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0" yWindow="600" windowWidth="28800" windowHeight="16120" tabRatio="600" firstSheet="0" activeTab="0" autoFilterDateGrouping="1"/>
  </bookViews>
  <sheets>
    <sheet xmlns:r="http://schemas.openxmlformats.org/officeDocument/2006/relationships" name="Dashboard" sheetId="1" state="visible" r:id="rId1"/>
    <sheet xmlns:r="http://schemas.openxmlformats.org/officeDocument/2006/relationships" name="Istruzioni" sheetId="2" state="visible" r:id="rId2"/>
    <sheet xmlns:r="http://schemas.openxmlformats.org/officeDocument/2006/relationships" name="Parametri" sheetId="3" state="visible" r:id="rId3"/>
    <sheet xmlns:r="http://schemas.openxmlformats.org/officeDocument/2006/relationships" name="Ottimizzazione" sheetId="4" state="visible" r:id="rId4"/>
    <sheet xmlns:r="http://schemas.openxmlformats.org/officeDocument/2006/relationships" name="Offerte" sheetId="5" state="visible" r:id="rId5"/>
    <sheet xmlns:r="http://schemas.openxmlformats.org/officeDocument/2006/relationships" name="CriteriTecnici" sheetId="6" state="visible" r:id="rId6"/>
    <sheet xmlns:r="http://schemas.openxmlformats.org/officeDocument/2006/relationships" name="Combinatorie" sheetId="7" state="visible" r:id="rId7"/>
    <sheet xmlns:r="http://schemas.openxmlformats.org/officeDocument/2006/relationships" name="ScenarioGlobale" sheetId="8" state="visible" r:id="rId8"/>
    <sheet xmlns:r="http://schemas.openxmlformats.org/officeDocument/2006/relationships" name="ScambioWeb" sheetId="9" state="visible" r:id="rId9"/>
    <sheet xmlns:r="http://schemas.openxmlformats.org/officeDocument/2006/relationships" name="Risultati" sheetId="10" state="visible" r:id="rId10"/>
    <sheet xmlns:r="http://schemas.openxmlformats.org/officeDocument/2006/relationships" name="ConfrontoWeb" sheetId="11" state="visible" r:id="rId11"/>
    <sheet xmlns:r="http://schemas.openxmlformats.org/officeDocument/2006/relationships" name="LogOttimizzazione" sheetId="12" state="visible" r:id="rId12"/>
    <sheet xmlns:r="http://schemas.openxmlformats.org/officeDocument/2006/relationships" name="Guida" sheetId="13" state="visible" r:id="rId13"/>
    <sheet xmlns:r="http://schemas.openxmlformats.org/officeDocument/2006/relationships" name="Glossario" sheetId="14" state="visible" r:id="rId14"/>
  </sheets>
  <definedNames/>
  <calcPr calcId="0" calcMode="auto" fullCalcOnLoad="1" forceFullCalc="1"/>
</workbook>
</file>

<file path=xl/styles.xml><?xml version="1.0" encoding="utf-8"?>
<styleSheet xmlns="http://schemas.openxmlformats.org/spreadsheetml/2006/main">
  <numFmts count="0"/>
  <fonts count="19">
    <font>
      <name val="Calibri"/>
      <family val="2"/>
      <color theme="1"/>
      <sz val="11"/>
      <scheme val="minor"/>
    </font>
    <font>
      <name val="Calibri"/>
      <family val="2"/>
      <b val="1"/>
      <sz val="14"/>
    </font>
    <font>
      <name val="Calibri"/>
      <family val="2"/>
      <b val="1"/>
      <sz val="11"/>
    </font>
    <font>
      <name val="Calibri"/>
      <family val="2"/>
      <b val="1"/>
      <color rgb="FFFFFFFF"/>
      <sz val="11"/>
    </font>
    <font>
      <b val="1"/>
      <color rgb="00FFFFFF"/>
      <sz val="18"/>
    </font>
    <font>
      <color rgb="006B7280"/>
      <sz val="11"/>
    </font>
    <font>
      <b val="1"/>
      <color rgb="00FFFFFF"/>
      <sz val="12"/>
    </font>
    <font>
      <b val="1"/>
      <color rgb="001F2937"/>
    </font>
    <font>
      <color rgb="001F2937"/>
    </font>
    <font>
      <b val="1"/>
      <color rgb="00FFFFFF"/>
    </font>
    <font>
      <name val="Calibri"/>
      <family val="2"/>
      <color theme="10"/>
      <sz val="12"/>
      <scheme val="minor"/>
    </font>
    <font>
      <b val="1"/>
      <color rgb="002563EB"/>
      <u val="single"/>
    </font>
    <font>
      <b val="1"/>
      <color rgb="001F4E78"/>
      <sz val="12"/>
    </font>
    <font>
      <color rgb="001F2937"/>
      <sz val="10"/>
    </font>
    <font>
      <b val="1"/>
    </font>
    <font>
      <b val="1"/>
      <color rgb="001F2937"/>
      <sz val="10"/>
    </font>
    <font>
      <b val="1"/>
      <color rgb="001F4E78"/>
      <sz val="16"/>
    </font>
    <font>
      <color rgb="006B7280"/>
      <sz val="9"/>
    </font>
    <font>
      <name val="Menlo"/>
      <color rgb="001F2937"/>
      <sz val="9"/>
    </font>
  </fonts>
  <fills count="12">
    <fill>
      <patternFill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001F4E78"/>
        <bgColor rgb="001F4E78"/>
      </patternFill>
    </fill>
    <fill>
      <patternFill patternType="solid">
        <fgColor rgb="002563EB"/>
        <bgColor rgb="002563EB"/>
      </patternFill>
    </fill>
    <fill>
      <patternFill patternType="solid">
        <fgColor rgb="00DCEBFF"/>
        <bgColor rgb="00DCEBFF"/>
      </patternFill>
    </fill>
    <fill>
      <patternFill patternType="solid">
        <fgColor rgb="00FFFFFF"/>
        <bgColor rgb="00FFFFFF"/>
      </patternFill>
    </fill>
    <fill>
      <patternFill patternType="solid">
        <fgColor rgb="00E8EEF8"/>
        <bgColor rgb="00E8EEF8"/>
      </patternFill>
    </fill>
    <fill>
      <patternFill patternType="solid">
        <fgColor rgb="00D9EAD3"/>
        <bgColor rgb="00D9EAD3"/>
      </patternFill>
    </fill>
    <fill>
      <patternFill patternType="solid">
        <fgColor rgb="00FFF2CC"/>
        <bgColor rgb="00FFF2CC"/>
      </patternFill>
    </fill>
    <fill>
      <patternFill patternType="solid">
        <fgColor rgb="00FFF8CC"/>
        <bgColor rgb="00FFF8CC"/>
      </patternFill>
    </fill>
    <fill>
      <patternFill patternType="solid">
        <fgColor rgb="00EAF7EA"/>
        <bgColor rgb="00EAF7EA"/>
      </patternFill>
    </fill>
  </fills>
  <borders count="11">
    <border>
      <left/>
      <right/>
      <top/>
      <bottom/>
      <diagonal/>
    </border>
    <border>
      <left style="thin">
        <color rgb="00D9E2F3"/>
      </left>
      <right style="thin">
        <color rgb="00D9E2F3"/>
      </right>
      <top style="thin">
        <color rgb="00D9E2F3"/>
      </top>
      <bottom style="thin">
        <color rgb="00D9E2F3"/>
      </bottom>
    </border>
    <border>
      <left/>
      <right/>
      <top style="thin">
        <color rgb="00D9E2F3"/>
      </top>
      <bottom/>
      <diagonal/>
    </border>
    <border>
      <left/>
      <right style="thin">
        <color rgb="00D9E2F3"/>
      </right>
      <top style="thin">
        <color rgb="00D9E2F3"/>
      </top>
      <bottom/>
      <diagonal/>
    </border>
    <border>
      <left/>
      <right/>
      <top style="thin">
        <color rgb="00D9E2F3"/>
      </top>
      <bottom style="thin">
        <color rgb="00D9E2F3"/>
      </bottom>
      <diagonal/>
    </border>
    <border>
      <left/>
      <right style="thin">
        <color rgb="00D9E2F3"/>
      </right>
      <top style="thin">
        <color rgb="00D9E2F3"/>
      </top>
      <bottom style="thin">
        <color rgb="00D9E2F3"/>
      </bottom>
      <diagonal/>
    </border>
    <border>
      <left style="thin">
        <color rgb="00D9E2F3"/>
      </left>
      <right/>
      <top/>
      <bottom/>
      <diagonal/>
    </border>
    <border>
      <left/>
      <right style="thin">
        <color rgb="00D9E2F3"/>
      </right>
      <top/>
      <bottom/>
      <diagonal/>
    </border>
    <border>
      <left style="thin">
        <color rgb="00D9E2F3"/>
      </left>
      <right/>
      <top/>
      <bottom style="thin">
        <color rgb="00D9E2F3"/>
      </bottom>
      <diagonal/>
    </border>
    <border>
      <left/>
      <right style="thin">
        <color rgb="00D9E2F3"/>
      </right>
      <top/>
      <bottom style="thin">
        <color rgb="00D9E2F3"/>
      </bottom>
      <diagonal/>
    </border>
    <border>
      <left/>
      <right/>
      <top/>
      <bottom style="thin">
        <color rgb="00D9E2F3"/>
      </bottom>
      <diagonal/>
    </border>
  </borders>
  <cellStyleXfs count="2">
    <xf numFmtId="0" fontId="0" fillId="0" borderId="0"/>
    <xf numFmtId="0" fontId="10" fillId="0" borderId="0"/>
  </cellStyleXfs>
  <cellXfs count="39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center"/>
    </xf>
    <xf numFmtId="0" fontId="4" fillId="3" borderId="0" applyAlignment="1" pivotButton="0" quotePrefix="0" xfId="0">
      <alignment vertical="center"/>
    </xf>
    <xf numFmtId="0" fontId="5" fillId="0" borderId="0" applyAlignment="1" pivotButton="0" quotePrefix="0" xfId="0">
      <alignment wrapText="1"/>
    </xf>
    <xf numFmtId="0" fontId="6" fillId="4" borderId="0" applyAlignment="1" pivotButton="0" quotePrefix="0" xfId="0">
      <alignment vertical="center"/>
    </xf>
    <xf numFmtId="0" fontId="7" fillId="5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/>
    </xf>
    <xf numFmtId="0" fontId="7" fillId="7" borderId="1" applyAlignment="1" pivotButton="0" quotePrefix="0" xfId="0">
      <alignment vertical="top" wrapText="1"/>
    </xf>
    <xf numFmtId="0" fontId="8" fillId="6" borderId="1" applyAlignment="1" pivotButton="0" quotePrefix="0" xfId="0">
      <alignment vertical="top" wrapText="1"/>
    </xf>
    <xf numFmtId="0" fontId="11" fillId="0" borderId="0" pivotButton="0" quotePrefix="0" xfId="1"/>
    <xf numFmtId="0" fontId="7" fillId="8" borderId="1" applyAlignment="1" pivotButton="0" quotePrefix="0" xfId="0">
      <alignment vertical="top" wrapText="1"/>
    </xf>
    <xf numFmtId="0" fontId="0" fillId="9" borderId="1" applyAlignment="1" pivotButton="0" quotePrefix="0" xfId="0">
      <alignment wrapText="1"/>
    </xf>
    <xf numFmtId="0" fontId="0" fillId="6" borderId="1" applyAlignment="1" pivotButton="0" quotePrefix="0" xfId="0">
      <alignment wrapText="1"/>
    </xf>
    <xf numFmtId="0" fontId="9" fillId="3" borderId="1" applyAlignment="1" pivotButton="0" quotePrefix="0" xfId="0">
      <alignment vertical="top" wrapText="1"/>
    </xf>
    <xf numFmtId="0" fontId="14" fillId="7" borderId="1" applyAlignment="1" pivotButton="0" quotePrefix="0" xfId="0">
      <alignment vertical="top" wrapText="1"/>
    </xf>
    <xf numFmtId="0" fontId="0" fillId="9" borderId="1" applyAlignment="1" pivotButton="0" quotePrefix="0" xfId="0">
      <alignment vertical="top" wrapText="1"/>
    </xf>
    <xf numFmtId="0" fontId="9" fillId="3" borderId="1" applyAlignment="1" pivotButton="0" quotePrefix="0" xfId="0">
      <alignment horizontal="center" vertical="center" wrapText="1"/>
    </xf>
    <xf numFmtId="0" fontId="7" fillId="10" borderId="1" applyAlignment="1" pivotButton="0" quotePrefix="0" xfId="0">
      <alignment vertical="top" wrapText="1"/>
    </xf>
    <xf numFmtId="0" fontId="8" fillId="10" borderId="1" applyAlignment="1" pivotButton="0" quotePrefix="0" xfId="0">
      <alignment vertical="top" wrapText="1"/>
    </xf>
    <xf numFmtId="0" fontId="8" fillId="11" borderId="1" applyAlignment="1" pivotButton="0" quotePrefix="0" xfId="0">
      <alignment vertical="top" wrapText="1"/>
    </xf>
    <xf numFmtId="0" fontId="0" fillId="0" borderId="1" applyAlignment="1" pivotButton="0" quotePrefix="0" xfId="0">
      <alignment vertical="top" wrapText="1"/>
    </xf>
    <xf numFmtId="0" fontId="12" fillId="7" borderId="0" applyAlignment="1" pivotButton="0" quotePrefix="0" xfId="0">
      <alignment vertical="top" wrapText="1"/>
    </xf>
    <xf numFmtId="0" fontId="13" fillId="0" borderId="0" applyAlignment="1" pivotButton="0" quotePrefix="0" xfId="0">
      <alignment vertical="top" wrapText="1"/>
    </xf>
    <xf numFmtId="0" fontId="15" fillId="5" borderId="1" applyAlignment="1" pivotButton="0" quotePrefix="0" xfId="0">
      <alignment horizontal="center" vertical="center" wrapText="1"/>
    </xf>
    <xf numFmtId="0" fontId="16" fillId="5" borderId="1" applyAlignment="1" pivotButton="0" quotePrefix="0" xfId="0">
      <alignment horizontal="center" vertical="center" wrapText="1"/>
    </xf>
    <xf numFmtId="0" fontId="17" fillId="5" borderId="1" applyAlignment="1" pivotButton="0" quotePrefix="0" xfId="0">
      <alignment horizontal="center" vertical="center" wrapText="1"/>
    </xf>
    <xf numFmtId="0" fontId="0" fillId="6" borderId="1" applyAlignment="1" pivotButton="0" quotePrefix="0" xfId="0">
      <alignment vertical="top" wrapText="1"/>
    </xf>
    <xf numFmtId="0" fontId="18" fillId="6" borderId="1" applyAlignment="1" pivotButton="0" quotePrefix="0" xfId="0">
      <alignment vertical="top"/>
    </xf>
    <xf numFmtId="0" fontId="0" fillId="11" borderId="0" pivotButton="0" quotePrefix="0" xfId="0"/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</cellXfs>
  <cellStyles count="2">
    <cellStyle name="Normale" xfId="0" builtinId="0"/>
    <cellStyle name="Hyperlink" xfId="1" builtinId="8" hidden="0"/>
  </cellStyles>
  <dxfs count="3">
    <dxf>
      <fill>
        <patternFill patternType="solid">
          <fgColor rgb="00FCE4D6"/>
          <bgColor rgb="00FCE4D6"/>
        </patternFill>
      </fill>
    </dxf>
    <dxf>
      <fill>
        <patternFill patternType="solid">
          <fgColor rgb="00FFF2CC"/>
          <bgColor rgb="00FFF2CC"/>
        </patternFill>
      </fill>
    </dxf>
    <dxf>
      <fill>
        <patternFill patternType="solid">
          <fgColor rgb="00D9EAD3"/>
          <bgColor rgb="00D9EAD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omments/comment1.xml><?xml version="1.0" encoding="utf-8"?>
<comments xmlns="http://schemas.openxmlformats.org/spreadsheetml/2006/main">
  <authors>
    <author>Codex</author>
  </authors>
  <commentList>
    <comment ref="B2" authorId="0" shapeId="0">
      <text>
        <t>Valore fra 0 e 70. Usato da tutte le macro di ammissibilità.</t>
      </text>
    </comment>
    <comment ref="B3" authorId="0" shapeId="0">
      <text>
        <t>Lotto attivo per OttimizzaLottoAttivo.</t>
      </text>
    </comment>
  </commentList>
</comments>
</file>

<file path=xl/tables/table1.xml><?xml version="1.0" encoding="utf-8"?>
<table xmlns="http://schemas.openxmlformats.org/spreadsheetml/2006/main" id="1" name="tblParametri" displayName="tblParametri" ref="A1:C5" headerRowCount="1">
  <autoFilter ref="A1:C5"/>
  <tableColumns count="3">
    <tableColumn id="1" name="Parametro"/>
    <tableColumn id="2" name="Valore"/>
    <tableColumn id="3" name="No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Ottimizzazione" displayName="tblOttimizzazione" ref="A1:C9" headerRowCount="1">
  <autoFilter ref="A1:C9"/>
  <tableColumns count="3">
    <tableColumn id="1" name="Parametro"/>
    <tableColumn id="2" name="Valore"/>
    <tableColumn id="3" name="Descrizi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Offerte" displayName="tblOfferte" ref="A1:P200" headerRowCount="1">
  <autoFilter ref="A1:P200"/>
  <tableColumns count="16">
    <tableColumn id="1" name="BidderId"/>
    <tableColumn id="2" name="BidderNome"/>
    <tableColumn id="3" name="Lotto"/>
    <tableColumn id="4" name="Attivo"/>
    <tableColumn id="5" name="TecnicoRiparametrato"/>
    <tableColumn id="6" name="RibassoMedioPercento"/>
    <tableColumn id="7" name="AmmessoFormula"/>
    <tableColumn id="8" name="RMaxAmmessi"/>
    <tableColumn id="9" name="EconomicoFormula"/>
    <tableColumn id="10" name="TotaleFormula"/>
    <tableColumn id="11" name="Warning"/>
    <tableColumn id="12" name="ChiaveOfferta"/>
    <tableColumn id="13" name="ChiaveLottoTotale"/>
    <tableColumn id="14" name="TecnicoAggregatoFallback"/>
    <tableColumn id="15" name="TecnicoSogliaQT"/>
    <tableColumn id="16" name="FonteTecnic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CriteriTecnici" displayName="tblCriteriTecnici" ref="A4:T6173" headerRowCount="1">
  <autoFilter ref="A4:T6173"/>
  <tableColumns count="20">
    <tableColumn id="1" name="BidderId"/>
    <tableColumn id="2" name="BidderNome"/>
    <tableColumn id="3" name="Lotto"/>
    <tableColumn id="4" name="CriterioId"/>
    <tableColumn id="5" name="Ambito"/>
    <tableColumn id="6" name="Tipo"/>
    <tableColumn id="7" name="Formula"/>
    <tableColumn id="8" name="PuntiMax"/>
    <tableColumn id="9" name="Descrizione"/>
    <tableColumn id="10" name="Valore"/>
    <tableColumn id="11" name="Numeratore"/>
    <tableColumn id="12" name="Denominatore"/>
    <tableColumn id="13" name="Flag/Coeff"/>
    <tableColumn id="14" name="ValoreCalcolato"/>
    <tableColumn id="15" name="PunteggioRaw"/>
    <tableColumn id="16" name="Note"/>
    <tableColumn id="17" name="ChiaveOfferta"/>
    <tableColumn id="18" name="ChiaveCriterio"/>
    <tableColumn id="19" name="OffertaAttiva"/>
    <tableColumn id="20" name="OffertaAmmess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Combinatorie" displayName="tblCombinatorie" ref="A4:W80" headerRowCount="1">
  <autoFilter ref="A4:W80"/>
  <tableColumns count="23">
    <tableColumn id="1" name="BidderId"/>
    <tableColumn id="2" name="BidderNome"/>
    <tableColumn id="3" name="Coppia"/>
    <tableColumn id="4" name="Attivo"/>
    <tableColumn id="5" name="RibassoCombinatoria"/>
    <tableColumn id="6" name="InseritoBuste"/>
    <tableColumn id="7" name="PEFCoerente"/>
    <tableColumn id="8" name="LottoA"/>
    <tableColumn id="9" name="LottoB"/>
    <tableColumn id="10" name="AttivoA"/>
    <tableColumn id="11" name="AttivoB"/>
    <tableColumn id="12" name="TecnicoA"/>
    <tableColumn id="13" name="TecnicoB"/>
    <tableColumn id="14" name="Ammissibile"/>
    <tableColumn id="15" name="EconomicoA"/>
    <tableColumn id="16" name="EconomicoB"/>
    <tableColumn id="17" name="TotaleCoppia"/>
    <tableColumn id="18" name="Note"/>
    <tableColumn id="19" name="RibassoSingoloA"/>
    <tableColumn id="20" name="RibassoSingoloB"/>
    <tableColumn id="21" name="RibassoMinimoIndicativo"/>
    <tableColumn id="22" name="ChiaveCoppiaTotale"/>
    <tableColumn id="23" name="ChiaveCoppiaBidd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ConfrontoWeb" displayName="tblConfrontoWeb" ref="A1:J8" headerRowCount="1">
  <autoFilter ref="A1:J8"/>
  <tableColumns count="10">
    <tableColumn id="1" name="Caso"/>
    <tableColumn id="2" name="Scenario"/>
    <tableColumn id="3" name="LotId"/>
    <tableColumn id="4" name="ExpectedTotal"/>
    <tableColumn id="5" name="Tolerance"/>
    <tableColumn id="6" name="WebSource"/>
    <tableColumn id="7" name="VerifiedAt"/>
    <tableColumn id="8" name="Note"/>
    <tableColumn id="9" name="Input expected"/>
    <tableColumn id="10" name="Valo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'Parametri'!A1" TargetMode="External" Id="rId1"/><Relationship Type="http://schemas.openxmlformats.org/officeDocument/2006/relationships/hyperlink" Target="#'Offerte'!A1" TargetMode="External" Id="rId2"/><Relationship Type="http://schemas.openxmlformats.org/officeDocument/2006/relationships/hyperlink" Target="#'CriteriTecnici'!A1" TargetMode="External" Id="rId3"/><Relationship Type="http://schemas.openxmlformats.org/officeDocument/2006/relationships/hyperlink" Target="#'Combinatorie'!A1" TargetMode="External" Id="rId4"/><Relationship Type="http://schemas.openxmlformats.org/officeDocument/2006/relationships/hyperlink" Target="#'ScenarioGlobale'!A1" TargetMode="External" Id="rId5"/><Relationship Type="http://schemas.openxmlformats.org/officeDocument/2006/relationships/hyperlink" Target="#'ScambioWeb'!A1" TargetMode="External" Id="rId6"/><Relationship Type="http://schemas.openxmlformats.org/officeDocument/2006/relationships/hyperlink" Target="#'Risultati'!A1" TargetMode="External" Id="rId7"/><Relationship Type="http://schemas.openxmlformats.org/officeDocument/2006/relationships/hyperlink" Target="#'ConfrontoWeb'!A1" TargetMode="External" Id="rId8"/><Relationship Type="http://schemas.openxmlformats.org/officeDocument/2006/relationships/hyperlink" Target="#'Guida'!A1" TargetMode="External" Id="rId9"/><Relationship Type="http://schemas.openxmlformats.org/officeDocument/2006/relationships/hyperlink" Target="#'Glossario'!A1" TargetMode="External" Id="rId10"/><Relationship Type="http://schemas.openxmlformats.org/officeDocument/2006/relationships/hyperlink" Target="#'LogOttimizzazione'!A1" TargetMode="External" Id="rId1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sheet1.xml><?xml version="1.0" encoding="utf-8"?>
<worksheet xmlns="http://schemas.openxmlformats.org/spreadsheetml/2006/main">
  <sheetPr>
    <tabColor rgb="001F4E78"/>
    <outlinePr summaryBelow="1" summaryRight="1"/>
    <pageSetUpPr fitToPage="1"/>
  </sheetPr>
  <dimension ref="A1:H33"/>
  <sheetViews>
    <sheetView showGridLines="0" tabSelected="1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4" customWidth="1" min="1" max="1"/>
    <col width="22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</cols>
  <sheetData>
    <row r="1" ht="28" customHeight="1">
      <c r="A1" s="4" t="inlineStr">
        <is>
          <t>Simulatore gara TPL lotti 1-4</t>
        </is>
      </c>
    </row>
    <row r="2">
      <c r="A2" s="5" t="inlineStr">
        <is>
          <t>Console Excel completa: compila offerte, sub-criteri A-G, combinatorie e scambio dati con il web.</t>
        </is>
      </c>
    </row>
    <row r="4" ht="22" customHeight="1">
      <c r="A4" s="6" t="inlineStr">
        <is>
          <t>Stato rapido</t>
        </is>
      </c>
    </row>
    <row r="5" ht="24" customHeight="1">
      <c r="A5" s="25" t="inlineStr">
        <is>
          <t>Righe offerte</t>
        </is>
      </c>
      <c r="C5" s="25" t="inlineStr">
        <is>
          <t>Offerte attive</t>
        </is>
      </c>
      <c r="E5" s="25" t="inlineStr">
        <is>
          <t>Lotto attivo</t>
        </is>
      </c>
      <c r="G5" s="25" t="inlineStr">
        <is>
          <t>Soglia tecnica</t>
        </is>
      </c>
    </row>
    <row r="6" ht="24" customHeight="1">
      <c r="A6" s="26">
        <f>COUNTA(Offerte!A2:A200)</f>
        <v/>
      </c>
      <c r="C6" s="26">
        <f>COUNTIF(Offerte!D2:D200,"1")+COUNTIF(Offerte!D2:D200,1)</f>
        <v/>
      </c>
      <c r="E6" s="26">
        <f>Parametri!B3</f>
        <v/>
      </c>
      <c r="G6" s="26">
        <f>Parametri!B2</f>
        <v/>
      </c>
    </row>
    <row r="7" ht="24" customHeight="1">
      <c r="A7" s="27" t="inlineStr">
        <is>
          <t>Righe compilate in Offerte</t>
        </is>
      </c>
      <c r="C7" s="27" t="inlineStr">
        <is>
          <t>Righe abilitate</t>
        </is>
      </c>
      <c r="E7" s="27" t="inlineStr">
        <is>
          <t>Usato da ottimizzazione</t>
        </is>
      </c>
      <c r="G7" s="27" t="inlineStr">
        <is>
          <t>Minimo ammissibilità</t>
        </is>
      </c>
    </row>
    <row r="10" ht="22" customHeight="1">
      <c r="A10" s="6" t="inlineStr">
        <is>
          <t>Flusso operativo</t>
        </is>
      </c>
    </row>
    <row r="11">
      <c r="A11" s="8" t="inlineStr">
        <is>
          <t>1</t>
        </is>
      </c>
      <c r="B11" s="9" t="inlineStr">
        <is>
          <t>Controlla Parametri</t>
        </is>
      </c>
      <c r="C11" s="10" t="inlineStr">
        <is>
          <t>Soglia tecnica e lotto attivo.</t>
        </is>
      </c>
      <c r="D11" s="10" t="n"/>
      <c r="E11" s="10" t="n"/>
      <c r="F11" s="10" t="n"/>
      <c r="G11" s="10" t="n"/>
      <c r="H11" s="10" t="n"/>
    </row>
    <row r="12">
      <c r="A12" s="8" t="inlineStr">
        <is>
          <t>2</t>
        </is>
      </c>
      <c r="B12" s="9" t="inlineStr">
        <is>
          <t>Compila Offerte</t>
        </is>
      </c>
      <c r="C12" s="10" t="inlineStr">
        <is>
          <t>Una riga per concorrente e lotto.</t>
        </is>
      </c>
      <c r="D12" s="10" t="n"/>
      <c r="E12" s="10" t="n"/>
      <c r="F12" s="10" t="n"/>
      <c r="G12" s="10" t="n"/>
      <c r="H12" s="10" t="n"/>
    </row>
    <row r="13">
      <c r="A13" s="8" t="inlineStr">
        <is>
          <t>3</t>
        </is>
      </c>
      <c r="B13" s="9" t="inlineStr">
        <is>
          <t>Esegui SimulaScenario</t>
        </is>
      </c>
      <c r="C13" s="10" t="inlineStr">
        <is>
          <t>Popola risultati, combinatorie e vincitori.</t>
        </is>
      </c>
      <c r="D13" s="10" t="n"/>
      <c r="E13" s="10" t="n"/>
      <c r="F13" s="10" t="n"/>
      <c r="G13" s="10" t="n"/>
      <c r="H13" s="10" t="n"/>
    </row>
    <row r="14">
      <c r="A14" s="8" t="inlineStr">
        <is>
          <t>4</t>
        </is>
      </c>
      <c r="B14" s="9" t="inlineStr">
        <is>
          <t>Rifinisci con OttimizzaLottoAttivo</t>
        </is>
      </c>
      <c r="C14" s="10" t="inlineStr">
        <is>
          <t>Usa leve Q/T sul concorrente selezionato.</t>
        </is>
      </c>
      <c r="D14" s="10" t="n"/>
      <c r="E14" s="10" t="n"/>
      <c r="F14" s="10" t="n"/>
      <c r="G14" s="10" t="n"/>
      <c r="H14" s="10" t="n"/>
    </row>
    <row r="15">
      <c r="A15" s="8" t="inlineStr">
        <is>
          <t>5</t>
        </is>
      </c>
      <c r="B15" s="9" t="inlineStr">
        <is>
          <t>Scambia con web</t>
        </is>
      </c>
      <c r="C15" s="10" t="inlineStr">
        <is>
          <t>Usa ScambioWeb o incolla expected in ConfrontoWeb!J2:J5.</t>
        </is>
      </c>
      <c r="D15" s="10" t="n"/>
      <c r="E15" s="10" t="n"/>
      <c r="F15" s="10" t="n"/>
      <c r="G15" s="10" t="n"/>
      <c r="H15" s="10" t="n"/>
    </row>
    <row r="18" ht="22" customHeight="1">
      <c r="A18" s="6" t="inlineStr">
        <is>
          <t>Navigazione e macro</t>
        </is>
      </c>
    </row>
    <row r="19">
      <c r="A19" s="11" t="inlineStr">
        <is>
          <t>Parametri</t>
        </is>
      </c>
      <c r="C19" s="11" t="inlineStr">
        <is>
          <t>Offerte</t>
        </is>
      </c>
      <c r="E19" s="11" t="inlineStr">
        <is>
          <t>Criteri tecnici</t>
        </is>
      </c>
      <c r="G19" s="11" t="inlineStr">
        <is>
          <t>Combinatorie</t>
        </is>
      </c>
    </row>
    <row r="21">
      <c r="A21" s="11" t="inlineStr">
        <is>
          <t>Scenario globale</t>
        </is>
      </c>
      <c r="C21" s="11" t="inlineStr">
        <is>
          <t>Scambio web</t>
        </is>
      </c>
      <c r="E21" s="11" t="inlineStr">
        <is>
          <t>Risultati</t>
        </is>
      </c>
      <c r="G21" s="11" t="inlineStr">
        <is>
          <t>Confronto web</t>
        </is>
      </c>
    </row>
    <row r="22">
      <c r="A22" s="11" t="inlineStr">
        <is>
          <t>Guida</t>
        </is>
      </c>
      <c r="C22" s="11" t="inlineStr">
        <is>
          <t>Glossario</t>
        </is>
      </c>
      <c r="E22" s="11" t="inlineStr">
        <is>
          <t>Log ottimizzazione</t>
        </is>
      </c>
    </row>
    <row r="23">
      <c r="A23" s="12" t="inlineStr">
        <is>
          <t>CheckBeforeRun</t>
        </is>
      </c>
      <c r="B23" s="10" t="n"/>
      <c r="C23" s="10" t="inlineStr">
        <is>
          <t>Controlla setup e dati prima di simulare.</t>
        </is>
      </c>
      <c r="D23" s="10" t="n"/>
      <c r="E23" s="10" t="n"/>
      <c r="F23" s="10" t="n"/>
      <c r="G23" s="10" t="n"/>
      <c r="H23" s="10" t="n"/>
    </row>
    <row r="24">
      <c r="A24" s="12" t="inlineStr">
        <is>
          <t>SimulaScenario</t>
        </is>
      </c>
      <c r="B24" s="10" t="n"/>
      <c r="C24" s="10" t="inlineStr">
        <is>
          <t>Calcola punteggi, combinatorie e vincitori.</t>
        </is>
      </c>
      <c r="D24" s="10" t="n"/>
      <c r="E24" s="10" t="n"/>
      <c r="F24" s="10" t="n"/>
      <c r="G24" s="10" t="n"/>
      <c r="H24" s="10" t="n"/>
    </row>
    <row r="25">
      <c r="A25" s="12" t="inlineStr">
        <is>
          <t>OttimizzaLottoAttivo</t>
        </is>
      </c>
      <c r="B25" s="10" t="n"/>
      <c r="C25" s="10" t="inlineStr">
        <is>
          <t>Applica iterazioni Q/T al bidder indicato.</t>
        </is>
      </c>
      <c r="D25" s="10" t="n"/>
      <c r="E25" s="10" t="n"/>
      <c r="F25" s="10" t="n"/>
      <c r="G25" s="10" t="n"/>
      <c r="H25" s="10" t="n"/>
    </row>
    <row r="26">
      <c r="A26" s="12" t="inlineStr">
        <is>
          <t>ConfrontoWebGolden</t>
        </is>
      </c>
      <c r="B26" s="10" t="n"/>
      <c r="C26" s="10" t="inlineStr">
        <is>
          <t>Verifica i totali attesi copiati dal web.</t>
        </is>
      </c>
      <c r="D26" s="10" t="n"/>
      <c r="E26" s="10" t="n"/>
      <c r="F26" s="10" t="n"/>
      <c r="G26" s="10" t="n"/>
      <c r="H26" s="10" t="n"/>
    </row>
    <row r="29" ht="22" customHeight="1">
      <c r="A29" s="6" t="inlineStr">
        <is>
          <t>Limiti da ricordare</t>
        </is>
      </c>
    </row>
    <row r="30">
      <c r="A30" s="13" t="inlineStr">
        <is>
          <t>Il foglio CriteriTecnici calcola il tecnico dai sub-criteri A-G; il valore aggregato resta solo come fallback di compatibilità.</t>
        </is>
      </c>
    </row>
    <row r="31">
      <c r="A31" s="14" t="inlineStr">
        <is>
          <t>Il foglio ScambioWeb produce un JSON completo con offerte, sub-criteri, ribassi e combinatorie.</t>
        </is>
      </c>
    </row>
    <row r="32">
      <c r="A32" s="14" t="inlineStr">
        <is>
          <t>I costi e le leve sono ipotesi operative: non sono dati ufficiali di gara.</t>
        </is>
      </c>
    </row>
    <row r="33">
      <c r="A33" s="14" t="inlineStr">
        <is>
          <t>Se Excel blocca le macro dopo il download, sblocca il file dalle proprietà del sistema prima dell'uso.</t>
        </is>
      </c>
    </row>
  </sheetData>
  <mergeCells count="31">
    <mergeCell ref="C25:H25"/>
    <mergeCell ref="A30:H30"/>
    <mergeCell ref="C6:D6"/>
    <mergeCell ref="C5:D5"/>
    <mergeCell ref="E5:F5"/>
    <mergeCell ref="A1:H1"/>
    <mergeCell ref="C12:H12"/>
    <mergeCell ref="A6:B6"/>
    <mergeCell ref="C11:H11"/>
    <mergeCell ref="A7:B7"/>
    <mergeCell ref="G7:H7"/>
    <mergeCell ref="C23:H23"/>
    <mergeCell ref="G6:H6"/>
    <mergeCell ref="A18:H18"/>
    <mergeCell ref="E6:F6"/>
    <mergeCell ref="C13:H13"/>
    <mergeCell ref="A2:H2"/>
    <mergeCell ref="A5:B5"/>
    <mergeCell ref="G5:H5"/>
    <mergeCell ref="A33:H33"/>
    <mergeCell ref="A32:H32"/>
    <mergeCell ref="C15:H15"/>
    <mergeCell ref="A4:H4"/>
    <mergeCell ref="C24:H24"/>
    <mergeCell ref="C7:D7"/>
    <mergeCell ref="A29:H29"/>
    <mergeCell ref="C14:H14"/>
    <mergeCell ref="E7:F7"/>
    <mergeCell ref="A10:H10"/>
    <mergeCell ref="C26:H26"/>
    <mergeCell ref="A31:H31"/>
  </mergeCells>
  <hyperlinks>
    <hyperlink xmlns:r="http://schemas.openxmlformats.org/officeDocument/2006/relationships" ref="A19" r:id="rId1"/>
    <hyperlink xmlns:r="http://schemas.openxmlformats.org/officeDocument/2006/relationships" ref="C19" r:id="rId2"/>
    <hyperlink xmlns:r="http://schemas.openxmlformats.org/officeDocument/2006/relationships" ref="E19" r:id="rId3"/>
    <hyperlink xmlns:r="http://schemas.openxmlformats.org/officeDocument/2006/relationships" ref="G19" r:id="rId4"/>
    <hyperlink xmlns:r="http://schemas.openxmlformats.org/officeDocument/2006/relationships" ref="A21" r:id="rId5"/>
    <hyperlink xmlns:r="http://schemas.openxmlformats.org/officeDocument/2006/relationships" ref="C21" r:id="rId6"/>
    <hyperlink xmlns:r="http://schemas.openxmlformats.org/officeDocument/2006/relationships" ref="E21" r:id="rId7"/>
    <hyperlink xmlns:r="http://schemas.openxmlformats.org/officeDocument/2006/relationships" ref="G21" r:id="rId8"/>
    <hyperlink xmlns:r="http://schemas.openxmlformats.org/officeDocument/2006/relationships" ref="A22" r:id="rId9"/>
    <hyperlink xmlns:r="http://schemas.openxmlformats.org/officeDocument/2006/relationships" ref="C22" r:id="rId10"/>
    <hyperlink xmlns:r="http://schemas.openxmlformats.org/officeDocument/2006/relationships" ref="E22" r:id="rId11"/>
  </hyperlinks>
  <pageMargins left="0.25" right="0.25" top="0.5" bottom="0.5" header="0.5" footer="0.5"/>
  <pageSetup fitToHeight="0" fitToWidth="1"/>
</worksheet>
</file>

<file path=xl/worksheets/sheet2.xml><?xml version="1.0" encoding="utf-8"?>
<worksheet xmlns="http://schemas.openxmlformats.org/spreadsheetml/2006/main">
  <sheetPr codeName="Foglio1">
    <tabColor rgb="005B9BD5"/>
    <outlinePr summaryBelow="1" summaryRight="1"/>
    <pageSetUpPr fitToPage="1"/>
  </sheetPr>
  <dimension ref="A1:H14"/>
  <sheetViews>
    <sheetView showGridLines="0" tabSelected="0" workbookViewId="0">
      <pane ySplit="3" topLeftCell="A4" activePane="bottomLeft" state="frozen"/>
      <selection pane="bottomLeft" activeCell="A1" sqref="A1"/>
    </sheetView>
  </sheetViews>
  <sheetFormatPr baseColWidth="10" defaultColWidth="8.83203125" defaultRowHeight="15"/>
  <cols>
    <col width="8" customWidth="1" min="1" max="1"/>
    <col width="20" customWidth="1" min="2" max="2"/>
    <col width="24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1" ht="28" customHeight="1">
      <c r="A1" s="4" t="inlineStr">
        <is>
          <t>Istruzioni rapide</t>
        </is>
      </c>
    </row>
    <row r="2">
      <c r="A2" s="5" t="inlineStr">
        <is>
          <t>Punto di partenza per usare il file senza leggere documenti esterni.</t>
        </is>
      </c>
    </row>
    <row r="4" ht="22" customHeight="1">
      <c r="A4" s="6" t="inlineStr">
        <is>
          <t>Percorso consigliato</t>
        </is>
      </c>
    </row>
    <row r="5">
      <c r="A5" s="15" t="inlineStr">
        <is>
          <t>1</t>
        </is>
      </c>
      <c r="B5" s="16" t="inlineStr">
        <is>
          <t>Dashboard</t>
        </is>
      </c>
      <c r="C5" s="10" t="inlineStr">
        <is>
          <t>Apri la dashboard per orientarti e passare ai fogli principali.</t>
        </is>
      </c>
      <c r="D5" s="10" t="n"/>
      <c r="E5" s="10" t="n"/>
      <c r="F5" s="10" t="n"/>
      <c r="G5" s="10" t="n"/>
      <c r="H5" s="10" t="n"/>
    </row>
    <row r="6">
      <c r="A6" s="15" t="inlineStr">
        <is>
          <t>2</t>
        </is>
      </c>
      <c r="B6" s="16" t="inlineStr">
        <is>
          <t>Parametri</t>
        </is>
      </c>
      <c r="C6" s="10" t="inlineStr">
        <is>
          <t>Imposta soglia tecnica e lotto attivo.</t>
        </is>
      </c>
      <c r="D6" s="10" t="n"/>
      <c r="E6" s="10" t="n"/>
      <c r="F6" s="10" t="n"/>
      <c r="G6" s="10" t="n"/>
      <c r="H6" s="10" t="n"/>
    </row>
    <row r="7">
      <c r="A7" s="15" t="inlineStr">
        <is>
          <t>3</t>
        </is>
      </c>
      <c r="B7" s="16" t="inlineStr">
        <is>
          <t>Offerte</t>
        </is>
      </c>
      <c r="C7" s="10" t="inlineStr">
        <is>
          <t>Compila concorrenti, lotti attivi, tecnico e ribasso.</t>
        </is>
      </c>
      <c r="D7" s="10" t="n"/>
      <c r="E7" s="10" t="n"/>
      <c r="F7" s="10" t="n"/>
      <c r="G7" s="10" t="n"/>
      <c r="H7" s="10" t="n"/>
    </row>
    <row r="8">
      <c r="A8" s="15" t="inlineStr">
        <is>
          <t>4</t>
        </is>
      </c>
      <c r="B8" s="16" t="inlineStr">
        <is>
          <t>Macro</t>
        </is>
      </c>
      <c r="C8" s="10" t="inlineStr">
        <is>
          <t>Esegui CheckBeforeRun, SimulaScenario e, se serve, OttimizzaLottoAttivo.</t>
        </is>
      </c>
      <c r="D8" s="10" t="n"/>
      <c r="E8" s="10" t="n"/>
      <c r="F8" s="10" t="n"/>
      <c r="G8" s="10" t="n"/>
      <c r="H8" s="10" t="n"/>
    </row>
    <row r="9">
      <c r="A9" s="15" t="inlineStr">
        <is>
          <t>5</t>
        </is>
      </c>
      <c r="B9" s="16" t="inlineStr">
        <is>
          <t>Confronto web</t>
        </is>
      </c>
      <c r="C9" s="10" t="inlineStr">
        <is>
          <t>Incolla i valori attesi in ConfrontoWeb!J2:J5 e lancia ConfrontoWebGolden.</t>
        </is>
      </c>
      <c r="D9" s="10" t="n"/>
      <c r="E9" s="10" t="n"/>
      <c r="F9" s="10" t="n"/>
      <c r="G9" s="10" t="n"/>
      <c r="H9" s="10" t="n"/>
    </row>
    <row r="12" ht="22" customHeight="1">
      <c r="A12" s="6" t="inlineStr">
        <is>
          <t>Avviso</t>
        </is>
      </c>
    </row>
    <row r="13">
      <c r="A13" s="17" t="inlineStr">
        <is>
          <t>Il workbook supporta simulazione offline con offerte, sub-criteri A-G e combinatorie. Per warning documentali avanzati, persistenza e confronto scenari salvati resta centrale la web app.</t>
        </is>
      </c>
    </row>
    <row r="14"/>
  </sheetData>
  <mergeCells count="10">
    <mergeCell ref="A12:H12"/>
    <mergeCell ref="A4:H4"/>
    <mergeCell ref="C6:H6"/>
    <mergeCell ref="A13:H14"/>
    <mergeCell ref="C5:H5"/>
    <mergeCell ref="A2:H2"/>
    <mergeCell ref="C9:H9"/>
    <mergeCell ref="C8:H8"/>
    <mergeCell ref="A1:H1"/>
    <mergeCell ref="C7:H7"/>
  </mergeCells>
  <pageMargins left="0.25" right="0.25" top="0.5" bottom="0.5" header="0.5" footer="0.5"/>
  <pageSetup fitToHeight="0" fitToWidth="1"/>
</worksheet>
</file>

<file path=xl/worksheets/sheet3.xml><?xml version="1.0" encoding="utf-8"?>
<worksheet xmlns="http://schemas.openxmlformats.org/spreadsheetml/2006/main">
  <sheetPr codeName="Foglio2">
    <tabColor rgb="00FFC000"/>
    <outlinePr summaryBelow="1" summaryRight="1"/>
    <pageSetUpPr fitToPage="1"/>
  </sheetPr>
  <dimension ref="A1:C5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24" customWidth="1" min="1" max="1"/>
    <col width="16" customWidth="1" min="2" max="2"/>
    <col width="60" customWidth="1" min="3" max="3"/>
  </cols>
  <sheetData>
    <row r="1" ht="24" customHeight="1">
      <c r="A1" s="18" t="inlineStr">
        <is>
          <t>Parametro</t>
        </is>
      </c>
      <c r="B1" s="18" t="inlineStr">
        <is>
          <t>Valore</t>
        </is>
      </c>
      <c r="C1" s="18" t="inlineStr">
        <is>
          <t>Note</t>
        </is>
      </c>
    </row>
    <row r="2">
      <c r="A2" s="10" t="inlineStr">
        <is>
          <t>SogliaTecnica</t>
        </is>
      </c>
      <c r="B2" s="19" t="n">
        <v>36</v>
      </c>
      <c r="C2" s="10" t="inlineStr">
        <is>
          <t>Soglia tecnica minima per ammissibilità (B2)</t>
        </is>
      </c>
    </row>
    <row r="3">
      <c r="A3" s="10" t="inlineStr">
        <is>
          <t>LottoAttivo</t>
        </is>
      </c>
      <c r="B3" s="19" t="inlineStr">
        <is>
          <t>L1</t>
        </is>
      </c>
      <c r="C3" s="10" t="inlineStr">
        <is>
          <t>Lotto attivo per simulazione/ottimizzazione (B3)</t>
        </is>
      </c>
    </row>
    <row r="4">
      <c r="A4" s="10" t="inlineStr">
        <is>
          <t>PunteggioEconomicoMax</t>
        </is>
      </c>
      <c r="B4" s="19" t="n">
        <v>30</v>
      </c>
      <c r="C4" s="10" t="inlineStr">
        <is>
          <t>Max punti economici</t>
        </is>
      </c>
    </row>
    <row r="5">
      <c r="A5" s="10" t="inlineStr">
        <is>
          <t>PunteggioTecnicoMax</t>
        </is>
      </c>
      <c r="B5" s="19" t="n">
        <v>70</v>
      </c>
      <c r="C5" s="10" t="inlineStr">
        <is>
          <t>Max punti tecnici</t>
        </is>
      </c>
    </row>
  </sheetData>
  <dataValidations count="2">
    <dataValidation sqref="B3" showDropDown="0" showInputMessage="0" showErrorMessage="0" allowBlank="0" type="list">
      <formula1>"L1,L2,L3,L4"</formula1>
    </dataValidation>
    <dataValidation sqref="B2" showDropDown="0" showInputMessage="0" showErrorMessage="0" allowBlank="0" type="decimal" operator="between">
      <formula1>0</formula1>
      <formula2>70</formula2>
    </dataValidation>
  </dataValidations>
  <pageMargins left="0.25" right="0.25" top="0.5" bottom="0.5" header="0.5" footer="0.5"/>
  <pageSetup fitToHeight="0" fitToWidth="1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oglio3">
    <tabColor rgb="0070AD47"/>
    <outlinePr summaryBelow="1" summaryRight="1"/>
    <pageSetUpPr fitToPage="1"/>
  </sheetPr>
  <dimension ref="A1:C9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24" customWidth="1" min="1" max="1"/>
    <col width="16" customWidth="1" min="2" max="2"/>
    <col width="64" customWidth="1" min="3" max="3"/>
  </cols>
  <sheetData>
    <row r="1" ht="24" customHeight="1">
      <c r="A1" s="18" t="inlineStr">
        <is>
          <t>Parametro</t>
        </is>
      </c>
      <c r="B1" s="18" t="inlineStr">
        <is>
          <t>Valore</t>
        </is>
      </c>
      <c r="C1" s="18" t="inlineStr">
        <is>
          <t>Descrizione</t>
        </is>
      </c>
    </row>
    <row r="2">
      <c r="A2" s="10" t="inlineStr">
        <is>
          <t>BidderId</t>
        </is>
      </c>
      <c r="B2" s="19" t="n"/>
      <c r="C2" s="10" t="inlineStr">
        <is>
          <t>Bidder target ottimizzazione (B2)</t>
        </is>
      </c>
    </row>
    <row r="3">
      <c r="A3" s="10" t="inlineStr">
        <is>
          <t>IterMax</t>
        </is>
      </c>
      <c r="B3" s="19" t="n">
        <v>100</v>
      </c>
      <c r="C3" s="10" t="inlineStr">
        <is>
          <t>Numero massimo iterazioni (B3)</t>
        </is>
      </c>
    </row>
    <row r="4">
      <c r="A4" s="10" t="inlineStr">
        <is>
          <t>StepQ</t>
        </is>
      </c>
      <c r="B4" s="19" t="n">
        <v>0.5</v>
      </c>
      <c r="C4" s="10" t="inlineStr">
        <is>
          <t>Incremento leva Q (B4)</t>
        </is>
      </c>
    </row>
    <row r="5">
      <c r="A5" s="10" t="inlineStr">
        <is>
          <t>Note</t>
        </is>
      </c>
      <c r="B5" s="10" t="n"/>
      <c r="C5" s="10" t="inlineStr">
        <is>
          <t>B5 riservata</t>
        </is>
      </c>
    </row>
    <row r="6">
      <c r="A6" s="10" t="inlineStr">
        <is>
          <t>RibassoStep</t>
        </is>
      </c>
      <c r="B6" s="19" t="n">
        <v>0.1</v>
      </c>
      <c r="C6" s="10" t="inlineStr">
        <is>
          <t>Step riduzione ribasso (B6)</t>
        </is>
      </c>
    </row>
    <row r="7">
      <c r="A7" s="10" t="inlineStr">
        <is>
          <t>TettoQ</t>
        </is>
      </c>
      <c r="B7" s="19" t="n">
        <v>70</v>
      </c>
      <c r="C7" s="10" t="inlineStr">
        <is>
          <t>Massimale Q (B7)</t>
        </is>
      </c>
    </row>
    <row r="8">
      <c r="A8" s="10" t="inlineStr">
        <is>
          <t>StepT</t>
        </is>
      </c>
      <c r="B8" s="19" t="n">
        <v>0.5</v>
      </c>
      <c r="C8" s="10" t="inlineStr">
        <is>
          <t>Incremento leva T (B8)</t>
        </is>
      </c>
    </row>
    <row r="9">
      <c r="A9" s="10" t="inlineStr">
        <is>
          <t>TettoT</t>
        </is>
      </c>
      <c r="B9" s="19" t="n">
        <v>70</v>
      </c>
      <c r="C9" s="10" t="inlineStr">
        <is>
          <t>Massimale T (B9)</t>
        </is>
      </c>
    </row>
  </sheetData>
  <dataValidations count="2">
    <dataValidation sqref="B3" showDropDown="0" showInputMessage="0" showErrorMessage="0" allowBlank="0" type="whole" operator="between">
      <formula1>1</formula1>
      <formula2>1000</formula2>
    </dataValidation>
    <dataValidation sqref="B4 B6 B7 B8 B9" showDropDown="0" showInputMessage="0" showErrorMessage="0" allowBlank="0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oglio4">
    <tabColor rgb="00ED7D31"/>
    <outlinePr summaryBelow="1" summaryRight="1"/>
    <pageSetUpPr fitToPage="1"/>
  </sheetPr>
  <dimension ref="A1:P200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6" customWidth="1" min="1" max="1"/>
    <col width="26" customWidth="1" min="2" max="2"/>
    <col width="12" customWidth="1" min="3" max="4"/>
    <col width="12" customWidth="1" min="4" max="4"/>
    <col width="22" customWidth="1" min="5" max="5"/>
    <col width="24" customWidth="1" min="6" max="6"/>
    <col width="18" customWidth="1" min="7" max="7"/>
    <col width="14" customWidth="1" min="8" max="8"/>
    <col width="18" customWidth="1" min="9" max="9"/>
    <col width="18" customWidth="1" min="10" max="10"/>
    <col width="22" customWidth="1" min="11" max="11"/>
    <col width="22" customWidth="1" min="12" max="12"/>
    <col hidden="1" width="18" customWidth="1" min="13" max="13"/>
    <col hidden="1" width="26" customWidth="1" min="14" max="14"/>
    <col hidden="1" width="18" customWidth="1" min="15" max="15"/>
    <col width="16" customWidth="1" min="16" max="16"/>
  </cols>
  <sheetData>
    <row r="1" ht="24" customHeight="1">
      <c r="A1" s="18" t="inlineStr">
        <is>
          <t>BidderId</t>
        </is>
      </c>
      <c r="B1" s="18" t="inlineStr">
        <is>
          <t>BidderNome</t>
        </is>
      </c>
      <c r="C1" s="18" t="inlineStr">
        <is>
          <t>Lotto</t>
        </is>
      </c>
      <c r="D1" s="18" t="inlineStr">
        <is>
          <t>Attivo</t>
        </is>
      </c>
      <c r="E1" s="18" t="inlineStr">
        <is>
          <t>TecnicoRiparametrato</t>
        </is>
      </c>
      <c r="F1" s="18" t="inlineStr">
        <is>
          <t>RibassoMedioPercento</t>
        </is>
      </c>
      <c r="G1" s="18" t="inlineStr">
        <is>
          <t>AmmessoFormula</t>
        </is>
      </c>
      <c r="H1" s="18" t="inlineStr">
        <is>
          <t>RMaxAmmessi</t>
        </is>
      </c>
      <c r="I1" s="18" t="inlineStr">
        <is>
          <t>EconomicoFormula</t>
        </is>
      </c>
      <c r="J1" s="18" t="inlineStr">
        <is>
          <t>TotaleFormula</t>
        </is>
      </c>
      <c r="K1" s="18" t="inlineStr">
        <is>
          <t>Warning</t>
        </is>
      </c>
      <c r="L1" s="18" t="inlineStr">
        <is>
          <t>ChiaveOfferta</t>
        </is>
      </c>
      <c r="M1" s="18" t="inlineStr">
        <is>
          <t>ChiaveLottoTotale</t>
        </is>
      </c>
      <c r="N1" s="18" t="inlineStr">
        <is>
          <t>TecnicoAggregatoFallback</t>
        </is>
      </c>
      <c r="O1" s="18" t="inlineStr">
        <is>
          <t>TecnicoSogliaQT</t>
        </is>
      </c>
      <c r="P1" s="18" t="inlineStr">
        <is>
          <t>FonteTecnico</t>
        </is>
      </c>
    </row>
    <row r="2">
      <c r="A2" s="20" t="inlineStr">
        <is>
          <t>B1</t>
        </is>
      </c>
      <c r="B2" s="20" t="inlineStr">
        <is>
          <t>Operatore A</t>
        </is>
      </c>
      <c r="C2" s="20" t="inlineStr">
        <is>
          <t>L1</t>
        </is>
      </c>
      <c r="D2" s="20" t="n">
        <v>1</v>
      </c>
      <c r="E2" s="21">
        <f>IF($A2="",0,IFERROR(IF(SUMIFS(CriteriTecnici!$O:$O,CriteriTecnici!$Q:$Q,$A2&amp;"|"&amp;$C2)&gt;0,IF($G2="SI",ROUND(IF(SUMPRODUCT(MAX((CriteriTecnici!$C$5:$C$6173=$C2)*(CriteriTecnici!$E$5:$E$6173="A")*(CriteriTecnici!$T$5:$T$6173="SI")*IFERROR(CriteriTecnici!$O$5:$O$6173*1,0)))&gt;0,MIN(7,SUMIFS(CriteriTecnici!$O:$O,CriteriTecnici!$Q:$Q,$A2&amp;"|"&amp;$C2,CriteriTecnici!$E:$E,"A")*(7/SUMPRODUCT(MAX((CriteriTecnici!$C$5:$C$6173=$C2)*(CriteriTecnici!$E$5:$E$6173="A")*(CriteriTecnici!$T$5:$T$6173="SI")*IFERROR(CriteriTecnici!$O$5:$O$6173*1,0))))),0)+IF(SUMPRODUCT(MAX((CriteriTecnici!$C$5:$C$6173=$C2)*(CriteriTecnici!$E$5:$E$6173="B")*(CriteriTecnici!$T$5:$T$6173="SI")*IFERROR(CriteriTecnici!$O$5:$O$6173*1,0)))&gt;0,MIN(14,SUMIFS(CriteriTecnici!$O:$O,CriteriTecnici!$Q:$Q,$A2&amp;"|"&amp;$C2,CriteriTecnici!$E:$E,"B")*(14/SUMPRODUCT(MAX((CriteriTecnici!$C$5:$C$6173=$C2)*(CriteriTecnici!$E$5:$E$6173="B")*(CriteriTecnici!$T$5:$T$6173="SI")*IFERROR(CriteriTecnici!$O$5:$O$6173*1,0))))),0)+IF(SUMPRODUCT(MAX((CriteriTecnici!$C$5:$C$6173=$C2)*(CriteriTecnici!$E$5:$E$6173="C")*(CriteriTecnici!$T$5:$T$6173="SI")*IFERROR(CriteriTecnici!$O$5:$O$6173*1,0)))&gt;0,MIN(14,SUMIFS(CriteriTecnici!$O:$O,CriteriTecnici!$Q:$Q,$A2&amp;"|"&amp;$C2,CriteriTecnici!$E:$E,"C")*(14/SUMPRODUCT(MAX((CriteriTecnici!$C$5:$C$6173=$C2)*(CriteriTecnici!$E$5:$E$6173="C")*(CriteriTecnici!$T$5:$T$6173="SI")*IFERROR(CriteriTecnici!$O$5:$O$6173*1,0))))),0)+IF(SUMPRODUCT(MAX((CriteriTecnici!$C$5:$C$6173=$C2)*(CriteriTecnici!$E$5:$E$6173="D")*(CriteriTecnici!$T$5:$T$6173="SI")*IFERROR(CriteriTecnici!$O$5:$O$6173*1,0)))&gt;0,MIN(10,SUMIFS(CriteriTecnici!$O:$O,CriteriTecnici!$Q:$Q,$A2&amp;"|"&amp;$C2,CriteriTecnici!$E:$E,"D")*(10/SUMPRODUCT(MAX((CriteriTecnici!$C$5:$C$6173=$C2)*(CriteriTecnici!$E$5:$E$6173="D")*(CriteriTecnici!$T$5:$T$6173="SI")*IFERROR(CriteriTecnici!$O$5:$O$6173*1,0))))),0)+IF(SUMPRODUCT(MAX((CriteriTecnici!$C$5:$C$6173=$C2)*(CriteriTecnici!$E$5:$E$6173="E")*(CriteriTecnici!$T$5:$T$6173="SI")*IFERROR(CriteriTecnici!$O$5:$O$6173*1,0)))&gt;0,MIN(4,SUMIFS(CriteriTecnici!$O:$O,CriteriTecnici!$Q:$Q,$A2&amp;"|"&amp;$C2,CriteriTecnici!$E:$E,"E")*(4/SUMPRODUCT(MAX((CriteriTecnici!$C$5:$C$6173=$C2)*(CriteriTecnici!$E$5:$E$6173="E")*(CriteriTecnici!$T$5:$T$6173="SI")*IFERROR(CriteriTecnici!$O$5:$O$6173*1,0))))),0)+IF(SUMPRODUCT(MAX((CriteriTecnici!$C$5:$C$6173=$C2)*(CriteriTecnici!$E$5:$E$6173="F")*(CriteriTecnici!$T$5:$T$6173="SI")*IFERROR(CriteriTecnici!$O$5:$O$6173*1,0)))&gt;0,MIN(14,SUMIFS(CriteriTecnici!$O:$O,CriteriTecnici!$Q:$Q,$A2&amp;"|"&amp;$C2,CriteriTecnici!$E:$E,"F")*(14/SUMPRODUCT(MAX((CriteriTecnici!$C$5:$C$6173=$C2)*(CriteriTecnici!$E$5:$E$6173="F")*(CriteriTecnici!$T$5:$T$6173="SI")*IFERROR(CriteriTecnici!$O$5:$O$6173*1,0))))),0)+IF(SUMPRODUCT(MAX((CriteriTecnici!$C$5:$C$6173=$C2)*(CriteriTecnici!$E$5:$E$6173="G")*(CriteriTecnici!$T$5:$T$6173="SI")*IFERROR(CriteriTecnici!$O$5:$O$6173*1,0)))&gt;0,MIN(7,SUMIFS(CriteriTecnici!$O:$O,CriteriTecnici!$Q:$Q,$A2&amp;"|"&amp;$C2,CriteriTecnici!$E:$E,"G")*(7/SUMPRODUCT(MAX((CriteriTecnici!$C$5:$C$6173=$C2)*(CriteriTecnici!$E$5:$E$6173="G")*(CriteriTecnici!$T$5:$T$6173="SI")*IFERROR(CriteriTecnici!$O$5:$O$6173*1,0))))),0),4),0),IFERROR($N2*1,0)),0))</f>
        <v/>
      </c>
      <c r="F2" s="20" t="n">
        <v>6.1</v>
      </c>
      <c r="G2" s="21">
        <f>IF($A2="","",IF(IFERROR(VALUE($D2),0)&lt;&gt;1,"NO",IF(IFERROR(VALUE($O2),0)&gt;=Parametri!$B$2,"SI","NO")))</f>
        <v/>
      </c>
      <c r="H2" s="21">
        <f>IF($G2="SI",SUMPRODUCT(MAX(($C$2:$C$200=$C2)*(IFERROR($D$2:$D$200*1,0)=1)*(IFERROR($O$2:$O$200*1,0)&gt;=Parametri!$B$2)*IFERROR($F$2:$F$200*1,0))),0)</f>
        <v/>
      </c>
      <c r="I2" s="21">
        <f>IF($G2="SI",IF($H2&gt;0,30*(IFERROR($F2*1,0)/$H2),0),0)</f>
        <v/>
      </c>
      <c r="J2" s="21">
        <f>IF($A2="",0,IF($G2="SI",ROUND(IFERROR($E2*1,0)+$I2,4),ROUND(IFERROR($E2*1,0),4)))</f>
        <v/>
      </c>
      <c r="K2" s="21">
        <f>IF($A2="","",IF(IFERROR(VALUE($D2),0)&lt;&gt;1,"Non attiva",IF(IFERROR(VALUE($O2),0)&lt;Parametri!$B$2,"Sotto soglia","")))</f>
        <v/>
      </c>
      <c r="L2" s="21">
        <f>IF($A2="","",$A2&amp;"|"&amp;$C2)</f>
        <v/>
      </c>
      <c r="M2" s="21">
        <f>IF($A2="","",$C2&amp;"|"&amp;TEXT($J2,"0.0000"))</f>
        <v/>
      </c>
      <c r="N2" s="21" t="n">
        <v>42</v>
      </c>
      <c r="O2" s="21">
        <f>IF($A2="",0,IFERROR(IF(SUMIFS(CriteriTecnici!$O:$O,CriteriTecnici!$Q:$Q,$A2&amp;"|"&amp;$C2)&gt;0,SUMIFS(CriteriTecnici!$O:$O,CriteriTecnici!$Q:$Q,$A2&amp;"|"&amp;$C2,CriteriTecnici!$F:$F,"Q")+SUMIFS(CriteriTecnici!$O:$O,CriteriTecnici!$Q:$Q,$A2&amp;"|"&amp;$C2,CriteriTecnici!$F:$F,"T"),IFERROR($N2*1,0)),0))</f>
        <v/>
      </c>
      <c r="P2" s="21">
        <f>IF($A2="","",IF(SUMIFS(CriteriTecnici!$O:$O,CriteriTecnici!$Q:$Q,$A2&amp;"|"&amp;$C2)&gt;0,"Criteri A-G","Aggregato"))</f>
        <v/>
      </c>
    </row>
    <row r="3">
      <c r="A3" s="20" t="inlineStr">
        <is>
          <t>B1</t>
        </is>
      </c>
      <c r="B3" s="20" t="inlineStr">
        <is>
          <t>Operatore A</t>
        </is>
      </c>
      <c r="C3" s="20" t="inlineStr">
        <is>
          <t>L2</t>
        </is>
      </c>
      <c r="D3" s="20" t="n">
        <v>1</v>
      </c>
      <c r="E3" s="21">
        <f>IF($A3="",0,IFERROR(IF(SUMIFS(CriteriTecnici!$O:$O,CriteriTecnici!$Q:$Q,$A3&amp;"|"&amp;$C3)&gt;0,IF($G3="SI",ROUND(IF(SUMPRODUCT(MAX((CriteriTecnici!$C$5:$C$6173=$C3)*(CriteriTecnici!$E$5:$E$6173="A")*(CriteriTecnici!$T$5:$T$6173="SI")*IFERROR(CriteriTecnici!$O$5:$O$6173*1,0)))&gt;0,MIN(7,SUMIFS(CriteriTecnici!$O:$O,CriteriTecnici!$Q:$Q,$A3&amp;"|"&amp;$C3,CriteriTecnici!$E:$E,"A")*(7/SUMPRODUCT(MAX((CriteriTecnici!$C$5:$C$6173=$C3)*(CriteriTecnici!$E$5:$E$6173="A")*(CriteriTecnici!$T$5:$T$6173="SI")*IFERROR(CriteriTecnici!$O$5:$O$6173*1,0))))),0)+IF(SUMPRODUCT(MAX((CriteriTecnici!$C$5:$C$6173=$C3)*(CriteriTecnici!$E$5:$E$6173="B")*(CriteriTecnici!$T$5:$T$6173="SI")*IFERROR(CriteriTecnici!$O$5:$O$6173*1,0)))&gt;0,MIN(14,SUMIFS(CriteriTecnici!$O:$O,CriteriTecnici!$Q:$Q,$A3&amp;"|"&amp;$C3,CriteriTecnici!$E:$E,"B")*(14/SUMPRODUCT(MAX((CriteriTecnici!$C$5:$C$6173=$C3)*(CriteriTecnici!$E$5:$E$6173="B")*(CriteriTecnici!$T$5:$T$6173="SI")*IFERROR(CriteriTecnici!$O$5:$O$6173*1,0))))),0)+IF(SUMPRODUCT(MAX((CriteriTecnici!$C$5:$C$6173=$C3)*(CriteriTecnici!$E$5:$E$6173="C")*(CriteriTecnici!$T$5:$T$6173="SI")*IFERROR(CriteriTecnici!$O$5:$O$6173*1,0)))&gt;0,MIN(14,SUMIFS(CriteriTecnici!$O:$O,CriteriTecnici!$Q:$Q,$A3&amp;"|"&amp;$C3,CriteriTecnici!$E:$E,"C")*(14/SUMPRODUCT(MAX((CriteriTecnici!$C$5:$C$6173=$C3)*(CriteriTecnici!$E$5:$E$6173="C")*(CriteriTecnici!$T$5:$T$6173="SI")*IFERROR(CriteriTecnici!$O$5:$O$6173*1,0))))),0)+IF(SUMPRODUCT(MAX((CriteriTecnici!$C$5:$C$6173=$C3)*(CriteriTecnici!$E$5:$E$6173="D")*(CriteriTecnici!$T$5:$T$6173="SI")*IFERROR(CriteriTecnici!$O$5:$O$6173*1,0)))&gt;0,MIN(10,SUMIFS(CriteriTecnici!$O:$O,CriteriTecnici!$Q:$Q,$A3&amp;"|"&amp;$C3,CriteriTecnici!$E:$E,"D")*(10/SUMPRODUCT(MAX((CriteriTecnici!$C$5:$C$6173=$C3)*(CriteriTecnici!$E$5:$E$6173="D")*(CriteriTecnici!$T$5:$T$6173="SI")*IFERROR(CriteriTecnici!$O$5:$O$6173*1,0))))),0)+IF(SUMPRODUCT(MAX((CriteriTecnici!$C$5:$C$6173=$C3)*(CriteriTecnici!$E$5:$E$6173="E")*(CriteriTecnici!$T$5:$T$6173="SI")*IFERROR(CriteriTecnici!$O$5:$O$6173*1,0)))&gt;0,MIN(4,SUMIFS(CriteriTecnici!$O:$O,CriteriTecnici!$Q:$Q,$A3&amp;"|"&amp;$C3,CriteriTecnici!$E:$E,"E")*(4/SUMPRODUCT(MAX((CriteriTecnici!$C$5:$C$6173=$C3)*(CriteriTecnici!$E$5:$E$6173="E")*(CriteriTecnici!$T$5:$T$6173="SI")*IFERROR(CriteriTecnici!$O$5:$O$6173*1,0))))),0)+IF(SUMPRODUCT(MAX((CriteriTecnici!$C$5:$C$6173=$C3)*(CriteriTecnici!$E$5:$E$6173="F")*(CriteriTecnici!$T$5:$T$6173="SI")*IFERROR(CriteriTecnici!$O$5:$O$6173*1,0)))&gt;0,MIN(14,SUMIFS(CriteriTecnici!$O:$O,CriteriTecnici!$Q:$Q,$A3&amp;"|"&amp;$C3,CriteriTecnici!$E:$E,"F")*(14/SUMPRODUCT(MAX((CriteriTecnici!$C$5:$C$6173=$C3)*(CriteriTecnici!$E$5:$E$6173="F")*(CriteriTecnici!$T$5:$T$6173="SI")*IFERROR(CriteriTecnici!$O$5:$O$6173*1,0))))),0)+IF(SUMPRODUCT(MAX((CriteriTecnici!$C$5:$C$6173=$C3)*(CriteriTecnici!$E$5:$E$6173="G")*(CriteriTecnici!$T$5:$T$6173="SI")*IFERROR(CriteriTecnici!$O$5:$O$6173*1,0)))&gt;0,MIN(7,SUMIFS(CriteriTecnici!$O:$O,CriteriTecnici!$Q:$Q,$A3&amp;"|"&amp;$C3,CriteriTecnici!$E:$E,"G")*(7/SUMPRODUCT(MAX((CriteriTecnici!$C$5:$C$6173=$C3)*(CriteriTecnici!$E$5:$E$6173="G")*(CriteriTecnici!$T$5:$T$6173="SI")*IFERROR(CriteriTecnici!$O$5:$O$6173*1,0))))),0),4),0),IFERROR($N3*1,0)),0))</f>
        <v/>
      </c>
      <c r="F3" s="20" t="n">
        <v>5.2</v>
      </c>
      <c r="G3" s="21">
        <f>IF($A3="","",IF(IFERROR(VALUE($D3),0)&lt;&gt;1,"NO",IF(IFERROR(VALUE($O3),0)&gt;=Parametri!$B$2,"SI","NO")))</f>
        <v/>
      </c>
      <c r="H3" s="21">
        <f>IF($G3="SI",SUMPRODUCT(MAX(($C$2:$C$200=$C3)*(IFERROR($D$2:$D$200*1,0)=1)*(IFERROR($O$2:$O$200*1,0)&gt;=Parametri!$B$2)*IFERROR($F$2:$F$200*1,0))),0)</f>
        <v/>
      </c>
      <c r="I3" s="21">
        <f>IF($G3="SI",IF($H3&gt;0,30*(IFERROR($F3*1,0)/$H3),0),0)</f>
        <v/>
      </c>
      <c r="J3" s="21">
        <f>IF($A3="",0,IF($G3="SI",ROUND(IFERROR($E3*1,0)+$I3,4),ROUND(IFERROR($E3*1,0),4)))</f>
        <v/>
      </c>
      <c r="K3" s="21">
        <f>IF($A3="","",IF(IFERROR(VALUE($D3),0)&lt;&gt;1,"Non attiva",IF(IFERROR(VALUE($O3),0)&lt;Parametri!$B$2,"Sotto soglia","")))</f>
        <v/>
      </c>
      <c r="L3" s="21">
        <f>IF($A3="","",$A3&amp;"|"&amp;$C3)</f>
        <v/>
      </c>
      <c r="M3" s="21">
        <f>IF($A3="","",$C3&amp;"|"&amp;TEXT($J3,"0.0000"))</f>
        <v/>
      </c>
      <c r="N3" s="21" t="n">
        <v>45</v>
      </c>
      <c r="O3" s="21">
        <f>IF($A3="",0,IFERROR(IF(SUMIFS(CriteriTecnici!$O:$O,CriteriTecnici!$Q:$Q,$A3&amp;"|"&amp;$C3)&gt;0,SUMIFS(CriteriTecnici!$O:$O,CriteriTecnici!$Q:$Q,$A3&amp;"|"&amp;$C3,CriteriTecnici!$F:$F,"Q")+SUMIFS(CriteriTecnici!$O:$O,CriteriTecnici!$Q:$Q,$A3&amp;"|"&amp;$C3,CriteriTecnici!$F:$F,"T"),IFERROR($N3*1,0)),0))</f>
        <v/>
      </c>
      <c r="P3" s="21">
        <f>IF($A3="","",IF(SUMIFS(CriteriTecnici!$O:$O,CriteriTecnici!$Q:$Q,$A3&amp;"|"&amp;$C3)&gt;0,"Criteri A-G","Aggregato"))</f>
        <v/>
      </c>
    </row>
    <row r="4">
      <c r="A4" s="20" t="inlineStr">
        <is>
          <t>B1</t>
        </is>
      </c>
      <c r="B4" s="20" t="inlineStr">
        <is>
          <t>Operatore A</t>
        </is>
      </c>
      <c r="C4" s="20" t="inlineStr">
        <is>
          <t>L3</t>
        </is>
      </c>
      <c r="D4" s="20" t="n">
        <v>0</v>
      </c>
      <c r="E4" s="21">
        <f>IF($A4="",0,IFERROR(IF(SUMIFS(CriteriTecnici!$O:$O,CriteriTecnici!$Q:$Q,$A4&amp;"|"&amp;$C4)&gt;0,IF($G4="SI",ROUND(IF(SUMPRODUCT(MAX((CriteriTecnici!$C$5:$C$6173=$C4)*(CriteriTecnici!$E$5:$E$6173="A")*(CriteriTecnici!$T$5:$T$6173="SI")*IFERROR(CriteriTecnici!$O$5:$O$6173*1,0)))&gt;0,MIN(7,SUMIFS(CriteriTecnici!$O:$O,CriteriTecnici!$Q:$Q,$A4&amp;"|"&amp;$C4,CriteriTecnici!$E:$E,"A")*(7/SUMPRODUCT(MAX((CriteriTecnici!$C$5:$C$6173=$C4)*(CriteriTecnici!$E$5:$E$6173="A")*(CriteriTecnici!$T$5:$T$6173="SI")*IFERROR(CriteriTecnici!$O$5:$O$6173*1,0))))),0)+IF(SUMPRODUCT(MAX((CriteriTecnici!$C$5:$C$6173=$C4)*(CriteriTecnici!$E$5:$E$6173="B")*(CriteriTecnici!$T$5:$T$6173="SI")*IFERROR(CriteriTecnici!$O$5:$O$6173*1,0)))&gt;0,MIN(14,SUMIFS(CriteriTecnici!$O:$O,CriteriTecnici!$Q:$Q,$A4&amp;"|"&amp;$C4,CriteriTecnici!$E:$E,"B")*(14/SUMPRODUCT(MAX((CriteriTecnici!$C$5:$C$6173=$C4)*(CriteriTecnici!$E$5:$E$6173="B")*(CriteriTecnici!$T$5:$T$6173="SI")*IFERROR(CriteriTecnici!$O$5:$O$6173*1,0))))),0)+IF(SUMPRODUCT(MAX((CriteriTecnici!$C$5:$C$6173=$C4)*(CriteriTecnici!$E$5:$E$6173="C")*(CriteriTecnici!$T$5:$T$6173="SI")*IFERROR(CriteriTecnici!$O$5:$O$6173*1,0)))&gt;0,MIN(14,SUMIFS(CriteriTecnici!$O:$O,CriteriTecnici!$Q:$Q,$A4&amp;"|"&amp;$C4,CriteriTecnici!$E:$E,"C")*(14/SUMPRODUCT(MAX((CriteriTecnici!$C$5:$C$6173=$C4)*(CriteriTecnici!$E$5:$E$6173="C")*(CriteriTecnici!$T$5:$T$6173="SI")*IFERROR(CriteriTecnici!$O$5:$O$6173*1,0))))),0)+IF(SUMPRODUCT(MAX((CriteriTecnici!$C$5:$C$6173=$C4)*(CriteriTecnici!$E$5:$E$6173="D")*(CriteriTecnici!$T$5:$T$6173="SI")*IFERROR(CriteriTecnici!$O$5:$O$6173*1,0)))&gt;0,MIN(10,SUMIFS(CriteriTecnici!$O:$O,CriteriTecnici!$Q:$Q,$A4&amp;"|"&amp;$C4,CriteriTecnici!$E:$E,"D")*(10/SUMPRODUCT(MAX((CriteriTecnici!$C$5:$C$6173=$C4)*(CriteriTecnici!$E$5:$E$6173="D")*(CriteriTecnici!$T$5:$T$6173="SI")*IFERROR(CriteriTecnici!$O$5:$O$6173*1,0))))),0)+IF(SUMPRODUCT(MAX((CriteriTecnici!$C$5:$C$6173=$C4)*(CriteriTecnici!$E$5:$E$6173="E")*(CriteriTecnici!$T$5:$T$6173="SI")*IFERROR(CriteriTecnici!$O$5:$O$6173*1,0)))&gt;0,MIN(4,SUMIFS(CriteriTecnici!$O:$O,CriteriTecnici!$Q:$Q,$A4&amp;"|"&amp;$C4,CriteriTecnici!$E:$E,"E")*(4/SUMPRODUCT(MAX((CriteriTecnici!$C$5:$C$6173=$C4)*(CriteriTecnici!$E$5:$E$6173="E")*(CriteriTecnici!$T$5:$T$6173="SI")*IFERROR(CriteriTecnici!$O$5:$O$6173*1,0))))),0)+IF(SUMPRODUCT(MAX((CriteriTecnici!$C$5:$C$6173=$C4)*(CriteriTecnici!$E$5:$E$6173="F")*(CriteriTecnici!$T$5:$T$6173="SI")*IFERROR(CriteriTecnici!$O$5:$O$6173*1,0)))&gt;0,MIN(14,SUMIFS(CriteriTecnici!$O:$O,CriteriTecnici!$Q:$Q,$A4&amp;"|"&amp;$C4,CriteriTecnici!$E:$E,"F")*(14/SUMPRODUCT(MAX((CriteriTecnici!$C$5:$C$6173=$C4)*(CriteriTecnici!$E$5:$E$6173="F")*(CriteriTecnici!$T$5:$T$6173="SI")*IFERROR(CriteriTecnici!$O$5:$O$6173*1,0))))),0)+IF(SUMPRODUCT(MAX((CriteriTecnici!$C$5:$C$6173=$C4)*(CriteriTecnici!$E$5:$E$6173="G")*(CriteriTecnici!$T$5:$T$6173="SI")*IFERROR(CriteriTecnici!$O$5:$O$6173*1,0)))&gt;0,MIN(7,SUMIFS(CriteriTecnici!$O:$O,CriteriTecnici!$Q:$Q,$A4&amp;"|"&amp;$C4,CriteriTecnici!$E:$E,"G")*(7/SUMPRODUCT(MAX((CriteriTecnici!$C$5:$C$6173=$C4)*(CriteriTecnici!$E$5:$E$6173="G")*(CriteriTecnici!$T$5:$T$6173="SI")*IFERROR(CriteriTecnici!$O$5:$O$6173*1,0))))),0),4),0),IFERROR($N4*1,0)),0))</f>
        <v/>
      </c>
      <c r="F4" s="20" t="n">
        <v>0</v>
      </c>
      <c r="G4" s="21">
        <f>IF($A4="","",IF(IFERROR(VALUE($D4),0)&lt;&gt;1,"NO",IF(IFERROR(VALUE($O4),0)&gt;=Parametri!$B$2,"SI","NO")))</f>
        <v/>
      </c>
      <c r="H4" s="21">
        <f>IF($G4="SI",SUMPRODUCT(MAX(($C$2:$C$200=$C4)*(IFERROR($D$2:$D$200*1,0)=1)*(IFERROR($O$2:$O$200*1,0)&gt;=Parametri!$B$2)*IFERROR($F$2:$F$200*1,0))),0)</f>
        <v/>
      </c>
      <c r="I4" s="21">
        <f>IF($G4="SI",IF($H4&gt;0,30*(IFERROR($F4*1,0)/$H4),0),0)</f>
        <v/>
      </c>
      <c r="J4" s="21">
        <f>IF($A4="",0,IF($G4="SI",ROUND(IFERROR($E4*1,0)+$I4,4),ROUND(IFERROR($E4*1,0),4)))</f>
        <v/>
      </c>
      <c r="K4" s="21">
        <f>IF($A4="","",IF(IFERROR(VALUE($D4),0)&lt;&gt;1,"Non attiva",IF(IFERROR(VALUE($O4),0)&lt;Parametri!$B$2,"Sotto soglia","")))</f>
        <v/>
      </c>
      <c r="L4" s="21">
        <f>IF($A4="","",$A4&amp;"|"&amp;$C4)</f>
        <v/>
      </c>
      <c r="M4" s="21">
        <f>IF($A4="","",$C4&amp;"|"&amp;TEXT($J4,"0.0000"))</f>
        <v/>
      </c>
      <c r="N4" s="21" t="n">
        <v>0</v>
      </c>
      <c r="O4" s="21">
        <f>IF($A4="",0,IFERROR(IF(SUMIFS(CriteriTecnici!$O:$O,CriteriTecnici!$Q:$Q,$A4&amp;"|"&amp;$C4)&gt;0,SUMIFS(CriteriTecnici!$O:$O,CriteriTecnici!$Q:$Q,$A4&amp;"|"&amp;$C4,CriteriTecnici!$F:$F,"Q")+SUMIFS(CriteriTecnici!$O:$O,CriteriTecnici!$Q:$Q,$A4&amp;"|"&amp;$C4,CriteriTecnici!$F:$F,"T"),IFERROR($N4*1,0)),0))</f>
        <v/>
      </c>
      <c r="P4" s="21">
        <f>IF($A4="","",IF(SUMIFS(CriteriTecnici!$O:$O,CriteriTecnici!$Q:$Q,$A4&amp;"|"&amp;$C4)&gt;0,"Criteri A-G","Aggregato"))</f>
        <v/>
      </c>
    </row>
    <row r="5">
      <c r="A5" s="20" t="inlineStr">
        <is>
          <t>B1</t>
        </is>
      </c>
      <c r="B5" s="20" t="inlineStr">
        <is>
          <t>Operatore A</t>
        </is>
      </c>
      <c r="C5" s="20" t="inlineStr">
        <is>
          <t>L4</t>
        </is>
      </c>
      <c r="D5" s="20" t="n">
        <v>1</v>
      </c>
      <c r="E5" s="21">
        <f>IF($A5="",0,IFERROR(IF(SUMIFS(CriteriTecnici!$O:$O,CriteriTecnici!$Q:$Q,$A5&amp;"|"&amp;$C5)&gt;0,IF($G5="SI",ROUND(IF(SUMPRODUCT(MAX((CriteriTecnici!$C$5:$C$6173=$C5)*(CriteriTecnici!$E$5:$E$6173="A")*(CriteriTecnici!$T$5:$T$6173="SI")*IFERROR(CriteriTecnici!$O$5:$O$6173*1,0)))&gt;0,MIN(7,SUMIFS(CriteriTecnici!$O:$O,CriteriTecnici!$Q:$Q,$A5&amp;"|"&amp;$C5,CriteriTecnici!$E:$E,"A")*(7/SUMPRODUCT(MAX((CriteriTecnici!$C$5:$C$6173=$C5)*(CriteriTecnici!$E$5:$E$6173="A")*(CriteriTecnici!$T$5:$T$6173="SI")*IFERROR(CriteriTecnici!$O$5:$O$6173*1,0))))),0)+IF(SUMPRODUCT(MAX((CriteriTecnici!$C$5:$C$6173=$C5)*(CriteriTecnici!$E$5:$E$6173="B")*(CriteriTecnici!$T$5:$T$6173="SI")*IFERROR(CriteriTecnici!$O$5:$O$6173*1,0)))&gt;0,MIN(14,SUMIFS(CriteriTecnici!$O:$O,CriteriTecnici!$Q:$Q,$A5&amp;"|"&amp;$C5,CriteriTecnici!$E:$E,"B")*(14/SUMPRODUCT(MAX((CriteriTecnici!$C$5:$C$6173=$C5)*(CriteriTecnici!$E$5:$E$6173="B")*(CriteriTecnici!$T$5:$T$6173="SI")*IFERROR(CriteriTecnici!$O$5:$O$6173*1,0))))),0)+IF(SUMPRODUCT(MAX((CriteriTecnici!$C$5:$C$6173=$C5)*(CriteriTecnici!$E$5:$E$6173="C")*(CriteriTecnici!$T$5:$T$6173="SI")*IFERROR(CriteriTecnici!$O$5:$O$6173*1,0)))&gt;0,MIN(14,SUMIFS(CriteriTecnici!$O:$O,CriteriTecnici!$Q:$Q,$A5&amp;"|"&amp;$C5,CriteriTecnici!$E:$E,"C")*(14/SUMPRODUCT(MAX((CriteriTecnici!$C$5:$C$6173=$C5)*(CriteriTecnici!$E$5:$E$6173="C")*(CriteriTecnici!$T$5:$T$6173="SI")*IFERROR(CriteriTecnici!$O$5:$O$6173*1,0))))),0)+IF(SUMPRODUCT(MAX((CriteriTecnici!$C$5:$C$6173=$C5)*(CriteriTecnici!$E$5:$E$6173="D")*(CriteriTecnici!$T$5:$T$6173="SI")*IFERROR(CriteriTecnici!$O$5:$O$6173*1,0)))&gt;0,MIN(10,SUMIFS(CriteriTecnici!$O:$O,CriteriTecnici!$Q:$Q,$A5&amp;"|"&amp;$C5,CriteriTecnici!$E:$E,"D")*(10/SUMPRODUCT(MAX((CriteriTecnici!$C$5:$C$6173=$C5)*(CriteriTecnici!$E$5:$E$6173="D")*(CriteriTecnici!$T$5:$T$6173="SI")*IFERROR(CriteriTecnici!$O$5:$O$6173*1,0))))),0)+IF(SUMPRODUCT(MAX((CriteriTecnici!$C$5:$C$6173=$C5)*(CriteriTecnici!$E$5:$E$6173="E")*(CriteriTecnici!$T$5:$T$6173="SI")*IFERROR(CriteriTecnici!$O$5:$O$6173*1,0)))&gt;0,MIN(4,SUMIFS(CriteriTecnici!$O:$O,CriteriTecnici!$Q:$Q,$A5&amp;"|"&amp;$C5,CriteriTecnici!$E:$E,"E")*(4/SUMPRODUCT(MAX((CriteriTecnici!$C$5:$C$6173=$C5)*(CriteriTecnici!$E$5:$E$6173="E")*(CriteriTecnici!$T$5:$T$6173="SI")*IFERROR(CriteriTecnici!$O$5:$O$6173*1,0))))),0)+IF(SUMPRODUCT(MAX((CriteriTecnici!$C$5:$C$6173=$C5)*(CriteriTecnici!$E$5:$E$6173="F")*(CriteriTecnici!$T$5:$T$6173="SI")*IFERROR(CriteriTecnici!$O$5:$O$6173*1,0)))&gt;0,MIN(14,SUMIFS(CriteriTecnici!$O:$O,CriteriTecnici!$Q:$Q,$A5&amp;"|"&amp;$C5,CriteriTecnici!$E:$E,"F")*(14/SUMPRODUCT(MAX((CriteriTecnici!$C$5:$C$6173=$C5)*(CriteriTecnici!$E$5:$E$6173="F")*(CriteriTecnici!$T$5:$T$6173="SI")*IFERROR(CriteriTecnici!$O$5:$O$6173*1,0))))),0)+IF(SUMPRODUCT(MAX((CriteriTecnici!$C$5:$C$6173=$C5)*(CriteriTecnici!$E$5:$E$6173="G")*(CriteriTecnici!$T$5:$T$6173="SI")*IFERROR(CriteriTecnici!$O$5:$O$6173*1,0)))&gt;0,MIN(7,SUMIFS(CriteriTecnici!$O:$O,CriteriTecnici!$Q:$Q,$A5&amp;"|"&amp;$C5,CriteriTecnici!$E:$E,"G")*(7/SUMPRODUCT(MAX((CriteriTecnici!$C$5:$C$6173=$C5)*(CriteriTecnici!$E$5:$E$6173="G")*(CriteriTecnici!$T$5:$T$6173="SI")*IFERROR(CriteriTecnici!$O$5:$O$6173*1,0))))),0),4),0),IFERROR($N5*1,0)),0))</f>
        <v/>
      </c>
      <c r="F5" s="20" t="n">
        <v>4.7</v>
      </c>
      <c r="G5" s="21">
        <f>IF($A5="","",IF(IFERROR(VALUE($D5),0)&lt;&gt;1,"NO",IF(IFERROR(VALUE($O5),0)&gt;=Parametri!$B$2,"SI","NO")))</f>
        <v/>
      </c>
      <c r="H5" s="21">
        <f>IF($G5="SI",SUMPRODUCT(MAX(($C$2:$C$200=$C5)*(IFERROR($D$2:$D$200*1,0)=1)*(IFERROR($O$2:$O$200*1,0)&gt;=Parametri!$B$2)*IFERROR($F$2:$F$200*1,0))),0)</f>
        <v/>
      </c>
      <c r="I5" s="21">
        <f>IF($G5="SI",IF($H5&gt;0,30*(IFERROR($F5*1,0)/$H5),0),0)</f>
        <v/>
      </c>
      <c r="J5" s="21">
        <f>IF($A5="",0,IF($G5="SI",ROUND(IFERROR($E5*1,0)+$I5,4),ROUND(IFERROR($E5*1,0),4)))</f>
        <v/>
      </c>
      <c r="K5" s="21">
        <f>IF($A5="","",IF(IFERROR(VALUE($D5),0)&lt;&gt;1,"Non attiva",IF(IFERROR(VALUE($O5),0)&lt;Parametri!$B$2,"Sotto soglia","")))</f>
        <v/>
      </c>
      <c r="L5" s="21">
        <f>IF($A5="","",$A5&amp;"|"&amp;$C5)</f>
        <v/>
      </c>
      <c r="M5" s="21">
        <f>IF($A5="","",$C5&amp;"|"&amp;TEXT($J5,"0.0000"))</f>
        <v/>
      </c>
      <c r="N5" s="21" t="n">
        <v>39</v>
      </c>
      <c r="O5" s="21">
        <f>IF($A5="",0,IFERROR(IF(SUMIFS(CriteriTecnici!$O:$O,CriteriTecnici!$Q:$Q,$A5&amp;"|"&amp;$C5)&gt;0,SUMIFS(CriteriTecnici!$O:$O,CriteriTecnici!$Q:$Q,$A5&amp;"|"&amp;$C5,CriteriTecnici!$F:$F,"Q")+SUMIFS(CriteriTecnici!$O:$O,CriteriTecnici!$Q:$Q,$A5&amp;"|"&amp;$C5,CriteriTecnici!$F:$F,"T"),IFERROR($N5*1,0)),0))</f>
        <v/>
      </c>
      <c r="P5" s="21">
        <f>IF($A5="","",IF(SUMIFS(CriteriTecnici!$O:$O,CriteriTecnici!$Q:$Q,$A5&amp;"|"&amp;$C5)&gt;0,"Criteri A-G","Aggregato"))</f>
        <v/>
      </c>
    </row>
    <row r="6">
      <c r="A6" s="20" t="inlineStr">
        <is>
          <t>B2</t>
        </is>
      </c>
      <c r="B6" s="20" t="inlineStr">
        <is>
          <t>Operatore B</t>
        </is>
      </c>
      <c r="C6" s="20" t="inlineStr">
        <is>
          <t>L1</t>
        </is>
      </c>
      <c r="D6" s="20" t="n">
        <v>1</v>
      </c>
      <c r="E6" s="21">
        <f>IF($A6="",0,IFERROR(IF(SUMIFS(CriteriTecnici!$O:$O,CriteriTecnici!$Q:$Q,$A6&amp;"|"&amp;$C6)&gt;0,IF($G6="SI",ROUND(IF(SUMPRODUCT(MAX((CriteriTecnici!$C$5:$C$6173=$C6)*(CriteriTecnici!$E$5:$E$6173="A")*(CriteriTecnici!$T$5:$T$6173="SI")*IFERROR(CriteriTecnici!$O$5:$O$6173*1,0)))&gt;0,MIN(7,SUMIFS(CriteriTecnici!$O:$O,CriteriTecnici!$Q:$Q,$A6&amp;"|"&amp;$C6,CriteriTecnici!$E:$E,"A")*(7/SUMPRODUCT(MAX((CriteriTecnici!$C$5:$C$6173=$C6)*(CriteriTecnici!$E$5:$E$6173="A")*(CriteriTecnici!$T$5:$T$6173="SI")*IFERROR(CriteriTecnici!$O$5:$O$6173*1,0))))),0)+IF(SUMPRODUCT(MAX((CriteriTecnici!$C$5:$C$6173=$C6)*(CriteriTecnici!$E$5:$E$6173="B")*(CriteriTecnici!$T$5:$T$6173="SI")*IFERROR(CriteriTecnici!$O$5:$O$6173*1,0)))&gt;0,MIN(14,SUMIFS(CriteriTecnici!$O:$O,CriteriTecnici!$Q:$Q,$A6&amp;"|"&amp;$C6,CriteriTecnici!$E:$E,"B")*(14/SUMPRODUCT(MAX((CriteriTecnici!$C$5:$C$6173=$C6)*(CriteriTecnici!$E$5:$E$6173="B")*(CriteriTecnici!$T$5:$T$6173="SI")*IFERROR(CriteriTecnici!$O$5:$O$6173*1,0))))),0)+IF(SUMPRODUCT(MAX((CriteriTecnici!$C$5:$C$6173=$C6)*(CriteriTecnici!$E$5:$E$6173="C")*(CriteriTecnici!$T$5:$T$6173="SI")*IFERROR(CriteriTecnici!$O$5:$O$6173*1,0)))&gt;0,MIN(14,SUMIFS(CriteriTecnici!$O:$O,CriteriTecnici!$Q:$Q,$A6&amp;"|"&amp;$C6,CriteriTecnici!$E:$E,"C")*(14/SUMPRODUCT(MAX((CriteriTecnici!$C$5:$C$6173=$C6)*(CriteriTecnici!$E$5:$E$6173="C")*(CriteriTecnici!$T$5:$T$6173="SI")*IFERROR(CriteriTecnici!$O$5:$O$6173*1,0))))),0)+IF(SUMPRODUCT(MAX((CriteriTecnici!$C$5:$C$6173=$C6)*(CriteriTecnici!$E$5:$E$6173="D")*(CriteriTecnici!$T$5:$T$6173="SI")*IFERROR(CriteriTecnici!$O$5:$O$6173*1,0)))&gt;0,MIN(10,SUMIFS(CriteriTecnici!$O:$O,CriteriTecnici!$Q:$Q,$A6&amp;"|"&amp;$C6,CriteriTecnici!$E:$E,"D")*(10/SUMPRODUCT(MAX((CriteriTecnici!$C$5:$C$6173=$C6)*(CriteriTecnici!$E$5:$E$6173="D")*(CriteriTecnici!$T$5:$T$6173="SI")*IFERROR(CriteriTecnici!$O$5:$O$6173*1,0))))),0)+IF(SUMPRODUCT(MAX((CriteriTecnici!$C$5:$C$6173=$C6)*(CriteriTecnici!$E$5:$E$6173="E")*(CriteriTecnici!$T$5:$T$6173="SI")*IFERROR(CriteriTecnici!$O$5:$O$6173*1,0)))&gt;0,MIN(4,SUMIFS(CriteriTecnici!$O:$O,CriteriTecnici!$Q:$Q,$A6&amp;"|"&amp;$C6,CriteriTecnici!$E:$E,"E")*(4/SUMPRODUCT(MAX((CriteriTecnici!$C$5:$C$6173=$C6)*(CriteriTecnici!$E$5:$E$6173="E")*(CriteriTecnici!$T$5:$T$6173="SI")*IFERROR(CriteriTecnici!$O$5:$O$6173*1,0))))),0)+IF(SUMPRODUCT(MAX((CriteriTecnici!$C$5:$C$6173=$C6)*(CriteriTecnici!$E$5:$E$6173="F")*(CriteriTecnici!$T$5:$T$6173="SI")*IFERROR(CriteriTecnici!$O$5:$O$6173*1,0)))&gt;0,MIN(14,SUMIFS(CriteriTecnici!$O:$O,CriteriTecnici!$Q:$Q,$A6&amp;"|"&amp;$C6,CriteriTecnici!$E:$E,"F")*(14/SUMPRODUCT(MAX((CriteriTecnici!$C$5:$C$6173=$C6)*(CriteriTecnici!$E$5:$E$6173="F")*(CriteriTecnici!$T$5:$T$6173="SI")*IFERROR(CriteriTecnici!$O$5:$O$6173*1,0))))),0)+IF(SUMPRODUCT(MAX((CriteriTecnici!$C$5:$C$6173=$C6)*(CriteriTecnici!$E$5:$E$6173="G")*(CriteriTecnici!$T$5:$T$6173="SI")*IFERROR(CriteriTecnici!$O$5:$O$6173*1,0)))&gt;0,MIN(7,SUMIFS(CriteriTecnici!$O:$O,CriteriTecnici!$Q:$Q,$A6&amp;"|"&amp;$C6,CriteriTecnici!$E:$E,"G")*(7/SUMPRODUCT(MAX((CriteriTecnici!$C$5:$C$6173=$C6)*(CriteriTecnici!$E$5:$E$6173="G")*(CriteriTecnici!$T$5:$T$6173="SI")*IFERROR(CriteriTecnici!$O$5:$O$6173*1,0))))),0),4),0),IFERROR($N6*1,0)),0))</f>
        <v/>
      </c>
      <c r="F6" s="20" t="n">
        <v>6.4</v>
      </c>
      <c r="G6" s="21">
        <f>IF($A6="","",IF(IFERROR(VALUE($D6),0)&lt;&gt;1,"NO",IF(IFERROR(VALUE($O6),0)&gt;=Parametri!$B$2,"SI","NO")))</f>
        <v/>
      </c>
      <c r="H6" s="21">
        <f>IF($G6="SI",SUMPRODUCT(MAX(($C$2:$C$200=$C6)*(IFERROR($D$2:$D$200*1,0)=1)*(IFERROR($O$2:$O$200*1,0)&gt;=Parametri!$B$2)*IFERROR($F$2:$F$200*1,0))),0)</f>
        <v/>
      </c>
      <c r="I6" s="21">
        <f>IF($G6="SI",IF($H6&gt;0,30*(IFERROR($F6*1,0)/$H6),0),0)</f>
        <v/>
      </c>
      <c r="J6" s="21">
        <f>IF($A6="",0,IF($G6="SI",ROUND(IFERROR($E6*1,0)+$I6,4),ROUND(IFERROR($E6*1,0),4)))</f>
        <v/>
      </c>
      <c r="K6" s="21">
        <f>IF($A6="","",IF(IFERROR(VALUE($D6),0)&lt;&gt;1,"Non attiva",IF(IFERROR(VALUE($O6),0)&lt;Parametri!$B$2,"Sotto soglia","")))</f>
        <v/>
      </c>
      <c r="L6" s="21">
        <f>IF($A6="","",$A6&amp;"|"&amp;$C6)</f>
        <v/>
      </c>
      <c r="M6" s="21">
        <f>IF($A6="","",$C6&amp;"|"&amp;TEXT($J6,"0.0000"))</f>
        <v/>
      </c>
      <c r="N6" s="21" t="n">
        <v>38</v>
      </c>
      <c r="O6" s="21">
        <f>IF($A6="",0,IFERROR(IF(SUMIFS(CriteriTecnici!$O:$O,CriteriTecnici!$Q:$Q,$A6&amp;"|"&amp;$C6)&gt;0,SUMIFS(CriteriTecnici!$O:$O,CriteriTecnici!$Q:$Q,$A6&amp;"|"&amp;$C6,CriteriTecnici!$F:$F,"Q")+SUMIFS(CriteriTecnici!$O:$O,CriteriTecnici!$Q:$Q,$A6&amp;"|"&amp;$C6,CriteriTecnici!$F:$F,"T"),IFERROR($N6*1,0)),0))</f>
        <v/>
      </c>
      <c r="P6" s="21">
        <f>IF($A6="","",IF(SUMIFS(CriteriTecnici!$O:$O,CriteriTecnici!$Q:$Q,$A6&amp;"|"&amp;$C6)&gt;0,"Criteri A-G","Aggregato"))</f>
        <v/>
      </c>
    </row>
    <row r="7">
      <c r="A7" s="20" t="inlineStr">
        <is>
          <t>B2</t>
        </is>
      </c>
      <c r="B7" s="20" t="inlineStr">
        <is>
          <t>Operatore B</t>
        </is>
      </c>
      <c r="C7" s="20" t="inlineStr">
        <is>
          <t>L2</t>
        </is>
      </c>
      <c r="D7" s="20" t="n">
        <v>1</v>
      </c>
      <c r="E7" s="21">
        <f>IF($A7="",0,IFERROR(IF(SUMIFS(CriteriTecnici!$O:$O,CriteriTecnici!$Q:$Q,$A7&amp;"|"&amp;$C7)&gt;0,IF($G7="SI",ROUND(IF(SUMPRODUCT(MAX((CriteriTecnici!$C$5:$C$6173=$C7)*(CriteriTecnici!$E$5:$E$6173="A")*(CriteriTecnici!$T$5:$T$6173="SI")*IFERROR(CriteriTecnici!$O$5:$O$6173*1,0)))&gt;0,MIN(7,SUMIFS(CriteriTecnici!$O:$O,CriteriTecnici!$Q:$Q,$A7&amp;"|"&amp;$C7,CriteriTecnici!$E:$E,"A")*(7/SUMPRODUCT(MAX((CriteriTecnici!$C$5:$C$6173=$C7)*(CriteriTecnici!$E$5:$E$6173="A")*(CriteriTecnici!$T$5:$T$6173="SI")*IFERROR(CriteriTecnici!$O$5:$O$6173*1,0))))),0)+IF(SUMPRODUCT(MAX((CriteriTecnici!$C$5:$C$6173=$C7)*(CriteriTecnici!$E$5:$E$6173="B")*(CriteriTecnici!$T$5:$T$6173="SI")*IFERROR(CriteriTecnici!$O$5:$O$6173*1,0)))&gt;0,MIN(14,SUMIFS(CriteriTecnici!$O:$O,CriteriTecnici!$Q:$Q,$A7&amp;"|"&amp;$C7,CriteriTecnici!$E:$E,"B")*(14/SUMPRODUCT(MAX((CriteriTecnici!$C$5:$C$6173=$C7)*(CriteriTecnici!$E$5:$E$6173="B")*(CriteriTecnici!$T$5:$T$6173="SI")*IFERROR(CriteriTecnici!$O$5:$O$6173*1,0))))),0)+IF(SUMPRODUCT(MAX((CriteriTecnici!$C$5:$C$6173=$C7)*(CriteriTecnici!$E$5:$E$6173="C")*(CriteriTecnici!$T$5:$T$6173="SI")*IFERROR(CriteriTecnici!$O$5:$O$6173*1,0)))&gt;0,MIN(14,SUMIFS(CriteriTecnici!$O:$O,CriteriTecnici!$Q:$Q,$A7&amp;"|"&amp;$C7,CriteriTecnici!$E:$E,"C")*(14/SUMPRODUCT(MAX((CriteriTecnici!$C$5:$C$6173=$C7)*(CriteriTecnici!$E$5:$E$6173="C")*(CriteriTecnici!$T$5:$T$6173="SI")*IFERROR(CriteriTecnici!$O$5:$O$6173*1,0))))),0)+IF(SUMPRODUCT(MAX((CriteriTecnici!$C$5:$C$6173=$C7)*(CriteriTecnici!$E$5:$E$6173="D")*(CriteriTecnici!$T$5:$T$6173="SI")*IFERROR(CriteriTecnici!$O$5:$O$6173*1,0)))&gt;0,MIN(10,SUMIFS(CriteriTecnici!$O:$O,CriteriTecnici!$Q:$Q,$A7&amp;"|"&amp;$C7,CriteriTecnici!$E:$E,"D")*(10/SUMPRODUCT(MAX((CriteriTecnici!$C$5:$C$6173=$C7)*(CriteriTecnici!$E$5:$E$6173="D")*(CriteriTecnici!$T$5:$T$6173="SI")*IFERROR(CriteriTecnici!$O$5:$O$6173*1,0))))),0)+IF(SUMPRODUCT(MAX((CriteriTecnici!$C$5:$C$6173=$C7)*(CriteriTecnici!$E$5:$E$6173="E")*(CriteriTecnici!$T$5:$T$6173="SI")*IFERROR(CriteriTecnici!$O$5:$O$6173*1,0)))&gt;0,MIN(4,SUMIFS(CriteriTecnici!$O:$O,CriteriTecnici!$Q:$Q,$A7&amp;"|"&amp;$C7,CriteriTecnici!$E:$E,"E")*(4/SUMPRODUCT(MAX((CriteriTecnici!$C$5:$C$6173=$C7)*(CriteriTecnici!$E$5:$E$6173="E")*(CriteriTecnici!$T$5:$T$6173="SI")*IFERROR(CriteriTecnici!$O$5:$O$6173*1,0))))),0)+IF(SUMPRODUCT(MAX((CriteriTecnici!$C$5:$C$6173=$C7)*(CriteriTecnici!$E$5:$E$6173="F")*(CriteriTecnici!$T$5:$T$6173="SI")*IFERROR(CriteriTecnici!$O$5:$O$6173*1,0)))&gt;0,MIN(14,SUMIFS(CriteriTecnici!$O:$O,CriteriTecnici!$Q:$Q,$A7&amp;"|"&amp;$C7,CriteriTecnici!$E:$E,"F")*(14/SUMPRODUCT(MAX((CriteriTecnici!$C$5:$C$6173=$C7)*(CriteriTecnici!$E$5:$E$6173="F")*(CriteriTecnici!$T$5:$T$6173="SI")*IFERROR(CriteriTecnici!$O$5:$O$6173*1,0))))),0)+IF(SUMPRODUCT(MAX((CriteriTecnici!$C$5:$C$6173=$C7)*(CriteriTecnici!$E$5:$E$6173="G")*(CriteriTecnici!$T$5:$T$6173="SI")*IFERROR(CriteriTecnici!$O$5:$O$6173*1,0)))&gt;0,MIN(7,SUMIFS(CriteriTecnici!$O:$O,CriteriTecnici!$Q:$Q,$A7&amp;"|"&amp;$C7,CriteriTecnici!$E:$E,"G")*(7/SUMPRODUCT(MAX((CriteriTecnici!$C$5:$C$6173=$C7)*(CriteriTecnici!$E$5:$E$6173="G")*(CriteriTecnici!$T$5:$T$6173="SI")*IFERROR(CriteriTecnici!$O$5:$O$6173*1,0))))),0),4),0),IFERROR($N7*1,0)),0))</f>
        <v/>
      </c>
      <c r="F7" s="20" t="n">
        <v>5.8</v>
      </c>
      <c r="G7" s="21">
        <f>IF($A7="","",IF(IFERROR(VALUE($D7),0)&lt;&gt;1,"NO",IF(IFERROR(VALUE($O7),0)&gt;=Parametri!$B$2,"SI","NO")))</f>
        <v/>
      </c>
      <c r="H7" s="21">
        <f>IF($G7="SI",SUMPRODUCT(MAX(($C$2:$C$200=$C7)*(IFERROR($D$2:$D$200*1,0)=1)*(IFERROR($O$2:$O$200*1,0)&gt;=Parametri!$B$2)*IFERROR($F$2:$F$200*1,0))),0)</f>
        <v/>
      </c>
      <c r="I7" s="21">
        <f>IF($G7="SI",IF($H7&gt;0,30*(IFERROR($F7*1,0)/$H7),0),0)</f>
        <v/>
      </c>
      <c r="J7" s="21">
        <f>IF($A7="",0,IF($G7="SI",ROUND(IFERROR($E7*1,0)+$I7,4),ROUND(IFERROR($E7*1,0),4)))</f>
        <v/>
      </c>
      <c r="K7" s="21">
        <f>IF($A7="","",IF(IFERROR(VALUE($D7),0)&lt;&gt;1,"Non attiva",IF(IFERROR(VALUE($O7),0)&lt;Parametri!$B$2,"Sotto soglia","")))</f>
        <v/>
      </c>
      <c r="L7" s="21">
        <f>IF($A7="","",$A7&amp;"|"&amp;$C7)</f>
        <v/>
      </c>
      <c r="M7" s="21">
        <f>IF($A7="","",$C7&amp;"|"&amp;TEXT($J7,"0.0000"))</f>
        <v/>
      </c>
      <c r="N7" s="21" t="n">
        <v>41</v>
      </c>
      <c r="O7" s="21">
        <f>IF($A7="",0,IFERROR(IF(SUMIFS(CriteriTecnici!$O:$O,CriteriTecnici!$Q:$Q,$A7&amp;"|"&amp;$C7)&gt;0,SUMIFS(CriteriTecnici!$O:$O,CriteriTecnici!$Q:$Q,$A7&amp;"|"&amp;$C7,CriteriTecnici!$F:$F,"Q")+SUMIFS(CriteriTecnici!$O:$O,CriteriTecnici!$Q:$Q,$A7&amp;"|"&amp;$C7,CriteriTecnici!$F:$F,"T"),IFERROR($N7*1,0)),0))</f>
        <v/>
      </c>
      <c r="P7" s="21">
        <f>IF($A7="","",IF(SUMIFS(CriteriTecnici!$O:$O,CriteriTecnici!$Q:$Q,$A7&amp;"|"&amp;$C7)&gt;0,"Criteri A-G","Aggregato"))</f>
        <v/>
      </c>
    </row>
    <row r="8">
      <c r="A8" s="20" t="inlineStr">
        <is>
          <t>B2</t>
        </is>
      </c>
      <c r="B8" s="20" t="inlineStr">
        <is>
          <t>Operatore B</t>
        </is>
      </c>
      <c r="C8" s="20" t="inlineStr">
        <is>
          <t>L3</t>
        </is>
      </c>
      <c r="D8" s="20" t="n">
        <v>1</v>
      </c>
      <c r="E8" s="21">
        <f>IF($A8="",0,IFERROR(IF(SUMIFS(CriteriTecnici!$O:$O,CriteriTecnici!$Q:$Q,$A8&amp;"|"&amp;$C8)&gt;0,IF($G8="SI",ROUND(IF(SUMPRODUCT(MAX((CriteriTecnici!$C$5:$C$6173=$C8)*(CriteriTecnici!$E$5:$E$6173="A")*(CriteriTecnici!$T$5:$T$6173="SI")*IFERROR(CriteriTecnici!$O$5:$O$6173*1,0)))&gt;0,MIN(7,SUMIFS(CriteriTecnici!$O:$O,CriteriTecnici!$Q:$Q,$A8&amp;"|"&amp;$C8,CriteriTecnici!$E:$E,"A")*(7/SUMPRODUCT(MAX((CriteriTecnici!$C$5:$C$6173=$C8)*(CriteriTecnici!$E$5:$E$6173="A")*(CriteriTecnici!$T$5:$T$6173="SI")*IFERROR(CriteriTecnici!$O$5:$O$6173*1,0))))),0)+IF(SUMPRODUCT(MAX((CriteriTecnici!$C$5:$C$6173=$C8)*(CriteriTecnici!$E$5:$E$6173="B")*(CriteriTecnici!$T$5:$T$6173="SI")*IFERROR(CriteriTecnici!$O$5:$O$6173*1,0)))&gt;0,MIN(14,SUMIFS(CriteriTecnici!$O:$O,CriteriTecnici!$Q:$Q,$A8&amp;"|"&amp;$C8,CriteriTecnici!$E:$E,"B")*(14/SUMPRODUCT(MAX((CriteriTecnici!$C$5:$C$6173=$C8)*(CriteriTecnici!$E$5:$E$6173="B")*(CriteriTecnici!$T$5:$T$6173="SI")*IFERROR(CriteriTecnici!$O$5:$O$6173*1,0))))),0)+IF(SUMPRODUCT(MAX((CriteriTecnici!$C$5:$C$6173=$C8)*(CriteriTecnici!$E$5:$E$6173="C")*(CriteriTecnici!$T$5:$T$6173="SI")*IFERROR(CriteriTecnici!$O$5:$O$6173*1,0)))&gt;0,MIN(14,SUMIFS(CriteriTecnici!$O:$O,CriteriTecnici!$Q:$Q,$A8&amp;"|"&amp;$C8,CriteriTecnici!$E:$E,"C")*(14/SUMPRODUCT(MAX((CriteriTecnici!$C$5:$C$6173=$C8)*(CriteriTecnici!$E$5:$E$6173="C")*(CriteriTecnici!$T$5:$T$6173="SI")*IFERROR(CriteriTecnici!$O$5:$O$6173*1,0))))),0)+IF(SUMPRODUCT(MAX((CriteriTecnici!$C$5:$C$6173=$C8)*(CriteriTecnici!$E$5:$E$6173="D")*(CriteriTecnici!$T$5:$T$6173="SI")*IFERROR(CriteriTecnici!$O$5:$O$6173*1,0)))&gt;0,MIN(10,SUMIFS(CriteriTecnici!$O:$O,CriteriTecnici!$Q:$Q,$A8&amp;"|"&amp;$C8,CriteriTecnici!$E:$E,"D")*(10/SUMPRODUCT(MAX((CriteriTecnici!$C$5:$C$6173=$C8)*(CriteriTecnici!$E$5:$E$6173="D")*(CriteriTecnici!$T$5:$T$6173="SI")*IFERROR(CriteriTecnici!$O$5:$O$6173*1,0))))),0)+IF(SUMPRODUCT(MAX((CriteriTecnici!$C$5:$C$6173=$C8)*(CriteriTecnici!$E$5:$E$6173="E")*(CriteriTecnici!$T$5:$T$6173="SI")*IFERROR(CriteriTecnici!$O$5:$O$6173*1,0)))&gt;0,MIN(4,SUMIFS(CriteriTecnici!$O:$O,CriteriTecnici!$Q:$Q,$A8&amp;"|"&amp;$C8,CriteriTecnici!$E:$E,"E")*(4/SUMPRODUCT(MAX((CriteriTecnici!$C$5:$C$6173=$C8)*(CriteriTecnici!$E$5:$E$6173="E")*(CriteriTecnici!$T$5:$T$6173="SI")*IFERROR(CriteriTecnici!$O$5:$O$6173*1,0))))),0)+IF(SUMPRODUCT(MAX((CriteriTecnici!$C$5:$C$6173=$C8)*(CriteriTecnici!$E$5:$E$6173="F")*(CriteriTecnici!$T$5:$T$6173="SI")*IFERROR(CriteriTecnici!$O$5:$O$6173*1,0)))&gt;0,MIN(14,SUMIFS(CriteriTecnici!$O:$O,CriteriTecnici!$Q:$Q,$A8&amp;"|"&amp;$C8,CriteriTecnici!$E:$E,"F")*(14/SUMPRODUCT(MAX((CriteriTecnici!$C$5:$C$6173=$C8)*(CriteriTecnici!$E$5:$E$6173="F")*(CriteriTecnici!$T$5:$T$6173="SI")*IFERROR(CriteriTecnici!$O$5:$O$6173*1,0))))),0)+IF(SUMPRODUCT(MAX((CriteriTecnici!$C$5:$C$6173=$C8)*(CriteriTecnici!$E$5:$E$6173="G")*(CriteriTecnici!$T$5:$T$6173="SI")*IFERROR(CriteriTecnici!$O$5:$O$6173*1,0)))&gt;0,MIN(7,SUMIFS(CriteriTecnici!$O:$O,CriteriTecnici!$Q:$Q,$A8&amp;"|"&amp;$C8,CriteriTecnici!$E:$E,"G")*(7/SUMPRODUCT(MAX((CriteriTecnici!$C$5:$C$6173=$C8)*(CriteriTecnici!$E$5:$E$6173="G")*(CriteriTecnici!$T$5:$T$6173="SI")*IFERROR(CriteriTecnici!$O$5:$O$6173*1,0))))),0),4),0),IFERROR($N8*1,0)),0))</f>
        <v/>
      </c>
      <c r="F8" s="20" t="n">
        <v>5.1</v>
      </c>
      <c r="G8" s="21">
        <f>IF($A8="","",IF(IFERROR(VALUE($D8),0)&lt;&gt;1,"NO",IF(IFERROR(VALUE($O8),0)&gt;=Parametri!$B$2,"SI","NO")))</f>
        <v/>
      </c>
      <c r="H8" s="21">
        <f>IF($G8="SI",SUMPRODUCT(MAX(($C$2:$C$200=$C8)*(IFERROR($D$2:$D$200*1,0)=1)*(IFERROR($O$2:$O$200*1,0)&gt;=Parametri!$B$2)*IFERROR($F$2:$F$200*1,0))),0)</f>
        <v/>
      </c>
      <c r="I8" s="21">
        <f>IF($G8="SI",IF($H8&gt;0,30*(IFERROR($F8*1,0)/$H8),0),0)</f>
        <v/>
      </c>
      <c r="J8" s="21">
        <f>IF($A8="",0,IF($G8="SI",ROUND(IFERROR($E8*1,0)+$I8,4),ROUND(IFERROR($E8*1,0),4)))</f>
        <v/>
      </c>
      <c r="K8" s="21">
        <f>IF($A8="","",IF(IFERROR(VALUE($D8),0)&lt;&gt;1,"Non attiva",IF(IFERROR(VALUE($O8),0)&lt;Parametri!$B$2,"Sotto soglia","")))</f>
        <v/>
      </c>
      <c r="L8" s="21">
        <f>IF($A8="","",$A8&amp;"|"&amp;$C8)</f>
        <v/>
      </c>
      <c r="M8" s="21">
        <f>IF($A8="","",$C8&amp;"|"&amp;TEXT($J8,"0.0000"))</f>
        <v/>
      </c>
      <c r="N8" s="21" t="n">
        <v>43</v>
      </c>
      <c r="O8" s="21">
        <f>IF($A8="",0,IFERROR(IF(SUMIFS(CriteriTecnici!$O:$O,CriteriTecnici!$Q:$Q,$A8&amp;"|"&amp;$C8)&gt;0,SUMIFS(CriteriTecnici!$O:$O,CriteriTecnici!$Q:$Q,$A8&amp;"|"&amp;$C8,CriteriTecnici!$F:$F,"Q")+SUMIFS(CriteriTecnici!$O:$O,CriteriTecnici!$Q:$Q,$A8&amp;"|"&amp;$C8,CriteriTecnici!$F:$F,"T"),IFERROR($N8*1,0)),0))</f>
        <v/>
      </c>
      <c r="P8" s="21">
        <f>IF($A8="","",IF(SUMIFS(CriteriTecnici!$O:$O,CriteriTecnici!$Q:$Q,$A8&amp;"|"&amp;$C8)&gt;0,"Criteri A-G","Aggregato"))</f>
        <v/>
      </c>
    </row>
    <row r="9">
      <c r="A9" s="20" t="inlineStr">
        <is>
          <t>B2</t>
        </is>
      </c>
      <c r="B9" s="20" t="inlineStr">
        <is>
          <t>Operatore B</t>
        </is>
      </c>
      <c r="C9" s="20" t="inlineStr">
        <is>
          <t>L4</t>
        </is>
      </c>
      <c r="D9" s="20" t="n">
        <v>1</v>
      </c>
      <c r="E9" s="21">
        <f>IF($A9="",0,IFERROR(IF(SUMIFS(CriteriTecnici!$O:$O,CriteriTecnici!$Q:$Q,$A9&amp;"|"&amp;$C9)&gt;0,IF($G9="SI",ROUND(IF(SUMPRODUCT(MAX((CriteriTecnici!$C$5:$C$6173=$C9)*(CriteriTecnici!$E$5:$E$6173="A")*(CriteriTecnici!$T$5:$T$6173="SI")*IFERROR(CriteriTecnici!$O$5:$O$6173*1,0)))&gt;0,MIN(7,SUMIFS(CriteriTecnici!$O:$O,CriteriTecnici!$Q:$Q,$A9&amp;"|"&amp;$C9,CriteriTecnici!$E:$E,"A")*(7/SUMPRODUCT(MAX((CriteriTecnici!$C$5:$C$6173=$C9)*(CriteriTecnici!$E$5:$E$6173="A")*(CriteriTecnici!$T$5:$T$6173="SI")*IFERROR(CriteriTecnici!$O$5:$O$6173*1,0))))),0)+IF(SUMPRODUCT(MAX((CriteriTecnici!$C$5:$C$6173=$C9)*(CriteriTecnici!$E$5:$E$6173="B")*(CriteriTecnici!$T$5:$T$6173="SI")*IFERROR(CriteriTecnici!$O$5:$O$6173*1,0)))&gt;0,MIN(14,SUMIFS(CriteriTecnici!$O:$O,CriteriTecnici!$Q:$Q,$A9&amp;"|"&amp;$C9,CriteriTecnici!$E:$E,"B")*(14/SUMPRODUCT(MAX((CriteriTecnici!$C$5:$C$6173=$C9)*(CriteriTecnici!$E$5:$E$6173="B")*(CriteriTecnici!$T$5:$T$6173="SI")*IFERROR(CriteriTecnici!$O$5:$O$6173*1,0))))),0)+IF(SUMPRODUCT(MAX((CriteriTecnici!$C$5:$C$6173=$C9)*(CriteriTecnici!$E$5:$E$6173="C")*(CriteriTecnici!$T$5:$T$6173="SI")*IFERROR(CriteriTecnici!$O$5:$O$6173*1,0)))&gt;0,MIN(14,SUMIFS(CriteriTecnici!$O:$O,CriteriTecnici!$Q:$Q,$A9&amp;"|"&amp;$C9,CriteriTecnici!$E:$E,"C")*(14/SUMPRODUCT(MAX((CriteriTecnici!$C$5:$C$6173=$C9)*(CriteriTecnici!$E$5:$E$6173="C")*(CriteriTecnici!$T$5:$T$6173="SI")*IFERROR(CriteriTecnici!$O$5:$O$6173*1,0))))),0)+IF(SUMPRODUCT(MAX((CriteriTecnici!$C$5:$C$6173=$C9)*(CriteriTecnici!$E$5:$E$6173="D")*(CriteriTecnici!$T$5:$T$6173="SI")*IFERROR(CriteriTecnici!$O$5:$O$6173*1,0)))&gt;0,MIN(10,SUMIFS(CriteriTecnici!$O:$O,CriteriTecnici!$Q:$Q,$A9&amp;"|"&amp;$C9,CriteriTecnici!$E:$E,"D")*(10/SUMPRODUCT(MAX((CriteriTecnici!$C$5:$C$6173=$C9)*(CriteriTecnici!$E$5:$E$6173="D")*(CriteriTecnici!$T$5:$T$6173="SI")*IFERROR(CriteriTecnici!$O$5:$O$6173*1,0))))),0)+IF(SUMPRODUCT(MAX((CriteriTecnici!$C$5:$C$6173=$C9)*(CriteriTecnici!$E$5:$E$6173="E")*(CriteriTecnici!$T$5:$T$6173="SI")*IFERROR(CriteriTecnici!$O$5:$O$6173*1,0)))&gt;0,MIN(4,SUMIFS(CriteriTecnici!$O:$O,CriteriTecnici!$Q:$Q,$A9&amp;"|"&amp;$C9,CriteriTecnici!$E:$E,"E")*(4/SUMPRODUCT(MAX((CriteriTecnici!$C$5:$C$6173=$C9)*(CriteriTecnici!$E$5:$E$6173="E")*(CriteriTecnici!$T$5:$T$6173="SI")*IFERROR(CriteriTecnici!$O$5:$O$6173*1,0))))),0)+IF(SUMPRODUCT(MAX((CriteriTecnici!$C$5:$C$6173=$C9)*(CriteriTecnici!$E$5:$E$6173="F")*(CriteriTecnici!$T$5:$T$6173="SI")*IFERROR(CriteriTecnici!$O$5:$O$6173*1,0)))&gt;0,MIN(14,SUMIFS(CriteriTecnici!$O:$O,CriteriTecnici!$Q:$Q,$A9&amp;"|"&amp;$C9,CriteriTecnici!$E:$E,"F")*(14/SUMPRODUCT(MAX((CriteriTecnici!$C$5:$C$6173=$C9)*(CriteriTecnici!$E$5:$E$6173="F")*(CriteriTecnici!$T$5:$T$6173="SI")*IFERROR(CriteriTecnici!$O$5:$O$6173*1,0))))),0)+IF(SUMPRODUCT(MAX((CriteriTecnici!$C$5:$C$6173=$C9)*(CriteriTecnici!$E$5:$E$6173="G")*(CriteriTecnici!$T$5:$T$6173="SI")*IFERROR(CriteriTecnici!$O$5:$O$6173*1,0)))&gt;0,MIN(7,SUMIFS(CriteriTecnici!$O:$O,CriteriTecnici!$Q:$Q,$A9&amp;"|"&amp;$C9,CriteriTecnici!$E:$E,"G")*(7/SUMPRODUCT(MAX((CriteriTecnici!$C$5:$C$6173=$C9)*(CriteriTecnici!$E$5:$E$6173="G")*(CriteriTecnici!$T$5:$T$6173="SI")*IFERROR(CriteriTecnici!$O$5:$O$6173*1,0))))),0),4),0),IFERROR($N9*1,0)),0))</f>
        <v/>
      </c>
      <c r="F9" s="20" t="n">
        <v>4.9</v>
      </c>
      <c r="G9" s="21">
        <f>IF($A9="","",IF(IFERROR(VALUE($D9),0)&lt;&gt;1,"NO",IF(IFERROR(VALUE($O9),0)&gt;=Parametri!$B$2,"SI","NO")))</f>
        <v/>
      </c>
      <c r="H9" s="21">
        <f>IF($G9="SI",SUMPRODUCT(MAX(($C$2:$C$200=$C9)*(IFERROR($D$2:$D$200*1,0)=1)*(IFERROR($O$2:$O$200*1,0)&gt;=Parametri!$B$2)*IFERROR($F$2:$F$200*1,0))),0)</f>
        <v/>
      </c>
      <c r="I9" s="21">
        <f>IF($G9="SI",IF($H9&gt;0,30*(IFERROR($F9*1,0)/$H9),0),0)</f>
        <v/>
      </c>
      <c r="J9" s="21">
        <f>IF($A9="",0,IF($G9="SI",ROUND(IFERROR($E9*1,0)+$I9,4),ROUND(IFERROR($E9*1,0),4)))</f>
        <v/>
      </c>
      <c r="K9" s="21">
        <f>IF($A9="","",IF(IFERROR(VALUE($D9),0)&lt;&gt;1,"Non attiva",IF(IFERROR(VALUE($O9),0)&lt;Parametri!$B$2,"Sotto soglia","")))</f>
        <v/>
      </c>
      <c r="L9" s="21">
        <f>IF($A9="","",$A9&amp;"|"&amp;$C9)</f>
        <v/>
      </c>
      <c r="M9" s="21">
        <f>IF($A9="","",$C9&amp;"|"&amp;TEXT($J9,"0.0000"))</f>
        <v/>
      </c>
      <c r="N9" s="21" t="n">
        <v>40</v>
      </c>
      <c r="O9" s="21">
        <f>IF($A9="",0,IFERROR(IF(SUMIFS(CriteriTecnici!$O:$O,CriteriTecnici!$Q:$Q,$A9&amp;"|"&amp;$C9)&gt;0,SUMIFS(CriteriTecnici!$O:$O,CriteriTecnici!$Q:$Q,$A9&amp;"|"&amp;$C9,CriteriTecnici!$F:$F,"Q")+SUMIFS(CriteriTecnici!$O:$O,CriteriTecnici!$Q:$Q,$A9&amp;"|"&amp;$C9,CriteriTecnici!$F:$F,"T"),IFERROR($N9*1,0)),0))</f>
        <v/>
      </c>
      <c r="P9" s="21">
        <f>IF($A9="","",IF(SUMIFS(CriteriTecnici!$O:$O,CriteriTecnici!$Q:$Q,$A9&amp;"|"&amp;$C9)&gt;0,"Criteri A-G","Aggregato"))</f>
        <v/>
      </c>
    </row>
    <row r="10">
      <c r="A10" s="20" t="inlineStr">
        <is>
          <t>B3</t>
        </is>
      </c>
      <c r="B10" s="20" t="inlineStr">
        <is>
          <t>Operatore C</t>
        </is>
      </c>
      <c r="C10" s="20" t="inlineStr">
        <is>
          <t>L1</t>
        </is>
      </c>
      <c r="D10" s="20" t="n">
        <v>1</v>
      </c>
      <c r="E10" s="21">
        <f>IF($A10="",0,IFERROR(IF(SUMIFS(CriteriTecnici!$O:$O,CriteriTecnici!$Q:$Q,$A10&amp;"|"&amp;$C10)&gt;0,IF($G10="SI",ROUND(IF(SUMPRODUCT(MAX((CriteriTecnici!$C$5:$C$6173=$C10)*(CriteriTecnici!$E$5:$E$6173="A")*(CriteriTecnici!$T$5:$T$6173="SI")*IFERROR(CriteriTecnici!$O$5:$O$6173*1,0)))&gt;0,MIN(7,SUMIFS(CriteriTecnici!$O:$O,CriteriTecnici!$Q:$Q,$A10&amp;"|"&amp;$C10,CriteriTecnici!$E:$E,"A")*(7/SUMPRODUCT(MAX((CriteriTecnici!$C$5:$C$6173=$C10)*(CriteriTecnici!$E$5:$E$6173="A")*(CriteriTecnici!$T$5:$T$6173="SI")*IFERROR(CriteriTecnici!$O$5:$O$6173*1,0))))),0)+IF(SUMPRODUCT(MAX((CriteriTecnici!$C$5:$C$6173=$C10)*(CriteriTecnici!$E$5:$E$6173="B")*(CriteriTecnici!$T$5:$T$6173="SI")*IFERROR(CriteriTecnici!$O$5:$O$6173*1,0)))&gt;0,MIN(14,SUMIFS(CriteriTecnici!$O:$O,CriteriTecnici!$Q:$Q,$A10&amp;"|"&amp;$C10,CriteriTecnici!$E:$E,"B")*(14/SUMPRODUCT(MAX((CriteriTecnici!$C$5:$C$6173=$C10)*(CriteriTecnici!$E$5:$E$6173="B")*(CriteriTecnici!$T$5:$T$6173="SI")*IFERROR(CriteriTecnici!$O$5:$O$6173*1,0))))),0)+IF(SUMPRODUCT(MAX((CriteriTecnici!$C$5:$C$6173=$C10)*(CriteriTecnici!$E$5:$E$6173="C")*(CriteriTecnici!$T$5:$T$6173="SI")*IFERROR(CriteriTecnici!$O$5:$O$6173*1,0)))&gt;0,MIN(14,SUMIFS(CriteriTecnici!$O:$O,CriteriTecnici!$Q:$Q,$A10&amp;"|"&amp;$C10,CriteriTecnici!$E:$E,"C")*(14/SUMPRODUCT(MAX((CriteriTecnici!$C$5:$C$6173=$C10)*(CriteriTecnici!$E$5:$E$6173="C")*(CriteriTecnici!$T$5:$T$6173="SI")*IFERROR(CriteriTecnici!$O$5:$O$6173*1,0))))),0)+IF(SUMPRODUCT(MAX((CriteriTecnici!$C$5:$C$6173=$C10)*(CriteriTecnici!$E$5:$E$6173="D")*(CriteriTecnici!$T$5:$T$6173="SI")*IFERROR(CriteriTecnici!$O$5:$O$6173*1,0)))&gt;0,MIN(10,SUMIFS(CriteriTecnici!$O:$O,CriteriTecnici!$Q:$Q,$A10&amp;"|"&amp;$C10,CriteriTecnici!$E:$E,"D")*(10/SUMPRODUCT(MAX((CriteriTecnici!$C$5:$C$6173=$C10)*(CriteriTecnici!$E$5:$E$6173="D")*(CriteriTecnici!$T$5:$T$6173="SI")*IFERROR(CriteriTecnici!$O$5:$O$6173*1,0))))),0)+IF(SUMPRODUCT(MAX((CriteriTecnici!$C$5:$C$6173=$C10)*(CriteriTecnici!$E$5:$E$6173="E")*(CriteriTecnici!$T$5:$T$6173="SI")*IFERROR(CriteriTecnici!$O$5:$O$6173*1,0)))&gt;0,MIN(4,SUMIFS(CriteriTecnici!$O:$O,CriteriTecnici!$Q:$Q,$A10&amp;"|"&amp;$C10,CriteriTecnici!$E:$E,"E")*(4/SUMPRODUCT(MAX((CriteriTecnici!$C$5:$C$6173=$C10)*(CriteriTecnici!$E$5:$E$6173="E")*(CriteriTecnici!$T$5:$T$6173="SI")*IFERROR(CriteriTecnici!$O$5:$O$6173*1,0))))),0)+IF(SUMPRODUCT(MAX((CriteriTecnici!$C$5:$C$6173=$C10)*(CriteriTecnici!$E$5:$E$6173="F")*(CriteriTecnici!$T$5:$T$6173="SI")*IFERROR(CriteriTecnici!$O$5:$O$6173*1,0)))&gt;0,MIN(14,SUMIFS(CriteriTecnici!$O:$O,CriteriTecnici!$Q:$Q,$A10&amp;"|"&amp;$C10,CriteriTecnici!$E:$E,"F")*(14/SUMPRODUCT(MAX((CriteriTecnici!$C$5:$C$6173=$C10)*(CriteriTecnici!$E$5:$E$6173="F")*(CriteriTecnici!$T$5:$T$6173="SI")*IFERROR(CriteriTecnici!$O$5:$O$6173*1,0))))),0)+IF(SUMPRODUCT(MAX((CriteriTecnici!$C$5:$C$6173=$C10)*(CriteriTecnici!$E$5:$E$6173="G")*(CriteriTecnici!$T$5:$T$6173="SI")*IFERROR(CriteriTecnici!$O$5:$O$6173*1,0)))&gt;0,MIN(7,SUMIFS(CriteriTecnici!$O:$O,CriteriTecnici!$Q:$Q,$A10&amp;"|"&amp;$C10,CriteriTecnici!$E:$E,"G")*(7/SUMPRODUCT(MAX((CriteriTecnici!$C$5:$C$6173=$C10)*(CriteriTecnici!$E$5:$E$6173="G")*(CriteriTecnici!$T$5:$T$6173="SI")*IFERROR(CriteriTecnici!$O$5:$O$6173*1,0))))),0),4),0),IFERROR($N10*1,0)),0))</f>
        <v/>
      </c>
      <c r="F10" s="20" t="n">
        <v>7.2</v>
      </c>
      <c r="G10" s="21">
        <f>IF($A10="","",IF(IFERROR(VALUE($D10),0)&lt;&gt;1,"NO",IF(IFERROR(VALUE($O10),0)&gt;=Parametri!$B$2,"SI","NO")))</f>
        <v/>
      </c>
      <c r="H10" s="21">
        <f>IF($G10="SI",SUMPRODUCT(MAX(($C$2:$C$200=$C10)*(IFERROR($D$2:$D$200*1,0)=1)*(IFERROR($O$2:$O$200*1,0)&gt;=Parametri!$B$2)*IFERROR($F$2:$F$200*1,0))),0)</f>
        <v/>
      </c>
      <c r="I10" s="21">
        <f>IF($G10="SI",IF($H10&gt;0,30*(IFERROR($F10*1,0)/$H10),0),0)</f>
        <v/>
      </c>
      <c r="J10" s="21">
        <f>IF($A10="",0,IF($G10="SI",ROUND(IFERROR($E10*1,0)+$I10,4),ROUND(IFERROR($E10*1,0),4)))</f>
        <v/>
      </c>
      <c r="K10" s="21">
        <f>IF($A10="","",IF(IFERROR(VALUE($D10),0)&lt;&gt;1,"Non attiva",IF(IFERROR(VALUE($O10),0)&lt;Parametri!$B$2,"Sotto soglia","")))</f>
        <v/>
      </c>
      <c r="L10" s="21">
        <f>IF($A10="","",$A10&amp;"|"&amp;$C10)</f>
        <v/>
      </c>
      <c r="M10" s="21">
        <f>IF($A10="","",$C10&amp;"|"&amp;TEXT($J10,"0.0000"))</f>
        <v/>
      </c>
      <c r="N10" s="21" t="n">
        <v>33</v>
      </c>
      <c r="O10" s="21">
        <f>IF($A10="",0,IFERROR(IF(SUMIFS(CriteriTecnici!$O:$O,CriteriTecnici!$Q:$Q,$A10&amp;"|"&amp;$C10)&gt;0,SUMIFS(CriteriTecnici!$O:$O,CriteriTecnici!$Q:$Q,$A10&amp;"|"&amp;$C10,CriteriTecnici!$F:$F,"Q")+SUMIFS(CriteriTecnici!$O:$O,CriteriTecnici!$Q:$Q,$A10&amp;"|"&amp;$C10,CriteriTecnici!$F:$F,"T"),IFERROR($N10*1,0)),0))</f>
        <v/>
      </c>
      <c r="P10" s="21">
        <f>IF($A10="","",IF(SUMIFS(CriteriTecnici!$O:$O,CriteriTecnici!$Q:$Q,$A10&amp;"|"&amp;$C10)&gt;0,"Criteri A-G","Aggregato"))</f>
        <v/>
      </c>
    </row>
    <row r="11">
      <c r="A11" s="20" t="inlineStr">
        <is>
          <t>B3</t>
        </is>
      </c>
      <c r="B11" s="20" t="inlineStr">
        <is>
          <t>Operatore C</t>
        </is>
      </c>
      <c r="C11" s="20" t="inlineStr">
        <is>
          <t>L2</t>
        </is>
      </c>
      <c r="D11" s="20" t="n">
        <v>1</v>
      </c>
      <c r="E11" s="21">
        <f>IF($A11="",0,IFERROR(IF(SUMIFS(CriteriTecnici!$O:$O,CriteriTecnici!$Q:$Q,$A11&amp;"|"&amp;$C11)&gt;0,IF($G11="SI",ROUND(IF(SUMPRODUCT(MAX((CriteriTecnici!$C$5:$C$6173=$C11)*(CriteriTecnici!$E$5:$E$6173="A")*(CriteriTecnici!$T$5:$T$6173="SI")*IFERROR(CriteriTecnici!$O$5:$O$6173*1,0)))&gt;0,MIN(7,SUMIFS(CriteriTecnici!$O:$O,CriteriTecnici!$Q:$Q,$A11&amp;"|"&amp;$C11,CriteriTecnici!$E:$E,"A")*(7/SUMPRODUCT(MAX((CriteriTecnici!$C$5:$C$6173=$C11)*(CriteriTecnici!$E$5:$E$6173="A")*(CriteriTecnici!$T$5:$T$6173="SI")*IFERROR(CriteriTecnici!$O$5:$O$6173*1,0))))),0)+IF(SUMPRODUCT(MAX((CriteriTecnici!$C$5:$C$6173=$C11)*(CriteriTecnici!$E$5:$E$6173="B")*(CriteriTecnici!$T$5:$T$6173="SI")*IFERROR(CriteriTecnici!$O$5:$O$6173*1,0)))&gt;0,MIN(14,SUMIFS(CriteriTecnici!$O:$O,CriteriTecnici!$Q:$Q,$A11&amp;"|"&amp;$C11,CriteriTecnici!$E:$E,"B")*(14/SUMPRODUCT(MAX((CriteriTecnici!$C$5:$C$6173=$C11)*(CriteriTecnici!$E$5:$E$6173="B")*(CriteriTecnici!$T$5:$T$6173="SI")*IFERROR(CriteriTecnici!$O$5:$O$6173*1,0))))),0)+IF(SUMPRODUCT(MAX((CriteriTecnici!$C$5:$C$6173=$C11)*(CriteriTecnici!$E$5:$E$6173="C")*(CriteriTecnici!$T$5:$T$6173="SI")*IFERROR(CriteriTecnici!$O$5:$O$6173*1,0)))&gt;0,MIN(14,SUMIFS(CriteriTecnici!$O:$O,CriteriTecnici!$Q:$Q,$A11&amp;"|"&amp;$C11,CriteriTecnici!$E:$E,"C")*(14/SUMPRODUCT(MAX((CriteriTecnici!$C$5:$C$6173=$C11)*(CriteriTecnici!$E$5:$E$6173="C")*(CriteriTecnici!$T$5:$T$6173="SI")*IFERROR(CriteriTecnici!$O$5:$O$6173*1,0))))),0)+IF(SUMPRODUCT(MAX((CriteriTecnici!$C$5:$C$6173=$C11)*(CriteriTecnici!$E$5:$E$6173="D")*(CriteriTecnici!$T$5:$T$6173="SI")*IFERROR(CriteriTecnici!$O$5:$O$6173*1,0)))&gt;0,MIN(10,SUMIFS(CriteriTecnici!$O:$O,CriteriTecnici!$Q:$Q,$A11&amp;"|"&amp;$C11,CriteriTecnici!$E:$E,"D")*(10/SUMPRODUCT(MAX((CriteriTecnici!$C$5:$C$6173=$C11)*(CriteriTecnici!$E$5:$E$6173="D")*(CriteriTecnici!$T$5:$T$6173="SI")*IFERROR(CriteriTecnici!$O$5:$O$6173*1,0))))),0)+IF(SUMPRODUCT(MAX((CriteriTecnici!$C$5:$C$6173=$C11)*(CriteriTecnici!$E$5:$E$6173="E")*(CriteriTecnici!$T$5:$T$6173="SI")*IFERROR(CriteriTecnici!$O$5:$O$6173*1,0)))&gt;0,MIN(4,SUMIFS(CriteriTecnici!$O:$O,CriteriTecnici!$Q:$Q,$A11&amp;"|"&amp;$C11,CriteriTecnici!$E:$E,"E")*(4/SUMPRODUCT(MAX((CriteriTecnici!$C$5:$C$6173=$C11)*(CriteriTecnici!$E$5:$E$6173="E")*(CriteriTecnici!$T$5:$T$6173="SI")*IFERROR(CriteriTecnici!$O$5:$O$6173*1,0))))),0)+IF(SUMPRODUCT(MAX((CriteriTecnici!$C$5:$C$6173=$C11)*(CriteriTecnici!$E$5:$E$6173="F")*(CriteriTecnici!$T$5:$T$6173="SI")*IFERROR(CriteriTecnici!$O$5:$O$6173*1,0)))&gt;0,MIN(14,SUMIFS(CriteriTecnici!$O:$O,CriteriTecnici!$Q:$Q,$A11&amp;"|"&amp;$C11,CriteriTecnici!$E:$E,"F")*(14/SUMPRODUCT(MAX((CriteriTecnici!$C$5:$C$6173=$C11)*(CriteriTecnici!$E$5:$E$6173="F")*(CriteriTecnici!$T$5:$T$6173="SI")*IFERROR(CriteriTecnici!$O$5:$O$6173*1,0))))),0)+IF(SUMPRODUCT(MAX((CriteriTecnici!$C$5:$C$6173=$C11)*(CriteriTecnici!$E$5:$E$6173="G")*(CriteriTecnici!$T$5:$T$6173="SI")*IFERROR(CriteriTecnici!$O$5:$O$6173*1,0)))&gt;0,MIN(7,SUMIFS(CriteriTecnici!$O:$O,CriteriTecnici!$Q:$Q,$A11&amp;"|"&amp;$C11,CriteriTecnici!$E:$E,"G")*(7/SUMPRODUCT(MAX((CriteriTecnici!$C$5:$C$6173=$C11)*(CriteriTecnici!$E$5:$E$6173="G")*(CriteriTecnici!$T$5:$T$6173="SI")*IFERROR(CriteriTecnici!$O$5:$O$6173*1,0))))),0),4),0),IFERROR($N11*1,0)),0))</f>
        <v/>
      </c>
      <c r="F11" s="20" t="n">
        <v>6.8</v>
      </c>
      <c r="G11" s="21">
        <f>IF($A11="","",IF(IFERROR(VALUE($D11),0)&lt;&gt;1,"NO",IF(IFERROR(VALUE($O11),0)&gt;=Parametri!$B$2,"SI","NO")))</f>
        <v/>
      </c>
      <c r="H11" s="21">
        <f>IF($G11="SI",SUMPRODUCT(MAX(($C$2:$C$200=$C11)*(IFERROR($D$2:$D$200*1,0)=1)*(IFERROR($O$2:$O$200*1,0)&gt;=Parametri!$B$2)*IFERROR($F$2:$F$200*1,0))),0)</f>
        <v/>
      </c>
      <c r="I11" s="21">
        <f>IF($G11="SI",IF($H11&gt;0,30*(IFERROR($F11*1,0)/$H11),0),0)</f>
        <v/>
      </c>
      <c r="J11" s="21">
        <f>IF($A11="",0,IF($G11="SI",ROUND(IFERROR($E11*1,0)+$I11,4),ROUND(IFERROR($E11*1,0),4)))</f>
        <v/>
      </c>
      <c r="K11" s="21">
        <f>IF($A11="","",IF(IFERROR(VALUE($D11),0)&lt;&gt;1,"Non attiva",IF(IFERROR(VALUE($O11),0)&lt;Parametri!$B$2,"Sotto soglia","")))</f>
        <v/>
      </c>
      <c r="L11" s="21">
        <f>IF($A11="","",$A11&amp;"|"&amp;$C11)</f>
        <v/>
      </c>
      <c r="M11" s="21">
        <f>IF($A11="","",$C11&amp;"|"&amp;TEXT($J11,"0.0000"))</f>
        <v/>
      </c>
      <c r="N11" s="21" t="n">
        <v>37</v>
      </c>
      <c r="O11" s="21">
        <f>IF($A11="",0,IFERROR(IF(SUMIFS(CriteriTecnici!$O:$O,CriteriTecnici!$Q:$Q,$A11&amp;"|"&amp;$C11)&gt;0,SUMIFS(CriteriTecnici!$O:$O,CriteriTecnici!$Q:$Q,$A11&amp;"|"&amp;$C11,CriteriTecnici!$F:$F,"Q")+SUMIFS(CriteriTecnici!$O:$O,CriteriTecnici!$Q:$Q,$A11&amp;"|"&amp;$C11,CriteriTecnici!$F:$F,"T"),IFERROR($N11*1,0)),0))</f>
        <v/>
      </c>
      <c r="P11" s="21">
        <f>IF($A11="","",IF(SUMIFS(CriteriTecnici!$O:$O,CriteriTecnici!$Q:$Q,$A11&amp;"|"&amp;$C11)&gt;0,"Criteri A-G","Aggregato"))</f>
        <v/>
      </c>
    </row>
    <row r="12">
      <c r="A12" s="20" t="inlineStr">
        <is>
          <t>B3</t>
        </is>
      </c>
      <c r="B12" s="20" t="inlineStr">
        <is>
          <t>Operatore C</t>
        </is>
      </c>
      <c r="C12" s="20" t="inlineStr">
        <is>
          <t>L3</t>
        </is>
      </c>
      <c r="D12" s="20" t="n">
        <v>1</v>
      </c>
      <c r="E12" s="21">
        <f>IF($A12="",0,IFERROR(IF(SUMIFS(CriteriTecnici!$O:$O,CriteriTecnici!$Q:$Q,$A12&amp;"|"&amp;$C12)&gt;0,IF($G12="SI",ROUND(IF(SUMPRODUCT(MAX((CriteriTecnici!$C$5:$C$6173=$C12)*(CriteriTecnici!$E$5:$E$6173="A")*(CriteriTecnici!$T$5:$T$6173="SI")*IFERROR(CriteriTecnici!$O$5:$O$6173*1,0)))&gt;0,MIN(7,SUMIFS(CriteriTecnici!$O:$O,CriteriTecnici!$Q:$Q,$A12&amp;"|"&amp;$C12,CriteriTecnici!$E:$E,"A")*(7/SUMPRODUCT(MAX((CriteriTecnici!$C$5:$C$6173=$C12)*(CriteriTecnici!$E$5:$E$6173="A")*(CriteriTecnici!$T$5:$T$6173="SI")*IFERROR(CriteriTecnici!$O$5:$O$6173*1,0))))),0)+IF(SUMPRODUCT(MAX((CriteriTecnici!$C$5:$C$6173=$C12)*(CriteriTecnici!$E$5:$E$6173="B")*(CriteriTecnici!$T$5:$T$6173="SI")*IFERROR(CriteriTecnici!$O$5:$O$6173*1,0)))&gt;0,MIN(14,SUMIFS(CriteriTecnici!$O:$O,CriteriTecnici!$Q:$Q,$A12&amp;"|"&amp;$C12,CriteriTecnici!$E:$E,"B")*(14/SUMPRODUCT(MAX((CriteriTecnici!$C$5:$C$6173=$C12)*(CriteriTecnici!$E$5:$E$6173="B")*(CriteriTecnici!$T$5:$T$6173="SI")*IFERROR(CriteriTecnici!$O$5:$O$6173*1,0))))),0)+IF(SUMPRODUCT(MAX((CriteriTecnici!$C$5:$C$6173=$C12)*(CriteriTecnici!$E$5:$E$6173="C")*(CriteriTecnici!$T$5:$T$6173="SI")*IFERROR(CriteriTecnici!$O$5:$O$6173*1,0)))&gt;0,MIN(14,SUMIFS(CriteriTecnici!$O:$O,CriteriTecnici!$Q:$Q,$A12&amp;"|"&amp;$C12,CriteriTecnici!$E:$E,"C")*(14/SUMPRODUCT(MAX((CriteriTecnici!$C$5:$C$6173=$C12)*(CriteriTecnici!$E$5:$E$6173="C")*(CriteriTecnici!$T$5:$T$6173="SI")*IFERROR(CriteriTecnici!$O$5:$O$6173*1,0))))),0)+IF(SUMPRODUCT(MAX((CriteriTecnici!$C$5:$C$6173=$C12)*(CriteriTecnici!$E$5:$E$6173="D")*(CriteriTecnici!$T$5:$T$6173="SI")*IFERROR(CriteriTecnici!$O$5:$O$6173*1,0)))&gt;0,MIN(10,SUMIFS(CriteriTecnici!$O:$O,CriteriTecnici!$Q:$Q,$A12&amp;"|"&amp;$C12,CriteriTecnici!$E:$E,"D")*(10/SUMPRODUCT(MAX((CriteriTecnici!$C$5:$C$6173=$C12)*(CriteriTecnici!$E$5:$E$6173="D")*(CriteriTecnici!$T$5:$T$6173="SI")*IFERROR(CriteriTecnici!$O$5:$O$6173*1,0))))),0)+IF(SUMPRODUCT(MAX((CriteriTecnici!$C$5:$C$6173=$C12)*(CriteriTecnici!$E$5:$E$6173="E")*(CriteriTecnici!$T$5:$T$6173="SI")*IFERROR(CriteriTecnici!$O$5:$O$6173*1,0)))&gt;0,MIN(4,SUMIFS(CriteriTecnici!$O:$O,CriteriTecnici!$Q:$Q,$A12&amp;"|"&amp;$C12,CriteriTecnici!$E:$E,"E")*(4/SUMPRODUCT(MAX((CriteriTecnici!$C$5:$C$6173=$C12)*(CriteriTecnici!$E$5:$E$6173="E")*(CriteriTecnici!$T$5:$T$6173="SI")*IFERROR(CriteriTecnici!$O$5:$O$6173*1,0))))),0)+IF(SUMPRODUCT(MAX((CriteriTecnici!$C$5:$C$6173=$C12)*(CriteriTecnici!$E$5:$E$6173="F")*(CriteriTecnici!$T$5:$T$6173="SI")*IFERROR(CriteriTecnici!$O$5:$O$6173*1,0)))&gt;0,MIN(14,SUMIFS(CriteriTecnici!$O:$O,CriteriTecnici!$Q:$Q,$A12&amp;"|"&amp;$C12,CriteriTecnici!$E:$E,"F")*(14/SUMPRODUCT(MAX((CriteriTecnici!$C$5:$C$6173=$C12)*(CriteriTecnici!$E$5:$E$6173="F")*(CriteriTecnici!$T$5:$T$6173="SI")*IFERROR(CriteriTecnici!$O$5:$O$6173*1,0))))),0)+IF(SUMPRODUCT(MAX((CriteriTecnici!$C$5:$C$6173=$C12)*(CriteriTecnici!$E$5:$E$6173="G")*(CriteriTecnici!$T$5:$T$6173="SI")*IFERROR(CriteriTecnici!$O$5:$O$6173*1,0)))&gt;0,MIN(7,SUMIFS(CriteriTecnici!$O:$O,CriteriTecnici!$Q:$Q,$A12&amp;"|"&amp;$C12,CriteriTecnici!$E:$E,"G")*(7/SUMPRODUCT(MAX((CriteriTecnici!$C$5:$C$6173=$C12)*(CriteriTecnici!$E$5:$E$6173="G")*(CriteriTecnici!$T$5:$T$6173="SI")*IFERROR(CriteriTecnici!$O$5:$O$6173*1,0))))),0),4),0),IFERROR($N12*1,0)),0))</f>
        <v/>
      </c>
      <c r="F12" s="20" t="n">
        <v>6.3</v>
      </c>
      <c r="G12" s="21">
        <f>IF($A12="","",IF(IFERROR(VALUE($D12),0)&lt;&gt;1,"NO",IF(IFERROR(VALUE($O12),0)&gt;=Parametri!$B$2,"SI","NO")))</f>
        <v/>
      </c>
      <c r="H12" s="21">
        <f>IF($G12="SI",SUMPRODUCT(MAX(($C$2:$C$200=$C12)*(IFERROR($D$2:$D$200*1,0)=1)*(IFERROR($O$2:$O$200*1,0)&gt;=Parametri!$B$2)*IFERROR($F$2:$F$200*1,0))),0)</f>
        <v/>
      </c>
      <c r="I12" s="21">
        <f>IF($G12="SI",IF($H12&gt;0,30*(IFERROR($F12*1,0)/$H12),0),0)</f>
        <v/>
      </c>
      <c r="J12" s="21">
        <f>IF($A12="",0,IF($G12="SI",ROUND(IFERROR($E12*1,0)+$I12,4),ROUND(IFERROR($E12*1,0),4)))</f>
        <v/>
      </c>
      <c r="K12" s="21">
        <f>IF($A12="","",IF(IFERROR(VALUE($D12),0)&lt;&gt;1,"Non attiva",IF(IFERROR(VALUE($O12),0)&lt;Parametri!$B$2,"Sotto soglia","")))</f>
        <v/>
      </c>
      <c r="L12" s="21">
        <f>IF($A12="","",$A12&amp;"|"&amp;$C12)</f>
        <v/>
      </c>
      <c r="M12" s="21">
        <f>IF($A12="","",$C12&amp;"|"&amp;TEXT($J12,"0.0000"))</f>
        <v/>
      </c>
      <c r="N12" s="21" t="n">
        <v>36</v>
      </c>
      <c r="O12" s="21">
        <f>IF($A12="",0,IFERROR(IF(SUMIFS(CriteriTecnici!$O:$O,CriteriTecnici!$Q:$Q,$A12&amp;"|"&amp;$C12)&gt;0,SUMIFS(CriteriTecnici!$O:$O,CriteriTecnici!$Q:$Q,$A12&amp;"|"&amp;$C12,CriteriTecnici!$F:$F,"Q")+SUMIFS(CriteriTecnici!$O:$O,CriteriTecnici!$Q:$Q,$A12&amp;"|"&amp;$C12,CriteriTecnici!$F:$F,"T"),IFERROR($N12*1,0)),0))</f>
        <v/>
      </c>
      <c r="P12" s="21">
        <f>IF($A12="","",IF(SUMIFS(CriteriTecnici!$O:$O,CriteriTecnici!$Q:$Q,$A12&amp;"|"&amp;$C12)&gt;0,"Criteri A-G","Aggregato"))</f>
        <v/>
      </c>
    </row>
    <row r="13">
      <c r="A13" s="20" t="inlineStr">
        <is>
          <t>B3</t>
        </is>
      </c>
      <c r="B13" s="20" t="inlineStr">
        <is>
          <t>Operatore C</t>
        </is>
      </c>
      <c r="C13" s="20" t="inlineStr">
        <is>
          <t>L4</t>
        </is>
      </c>
      <c r="D13" s="20" t="n">
        <v>1</v>
      </c>
      <c r="E13" s="21">
        <f>IF($A13="",0,IFERROR(IF(SUMIFS(CriteriTecnici!$O:$O,CriteriTecnici!$Q:$Q,$A13&amp;"|"&amp;$C13)&gt;0,IF($G13="SI",ROUND(IF(SUMPRODUCT(MAX((CriteriTecnici!$C$5:$C$6173=$C13)*(CriteriTecnici!$E$5:$E$6173="A")*(CriteriTecnici!$T$5:$T$6173="SI")*IFERROR(CriteriTecnici!$O$5:$O$6173*1,0)))&gt;0,MIN(7,SUMIFS(CriteriTecnici!$O:$O,CriteriTecnici!$Q:$Q,$A13&amp;"|"&amp;$C13,CriteriTecnici!$E:$E,"A")*(7/SUMPRODUCT(MAX((CriteriTecnici!$C$5:$C$6173=$C13)*(CriteriTecnici!$E$5:$E$6173="A")*(CriteriTecnici!$T$5:$T$6173="SI")*IFERROR(CriteriTecnici!$O$5:$O$6173*1,0))))),0)+IF(SUMPRODUCT(MAX((CriteriTecnici!$C$5:$C$6173=$C13)*(CriteriTecnici!$E$5:$E$6173="B")*(CriteriTecnici!$T$5:$T$6173="SI")*IFERROR(CriteriTecnici!$O$5:$O$6173*1,0)))&gt;0,MIN(14,SUMIFS(CriteriTecnici!$O:$O,CriteriTecnici!$Q:$Q,$A13&amp;"|"&amp;$C13,CriteriTecnici!$E:$E,"B")*(14/SUMPRODUCT(MAX((CriteriTecnici!$C$5:$C$6173=$C13)*(CriteriTecnici!$E$5:$E$6173="B")*(CriteriTecnici!$T$5:$T$6173="SI")*IFERROR(CriteriTecnici!$O$5:$O$6173*1,0))))),0)+IF(SUMPRODUCT(MAX((CriteriTecnici!$C$5:$C$6173=$C13)*(CriteriTecnici!$E$5:$E$6173="C")*(CriteriTecnici!$T$5:$T$6173="SI")*IFERROR(CriteriTecnici!$O$5:$O$6173*1,0)))&gt;0,MIN(14,SUMIFS(CriteriTecnici!$O:$O,CriteriTecnici!$Q:$Q,$A13&amp;"|"&amp;$C13,CriteriTecnici!$E:$E,"C")*(14/SUMPRODUCT(MAX((CriteriTecnici!$C$5:$C$6173=$C13)*(CriteriTecnici!$E$5:$E$6173="C")*(CriteriTecnici!$T$5:$T$6173="SI")*IFERROR(CriteriTecnici!$O$5:$O$6173*1,0))))),0)+IF(SUMPRODUCT(MAX((CriteriTecnici!$C$5:$C$6173=$C13)*(CriteriTecnici!$E$5:$E$6173="D")*(CriteriTecnici!$T$5:$T$6173="SI")*IFERROR(CriteriTecnici!$O$5:$O$6173*1,0)))&gt;0,MIN(10,SUMIFS(CriteriTecnici!$O:$O,CriteriTecnici!$Q:$Q,$A13&amp;"|"&amp;$C13,CriteriTecnici!$E:$E,"D")*(10/SUMPRODUCT(MAX((CriteriTecnici!$C$5:$C$6173=$C13)*(CriteriTecnici!$E$5:$E$6173="D")*(CriteriTecnici!$T$5:$T$6173="SI")*IFERROR(CriteriTecnici!$O$5:$O$6173*1,0))))),0)+IF(SUMPRODUCT(MAX((CriteriTecnici!$C$5:$C$6173=$C13)*(CriteriTecnici!$E$5:$E$6173="E")*(CriteriTecnici!$T$5:$T$6173="SI")*IFERROR(CriteriTecnici!$O$5:$O$6173*1,0)))&gt;0,MIN(4,SUMIFS(CriteriTecnici!$O:$O,CriteriTecnici!$Q:$Q,$A13&amp;"|"&amp;$C13,CriteriTecnici!$E:$E,"E")*(4/SUMPRODUCT(MAX((CriteriTecnici!$C$5:$C$6173=$C13)*(CriteriTecnici!$E$5:$E$6173="E")*(CriteriTecnici!$T$5:$T$6173="SI")*IFERROR(CriteriTecnici!$O$5:$O$6173*1,0))))),0)+IF(SUMPRODUCT(MAX((CriteriTecnici!$C$5:$C$6173=$C13)*(CriteriTecnici!$E$5:$E$6173="F")*(CriteriTecnici!$T$5:$T$6173="SI")*IFERROR(CriteriTecnici!$O$5:$O$6173*1,0)))&gt;0,MIN(14,SUMIFS(CriteriTecnici!$O:$O,CriteriTecnici!$Q:$Q,$A13&amp;"|"&amp;$C13,CriteriTecnici!$E:$E,"F")*(14/SUMPRODUCT(MAX((CriteriTecnici!$C$5:$C$6173=$C13)*(CriteriTecnici!$E$5:$E$6173="F")*(CriteriTecnici!$T$5:$T$6173="SI")*IFERROR(CriteriTecnici!$O$5:$O$6173*1,0))))),0)+IF(SUMPRODUCT(MAX((CriteriTecnici!$C$5:$C$6173=$C13)*(CriteriTecnici!$E$5:$E$6173="G")*(CriteriTecnici!$T$5:$T$6173="SI")*IFERROR(CriteriTecnici!$O$5:$O$6173*1,0)))&gt;0,MIN(7,SUMIFS(CriteriTecnici!$O:$O,CriteriTecnici!$Q:$Q,$A13&amp;"|"&amp;$C13,CriteriTecnici!$E:$E,"G")*(7/SUMPRODUCT(MAX((CriteriTecnici!$C$5:$C$6173=$C13)*(CriteriTecnici!$E$5:$E$6173="G")*(CriteriTecnici!$T$5:$T$6173="SI")*IFERROR(CriteriTecnici!$O$5:$O$6173*1,0))))),0),4),0),IFERROR($N13*1,0)),0))</f>
        <v/>
      </c>
      <c r="F13" s="20" t="n">
        <v>6</v>
      </c>
      <c r="G13" s="21">
        <f>IF($A13="","",IF(IFERROR(VALUE($D13),0)&lt;&gt;1,"NO",IF(IFERROR(VALUE($O13),0)&gt;=Parametri!$B$2,"SI","NO")))</f>
        <v/>
      </c>
      <c r="H13" s="21">
        <f>IF($G13="SI",SUMPRODUCT(MAX(($C$2:$C$200=$C13)*(IFERROR($D$2:$D$200*1,0)=1)*(IFERROR($O$2:$O$200*1,0)&gt;=Parametri!$B$2)*IFERROR($F$2:$F$200*1,0))),0)</f>
        <v/>
      </c>
      <c r="I13" s="21">
        <f>IF($G13="SI",IF($H13&gt;0,30*(IFERROR($F13*1,0)/$H13),0),0)</f>
        <v/>
      </c>
      <c r="J13" s="21">
        <f>IF($A13="",0,IF($G13="SI",ROUND(IFERROR($E13*1,0)+$I13,4),ROUND(IFERROR($E13*1,0),4)))</f>
        <v/>
      </c>
      <c r="K13" s="21">
        <f>IF($A13="","",IF(IFERROR(VALUE($D13),0)&lt;&gt;1,"Non attiva",IF(IFERROR(VALUE($O13),0)&lt;Parametri!$B$2,"Sotto soglia","")))</f>
        <v/>
      </c>
      <c r="L13" s="21">
        <f>IF($A13="","",$A13&amp;"|"&amp;$C13)</f>
        <v/>
      </c>
      <c r="M13" s="21">
        <f>IF($A13="","",$C13&amp;"|"&amp;TEXT($J13,"0.0000"))</f>
        <v/>
      </c>
      <c r="N13" s="21" t="n">
        <v>35</v>
      </c>
      <c r="O13" s="21">
        <f>IF($A13="",0,IFERROR(IF(SUMIFS(CriteriTecnici!$O:$O,CriteriTecnici!$Q:$Q,$A13&amp;"|"&amp;$C13)&gt;0,SUMIFS(CriteriTecnici!$O:$O,CriteriTecnici!$Q:$Q,$A13&amp;"|"&amp;$C13,CriteriTecnici!$F:$F,"Q")+SUMIFS(CriteriTecnici!$O:$O,CriteriTecnici!$Q:$Q,$A13&amp;"|"&amp;$C13,CriteriTecnici!$F:$F,"T"),IFERROR($N13*1,0)),0))</f>
        <v/>
      </c>
      <c r="P13" s="21">
        <f>IF($A13="","",IF(SUMIFS(CriteriTecnici!$O:$O,CriteriTecnici!$Q:$Q,$A13&amp;"|"&amp;$C13)&gt;0,"Criteri A-G","Aggregato"))</f>
        <v/>
      </c>
    </row>
    <row r="14">
      <c r="A14" s="20" t="n"/>
      <c r="B14" s="20" t="n"/>
      <c r="C14" s="20" t="n"/>
      <c r="D14" s="20" t="n"/>
      <c r="E14" s="21">
        <f>IF($A14="",0,IFERROR(IF(SUMIFS(CriteriTecnici!$O:$O,CriteriTecnici!$Q:$Q,$A14&amp;"|"&amp;$C14)&gt;0,IF($G14="SI",ROUND(IF(SUMPRODUCT(MAX((CriteriTecnici!$C$5:$C$6173=$C14)*(CriteriTecnici!$E$5:$E$6173="A")*(CriteriTecnici!$T$5:$T$6173="SI")*IFERROR(CriteriTecnici!$O$5:$O$6173*1,0)))&gt;0,MIN(7,SUMIFS(CriteriTecnici!$O:$O,CriteriTecnici!$Q:$Q,$A14&amp;"|"&amp;$C14,CriteriTecnici!$E:$E,"A")*(7/SUMPRODUCT(MAX((CriteriTecnici!$C$5:$C$6173=$C14)*(CriteriTecnici!$E$5:$E$6173="A")*(CriteriTecnici!$T$5:$T$6173="SI")*IFERROR(CriteriTecnici!$O$5:$O$6173*1,0))))),0)+IF(SUMPRODUCT(MAX((CriteriTecnici!$C$5:$C$6173=$C14)*(CriteriTecnici!$E$5:$E$6173="B")*(CriteriTecnici!$T$5:$T$6173="SI")*IFERROR(CriteriTecnici!$O$5:$O$6173*1,0)))&gt;0,MIN(14,SUMIFS(CriteriTecnici!$O:$O,CriteriTecnici!$Q:$Q,$A14&amp;"|"&amp;$C14,CriteriTecnici!$E:$E,"B")*(14/SUMPRODUCT(MAX((CriteriTecnici!$C$5:$C$6173=$C14)*(CriteriTecnici!$E$5:$E$6173="B")*(CriteriTecnici!$T$5:$T$6173="SI")*IFERROR(CriteriTecnici!$O$5:$O$6173*1,0))))),0)+IF(SUMPRODUCT(MAX((CriteriTecnici!$C$5:$C$6173=$C14)*(CriteriTecnici!$E$5:$E$6173="C")*(CriteriTecnici!$T$5:$T$6173="SI")*IFERROR(CriteriTecnici!$O$5:$O$6173*1,0)))&gt;0,MIN(14,SUMIFS(CriteriTecnici!$O:$O,CriteriTecnici!$Q:$Q,$A14&amp;"|"&amp;$C14,CriteriTecnici!$E:$E,"C")*(14/SUMPRODUCT(MAX((CriteriTecnici!$C$5:$C$6173=$C14)*(CriteriTecnici!$E$5:$E$6173="C")*(CriteriTecnici!$T$5:$T$6173="SI")*IFERROR(CriteriTecnici!$O$5:$O$6173*1,0))))),0)+IF(SUMPRODUCT(MAX((CriteriTecnici!$C$5:$C$6173=$C14)*(CriteriTecnici!$E$5:$E$6173="D")*(CriteriTecnici!$T$5:$T$6173="SI")*IFERROR(CriteriTecnici!$O$5:$O$6173*1,0)))&gt;0,MIN(10,SUMIFS(CriteriTecnici!$O:$O,CriteriTecnici!$Q:$Q,$A14&amp;"|"&amp;$C14,CriteriTecnici!$E:$E,"D")*(10/SUMPRODUCT(MAX((CriteriTecnici!$C$5:$C$6173=$C14)*(CriteriTecnici!$E$5:$E$6173="D")*(CriteriTecnici!$T$5:$T$6173="SI")*IFERROR(CriteriTecnici!$O$5:$O$6173*1,0))))),0)+IF(SUMPRODUCT(MAX((CriteriTecnici!$C$5:$C$6173=$C14)*(CriteriTecnici!$E$5:$E$6173="E")*(CriteriTecnici!$T$5:$T$6173="SI")*IFERROR(CriteriTecnici!$O$5:$O$6173*1,0)))&gt;0,MIN(4,SUMIFS(CriteriTecnici!$O:$O,CriteriTecnici!$Q:$Q,$A14&amp;"|"&amp;$C14,CriteriTecnici!$E:$E,"E")*(4/SUMPRODUCT(MAX((CriteriTecnici!$C$5:$C$6173=$C14)*(CriteriTecnici!$E$5:$E$6173="E")*(CriteriTecnici!$T$5:$T$6173="SI")*IFERROR(CriteriTecnici!$O$5:$O$6173*1,0))))),0)+IF(SUMPRODUCT(MAX((CriteriTecnici!$C$5:$C$6173=$C14)*(CriteriTecnici!$E$5:$E$6173="F")*(CriteriTecnici!$T$5:$T$6173="SI")*IFERROR(CriteriTecnici!$O$5:$O$6173*1,0)))&gt;0,MIN(14,SUMIFS(CriteriTecnici!$O:$O,CriteriTecnici!$Q:$Q,$A14&amp;"|"&amp;$C14,CriteriTecnici!$E:$E,"F")*(14/SUMPRODUCT(MAX((CriteriTecnici!$C$5:$C$6173=$C14)*(CriteriTecnici!$E$5:$E$6173="F")*(CriteriTecnici!$T$5:$T$6173="SI")*IFERROR(CriteriTecnici!$O$5:$O$6173*1,0))))),0)+IF(SUMPRODUCT(MAX((CriteriTecnici!$C$5:$C$6173=$C14)*(CriteriTecnici!$E$5:$E$6173="G")*(CriteriTecnici!$T$5:$T$6173="SI")*IFERROR(CriteriTecnici!$O$5:$O$6173*1,0)))&gt;0,MIN(7,SUMIFS(CriteriTecnici!$O:$O,CriteriTecnici!$Q:$Q,$A14&amp;"|"&amp;$C14,CriteriTecnici!$E:$E,"G")*(7/SUMPRODUCT(MAX((CriteriTecnici!$C$5:$C$6173=$C14)*(CriteriTecnici!$E$5:$E$6173="G")*(CriteriTecnici!$T$5:$T$6173="SI")*IFERROR(CriteriTecnici!$O$5:$O$6173*1,0))))),0),4),0),IFERROR($N14*1,0)),0))</f>
        <v/>
      </c>
      <c r="F14" s="20" t="n"/>
      <c r="G14" s="21">
        <f>IF($A14="","",IF(IFERROR(VALUE($D14),0)&lt;&gt;1,"NO",IF(IFERROR(VALUE($O14),0)&gt;=Parametri!$B$2,"SI","NO")))</f>
        <v/>
      </c>
      <c r="H14" s="21">
        <f>IF($G14="SI",SUMPRODUCT(MAX(($C$2:$C$200=$C14)*(IFERROR($D$2:$D$200*1,0)=1)*(IFERROR($O$2:$O$200*1,0)&gt;=Parametri!$B$2)*IFERROR($F$2:$F$200*1,0))),0)</f>
        <v/>
      </c>
      <c r="I14" s="21">
        <f>IF($G14="SI",IF($H14&gt;0,30*(IFERROR($F14*1,0)/$H14),0),0)</f>
        <v/>
      </c>
      <c r="J14" s="21">
        <f>IF($A14="",0,IF($G14="SI",ROUND(IFERROR($E14*1,0)+$I14,4),ROUND(IFERROR($E14*1,0),4)))</f>
        <v/>
      </c>
      <c r="K14" s="21">
        <f>IF($A14="","",IF(IFERROR(VALUE($D14),0)&lt;&gt;1,"Non attiva",IF(IFERROR(VALUE($O14),0)&lt;Parametri!$B$2,"Sotto soglia","")))</f>
        <v/>
      </c>
      <c r="L14" s="21">
        <f>IF($A14="","",$A14&amp;"|"&amp;$C14)</f>
        <v/>
      </c>
      <c r="M14" s="21">
        <f>IF($A14="","",$C14&amp;"|"&amp;TEXT($J14,"0.0000"))</f>
        <v/>
      </c>
      <c r="N14" s="21" t="n"/>
      <c r="O14" s="21">
        <f>IF($A14="",0,IFERROR(IF(SUMIFS(CriteriTecnici!$O:$O,CriteriTecnici!$Q:$Q,$A14&amp;"|"&amp;$C14)&gt;0,SUMIFS(CriteriTecnici!$O:$O,CriteriTecnici!$Q:$Q,$A14&amp;"|"&amp;$C14,CriteriTecnici!$F:$F,"Q")+SUMIFS(CriteriTecnici!$O:$O,CriteriTecnici!$Q:$Q,$A14&amp;"|"&amp;$C14,CriteriTecnici!$F:$F,"T"),IFERROR($N14*1,0)),0))</f>
        <v/>
      </c>
      <c r="P14" s="21">
        <f>IF($A14="","",IF(SUMIFS(CriteriTecnici!$O:$O,CriteriTecnici!$Q:$Q,$A14&amp;"|"&amp;$C14)&gt;0,"Criteri A-G","Aggregato"))</f>
        <v/>
      </c>
    </row>
    <row r="15">
      <c r="A15" s="20" t="n"/>
      <c r="B15" s="20" t="n"/>
      <c r="C15" s="20" t="n"/>
      <c r="D15" s="20" t="n"/>
      <c r="E15" s="21">
        <f>IF($A15="",0,IFERROR(IF(SUMIFS(CriteriTecnici!$O:$O,CriteriTecnici!$Q:$Q,$A15&amp;"|"&amp;$C15)&gt;0,IF($G15="SI",ROUND(IF(SUMPRODUCT(MAX((CriteriTecnici!$C$5:$C$6173=$C15)*(CriteriTecnici!$E$5:$E$6173="A")*(CriteriTecnici!$T$5:$T$6173="SI")*IFERROR(CriteriTecnici!$O$5:$O$6173*1,0)))&gt;0,MIN(7,SUMIFS(CriteriTecnici!$O:$O,CriteriTecnici!$Q:$Q,$A15&amp;"|"&amp;$C15,CriteriTecnici!$E:$E,"A")*(7/SUMPRODUCT(MAX((CriteriTecnici!$C$5:$C$6173=$C15)*(CriteriTecnici!$E$5:$E$6173="A")*(CriteriTecnici!$T$5:$T$6173="SI")*IFERROR(CriteriTecnici!$O$5:$O$6173*1,0))))),0)+IF(SUMPRODUCT(MAX((CriteriTecnici!$C$5:$C$6173=$C15)*(CriteriTecnici!$E$5:$E$6173="B")*(CriteriTecnici!$T$5:$T$6173="SI")*IFERROR(CriteriTecnici!$O$5:$O$6173*1,0)))&gt;0,MIN(14,SUMIFS(CriteriTecnici!$O:$O,CriteriTecnici!$Q:$Q,$A15&amp;"|"&amp;$C15,CriteriTecnici!$E:$E,"B")*(14/SUMPRODUCT(MAX((CriteriTecnici!$C$5:$C$6173=$C15)*(CriteriTecnici!$E$5:$E$6173="B")*(CriteriTecnici!$T$5:$T$6173="SI")*IFERROR(CriteriTecnici!$O$5:$O$6173*1,0))))),0)+IF(SUMPRODUCT(MAX((CriteriTecnici!$C$5:$C$6173=$C15)*(CriteriTecnici!$E$5:$E$6173="C")*(CriteriTecnici!$T$5:$T$6173="SI")*IFERROR(CriteriTecnici!$O$5:$O$6173*1,0)))&gt;0,MIN(14,SUMIFS(CriteriTecnici!$O:$O,CriteriTecnici!$Q:$Q,$A15&amp;"|"&amp;$C15,CriteriTecnici!$E:$E,"C")*(14/SUMPRODUCT(MAX((CriteriTecnici!$C$5:$C$6173=$C15)*(CriteriTecnici!$E$5:$E$6173="C")*(CriteriTecnici!$T$5:$T$6173="SI")*IFERROR(CriteriTecnici!$O$5:$O$6173*1,0))))),0)+IF(SUMPRODUCT(MAX((CriteriTecnici!$C$5:$C$6173=$C15)*(CriteriTecnici!$E$5:$E$6173="D")*(CriteriTecnici!$T$5:$T$6173="SI")*IFERROR(CriteriTecnici!$O$5:$O$6173*1,0)))&gt;0,MIN(10,SUMIFS(CriteriTecnici!$O:$O,CriteriTecnici!$Q:$Q,$A15&amp;"|"&amp;$C15,CriteriTecnici!$E:$E,"D")*(10/SUMPRODUCT(MAX((CriteriTecnici!$C$5:$C$6173=$C15)*(CriteriTecnici!$E$5:$E$6173="D")*(CriteriTecnici!$T$5:$T$6173="SI")*IFERROR(CriteriTecnici!$O$5:$O$6173*1,0))))),0)+IF(SUMPRODUCT(MAX((CriteriTecnici!$C$5:$C$6173=$C15)*(CriteriTecnici!$E$5:$E$6173="E")*(CriteriTecnici!$T$5:$T$6173="SI")*IFERROR(CriteriTecnici!$O$5:$O$6173*1,0)))&gt;0,MIN(4,SUMIFS(CriteriTecnici!$O:$O,CriteriTecnici!$Q:$Q,$A15&amp;"|"&amp;$C15,CriteriTecnici!$E:$E,"E")*(4/SUMPRODUCT(MAX((CriteriTecnici!$C$5:$C$6173=$C15)*(CriteriTecnici!$E$5:$E$6173="E")*(CriteriTecnici!$T$5:$T$6173="SI")*IFERROR(CriteriTecnici!$O$5:$O$6173*1,0))))),0)+IF(SUMPRODUCT(MAX((CriteriTecnici!$C$5:$C$6173=$C15)*(CriteriTecnici!$E$5:$E$6173="F")*(CriteriTecnici!$T$5:$T$6173="SI")*IFERROR(CriteriTecnici!$O$5:$O$6173*1,0)))&gt;0,MIN(14,SUMIFS(CriteriTecnici!$O:$O,CriteriTecnici!$Q:$Q,$A15&amp;"|"&amp;$C15,CriteriTecnici!$E:$E,"F")*(14/SUMPRODUCT(MAX((CriteriTecnici!$C$5:$C$6173=$C15)*(CriteriTecnici!$E$5:$E$6173="F")*(CriteriTecnici!$T$5:$T$6173="SI")*IFERROR(CriteriTecnici!$O$5:$O$6173*1,0))))),0)+IF(SUMPRODUCT(MAX((CriteriTecnici!$C$5:$C$6173=$C15)*(CriteriTecnici!$E$5:$E$6173="G")*(CriteriTecnici!$T$5:$T$6173="SI")*IFERROR(CriteriTecnici!$O$5:$O$6173*1,0)))&gt;0,MIN(7,SUMIFS(CriteriTecnici!$O:$O,CriteriTecnici!$Q:$Q,$A15&amp;"|"&amp;$C15,CriteriTecnici!$E:$E,"G")*(7/SUMPRODUCT(MAX((CriteriTecnici!$C$5:$C$6173=$C15)*(CriteriTecnici!$E$5:$E$6173="G")*(CriteriTecnici!$T$5:$T$6173="SI")*IFERROR(CriteriTecnici!$O$5:$O$6173*1,0))))),0),4),0),IFERROR($N15*1,0)),0))</f>
        <v/>
      </c>
      <c r="F15" s="20" t="n"/>
      <c r="G15" s="21">
        <f>IF($A15="","",IF(IFERROR(VALUE($D15),0)&lt;&gt;1,"NO",IF(IFERROR(VALUE($O15),0)&gt;=Parametri!$B$2,"SI","NO")))</f>
        <v/>
      </c>
      <c r="H15" s="21">
        <f>IF($G15="SI",SUMPRODUCT(MAX(($C$2:$C$200=$C15)*(IFERROR($D$2:$D$200*1,0)=1)*(IFERROR($O$2:$O$200*1,0)&gt;=Parametri!$B$2)*IFERROR($F$2:$F$200*1,0))),0)</f>
        <v/>
      </c>
      <c r="I15" s="21">
        <f>IF($G15="SI",IF($H15&gt;0,30*(IFERROR($F15*1,0)/$H15),0),0)</f>
        <v/>
      </c>
      <c r="J15" s="21">
        <f>IF($A15="",0,IF($G15="SI",ROUND(IFERROR($E15*1,0)+$I15,4),ROUND(IFERROR($E15*1,0),4)))</f>
        <v/>
      </c>
      <c r="K15" s="21">
        <f>IF($A15="","",IF(IFERROR(VALUE($D15),0)&lt;&gt;1,"Non attiva",IF(IFERROR(VALUE($O15),0)&lt;Parametri!$B$2,"Sotto soglia","")))</f>
        <v/>
      </c>
      <c r="L15" s="21">
        <f>IF($A15="","",$A15&amp;"|"&amp;$C15)</f>
        <v/>
      </c>
      <c r="M15" s="21">
        <f>IF($A15="","",$C15&amp;"|"&amp;TEXT($J15,"0.0000"))</f>
        <v/>
      </c>
      <c r="N15" s="21" t="n"/>
      <c r="O15" s="21">
        <f>IF($A15="",0,IFERROR(IF(SUMIFS(CriteriTecnici!$O:$O,CriteriTecnici!$Q:$Q,$A15&amp;"|"&amp;$C15)&gt;0,SUMIFS(CriteriTecnici!$O:$O,CriteriTecnici!$Q:$Q,$A15&amp;"|"&amp;$C15,CriteriTecnici!$F:$F,"Q")+SUMIFS(CriteriTecnici!$O:$O,CriteriTecnici!$Q:$Q,$A15&amp;"|"&amp;$C15,CriteriTecnici!$F:$F,"T"),IFERROR($N15*1,0)),0))</f>
        <v/>
      </c>
      <c r="P15" s="21">
        <f>IF($A15="","",IF(SUMIFS(CriteriTecnici!$O:$O,CriteriTecnici!$Q:$Q,$A15&amp;"|"&amp;$C15)&gt;0,"Criteri A-G","Aggregato"))</f>
        <v/>
      </c>
    </row>
    <row r="16">
      <c r="A16" s="20" t="n"/>
      <c r="B16" s="20" t="n"/>
      <c r="C16" s="20" t="n"/>
      <c r="D16" s="20" t="n"/>
      <c r="E16" s="21">
        <f>IF($A16="",0,IFERROR(IF(SUMIFS(CriteriTecnici!$O:$O,CriteriTecnici!$Q:$Q,$A16&amp;"|"&amp;$C16)&gt;0,IF($G16="SI",ROUND(IF(SUMPRODUCT(MAX((CriteriTecnici!$C$5:$C$6173=$C16)*(CriteriTecnici!$E$5:$E$6173="A")*(CriteriTecnici!$T$5:$T$6173="SI")*IFERROR(CriteriTecnici!$O$5:$O$6173*1,0)))&gt;0,MIN(7,SUMIFS(CriteriTecnici!$O:$O,CriteriTecnici!$Q:$Q,$A16&amp;"|"&amp;$C16,CriteriTecnici!$E:$E,"A")*(7/SUMPRODUCT(MAX((CriteriTecnici!$C$5:$C$6173=$C16)*(CriteriTecnici!$E$5:$E$6173="A")*(CriteriTecnici!$T$5:$T$6173="SI")*IFERROR(CriteriTecnici!$O$5:$O$6173*1,0))))),0)+IF(SUMPRODUCT(MAX((CriteriTecnici!$C$5:$C$6173=$C16)*(CriteriTecnici!$E$5:$E$6173="B")*(CriteriTecnici!$T$5:$T$6173="SI")*IFERROR(CriteriTecnici!$O$5:$O$6173*1,0)))&gt;0,MIN(14,SUMIFS(CriteriTecnici!$O:$O,CriteriTecnici!$Q:$Q,$A16&amp;"|"&amp;$C16,CriteriTecnici!$E:$E,"B")*(14/SUMPRODUCT(MAX((CriteriTecnici!$C$5:$C$6173=$C16)*(CriteriTecnici!$E$5:$E$6173="B")*(CriteriTecnici!$T$5:$T$6173="SI")*IFERROR(CriteriTecnici!$O$5:$O$6173*1,0))))),0)+IF(SUMPRODUCT(MAX((CriteriTecnici!$C$5:$C$6173=$C16)*(CriteriTecnici!$E$5:$E$6173="C")*(CriteriTecnici!$T$5:$T$6173="SI")*IFERROR(CriteriTecnici!$O$5:$O$6173*1,0)))&gt;0,MIN(14,SUMIFS(CriteriTecnici!$O:$O,CriteriTecnici!$Q:$Q,$A16&amp;"|"&amp;$C16,CriteriTecnici!$E:$E,"C")*(14/SUMPRODUCT(MAX((CriteriTecnici!$C$5:$C$6173=$C16)*(CriteriTecnici!$E$5:$E$6173="C")*(CriteriTecnici!$T$5:$T$6173="SI")*IFERROR(CriteriTecnici!$O$5:$O$6173*1,0))))),0)+IF(SUMPRODUCT(MAX((CriteriTecnici!$C$5:$C$6173=$C16)*(CriteriTecnici!$E$5:$E$6173="D")*(CriteriTecnici!$T$5:$T$6173="SI")*IFERROR(CriteriTecnici!$O$5:$O$6173*1,0)))&gt;0,MIN(10,SUMIFS(CriteriTecnici!$O:$O,CriteriTecnici!$Q:$Q,$A16&amp;"|"&amp;$C16,CriteriTecnici!$E:$E,"D")*(10/SUMPRODUCT(MAX((CriteriTecnici!$C$5:$C$6173=$C16)*(CriteriTecnici!$E$5:$E$6173="D")*(CriteriTecnici!$T$5:$T$6173="SI")*IFERROR(CriteriTecnici!$O$5:$O$6173*1,0))))),0)+IF(SUMPRODUCT(MAX((CriteriTecnici!$C$5:$C$6173=$C16)*(CriteriTecnici!$E$5:$E$6173="E")*(CriteriTecnici!$T$5:$T$6173="SI")*IFERROR(CriteriTecnici!$O$5:$O$6173*1,0)))&gt;0,MIN(4,SUMIFS(CriteriTecnici!$O:$O,CriteriTecnici!$Q:$Q,$A16&amp;"|"&amp;$C16,CriteriTecnici!$E:$E,"E")*(4/SUMPRODUCT(MAX((CriteriTecnici!$C$5:$C$6173=$C16)*(CriteriTecnici!$E$5:$E$6173="E")*(CriteriTecnici!$T$5:$T$6173="SI")*IFERROR(CriteriTecnici!$O$5:$O$6173*1,0))))),0)+IF(SUMPRODUCT(MAX((CriteriTecnici!$C$5:$C$6173=$C16)*(CriteriTecnici!$E$5:$E$6173="F")*(CriteriTecnici!$T$5:$T$6173="SI")*IFERROR(CriteriTecnici!$O$5:$O$6173*1,0)))&gt;0,MIN(14,SUMIFS(CriteriTecnici!$O:$O,CriteriTecnici!$Q:$Q,$A16&amp;"|"&amp;$C16,CriteriTecnici!$E:$E,"F")*(14/SUMPRODUCT(MAX((CriteriTecnici!$C$5:$C$6173=$C16)*(CriteriTecnici!$E$5:$E$6173="F")*(CriteriTecnici!$T$5:$T$6173="SI")*IFERROR(CriteriTecnici!$O$5:$O$6173*1,0))))),0)+IF(SUMPRODUCT(MAX((CriteriTecnici!$C$5:$C$6173=$C16)*(CriteriTecnici!$E$5:$E$6173="G")*(CriteriTecnici!$T$5:$T$6173="SI")*IFERROR(CriteriTecnici!$O$5:$O$6173*1,0)))&gt;0,MIN(7,SUMIFS(CriteriTecnici!$O:$O,CriteriTecnici!$Q:$Q,$A16&amp;"|"&amp;$C16,CriteriTecnici!$E:$E,"G")*(7/SUMPRODUCT(MAX((CriteriTecnici!$C$5:$C$6173=$C16)*(CriteriTecnici!$E$5:$E$6173="G")*(CriteriTecnici!$T$5:$T$6173="SI")*IFERROR(CriteriTecnici!$O$5:$O$6173*1,0))))),0),4),0),IFERROR($N16*1,0)),0))</f>
        <v/>
      </c>
      <c r="F16" s="20" t="n"/>
      <c r="G16" s="21">
        <f>IF($A16="","",IF(IFERROR(VALUE($D16),0)&lt;&gt;1,"NO",IF(IFERROR(VALUE($O16),0)&gt;=Parametri!$B$2,"SI","NO")))</f>
        <v/>
      </c>
      <c r="H16" s="21">
        <f>IF($G16="SI",SUMPRODUCT(MAX(($C$2:$C$200=$C16)*(IFERROR($D$2:$D$200*1,0)=1)*(IFERROR($O$2:$O$200*1,0)&gt;=Parametri!$B$2)*IFERROR($F$2:$F$200*1,0))),0)</f>
        <v/>
      </c>
      <c r="I16" s="21">
        <f>IF($G16="SI",IF($H16&gt;0,30*(IFERROR($F16*1,0)/$H16),0),0)</f>
        <v/>
      </c>
      <c r="J16" s="21">
        <f>IF($A16="",0,IF($G16="SI",ROUND(IFERROR($E16*1,0)+$I16,4),ROUND(IFERROR($E16*1,0),4)))</f>
        <v/>
      </c>
      <c r="K16" s="21">
        <f>IF($A16="","",IF(IFERROR(VALUE($D16),0)&lt;&gt;1,"Non attiva",IF(IFERROR(VALUE($O16),0)&lt;Parametri!$B$2,"Sotto soglia","")))</f>
        <v/>
      </c>
      <c r="L16" s="21">
        <f>IF($A16="","",$A16&amp;"|"&amp;$C16)</f>
        <v/>
      </c>
      <c r="M16" s="21">
        <f>IF($A16="","",$C16&amp;"|"&amp;TEXT($J16,"0.0000"))</f>
        <v/>
      </c>
      <c r="N16" s="21" t="n"/>
      <c r="O16" s="21">
        <f>IF($A16="",0,IFERROR(IF(SUMIFS(CriteriTecnici!$O:$O,CriteriTecnici!$Q:$Q,$A16&amp;"|"&amp;$C16)&gt;0,SUMIFS(CriteriTecnici!$O:$O,CriteriTecnici!$Q:$Q,$A16&amp;"|"&amp;$C16,CriteriTecnici!$F:$F,"Q")+SUMIFS(CriteriTecnici!$O:$O,CriteriTecnici!$Q:$Q,$A16&amp;"|"&amp;$C16,CriteriTecnici!$F:$F,"T"),IFERROR($N16*1,0)),0))</f>
        <v/>
      </c>
      <c r="P16" s="21">
        <f>IF($A16="","",IF(SUMIFS(CriteriTecnici!$O:$O,CriteriTecnici!$Q:$Q,$A16&amp;"|"&amp;$C16)&gt;0,"Criteri A-G","Aggregato"))</f>
        <v/>
      </c>
    </row>
    <row r="17">
      <c r="A17" s="20" t="n"/>
      <c r="B17" s="20" t="n"/>
      <c r="C17" s="20" t="n"/>
      <c r="D17" s="20" t="n"/>
      <c r="E17" s="21">
        <f>IF($A17="",0,IFERROR(IF(SUMIFS(CriteriTecnici!$O:$O,CriteriTecnici!$Q:$Q,$A17&amp;"|"&amp;$C17)&gt;0,IF($G17="SI",ROUND(IF(SUMPRODUCT(MAX((CriteriTecnici!$C$5:$C$6173=$C17)*(CriteriTecnici!$E$5:$E$6173="A")*(CriteriTecnici!$T$5:$T$6173="SI")*IFERROR(CriteriTecnici!$O$5:$O$6173*1,0)))&gt;0,MIN(7,SUMIFS(CriteriTecnici!$O:$O,CriteriTecnici!$Q:$Q,$A17&amp;"|"&amp;$C17,CriteriTecnici!$E:$E,"A")*(7/SUMPRODUCT(MAX((CriteriTecnici!$C$5:$C$6173=$C17)*(CriteriTecnici!$E$5:$E$6173="A")*(CriteriTecnici!$T$5:$T$6173="SI")*IFERROR(CriteriTecnici!$O$5:$O$6173*1,0))))),0)+IF(SUMPRODUCT(MAX((CriteriTecnici!$C$5:$C$6173=$C17)*(CriteriTecnici!$E$5:$E$6173="B")*(CriteriTecnici!$T$5:$T$6173="SI")*IFERROR(CriteriTecnici!$O$5:$O$6173*1,0)))&gt;0,MIN(14,SUMIFS(CriteriTecnici!$O:$O,CriteriTecnici!$Q:$Q,$A17&amp;"|"&amp;$C17,CriteriTecnici!$E:$E,"B")*(14/SUMPRODUCT(MAX((CriteriTecnici!$C$5:$C$6173=$C17)*(CriteriTecnici!$E$5:$E$6173="B")*(CriteriTecnici!$T$5:$T$6173="SI")*IFERROR(CriteriTecnici!$O$5:$O$6173*1,0))))),0)+IF(SUMPRODUCT(MAX((CriteriTecnici!$C$5:$C$6173=$C17)*(CriteriTecnici!$E$5:$E$6173="C")*(CriteriTecnici!$T$5:$T$6173="SI")*IFERROR(CriteriTecnici!$O$5:$O$6173*1,0)))&gt;0,MIN(14,SUMIFS(CriteriTecnici!$O:$O,CriteriTecnici!$Q:$Q,$A17&amp;"|"&amp;$C17,CriteriTecnici!$E:$E,"C")*(14/SUMPRODUCT(MAX((CriteriTecnici!$C$5:$C$6173=$C17)*(CriteriTecnici!$E$5:$E$6173="C")*(CriteriTecnici!$T$5:$T$6173="SI")*IFERROR(CriteriTecnici!$O$5:$O$6173*1,0))))),0)+IF(SUMPRODUCT(MAX((CriteriTecnici!$C$5:$C$6173=$C17)*(CriteriTecnici!$E$5:$E$6173="D")*(CriteriTecnici!$T$5:$T$6173="SI")*IFERROR(CriteriTecnici!$O$5:$O$6173*1,0)))&gt;0,MIN(10,SUMIFS(CriteriTecnici!$O:$O,CriteriTecnici!$Q:$Q,$A17&amp;"|"&amp;$C17,CriteriTecnici!$E:$E,"D")*(10/SUMPRODUCT(MAX((CriteriTecnici!$C$5:$C$6173=$C17)*(CriteriTecnici!$E$5:$E$6173="D")*(CriteriTecnici!$T$5:$T$6173="SI")*IFERROR(CriteriTecnici!$O$5:$O$6173*1,0))))),0)+IF(SUMPRODUCT(MAX((CriteriTecnici!$C$5:$C$6173=$C17)*(CriteriTecnici!$E$5:$E$6173="E")*(CriteriTecnici!$T$5:$T$6173="SI")*IFERROR(CriteriTecnici!$O$5:$O$6173*1,0)))&gt;0,MIN(4,SUMIFS(CriteriTecnici!$O:$O,CriteriTecnici!$Q:$Q,$A17&amp;"|"&amp;$C17,CriteriTecnici!$E:$E,"E")*(4/SUMPRODUCT(MAX((CriteriTecnici!$C$5:$C$6173=$C17)*(CriteriTecnici!$E$5:$E$6173="E")*(CriteriTecnici!$T$5:$T$6173="SI")*IFERROR(CriteriTecnici!$O$5:$O$6173*1,0))))),0)+IF(SUMPRODUCT(MAX((CriteriTecnici!$C$5:$C$6173=$C17)*(CriteriTecnici!$E$5:$E$6173="F")*(CriteriTecnici!$T$5:$T$6173="SI")*IFERROR(CriteriTecnici!$O$5:$O$6173*1,0)))&gt;0,MIN(14,SUMIFS(CriteriTecnici!$O:$O,CriteriTecnici!$Q:$Q,$A17&amp;"|"&amp;$C17,CriteriTecnici!$E:$E,"F")*(14/SUMPRODUCT(MAX((CriteriTecnici!$C$5:$C$6173=$C17)*(CriteriTecnici!$E$5:$E$6173="F")*(CriteriTecnici!$T$5:$T$6173="SI")*IFERROR(CriteriTecnici!$O$5:$O$6173*1,0))))),0)+IF(SUMPRODUCT(MAX((CriteriTecnici!$C$5:$C$6173=$C17)*(CriteriTecnici!$E$5:$E$6173="G")*(CriteriTecnici!$T$5:$T$6173="SI")*IFERROR(CriteriTecnici!$O$5:$O$6173*1,0)))&gt;0,MIN(7,SUMIFS(CriteriTecnici!$O:$O,CriteriTecnici!$Q:$Q,$A17&amp;"|"&amp;$C17,CriteriTecnici!$E:$E,"G")*(7/SUMPRODUCT(MAX((CriteriTecnici!$C$5:$C$6173=$C17)*(CriteriTecnici!$E$5:$E$6173="G")*(CriteriTecnici!$T$5:$T$6173="SI")*IFERROR(CriteriTecnici!$O$5:$O$6173*1,0))))),0),4),0),IFERROR($N17*1,0)),0))</f>
        <v/>
      </c>
      <c r="F17" s="20" t="n"/>
      <c r="G17" s="21">
        <f>IF($A17="","",IF(IFERROR(VALUE($D17),0)&lt;&gt;1,"NO",IF(IFERROR(VALUE($O17),0)&gt;=Parametri!$B$2,"SI","NO")))</f>
        <v/>
      </c>
      <c r="H17" s="21">
        <f>IF($G17="SI",SUMPRODUCT(MAX(($C$2:$C$200=$C17)*(IFERROR($D$2:$D$200*1,0)=1)*(IFERROR($O$2:$O$200*1,0)&gt;=Parametri!$B$2)*IFERROR($F$2:$F$200*1,0))),0)</f>
        <v/>
      </c>
      <c r="I17" s="21">
        <f>IF($G17="SI",IF($H17&gt;0,30*(IFERROR($F17*1,0)/$H17),0),0)</f>
        <v/>
      </c>
      <c r="J17" s="21">
        <f>IF($A17="",0,IF($G17="SI",ROUND(IFERROR($E17*1,0)+$I17,4),ROUND(IFERROR($E17*1,0),4)))</f>
        <v/>
      </c>
      <c r="K17" s="21">
        <f>IF($A17="","",IF(IFERROR(VALUE($D17),0)&lt;&gt;1,"Non attiva",IF(IFERROR(VALUE($O17),0)&lt;Parametri!$B$2,"Sotto soglia","")))</f>
        <v/>
      </c>
      <c r="L17" s="21">
        <f>IF($A17="","",$A17&amp;"|"&amp;$C17)</f>
        <v/>
      </c>
      <c r="M17" s="21">
        <f>IF($A17="","",$C17&amp;"|"&amp;TEXT($J17,"0.0000"))</f>
        <v/>
      </c>
      <c r="N17" s="21" t="n"/>
      <c r="O17" s="21">
        <f>IF($A17="",0,IFERROR(IF(SUMIFS(CriteriTecnici!$O:$O,CriteriTecnici!$Q:$Q,$A17&amp;"|"&amp;$C17)&gt;0,SUMIFS(CriteriTecnici!$O:$O,CriteriTecnici!$Q:$Q,$A17&amp;"|"&amp;$C17,CriteriTecnici!$F:$F,"Q")+SUMIFS(CriteriTecnici!$O:$O,CriteriTecnici!$Q:$Q,$A17&amp;"|"&amp;$C17,CriteriTecnici!$F:$F,"T"),IFERROR($N17*1,0)),0))</f>
        <v/>
      </c>
      <c r="P17" s="21">
        <f>IF($A17="","",IF(SUMIFS(CriteriTecnici!$O:$O,CriteriTecnici!$Q:$Q,$A17&amp;"|"&amp;$C17)&gt;0,"Criteri A-G","Aggregato"))</f>
        <v/>
      </c>
    </row>
    <row r="18">
      <c r="A18" s="20" t="n"/>
      <c r="B18" s="20" t="n"/>
      <c r="C18" s="20" t="n"/>
      <c r="D18" s="20" t="n"/>
      <c r="E18" s="21">
        <f>IF($A18="",0,IFERROR(IF(SUMIFS(CriteriTecnici!$O:$O,CriteriTecnici!$Q:$Q,$A18&amp;"|"&amp;$C18)&gt;0,IF($G18="SI",ROUND(IF(SUMPRODUCT(MAX((CriteriTecnici!$C$5:$C$6173=$C18)*(CriteriTecnici!$E$5:$E$6173="A")*(CriteriTecnici!$T$5:$T$6173="SI")*IFERROR(CriteriTecnici!$O$5:$O$6173*1,0)))&gt;0,MIN(7,SUMIFS(CriteriTecnici!$O:$O,CriteriTecnici!$Q:$Q,$A18&amp;"|"&amp;$C18,CriteriTecnici!$E:$E,"A")*(7/SUMPRODUCT(MAX((CriteriTecnici!$C$5:$C$6173=$C18)*(CriteriTecnici!$E$5:$E$6173="A")*(CriteriTecnici!$T$5:$T$6173="SI")*IFERROR(CriteriTecnici!$O$5:$O$6173*1,0))))),0)+IF(SUMPRODUCT(MAX((CriteriTecnici!$C$5:$C$6173=$C18)*(CriteriTecnici!$E$5:$E$6173="B")*(CriteriTecnici!$T$5:$T$6173="SI")*IFERROR(CriteriTecnici!$O$5:$O$6173*1,0)))&gt;0,MIN(14,SUMIFS(CriteriTecnici!$O:$O,CriteriTecnici!$Q:$Q,$A18&amp;"|"&amp;$C18,CriteriTecnici!$E:$E,"B")*(14/SUMPRODUCT(MAX((CriteriTecnici!$C$5:$C$6173=$C18)*(CriteriTecnici!$E$5:$E$6173="B")*(CriteriTecnici!$T$5:$T$6173="SI")*IFERROR(CriteriTecnici!$O$5:$O$6173*1,0))))),0)+IF(SUMPRODUCT(MAX((CriteriTecnici!$C$5:$C$6173=$C18)*(CriteriTecnici!$E$5:$E$6173="C")*(CriteriTecnici!$T$5:$T$6173="SI")*IFERROR(CriteriTecnici!$O$5:$O$6173*1,0)))&gt;0,MIN(14,SUMIFS(CriteriTecnici!$O:$O,CriteriTecnici!$Q:$Q,$A18&amp;"|"&amp;$C18,CriteriTecnici!$E:$E,"C")*(14/SUMPRODUCT(MAX((CriteriTecnici!$C$5:$C$6173=$C18)*(CriteriTecnici!$E$5:$E$6173="C")*(CriteriTecnici!$T$5:$T$6173="SI")*IFERROR(CriteriTecnici!$O$5:$O$6173*1,0))))),0)+IF(SUMPRODUCT(MAX((CriteriTecnici!$C$5:$C$6173=$C18)*(CriteriTecnici!$E$5:$E$6173="D")*(CriteriTecnici!$T$5:$T$6173="SI")*IFERROR(CriteriTecnici!$O$5:$O$6173*1,0)))&gt;0,MIN(10,SUMIFS(CriteriTecnici!$O:$O,CriteriTecnici!$Q:$Q,$A18&amp;"|"&amp;$C18,CriteriTecnici!$E:$E,"D")*(10/SUMPRODUCT(MAX((CriteriTecnici!$C$5:$C$6173=$C18)*(CriteriTecnici!$E$5:$E$6173="D")*(CriteriTecnici!$T$5:$T$6173="SI")*IFERROR(CriteriTecnici!$O$5:$O$6173*1,0))))),0)+IF(SUMPRODUCT(MAX((CriteriTecnici!$C$5:$C$6173=$C18)*(CriteriTecnici!$E$5:$E$6173="E")*(CriteriTecnici!$T$5:$T$6173="SI")*IFERROR(CriteriTecnici!$O$5:$O$6173*1,0)))&gt;0,MIN(4,SUMIFS(CriteriTecnici!$O:$O,CriteriTecnici!$Q:$Q,$A18&amp;"|"&amp;$C18,CriteriTecnici!$E:$E,"E")*(4/SUMPRODUCT(MAX((CriteriTecnici!$C$5:$C$6173=$C18)*(CriteriTecnici!$E$5:$E$6173="E")*(CriteriTecnici!$T$5:$T$6173="SI")*IFERROR(CriteriTecnici!$O$5:$O$6173*1,0))))),0)+IF(SUMPRODUCT(MAX((CriteriTecnici!$C$5:$C$6173=$C18)*(CriteriTecnici!$E$5:$E$6173="F")*(CriteriTecnici!$T$5:$T$6173="SI")*IFERROR(CriteriTecnici!$O$5:$O$6173*1,0)))&gt;0,MIN(14,SUMIFS(CriteriTecnici!$O:$O,CriteriTecnici!$Q:$Q,$A18&amp;"|"&amp;$C18,CriteriTecnici!$E:$E,"F")*(14/SUMPRODUCT(MAX((CriteriTecnici!$C$5:$C$6173=$C18)*(CriteriTecnici!$E$5:$E$6173="F")*(CriteriTecnici!$T$5:$T$6173="SI")*IFERROR(CriteriTecnici!$O$5:$O$6173*1,0))))),0)+IF(SUMPRODUCT(MAX((CriteriTecnici!$C$5:$C$6173=$C18)*(CriteriTecnici!$E$5:$E$6173="G")*(CriteriTecnici!$T$5:$T$6173="SI")*IFERROR(CriteriTecnici!$O$5:$O$6173*1,0)))&gt;0,MIN(7,SUMIFS(CriteriTecnici!$O:$O,CriteriTecnici!$Q:$Q,$A18&amp;"|"&amp;$C18,CriteriTecnici!$E:$E,"G")*(7/SUMPRODUCT(MAX((CriteriTecnici!$C$5:$C$6173=$C18)*(CriteriTecnici!$E$5:$E$6173="G")*(CriteriTecnici!$T$5:$T$6173="SI")*IFERROR(CriteriTecnici!$O$5:$O$6173*1,0))))),0),4),0),IFERROR($N18*1,0)),0))</f>
        <v/>
      </c>
      <c r="F18" s="20" t="n"/>
      <c r="G18" s="21">
        <f>IF($A18="","",IF(IFERROR(VALUE($D18),0)&lt;&gt;1,"NO",IF(IFERROR(VALUE($O18),0)&gt;=Parametri!$B$2,"SI","NO")))</f>
        <v/>
      </c>
      <c r="H18" s="21">
        <f>IF($G18="SI",SUMPRODUCT(MAX(($C$2:$C$200=$C18)*(IFERROR($D$2:$D$200*1,0)=1)*(IFERROR($O$2:$O$200*1,0)&gt;=Parametri!$B$2)*IFERROR($F$2:$F$200*1,0))),0)</f>
        <v/>
      </c>
      <c r="I18" s="21">
        <f>IF($G18="SI",IF($H18&gt;0,30*(IFERROR($F18*1,0)/$H18),0),0)</f>
        <v/>
      </c>
      <c r="J18" s="21">
        <f>IF($A18="",0,IF($G18="SI",ROUND(IFERROR($E18*1,0)+$I18,4),ROUND(IFERROR($E18*1,0),4)))</f>
        <v/>
      </c>
      <c r="K18" s="21">
        <f>IF($A18="","",IF(IFERROR(VALUE($D18),0)&lt;&gt;1,"Non attiva",IF(IFERROR(VALUE($O18),0)&lt;Parametri!$B$2,"Sotto soglia","")))</f>
        <v/>
      </c>
      <c r="L18" s="21">
        <f>IF($A18="","",$A18&amp;"|"&amp;$C18)</f>
        <v/>
      </c>
      <c r="M18" s="21">
        <f>IF($A18="","",$C18&amp;"|"&amp;TEXT($J18,"0.0000"))</f>
        <v/>
      </c>
      <c r="N18" s="21" t="n"/>
      <c r="O18" s="21">
        <f>IF($A18="",0,IFERROR(IF(SUMIFS(CriteriTecnici!$O:$O,CriteriTecnici!$Q:$Q,$A18&amp;"|"&amp;$C18)&gt;0,SUMIFS(CriteriTecnici!$O:$O,CriteriTecnici!$Q:$Q,$A18&amp;"|"&amp;$C18,CriteriTecnici!$F:$F,"Q")+SUMIFS(CriteriTecnici!$O:$O,CriteriTecnici!$Q:$Q,$A18&amp;"|"&amp;$C18,CriteriTecnici!$F:$F,"T"),IFERROR($N18*1,0)),0))</f>
        <v/>
      </c>
      <c r="P18" s="21">
        <f>IF($A18="","",IF(SUMIFS(CriteriTecnici!$O:$O,CriteriTecnici!$Q:$Q,$A18&amp;"|"&amp;$C18)&gt;0,"Criteri A-G","Aggregato"))</f>
        <v/>
      </c>
    </row>
    <row r="19">
      <c r="A19" s="20" t="n"/>
      <c r="B19" s="20" t="n"/>
      <c r="C19" s="20" t="n"/>
      <c r="D19" s="20" t="n"/>
      <c r="E19" s="21">
        <f>IF($A19="",0,IFERROR(IF(SUMIFS(CriteriTecnici!$O:$O,CriteriTecnici!$Q:$Q,$A19&amp;"|"&amp;$C19)&gt;0,IF($G19="SI",ROUND(IF(SUMPRODUCT(MAX((CriteriTecnici!$C$5:$C$6173=$C19)*(CriteriTecnici!$E$5:$E$6173="A")*(CriteriTecnici!$T$5:$T$6173="SI")*IFERROR(CriteriTecnici!$O$5:$O$6173*1,0)))&gt;0,MIN(7,SUMIFS(CriteriTecnici!$O:$O,CriteriTecnici!$Q:$Q,$A19&amp;"|"&amp;$C19,CriteriTecnici!$E:$E,"A")*(7/SUMPRODUCT(MAX((CriteriTecnici!$C$5:$C$6173=$C19)*(CriteriTecnici!$E$5:$E$6173="A")*(CriteriTecnici!$T$5:$T$6173="SI")*IFERROR(CriteriTecnici!$O$5:$O$6173*1,0))))),0)+IF(SUMPRODUCT(MAX((CriteriTecnici!$C$5:$C$6173=$C19)*(CriteriTecnici!$E$5:$E$6173="B")*(CriteriTecnici!$T$5:$T$6173="SI")*IFERROR(CriteriTecnici!$O$5:$O$6173*1,0)))&gt;0,MIN(14,SUMIFS(CriteriTecnici!$O:$O,CriteriTecnici!$Q:$Q,$A19&amp;"|"&amp;$C19,CriteriTecnici!$E:$E,"B")*(14/SUMPRODUCT(MAX((CriteriTecnici!$C$5:$C$6173=$C19)*(CriteriTecnici!$E$5:$E$6173="B")*(CriteriTecnici!$T$5:$T$6173="SI")*IFERROR(CriteriTecnici!$O$5:$O$6173*1,0))))),0)+IF(SUMPRODUCT(MAX((CriteriTecnici!$C$5:$C$6173=$C19)*(CriteriTecnici!$E$5:$E$6173="C")*(CriteriTecnici!$T$5:$T$6173="SI")*IFERROR(CriteriTecnici!$O$5:$O$6173*1,0)))&gt;0,MIN(14,SUMIFS(CriteriTecnici!$O:$O,CriteriTecnici!$Q:$Q,$A19&amp;"|"&amp;$C19,CriteriTecnici!$E:$E,"C")*(14/SUMPRODUCT(MAX((CriteriTecnici!$C$5:$C$6173=$C19)*(CriteriTecnici!$E$5:$E$6173="C")*(CriteriTecnici!$T$5:$T$6173="SI")*IFERROR(CriteriTecnici!$O$5:$O$6173*1,0))))),0)+IF(SUMPRODUCT(MAX((CriteriTecnici!$C$5:$C$6173=$C19)*(CriteriTecnici!$E$5:$E$6173="D")*(CriteriTecnici!$T$5:$T$6173="SI")*IFERROR(CriteriTecnici!$O$5:$O$6173*1,0)))&gt;0,MIN(10,SUMIFS(CriteriTecnici!$O:$O,CriteriTecnici!$Q:$Q,$A19&amp;"|"&amp;$C19,CriteriTecnici!$E:$E,"D")*(10/SUMPRODUCT(MAX((CriteriTecnici!$C$5:$C$6173=$C19)*(CriteriTecnici!$E$5:$E$6173="D")*(CriteriTecnici!$T$5:$T$6173="SI")*IFERROR(CriteriTecnici!$O$5:$O$6173*1,0))))),0)+IF(SUMPRODUCT(MAX((CriteriTecnici!$C$5:$C$6173=$C19)*(CriteriTecnici!$E$5:$E$6173="E")*(CriteriTecnici!$T$5:$T$6173="SI")*IFERROR(CriteriTecnici!$O$5:$O$6173*1,0)))&gt;0,MIN(4,SUMIFS(CriteriTecnici!$O:$O,CriteriTecnici!$Q:$Q,$A19&amp;"|"&amp;$C19,CriteriTecnici!$E:$E,"E")*(4/SUMPRODUCT(MAX((CriteriTecnici!$C$5:$C$6173=$C19)*(CriteriTecnici!$E$5:$E$6173="E")*(CriteriTecnici!$T$5:$T$6173="SI")*IFERROR(CriteriTecnici!$O$5:$O$6173*1,0))))),0)+IF(SUMPRODUCT(MAX((CriteriTecnici!$C$5:$C$6173=$C19)*(CriteriTecnici!$E$5:$E$6173="F")*(CriteriTecnici!$T$5:$T$6173="SI")*IFERROR(CriteriTecnici!$O$5:$O$6173*1,0)))&gt;0,MIN(14,SUMIFS(CriteriTecnici!$O:$O,CriteriTecnici!$Q:$Q,$A19&amp;"|"&amp;$C19,CriteriTecnici!$E:$E,"F")*(14/SUMPRODUCT(MAX((CriteriTecnici!$C$5:$C$6173=$C19)*(CriteriTecnici!$E$5:$E$6173="F")*(CriteriTecnici!$T$5:$T$6173="SI")*IFERROR(CriteriTecnici!$O$5:$O$6173*1,0))))),0)+IF(SUMPRODUCT(MAX((CriteriTecnici!$C$5:$C$6173=$C19)*(CriteriTecnici!$E$5:$E$6173="G")*(CriteriTecnici!$T$5:$T$6173="SI")*IFERROR(CriteriTecnici!$O$5:$O$6173*1,0)))&gt;0,MIN(7,SUMIFS(CriteriTecnici!$O:$O,CriteriTecnici!$Q:$Q,$A19&amp;"|"&amp;$C19,CriteriTecnici!$E:$E,"G")*(7/SUMPRODUCT(MAX((CriteriTecnici!$C$5:$C$6173=$C19)*(CriteriTecnici!$E$5:$E$6173="G")*(CriteriTecnici!$T$5:$T$6173="SI")*IFERROR(CriteriTecnici!$O$5:$O$6173*1,0))))),0),4),0),IFERROR($N19*1,0)),0))</f>
        <v/>
      </c>
      <c r="F19" s="20" t="n"/>
      <c r="G19" s="21">
        <f>IF($A19="","",IF(IFERROR(VALUE($D19),0)&lt;&gt;1,"NO",IF(IFERROR(VALUE($O19),0)&gt;=Parametri!$B$2,"SI","NO")))</f>
        <v/>
      </c>
      <c r="H19" s="21">
        <f>IF($G19="SI",SUMPRODUCT(MAX(($C$2:$C$200=$C19)*(IFERROR($D$2:$D$200*1,0)=1)*(IFERROR($O$2:$O$200*1,0)&gt;=Parametri!$B$2)*IFERROR($F$2:$F$200*1,0))),0)</f>
        <v/>
      </c>
      <c r="I19" s="21">
        <f>IF($G19="SI",IF($H19&gt;0,30*(IFERROR($F19*1,0)/$H19),0),0)</f>
        <v/>
      </c>
      <c r="J19" s="21">
        <f>IF($A19="",0,IF($G19="SI",ROUND(IFERROR($E19*1,0)+$I19,4),ROUND(IFERROR($E19*1,0),4)))</f>
        <v/>
      </c>
      <c r="K19" s="21">
        <f>IF($A19="","",IF(IFERROR(VALUE($D19),0)&lt;&gt;1,"Non attiva",IF(IFERROR(VALUE($O19),0)&lt;Parametri!$B$2,"Sotto soglia","")))</f>
        <v/>
      </c>
      <c r="L19" s="21">
        <f>IF($A19="","",$A19&amp;"|"&amp;$C19)</f>
        <v/>
      </c>
      <c r="M19" s="21">
        <f>IF($A19="","",$C19&amp;"|"&amp;TEXT($J19,"0.0000"))</f>
        <v/>
      </c>
      <c r="N19" s="21" t="n"/>
      <c r="O19" s="21">
        <f>IF($A19="",0,IFERROR(IF(SUMIFS(CriteriTecnici!$O:$O,CriteriTecnici!$Q:$Q,$A19&amp;"|"&amp;$C19)&gt;0,SUMIFS(CriteriTecnici!$O:$O,CriteriTecnici!$Q:$Q,$A19&amp;"|"&amp;$C19,CriteriTecnici!$F:$F,"Q")+SUMIFS(CriteriTecnici!$O:$O,CriteriTecnici!$Q:$Q,$A19&amp;"|"&amp;$C19,CriteriTecnici!$F:$F,"T"),IFERROR($N19*1,0)),0))</f>
        <v/>
      </c>
      <c r="P19" s="21">
        <f>IF($A19="","",IF(SUMIFS(CriteriTecnici!$O:$O,CriteriTecnici!$Q:$Q,$A19&amp;"|"&amp;$C19)&gt;0,"Criteri A-G","Aggregato"))</f>
        <v/>
      </c>
    </row>
    <row r="20">
      <c r="A20" s="20" t="n"/>
      <c r="B20" s="20" t="n"/>
      <c r="C20" s="20" t="n"/>
      <c r="D20" s="20" t="n"/>
      <c r="E20" s="21">
        <f>IF($A20="",0,IFERROR(IF(SUMIFS(CriteriTecnici!$O:$O,CriteriTecnici!$Q:$Q,$A20&amp;"|"&amp;$C20)&gt;0,IF($G20="SI",ROUND(IF(SUMPRODUCT(MAX((CriteriTecnici!$C$5:$C$6173=$C20)*(CriteriTecnici!$E$5:$E$6173="A")*(CriteriTecnici!$T$5:$T$6173="SI")*IFERROR(CriteriTecnici!$O$5:$O$6173*1,0)))&gt;0,MIN(7,SUMIFS(CriteriTecnici!$O:$O,CriteriTecnici!$Q:$Q,$A20&amp;"|"&amp;$C20,CriteriTecnici!$E:$E,"A")*(7/SUMPRODUCT(MAX((CriteriTecnici!$C$5:$C$6173=$C20)*(CriteriTecnici!$E$5:$E$6173="A")*(CriteriTecnici!$T$5:$T$6173="SI")*IFERROR(CriteriTecnici!$O$5:$O$6173*1,0))))),0)+IF(SUMPRODUCT(MAX((CriteriTecnici!$C$5:$C$6173=$C20)*(CriteriTecnici!$E$5:$E$6173="B")*(CriteriTecnici!$T$5:$T$6173="SI")*IFERROR(CriteriTecnici!$O$5:$O$6173*1,0)))&gt;0,MIN(14,SUMIFS(CriteriTecnici!$O:$O,CriteriTecnici!$Q:$Q,$A20&amp;"|"&amp;$C20,CriteriTecnici!$E:$E,"B")*(14/SUMPRODUCT(MAX((CriteriTecnici!$C$5:$C$6173=$C20)*(CriteriTecnici!$E$5:$E$6173="B")*(CriteriTecnici!$T$5:$T$6173="SI")*IFERROR(CriteriTecnici!$O$5:$O$6173*1,0))))),0)+IF(SUMPRODUCT(MAX((CriteriTecnici!$C$5:$C$6173=$C20)*(CriteriTecnici!$E$5:$E$6173="C")*(CriteriTecnici!$T$5:$T$6173="SI")*IFERROR(CriteriTecnici!$O$5:$O$6173*1,0)))&gt;0,MIN(14,SUMIFS(CriteriTecnici!$O:$O,CriteriTecnici!$Q:$Q,$A20&amp;"|"&amp;$C20,CriteriTecnici!$E:$E,"C")*(14/SUMPRODUCT(MAX((CriteriTecnici!$C$5:$C$6173=$C20)*(CriteriTecnici!$E$5:$E$6173="C")*(CriteriTecnici!$T$5:$T$6173="SI")*IFERROR(CriteriTecnici!$O$5:$O$6173*1,0))))),0)+IF(SUMPRODUCT(MAX((CriteriTecnici!$C$5:$C$6173=$C20)*(CriteriTecnici!$E$5:$E$6173="D")*(CriteriTecnici!$T$5:$T$6173="SI")*IFERROR(CriteriTecnici!$O$5:$O$6173*1,0)))&gt;0,MIN(10,SUMIFS(CriteriTecnici!$O:$O,CriteriTecnici!$Q:$Q,$A20&amp;"|"&amp;$C20,CriteriTecnici!$E:$E,"D")*(10/SUMPRODUCT(MAX((CriteriTecnici!$C$5:$C$6173=$C20)*(CriteriTecnici!$E$5:$E$6173="D")*(CriteriTecnici!$T$5:$T$6173="SI")*IFERROR(CriteriTecnici!$O$5:$O$6173*1,0))))),0)+IF(SUMPRODUCT(MAX((CriteriTecnici!$C$5:$C$6173=$C20)*(CriteriTecnici!$E$5:$E$6173="E")*(CriteriTecnici!$T$5:$T$6173="SI")*IFERROR(CriteriTecnici!$O$5:$O$6173*1,0)))&gt;0,MIN(4,SUMIFS(CriteriTecnici!$O:$O,CriteriTecnici!$Q:$Q,$A20&amp;"|"&amp;$C20,CriteriTecnici!$E:$E,"E")*(4/SUMPRODUCT(MAX((CriteriTecnici!$C$5:$C$6173=$C20)*(CriteriTecnici!$E$5:$E$6173="E")*(CriteriTecnici!$T$5:$T$6173="SI")*IFERROR(CriteriTecnici!$O$5:$O$6173*1,0))))),0)+IF(SUMPRODUCT(MAX((CriteriTecnici!$C$5:$C$6173=$C20)*(CriteriTecnici!$E$5:$E$6173="F")*(CriteriTecnici!$T$5:$T$6173="SI")*IFERROR(CriteriTecnici!$O$5:$O$6173*1,0)))&gt;0,MIN(14,SUMIFS(CriteriTecnici!$O:$O,CriteriTecnici!$Q:$Q,$A20&amp;"|"&amp;$C20,CriteriTecnici!$E:$E,"F")*(14/SUMPRODUCT(MAX((CriteriTecnici!$C$5:$C$6173=$C20)*(CriteriTecnici!$E$5:$E$6173="F")*(CriteriTecnici!$T$5:$T$6173="SI")*IFERROR(CriteriTecnici!$O$5:$O$6173*1,0))))),0)+IF(SUMPRODUCT(MAX((CriteriTecnici!$C$5:$C$6173=$C20)*(CriteriTecnici!$E$5:$E$6173="G")*(CriteriTecnici!$T$5:$T$6173="SI")*IFERROR(CriteriTecnici!$O$5:$O$6173*1,0)))&gt;0,MIN(7,SUMIFS(CriteriTecnici!$O:$O,CriteriTecnici!$Q:$Q,$A20&amp;"|"&amp;$C20,CriteriTecnici!$E:$E,"G")*(7/SUMPRODUCT(MAX((CriteriTecnici!$C$5:$C$6173=$C20)*(CriteriTecnici!$E$5:$E$6173="G")*(CriteriTecnici!$T$5:$T$6173="SI")*IFERROR(CriteriTecnici!$O$5:$O$6173*1,0))))),0),4),0),IFERROR($N20*1,0)),0))</f>
        <v/>
      </c>
      <c r="F20" s="20" t="n"/>
      <c r="G20" s="21">
        <f>IF($A20="","",IF(IFERROR(VALUE($D20),0)&lt;&gt;1,"NO",IF(IFERROR(VALUE($O20),0)&gt;=Parametri!$B$2,"SI","NO")))</f>
        <v/>
      </c>
      <c r="H20" s="21">
        <f>IF($G20="SI",SUMPRODUCT(MAX(($C$2:$C$200=$C20)*(IFERROR($D$2:$D$200*1,0)=1)*(IFERROR($O$2:$O$200*1,0)&gt;=Parametri!$B$2)*IFERROR($F$2:$F$200*1,0))),0)</f>
        <v/>
      </c>
      <c r="I20" s="21">
        <f>IF($G20="SI",IF($H20&gt;0,30*(IFERROR($F20*1,0)/$H20),0),0)</f>
        <v/>
      </c>
      <c r="J20" s="21">
        <f>IF($A20="",0,IF($G20="SI",ROUND(IFERROR($E20*1,0)+$I20,4),ROUND(IFERROR($E20*1,0),4)))</f>
        <v/>
      </c>
      <c r="K20" s="21">
        <f>IF($A20="","",IF(IFERROR(VALUE($D20),0)&lt;&gt;1,"Non attiva",IF(IFERROR(VALUE($O20),0)&lt;Parametri!$B$2,"Sotto soglia","")))</f>
        <v/>
      </c>
      <c r="L20" s="21">
        <f>IF($A20="","",$A20&amp;"|"&amp;$C20)</f>
        <v/>
      </c>
      <c r="M20" s="21">
        <f>IF($A20="","",$C20&amp;"|"&amp;TEXT($J20,"0.0000"))</f>
        <v/>
      </c>
      <c r="N20" s="21" t="n"/>
      <c r="O20" s="21">
        <f>IF($A20="",0,IFERROR(IF(SUMIFS(CriteriTecnici!$O:$O,CriteriTecnici!$Q:$Q,$A20&amp;"|"&amp;$C20)&gt;0,SUMIFS(CriteriTecnici!$O:$O,CriteriTecnici!$Q:$Q,$A20&amp;"|"&amp;$C20,CriteriTecnici!$F:$F,"Q")+SUMIFS(CriteriTecnici!$O:$O,CriteriTecnici!$Q:$Q,$A20&amp;"|"&amp;$C20,CriteriTecnici!$F:$F,"T"),IFERROR($N20*1,0)),0))</f>
        <v/>
      </c>
      <c r="P20" s="21">
        <f>IF($A20="","",IF(SUMIFS(CriteriTecnici!$O:$O,CriteriTecnici!$Q:$Q,$A20&amp;"|"&amp;$C20)&gt;0,"Criteri A-G","Aggregato"))</f>
        <v/>
      </c>
    </row>
    <row r="21">
      <c r="A21" s="20" t="n"/>
      <c r="B21" s="20" t="n"/>
      <c r="C21" s="20" t="n"/>
      <c r="D21" s="20" t="n"/>
      <c r="E21" s="21">
        <f>IF($A21="",0,IFERROR(IF(SUMIFS(CriteriTecnici!$O:$O,CriteriTecnici!$Q:$Q,$A21&amp;"|"&amp;$C21)&gt;0,IF($G21="SI",ROUND(IF(SUMPRODUCT(MAX((CriteriTecnici!$C$5:$C$6173=$C21)*(CriteriTecnici!$E$5:$E$6173="A")*(CriteriTecnici!$T$5:$T$6173="SI")*IFERROR(CriteriTecnici!$O$5:$O$6173*1,0)))&gt;0,MIN(7,SUMIFS(CriteriTecnici!$O:$O,CriteriTecnici!$Q:$Q,$A21&amp;"|"&amp;$C21,CriteriTecnici!$E:$E,"A")*(7/SUMPRODUCT(MAX((CriteriTecnici!$C$5:$C$6173=$C21)*(CriteriTecnici!$E$5:$E$6173="A")*(CriteriTecnici!$T$5:$T$6173="SI")*IFERROR(CriteriTecnici!$O$5:$O$6173*1,0))))),0)+IF(SUMPRODUCT(MAX((CriteriTecnici!$C$5:$C$6173=$C21)*(CriteriTecnici!$E$5:$E$6173="B")*(CriteriTecnici!$T$5:$T$6173="SI")*IFERROR(CriteriTecnici!$O$5:$O$6173*1,0)))&gt;0,MIN(14,SUMIFS(CriteriTecnici!$O:$O,CriteriTecnici!$Q:$Q,$A21&amp;"|"&amp;$C21,CriteriTecnici!$E:$E,"B")*(14/SUMPRODUCT(MAX((CriteriTecnici!$C$5:$C$6173=$C21)*(CriteriTecnici!$E$5:$E$6173="B")*(CriteriTecnici!$T$5:$T$6173="SI")*IFERROR(CriteriTecnici!$O$5:$O$6173*1,0))))),0)+IF(SUMPRODUCT(MAX((CriteriTecnici!$C$5:$C$6173=$C21)*(CriteriTecnici!$E$5:$E$6173="C")*(CriteriTecnici!$T$5:$T$6173="SI")*IFERROR(CriteriTecnici!$O$5:$O$6173*1,0)))&gt;0,MIN(14,SUMIFS(CriteriTecnici!$O:$O,CriteriTecnici!$Q:$Q,$A21&amp;"|"&amp;$C21,CriteriTecnici!$E:$E,"C")*(14/SUMPRODUCT(MAX((CriteriTecnici!$C$5:$C$6173=$C21)*(CriteriTecnici!$E$5:$E$6173="C")*(CriteriTecnici!$T$5:$T$6173="SI")*IFERROR(CriteriTecnici!$O$5:$O$6173*1,0))))),0)+IF(SUMPRODUCT(MAX((CriteriTecnici!$C$5:$C$6173=$C21)*(CriteriTecnici!$E$5:$E$6173="D")*(CriteriTecnici!$T$5:$T$6173="SI")*IFERROR(CriteriTecnici!$O$5:$O$6173*1,0)))&gt;0,MIN(10,SUMIFS(CriteriTecnici!$O:$O,CriteriTecnici!$Q:$Q,$A21&amp;"|"&amp;$C21,CriteriTecnici!$E:$E,"D")*(10/SUMPRODUCT(MAX((CriteriTecnici!$C$5:$C$6173=$C21)*(CriteriTecnici!$E$5:$E$6173="D")*(CriteriTecnici!$T$5:$T$6173="SI")*IFERROR(CriteriTecnici!$O$5:$O$6173*1,0))))),0)+IF(SUMPRODUCT(MAX((CriteriTecnici!$C$5:$C$6173=$C21)*(CriteriTecnici!$E$5:$E$6173="E")*(CriteriTecnici!$T$5:$T$6173="SI")*IFERROR(CriteriTecnici!$O$5:$O$6173*1,0)))&gt;0,MIN(4,SUMIFS(CriteriTecnici!$O:$O,CriteriTecnici!$Q:$Q,$A21&amp;"|"&amp;$C21,CriteriTecnici!$E:$E,"E")*(4/SUMPRODUCT(MAX((CriteriTecnici!$C$5:$C$6173=$C21)*(CriteriTecnici!$E$5:$E$6173="E")*(CriteriTecnici!$T$5:$T$6173="SI")*IFERROR(CriteriTecnici!$O$5:$O$6173*1,0))))),0)+IF(SUMPRODUCT(MAX((CriteriTecnici!$C$5:$C$6173=$C21)*(CriteriTecnici!$E$5:$E$6173="F")*(CriteriTecnici!$T$5:$T$6173="SI")*IFERROR(CriteriTecnici!$O$5:$O$6173*1,0)))&gt;0,MIN(14,SUMIFS(CriteriTecnici!$O:$O,CriteriTecnici!$Q:$Q,$A21&amp;"|"&amp;$C21,CriteriTecnici!$E:$E,"F")*(14/SUMPRODUCT(MAX((CriteriTecnici!$C$5:$C$6173=$C21)*(CriteriTecnici!$E$5:$E$6173="F")*(CriteriTecnici!$T$5:$T$6173="SI")*IFERROR(CriteriTecnici!$O$5:$O$6173*1,0))))),0)+IF(SUMPRODUCT(MAX((CriteriTecnici!$C$5:$C$6173=$C21)*(CriteriTecnici!$E$5:$E$6173="G")*(CriteriTecnici!$T$5:$T$6173="SI")*IFERROR(CriteriTecnici!$O$5:$O$6173*1,0)))&gt;0,MIN(7,SUMIFS(CriteriTecnici!$O:$O,CriteriTecnici!$Q:$Q,$A21&amp;"|"&amp;$C21,CriteriTecnici!$E:$E,"G")*(7/SUMPRODUCT(MAX((CriteriTecnici!$C$5:$C$6173=$C21)*(CriteriTecnici!$E$5:$E$6173="G")*(CriteriTecnici!$T$5:$T$6173="SI")*IFERROR(CriteriTecnici!$O$5:$O$6173*1,0))))),0),4),0),IFERROR($N21*1,0)),0))</f>
        <v/>
      </c>
      <c r="F21" s="20" t="n"/>
      <c r="G21" s="21">
        <f>IF($A21="","",IF(IFERROR(VALUE($D21),0)&lt;&gt;1,"NO",IF(IFERROR(VALUE($O21),0)&gt;=Parametri!$B$2,"SI","NO")))</f>
        <v/>
      </c>
      <c r="H21" s="21">
        <f>IF($G21="SI",SUMPRODUCT(MAX(($C$2:$C$200=$C21)*(IFERROR($D$2:$D$200*1,0)=1)*(IFERROR($O$2:$O$200*1,0)&gt;=Parametri!$B$2)*IFERROR($F$2:$F$200*1,0))),0)</f>
        <v/>
      </c>
      <c r="I21" s="21">
        <f>IF($G21="SI",IF($H21&gt;0,30*(IFERROR($F21*1,0)/$H21),0),0)</f>
        <v/>
      </c>
      <c r="J21" s="21">
        <f>IF($A21="",0,IF($G21="SI",ROUND(IFERROR($E21*1,0)+$I21,4),ROUND(IFERROR($E21*1,0),4)))</f>
        <v/>
      </c>
      <c r="K21" s="21">
        <f>IF($A21="","",IF(IFERROR(VALUE($D21),0)&lt;&gt;1,"Non attiva",IF(IFERROR(VALUE($O21),0)&lt;Parametri!$B$2,"Sotto soglia","")))</f>
        <v/>
      </c>
      <c r="L21" s="21">
        <f>IF($A21="","",$A21&amp;"|"&amp;$C21)</f>
        <v/>
      </c>
      <c r="M21" s="21">
        <f>IF($A21="","",$C21&amp;"|"&amp;TEXT($J21,"0.0000"))</f>
        <v/>
      </c>
      <c r="N21" s="21" t="n"/>
      <c r="O21" s="21">
        <f>IF($A21="",0,IFERROR(IF(SUMIFS(CriteriTecnici!$O:$O,CriteriTecnici!$Q:$Q,$A21&amp;"|"&amp;$C21)&gt;0,SUMIFS(CriteriTecnici!$O:$O,CriteriTecnici!$Q:$Q,$A21&amp;"|"&amp;$C21,CriteriTecnici!$F:$F,"Q")+SUMIFS(CriteriTecnici!$O:$O,CriteriTecnici!$Q:$Q,$A21&amp;"|"&amp;$C21,CriteriTecnici!$F:$F,"T"),IFERROR($N21*1,0)),0))</f>
        <v/>
      </c>
      <c r="P21" s="21">
        <f>IF($A21="","",IF(SUMIFS(CriteriTecnici!$O:$O,CriteriTecnici!$Q:$Q,$A21&amp;"|"&amp;$C21)&gt;0,"Criteri A-G","Aggregato"))</f>
        <v/>
      </c>
    </row>
    <row r="22">
      <c r="A22" s="20" t="n"/>
      <c r="B22" s="20" t="n"/>
      <c r="C22" s="20" t="n"/>
      <c r="D22" s="20" t="n"/>
      <c r="E22" s="21">
        <f>IF($A22="",0,IFERROR(IF(SUMIFS(CriteriTecnici!$O:$O,CriteriTecnici!$Q:$Q,$A22&amp;"|"&amp;$C22)&gt;0,IF($G22="SI",ROUND(IF(SUMPRODUCT(MAX((CriteriTecnici!$C$5:$C$6173=$C22)*(CriteriTecnici!$E$5:$E$6173="A")*(CriteriTecnici!$T$5:$T$6173="SI")*IFERROR(CriteriTecnici!$O$5:$O$6173*1,0)))&gt;0,MIN(7,SUMIFS(CriteriTecnici!$O:$O,CriteriTecnici!$Q:$Q,$A22&amp;"|"&amp;$C22,CriteriTecnici!$E:$E,"A")*(7/SUMPRODUCT(MAX((CriteriTecnici!$C$5:$C$6173=$C22)*(CriteriTecnici!$E$5:$E$6173="A")*(CriteriTecnici!$T$5:$T$6173="SI")*IFERROR(CriteriTecnici!$O$5:$O$6173*1,0))))),0)+IF(SUMPRODUCT(MAX((CriteriTecnici!$C$5:$C$6173=$C22)*(CriteriTecnici!$E$5:$E$6173="B")*(CriteriTecnici!$T$5:$T$6173="SI")*IFERROR(CriteriTecnici!$O$5:$O$6173*1,0)))&gt;0,MIN(14,SUMIFS(CriteriTecnici!$O:$O,CriteriTecnici!$Q:$Q,$A22&amp;"|"&amp;$C22,CriteriTecnici!$E:$E,"B")*(14/SUMPRODUCT(MAX((CriteriTecnici!$C$5:$C$6173=$C22)*(CriteriTecnici!$E$5:$E$6173="B")*(CriteriTecnici!$T$5:$T$6173="SI")*IFERROR(CriteriTecnici!$O$5:$O$6173*1,0))))),0)+IF(SUMPRODUCT(MAX((CriteriTecnici!$C$5:$C$6173=$C22)*(CriteriTecnici!$E$5:$E$6173="C")*(CriteriTecnici!$T$5:$T$6173="SI")*IFERROR(CriteriTecnici!$O$5:$O$6173*1,0)))&gt;0,MIN(14,SUMIFS(CriteriTecnici!$O:$O,CriteriTecnici!$Q:$Q,$A22&amp;"|"&amp;$C22,CriteriTecnici!$E:$E,"C")*(14/SUMPRODUCT(MAX((CriteriTecnici!$C$5:$C$6173=$C22)*(CriteriTecnici!$E$5:$E$6173="C")*(CriteriTecnici!$T$5:$T$6173="SI")*IFERROR(CriteriTecnici!$O$5:$O$6173*1,0))))),0)+IF(SUMPRODUCT(MAX((CriteriTecnici!$C$5:$C$6173=$C22)*(CriteriTecnici!$E$5:$E$6173="D")*(CriteriTecnici!$T$5:$T$6173="SI")*IFERROR(CriteriTecnici!$O$5:$O$6173*1,0)))&gt;0,MIN(10,SUMIFS(CriteriTecnici!$O:$O,CriteriTecnici!$Q:$Q,$A22&amp;"|"&amp;$C22,CriteriTecnici!$E:$E,"D")*(10/SUMPRODUCT(MAX((CriteriTecnici!$C$5:$C$6173=$C22)*(CriteriTecnici!$E$5:$E$6173="D")*(CriteriTecnici!$T$5:$T$6173="SI")*IFERROR(CriteriTecnici!$O$5:$O$6173*1,0))))),0)+IF(SUMPRODUCT(MAX((CriteriTecnici!$C$5:$C$6173=$C22)*(CriteriTecnici!$E$5:$E$6173="E")*(CriteriTecnici!$T$5:$T$6173="SI")*IFERROR(CriteriTecnici!$O$5:$O$6173*1,0)))&gt;0,MIN(4,SUMIFS(CriteriTecnici!$O:$O,CriteriTecnici!$Q:$Q,$A22&amp;"|"&amp;$C22,CriteriTecnici!$E:$E,"E")*(4/SUMPRODUCT(MAX((CriteriTecnici!$C$5:$C$6173=$C22)*(CriteriTecnici!$E$5:$E$6173="E")*(CriteriTecnici!$T$5:$T$6173="SI")*IFERROR(CriteriTecnici!$O$5:$O$6173*1,0))))),0)+IF(SUMPRODUCT(MAX((CriteriTecnici!$C$5:$C$6173=$C22)*(CriteriTecnici!$E$5:$E$6173="F")*(CriteriTecnici!$T$5:$T$6173="SI")*IFERROR(CriteriTecnici!$O$5:$O$6173*1,0)))&gt;0,MIN(14,SUMIFS(CriteriTecnici!$O:$O,CriteriTecnici!$Q:$Q,$A22&amp;"|"&amp;$C22,CriteriTecnici!$E:$E,"F")*(14/SUMPRODUCT(MAX((CriteriTecnici!$C$5:$C$6173=$C22)*(CriteriTecnici!$E$5:$E$6173="F")*(CriteriTecnici!$T$5:$T$6173="SI")*IFERROR(CriteriTecnici!$O$5:$O$6173*1,0))))),0)+IF(SUMPRODUCT(MAX((CriteriTecnici!$C$5:$C$6173=$C22)*(CriteriTecnici!$E$5:$E$6173="G")*(CriteriTecnici!$T$5:$T$6173="SI")*IFERROR(CriteriTecnici!$O$5:$O$6173*1,0)))&gt;0,MIN(7,SUMIFS(CriteriTecnici!$O:$O,CriteriTecnici!$Q:$Q,$A22&amp;"|"&amp;$C22,CriteriTecnici!$E:$E,"G")*(7/SUMPRODUCT(MAX((CriteriTecnici!$C$5:$C$6173=$C22)*(CriteriTecnici!$E$5:$E$6173="G")*(CriteriTecnici!$T$5:$T$6173="SI")*IFERROR(CriteriTecnici!$O$5:$O$6173*1,0))))),0),4),0),IFERROR($N22*1,0)),0))</f>
        <v/>
      </c>
      <c r="F22" s="20" t="n"/>
      <c r="G22" s="21">
        <f>IF($A22="","",IF(IFERROR(VALUE($D22),0)&lt;&gt;1,"NO",IF(IFERROR(VALUE($O22),0)&gt;=Parametri!$B$2,"SI","NO")))</f>
        <v/>
      </c>
      <c r="H22" s="21">
        <f>IF($G22="SI",SUMPRODUCT(MAX(($C$2:$C$200=$C22)*(IFERROR($D$2:$D$200*1,0)=1)*(IFERROR($O$2:$O$200*1,0)&gt;=Parametri!$B$2)*IFERROR($F$2:$F$200*1,0))),0)</f>
        <v/>
      </c>
      <c r="I22" s="21">
        <f>IF($G22="SI",IF($H22&gt;0,30*(IFERROR($F22*1,0)/$H22),0),0)</f>
        <v/>
      </c>
      <c r="J22" s="21">
        <f>IF($A22="",0,IF($G22="SI",ROUND(IFERROR($E22*1,0)+$I22,4),ROUND(IFERROR($E22*1,0),4)))</f>
        <v/>
      </c>
      <c r="K22" s="21">
        <f>IF($A22="","",IF(IFERROR(VALUE($D22),0)&lt;&gt;1,"Non attiva",IF(IFERROR(VALUE($O22),0)&lt;Parametri!$B$2,"Sotto soglia","")))</f>
        <v/>
      </c>
      <c r="L22" s="21">
        <f>IF($A22="","",$A22&amp;"|"&amp;$C22)</f>
        <v/>
      </c>
      <c r="M22" s="21">
        <f>IF($A22="","",$C22&amp;"|"&amp;TEXT($J22,"0.0000"))</f>
        <v/>
      </c>
      <c r="N22" s="21" t="n"/>
      <c r="O22" s="21">
        <f>IF($A22="",0,IFERROR(IF(SUMIFS(CriteriTecnici!$O:$O,CriteriTecnici!$Q:$Q,$A22&amp;"|"&amp;$C22)&gt;0,SUMIFS(CriteriTecnici!$O:$O,CriteriTecnici!$Q:$Q,$A22&amp;"|"&amp;$C22,CriteriTecnici!$F:$F,"Q")+SUMIFS(CriteriTecnici!$O:$O,CriteriTecnici!$Q:$Q,$A22&amp;"|"&amp;$C22,CriteriTecnici!$F:$F,"T"),IFERROR($N22*1,0)),0))</f>
        <v/>
      </c>
      <c r="P22" s="21">
        <f>IF($A22="","",IF(SUMIFS(CriteriTecnici!$O:$O,CriteriTecnici!$Q:$Q,$A22&amp;"|"&amp;$C22)&gt;0,"Criteri A-G","Aggregato"))</f>
        <v/>
      </c>
    </row>
    <row r="23">
      <c r="A23" s="20" t="n"/>
      <c r="B23" s="20" t="n"/>
      <c r="C23" s="20" t="n"/>
      <c r="D23" s="20" t="n"/>
      <c r="E23" s="21">
        <f>IF($A23="",0,IFERROR(IF(SUMIFS(CriteriTecnici!$O:$O,CriteriTecnici!$Q:$Q,$A23&amp;"|"&amp;$C23)&gt;0,IF($G23="SI",ROUND(IF(SUMPRODUCT(MAX((CriteriTecnici!$C$5:$C$6173=$C23)*(CriteriTecnici!$E$5:$E$6173="A")*(CriteriTecnici!$T$5:$T$6173="SI")*IFERROR(CriteriTecnici!$O$5:$O$6173*1,0)))&gt;0,MIN(7,SUMIFS(CriteriTecnici!$O:$O,CriteriTecnici!$Q:$Q,$A23&amp;"|"&amp;$C23,CriteriTecnici!$E:$E,"A")*(7/SUMPRODUCT(MAX((CriteriTecnici!$C$5:$C$6173=$C23)*(CriteriTecnici!$E$5:$E$6173="A")*(CriteriTecnici!$T$5:$T$6173="SI")*IFERROR(CriteriTecnici!$O$5:$O$6173*1,0))))),0)+IF(SUMPRODUCT(MAX((CriteriTecnici!$C$5:$C$6173=$C23)*(CriteriTecnici!$E$5:$E$6173="B")*(CriteriTecnici!$T$5:$T$6173="SI")*IFERROR(CriteriTecnici!$O$5:$O$6173*1,0)))&gt;0,MIN(14,SUMIFS(CriteriTecnici!$O:$O,CriteriTecnici!$Q:$Q,$A23&amp;"|"&amp;$C23,CriteriTecnici!$E:$E,"B")*(14/SUMPRODUCT(MAX((CriteriTecnici!$C$5:$C$6173=$C23)*(CriteriTecnici!$E$5:$E$6173="B")*(CriteriTecnici!$T$5:$T$6173="SI")*IFERROR(CriteriTecnici!$O$5:$O$6173*1,0))))),0)+IF(SUMPRODUCT(MAX((CriteriTecnici!$C$5:$C$6173=$C23)*(CriteriTecnici!$E$5:$E$6173="C")*(CriteriTecnici!$T$5:$T$6173="SI")*IFERROR(CriteriTecnici!$O$5:$O$6173*1,0)))&gt;0,MIN(14,SUMIFS(CriteriTecnici!$O:$O,CriteriTecnici!$Q:$Q,$A23&amp;"|"&amp;$C23,CriteriTecnici!$E:$E,"C")*(14/SUMPRODUCT(MAX((CriteriTecnici!$C$5:$C$6173=$C23)*(CriteriTecnici!$E$5:$E$6173="C")*(CriteriTecnici!$T$5:$T$6173="SI")*IFERROR(CriteriTecnici!$O$5:$O$6173*1,0))))),0)+IF(SUMPRODUCT(MAX((CriteriTecnici!$C$5:$C$6173=$C23)*(CriteriTecnici!$E$5:$E$6173="D")*(CriteriTecnici!$T$5:$T$6173="SI")*IFERROR(CriteriTecnici!$O$5:$O$6173*1,0)))&gt;0,MIN(10,SUMIFS(CriteriTecnici!$O:$O,CriteriTecnici!$Q:$Q,$A23&amp;"|"&amp;$C23,CriteriTecnici!$E:$E,"D")*(10/SUMPRODUCT(MAX((CriteriTecnici!$C$5:$C$6173=$C23)*(CriteriTecnici!$E$5:$E$6173="D")*(CriteriTecnici!$T$5:$T$6173="SI")*IFERROR(CriteriTecnici!$O$5:$O$6173*1,0))))),0)+IF(SUMPRODUCT(MAX((CriteriTecnici!$C$5:$C$6173=$C23)*(CriteriTecnici!$E$5:$E$6173="E")*(CriteriTecnici!$T$5:$T$6173="SI")*IFERROR(CriteriTecnici!$O$5:$O$6173*1,0)))&gt;0,MIN(4,SUMIFS(CriteriTecnici!$O:$O,CriteriTecnici!$Q:$Q,$A23&amp;"|"&amp;$C23,CriteriTecnici!$E:$E,"E")*(4/SUMPRODUCT(MAX((CriteriTecnici!$C$5:$C$6173=$C23)*(CriteriTecnici!$E$5:$E$6173="E")*(CriteriTecnici!$T$5:$T$6173="SI")*IFERROR(CriteriTecnici!$O$5:$O$6173*1,0))))),0)+IF(SUMPRODUCT(MAX((CriteriTecnici!$C$5:$C$6173=$C23)*(CriteriTecnici!$E$5:$E$6173="F")*(CriteriTecnici!$T$5:$T$6173="SI")*IFERROR(CriteriTecnici!$O$5:$O$6173*1,0)))&gt;0,MIN(14,SUMIFS(CriteriTecnici!$O:$O,CriteriTecnici!$Q:$Q,$A23&amp;"|"&amp;$C23,CriteriTecnici!$E:$E,"F")*(14/SUMPRODUCT(MAX((CriteriTecnici!$C$5:$C$6173=$C23)*(CriteriTecnici!$E$5:$E$6173="F")*(CriteriTecnici!$T$5:$T$6173="SI")*IFERROR(CriteriTecnici!$O$5:$O$6173*1,0))))),0)+IF(SUMPRODUCT(MAX((CriteriTecnici!$C$5:$C$6173=$C23)*(CriteriTecnici!$E$5:$E$6173="G")*(CriteriTecnici!$T$5:$T$6173="SI")*IFERROR(CriteriTecnici!$O$5:$O$6173*1,0)))&gt;0,MIN(7,SUMIFS(CriteriTecnici!$O:$O,CriteriTecnici!$Q:$Q,$A23&amp;"|"&amp;$C23,CriteriTecnici!$E:$E,"G")*(7/SUMPRODUCT(MAX((CriteriTecnici!$C$5:$C$6173=$C23)*(CriteriTecnici!$E$5:$E$6173="G")*(CriteriTecnici!$T$5:$T$6173="SI")*IFERROR(CriteriTecnici!$O$5:$O$6173*1,0))))),0),4),0),IFERROR($N23*1,0)),0))</f>
        <v/>
      </c>
      <c r="F23" s="20" t="n"/>
      <c r="G23" s="21">
        <f>IF($A23="","",IF(IFERROR(VALUE($D23),0)&lt;&gt;1,"NO",IF(IFERROR(VALUE($O23),0)&gt;=Parametri!$B$2,"SI","NO")))</f>
        <v/>
      </c>
      <c r="H23" s="21">
        <f>IF($G23="SI",SUMPRODUCT(MAX(($C$2:$C$200=$C23)*(IFERROR($D$2:$D$200*1,0)=1)*(IFERROR($O$2:$O$200*1,0)&gt;=Parametri!$B$2)*IFERROR($F$2:$F$200*1,0))),0)</f>
        <v/>
      </c>
      <c r="I23" s="21">
        <f>IF($G23="SI",IF($H23&gt;0,30*(IFERROR($F23*1,0)/$H23),0),0)</f>
        <v/>
      </c>
      <c r="J23" s="21">
        <f>IF($A23="",0,IF($G23="SI",ROUND(IFERROR($E23*1,0)+$I23,4),ROUND(IFERROR($E23*1,0),4)))</f>
        <v/>
      </c>
      <c r="K23" s="21">
        <f>IF($A23="","",IF(IFERROR(VALUE($D23),0)&lt;&gt;1,"Non attiva",IF(IFERROR(VALUE($O23),0)&lt;Parametri!$B$2,"Sotto soglia","")))</f>
        <v/>
      </c>
      <c r="L23" s="21">
        <f>IF($A23="","",$A23&amp;"|"&amp;$C23)</f>
        <v/>
      </c>
      <c r="M23" s="21">
        <f>IF($A23="","",$C23&amp;"|"&amp;TEXT($J23,"0.0000"))</f>
        <v/>
      </c>
      <c r="N23" s="21" t="n"/>
      <c r="O23" s="21">
        <f>IF($A23="",0,IFERROR(IF(SUMIFS(CriteriTecnici!$O:$O,CriteriTecnici!$Q:$Q,$A23&amp;"|"&amp;$C23)&gt;0,SUMIFS(CriteriTecnici!$O:$O,CriteriTecnici!$Q:$Q,$A23&amp;"|"&amp;$C23,CriteriTecnici!$F:$F,"Q")+SUMIFS(CriteriTecnici!$O:$O,CriteriTecnici!$Q:$Q,$A23&amp;"|"&amp;$C23,CriteriTecnici!$F:$F,"T"),IFERROR($N23*1,0)),0))</f>
        <v/>
      </c>
      <c r="P23" s="21">
        <f>IF($A23="","",IF(SUMIFS(CriteriTecnici!$O:$O,CriteriTecnici!$Q:$Q,$A23&amp;"|"&amp;$C23)&gt;0,"Criteri A-G","Aggregato"))</f>
        <v/>
      </c>
    </row>
    <row r="24">
      <c r="A24" s="20" t="n"/>
      <c r="B24" s="20" t="n"/>
      <c r="C24" s="20" t="n"/>
      <c r="D24" s="20" t="n"/>
      <c r="E24" s="21">
        <f>IF($A24="",0,IFERROR(IF(SUMIFS(CriteriTecnici!$O:$O,CriteriTecnici!$Q:$Q,$A24&amp;"|"&amp;$C24)&gt;0,IF($G24="SI",ROUND(IF(SUMPRODUCT(MAX((CriteriTecnici!$C$5:$C$6173=$C24)*(CriteriTecnici!$E$5:$E$6173="A")*(CriteriTecnici!$T$5:$T$6173="SI")*IFERROR(CriteriTecnici!$O$5:$O$6173*1,0)))&gt;0,MIN(7,SUMIFS(CriteriTecnici!$O:$O,CriteriTecnici!$Q:$Q,$A24&amp;"|"&amp;$C24,CriteriTecnici!$E:$E,"A")*(7/SUMPRODUCT(MAX((CriteriTecnici!$C$5:$C$6173=$C24)*(CriteriTecnici!$E$5:$E$6173="A")*(CriteriTecnici!$T$5:$T$6173="SI")*IFERROR(CriteriTecnici!$O$5:$O$6173*1,0))))),0)+IF(SUMPRODUCT(MAX((CriteriTecnici!$C$5:$C$6173=$C24)*(CriteriTecnici!$E$5:$E$6173="B")*(CriteriTecnici!$T$5:$T$6173="SI")*IFERROR(CriteriTecnici!$O$5:$O$6173*1,0)))&gt;0,MIN(14,SUMIFS(CriteriTecnici!$O:$O,CriteriTecnici!$Q:$Q,$A24&amp;"|"&amp;$C24,CriteriTecnici!$E:$E,"B")*(14/SUMPRODUCT(MAX((CriteriTecnici!$C$5:$C$6173=$C24)*(CriteriTecnici!$E$5:$E$6173="B")*(CriteriTecnici!$T$5:$T$6173="SI")*IFERROR(CriteriTecnici!$O$5:$O$6173*1,0))))),0)+IF(SUMPRODUCT(MAX((CriteriTecnici!$C$5:$C$6173=$C24)*(CriteriTecnici!$E$5:$E$6173="C")*(CriteriTecnici!$T$5:$T$6173="SI")*IFERROR(CriteriTecnici!$O$5:$O$6173*1,0)))&gt;0,MIN(14,SUMIFS(CriteriTecnici!$O:$O,CriteriTecnici!$Q:$Q,$A24&amp;"|"&amp;$C24,CriteriTecnici!$E:$E,"C")*(14/SUMPRODUCT(MAX((CriteriTecnici!$C$5:$C$6173=$C24)*(CriteriTecnici!$E$5:$E$6173="C")*(CriteriTecnici!$T$5:$T$6173="SI")*IFERROR(CriteriTecnici!$O$5:$O$6173*1,0))))),0)+IF(SUMPRODUCT(MAX((CriteriTecnici!$C$5:$C$6173=$C24)*(CriteriTecnici!$E$5:$E$6173="D")*(CriteriTecnici!$T$5:$T$6173="SI")*IFERROR(CriteriTecnici!$O$5:$O$6173*1,0)))&gt;0,MIN(10,SUMIFS(CriteriTecnici!$O:$O,CriteriTecnici!$Q:$Q,$A24&amp;"|"&amp;$C24,CriteriTecnici!$E:$E,"D")*(10/SUMPRODUCT(MAX((CriteriTecnici!$C$5:$C$6173=$C24)*(CriteriTecnici!$E$5:$E$6173="D")*(CriteriTecnici!$T$5:$T$6173="SI")*IFERROR(CriteriTecnici!$O$5:$O$6173*1,0))))),0)+IF(SUMPRODUCT(MAX((CriteriTecnici!$C$5:$C$6173=$C24)*(CriteriTecnici!$E$5:$E$6173="E")*(CriteriTecnici!$T$5:$T$6173="SI")*IFERROR(CriteriTecnici!$O$5:$O$6173*1,0)))&gt;0,MIN(4,SUMIFS(CriteriTecnici!$O:$O,CriteriTecnici!$Q:$Q,$A24&amp;"|"&amp;$C24,CriteriTecnici!$E:$E,"E")*(4/SUMPRODUCT(MAX((CriteriTecnici!$C$5:$C$6173=$C24)*(CriteriTecnici!$E$5:$E$6173="E")*(CriteriTecnici!$T$5:$T$6173="SI")*IFERROR(CriteriTecnici!$O$5:$O$6173*1,0))))),0)+IF(SUMPRODUCT(MAX((CriteriTecnici!$C$5:$C$6173=$C24)*(CriteriTecnici!$E$5:$E$6173="F")*(CriteriTecnici!$T$5:$T$6173="SI")*IFERROR(CriteriTecnici!$O$5:$O$6173*1,0)))&gt;0,MIN(14,SUMIFS(CriteriTecnici!$O:$O,CriteriTecnici!$Q:$Q,$A24&amp;"|"&amp;$C24,CriteriTecnici!$E:$E,"F")*(14/SUMPRODUCT(MAX((CriteriTecnici!$C$5:$C$6173=$C24)*(CriteriTecnici!$E$5:$E$6173="F")*(CriteriTecnici!$T$5:$T$6173="SI")*IFERROR(CriteriTecnici!$O$5:$O$6173*1,0))))),0)+IF(SUMPRODUCT(MAX((CriteriTecnici!$C$5:$C$6173=$C24)*(CriteriTecnici!$E$5:$E$6173="G")*(CriteriTecnici!$T$5:$T$6173="SI")*IFERROR(CriteriTecnici!$O$5:$O$6173*1,0)))&gt;0,MIN(7,SUMIFS(CriteriTecnici!$O:$O,CriteriTecnici!$Q:$Q,$A24&amp;"|"&amp;$C24,CriteriTecnici!$E:$E,"G")*(7/SUMPRODUCT(MAX((CriteriTecnici!$C$5:$C$6173=$C24)*(CriteriTecnici!$E$5:$E$6173="G")*(CriteriTecnici!$T$5:$T$6173="SI")*IFERROR(CriteriTecnici!$O$5:$O$6173*1,0))))),0),4),0),IFERROR($N24*1,0)),0))</f>
        <v/>
      </c>
      <c r="F24" s="20" t="n"/>
      <c r="G24" s="21">
        <f>IF($A24="","",IF(IFERROR(VALUE($D24),0)&lt;&gt;1,"NO",IF(IFERROR(VALUE($O24),0)&gt;=Parametri!$B$2,"SI","NO")))</f>
        <v/>
      </c>
      <c r="H24" s="21">
        <f>IF($G24="SI",SUMPRODUCT(MAX(($C$2:$C$200=$C24)*(IFERROR($D$2:$D$200*1,0)=1)*(IFERROR($O$2:$O$200*1,0)&gt;=Parametri!$B$2)*IFERROR($F$2:$F$200*1,0))),0)</f>
        <v/>
      </c>
      <c r="I24" s="21">
        <f>IF($G24="SI",IF($H24&gt;0,30*(IFERROR($F24*1,0)/$H24),0),0)</f>
        <v/>
      </c>
      <c r="J24" s="21">
        <f>IF($A24="",0,IF($G24="SI",ROUND(IFERROR($E24*1,0)+$I24,4),ROUND(IFERROR($E24*1,0),4)))</f>
        <v/>
      </c>
      <c r="K24" s="21">
        <f>IF($A24="","",IF(IFERROR(VALUE($D24),0)&lt;&gt;1,"Non attiva",IF(IFERROR(VALUE($O24),0)&lt;Parametri!$B$2,"Sotto soglia","")))</f>
        <v/>
      </c>
      <c r="L24" s="21">
        <f>IF($A24="","",$A24&amp;"|"&amp;$C24)</f>
        <v/>
      </c>
      <c r="M24" s="21">
        <f>IF($A24="","",$C24&amp;"|"&amp;TEXT($J24,"0.0000"))</f>
        <v/>
      </c>
      <c r="N24" s="21" t="n"/>
      <c r="O24" s="21">
        <f>IF($A24="",0,IFERROR(IF(SUMIFS(CriteriTecnici!$O:$O,CriteriTecnici!$Q:$Q,$A24&amp;"|"&amp;$C24)&gt;0,SUMIFS(CriteriTecnici!$O:$O,CriteriTecnici!$Q:$Q,$A24&amp;"|"&amp;$C24,CriteriTecnici!$F:$F,"Q")+SUMIFS(CriteriTecnici!$O:$O,CriteriTecnici!$Q:$Q,$A24&amp;"|"&amp;$C24,CriteriTecnici!$F:$F,"T"),IFERROR($N24*1,0)),0))</f>
        <v/>
      </c>
      <c r="P24" s="21">
        <f>IF($A24="","",IF(SUMIFS(CriteriTecnici!$O:$O,CriteriTecnici!$Q:$Q,$A24&amp;"|"&amp;$C24)&gt;0,"Criteri A-G","Aggregato"))</f>
        <v/>
      </c>
    </row>
    <row r="25">
      <c r="A25" s="20" t="n"/>
      <c r="B25" s="20" t="n"/>
      <c r="C25" s="20" t="n"/>
      <c r="D25" s="20" t="n"/>
      <c r="E25" s="21">
        <f>IF($A25="",0,IFERROR(IF(SUMIFS(CriteriTecnici!$O:$O,CriteriTecnici!$Q:$Q,$A25&amp;"|"&amp;$C25)&gt;0,IF($G25="SI",ROUND(IF(SUMPRODUCT(MAX((CriteriTecnici!$C$5:$C$6173=$C25)*(CriteriTecnici!$E$5:$E$6173="A")*(CriteriTecnici!$T$5:$T$6173="SI")*IFERROR(CriteriTecnici!$O$5:$O$6173*1,0)))&gt;0,MIN(7,SUMIFS(CriteriTecnici!$O:$O,CriteriTecnici!$Q:$Q,$A25&amp;"|"&amp;$C25,CriteriTecnici!$E:$E,"A")*(7/SUMPRODUCT(MAX((CriteriTecnici!$C$5:$C$6173=$C25)*(CriteriTecnici!$E$5:$E$6173="A")*(CriteriTecnici!$T$5:$T$6173="SI")*IFERROR(CriteriTecnici!$O$5:$O$6173*1,0))))),0)+IF(SUMPRODUCT(MAX((CriteriTecnici!$C$5:$C$6173=$C25)*(CriteriTecnici!$E$5:$E$6173="B")*(CriteriTecnici!$T$5:$T$6173="SI")*IFERROR(CriteriTecnici!$O$5:$O$6173*1,0)))&gt;0,MIN(14,SUMIFS(CriteriTecnici!$O:$O,CriteriTecnici!$Q:$Q,$A25&amp;"|"&amp;$C25,CriteriTecnici!$E:$E,"B")*(14/SUMPRODUCT(MAX((CriteriTecnici!$C$5:$C$6173=$C25)*(CriteriTecnici!$E$5:$E$6173="B")*(CriteriTecnici!$T$5:$T$6173="SI")*IFERROR(CriteriTecnici!$O$5:$O$6173*1,0))))),0)+IF(SUMPRODUCT(MAX((CriteriTecnici!$C$5:$C$6173=$C25)*(CriteriTecnici!$E$5:$E$6173="C")*(CriteriTecnici!$T$5:$T$6173="SI")*IFERROR(CriteriTecnici!$O$5:$O$6173*1,0)))&gt;0,MIN(14,SUMIFS(CriteriTecnici!$O:$O,CriteriTecnici!$Q:$Q,$A25&amp;"|"&amp;$C25,CriteriTecnici!$E:$E,"C")*(14/SUMPRODUCT(MAX((CriteriTecnici!$C$5:$C$6173=$C25)*(CriteriTecnici!$E$5:$E$6173="C")*(CriteriTecnici!$T$5:$T$6173="SI")*IFERROR(CriteriTecnici!$O$5:$O$6173*1,0))))),0)+IF(SUMPRODUCT(MAX((CriteriTecnici!$C$5:$C$6173=$C25)*(CriteriTecnici!$E$5:$E$6173="D")*(CriteriTecnici!$T$5:$T$6173="SI")*IFERROR(CriteriTecnici!$O$5:$O$6173*1,0)))&gt;0,MIN(10,SUMIFS(CriteriTecnici!$O:$O,CriteriTecnici!$Q:$Q,$A25&amp;"|"&amp;$C25,CriteriTecnici!$E:$E,"D")*(10/SUMPRODUCT(MAX((CriteriTecnici!$C$5:$C$6173=$C25)*(CriteriTecnici!$E$5:$E$6173="D")*(CriteriTecnici!$T$5:$T$6173="SI")*IFERROR(CriteriTecnici!$O$5:$O$6173*1,0))))),0)+IF(SUMPRODUCT(MAX((CriteriTecnici!$C$5:$C$6173=$C25)*(CriteriTecnici!$E$5:$E$6173="E")*(CriteriTecnici!$T$5:$T$6173="SI")*IFERROR(CriteriTecnici!$O$5:$O$6173*1,0)))&gt;0,MIN(4,SUMIFS(CriteriTecnici!$O:$O,CriteriTecnici!$Q:$Q,$A25&amp;"|"&amp;$C25,CriteriTecnici!$E:$E,"E")*(4/SUMPRODUCT(MAX((CriteriTecnici!$C$5:$C$6173=$C25)*(CriteriTecnici!$E$5:$E$6173="E")*(CriteriTecnici!$T$5:$T$6173="SI")*IFERROR(CriteriTecnici!$O$5:$O$6173*1,0))))),0)+IF(SUMPRODUCT(MAX((CriteriTecnici!$C$5:$C$6173=$C25)*(CriteriTecnici!$E$5:$E$6173="F")*(CriteriTecnici!$T$5:$T$6173="SI")*IFERROR(CriteriTecnici!$O$5:$O$6173*1,0)))&gt;0,MIN(14,SUMIFS(CriteriTecnici!$O:$O,CriteriTecnici!$Q:$Q,$A25&amp;"|"&amp;$C25,CriteriTecnici!$E:$E,"F")*(14/SUMPRODUCT(MAX((CriteriTecnici!$C$5:$C$6173=$C25)*(CriteriTecnici!$E$5:$E$6173="F")*(CriteriTecnici!$T$5:$T$6173="SI")*IFERROR(CriteriTecnici!$O$5:$O$6173*1,0))))),0)+IF(SUMPRODUCT(MAX((CriteriTecnici!$C$5:$C$6173=$C25)*(CriteriTecnici!$E$5:$E$6173="G")*(CriteriTecnici!$T$5:$T$6173="SI")*IFERROR(CriteriTecnici!$O$5:$O$6173*1,0)))&gt;0,MIN(7,SUMIFS(CriteriTecnici!$O:$O,CriteriTecnici!$Q:$Q,$A25&amp;"|"&amp;$C25,CriteriTecnici!$E:$E,"G")*(7/SUMPRODUCT(MAX((CriteriTecnici!$C$5:$C$6173=$C25)*(CriteriTecnici!$E$5:$E$6173="G")*(CriteriTecnici!$T$5:$T$6173="SI")*IFERROR(CriteriTecnici!$O$5:$O$6173*1,0))))),0),4),0),IFERROR($N25*1,0)),0))</f>
        <v/>
      </c>
      <c r="F25" s="20" t="n"/>
      <c r="G25" s="21">
        <f>IF($A25="","",IF(IFERROR(VALUE($D25),0)&lt;&gt;1,"NO",IF(IFERROR(VALUE($O25),0)&gt;=Parametri!$B$2,"SI","NO")))</f>
        <v/>
      </c>
      <c r="H25" s="21">
        <f>IF($G25="SI",SUMPRODUCT(MAX(($C$2:$C$200=$C25)*(IFERROR($D$2:$D$200*1,0)=1)*(IFERROR($O$2:$O$200*1,0)&gt;=Parametri!$B$2)*IFERROR($F$2:$F$200*1,0))),0)</f>
        <v/>
      </c>
      <c r="I25" s="21">
        <f>IF($G25="SI",IF($H25&gt;0,30*(IFERROR($F25*1,0)/$H25),0),0)</f>
        <v/>
      </c>
      <c r="J25" s="21">
        <f>IF($A25="",0,IF($G25="SI",ROUND(IFERROR($E25*1,0)+$I25,4),ROUND(IFERROR($E25*1,0),4)))</f>
        <v/>
      </c>
      <c r="K25" s="21">
        <f>IF($A25="","",IF(IFERROR(VALUE($D25),0)&lt;&gt;1,"Non attiva",IF(IFERROR(VALUE($O25),0)&lt;Parametri!$B$2,"Sotto soglia","")))</f>
        <v/>
      </c>
      <c r="L25" s="21">
        <f>IF($A25="","",$A25&amp;"|"&amp;$C25)</f>
        <v/>
      </c>
      <c r="M25" s="21">
        <f>IF($A25="","",$C25&amp;"|"&amp;TEXT($J25,"0.0000"))</f>
        <v/>
      </c>
      <c r="N25" s="21" t="n"/>
      <c r="O25" s="21">
        <f>IF($A25="",0,IFERROR(IF(SUMIFS(CriteriTecnici!$O:$O,CriteriTecnici!$Q:$Q,$A25&amp;"|"&amp;$C25)&gt;0,SUMIFS(CriteriTecnici!$O:$O,CriteriTecnici!$Q:$Q,$A25&amp;"|"&amp;$C25,CriteriTecnici!$F:$F,"Q")+SUMIFS(CriteriTecnici!$O:$O,CriteriTecnici!$Q:$Q,$A25&amp;"|"&amp;$C25,CriteriTecnici!$F:$F,"T"),IFERROR($N25*1,0)),0))</f>
        <v/>
      </c>
      <c r="P25" s="21">
        <f>IF($A25="","",IF(SUMIFS(CriteriTecnici!$O:$O,CriteriTecnici!$Q:$Q,$A25&amp;"|"&amp;$C25)&gt;0,"Criteri A-G","Aggregato"))</f>
        <v/>
      </c>
    </row>
    <row r="26">
      <c r="A26" s="20" t="n"/>
      <c r="B26" s="20" t="n"/>
      <c r="C26" s="20" t="n"/>
      <c r="D26" s="20" t="n"/>
      <c r="E26" s="21">
        <f>IF($A26="",0,IFERROR(IF(SUMIFS(CriteriTecnici!$O:$O,CriteriTecnici!$Q:$Q,$A26&amp;"|"&amp;$C26)&gt;0,IF($G26="SI",ROUND(IF(SUMPRODUCT(MAX((CriteriTecnici!$C$5:$C$6173=$C26)*(CriteriTecnici!$E$5:$E$6173="A")*(CriteriTecnici!$T$5:$T$6173="SI")*IFERROR(CriteriTecnici!$O$5:$O$6173*1,0)))&gt;0,MIN(7,SUMIFS(CriteriTecnici!$O:$O,CriteriTecnici!$Q:$Q,$A26&amp;"|"&amp;$C26,CriteriTecnici!$E:$E,"A")*(7/SUMPRODUCT(MAX((CriteriTecnici!$C$5:$C$6173=$C26)*(CriteriTecnici!$E$5:$E$6173="A")*(CriteriTecnici!$T$5:$T$6173="SI")*IFERROR(CriteriTecnici!$O$5:$O$6173*1,0))))),0)+IF(SUMPRODUCT(MAX((CriteriTecnici!$C$5:$C$6173=$C26)*(CriteriTecnici!$E$5:$E$6173="B")*(CriteriTecnici!$T$5:$T$6173="SI")*IFERROR(CriteriTecnici!$O$5:$O$6173*1,0)))&gt;0,MIN(14,SUMIFS(CriteriTecnici!$O:$O,CriteriTecnici!$Q:$Q,$A26&amp;"|"&amp;$C26,CriteriTecnici!$E:$E,"B")*(14/SUMPRODUCT(MAX((CriteriTecnici!$C$5:$C$6173=$C26)*(CriteriTecnici!$E$5:$E$6173="B")*(CriteriTecnici!$T$5:$T$6173="SI")*IFERROR(CriteriTecnici!$O$5:$O$6173*1,0))))),0)+IF(SUMPRODUCT(MAX((CriteriTecnici!$C$5:$C$6173=$C26)*(CriteriTecnici!$E$5:$E$6173="C")*(CriteriTecnici!$T$5:$T$6173="SI")*IFERROR(CriteriTecnici!$O$5:$O$6173*1,0)))&gt;0,MIN(14,SUMIFS(CriteriTecnici!$O:$O,CriteriTecnici!$Q:$Q,$A26&amp;"|"&amp;$C26,CriteriTecnici!$E:$E,"C")*(14/SUMPRODUCT(MAX((CriteriTecnici!$C$5:$C$6173=$C26)*(CriteriTecnici!$E$5:$E$6173="C")*(CriteriTecnici!$T$5:$T$6173="SI")*IFERROR(CriteriTecnici!$O$5:$O$6173*1,0))))),0)+IF(SUMPRODUCT(MAX((CriteriTecnici!$C$5:$C$6173=$C26)*(CriteriTecnici!$E$5:$E$6173="D")*(CriteriTecnici!$T$5:$T$6173="SI")*IFERROR(CriteriTecnici!$O$5:$O$6173*1,0)))&gt;0,MIN(10,SUMIFS(CriteriTecnici!$O:$O,CriteriTecnici!$Q:$Q,$A26&amp;"|"&amp;$C26,CriteriTecnici!$E:$E,"D")*(10/SUMPRODUCT(MAX((CriteriTecnici!$C$5:$C$6173=$C26)*(CriteriTecnici!$E$5:$E$6173="D")*(CriteriTecnici!$T$5:$T$6173="SI")*IFERROR(CriteriTecnici!$O$5:$O$6173*1,0))))),0)+IF(SUMPRODUCT(MAX((CriteriTecnici!$C$5:$C$6173=$C26)*(CriteriTecnici!$E$5:$E$6173="E")*(CriteriTecnici!$T$5:$T$6173="SI")*IFERROR(CriteriTecnici!$O$5:$O$6173*1,0)))&gt;0,MIN(4,SUMIFS(CriteriTecnici!$O:$O,CriteriTecnici!$Q:$Q,$A26&amp;"|"&amp;$C26,CriteriTecnici!$E:$E,"E")*(4/SUMPRODUCT(MAX((CriteriTecnici!$C$5:$C$6173=$C26)*(CriteriTecnici!$E$5:$E$6173="E")*(CriteriTecnici!$T$5:$T$6173="SI")*IFERROR(CriteriTecnici!$O$5:$O$6173*1,0))))),0)+IF(SUMPRODUCT(MAX((CriteriTecnici!$C$5:$C$6173=$C26)*(CriteriTecnici!$E$5:$E$6173="F")*(CriteriTecnici!$T$5:$T$6173="SI")*IFERROR(CriteriTecnici!$O$5:$O$6173*1,0)))&gt;0,MIN(14,SUMIFS(CriteriTecnici!$O:$O,CriteriTecnici!$Q:$Q,$A26&amp;"|"&amp;$C26,CriteriTecnici!$E:$E,"F")*(14/SUMPRODUCT(MAX((CriteriTecnici!$C$5:$C$6173=$C26)*(CriteriTecnici!$E$5:$E$6173="F")*(CriteriTecnici!$T$5:$T$6173="SI")*IFERROR(CriteriTecnici!$O$5:$O$6173*1,0))))),0)+IF(SUMPRODUCT(MAX((CriteriTecnici!$C$5:$C$6173=$C26)*(CriteriTecnici!$E$5:$E$6173="G")*(CriteriTecnici!$T$5:$T$6173="SI")*IFERROR(CriteriTecnici!$O$5:$O$6173*1,0)))&gt;0,MIN(7,SUMIFS(CriteriTecnici!$O:$O,CriteriTecnici!$Q:$Q,$A26&amp;"|"&amp;$C26,CriteriTecnici!$E:$E,"G")*(7/SUMPRODUCT(MAX((CriteriTecnici!$C$5:$C$6173=$C26)*(CriteriTecnici!$E$5:$E$6173="G")*(CriteriTecnici!$T$5:$T$6173="SI")*IFERROR(CriteriTecnici!$O$5:$O$6173*1,0))))),0),4),0),IFERROR($N26*1,0)),0))</f>
        <v/>
      </c>
      <c r="F26" s="20" t="n"/>
      <c r="G26" s="21">
        <f>IF($A26="","",IF(IFERROR(VALUE($D26),0)&lt;&gt;1,"NO",IF(IFERROR(VALUE($O26),0)&gt;=Parametri!$B$2,"SI","NO")))</f>
        <v/>
      </c>
      <c r="H26" s="21">
        <f>IF($G26="SI",SUMPRODUCT(MAX(($C$2:$C$200=$C26)*(IFERROR($D$2:$D$200*1,0)=1)*(IFERROR($O$2:$O$200*1,0)&gt;=Parametri!$B$2)*IFERROR($F$2:$F$200*1,0))),0)</f>
        <v/>
      </c>
      <c r="I26" s="21">
        <f>IF($G26="SI",IF($H26&gt;0,30*(IFERROR($F26*1,0)/$H26),0),0)</f>
        <v/>
      </c>
      <c r="J26" s="21">
        <f>IF($A26="",0,IF($G26="SI",ROUND(IFERROR($E26*1,0)+$I26,4),ROUND(IFERROR($E26*1,0),4)))</f>
        <v/>
      </c>
      <c r="K26" s="21">
        <f>IF($A26="","",IF(IFERROR(VALUE($D26),0)&lt;&gt;1,"Non attiva",IF(IFERROR(VALUE($O26),0)&lt;Parametri!$B$2,"Sotto soglia","")))</f>
        <v/>
      </c>
      <c r="L26" s="21">
        <f>IF($A26="","",$A26&amp;"|"&amp;$C26)</f>
        <v/>
      </c>
      <c r="M26" s="21">
        <f>IF($A26="","",$C26&amp;"|"&amp;TEXT($J26,"0.0000"))</f>
        <v/>
      </c>
      <c r="N26" s="21" t="n"/>
      <c r="O26" s="21">
        <f>IF($A26="",0,IFERROR(IF(SUMIFS(CriteriTecnici!$O:$O,CriteriTecnici!$Q:$Q,$A26&amp;"|"&amp;$C26)&gt;0,SUMIFS(CriteriTecnici!$O:$O,CriteriTecnici!$Q:$Q,$A26&amp;"|"&amp;$C26,CriteriTecnici!$F:$F,"Q")+SUMIFS(CriteriTecnici!$O:$O,CriteriTecnici!$Q:$Q,$A26&amp;"|"&amp;$C26,CriteriTecnici!$F:$F,"T"),IFERROR($N26*1,0)),0))</f>
        <v/>
      </c>
      <c r="P26" s="21">
        <f>IF($A26="","",IF(SUMIFS(CriteriTecnici!$O:$O,CriteriTecnici!$Q:$Q,$A26&amp;"|"&amp;$C26)&gt;0,"Criteri A-G","Aggregato"))</f>
        <v/>
      </c>
    </row>
    <row r="27">
      <c r="A27" s="20" t="n"/>
      <c r="B27" s="20" t="n"/>
      <c r="C27" s="20" t="n"/>
      <c r="D27" s="20" t="n"/>
      <c r="E27" s="21">
        <f>IF($A27="",0,IFERROR(IF(SUMIFS(CriteriTecnici!$O:$O,CriteriTecnici!$Q:$Q,$A27&amp;"|"&amp;$C27)&gt;0,IF($G27="SI",ROUND(IF(SUMPRODUCT(MAX((CriteriTecnici!$C$5:$C$6173=$C27)*(CriteriTecnici!$E$5:$E$6173="A")*(CriteriTecnici!$T$5:$T$6173="SI")*IFERROR(CriteriTecnici!$O$5:$O$6173*1,0)))&gt;0,MIN(7,SUMIFS(CriteriTecnici!$O:$O,CriteriTecnici!$Q:$Q,$A27&amp;"|"&amp;$C27,CriteriTecnici!$E:$E,"A")*(7/SUMPRODUCT(MAX((CriteriTecnici!$C$5:$C$6173=$C27)*(CriteriTecnici!$E$5:$E$6173="A")*(CriteriTecnici!$T$5:$T$6173="SI")*IFERROR(CriteriTecnici!$O$5:$O$6173*1,0))))),0)+IF(SUMPRODUCT(MAX((CriteriTecnici!$C$5:$C$6173=$C27)*(CriteriTecnici!$E$5:$E$6173="B")*(CriteriTecnici!$T$5:$T$6173="SI")*IFERROR(CriteriTecnici!$O$5:$O$6173*1,0)))&gt;0,MIN(14,SUMIFS(CriteriTecnici!$O:$O,CriteriTecnici!$Q:$Q,$A27&amp;"|"&amp;$C27,CriteriTecnici!$E:$E,"B")*(14/SUMPRODUCT(MAX((CriteriTecnici!$C$5:$C$6173=$C27)*(CriteriTecnici!$E$5:$E$6173="B")*(CriteriTecnici!$T$5:$T$6173="SI")*IFERROR(CriteriTecnici!$O$5:$O$6173*1,0))))),0)+IF(SUMPRODUCT(MAX((CriteriTecnici!$C$5:$C$6173=$C27)*(CriteriTecnici!$E$5:$E$6173="C")*(CriteriTecnici!$T$5:$T$6173="SI")*IFERROR(CriteriTecnici!$O$5:$O$6173*1,0)))&gt;0,MIN(14,SUMIFS(CriteriTecnici!$O:$O,CriteriTecnici!$Q:$Q,$A27&amp;"|"&amp;$C27,CriteriTecnici!$E:$E,"C")*(14/SUMPRODUCT(MAX((CriteriTecnici!$C$5:$C$6173=$C27)*(CriteriTecnici!$E$5:$E$6173="C")*(CriteriTecnici!$T$5:$T$6173="SI")*IFERROR(CriteriTecnici!$O$5:$O$6173*1,0))))),0)+IF(SUMPRODUCT(MAX((CriteriTecnici!$C$5:$C$6173=$C27)*(CriteriTecnici!$E$5:$E$6173="D")*(CriteriTecnici!$T$5:$T$6173="SI")*IFERROR(CriteriTecnici!$O$5:$O$6173*1,0)))&gt;0,MIN(10,SUMIFS(CriteriTecnici!$O:$O,CriteriTecnici!$Q:$Q,$A27&amp;"|"&amp;$C27,CriteriTecnici!$E:$E,"D")*(10/SUMPRODUCT(MAX((CriteriTecnici!$C$5:$C$6173=$C27)*(CriteriTecnici!$E$5:$E$6173="D")*(CriteriTecnici!$T$5:$T$6173="SI")*IFERROR(CriteriTecnici!$O$5:$O$6173*1,0))))),0)+IF(SUMPRODUCT(MAX((CriteriTecnici!$C$5:$C$6173=$C27)*(CriteriTecnici!$E$5:$E$6173="E")*(CriteriTecnici!$T$5:$T$6173="SI")*IFERROR(CriteriTecnici!$O$5:$O$6173*1,0)))&gt;0,MIN(4,SUMIFS(CriteriTecnici!$O:$O,CriteriTecnici!$Q:$Q,$A27&amp;"|"&amp;$C27,CriteriTecnici!$E:$E,"E")*(4/SUMPRODUCT(MAX((CriteriTecnici!$C$5:$C$6173=$C27)*(CriteriTecnici!$E$5:$E$6173="E")*(CriteriTecnici!$T$5:$T$6173="SI")*IFERROR(CriteriTecnici!$O$5:$O$6173*1,0))))),0)+IF(SUMPRODUCT(MAX((CriteriTecnici!$C$5:$C$6173=$C27)*(CriteriTecnici!$E$5:$E$6173="F")*(CriteriTecnici!$T$5:$T$6173="SI")*IFERROR(CriteriTecnici!$O$5:$O$6173*1,0)))&gt;0,MIN(14,SUMIFS(CriteriTecnici!$O:$O,CriteriTecnici!$Q:$Q,$A27&amp;"|"&amp;$C27,CriteriTecnici!$E:$E,"F")*(14/SUMPRODUCT(MAX((CriteriTecnici!$C$5:$C$6173=$C27)*(CriteriTecnici!$E$5:$E$6173="F")*(CriteriTecnici!$T$5:$T$6173="SI")*IFERROR(CriteriTecnici!$O$5:$O$6173*1,0))))),0)+IF(SUMPRODUCT(MAX((CriteriTecnici!$C$5:$C$6173=$C27)*(CriteriTecnici!$E$5:$E$6173="G")*(CriteriTecnici!$T$5:$T$6173="SI")*IFERROR(CriteriTecnici!$O$5:$O$6173*1,0)))&gt;0,MIN(7,SUMIFS(CriteriTecnici!$O:$O,CriteriTecnici!$Q:$Q,$A27&amp;"|"&amp;$C27,CriteriTecnici!$E:$E,"G")*(7/SUMPRODUCT(MAX((CriteriTecnici!$C$5:$C$6173=$C27)*(CriteriTecnici!$E$5:$E$6173="G")*(CriteriTecnici!$T$5:$T$6173="SI")*IFERROR(CriteriTecnici!$O$5:$O$6173*1,0))))),0),4),0),IFERROR($N27*1,0)),0))</f>
        <v/>
      </c>
      <c r="F27" s="20" t="n"/>
      <c r="G27" s="21">
        <f>IF($A27="","",IF(IFERROR(VALUE($D27),0)&lt;&gt;1,"NO",IF(IFERROR(VALUE($O27),0)&gt;=Parametri!$B$2,"SI","NO")))</f>
        <v/>
      </c>
      <c r="H27" s="21">
        <f>IF($G27="SI",SUMPRODUCT(MAX(($C$2:$C$200=$C27)*(IFERROR($D$2:$D$200*1,0)=1)*(IFERROR($O$2:$O$200*1,0)&gt;=Parametri!$B$2)*IFERROR($F$2:$F$200*1,0))),0)</f>
        <v/>
      </c>
      <c r="I27" s="21">
        <f>IF($G27="SI",IF($H27&gt;0,30*(IFERROR($F27*1,0)/$H27),0),0)</f>
        <v/>
      </c>
      <c r="J27" s="21">
        <f>IF($A27="",0,IF($G27="SI",ROUND(IFERROR($E27*1,0)+$I27,4),ROUND(IFERROR($E27*1,0),4)))</f>
        <v/>
      </c>
      <c r="K27" s="21">
        <f>IF($A27="","",IF(IFERROR(VALUE($D27),0)&lt;&gt;1,"Non attiva",IF(IFERROR(VALUE($O27),0)&lt;Parametri!$B$2,"Sotto soglia","")))</f>
        <v/>
      </c>
      <c r="L27" s="21">
        <f>IF($A27="","",$A27&amp;"|"&amp;$C27)</f>
        <v/>
      </c>
      <c r="M27" s="21">
        <f>IF($A27="","",$C27&amp;"|"&amp;TEXT($J27,"0.0000"))</f>
        <v/>
      </c>
      <c r="N27" s="21" t="n"/>
      <c r="O27" s="21">
        <f>IF($A27="",0,IFERROR(IF(SUMIFS(CriteriTecnici!$O:$O,CriteriTecnici!$Q:$Q,$A27&amp;"|"&amp;$C27)&gt;0,SUMIFS(CriteriTecnici!$O:$O,CriteriTecnici!$Q:$Q,$A27&amp;"|"&amp;$C27,CriteriTecnici!$F:$F,"Q")+SUMIFS(CriteriTecnici!$O:$O,CriteriTecnici!$Q:$Q,$A27&amp;"|"&amp;$C27,CriteriTecnici!$F:$F,"T"),IFERROR($N27*1,0)),0))</f>
        <v/>
      </c>
      <c r="P27" s="21">
        <f>IF($A27="","",IF(SUMIFS(CriteriTecnici!$O:$O,CriteriTecnici!$Q:$Q,$A27&amp;"|"&amp;$C27)&gt;0,"Criteri A-G","Aggregato"))</f>
        <v/>
      </c>
    </row>
    <row r="28">
      <c r="A28" s="20" t="n"/>
      <c r="B28" s="20" t="n"/>
      <c r="C28" s="20" t="n"/>
      <c r="D28" s="20" t="n"/>
      <c r="E28" s="21">
        <f>IF($A28="",0,IFERROR(IF(SUMIFS(CriteriTecnici!$O:$O,CriteriTecnici!$Q:$Q,$A28&amp;"|"&amp;$C28)&gt;0,IF($G28="SI",ROUND(IF(SUMPRODUCT(MAX((CriteriTecnici!$C$5:$C$6173=$C28)*(CriteriTecnici!$E$5:$E$6173="A")*(CriteriTecnici!$T$5:$T$6173="SI")*IFERROR(CriteriTecnici!$O$5:$O$6173*1,0)))&gt;0,MIN(7,SUMIFS(CriteriTecnici!$O:$O,CriteriTecnici!$Q:$Q,$A28&amp;"|"&amp;$C28,CriteriTecnici!$E:$E,"A")*(7/SUMPRODUCT(MAX((CriteriTecnici!$C$5:$C$6173=$C28)*(CriteriTecnici!$E$5:$E$6173="A")*(CriteriTecnici!$T$5:$T$6173="SI")*IFERROR(CriteriTecnici!$O$5:$O$6173*1,0))))),0)+IF(SUMPRODUCT(MAX((CriteriTecnici!$C$5:$C$6173=$C28)*(CriteriTecnici!$E$5:$E$6173="B")*(CriteriTecnici!$T$5:$T$6173="SI")*IFERROR(CriteriTecnici!$O$5:$O$6173*1,0)))&gt;0,MIN(14,SUMIFS(CriteriTecnici!$O:$O,CriteriTecnici!$Q:$Q,$A28&amp;"|"&amp;$C28,CriteriTecnici!$E:$E,"B")*(14/SUMPRODUCT(MAX((CriteriTecnici!$C$5:$C$6173=$C28)*(CriteriTecnici!$E$5:$E$6173="B")*(CriteriTecnici!$T$5:$T$6173="SI")*IFERROR(CriteriTecnici!$O$5:$O$6173*1,0))))),0)+IF(SUMPRODUCT(MAX((CriteriTecnici!$C$5:$C$6173=$C28)*(CriteriTecnici!$E$5:$E$6173="C")*(CriteriTecnici!$T$5:$T$6173="SI")*IFERROR(CriteriTecnici!$O$5:$O$6173*1,0)))&gt;0,MIN(14,SUMIFS(CriteriTecnici!$O:$O,CriteriTecnici!$Q:$Q,$A28&amp;"|"&amp;$C28,CriteriTecnici!$E:$E,"C")*(14/SUMPRODUCT(MAX((CriteriTecnici!$C$5:$C$6173=$C28)*(CriteriTecnici!$E$5:$E$6173="C")*(CriteriTecnici!$T$5:$T$6173="SI")*IFERROR(CriteriTecnici!$O$5:$O$6173*1,0))))),0)+IF(SUMPRODUCT(MAX((CriteriTecnici!$C$5:$C$6173=$C28)*(CriteriTecnici!$E$5:$E$6173="D")*(CriteriTecnici!$T$5:$T$6173="SI")*IFERROR(CriteriTecnici!$O$5:$O$6173*1,0)))&gt;0,MIN(10,SUMIFS(CriteriTecnici!$O:$O,CriteriTecnici!$Q:$Q,$A28&amp;"|"&amp;$C28,CriteriTecnici!$E:$E,"D")*(10/SUMPRODUCT(MAX((CriteriTecnici!$C$5:$C$6173=$C28)*(CriteriTecnici!$E$5:$E$6173="D")*(CriteriTecnici!$T$5:$T$6173="SI")*IFERROR(CriteriTecnici!$O$5:$O$6173*1,0))))),0)+IF(SUMPRODUCT(MAX((CriteriTecnici!$C$5:$C$6173=$C28)*(CriteriTecnici!$E$5:$E$6173="E")*(CriteriTecnici!$T$5:$T$6173="SI")*IFERROR(CriteriTecnici!$O$5:$O$6173*1,0)))&gt;0,MIN(4,SUMIFS(CriteriTecnici!$O:$O,CriteriTecnici!$Q:$Q,$A28&amp;"|"&amp;$C28,CriteriTecnici!$E:$E,"E")*(4/SUMPRODUCT(MAX((CriteriTecnici!$C$5:$C$6173=$C28)*(CriteriTecnici!$E$5:$E$6173="E")*(CriteriTecnici!$T$5:$T$6173="SI")*IFERROR(CriteriTecnici!$O$5:$O$6173*1,0))))),0)+IF(SUMPRODUCT(MAX((CriteriTecnici!$C$5:$C$6173=$C28)*(CriteriTecnici!$E$5:$E$6173="F")*(CriteriTecnici!$T$5:$T$6173="SI")*IFERROR(CriteriTecnici!$O$5:$O$6173*1,0)))&gt;0,MIN(14,SUMIFS(CriteriTecnici!$O:$O,CriteriTecnici!$Q:$Q,$A28&amp;"|"&amp;$C28,CriteriTecnici!$E:$E,"F")*(14/SUMPRODUCT(MAX((CriteriTecnici!$C$5:$C$6173=$C28)*(CriteriTecnici!$E$5:$E$6173="F")*(CriteriTecnici!$T$5:$T$6173="SI")*IFERROR(CriteriTecnici!$O$5:$O$6173*1,0))))),0)+IF(SUMPRODUCT(MAX((CriteriTecnici!$C$5:$C$6173=$C28)*(CriteriTecnici!$E$5:$E$6173="G")*(CriteriTecnici!$T$5:$T$6173="SI")*IFERROR(CriteriTecnici!$O$5:$O$6173*1,0)))&gt;0,MIN(7,SUMIFS(CriteriTecnici!$O:$O,CriteriTecnici!$Q:$Q,$A28&amp;"|"&amp;$C28,CriteriTecnici!$E:$E,"G")*(7/SUMPRODUCT(MAX((CriteriTecnici!$C$5:$C$6173=$C28)*(CriteriTecnici!$E$5:$E$6173="G")*(CriteriTecnici!$T$5:$T$6173="SI")*IFERROR(CriteriTecnici!$O$5:$O$6173*1,0))))),0),4),0),IFERROR($N28*1,0)),0))</f>
        <v/>
      </c>
      <c r="F28" s="20" t="n"/>
      <c r="G28" s="21">
        <f>IF($A28="","",IF(IFERROR(VALUE($D28),0)&lt;&gt;1,"NO",IF(IFERROR(VALUE($O28),0)&gt;=Parametri!$B$2,"SI","NO")))</f>
        <v/>
      </c>
      <c r="H28" s="21">
        <f>IF($G28="SI",SUMPRODUCT(MAX(($C$2:$C$200=$C28)*(IFERROR($D$2:$D$200*1,0)=1)*(IFERROR($O$2:$O$200*1,0)&gt;=Parametri!$B$2)*IFERROR($F$2:$F$200*1,0))),0)</f>
        <v/>
      </c>
      <c r="I28" s="21">
        <f>IF($G28="SI",IF($H28&gt;0,30*(IFERROR($F28*1,0)/$H28),0),0)</f>
        <v/>
      </c>
      <c r="J28" s="21">
        <f>IF($A28="",0,IF($G28="SI",ROUND(IFERROR($E28*1,0)+$I28,4),ROUND(IFERROR($E28*1,0),4)))</f>
        <v/>
      </c>
      <c r="K28" s="21">
        <f>IF($A28="","",IF(IFERROR(VALUE($D28),0)&lt;&gt;1,"Non attiva",IF(IFERROR(VALUE($O28),0)&lt;Parametri!$B$2,"Sotto soglia","")))</f>
        <v/>
      </c>
      <c r="L28" s="21">
        <f>IF($A28="","",$A28&amp;"|"&amp;$C28)</f>
        <v/>
      </c>
      <c r="M28" s="21">
        <f>IF($A28="","",$C28&amp;"|"&amp;TEXT($J28,"0.0000"))</f>
        <v/>
      </c>
      <c r="N28" s="21" t="n"/>
      <c r="O28" s="21">
        <f>IF($A28="",0,IFERROR(IF(SUMIFS(CriteriTecnici!$O:$O,CriteriTecnici!$Q:$Q,$A28&amp;"|"&amp;$C28)&gt;0,SUMIFS(CriteriTecnici!$O:$O,CriteriTecnici!$Q:$Q,$A28&amp;"|"&amp;$C28,CriteriTecnici!$F:$F,"Q")+SUMIFS(CriteriTecnici!$O:$O,CriteriTecnici!$Q:$Q,$A28&amp;"|"&amp;$C28,CriteriTecnici!$F:$F,"T"),IFERROR($N28*1,0)),0))</f>
        <v/>
      </c>
      <c r="P28" s="21">
        <f>IF($A28="","",IF(SUMIFS(CriteriTecnici!$O:$O,CriteriTecnici!$Q:$Q,$A28&amp;"|"&amp;$C28)&gt;0,"Criteri A-G","Aggregato"))</f>
        <v/>
      </c>
    </row>
    <row r="29">
      <c r="A29" s="20" t="n"/>
      <c r="B29" s="20" t="n"/>
      <c r="C29" s="20" t="n"/>
      <c r="D29" s="20" t="n"/>
      <c r="E29" s="21">
        <f>IF($A29="",0,IFERROR(IF(SUMIFS(CriteriTecnici!$O:$O,CriteriTecnici!$Q:$Q,$A29&amp;"|"&amp;$C29)&gt;0,IF($G29="SI",ROUND(IF(SUMPRODUCT(MAX((CriteriTecnici!$C$5:$C$6173=$C29)*(CriteriTecnici!$E$5:$E$6173="A")*(CriteriTecnici!$T$5:$T$6173="SI")*IFERROR(CriteriTecnici!$O$5:$O$6173*1,0)))&gt;0,MIN(7,SUMIFS(CriteriTecnici!$O:$O,CriteriTecnici!$Q:$Q,$A29&amp;"|"&amp;$C29,CriteriTecnici!$E:$E,"A")*(7/SUMPRODUCT(MAX((CriteriTecnici!$C$5:$C$6173=$C29)*(CriteriTecnici!$E$5:$E$6173="A")*(CriteriTecnici!$T$5:$T$6173="SI")*IFERROR(CriteriTecnici!$O$5:$O$6173*1,0))))),0)+IF(SUMPRODUCT(MAX((CriteriTecnici!$C$5:$C$6173=$C29)*(CriteriTecnici!$E$5:$E$6173="B")*(CriteriTecnici!$T$5:$T$6173="SI")*IFERROR(CriteriTecnici!$O$5:$O$6173*1,0)))&gt;0,MIN(14,SUMIFS(CriteriTecnici!$O:$O,CriteriTecnici!$Q:$Q,$A29&amp;"|"&amp;$C29,CriteriTecnici!$E:$E,"B")*(14/SUMPRODUCT(MAX((CriteriTecnici!$C$5:$C$6173=$C29)*(CriteriTecnici!$E$5:$E$6173="B")*(CriteriTecnici!$T$5:$T$6173="SI")*IFERROR(CriteriTecnici!$O$5:$O$6173*1,0))))),0)+IF(SUMPRODUCT(MAX((CriteriTecnici!$C$5:$C$6173=$C29)*(CriteriTecnici!$E$5:$E$6173="C")*(CriteriTecnici!$T$5:$T$6173="SI")*IFERROR(CriteriTecnici!$O$5:$O$6173*1,0)))&gt;0,MIN(14,SUMIFS(CriteriTecnici!$O:$O,CriteriTecnici!$Q:$Q,$A29&amp;"|"&amp;$C29,CriteriTecnici!$E:$E,"C")*(14/SUMPRODUCT(MAX((CriteriTecnici!$C$5:$C$6173=$C29)*(CriteriTecnici!$E$5:$E$6173="C")*(CriteriTecnici!$T$5:$T$6173="SI")*IFERROR(CriteriTecnici!$O$5:$O$6173*1,0))))),0)+IF(SUMPRODUCT(MAX((CriteriTecnici!$C$5:$C$6173=$C29)*(CriteriTecnici!$E$5:$E$6173="D")*(CriteriTecnici!$T$5:$T$6173="SI")*IFERROR(CriteriTecnici!$O$5:$O$6173*1,0)))&gt;0,MIN(10,SUMIFS(CriteriTecnici!$O:$O,CriteriTecnici!$Q:$Q,$A29&amp;"|"&amp;$C29,CriteriTecnici!$E:$E,"D")*(10/SUMPRODUCT(MAX((CriteriTecnici!$C$5:$C$6173=$C29)*(CriteriTecnici!$E$5:$E$6173="D")*(CriteriTecnici!$T$5:$T$6173="SI")*IFERROR(CriteriTecnici!$O$5:$O$6173*1,0))))),0)+IF(SUMPRODUCT(MAX((CriteriTecnici!$C$5:$C$6173=$C29)*(CriteriTecnici!$E$5:$E$6173="E")*(CriteriTecnici!$T$5:$T$6173="SI")*IFERROR(CriteriTecnici!$O$5:$O$6173*1,0)))&gt;0,MIN(4,SUMIFS(CriteriTecnici!$O:$O,CriteriTecnici!$Q:$Q,$A29&amp;"|"&amp;$C29,CriteriTecnici!$E:$E,"E")*(4/SUMPRODUCT(MAX((CriteriTecnici!$C$5:$C$6173=$C29)*(CriteriTecnici!$E$5:$E$6173="E")*(CriteriTecnici!$T$5:$T$6173="SI")*IFERROR(CriteriTecnici!$O$5:$O$6173*1,0))))),0)+IF(SUMPRODUCT(MAX((CriteriTecnici!$C$5:$C$6173=$C29)*(CriteriTecnici!$E$5:$E$6173="F")*(CriteriTecnici!$T$5:$T$6173="SI")*IFERROR(CriteriTecnici!$O$5:$O$6173*1,0)))&gt;0,MIN(14,SUMIFS(CriteriTecnici!$O:$O,CriteriTecnici!$Q:$Q,$A29&amp;"|"&amp;$C29,CriteriTecnici!$E:$E,"F")*(14/SUMPRODUCT(MAX((CriteriTecnici!$C$5:$C$6173=$C29)*(CriteriTecnici!$E$5:$E$6173="F")*(CriteriTecnici!$T$5:$T$6173="SI")*IFERROR(CriteriTecnici!$O$5:$O$6173*1,0))))),0)+IF(SUMPRODUCT(MAX((CriteriTecnici!$C$5:$C$6173=$C29)*(CriteriTecnici!$E$5:$E$6173="G")*(CriteriTecnici!$T$5:$T$6173="SI")*IFERROR(CriteriTecnici!$O$5:$O$6173*1,0)))&gt;0,MIN(7,SUMIFS(CriteriTecnici!$O:$O,CriteriTecnici!$Q:$Q,$A29&amp;"|"&amp;$C29,CriteriTecnici!$E:$E,"G")*(7/SUMPRODUCT(MAX((CriteriTecnici!$C$5:$C$6173=$C29)*(CriteriTecnici!$E$5:$E$6173="G")*(CriteriTecnici!$T$5:$T$6173="SI")*IFERROR(CriteriTecnici!$O$5:$O$6173*1,0))))),0),4),0),IFERROR($N29*1,0)),0))</f>
        <v/>
      </c>
      <c r="F29" s="20" t="n"/>
      <c r="G29" s="21">
        <f>IF($A29="","",IF(IFERROR(VALUE($D29),0)&lt;&gt;1,"NO",IF(IFERROR(VALUE($O29),0)&gt;=Parametri!$B$2,"SI","NO")))</f>
        <v/>
      </c>
      <c r="H29" s="21">
        <f>IF($G29="SI",SUMPRODUCT(MAX(($C$2:$C$200=$C29)*(IFERROR($D$2:$D$200*1,0)=1)*(IFERROR($O$2:$O$200*1,0)&gt;=Parametri!$B$2)*IFERROR($F$2:$F$200*1,0))),0)</f>
        <v/>
      </c>
      <c r="I29" s="21">
        <f>IF($G29="SI",IF($H29&gt;0,30*(IFERROR($F29*1,0)/$H29),0),0)</f>
        <v/>
      </c>
      <c r="J29" s="21">
        <f>IF($A29="",0,IF($G29="SI",ROUND(IFERROR($E29*1,0)+$I29,4),ROUND(IFERROR($E29*1,0),4)))</f>
        <v/>
      </c>
      <c r="K29" s="21">
        <f>IF($A29="","",IF(IFERROR(VALUE($D29),0)&lt;&gt;1,"Non attiva",IF(IFERROR(VALUE($O29),0)&lt;Parametri!$B$2,"Sotto soglia","")))</f>
        <v/>
      </c>
      <c r="L29" s="21">
        <f>IF($A29="","",$A29&amp;"|"&amp;$C29)</f>
        <v/>
      </c>
      <c r="M29" s="21">
        <f>IF($A29="","",$C29&amp;"|"&amp;TEXT($J29,"0.0000"))</f>
        <v/>
      </c>
      <c r="N29" s="21" t="n"/>
      <c r="O29" s="21">
        <f>IF($A29="",0,IFERROR(IF(SUMIFS(CriteriTecnici!$O:$O,CriteriTecnici!$Q:$Q,$A29&amp;"|"&amp;$C29)&gt;0,SUMIFS(CriteriTecnici!$O:$O,CriteriTecnici!$Q:$Q,$A29&amp;"|"&amp;$C29,CriteriTecnici!$F:$F,"Q")+SUMIFS(CriteriTecnici!$O:$O,CriteriTecnici!$Q:$Q,$A29&amp;"|"&amp;$C29,CriteriTecnici!$F:$F,"T"),IFERROR($N29*1,0)),0))</f>
        <v/>
      </c>
      <c r="P29" s="21">
        <f>IF($A29="","",IF(SUMIFS(CriteriTecnici!$O:$O,CriteriTecnici!$Q:$Q,$A29&amp;"|"&amp;$C29)&gt;0,"Criteri A-G","Aggregato"))</f>
        <v/>
      </c>
    </row>
    <row r="30">
      <c r="A30" s="20" t="n"/>
      <c r="B30" s="20" t="n"/>
      <c r="C30" s="20" t="n"/>
      <c r="D30" s="20" t="n"/>
      <c r="E30" s="21">
        <f>IF($A30="",0,IFERROR(IF(SUMIFS(CriteriTecnici!$O:$O,CriteriTecnici!$Q:$Q,$A30&amp;"|"&amp;$C30)&gt;0,IF($G30="SI",ROUND(IF(SUMPRODUCT(MAX((CriteriTecnici!$C$5:$C$6173=$C30)*(CriteriTecnici!$E$5:$E$6173="A")*(CriteriTecnici!$T$5:$T$6173="SI")*IFERROR(CriteriTecnici!$O$5:$O$6173*1,0)))&gt;0,MIN(7,SUMIFS(CriteriTecnici!$O:$O,CriteriTecnici!$Q:$Q,$A30&amp;"|"&amp;$C30,CriteriTecnici!$E:$E,"A")*(7/SUMPRODUCT(MAX((CriteriTecnici!$C$5:$C$6173=$C30)*(CriteriTecnici!$E$5:$E$6173="A")*(CriteriTecnici!$T$5:$T$6173="SI")*IFERROR(CriteriTecnici!$O$5:$O$6173*1,0))))),0)+IF(SUMPRODUCT(MAX((CriteriTecnici!$C$5:$C$6173=$C30)*(CriteriTecnici!$E$5:$E$6173="B")*(CriteriTecnici!$T$5:$T$6173="SI")*IFERROR(CriteriTecnici!$O$5:$O$6173*1,0)))&gt;0,MIN(14,SUMIFS(CriteriTecnici!$O:$O,CriteriTecnici!$Q:$Q,$A30&amp;"|"&amp;$C30,CriteriTecnici!$E:$E,"B")*(14/SUMPRODUCT(MAX((CriteriTecnici!$C$5:$C$6173=$C30)*(CriteriTecnici!$E$5:$E$6173="B")*(CriteriTecnici!$T$5:$T$6173="SI")*IFERROR(CriteriTecnici!$O$5:$O$6173*1,0))))),0)+IF(SUMPRODUCT(MAX((CriteriTecnici!$C$5:$C$6173=$C30)*(CriteriTecnici!$E$5:$E$6173="C")*(CriteriTecnici!$T$5:$T$6173="SI")*IFERROR(CriteriTecnici!$O$5:$O$6173*1,0)))&gt;0,MIN(14,SUMIFS(CriteriTecnici!$O:$O,CriteriTecnici!$Q:$Q,$A30&amp;"|"&amp;$C30,CriteriTecnici!$E:$E,"C")*(14/SUMPRODUCT(MAX((CriteriTecnici!$C$5:$C$6173=$C30)*(CriteriTecnici!$E$5:$E$6173="C")*(CriteriTecnici!$T$5:$T$6173="SI")*IFERROR(CriteriTecnici!$O$5:$O$6173*1,0))))),0)+IF(SUMPRODUCT(MAX((CriteriTecnici!$C$5:$C$6173=$C30)*(CriteriTecnici!$E$5:$E$6173="D")*(CriteriTecnici!$T$5:$T$6173="SI")*IFERROR(CriteriTecnici!$O$5:$O$6173*1,0)))&gt;0,MIN(10,SUMIFS(CriteriTecnici!$O:$O,CriteriTecnici!$Q:$Q,$A30&amp;"|"&amp;$C30,CriteriTecnici!$E:$E,"D")*(10/SUMPRODUCT(MAX((CriteriTecnici!$C$5:$C$6173=$C30)*(CriteriTecnici!$E$5:$E$6173="D")*(CriteriTecnici!$T$5:$T$6173="SI")*IFERROR(CriteriTecnici!$O$5:$O$6173*1,0))))),0)+IF(SUMPRODUCT(MAX((CriteriTecnici!$C$5:$C$6173=$C30)*(CriteriTecnici!$E$5:$E$6173="E")*(CriteriTecnici!$T$5:$T$6173="SI")*IFERROR(CriteriTecnici!$O$5:$O$6173*1,0)))&gt;0,MIN(4,SUMIFS(CriteriTecnici!$O:$O,CriteriTecnici!$Q:$Q,$A30&amp;"|"&amp;$C30,CriteriTecnici!$E:$E,"E")*(4/SUMPRODUCT(MAX((CriteriTecnici!$C$5:$C$6173=$C30)*(CriteriTecnici!$E$5:$E$6173="E")*(CriteriTecnici!$T$5:$T$6173="SI")*IFERROR(CriteriTecnici!$O$5:$O$6173*1,0))))),0)+IF(SUMPRODUCT(MAX((CriteriTecnici!$C$5:$C$6173=$C30)*(CriteriTecnici!$E$5:$E$6173="F")*(CriteriTecnici!$T$5:$T$6173="SI")*IFERROR(CriteriTecnici!$O$5:$O$6173*1,0)))&gt;0,MIN(14,SUMIFS(CriteriTecnici!$O:$O,CriteriTecnici!$Q:$Q,$A30&amp;"|"&amp;$C30,CriteriTecnici!$E:$E,"F")*(14/SUMPRODUCT(MAX((CriteriTecnici!$C$5:$C$6173=$C30)*(CriteriTecnici!$E$5:$E$6173="F")*(CriteriTecnici!$T$5:$T$6173="SI")*IFERROR(CriteriTecnici!$O$5:$O$6173*1,0))))),0)+IF(SUMPRODUCT(MAX((CriteriTecnici!$C$5:$C$6173=$C30)*(CriteriTecnici!$E$5:$E$6173="G")*(CriteriTecnici!$T$5:$T$6173="SI")*IFERROR(CriteriTecnici!$O$5:$O$6173*1,0)))&gt;0,MIN(7,SUMIFS(CriteriTecnici!$O:$O,CriteriTecnici!$Q:$Q,$A30&amp;"|"&amp;$C30,CriteriTecnici!$E:$E,"G")*(7/SUMPRODUCT(MAX((CriteriTecnici!$C$5:$C$6173=$C30)*(CriteriTecnici!$E$5:$E$6173="G")*(CriteriTecnici!$T$5:$T$6173="SI")*IFERROR(CriteriTecnici!$O$5:$O$6173*1,0))))),0),4),0),IFERROR($N30*1,0)),0))</f>
        <v/>
      </c>
      <c r="F30" s="20" t="n"/>
      <c r="G30" s="21">
        <f>IF($A30="","",IF(IFERROR(VALUE($D30),0)&lt;&gt;1,"NO",IF(IFERROR(VALUE($O30),0)&gt;=Parametri!$B$2,"SI","NO")))</f>
        <v/>
      </c>
      <c r="H30" s="21">
        <f>IF($G30="SI",SUMPRODUCT(MAX(($C$2:$C$200=$C30)*(IFERROR($D$2:$D$200*1,0)=1)*(IFERROR($O$2:$O$200*1,0)&gt;=Parametri!$B$2)*IFERROR($F$2:$F$200*1,0))),0)</f>
        <v/>
      </c>
      <c r="I30" s="21">
        <f>IF($G30="SI",IF($H30&gt;0,30*(IFERROR($F30*1,0)/$H30),0),0)</f>
        <v/>
      </c>
      <c r="J30" s="21">
        <f>IF($A30="",0,IF($G30="SI",ROUND(IFERROR($E30*1,0)+$I30,4),ROUND(IFERROR($E30*1,0),4)))</f>
        <v/>
      </c>
      <c r="K30" s="21">
        <f>IF($A30="","",IF(IFERROR(VALUE($D30),0)&lt;&gt;1,"Non attiva",IF(IFERROR(VALUE($O30),0)&lt;Parametri!$B$2,"Sotto soglia","")))</f>
        <v/>
      </c>
      <c r="L30" s="21">
        <f>IF($A30="","",$A30&amp;"|"&amp;$C30)</f>
        <v/>
      </c>
      <c r="M30" s="21">
        <f>IF($A30="","",$C30&amp;"|"&amp;TEXT($J30,"0.0000"))</f>
        <v/>
      </c>
      <c r="N30" s="21" t="n"/>
      <c r="O30" s="21">
        <f>IF($A30="",0,IFERROR(IF(SUMIFS(CriteriTecnici!$O:$O,CriteriTecnici!$Q:$Q,$A30&amp;"|"&amp;$C30)&gt;0,SUMIFS(CriteriTecnici!$O:$O,CriteriTecnici!$Q:$Q,$A30&amp;"|"&amp;$C30,CriteriTecnici!$F:$F,"Q")+SUMIFS(CriteriTecnici!$O:$O,CriteriTecnici!$Q:$Q,$A30&amp;"|"&amp;$C30,CriteriTecnici!$F:$F,"T"),IFERROR($N30*1,0)),0))</f>
        <v/>
      </c>
      <c r="P30" s="21">
        <f>IF($A30="","",IF(SUMIFS(CriteriTecnici!$O:$O,CriteriTecnici!$Q:$Q,$A30&amp;"|"&amp;$C30)&gt;0,"Criteri A-G","Aggregato"))</f>
        <v/>
      </c>
    </row>
    <row r="31">
      <c r="A31" s="20" t="n"/>
      <c r="B31" s="20" t="n"/>
      <c r="C31" s="20" t="n"/>
      <c r="D31" s="20" t="n"/>
      <c r="E31" s="21">
        <f>IF($A31="",0,IFERROR(IF(SUMIFS(CriteriTecnici!$O:$O,CriteriTecnici!$Q:$Q,$A31&amp;"|"&amp;$C31)&gt;0,IF($G31="SI",ROUND(IF(SUMPRODUCT(MAX((CriteriTecnici!$C$5:$C$6173=$C31)*(CriteriTecnici!$E$5:$E$6173="A")*(CriteriTecnici!$T$5:$T$6173="SI")*IFERROR(CriteriTecnici!$O$5:$O$6173*1,0)))&gt;0,MIN(7,SUMIFS(CriteriTecnici!$O:$O,CriteriTecnici!$Q:$Q,$A31&amp;"|"&amp;$C31,CriteriTecnici!$E:$E,"A")*(7/SUMPRODUCT(MAX((CriteriTecnici!$C$5:$C$6173=$C31)*(CriteriTecnici!$E$5:$E$6173="A")*(CriteriTecnici!$T$5:$T$6173="SI")*IFERROR(CriteriTecnici!$O$5:$O$6173*1,0))))),0)+IF(SUMPRODUCT(MAX((CriteriTecnici!$C$5:$C$6173=$C31)*(CriteriTecnici!$E$5:$E$6173="B")*(CriteriTecnici!$T$5:$T$6173="SI")*IFERROR(CriteriTecnici!$O$5:$O$6173*1,0)))&gt;0,MIN(14,SUMIFS(CriteriTecnici!$O:$O,CriteriTecnici!$Q:$Q,$A31&amp;"|"&amp;$C31,CriteriTecnici!$E:$E,"B")*(14/SUMPRODUCT(MAX((CriteriTecnici!$C$5:$C$6173=$C31)*(CriteriTecnici!$E$5:$E$6173="B")*(CriteriTecnici!$T$5:$T$6173="SI")*IFERROR(CriteriTecnici!$O$5:$O$6173*1,0))))),0)+IF(SUMPRODUCT(MAX((CriteriTecnici!$C$5:$C$6173=$C31)*(CriteriTecnici!$E$5:$E$6173="C")*(CriteriTecnici!$T$5:$T$6173="SI")*IFERROR(CriteriTecnici!$O$5:$O$6173*1,0)))&gt;0,MIN(14,SUMIFS(CriteriTecnici!$O:$O,CriteriTecnici!$Q:$Q,$A31&amp;"|"&amp;$C31,CriteriTecnici!$E:$E,"C")*(14/SUMPRODUCT(MAX((CriteriTecnici!$C$5:$C$6173=$C31)*(CriteriTecnici!$E$5:$E$6173="C")*(CriteriTecnici!$T$5:$T$6173="SI")*IFERROR(CriteriTecnici!$O$5:$O$6173*1,0))))),0)+IF(SUMPRODUCT(MAX((CriteriTecnici!$C$5:$C$6173=$C31)*(CriteriTecnici!$E$5:$E$6173="D")*(CriteriTecnici!$T$5:$T$6173="SI")*IFERROR(CriteriTecnici!$O$5:$O$6173*1,0)))&gt;0,MIN(10,SUMIFS(CriteriTecnici!$O:$O,CriteriTecnici!$Q:$Q,$A31&amp;"|"&amp;$C31,CriteriTecnici!$E:$E,"D")*(10/SUMPRODUCT(MAX((CriteriTecnici!$C$5:$C$6173=$C31)*(CriteriTecnici!$E$5:$E$6173="D")*(CriteriTecnici!$T$5:$T$6173="SI")*IFERROR(CriteriTecnici!$O$5:$O$6173*1,0))))),0)+IF(SUMPRODUCT(MAX((CriteriTecnici!$C$5:$C$6173=$C31)*(CriteriTecnici!$E$5:$E$6173="E")*(CriteriTecnici!$T$5:$T$6173="SI")*IFERROR(CriteriTecnici!$O$5:$O$6173*1,0)))&gt;0,MIN(4,SUMIFS(CriteriTecnici!$O:$O,CriteriTecnici!$Q:$Q,$A31&amp;"|"&amp;$C31,CriteriTecnici!$E:$E,"E")*(4/SUMPRODUCT(MAX((CriteriTecnici!$C$5:$C$6173=$C31)*(CriteriTecnici!$E$5:$E$6173="E")*(CriteriTecnici!$T$5:$T$6173="SI")*IFERROR(CriteriTecnici!$O$5:$O$6173*1,0))))),0)+IF(SUMPRODUCT(MAX((CriteriTecnici!$C$5:$C$6173=$C31)*(CriteriTecnici!$E$5:$E$6173="F")*(CriteriTecnici!$T$5:$T$6173="SI")*IFERROR(CriteriTecnici!$O$5:$O$6173*1,0)))&gt;0,MIN(14,SUMIFS(CriteriTecnici!$O:$O,CriteriTecnici!$Q:$Q,$A31&amp;"|"&amp;$C31,CriteriTecnici!$E:$E,"F")*(14/SUMPRODUCT(MAX((CriteriTecnici!$C$5:$C$6173=$C31)*(CriteriTecnici!$E$5:$E$6173="F")*(CriteriTecnici!$T$5:$T$6173="SI")*IFERROR(CriteriTecnici!$O$5:$O$6173*1,0))))),0)+IF(SUMPRODUCT(MAX((CriteriTecnici!$C$5:$C$6173=$C31)*(CriteriTecnici!$E$5:$E$6173="G")*(CriteriTecnici!$T$5:$T$6173="SI")*IFERROR(CriteriTecnici!$O$5:$O$6173*1,0)))&gt;0,MIN(7,SUMIFS(CriteriTecnici!$O:$O,CriteriTecnici!$Q:$Q,$A31&amp;"|"&amp;$C31,CriteriTecnici!$E:$E,"G")*(7/SUMPRODUCT(MAX((CriteriTecnici!$C$5:$C$6173=$C31)*(CriteriTecnici!$E$5:$E$6173="G")*(CriteriTecnici!$T$5:$T$6173="SI")*IFERROR(CriteriTecnici!$O$5:$O$6173*1,0))))),0),4),0),IFERROR($N31*1,0)),0))</f>
        <v/>
      </c>
      <c r="F31" s="20" t="n"/>
      <c r="G31" s="21">
        <f>IF($A31="","",IF(IFERROR(VALUE($D31),0)&lt;&gt;1,"NO",IF(IFERROR(VALUE($O31),0)&gt;=Parametri!$B$2,"SI","NO")))</f>
        <v/>
      </c>
      <c r="H31" s="21">
        <f>IF($G31="SI",SUMPRODUCT(MAX(($C$2:$C$200=$C31)*(IFERROR($D$2:$D$200*1,0)=1)*(IFERROR($O$2:$O$200*1,0)&gt;=Parametri!$B$2)*IFERROR($F$2:$F$200*1,0))),0)</f>
        <v/>
      </c>
      <c r="I31" s="21">
        <f>IF($G31="SI",IF($H31&gt;0,30*(IFERROR($F31*1,0)/$H31),0),0)</f>
        <v/>
      </c>
      <c r="J31" s="21">
        <f>IF($A31="",0,IF($G31="SI",ROUND(IFERROR($E31*1,0)+$I31,4),ROUND(IFERROR($E31*1,0),4)))</f>
        <v/>
      </c>
      <c r="K31" s="21">
        <f>IF($A31="","",IF(IFERROR(VALUE($D31),0)&lt;&gt;1,"Non attiva",IF(IFERROR(VALUE($O31),0)&lt;Parametri!$B$2,"Sotto soglia","")))</f>
        <v/>
      </c>
      <c r="L31" s="21">
        <f>IF($A31="","",$A31&amp;"|"&amp;$C31)</f>
        <v/>
      </c>
      <c r="M31" s="21">
        <f>IF($A31="","",$C31&amp;"|"&amp;TEXT($J31,"0.0000"))</f>
        <v/>
      </c>
      <c r="N31" s="21" t="n"/>
      <c r="O31" s="21">
        <f>IF($A31="",0,IFERROR(IF(SUMIFS(CriteriTecnici!$O:$O,CriteriTecnici!$Q:$Q,$A31&amp;"|"&amp;$C31)&gt;0,SUMIFS(CriteriTecnici!$O:$O,CriteriTecnici!$Q:$Q,$A31&amp;"|"&amp;$C31,CriteriTecnici!$F:$F,"Q")+SUMIFS(CriteriTecnici!$O:$O,CriteriTecnici!$Q:$Q,$A31&amp;"|"&amp;$C31,CriteriTecnici!$F:$F,"T"),IFERROR($N31*1,0)),0))</f>
        <v/>
      </c>
      <c r="P31" s="21">
        <f>IF($A31="","",IF(SUMIFS(CriteriTecnici!$O:$O,CriteriTecnici!$Q:$Q,$A31&amp;"|"&amp;$C31)&gt;0,"Criteri A-G","Aggregato"))</f>
        <v/>
      </c>
    </row>
    <row r="32">
      <c r="A32" s="20" t="n"/>
      <c r="B32" s="20" t="n"/>
      <c r="C32" s="20" t="n"/>
      <c r="D32" s="20" t="n"/>
      <c r="E32" s="21">
        <f>IF($A32="",0,IFERROR(IF(SUMIFS(CriteriTecnici!$O:$O,CriteriTecnici!$Q:$Q,$A32&amp;"|"&amp;$C32)&gt;0,IF($G32="SI",ROUND(IF(SUMPRODUCT(MAX((CriteriTecnici!$C$5:$C$6173=$C32)*(CriteriTecnici!$E$5:$E$6173="A")*(CriteriTecnici!$T$5:$T$6173="SI")*IFERROR(CriteriTecnici!$O$5:$O$6173*1,0)))&gt;0,MIN(7,SUMIFS(CriteriTecnici!$O:$O,CriteriTecnici!$Q:$Q,$A32&amp;"|"&amp;$C32,CriteriTecnici!$E:$E,"A")*(7/SUMPRODUCT(MAX((CriteriTecnici!$C$5:$C$6173=$C32)*(CriteriTecnici!$E$5:$E$6173="A")*(CriteriTecnici!$T$5:$T$6173="SI")*IFERROR(CriteriTecnici!$O$5:$O$6173*1,0))))),0)+IF(SUMPRODUCT(MAX((CriteriTecnici!$C$5:$C$6173=$C32)*(CriteriTecnici!$E$5:$E$6173="B")*(CriteriTecnici!$T$5:$T$6173="SI")*IFERROR(CriteriTecnici!$O$5:$O$6173*1,0)))&gt;0,MIN(14,SUMIFS(CriteriTecnici!$O:$O,CriteriTecnici!$Q:$Q,$A32&amp;"|"&amp;$C32,CriteriTecnici!$E:$E,"B")*(14/SUMPRODUCT(MAX((CriteriTecnici!$C$5:$C$6173=$C32)*(CriteriTecnici!$E$5:$E$6173="B")*(CriteriTecnici!$T$5:$T$6173="SI")*IFERROR(CriteriTecnici!$O$5:$O$6173*1,0))))),0)+IF(SUMPRODUCT(MAX((CriteriTecnici!$C$5:$C$6173=$C32)*(CriteriTecnici!$E$5:$E$6173="C")*(CriteriTecnici!$T$5:$T$6173="SI")*IFERROR(CriteriTecnici!$O$5:$O$6173*1,0)))&gt;0,MIN(14,SUMIFS(CriteriTecnici!$O:$O,CriteriTecnici!$Q:$Q,$A32&amp;"|"&amp;$C32,CriteriTecnici!$E:$E,"C")*(14/SUMPRODUCT(MAX((CriteriTecnici!$C$5:$C$6173=$C32)*(CriteriTecnici!$E$5:$E$6173="C")*(CriteriTecnici!$T$5:$T$6173="SI")*IFERROR(CriteriTecnici!$O$5:$O$6173*1,0))))),0)+IF(SUMPRODUCT(MAX((CriteriTecnici!$C$5:$C$6173=$C32)*(CriteriTecnici!$E$5:$E$6173="D")*(CriteriTecnici!$T$5:$T$6173="SI")*IFERROR(CriteriTecnici!$O$5:$O$6173*1,0)))&gt;0,MIN(10,SUMIFS(CriteriTecnici!$O:$O,CriteriTecnici!$Q:$Q,$A32&amp;"|"&amp;$C32,CriteriTecnici!$E:$E,"D")*(10/SUMPRODUCT(MAX((CriteriTecnici!$C$5:$C$6173=$C32)*(CriteriTecnici!$E$5:$E$6173="D")*(CriteriTecnici!$T$5:$T$6173="SI")*IFERROR(CriteriTecnici!$O$5:$O$6173*1,0))))),0)+IF(SUMPRODUCT(MAX((CriteriTecnici!$C$5:$C$6173=$C32)*(CriteriTecnici!$E$5:$E$6173="E")*(CriteriTecnici!$T$5:$T$6173="SI")*IFERROR(CriteriTecnici!$O$5:$O$6173*1,0)))&gt;0,MIN(4,SUMIFS(CriteriTecnici!$O:$O,CriteriTecnici!$Q:$Q,$A32&amp;"|"&amp;$C32,CriteriTecnici!$E:$E,"E")*(4/SUMPRODUCT(MAX((CriteriTecnici!$C$5:$C$6173=$C32)*(CriteriTecnici!$E$5:$E$6173="E")*(CriteriTecnici!$T$5:$T$6173="SI")*IFERROR(CriteriTecnici!$O$5:$O$6173*1,0))))),0)+IF(SUMPRODUCT(MAX((CriteriTecnici!$C$5:$C$6173=$C32)*(CriteriTecnici!$E$5:$E$6173="F")*(CriteriTecnici!$T$5:$T$6173="SI")*IFERROR(CriteriTecnici!$O$5:$O$6173*1,0)))&gt;0,MIN(14,SUMIFS(CriteriTecnici!$O:$O,CriteriTecnici!$Q:$Q,$A32&amp;"|"&amp;$C32,CriteriTecnici!$E:$E,"F")*(14/SUMPRODUCT(MAX((CriteriTecnici!$C$5:$C$6173=$C32)*(CriteriTecnici!$E$5:$E$6173="F")*(CriteriTecnici!$T$5:$T$6173="SI")*IFERROR(CriteriTecnici!$O$5:$O$6173*1,0))))),0)+IF(SUMPRODUCT(MAX((CriteriTecnici!$C$5:$C$6173=$C32)*(CriteriTecnici!$E$5:$E$6173="G")*(CriteriTecnici!$T$5:$T$6173="SI")*IFERROR(CriteriTecnici!$O$5:$O$6173*1,0)))&gt;0,MIN(7,SUMIFS(CriteriTecnici!$O:$O,CriteriTecnici!$Q:$Q,$A32&amp;"|"&amp;$C32,CriteriTecnici!$E:$E,"G")*(7/SUMPRODUCT(MAX((CriteriTecnici!$C$5:$C$6173=$C32)*(CriteriTecnici!$E$5:$E$6173="G")*(CriteriTecnici!$T$5:$T$6173="SI")*IFERROR(CriteriTecnici!$O$5:$O$6173*1,0))))),0),4),0),IFERROR($N32*1,0)),0))</f>
        <v/>
      </c>
      <c r="F32" s="20" t="n"/>
      <c r="G32" s="21">
        <f>IF($A32="","",IF(IFERROR(VALUE($D32),0)&lt;&gt;1,"NO",IF(IFERROR(VALUE($O32),0)&gt;=Parametri!$B$2,"SI","NO")))</f>
        <v/>
      </c>
      <c r="H32" s="21">
        <f>IF($G32="SI",SUMPRODUCT(MAX(($C$2:$C$200=$C32)*(IFERROR($D$2:$D$200*1,0)=1)*(IFERROR($O$2:$O$200*1,0)&gt;=Parametri!$B$2)*IFERROR($F$2:$F$200*1,0))),0)</f>
        <v/>
      </c>
      <c r="I32" s="21">
        <f>IF($G32="SI",IF($H32&gt;0,30*(IFERROR($F32*1,0)/$H32),0),0)</f>
        <v/>
      </c>
      <c r="J32" s="21">
        <f>IF($A32="",0,IF($G32="SI",ROUND(IFERROR($E32*1,0)+$I32,4),ROUND(IFERROR($E32*1,0),4)))</f>
        <v/>
      </c>
      <c r="K32" s="21">
        <f>IF($A32="","",IF(IFERROR(VALUE($D32),0)&lt;&gt;1,"Non attiva",IF(IFERROR(VALUE($O32),0)&lt;Parametri!$B$2,"Sotto soglia","")))</f>
        <v/>
      </c>
      <c r="L32" s="21">
        <f>IF($A32="","",$A32&amp;"|"&amp;$C32)</f>
        <v/>
      </c>
      <c r="M32" s="21">
        <f>IF($A32="","",$C32&amp;"|"&amp;TEXT($J32,"0.0000"))</f>
        <v/>
      </c>
      <c r="N32" s="21" t="n"/>
      <c r="O32" s="21">
        <f>IF($A32="",0,IFERROR(IF(SUMIFS(CriteriTecnici!$O:$O,CriteriTecnici!$Q:$Q,$A32&amp;"|"&amp;$C32)&gt;0,SUMIFS(CriteriTecnici!$O:$O,CriteriTecnici!$Q:$Q,$A32&amp;"|"&amp;$C32,CriteriTecnici!$F:$F,"Q")+SUMIFS(CriteriTecnici!$O:$O,CriteriTecnici!$Q:$Q,$A32&amp;"|"&amp;$C32,CriteriTecnici!$F:$F,"T"),IFERROR($N32*1,0)),0))</f>
        <v/>
      </c>
      <c r="P32" s="21">
        <f>IF($A32="","",IF(SUMIFS(CriteriTecnici!$O:$O,CriteriTecnici!$Q:$Q,$A32&amp;"|"&amp;$C32)&gt;0,"Criteri A-G","Aggregato"))</f>
        <v/>
      </c>
    </row>
    <row r="33">
      <c r="A33" s="20" t="n"/>
      <c r="B33" s="20" t="n"/>
      <c r="C33" s="20" t="n"/>
      <c r="D33" s="20" t="n"/>
      <c r="E33" s="21">
        <f>IF($A33="",0,IFERROR(IF(SUMIFS(CriteriTecnici!$O:$O,CriteriTecnici!$Q:$Q,$A33&amp;"|"&amp;$C33)&gt;0,IF($G33="SI",ROUND(IF(SUMPRODUCT(MAX((CriteriTecnici!$C$5:$C$6173=$C33)*(CriteriTecnici!$E$5:$E$6173="A")*(CriteriTecnici!$T$5:$T$6173="SI")*IFERROR(CriteriTecnici!$O$5:$O$6173*1,0)))&gt;0,MIN(7,SUMIFS(CriteriTecnici!$O:$O,CriteriTecnici!$Q:$Q,$A33&amp;"|"&amp;$C33,CriteriTecnici!$E:$E,"A")*(7/SUMPRODUCT(MAX((CriteriTecnici!$C$5:$C$6173=$C33)*(CriteriTecnici!$E$5:$E$6173="A")*(CriteriTecnici!$T$5:$T$6173="SI")*IFERROR(CriteriTecnici!$O$5:$O$6173*1,0))))),0)+IF(SUMPRODUCT(MAX((CriteriTecnici!$C$5:$C$6173=$C33)*(CriteriTecnici!$E$5:$E$6173="B")*(CriteriTecnici!$T$5:$T$6173="SI")*IFERROR(CriteriTecnici!$O$5:$O$6173*1,0)))&gt;0,MIN(14,SUMIFS(CriteriTecnici!$O:$O,CriteriTecnici!$Q:$Q,$A33&amp;"|"&amp;$C33,CriteriTecnici!$E:$E,"B")*(14/SUMPRODUCT(MAX((CriteriTecnici!$C$5:$C$6173=$C33)*(CriteriTecnici!$E$5:$E$6173="B")*(CriteriTecnici!$T$5:$T$6173="SI")*IFERROR(CriteriTecnici!$O$5:$O$6173*1,0))))),0)+IF(SUMPRODUCT(MAX((CriteriTecnici!$C$5:$C$6173=$C33)*(CriteriTecnici!$E$5:$E$6173="C")*(CriteriTecnici!$T$5:$T$6173="SI")*IFERROR(CriteriTecnici!$O$5:$O$6173*1,0)))&gt;0,MIN(14,SUMIFS(CriteriTecnici!$O:$O,CriteriTecnici!$Q:$Q,$A33&amp;"|"&amp;$C33,CriteriTecnici!$E:$E,"C")*(14/SUMPRODUCT(MAX((CriteriTecnici!$C$5:$C$6173=$C33)*(CriteriTecnici!$E$5:$E$6173="C")*(CriteriTecnici!$T$5:$T$6173="SI")*IFERROR(CriteriTecnici!$O$5:$O$6173*1,0))))),0)+IF(SUMPRODUCT(MAX((CriteriTecnici!$C$5:$C$6173=$C33)*(CriteriTecnici!$E$5:$E$6173="D")*(CriteriTecnici!$T$5:$T$6173="SI")*IFERROR(CriteriTecnici!$O$5:$O$6173*1,0)))&gt;0,MIN(10,SUMIFS(CriteriTecnici!$O:$O,CriteriTecnici!$Q:$Q,$A33&amp;"|"&amp;$C33,CriteriTecnici!$E:$E,"D")*(10/SUMPRODUCT(MAX((CriteriTecnici!$C$5:$C$6173=$C33)*(CriteriTecnici!$E$5:$E$6173="D")*(CriteriTecnici!$T$5:$T$6173="SI")*IFERROR(CriteriTecnici!$O$5:$O$6173*1,0))))),0)+IF(SUMPRODUCT(MAX((CriteriTecnici!$C$5:$C$6173=$C33)*(CriteriTecnici!$E$5:$E$6173="E")*(CriteriTecnici!$T$5:$T$6173="SI")*IFERROR(CriteriTecnici!$O$5:$O$6173*1,0)))&gt;0,MIN(4,SUMIFS(CriteriTecnici!$O:$O,CriteriTecnici!$Q:$Q,$A33&amp;"|"&amp;$C33,CriteriTecnici!$E:$E,"E")*(4/SUMPRODUCT(MAX((CriteriTecnici!$C$5:$C$6173=$C33)*(CriteriTecnici!$E$5:$E$6173="E")*(CriteriTecnici!$T$5:$T$6173="SI")*IFERROR(CriteriTecnici!$O$5:$O$6173*1,0))))),0)+IF(SUMPRODUCT(MAX((CriteriTecnici!$C$5:$C$6173=$C33)*(CriteriTecnici!$E$5:$E$6173="F")*(CriteriTecnici!$T$5:$T$6173="SI")*IFERROR(CriteriTecnici!$O$5:$O$6173*1,0)))&gt;0,MIN(14,SUMIFS(CriteriTecnici!$O:$O,CriteriTecnici!$Q:$Q,$A33&amp;"|"&amp;$C33,CriteriTecnici!$E:$E,"F")*(14/SUMPRODUCT(MAX((CriteriTecnici!$C$5:$C$6173=$C33)*(CriteriTecnici!$E$5:$E$6173="F")*(CriteriTecnici!$T$5:$T$6173="SI")*IFERROR(CriteriTecnici!$O$5:$O$6173*1,0))))),0)+IF(SUMPRODUCT(MAX((CriteriTecnici!$C$5:$C$6173=$C33)*(CriteriTecnici!$E$5:$E$6173="G")*(CriteriTecnici!$T$5:$T$6173="SI")*IFERROR(CriteriTecnici!$O$5:$O$6173*1,0)))&gt;0,MIN(7,SUMIFS(CriteriTecnici!$O:$O,CriteriTecnici!$Q:$Q,$A33&amp;"|"&amp;$C33,CriteriTecnici!$E:$E,"G")*(7/SUMPRODUCT(MAX((CriteriTecnici!$C$5:$C$6173=$C33)*(CriteriTecnici!$E$5:$E$6173="G")*(CriteriTecnici!$T$5:$T$6173="SI")*IFERROR(CriteriTecnici!$O$5:$O$6173*1,0))))),0),4),0),IFERROR($N33*1,0)),0))</f>
        <v/>
      </c>
      <c r="F33" s="20" t="n"/>
      <c r="G33" s="21">
        <f>IF($A33="","",IF(IFERROR(VALUE($D33),0)&lt;&gt;1,"NO",IF(IFERROR(VALUE($O33),0)&gt;=Parametri!$B$2,"SI","NO")))</f>
        <v/>
      </c>
      <c r="H33" s="21">
        <f>IF($G33="SI",SUMPRODUCT(MAX(($C$2:$C$200=$C33)*(IFERROR($D$2:$D$200*1,0)=1)*(IFERROR($O$2:$O$200*1,0)&gt;=Parametri!$B$2)*IFERROR($F$2:$F$200*1,0))),0)</f>
        <v/>
      </c>
      <c r="I33" s="21">
        <f>IF($G33="SI",IF($H33&gt;0,30*(IFERROR($F33*1,0)/$H33),0),0)</f>
        <v/>
      </c>
      <c r="J33" s="21">
        <f>IF($A33="",0,IF($G33="SI",ROUND(IFERROR($E33*1,0)+$I33,4),ROUND(IFERROR($E33*1,0),4)))</f>
        <v/>
      </c>
      <c r="K33" s="21">
        <f>IF($A33="","",IF(IFERROR(VALUE($D33),0)&lt;&gt;1,"Non attiva",IF(IFERROR(VALUE($O33),0)&lt;Parametri!$B$2,"Sotto soglia","")))</f>
        <v/>
      </c>
      <c r="L33" s="21">
        <f>IF($A33="","",$A33&amp;"|"&amp;$C33)</f>
        <v/>
      </c>
      <c r="M33" s="21">
        <f>IF($A33="","",$C33&amp;"|"&amp;TEXT($J33,"0.0000"))</f>
        <v/>
      </c>
      <c r="N33" s="21" t="n"/>
      <c r="O33" s="21">
        <f>IF($A33="",0,IFERROR(IF(SUMIFS(CriteriTecnici!$O:$O,CriteriTecnici!$Q:$Q,$A33&amp;"|"&amp;$C33)&gt;0,SUMIFS(CriteriTecnici!$O:$O,CriteriTecnici!$Q:$Q,$A33&amp;"|"&amp;$C33,CriteriTecnici!$F:$F,"Q")+SUMIFS(CriteriTecnici!$O:$O,CriteriTecnici!$Q:$Q,$A33&amp;"|"&amp;$C33,CriteriTecnici!$F:$F,"T"),IFERROR($N33*1,0)),0))</f>
        <v/>
      </c>
      <c r="P33" s="21">
        <f>IF($A33="","",IF(SUMIFS(CriteriTecnici!$O:$O,CriteriTecnici!$Q:$Q,$A33&amp;"|"&amp;$C33)&gt;0,"Criteri A-G","Aggregato"))</f>
        <v/>
      </c>
    </row>
    <row r="34">
      <c r="A34" s="20" t="n"/>
      <c r="B34" s="20" t="n"/>
      <c r="C34" s="20" t="n"/>
      <c r="D34" s="20" t="n"/>
      <c r="E34" s="21">
        <f>IF($A34="",0,IFERROR(IF(SUMIFS(CriteriTecnici!$O:$O,CriteriTecnici!$Q:$Q,$A34&amp;"|"&amp;$C34)&gt;0,IF($G34="SI",ROUND(IF(SUMPRODUCT(MAX((CriteriTecnici!$C$5:$C$6173=$C34)*(CriteriTecnici!$E$5:$E$6173="A")*(CriteriTecnici!$T$5:$T$6173="SI")*IFERROR(CriteriTecnici!$O$5:$O$6173*1,0)))&gt;0,MIN(7,SUMIFS(CriteriTecnici!$O:$O,CriteriTecnici!$Q:$Q,$A34&amp;"|"&amp;$C34,CriteriTecnici!$E:$E,"A")*(7/SUMPRODUCT(MAX((CriteriTecnici!$C$5:$C$6173=$C34)*(CriteriTecnici!$E$5:$E$6173="A")*(CriteriTecnici!$T$5:$T$6173="SI")*IFERROR(CriteriTecnici!$O$5:$O$6173*1,0))))),0)+IF(SUMPRODUCT(MAX((CriteriTecnici!$C$5:$C$6173=$C34)*(CriteriTecnici!$E$5:$E$6173="B")*(CriteriTecnici!$T$5:$T$6173="SI")*IFERROR(CriteriTecnici!$O$5:$O$6173*1,0)))&gt;0,MIN(14,SUMIFS(CriteriTecnici!$O:$O,CriteriTecnici!$Q:$Q,$A34&amp;"|"&amp;$C34,CriteriTecnici!$E:$E,"B")*(14/SUMPRODUCT(MAX((CriteriTecnici!$C$5:$C$6173=$C34)*(CriteriTecnici!$E$5:$E$6173="B")*(CriteriTecnici!$T$5:$T$6173="SI")*IFERROR(CriteriTecnici!$O$5:$O$6173*1,0))))),0)+IF(SUMPRODUCT(MAX((CriteriTecnici!$C$5:$C$6173=$C34)*(CriteriTecnici!$E$5:$E$6173="C")*(CriteriTecnici!$T$5:$T$6173="SI")*IFERROR(CriteriTecnici!$O$5:$O$6173*1,0)))&gt;0,MIN(14,SUMIFS(CriteriTecnici!$O:$O,CriteriTecnici!$Q:$Q,$A34&amp;"|"&amp;$C34,CriteriTecnici!$E:$E,"C")*(14/SUMPRODUCT(MAX((CriteriTecnici!$C$5:$C$6173=$C34)*(CriteriTecnici!$E$5:$E$6173="C")*(CriteriTecnici!$T$5:$T$6173="SI")*IFERROR(CriteriTecnici!$O$5:$O$6173*1,0))))),0)+IF(SUMPRODUCT(MAX((CriteriTecnici!$C$5:$C$6173=$C34)*(CriteriTecnici!$E$5:$E$6173="D")*(CriteriTecnici!$T$5:$T$6173="SI")*IFERROR(CriteriTecnici!$O$5:$O$6173*1,0)))&gt;0,MIN(10,SUMIFS(CriteriTecnici!$O:$O,CriteriTecnici!$Q:$Q,$A34&amp;"|"&amp;$C34,CriteriTecnici!$E:$E,"D")*(10/SUMPRODUCT(MAX((CriteriTecnici!$C$5:$C$6173=$C34)*(CriteriTecnici!$E$5:$E$6173="D")*(CriteriTecnici!$T$5:$T$6173="SI")*IFERROR(CriteriTecnici!$O$5:$O$6173*1,0))))),0)+IF(SUMPRODUCT(MAX((CriteriTecnici!$C$5:$C$6173=$C34)*(CriteriTecnici!$E$5:$E$6173="E")*(CriteriTecnici!$T$5:$T$6173="SI")*IFERROR(CriteriTecnici!$O$5:$O$6173*1,0)))&gt;0,MIN(4,SUMIFS(CriteriTecnici!$O:$O,CriteriTecnici!$Q:$Q,$A34&amp;"|"&amp;$C34,CriteriTecnici!$E:$E,"E")*(4/SUMPRODUCT(MAX((CriteriTecnici!$C$5:$C$6173=$C34)*(CriteriTecnici!$E$5:$E$6173="E")*(CriteriTecnici!$T$5:$T$6173="SI")*IFERROR(CriteriTecnici!$O$5:$O$6173*1,0))))),0)+IF(SUMPRODUCT(MAX((CriteriTecnici!$C$5:$C$6173=$C34)*(CriteriTecnici!$E$5:$E$6173="F")*(CriteriTecnici!$T$5:$T$6173="SI")*IFERROR(CriteriTecnici!$O$5:$O$6173*1,0)))&gt;0,MIN(14,SUMIFS(CriteriTecnici!$O:$O,CriteriTecnici!$Q:$Q,$A34&amp;"|"&amp;$C34,CriteriTecnici!$E:$E,"F")*(14/SUMPRODUCT(MAX((CriteriTecnici!$C$5:$C$6173=$C34)*(CriteriTecnici!$E$5:$E$6173="F")*(CriteriTecnici!$T$5:$T$6173="SI")*IFERROR(CriteriTecnici!$O$5:$O$6173*1,0))))),0)+IF(SUMPRODUCT(MAX((CriteriTecnici!$C$5:$C$6173=$C34)*(CriteriTecnici!$E$5:$E$6173="G")*(CriteriTecnici!$T$5:$T$6173="SI")*IFERROR(CriteriTecnici!$O$5:$O$6173*1,0)))&gt;0,MIN(7,SUMIFS(CriteriTecnici!$O:$O,CriteriTecnici!$Q:$Q,$A34&amp;"|"&amp;$C34,CriteriTecnici!$E:$E,"G")*(7/SUMPRODUCT(MAX((CriteriTecnici!$C$5:$C$6173=$C34)*(CriteriTecnici!$E$5:$E$6173="G")*(CriteriTecnici!$T$5:$T$6173="SI")*IFERROR(CriteriTecnici!$O$5:$O$6173*1,0))))),0),4),0),IFERROR($N34*1,0)),0))</f>
        <v/>
      </c>
      <c r="F34" s="20" t="n"/>
      <c r="G34" s="21">
        <f>IF($A34="","",IF(IFERROR(VALUE($D34),0)&lt;&gt;1,"NO",IF(IFERROR(VALUE($O34),0)&gt;=Parametri!$B$2,"SI","NO")))</f>
        <v/>
      </c>
      <c r="H34" s="21">
        <f>IF($G34="SI",SUMPRODUCT(MAX(($C$2:$C$200=$C34)*(IFERROR($D$2:$D$200*1,0)=1)*(IFERROR($O$2:$O$200*1,0)&gt;=Parametri!$B$2)*IFERROR($F$2:$F$200*1,0))),0)</f>
        <v/>
      </c>
      <c r="I34" s="21">
        <f>IF($G34="SI",IF($H34&gt;0,30*(IFERROR($F34*1,0)/$H34),0),0)</f>
        <v/>
      </c>
      <c r="J34" s="21">
        <f>IF($A34="",0,IF($G34="SI",ROUND(IFERROR($E34*1,0)+$I34,4),ROUND(IFERROR($E34*1,0),4)))</f>
        <v/>
      </c>
      <c r="K34" s="21">
        <f>IF($A34="","",IF(IFERROR(VALUE($D34),0)&lt;&gt;1,"Non attiva",IF(IFERROR(VALUE($O34),0)&lt;Parametri!$B$2,"Sotto soglia","")))</f>
        <v/>
      </c>
      <c r="L34" s="21">
        <f>IF($A34="","",$A34&amp;"|"&amp;$C34)</f>
        <v/>
      </c>
      <c r="M34" s="21">
        <f>IF($A34="","",$C34&amp;"|"&amp;TEXT($J34,"0.0000"))</f>
        <v/>
      </c>
      <c r="N34" s="21" t="n"/>
      <c r="O34" s="21">
        <f>IF($A34="",0,IFERROR(IF(SUMIFS(CriteriTecnici!$O:$O,CriteriTecnici!$Q:$Q,$A34&amp;"|"&amp;$C34)&gt;0,SUMIFS(CriteriTecnici!$O:$O,CriteriTecnici!$Q:$Q,$A34&amp;"|"&amp;$C34,CriteriTecnici!$F:$F,"Q")+SUMIFS(CriteriTecnici!$O:$O,CriteriTecnici!$Q:$Q,$A34&amp;"|"&amp;$C34,CriteriTecnici!$F:$F,"T"),IFERROR($N34*1,0)),0))</f>
        <v/>
      </c>
      <c r="P34" s="21">
        <f>IF($A34="","",IF(SUMIFS(CriteriTecnici!$O:$O,CriteriTecnici!$Q:$Q,$A34&amp;"|"&amp;$C34)&gt;0,"Criteri A-G","Aggregato"))</f>
        <v/>
      </c>
    </row>
    <row r="35">
      <c r="A35" s="20" t="n"/>
      <c r="B35" s="20" t="n"/>
      <c r="C35" s="20" t="n"/>
      <c r="D35" s="20" t="n"/>
      <c r="E35" s="21">
        <f>IF($A35="",0,IFERROR(IF(SUMIFS(CriteriTecnici!$O:$O,CriteriTecnici!$Q:$Q,$A35&amp;"|"&amp;$C35)&gt;0,IF($G35="SI",ROUND(IF(SUMPRODUCT(MAX((CriteriTecnici!$C$5:$C$6173=$C35)*(CriteriTecnici!$E$5:$E$6173="A")*(CriteriTecnici!$T$5:$T$6173="SI")*IFERROR(CriteriTecnici!$O$5:$O$6173*1,0)))&gt;0,MIN(7,SUMIFS(CriteriTecnici!$O:$O,CriteriTecnici!$Q:$Q,$A35&amp;"|"&amp;$C35,CriteriTecnici!$E:$E,"A")*(7/SUMPRODUCT(MAX((CriteriTecnici!$C$5:$C$6173=$C35)*(CriteriTecnici!$E$5:$E$6173="A")*(CriteriTecnici!$T$5:$T$6173="SI")*IFERROR(CriteriTecnici!$O$5:$O$6173*1,0))))),0)+IF(SUMPRODUCT(MAX((CriteriTecnici!$C$5:$C$6173=$C35)*(CriteriTecnici!$E$5:$E$6173="B")*(CriteriTecnici!$T$5:$T$6173="SI")*IFERROR(CriteriTecnici!$O$5:$O$6173*1,0)))&gt;0,MIN(14,SUMIFS(CriteriTecnici!$O:$O,CriteriTecnici!$Q:$Q,$A35&amp;"|"&amp;$C35,CriteriTecnici!$E:$E,"B")*(14/SUMPRODUCT(MAX((CriteriTecnici!$C$5:$C$6173=$C35)*(CriteriTecnici!$E$5:$E$6173="B")*(CriteriTecnici!$T$5:$T$6173="SI")*IFERROR(CriteriTecnici!$O$5:$O$6173*1,0))))),0)+IF(SUMPRODUCT(MAX((CriteriTecnici!$C$5:$C$6173=$C35)*(CriteriTecnici!$E$5:$E$6173="C")*(CriteriTecnici!$T$5:$T$6173="SI")*IFERROR(CriteriTecnici!$O$5:$O$6173*1,0)))&gt;0,MIN(14,SUMIFS(CriteriTecnici!$O:$O,CriteriTecnici!$Q:$Q,$A35&amp;"|"&amp;$C35,CriteriTecnici!$E:$E,"C")*(14/SUMPRODUCT(MAX((CriteriTecnici!$C$5:$C$6173=$C35)*(CriteriTecnici!$E$5:$E$6173="C")*(CriteriTecnici!$T$5:$T$6173="SI")*IFERROR(CriteriTecnici!$O$5:$O$6173*1,0))))),0)+IF(SUMPRODUCT(MAX((CriteriTecnici!$C$5:$C$6173=$C35)*(CriteriTecnici!$E$5:$E$6173="D")*(CriteriTecnici!$T$5:$T$6173="SI")*IFERROR(CriteriTecnici!$O$5:$O$6173*1,0)))&gt;0,MIN(10,SUMIFS(CriteriTecnici!$O:$O,CriteriTecnici!$Q:$Q,$A35&amp;"|"&amp;$C35,CriteriTecnici!$E:$E,"D")*(10/SUMPRODUCT(MAX((CriteriTecnici!$C$5:$C$6173=$C35)*(CriteriTecnici!$E$5:$E$6173="D")*(CriteriTecnici!$T$5:$T$6173="SI")*IFERROR(CriteriTecnici!$O$5:$O$6173*1,0))))),0)+IF(SUMPRODUCT(MAX((CriteriTecnici!$C$5:$C$6173=$C35)*(CriteriTecnici!$E$5:$E$6173="E")*(CriteriTecnici!$T$5:$T$6173="SI")*IFERROR(CriteriTecnici!$O$5:$O$6173*1,0)))&gt;0,MIN(4,SUMIFS(CriteriTecnici!$O:$O,CriteriTecnici!$Q:$Q,$A35&amp;"|"&amp;$C35,CriteriTecnici!$E:$E,"E")*(4/SUMPRODUCT(MAX((CriteriTecnici!$C$5:$C$6173=$C35)*(CriteriTecnici!$E$5:$E$6173="E")*(CriteriTecnici!$T$5:$T$6173="SI")*IFERROR(CriteriTecnici!$O$5:$O$6173*1,0))))),0)+IF(SUMPRODUCT(MAX((CriteriTecnici!$C$5:$C$6173=$C35)*(CriteriTecnici!$E$5:$E$6173="F")*(CriteriTecnici!$T$5:$T$6173="SI")*IFERROR(CriteriTecnici!$O$5:$O$6173*1,0)))&gt;0,MIN(14,SUMIFS(CriteriTecnici!$O:$O,CriteriTecnici!$Q:$Q,$A35&amp;"|"&amp;$C35,CriteriTecnici!$E:$E,"F")*(14/SUMPRODUCT(MAX((CriteriTecnici!$C$5:$C$6173=$C35)*(CriteriTecnici!$E$5:$E$6173="F")*(CriteriTecnici!$T$5:$T$6173="SI")*IFERROR(CriteriTecnici!$O$5:$O$6173*1,0))))),0)+IF(SUMPRODUCT(MAX((CriteriTecnici!$C$5:$C$6173=$C35)*(CriteriTecnici!$E$5:$E$6173="G")*(CriteriTecnici!$T$5:$T$6173="SI")*IFERROR(CriteriTecnici!$O$5:$O$6173*1,0)))&gt;0,MIN(7,SUMIFS(CriteriTecnici!$O:$O,CriteriTecnici!$Q:$Q,$A35&amp;"|"&amp;$C35,CriteriTecnici!$E:$E,"G")*(7/SUMPRODUCT(MAX((CriteriTecnici!$C$5:$C$6173=$C35)*(CriteriTecnici!$E$5:$E$6173="G")*(CriteriTecnici!$T$5:$T$6173="SI")*IFERROR(CriteriTecnici!$O$5:$O$6173*1,0))))),0),4),0),IFERROR($N35*1,0)),0))</f>
        <v/>
      </c>
      <c r="F35" s="20" t="n"/>
      <c r="G35" s="21">
        <f>IF($A35="","",IF(IFERROR(VALUE($D35),0)&lt;&gt;1,"NO",IF(IFERROR(VALUE($O35),0)&gt;=Parametri!$B$2,"SI","NO")))</f>
        <v/>
      </c>
      <c r="H35" s="21">
        <f>IF($G35="SI",SUMPRODUCT(MAX(($C$2:$C$200=$C35)*(IFERROR($D$2:$D$200*1,0)=1)*(IFERROR($O$2:$O$200*1,0)&gt;=Parametri!$B$2)*IFERROR($F$2:$F$200*1,0))),0)</f>
        <v/>
      </c>
      <c r="I35" s="21">
        <f>IF($G35="SI",IF($H35&gt;0,30*(IFERROR($F35*1,0)/$H35),0),0)</f>
        <v/>
      </c>
      <c r="J35" s="21">
        <f>IF($A35="",0,IF($G35="SI",ROUND(IFERROR($E35*1,0)+$I35,4),ROUND(IFERROR($E35*1,0),4)))</f>
        <v/>
      </c>
      <c r="K35" s="21">
        <f>IF($A35="","",IF(IFERROR(VALUE($D35),0)&lt;&gt;1,"Non attiva",IF(IFERROR(VALUE($O35),0)&lt;Parametri!$B$2,"Sotto soglia","")))</f>
        <v/>
      </c>
      <c r="L35" s="21">
        <f>IF($A35="","",$A35&amp;"|"&amp;$C35)</f>
        <v/>
      </c>
      <c r="M35" s="21">
        <f>IF($A35="","",$C35&amp;"|"&amp;TEXT($J35,"0.0000"))</f>
        <v/>
      </c>
      <c r="N35" s="21" t="n"/>
      <c r="O35" s="21">
        <f>IF($A35="",0,IFERROR(IF(SUMIFS(CriteriTecnici!$O:$O,CriteriTecnici!$Q:$Q,$A35&amp;"|"&amp;$C35)&gt;0,SUMIFS(CriteriTecnici!$O:$O,CriteriTecnici!$Q:$Q,$A35&amp;"|"&amp;$C35,CriteriTecnici!$F:$F,"Q")+SUMIFS(CriteriTecnici!$O:$O,CriteriTecnici!$Q:$Q,$A35&amp;"|"&amp;$C35,CriteriTecnici!$F:$F,"T"),IFERROR($N35*1,0)),0))</f>
        <v/>
      </c>
      <c r="P35" s="21">
        <f>IF($A35="","",IF(SUMIFS(CriteriTecnici!$O:$O,CriteriTecnici!$Q:$Q,$A35&amp;"|"&amp;$C35)&gt;0,"Criteri A-G","Aggregato"))</f>
        <v/>
      </c>
    </row>
    <row r="36">
      <c r="A36" s="20" t="n"/>
      <c r="B36" s="20" t="n"/>
      <c r="C36" s="20" t="n"/>
      <c r="D36" s="20" t="n"/>
      <c r="E36" s="21">
        <f>IF($A36="",0,IFERROR(IF(SUMIFS(CriteriTecnici!$O:$O,CriteriTecnici!$Q:$Q,$A36&amp;"|"&amp;$C36)&gt;0,IF($G36="SI",ROUND(IF(SUMPRODUCT(MAX((CriteriTecnici!$C$5:$C$6173=$C36)*(CriteriTecnici!$E$5:$E$6173="A")*(CriteriTecnici!$T$5:$T$6173="SI")*IFERROR(CriteriTecnici!$O$5:$O$6173*1,0)))&gt;0,MIN(7,SUMIFS(CriteriTecnici!$O:$O,CriteriTecnici!$Q:$Q,$A36&amp;"|"&amp;$C36,CriteriTecnici!$E:$E,"A")*(7/SUMPRODUCT(MAX((CriteriTecnici!$C$5:$C$6173=$C36)*(CriteriTecnici!$E$5:$E$6173="A")*(CriteriTecnici!$T$5:$T$6173="SI")*IFERROR(CriteriTecnici!$O$5:$O$6173*1,0))))),0)+IF(SUMPRODUCT(MAX((CriteriTecnici!$C$5:$C$6173=$C36)*(CriteriTecnici!$E$5:$E$6173="B")*(CriteriTecnici!$T$5:$T$6173="SI")*IFERROR(CriteriTecnici!$O$5:$O$6173*1,0)))&gt;0,MIN(14,SUMIFS(CriteriTecnici!$O:$O,CriteriTecnici!$Q:$Q,$A36&amp;"|"&amp;$C36,CriteriTecnici!$E:$E,"B")*(14/SUMPRODUCT(MAX((CriteriTecnici!$C$5:$C$6173=$C36)*(CriteriTecnici!$E$5:$E$6173="B")*(CriteriTecnici!$T$5:$T$6173="SI")*IFERROR(CriteriTecnici!$O$5:$O$6173*1,0))))),0)+IF(SUMPRODUCT(MAX((CriteriTecnici!$C$5:$C$6173=$C36)*(CriteriTecnici!$E$5:$E$6173="C")*(CriteriTecnici!$T$5:$T$6173="SI")*IFERROR(CriteriTecnici!$O$5:$O$6173*1,0)))&gt;0,MIN(14,SUMIFS(CriteriTecnici!$O:$O,CriteriTecnici!$Q:$Q,$A36&amp;"|"&amp;$C36,CriteriTecnici!$E:$E,"C")*(14/SUMPRODUCT(MAX((CriteriTecnici!$C$5:$C$6173=$C36)*(CriteriTecnici!$E$5:$E$6173="C")*(CriteriTecnici!$T$5:$T$6173="SI")*IFERROR(CriteriTecnici!$O$5:$O$6173*1,0))))),0)+IF(SUMPRODUCT(MAX((CriteriTecnici!$C$5:$C$6173=$C36)*(CriteriTecnici!$E$5:$E$6173="D")*(CriteriTecnici!$T$5:$T$6173="SI")*IFERROR(CriteriTecnici!$O$5:$O$6173*1,0)))&gt;0,MIN(10,SUMIFS(CriteriTecnici!$O:$O,CriteriTecnici!$Q:$Q,$A36&amp;"|"&amp;$C36,CriteriTecnici!$E:$E,"D")*(10/SUMPRODUCT(MAX((CriteriTecnici!$C$5:$C$6173=$C36)*(CriteriTecnici!$E$5:$E$6173="D")*(CriteriTecnici!$T$5:$T$6173="SI")*IFERROR(CriteriTecnici!$O$5:$O$6173*1,0))))),0)+IF(SUMPRODUCT(MAX((CriteriTecnici!$C$5:$C$6173=$C36)*(CriteriTecnici!$E$5:$E$6173="E")*(CriteriTecnici!$T$5:$T$6173="SI")*IFERROR(CriteriTecnici!$O$5:$O$6173*1,0)))&gt;0,MIN(4,SUMIFS(CriteriTecnici!$O:$O,CriteriTecnici!$Q:$Q,$A36&amp;"|"&amp;$C36,CriteriTecnici!$E:$E,"E")*(4/SUMPRODUCT(MAX((CriteriTecnici!$C$5:$C$6173=$C36)*(CriteriTecnici!$E$5:$E$6173="E")*(CriteriTecnici!$T$5:$T$6173="SI")*IFERROR(CriteriTecnici!$O$5:$O$6173*1,0))))),0)+IF(SUMPRODUCT(MAX((CriteriTecnici!$C$5:$C$6173=$C36)*(CriteriTecnici!$E$5:$E$6173="F")*(CriteriTecnici!$T$5:$T$6173="SI")*IFERROR(CriteriTecnici!$O$5:$O$6173*1,0)))&gt;0,MIN(14,SUMIFS(CriteriTecnici!$O:$O,CriteriTecnici!$Q:$Q,$A36&amp;"|"&amp;$C36,CriteriTecnici!$E:$E,"F")*(14/SUMPRODUCT(MAX((CriteriTecnici!$C$5:$C$6173=$C36)*(CriteriTecnici!$E$5:$E$6173="F")*(CriteriTecnici!$T$5:$T$6173="SI")*IFERROR(CriteriTecnici!$O$5:$O$6173*1,0))))),0)+IF(SUMPRODUCT(MAX((CriteriTecnici!$C$5:$C$6173=$C36)*(CriteriTecnici!$E$5:$E$6173="G")*(CriteriTecnici!$T$5:$T$6173="SI")*IFERROR(CriteriTecnici!$O$5:$O$6173*1,0)))&gt;0,MIN(7,SUMIFS(CriteriTecnici!$O:$O,CriteriTecnici!$Q:$Q,$A36&amp;"|"&amp;$C36,CriteriTecnici!$E:$E,"G")*(7/SUMPRODUCT(MAX((CriteriTecnici!$C$5:$C$6173=$C36)*(CriteriTecnici!$E$5:$E$6173="G")*(CriteriTecnici!$T$5:$T$6173="SI")*IFERROR(CriteriTecnici!$O$5:$O$6173*1,0))))),0),4),0),IFERROR($N36*1,0)),0))</f>
        <v/>
      </c>
      <c r="F36" s="20" t="n"/>
      <c r="G36" s="21">
        <f>IF($A36="","",IF(IFERROR(VALUE($D36),0)&lt;&gt;1,"NO",IF(IFERROR(VALUE($O36),0)&gt;=Parametri!$B$2,"SI","NO")))</f>
        <v/>
      </c>
      <c r="H36" s="21">
        <f>IF($G36="SI",SUMPRODUCT(MAX(($C$2:$C$200=$C36)*(IFERROR($D$2:$D$200*1,0)=1)*(IFERROR($O$2:$O$200*1,0)&gt;=Parametri!$B$2)*IFERROR($F$2:$F$200*1,0))),0)</f>
        <v/>
      </c>
      <c r="I36" s="21">
        <f>IF($G36="SI",IF($H36&gt;0,30*(IFERROR($F36*1,0)/$H36),0),0)</f>
        <v/>
      </c>
      <c r="J36" s="21">
        <f>IF($A36="",0,IF($G36="SI",ROUND(IFERROR($E36*1,0)+$I36,4),ROUND(IFERROR($E36*1,0),4)))</f>
        <v/>
      </c>
      <c r="K36" s="21">
        <f>IF($A36="","",IF(IFERROR(VALUE($D36),0)&lt;&gt;1,"Non attiva",IF(IFERROR(VALUE($O36),0)&lt;Parametri!$B$2,"Sotto soglia","")))</f>
        <v/>
      </c>
      <c r="L36" s="21">
        <f>IF($A36="","",$A36&amp;"|"&amp;$C36)</f>
        <v/>
      </c>
      <c r="M36" s="21">
        <f>IF($A36="","",$C36&amp;"|"&amp;TEXT($J36,"0.0000"))</f>
        <v/>
      </c>
      <c r="N36" s="21" t="n"/>
      <c r="O36" s="21">
        <f>IF($A36="",0,IFERROR(IF(SUMIFS(CriteriTecnici!$O:$O,CriteriTecnici!$Q:$Q,$A36&amp;"|"&amp;$C36)&gt;0,SUMIFS(CriteriTecnici!$O:$O,CriteriTecnici!$Q:$Q,$A36&amp;"|"&amp;$C36,CriteriTecnici!$F:$F,"Q")+SUMIFS(CriteriTecnici!$O:$O,CriteriTecnici!$Q:$Q,$A36&amp;"|"&amp;$C36,CriteriTecnici!$F:$F,"T"),IFERROR($N36*1,0)),0))</f>
        <v/>
      </c>
      <c r="P36" s="21">
        <f>IF($A36="","",IF(SUMIFS(CriteriTecnici!$O:$O,CriteriTecnici!$Q:$Q,$A36&amp;"|"&amp;$C36)&gt;0,"Criteri A-G","Aggregato"))</f>
        <v/>
      </c>
    </row>
    <row r="37">
      <c r="A37" s="20" t="n"/>
      <c r="B37" s="20" t="n"/>
      <c r="C37" s="20" t="n"/>
      <c r="D37" s="20" t="n"/>
      <c r="E37" s="21">
        <f>IF($A37="",0,IFERROR(IF(SUMIFS(CriteriTecnici!$O:$O,CriteriTecnici!$Q:$Q,$A37&amp;"|"&amp;$C37)&gt;0,IF($G37="SI",ROUND(IF(SUMPRODUCT(MAX((CriteriTecnici!$C$5:$C$6173=$C37)*(CriteriTecnici!$E$5:$E$6173="A")*(CriteriTecnici!$T$5:$T$6173="SI")*IFERROR(CriteriTecnici!$O$5:$O$6173*1,0)))&gt;0,MIN(7,SUMIFS(CriteriTecnici!$O:$O,CriteriTecnici!$Q:$Q,$A37&amp;"|"&amp;$C37,CriteriTecnici!$E:$E,"A")*(7/SUMPRODUCT(MAX((CriteriTecnici!$C$5:$C$6173=$C37)*(CriteriTecnici!$E$5:$E$6173="A")*(CriteriTecnici!$T$5:$T$6173="SI")*IFERROR(CriteriTecnici!$O$5:$O$6173*1,0))))),0)+IF(SUMPRODUCT(MAX((CriteriTecnici!$C$5:$C$6173=$C37)*(CriteriTecnici!$E$5:$E$6173="B")*(CriteriTecnici!$T$5:$T$6173="SI")*IFERROR(CriteriTecnici!$O$5:$O$6173*1,0)))&gt;0,MIN(14,SUMIFS(CriteriTecnici!$O:$O,CriteriTecnici!$Q:$Q,$A37&amp;"|"&amp;$C37,CriteriTecnici!$E:$E,"B")*(14/SUMPRODUCT(MAX((CriteriTecnici!$C$5:$C$6173=$C37)*(CriteriTecnici!$E$5:$E$6173="B")*(CriteriTecnici!$T$5:$T$6173="SI")*IFERROR(CriteriTecnici!$O$5:$O$6173*1,0))))),0)+IF(SUMPRODUCT(MAX((CriteriTecnici!$C$5:$C$6173=$C37)*(CriteriTecnici!$E$5:$E$6173="C")*(CriteriTecnici!$T$5:$T$6173="SI")*IFERROR(CriteriTecnici!$O$5:$O$6173*1,0)))&gt;0,MIN(14,SUMIFS(CriteriTecnici!$O:$O,CriteriTecnici!$Q:$Q,$A37&amp;"|"&amp;$C37,CriteriTecnici!$E:$E,"C")*(14/SUMPRODUCT(MAX((CriteriTecnici!$C$5:$C$6173=$C37)*(CriteriTecnici!$E$5:$E$6173="C")*(CriteriTecnici!$T$5:$T$6173="SI")*IFERROR(CriteriTecnici!$O$5:$O$6173*1,0))))),0)+IF(SUMPRODUCT(MAX((CriteriTecnici!$C$5:$C$6173=$C37)*(CriteriTecnici!$E$5:$E$6173="D")*(CriteriTecnici!$T$5:$T$6173="SI")*IFERROR(CriteriTecnici!$O$5:$O$6173*1,0)))&gt;0,MIN(10,SUMIFS(CriteriTecnici!$O:$O,CriteriTecnici!$Q:$Q,$A37&amp;"|"&amp;$C37,CriteriTecnici!$E:$E,"D")*(10/SUMPRODUCT(MAX((CriteriTecnici!$C$5:$C$6173=$C37)*(CriteriTecnici!$E$5:$E$6173="D")*(CriteriTecnici!$T$5:$T$6173="SI")*IFERROR(CriteriTecnici!$O$5:$O$6173*1,0))))),0)+IF(SUMPRODUCT(MAX((CriteriTecnici!$C$5:$C$6173=$C37)*(CriteriTecnici!$E$5:$E$6173="E")*(CriteriTecnici!$T$5:$T$6173="SI")*IFERROR(CriteriTecnici!$O$5:$O$6173*1,0)))&gt;0,MIN(4,SUMIFS(CriteriTecnici!$O:$O,CriteriTecnici!$Q:$Q,$A37&amp;"|"&amp;$C37,CriteriTecnici!$E:$E,"E")*(4/SUMPRODUCT(MAX((CriteriTecnici!$C$5:$C$6173=$C37)*(CriteriTecnici!$E$5:$E$6173="E")*(CriteriTecnici!$T$5:$T$6173="SI")*IFERROR(CriteriTecnici!$O$5:$O$6173*1,0))))),0)+IF(SUMPRODUCT(MAX((CriteriTecnici!$C$5:$C$6173=$C37)*(CriteriTecnici!$E$5:$E$6173="F")*(CriteriTecnici!$T$5:$T$6173="SI")*IFERROR(CriteriTecnici!$O$5:$O$6173*1,0)))&gt;0,MIN(14,SUMIFS(CriteriTecnici!$O:$O,CriteriTecnici!$Q:$Q,$A37&amp;"|"&amp;$C37,CriteriTecnici!$E:$E,"F")*(14/SUMPRODUCT(MAX((CriteriTecnici!$C$5:$C$6173=$C37)*(CriteriTecnici!$E$5:$E$6173="F")*(CriteriTecnici!$T$5:$T$6173="SI")*IFERROR(CriteriTecnici!$O$5:$O$6173*1,0))))),0)+IF(SUMPRODUCT(MAX((CriteriTecnici!$C$5:$C$6173=$C37)*(CriteriTecnici!$E$5:$E$6173="G")*(CriteriTecnici!$T$5:$T$6173="SI")*IFERROR(CriteriTecnici!$O$5:$O$6173*1,0)))&gt;0,MIN(7,SUMIFS(CriteriTecnici!$O:$O,CriteriTecnici!$Q:$Q,$A37&amp;"|"&amp;$C37,CriteriTecnici!$E:$E,"G")*(7/SUMPRODUCT(MAX((CriteriTecnici!$C$5:$C$6173=$C37)*(CriteriTecnici!$E$5:$E$6173="G")*(CriteriTecnici!$T$5:$T$6173="SI")*IFERROR(CriteriTecnici!$O$5:$O$6173*1,0))))),0),4),0),IFERROR($N37*1,0)),0))</f>
        <v/>
      </c>
      <c r="F37" s="20" t="n"/>
      <c r="G37" s="21">
        <f>IF($A37="","",IF(IFERROR(VALUE($D37),0)&lt;&gt;1,"NO",IF(IFERROR(VALUE($O37),0)&gt;=Parametri!$B$2,"SI","NO")))</f>
        <v/>
      </c>
      <c r="H37" s="21">
        <f>IF($G37="SI",SUMPRODUCT(MAX(($C$2:$C$200=$C37)*(IFERROR($D$2:$D$200*1,0)=1)*(IFERROR($O$2:$O$200*1,0)&gt;=Parametri!$B$2)*IFERROR($F$2:$F$200*1,0))),0)</f>
        <v/>
      </c>
      <c r="I37" s="21">
        <f>IF($G37="SI",IF($H37&gt;0,30*(IFERROR($F37*1,0)/$H37),0),0)</f>
        <v/>
      </c>
      <c r="J37" s="21">
        <f>IF($A37="",0,IF($G37="SI",ROUND(IFERROR($E37*1,0)+$I37,4),ROUND(IFERROR($E37*1,0),4)))</f>
        <v/>
      </c>
      <c r="K37" s="21">
        <f>IF($A37="","",IF(IFERROR(VALUE($D37),0)&lt;&gt;1,"Non attiva",IF(IFERROR(VALUE($O37),0)&lt;Parametri!$B$2,"Sotto soglia","")))</f>
        <v/>
      </c>
      <c r="L37" s="21">
        <f>IF($A37="","",$A37&amp;"|"&amp;$C37)</f>
        <v/>
      </c>
      <c r="M37" s="21">
        <f>IF($A37="","",$C37&amp;"|"&amp;TEXT($J37,"0.0000"))</f>
        <v/>
      </c>
      <c r="N37" s="21" t="n"/>
      <c r="O37" s="21">
        <f>IF($A37="",0,IFERROR(IF(SUMIFS(CriteriTecnici!$O:$O,CriteriTecnici!$Q:$Q,$A37&amp;"|"&amp;$C37)&gt;0,SUMIFS(CriteriTecnici!$O:$O,CriteriTecnici!$Q:$Q,$A37&amp;"|"&amp;$C37,CriteriTecnici!$F:$F,"Q")+SUMIFS(CriteriTecnici!$O:$O,CriteriTecnici!$Q:$Q,$A37&amp;"|"&amp;$C37,CriteriTecnici!$F:$F,"T"),IFERROR($N37*1,0)),0))</f>
        <v/>
      </c>
      <c r="P37" s="21">
        <f>IF($A37="","",IF(SUMIFS(CriteriTecnici!$O:$O,CriteriTecnici!$Q:$Q,$A37&amp;"|"&amp;$C37)&gt;0,"Criteri A-G","Aggregato"))</f>
        <v/>
      </c>
    </row>
    <row r="38">
      <c r="A38" s="20" t="n"/>
      <c r="B38" s="20" t="n"/>
      <c r="C38" s="20" t="n"/>
      <c r="D38" s="20" t="n"/>
      <c r="E38" s="21">
        <f>IF($A38="",0,IFERROR(IF(SUMIFS(CriteriTecnici!$O:$O,CriteriTecnici!$Q:$Q,$A38&amp;"|"&amp;$C38)&gt;0,IF($G38="SI",ROUND(IF(SUMPRODUCT(MAX((CriteriTecnici!$C$5:$C$6173=$C38)*(CriteriTecnici!$E$5:$E$6173="A")*(CriteriTecnici!$T$5:$T$6173="SI")*IFERROR(CriteriTecnici!$O$5:$O$6173*1,0)))&gt;0,MIN(7,SUMIFS(CriteriTecnici!$O:$O,CriteriTecnici!$Q:$Q,$A38&amp;"|"&amp;$C38,CriteriTecnici!$E:$E,"A")*(7/SUMPRODUCT(MAX((CriteriTecnici!$C$5:$C$6173=$C38)*(CriteriTecnici!$E$5:$E$6173="A")*(CriteriTecnici!$T$5:$T$6173="SI")*IFERROR(CriteriTecnici!$O$5:$O$6173*1,0))))),0)+IF(SUMPRODUCT(MAX((CriteriTecnici!$C$5:$C$6173=$C38)*(CriteriTecnici!$E$5:$E$6173="B")*(CriteriTecnici!$T$5:$T$6173="SI")*IFERROR(CriteriTecnici!$O$5:$O$6173*1,0)))&gt;0,MIN(14,SUMIFS(CriteriTecnici!$O:$O,CriteriTecnici!$Q:$Q,$A38&amp;"|"&amp;$C38,CriteriTecnici!$E:$E,"B")*(14/SUMPRODUCT(MAX((CriteriTecnici!$C$5:$C$6173=$C38)*(CriteriTecnici!$E$5:$E$6173="B")*(CriteriTecnici!$T$5:$T$6173="SI")*IFERROR(CriteriTecnici!$O$5:$O$6173*1,0))))),0)+IF(SUMPRODUCT(MAX((CriteriTecnici!$C$5:$C$6173=$C38)*(CriteriTecnici!$E$5:$E$6173="C")*(CriteriTecnici!$T$5:$T$6173="SI")*IFERROR(CriteriTecnici!$O$5:$O$6173*1,0)))&gt;0,MIN(14,SUMIFS(CriteriTecnici!$O:$O,CriteriTecnici!$Q:$Q,$A38&amp;"|"&amp;$C38,CriteriTecnici!$E:$E,"C")*(14/SUMPRODUCT(MAX((CriteriTecnici!$C$5:$C$6173=$C38)*(CriteriTecnici!$E$5:$E$6173="C")*(CriteriTecnici!$T$5:$T$6173="SI")*IFERROR(CriteriTecnici!$O$5:$O$6173*1,0))))),0)+IF(SUMPRODUCT(MAX((CriteriTecnici!$C$5:$C$6173=$C38)*(CriteriTecnici!$E$5:$E$6173="D")*(CriteriTecnici!$T$5:$T$6173="SI")*IFERROR(CriteriTecnici!$O$5:$O$6173*1,0)))&gt;0,MIN(10,SUMIFS(CriteriTecnici!$O:$O,CriteriTecnici!$Q:$Q,$A38&amp;"|"&amp;$C38,CriteriTecnici!$E:$E,"D")*(10/SUMPRODUCT(MAX((CriteriTecnici!$C$5:$C$6173=$C38)*(CriteriTecnici!$E$5:$E$6173="D")*(CriteriTecnici!$T$5:$T$6173="SI")*IFERROR(CriteriTecnici!$O$5:$O$6173*1,0))))),0)+IF(SUMPRODUCT(MAX((CriteriTecnici!$C$5:$C$6173=$C38)*(CriteriTecnici!$E$5:$E$6173="E")*(CriteriTecnici!$T$5:$T$6173="SI")*IFERROR(CriteriTecnici!$O$5:$O$6173*1,0)))&gt;0,MIN(4,SUMIFS(CriteriTecnici!$O:$O,CriteriTecnici!$Q:$Q,$A38&amp;"|"&amp;$C38,CriteriTecnici!$E:$E,"E")*(4/SUMPRODUCT(MAX((CriteriTecnici!$C$5:$C$6173=$C38)*(CriteriTecnici!$E$5:$E$6173="E")*(CriteriTecnici!$T$5:$T$6173="SI")*IFERROR(CriteriTecnici!$O$5:$O$6173*1,0))))),0)+IF(SUMPRODUCT(MAX((CriteriTecnici!$C$5:$C$6173=$C38)*(CriteriTecnici!$E$5:$E$6173="F")*(CriteriTecnici!$T$5:$T$6173="SI")*IFERROR(CriteriTecnici!$O$5:$O$6173*1,0)))&gt;0,MIN(14,SUMIFS(CriteriTecnici!$O:$O,CriteriTecnici!$Q:$Q,$A38&amp;"|"&amp;$C38,CriteriTecnici!$E:$E,"F")*(14/SUMPRODUCT(MAX((CriteriTecnici!$C$5:$C$6173=$C38)*(CriteriTecnici!$E$5:$E$6173="F")*(CriteriTecnici!$T$5:$T$6173="SI")*IFERROR(CriteriTecnici!$O$5:$O$6173*1,0))))),0)+IF(SUMPRODUCT(MAX((CriteriTecnici!$C$5:$C$6173=$C38)*(CriteriTecnici!$E$5:$E$6173="G")*(CriteriTecnici!$T$5:$T$6173="SI")*IFERROR(CriteriTecnici!$O$5:$O$6173*1,0)))&gt;0,MIN(7,SUMIFS(CriteriTecnici!$O:$O,CriteriTecnici!$Q:$Q,$A38&amp;"|"&amp;$C38,CriteriTecnici!$E:$E,"G")*(7/SUMPRODUCT(MAX((CriteriTecnici!$C$5:$C$6173=$C38)*(CriteriTecnici!$E$5:$E$6173="G")*(CriteriTecnici!$T$5:$T$6173="SI")*IFERROR(CriteriTecnici!$O$5:$O$6173*1,0))))),0),4),0),IFERROR($N38*1,0)),0))</f>
        <v/>
      </c>
      <c r="F38" s="20" t="n"/>
      <c r="G38" s="21">
        <f>IF($A38="","",IF(IFERROR(VALUE($D38),0)&lt;&gt;1,"NO",IF(IFERROR(VALUE($O38),0)&gt;=Parametri!$B$2,"SI","NO")))</f>
        <v/>
      </c>
      <c r="H38" s="21">
        <f>IF($G38="SI",SUMPRODUCT(MAX(($C$2:$C$200=$C38)*(IFERROR($D$2:$D$200*1,0)=1)*(IFERROR($O$2:$O$200*1,0)&gt;=Parametri!$B$2)*IFERROR($F$2:$F$200*1,0))),0)</f>
        <v/>
      </c>
      <c r="I38" s="21">
        <f>IF($G38="SI",IF($H38&gt;0,30*(IFERROR($F38*1,0)/$H38),0),0)</f>
        <v/>
      </c>
      <c r="J38" s="21">
        <f>IF($A38="",0,IF($G38="SI",ROUND(IFERROR($E38*1,0)+$I38,4),ROUND(IFERROR($E38*1,0),4)))</f>
        <v/>
      </c>
      <c r="K38" s="21">
        <f>IF($A38="","",IF(IFERROR(VALUE($D38),0)&lt;&gt;1,"Non attiva",IF(IFERROR(VALUE($O38),0)&lt;Parametri!$B$2,"Sotto soglia","")))</f>
        <v/>
      </c>
      <c r="L38" s="21">
        <f>IF($A38="","",$A38&amp;"|"&amp;$C38)</f>
        <v/>
      </c>
      <c r="M38" s="21">
        <f>IF($A38="","",$C38&amp;"|"&amp;TEXT($J38,"0.0000"))</f>
        <v/>
      </c>
      <c r="N38" s="21" t="n"/>
      <c r="O38" s="21">
        <f>IF($A38="",0,IFERROR(IF(SUMIFS(CriteriTecnici!$O:$O,CriteriTecnici!$Q:$Q,$A38&amp;"|"&amp;$C38)&gt;0,SUMIFS(CriteriTecnici!$O:$O,CriteriTecnici!$Q:$Q,$A38&amp;"|"&amp;$C38,CriteriTecnici!$F:$F,"Q")+SUMIFS(CriteriTecnici!$O:$O,CriteriTecnici!$Q:$Q,$A38&amp;"|"&amp;$C38,CriteriTecnici!$F:$F,"T"),IFERROR($N38*1,0)),0))</f>
        <v/>
      </c>
      <c r="P38" s="21">
        <f>IF($A38="","",IF(SUMIFS(CriteriTecnici!$O:$O,CriteriTecnici!$Q:$Q,$A38&amp;"|"&amp;$C38)&gt;0,"Criteri A-G","Aggregato"))</f>
        <v/>
      </c>
    </row>
    <row r="39">
      <c r="A39" s="20" t="n"/>
      <c r="B39" s="20" t="n"/>
      <c r="C39" s="20" t="n"/>
      <c r="D39" s="20" t="n"/>
      <c r="E39" s="21">
        <f>IF($A39="",0,IFERROR(IF(SUMIFS(CriteriTecnici!$O:$O,CriteriTecnici!$Q:$Q,$A39&amp;"|"&amp;$C39)&gt;0,IF($G39="SI",ROUND(IF(SUMPRODUCT(MAX((CriteriTecnici!$C$5:$C$6173=$C39)*(CriteriTecnici!$E$5:$E$6173="A")*(CriteriTecnici!$T$5:$T$6173="SI")*IFERROR(CriteriTecnici!$O$5:$O$6173*1,0)))&gt;0,MIN(7,SUMIFS(CriteriTecnici!$O:$O,CriteriTecnici!$Q:$Q,$A39&amp;"|"&amp;$C39,CriteriTecnici!$E:$E,"A")*(7/SUMPRODUCT(MAX((CriteriTecnici!$C$5:$C$6173=$C39)*(CriteriTecnici!$E$5:$E$6173="A")*(CriteriTecnici!$T$5:$T$6173="SI")*IFERROR(CriteriTecnici!$O$5:$O$6173*1,0))))),0)+IF(SUMPRODUCT(MAX((CriteriTecnici!$C$5:$C$6173=$C39)*(CriteriTecnici!$E$5:$E$6173="B")*(CriteriTecnici!$T$5:$T$6173="SI")*IFERROR(CriteriTecnici!$O$5:$O$6173*1,0)))&gt;0,MIN(14,SUMIFS(CriteriTecnici!$O:$O,CriteriTecnici!$Q:$Q,$A39&amp;"|"&amp;$C39,CriteriTecnici!$E:$E,"B")*(14/SUMPRODUCT(MAX((CriteriTecnici!$C$5:$C$6173=$C39)*(CriteriTecnici!$E$5:$E$6173="B")*(CriteriTecnici!$T$5:$T$6173="SI")*IFERROR(CriteriTecnici!$O$5:$O$6173*1,0))))),0)+IF(SUMPRODUCT(MAX((CriteriTecnici!$C$5:$C$6173=$C39)*(CriteriTecnici!$E$5:$E$6173="C")*(CriteriTecnici!$T$5:$T$6173="SI")*IFERROR(CriteriTecnici!$O$5:$O$6173*1,0)))&gt;0,MIN(14,SUMIFS(CriteriTecnici!$O:$O,CriteriTecnici!$Q:$Q,$A39&amp;"|"&amp;$C39,CriteriTecnici!$E:$E,"C")*(14/SUMPRODUCT(MAX((CriteriTecnici!$C$5:$C$6173=$C39)*(CriteriTecnici!$E$5:$E$6173="C")*(CriteriTecnici!$T$5:$T$6173="SI")*IFERROR(CriteriTecnici!$O$5:$O$6173*1,0))))),0)+IF(SUMPRODUCT(MAX((CriteriTecnici!$C$5:$C$6173=$C39)*(CriteriTecnici!$E$5:$E$6173="D")*(CriteriTecnici!$T$5:$T$6173="SI")*IFERROR(CriteriTecnici!$O$5:$O$6173*1,0)))&gt;0,MIN(10,SUMIFS(CriteriTecnici!$O:$O,CriteriTecnici!$Q:$Q,$A39&amp;"|"&amp;$C39,CriteriTecnici!$E:$E,"D")*(10/SUMPRODUCT(MAX((CriteriTecnici!$C$5:$C$6173=$C39)*(CriteriTecnici!$E$5:$E$6173="D")*(CriteriTecnici!$T$5:$T$6173="SI")*IFERROR(CriteriTecnici!$O$5:$O$6173*1,0))))),0)+IF(SUMPRODUCT(MAX((CriteriTecnici!$C$5:$C$6173=$C39)*(CriteriTecnici!$E$5:$E$6173="E")*(CriteriTecnici!$T$5:$T$6173="SI")*IFERROR(CriteriTecnici!$O$5:$O$6173*1,0)))&gt;0,MIN(4,SUMIFS(CriteriTecnici!$O:$O,CriteriTecnici!$Q:$Q,$A39&amp;"|"&amp;$C39,CriteriTecnici!$E:$E,"E")*(4/SUMPRODUCT(MAX((CriteriTecnici!$C$5:$C$6173=$C39)*(CriteriTecnici!$E$5:$E$6173="E")*(CriteriTecnici!$T$5:$T$6173="SI")*IFERROR(CriteriTecnici!$O$5:$O$6173*1,0))))),0)+IF(SUMPRODUCT(MAX((CriteriTecnici!$C$5:$C$6173=$C39)*(CriteriTecnici!$E$5:$E$6173="F")*(CriteriTecnici!$T$5:$T$6173="SI")*IFERROR(CriteriTecnici!$O$5:$O$6173*1,0)))&gt;0,MIN(14,SUMIFS(CriteriTecnici!$O:$O,CriteriTecnici!$Q:$Q,$A39&amp;"|"&amp;$C39,CriteriTecnici!$E:$E,"F")*(14/SUMPRODUCT(MAX((CriteriTecnici!$C$5:$C$6173=$C39)*(CriteriTecnici!$E$5:$E$6173="F")*(CriteriTecnici!$T$5:$T$6173="SI")*IFERROR(CriteriTecnici!$O$5:$O$6173*1,0))))),0)+IF(SUMPRODUCT(MAX((CriteriTecnici!$C$5:$C$6173=$C39)*(CriteriTecnici!$E$5:$E$6173="G")*(CriteriTecnici!$T$5:$T$6173="SI")*IFERROR(CriteriTecnici!$O$5:$O$6173*1,0)))&gt;0,MIN(7,SUMIFS(CriteriTecnici!$O:$O,CriteriTecnici!$Q:$Q,$A39&amp;"|"&amp;$C39,CriteriTecnici!$E:$E,"G")*(7/SUMPRODUCT(MAX((CriteriTecnici!$C$5:$C$6173=$C39)*(CriteriTecnici!$E$5:$E$6173="G")*(CriteriTecnici!$T$5:$T$6173="SI")*IFERROR(CriteriTecnici!$O$5:$O$6173*1,0))))),0),4),0),IFERROR($N39*1,0)),0))</f>
        <v/>
      </c>
      <c r="F39" s="20" t="n"/>
      <c r="G39" s="21">
        <f>IF($A39="","",IF(IFERROR(VALUE($D39),0)&lt;&gt;1,"NO",IF(IFERROR(VALUE($O39),0)&gt;=Parametri!$B$2,"SI","NO")))</f>
        <v/>
      </c>
      <c r="H39" s="21">
        <f>IF($G39="SI",SUMPRODUCT(MAX(($C$2:$C$200=$C39)*(IFERROR($D$2:$D$200*1,0)=1)*(IFERROR($O$2:$O$200*1,0)&gt;=Parametri!$B$2)*IFERROR($F$2:$F$200*1,0))),0)</f>
        <v/>
      </c>
      <c r="I39" s="21">
        <f>IF($G39="SI",IF($H39&gt;0,30*(IFERROR($F39*1,0)/$H39),0),0)</f>
        <v/>
      </c>
      <c r="J39" s="21">
        <f>IF($A39="",0,IF($G39="SI",ROUND(IFERROR($E39*1,0)+$I39,4),ROUND(IFERROR($E39*1,0),4)))</f>
        <v/>
      </c>
      <c r="K39" s="21">
        <f>IF($A39="","",IF(IFERROR(VALUE($D39),0)&lt;&gt;1,"Non attiva",IF(IFERROR(VALUE($O39),0)&lt;Parametri!$B$2,"Sotto soglia","")))</f>
        <v/>
      </c>
      <c r="L39" s="21">
        <f>IF($A39="","",$A39&amp;"|"&amp;$C39)</f>
        <v/>
      </c>
      <c r="M39" s="21">
        <f>IF($A39="","",$C39&amp;"|"&amp;TEXT($J39,"0.0000"))</f>
        <v/>
      </c>
      <c r="N39" s="21" t="n"/>
      <c r="O39" s="21">
        <f>IF($A39="",0,IFERROR(IF(SUMIFS(CriteriTecnici!$O:$O,CriteriTecnici!$Q:$Q,$A39&amp;"|"&amp;$C39)&gt;0,SUMIFS(CriteriTecnici!$O:$O,CriteriTecnici!$Q:$Q,$A39&amp;"|"&amp;$C39,CriteriTecnici!$F:$F,"Q")+SUMIFS(CriteriTecnici!$O:$O,CriteriTecnici!$Q:$Q,$A39&amp;"|"&amp;$C39,CriteriTecnici!$F:$F,"T"),IFERROR($N39*1,0)),0))</f>
        <v/>
      </c>
      <c r="P39" s="21">
        <f>IF($A39="","",IF(SUMIFS(CriteriTecnici!$O:$O,CriteriTecnici!$Q:$Q,$A39&amp;"|"&amp;$C39)&gt;0,"Criteri A-G","Aggregato"))</f>
        <v/>
      </c>
    </row>
    <row r="40">
      <c r="A40" s="20" t="n"/>
      <c r="B40" s="20" t="n"/>
      <c r="C40" s="20" t="n"/>
      <c r="D40" s="20" t="n"/>
      <c r="E40" s="21">
        <f>IF($A40="",0,IFERROR(IF(SUMIFS(CriteriTecnici!$O:$O,CriteriTecnici!$Q:$Q,$A40&amp;"|"&amp;$C40)&gt;0,IF($G40="SI",ROUND(IF(SUMPRODUCT(MAX((CriteriTecnici!$C$5:$C$6173=$C40)*(CriteriTecnici!$E$5:$E$6173="A")*(CriteriTecnici!$T$5:$T$6173="SI")*IFERROR(CriteriTecnici!$O$5:$O$6173*1,0)))&gt;0,MIN(7,SUMIFS(CriteriTecnici!$O:$O,CriteriTecnici!$Q:$Q,$A40&amp;"|"&amp;$C40,CriteriTecnici!$E:$E,"A")*(7/SUMPRODUCT(MAX((CriteriTecnici!$C$5:$C$6173=$C40)*(CriteriTecnici!$E$5:$E$6173="A")*(CriteriTecnici!$T$5:$T$6173="SI")*IFERROR(CriteriTecnici!$O$5:$O$6173*1,0))))),0)+IF(SUMPRODUCT(MAX((CriteriTecnici!$C$5:$C$6173=$C40)*(CriteriTecnici!$E$5:$E$6173="B")*(CriteriTecnici!$T$5:$T$6173="SI")*IFERROR(CriteriTecnici!$O$5:$O$6173*1,0)))&gt;0,MIN(14,SUMIFS(CriteriTecnici!$O:$O,CriteriTecnici!$Q:$Q,$A40&amp;"|"&amp;$C40,CriteriTecnici!$E:$E,"B")*(14/SUMPRODUCT(MAX((CriteriTecnici!$C$5:$C$6173=$C40)*(CriteriTecnici!$E$5:$E$6173="B")*(CriteriTecnici!$T$5:$T$6173="SI")*IFERROR(CriteriTecnici!$O$5:$O$6173*1,0))))),0)+IF(SUMPRODUCT(MAX((CriteriTecnici!$C$5:$C$6173=$C40)*(CriteriTecnici!$E$5:$E$6173="C")*(CriteriTecnici!$T$5:$T$6173="SI")*IFERROR(CriteriTecnici!$O$5:$O$6173*1,0)))&gt;0,MIN(14,SUMIFS(CriteriTecnici!$O:$O,CriteriTecnici!$Q:$Q,$A40&amp;"|"&amp;$C40,CriteriTecnici!$E:$E,"C")*(14/SUMPRODUCT(MAX((CriteriTecnici!$C$5:$C$6173=$C40)*(CriteriTecnici!$E$5:$E$6173="C")*(CriteriTecnici!$T$5:$T$6173="SI")*IFERROR(CriteriTecnici!$O$5:$O$6173*1,0))))),0)+IF(SUMPRODUCT(MAX((CriteriTecnici!$C$5:$C$6173=$C40)*(CriteriTecnici!$E$5:$E$6173="D")*(CriteriTecnici!$T$5:$T$6173="SI")*IFERROR(CriteriTecnici!$O$5:$O$6173*1,0)))&gt;0,MIN(10,SUMIFS(CriteriTecnici!$O:$O,CriteriTecnici!$Q:$Q,$A40&amp;"|"&amp;$C40,CriteriTecnici!$E:$E,"D")*(10/SUMPRODUCT(MAX((CriteriTecnici!$C$5:$C$6173=$C40)*(CriteriTecnici!$E$5:$E$6173="D")*(CriteriTecnici!$T$5:$T$6173="SI")*IFERROR(CriteriTecnici!$O$5:$O$6173*1,0))))),0)+IF(SUMPRODUCT(MAX((CriteriTecnici!$C$5:$C$6173=$C40)*(CriteriTecnici!$E$5:$E$6173="E")*(CriteriTecnici!$T$5:$T$6173="SI")*IFERROR(CriteriTecnici!$O$5:$O$6173*1,0)))&gt;0,MIN(4,SUMIFS(CriteriTecnici!$O:$O,CriteriTecnici!$Q:$Q,$A40&amp;"|"&amp;$C40,CriteriTecnici!$E:$E,"E")*(4/SUMPRODUCT(MAX((CriteriTecnici!$C$5:$C$6173=$C40)*(CriteriTecnici!$E$5:$E$6173="E")*(CriteriTecnici!$T$5:$T$6173="SI")*IFERROR(CriteriTecnici!$O$5:$O$6173*1,0))))),0)+IF(SUMPRODUCT(MAX((CriteriTecnici!$C$5:$C$6173=$C40)*(CriteriTecnici!$E$5:$E$6173="F")*(CriteriTecnici!$T$5:$T$6173="SI")*IFERROR(CriteriTecnici!$O$5:$O$6173*1,0)))&gt;0,MIN(14,SUMIFS(CriteriTecnici!$O:$O,CriteriTecnici!$Q:$Q,$A40&amp;"|"&amp;$C40,CriteriTecnici!$E:$E,"F")*(14/SUMPRODUCT(MAX((CriteriTecnici!$C$5:$C$6173=$C40)*(CriteriTecnici!$E$5:$E$6173="F")*(CriteriTecnici!$T$5:$T$6173="SI")*IFERROR(CriteriTecnici!$O$5:$O$6173*1,0))))),0)+IF(SUMPRODUCT(MAX((CriteriTecnici!$C$5:$C$6173=$C40)*(CriteriTecnici!$E$5:$E$6173="G")*(CriteriTecnici!$T$5:$T$6173="SI")*IFERROR(CriteriTecnici!$O$5:$O$6173*1,0)))&gt;0,MIN(7,SUMIFS(CriteriTecnici!$O:$O,CriteriTecnici!$Q:$Q,$A40&amp;"|"&amp;$C40,CriteriTecnici!$E:$E,"G")*(7/SUMPRODUCT(MAX((CriteriTecnici!$C$5:$C$6173=$C40)*(CriteriTecnici!$E$5:$E$6173="G")*(CriteriTecnici!$T$5:$T$6173="SI")*IFERROR(CriteriTecnici!$O$5:$O$6173*1,0))))),0),4),0),IFERROR($N40*1,0)),0))</f>
        <v/>
      </c>
      <c r="F40" s="20" t="n"/>
      <c r="G40" s="21">
        <f>IF($A40="","",IF(IFERROR(VALUE($D40),0)&lt;&gt;1,"NO",IF(IFERROR(VALUE($O40),0)&gt;=Parametri!$B$2,"SI","NO")))</f>
        <v/>
      </c>
      <c r="H40" s="21">
        <f>IF($G40="SI",SUMPRODUCT(MAX(($C$2:$C$200=$C40)*(IFERROR($D$2:$D$200*1,0)=1)*(IFERROR($O$2:$O$200*1,0)&gt;=Parametri!$B$2)*IFERROR($F$2:$F$200*1,0))),0)</f>
        <v/>
      </c>
      <c r="I40" s="21">
        <f>IF($G40="SI",IF($H40&gt;0,30*(IFERROR($F40*1,0)/$H40),0),0)</f>
        <v/>
      </c>
      <c r="J40" s="21">
        <f>IF($A40="",0,IF($G40="SI",ROUND(IFERROR($E40*1,0)+$I40,4),ROUND(IFERROR($E40*1,0),4)))</f>
        <v/>
      </c>
      <c r="K40" s="21">
        <f>IF($A40="","",IF(IFERROR(VALUE($D40),0)&lt;&gt;1,"Non attiva",IF(IFERROR(VALUE($O40),0)&lt;Parametri!$B$2,"Sotto soglia","")))</f>
        <v/>
      </c>
      <c r="L40" s="21">
        <f>IF($A40="","",$A40&amp;"|"&amp;$C40)</f>
        <v/>
      </c>
      <c r="M40" s="21">
        <f>IF($A40="","",$C40&amp;"|"&amp;TEXT($J40,"0.0000"))</f>
        <v/>
      </c>
      <c r="N40" s="21" t="n"/>
      <c r="O40" s="21">
        <f>IF($A40="",0,IFERROR(IF(SUMIFS(CriteriTecnici!$O:$O,CriteriTecnici!$Q:$Q,$A40&amp;"|"&amp;$C40)&gt;0,SUMIFS(CriteriTecnici!$O:$O,CriteriTecnici!$Q:$Q,$A40&amp;"|"&amp;$C40,CriteriTecnici!$F:$F,"Q")+SUMIFS(CriteriTecnici!$O:$O,CriteriTecnici!$Q:$Q,$A40&amp;"|"&amp;$C40,CriteriTecnici!$F:$F,"T"),IFERROR($N40*1,0)),0))</f>
        <v/>
      </c>
      <c r="P40" s="21">
        <f>IF($A40="","",IF(SUMIFS(CriteriTecnici!$O:$O,CriteriTecnici!$Q:$Q,$A40&amp;"|"&amp;$C40)&gt;0,"Criteri A-G","Aggregato"))</f>
        <v/>
      </c>
    </row>
    <row r="41">
      <c r="A41" s="20" t="n"/>
      <c r="B41" s="20" t="n"/>
      <c r="C41" s="20" t="n"/>
      <c r="D41" s="20" t="n"/>
      <c r="E41" s="21">
        <f>IF($A41="",0,IFERROR(IF(SUMIFS(CriteriTecnici!$O:$O,CriteriTecnici!$Q:$Q,$A41&amp;"|"&amp;$C41)&gt;0,IF($G41="SI",ROUND(IF(SUMPRODUCT(MAX((CriteriTecnici!$C$5:$C$6173=$C41)*(CriteriTecnici!$E$5:$E$6173="A")*(CriteriTecnici!$T$5:$T$6173="SI")*IFERROR(CriteriTecnici!$O$5:$O$6173*1,0)))&gt;0,MIN(7,SUMIFS(CriteriTecnici!$O:$O,CriteriTecnici!$Q:$Q,$A41&amp;"|"&amp;$C41,CriteriTecnici!$E:$E,"A")*(7/SUMPRODUCT(MAX((CriteriTecnici!$C$5:$C$6173=$C41)*(CriteriTecnici!$E$5:$E$6173="A")*(CriteriTecnici!$T$5:$T$6173="SI")*IFERROR(CriteriTecnici!$O$5:$O$6173*1,0))))),0)+IF(SUMPRODUCT(MAX((CriteriTecnici!$C$5:$C$6173=$C41)*(CriteriTecnici!$E$5:$E$6173="B")*(CriteriTecnici!$T$5:$T$6173="SI")*IFERROR(CriteriTecnici!$O$5:$O$6173*1,0)))&gt;0,MIN(14,SUMIFS(CriteriTecnici!$O:$O,CriteriTecnici!$Q:$Q,$A41&amp;"|"&amp;$C41,CriteriTecnici!$E:$E,"B")*(14/SUMPRODUCT(MAX((CriteriTecnici!$C$5:$C$6173=$C41)*(CriteriTecnici!$E$5:$E$6173="B")*(CriteriTecnici!$T$5:$T$6173="SI")*IFERROR(CriteriTecnici!$O$5:$O$6173*1,0))))),0)+IF(SUMPRODUCT(MAX((CriteriTecnici!$C$5:$C$6173=$C41)*(CriteriTecnici!$E$5:$E$6173="C")*(CriteriTecnici!$T$5:$T$6173="SI")*IFERROR(CriteriTecnici!$O$5:$O$6173*1,0)))&gt;0,MIN(14,SUMIFS(CriteriTecnici!$O:$O,CriteriTecnici!$Q:$Q,$A41&amp;"|"&amp;$C41,CriteriTecnici!$E:$E,"C")*(14/SUMPRODUCT(MAX((CriteriTecnici!$C$5:$C$6173=$C41)*(CriteriTecnici!$E$5:$E$6173="C")*(CriteriTecnici!$T$5:$T$6173="SI")*IFERROR(CriteriTecnici!$O$5:$O$6173*1,0))))),0)+IF(SUMPRODUCT(MAX((CriteriTecnici!$C$5:$C$6173=$C41)*(CriteriTecnici!$E$5:$E$6173="D")*(CriteriTecnici!$T$5:$T$6173="SI")*IFERROR(CriteriTecnici!$O$5:$O$6173*1,0)))&gt;0,MIN(10,SUMIFS(CriteriTecnici!$O:$O,CriteriTecnici!$Q:$Q,$A41&amp;"|"&amp;$C41,CriteriTecnici!$E:$E,"D")*(10/SUMPRODUCT(MAX((CriteriTecnici!$C$5:$C$6173=$C41)*(CriteriTecnici!$E$5:$E$6173="D")*(CriteriTecnici!$T$5:$T$6173="SI")*IFERROR(CriteriTecnici!$O$5:$O$6173*1,0))))),0)+IF(SUMPRODUCT(MAX((CriteriTecnici!$C$5:$C$6173=$C41)*(CriteriTecnici!$E$5:$E$6173="E")*(CriteriTecnici!$T$5:$T$6173="SI")*IFERROR(CriteriTecnici!$O$5:$O$6173*1,0)))&gt;0,MIN(4,SUMIFS(CriteriTecnici!$O:$O,CriteriTecnici!$Q:$Q,$A41&amp;"|"&amp;$C41,CriteriTecnici!$E:$E,"E")*(4/SUMPRODUCT(MAX((CriteriTecnici!$C$5:$C$6173=$C41)*(CriteriTecnici!$E$5:$E$6173="E")*(CriteriTecnici!$T$5:$T$6173="SI")*IFERROR(CriteriTecnici!$O$5:$O$6173*1,0))))),0)+IF(SUMPRODUCT(MAX((CriteriTecnici!$C$5:$C$6173=$C41)*(CriteriTecnici!$E$5:$E$6173="F")*(CriteriTecnici!$T$5:$T$6173="SI")*IFERROR(CriteriTecnici!$O$5:$O$6173*1,0)))&gt;0,MIN(14,SUMIFS(CriteriTecnici!$O:$O,CriteriTecnici!$Q:$Q,$A41&amp;"|"&amp;$C41,CriteriTecnici!$E:$E,"F")*(14/SUMPRODUCT(MAX((CriteriTecnici!$C$5:$C$6173=$C41)*(CriteriTecnici!$E$5:$E$6173="F")*(CriteriTecnici!$T$5:$T$6173="SI")*IFERROR(CriteriTecnici!$O$5:$O$6173*1,0))))),0)+IF(SUMPRODUCT(MAX((CriteriTecnici!$C$5:$C$6173=$C41)*(CriteriTecnici!$E$5:$E$6173="G")*(CriteriTecnici!$T$5:$T$6173="SI")*IFERROR(CriteriTecnici!$O$5:$O$6173*1,0)))&gt;0,MIN(7,SUMIFS(CriteriTecnici!$O:$O,CriteriTecnici!$Q:$Q,$A41&amp;"|"&amp;$C41,CriteriTecnici!$E:$E,"G")*(7/SUMPRODUCT(MAX((CriteriTecnici!$C$5:$C$6173=$C41)*(CriteriTecnici!$E$5:$E$6173="G")*(CriteriTecnici!$T$5:$T$6173="SI")*IFERROR(CriteriTecnici!$O$5:$O$6173*1,0))))),0),4),0),IFERROR($N41*1,0)),0))</f>
        <v/>
      </c>
      <c r="F41" s="20" t="n"/>
      <c r="G41" s="21">
        <f>IF($A41="","",IF(IFERROR(VALUE($D41),0)&lt;&gt;1,"NO",IF(IFERROR(VALUE($O41),0)&gt;=Parametri!$B$2,"SI","NO")))</f>
        <v/>
      </c>
      <c r="H41" s="21">
        <f>IF($G41="SI",SUMPRODUCT(MAX(($C$2:$C$200=$C41)*(IFERROR($D$2:$D$200*1,0)=1)*(IFERROR($O$2:$O$200*1,0)&gt;=Parametri!$B$2)*IFERROR($F$2:$F$200*1,0))),0)</f>
        <v/>
      </c>
      <c r="I41" s="21">
        <f>IF($G41="SI",IF($H41&gt;0,30*(IFERROR($F41*1,0)/$H41),0),0)</f>
        <v/>
      </c>
      <c r="J41" s="21">
        <f>IF($A41="",0,IF($G41="SI",ROUND(IFERROR($E41*1,0)+$I41,4),ROUND(IFERROR($E41*1,0),4)))</f>
        <v/>
      </c>
      <c r="K41" s="21">
        <f>IF($A41="","",IF(IFERROR(VALUE($D41),0)&lt;&gt;1,"Non attiva",IF(IFERROR(VALUE($O41),0)&lt;Parametri!$B$2,"Sotto soglia","")))</f>
        <v/>
      </c>
      <c r="L41" s="21">
        <f>IF($A41="","",$A41&amp;"|"&amp;$C41)</f>
        <v/>
      </c>
      <c r="M41" s="21">
        <f>IF($A41="","",$C41&amp;"|"&amp;TEXT($J41,"0.0000"))</f>
        <v/>
      </c>
      <c r="N41" s="21" t="n"/>
      <c r="O41" s="21">
        <f>IF($A41="",0,IFERROR(IF(SUMIFS(CriteriTecnici!$O:$O,CriteriTecnici!$Q:$Q,$A41&amp;"|"&amp;$C41)&gt;0,SUMIFS(CriteriTecnici!$O:$O,CriteriTecnici!$Q:$Q,$A41&amp;"|"&amp;$C41,CriteriTecnici!$F:$F,"Q")+SUMIFS(CriteriTecnici!$O:$O,CriteriTecnici!$Q:$Q,$A41&amp;"|"&amp;$C41,CriteriTecnici!$F:$F,"T"),IFERROR($N41*1,0)),0))</f>
        <v/>
      </c>
      <c r="P41" s="21">
        <f>IF($A41="","",IF(SUMIFS(CriteriTecnici!$O:$O,CriteriTecnici!$Q:$Q,$A41&amp;"|"&amp;$C41)&gt;0,"Criteri A-G","Aggregato"))</f>
        <v/>
      </c>
    </row>
    <row r="42">
      <c r="A42" s="20" t="n"/>
      <c r="B42" s="20" t="n"/>
      <c r="C42" s="20" t="n"/>
      <c r="D42" s="20" t="n"/>
      <c r="E42" s="21">
        <f>IF($A42="",0,IFERROR(IF(SUMIFS(CriteriTecnici!$O:$O,CriteriTecnici!$Q:$Q,$A42&amp;"|"&amp;$C42)&gt;0,IF($G42="SI",ROUND(IF(SUMPRODUCT(MAX((CriteriTecnici!$C$5:$C$6173=$C42)*(CriteriTecnici!$E$5:$E$6173="A")*(CriteriTecnici!$T$5:$T$6173="SI")*IFERROR(CriteriTecnici!$O$5:$O$6173*1,0)))&gt;0,MIN(7,SUMIFS(CriteriTecnici!$O:$O,CriteriTecnici!$Q:$Q,$A42&amp;"|"&amp;$C42,CriteriTecnici!$E:$E,"A")*(7/SUMPRODUCT(MAX((CriteriTecnici!$C$5:$C$6173=$C42)*(CriteriTecnici!$E$5:$E$6173="A")*(CriteriTecnici!$T$5:$T$6173="SI")*IFERROR(CriteriTecnici!$O$5:$O$6173*1,0))))),0)+IF(SUMPRODUCT(MAX((CriteriTecnici!$C$5:$C$6173=$C42)*(CriteriTecnici!$E$5:$E$6173="B")*(CriteriTecnici!$T$5:$T$6173="SI")*IFERROR(CriteriTecnici!$O$5:$O$6173*1,0)))&gt;0,MIN(14,SUMIFS(CriteriTecnici!$O:$O,CriteriTecnici!$Q:$Q,$A42&amp;"|"&amp;$C42,CriteriTecnici!$E:$E,"B")*(14/SUMPRODUCT(MAX((CriteriTecnici!$C$5:$C$6173=$C42)*(CriteriTecnici!$E$5:$E$6173="B")*(CriteriTecnici!$T$5:$T$6173="SI")*IFERROR(CriteriTecnici!$O$5:$O$6173*1,0))))),0)+IF(SUMPRODUCT(MAX((CriteriTecnici!$C$5:$C$6173=$C42)*(CriteriTecnici!$E$5:$E$6173="C")*(CriteriTecnici!$T$5:$T$6173="SI")*IFERROR(CriteriTecnici!$O$5:$O$6173*1,0)))&gt;0,MIN(14,SUMIFS(CriteriTecnici!$O:$O,CriteriTecnici!$Q:$Q,$A42&amp;"|"&amp;$C42,CriteriTecnici!$E:$E,"C")*(14/SUMPRODUCT(MAX((CriteriTecnici!$C$5:$C$6173=$C42)*(CriteriTecnici!$E$5:$E$6173="C")*(CriteriTecnici!$T$5:$T$6173="SI")*IFERROR(CriteriTecnici!$O$5:$O$6173*1,0))))),0)+IF(SUMPRODUCT(MAX((CriteriTecnici!$C$5:$C$6173=$C42)*(CriteriTecnici!$E$5:$E$6173="D")*(CriteriTecnici!$T$5:$T$6173="SI")*IFERROR(CriteriTecnici!$O$5:$O$6173*1,0)))&gt;0,MIN(10,SUMIFS(CriteriTecnici!$O:$O,CriteriTecnici!$Q:$Q,$A42&amp;"|"&amp;$C42,CriteriTecnici!$E:$E,"D")*(10/SUMPRODUCT(MAX((CriteriTecnici!$C$5:$C$6173=$C42)*(CriteriTecnici!$E$5:$E$6173="D")*(CriteriTecnici!$T$5:$T$6173="SI")*IFERROR(CriteriTecnici!$O$5:$O$6173*1,0))))),0)+IF(SUMPRODUCT(MAX((CriteriTecnici!$C$5:$C$6173=$C42)*(CriteriTecnici!$E$5:$E$6173="E")*(CriteriTecnici!$T$5:$T$6173="SI")*IFERROR(CriteriTecnici!$O$5:$O$6173*1,0)))&gt;0,MIN(4,SUMIFS(CriteriTecnici!$O:$O,CriteriTecnici!$Q:$Q,$A42&amp;"|"&amp;$C42,CriteriTecnici!$E:$E,"E")*(4/SUMPRODUCT(MAX((CriteriTecnici!$C$5:$C$6173=$C42)*(CriteriTecnici!$E$5:$E$6173="E")*(CriteriTecnici!$T$5:$T$6173="SI")*IFERROR(CriteriTecnici!$O$5:$O$6173*1,0))))),0)+IF(SUMPRODUCT(MAX((CriteriTecnici!$C$5:$C$6173=$C42)*(CriteriTecnici!$E$5:$E$6173="F")*(CriteriTecnici!$T$5:$T$6173="SI")*IFERROR(CriteriTecnici!$O$5:$O$6173*1,0)))&gt;0,MIN(14,SUMIFS(CriteriTecnici!$O:$O,CriteriTecnici!$Q:$Q,$A42&amp;"|"&amp;$C42,CriteriTecnici!$E:$E,"F")*(14/SUMPRODUCT(MAX((CriteriTecnici!$C$5:$C$6173=$C42)*(CriteriTecnici!$E$5:$E$6173="F")*(CriteriTecnici!$T$5:$T$6173="SI")*IFERROR(CriteriTecnici!$O$5:$O$6173*1,0))))),0)+IF(SUMPRODUCT(MAX((CriteriTecnici!$C$5:$C$6173=$C42)*(CriteriTecnici!$E$5:$E$6173="G")*(CriteriTecnici!$T$5:$T$6173="SI")*IFERROR(CriteriTecnici!$O$5:$O$6173*1,0)))&gt;0,MIN(7,SUMIFS(CriteriTecnici!$O:$O,CriteriTecnici!$Q:$Q,$A42&amp;"|"&amp;$C42,CriteriTecnici!$E:$E,"G")*(7/SUMPRODUCT(MAX((CriteriTecnici!$C$5:$C$6173=$C42)*(CriteriTecnici!$E$5:$E$6173="G")*(CriteriTecnici!$T$5:$T$6173="SI")*IFERROR(CriteriTecnici!$O$5:$O$6173*1,0))))),0),4),0),IFERROR($N42*1,0)),0))</f>
        <v/>
      </c>
      <c r="F42" s="20" t="n"/>
      <c r="G42" s="21">
        <f>IF($A42="","",IF(IFERROR(VALUE($D42),0)&lt;&gt;1,"NO",IF(IFERROR(VALUE($O42),0)&gt;=Parametri!$B$2,"SI","NO")))</f>
        <v/>
      </c>
      <c r="H42" s="21">
        <f>IF($G42="SI",SUMPRODUCT(MAX(($C$2:$C$200=$C42)*(IFERROR($D$2:$D$200*1,0)=1)*(IFERROR($O$2:$O$200*1,0)&gt;=Parametri!$B$2)*IFERROR($F$2:$F$200*1,0))),0)</f>
        <v/>
      </c>
      <c r="I42" s="21">
        <f>IF($G42="SI",IF($H42&gt;0,30*(IFERROR($F42*1,0)/$H42),0),0)</f>
        <v/>
      </c>
      <c r="J42" s="21">
        <f>IF($A42="",0,IF($G42="SI",ROUND(IFERROR($E42*1,0)+$I42,4),ROUND(IFERROR($E42*1,0),4)))</f>
        <v/>
      </c>
      <c r="K42" s="21">
        <f>IF($A42="","",IF(IFERROR(VALUE($D42),0)&lt;&gt;1,"Non attiva",IF(IFERROR(VALUE($O42),0)&lt;Parametri!$B$2,"Sotto soglia","")))</f>
        <v/>
      </c>
      <c r="L42" s="21">
        <f>IF($A42="","",$A42&amp;"|"&amp;$C42)</f>
        <v/>
      </c>
      <c r="M42" s="21">
        <f>IF($A42="","",$C42&amp;"|"&amp;TEXT($J42,"0.0000"))</f>
        <v/>
      </c>
      <c r="N42" s="21" t="n"/>
      <c r="O42" s="21">
        <f>IF($A42="",0,IFERROR(IF(SUMIFS(CriteriTecnici!$O:$O,CriteriTecnici!$Q:$Q,$A42&amp;"|"&amp;$C42)&gt;0,SUMIFS(CriteriTecnici!$O:$O,CriteriTecnici!$Q:$Q,$A42&amp;"|"&amp;$C42,CriteriTecnici!$F:$F,"Q")+SUMIFS(CriteriTecnici!$O:$O,CriteriTecnici!$Q:$Q,$A42&amp;"|"&amp;$C42,CriteriTecnici!$F:$F,"T"),IFERROR($N42*1,0)),0))</f>
        <v/>
      </c>
      <c r="P42" s="21">
        <f>IF($A42="","",IF(SUMIFS(CriteriTecnici!$O:$O,CriteriTecnici!$Q:$Q,$A42&amp;"|"&amp;$C42)&gt;0,"Criteri A-G","Aggregato"))</f>
        <v/>
      </c>
    </row>
    <row r="43">
      <c r="A43" s="20" t="n"/>
      <c r="B43" s="20" t="n"/>
      <c r="C43" s="20" t="n"/>
      <c r="D43" s="20" t="n"/>
      <c r="E43" s="21">
        <f>IF($A43="",0,IFERROR(IF(SUMIFS(CriteriTecnici!$O:$O,CriteriTecnici!$Q:$Q,$A43&amp;"|"&amp;$C43)&gt;0,IF($G43="SI",ROUND(IF(SUMPRODUCT(MAX((CriteriTecnici!$C$5:$C$6173=$C43)*(CriteriTecnici!$E$5:$E$6173="A")*(CriteriTecnici!$T$5:$T$6173="SI")*IFERROR(CriteriTecnici!$O$5:$O$6173*1,0)))&gt;0,MIN(7,SUMIFS(CriteriTecnici!$O:$O,CriteriTecnici!$Q:$Q,$A43&amp;"|"&amp;$C43,CriteriTecnici!$E:$E,"A")*(7/SUMPRODUCT(MAX((CriteriTecnici!$C$5:$C$6173=$C43)*(CriteriTecnici!$E$5:$E$6173="A")*(CriteriTecnici!$T$5:$T$6173="SI")*IFERROR(CriteriTecnici!$O$5:$O$6173*1,0))))),0)+IF(SUMPRODUCT(MAX((CriteriTecnici!$C$5:$C$6173=$C43)*(CriteriTecnici!$E$5:$E$6173="B")*(CriteriTecnici!$T$5:$T$6173="SI")*IFERROR(CriteriTecnici!$O$5:$O$6173*1,0)))&gt;0,MIN(14,SUMIFS(CriteriTecnici!$O:$O,CriteriTecnici!$Q:$Q,$A43&amp;"|"&amp;$C43,CriteriTecnici!$E:$E,"B")*(14/SUMPRODUCT(MAX((CriteriTecnici!$C$5:$C$6173=$C43)*(CriteriTecnici!$E$5:$E$6173="B")*(CriteriTecnici!$T$5:$T$6173="SI")*IFERROR(CriteriTecnici!$O$5:$O$6173*1,0))))),0)+IF(SUMPRODUCT(MAX((CriteriTecnici!$C$5:$C$6173=$C43)*(CriteriTecnici!$E$5:$E$6173="C")*(CriteriTecnici!$T$5:$T$6173="SI")*IFERROR(CriteriTecnici!$O$5:$O$6173*1,0)))&gt;0,MIN(14,SUMIFS(CriteriTecnici!$O:$O,CriteriTecnici!$Q:$Q,$A43&amp;"|"&amp;$C43,CriteriTecnici!$E:$E,"C")*(14/SUMPRODUCT(MAX((CriteriTecnici!$C$5:$C$6173=$C43)*(CriteriTecnici!$E$5:$E$6173="C")*(CriteriTecnici!$T$5:$T$6173="SI")*IFERROR(CriteriTecnici!$O$5:$O$6173*1,0))))),0)+IF(SUMPRODUCT(MAX((CriteriTecnici!$C$5:$C$6173=$C43)*(CriteriTecnici!$E$5:$E$6173="D")*(CriteriTecnici!$T$5:$T$6173="SI")*IFERROR(CriteriTecnici!$O$5:$O$6173*1,0)))&gt;0,MIN(10,SUMIFS(CriteriTecnici!$O:$O,CriteriTecnici!$Q:$Q,$A43&amp;"|"&amp;$C43,CriteriTecnici!$E:$E,"D")*(10/SUMPRODUCT(MAX((CriteriTecnici!$C$5:$C$6173=$C43)*(CriteriTecnici!$E$5:$E$6173="D")*(CriteriTecnici!$T$5:$T$6173="SI")*IFERROR(CriteriTecnici!$O$5:$O$6173*1,0))))),0)+IF(SUMPRODUCT(MAX((CriteriTecnici!$C$5:$C$6173=$C43)*(CriteriTecnici!$E$5:$E$6173="E")*(CriteriTecnici!$T$5:$T$6173="SI")*IFERROR(CriteriTecnici!$O$5:$O$6173*1,0)))&gt;0,MIN(4,SUMIFS(CriteriTecnici!$O:$O,CriteriTecnici!$Q:$Q,$A43&amp;"|"&amp;$C43,CriteriTecnici!$E:$E,"E")*(4/SUMPRODUCT(MAX((CriteriTecnici!$C$5:$C$6173=$C43)*(CriteriTecnici!$E$5:$E$6173="E")*(CriteriTecnici!$T$5:$T$6173="SI")*IFERROR(CriteriTecnici!$O$5:$O$6173*1,0))))),0)+IF(SUMPRODUCT(MAX((CriteriTecnici!$C$5:$C$6173=$C43)*(CriteriTecnici!$E$5:$E$6173="F")*(CriteriTecnici!$T$5:$T$6173="SI")*IFERROR(CriteriTecnici!$O$5:$O$6173*1,0)))&gt;0,MIN(14,SUMIFS(CriteriTecnici!$O:$O,CriteriTecnici!$Q:$Q,$A43&amp;"|"&amp;$C43,CriteriTecnici!$E:$E,"F")*(14/SUMPRODUCT(MAX((CriteriTecnici!$C$5:$C$6173=$C43)*(CriteriTecnici!$E$5:$E$6173="F")*(CriteriTecnici!$T$5:$T$6173="SI")*IFERROR(CriteriTecnici!$O$5:$O$6173*1,0))))),0)+IF(SUMPRODUCT(MAX((CriteriTecnici!$C$5:$C$6173=$C43)*(CriteriTecnici!$E$5:$E$6173="G")*(CriteriTecnici!$T$5:$T$6173="SI")*IFERROR(CriteriTecnici!$O$5:$O$6173*1,0)))&gt;0,MIN(7,SUMIFS(CriteriTecnici!$O:$O,CriteriTecnici!$Q:$Q,$A43&amp;"|"&amp;$C43,CriteriTecnici!$E:$E,"G")*(7/SUMPRODUCT(MAX((CriteriTecnici!$C$5:$C$6173=$C43)*(CriteriTecnici!$E$5:$E$6173="G")*(CriteriTecnici!$T$5:$T$6173="SI")*IFERROR(CriteriTecnici!$O$5:$O$6173*1,0))))),0),4),0),IFERROR($N43*1,0)),0))</f>
        <v/>
      </c>
      <c r="F43" s="20" t="n"/>
      <c r="G43" s="21">
        <f>IF($A43="","",IF(IFERROR(VALUE($D43),0)&lt;&gt;1,"NO",IF(IFERROR(VALUE($O43),0)&gt;=Parametri!$B$2,"SI","NO")))</f>
        <v/>
      </c>
      <c r="H43" s="21">
        <f>IF($G43="SI",SUMPRODUCT(MAX(($C$2:$C$200=$C43)*(IFERROR($D$2:$D$200*1,0)=1)*(IFERROR($O$2:$O$200*1,0)&gt;=Parametri!$B$2)*IFERROR($F$2:$F$200*1,0))),0)</f>
        <v/>
      </c>
      <c r="I43" s="21">
        <f>IF($G43="SI",IF($H43&gt;0,30*(IFERROR($F43*1,0)/$H43),0),0)</f>
        <v/>
      </c>
      <c r="J43" s="21">
        <f>IF($A43="",0,IF($G43="SI",ROUND(IFERROR($E43*1,0)+$I43,4),ROUND(IFERROR($E43*1,0),4)))</f>
        <v/>
      </c>
      <c r="K43" s="21">
        <f>IF($A43="","",IF(IFERROR(VALUE($D43),0)&lt;&gt;1,"Non attiva",IF(IFERROR(VALUE($O43),0)&lt;Parametri!$B$2,"Sotto soglia","")))</f>
        <v/>
      </c>
      <c r="L43" s="21">
        <f>IF($A43="","",$A43&amp;"|"&amp;$C43)</f>
        <v/>
      </c>
      <c r="M43" s="21">
        <f>IF($A43="","",$C43&amp;"|"&amp;TEXT($J43,"0.0000"))</f>
        <v/>
      </c>
      <c r="N43" s="21" t="n"/>
      <c r="O43" s="21">
        <f>IF($A43="",0,IFERROR(IF(SUMIFS(CriteriTecnici!$O:$O,CriteriTecnici!$Q:$Q,$A43&amp;"|"&amp;$C43)&gt;0,SUMIFS(CriteriTecnici!$O:$O,CriteriTecnici!$Q:$Q,$A43&amp;"|"&amp;$C43,CriteriTecnici!$F:$F,"Q")+SUMIFS(CriteriTecnici!$O:$O,CriteriTecnici!$Q:$Q,$A43&amp;"|"&amp;$C43,CriteriTecnici!$F:$F,"T"),IFERROR($N43*1,0)),0))</f>
        <v/>
      </c>
      <c r="P43" s="21">
        <f>IF($A43="","",IF(SUMIFS(CriteriTecnici!$O:$O,CriteriTecnici!$Q:$Q,$A43&amp;"|"&amp;$C43)&gt;0,"Criteri A-G","Aggregato"))</f>
        <v/>
      </c>
    </row>
    <row r="44">
      <c r="A44" s="20" t="n"/>
      <c r="B44" s="20" t="n"/>
      <c r="C44" s="20" t="n"/>
      <c r="D44" s="20" t="n"/>
      <c r="E44" s="21">
        <f>IF($A44="",0,IFERROR(IF(SUMIFS(CriteriTecnici!$O:$O,CriteriTecnici!$Q:$Q,$A44&amp;"|"&amp;$C44)&gt;0,IF($G44="SI",ROUND(IF(SUMPRODUCT(MAX((CriteriTecnici!$C$5:$C$6173=$C44)*(CriteriTecnici!$E$5:$E$6173="A")*(CriteriTecnici!$T$5:$T$6173="SI")*IFERROR(CriteriTecnici!$O$5:$O$6173*1,0)))&gt;0,MIN(7,SUMIFS(CriteriTecnici!$O:$O,CriteriTecnici!$Q:$Q,$A44&amp;"|"&amp;$C44,CriteriTecnici!$E:$E,"A")*(7/SUMPRODUCT(MAX((CriteriTecnici!$C$5:$C$6173=$C44)*(CriteriTecnici!$E$5:$E$6173="A")*(CriteriTecnici!$T$5:$T$6173="SI")*IFERROR(CriteriTecnici!$O$5:$O$6173*1,0))))),0)+IF(SUMPRODUCT(MAX((CriteriTecnici!$C$5:$C$6173=$C44)*(CriteriTecnici!$E$5:$E$6173="B")*(CriteriTecnici!$T$5:$T$6173="SI")*IFERROR(CriteriTecnici!$O$5:$O$6173*1,0)))&gt;0,MIN(14,SUMIFS(CriteriTecnici!$O:$O,CriteriTecnici!$Q:$Q,$A44&amp;"|"&amp;$C44,CriteriTecnici!$E:$E,"B")*(14/SUMPRODUCT(MAX((CriteriTecnici!$C$5:$C$6173=$C44)*(CriteriTecnici!$E$5:$E$6173="B")*(CriteriTecnici!$T$5:$T$6173="SI")*IFERROR(CriteriTecnici!$O$5:$O$6173*1,0))))),0)+IF(SUMPRODUCT(MAX((CriteriTecnici!$C$5:$C$6173=$C44)*(CriteriTecnici!$E$5:$E$6173="C")*(CriteriTecnici!$T$5:$T$6173="SI")*IFERROR(CriteriTecnici!$O$5:$O$6173*1,0)))&gt;0,MIN(14,SUMIFS(CriteriTecnici!$O:$O,CriteriTecnici!$Q:$Q,$A44&amp;"|"&amp;$C44,CriteriTecnici!$E:$E,"C")*(14/SUMPRODUCT(MAX((CriteriTecnici!$C$5:$C$6173=$C44)*(CriteriTecnici!$E$5:$E$6173="C")*(CriteriTecnici!$T$5:$T$6173="SI")*IFERROR(CriteriTecnici!$O$5:$O$6173*1,0))))),0)+IF(SUMPRODUCT(MAX((CriteriTecnici!$C$5:$C$6173=$C44)*(CriteriTecnici!$E$5:$E$6173="D")*(CriteriTecnici!$T$5:$T$6173="SI")*IFERROR(CriteriTecnici!$O$5:$O$6173*1,0)))&gt;0,MIN(10,SUMIFS(CriteriTecnici!$O:$O,CriteriTecnici!$Q:$Q,$A44&amp;"|"&amp;$C44,CriteriTecnici!$E:$E,"D")*(10/SUMPRODUCT(MAX((CriteriTecnici!$C$5:$C$6173=$C44)*(CriteriTecnici!$E$5:$E$6173="D")*(CriteriTecnici!$T$5:$T$6173="SI")*IFERROR(CriteriTecnici!$O$5:$O$6173*1,0))))),0)+IF(SUMPRODUCT(MAX((CriteriTecnici!$C$5:$C$6173=$C44)*(CriteriTecnici!$E$5:$E$6173="E")*(CriteriTecnici!$T$5:$T$6173="SI")*IFERROR(CriteriTecnici!$O$5:$O$6173*1,0)))&gt;0,MIN(4,SUMIFS(CriteriTecnici!$O:$O,CriteriTecnici!$Q:$Q,$A44&amp;"|"&amp;$C44,CriteriTecnici!$E:$E,"E")*(4/SUMPRODUCT(MAX((CriteriTecnici!$C$5:$C$6173=$C44)*(CriteriTecnici!$E$5:$E$6173="E")*(CriteriTecnici!$T$5:$T$6173="SI")*IFERROR(CriteriTecnici!$O$5:$O$6173*1,0))))),0)+IF(SUMPRODUCT(MAX((CriteriTecnici!$C$5:$C$6173=$C44)*(CriteriTecnici!$E$5:$E$6173="F")*(CriteriTecnici!$T$5:$T$6173="SI")*IFERROR(CriteriTecnici!$O$5:$O$6173*1,0)))&gt;0,MIN(14,SUMIFS(CriteriTecnici!$O:$O,CriteriTecnici!$Q:$Q,$A44&amp;"|"&amp;$C44,CriteriTecnici!$E:$E,"F")*(14/SUMPRODUCT(MAX((CriteriTecnici!$C$5:$C$6173=$C44)*(CriteriTecnici!$E$5:$E$6173="F")*(CriteriTecnici!$T$5:$T$6173="SI")*IFERROR(CriteriTecnici!$O$5:$O$6173*1,0))))),0)+IF(SUMPRODUCT(MAX((CriteriTecnici!$C$5:$C$6173=$C44)*(CriteriTecnici!$E$5:$E$6173="G")*(CriteriTecnici!$T$5:$T$6173="SI")*IFERROR(CriteriTecnici!$O$5:$O$6173*1,0)))&gt;0,MIN(7,SUMIFS(CriteriTecnici!$O:$O,CriteriTecnici!$Q:$Q,$A44&amp;"|"&amp;$C44,CriteriTecnici!$E:$E,"G")*(7/SUMPRODUCT(MAX((CriteriTecnici!$C$5:$C$6173=$C44)*(CriteriTecnici!$E$5:$E$6173="G")*(CriteriTecnici!$T$5:$T$6173="SI")*IFERROR(CriteriTecnici!$O$5:$O$6173*1,0))))),0),4),0),IFERROR($N44*1,0)),0))</f>
        <v/>
      </c>
      <c r="F44" s="20" t="n"/>
      <c r="G44" s="21">
        <f>IF($A44="","",IF(IFERROR(VALUE($D44),0)&lt;&gt;1,"NO",IF(IFERROR(VALUE($O44),0)&gt;=Parametri!$B$2,"SI","NO")))</f>
        <v/>
      </c>
      <c r="H44" s="21">
        <f>IF($G44="SI",SUMPRODUCT(MAX(($C$2:$C$200=$C44)*(IFERROR($D$2:$D$200*1,0)=1)*(IFERROR($O$2:$O$200*1,0)&gt;=Parametri!$B$2)*IFERROR($F$2:$F$200*1,0))),0)</f>
        <v/>
      </c>
      <c r="I44" s="21">
        <f>IF($G44="SI",IF($H44&gt;0,30*(IFERROR($F44*1,0)/$H44),0),0)</f>
        <v/>
      </c>
      <c r="J44" s="21">
        <f>IF($A44="",0,IF($G44="SI",ROUND(IFERROR($E44*1,0)+$I44,4),ROUND(IFERROR($E44*1,0),4)))</f>
        <v/>
      </c>
      <c r="K44" s="21">
        <f>IF($A44="","",IF(IFERROR(VALUE($D44),0)&lt;&gt;1,"Non attiva",IF(IFERROR(VALUE($O44),0)&lt;Parametri!$B$2,"Sotto soglia","")))</f>
        <v/>
      </c>
      <c r="L44" s="21">
        <f>IF($A44="","",$A44&amp;"|"&amp;$C44)</f>
        <v/>
      </c>
      <c r="M44" s="21">
        <f>IF($A44="","",$C44&amp;"|"&amp;TEXT($J44,"0.0000"))</f>
        <v/>
      </c>
      <c r="N44" s="21" t="n"/>
      <c r="O44" s="21">
        <f>IF($A44="",0,IFERROR(IF(SUMIFS(CriteriTecnici!$O:$O,CriteriTecnici!$Q:$Q,$A44&amp;"|"&amp;$C44)&gt;0,SUMIFS(CriteriTecnici!$O:$O,CriteriTecnici!$Q:$Q,$A44&amp;"|"&amp;$C44,CriteriTecnici!$F:$F,"Q")+SUMIFS(CriteriTecnici!$O:$O,CriteriTecnici!$Q:$Q,$A44&amp;"|"&amp;$C44,CriteriTecnici!$F:$F,"T"),IFERROR($N44*1,0)),0))</f>
        <v/>
      </c>
      <c r="P44" s="21">
        <f>IF($A44="","",IF(SUMIFS(CriteriTecnici!$O:$O,CriteriTecnici!$Q:$Q,$A44&amp;"|"&amp;$C44)&gt;0,"Criteri A-G","Aggregato"))</f>
        <v/>
      </c>
    </row>
    <row r="45">
      <c r="A45" s="20" t="n"/>
      <c r="B45" s="20" t="n"/>
      <c r="C45" s="20" t="n"/>
      <c r="D45" s="20" t="n"/>
      <c r="E45" s="21">
        <f>IF($A45="",0,IFERROR(IF(SUMIFS(CriteriTecnici!$O:$O,CriteriTecnici!$Q:$Q,$A45&amp;"|"&amp;$C45)&gt;0,IF($G45="SI",ROUND(IF(SUMPRODUCT(MAX((CriteriTecnici!$C$5:$C$6173=$C45)*(CriteriTecnici!$E$5:$E$6173="A")*(CriteriTecnici!$T$5:$T$6173="SI")*IFERROR(CriteriTecnici!$O$5:$O$6173*1,0)))&gt;0,MIN(7,SUMIFS(CriteriTecnici!$O:$O,CriteriTecnici!$Q:$Q,$A45&amp;"|"&amp;$C45,CriteriTecnici!$E:$E,"A")*(7/SUMPRODUCT(MAX((CriteriTecnici!$C$5:$C$6173=$C45)*(CriteriTecnici!$E$5:$E$6173="A")*(CriteriTecnici!$T$5:$T$6173="SI")*IFERROR(CriteriTecnici!$O$5:$O$6173*1,0))))),0)+IF(SUMPRODUCT(MAX((CriteriTecnici!$C$5:$C$6173=$C45)*(CriteriTecnici!$E$5:$E$6173="B")*(CriteriTecnici!$T$5:$T$6173="SI")*IFERROR(CriteriTecnici!$O$5:$O$6173*1,0)))&gt;0,MIN(14,SUMIFS(CriteriTecnici!$O:$O,CriteriTecnici!$Q:$Q,$A45&amp;"|"&amp;$C45,CriteriTecnici!$E:$E,"B")*(14/SUMPRODUCT(MAX((CriteriTecnici!$C$5:$C$6173=$C45)*(CriteriTecnici!$E$5:$E$6173="B")*(CriteriTecnici!$T$5:$T$6173="SI")*IFERROR(CriteriTecnici!$O$5:$O$6173*1,0))))),0)+IF(SUMPRODUCT(MAX((CriteriTecnici!$C$5:$C$6173=$C45)*(CriteriTecnici!$E$5:$E$6173="C")*(CriteriTecnici!$T$5:$T$6173="SI")*IFERROR(CriteriTecnici!$O$5:$O$6173*1,0)))&gt;0,MIN(14,SUMIFS(CriteriTecnici!$O:$O,CriteriTecnici!$Q:$Q,$A45&amp;"|"&amp;$C45,CriteriTecnici!$E:$E,"C")*(14/SUMPRODUCT(MAX((CriteriTecnici!$C$5:$C$6173=$C45)*(CriteriTecnici!$E$5:$E$6173="C")*(CriteriTecnici!$T$5:$T$6173="SI")*IFERROR(CriteriTecnici!$O$5:$O$6173*1,0))))),0)+IF(SUMPRODUCT(MAX((CriteriTecnici!$C$5:$C$6173=$C45)*(CriteriTecnici!$E$5:$E$6173="D")*(CriteriTecnici!$T$5:$T$6173="SI")*IFERROR(CriteriTecnici!$O$5:$O$6173*1,0)))&gt;0,MIN(10,SUMIFS(CriteriTecnici!$O:$O,CriteriTecnici!$Q:$Q,$A45&amp;"|"&amp;$C45,CriteriTecnici!$E:$E,"D")*(10/SUMPRODUCT(MAX((CriteriTecnici!$C$5:$C$6173=$C45)*(CriteriTecnici!$E$5:$E$6173="D")*(CriteriTecnici!$T$5:$T$6173="SI")*IFERROR(CriteriTecnici!$O$5:$O$6173*1,0))))),0)+IF(SUMPRODUCT(MAX((CriteriTecnici!$C$5:$C$6173=$C45)*(CriteriTecnici!$E$5:$E$6173="E")*(CriteriTecnici!$T$5:$T$6173="SI")*IFERROR(CriteriTecnici!$O$5:$O$6173*1,0)))&gt;0,MIN(4,SUMIFS(CriteriTecnici!$O:$O,CriteriTecnici!$Q:$Q,$A45&amp;"|"&amp;$C45,CriteriTecnici!$E:$E,"E")*(4/SUMPRODUCT(MAX((CriteriTecnici!$C$5:$C$6173=$C45)*(CriteriTecnici!$E$5:$E$6173="E")*(CriteriTecnici!$T$5:$T$6173="SI")*IFERROR(CriteriTecnici!$O$5:$O$6173*1,0))))),0)+IF(SUMPRODUCT(MAX((CriteriTecnici!$C$5:$C$6173=$C45)*(CriteriTecnici!$E$5:$E$6173="F")*(CriteriTecnici!$T$5:$T$6173="SI")*IFERROR(CriteriTecnici!$O$5:$O$6173*1,0)))&gt;0,MIN(14,SUMIFS(CriteriTecnici!$O:$O,CriteriTecnici!$Q:$Q,$A45&amp;"|"&amp;$C45,CriteriTecnici!$E:$E,"F")*(14/SUMPRODUCT(MAX((CriteriTecnici!$C$5:$C$6173=$C45)*(CriteriTecnici!$E$5:$E$6173="F")*(CriteriTecnici!$T$5:$T$6173="SI")*IFERROR(CriteriTecnici!$O$5:$O$6173*1,0))))),0)+IF(SUMPRODUCT(MAX((CriteriTecnici!$C$5:$C$6173=$C45)*(CriteriTecnici!$E$5:$E$6173="G")*(CriteriTecnici!$T$5:$T$6173="SI")*IFERROR(CriteriTecnici!$O$5:$O$6173*1,0)))&gt;0,MIN(7,SUMIFS(CriteriTecnici!$O:$O,CriteriTecnici!$Q:$Q,$A45&amp;"|"&amp;$C45,CriteriTecnici!$E:$E,"G")*(7/SUMPRODUCT(MAX((CriteriTecnici!$C$5:$C$6173=$C45)*(CriteriTecnici!$E$5:$E$6173="G")*(CriteriTecnici!$T$5:$T$6173="SI")*IFERROR(CriteriTecnici!$O$5:$O$6173*1,0))))),0),4),0),IFERROR($N45*1,0)),0))</f>
        <v/>
      </c>
      <c r="F45" s="20" t="n"/>
      <c r="G45" s="21">
        <f>IF($A45="","",IF(IFERROR(VALUE($D45),0)&lt;&gt;1,"NO",IF(IFERROR(VALUE($O45),0)&gt;=Parametri!$B$2,"SI","NO")))</f>
        <v/>
      </c>
      <c r="H45" s="21">
        <f>IF($G45="SI",SUMPRODUCT(MAX(($C$2:$C$200=$C45)*(IFERROR($D$2:$D$200*1,0)=1)*(IFERROR($O$2:$O$200*1,0)&gt;=Parametri!$B$2)*IFERROR($F$2:$F$200*1,0))),0)</f>
        <v/>
      </c>
      <c r="I45" s="21">
        <f>IF($G45="SI",IF($H45&gt;0,30*(IFERROR($F45*1,0)/$H45),0),0)</f>
        <v/>
      </c>
      <c r="J45" s="21">
        <f>IF($A45="",0,IF($G45="SI",ROUND(IFERROR($E45*1,0)+$I45,4),ROUND(IFERROR($E45*1,0),4)))</f>
        <v/>
      </c>
      <c r="K45" s="21">
        <f>IF($A45="","",IF(IFERROR(VALUE($D45),0)&lt;&gt;1,"Non attiva",IF(IFERROR(VALUE($O45),0)&lt;Parametri!$B$2,"Sotto soglia","")))</f>
        <v/>
      </c>
      <c r="L45" s="21">
        <f>IF($A45="","",$A45&amp;"|"&amp;$C45)</f>
        <v/>
      </c>
      <c r="M45" s="21">
        <f>IF($A45="","",$C45&amp;"|"&amp;TEXT($J45,"0.0000"))</f>
        <v/>
      </c>
      <c r="N45" s="21" t="n"/>
      <c r="O45" s="21">
        <f>IF($A45="",0,IFERROR(IF(SUMIFS(CriteriTecnici!$O:$O,CriteriTecnici!$Q:$Q,$A45&amp;"|"&amp;$C45)&gt;0,SUMIFS(CriteriTecnici!$O:$O,CriteriTecnici!$Q:$Q,$A45&amp;"|"&amp;$C45,CriteriTecnici!$F:$F,"Q")+SUMIFS(CriteriTecnici!$O:$O,CriteriTecnici!$Q:$Q,$A45&amp;"|"&amp;$C45,CriteriTecnici!$F:$F,"T"),IFERROR($N45*1,0)),0))</f>
        <v/>
      </c>
      <c r="P45" s="21">
        <f>IF($A45="","",IF(SUMIFS(CriteriTecnici!$O:$O,CriteriTecnici!$Q:$Q,$A45&amp;"|"&amp;$C45)&gt;0,"Criteri A-G","Aggregato"))</f>
        <v/>
      </c>
    </row>
    <row r="46">
      <c r="A46" s="20" t="n"/>
      <c r="B46" s="20" t="n"/>
      <c r="C46" s="20" t="n"/>
      <c r="D46" s="20" t="n"/>
      <c r="E46" s="21">
        <f>IF($A46="",0,IFERROR(IF(SUMIFS(CriteriTecnici!$O:$O,CriteriTecnici!$Q:$Q,$A46&amp;"|"&amp;$C46)&gt;0,IF($G46="SI",ROUND(IF(SUMPRODUCT(MAX((CriteriTecnici!$C$5:$C$6173=$C46)*(CriteriTecnici!$E$5:$E$6173="A")*(CriteriTecnici!$T$5:$T$6173="SI")*IFERROR(CriteriTecnici!$O$5:$O$6173*1,0)))&gt;0,MIN(7,SUMIFS(CriteriTecnici!$O:$O,CriteriTecnici!$Q:$Q,$A46&amp;"|"&amp;$C46,CriteriTecnici!$E:$E,"A")*(7/SUMPRODUCT(MAX((CriteriTecnici!$C$5:$C$6173=$C46)*(CriteriTecnici!$E$5:$E$6173="A")*(CriteriTecnici!$T$5:$T$6173="SI")*IFERROR(CriteriTecnici!$O$5:$O$6173*1,0))))),0)+IF(SUMPRODUCT(MAX((CriteriTecnici!$C$5:$C$6173=$C46)*(CriteriTecnici!$E$5:$E$6173="B")*(CriteriTecnici!$T$5:$T$6173="SI")*IFERROR(CriteriTecnici!$O$5:$O$6173*1,0)))&gt;0,MIN(14,SUMIFS(CriteriTecnici!$O:$O,CriteriTecnici!$Q:$Q,$A46&amp;"|"&amp;$C46,CriteriTecnici!$E:$E,"B")*(14/SUMPRODUCT(MAX((CriteriTecnici!$C$5:$C$6173=$C46)*(CriteriTecnici!$E$5:$E$6173="B")*(CriteriTecnici!$T$5:$T$6173="SI")*IFERROR(CriteriTecnici!$O$5:$O$6173*1,0))))),0)+IF(SUMPRODUCT(MAX((CriteriTecnici!$C$5:$C$6173=$C46)*(CriteriTecnici!$E$5:$E$6173="C")*(CriteriTecnici!$T$5:$T$6173="SI")*IFERROR(CriteriTecnici!$O$5:$O$6173*1,0)))&gt;0,MIN(14,SUMIFS(CriteriTecnici!$O:$O,CriteriTecnici!$Q:$Q,$A46&amp;"|"&amp;$C46,CriteriTecnici!$E:$E,"C")*(14/SUMPRODUCT(MAX((CriteriTecnici!$C$5:$C$6173=$C46)*(CriteriTecnici!$E$5:$E$6173="C")*(CriteriTecnici!$T$5:$T$6173="SI")*IFERROR(CriteriTecnici!$O$5:$O$6173*1,0))))),0)+IF(SUMPRODUCT(MAX((CriteriTecnici!$C$5:$C$6173=$C46)*(CriteriTecnici!$E$5:$E$6173="D")*(CriteriTecnici!$T$5:$T$6173="SI")*IFERROR(CriteriTecnici!$O$5:$O$6173*1,0)))&gt;0,MIN(10,SUMIFS(CriteriTecnici!$O:$O,CriteriTecnici!$Q:$Q,$A46&amp;"|"&amp;$C46,CriteriTecnici!$E:$E,"D")*(10/SUMPRODUCT(MAX((CriteriTecnici!$C$5:$C$6173=$C46)*(CriteriTecnici!$E$5:$E$6173="D")*(CriteriTecnici!$T$5:$T$6173="SI")*IFERROR(CriteriTecnici!$O$5:$O$6173*1,0))))),0)+IF(SUMPRODUCT(MAX((CriteriTecnici!$C$5:$C$6173=$C46)*(CriteriTecnici!$E$5:$E$6173="E")*(CriteriTecnici!$T$5:$T$6173="SI")*IFERROR(CriteriTecnici!$O$5:$O$6173*1,0)))&gt;0,MIN(4,SUMIFS(CriteriTecnici!$O:$O,CriteriTecnici!$Q:$Q,$A46&amp;"|"&amp;$C46,CriteriTecnici!$E:$E,"E")*(4/SUMPRODUCT(MAX((CriteriTecnici!$C$5:$C$6173=$C46)*(CriteriTecnici!$E$5:$E$6173="E")*(CriteriTecnici!$T$5:$T$6173="SI")*IFERROR(CriteriTecnici!$O$5:$O$6173*1,0))))),0)+IF(SUMPRODUCT(MAX((CriteriTecnici!$C$5:$C$6173=$C46)*(CriteriTecnici!$E$5:$E$6173="F")*(CriteriTecnici!$T$5:$T$6173="SI")*IFERROR(CriteriTecnici!$O$5:$O$6173*1,0)))&gt;0,MIN(14,SUMIFS(CriteriTecnici!$O:$O,CriteriTecnici!$Q:$Q,$A46&amp;"|"&amp;$C46,CriteriTecnici!$E:$E,"F")*(14/SUMPRODUCT(MAX((CriteriTecnici!$C$5:$C$6173=$C46)*(CriteriTecnici!$E$5:$E$6173="F")*(CriteriTecnici!$T$5:$T$6173="SI")*IFERROR(CriteriTecnici!$O$5:$O$6173*1,0))))),0)+IF(SUMPRODUCT(MAX((CriteriTecnici!$C$5:$C$6173=$C46)*(CriteriTecnici!$E$5:$E$6173="G")*(CriteriTecnici!$T$5:$T$6173="SI")*IFERROR(CriteriTecnici!$O$5:$O$6173*1,0)))&gt;0,MIN(7,SUMIFS(CriteriTecnici!$O:$O,CriteriTecnici!$Q:$Q,$A46&amp;"|"&amp;$C46,CriteriTecnici!$E:$E,"G")*(7/SUMPRODUCT(MAX((CriteriTecnici!$C$5:$C$6173=$C46)*(CriteriTecnici!$E$5:$E$6173="G")*(CriteriTecnici!$T$5:$T$6173="SI")*IFERROR(CriteriTecnici!$O$5:$O$6173*1,0))))),0),4),0),IFERROR($N46*1,0)),0))</f>
        <v/>
      </c>
      <c r="F46" s="20" t="n"/>
      <c r="G46" s="21">
        <f>IF($A46="","",IF(IFERROR(VALUE($D46),0)&lt;&gt;1,"NO",IF(IFERROR(VALUE($O46),0)&gt;=Parametri!$B$2,"SI","NO")))</f>
        <v/>
      </c>
      <c r="H46" s="21">
        <f>IF($G46="SI",SUMPRODUCT(MAX(($C$2:$C$200=$C46)*(IFERROR($D$2:$D$200*1,0)=1)*(IFERROR($O$2:$O$200*1,0)&gt;=Parametri!$B$2)*IFERROR($F$2:$F$200*1,0))),0)</f>
        <v/>
      </c>
      <c r="I46" s="21">
        <f>IF($G46="SI",IF($H46&gt;0,30*(IFERROR($F46*1,0)/$H46),0),0)</f>
        <v/>
      </c>
      <c r="J46" s="21">
        <f>IF($A46="",0,IF($G46="SI",ROUND(IFERROR($E46*1,0)+$I46,4),ROUND(IFERROR($E46*1,0),4)))</f>
        <v/>
      </c>
      <c r="K46" s="21">
        <f>IF($A46="","",IF(IFERROR(VALUE($D46),0)&lt;&gt;1,"Non attiva",IF(IFERROR(VALUE($O46),0)&lt;Parametri!$B$2,"Sotto soglia","")))</f>
        <v/>
      </c>
      <c r="L46" s="21">
        <f>IF($A46="","",$A46&amp;"|"&amp;$C46)</f>
        <v/>
      </c>
      <c r="M46" s="21">
        <f>IF($A46="","",$C46&amp;"|"&amp;TEXT($J46,"0.0000"))</f>
        <v/>
      </c>
      <c r="N46" s="21" t="n"/>
      <c r="O46" s="21">
        <f>IF($A46="",0,IFERROR(IF(SUMIFS(CriteriTecnici!$O:$O,CriteriTecnici!$Q:$Q,$A46&amp;"|"&amp;$C46)&gt;0,SUMIFS(CriteriTecnici!$O:$O,CriteriTecnici!$Q:$Q,$A46&amp;"|"&amp;$C46,CriteriTecnici!$F:$F,"Q")+SUMIFS(CriteriTecnici!$O:$O,CriteriTecnici!$Q:$Q,$A46&amp;"|"&amp;$C46,CriteriTecnici!$F:$F,"T"),IFERROR($N46*1,0)),0))</f>
        <v/>
      </c>
      <c r="P46" s="21">
        <f>IF($A46="","",IF(SUMIFS(CriteriTecnici!$O:$O,CriteriTecnici!$Q:$Q,$A46&amp;"|"&amp;$C46)&gt;0,"Criteri A-G","Aggregato"))</f>
        <v/>
      </c>
    </row>
    <row r="47">
      <c r="A47" s="20" t="n"/>
      <c r="B47" s="20" t="n"/>
      <c r="C47" s="20" t="n"/>
      <c r="D47" s="20" t="n"/>
      <c r="E47" s="21">
        <f>IF($A47="",0,IFERROR(IF(SUMIFS(CriteriTecnici!$O:$O,CriteriTecnici!$Q:$Q,$A47&amp;"|"&amp;$C47)&gt;0,IF($G47="SI",ROUND(IF(SUMPRODUCT(MAX((CriteriTecnici!$C$5:$C$6173=$C47)*(CriteriTecnici!$E$5:$E$6173="A")*(CriteriTecnici!$T$5:$T$6173="SI")*IFERROR(CriteriTecnici!$O$5:$O$6173*1,0)))&gt;0,MIN(7,SUMIFS(CriteriTecnici!$O:$O,CriteriTecnici!$Q:$Q,$A47&amp;"|"&amp;$C47,CriteriTecnici!$E:$E,"A")*(7/SUMPRODUCT(MAX((CriteriTecnici!$C$5:$C$6173=$C47)*(CriteriTecnici!$E$5:$E$6173="A")*(CriteriTecnici!$T$5:$T$6173="SI")*IFERROR(CriteriTecnici!$O$5:$O$6173*1,0))))),0)+IF(SUMPRODUCT(MAX((CriteriTecnici!$C$5:$C$6173=$C47)*(CriteriTecnici!$E$5:$E$6173="B")*(CriteriTecnici!$T$5:$T$6173="SI")*IFERROR(CriteriTecnici!$O$5:$O$6173*1,0)))&gt;0,MIN(14,SUMIFS(CriteriTecnici!$O:$O,CriteriTecnici!$Q:$Q,$A47&amp;"|"&amp;$C47,CriteriTecnici!$E:$E,"B")*(14/SUMPRODUCT(MAX((CriteriTecnici!$C$5:$C$6173=$C47)*(CriteriTecnici!$E$5:$E$6173="B")*(CriteriTecnici!$T$5:$T$6173="SI")*IFERROR(CriteriTecnici!$O$5:$O$6173*1,0))))),0)+IF(SUMPRODUCT(MAX((CriteriTecnici!$C$5:$C$6173=$C47)*(CriteriTecnici!$E$5:$E$6173="C")*(CriteriTecnici!$T$5:$T$6173="SI")*IFERROR(CriteriTecnici!$O$5:$O$6173*1,0)))&gt;0,MIN(14,SUMIFS(CriteriTecnici!$O:$O,CriteriTecnici!$Q:$Q,$A47&amp;"|"&amp;$C47,CriteriTecnici!$E:$E,"C")*(14/SUMPRODUCT(MAX((CriteriTecnici!$C$5:$C$6173=$C47)*(CriteriTecnici!$E$5:$E$6173="C")*(CriteriTecnici!$T$5:$T$6173="SI")*IFERROR(CriteriTecnici!$O$5:$O$6173*1,0))))),0)+IF(SUMPRODUCT(MAX((CriteriTecnici!$C$5:$C$6173=$C47)*(CriteriTecnici!$E$5:$E$6173="D")*(CriteriTecnici!$T$5:$T$6173="SI")*IFERROR(CriteriTecnici!$O$5:$O$6173*1,0)))&gt;0,MIN(10,SUMIFS(CriteriTecnici!$O:$O,CriteriTecnici!$Q:$Q,$A47&amp;"|"&amp;$C47,CriteriTecnici!$E:$E,"D")*(10/SUMPRODUCT(MAX((CriteriTecnici!$C$5:$C$6173=$C47)*(CriteriTecnici!$E$5:$E$6173="D")*(CriteriTecnici!$T$5:$T$6173="SI")*IFERROR(CriteriTecnici!$O$5:$O$6173*1,0))))),0)+IF(SUMPRODUCT(MAX((CriteriTecnici!$C$5:$C$6173=$C47)*(CriteriTecnici!$E$5:$E$6173="E")*(CriteriTecnici!$T$5:$T$6173="SI")*IFERROR(CriteriTecnici!$O$5:$O$6173*1,0)))&gt;0,MIN(4,SUMIFS(CriteriTecnici!$O:$O,CriteriTecnici!$Q:$Q,$A47&amp;"|"&amp;$C47,CriteriTecnici!$E:$E,"E")*(4/SUMPRODUCT(MAX((CriteriTecnici!$C$5:$C$6173=$C47)*(CriteriTecnici!$E$5:$E$6173="E")*(CriteriTecnici!$T$5:$T$6173="SI")*IFERROR(CriteriTecnici!$O$5:$O$6173*1,0))))),0)+IF(SUMPRODUCT(MAX((CriteriTecnici!$C$5:$C$6173=$C47)*(CriteriTecnici!$E$5:$E$6173="F")*(CriteriTecnici!$T$5:$T$6173="SI")*IFERROR(CriteriTecnici!$O$5:$O$6173*1,0)))&gt;0,MIN(14,SUMIFS(CriteriTecnici!$O:$O,CriteriTecnici!$Q:$Q,$A47&amp;"|"&amp;$C47,CriteriTecnici!$E:$E,"F")*(14/SUMPRODUCT(MAX((CriteriTecnici!$C$5:$C$6173=$C47)*(CriteriTecnici!$E$5:$E$6173="F")*(CriteriTecnici!$T$5:$T$6173="SI")*IFERROR(CriteriTecnici!$O$5:$O$6173*1,0))))),0)+IF(SUMPRODUCT(MAX((CriteriTecnici!$C$5:$C$6173=$C47)*(CriteriTecnici!$E$5:$E$6173="G")*(CriteriTecnici!$T$5:$T$6173="SI")*IFERROR(CriteriTecnici!$O$5:$O$6173*1,0)))&gt;0,MIN(7,SUMIFS(CriteriTecnici!$O:$O,CriteriTecnici!$Q:$Q,$A47&amp;"|"&amp;$C47,CriteriTecnici!$E:$E,"G")*(7/SUMPRODUCT(MAX((CriteriTecnici!$C$5:$C$6173=$C47)*(CriteriTecnici!$E$5:$E$6173="G")*(CriteriTecnici!$T$5:$T$6173="SI")*IFERROR(CriteriTecnici!$O$5:$O$6173*1,0))))),0),4),0),IFERROR($N47*1,0)),0))</f>
        <v/>
      </c>
      <c r="F47" s="20" t="n"/>
      <c r="G47" s="21">
        <f>IF($A47="","",IF(IFERROR(VALUE($D47),0)&lt;&gt;1,"NO",IF(IFERROR(VALUE($O47),0)&gt;=Parametri!$B$2,"SI","NO")))</f>
        <v/>
      </c>
      <c r="H47" s="21">
        <f>IF($G47="SI",SUMPRODUCT(MAX(($C$2:$C$200=$C47)*(IFERROR($D$2:$D$200*1,0)=1)*(IFERROR($O$2:$O$200*1,0)&gt;=Parametri!$B$2)*IFERROR($F$2:$F$200*1,0))),0)</f>
        <v/>
      </c>
      <c r="I47" s="21">
        <f>IF($G47="SI",IF($H47&gt;0,30*(IFERROR($F47*1,0)/$H47),0),0)</f>
        <v/>
      </c>
      <c r="J47" s="21">
        <f>IF($A47="",0,IF($G47="SI",ROUND(IFERROR($E47*1,0)+$I47,4),ROUND(IFERROR($E47*1,0),4)))</f>
        <v/>
      </c>
      <c r="K47" s="21">
        <f>IF($A47="","",IF(IFERROR(VALUE($D47),0)&lt;&gt;1,"Non attiva",IF(IFERROR(VALUE($O47),0)&lt;Parametri!$B$2,"Sotto soglia","")))</f>
        <v/>
      </c>
      <c r="L47" s="21">
        <f>IF($A47="","",$A47&amp;"|"&amp;$C47)</f>
        <v/>
      </c>
      <c r="M47" s="21">
        <f>IF($A47="","",$C47&amp;"|"&amp;TEXT($J47,"0.0000"))</f>
        <v/>
      </c>
      <c r="N47" s="21" t="n"/>
      <c r="O47" s="21">
        <f>IF($A47="",0,IFERROR(IF(SUMIFS(CriteriTecnici!$O:$O,CriteriTecnici!$Q:$Q,$A47&amp;"|"&amp;$C47)&gt;0,SUMIFS(CriteriTecnici!$O:$O,CriteriTecnici!$Q:$Q,$A47&amp;"|"&amp;$C47,CriteriTecnici!$F:$F,"Q")+SUMIFS(CriteriTecnici!$O:$O,CriteriTecnici!$Q:$Q,$A47&amp;"|"&amp;$C47,CriteriTecnici!$F:$F,"T"),IFERROR($N47*1,0)),0))</f>
        <v/>
      </c>
      <c r="P47" s="21">
        <f>IF($A47="","",IF(SUMIFS(CriteriTecnici!$O:$O,CriteriTecnici!$Q:$Q,$A47&amp;"|"&amp;$C47)&gt;0,"Criteri A-G","Aggregato"))</f>
        <v/>
      </c>
    </row>
    <row r="48">
      <c r="A48" s="20" t="n"/>
      <c r="B48" s="20" t="n"/>
      <c r="C48" s="20" t="n"/>
      <c r="D48" s="20" t="n"/>
      <c r="E48" s="21">
        <f>IF($A48="",0,IFERROR(IF(SUMIFS(CriteriTecnici!$O:$O,CriteriTecnici!$Q:$Q,$A48&amp;"|"&amp;$C48)&gt;0,IF($G48="SI",ROUND(IF(SUMPRODUCT(MAX((CriteriTecnici!$C$5:$C$6173=$C48)*(CriteriTecnici!$E$5:$E$6173="A")*(CriteriTecnici!$T$5:$T$6173="SI")*IFERROR(CriteriTecnici!$O$5:$O$6173*1,0)))&gt;0,MIN(7,SUMIFS(CriteriTecnici!$O:$O,CriteriTecnici!$Q:$Q,$A48&amp;"|"&amp;$C48,CriteriTecnici!$E:$E,"A")*(7/SUMPRODUCT(MAX((CriteriTecnici!$C$5:$C$6173=$C48)*(CriteriTecnici!$E$5:$E$6173="A")*(CriteriTecnici!$T$5:$T$6173="SI")*IFERROR(CriteriTecnici!$O$5:$O$6173*1,0))))),0)+IF(SUMPRODUCT(MAX((CriteriTecnici!$C$5:$C$6173=$C48)*(CriteriTecnici!$E$5:$E$6173="B")*(CriteriTecnici!$T$5:$T$6173="SI")*IFERROR(CriteriTecnici!$O$5:$O$6173*1,0)))&gt;0,MIN(14,SUMIFS(CriteriTecnici!$O:$O,CriteriTecnici!$Q:$Q,$A48&amp;"|"&amp;$C48,CriteriTecnici!$E:$E,"B")*(14/SUMPRODUCT(MAX((CriteriTecnici!$C$5:$C$6173=$C48)*(CriteriTecnici!$E$5:$E$6173="B")*(CriteriTecnici!$T$5:$T$6173="SI")*IFERROR(CriteriTecnici!$O$5:$O$6173*1,0))))),0)+IF(SUMPRODUCT(MAX((CriteriTecnici!$C$5:$C$6173=$C48)*(CriteriTecnici!$E$5:$E$6173="C")*(CriteriTecnici!$T$5:$T$6173="SI")*IFERROR(CriteriTecnici!$O$5:$O$6173*1,0)))&gt;0,MIN(14,SUMIFS(CriteriTecnici!$O:$O,CriteriTecnici!$Q:$Q,$A48&amp;"|"&amp;$C48,CriteriTecnici!$E:$E,"C")*(14/SUMPRODUCT(MAX((CriteriTecnici!$C$5:$C$6173=$C48)*(CriteriTecnici!$E$5:$E$6173="C")*(CriteriTecnici!$T$5:$T$6173="SI")*IFERROR(CriteriTecnici!$O$5:$O$6173*1,0))))),0)+IF(SUMPRODUCT(MAX((CriteriTecnici!$C$5:$C$6173=$C48)*(CriteriTecnici!$E$5:$E$6173="D")*(CriteriTecnici!$T$5:$T$6173="SI")*IFERROR(CriteriTecnici!$O$5:$O$6173*1,0)))&gt;0,MIN(10,SUMIFS(CriteriTecnici!$O:$O,CriteriTecnici!$Q:$Q,$A48&amp;"|"&amp;$C48,CriteriTecnici!$E:$E,"D")*(10/SUMPRODUCT(MAX((CriteriTecnici!$C$5:$C$6173=$C48)*(CriteriTecnici!$E$5:$E$6173="D")*(CriteriTecnici!$T$5:$T$6173="SI")*IFERROR(CriteriTecnici!$O$5:$O$6173*1,0))))),0)+IF(SUMPRODUCT(MAX((CriteriTecnici!$C$5:$C$6173=$C48)*(CriteriTecnici!$E$5:$E$6173="E")*(CriteriTecnici!$T$5:$T$6173="SI")*IFERROR(CriteriTecnici!$O$5:$O$6173*1,0)))&gt;0,MIN(4,SUMIFS(CriteriTecnici!$O:$O,CriteriTecnici!$Q:$Q,$A48&amp;"|"&amp;$C48,CriteriTecnici!$E:$E,"E")*(4/SUMPRODUCT(MAX((CriteriTecnici!$C$5:$C$6173=$C48)*(CriteriTecnici!$E$5:$E$6173="E")*(CriteriTecnici!$T$5:$T$6173="SI")*IFERROR(CriteriTecnici!$O$5:$O$6173*1,0))))),0)+IF(SUMPRODUCT(MAX((CriteriTecnici!$C$5:$C$6173=$C48)*(CriteriTecnici!$E$5:$E$6173="F")*(CriteriTecnici!$T$5:$T$6173="SI")*IFERROR(CriteriTecnici!$O$5:$O$6173*1,0)))&gt;0,MIN(14,SUMIFS(CriteriTecnici!$O:$O,CriteriTecnici!$Q:$Q,$A48&amp;"|"&amp;$C48,CriteriTecnici!$E:$E,"F")*(14/SUMPRODUCT(MAX((CriteriTecnici!$C$5:$C$6173=$C48)*(CriteriTecnici!$E$5:$E$6173="F")*(CriteriTecnici!$T$5:$T$6173="SI")*IFERROR(CriteriTecnici!$O$5:$O$6173*1,0))))),0)+IF(SUMPRODUCT(MAX((CriteriTecnici!$C$5:$C$6173=$C48)*(CriteriTecnici!$E$5:$E$6173="G")*(CriteriTecnici!$T$5:$T$6173="SI")*IFERROR(CriteriTecnici!$O$5:$O$6173*1,0)))&gt;0,MIN(7,SUMIFS(CriteriTecnici!$O:$O,CriteriTecnici!$Q:$Q,$A48&amp;"|"&amp;$C48,CriteriTecnici!$E:$E,"G")*(7/SUMPRODUCT(MAX((CriteriTecnici!$C$5:$C$6173=$C48)*(CriteriTecnici!$E$5:$E$6173="G")*(CriteriTecnici!$T$5:$T$6173="SI")*IFERROR(CriteriTecnici!$O$5:$O$6173*1,0))))),0),4),0),IFERROR($N48*1,0)),0))</f>
        <v/>
      </c>
      <c r="F48" s="20" t="n"/>
      <c r="G48" s="21">
        <f>IF($A48="","",IF(IFERROR(VALUE($D48),0)&lt;&gt;1,"NO",IF(IFERROR(VALUE($O48),0)&gt;=Parametri!$B$2,"SI","NO")))</f>
        <v/>
      </c>
      <c r="H48" s="21">
        <f>IF($G48="SI",SUMPRODUCT(MAX(($C$2:$C$200=$C48)*(IFERROR($D$2:$D$200*1,0)=1)*(IFERROR($O$2:$O$200*1,0)&gt;=Parametri!$B$2)*IFERROR($F$2:$F$200*1,0))),0)</f>
        <v/>
      </c>
      <c r="I48" s="21">
        <f>IF($G48="SI",IF($H48&gt;0,30*(IFERROR($F48*1,0)/$H48),0),0)</f>
        <v/>
      </c>
      <c r="J48" s="21">
        <f>IF($A48="",0,IF($G48="SI",ROUND(IFERROR($E48*1,0)+$I48,4),ROUND(IFERROR($E48*1,0),4)))</f>
        <v/>
      </c>
      <c r="K48" s="21">
        <f>IF($A48="","",IF(IFERROR(VALUE($D48),0)&lt;&gt;1,"Non attiva",IF(IFERROR(VALUE($O48),0)&lt;Parametri!$B$2,"Sotto soglia","")))</f>
        <v/>
      </c>
      <c r="L48" s="21">
        <f>IF($A48="","",$A48&amp;"|"&amp;$C48)</f>
        <v/>
      </c>
      <c r="M48" s="21">
        <f>IF($A48="","",$C48&amp;"|"&amp;TEXT($J48,"0.0000"))</f>
        <v/>
      </c>
      <c r="N48" s="21" t="n"/>
      <c r="O48" s="21">
        <f>IF($A48="",0,IFERROR(IF(SUMIFS(CriteriTecnici!$O:$O,CriteriTecnici!$Q:$Q,$A48&amp;"|"&amp;$C48)&gt;0,SUMIFS(CriteriTecnici!$O:$O,CriteriTecnici!$Q:$Q,$A48&amp;"|"&amp;$C48,CriteriTecnici!$F:$F,"Q")+SUMIFS(CriteriTecnici!$O:$O,CriteriTecnici!$Q:$Q,$A48&amp;"|"&amp;$C48,CriteriTecnici!$F:$F,"T"),IFERROR($N48*1,0)),0))</f>
        <v/>
      </c>
      <c r="P48" s="21">
        <f>IF($A48="","",IF(SUMIFS(CriteriTecnici!$O:$O,CriteriTecnici!$Q:$Q,$A48&amp;"|"&amp;$C48)&gt;0,"Criteri A-G","Aggregato"))</f>
        <v/>
      </c>
    </row>
    <row r="49">
      <c r="A49" s="20" t="n"/>
      <c r="B49" s="20" t="n"/>
      <c r="C49" s="20" t="n"/>
      <c r="D49" s="20" t="n"/>
      <c r="E49" s="21">
        <f>IF($A49="",0,IFERROR(IF(SUMIFS(CriteriTecnici!$O:$O,CriteriTecnici!$Q:$Q,$A49&amp;"|"&amp;$C49)&gt;0,IF($G49="SI",ROUND(IF(SUMPRODUCT(MAX((CriteriTecnici!$C$5:$C$6173=$C49)*(CriteriTecnici!$E$5:$E$6173="A")*(CriteriTecnici!$T$5:$T$6173="SI")*IFERROR(CriteriTecnici!$O$5:$O$6173*1,0)))&gt;0,MIN(7,SUMIFS(CriteriTecnici!$O:$O,CriteriTecnici!$Q:$Q,$A49&amp;"|"&amp;$C49,CriteriTecnici!$E:$E,"A")*(7/SUMPRODUCT(MAX((CriteriTecnici!$C$5:$C$6173=$C49)*(CriteriTecnici!$E$5:$E$6173="A")*(CriteriTecnici!$T$5:$T$6173="SI")*IFERROR(CriteriTecnici!$O$5:$O$6173*1,0))))),0)+IF(SUMPRODUCT(MAX((CriteriTecnici!$C$5:$C$6173=$C49)*(CriteriTecnici!$E$5:$E$6173="B")*(CriteriTecnici!$T$5:$T$6173="SI")*IFERROR(CriteriTecnici!$O$5:$O$6173*1,0)))&gt;0,MIN(14,SUMIFS(CriteriTecnici!$O:$O,CriteriTecnici!$Q:$Q,$A49&amp;"|"&amp;$C49,CriteriTecnici!$E:$E,"B")*(14/SUMPRODUCT(MAX((CriteriTecnici!$C$5:$C$6173=$C49)*(CriteriTecnici!$E$5:$E$6173="B")*(CriteriTecnici!$T$5:$T$6173="SI")*IFERROR(CriteriTecnici!$O$5:$O$6173*1,0))))),0)+IF(SUMPRODUCT(MAX((CriteriTecnici!$C$5:$C$6173=$C49)*(CriteriTecnici!$E$5:$E$6173="C")*(CriteriTecnici!$T$5:$T$6173="SI")*IFERROR(CriteriTecnici!$O$5:$O$6173*1,0)))&gt;0,MIN(14,SUMIFS(CriteriTecnici!$O:$O,CriteriTecnici!$Q:$Q,$A49&amp;"|"&amp;$C49,CriteriTecnici!$E:$E,"C")*(14/SUMPRODUCT(MAX((CriteriTecnici!$C$5:$C$6173=$C49)*(CriteriTecnici!$E$5:$E$6173="C")*(CriteriTecnici!$T$5:$T$6173="SI")*IFERROR(CriteriTecnici!$O$5:$O$6173*1,0))))),0)+IF(SUMPRODUCT(MAX((CriteriTecnici!$C$5:$C$6173=$C49)*(CriteriTecnici!$E$5:$E$6173="D")*(CriteriTecnici!$T$5:$T$6173="SI")*IFERROR(CriteriTecnici!$O$5:$O$6173*1,0)))&gt;0,MIN(10,SUMIFS(CriteriTecnici!$O:$O,CriteriTecnici!$Q:$Q,$A49&amp;"|"&amp;$C49,CriteriTecnici!$E:$E,"D")*(10/SUMPRODUCT(MAX((CriteriTecnici!$C$5:$C$6173=$C49)*(CriteriTecnici!$E$5:$E$6173="D")*(CriteriTecnici!$T$5:$T$6173="SI")*IFERROR(CriteriTecnici!$O$5:$O$6173*1,0))))),0)+IF(SUMPRODUCT(MAX((CriteriTecnici!$C$5:$C$6173=$C49)*(CriteriTecnici!$E$5:$E$6173="E")*(CriteriTecnici!$T$5:$T$6173="SI")*IFERROR(CriteriTecnici!$O$5:$O$6173*1,0)))&gt;0,MIN(4,SUMIFS(CriteriTecnici!$O:$O,CriteriTecnici!$Q:$Q,$A49&amp;"|"&amp;$C49,CriteriTecnici!$E:$E,"E")*(4/SUMPRODUCT(MAX((CriteriTecnici!$C$5:$C$6173=$C49)*(CriteriTecnici!$E$5:$E$6173="E")*(CriteriTecnici!$T$5:$T$6173="SI")*IFERROR(CriteriTecnici!$O$5:$O$6173*1,0))))),0)+IF(SUMPRODUCT(MAX((CriteriTecnici!$C$5:$C$6173=$C49)*(CriteriTecnici!$E$5:$E$6173="F")*(CriteriTecnici!$T$5:$T$6173="SI")*IFERROR(CriteriTecnici!$O$5:$O$6173*1,0)))&gt;0,MIN(14,SUMIFS(CriteriTecnici!$O:$O,CriteriTecnici!$Q:$Q,$A49&amp;"|"&amp;$C49,CriteriTecnici!$E:$E,"F")*(14/SUMPRODUCT(MAX((CriteriTecnici!$C$5:$C$6173=$C49)*(CriteriTecnici!$E$5:$E$6173="F")*(CriteriTecnici!$T$5:$T$6173="SI")*IFERROR(CriteriTecnici!$O$5:$O$6173*1,0))))),0)+IF(SUMPRODUCT(MAX((CriteriTecnici!$C$5:$C$6173=$C49)*(CriteriTecnici!$E$5:$E$6173="G")*(CriteriTecnici!$T$5:$T$6173="SI")*IFERROR(CriteriTecnici!$O$5:$O$6173*1,0)))&gt;0,MIN(7,SUMIFS(CriteriTecnici!$O:$O,CriteriTecnici!$Q:$Q,$A49&amp;"|"&amp;$C49,CriteriTecnici!$E:$E,"G")*(7/SUMPRODUCT(MAX((CriteriTecnici!$C$5:$C$6173=$C49)*(CriteriTecnici!$E$5:$E$6173="G")*(CriteriTecnici!$T$5:$T$6173="SI")*IFERROR(CriteriTecnici!$O$5:$O$6173*1,0))))),0),4),0),IFERROR($N49*1,0)),0))</f>
        <v/>
      </c>
      <c r="F49" s="20" t="n"/>
      <c r="G49" s="21">
        <f>IF($A49="","",IF(IFERROR(VALUE($D49),0)&lt;&gt;1,"NO",IF(IFERROR(VALUE($O49),0)&gt;=Parametri!$B$2,"SI","NO")))</f>
        <v/>
      </c>
      <c r="H49" s="21">
        <f>IF($G49="SI",SUMPRODUCT(MAX(($C$2:$C$200=$C49)*(IFERROR($D$2:$D$200*1,0)=1)*(IFERROR($O$2:$O$200*1,0)&gt;=Parametri!$B$2)*IFERROR($F$2:$F$200*1,0))),0)</f>
        <v/>
      </c>
      <c r="I49" s="21">
        <f>IF($G49="SI",IF($H49&gt;0,30*(IFERROR($F49*1,0)/$H49),0),0)</f>
        <v/>
      </c>
      <c r="J49" s="21">
        <f>IF($A49="",0,IF($G49="SI",ROUND(IFERROR($E49*1,0)+$I49,4),ROUND(IFERROR($E49*1,0),4)))</f>
        <v/>
      </c>
      <c r="K49" s="21">
        <f>IF($A49="","",IF(IFERROR(VALUE($D49),0)&lt;&gt;1,"Non attiva",IF(IFERROR(VALUE($O49),0)&lt;Parametri!$B$2,"Sotto soglia","")))</f>
        <v/>
      </c>
      <c r="L49" s="21">
        <f>IF($A49="","",$A49&amp;"|"&amp;$C49)</f>
        <v/>
      </c>
      <c r="M49" s="21">
        <f>IF($A49="","",$C49&amp;"|"&amp;TEXT($J49,"0.0000"))</f>
        <v/>
      </c>
      <c r="N49" s="21" t="n"/>
      <c r="O49" s="21">
        <f>IF($A49="",0,IFERROR(IF(SUMIFS(CriteriTecnici!$O:$O,CriteriTecnici!$Q:$Q,$A49&amp;"|"&amp;$C49)&gt;0,SUMIFS(CriteriTecnici!$O:$O,CriteriTecnici!$Q:$Q,$A49&amp;"|"&amp;$C49,CriteriTecnici!$F:$F,"Q")+SUMIFS(CriteriTecnici!$O:$O,CriteriTecnici!$Q:$Q,$A49&amp;"|"&amp;$C49,CriteriTecnici!$F:$F,"T"),IFERROR($N49*1,0)),0))</f>
        <v/>
      </c>
      <c r="P49" s="21">
        <f>IF($A49="","",IF(SUMIFS(CriteriTecnici!$O:$O,CriteriTecnici!$Q:$Q,$A49&amp;"|"&amp;$C49)&gt;0,"Criteri A-G","Aggregato"))</f>
        <v/>
      </c>
    </row>
    <row r="50">
      <c r="A50" s="20" t="n"/>
      <c r="B50" s="20" t="n"/>
      <c r="C50" s="20" t="n"/>
      <c r="D50" s="20" t="n"/>
      <c r="E50" s="21">
        <f>IF($A50="",0,IFERROR(IF(SUMIFS(CriteriTecnici!$O:$O,CriteriTecnici!$Q:$Q,$A50&amp;"|"&amp;$C50)&gt;0,IF($G50="SI",ROUND(IF(SUMPRODUCT(MAX((CriteriTecnici!$C$5:$C$6173=$C50)*(CriteriTecnici!$E$5:$E$6173="A")*(CriteriTecnici!$T$5:$T$6173="SI")*IFERROR(CriteriTecnici!$O$5:$O$6173*1,0)))&gt;0,MIN(7,SUMIFS(CriteriTecnici!$O:$O,CriteriTecnici!$Q:$Q,$A50&amp;"|"&amp;$C50,CriteriTecnici!$E:$E,"A")*(7/SUMPRODUCT(MAX((CriteriTecnici!$C$5:$C$6173=$C50)*(CriteriTecnici!$E$5:$E$6173="A")*(CriteriTecnici!$T$5:$T$6173="SI")*IFERROR(CriteriTecnici!$O$5:$O$6173*1,0))))),0)+IF(SUMPRODUCT(MAX((CriteriTecnici!$C$5:$C$6173=$C50)*(CriteriTecnici!$E$5:$E$6173="B")*(CriteriTecnici!$T$5:$T$6173="SI")*IFERROR(CriteriTecnici!$O$5:$O$6173*1,0)))&gt;0,MIN(14,SUMIFS(CriteriTecnici!$O:$O,CriteriTecnici!$Q:$Q,$A50&amp;"|"&amp;$C50,CriteriTecnici!$E:$E,"B")*(14/SUMPRODUCT(MAX((CriteriTecnici!$C$5:$C$6173=$C50)*(CriteriTecnici!$E$5:$E$6173="B")*(CriteriTecnici!$T$5:$T$6173="SI")*IFERROR(CriteriTecnici!$O$5:$O$6173*1,0))))),0)+IF(SUMPRODUCT(MAX((CriteriTecnici!$C$5:$C$6173=$C50)*(CriteriTecnici!$E$5:$E$6173="C")*(CriteriTecnici!$T$5:$T$6173="SI")*IFERROR(CriteriTecnici!$O$5:$O$6173*1,0)))&gt;0,MIN(14,SUMIFS(CriteriTecnici!$O:$O,CriteriTecnici!$Q:$Q,$A50&amp;"|"&amp;$C50,CriteriTecnici!$E:$E,"C")*(14/SUMPRODUCT(MAX((CriteriTecnici!$C$5:$C$6173=$C50)*(CriteriTecnici!$E$5:$E$6173="C")*(CriteriTecnici!$T$5:$T$6173="SI")*IFERROR(CriteriTecnici!$O$5:$O$6173*1,0))))),0)+IF(SUMPRODUCT(MAX((CriteriTecnici!$C$5:$C$6173=$C50)*(CriteriTecnici!$E$5:$E$6173="D")*(CriteriTecnici!$T$5:$T$6173="SI")*IFERROR(CriteriTecnici!$O$5:$O$6173*1,0)))&gt;0,MIN(10,SUMIFS(CriteriTecnici!$O:$O,CriteriTecnici!$Q:$Q,$A50&amp;"|"&amp;$C50,CriteriTecnici!$E:$E,"D")*(10/SUMPRODUCT(MAX((CriteriTecnici!$C$5:$C$6173=$C50)*(CriteriTecnici!$E$5:$E$6173="D")*(CriteriTecnici!$T$5:$T$6173="SI")*IFERROR(CriteriTecnici!$O$5:$O$6173*1,0))))),0)+IF(SUMPRODUCT(MAX((CriteriTecnici!$C$5:$C$6173=$C50)*(CriteriTecnici!$E$5:$E$6173="E")*(CriteriTecnici!$T$5:$T$6173="SI")*IFERROR(CriteriTecnici!$O$5:$O$6173*1,0)))&gt;0,MIN(4,SUMIFS(CriteriTecnici!$O:$O,CriteriTecnici!$Q:$Q,$A50&amp;"|"&amp;$C50,CriteriTecnici!$E:$E,"E")*(4/SUMPRODUCT(MAX((CriteriTecnici!$C$5:$C$6173=$C50)*(CriteriTecnici!$E$5:$E$6173="E")*(CriteriTecnici!$T$5:$T$6173="SI")*IFERROR(CriteriTecnici!$O$5:$O$6173*1,0))))),0)+IF(SUMPRODUCT(MAX((CriteriTecnici!$C$5:$C$6173=$C50)*(CriteriTecnici!$E$5:$E$6173="F")*(CriteriTecnici!$T$5:$T$6173="SI")*IFERROR(CriteriTecnici!$O$5:$O$6173*1,0)))&gt;0,MIN(14,SUMIFS(CriteriTecnici!$O:$O,CriteriTecnici!$Q:$Q,$A50&amp;"|"&amp;$C50,CriteriTecnici!$E:$E,"F")*(14/SUMPRODUCT(MAX((CriteriTecnici!$C$5:$C$6173=$C50)*(CriteriTecnici!$E$5:$E$6173="F")*(CriteriTecnici!$T$5:$T$6173="SI")*IFERROR(CriteriTecnici!$O$5:$O$6173*1,0))))),0)+IF(SUMPRODUCT(MAX((CriteriTecnici!$C$5:$C$6173=$C50)*(CriteriTecnici!$E$5:$E$6173="G")*(CriteriTecnici!$T$5:$T$6173="SI")*IFERROR(CriteriTecnici!$O$5:$O$6173*1,0)))&gt;0,MIN(7,SUMIFS(CriteriTecnici!$O:$O,CriteriTecnici!$Q:$Q,$A50&amp;"|"&amp;$C50,CriteriTecnici!$E:$E,"G")*(7/SUMPRODUCT(MAX((CriteriTecnici!$C$5:$C$6173=$C50)*(CriteriTecnici!$E$5:$E$6173="G")*(CriteriTecnici!$T$5:$T$6173="SI")*IFERROR(CriteriTecnici!$O$5:$O$6173*1,0))))),0),4),0),IFERROR($N50*1,0)),0))</f>
        <v/>
      </c>
      <c r="F50" s="20" t="n"/>
      <c r="G50" s="21">
        <f>IF($A50="","",IF(IFERROR(VALUE($D50),0)&lt;&gt;1,"NO",IF(IFERROR(VALUE($O50),0)&gt;=Parametri!$B$2,"SI","NO")))</f>
        <v/>
      </c>
      <c r="H50" s="21">
        <f>IF($G50="SI",SUMPRODUCT(MAX(($C$2:$C$200=$C50)*(IFERROR($D$2:$D$200*1,0)=1)*(IFERROR($O$2:$O$200*1,0)&gt;=Parametri!$B$2)*IFERROR($F$2:$F$200*1,0))),0)</f>
        <v/>
      </c>
      <c r="I50" s="21">
        <f>IF($G50="SI",IF($H50&gt;0,30*(IFERROR($F50*1,0)/$H50),0),0)</f>
        <v/>
      </c>
      <c r="J50" s="21">
        <f>IF($A50="",0,IF($G50="SI",ROUND(IFERROR($E50*1,0)+$I50,4),ROUND(IFERROR($E50*1,0),4)))</f>
        <v/>
      </c>
      <c r="K50" s="21">
        <f>IF($A50="","",IF(IFERROR(VALUE($D50),0)&lt;&gt;1,"Non attiva",IF(IFERROR(VALUE($O50),0)&lt;Parametri!$B$2,"Sotto soglia","")))</f>
        <v/>
      </c>
      <c r="L50" s="21">
        <f>IF($A50="","",$A50&amp;"|"&amp;$C50)</f>
        <v/>
      </c>
      <c r="M50" s="21">
        <f>IF($A50="","",$C50&amp;"|"&amp;TEXT($J50,"0.0000"))</f>
        <v/>
      </c>
      <c r="N50" s="21" t="n"/>
      <c r="O50" s="21">
        <f>IF($A50="",0,IFERROR(IF(SUMIFS(CriteriTecnici!$O:$O,CriteriTecnici!$Q:$Q,$A50&amp;"|"&amp;$C50)&gt;0,SUMIFS(CriteriTecnici!$O:$O,CriteriTecnici!$Q:$Q,$A50&amp;"|"&amp;$C50,CriteriTecnici!$F:$F,"Q")+SUMIFS(CriteriTecnici!$O:$O,CriteriTecnici!$Q:$Q,$A50&amp;"|"&amp;$C50,CriteriTecnici!$F:$F,"T"),IFERROR($N50*1,0)),0))</f>
        <v/>
      </c>
      <c r="P50" s="21">
        <f>IF($A50="","",IF(SUMIFS(CriteriTecnici!$O:$O,CriteriTecnici!$Q:$Q,$A50&amp;"|"&amp;$C50)&gt;0,"Criteri A-G","Aggregato"))</f>
        <v/>
      </c>
    </row>
    <row r="51">
      <c r="A51" s="20" t="n"/>
      <c r="B51" s="20" t="n"/>
      <c r="C51" s="20" t="n"/>
      <c r="D51" s="20" t="n"/>
      <c r="E51" s="21">
        <f>IF($A51="",0,IFERROR(IF(SUMIFS(CriteriTecnici!$O:$O,CriteriTecnici!$Q:$Q,$A51&amp;"|"&amp;$C51)&gt;0,IF($G51="SI",ROUND(IF(SUMPRODUCT(MAX((CriteriTecnici!$C$5:$C$6173=$C51)*(CriteriTecnici!$E$5:$E$6173="A")*(CriteriTecnici!$T$5:$T$6173="SI")*IFERROR(CriteriTecnici!$O$5:$O$6173*1,0)))&gt;0,MIN(7,SUMIFS(CriteriTecnici!$O:$O,CriteriTecnici!$Q:$Q,$A51&amp;"|"&amp;$C51,CriteriTecnici!$E:$E,"A")*(7/SUMPRODUCT(MAX((CriteriTecnici!$C$5:$C$6173=$C51)*(CriteriTecnici!$E$5:$E$6173="A")*(CriteriTecnici!$T$5:$T$6173="SI")*IFERROR(CriteriTecnici!$O$5:$O$6173*1,0))))),0)+IF(SUMPRODUCT(MAX((CriteriTecnici!$C$5:$C$6173=$C51)*(CriteriTecnici!$E$5:$E$6173="B")*(CriteriTecnici!$T$5:$T$6173="SI")*IFERROR(CriteriTecnici!$O$5:$O$6173*1,0)))&gt;0,MIN(14,SUMIFS(CriteriTecnici!$O:$O,CriteriTecnici!$Q:$Q,$A51&amp;"|"&amp;$C51,CriteriTecnici!$E:$E,"B")*(14/SUMPRODUCT(MAX((CriteriTecnici!$C$5:$C$6173=$C51)*(CriteriTecnici!$E$5:$E$6173="B")*(CriteriTecnici!$T$5:$T$6173="SI")*IFERROR(CriteriTecnici!$O$5:$O$6173*1,0))))),0)+IF(SUMPRODUCT(MAX((CriteriTecnici!$C$5:$C$6173=$C51)*(CriteriTecnici!$E$5:$E$6173="C")*(CriteriTecnici!$T$5:$T$6173="SI")*IFERROR(CriteriTecnici!$O$5:$O$6173*1,0)))&gt;0,MIN(14,SUMIFS(CriteriTecnici!$O:$O,CriteriTecnici!$Q:$Q,$A51&amp;"|"&amp;$C51,CriteriTecnici!$E:$E,"C")*(14/SUMPRODUCT(MAX((CriteriTecnici!$C$5:$C$6173=$C51)*(CriteriTecnici!$E$5:$E$6173="C")*(CriteriTecnici!$T$5:$T$6173="SI")*IFERROR(CriteriTecnici!$O$5:$O$6173*1,0))))),0)+IF(SUMPRODUCT(MAX((CriteriTecnici!$C$5:$C$6173=$C51)*(CriteriTecnici!$E$5:$E$6173="D")*(CriteriTecnici!$T$5:$T$6173="SI")*IFERROR(CriteriTecnici!$O$5:$O$6173*1,0)))&gt;0,MIN(10,SUMIFS(CriteriTecnici!$O:$O,CriteriTecnici!$Q:$Q,$A51&amp;"|"&amp;$C51,CriteriTecnici!$E:$E,"D")*(10/SUMPRODUCT(MAX((CriteriTecnici!$C$5:$C$6173=$C51)*(CriteriTecnici!$E$5:$E$6173="D")*(CriteriTecnici!$T$5:$T$6173="SI")*IFERROR(CriteriTecnici!$O$5:$O$6173*1,0))))),0)+IF(SUMPRODUCT(MAX((CriteriTecnici!$C$5:$C$6173=$C51)*(CriteriTecnici!$E$5:$E$6173="E")*(CriteriTecnici!$T$5:$T$6173="SI")*IFERROR(CriteriTecnici!$O$5:$O$6173*1,0)))&gt;0,MIN(4,SUMIFS(CriteriTecnici!$O:$O,CriteriTecnici!$Q:$Q,$A51&amp;"|"&amp;$C51,CriteriTecnici!$E:$E,"E")*(4/SUMPRODUCT(MAX((CriteriTecnici!$C$5:$C$6173=$C51)*(CriteriTecnici!$E$5:$E$6173="E")*(CriteriTecnici!$T$5:$T$6173="SI")*IFERROR(CriteriTecnici!$O$5:$O$6173*1,0))))),0)+IF(SUMPRODUCT(MAX((CriteriTecnici!$C$5:$C$6173=$C51)*(CriteriTecnici!$E$5:$E$6173="F")*(CriteriTecnici!$T$5:$T$6173="SI")*IFERROR(CriteriTecnici!$O$5:$O$6173*1,0)))&gt;0,MIN(14,SUMIFS(CriteriTecnici!$O:$O,CriteriTecnici!$Q:$Q,$A51&amp;"|"&amp;$C51,CriteriTecnici!$E:$E,"F")*(14/SUMPRODUCT(MAX((CriteriTecnici!$C$5:$C$6173=$C51)*(CriteriTecnici!$E$5:$E$6173="F")*(CriteriTecnici!$T$5:$T$6173="SI")*IFERROR(CriteriTecnici!$O$5:$O$6173*1,0))))),0)+IF(SUMPRODUCT(MAX((CriteriTecnici!$C$5:$C$6173=$C51)*(CriteriTecnici!$E$5:$E$6173="G")*(CriteriTecnici!$T$5:$T$6173="SI")*IFERROR(CriteriTecnici!$O$5:$O$6173*1,0)))&gt;0,MIN(7,SUMIFS(CriteriTecnici!$O:$O,CriteriTecnici!$Q:$Q,$A51&amp;"|"&amp;$C51,CriteriTecnici!$E:$E,"G")*(7/SUMPRODUCT(MAX((CriteriTecnici!$C$5:$C$6173=$C51)*(CriteriTecnici!$E$5:$E$6173="G")*(CriteriTecnici!$T$5:$T$6173="SI")*IFERROR(CriteriTecnici!$O$5:$O$6173*1,0))))),0),4),0),IFERROR($N51*1,0)),0))</f>
        <v/>
      </c>
      <c r="F51" s="20" t="n"/>
      <c r="G51" s="21">
        <f>IF($A51="","",IF(IFERROR(VALUE($D51),0)&lt;&gt;1,"NO",IF(IFERROR(VALUE($O51),0)&gt;=Parametri!$B$2,"SI","NO")))</f>
        <v/>
      </c>
      <c r="H51" s="21">
        <f>IF($G51="SI",SUMPRODUCT(MAX(($C$2:$C$200=$C51)*(IFERROR($D$2:$D$200*1,0)=1)*(IFERROR($O$2:$O$200*1,0)&gt;=Parametri!$B$2)*IFERROR($F$2:$F$200*1,0))),0)</f>
        <v/>
      </c>
      <c r="I51" s="21">
        <f>IF($G51="SI",IF($H51&gt;0,30*(IFERROR($F51*1,0)/$H51),0),0)</f>
        <v/>
      </c>
      <c r="J51" s="21">
        <f>IF($A51="",0,IF($G51="SI",ROUND(IFERROR($E51*1,0)+$I51,4),ROUND(IFERROR($E51*1,0),4)))</f>
        <v/>
      </c>
      <c r="K51" s="21">
        <f>IF($A51="","",IF(IFERROR(VALUE($D51),0)&lt;&gt;1,"Non attiva",IF(IFERROR(VALUE($O51),0)&lt;Parametri!$B$2,"Sotto soglia","")))</f>
        <v/>
      </c>
      <c r="L51" s="21">
        <f>IF($A51="","",$A51&amp;"|"&amp;$C51)</f>
        <v/>
      </c>
      <c r="M51" s="21">
        <f>IF($A51="","",$C51&amp;"|"&amp;TEXT($J51,"0.0000"))</f>
        <v/>
      </c>
      <c r="N51" s="21" t="n"/>
      <c r="O51" s="21">
        <f>IF($A51="",0,IFERROR(IF(SUMIFS(CriteriTecnici!$O:$O,CriteriTecnici!$Q:$Q,$A51&amp;"|"&amp;$C51)&gt;0,SUMIFS(CriteriTecnici!$O:$O,CriteriTecnici!$Q:$Q,$A51&amp;"|"&amp;$C51,CriteriTecnici!$F:$F,"Q")+SUMIFS(CriteriTecnici!$O:$O,CriteriTecnici!$Q:$Q,$A51&amp;"|"&amp;$C51,CriteriTecnici!$F:$F,"T"),IFERROR($N51*1,0)),0))</f>
        <v/>
      </c>
      <c r="P51" s="21">
        <f>IF($A51="","",IF(SUMIFS(CriteriTecnici!$O:$O,CriteriTecnici!$Q:$Q,$A51&amp;"|"&amp;$C51)&gt;0,"Criteri A-G","Aggregato"))</f>
        <v/>
      </c>
    </row>
    <row r="52">
      <c r="A52" s="20" t="n"/>
      <c r="B52" s="20" t="n"/>
      <c r="C52" s="20" t="n"/>
      <c r="D52" s="20" t="n"/>
      <c r="E52" s="21">
        <f>IF($A52="",0,IFERROR(IF(SUMIFS(CriteriTecnici!$O:$O,CriteriTecnici!$Q:$Q,$A52&amp;"|"&amp;$C52)&gt;0,IF($G52="SI",ROUND(IF(SUMPRODUCT(MAX((CriteriTecnici!$C$5:$C$6173=$C52)*(CriteriTecnici!$E$5:$E$6173="A")*(CriteriTecnici!$T$5:$T$6173="SI")*IFERROR(CriteriTecnici!$O$5:$O$6173*1,0)))&gt;0,MIN(7,SUMIFS(CriteriTecnici!$O:$O,CriteriTecnici!$Q:$Q,$A52&amp;"|"&amp;$C52,CriteriTecnici!$E:$E,"A")*(7/SUMPRODUCT(MAX((CriteriTecnici!$C$5:$C$6173=$C52)*(CriteriTecnici!$E$5:$E$6173="A")*(CriteriTecnici!$T$5:$T$6173="SI")*IFERROR(CriteriTecnici!$O$5:$O$6173*1,0))))),0)+IF(SUMPRODUCT(MAX((CriteriTecnici!$C$5:$C$6173=$C52)*(CriteriTecnici!$E$5:$E$6173="B")*(CriteriTecnici!$T$5:$T$6173="SI")*IFERROR(CriteriTecnici!$O$5:$O$6173*1,0)))&gt;0,MIN(14,SUMIFS(CriteriTecnici!$O:$O,CriteriTecnici!$Q:$Q,$A52&amp;"|"&amp;$C52,CriteriTecnici!$E:$E,"B")*(14/SUMPRODUCT(MAX((CriteriTecnici!$C$5:$C$6173=$C52)*(CriteriTecnici!$E$5:$E$6173="B")*(CriteriTecnici!$T$5:$T$6173="SI")*IFERROR(CriteriTecnici!$O$5:$O$6173*1,0))))),0)+IF(SUMPRODUCT(MAX((CriteriTecnici!$C$5:$C$6173=$C52)*(CriteriTecnici!$E$5:$E$6173="C")*(CriteriTecnici!$T$5:$T$6173="SI")*IFERROR(CriteriTecnici!$O$5:$O$6173*1,0)))&gt;0,MIN(14,SUMIFS(CriteriTecnici!$O:$O,CriteriTecnici!$Q:$Q,$A52&amp;"|"&amp;$C52,CriteriTecnici!$E:$E,"C")*(14/SUMPRODUCT(MAX((CriteriTecnici!$C$5:$C$6173=$C52)*(CriteriTecnici!$E$5:$E$6173="C")*(CriteriTecnici!$T$5:$T$6173="SI")*IFERROR(CriteriTecnici!$O$5:$O$6173*1,0))))),0)+IF(SUMPRODUCT(MAX((CriteriTecnici!$C$5:$C$6173=$C52)*(CriteriTecnici!$E$5:$E$6173="D")*(CriteriTecnici!$T$5:$T$6173="SI")*IFERROR(CriteriTecnici!$O$5:$O$6173*1,0)))&gt;0,MIN(10,SUMIFS(CriteriTecnici!$O:$O,CriteriTecnici!$Q:$Q,$A52&amp;"|"&amp;$C52,CriteriTecnici!$E:$E,"D")*(10/SUMPRODUCT(MAX((CriteriTecnici!$C$5:$C$6173=$C52)*(CriteriTecnici!$E$5:$E$6173="D")*(CriteriTecnici!$T$5:$T$6173="SI")*IFERROR(CriteriTecnici!$O$5:$O$6173*1,0))))),0)+IF(SUMPRODUCT(MAX((CriteriTecnici!$C$5:$C$6173=$C52)*(CriteriTecnici!$E$5:$E$6173="E")*(CriteriTecnici!$T$5:$T$6173="SI")*IFERROR(CriteriTecnici!$O$5:$O$6173*1,0)))&gt;0,MIN(4,SUMIFS(CriteriTecnici!$O:$O,CriteriTecnici!$Q:$Q,$A52&amp;"|"&amp;$C52,CriteriTecnici!$E:$E,"E")*(4/SUMPRODUCT(MAX((CriteriTecnici!$C$5:$C$6173=$C52)*(CriteriTecnici!$E$5:$E$6173="E")*(CriteriTecnici!$T$5:$T$6173="SI")*IFERROR(CriteriTecnici!$O$5:$O$6173*1,0))))),0)+IF(SUMPRODUCT(MAX((CriteriTecnici!$C$5:$C$6173=$C52)*(CriteriTecnici!$E$5:$E$6173="F")*(CriteriTecnici!$T$5:$T$6173="SI")*IFERROR(CriteriTecnici!$O$5:$O$6173*1,0)))&gt;0,MIN(14,SUMIFS(CriteriTecnici!$O:$O,CriteriTecnici!$Q:$Q,$A52&amp;"|"&amp;$C52,CriteriTecnici!$E:$E,"F")*(14/SUMPRODUCT(MAX((CriteriTecnici!$C$5:$C$6173=$C52)*(CriteriTecnici!$E$5:$E$6173="F")*(CriteriTecnici!$T$5:$T$6173="SI")*IFERROR(CriteriTecnici!$O$5:$O$6173*1,0))))),0)+IF(SUMPRODUCT(MAX((CriteriTecnici!$C$5:$C$6173=$C52)*(CriteriTecnici!$E$5:$E$6173="G")*(CriteriTecnici!$T$5:$T$6173="SI")*IFERROR(CriteriTecnici!$O$5:$O$6173*1,0)))&gt;0,MIN(7,SUMIFS(CriteriTecnici!$O:$O,CriteriTecnici!$Q:$Q,$A52&amp;"|"&amp;$C52,CriteriTecnici!$E:$E,"G")*(7/SUMPRODUCT(MAX((CriteriTecnici!$C$5:$C$6173=$C52)*(CriteriTecnici!$E$5:$E$6173="G")*(CriteriTecnici!$T$5:$T$6173="SI")*IFERROR(CriteriTecnici!$O$5:$O$6173*1,0))))),0),4),0),IFERROR($N52*1,0)),0))</f>
        <v/>
      </c>
      <c r="F52" s="20" t="n"/>
      <c r="G52" s="21">
        <f>IF($A52="","",IF(IFERROR(VALUE($D52),0)&lt;&gt;1,"NO",IF(IFERROR(VALUE($O52),0)&gt;=Parametri!$B$2,"SI","NO")))</f>
        <v/>
      </c>
      <c r="H52" s="21">
        <f>IF($G52="SI",SUMPRODUCT(MAX(($C$2:$C$200=$C52)*(IFERROR($D$2:$D$200*1,0)=1)*(IFERROR($O$2:$O$200*1,0)&gt;=Parametri!$B$2)*IFERROR($F$2:$F$200*1,0))),0)</f>
        <v/>
      </c>
      <c r="I52" s="21">
        <f>IF($G52="SI",IF($H52&gt;0,30*(IFERROR($F52*1,0)/$H52),0),0)</f>
        <v/>
      </c>
      <c r="J52" s="21">
        <f>IF($A52="",0,IF($G52="SI",ROUND(IFERROR($E52*1,0)+$I52,4),ROUND(IFERROR($E52*1,0),4)))</f>
        <v/>
      </c>
      <c r="K52" s="21">
        <f>IF($A52="","",IF(IFERROR(VALUE($D52),0)&lt;&gt;1,"Non attiva",IF(IFERROR(VALUE($O52),0)&lt;Parametri!$B$2,"Sotto soglia","")))</f>
        <v/>
      </c>
      <c r="L52" s="21">
        <f>IF($A52="","",$A52&amp;"|"&amp;$C52)</f>
        <v/>
      </c>
      <c r="M52" s="21">
        <f>IF($A52="","",$C52&amp;"|"&amp;TEXT($J52,"0.0000"))</f>
        <v/>
      </c>
      <c r="N52" s="21" t="n"/>
      <c r="O52" s="21">
        <f>IF($A52="",0,IFERROR(IF(SUMIFS(CriteriTecnici!$O:$O,CriteriTecnici!$Q:$Q,$A52&amp;"|"&amp;$C52)&gt;0,SUMIFS(CriteriTecnici!$O:$O,CriteriTecnici!$Q:$Q,$A52&amp;"|"&amp;$C52,CriteriTecnici!$F:$F,"Q")+SUMIFS(CriteriTecnici!$O:$O,CriteriTecnici!$Q:$Q,$A52&amp;"|"&amp;$C52,CriteriTecnici!$F:$F,"T"),IFERROR($N52*1,0)),0))</f>
        <v/>
      </c>
      <c r="P52" s="21">
        <f>IF($A52="","",IF(SUMIFS(CriteriTecnici!$O:$O,CriteriTecnici!$Q:$Q,$A52&amp;"|"&amp;$C52)&gt;0,"Criteri A-G","Aggregato"))</f>
        <v/>
      </c>
    </row>
    <row r="53">
      <c r="A53" s="20" t="n"/>
      <c r="B53" s="20" t="n"/>
      <c r="C53" s="20" t="n"/>
      <c r="D53" s="20" t="n"/>
      <c r="E53" s="21">
        <f>IF($A53="",0,IFERROR(IF(SUMIFS(CriteriTecnici!$O:$O,CriteriTecnici!$Q:$Q,$A53&amp;"|"&amp;$C53)&gt;0,IF($G53="SI",ROUND(IF(SUMPRODUCT(MAX((CriteriTecnici!$C$5:$C$6173=$C53)*(CriteriTecnici!$E$5:$E$6173="A")*(CriteriTecnici!$T$5:$T$6173="SI")*IFERROR(CriteriTecnici!$O$5:$O$6173*1,0)))&gt;0,MIN(7,SUMIFS(CriteriTecnici!$O:$O,CriteriTecnici!$Q:$Q,$A53&amp;"|"&amp;$C53,CriteriTecnici!$E:$E,"A")*(7/SUMPRODUCT(MAX((CriteriTecnici!$C$5:$C$6173=$C53)*(CriteriTecnici!$E$5:$E$6173="A")*(CriteriTecnici!$T$5:$T$6173="SI")*IFERROR(CriteriTecnici!$O$5:$O$6173*1,0))))),0)+IF(SUMPRODUCT(MAX((CriteriTecnici!$C$5:$C$6173=$C53)*(CriteriTecnici!$E$5:$E$6173="B")*(CriteriTecnici!$T$5:$T$6173="SI")*IFERROR(CriteriTecnici!$O$5:$O$6173*1,0)))&gt;0,MIN(14,SUMIFS(CriteriTecnici!$O:$O,CriteriTecnici!$Q:$Q,$A53&amp;"|"&amp;$C53,CriteriTecnici!$E:$E,"B")*(14/SUMPRODUCT(MAX((CriteriTecnici!$C$5:$C$6173=$C53)*(CriteriTecnici!$E$5:$E$6173="B")*(CriteriTecnici!$T$5:$T$6173="SI")*IFERROR(CriteriTecnici!$O$5:$O$6173*1,0))))),0)+IF(SUMPRODUCT(MAX((CriteriTecnici!$C$5:$C$6173=$C53)*(CriteriTecnici!$E$5:$E$6173="C")*(CriteriTecnici!$T$5:$T$6173="SI")*IFERROR(CriteriTecnici!$O$5:$O$6173*1,0)))&gt;0,MIN(14,SUMIFS(CriteriTecnici!$O:$O,CriteriTecnici!$Q:$Q,$A53&amp;"|"&amp;$C53,CriteriTecnici!$E:$E,"C")*(14/SUMPRODUCT(MAX((CriteriTecnici!$C$5:$C$6173=$C53)*(CriteriTecnici!$E$5:$E$6173="C")*(CriteriTecnici!$T$5:$T$6173="SI")*IFERROR(CriteriTecnici!$O$5:$O$6173*1,0))))),0)+IF(SUMPRODUCT(MAX((CriteriTecnici!$C$5:$C$6173=$C53)*(CriteriTecnici!$E$5:$E$6173="D")*(CriteriTecnici!$T$5:$T$6173="SI")*IFERROR(CriteriTecnici!$O$5:$O$6173*1,0)))&gt;0,MIN(10,SUMIFS(CriteriTecnici!$O:$O,CriteriTecnici!$Q:$Q,$A53&amp;"|"&amp;$C53,CriteriTecnici!$E:$E,"D")*(10/SUMPRODUCT(MAX((CriteriTecnici!$C$5:$C$6173=$C53)*(CriteriTecnici!$E$5:$E$6173="D")*(CriteriTecnici!$T$5:$T$6173="SI")*IFERROR(CriteriTecnici!$O$5:$O$6173*1,0))))),0)+IF(SUMPRODUCT(MAX((CriteriTecnici!$C$5:$C$6173=$C53)*(CriteriTecnici!$E$5:$E$6173="E")*(CriteriTecnici!$T$5:$T$6173="SI")*IFERROR(CriteriTecnici!$O$5:$O$6173*1,0)))&gt;0,MIN(4,SUMIFS(CriteriTecnici!$O:$O,CriteriTecnici!$Q:$Q,$A53&amp;"|"&amp;$C53,CriteriTecnici!$E:$E,"E")*(4/SUMPRODUCT(MAX((CriteriTecnici!$C$5:$C$6173=$C53)*(CriteriTecnici!$E$5:$E$6173="E")*(CriteriTecnici!$T$5:$T$6173="SI")*IFERROR(CriteriTecnici!$O$5:$O$6173*1,0))))),0)+IF(SUMPRODUCT(MAX((CriteriTecnici!$C$5:$C$6173=$C53)*(CriteriTecnici!$E$5:$E$6173="F")*(CriteriTecnici!$T$5:$T$6173="SI")*IFERROR(CriteriTecnici!$O$5:$O$6173*1,0)))&gt;0,MIN(14,SUMIFS(CriteriTecnici!$O:$O,CriteriTecnici!$Q:$Q,$A53&amp;"|"&amp;$C53,CriteriTecnici!$E:$E,"F")*(14/SUMPRODUCT(MAX((CriteriTecnici!$C$5:$C$6173=$C53)*(CriteriTecnici!$E$5:$E$6173="F")*(CriteriTecnici!$T$5:$T$6173="SI")*IFERROR(CriteriTecnici!$O$5:$O$6173*1,0))))),0)+IF(SUMPRODUCT(MAX((CriteriTecnici!$C$5:$C$6173=$C53)*(CriteriTecnici!$E$5:$E$6173="G")*(CriteriTecnici!$T$5:$T$6173="SI")*IFERROR(CriteriTecnici!$O$5:$O$6173*1,0)))&gt;0,MIN(7,SUMIFS(CriteriTecnici!$O:$O,CriteriTecnici!$Q:$Q,$A53&amp;"|"&amp;$C53,CriteriTecnici!$E:$E,"G")*(7/SUMPRODUCT(MAX((CriteriTecnici!$C$5:$C$6173=$C53)*(CriteriTecnici!$E$5:$E$6173="G")*(CriteriTecnici!$T$5:$T$6173="SI")*IFERROR(CriteriTecnici!$O$5:$O$6173*1,0))))),0),4),0),IFERROR($N53*1,0)),0))</f>
        <v/>
      </c>
      <c r="F53" s="20" t="n"/>
      <c r="G53" s="21">
        <f>IF($A53="","",IF(IFERROR(VALUE($D53),0)&lt;&gt;1,"NO",IF(IFERROR(VALUE($O53),0)&gt;=Parametri!$B$2,"SI","NO")))</f>
        <v/>
      </c>
      <c r="H53" s="21">
        <f>IF($G53="SI",SUMPRODUCT(MAX(($C$2:$C$200=$C53)*(IFERROR($D$2:$D$200*1,0)=1)*(IFERROR($O$2:$O$200*1,0)&gt;=Parametri!$B$2)*IFERROR($F$2:$F$200*1,0))),0)</f>
        <v/>
      </c>
      <c r="I53" s="21">
        <f>IF($G53="SI",IF($H53&gt;0,30*(IFERROR($F53*1,0)/$H53),0),0)</f>
        <v/>
      </c>
      <c r="J53" s="21">
        <f>IF($A53="",0,IF($G53="SI",ROUND(IFERROR($E53*1,0)+$I53,4),ROUND(IFERROR($E53*1,0),4)))</f>
        <v/>
      </c>
      <c r="K53" s="21">
        <f>IF($A53="","",IF(IFERROR(VALUE($D53),0)&lt;&gt;1,"Non attiva",IF(IFERROR(VALUE($O53),0)&lt;Parametri!$B$2,"Sotto soglia","")))</f>
        <v/>
      </c>
      <c r="L53" s="21">
        <f>IF($A53="","",$A53&amp;"|"&amp;$C53)</f>
        <v/>
      </c>
      <c r="M53" s="21">
        <f>IF($A53="","",$C53&amp;"|"&amp;TEXT($J53,"0.0000"))</f>
        <v/>
      </c>
      <c r="N53" s="21" t="n"/>
      <c r="O53" s="21">
        <f>IF($A53="",0,IFERROR(IF(SUMIFS(CriteriTecnici!$O:$O,CriteriTecnici!$Q:$Q,$A53&amp;"|"&amp;$C53)&gt;0,SUMIFS(CriteriTecnici!$O:$O,CriteriTecnici!$Q:$Q,$A53&amp;"|"&amp;$C53,CriteriTecnici!$F:$F,"Q")+SUMIFS(CriteriTecnici!$O:$O,CriteriTecnici!$Q:$Q,$A53&amp;"|"&amp;$C53,CriteriTecnici!$F:$F,"T"),IFERROR($N53*1,0)),0))</f>
        <v/>
      </c>
      <c r="P53" s="21">
        <f>IF($A53="","",IF(SUMIFS(CriteriTecnici!$O:$O,CriteriTecnici!$Q:$Q,$A53&amp;"|"&amp;$C53)&gt;0,"Criteri A-G","Aggregato"))</f>
        <v/>
      </c>
    </row>
    <row r="54">
      <c r="A54" s="20" t="n"/>
      <c r="B54" s="20" t="n"/>
      <c r="C54" s="20" t="n"/>
      <c r="D54" s="20" t="n"/>
      <c r="E54" s="21">
        <f>IF($A54="",0,IFERROR(IF(SUMIFS(CriteriTecnici!$O:$O,CriteriTecnici!$Q:$Q,$A54&amp;"|"&amp;$C54)&gt;0,IF($G54="SI",ROUND(IF(SUMPRODUCT(MAX((CriteriTecnici!$C$5:$C$6173=$C54)*(CriteriTecnici!$E$5:$E$6173="A")*(CriteriTecnici!$T$5:$T$6173="SI")*IFERROR(CriteriTecnici!$O$5:$O$6173*1,0)))&gt;0,MIN(7,SUMIFS(CriteriTecnici!$O:$O,CriteriTecnici!$Q:$Q,$A54&amp;"|"&amp;$C54,CriteriTecnici!$E:$E,"A")*(7/SUMPRODUCT(MAX((CriteriTecnici!$C$5:$C$6173=$C54)*(CriteriTecnici!$E$5:$E$6173="A")*(CriteriTecnici!$T$5:$T$6173="SI")*IFERROR(CriteriTecnici!$O$5:$O$6173*1,0))))),0)+IF(SUMPRODUCT(MAX((CriteriTecnici!$C$5:$C$6173=$C54)*(CriteriTecnici!$E$5:$E$6173="B")*(CriteriTecnici!$T$5:$T$6173="SI")*IFERROR(CriteriTecnici!$O$5:$O$6173*1,0)))&gt;0,MIN(14,SUMIFS(CriteriTecnici!$O:$O,CriteriTecnici!$Q:$Q,$A54&amp;"|"&amp;$C54,CriteriTecnici!$E:$E,"B")*(14/SUMPRODUCT(MAX((CriteriTecnici!$C$5:$C$6173=$C54)*(CriteriTecnici!$E$5:$E$6173="B")*(CriteriTecnici!$T$5:$T$6173="SI")*IFERROR(CriteriTecnici!$O$5:$O$6173*1,0))))),0)+IF(SUMPRODUCT(MAX((CriteriTecnici!$C$5:$C$6173=$C54)*(CriteriTecnici!$E$5:$E$6173="C")*(CriteriTecnici!$T$5:$T$6173="SI")*IFERROR(CriteriTecnici!$O$5:$O$6173*1,0)))&gt;0,MIN(14,SUMIFS(CriteriTecnici!$O:$O,CriteriTecnici!$Q:$Q,$A54&amp;"|"&amp;$C54,CriteriTecnici!$E:$E,"C")*(14/SUMPRODUCT(MAX((CriteriTecnici!$C$5:$C$6173=$C54)*(CriteriTecnici!$E$5:$E$6173="C")*(CriteriTecnici!$T$5:$T$6173="SI")*IFERROR(CriteriTecnici!$O$5:$O$6173*1,0))))),0)+IF(SUMPRODUCT(MAX((CriteriTecnici!$C$5:$C$6173=$C54)*(CriteriTecnici!$E$5:$E$6173="D")*(CriteriTecnici!$T$5:$T$6173="SI")*IFERROR(CriteriTecnici!$O$5:$O$6173*1,0)))&gt;0,MIN(10,SUMIFS(CriteriTecnici!$O:$O,CriteriTecnici!$Q:$Q,$A54&amp;"|"&amp;$C54,CriteriTecnici!$E:$E,"D")*(10/SUMPRODUCT(MAX((CriteriTecnici!$C$5:$C$6173=$C54)*(CriteriTecnici!$E$5:$E$6173="D")*(CriteriTecnici!$T$5:$T$6173="SI")*IFERROR(CriteriTecnici!$O$5:$O$6173*1,0))))),0)+IF(SUMPRODUCT(MAX((CriteriTecnici!$C$5:$C$6173=$C54)*(CriteriTecnici!$E$5:$E$6173="E")*(CriteriTecnici!$T$5:$T$6173="SI")*IFERROR(CriteriTecnici!$O$5:$O$6173*1,0)))&gt;0,MIN(4,SUMIFS(CriteriTecnici!$O:$O,CriteriTecnici!$Q:$Q,$A54&amp;"|"&amp;$C54,CriteriTecnici!$E:$E,"E")*(4/SUMPRODUCT(MAX((CriteriTecnici!$C$5:$C$6173=$C54)*(CriteriTecnici!$E$5:$E$6173="E")*(CriteriTecnici!$T$5:$T$6173="SI")*IFERROR(CriteriTecnici!$O$5:$O$6173*1,0))))),0)+IF(SUMPRODUCT(MAX((CriteriTecnici!$C$5:$C$6173=$C54)*(CriteriTecnici!$E$5:$E$6173="F")*(CriteriTecnici!$T$5:$T$6173="SI")*IFERROR(CriteriTecnici!$O$5:$O$6173*1,0)))&gt;0,MIN(14,SUMIFS(CriteriTecnici!$O:$O,CriteriTecnici!$Q:$Q,$A54&amp;"|"&amp;$C54,CriteriTecnici!$E:$E,"F")*(14/SUMPRODUCT(MAX((CriteriTecnici!$C$5:$C$6173=$C54)*(CriteriTecnici!$E$5:$E$6173="F")*(CriteriTecnici!$T$5:$T$6173="SI")*IFERROR(CriteriTecnici!$O$5:$O$6173*1,0))))),0)+IF(SUMPRODUCT(MAX((CriteriTecnici!$C$5:$C$6173=$C54)*(CriteriTecnici!$E$5:$E$6173="G")*(CriteriTecnici!$T$5:$T$6173="SI")*IFERROR(CriteriTecnici!$O$5:$O$6173*1,0)))&gt;0,MIN(7,SUMIFS(CriteriTecnici!$O:$O,CriteriTecnici!$Q:$Q,$A54&amp;"|"&amp;$C54,CriteriTecnici!$E:$E,"G")*(7/SUMPRODUCT(MAX((CriteriTecnici!$C$5:$C$6173=$C54)*(CriteriTecnici!$E$5:$E$6173="G")*(CriteriTecnici!$T$5:$T$6173="SI")*IFERROR(CriteriTecnici!$O$5:$O$6173*1,0))))),0),4),0),IFERROR($N54*1,0)),0))</f>
        <v/>
      </c>
      <c r="F54" s="20" t="n"/>
      <c r="G54" s="21">
        <f>IF($A54="","",IF(IFERROR(VALUE($D54),0)&lt;&gt;1,"NO",IF(IFERROR(VALUE($O54),0)&gt;=Parametri!$B$2,"SI","NO")))</f>
        <v/>
      </c>
      <c r="H54" s="21">
        <f>IF($G54="SI",SUMPRODUCT(MAX(($C$2:$C$200=$C54)*(IFERROR($D$2:$D$200*1,0)=1)*(IFERROR($O$2:$O$200*1,0)&gt;=Parametri!$B$2)*IFERROR($F$2:$F$200*1,0))),0)</f>
        <v/>
      </c>
      <c r="I54" s="21">
        <f>IF($G54="SI",IF($H54&gt;0,30*(IFERROR($F54*1,0)/$H54),0),0)</f>
        <v/>
      </c>
      <c r="J54" s="21">
        <f>IF($A54="",0,IF($G54="SI",ROUND(IFERROR($E54*1,0)+$I54,4),ROUND(IFERROR($E54*1,0),4)))</f>
        <v/>
      </c>
      <c r="K54" s="21">
        <f>IF($A54="","",IF(IFERROR(VALUE($D54),0)&lt;&gt;1,"Non attiva",IF(IFERROR(VALUE($O54),0)&lt;Parametri!$B$2,"Sotto soglia","")))</f>
        <v/>
      </c>
      <c r="L54" s="21">
        <f>IF($A54="","",$A54&amp;"|"&amp;$C54)</f>
        <v/>
      </c>
      <c r="M54" s="21">
        <f>IF($A54="","",$C54&amp;"|"&amp;TEXT($J54,"0.0000"))</f>
        <v/>
      </c>
      <c r="N54" s="21" t="n"/>
      <c r="O54" s="21">
        <f>IF($A54="",0,IFERROR(IF(SUMIFS(CriteriTecnici!$O:$O,CriteriTecnici!$Q:$Q,$A54&amp;"|"&amp;$C54)&gt;0,SUMIFS(CriteriTecnici!$O:$O,CriteriTecnici!$Q:$Q,$A54&amp;"|"&amp;$C54,CriteriTecnici!$F:$F,"Q")+SUMIFS(CriteriTecnici!$O:$O,CriteriTecnici!$Q:$Q,$A54&amp;"|"&amp;$C54,CriteriTecnici!$F:$F,"T"),IFERROR($N54*1,0)),0))</f>
        <v/>
      </c>
      <c r="P54" s="21">
        <f>IF($A54="","",IF(SUMIFS(CriteriTecnici!$O:$O,CriteriTecnici!$Q:$Q,$A54&amp;"|"&amp;$C54)&gt;0,"Criteri A-G","Aggregato"))</f>
        <v/>
      </c>
    </row>
    <row r="55">
      <c r="A55" s="20" t="n"/>
      <c r="B55" s="20" t="n"/>
      <c r="C55" s="20" t="n"/>
      <c r="D55" s="20" t="n"/>
      <c r="E55" s="21">
        <f>IF($A55="",0,IFERROR(IF(SUMIFS(CriteriTecnici!$O:$O,CriteriTecnici!$Q:$Q,$A55&amp;"|"&amp;$C55)&gt;0,IF($G55="SI",ROUND(IF(SUMPRODUCT(MAX((CriteriTecnici!$C$5:$C$6173=$C55)*(CriteriTecnici!$E$5:$E$6173="A")*(CriteriTecnici!$T$5:$T$6173="SI")*IFERROR(CriteriTecnici!$O$5:$O$6173*1,0)))&gt;0,MIN(7,SUMIFS(CriteriTecnici!$O:$O,CriteriTecnici!$Q:$Q,$A55&amp;"|"&amp;$C55,CriteriTecnici!$E:$E,"A")*(7/SUMPRODUCT(MAX((CriteriTecnici!$C$5:$C$6173=$C55)*(CriteriTecnici!$E$5:$E$6173="A")*(CriteriTecnici!$T$5:$T$6173="SI")*IFERROR(CriteriTecnici!$O$5:$O$6173*1,0))))),0)+IF(SUMPRODUCT(MAX((CriteriTecnici!$C$5:$C$6173=$C55)*(CriteriTecnici!$E$5:$E$6173="B")*(CriteriTecnici!$T$5:$T$6173="SI")*IFERROR(CriteriTecnici!$O$5:$O$6173*1,0)))&gt;0,MIN(14,SUMIFS(CriteriTecnici!$O:$O,CriteriTecnici!$Q:$Q,$A55&amp;"|"&amp;$C55,CriteriTecnici!$E:$E,"B")*(14/SUMPRODUCT(MAX((CriteriTecnici!$C$5:$C$6173=$C55)*(CriteriTecnici!$E$5:$E$6173="B")*(CriteriTecnici!$T$5:$T$6173="SI")*IFERROR(CriteriTecnici!$O$5:$O$6173*1,0))))),0)+IF(SUMPRODUCT(MAX((CriteriTecnici!$C$5:$C$6173=$C55)*(CriteriTecnici!$E$5:$E$6173="C")*(CriteriTecnici!$T$5:$T$6173="SI")*IFERROR(CriteriTecnici!$O$5:$O$6173*1,0)))&gt;0,MIN(14,SUMIFS(CriteriTecnici!$O:$O,CriteriTecnici!$Q:$Q,$A55&amp;"|"&amp;$C55,CriteriTecnici!$E:$E,"C")*(14/SUMPRODUCT(MAX((CriteriTecnici!$C$5:$C$6173=$C55)*(CriteriTecnici!$E$5:$E$6173="C")*(CriteriTecnici!$T$5:$T$6173="SI")*IFERROR(CriteriTecnici!$O$5:$O$6173*1,0))))),0)+IF(SUMPRODUCT(MAX((CriteriTecnici!$C$5:$C$6173=$C55)*(CriteriTecnici!$E$5:$E$6173="D")*(CriteriTecnici!$T$5:$T$6173="SI")*IFERROR(CriteriTecnici!$O$5:$O$6173*1,0)))&gt;0,MIN(10,SUMIFS(CriteriTecnici!$O:$O,CriteriTecnici!$Q:$Q,$A55&amp;"|"&amp;$C55,CriteriTecnici!$E:$E,"D")*(10/SUMPRODUCT(MAX((CriteriTecnici!$C$5:$C$6173=$C55)*(CriteriTecnici!$E$5:$E$6173="D")*(CriteriTecnici!$T$5:$T$6173="SI")*IFERROR(CriteriTecnici!$O$5:$O$6173*1,0))))),0)+IF(SUMPRODUCT(MAX((CriteriTecnici!$C$5:$C$6173=$C55)*(CriteriTecnici!$E$5:$E$6173="E")*(CriteriTecnici!$T$5:$T$6173="SI")*IFERROR(CriteriTecnici!$O$5:$O$6173*1,0)))&gt;0,MIN(4,SUMIFS(CriteriTecnici!$O:$O,CriteriTecnici!$Q:$Q,$A55&amp;"|"&amp;$C55,CriteriTecnici!$E:$E,"E")*(4/SUMPRODUCT(MAX((CriteriTecnici!$C$5:$C$6173=$C55)*(CriteriTecnici!$E$5:$E$6173="E")*(CriteriTecnici!$T$5:$T$6173="SI")*IFERROR(CriteriTecnici!$O$5:$O$6173*1,0))))),0)+IF(SUMPRODUCT(MAX((CriteriTecnici!$C$5:$C$6173=$C55)*(CriteriTecnici!$E$5:$E$6173="F")*(CriteriTecnici!$T$5:$T$6173="SI")*IFERROR(CriteriTecnici!$O$5:$O$6173*1,0)))&gt;0,MIN(14,SUMIFS(CriteriTecnici!$O:$O,CriteriTecnici!$Q:$Q,$A55&amp;"|"&amp;$C55,CriteriTecnici!$E:$E,"F")*(14/SUMPRODUCT(MAX((CriteriTecnici!$C$5:$C$6173=$C55)*(CriteriTecnici!$E$5:$E$6173="F")*(CriteriTecnici!$T$5:$T$6173="SI")*IFERROR(CriteriTecnici!$O$5:$O$6173*1,0))))),0)+IF(SUMPRODUCT(MAX((CriteriTecnici!$C$5:$C$6173=$C55)*(CriteriTecnici!$E$5:$E$6173="G")*(CriteriTecnici!$T$5:$T$6173="SI")*IFERROR(CriteriTecnici!$O$5:$O$6173*1,0)))&gt;0,MIN(7,SUMIFS(CriteriTecnici!$O:$O,CriteriTecnici!$Q:$Q,$A55&amp;"|"&amp;$C55,CriteriTecnici!$E:$E,"G")*(7/SUMPRODUCT(MAX((CriteriTecnici!$C$5:$C$6173=$C55)*(CriteriTecnici!$E$5:$E$6173="G")*(CriteriTecnici!$T$5:$T$6173="SI")*IFERROR(CriteriTecnici!$O$5:$O$6173*1,0))))),0),4),0),IFERROR($N55*1,0)),0))</f>
        <v/>
      </c>
      <c r="F55" s="20" t="n"/>
      <c r="G55" s="21">
        <f>IF($A55="","",IF(IFERROR(VALUE($D55),0)&lt;&gt;1,"NO",IF(IFERROR(VALUE($O55),0)&gt;=Parametri!$B$2,"SI","NO")))</f>
        <v/>
      </c>
      <c r="H55" s="21">
        <f>IF($G55="SI",SUMPRODUCT(MAX(($C$2:$C$200=$C55)*(IFERROR($D$2:$D$200*1,0)=1)*(IFERROR($O$2:$O$200*1,0)&gt;=Parametri!$B$2)*IFERROR($F$2:$F$200*1,0))),0)</f>
        <v/>
      </c>
      <c r="I55" s="21">
        <f>IF($G55="SI",IF($H55&gt;0,30*(IFERROR($F55*1,0)/$H55),0),0)</f>
        <v/>
      </c>
      <c r="J55" s="21">
        <f>IF($A55="",0,IF($G55="SI",ROUND(IFERROR($E55*1,0)+$I55,4),ROUND(IFERROR($E55*1,0),4)))</f>
        <v/>
      </c>
      <c r="K55" s="21">
        <f>IF($A55="","",IF(IFERROR(VALUE($D55),0)&lt;&gt;1,"Non attiva",IF(IFERROR(VALUE($O55),0)&lt;Parametri!$B$2,"Sotto soglia","")))</f>
        <v/>
      </c>
      <c r="L55" s="21">
        <f>IF($A55="","",$A55&amp;"|"&amp;$C55)</f>
        <v/>
      </c>
      <c r="M55" s="21">
        <f>IF($A55="","",$C55&amp;"|"&amp;TEXT($J55,"0.0000"))</f>
        <v/>
      </c>
      <c r="N55" s="21" t="n"/>
      <c r="O55" s="21">
        <f>IF($A55="",0,IFERROR(IF(SUMIFS(CriteriTecnici!$O:$O,CriteriTecnici!$Q:$Q,$A55&amp;"|"&amp;$C55)&gt;0,SUMIFS(CriteriTecnici!$O:$O,CriteriTecnici!$Q:$Q,$A55&amp;"|"&amp;$C55,CriteriTecnici!$F:$F,"Q")+SUMIFS(CriteriTecnici!$O:$O,CriteriTecnici!$Q:$Q,$A55&amp;"|"&amp;$C55,CriteriTecnici!$F:$F,"T"),IFERROR($N55*1,0)),0))</f>
        <v/>
      </c>
      <c r="P55" s="21">
        <f>IF($A55="","",IF(SUMIFS(CriteriTecnici!$O:$O,CriteriTecnici!$Q:$Q,$A55&amp;"|"&amp;$C55)&gt;0,"Criteri A-G","Aggregato"))</f>
        <v/>
      </c>
    </row>
    <row r="56">
      <c r="A56" s="20" t="n"/>
      <c r="B56" s="20" t="n"/>
      <c r="C56" s="20" t="n"/>
      <c r="D56" s="20" t="n"/>
      <c r="E56" s="21">
        <f>IF($A56="",0,IFERROR(IF(SUMIFS(CriteriTecnici!$O:$O,CriteriTecnici!$Q:$Q,$A56&amp;"|"&amp;$C56)&gt;0,IF($G56="SI",ROUND(IF(SUMPRODUCT(MAX((CriteriTecnici!$C$5:$C$6173=$C56)*(CriteriTecnici!$E$5:$E$6173="A")*(CriteriTecnici!$T$5:$T$6173="SI")*IFERROR(CriteriTecnici!$O$5:$O$6173*1,0)))&gt;0,MIN(7,SUMIFS(CriteriTecnici!$O:$O,CriteriTecnici!$Q:$Q,$A56&amp;"|"&amp;$C56,CriteriTecnici!$E:$E,"A")*(7/SUMPRODUCT(MAX((CriteriTecnici!$C$5:$C$6173=$C56)*(CriteriTecnici!$E$5:$E$6173="A")*(CriteriTecnici!$T$5:$T$6173="SI")*IFERROR(CriteriTecnici!$O$5:$O$6173*1,0))))),0)+IF(SUMPRODUCT(MAX((CriteriTecnici!$C$5:$C$6173=$C56)*(CriteriTecnici!$E$5:$E$6173="B")*(CriteriTecnici!$T$5:$T$6173="SI")*IFERROR(CriteriTecnici!$O$5:$O$6173*1,0)))&gt;0,MIN(14,SUMIFS(CriteriTecnici!$O:$O,CriteriTecnici!$Q:$Q,$A56&amp;"|"&amp;$C56,CriteriTecnici!$E:$E,"B")*(14/SUMPRODUCT(MAX((CriteriTecnici!$C$5:$C$6173=$C56)*(CriteriTecnici!$E$5:$E$6173="B")*(CriteriTecnici!$T$5:$T$6173="SI")*IFERROR(CriteriTecnici!$O$5:$O$6173*1,0))))),0)+IF(SUMPRODUCT(MAX((CriteriTecnici!$C$5:$C$6173=$C56)*(CriteriTecnici!$E$5:$E$6173="C")*(CriteriTecnici!$T$5:$T$6173="SI")*IFERROR(CriteriTecnici!$O$5:$O$6173*1,0)))&gt;0,MIN(14,SUMIFS(CriteriTecnici!$O:$O,CriteriTecnici!$Q:$Q,$A56&amp;"|"&amp;$C56,CriteriTecnici!$E:$E,"C")*(14/SUMPRODUCT(MAX((CriteriTecnici!$C$5:$C$6173=$C56)*(CriteriTecnici!$E$5:$E$6173="C")*(CriteriTecnici!$T$5:$T$6173="SI")*IFERROR(CriteriTecnici!$O$5:$O$6173*1,0))))),0)+IF(SUMPRODUCT(MAX((CriteriTecnici!$C$5:$C$6173=$C56)*(CriteriTecnici!$E$5:$E$6173="D")*(CriteriTecnici!$T$5:$T$6173="SI")*IFERROR(CriteriTecnici!$O$5:$O$6173*1,0)))&gt;0,MIN(10,SUMIFS(CriteriTecnici!$O:$O,CriteriTecnici!$Q:$Q,$A56&amp;"|"&amp;$C56,CriteriTecnici!$E:$E,"D")*(10/SUMPRODUCT(MAX((CriteriTecnici!$C$5:$C$6173=$C56)*(CriteriTecnici!$E$5:$E$6173="D")*(CriteriTecnici!$T$5:$T$6173="SI")*IFERROR(CriteriTecnici!$O$5:$O$6173*1,0))))),0)+IF(SUMPRODUCT(MAX((CriteriTecnici!$C$5:$C$6173=$C56)*(CriteriTecnici!$E$5:$E$6173="E")*(CriteriTecnici!$T$5:$T$6173="SI")*IFERROR(CriteriTecnici!$O$5:$O$6173*1,0)))&gt;0,MIN(4,SUMIFS(CriteriTecnici!$O:$O,CriteriTecnici!$Q:$Q,$A56&amp;"|"&amp;$C56,CriteriTecnici!$E:$E,"E")*(4/SUMPRODUCT(MAX((CriteriTecnici!$C$5:$C$6173=$C56)*(CriteriTecnici!$E$5:$E$6173="E")*(CriteriTecnici!$T$5:$T$6173="SI")*IFERROR(CriteriTecnici!$O$5:$O$6173*1,0))))),0)+IF(SUMPRODUCT(MAX((CriteriTecnici!$C$5:$C$6173=$C56)*(CriteriTecnici!$E$5:$E$6173="F")*(CriteriTecnici!$T$5:$T$6173="SI")*IFERROR(CriteriTecnici!$O$5:$O$6173*1,0)))&gt;0,MIN(14,SUMIFS(CriteriTecnici!$O:$O,CriteriTecnici!$Q:$Q,$A56&amp;"|"&amp;$C56,CriteriTecnici!$E:$E,"F")*(14/SUMPRODUCT(MAX((CriteriTecnici!$C$5:$C$6173=$C56)*(CriteriTecnici!$E$5:$E$6173="F")*(CriteriTecnici!$T$5:$T$6173="SI")*IFERROR(CriteriTecnici!$O$5:$O$6173*1,0))))),0)+IF(SUMPRODUCT(MAX((CriteriTecnici!$C$5:$C$6173=$C56)*(CriteriTecnici!$E$5:$E$6173="G")*(CriteriTecnici!$T$5:$T$6173="SI")*IFERROR(CriteriTecnici!$O$5:$O$6173*1,0)))&gt;0,MIN(7,SUMIFS(CriteriTecnici!$O:$O,CriteriTecnici!$Q:$Q,$A56&amp;"|"&amp;$C56,CriteriTecnici!$E:$E,"G")*(7/SUMPRODUCT(MAX((CriteriTecnici!$C$5:$C$6173=$C56)*(CriteriTecnici!$E$5:$E$6173="G")*(CriteriTecnici!$T$5:$T$6173="SI")*IFERROR(CriteriTecnici!$O$5:$O$6173*1,0))))),0),4),0),IFERROR($N56*1,0)),0))</f>
        <v/>
      </c>
      <c r="F56" s="20" t="n"/>
      <c r="G56" s="21">
        <f>IF($A56="","",IF(IFERROR(VALUE($D56),0)&lt;&gt;1,"NO",IF(IFERROR(VALUE($O56),0)&gt;=Parametri!$B$2,"SI","NO")))</f>
        <v/>
      </c>
      <c r="H56" s="21">
        <f>IF($G56="SI",SUMPRODUCT(MAX(($C$2:$C$200=$C56)*(IFERROR($D$2:$D$200*1,0)=1)*(IFERROR($O$2:$O$200*1,0)&gt;=Parametri!$B$2)*IFERROR($F$2:$F$200*1,0))),0)</f>
        <v/>
      </c>
      <c r="I56" s="21">
        <f>IF($G56="SI",IF($H56&gt;0,30*(IFERROR($F56*1,0)/$H56),0),0)</f>
        <v/>
      </c>
      <c r="J56" s="21">
        <f>IF($A56="",0,IF($G56="SI",ROUND(IFERROR($E56*1,0)+$I56,4),ROUND(IFERROR($E56*1,0),4)))</f>
        <v/>
      </c>
      <c r="K56" s="21">
        <f>IF($A56="","",IF(IFERROR(VALUE($D56),0)&lt;&gt;1,"Non attiva",IF(IFERROR(VALUE($O56),0)&lt;Parametri!$B$2,"Sotto soglia","")))</f>
        <v/>
      </c>
      <c r="L56" s="21">
        <f>IF($A56="","",$A56&amp;"|"&amp;$C56)</f>
        <v/>
      </c>
      <c r="M56" s="21">
        <f>IF($A56="","",$C56&amp;"|"&amp;TEXT($J56,"0.0000"))</f>
        <v/>
      </c>
      <c r="N56" s="21" t="n"/>
      <c r="O56" s="21">
        <f>IF($A56="",0,IFERROR(IF(SUMIFS(CriteriTecnici!$O:$O,CriteriTecnici!$Q:$Q,$A56&amp;"|"&amp;$C56)&gt;0,SUMIFS(CriteriTecnici!$O:$O,CriteriTecnici!$Q:$Q,$A56&amp;"|"&amp;$C56,CriteriTecnici!$F:$F,"Q")+SUMIFS(CriteriTecnici!$O:$O,CriteriTecnici!$Q:$Q,$A56&amp;"|"&amp;$C56,CriteriTecnici!$F:$F,"T"),IFERROR($N56*1,0)),0))</f>
        <v/>
      </c>
      <c r="P56" s="21">
        <f>IF($A56="","",IF(SUMIFS(CriteriTecnici!$O:$O,CriteriTecnici!$Q:$Q,$A56&amp;"|"&amp;$C56)&gt;0,"Criteri A-G","Aggregato"))</f>
        <v/>
      </c>
    </row>
    <row r="57">
      <c r="A57" s="20" t="n"/>
      <c r="B57" s="20" t="n"/>
      <c r="C57" s="20" t="n"/>
      <c r="D57" s="20" t="n"/>
      <c r="E57" s="21">
        <f>IF($A57="",0,IFERROR(IF(SUMIFS(CriteriTecnici!$O:$O,CriteriTecnici!$Q:$Q,$A57&amp;"|"&amp;$C57)&gt;0,IF($G57="SI",ROUND(IF(SUMPRODUCT(MAX((CriteriTecnici!$C$5:$C$6173=$C57)*(CriteriTecnici!$E$5:$E$6173="A")*(CriteriTecnici!$T$5:$T$6173="SI")*IFERROR(CriteriTecnici!$O$5:$O$6173*1,0)))&gt;0,MIN(7,SUMIFS(CriteriTecnici!$O:$O,CriteriTecnici!$Q:$Q,$A57&amp;"|"&amp;$C57,CriteriTecnici!$E:$E,"A")*(7/SUMPRODUCT(MAX((CriteriTecnici!$C$5:$C$6173=$C57)*(CriteriTecnici!$E$5:$E$6173="A")*(CriteriTecnici!$T$5:$T$6173="SI")*IFERROR(CriteriTecnici!$O$5:$O$6173*1,0))))),0)+IF(SUMPRODUCT(MAX((CriteriTecnici!$C$5:$C$6173=$C57)*(CriteriTecnici!$E$5:$E$6173="B")*(CriteriTecnici!$T$5:$T$6173="SI")*IFERROR(CriteriTecnici!$O$5:$O$6173*1,0)))&gt;0,MIN(14,SUMIFS(CriteriTecnici!$O:$O,CriteriTecnici!$Q:$Q,$A57&amp;"|"&amp;$C57,CriteriTecnici!$E:$E,"B")*(14/SUMPRODUCT(MAX((CriteriTecnici!$C$5:$C$6173=$C57)*(CriteriTecnici!$E$5:$E$6173="B")*(CriteriTecnici!$T$5:$T$6173="SI")*IFERROR(CriteriTecnici!$O$5:$O$6173*1,0))))),0)+IF(SUMPRODUCT(MAX((CriteriTecnici!$C$5:$C$6173=$C57)*(CriteriTecnici!$E$5:$E$6173="C")*(CriteriTecnici!$T$5:$T$6173="SI")*IFERROR(CriteriTecnici!$O$5:$O$6173*1,0)))&gt;0,MIN(14,SUMIFS(CriteriTecnici!$O:$O,CriteriTecnici!$Q:$Q,$A57&amp;"|"&amp;$C57,CriteriTecnici!$E:$E,"C")*(14/SUMPRODUCT(MAX((CriteriTecnici!$C$5:$C$6173=$C57)*(CriteriTecnici!$E$5:$E$6173="C")*(CriteriTecnici!$T$5:$T$6173="SI")*IFERROR(CriteriTecnici!$O$5:$O$6173*1,0))))),0)+IF(SUMPRODUCT(MAX((CriteriTecnici!$C$5:$C$6173=$C57)*(CriteriTecnici!$E$5:$E$6173="D")*(CriteriTecnici!$T$5:$T$6173="SI")*IFERROR(CriteriTecnici!$O$5:$O$6173*1,0)))&gt;0,MIN(10,SUMIFS(CriteriTecnici!$O:$O,CriteriTecnici!$Q:$Q,$A57&amp;"|"&amp;$C57,CriteriTecnici!$E:$E,"D")*(10/SUMPRODUCT(MAX((CriteriTecnici!$C$5:$C$6173=$C57)*(CriteriTecnici!$E$5:$E$6173="D")*(CriteriTecnici!$T$5:$T$6173="SI")*IFERROR(CriteriTecnici!$O$5:$O$6173*1,0))))),0)+IF(SUMPRODUCT(MAX((CriteriTecnici!$C$5:$C$6173=$C57)*(CriteriTecnici!$E$5:$E$6173="E")*(CriteriTecnici!$T$5:$T$6173="SI")*IFERROR(CriteriTecnici!$O$5:$O$6173*1,0)))&gt;0,MIN(4,SUMIFS(CriteriTecnici!$O:$O,CriteriTecnici!$Q:$Q,$A57&amp;"|"&amp;$C57,CriteriTecnici!$E:$E,"E")*(4/SUMPRODUCT(MAX((CriteriTecnici!$C$5:$C$6173=$C57)*(CriteriTecnici!$E$5:$E$6173="E")*(CriteriTecnici!$T$5:$T$6173="SI")*IFERROR(CriteriTecnici!$O$5:$O$6173*1,0))))),0)+IF(SUMPRODUCT(MAX((CriteriTecnici!$C$5:$C$6173=$C57)*(CriteriTecnici!$E$5:$E$6173="F")*(CriteriTecnici!$T$5:$T$6173="SI")*IFERROR(CriteriTecnici!$O$5:$O$6173*1,0)))&gt;0,MIN(14,SUMIFS(CriteriTecnici!$O:$O,CriteriTecnici!$Q:$Q,$A57&amp;"|"&amp;$C57,CriteriTecnici!$E:$E,"F")*(14/SUMPRODUCT(MAX((CriteriTecnici!$C$5:$C$6173=$C57)*(CriteriTecnici!$E$5:$E$6173="F")*(CriteriTecnici!$T$5:$T$6173="SI")*IFERROR(CriteriTecnici!$O$5:$O$6173*1,0))))),0)+IF(SUMPRODUCT(MAX((CriteriTecnici!$C$5:$C$6173=$C57)*(CriteriTecnici!$E$5:$E$6173="G")*(CriteriTecnici!$T$5:$T$6173="SI")*IFERROR(CriteriTecnici!$O$5:$O$6173*1,0)))&gt;0,MIN(7,SUMIFS(CriteriTecnici!$O:$O,CriteriTecnici!$Q:$Q,$A57&amp;"|"&amp;$C57,CriteriTecnici!$E:$E,"G")*(7/SUMPRODUCT(MAX((CriteriTecnici!$C$5:$C$6173=$C57)*(CriteriTecnici!$E$5:$E$6173="G")*(CriteriTecnici!$T$5:$T$6173="SI")*IFERROR(CriteriTecnici!$O$5:$O$6173*1,0))))),0),4),0),IFERROR($N57*1,0)),0))</f>
        <v/>
      </c>
      <c r="F57" s="20" t="n"/>
      <c r="G57" s="21">
        <f>IF($A57="","",IF(IFERROR(VALUE($D57),0)&lt;&gt;1,"NO",IF(IFERROR(VALUE($O57),0)&gt;=Parametri!$B$2,"SI","NO")))</f>
        <v/>
      </c>
      <c r="H57" s="21">
        <f>IF($G57="SI",SUMPRODUCT(MAX(($C$2:$C$200=$C57)*(IFERROR($D$2:$D$200*1,0)=1)*(IFERROR($O$2:$O$200*1,0)&gt;=Parametri!$B$2)*IFERROR($F$2:$F$200*1,0))),0)</f>
        <v/>
      </c>
      <c r="I57" s="21">
        <f>IF($G57="SI",IF($H57&gt;0,30*(IFERROR($F57*1,0)/$H57),0),0)</f>
        <v/>
      </c>
      <c r="J57" s="21">
        <f>IF($A57="",0,IF($G57="SI",ROUND(IFERROR($E57*1,0)+$I57,4),ROUND(IFERROR($E57*1,0),4)))</f>
        <v/>
      </c>
      <c r="K57" s="21">
        <f>IF($A57="","",IF(IFERROR(VALUE($D57),0)&lt;&gt;1,"Non attiva",IF(IFERROR(VALUE($O57),0)&lt;Parametri!$B$2,"Sotto soglia","")))</f>
        <v/>
      </c>
      <c r="L57" s="21">
        <f>IF($A57="","",$A57&amp;"|"&amp;$C57)</f>
        <v/>
      </c>
      <c r="M57" s="21">
        <f>IF($A57="","",$C57&amp;"|"&amp;TEXT($J57,"0.0000"))</f>
        <v/>
      </c>
      <c r="N57" s="21" t="n"/>
      <c r="O57" s="21">
        <f>IF($A57="",0,IFERROR(IF(SUMIFS(CriteriTecnici!$O:$O,CriteriTecnici!$Q:$Q,$A57&amp;"|"&amp;$C57)&gt;0,SUMIFS(CriteriTecnici!$O:$O,CriteriTecnici!$Q:$Q,$A57&amp;"|"&amp;$C57,CriteriTecnici!$F:$F,"Q")+SUMIFS(CriteriTecnici!$O:$O,CriteriTecnici!$Q:$Q,$A57&amp;"|"&amp;$C57,CriteriTecnici!$F:$F,"T"),IFERROR($N57*1,0)),0))</f>
        <v/>
      </c>
      <c r="P57" s="21">
        <f>IF($A57="","",IF(SUMIFS(CriteriTecnici!$O:$O,CriteriTecnici!$Q:$Q,$A57&amp;"|"&amp;$C57)&gt;0,"Criteri A-G","Aggregato"))</f>
        <v/>
      </c>
    </row>
    <row r="58">
      <c r="A58" s="20" t="n"/>
      <c r="B58" s="20" t="n"/>
      <c r="C58" s="20" t="n"/>
      <c r="D58" s="20" t="n"/>
      <c r="E58" s="21">
        <f>IF($A58="",0,IFERROR(IF(SUMIFS(CriteriTecnici!$O:$O,CriteriTecnici!$Q:$Q,$A58&amp;"|"&amp;$C58)&gt;0,IF($G58="SI",ROUND(IF(SUMPRODUCT(MAX((CriteriTecnici!$C$5:$C$6173=$C58)*(CriteriTecnici!$E$5:$E$6173="A")*(CriteriTecnici!$T$5:$T$6173="SI")*IFERROR(CriteriTecnici!$O$5:$O$6173*1,0)))&gt;0,MIN(7,SUMIFS(CriteriTecnici!$O:$O,CriteriTecnici!$Q:$Q,$A58&amp;"|"&amp;$C58,CriteriTecnici!$E:$E,"A")*(7/SUMPRODUCT(MAX((CriteriTecnici!$C$5:$C$6173=$C58)*(CriteriTecnici!$E$5:$E$6173="A")*(CriteriTecnici!$T$5:$T$6173="SI")*IFERROR(CriteriTecnici!$O$5:$O$6173*1,0))))),0)+IF(SUMPRODUCT(MAX((CriteriTecnici!$C$5:$C$6173=$C58)*(CriteriTecnici!$E$5:$E$6173="B")*(CriteriTecnici!$T$5:$T$6173="SI")*IFERROR(CriteriTecnici!$O$5:$O$6173*1,0)))&gt;0,MIN(14,SUMIFS(CriteriTecnici!$O:$O,CriteriTecnici!$Q:$Q,$A58&amp;"|"&amp;$C58,CriteriTecnici!$E:$E,"B")*(14/SUMPRODUCT(MAX((CriteriTecnici!$C$5:$C$6173=$C58)*(CriteriTecnici!$E$5:$E$6173="B")*(CriteriTecnici!$T$5:$T$6173="SI")*IFERROR(CriteriTecnici!$O$5:$O$6173*1,0))))),0)+IF(SUMPRODUCT(MAX((CriteriTecnici!$C$5:$C$6173=$C58)*(CriteriTecnici!$E$5:$E$6173="C")*(CriteriTecnici!$T$5:$T$6173="SI")*IFERROR(CriteriTecnici!$O$5:$O$6173*1,0)))&gt;0,MIN(14,SUMIFS(CriteriTecnici!$O:$O,CriteriTecnici!$Q:$Q,$A58&amp;"|"&amp;$C58,CriteriTecnici!$E:$E,"C")*(14/SUMPRODUCT(MAX((CriteriTecnici!$C$5:$C$6173=$C58)*(CriteriTecnici!$E$5:$E$6173="C")*(CriteriTecnici!$T$5:$T$6173="SI")*IFERROR(CriteriTecnici!$O$5:$O$6173*1,0))))),0)+IF(SUMPRODUCT(MAX((CriteriTecnici!$C$5:$C$6173=$C58)*(CriteriTecnici!$E$5:$E$6173="D")*(CriteriTecnici!$T$5:$T$6173="SI")*IFERROR(CriteriTecnici!$O$5:$O$6173*1,0)))&gt;0,MIN(10,SUMIFS(CriteriTecnici!$O:$O,CriteriTecnici!$Q:$Q,$A58&amp;"|"&amp;$C58,CriteriTecnici!$E:$E,"D")*(10/SUMPRODUCT(MAX((CriteriTecnici!$C$5:$C$6173=$C58)*(CriteriTecnici!$E$5:$E$6173="D")*(CriteriTecnici!$T$5:$T$6173="SI")*IFERROR(CriteriTecnici!$O$5:$O$6173*1,0))))),0)+IF(SUMPRODUCT(MAX((CriteriTecnici!$C$5:$C$6173=$C58)*(CriteriTecnici!$E$5:$E$6173="E")*(CriteriTecnici!$T$5:$T$6173="SI")*IFERROR(CriteriTecnici!$O$5:$O$6173*1,0)))&gt;0,MIN(4,SUMIFS(CriteriTecnici!$O:$O,CriteriTecnici!$Q:$Q,$A58&amp;"|"&amp;$C58,CriteriTecnici!$E:$E,"E")*(4/SUMPRODUCT(MAX((CriteriTecnici!$C$5:$C$6173=$C58)*(CriteriTecnici!$E$5:$E$6173="E")*(CriteriTecnici!$T$5:$T$6173="SI")*IFERROR(CriteriTecnici!$O$5:$O$6173*1,0))))),0)+IF(SUMPRODUCT(MAX((CriteriTecnici!$C$5:$C$6173=$C58)*(CriteriTecnici!$E$5:$E$6173="F")*(CriteriTecnici!$T$5:$T$6173="SI")*IFERROR(CriteriTecnici!$O$5:$O$6173*1,0)))&gt;0,MIN(14,SUMIFS(CriteriTecnici!$O:$O,CriteriTecnici!$Q:$Q,$A58&amp;"|"&amp;$C58,CriteriTecnici!$E:$E,"F")*(14/SUMPRODUCT(MAX((CriteriTecnici!$C$5:$C$6173=$C58)*(CriteriTecnici!$E$5:$E$6173="F")*(CriteriTecnici!$T$5:$T$6173="SI")*IFERROR(CriteriTecnici!$O$5:$O$6173*1,0))))),0)+IF(SUMPRODUCT(MAX((CriteriTecnici!$C$5:$C$6173=$C58)*(CriteriTecnici!$E$5:$E$6173="G")*(CriteriTecnici!$T$5:$T$6173="SI")*IFERROR(CriteriTecnici!$O$5:$O$6173*1,0)))&gt;0,MIN(7,SUMIFS(CriteriTecnici!$O:$O,CriteriTecnici!$Q:$Q,$A58&amp;"|"&amp;$C58,CriteriTecnici!$E:$E,"G")*(7/SUMPRODUCT(MAX((CriteriTecnici!$C$5:$C$6173=$C58)*(CriteriTecnici!$E$5:$E$6173="G")*(CriteriTecnici!$T$5:$T$6173="SI")*IFERROR(CriteriTecnici!$O$5:$O$6173*1,0))))),0),4),0),IFERROR($N58*1,0)),0))</f>
        <v/>
      </c>
      <c r="F58" s="20" t="n"/>
      <c r="G58" s="21">
        <f>IF($A58="","",IF(IFERROR(VALUE($D58),0)&lt;&gt;1,"NO",IF(IFERROR(VALUE($O58),0)&gt;=Parametri!$B$2,"SI","NO")))</f>
        <v/>
      </c>
      <c r="H58" s="21">
        <f>IF($G58="SI",SUMPRODUCT(MAX(($C$2:$C$200=$C58)*(IFERROR($D$2:$D$200*1,0)=1)*(IFERROR($O$2:$O$200*1,0)&gt;=Parametri!$B$2)*IFERROR($F$2:$F$200*1,0))),0)</f>
        <v/>
      </c>
      <c r="I58" s="21">
        <f>IF($G58="SI",IF($H58&gt;0,30*(IFERROR($F58*1,0)/$H58),0),0)</f>
        <v/>
      </c>
      <c r="J58" s="21">
        <f>IF($A58="",0,IF($G58="SI",ROUND(IFERROR($E58*1,0)+$I58,4),ROUND(IFERROR($E58*1,0),4)))</f>
        <v/>
      </c>
      <c r="K58" s="21">
        <f>IF($A58="","",IF(IFERROR(VALUE($D58),0)&lt;&gt;1,"Non attiva",IF(IFERROR(VALUE($O58),0)&lt;Parametri!$B$2,"Sotto soglia","")))</f>
        <v/>
      </c>
      <c r="L58" s="21">
        <f>IF($A58="","",$A58&amp;"|"&amp;$C58)</f>
        <v/>
      </c>
      <c r="M58" s="21">
        <f>IF($A58="","",$C58&amp;"|"&amp;TEXT($J58,"0.0000"))</f>
        <v/>
      </c>
      <c r="N58" s="21" t="n"/>
      <c r="O58" s="21">
        <f>IF($A58="",0,IFERROR(IF(SUMIFS(CriteriTecnici!$O:$O,CriteriTecnici!$Q:$Q,$A58&amp;"|"&amp;$C58)&gt;0,SUMIFS(CriteriTecnici!$O:$O,CriteriTecnici!$Q:$Q,$A58&amp;"|"&amp;$C58,CriteriTecnici!$F:$F,"Q")+SUMIFS(CriteriTecnici!$O:$O,CriteriTecnici!$Q:$Q,$A58&amp;"|"&amp;$C58,CriteriTecnici!$F:$F,"T"),IFERROR($N58*1,0)),0))</f>
        <v/>
      </c>
      <c r="P58" s="21">
        <f>IF($A58="","",IF(SUMIFS(CriteriTecnici!$O:$O,CriteriTecnici!$Q:$Q,$A58&amp;"|"&amp;$C58)&gt;0,"Criteri A-G","Aggregato"))</f>
        <v/>
      </c>
    </row>
    <row r="59">
      <c r="A59" s="20" t="n"/>
      <c r="B59" s="20" t="n"/>
      <c r="C59" s="20" t="n"/>
      <c r="D59" s="20" t="n"/>
      <c r="E59" s="21">
        <f>IF($A59="",0,IFERROR(IF(SUMIFS(CriteriTecnici!$O:$O,CriteriTecnici!$Q:$Q,$A59&amp;"|"&amp;$C59)&gt;0,IF($G59="SI",ROUND(IF(SUMPRODUCT(MAX((CriteriTecnici!$C$5:$C$6173=$C59)*(CriteriTecnici!$E$5:$E$6173="A")*(CriteriTecnici!$T$5:$T$6173="SI")*IFERROR(CriteriTecnici!$O$5:$O$6173*1,0)))&gt;0,MIN(7,SUMIFS(CriteriTecnici!$O:$O,CriteriTecnici!$Q:$Q,$A59&amp;"|"&amp;$C59,CriteriTecnici!$E:$E,"A")*(7/SUMPRODUCT(MAX((CriteriTecnici!$C$5:$C$6173=$C59)*(CriteriTecnici!$E$5:$E$6173="A")*(CriteriTecnici!$T$5:$T$6173="SI")*IFERROR(CriteriTecnici!$O$5:$O$6173*1,0))))),0)+IF(SUMPRODUCT(MAX((CriteriTecnici!$C$5:$C$6173=$C59)*(CriteriTecnici!$E$5:$E$6173="B")*(CriteriTecnici!$T$5:$T$6173="SI")*IFERROR(CriteriTecnici!$O$5:$O$6173*1,0)))&gt;0,MIN(14,SUMIFS(CriteriTecnici!$O:$O,CriteriTecnici!$Q:$Q,$A59&amp;"|"&amp;$C59,CriteriTecnici!$E:$E,"B")*(14/SUMPRODUCT(MAX((CriteriTecnici!$C$5:$C$6173=$C59)*(CriteriTecnici!$E$5:$E$6173="B")*(CriteriTecnici!$T$5:$T$6173="SI")*IFERROR(CriteriTecnici!$O$5:$O$6173*1,0))))),0)+IF(SUMPRODUCT(MAX((CriteriTecnici!$C$5:$C$6173=$C59)*(CriteriTecnici!$E$5:$E$6173="C")*(CriteriTecnici!$T$5:$T$6173="SI")*IFERROR(CriteriTecnici!$O$5:$O$6173*1,0)))&gt;0,MIN(14,SUMIFS(CriteriTecnici!$O:$O,CriteriTecnici!$Q:$Q,$A59&amp;"|"&amp;$C59,CriteriTecnici!$E:$E,"C")*(14/SUMPRODUCT(MAX((CriteriTecnici!$C$5:$C$6173=$C59)*(CriteriTecnici!$E$5:$E$6173="C")*(CriteriTecnici!$T$5:$T$6173="SI")*IFERROR(CriteriTecnici!$O$5:$O$6173*1,0))))),0)+IF(SUMPRODUCT(MAX((CriteriTecnici!$C$5:$C$6173=$C59)*(CriteriTecnici!$E$5:$E$6173="D")*(CriteriTecnici!$T$5:$T$6173="SI")*IFERROR(CriteriTecnici!$O$5:$O$6173*1,0)))&gt;0,MIN(10,SUMIFS(CriteriTecnici!$O:$O,CriteriTecnici!$Q:$Q,$A59&amp;"|"&amp;$C59,CriteriTecnici!$E:$E,"D")*(10/SUMPRODUCT(MAX((CriteriTecnici!$C$5:$C$6173=$C59)*(CriteriTecnici!$E$5:$E$6173="D")*(CriteriTecnici!$T$5:$T$6173="SI")*IFERROR(CriteriTecnici!$O$5:$O$6173*1,0))))),0)+IF(SUMPRODUCT(MAX((CriteriTecnici!$C$5:$C$6173=$C59)*(CriteriTecnici!$E$5:$E$6173="E")*(CriteriTecnici!$T$5:$T$6173="SI")*IFERROR(CriteriTecnici!$O$5:$O$6173*1,0)))&gt;0,MIN(4,SUMIFS(CriteriTecnici!$O:$O,CriteriTecnici!$Q:$Q,$A59&amp;"|"&amp;$C59,CriteriTecnici!$E:$E,"E")*(4/SUMPRODUCT(MAX((CriteriTecnici!$C$5:$C$6173=$C59)*(CriteriTecnici!$E$5:$E$6173="E")*(CriteriTecnici!$T$5:$T$6173="SI")*IFERROR(CriteriTecnici!$O$5:$O$6173*1,0))))),0)+IF(SUMPRODUCT(MAX((CriteriTecnici!$C$5:$C$6173=$C59)*(CriteriTecnici!$E$5:$E$6173="F")*(CriteriTecnici!$T$5:$T$6173="SI")*IFERROR(CriteriTecnici!$O$5:$O$6173*1,0)))&gt;0,MIN(14,SUMIFS(CriteriTecnici!$O:$O,CriteriTecnici!$Q:$Q,$A59&amp;"|"&amp;$C59,CriteriTecnici!$E:$E,"F")*(14/SUMPRODUCT(MAX((CriteriTecnici!$C$5:$C$6173=$C59)*(CriteriTecnici!$E$5:$E$6173="F")*(CriteriTecnici!$T$5:$T$6173="SI")*IFERROR(CriteriTecnici!$O$5:$O$6173*1,0))))),0)+IF(SUMPRODUCT(MAX((CriteriTecnici!$C$5:$C$6173=$C59)*(CriteriTecnici!$E$5:$E$6173="G")*(CriteriTecnici!$T$5:$T$6173="SI")*IFERROR(CriteriTecnici!$O$5:$O$6173*1,0)))&gt;0,MIN(7,SUMIFS(CriteriTecnici!$O:$O,CriteriTecnici!$Q:$Q,$A59&amp;"|"&amp;$C59,CriteriTecnici!$E:$E,"G")*(7/SUMPRODUCT(MAX((CriteriTecnici!$C$5:$C$6173=$C59)*(CriteriTecnici!$E$5:$E$6173="G")*(CriteriTecnici!$T$5:$T$6173="SI")*IFERROR(CriteriTecnici!$O$5:$O$6173*1,0))))),0),4),0),IFERROR($N59*1,0)),0))</f>
        <v/>
      </c>
      <c r="F59" s="20" t="n"/>
      <c r="G59" s="21">
        <f>IF($A59="","",IF(IFERROR(VALUE($D59),0)&lt;&gt;1,"NO",IF(IFERROR(VALUE($O59),0)&gt;=Parametri!$B$2,"SI","NO")))</f>
        <v/>
      </c>
      <c r="H59" s="21">
        <f>IF($G59="SI",SUMPRODUCT(MAX(($C$2:$C$200=$C59)*(IFERROR($D$2:$D$200*1,0)=1)*(IFERROR($O$2:$O$200*1,0)&gt;=Parametri!$B$2)*IFERROR($F$2:$F$200*1,0))),0)</f>
        <v/>
      </c>
      <c r="I59" s="21">
        <f>IF($G59="SI",IF($H59&gt;0,30*(IFERROR($F59*1,0)/$H59),0),0)</f>
        <v/>
      </c>
      <c r="J59" s="21">
        <f>IF($A59="",0,IF($G59="SI",ROUND(IFERROR($E59*1,0)+$I59,4),ROUND(IFERROR($E59*1,0),4)))</f>
        <v/>
      </c>
      <c r="K59" s="21">
        <f>IF($A59="","",IF(IFERROR(VALUE($D59),0)&lt;&gt;1,"Non attiva",IF(IFERROR(VALUE($O59),0)&lt;Parametri!$B$2,"Sotto soglia","")))</f>
        <v/>
      </c>
      <c r="L59" s="21">
        <f>IF($A59="","",$A59&amp;"|"&amp;$C59)</f>
        <v/>
      </c>
      <c r="M59" s="21">
        <f>IF($A59="","",$C59&amp;"|"&amp;TEXT($J59,"0.0000"))</f>
        <v/>
      </c>
      <c r="N59" s="21" t="n"/>
      <c r="O59" s="21">
        <f>IF($A59="",0,IFERROR(IF(SUMIFS(CriteriTecnici!$O:$O,CriteriTecnici!$Q:$Q,$A59&amp;"|"&amp;$C59)&gt;0,SUMIFS(CriteriTecnici!$O:$O,CriteriTecnici!$Q:$Q,$A59&amp;"|"&amp;$C59,CriteriTecnici!$F:$F,"Q")+SUMIFS(CriteriTecnici!$O:$O,CriteriTecnici!$Q:$Q,$A59&amp;"|"&amp;$C59,CriteriTecnici!$F:$F,"T"),IFERROR($N59*1,0)),0))</f>
        <v/>
      </c>
      <c r="P59" s="21">
        <f>IF($A59="","",IF(SUMIFS(CriteriTecnici!$O:$O,CriteriTecnici!$Q:$Q,$A59&amp;"|"&amp;$C59)&gt;0,"Criteri A-G","Aggregato"))</f>
        <v/>
      </c>
    </row>
    <row r="60">
      <c r="A60" s="20" t="n"/>
      <c r="B60" s="20" t="n"/>
      <c r="C60" s="20" t="n"/>
      <c r="D60" s="20" t="n"/>
      <c r="E60" s="21">
        <f>IF($A60="",0,IFERROR(IF(SUMIFS(CriteriTecnici!$O:$O,CriteriTecnici!$Q:$Q,$A60&amp;"|"&amp;$C60)&gt;0,IF($G60="SI",ROUND(IF(SUMPRODUCT(MAX((CriteriTecnici!$C$5:$C$6173=$C60)*(CriteriTecnici!$E$5:$E$6173="A")*(CriteriTecnici!$T$5:$T$6173="SI")*IFERROR(CriteriTecnici!$O$5:$O$6173*1,0)))&gt;0,MIN(7,SUMIFS(CriteriTecnici!$O:$O,CriteriTecnici!$Q:$Q,$A60&amp;"|"&amp;$C60,CriteriTecnici!$E:$E,"A")*(7/SUMPRODUCT(MAX((CriteriTecnici!$C$5:$C$6173=$C60)*(CriteriTecnici!$E$5:$E$6173="A")*(CriteriTecnici!$T$5:$T$6173="SI")*IFERROR(CriteriTecnici!$O$5:$O$6173*1,0))))),0)+IF(SUMPRODUCT(MAX((CriteriTecnici!$C$5:$C$6173=$C60)*(CriteriTecnici!$E$5:$E$6173="B")*(CriteriTecnici!$T$5:$T$6173="SI")*IFERROR(CriteriTecnici!$O$5:$O$6173*1,0)))&gt;0,MIN(14,SUMIFS(CriteriTecnici!$O:$O,CriteriTecnici!$Q:$Q,$A60&amp;"|"&amp;$C60,CriteriTecnici!$E:$E,"B")*(14/SUMPRODUCT(MAX((CriteriTecnici!$C$5:$C$6173=$C60)*(CriteriTecnici!$E$5:$E$6173="B")*(CriteriTecnici!$T$5:$T$6173="SI")*IFERROR(CriteriTecnici!$O$5:$O$6173*1,0))))),0)+IF(SUMPRODUCT(MAX((CriteriTecnici!$C$5:$C$6173=$C60)*(CriteriTecnici!$E$5:$E$6173="C")*(CriteriTecnici!$T$5:$T$6173="SI")*IFERROR(CriteriTecnici!$O$5:$O$6173*1,0)))&gt;0,MIN(14,SUMIFS(CriteriTecnici!$O:$O,CriteriTecnici!$Q:$Q,$A60&amp;"|"&amp;$C60,CriteriTecnici!$E:$E,"C")*(14/SUMPRODUCT(MAX((CriteriTecnici!$C$5:$C$6173=$C60)*(CriteriTecnici!$E$5:$E$6173="C")*(CriteriTecnici!$T$5:$T$6173="SI")*IFERROR(CriteriTecnici!$O$5:$O$6173*1,0))))),0)+IF(SUMPRODUCT(MAX((CriteriTecnici!$C$5:$C$6173=$C60)*(CriteriTecnici!$E$5:$E$6173="D")*(CriteriTecnici!$T$5:$T$6173="SI")*IFERROR(CriteriTecnici!$O$5:$O$6173*1,0)))&gt;0,MIN(10,SUMIFS(CriteriTecnici!$O:$O,CriteriTecnici!$Q:$Q,$A60&amp;"|"&amp;$C60,CriteriTecnici!$E:$E,"D")*(10/SUMPRODUCT(MAX((CriteriTecnici!$C$5:$C$6173=$C60)*(CriteriTecnici!$E$5:$E$6173="D")*(CriteriTecnici!$T$5:$T$6173="SI")*IFERROR(CriteriTecnici!$O$5:$O$6173*1,0))))),0)+IF(SUMPRODUCT(MAX((CriteriTecnici!$C$5:$C$6173=$C60)*(CriteriTecnici!$E$5:$E$6173="E")*(CriteriTecnici!$T$5:$T$6173="SI")*IFERROR(CriteriTecnici!$O$5:$O$6173*1,0)))&gt;0,MIN(4,SUMIFS(CriteriTecnici!$O:$O,CriteriTecnici!$Q:$Q,$A60&amp;"|"&amp;$C60,CriteriTecnici!$E:$E,"E")*(4/SUMPRODUCT(MAX((CriteriTecnici!$C$5:$C$6173=$C60)*(CriteriTecnici!$E$5:$E$6173="E")*(CriteriTecnici!$T$5:$T$6173="SI")*IFERROR(CriteriTecnici!$O$5:$O$6173*1,0))))),0)+IF(SUMPRODUCT(MAX((CriteriTecnici!$C$5:$C$6173=$C60)*(CriteriTecnici!$E$5:$E$6173="F")*(CriteriTecnici!$T$5:$T$6173="SI")*IFERROR(CriteriTecnici!$O$5:$O$6173*1,0)))&gt;0,MIN(14,SUMIFS(CriteriTecnici!$O:$O,CriteriTecnici!$Q:$Q,$A60&amp;"|"&amp;$C60,CriteriTecnici!$E:$E,"F")*(14/SUMPRODUCT(MAX((CriteriTecnici!$C$5:$C$6173=$C60)*(CriteriTecnici!$E$5:$E$6173="F")*(CriteriTecnici!$T$5:$T$6173="SI")*IFERROR(CriteriTecnici!$O$5:$O$6173*1,0))))),0)+IF(SUMPRODUCT(MAX((CriteriTecnici!$C$5:$C$6173=$C60)*(CriteriTecnici!$E$5:$E$6173="G")*(CriteriTecnici!$T$5:$T$6173="SI")*IFERROR(CriteriTecnici!$O$5:$O$6173*1,0)))&gt;0,MIN(7,SUMIFS(CriteriTecnici!$O:$O,CriteriTecnici!$Q:$Q,$A60&amp;"|"&amp;$C60,CriteriTecnici!$E:$E,"G")*(7/SUMPRODUCT(MAX((CriteriTecnici!$C$5:$C$6173=$C60)*(CriteriTecnici!$E$5:$E$6173="G")*(CriteriTecnici!$T$5:$T$6173="SI")*IFERROR(CriteriTecnici!$O$5:$O$6173*1,0))))),0),4),0),IFERROR($N60*1,0)),0))</f>
        <v/>
      </c>
      <c r="F60" s="20" t="n"/>
      <c r="G60" s="21">
        <f>IF($A60="","",IF(IFERROR(VALUE($D60),0)&lt;&gt;1,"NO",IF(IFERROR(VALUE($O60),0)&gt;=Parametri!$B$2,"SI","NO")))</f>
        <v/>
      </c>
      <c r="H60" s="21">
        <f>IF($G60="SI",SUMPRODUCT(MAX(($C$2:$C$200=$C60)*(IFERROR($D$2:$D$200*1,0)=1)*(IFERROR($O$2:$O$200*1,0)&gt;=Parametri!$B$2)*IFERROR($F$2:$F$200*1,0))),0)</f>
        <v/>
      </c>
      <c r="I60" s="21">
        <f>IF($G60="SI",IF($H60&gt;0,30*(IFERROR($F60*1,0)/$H60),0),0)</f>
        <v/>
      </c>
      <c r="J60" s="21">
        <f>IF($A60="",0,IF($G60="SI",ROUND(IFERROR($E60*1,0)+$I60,4),ROUND(IFERROR($E60*1,0),4)))</f>
        <v/>
      </c>
      <c r="K60" s="21">
        <f>IF($A60="","",IF(IFERROR(VALUE($D60),0)&lt;&gt;1,"Non attiva",IF(IFERROR(VALUE($O60),0)&lt;Parametri!$B$2,"Sotto soglia","")))</f>
        <v/>
      </c>
      <c r="L60" s="21">
        <f>IF($A60="","",$A60&amp;"|"&amp;$C60)</f>
        <v/>
      </c>
      <c r="M60" s="21">
        <f>IF($A60="","",$C60&amp;"|"&amp;TEXT($J60,"0.0000"))</f>
        <v/>
      </c>
      <c r="N60" s="21" t="n"/>
      <c r="O60" s="21">
        <f>IF($A60="",0,IFERROR(IF(SUMIFS(CriteriTecnici!$O:$O,CriteriTecnici!$Q:$Q,$A60&amp;"|"&amp;$C60)&gt;0,SUMIFS(CriteriTecnici!$O:$O,CriteriTecnici!$Q:$Q,$A60&amp;"|"&amp;$C60,CriteriTecnici!$F:$F,"Q")+SUMIFS(CriteriTecnici!$O:$O,CriteriTecnici!$Q:$Q,$A60&amp;"|"&amp;$C60,CriteriTecnici!$F:$F,"T"),IFERROR($N60*1,0)),0))</f>
        <v/>
      </c>
      <c r="P60" s="21">
        <f>IF($A60="","",IF(SUMIFS(CriteriTecnici!$O:$O,CriteriTecnici!$Q:$Q,$A60&amp;"|"&amp;$C60)&gt;0,"Criteri A-G","Aggregato"))</f>
        <v/>
      </c>
    </row>
    <row r="61">
      <c r="A61" s="20" t="n"/>
      <c r="B61" s="20" t="n"/>
      <c r="C61" s="20" t="n"/>
      <c r="D61" s="20" t="n"/>
      <c r="E61" s="21">
        <f>IF($A61="",0,IFERROR(IF(SUMIFS(CriteriTecnici!$O:$O,CriteriTecnici!$Q:$Q,$A61&amp;"|"&amp;$C61)&gt;0,IF($G61="SI",ROUND(IF(SUMPRODUCT(MAX((CriteriTecnici!$C$5:$C$6173=$C61)*(CriteriTecnici!$E$5:$E$6173="A")*(CriteriTecnici!$T$5:$T$6173="SI")*IFERROR(CriteriTecnici!$O$5:$O$6173*1,0)))&gt;0,MIN(7,SUMIFS(CriteriTecnici!$O:$O,CriteriTecnici!$Q:$Q,$A61&amp;"|"&amp;$C61,CriteriTecnici!$E:$E,"A")*(7/SUMPRODUCT(MAX((CriteriTecnici!$C$5:$C$6173=$C61)*(CriteriTecnici!$E$5:$E$6173="A")*(CriteriTecnici!$T$5:$T$6173="SI")*IFERROR(CriteriTecnici!$O$5:$O$6173*1,0))))),0)+IF(SUMPRODUCT(MAX((CriteriTecnici!$C$5:$C$6173=$C61)*(CriteriTecnici!$E$5:$E$6173="B")*(CriteriTecnici!$T$5:$T$6173="SI")*IFERROR(CriteriTecnici!$O$5:$O$6173*1,0)))&gt;0,MIN(14,SUMIFS(CriteriTecnici!$O:$O,CriteriTecnici!$Q:$Q,$A61&amp;"|"&amp;$C61,CriteriTecnici!$E:$E,"B")*(14/SUMPRODUCT(MAX((CriteriTecnici!$C$5:$C$6173=$C61)*(CriteriTecnici!$E$5:$E$6173="B")*(CriteriTecnici!$T$5:$T$6173="SI")*IFERROR(CriteriTecnici!$O$5:$O$6173*1,0))))),0)+IF(SUMPRODUCT(MAX((CriteriTecnici!$C$5:$C$6173=$C61)*(CriteriTecnici!$E$5:$E$6173="C")*(CriteriTecnici!$T$5:$T$6173="SI")*IFERROR(CriteriTecnici!$O$5:$O$6173*1,0)))&gt;0,MIN(14,SUMIFS(CriteriTecnici!$O:$O,CriteriTecnici!$Q:$Q,$A61&amp;"|"&amp;$C61,CriteriTecnici!$E:$E,"C")*(14/SUMPRODUCT(MAX((CriteriTecnici!$C$5:$C$6173=$C61)*(CriteriTecnici!$E$5:$E$6173="C")*(CriteriTecnici!$T$5:$T$6173="SI")*IFERROR(CriteriTecnici!$O$5:$O$6173*1,0))))),0)+IF(SUMPRODUCT(MAX((CriteriTecnici!$C$5:$C$6173=$C61)*(CriteriTecnici!$E$5:$E$6173="D")*(CriteriTecnici!$T$5:$T$6173="SI")*IFERROR(CriteriTecnici!$O$5:$O$6173*1,0)))&gt;0,MIN(10,SUMIFS(CriteriTecnici!$O:$O,CriteriTecnici!$Q:$Q,$A61&amp;"|"&amp;$C61,CriteriTecnici!$E:$E,"D")*(10/SUMPRODUCT(MAX((CriteriTecnici!$C$5:$C$6173=$C61)*(CriteriTecnici!$E$5:$E$6173="D")*(CriteriTecnici!$T$5:$T$6173="SI")*IFERROR(CriteriTecnici!$O$5:$O$6173*1,0))))),0)+IF(SUMPRODUCT(MAX((CriteriTecnici!$C$5:$C$6173=$C61)*(CriteriTecnici!$E$5:$E$6173="E")*(CriteriTecnici!$T$5:$T$6173="SI")*IFERROR(CriteriTecnici!$O$5:$O$6173*1,0)))&gt;0,MIN(4,SUMIFS(CriteriTecnici!$O:$O,CriteriTecnici!$Q:$Q,$A61&amp;"|"&amp;$C61,CriteriTecnici!$E:$E,"E")*(4/SUMPRODUCT(MAX((CriteriTecnici!$C$5:$C$6173=$C61)*(CriteriTecnici!$E$5:$E$6173="E")*(CriteriTecnici!$T$5:$T$6173="SI")*IFERROR(CriteriTecnici!$O$5:$O$6173*1,0))))),0)+IF(SUMPRODUCT(MAX((CriteriTecnici!$C$5:$C$6173=$C61)*(CriteriTecnici!$E$5:$E$6173="F")*(CriteriTecnici!$T$5:$T$6173="SI")*IFERROR(CriteriTecnici!$O$5:$O$6173*1,0)))&gt;0,MIN(14,SUMIFS(CriteriTecnici!$O:$O,CriteriTecnici!$Q:$Q,$A61&amp;"|"&amp;$C61,CriteriTecnici!$E:$E,"F")*(14/SUMPRODUCT(MAX((CriteriTecnici!$C$5:$C$6173=$C61)*(CriteriTecnici!$E$5:$E$6173="F")*(CriteriTecnici!$T$5:$T$6173="SI")*IFERROR(CriteriTecnici!$O$5:$O$6173*1,0))))),0)+IF(SUMPRODUCT(MAX((CriteriTecnici!$C$5:$C$6173=$C61)*(CriteriTecnici!$E$5:$E$6173="G")*(CriteriTecnici!$T$5:$T$6173="SI")*IFERROR(CriteriTecnici!$O$5:$O$6173*1,0)))&gt;0,MIN(7,SUMIFS(CriteriTecnici!$O:$O,CriteriTecnici!$Q:$Q,$A61&amp;"|"&amp;$C61,CriteriTecnici!$E:$E,"G")*(7/SUMPRODUCT(MAX((CriteriTecnici!$C$5:$C$6173=$C61)*(CriteriTecnici!$E$5:$E$6173="G")*(CriteriTecnici!$T$5:$T$6173="SI")*IFERROR(CriteriTecnici!$O$5:$O$6173*1,0))))),0),4),0),IFERROR($N61*1,0)),0))</f>
        <v/>
      </c>
      <c r="F61" s="20" t="n"/>
      <c r="G61" s="21">
        <f>IF($A61="","",IF(IFERROR(VALUE($D61),0)&lt;&gt;1,"NO",IF(IFERROR(VALUE($O61),0)&gt;=Parametri!$B$2,"SI","NO")))</f>
        <v/>
      </c>
      <c r="H61" s="21">
        <f>IF($G61="SI",SUMPRODUCT(MAX(($C$2:$C$200=$C61)*(IFERROR($D$2:$D$200*1,0)=1)*(IFERROR($O$2:$O$200*1,0)&gt;=Parametri!$B$2)*IFERROR($F$2:$F$200*1,0))),0)</f>
        <v/>
      </c>
      <c r="I61" s="21">
        <f>IF($G61="SI",IF($H61&gt;0,30*(IFERROR($F61*1,0)/$H61),0),0)</f>
        <v/>
      </c>
      <c r="J61" s="21">
        <f>IF($A61="",0,IF($G61="SI",ROUND(IFERROR($E61*1,0)+$I61,4),ROUND(IFERROR($E61*1,0),4)))</f>
        <v/>
      </c>
      <c r="K61" s="21">
        <f>IF($A61="","",IF(IFERROR(VALUE($D61),0)&lt;&gt;1,"Non attiva",IF(IFERROR(VALUE($O61),0)&lt;Parametri!$B$2,"Sotto soglia","")))</f>
        <v/>
      </c>
      <c r="L61" s="21">
        <f>IF($A61="","",$A61&amp;"|"&amp;$C61)</f>
        <v/>
      </c>
      <c r="M61" s="21">
        <f>IF($A61="","",$C61&amp;"|"&amp;TEXT($J61,"0.0000"))</f>
        <v/>
      </c>
      <c r="N61" s="21" t="n"/>
      <c r="O61" s="21">
        <f>IF($A61="",0,IFERROR(IF(SUMIFS(CriteriTecnici!$O:$O,CriteriTecnici!$Q:$Q,$A61&amp;"|"&amp;$C61)&gt;0,SUMIFS(CriteriTecnici!$O:$O,CriteriTecnici!$Q:$Q,$A61&amp;"|"&amp;$C61,CriteriTecnici!$F:$F,"Q")+SUMIFS(CriteriTecnici!$O:$O,CriteriTecnici!$Q:$Q,$A61&amp;"|"&amp;$C61,CriteriTecnici!$F:$F,"T"),IFERROR($N61*1,0)),0))</f>
        <v/>
      </c>
      <c r="P61" s="21">
        <f>IF($A61="","",IF(SUMIFS(CriteriTecnici!$O:$O,CriteriTecnici!$Q:$Q,$A61&amp;"|"&amp;$C61)&gt;0,"Criteri A-G","Aggregato"))</f>
        <v/>
      </c>
    </row>
    <row r="62">
      <c r="A62" s="20" t="n"/>
      <c r="B62" s="20" t="n"/>
      <c r="C62" s="20" t="n"/>
      <c r="D62" s="20" t="n"/>
      <c r="E62" s="21">
        <f>IF($A62="",0,IFERROR(IF(SUMIFS(CriteriTecnici!$O:$O,CriteriTecnici!$Q:$Q,$A62&amp;"|"&amp;$C62)&gt;0,IF($G62="SI",ROUND(IF(SUMPRODUCT(MAX((CriteriTecnici!$C$5:$C$6173=$C62)*(CriteriTecnici!$E$5:$E$6173="A")*(CriteriTecnici!$T$5:$T$6173="SI")*IFERROR(CriteriTecnici!$O$5:$O$6173*1,0)))&gt;0,MIN(7,SUMIFS(CriteriTecnici!$O:$O,CriteriTecnici!$Q:$Q,$A62&amp;"|"&amp;$C62,CriteriTecnici!$E:$E,"A")*(7/SUMPRODUCT(MAX((CriteriTecnici!$C$5:$C$6173=$C62)*(CriteriTecnici!$E$5:$E$6173="A")*(CriteriTecnici!$T$5:$T$6173="SI")*IFERROR(CriteriTecnici!$O$5:$O$6173*1,0))))),0)+IF(SUMPRODUCT(MAX((CriteriTecnici!$C$5:$C$6173=$C62)*(CriteriTecnici!$E$5:$E$6173="B")*(CriteriTecnici!$T$5:$T$6173="SI")*IFERROR(CriteriTecnici!$O$5:$O$6173*1,0)))&gt;0,MIN(14,SUMIFS(CriteriTecnici!$O:$O,CriteriTecnici!$Q:$Q,$A62&amp;"|"&amp;$C62,CriteriTecnici!$E:$E,"B")*(14/SUMPRODUCT(MAX((CriteriTecnici!$C$5:$C$6173=$C62)*(CriteriTecnici!$E$5:$E$6173="B")*(CriteriTecnici!$T$5:$T$6173="SI")*IFERROR(CriteriTecnici!$O$5:$O$6173*1,0))))),0)+IF(SUMPRODUCT(MAX((CriteriTecnici!$C$5:$C$6173=$C62)*(CriteriTecnici!$E$5:$E$6173="C")*(CriteriTecnici!$T$5:$T$6173="SI")*IFERROR(CriteriTecnici!$O$5:$O$6173*1,0)))&gt;0,MIN(14,SUMIFS(CriteriTecnici!$O:$O,CriteriTecnici!$Q:$Q,$A62&amp;"|"&amp;$C62,CriteriTecnici!$E:$E,"C")*(14/SUMPRODUCT(MAX((CriteriTecnici!$C$5:$C$6173=$C62)*(CriteriTecnici!$E$5:$E$6173="C")*(CriteriTecnici!$T$5:$T$6173="SI")*IFERROR(CriteriTecnici!$O$5:$O$6173*1,0))))),0)+IF(SUMPRODUCT(MAX((CriteriTecnici!$C$5:$C$6173=$C62)*(CriteriTecnici!$E$5:$E$6173="D")*(CriteriTecnici!$T$5:$T$6173="SI")*IFERROR(CriteriTecnici!$O$5:$O$6173*1,0)))&gt;0,MIN(10,SUMIFS(CriteriTecnici!$O:$O,CriteriTecnici!$Q:$Q,$A62&amp;"|"&amp;$C62,CriteriTecnici!$E:$E,"D")*(10/SUMPRODUCT(MAX((CriteriTecnici!$C$5:$C$6173=$C62)*(CriteriTecnici!$E$5:$E$6173="D")*(CriteriTecnici!$T$5:$T$6173="SI")*IFERROR(CriteriTecnici!$O$5:$O$6173*1,0))))),0)+IF(SUMPRODUCT(MAX((CriteriTecnici!$C$5:$C$6173=$C62)*(CriteriTecnici!$E$5:$E$6173="E")*(CriteriTecnici!$T$5:$T$6173="SI")*IFERROR(CriteriTecnici!$O$5:$O$6173*1,0)))&gt;0,MIN(4,SUMIFS(CriteriTecnici!$O:$O,CriteriTecnici!$Q:$Q,$A62&amp;"|"&amp;$C62,CriteriTecnici!$E:$E,"E")*(4/SUMPRODUCT(MAX((CriteriTecnici!$C$5:$C$6173=$C62)*(CriteriTecnici!$E$5:$E$6173="E")*(CriteriTecnici!$T$5:$T$6173="SI")*IFERROR(CriteriTecnici!$O$5:$O$6173*1,0))))),0)+IF(SUMPRODUCT(MAX((CriteriTecnici!$C$5:$C$6173=$C62)*(CriteriTecnici!$E$5:$E$6173="F")*(CriteriTecnici!$T$5:$T$6173="SI")*IFERROR(CriteriTecnici!$O$5:$O$6173*1,0)))&gt;0,MIN(14,SUMIFS(CriteriTecnici!$O:$O,CriteriTecnici!$Q:$Q,$A62&amp;"|"&amp;$C62,CriteriTecnici!$E:$E,"F")*(14/SUMPRODUCT(MAX((CriteriTecnici!$C$5:$C$6173=$C62)*(CriteriTecnici!$E$5:$E$6173="F")*(CriteriTecnici!$T$5:$T$6173="SI")*IFERROR(CriteriTecnici!$O$5:$O$6173*1,0))))),0)+IF(SUMPRODUCT(MAX((CriteriTecnici!$C$5:$C$6173=$C62)*(CriteriTecnici!$E$5:$E$6173="G")*(CriteriTecnici!$T$5:$T$6173="SI")*IFERROR(CriteriTecnici!$O$5:$O$6173*1,0)))&gt;0,MIN(7,SUMIFS(CriteriTecnici!$O:$O,CriteriTecnici!$Q:$Q,$A62&amp;"|"&amp;$C62,CriteriTecnici!$E:$E,"G")*(7/SUMPRODUCT(MAX((CriteriTecnici!$C$5:$C$6173=$C62)*(CriteriTecnici!$E$5:$E$6173="G")*(CriteriTecnici!$T$5:$T$6173="SI")*IFERROR(CriteriTecnici!$O$5:$O$6173*1,0))))),0),4),0),IFERROR($N62*1,0)),0))</f>
        <v/>
      </c>
      <c r="F62" s="20" t="n"/>
      <c r="G62" s="21">
        <f>IF($A62="","",IF(IFERROR(VALUE($D62),0)&lt;&gt;1,"NO",IF(IFERROR(VALUE($O62),0)&gt;=Parametri!$B$2,"SI","NO")))</f>
        <v/>
      </c>
      <c r="H62" s="21">
        <f>IF($G62="SI",SUMPRODUCT(MAX(($C$2:$C$200=$C62)*(IFERROR($D$2:$D$200*1,0)=1)*(IFERROR($O$2:$O$200*1,0)&gt;=Parametri!$B$2)*IFERROR($F$2:$F$200*1,0))),0)</f>
        <v/>
      </c>
      <c r="I62" s="21">
        <f>IF($G62="SI",IF($H62&gt;0,30*(IFERROR($F62*1,0)/$H62),0),0)</f>
        <v/>
      </c>
      <c r="J62" s="21">
        <f>IF($A62="",0,IF($G62="SI",ROUND(IFERROR($E62*1,0)+$I62,4),ROUND(IFERROR($E62*1,0),4)))</f>
        <v/>
      </c>
      <c r="K62" s="21">
        <f>IF($A62="","",IF(IFERROR(VALUE($D62),0)&lt;&gt;1,"Non attiva",IF(IFERROR(VALUE($O62),0)&lt;Parametri!$B$2,"Sotto soglia","")))</f>
        <v/>
      </c>
      <c r="L62" s="21">
        <f>IF($A62="","",$A62&amp;"|"&amp;$C62)</f>
        <v/>
      </c>
      <c r="M62" s="21">
        <f>IF($A62="","",$C62&amp;"|"&amp;TEXT($J62,"0.0000"))</f>
        <v/>
      </c>
      <c r="N62" s="21" t="n"/>
      <c r="O62" s="21">
        <f>IF($A62="",0,IFERROR(IF(SUMIFS(CriteriTecnici!$O:$O,CriteriTecnici!$Q:$Q,$A62&amp;"|"&amp;$C62)&gt;0,SUMIFS(CriteriTecnici!$O:$O,CriteriTecnici!$Q:$Q,$A62&amp;"|"&amp;$C62,CriteriTecnici!$F:$F,"Q")+SUMIFS(CriteriTecnici!$O:$O,CriteriTecnici!$Q:$Q,$A62&amp;"|"&amp;$C62,CriteriTecnici!$F:$F,"T"),IFERROR($N62*1,0)),0))</f>
        <v/>
      </c>
      <c r="P62" s="21">
        <f>IF($A62="","",IF(SUMIFS(CriteriTecnici!$O:$O,CriteriTecnici!$Q:$Q,$A62&amp;"|"&amp;$C62)&gt;0,"Criteri A-G","Aggregato"))</f>
        <v/>
      </c>
    </row>
    <row r="63">
      <c r="A63" s="20" t="n"/>
      <c r="B63" s="20" t="n"/>
      <c r="C63" s="20" t="n"/>
      <c r="D63" s="20" t="n"/>
      <c r="E63" s="21">
        <f>IF($A63="",0,IFERROR(IF(SUMIFS(CriteriTecnici!$O:$O,CriteriTecnici!$Q:$Q,$A63&amp;"|"&amp;$C63)&gt;0,IF($G63="SI",ROUND(IF(SUMPRODUCT(MAX((CriteriTecnici!$C$5:$C$6173=$C63)*(CriteriTecnici!$E$5:$E$6173="A")*(CriteriTecnici!$T$5:$T$6173="SI")*IFERROR(CriteriTecnici!$O$5:$O$6173*1,0)))&gt;0,MIN(7,SUMIFS(CriteriTecnici!$O:$O,CriteriTecnici!$Q:$Q,$A63&amp;"|"&amp;$C63,CriteriTecnici!$E:$E,"A")*(7/SUMPRODUCT(MAX((CriteriTecnici!$C$5:$C$6173=$C63)*(CriteriTecnici!$E$5:$E$6173="A")*(CriteriTecnici!$T$5:$T$6173="SI")*IFERROR(CriteriTecnici!$O$5:$O$6173*1,0))))),0)+IF(SUMPRODUCT(MAX((CriteriTecnici!$C$5:$C$6173=$C63)*(CriteriTecnici!$E$5:$E$6173="B")*(CriteriTecnici!$T$5:$T$6173="SI")*IFERROR(CriteriTecnici!$O$5:$O$6173*1,0)))&gt;0,MIN(14,SUMIFS(CriteriTecnici!$O:$O,CriteriTecnici!$Q:$Q,$A63&amp;"|"&amp;$C63,CriteriTecnici!$E:$E,"B")*(14/SUMPRODUCT(MAX((CriteriTecnici!$C$5:$C$6173=$C63)*(CriteriTecnici!$E$5:$E$6173="B")*(CriteriTecnici!$T$5:$T$6173="SI")*IFERROR(CriteriTecnici!$O$5:$O$6173*1,0))))),0)+IF(SUMPRODUCT(MAX((CriteriTecnici!$C$5:$C$6173=$C63)*(CriteriTecnici!$E$5:$E$6173="C")*(CriteriTecnici!$T$5:$T$6173="SI")*IFERROR(CriteriTecnici!$O$5:$O$6173*1,0)))&gt;0,MIN(14,SUMIFS(CriteriTecnici!$O:$O,CriteriTecnici!$Q:$Q,$A63&amp;"|"&amp;$C63,CriteriTecnici!$E:$E,"C")*(14/SUMPRODUCT(MAX((CriteriTecnici!$C$5:$C$6173=$C63)*(CriteriTecnici!$E$5:$E$6173="C")*(CriteriTecnici!$T$5:$T$6173="SI")*IFERROR(CriteriTecnici!$O$5:$O$6173*1,0))))),0)+IF(SUMPRODUCT(MAX((CriteriTecnici!$C$5:$C$6173=$C63)*(CriteriTecnici!$E$5:$E$6173="D")*(CriteriTecnici!$T$5:$T$6173="SI")*IFERROR(CriteriTecnici!$O$5:$O$6173*1,0)))&gt;0,MIN(10,SUMIFS(CriteriTecnici!$O:$O,CriteriTecnici!$Q:$Q,$A63&amp;"|"&amp;$C63,CriteriTecnici!$E:$E,"D")*(10/SUMPRODUCT(MAX((CriteriTecnici!$C$5:$C$6173=$C63)*(CriteriTecnici!$E$5:$E$6173="D")*(CriteriTecnici!$T$5:$T$6173="SI")*IFERROR(CriteriTecnici!$O$5:$O$6173*1,0))))),0)+IF(SUMPRODUCT(MAX((CriteriTecnici!$C$5:$C$6173=$C63)*(CriteriTecnici!$E$5:$E$6173="E")*(CriteriTecnici!$T$5:$T$6173="SI")*IFERROR(CriteriTecnici!$O$5:$O$6173*1,0)))&gt;0,MIN(4,SUMIFS(CriteriTecnici!$O:$O,CriteriTecnici!$Q:$Q,$A63&amp;"|"&amp;$C63,CriteriTecnici!$E:$E,"E")*(4/SUMPRODUCT(MAX((CriteriTecnici!$C$5:$C$6173=$C63)*(CriteriTecnici!$E$5:$E$6173="E")*(CriteriTecnici!$T$5:$T$6173="SI")*IFERROR(CriteriTecnici!$O$5:$O$6173*1,0))))),0)+IF(SUMPRODUCT(MAX((CriteriTecnici!$C$5:$C$6173=$C63)*(CriteriTecnici!$E$5:$E$6173="F")*(CriteriTecnici!$T$5:$T$6173="SI")*IFERROR(CriteriTecnici!$O$5:$O$6173*1,0)))&gt;0,MIN(14,SUMIFS(CriteriTecnici!$O:$O,CriteriTecnici!$Q:$Q,$A63&amp;"|"&amp;$C63,CriteriTecnici!$E:$E,"F")*(14/SUMPRODUCT(MAX((CriteriTecnici!$C$5:$C$6173=$C63)*(CriteriTecnici!$E$5:$E$6173="F")*(CriteriTecnici!$T$5:$T$6173="SI")*IFERROR(CriteriTecnici!$O$5:$O$6173*1,0))))),0)+IF(SUMPRODUCT(MAX((CriteriTecnici!$C$5:$C$6173=$C63)*(CriteriTecnici!$E$5:$E$6173="G")*(CriteriTecnici!$T$5:$T$6173="SI")*IFERROR(CriteriTecnici!$O$5:$O$6173*1,0)))&gt;0,MIN(7,SUMIFS(CriteriTecnici!$O:$O,CriteriTecnici!$Q:$Q,$A63&amp;"|"&amp;$C63,CriteriTecnici!$E:$E,"G")*(7/SUMPRODUCT(MAX((CriteriTecnici!$C$5:$C$6173=$C63)*(CriteriTecnici!$E$5:$E$6173="G")*(CriteriTecnici!$T$5:$T$6173="SI")*IFERROR(CriteriTecnici!$O$5:$O$6173*1,0))))),0),4),0),IFERROR($N63*1,0)),0))</f>
        <v/>
      </c>
      <c r="F63" s="20" t="n"/>
      <c r="G63" s="21">
        <f>IF($A63="","",IF(IFERROR(VALUE($D63),0)&lt;&gt;1,"NO",IF(IFERROR(VALUE($O63),0)&gt;=Parametri!$B$2,"SI","NO")))</f>
        <v/>
      </c>
      <c r="H63" s="21">
        <f>IF($G63="SI",SUMPRODUCT(MAX(($C$2:$C$200=$C63)*(IFERROR($D$2:$D$200*1,0)=1)*(IFERROR($O$2:$O$200*1,0)&gt;=Parametri!$B$2)*IFERROR($F$2:$F$200*1,0))),0)</f>
        <v/>
      </c>
      <c r="I63" s="21">
        <f>IF($G63="SI",IF($H63&gt;0,30*(IFERROR($F63*1,0)/$H63),0),0)</f>
        <v/>
      </c>
      <c r="J63" s="21">
        <f>IF($A63="",0,IF($G63="SI",ROUND(IFERROR($E63*1,0)+$I63,4),ROUND(IFERROR($E63*1,0),4)))</f>
        <v/>
      </c>
      <c r="K63" s="21">
        <f>IF($A63="","",IF(IFERROR(VALUE($D63),0)&lt;&gt;1,"Non attiva",IF(IFERROR(VALUE($O63),0)&lt;Parametri!$B$2,"Sotto soglia","")))</f>
        <v/>
      </c>
      <c r="L63" s="21">
        <f>IF($A63="","",$A63&amp;"|"&amp;$C63)</f>
        <v/>
      </c>
      <c r="M63" s="21">
        <f>IF($A63="","",$C63&amp;"|"&amp;TEXT($J63,"0.0000"))</f>
        <v/>
      </c>
      <c r="N63" s="21" t="n"/>
      <c r="O63" s="21">
        <f>IF($A63="",0,IFERROR(IF(SUMIFS(CriteriTecnici!$O:$O,CriteriTecnici!$Q:$Q,$A63&amp;"|"&amp;$C63)&gt;0,SUMIFS(CriteriTecnici!$O:$O,CriteriTecnici!$Q:$Q,$A63&amp;"|"&amp;$C63,CriteriTecnici!$F:$F,"Q")+SUMIFS(CriteriTecnici!$O:$O,CriteriTecnici!$Q:$Q,$A63&amp;"|"&amp;$C63,CriteriTecnici!$F:$F,"T"),IFERROR($N63*1,0)),0))</f>
        <v/>
      </c>
      <c r="P63" s="21">
        <f>IF($A63="","",IF(SUMIFS(CriteriTecnici!$O:$O,CriteriTecnici!$Q:$Q,$A63&amp;"|"&amp;$C63)&gt;0,"Criteri A-G","Aggregato"))</f>
        <v/>
      </c>
    </row>
    <row r="64">
      <c r="A64" s="20" t="n"/>
      <c r="B64" s="20" t="n"/>
      <c r="C64" s="20" t="n"/>
      <c r="D64" s="20" t="n"/>
      <c r="E64" s="21">
        <f>IF($A64="",0,IFERROR(IF(SUMIFS(CriteriTecnici!$O:$O,CriteriTecnici!$Q:$Q,$A64&amp;"|"&amp;$C64)&gt;0,IF($G64="SI",ROUND(IF(SUMPRODUCT(MAX((CriteriTecnici!$C$5:$C$6173=$C64)*(CriteriTecnici!$E$5:$E$6173="A")*(CriteriTecnici!$T$5:$T$6173="SI")*IFERROR(CriteriTecnici!$O$5:$O$6173*1,0)))&gt;0,MIN(7,SUMIFS(CriteriTecnici!$O:$O,CriteriTecnici!$Q:$Q,$A64&amp;"|"&amp;$C64,CriteriTecnici!$E:$E,"A")*(7/SUMPRODUCT(MAX((CriteriTecnici!$C$5:$C$6173=$C64)*(CriteriTecnici!$E$5:$E$6173="A")*(CriteriTecnici!$T$5:$T$6173="SI")*IFERROR(CriteriTecnici!$O$5:$O$6173*1,0))))),0)+IF(SUMPRODUCT(MAX((CriteriTecnici!$C$5:$C$6173=$C64)*(CriteriTecnici!$E$5:$E$6173="B")*(CriteriTecnici!$T$5:$T$6173="SI")*IFERROR(CriteriTecnici!$O$5:$O$6173*1,0)))&gt;0,MIN(14,SUMIFS(CriteriTecnici!$O:$O,CriteriTecnici!$Q:$Q,$A64&amp;"|"&amp;$C64,CriteriTecnici!$E:$E,"B")*(14/SUMPRODUCT(MAX((CriteriTecnici!$C$5:$C$6173=$C64)*(CriteriTecnici!$E$5:$E$6173="B")*(CriteriTecnici!$T$5:$T$6173="SI")*IFERROR(CriteriTecnici!$O$5:$O$6173*1,0))))),0)+IF(SUMPRODUCT(MAX((CriteriTecnici!$C$5:$C$6173=$C64)*(CriteriTecnici!$E$5:$E$6173="C")*(CriteriTecnici!$T$5:$T$6173="SI")*IFERROR(CriteriTecnici!$O$5:$O$6173*1,0)))&gt;0,MIN(14,SUMIFS(CriteriTecnici!$O:$O,CriteriTecnici!$Q:$Q,$A64&amp;"|"&amp;$C64,CriteriTecnici!$E:$E,"C")*(14/SUMPRODUCT(MAX((CriteriTecnici!$C$5:$C$6173=$C64)*(CriteriTecnici!$E$5:$E$6173="C")*(CriteriTecnici!$T$5:$T$6173="SI")*IFERROR(CriteriTecnici!$O$5:$O$6173*1,0))))),0)+IF(SUMPRODUCT(MAX((CriteriTecnici!$C$5:$C$6173=$C64)*(CriteriTecnici!$E$5:$E$6173="D")*(CriteriTecnici!$T$5:$T$6173="SI")*IFERROR(CriteriTecnici!$O$5:$O$6173*1,0)))&gt;0,MIN(10,SUMIFS(CriteriTecnici!$O:$O,CriteriTecnici!$Q:$Q,$A64&amp;"|"&amp;$C64,CriteriTecnici!$E:$E,"D")*(10/SUMPRODUCT(MAX((CriteriTecnici!$C$5:$C$6173=$C64)*(CriteriTecnici!$E$5:$E$6173="D")*(CriteriTecnici!$T$5:$T$6173="SI")*IFERROR(CriteriTecnici!$O$5:$O$6173*1,0))))),0)+IF(SUMPRODUCT(MAX((CriteriTecnici!$C$5:$C$6173=$C64)*(CriteriTecnici!$E$5:$E$6173="E")*(CriteriTecnici!$T$5:$T$6173="SI")*IFERROR(CriteriTecnici!$O$5:$O$6173*1,0)))&gt;0,MIN(4,SUMIFS(CriteriTecnici!$O:$O,CriteriTecnici!$Q:$Q,$A64&amp;"|"&amp;$C64,CriteriTecnici!$E:$E,"E")*(4/SUMPRODUCT(MAX((CriteriTecnici!$C$5:$C$6173=$C64)*(CriteriTecnici!$E$5:$E$6173="E")*(CriteriTecnici!$T$5:$T$6173="SI")*IFERROR(CriteriTecnici!$O$5:$O$6173*1,0))))),0)+IF(SUMPRODUCT(MAX((CriteriTecnici!$C$5:$C$6173=$C64)*(CriteriTecnici!$E$5:$E$6173="F")*(CriteriTecnici!$T$5:$T$6173="SI")*IFERROR(CriteriTecnici!$O$5:$O$6173*1,0)))&gt;0,MIN(14,SUMIFS(CriteriTecnici!$O:$O,CriteriTecnici!$Q:$Q,$A64&amp;"|"&amp;$C64,CriteriTecnici!$E:$E,"F")*(14/SUMPRODUCT(MAX((CriteriTecnici!$C$5:$C$6173=$C64)*(CriteriTecnici!$E$5:$E$6173="F")*(CriteriTecnici!$T$5:$T$6173="SI")*IFERROR(CriteriTecnici!$O$5:$O$6173*1,0))))),0)+IF(SUMPRODUCT(MAX((CriteriTecnici!$C$5:$C$6173=$C64)*(CriteriTecnici!$E$5:$E$6173="G")*(CriteriTecnici!$T$5:$T$6173="SI")*IFERROR(CriteriTecnici!$O$5:$O$6173*1,0)))&gt;0,MIN(7,SUMIFS(CriteriTecnici!$O:$O,CriteriTecnici!$Q:$Q,$A64&amp;"|"&amp;$C64,CriteriTecnici!$E:$E,"G")*(7/SUMPRODUCT(MAX((CriteriTecnici!$C$5:$C$6173=$C64)*(CriteriTecnici!$E$5:$E$6173="G")*(CriteriTecnici!$T$5:$T$6173="SI")*IFERROR(CriteriTecnici!$O$5:$O$6173*1,0))))),0),4),0),IFERROR($N64*1,0)),0))</f>
        <v/>
      </c>
      <c r="F64" s="20" t="n"/>
      <c r="G64" s="21">
        <f>IF($A64="","",IF(IFERROR(VALUE($D64),0)&lt;&gt;1,"NO",IF(IFERROR(VALUE($O64),0)&gt;=Parametri!$B$2,"SI","NO")))</f>
        <v/>
      </c>
      <c r="H64" s="21">
        <f>IF($G64="SI",SUMPRODUCT(MAX(($C$2:$C$200=$C64)*(IFERROR($D$2:$D$200*1,0)=1)*(IFERROR($O$2:$O$200*1,0)&gt;=Parametri!$B$2)*IFERROR($F$2:$F$200*1,0))),0)</f>
        <v/>
      </c>
      <c r="I64" s="21">
        <f>IF($G64="SI",IF($H64&gt;0,30*(IFERROR($F64*1,0)/$H64),0),0)</f>
        <v/>
      </c>
      <c r="J64" s="21">
        <f>IF($A64="",0,IF($G64="SI",ROUND(IFERROR($E64*1,0)+$I64,4),ROUND(IFERROR($E64*1,0),4)))</f>
        <v/>
      </c>
      <c r="K64" s="21">
        <f>IF($A64="","",IF(IFERROR(VALUE($D64),0)&lt;&gt;1,"Non attiva",IF(IFERROR(VALUE($O64),0)&lt;Parametri!$B$2,"Sotto soglia","")))</f>
        <v/>
      </c>
      <c r="L64" s="21">
        <f>IF($A64="","",$A64&amp;"|"&amp;$C64)</f>
        <v/>
      </c>
      <c r="M64" s="21">
        <f>IF($A64="","",$C64&amp;"|"&amp;TEXT($J64,"0.0000"))</f>
        <v/>
      </c>
      <c r="N64" s="21" t="n"/>
      <c r="O64" s="21">
        <f>IF($A64="",0,IFERROR(IF(SUMIFS(CriteriTecnici!$O:$O,CriteriTecnici!$Q:$Q,$A64&amp;"|"&amp;$C64)&gt;0,SUMIFS(CriteriTecnici!$O:$O,CriteriTecnici!$Q:$Q,$A64&amp;"|"&amp;$C64,CriteriTecnici!$F:$F,"Q")+SUMIFS(CriteriTecnici!$O:$O,CriteriTecnici!$Q:$Q,$A64&amp;"|"&amp;$C64,CriteriTecnici!$F:$F,"T"),IFERROR($N64*1,0)),0))</f>
        <v/>
      </c>
      <c r="P64" s="21">
        <f>IF($A64="","",IF(SUMIFS(CriteriTecnici!$O:$O,CriteriTecnici!$Q:$Q,$A64&amp;"|"&amp;$C64)&gt;0,"Criteri A-G","Aggregato"))</f>
        <v/>
      </c>
    </row>
    <row r="65">
      <c r="A65" s="20" t="n"/>
      <c r="B65" s="20" t="n"/>
      <c r="C65" s="20" t="n"/>
      <c r="D65" s="20" t="n"/>
      <c r="E65" s="21">
        <f>IF($A65="",0,IFERROR(IF(SUMIFS(CriteriTecnici!$O:$O,CriteriTecnici!$Q:$Q,$A65&amp;"|"&amp;$C65)&gt;0,IF($G65="SI",ROUND(IF(SUMPRODUCT(MAX((CriteriTecnici!$C$5:$C$6173=$C65)*(CriteriTecnici!$E$5:$E$6173="A")*(CriteriTecnici!$T$5:$T$6173="SI")*IFERROR(CriteriTecnici!$O$5:$O$6173*1,0)))&gt;0,MIN(7,SUMIFS(CriteriTecnici!$O:$O,CriteriTecnici!$Q:$Q,$A65&amp;"|"&amp;$C65,CriteriTecnici!$E:$E,"A")*(7/SUMPRODUCT(MAX((CriteriTecnici!$C$5:$C$6173=$C65)*(CriteriTecnici!$E$5:$E$6173="A")*(CriteriTecnici!$T$5:$T$6173="SI")*IFERROR(CriteriTecnici!$O$5:$O$6173*1,0))))),0)+IF(SUMPRODUCT(MAX((CriteriTecnici!$C$5:$C$6173=$C65)*(CriteriTecnici!$E$5:$E$6173="B")*(CriteriTecnici!$T$5:$T$6173="SI")*IFERROR(CriteriTecnici!$O$5:$O$6173*1,0)))&gt;0,MIN(14,SUMIFS(CriteriTecnici!$O:$O,CriteriTecnici!$Q:$Q,$A65&amp;"|"&amp;$C65,CriteriTecnici!$E:$E,"B")*(14/SUMPRODUCT(MAX((CriteriTecnici!$C$5:$C$6173=$C65)*(CriteriTecnici!$E$5:$E$6173="B")*(CriteriTecnici!$T$5:$T$6173="SI")*IFERROR(CriteriTecnici!$O$5:$O$6173*1,0))))),0)+IF(SUMPRODUCT(MAX((CriteriTecnici!$C$5:$C$6173=$C65)*(CriteriTecnici!$E$5:$E$6173="C")*(CriteriTecnici!$T$5:$T$6173="SI")*IFERROR(CriteriTecnici!$O$5:$O$6173*1,0)))&gt;0,MIN(14,SUMIFS(CriteriTecnici!$O:$O,CriteriTecnici!$Q:$Q,$A65&amp;"|"&amp;$C65,CriteriTecnici!$E:$E,"C")*(14/SUMPRODUCT(MAX((CriteriTecnici!$C$5:$C$6173=$C65)*(CriteriTecnici!$E$5:$E$6173="C")*(CriteriTecnici!$T$5:$T$6173="SI")*IFERROR(CriteriTecnici!$O$5:$O$6173*1,0))))),0)+IF(SUMPRODUCT(MAX((CriteriTecnici!$C$5:$C$6173=$C65)*(CriteriTecnici!$E$5:$E$6173="D")*(CriteriTecnici!$T$5:$T$6173="SI")*IFERROR(CriteriTecnici!$O$5:$O$6173*1,0)))&gt;0,MIN(10,SUMIFS(CriteriTecnici!$O:$O,CriteriTecnici!$Q:$Q,$A65&amp;"|"&amp;$C65,CriteriTecnici!$E:$E,"D")*(10/SUMPRODUCT(MAX((CriteriTecnici!$C$5:$C$6173=$C65)*(CriteriTecnici!$E$5:$E$6173="D")*(CriteriTecnici!$T$5:$T$6173="SI")*IFERROR(CriteriTecnici!$O$5:$O$6173*1,0))))),0)+IF(SUMPRODUCT(MAX((CriteriTecnici!$C$5:$C$6173=$C65)*(CriteriTecnici!$E$5:$E$6173="E")*(CriteriTecnici!$T$5:$T$6173="SI")*IFERROR(CriteriTecnici!$O$5:$O$6173*1,0)))&gt;0,MIN(4,SUMIFS(CriteriTecnici!$O:$O,CriteriTecnici!$Q:$Q,$A65&amp;"|"&amp;$C65,CriteriTecnici!$E:$E,"E")*(4/SUMPRODUCT(MAX((CriteriTecnici!$C$5:$C$6173=$C65)*(CriteriTecnici!$E$5:$E$6173="E")*(CriteriTecnici!$T$5:$T$6173="SI")*IFERROR(CriteriTecnici!$O$5:$O$6173*1,0))))),0)+IF(SUMPRODUCT(MAX((CriteriTecnici!$C$5:$C$6173=$C65)*(CriteriTecnici!$E$5:$E$6173="F")*(CriteriTecnici!$T$5:$T$6173="SI")*IFERROR(CriteriTecnici!$O$5:$O$6173*1,0)))&gt;0,MIN(14,SUMIFS(CriteriTecnici!$O:$O,CriteriTecnici!$Q:$Q,$A65&amp;"|"&amp;$C65,CriteriTecnici!$E:$E,"F")*(14/SUMPRODUCT(MAX((CriteriTecnici!$C$5:$C$6173=$C65)*(CriteriTecnici!$E$5:$E$6173="F")*(CriteriTecnici!$T$5:$T$6173="SI")*IFERROR(CriteriTecnici!$O$5:$O$6173*1,0))))),0)+IF(SUMPRODUCT(MAX((CriteriTecnici!$C$5:$C$6173=$C65)*(CriteriTecnici!$E$5:$E$6173="G")*(CriteriTecnici!$T$5:$T$6173="SI")*IFERROR(CriteriTecnici!$O$5:$O$6173*1,0)))&gt;0,MIN(7,SUMIFS(CriteriTecnici!$O:$O,CriteriTecnici!$Q:$Q,$A65&amp;"|"&amp;$C65,CriteriTecnici!$E:$E,"G")*(7/SUMPRODUCT(MAX((CriteriTecnici!$C$5:$C$6173=$C65)*(CriteriTecnici!$E$5:$E$6173="G")*(CriteriTecnici!$T$5:$T$6173="SI")*IFERROR(CriteriTecnici!$O$5:$O$6173*1,0))))),0),4),0),IFERROR($N65*1,0)),0))</f>
        <v/>
      </c>
      <c r="F65" s="20" t="n"/>
      <c r="G65" s="21">
        <f>IF($A65="","",IF(IFERROR(VALUE($D65),0)&lt;&gt;1,"NO",IF(IFERROR(VALUE($O65),0)&gt;=Parametri!$B$2,"SI","NO")))</f>
        <v/>
      </c>
      <c r="H65" s="21">
        <f>IF($G65="SI",SUMPRODUCT(MAX(($C$2:$C$200=$C65)*(IFERROR($D$2:$D$200*1,0)=1)*(IFERROR($O$2:$O$200*1,0)&gt;=Parametri!$B$2)*IFERROR($F$2:$F$200*1,0))),0)</f>
        <v/>
      </c>
      <c r="I65" s="21">
        <f>IF($G65="SI",IF($H65&gt;0,30*(IFERROR($F65*1,0)/$H65),0),0)</f>
        <v/>
      </c>
      <c r="J65" s="21">
        <f>IF($A65="",0,IF($G65="SI",ROUND(IFERROR($E65*1,0)+$I65,4),ROUND(IFERROR($E65*1,0),4)))</f>
        <v/>
      </c>
      <c r="K65" s="21">
        <f>IF($A65="","",IF(IFERROR(VALUE($D65),0)&lt;&gt;1,"Non attiva",IF(IFERROR(VALUE($O65),0)&lt;Parametri!$B$2,"Sotto soglia","")))</f>
        <v/>
      </c>
      <c r="L65" s="21">
        <f>IF($A65="","",$A65&amp;"|"&amp;$C65)</f>
        <v/>
      </c>
      <c r="M65" s="21">
        <f>IF($A65="","",$C65&amp;"|"&amp;TEXT($J65,"0.0000"))</f>
        <v/>
      </c>
      <c r="N65" s="21" t="n"/>
      <c r="O65" s="21">
        <f>IF($A65="",0,IFERROR(IF(SUMIFS(CriteriTecnici!$O:$O,CriteriTecnici!$Q:$Q,$A65&amp;"|"&amp;$C65)&gt;0,SUMIFS(CriteriTecnici!$O:$O,CriteriTecnici!$Q:$Q,$A65&amp;"|"&amp;$C65,CriteriTecnici!$F:$F,"Q")+SUMIFS(CriteriTecnici!$O:$O,CriteriTecnici!$Q:$Q,$A65&amp;"|"&amp;$C65,CriteriTecnici!$F:$F,"T"),IFERROR($N65*1,0)),0))</f>
        <v/>
      </c>
      <c r="P65" s="21">
        <f>IF($A65="","",IF(SUMIFS(CriteriTecnici!$O:$O,CriteriTecnici!$Q:$Q,$A65&amp;"|"&amp;$C65)&gt;0,"Criteri A-G","Aggregato"))</f>
        <v/>
      </c>
    </row>
    <row r="66">
      <c r="A66" s="20" t="n"/>
      <c r="B66" s="20" t="n"/>
      <c r="C66" s="20" t="n"/>
      <c r="D66" s="20" t="n"/>
      <c r="E66" s="21">
        <f>IF($A66="",0,IFERROR(IF(SUMIFS(CriteriTecnici!$O:$O,CriteriTecnici!$Q:$Q,$A66&amp;"|"&amp;$C66)&gt;0,IF($G66="SI",ROUND(IF(SUMPRODUCT(MAX((CriteriTecnici!$C$5:$C$6173=$C66)*(CriteriTecnici!$E$5:$E$6173="A")*(CriteriTecnici!$T$5:$T$6173="SI")*IFERROR(CriteriTecnici!$O$5:$O$6173*1,0)))&gt;0,MIN(7,SUMIFS(CriteriTecnici!$O:$O,CriteriTecnici!$Q:$Q,$A66&amp;"|"&amp;$C66,CriteriTecnici!$E:$E,"A")*(7/SUMPRODUCT(MAX((CriteriTecnici!$C$5:$C$6173=$C66)*(CriteriTecnici!$E$5:$E$6173="A")*(CriteriTecnici!$T$5:$T$6173="SI")*IFERROR(CriteriTecnici!$O$5:$O$6173*1,0))))),0)+IF(SUMPRODUCT(MAX((CriteriTecnici!$C$5:$C$6173=$C66)*(CriteriTecnici!$E$5:$E$6173="B")*(CriteriTecnici!$T$5:$T$6173="SI")*IFERROR(CriteriTecnici!$O$5:$O$6173*1,0)))&gt;0,MIN(14,SUMIFS(CriteriTecnici!$O:$O,CriteriTecnici!$Q:$Q,$A66&amp;"|"&amp;$C66,CriteriTecnici!$E:$E,"B")*(14/SUMPRODUCT(MAX((CriteriTecnici!$C$5:$C$6173=$C66)*(CriteriTecnici!$E$5:$E$6173="B")*(CriteriTecnici!$T$5:$T$6173="SI")*IFERROR(CriteriTecnici!$O$5:$O$6173*1,0))))),0)+IF(SUMPRODUCT(MAX((CriteriTecnici!$C$5:$C$6173=$C66)*(CriteriTecnici!$E$5:$E$6173="C")*(CriteriTecnici!$T$5:$T$6173="SI")*IFERROR(CriteriTecnici!$O$5:$O$6173*1,0)))&gt;0,MIN(14,SUMIFS(CriteriTecnici!$O:$O,CriteriTecnici!$Q:$Q,$A66&amp;"|"&amp;$C66,CriteriTecnici!$E:$E,"C")*(14/SUMPRODUCT(MAX((CriteriTecnici!$C$5:$C$6173=$C66)*(CriteriTecnici!$E$5:$E$6173="C")*(CriteriTecnici!$T$5:$T$6173="SI")*IFERROR(CriteriTecnici!$O$5:$O$6173*1,0))))),0)+IF(SUMPRODUCT(MAX((CriteriTecnici!$C$5:$C$6173=$C66)*(CriteriTecnici!$E$5:$E$6173="D")*(CriteriTecnici!$T$5:$T$6173="SI")*IFERROR(CriteriTecnici!$O$5:$O$6173*1,0)))&gt;0,MIN(10,SUMIFS(CriteriTecnici!$O:$O,CriteriTecnici!$Q:$Q,$A66&amp;"|"&amp;$C66,CriteriTecnici!$E:$E,"D")*(10/SUMPRODUCT(MAX((CriteriTecnici!$C$5:$C$6173=$C66)*(CriteriTecnici!$E$5:$E$6173="D")*(CriteriTecnici!$T$5:$T$6173="SI")*IFERROR(CriteriTecnici!$O$5:$O$6173*1,0))))),0)+IF(SUMPRODUCT(MAX((CriteriTecnici!$C$5:$C$6173=$C66)*(CriteriTecnici!$E$5:$E$6173="E")*(CriteriTecnici!$T$5:$T$6173="SI")*IFERROR(CriteriTecnici!$O$5:$O$6173*1,0)))&gt;0,MIN(4,SUMIFS(CriteriTecnici!$O:$O,CriteriTecnici!$Q:$Q,$A66&amp;"|"&amp;$C66,CriteriTecnici!$E:$E,"E")*(4/SUMPRODUCT(MAX((CriteriTecnici!$C$5:$C$6173=$C66)*(CriteriTecnici!$E$5:$E$6173="E")*(CriteriTecnici!$T$5:$T$6173="SI")*IFERROR(CriteriTecnici!$O$5:$O$6173*1,0))))),0)+IF(SUMPRODUCT(MAX((CriteriTecnici!$C$5:$C$6173=$C66)*(CriteriTecnici!$E$5:$E$6173="F")*(CriteriTecnici!$T$5:$T$6173="SI")*IFERROR(CriteriTecnici!$O$5:$O$6173*1,0)))&gt;0,MIN(14,SUMIFS(CriteriTecnici!$O:$O,CriteriTecnici!$Q:$Q,$A66&amp;"|"&amp;$C66,CriteriTecnici!$E:$E,"F")*(14/SUMPRODUCT(MAX((CriteriTecnici!$C$5:$C$6173=$C66)*(CriteriTecnici!$E$5:$E$6173="F")*(CriteriTecnici!$T$5:$T$6173="SI")*IFERROR(CriteriTecnici!$O$5:$O$6173*1,0))))),0)+IF(SUMPRODUCT(MAX((CriteriTecnici!$C$5:$C$6173=$C66)*(CriteriTecnici!$E$5:$E$6173="G")*(CriteriTecnici!$T$5:$T$6173="SI")*IFERROR(CriteriTecnici!$O$5:$O$6173*1,0)))&gt;0,MIN(7,SUMIFS(CriteriTecnici!$O:$O,CriteriTecnici!$Q:$Q,$A66&amp;"|"&amp;$C66,CriteriTecnici!$E:$E,"G")*(7/SUMPRODUCT(MAX((CriteriTecnici!$C$5:$C$6173=$C66)*(CriteriTecnici!$E$5:$E$6173="G")*(CriteriTecnici!$T$5:$T$6173="SI")*IFERROR(CriteriTecnici!$O$5:$O$6173*1,0))))),0),4),0),IFERROR($N66*1,0)),0))</f>
        <v/>
      </c>
      <c r="F66" s="20" t="n"/>
      <c r="G66" s="21">
        <f>IF($A66="","",IF(IFERROR(VALUE($D66),0)&lt;&gt;1,"NO",IF(IFERROR(VALUE($O66),0)&gt;=Parametri!$B$2,"SI","NO")))</f>
        <v/>
      </c>
      <c r="H66" s="21">
        <f>IF($G66="SI",SUMPRODUCT(MAX(($C$2:$C$200=$C66)*(IFERROR($D$2:$D$200*1,0)=1)*(IFERROR($O$2:$O$200*1,0)&gt;=Parametri!$B$2)*IFERROR($F$2:$F$200*1,0))),0)</f>
        <v/>
      </c>
      <c r="I66" s="21">
        <f>IF($G66="SI",IF($H66&gt;0,30*(IFERROR($F66*1,0)/$H66),0),0)</f>
        <v/>
      </c>
      <c r="J66" s="21">
        <f>IF($A66="",0,IF($G66="SI",ROUND(IFERROR($E66*1,0)+$I66,4),ROUND(IFERROR($E66*1,0),4)))</f>
        <v/>
      </c>
      <c r="K66" s="21">
        <f>IF($A66="","",IF(IFERROR(VALUE($D66),0)&lt;&gt;1,"Non attiva",IF(IFERROR(VALUE($O66),0)&lt;Parametri!$B$2,"Sotto soglia","")))</f>
        <v/>
      </c>
      <c r="L66" s="21">
        <f>IF($A66="","",$A66&amp;"|"&amp;$C66)</f>
        <v/>
      </c>
      <c r="M66" s="21">
        <f>IF($A66="","",$C66&amp;"|"&amp;TEXT($J66,"0.0000"))</f>
        <v/>
      </c>
      <c r="N66" s="21" t="n"/>
      <c r="O66" s="21">
        <f>IF($A66="",0,IFERROR(IF(SUMIFS(CriteriTecnici!$O:$O,CriteriTecnici!$Q:$Q,$A66&amp;"|"&amp;$C66)&gt;0,SUMIFS(CriteriTecnici!$O:$O,CriteriTecnici!$Q:$Q,$A66&amp;"|"&amp;$C66,CriteriTecnici!$F:$F,"Q")+SUMIFS(CriteriTecnici!$O:$O,CriteriTecnici!$Q:$Q,$A66&amp;"|"&amp;$C66,CriteriTecnici!$F:$F,"T"),IFERROR($N66*1,0)),0))</f>
        <v/>
      </c>
      <c r="P66" s="21">
        <f>IF($A66="","",IF(SUMIFS(CriteriTecnici!$O:$O,CriteriTecnici!$Q:$Q,$A66&amp;"|"&amp;$C66)&gt;0,"Criteri A-G","Aggregato"))</f>
        <v/>
      </c>
    </row>
    <row r="67">
      <c r="A67" s="20" t="n"/>
      <c r="B67" s="20" t="n"/>
      <c r="C67" s="20" t="n"/>
      <c r="D67" s="20" t="n"/>
      <c r="E67" s="21">
        <f>IF($A67="",0,IFERROR(IF(SUMIFS(CriteriTecnici!$O:$O,CriteriTecnici!$Q:$Q,$A67&amp;"|"&amp;$C67)&gt;0,IF($G67="SI",ROUND(IF(SUMPRODUCT(MAX((CriteriTecnici!$C$5:$C$6173=$C67)*(CriteriTecnici!$E$5:$E$6173="A")*(CriteriTecnici!$T$5:$T$6173="SI")*IFERROR(CriteriTecnici!$O$5:$O$6173*1,0)))&gt;0,MIN(7,SUMIFS(CriteriTecnici!$O:$O,CriteriTecnici!$Q:$Q,$A67&amp;"|"&amp;$C67,CriteriTecnici!$E:$E,"A")*(7/SUMPRODUCT(MAX((CriteriTecnici!$C$5:$C$6173=$C67)*(CriteriTecnici!$E$5:$E$6173="A")*(CriteriTecnici!$T$5:$T$6173="SI")*IFERROR(CriteriTecnici!$O$5:$O$6173*1,0))))),0)+IF(SUMPRODUCT(MAX((CriteriTecnici!$C$5:$C$6173=$C67)*(CriteriTecnici!$E$5:$E$6173="B")*(CriteriTecnici!$T$5:$T$6173="SI")*IFERROR(CriteriTecnici!$O$5:$O$6173*1,0)))&gt;0,MIN(14,SUMIFS(CriteriTecnici!$O:$O,CriteriTecnici!$Q:$Q,$A67&amp;"|"&amp;$C67,CriteriTecnici!$E:$E,"B")*(14/SUMPRODUCT(MAX((CriteriTecnici!$C$5:$C$6173=$C67)*(CriteriTecnici!$E$5:$E$6173="B")*(CriteriTecnici!$T$5:$T$6173="SI")*IFERROR(CriteriTecnici!$O$5:$O$6173*1,0))))),0)+IF(SUMPRODUCT(MAX((CriteriTecnici!$C$5:$C$6173=$C67)*(CriteriTecnici!$E$5:$E$6173="C")*(CriteriTecnici!$T$5:$T$6173="SI")*IFERROR(CriteriTecnici!$O$5:$O$6173*1,0)))&gt;0,MIN(14,SUMIFS(CriteriTecnici!$O:$O,CriteriTecnici!$Q:$Q,$A67&amp;"|"&amp;$C67,CriteriTecnici!$E:$E,"C")*(14/SUMPRODUCT(MAX((CriteriTecnici!$C$5:$C$6173=$C67)*(CriteriTecnici!$E$5:$E$6173="C")*(CriteriTecnici!$T$5:$T$6173="SI")*IFERROR(CriteriTecnici!$O$5:$O$6173*1,0))))),0)+IF(SUMPRODUCT(MAX((CriteriTecnici!$C$5:$C$6173=$C67)*(CriteriTecnici!$E$5:$E$6173="D")*(CriteriTecnici!$T$5:$T$6173="SI")*IFERROR(CriteriTecnici!$O$5:$O$6173*1,0)))&gt;0,MIN(10,SUMIFS(CriteriTecnici!$O:$O,CriteriTecnici!$Q:$Q,$A67&amp;"|"&amp;$C67,CriteriTecnici!$E:$E,"D")*(10/SUMPRODUCT(MAX((CriteriTecnici!$C$5:$C$6173=$C67)*(CriteriTecnici!$E$5:$E$6173="D")*(CriteriTecnici!$T$5:$T$6173="SI")*IFERROR(CriteriTecnici!$O$5:$O$6173*1,0))))),0)+IF(SUMPRODUCT(MAX((CriteriTecnici!$C$5:$C$6173=$C67)*(CriteriTecnici!$E$5:$E$6173="E")*(CriteriTecnici!$T$5:$T$6173="SI")*IFERROR(CriteriTecnici!$O$5:$O$6173*1,0)))&gt;0,MIN(4,SUMIFS(CriteriTecnici!$O:$O,CriteriTecnici!$Q:$Q,$A67&amp;"|"&amp;$C67,CriteriTecnici!$E:$E,"E")*(4/SUMPRODUCT(MAX((CriteriTecnici!$C$5:$C$6173=$C67)*(CriteriTecnici!$E$5:$E$6173="E")*(CriteriTecnici!$T$5:$T$6173="SI")*IFERROR(CriteriTecnici!$O$5:$O$6173*1,0))))),0)+IF(SUMPRODUCT(MAX((CriteriTecnici!$C$5:$C$6173=$C67)*(CriteriTecnici!$E$5:$E$6173="F")*(CriteriTecnici!$T$5:$T$6173="SI")*IFERROR(CriteriTecnici!$O$5:$O$6173*1,0)))&gt;0,MIN(14,SUMIFS(CriteriTecnici!$O:$O,CriteriTecnici!$Q:$Q,$A67&amp;"|"&amp;$C67,CriteriTecnici!$E:$E,"F")*(14/SUMPRODUCT(MAX((CriteriTecnici!$C$5:$C$6173=$C67)*(CriteriTecnici!$E$5:$E$6173="F")*(CriteriTecnici!$T$5:$T$6173="SI")*IFERROR(CriteriTecnici!$O$5:$O$6173*1,0))))),0)+IF(SUMPRODUCT(MAX((CriteriTecnici!$C$5:$C$6173=$C67)*(CriteriTecnici!$E$5:$E$6173="G")*(CriteriTecnici!$T$5:$T$6173="SI")*IFERROR(CriteriTecnici!$O$5:$O$6173*1,0)))&gt;0,MIN(7,SUMIFS(CriteriTecnici!$O:$O,CriteriTecnici!$Q:$Q,$A67&amp;"|"&amp;$C67,CriteriTecnici!$E:$E,"G")*(7/SUMPRODUCT(MAX((CriteriTecnici!$C$5:$C$6173=$C67)*(CriteriTecnici!$E$5:$E$6173="G")*(CriteriTecnici!$T$5:$T$6173="SI")*IFERROR(CriteriTecnici!$O$5:$O$6173*1,0))))),0),4),0),IFERROR($N67*1,0)),0))</f>
        <v/>
      </c>
      <c r="F67" s="20" t="n"/>
      <c r="G67" s="21">
        <f>IF($A67="","",IF(IFERROR(VALUE($D67),0)&lt;&gt;1,"NO",IF(IFERROR(VALUE($O67),0)&gt;=Parametri!$B$2,"SI","NO")))</f>
        <v/>
      </c>
      <c r="H67" s="21">
        <f>IF($G67="SI",SUMPRODUCT(MAX(($C$2:$C$200=$C67)*(IFERROR($D$2:$D$200*1,0)=1)*(IFERROR($O$2:$O$200*1,0)&gt;=Parametri!$B$2)*IFERROR($F$2:$F$200*1,0))),0)</f>
        <v/>
      </c>
      <c r="I67" s="21">
        <f>IF($G67="SI",IF($H67&gt;0,30*(IFERROR($F67*1,0)/$H67),0),0)</f>
        <v/>
      </c>
      <c r="J67" s="21">
        <f>IF($A67="",0,IF($G67="SI",ROUND(IFERROR($E67*1,0)+$I67,4),ROUND(IFERROR($E67*1,0),4)))</f>
        <v/>
      </c>
      <c r="K67" s="21">
        <f>IF($A67="","",IF(IFERROR(VALUE($D67),0)&lt;&gt;1,"Non attiva",IF(IFERROR(VALUE($O67),0)&lt;Parametri!$B$2,"Sotto soglia","")))</f>
        <v/>
      </c>
      <c r="L67" s="21">
        <f>IF($A67="","",$A67&amp;"|"&amp;$C67)</f>
        <v/>
      </c>
      <c r="M67" s="21">
        <f>IF($A67="","",$C67&amp;"|"&amp;TEXT($J67,"0.0000"))</f>
        <v/>
      </c>
      <c r="N67" s="21" t="n"/>
      <c r="O67" s="21">
        <f>IF($A67="",0,IFERROR(IF(SUMIFS(CriteriTecnici!$O:$O,CriteriTecnici!$Q:$Q,$A67&amp;"|"&amp;$C67)&gt;0,SUMIFS(CriteriTecnici!$O:$O,CriteriTecnici!$Q:$Q,$A67&amp;"|"&amp;$C67,CriteriTecnici!$F:$F,"Q")+SUMIFS(CriteriTecnici!$O:$O,CriteriTecnici!$Q:$Q,$A67&amp;"|"&amp;$C67,CriteriTecnici!$F:$F,"T"),IFERROR($N67*1,0)),0))</f>
        <v/>
      </c>
      <c r="P67" s="21">
        <f>IF($A67="","",IF(SUMIFS(CriteriTecnici!$O:$O,CriteriTecnici!$Q:$Q,$A67&amp;"|"&amp;$C67)&gt;0,"Criteri A-G","Aggregato"))</f>
        <v/>
      </c>
    </row>
    <row r="68">
      <c r="A68" s="20" t="n"/>
      <c r="B68" s="20" t="n"/>
      <c r="C68" s="20" t="n"/>
      <c r="D68" s="20" t="n"/>
      <c r="E68" s="21">
        <f>IF($A68="",0,IFERROR(IF(SUMIFS(CriteriTecnici!$O:$O,CriteriTecnici!$Q:$Q,$A68&amp;"|"&amp;$C68)&gt;0,IF($G68="SI",ROUND(IF(SUMPRODUCT(MAX((CriteriTecnici!$C$5:$C$6173=$C68)*(CriteriTecnici!$E$5:$E$6173="A")*(CriteriTecnici!$T$5:$T$6173="SI")*IFERROR(CriteriTecnici!$O$5:$O$6173*1,0)))&gt;0,MIN(7,SUMIFS(CriteriTecnici!$O:$O,CriteriTecnici!$Q:$Q,$A68&amp;"|"&amp;$C68,CriteriTecnici!$E:$E,"A")*(7/SUMPRODUCT(MAX((CriteriTecnici!$C$5:$C$6173=$C68)*(CriteriTecnici!$E$5:$E$6173="A")*(CriteriTecnici!$T$5:$T$6173="SI")*IFERROR(CriteriTecnici!$O$5:$O$6173*1,0))))),0)+IF(SUMPRODUCT(MAX((CriteriTecnici!$C$5:$C$6173=$C68)*(CriteriTecnici!$E$5:$E$6173="B")*(CriteriTecnici!$T$5:$T$6173="SI")*IFERROR(CriteriTecnici!$O$5:$O$6173*1,0)))&gt;0,MIN(14,SUMIFS(CriteriTecnici!$O:$O,CriteriTecnici!$Q:$Q,$A68&amp;"|"&amp;$C68,CriteriTecnici!$E:$E,"B")*(14/SUMPRODUCT(MAX((CriteriTecnici!$C$5:$C$6173=$C68)*(CriteriTecnici!$E$5:$E$6173="B")*(CriteriTecnici!$T$5:$T$6173="SI")*IFERROR(CriteriTecnici!$O$5:$O$6173*1,0))))),0)+IF(SUMPRODUCT(MAX((CriteriTecnici!$C$5:$C$6173=$C68)*(CriteriTecnici!$E$5:$E$6173="C")*(CriteriTecnici!$T$5:$T$6173="SI")*IFERROR(CriteriTecnici!$O$5:$O$6173*1,0)))&gt;0,MIN(14,SUMIFS(CriteriTecnici!$O:$O,CriteriTecnici!$Q:$Q,$A68&amp;"|"&amp;$C68,CriteriTecnici!$E:$E,"C")*(14/SUMPRODUCT(MAX((CriteriTecnici!$C$5:$C$6173=$C68)*(CriteriTecnici!$E$5:$E$6173="C")*(CriteriTecnici!$T$5:$T$6173="SI")*IFERROR(CriteriTecnici!$O$5:$O$6173*1,0))))),0)+IF(SUMPRODUCT(MAX((CriteriTecnici!$C$5:$C$6173=$C68)*(CriteriTecnici!$E$5:$E$6173="D")*(CriteriTecnici!$T$5:$T$6173="SI")*IFERROR(CriteriTecnici!$O$5:$O$6173*1,0)))&gt;0,MIN(10,SUMIFS(CriteriTecnici!$O:$O,CriteriTecnici!$Q:$Q,$A68&amp;"|"&amp;$C68,CriteriTecnici!$E:$E,"D")*(10/SUMPRODUCT(MAX((CriteriTecnici!$C$5:$C$6173=$C68)*(CriteriTecnici!$E$5:$E$6173="D")*(CriteriTecnici!$T$5:$T$6173="SI")*IFERROR(CriteriTecnici!$O$5:$O$6173*1,0))))),0)+IF(SUMPRODUCT(MAX((CriteriTecnici!$C$5:$C$6173=$C68)*(CriteriTecnici!$E$5:$E$6173="E")*(CriteriTecnici!$T$5:$T$6173="SI")*IFERROR(CriteriTecnici!$O$5:$O$6173*1,0)))&gt;0,MIN(4,SUMIFS(CriteriTecnici!$O:$O,CriteriTecnici!$Q:$Q,$A68&amp;"|"&amp;$C68,CriteriTecnici!$E:$E,"E")*(4/SUMPRODUCT(MAX((CriteriTecnici!$C$5:$C$6173=$C68)*(CriteriTecnici!$E$5:$E$6173="E")*(CriteriTecnici!$T$5:$T$6173="SI")*IFERROR(CriteriTecnici!$O$5:$O$6173*1,0))))),0)+IF(SUMPRODUCT(MAX((CriteriTecnici!$C$5:$C$6173=$C68)*(CriteriTecnici!$E$5:$E$6173="F")*(CriteriTecnici!$T$5:$T$6173="SI")*IFERROR(CriteriTecnici!$O$5:$O$6173*1,0)))&gt;0,MIN(14,SUMIFS(CriteriTecnici!$O:$O,CriteriTecnici!$Q:$Q,$A68&amp;"|"&amp;$C68,CriteriTecnici!$E:$E,"F")*(14/SUMPRODUCT(MAX((CriteriTecnici!$C$5:$C$6173=$C68)*(CriteriTecnici!$E$5:$E$6173="F")*(CriteriTecnici!$T$5:$T$6173="SI")*IFERROR(CriteriTecnici!$O$5:$O$6173*1,0))))),0)+IF(SUMPRODUCT(MAX((CriteriTecnici!$C$5:$C$6173=$C68)*(CriteriTecnici!$E$5:$E$6173="G")*(CriteriTecnici!$T$5:$T$6173="SI")*IFERROR(CriteriTecnici!$O$5:$O$6173*1,0)))&gt;0,MIN(7,SUMIFS(CriteriTecnici!$O:$O,CriteriTecnici!$Q:$Q,$A68&amp;"|"&amp;$C68,CriteriTecnici!$E:$E,"G")*(7/SUMPRODUCT(MAX((CriteriTecnici!$C$5:$C$6173=$C68)*(CriteriTecnici!$E$5:$E$6173="G")*(CriteriTecnici!$T$5:$T$6173="SI")*IFERROR(CriteriTecnici!$O$5:$O$6173*1,0))))),0),4),0),IFERROR($N68*1,0)),0))</f>
        <v/>
      </c>
      <c r="F68" s="20" t="n"/>
      <c r="G68" s="21">
        <f>IF($A68="","",IF(IFERROR(VALUE($D68),0)&lt;&gt;1,"NO",IF(IFERROR(VALUE($O68),0)&gt;=Parametri!$B$2,"SI","NO")))</f>
        <v/>
      </c>
      <c r="H68" s="21">
        <f>IF($G68="SI",SUMPRODUCT(MAX(($C$2:$C$200=$C68)*(IFERROR($D$2:$D$200*1,0)=1)*(IFERROR($O$2:$O$200*1,0)&gt;=Parametri!$B$2)*IFERROR($F$2:$F$200*1,0))),0)</f>
        <v/>
      </c>
      <c r="I68" s="21">
        <f>IF($G68="SI",IF($H68&gt;0,30*(IFERROR($F68*1,0)/$H68),0),0)</f>
        <v/>
      </c>
      <c r="J68" s="21">
        <f>IF($A68="",0,IF($G68="SI",ROUND(IFERROR($E68*1,0)+$I68,4),ROUND(IFERROR($E68*1,0),4)))</f>
        <v/>
      </c>
      <c r="K68" s="21">
        <f>IF($A68="","",IF(IFERROR(VALUE($D68),0)&lt;&gt;1,"Non attiva",IF(IFERROR(VALUE($O68),0)&lt;Parametri!$B$2,"Sotto soglia","")))</f>
        <v/>
      </c>
      <c r="L68" s="21">
        <f>IF($A68="","",$A68&amp;"|"&amp;$C68)</f>
        <v/>
      </c>
      <c r="M68" s="21">
        <f>IF($A68="","",$C68&amp;"|"&amp;TEXT($J68,"0.0000"))</f>
        <v/>
      </c>
      <c r="N68" s="21" t="n"/>
      <c r="O68" s="21">
        <f>IF($A68="",0,IFERROR(IF(SUMIFS(CriteriTecnici!$O:$O,CriteriTecnici!$Q:$Q,$A68&amp;"|"&amp;$C68)&gt;0,SUMIFS(CriteriTecnici!$O:$O,CriteriTecnici!$Q:$Q,$A68&amp;"|"&amp;$C68,CriteriTecnici!$F:$F,"Q")+SUMIFS(CriteriTecnici!$O:$O,CriteriTecnici!$Q:$Q,$A68&amp;"|"&amp;$C68,CriteriTecnici!$F:$F,"T"),IFERROR($N68*1,0)),0))</f>
        <v/>
      </c>
      <c r="P68" s="21">
        <f>IF($A68="","",IF(SUMIFS(CriteriTecnici!$O:$O,CriteriTecnici!$Q:$Q,$A68&amp;"|"&amp;$C68)&gt;0,"Criteri A-G","Aggregato"))</f>
        <v/>
      </c>
    </row>
    <row r="69">
      <c r="A69" s="20" t="n"/>
      <c r="B69" s="20" t="n"/>
      <c r="C69" s="20" t="n"/>
      <c r="D69" s="20" t="n"/>
      <c r="E69" s="21">
        <f>IF($A69="",0,IFERROR(IF(SUMIFS(CriteriTecnici!$O:$O,CriteriTecnici!$Q:$Q,$A69&amp;"|"&amp;$C69)&gt;0,IF($G69="SI",ROUND(IF(SUMPRODUCT(MAX((CriteriTecnici!$C$5:$C$6173=$C69)*(CriteriTecnici!$E$5:$E$6173="A")*(CriteriTecnici!$T$5:$T$6173="SI")*IFERROR(CriteriTecnici!$O$5:$O$6173*1,0)))&gt;0,MIN(7,SUMIFS(CriteriTecnici!$O:$O,CriteriTecnici!$Q:$Q,$A69&amp;"|"&amp;$C69,CriteriTecnici!$E:$E,"A")*(7/SUMPRODUCT(MAX((CriteriTecnici!$C$5:$C$6173=$C69)*(CriteriTecnici!$E$5:$E$6173="A")*(CriteriTecnici!$T$5:$T$6173="SI")*IFERROR(CriteriTecnici!$O$5:$O$6173*1,0))))),0)+IF(SUMPRODUCT(MAX((CriteriTecnici!$C$5:$C$6173=$C69)*(CriteriTecnici!$E$5:$E$6173="B")*(CriteriTecnici!$T$5:$T$6173="SI")*IFERROR(CriteriTecnici!$O$5:$O$6173*1,0)))&gt;0,MIN(14,SUMIFS(CriteriTecnici!$O:$O,CriteriTecnici!$Q:$Q,$A69&amp;"|"&amp;$C69,CriteriTecnici!$E:$E,"B")*(14/SUMPRODUCT(MAX((CriteriTecnici!$C$5:$C$6173=$C69)*(CriteriTecnici!$E$5:$E$6173="B")*(CriteriTecnici!$T$5:$T$6173="SI")*IFERROR(CriteriTecnici!$O$5:$O$6173*1,0))))),0)+IF(SUMPRODUCT(MAX((CriteriTecnici!$C$5:$C$6173=$C69)*(CriteriTecnici!$E$5:$E$6173="C")*(CriteriTecnici!$T$5:$T$6173="SI")*IFERROR(CriteriTecnici!$O$5:$O$6173*1,0)))&gt;0,MIN(14,SUMIFS(CriteriTecnici!$O:$O,CriteriTecnici!$Q:$Q,$A69&amp;"|"&amp;$C69,CriteriTecnici!$E:$E,"C")*(14/SUMPRODUCT(MAX((CriteriTecnici!$C$5:$C$6173=$C69)*(CriteriTecnici!$E$5:$E$6173="C")*(CriteriTecnici!$T$5:$T$6173="SI")*IFERROR(CriteriTecnici!$O$5:$O$6173*1,0))))),0)+IF(SUMPRODUCT(MAX((CriteriTecnici!$C$5:$C$6173=$C69)*(CriteriTecnici!$E$5:$E$6173="D")*(CriteriTecnici!$T$5:$T$6173="SI")*IFERROR(CriteriTecnici!$O$5:$O$6173*1,0)))&gt;0,MIN(10,SUMIFS(CriteriTecnici!$O:$O,CriteriTecnici!$Q:$Q,$A69&amp;"|"&amp;$C69,CriteriTecnici!$E:$E,"D")*(10/SUMPRODUCT(MAX((CriteriTecnici!$C$5:$C$6173=$C69)*(CriteriTecnici!$E$5:$E$6173="D")*(CriteriTecnici!$T$5:$T$6173="SI")*IFERROR(CriteriTecnici!$O$5:$O$6173*1,0))))),0)+IF(SUMPRODUCT(MAX((CriteriTecnici!$C$5:$C$6173=$C69)*(CriteriTecnici!$E$5:$E$6173="E")*(CriteriTecnici!$T$5:$T$6173="SI")*IFERROR(CriteriTecnici!$O$5:$O$6173*1,0)))&gt;0,MIN(4,SUMIFS(CriteriTecnici!$O:$O,CriteriTecnici!$Q:$Q,$A69&amp;"|"&amp;$C69,CriteriTecnici!$E:$E,"E")*(4/SUMPRODUCT(MAX((CriteriTecnici!$C$5:$C$6173=$C69)*(CriteriTecnici!$E$5:$E$6173="E")*(CriteriTecnici!$T$5:$T$6173="SI")*IFERROR(CriteriTecnici!$O$5:$O$6173*1,0))))),0)+IF(SUMPRODUCT(MAX((CriteriTecnici!$C$5:$C$6173=$C69)*(CriteriTecnici!$E$5:$E$6173="F")*(CriteriTecnici!$T$5:$T$6173="SI")*IFERROR(CriteriTecnici!$O$5:$O$6173*1,0)))&gt;0,MIN(14,SUMIFS(CriteriTecnici!$O:$O,CriteriTecnici!$Q:$Q,$A69&amp;"|"&amp;$C69,CriteriTecnici!$E:$E,"F")*(14/SUMPRODUCT(MAX((CriteriTecnici!$C$5:$C$6173=$C69)*(CriteriTecnici!$E$5:$E$6173="F")*(CriteriTecnici!$T$5:$T$6173="SI")*IFERROR(CriteriTecnici!$O$5:$O$6173*1,0))))),0)+IF(SUMPRODUCT(MAX((CriteriTecnici!$C$5:$C$6173=$C69)*(CriteriTecnici!$E$5:$E$6173="G")*(CriteriTecnici!$T$5:$T$6173="SI")*IFERROR(CriteriTecnici!$O$5:$O$6173*1,0)))&gt;0,MIN(7,SUMIFS(CriteriTecnici!$O:$O,CriteriTecnici!$Q:$Q,$A69&amp;"|"&amp;$C69,CriteriTecnici!$E:$E,"G")*(7/SUMPRODUCT(MAX((CriteriTecnici!$C$5:$C$6173=$C69)*(CriteriTecnici!$E$5:$E$6173="G")*(CriteriTecnici!$T$5:$T$6173="SI")*IFERROR(CriteriTecnici!$O$5:$O$6173*1,0))))),0),4),0),IFERROR($N69*1,0)),0))</f>
        <v/>
      </c>
      <c r="F69" s="20" t="n"/>
      <c r="G69" s="21">
        <f>IF($A69="","",IF(IFERROR(VALUE($D69),0)&lt;&gt;1,"NO",IF(IFERROR(VALUE($O69),0)&gt;=Parametri!$B$2,"SI","NO")))</f>
        <v/>
      </c>
      <c r="H69" s="21">
        <f>IF($G69="SI",SUMPRODUCT(MAX(($C$2:$C$200=$C69)*(IFERROR($D$2:$D$200*1,0)=1)*(IFERROR($O$2:$O$200*1,0)&gt;=Parametri!$B$2)*IFERROR($F$2:$F$200*1,0))),0)</f>
        <v/>
      </c>
      <c r="I69" s="21">
        <f>IF($G69="SI",IF($H69&gt;0,30*(IFERROR($F69*1,0)/$H69),0),0)</f>
        <v/>
      </c>
      <c r="J69" s="21">
        <f>IF($A69="",0,IF($G69="SI",ROUND(IFERROR($E69*1,0)+$I69,4),ROUND(IFERROR($E69*1,0),4)))</f>
        <v/>
      </c>
      <c r="K69" s="21">
        <f>IF($A69="","",IF(IFERROR(VALUE($D69),0)&lt;&gt;1,"Non attiva",IF(IFERROR(VALUE($O69),0)&lt;Parametri!$B$2,"Sotto soglia","")))</f>
        <v/>
      </c>
      <c r="L69" s="21">
        <f>IF($A69="","",$A69&amp;"|"&amp;$C69)</f>
        <v/>
      </c>
      <c r="M69" s="21">
        <f>IF($A69="","",$C69&amp;"|"&amp;TEXT($J69,"0.0000"))</f>
        <v/>
      </c>
      <c r="N69" s="21" t="n"/>
      <c r="O69" s="21">
        <f>IF($A69="",0,IFERROR(IF(SUMIFS(CriteriTecnici!$O:$O,CriteriTecnici!$Q:$Q,$A69&amp;"|"&amp;$C69)&gt;0,SUMIFS(CriteriTecnici!$O:$O,CriteriTecnici!$Q:$Q,$A69&amp;"|"&amp;$C69,CriteriTecnici!$F:$F,"Q")+SUMIFS(CriteriTecnici!$O:$O,CriteriTecnici!$Q:$Q,$A69&amp;"|"&amp;$C69,CriteriTecnici!$F:$F,"T"),IFERROR($N69*1,0)),0))</f>
        <v/>
      </c>
      <c r="P69" s="21">
        <f>IF($A69="","",IF(SUMIFS(CriteriTecnici!$O:$O,CriteriTecnici!$Q:$Q,$A69&amp;"|"&amp;$C69)&gt;0,"Criteri A-G","Aggregato"))</f>
        <v/>
      </c>
    </row>
    <row r="70">
      <c r="A70" s="20" t="n"/>
      <c r="B70" s="20" t="n"/>
      <c r="C70" s="20" t="n"/>
      <c r="D70" s="20" t="n"/>
      <c r="E70" s="21">
        <f>IF($A70="",0,IFERROR(IF(SUMIFS(CriteriTecnici!$O:$O,CriteriTecnici!$Q:$Q,$A70&amp;"|"&amp;$C70)&gt;0,IF($G70="SI",ROUND(IF(SUMPRODUCT(MAX((CriteriTecnici!$C$5:$C$6173=$C70)*(CriteriTecnici!$E$5:$E$6173="A")*(CriteriTecnici!$T$5:$T$6173="SI")*IFERROR(CriteriTecnici!$O$5:$O$6173*1,0)))&gt;0,MIN(7,SUMIFS(CriteriTecnici!$O:$O,CriteriTecnici!$Q:$Q,$A70&amp;"|"&amp;$C70,CriteriTecnici!$E:$E,"A")*(7/SUMPRODUCT(MAX((CriteriTecnici!$C$5:$C$6173=$C70)*(CriteriTecnici!$E$5:$E$6173="A")*(CriteriTecnici!$T$5:$T$6173="SI")*IFERROR(CriteriTecnici!$O$5:$O$6173*1,0))))),0)+IF(SUMPRODUCT(MAX((CriteriTecnici!$C$5:$C$6173=$C70)*(CriteriTecnici!$E$5:$E$6173="B")*(CriteriTecnici!$T$5:$T$6173="SI")*IFERROR(CriteriTecnici!$O$5:$O$6173*1,0)))&gt;0,MIN(14,SUMIFS(CriteriTecnici!$O:$O,CriteriTecnici!$Q:$Q,$A70&amp;"|"&amp;$C70,CriteriTecnici!$E:$E,"B")*(14/SUMPRODUCT(MAX((CriteriTecnici!$C$5:$C$6173=$C70)*(CriteriTecnici!$E$5:$E$6173="B")*(CriteriTecnici!$T$5:$T$6173="SI")*IFERROR(CriteriTecnici!$O$5:$O$6173*1,0))))),0)+IF(SUMPRODUCT(MAX((CriteriTecnici!$C$5:$C$6173=$C70)*(CriteriTecnici!$E$5:$E$6173="C")*(CriteriTecnici!$T$5:$T$6173="SI")*IFERROR(CriteriTecnici!$O$5:$O$6173*1,0)))&gt;0,MIN(14,SUMIFS(CriteriTecnici!$O:$O,CriteriTecnici!$Q:$Q,$A70&amp;"|"&amp;$C70,CriteriTecnici!$E:$E,"C")*(14/SUMPRODUCT(MAX((CriteriTecnici!$C$5:$C$6173=$C70)*(CriteriTecnici!$E$5:$E$6173="C")*(CriteriTecnici!$T$5:$T$6173="SI")*IFERROR(CriteriTecnici!$O$5:$O$6173*1,0))))),0)+IF(SUMPRODUCT(MAX((CriteriTecnici!$C$5:$C$6173=$C70)*(CriteriTecnici!$E$5:$E$6173="D")*(CriteriTecnici!$T$5:$T$6173="SI")*IFERROR(CriteriTecnici!$O$5:$O$6173*1,0)))&gt;0,MIN(10,SUMIFS(CriteriTecnici!$O:$O,CriteriTecnici!$Q:$Q,$A70&amp;"|"&amp;$C70,CriteriTecnici!$E:$E,"D")*(10/SUMPRODUCT(MAX((CriteriTecnici!$C$5:$C$6173=$C70)*(CriteriTecnici!$E$5:$E$6173="D")*(CriteriTecnici!$T$5:$T$6173="SI")*IFERROR(CriteriTecnici!$O$5:$O$6173*1,0))))),0)+IF(SUMPRODUCT(MAX((CriteriTecnici!$C$5:$C$6173=$C70)*(CriteriTecnici!$E$5:$E$6173="E")*(CriteriTecnici!$T$5:$T$6173="SI")*IFERROR(CriteriTecnici!$O$5:$O$6173*1,0)))&gt;0,MIN(4,SUMIFS(CriteriTecnici!$O:$O,CriteriTecnici!$Q:$Q,$A70&amp;"|"&amp;$C70,CriteriTecnici!$E:$E,"E")*(4/SUMPRODUCT(MAX((CriteriTecnici!$C$5:$C$6173=$C70)*(CriteriTecnici!$E$5:$E$6173="E")*(CriteriTecnici!$T$5:$T$6173="SI")*IFERROR(CriteriTecnici!$O$5:$O$6173*1,0))))),0)+IF(SUMPRODUCT(MAX((CriteriTecnici!$C$5:$C$6173=$C70)*(CriteriTecnici!$E$5:$E$6173="F")*(CriteriTecnici!$T$5:$T$6173="SI")*IFERROR(CriteriTecnici!$O$5:$O$6173*1,0)))&gt;0,MIN(14,SUMIFS(CriteriTecnici!$O:$O,CriteriTecnici!$Q:$Q,$A70&amp;"|"&amp;$C70,CriteriTecnici!$E:$E,"F")*(14/SUMPRODUCT(MAX((CriteriTecnici!$C$5:$C$6173=$C70)*(CriteriTecnici!$E$5:$E$6173="F")*(CriteriTecnici!$T$5:$T$6173="SI")*IFERROR(CriteriTecnici!$O$5:$O$6173*1,0))))),0)+IF(SUMPRODUCT(MAX((CriteriTecnici!$C$5:$C$6173=$C70)*(CriteriTecnici!$E$5:$E$6173="G")*(CriteriTecnici!$T$5:$T$6173="SI")*IFERROR(CriteriTecnici!$O$5:$O$6173*1,0)))&gt;0,MIN(7,SUMIFS(CriteriTecnici!$O:$O,CriteriTecnici!$Q:$Q,$A70&amp;"|"&amp;$C70,CriteriTecnici!$E:$E,"G")*(7/SUMPRODUCT(MAX((CriteriTecnici!$C$5:$C$6173=$C70)*(CriteriTecnici!$E$5:$E$6173="G")*(CriteriTecnici!$T$5:$T$6173="SI")*IFERROR(CriteriTecnici!$O$5:$O$6173*1,0))))),0),4),0),IFERROR($N70*1,0)),0))</f>
        <v/>
      </c>
      <c r="F70" s="20" t="n"/>
      <c r="G70" s="21">
        <f>IF($A70="","",IF(IFERROR(VALUE($D70),0)&lt;&gt;1,"NO",IF(IFERROR(VALUE($O70),0)&gt;=Parametri!$B$2,"SI","NO")))</f>
        <v/>
      </c>
      <c r="H70" s="21">
        <f>IF($G70="SI",SUMPRODUCT(MAX(($C$2:$C$200=$C70)*(IFERROR($D$2:$D$200*1,0)=1)*(IFERROR($O$2:$O$200*1,0)&gt;=Parametri!$B$2)*IFERROR($F$2:$F$200*1,0))),0)</f>
        <v/>
      </c>
      <c r="I70" s="21">
        <f>IF($G70="SI",IF($H70&gt;0,30*(IFERROR($F70*1,0)/$H70),0),0)</f>
        <v/>
      </c>
      <c r="J70" s="21">
        <f>IF($A70="",0,IF($G70="SI",ROUND(IFERROR($E70*1,0)+$I70,4),ROUND(IFERROR($E70*1,0),4)))</f>
        <v/>
      </c>
      <c r="K70" s="21">
        <f>IF($A70="","",IF(IFERROR(VALUE($D70),0)&lt;&gt;1,"Non attiva",IF(IFERROR(VALUE($O70),0)&lt;Parametri!$B$2,"Sotto soglia","")))</f>
        <v/>
      </c>
      <c r="L70" s="21">
        <f>IF($A70="","",$A70&amp;"|"&amp;$C70)</f>
        <v/>
      </c>
      <c r="M70" s="21">
        <f>IF($A70="","",$C70&amp;"|"&amp;TEXT($J70,"0.0000"))</f>
        <v/>
      </c>
      <c r="N70" s="21" t="n"/>
      <c r="O70" s="21">
        <f>IF($A70="",0,IFERROR(IF(SUMIFS(CriteriTecnici!$O:$O,CriteriTecnici!$Q:$Q,$A70&amp;"|"&amp;$C70)&gt;0,SUMIFS(CriteriTecnici!$O:$O,CriteriTecnici!$Q:$Q,$A70&amp;"|"&amp;$C70,CriteriTecnici!$F:$F,"Q")+SUMIFS(CriteriTecnici!$O:$O,CriteriTecnici!$Q:$Q,$A70&amp;"|"&amp;$C70,CriteriTecnici!$F:$F,"T"),IFERROR($N70*1,0)),0))</f>
        <v/>
      </c>
      <c r="P70" s="21">
        <f>IF($A70="","",IF(SUMIFS(CriteriTecnici!$O:$O,CriteriTecnici!$Q:$Q,$A70&amp;"|"&amp;$C70)&gt;0,"Criteri A-G","Aggregato"))</f>
        <v/>
      </c>
    </row>
    <row r="71">
      <c r="A71" s="20" t="n"/>
      <c r="B71" s="20" t="n"/>
      <c r="C71" s="20" t="n"/>
      <c r="D71" s="20" t="n"/>
      <c r="E71" s="21">
        <f>IF($A71="",0,IFERROR(IF(SUMIFS(CriteriTecnici!$O:$O,CriteriTecnici!$Q:$Q,$A71&amp;"|"&amp;$C71)&gt;0,IF($G71="SI",ROUND(IF(SUMPRODUCT(MAX((CriteriTecnici!$C$5:$C$6173=$C71)*(CriteriTecnici!$E$5:$E$6173="A")*(CriteriTecnici!$T$5:$T$6173="SI")*IFERROR(CriteriTecnici!$O$5:$O$6173*1,0)))&gt;0,MIN(7,SUMIFS(CriteriTecnici!$O:$O,CriteriTecnici!$Q:$Q,$A71&amp;"|"&amp;$C71,CriteriTecnici!$E:$E,"A")*(7/SUMPRODUCT(MAX((CriteriTecnici!$C$5:$C$6173=$C71)*(CriteriTecnici!$E$5:$E$6173="A")*(CriteriTecnici!$T$5:$T$6173="SI")*IFERROR(CriteriTecnici!$O$5:$O$6173*1,0))))),0)+IF(SUMPRODUCT(MAX((CriteriTecnici!$C$5:$C$6173=$C71)*(CriteriTecnici!$E$5:$E$6173="B")*(CriteriTecnici!$T$5:$T$6173="SI")*IFERROR(CriteriTecnici!$O$5:$O$6173*1,0)))&gt;0,MIN(14,SUMIFS(CriteriTecnici!$O:$O,CriteriTecnici!$Q:$Q,$A71&amp;"|"&amp;$C71,CriteriTecnici!$E:$E,"B")*(14/SUMPRODUCT(MAX((CriteriTecnici!$C$5:$C$6173=$C71)*(CriteriTecnici!$E$5:$E$6173="B")*(CriteriTecnici!$T$5:$T$6173="SI")*IFERROR(CriteriTecnici!$O$5:$O$6173*1,0))))),0)+IF(SUMPRODUCT(MAX((CriteriTecnici!$C$5:$C$6173=$C71)*(CriteriTecnici!$E$5:$E$6173="C")*(CriteriTecnici!$T$5:$T$6173="SI")*IFERROR(CriteriTecnici!$O$5:$O$6173*1,0)))&gt;0,MIN(14,SUMIFS(CriteriTecnici!$O:$O,CriteriTecnici!$Q:$Q,$A71&amp;"|"&amp;$C71,CriteriTecnici!$E:$E,"C")*(14/SUMPRODUCT(MAX((CriteriTecnici!$C$5:$C$6173=$C71)*(CriteriTecnici!$E$5:$E$6173="C")*(CriteriTecnici!$T$5:$T$6173="SI")*IFERROR(CriteriTecnici!$O$5:$O$6173*1,0))))),0)+IF(SUMPRODUCT(MAX((CriteriTecnici!$C$5:$C$6173=$C71)*(CriteriTecnici!$E$5:$E$6173="D")*(CriteriTecnici!$T$5:$T$6173="SI")*IFERROR(CriteriTecnici!$O$5:$O$6173*1,0)))&gt;0,MIN(10,SUMIFS(CriteriTecnici!$O:$O,CriteriTecnici!$Q:$Q,$A71&amp;"|"&amp;$C71,CriteriTecnici!$E:$E,"D")*(10/SUMPRODUCT(MAX((CriteriTecnici!$C$5:$C$6173=$C71)*(CriteriTecnici!$E$5:$E$6173="D")*(CriteriTecnici!$T$5:$T$6173="SI")*IFERROR(CriteriTecnici!$O$5:$O$6173*1,0))))),0)+IF(SUMPRODUCT(MAX((CriteriTecnici!$C$5:$C$6173=$C71)*(CriteriTecnici!$E$5:$E$6173="E")*(CriteriTecnici!$T$5:$T$6173="SI")*IFERROR(CriteriTecnici!$O$5:$O$6173*1,0)))&gt;0,MIN(4,SUMIFS(CriteriTecnici!$O:$O,CriteriTecnici!$Q:$Q,$A71&amp;"|"&amp;$C71,CriteriTecnici!$E:$E,"E")*(4/SUMPRODUCT(MAX((CriteriTecnici!$C$5:$C$6173=$C71)*(CriteriTecnici!$E$5:$E$6173="E")*(CriteriTecnici!$T$5:$T$6173="SI")*IFERROR(CriteriTecnici!$O$5:$O$6173*1,0))))),0)+IF(SUMPRODUCT(MAX((CriteriTecnici!$C$5:$C$6173=$C71)*(CriteriTecnici!$E$5:$E$6173="F")*(CriteriTecnici!$T$5:$T$6173="SI")*IFERROR(CriteriTecnici!$O$5:$O$6173*1,0)))&gt;0,MIN(14,SUMIFS(CriteriTecnici!$O:$O,CriteriTecnici!$Q:$Q,$A71&amp;"|"&amp;$C71,CriteriTecnici!$E:$E,"F")*(14/SUMPRODUCT(MAX((CriteriTecnici!$C$5:$C$6173=$C71)*(CriteriTecnici!$E$5:$E$6173="F")*(CriteriTecnici!$T$5:$T$6173="SI")*IFERROR(CriteriTecnici!$O$5:$O$6173*1,0))))),0)+IF(SUMPRODUCT(MAX((CriteriTecnici!$C$5:$C$6173=$C71)*(CriteriTecnici!$E$5:$E$6173="G")*(CriteriTecnici!$T$5:$T$6173="SI")*IFERROR(CriteriTecnici!$O$5:$O$6173*1,0)))&gt;0,MIN(7,SUMIFS(CriteriTecnici!$O:$O,CriteriTecnici!$Q:$Q,$A71&amp;"|"&amp;$C71,CriteriTecnici!$E:$E,"G")*(7/SUMPRODUCT(MAX((CriteriTecnici!$C$5:$C$6173=$C71)*(CriteriTecnici!$E$5:$E$6173="G")*(CriteriTecnici!$T$5:$T$6173="SI")*IFERROR(CriteriTecnici!$O$5:$O$6173*1,0))))),0),4),0),IFERROR($N71*1,0)),0))</f>
        <v/>
      </c>
      <c r="F71" s="20" t="n"/>
      <c r="G71" s="21">
        <f>IF($A71="","",IF(IFERROR(VALUE($D71),0)&lt;&gt;1,"NO",IF(IFERROR(VALUE($O71),0)&gt;=Parametri!$B$2,"SI","NO")))</f>
        <v/>
      </c>
      <c r="H71" s="21">
        <f>IF($G71="SI",SUMPRODUCT(MAX(($C$2:$C$200=$C71)*(IFERROR($D$2:$D$200*1,0)=1)*(IFERROR($O$2:$O$200*1,0)&gt;=Parametri!$B$2)*IFERROR($F$2:$F$200*1,0))),0)</f>
        <v/>
      </c>
      <c r="I71" s="21">
        <f>IF($G71="SI",IF($H71&gt;0,30*(IFERROR($F71*1,0)/$H71),0),0)</f>
        <v/>
      </c>
      <c r="J71" s="21">
        <f>IF($A71="",0,IF($G71="SI",ROUND(IFERROR($E71*1,0)+$I71,4),ROUND(IFERROR($E71*1,0),4)))</f>
        <v/>
      </c>
      <c r="K71" s="21">
        <f>IF($A71="","",IF(IFERROR(VALUE($D71),0)&lt;&gt;1,"Non attiva",IF(IFERROR(VALUE($O71),0)&lt;Parametri!$B$2,"Sotto soglia","")))</f>
        <v/>
      </c>
      <c r="L71" s="21">
        <f>IF($A71="","",$A71&amp;"|"&amp;$C71)</f>
        <v/>
      </c>
      <c r="M71" s="21">
        <f>IF($A71="","",$C71&amp;"|"&amp;TEXT($J71,"0.0000"))</f>
        <v/>
      </c>
      <c r="N71" s="21" t="n"/>
      <c r="O71" s="21">
        <f>IF($A71="",0,IFERROR(IF(SUMIFS(CriteriTecnici!$O:$O,CriteriTecnici!$Q:$Q,$A71&amp;"|"&amp;$C71)&gt;0,SUMIFS(CriteriTecnici!$O:$O,CriteriTecnici!$Q:$Q,$A71&amp;"|"&amp;$C71,CriteriTecnici!$F:$F,"Q")+SUMIFS(CriteriTecnici!$O:$O,CriteriTecnici!$Q:$Q,$A71&amp;"|"&amp;$C71,CriteriTecnici!$F:$F,"T"),IFERROR($N71*1,0)),0))</f>
        <v/>
      </c>
      <c r="P71" s="21">
        <f>IF($A71="","",IF(SUMIFS(CriteriTecnici!$O:$O,CriteriTecnici!$Q:$Q,$A71&amp;"|"&amp;$C71)&gt;0,"Criteri A-G","Aggregato"))</f>
        <v/>
      </c>
    </row>
    <row r="72">
      <c r="A72" s="20" t="n"/>
      <c r="B72" s="20" t="n"/>
      <c r="C72" s="20" t="n"/>
      <c r="D72" s="20" t="n"/>
      <c r="E72" s="21">
        <f>IF($A72="",0,IFERROR(IF(SUMIFS(CriteriTecnici!$O:$O,CriteriTecnici!$Q:$Q,$A72&amp;"|"&amp;$C72)&gt;0,IF($G72="SI",ROUND(IF(SUMPRODUCT(MAX((CriteriTecnici!$C$5:$C$6173=$C72)*(CriteriTecnici!$E$5:$E$6173="A")*(CriteriTecnici!$T$5:$T$6173="SI")*IFERROR(CriteriTecnici!$O$5:$O$6173*1,0)))&gt;0,MIN(7,SUMIFS(CriteriTecnici!$O:$O,CriteriTecnici!$Q:$Q,$A72&amp;"|"&amp;$C72,CriteriTecnici!$E:$E,"A")*(7/SUMPRODUCT(MAX((CriteriTecnici!$C$5:$C$6173=$C72)*(CriteriTecnici!$E$5:$E$6173="A")*(CriteriTecnici!$T$5:$T$6173="SI")*IFERROR(CriteriTecnici!$O$5:$O$6173*1,0))))),0)+IF(SUMPRODUCT(MAX((CriteriTecnici!$C$5:$C$6173=$C72)*(CriteriTecnici!$E$5:$E$6173="B")*(CriteriTecnici!$T$5:$T$6173="SI")*IFERROR(CriteriTecnici!$O$5:$O$6173*1,0)))&gt;0,MIN(14,SUMIFS(CriteriTecnici!$O:$O,CriteriTecnici!$Q:$Q,$A72&amp;"|"&amp;$C72,CriteriTecnici!$E:$E,"B")*(14/SUMPRODUCT(MAX((CriteriTecnici!$C$5:$C$6173=$C72)*(CriteriTecnici!$E$5:$E$6173="B")*(CriteriTecnici!$T$5:$T$6173="SI")*IFERROR(CriteriTecnici!$O$5:$O$6173*1,0))))),0)+IF(SUMPRODUCT(MAX((CriteriTecnici!$C$5:$C$6173=$C72)*(CriteriTecnici!$E$5:$E$6173="C")*(CriteriTecnici!$T$5:$T$6173="SI")*IFERROR(CriteriTecnici!$O$5:$O$6173*1,0)))&gt;0,MIN(14,SUMIFS(CriteriTecnici!$O:$O,CriteriTecnici!$Q:$Q,$A72&amp;"|"&amp;$C72,CriteriTecnici!$E:$E,"C")*(14/SUMPRODUCT(MAX((CriteriTecnici!$C$5:$C$6173=$C72)*(CriteriTecnici!$E$5:$E$6173="C")*(CriteriTecnici!$T$5:$T$6173="SI")*IFERROR(CriteriTecnici!$O$5:$O$6173*1,0))))),0)+IF(SUMPRODUCT(MAX((CriteriTecnici!$C$5:$C$6173=$C72)*(CriteriTecnici!$E$5:$E$6173="D")*(CriteriTecnici!$T$5:$T$6173="SI")*IFERROR(CriteriTecnici!$O$5:$O$6173*1,0)))&gt;0,MIN(10,SUMIFS(CriteriTecnici!$O:$O,CriteriTecnici!$Q:$Q,$A72&amp;"|"&amp;$C72,CriteriTecnici!$E:$E,"D")*(10/SUMPRODUCT(MAX((CriteriTecnici!$C$5:$C$6173=$C72)*(CriteriTecnici!$E$5:$E$6173="D")*(CriteriTecnici!$T$5:$T$6173="SI")*IFERROR(CriteriTecnici!$O$5:$O$6173*1,0))))),0)+IF(SUMPRODUCT(MAX((CriteriTecnici!$C$5:$C$6173=$C72)*(CriteriTecnici!$E$5:$E$6173="E")*(CriteriTecnici!$T$5:$T$6173="SI")*IFERROR(CriteriTecnici!$O$5:$O$6173*1,0)))&gt;0,MIN(4,SUMIFS(CriteriTecnici!$O:$O,CriteriTecnici!$Q:$Q,$A72&amp;"|"&amp;$C72,CriteriTecnici!$E:$E,"E")*(4/SUMPRODUCT(MAX((CriteriTecnici!$C$5:$C$6173=$C72)*(CriteriTecnici!$E$5:$E$6173="E")*(CriteriTecnici!$T$5:$T$6173="SI")*IFERROR(CriteriTecnici!$O$5:$O$6173*1,0))))),0)+IF(SUMPRODUCT(MAX((CriteriTecnici!$C$5:$C$6173=$C72)*(CriteriTecnici!$E$5:$E$6173="F")*(CriteriTecnici!$T$5:$T$6173="SI")*IFERROR(CriteriTecnici!$O$5:$O$6173*1,0)))&gt;0,MIN(14,SUMIFS(CriteriTecnici!$O:$O,CriteriTecnici!$Q:$Q,$A72&amp;"|"&amp;$C72,CriteriTecnici!$E:$E,"F")*(14/SUMPRODUCT(MAX((CriteriTecnici!$C$5:$C$6173=$C72)*(CriteriTecnici!$E$5:$E$6173="F")*(CriteriTecnici!$T$5:$T$6173="SI")*IFERROR(CriteriTecnici!$O$5:$O$6173*1,0))))),0)+IF(SUMPRODUCT(MAX((CriteriTecnici!$C$5:$C$6173=$C72)*(CriteriTecnici!$E$5:$E$6173="G")*(CriteriTecnici!$T$5:$T$6173="SI")*IFERROR(CriteriTecnici!$O$5:$O$6173*1,0)))&gt;0,MIN(7,SUMIFS(CriteriTecnici!$O:$O,CriteriTecnici!$Q:$Q,$A72&amp;"|"&amp;$C72,CriteriTecnici!$E:$E,"G")*(7/SUMPRODUCT(MAX((CriteriTecnici!$C$5:$C$6173=$C72)*(CriteriTecnici!$E$5:$E$6173="G")*(CriteriTecnici!$T$5:$T$6173="SI")*IFERROR(CriteriTecnici!$O$5:$O$6173*1,0))))),0),4),0),IFERROR($N72*1,0)),0))</f>
        <v/>
      </c>
      <c r="F72" s="20" t="n"/>
      <c r="G72" s="21">
        <f>IF($A72="","",IF(IFERROR(VALUE($D72),0)&lt;&gt;1,"NO",IF(IFERROR(VALUE($O72),0)&gt;=Parametri!$B$2,"SI","NO")))</f>
        <v/>
      </c>
      <c r="H72" s="21">
        <f>IF($G72="SI",SUMPRODUCT(MAX(($C$2:$C$200=$C72)*(IFERROR($D$2:$D$200*1,0)=1)*(IFERROR($O$2:$O$200*1,0)&gt;=Parametri!$B$2)*IFERROR($F$2:$F$200*1,0))),0)</f>
        <v/>
      </c>
      <c r="I72" s="21">
        <f>IF($G72="SI",IF($H72&gt;0,30*(IFERROR($F72*1,0)/$H72),0),0)</f>
        <v/>
      </c>
      <c r="J72" s="21">
        <f>IF($A72="",0,IF($G72="SI",ROUND(IFERROR($E72*1,0)+$I72,4),ROUND(IFERROR($E72*1,0),4)))</f>
        <v/>
      </c>
      <c r="K72" s="21">
        <f>IF($A72="","",IF(IFERROR(VALUE($D72),0)&lt;&gt;1,"Non attiva",IF(IFERROR(VALUE($O72),0)&lt;Parametri!$B$2,"Sotto soglia","")))</f>
        <v/>
      </c>
      <c r="L72" s="21">
        <f>IF($A72="","",$A72&amp;"|"&amp;$C72)</f>
        <v/>
      </c>
      <c r="M72" s="21">
        <f>IF($A72="","",$C72&amp;"|"&amp;TEXT($J72,"0.0000"))</f>
        <v/>
      </c>
      <c r="N72" s="21" t="n"/>
      <c r="O72" s="21">
        <f>IF($A72="",0,IFERROR(IF(SUMIFS(CriteriTecnici!$O:$O,CriteriTecnici!$Q:$Q,$A72&amp;"|"&amp;$C72)&gt;0,SUMIFS(CriteriTecnici!$O:$O,CriteriTecnici!$Q:$Q,$A72&amp;"|"&amp;$C72,CriteriTecnici!$F:$F,"Q")+SUMIFS(CriteriTecnici!$O:$O,CriteriTecnici!$Q:$Q,$A72&amp;"|"&amp;$C72,CriteriTecnici!$F:$F,"T"),IFERROR($N72*1,0)),0))</f>
        <v/>
      </c>
      <c r="P72" s="21">
        <f>IF($A72="","",IF(SUMIFS(CriteriTecnici!$O:$O,CriteriTecnici!$Q:$Q,$A72&amp;"|"&amp;$C72)&gt;0,"Criteri A-G","Aggregato"))</f>
        <v/>
      </c>
    </row>
    <row r="73">
      <c r="A73" s="20" t="n"/>
      <c r="B73" s="20" t="n"/>
      <c r="C73" s="20" t="n"/>
      <c r="D73" s="20" t="n"/>
      <c r="E73" s="21">
        <f>IF($A73="",0,IFERROR(IF(SUMIFS(CriteriTecnici!$O:$O,CriteriTecnici!$Q:$Q,$A73&amp;"|"&amp;$C73)&gt;0,IF($G73="SI",ROUND(IF(SUMPRODUCT(MAX((CriteriTecnici!$C$5:$C$6173=$C73)*(CriteriTecnici!$E$5:$E$6173="A")*(CriteriTecnici!$T$5:$T$6173="SI")*IFERROR(CriteriTecnici!$O$5:$O$6173*1,0)))&gt;0,MIN(7,SUMIFS(CriteriTecnici!$O:$O,CriteriTecnici!$Q:$Q,$A73&amp;"|"&amp;$C73,CriteriTecnici!$E:$E,"A")*(7/SUMPRODUCT(MAX((CriteriTecnici!$C$5:$C$6173=$C73)*(CriteriTecnici!$E$5:$E$6173="A")*(CriteriTecnici!$T$5:$T$6173="SI")*IFERROR(CriteriTecnici!$O$5:$O$6173*1,0))))),0)+IF(SUMPRODUCT(MAX((CriteriTecnici!$C$5:$C$6173=$C73)*(CriteriTecnici!$E$5:$E$6173="B")*(CriteriTecnici!$T$5:$T$6173="SI")*IFERROR(CriteriTecnici!$O$5:$O$6173*1,0)))&gt;0,MIN(14,SUMIFS(CriteriTecnici!$O:$O,CriteriTecnici!$Q:$Q,$A73&amp;"|"&amp;$C73,CriteriTecnici!$E:$E,"B")*(14/SUMPRODUCT(MAX((CriteriTecnici!$C$5:$C$6173=$C73)*(CriteriTecnici!$E$5:$E$6173="B")*(CriteriTecnici!$T$5:$T$6173="SI")*IFERROR(CriteriTecnici!$O$5:$O$6173*1,0))))),0)+IF(SUMPRODUCT(MAX((CriteriTecnici!$C$5:$C$6173=$C73)*(CriteriTecnici!$E$5:$E$6173="C")*(CriteriTecnici!$T$5:$T$6173="SI")*IFERROR(CriteriTecnici!$O$5:$O$6173*1,0)))&gt;0,MIN(14,SUMIFS(CriteriTecnici!$O:$O,CriteriTecnici!$Q:$Q,$A73&amp;"|"&amp;$C73,CriteriTecnici!$E:$E,"C")*(14/SUMPRODUCT(MAX((CriteriTecnici!$C$5:$C$6173=$C73)*(CriteriTecnici!$E$5:$E$6173="C")*(CriteriTecnici!$T$5:$T$6173="SI")*IFERROR(CriteriTecnici!$O$5:$O$6173*1,0))))),0)+IF(SUMPRODUCT(MAX((CriteriTecnici!$C$5:$C$6173=$C73)*(CriteriTecnici!$E$5:$E$6173="D")*(CriteriTecnici!$T$5:$T$6173="SI")*IFERROR(CriteriTecnici!$O$5:$O$6173*1,0)))&gt;0,MIN(10,SUMIFS(CriteriTecnici!$O:$O,CriteriTecnici!$Q:$Q,$A73&amp;"|"&amp;$C73,CriteriTecnici!$E:$E,"D")*(10/SUMPRODUCT(MAX((CriteriTecnici!$C$5:$C$6173=$C73)*(CriteriTecnici!$E$5:$E$6173="D")*(CriteriTecnici!$T$5:$T$6173="SI")*IFERROR(CriteriTecnici!$O$5:$O$6173*1,0))))),0)+IF(SUMPRODUCT(MAX((CriteriTecnici!$C$5:$C$6173=$C73)*(CriteriTecnici!$E$5:$E$6173="E")*(CriteriTecnici!$T$5:$T$6173="SI")*IFERROR(CriteriTecnici!$O$5:$O$6173*1,0)))&gt;0,MIN(4,SUMIFS(CriteriTecnici!$O:$O,CriteriTecnici!$Q:$Q,$A73&amp;"|"&amp;$C73,CriteriTecnici!$E:$E,"E")*(4/SUMPRODUCT(MAX((CriteriTecnici!$C$5:$C$6173=$C73)*(CriteriTecnici!$E$5:$E$6173="E")*(CriteriTecnici!$T$5:$T$6173="SI")*IFERROR(CriteriTecnici!$O$5:$O$6173*1,0))))),0)+IF(SUMPRODUCT(MAX((CriteriTecnici!$C$5:$C$6173=$C73)*(CriteriTecnici!$E$5:$E$6173="F")*(CriteriTecnici!$T$5:$T$6173="SI")*IFERROR(CriteriTecnici!$O$5:$O$6173*1,0)))&gt;0,MIN(14,SUMIFS(CriteriTecnici!$O:$O,CriteriTecnici!$Q:$Q,$A73&amp;"|"&amp;$C73,CriteriTecnici!$E:$E,"F")*(14/SUMPRODUCT(MAX((CriteriTecnici!$C$5:$C$6173=$C73)*(CriteriTecnici!$E$5:$E$6173="F")*(CriteriTecnici!$T$5:$T$6173="SI")*IFERROR(CriteriTecnici!$O$5:$O$6173*1,0))))),0)+IF(SUMPRODUCT(MAX((CriteriTecnici!$C$5:$C$6173=$C73)*(CriteriTecnici!$E$5:$E$6173="G")*(CriteriTecnici!$T$5:$T$6173="SI")*IFERROR(CriteriTecnici!$O$5:$O$6173*1,0)))&gt;0,MIN(7,SUMIFS(CriteriTecnici!$O:$O,CriteriTecnici!$Q:$Q,$A73&amp;"|"&amp;$C73,CriteriTecnici!$E:$E,"G")*(7/SUMPRODUCT(MAX((CriteriTecnici!$C$5:$C$6173=$C73)*(CriteriTecnici!$E$5:$E$6173="G")*(CriteriTecnici!$T$5:$T$6173="SI")*IFERROR(CriteriTecnici!$O$5:$O$6173*1,0))))),0),4),0),IFERROR($N73*1,0)),0))</f>
        <v/>
      </c>
      <c r="F73" s="20" t="n"/>
      <c r="G73" s="21">
        <f>IF($A73="","",IF(IFERROR(VALUE($D73),0)&lt;&gt;1,"NO",IF(IFERROR(VALUE($O73),0)&gt;=Parametri!$B$2,"SI","NO")))</f>
        <v/>
      </c>
      <c r="H73" s="21">
        <f>IF($G73="SI",SUMPRODUCT(MAX(($C$2:$C$200=$C73)*(IFERROR($D$2:$D$200*1,0)=1)*(IFERROR($O$2:$O$200*1,0)&gt;=Parametri!$B$2)*IFERROR($F$2:$F$200*1,0))),0)</f>
        <v/>
      </c>
      <c r="I73" s="21">
        <f>IF($G73="SI",IF($H73&gt;0,30*(IFERROR($F73*1,0)/$H73),0),0)</f>
        <v/>
      </c>
      <c r="J73" s="21">
        <f>IF($A73="",0,IF($G73="SI",ROUND(IFERROR($E73*1,0)+$I73,4),ROUND(IFERROR($E73*1,0),4)))</f>
        <v/>
      </c>
      <c r="K73" s="21">
        <f>IF($A73="","",IF(IFERROR(VALUE($D73),0)&lt;&gt;1,"Non attiva",IF(IFERROR(VALUE($O73),0)&lt;Parametri!$B$2,"Sotto soglia","")))</f>
        <v/>
      </c>
      <c r="L73" s="21">
        <f>IF($A73="","",$A73&amp;"|"&amp;$C73)</f>
        <v/>
      </c>
      <c r="M73" s="21">
        <f>IF($A73="","",$C73&amp;"|"&amp;TEXT($J73,"0.0000"))</f>
        <v/>
      </c>
      <c r="N73" s="21" t="n"/>
      <c r="O73" s="21">
        <f>IF($A73="",0,IFERROR(IF(SUMIFS(CriteriTecnici!$O:$O,CriteriTecnici!$Q:$Q,$A73&amp;"|"&amp;$C73)&gt;0,SUMIFS(CriteriTecnici!$O:$O,CriteriTecnici!$Q:$Q,$A73&amp;"|"&amp;$C73,CriteriTecnici!$F:$F,"Q")+SUMIFS(CriteriTecnici!$O:$O,CriteriTecnici!$Q:$Q,$A73&amp;"|"&amp;$C73,CriteriTecnici!$F:$F,"T"),IFERROR($N73*1,0)),0))</f>
        <v/>
      </c>
      <c r="P73" s="21">
        <f>IF($A73="","",IF(SUMIFS(CriteriTecnici!$O:$O,CriteriTecnici!$Q:$Q,$A73&amp;"|"&amp;$C73)&gt;0,"Criteri A-G","Aggregato"))</f>
        <v/>
      </c>
    </row>
    <row r="74">
      <c r="A74" s="20" t="n"/>
      <c r="B74" s="20" t="n"/>
      <c r="C74" s="20" t="n"/>
      <c r="D74" s="20" t="n"/>
      <c r="E74" s="21">
        <f>IF($A74="",0,IFERROR(IF(SUMIFS(CriteriTecnici!$O:$O,CriteriTecnici!$Q:$Q,$A74&amp;"|"&amp;$C74)&gt;0,IF($G74="SI",ROUND(IF(SUMPRODUCT(MAX((CriteriTecnici!$C$5:$C$6173=$C74)*(CriteriTecnici!$E$5:$E$6173="A")*(CriteriTecnici!$T$5:$T$6173="SI")*IFERROR(CriteriTecnici!$O$5:$O$6173*1,0)))&gt;0,MIN(7,SUMIFS(CriteriTecnici!$O:$O,CriteriTecnici!$Q:$Q,$A74&amp;"|"&amp;$C74,CriteriTecnici!$E:$E,"A")*(7/SUMPRODUCT(MAX((CriteriTecnici!$C$5:$C$6173=$C74)*(CriteriTecnici!$E$5:$E$6173="A")*(CriteriTecnici!$T$5:$T$6173="SI")*IFERROR(CriteriTecnici!$O$5:$O$6173*1,0))))),0)+IF(SUMPRODUCT(MAX((CriteriTecnici!$C$5:$C$6173=$C74)*(CriteriTecnici!$E$5:$E$6173="B")*(CriteriTecnici!$T$5:$T$6173="SI")*IFERROR(CriteriTecnici!$O$5:$O$6173*1,0)))&gt;0,MIN(14,SUMIFS(CriteriTecnici!$O:$O,CriteriTecnici!$Q:$Q,$A74&amp;"|"&amp;$C74,CriteriTecnici!$E:$E,"B")*(14/SUMPRODUCT(MAX((CriteriTecnici!$C$5:$C$6173=$C74)*(CriteriTecnici!$E$5:$E$6173="B")*(CriteriTecnici!$T$5:$T$6173="SI")*IFERROR(CriteriTecnici!$O$5:$O$6173*1,0))))),0)+IF(SUMPRODUCT(MAX((CriteriTecnici!$C$5:$C$6173=$C74)*(CriteriTecnici!$E$5:$E$6173="C")*(CriteriTecnici!$T$5:$T$6173="SI")*IFERROR(CriteriTecnici!$O$5:$O$6173*1,0)))&gt;0,MIN(14,SUMIFS(CriteriTecnici!$O:$O,CriteriTecnici!$Q:$Q,$A74&amp;"|"&amp;$C74,CriteriTecnici!$E:$E,"C")*(14/SUMPRODUCT(MAX((CriteriTecnici!$C$5:$C$6173=$C74)*(CriteriTecnici!$E$5:$E$6173="C")*(CriteriTecnici!$T$5:$T$6173="SI")*IFERROR(CriteriTecnici!$O$5:$O$6173*1,0))))),0)+IF(SUMPRODUCT(MAX((CriteriTecnici!$C$5:$C$6173=$C74)*(CriteriTecnici!$E$5:$E$6173="D")*(CriteriTecnici!$T$5:$T$6173="SI")*IFERROR(CriteriTecnici!$O$5:$O$6173*1,0)))&gt;0,MIN(10,SUMIFS(CriteriTecnici!$O:$O,CriteriTecnici!$Q:$Q,$A74&amp;"|"&amp;$C74,CriteriTecnici!$E:$E,"D")*(10/SUMPRODUCT(MAX((CriteriTecnici!$C$5:$C$6173=$C74)*(CriteriTecnici!$E$5:$E$6173="D")*(CriteriTecnici!$T$5:$T$6173="SI")*IFERROR(CriteriTecnici!$O$5:$O$6173*1,0))))),0)+IF(SUMPRODUCT(MAX((CriteriTecnici!$C$5:$C$6173=$C74)*(CriteriTecnici!$E$5:$E$6173="E")*(CriteriTecnici!$T$5:$T$6173="SI")*IFERROR(CriteriTecnici!$O$5:$O$6173*1,0)))&gt;0,MIN(4,SUMIFS(CriteriTecnici!$O:$O,CriteriTecnici!$Q:$Q,$A74&amp;"|"&amp;$C74,CriteriTecnici!$E:$E,"E")*(4/SUMPRODUCT(MAX((CriteriTecnici!$C$5:$C$6173=$C74)*(CriteriTecnici!$E$5:$E$6173="E")*(CriteriTecnici!$T$5:$T$6173="SI")*IFERROR(CriteriTecnici!$O$5:$O$6173*1,0))))),0)+IF(SUMPRODUCT(MAX((CriteriTecnici!$C$5:$C$6173=$C74)*(CriteriTecnici!$E$5:$E$6173="F")*(CriteriTecnici!$T$5:$T$6173="SI")*IFERROR(CriteriTecnici!$O$5:$O$6173*1,0)))&gt;0,MIN(14,SUMIFS(CriteriTecnici!$O:$O,CriteriTecnici!$Q:$Q,$A74&amp;"|"&amp;$C74,CriteriTecnici!$E:$E,"F")*(14/SUMPRODUCT(MAX((CriteriTecnici!$C$5:$C$6173=$C74)*(CriteriTecnici!$E$5:$E$6173="F")*(CriteriTecnici!$T$5:$T$6173="SI")*IFERROR(CriteriTecnici!$O$5:$O$6173*1,0))))),0)+IF(SUMPRODUCT(MAX((CriteriTecnici!$C$5:$C$6173=$C74)*(CriteriTecnici!$E$5:$E$6173="G")*(CriteriTecnici!$T$5:$T$6173="SI")*IFERROR(CriteriTecnici!$O$5:$O$6173*1,0)))&gt;0,MIN(7,SUMIFS(CriteriTecnici!$O:$O,CriteriTecnici!$Q:$Q,$A74&amp;"|"&amp;$C74,CriteriTecnici!$E:$E,"G")*(7/SUMPRODUCT(MAX((CriteriTecnici!$C$5:$C$6173=$C74)*(CriteriTecnici!$E$5:$E$6173="G")*(CriteriTecnici!$T$5:$T$6173="SI")*IFERROR(CriteriTecnici!$O$5:$O$6173*1,0))))),0),4),0),IFERROR($N74*1,0)),0))</f>
        <v/>
      </c>
      <c r="F74" s="20" t="n"/>
      <c r="G74" s="21">
        <f>IF($A74="","",IF(IFERROR(VALUE($D74),0)&lt;&gt;1,"NO",IF(IFERROR(VALUE($O74),0)&gt;=Parametri!$B$2,"SI","NO")))</f>
        <v/>
      </c>
      <c r="H74" s="21">
        <f>IF($G74="SI",SUMPRODUCT(MAX(($C$2:$C$200=$C74)*(IFERROR($D$2:$D$200*1,0)=1)*(IFERROR($O$2:$O$200*1,0)&gt;=Parametri!$B$2)*IFERROR($F$2:$F$200*1,0))),0)</f>
        <v/>
      </c>
      <c r="I74" s="21">
        <f>IF($G74="SI",IF($H74&gt;0,30*(IFERROR($F74*1,0)/$H74),0),0)</f>
        <v/>
      </c>
      <c r="J74" s="21">
        <f>IF($A74="",0,IF($G74="SI",ROUND(IFERROR($E74*1,0)+$I74,4),ROUND(IFERROR($E74*1,0),4)))</f>
        <v/>
      </c>
      <c r="K74" s="21">
        <f>IF($A74="","",IF(IFERROR(VALUE($D74),0)&lt;&gt;1,"Non attiva",IF(IFERROR(VALUE($O74),0)&lt;Parametri!$B$2,"Sotto soglia","")))</f>
        <v/>
      </c>
      <c r="L74" s="21">
        <f>IF($A74="","",$A74&amp;"|"&amp;$C74)</f>
        <v/>
      </c>
      <c r="M74" s="21">
        <f>IF($A74="","",$C74&amp;"|"&amp;TEXT($J74,"0.0000"))</f>
        <v/>
      </c>
      <c r="N74" s="21" t="n"/>
      <c r="O74" s="21">
        <f>IF($A74="",0,IFERROR(IF(SUMIFS(CriteriTecnici!$O:$O,CriteriTecnici!$Q:$Q,$A74&amp;"|"&amp;$C74)&gt;0,SUMIFS(CriteriTecnici!$O:$O,CriteriTecnici!$Q:$Q,$A74&amp;"|"&amp;$C74,CriteriTecnici!$F:$F,"Q")+SUMIFS(CriteriTecnici!$O:$O,CriteriTecnici!$Q:$Q,$A74&amp;"|"&amp;$C74,CriteriTecnici!$F:$F,"T"),IFERROR($N74*1,0)),0))</f>
        <v/>
      </c>
      <c r="P74" s="21">
        <f>IF($A74="","",IF(SUMIFS(CriteriTecnici!$O:$O,CriteriTecnici!$Q:$Q,$A74&amp;"|"&amp;$C74)&gt;0,"Criteri A-G","Aggregato"))</f>
        <v/>
      </c>
    </row>
    <row r="75">
      <c r="A75" s="20" t="n"/>
      <c r="B75" s="20" t="n"/>
      <c r="C75" s="20" t="n"/>
      <c r="D75" s="20" t="n"/>
      <c r="E75" s="21">
        <f>IF($A75="",0,IFERROR(IF(SUMIFS(CriteriTecnici!$O:$O,CriteriTecnici!$Q:$Q,$A75&amp;"|"&amp;$C75)&gt;0,IF($G75="SI",ROUND(IF(SUMPRODUCT(MAX((CriteriTecnici!$C$5:$C$6173=$C75)*(CriteriTecnici!$E$5:$E$6173="A")*(CriteriTecnici!$T$5:$T$6173="SI")*IFERROR(CriteriTecnici!$O$5:$O$6173*1,0)))&gt;0,MIN(7,SUMIFS(CriteriTecnici!$O:$O,CriteriTecnici!$Q:$Q,$A75&amp;"|"&amp;$C75,CriteriTecnici!$E:$E,"A")*(7/SUMPRODUCT(MAX((CriteriTecnici!$C$5:$C$6173=$C75)*(CriteriTecnici!$E$5:$E$6173="A")*(CriteriTecnici!$T$5:$T$6173="SI")*IFERROR(CriteriTecnici!$O$5:$O$6173*1,0))))),0)+IF(SUMPRODUCT(MAX((CriteriTecnici!$C$5:$C$6173=$C75)*(CriteriTecnici!$E$5:$E$6173="B")*(CriteriTecnici!$T$5:$T$6173="SI")*IFERROR(CriteriTecnici!$O$5:$O$6173*1,0)))&gt;0,MIN(14,SUMIFS(CriteriTecnici!$O:$O,CriteriTecnici!$Q:$Q,$A75&amp;"|"&amp;$C75,CriteriTecnici!$E:$E,"B")*(14/SUMPRODUCT(MAX((CriteriTecnici!$C$5:$C$6173=$C75)*(CriteriTecnici!$E$5:$E$6173="B")*(CriteriTecnici!$T$5:$T$6173="SI")*IFERROR(CriteriTecnici!$O$5:$O$6173*1,0))))),0)+IF(SUMPRODUCT(MAX((CriteriTecnici!$C$5:$C$6173=$C75)*(CriteriTecnici!$E$5:$E$6173="C")*(CriteriTecnici!$T$5:$T$6173="SI")*IFERROR(CriteriTecnici!$O$5:$O$6173*1,0)))&gt;0,MIN(14,SUMIFS(CriteriTecnici!$O:$O,CriteriTecnici!$Q:$Q,$A75&amp;"|"&amp;$C75,CriteriTecnici!$E:$E,"C")*(14/SUMPRODUCT(MAX((CriteriTecnici!$C$5:$C$6173=$C75)*(CriteriTecnici!$E$5:$E$6173="C")*(CriteriTecnici!$T$5:$T$6173="SI")*IFERROR(CriteriTecnici!$O$5:$O$6173*1,0))))),0)+IF(SUMPRODUCT(MAX((CriteriTecnici!$C$5:$C$6173=$C75)*(CriteriTecnici!$E$5:$E$6173="D")*(CriteriTecnici!$T$5:$T$6173="SI")*IFERROR(CriteriTecnici!$O$5:$O$6173*1,0)))&gt;0,MIN(10,SUMIFS(CriteriTecnici!$O:$O,CriteriTecnici!$Q:$Q,$A75&amp;"|"&amp;$C75,CriteriTecnici!$E:$E,"D")*(10/SUMPRODUCT(MAX((CriteriTecnici!$C$5:$C$6173=$C75)*(CriteriTecnici!$E$5:$E$6173="D")*(CriteriTecnici!$T$5:$T$6173="SI")*IFERROR(CriteriTecnici!$O$5:$O$6173*1,0))))),0)+IF(SUMPRODUCT(MAX((CriteriTecnici!$C$5:$C$6173=$C75)*(CriteriTecnici!$E$5:$E$6173="E")*(CriteriTecnici!$T$5:$T$6173="SI")*IFERROR(CriteriTecnici!$O$5:$O$6173*1,0)))&gt;0,MIN(4,SUMIFS(CriteriTecnici!$O:$O,CriteriTecnici!$Q:$Q,$A75&amp;"|"&amp;$C75,CriteriTecnici!$E:$E,"E")*(4/SUMPRODUCT(MAX((CriteriTecnici!$C$5:$C$6173=$C75)*(CriteriTecnici!$E$5:$E$6173="E")*(CriteriTecnici!$T$5:$T$6173="SI")*IFERROR(CriteriTecnici!$O$5:$O$6173*1,0))))),0)+IF(SUMPRODUCT(MAX((CriteriTecnici!$C$5:$C$6173=$C75)*(CriteriTecnici!$E$5:$E$6173="F")*(CriteriTecnici!$T$5:$T$6173="SI")*IFERROR(CriteriTecnici!$O$5:$O$6173*1,0)))&gt;0,MIN(14,SUMIFS(CriteriTecnici!$O:$O,CriteriTecnici!$Q:$Q,$A75&amp;"|"&amp;$C75,CriteriTecnici!$E:$E,"F")*(14/SUMPRODUCT(MAX((CriteriTecnici!$C$5:$C$6173=$C75)*(CriteriTecnici!$E$5:$E$6173="F")*(CriteriTecnici!$T$5:$T$6173="SI")*IFERROR(CriteriTecnici!$O$5:$O$6173*1,0))))),0)+IF(SUMPRODUCT(MAX((CriteriTecnici!$C$5:$C$6173=$C75)*(CriteriTecnici!$E$5:$E$6173="G")*(CriteriTecnici!$T$5:$T$6173="SI")*IFERROR(CriteriTecnici!$O$5:$O$6173*1,0)))&gt;0,MIN(7,SUMIFS(CriteriTecnici!$O:$O,CriteriTecnici!$Q:$Q,$A75&amp;"|"&amp;$C75,CriteriTecnici!$E:$E,"G")*(7/SUMPRODUCT(MAX((CriteriTecnici!$C$5:$C$6173=$C75)*(CriteriTecnici!$E$5:$E$6173="G")*(CriteriTecnici!$T$5:$T$6173="SI")*IFERROR(CriteriTecnici!$O$5:$O$6173*1,0))))),0),4),0),IFERROR($N75*1,0)),0))</f>
        <v/>
      </c>
      <c r="F75" s="20" t="n"/>
      <c r="G75" s="21">
        <f>IF($A75="","",IF(IFERROR(VALUE($D75),0)&lt;&gt;1,"NO",IF(IFERROR(VALUE($O75),0)&gt;=Parametri!$B$2,"SI","NO")))</f>
        <v/>
      </c>
      <c r="H75" s="21">
        <f>IF($G75="SI",SUMPRODUCT(MAX(($C$2:$C$200=$C75)*(IFERROR($D$2:$D$200*1,0)=1)*(IFERROR($O$2:$O$200*1,0)&gt;=Parametri!$B$2)*IFERROR($F$2:$F$200*1,0))),0)</f>
        <v/>
      </c>
      <c r="I75" s="21">
        <f>IF($G75="SI",IF($H75&gt;0,30*(IFERROR($F75*1,0)/$H75),0),0)</f>
        <v/>
      </c>
      <c r="J75" s="21">
        <f>IF($A75="",0,IF($G75="SI",ROUND(IFERROR($E75*1,0)+$I75,4),ROUND(IFERROR($E75*1,0),4)))</f>
        <v/>
      </c>
      <c r="K75" s="21">
        <f>IF($A75="","",IF(IFERROR(VALUE($D75),0)&lt;&gt;1,"Non attiva",IF(IFERROR(VALUE($O75),0)&lt;Parametri!$B$2,"Sotto soglia","")))</f>
        <v/>
      </c>
      <c r="L75" s="21">
        <f>IF($A75="","",$A75&amp;"|"&amp;$C75)</f>
        <v/>
      </c>
      <c r="M75" s="21">
        <f>IF($A75="","",$C75&amp;"|"&amp;TEXT($J75,"0.0000"))</f>
        <v/>
      </c>
      <c r="N75" s="21" t="n"/>
      <c r="O75" s="21">
        <f>IF($A75="",0,IFERROR(IF(SUMIFS(CriteriTecnici!$O:$O,CriteriTecnici!$Q:$Q,$A75&amp;"|"&amp;$C75)&gt;0,SUMIFS(CriteriTecnici!$O:$O,CriteriTecnici!$Q:$Q,$A75&amp;"|"&amp;$C75,CriteriTecnici!$F:$F,"Q")+SUMIFS(CriteriTecnici!$O:$O,CriteriTecnici!$Q:$Q,$A75&amp;"|"&amp;$C75,CriteriTecnici!$F:$F,"T"),IFERROR($N75*1,0)),0))</f>
        <v/>
      </c>
      <c r="P75" s="21">
        <f>IF($A75="","",IF(SUMIFS(CriteriTecnici!$O:$O,CriteriTecnici!$Q:$Q,$A75&amp;"|"&amp;$C75)&gt;0,"Criteri A-G","Aggregato"))</f>
        <v/>
      </c>
    </row>
    <row r="76">
      <c r="A76" s="20" t="n"/>
      <c r="B76" s="20" t="n"/>
      <c r="C76" s="20" t="n"/>
      <c r="D76" s="20" t="n"/>
      <c r="E76" s="21">
        <f>IF($A76="",0,IFERROR(IF(SUMIFS(CriteriTecnici!$O:$O,CriteriTecnici!$Q:$Q,$A76&amp;"|"&amp;$C76)&gt;0,IF($G76="SI",ROUND(IF(SUMPRODUCT(MAX((CriteriTecnici!$C$5:$C$6173=$C76)*(CriteriTecnici!$E$5:$E$6173="A")*(CriteriTecnici!$T$5:$T$6173="SI")*IFERROR(CriteriTecnici!$O$5:$O$6173*1,0)))&gt;0,MIN(7,SUMIFS(CriteriTecnici!$O:$O,CriteriTecnici!$Q:$Q,$A76&amp;"|"&amp;$C76,CriteriTecnici!$E:$E,"A")*(7/SUMPRODUCT(MAX((CriteriTecnici!$C$5:$C$6173=$C76)*(CriteriTecnici!$E$5:$E$6173="A")*(CriteriTecnici!$T$5:$T$6173="SI")*IFERROR(CriteriTecnici!$O$5:$O$6173*1,0))))),0)+IF(SUMPRODUCT(MAX((CriteriTecnici!$C$5:$C$6173=$C76)*(CriteriTecnici!$E$5:$E$6173="B")*(CriteriTecnici!$T$5:$T$6173="SI")*IFERROR(CriteriTecnici!$O$5:$O$6173*1,0)))&gt;0,MIN(14,SUMIFS(CriteriTecnici!$O:$O,CriteriTecnici!$Q:$Q,$A76&amp;"|"&amp;$C76,CriteriTecnici!$E:$E,"B")*(14/SUMPRODUCT(MAX((CriteriTecnici!$C$5:$C$6173=$C76)*(CriteriTecnici!$E$5:$E$6173="B")*(CriteriTecnici!$T$5:$T$6173="SI")*IFERROR(CriteriTecnici!$O$5:$O$6173*1,0))))),0)+IF(SUMPRODUCT(MAX((CriteriTecnici!$C$5:$C$6173=$C76)*(CriteriTecnici!$E$5:$E$6173="C")*(CriteriTecnici!$T$5:$T$6173="SI")*IFERROR(CriteriTecnici!$O$5:$O$6173*1,0)))&gt;0,MIN(14,SUMIFS(CriteriTecnici!$O:$O,CriteriTecnici!$Q:$Q,$A76&amp;"|"&amp;$C76,CriteriTecnici!$E:$E,"C")*(14/SUMPRODUCT(MAX((CriteriTecnici!$C$5:$C$6173=$C76)*(CriteriTecnici!$E$5:$E$6173="C")*(CriteriTecnici!$T$5:$T$6173="SI")*IFERROR(CriteriTecnici!$O$5:$O$6173*1,0))))),0)+IF(SUMPRODUCT(MAX((CriteriTecnici!$C$5:$C$6173=$C76)*(CriteriTecnici!$E$5:$E$6173="D")*(CriteriTecnici!$T$5:$T$6173="SI")*IFERROR(CriteriTecnici!$O$5:$O$6173*1,0)))&gt;0,MIN(10,SUMIFS(CriteriTecnici!$O:$O,CriteriTecnici!$Q:$Q,$A76&amp;"|"&amp;$C76,CriteriTecnici!$E:$E,"D")*(10/SUMPRODUCT(MAX((CriteriTecnici!$C$5:$C$6173=$C76)*(CriteriTecnici!$E$5:$E$6173="D")*(CriteriTecnici!$T$5:$T$6173="SI")*IFERROR(CriteriTecnici!$O$5:$O$6173*1,0))))),0)+IF(SUMPRODUCT(MAX((CriteriTecnici!$C$5:$C$6173=$C76)*(CriteriTecnici!$E$5:$E$6173="E")*(CriteriTecnici!$T$5:$T$6173="SI")*IFERROR(CriteriTecnici!$O$5:$O$6173*1,0)))&gt;0,MIN(4,SUMIFS(CriteriTecnici!$O:$O,CriteriTecnici!$Q:$Q,$A76&amp;"|"&amp;$C76,CriteriTecnici!$E:$E,"E")*(4/SUMPRODUCT(MAX((CriteriTecnici!$C$5:$C$6173=$C76)*(CriteriTecnici!$E$5:$E$6173="E")*(CriteriTecnici!$T$5:$T$6173="SI")*IFERROR(CriteriTecnici!$O$5:$O$6173*1,0))))),0)+IF(SUMPRODUCT(MAX((CriteriTecnici!$C$5:$C$6173=$C76)*(CriteriTecnici!$E$5:$E$6173="F")*(CriteriTecnici!$T$5:$T$6173="SI")*IFERROR(CriteriTecnici!$O$5:$O$6173*1,0)))&gt;0,MIN(14,SUMIFS(CriteriTecnici!$O:$O,CriteriTecnici!$Q:$Q,$A76&amp;"|"&amp;$C76,CriteriTecnici!$E:$E,"F")*(14/SUMPRODUCT(MAX((CriteriTecnici!$C$5:$C$6173=$C76)*(CriteriTecnici!$E$5:$E$6173="F")*(CriteriTecnici!$T$5:$T$6173="SI")*IFERROR(CriteriTecnici!$O$5:$O$6173*1,0))))),0)+IF(SUMPRODUCT(MAX((CriteriTecnici!$C$5:$C$6173=$C76)*(CriteriTecnici!$E$5:$E$6173="G")*(CriteriTecnici!$T$5:$T$6173="SI")*IFERROR(CriteriTecnici!$O$5:$O$6173*1,0)))&gt;0,MIN(7,SUMIFS(CriteriTecnici!$O:$O,CriteriTecnici!$Q:$Q,$A76&amp;"|"&amp;$C76,CriteriTecnici!$E:$E,"G")*(7/SUMPRODUCT(MAX((CriteriTecnici!$C$5:$C$6173=$C76)*(CriteriTecnici!$E$5:$E$6173="G")*(CriteriTecnici!$T$5:$T$6173="SI")*IFERROR(CriteriTecnici!$O$5:$O$6173*1,0))))),0),4),0),IFERROR($N76*1,0)),0))</f>
        <v/>
      </c>
      <c r="F76" s="20" t="n"/>
      <c r="G76" s="21">
        <f>IF($A76="","",IF(IFERROR(VALUE($D76),0)&lt;&gt;1,"NO",IF(IFERROR(VALUE($O76),0)&gt;=Parametri!$B$2,"SI","NO")))</f>
        <v/>
      </c>
      <c r="H76" s="21">
        <f>IF($G76="SI",SUMPRODUCT(MAX(($C$2:$C$200=$C76)*(IFERROR($D$2:$D$200*1,0)=1)*(IFERROR($O$2:$O$200*1,0)&gt;=Parametri!$B$2)*IFERROR($F$2:$F$200*1,0))),0)</f>
        <v/>
      </c>
      <c r="I76" s="21">
        <f>IF($G76="SI",IF($H76&gt;0,30*(IFERROR($F76*1,0)/$H76),0),0)</f>
        <v/>
      </c>
      <c r="J76" s="21">
        <f>IF($A76="",0,IF($G76="SI",ROUND(IFERROR($E76*1,0)+$I76,4),ROUND(IFERROR($E76*1,0),4)))</f>
        <v/>
      </c>
      <c r="K76" s="21">
        <f>IF($A76="","",IF(IFERROR(VALUE($D76),0)&lt;&gt;1,"Non attiva",IF(IFERROR(VALUE($O76),0)&lt;Parametri!$B$2,"Sotto soglia","")))</f>
        <v/>
      </c>
      <c r="L76" s="21">
        <f>IF($A76="","",$A76&amp;"|"&amp;$C76)</f>
        <v/>
      </c>
      <c r="M76" s="21">
        <f>IF($A76="","",$C76&amp;"|"&amp;TEXT($J76,"0.0000"))</f>
        <v/>
      </c>
      <c r="N76" s="21" t="n"/>
      <c r="O76" s="21">
        <f>IF($A76="",0,IFERROR(IF(SUMIFS(CriteriTecnici!$O:$O,CriteriTecnici!$Q:$Q,$A76&amp;"|"&amp;$C76)&gt;0,SUMIFS(CriteriTecnici!$O:$O,CriteriTecnici!$Q:$Q,$A76&amp;"|"&amp;$C76,CriteriTecnici!$F:$F,"Q")+SUMIFS(CriteriTecnici!$O:$O,CriteriTecnici!$Q:$Q,$A76&amp;"|"&amp;$C76,CriteriTecnici!$F:$F,"T"),IFERROR($N76*1,0)),0))</f>
        <v/>
      </c>
      <c r="P76" s="21">
        <f>IF($A76="","",IF(SUMIFS(CriteriTecnici!$O:$O,CriteriTecnici!$Q:$Q,$A76&amp;"|"&amp;$C76)&gt;0,"Criteri A-G","Aggregato"))</f>
        <v/>
      </c>
    </row>
    <row r="77">
      <c r="A77" s="20" t="n"/>
      <c r="B77" s="20" t="n"/>
      <c r="C77" s="20" t="n"/>
      <c r="D77" s="20" t="n"/>
      <c r="E77" s="21">
        <f>IF($A77="",0,IFERROR(IF(SUMIFS(CriteriTecnici!$O:$O,CriteriTecnici!$Q:$Q,$A77&amp;"|"&amp;$C77)&gt;0,IF($G77="SI",ROUND(IF(SUMPRODUCT(MAX((CriteriTecnici!$C$5:$C$6173=$C77)*(CriteriTecnici!$E$5:$E$6173="A")*(CriteriTecnici!$T$5:$T$6173="SI")*IFERROR(CriteriTecnici!$O$5:$O$6173*1,0)))&gt;0,MIN(7,SUMIFS(CriteriTecnici!$O:$O,CriteriTecnici!$Q:$Q,$A77&amp;"|"&amp;$C77,CriteriTecnici!$E:$E,"A")*(7/SUMPRODUCT(MAX((CriteriTecnici!$C$5:$C$6173=$C77)*(CriteriTecnici!$E$5:$E$6173="A")*(CriteriTecnici!$T$5:$T$6173="SI")*IFERROR(CriteriTecnici!$O$5:$O$6173*1,0))))),0)+IF(SUMPRODUCT(MAX((CriteriTecnici!$C$5:$C$6173=$C77)*(CriteriTecnici!$E$5:$E$6173="B")*(CriteriTecnici!$T$5:$T$6173="SI")*IFERROR(CriteriTecnici!$O$5:$O$6173*1,0)))&gt;0,MIN(14,SUMIFS(CriteriTecnici!$O:$O,CriteriTecnici!$Q:$Q,$A77&amp;"|"&amp;$C77,CriteriTecnici!$E:$E,"B")*(14/SUMPRODUCT(MAX((CriteriTecnici!$C$5:$C$6173=$C77)*(CriteriTecnici!$E$5:$E$6173="B")*(CriteriTecnici!$T$5:$T$6173="SI")*IFERROR(CriteriTecnici!$O$5:$O$6173*1,0))))),0)+IF(SUMPRODUCT(MAX((CriteriTecnici!$C$5:$C$6173=$C77)*(CriteriTecnici!$E$5:$E$6173="C")*(CriteriTecnici!$T$5:$T$6173="SI")*IFERROR(CriteriTecnici!$O$5:$O$6173*1,0)))&gt;0,MIN(14,SUMIFS(CriteriTecnici!$O:$O,CriteriTecnici!$Q:$Q,$A77&amp;"|"&amp;$C77,CriteriTecnici!$E:$E,"C")*(14/SUMPRODUCT(MAX((CriteriTecnici!$C$5:$C$6173=$C77)*(CriteriTecnici!$E$5:$E$6173="C")*(CriteriTecnici!$T$5:$T$6173="SI")*IFERROR(CriteriTecnici!$O$5:$O$6173*1,0))))),0)+IF(SUMPRODUCT(MAX((CriteriTecnici!$C$5:$C$6173=$C77)*(CriteriTecnici!$E$5:$E$6173="D")*(CriteriTecnici!$T$5:$T$6173="SI")*IFERROR(CriteriTecnici!$O$5:$O$6173*1,0)))&gt;0,MIN(10,SUMIFS(CriteriTecnici!$O:$O,CriteriTecnici!$Q:$Q,$A77&amp;"|"&amp;$C77,CriteriTecnici!$E:$E,"D")*(10/SUMPRODUCT(MAX((CriteriTecnici!$C$5:$C$6173=$C77)*(CriteriTecnici!$E$5:$E$6173="D")*(CriteriTecnici!$T$5:$T$6173="SI")*IFERROR(CriteriTecnici!$O$5:$O$6173*1,0))))),0)+IF(SUMPRODUCT(MAX((CriteriTecnici!$C$5:$C$6173=$C77)*(CriteriTecnici!$E$5:$E$6173="E")*(CriteriTecnici!$T$5:$T$6173="SI")*IFERROR(CriteriTecnici!$O$5:$O$6173*1,0)))&gt;0,MIN(4,SUMIFS(CriteriTecnici!$O:$O,CriteriTecnici!$Q:$Q,$A77&amp;"|"&amp;$C77,CriteriTecnici!$E:$E,"E")*(4/SUMPRODUCT(MAX((CriteriTecnici!$C$5:$C$6173=$C77)*(CriteriTecnici!$E$5:$E$6173="E")*(CriteriTecnici!$T$5:$T$6173="SI")*IFERROR(CriteriTecnici!$O$5:$O$6173*1,0))))),0)+IF(SUMPRODUCT(MAX((CriteriTecnici!$C$5:$C$6173=$C77)*(CriteriTecnici!$E$5:$E$6173="F")*(CriteriTecnici!$T$5:$T$6173="SI")*IFERROR(CriteriTecnici!$O$5:$O$6173*1,0)))&gt;0,MIN(14,SUMIFS(CriteriTecnici!$O:$O,CriteriTecnici!$Q:$Q,$A77&amp;"|"&amp;$C77,CriteriTecnici!$E:$E,"F")*(14/SUMPRODUCT(MAX((CriteriTecnici!$C$5:$C$6173=$C77)*(CriteriTecnici!$E$5:$E$6173="F")*(CriteriTecnici!$T$5:$T$6173="SI")*IFERROR(CriteriTecnici!$O$5:$O$6173*1,0))))),0)+IF(SUMPRODUCT(MAX((CriteriTecnici!$C$5:$C$6173=$C77)*(CriteriTecnici!$E$5:$E$6173="G")*(CriteriTecnici!$T$5:$T$6173="SI")*IFERROR(CriteriTecnici!$O$5:$O$6173*1,0)))&gt;0,MIN(7,SUMIFS(CriteriTecnici!$O:$O,CriteriTecnici!$Q:$Q,$A77&amp;"|"&amp;$C77,CriteriTecnici!$E:$E,"G")*(7/SUMPRODUCT(MAX((CriteriTecnici!$C$5:$C$6173=$C77)*(CriteriTecnici!$E$5:$E$6173="G")*(CriteriTecnici!$T$5:$T$6173="SI")*IFERROR(CriteriTecnici!$O$5:$O$6173*1,0))))),0),4),0),IFERROR($N77*1,0)),0))</f>
        <v/>
      </c>
      <c r="F77" s="20" t="n"/>
      <c r="G77" s="21">
        <f>IF($A77="","",IF(IFERROR(VALUE($D77),0)&lt;&gt;1,"NO",IF(IFERROR(VALUE($O77),0)&gt;=Parametri!$B$2,"SI","NO")))</f>
        <v/>
      </c>
      <c r="H77" s="21">
        <f>IF($G77="SI",SUMPRODUCT(MAX(($C$2:$C$200=$C77)*(IFERROR($D$2:$D$200*1,0)=1)*(IFERROR($O$2:$O$200*1,0)&gt;=Parametri!$B$2)*IFERROR($F$2:$F$200*1,0))),0)</f>
        <v/>
      </c>
      <c r="I77" s="21">
        <f>IF($G77="SI",IF($H77&gt;0,30*(IFERROR($F77*1,0)/$H77),0),0)</f>
        <v/>
      </c>
      <c r="J77" s="21">
        <f>IF($A77="",0,IF($G77="SI",ROUND(IFERROR($E77*1,0)+$I77,4),ROUND(IFERROR($E77*1,0),4)))</f>
        <v/>
      </c>
      <c r="K77" s="21">
        <f>IF($A77="","",IF(IFERROR(VALUE($D77),0)&lt;&gt;1,"Non attiva",IF(IFERROR(VALUE($O77),0)&lt;Parametri!$B$2,"Sotto soglia","")))</f>
        <v/>
      </c>
      <c r="L77" s="21">
        <f>IF($A77="","",$A77&amp;"|"&amp;$C77)</f>
        <v/>
      </c>
      <c r="M77" s="21">
        <f>IF($A77="","",$C77&amp;"|"&amp;TEXT($J77,"0.0000"))</f>
        <v/>
      </c>
      <c r="N77" s="21" t="n"/>
      <c r="O77" s="21">
        <f>IF($A77="",0,IFERROR(IF(SUMIFS(CriteriTecnici!$O:$O,CriteriTecnici!$Q:$Q,$A77&amp;"|"&amp;$C77)&gt;0,SUMIFS(CriteriTecnici!$O:$O,CriteriTecnici!$Q:$Q,$A77&amp;"|"&amp;$C77,CriteriTecnici!$F:$F,"Q")+SUMIFS(CriteriTecnici!$O:$O,CriteriTecnici!$Q:$Q,$A77&amp;"|"&amp;$C77,CriteriTecnici!$F:$F,"T"),IFERROR($N77*1,0)),0))</f>
        <v/>
      </c>
      <c r="P77" s="21">
        <f>IF($A77="","",IF(SUMIFS(CriteriTecnici!$O:$O,CriteriTecnici!$Q:$Q,$A77&amp;"|"&amp;$C77)&gt;0,"Criteri A-G","Aggregato"))</f>
        <v/>
      </c>
    </row>
    <row r="78">
      <c r="A78" s="20" t="n"/>
      <c r="B78" s="20" t="n"/>
      <c r="C78" s="20" t="n"/>
      <c r="D78" s="20" t="n"/>
      <c r="E78" s="21">
        <f>IF($A78="",0,IFERROR(IF(SUMIFS(CriteriTecnici!$O:$O,CriteriTecnici!$Q:$Q,$A78&amp;"|"&amp;$C78)&gt;0,IF($G78="SI",ROUND(IF(SUMPRODUCT(MAX((CriteriTecnici!$C$5:$C$6173=$C78)*(CriteriTecnici!$E$5:$E$6173="A")*(CriteriTecnici!$T$5:$T$6173="SI")*IFERROR(CriteriTecnici!$O$5:$O$6173*1,0)))&gt;0,MIN(7,SUMIFS(CriteriTecnici!$O:$O,CriteriTecnici!$Q:$Q,$A78&amp;"|"&amp;$C78,CriteriTecnici!$E:$E,"A")*(7/SUMPRODUCT(MAX((CriteriTecnici!$C$5:$C$6173=$C78)*(CriteriTecnici!$E$5:$E$6173="A")*(CriteriTecnici!$T$5:$T$6173="SI")*IFERROR(CriteriTecnici!$O$5:$O$6173*1,0))))),0)+IF(SUMPRODUCT(MAX((CriteriTecnici!$C$5:$C$6173=$C78)*(CriteriTecnici!$E$5:$E$6173="B")*(CriteriTecnici!$T$5:$T$6173="SI")*IFERROR(CriteriTecnici!$O$5:$O$6173*1,0)))&gt;0,MIN(14,SUMIFS(CriteriTecnici!$O:$O,CriteriTecnici!$Q:$Q,$A78&amp;"|"&amp;$C78,CriteriTecnici!$E:$E,"B")*(14/SUMPRODUCT(MAX((CriteriTecnici!$C$5:$C$6173=$C78)*(CriteriTecnici!$E$5:$E$6173="B")*(CriteriTecnici!$T$5:$T$6173="SI")*IFERROR(CriteriTecnici!$O$5:$O$6173*1,0))))),0)+IF(SUMPRODUCT(MAX((CriteriTecnici!$C$5:$C$6173=$C78)*(CriteriTecnici!$E$5:$E$6173="C")*(CriteriTecnici!$T$5:$T$6173="SI")*IFERROR(CriteriTecnici!$O$5:$O$6173*1,0)))&gt;0,MIN(14,SUMIFS(CriteriTecnici!$O:$O,CriteriTecnici!$Q:$Q,$A78&amp;"|"&amp;$C78,CriteriTecnici!$E:$E,"C")*(14/SUMPRODUCT(MAX((CriteriTecnici!$C$5:$C$6173=$C78)*(CriteriTecnici!$E$5:$E$6173="C")*(CriteriTecnici!$T$5:$T$6173="SI")*IFERROR(CriteriTecnici!$O$5:$O$6173*1,0))))),0)+IF(SUMPRODUCT(MAX((CriteriTecnici!$C$5:$C$6173=$C78)*(CriteriTecnici!$E$5:$E$6173="D")*(CriteriTecnici!$T$5:$T$6173="SI")*IFERROR(CriteriTecnici!$O$5:$O$6173*1,0)))&gt;0,MIN(10,SUMIFS(CriteriTecnici!$O:$O,CriteriTecnici!$Q:$Q,$A78&amp;"|"&amp;$C78,CriteriTecnici!$E:$E,"D")*(10/SUMPRODUCT(MAX((CriteriTecnici!$C$5:$C$6173=$C78)*(CriteriTecnici!$E$5:$E$6173="D")*(CriteriTecnici!$T$5:$T$6173="SI")*IFERROR(CriteriTecnici!$O$5:$O$6173*1,0))))),0)+IF(SUMPRODUCT(MAX((CriteriTecnici!$C$5:$C$6173=$C78)*(CriteriTecnici!$E$5:$E$6173="E")*(CriteriTecnici!$T$5:$T$6173="SI")*IFERROR(CriteriTecnici!$O$5:$O$6173*1,0)))&gt;0,MIN(4,SUMIFS(CriteriTecnici!$O:$O,CriteriTecnici!$Q:$Q,$A78&amp;"|"&amp;$C78,CriteriTecnici!$E:$E,"E")*(4/SUMPRODUCT(MAX((CriteriTecnici!$C$5:$C$6173=$C78)*(CriteriTecnici!$E$5:$E$6173="E")*(CriteriTecnici!$T$5:$T$6173="SI")*IFERROR(CriteriTecnici!$O$5:$O$6173*1,0))))),0)+IF(SUMPRODUCT(MAX((CriteriTecnici!$C$5:$C$6173=$C78)*(CriteriTecnici!$E$5:$E$6173="F")*(CriteriTecnici!$T$5:$T$6173="SI")*IFERROR(CriteriTecnici!$O$5:$O$6173*1,0)))&gt;0,MIN(14,SUMIFS(CriteriTecnici!$O:$O,CriteriTecnici!$Q:$Q,$A78&amp;"|"&amp;$C78,CriteriTecnici!$E:$E,"F")*(14/SUMPRODUCT(MAX((CriteriTecnici!$C$5:$C$6173=$C78)*(CriteriTecnici!$E$5:$E$6173="F")*(CriteriTecnici!$T$5:$T$6173="SI")*IFERROR(CriteriTecnici!$O$5:$O$6173*1,0))))),0)+IF(SUMPRODUCT(MAX((CriteriTecnici!$C$5:$C$6173=$C78)*(CriteriTecnici!$E$5:$E$6173="G")*(CriteriTecnici!$T$5:$T$6173="SI")*IFERROR(CriteriTecnici!$O$5:$O$6173*1,0)))&gt;0,MIN(7,SUMIFS(CriteriTecnici!$O:$O,CriteriTecnici!$Q:$Q,$A78&amp;"|"&amp;$C78,CriteriTecnici!$E:$E,"G")*(7/SUMPRODUCT(MAX((CriteriTecnici!$C$5:$C$6173=$C78)*(CriteriTecnici!$E$5:$E$6173="G")*(CriteriTecnici!$T$5:$T$6173="SI")*IFERROR(CriteriTecnici!$O$5:$O$6173*1,0))))),0),4),0),IFERROR($N78*1,0)),0))</f>
        <v/>
      </c>
      <c r="F78" s="20" t="n"/>
      <c r="G78" s="21">
        <f>IF($A78="","",IF(IFERROR(VALUE($D78),0)&lt;&gt;1,"NO",IF(IFERROR(VALUE($O78),0)&gt;=Parametri!$B$2,"SI","NO")))</f>
        <v/>
      </c>
      <c r="H78" s="21">
        <f>IF($G78="SI",SUMPRODUCT(MAX(($C$2:$C$200=$C78)*(IFERROR($D$2:$D$200*1,0)=1)*(IFERROR($O$2:$O$200*1,0)&gt;=Parametri!$B$2)*IFERROR($F$2:$F$200*1,0))),0)</f>
        <v/>
      </c>
      <c r="I78" s="21">
        <f>IF($G78="SI",IF($H78&gt;0,30*(IFERROR($F78*1,0)/$H78),0),0)</f>
        <v/>
      </c>
      <c r="J78" s="21">
        <f>IF($A78="",0,IF($G78="SI",ROUND(IFERROR($E78*1,0)+$I78,4),ROUND(IFERROR($E78*1,0),4)))</f>
        <v/>
      </c>
      <c r="K78" s="21">
        <f>IF($A78="","",IF(IFERROR(VALUE($D78),0)&lt;&gt;1,"Non attiva",IF(IFERROR(VALUE($O78),0)&lt;Parametri!$B$2,"Sotto soglia","")))</f>
        <v/>
      </c>
      <c r="L78" s="21">
        <f>IF($A78="","",$A78&amp;"|"&amp;$C78)</f>
        <v/>
      </c>
      <c r="M78" s="21">
        <f>IF($A78="","",$C78&amp;"|"&amp;TEXT($J78,"0.0000"))</f>
        <v/>
      </c>
      <c r="N78" s="21" t="n"/>
      <c r="O78" s="21">
        <f>IF($A78="",0,IFERROR(IF(SUMIFS(CriteriTecnici!$O:$O,CriteriTecnici!$Q:$Q,$A78&amp;"|"&amp;$C78)&gt;0,SUMIFS(CriteriTecnici!$O:$O,CriteriTecnici!$Q:$Q,$A78&amp;"|"&amp;$C78,CriteriTecnici!$F:$F,"Q")+SUMIFS(CriteriTecnici!$O:$O,CriteriTecnici!$Q:$Q,$A78&amp;"|"&amp;$C78,CriteriTecnici!$F:$F,"T"),IFERROR($N78*1,0)),0))</f>
        <v/>
      </c>
      <c r="P78" s="21">
        <f>IF($A78="","",IF(SUMIFS(CriteriTecnici!$O:$O,CriteriTecnici!$Q:$Q,$A78&amp;"|"&amp;$C78)&gt;0,"Criteri A-G","Aggregato"))</f>
        <v/>
      </c>
    </row>
    <row r="79">
      <c r="A79" s="20" t="n"/>
      <c r="B79" s="20" t="n"/>
      <c r="C79" s="20" t="n"/>
      <c r="D79" s="20" t="n"/>
      <c r="E79" s="21">
        <f>IF($A79="",0,IFERROR(IF(SUMIFS(CriteriTecnici!$O:$O,CriteriTecnici!$Q:$Q,$A79&amp;"|"&amp;$C79)&gt;0,IF($G79="SI",ROUND(IF(SUMPRODUCT(MAX((CriteriTecnici!$C$5:$C$6173=$C79)*(CriteriTecnici!$E$5:$E$6173="A")*(CriteriTecnici!$T$5:$T$6173="SI")*IFERROR(CriteriTecnici!$O$5:$O$6173*1,0)))&gt;0,MIN(7,SUMIFS(CriteriTecnici!$O:$O,CriteriTecnici!$Q:$Q,$A79&amp;"|"&amp;$C79,CriteriTecnici!$E:$E,"A")*(7/SUMPRODUCT(MAX((CriteriTecnici!$C$5:$C$6173=$C79)*(CriteriTecnici!$E$5:$E$6173="A")*(CriteriTecnici!$T$5:$T$6173="SI")*IFERROR(CriteriTecnici!$O$5:$O$6173*1,0))))),0)+IF(SUMPRODUCT(MAX((CriteriTecnici!$C$5:$C$6173=$C79)*(CriteriTecnici!$E$5:$E$6173="B")*(CriteriTecnici!$T$5:$T$6173="SI")*IFERROR(CriteriTecnici!$O$5:$O$6173*1,0)))&gt;0,MIN(14,SUMIFS(CriteriTecnici!$O:$O,CriteriTecnici!$Q:$Q,$A79&amp;"|"&amp;$C79,CriteriTecnici!$E:$E,"B")*(14/SUMPRODUCT(MAX((CriteriTecnici!$C$5:$C$6173=$C79)*(CriteriTecnici!$E$5:$E$6173="B")*(CriteriTecnici!$T$5:$T$6173="SI")*IFERROR(CriteriTecnici!$O$5:$O$6173*1,0))))),0)+IF(SUMPRODUCT(MAX((CriteriTecnici!$C$5:$C$6173=$C79)*(CriteriTecnici!$E$5:$E$6173="C")*(CriteriTecnici!$T$5:$T$6173="SI")*IFERROR(CriteriTecnici!$O$5:$O$6173*1,0)))&gt;0,MIN(14,SUMIFS(CriteriTecnici!$O:$O,CriteriTecnici!$Q:$Q,$A79&amp;"|"&amp;$C79,CriteriTecnici!$E:$E,"C")*(14/SUMPRODUCT(MAX((CriteriTecnici!$C$5:$C$6173=$C79)*(CriteriTecnici!$E$5:$E$6173="C")*(CriteriTecnici!$T$5:$T$6173="SI")*IFERROR(CriteriTecnici!$O$5:$O$6173*1,0))))),0)+IF(SUMPRODUCT(MAX((CriteriTecnici!$C$5:$C$6173=$C79)*(CriteriTecnici!$E$5:$E$6173="D")*(CriteriTecnici!$T$5:$T$6173="SI")*IFERROR(CriteriTecnici!$O$5:$O$6173*1,0)))&gt;0,MIN(10,SUMIFS(CriteriTecnici!$O:$O,CriteriTecnici!$Q:$Q,$A79&amp;"|"&amp;$C79,CriteriTecnici!$E:$E,"D")*(10/SUMPRODUCT(MAX((CriteriTecnici!$C$5:$C$6173=$C79)*(CriteriTecnici!$E$5:$E$6173="D")*(CriteriTecnici!$T$5:$T$6173="SI")*IFERROR(CriteriTecnici!$O$5:$O$6173*1,0))))),0)+IF(SUMPRODUCT(MAX((CriteriTecnici!$C$5:$C$6173=$C79)*(CriteriTecnici!$E$5:$E$6173="E")*(CriteriTecnici!$T$5:$T$6173="SI")*IFERROR(CriteriTecnici!$O$5:$O$6173*1,0)))&gt;0,MIN(4,SUMIFS(CriteriTecnici!$O:$O,CriteriTecnici!$Q:$Q,$A79&amp;"|"&amp;$C79,CriteriTecnici!$E:$E,"E")*(4/SUMPRODUCT(MAX((CriteriTecnici!$C$5:$C$6173=$C79)*(CriteriTecnici!$E$5:$E$6173="E")*(CriteriTecnici!$T$5:$T$6173="SI")*IFERROR(CriteriTecnici!$O$5:$O$6173*1,0))))),0)+IF(SUMPRODUCT(MAX((CriteriTecnici!$C$5:$C$6173=$C79)*(CriteriTecnici!$E$5:$E$6173="F")*(CriteriTecnici!$T$5:$T$6173="SI")*IFERROR(CriteriTecnici!$O$5:$O$6173*1,0)))&gt;0,MIN(14,SUMIFS(CriteriTecnici!$O:$O,CriteriTecnici!$Q:$Q,$A79&amp;"|"&amp;$C79,CriteriTecnici!$E:$E,"F")*(14/SUMPRODUCT(MAX((CriteriTecnici!$C$5:$C$6173=$C79)*(CriteriTecnici!$E$5:$E$6173="F")*(CriteriTecnici!$T$5:$T$6173="SI")*IFERROR(CriteriTecnici!$O$5:$O$6173*1,0))))),0)+IF(SUMPRODUCT(MAX((CriteriTecnici!$C$5:$C$6173=$C79)*(CriteriTecnici!$E$5:$E$6173="G")*(CriteriTecnici!$T$5:$T$6173="SI")*IFERROR(CriteriTecnici!$O$5:$O$6173*1,0)))&gt;0,MIN(7,SUMIFS(CriteriTecnici!$O:$O,CriteriTecnici!$Q:$Q,$A79&amp;"|"&amp;$C79,CriteriTecnici!$E:$E,"G")*(7/SUMPRODUCT(MAX((CriteriTecnici!$C$5:$C$6173=$C79)*(CriteriTecnici!$E$5:$E$6173="G")*(CriteriTecnici!$T$5:$T$6173="SI")*IFERROR(CriteriTecnici!$O$5:$O$6173*1,0))))),0),4),0),IFERROR($N79*1,0)),0))</f>
        <v/>
      </c>
      <c r="F79" s="20" t="n"/>
      <c r="G79" s="21">
        <f>IF($A79="","",IF(IFERROR(VALUE($D79),0)&lt;&gt;1,"NO",IF(IFERROR(VALUE($O79),0)&gt;=Parametri!$B$2,"SI","NO")))</f>
        <v/>
      </c>
      <c r="H79" s="21">
        <f>IF($G79="SI",SUMPRODUCT(MAX(($C$2:$C$200=$C79)*(IFERROR($D$2:$D$200*1,0)=1)*(IFERROR($O$2:$O$200*1,0)&gt;=Parametri!$B$2)*IFERROR($F$2:$F$200*1,0))),0)</f>
        <v/>
      </c>
      <c r="I79" s="21">
        <f>IF($G79="SI",IF($H79&gt;0,30*(IFERROR($F79*1,0)/$H79),0),0)</f>
        <v/>
      </c>
      <c r="J79" s="21">
        <f>IF($A79="",0,IF($G79="SI",ROUND(IFERROR($E79*1,0)+$I79,4),ROUND(IFERROR($E79*1,0),4)))</f>
        <v/>
      </c>
      <c r="K79" s="21">
        <f>IF($A79="","",IF(IFERROR(VALUE($D79),0)&lt;&gt;1,"Non attiva",IF(IFERROR(VALUE($O79),0)&lt;Parametri!$B$2,"Sotto soglia","")))</f>
        <v/>
      </c>
      <c r="L79" s="21">
        <f>IF($A79="","",$A79&amp;"|"&amp;$C79)</f>
        <v/>
      </c>
      <c r="M79" s="21">
        <f>IF($A79="","",$C79&amp;"|"&amp;TEXT($J79,"0.0000"))</f>
        <v/>
      </c>
      <c r="N79" s="21" t="n"/>
      <c r="O79" s="21">
        <f>IF($A79="",0,IFERROR(IF(SUMIFS(CriteriTecnici!$O:$O,CriteriTecnici!$Q:$Q,$A79&amp;"|"&amp;$C79)&gt;0,SUMIFS(CriteriTecnici!$O:$O,CriteriTecnici!$Q:$Q,$A79&amp;"|"&amp;$C79,CriteriTecnici!$F:$F,"Q")+SUMIFS(CriteriTecnici!$O:$O,CriteriTecnici!$Q:$Q,$A79&amp;"|"&amp;$C79,CriteriTecnici!$F:$F,"T"),IFERROR($N79*1,0)),0))</f>
        <v/>
      </c>
      <c r="P79" s="21">
        <f>IF($A79="","",IF(SUMIFS(CriteriTecnici!$O:$O,CriteriTecnici!$Q:$Q,$A79&amp;"|"&amp;$C79)&gt;0,"Criteri A-G","Aggregato"))</f>
        <v/>
      </c>
    </row>
    <row r="80">
      <c r="A80" s="20" t="n"/>
      <c r="B80" s="20" t="n"/>
      <c r="C80" s="20" t="n"/>
      <c r="D80" s="20" t="n"/>
      <c r="E80" s="21">
        <f>IF($A80="",0,IFERROR(IF(SUMIFS(CriteriTecnici!$O:$O,CriteriTecnici!$Q:$Q,$A80&amp;"|"&amp;$C80)&gt;0,IF($G80="SI",ROUND(IF(SUMPRODUCT(MAX((CriteriTecnici!$C$5:$C$6173=$C80)*(CriteriTecnici!$E$5:$E$6173="A")*(CriteriTecnici!$T$5:$T$6173="SI")*IFERROR(CriteriTecnici!$O$5:$O$6173*1,0)))&gt;0,MIN(7,SUMIFS(CriteriTecnici!$O:$O,CriteriTecnici!$Q:$Q,$A80&amp;"|"&amp;$C80,CriteriTecnici!$E:$E,"A")*(7/SUMPRODUCT(MAX((CriteriTecnici!$C$5:$C$6173=$C80)*(CriteriTecnici!$E$5:$E$6173="A")*(CriteriTecnici!$T$5:$T$6173="SI")*IFERROR(CriteriTecnici!$O$5:$O$6173*1,0))))),0)+IF(SUMPRODUCT(MAX((CriteriTecnici!$C$5:$C$6173=$C80)*(CriteriTecnici!$E$5:$E$6173="B")*(CriteriTecnici!$T$5:$T$6173="SI")*IFERROR(CriteriTecnici!$O$5:$O$6173*1,0)))&gt;0,MIN(14,SUMIFS(CriteriTecnici!$O:$O,CriteriTecnici!$Q:$Q,$A80&amp;"|"&amp;$C80,CriteriTecnici!$E:$E,"B")*(14/SUMPRODUCT(MAX((CriteriTecnici!$C$5:$C$6173=$C80)*(CriteriTecnici!$E$5:$E$6173="B")*(CriteriTecnici!$T$5:$T$6173="SI")*IFERROR(CriteriTecnici!$O$5:$O$6173*1,0))))),0)+IF(SUMPRODUCT(MAX((CriteriTecnici!$C$5:$C$6173=$C80)*(CriteriTecnici!$E$5:$E$6173="C")*(CriteriTecnici!$T$5:$T$6173="SI")*IFERROR(CriteriTecnici!$O$5:$O$6173*1,0)))&gt;0,MIN(14,SUMIFS(CriteriTecnici!$O:$O,CriteriTecnici!$Q:$Q,$A80&amp;"|"&amp;$C80,CriteriTecnici!$E:$E,"C")*(14/SUMPRODUCT(MAX((CriteriTecnici!$C$5:$C$6173=$C80)*(CriteriTecnici!$E$5:$E$6173="C")*(CriteriTecnici!$T$5:$T$6173="SI")*IFERROR(CriteriTecnici!$O$5:$O$6173*1,0))))),0)+IF(SUMPRODUCT(MAX((CriteriTecnici!$C$5:$C$6173=$C80)*(CriteriTecnici!$E$5:$E$6173="D")*(CriteriTecnici!$T$5:$T$6173="SI")*IFERROR(CriteriTecnici!$O$5:$O$6173*1,0)))&gt;0,MIN(10,SUMIFS(CriteriTecnici!$O:$O,CriteriTecnici!$Q:$Q,$A80&amp;"|"&amp;$C80,CriteriTecnici!$E:$E,"D")*(10/SUMPRODUCT(MAX((CriteriTecnici!$C$5:$C$6173=$C80)*(CriteriTecnici!$E$5:$E$6173="D")*(CriteriTecnici!$T$5:$T$6173="SI")*IFERROR(CriteriTecnici!$O$5:$O$6173*1,0))))),0)+IF(SUMPRODUCT(MAX((CriteriTecnici!$C$5:$C$6173=$C80)*(CriteriTecnici!$E$5:$E$6173="E")*(CriteriTecnici!$T$5:$T$6173="SI")*IFERROR(CriteriTecnici!$O$5:$O$6173*1,0)))&gt;0,MIN(4,SUMIFS(CriteriTecnici!$O:$O,CriteriTecnici!$Q:$Q,$A80&amp;"|"&amp;$C80,CriteriTecnici!$E:$E,"E")*(4/SUMPRODUCT(MAX((CriteriTecnici!$C$5:$C$6173=$C80)*(CriteriTecnici!$E$5:$E$6173="E")*(CriteriTecnici!$T$5:$T$6173="SI")*IFERROR(CriteriTecnici!$O$5:$O$6173*1,0))))),0)+IF(SUMPRODUCT(MAX((CriteriTecnici!$C$5:$C$6173=$C80)*(CriteriTecnici!$E$5:$E$6173="F")*(CriteriTecnici!$T$5:$T$6173="SI")*IFERROR(CriteriTecnici!$O$5:$O$6173*1,0)))&gt;0,MIN(14,SUMIFS(CriteriTecnici!$O:$O,CriteriTecnici!$Q:$Q,$A80&amp;"|"&amp;$C80,CriteriTecnici!$E:$E,"F")*(14/SUMPRODUCT(MAX((CriteriTecnici!$C$5:$C$6173=$C80)*(CriteriTecnici!$E$5:$E$6173="F")*(CriteriTecnici!$T$5:$T$6173="SI")*IFERROR(CriteriTecnici!$O$5:$O$6173*1,0))))),0)+IF(SUMPRODUCT(MAX((CriteriTecnici!$C$5:$C$6173=$C80)*(CriteriTecnici!$E$5:$E$6173="G")*(CriteriTecnici!$T$5:$T$6173="SI")*IFERROR(CriteriTecnici!$O$5:$O$6173*1,0)))&gt;0,MIN(7,SUMIFS(CriteriTecnici!$O:$O,CriteriTecnici!$Q:$Q,$A80&amp;"|"&amp;$C80,CriteriTecnici!$E:$E,"G")*(7/SUMPRODUCT(MAX((CriteriTecnici!$C$5:$C$6173=$C80)*(CriteriTecnici!$E$5:$E$6173="G")*(CriteriTecnici!$T$5:$T$6173="SI")*IFERROR(CriteriTecnici!$O$5:$O$6173*1,0))))),0),4),0),IFERROR($N80*1,0)),0))</f>
        <v/>
      </c>
      <c r="F80" s="20" t="n"/>
      <c r="G80" s="21">
        <f>IF($A80="","",IF(IFERROR(VALUE($D80),0)&lt;&gt;1,"NO",IF(IFERROR(VALUE($O80),0)&gt;=Parametri!$B$2,"SI","NO")))</f>
        <v/>
      </c>
      <c r="H80" s="21">
        <f>IF($G80="SI",SUMPRODUCT(MAX(($C$2:$C$200=$C80)*(IFERROR($D$2:$D$200*1,0)=1)*(IFERROR($O$2:$O$200*1,0)&gt;=Parametri!$B$2)*IFERROR($F$2:$F$200*1,0))),0)</f>
        <v/>
      </c>
      <c r="I80" s="21">
        <f>IF($G80="SI",IF($H80&gt;0,30*(IFERROR($F80*1,0)/$H80),0),0)</f>
        <v/>
      </c>
      <c r="J80" s="21">
        <f>IF($A80="",0,IF($G80="SI",ROUND(IFERROR($E80*1,0)+$I80,4),ROUND(IFERROR($E80*1,0),4)))</f>
        <v/>
      </c>
      <c r="K80" s="21">
        <f>IF($A80="","",IF(IFERROR(VALUE($D80),0)&lt;&gt;1,"Non attiva",IF(IFERROR(VALUE($O80),0)&lt;Parametri!$B$2,"Sotto soglia","")))</f>
        <v/>
      </c>
      <c r="L80" s="21">
        <f>IF($A80="","",$A80&amp;"|"&amp;$C80)</f>
        <v/>
      </c>
      <c r="M80" s="21">
        <f>IF($A80="","",$C80&amp;"|"&amp;TEXT($J80,"0.0000"))</f>
        <v/>
      </c>
      <c r="N80" s="21" t="n"/>
      <c r="O80" s="21">
        <f>IF($A80="",0,IFERROR(IF(SUMIFS(CriteriTecnici!$O:$O,CriteriTecnici!$Q:$Q,$A80&amp;"|"&amp;$C80)&gt;0,SUMIFS(CriteriTecnici!$O:$O,CriteriTecnici!$Q:$Q,$A80&amp;"|"&amp;$C80,CriteriTecnici!$F:$F,"Q")+SUMIFS(CriteriTecnici!$O:$O,CriteriTecnici!$Q:$Q,$A80&amp;"|"&amp;$C80,CriteriTecnici!$F:$F,"T"),IFERROR($N80*1,0)),0))</f>
        <v/>
      </c>
      <c r="P80" s="21">
        <f>IF($A80="","",IF(SUMIFS(CriteriTecnici!$O:$O,CriteriTecnici!$Q:$Q,$A80&amp;"|"&amp;$C80)&gt;0,"Criteri A-G","Aggregato"))</f>
        <v/>
      </c>
    </row>
    <row r="81">
      <c r="A81" s="20" t="n"/>
      <c r="B81" s="20" t="n"/>
      <c r="C81" s="20" t="n"/>
      <c r="D81" s="20" t="n"/>
      <c r="E81" s="21">
        <f>IF($A81="",0,IFERROR(IF(SUMIFS(CriteriTecnici!$O:$O,CriteriTecnici!$Q:$Q,$A81&amp;"|"&amp;$C81)&gt;0,IF($G81="SI",ROUND(IF(SUMPRODUCT(MAX((CriteriTecnici!$C$5:$C$6173=$C81)*(CriteriTecnici!$E$5:$E$6173="A")*(CriteriTecnici!$T$5:$T$6173="SI")*IFERROR(CriteriTecnici!$O$5:$O$6173*1,0)))&gt;0,MIN(7,SUMIFS(CriteriTecnici!$O:$O,CriteriTecnici!$Q:$Q,$A81&amp;"|"&amp;$C81,CriteriTecnici!$E:$E,"A")*(7/SUMPRODUCT(MAX((CriteriTecnici!$C$5:$C$6173=$C81)*(CriteriTecnici!$E$5:$E$6173="A")*(CriteriTecnici!$T$5:$T$6173="SI")*IFERROR(CriteriTecnici!$O$5:$O$6173*1,0))))),0)+IF(SUMPRODUCT(MAX((CriteriTecnici!$C$5:$C$6173=$C81)*(CriteriTecnici!$E$5:$E$6173="B")*(CriteriTecnici!$T$5:$T$6173="SI")*IFERROR(CriteriTecnici!$O$5:$O$6173*1,0)))&gt;0,MIN(14,SUMIFS(CriteriTecnici!$O:$O,CriteriTecnici!$Q:$Q,$A81&amp;"|"&amp;$C81,CriteriTecnici!$E:$E,"B")*(14/SUMPRODUCT(MAX((CriteriTecnici!$C$5:$C$6173=$C81)*(CriteriTecnici!$E$5:$E$6173="B")*(CriteriTecnici!$T$5:$T$6173="SI")*IFERROR(CriteriTecnici!$O$5:$O$6173*1,0))))),0)+IF(SUMPRODUCT(MAX((CriteriTecnici!$C$5:$C$6173=$C81)*(CriteriTecnici!$E$5:$E$6173="C")*(CriteriTecnici!$T$5:$T$6173="SI")*IFERROR(CriteriTecnici!$O$5:$O$6173*1,0)))&gt;0,MIN(14,SUMIFS(CriteriTecnici!$O:$O,CriteriTecnici!$Q:$Q,$A81&amp;"|"&amp;$C81,CriteriTecnici!$E:$E,"C")*(14/SUMPRODUCT(MAX((CriteriTecnici!$C$5:$C$6173=$C81)*(CriteriTecnici!$E$5:$E$6173="C")*(CriteriTecnici!$T$5:$T$6173="SI")*IFERROR(CriteriTecnici!$O$5:$O$6173*1,0))))),0)+IF(SUMPRODUCT(MAX((CriteriTecnici!$C$5:$C$6173=$C81)*(CriteriTecnici!$E$5:$E$6173="D")*(CriteriTecnici!$T$5:$T$6173="SI")*IFERROR(CriteriTecnici!$O$5:$O$6173*1,0)))&gt;0,MIN(10,SUMIFS(CriteriTecnici!$O:$O,CriteriTecnici!$Q:$Q,$A81&amp;"|"&amp;$C81,CriteriTecnici!$E:$E,"D")*(10/SUMPRODUCT(MAX((CriteriTecnici!$C$5:$C$6173=$C81)*(CriteriTecnici!$E$5:$E$6173="D")*(CriteriTecnici!$T$5:$T$6173="SI")*IFERROR(CriteriTecnici!$O$5:$O$6173*1,0))))),0)+IF(SUMPRODUCT(MAX((CriteriTecnici!$C$5:$C$6173=$C81)*(CriteriTecnici!$E$5:$E$6173="E")*(CriteriTecnici!$T$5:$T$6173="SI")*IFERROR(CriteriTecnici!$O$5:$O$6173*1,0)))&gt;0,MIN(4,SUMIFS(CriteriTecnici!$O:$O,CriteriTecnici!$Q:$Q,$A81&amp;"|"&amp;$C81,CriteriTecnici!$E:$E,"E")*(4/SUMPRODUCT(MAX((CriteriTecnici!$C$5:$C$6173=$C81)*(CriteriTecnici!$E$5:$E$6173="E")*(CriteriTecnici!$T$5:$T$6173="SI")*IFERROR(CriteriTecnici!$O$5:$O$6173*1,0))))),0)+IF(SUMPRODUCT(MAX((CriteriTecnici!$C$5:$C$6173=$C81)*(CriteriTecnici!$E$5:$E$6173="F")*(CriteriTecnici!$T$5:$T$6173="SI")*IFERROR(CriteriTecnici!$O$5:$O$6173*1,0)))&gt;0,MIN(14,SUMIFS(CriteriTecnici!$O:$O,CriteriTecnici!$Q:$Q,$A81&amp;"|"&amp;$C81,CriteriTecnici!$E:$E,"F")*(14/SUMPRODUCT(MAX((CriteriTecnici!$C$5:$C$6173=$C81)*(CriteriTecnici!$E$5:$E$6173="F")*(CriteriTecnici!$T$5:$T$6173="SI")*IFERROR(CriteriTecnici!$O$5:$O$6173*1,0))))),0)+IF(SUMPRODUCT(MAX((CriteriTecnici!$C$5:$C$6173=$C81)*(CriteriTecnici!$E$5:$E$6173="G")*(CriteriTecnici!$T$5:$T$6173="SI")*IFERROR(CriteriTecnici!$O$5:$O$6173*1,0)))&gt;0,MIN(7,SUMIFS(CriteriTecnici!$O:$O,CriteriTecnici!$Q:$Q,$A81&amp;"|"&amp;$C81,CriteriTecnici!$E:$E,"G")*(7/SUMPRODUCT(MAX((CriteriTecnici!$C$5:$C$6173=$C81)*(CriteriTecnici!$E$5:$E$6173="G")*(CriteriTecnici!$T$5:$T$6173="SI")*IFERROR(CriteriTecnici!$O$5:$O$6173*1,0))))),0),4),0),IFERROR($N81*1,0)),0))</f>
        <v/>
      </c>
      <c r="F81" s="20" t="n"/>
      <c r="G81" s="21">
        <f>IF($A81="","",IF(IFERROR(VALUE($D81),0)&lt;&gt;1,"NO",IF(IFERROR(VALUE($O81),0)&gt;=Parametri!$B$2,"SI","NO")))</f>
        <v/>
      </c>
      <c r="H81" s="21">
        <f>IF($G81="SI",SUMPRODUCT(MAX(($C$2:$C$200=$C81)*(IFERROR($D$2:$D$200*1,0)=1)*(IFERROR($O$2:$O$200*1,0)&gt;=Parametri!$B$2)*IFERROR($F$2:$F$200*1,0))),0)</f>
        <v/>
      </c>
      <c r="I81" s="21">
        <f>IF($G81="SI",IF($H81&gt;0,30*(IFERROR($F81*1,0)/$H81),0),0)</f>
        <v/>
      </c>
      <c r="J81" s="21">
        <f>IF($A81="",0,IF($G81="SI",ROUND(IFERROR($E81*1,0)+$I81,4),ROUND(IFERROR($E81*1,0),4)))</f>
        <v/>
      </c>
      <c r="K81" s="21">
        <f>IF($A81="","",IF(IFERROR(VALUE($D81),0)&lt;&gt;1,"Non attiva",IF(IFERROR(VALUE($O81),0)&lt;Parametri!$B$2,"Sotto soglia","")))</f>
        <v/>
      </c>
      <c r="L81" s="21">
        <f>IF($A81="","",$A81&amp;"|"&amp;$C81)</f>
        <v/>
      </c>
      <c r="M81" s="21">
        <f>IF($A81="","",$C81&amp;"|"&amp;TEXT($J81,"0.0000"))</f>
        <v/>
      </c>
      <c r="N81" s="21" t="n"/>
      <c r="O81" s="21">
        <f>IF($A81="",0,IFERROR(IF(SUMIFS(CriteriTecnici!$O:$O,CriteriTecnici!$Q:$Q,$A81&amp;"|"&amp;$C81)&gt;0,SUMIFS(CriteriTecnici!$O:$O,CriteriTecnici!$Q:$Q,$A81&amp;"|"&amp;$C81,CriteriTecnici!$F:$F,"Q")+SUMIFS(CriteriTecnici!$O:$O,CriteriTecnici!$Q:$Q,$A81&amp;"|"&amp;$C81,CriteriTecnici!$F:$F,"T"),IFERROR($N81*1,0)),0))</f>
        <v/>
      </c>
      <c r="P81" s="21">
        <f>IF($A81="","",IF(SUMIFS(CriteriTecnici!$O:$O,CriteriTecnici!$Q:$Q,$A81&amp;"|"&amp;$C81)&gt;0,"Criteri A-G","Aggregato"))</f>
        <v/>
      </c>
    </row>
    <row r="82">
      <c r="A82" s="20" t="n"/>
      <c r="B82" s="20" t="n"/>
      <c r="C82" s="20" t="n"/>
      <c r="D82" s="20" t="n"/>
      <c r="E82" s="21">
        <f>IF($A82="",0,IFERROR(IF(SUMIFS(CriteriTecnici!$O:$O,CriteriTecnici!$Q:$Q,$A82&amp;"|"&amp;$C82)&gt;0,IF($G82="SI",ROUND(IF(SUMPRODUCT(MAX((CriteriTecnici!$C$5:$C$6173=$C82)*(CriteriTecnici!$E$5:$E$6173="A")*(CriteriTecnici!$T$5:$T$6173="SI")*IFERROR(CriteriTecnici!$O$5:$O$6173*1,0)))&gt;0,MIN(7,SUMIFS(CriteriTecnici!$O:$O,CriteriTecnici!$Q:$Q,$A82&amp;"|"&amp;$C82,CriteriTecnici!$E:$E,"A")*(7/SUMPRODUCT(MAX((CriteriTecnici!$C$5:$C$6173=$C82)*(CriteriTecnici!$E$5:$E$6173="A")*(CriteriTecnici!$T$5:$T$6173="SI")*IFERROR(CriteriTecnici!$O$5:$O$6173*1,0))))),0)+IF(SUMPRODUCT(MAX((CriteriTecnici!$C$5:$C$6173=$C82)*(CriteriTecnici!$E$5:$E$6173="B")*(CriteriTecnici!$T$5:$T$6173="SI")*IFERROR(CriteriTecnici!$O$5:$O$6173*1,0)))&gt;0,MIN(14,SUMIFS(CriteriTecnici!$O:$O,CriteriTecnici!$Q:$Q,$A82&amp;"|"&amp;$C82,CriteriTecnici!$E:$E,"B")*(14/SUMPRODUCT(MAX((CriteriTecnici!$C$5:$C$6173=$C82)*(CriteriTecnici!$E$5:$E$6173="B")*(CriteriTecnici!$T$5:$T$6173="SI")*IFERROR(CriteriTecnici!$O$5:$O$6173*1,0))))),0)+IF(SUMPRODUCT(MAX((CriteriTecnici!$C$5:$C$6173=$C82)*(CriteriTecnici!$E$5:$E$6173="C")*(CriteriTecnici!$T$5:$T$6173="SI")*IFERROR(CriteriTecnici!$O$5:$O$6173*1,0)))&gt;0,MIN(14,SUMIFS(CriteriTecnici!$O:$O,CriteriTecnici!$Q:$Q,$A82&amp;"|"&amp;$C82,CriteriTecnici!$E:$E,"C")*(14/SUMPRODUCT(MAX((CriteriTecnici!$C$5:$C$6173=$C82)*(CriteriTecnici!$E$5:$E$6173="C")*(CriteriTecnici!$T$5:$T$6173="SI")*IFERROR(CriteriTecnici!$O$5:$O$6173*1,0))))),0)+IF(SUMPRODUCT(MAX((CriteriTecnici!$C$5:$C$6173=$C82)*(CriteriTecnici!$E$5:$E$6173="D")*(CriteriTecnici!$T$5:$T$6173="SI")*IFERROR(CriteriTecnici!$O$5:$O$6173*1,0)))&gt;0,MIN(10,SUMIFS(CriteriTecnici!$O:$O,CriteriTecnici!$Q:$Q,$A82&amp;"|"&amp;$C82,CriteriTecnici!$E:$E,"D")*(10/SUMPRODUCT(MAX((CriteriTecnici!$C$5:$C$6173=$C82)*(CriteriTecnici!$E$5:$E$6173="D")*(CriteriTecnici!$T$5:$T$6173="SI")*IFERROR(CriteriTecnici!$O$5:$O$6173*1,0))))),0)+IF(SUMPRODUCT(MAX((CriteriTecnici!$C$5:$C$6173=$C82)*(CriteriTecnici!$E$5:$E$6173="E")*(CriteriTecnici!$T$5:$T$6173="SI")*IFERROR(CriteriTecnici!$O$5:$O$6173*1,0)))&gt;0,MIN(4,SUMIFS(CriteriTecnici!$O:$O,CriteriTecnici!$Q:$Q,$A82&amp;"|"&amp;$C82,CriteriTecnici!$E:$E,"E")*(4/SUMPRODUCT(MAX((CriteriTecnici!$C$5:$C$6173=$C82)*(CriteriTecnici!$E$5:$E$6173="E")*(CriteriTecnici!$T$5:$T$6173="SI")*IFERROR(CriteriTecnici!$O$5:$O$6173*1,0))))),0)+IF(SUMPRODUCT(MAX((CriteriTecnici!$C$5:$C$6173=$C82)*(CriteriTecnici!$E$5:$E$6173="F")*(CriteriTecnici!$T$5:$T$6173="SI")*IFERROR(CriteriTecnici!$O$5:$O$6173*1,0)))&gt;0,MIN(14,SUMIFS(CriteriTecnici!$O:$O,CriteriTecnici!$Q:$Q,$A82&amp;"|"&amp;$C82,CriteriTecnici!$E:$E,"F")*(14/SUMPRODUCT(MAX((CriteriTecnici!$C$5:$C$6173=$C82)*(CriteriTecnici!$E$5:$E$6173="F")*(CriteriTecnici!$T$5:$T$6173="SI")*IFERROR(CriteriTecnici!$O$5:$O$6173*1,0))))),0)+IF(SUMPRODUCT(MAX((CriteriTecnici!$C$5:$C$6173=$C82)*(CriteriTecnici!$E$5:$E$6173="G")*(CriteriTecnici!$T$5:$T$6173="SI")*IFERROR(CriteriTecnici!$O$5:$O$6173*1,0)))&gt;0,MIN(7,SUMIFS(CriteriTecnici!$O:$O,CriteriTecnici!$Q:$Q,$A82&amp;"|"&amp;$C82,CriteriTecnici!$E:$E,"G")*(7/SUMPRODUCT(MAX((CriteriTecnici!$C$5:$C$6173=$C82)*(CriteriTecnici!$E$5:$E$6173="G")*(CriteriTecnici!$T$5:$T$6173="SI")*IFERROR(CriteriTecnici!$O$5:$O$6173*1,0))))),0),4),0),IFERROR($N82*1,0)),0))</f>
        <v/>
      </c>
      <c r="F82" s="20" t="n"/>
      <c r="G82" s="21">
        <f>IF($A82="","",IF(IFERROR(VALUE($D82),0)&lt;&gt;1,"NO",IF(IFERROR(VALUE($O82),0)&gt;=Parametri!$B$2,"SI","NO")))</f>
        <v/>
      </c>
      <c r="H82" s="21">
        <f>IF($G82="SI",SUMPRODUCT(MAX(($C$2:$C$200=$C82)*(IFERROR($D$2:$D$200*1,0)=1)*(IFERROR($O$2:$O$200*1,0)&gt;=Parametri!$B$2)*IFERROR($F$2:$F$200*1,0))),0)</f>
        <v/>
      </c>
      <c r="I82" s="21">
        <f>IF($G82="SI",IF($H82&gt;0,30*(IFERROR($F82*1,0)/$H82),0),0)</f>
        <v/>
      </c>
      <c r="J82" s="21">
        <f>IF($A82="",0,IF($G82="SI",ROUND(IFERROR($E82*1,0)+$I82,4),ROUND(IFERROR($E82*1,0),4)))</f>
        <v/>
      </c>
      <c r="K82" s="21">
        <f>IF($A82="","",IF(IFERROR(VALUE($D82),0)&lt;&gt;1,"Non attiva",IF(IFERROR(VALUE($O82),0)&lt;Parametri!$B$2,"Sotto soglia","")))</f>
        <v/>
      </c>
      <c r="L82" s="21">
        <f>IF($A82="","",$A82&amp;"|"&amp;$C82)</f>
        <v/>
      </c>
      <c r="M82" s="21">
        <f>IF($A82="","",$C82&amp;"|"&amp;TEXT($J82,"0.0000"))</f>
        <v/>
      </c>
      <c r="N82" s="21" t="n"/>
      <c r="O82" s="21">
        <f>IF($A82="",0,IFERROR(IF(SUMIFS(CriteriTecnici!$O:$O,CriteriTecnici!$Q:$Q,$A82&amp;"|"&amp;$C82)&gt;0,SUMIFS(CriteriTecnici!$O:$O,CriteriTecnici!$Q:$Q,$A82&amp;"|"&amp;$C82,CriteriTecnici!$F:$F,"Q")+SUMIFS(CriteriTecnici!$O:$O,CriteriTecnici!$Q:$Q,$A82&amp;"|"&amp;$C82,CriteriTecnici!$F:$F,"T"),IFERROR($N82*1,0)),0))</f>
        <v/>
      </c>
      <c r="P82" s="21">
        <f>IF($A82="","",IF(SUMIFS(CriteriTecnici!$O:$O,CriteriTecnici!$Q:$Q,$A82&amp;"|"&amp;$C82)&gt;0,"Criteri A-G","Aggregato"))</f>
        <v/>
      </c>
    </row>
    <row r="83">
      <c r="A83" s="20" t="n"/>
      <c r="B83" s="20" t="n"/>
      <c r="C83" s="20" t="n"/>
      <c r="D83" s="20" t="n"/>
      <c r="E83" s="21">
        <f>IF($A83="",0,IFERROR(IF(SUMIFS(CriteriTecnici!$O:$O,CriteriTecnici!$Q:$Q,$A83&amp;"|"&amp;$C83)&gt;0,IF($G83="SI",ROUND(IF(SUMPRODUCT(MAX((CriteriTecnici!$C$5:$C$6173=$C83)*(CriteriTecnici!$E$5:$E$6173="A")*(CriteriTecnici!$T$5:$T$6173="SI")*IFERROR(CriteriTecnici!$O$5:$O$6173*1,0)))&gt;0,MIN(7,SUMIFS(CriteriTecnici!$O:$O,CriteriTecnici!$Q:$Q,$A83&amp;"|"&amp;$C83,CriteriTecnici!$E:$E,"A")*(7/SUMPRODUCT(MAX((CriteriTecnici!$C$5:$C$6173=$C83)*(CriteriTecnici!$E$5:$E$6173="A")*(CriteriTecnici!$T$5:$T$6173="SI")*IFERROR(CriteriTecnici!$O$5:$O$6173*1,0))))),0)+IF(SUMPRODUCT(MAX((CriteriTecnici!$C$5:$C$6173=$C83)*(CriteriTecnici!$E$5:$E$6173="B")*(CriteriTecnici!$T$5:$T$6173="SI")*IFERROR(CriteriTecnici!$O$5:$O$6173*1,0)))&gt;0,MIN(14,SUMIFS(CriteriTecnici!$O:$O,CriteriTecnici!$Q:$Q,$A83&amp;"|"&amp;$C83,CriteriTecnici!$E:$E,"B")*(14/SUMPRODUCT(MAX((CriteriTecnici!$C$5:$C$6173=$C83)*(CriteriTecnici!$E$5:$E$6173="B")*(CriteriTecnici!$T$5:$T$6173="SI")*IFERROR(CriteriTecnici!$O$5:$O$6173*1,0))))),0)+IF(SUMPRODUCT(MAX((CriteriTecnici!$C$5:$C$6173=$C83)*(CriteriTecnici!$E$5:$E$6173="C")*(CriteriTecnici!$T$5:$T$6173="SI")*IFERROR(CriteriTecnici!$O$5:$O$6173*1,0)))&gt;0,MIN(14,SUMIFS(CriteriTecnici!$O:$O,CriteriTecnici!$Q:$Q,$A83&amp;"|"&amp;$C83,CriteriTecnici!$E:$E,"C")*(14/SUMPRODUCT(MAX((CriteriTecnici!$C$5:$C$6173=$C83)*(CriteriTecnici!$E$5:$E$6173="C")*(CriteriTecnici!$T$5:$T$6173="SI")*IFERROR(CriteriTecnici!$O$5:$O$6173*1,0))))),0)+IF(SUMPRODUCT(MAX((CriteriTecnici!$C$5:$C$6173=$C83)*(CriteriTecnici!$E$5:$E$6173="D")*(CriteriTecnici!$T$5:$T$6173="SI")*IFERROR(CriteriTecnici!$O$5:$O$6173*1,0)))&gt;0,MIN(10,SUMIFS(CriteriTecnici!$O:$O,CriteriTecnici!$Q:$Q,$A83&amp;"|"&amp;$C83,CriteriTecnici!$E:$E,"D")*(10/SUMPRODUCT(MAX((CriteriTecnici!$C$5:$C$6173=$C83)*(CriteriTecnici!$E$5:$E$6173="D")*(CriteriTecnici!$T$5:$T$6173="SI")*IFERROR(CriteriTecnici!$O$5:$O$6173*1,0))))),0)+IF(SUMPRODUCT(MAX((CriteriTecnici!$C$5:$C$6173=$C83)*(CriteriTecnici!$E$5:$E$6173="E")*(CriteriTecnici!$T$5:$T$6173="SI")*IFERROR(CriteriTecnici!$O$5:$O$6173*1,0)))&gt;0,MIN(4,SUMIFS(CriteriTecnici!$O:$O,CriteriTecnici!$Q:$Q,$A83&amp;"|"&amp;$C83,CriteriTecnici!$E:$E,"E")*(4/SUMPRODUCT(MAX((CriteriTecnici!$C$5:$C$6173=$C83)*(CriteriTecnici!$E$5:$E$6173="E")*(CriteriTecnici!$T$5:$T$6173="SI")*IFERROR(CriteriTecnici!$O$5:$O$6173*1,0))))),0)+IF(SUMPRODUCT(MAX((CriteriTecnici!$C$5:$C$6173=$C83)*(CriteriTecnici!$E$5:$E$6173="F")*(CriteriTecnici!$T$5:$T$6173="SI")*IFERROR(CriteriTecnici!$O$5:$O$6173*1,0)))&gt;0,MIN(14,SUMIFS(CriteriTecnici!$O:$O,CriteriTecnici!$Q:$Q,$A83&amp;"|"&amp;$C83,CriteriTecnici!$E:$E,"F")*(14/SUMPRODUCT(MAX((CriteriTecnici!$C$5:$C$6173=$C83)*(CriteriTecnici!$E$5:$E$6173="F")*(CriteriTecnici!$T$5:$T$6173="SI")*IFERROR(CriteriTecnici!$O$5:$O$6173*1,0))))),0)+IF(SUMPRODUCT(MAX((CriteriTecnici!$C$5:$C$6173=$C83)*(CriteriTecnici!$E$5:$E$6173="G")*(CriteriTecnici!$T$5:$T$6173="SI")*IFERROR(CriteriTecnici!$O$5:$O$6173*1,0)))&gt;0,MIN(7,SUMIFS(CriteriTecnici!$O:$O,CriteriTecnici!$Q:$Q,$A83&amp;"|"&amp;$C83,CriteriTecnici!$E:$E,"G")*(7/SUMPRODUCT(MAX((CriteriTecnici!$C$5:$C$6173=$C83)*(CriteriTecnici!$E$5:$E$6173="G")*(CriteriTecnici!$T$5:$T$6173="SI")*IFERROR(CriteriTecnici!$O$5:$O$6173*1,0))))),0),4),0),IFERROR($N83*1,0)),0))</f>
        <v/>
      </c>
      <c r="F83" s="20" t="n"/>
      <c r="G83" s="21">
        <f>IF($A83="","",IF(IFERROR(VALUE($D83),0)&lt;&gt;1,"NO",IF(IFERROR(VALUE($O83),0)&gt;=Parametri!$B$2,"SI","NO")))</f>
        <v/>
      </c>
      <c r="H83" s="21">
        <f>IF($G83="SI",SUMPRODUCT(MAX(($C$2:$C$200=$C83)*(IFERROR($D$2:$D$200*1,0)=1)*(IFERROR($O$2:$O$200*1,0)&gt;=Parametri!$B$2)*IFERROR($F$2:$F$200*1,0))),0)</f>
        <v/>
      </c>
      <c r="I83" s="21">
        <f>IF($G83="SI",IF($H83&gt;0,30*(IFERROR($F83*1,0)/$H83),0),0)</f>
        <v/>
      </c>
      <c r="J83" s="21">
        <f>IF($A83="",0,IF($G83="SI",ROUND(IFERROR($E83*1,0)+$I83,4),ROUND(IFERROR($E83*1,0),4)))</f>
        <v/>
      </c>
      <c r="K83" s="21">
        <f>IF($A83="","",IF(IFERROR(VALUE($D83),0)&lt;&gt;1,"Non attiva",IF(IFERROR(VALUE($O83),0)&lt;Parametri!$B$2,"Sotto soglia","")))</f>
        <v/>
      </c>
      <c r="L83" s="21">
        <f>IF($A83="","",$A83&amp;"|"&amp;$C83)</f>
        <v/>
      </c>
      <c r="M83" s="21">
        <f>IF($A83="","",$C83&amp;"|"&amp;TEXT($J83,"0.0000"))</f>
        <v/>
      </c>
      <c r="N83" s="21" t="n"/>
      <c r="O83" s="21">
        <f>IF($A83="",0,IFERROR(IF(SUMIFS(CriteriTecnici!$O:$O,CriteriTecnici!$Q:$Q,$A83&amp;"|"&amp;$C83)&gt;0,SUMIFS(CriteriTecnici!$O:$O,CriteriTecnici!$Q:$Q,$A83&amp;"|"&amp;$C83,CriteriTecnici!$F:$F,"Q")+SUMIFS(CriteriTecnici!$O:$O,CriteriTecnici!$Q:$Q,$A83&amp;"|"&amp;$C83,CriteriTecnici!$F:$F,"T"),IFERROR($N83*1,0)),0))</f>
        <v/>
      </c>
      <c r="P83" s="21">
        <f>IF($A83="","",IF(SUMIFS(CriteriTecnici!$O:$O,CriteriTecnici!$Q:$Q,$A83&amp;"|"&amp;$C83)&gt;0,"Criteri A-G","Aggregato"))</f>
        <v/>
      </c>
    </row>
    <row r="84">
      <c r="A84" s="20" t="n"/>
      <c r="B84" s="20" t="n"/>
      <c r="C84" s="20" t="n"/>
      <c r="D84" s="20" t="n"/>
      <c r="E84" s="21">
        <f>IF($A84="",0,IFERROR(IF(SUMIFS(CriteriTecnici!$O:$O,CriteriTecnici!$Q:$Q,$A84&amp;"|"&amp;$C84)&gt;0,IF($G84="SI",ROUND(IF(SUMPRODUCT(MAX((CriteriTecnici!$C$5:$C$6173=$C84)*(CriteriTecnici!$E$5:$E$6173="A")*(CriteriTecnici!$T$5:$T$6173="SI")*IFERROR(CriteriTecnici!$O$5:$O$6173*1,0)))&gt;0,MIN(7,SUMIFS(CriteriTecnici!$O:$O,CriteriTecnici!$Q:$Q,$A84&amp;"|"&amp;$C84,CriteriTecnici!$E:$E,"A")*(7/SUMPRODUCT(MAX((CriteriTecnici!$C$5:$C$6173=$C84)*(CriteriTecnici!$E$5:$E$6173="A")*(CriteriTecnici!$T$5:$T$6173="SI")*IFERROR(CriteriTecnici!$O$5:$O$6173*1,0))))),0)+IF(SUMPRODUCT(MAX((CriteriTecnici!$C$5:$C$6173=$C84)*(CriteriTecnici!$E$5:$E$6173="B")*(CriteriTecnici!$T$5:$T$6173="SI")*IFERROR(CriteriTecnici!$O$5:$O$6173*1,0)))&gt;0,MIN(14,SUMIFS(CriteriTecnici!$O:$O,CriteriTecnici!$Q:$Q,$A84&amp;"|"&amp;$C84,CriteriTecnici!$E:$E,"B")*(14/SUMPRODUCT(MAX((CriteriTecnici!$C$5:$C$6173=$C84)*(CriteriTecnici!$E$5:$E$6173="B")*(CriteriTecnici!$T$5:$T$6173="SI")*IFERROR(CriteriTecnici!$O$5:$O$6173*1,0))))),0)+IF(SUMPRODUCT(MAX((CriteriTecnici!$C$5:$C$6173=$C84)*(CriteriTecnici!$E$5:$E$6173="C")*(CriteriTecnici!$T$5:$T$6173="SI")*IFERROR(CriteriTecnici!$O$5:$O$6173*1,0)))&gt;0,MIN(14,SUMIFS(CriteriTecnici!$O:$O,CriteriTecnici!$Q:$Q,$A84&amp;"|"&amp;$C84,CriteriTecnici!$E:$E,"C")*(14/SUMPRODUCT(MAX((CriteriTecnici!$C$5:$C$6173=$C84)*(CriteriTecnici!$E$5:$E$6173="C")*(CriteriTecnici!$T$5:$T$6173="SI")*IFERROR(CriteriTecnici!$O$5:$O$6173*1,0))))),0)+IF(SUMPRODUCT(MAX((CriteriTecnici!$C$5:$C$6173=$C84)*(CriteriTecnici!$E$5:$E$6173="D")*(CriteriTecnici!$T$5:$T$6173="SI")*IFERROR(CriteriTecnici!$O$5:$O$6173*1,0)))&gt;0,MIN(10,SUMIFS(CriteriTecnici!$O:$O,CriteriTecnici!$Q:$Q,$A84&amp;"|"&amp;$C84,CriteriTecnici!$E:$E,"D")*(10/SUMPRODUCT(MAX((CriteriTecnici!$C$5:$C$6173=$C84)*(CriteriTecnici!$E$5:$E$6173="D")*(CriteriTecnici!$T$5:$T$6173="SI")*IFERROR(CriteriTecnici!$O$5:$O$6173*1,0))))),0)+IF(SUMPRODUCT(MAX((CriteriTecnici!$C$5:$C$6173=$C84)*(CriteriTecnici!$E$5:$E$6173="E")*(CriteriTecnici!$T$5:$T$6173="SI")*IFERROR(CriteriTecnici!$O$5:$O$6173*1,0)))&gt;0,MIN(4,SUMIFS(CriteriTecnici!$O:$O,CriteriTecnici!$Q:$Q,$A84&amp;"|"&amp;$C84,CriteriTecnici!$E:$E,"E")*(4/SUMPRODUCT(MAX((CriteriTecnici!$C$5:$C$6173=$C84)*(CriteriTecnici!$E$5:$E$6173="E")*(CriteriTecnici!$T$5:$T$6173="SI")*IFERROR(CriteriTecnici!$O$5:$O$6173*1,0))))),0)+IF(SUMPRODUCT(MAX((CriteriTecnici!$C$5:$C$6173=$C84)*(CriteriTecnici!$E$5:$E$6173="F")*(CriteriTecnici!$T$5:$T$6173="SI")*IFERROR(CriteriTecnici!$O$5:$O$6173*1,0)))&gt;0,MIN(14,SUMIFS(CriteriTecnici!$O:$O,CriteriTecnici!$Q:$Q,$A84&amp;"|"&amp;$C84,CriteriTecnici!$E:$E,"F")*(14/SUMPRODUCT(MAX((CriteriTecnici!$C$5:$C$6173=$C84)*(CriteriTecnici!$E$5:$E$6173="F")*(CriteriTecnici!$T$5:$T$6173="SI")*IFERROR(CriteriTecnici!$O$5:$O$6173*1,0))))),0)+IF(SUMPRODUCT(MAX((CriteriTecnici!$C$5:$C$6173=$C84)*(CriteriTecnici!$E$5:$E$6173="G")*(CriteriTecnici!$T$5:$T$6173="SI")*IFERROR(CriteriTecnici!$O$5:$O$6173*1,0)))&gt;0,MIN(7,SUMIFS(CriteriTecnici!$O:$O,CriteriTecnici!$Q:$Q,$A84&amp;"|"&amp;$C84,CriteriTecnici!$E:$E,"G")*(7/SUMPRODUCT(MAX((CriteriTecnici!$C$5:$C$6173=$C84)*(CriteriTecnici!$E$5:$E$6173="G")*(CriteriTecnici!$T$5:$T$6173="SI")*IFERROR(CriteriTecnici!$O$5:$O$6173*1,0))))),0),4),0),IFERROR($N84*1,0)),0))</f>
        <v/>
      </c>
      <c r="F84" s="20" t="n"/>
      <c r="G84" s="21">
        <f>IF($A84="","",IF(IFERROR(VALUE($D84),0)&lt;&gt;1,"NO",IF(IFERROR(VALUE($O84),0)&gt;=Parametri!$B$2,"SI","NO")))</f>
        <v/>
      </c>
      <c r="H84" s="21">
        <f>IF($G84="SI",SUMPRODUCT(MAX(($C$2:$C$200=$C84)*(IFERROR($D$2:$D$200*1,0)=1)*(IFERROR($O$2:$O$200*1,0)&gt;=Parametri!$B$2)*IFERROR($F$2:$F$200*1,0))),0)</f>
        <v/>
      </c>
      <c r="I84" s="21">
        <f>IF($G84="SI",IF($H84&gt;0,30*(IFERROR($F84*1,0)/$H84),0),0)</f>
        <v/>
      </c>
      <c r="J84" s="21">
        <f>IF($A84="",0,IF($G84="SI",ROUND(IFERROR($E84*1,0)+$I84,4),ROUND(IFERROR($E84*1,0),4)))</f>
        <v/>
      </c>
      <c r="K84" s="21">
        <f>IF($A84="","",IF(IFERROR(VALUE($D84),0)&lt;&gt;1,"Non attiva",IF(IFERROR(VALUE($O84),0)&lt;Parametri!$B$2,"Sotto soglia","")))</f>
        <v/>
      </c>
      <c r="L84" s="21">
        <f>IF($A84="","",$A84&amp;"|"&amp;$C84)</f>
        <v/>
      </c>
      <c r="M84" s="21">
        <f>IF($A84="","",$C84&amp;"|"&amp;TEXT($J84,"0.0000"))</f>
        <v/>
      </c>
      <c r="N84" s="21" t="n"/>
      <c r="O84" s="21">
        <f>IF($A84="",0,IFERROR(IF(SUMIFS(CriteriTecnici!$O:$O,CriteriTecnici!$Q:$Q,$A84&amp;"|"&amp;$C84)&gt;0,SUMIFS(CriteriTecnici!$O:$O,CriteriTecnici!$Q:$Q,$A84&amp;"|"&amp;$C84,CriteriTecnici!$F:$F,"Q")+SUMIFS(CriteriTecnici!$O:$O,CriteriTecnici!$Q:$Q,$A84&amp;"|"&amp;$C84,CriteriTecnici!$F:$F,"T"),IFERROR($N84*1,0)),0))</f>
        <v/>
      </c>
      <c r="P84" s="21">
        <f>IF($A84="","",IF(SUMIFS(CriteriTecnici!$O:$O,CriteriTecnici!$Q:$Q,$A84&amp;"|"&amp;$C84)&gt;0,"Criteri A-G","Aggregato"))</f>
        <v/>
      </c>
    </row>
    <row r="85">
      <c r="A85" s="20" t="n"/>
      <c r="B85" s="20" t="n"/>
      <c r="C85" s="20" t="n"/>
      <c r="D85" s="20" t="n"/>
      <c r="E85" s="21">
        <f>IF($A85="",0,IFERROR(IF(SUMIFS(CriteriTecnici!$O:$O,CriteriTecnici!$Q:$Q,$A85&amp;"|"&amp;$C85)&gt;0,IF($G85="SI",ROUND(IF(SUMPRODUCT(MAX((CriteriTecnici!$C$5:$C$6173=$C85)*(CriteriTecnici!$E$5:$E$6173="A")*(CriteriTecnici!$T$5:$T$6173="SI")*IFERROR(CriteriTecnici!$O$5:$O$6173*1,0)))&gt;0,MIN(7,SUMIFS(CriteriTecnici!$O:$O,CriteriTecnici!$Q:$Q,$A85&amp;"|"&amp;$C85,CriteriTecnici!$E:$E,"A")*(7/SUMPRODUCT(MAX((CriteriTecnici!$C$5:$C$6173=$C85)*(CriteriTecnici!$E$5:$E$6173="A")*(CriteriTecnici!$T$5:$T$6173="SI")*IFERROR(CriteriTecnici!$O$5:$O$6173*1,0))))),0)+IF(SUMPRODUCT(MAX((CriteriTecnici!$C$5:$C$6173=$C85)*(CriteriTecnici!$E$5:$E$6173="B")*(CriteriTecnici!$T$5:$T$6173="SI")*IFERROR(CriteriTecnici!$O$5:$O$6173*1,0)))&gt;0,MIN(14,SUMIFS(CriteriTecnici!$O:$O,CriteriTecnici!$Q:$Q,$A85&amp;"|"&amp;$C85,CriteriTecnici!$E:$E,"B")*(14/SUMPRODUCT(MAX((CriteriTecnici!$C$5:$C$6173=$C85)*(CriteriTecnici!$E$5:$E$6173="B")*(CriteriTecnici!$T$5:$T$6173="SI")*IFERROR(CriteriTecnici!$O$5:$O$6173*1,0))))),0)+IF(SUMPRODUCT(MAX((CriteriTecnici!$C$5:$C$6173=$C85)*(CriteriTecnici!$E$5:$E$6173="C")*(CriteriTecnici!$T$5:$T$6173="SI")*IFERROR(CriteriTecnici!$O$5:$O$6173*1,0)))&gt;0,MIN(14,SUMIFS(CriteriTecnici!$O:$O,CriteriTecnici!$Q:$Q,$A85&amp;"|"&amp;$C85,CriteriTecnici!$E:$E,"C")*(14/SUMPRODUCT(MAX((CriteriTecnici!$C$5:$C$6173=$C85)*(CriteriTecnici!$E$5:$E$6173="C")*(CriteriTecnici!$T$5:$T$6173="SI")*IFERROR(CriteriTecnici!$O$5:$O$6173*1,0))))),0)+IF(SUMPRODUCT(MAX((CriteriTecnici!$C$5:$C$6173=$C85)*(CriteriTecnici!$E$5:$E$6173="D")*(CriteriTecnici!$T$5:$T$6173="SI")*IFERROR(CriteriTecnici!$O$5:$O$6173*1,0)))&gt;0,MIN(10,SUMIFS(CriteriTecnici!$O:$O,CriteriTecnici!$Q:$Q,$A85&amp;"|"&amp;$C85,CriteriTecnici!$E:$E,"D")*(10/SUMPRODUCT(MAX((CriteriTecnici!$C$5:$C$6173=$C85)*(CriteriTecnici!$E$5:$E$6173="D")*(CriteriTecnici!$T$5:$T$6173="SI")*IFERROR(CriteriTecnici!$O$5:$O$6173*1,0))))),0)+IF(SUMPRODUCT(MAX((CriteriTecnici!$C$5:$C$6173=$C85)*(CriteriTecnici!$E$5:$E$6173="E")*(CriteriTecnici!$T$5:$T$6173="SI")*IFERROR(CriteriTecnici!$O$5:$O$6173*1,0)))&gt;0,MIN(4,SUMIFS(CriteriTecnici!$O:$O,CriteriTecnici!$Q:$Q,$A85&amp;"|"&amp;$C85,CriteriTecnici!$E:$E,"E")*(4/SUMPRODUCT(MAX((CriteriTecnici!$C$5:$C$6173=$C85)*(CriteriTecnici!$E$5:$E$6173="E")*(CriteriTecnici!$T$5:$T$6173="SI")*IFERROR(CriteriTecnici!$O$5:$O$6173*1,0))))),0)+IF(SUMPRODUCT(MAX((CriteriTecnici!$C$5:$C$6173=$C85)*(CriteriTecnici!$E$5:$E$6173="F")*(CriteriTecnici!$T$5:$T$6173="SI")*IFERROR(CriteriTecnici!$O$5:$O$6173*1,0)))&gt;0,MIN(14,SUMIFS(CriteriTecnici!$O:$O,CriteriTecnici!$Q:$Q,$A85&amp;"|"&amp;$C85,CriteriTecnici!$E:$E,"F")*(14/SUMPRODUCT(MAX((CriteriTecnici!$C$5:$C$6173=$C85)*(CriteriTecnici!$E$5:$E$6173="F")*(CriteriTecnici!$T$5:$T$6173="SI")*IFERROR(CriteriTecnici!$O$5:$O$6173*1,0))))),0)+IF(SUMPRODUCT(MAX((CriteriTecnici!$C$5:$C$6173=$C85)*(CriteriTecnici!$E$5:$E$6173="G")*(CriteriTecnici!$T$5:$T$6173="SI")*IFERROR(CriteriTecnici!$O$5:$O$6173*1,0)))&gt;0,MIN(7,SUMIFS(CriteriTecnici!$O:$O,CriteriTecnici!$Q:$Q,$A85&amp;"|"&amp;$C85,CriteriTecnici!$E:$E,"G")*(7/SUMPRODUCT(MAX((CriteriTecnici!$C$5:$C$6173=$C85)*(CriteriTecnici!$E$5:$E$6173="G")*(CriteriTecnici!$T$5:$T$6173="SI")*IFERROR(CriteriTecnici!$O$5:$O$6173*1,0))))),0),4),0),IFERROR($N85*1,0)),0))</f>
        <v/>
      </c>
      <c r="F85" s="20" t="n"/>
      <c r="G85" s="21">
        <f>IF($A85="","",IF(IFERROR(VALUE($D85),0)&lt;&gt;1,"NO",IF(IFERROR(VALUE($O85),0)&gt;=Parametri!$B$2,"SI","NO")))</f>
        <v/>
      </c>
      <c r="H85" s="21">
        <f>IF($G85="SI",SUMPRODUCT(MAX(($C$2:$C$200=$C85)*(IFERROR($D$2:$D$200*1,0)=1)*(IFERROR($O$2:$O$200*1,0)&gt;=Parametri!$B$2)*IFERROR($F$2:$F$200*1,0))),0)</f>
        <v/>
      </c>
      <c r="I85" s="21">
        <f>IF($G85="SI",IF($H85&gt;0,30*(IFERROR($F85*1,0)/$H85),0),0)</f>
        <v/>
      </c>
      <c r="J85" s="21">
        <f>IF($A85="",0,IF($G85="SI",ROUND(IFERROR($E85*1,0)+$I85,4),ROUND(IFERROR($E85*1,0),4)))</f>
        <v/>
      </c>
      <c r="K85" s="21">
        <f>IF($A85="","",IF(IFERROR(VALUE($D85),0)&lt;&gt;1,"Non attiva",IF(IFERROR(VALUE($O85),0)&lt;Parametri!$B$2,"Sotto soglia","")))</f>
        <v/>
      </c>
      <c r="L85" s="21">
        <f>IF($A85="","",$A85&amp;"|"&amp;$C85)</f>
        <v/>
      </c>
      <c r="M85" s="21">
        <f>IF($A85="","",$C85&amp;"|"&amp;TEXT($J85,"0.0000"))</f>
        <v/>
      </c>
      <c r="N85" s="21" t="n"/>
      <c r="O85" s="21">
        <f>IF($A85="",0,IFERROR(IF(SUMIFS(CriteriTecnici!$O:$O,CriteriTecnici!$Q:$Q,$A85&amp;"|"&amp;$C85)&gt;0,SUMIFS(CriteriTecnici!$O:$O,CriteriTecnici!$Q:$Q,$A85&amp;"|"&amp;$C85,CriteriTecnici!$F:$F,"Q")+SUMIFS(CriteriTecnici!$O:$O,CriteriTecnici!$Q:$Q,$A85&amp;"|"&amp;$C85,CriteriTecnici!$F:$F,"T"),IFERROR($N85*1,0)),0))</f>
        <v/>
      </c>
      <c r="P85" s="21">
        <f>IF($A85="","",IF(SUMIFS(CriteriTecnici!$O:$O,CriteriTecnici!$Q:$Q,$A85&amp;"|"&amp;$C85)&gt;0,"Criteri A-G","Aggregato"))</f>
        <v/>
      </c>
    </row>
    <row r="86">
      <c r="A86" s="20" t="n"/>
      <c r="B86" s="20" t="n"/>
      <c r="C86" s="20" t="n"/>
      <c r="D86" s="20" t="n"/>
      <c r="E86" s="21">
        <f>IF($A86="",0,IFERROR(IF(SUMIFS(CriteriTecnici!$O:$O,CriteriTecnici!$Q:$Q,$A86&amp;"|"&amp;$C86)&gt;0,IF($G86="SI",ROUND(IF(SUMPRODUCT(MAX((CriteriTecnici!$C$5:$C$6173=$C86)*(CriteriTecnici!$E$5:$E$6173="A")*(CriteriTecnici!$T$5:$T$6173="SI")*IFERROR(CriteriTecnici!$O$5:$O$6173*1,0)))&gt;0,MIN(7,SUMIFS(CriteriTecnici!$O:$O,CriteriTecnici!$Q:$Q,$A86&amp;"|"&amp;$C86,CriteriTecnici!$E:$E,"A")*(7/SUMPRODUCT(MAX((CriteriTecnici!$C$5:$C$6173=$C86)*(CriteriTecnici!$E$5:$E$6173="A")*(CriteriTecnici!$T$5:$T$6173="SI")*IFERROR(CriteriTecnici!$O$5:$O$6173*1,0))))),0)+IF(SUMPRODUCT(MAX((CriteriTecnici!$C$5:$C$6173=$C86)*(CriteriTecnici!$E$5:$E$6173="B")*(CriteriTecnici!$T$5:$T$6173="SI")*IFERROR(CriteriTecnici!$O$5:$O$6173*1,0)))&gt;0,MIN(14,SUMIFS(CriteriTecnici!$O:$O,CriteriTecnici!$Q:$Q,$A86&amp;"|"&amp;$C86,CriteriTecnici!$E:$E,"B")*(14/SUMPRODUCT(MAX((CriteriTecnici!$C$5:$C$6173=$C86)*(CriteriTecnici!$E$5:$E$6173="B")*(CriteriTecnici!$T$5:$T$6173="SI")*IFERROR(CriteriTecnici!$O$5:$O$6173*1,0))))),0)+IF(SUMPRODUCT(MAX((CriteriTecnici!$C$5:$C$6173=$C86)*(CriteriTecnici!$E$5:$E$6173="C")*(CriteriTecnici!$T$5:$T$6173="SI")*IFERROR(CriteriTecnici!$O$5:$O$6173*1,0)))&gt;0,MIN(14,SUMIFS(CriteriTecnici!$O:$O,CriteriTecnici!$Q:$Q,$A86&amp;"|"&amp;$C86,CriteriTecnici!$E:$E,"C")*(14/SUMPRODUCT(MAX((CriteriTecnici!$C$5:$C$6173=$C86)*(CriteriTecnici!$E$5:$E$6173="C")*(CriteriTecnici!$T$5:$T$6173="SI")*IFERROR(CriteriTecnici!$O$5:$O$6173*1,0))))),0)+IF(SUMPRODUCT(MAX((CriteriTecnici!$C$5:$C$6173=$C86)*(CriteriTecnici!$E$5:$E$6173="D")*(CriteriTecnici!$T$5:$T$6173="SI")*IFERROR(CriteriTecnici!$O$5:$O$6173*1,0)))&gt;0,MIN(10,SUMIFS(CriteriTecnici!$O:$O,CriteriTecnici!$Q:$Q,$A86&amp;"|"&amp;$C86,CriteriTecnici!$E:$E,"D")*(10/SUMPRODUCT(MAX((CriteriTecnici!$C$5:$C$6173=$C86)*(CriteriTecnici!$E$5:$E$6173="D")*(CriteriTecnici!$T$5:$T$6173="SI")*IFERROR(CriteriTecnici!$O$5:$O$6173*1,0))))),0)+IF(SUMPRODUCT(MAX((CriteriTecnici!$C$5:$C$6173=$C86)*(CriteriTecnici!$E$5:$E$6173="E")*(CriteriTecnici!$T$5:$T$6173="SI")*IFERROR(CriteriTecnici!$O$5:$O$6173*1,0)))&gt;0,MIN(4,SUMIFS(CriteriTecnici!$O:$O,CriteriTecnici!$Q:$Q,$A86&amp;"|"&amp;$C86,CriteriTecnici!$E:$E,"E")*(4/SUMPRODUCT(MAX((CriteriTecnici!$C$5:$C$6173=$C86)*(CriteriTecnici!$E$5:$E$6173="E")*(CriteriTecnici!$T$5:$T$6173="SI")*IFERROR(CriteriTecnici!$O$5:$O$6173*1,0))))),0)+IF(SUMPRODUCT(MAX((CriteriTecnici!$C$5:$C$6173=$C86)*(CriteriTecnici!$E$5:$E$6173="F")*(CriteriTecnici!$T$5:$T$6173="SI")*IFERROR(CriteriTecnici!$O$5:$O$6173*1,0)))&gt;0,MIN(14,SUMIFS(CriteriTecnici!$O:$O,CriteriTecnici!$Q:$Q,$A86&amp;"|"&amp;$C86,CriteriTecnici!$E:$E,"F")*(14/SUMPRODUCT(MAX((CriteriTecnici!$C$5:$C$6173=$C86)*(CriteriTecnici!$E$5:$E$6173="F")*(CriteriTecnici!$T$5:$T$6173="SI")*IFERROR(CriteriTecnici!$O$5:$O$6173*1,0))))),0)+IF(SUMPRODUCT(MAX((CriteriTecnici!$C$5:$C$6173=$C86)*(CriteriTecnici!$E$5:$E$6173="G")*(CriteriTecnici!$T$5:$T$6173="SI")*IFERROR(CriteriTecnici!$O$5:$O$6173*1,0)))&gt;0,MIN(7,SUMIFS(CriteriTecnici!$O:$O,CriteriTecnici!$Q:$Q,$A86&amp;"|"&amp;$C86,CriteriTecnici!$E:$E,"G")*(7/SUMPRODUCT(MAX((CriteriTecnici!$C$5:$C$6173=$C86)*(CriteriTecnici!$E$5:$E$6173="G")*(CriteriTecnici!$T$5:$T$6173="SI")*IFERROR(CriteriTecnici!$O$5:$O$6173*1,0))))),0),4),0),IFERROR($N86*1,0)),0))</f>
        <v/>
      </c>
      <c r="F86" s="20" t="n"/>
      <c r="G86" s="21">
        <f>IF($A86="","",IF(IFERROR(VALUE($D86),0)&lt;&gt;1,"NO",IF(IFERROR(VALUE($O86),0)&gt;=Parametri!$B$2,"SI","NO")))</f>
        <v/>
      </c>
      <c r="H86" s="21">
        <f>IF($G86="SI",SUMPRODUCT(MAX(($C$2:$C$200=$C86)*(IFERROR($D$2:$D$200*1,0)=1)*(IFERROR($O$2:$O$200*1,0)&gt;=Parametri!$B$2)*IFERROR($F$2:$F$200*1,0))),0)</f>
        <v/>
      </c>
      <c r="I86" s="21">
        <f>IF($G86="SI",IF($H86&gt;0,30*(IFERROR($F86*1,0)/$H86),0),0)</f>
        <v/>
      </c>
      <c r="J86" s="21">
        <f>IF($A86="",0,IF($G86="SI",ROUND(IFERROR($E86*1,0)+$I86,4),ROUND(IFERROR($E86*1,0),4)))</f>
        <v/>
      </c>
      <c r="K86" s="21">
        <f>IF($A86="","",IF(IFERROR(VALUE($D86),0)&lt;&gt;1,"Non attiva",IF(IFERROR(VALUE($O86),0)&lt;Parametri!$B$2,"Sotto soglia","")))</f>
        <v/>
      </c>
      <c r="L86" s="21">
        <f>IF($A86="","",$A86&amp;"|"&amp;$C86)</f>
        <v/>
      </c>
      <c r="M86" s="21">
        <f>IF($A86="","",$C86&amp;"|"&amp;TEXT($J86,"0.0000"))</f>
        <v/>
      </c>
      <c r="N86" s="21" t="n"/>
      <c r="O86" s="21">
        <f>IF($A86="",0,IFERROR(IF(SUMIFS(CriteriTecnici!$O:$O,CriteriTecnici!$Q:$Q,$A86&amp;"|"&amp;$C86)&gt;0,SUMIFS(CriteriTecnici!$O:$O,CriteriTecnici!$Q:$Q,$A86&amp;"|"&amp;$C86,CriteriTecnici!$F:$F,"Q")+SUMIFS(CriteriTecnici!$O:$O,CriteriTecnici!$Q:$Q,$A86&amp;"|"&amp;$C86,CriteriTecnici!$F:$F,"T"),IFERROR($N86*1,0)),0))</f>
        <v/>
      </c>
      <c r="P86" s="21">
        <f>IF($A86="","",IF(SUMIFS(CriteriTecnici!$O:$O,CriteriTecnici!$Q:$Q,$A86&amp;"|"&amp;$C86)&gt;0,"Criteri A-G","Aggregato"))</f>
        <v/>
      </c>
    </row>
    <row r="87">
      <c r="A87" s="20" t="n"/>
      <c r="B87" s="20" t="n"/>
      <c r="C87" s="20" t="n"/>
      <c r="D87" s="20" t="n"/>
      <c r="E87" s="21">
        <f>IF($A87="",0,IFERROR(IF(SUMIFS(CriteriTecnici!$O:$O,CriteriTecnici!$Q:$Q,$A87&amp;"|"&amp;$C87)&gt;0,IF($G87="SI",ROUND(IF(SUMPRODUCT(MAX((CriteriTecnici!$C$5:$C$6173=$C87)*(CriteriTecnici!$E$5:$E$6173="A")*(CriteriTecnici!$T$5:$T$6173="SI")*IFERROR(CriteriTecnici!$O$5:$O$6173*1,0)))&gt;0,MIN(7,SUMIFS(CriteriTecnici!$O:$O,CriteriTecnici!$Q:$Q,$A87&amp;"|"&amp;$C87,CriteriTecnici!$E:$E,"A")*(7/SUMPRODUCT(MAX((CriteriTecnici!$C$5:$C$6173=$C87)*(CriteriTecnici!$E$5:$E$6173="A")*(CriteriTecnici!$T$5:$T$6173="SI")*IFERROR(CriteriTecnici!$O$5:$O$6173*1,0))))),0)+IF(SUMPRODUCT(MAX((CriteriTecnici!$C$5:$C$6173=$C87)*(CriteriTecnici!$E$5:$E$6173="B")*(CriteriTecnici!$T$5:$T$6173="SI")*IFERROR(CriteriTecnici!$O$5:$O$6173*1,0)))&gt;0,MIN(14,SUMIFS(CriteriTecnici!$O:$O,CriteriTecnici!$Q:$Q,$A87&amp;"|"&amp;$C87,CriteriTecnici!$E:$E,"B")*(14/SUMPRODUCT(MAX((CriteriTecnici!$C$5:$C$6173=$C87)*(CriteriTecnici!$E$5:$E$6173="B")*(CriteriTecnici!$T$5:$T$6173="SI")*IFERROR(CriteriTecnici!$O$5:$O$6173*1,0))))),0)+IF(SUMPRODUCT(MAX((CriteriTecnici!$C$5:$C$6173=$C87)*(CriteriTecnici!$E$5:$E$6173="C")*(CriteriTecnici!$T$5:$T$6173="SI")*IFERROR(CriteriTecnici!$O$5:$O$6173*1,0)))&gt;0,MIN(14,SUMIFS(CriteriTecnici!$O:$O,CriteriTecnici!$Q:$Q,$A87&amp;"|"&amp;$C87,CriteriTecnici!$E:$E,"C")*(14/SUMPRODUCT(MAX((CriteriTecnici!$C$5:$C$6173=$C87)*(CriteriTecnici!$E$5:$E$6173="C")*(CriteriTecnici!$T$5:$T$6173="SI")*IFERROR(CriteriTecnici!$O$5:$O$6173*1,0))))),0)+IF(SUMPRODUCT(MAX((CriteriTecnici!$C$5:$C$6173=$C87)*(CriteriTecnici!$E$5:$E$6173="D")*(CriteriTecnici!$T$5:$T$6173="SI")*IFERROR(CriteriTecnici!$O$5:$O$6173*1,0)))&gt;0,MIN(10,SUMIFS(CriteriTecnici!$O:$O,CriteriTecnici!$Q:$Q,$A87&amp;"|"&amp;$C87,CriteriTecnici!$E:$E,"D")*(10/SUMPRODUCT(MAX((CriteriTecnici!$C$5:$C$6173=$C87)*(CriteriTecnici!$E$5:$E$6173="D")*(CriteriTecnici!$T$5:$T$6173="SI")*IFERROR(CriteriTecnici!$O$5:$O$6173*1,0))))),0)+IF(SUMPRODUCT(MAX((CriteriTecnici!$C$5:$C$6173=$C87)*(CriteriTecnici!$E$5:$E$6173="E")*(CriteriTecnici!$T$5:$T$6173="SI")*IFERROR(CriteriTecnici!$O$5:$O$6173*1,0)))&gt;0,MIN(4,SUMIFS(CriteriTecnici!$O:$O,CriteriTecnici!$Q:$Q,$A87&amp;"|"&amp;$C87,CriteriTecnici!$E:$E,"E")*(4/SUMPRODUCT(MAX((CriteriTecnici!$C$5:$C$6173=$C87)*(CriteriTecnici!$E$5:$E$6173="E")*(CriteriTecnici!$T$5:$T$6173="SI")*IFERROR(CriteriTecnici!$O$5:$O$6173*1,0))))),0)+IF(SUMPRODUCT(MAX((CriteriTecnici!$C$5:$C$6173=$C87)*(CriteriTecnici!$E$5:$E$6173="F")*(CriteriTecnici!$T$5:$T$6173="SI")*IFERROR(CriteriTecnici!$O$5:$O$6173*1,0)))&gt;0,MIN(14,SUMIFS(CriteriTecnici!$O:$O,CriteriTecnici!$Q:$Q,$A87&amp;"|"&amp;$C87,CriteriTecnici!$E:$E,"F")*(14/SUMPRODUCT(MAX((CriteriTecnici!$C$5:$C$6173=$C87)*(CriteriTecnici!$E$5:$E$6173="F")*(CriteriTecnici!$T$5:$T$6173="SI")*IFERROR(CriteriTecnici!$O$5:$O$6173*1,0))))),0)+IF(SUMPRODUCT(MAX((CriteriTecnici!$C$5:$C$6173=$C87)*(CriteriTecnici!$E$5:$E$6173="G")*(CriteriTecnici!$T$5:$T$6173="SI")*IFERROR(CriteriTecnici!$O$5:$O$6173*1,0)))&gt;0,MIN(7,SUMIFS(CriteriTecnici!$O:$O,CriteriTecnici!$Q:$Q,$A87&amp;"|"&amp;$C87,CriteriTecnici!$E:$E,"G")*(7/SUMPRODUCT(MAX((CriteriTecnici!$C$5:$C$6173=$C87)*(CriteriTecnici!$E$5:$E$6173="G")*(CriteriTecnici!$T$5:$T$6173="SI")*IFERROR(CriteriTecnici!$O$5:$O$6173*1,0))))),0),4),0),IFERROR($N87*1,0)),0))</f>
        <v/>
      </c>
      <c r="F87" s="20" t="n"/>
      <c r="G87" s="21">
        <f>IF($A87="","",IF(IFERROR(VALUE($D87),0)&lt;&gt;1,"NO",IF(IFERROR(VALUE($O87),0)&gt;=Parametri!$B$2,"SI","NO")))</f>
        <v/>
      </c>
      <c r="H87" s="21">
        <f>IF($G87="SI",SUMPRODUCT(MAX(($C$2:$C$200=$C87)*(IFERROR($D$2:$D$200*1,0)=1)*(IFERROR($O$2:$O$200*1,0)&gt;=Parametri!$B$2)*IFERROR($F$2:$F$200*1,0))),0)</f>
        <v/>
      </c>
      <c r="I87" s="21">
        <f>IF($G87="SI",IF($H87&gt;0,30*(IFERROR($F87*1,0)/$H87),0),0)</f>
        <v/>
      </c>
      <c r="J87" s="21">
        <f>IF($A87="",0,IF($G87="SI",ROUND(IFERROR($E87*1,0)+$I87,4),ROUND(IFERROR($E87*1,0),4)))</f>
        <v/>
      </c>
      <c r="K87" s="21">
        <f>IF($A87="","",IF(IFERROR(VALUE($D87),0)&lt;&gt;1,"Non attiva",IF(IFERROR(VALUE($O87),0)&lt;Parametri!$B$2,"Sotto soglia","")))</f>
        <v/>
      </c>
      <c r="L87" s="21">
        <f>IF($A87="","",$A87&amp;"|"&amp;$C87)</f>
        <v/>
      </c>
      <c r="M87" s="21">
        <f>IF($A87="","",$C87&amp;"|"&amp;TEXT($J87,"0.0000"))</f>
        <v/>
      </c>
      <c r="N87" s="21" t="n"/>
      <c r="O87" s="21">
        <f>IF($A87="",0,IFERROR(IF(SUMIFS(CriteriTecnici!$O:$O,CriteriTecnici!$Q:$Q,$A87&amp;"|"&amp;$C87)&gt;0,SUMIFS(CriteriTecnici!$O:$O,CriteriTecnici!$Q:$Q,$A87&amp;"|"&amp;$C87,CriteriTecnici!$F:$F,"Q")+SUMIFS(CriteriTecnici!$O:$O,CriteriTecnici!$Q:$Q,$A87&amp;"|"&amp;$C87,CriteriTecnici!$F:$F,"T"),IFERROR($N87*1,0)),0))</f>
        <v/>
      </c>
      <c r="P87" s="21">
        <f>IF($A87="","",IF(SUMIFS(CriteriTecnici!$O:$O,CriteriTecnici!$Q:$Q,$A87&amp;"|"&amp;$C87)&gt;0,"Criteri A-G","Aggregato"))</f>
        <v/>
      </c>
    </row>
    <row r="88">
      <c r="A88" s="20" t="n"/>
      <c r="B88" s="20" t="n"/>
      <c r="C88" s="20" t="n"/>
      <c r="D88" s="20" t="n"/>
      <c r="E88" s="21">
        <f>IF($A88="",0,IFERROR(IF(SUMIFS(CriteriTecnici!$O:$O,CriteriTecnici!$Q:$Q,$A88&amp;"|"&amp;$C88)&gt;0,IF($G88="SI",ROUND(IF(SUMPRODUCT(MAX((CriteriTecnici!$C$5:$C$6173=$C88)*(CriteriTecnici!$E$5:$E$6173="A")*(CriteriTecnici!$T$5:$T$6173="SI")*IFERROR(CriteriTecnici!$O$5:$O$6173*1,0)))&gt;0,MIN(7,SUMIFS(CriteriTecnici!$O:$O,CriteriTecnici!$Q:$Q,$A88&amp;"|"&amp;$C88,CriteriTecnici!$E:$E,"A")*(7/SUMPRODUCT(MAX((CriteriTecnici!$C$5:$C$6173=$C88)*(CriteriTecnici!$E$5:$E$6173="A")*(CriteriTecnici!$T$5:$T$6173="SI")*IFERROR(CriteriTecnici!$O$5:$O$6173*1,0))))),0)+IF(SUMPRODUCT(MAX((CriteriTecnici!$C$5:$C$6173=$C88)*(CriteriTecnici!$E$5:$E$6173="B")*(CriteriTecnici!$T$5:$T$6173="SI")*IFERROR(CriteriTecnici!$O$5:$O$6173*1,0)))&gt;0,MIN(14,SUMIFS(CriteriTecnici!$O:$O,CriteriTecnici!$Q:$Q,$A88&amp;"|"&amp;$C88,CriteriTecnici!$E:$E,"B")*(14/SUMPRODUCT(MAX((CriteriTecnici!$C$5:$C$6173=$C88)*(CriteriTecnici!$E$5:$E$6173="B")*(CriteriTecnici!$T$5:$T$6173="SI")*IFERROR(CriteriTecnici!$O$5:$O$6173*1,0))))),0)+IF(SUMPRODUCT(MAX((CriteriTecnici!$C$5:$C$6173=$C88)*(CriteriTecnici!$E$5:$E$6173="C")*(CriteriTecnici!$T$5:$T$6173="SI")*IFERROR(CriteriTecnici!$O$5:$O$6173*1,0)))&gt;0,MIN(14,SUMIFS(CriteriTecnici!$O:$O,CriteriTecnici!$Q:$Q,$A88&amp;"|"&amp;$C88,CriteriTecnici!$E:$E,"C")*(14/SUMPRODUCT(MAX((CriteriTecnici!$C$5:$C$6173=$C88)*(CriteriTecnici!$E$5:$E$6173="C")*(CriteriTecnici!$T$5:$T$6173="SI")*IFERROR(CriteriTecnici!$O$5:$O$6173*1,0))))),0)+IF(SUMPRODUCT(MAX((CriteriTecnici!$C$5:$C$6173=$C88)*(CriteriTecnici!$E$5:$E$6173="D")*(CriteriTecnici!$T$5:$T$6173="SI")*IFERROR(CriteriTecnici!$O$5:$O$6173*1,0)))&gt;0,MIN(10,SUMIFS(CriteriTecnici!$O:$O,CriteriTecnici!$Q:$Q,$A88&amp;"|"&amp;$C88,CriteriTecnici!$E:$E,"D")*(10/SUMPRODUCT(MAX((CriteriTecnici!$C$5:$C$6173=$C88)*(CriteriTecnici!$E$5:$E$6173="D")*(CriteriTecnici!$T$5:$T$6173="SI")*IFERROR(CriteriTecnici!$O$5:$O$6173*1,0))))),0)+IF(SUMPRODUCT(MAX((CriteriTecnici!$C$5:$C$6173=$C88)*(CriteriTecnici!$E$5:$E$6173="E")*(CriteriTecnici!$T$5:$T$6173="SI")*IFERROR(CriteriTecnici!$O$5:$O$6173*1,0)))&gt;0,MIN(4,SUMIFS(CriteriTecnici!$O:$O,CriteriTecnici!$Q:$Q,$A88&amp;"|"&amp;$C88,CriteriTecnici!$E:$E,"E")*(4/SUMPRODUCT(MAX((CriteriTecnici!$C$5:$C$6173=$C88)*(CriteriTecnici!$E$5:$E$6173="E")*(CriteriTecnici!$T$5:$T$6173="SI")*IFERROR(CriteriTecnici!$O$5:$O$6173*1,0))))),0)+IF(SUMPRODUCT(MAX((CriteriTecnici!$C$5:$C$6173=$C88)*(CriteriTecnici!$E$5:$E$6173="F")*(CriteriTecnici!$T$5:$T$6173="SI")*IFERROR(CriteriTecnici!$O$5:$O$6173*1,0)))&gt;0,MIN(14,SUMIFS(CriteriTecnici!$O:$O,CriteriTecnici!$Q:$Q,$A88&amp;"|"&amp;$C88,CriteriTecnici!$E:$E,"F")*(14/SUMPRODUCT(MAX((CriteriTecnici!$C$5:$C$6173=$C88)*(CriteriTecnici!$E$5:$E$6173="F")*(CriteriTecnici!$T$5:$T$6173="SI")*IFERROR(CriteriTecnici!$O$5:$O$6173*1,0))))),0)+IF(SUMPRODUCT(MAX((CriteriTecnici!$C$5:$C$6173=$C88)*(CriteriTecnici!$E$5:$E$6173="G")*(CriteriTecnici!$T$5:$T$6173="SI")*IFERROR(CriteriTecnici!$O$5:$O$6173*1,0)))&gt;0,MIN(7,SUMIFS(CriteriTecnici!$O:$O,CriteriTecnici!$Q:$Q,$A88&amp;"|"&amp;$C88,CriteriTecnici!$E:$E,"G")*(7/SUMPRODUCT(MAX((CriteriTecnici!$C$5:$C$6173=$C88)*(CriteriTecnici!$E$5:$E$6173="G")*(CriteriTecnici!$T$5:$T$6173="SI")*IFERROR(CriteriTecnici!$O$5:$O$6173*1,0))))),0),4),0),IFERROR($N88*1,0)),0))</f>
        <v/>
      </c>
      <c r="F88" s="20" t="n"/>
      <c r="G88" s="21">
        <f>IF($A88="","",IF(IFERROR(VALUE($D88),0)&lt;&gt;1,"NO",IF(IFERROR(VALUE($O88),0)&gt;=Parametri!$B$2,"SI","NO")))</f>
        <v/>
      </c>
      <c r="H88" s="21">
        <f>IF($G88="SI",SUMPRODUCT(MAX(($C$2:$C$200=$C88)*(IFERROR($D$2:$D$200*1,0)=1)*(IFERROR($O$2:$O$200*1,0)&gt;=Parametri!$B$2)*IFERROR($F$2:$F$200*1,0))),0)</f>
        <v/>
      </c>
      <c r="I88" s="21">
        <f>IF($G88="SI",IF($H88&gt;0,30*(IFERROR($F88*1,0)/$H88),0),0)</f>
        <v/>
      </c>
      <c r="J88" s="21">
        <f>IF($A88="",0,IF($G88="SI",ROUND(IFERROR($E88*1,0)+$I88,4),ROUND(IFERROR($E88*1,0),4)))</f>
        <v/>
      </c>
      <c r="K88" s="21">
        <f>IF($A88="","",IF(IFERROR(VALUE($D88),0)&lt;&gt;1,"Non attiva",IF(IFERROR(VALUE($O88),0)&lt;Parametri!$B$2,"Sotto soglia","")))</f>
        <v/>
      </c>
      <c r="L88" s="21">
        <f>IF($A88="","",$A88&amp;"|"&amp;$C88)</f>
        <v/>
      </c>
      <c r="M88" s="21">
        <f>IF($A88="","",$C88&amp;"|"&amp;TEXT($J88,"0.0000"))</f>
        <v/>
      </c>
      <c r="N88" s="21" t="n"/>
      <c r="O88" s="21">
        <f>IF($A88="",0,IFERROR(IF(SUMIFS(CriteriTecnici!$O:$O,CriteriTecnici!$Q:$Q,$A88&amp;"|"&amp;$C88)&gt;0,SUMIFS(CriteriTecnici!$O:$O,CriteriTecnici!$Q:$Q,$A88&amp;"|"&amp;$C88,CriteriTecnici!$F:$F,"Q")+SUMIFS(CriteriTecnici!$O:$O,CriteriTecnici!$Q:$Q,$A88&amp;"|"&amp;$C88,CriteriTecnici!$F:$F,"T"),IFERROR($N88*1,0)),0))</f>
        <v/>
      </c>
      <c r="P88" s="21">
        <f>IF($A88="","",IF(SUMIFS(CriteriTecnici!$O:$O,CriteriTecnici!$Q:$Q,$A88&amp;"|"&amp;$C88)&gt;0,"Criteri A-G","Aggregato"))</f>
        <v/>
      </c>
    </row>
    <row r="89">
      <c r="A89" s="20" t="n"/>
      <c r="B89" s="20" t="n"/>
      <c r="C89" s="20" t="n"/>
      <c r="D89" s="20" t="n"/>
      <c r="E89" s="21">
        <f>IF($A89="",0,IFERROR(IF(SUMIFS(CriteriTecnici!$O:$O,CriteriTecnici!$Q:$Q,$A89&amp;"|"&amp;$C89)&gt;0,IF($G89="SI",ROUND(IF(SUMPRODUCT(MAX((CriteriTecnici!$C$5:$C$6173=$C89)*(CriteriTecnici!$E$5:$E$6173="A")*(CriteriTecnici!$T$5:$T$6173="SI")*IFERROR(CriteriTecnici!$O$5:$O$6173*1,0)))&gt;0,MIN(7,SUMIFS(CriteriTecnici!$O:$O,CriteriTecnici!$Q:$Q,$A89&amp;"|"&amp;$C89,CriteriTecnici!$E:$E,"A")*(7/SUMPRODUCT(MAX((CriteriTecnici!$C$5:$C$6173=$C89)*(CriteriTecnici!$E$5:$E$6173="A")*(CriteriTecnici!$T$5:$T$6173="SI")*IFERROR(CriteriTecnici!$O$5:$O$6173*1,0))))),0)+IF(SUMPRODUCT(MAX((CriteriTecnici!$C$5:$C$6173=$C89)*(CriteriTecnici!$E$5:$E$6173="B")*(CriteriTecnici!$T$5:$T$6173="SI")*IFERROR(CriteriTecnici!$O$5:$O$6173*1,0)))&gt;0,MIN(14,SUMIFS(CriteriTecnici!$O:$O,CriteriTecnici!$Q:$Q,$A89&amp;"|"&amp;$C89,CriteriTecnici!$E:$E,"B")*(14/SUMPRODUCT(MAX((CriteriTecnici!$C$5:$C$6173=$C89)*(CriteriTecnici!$E$5:$E$6173="B")*(CriteriTecnici!$T$5:$T$6173="SI")*IFERROR(CriteriTecnici!$O$5:$O$6173*1,0))))),0)+IF(SUMPRODUCT(MAX((CriteriTecnici!$C$5:$C$6173=$C89)*(CriteriTecnici!$E$5:$E$6173="C")*(CriteriTecnici!$T$5:$T$6173="SI")*IFERROR(CriteriTecnici!$O$5:$O$6173*1,0)))&gt;0,MIN(14,SUMIFS(CriteriTecnici!$O:$O,CriteriTecnici!$Q:$Q,$A89&amp;"|"&amp;$C89,CriteriTecnici!$E:$E,"C")*(14/SUMPRODUCT(MAX((CriteriTecnici!$C$5:$C$6173=$C89)*(CriteriTecnici!$E$5:$E$6173="C")*(CriteriTecnici!$T$5:$T$6173="SI")*IFERROR(CriteriTecnici!$O$5:$O$6173*1,0))))),0)+IF(SUMPRODUCT(MAX((CriteriTecnici!$C$5:$C$6173=$C89)*(CriteriTecnici!$E$5:$E$6173="D")*(CriteriTecnici!$T$5:$T$6173="SI")*IFERROR(CriteriTecnici!$O$5:$O$6173*1,0)))&gt;0,MIN(10,SUMIFS(CriteriTecnici!$O:$O,CriteriTecnici!$Q:$Q,$A89&amp;"|"&amp;$C89,CriteriTecnici!$E:$E,"D")*(10/SUMPRODUCT(MAX((CriteriTecnici!$C$5:$C$6173=$C89)*(CriteriTecnici!$E$5:$E$6173="D")*(CriteriTecnici!$T$5:$T$6173="SI")*IFERROR(CriteriTecnici!$O$5:$O$6173*1,0))))),0)+IF(SUMPRODUCT(MAX((CriteriTecnici!$C$5:$C$6173=$C89)*(CriteriTecnici!$E$5:$E$6173="E")*(CriteriTecnici!$T$5:$T$6173="SI")*IFERROR(CriteriTecnici!$O$5:$O$6173*1,0)))&gt;0,MIN(4,SUMIFS(CriteriTecnici!$O:$O,CriteriTecnici!$Q:$Q,$A89&amp;"|"&amp;$C89,CriteriTecnici!$E:$E,"E")*(4/SUMPRODUCT(MAX((CriteriTecnici!$C$5:$C$6173=$C89)*(CriteriTecnici!$E$5:$E$6173="E")*(CriteriTecnici!$T$5:$T$6173="SI")*IFERROR(CriteriTecnici!$O$5:$O$6173*1,0))))),0)+IF(SUMPRODUCT(MAX((CriteriTecnici!$C$5:$C$6173=$C89)*(CriteriTecnici!$E$5:$E$6173="F")*(CriteriTecnici!$T$5:$T$6173="SI")*IFERROR(CriteriTecnici!$O$5:$O$6173*1,0)))&gt;0,MIN(14,SUMIFS(CriteriTecnici!$O:$O,CriteriTecnici!$Q:$Q,$A89&amp;"|"&amp;$C89,CriteriTecnici!$E:$E,"F")*(14/SUMPRODUCT(MAX((CriteriTecnici!$C$5:$C$6173=$C89)*(CriteriTecnici!$E$5:$E$6173="F")*(CriteriTecnici!$T$5:$T$6173="SI")*IFERROR(CriteriTecnici!$O$5:$O$6173*1,0))))),0)+IF(SUMPRODUCT(MAX((CriteriTecnici!$C$5:$C$6173=$C89)*(CriteriTecnici!$E$5:$E$6173="G")*(CriteriTecnici!$T$5:$T$6173="SI")*IFERROR(CriteriTecnici!$O$5:$O$6173*1,0)))&gt;0,MIN(7,SUMIFS(CriteriTecnici!$O:$O,CriteriTecnici!$Q:$Q,$A89&amp;"|"&amp;$C89,CriteriTecnici!$E:$E,"G")*(7/SUMPRODUCT(MAX((CriteriTecnici!$C$5:$C$6173=$C89)*(CriteriTecnici!$E$5:$E$6173="G")*(CriteriTecnici!$T$5:$T$6173="SI")*IFERROR(CriteriTecnici!$O$5:$O$6173*1,0))))),0),4),0),IFERROR($N89*1,0)),0))</f>
        <v/>
      </c>
      <c r="F89" s="20" t="n"/>
      <c r="G89" s="21">
        <f>IF($A89="","",IF(IFERROR(VALUE($D89),0)&lt;&gt;1,"NO",IF(IFERROR(VALUE($O89),0)&gt;=Parametri!$B$2,"SI","NO")))</f>
        <v/>
      </c>
      <c r="H89" s="21">
        <f>IF($G89="SI",SUMPRODUCT(MAX(($C$2:$C$200=$C89)*(IFERROR($D$2:$D$200*1,0)=1)*(IFERROR($O$2:$O$200*1,0)&gt;=Parametri!$B$2)*IFERROR($F$2:$F$200*1,0))),0)</f>
        <v/>
      </c>
      <c r="I89" s="21">
        <f>IF($G89="SI",IF($H89&gt;0,30*(IFERROR($F89*1,0)/$H89),0),0)</f>
        <v/>
      </c>
      <c r="J89" s="21">
        <f>IF($A89="",0,IF($G89="SI",ROUND(IFERROR($E89*1,0)+$I89,4),ROUND(IFERROR($E89*1,0),4)))</f>
        <v/>
      </c>
      <c r="K89" s="21">
        <f>IF($A89="","",IF(IFERROR(VALUE($D89),0)&lt;&gt;1,"Non attiva",IF(IFERROR(VALUE($O89),0)&lt;Parametri!$B$2,"Sotto soglia","")))</f>
        <v/>
      </c>
      <c r="L89" s="21">
        <f>IF($A89="","",$A89&amp;"|"&amp;$C89)</f>
        <v/>
      </c>
      <c r="M89" s="21">
        <f>IF($A89="","",$C89&amp;"|"&amp;TEXT($J89,"0.0000"))</f>
        <v/>
      </c>
      <c r="N89" s="21" t="n"/>
      <c r="O89" s="21">
        <f>IF($A89="",0,IFERROR(IF(SUMIFS(CriteriTecnici!$O:$O,CriteriTecnici!$Q:$Q,$A89&amp;"|"&amp;$C89)&gt;0,SUMIFS(CriteriTecnici!$O:$O,CriteriTecnici!$Q:$Q,$A89&amp;"|"&amp;$C89,CriteriTecnici!$F:$F,"Q")+SUMIFS(CriteriTecnici!$O:$O,CriteriTecnici!$Q:$Q,$A89&amp;"|"&amp;$C89,CriteriTecnici!$F:$F,"T"),IFERROR($N89*1,0)),0))</f>
        <v/>
      </c>
      <c r="P89" s="21">
        <f>IF($A89="","",IF(SUMIFS(CriteriTecnici!$O:$O,CriteriTecnici!$Q:$Q,$A89&amp;"|"&amp;$C89)&gt;0,"Criteri A-G","Aggregato"))</f>
        <v/>
      </c>
    </row>
    <row r="90">
      <c r="A90" s="20" t="n"/>
      <c r="B90" s="20" t="n"/>
      <c r="C90" s="20" t="n"/>
      <c r="D90" s="20" t="n"/>
      <c r="E90" s="21">
        <f>IF($A90="",0,IFERROR(IF(SUMIFS(CriteriTecnici!$O:$O,CriteriTecnici!$Q:$Q,$A90&amp;"|"&amp;$C90)&gt;0,IF($G90="SI",ROUND(IF(SUMPRODUCT(MAX((CriteriTecnici!$C$5:$C$6173=$C90)*(CriteriTecnici!$E$5:$E$6173="A")*(CriteriTecnici!$T$5:$T$6173="SI")*IFERROR(CriteriTecnici!$O$5:$O$6173*1,0)))&gt;0,MIN(7,SUMIFS(CriteriTecnici!$O:$O,CriteriTecnici!$Q:$Q,$A90&amp;"|"&amp;$C90,CriteriTecnici!$E:$E,"A")*(7/SUMPRODUCT(MAX((CriteriTecnici!$C$5:$C$6173=$C90)*(CriteriTecnici!$E$5:$E$6173="A")*(CriteriTecnici!$T$5:$T$6173="SI")*IFERROR(CriteriTecnici!$O$5:$O$6173*1,0))))),0)+IF(SUMPRODUCT(MAX((CriteriTecnici!$C$5:$C$6173=$C90)*(CriteriTecnici!$E$5:$E$6173="B")*(CriteriTecnici!$T$5:$T$6173="SI")*IFERROR(CriteriTecnici!$O$5:$O$6173*1,0)))&gt;0,MIN(14,SUMIFS(CriteriTecnici!$O:$O,CriteriTecnici!$Q:$Q,$A90&amp;"|"&amp;$C90,CriteriTecnici!$E:$E,"B")*(14/SUMPRODUCT(MAX((CriteriTecnici!$C$5:$C$6173=$C90)*(CriteriTecnici!$E$5:$E$6173="B")*(CriteriTecnici!$T$5:$T$6173="SI")*IFERROR(CriteriTecnici!$O$5:$O$6173*1,0))))),0)+IF(SUMPRODUCT(MAX((CriteriTecnici!$C$5:$C$6173=$C90)*(CriteriTecnici!$E$5:$E$6173="C")*(CriteriTecnici!$T$5:$T$6173="SI")*IFERROR(CriteriTecnici!$O$5:$O$6173*1,0)))&gt;0,MIN(14,SUMIFS(CriteriTecnici!$O:$O,CriteriTecnici!$Q:$Q,$A90&amp;"|"&amp;$C90,CriteriTecnici!$E:$E,"C")*(14/SUMPRODUCT(MAX((CriteriTecnici!$C$5:$C$6173=$C90)*(CriteriTecnici!$E$5:$E$6173="C")*(CriteriTecnici!$T$5:$T$6173="SI")*IFERROR(CriteriTecnici!$O$5:$O$6173*1,0))))),0)+IF(SUMPRODUCT(MAX((CriteriTecnici!$C$5:$C$6173=$C90)*(CriteriTecnici!$E$5:$E$6173="D")*(CriteriTecnici!$T$5:$T$6173="SI")*IFERROR(CriteriTecnici!$O$5:$O$6173*1,0)))&gt;0,MIN(10,SUMIFS(CriteriTecnici!$O:$O,CriteriTecnici!$Q:$Q,$A90&amp;"|"&amp;$C90,CriteriTecnici!$E:$E,"D")*(10/SUMPRODUCT(MAX((CriteriTecnici!$C$5:$C$6173=$C90)*(CriteriTecnici!$E$5:$E$6173="D")*(CriteriTecnici!$T$5:$T$6173="SI")*IFERROR(CriteriTecnici!$O$5:$O$6173*1,0))))),0)+IF(SUMPRODUCT(MAX((CriteriTecnici!$C$5:$C$6173=$C90)*(CriteriTecnici!$E$5:$E$6173="E")*(CriteriTecnici!$T$5:$T$6173="SI")*IFERROR(CriteriTecnici!$O$5:$O$6173*1,0)))&gt;0,MIN(4,SUMIFS(CriteriTecnici!$O:$O,CriteriTecnici!$Q:$Q,$A90&amp;"|"&amp;$C90,CriteriTecnici!$E:$E,"E")*(4/SUMPRODUCT(MAX((CriteriTecnici!$C$5:$C$6173=$C90)*(CriteriTecnici!$E$5:$E$6173="E")*(CriteriTecnici!$T$5:$T$6173="SI")*IFERROR(CriteriTecnici!$O$5:$O$6173*1,0))))),0)+IF(SUMPRODUCT(MAX((CriteriTecnici!$C$5:$C$6173=$C90)*(CriteriTecnici!$E$5:$E$6173="F")*(CriteriTecnici!$T$5:$T$6173="SI")*IFERROR(CriteriTecnici!$O$5:$O$6173*1,0)))&gt;0,MIN(14,SUMIFS(CriteriTecnici!$O:$O,CriteriTecnici!$Q:$Q,$A90&amp;"|"&amp;$C90,CriteriTecnici!$E:$E,"F")*(14/SUMPRODUCT(MAX((CriteriTecnici!$C$5:$C$6173=$C90)*(CriteriTecnici!$E$5:$E$6173="F")*(CriteriTecnici!$T$5:$T$6173="SI")*IFERROR(CriteriTecnici!$O$5:$O$6173*1,0))))),0)+IF(SUMPRODUCT(MAX((CriteriTecnici!$C$5:$C$6173=$C90)*(CriteriTecnici!$E$5:$E$6173="G")*(CriteriTecnici!$T$5:$T$6173="SI")*IFERROR(CriteriTecnici!$O$5:$O$6173*1,0)))&gt;0,MIN(7,SUMIFS(CriteriTecnici!$O:$O,CriteriTecnici!$Q:$Q,$A90&amp;"|"&amp;$C90,CriteriTecnici!$E:$E,"G")*(7/SUMPRODUCT(MAX((CriteriTecnici!$C$5:$C$6173=$C90)*(CriteriTecnici!$E$5:$E$6173="G")*(CriteriTecnici!$T$5:$T$6173="SI")*IFERROR(CriteriTecnici!$O$5:$O$6173*1,0))))),0),4),0),IFERROR($N90*1,0)),0))</f>
        <v/>
      </c>
      <c r="F90" s="20" t="n"/>
      <c r="G90" s="21">
        <f>IF($A90="","",IF(IFERROR(VALUE($D90),0)&lt;&gt;1,"NO",IF(IFERROR(VALUE($O90),0)&gt;=Parametri!$B$2,"SI","NO")))</f>
        <v/>
      </c>
      <c r="H90" s="21">
        <f>IF($G90="SI",SUMPRODUCT(MAX(($C$2:$C$200=$C90)*(IFERROR($D$2:$D$200*1,0)=1)*(IFERROR($O$2:$O$200*1,0)&gt;=Parametri!$B$2)*IFERROR($F$2:$F$200*1,0))),0)</f>
        <v/>
      </c>
      <c r="I90" s="21">
        <f>IF($G90="SI",IF($H90&gt;0,30*(IFERROR($F90*1,0)/$H90),0),0)</f>
        <v/>
      </c>
      <c r="J90" s="21">
        <f>IF($A90="",0,IF($G90="SI",ROUND(IFERROR($E90*1,0)+$I90,4),ROUND(IFERROR($E90*1,0),4)))</f>
        <v/>
      </c>
      <c r="K90" s="21">
        <f>IF($A90="","",IF(IFERROR(VALUE($D90),0)&lt;&gt;1,"Non attiva",IF(IFERROR(VALUE($O90),0)&lt;Parametri!$B$2,"Sotto soglia","")))</f>
        <v/>
      </c>
      <c r="L90" s="21">
        <f>IF($A90="","",$A90&amp;"|"&amp;$C90)</f>
        <v/>
      </c>
      <c r="M90" s="21">
        <f>IF($A90="","",$C90&amp;"|"&amp;TEXT($J90,"0.0000"))</f>
        <v/>
      </c>
      <c r="N90" s="21" t="n"/>
      <c r="O90" s="21">
        <f>IF($A90="",0,IFERROR(IF(SUMIFS(CriteriTecnici!$O:$O,CriteriTecnici!$Q:$Q,$A90&amp;"|"&amp;$C90)&gt;0,SUMIFS(CriteriTecnici!$O:$O,CriteriTecnici!$Q:$Q,$A90&amp;"|"&amp;$C90,CriteriTecnici!$F:$F,"Q")+SUMIFS(CriteriTecnici!$O:$O,CriteriTecnici!$Q:$Q,$A90&amp;"|"&amp;$C90,CriteriTecnici!$F:$F,"T"),IFERROR($N90*1,0)),0))</f>
        <v/>
      </c>
      <c r="P90" s="21">
        <f>IF($A90="","",IF(SUMIFS(CriteriTecnici!$O:$O,CriteriTecnici!$Q:$Q,$A90&amp;"|"&amp;$C90)&gt;0,"Criteri A-G","Aggregato"))</f>
        <v/>
      </c>
    </row>
    <row r="91">
      <c r="A91" s="20" t="n"/>
      <c r="B91" s="20" t="n"/>
      <c r="C91" s="20" t="n"/>
      <c r="D91" s="20" t="n"/>
      <c r="E91" s="21">
        <f>IF($A91="",0,IFERROR(IF(SUMIFS(CriteriTecnici!$O:$O,CriteriTecnici!$Q:$Q,$A91&amp;"|"&amp;$C91)&gt;0,IF($G91="SI",ROUND(IF(SUMPRODUCT(MAX((CriteriTecnici!$C$5:$C$6173=$C91)*(CriteriTecnici!$E$5:$E$6173="A")*(CriteriTecnici!$T$5:$T$6173="SI")*IFERROR(CriteriTecnici!$O$5:$O$6173*1,0)))&gt;0,MIN(7,SUMIFS(CriteriTecnici!$O:$O,CriteriTecnici!$Q:$Q,$A91&amp;"|"&amp;$C91,CriteriTecnici!$E:$E,"A")*(7/SUMPRODUCT(MAX((CriteriTecnici!$C$5:$C$6173=$C91)*(CriteriTecnici!$E$5:$E$6173="A")*(CriteriTecnici!$T$5:$T$6173="SI")*IFERROR(CriteriTecnici!$O$5:$O$6173*1,0))))),0)+IF(SUMPRODUCT(MAX((CriteriTecnici!$C$5:$C$6173=$C91)*(CriteriTecnici!$E$5:$E$6173="B")*(CriteriTecnici!$T$5:$T$6173="SI")*IFERROR(CriteriTecnici!$O$5:$O$6173*1,0)))&gt;0,MIN(14,SUMIFS(CriteriTecnici!$O:$O,CriteriTecnici!$Q:$Q,$A91&amp;"|"&amp;$C91,CriteriTecnici!$E:$E,"B")*(14/SUMPRODUCT(MAX((CriteriTecnici!$C$5:$C$6173=$C91)*(CriteriTecnici!$E$5:$E$6173="B")*(CriteriTecnici!$T$5:$T$6173="SI")*IFERROR(CriteriTecnici!$O$5:$O$6173*1,0))))),0)+IF(SUMPRODUCT(MAX((CriteriTecnici!$C$5:$C$6173=$C91)*(CriteriTecnici!$E$5:$E$6173="C")*(CriteriTecnici!$T$5:$T$6173="SI")*IFERROR(CriteriTecnici!$O$5:$O$6173*1,0)))&gt;0,MIN(14,SUMIFS(CriteriTecnici!$O:$O,CriteriTecnici!$Q:$Q,$A91&amp;"|"&amp;$C91,CriteriTecnici!$E:$E,"C")*(14/SUMPRODUCT(MAX((CriteriTecnici!$C$5:$C$6173=$C91)*(CriteriTecnici!$E$5:$E$6173="C")*(CriteriTecnici!$T$5:$T$6173="SI")*IFERROR(CriteriTecnici!$O$5:$O$6173*1,0))))),0)+IF(SUMPRODUCT(MAX((CriteriTecnici!$C$5:$C$6173=$C91)*(CriteriTecnici!$E$5:$E$6173="D")*(CriteriTecnici!$T$5:$T$6173="SI")*IFERROR(CriteriTecnici!$O$5:$O$6173*1,0)))&gt;0,MIN(10,SUMIFS(CriteriTecnici!$O:$O,CriteriTecnici!$Q:$Q,$A91&amp;"|"&amp;$C91,CriteriTecnici!$E:$E,"D")*(10/SUMPRODUCT(MAX((CriteriTecnici!$C$5:$C$6173=$C91)*(CriteriTecnici!$E$5:$E$6173="D")*(CriteriTecnici!$T$5:$T$6173="SI")*IFERROR(CriteriTecnici!$O$5:$O$6173*1,0))))),0)+IF(SUMPRODUCT(MAX((CriteriTecnici!$C$5:$C$6173=$C91)*(CriteriTecnici!$E$5:$E$6173="E")*(CriteriTecnici!$T$5:$T$6173="SI")*IFERROR(CriteriTecnici!$O$5:$O$6173*1,0)))&gt;0,MIN(4,SUMIFS(CriteriTecnici!$O:$O,CriteriTecnici!$Q:$Q,$A91&amp;"|"&amp;$C91,CriteriTecnici!$E:$E,"E")*(4/SUMPRODUCT(MAX((CriteriTecnici!$C$5:$C$6173=$C91)*(CriteriTecnici!$E$5:$E$6173="E")*(CriteriTecnici!$T$5:$T$6173="SI")*IFERROR(CriteriTecnici!$O$5:$O$6173*1,0))))),0)+IF(SUMPRODUCT(MAX((CriteriTecnici!$C$5:$C$6173=$C91)*(CriteriTecnici!$E$5:$E$6173="F")*(CriteriTecnici!$T$5:$T$6173="SI")*IFERROR(CriteriTecnici!$O$5:$O$6173*1,0)))&gt;0,MIN(14,SUMIFS(CriteriTecnici!$O:$O,CriteriTecnici!$Q:$Q,$A91&amp;"|"&amp;$C91,CriteriTecnici!$E:$E,"F")*(14/SUMPRODUCT(MAX((CriteriTecnici!$C$5:$C$6173=$C91)*(CriteriTecnici!$E$5:$E$6173="F")*(CriteriTecnici!$T$5:$T$6173="SI")*IFERROR(CriteriTecnici!$O$5:$O$6173*1,0))))),0)+IF(SUMPRODUCT(MAX((CriteriTecnici!$C$5:$C$6173=$C91)*(CriteriTecnici!$E$5:$E$6173="G")*(CriteriTecnici!$T$5:$T$6173="SI")*IFERROR(CriteriTecnici!$O$5:$O$6173*1,0)))&gt;0,MIN(7,SUMIFS(CriteriTecnici!$O:$O,CriteriTecnici!$Q:$Q,$A91&amp;"|"&amp;$C91,CriteriTecnici!$E:$E,"G")*(7/SUMPRODUCT(MAX((CriteriTecnici!$C$5:$C$6173=$C91)*(CriteriTecnici!$E$5:$E$6173="G")*(CriteriTecnici!$T$5:$T$6173="SI")*IFERROR(CriteriTecnici!$O$5:$O$6173*1,0))))),0),4),0),IFERROR($N91*1,0)),0))</f>
        <v/>
      </c>
      <c r="F91" s="20" t="n"/>
      <c r="G91" s="21">
        <f>IF($A91="","",IF(IFERROR(VALUE($D91),0)&lt;&gt;1,"NO",IF(IFERROR(VALUE($O91),0)&gt;=Parametri!$B$2,"SI","NO")))</f>
        <v/>
      </c>
      <c r="H91" s="21">
        <f>IF($G91="SI",SUMPRODUCT(MAX(($C$2:$C$200=$C91)*(IFERROR($D$2:$D$200*1,0)=1)*(IFERROR($O$2:$O$200*1,0)&gt;=Parametri!$B$2)*IFERROR($F$2:$F$200*1,0))),0)</f>
        <v/>
      </c>
      <c r="I91" s="21">
        <f>IF($G91="SI",IF($H91&gt;0,30*(IFERROR($F91*1,0)/$H91),0),0)</f>
        <v/>
      </c>
      <c r="J91" s="21">
        <f>IF($A91="",0,IF($G91="SI",ROUND(IFERROR($E91*1,0)+$I91,4),ROUND(IFERROR($E91*1,0),4)))</f>
        <v/>
      </c>
      <c r="K91" s="21">
        <f>IF($A91="","",IF(IFERROR(VALUE($D91),0)&lt;&gt;1,"Non attiva",IF(IFERROR(VALUE($O91),0)&lt;Parametri!$B$2,"Sotto soglia","")))</f>
        <v/>
      </c>
      <c r="L91" s="21">
        <f>IF($A91="","",$A91&amp;"|"&amp;$C91)</f>
        <v/>
      </c>
      <c r="M91" s="21">
        <f>IF($A91="","",$C91&amp;"|"&amp;TEXT($J91,"0.0000"))</f>
        <v/>
      </c>
      <c r="N91" s="21" t="n"/>
      <c r="O91" s="21">
        <f>IF($A91="",0,IFERROR(IF(SUMIFS(CriteriTecnici!$O:$O,CriteriTecnici!$Q:$Q,$A91&amp;"|"&amp;$C91)&gt;0,SUMIFS(CriteriTecnici!$O:$O,CriteriTecnici!$Q:$Q,$A91&amp;"|"&amp;$C91,CriteriTecnici!$F:$F,"Q")+SUMIFS(CriteriTecnici!$O:$O,CriteriTecnici!$Q:$Q,$A91&amp;"|"&amp;$C91,CriteriTecnici!$F:$F,"T"),IFERROR($N91*1,0)),0))</f>
        <v/>
      </c>
      <c r="P91" s="21">
        <f>IF($A91="","",IF(SUMIFS(CriteriTecnici!$O:$O,CriteriTecnici!$Q:$Q,$A91&amp;"|"&amp;$C91)&gt;0,"Criteri A-G","Aggregato"))</f>
        <v/>
      </c>
    </row>
    <row r="92">
      <c r="A92" s="20" t="n"/>
      <c r="B92" s="20" t="n"/>
      <c r="C92" s="20" t="n"/>
      <c r="D92" s="20" t="n"/>
      <c r="E92" s="21">
        <f>IF($A92="",0,IFERROR(IF(SUMIFS(CriteriTecnici!$O:$O,CriteriTecnici!$Q:$Q,$A92&amp;"|"&amp;$C92)&gt;0,IF($G92="SI",ROUND(IF(SUMPRODUCT(MAX((CriteriTecnici!$C$5:$C$6173=$C92)*(CriteriTecnici!$E$5:$E$6173="A")*(CriteriTecnici!$T$5:$T$6173="SI")*IFERROR(CriteriTecnici!$O$5:$O$6173*1,0)))&gt;0,MIN(7,SUMIFS(CriteriTecnici!$O:$O,CriteriTecnici!$Q:$Q,$A92&amp;"|"&amp;$C92,CriteriTecnici!$E:$E,"A")*(7/SUMPRODUCT(MAX((CriteriTecnici!$C$5:$C$6173=$C92)*(CriteriTecnici!$E$5:$E$6173="A")*(CriteriTecnici!$T$5:$T$6173="SI")*IFERROR(CriteriTecnici!$O$5:$O$6173*1,0))))),0)+IF(SUMPRODUCT(MAX((CriteriTecnici!$C$5:$C$6173=$C92)*(CriteriTecnici!$E$5:$E$6173="B")*(CriteriTecnici!$T$5:$T$6173="SI")*IFERROR(CriteriTecnici!$O$5:$O$6173*1,0)))&gt;0,MIN(14,SUMIFS(CriteriTecnici!$O:$O,CriteriTecnici!$Q:$Q,$A92&amp;"|"&amp;$C92,CriteriTecnici!$E:$E,"B")*(14/SUMPRODUCT(MAX((CriteriTecnici!$C$5:$C$6173=$C92)*(CriteriTecnici!$E$5:$E$6173="B")*(CriteriTecnici!$T$5:$T$6173="SI")*IFERROR(CriteriTecnici!$O$5:$O$6173*1,0))))),0)+IF(SUMPRODUCT(MAX((CriteriTecnici!$C$5:$C$6173=$C92)*(CriteriTecnici!$E$5:$E$6173="C")*(CriteriTecnici!$T$5:$T$6173="SI")*IFERROR(CriteriTecnici!$O$5:$O$6173*1,0)))&gt;0,MIN(14,SUMIFS(CriteriTecnici!$O:$O,CriteriTecnici!$Q:$Q,$A92&amp;"|"&amp;$C92,CriteriTecnici!$E:$E,"C")*(14/SUMPRODUCT(MAX((CriteriTecnici!$C$5:$C$6173=$C92)*(CriteriTecnici!$E$5:$E$6173="C")*(CriteriTecnici!$T$5:$T$6173="SI")*IFERROR(CriteriTecnici!$O$5:$O$6173*1,0))))),0)+IF(SUMPRODUCT(MAX((CriteriTecnici!$C$5:$C$6173=$C92)*(CriteriTecnici!$E$5:$E$6173="D")*(CriteriTecnici!$T$5:$T$6173="SI")*IFERROR(CriteriTecnici!$O$5:$O$6173*1,0)))&gt;0,MIN(10,SUMIFS(CriteriTecnici!$O:$O,CriteriTecnici!$Q:$Q,$A92&amp;"|"&amp;$C92,CriteriTecnici!$E:$E,"D")*(10/SUMPRODUCT(MAX((CriteriTecnici!$C$5:$C$6173=$C92)*(CriteriTecnici!$E$5:$E$6173="D")*(CriteriTecnici!$T$5:$T$6173="SI")*IFERROR(CriteriTecnici!$O$5:$O$6173*1,0))))),0)+IF(SUMPRODUCT(MAX((CriteriTecnici!$C$5:$C$6173=$C92)*(CriteriTecnici!$E$5:$E$6173="E")*(CriteriTecnici!$T$5:$T$6173="SI")*IFERROR(CriteriTecnici!$O$5:$O$6173*1,0)))&gt;0,MIN(4,SUMIFS(CriteriTecnici!$O:$O,CriteriTecnici!$Q:$Q,$A92&amp;"|"&amp;$C92,CriteriTecnici!$E:$E,"E")*(4/SUMPRODUCT(MAX((CriteriTecnici!$C$5:$C$6173=$C92)*(CriteriTecnici!$E$5:$E$6173="E")*(CriteriTecnici!$T$5:$T$6173="SI")*IFERROR(CriteriTecnici!$O$5:$O$6173*1,0))))),0)+IF(SUMPRODUCT(MAX((CriteriTecnici!$C$5:$C$6173=$C92)*(CriteriTecnici!$E$5:$E$6173="F")*(CriteriTecnici!$T$5:$T$6173="SI")*IFERROR(CriteriTecnici!$O$5:$O$6173*1,0)))&gt;0,MIN(14,SUMIFS(CriteriTecnici!$O:$O,CriteriTecnici!$Q:$Q,$A92&amp;"|"&amp;$C92,CriteriTecnici!$E:$E,"F")*(14/SUMPRODUCT(MAX((CriteriTecnici!$C$5:$C$6173=$C92)*(CriteriTecnici!$E$5:$E$6173="F")*(CriteriTecnici!$T$5:$T$6173="SI")*IFERROR(CriteriTecnici!$O$5:$O$6173*1,0))))),0)+IF(SUMPRODUCT(MAX((CriteriTecnici!$C$5:$C$6173=$C92)*(CriteriTecnici!$E$5:$E$6173="G")*(CriteriTecnici!$T$5:$T$6173="SI")*IFERROR(CriteriTecnici!$O$5:$O$6173*1,0)))&gt;0,MIN(7,SUMIFS(CriteriTecnici!$O:$O,CriteriTecnici!$Q:$Q,$A92&amp;"|"&amp;$C92,CriteriTecnici!$E:$E,"G")*(7/SUMPRODUCT(MAX((CriteriTecnici!$C$5:$C$6173=$C92)*(CriteriTecnici!$E$5:$E$6173="G")*(CriteriTecnici!$T$5:$T$6173="SI")*IFERROR(CriteriTecnici!$O$5:$O$6173*1,0))))),0),4),0),IFERROR($N92*1,0)),0))</f>
        <v/>
      </c>
      <c r="F92" s="20" t="n"/>
      <c r="G92" s="21">
        <f>IF($A92="","",IF(IFERROR(VALUE($D92),0)&lt;&gt;1,"NO",IF(IFERROR(VALUE($O92),0)&gt;=Parametri!$B$2,"SI","NO")))</f>
        <v/>
      </c>
      <c r="H92" s="21">
        <f>IF($G92="SI",SUMPRODUCT(MAX(($C$2:$C$200=$C92)*(IFERROR($D$2:$D$200*1,0)=1)*(IFERROR($O$2:$O$200*1,0)&gt;=Parametri!$B$2)*IFERROR($F$2:$F$200*1,0))),0)</f>
        <v/>
      </c>
      <c r="I92" s="21">
        <f>IF($G92="SI",IF($H92&gt;0,30*(IFERROR($F92*1,0)/$H92),0),0)</f>
        <v/>
      </c>
      <c r="J92" s="21">
        <f>IF($A92="",0,IF($G92="SI",ROUND(IFERROR($E92*1,0)+$I92,4),ROUND(IFERROR($E92*1,0),4)))</f>
        <v/>
      </c>
      <c r="K92" s="21">
        <f>IF($A92="","",IF(IFERROR(VALUE($D92),0)&lt;&gt;1,"Non attiva",IF(IFERROR(VALUE($O92),0)&lt;Parametri!$B$2,"Sotto soglia","")))</f>
        <v/>
      </c>
      <c r="L92" s="21">
        <f>IF($A92="","",$A92&amp;"|"&amp;$C92)</f>
        <v/>
      </c>
      <c r="M92" s="21">
        <f>IF($A92="","",$C92&amp;"|"&amp;TEXT($J92,"0.0000"))</f>
        <v/>
      </c>
      <c r="N92" s="21" t="n"/>
      <c r="O92" s="21">
        <f>IF($A92="",0,IFERROR(IF(SUMIFS(CriteriTecnici!$O:$O,CriteriTecnici!$Q:$Q,$A92&amp;"|"&amp;$C92)&gt;0,SUMIFS(CriteriTecnici!$O:$O,CriteriTecnici!$Q:$Q,$A92&amp;"|"&amp;$C92,CriteriTecnici!$F:$F,"Q")+SUMIFS(CriteriTecnici!$O:$O,CriteriTecnici!$Q:$Q,$A92&amp;"|"&amp;$C92,CriteriTecnici!$F:$F,"T"),IFERROR($N92*1,0)),0))</f>
        <v/>
      </c>
      <c r="P92" s="21">
        <f>IF($A92="","",IF(SUMIFS(CriteriTecnici!$O:$O,CriteriTecnici!$Q:$Q,$A92&amp;"|"&amp;$C92)&gt;0,"Criteri A-G","Aggregato"))</f>
        <v/>
      </c>
    </row>
    <row r="93">
      <c r="A93" s="20" t="n"/>
      <c r="B93" s="20" t="n"/>
      <c r="C93" s="20" t="n"/>
      <c r="D93" s="20" t="n"/>
      <c r="E93" s="21">
        <f>IF($A93="",0,IFERROR(IF(SUMIFS(CriteriTecnici!$O:$O,CriteriTecnici!$Q:$Q,$A93&amp;"|"&amp;$C93)&gt;0,IF($G93="SI",ROUND(IF(SUMPRODUCT(MAX((CriteriTecnici!$C$5:$C$6173=$C93)*(CriteriTecnici!$E$5:$E$6173="A")*(CriteriTecnici!$T$5:$T$6173="SI")*IFERROR(CriteriTecnici!$O$5:$O$6173*1,0)))&gt;0,MIN(7,SUMIFS(CriteriTecnici!$O:$O,CriteriTecnici!$Q:$Q,$A93&amp;"|"&amp;$C93,CriteriTecnici!$E:$E,"A")*(7/SUMPRODUCT(MAX((CriteriTecnici!$C$5:$C$6173=$C93)*(CriteriTecnici!$E$5:$E$6173="A")*(CriteriTecnici!$T$5:$T$6173="SI")*IFERROR(CriteriTecnici!$O$5:$O$6173*1,0))))),0)+IF(SUMPRODUCT(MAX((CriteriTecnici!$C$5:$C$6173=$C93)*(CriteriTecnici!$E$5:$E$6173="B")*(CriteriTecnici!$T$5:$T$6173="SI")*IFERROR(CriteriTecnici!$O$5:$O$6173*1,0)))&gt;0,MIN(14,SUMIFS(CriteriTecnici!$O:$O,CriteriTecnici!$Q:$Q,$A93&amp;"|"&amp;$C93,CriteriTecnici!$E:$E,"B")*(14/SUMPRODUCT(MAX((CriteriTecnici!$C$5:$C$6173=$C93)*(CriteriTecnici!$E$5:$E$6173="B")*(CriteriTecnici!$T$5:$T$6173="SI")*IFERROR(CriteriTecnici!$O$5:$O$6173*1,0))))),0)+IF(SUMPRODUCT(MAX((CriteriTecnici!$C$5:$C$6173=$C93)*(CriteriTecnici!$E$5:$E$6173="C")*(CriteriTecnici!$T$5:$T$6173="SI")*IFERROR(CriteriTecnici!$O$5:$O$6173*1,0)))&gt;0,MIN(14,SUMIFS(CriteriTecnici!$O:$O,CriteriTecnici!$Q:$Q,$A93&amp;"|"&amp;$C93,CriteriTecnici!$E:$E,"C")*(14/SUMPRODUCT(MAX((CriteriTecnici!$C$5:$C$6173=$C93)*(CriteriTecnici!$E$5:$E$6173="C")*(CriteriTecnici!$T$5:$T$6173="SI")*IFERROR(CriteriTecnici!$O$5:$O$6173*1,0))))),0)+IF(SUMPRODUCT(MAX((CriteriTecnici!$C$5:$C$6173=$C93)*(CriteriTecnici!$E$5:$E$6173="D")*(CriteriTecnici!$T$5:$T$6173="SI")*IFERROR(CriteriTecnici!$O$5:$O$6173*1,0)))&gt;0,MIN(10,SUMIFS(CriteriTecnici!$O:$O,CriteriTecnici!$Q:$Q,$A93&amp;"|"&amp;$C93,CriteriTecnici!$E:$E,"D")*(10/SUMPRODUCT(MAX((CriteriTecnici!$C$5:$C$6173=$C93)*(CriteriTecnici!$E$5:$E$6173="D")*(CriteriTecnici!$T$5:$T$6173="SI")*IFERROR(CriteriTecnici!$O$5:$O$6173*1,0))))),0)+IF(SUMPRODUCT(MAX((CriteriTecnici!$C$5:$C$6173=$C93)*(CriteriTecnici!$E$5:$E$6173="E")*(CriteriTecnici!$T$5:$T$6173="SI")*IFERROR(CriteriTecnici!$O$5:$O$6173*1,0)))&gt;0,MIN(4,SUMIFS(CriteriTecnici!$O:$O,CriteriTecnici!$Q:$Q,$A93&amp;"|"&amp;$C93,CriteriTecnici!$E:$E,"E")*(4/SUMPRODUCT(MAX((CriteriTecnici!$C$5:$C$6173=$C93)*(CriteriTecnici!$E$5:$E$6173="E")*(CriteriTecnici!$T$5:$T$6173="SI")*IFERROR(CriteriTecnici!$O$5:$O$6173*1,0))))),0)+IF(SUMPRODUCT(MAX((CriteriTecnici!$C$5:$C$6173=$C93)*(CriteriTecnici!$E$5:$E$6173="F")*(CriteriTecnici!$T$5:$T$6173="SI")*IFERROR(CriteriTecnici!$O$5:$O$6173*1,0)))&gt;0,MIN(14,SUMIFS(CriteriTecnici!$O:$O,CriteriTecnici!$Q:$Q,$A93&amp;"|"&amp;$C93,CriteriTecnici!$E:$E,"F")*(14/SUMPRODUCT(MAX((CriteriTecnici!$C$5:$C$6173=$C93)*(CriteriTecnici!$E$5:$E$6173="F")*(CriteriTecnici!$T$5:$T$6173="SI")*IFERROR(CriteriTecnici!$O$5:$O$6173*1,0))))),0)+IF(SUMPRODUCT(MAX((CriteriTecnici!$C$5:$C$6173=$C93)*(CriteriTecnici!$E$5:$E$6173="G")*(CriteriTecnici!$T$5:$T$6173="SI")*IFERROR(CriteriTecnici!$O$5:$O$6173*1,0)))&gt;0,MIN(7,SUMIFS(CriteriTecnici!$O:$O,CriteriTecnici!$Q:$Q,$A93&amp;"|"&amp;$C93,CriteriTecnici!$E:$E,"G")*(7/SUMPRODUCT(MAX((CriteriTecnici!$C$5:$C$6173=$C93)*(CriteriTecnici!$E$5:$E$6173="G")*(CriteriTecnici!$T$5:$T$6173="SI")*IFERROR(CriteriTecnici!$O$5:$O$6173*1,0))))),0),4),0),IFERROR($N93*1,0)),0))</f>
        <v/>
      </c>
      <c r="F93" s="20" t="n"/>
      <c r="G93" s="21">
        <f>IF($A93="","",IF(IFERROR(VALUE($D93),0)&lt;&gt;1,"NO",IF(IFERROR(VALUE($O93),0)&gt;=Parametri!$B$2,"SI","NO")))</f>
        <v/>
      </c>
      <c r="H93" s="21">
        <f>IF($G93="SI",SUMPRODUCT(MAX(($C$2:$C$200=$C93)*(IFERROR($D$2:$D$200*1,0)=1)*(IFERROR($O$2:$O$200*1,0)&gt;=Parametri!$B$2)*IFERROR($F$2:$F$200*1,0))),0)</f>
        <v/>
      </c>
      <c r="I93" s="21">
        <f>IF($G93="SI",IF($H93&gt;0,30*(IFERROR($F93*1,0)/$H93),0),0)</f>
        <v/>
      </c>
      <c r="J93" s="21">
        <f>IF($A93="",0,IF($G93="SI",ROUND(IFERROR($E93*1,0)+$I93,4),ROUND(IFERROR($E93*1,0),4)))</f>
        <v/>
      </c>
      <c r="K93" s="21">
        <f>IF($A93="","",IF(IFERROR(VALUE($D93),0)&lt;&gt;1,"Non attiva",IF(IFERROR(VALUE($O93),0)&lt;Parametri!$B$2,"Sotto soglia","")))</f>
        <v/>
      </c>
      <c r="L93" s="21">
        <f>IF($A93="","",$A93&amp;"|"&amp;$C93)</f>
        <v/>
      </c>
      <c r="M93" s="21">
        <f>IF($A93="","",$C93&amp;"|"&amp;TEXT($J93,"0.0000"))</f>
        <v/>
      </c>
      <c r="N93" s="21" t="n"/>
      <c r="O93" s="21">
        <f>IF($A93="",0,IFERROR(IF(SUMIFS(CriteriTecnici!$O:$O,CriteriTecnici!$Q:$Q,$A93&amp;"|"&amp;$C93)&gt;0,SUMIFS(CriteriTecnici!$O:$O,CriteriTecnici!$Q:$Q,$A93&amp;"|"&amp;$C93,CriteriTecnici!$F:$F,"Q")+SUMIFS(CriteriTecnici!$O:$O,CriteriTecnici!$Q:$Q,$A93&amp;"|"&amp;$C93,CriteriTecnici!$F:$F,"T"),IFERROR($N93*1,0)),0))</f>
        <v/>
      </c>
      <c r="P93" s="21">
        <f>IF($A93="","",IF(SUMIFS(CriteriTecnici!$O:$O,CriteriTecnici!$Q:$Q,$A93&amp;"|"&amp;$C93)&gt;0,"Criteri A-G","Aggregato"))</f>
        <v/>
      </c>
    </row>
    <row r="94">
      <c r="A94" s="20" t="n"/>
      <c r="B94" s="20" t="n"/>
      <c r="C94" s="20" t="n"/>
      <c r="D94" s="20" t="n"/>
      <c r="E94" s="21">
        <f>IF($A94="",0,IFERROR(IF(SUMIFS(CriteriTecnici!$O:$O,CriteriTecnici!$Q:$Q,$A94&amp;"|"&amp;$C94)&gt;0,IF($G94="SI",ROUND(IF(SUMPRODUCT(MAX((CriteriTecnici!$C$5:$C$6173=$C94)*(CriteriTecnici!$E$5:$E$6173="A")*(CriteriTecnici!$T$5:$T$6173="SI")*IFERROR(CriteriTecnici!$O$5:$O$6173*1,0)))&gt;0,MIN(7,SUMIFS(CriteriTecnici!$O:$O,CriteriTecnici!$Q:$Q,$A94&amp;"|"&amp;$C94,CriteriTecnici!$E:$E,"A")*(7/SUMPRODUCT(MAX((CriteriTecnici!$C$5:$C$6173=$C94)*(CriteriTecnici!$E$5:$E$6173="A")*(CriteriTecnici!$T$5:$T$6173="SI")*IFERROR(CriteriTecnici!$O$5:$O$6173*1,0))))),0)+IF(SUMPRODUCT(MAX((CriteriTecnici!$C$5:$C$6173=$C94)*(CriteriTecnici!$E$5:$E$6173="B")*(CriteriTecnici!$T$5:$T$6173="SI")*IFERROR(CriteriTecnici!$O$5:$O$6173*1,0)))&gt;0,MIN(14,SUMIFS(CriteriTecnici!$O:$O,CriteriTecnici!$Q:$Q,$A94&amp;"|"&amp;$C94,CriteriTecnici!$E:$E,"B")*(14/SUMPRODUCT(MAX((CriteriTecnici!$C$5:$C$6173=$C94)*(CriteriTecnici!$E$5:$E$6173="B")*(CriteriTecnici!$T$5:$T$6173="SI")*IFERROR(CriteriTecnici!$O$5:$O$6173*1,0))))),0)+IF(SUMPRODUCT(MAX((CriteriTecnici!$C$5:$C$6173=$C94)*(CriteriTecnici!$E$5:$E$6173="C")*(CriteriTecnici!$T$5:$T$6173="SI")*IFERROR(CriteriTecnici!$O$5:$O$6173*1,0)))&gt;0,MIN(14,SUMIFS(CriteriTecnici!$O:$O,CriteriTecnici!$Q:$Q,$A94&amp;"|"&amp;$C94,CriteriTecnici!$E:$E,"C")*(14/SUMPRODUCT(MAX((CriteriTecnici!$C$5:$C$6173=$C94)*(CriteriTecnici!$E$5:$E$6173="C")*(CriteriTecnici!$T$5:$T$6173="SI")*IFERROR(CriteriTecnici!$O$5:$O$6173*1,0))))),0)+IF(SUMPRODUCT(MAX((CriteriTecnici!$C$5:$C$6173=$C94)*(CriteriTecnici!$E$5:$E$6173="D")*(CriteriTecnici!$T$5:$T$6173="SI")*IFERROR(CriteriTecnici!$O$5:$O$6173*1,0)))&gt;0,MIN(10,SUMIFS(CriteriTecnici!$O:$O,CriteriTecnici!$Q:$Q,$A94&amp;"|"&amp;$C94,CriteriTecnici!$E:$E,"D")*(10/SUMPRODUCT(MAX((CriteriTecnici!$C$5:$C$6173=$C94)*(CriteriTecnici!$E$5:$E$6173="D")*(CriteriTecnici!$T$5:$T$6173="SI")*IFERROR(CriteriTecnici!$O$5:$O$6173*1,0))))),0)+IF(SUMPRODUCT(MAX((CriteriTecnici!$C$5:$C$6173=$C94)*(CriteriTecnici!$E$5:$E$6173="E")*(CriteriTecnici!$T$5:$T$6173="SI")*IFERROR(CriteriTecnici!$O$5:$O$6173*1,0)))&gt;0,MIN(4,SUMIFS(CriteriTecnici!$O:$O,CriteriTecnici!$Q:$Q,$A94&amp;"|"&amp;$C94,CriteriTecnici!$E:$E,"E")*(4/SUMPRODUCT(MAX((CriteriTecnici!$C$5:$C$6173=$C94)*(CriteriTecnici!$E$5:$E$6173="E")*(CriteriTecnici!$T$5:$T$6173="SI")*IFERROR(CriteriTecnici!$O$5:$O$6173*1,0))))),0)+IF(SUMPRODUCT(MAX((CriteriTecnici!$C$5:$C$6173=$C94)*(CriteriTecnici!$E$5:$E$6173="F")*(CriteriTecnici!$T$5:$T$6173="SI")*IFERROR(CriteriTecnici!$O$5:$O$6173*1,0)))&gt;0,MIN(14,SUMIFS(CriteriTecnici!$O:$O,CriteriTecnici!$Q:$Q,$A94&amp;"|"&amp;$C94,CriteriTecnici!$E:$E,"F")*(14/SUMPRODUCT(MAX((CriteriTecnici!$C$5:$C$6173=$C94)*(CriteriTecnici!$E$5:$E$6173="F")*(CriteriTecnici!$T$5:$T$6173="SI")*IFERROR(CriteriTecnici!$O$5:$O$6173*1,0))))),0)+IF(SUMPRODUCT(MAX((CriteriTecnici!$C$5:$C$6173=$C94)*(CriteriTecnici!$E$5:$E$6173="G")*(CriteriTecnici!$T$5:$T$6173="SI")*IFERROR(CriteriTecnici!$O$5:$O$6173*1,0)))&gt;0,MIN(7,SUMIFS(CriteriTecnici!$O:$O,CriteriTecnici!$Q:$Q,$A94&amp;"|"&amp;$C94,CriteriTecnici!$E:$E,"G")*(7/SUMPRODUCT(MAX((CriteriTecnici!$C$5:$C$6173=$C94)*(CriteriTecnici!$E$5:$E$6173="G")*(CriteriTecnici!$T$5:$T$6173="SI")*IFERROR(CriteriTecnici!$O$5:$O$6173*1,0))))),0),4),0),IFERROR($N94*1,0)),0))</f>
        <v/>
      </c>
      <c r="F94" s="20" t="n"/>
      <c r="G94" s="21">
        <f>IF($A94="","",IF(IFERROR(VALUE($D94),0)&lt;&gt;1,"NO",IF(IFERROR(VALUE($O94),0)&gt;=Parametri!$B$2,"SI","NO")))</f>
        <v/>
      </c>
      <c r="H94" s="21">
        <f>IF($G94="SI",SUMPRODUCT(MAX(($C$2:$C$200=$C94)*(IFERROR($D$2:$D$200*1,0)=1)*(IFERROR($O$2:$O$200*1,0)&gt;=Parametri!$B$2)*IFERROR($F$2:$F$200*1,0))),0)</f>
        <v/>
      </c>
      <c r="I94" s="21">
        <f>IF($G94="SI",IF($H94&gt;0,30*(IFERROR($F94*1,0)/$H94),0),0)</f>
        <v/>
      </c>
      <c r="J94" s="21">
        <f>IF($A94="",0,IF($G94="SI",ROUND(IFERROR($E94*1,0)+$I94,4),ROUND(IFERROR($E94*1,0),4)))</f>
        <v/>
      </c>
      <c r="K94" s="21">
        <f>IF($A94="","",IF(IFERROR(VALUE($D94),0)&lt;&gt;1,"Non attiva",IF(IFERROR(VALUE($O94),0)&lt;Parametri!$B$2,"Sotto soglia","")))</f>
        <v/>
      </c>
      <c r="L94" s="21">
        <f>IF($A94="","",$A94&amp;"|"&amp;$C94)</f>
        <v/>
      </c>
      <c r="M94" s="21">
        <f>IF($A94="","",$C94&amp;"|"&amp;TEXT($J94,"0.0000"))</f>
        <v/>
      </c>
      <c r="N94" s="21" t="n"/>
      <c r="O94" s="21">
        <f>IF($A94="",0,IFERROR(IF(SUMIFS(CriteriTecnici!$O:$O,CriteriTecnici!$Q:$Q,$A94&amp;"|"&amp;$C94)&gt;0,SUMIFS(CriteriTecnici!$O:$O,CriteriTecnici!$Q:$Q,$A94&amp;"|"&amp;$C94,CriteriTecnici!$F:$F,"Q")+SUMIFS(CriteriTecnici!$O:$O,CriteriTecnici!$Q:$Q,$A94&amp;"|"&amp;$C94,CriteriTecnici!$F:$F,"T"),IFERROR($N94*1,0)),0))</f>
        <v/>
      </c>
      <c r="P94" s="21">
        <f>IF($A94="","",IF(SUMIFS(CriteriTecnici!$O:$O,CriteriTecnici!$Q:$Q,$A94&amp;"|"&amp;$C94)&gt;0,"Criteri A-G","Aggregato"))</f>
        <v/>
      </c>
    </row>
    <row r="95">
      <c r="A95" s="20" t="n"/>
      <c r="B95" s="20" t="n"/>
      <c r="C95" s="20" t="n"/>
      <c r="D95" s="20" t="n"/>
      <c r="E95" s="21">
        <f>IF($A95="",0,IFERROR(IF(SUMIFS(CriteriTecnici!$O:$O,CriteriTecnici!$Q:$Q,$A95&amp;"|"&amp;$C95)&gt;0,IF($G95="SI",ROUND(IF(SUMPRODUCT(MAX((CriteriTecnici!$C$5:$C$6173=$C95)*(CriteriTecnici!$E$5:$E$6173="A")*(CriteriTecnici!$T$5:$T$6173="SI")*IFERROR(CriteriTecnici!$O$5:$O$6173*1,0)))&gt;0,MIN(7,SUMIFS(CriteriTecnici!$O:$O,CriteriTecnici!$Q:$Q,$A95&amp;"|"&amp;$C95,CriteriTecnici!$E:$E,"A")*(7/SUMPRODUCT(MAX((CriteriTecnici!$C$5:$C$6173=$C95)*(CriteriTecnici!$E$5:$E$6173="A")*(CriteriTecnici!$T$5:$T$6173="SI")*IFERROR(CriteriTecnici!$O$5:$O$6173*1,0))))),0)+IF(SUMPRODUCT(MAX((CriteriTecnici!$C$5:$C$6173=$C95)*(CriteriTecnici!$E$5:$E$6173="B")*(CriteriTecnici!$T$5:$T$6173="SI")*IFERROR(CriteriTecnici!$O$5:$O$6173*1,0)))&gt;0,MIN(14,SUMIFS(CriteriTecnici!$O:$O,CriteriTecnici!$Q:$Q,$A95&amp;"|"&amp;$C95,CriteriTecnici!$E:$E,"B")*(14/SUMPRODUCT(MAX((CriteriTecnici!$C$5:$C$6173=$C95)*(CriteriTecnici!$E$5:$E$6173="B")*(CriteriTecnici!$T$5:$T$6173="SI")*IFERROR(CriteriTecnici!$O$5:$O$6173*1,0))))),0)+IF(SUMPRODUCT(MAX((CriteriTecnici!$C$5:$C$6173=$C95)*(CriteriTecnici!$E$5:$E$6173="C")*(CriteriTecnici!$T$5:$T$6173="SI")*IFERROR(CriteriTecnici!$O$5:$O$6173*1,0)))&gt;0,MIN(14,SUMIFS(CriteriTecnici!$O:$O,CriteriTecnici!$Q:$Q,$A95&amp;"|"&amp;$C95,CriteriTecnici!$E:$E,"C")*(14/SUMPRODUCT(MAX((CriteriTecnici!$C$5:$C$6173=$C95)*(CriteriTecnici!$E$5:$E$6173="C")*(CriteriTecnici!$T$5:$T$6173="SI")*IFERROR(CriteriTecnici!$O$5:$O$6173*1,0))))),0)+IF(SUMPRODUCT(MAX((CriteriTecnici!$C$5:$C$6173=$C95)*(CriteriTecnici!$E$5:$E$6173="D")*(CriteriTecnici!$T$5:$T$6173="SI")*IFERROR(CriteriTecnici!$O$5:$O$6173*1,0)))&gt;0,MIN(10,SUMIFS(CriteriTecnici!$O:$O,CriteriTecnici!$Q:$Q,$A95&amp;"|"&amp;$C95,CriteriTecnici!$E:$E,"D")*(10/SUMPRODUCT(MAX((CriteriTecnici!$C$5:$C$6173=$C95)*(CriteriTecnici!$E$5:$E$6173="D")*(CriteriTecnici!$T$5:$T$6173="SI")*IFERROR(CriteriTecnici!$O$5:$O$6173*1,0))))),0)+IF(SUMPRODUCT(MAX((CriteriTecnici!$C$5:$C$6173=$C95)*(CriteriTecnici!$E$5:$E$6173="E")*(CriteriTecnici!$T$5:$T$6173="SI")*IFERROR(CriteriTecnici!$O$5:$O$6173*1,0)))&gt;0,MIN(4,SUMIFS(CriteriTecnici!$O:$O,CriteriTecnici!$Q:$Q,$A95&amp;"|"&amp;$C95,CriteriTecnici!$E:$E,"E")*(4/SUMPRODUCT(MAX((CriteriTecnici!$C$5:$C$6173=$C95)*(CriteriTecnici!$E$5:$E$6173="E")*(CriteriTecnici!$T$5:$T$6173="SI")*IFERROR(CriteriTecnici!$O$5:$O$6173*1,0))))),0)+IF(SUMPRODUCT(MAX((CriteriTecnici!$C$5:$C$6173=$C95)*(CriteriTecnici!$E$5:$E$6173="F")*(CriteriTecnici!$T$5:$T$6173="SI")*IFERROR(CriteriTecnici!$O$5:$O$6173*1,0)))&gt;0,MIN(14,SUMIFS(CriteriTecnici!$O:$O,CriteriTecnici!$Q:$Q,$A95&amp;"|"&amp;$C95,CriteriTecnici!$E:$E,"F")*(14/SUMPRODUCT(MAX((CriteriTecnici!$C$5:$C$6173=$C95)*(CriteriTecnici!$E$5:$E$6173="F")*(CriteriTecnici!$T$5:$T$6173="SI")*IFERROR(CriteriTecnici!$O$5:$O$6173*1,0))))),0)+IF(SUMPRODUCT(MAX((CriteriTecnici!$C$5:$C$6173=$C95)*(CriteriTecnici!$E$5:$E$6173="G")*(CriteriTecnici!$T$5:$T$6173="SI")*IFERROR(CriteriTecnici!$O$5:$O$6173*1,0)))&gt;0,MIN(7,SUMIFS(CriteriTecnici!$O:$O,CriteriTecnici!$Q:$Q,$A95&amp;"|"&amp;$C95,CriteriTecnici!$E:$E,"G")*(7/SUMPRODUCT(MAX((CriteriTecnici!$C$5:$C$6173=$C95)*(CriteriTecnici!$E$5:$E$6173="G")*(CriteriTecnici!$T$5:$T$6173="SI")*IFERROR(CriteriTecnici!$O$5:$O$6173*1,0))))),0),4),0),IFERROR($N95*1,0)),0))</f>
        <v/>
      </c>
      <c r="F95" s="20" t="n"/>
      <c r="G95" s="21">
        <f>IF($A95="","",IF(IFERROR(VALUE($D95),0)&lt;&gt;1,"NO",IF(IFERROR(VALUE($O95),0)&gt;=Parametri!$B$2,"SI","NO")))</f>
        <v/>
      </c>
      <c r="H95" s="21">
        <f>IF($G95="SI",SUMPRODUCT(MAX(($C$2:$C$200=$C95)*(IFERROR($D$2:$D$200*1,0)=1)*(IFERROR($O$2:$O$200*1,0)&gt;=Parametri!$B$2)*IFERROR($F$2:$F$200*1,0))),0)</f>
        <v/>
      </c>
      <c r="I95" s="21">
        <f>IF($G95="SI",IF($H95&gt;0,30*(IFERROR($F95*1,0)/$H95),0),0)</f>
        <v/>
      </c>
      <c r="J95" s="21">
        <f>IF($A95="",0,IF($G95="SI",ROUND(IFERROR($E95*1,0)+$I95,4),ROUND(IFERROR($E95*1,0),4)))</f>
        <v/>
      </c>
      <c r="K95" s="21">
        <f>IF($A95="","",IF(IFERROR(VALUE($D95),0)&lt;&gt;1,"Non attiva",IF(IFERROR(VALUE($O95),0)&lt;Parametri!$B$2,"Sotto soglia","")))</f>
        <v/>
      </c>
      <c r="L95" s="21">
        <f>IF($A95="","",$A95&amp;"|"&amp;$C95)</f>
        <v/>
      </c>
      <c r="M95" s="21">
        <f>IF($A95="","",$C95&amp;"|"&amp;TEXT($J95,"0.0000"))</f>
        <v/>
      </c>
      <c r="N95" s="21" t="n"/>
      <c r="O95" s="21">
        <f>IF($A95="",0,IFERROR(IF(SUMIFS(CriteriTecnici!$O:$O,CriteriTecnici!$Q:$Q,$A95&amp;"|"&amp;$C95)&gt;0,SUMIFS(CriteriTecnici!$O:$O,CriteriTecnici!$Q:$Q,$A95&amp;"|"&amp;$C95,CriteriTecnici!$F:$F,"Q")+SUMIFS(CriteriTecnici!$O:$O,CriteriTecnici!$Q:$Q,$A95&amp;"|"&amp;$C95,CriteriTecnici!$F:$F,"T"),IFERROR($N95*1,0)),0))</f>
        <v/>
      </c>
      <c r="P95" s="21">
        <f>IF($A95="","",IF(SUMIFS(CriteriTecnici!$O:$O,CriteriTecnici!$Q:$Q,$A95&amp;"|"&amp;$C95)&gt;0,"Criteri A-G","Aggregato"))</f>
        <v/>
      </c>
    </row>
    <row r="96">
      <c r="A96" s="20" t="n"/>
      <c r="B96" s="20" t="n"/>
      <c r="C96" s="20" t="n"/>
      <c r="D96" s="20" t="n"/>
      <c r="E96" s="21">
        <f>IF($A96="",0,IFERROR(IF(SUMIFS(CriteriTecnici!$O:$O,CriteriTecnici!$Q:$Q,$A96&amp;"|"&amp;$C96)&gt;0,IF($G96="SI",ROUND(IF(SUMPRODUCT(MAX((CriteriTecnici!$C$5:$C$6173=$C96)*(CriteriTecnici!$E$5:$E$6173="A")*(CriteriTecnici!$T$5:$T$6173="SI")*IFERROR(CriteriTecnici!$O$5:$O$6173*1,0)))&gt;0,MIN(7,SUMIFS(CriteriTecnici!$O:$O,CriteriTecnici!$Q:$Q,$A96&amp;"|"&amp;$C96,CriteriTecnici!$E:$E,"A")*(7/SUMPRODUCT(MAX((CriteriTecnici!$C$5:$C$6173=$C96)*(CriteriTecnici!$E$5:$E$6173="A")*(CriteriTecnici!$T$5:$T$6173="SI")*IFERROR(CriteriTecnici!$O$5:$O$6173*1,0))))),0)+IF(SUMPRODUCT(MAX((CriteriTecnici!$C$5:$C$6173=$C96)*(CriteriTecnici!$E$5:$E$6173="B")*(CriteriTecnici!$T$5:$T$6173="SI")*IFERROR(CriteriTecnici!$O$5:$O$6173*1,0)))&gt;0,MIN(14,SUMIFS(CriteriTecnici!$O:$O,CriteriTecnici!$Q:$Q,$A96&amp;"|"&amp;$C96,CriteriTecnici!$E:$E,"B")*(14/SUMPRODUCT(MAX((CriteriTecnici!$C$5:$C$6173=$C96)*(CriteriTecnici!$E$5:$E$6173="B")*(CriteriTecnici!$T$5:$T$6173="SI")*IFERROR(CriteriTecnici!$O$5:$O$6173*1,0))))),0)+IF(SUMPRODUCT(MAX((CriteriTecnici!$C$5:$C$6173=$C96)*(CriteriTecnici!$E$5:$E$6173="C")*(CriteriTecnici!$T$5:$T$6173="SI")*IFERROR(CriteriTecnici!$O$5:$O$6173*1,0)))&gt;0,MIN(14,SUMIFS(CriteriTecnici!$O:$O,CriteriTecnici!$Q:$Q,$A96&amp;"|"&amp;$C96,CriteriTecnici!$E:$E,"C")*(14/SUMPRODUCT(MAX((CriteriTecnici!$C$5:$C$6173=$C96)*(CriteriTecnici!$E$5:$E$6173="C")*(CriteriTecnici!$T$5:$T$6173="SI")*IFERROR(CriteriTecnici!$O$5:$O$6173*1,0))))),0)+IF(SUMPRODUCT(MAX((CriteriTecnici!$C$5:$C$6173=$C96)*(CriteriTecnici!$E$5:$E$6173="D")*(CriteriTecnici!$T$5:$T$6173="SI")*IFERROR(CriteriTecnici!$O$5:$O$6173*1,0)))&gt;0,MIN(10,SUMIFS(CriteriTecnici!$O:$O,CriteriTecnici!$Q:$Q,$A96&amp;"|"&amp;$C96,CriteriTecnici!$E:$E,"D")*(10/SUMPRODUCT(MAX((CriteriTecnici!$C$5:$C$6173=$C96)*(CriteriTecnici!$E$5:$E$6173="D")*(CriteriTecnici!$T$5:$T$6173="SI")*IFERROR(CriteriTecnici!$O$5:$O$6173*1,0))))),0)+IF(SUMPRODUCT(MAX((CriteriTecnici!$C$5:$C$6173=$C96)*(CriteriTecnici!$E$5:$E$6173="E")*(CriteriTecnici!$T$5:$T$6173="SI")*IFERROR(CriteriTecnici!$O$5:$O$6173*1,0)))&gt;0,MIN(4,SUMIFS(CriteriTecnici!$O:$O,CriteriTecnici!$Q:$Q,$A96&amp;"|"&amp;$C96,CriteriTecnici!$E:$E,"E")*(4/SUMPRODUCT(MAX((CriteriTecnici!$C$5:$C$6173=$C96)*(CriteriTecnici!$E$5:$E$6173="E")*(CriteriTecnici!$T$5:$T$6173="SI")*IFERROR(CriteriTecnici!$O$5:$O$6173*1,0))))),0)+IF(SUMPRODUCT(MAX((CriteriTecnici!$C$5:$C$6173=$C96)*(CriteriTecnici!$E$5:$E$6173="F")*(CriteriTecnici!$T$5:$T$6173="SI")*IFERROR(CriteriTecnici!$O$5:$O$6173*1,0)))&gt;0,MIN(14,SUMIFS(CriteriTecnici!$O:$O,CriteriTecnici!$Q:$Q,$A96&amp;"|"&amp;$C96,CriteriTecnici!$E:$E,"F")*(14/SUMPRODUCT(MAX((CriteriTecnici!$C$5:$C$6173=$C96)*(CriteriTecnici!$E$5:$E$6173="F")*(CriteriTecnici!$T$5:$T$6173="SI")*IFERROR(CriteriTecnici!$O$5:$O$6173*1,0))))),0)+IF(SUMPRODUCT(MAX((CriteriTecnici!$C$5:$C$6173=$C96)*(CriteriTecnici!$E$5:$E$6173="G")*(CriteriTecnici!$T$5:$T$6173="SI")*IFERROR(CriteriTecnici!$O$5:$O$6173*1,0)))&gt;0,MIN(7,SUMIFS(CriteriTecnici!$O:$O,CriteriTecnici!$Q:$Q,$A96&amp;"|"&amp;$C96,CriteriTecnici!$E:$E,"G")*(7/SUMPRODUCT(MAX((CriteriTecnici!$C$5:$C$6173=$C96)*(CriteriTecnici!$E$5:$E$6173="G")*(CriteriTecnici!$T$5:$T$6173="SI")*IFERROR(CriteriTecnici!$O$5:$O$6173*1,0))))),0),4),0),IFERROR($N96*1,0)),0))</f>
        <v/>
      </c>
      <c r="F96" s="20" t="n"/>
      <c r="G96" s="21">
        <f>IF($A96="","",IF(IFERROR(VALUE($D96),0)&lt;&gt;1,"NO",IF(IFERROR(VALUE($O96),0)&gt;=Parametri!$B$2,"SI","NO")))</f>
        <v/>
      </c>
      <c r="H96" s="21">
        <f>IF($G96="SI",SUMPRODUCT(MAX(($C$2:$C$200=$C96)*(IFERROR($D$2:$D$200*1,0)=1)*(IFERROR($O$2:$O$200*1,0)&gt;=Parametri!$B$2)*IFERROR($F$2:$F$200*1,0))),0)</f>
        <v/>
      </c>
      <c r="I96" s="21">
        <f>IF($G96="SI",IF($H96&gt;0,30*(IFERROR($F96*1,0)/$H96),0),0)</f>
        <v/>
      </c>
      <c r="J96" s="21">
        <f>IF($A96="",0,IF($G96="SI",ROUND(IFERROR($E96*1,0)+$I96,4),ROUND(IFERROR($E96*1,0),4)))</f>
        <v/>
      </c>
      <c r="K96" s="21">
        <f>IF($A96="","",IF(IFERROR(VALUE($D96),0)&lt;&gt;1,"Non attiva",IF(IFERROR(VALUE($O96),0)&lt;Parametri!$B$2,"Sotto soglia","")))</f>
        <v/>
      </c>
      <c r="L96" s="21">
        <f>IF($A96="","",$A96&amp;"|"&amp;$C96)</f>
        <v/>
      </c>
      <c r="M96" s="21">
        <f>IF($A96="","",$C96&amp;"|"&amp;TEXT($J96,"0.0000"))</f>
        <v/>
      </c>
      <c r="N96" s="21" t="n"/>
      <c r="O96" s="21">
        <f>IF($A96="",0,IFERROR(IF(SUMIFS(CriteriTecnici!$O:$O,CriteriTecnici!$Q:$Q,$A96&amp;"|"&amp;$C96)&gt;0,SUMIFS(CriteriTecnici!$O:$O,CriteriTecnici!$Q:$Q,$A96&amp;"|"&amp;$C96,CriteriTecnici!$F:$F,"Q")+SUMIFS(CriteriTecnici!$O:$O,CriteriTecnici!$Q:$Q,$A96&amp;"|"&amp;$C96,CriteriTecnici!$F:$F,"T"),IFERROR($N96*1,0)),0))</f>
        <v/>
      </c>
      <c r="P96" s="21">
        <f>IF($A96="","",IF(SUMIFS(CriteriTecnici!$O:$O,CriteriTecnici!$Q:$Q,$A96&amp;"|"&amp;$C96)&gt;0,"Criteri A-G","Aggregato"))</f>
        <v/>
      </c>
    </row>
    <row r="97">
      <c r="A97" s="20" t="n"/>
      <c r="B97" s="20" t="n"/>
      <c r="C97" s="20" t="n"/>
      <c r="D97" s="20" t="n"/>
      <c r="E97" s="21">
        <f>IF($A97="",0,IFERROR(IF(SUMIFS(CriteriTecnici!$O:$O,CriteriTecnici!$Q:$Q,$A97&amp;"|"&amp;$C97)&gt;0,IF($G97="SI",ROUND(IF(SUMPRODUCT(MAX((CriteriTecnici!$C$5:$C$6173=$C97)*(CriteriTecnici!$E$5:$E$6173="A")*(CriteriTecnici!$T$5:$T$6173="SI")*IFERROR(CriteriTecnici!$O$5:$O$6173*1,0)))&gt;0,MIN(7,SUMIFS(CriteriTecnici!$O:$O,CriteriTecnici!$Q:$Q,$A97&amp;"|"&amp;$C97,CriteriTecnici!$E:$E,"A")*(7/SUMPRODUCT(MAX((CriteriTecnici!$C$5:$C$6173=$C97)*(CriteriTecnici!$E$5:$E$6173="A")*(CriteriTecnici!$T$5:$T$6173="SI")*IFERROR(CriteriTecnici!$O$5:$O$6173*1,0))))),0)+IF(SUMPRODUCT(MAX((CriteriTecnici!$C$5:$C$6173=$C97)*(CriteriTecnici!$E$5:$E$6173="B")*(CriteriTecnici!$T$5:$T$6173="SI")*IFERROR(CriteriTecnici!$O$5:$O$6173*1,0)))&gt;0,MIN(14,SUMIFS(CriteriTecnici!$O:$O,CriteriTecnici!$Q:$Q,$A97&amp;"|"&amp;$C97,CriteriTecnici!$E:$E,"B")*(14/SUMPRODUCT(MAX((CriteriTecnici!$C$5:$C$6173=$C97)*(CriteriTecnici!$E$5:$E$6173="B")*(CriteriTecnici!$T$5:$T$6173="SI")*IFERROR(CriteriTecnici!$O$5:$O$6173*1,0))))),0)+IF(SUMPRODUCT(MAX((CriteriTecnici!$C$5:$C$6173=$C97)*(CriteriTecnici!$E$5:$E$6173="C")*(CriteriTecnici!$T$5:$T$6173="SI")*IFERROR(CriteriTecnici!$O$5:$O$6173*1,0)))&gt;0,MIN(14,SUMIFS(CriteriTecnici!$O:$O,CriteriTecnici!$Q:$Q,$A97&amp;"|"&amp;$C97,CriteriTecnici!$E:$E,"C")*(14/SUMPRODUCT(MAX((CriteriTecnici!$C$5:$C$6173=$C97)*(CriteriTecnici!$E$5:$E$6173="C")*(CriteriTecnici!$T$5:$T$6173="SI")*IFERROR(CriteriTecnici!$O$5:$O$6173*1,0))))),0)+IF(SUMPRODUCT(MAX((CriteriTecnici!$C$5:$C$6173=$C97)*(CriteriTecnici!$E$5:$E$6173="D")*(CriteriTecnici!$T$5:$T$6173="SI")*IFERROR(CriteriTecnici!$O$5:$O$6173*1,0)))&gt;0,MIN(10,SUMIFS(CriteriTecnici!$O:$O,CriteriTecnici!$Q:$Q,$A97&amp;"|"&amp;$C97,CriteriTecnici!$E:$E,"D")*(10/SUMPRODUCT(MAX((CriteriTecnici!$C$5:$C$6173=$C97)*(CriteriTecnici!$E$5:$E$6173="D")*(CriteriTecnici!$T$5:$T$6173="SI")*IFERROR(CriteriTecnici!$O$5:$O$6173*1,0))))),0)+IF(SUMPRODUCT(MAX((CriteriTecnici!$C$5:$C$6173=$C97)*(CriteriTecnici!$E$5:$E$6173="E")*(CriteriTecnici!$T$5:$T$6173="SI")*IFERROR(CriteriTecnici!$O$5:$O$6173*1,0)))&gt;0,MIN(4,SUMIFS(CriteriTecnici!$O:$O,CriteriTecnici!$Q:$Q,$A97&amp;"|"&amp;$C97,CriteriTecnici!$E:$E,"E")*(4/SUMPRODUCT(MAX((CriteriTecnici!$C$5:$C$6173=$C97)*(CriteriTecnici!$E$5:$E$6173="E")*(CriteriTecnici!$T$5:$T$6173="SI")*IFERROR(CriteriTecnici!$O$5:$O$6173*1,0))))),0)+IF(SUMPRODUCT(MAX((CriteriTecnici!$C$5:$C$6173=$C97)*(CriteriTecnici!$E$5:$E$6173="F")*(CriteriTecnici!$T$5:$T$6173="SI")*IFERROR(CriteriTecnici!$O$5:$O$6173*1,0)))&gt;0,MIN(14,SUMIFS(CriteriTecnici!$O:$O,CriteriTecnici!$Q:$Q,$A97&amp;"|"&amp;$C97,CriteriTecnici!$E:$E,"F")*(14/SUMPRODUCT(MAX((CriteriTecnici!$C$5:$C$6173=$C97)*(CriteriTecnici!$E$5:$E$6173="F")*(CriteriTecnici!$T$5:$T$6173="SI")*IFERROR(CriteriTecnici!$O$5:$O$6173*1,0))))),0)+IF(SUMPRODUCT(MAX((CriteriTecnici!$C$5:$C$6173=$C97)*(CriteriTecnici!$E$5:$E$6173="G")*(CriteriTecnici!$T$5:$T$6173="SI")*IFERROR(CriteriTecnici!$O$5:$O$6173*1,0)))&gt;0,MIN(7,SUMIFS(CriteriTecnici!$O:$O,CriteriTecnici!$Q:$Q,$A97&amp;"|"&amp;$C97,CriteriTecnici!$E:$E,"G")*(7/SUMPRODUCT(MAX((CriteriTecnici!$C$5:$C$6173=$C97)*(CriteriTecnici!$E$5:$E$6173="G")*(CriteriTecnici!$T$5:$T$6173="SI")*IFERROR(CriteriTecnici!$O$5:$O$6173*1,0))))),0),4),0),IFERROR($N97*1,0)),0))</f>
        <v/>
      </c>
      <c r="F97" s="20" t="n"/>
      <c r="G97" s="21">
        <f>IF($A97="","",IF(IFERROR(VALUE($D97),0)&lt;&gt;1,"NO",IF(IFERROR(VALUE($O97),0)&gt;=Parametri!$B$2,"SI","NO")))</f>
        <v/>
      </c>
      <c r="H97" s="21">
        <f>IF($G97="SI",SUMPRODUCT(MAX(($C$2:$C$200=$C97)*(IFERROR($D$2:$D$200*1,0)=1)*(IFERROR($O$2:$O$200*1,0)&gt;=Parametri!$B$2)*IFERROR($F$2:$F$200*1,0))),0)</f>
        <v/>
      </c>
      <c r="I97" s="21">
        <f>IF($G97="SI",IF($H97&gt;0,30*(IFERROR($F97*1,0)/$H97),0),0)</f>
        <v/>
      </c>
      <c r="J97" s="21">
        <f>IF($A97="",0,IF($G97="SI",ROUND(IFERROR($E97*1,0)+$I97,4),ROUND(IFERROR($E97*1,0),4)))</f>
        <v/>
      </c>
      <c r="K97" s="21">
        <f>IF($A97="","",IF(IFERROR(VALUE($D97),0)&lt;&gt;1,"Non attiva",IF(IFERROR(VALUE($O97),0)&lt;Parametri!$B$2,"Sotto soglia","")))</f>
        <v/>
      </c>
      <c r="L97" s="21">
        <f>IF($A97="","",$A97&amp;"|"&amp;$C97)</f>
        <v/>
      </c>
      <c r="M97" s="21">
        <f>IF($A97="","",$C97&amp;"|"&amp;TEXT($J97,"0.0000"))</f>
        <v/>
      </c>
      <c r="N97" s="21" t="n"/>
      <c r="O97" s="21">
        <f>IF($A97="",0,IFERROR(IF(SUMIFS(CriteriTecnici!$O:$O,CriteriTecnici!$Q:$Q,$A97&amp;"|"&amp;$C97)&gt;0,SUMIFS(CriteriTecnici!$O:$O,CriteriTecnici!$Q:$Q,$A97&amp;"|"&amp;$C97,CriteriTecnici!$F:$F,"Q")+SUMIFS(CriteriTecnici!$O:$O,CriteriTecnici!$Q:$Q,$A97&amp;"|"&amp;$C97,CriteriTecnici!$F:$F,"T"),IFERROR($N97*1,0)),0))</f>
        <v/>
      </c>
      <c r="P97" s="21">
        <f>IF($A97="","",IF(SUMIFS(CriteriTecnici!$O:$O,CriteriTecnici!$Q:$Q,$A97&amp;"|"&amp;$C97)&gt;0,"Criteri A-G","Aggregato"))</f>
        <v/>
      </c>
    </row>
    <row r="98">
      <c r="A98" s="20" t="n"/>
      <c r="B98" s="20" t="n"/>
      <c r="C98" s="20" t="n"/>
      <c r="D98" s="20" t="n"/>
      <c r="E98" s="21">
        <f>IF($A98="",0,IFERROR(IF(SUMIFS(CriteriTecnici!$O:$O,CriteriTecnici!$Q:$Q,$A98&amp;"|"&amp;$C98)&gt;0,IF($G98="SI",ROUND(IF(SUMPRODUCT(MAX((CriteriTecnici!$C$5:$C$6173=$C98)*(CriteriTecnici!$E$5:$E$6173="A")*(CriteriTecnici!$T$5:$T$6173="SI")*IFERROR(CriteriTecnici!$O$5:$O$6173*1,0)))&gt;0,MIN(7,SUMIFS(CriteriTecnici!$O:$O,CriteriTecnici!$Q:$Q,$A98&amp;"|"&amp;$C98,CriteriTecnici!$E:$E,"A")*(7/SUMPRODUCT(MAX((CriteriTecnici!$C$5:$C$6173=$C98)*(CriteriTecnici!$E$5:$E$6173="A")*(CriteriTecnici!$T$5:$T$6173="SI")*IFERROR(CriteriTecnici!$O$5:$O$6173*1,0))))),0)+IF(SUMPRODUCT(MAX((CriteriTecnici!$C$5:$C$6173=$C98)*(CriteriTecnici!$E$5:$E$6173="B")*(CriteriTecnici!$T$5:$T$6173="SI")*IFERROR(CriteriTecnici!$O$5:$O$6173*1,0)))&gt;0,MIN(14,SUMIFS(CriteriTecnici!$O:$O,CriteriTecnici!$Q:$Q,$A98&amp;"|"&amp;$C98,CriteriTecnici!$E:$E,"B")*(14/SUMPRODUCT(MAX((CriteriTecnici!$C$5:$C$6173=$C98)*(CriteriTecnici!$E$5:$E$6173="B")*(CriteriTecnici!$T$5:$T$6173="SI")*IFERROR(CriteriTecnici!$O$5:$O$6173*1,0))))),0)+IF(SUMPRODUCT(MAX((CriteriTecnici!$C$5:$C$6173=$C98)*(CriteriTecnici!$E$5:$E$6173="C")*(CriteriTecnici!$T$5:$T$6173="SI")*IFERROR(CriteriTecnici!$O$5:$O$6173*1,0)))&gt;0,MIN(14,SUMIFS(CriteriTecnici!$O:$O,CriteriTecnici!$Q:$Q,$A98&amp;"|"&amp;$C98,CriteriTecnici!$E:$E,"C")*(14/SUMPRODUCT(MAX((CriteriTecnici!$C$5:$C$6173=$C98)*(CriteriTecnici!$E$5:$E$6173="C")*(CriteriTecnici!$T$5:$T$6173="SI")*IFERROR(CriteriTecnici!$O$5:$O$6173*1,0))))),0)+IF(SUMPRODUCT(MAX((CriteriTecnici!$C$5:$C$6173=$C98)*(CriteriTecnici!$E$5:$E$6173="D")*(CriteriTecnici!$T$5:$T$6173="SI")*IFERROR(CriteriTecnici!$O$5:$O$6173*1,0)))&gt;0,MIN(10,SUMIFS(CriteriTecnici!$O:$O,CriteriTecnici!$Q:$Q,$A98&amp;"|"&amp;$C98,CriteriTecnici!$E:$E,"D")*(10/SUMPRODUCT(MAX((CriteriTecnici!$C$5:$C$6173=$C98)*(CriteriTecnici!$E$5:$E$6173="D")*(CriteriTecnici!$T$5:$T$6173="SI")*IFERROR(CriteriTecnici!$O$5:$O$6173*1,0))))),0)+IF(SUMPRODUCT(MAX((CriteriTecnici!$C$5:$C$6173=$C98)*(CriteriTecnici!$E$5:$E$6173="E")*(CriteriTecnici!$T$5:$T$6173="SI")*IFERROR(CriteriTecnici!$O$5:$O$6173*1,0)))&gt;0,MIN(4,SUMIFS(CriteriTecnici!$O:$O,CriteriTecnici!$Q:$Q,$A98&amp;"|"&amp;$C98,CriteriTecnici!$E:$E,"E")*(4/SUMPRODUCT(MAX((CriteriTecnici!$C$5:$C$6173=$C98)*(CriteriTecnici!$E$5:$E$6173="E")*(CriteriTecnici!$T$5:$T$6173="SI")*IFERROR(CriteriTecnici!$O$5:$O$6173*1,0))))),0)+IF(SUMPRODUCT(MAX((CriteriTecnici!$C$5:$C$6173=$C98)*(CriteriTecnici!$E$5:$E$6173="F")*(CriteriTecnici!$T$5:$T$6173="SI")*IFERROR(CriteriTecnici!$O$5:$O$6173*1,0)))&gt;0,MIN(14,SUMIFS(CriteriTecnici!$O:$O,CriteriTecnici!$Q:$Q,$A98&amp;"|"&amp;$C98,CriteriTecnici!$E:$E,"F")*(14/SUMPRODUCT(MAX((CriteriTecnici!$C$5:$C$6173=$C98)*(CriteriTecnici!$E$5:$E$6173="F")*(CriteriTecnici!$T$5:$T$6173="SI")*IFERROR(CriteriTecnici!$O$5:$O$6173*1,0))))),0)+IF(SUMPRODUCT(MAX((CriteriTecnici!$C$5:$C$6173=$C98)*(CriteriTecnici!$E$5:$E$6173="G")*(CriteriTecnici!$T$5:$T$6173="SI")*IFERROR(CriteriTecnici!$O$5:$O$6173*1,0)))&gt;0,MIN(7,SUMIFS(CriteriTecnici!$O:$O,CriteriTecnici!$Q:$Q,$A98&amp;"|"&amp;$C98,CriteriTecnici!$E:$E,"G")*(7/SUMPRODUCT(MAX((CriteriTecnici!$C$5:$C$6173=$C98)*(CriteriTecnici!$E$5:$E$6173="G")*(CriteriTecnici!$T$5:$T$6173="SI")*IFERROR(CriteriTecnici!$O$5:$O$6173*1,0))))),0),4),0),IFERROR($N98*1,0)),0))</f>
        <v/>
      </c>
      <c r="F98" s="20" t="n"/>
      <c r="G98" s="21">
        <f>IF($A98="","",IF(IFERROR(VALUE($D98),0)&lt;&gt;1,"NO",IF(IFERROR(VALUE($O98),0)&gt;=Parametri!$B$2,"SI","NO")))</f>
        <v/>
      </c>
      <c r="H98" s="21">
        <f>IF($G98="SI",SUMPRODUCT(MAX(($C$2:$C$200=$C98)*(IFERROR($D$2:$D$200*1,0)=1)*(IFERROR($O$2:$O$200*1,0)&gt;=Parametri!$B$2)*IFERROR($F$2:$F$200*1,0))),0)</f>
        <v/>
      </c>
      <c r="I98" s="21">
        <f>IF($G98="SI",IF($H98&gt;0,30*(IFERROR($F98*1,0)/$H98),0),0)</f>
        <v/>
      </c>
      <c r="J98" s="21">
        <f>IF($A98="",0,IF($G98="SI",ROUND(IFERROR($E98*1,0)+$I98,4),ROUND(IFERROR($E98*1,0),4)))</f>
        <v/>
      </c>
      <c r="K98" s="21">
        <f>IF($A98="","",IF(IFERROR(VALUE($D98),0)&lt;&gt;1,"Non attiva",IF(IFERROR(VALUE($O98),0)&lt;Parametri!$B$2,"Sotto soglia","")))</f>
        <v/>
      </c>
      <c r="L98" s="21">
        <f>IF($A98="","",$A98&amp;"|"&amp;$C98)</f>
        <v/>
      </c>
      <c r="M98" s="21">
        <f>IF($A98="","",$C98&amp;"|"&amp;TEXT($J98,"0.0000"))</f>
        <v/>
      </c>
      <c r="N98" s="21" t="n"/>
      <c r="O98" s="21">
        <f>IF($A98="",0,IFERROR(IF(SUMIFS(CriteriTecnici!$O:$O,CriteriTecnici!$Q:$Q,$A98&amp;"|"&amp;$C98)&gt;0,SUMIFS(CriteriTecnici!$O:$O,CriteriTecnici!$Q:$Q,$A98&amp;"|"&amp;$C98,CriteriTecnici!$F:$F,"Q")+SUMIFS(CriteriTecnici!$O:$O,CriteriTecnici!$Q:$Q,$A98&amp;"|"&amp;$C98,CriteriTecnici!$F:$F,"T"),IFERROR($N98*1,0)),0))</f>
        <v/>
      </c>
      <c r="P98" s="21">
        <f>IF($A98="","",IF(SUMIFS(CriteriTecnici!$O:$O,CriteriTecnici!$Q:$Q,$A98&amp;"|"&amp;$C98)&gt;0,"Criteri A-G","Aggregato"))</f>
        <v/>
      </c>
    </row>
    <row r="99">
      <c r="A99" s="20" t="n"/>
      <c r="B99" s="20" t="n"/>
      <c r="C99" s="20" t="n"/>
      <c r="D99" s="20" t="n"/>
      <c r="E99" s="21">
        <f>IF($A99="",0,IFERROR(IF(SUMIFS(CriteriTecnici!$O:$O,CriteriTecnici!$Q:$Q,$A99&amp;"|"&amp;$C99)&gt;0,IF($G99="SI",ROUND(IF(SUMPRODUCT(MAX((CriteriTecnici!$C$5:$C$6173=$C99)*(CriteriTecnici!$E$5:$E$6173="A")*(CriteriTecnici!$T$5:$T$6173="SI")*IFERROR(CriteriTecnici!$O$5:$O$6173*1,0)))&gt;0,MIN(7,SUMIFS(CriteriTecnici!$O:$O,CriteriTecnici!$Q:$Q,$A99&amp;"|"&amp;$C99,CriteriTecnici!$E:$E,"A")*(7/SUMPRODUCT(MAX((CriteriTecnici!$C$5:$C$6173=$C99)*(CriteriTecnici!$E$5:$E$6173="A")*(CriteriTecnici!$T$5:$T$6173="SI")*IFERROR(CriteriTecnici!$O$5:$O$6173*1,0))))),0)+IF(SUMPRODUCT(MAX((CriteriTecnici!$C$5:$C$6173=$C99)*(CriteriTecnici!$E$5:$E$6173="B")*(CriteriTecnici!$T$5:$T$6173="SI")*IFERROR(CriteriTecnici!$O$5:$O$6173*1,0)))&gt;0,MIN(14,SUMIFS(CriteriTecnici!$O:$O,CriteriTecnici!$Q:$Q,$A99&amp;"|"&amp;$C99,CriteriTecnici!$E:$E,"B")*(14/SUMPRODUCT(MAX((CriteriTecnici!$C$5:$C$6173=$C99)*(CriteriTecnici!$E$5:$E$6173="B")*(CriteriTecnici!$T$5:$T$6173="SI")*IFERROR(CriteriTecnici!$O$5:$O$6173*1,0))))),0)+IF(SUMPRODUCT(MAX((CriteriTecnici!$C$5:$C$6173=$C99)*(CriteriTecnici!$E$5:$E$6173="C")*(CriteriTecnici!$T$5:$T$6173="SI")*IFERROR(CriteriTecnici!$O$5:$O$6173*1,0)))&gt;0,MIN(14,SUMIFS(CriteriTecnici!$O:$O,CriteriTecnici!$Q:$Q,$A99&amp;"|"&amp;$C99,CriteriTecnici!$E:$E,"C")*(14/SUMPRODUCT(MAX((CriteriTecnici!$C$5:$C$6173=$C99)*(CriteriTecnici!$E$5:$E$6173="C")*(CriteriTecnici!$T$5:$T$6173="SI")*IFERROR(CriteriTecnici!$O$5:$O$6173*1,0))))),0)+IF(SUMPRODUCT(MAX((CriteriTecnici!$C$5:$C$6173=$C99)*(CriteriTecnici!$E$5:$E$6173="D")*(CriteriTecnici!$T$5:$T$6173="SI")*IFERROR(CriteriTecnici!$O$5:$O$6173*1,0)))&gt;0,MIN(10,SUMIFS(CriteriTecnici!$O:$O,CriteriTecnici!$Q:$Q,$A99&amp;"|"&amp;$C99,CriteriTecnici!$E:$E,"D")*(10/SUMPRODUCT(MAX((CriteriTecnici!$C$5:$C$6173=$C99)*(CriteriTecnici!$E$5:$E$6173="D")*(CriteriTecnici!$T$5:$T$6173="SI")*IFERROR(CriteriTecnici!$O$5:$O$6173*1,0))))),0)+IF(SUMPRODUCT(MAX((CriteriTecnici!$C$5:$C$6173=$C99)*(CriteriTecnici!$E$5:$E$6173="E")*(CriteriTecnici!$T$5:$T$6173="SI")*IFERROR(CriteriTecnici!$O$5:$O$6173*1,0)))&gt;0,MIN(4,SUMIFS(CriteriTecnici!$O:$O,CriteriTecnici!$Q:$Q,$A99&amp;"|"&amp;$C99,CriteriTecnici!$E:$E,"E")*(4/SUMPRODUCT(MAX((CriteriTecnici!$C$5:$C$6173=$C99)*(CriteriTecnici!$E$5:$E$6173="E")*(CriteriTecnici!$T$5:$T$6173="SI")*IFERROR(CriteriTecnici!$O$5:$O$6173*1,0))))),0)+IF(SUMPRODUCT(MAX((CriteriTecnici!$C$5:$C$6173=$C99)*(CriteriTecnici!$E$5:$E$6173="F")*(CriteriTecnici!$T$5:$T$6173="SI")*IFERROR(CriteriTecnici!$O$5:$O$6173*1,0)))&gt;0,MIN(14,SUMIFS(CriteriTecnici!$O:$O,CriteriTecnici!$Q:$Q,$A99&amp;"|"&amp;$C99,CriteriTecnici!$E:$E,"F")*(14/SUMPRODUCT(MAX((CriteriTecnici!$C$5:$C$6173=$C99)*(CriteriTecnici!$E$5:$E$6173="F")*(CriteriTecnici!$T$5:$T$6173="SI")*IFERROR(CriteriTecnici!$O$5:$O$6173*1,0))))),0)+IF(SUMPRODUCT(MAX((CriteriTecnici!$C$5:$C$6173=$C99)*(CriteriTecnici!$E$5:$E$6173="G")*(CriteriTecnici!$T$5:$T$6173="SI")*IFERROR(CriteriTecnici!$O$5:$O$6173*1,0)))&gt;0,MIN(7,SUMIFS(CriteriTecnici!$O:$O,CriteriTecnici!$Q:$Q,$A99&amp;"|"&amp;$C99,CriteriTecnici!$E:$E,"G")*(7/SUMPRODUCT(MAX((CriteriTecnici!$C$5:$C$6173=$C99)*(CriteriTecnici!$E$5:$E$6173="G")*(CriteriTecnici!$T$5:$T$6173="SI")*IFERROR(CriteriTecnici!$O$5:$O$6173*1,0))))),0),4),0),IFERROR($N99*1,0)),0))</f>
        <v/>
      </c>
      <c r="F99" s="20" t="n"/>
      <c r="G99" s="21">
        <f>IF($A99="","",IF(IFERROR(VALUE($D99),0)&lt;&gt;1,"NO",IF(IFERROR(VALUE($O99),0)&gt;=Parametri!$B$2,"SI","NO")))</f>
        <v/>
      </c>
      <c r="H99" s="21">
        <f>IF($G99="SI",SUMPRODUCT(MAX(($C$2:$C$200=$C99)*(IFERROR($D$2:$D$200*1,0)=1)*(IFERROR($O$2:$O$200*1,0)&gt;=Parametri!$B$2)*IFERROR($F$2:$F$200*1,0))),0)</f>
        <v/>
      </c>
      <c r="I99" s="21">
        <f>IF($G99="SI",IF($H99&gt;0,30*(IFERROR($F99*1,0)/$H99),0),0)</f>
        <v/>
      </c>
      <c r="J99" s="21">
        <f>IF($A99="",0,IF($G99="SI",ROUND(IFERROR($E99*1,0)+$I99,4),ROUND(IFERROR($E99*1,0),4)))</f>
        <v/>
      </c>
      <c r="K99" s="21">
        <f>IF($A99="","",IF(IFERROR(VALUE($D99),0)&lt;&gt;1,"Non attiva",IF(IFERROR(VALUE($O99),0)&lt;Parametri!$B$2,"Sotto soglia","")))</f>
        <v/>
      </c>
      <c r="L99" s="21">
        <f>IF($A99="","",$A99&amp;"|"&amp;$C99)</f>
        <v/>
      </c>
      <c r="M99" s="21">
        <f>IF($A99="","",$C99&amp;"|"&amp;TEXT($J99,"0.0000"))</f>
        <v/>
      </c>
      <c r="N99" s="21" t="n"/>
      <c r="O99" s="21">
        <f>IF($A99="",0,IFERROR(IF(SUMIFS(CriteriTecnici!$O:$O,CriteriTecnici!$Q:$Q,$A99&amp;"|"&amp;$C99)&gt;0,SUMIFS(CriteriTecnici!$O:$O,CriteriTecnici!$Q:$Q,$A99&amp;"|"&amp;$C99,CriteriTecnici!$F:$F,"Q")+SUMIFS(CriteriTecnici!$O:$O,CriteriTecnici!$Q:$Q,$A99&amp;"|"&amp;$C99,CriteriTecnici!$F:$F,"T"),IFERROR($N99*1,0)),0))</f>
        <v/>
      </c>
      <c r="P99" s="21">
        <f>IF($A99="","",IF(SUMIFS(CriteriTecnici!$O:$O,CriteriTecnici!$Q:$Q,$A99&amp;"|"&amp;$C99)&gt;0,"Criteri A-G","Aggregato"))</f>
        <v/>
      </c>
    </row>
    <row r="100">
      <c r="A100" s="20" t="n"/>
      <c r="B100" s="20" t="n"/>
      <c r="C100" s="20" t="n"/>
      <c r="D100" s="20" t="n"/>
      <c r="E100" s="21">
        <f>IF($A100="",0,IFERROR(IF(SUMIFS(CriteriTecnici!$O:$O,CriteriTecnici!$Q:$Q,$A100&amp;"|"&amp;$C100)&gt;0,IF($G100="SI",ROUND(IF(SUMPRODUCT(MAX((CriteriTecnici!$C$5:$C$6173=$C100)*(CriteriTecnici!$E$5:$E$6173="A")*(CriteriTecnici!$T$5:$T$6173="SI")*IFERROR(CriteriTecnici!$O$5:$O$6173*1,0)))&gt;0,MIN(7,SUMIFS(CriteriTecnici!$O:$O,CriteriTecnici!$Q:$Q,$A100&amp;"|"&amp;$C100,CriteriTecnici!$E:$E,"A")*(7/SUMPRODUCT(MAX((CriteriTecnici!$C$5:$C$6173=$C100)*(CriteriTecnici!$E$5:$E$6173="A")*(CriteriTecnici!$T$5:$T$6173="SI")*IFERROR(CriteriTecnici!$O$5:$O$6173*1,0))))),0)+IF(SUMPRODUCT(MAX((CriteriTecnici!$C$5:$C$6173=$C100)*(CriteriTecnici!$E$5:$E$6173="B")*(CriteriTecnici!$T$5:$T$6173="SI")*IFERROR(CriteriTecnici!$O$5:$O$6173*1,0)))&gt;0,MIN(14,SUMIFS(CriteriTecnici!$O:$O,CriteriTecnici!$Q:$Q,$A100&amp;"|"&amp;$C100,CriteriTecnici!$E:$E,"B")*(14/SUMPRODUCT(MAX((CriteriTecnici!$C$5:$C$6173=$C100)*(CriteriTecnici!$E$5:$E$6173="B")*(CriteriTecnici!$T$5:$T$6173="SI")*IFERROR(CriteriTecnici!$O$5:$O$6173*1,0))))),0)+IF(SUMPRODUCT(MAX((CriteriTecnici!$C$5:$C$6173=$C100)*(CriteriTecnici!$E$5:$E$6173="C")*(CriteriTecnici!$T$5:$T$6173="SI")*IFERROR(CriteriTecnici!$O$5:$O$6173*1,0)))&gt;0,MIN(14,SUMIFS(CriteriTecnici!$O:$O,CriteriTecnici!$Q:$Q,$A100&amp;"|"&amp;$C100,CriteriTecnici!$E:$E,"C")*(14/SUMPRODUCT(MAX((CriteriTecnici!$C$5:$C$6173=$C100)*(CriteriTecnici!$E$5:$E$6173="C")*(CriteriTecnici!$T$5:$T$6173="SI")*IFERROR(CriteriTecnici!$O$5:$O$6173*1,0))))),0)+IF(SUMPRODUCT(MAX((CriteriTecnici!$C$5:$C$6173=$C100)*(CriteriTecnici!$E$5:$E$6173="D")*(CriteriTecnici!$T$5:$T$6173="SI")*IFERROR(CriteriTecnici!$O$5:$O$6173*1,0)))&gt;0,MIN(10,SUMIFS(CriteriTecnici!$O:$O,CriteriTecnici!$Q:$Q,$A100&amp;"|"&amp;$C100,CriteriTecnici!$E:$E,"D")*(10/SUMPRODUCT(MAX((CriteriTecnici!$C$5:$C$6173=$C100)*(CriteriTecnici!$E$5:$E$6173="D")*(CriteriTecnici!$T$5:$T$6173="SI")*IFERROR(CriteriTecnici!$O$5:$O$6173*1,0))))),0)+IF(SUMPRODUCT(MAX((CriteriTecnici!$C$5:$C$6173=$C100)*(CriteriTecnici!$E$5:$E$6173="E")*(CriteriTecnici!$T$5:$T$6173="SI")*IFERROR(CriteriTecnici!$O$5:$O$6173*1,0)))&gt;0,MIN(4,SUMIFS(CriteriTecnici!$O:$O,CriteriTecnici!$Q:$Q,$A100&amp;"|"&amp;$C100,CriteriTecnici!$E:$E,"E")*(4/SUMPRODUCT(MAX((CriteriTecnici!$C$5:$C$6173=$C100)*(CriteriTecnici!$E$5:$E$6173="E")*(CriteriTecnici!$T$5:$T$6173="SI")*IFERROR(CriteriTecnici!$O$5:$O$6173*1,0))))),0)+IF(SUMPRODUCT(MAX((CriteriTecnici!$C$5:$C$6173=$C100)*(CriteriTecnici!$E$5:$E$6173="F")*(CriteriTecnici!$T$5:$T$6173="SI")*IFERROR(CriteriTecnici!$O$5:$O$6173*1,0)))&gt;0,MIN(14,SUMIFS(CriteriTecnici!$O:$O,CriteriTecnici!$Q:$Q,$A100&amp;"|"&amp;$C100,CriteriTecnici!$E:$E,"F")*(14/SUMPRODUCT(MAX((CriteriTecnici!$C$5:$C$6173=$C100)*(CriteriTecnici!$E$5:$E$6173="F")*(CriteriTecnici!$T$5:$T$6173="SI")*IFERROR(CriteriTecnici!$O$5:$O$6173*1,0))))),0)+IF(SUMPRODUCT(MAX((CriteriTecnici!$C$5:$C$6173=$C100)*(CriteriTecnici!$E$5:$E$6173="G")*(CriteriTecnici!$T$5:$T$6173="SI")*IFERROR(CriteriTecnici!$O$5:$O$6173*1,0)))&gt;0,MIN(7,SUMIFS(CriteriTecnici!$O:$O,CriteriTecnici!$Q:$Q,$A100&amp;"|"&amp;$C100,CriteriTecnici!$E:$E,"G")*(7/SUMPRODUCT(MAX((CriteriTecnici!$C$5:$C$6173=$C100)*(CriteriTecnici!$E$5:$E$6173="G")*(CriteriTecnici!$T$5:$T$6173="SI")*IFERROR(CriteriTecnici!$O$5:$O$6173*1,0))))),0),4),0),IFERROR($N100*1,0)),0))</f>
        <v/>
      </c>
      <c r="F100" s="20" t="n"/>
      <c r="G100" s="21">
        <f>IF($A100="","",IF(IFERROR(VALUE($D100),0)&lt;&gt;1,"NO",IF(IFERROR(VALUE($O100),0)&gt;=Parametri!$B$2,"SI","NO")))</f>
        <v/>
      </c>
      <c r="H100" s="21">
        <f>IF($G100="SI",SUMPRODUCT(MAX(($C$2:$C$200=$C100)*(IFERROR($D$2:$D$200*1,0)=1)*(IFERROR($O$2:$O$200*1,0)&gt;=Parametri!$B$2)*IFERROR($F$2:$F$200*1,0))),0)</f>
        <v/>
      </c>
      <c r="I100" s="21">
        <f>IF($G100="SI",IF($H100&gt;0,30*(IFERROR($F100*1,0)/$H100),0),0)</f>
        <v/>
      </c>
      <c r="J100" s="21">
        <f>IF($A100="",0,IF($G100="SI",ROUND(IFERROR($E100*1,0)+$I100,4),ROUND(IFERROR($E100*1,0),4)))</f>
        <v/>
      </c>
      <c r="K100" s="21">
        <f>IF($A100="","",IF(IFERROR(VALUE($D100),0)&lt;&gt;1,"Non attiva",IF(IFERROR(VALUE($O100),0)&lt;Parametri!$B$2,"Sotto soglia","")))</f>
        <v/>
      </c>
      <c r="L100" s="21">
        <f>IF($A100="","",$A100&amp;"|"&amp;$C100)</f>
        <v/>
      </c>
      <c r="M100" s="21">
        <f>IF($A100="","",$C100&amp;"|"&amp;TEXT($J100,"0.0000"))</f>
        <v/>
      </c>
      <c r="N100" s="21" t="n"/>
      <c r="O100" s="21">
        <f>IF($A100="",0,IFERROR(IF(SUMIFS(CriteriTecnici!$O:$O,CriteriTecnici!$Q:$Q,$A100&amp;"|"&amp;$C100)&gt;0,SUMIFS(CriteriTecnici!$O:$O,CriteriTecnici!$Q:$Q,$A100&amp;"|"&amp;$C100,CriteriTecnici!$F:$F,"Q")+SUMIFS(CriteriTecnici!$O:$O,CriteriTecnici!$Q:$Q,$A100&amp;"|"&amp;$C100,CriteriTecnici!$F:$F,"T"),IFERROR($N100*1,0)),0))</f>
        <v/>
      </c>
      <c r="P100" s="21">
        <f>IF($A100="","",IF(SUMIFS(CriteriTecnici!$O:$O,CriteriTecnici!$Q:$Q,$A100&amp;"|"&amp;$C100)&gt;0,"Criteri A-G","Aggregato"))</f>
        <v/>
      </c>
    </row>
    <row r="101">
      <c r="A101" s="20" t="n"/>
      <c r="B101" s="20" t="n"/>
      <c r="C101" s="20" t="n"/>
      <c r="D101" s="20" t="n"/>
      <c r="E101" s="21">
        <f>IF($A101="",0,IFERROR(IF(SUMIFS(CriteriTecnici!$O:$O,CriteriTecnici!$Q:$Q,$A101&amp;"|"&amp;$C101)&gt;0,IF($G101="SI",ROUND(IF(SUMPRODUCT(MAX((CriteriTecnici!$C$5:$C$6173=$C101)*(CriteriTecnici!$E$5:$E$6173="A")*(CriteriTecnici!$T$5:$T$6173="SI")*IFERROR(CriteriTecnici!$O$5:$O$6173*1,0)))&gt;0,MIN(7,SUMIFS(CriteriTecnici!$O:$O,CriteriTecnici!$Q:$Q,$A101&amp;"|"&amp;$C101,CriteriTecnici!$E:$E,"A")*(7/SUMPRODUCT(MAX((CriteriTecnici!$C$5:$C$6173=$C101)*(CriteriTecnici!$E$5:$E$6173="A")*(CriteriTecnici!$T$5:$T$6173="SI")*IFERROR(CriteriTecnici!$O$5:$O$6173*1,0))))),0)+IF(SUMPRODUCT(MAX((CriteriTecnici!$C$5:$C$6173=$C101)*(CriteriTecnici!$E$5:$E$6173="B")*(CriteriTecnici!$T$5:$T$6173="SI")*IFERROR(CriteriTecnici!$O$5:$O$6173*1,0)))&gt;0,MIN(14,SUMIFS(CriteriTecnici!$O:$O,CriteriTecnici!$Q:$Q,$A101&amp;"|"&amp;$C101,CriteriTecnici!$E:$E,"B")*(14/SUMPRODUCT(MAX((CriteriTecnici!$C$5:$C$6173=$C101)*(CriteriTecnici!$E$5:$E$6173="B")*(CriteriTecnici!$T$5:$T$6173="SI")*IFERROR(CriteriTecnici!$O$5:$O$6173*1,0))))),0)+IF(SUMPRODUCT(MAX((CriteriTecnici!$C$5:$C$6173=$C101)*(CriteriTecnici!$E$5:$E$6173="C")*(CriteriTecnici!$T$5:$T$6173="SI")*IFERROR(CriteriTecnici!$O$5:$O$6173*1,0)))&gt;0,MIN(14,SUMIFS(CriteriTecnici!$O:$O,CriteriTecnici!$Q:$Q,$A101&amp;"|"&amp;$C101,CriteriTecnici!$E:$E,"C")*(14/SUMPRODUCT(MAX((CriteriTecnici!$C$5:$C$6173=$C101)*(CriteriTecnici!$E$5:$E$6173="C")*(CriteriTecnici!$T$5:$T$6173="SI")*IFERROR(CriteriTecnici!$O$5:$O$6173*1,0))))),0)+IF(SUMPRODUCT(MAX((CriteriTecnici!$C$5:$C$6173=$C101)*(CriteriTecnici!$E$5:$E$6173="D")*(CriteriTecnici!$T$5:$T$6173="SI")*IFERROR(CriteriTecnici!$O$5:$O$6173*1,0)))&gt;0,MIN(10,SUMIFS(CriteriTecnici!$O:$O,CriteriTecnici!$Q:$Q,$A101&amp;"|"&amp;$C101,CriteriTecnici!$E:$E,"D")*(10/SUMPRODUCT(MAX((CriteriTecnici!$C$5:$C$6173=$C101)*(CriteriTecnici!$E$5:$E$6173="D")*(CriteriTecnici!$T$5:$T$6173="SI")*IFERROR(CriteriTecnici!$O$5:$O$6173*1,0))))),0)+IF(SUMPRODUCT(MAX((CriteriTecnici!$C$5:$C$6173=$C101)*(CriteriTecnici!$E$5:$E$6173="E")*(CriteriTecnici!$T$5:$T$6173="SI")*IFERROR(CriteriTecnici!$O$5:$O$6173*1,0)))&gt;0,MIN(4,SUMIFS(CriteriTecnici!$O:$O,CriteriTecnici!$Q:$Q,$A101&amp;"|"&amp;$C101,CriteriTecnici!$E:$E,"E")*(4/SUMPRODUCT(MAX((CriteriTecnici!$C$5:$C$6173=$C101)*(CriteriTecnici!$E$5:$E$6173="E")*(CriteriTecnici!$T$5:$T$6173="SI")*IFERROR(CriteriTecnici!$O$5:$O$6173*1,0))))),0)+IF(SUMPRODUCT(MAX((CriteriTecnici!$C$5:$C$6173=$C101)*(CriteriTecnici!$E$5:$E$6173="F")*(CriteriTecnici!$T$5:$T$6173="SI")*IFERROR(CriteriTecnici!$O$5:$O$6173*1,0)))&gt;0,MIN(14,SUMIFS(CriteriTecnici!$O:$O,CriteriTecnici!$Q:$Q,$A101&amp;"|"&amp;$C101,CriteriTecnici!$E:$E,"F")*(14/SUMPRODUCT(MAX((CriteriTecnici!$C$5:$C$6173=$C101)*(CriteriTecnici!$E$5:$E$6173="F")*(CriteriTecnici!$T$5:$T$6173="SI")*IFERROR(CriteriTecnici!$O$5:$O$6173*1,0))))),0)+IF(SUMPRODUCT(MAX((CriteriTecnici!$C$5:$C$6173=$C101)*(CriteriTecnici!$E$5:$E$6173="G")*(CriteriTecnici!$T$5:$T$6173="SI")*IFERROR(CriteriTecnici!$O$5:$O$6173*1,0)))&gt;0,MIN(7,SUMIFS(CriteriTecnici!$O:$O,CriteriTecnici!$Q:$Q,$A101&amp;"|"&amp;$C101,CriteriTecnici!$E:$E,"G")*(7/SUMPRODUCT(MAX((CriteriTecnici!$C$5:$C$6173=$C101)*(CriteriTecnici!$E$5:$E$6173="G")*(CriteriTecnici!$T$5:$T$6173="SI")*IFERROR(CriteriTecnici!$O$5:$O$6173*1,0))))),0),4),0),IFERROR($N101*1,0)),0))</f>
        <v/>
      </c>
      <c r="F101" s="20" t="n"/>
      <c r="G101" s="21">
        <f>IF($A101="","",IF(IFERROR(VALUE($D101),0)&lt;&gt;1,"NO",IF(IFERROR(VALUE($O101),0)&gt;=Parametri!$B$2,"SI","NO")))</f>
        <v/>
      </c>
      <c r="H101" s="21">
        <f>IF($G101="SI",SUMPRODUCT(MAX(($C$2:$C$200=$C101)*(IFERROR($D$2:$D$200*1,0)=1)*(IFERROR($O$2:$O$200*1,0)&gt;=Parametri!$B$2)*IFERROR($F$2:$F$200*1,0))),0)</f>
        <v/>
      </c>
      <c r="I101" s="21">
        <f>IF($G101="SI",IF($H101&gt;0,30*(IFERROR($F101*1,0)/$H101),0),0)</f>
        <v/>
      </c>
      <c r="J101" s="21">
        <f>IF($A101="",0,IF($G101="SI",ROUND(IFERROR($E101*1,0)+$I101,4),ROUND(IFERROR($E101*1,0),4)))</f>
        <v/>
      </c>
      <c r="K101" s="21">
        <f>IF($A101="","",IF(IFERROR(VALUE($D101),0)&lt;&gt;1,"Non attiva",IF(IFERROR(VALUE($O101),0)&lt;Parametri!$B$2,"Sotto soglia","")))</f>
        <v/>
      </c>
      <c r="L101" s="21">
        <f>IF($A101="","",$A101&amp;"|"&amp;$C101)</f>
        <v/>
      </c>
      <c r="M101" s="21">
        <f>IF($A101="","",$C101&amp;"|"&amp;TEXT($J101,"0.0000"))</f>
        <v/>
      </c>
      <c r="N101" s="21" t="n"/>
      <c r="O101" s="21">
        <f>IF($A101="",0,IFERROR(IF(SUMIFS(CriteriTecnici!$O:$O,CriteriTecnici!$Q:$Q,$A101&amp;"|"&amp;$C101)&gt;0,SUMIFS(CriteriTecnici!$O:$O,CriteriTecnici!$Q:$Q,$A101&amp;"|"&amp;$C101,CriteriTecnici!$F:$F,"Q")+SUMIFS(CriteriTecnici!$O:$O,CriteriTecnici!$Q:$Q,$A101&amp;"|"&amp;$C101,CriteriTecnici!$F:$F,"T"),IFERROR($N101*1,0)),0))</f>
        <v/>
      </c>
      <c r="P101" s="21">
        <f>IF($A101="","",IF(SUMIFS(CriteriTecnici!$O:$O,CriteriTecnici!$Q:$Q,$A101&amp;"|"&amp;$C101)&gt;0,"Criteri A-G","Aggregato"))</f>
        <v/>
      </c>
    </row>
    <row r="102">
      <c r="A102" s="20" t="n"/>
      <c r="B102" s="20" t="n"/>
      <c r="C102" s="20" t="n"/>
      <c r="D102" s="20" t="n"/>
      <c r="E102" s="21">
        <f>IF($A102="",0,IFERROR(IF(SUMIFS(CriteriTecnici!$O:$O,CriteriTecnici!$Q:$Q,$A102&amp;"|"&amp;$C102)&gt;0,IF($G102="SI",ROUND(IF(SUMPRODUCT(MAX((CriteriTecnici!$C$5:$C$6173=$C102)*(CriteriTecnici!$E$5:$E$6173="A")*(CriteriTecnici!$T$5:$T$6173="SI")*IFERROR(CriteriTecnici!$O$5:$O$6173*1,0)))&gt;0,MIN(7,SUMIFS(CriteriTecnici!$O:$O,CriteriTecnici!$Q:$Q,$A102&amp;"|"&amp;$C102,CriteriTecnici!$E:$E,"A")*(7/SUMPRODUCT(MAX((CriteriTecnici!$C$5:$C$6173=$C102)*(CriteriTecnici!$E$5:$E$6173="A")*(CriteriTecnici!$T$5:$T$6173="SI")*IFERROR(CriteriTecnici!$O$5:$O$6173*1,0))))),0)+IF(SUMPRODUCT(MAX((CriteriTecnici!$C$5:$C$6173=$C102)*(CriteriTecnici!$E$5:$E$6173="B")*(CriteriTecnici!$T$5:$T$6173="SI")*IFERROR(CriteriTecnici!$O$5:$O$6173*1,0)))&gt;0,MIN(14,SUMIFS(CriteriTecnici!$O:$O,CriteriTecnici!$Q:$Q,$A102&amp;"|"&amp;$C102,CriteriTecnici!$E:$E,"B")*(14/SUMPRODUCT(MAX((CriteriTecnici!$C$5:$C$6173=$C102)*(CriteriTecnici!$E$5:$E$6173="B")*(CriteriTecnici!$T$5:$T$6173="SI")*IFERROR(CriteriTecnici!$O$5:$O$6173*1,0))))),0)+IF(SUMPRODUCT(MAX((CriteriTecnici!$C$5:$C$6173=$C102)*(CriteriTecnici!$E$5:$E$6173="C")*(CriteriTecnici!$T$5:$T$6173="SI")*IFERROR(CriteriTecnici!$O$5:$O$6173*1,0)))&gt;0,MIN(14,SUMIFS(CriteriTecnici!$O:$O,CriteriTecnici!$Q:$Q,$A102&amp;"|"&amp;$C102,CriteriTecnici!$E:$E,"C")*(14/SUMPRODUCT(MAX((CriteriTecnici!$C$5:$C$6173=$C102)*(CriteriTecnici!$E$5:$E$6173="C")*(CriteriTecnici!$T$5:$T$6173="SI")*IFERROR(CriteriTecnici!$O$5:$O$6173*1,0))))),0)+IF(SUMPRODUCT(MAX((CriteriTecnici!$C$5:$C$6173=$C102)*(CriteriTecnici!$E$5:$E$6173="D")*(CriteriTecnici!$T$5:$T$6173="SI")*IFERROR(CriteriTecnici!$O$5:$O$6173*1,0)))&gt;0,MIN(10,SUMIFS(CriteriTecnici!$O:$O,CriteriTecnici!$Q:$Q,$A102&amp;"|"&amp;$C102,CriteriTecnici!$E:$E,"D")*(10/SUMPRODUCT(MAX((CriteriTecnici!$C$5:$C$6173=$C102)*(CriteriTecnici!$E$5:$E$6173="D")*(CriteriTecnici!$T$5:$T$6173="SI")*IFERROR(CriteriTecnici!$O$5:$O$6173*1,0))))),0)+IF(SUMPRODUCT(MAX((CriteriTecnici!$C$5:$C$6173=$C102)*(CriteriTecnici!$E$5:$E$6173="E")*(CriteriTecnici!$T$5:$T$6173="SI")*IFERROR(CriteriTecnici!$O$5:$O$6173*1,0)))&gt;0,MIN(4,SUMIFS(CriteriTecnici!$O:$O,CriteriTecnici!$Q:$Q,$A102&amp;"|"&amp;$C102,CriteriTecnici!$E:$E,"E")*(4/SUMPRODUCT(MAX((CriteriTecnici!$C$5:$C$6173=$C102)*(CriteriTecnici!$E$5:$E$6173="E")*(CriteriTecnici!$T$5:$T$6173="SI")*IFERROR(CriteriTecnici!$O$5:$O$6173*1,0))))),0)+IF(SUMPRODUCT(MAX((CriteriTecnici!$C$5:$C$6173=$C102)*(CriteriTecnici!$E$5:$E$6173="F")*(CriteriTecnici!$T$5:$T$6173="SI")*IFERROR(CriteriTecnici!$O$5:$O$6173*1,0)))&gt;0,MIN(14,SUMIFS(CriteriTecnici!$O:$O,CriteriTecnici!$Q:$Q,$A102&amp;"|"&amp;$C102,CriteriTecnici!$E:$E,"F")*(14/SUMPRODUCT(MAX((CriteriTecnici!$C$5:$C$6173=$C102)*(CriteriTecnici!$E$5:$E$6173="F")*(CriteriTecnici!$T$5:$T$6173="SI")*IFERROR(CriteriTecnici!$O$5:$O$6173*1,0))))),0)+IF(SUMPRODUCT(MAX((CriteriTecnici!$C$5:$C$6173=$C102)*(CriteriTecnici!$E$5:$E$6173="G")*(CriteriTecnici!$T$5:$T$6173="SI")*IFERROR(CriteriTecnici!$O$5:$O$6173*1,0)))&gt;0,MIN(7,SUMIFS(CriteriTecnici!$O:$O,CriteriTecnici!$Q:$Q,$A102&amp;"|"&amp;$C102,CriteriTecnici!$E:$E,"G")*(7/SUMPRODUCT(MAX((CriteriTecnici!$C$5:$C$6173=$C102)*(CriteriTecnici!$E$5:$E$6173="G")*(CriteriTecnici!$T$5:$T$6173="SI")*IFERROR(CriteriTecnici!$O$5:$O$6173*1,0))))),0),4),0),IFERROR($N102*1,0)),0))</f>
        <v/>
      </c>
      <c r="F102" s="20" t="n"/>
      <c r="G102" s="21">
        <f>IF($A102="","",IF(IFERROR(VALUE($D102),0)&lt;&gt;1,"NO",IF(IFERROR(VALUE($O102),0)&gt;=Parametri!$B$2,"SI","NO")))</f>
        <v/>
      </c>
      <c r="H102" s="21">
        <f>IF($G102="SI",SUMPRODUCT(MAX(($C$2:$C$200=$C102)*(IFERROR($D$2:$D$200*1,0)=1)*(IFERROR($O$2:$O$200*1,0)&gt;=Parametri!$B$2)*IFERROR($F$2:$F$200*1,0))),0)</f>
        <v/>
      </c>
      <c r="I102" s="21">
        <f>IF($G102="SI",IF($H102&gt;0,30*(IFERROR($F102*1,0)/$H102),0),0)</f>
        <v/>
      </c>
      <c r="J102" s="21">
        <f>IF($A102="",0,IF($G102="SI",ROUND(IFERROR($E102*1,0)+$I102,4),ROUND(IFERROR($E102*1,0),4)))</f>
        <v/>
      </c>
      <c r="K102" s="21">
        <f>IF($A102="","",IF(IFERROR(VALUE($D102),0)&lt;&gt;1,"Non attiva",IF(IFERROR(VALUE($O102),0)&lt;Parametri!$B$2,"Sotto soglia","")))</f>
        <v/>
      </c>
      <c r="L102" s="21">
        <f>IF($A102="","",$A102&amp;"|"&amp;$C102)</f>
        <v/>
      </c>
      <c r="M102" s="21">
        <f>IF($A102="","",$C102&amp;"|"&amp;TEXT($J102,"0.0000"))</f>
        <v/>
      </c>
      <c r="N102" s="21" t="n"/>
      <c r="O102" s="21">
        <f>IF($A102="",0,IFERROR(IF(SUMIFS(CriteriTecnici!$O:$O,CriteriTecnici!$Q:$Q,$A102&amp;"|"&amp;$C102)&gt;0,SUMIFS(CriteriTecnici!$O:$O,CriteriTecnici!$Q:$Q,$A102&amp;"|"&amp;$C102,CriteriTecnici!$F:$F,"Q")+SUMIFS(CriteriTecnici!$O:$O,CriteriTecnici!$Q:$Q,$A102&amp;"|"&amp;$C102,CriteriTecnici!$F:$F,"T"),IFERROR($N102*1,0)),0))</f>
        <v/>
      </c>
      <c r="P102" s="21">
        <f>IF($A102="","",IF(SUMIFS(CriteriTecnici!$O:$O,CriteriTecnici!$Q:$Q,$A102&amp;"|"&amp;$C102)&gt;0,"Criteri A-G","Aggregato"))</f>
        <v/>
      </c>
    </row>
    <row r="103">
      <c r="A103" s="20" t="n"/>
      <c r="B103" s="20" t="n"/>
      <c r="C103" s="20" t="n"/>
      <c r="D103" s="20" t="n"/>
      <c r="E103" s="21">
        <f>IF($A103="",0,IFERROR(IF(SUMIFS(CriteriTecnici!$O:$O,CriteriTecnici!$Q:$Q,$A103&amp;"|"&amp;$C103)&gt;0,IF($G103="SI",ROUND(IF(SUMPRODUCT(MAX((CriteriTecnici!$C$5:$C$6173=$C103)*(CriteriTecnici!$E$5:$E$6173="A")*(CriteriTecnici!$T$5:$T$6173="SI")*IFERROR(CriteriTecnici!$O$5:$O$6173*1,0)))&gt;0,MIN(7,SUMIFS(CriteriTecnici!$O:$O,CriteriTecnici!$Q:$Q,$A103&amp;"|"&amp;$C103,CriteriTecnici!$E:$E,"A")*(7/SUMPRODUCT(MAX((CriteriTecnici!$C$5:$C$6173=$C103)*(CriteriTecnici!$E$5:$E$6173="A")*(CriteriTecnici!$T$5:$T$6173="SI")*IFERROR(CriteriTecnici!$O$5:$O$6173*1,0))))),0)+IF(SUMPRODUCT(MAX((CriteriTecnici!$C$5:$C$6173=$C103)*(CriteriTecnici!$E$5:$E$6173="B")*(CriteriTecnici!$T$5:$T$6173="SI")*IFERROR(CriteriTecnici!$O$5:$O$6173*1,0)))&gt;0,MIN(14,SUMIFS(CriteriTecnici!$O:$O,CriteriTecnici!$Q:$Q,$A103&amp;"|"&amp;$C103,CriteriTecnici!$E:$E,"B")*(14/SUMPRODUCT(MAX((CriteriTecnici!$C$5:$C$6173=$C103)*(CriteriTecnici!$E$5:$E$6173="B")*(CriteriTecnici!$T$5:$T$6173="SI")*IFERROR(CriteriTecnici!$O$5:$O$6173*1,0))))),0)+IF(SUMPRODUCT(MAX((CriteriTecnici!$C$5:$C$6173=$C103)*(CriteriTecnici!$E$5:$E$6173="C")*(CriteriTecnici!$T$5:$T$6173="SI")*IFERROR(CriteriTecnici!$O$5:$O$6173*1,0)))&gt;0,MIN(14,SUMIFS(CriteriTecnici!$O:$O,CriteriTecnici!$Q:$Q,$A103&amp;"|"&amp;$C103,CriteriTecnici!$E:$E,"C")*(14/SUMPRODUCT(MAX((CriteriTecnici!$C$5:$C$6173=$C103)*(CriteriTecnici!$E$5:$E$6173="C")*(CriteriTecnici!$T$5:$T$6173="SI")*IFERROR(CriteriTecnici!$O$5:$O$6173*1,0))))),0)+IF(SUMPRODUCT(MAX((CriteriTecnici!$C$5:$C$6173=$C103)*(CriteriTecnici!$E$5:$E$6173="D")*(CriteriTecnici!$T$5:$T$6173="SI")*IFERROR(CriteriTecnici!$O$5:$O$6173*1,0)))&gt;0,MIN(10,SUMIFS(CriteriTecnici!$O:$O,CriteriTecnici!$Q:$Q,$A103&amp;"|"&amp;$C103,CriteriTecnici!$E:$E,"D")*(10/SUMPRODUCT(MAX((CriteriTecnici!$C$5:$C$6173=$C103)*(CriteriTecnici!$E$5:$E$6173="D")*(CriteriTecnici!$T$5:$T$6173="SI")*IFERROR(CriteriTecnici!$O$5:$O$6173*1,0))))),0)+IF(SUMPRODUCT(MAX((CriteriTecnici!$C$5:$C$6173=$C103)*(CriteriTecnici!$E$5:$E$6173="E")*(CriteriTecnici!$T$5:$T$6173="SI")*IFERROR(CriteriTecnici!$O$5:$O$6173*1,0)))&gt;0,MIN(4,SUMIFS(CriteriTecnici!$O:$O,CriteriTecnici!$Q:$Q,$A103&amp;"|"&amp;$C103,CriteriTecnici!$E:$E,"E")*(4/SUMPRODUCT(MAX((CriteriTecnici!$C$5:$C$6173=$C103)*(CriteriTecnici!$E$5:$E$6173="E")*(CriteriTecnici!$T$5:$T$6173="SI")*IFERROR(CriteriTecnici!$O$5:$O$6173*1,0))))),0)+IF(SUMPRODUCT(MAX((CriteriTecnici!$C$5:$C$6173=$C103)*(CriteriTecnici!$E$5:$E$6173="F")*(CriteriTecnici!$T$5:$T$6173="SI")*IFERROR(CriteriTecnici!$O$5:$O$6173*1,0)))&gt;0,MIN(14,SUMIFS(CriteriTecnici!$O:$O,CriteriTecnici!$Q:$Q,$A103&amp;"|"&amp;$C103,CriteriTecnici!$E:$E,"F")*(14/SUMPRODUCT(MAX((CriteriTecnici!$C$5:$C$6173=$C103)*(CriteriTecnici!$E$5:$E$6173="F")*(CriteriTecnici!$T$5:$T$6173="SI")*IFERROR(CriteriTecnici!$O$5:$O$6173*1,0))))),0)+IF(SUMPRODUCT(MAX((CriteriTecnici!$C$5:$C$6173=$C103)*(CriteriTecnici!$E$5:$E$6173="G")*(CriteriTecnici!$T$5:$T$6173="SI")*IFERROR(CriteriTecnici!$O$5:$O$6173*1,0)))&gt;0,MIN(7,SUMIFS(CriteriTecnici!$O:$O,CriteriTecnici!$Q:$Q,$A103&amp;"|"&amp;$C103,CriteriTecnici!$E:$E,"G")*(7/SUMPRODUCT(MAX((CriteriTecnici!$C$5:$C$6173=$C103)*(CriteriTecnici!$E$5:$E$6173="G")*(CriteriTecnici!$T$5:$T$6173="SI")*IFERROR(CriteriTecnici!$O$5:$O$6173*1,0))))),0),4),0),IFERROR($N103*1,0)),0))</f>
        <v/>
      </c>
      <c r="F103" s="20" t="n"/>
      <c r="G103" s="21">
        <f>IF($A103="","",IF(IFERROR(VALUE($D103),0)&lt;&gt;1,"NO",IF(IFERROR(VALUE($O103),0)&gt;=Parametri!$B$2,"SI","NO")))</f>
        <v/>
      </c>
      <c r="H103" s="21">
        <f>IF($G103="SI",SUMPRODUCT(MAX(($C$2:$C$200=$C103)*(IFERROR($D$2:$D$200*1,0)=1)*(IFERROR($O$2:$O$200*1,0)&gt;=Parametri!$B$2)*IFERROR($F$2:$F$200*1,0))),0)</f>
        <v/>
      </c>
      <c r="I103" s="21">
        <f>IF($G103="SI",IF($H103&gt;0,30*(IFERROR($F103*1,0)/$H103),0),0)</f>
        <v/>
      </c>
      <c r="J103" s="21">
        <f>IF($A103="",0,IF($G103="SI",ROUND(IFERROR($E103*1,0)+$I103,4),ROUND(IFERROR($E103*1,0),4)))</f>
        <v/>
      </c>
      <c r="K103" s="21">
        <f>IF($A103="","",IF(IFERROR(VALUE($D103),0)&lt;&gt;1,"Non attiva",IF(IFERROR(VALUE($O103),0)&lt;Parametri!$B$2,"Sotto soglia","")))</f>
        <v/>
      </c>
      <c r="L103" s="21">
        <f>IF($A103="","",$A103&amp;"|"&amp;$C103)</f>
        <v/>
      </c>
      <c r="M103" s="21">
        <f>IF($A103="","",$C103&amp;"|"&amp;TEXT($J103,"0.0000"))</f>
        <v/>
      </c>
      <c r="N103" s="21" t="n"/>
      <c r="O103" s="21">
        <f>IF($A103="",0,IFERROR(IF(SUMIFS(CriteriTecnici!$O:$O,CriteriTecnici!$Q:$Q,$A103&amp;"|"&amp;$C103)&gt;0,SUMIFS(CriteriTecnici!$O:$O,CriteriTecnici!$Q:$Q,$A103&amp;"|"&amp;$C103,CriteriTecnici!$F:$F,"Q")+SUMIFS(CriteriTecnici!$O:$O,CriteriTecnici!$Q:$Q,$A103&amp;"|"&amp;$C103,CriteriTecnici!$F:$F,"T"),IFERROR($N103*1,0)),0))</f>
        <v/>
      </c>
      <c r="P103" s="21">
        <f>IF($A103="","",IF(SUMIFS(CriteriTecnici!$O:$O,CriteriTecnici!$Q:$Q,$A103&amp;"|"&amp;$C103)&gt;0,"Criteri A-G","Aggregato"))</f>
        <v/>
      </c>
    </row>
    <row r="104">
      <c r="A104" s="20" t="n"/>
      <c r="B104" s="20" t="n"/>
      <c r="C104" s="20" t="n"/>
      <c r="D104" s="20" t="n"/>
      <c r="E104" s="21">
        <f>IF($A104="",0,IFERROR(IF(SUMIFS(CriteriTecnici!$O:$O,CriteriTecnici!$Q:$Q,$A104&amp;"|"&amp;$C104)&gt;0,IF($G104="SI",ROUND(IF(SUMPRODUCT(MAX((CriteriTecnici!$C$5:$C$6173=$C104)*(CriteriTecnici!$E$5:$E$6173="A")*(CriteriTecnici!$T$5:$T$6173="SI")*IFERROR(CriteriTecnici!$O$5:$O$6173*1,0)))&gt;0,MIN(7,SUMIFS(CriteriTecnici!$O:$O,CriteriTecnici!$Q:$Q,$A104&amp;"|"&amp;$C104,CriteriTecnici!$E:$E,"A")*(7/SUMPRODUCT(MAX((CriteriTecnici!$C$5:$C$6173=$C104)*(CriteriTecnici!$E$5:$E$6173="A")*(CriteriTecnici!$T$5:$T$6173="SI")*IFERROR(CriteriTecnici!$O$5:$O$6173*1,0))))),0)+IF(SUMPRODUCT(MAX((CriteriTecnici!$C$5:$C$6173=$C104)*(CriteriTecnici!$E$5:$E$6173="B")*(CriteriTecnici!$T$5:$T$6173="SI")*IFERROR(CriteriTecnici!$O$5:$O$6173*1,0)))&gt;0,MIN(14,SUMIFS(CriteriTecnici!$O:$O,CriteriTecnici!$Q:$Q,$A104&amp;"|"&amp;$C104,CriteriTecnici!$E:$E,"B")*(14/SUMPRODUCT(MAX((CriteriTecnici!$C$5:$C$6173=$C104)*(CriteriTecnici!$E$5:$E$6173="B")*(CriteriTecnici!$T$5:$T$6173="SI")*IFERROR(CriteriTecnici!$O$5:$O$6173*1,0))))),0)+IF(SUMPRODUCT(MAX((CriteriTecnici!$C$5:$C$6173=$C104)*(CriteriTecnici!$E$5:$E$6173="C")*(CriteriTecnici!$T$5:$T$6173="SI")*IFERROR(CriteriTecnici!$O$5:$O$6173*1,0)))&gt;0,MIN(14,SUMIFS(CriteriTecnici!$O:$O,CriteriTecnici!$Q:$Q,$A104&amp;"|"&amp;$C104,CriteriTecnici!$E:$E,"C")*(14/SUMPRODUCT(MAX((CriteriTecnici!$C$5:$C$6173=$C104)*(CriteriTecnici!$E$5:$E$6173="C")*(CriteriTecnici!$T$5:$T$6173="SI")*IFERROR(CriteriTecnici!$O$5:$O$6173*1,0))))),0)+IF(SUMPRODUCT(MAX((CriteriTecnici!$C$5:$C$6173=$C104)*(CriteriTecnici!$E$5:$E$6173="D")*(CriteriTecnici!$T$5:$T$6173="SI")*IFERROR(CriteriTecnici!$O$5:$O$6173*1,0)))&gt;0,MIN(10,SUMIFS(CriteriTecnici!$O:$O,CriteriTecnici!$Q:$Q,$A104&amp;"|"&amp;$C104,CriteriTecnici!$E:$E,"D")*(10/SUMPRODUCT(MAX((CriteriTecnici!$C$5:$C$6173=$C104)*(CriteriTecnici!$E$5:$E$6173="D")*(CriteriTecnici!$T$5:$T$6173="SI")*IFERROR(CriteriTecnici!$O$5:$O$6173*1,0))))),0)+IF(SUMPRODUCT(MAX((CriteriTecnici!$C$5:$C$6173=$C104)*(CriteriTecnici!$E$5:$E$6173="E")*(CriteriTecnici!$T$5:$T$6173="SI")*IFERROR(CriteriTecnici!$O$5:$O$6173*1,0)))&gt;0,MIN(4,SUMIFS(CriteriTecnici!$O:$O,CriteriTecnici!$Q:$Q,$A104&amp;"|"&amp;$C104,CriteriTecnici!$E:$E,"E")*(4/SUMPRODUCT(MAX((CriteriTecnici!$C$5:$C$6173=$C104)*(CriteriTecnici!$E$5:$E$6173="E")*(CriteriTecnici!$T$5:$T$6173="SI")*IFERROR(CriteriTecnici!$O$5:$O$6173*1,0))))),0)+IF(SUMPRODUCT(MAX((CriteriTecnici!$C$5:$C$6173=$C104)*(CriteriTecnici!$E$5:$E$6173="F")*(CriteriTecnici!$T$5:$T$6173="SI")*IFERROR(CriteriTecnici!$O$5:$O$6173*1,0)))&gt;0,MIN(14,SUMIFS(CriteriTecnici!$O:$O,CriteriTecnici!$Q:$Q,$A104&amp;"|"&amp;$C104,CriteriTecnici!$E:$E,"F")*(14/SUMPRODUCT(MAX((CriteriTecnici!$C$5:$C$6173=$C104)*(CriteriTecnici!$E$5:$E$6173="F")*(CriteriTecnici!$T$5:$T$6173="SI")*IFERROR(CriteriTecnici!$O$5:$O$6173*1,0))))),0)+IF(SUMPRODUCT(MAX((CriteriTecnici!$C$5:$C$6173=$C104)*(CriteriTecnici!$E$5:$E$6173="G")*(CriteriTecnici!$T$5:$T$6173="SI")*IFERROR(CriteriTecnici!$O$5:$O$6173*1,0)))&gt;0,MIN(7,SUMIFS(CriteriTecnici!$O:$O,CriteriTecnici!$Q:$Q,$A104&amp;"|"&amp;$C104,CriteriTecnici!$E:$E,"G")*(7/SUMPRODUCT(MAX((CriteriTecnici!$C$5:$C$6173=$C104)*(CriteriTecnici!$E$5:$E$6173="G")*(CriteriTecnici!$T$5:$T$6173="SI")*IFERROR(CriteriTecnici!$O$5:$O$6173*1,0))))),0),4),0),IFERROR($N104*1,0)),0))</f>
        <v/>
      </c>
      <c r="F104" s="20" t="n"/>
      <c r="G104" s="21">
        <f>IF($A104="","",IF(IFERROR(VALUE($D104),0)&lt;&gt;1,"NO",IF(IFERROR(VALUE($O104),0)&gt;=Parametri!$B$2,"SI","NO")))</f>
        <v/>
      </c>
      <c r="H104" s="21">
        <f>IF($G104="SI",SUMPRODUCT(MAX(($C$2:$C$200=$C104)*(IFERROR($D$2:$D$200*1,0)=1)*(IFERROR($O$2:$O$200*1,0)&gt;=Parametri!$B$2)*IFERROR($F$2:$F$200*1,0))),0)</f>
        <v/>
      </c>
      <c r="I104" s="21">
        <f>IF($G104="SI",IF($H104&gt;0,30*(IFERROR($F104*1,0)/$H104),0),0)</f>
        <v/>
      </c>
      <c r="J104" s="21">
        <f>IF($A104="",0,IF($G104="SI",ROUND(IFERROR($E104*1,0)+$I104,4),ROUND(IFERROR($E104*1,0),4)))</f>
        <v/>
      </c>
      <c r="K104" s="21">
        <f>IF($A104="","",IF(IFERROR(VALUE($D104),0)&lt;&gt;1,"Non attiva",IF(IFERROR(VALUE($O104),0)&lt;Parametri!$B$2,"Sotto soglia","")))</f>
        <v/>
      </c>
      <c r="L104" s="21">
        <f>IF($A104="","",$A104&amp;"|"&amp;$C104)</f>
        <v/>
      </c>
      <c r="M104" s="21">
        <f>IF($A104="","",$C104&amp;"|"&amp;TEXT($J104,"0.0000"))</f>
        <v/>
      </c>
      <c r="N104" s="21" t="n"/>
      <c r="O104" s="21">
        <f>IF($A104="",0,IFERROR(IF(SUMIFS(CriteriTecnici!$O:$O,CriteriTecnici!$Q:$Q,$A104&amp;"|"&amp;$C104)&gt;0,SUMIFS(CriteriTecnici!$O:$O,CriteriTecnici!$Q:$Q,$A104&amp;"|"&amp;$C104,CriteriTecnici!$F:$F,"Q")+SUMIFS(CriteriTecnici!$O:$O,CriteriTecnici!$Q:$Q,$A104&amp;"|"&amp;$C104,CriteriTecnici!$F:$F,"T"),IFERROR($N104*1,0)),0))</f>
        <v/>
      </c>
      <c r="P104" s="21">
        <f>IF($A104="","",IF(SUMIFS(CriteriTecnici!$O:$O,CriteriTecnici!$Q:$Q,$A104&amp;"|"&amp;$C104)&gt;0,"Criteri A-G","Aggregato"))</f>
        <v/>
      </c>
    </row>
    <row r="105">
      <c r="A105" s="20" t="n"/>
      <c r="B105" s="20" t="n"/>
      <c r="C105" s="20" t="n"/>
      <c r="D105" s="20" t="n"/>
      <c r="E105" s="21">
        <f>IF($A105="",0,IFERROR(IF(SUMIFS(CriteriTecnici!$O:$O,CriteriTecnici!$Q:$Q,$A105&amp;"|"&amp;$C105)&gt;0,IF($G105="SI",ROUND(IF(SUMPRODUCT(MAX((CriteriTecnici!$C$5:$C$6173=$C105)*(CriteriTecnici!$E$5:$E$6173="A")*(CriteriTecnici!$T$5:$T$6173="SI")*IFERROR(CriteriTecnici!$O$5:$O$6173*1,0)))&gt;0,MIN(7,SUMIFS(CriteriTecnici!$O:$O,CriteriTecnici!$Q:$Q,$A105&amp;"|"&amp;$C105,CriteriTecnici!$E:$E,"A")*(7/SUMPRODUCT(MAX((CriteriTecnici!$C$5:$C$6173=$C105)*(CriteriTecnici!$E$5:$E$6173="A")*(CriteriTecnici!$T$5:$T$6173="SI")*IFERROR(CriteriTecnici!$O$5:$O$6173*1,0))))),0)+IF(SUMPRODUCT(MAX((CriteriTecnici!$C$5:$C$6173=$C105)*(CriteriTecnici!$E$5:$E$6173="B")*(CriteriTecnici!$T$5:$T$6173="SI")*IFERROR(CriteriTecnici!$O$5:$O$6173*1,0)))&gt;0,MIN(14,SUMIFS(CriteriTecnici!$O:$O,CriteriTecnici!$Q:$Q,$A105&amp;"|"&amp;$C105,CriteriTecnici!$E:$E,"B")*(14/SUMPRODUCT(MAX((CriteriTecnici!$C$5:$C$6173=$C105)*(CriteriTecnici!$E$5:$E$6173="B")*(CriteriTecnici!$T$5:$T$6173="SI")*IFERROR(CriteriTecnici!$O$5:$O$6173*1,0))))),0)+IF(SUMPRODUCT(MAX((CriteriTecnici!$C$5:$C$6173=$C105)*(CriteriTecnici!$E$5:$E$6173="C")*(CriteriTecnici!$T$5:$T$6173="SI")*IFERROR(CriteriTecnici!$O$5:$O$6173*1,0)))&gt;0,MIN(14,SUMIFS(CriteriTecnici!$O:$O,CriteriTecnici!$Q:$Q,$A105&amp;"|"&amp;$C105,CriteriTecnici!$E:$E,"C")*(14/SUMPRODUCT(MAX((CriteriTecnici!$C$5:$C$6173=$C105)*(CriteriTecnici!$E$5:$E$6173="C")*(CriteriTecnici!$T$5:$T$6173="SI")*IFERROR(CriteriTecnici!$O$5:$O$6173*1,0))))),0)+IF(SUMPRODUCT(MAX((CriteriTecnici!$C$5:$C$6173=$C105)*(CriteriTecnici!$E$5:$E$6173="D")*(CriteriTecnici!$T$5:$T$6173="SI")*IFERROR(CriteriTecnici!$O$5:$O$6173*1,0)))&gt;0,MIN(10,SUMIFS(CriteriTecnici!$O:$O,CriteriTecnici!$Q:$Q,$A105&amp;"|"&amp;$C105,CriteriTecnici!$E:$E,"D")*(10/SUMPRODUCT(MAX((CriteriTecnici!$C$5:$C$6173=$C105)*(CriteriTecnici!$E$5:$E$6173="D")*(CriteriTecnici!$T$5:$T$6173="SI")*IFERROR(CriteriTecnici!$O$5:$O$6173*1,0))))),0)+IF(SUMPRODUCT(MAX((CriteriTecnici!$C$5:$C$6173=$C105)*(CriteriTecnici!$E$5:$E$6173="E")*(CriteriTecnici!$T$5:$T$6173="SI")*IFERROR(CriteriTecnici!$O$5:$O$6173*1,0)))&gt;0,MIN(4,SUMIFS(CriteriTecnici!$O:$O,CriteriTecnici!$Q:$Q,$A105&amp;"|"&amp;$C105,CriteriTecnici!$E:$E,"E")*(4/SUMPRODUCT(MAX((CriteriTecnici!$C$5:$C$6173=$C105)*(CriteriTecnici!$E$5:$E$6173="E")*(CriteriTecnici!$T$5:$T$6173="SI")*IFERROR(CriteriTecnici!$O$5:$O$6173*1,0))))),0)+IF(SUMPRODUCT(MAX((CriteriTecnici!$C$5:$C$6173=$C105)*(CriteriTecnici!$E$5:$E$6173="F")*(CriteriTecnici!$T$5:$T$6173="SI")*IFERROR(CriteriTecnici!$O$5:$O$6173*1,0)))&gt;0,MIN(14,SUMIFS(CriteriTecnici!$O:$O,CriteriTecnici!$Q:$Q,$A105&amp;"|"&amp;$C105,CriteriTecnici!$E:$E,"F")*(14/SUMPRODUCT(MAX((CriteriTecnici!$C$5:$C$6173=$C105)*(CriteriTecnici!$E$5:$E$6173="F")*(CriteriTecnici!$T$5:$T$6173="SI")*IFERROR(CriteriTecnici!$O$5:$O$6173*1,0))))),0)+IF(SUMPRODUCT(MAX((CriteriTecnici!$C$5:$C$6173=$C105)*(CriteriTecnici!$E$5:$E$6173="G")*(CriteriTecnici!$T$5:$T$6173="SI")*IFERROR(CriteriTecnici!$O$5:$O$6173*1,0)))&gt;0,MIN(7,SUMIFS(CriteriTecnici!$O:$O,CriteriTecnici!$Q:$Q,$A105&amp;"|"&amp;$C105,CriteriTecnici!$E:$E,"G")*(7/SUMPRODUCT(MAX((CriteriTecnici!$C$5:$C$6173=$C105)*(CriteriTecnici!$E$5:$E$6173="G")*(CriteriTecnici!$T$5:$T$6173="SI")*IFERROR(CriteriTecnici!$O$5:$O$6173*1,0))))),0),4),0),IFERROR($N105*1,0)),0))</f>
        <v/>
      </c>
      <c r="F105" s="20" t="n"/>
      <c r="G105" s="21">
        <f>IF($A105="","",IF(IFERROR(VALUE($D105),0)&lt;&gt;1,"NO",IF(IFERROR(VALUE($O105),0)&gt;=Parametri!$B$2,"SI","NO")))</f>
        <v/>
      </c>
      <c r="H105" s="21">
        <f>IF($G105="SI",SUMPRODUCT(MAX(($C$2:$C$200=$C105)*(IFERROR($D$2:$D$200*1,0)=1)*(IFERROR($O$2:$O$200*1,0)&gt;=Parametri!$B$2)*IFERROR($F$2:$F$200*1,0))),0)</f>
        <v/>
      </c>
      <c r="I105" s="21">
        <f>IF($G105="SI",IF($H105&gt;0,30*(IFERROR($F105*1,0)/$H105),0),0)</f>
        <v/>
      </c>
      <c r="J105" s="21">
        <f>IF($A105="",0,IF($G105="SI",ROUND(IFERROR($E105*1,0)+$I105,4),ROUND(IFERROR($E105*1,0),4)))</f>
        <v/>
      </c>
      <c r="K105" s="21">
        <f>IF($A105="","",IF(IFERROR(VALUE($D105),0)&lt;&gt;1,"Non attiva",IF(IFERROR(VALUE($O105),0)&lt;Parametri!$B$2,"Sotto soglia","")))</f>
        <v/>
      </c>
      <c r="L105" s="21">
        <f>IF($A105="","",$A105&amp;"|"&amp;$C105)</f>
        <v/>
      </c>
      <c r="M105" s="21">
        <f>IF($A105="","",$C105&amp;"|"&amp;TEXT($J105,"0.0000"))</f>
        <v/>
      </c>
      <c r="N105" s="21" t="n"/>
      <c r="O105" s="21">
        <f>IF($A105="",0,IFERROR(IF(SUMIFS(CriteriTecnici!$O:$O,CriteriTecnici!$Q:$Q,$A105&amp;"|"&amp;$C105)&gt;0,SUMIFS(CriteriTecnici!$O:$O,CriteriTecnici!$Q:$Q,$A105&amp;"|"&amp;$C105,CriteriTecnici!$F:$F,"Q")+SUMIFS(CriteriTecnici!$O:$O,CriteriTecnici!$Q:$Q,$A105&amp;"|"&amp;$C105,CriteriTecnici!$F:$F,"T"),IFERROR($N105*1,0)),0))</f>
        <v/>
      </c>
      <c r="P105" s="21">
        <f>IF($A105="","",IF(SUMIFS(CriteriTecnici!$O:$O,CriteriTecnici!$Q:$Q,$A105&amp;"|"&amp;$C105)&gt;0,"Criteri A-G","Aggregato"))</f>
        <v/>
      </c>
    </row>
    <row r="106">
      <c r="A106" s="20" t="n"/>
      <c r="B106" s="20" t="n"/>
      <c r="C106" s="20" t="n"/>
      <c r="D106" s="20" t="n"/>
      <c r="E106" s="21">
        <f>IF($A106="",0,IFERROR(IF(SUMIFS(CriteriTecnici!$O:$O,CriteriTecnici!$Q:$Q,$A106&amp;"|"&amp;$C106)&gt;0,IF($G106="SI",ROUND(IF(SUMPRODUCT(MAX((CriteriTecnici!$C$5:$C$6173=$C106)*(CriteriTecnici!$E$5:$E$6173="A")*(CriteriTecnici!$T$5:$T$6173="SI")*IFERROR(CriteriTecnici!$O$5:$O$6173*1,0)))&gt;0,MIN(7,SUMIFS(CriteriTecnici!$O:$O,CriteriTecnici!$Q:$Q,$A106&amp;"|"&amp;$C106,CriteriTecnici!$E:$E,"A")*(7/SUMPRODUCT(MAX((CriteriTecnici!$C$5:$C$6173=$C106)*(CriteriTecnici!$E$5:$E$6173="A")*(CriteriTecnici!$T$5:$T$6173="SI")*IFERROR(CriteriTecnici!$O$5:$O$6173*1,0))))),0)+IF(SUMPRODUCT(MAX((CriteriTecnici!$C$5:$C$6173=$C106)*(CriteriTecnici!$E$5:$E$6173="B")*(CriteriTecnici!$T$5:$T$6173="SI")*IFERROR(CriteriTecnici!$O$5:$O$6173*1,0)))&gt;0,MIN(14,SUMIFS(CriteriTecnici!$O:$O,CriteriTecnici!$Q:$Q,$A106&amp;"|"&amp;$C106,CriteriTecnici!$E:$E,"B")*(14/SUMPRODUCT(MAX((CriteriTecnici!$C$5:$C$6173=$C106)*(CriteriTecnici!$E$5:$E$6173="B")*(CriteriTecnici!$T$5:$T$6173="SI")*IFERROR(CriteriTecnici!$O$5:$O$6173*1,0))))),0)+IF(SUMPRODUCT(MAX((CriteriTecnici!$C$5:$C$6173=$C106)*(CriteriTecnici!$E$5:$E$6173="C")*(CriteriTecnici!$T$5:$T$6173="SI")*IFERROR(CriteriTecnici!$O$5:$O$6173*1,0)))&gt;0,MIN(14,SUMIFS(CriteriTecnici!$O:$O,CriteriTecnici!$Q:$Q,$A106&amp;"|"&amp;$C106,CriteriTecnici!$E:$E,"C")*(14/SUMPRODUCT(MAX((CriteriTecnici!$C$5:$C$6173=$C106)*(CriteriTecnici!$E$5:$E$6173="C")*(CriteriTecnici!$T$5:$T$6173="SI")*IFERROR(CriteriTecnici!$O$5:$O$6173*1,0))))),0)+IF(SUMPRODUCT(MAX((CriteriTecnici!$C$5:$C$6173=$C106)*(CriteriTecnici!$E$5:$E$6173="D")*(CriteriTecnici!$T$5:$T$6173="SI")*IFERROR(CriteriTecnici!$O$5:$O$6173*1,0)))&gt;0,MIN(10,SUMIFS(CriteriTecnici!$O:$O,CriteriTecnici!$Q:$Q,$A106&amp;"|"&amp;$C106,CriteriTecnici!$E:$E,"D")*(10/SUMPRODUCT(MAX((CriteriTecnici!$C$5:$C$6173=$C106)*(CriteriTecnici!$E$5:$E$6173="D")*(CriteriTecnici!$T$5:$T$6173="SI")*IFERROR(CriteriTecnici!$O$5:$O$6173*1,0))))),0)+IF(SUMPRODUCT(MAX((CriteriTecnici!$C$5:$C$6173=$C106)*(CriteriTecnici!$E$5:$E$6173="E")*(CriteriTecnici!$T$5:$T$6173="SI")*IFERROR(CriteriTecnici!$O$5:$O$6173*1,0)))&gt;0,MIN(4,SUMIFS(CriteriTecnici!$O:$O,CriteriTecnici!$Q:$Q,$A106&amp;"|"&amp;$C106,CriteriTecnici!$E:$E,"E")*(4/SUMPRODUCT(MAX((CriteriTecnici!$C$5:$C$6173=$C106)*(CriteriTecnici!$E$5:$E$6173="E")*(CriteriTecnici!$T$5:$T$6173="SI")*IFERROR(CriteriTecnici!$O$5:$O$6173*1,0))))),0)+IF(SUMPRODUCT(MAX((CriteriTecnici!$C$5:$C$6173=$C106)*(CriteriTecnici!$E$5:$E$6173="F")*(CriteriTecnici!$T$5:$T$6173="SI")*IFERROR(CriteriTecnici!$O$5:$O$6173*1,0)))&gt;0,MIN(14,SUMIFS(CriteriTecnici!$O:$O,CriteriTecnici!$Q:$Q,$A106&amp;"|"&amp;$C106,CriteriTecnici!$E:$E,"F")*(14/SUMPRODUCT(MAX((CriteriTecnici!$C$5:$C$6173=$C106)*(CriteriTecnici!$E$5:$E$6173="F")*(CriteriTecnici!$T$5:$T$6173="SI")*IFERROR(CriteriTecnici!$O$5:$O$6173*1,0))))),0)+IF(SUMPRODUCT(MAX((CriteriTecnici!$C$5:$C$6173=$C106)*(CriteriTecnici!$E$5:$E$6173="G")*(CriteriTecnici!$T$5:$T$6173="SI")*IFERROR(CriteriTecnici!$O$5:$O$6173*1,0)))&gt;0,MIN(7,SUMIFS(CriteriTecnici!$O:$O,CriteriTecnici!$Q:$Q,$A106&amp;"|"&amp;$C106,CriteriTecnici!$E:$E,"G")*(7/SUMPRODUCT(MAX((CriteriTecnici!$C$5:$C$6173=$C106)*(CriteriTecnici!$E$5:$E$6173="G")*(CriteriTecnici!$T$5:$T$6173="SI")*IFERROR(CriteriTecnici!$O$5:$O$6173*1,0))))),0),4),0),IFERROR($N106*1,0)),0))</f>
        <v/>
      </c>
      <c r="F106" s="20" t="n"/>
      <c r="G106" s="21">
        <f>IF($A106="","",IF(IFERROR(VALUE($D106),0)&lt;&gt;1,"NO",IF(IFERROR(VALUE($O106),0)&gt;=Parametri!$B$2,"SI","NO")))</f>
        <v/>
      </c>
      <c r="H106" s="21">
        <f>IF($G106="SI",SUMPRODUCT(MAX(($C$2:$C$200=$C106)*(IFERROR($D$2:$D$200*1,0)=1)*(IFERROR($O$2:$O$200*1,0)&gt;=Parametri!$B$2)*IFERROR($F$2:$F$200*1,0))),0)</f>
        <v/>
      </c>
      <c r="I106" s="21">
        <f>IF($G106="SI",IF($H106&gt;0,30*(IFERROR($F106*1,0)/$H106),0),0)</f>
        <v/>
      </c>
      <c r="J106" s="21">
        <f>IF($A106="",0,IF($G106="SI",ROUND(IFERROR($E106*1,0)+$I106,4),ROUND(IFERROR($E106*1,0),4)))</f>
        <v/>
      </c>
      <c r="K106" s="21">
        <f>IF($A106="","",IF(IFERROR(VALUE($D106),0)&lt;&gt;1,"Non attiva",IF(IFERROR(VALUE($O106),0)&lt;Parametri!$B$2,"Sotto soglia","")))</f>
        <v/>
      </c>
      <c r="L106" s="21">
        <f>IF($A106="","",$A106&amp;"|"&amp;$C106)</f>
        <v/>
      </c>
      <c r="M106" s="21">
        <f>IF($A106="","",$C106&amp;"|"&amp;TEXT($J106,"0.0000"))</f>
        <v/>
      </c>
      <c r="N106" s="21" t="n"/>
      <c r="O106" s="21">
        <f>IF($A106="",0,IFERROR(IF(SUMIFS(CriteriTecnici!$O:$O,CriteriTecnici!$Q:$Q,$A106&amp;"|"&amp;$C106)&gt;0,SUMIFS(CriteriTecnici!$O:$O,CriteriTecnici!$Q:$Q,$A106&amp;"|"&amp;$C106,CriteriTecnici!$F:$F,"Q")+SUMIFS(CriteriTecnici!$O:$O,CriteriTecnici!$Q:$Q,$A106&amp;"|"&amp;$C106,CriteriTecnici!$F:$F,"T"),IFERROR($N106*1,0)),0))</f>
        <v/>
      </c>
      <c r="P106" s="21">
        <f>IF($A106="","",IF(SUMIFS(CriteriTecnici!$O:$O,CriteriTecnici!$Q:$Q,$A106&amp;"|"&amp;$C106)&gt;0,"Criteri A-G","Aggregato"))</f>
        <v/>
      </c>
    </row>
    <row r="107">
      <c r="A107" s="20" t="n"/>
      <c r="B107" s="20" t="n"/>
      <c r="C107" s="20" t="n"/>
      <c r="D107" s="20" t="n"/>
      <c r="E107" s="21">
        <f>IF($A107="",0,IFERROR(IF(SUMIFS(CriteriTecnici!$O:$O,CriteriTecnici!$Q:$Q,$A107&amp;"|"&amp;$C107)&gt;0,IF($G107="SI",ROUND(IF(SUMPRODUCT(MAX((CriteriTecnici!$C$5:$C$6173=$C107)*(CriteriTecnici!$E$5:$E$6173="A")*(CriteriTecnici!$T$5:$T$6173="SI")*IFERROR(CriteriTecnici!$O$5:$O$6173*1,0)))&gt;0,MIN(7,SUMIFS(CriteriTecnici!$O:$O,CriteriTecnici!$Q:$Q,$A107&amp;"|"&amp;$C107,CriteriTecnici!$E:$E,"A")*(7/SUMPRODUCT(MAX((CriteriTecnici!$C$5:$C$6173=$C107)*(CriteriTecnici!$E$5:$E$6173="A")*(CriteriTecnici!$T$5:$T$6173="SI")*IFERROR(CriteriTecnici!$O$5:$O$6173*1,0))))),0)+IF(SUMPRODUCT(MAX((CriteriTecnici!$C$5:$C$6173=$C107)*(CriteriTecnici!$E$5:$E$6173="B")*(CriteriTecnici!$T$5:$T$6173="SI")*IFERROR(CriteriTecnici!$O$5:$O$6173*1,0)))&gt;0,MIN(14,SUMIFS(CriteriTecnici!$O:$O,CriteriTecnici!$Q:$Q,$A107&amp;"|"&amp;$C107,CriteriTecnici!$E:$E,"B")*(14/SUMPRODUCT(MAX((CriteriTecnici!$C$5:$C$6173=$C107)*(CriteriTecnici!$E$5:$E$6173="B")*(CriteriTecnici!$T$5:$T$6173="SI")*IFERROR(CriteriTecnici!$O$5:$O$6173*1,0))))),0)+IF(SUMPRODUCT(MAX((CriteriTecnici!$C$5:$C$6173=$C107)*(CriteriTecnici!$E$5:$E$6173="C")*(CriteriTecnici!$T$5:$T$6173="SI")*IFERROR(CriteriTecnici!$O$5:$O$6173*1,0)))&gt;0,MIN(14,SUMIFS(CriteriTecnici!$O:$O,CriteriTecnici!$Q:$Q,$A107&amp;"|"&amp;$C107,CriteriTecnici!$E:$E,"C")*(14/SUMPRODUCT(MAX((CriteriTecnici!$C$5:$C$6173=$C107)*(CriteriTecnici!$E$5:$E$6173="C")*(CriteriTecnici!$T$5:$T$6173="SI")*IFERROR(CriteriTecnici!$O$5:$O$6173*1,0))))),0)+IF(SUMPRODUCT(MAX((CriteriTecnici!$C$5:$C$6173=$C107)*(CriteriTecnici!$E$5:$E$6173="D")*(CriteriTecnici!$T$5:$T$6173="SI")*IFERROR(CriteriTecnici!$O$5:$O$6173*1,0)))&gt;0,MIN(10,SUMIFS(CriteriTecnici!$O:$O,CriteriTecnici!$Q:$Q,$A107&amp;"|"&amp;$C107,CriteriTecnici!$E:$E,"D")*(10/SUMPRODUCT(MAX((CriteriTecnici!$C$5:$C$6173=$C107)*(CriteriTecnici!$E$5:$E$6173="D")*(CriteriTecnici!$T$5:$T$6173="SI")*IFERROR(CriteriTecnici!$O$5:$O$6173*1,0))))),0)+IF(SUMPRODUCT(MAX((CriteriTecnici!$C$5:$C$6173=$C107)*(CriteriTecnici!$E$5:$E$6173="E")*(CriteriTecnici!$T$5:$T$6173="SI")*IFERROR(CriteriTecnici!$O$5:$O$6173*1,0)))&gt;0,MIN(4,SUMIFS(CriteriTecnici!$O:$O,CriteriTecnici!$Q:$Q,$A107&amp;"|"&amp;$C107,CriteriTecnici!$E:$E,"E")*(4/SUMPRODUCT(MAX((CriteriTecnici!$C$5:$C$6173=$C107)*(CriteriTecnici!$E$5:$E$6173="E")*(CriteriTecnici!$T$5:$T$6173="SI")*IFERROR(CriteriTecnici!$O$5:$O$6173*1,0))))),0)+IF(SUMPRODUCT(MAX((CriteriTecnici!$C$5:$C$6173=$C107)*(CriteriTecnici!$E$5:$E$6173="F")*(CriteriTecnici!$T$5:$T$6173="SI")*IFERROR(CriteriTecnici!$O$5:$O$6173*1,0)))&gt;0,MIN(14,SUMIFS(CriteriTecnici!$O:$O,CriteriTecnici!$Q:$Q,$A107&amp;"|"&amp;$C107,CriteriTecnici!$E:$E,"F")*(14/SUMPRODUCT(MAX((CriteriTecnici!$C$5:$C$6173=$C107)*(CriteriTecnici!$E$5:$E$6173="F")*(CriteriTecnici!$T$5:$T$6173="SI")*IFERROR(CriteriTecnici!$O$5:$O$6173*1,0))))),0)+IF(SUMPRODUCT(MAX((CriteriTecnici!$C$5:$C$6173=$C107)*(CriteriTecnici!$E$5:$E$6173="G")*(CriteriTecnici!$T$5:$T$6173="SI")*IFERROR(CriteriTecnici!$O$5:$O$6173*1,0)))&gt;0,MIN(7,SUMIFS(CriteriTecnici!$O:$O,CriteriTecnici!$Q:$Q,$A107&amp;"|"&amp;$C107,CriteriTecnici!$E:$E,"G")*(7/SUMPRODUCT(MAX((CriteriTecnici!$C$5:$C$6173=$C107)*(CriteriTecnici!$E$5:$E$6173="G")*(CriteriTecnici!$T$5:$T$6173="SI")*IFERROR(CriteriTecnici!$O$5:$O$6173*1,0))))),0),4),0),IFERROR($N107*1,0)),0))</f>
        <v/>
      </c>
      <c r="F107" s="20" t="n"/>
      <c r="G107" s="21">
        <f>IF($A107="","",IF(IFERROR(VALUE($D107),0)&lt;&gt;1,"NO",IF(IFERROR(VALUE($O107),0)&gt;=Parametri!$B$2,"SI","NO")))</f>
        <v/>
      </c>
      <c r="H107" s="21">
        <f>IF($G107="SI",SUMPRODUCT(MAX(($C$2:$C$200=$C107)*(IFERROR($D$2:$D$200*1,0)=1)*(IFERROR($O$2:$O$200*1,0)&gt;=Parametri!$B$2)*IFERROR($F$2:$F$200*1,0))),0)</f>
        <v/>
      </c>
      <c r="I107" s="21">
        <f>IF($G107="SI",IF($H107&gt;0,30*(IFERROR($F107*1,0)/$H107),0),0)</f>
        <v/>
      </c>
      <c r="J107" s="21">
        <f>IF($A107="",0,IF($G107="SI",ROUND(IFERROR($E107*1,0)+$I107,4),ROUND(IFERROR($E107*1,0),4)))</f>
        <v/>
      </c>
      <c r="K107" s="21">
        <f>IF($A107="","",IF(IFERROR(VALUE($D107),0)&lt;&gt;1,"Non attiva",IF(IFERROR(VALUE($O107),0)&lt;Parametri!$B$2,"Sotto soglia","")))</f>
        <v/>
      </c>
      <c r="L107" s="21">
        <f>IF($A107="","",$A107&amp;"|"&amp;$C107)</f>
        <v/>
      </c>
      <c r="M107" s="21">
        <f>IF($A107="","",$C107&amp;"|"&amp;TEXT($J107,"0.0000"))</f>
        <v/>
      </c>
      <c r="N107" s="21" t="n"/>
      <c r="O107" s="21">
        <f>IF($A107="",0,IFERROR(IF(SUMIFS(CriteriTecnici!$O:$O,CriteriTecnici!$Q:$Q,$A107&amp;"|"&amp;$C107)&gt;0,SUMIFS(CriteriTecnici!$O:$O,CriteriTecnici!$Q:$Q,$A107&amp;"|"&amp;$C107,CriteriTecnici!$F:$F,"Q")+SUMIFS(CriteriTecnici!$O:$O,CriteriTecnici!$Q:$Q,$A107&amp;"|"&amp;$C107,CriteriTecnici!$F:$F,"T"),IFERROR($N107*1,0)),0))</f>
        <v/>
      </c>
      <c r="P107" s="21">
        <f>IF($A107="","",IF(SUMIFS(CriteriTecnici!$O:$O,CriteriTecnici!$Q:$Q,$A107&amp;"|"&amp;$C107)&gt;0,"Criteri A-G","Aggregato"))</f>
        <v/>
      </c>
    </row>
    <row r="108">
      <c r="A108" s="20" t="n"/>
      <c r="B108" s="20" t="n"/>
      <c r="C108" s="20" t="n"/>
      <c r="D108" s="20" t="n"/>
      <c r="E108" s="21">
        <f>IF($A108="",0,IFERROR(IF(SUMIFS(CriteriTecnici!$O:$O,CriteriTecnici!$Q:$Q,$A108&amp;"|"&amp;$C108)&gt;0,IF($G108="SI",ROUND(IF(SUMPRODUCT(MAX((CriteriTecnici!$C$5:$C$6173=$C108)*(CriteriTecnici!$E$5:$E$6173="A")*(CriteriTecnici!$T$5:$T$6173="SI")*IFERROR(CriteriTecnici!$O$5:$O$6173*1,0)))&gt;0,MIN(7,SUMIFS(CriteriTecnici!$O:$O,CriteriTecnici!$Q:$Q,$A108&amp;"|"&amp;$C108,CriteriTecnici!$E:$E,"A")*(7/SUMPRODUCT(MAX((CriteriTecnici!$C$5:$C$6173=$C108)*(CriteriTecnici!$E$5:$E$6173="A")*(CriteriTecnici!$T$5:$T$6173="SI")*IFERROR(CriteriTecnici!$O$5:$O$6173*1,0))))),0)+IF(SUMPRODUCT(MAX((CriteriTecnici!$C$5:$C$6173=$C108)*(CriteriTecnici!$E$5:$E$6173="B")*(CriteriTecnici!$T$5:$T$6173="SI")*IFERROR(CriteriTecnici!$O$5:$O$6173*1,0)))&gt;0,MIN(14,SUMIFS(CriteriTecnici!$O:$O,CriteriTecnici!$Q:$Q,$A108&amp;"|"&amp;$C108,CriteriTecnici!$E:$E,"B")*(14/SUMPRODUCT(MAX((CriteriTecnici!$C$5:$C$6173=$C108)*(CriteriTecnici!$E$5:$E$6173="B")*(CriteriTecnici!$T$5:$T$6173="SI")*IFERROR(CriteriTecnici!$O$5:$O$6173*1,0))))),0)+IF(SUMPRODUCT(MAX((CriteriTecnici!$C$5:$C$6173=$C108)*(CriteriTecnici!$E$5:$E$6173="C")*(CriteriTecnici!$T$5:$T$6173="SI")*IFERROR(CriteriTecnici!$O$5:$O$6173*1,0)))&gt;0,MIN(14,SUMIFS(CriteriTecnici!$O:$O,CriteriTecnici!$Q:$Q,$A108&amp;"|"&amp;$C108,CriteriTecnici!$E:$E,"C")*(14/SUMPRODUCT(MAX((CriteriTecnici!$C$5:$C$6173=$C108)*(CriteriTecnici!$E$5:$E$6173="C")*(CriteriTecnici!$T$5:$T$6173="SI")*IFERROR(CriteriTecnici!$O$5:$O$6173*1,0))))),0)+IF(SUMPRODUCT(MAX((CriteriTecnici!$C$5:$C$6173=$C108)*(CriteriTecnici!$E$5:$E$6173="D")*(CriteriTecnici!$T$5:$T$6173="SI")*IFERROR(CriteriTecnici!$O$5:$O$6173*1,0)))&gt;0,MIN(10,SUMIFS(CriteriTecnici!$O:$O,CriteriTecnici!$Q:$Q,$A108&amp;"|"&amp;$C108,CriteriTecnici!$E:$E,"D")*(10/SUMPRODUCT(MAX((CriteriTecnici!$C$5:$C$6173=$C108)*(CriteriTecnici!$E$5:$E$6173="D")*(CriteriTecnici!$T$5:$T$6173="SI")*IFERROR(CriteriTecnici!$O$5:$O$6173*1,0))))),0)+IF(SUMPRODUCT(MAX((CriteriTecnici!$C$5:$C$6173=$C108)*(CriteriTecnici!$E$5:$E$6173="E")*(CriteriTecnici!$T$5:$T$6173="SI")*IFERROR(CriteriTecnici!$O$5:$O$6173*1,0)))&gt;0,MIN(4,SUMIFS(CriteriTecnici!$O:$O,CriteriTecnici!$Q:$Q,$A108&amp;"|"&amp;$C108,CriteriTecnici!$E:$E,"E")*(4/SUMPRODUCT(MAX((CriteriTecnici!$C$5:$C$6173=$C108)*(CriteriTecnici!$E$5:$E$6173="E")*(CriteriTecnici!$T$5:$T$6173="SI")*IFERROR(CriteriTecnici!$O$5:$O$6173*1,0))))),0)+IF(SUMPRODUCT(MAX((CriteriTecnici!$C$5:$C$6173=$C108)*(CriteriTecnici!$E$5:$E$6173="F")*(CriteriTecnici!$T$5:$T$6173="SI")*IFERROR(CriteriTecnici!$O$5:$O$6173*1,0)))&gt;0,MIN(14,SUMIFS(CriteriTecnici!$O:$O,CriteriTecnici!$Q:$Q,$A108&amp;"|"&amp;$C108,CriteriTecnici!$E:$E,"F")*(14/SUMPRODUCT(MAX((CriteriTecnici!$C$5:$C$6173=$C108)*(CriteriTecnici!$E$5:$E$6173="F")*(CriteriTecnici!$T$5:$T$6173="SI")*IFERROR(CriteriTecnici!$O$5:$O$6173*1,0))))),0)+IF(SUMPRODUCT(MAX((CriteriTecnici!$C$5:$C$6173=$C108)*(CriteriTecnici!$E$5:$E$6173="G")*(CriteriTecnici!$T$5:$T$6173="SI")*IFERROR(CriteriTecnici!$O$5:$O$6173*1,0)))&gt;0,MIN(7,SUMIFS(CriteriTecnici!$O:$O,CriteriTecnici!$Q:$Q,$A108&amp;"|"&amp;$C108,CriteriTecnici!$E:$E,"G")*(7/SUMPRODUCT(MAX((CriteriTecnici!$C$5:$C$6173=$C108)*(CriteriTecnici!$E$5:$E$6173="G")*(CriteriTecnici!$T$5:$T$6173="SI")*IFERROR(CriteriTecnici!$O$5:$O$6173*1,0))))),0),4),0),IFERROR($N108*1,0)),0))</f>
        <v/>
      </c>
      <c r="F108" s="20" t="n"/>
      <c r="G108" s="21">
        <f>IF($A108="","",IF(IFERROR(VALUE($D108),0)&lt;&gt;1,"NO",IF(IFERROR(VALUE($O108),0)&gt;=Parametri!$B$2,"SI","NO")))</f>
        <v/>
      </c>
      <c r="H108" s="21">
        <f>IF($G108="SI",SUMPRODUCT(MAX(($C$2:$C$200=$C108)*(IFERROR($D$2:$D$200*1,0)=1)*(IFERROR($O$2:$O$200*1,0)&gt;=Parametri!$B$2)*IFERROR($F$2:$F$200*1,0))),0)</f>
        <v/>
      </c>
      <c r="I108" s="21">
        <f>IF($G108="SI",IF($H108&gt;0,30*(IFERROR($F108*1,0)/$H108),0),0)</f>
        <v/>
      </c>
      <c r="J108" s="21">
        <f>IF($A108="",0,IF($G108="SI",ROUND(IFERROR($E108*1,0)+$I108,4),ROUND(IFERROR($E108*1,0),4)))</f>
        <v/>
      </c>
      <c r="K108" s="21">
        <f>IF($A108="","",IF(IFERROR(VALUE($D108),0)&lt;&gt;1,"Non attiva",IF(IFERROR(VALUE($O108),0)&lt;Parametri!$B$2,"Sotto soglia","")))</f>
        <v/>
      </c>
      <c r="L108" s="21">
        <f>IF($A108="","",$A108&amp;"|"&amp;$C108)</f>
        <v/>
      </c>
      <c r="M108" s="21">
        <f>IF($A108="","",$C108&amp;"|"&amp;TEXT($J108,"0.0000"))</f>
        <v/>
      </c>
      <c r="N108" s="21" t="n"/>
      <c r="O108" s="21">
        <f>IF($A108="",0,IFERROR(IF(SUMIFS(CriteriTecnici!$O:$O,CriteriTecnici!$Q:$Q,$A108&amp;"|"&amp;$C108)&gt;0,SUMIFS(CriteriTecnici!$O:$O,CriteriTecnici!$Q:$Q,$A108&amp;"|"&amp;$C108,CriteriTecnici!$F:$F,"Q")+SUMIFS(CriteriTecnici!$O:$O,CriteriTecnici!$Q:$Q,$A108&amp;"|"&amp;$C108,CriteriTecnici!$F:$F,"T"),IFERROR($N108*1,0)),0))</f>
        <v/>
      </c>
      <c r="P108" s="21">
        <f>IF($A108="","",IF(SUMIFS(CriteriTecnici!$O:$O,CriteriTecnici!$Q:$Q,$A108&amp;"|"&amp;$C108)&gt;0,"Criteri A-G","Aggregato"))</f>
        <v/>
      </c>
    </row>
    <row r="109">
      <c r="A109" s="20" t="n"/>
      <c r="B109" s="20" t="n"/>
      <c r="C109" s="20" t="n"/>
      <c r="D109" s="20" t="n"/>
      <c r="E109" s="21">
        <f>IF($A109="",0,IFERROR(IF(SUMIFS(CriteriTecnici!$O:$O,CriteriTecnici!$Q:$Q,$A109&amp;"|"&amp;$C109)&gt;0,IF($G109="SI",ROUND(IF(SUMPRODUCT(MAX((CriteriTecnici!$C$5:$C$6173=$C109)*(CriteriTecnici!$E$5:$E$6173="A")*(CriteriTecnici!$T$5:$T$6173="SI")*IFERROR(CriteriTecnici!$O$5:$O$6173*1,0)))&gt;0,MIN(7,SUMIFS(CriteriTecnici!$O:$O,CriteriTecnici!$Q:$Q,$A109&amp;"|"&amp;$C109,CriteriTecnici!$E:$E,"A")*(7/SUMPRODUCT(MAX((CriteriTecnici!$C$5:$C$6173=$C109)*(CriteriTecnici!$E$5:$E$6173="A")*(CriteriTecnici!$T$5:$T$6173="SI")*IFERROR(CriteriTecnici!$O$5:$O$6173*1,0))))),0)+IF(SUMPRODUCT(MAX((CriteriTecnici!$C$5:$C$6173=$C109)*(CriteriTecnici!$E$5:$E$6173="B")*(CriteriTecnici!$T$5:$T$6173="SI")*IFERROR(CriteriTecnici!$O$5:$O$6173*1,0)))&gt;0,MIN(14,SUMIFS(CriteriTecnici!$O:$O,CriteriTecnici!$Q:$Q,$A109&amp;"|"&amp;$C109,CriteriTecnici!$E:$E,"B")*(14/SUMPRODUCT(MAX((CriteriTecnici!$C$5:$C$6173=$C109)*(CriteriTecnici!$E$5:$E$6173="B")*(CriteriTecnici!$T$5:$T$6173="SI")*IFERROR(CriteriTecnici!$O$5:$O$6173*1,0))))),0)+IF(SUMPRODUCT(MAX((CriteriTecnici!$C$5:$C$6173=$C109)*(CriteriTecnici!$E$5:$E$6173="C")*(CriteriTecnici!$T$5:$T$6173="SI")*IFERROR(CriteriTecnici!$O$5:$O$6173*1,0)))&gt;0,MIN(14,SUMIFS(CriteriTecnici!$O:$O,CriteriTecnici!$Q:$Q,$A109&amp;"|"&amp;$C109,CriteriTecnici!$E:$E,"C")*(14/SUMPRODUCT(MAX((CriteriTecnici!$C$5:$C$6173=$C109)*(CriteriTecnici!$E$5:$E$6173="C")*(CriteriTecnici!$T$5:$T$6173="SI")*IFERROR(CriteriTecnici!$O$5:$O$6173*1,0))))),0)+IF(SUMPRODUCT(MAX((CriteriTecnici!$C$5:$C$6173=$C109)*(CriteriTecnici!$E$5:$E$6173="D")*(CriteriTecnici!$T$5:$T$6173="SI")*IFERROR(CriteriTecnici!$O$5:$O$6173*1,0)))&gt;0,MIN(10,SUMIFS(CriteriTecnici!$O:$O,CriteriTecnici!$Q:$Q,$A109&amp;"|"&amp;$C109,CriteriTecnici!$E:$E,"D")*(10/SUMPRODUCT(MAX((CriteriTecnici!$C$5:$C$6173=$C109)*(CriteriTecnici!$E$5:$E$6173="D")*(CriteriTecnici!$T$5:$T$6173="SI")*IFERROR(CriteriTecnici!$O$5:$O$6173*1,0))))),0)+IF(SUMPRODUCT(MAX((CriteriTecnici!$C$5:$C$6173=$C109)*(CriteriTecnici!$E$5:$E$6173="E")*(CriteriTecnici!$T$5:$T$6173="SI")*IFERROR(CriteriTecnici!$O$5:$O$6173*1,0)))&gt;0,MIN(4,SUMIFS(CriteriTecnici!$O:$O,CriteriTecnici!$Q:$Q,$A109&amp;"|"&amp;$C109,CriteriTecnici!$E:$E,"E")*(4/SUMPRODUCT(MAX((CriteriTecnici!$C$5:$C$6173=$C109)*(CriteriTecnici!$E$5:$E$6173="E")*(CriteriTecnici!$T$5:$T$6173="SI")*IFERROR(CriteriTecnici!$O$5:$O$6173*1,0))))),0)+IF(SUMPRODUCT(MAX((CriteriTecnici!$C$5:$C$6173=$C109)*(CriteriTecnici!$E$5:$E$6173="F")*(CriteriTecnici!$T$5:$T$6173="SI")*IFERROR(CriteriTecnici!$O$5:$O$6173*1,0)))&gt;0,MIN(14,SUMIFS(CriteriTecnici!$O:$O,CriteriTecnici!$Q:$Q,$A109&amp;"|"&amp;$C109,CriteriTecnici!$E:$E,"F")*(14/SUMPRODUCT(MAX((CriteriTecnici!$C$5:$C$6173=$C109)*(CriteriTecnici!$E$5:$E$6173="F")*(CriteriTecnici!$T$5:$T$6173="SI")*IFERROR(CriteriTecnici!$O$5:$O$6173*1,0))))),0)+IF(SUMPRODUCT(MAX((CriteriTecnici!$C$5:$C$6173=$C109)*(CriteriTecnici!$E$5:$E$6173="G")*(CriteriTecnici!$T$5:$T$6173="SI")*IFERROR(CriteriTecnici!$O$5:$O$6173*1,0)))&gt;0,MIN(7,SUMIFS(CriteriTecnici!$O:$O,CriteriTecnici!$Q:$Q,$A109&amp;"|"&amp;$C109,CriteriTecnici!$E:$E,"G")*(7/SUMPRODUCT(MAX((CriteriTecnici!$C$5:$C$6173=$C109)*(CriteriTecnici!$E$5:$E$6173="G")*(CriteriTecnici!$T$5:$T$6173="SI")*IFERROR(CriteriTecnici!$O$5:$O$6173*1,0))))),0),4),0),IFERROR($N109*1,0)),0))</f>
        <v/>
      </c>
      <c r="F109" s="20" t="n"/>
      <c r="G109" s="21">
        <f>IF($A109="","",IF(IFERROR(VALUE($D109),0)&lt;&gt;1,"NO",IF(IFERROR(VALUE($O109),0)&gt;=Parametri!$B$2,"SI","NO")))</f>
        <v/>
      </c>
      <c r="H109" s="21">
        <f>IF($G109="SI",SUMPRODUCT(MAX(($C$2:$C$200=$C109)*(IFERROR($D$2:$D$200*1,0)=1)*(IFERROR($O$2:$O$200*1,0)&gt;=Parametri!$B$2)*IFERROR($F$2:$F$200*1,0))),0)</f>
        <v/>
      </c>
      <c r="I109" s="21">
        <f>IF($G109="SI",IF($H109&gt;0,30*(IFERROR($F109*1,0)/$H109),0),0)</f>
        <v/>
      </c>
      <c r="J109" s="21">
        <f>IF($A109="",0,IF($G109="SI",ROUND(IFERROR($E109*1,0)+$I109,4),ROUND(IFERROR($E109*1,0),4)))</f>
        <v/>
      </c>
      <c r="K109" s="21">
        <f>IF($A109="","",IF(IFERROR(VALUE($D109),0)&lt;&gt;1,"Non attiva",IF(IFERROR(VALUE($O109),0)&lt;Parametri!$B$2,"Sotto soglia","")))</f>
        <v/>
      </c>
      <c r="L109" s="21">
        <f>IF($A109="","",$A109&amp;"|"&amp;$C109)</f>
        <v/>
      </c>
      <c r="M109" s="21">
        <f>IF($A109="","",$C109&amp;"|"&amp;TEXT($J109,"0.0000"))</f>
        <v/>
      </c>
      <c r="N109" s="21" t="n"/>
      <c r="O109" s="21">
        <f>IF($A109="",0,IFERROR(IF(SUMIFS(CriteriTecnici!$O:$O,CriteriTecnici!$Q:$Q,$A109&amp;"|"&amp;$C109)&gt;0,SUMIFS(CriteriTecnici!$O:$O,CriteriTecnici!$Q:$Q,$A109&amp;"|"&amp;$C109,CriteriTecnici!$F:$F,"Q")+SUMIFS(CriteriTecnici!$O:$O,CriteriTecnici!$Q:$Q,$A109&amp;"|"&amp;$C109,CriteriTecnici!$F:$F,"T"),IFERROR($N109*1,0)),0))</f>
        <v/>
      </c>
      <c r="P109" s="21">
        <f>IF($A109="","",IF(SUMIFS(CriteriTecnici!$O:$O,CriteriTecnici!$Q:$Q,$A109&amp;"|"&amp;$C109)&gt;0,"Criteri A-G","Aggregato"))</f>
        <v/>
      </c>
    </row>
    <row r="110">
      <c r="A110" s="20" t="n"/>
      <c r="B110" s="20" t="n"/>
      <c r="C110" s="20" t="n"/>
      <c r="D110" s="20" t="n"/>
      <c r="E110" s="21">
        <f>IF($A110="",0,IFERROR(IF(SUMIFS(CriteriTecnici!$O:$O,CriteriTecnici!$Q:$Q,$A110&amp;"|"&amp;$C110)&gt;0,IF($G110="SI",ROUND(IF(SUMPRODUCT(MAX((CriteriTecnici!$C$5:$C$6173=$C110)*(CriteriTecnici!$E$5:$E$6173="A")*(CriteriTecnici!$T$5:$T$6173="SI")*IFERROR(CriteriTecnici!$O$5:$O$6173*1,0)))&gt;0,MIN(7,SUMIFS(CriteriTecnici!$O:$O,CriteriTecnici!$Q:$Q,$A110&amp;"|"&amp;$C110,CriteriTecnici!$E:$E,"A")*(7/SUMPRODUCT(MAX((CriteriTecnici!$C$5:$C$6173=$C110)*(CriteriTecnici!$E$5:$E$6173="A")*(CriteriTecnici!$T$5:$T$6173="SI")*IFERROR(CriteriTecnici!$O$5:$O$6173*1,0))))),0)+IF(SUMPRODUCT(MAX((CriteriTecnici!$C$5:$C$6173=$C110)*(CriteriTecnici!$E$5:$E$6173="B")*(CriteriTecnici!$T$5:$T$6173="SI")*IFERROR(CriteriTecnici!$O$5:$O$6173*1,0)))&gt;0,MIN(14,SUMIFS(CriteriTecnici!$O:$O,CriteriTecnici!$Q:$Q,$A110&amp;"|"&amp;$C110,CriteriTecnici!$E:$E,"B")*(14/SUMPRODUCT(MAX((CriteriTecnici!$C$5:$C$6173=$C110)*(CriteriTecnici!$E$5:$E$6173="B")*(CriteriTecnici!$T$5:$T$6173="SI")*IFERROR(CriteriTecnici!$O$5:$O$6173*1,0))))),0)+IF(SUMPRODUCT(MAX((CriteriTecnici!$C$5:$C$6173=$C110)*(CriteriTecnici!$E$5:$E$6173="C")*(CriteriTecnici!$T$5:$T$6173="SI")*IFERROR(CriteriTecnici!$O$5:$O$6173*1,0)))&gt;0,MIN(14,SUMIFS(CriteriTecnici!$O:$O,CriteriTecnici!$Q:$Q,$A110&amp;"|"&amp;$C110,CriteriTecnici!$E:$E,"C")*(14/SUMPRODUCT(MAX((CriteriTecnici!$C$5:$C$6173=$C110)*(CriteriTecnici!$E$5:$E$6173="C")*(CriteriTecnici!$T$5:$T$6173="SI")*IFERROR(CriteriTecnici!$O$5:$O$6173*1,0))))),0)+IF(SUMPRODUCT(MAX((CriteriTecnici!$C$5:$C$6173=$C110)*(CriteriTecnici!$E$5:$E$6173="D")*(CriteriTecnici!$T$5:$T$6173="SI")*IFERROR(CriteriTecnici!$O$5:$O$6173*1,0)))&gt;0,MIN(10,SUMIFS(CriteriTecnici!$O:$O,CriteriTecnici!$Q:$Q,$A110&amp;"|"&amp;$C110,CriteriTecnici!$E:$E,"D")*(10/SUMPRODUCT(MAX((CriteriTecnici!$C$5:$C$6173=$C110)*(CriteriTecnici!$E$5:$E$6173="D")*(CriteriTecnici!$T$5:$T$6173="SI")*IFERROR(CriteriTecnici!$O$5:$O$6173*1,0))))),0)+IF(SUMPRODUCT(MAX((CriteriTecnici!$C$5:$C$6173=$C110)*(CriteriTecnici!$E$5:$E$6173="E")*(CriteriTecnici!$T$5:$T$6173="SI")*IFERROR(CriteriTecnici!$O$5:$O$6173*1,0)))&gt;0,MIN(4,SUMIFS(CriteriTecnici!$O:$O,CriteriTecnici!$Q:$Q,$A110&amp;"|"&amp;$C110,CriteriTecnici!$E:$E,"E")*(4/SUMPRODUCT(MAX((CriteriTecnici!$C$5:$C$6173=$C110)*(CriteriTecnici!$E$5:$E$6173="E")*(CriteriTecnici!$T$5:$T$6173="SI")*IFERROR(CriteriTecnici!$O$5:$O$6173*1,0))))),0)+IF(SUMPRODUCT(MAX((CriteriTecnici!$C$5:$C$6173=$C110)*(CriteriTecnici!$E$5:$E$6173="F")*(CriteriTecnici!$T$5:$T$6173="SI")*IFERROR(CriteriTecnici!$O$5:$O$6173*1,0)))&gt;0,MIN(14,SUMIFS(CriteriTecnici!$O:$O,CriteriTecnici!$Q:$Q,$A110&amp;"|"&amp;$C110,CriteriTecnici!$E:$E,"F")*(14/SUMPRODUCT(MAX((CriteriTecnici!$C$5:$C$6173=$C110)*(CriteriTecnici!$E$5:$E$6173="F")*(CriteriTecnici!$T$5:$T$6173="SI")*IFERROR(CriteriTecnici!$O$5:$O$6173*1,0))))),0)+IF(SUMPRODUCT(MAX((CriteriTecnici!$C$5:$C$6173=$C110)*(CriteriTecnici!$E$5:$E$6173="G")*(CriteriTecnici!$T$5:$T$6173="SI")*IFERROR(CriteriTecnici!$O$5:$O$6173*1,0)))&gt;0,MIN(7,SUMIFS(CriteriTecnici!$O:$O,CriteriTecnici!$Q:$Q,$A110&amp;"|"&amp;$C110,CriteriTecnici!$E:$E,"G")*(7/SUMPRODUCT(MAX((CriteriTecnici!$C$5:$C$6173=$C110)*(CriteriTecnici!$E$5:$E$6173="G")*(CriteriTecnici!$T$5:$T$6173="SI")*IFERROR(CriteriTecnici!$O$5:$O$6173*1,0))))),0),4),0),IFERROR($N110*1,0)),0))</f>
        <v/>
      </c>
      <c r="F110" s="20" t="n"/>
      <c r="G110" s="21">
        <f>IF($A110="","",IF(IFERROR(VALUE($D110),0)&lt;&gt;1,"NO",IF(IFERROR(VALUE($O110),0)&gt;=Parametri!$B$2,"SI","NO")))</f>
        <v/>
      </c>
      <c r="H110" s="21">
        <f>IF($G110="SI",SUMPRODUCT(MAX(($C$2:$C$200=$C110)*(IFERROR($D$2:$D$200*1,0)=1)*(IFERROR($O$2:$O$200*1,0)&gt;=Parametri!$B$2)*IFERROR($F$2:$F$200*1,0))),0)</f>
        <v/>
      </c>
      <c r="I110" s="21">
        <f>IF($G110="SI",IF($H110&gt;0,30*(IFERROR($F110*1,0)/$H110),0),0)</f>
        <v/>
      </c>
      <c r="J110" s="21">
        <f>IF($A110="",0,IF($G110="SI",ROUND(IFERROR($E110*1,0)+$I110,4),ROUND(IFERROR($E110*1,0),4)))</f>
        <v/>
      </c>
      <c r="K110" s="21">
        <f>IF($A110="","",IF(IFERROR(VALUE($D110),0)&lt;&gt;1,"Non attiva",IF(IFERROR(VALUE($O110),0)&lt;Parametri!$B$2,"Sotto soglia","")))</f>
        <v/>
      </c>
      <c r="L110" s="21">
        <f>IF($A110="","",$A110&amp;"|"&amp;$C110)</f>
        <v/>
      </c>
      <c r="M110" s="21">
        <f>IF($A110="","",$C110&amp;"|"&amp;TEXT($J110,"0.0000"))</f>
        <v/>
      </c>
      <c r="N110" s="21" t="n"/>
      <c r="O110" s="21">
        <f>IF($A110="",0,IFERROR(IF(SUMIFS(CriteriTecnici!$O:$O,CriteriTecnici!$Q:$Q,$A110&amp;"|"&amp;$C110)&gt;0,SUMIFS(CriteriTecnici!$O:$O,CriteriTecnici!$Q:$Q,$A110&amp;"|"&amp;$C110,CriteriTecnici!$F:$F,"Q")+SUMIFS(CriteriTecnici!$O:$O,CriteriTecnici!$Q:$Q,$A110&amp;"|"&amp;$C110,CriteriTecnici!$F:$F,"T"),IFERROR($N110*1,0)),0))</f>
        <v/>
      </c>
      <c r="P110" s="21">
        <f>IF($A110="","",IF(SUMIFS(CriteriTecnici!$O:$O,CriteriTecnici!$Q:$Q,$A110&amp;"|"&amp;$C110)&gt;0,"Criteri A-G","Aggregato"))</f>
        <v/>
      </c>
    </row>
    <row r="111">
      <c r="A111" s="20" t="n"/>
      <c r="B111" s="20" t="n"/>
      <c r="C111" s="20" t="n"/>
      <c r="D111" s="20" t="n"/>
      <c r="E111" s="21">
        <f>IF($A111="",0,IFERROR(IF(SUMIFS(CriteriTecnici!$O:$O,CriteriTecnici!$Q:$Q,$A111&amp;"|"&amp;$C111)&gt;0,IF($G111="SI",ROUND(IF(SUMPRODUCT(MAX((CriteriTecnici!$C$5:$C$6173=$C111)*(CriteriTecnici!$E$5:$E$6173="A")*(CriteriTecnici!$T$5:$T$6173="SI")*IFERROR(CriteriTecnici!$O$5:$O$6173*1,0)))&gt;0,MIN(7,SUMIFS(CriteriTecnici!$O:$O,CriteriTecnici!$Q:$Q,$A111&amp;"|"&amp;$C111,CriteriTecnici!$E:$E,"A")*(7/SUMPRODUCT(MAX((CriteriTecnici!$C$5:$C$6173=$C111)*(CriteriTecnici!$E$5:$E$6173="A")*(CriteriTecnici!$T$5:$T$6173="SI")*IFERROR(CriteriTecnici!$O$5:$O$6173*1,0))))),0)+IF(SUMPRODUCT(MAX((CriteriTecnici!$C$5:$C$6173=$C111)*(CriteriTecnici!$E$5:$E$6173="B")*(CriteriTecnici!$T$5:$T$6173="SI")*IFERROR(CriteriTecnici!$O$5:$O$6173*1,0)))&gt;0,MIN(14,SUMIFS(CriteriTecnici!$O:$O,CriteriTecnici!$Q:$Q,$A111&amp;"|"&amp;$C111,CriteriTecnici!$E:$E,"B")*(14/SUMPRODUCT(MAX((CriteriTecnici!$C$5:$C$6173=$C111)*(CriteriTecnici!$E$5:$E$6173="B")*(CriteriTecnici!$T$5:$T$6173="SI")*IFERROR(CriteriTecnici!$O$5:$O$6173*1,0))))),0)+IF(SUMPRODUCT(MAX((CriteriTecnici!$C$5:$C$6173=$C111)*(CriteriTecnici!$E$5:$E$6173="C")*(CriteriTecnici!$T$5:$T$6173="SI")*IFERROR(CriteriTecnici!$O$5:$O$6173*1,0)))&gt;0,MIN(14,SUMIFS(CriteriTecnici!$O:$O,CriteriTecnici!$Q:$Q,$A111&amp;"|"&amp;$C111,CriteriTecnici!$E:$E,"C")*(14/SUMPRODUCT(MAX((CriteriTecnici!$C$5:$C$6173=$C111)*(CriteriTecnici!$E$5:$E$6173="C")*(CriteriTecnici!$T$5:$T$6173="SI")*IFERROR(CriteriTecnici!$O$5:$O$6173*1,0))))),0)+IF(SUMPRODUCT(MAX((CriteriTecnici!$C$5:$C$6173=$C111)*(CriteriTecnici!$E$5:$E$6173="D")*(CriteriTecnici!$T$5:$T$6173="SI")*IFERROR(CriteriTecnici!$O$5:$O$6173*1,0)))&gt;0,MIN(10,SUMIFS(CriteriTecnici!$O:$O,CriteriTecnici!$Q:$Q,$A111&amp;"|"&amp;$C111,CriteriTecnici!$E:$E,"D")*(10/SUMPRODUCT(MAX((CriteriTecnici!$C$5:$C$6173=$C111)*(CriteriTecnici!$E$5:$E$6173="D")*(CriteriTecnici!$T$5:$T$6173="SI")*IFERROR(CriteriTecnici!$O$5:$O$6173*1,0))))),0)+IF(SUMPRODUCT(MAX((CriteriTecnici!$C$5:$C$6173=$C111)*(CriteriTecnici!$E$5:$E$6173="E")*(CriteriTecnici!$T$5:$T$6173="SI")*IFERROR(CriteriTecnici!$O$5:$O$6173*1,0)))&gt;0,MIN(4,SUMIFS(CriteriTecnici!$O:$O,CriteriTecnici!$Q:$Q,$A111&amp;"|"&amp;$C111,CriteriTecnici!$E:$E,"E")*(4/SUMPRODUCT(MAX((CriteriTecnici!$C$5:$C$6173=$C111)*(CriteriTecnici!$E$5:$E$6173="E")*(CriteriTecnici!$T$5:$T$6173="SI")*IFERROR(CriteriTecnici!$O$5:$O$6173*1,0))))),0)+IF(SUMPRODUCT(MAX((CriteriTecnici!$C$5:$C$6173=$C111)*(CriteriTecnici!$E$5:$E$6173="F")*(CriteriTecnici!$T$5:$T$6173="SI")*IFERROR(CriteriTecnici!$O$5:$O$6173*1,0)))&gt;0,MIN(14,SUMIFS(CriteriTecnici!$O:$O,CriteriTecnici!$Q:$Q,$A111&amp;"|"&amp;$C111,CriteriTecnici!$E:$E,"F")*(14/SUMPRODUCT(MAX((CriteriTecnici!$C$5:$C$6173=$C111)*(CriteriTecnici!$E$5:$E$6173="F")*(CriteriTecnici!$T$5:$T$6173="SI")*IFERROR(CriteriTecnici!$O$5:$O$6173*1,0))))),0)+IF(SUMPRODUCT(MAX((CriteriTecnici!$C$5:$C$6173=$C111)*(CriteriTecnici!$E$5:$E$6173="G")*(CriteriTecnici!$T$5:$T$6173="SI")*IFERROR(CriteriTecnici!$O$5:$O$6173*1,0)))&gt;0,MIN(7,SUMIFS(CriteriTecnici!$O:$O,CriteriTecnici!$Q:$Q,$A111&amp;"|"&amp;$C111,CriteriTecnici!$E:$E,"G")*(7/SUMPRODUCT(MAX((CriteriTecnici!$C$5:$C$6173=$C111)*(CriteriTecnici!$E$5:$E$6173="G")*(CriteriTecnici!$T$5:$T$6173="SI")*IFERROR(CriteriTecnici!$O$5:$O$6173*1,0))))),0),4),0),IFERROR($N111*1,0)),0))</f>
        <v/>
      </c>
      <c r="F111" s="20" t="n"/>
      <c r="G111" s="21">
        <f>IF($A111="","",IF(IFERROR(VALUE($D111),0)&lt;&gt;1,"NO",IF(IFERROR(VALUE($O111),0)&gt;=Parametri!$B$2,"SI","NO")))</f>
        <v/>
      </c>
      <c r="H111" s="21">
        <f>IF($G111="SI",SUMPRODUCT(MAX(($C$2:$C$200=$C111)*(IFERROR($D$2:$D$200*1,0)=1)*(IFERROR($O$2:$O$200*1,0)&gt;=Parametri!$B$2)*IFERROR($F$2:$F$200*1,0))),0)</f>
        <v/>
      </c>
      <c r="I111" s="21">
        <f>IF($G111="SI",IF($H111&gt;0,30*(IFERROR($F111*1,0)/$H111),0),0)</f>
        <v/>
      </c>
      <c r="J111" s="21">
        <f>IF($A111="",0,IF($G111="SI",ROUND(IFERROR($E111*1,0)+$I111,4),ROUND(IFERROR($E111*1,0),4)))</f>
        <v/>
      </c>
      <c r="K111" s="21">
        <f>IF($A111="","",IF(IFERROR(VALUE($D111),0)&lt;&gt;1,"Non attiva",IF(IFERROR(VALUE($O111),0)&lt;Parametri!$B$2,"Sotto soglia","")))</f>
        <v/>
      </c>
      <c r="L111" s="21">
        <f>IF($A111="","",$A111&amp;"|"&amp;$C111)</f>
        <v/>
      </c>
      <c r="M111" s="21">
        <f>IF($A111="","",$C111&amp;"|"&amp;TEXT($J111,"0.0000"))</f>
        <v/>
      </c>
      <c r="N111" s="21" t="n"/>
      <c r="O111" s="21">
        <f>IF($A111="",0,IFERROR(IF(SUMIFS(CriteriTecnici!$O:$O,CriteriTecnici!$Q:$Q,$A111&amp;"|"&amp;$C111)&gt;0,SUMIFS(CriteriTecnici!$O:$O,CriteriTecnici!$Q:$Q,$A111&amp;"|"&amp;$C111,CriteriTecnici!$F:$F,"Q")+SUMIFS(CriteriTecnici!$O:$O,CriteriTecnici!$Q:$Q,$A111&amp;"|"&amp;$C111,CriteriTecnici!$F:$F,"T"),IFERROR($N111*1,0)),0))</f>
        <v/>
      </c>
      <c r="P111" s="21">
        <f>IF($A111="","",IF(SUMIFS(CriteriTecnici!$O:$O,CriteriTecnici!$Q:$Q,$A111&amp;"|"&amp;$C111)&gt;0,"Criteri A-G","Aggregato"))</f>
        <v/>
      </c>
    </row>
    <row r="112">
      <c r="A112" s="20" t="n"/>
      <c r="B112" s="20" t="n"/>
      <c r="C112" s="20" t="n"/>
      <c r="D112" s="20" t="n"/>
      <c r="E112" s="21">
        <f>IF($A112="",0,IFERROR(IF(SUMIFS(CriteriTecnici!$O:$O,CriteriTecnici!$Q:$Q,$A112&amp;"|"&amp;$C112)&gt;0,IF($G112="SI",ROUND(IF(SUMPRODUCT(MAX((CriteriTecnici!$C$5:$C$6173=$C112)*(CriteriTecnici!$E$5:$E$6173="A")*(CriteriTecnici!$T$5:$T$6173="SI")*IFERROR(CriteriTecnici!$O$5:$O$6173*1,0)))&gt;0,MIN(7,SUMIFS(CriteriTecnici!$O:$O,CriteriTecnici!$Q:$Q,$A112&amp;"|"&amp;$C112,CriteriTecnici!$E:$E,"A")*(7/SUMPRODUCT(MAX((CriteriTecnici!$C$5:$C$6173=$C112)*(CriteriTecnici!$E$5:$E$6173="A")*(CriteriTecnici!$T$5:$T$6173="SI")*IFERROR(CriteriTecnici!$O$5:$O$6173*1,0))))),0)+IF(SUMPRODUCT(MAX((CriteriTecnici!$C$5:$C$6173=$C112)*(CriteriTecnici!$E$5:$E$6173="B")*(CriteriTecnici!$T$5:$T$6173="SI")*IFERROR(CriteriTecnici!$O$5:$O$6173*1,0)))&gt;0,MIN(14,SUMIFS(CriteriTecnici!$O:$O,CriteriTecnici!$Q:$Q,$A112&amp;"|"&amp;$C112,CriteriTecnici!$E:$E,"B")*(14/SUMPRODUCT(MAX((CriteriTecnici!$C$5:$C$6173=$C112)*(CriteriTecnici!$E$5:$E$6173="B")*(CriteriTecnici!$T$5:$T$6173="SI")*IFERROR(CriteriTecnici!$O$5:$O$6173*1,0))))),0)+IF(SUMPRODUCT(MAX((CriteriTecnici!$C$5:$C$6173=$C112)*(CriteriTecnici!$E$5:$E$6173="C")*(CriteriTecnici!$T$5:$T$6173="SI")*IFERROR(CriteriTecnici!$O$5:$O$6173*1,0)))&gt;0,MIN(14,SUMIFS(CriteriTecnici!$O:$O,CriteriTecnici!$Q:$Q,$A112&amp;"|"&amp;$C112,CriteriTecnici!$E:$E,"C")*(14/SUMPRODUCT(MAX((CriteriTecnici!$C$5:$C$6173=$C112)*(CriteriTecnici!$E$5:$E$6173="C")*(CriteriTecnici!$T$5:$T$6173="SI")*IFERROR(CriteriTecnici!$O$5:$O$6173*1,0))))),0)+IF(SUMPRODUCT(MAX((CriteriTecnici!$C$5:$C$6173=$C112)*(CriteriTecnici!$E$5:$E$6173="D")*(CriteriTecnici!$T$5:$T$6173="SI")*IFERROR(CriteriTecnici!$O$5:$O$6173*1,0)))&gt;0,MIN(10,SUMIFS(CriteriTecnici!$O:$O,CriteriTecnici!$Q:$Q,$A112&amp;"|"&amp;$C112,CriteriTecnici!$E:$E,"D")*(10/SUMPRODUCT(MAX((CriteriTecnici!$C$5:$C$6173=$C112)*(CriteriTecnici!$E$5:$E$6173="D")*(CriteriTecnici!$T$5:$T$6173="SI")*IFERROR(CriteriTecnici!$O$5:$O$6173*1,0))))),0)+IF(SUMPRODUCT(MAX((CriteriTecnici!$C$5:$C$6173=$C112)*(CriteriTecnici!$E$5:$E$6173="E")*(CriteriTecnici!$T$5:$T$6173="SI")*IFERROR(CriteriTecnici!$O$5:$O$6173*1,0)))&gt;0,MIN(4,SUMIFS(CriteriTecnici!$O:$O,CriteriTecnici!$Q:$Q,$A112&amp;"|"&amp;$C112,CriteriTecnici!$E:$E,"E")*(4/SUMPRODUCT(MAX((CriteriTecnici!$C$5:$C$6173=$C112)*(CriteriTecnici!$E$5:$E$6173="E")*(CriteriTecnici!$T$5:$T$6173="SI")*IFERROR(CriteriTecnici!$O$5:$O$6173*1,0))))),0)+IF(SUMPRODUCT(MAX((CriteriTecnici!$C$5:$C$6173=$C112)*(CriteriTecnici!$E$5:$E$6173="F")*(CriteriTecnici!$T$5:$T$6173="SI")*IFERROR(CriteriTecnici!$O$5:$O$6173*1,0)))&gt;0,MIN(14,SUMIFS(CriteriTecnici!$O:$O,CriteriTecnici!$Q:$Q,$A112&amp;"|"&amp;$C112,CriteriTecnici!$E:$E,"F")*(14/SUMPRODUCT(MAX((CriteriTecnici!$C$5:$C$6173=$C112)*(CriteriTecnici!$E$5:$E$6173="F")*(CriteriTecnici!$T$5:$T$6173="SI")*IFERROR(CriteriTecnici!$O$5:$O$6173*1,0))))),0)+IF(SUMPRODUCT(MAX((CriteriTecnici!$C$5:$C$6173=$C112)*(CriteriTecnici!$E$5:$E$6173="G")*(CriteriTecnici!$T$5:$T$6173="SI")*IFERROR(CriteriTecnici!$O$5:$O$6173*1,0)))&gt;0,MIN(7,SUMIFS(CriteriTecnici!$O:$O,CriteriTecnici!$Q:$Q,$A112&amp;"|"&amp;$C112,CriteriTecnici!$E:$E,"G")*(7/SUMPRODUCT(MAX((CriteriTecnici!$C$5:$C$6173=$C112)*(CriteriTecnici!$E$5:$E$6173="G")*(CriteriTecnici!$T$5:$T$6173="SI")*IFERROR(CriteriTecnici!$O$5:$O$6173*1,0))))),0),4),0),IFERROR($N112*1,0)),0))</f>
        <v/>
      </c>
      <c r="F112" s="20" t="n"/>
      <c r="G112" s="21">
        <f>IF($A112="","",IF(IFERROR(VALUE($D112),0)&lt;&gt;1,"NO",IF(IFERROR(VALUE($O112),0)&gt;=Parametri!$B$2,"SI","NO")))</f>
        <v/>
      </c>
      <c r="H112" s="21">
        <f>IF($G112="SI",SUMPRODUCT(MAX(($C$2:$C$200=$C112)*(IFERROR($D$2:$D$200*1,0)=1)*(IFERROR($O$2:$O$200*1,0)&gt;=Parametri!$B$2)*IFERROR($F$2:$F$200*1,0))),0)</f>
        <v/>
      </c>
      <c r="I112" s="21">
        <f>IF($G112="SI",IF($H112&gt;0,30*(IFERROR($F112*1,0)/$H112),0),0)</f>
        <v/>
      </c>
      <c r="J112" s="21">
        <f>IF($A112="",0,IF($G112="SI",ROUND(IFERROR($E112*1,0)+$I112,4),ROUND(IFERROR($E112*1,0),4)))</f>
        <v/>
      </c>
      <c r="K112" s="21">
        <f>IF($A112="","",IF(IFERROR(VALUE($D112),0)&lt;&gt;1,"Non attiva",IF(IFERROR(VALUE($O112),0)&lt;Parametri!$B$2,"Sotto soglia","")))</f>
        <v/>
      </c>
      <c r="L112" s="21">
        <f>IF($A112="","",$A112&amp;"|"&amp;$C112)</f>
        <v/>
      </c>
      <c r="M112" s="21">
        <f>IF($A112="","",$C112&amp;"|"&amp;TEXT($J112,"0.0000"))</f>
        <v/>
      </c>
      <c r="N112" s="21" t="n"/>
      <c r="O112" s="21">
        <f>IF($A112="",0,IFERROR(IF(SUMIFS(CriteriTecnici!$O:$O,CriteriTecnici!$Q:$Q,$A112&amp;"|"&amp;$C112)&gt;0,SUMIFS(CriteriTecnici!$O:$O,CriteriTecnici!$Q:$Q,$A112&amp;"|"&amp;$C112,CriteriTecnici!$F:$F,"Q")+SUMIFS(CriteriTecnici!$O:$O,CriteriTecnici!$Q:$Q,$A112&amp;"|"&amp;$C112,CriteriTecnici!$F:$F,"T"),IFERROR($N112*1,0)),0))</f>
        <v/>
      </c>
      <c r="P112" s="21">
        <f>IF($A112="","",IF(SUMIFS(CriteriTecnici!$O:$O,CriteriTecnici!$Q:$Q,$A112&amp;"|"&amp;$C112)&gt;0,"Criteri A-G","Aggregato"))</f>
        <v/>
      </c>
    </row>
    <row r="113">
      <c r="A113" s="20" t="n"/>
      <c r="B113" s="20" t="n"/>
      <c r="C113" s="20" t="n"/>
      <c r="D113" s="20" t="n"/>
      <c r="E113" s="21">
        <f>IF($A113="",0,IFERROR(IF(SUMIFS(CriteriTecnici!$O:$O,CriteriTecnici!$Q:$Q,$A113&amp;"|"&amp;$C113)&gt;0,IF($G113="SI",ROUND(IF(SUMPRODUCT(MAX((CriteriTecnici!$C$5:$C$6173=$C113)*(CriteriTecnici!$E$5:$E$6173="A")*(CriteriTecnici!$T$5:$T$6173="SI")*IFERROR(CriteriTecnici!$O$5:$O$6173*1,0)))&gt;0,MIN(7,SUMIFS(CriteriTecnici!$O:$O,CriteriTecnici!$Q:$Q,$A113&amp;"|"&amp;$C113,CriteriTecnici!$E:$E,"A")*(7/SUMPRODUCT(MAX((CriteriTecnici!$C$5:$C$6173=$C113)*(CriteriTecnici!$E$5:$E$6173="A")*(CriteriTecnici!$T$5:$T$6173="SI")*IFERROR(CriteriTecnici!$O$5:$O$6173*1,0))))),0)+IF(SUMPRODUCT(MAX((CriteriTecnici!$C$5:$C$6173=$C113)*(CriteriTecnici!$E$5:$E$6173="B")*(CriteriTecnici!$T$5:$T$6173="SI")*IFERROR(CriteriTecnici!$O$5:$O$6173*1,0)))&gt;0,MIN(14,SUMIFS(CriteriTecnici!$O:$O,CriteriTecnici!$Q:$Q,$A113&amp;"|"&amp;$C113,CriteriTecnici!$E:$E,"B")*(14/SUMPRODUCT(MAX((CriteriTecnici!$C$5:$C$6173=$C113)*(CriteriTecnici!$E$5:$E$6173="B")*(CriteriTecnici!$T$5:$T$6173="SI")*IFERROR(CriteriTecnici!$O$5:$O$6173*1,0))))),0)+IF(SUMPRODUCT(MAX((CriteriTecnici!$C$5:$C$6173=$C113)*(CriteriTecnici!$E$5:$E$6173="C")*(CriteriTecnici!$T$5:$T$6173="SI")*IFERROR(CriteriTecnici!$O$5:$O$6173*1,0)))&gt;0,MIN(14,SUMIFS(CriteriTecnici!$O:$O,CriteriTecnici!$Q:$Q,$A113&amp;"|"&amp;$C113,CriteriTecnici!$E:$E,"C")*(14/SUMPRODUCT(MAX((CriteriTecnici!$C$5:$C$6173=$C113)*(CriteriTecnici!$E$5:$E$6173="C")*(CriteriTecnici!$T$5:$T$6173="SI")*IFERROR(CriteriTecnici!$O$5:$O$6173*1,0))))),0)+IF(SUMPRODUCT(MAX((CriteriTecnici!$C$5:$C$6173=$C113)*(CriteriTecnici!$E$5:$E$6173="D")*(CriteriTecnici!$T$5:$T$6173="SI")*IFERROR(CriteriTecnici!$O$5:$O$6173*1,0)))&gt;0,MIN(10,SUMIFS(CriteriTecnici!$O:$O,CriteriTecnici!$Q:$Q,$A113&amp;"|"&amp;$C113,CriteriTecnici!$E:$E,"D")*(10/SUMPRODUCT(MAX((CriteriTecnici!$C$5:$C$6173=$C113)*(CriteriTecnici!$E$5:$E$6173="D")*(CriteriTecnici!$T$5:$T$6173="SI")*IFERROR(CriteriTecnici!$O$5:$O$6173*1,0))))),0)+IF(SUMPRODUCT(MAX((CriteriTecnici!$C$5:$C$6173=$C113)*(CriteriTecnici!$E$5:$E$6173="E")*(CriteriTecnici!$T$5:$T$6173="SI")*IFERROR(CriteriTecnici!$O$5:$O$6173*1,0)))&gt;0,MIN(4,SUMIFS(CriteriTecnici!$O:$O,CriteriTecnici!$Q:$Q,$A113&amp;"|"&amp;$C113,CriteriTecnici!$E:$E,"E")*(4/SUMPRODUCT(MAX((CriteriTecnici!$C$5:$C$6173=$C113)*(CriteriTecnici!$E$5:$E$6173="E")*(CriteriTecnici!$T$5:$T$6173="SI")*IFERROR(CriteriTecnici!$O$5:$O$6173*1,0))))),0)+IF(SUMPRODUCT(MAX((CriteriTecnici!$C$5:$C$6173=$C113)*(CriteriTecnici!$E$5:$E$6173="F")*(CriteriTecnici!$T$5:$T$6173="SI")*IFERROR(CriteriTecnici!$O$5:$O$6173*1,0)))&gt;0,MIN(14,SUMIFS(CriteriTecnici!$O:$O,CriteriTecnici!$Q:$Q,$A113&amp;"|"&amp;$C113,CriteriTecnici!$E:$E,"F")*(14/SUMPRODUCT(MAX((CriteriTecnici!$C$5:$C$6173=$C113)*(CriteriTecnici!$E$5:$E$6173="F")*(CriteriTecnici!$T$5:$T$6173="SI")*IFERROR(CriteriTecnici!$O$5:$O$6173*1,0))))),0)+IF(SUMPRODUCT(MAX((CriteriTecnici!$C$5:$C$6173=$C113)*(CriteriTecnici!$E$5:$E$6173="G")*(CriteriTecnici!$T$5:$T$6173="SI")*IFERROR(CriteriTecnici!$O$5:$O$6173*1,0)))&gt;0,MIN(7,SUMIFS(CriteriTecnici!$O:$O,CriteriTecnici!$Q:$Q,$A113&amp;"|"&amp;$C113,CriteriTecnici!$E:$E,"G")*(7/SUMPRODUCT(MAX((CriteriTecnici!$C$5:$C$6173=$C113)*(CriteriTecnici!$E$5:$E$6173="G")*(CriteriTecnici!$T$5:$T$6173="SI")*IFERROR(CriteriTecnici!$O$5:$O$6173*1,0))))),0),4),0),IFERROR($N113*1,0)),0))</f>
        <v/>
      </c>
      <c r="F113" s="20" t="n"/>
      <c r="G113" s="21">
        <f>IF($A113="","",IF(IFERROR(VALUE($D113),0)&lt;&gt;1,"NO",IF(IFERROR(VALUE($O113),0)&gt;=Parametri!$B$2,"SI","NO")))</f>
        <v/>
      </c>
      <c r="H113" s="21">
        <f>IF($G113="SI",SUMPRODUCT(MAX(($C$2:$C$200=$C113)*(IFERROR($D$2:$D$200*1,0)=1)*(IFERROR($O$2:$O$200*1,0)&gt;=Parametri!$B$2)*IFERROR($F$2:$F$200*1,0))),0)</f>
        <v/>
      </c>
      <c r="I113" s="21">
        <f>IF($G113="SI",IF($H113&gt;0,30*(IFERROR($F113*1,0)/$H113),0),0)</f>
        <v/>
      </c>
      <c r="J113" s="21">
        <f>IF($A113="",0,IF($G113="SI",ROUND(IFERROR($E113*1,0)+$I113,4),ROUND(IFERROR($E113*1,0),4)))</f>
        <v/>
      </c>
      <c r="K113" s="21">
        <f>IF($A113="","",IF(IFERROR(VALUE($D113),0)&lt;&gt;1,"Non attiva",IF(IFERROR(VALUE($O113),0)&lt;Parametri!$B$2,"Sotto soglia","")))</f>
        <v/>
      </c>
      <c r="L113" s="21">
        <f>IF($A113="","",$A113&amp;"|"&amp;$C113)</f>
        <v/>
      </c>
      <c r="M113" s="21">
        <f>IF($A113="","",$C113&amp;"|"&amp;TEXT($J113,"0.0000"))</f>
        <v/>
      </c>
      <c r="N113" s="21" t="n"/>
      <c r="O113" s="21">
        <f>IF($A113="",0,IFERROR(IF(SUMIFS(CriteriTecnici!$O:$O,CriteriTecnici!$Q:$Q,$A113&amp;"|"&amp;$C113)&gt;0,SUMIFS(CriteriTecnici!$O:$O,CriteriTecnici!$Q:$Q,$A113&amp;"|"&amp;$C113,CriteriTecnici!$F:$F,"Q")+SUMIFS(CriteriTecnici!$O:$O,CriteriTecnici!$Q:$Q,$A113&amp;"|"&amp;$C113,CriteriTecnici!$F:$F,"T"),IFERROR($N113*1,0)),0))</f>
        <v/>
      </c>
      <c r="P113" s="21">
        <f>IF($A113="","",IF(SUMIFS(CriteriTecnici!$O:$O,CriteriTecnici!$Q:$Q,$A113&amp;"|"&amp;$C113)&gt;0,"Criteri A-G","Aggregato"))</f>
        <v/>
      </c>
    </row>
    <row r="114">
      <c r="A114" s="20" t="n"/>
      <c r="B114" s="20" t="n"/>
      <c r="C114" s="20" t="n"/>
      <c r="D114" s="20" t="n"/>
      <c r="E114" s="21">
        <f>IF($A114="",0,IFERROR(IF(SUMIFS(CriteriTecnici!$O:$O,CriteriTecnici!$Q:$Q,$A114&amp;"|"&amp;$C114)&gt;0,IF($G114="SI",ROUND(IF(SUMPRODUCT(MAX((CriteriTecnici!$C$5:$C$6173=$C114)*(CriteriTecnici!$E$5:$E$6173="A")*(CriteriTecnici!$T$5:$T$6173="SI")*IFERROR(CriteriTecnici!$O$5:$O$6173*1,0)))&gt;0,MIN(7,SUMIFS(CriteriTecnici!$O:$O,CriteriTecnici!$Q:$Q,$A114&amp;"|"&amp;$C114,CriteriTecnici!$E:$E,"A")*(7/SUMPRODUCT(MAX((CriteriTecnici!$C$5:$C$6173=$C114)*(CriteriTecnici!$E$5:$E$6173="A")*(CriteriTecnici!$T$5:$T$6173="SI")*IFERROR(CriteriTecnici!$O$5:$O$6173*1,0))))),0)+IF(SUMPRODUCT(MAX((CriteriTecnici!$C$5:$C$6173=$C114)*(CriteriTecnici!$E$5:$E$6173="B")*(CriteriTecnici!$T$5:$T$6173="SI")*IFERROR(CriteriTecnici!$O$5:$O$6173*1,0)))&gt;0,MIN(14,SUMIFS(CriteriTecnici!$O:$O,CriteriTecnici!$Q:$Q,$A114&amp;"|"&amp;$C114,CriteriTecnici!$E:$E,"B")*(14/SUMPRODUCT(MAX((CriteriTecnici!$C$5:$C$6173=$C114)*(CriteriTecnici!$E$5:$E$6173="B")*(CriteriTecnici!$T$5:$T$6173="SI")*IFERROR(CriteriTecnici!$O$5:$O$6173*1,0))))),0)+IF(SUMPRODUCT(MAX((CriteriTecnici!$C$5:$C$6173=$C114)*(CriteriTecnici!$E$5:$E$6173="C")*(CriteriTecnici!$T$5:$T$6173="SI")*IFERROR(CriteriTecnici!$O$5:$O$6173*1,0)))&gt;0,MIN(14,SUMIFS(CriteriTecnici!$O:$O,CriteriTecnici!$Q:$Q,$A114&amp;"|"&amp;$C114,CriteriTecnici!$E:$E,"C")*(14/SUMPRODUCT(MAX((CriteriTecnici!$C$5:$C$6173=$C114)*(CriteriTecnici!$E$5:$E$6173="C")*(CriteriTecnici!$T$5:$T$6173="SI")*IFERROR(CriteriTecnici!$O$5:$O$6173*1,0))))),0)+IF(SUMPRODUCT(MAX((CriteriTecnici!$C$5:$C$6173=$C114)*(CriteriTecnici!$E$5:$E$6173="D")*(CriteriTecnici!$T$5:$T$6173="SI")*IFERROR(CriteriTecnici!$O$5:$O$6173*1,0)))&gt;0,MIN(10,SUMIFS(CriteriTecnici!$O:$O,CriteriTecnici!$Q:$Q,$A114&amp;"|"&amp;$C114,CriteriTecnici!$E:$E,"D")*(10/SUMPRODUCT(MAX((CriteriTecnici!$C$5:$C$6173=$C114)*(CriteriTecnici!$E$5:$E$6173="D")*(CriteriTecnici!$T$5:$T$6173="SI")*IFERROR(CriteriTecnici!$O$5:$O$6173*1,0))))),0)+IF(SUMPRODUCT(MAX((CriteriTecnici!$C$5:$C$6173=$C114)*(CriteriTecnici!$E$5:$E$6173="E")*(CriteriTecnici!$T$5:$T$6173="SI")*IFERROR(CriteriTecnici!$O$5:$O$6173*1,0)))&gt;0,MIN(4,SUMIFS(CriteriTecnici!$O:$O,CriteriTecnici!$Q:$Q,$A114&amp;"|"&amp;$C114,CriteriTecnici!$E:$E,"E")*(4/SUMPRODUCT(MAX((CriteriTecnici!$C$5:$C$6173=$C114)*(CriteriTecnici!$E$5:$E$6173="E")*(CriteriTecnici!$T$5:$T$6173="SI")*IFERROR(CriteriTecnici!$O$5:$O$6173*1,0))))),0)+IF(SUMPRODUCT(MAX((CriteriTecnici!$C$5:$C$6173=$C114)*(CriteriTecnici!$E$5:$E$6173="F")*(CriteriTecnici!$T$5:$T$6173="SI")*IFERROR(CriteriTecnici!$O$5:$O$6173*1,0)))&gt;0,MIN(14,SUMIFS(CriteriTecnici!$O:$O,CriteriTecnici!$Q:$Q,$A114&amp;"|"&amp;$C114,CriteriTecnici!$E:$E,"F")*(14/SUMPRODUCT(MAX((CriteriTecnici!$C$5:$C$6173=$C114)*(CriteriTecnici!$E$5:$E$6173="F")*(CriteriTecnici!$T$5:$T$6173="SI")*IFERROR(CriteriTecnici!$O$5:$O$6173*1,0))))),0)+IF(SUMPRODUCT(MAX((CriteriTecnici!$C$5:$C$6173=$C114)*(CriteriTecnici!$E$5:$E$6173="G")*(CriteriTecnici!$T$5:$T$6173="SI")*IFERROR(CriteriTecnici!$O$5:$O$6173*1,0)))&gt;0,MIN(7,SUMIFS(CriteriTecnici!$O:$O,CriteriTecnici!$Q:$Q,$A114&amp;"|"&amp;$C114,CriteriTecnici!$E:$E,"G")*(7/SUMPRODUCT(MAX((CriteriTecnici!$C$5:$C$6173=$C114)*(CriteriTecnici!$E$5:$E$6173="G")*(CriteriTecnici!$T$5:$T$6173="SI")*IFERROR(CriteriTecnici!$O$5:$O$6173*1,0))))),0),4),0),IFERROR($N114*1,0)),0))</f>
        <v/>
      </c>
      <c r="F114" s="20" t="n"/>
      <c r="G114" s="21">
        <f>IF($A114="","",IF(IFERROR(VALUE($D114),0)&lt;&gt;1,"NO",IF(IFERROR(VALUE($O114),0)&gt;=Parametri!$B$2,"SI","NO")))</f>
        <v/>
      </c>
      <c r="H114" s="21">
        <f>IF($G114="SI",SUMPRODUCT(MAX(($C$2:$C$200=$C114)*(IFERROR($D$2:$D$200*1,0)=1)*(IFERROR($O$2:$O$200*1,0)&gt;=Parametri!$B$2)*IFERROR($F$2:$F$200*1,0))),0)</f>
        <v/>
      </c>
      <c r="I114" s="21">
        <f>IF($G114="SI",IF($H114&gt;0,30*(IFERROR($F114*1,0)/$H114),0),0)</f>
        <v/>
      </c>
      <c r="J114" s="21">
        <f>IF($A114="",0,IF($G114="SI",ROUND(IFERROR($E114*1,0)+$I114,4),ROUND(IFERROR($E114*1,0),4)))</f>
        <v/>
      </c>
      <c r="K114" s="21">
        <f>IF($A114="","",IF(IFERROR(VALUE($D114),0)&lt;&gt;1,"Non attiva",IF(IFERROR(VALUE($O114),0)&lt;Parametri!$B$2,"Sotto soglia","")))</f>
        <v/>
      </c>
      <c r="L114" s="21">
        <f>IF($A114="","",$A114&amp;"|"&amp;$C114)</f>
        <v/>
      </c>
      <c r="M114" s="21">
        <f>IF($A114="","",$C114&amp;"|"&amp;TEXT($J114,"0.0000"))</f>
        <v/>
      </c>
      <c r="N114" s="21" t="n"/>
      <c r="O114" s="21">
        <f>IF($A114="",0,IFERROR(IF(SUMIFS(CriteriTecnici!$O:$O,CriteriTecnici!$Q:$Q,$A114&amp;"|"&amp;$C114)&gt;0,SUMIFS(CriteriTecnici!$O:$O,CriteriTecnici!$Q:$Q,$A114&amp;"|"&amp;$C114,CriteriTecnici!$F:$F,"Q")+SUMIFS(CriteriTecnici!$O:$O,CriteriTecnici!$Q:$Q,$A114&amp;"|"&amp;$C114,CriteriTecnici!$F:$F,"T"),IFERROR($N114*1,0)),0))</f>
        <v/>
      </c>
      <c r="P114" s="21">
        <f>IF($A114="","",IF(SUMIFS(CriteriTecnici!$O:$O,CriteriTecnici!$Q:$Q,$A114&amp;"|"&amp;$C114)&gt;0,"Criteri A-G","Aggregato"))</f>
        <v/>
      </c>
    </row>
    <row r="115">
      <c r="A115" s="20" t="n"/>
      <c r="B115" s="20" t="n"/>
      <c r="C115" s="20" t="n"/>
      <c r="D115" s="20" t="n"/>
      <c r="E115" s="21">
        <f>IF($A115="",0,IFERROR(IF(SUMIFS(CriteriTecnici!$O:$O,CriteriTecnici!$Q:$Q,$A115&amp;"|"&amp;$C115)&gt;0,IF($G115="SI",ROUND(IF(SUMPRODUCT(MAX((CriteriTecnici!$C$5:$C$6173=$C115)*(CriteriTecnici!$E$5:$E$6173="A")*(CriteriTecnici!$T$5:$T$6173="SI")*IFERROR(CriteriTecnici!$O$5:$O$6173*1,0)))&gt;0,MIN(7,SUMIFS(CriteriTecnici!$O:$O,CriteriTecnici!$Q:$Q,$A115&amp;"|"&amp;$C115,CriteriTecnici!$E:$E,"A")*(7/SUMPRODUCT(MAX((CriteriTecnici!$C$5:$C$6173=$C115)*(CriteriTecnici!$E$5:$E$6173="A")*(CriteriTecnici!$T$5:$T$6173="SI")*IFERROR(CriteriTecnici!$O$5:$O$6173*1,0))))),0)+IF(SUMPRODUCT(MAX((CriteriTecnici!$C$5:$C$6173=$C115)*(CriteriTecnici!$E$5:$E$6173="B")*(CriteriTecnici!$T$5:$T$6173="SI")*IFERROR(CriteriTecnici!$O$5:$O$6173*1,0)))&gt;0,MIN(14,SUMIFS(CriteriTecnici!$O:$O,CriteriTecnici!$Q:$Q,$A115&amp;"|"&amp;$C115,CriteriTecnici!$E:$E,"B")*(14/SUMPRODUCT(MAX((CriteriTecnici!$C$5:$C$6173=$C115)*(CriteriTecnici!$E$5:$E$6173="B")*(CriteriTecnici!$T$5:$T$6173="SI")*IFERROR(CriteriTecnici!$O$5:$O$6173*1,0))))),0)+IF(SUMPRODUCT(MAX((CriteriTecnici!$C$5:$C$6173=$C115)*(CriteriTecnici!$E$5:$E$6173="C")*(CriteriTecnici!$T$5:$T$6173="SI")*IFERROR(CriteriTecnici!$O$5:$O$6173*1,0)))&gt;0,MIN(14,SUMIFS(CriteriTecnici!$O:$O,CriteriTecnici!$Q:$Q,$A115&amp;"|"&amp;$C115,CriteriTecnici!$E:$E,"C")*(14/SUMPRODUCT(MAX((CriteriTecnici!$C$5:$C$6173=$C115)*(CriteriTecnici!$E$5:$E$6173="C")*(CriteriTecnici!$T$5:$T$6173="SI")*IFERROR(CriteriTecnici!$O$5:$O$6173*1,0))))),0)+IF(SUMPRODUCT(MAX((CriteriTecnici!$C$5:$C$6173=$C115)*(CriteriTecnici!$E$5:$E$6173="D")*(CriteriTecnici!$T$5:$T$6173="SI")*IFERROR(CriteriTecnici!$O$5:$O$6173*1,0)))&gt;0,MIN(10,SUMIFS(CriteriTecnici!$O:$O,CriteriTecnici!$Q:$Q,$A115&amp;"|"&amp;$C115,CriteriTecnici!$E:$E,"D")*(10/SUMPRODUCT(MAX((CriteriTecnici!$C$5:$C$6173=$C115)*(CriteriTecnici!$E$5:$E$6173="D")*(CriteriTecnici!$T$5:$T$6173="SI")*IFERROR(CriteriTecnici!$O$5:$O$6173*1,0))))),0)+IF(SUMPRODUCT(MAX((CriteriTecnici!$C$5:$C$6173=$C115)*(CriteriTecnici!$E$5:$E$6173="E")*(CriteriTecnici!$T$5:$T$6173="SI")*IFERROR(CriteriTecnici!$O$5:$O$6173*1,0)))&gt;0,MIN(4,SUMIFS(CriteriTecnici!$O:$O,CriteriTecnici!$Q:$Q,$A115&amp;"|"&amp;$C115,CriteriTecnici!$E:$E,"E")*(4/SUMPRODUCT(MAX((CriteriTecnici!$C$5:$C$6173=$C115)*(CriteriTecnici!$E$5:$E$6173="E")*(CriteriTecnici!$T$5:$T$6173="SI")*IFERROR(CriteriTecnici!$O$5:$O$6173*1,0))))),0)+IF(SUMPRODUCT(MAX((CriteriTecnici!$C$5:$C$6173=$C115)*(CriteriTecnici!$E$5:$E$6173="F")*(CriteriTecnici!$T$5:$T$6173="SI")*IFERROR(CriteriTecnici!$O$5:$O$6173*1,0)))&gt;0,MIN(14,SUMIFS(CriteriTecnici!$O:$O,CriteriTecnici!$Q:$Q,$A115&amp;"|"&amp;$C115,CriteriTecnici!$E:$E,"F")*(14/SUMPRODUCT(MAX((CriteriTecnici!$C$5:$C$6173=$C115)*(CriteriTecnici!$E$5:$E$6173="F")*(CriteriTecnici!$T$5:$T$6173="SI")*IFERROR(CriteriTecnici!$O$5:$O$6173*1,0))))),0)+IF(SUMPRODUCT(MAX((CriteriTecnici!$C$5:$C$6173=$C115)*(CriteriTecnici!$E$5:$E$6173="G")*(CriteriTecnici!$T$5:$T$6173="SI")*IFERROR(CriteriTecnici!$O$5:$O$6173*1,0)))&gt;0,MIN(7,SUMIFS(CriteriTecnici!$O:$O,CriteriTecnici!$Q:$Q,$A115&amp;"|"&amp;$C115,CriteriTecnici!$E:$E,"G")*(7/SUMPRODUCT(MAX((CriteriTecnici!$C$5:$C$6173=$C115)*(CriteriTecnici!$E$5:$E$6173="G")*(CriteriTecnici!$T$5:$T$6173="SI")*IFERROR(CriteriTecnici!$O$5:$O$6173*1,0))))),0),4),0),IFERROR($N115*1,0)),0))</f>
        <v/>
      </c>
      <c r="F115" s="20" t="n"/>
      <c r="G115" s="21">
        <f>IF($A115="","",IF(IFERROR(VALUE($D115),0)&lt;&gt;1,"NO",IF(IFERROR(VALUE($O115),0)&gt;=Parametri!$B$2,"SI","NO")))</f>
        <v/>
      </c>
      <c r="H115" s="21">
        <f>IF($G115="SI",SUMPRODUCT(MAX(($C$2:$C$200=$C115)*(IFERROR($D$2:$D$200*1,0)=1)*(IFERROR($O$2:$O$200*1,0)&gt;=Parametri!$B$2)*IFERROR($F$2:$F$200*1,0))),0)</f>
        <v/>
      </c>
      <c r="I115" s="21">
        <f>IF($G115="SI",IF($H115&gt;0,30*(IFERROR($F115*1,0)/$H115),0),0)</f>
        <v/>
      </c>
      <c r="J115" s="21">
        <f>IF($A115="",0,IF($G115="SI",ROUND(IFERROR($E115*1,0)+$I115,4),ROUND(IFERROR($E115*1,0),4)))</f>
        <v/>
      </c>
      <c r="K115" s="21">
        <f>IF($A115="","",IF(IFERROR(VALUE($D115),0)&lt;&gt;1,"Non attiva",IF(IFERROR(VALUE($O115),0)&lt;Parametri!$B$2,"Sotto soglia","")))</f>
        <v/>
      </c>
      <c r="L115" s="21">
        <f>IF($A115="","",$A115&amp;"|"&amp;$C115)</f>
        <v/>
      </c>
      <c r="M115" s="21">
        <f>IF($A115="","",$C115&amp;"|"&amp;TEXT($J115,"0.0000"))</f>
        <v/>
      </c>
      <c r="N115" s="21" t="n"/>
      <c r="O115" s="21">
        <f>IF($A115="",0,IFERROR(IF(SUMIFS(CriteriTecnici!$O:$O,CriteriTecnici!$Q:$Q,$A115&amp;"|"&amp;$C115)&gt;0,SUMIFS(CriteriTecnici!$O:$O,CriteriTecnici!$Q:$Q,$A115&amp;"|"&amp;$C115,CriteriTecnici!$F:$F,"Q")+SUMIFS(CriteriTecnici!$O:$O,CriteriTecnici!$Q:$Q,$A115&amp;"|"&amp;$C115,CriteriTecnici!$F:$F,"T"),IFERROR($N115*1,0)),0))</f>
        <v/>
      </c>
      <c r="P115" s="21">
        <f>IF($A115="","",IF(SUMIFS(CriteriTecnici!$O:$O,CriteriTecnici!$Q:$Q,$A115&amp;"|"&amp;$C115)&gt;0,"Criteri A-G","Aggregato"))</f>
        <v/>
      </c>
    </row>
    <row r="116">
      <c r="A116" s="20" t="n"/>
      <c r="B116" s="20" t="n"/>
      <c r="C116" s="20" t="n"/>
      <c r="D116" s="20" t="n"/>
      <c r="E116" s="21">
        <f>IF($A116="",0,IFERROR(IF(SUMIFS(CriteriTecnici!$O:$O,CriteriTecnici!$Q:$Q,$A116&amp;"|"&amp;$C116)&gt;0,IF($G116="SI",ROUND(IF(SUMPRODUCT(MAX((CriteriTecnici!$C$5:$C$6173=$C116)*(CriteriTecnici!$E$5:$E$6173="A")*(CriteriTecnici!$T$5:$T$6173="SI")*IFERROR(CriteriTecnici!$O$5:$O$6173*1,0)))&gt;0,MIN(7,SUMIFS(CriteriTecnici!$O:$O,CriteriTecnici!$Q:$Q,$A116&amp;"|"&amp;$C116,CriteriTecnici!$E:$E,"A")*(7/SUMPRODUCT(MAX((CriteriTecnici!$C$5:$C$6173=$C116)*(CriteriTecnici!$E$5:$E$6173="A")*(CriteriTecnici!$T$5:$T$6173="SI")*IFERROR(CriteriTecnici!$O$5:$O$6173*1,0))))),0)+IF(SUMPRODUCT(MAX((CriteriTecnici!$C$5:$C$6173=$C116)*(CriteriTecnici!$E$5:$E$6173="B")*(CriteriTecnici!$T$5:$T$6173="SI")*IFERROR(CriteriTecnici!$O$5:$O$6173*1,0)))&gt;0,MIN(14,SUMIFS(CriteriTecnici!$O:$O,CriteriTecnici!$Q:$Q,$A116&amp;"|"&amp;$C116,CriteriTecnici!$E:$E,"B")*(14/SUMPRODUCT(MAX((CriteriTecnici!$C$5:$C$6173=$C116)*(CriteriTecnici!$E$5:$E$6173="B")*(CriteriTecnici!$T$5:$T$6173="SI")*IFERROR(CriteriTecnici!$O$5:$O$6173*1,0))))),0)+IF(SUMPRODUCT(MAX((CriteriTecnici!$C$5:$C$6173=$C116)*(CriteriTecnici!$E$5:$E$6173="C")*(CriteriTecnici!$T$5:$T$6173="SI")*IFERROR(CriteriTecnici!$O$5:$O$6173*1,0)))&gt;0,MIN(14,SUMIFS(CriteriTecnici!$O:$O,CriteriTecnici!$Q:$Q,$A116&amp;"|"&amp;$C116,CriteriTecnici!$E:$E,"C")*(14/SUMPRODUCT(MAX((CriteriTecnici!$C$5:$C$6173=$C116)*(CriteriTecnici!$E$5:$E$6173="C")*(CriteriTecnici!$T$5:$T$6173="SI")*IFERROR(CriteriTecnici!$O$5:$O$6173*1,0))))),0)+IF(SUMPRODUCT(MAX((CriteriTecnici!$C$5:$C$6173=$C116)*(CriteriTecnici!$E$5:$E$6173="D")*(CriteriTecnici!$T$5:$T$6173="SI")*IFERROR(CriteriTecnici!$O$5:$O$6173*1,0)))&gt;0,MIN(10,SUMIFS(CriteriTecnici!$O:$O,CriteriTecnici!$Q:$Q,$A116&amp;"|"&amp;$C116,CriteriTecnici!$E:$E,"D")*(10/SUMPRODUCT(MAX((CriteriTecnici!$C$5:$C$6173=$C116)*(CriteriTecnici!$E$5:$E$6173="D")*(CriteriTecnici!$T$5:$T$6173="SI")*IFERROR(CriteriTecnici!$O$5:$O$6173*1,0))))),0)+IF(SUMPRODUCT(MAX((CriteriTecnici!$C$5:$C$6173=$C116)*(CriteriTecnici!$E$5:$E$6173="E")*(CriteriTecnici!$T$5:$T$6173="SI")*IFERROR(CriteriTecnici!$O$5:$O$6173*1,0)))&gt;0,MIN(4,SUMIFS(CriteriTecnici!$O:$O,CriteriTecnici!$Q:$Q,$A116&amp;"|"&amp;$C116,CriteriTecnici!$E:$E,"E")*(4/SUMPRODUCT(MAX((CriteriTecnici!$C$5:$C$6173=$C116)*(CriteriTecnici!$E$5:$E$6173="E")*(CriteriTecnici!$T$5:$T$6173="SI")*IFERROR(CriteriTecnici!$O$5:$O$6173*1,0))))),0)+IF(SUMPRODUCT(MAX((CriteriTecnici!$C$5:$C$6173=$C116)*(CriteriTecnici!$E$5:$E$6173="F")*(CriteriTecnici!$T$5:$T$6173="SI")*IFERROR(CriteriTecnici!$O$5:$O$6173*1,0)))&gt;0,MIN(14,SUMIFS(CriteriTecnici!$O:$O,CriteriTecnici!$Q:$Q,$A116&amp;"|"&amp;$C116,CriteriTecnici!$E:$E,"F")*(14/SUMPRODUCT(MAX((CriteriTecnici!$C$5:$C$6173=$C116)*(CriteriTecnici!$E$5:$E$6173="F")*(CriteriTecnici!$T$5:$T$6173="SI")*IFERROR(CriteriTecnici!$O$5:$O$6173*1,0))))),0)+IF(SUMPRODUCT(MAX((CriteriTecnici!$C$5:$C$6173=$C116)*(CriteriTecnici!$E$5:$E$6173="G")*(CriteriTecnici!$T$5:$T$6173="SI")*IFERROR(CriteriTecnici!$O$5:$O$6173*1,0)))&gt;0,MIN(7,SUMIFS(CriteriTecnici!$O:$O,CriteriTecnici!$Q:$Q,$A116&amp;"|"&amp;$C116,CriteriTecnici!$E:$E,"G")*(7/SUMPRODUCT(MAX((CriteriTecnici!$C$5:$C$6173=$C116)*(CriteriTecnici!$E$5:$E$6173="G")*(CriteriTecnici!$T$5:$T$6173="SI")*IFERROR(CriteriTecnici!$O$5:$O$6173*1,0))))),0),4),0),IFERROR($N116*1,0)),0))</f>
        <v/>
      </c>
      <c r="F116" s="20" t="n"/>
      <c r="G116" s="21">
        <f>IF($A116="","",IF(IFERROR(VALUE($D116),0)&lt;&gt;1,"NO",IF(IFERROR(VALUE($O116),0)&gt;=Parametri!$B$2,"SI","NO")))</f>
        <v/>
      </c>
      <c r="H116" s="21">
        <f>IF($G116="SI",SUMPRODUCT(MAX(($C$2:$C$200=$C116)*(IFERROR($D$2:$D$200*1,0)=1)*(IFERROR($O$2:$O$200*1,0)&gt;=Parametri!$B$2)*IFERROR($F$2:$F$200*1,0))),0)</f>
        <v/>
      </c>
      <c r="I116" s="21">
        <f>IF($G116="SI",IF($H116&gt;0,30*(IFERROR($F116*1,0)/$H116),0),0)</f>
        <v/>
      </c>
      <c r="J116" s="21">
        <f>IF($A116="",0,IF($G116="SI",ROUND(IFERROR($E116*1,0)+$I116,4),ROUND(IFERROR($E116*1,0),4)))</f>
        <v/>
      </c>
      <c r="K116" s="21">
        <f>IF($A116="","",IF(IFERROR(VALUE($D116),0)&lt;&gt;1,"Non attiva",IF(IFERROR(VALUE($O116),0)&lt;Parametri!$B$2,"Sotto soglia","")))</f>
        <v/>
      </c>
      <c r="L116" s="21">
        <f>IF($A116="","",$A116&amp;"|"&amp;$C116)</f>
        <v/>
      </c>
      <c r="M116" s="21">
        <f>IF($A116="","",$C116&amp;"|"&amp;TEXT($J116,"0.0000"))</f>
        <v/>
      </c>
      <c r="N116" s="21" t="n"/>
      <c r="O116" s="21">
        <f>IF($A116="",0,IFERROR(IF(SUMIFS(CriteriTecnici!$O:$O,CriteriTecnici!$Q:$Q,$A116&amp;"|"&amp;$C116)&gt;0,SUMIFS(CriteriTecnici!$O:$O,CriteriTecnici!$Q:$Q,$A116&amp;"|"&amp;$C116,CriteriTecnici!$F:$F,"Q")+SUMIFS(CriteriTecnici!$O:$O,CriteriTecnici!$Q:$Q,$A116&amp;"|"&amp;$C116,CriteriTecnici!$F:$F,"T"),IFERROR($N116*1,0)),0))</f>
        <v/>
      </c>
      <c r="P116" s="21">
        <f>IF($A116="","",IF(SUMIFS(CriteriTecnici!$O:$O,CriteriTecnici!$Q:$Q,$A116&amp;"|"&amp;$C116)&gt;0,"Criteri A-G","Aggregato"))</f>
        <v/>
      </c>
    </row>
    <row r="117">
      <c r="A117" s="20" t="n"/>
      <c r="B117" s="20" t="n"/>
      <c r="C117" s="20" t="n"/>
      <c r="D117" s="20" t="n"/>
      <c r="E117" s="21">
        <f>IF($A117="",0,IFERROR(IF(SUMIFS(CriteriTecnici!$O:$O,CriteriTecnici!$Q:$Q,$A117&amp;"|"&amp;$C117)&gt;0,IF($G117="SI",ROUND(IF(SUMPRODUCT(MAX((CriteriTecnici!$C$5:$C$6173=$C117)*(CriteriTecnici!$E$5:$E$6173="A")*(CriteriTecnici!$T$5:$T$6173="SI")*IFERROR(CriteriTecnici!$O$5:$O$6173*1,0)))&gt;0,MIN(7,SUMIFS(CriteriTecnici!$O:$O,CriteriTecnici!$Q:$Q,$A117&amp;"|"&amp;$C117,CriteriTecnici!$E:$E,"A")*(7/SUMPRODUCT(MAX((CriteriTecnici!$C$5:$C$6173=$C117)*(CriteriTecnici!$E$5:$E$6173="A")*(CriteriTecnici!$T$5:$T$6173="SI")*IFERROR(CriteriTecnici!$O$5:$O$6173*1,0))))),0)+IF(SUMPRODUCT(MAX((CriteriTecnici!$C$5:$C$6173=$C117)*(CriteriTecnici!$E$5:$E$6173="B")*(CriteriTecnici!$T$5:$T$6173="SI")*IFERROR(CriteriTecnici!$O$5:$O$6173*1,0)))&gt;0,MIN(14,SUMIFS(CriteriTecnici!$O:$O,CriteriTecnici!$Q:$Q,$A117&amp;"|"&amp;$C117,CriteriTecnici!$E:$E,"B")*(14/SUMPRODUCT(MAX((CriteriTecnici!$C$5:$C$6173=$C117)*(CriteriTecnici!$E$5:$E$6173="B")*(CriteriTecnici!$T$5:$T$6173="SI")*IFERROR(CriteriTecnici!$O$5:$O$6173*1,0))))),0)+IF(SUMPRODUCT(MAX((CriteriTecnici!$C$5:$C$6173=$C117)*(CriteriTecnici!$E$5:$E$6173="C")*(CriteriTecnici!$T$5:$T$6173="SI")*IFERROR(CriteriTecnici!$O$5:$O$6173*1,0)))&gt;0,MIN(14,SUMIFS(CriteriTecnici!$O:$O,CriteriTecnici!$Q:$Q,$A117&amp;"|"&amp;$C117,CriteriTecnici!$E:$E,"C")*(14/SUMPRODUCT(MAX((CriteriTecnici!$C$5:$C$6173=$C117)*(CriteriTecnici!$E$5:$E$6173="C")*(CriteriTecnici!$T$5:$T$6173="SI")*IFERROR(CriteriTecnici!$O$5:$O$6173*1,0))))),0)+IF(SUMPRODUCT(MAX((CriteriTecnici!$C$5:$C$6173=$C117)*(CriteriTecnici!$E$5:$E$6173="D")*(CriteriTecnici!$T$5:$T$6173="SI")*IFERROR(CriteriTecnici!$O$5:$O$6173*1,0)))&gt;0,MIN(10,SUMIFS(CriteriTecnici!$O:$O,CriteriTecnici!$Q:$Q,$A117&amp;"|"&amp;$C117,CriteriTecnici!$E:$E,"D")*(10/SUMPRODUCT(MAX((CriteriTecnici!$C$5:$C$6173=$C117)*(CriteriTecnici!$E$5:$E$6173="D")*(CriteriTecnici!$T$5:$T$6173="SI")*IFERROR(CriteriTecnici!$O$5:$O$6173*1,0))))),0)+IF(SUMPRODUCT(MAX((CriteriTecnici!$C$5:$C$6173=$C117)*(CriteriTecnici!$E$5:$E$6173="E")*(CriteriTecnici!$T$5:$T$6173="SI")*IFERROR(CriteriTecnici!$O$5:$O$6173*1,0)))&gt;0,MIN(4,SUMIFS(CriteriTecnici!$O:$O,CriteriTecnici!$Q:$Q,$A117&amp;"|"&amp;$C117,CriteriTecnici!$E:$E,"E")*(4/SUMPRODUCT(MAX((CriteriTecnici!$C$5:$C$6173=$C117)*(CriteriTecnici!$E$5:$E$6173="E")*(CriteriTecnici!$T$5:$T$6173="SI")*IFERROR(CriteriTecnici!$O$5:$O$6173*1,0))))),0)+IF(SUMPRODUCT(MAX((CriteriTecnici!$C$5:$C$6173=$C117)*(CriteriTecnici!$E$5:$E$6173="F")*(CriteriTecnici!$T$5:$T$6173="SI")*IFERROR(CriteriTecnici!$O$5:$O$6173*1,0)))&gt;0,MIN(14,SUMIFS(CriteriTecnici!$O:$O,CriteriTecnici!$Q:$Q,$A117&amp;"|"&amp;$C117,CriteriTecnici!$E:$E,"F")*(14/SUMPRODUCT(MAX((CriteriTecnici!$C$5:$C$6173=$C117)*(CriteriTecnici!$E$5:$E$6173="F")*(CriteriTecnici!$T$5:$T$6173="SI")*IFERROR(CriteriTecnici!$O$5:$O$6173*1,0))))),0)+IF(SUMPRODUCT(MAX((CriteriTecnici!$C$5:$C$6173=$C117)*(CriteriTecnici!$E$5:$E$6173="G")*(CriteriTecnici!$T$5:$T$6173="SI")*IFERROR(CriteriTecnici!$O$5:$O$6173*1,0)))&gt;0,MIN(7,SUMIFS(CriteriTecnici!$O:$O,CriteriTecnici!$Q:$Q,$A117&amp;"|"&amp;$C117,CriteriTecnici!$E:$E,"G")*(7/SUMPRODUCT(MAX((CriteriTecnici!$C$5:$C$6173=$C117)*(CriteriTecnici!$E$5:$E$6173="G")*(CriteriTecnici!$T$5:$T$6173="SI")*IFERROR(CriteriTecnici!$O$5:$O$6173*1,0))))),0),4),0),IFERROR($N117*1,0)),0))</f>
        <v/>
      </c>
      <c r="F117" s="20" t="n"/>
      <c r="G117" s="21">
        <f>IF($A117="","",IF(IFERROR(VALUE($D117),0)&lt;&gt;1,"NO",IF(IFERROR(VALUE($O117),0)&gt;=Parametri!$B$2,"SI","NO")))</f>
        <v/>
      </c>
      <c r="H117" s="21">
        <f>IF($G117="SI",SUMPRODUCT(MAX(($C$2:$C$200=$C117)*(IFERROR($D$2:$D$200*1,0)=1)*(IFERROR($O$2:$O$200*1,0)&gt;=Parametri!$B$2)*IFERROR($F$2:$F$200*1,0))),0)</f>
        <v/>
      </c>
      <c r="I117" s="21">
        <f>IF($G117="SI",IF($H117&gt;0,30*(IFERROR($F117*1,0)/$H117),0),0)</f>
        <v/>
      </c>
      <c r="J117" s="21">
        <f>IF($A117="",0,IF($G117="SI",ROUND(IFERROR($E117*1,0)+$I117,4),ROUND(IFERROR($E117*1,0),4)))</f>
        <v/>
      </c>
      <c r="K117" s="21">
        <f>IF($A117="","",IF(IFERROR(VALUE($D117),0)&lt;&gt;1,"Non attiva",IF(IFERROR(VALUE($O117),0)&lt;Parametri!$B$2,"Sotto soglia","")))</f>
        <v/>
      </c>
      <c r="L117" s="21">
        <f>IF($A117="","",$A117&amp;"|"&amp;$C117)</f>
        <v/>
      </c>
      <c r="M117" s="21">
        <f>IF($A117="","",$C117&amp;"|"&amp;TEXT($J117,"0.0000"))</f>
        <v/>
      </c>
      <c r="N117" s="21" t="n"/>
      <c r="O117" s="21">
        <f>IF($A117="",0,IFERROR(IF(SUMIFS(CriteriTecnici!$O:$O,CriteriTecnici!$Q:$Q,$A117&amp;"|"&amp;$C117)&gt;0,SUMIFS(CriteriTecnici!$O:$O,CriteriTecnici!$Q:$Q,$A117&amp;"|"&amp;$C117,CriteriTecnici!$F:$F,"Q")+SUMIFS(CriteriTecnici!$O:$O,CriteriTecnici!$Q:$Q,$A117&amp;"|"&amp;$C117,CriteriTecnici!$F:$F,"T"),IFERROR($N117*1,0)),0))</f>
        <v/>
      </c>
      <c r="P117" s="21">
        <f>IF($A117="","",IF(SUMIFS(CriteriTecnici!$O:$O,CriteriTecnici!$Q:$Q,$A117&amp;"|"&amp;$C117)&gt;0,"Criteri A-G","Aggregato"))</f>
        <v/>
      </c>
    </row>
    <row r="118">
      <c r="A118" s="20" t="n"/>
      <c r="B118" s="20" t="n"/>
      <c r="C118" s="20" t="n"/>
      <c r="D118" s="20" t="n"/>
      <c r="E118" s="21">
        <f>IF($A118="",0,IFERROR(IF(SUMIFS(CriteriTecnici!$O:$O,CriteriTecnici!$Q:$Q,$A118&amp;"|"&amp;$C118)&gt;0,IF($G118="SI",ROUND(IF(SUMPRODUCT(MAX((CriteriTecnici!$C$5:$C$6173=$C118)*(CriteriTecnici!$E$5:$E$6173="A")*(CriteriTecnici!$T$5:$T$6173="SI")*IFERROR(CriteriTecnici!$O$5:$O$6173*1,0)))&gt;0,MIN(7,SUMIFS(CriteriTecnici!$O:$O,CriteriTecnici!$Q:$Q,$A118&amp;"|"&amp;$C118,CriteriTecnici!$E:$E,"A")*(7/SUMPRODUCT(MAX((CriteriTecnici!$C$5:$C$6173=$C118)*(CriteriTecnici!$E$5:$E$6173="A")*(CriteriTecnici!$T$5:$T$6173="SI")*IFERROR(CriteriTecnici!$O$5:$O$6173*1,0))))),0)+IF(SUMPRODUCT(MAX((CriteriTecnici!$C$5:$C$6173=$C118)*(CriteriTecnici!$E$5:$E$6173="B")*(CriteriTecnici!$T$5:$T$6173="SI")*IFERROR(CriteriTecnici!$O$5:$O$6173*1,0)))&gt;0,MIN(14,SUMIFS(CriteriTecnici!$O:$O,CriteriTecnici!$Q:$Q,$A118&amp;"|"&amp;$C118,CriteriTecnici!$E:$E,"B")*(14/SUMPRODUCT(MAX((CriteriTecnici!$C$5:$C$6173=$C118)*(CriteriTecnici!$E$5:$E$6173="B")*(CriteriTecnici!$T$5:$T$6173="SI")*IFERROR(CriteriTecnici!$O$5:$O$6173*1,0))))),0)+IF(SUMPRODUCT(MAX((CriteriTecnici!$C$5:$C$6173=$C118)*(CriteriTecnici!$E$5:$E$6173="C")*(CriteriTecnici!$T$5:$T$6173="SI")*IFERROR(CriteriTecnici!$O$5:$O$6173*1,0)))&gt;0,MIN(14,SUMIFS(CriteriTecnici!$O:$O,CriteriTecnici!$Q:$Q,$A118&amp;"|"&amp;$C118,CriteriTecnici!$E:$E,"C")*(14/SUMPRODUCT(MAX((CriteriTecnici!$C$5:$C$6173=$C118)*(CriteriTecnici!$E$5:$E$6173="C")*(CriteriTecnici!$T$5:$T$6173="SI")*IFERROR(CriteriTecnici!$O$5:$O$6173*1,0))))),0)+IF(SUMPRODUCT(MAX((CriteriTecnici!$C$5:$C$6173=$C118)*(CriteriTecnici!$E$5:$E$6173="D")*(CriteriTecnici!$T$5:$T$6173="SI")*IFERROR(CriteriTecnici!$O$5:$O$6173*1,0)))&gt;0,MIN(10,SUMIFS(CriteriTecnici!$O:$O,CriteriTecnici!$Q:$Q,$A118&amp;"|"&amp;$C118,CriteriTecnici!$E:$E,"D")*(10/SUMPRODUCT(MAX((CriteriTecnici!$C$5:$C$6173=$C118)*(CriteriTecnici!$E$5:$E$6173="D")*(CriteriTecnici!$T$5:$T$6173="SI")*IFERROR(CriteriTecnici!$O$5:$O$6173*1,0))))),0)+IF(SUMPRODUCT(MAX((CriteriTecnici!$C$5:$C$6173=$C118)*(CriteriTecnici!$E$5:$E$6173="E")*(CriteriTecnici!$T$5:$T$6173="SI")*IFERROR(CriteriTecnici!$O$5:$O$6173*1,0)))&gt;0,MIN(4,SUMIFS(CriteriTecnici!$O:$O,CriteriTecnici!$Q:$Q,$A118&amp;"|"&amp;$C118,CriteriTecnici!$E:$E,"E")*(4/SUMPRODUCT(MAX((CriteriTecnici!$C$5:$C$6173=$C118)*(CriteriTecnici!$E$5:$E$6173="E")*(CriteriTecnici!$T$5:$T$6173="SI")*IFERROR(CriteriTecnici!$O$5:$O$6173*1,0))))),0)+IF(SUMPRODUCT(MAX((CriteriTecnici!$C$5:$C$6173=$C118)*(CriteriTecnici!$E$5:$E$6173="F")*(CriteriTecnici!$T$5:$T$6173="SI")*IFERROR(CriteriTecnici!$O$5:$O$6173*1,0)))&gt;0,MIN(14,SUMIFS(CriteriTecnici!$O:$O,CriteriTecnici!$Q:$Q,$A118&amp;"|"&amp;$C118,CriteriTecnici!$E:$E,"F")*(14/SUMPRODUCT(MAX((CriteriTecnici!$C$5:$C$6173=$C118)*(CriteriTecnici!$E$5:$E$6173="F")*(CriteriTecnici!$T$5:$T$6173="SI")*IFERROR(CriteriTecnici!$O$5:$O$6173*1,0))))),0)+IF(SUMPRODUCT(MAX((CriteriTecnici!$C$5:$C$6173=$C118)*(CriteriTecnici!$E$5:$E$6173="G")*(CriteriTecnici!$T$5:$T$6173="SI")*IFERROR(CriteriTecnici!$O$5:$O$6173*1,0)))&gt;0,MIN(7,SUMIFS(CriteriTecnici!$O:$O,CriteriTecnici!$Q:$Q,$A118&amp;"|"&amp;$C118,CriteriTecnici!$E:$E,"G")*(7/SUMPRODUCT(MAX((CriteriTecnici!$C$5:$C$6173=$C118)*(CriteriTecnici!$E$5:$E$6173="G")*(CriteriTecnici!$T$5:$T$6173="SI")*IFERROR(CriteriTecnici!$O$5:$O$6173*1,0))))),0),4),0),IFERROR($N118*1,0)),0))</f>
        <v/>
      </c>
      <c r="F118" s="20" t="n"/>
      <c r="G118" s="21">
        <f>IF($A118="","",IF(IFERROR(VALUE($D118),0)&lt;&gt;1,"NO",IF(IFERROR(VALUE($O118),0)&gt;=Parametri!$B$2,"SI","NO")))</f>
        <v/>
      </c>
      <c r="H118" s="21">
        <f>IF($G118="SI",SUMPRODUCT(MAX(($C$2:$C$200=$C118)*(IFERROR($D$2:$D$200*1,0)=1)*(IFERROR($O$2:$O$200*1,0)&gt;=Parametri!$B$2)*IFERROR($F$2:$F$200*1,0))),0)</f>
        <v/>
      </c>
      <c r="I118" s="21">
        <f>IF($G118="SI",IF($H118&gt;0,30*(IFERROR($F118*1,0)/$H118),0),0)</f>
        <v/>
      </c>
      <c r="J118" s="21">
        <f>IF($A118="",0,IF($G118="SI",ROUND(IFERROR($E118*1,0)+$I118,4),ROUND(IFERROR($E118*1,0),4)))</f>
        <v/>
      </c>
      <c r="K118" s="21">
        <f>IF($A118="","",IF(IFERROR(VALUE($D118),0)&lt;&gt;1,"Non attiva",IF(IFERROR(VALUE($O118),0)&lt;Parametri!$B$2,"Sotto soglia","")))</f>
        <v/>
      </c>
      <c r="L118" s="21">
        <f>IF($A118="","",$A118&amp;"|"&amp;$C118)</f>
        <v/>
      </c>
      <c r="M118" s="21">
        <f>IF($A118="","",$C118&amp;"|"&amp;TEXT($J118,"0.0000"))</f>
        <v/>
      </c>
      <c r="N118" s="21" t="n"/>
      <c r="O118" s="21">
        <f>IF($A118="",0,IFERROR(IF(SUMIFS(CriteriTecnici!$O:$O,CriteriTecnici!$Q:$Q,$A118&amp;"|"&amp;$C118)&gt;0,SUMIFS(CriteriTecnici!$O:$O,CriteriTecnici!$Q:$Q,$A118&amp;"|"&amp;$C118,CriteriTecnici!$F:$F,"Q")+SUMIFS(CriteriTecnici!$O:$O,CriteriTecnici!$Q:$Q,$A118&amp;"|"&amp;$C118,CriteriTecnici!$F:$F,"T"),IFERROR($N118*1,0)),0))</f>
        <v/>
      </c>
      <c r="P118" s="21">
        <f>IF($A118="","",IF(SUMIFS(CriteriTecnici!$O:$O,CriteriTecnici!$Q:$Q,$A118&amp;"|"&amp;$C118)&gt;0,"Criteri A-G","Aggregato"))</f>
        <v/>
      </c>
    </row>
    <row r="119">
      <c r="A119" s="20" t="n"/>
      <c r="B119" s="20" t="n"/>
      <c r="C119" s="20" t="n"/>
      <c r="D119" s="20" t="n"/>
      <c r="E119" s="21">
        <f>IF($A119="",0,IFERROR(IF(SUMIFS(CriteriTecnici!$O:$O,CriteriTecnici!$Q:$Q,$A119&amp;"|"&amp;$C119)&gt;0,IF($G119="SI",ROUND(IF(SUMPRODUCT(MAX((CriteriTecnici!$C$5:$C$6173=$C119)*(CriteriTecnici!$E$5:$E$6173="A")*(CriteriTecnici!$T$5:$T$6173="SI")*IFERROR(CriteriTecnici!$O$5:$O$6173*1,0)))&gt;0,MIN(7,SUMIFS(CriteriTecnici!$O:$O,CriteriTecnici!$Q:$Q,$A119&amp;"|"&amp;$C119,CriteriTecnici!$E:$E,"A")*(7/SUMPRODUCT(MAX((CriteriTecnici!$C$5:$C$6173=$C119)*(CriteriTecnici!$E$5:$E$6173="A")*(CriteriTecnici!$T$5:$T$6173="SI")*IFERROR(CriteriTecnici!$O$5:$O$6173*1,0))))),0)+IF(SUMPRODUCT(MAX((CriteriTecnici!$C$5:$C$6173=$C119)*(CriteriTecnici!$E$5:$E$6173="B")*(CriteriTecnici!$T$5:$T$6173="SI")*IFERROR(CriteriTecnici!$O$5:$O$6173*1,0)))&gt;0,MIN(14,SUMIFS(CriteriTecnici!$O:$O,CriteriTecnici!$Q:$Q,$A119&amp;"|"&amp;$C119,CriteriTecnici!$E:$E,"B")*(14/SUMPRODUCT(MAX((CriteriTecnici!$C$5:$C$6173=$C119)*(CriteriTecnici!$E$5:$E$6173="B")*(CriteriTecnici!$T$5:$T$6173="SI")*IFERROR(CriteriTecnici!$O$5:$O$6173*1,0))))),0)+IF(SUMPRODUCT(MAX((CriteriTecnici!$C$5:$C$6173=$C119)*(CriteriTecnici!$E$5:$E$6173="C")*(CriteriTecnici!$T$5:$T$6173="SI")*IFERROR(CriteriTecnici!$O$5:$O$6173*1,0)))&gt;0,MIN(14,SUMIFS(CriteriTecnici!$O:$O,CriteriTecnici!$Q:$Q,$A119&amp;"|"&amp;$C119,CriteriTecnici!$E:$E,"C")*(14/SUMPRODUCT(MAX((CriteriTecnici!$C$5:$C$6173=$C119)*(CriteriTecnici!$E$5:$E$6173="C")*(CriteriTecnici!$T$5:$T$6173="SI")*IFERROR(CriteriTecnici!$O$5:$O$6173*1,0))))),0)+IF(SUMPRODUCT(MAX((CriteriTecnici!$C$5:$C$6173=$C119)*(CriteriTecnici!$E$5:$E$6173="D")*(CriteriTecnici!$T$5:$T$6173="SI")*IFERROR(CriteriTecnici!$O$5:$O$6173*1,0)))&gt;0,MIN(10,SUMIFS(CriteriTecnici!$O:$O,CriteriTecnici!$Q:$Q,$A119&amp;"|"&amp;$C119,CriteriTecnici!$E:$E,"D")*(10/SUMPRODUCT(MAX((CriteriTecnici!$C$5:$C$6173=$C119)*(CriteriTecnici!$E$5:$E$6173="D")*(CriteriTecnici!$T$5:$T$6173="SI")*IFERROR(CriteriTecnici!$O$5:$O$6173*1,0))))),0)+IF(SUMPRODUCT(MAX((CriteriTecnici!$C$5:$C$6173=$C119)*(CriteriTecnici!$E$5:$E$6173="E")*(CriteriTecnici!$T$5:$T$6173="SI")*IFERROR(CriteriTecnici!$O$5:$O$6173*1,0)))&gt;0,MIN(4,SUMIFS(CriteriTecnici!$O:$O,CriteriTecnici!$Q:$Q,$A119&amp;"|"&amp;$C119,CriteriTecnici!$E:$E,"E")*(4/SUMPRODUCT(MAX((CriteriTecnici!$C$5:$C$6173=$C119)*(CriteriTecnici!$E$5:$E$6173="E")*(CriteriTecnici!$T$5:$T$6173="SI")*IFERROR(CriteriTecnici!$O$5:$O$6173*1,0))))),0)+IF(SUMPRODUCT(MAX((CriteriTecnici!$C$5:$C$6173=$C119)*(CriteriTecnici!$E$5:$E$6173="F")*(CriteriTecnici!$T$5:$T$6173="SI")*IFERROR(CriteriTecnici!$O$5:$O$6173*1,0)))&gt;0,MIN(14,SUMIFS(CriteriTecnici!$O:$O,CriteriTecnici!$Q:$Q,$A119&amp;"|"&amp;$C119,CriteriTecnici!$E:$E,"F")*(14/SUMPRODUCT(MAX((CriteriTecnici!$C$5:$C$6173=$C119)*(CriteriTecnici!$E$5:$E$6173="F")*(CriteriTecnici!$T$5:$T$6173="SI")*IFERROR(CriteriTecnici!$O$5:$O$6173*1,0))))),0)+IF(SUMPRODUCT(MAX((CriteriTecnici!$C$5:$C$6173=$C119)*(CriteriTecnici!$E$5:$E$6173="G")*(CriteriTecnici!$T$5:$T$6173="SI")*IFERROR(CriteriTecnici!$O$5:$O$6173*1,0)))&gt;0,MIN(7,SUMIFS(CriteriTecnici!$O:$O,CriteriTecnici!$Q:$Q,$A119&amp;"|"&amp;$C119,CriteriTecnici!$E:$E,"G")*(7/SUMPRODUCT(MAX((CriteriTecnici!$C$5:$C$6173=$C119)*(CriteriTecnici!$E$5:$E$6173="G")*(CriteriTecnici!$T$5:$T$6173="SI")*IFERROR(CriteriTecnici!$O$5:$O$6173*1,0))))),0),4),0),IFERROR($N119*1,0)),0))</f>
        <v/>
      </c>
      <c r="F119" s="20" t="n"/>
      <c r="G119" s="21">
        <f>IF($A119="","",IF(IFERROR(VALUE($D119),0)&lt;&gt;1,"NO",IF(IFERROR(VALUE($O119),0)&gt;=Parametri!$B$2,"SI","NO")))</f>
        <v/>
      </c>
      <c r="H119" s="21">
        <f>IF($G119="SI",SUMPRODUCT(MAX(($C$2:$C$200=$C119)*(IFERROR($D$2:$D$200*1,0)=1)*(IFERROR($O$2:$O$200*1,0)&gt;=Parametri!$B$2)*IFERROR($F$2:$F$200*1,0))),0)</f>
        <v/>
      </c>
      <c r="I119" s="21">
        <f>IF($G119="SI",IF($H119&gt;0,30*(IFERROR($F119*1,0)/$H119),0),0)</f>
        <v/>
      </c>
      <c r="J119" s="21">
        <f>IF($A119="",0,IF($G119="SI",ROUND(IFERROR($E119*1,0)+$I119,4),ROUND(IFERROR($E119*1,0),4)))</f>
        <v/>
      </c>
      <c r="K119" s="21">
        <f>IF($A119="","",IF(IFERROR(VALUE($D119),0)&lt;&gt;1,"Non attiva",IF(IFERROR(VALUE($O119),0)&lt;Parametri!$B$2,"Sotto soglia","")))</f>
        <v/>
      </c>
      <c r="L119" s="21">
        <f>IF($A119="","",$A119&amp;"|"&amp;$C119)</f>
        <v/>
      </c>
      <c r="M119" s="21">
        <f>IF($A119="","",$C119&amp;"|"&amp;TEXT($J119,"0.0000"))</f>
        <v/>
      </c>
      <c r="N119" s="21" t="n"/>
      <c r="O119" s="21">
        <f>IF($A119="",0,IFERROR(IF(SUMIFS(CriteriTecnici!$O:$O,CriteriTecnici!$Q:$Q,$A119&amp;"|"&amp;$C119)&gt;0,SUMIFS(CriteriTecnici!$O:$O,CriteriTecnici!$Q:$Q,$A119&amp;"|"&amp;$C119,CriteriTecnici!$F:$F,"Q")+SUMIFS(CriteriTecnici!$O:$O,CriteriTecnici!$Q:$Q,$A119&amp;"|"&amp;$C119,CriteriTecnici!$F:$F,"T"),IFERROR($N119*1,0)),0))</f>
        <v/>
      </c>
      <c r="P119" s="21">
        <f>IF($A119="","",IF(SUMIFS(CriteriTecnici!$O:$O,CriteriTecnici!$Q:$Q,$A119&amp;"|"&amp;$C119)&gt;0,"Criteri A-G","Aggregato"))</f>
        <v/>
      </c>
    </row>
    <row r="120">
      <c r="A120" s="20" t="n"/>
      <c r="B120" s="20" t="n"/>
      <c r="C120" s="20" t="n"/>
      <c r="D120" s="20" t="n"/>
      <c r="E120" s="21">
        <f>IF($A120="",0,IFERROR(IF(SUMIFS(CriteriTecnici!$O:$O,CriteriTecnici!$Q:$Q,$A120&amp;"|"&amp;$C120)&gt;0,IF($G120="SI",ROUND(IF(SUMPRODUCT(MAX((CriteriTecnici!$C$5:$C$6173=$C120)*(CriteriTecnici!$E$5:$E$6173="A")*(CriteriTecnici!$T$5:$T$6173="SI")*IFERROR(CriteriTecnici!$O$5:$O$6173*1,0)))&gt;0,MIN(7,SUMIFS(CriteriTecnici!$O:$O,CriteriTecnici!$Q:$Q,$A120&amp;"|"&amp;$C120,CriteriTecnici!$E:$E,"A")*(7/SUMPRODUCT(MAX((CriteriTecnici!$C$5:$C$6173=$C120)*(CriteriTecnici!$E$5:$E$6173="A")*(CriteriTecnici!$T$5:$T$6173="SI")*IFERROR(CriteriTecnici!$O$5:$O$6173*1,0))))),0)+IF(SUMPRODUCT(MAX((CriteriTecnici!$C$5:$C$6173=$C120)*(CriteriTecnici!$E$5:$E$6173="B")*(CriteriTecnici!$T$5:$T$6173="SI")*IFERROR(CriteriTecnici!$O$5:$O$6173*1,0)))&gt;0,MIN(14,SUMIFS(CriteriTecnici!$O:$O,CriteriTecnici!$Q:$Q,$A120&amp;"|"&amp;$C120,CriteriTecnici!$E:$E,"B")*(14/SUMPRODUCT(MAX((CriteriTecnici!$C$5:$C$6173=$C120)*(CriteriTecnici!$E$5:$E$6173="B")*(CriteriTecnici!$T$5:$T$6173="SI")*IFERROR(CriteriTecnici!$O$5:$O$6173*1,0))))),0)+IF(SUMPRODUCT(MAX((CriteriTecnici!$C$5:$C$6173=$C120)*(CriteriTecnici!$E$5:$E$6173="C")*(CriteriTecnici!$T$5:$T$6173="SI")*IFERROR(CriteriTecnici!$O$5:$O$6173*1,0)))&gt;0,MIN(14,SUMIFS(CriteriTecnici!$O:$O,CriteriTecnici!$Q:$Q,$A120&amp;"|"&amp;$C120,CriteriTecnici!$E:$E,"C")*(14/SUMPRODUCT(MAX((CriteriTecnici!$C$5:$C$6173=$C120)*(CriteriTecnici!$E$5:$E$6173="C")*(CriteriTecnici!$T$5:$T$6173="SI")*IFERROR(CriteriTecnici!$O$5:$O$6173*1,0))))),0)+IF(SUMPRODUCT(MAX((CriteriTecnici!$C$5:$C$6173=$C120)*(CriteriTecnici!$E$5:$E$6173="D")*(CriteriTecnici!$T$5:$T$6173="SI")*IFERROR(CriteriTecnici!$O$5:$O$6173*1,0)))&gt;0,MIN(10,SUMIFS(CriteriTecnici!$O:$O,CriteriTecnici!$Q:$Q,$A120&amp;"|"&amp;$C120,CriteriTecnici!$E:$E,"D")*(10/SUMPRODUCT(MAX((CriteriTecnici!$C$5:$C$6173=$C120)*(CriteriTecnici!$E$5:$E$6173="D")*(CriteriTecnici!$T$5:$T$6173="SI")*IFERROR(CriteriTecnici!$O$5:$O$6173*1,0))))),0)+IF(SUMPRODUCT(MAX((CriteriTecnici!$C$5:$C$6173=$C120)*(CriteriTecnici!$E$5:$E$6173="E")*(CriteriTecnici!$T$5:$T$6173="SI")*IFERROR(CriteriTecnici!$O$5:$O$6173*1,0)))&gt;0,MIN(4,SUMIFS(CriteriTecnici!$O:$O,CriteriTecnici!$Q:$Q,$A120&amp;"|"&amp;$C120,CriteriTecnici!$E:$E,"E")*(4/SUMPRODUCT(MAX((CriteriTecnici!$C$5:$C$6173=$C120)*(CriteriTecnici!$E$5:$E$6173="E")*(CriteriTecnici!$T$5:$T$6173="SI")*IFERROR(CriteriTecnici!$O$5:$O$6173*1,0))))),0)+IF(SUMPRODUCT(MAX((CriteriTecnici!$C$5:$C$6173=$C120)*(CriteriTecnici!$E$5:$E$6173="F")*(CriteriTecnici!$T$5:$T$6173="SI")*IFERROR(CriteriTecnici!$O$5:$O$6173*1,0)))&gt;0,MIN(14,SUMIFS(CriteriTecnici!$O:$O,CriteriTecnici!$Q:$Q,$A120&amp;"|"&amp;$C120,CriteriTecnici!$E:$E,"F")*(14/SUMPRODUCT(MAX((CriteriTecnici!$C$5:$C$6173=$C120)*(CriteriTecnici!$E$5:$E$6173="F")*(CriteriTecnici!$T$5:$T$6173="SI")*IFERROR(CriteriTecnici!$O$5:$O$6173*1,0))))),0)+IF(SUMPRODUCT(MAX((CriteriTecnici!$C$5:$C$6173=$C120)*(CriteriTecnici!$E$5:$E$6173="G")*(CriteriTecnici!$T$5:$T$6173="SI")*IFERROR(CriteriTecnici!$O$5:$O$6173*1,0)))&gt;0,MIN(7,SUMIFS(CriteriTecnici!$O:$O,CriteriTecnici!$Q:$Q,$A120&amp;"|"&amp;$C120,CriteriTecnici!$E:$E,"G")*(7/SUMPRODUCT(MAX((CriteriTecnici!$C$5:$C$6173=$C120)*(CriteriTecnici!$E$5:$E$6173="G")*(CriteriTecnici!$T$5:$T$6173="SI")*IFERROR(CriteriTecnici!$O$5:$O$6173*1,0))))),0),4),0),IFERROR($N120*1,0)),0))</f>
        <v/>
      </c>
      <c r="F120" s="20" t="n"/>
      <c r="G120" s="21">
        <f>IF($A120="","",IF(IFERROR(VALUE($D120),0)&lt;&gt;1,"NO",IF(IFERROR(VALUE($O120),0)&gt;=Parametri!$B$2,"SI","NO")))</f>
        <v/>
      </c>
      <c r="H120" s="21">
        <f>IF($G120="SI",SUMPRODUCT(MAX(($C$2:$C$200=$C120)*(IFERROR($D$2:$D$200*1,0)=1)*(IFERROR($O$2:$O$200*1,0)&gt;=Parametri!$B$2)*IFERROR($F$2:$F$200*1,0))),0)</f>
        <v/>
      </c>
      <c r="I120" s="21">
        <f>IF($G120="SI",IF($H120&gt;0,30*(IFERROR($F120*1,0)/$H120),0),0)</f>
        <v/>
      </c>
      <c r="J120" s="21">
        <f>IF($A120="",0,IF($G120="SI",ROUND(IFERROR($E120*1,0)+$I120,4),ROUND(IFERROR($E120*1,0),4)))</f>
        <v/>
      </c>
      <c r="K120" s="21">
        <f>IF($A120="","",IF(IFERROR(VALUE($D120),0)&lt;&gt;1,"Non attiva",IF(IFERROR(VALUE($O120),0)&lt;Parametri!$B$2,"Sotto soglia","")))</f>
        <v/>
      </c>
      <c r="L120" s="21">
        <f>IF($A120="","",$A120&amp;"|"&amp;$C120)</f>
        <v/>
      </c>
      <c r="M120" s="21">
        <f>IF($A120="","",$C120&amp;"|"&amp;TEXT($J120,"0.0000"))</f>
        <v/>
      </c>
      <c r="N120" s="21" t="n"/>
      <c r="O120" s="21">
        <f>IF($A120="",0,IFERROR(IF(SUMIFS(CriteriTecnici!$O:$O,CriteriTecnici!$Q:$Q,$A120&amp;"|"&amp;$C120)&gt;0,SUMIFS(CriteriTecnici!$O:$O,CriteriTecnici!$Q:$Q,$A120&amp;"|"&amp;$C120,CriteriTecnici!$F:$F,"Q")+SUMIFS(CriteriTecnici!$O:$O,CriteriTecnici!$Q:$Q,$A120&amp;"|"&amp;$C120,CriteriTecnici!$F:$F,"T"),IFERROR($N120*1,0)),0))</f>
        <v/>
      </c>
      <c r="P120" s="21">
        <f>IF($A120="","",IF(SUMIFS(CriteriTecnici!$O:$O,CriteriTecnici!$Q:$Q,$A120&amp;"|"&amp;$C120)&gt;0,"Criteri A-G","Aggregato"))</f>
        <v/>
      </c>
    </row>
    <row r="121">
      <c r="A121" s="20" t="n"/>
      <c r="B121" s="20" t="n"/>
      <c r="C121" s="20" t="n"/>
      <c r="D121" s="20" t="n"/>
      <c r="E121" s="21">
        <f>IF($A121="",0,IFERROR(IF(SUMIFS(CriteriTecnici!$O:$O,CriteriTecnici!$Q:$Q,$A121&amp;"|"&amp;$C121)&gt;0,IF($G121="SI",ROUND(IF(SUMPRODUCT(MAX((CriteriTecnici!$C$5:$C$6173=$C121)*(CriteriTecnici!$E$5:$E$6173="A")*(CriteriTecnici!$T$5:$T$6173="SI")*IFERROR(CriteriTecnici!$O$5:$O$6173*1,0)))&gt;0,MIN(7,SUMIFS(CriteriTecnici!$O:$O,CriteriTecnici!$Q:$Q,$A121&amp;"|"&amp;$C121,CriteriTecnici!$E:$E,"A")*(7/SUMPRODUCT(MAX((CriteriTecnici!$C$5:$C$6173=$C121)*(CriteriTecnici!$E$5:$E$6173="A")*(CriteriTecnici!$T$5:$T$6173="SI")*IFERROR(CriteriTecnici!$O$5:$O$6173*1,0))))),0)+IF(SUMPRODUCT(MAX((CriteriTecnici!$C$5:$C$6173=$C121)*(CriteriTecnici!$E$5:$E$6173="B")*(CriteriTecnici!$T$5:$T$6173="SI")*IFERROR(CriteriTecnici!$O$5:$O$6173*1,0)))&gt;0,MIN(14,SUMIFS(CriteriTecnici!$O:$O,CriteriTecnici!$Q:$Q,$A121&amp;"|"&amp;$C121,CriteriTecnici!$E:$E,"B")*(14/SUMPRODUCT(MAX((CriteriTecnici!$C$5:$C$6173=$C121)*(CriteriTecnici!$E$5:$E$6173="B")*(CriteriTecnici!$T$5:$T$6173="SI")*IFERROR(CriteriTecnici!$O$5:$O$6173*1,0))))),0)+IF(SUMPRODUCT(MAX((CriteriTecnici!$C$5:$C$6173=$C121)*(CriteriTecnici!$E$5:$E$6173="C")*(CriteriTecnici!$T$5:$T$6173="SI")*IFERROR(CriteriTecnici!$O$5:$O$6173*1,0)))&gt;0,MIN(14,SUMIFS(CriteriTecnici!$O:$O,CriteriTecnici!$Q:$Q,$A121&amp;"|"&amp;$C121,CriteriTecnici!$E:$E,"C")*(14/SUMPRODUCT(MAX((CriteriTecnici!$C$5:$C$6173=$C121)*(CriteriTecnici!$E$5:$E$6173="C")*(CriteriTecnici!$T$5:$T$6173="SI")*IFERROR(CriteriTecnici!$O$5:$O$6173*1,0))))),0)+IF(SUMPRODUCT(MAX((CriteriTecnici!$C$5:$C$6173=$C121)*(CriteriTecnici!$E$5:$E$6173="D")*(CriteriTecnici!$T$5:$T$6173="SI")*IFERROR(CriteriTecnici!$O$5:$O$6173*1,0)))&gt;0,MIN(10,SUMIFS(CriteriTecnici!$O:$O,CriteriTecnici!$Q:$Q,$A121&amp;"|"&amp;$C121,CriteriTecnici!$E:$E,"D")*(10/SUMPRODUCT(MAX((CriteriTecnici!$C$5:$C$6173=$C121)*(CriteriTecnici!$E$5:$E$6173="D")*(CriteriTecnici!$T$5:$T$6173="SI")*IFERROR(CriteriTecnici!$O$5:$O$6173*1,0))))),0)+IF(SUMPRODUCT(MAX((CriteriTecnici!$C$5:$C$6173=$C121)*(CriteriTecnici!$E$5:$E$6173="E")*(CriteriTecnici!$T$5:$T$6173="SI")*IFERROR(CriteriTecnici!$O$5:$O$6173*1,0)))&gt;0,MIN(4,SUMIFS(CriteriTecnici!$O:$O,CriteriTecnici!$Q:$Q,$A121&amp;"|"&amp;$C121,CriteriTecnici!$E:$E,"E")*(4/SUMPRODUCT(MAX((CriteriTecnici!$C$5:$C$6173=$C121)*(CriteriTecnici!$E$5:$E$6173="E")*(CriteriTecnici!$T$5:$T$6173="SI")*IFERROR(CriteriTecnici!$O$5:$O$6173*1,0))))),0)+IF(SUMPRODUCT(MAX((CriteriTecnici!$C$5:$C$6173=$C121)*(CriteriTecnici!$E$5:$E$6173="F")*(CriteriTecnici!$T$5:$T$6173="SI")*IFERROR(CriteriTecnici!$O$5:$O$6173*1,0)))&gt;0,MIN(14,SUMIFS(CriteriTecnici!$O:$O,CriteriTecnici!$Q:$Q,$A121&amp;"|"&amp;$C121,CriteriTecnici!$E:$E,"F")*(14/SUMPRODUCT(MAX((CriteriTecnici!$C$5:$C$6173=$C121)*(CriteriTecnici!$E$5:$E$6173="F")*(CriteriTecnici!$T$5:$T$6173="SI")*IFERROR(CriteriTecnici!$O$5:$O$6173*1,0))))),0)+IF(SUMPRODUCT(MAX((CriteriTecnici!$C$5:$C$6173=$C121)*(CriteriTecnici!$E$5:$E$6173="G")*(CriteriTecnici!$T$5:$T$6173="SI")*IFERROR(CriteriTecnici!$O$5:$O$6173*1,0)))&gt;0,MIN(7,SUMIFS(CriteriTecnici!$O:$O,CriteriTecnici!$Q:$Q,$A121&amp;"|"&amp;$C121,CriteriTecnici!$E:$E,"G")*(7/SUMPRODUCT(MAX((CriteriTecnici!$C$5:$C$6173=$C121)*(CriteriTecnici!$E$5:$E$6173="G")*(CriteriTecnici!$T$5:$T$6173="SI")*IFERROR(CriteriTecnici!$O$5:$O$6173*1,0))))),0),4),0),IFERROR($N121*1,0)),0))</f>
        <v/>
      </c>
      <c r="F121" s="20" t="n"/>
      <c r="G121" s="21">
        <f>IF($A121="","",IF(IFERROR(VALUE($D121),0)&lt;&gt;1,"NO",IF(IFERROR(VALUE($O121),0)&gt;=Parametri!$B$2,"SI","NO")))</f>
        <v/>
      </c>
      <c r="H121" s="21">
        <f>IF($G121="SI",SUMPRODUCT(MAX(($C$2:$C$200=$C121)*(IFERROR($D$2:$D$200*1,0)=1)*(IFERROR($O$2:$O$200*1,0)&gt;=Parametri!$B$2)*IFERROR($F$2:$F$200*1,0))),0)</f>
        <v/>
      </c>
      <c r="I121" s="21">
        <f>IF($G121="SI",IF($H121&gt;0,30*(IFERROR($F121*1,0)/$H121),0),0)</f>
        <v/>
      </c>
      <c r="J121" s="21">
        <f>IF($A121="",0,IF($G121="SI",ROUND(IFERROR($E121*1,0)+$I121,4),ROUND(IFERROR($E121*1,0),4)))</f>
        <v/>
      </c>
      <c r="K121" s="21">
        <f>IF($A121="","",IF(IFERROR(VALUE($D121),0)&lt;&gt;1,"Non attiva",IF(IFERROR(VALUE($O121),0)&lt;Parametri!$B$2,"Sotto soglia","")))</f>
        <v/>
      </c>
      <c r="L121" s="21">
        <f>IF($A121="","",$A121&amp;"|"&amp;$C121)</f>
        <v/>
      </c>
      <c r="M121" s="21">
        <f>IF($A121="","",$C121&amp;"|"&amp;TEXT($J121,"0.0000"))</f>
        <v/>
      </c>
      <c r="N121" s="21" t="n"/>
      <c r="O121" s="21">
        <f>IF($A121="",0,IFERROR(IF(SUMIFS(CriteriTecnici!$O:$O,CriteriTecnici!$Q:$Q,$A121&amp;"|"&amp;$C121)&gt;0,SUMIFS(CriteriTecnici!$O:$O,CriteriTecnici!$Q:$Q,$A121&amp;"|"&amp;$C121,CriteriTecnici!$F:$F,"Q")+SUMIFS(CriteriTecnici!$O:$O,CriteriTecnici!$Q:$Q,$A121&amp;"|"&amp;$C121,CriteriTecnici!$F:$F,"T"),IFERROR($N121*1,0)),0))</f>
        <v/>
      </c>
      <c r="P121" s="21">
        <f>IF($A121="","",IF(SUMIFS(CriteriTecnici!$O:$O,CriteriTecnici!$Q:$Q,$A121&amp;"|"&amp;$C121)&gt;0,"Criteri A-G","Aggregato"))</f>
        <v/>
      </c>
    </row>
    <row r="122">
      <c r="A122" s="20" t="n"/>
      <c r="B122" s="20" t="n"/>
      <c r="C122" s="20" t="n"/>
      <c r="D122" s="20" t="n"/>
      <c r="E122" s="21">
        <f>IF($A122="",0,IFERROR(IF(SUMIFS(CriteriTecnici!$O:$O,CriteriTecnici!$Q:$Q,$A122&amp;"|"&amp;$C122)&gt;0,IF($G122="SI",ROUND(IF(SUMPRODUCT(MAX((CriteriTecnici!$C$5:$C$6173=$C122)*(CriteriTecnici!$E$5:$E$6173="A")*(CriteriTecnici!$T$5:$T$6173="SI")*IFERROR(CriteriTecnici!$O$5:$O$6173*1,0)))&gt;0,MIN(7,SUMIFS(CriteriTecnici!$O:$O,CriteriTecnici!$Q:$Q,$A122&amp;"|"&amp;$C122,CriteriTecnici!$E:$E,"A")*(7/SUMPRODUCT(MAX((CriteriTecnici!$C$5:$C$6173=$C122)*(CriteriTecnici!$E$5:$E$6173="A")*(CriteriTecnici!$T$5:$T$6173="SI")*IFERROR(CriteriTecnici!$O$5:$O$6173*1,0))))),0)+IF(SUMPRODUCT(MAX((CriteriTecnici!$C$5:$C$6173=$C122)*(CriteriTecnici!$E$5:$E$6173="B")*(CriteriTecnici!$T$5:$T$6173="SI")*IFERROR(CriteriTecnici!$O$5:$O$6173*1,0)))&gt;0,MIN(14,SUMIFS(CriteriTecnici!$O:$O,CriteriTecnici!$Q:$Q,$A122&amp;"|"&amp;$C122,CriteriTecnici!$E:$E,"B")*(14/SUMPRODUCT(MAX((CriteriTecnici!$C$5:$C$6173=$C122)*(CriteriTecnici!$E$5:$E$6173="B")*(CriteriTecnici!$T$5:$T$6173="SI")*IFERROR(CriteriTecnici!$O$5:$O$6173*1,0))))),0)+IF(SUMPRODUCT(MAX((CriteriTecnici!$C$5:$C$6173=$C122)*(CriteriTecnici!$E$5:$E$6173="C")*(CriteriTecnici!$T$5:$T$6173="SI")*IFERROR(CriteriTecnici!$O$5:$O$6173*1,0)))&gt;0,MIN(14,SUMIFS(CriteriTecnici!$O:$O,CriteriTecnici!$Q:$Q,$A122&amp;"|"&amp;$C122,CriteriTecnici!$E:$E,"C")*(14/SUMPRODUCT(MAX((CriteriTecnici!$C$5:$C$6173=$C122)*(CriteriTecnici!$E$5:$E$6173="C")*(CriteriTecnici!$T$5:$T$6173="SI")*IFERROR(CriteriTecnici!$O$5:$O$6173*1,0))))),0)+IF(SUMPRODUCT(MAX((CriteriTecnici!$C$5:$C$6173=$C122)*(CriteriTecnici!$E$5:$E$6173="D")*(CriteriTecnici!$T$5:$T$6173="SI")*IFERROR(CriteriTecnici!$O$5:$O$6173*1,0)))&gt;0,MIN(10,SUMIFS(CriteriTecnici!$O:$O,CriteriTecnici!$Q:$Q,$A122&amp;"|"&amp;$C122,CriteriTecnici!$E:$E,"D")*(10/SUMPRODUCT(MAX((CriteriTecnici!$C$5:$C$6173=$C122)*(CriteriTecnici!$E$5:$E$6173="D")*(CriteriTecnici!$T$5:$T$6173="SI")*IFERROR(CriteriTecnici!$O$5:$O$6173*1,0))))),0)+IF(SUMPRODUCT(MAX((CriteriTecnici!$C$5:$C$6173=$C122)*(CriteriTecnici!$E$5:$E$6173="E")*(CriteriTecnici!$T$5:$T$6173="SI")*IFERROR(CriteriTecnici!$O$5:$O$6173*1,0)))&gt;0,MIN(4,SUMIFS(CriteriTecnici!$O:$O,CriteriTecnici!$Q:$Q,$A122&amp;"|"&amp;$C122,CriteriTecnici!$E:$E,"E")*(4/SUMPRODUCT(MAX((CriteriTecnici!$C$5:$C$6173=$C122)*(CriteriTecnici!$E$5:$E$6173="E")*(CriteriTecnici!$T$5:$T$6173="SI")*IFERROR(CriteriTecnici!$O$5:$O$6173*1,0))))),0)+IF(SUMPRODUCT(MAX((CriteriTecnici!$C$5:$C$6173=$C122)*(CriteriTecnici!$E$5:$E$6173="F")*(CriteriTecnici!$T$5:$T$6173="SI")*IFERROR(CriteriTecnici!$O$5:$O$6173*1,0)))&gt;0,MIN(14,SUMIFS(CriteriTecnici!$O:$O,CriteriTecnici!$Q:$Q,$A122&amp;"|"&amp;$C122,CriteriTecnici!$E:$E,"F")*(14/SUMPRODUCT(MAX((CriteriTecnici!$C$5:$C$6173=$C122)*(CriteriTecnici!$E$5:$E$6173="F")*(CriteriTecnici!$T$5:$T$6173="SI")*IFERROR(CriteriTecnici!$O$5:$O$6173*1,0))))),0)+IF(SUMPRODUCT(MAX((CriteriTecnici!$C$5:$C$6173=$C122)*(CriteriTecnici!$E$5:$E$6173="G")*(CriteriTecnici!$T$5:$T$6173="SI")*IFERROR(CriteriTecnici!$O$5:$O$6173*1,0)))&gt;0,MIN(7,SUMIFS(CriteriTecnici!$O:$O,CriteriTecnici!$Q:$Q,$A122&amp;"|"&amp;$C122,CriteriTecnici!$E:$E,"G")*(7/SUMPRODUCT(MAX((CriteriTecnici!$C$5:$C$6173=$C122)*(CriteriTecnici!$E$5:$E$6173="G")*(CriteriTecnici!$T$5:$T$6173="SI")*IFERROR(CriteriTecnici!$O$5:$O$6173*1,0))))),0),4),0),IFERROR($N122*1,0)),0))</f>
        <v/>
      </c>
      <c r="F122" s="20" t="n"/>
      <c r="G122" s="21">
        <f>IF($A122="","",IF(IFERROR(VALUE($D122),0)&lt;&gt;1,"NO",IF(IFERROR(VALUE($O122),0)&gt;=Parametri!$B$2,"SI","NO")))</f>
        <v/>
      </c>
      <c r="H122" s="21">
        <f>IF($G122="SI",SUMPRODUCT(MAX(($C$2:$C$200=$C122)*(IFERROR($D$2:$D$200*1,0)=1)*(IFERROR($O$2:$O$200*1,0)&gt;=Parametri!$B$2)*IFERROR($F$2:$F$200*1,0))),0)</f>
        <v/>
      </c>
      <c r="I122" s="21">
        <f>IF($G122="SI",IF($H122&gt;0,30*(IFERROR($F122*1,0)/$H122),0),0)</f>
        <v/>
      </c>
      <c r="J122" s="21">
        <f>IF($A122="",0,IF($G122="SI",ROUND(IFERROR($E122*1,0)+$I122,4),ROUND(IFERROR($E122*1,0),4)))</f>
        <v/>
      </c>
      <c r="K122" s="21">
        <f>IF($A122="","",IF(IFERROR(VALUE($D122),0)&lt;&gt;1,"Non attiva",IF(IFERROR(VALUE($O122),0)&lt;Parametri!$B$2,"Sotto soglia","")))</f>
        <v/>
      </c>
      <c r="L122" s="21">
        <f>IF($A122="","",$A122&amp;"|"&amp;$C122)</f>
        <v/>
      </c>
      <c r="M122" s="21">
        <f>IF($A122="","",$C122&amp;"|"&amp;TEXT($J122,"0.0000"))</f>
        <v/>
      </c>
      <c r="N122" s="21" t="n"/>
      <c r="O122" s="21">
        <f>IF($A122="",0,IFERROR(IF(SUMIFS(CriteriTecnici!$O:$O,CriteriTecnici!$Q:$Q,$A122&amp;"|"&amp;$C122)&gt;0,SUMIFS(CriteriTecnici!$O:$O,CriteriTecnici!$Q:$Q,$A122&amp;"|"&amp;$C122,CriteriTecnici!$F:$F,"Q")+SUMIFS(CriteriTecnici!$O:$O,CriteriTecnici!$Q:$Q,$A122&amp;"|"&amp;$C122,CriteriTecnici!$F:$F,"T"),IFERROR($N122*1,0)),0))</f>
        <v/>
      </c>
      <c r="P122" s="21">
        <f>IF($A122="","",IF(SUMIFS(CriteriTecnici!$O:$O,CriteriTecnici!$Q:$Q,$A122&amp;"|"&amp;$C122)&gt;0,"Criteri A-G","Aggregato"))</f>
        <v/>
      </c>
    </row>
    <row r="123">
      <c r="A123" s="20" t="n"/>
      <c r="B123" s="20" t="n"/>
      <c r="C123" s="20" t="n"/>
      <c r="D123" s="20" t="n"/>
      <c r="E123" s="21">
        <f>IF($A123="",0,IFERROR(IF(SUMIFS(CriteriTecnici!$O:$O,CriteriTecnici!$Q:$Q,$A123&amp;"|"&amp;$C123)&gt;0,IF($G123="SI",ROUND(IF(SUMPRODUCT(MAX((CriteriTecnici!$C$5:$C$6173=$C123)*(CriteriTecnici!$E$5:$E$6173="A")*(CriteriTecnici!$T$5:$T$6173="SI")*IFERROR(CriteriTecnici!$O$5:$O$6173*1,0)))&gt;0,MIN(7,SUMIFS(CriteriTecnici!$O:$O,CriteriTecnici!$Q:$Q,$A123&amp;"|"&amp;$C123,CriteriTecnici!$E:$E,"A")*(7/SUMPRODUCT(MAX((CriteriTecnici!$C$5:$C$6173=$C123)*(CriteriTecnici!$E$5:$E$6173="A")*(CriteriTecnici!$T$5:$T$6173="SI")*IFERROR(CriteriTecnici!$O$5:$O$6173*1,0))))),0)+IF(SUMPRODUCT(MAX((CriteriTecnici!$C$5:$C$6173=$C123)*(CriteriTecnici!$E$5:$E$6173="B")*(CriteriTecnici!$T$5:$T$6173="SI")*IFERROR(CriteriTecnici!$O$5:$O$6173*1,0)))&gt;0,MIN(14,SUMIFS(CriteriTecnici!$O:$O,CriteriTecnici!$Q:$Q,$A123&amp;"|"&amp;$C123,CriteriTecnici!$E:$E,"B")*(14/SUMPRODUCT(MAX((CriteriTecnici!$C$5:$C$6173=$C123)*(CriteriTecnici!$E$5:$E$6173="B")*(CriteriTecnici!$T$5:$T$6173="SI")*IFERROR(CriteriTecnici!$O$5:$O$6173*1,0))))),0)+IF(SUMPRODUCT(MAX((CriteriTecnici!$C$5:$C$6173=$C123)*(CriteriTecnici!$E$5:$E$6173="C")*(CriteriTecnici!$T$5:$T$6173="SI")*IFERROR(CriteriTecnici!$O$5:$O$6173*1,0)))&gt;0,MIN(14,SUMIFS(CriteriTecnici!$O:$O,CriteriTecnici!$Q:$Q,$A123&amp;"|"&amp;$C123,CriteriTecnici!$E:$E,"C")*(14/SUMPRODUCT(MAX((CriteriTecnici!$C$5:$C$6173=$C123)*(CriteriTecnici!$E$5:$E$6173="C")*(CriteriTecnici!$T$5:$T$6173="SI")*IFERROR(CriteriTecnici!$O$5:$O$6173*1,0))))),0)+IF(SUMPRODUCT(MAX((CriteriTecnici!$C$5:$C$6173=$C123)*(CriteriTecnici!$E$5:$E$6173="D")*(CriteriTecnici!$T$5:$T$6173="SI")*IFERROR(CriteriTecnici!$O$5:$O$6173*1,0)))&gt;0,MIN(10,SUMIFS(CriteriTecnici!$O:$O,CriteriTecnici!$Q:$Q,$A123&amp;"|"&amp;$C123,CriteriTecnici!$E:$E,"D")*(10/SUMPRODUCT(MAX((CriteriTecnici!$C$5:$C$6173=$C123)*(CriteriTecnici!$E$5:$E$6173="D")*(CriteriTecnici!$T$5:$T$6173="SI")*IFERROR(CriteriTecnici!$O$5:$O$6173*1,0))))),0)+IF(SUMPRODUCT(MAX((CriteriTecnici!$C$5:$C$6173=$C123)*(CriteriTecnici!$E$5:$E$6173="E")*(CriteriTecnici!$T$5:$T$6173="SI")*IFERROR(CriteriTecnici!$O$5:$O$6173*1,0)))&gt;0,MIN(4,SUMIFS(CriteriTecnici!$O:$O,CriteriTecnici!$Q:$Q,$A123&amp;"|"&amp;$C123,CriteriTecnici!$E:$E,"E")*(4/SUMPRODUCT(MAX((CriteriTecnici!$C$5:$C$6173=$C123)*(CriteriTecnici!$E$5:$E$6173="E")*(CriteriTecnici!$T$5:$T$6173="SI")*IFERROR(CriteriTecnici!$O$5:$O$6173*1,0))))),0)+IF(SUMPRODUCT(MAX((CriteriTecnici!$C$5:$C$6173=$C123)*(CriteriTecnici!$E$5:$E$6173="F")*(CriteriTecnici!$T$5:$T$6173="SI")*IFERROR(CriteriTecnici!$O$5:$O$6173*1,0)))&gt;0,MIN(14,SUMIFS(CriteriTecnici!$O:$O,CriteriTecnici!$Q:$Q,$A123&amp;"|"&amp;$C123,CriteriTecnici!$E:$E,"F")*(14/SUMPRODUCT(MAX((CriteriTecnici!$C$5:$C$6173=$C123)*(CriteriTecnici!$E$5:$E$6173="F")*(CriteriTecnici!$T$5:$T$6173="SI")*IFERROR(CriteriTecnici!$O$5:$O$6173*1,0))))),0)+IF(SUMPRODUCT(MAX((CriteriTecnici!$C$5:$C$6173=$C123)*(CriteriTecnici!$E$5:$E$6173="G")*(CriteriTecnici!$T$5:$T$6173="SI")*IFERROR(CriteriTecnici!$O$5:$O$6173*1,0)))&gt;0,MIN(7,SUMIFS(CriteriTecnici!$O:$O,CriteriTecnici!$Q:$Q,$A123&amp;"|"&amp;$C123,CriteriTecnici!$E:$E,"G")*(7/SUMPRODUCT(MAX((CriteriTecnici!$C$5:$C$6173=$C123)*(CriteriTecnici!$E$5:$E$6173="G")*(CriteriTecnici!$T$5:$T$6173="SI")*IFERROR(CriteriTecnici!$O$5:$O$6173*1,0))))),0),4),0),IFERROR($N123*1,0)),0))</f>
        <v/>
      </c>
      <c r="F123" s="20" t="n"/>
      <c r="G123" s="21">
        <f>IF($A123="","",IF(IFERROR(VALUE($D123),0)&lt;&gt;1,"NO",IF(IFERROR(VALUE($O123),0)&gt;=Parametri!$B$2,"SI","NO")))</f>
        <v/>
      </c>
      <c r="H123" s="21">
        <f>IF($G123="SI",SUMPRODUCT(MAX(($C$2:$C$200=$C123)*(IFERROR($D$2:$D$200*1,0)=1)*(IFERROR($O$2:$O$200*1,0)&gt;=Parametri!$B$2)*IFERROR($F$2:$F$200*1,0))),0)</f>
        <v/>
      </c>
      <c r="I123" s="21">
        <f>IF($G123="SI",IF($H123&gt;0,30*(IFERROR($F123*1,0)/$H123),0),0)</f>
        <v/>
      </c>
      <c r="J123" s="21">
        <f>IF($A123="",0,IF($G123="SI",ROUND(IFERROR($E123*1,0)+$I123,4),ROUND(IFERROR($E123*1,0),4)))</f>
        <v/>
      </c>
      <c r="K123" s="21">
        <f>IF($A123="","",IF(IFERROR(VALUE($D123),0)&lt;&gt;1,"Non attiva",IF(IFERROR(VALUE($O123),0)&lt;Parametri!$B$2,"Sotto soglia","")))</f>
        <v/>
      </c>
      <c r="L123" s="21">
        <f>IF($A123="","",$A123&amp;"|"&amp;$C123)</f>
        <v/>
      </c>
      <c r="M123" s="21">
        <f>IF($A123="","",$C123&amp;"|"&amp;TEXT($J123,"0.0000"))</f>
        <v/>
      </c>
      <c r="N123" s="21" t="n"/>
      <c r="O123" s="21">
        <f>IF($A123="",0,IFERROR(IF(SUMIFS(CriteriTecnici!$O:$O,CriteriTecnici!$Q:$Q,$A123&amp;"|"&amp;$C123)&gt;0,SUMIFS(CriteriTecnici!$O:$O,CriteriTecnici!$Q:$Q,$A123&amp;"|"&amp;$C123,CriteriTecnici!$F:$F,"Q")+SUMIFS(CriteriTecnici!$O:$O,CriteriTecnici!$Q:$Q,$A123&amp;"|"&amp;$C123,CriteriTecnici!$F:$F,"T"),IFERROR($N123*1,0)),0))</f>
        <v/>
      </c>
      <c r="P123" s="21">
        <f>IF($A123="","",IF(SUMIFS(CriteriTecnici!$O:$O,CriteriTecnici!$Q:$Q,$A123&amp;"|"&amp;$C123)&gt;0,"Criteri A-G","Aggregato"))</f>
        <v/>
      </c>
    </row>
    <row r="124">
      <c r="A124" s="20" t="n"/>
      <c r="B124" s="20" t="n"/>
      <c r="C124" s="20" t="n"/>
      <c r="D124" s="20" t="n"/>
      <c r="E124" s="21">
        <f>IF($A124="",0,IFERROR(IF(SUMIFS(CriteriTecnici!$O:$O,CriteriTecnici!$Q:$Q,$A124&amp;"|"&amp;$C124)&gt;0,IF($G124="SI",ROUND(IF(SUMPRODUCT(MAX((CriteriTecnici!$C$5:$C$6173=$C124)*(CriteriTecnici!$E$5:$E$6173="A")*(CriteriTecnici!$T$5:$T$6173="SI")*IFERROR(CriteriTecnici!$O$5:$O$6173*1,0)))&gt;0,MIN(7,SUMIFS(CriteriTecnici!$O:$O,CriteriTecnici!$Q:$Q,$A124&amp;"|"&amp;$C124,CriteriTecnici!$E:$E,"A")*(7/SUMPRODUCT(MAX((CriteriTecnici!$C$5:$C$6173=$C124)*(CriteriTecnici!$E$5:$E$6173="A")*(CriteriTecnici!$T$5:$T$6173="SI")*IFERROR(CriteriTecnici!$O$5:$O$6173*1,0))))),0)+IF(SUMPRODUCT(MAX((CriteriTecnici!$C$5:$C$6173=$C124)*(CriteriTecnici!$E$5:$E$6173="B")*(CriteriTecnici!$T$5:$T$6173="SI")*IFERROR(CriteriTecnici!$O$5:$O$6173*1,0)))&gt;0,MIN(14,SUMIFS(CriteriTecnici!$O:$O,CriteriTecnici!$Q:$Q,$A124&amp;"|"&amp;$C124,CriteriTecnici!$E:$E,"B")*(14/SUMPRODUCT(MAX((CriteriTecnici!$C$5:$C$6173=$C124)*(CriteriTecnici!$E$5:$E$6173="B")*(CriteriTecnici!$T$5:$T$6173="SI")*IFERROR(CriteriTecnici!$O$5:$O$6173*1,0))))),0)+IF(SUMPRODUCT(MAX((CriteriTecnici!$C$5:$C$6173=$C124)*(CriteriTecnici!$E$5:$E$6173="C")*(CriteriTecnici!$T$5:$T$6173="SI")*IFERROR(CriteriTecnici!$O$5:$O$6173*1,0)))&gt;0,MIN(14,SUMIFS(CriteriTecnici!$O:$O,CriteriTecnici!$Q:$Q,$A124&amp;"|"&amp;$C124,CriteriTecnici!$E:$E,"C")*(14/SUMPRODUCT(MAX((CriteriTecnici!$C$5:$C$6173=$C124)*(CriteriTecnici!$E$5:$E$6173="C")*(CriteriTecnici!$T$5:$T$6173="SI")*IFERROR(CriteriTecnici!$O$5:$O$6173*1,0))))),0)+IF(SUMPRODUCT(MAX((CriteriTecnici!$C$5:$C$6173=$C124)*(CriteriTecnici!$E$5:$E$6173="D")*(CriteriTecnici!$T$5:$T$6173="SI")*IFERROR(CriteriTecnici!$O$5:$O$6173*1,0)))&gt;0,MIN(10,SUMIFS(CriteriTecnici!$O:$O,CriteriTecnici!$Q:$Q,$A124&amp;"|"&amp;$C124,CriteriTecnici!$E:$E,"D")*(10/SUMPRODUCT(MAX((CriteriTecnici!$C$5:$C$6173=$C124)*(CriteriTecnici!$E$5:$E$6173="D")*(CriteriTecnici!$T$5:$T$6173="SI")*IFERROR(CriteriTecnici!$O$5:$O$6173*1,0))))),0)+IF(SUMPRODUCT(MAX((CriteriTecnici!$C$5:$C$6173=$C124)*(CriteriTecnici!$E$5:$E$6173="E")*(CriteriTecnici!$T$5:$T$6173="SI")*IFERROR(CriteriTecnici!$O$5:$O$6173*1,0)))&gt;0,MIN(4,SUMIFS(CriteriTecnici!$O:$O,CriteriTecnici!$Q:$Q,$A124&amp;"|"&amp;$C124,CriteriTecnici!$E:$E,"E")*(4/SUMPRODUCT(MAX((CriteriTecnici!$C$5:$C$6173=$C124)*(CriteriTecnici!$E$5:$E$6173="E")*(CriteriTecnici!$T$5:$T$6173="SI")*IFERROR(CriteriTecnici!$O$5:$O$6173*1,0))))),0)+IF(SUMPRODUCT(MAX((CriteriTecnici!$C$5:$C$6173=$C124)*(CriteriTecnici!$E$5:$E$6173="F")*(CriteriTecnici!$T$5:$T$6173="SI")*IFERROR(CriteriTecnici!$O$5:$O$6173*1,0)))&gt;0,MIN(14,SUMIFS(CriteriTecnici!$O:$O,CriteriTecnici!$Q:$Q,$A124&amp;"|"&amp;$C124,CriteriTecnici!$E:$E,"F")*(14/SUMPRODUCT(MAX((CriteriTecnici!$C$5:$C$6173=$C124)*(CriteriTecnici!$E$5:$E$6173="F")*(CriteriTecnici!$T$5:$T$6173="SI")*IFERROR(CriteriTecnici!$O$5:$O$6173*1,0))))),0)+IF(SUMPRODUCT(MAX((CriteriTecnici!$C$5:$C$6173=$C124)*(CriteriTecnici!$E$5:$E$6173="G")*(CriteriTecnici!$T$5:$T$6173="SI")*IFERROR(CriteriTecnici!$O$5:$O$6173*1,0)))&gt;0,MIN(7,SUMIFS(CriteriTecnici!$O:$O,CriteriTecnici!$Q:$Q,$A124&amp;"|"&amp;$C124,CriteriTecnici!$E:$E,"G")*(7/SUMPRODUCT(MAX((CriteriTecnici!$C$5:$C$6173=$C124)*(CriteriTecnici!$E$5:$E$6173="G")*(CriteriTecnici!$T$5:$T$6173="SI")*IFERROR(CriteriTecnici!$O$5:$O$6173*1,0))))),0),4),0),IFERROR($N124*1,0)),0))</f>
        <v/>
      </c>
      <c r="F124" s="20" t="n"/>
      <c r="G124" s="21">
        <f>IF($A124="","",IF(IFERROR(VALUE($D124),0)&lt;&gt;1,"NO",IF(IFERROR(VALUE($O124),0)&gt;=Parametri!$B$2,"SI","NO")))</f>
        <v/>
      </c>
      <c r="H124" s="21">
        <f>IF($G124="SI",SUMPRODUCT(MAX(($C$2:$C$200=$C124)*(IFERROR($D$2:$D$200*1,0)=1)*(IFERROR($O$2:$O$200*1,0)&gt;=Parametri!$B$2)*IFERROR($F$2:$F$200*1,0))),0)</f>
        <v/>
      </c>
      <c r="I124" s="21">
        <f>IF($G124="SI",IF($H124&gt;0,30*(IFERROR($F124*1,0)/$H124),0),0)</f>
        <v/>
      </c>
      <c r="J124" s="21">
        <f>IF($A124="",0,IF($G124="SI",ROUND(IFERROR($E124*1,0)+$I124,4),ROUND(IFERROR($E124*1,0),4)))</f>
        <v/>
      </c>
      <c r="K124" s="21">
        <f>IF($A124="","",IF(IFERROR(VALUE($D124),0)&lt;&gt;1,"Non attiva",IF(IFERROR(VALUE($O124),0)&lt;Parametri!$B$2,"Sotto soglia","")))</f>
        <v/>
      </c>
      <c r="L124" s="21">
        <f>IF($A124="","",$A124&amp;"|"&amp;$C124)</f>
        <v/>
      </c>
      <c r="M124" s="21">
        <f>IF($A124="","",$C124&amp;"|"&amp;TEXT($J124,"0.0000"))</f>
        <v/>
      </c>
      <c r="N124" s="21" t="n"/>
      <c r="O124" s="21">
        <f>IF($A124="",0,IFERROR(IF(SUMIFS(CriteriTecnici!$O:$O,CriteriTecnici!$Q:$Q,$A124&amp;"|"&amp;$C124)&gt;0,SUMIFS(CriteriTecnici!$O:$O,CriteriTecnici!$Q:$Q,$A124&amp;"|"&amp;$C124,CriteriTecnici!$F:$F,"Q")+SUMIFS(CriteriTecnici!$O:$O,CriteriTecnici!$Q:$Q,$A124&amp;"|"&amp;$C124,CriteriTecnici!$F:$F,"T"),IFERROR($N124*1,0)),0))</f>
        <v/>
      </c>
      <c r="P124" s="21">
        <f>IF($A124="","",IF(SUMIFS(CriteriTecnici!$O:$O,CriteriTecnici!$Q:$Q,$A124&amp;"|"&amp;$C124)&gt;0,"Criteri A-G","Aggregato"))</f>
        <v/>
      </c>
    </row>
    <row r="125">
      <c r="A125" s="20" t="n"/>
      <c r="B125" s="20" t="n"/>
      <c r="C125" s="20" t="n"/>
      <c r="D125" s="20" t="n"/>
      <c r="E125" s="21">
        <f>IF($A125="",0,IFERROR(IF(SUMIFS(CriteriTecnici!$O:$O,CriteriTecnici!$Q:$Q,$A125&amp;"|"&amp;$C125)&gt;0,IF($G125="SI",ROUND(IF(SUMPRODUCT(MAX((CriteriTecnici!$C$5:$C$6173=$C125)*(CriteriTecnici!$E$5:$E$6173="A")*(CriteriTecnici!$T$5:$T$6173="SI")*IFERROR(CriteriTecnici!$O$5:$O$6173*1,0)))&gt;0,MIN(7,SUMIFS(CriteriTecnici!$O:$O,CriteriTecnici!$Q:$Q,$A125&amp;"|"&amp;$C125,CriteriTecnici!$E:$E,"A")*(7/SUMPRODUCT(MAX((CriteriTecnici!$C$5:$C$6173=$C125)*(CriteriTecnici!$E$5:$E$6173="A")*(CriteriTecnici!$T$5:$T$6173="SI")*IFERROR(CriteriTecnici!$O$5:$O$6173*1,0))))),0)+IF(SUMPRODUCT(MAX((CriteriTecnici!$C$5:$C$6173=$C125)*(CriteriTecnici!$E$5:$E$6173="B")*(CriteriTecnici!$T$5:$T$6173="SI")*IFERROR(CriteriTecnici!$O$5:$O$6173*1,0)))&gt;0,MIN(14,SUMIFS(CriteriTecnici!$O:$O,CriteriTecnici!$Q:$Q,$A125&amp;"|"&amp;$C125,CriteriTecnici!$E:$E,"B")*(14/SUMPRODUCT(MAX((CriteriTecnici!$C$5:$C$6173=$C125)*(CriteriTecnici!$E$5:$E$6173="B")*(CriteriTecnici!$T$5:$T$6173="SI")*IFERROR(CriteriTecnici!$O$5:$O$6173*1,0))))),0)+IF(SUMPRODUCT(MAX((CriteriTecnici!$C$5:$C$6173=$C125)*(CriteriTecnici!$E$5:$E$6173="C")*(CriteriTecnici!$T$5:$T$6173="SI")*IFERROR(CriteriTecnici!$O$5:$O$6173*1,0)))&gt;0,MIN(14,SUMIFS(CriteriTecnici!$O:$O,CriteriTecnici!$Q:$Q,$A125&amp;"|"&amp;$C125,CriteriTecnici!$E:$E,"C")*(14/SUMPRODUCT(MAX((CriteriTecnici!$C$5:$C$6173=$C125)*(CriteriTecnici!$E$5:$E$6173="C")*(CriteriTecnici!$T$5:$T$6173="SI")*IFERROR(CriteriTecnici!$O$5:$O$6173*1,0))))),0)+IF(SUMPRODUCT(MAX((CriteriTecnici!$C$5:$C$6173=$C125)*(CriteriTecnici!$E$5:$E$6173="D")*(CriteriTecnici!$T$5:$T$6173="SI")*IFERROR(CriteriTecnici!$O$5:$O$6173*1,0)))&gt;0,MIN(10,SUMIFS(CriteriTecnici!$O:$O,CriteriTecnici!$Q:$Q,$A125&amp;"|"&amp;$C125,CriteriTecnici!$E:$E,"D")*(10/SUMPRODUCT(MAX((CriteriTecnici!$C$5:$C$6173=$C125)*(CriteriTecnici!$E$5:$E$6173="D")*(CriteriTecnici!$T$5:$T$6173="SI")*IFERROR(CriteriTecnici!$O$5:$O$6173*1,0))))),0)+IF(SUMPRODUCT(MAX((CriteriTecnici!$C$5:$C$6173=$C125)*(CriteriTecnici!$E$5:$E$6173="E")*(CriteriTecnici!$T$5:$T$6173="SI")*IFERROR(CriteriTecnici!$O$5:$O$6173*1,0)))&gt;0,MIN(4,SUMIFS(CriteriTecnici!$O:$O,CriteriTecnici!$Q:$Q,$A125&amp;"|"&amp;$C125,CriteriTecnici!$E:$E,"E")*(4/SUMPRODUCT(MAX((CriteriTecnici!$C$5:$C$6173=$C125)*(CriteriTecnici!$E$5:$E$6173="E")*(CriteriTecnici!$T$5:$T$6173="SI")*IFERROR(CriteriTecnici!$O$5:$O$6173*1,0))))),0)+IF(SUMPRODUCT(MAX((CriteriTecnici!$C$5:$C$6173=$C125)*(CriteriTecnici!$E$5:$E$6173="F")*(CriteriTecnici!$T$5:$T$6173="SI")*IFERROR(CriteriTecnici!$O$5:$O$6173*1,0)))&gt;0,MIN(14,SUMIFS(CriteriTecnici!$O:$O,CriteriTecnici!$Q:$Q,$A125&amp;"|"&amp;$C125,CriteriTecnici!$E:$E,"F")*(14/SUMPRODUCT(MAX((CriteriTecnici!$C$5:$C$6173=$C125)*(CriteriTecnici!$E$5:$E$6173="F")*(CriteriTecnici!$T$5:$T$6173="SI")*IFERROR(CriteriTecnici!$O$5:$O$6173*1,0))))),0)+IF(SUMPRODUCT(MAX((CriteriTecnici!$C$5:$C$6173=$C125)*(CriteriTecnici!$E$5:$E$6173="G")*(CriteriTecnici!$T$5:$T$6173="SI")*IFERROR(CriteriTecnici!$O$5:$O$6173*1,0)))&gt;0,MIN(7,SUMIFS(CriteriTecnici!$O:$O,CriteriTecnici!$Q:$Q,$A125&amp;"|"&amp;$C125,CriteriTecnici!$E:$E,"G")*(7/SUMPRODUCT(MAX((CriteriTecnici!$C$5:$C$6173=$C125)*(CriteriTecnici!$E$5:$E$6173="G")*(CriteriTecnici!$T$5:$T$6173="SI")*IFERROR(CriteriTecnici!$O$5:$O$6173*1,0))))),0),4),0),IFERROR($N125*1,0)),0))</f>
        <v/>
      </c>
      <c r="F125" s="20" t="n"/>
      <c r="G125" s="21">
        <f>IF($A125="","",IF(IFERROR(VALUE($D125),0)&lt;&gt;1,"NO",IF(IFERROR(VALUE($O125),0)&gt;=Parametri!$B$2,"SI","NO")))</f>
        <v/>
      </c>
      <c r="H125" s="21">
        <f>IF($G125="SI",SUMPRODUCT(MAX(($C$2:$C$200=$C125)*(IFERROR($D$2:$D$200*1,0)=1)*(IFERROR($O$2:$O$200*1,0)&gt;=Parametri!$B$2)*IFERROR($F$2:$F$200*1,0))),0)</f>
        <v/>
      </c>
      <c r="I125" s="21">
        <f>IF($G125="SI",IF($H125&gt;0,30*(IFERROR($F125*1,0)/$H125),0),0)</f>
        <v/>
      </c>
      <c r="J125" s="21">
        <f>IF($A125="",0,IF($G125="SI",ROUND(IFERROR($E125*1,0)+$I125,4),ROUND(IFERROR($E125*1,0),4)))</f>
        <v/>
      </c>
      <c r="K125" s="21">
        <f>IF($A125="","",IF(IFERROR(VALUE($D125),0)&lt;&gt;1,"Non attiva",IF(IFERROR(VALUE($O125),0)&lt;Parametri!$B$2,"Sotto soglia","")))</f>
        <v/>
      </c>
      <c r="L125" s="21">
        <f>IF($A125="","",$A125&amp;"|"&amp;$C125)</f>
        <v/>
      </c>
      <c r="M125" s="21">
        <f>IF($A125="","",$C125&amp;"|"&amp;TEXT($J125,"0.0000"))</f>
        <v/>
      </c>
      <c r="N125" s="21" t="n"/>
      <c r="O125" s="21">
        <f>IF($A125="",0,IFERROR(IF(SUMIFS(CriteriTecnici!$O:$O,CriteriTecnici!$Q:$Q,$A125&amp;"|"&amp;$C125)&gt;0,SUMIFS(CriteriTecnici!$O:$O,CriteriTecnici!$Q:$Q,$A125&amp;"|"&amp;$C125,CriteriTecnici!$F:$F,"Q")+SUMIFS(CriteriTecnici!$O:$O,CriteriTecnici!$Q:$Q,$A125&amp;"|"&amp;$C125,CriteriTecnici!$F:$F,"T"),IFERROR($N125*1,0)),0))</f>
        <v/>
      </c>
      <c r="P125" s="21">
        <f>IF($A125="","",IF(SUMIFS(CriteriTecnici!$O:$O,CriteriTecnici!$Q:$Q,$A125&amp;"|"&amp;$C125)&gt;0,"Criteri A-G","Aggregato"))</f>
        <v/>
      </c>
    </row>
    <row r="126">
      <c r="A126" s="20" t="n"/>
      <c r="B126" s="20" t="n"/>
      <c r="C126" s="20" t="n"/>
      <c r="D126" s="20" t="n"/>
      <c r="E126" s="21">
        <f>IF($A126="",0,IFERROR(IF(SUMIFS(CriteriTecnici!$O:$O,CriteriTecnici!$Q:$Q,$A126&amp;"|"&amp;$C126)&gt;0,IF($G126="SI",ROUND(IF(SUMPRODUCT(MAX((CriteriTecnici!$C$5:$C$6173=$C126)*(CriteriTecnici!$E$5:$E$6173="A")*(CriteriTecnici!$T$5:$T$6173="SI")*IFERROR(CriteriTecnici!$O$5:$O$6173*1,0)))&gt;0,MIN(7,SUMIFS(CriteriTecnici!$O:$O,CriteriTecnici!$Q:$Q,$A126&amp;"|"&amp;$C126,CriteriTecnici!$E:$E,"A")*(7/SUMPRODUCT(MAX((CriteriTecnici!$C$5:$C$6173=$C126)*(CriteriTecnici!$E$5:$E$6173="A")*(CriteriTecnici!$T$5:$T$6173="SI")*IFERROR(CriteriTecnici!$O$5:$O$6173*1,0))))),0)+IF(SUMPRODUCT(MAX((CriteriTecnici!$C$5:$C$6173=$C126)*(CriteriTecnici!$E$5:$E$6173="B")*(CriteriTecnici!$T$5:$T$6173="SI")*IFERROR(CriteriTecnici!$O$5:$O$6173*1,0)))&gt;0,MIN(14,SUMIFS(CriteriTecnici!$O:$O,CriteriTecnici!$Q:$Q,$A126&amp;"|"&amp;$C126,CriteriTecnici!$E:$E,"B")*(14/SUMPRODUCT(MAX((CriteriTecnici!$C$5:$C$6173=$C126)*(CriteriTecnici!$E$5:$E$6173="B")*(CriteriTecnici!$T$5:$T$6173="SI")*IFERROR(CriteriTecnici!$O$5:$O$6173*1,0))))),0)+IF(SUMPRODUCT(MAX((CriteriTecnici!$C$5:$C$6173=$C126)*(CriteriTecnici!$E$5:$E$6173="C")*(CriteriTecnici!$T$5:$T$6173="SI")*IFERROR(CriteriTecnici!$O$5:$O$6173*1,0)))&gt;0,MIN(14,SUMIFS(CriteriTecnici!$O:$O,CriteriTecnici!$Q:$Q,$A126&amp;"|"&amp;$C126,CriteriTecnici!$E:$E,"C")*(14/SUMPRODUCT(MAX((CriteriTecnici!$C$5:$C$6173=$C126)*(CriteriTecnici!$E$5:$E$6173="C")*(CriteriTecnici!$T$5:$T$6173="SI")*IFERROR(CriteriTecnici!$O$5:$O$6173*1,0))))),0)+IF(SUMPRODUCT(MAX((CriteriTecnici!$C$5:$C$6173=$C126)*(CriteriTecnici!$E$5:$E$6173="D")*(CriteriTecnici!$T$5:$T$6173="SI")*IFERROR(CriteriTecnici!$O$5:$O$6173*1,0)))&gt;0,MIN(10,SUMIFS(CriteriTecnici!$O:$O,CriteriTecnici!$Q:$Q,$A126&amp;"|"&amp;$C126,CriteriTecnici!$E:$E,"D")*(10/SUMPRODUCT(MAX((CriteriTecnici!$C$5:$C$6173=$C126)*(CriteriTecnici!$E$5:$E$6173="D")*(CriteriTecnici!$T$5:$T$6173="SI")*IFERROR(CriteriTecnici!$O$5:$O$6173*1,0))))),0)+IF(SUMPRODUCT(MAX((CriteriTecnici!$C$5:$C$6173=$C126)*(CriteriTecnici!$E$5:$E$6173="E")*(CriteriTecnici!$T$5:$T$6173="SI")*IFERROR(CriteriTecnici!$O$5:$O$6173*1,0)))&gt;0,MIN(4,SUMIFS(CriteriTecnici!$O:$O,CriteriTecnici!$Q:$Q,$A126&amp;"|"&amp;$C126,CriteriTecnici!$E:$E,"E")*(4/SUMPRODUCT(MAX((CriteriTecnici!$C$5:$C$6173=$C126)*(CriteriTecnici!$E$5:$E$6173="E")*(CriteriTecnici!$T$5:$T$6173="SI")*IFERROR(CriteriTecnici!$O$5:$O$6173*1,0))))),0)+IF(SUMPRODUCT(MAX((CriteriTecnici!$C$5:$C$6173=$C126)*(CriteriTecnici!$E$5:$E$6173="F")*(CriteriTecnici!$T$5:$T$6173="SI")*IFERROR(CriteriTecnici!$O$5:$O$6173*1,0)))&gt;0,MIN(14,SUMIFS(CriteriTecnici!$O:$O,CriteriTecnici!$Q:$Q,$A126&amp;"|"&amp;$C126,CriteriTecnici!$E:$E,"F")*(14/SUMPRODUCT(MAX((CriteriTecnici!$C$5:$C$6173=$C126)*(CriteriTecnici!$E$5:$E$6173="F")*(CriteriTecnici!$T$5:$T$6173="SI")*IFERROR(CriteriTecnici!$O$5:$O$6173*1,0))))),0)+IF(SUMPRODUCT(MAX((CriteriTecnici!$C$5:$C$6173=$C126)*(CriteriTecnici!$E$5:$E$6173="G")*(CriteriTecnici!$T$5:$T$6173="SI")*IFERROR(CriteriTecnici!$O$5:$O$6173*1,0)))&gt;0,MIN(7,SUMIFS(CriteriTecnici!$O:$O,CriteriTecnici!$Q:$Q,$A126&amp;"|"&amp;$C126,CriteriTecnici!$E:$E,"G")*(7/SUMPRODUCT(MAX((CriteriTecnici!$C$5:$C$6173=$C126)*(CriteriTecnici!$E$5:$E$6173="G")*(CriteriTecnici!$T$5:$T$6173="SI")*IFERROR(CriteriTecnici!$O$5:$O$6173*1,0))))),0),4),0),IFERROR($N126*1,0)),0))</f>
        <v/>
      </c>
      <c r="F126" s="20" t="n"/>
      <c r="G126" s="21">
        <f>IF($A126="","",IF(IFERROR(VALUE($D126),0)&lt;&gt;1,"NO",IF(IFERROR(VALUE($O126),0)&gt;=Parametri!$B$2,"SI","NO")))</f>
        <v/>
      </c>
      <c r="H126" s="21">
        <f>IF($G126="SI",SUMPRODUCT(MAX(($C$2:$C$200=$C126)*(IFERROR($D$2:$D$200*1,0)=1)*(IFERROR($O$2:$O$200*1,0)&gt;=Parametri!$B$2)*IFERROR($F$2:$F$200*1,0))),0)</f>
        <v/>
      </c>
      <c r="I126" s="21">
        <f>IF($G126="SI",IF($H126&gt;0,30*(IFERROR($F126*1,0)/$H126),0),0)</f>
        <v/>
      </c>
      <c r="J126" s="21">
        <f>IF($A126="",0,IF($G126="SI",ROUND(IFERROR($E126*1,0)+$I126,4),ROUND(IFERROR($E126*1,0),4)))</f>
        <v/>
      </c>
      <c r="K126" s="21">
        <f>IF($A126="","",IF(IFERROR(VALUE($D126),0)&lt;&gt;1,"Non attiva",IF(IFERROR(VALUE($O126),0)&lt;Parametri!$B$2,"Sotto soglia","")))</f>
        <v/>
      </c>
      <c r="L126" s="21">
        <f>IF($A126="","",$A126&amp;"|"&amp;$C126)</f>
        <v/>
      </c>
      <c r="M126" s="21">
        <f>IF($A126="","",$C126&amp;"|"&amp;TEXT($J126,"0.0000"))</f>
        <v/>
      </c>
      <c r="N126" s="21" t="n"/>
      <c r="O126" s="21">
        <f>IF($A126="",0,IFERROR(IF(SUMIFS(CriteriTecnici!$O:$O,CriteriTecnici!$Q:$Q,$A126&amp;"|"&amp;$C126)&gt;0,SUMIFS(CriteriTecnici!$O:$O,CriteriTecnici!$Q:$Q,$A126&amp;"|"&amp;$C126,CriteriTecnici!$F:$F,"Q")+SUMIFS(CriteriTecnici!$O:$O,CriteriTecnici!$Q:$Q,$A126&amp;"|"&amp;$C126,CriteriTecnici!$F:$F,"T"),IFERROR($N126*1,0)),0))</f>
        <v/>
      </c>
      <c r="P126" s="21">
        <f>IF($A126="","",IF(SUMIFS(CriteriTecnici!$O:$O,CriteriTecnici!$Q:$Q,$A126&amp;"|"&amp;$C126)&gt;0,"Criteri A-G","Aggregato"))</f>
        <v/>
      </c>
    </row>
    <row r="127">
      <c r="A127" s="20" t="n"/>
      <c r="B127" s="20" t="n"/>
      <c r="C127" s="20" t="n"/>
      <c r="D127" s="20" t="n"/>
      <c r="E127" s="21">
        <f>IF($A127="",0,IFERROR(IF(SUMIFS(CriteriTecnici!$O:$O,CriteriTecnici!$Q:$Q,$A127&amp;"|"&amp;$C127)&gt;0,IF($G127="SI",ROUND(IF(SUMPRODUCT(MAX((CriteriTecnici!$C$5:$C$6173=$C127)*(CriteriTecnici!$E$5:$E$6173="A")*(CriteriTecnici!$T$5:$T$6173="SI")*IFERROR(CriteriTecnici!$O$5:$O$6173*1,0)))&gt;0,MIN(7,SUMIFS(CriteriTecnici!$O:$O,CriteriTecnici!$Q:$Q,$A127&amp;"|"&amp;$C127,CriteriTecnici!$E:$E,"A")*(7/SUMPRODUCT(MAX((CriteriTecnici!$C$5:$C$6173=$C127)*(CriteriTecnici!$E$5:$E$6173="A")*(CriteriTecnici!$T$5:$T$6173="SI")*IFERROR(CriteriTecnici!$O$5:$O$6173*1,0))))),0)+IF(SUMPRODUCT(MAX((CriteriTecnici!$C$5:$C$6173=$C127)*(CriteriTecnici!$E$5:$E$6173="B")*(CriteriTecnici!$T$5:$T$6173="SI")*IFERROR(CriteriTecnici!$O$5:$O$6173*1,0)))&gt;0,MIN(14,SUMIFS(CriteriTecnici!$O:$O,CriteriTecnici!$Q:$Q,$A127&amp;"|"&amp;$C127,CriteriTecnici!$E:$E,"B")*(14/SUMPRODUCT(MAX((CriteriTecnici!$C$5:$C$6173=$C127)*(CriteriTecnici!$E$5:$E$6173="B")*(CriteriTecnici!$T$5:$T$6173="SI")*IFERROR(CriteriTecnici!$O$5:$O$6173*1,0))))),0)+IF(SUMPRODUCT(MAX((CriteriTecnici!$C$5:$C$6173=$C127)*(CriteriTecnici!$E$5:$E$6173="C")*(CriteriTecnici!$T$5:$T$6173="SI")*IFERROR(CriteriTecnici!$O$5:$O$6173*1,0)))&gt;0,MIN(14,SUMIFS(CriteriTecnici!$O:$O,CriteriTecnici!$Q:$Q,$A127&amp;"|"&amp;$C127,CriteriTecnici!$E:$E,"C")*(14/SUMPRODUCT(MAX((CriteriTecnici!$C$5:$C$6173=$C127)*(CriteriTecnici!$E$5:$E$6173="C")*(CriteriTecnici!$T$5:$T$6173="SI")*IFERROR(CriteriTecnici!$O$5:$O$6173*1,0))))),0)+IF(SUMPRODUCT(MAX((CriteriTecnici!$C$5:$C$6173=$C127)*(CriteriTecnici!$E$5:$E$6173="D")*(CriteriTecnici!$T$5:$T$6173="SI")*IFERROR(CriteriTecnici!$O$5:$O$6173*1,0)))&gt;0,MIN(10,SUMIFS(CriteriTecnici!$O:$O,CriteriTecnici!$Q:$Q,$A127&amp;"|"&amp;$C127,CriteriTecnici!$E:$E,"D")*(10/SUMPRODUCT(MAX((CriteriTecnici!$C$5:$C$6173=$C127)*(CriteriTecnici!$E$5:$E$6173="D")*(CriteriTecnici!$T$5:$T$6173="SI")*IFERROR(CriteriTecnici!$O$5:$O$6173*1,0))))),0)+IF(SUMPRODUCT(MAX((CriteriTecnici!$C$5:$C$6173=$C127)*(CriteriTecnici!$E$5:$E$6173="E")*(CriteriTecnici!$T$5:$T$6173="SI")*IFERROR(CriteriTecnici!$O$5:$O$6173*1,0)))&gt;0,MIN(4,SUMIFS(CriteriTecnici!$O:$O,CriteriTecnici!$Q:$Q,$A127&amp;"|"&amp;$C127,CriteriTecnici!$E:$E,"E")*(4/SUMPRODUCT(MAX((CriteriTecnici!$C$5:$C$6173=$C127)*(CriteriTecnici!$E$5:$E$6173="E")*(CriteriTecnici!$T$5:$T$6173="SI")*IFERROR(CriteriTecnici!$O$5:$O$6173*1,0))))),0)+IF(SUMPRODUCT(MAX((CriteriTecnici!$C$5:$C$6173=$C127)*(CriteriTecnici!$E$5:$E$6173="F")*(CriteriTecnici!$T$5:$T$6173="SI")*IFERROR(CriteriTecnici!$O$5:$O$6173*1,0)))&gt;0,MIN(14,SUMIFS(CriteriTecnici!$O:$O,CriteriTecnici!$Q:$Q,$A127&amp;"|"&amp;$C127,CriteriTecnici!$E:$E,"F")*(14/SUMPRODUCT(MAX((CriteriTecnici!$C$5:$C$6173=$C127)*(CriteriTecnici!$E$5:$E$6173="F")*(CriteriTecnici!$T$5:$T$6173="SI")*IFERROR(CriteriTecnici!$O$5:$O$6173*1,0))))),0)+IF(SUMPRODUCT(MAX((CriteriTecnici!$C$5:$C$6173=$C127)*(CriteriTecnici!$E$5:$E$6173="G")*(CriteriTecnici!$T$5:$T$6173="SI")*IFERROR(CriteriTecnici!$O$5:$O$6173*1,0)))&gt;0,MIN(7,SUMIFS(CriteriTecnici!$O:$O,CriteriTecnici!$Q:$Q,$A127&amp;"|"&amp;$C127,CriteriTecnici!$E:$E,"G")*(7/SUMPRODUCT(MAX((CriteriTecnici!$C$5:$C$6173=$C127)*(CriteriTecnici!$E$5:$E$6173="G")*(CriteriTecnici!$T$5:$T$6173="SI")*IFERROR(CriteriTecnici!$O$5:$O$6173*1,0))))),0),4),0),IFERROR($N127*1,0)),0))</f>
        <v/>
      </c>
      <c r="F127" s="20" t="n"/>
      <c r="G127" s="21">
        <f>IF($A127="","",IF(IFERROR(VALUE($D127),0)&lt;&gt;1,"NO",IF(IFERROR(VALUE($O127),0)&gt;=Parametri!$B$2,"SI","NO")))</f>
        <v/>
      </c>
      <c r="H127" s="21">
        <f>IF($G127="SI",SUMPRODUCT(MAX(($C$2:$C$200=$C127)*(IFERROR($D$2:$D$200*1,0)=1)*(IFERROR($O$2:$O$200*1,0)&gt;=Parametri!$B$2)*IFERROR($F$2:$F$200*1,0))),0)</f>
        <v/>
      </c>
      <c r="I127" s="21">
        <f>IF($G127="SI",IF($H127&gt;0,30*(IFERROR($F127*1,0)/$H127),0),0)</f>
        <v/>
      </c>
      <c r="J127" s="21">
        <f>IF($A127="",0,IF($G127="SI",ROUND(IFERROR($E127*1,0)+$I127,4),ROUND(IFERROR($E127*1,0),4)))</f>
        <v/>
      </c>
      <c r="K127" s="21">
        <f>IF($A127="","",IF(IFERROR(VALUE($D127),0)&lt;&gt;1,"Non attiva",IF(IFERROR(VALUE($O127),0)&lt;Parametri!$B$2,"Sotto soglia","")))</f>
        <v/>
      </c>
      <c r="L127" s="21">
        <f>IF($A127="","",$A127&amp;"|"&amp;$C127)</f>
        <v/>
      </c>
      <c r="M127" s="21">
        <f>IF($A127="","",$C127&amp;"|"&amp;TEXT($J127,"0.0000"))</f>
        <v/>
      </c>
      <c r="N127" s="21" t="n"/>
      <c r="O127" s="21">
        <f>IF($A127="",0,IFERROR(IF(SUMIFS(CriteriTecnici!$O:$O,CriteriTecnici!$Q:$Q,$A127&amp;"|"&amp;$C127)&gt;0,SUMIFS(CriteriTecnici!$O:$O,CriteriTecnici!$Q:$Q,$A127&amp;"|"&amp;$C127,CriteriTecnici!$F:$F,"Q")+SUMIFS(CriteriTecnici!$O:$O,CriteriTecnici!$Q:$Q,$A127&amp;"|"&amp;$C127,CriteriTecnici!$F:$F,"T"),IFERROR($N127*1,0)),0))</f>
        <v/>
      </c>
      <c r="P127" s="21">
        <f>IF($A127="","",IF(SUMIFS(CriteriTecnici!$O:$O,CriteriTecnici!$Q:$Q,$A127&amp;"|"&amp;$C127)&gt;0,"Criteri A-G","Aggregato"))</f>
        <v/>
      </c>
    </row>
    <row r="128">
      <c r="A128" s="20" t="n"/>
      <c r="B128" s="20" t="n"/>
      <c r="C128" s="20" t="n"/>
      <c r="D128" s="20" t="n"/>
      <c r="E128" s="21">
        <f>IF($A128="",0,IFERROR(IF(SUMIFS(CriteriTecnici!$O:$O,CriteriTecnici!$Q:$Q,$A128&amp;"|"&amp;$C128)&gt;0,IF($G128="SI",ROUND(IF(SUMPRODUCT(MAX((CriteriTecnici!$C$5:$C$6173=$C128)*(CriteriTecnici!$E$5:$E$6173="A")*(CriteriTecnici!$T$5:$T$6173="SI")*IFERROR(CriteriTecnici!$O$5:$O$6173*1,0)))&gt;0,MIN(7,SUMIFS(CriteriTecnici!$O:$O,CriteriTecnici!$Q:$Q,$A128&amp;"|"&amp;$C128,CriteriTecnici!$E:$E,"A")*(7/SUMPRODUCT(MAX((CriteriTecnici!$C$5:$C$6173=$C128)*(CriteriTecnici!$E$5:$E$6173="A")*(CriteriTecnici!$T$5:$T$6173="SI")*IFERROR(CriteriTecnici!$O$5:$O$6173*1,0))))),0)+IF(SUMPRODUCT(MAX((CriteriTecnici!$C$5:$C$6173=$C128)*(CriteriTecnici!$E$5:$E$6173="B")*(CriteriTecnici!$T$5:$T$6173="SI")*IFERROR(CriteriTecnici!$O$5:$O$6173*1,0)))&gt;0,MIN(14,SUMIFS(CriteriTecnici!$O:$O,CriteriTecnici!$Q:$Q,$A128&amp;"|"&amp;$C128,CriteriTecnici!$E:$E,"B")*(14/SUMPRODUCT(MAX((CriteriTecnici!$C$5:$C$6173=$C128)*(CriteriTecnici!$E$5:$E$6173="B")*(CriteriTecnici!$T$5:$T$6173="SI")*IFERROR(CriteriTecnici!$O$5:$O$6173*1,0))))),0)+IF(SUMPRODUCT(MAX((CriteriTecnici!$C$5:$C$6173=$C128)*(CriteriTecnici!$E$5:$E$6173="C")*(CriteriTecnici!$T$5:$T$6173="SI")*IFERROR(CriteriTecnici!$O$5:$O$6173*1,0)))&gt;0,MIN(14,SUMIFS(CriteriTecnici!$O:$O,CriteriTecnici!$Q:$Q,$A128&amp;"|"&amp;$C128,CriteriTecnici!$E:$E,"C")*(14/SUMPRODUCT(MAX((CriteriTecnici!$C$5:$C$6173=$C128)*(CriteriTecnici!$E$5:$E$6173="C")*(CriteriTecnici!$T$5:$T$6173="SI")*IFERROR(CriteriTecnici!$O$5:$O$6173*1,0))))),0)+IF(SUMPRODUCT(MAX((CriteriTecnici!$C$5:$C$6173=$C128)*(CriteriTecnici!$E$5:$E$6173="D")*(CriteriTecnici!$T$5:$T$6173="SI")*IFERROR(CriteriTecnici!$O$5:$O$6173*1,0)))&gt;0,MIN(10,SUMIFS(CriteriTecnici!$O:$O,CriteriTecnici!$Q:$Q,$A128&amp;"|"&amp;$C128,CriteriTecnici!$E:$E,"D")*(10/SUMPRODUCT(MAX((CriteriTecnici!$C$5:$C$6173=$C128)*(CriteriTecnici!$E$5:$E$6173="D")*(CriteriTecnici!$T$5:$T$6173="SI")*IFERROR(CriteriTecnici!$O$5:$O$6173*1,0))))),0)+IF(SUMPRODUCT(MAX((CriteriTecnici!$C$5:$C$6173=$C128)*(CriteriTecnici!$E$5:$E$6173="E")*(CriteriTecnici!$T$5:$T$6173="SI")*IFERROR(CriteriTecnici!$O$5:$O$6173*1,0)))&gt;0,MIN(4,SUMIFS(CriteriTecnici!$O:$O,CriteriTecnici!$Q:$Q,$A128&amp;"|"&amp;$C128,CriteriTecnici!$E:$E,"E")*(4/SUMPRODUCT(MAX((CriteriTecnici!$C$5:$C$6173=$C128)*(CriteriTecnici!$E$5:$E$6173="E")*(CriteriTecnici!$T$5:$T$6173="SI")*IFERROR(CriteriTecnici!$O$5:$O$6173*1,0))))),0)+IF(SUMPRODUCT(MAX((CriteriTecnici!$C$5:$C$6173=$C128)*(CriteriTecnici!$E$5:$E$6173="F")*(CriteriTecnici!$T$5:$T$6173="SI")*IFERROR(CriteriTecnici!$O$5:$O$6173*1,0)))&gt;0,MIN(14,SUMIFS(CriteriTecnici!$O:$O,CriteriTecnici!$Q:$Q,$A128&amp;"|"&amp;$C128,CriteriTecnici!$E:$E,"F")*(14/SUMPRODUCT(MAX((CriteriTecnici!$C$5:$C$6173=$C128)*(CriteriTecnici!$E$5:$E$6173="F")*(CriteriTecnici!$T$5:$T$6173="SI")*IFERROR(CriteriTecnici!$O$5:$O$6173*1,0))))),0)+IF(SUMPRODUCT(MAX((CriteriTecnici!$C$5:$C$6173=$C128)*(CriteriTecnici!$E$5:$E$6173="G")*(CriteriTecnici!$T$5:$T$6173="SI")*IFERROR(CriteriTecnici!$O$5:$O$6173*1,0)))&gt;0,MIN(7,SUMIFS(CriteriTecnici!$O:$O,CriteriTecnici!$Q:$Q,$A128&amp;"|"&amp;$C128,CriteriTecnici!$E:$E,"G")*(7/SUMPRODUCT(MAX((CriteriTecnici!$C$5:$C$6173=$C128)*(CriteriTecnici!$E$5:$E$6173="G")*(CriteriTecnici!$T$5:$T$6173="SI")*IFERROR(CriteriTecnici!$O$5:$O$6173*1,0))))),0),4),0),IFERROR($N128*1,0)),0))</f>
        <v/>
      </c>
      <c r="F128" s="20" t="n"/>
      <c r="G128" s="21">
        <f>IF($A128="","",IF(IFERROR(VALUE($D128),0)&lt;&gt;1,"NO",IF(IFERROR(VALUE($O128),0)&gt;=Parametri!$B$2,"SI","NO")))</f>
        <v/>
      </c>
      <c r="H128" s="21">
        <f>IF($G128="SI",SUMPRODUCT(MAX(($C$2:$C$200=$C128)*(IFERROR($D$2:$D$200*1,0)=1)*(IFERROR($O$2:$O$200*1,0)&gt;=Parametri!$B$2)*IFERROR($F$2:$F$200*1,0))),0)</f>
        <v/>
      </c>
      <c r="I128" s="21">
        <f>IF($G128="SI",IF($H128&gt;0,30*(IFERROR($F128*1,0)/$H128),0),0)</f>
        <v/>
      </c>
      <c r="J128" s="21">
        <f>IF($A128="",0,IF($G128="SI",ROUND(IFERROR($E128*1,0)+$I128,4),ROUND(IFERROR($E128*1,0),4)))</f>
        <v/>
      </c>
      <c r="K128" s="21">
        <f>IF($A128="","",IF(IFERROR(VALUE($D128),0)&lt;&gt;1,"Non attiva",IF(IFERROR(VALUE($O128),0)&lt;Parametri!$B$2,"Sotto soglia","")))</f>
        <v/>
      </c>
      <c r="L128" s="21">
        <f>IF($A128="","",$A128&amp;"|"&amp;$C128)</f>
        <v/>
      </c>
      <c r="M128" s="21">
        <f>IF($A128="","",$C128&amp;"|"&amp;TEXT($J128,"0.0000"))</f>
        <v/>
      </c>
      <c r="N128" s="21" t="n"/>
      <c r="O128" s="21">
        <f>IF($A128="",0,IFERROR(IF(SUMIFS(CriteriTecnici!$O:$O,CriteriTecnici!$Q:$Q,$A128&amp;"|"&amp;$C128)&gt;0,SUMIFS(CriteriTecnici!$O:$O,CriteriTecnici!$Q:$Q,$A128&amp;"|"&amp;$C128,CriteriTecnici!$F:$F,"Q")+SUMIFS(CriteriTecnici!$O:$O,CriteriTecnici!$Q:$Q,$A128&amp;"|"&amp;$C128,CriteriTecnici!$F:$F,"T"),IFERROR($N128*1,0)),0))</f>
        <v/>
      </c>
      <c r="P128" s="21">
        <f>IF($A128="","",IF(SUMIFS(CriteriTecnici!$O:$O,CriteriTecnici!$Q:$Q,$A128&amp;"|"&amp;$C128)&gt;0,"Criteri A-G","Aggregato"))</f>
        <v/>
      </c>
    </row>
    <row r="129">
      <c r="A129" s="20" t="n"/>
      <c r="B129" s="20" t="n"/>
      <c r="C129" s="20" t="n"/>
      <c r="D129" s="20" t="n"/>
      <c r="E129" s="21">
        <f>IF($A129="",0,IFERROR(IF(SUMIFS(CriteriTecnici!$O:$O,CriteriTecnici!$Q:$Q,$A129&amp;"|"&amp;$C129)&gt;0,IF($G129="SI",ROUND(IF(SUMPRODUCT(MAX((CriteriTecnici!$C$5:$C$6173=$C129)*(CriteriTecnici!$E$5:$E$6173="A")*(CriteriTecnici!$T$5:$T$6173="SI")*IFERROR(CriteriTecnici!$O$5:$O$6173*1,0)))&gt;0,MIN(7,SUMIFS(CriteriTecnici!$O:$O,CriteriTecnici!$Q:$Q,$A129&amp;"|"&amp;$C129,CriteriTecnici!$E:$E,"A")*(7/SUMPRODUCT(MAX((CriteriTecnici!$C$5:$C$6173=$C129)*(CriteriTecnici!$E$5:$E$6173="A")*(CriteriTecnici!$T$5:$T$6173="SI")*IFERROR(CriteriTecnici!$O$5:$O$6173*1,0))))),0)+IF(SUMPRODUCT(MAX((CriteriTecnici!$C$5:$C$6173=$C129)*(CriteriTecnici!$E$5:$E$6173="B")*(CriteriTecnici!$T$5:$T$6173="SI")*IFERROR(CriteriTecnici!$O$5:$O$6173*1,0)))&gt;0,MIN(14,SUMIFS(CriteriTecnici!$O:$O,CriteriTecnici!$Q:$Q,$A129&amp;"|"&amp;$C129,CriteriTecnici!$E:$E,"B")*(14/SUMPRODUCT(MAX((CriteriTecnici!$C$5:$C$6173=$C129)*(CriteriTecnici!$E$5:$E$6173="B")*(CriteriTecnici!$T$5:$T$6173="SI")*IFERROR(CriteriTecnici!$O$5:$O$6173*1,0))))),0)+IF(SUMPRODUCT(MAX((CriteriTecnici!$C$5:$C$6173=$C129)*(CriteriTecnici!$E$5:$E$6173="C")*(CriteriTecnici!$T$5:$T$6173="SI")*IFERROR(CriteriTecnici!$O$5:$O$6173*1,0)))&gt;0,MIN(14,SUMIFS(CriteriTecnici!$O:$O,CriteriTecnici!$Q:$Q,$A129&amp;"|"&amp;$C129,CriteriTecnici!$E:$E,"C")*(14/SUMPRODUCT(MAX((CriteriTecnici!$C$5:$C$6173=$C129)*(CriteriTecnici!$E$5:$E$6173="C")*(CriteriTecnici!$T$5:$T$6173="SI")*IFERROR(CriteriTecnici!$O$5:$O$6173*1,0))))),0)+IF(SUMPRODUCT(MAX((CriteriTecnici!$C$5:$C$6173=$C129)*(CriteriTecnici!$E$5:$E$6173="D")*(CriteriTecnici!$T$5:$T$6173="SI")*IFERROR(CriteriTecnici!$O$5:$O$6173*1,0)))&gt;0,MIN(10,SUMIFS(CriteriTecnici!$O:$O,CriteriTecnici!$Q:$Q,$A129&amp;"|"&amp;$C129,CriteriTecnici!$E:$E,"D")*(10/SUMPRODUCT(MAX((CriteriTecnici!$C$5:$C$6173=$C129)*(CriteriTecnici!$E$5:$E$6173="D")*(CriteriTecnici!$T$5:$T$6173="SI")*IFERROR(CriteriTecnici!$O$5:$O$6173*1,0))))),0)+IF(SUMPRODUCT(MAX((CriteriTecnici!$C$5:$C$6173=$C129)*(CriteriTecnici!$E$5:$E$6173="E")*(CriteriTecnici!$T$5:$T$6173="SI")*IFERROR(CriteriTecnici!$O$5:$O$6173*1,0)))&gt;0,MIN(4,SUMIFS(CriteriTecnici!$O:$O,CriteriTecnici!$Q:$Q,$A129&amp;"|"&amp;$C129,CriteriTecnici!$E:$E,"E")*(4/SUMPRODUCT(MAX((CriteriTecnici!$C$5:$C$6173=$C129)*(CriteriTecnici!$E$5:$E$6173="E")*(CriteriTecnici!$T$5:$T$6173="SI")*IFERROR(CriteriTecnici!$O$5:$O$6173*1,0))))),0)+IF(SUMPRODUCT(MAX((CriteriTecnici!$C$5:$C$6173=$C129)*(CriteriTecnici!$E$5:$E$6173="F")*(CriteriTecnici!$T$5:$T$6173="SI")*IFERROR(CriteriTecnici!$O$5:$O$6173*1,0)))&gt;0,MIN(14,SUMIFS(CriteriTecnici!$O:$O,CriteriTecnici!$Q:$Q,$A129&amp;"|"&amp;$C129,CriteriTecnici!$E:$E,"F")*(14/SUMPRODUCT(MAX((CriteriTecnici!$C$5:$C$6173=$C129)*(CriteriTecnici!$E$5:$E$6173="F")*(CriteriTecnici!$T$5:$T$6173="SI")*IFERROR(CriteriTecnici!$O$5:$O$6173*1,0))))),0)+IF(SUMPRODUCT(MAX((CriteriTecnici!$C$5:$C$6173=$C129)*(CriteriTecnici!$E$5:$E$6173="G")*(CriteriTecnici!$T$5:$T$6173="SI")*IFERROR(CriteriTecnici!$O$5:$O$6173*1,0)))&gt;0,MIN(7,SUMIFS(CriteriTecnici!$O:$O,CriteriTecnici!$Q:$Q,$A129&amp;"|"&amp;$C129,CriteriTecnici!$E:$E,"G")*(7/SUMPRODUCT(MAX((CriteriTecnici!$C$5:$C$6173=$C129)*(CriteriTecnici!$E$5:$E$6173="G")*(CriteriTecnici!$T$5:$T$6173="SI")*IFERROR(CriteriTecnici!$O$5:$O$6173*1,0))))),0),4),0),IFERROR($N129*1,0)),0))</f>
        <v/>
      </c>
      <c r="F129" s="20" t="n"/>
      <c r="G129" s="21">
        <f>IF($A129="","",IF(IFERROR(VALUE($D129),0)&lt;&gt;1,"NO",IF(IFERROR(VALUE($O129),0)&gt;=Parametri!$B$2,"SI","NO")))</f>
        <v/>
      </c>
      <c r="H129" s="21">
        <f>IF($G129="SI",SUMPRODUCT(MAX(($C$2:$C$200=$C129)*(IFERROR($D$2:$D$200*1,0)=1)*(IFERROR($O$2:$O$200*1,0)&gt;=Parametri!$B$2)*IFERROR($F$2:$F$200*1,0))),0)</f>
        <v/>
      </c>
      <c r="I129" s="21">
        <f>IF($G129="SI",IF($H129&gt;0,30*(IFERROR($F129*1,0)/$H129),0),0)</f>
        <v/>
      </c>
      <c r="J129" s="21">
        <f>IF($A129="",0,IF($G129="SI",ROUND(IFERROR($E129*1,0)+$I129,4),ROUND(IFERROR($E129*1,0),4)))</f>
        <v/>
      </c>
      <c r="K129" s="21">
        <f>IF($A129="","",IF(IFERROR(VALUE($D129),0)&lt;&gt;1,"Non attiva",IF(IFERROR(VALUE($O129),0)&lt;Parametri!$B$2,"Sotto soglia","")))</f>
        <v/>
      </c>
      <c r="L129" s="21">
        <f>IF($A129="","",$A129&amp;"|"&amp;$C129)</f>
        <v/>
      </c>
      <c r="M129" s="21">
        <f>IF($A129="","",$C129&amp;"|"&amp;TEXT($J129,"0.0000"))</f>
        <v/>
      </c>
      <c r="N129" s="21" t="n"/>
      <c r="O129" s="21">
        <f>IF($A129="",0,IFERROR(IF(SUMIFS(CriteriTecnici!$O:$O,CriteriTecnici!$Q:$Q,$A129&amp;"|"&amp;$C129)&gt;0,SUMIFS(CriteriTecnici!$O:$O,CriteriTecnici!$Q:$Q,$A129&amp;"|"&amp;$C129,CriteriTecnici!$F:$F,"Q")+SUMIFS(CriteriTecnici!$O:$O,CriteriTecnici!$Q:$Q,$A129&amp;"|"&amp;$C129,CriteriTecnici!$F:$F,"T"),IFERROR($N129*1,0)),0))</f>
        <v/>
      </c>
      <c r="P129" s="21">
        <f>IF($A129="","",IF(SUMIFS(CriteriTecnici!$O:$O,CriteriTecnici!$Q:$Q,$A129&amp;"|"&amp;$C129)&gt;0,"Criteri A-G","Aggregato"))</f>
        <v/>
      </c>
    </row>
    <row r="130">
      <c r="A130" s="20" t="n"/>
      <c r="B130" s="20" t="n"/>
      <c r="C130" s="20" t="n"/>
      <c r="D130" s="20" t="n"/>
      <c r="E130" s="21">
        <f>IF($A130="",0,IFERROR(IF(SUMIFS(CriteriTecnici!$O:$O,CriteriTecnici!$Q:$Q,$A130&amp;"|"&amp;$C130)&gt;0,IF($G130="SI",ROUND(IF(SUMPRODUCT(MAX((CriteriTecnici!$C$5:$C$6173=$C130)*(CriteriTecnici!$E$5:$E$6173="A")*(CriteriTecnici!$T$5:$T$6173="SI")*IFERROR(CriteriTecnici!$O$5:$O$6173*1,0)))&gt;0,MIN(7,SUMIFS(CriteriTecnici!$O:$O,CriteriTecnici!$Q:$Q,$A130&amp;"|"&amp;$C130,CriteriTecnici!$E:$E,"A")*(7/SUMPRODUCT(MAX((CriteriTecnici!$C$5:$C$6173=$C130)*(CriteriTecnici!$E$5:$E$6173="A")*(CriteriTecnici!$T$5:$T$6173="SI")*IFERROR(CriteriTecnici!$O$5:$O$6173*1,0))))),0)+IF(SUMPRODUCT(MAX((CriteriTecnici!$C$5:$C$6173=$C130)*(CriteriTecnici!$E$5:$E$6173="B")*(CriteriTecnici!$T$5:$T$6173="SI")*IFERROR(CriteriTecnici!$O$5:$O$6173*1,0)))&gt;0,MIN(14,SUMIFS(CriteriTecnici!$O:$O,CriteriTecnici!$Q:$Q,$A130&amp;"|"&amp;$C130,CriteriTecnici!$E:$E,"B")*(14/SUMPRODUCT(MAX((CriteriTecnici!$C$5:$C$6173=$C130)*(CriteriTecnici!$E$5:$E$6173="B")*(CriteriTecnici!$T$5:$T$6173="SI")*IFERROR(CriteriTecnici!$O$5:$O$6173*1,0))))),0)+IF(SUMPRODUCT(MAX((CriteriTecnici!$C$5:$C$6173=$C130)*(CriteriTecnici!$E$5:$E$6173="C")*(CriteriTecnici!$T$5:$T$6173="SI")*IFERROR(CriteriTecnici!$O$5:$O$6173*1,0)))&gt;0,MIN(14,SUMIFS(CriteriTecnici!$O:$O,CriteriTecnici!$Q:$Q,$A130&amp;"|"&amp;$C130,CriteriTecnici!$E:$E,"C")*(14/SUMPRODUCT(MAX((CriteriTecnici!$C$5:$C$6173=$C130)*(CriteriTecnici!$E$5:$E$6173="C")*(CriteriTecnici!$T$5:$T$6173="SI")*IFERROR(CriteriTecnici!$O$5:$O$6173*1,0))))),0)+IF(SUMPRODUCT(MAX((CriteriTecnici!$C$5:$C$6173=$C130)*(CriteriTecnici!$E$5:$E$6173="D")*(CriteriTecnici!$T$5:$T$6173="SI")*IFERROR(CriteriTecnici!$O$5:$O$6173*1,0)))&gt;0,MIN(10,SUMIFS(CriteriTecnici!$O:$O,CriteriTecnici!$Q:$Q,$A130&amp;"|"&amp;$C130,CriteriTecnici!$E:$E,"D")*(10/SUMPRODUCT(MAX((CriteriTecnici!$C$5:$C$6173=$C130)*(CriteriTecnici!$E$5:$E$6173="D")*(CriteriTecnici!$T$5:$T$6173="SI")*IFERROR(CriteriTecnici!$O$5:$O$6173*1,0))))),0)+IF(SUMPRODUCT(MAX((CriteriTecnici!$C$5:$C$6173=$C130)*(CriteriTecnici!$E$5:$E$6173="E")*(CriteriTecnici!$T$5:$T$6173="SI")*IFERROR(CriteriTecnici!$O$5:$O$6173*1,0)))&gt;0,MIN(4,SUMIFS(CriteriTecnici!$O:$O,CriteriTecnici!$Q:$Q,$A130&amp;"|"&amp;$C130,CriteriTecnici!$E:$E,"E")*(4/SUMPRODUCT(MAX((CriteriTecnici!$C$5:$C$6173=$C130)*(CriteriTecnici!$E$5:$E$6173="E")*(CriteriTecnici!$T$5:$T$6173="SI")*IFERROR(CriteriTecnici!$O$5:$O$6173*1,0))))),0)+IF(SUMPRODUCT(MAX((CriteriTecnici!$C$5:$C$6173=$C130)*(CriteriTecnici!$E$5:$E$6173="F")*(CriteriTecnici!$T$5:$T$6173="SI")*IFERROR(CriteriTecnici!$O$5:$O$6173*1,0)))&gt;0,MIN(14,SUMIFS(CriteriTecnici!$O:$O,CriteriTecnici!$Q:$Q,$A130&amp;"|"&amp;$C130,CriteriTecnici!$E:$E,"F")*(14/SUMPRODUCT(MAX((CriteriTecnici!$C$5:$C$6173=$C130)*(CriteriTecnici!$E$5:$E$6173="F")*(CriteriTecnici!$T$5:$T$6173="SI")*IFERROR(CriteriTecnici!$O$5:$O$6173*1,0))))),0)+IF(SUMPRODUCT(MAX((CriteriTecnici!$C$5:$C$6173=$C130)*(CriteriTecnici!$E$5:$E$6173="G")*(CriteriTecnici!$T$5:$T$6173="SI")*IFERROR(CriteriTecnici!$O$5:$O$6173*1,0)))&gt;0,MIN(7,SUMIFS(CriteriTecnici!$O:$O,CriteriTecnici!$Q:$Q,$A130&amp;"|"&amp;$C130,CriteriTecnici!$E:$E,"G")*(7/SUMPRODUCT(MAX((CriteriTecnici!$C$5:$C$6173=$C130)*(CriteriTecnici!$E$5:$E$6173="G")*(CriteriTecnici!$T$5:$T$6173="SI")*IFERROR(CriteriTecnici!$O$5:$O$6173*1,0))))),0),4),0),IFERROR($N130*1,0)),0))</f>
        <v/>
      </c>
      <c r="F130" s="20" t="n"/>
      <c r="G130" s="21">
        <f>IF($A130="","",IF(IFERROR(VALUE($D130),0)&lt;&gt;1,"NO",IF(IFERROR(VALUE($O130),0)&gt;=Parametri!$B$2,"SI","NO")))</f>
        <v/>
      </c>
      <c r="H130" s="21">
        <f>IF($G130="SI",SUMPRODUCT(MAX(($C$2:$C$200=$C130)*(IFERROR($D$2:$D$200*1,0)=1)*(IFERROR($O$2:$O$200*1,0)&gt;=Parametri!$B$2)*IFERROR($F$2:$F$200*1,0))),0)</f>
        <v/>
      </c>
      <c r="I130" s="21">
        <f>IF($G130="SI",IF($H130&gt;0,30*(IFERROR($F130*1,0)/$H130),0),0)</f>
        <v/>
      </c>
      <c r="J130" s="21">
        <f>IF($A130="",0,IF($G130="SI",ROUND(IFERROR($E130*1,0)+$I130,4),ROUND(IFERROR($E130*1,0),4)))</f>
        <v/>
      </c>
      <c r="K130" s="21">
        <f>IF($A130="","",IF(IFERROR(VALUE($D130),0)&lt;&gt;1,"Non attiva",IF(IFERROR(VALUE($O130),0)&lt;Parametri!$B$2,"Sotto soglia","")))</f>
        <v/>
      </c>
      <c r="L130" s="21">
        <f>IF($A130="","",$A130&amp;"|"&amp;$C130)</f>
        <v/>
      </c>
      <c r="M130" s="21">
        <f>IF($A130="","",$C130&amp;"|"&amp;TEXT($J130,"0.0000"))</f>
        <v/>
      </c>
      <c r="N130" s="21" t="n"/>
      <c r="O130" s="21">
        <f>IF($A130="",0,IFERROR(IF(SUMIFS(CriteriTecnici!$O:$O,CriteriTecnici!$Q:$Q,$A130&amp;"|"&amp;$C130)&gt;0,SUMIFS(CriteriTecnici!$O:$O,CriteriTecnici!$Q:$Q,$A130&amp;"|"&amp;$C130,CriteriTecnici!$F:$F,"Q")+SUMIFS(CriteriTecnici!$O:$O,CriteriTecnici!$Q:$Q,$A130&amp;"|"&amp;$C130,CriteriTecnici!$F:$F,"T"),IFERROR($N130*1,0)),0))</f>
        <v/>
      </c>
      <c r="P130" s="21">
        <f>IF($A130="","",IF(SUMIFS(CriteriTecnici!$O:$O,CriteriTecnici!$Q:$Q,$A130&amp;"|"&amp;$C130)&gt;0,"Criteri A-G","Aggregato"))</f>
        <v/>
      </c>
    </row>
    <row r="131">
      <c r="A131" s="20" t="n"/>
      <c r="B131" s="20" t="n"/>
      <c r="C131" s="20" t="n"/>
      <c r="D131" s="20" t="n"/>
      <c r="E131" s="21">
        <f>IF($A131="",0,IFERROR(IF(SUMIFS(CriteriTecnici!$O:$O,CriteriTecnici!$Q:$Q,$A131&amp;"|"&amp;$C131)&gt;0,IF($G131="SI",ROUND(IF(SUMPRODUCT(MAX((CriteriTecnici!$C$5:$C$6173=$C131)*(CriteriTecnici!$E$5:$E$6173="A")*(CriteriTecnici!$T$5:$T$6173="SI")*IFERROR(CriteriTecnici!$O$5:$O$6173*1,0)))&gt;0,MIN(7,SUMIFS(CriteriTecnici!$O:$O,CriteriTecnici!$Q:$Q,$A131&amp;"|"&amp;$C131,CriteriTecnici!$E:$E,"A")*(7/SUMPRODUCT(MAX((CriteriTecnici!$C$5:$C$6173=$C131)*(CriteriTecnici!$E$5:$E$6173="A")*(CriteriTecnici!$T$5:$T$6173="SI")*IFERROR(CriteriTecnici!$O$5:$O$6173*1,0))))),0)+IF(SUMPRODUCT(MAX((CriteriTecnici!$C$5:$C$6173=$C131)*(CriteriTecnici!$E$5:$E$6173="B")*(CriteriTecnici!$T$5:$T$6173="SI")*IFERROR(CriteriTecnici!$O$5:$O$6173*1,0)))&gt;0,MIN(14,SUMIFS(CriteriTecnici!$O:$O,CriteriTecnici!$Q:$Q,$A131&amp;"|"&amp;$C131,CriteriTecnici!$E:$E,"B")*(14/SUMPRODUCT(MAX((CriteriTecnici!$C$5:$C$6173=$C131)*(CriteriTecnici!$E$5:$E$6173="B")*(CriteriTecnici!$T$5:$T$6173="SI")*IFERROR(CriteriTecnici!$O$5:$O$6173*1,0))))),0)+IF(SUMPRODUCT(MAX((CriteriTecnici!$C$5:$C$6173=$C131)*(CriteriTecnici!$E$5:$E$6173="C")*(CriteriTecnici!$T$5:$T$6173="SI")*IFERROR(CriteriTecnici!$O$5:$O$6173*1,0)))&gt;0,MIN(14,SUMIFS(CriteriTecnici!$O:$O,CriteriTecnici!$Q:$Q,$A131&amp;"|"&amp;$C131,CriteriTecnici!$E:$E,"C")*(14/SUMPRODUCT(MAX((CriteriTecnici!$C$5:$C$6173=$C131)*(CriteriTecnici!$E$5:$E$6173="C")*(CriteriTecnici!$T$5:$T$6173="SI")*IFERROR(CriteriTecnici!$O$5:$O$6173*1,0))))),0)+IF(SUMPRODUCT(MAX((CriteriTecnici!$C$5:$C$6173=$C131)*(CriteriTecnici!$E$5:$E$6173="D")*(CriteriTecnici!$T$5:$T$6173="SI")*IFERROR(CriteriTecnici!$O$5:$O$6173*1,0)))&gt;0,MIN(10,SUMIFS(CriteriTecnici!$O:$O,CriteriTecnici!$Q:$Q,$A131&amp;"|"&amp;$C131,CriteriTecnici!$E:$E,"D")*(10/SUMPRODUCT(MAX((CriteriTecnici!$C$5:$C$6173=$C131)*(CriteriTecnici!$E$5:$E$6173="D")*(CriteriTecnici!$T$5:$T$6173="SI")*IFERROR(CriteriTecnici!$O$5:$O$6173*1,0))))),0)+IF(SUMPRODUCT(MAX((CriteriTecnici!$C$5:$C$6173=$C131)*(CriteriTecnici!$E$5:$E$6173="E")*(CriteriTecnici!$T$5:$T$6173="SI")*IFERROR(CriteriTecnici!$O$5:$O$6173*1,0)))&gt;0,MIN(4,SUMIFS(CriteriTecnici!$O:$O,CriteriTecnici!$Q:$Q,$A131&amp;"|"&amp;$C131,CriteriTecnici!$E:$E,"E")*(4/SUMPRODUCT(MAX((CriteriTecnici!$C$5:$C$6173=$C131)*(CriteriTecnici!$E$5:$E$6173="E")*(CriteriTecnici!$T$5:$T$6173="SI")*IFERROR(CriteriTecnici!$O$5:$O$6173*1,0))))),0)+IF(SUMPRODUCT(MAX((CriteriTecnici!$C$5:$C$6173=$C131)*(CriteriTecnici!$E$5:$E$6173="F")*(CriteriTecnici!$T$5:$T$6173="SI")*IFERROR(CriteriTecnici!$O$5:$O$6173*1,0)))&gt;0,MIN(14,SUMIFS(CriteriTecnici!$O:$O,CriteriTecnici!$Q:$Q,$A131&amp;"|"&amp;$C131,CriteriTecnici!$E:$E,"F")*(14/SUMPRODUCT(MAX((CriteriTecnici!$C$5:$C$6173=$C131)*(CriteriTecnici!$E$5:$E$6173="F")*(CriteriTecnici!$T$5:$T$6173="SI")*IFERROR(CriteriTecnici!$O$5:$O$6173*1,0))))),0)+IF(SUMPRODUCT(MAX((CriteriTecnici!$C$5:$C$6173=$C131)*(CriteriTecnici!$E$5:$E$6173="G")*(CriteriTecnici!$T$5:$T$6173="SI")*IFERROR(CriteriTecnici!$O$5:$O$6173*1,0)))&gt;0,MIN(7,SUMIFS(CriteriTecnici!$O:$O,CriteriTecnici!$Q:$Q,$A131&amp;"|"&amp;$C131,CriteriTecnici!$E:$E,"G")*(7/SUMPRODUCT(MAX((CriteriTecnici!$C$5:$C$6173=$C131)*(CriteriTecnici!$E$5:$E$6173="G")*(CriteriTecnici!$T$5:$T$6173="SI")*IFERROR(CriteriTecnici!$O$5:$O$6173*1,0))))),0),4),0),IFERROR($N131*1,0)),0))</f>
        <v/>
      </c>
      <c r="F131" s="20" t="n"/>
      <c r="G131" s="21">
        <f>IF($A131="","",IF(IFERROR(VALUE($D131),0)&lt;&gt;1,"NO",IF(IFERROR(VALUE($O131),0)&gt;=Parametri!$B$2,"SI","NO")))</f>
        <v/>
      </c>
      <c r="H131" s="21">
        <f>IF($G131="SI",SUMPRODUCT(MAX(($C$2:$C$200=$C131)*(IFERROR($D$2:$D$200*1,0)=1)*(IFERROR($O$2:$O$200*1,0)&gt;=Parametri!$B$2)*IFERROR($F$2:$F$200*1,0))),0)</f>
        <v/>
      </c>
      <c r="I131" s="21">
        <f>IF($G131="SI",IF($H131&gt;0,30*(IFERROR($F131*1,0)/$H131),0),0)</f>
        <v/>
      </c>
      <c r="J131" s="21">
        <f>IF($A131="",0,IF($G131="SI",ROUND(IFERROR($E131*1,0)+$I131,4),ROUND(IFERROR($E131*1,0),4)))</f>
        <v/>
      </c>
      <c r="K131" s="21">
        <f>IF($A131="","",IF(IFERROR(VALUE($D131),0)&lt;&gt;1,"Non attiva",IF(IFERROR(VALUE($O131),0)&lt;Parametri!$B$2,"Sotto soglia","")))</f>
        <v/>
      </c>
      <c r="L131" s="21">
        <f>IF($A131="","",$A131&amp;"|"&amp;$C131)</f>
        <v/>
      </c>
      <c r="M131" s="21">
        <f>IF($A131="","",$C131&amp;"|"&amp;TEXT($J131,"0.0000"))</f>
        <v/>
      </c>
      <c r="N131" s="21" t="n"/>
      <c r="O131" s="21">
        <f>IF($A131="",0,IFERROR(IF(SUMIFS(CriteriTecnici!$O:$O,CriteriTecnici!$Q:$Q,$A131&amp;"|"&amp;$C131)&gt;0,SUMIFS(CriteriTecnici!$O:$O,CriteriTecnici!$Q:$Q,$A131&amp;"|"&amp;$C131,CriteriTecnici!$F:$F,"Q")+SUMIFS(CriteriTecnici!$O:$O,CriteriTecnici!$Q:$Q,$A131&amp;"|"&amp;$C131,CriteriTecnici!$F:$F,"T"),IFERROR($N131*1,0)),0))</f>
        <v/>
      </c>
      <c r="P131" s="21">
        <f>IF($A131="","",IF(SUMIFS(CriteriTecnici!$O:$O,CriteriTecnici!$Q:$Q,$A131&amp;"|"&amp;$C131)&gt;0,"Criteri A-G","Aggregato"))</f>
        <v/>
      </c>
    </row>
    <row r="132">
      <c r="A132" s="20" t="n"/>
      <c r="B132" s="20" t="n"/>
      <c r="C132" s="20" t="n"/>
      <c r="D132" s="20" t="n"/>
      <c r="E132" s="21">
        <f>IF($A132="",0,IFERROR(IF(SUMIFS(CriteriTecnici!$O:$O,CriteriTecnici!$Q:$Q,$A132&amp;"|"&amp;$C132)&gt;0,IF($G132="SI",ROUND(IF(SUMPRODUCT(MAX((CriteriTecnici!$C$5:$C$6173=$C132)*(CriteriTecnici!$E$5:$E$6173="A")*(CriteriTecnici!$T$5:$T$6173="SI")*IFERROR(CriteriTecnici!$O$5:$O$6173*1,0)))&gt;0,MIN(7,SUMIFS(CriteriTecnici!$O:$O,CriteriTecnici!$Q:$Q,$A132&amp;"|"&amp;$C132,CriteriTecnici!$E:$E,"A")*(7/SUMPRODUCT(MAX((CriteriTecnici!$C$5:$C$6173=$C132)*(CriteriTecnici!$E$5:$E$6173="A")*(CriteriTecnici!$T$5:$T$6173="SI")*IFERROR(CriteriTecnici!$O$5:$O$6173*1,0))))),0)+IF(SUMPRODUCT(MAX((CriteriTecnici!$C$5:$C$6173=$C132)*(CriteriTecnici!$E$5:$E$6173="B")*(CriteriTecnici!$T$5:$T$6173="SI")*IFERROR(CriteriTecnici!$O$5:$O$6173*1,0)))&gt;0,MIN(14,SUMIFS(CriteriTecnici!$O:$O,CriteriTecnici!$Q:$Q,$A132&amp;"|"&amp;$C132,CriteriTecnici!$E:$E,"B")*(14/SUMPRODUCT(MAX((CriteriTecnici!$C$5:$C$6173=$C132)*(CriteriTecnici!$E$5:$E$6173="B")*(CriteriTecnici!$T$5:$T$6173="SI")*IFERROR(CriteriTecnici!$O$5:$O$6173*1,0))))),0)+IF(SUMPRODUCT(MAX((CriteriTecnici!$C$5:$C$6173=$C132)*(CriteriTecnici!$E$5:$E$6173="C")*(CriteriTecnici!$T$5:$T$6173="SI")*IFERROR(CriteriTecnici!$O$5:$O$6173*1,0)))&gt;0,MIN(14,SUMIFS(CriteriTecnici!$O:$O,CriteriTecnici!$Q:$Q,$A132&amp;"|"&amp;$C132,CriteriTecnici!$E:$E,"C")*(14/SUMPRODUCT(MAX((CriteriTecnici!$C$5:$C$6173=$C132)*(CriteriTecnici!$E$5:$E$6173="C")*(CriteriTecnici!$T$5:$T$6173="SI")*IFERROR(CriteriTecnici!$O$5:$O$6173*1,0))))),0)+IF(SUMPRODUCT(MAX((CriteriTecnici!$C$5:$C$6173=$C132)*(CriteriTecnici!$E$5:$E$6173="D")*(CriteriTecnici!$T$5:$T$6173="SI")*IFERROR(CriteriTecnici!$O$5:$O$6173*1,0)))&gt;0,MIN(10,SUMIFS(CriteriTecnici!$O:$O,CriteriTecnici!$Q:$Q,$A132&amp;"|"&amp;$C132,CriteriTecnici!$E:$E,"D")*(10/SUMPRODUCT(MAX((CriteriTecnici!$C$5:$C$6173=$C132)*(CriteriTecnici!$E$5:$E$6173="D")*(CriteriTecnici!$T$5:$T$6173="SI")*IFERROR(CriteriTecnici!$O$5:$O$6173*1,0))))),0)+IF(SUMPRODUCT(MAX((CriteriTecnici!$C$5:$C$6173=$C132)*(CriteriTecnici!$E$5:$E$6173="E")*(CriteriTecnici!$T$5:$T$6173="SI")*IFERROR(CriteriTecnici!$O$5:$O$6173*1,0)))&gt;0,MIN(4,SUMIFS(CriteriTecnici!$O:$O,CriteriTecnici!$Q:$Q,$A132&amp;"|"&amp;$C132,CriteriTecnici!$E:$E,"E")*(4/SUMPRODUCT(MAX((CriteriTecnici!$C$5:$C$6173=$C132)*(CriteriTecnici!$E$5:$E$6173="E")*(CriteriTecnici!$T$5:$T$6173="SI")*IFERROR(CriteriTecnici!$O$5:$O$6173*1,0))))),0)+IF(SUMPRODUCT(MAX((CriteriTecnici!$C$5:$C$6173=$C132)*(CriteriTecnici!$E$5:$E$6173="F")*(CriteriTecnici!$T$5:$T$6173="SI")*IFERROR(CriteriTecnici!$O$5:$O$6173*1,0)))&gt;0,MIN(14,SUMIFS(CriteriTecnici!$O:$O,CriteriTecnici!$Q:$Q,$A132&amp;"|"&amp;$C132,CriteriTecnici!$E:$E,"F")*(14/SUMPRODUCT(MAX((CriteriTecnici!$C$5:$C$6173=$C132)*(CriteriTecnici!$E$5:$E$6173="F")*(CriteriTecnici!$T$5:$T$6173="SI")*IFERROR(CriteriTecnici!$O$5:$O$6173*1,0))))),0)+IF(SUMPRODUCT(MAX((CriteriTecnici!$C$5:$C$6173=$C132)*(CriteriTecnici!$E$5:$E$6173="G")*(CriteriTecnici!$T$5:$T$6173="SI")*IFERROR(CriteriTecnici!$O$5:$O$6173*1,0)))&gt;0,MIN(7,SUMIFS(CriteriTecnici!$O:$O,CriteriTecnici!$Q:$Q,$A132&amp;"|"&amp;$C132,CriteriTecnici!$E:$E,"G")*(7/SUMPRODUCT(MAX((CriteriTecnici!$C$5:$C$6173=$C132)*(CriteriTecnici!$E$5:$E$6173="G")*(CriteriTecnici!$T$5:$T$6173="SI")*IFERROR(CriteriTecnici!$O$5:$O$6173*1,0))))),0),4),0),IFERROR($N132*1,0)),0))</f>
        <v/>
      </c>
      <c r="F132" s="20" t="n"/>
      <c r="G132" s="21">
        <f>IF($A132="","",IF(IFERROR(VALUE($D132),0)&lt;&gt;1,"NO",IF(IFERROR(VALUE($O132),0)&gt;=Parametri!$B$2,"SI","NO")))</f>
        <v/>
      </c>
      <c r="H132" s="21">
        <f>IF($G132="SI",SUMPRODUCT(MAX(($C$2:$C$200=$C132)*(IFERROR($D$2:$D$200*1,0)=1)*(IFERROR($O$2:$O$200*1,0)&gt;=Parametri!$B$2)*IFERROR($F$2:$F$200*1,0))),0)</f>
        <v/>
      </c>
      <c r="I132" s="21">
        <f>IF($G132="SI",IF($H132&gt;0,30*(IFERROR($F132*1,0)/$H132),0),0)</f>
        <v/>
      </c>
      <c r="J132" s="21">
        <f>IF($A132="",0,IF($G132="SI",ROUND(IFERROR($E132*1,0)+$I132,4),ROUND(IFERROR($E132*1,0),4)))</f>
        <v/>
      </c>
      <c r="K132" s="21">
        <f>IF($A132="","",IF(IFERROR(VALUE($D132),0)&lt;&gt;1,"Non attiva",IF(IFERROR(VALUE($O132),0)&lt;Parametri!$B$2,"Sotto soglia","")))</f>
        <v/>
      </c>
      <c r="L132" s="21">
        <f>IF($A132="","",$A132&amp;"|"&amp;$C132)</f>
        <v/>
      </c>
      <c r="M132" s="21">
        <f>IF($A132="","",$C132&amp;"|"&amp;TEXT($J132,"0.0000"))</f>
        <v/>
      </c>
      <c r="N132" s="21" t="n"/>
      <c r="O132" s="21">
        <f>IF($A132="",0,IFERROR(IF(SUMIFS(CriteriTecnici!$O:$O,CriteriTecnici!$Q:$Q,$A132&amp;"|"&amp;$C132)&gt;0,SUMIFS(CriteriTecnici!$O:$O,CriteriTecnici!$Q:$Q,$A132&amp;"|"&amp;$C132,CriteriTecnici!$F:$F,"Q")+SUMIFS(CriteriTecnici!$O:$O,CriteriTecnici!$Q:$Q,$A132&amp;"|"&amp;$C132,CriteriTecnici!$F:$F,"T"),IFERROR($N132*1,0)),0))</f>
        <v/>
      </c>
      <c r="P132" s="21">
        <f>IF($A132="","",IF(SUMIFS(CriteriTecnici!$O:$O,CriteriTecnici!$Q:$Q,$A132&amp;"|"&amp;$C132)&gt;0,"Criteri A-G","Aggregato"))</f>
        <v/>
      </c>
    </row>
    <row r="133">
      <c r="A133" s="20" t="n"/>
      <c r="B133" s="20" t="n"/>
      <c r="C133" s="20" t="n"/>
      <c r="D133" s="20" t="n"/>
      <c r="E133" s="21">
        <f>IF($A133="",0,IFERROR(IF(SUMIFS(CriteriTecnici!$O:$O,CriteriTecnici!$Q:$Q,$A133&amp;"|"&amp;$C133)&gt;0,IF($G133="SI",ROUND(IF(SUMPRODUCT(MAX((CriteriTecnici!$C$5:$C$6173=$C133)*(CriteriTecnici!$E$5:$E$6173="A")*(CriteriTecnici!$T$5:$T$6173="SI")*IFERROR(CriteriTecnici!$O$5:$O$6173*1,0)))&gt;0,MIN(7,SUMIFS(CriteriTecnici!$O:$O,CriteriTecnici!$Q:$Q,$A133&amp;"|"&amp;$C133,CriteriTecnici!$E:$E,"A")*(7/SUMPRODUCT(MAX((CriteriTecnici!$C$5:$C$6173=$C133)*(CriteriTecnici!$E$5:$E$6173="A")*(CriteriTecnici!$T$5:$T$6173="SI")*IFERROR(CriteriTecnici!$O$5:$O$6173*1,0))))),0)+IF(SUMPRODUCT(MAX((CriteriTecnici!$C$5:$C$6173=$C133)*(CriteriTecnici!$E$5:$E$6173="B")*(CriteriTecnici!$T$5:$T$6173="SI")*IFERROR(CriteriTecnici!$O$5:$O$6173*1,0)))&gt;0,MIN(14,SUMIFS(CriteriTecnici!$O:$O,CriteriTecnici!$Q:$Q,$A133&amp;"|"&amp;$C133,CriteriTecnici!$E:$E,"B")*(14/SUMPRODUCT(MAX((CriteriTecnici!$C$5:$C$6173=$C133)*(CriteriTecnici!$E$5:$E$6173="B")*(CriteriTecnici!$T$5:$T$6173="SI")*IFERROR(CriteriTecnici!$O$5:$O$6173*1,0))))),0)+IF(SUMPRODUCT(MAX((CriteriTecnici!$C$5:$C$6173=$C133)*(CriteriTecnici!$E$5:$E$6173="C")*(CriteriTecnici!$T$5:$T$6173="SI")*IFERROR(CriteriTecnici!$O$5:$O$6173*1,0)))&gt;0,MIN(14,SUMIFS(CriteriTecnici!$O:$O,CriteriTecnici!$Q:$Q,$A133&amp;"|"&amp;$C133,CriteriTecnici!$E:$E,"C")*(14/SUMPRODUCT(MAX((CriteriTecnici!$C$5:$C$6173=$C133)*(CriteriTecnici!$E$5:$E$6173="C")*(CriteriTecnici!$T$5:$T$6173="SI")*IFERROR(CriteriTecnici!$O$5:$O$6173*1,0))))),0)+IF(SUMPRODUCT(MAX((CriteriTecnici!$C$5:$C$6173=$C133)*(CriteriTecnici!$E$5:$E$6173="D")*(CriteriTecnici!$T$5:$T$6173="SI")*IFERROR(CriteriTecnici!$O$5:$O$6173*1,0)))&gt;0,MIN(10,SUMIFS(CriteriTecnici!$O:$O,CriteriTecnici!$Q:$Q,$A133&amp;"|"&amp;$C133,CriteriTecnici!$E:$E,"D")*(10/SUMPRODUCT(MAX((CriteriTecnici!$C$5:$C$6173=$C133)*(CriteriTecnici!$E$5:$E$6173="D")*(CriteriTecnici!$T$5:$T$6173="SI")*IFERROR(CriteriTecnici!$O$5:$O$6173*1,0))))),0)+IF(SUMPRODUCT(MAX((CriteriTecnici!$C$5:$C$6173=$C133)*(CriteriTecnici!$E$5:$E$6173="E")*(CriteriTecnici!$T$5:$T$6173="SI")*IFERROR(CriteriTecnici!$O$5:$O$6173*1,0)))&gt;0,MIN(4,SUMIFS(CriteriTecnici!$O:$O,CriteriTecnici!$Q:$Q,$A133&amp;"|"&amp;$C133,CriteriTecnici!$E:$E,"E")*(4/SUMPRODUCT(MAX((CriteriTecnici!$C$5:$C$6173=$C133)*(CriteriTecnici!$E$5:$E$6173="E")*(CriteriTecnici!$T$5:$T$6173="SI")*IFERROR(CriteriTecnici!$O$5:$O$6173*1,0))))),0)+IF(SUMPRODUCT(MAX((CriteriTecnici!$C$5:$C$6173=$C133)*(CriteriTecnici!$E$5:$E$6173="F")*(CriteriTecnici!$T$5:$T$6173="SI")*IFERROR(CriteriTecnici!$O$5:$O$6173*1,0)))&gt;0,MIN(14,SUMIFS(CriteriTecnici!$O:$O,CriteriTecnici!$Q:$Q,$A133&amp;"|"&amp;$C133,CriteriTecnici!$E:$E,"F")*(14/SUMPRODUCT(MAX((CriteriTecnici!$C$5:$C$6173=$C133)*(CriteriTecnici!$E$5:$E$6173="F")*(CriteriTecnici!$T$5:$T$6173="SI")*IFERROR(CriteriTecnici!$O$5:$O$6173*1,0))))),0)+IF(SUMPRODUCT(MAX((CriteriTecnici!$C$5:$C$6173=$C133)*(CriteriTecnici!$E$5:$E$6173="G")*(CriteriTecnici!$T$5:$T$6173="SI")*IFERROR(CriteriTecnici!$O$5:$O$6173*1,0)))&gt;0,MIN(7,SUMIFS(CriteriTecnici!$O:$O,CriteriTecnici!$Q:$Q,$A133&amp;"|"&amp;$C133,CriteriTecnici!$E:$E,"G")*(7/SUMPRODUCT(MAX((CriteriTecnici!$C$5:$C$6173=$C133)*(CriteriTecnici!$E$5:$E$6173="G")*(CriteriTecnici!$T$5:$T$6173="SI")*IFERROR(CriteriTecnici!$O$5:$O$6173*1,0))))),0),4),0),IFERROR($N133*1,0)),0))</f>
        <v/>
      </c>
      <c r="F133" s="20" t="n"/>
      <c r="G133" s="21">
        <f>IF($A133="","",IF(IFERROR(VALUE($D133),0)&lt;&gt;1,"NO",IF(IFERROR(VALUE($O133),0)&gt;=Parametri!$B$2,"SI","NO")))</f>
        <v/>
      </c>
      <c r="H133" s="21">
        <f>IF($G133="SI",SUMPRODUCT(MAX(($C$2:$C$200=$C133)*(IFERROR($D$2:$D$200*1,0)=1)*(IFERROR($O$2:$O$200*1,0)&gt;=Parametri!$B$2)*IFERROR($F$2:$F$200*1,0))),0)</f>
        <v/>
      </c>
      <c r="I133" s="21">
        <f>IF($G133="SI",IF($H133&gt;0,30*(IFERROR($F133*1,0)/$H133),0),0)</f>
        <v/>
      </c>
      <c r="J133" s="21">
        <f>IF($A133="",0,IF($G133="SI",ROUND(IFERROR($E133*1,0)+$I133,4),ROUND(IFERROR($E133*1,0),4)))</f>
        <v/>
      </c>
      <c r="K133" s="21">
        <f>IF($A133="","",IF(IFERROR(VALUE($D133),0)&lt;&gt;1,"Non attiva",IF(IFERROR(VALUE($O133),0)&lt;Parametri!$B$2,"Sotto soglia","")))</f>
        <v/>
      </c>
      <c r="L133" s="21">
        <f>IF($A133="","",$A133&amp;"|"&amp;$C133)</f>
        <v/>
      </c>
      <c r="M133" s="21">
        <f>IF($A133="","",$C133&amp;"|"&amp;TEXT($J133,"0.0000"))</f>
        <v/>
      </c>
      <c r="N133" s="21" t="n"/>
      <c r="O133" s="21">
        <f>IF($A133="",0,IFERROR(IF(SUMIFS(CriteriTecnici!$O:$O,CriteriTecnici!$Q:$Q,$A133&amp;"|"&amp;$C133)&gt;0,SUMIFS(CriteriTecnici!$O:$O,CriteriTecnici!$Q:$Q,$A133&amp;"|"&amp;$C133,CriteriTecnici!$F:$F,"Q")+SUMIFS(CriteriTecnici!$O:$O,CriteriTecnici!$Q:$Q,$A133&amp;"|"&amp;$C133,CriteriTecnici!$F:$F,"T"),IFERROR($N133*1,0)),0))</f>
        <v/>
      </c>
      <c r="P133" s="21">
        <f>IF($A133="","",IF(SUMIFS(CriteriTecnici!$O:$O,CriteriTecnici!$Q:$Q,$A133&amp;"|"&amp;$C133)&gt;0,"Criteri A-G","Aggregato"))</f>
        <v/>
      </c>
    </row>
    <row r="134">
      <c r="A134" s="20" t="n"/>
      <c r="B134" s="20" t="n"/>
      <c r="C134" s="20" t="n"/>
      <c r="D134" s="20" t="n"/>
      <c r="E134" s="21">
        <f>IF($A134="",0,IFERROR(IF(SUMIFS(CriteriTecnici!$O:$O,CriteriTecnici!$Q:$Q,$A134&amp;"|"&amp;$C134)&gt;0,IF($G134="SI",ROUND(IF(SUMPRODUCT(MAX((CriteriTecnici!$C$5:$C$6173=$C134)*(CriteriTecnici!$E$5:$E$6173="A")*(CriteriTecnici!$T$5:$T$6173="SI")*IFERROR(CriteriTecnici!$O$5:$O$6173*1,0)))&gt;0,MIN(7,SUMIFS(CriteriTecnici!$O:$O,CriteriTecnici!$Q:$Q,$A134&amp;"|"&amp;$C134,CriteriTecnici!$E:$E,"A")*(7/SUMPRODUCT(MAX((CriteriTecnici!$C$5:$C$6173=$C134)*(CriteriTecnici!$E$5:$E$6173="A")*(CriteriTecnici!$T$5:$T$6173="SI")*IFERROR(CriteriTecnici!$O$5:$O$6173*1,0))))),0)+IF(SUMPRODUCT(MAX((CriteriTecnici!$C$5:$C$6173=$C134)*(CriteriTecnici!$E$5:$E$6173="B")*(CriteriTecnici!$T$5:$T$6173="SI")*IFERROR(CriteriTecnici!$O$5:$O$6173*1,0)))&gt;0,MIN(14,SUMIFS(CriteriTecnici!$O:$O,CriteriTecnici!$Q:$Q,$A134&amp;"|"&amp;$C134,CriteriTecnici!$E:$E,"B")*(14/SUMPRODUCT(MAX((CriteriTecnici!$C$5:$C$6173=$C134)*(CriteriTecnici!$E$5:$E$6173="B")*(CriteriTecnici!$T$5:$T$6173="SI")*IFERROR(CriteriTecnici!$O$5:$O$6173*1,0))))),0)+IF(SUMPRODUCT(MAX((CriteriTecnici!$C$5:$C$6173=$C134)*(CriteriTecnici!$E$5:$E$6173="C")*(CriteriTecnici!$T$5:$T$6173="SI")*IFERROR(CriteriTecnici!$O$5:$O$6173*1,0)))&gt;0,MIN(14,SUMIFS(CriteriTecnici!$O:$O,CriteriTecnici!$Q:$Q,$A134&amp;"|"&amp;$C134,CriteriTecnici!$E:$E,"C")*(14/SUMPRODUCT(MAX((CriteriTecnici!$C$5:$C$6173=$C134)*(CriteriTecnici!$E$5:$E$6173="C")*(CriteriTecnici!$T$5:$T$6173="SI")*IFERROR(CriteriTecnici!$O$5:$O$6173*1,0))))),0)+IF(SUMPRODUCT(MAX((CriteriTecnici!$C$5:$C$6173=$C134)*(CriteriTecnici!$E$5:$E$6173="D")*(CriteriTecnici!$T$5:$T$6173="SI")*IFERROR(CriteriTecnici!$O$5:$O$6173*1,0)))&gt;0,MIN(10,SUMIFS(CriteriTecnici!$O:$O,CriteriTecnici!$Q:$Q,$A134&amp;"|"&amp;$C134,CriteriTecnici!$E:$E,"D")*(10/SUMPRODUCT(MAX((CriteriTecnici!$C$5:$C$6173=$C134)*(CriteriTecnici!$E$5:$E$6173="D")*(CriteriTecnici!$T$5:$T$6173="SI")*IFERROR(CriteriTecnici!$O$5:$O$6173*1,0))))),0)+IF(SUMPRODUCT(MAX((CriteriTecnici!$C$5:$C$6173=$C134)*(CriteriTecnici!$E$5:$E$6173="E")*(CriteriTecnici!$T$5:$T$6173="SI")*IFERROR(CriteriTecnici!$O$5:$O$6173*1,0)))&gt;0,MIN(4,SUMIFS(CriteriTecnici!$O:$O,CriteriTecnici!$Q:$Q,$A134&amp;"|"&amp;$C134,CriteriTecnici!$E:$E,"E")*(4/SUMPRODUCT(MAX((CriteriTecnici!$C$5:$C$6173=$C134)*(CriteriTecnici!$E$5:$E$6173="E")*(CriteriTecnici!$T$5:$T$6173="SI")*IFERROR(CriteriTecnici!$O$5:$O$6173*1,0))))),0)+IF(SUMPRODUCT(MAX((CriteriTecnici!$C$5:$C$6173=$C134)*(CriteriTecnici!$E$5:$E$6173="F")*(CriteriTecnici!$T$5:$T$6173="SI")*IFERROR(CriteriTecnici!$O$5:$O$6173*1,0)))&gt;0,MIN(14,SUMIFS(CriteriTecnici!$O:$O,CriteriTecnici!$Q:$Q,$A134&amp;"|"&amp;$C134,CriteriTecnici!$E:$E,"F")*(14/SUMPRODUCT(MAX((CriteriTecnici!$C$5:$C$6173=$C134)*(CriteriTecnici!$E$5:$E$6173="F")*(CriteriTecnici!$T$5:$T$6173="SI")*IFERROR(CriteriTecnici!$O$5:$O$6173*1,0))))),0)+IF(SUMPRODUCT(MAX((CriteriTecnici!$C$5:$C$6173=$C134)*(CriteriTecnici!$E$5:$E$6173="G")*(CriteriTecnici!$T$5:$T$6173="SI")*IFERROR(CriteriTecnici!$O$5:$O$6173*1,0)))&gt;0,MIN(7,SUMIFS(CriteriTecnici!$O:$O,CriteriTecnici!$Q:$Q,$A134&amp;"|"&amp;$C134,CriteriTecnici!$E:$E,"G")*(7/SUMPRODUCT(MAX((CriteriTecnici!$C$5:$C$6173=$C134)*(CriteriTecnici!$E$5:$E$6173="G")*(CriteriTecnici!$T$5:$T$6173="SI")*IFERROR(CriteriTecnici!$O$5:$O$6173*1,0))))),0),4),0),IFERROR($N134*1,0)),0))</f>
        <v/>
      </c>
      <c r="F134" s="20" t="n"/>
      <c r="G134" s="21">
        <f>IF($A134="","",IF(IFERROR(VALUE($D134),0)&lt;&gt;1,"NO",IF(IFERROR(VALUE($O134),0)&gt;=Parametri!$B$2,"SI","NO")))</f>
        <v/>
      </c>
      <c r="H134" s="21">
        <f>IF($G134="SI",SUMPRODUCT(MAX(($C$2:$C$200=$C134)*(IFERROR($D$2:$D$200*1,0)=1)*(IFERROR($O$2:$O$200*1,0)&gt;=Parametri!$B$2)*IFERROR($F$2:$F$200*1,0))),0)</f>
        <v/>
      </c>
      <c r="I134" s="21">
        <f>IF($G134="SI",IF($H134&gt;0,30*(IFERROR($F134*1,0)/$H134),0),0)</f>
        <v/>
      </c>
      <c r="J134" s="21">
        <f>IF($A134="",0,IF($G134="SI",ROUND(IFERROR($E134*1,0)+$I134,4),ROUND(IFERROR($E134*1,0),4)))</f>
        <v/>
      </c>
      <c r="K134" s="21">
        <f>IF($A134="","",IF(IFERROR(VALUE($D134),0)&lt;&gt;1,"Non attiva",IF(IFERROR(VALUE($O134),0)&lt;Parametri!$B$2,"Sotto soglia","")))</f>
        <v/>
      </c>
      <c r="L134" s="21">
        <f>IF($A134="","",$A134&amp;"|"&amp;$C134)</f>
        <v/>
      </c>
      <c r="M134" s="21">
        <f>IF($A134="","",$C134&amp;"|"&amp;TEXT($J134,"0.0000"))</f>
        <v/>
      </c>
      <c r="N134" s="21" t="n"/>
      <c r="O134" s="21">
        <f>IF($A134="",0,IFERROR(IF(SUMIFS(CriteriTecnici!$O:$O,CriteriTecnici!$Q:$Q,$A134&amp;"|"&amp;$C134)&gt;0,SUMIFS(CriteriTecnici!$O:$O,CriteriTecnici!$Q:$Q,$A134&amp;"|"&amp;$C134,CriteriTecnici!$F:$F,"Q")+SUMIFS(CriteriTecnici!$O:$O,CriteriTecnici!$Q:$Q,$A134&amp;"|"&amp;$C134,CriteriTecnici!$F:$F,"T"),IFERROR($N134*1,0)),0))</f>
        <v/>
      </c>
      <c r="P134" s="21">
        <f>IF($A134="","",IF(SUMIFS(CriteriTecnici!$O:$O,CriteriTecnici!$Q:$Q,$A134&amp;"|"&amp;$C134)&gt;0,"Criteri A-G","Aggregato"))</f>
        <v/>
      </c>
    </row>
    <row r="135">
      <c r="A135" s="20" t="n"/>
      <c r="B135" s="20" t="n"/>
      <c r="C135" s="20" t="n"/>
      <c r="D135" s="20" t="n"/>
      <c r="E135" s="21">
        <f>IF($A135="",0,IFERROR(IF(SUMIFS(CriteriTecnici!$O:$O,CriteriTecnici!$Q:$Q,$A135&amp;"|"&amp;$C135)&gt;0,IF($G135="SI",ROUND(IF(SUMPRODUCT(MAX((CriteriTecnici!$C$5:$C$6173=$C135)*(CriteriTecnici!$E$5:$E$6173="A")*(CriteriTecnici!$T$5:$T$6173="SI")*IFERROR(CriteriTecnici!$O$5:$O$6173*1,0)))&gt;0,MIN(7,SUMIFS(CriteriTecnici!$O:$O,CriteriTecnici!$Q:$Q,$A135&amp;"|"&amp;$C135,CriteriTecnici!$E:$E,"A")*(7/SUMPRODUCT(MAX((CriteriTecnici!$C$5:$C$6173=$C135)*(CriteriTecnici!$E$5:$E$6173="A")*(CriteriTecnici!$T$5:$T$6173="SI")*IFERROR(CriteriTecnici!$O$5:$O$6173*1,0))))),0)+IF(SUMPRODUCT(MAX((CriteriTecnici!$C$5:$C$6173=$C135)*(CriteriTecnici!$E$5:$E$6173="B")*(CriteriTecnici!$T$5:$T$6173="SI")*IFERROR(CriteriTecnici!$O$5:$O$6173*1,0)))&gt;0,MIN(14,SUMIFS(CriteriTecnici!$O:$O,CriteriTecnici!$Q:$Q,$A135&amp;"|"&amp;$C135,CriteriTecnici!$E:$E,"B")*(14/SUMPRODUCT(MAX((CriteriTecnici!$C$5:$C$6173=$C135)*(CriteriTecnici!$E$5:$E$6173="B")*(CriteriTecnici!$T$5:$T$6173="SI")*IFERROR(CriteriTecnici!$O$5:$O$6173*1,0))))),0)+IF(SUMPRODUCT(MAX((CriteriTecnici!$C$5:$C$6173=$C135)*(CriteriTecnici!$E$5:$E$6173="C")*(CriteriTecnici!$T$5:$T$6173="SI")*IFERROR(CriteriTecnici!$O$5:$O$6173*1,0)))&gt;0,MIN(14,SUMIFS(CriteriTecnici!$O:$O,CriteriTecnici!$Q:$Q,$A135&amp;"|"&amp;$C135,CriteriTecnici!$E:$E,"C")*(14/SUMPRODUCT(MAX((CriteriTecnici!$C$5:$C$6173=$C135)*(CriteriTecnici!$E$5:$E$6173="C")*(CriteriTecnici!$T$5:$T$6173="SI")*IFERROR(CriteriTecnici!$O$5:$O$6173*1,0))))),0)+IF(SUMPRODUCT(MAX((CriteriTecnici!$C$5:$C$6173=$C135)*(CriteriTecnici!$E$5:$E$6173="D")*(CriteriTecnici!$T$5:$T$6173="SI")*IFERROR(CriteriTecnici!$O$5:$O$6173*1,0)))&gt;0,MIN(10,SUMIFS(CriteriTecnici!$O:$O,CriteriTecnici!$Q:$Q,$A135&amp;"|"&amp;$C135,CriteriTecnici!$E:$E,"D")*(10/SUMPRODUCT(MAX((CriteriTecnici!$C$5:$C$6173=$C135)*(CriteriTecnici!$E$5:$E$6173="D")*(CriteriTecnici!$T$5:$T$6173="SI")*IFERROR(CriteriTecnici!$O$5:$O$6173*1,0))))),0)+IF(SUMPRODUCT(MAX((CriteriTecnici!$C$5:$C$6173=$C135)*(CriteriTecnici!$E$5:$E$6173="E")*(CriteriTecnici!$T$5:$T$6173="SI")*IFERROR(CriteriTecnici!$O$5:$O$6173*1,0)))&gt;0,MIN(4,SUMIFS(CriteriTecnici!$O:$O,CriteriTecnici!$Q:$Q,$A135&amp;"|"&amp;$C135,CriteriTecnici!$E:$E,"E")*(4/SUMPRODUCT(MAX((CriteriTecnici!$C$5:$C$6173=$C135)*(CriteriTecnici!$E$5:$E$6173="E")*(CriteriTecnici!$T$5:$T$6173="SI")*IFERROR(CriteriTecnici!$O$5:$O$6173*1,0))))),0)+IF(SUMPRODUCT(MAX((CriteriTecnici!$C$5:$C$6173=$C135)*(CriteriTecnici!$E$5:$E$6173="F")*(CriteriTecnici!$T$5:$T$6173="SI")*IFERROR(CriteriTecnici!$O$5:$O$6173*1,0)))&gt;0,MIN(14,SUMIFS(CriteriTecnici!$O:$O,CriteriTecnici!$Q:$Q,$A135&amp;"|"&amp;$C135,CriteriTecnici!$E:$E,"F")*(14/SUMPRODUCT(MAX((CriteriTecnici!$C$5:$C$6173=$C135)*(CriteriTecnici!$E$5:$E$6173="F")*(CriteriTecnici!$T$5:$T$6173="SI")*IFERROR(CriteriTecnici!$O$5:$O$6173*1,0))))),0)+IF(SUMPRODUCT(MAX((CriteriTecnici!$C$5:$C$6173=$C135)*(CriteriTecnici!$E$5:$E$6173="G")*(CriteriTecnici!$T$5:$T$6173="SI")*IFERROR(CriteriTecnici!$O$5:$O$6173*1,0)))&gt;0,MIN(7,SUMIFS(CriteriTecnici!$O:$O,CriteriTecnici!$Q:$Q,$A135&amp;"|"&amp;$C135,CriteriTecnici!$E:$E,"G")*(7/SUMPRODUCT(MAX((CriteriTecnici!$C$5:$C$6173=$C135)*(CriteriTecnici!$E$5:$E$6173="G")*(CriteriTecnici!$T$5:$T$6173="SI")*IFERROR(CriteriTecnici!$O$5:$O$6173*1,0))))),0),4),0),IFERROR($N135*1,0)),0))</f>
        <v/>
      </c>
      <c r="F135" s="20" t="n"/>
      <c r="G135" s="21">
        <f>IF($A135="","",IF(IFERROR(VALUE($D135),0)&lt;&gt;1,"NO",IF(IFERROR(VALUE($O135),0)&gt;=Parametri!$B$2,"SI","NO")))</f>
        <v/>
      </c>
      <c r="H135" s="21">
        <f>IF($G135="SI",SUMPRODUCT(MAX(($C$2:$C$200=$C135)*(IFERROR($D$2:$D$200*1,0)=1)*(IFERROR($O$2:$O$200*1,0)&gt;=Parametri!$B$2)*IFERROR($F$2:$F$200*1,0))),0)</f>
        <v/>
      </c>
      <c r="I135" s="21">
        <f>IF($G135="SI",IF($H135&gt;0,30*(IFERROR($F135*1,0)/$H135),0),0)</f>
        <v/>
      </c>
      <c r="J135" s="21">
        <f>IF($A135="",0,IF($G135="SI",ROUND(IFERROR($E135*1,0)+$I135,4),ROUND(IFERROR($E135*1,0),4)))</f>
        <v/>
      </c>
      <c r="K135" s="21">
        <f>IF($A135="","",IF(IFERROR(VALUE($D135),0)&lt;&gt;1,"Non attiva",IF(IFERROR(VALUE($O135),0)&lt;Parametri!$B$2,"Sotto soglia","")))</f>
        <v/>
      </c>
      <c r="L135" s="21">
        <f>IF($A135="","",$A135&amp;"|"&amp;$C135)</f>
        <v/>
      </c>
      <c r="M135" s="21">
        <f>IF($A135="","",$C135&amp;"|"&amp;TEXT($J135,"0.0000"))</f>
        <v/>
      </c>
      <c r="N135" s="21" t="n"/>
      <c r="O135" s="21">
        <f>IF($A135="",0,IFERROR(IF(SUMIFS(CriteriTecnici!$O:$O,CriteriTecnici!$Q:$Q,$A135&amp;"|"&amp;$C135)&gt;0,SUMIFS(CriteriTecnici!$O:$O,CriteriTecnici!$Q:$Q,$A135&amp;"|"&amp;$C135,CriteriTecnici!$F:$F,"Q")+SUMIFS(CriteriTecnici!$O:$O,CriteriTecnici!$Q:$Q,$A135&amp;"|"&amp;$C135,CriteriTecnici!$F:$F,"T"),IFERROR($N135*1,0)),0))</f>
        <v/>
      </c>
      <c r="P135" s="21">
        <f>IF($A135="","",IF(SUMIFS(CriteriTecnici!$O:$O,CriteriTecnici!$Q:$Q,$A135&amp;"|"&amp;$C135)&gt;0,"Criteri A-G","Aggregato"))</f>
        <v/>
      </c>
    </row>
    <row r="136">
      <c r="A136" s="20" t="n"/>
      <c r="B136" s="20" t="n"/>
      <c r="C136" s="20" t="n"/>
      <c r="D136" s="20" t="n"/>
      <c r="E136" s="21">
        <f>IF($A136="",0,IFERROR(IF(SUMIFS(CriteriTecnici!$O:$O,CriteriTecnici!$Q:$Q,$A136&amp;"|"&amp;$C136)&gt;0,IF($G136="SI",ROUND(IF(SUMPRODUCT(MAX((CriteriTecnici!$C$5:$C$6173=$C136)*(CriteriTecnici!$E$5:$E$6173="A")*(CriteriTecnici!$T$5:$T$6173="SI")*IFERROR(CriteriTecnici!$O$5:$O$6173*1,0)))&gt;0,MIN(7,SUMIFS(CriteriTecnici!$O:$O,CriteriTecnici!$Q:$Q,$A136&amp;"|"&amp;$C136,CriteriTecnici!$E:$E,"A")*(7/SUMPRODUCT(MAX((CriteriTecnici!$C$5:$C$6173=$C136)*(CriteriTecnici!$E$5:$E$6173="A")*(CriteriTecnici!$T$5:$T$6173="SI")*IFERROR(CriteriTecnici!$O$5:$O$6173*1,0))))),0)+IF(SUMPRODUCT(MAX((CriteriTecnici!$C$5:$C$6173=$C136)*(CriteriTecnici!$E$5:$E$6173="B")*(CriteriTecnici!$T$5:$T$6173="SI")*IFERROR(CriteriTecnici!$O$5:$O$6173*1,0)))&gt;0,MIN(14,SUMIFS(CriteriTecnici!$O:$O,CriteriTecnici!$Q:$Q,$A136&amp;"|"&amp;$C136,CriteriTecnici!$E:$E,"B")*(14/SUMPRODUCT(MAX((CriteriTecnici!$C$5:$C$6173=$C136)*(CriteriTecnici!$E$5:$E$6173="B")*(CriteriTecnici!$T$5:$T$6173="SI")*IFERROR(CriteriTecnici!$O$5:$O$6173*1,0))))),0)+IF(SUMPRODUCT(MAX((CriteriTecnici!$C$5:$C$6173=$C136)*(CriteriTecnici!$E$5:$E$6173="C")*(CriteriTecnici!$T$5:$T$6173="SI")*IFERROR(CriteriTecnici!$O$5:$O$6173*1,0)))&gt;0,MIN(14,SUMIFS(CriteriTecnici!$O:$O,CriteriTecnici!$Q:$Q,$A136&amp;"|"&amp;$C136,CriteriTecnici!$E:$E,"C")*(14/SUMPRODUCT(MAX((CriteriTecnici!$C$5:$C$6173=$C136)*(CriteriTecnici!$E$5:$E$6173="C")*(CriteriTecnici!$T$5:$T$6173="SI")*IFERROR(CriteriTecnici!$O$5:$O$6173*1,0))))),0)+IF(SUMPRODUCT(MAX((CriteriTecnici!$C$5:$C$6173=$C136)*(CriteriTecnici!$E$5:$E$6173="D")*(CriteriTecnici!$T$5:$T$6173="SI")*IFERROR(CriteriTecnici!$O$5:$O$6173*1,0)))&gt;0,MIN(10,SUMIFS(CriteriTecnici!$O:$O,CriteriTecnici!$Q:$Q,$A136&amp;"|"&amp;$C136,CriteriTecnici!$E:$E,"D")*(10/SUMPRODUCT(MAX((CriteriTecnici!$C$5:$C$6173=$C136)*(CriteriTecnici!$E$5:$E$6173="D")*(CriteriTecnici!$T$5:$T$6173="SI")*IFERROR(CriteriTecnici!$O$5:$O$6173*1,0))))),0)+IF(SUMPRODUCT(MAX((CriteriTecnici!$C$5:$C$6173=$C136)*(CriteriTecnici!$E$5:$E$6173="E")*(CriteriTecnici!$T$5:$T$6173="SI")*IFERROR(CriteriTecnici!$O$5:$O$6173*1,0)))&gt;0,MIN(4,SUMIFS(CriteriTecnici!$O:$O,CriteriTecnici!$Q:$Q,$A136&amp;"|"&amp;$C136,CriteriTecnici!$E:$E,"E")*(4/SUMPRODUCT(MAX((CriteriTecnici!$C$5:$C$6173=$C136)*(CriteriTecnici!$E$5:$E$6173="E")*(CriteriTecnici!$T$5:$T$6173="SI")*IFERROR(CriteriTecnici!$O$5:$O$6173*1,0))))),0)+IF(SUMPRODUCT(MAX((CriteriTecnici!$C$5:$C$6173=$C136)*(CriteriTecnici!$E$5:$E$6173="F")*(CriteriTecnici!$T$5:$T$6173="SI")*IFERROR(CriteriTecnici!$O$5:$O$6173*1,0)))&gt;0,MIN(14,SUMIFS(CriteriTecnici!$O:$O,CriteriTecnici!$Q:$Q,$A136&amp;"|"&amp;$C136,CriteriTecnici!$E:$E,"F")*(14/SUMPRODUCT(MAX((CriteriTecnici!$C$5:$C$6173=$C136)*(CriteriTecnici!$E$5:$E$6173="F")*(CriteriTecnici!$T$5:$T$6173="SI")*IFERROR(CriteriTecnici!$O$5:$O$6173*1,0))))),0)+IF(SUMPRODUCT(MAX((CriteriTecnici!$C$5:$C$6173=$C136)*(CriteriTecnici!$E$5:$E$6173="G")*(CriteriTecnici!$T$5:$T$6173="SI")*IFERROR(CriteriTecnici!$O$5:$O$6173*1,0)))&gt;0,MIN(7,SUMIFS(CriteriTecnici!$O:$O,CriteriTecnici!$Q:$Q,$A136&amp;"|"&amp;$C136,CriteriTecnici!$E:$E,"G")*(7/SUMPRODUCT(MAX((CriteriTecnici!$C$5:$C$6173=$C136)*(CriteriTecnici!$E$5:$E$6173="G")*(CriteriTecnici!$T$5:$T$6173="SI")*IFERROR(CriteriTecnici!$O$5:$O$6173*1,0))))),0),4),0),IFERROR($N136*1,0)),0))</f>
        <v/>
      </c>
      <c r="F136" s="20" t="n"/>
      <c r="G136" s="21">
        <f>IF($A136="","",IF(IFERROR(VALUE($D136),0)&lt;&gt;1,"NO",IF(IFERROR(VALUE($O136),0)&gt;=Parametri!$B$2,"SI","NO")))</f>
        <v/>
      </c>
      <c r="H136" s="21">
        <f>IF($G136="SI",SUMPRODUCT(MAX(($C$2:$C$200=$C136)*(IFERROR($D$2:$D$200*1,0)=1)*(IFERROR($O$2:$O$200*1,0)&gt;=Parametri!$B$2)*IFERROR($F$2:$F$200*1,0))),0)</f>
        <v/>
      </c>
      <c r="I136" s="21">
        <f>IF($G136="SI",IF($H136&gt;0,30*(IFERROR($F136*1,0)/$H136),0),0)</f>
        <v/>
      </c>
      <c r="J136" s="21">
        <f>IF($A136="",0,IF($G136="SI",ROUND(IFERROR($E136*1,0)+$I136,4),ROUND(IFERROR($E136*1,0),4)))</f>
        <v/>
      </c>
      <c r="K136" s="21">
        <f>IF($A136="","",IF(IFERROR(VALUE($D136),0)&lt;&gt;1,"Non attiva",IF(IFERROR(VALUE($O136),0)&lt;Parametri!$B$2,"Sotto soglia","")))</f>
        <v/>
      </c>
      <c r="L136" s="21">
        <f>IF($A136="","",$A136&amp;"|"&amp;$C136)</f>
        <v/>
      </c>
      <c r="M136" s="21">
        <f>IF($A136="","",$C136&amp;"|"&amp;TEXT($J136,"0.0000"))</f>
        <v/>
      </c>
      <c r="N136" s="21" t="n"/>
      <c r="O136" s="21">
        <f>IF($A136="",0,IFERROR(IF(SUMIFS(CriteriTecnici!$O:$O,CriteriTecnici!$Q:$Q,$A136&amp;"|"&amp;$C136)&gt;0,SUMIFS(CriteriTecnici!$O:$O,CriteriTecnici!$Q:$Q,$A136&amp;"|"&amp;$C136,CriteriTecnici!$F:$F,"Q")+SUMIFS(CriteriTecnici!$O:$O,CriteriTecnici!$Q:$Q,$A136&amp;"|"&amp;$C136,CriteriTecnici!$F:$F,"T"),IFERROR($N136*1,0)),0))</f>
        <v/>
      </c>
      <c r="P136" s="21">
        <f>IF($A136="","",IF(SUMIFS(CriteriTecnici!$O:$O,CriteriTecnici!$Q:$Q,$A136&amp;"|"&amp;$C136)&gt;0,"Criteri A-G","Aggregato"))</f>
        <v/>
      </c>
    </row>
    <row r="137">
      <c r="A137" s="20" t="n"/>
      <c r="B137" s="20" t="n"/>
      <c r="C137" s="20" t="n"/>
      <c r="D137" s="20" t="n"/>
      <c r="E137" s="21">
        <f>IF($A137="",0,IFERROR(IF(SUMIFS(CriteriTecnici!$O:$O,CriteriTecnici!$Q:$Q,$A137&amp;"|"&amp;$C137)&gt;0,IF($G137="SI",ROUND(IF(SUMPRODUCT(MAX((CriteriTecnici!$C$5:$C$6173=$C137)*(CriteriTecnici!$E$5:$E$6173="A")*(CriteriTecnici!$T$5:$T$6173="SI")*IFERROR(CriteriTecnici!$O$5:$O$6173*1,0)))&gt;0,MIN(7,SUMIFS(CriteriTecnici!$O:$O,CriteriTecnici!$Q:$Q,$A137&amp;"|"&amp;$C137,CriteriTecnici!$E:$E,"A")*(7/SUMPRODUCT(MAX((CriteriTecnici!$C$5:$C$6173=$C137)*(CriteriTecnici!$E$5:$E$6173="A")*(CriteriTecnici!$T$5:$T$6173="SI")*IFERROR(CriteriTecnici!$O$5:$O$6173*1,0))))),0)+IF(SUMPRODUCT(MAX((CriteriTecnici!$C$5:$C$6173=$C137)*(CriteriTecnici!$E$5:$E$6173="B")*(CriteriTecnici!$T$5:$T$6173="SI")*IFERROR(CriteriTecnici!$O$5:$O$6173*1,0)))&gt;0,MIN(14,SUMIFS(CriteriTecnici!$O:$O,CriteriTecnici!$Q:$Q,$A137&amp;"|"&amp;$C137,CriteriTecnici!$E:$E,"B")*(14/SUMPRODUCT(MAX((CriteriTecnici!$C$5:$C$6173=$C137)*(CriteriTecnici!$E$5:$E$6173="B")*(CriteriTecnici!$T$5:$T$6173="SI")*IFERROR(CriteriTecnici!$O$5:$O$6173*1,0))))),0)+IF(SUMPRODUCT(MAX((CriteriTecnici!$C$5:$C$6173=$C137)*(CriteriTecnici!$E$5:$E$6173="C")*(CriteriTecnici!$T$5:$T$6173="SI")*IFERROR(CriteriTecnici!$O$5:$O$6173*1,0)))&gt;0,MIN(14,SUMIFS(CriteriTecnici!$O:$O,CriteriTecnici!$Q:$Q,$A137&amp;"|"&amp;$C137,CriteriTecnici!$E:$E,"C")*(14/SUMPRODUCT(MAX((CriteriTecnici!$C$5:$C$6173=$C137)*(CriteriTecnici!$E$5:$E$6173="C")*(CriteriTecnici!$T$5:$T$6173="SI")*IFERROR(CriteriTecnici!$O$5:$O$6173*1,0))))),0)+IF(SUMPRODUCT(MAX((CriteriTecnici!$C$5:$C$6173=$C137)*(CriteriTecnici!$E$5:$E$6173="D")*(CriteriTecnici!$T$5:$T$6173="SI")*IFERROR(CriteriTecnici!$O$5:$O$6173*1,0)))&gt;0,MIN(10,SUMIFS(CriteriTecnici!$O:$O,CriteriTecnici!$Q:$Q,$A137&amp;"|"&amp;$C137,CriteriTecnici!$E:$E,"D")*(10/SUMPRODUCT(MAX((CriteriTecnici!$C$5:$C$6173=$C137)*(CriteriTecnici!$E$5:$E$6173="D")*(CriteriTecnici!$T$5:$T$6173="SI")*IFERROR(CriteriTecnici!$O$5:$O$6173*1,0))))),0)+IF(SUMPRODUCT(MAX((CriteriTecnici!$C$5:$C$6173=$C137)*(CriteriTecnici!$E$5:$E$6173="E")*(CriteriTecnici!$T$5:$T$6173="SI")*IFERROR(CriteriTecnici!$O$5:$O$6173*1,0)))&gt;0,MIN(4,SUMIFS(CriteriTecnici!$O:$O,CriteriTecnici!$Q:$Q,$A137&amp;"|"&amp;$C137,CriteriTecnici!$E:$E,"E")*(4/SUMPRODUCT(MAX((CriteriTecnici!$C$5:$C$6173=$C137)*(CriteriTecnici!$E$5:$E$6173="E")*(CriteriTecnici!$T$5:$T$6173="SI")*IFERROR(CriteriTecnici!$O$5:$O$6173*1,0))))),0)+IF(SUMPRODUCT(MAX((CriteriTecnici!$C$5:$C$6173=$C137)*(CriteriTecnici!$E$5:$E$6173="F")*(CriteriTecnici!$T$5:$T$6173="SI")*IFERROR(CriteriTecnici!$O$5:$O$6173*1,0)))&gt;0,MIN(14,SUMIFS(CriteriTecnici!$O:$O,CriteriTecnici!$Q:$Q,$A137&amp;"|"&amp;$C137,CriteriTecnici!$E:$E,"F")*(14/SUMPRODUCT(MAX((CriteriTecnici!$C$5:$C$6173=$C137)*(CriteriTecnici!$E$5:$E$6173="F")*(CriteriTecnici!$T$5:$T$6173="SI")*IFERROR(CriteriTecnici!$O$5:$O$6173*1,0))))),0)+IF(SUMPRODUCT(MAX((CriteriTecnici!$C$5:$C$6173=$C137)*(CriteriTecnici!$E$5:$E$6173="G")*(CriteriTecnici!$T$5:$T$6173="SI")*IFERROR(CriteriTecnici!$O$5:$O$6173*1,0)))&gt;0,MIN(7,SUMIFS(CriteriTecnici!$O:$O,CriteriTecnici!$Q:$Q,$A137&amp;"|"&amp;$C137,CriteriTecnici!$E:$E,"G")*(7/SUMPRODUCT(MAX((CriteriTecnici!$C$5:$C$6173=$C137)*(CriteriTecnici!$E$5:$E$6173="G")*(CriteriTecnici!$T$5:$T$6173="SI")*IFERROR(CriteriTecnici!$O$5:$O$6173*1,0))))),0),4),0),IFERROR($N137*1,0)),0))</f>
        <v/>
      </c>
      <c r="F137" s="20" t="n"/>
      <c r="G137" s="21">
        <f>IF($A137="","",IF(IFERROR(VALUE($D137),0)&lt;&gt;1,"NO",IF(IFERROR(VALUE($O137),0)&gt;=Parametri!$B$2,"SI","NO")))</f>
        <v/>
      </c>
      <c r="H137" s="21">
        <f>IF($G137="SI",SUMPRODUCT(MAX(($C$2:$C$200=$C137)*(IFERROR($D$2:$D$200*1,0)=1)*(IFERROR($O$2:$O$200*1,0)&gt;=Parametri!$B$2)*IFERROR($F$2:$F$200*1,0))),0)</f>
        <v/>
      </c>
      <c r="I137" s="21">
        <f>IF($G137="SI",IF($H137&gt;0,30*(IFERROR($F137*1,0)/$H137),0),0)</f>
        <v/>
      </c>
      <c r="J137" s="21">
        <f>IF($A137="",0,IF($G137="SI",ROUND(IFERROR($E137*1,0)+$I137,4),ROUND(IFERROR($E137*1,0),4)))</f>
        <v/>
      </c>
      <c r="K137" s="21">
        <f>IF($A137="","",IF(IFERROR(VALUE($D137),0)&lt;&gt;1,"Non attiva",IF(IFERROR(VALUE($O137),0)&lt;Parametri!$B$2,"Sotto soglia","")))</f>
        <v/>
      </c>
      <c r="L137" s="21">
        <f>IF($A137="","",$A137&amp;"|"&amp;$C137)</f>
        <v/>
      </c>
      <c r="M137" s="21">
        <f>IF($A137="","",$C137&amp;"|"&amp;TEXT($J137,"0.0000"))</f>
        <v/>
      </c>
      <c r="N137" s="21" t="n"/>
      <c r="O137" s="21">
        <f>IF($A137="",0,IFERROR(IF(SUMIFS(CriteriTecnici!$O:$O,CriteriTecnici!$Q:$Q,$A137&amp;"|"&amp;$C137)&gt;0,SUMIFS(CriteriTecnici!$O:$O,CriteriTecnici!$Q:$Q,$A137&amp;"|"&amp;$C137,CriteriTecnici!$F:$F,"Q")+SUMIFS(CriteriTecnici!$O:$O,CriteriTecnici!$Q:$Q,$A137&amp;"|"&amp;$C137,CriteriTecnici!$F:$F,"T"),IFERROR($N137*1,0)),0))</f>
        <v/>
      </c>
      <c r="P137" s="21">
        <f>IF($A137="","",IF(SUMIFS(CriteriTecnici!$O:$O,CriteriTecnici!$Q:$Q,$A137&amp;"|"&amp;$C137)&gt;0,"Criteri A-G","Aggregato"))</f>
        <v/>
      </c>
    </row>
    <row r="138">
      <c r="A138" s="20" t="n"/>
      <c r="B138" s="20" t="n"/>
      <c r="C138" s="20" t="n"/>
      <c r="D138" s="20" t="n"/>
      <c r="E138" s="21">
        <f>IF($A138="",0,IFERROR(IF(SUMIFS(CriteriTecnici!$O:$O,CriteriTecnici!$Q:$Q,$A138&amp;"|"&amp;$C138)&gt;0,IF($G138="SI",ROUND(IF(SUMPRODUCT(MAX((CriteriTecnici!$C$5:$C$6173=$C138)*(CriteriTecnici!$E$5:$E$6173="A")*(CriteriTecnici!$T$5:$T$6173="SI")*IFERROR(CriteriTecnici!$O$5:$O$6173*1,0)))&gt;0,MIN(7,SUMIFS(CriteriTecnici!$O:$O,CriteriTecnici!$Q:$Q,$A138&amp;"|"&amp;$C138,CriteriTecnici!$E:$E,"A")*(7/SUMPRODUCT(MAX((CriteriTecnici!$C$5:$C$6173=$C138)*(CriteriTecnici!$E$5:$E$6173="A")*(CriteriTecnici!$T$5:$T$6173="SI")*IFERROR(CriteriTecnici!$O$5:$O$6173*1,0))))),0)+IF(SUMPRODUCT(MAX((CriteriTecnici!$C$5:$C$6173=$C138)*(CriteriTecnici!$E$5:$E$6173="B")*(CriteriTecnici!$T$5:$T$6173="SI")*IFERROR(CriteriTecnici!$O$5:$O$6173*1,0)))&gt;0,MIN(14,SUMIFS(CriteriTecnici!$O:$O,CriteriTecnici!$Q:$Q,$A138&amp;"|"&amp;$C138,CriteriTecnici!$E:$E,"B")*(14/SUMPRODUCT(MAX((CriteriTecnici!$C$5:$C$6173=$C138)*(CriteriTecnici!$E$5:$E$6173="B")*(CriteriTecnici!$T$5:$T$6173="SI")*IFERROR(CriteriTecnici!$O$5:$O$6173*1,0))))),0)+IF(SUMPRODUCT(MAX((CriteriTecnici!$C$5:$C$6173=$C138)*(CriteriTecnici!$E$5:$E$6173="C")*(CriteriTecnici!$T$5:$T$6173="SI")*IFERROR(CriteriTecnici!$O$5:$O$6173*1,0)))&gt;0,MIN(14,SUMIFS(CriteriTecnici!$O:$O,CriteriTecnici!$Q:$Q,$A138&amp;"|"&amp;$C138,CriteriTecnici!$E:$E,"C")*(14/SUMPRODUCT(MAX((CriteriTecnici!$C$5:$C$6173=$C138)*(CriteriTecnici!$E$5:$E$6173="C")*(CriteriTecnici!$T$5:$T$6173="SI")*IFERROR(CriteriTecnici!$O$5:$O$6173*1,0))))),0)+IF(SUMPRODUCT(MAX((CriteriTecnici!$C$5:$C$6173=$C138)*(CriteriTecnici!$E$5:$E$6173="D")*(CriteriTecnici!$T$5:$T$6173="SI")*IFERROR(CriteriTecnici!$O$5:$O$6173*1,0)))&gt;0,MIN(10,SUMIFS(CriteriTecnici!$O:$O,CriteriTecnici!$Q:$Q,$A138&amp;"|"&amp;$C138,CriteriTecnici!$E:$E,"D")*(10/SUMPRODUCT(MAX((CriteriTecnici!$C$5:$C$6173=$C138)*(CriteriTecnici!$E$5:$E$6173="D")*(CriteriTecnici!$T$5:$T$6173="SI")*IFERROR(CriteriTecnici!$O$5:$O$6173*1,0))))),0)+IF(SUMPRODUCT(MAX((CriteriTecnici!$C$5:$C$6173=$C138)*(CriteriTecnici!$E$5:$E$6173="E")*(CriteriTecnici!$T$5:$T$6173="SI")*IFERROR(CriteriTecnici!$O$5:$O$6173*1,0)))&gt;0,MIN(4,SUMIFS(CriteriTecnici!$O:$O,CriteriTecnici!$Q:$Q,$A138&amp;"|"&amp;$C138,CriteriTecnici!$E:$E,"E")*(4/SUMPRODUCT(MAX((CriteriTecnici!$C$5:$C$6173=$C138)*(CriteriTecnici!$E$5:$E$6173="E")*(CriteriTecnici!$T$5:$T$6173="SI")*IFERROR(CriteriTecnici!$O$5:$O$6173*1,0))))),0)+IF(SUMPRODUCT(MAX((CriteriTecnici!$C$5:$C$6173=$C138)*(CriteriTecnici!$E$5:$E$6173="F")*(CriteriTecnici!$T$5:$T$6173="SI")*IFERROR(CriteriTecnici!$O$5:$O$6173*1,0)))&gt;0,MIN(14,SUMIFS(CriteriTecnici!$O:$O,CriteriTecnici!$Q:$Q,$A138&amp;"|"&amp;$C138,CriteriTecnici!$E:$E,"F")*(14/SUMPRODUCT(MAX((CriteriTecnici!$C$5:$C$6173=$C138)*(CriteriTecnici!$E$5:$E$6173="F")*(CriteriTecnici!$T$5:$T$6173="SI")*IFERROR(CriteriTecnici!$O$5:$O$6173*1,0))))),0)+IF(SUMPRODUCT(MAX((CriteriTecnici!$C$5:$C$6173=$C138)*(CriteriTecnici!$E$5:$E$6173="G")*(CriteriTecnici!$T$5:$T$6173="SI")*IFERROR(CriteriTecnici!$O$5:$O$6173*1,0)))&gt;0,MIN(7,SUMIFS(CriteriTecnici!$O:$O,CriteriTecnici!$Q:$Q,$A138&amp;"|"&amp;$C138,CriteriTecnici!$E:$E,"G")*(7/SUMPRODUCT(MAX((CriteriTecnici!$C$5:$C$6173=$C138)*(CriteriTecnici!$E$5:$E$6173="G")*(CriteriTecnici!$T$5:$T$6173="SI")*IFERROR(CriteriTecnici!$O$5:$O$6173*1,0))))),0),4),0),IFERROR($N138*1,0)),0))</f>
        <v/>
      </c>
      <c r="F138" s="20" t="n"/>
      <c r="G138" s="21">
        <f>IF($A138="","",IF(IFERROR(VALUE($D138),0)&lt;&gt;1,"NO",IF(IFERROR(VALUE($O138),0)&gt;=Parametri!$B$2,"SI","NO")))</f>
        <v/>
      </c>
      <c r="H138" s="21">
        <f>IF($G138="SI",SUMPRODUCT(MAX(($C$2:$C$200=$C138)*(IFERROR($D$2:$D$200*1,0)=1)*(IFERROR($O$2:$O$200*1,0)&gt;=Parametri!$B$2)*IFERROR($F$2:$F$200*1,0))),0)</f>
        <v/>
      </c>
      <c r="I138" s="21">
        <f>IF($G138="SI",IF($H138&gt;0,30*(IFERROR($F138*1,0)/$H138),0),0)</f>
        <v/>
      </c>
      <c r="J138" s="21">
        <f>IF($A138="",0,IF($G138="SI",ROUND(IFERROR($E138*1,0)+$I138,4),ROUND(IFERROR($E138*1,0),4)))</f>
        <v/>
      </c>
      <c r="K138" s="21">
        <f>IF($A138="","",IF(IFERROR(VALUE($D138),0)&lt;&gt;1,"Non attiva",IF(IFERROR(VALUE($O138),0)&lt;Parametri!$B$2,"Sotto soglia","")))</f>
        <v/>
      </c>
      <c r="L138" s="21">
        <f>IF($A138="","",$A138&amp;"|"&amp;$C138)</f>
        <v/>
      </c>
      <c r="M138" s="21">
        <f>IF($A138="","",$C138&amp;"|"&amp;TEXT($J138,"0.0000"))</f>
        <v/>
      </c>
      <c r="N138" s="21" t="n"/>
      <c r="O138" s="21">
        <f>IF($A138="",0,IFERROR(IF(SUMIFS(CriteriTecnici!$O:$O,CriteriTecnici!$Q:$Q,$A138&amp;"|"&amp;$C138)&gt;0,SUMIFS(CriteriTecnici!$O:$O,CriteriTecnici!$Q:$Q,$A138&amp;"|"&amp;$C138,CriteriTecnici!$F:$F,"Q")+SUMIFS(CriteriTecnici!$O:$O,CriteriTecnici!$Q:$Q,$A138&amp;"|"&amp;$C138,CriteriTecnici!$F:$F,"T"),IFERROR($N138*1,0)),0))</f>
        <v/>
      </c>
      <c r="P138" s="21">
        <f>IF($A138="","",IF(SUMIFS(CriteriTecnici!$O:$O,CriteriTecnici!$Q:$Q,$A138&amp;"|"&amp;$C138)&gt;0,"Criteri A-G","Aggregato"))</f>
        <v/>
      </c>
    </row>
    <row r="139">
      <c r="A139" s="20" t="n"/>
      <c r="B139" s="20" t="n"/>
      <c r="C139" s="20" t="n"/>
      <c r="D139" s="20" t="n"/>
      <c r="E139" s="21">
        <f>IF($A139="",0,IFERROR(IF(SUMIFS(CriteriTecnici!$O:$O,CriteriTecnici!$Q:$Q,$A139&amp;"|"&amp;$C139)&gt;0,IF($G139="SI",ROUND(IF(SUMPRODUCT(MAX((CriteriTecnici!$C$5:$C$6173=$C139)*(CriteriTecnici!$E$5:$E$6173="A")*(CriteriTecnici!$T$5:$T$6173="SI")*IFERROR(CriteriTecnici!$O$5:$O$6173*1,0)))&gt;0,MIN(7,SUMIFS(CriteriTecnici!$O:$O,CriteriTecnici!$Q:$Q,$A139&amp;"|"&amp;$C139,CriteriTecnici!$E:$E,"A")*(7/SUMPRODUCT(MAX((CriteriTecnici!$C$5:$C$6173=$C139)*(CriteriTecnici!$E$5:$E$6173="A")*(CriteriTecnici!$T$5:$T$6173="SI")*IFERROR(CriteriTecnici!$O$5:$O$6173*1,0))))),0)+IF(SUMPRODUCT(MAX((CriteriTecnici!$C$5:$C$6173=$C139)*(CriteriTecnici!$E$5:$E$6173="B")*(CriteriTecnici!$T$5:$T$6173="SI")*IFERROR(CriteriTecnici!$O$5:$O$6173*1,0)))&gt;0,MIN(14,SUMIFS(CriteriTecnici!$O:$O,CriteriTecnici!$Q:$Q,$A139&amp;"|"&amp;$C139,CriteriTecnici!$E:$E,"B")*(14/SUMPRODUCT(MAX((CriteriTecnici!$C$5:$C$6173=$C139)*(CriteriTecnici!$E$5:$E$6173="B")*(CriteriTecnici!$T$5:$T$6173="SI")*IFERROR(CriteriTecnici!$O$5:$O$6173*1,0))))),0)+IF(SUMPRODUCT(MAX((CriteriTecnici!$C$5:$C$6173=$C139)*(CriteriTecnici!$E$5:$E$6173="C")*(CriteriTecnici!$T$5:$T$6173="SI")*IFERROR(CriteriTecnici!$O$5:$O$6173*1,0)))&gt;0,MIN(14,SUMIFS(CriteriTecnici!$O:$O,CriteriTecnici!$Q:$Q,$A139&amp;"|"&amp;$C139,CriteriTecnici!$E:$E,"C")*(14/SUMPRODUCT(MAX((CriteriTecnici!$C$5:$C$6173=$C139)*(CriteriTecnici!$E$5:$E$6173="C")*(CriteriTecnici!$T$5:$T$6173="SI")*IFERROR(CriteriTecnici!$O$5:$O$6173*1,0))))),0)+IF(SUMPRODUCT(MAX((CriteriTecnici!$C$5:$C$6173=$C139)*(CriteriTecnici!$E$5:$E$6173="D")*(CriteriTecnici!$T$5:$T$6173="SI")*IFERROR(CriteriTecnici!$O$5:$O$6173*1,0)))&gt;0,MIN(10,SUMIFS(CriteriTecnici!$O:$O,CriteriTecnici!$Q:$Q,$A139&amp;"|"&amp;$C139,CriteriTecnici!$E:$E,"D")*(10/SUMPRODUCT(MAX((CriteriTecnici!$C$5:$C$6173=$C139)*(CriteriTecnici!$E$5:$E$6173="D")*(CriteriTecnici!$T$5:$T$6173="SI")*IFERROR(CriteriTecnici!$O$5:$O$6173*1,0))))),0)+IF(SUMPRODUCT(MAX((CriteriTecnici!$C$5:$C$6173=$C139)*(CriteriTecnici!$E$5:$E$6173="E")*(CriteriTecnici!$T$5:$T$6173="SI")*IFERROR(CriteriTecnici!$O$5:$O$6173*1,0)))&gt;0,MIN(4,SUMIFS(CriteriTecnici!$O:$O,CriteriTecnici!$Q:$Q,$A139&amp;"|"&amp;$C139,CriteriTecnici!$E:$E,"E")*(4/SUMPRODUCT(MAX((CriteriTecnici!$C$5:$C$6173=$C139)*(CriteriTecnici!$E$5:$E$6173="E")*(CriteriTecnici!$T$5:$T$6173="SI")*IFERROR(CriteriTecnici!$O$5:$O$6173*1,0))))),0)+IF(SUMPRODUCT(MAX((CriteriTecnici!$C$5:$C$6173=$C139)*(CriteriTecnici!$E$5:$E$6173="F")*(CriteriTecnici!$T$5:$T$6173="SI")*IFERROR(CriteriTecnici!$O$5:$O$6173*1,0)))&gt;0,MIN(14,SUMIFS(CriteriTecnici!$O:$O,CriteriTecnici!$Q:$Q,$A139&amp;"|"&amp;$C139,CriteriTecnici!$E:$E,"F")*(14/SUMPRODUCT(MAX((CriteriTecnici!$C$5:$C$6173=$C139)*(CriteriTecnici!$E$5:$E$6173="F")*(CriteriTecnici!$T$5:$T$6173="SI")*IFERROR(CriteriTecnici!$O$5:$O$6173*1,0))))),0)+IF(SUMPRODUCT(MAX((CriteriTecnici!$C$5:$C$6173=$C139)*(CriteriTecnici!$E$5:$E$6173="G")*(CriteriTecnici!$T$5:$T$6173="SI")*IFERROR(CriteriTecnici!$O$5:$O$6173*1,0)))&gt;0,MIN(7,SUMIFS(CriteriTecnici!$O:$O,CriteriTecnici!$Q:$Q,$A139&amp;"|"&amp;$C139,CriteriTecnici!$E:$E,"G")*(7/SUMPRODUCT(MAX((CriteriTecnici!$C$5:$C$6173=$C139)*(CriteriTecnici!$E$5:$E$6173="G")*(CriteriTecnici!$T$5:$T$6173="SI")*IFERROR(CriteriTecnici!$O$5:$O$6173*1,0))))),0),4),0),IFERROR($N139*1,0)),0))</f>
        <v/>
      </c>
      <c r="F139" s="20" t="n"/>
      <c r="G139" s="21">
        <f>IF($A139="","",IF(IFERROR(VALUE($D139),0)&lt;&gt;1,"NO",IF(IFERROR(VALUE($O139),0)&gt;=Parametri!$B$2,"SI","NO")))</f>
        <v/>
      </c>
      <c r="H139" s="21">
        <f>IF($G139="SI",SUMPRODUCT(MAX(($C$2:$C$200=$C139)*(IFERROR($D$2:$D$200*1,0)=1)*(IFERROR($O$2:$O$200*1,0)&gt;=Parametri!$B$2)*IFERROR($F$2:$F$200*1,0))),0)</f>
        <v/>
      </c>
      <c r="I139" s="21">
        <f>IF($G139="SI",IF($H139&gt;0,30*(IFERROR($F139*1,0)/$H139),0),0)</f>
        <v/>
      </c>
      <c r="J139" s="21">
        <f>IF($A139="",0,IF($G139="SI",ROUND(IFERROR($E139*1,0)+$I139,4),ROUND(IFERROR($E139*1,0),4)))</f>
        <v/>
      </c>
      <c r="K139" s="21">
        <f>IF($A139="","",IF(IFERROR(VALUE($D139),0)&lt;&gt;1,"Non attiva",IF(IFERROR(VALUE($O139),0)&lt;Parametri!$B$2,"Sotto soglia","")))</f>
        <v/>
      </c>
      <c r="L139" s="21">
        <f>IF($A139="","",$A139&amp;"|"&amp;$C139)</f>
        <v/>
      </c>
      <c r="M139" s="21">
        <f>IF($A139="","",$C139&amp;"|"&amp;TEXT($J139,"0.0000"))</f>
        <v/>
      </c>
      <c r="N139" s="21" t="n"/>
      <c r="O139" s="21">
        <f>IF($A139="",0,IFERROR(IF(SUMIFS(CriteriTecnici!$O:$O,CriteriTecnici!$Q:$Q,$A139&amp;"|"&amp;$C139)&gt;0,SUMIFS(CriteriTecnici!$O:$O,CriteriTecnici!$Q:$Q,$A139&amp;"|"&amp;$C139,CriteriTecnici!$F:$F,"Q")+SUMIFS(CriteriTecnici!$O:$O,CriteriTecnici!$Q:$Q,$A139&amp;"|"&amp;$C139,CriteriTecnici!$F:$F,"T"),IFERROR($N139*1,0)),0))</f>
        <v/>
      </c>
      <c r="P139" s="21">
        <f>IF($A139="","",IF(SUMIFS(CriteriTecnici!$O:$O,CriteriTecnici!$Q:$Q,$A139&amp;"|"&amp;$C139)&gt;0,"Criteri A-G","Aggregato"))</f>
        <v/>
      </c>
    </row>
    <row r="140">
      <c r="A140" s="20" t="n"/>
      <c r="B140" s="20" t="n"/>
      <c r="C140" s="20" t="n"/>
      <c r="D140" s="20" t="n"/>
      <c r="E140" s="21">
        <f>IF($A140="",0,IFERROR(IF(SUMIFS(CriteriTecnici!$O:$O,CriteriTecnici!$Q:$Q,$A140&amp;"|"&amp;$C140)&gt;0,IF($G140="SI",ROUND(IF(SUMPRODUCT(MAX((CriteriTecnici!$C$5:$C$6173=$C140)*(CriteriTecnici!$E$5:$E$6173="A")*(CriteriTecnici!$T$5:$T$6173="SI")*IFERROR(CriteriTecnici!$O$5:$O$6173*1,0)))&gt;0,MIN(7,SUMIFS(CriteriTecnici!$O:$O,CriteriTecnici!$Q:$Q,$A140&amp;"|"&amp;$C140,CriteriTecnici!$E:$E,"A")*(7/SUMPRODUCT(MAX((CriteriTecnici!$C$5:$C$6173=$C140)*(CriteriTecnici!$E$5:$E$6173="A")*(CriteriTecnici!$T$5:$T$6173="SI")*IFERROR(CriteriTecnici!$O$5:$O$6173*1,0))))),0)+IF(SUMPRODUCT(MAX((CriteriTecnici!$C$5:$C$6173=$C140)*(CriteriTecnici!$E$5:$E$6173="B")*(CriteriTecnici!$T$5:$T$6173="SI")*IFERROR(CriteriTecnici!$O$5:$O$6173*1,0)))&gt;0,MIN(14,SUMIFS(CriteriTecnici!$O:$O,CriteriTecnici!$Q:$Q,$A140&amp;"|"&amp;$C140,CriteriTecnici!$E:$E,"B")*(14/SUMPRODUCT(MAX((CriteriTecnici!$C$5:$C$6173=$C140)*(CriteriTecnici!$E$5:$E$6173="B")*(CriteriTecnici!$T$5:$T$6173="SI")*IFERROR(CriteriTecnici!$O$5:$O$6173*1,0))))),0)+IF(SUMPRODUCT(MAX((CriteriTecnici!$C$5:$C$6173=$C140)*(CriteriTecnici!$E$5:$E$6173="C")*(CriteriTecnici!$T$5:$T$6173="SI")*IFERROR(CriteriTecnici!$O$5:$O$6173*1,0)))&gt;0,MIN(14,SUMIFS(CriteriTecnici!$O:$O,CriteriTecnici!$Q:$Q,$A140&amp;"|"&amp;$C140,CriteriTecnici!$E:$E,"C")*(14/SUMPRODUCT(MAX((CriteriTecnici!$C$5:$C$6173=$C140)*(CriteriTecnici!$E$5:$E$6173="C")*(CriteriTecnici!$T$5:$T$6173="SI")*IFERROR(CriteriTecnici!$O$5:$O$6173*1,0))))),0)+IF(SUMPRODUCT(MAX((CriteriTecnici!$C$5:$C$6173=$C140)*(CriteriTecnici!$E$5:$E$6173="D")*(CriteriTecnici!$T$5:$T$6173="SI")*IFERROR(CriteriTecnici!$O$5:$O$6173*1,0)))&gt;0,MIN(10,SUMIFS(CriteriTecnici!$O:$O,CriteriTecnici!$Q:$Q,$A140&amp;"|"&amp;$C140,CriteriTecnici!$E:$E,"D")*(10/SUMPRODUCT(MAX((CriteriTecnici!$C$5:$C$6173=$C140)*(CriteriTecnici!$E$5:$E$6173="D")*(CriteriTecnici!$T$5:$T$6173="SI")*IFERROR(CriteriTecnici!$O$5:$O$6173*1,0))))),0)+IF(SUMPRODUCT(MAX((CriteriTecnici!$C$5:$C$6173=$C140)*(CriteriTecnici!$E$5:$E$6173="E")*(CriteriTecnici!$T$5:$T$6173="SI")*IFERROR(CriteriTecnici!$O$5:$O$6173*1,0)))&gt;0,MIN(4,SUMIFS(CriteriTecnici!$O:$O,CriteriTecnici!$Q:$Q,$A140&amp;"|"&amp;$C140,CriteriTecnici!$E:$E,"E")*(4/SUMPRODUCT(MAX((CriteriTecnici!$C$5:$C$6173=$C140)*(CriteriTecnici!$E$5:$E$6173="E")*(CriteriTecnici!$T$5:$T$6173="SI")*IFERROR(CriteriTecnici!$O$5:$O$6173*1,0))))),0)+IF(SUMPRODUCT(MAX((CriteriTecnici!$C$5:$C$6173=$C140)*(CriteriTecnici!$E$5:$E$6173="F")*(CriteriTecnici!$T$5:$T$6173="SI")*IFERROR(CriteriTecnici!$O$5:$O$6173*1,0)))&gt;0,MIN(14,SUMIFS(CriteriTecnici!$O:$O,CriteriTecnici!$Q:$Q,$A140&amp;"|"&amp;$C140,CriteriTecnici!$E:$E,"F")*(14/SUMPRODUCT(MAX((CriteriTecnici!$C$5:$C$6173=$C140)*(CriteriTecnici!$E$5:$E$6173="F")*(CriteriTecnici!$T$5:$T$6173="SI")*IFERROR(CriteriTecnici!$O$5:$O$6173*1,0))))),0)+IF(SUMPRODUCT(MAX((CriteriTecnici!$C$5:$C$6173=$C140)*(CriteriTecnici!$E$5:$E$6173="G")*(CriteriTecnici!$T$5:$T$6173="SI")*IFERROR(CriteriTecnici!$O$5:$O$6173*1,0)))&gt;0,MIN(7,SUMIFS(CriteriTecnici!$O:$O,CriteriTecnici!$Q:$Q,$A140&amp;"|"&amp;$C140,CriteriTecnici!$E:$E,"G")*(7/SUMPRODUCT(MAX((CriteriTecnici!$C$5:$C$6173=$C140)*(CriteriTecnici!$E$5:$E$6173="G")*(CriteriTecnici!$T$5:$T$6173="SI")*IFERROR(CriteriTecnici!$O$5:$O$6173*1,0))))),0),4),0),IFERROR($N140*1,0)),0))</f>
        <v/>
      </c>
      <c r="F140" s="20" t="n"/>
      <c r="G140" s="21">
        <f>IF($A140="","",IF(IFERROR(VALUE($D140),0)&lt;&gt;1,"NO",IF(IFERROR(VALUE($O140),0)&gt;=Parametri!$B$2,"SI","NO")))</f>
        <v/>
      </c>
      <c r="H140" s="21">
        <f>IF($G140="SI",SUMPRODUCT(MAX(($C$2:$C$200=$C140)*(IFERROR($D$2:$D$200*1,0)=1)*(IFERROR($O$2:$O$200*1,0)&gt;=Parametri!$B$2)*IFERROR($F$2:$F$200*1,0))),0)</f>
        <v/>
      </c>
      <c r="I140" s="21">
        <f>IF($G140="SI",IF($H140&gt;0,30*(IFERROR($F140*1,0)/$H140),0),0)</f>
        <v/>
      </c>
      <c r="J140" s="21">
        <f>IF($A140="",0,IF($G140="SI",ROUND(IFERROR($E140*1,0)+$I140,4),ROUND(IFERROR($E140*1,0),4)))</f>
        <v/>
      </c>
      <c r="K140" s="21">
        <f>IF($A140="","",IF(IFERROR(VALUE($D140),0)&lt;&gt;1,"Non attiva",IF(IFERROR(VALUE($O140),0)&lt;Parametri!$B$2,"Sotto soglia","")))</f>
        <v/>
      </c>
      <c r="L140" s="21">
        <f>IF($A140="","",$A140&amp;"|"&amp;$C140)</f>
        <v/>
      </c>
      <c r="M140" s="21">
        <f>IF($A140="","",$C140&amp;"|"&amp;TEXT($J140,"0.0000"))</f>
        <v/>
      </c>
      <c r="N140" s="21" t="n"/>
      <c r="O140" s="21">
        <f>IF($A140="",0,IFERROR(IF(SUMIFS(CriteriTecnici!$O:$O,CriteriTecnici!$Q:$Q,$A140&amp;"|"&amp;$C140)&gt;0,SUMIFS(CriteriTecnici!$O:$O,CriteriTecnici!$Q:$Q,$A140&amp;"|"&amp;$C140,CriteriTecnici!$F:$F,"Q")+SUMIFS(CriteriTecnici!$O:$O,CriteriTecnici!$Q:$Q,$A140&amp;"|"&amp;$C140,CriteriTecnici!$F:$F,"T"),IFERROR($N140*1,0)),0))</f>
        <v/>
      </c>
      <c r="P140" s="21">
        <f>IF($A140="","",IF(SUMIFS(CriteriTecnici!$O:$O,CriteriTecnici!$Q:$Q,$A140&amp;"|"&amp;$C140)&gt;0,"Criteri A-G","Aggregato"))</f>
        <v/>
      </c>
    </row>
    <row r="141">
      <c r="A141" s="20" t="n"/>
      <c r="B141" s="20" t="n"/>
      <c r="C141" s="20" t="n"/>
      <c r="D141" s="20" t="n"/>
      <c r="E141" s="21">
        <f>IF($A141="",0,IFERROR(IF(SUMIFS(CriteriTecnici!$O:$O,CriteriTecnici!$Q:$Q,$A141&amp;"|"&amp;$C141)&gt;0,IF($G141="SI",ROUND(IF(SUMPRODUCT(MAX((CriteriTecnici!$C$5:$C$6173=$C141)*(CriteriTecnici!$E$5:$E$6173="A")*(CriteriTecnici!$T$5:$T$6173="SI")*IFERROR(CriteriTecnici!$O$5:$O$6173*1,0)))&gt;0,MIN(7,SUMIFS(CriteriTecnici!$O:$O,CriteriTecnici!$Q:$Q,$A141&amp;"|"&amp;$C141,CriteriTecnici!$E:$E,"A")*(7/SUMPRODUCT(MAX((CriteriTecnici!$C$5:$C$6173=$C141)*(CriteriTecnici!$E$5:$E$6173="A")*(CriteriTecnici!$T$5:$T$6173="SI")*IFERROR(CriteriTecnici!$O$5:$O$6173*1,0))))),0)+IF(SUMPRODUCT(MAX((CriteriTecnici!$C$5:$C$6173=$C141)*(CriteriTecnici!$E$5:$E$6173="B")*(CriteriTecnici!$T$5:$T$6173="SI")*IFERROR(CriteriTecnici!$O$5:$O$6173*1,0)))&gt;0,MIN(14,SUMIFS(CriteriTecnici!$O:$O,CriteriTecnici!$Q:$Q,$A141&amp;"|"&amp;$C141,CriteriTecnici!$E:$E,"B")*(14/SUMPRODUCT(MAX((CriteriTecnici!$C$5:$C$6173=$C141)*(CriteriTecnici!$E$5:$E$6173="B")*(CriteriTecnici!$T$5:$T$6173="SI")*IFERROR(CriteriTecnici!$O$5:$O$6173*1,0))))),0)+IF(SUMPRODUCT(MAX((CriteriTecnici!$C$5:$C$6173=$C141)*(CriteriTecnici!$E$5:$E$6173="C")*(CriteriTecnici!$T$5:$T$6173="SI")*IFERROR(CriteriTecnici!$O$5:$O$6173*1,0)))&gt;0,MIN(14,SUMIFS(CriteriTecnici!$O:$O,CriteriTecnici!$Q:$Q,$A141&amp;"|"&amp;$C141,CriteriTecnici!$E:$E,"C")*(14/SUMPRODUCT(MAX((CriteriTecnici!$C$5:$C$6173=$C141)*(CriteriTecnici!$E$5:$E$6173="C")*(CriteriTecnici!$T$5:$T$6173="SI")*IFERROR(CriteriTecnici!$O$5:$O$6173*1,0))))),0)+IF(SUMPRODUCT(MAX((CriteriTecnici!$C$5:$C$6173=$C141)*(CriteriTecnici!$E$5:$E$6173="D")*(CriteriTecnici!$T$5:$T$6173="SI")*IFERROR(CriteriTecnici!$O$5:$O$6173*1,0)))&gt;0,MIN(10,SUMIFS(CriteriTecnici!$O:$O,CriteriTecnici!$Q:$Q,$A141&amp;"|"&amp;$C141,CriteriTecnici!$E:$E,"D")*(10/SUMPRODUCT(MAX((CriteriTecnici!$C$5:$C$6173=$C141)*(CriteriTecnici!$E$5:$E$6173="D")*(CriteriTecnici!$T$5:$T$6173="SI")*IFERROR(CriteriTecnici!$O$5:$O$6173*1,0))))),0)+IF(SUMPRODUCT(MAX((CriteriTecnici!$C$5:$C$6173=$C141)*(CriteriTecnici!$E$5:$E$6173="E")*(CriteriTecnici!$T$5:$T$6173="SI")*IFERROR(CriteriTecnici!$O$5:$O$6173*1,0)))&gt;0,MIN(4,SUMIFS(CriteriTecnici!$O:$O,CriteriTecnici!$Q:$Q,$A141&amp;"|"&amp;$C141,CriteriTecnici!$E:$E,"E")*(4/SUMPRODUCT(MAX((CriteriTecnici!$C$5:$C$6173=$C141)*(CriteriTecnici!$E$5:$E$6173="E")*(CriteriTecnici!$T$5:$T$6173="SI")*IFERROR(CriteriTecnici!$O$5:$O$6173*1,0))))),0)+IF(SUMPRODUCT(MAX((CriteriTecnici!$C$5:$C$6173=$C141)*(CriteriTecnici!$E$5:$E$6173="F")*(CriteriTecnici!$T$5:$T$6173="SI")*IFERROR(CriteriTecnici!$O$5:$O$6173*1,0)))&gt;0,MIN(14,SUMIFS(CriteriTecnici!$O:$O,CriteriTecnici!$Q:$Q,$A141&amp;"|"&amp;$C141,CriteriTecnici!$E:$E,"F")*(14/SUMPRODUCT(MAX((CriteriTecnici!$C$5:$C$6173=$C141)*(CriteriTecnici!$E$5:$E$6173="F")*(CriteriTecnici!$T$5:$T$6173="SI")*IFERROR(CriteriTecnici!$O$5:$O$6173*1,0))))),0)+IF(SUMPRODUCT(MAX((CriteriTecnici!$C$5:$C$6173=$C141)*(CriteriTecnici!$E$5:$E$6173="G")*(CriteriTecnici!$T$5:$T$6173="SI")*IFERROR(CriteriTecnici!$O$5:$O$6173*1,0)))&gt;0,MIN(7,SUMIFS(CriteriTecnici!$O:$O,CriteriTecnici!$Q:$Q,$A141&amp;"|"&amp;$C141,CriteriTecnici!$E:$E,"G")*(7/SUMPRODUCT(MAX((CriteriTecnici!$C$5:$C$6173=$C141)*(CriteriTecnici!$E$5:$E$6173="G")*(CriteriTecnici!$T$5:$T$6173="SI")*IFERROR(CriteriTecnici!$O$5:$O$6173*1,0))))),0),4),0),IFERROR($N141*1,0)),0))</f>
        <v/>
      </c>
      <c r="F141" s="20" t="n"/>
      <c r="G141" s="21">
        <f>IF($A141="","",IF(IFERROR(VALUE($D141),0)&lt;&gt;1,"NO",IF(IFERROR(VALUE($O141),0)&gt;=Parametri!$B$2,"SI","NO")))</f>
        <v/>
      </c>
      <c r="H141" s="21">
        <f>IF($G141="SI",SUMPRODUCT(MAX(($C$2:$C$200=$C141)*(IFERROR($D$2:$D$200*1,0)=1)*(IFERROR($O$2:$O$200*1,0)&gt;=Parametri!$B$2)*IFERROR($F$2:$F$200*1,0))),0)</f>
        <v/>
      </c>
      <c r="I141" s="21">
        <f>IF($G141="SI",IF($H141&gt;0,30*(IFERROR($F141*1,0)/$H141),0),0)</f>
        <v/>
      </c>
      <c r="J141" s="21">
        <f>IF($A141="",0,IF($G141="SI",ROUND(IFERROR($E141*1,0)+$I141,4),ROUND(IFERROR($E141*1,0),4)))</f>
        <v/>
      </c>
      <c r="K141" s="21">
        <f>IF($A141="","",IF(IFERROR(VALUE($D141),0)&lt;&gt;1,"Non attiva",IF(IFERROR(VALUE($O141),0)&lt;Parametri!$B$2,"Sotto soglia","")))</f>
        <v/>
      </c>
      <c r="L141" s="21">
        <f>IF($A141="","",$A141&amp;"|"&amp;$C141)</f>
        <v/>
      </c>
      <c r="M141" s="21">
        <f>IF($A141="","",$C141&amp;"|"&amp;TEXT($J141,"0.0000"))</f>
        <v/>
      </c>
      <c r="N141" s="21" t="n"/>
      <c r="O141" s="21">
        <f>IF($A141="",0,IFERROR(IF(SUMIFS(CriteriTecnici!$O:$O,CriteriTecnici!$Q:$Q,$A141&amp;"|"&amp;$C141)&gt;0,SUMIFS(CriteriTecnici!$O:$O,CriteriTecnici!$Q:$Q,$A141&amp;"|"&amp;$C141,CriteriTecnici!$F:$F,"Q")+SUMIFS(CriteriTecnici!$O:$O,CriteriTecnici!$Q:$Q,$A141&amp;"|"&amp;$C141,CriteriTecnici!$F:$F,"T"),IFERROR($N141*1,0)),0))</f>
        <v/>
      </c>
      <c r="P141" s="21">
        <f>IF($A141="","",IF(SUMIFS(CriteriTecnici!$O:$O,CriteriTecnici!$Q:$Q,$A141&amp;"|"&amp;$C141)&gt;0,"Criteri A-G","Aggregato"))</f>
        <v/>
      </c>
    </row>
    <row r="142">
      <c r="A142" s="20" t="n"/>
      <c r="B142" s="20" t="n"/>
      <c r="C142" s="20" t="n"/>
      <c r="D142" s="20" t="n"/>
      <c r="E142" s="21">
        <f>IF($A142="",0,IFERROR(IF(SUMIFS(CriteriTecnici!$O:$O,CriteriTecnici!$Q:$Q,$A142&amp;"|"&amp;$C142)&gt;0,IF($G142="SI",ROUND(IF(SUMPRODUCT(MAX((CriteriTecnici!$C$5:$C$6173=$C142)*(CriteriTecnici!$E$5:$E$6173="A")*(CriteriTecnici!$T$5:$T$6173="SI")*IFERROR(CriteriTecnici!$O$5:$O$6173*1,0)))&gt;0,MIN(7,SUMIFS(CriteriTecnici!$O:$O,CriteriTecnici!$Q:$Q,$A142&amp;"|"&amp;$C142,CriteriTecnici!$E:$E,"A")*(7/SUMPRODUCT(MAX((CriteriTecnici!$C$5:$C$6173=$C142)*(CriteriTecnici!$E$5:$E$6173="A")*(CriteriTecnici!$T$5:$T$6173="SI")*IFERROR(CriteriTecnici!$O$5:$O$6173*1,0))))),0)+IF(SUMPRODUCT(MAX((CriteriTecnici!$C$5:$C$6173=$C142)*(CriteriTecnici!$E$5:$E$6173="B")*(CriteriTecnici!$T$5:$T$6173="SI")*IFERROR(CriteriTecnici!$O$5:$O$6173*1,0)))&gt;0,MIN(14,SUMIFS(CriteriTecnici!$O:$O,CriteriTecnici!$Q:$Q,$A142&amp;"|"&amp;$C142,CriteriTecnici!$E:$E,"B")*(14/SUMPRODUCT(MAX((CriteriTecnici!$C$5:$C$6173=$C142)*(CriteriTecnici!$E$5:$E$6173="B")*(CriteriTecnici!$T$5:$T$6173="SI")*IFERROR(CriteriTecnici!$O$5:$O$6173*1,0))))),0)+IF(SUMPRODUCT(MAX((CriteriTecnici!$C$5:$C$6173=$C142)*(CriteriTecnici!$E$5:$E$6173="C")*(CriteriTecnici!$T$5:$T$6173="SI")*IFERROR(CriteriTecnici!$O$5:$O$6173*1,0)))&gt;0,MIN(14,SUMIFS(CriteriTecnici!$O:$O,CriteriTecnici!$Q:$Q,$A142&amp;"|"&amp;$C142,CriteriTecnici!$E:$E,"C")*(14/SUMPRODUCT(MAX((CriteriTecnici!$C$5:$C$6173=$C142)*(CriteriTecnici!$E$5:$E$6173="C")*(CriteriTecnici!$T$5:$T$6173="SI")*IFERROR(CriteriTecnici!$O$5:$O$6173*1,0))))),0)+IF(SUMPRODUCT(MAX((CriteriTecnici!$C$5:$C$6173=$C142)*(CriteriTecnici!$E$5:$E$6173="D")*(CriteriTecnici!$T$5:$T$6173="SI")*IFERROR(CriteriTecnici!$O$5:$O$6173*1,0)))&gt;0,MIN(10,SUMIFS(CriteriTecnici!$O:$O,CriteriTecnici!$Q:$Q,$A142&amp;"|"&amp;$C142,CriteriTecnici!$E:$E,"D")*(10/SUMPRODUCT(MAX((CriteriTecnici!$C$5:$C$6173=$C142)*(CriteriTecnici!$E$5:$E$6173="D")*(CriteriTecnici!$T$5:$T$6173="SI")*IFERROR(CriteriTecnici!$O$5:$O$6173*1,0))))),0)+IF(SUMPRODUCT(MAX((CriteriTecnici!$C$5:$C$6173=$C142)*(CriteriTecnici!$E$5:$E$6173="E")*(CriteriTecnici!$T$5:$T$6173="SI")*IFERROR(CriteriTecnici!$O$5:$O$6173*1,0)))&gt;0,MIN(4,SUMIFS(CriteriTecnici!$O:$O,CriteriTecnici!$Q:$Q,$A142&amp;"|"&amp;$C142,CriteriTecnici!$E:$E,"E")*(4/SUMPRODUCT(MAX((CriteriTecnici!$C$5:$C$6173=$C142)*(CriteriTecnici!$E$5:$E$6173="E")*(CriteriTecnici!$T$5:$T$6173="SI")*IFERROR(CriteriTecnici!$O$5:$O$6173*1,0))))),0)+IF(SUMPRODUCT(MAX((CriteriTecnici!$C$5:$C$6173=$C142)*(CriteriTecnici!$E$5:$E$6173="F")*(CriteriTecnici!$T$5:$T$6173="SI")*IFERROR(CriteriTecnici!$O$5:$O$6173*1,0)))&gt;0,MIN(14,SUMIFS(CriteriTecnici!$O:$O,CriteriTecnici!$Q:$Q,$A142&amp;"|"&amp;$C142,CriteriTecnici!$E:$E,"F")*(14/SUMPRODUCT(MAX((CriteriTecnici!$C$5:$C$6173=$C142)*(CriteriTecnici!$E$5:$E$6173="F")*(CriteriTecnici!$T$5:$T$6173="SI")*IFERROR(CriteriTecnici!$O$5:$O$6173*1,0))))),0)+IF(SUMPRODUCT(MAX((CriteriTecnici!$C$5:$C$6173=$C142)*(CriteriTecnici!$E$5:$E$6173="G")*(CriteriTecnici!$T$5:$T$6173="SI")*IFERROR(CriteriTecnici!$O$5:$O$6173*1,0)))&gt;0,MIN(7,SUMIFS(CriteriTecnici!$O:$O,CriteriTecnici!$Q:$Q,$A142&amp;"|"&amp;$C142,CriteriTecnici!$E:$E,"G")*(7/SUMPRODUCT(MAX((CriteriTecnici!$C$5:$C$6173=$C142)*(CriteriTecnici!$E$5:$E$6173="G")*(CriteriTecnici!$T$5:$T$6173="SI")*IFERROR(CriteriTecnici!$O$5:$O$6173*1,0))))),0),4),0),IFERROR($N142*1,0)),0))</f>
        <v/>
      </c>
      <c r="F142" s="20" t="n"/>
      <c r="G142" s="21">
        <f>IF($A142="","",IF(IFERROR(VALUE($D142),0)&lt;&gt;1,"NO",IF(IFERROR(VALUE($O142),0)&gt;=Parametri!$B$2,"SI","NO")))</f>
        <v/>
      </c>
      <c r="H142" s="21">
        <f>IF($G142="SI",SUMPRODUCT(MAX(($C$2:$C$200=$C142)*(IFERROR($D$2:$D$200*1,0)=1)*(IFERROR($O$2:$O$200*1,0)&gt;=Parametri!$B$2)*IFERROR($F$2:$F$200*1,0))),0)</f>
        <v/>
      </c>
      <c r="I142" s="21">
        <f>IF($G142="SI",IF($H142&gt;0,30*(IFERROR($F142*1,0)/$H142),0),0)</f>
        <v/>
      </c>
      <c r="J142" s="21">
        <f>IF($A142="",0,IF($G142="SI",ROUND(IFERROR($E142*1,0)+$I142,4),ROUND(IFERROR($E142*1,0),4)))</f>
        <v/>
      </c>
      <c r="K142" s="21">
        <f>IF($A142="","",IF(IFERROR(VALUE($D142),0)&lt;&gt;1,"Non attiva",IF(IFERROR(VALUE($O142),0)&lt;Parametri!$B$2,"Sotto soglia","")))</f>
        <v/>
      </c>
      <c r="L142" s="21">
        <f>IF($A142="","",$A142&amp;"|"&amp;$C142)</f>
        <v/>
      </c>
      <c r="M142" s="21">
        <f>IF($A142="","",$C142&amp;"|"&amp;TEXT($J142,"0.0000"))</f>
        <v/>
      </c>
      <c r="N142" s="21" t="n"/>
      <c r="O142" s="21">
        <f>IF($A142="",0,IFERROR(IF(SUMIFS(CriteriTecnici!$O:$O,CriteriTecnici!$Q:$Q,$A142&amp;"|"&amp;$C142)&gt;0,SUMIFS(CriteriTecnici!$O:$O,CriteriTecnici!$Q:$Q,$A142&amp;"|"&amp;$C142,CriteriTecnici!$F:$F,"Q")+SUMIFS(CriteriTecnici!$O:$O,CriteriTecnici!$Q:$Q,$A142&amp;"|"&amp;$C142,CriteriTecnici!$F:$F,"T"),IFERROR($N142*1,0)),0))</f>
        <v/>
      </c>
      <c r="P142" s="21">
        <f>IF($A142="","",IF(SUMIFS(CriteriTecnici!$O:$O,CriteriTecnici!$Q:$Q,$A142&amp;"|"&amp;$C142)&gt;0,"Criteri A-G","Aggregato"))</f>
        <v/>
      </c>
    </row>
    <row r="143">
      <c r="A143" s="20" t="n"/>
      <c r="B143" s="20" t="n"/>
      <c r="C143" s="20" t="n"/>
      <c r="D143" s="20" t="n"/>
      <c r="E143" s="21">
        <f>IF($A143="",0,IFERROR(IF(SUMIFS(CriteriTecnici!$O:$O,CriteriTecnici!$Q:$Q,$A143&amp;"|"&amp;$C143)&gt;0,IF($G143="SI",ROUND(IF(SUMPRODUCT(MAX((CriteriTecnici!$C$5:$C$6173=$C143)*(CriteriTecnici!$E$5:$E$6173="A")*(CriteriTecnici!$T$5:$T$6173="SI")*IFERROR(CriteriTecnici!$O$5:$O$6173*1,0)))&gt;0,MIN(7,SUMIFS(CriteriTecnici!$O:$O,CriteriTecnici!$Q:$Q,$A143&amp;"|"&amp;$C143,CriteriTecnici!$E:$E,"A")*(7/SUMPRODUCT(MAX((CriteriTecnici!$C$5:$C$6173=$C143)*(CriteriTecnici!$E$5:$E$6173="A")*(CriteriTecnici!$T$5:$T$6173="SI")*IFERROR(CriteriTecnici!$O$5:$O$6173*1,0))))),0)+IF(SUMPRODUCT(MAX((CriteriTecnici!$C$5:$C$6173=$C143)*(CriteriTecnici!$E$5:$E$6173="B")*(CriteriTecnici!$T$5:$T$6173="SI")*IFERROR(CriteriTecnici!$O$5:$O$6173*1,0)))&gt;0,MIN(14,SUMIFS(CriteriTecnici!$O:$O,CriteriTecnici!$Q:$Q,$A143&amp;"|"&amp;$C143,CriteriTecnici!$E:$E,"B")*(14/SUMPRODUCT(MAX((CriteriTecnici!$C$5:$C$6173=$C143)*(CriteriTecnici!$E$5:$E$6173="B")*(CriteriTecnici!$T$5:$T$6173="SI")*IFERROR(CriteriTecnici!$O$5:$O$6173*1,0))))),0)+IF(SUMPRODUCT(MAX((CriteriTecnici!$C$5:$C$6173=$C143)*(CriteriTecnici!$E$5:$E$6173="C")*(CriteriTecnici!$T$5:$T$6173="SI")*IFERROR(CriteriTecnici!$O$5:$O$6173*1,0)))&gt;0,MIN(14,SUMIFS(CriteriTecnici!$O:$O,CriteriTecnici!$Q:$Q,$A143&amp;"|"&amp;$C143,CriteriTecnici!$E:$E,"C")*(14/SUMPRODUCT(MAX((CriteriTecnici!$C$5:$C$6173=$C143)*(CriteriTecnici!$E$5:$E$6173="C")*(CriteriTecnici!$T$5:$T$6173="SI")*IFERROR(CriteriTecnici!$O$5:$O$6173*1,0))))),0)+IF(SUMPRODUCT(MAX((CriteriTecnici!$C$5:$C$6173=$C143)*(CriteriTecnici!$E$5:$E$6173="D")*(CriteriTecnici!$T$5:$T$6173="SI")*IFERROR(CriteriTecnici!$O$5:$O$6173*1,0)))&gt;0,MIN(10,SUMIFS(CriteriTecnici!$O:$O,CriteriTecnici!$Q:$Q,$A143&amp;"|"&amp;$C143,CriteriTecnici!$E:$E,"D")*(10/SUMPRODUCT(MAX((CriteriTecnici!$C$5:$C$6173=$C143)*(CriteriTecnici!$E$5:$E$6173="D")*(CriteriTecnici!$T$5:$T$6173="SI")*IFERROR(CriteriTecnici!$O$5:$O$6173*1,0))))),0)+IF(SUMPRODUCT(MAX((CriteriTecnici!$C$5:$C$6173=$C143)*(CriteriTecnici!$E$5:$E$6173="E")*(CriteriTecnici!$T$5:$T$6173="SI")*IFERROR(CriteriTecnici!$O$5:$O$6173*1,0)))&gt;0,MIN(4,SUMIFS(CriteriTecnici!$O:$O,CriteriTecnici!$Q:$Q,$A143&amp;"|"&amp;$C143,CriteriTecnici!$E:$E,"E")*(4/SUMPRODUCT(MAX((CriteriTecnici!$C$5:$C$6173=$C143)*(CriteriTecnici!$E$5:$E$6173="E")*(CriteriTecnici!$T$5:$T$6173="SI")*IFERROR(CriteriTecnici!$O$5:$O$6173*1,0))))),0)+IF(SUMPRODUCT(MAX((CriteriTecnici!$C$5:$C$6173=$C143)*(CriteriTecnici!$E$5:$E$6173="F")*(CriteriTecnici!$T$5:$T$6173="SI")*IFERROR(CriteriTecnici!$O$5:$O$6173*1,0)))&gt;0,MIN(14,SUMIFS(CriteriTecnici!$O:$O,CriteriTecnici!$Q:$Q,$A143&amp;"|"&amp;$C143,CriteriTecnici!$E:$E,"F")*(14/SUMPRODUCT(MAX((CriteriTecnici!$C$5:$C$6173=$C143)*(CriteriTecnici!$E$5:$E$6173="F")*(CriteriTecnici!$T$5:$T$6173="SI")*IFERROR(CriteriTecnici!$O$5:$O$6173*1,0))))),0)+IF(SUMPRODUCT(MAX((CriteriTecnici!$C$5:$C$6173=$C143)*(CriteriTecnici!$E$5:$E$6173="G")*(CriteriTecnici!$T$5:$T$6173="SI")*IFERROR(CriteriTecnici!$O$5:$O$6173*1,0)))&gt;0,MIN(7,SUMIFS(CriteriTecnici!$O:$O,CriteriTecnici!$Q:$Q,$A143&amp;"|"&amp;$C143,CriteriTecnici!$E:$E,"G")*(7/SUMPRODUCT(MAX((CriteriTecnici!$C$5:$C$6173=$C143)*(CriteriTecnici!$E$5:$E$6173="G")*(CriteriTecnici!$T$5:$T$6173="SI")*IFERROR(CriteriTecnici!$O$5:$O$6173*1,0))))),0),4),0),IFERROR($N143*1,0)),0))</f>
        <v/>
      </c>
      <c r="F143" s="20" t="n"/>
      <c r="G143" s="21">
        <f>IF($A143="","",IF(IFERROR(VALUE($D143),0)&lt;&gt;1,"NO",IF(IFERROR(VALUE($O143),0)&gt;=Parametri!$B$2,"SI","NO")))</f>
        <v/>
      </c>
      <c r="H143" s="21">
        <f>IF($G143="SI",SUMPRODUCT(MAX(($C$2:$C$200=$C143)*(IFERROR($D$2:$D$200*1,0)=1)*(IFERROR($O$2:$O$200*1,0)&gt;=Parametri!$B$2)*IFERROR($F$2:$F$200*1,0))),0)</f>
        <v/>
      </c>
      <c r="I143" s="21">
        <f>IF($G143="SI",IF($H143&gt;0,30*(IFERROR($F143*1,0)/$H143),0),0)</f>
        <v/>
      </c>
      <c r="J143" s="21">
        <f>IF($A143="",0,IF($G143="SI",ROUND(IFERROR($E143*1,0)+$I143,4),ROUND(IFERROR($E143*1,0),4)))</f>
        <v/>
      </c>
      <c r="K143" s="21">
        <f>IF($A143="","",IF(IFERROR(VALUE($D143),0)&lt;&gt;1,"Non attiva",IF(IFERROR(VALUE($O143),0)&lt;Parametri!$B$2,"Sotto soglia","")))</f>
        <v/>
      </c>
      <c r="L143" s="21">
        <f>IF($A143="","",$A143&amp;"|"&amp;$C143)</f>
        <v/>
      </c>
      <c r="M143" s="21">
        <f>IF($A143="","",$C143&amp;"|"&amp;TEXT($J143,"0.0000"))</f>
        <v/>
      </c>
      <c r="N143" s="21" t="n"/>
      <c r="O143" s="21">
        <f>IF($A143="",0,IFERROR(IF(SUMIFS(CriteriTecnici!$O:$O,CriteriTecnici!$Q:$Q,$A143&amp;"|"&amp;$C143)&gt;0,SUMIFS(CriteriTecnici!$O:$O,CriteriTecnici!$Q:$Q,$A143&amp;"|"&amp;$C143,CriteriTecnici!$F:$F,"Q")+SUMIFS(CriteriTecnici!$O:$O,CriteriTecnici!$Q:$Q,$A143&amp;"|"&amp;$C143,CriteriTecnici!$F:$F,"T"),IFERROR($N143*1,0)),0))</f>
        <v/>
      </c>
      <c r="P143" s="21">
        <f>IF($A143="","",IF(SUMIFS(CriteriTecnici!$O:$O,CriteriTecnici!$Q:$Q,$A143&amp;"|"&amp;$C143)&gt;0,"Criteri A-G","Aggregato"))</f>
        <v/>
      </c>
    </row>
    <row r="144">
      <c r="A144" s="20" t="n"/>
      <c r="B144" s="20" t="n"/>
      <c r="C144" s="20" t="n"/>
      <c r="D144" s="20" t="n"/>
      <c r="E144" s="21">
        <f>IF($A144="",0,IFERROR(IF(SUMIFS(CriteriTecnici!$O:$O,CriteriTecnici!$Q:$Q,$A144&amp;"|"&amp;$C144)&gt;0,IF($G144="SI",ROUND(IF(SUMPRODUCT(MAX((CriteriTecnici!$C$5:$C$6173=$C144)*(CriteriTecnici!$E$5:$E$6173="A")*(CriteriTecnici!$T$5:$T$6173="SI")*IFERROR(CriteriTecnici!$O$5:$O$6173*1,0)))&gt;0,MIN(7,SUMIFS(CriteriTecnici!$O:$O,CriteriTecnici!$Q:$Q,$A144&amp;"|"&amp;$C144,CriteriTecnici!$E:$E,"A")*(7/SUMPRODUCT(MAX((CriteriTecnici!$C$5:$C$6173=$C144)*(CriteriTecnici!$E$5:$E$6173="A")*(CriteriTecnici!$T$5:$T$6173="SI")*IFERROR(CriteriTecnici!$O$5:$O$6173*1,0))))),0)+IF(SUMPRODUCT(MAX((CriteriTecnici!$C$5:$C$6173=$C144)*(CriteriTecnici!$E$5:$E$6173="B")*(CriteriTecnici!$T$5:$T$6173="SI")*IFERROR(CriteriTecnici!$O$5:$O$6173*1,0)))&gt;0,MIN(14,SUMIFS(CriteriTecnici!$O:$O,CriteriTecnici!$Q:$Q,$A144&amp;"|"&amp;$C144,CriteriTecnici!$E:$E,"B")*(14/SUMPRODUCT(MAX((CriteriTecnici!$C$5:$C$6173=$C144)*(CriteriTecnici!$E$5:$E$6173="B")*(CriteriTecnici!$T$5:$T$6173="SI")*IFERROR(CriteriTecnici!$O$5:$O$6173*1,0))))),0)+IF(SUMPRODUCT(MAX((CriteriTecnici!$C$5:$C$6173=$C144)*(CriteriTecnici!$E$5:$E$6173="C")*(CriteriTecnici!$T$5:$T$6173="SI")*IFERROR(CriteriTecnici!$O$5:$O$6173*1,0)))&gt;0,MIN(14,SUMIFS(CriteriTecnici!$O:$O,CriteriTecnici!$Q:$Q,$A144&amp;"|"&amp;$C144,CriteriTecnici!$E:$E,"C")*(14/SUMPRODUCT(MAX((CriteriTecnici!$C$5:$C$6173=$C144)*(CriteriTecnici!$E$5:$E$6173="C")*(CriteriTecnici!$T$5:$T$6173="SI")*IFERROR(CriteriTecnici!$O$5:$O$6173*1,0))))),0)+IF(SUMPRODUCT(MAX((CriteriTecnici!$C$5:$C$6173=$C144)*(CriteriTecnici!$E$5:$E$6173="D")*(CriteriTecnici!$T$5:$T$6173="SI")*IFERROR(CriteriTecnici!$O$5:$O$6173*1,0)))&gt;0,MIN(10,SUMIFS(CriteriTecnici!$O:$O,CriteriTecnici!$Q:$Q,$A144&amp;"|"&amp;$C144,CriteriTecnici!$E:$E,"D")*(10/SUMPRODUCT(MAX((CriteriTecnici!$C$5:$C$6173=$C144)*(CriteriTecnici!$E$5:$E$6173="D")*(CriteriTecnici!$T$5:$T$6173="SI")*IFERROR(CriteriTecnici!$O$5:$O$6173*1,0))))),0)+IF(SUMPRODUCT(MAX((CriteriTecnici!$C$5:$C$6173=$C144)*(CriteriTecnici!$E$5:$E$6173="E")*(CriteriTecnici!$T$5:$T$6173="SI")*IFERROR(CriteriTecnici!$O$5:$O$6173*1,0)))&gt;0,MIN(4,SUMIFS(CriteriTecnici!$O:$O,CriteriTecnici!$Q:$Q,$A144&amp;"|"&amp;$C144,CriteriTecnici!$E:$E,"E")*(4/SUMPRODUCT(MAX((CriteriTecnici!$C$5:$C$6173=$C144)*(CriteriTecnici!$E$5:$E$6173="E")*(CriteriTecnici!$T$5:$T$6173="SI")*IFERROR(CriteriTecnici!$O$5:$O$6173*1,0))))),0)+IF(SUMPRODUCT(MAX((CriteriTecnici!$C$5:$C$6173=$C144)*(CriteriTecnici!$E$5:$E$6173="F")*(CriteriTecnici!$T$5:$T$6173="SI")*IFERROR(CriteriTecnici!$O$5:$O$6173*1,0)))&gt;0,MIN(14,SUMIFS(CriteriTecnici!$O:$O,CriteriTecnici!$Q:$Q,$A144&amp;"|"&amp;$C144,CriteriTecnici!$E:$E,"F")*(14/SUMPRODUCT(MAX((CriteriTecnici!$C$5:$C$6173=$C144)*(CriteriTecnici!$E$5:$E$6173="F")*(CriteriTecnici!$T$5:$T$6173="SI")*IFERROR(CriteriTecnici!$O$5:$O$6173*1,0))))),0)+IF(SUMPRODUCT(MAX((CriteriTecnici!$C$5:$C$6173=$C144)*(CriteriTecnici!$E$5:$E$6173="G")*(CriteriTecnici!$T$5:$T$6173="SI")*IFERROR(CriteriTecnici!$O$5:$O$6173*1,0)))&gt;0,MIN(7,SUMIFS(CriteriTecnici!$O:$O,CriteriTecnici!$Q:$Q,$A144&amp;"|"&amp;$C144,CriteriTecnici!$E:$E,"G")*(7/SUMPRODUCT(MAX((CriteriTecnici!$C$5:$C$6173=$C144)*(CriteriTecnici!$E$5:$E$6173="G")*(CriteriTecnici!$T$5:$T$6173="SI")*IFERROR(CriteriTecnici!$O$5:$O$6173*1,0))))),0),4),0),IFERROR($N144*1,0)),0))</f>
        <v/>
      </c>
      <c r="F144" s="20" t="n"/>
      <c r="G144" s="21">
        <f>IF($A144="","",IF(IFERROR(VALUE($D144),0)&lt;&gt;1,"NO",IF(IFERROR(VALUE($O144),0)&gt;=Parametri!$B$2,"SI","NO")))</f>
        <v/>
      </c>
      <c r="H144" s="21">
        <f>IF($G144="SI",SUMPRODUCT(MAX(($C$2:$C$200=$C144)*(IFERROR($D$2:$D$200*1,0)=1)*(IFERROR($O$2:$O$200*1,0)&gt;=Parametri!$B$2)*IFERROR($F$2:$F$200*1,0))),0)</f>
        <v/>
      </c>
      <c r="I144" s="21">
        <f>IF($G144="SI",IF($H144&gt;0,30*(IFERROR($F144*1,0)/$H144),0),0)</f>
        <v/>
      </c>
      <c r="J144" s="21">
        <f>IF($A144="",0,IF($G144="SI",ROUND(IFERROR($E144*1,0)+$I144,4),ROUND(IFERROR($E144*1,0),4)))</f>
        <v/>
      </c>
      <c r="K144" s="21">
        <f>IF($A144="","",IF(IFERROR(VALUE($D144),0)&lt;&gt;1,"Non attiva",IF(IFERROR(VALUE($O144),0)&lt;Parametri!$B$2,"Sotto soglia","")))</f>
        <v/>
      </c>
      <c r="L144" s="21">
        <f>IF($A144="","",$A144&amp;"|"&amp;$C144)</f>
        <v/>
      </c>
      <c r="M144" s="21">
        <f>IF($A144="","",$C144&amp;"|"&amp;TEXT($J144,"0.0000"))</f>
        <v/>
      </c>
      <c r="N144" s="21" t="n"/>
      <c r="O144" s="21">
        <f>IF($A144="",0,IFERROR(IF(SUMIFS(CriteriTecnici!$O:$O,CriteriTecnici!$Q:$Q,$A144&amp;"|"&amp;$C144)&gt;0,SUMIFS(CriteriTecnici!$O:$O,CriteriTecnici!$Q:$Q,$A144&amp;"|"&amp;$C144,CriteriTecnici!$F:$F,"Q")+SUMIFS(CriteriTecnici!$O:$O,CriteriTecnici!$Q:$Q,$A144&amp;"|"&amp;$C144,CriteriTecnici!$F:$F,"T"),IFERROR($N144*1,0)),0))</f>
        <v/>
      </c>
      <c r="P144" s="21">
        <f>IF($A144="","",IF(SUMIFS(CriteriTecnici!$O:$O,CriteriTecnici!$Q:$Q,$A144&amp;"|"&amp;$C144)&gt;0,"Criteri A-G","Aggregato"))</f>
        <v/>
      </c>
    </row>
    <row r="145">
      <c r="A145" s="20" t="n"/>
      <c r="B145" s="20" t="n"/>
      <c r="C145" s="20" t="n"/>
      <c r="D145" s="20" t="n"/>
      <c r="E145" s="21">
        <f>IF($A145="",0,IFERROR(IF(SUMIFS(CriteriTecnici!$O:$O,CriteriTecnici!$Q:$Q,$A145&amp;"|"&amp;$C145)&gt;0,IF($G145="SI",ROUND(IF(SUMPRODUCT(MAX((CriteriTecnici!$C$5:$C$6173=$C145)*(CriteriTecnici!$E$5:$E$6173="A")*(CriteriTecnici!$T$5:$T$6173="SI")*IFERROR(CriteriTecnici!$O$5:$O$6173*1,0)))&gt;0,MIN(7,SUMIFS(CriteriTecnici!$O:$O,CriteriTecnici!$Q:$Q,$A145&amp;"|"&amp;$C145,CriteriTecnici!$E:$E,"A")*(7/SUMPRODUCT(MAX((CriteriTecnici!$C$5:$C$6173=$C145)*(CriteriTecnici!$E$5:$E$6173="A")*(CriteriTecnici!$T$5:$T$6173="SI")*IFERROR(CriteriTecnici!$O$5:$O$6173*1,0))))),0)+IF(SUMPRODUCT(MAX((CriteriTecnici!$C$5:$C$6173=$C145)*(CriteriTecnici!$E$5:$E$6173="B")*(CriteriTecnici!$T$5:$T$6173="SI")*IFERROR(CriteriTecnici!$O$5:$O$6173*1,0)))&gt;0,MIN(14,SUMIFS(CriteriTecnici!$O:$O,CriteriTecnici!$Q:$Q,$A145&amp;"|"&amp;$C145,CriteriTecnici!$E:$E,"B")*(14/SUMPRODUCT(MAX((CriteriTecnici!$C$5:$C$6173=$C145)*(CriteriTecnici!$E$5:$E$6173="B")*(CriteriTecnici!$T$5:$T$6173="SI")*IFERROR(CriteriTecnici!$O$5:$O$6173*1,0))))),0)+IF(SUMPRODUCT(MAX((CriteriTecnici!$C$5:$C$6173=$C145)*(CriteriTecnici!$E$5:$E$6173="C")*(CriteriTecnici!$T$5:$T$6173="SI")*IFERROR(CriteriTecnici!$O$5:$O$6173*1,0)))&gt;0,MIN(14,SUMIFS(CriteriTecnici!$O:$O,CriteriTecnici!$Q:$Q,$A145&amp;"|"&amp;$C145,CriteriTecnici!$E:$E,"C")*(14/SUMPRODUCT(MAX((CriteriTecnici!$C$5:$C$6173=$C145)*(CriteriTecnici!$E$5:$E$6173="C")*(CriteriTecnici!$T$5:$T$6173="SI")*IFERROR(CriteriTecnici!$O$5:$O$6173*1,0))))),0)+IF(SUMPRODUCT(MAX((CriteriTecnici!$C$5:$C$6173=$C145)*(CriteriTecnici!$E$5:$E$6173="D")*(CriteriTecnici!$T$5:$T$6173="SI")*IFERROR(CriteriTecnici!$O$5:$O$6173*1,0)))&gt;0,MIN(10,SUMIFS(CriteriTecnici!$O:$O,CriteriTecnici!$Q:$Q,$A145&amp;"|"&amp;$C145,CriteriTecnici!$E:$E,"D")*(10/SUMPRODUCT(MAX((CriteriTecnici!$C$5:$C$6173=$C145)*(CriteriTecnici!$E$5:$E$6173="D")*(CriteriTecnici!$T$5:$T$6173="SI")*IFERROR(CriteriTecnici!$O$5:$O$6173*1,0))))),0)+IF(SUMPRODUCT(MAX((CriteriTecnici!$C$5:$C$6173=$C145)*(CriteriTecnici!$E$5:$E$6173="E")*(CriteriTecnici!$T$5:$T$6173="SI")*IFERROR(CriteriTecnici!$O$5:$O$6173*1,0)))&gt;0,MIN(4,SUMIFS(CriteriTecnici!$O:$O,CriteriTecnici!$Q:$Q,$A145&amp;"|"&amp;$C145,CriteriTecnici!$E:$E,"E")*(4/SUMPRODUCT(MAX((CriteriTecnici!$C$5:$C$6173=$C145)*(CriteriTecnici!$E$5:$E$6173="E")*(CriteriTecnici!$T$5:$T$6173="SI")*IFERROR(CriteriTecnici!$O$5:$O$6173*1,0))))),0)+IF(SUMPRODUCT(MAX((CriteriTecnici!$C$5:$C$6173=$C145)*(CriteriTecnici!$E$5:$E$6173="F")*(CriteriTecnici!$T$5:$T$6173="SI")*IFERROR(CriteriTecnici!$O$5:$O$6173*1,0)))&gt;0,MIN(14,SUMIFS(CriteriTecnici!$O:$O,CriteriTecnici!$Q:$Q,$A145&amp;"|"&amp;$C145,CriteriTecnici!$E:$E,"F")*(14/SUMPRODUCT(MAX((CriteriTecnici!$C$5:$C$6173=$C145)*(CriteriTecnici!$E$5:$E$6173="F")*(CriteriTecnici!$T$5:$T$6173="SI")*IFERROR(CriteriTecnici!$O$5:$O$6173*1,0))))),0)+IF(SUMPRODUCT(MAX((CriteriTecnici!$C$5:$C$6173=$C145)*(CriteriTecnici!$E$5:$E$6173="G")*(CriteriTecnici!$T$5:$T$6173="SI")*IFERROR(CriteriTecnici!$O$5:$O$6173*1,0)))&gt;0,MIN(7,SUMIFS(CriteriTecnici!$O:$O,CriteriTecnici!$Q:$Q,$A145&amp;"|"&amp;$C145,CriteriTecnici!$E:$E,"G")*(7/SUMPRODUCT(MAX((CriteriTecnici!$C$5:$C$6173=$C145)*(CriteriTecnici!$E$5:$E$6173="G")*(CriteriTecnici!$T$5:$T$6173="SI")*IFERROR(CriteriTecnici!$O$5:$O$6173*1,0))))),0),4),0),IFERROR($N145*1,0)),0))</f>
        <v/>
      </c>
      <c r="F145" s="20" t="n"/>
      <c r="G145" s="21">
        <f>IF($A145="","",IF(IFERROR(VALUE($D145),0)&lt;&gt;1,"NO",IF(IFERROR(VALUE($O145),0)&gt;=Parametri!$B$2,"SI","NO")))</f>
        <v/>
      </c>
      <c r="H145" s="21">
        <f>IF($G145="SI",SUMPRODUCT(MAX(($C$2:$C$200=$C145)*(IFERROR($D$2:$D$200*1,0)=1)*(IFERROR($O$2:$O$200*1,0)&gt;=Parametri!$B$2)*IFERROR($F$2:$F$200*1,0))),0)</f>
        <v/>
      </c>
      <c r="I145" s="21">
        <f>IF($G145="SI",IF($H145&gt;0,30*(IFERROR($F145*1,0)/$H145),0),0)</f>
        <v/>
      </c>
      <c r="J145" s="21">
        <f>IF($A145="",0,IF($G145="SI",ROUND(IFERROR($E145*1,0)+$I145,4),ROUND(IFERROR($E145*1,0),4)))</f>
        <v/>
      </c>
      <c r="K145" s="21">
        <f>IF($A145="","",IF(IFERROR(VALUE($D145),0)&lt;&gt;1,"Non attiva",IF(IFERROR(VALUE($O145),0)&lt;Parametri!$B$2,"Sotto soglia","")))</f>
        <v/>
      </c>
      <c r="L145" s="21">
        <f>IF($A145="","",$A145&amp;"|"&amp;$C145)</f>
        <v/>
      </c>
      <c r="M145" s="21">
        <f>IF($A145="","",$C145&amp;"|"&amp;TEXT($J145,"0.0000"))</f>
        <v/>
      </c>
      <c r="N145" s="21" t="n"/>
      <c r="O145" s="21">
        <f>IF($A145="",0,IFERROR(IF(SUMIFS(CriteriTecnici!$O:$O,CriteriTecnici!$Q:$Q,$A145&amp;"|"&amp;$C145)&gt;0,SUMIFS(CriteriTecnici!$O:$O,CriteriTecnici!$Q:$Q,$A145&amp;"|"&amp;$C145,CriteriTecnici!$F:$F,"Q")+SUMIFS(CriteriTecnici!$O:$O,CriteriTecnici!$Q:$Q,$A145&amp;"|"&amp;$C145,CriteriTecnici!$F:$F,"T"),IFERROR($N145*1,0)),0))</f>
        <v/>
      </c>
      <c r="P145" s="21">
        <f>IF($A145="","",IF(SUMIFS(CriteriTecnici!$O:$O,CriteriTecnici!$Q:$Q,$A145&amp;"|"&amp;$C145)&gt;0,"Criteri A-G","Aggregato"))</f>
        <v/>
      </c>
    </row>
    <row r="146">
      <c r="A146" s="20" t="n"/>
      <c r="B146" s="20" t="n"/>
      <c r="C146" s="20" t="n"/>
      <c r="D146" s="20" t="n"/>
      <c r="E146" s="21">
        <f>IF($A146="",0,IFERROR(IF(SUMIFS(CriteriTecnici!$O:$O,CriteriTecnici!$Q:$Q,$A146&amp;"|"&amp;$C146)&gt;0,IF($G146="SI",ROUND(IF(SUMPRODUCT(MAX((CriteriTecnici!$C$5:$C$6173=$C146)*(CriteriTecnici!$E$5:$E$6173="A")*(CriteriTecnici!$T$5:$T$6173="SI")*IFERROR(CriteriTecnici!$O$5:$O$6173*1,0)))&gt;0,MIN(7,SUMIFS(CriteriTecnici!$O:$O,CriteriTecnici!$Q:$Q,$A146&amp;"|"&amp;$C146,CriteriTecnici!$E:$E,"A")*(7/SUMPRODUCT(MAX((CriteriTecnici!$C$5:$C$6173=$C146)*(CriteriTecnici!$E$5:$E$6173="A")*(CriteriTecnici!$T$5:$T$6173="SI")*IFERROR(CriteriTecnici!$O$5:$O$6173*1,0))))),0)+IF(SUMPRODUCT(MAX((CriteriTecnici!$C$5:$C$6173=$C146)*(CriteriTecnici!$E$5:$E$6173="B")*(CriteriTecnici!$T$5:$T$6173="SI")*IFERROR(CriteriTecnici!$O$5:$O$6173*1,0)))&gt;0,MIN(14,SUMIFS(CriteriTecnici!$O:$O,CriteriTecnici!$Q:$Q,$A146&amp;"|"&amp;$C146,CriteriTecnici!$E:$E,"B")*(14/SUMPRODUCT(MAX((CriteriTecnici!$C$5:$C$6173=$C146)*(CriteriTecnici!$E$5:$E$6173="B")*(CriteriTecnici!$T$5:$T$6173="SI")*IFERROR(CriteriTecnici!$O$5:$O$6173*1,0))))),0)+IF(SUMPRODUCT(MAX((CriteriTecnici!$C$5:$C$6173=$C146)*(CriteriTecnici!$E$5:$E$6173="C")*(CriteriTecnici!$T$5:$T$6173="SI")*IFERROR(CriteriTecnici!$O$5:$O$6173*1,0)))&gt;0,MIN(14,SUMIFS(CriteriTecnici!$O:$O,CriteriTecnici!$Q:$Q,$A146&amp;"|"&amp;$C146,CriteriTecnici!$E:$E,"C")*(14/SUMPRODUCT(MAX((CriteriTecnici!$C$5:$C$6173=$C146)*(CriteriTecnici!$E$5:$E$6173="C")*(CriteriTecnici!$T$5:$T$6173="SI")*IFERROR(CriteriTecnici!$O$5:$O$6173*1,0))))),0)+IF(SUMPRODUCT(MAX((CriteriTecnici!$C$5:$C$6173=$C146)*(CriteriTecnici!$E$5:$E$6173="D")*(CriteriTecnici!$T$5:$T$6173="SI")*IFERROR(CriteriTecnici!$O$5:$O$6173*1,0)))&gt;0,MIN(10,SUMIFS(CriteriTecnici!$O:$O,CriteriTecnici!$Q:$Q,$A146&amp;"|"&amp;$C146,CriteriTecnici!$E:$E,"D")*(10/SUMPRODUCT(MAX((CriteriTecnici!$C$5:$C$6173=$C146)*(CriteriTecnici!$E$5:$E$6173="D")*(CriteriTecnici!$T$5:$T$6173="SI")*IFERROR(CriteriTecnici!$O$5:$O$6173*1,0))))),0)+IF(SUMPRODUCT(MAX((CriteriTecnici!$C$5:$C$6173=$C146)*(CriteriTecnici!$E$5:$E$6173="E")*(CriteriTecnici!$T$5:$T$6173="SI")*IFERROR(CriteriTecnici!$O$5:$O$6173*1,0)))&gt;0,MIN(4,SUMIFS(CriteriTecnici!$O:$O,CriteriTecnici!$Q:$Q,$A146&amp;"|"&amp;$C146,CriteriTecnici!$E:$E,"E")*(4/SUMPRODUCT(MAX((CriteriTecnici!$C$5:$C$6173=$C146)*(CriteriTecnici!$E$5:$E$6173="E")*(CriteriTecnici!$T$5:$T$6173="SI")*IFERROR(CriteriTecnici!$O$5:$O$6173*1,0))))),0)+IF(SUMPRODUCT(MAX((CriteriTecnici!$C$5:$C$6173=$C146)*(CriteriTecnici!$E$5:$E$6173="F")*(CriteriTecnici!$T$5:$T$6173="SI")*IFERROR(CriteriTecnici!$O$5:$O$6173*1,0)))&gt;0,MIN(14,SUMIFS(CriteriTecnici!$O:$O,CriteriTecnici!$Q:$Q,$A146&amp;"|"&amp;$C146,CriteriTecnici!$E:$E,"F")*(14/SUMPRODUCT(MAX((CriteriTecnici!$C$5:$C$6173=$C146)*(CriteriTecnici!$E$5:$E$6173="F")*(CriteriTecnici!$T$5:$T$6173="SI")*IFERROR(CriteriTecnici!$O$5:$O$6173*1,0))))),0)+IF(SUMPRODUCT(MAX((CriteriTecnici!$C$5:$C$6173=$C146)*(CriteriTecnici!$E$5:$E$6173="G")*(CriteriTecnici!$T$5:$T$6173="SI")*IFERROR(CriteriTecnici!$O$5:$O$6173*1,0)))&gt;0,MIN(7,SUMIFS(CriteriTecnici!$O:$O,CriteriTecnici!$Q:$Q,$A146&amp;"|"&amp;$C146,CriteriTecnici!$E:$E,"G")*(7/SUMPRODUCT(MAX((CriteriTecnici!$C$5:$C$6173=$C146)*(CriteriTecnici!$E$5:$E$6173="G")*(CriteriTecnici!$T$5:$T$6173="SI")*IFERROR(CriteriTecnici!$O$5:$O$6173*1,0))))),0),4),0),IFERROR($N146*1,0)),0))</f>
        <v/>
      </c>
      <c r="F146" s="20" t="n"/>
      <c r="G146" s="21">
        <f>IF($A146="","",IF(IFERROR(VALUE($D146),0)&lt;&gt;1,"NO",IF(IFERROR(VALUE($O146),0)&gt;=Parametri!$B$2,"SI","NO")))</f>
        <v/>
      </c>
      <c r="H146" s="21">
        <f>IF($G146="SI",SUMPRODUCT(MAX(($C$2:$C$200=$C146)*(IFERROR($D$2:$D$200*1,0)=1)*(IFERROR($O$2:$O$200*1,0)&gt;=Parametri!$B$2)*IFERROR($F$2:$F$200*1,0))),0)</f>
        <v/>
      </c>
      <c r="I146" s="21">
        <f>IF($G146="SI",IF($H146&gt;0,30*(IFERROR($F146*1,0)/$H146),0),0)</f>
        <v/>
      </c>
      <c r="J146" s="21">
        <f>IF($A146="",0,IF($G146="SI",ROUND(IFERROR($E146*1,0)+$I146,4),ROUND(IFERROR($E146*1,0),4)))</f>
        <v/>
      </c>
      <c r="K146" s="21">
        <f>IF($A146="","",IF(IFERROR(VALUE($D146),0)&lt;&gt;1,"Non attiva",IF(IFERROR(VALUE($O146),0)&lt;Parametri!$B$2,"Sotto soglia","")))</f>
        <v/>
      </c>
      <c r="L146" s="21">
        <f>IF($A146="","",$A146&amp;"|"&amp;$C146)</f>
        <v/>
      </c>
      <c r="M146" s="21">
        <f>IF($A146="","",$C146&amp;"|"&amp;TEXT($J146,"0.0000"))</f>
        <v/>
      </c>
      <c r="N146" s="21" t="n"/>
      <c r="O146" s="21">
        <f>IF($A146="",0,IFERROR(IF(SUMIFS(CriteriTecnici!$O:$O,CriteriTecnici!$Q:$Q,$A146&amp;"|"&amp;$C146)&gt;0,SUMIFS(CriteriTecnici!$O:$O,CriteriTecnici!$Q:$Q,$A146&amp;"|"&amp;$C146,CriteriTecnici!$F:$F,"Q")+SUMIFS(CriteriTecnici!$O:$O,CriteriTecnici!$Q:$Q,$A146&amp;"|"&amp;$C146,CriteriTecnici!$F:$F,"T"),IFERROR($N146*1,0)),0))</f>
        <v/>
      </c>
      <c r="P146" s="21">
        <f>IF($A146="","",IF(SUMIFS(CriteriTecnici!$O:$O,CriteriTecnici!$Q:$Q,$A146&amp;"|"&amp;$C146)&gt;0,"Criteri A-G","Aggregato"))</f>
        <v/>
      </c>
    </row>
    <row r="147">
      <c r="A147" s="20" t="n"/>
      <c r="B147" s="20" t="n"/>
      <c r="C147" s="20" t="n"/>
      <c r="D147" s="20" t="n"/>
      <c r="E147" s="21">
        <f>IF($A147="",0,IFERROR(IF(SUMIFS(CriteriTecnici!$O:$O,CriteriTecnici!$Q:$Q,$A147&amp;"|"&amp;$C147)&gt;0,IF($G147="SI",ROUND(IF(SUMPRODUCT(MAX((CriteriTecnici!$C$5:$C$6173=$C147)*(CriteriTecnici!$E$5:$E$6173="A")*(CriteriTecnici!$T$5:$T$6173="SI")*IFERROR(CriteriTecnici!$O$5:$O$6173*1,0)))&gt;0,MIN(7,SUMIFS(CriteriTecnici!$O:$O,CriteriTecnici!$Q:$Q,$A147&amp;"|"&amp;$C147,CriteriTecnici!$E:$E,"A")*(7/SUMPRODUCT(MAX((CriteriTecnici!$C$5:$C$6173=$C147)*(CriteriTecnici!$E$5:$E$6173="A")*(CriteriTecnici!$T$5:$T$6173="SI")*IFERROR(CriteriTecnici!$O$5:$O$6173*1,0))))),0)+IF(SUMPRODUCT(MAX((CriteriTecnici!$C$5:$C$6173=$C147)*(CriteriTecnici!$E$5:$E$6173="B")*(CriteriTecnici!$T$5:$T$6173="SI")*IFERROR(CriteriTecnici!$O$5:$O$6173*1,0)))&gt;0,MIN(14,SUMIFS(CriteriTecnici!$O:$O,CriteriTecnici!$Q:$Q,$A147&amp;"|"&amp;$C147,CriteriTecnici!$E:$E,"B")*(14/SUMPRODUCT(MAX((CriteriTecnici!$C$5:$C$6173=$C147)*(CriteriTecnici!$E$5:$E$6173="B")*(CriteriTecnici!$T$5:$T$6173="SI")*IFERROR(CriteriTecnici!$O$5:$O$6173*1,0))))),0)+IF(SUMPRODUCT(MAX((CriteriTecnici!$C$5:$C$6173=$C147)*(CriteriTecnici!$E$5:$E$6173="C")*(CriteriTecnici!$T$5:$T$6173="SI")*IFERROR(CriteriTecnici!$O$5:$O$6173*1,0)))&gt;0,MIN(14,SUMIFS(CriteriTecnici!$O:$O,CriteriTecnici!$Q:$Q,$A147&amp;"|"&amp;$C147,CriteriTecnici!$E:$E,"C")*(14/SUMPRODUCT(MAX((CriteriTecnici!$C$5:$C$6173=$C147)*(CriteriTecnici!$E$5:$E$6173="C")*(CriteriTecnici!$T$5:$T$6173="SI")*IFERROR(CriteriTecnici!$O$5:$O$6173*1,0))))),0)+IF(SUMPRODUCT(MAX((CriteriTecnici!$C$5:$C$6173=$C147)*(CriteriTecnici!$E$5:$E$6173="D")*(CriteriTecnici!$T$5:$T$6173="SI")*IFERROR(CriteriTecnici!$O$5:$O$6173*1,0)))&gt;0,MIN(10,SUMIFS(CriteriTecnici!$O:$O,CriteriTecnici!$Q:$Q,$A147&amp;"|"&amp;$C147,CriteriTecnici!$E:$E,"D")*(10/SUMPRODUCT(MAX((CriteriTecnici!$C$5:$C$6173=$C147)*(CriteriTecnici!$E$5:$E$6173="D")*(CriteriTecnici!$T$5:$T$6173="SI")*IFERROR(CriteriTecnici!$O$5:$O$6173*1,0))))),0)+IF(SUMPRODUCT(MAX((CriteriTecnici!$C$5:$C$6173=$C147)*(CriteriTecnici!$E$5:$E$6173="E")*(CriteriTecnici!$T$5:$T$6173="SI")*IFERROR(CriteriTecnici!$O$5:$O$6173*1,0)))&gt;0,MIN(4,SUMIFS(CriteriTecnici!$O:$O,CriteriTecnici!$Q:$Q,$A147&amp;"|"&amp;$C147,CriteriTecnici!$E:$E,"E")*(4/SUMPRODUCT(MAX((CriteriTecnici!$C$5:$C$6173=$C147)*(CriteriTecnici!$E$5:$E$6173="E")*(CriteriTecnici!$T$5:$T$6173="SI")*IFERROR(CriteriTecnici!$O$5:$O$6173*1,0))))),0)+IF(SUMPRODUCT(MAX((CriteriTecnici!$C$5:$C$6173=$C147)*(CriteriTecnici!$E$5:$E$6173="F")*(CriteriTecnici!$T$5:$T$6173="SI")*IFERROR(CriteriTecnici!$O$5:$O$6173*1,0)))&gt;0,MIN(14,SUMIFS(CriteriTecnici!$O:$O,CriteriTecnici!$Q:$Q,$A147&amp;"|"&amp;$C147,CriteriTecnici!$E:$E,"F")*(14/SUMPRODUCT(MAX((CriteriTecnici!$C$5:$C$6173=$C147)*(CriteriTecnici!$E$5:$E$6173="F")*(CriteriTecnici!$T$5:$T$6173="SI")*IFERROR(CriteriTecnici!$O$5:$O$6173*1,0))))),0)+IF(SUMPRODUCT(MAX((CriteriTecnici!$C$5:$C$6173=$C147)*(CriteriTecnici!$E$5:$E$6173="G")*(CriteriTecnici!$T$5:$T$6173="SI")*IFERROR(CriteriTecnici!$O$5:$O$6173*1,0)))&gt;0,MIN(7,SUMIFS(CriteriTecnici!$O:$O,CriteriTecnici!$Q:$Q,$A147&amp;"|"&amp;$C147,CriteriTecnici!$E:$E,"G")*(7/SUMPRODUCT(MAX((CriteriTecnici!$C$5:$C$6173=$C147)*(CriteriTecnici!$E$5:$E$6173="G")*(CriteriTecnici!$T$5:$T$6173="SI")*IFERROR(CriteriTecnici!$O$5:$O$6173*1,0))))),0),4),0),IFERROR($N147*1,0)),0))</f>
        <v/>
      </c>
      <c r="F147" s="20" t="n"/>
      <c r="G147" s="21">
        <f>IF($A147="","",IF(IFERROR(VALUE($D147),0)&lt;&gt;1,"NO",IF(IFERROR(VALUE($O147),0)&gt;=Parametri!$B$2,"SI","NO")))</f>
        <v/>
      </c>
      <c r="H147" s="21">
        <f>IF($G147="SI",SUMPRODUCT(MAX(($C$2:$C$200=$C147)*(IFERROR($D$2:$D$200*1,0)=1)*(IFERROR($O$2:$O$200*1,0)&gt;=Parametri!$B$2)*IFERROR($F$2:$F$200*1,0))),0)</f>
        <v/>
      </c>
      <c r="I147" s="21">
        <f>IF($G147="SI",IF($H147&gt;0,30*(IFERROR($F147*1,0)/$H147),0),0)</f>
        <v/>
      </c>
      <c r="J147" s="21">
        <f>IF($A147="",0,IF($G147="SI",ROUND(IFERROR($E147*1,0)+$I147,4),ROUND(IFERROR($E147*1,0),4)))</f>
        <v/>
      </c>
      <c r="K147" s="21">
        <f>IF($A147="","",IF(IFERROR(VALUE($D147),0)&lt;&gt;1,"Non attiva",IF(IFERROR(VALUE($O147),0)&lt;Parametri!$B$2,"Sotto soglia","")))</f>
        <v/>
      </c>
      <c r="L147" s="21">
        <f>IF($A147="","",$A147&amp;"|"&amp;$C147)</f>
        <v/>
      </c>
      <c r="M147" s="21">
        <f>IF($A147="","",$C147&amp;"|"&amp;TEXT($J147,"0.0000"))</f>
        <v/>
      </c>
      <c r="N147" s="21" t="n"/>
      <c r="O147" s="21">
        <f>IF($A147="",0,IFERROR(IF(SUMIFS(CriteriTecnici!$O:$O,CriteriTecnici!$Q:$Q,$A147&amp;"|"&amp;$C147)&gt;0,SUMIFS(CriteriTecnici!$O:$O,CriteriTecnici!$Q:$Q,$A147&amp;"|"&amp;$C147,CriteriTecnici!$F:$F,"Q")+SUMIFS(CriteriTecnici!$O:$O,CriteriTecnici!$Q:$Q,$A147&amp;"|"&amp;$C147,CriteriTecnici!$F:$F,"T"),IFERROR($N147*1,0)),0))</f>
        <v/>
      </c>
      <c r="P147" s="21">
        <f>IF($A147="","",IF(SUMIFS(CriteriTecnici!$O:$O,CriteriTecnici!$Q:$Q,$A147&amp;"|"&amp;$C147)&gt;0,"Criteri A-G","Aggregato"))</f>
        <v/>
      </c>
    </row>
    <row r="148">
      <c r="A148" s="20" t="n"/>
      <c r="B148" s="20" t="n"/>
      <c r="C148" s="20" t="n"/>
      <c r="D148" s="20" t="n"/>
      <c r="E148" s="21">
        <f>IF($A148="",0,IFERROR(IF(SUMIFS(CriteriTecnici!$O:$O,CriteriTecnici!$Q:$Q,$A148&amp;"|"&amp;$C148)&gt;0,IF($G148="SI",ROUND(IF(SUMPRODUCT(MAX((CriteriTecnici!$C$5:$C$6173=$C148)*(CriteriTecnici!$E$5:$E$6173="A")*(CriteriTecnici!$T$5:$T$6173="SI")*IFERROR(CriteriTecnici!$O$5:$O$6173*1,0)))&gt;0,MIN(7,SUMIFS(CriteriTecnici!$O:$O,CriteriTecnici!$Q:$Q,$A148&amp;"|"&amp;$C148,CriteriTecnici!$E:$E,"A")*(7/SUMPRODUCT(MAX((CriteriTecnici!$C$5:$C$6173=$C148)*(CriteriTecnici!$E$5:$E$6173="A")*(CriteriTecnici!$T$5:$T$6173="SI")*IFERROR(CriteriTecnici!$O$5:$O$6173*1,0))))),0)+IF(SUMPRODUCT(MAX((CriteriTecnici!$C$5:$C$6173=$C148)*(CriteriTecnici!$E$5:$E$6173="B")*(CriteriTecnici!$T$5:$T$6173="SI")*IFERROR(CriteriTecnici!$O$5:$O$6173*1,0)))&gt;0,MIN(14,SUMIFS(CriteriTecnici!$O:$O,CriteriTecnici!$Q:$Q,$A148&amp;"|"&amp;$C148,CriteriTecnici!$E:$E,"B")*(14/SUMPRODUCT(MAX((CriteriTecnici!$C$5:$C$6173=$C148)*(CriteriTecnici!$E$5:$E$6173="B")*(CriteriTecnici!$T$5:$T$6173="SI")*IFERROR(CriteriTecnici!$O$5:$O$6173*1,0))))),0)+IF(SUMPRODUCT(MAX((CriteriTecnici!$C$5:$C$6173=$C148)*(CriteriTecnici!$E$5:$E$6173="C")*(CriteriTecnici!$T$5:$T$6173="SI")*IFERROR(CriteriTecnici!$O$5:$O$6173*1,0)))&gt;0,MIN(14,SUMIFS(CriteriTecnici!$O:$O,CriteriTecnici!$Q:$Q,$A148&amp;"|"&amp;$C148,CriteriTecnici!$E:$E,"C")*(14/SUMPRODUCT(MAX((CriteriTecnici!$C$5:$C$6173=$C148)*(CriteriTecnici!$E$5:$E$6173="C")*(CriteriTecnici!$T$5:$T$6173="SI")*IFERROR(CriteriTecnici!$O$5:$O$6173*1,0))))),0)+IF(SUMPRODUCT(MAX((CriteriTecnici!$C$5:$C$6173=$C148)*(CriteriTecnici!$E$5:$E$6173="D")*(CriteriTecnici!$T$5:$T$6173="SI")*IFERROR(CriteriTecnici!$O$5:$O$6173*1,0)))&gt;0,MIN(10,SUMIFS(CriteriTecnici!$O:$O,CriteriTecnici!$Q:$Q,$A148&amp;"|"&amp;$C148,CriteriTecnici!$E:$E,"D")*(10/SUMPRODUCT(MAX((CriteriTecnici!$C$5:$C$6173=$C148)*(CriteriTecnici!$E$5:$E$6173="D")*(CriteriTecnici!$T$5:$T$6173="SI")*IFERROR(CriteriTecnici!$O$5:$O$6173*1,0))))),0)+IF(SUMPRODUCT(MAX((CriteriTecnici!$C$5:$C$6173=$C148)*(CriteriTecnici!$E$5:$E$6173="E")*(CriteriTecnici!$T$5:$T$6173="SI")*IFERROR(CriteriTecnici!$O$5:$O$6173*1,0)))&gt;0,MIN(4,SUMIFS(CriteriTecnici!$O:$O,CriteriTecnici!$Q:$Q,$A148&amp;"|"&amp;$C148,CriteriTecnici!$E:$E,"E")*(4/SUMPRODUCT(MAX((CriteriTecnici!$C$5:$C$6173=$C148)*(CriteriTecnici!$E$5:$E$6173="E")*(CriteriTecnici!$T$5:$T$6173="SI")*IFERROR(CriteriTecnici!$O$5:$O$6173*1,0))))),0)+IF(SUMPRODUCT(MAX((CriteriTecnici!$C$5:$C$6173=$C148)*(CriteriTecnici!$E$5:$E$6173="F")*(CriteriTecnici!$T$5:$T$6173="SI")*IFERROR(CriteriTecnici!$O$5:$O$6173*1,0)))&gt;0,MIN(14,SUMIFS(CriteriTecnici!$O:$O,CriteriTecnici!$Q:$Q,$A148&amp;"|"&amp;$C148,CriteriTecnici!$E:$E,"F")*(14/SUMPRODUCT(MAX((CriteriTecnici!$C$5:$C$6173=$C148)*(CriteriTecnici!$E$5:$E$6173="F")*(CriteriTecnici!$T$5:$T$6173="SI")*IFERROR(CriteriTecnici!$O$5:$O$6173*1,0))))),0)+IF(SUMPRODUCT(MAX((CriteriTecnici!$C$5:$C$6173=$C148)*(CriteriTecnici!$E$5:$E$6173="G")*(CriteriTecnici!$T$5:$T$6173="SI")*IFERROR(CriteriTecnici!$O$5:$O$6173*1,0)))&gt;0,MIN(7,SUMIFS(CriteriTecnici!$O:$O,CriteriTecnici!$Q:$Q,$A148&amp;"|"&amp;$C148,CriteriTecnici!$E:$E,"G")*(7/SUMPRODUCT(MAX((CriteriTecnici!$C$5:$C$6173=$C148)*(CriteriTecnici!$E$5:$E$6173="G")*(CriteriTecnici!$T$5:$T$6173="SI")*IFERROR(CriteriTecnici!$O$5:$O$6173*1,0))))),0),4),0),IFERROR($N148*1,0)),0))</f>
        <v/>
      </c>
      <c r="F148" s="20" t="n"/>
      <c r="G148" s="21">
        <f>IF($A148="","",IF(IFERROR(VALUE($D148),0)&lt;&gt;1,"NO",IF(IFERROR(VALUE($O148),0)&gt;=Parametri!$B$2,"SI","NO")))</f>
        <v/>
      </c>
      <c r="H148" s="21">
        <f>IF($G148="SI",SUMPRODUCT(MAX(($C$2:$C$200=$C148)*(IFERROR($D$2:$D$200*1,0)=1)*(IFERROR($O$2:$O$200*1,0)&gt;=Parametri!$B$2)*IFERROR($F$2:$F$200*1,0))),0)</f>
        <v/>
      </c>
      <c r="I148" s="21">
        <f>IF($G148="SI",IF($H148&gt;0,30*(IFERROR($F148*1,0)/$H148),0),0)</f>
        <v/>
      </c>
      <c r="J148" s="21">
        <f>IF($A148="",0,IF($G148="SI",ROUND(IFERROR($E148*1,0)+$I148,4),ROUND(IFERROR($E148*1,0),4)))</f>
        <v/>
      </c>
      <c r="K148" s="21">
        <f>IF($A148="","",IF(IFERROR(VALUE($D148),0)&lt;&gt;1,"Non attiva",IF(IFERROR(VALUE($O148),0)&lt;Parametri!$B$2,"Sotto soglia","")))</f>
        <v/>
      </c>
      <c r="L148" s="21">
        <f>IF($A148="","",$A148&amp;"|"&amp;$C148)</f>
        <v/>
      </c>
      <c r="M148" s="21">
        <f>IF($A148="","",$C148&amp;"|"&amp;TEXT($J148,"0.0000"))</f>
        <v/>
      </c>
      <c r="N148" s="21" t="n"/>
      <c r="O148" s="21">
        <f>IF($A148="",0,IFERROR(IF(SUMIFS(CriteriTecnici!$O:$O,CriteriTecnici!$Q:$Q,$A148&amp;"|"&amp;$C148)&gt;0,SUMIFS(CriteriTecnici!$O:$O,CriteriTecnici!$Q:$Q,$A148&amp;"|"&amp;$C148,CriteriTecnici!$F:$F,"Q")+SUMIFS(CriteriTecnici!$O:$O,CriteriTecnici!$Q:$Q,$A148&amp;"|"&amp;$C148,CriteriTecnici!$F:$F,"T"),IFERROR($N148*1,0)),0))</f>
        <v/>
      </c>
      <c r="P148" s="21">
        <f>IF($A148="","",IF(SUMIFS(CriteriTecnici!$O:$O,CriteriTecnici!$Q:$Q,$A148&amp;"|"&amp;$C148)&gt;0,"Criteri A-G","Aggregato"))</f>
        <v/>
      </c>
    </row>
    <row r="149">
      <c r="A149" s="20" t="n"/>
      <c r="B149" s="20" t="n"/>
      <c r="C149" s="20" t="n"/>
      <c r="D149" s="20" t="n"/>
      <c r="E149" s="21">
        <f>IF($A149="",0,IFERROR(IF(SUMIFS(CriteriTecnici!$O:$O,CriteriTecnici!$Q:$Q,$A149&amp;"|"&amp;$C149)&gt;0,IF($G149="SI",ROUND(IF(SUMPRODUCT(MAX((CriteriTecnici!$C$5:$C$6173=$C149)*(CriteriTecnici!$E$5:$E$6173="A")*(CriteriTecnici!$T$5:$T$6173="SI")*IFERROR(CriteriTecnici!$O$5:$O$6173*1,0)))&gt;0,MIN(7,SUMIFS(CriteriTecnici!$O:$O,CriteriTecnici!$Q:$Q,$A149&amp;"|"&amp;$C149,CriteriTecnici!$E:$E,"A")*(7/SUMPRODUCT(MAX((CriteriTecnici!$C$5:$C$6173=$C149)*(CriteriTecnici!$E$5:$E$6173="A")*(CriteriTecnici!$T$5:$T$6173="SI")*IFERROR(CriteriTecnici!$O$5:$O$6173*1,0))))),0)+IF(SUMPRODUCT(MAX((CriteriTecnici!$C$5:$C$6173=$C149)*(CriteriTecnici!$E$5:$E$6173="B")*(CriteriTecnici!$T$5:$T$6173="SI")*IFERROR(CriteriTecnici!$O$5:$O$6173*1,0)))&gt;0,MIN(14,SUMIFS(CriteriTecnici!$O:$O,CriteriTecnici!$Q:$Q,$A149&amp;"|"&amp;$C149,CriteriTecnici!$E:$E,"B")*(14/SUMPRODUCT(MAX((CriteriTecnici!$C$5:$C$6173=$C149)*(CriteriTecnici!$E$5:$E$6173="B")*(CriteriTecnici!$T$5:$T$6173="SI")*IFERROR(CriteriTecnici!$O$5:$O$6173*1,0))))),0)+IF(SUMPRODUCT(MAX((CriteriTecnici!$C$5:$C$6173=$C149)*(CriteriTecnici!$E$5:$E$6173="C")*(CriteriTecnici!$T$5:$T$6173="SI")*IFERROR(CriteriTecnici!$O$5:$O$6173*1,0)))&gt;0,MIN(14,SUMIFS(CriteriTecnici!$O:$O,CriteriTecnici!$Q:$Q,$A149&amp;"|"&amp;$C149,CriteriTecnici!$E:$E,"C")*(14/SUMPRODUCT(MAX((CriteriTecnici!$C$5:$C$6173=$C149)*(CriteriTecnici!$E$5:$E$6173="C")*(CriteriTecnici!$T$5:$T$6173="SI")*IFERROR(CriteriTecnici!$O$5:$O$6173*1,0))))),0)+IF(SUMPRODUCT(MAX((CriteriTecnici!$C$5:$C$6173=$C149)*(CriteriTecnici!$E$5:$E$6173="D")*(CriteriTecnici!$T$5:$T$6173="SI")*IFERROR(CriteriTecnici!$O$5:$O$6173*1,0)))&gt;0,MIN(10,SUMIFS(CriteriTecnici!$O:$O,CriteriTecnici!$Q:$Q,$A149&amp;"|"&amp;$C149,CriteriTecnici!$E:$E,"D")*(10/SUMPRODUCT(MAX((CriteriTecnici!$C$5:$C$6173=$C149)*(CriteriTecnici!$E$5:$E$6173="D")*(CriteriTecnici!$T$5:$T$6173="SI")*IFERROR(CriteriTecnici!$O$5:$O$6173*1,0))))),0)+IF(SUMPRODUCT(MAX((CriteriTecnici!$C$5:$C$6173=$C149)*(CriteriTecnici!$E$5:$E$6173="E")*(CriteriTecnici!$T$5:$T$6173="SI")*IFERROR(CriteriTecnici!$O$5:$O$6173*1,0)))&gt;0,MIN(4,SUMIFS(CriteriTecnici!$O:$O,CriteriTecnici!$Q:$Q,$A149&amp;"|"&amp;$C149,CriteriTecnici!$E:$E,"E")*(4/SUMPRODUCT(MAX((CriteriTecnici!$C$5:$C$6173=$C149)*(CriteriTecnici!$E$5:$E$6173="E")*(CriteriTecnici!$T$5:$T$6173="SI")*IFERROR(CriteriTecnici!$O$5:$O$6173*1,0))))),0)+IF(SUMPRODUCT(MAX((CriteriTecnici!$C$5:$C$6173=$C149)*(CriteriTecnici!$E$5:$E$6173="F")*(CriteriTecnici!$T$5:$T$6173="SI")*IFERROR(CriteriTecnici!$O$5:$O$6173*1,0)))&gt;0,MIN(14,SUMIFS(CriteriTecnici!$O:$O,CriteriTecnici!$Q:$Q,$A149&amp;"|"&amp;$C149,CriteriTecnici!$E:$E,"F")*(14/SUMPRODUCT(MAX((CriteriTecnici!$C$5:$C$6173=$C149)*(CriteriTecnici!$E$5:$E$6173="F")*(CriteriTecnici!$T$5:$T$6173="SI")*IFERROR(CriteriTecnici!$O$5:$O$6173*1,0))))),0)+IF(SUMPRODUCT(MAX((CriteriTecnici!$C$5:$C$6173=$C149)*(CriteriTecnici!$E$5:$E$6173="G")*(CriteriTecnici!$T$5:$T$6173="SI")*IFERROR(CriteriTecnici!$O$5:$O$6173*1,0)))&gt;0,MIN(7,SUMIFS(CriteriTecnici!$O:$O,CriteriTecnici!$Q:$Q,$A149&amp;"|"&amp;$C149,CriteriTecnici!$E:$E,"G")*(7/SUMPRODUCT(MAX((CriteriTecnici!$C$5:$C$6173=$C149)*(CriteriTecnici!$E$5:$E$6173="G")*(CriteriTecnici!$T$5:$T$6173="SI")*IFERROR(CriteriTecnici!$O$5:$O$6173*1,0))))),0),4),0),IFERROR($N149*1,0)),0))</f>
        <v/>
      </c>
      <c r="F149" s="20" t="n"/>
      <c r="G149" s="21">
        <f>IF($A149="","",IF(IFERROR(VALUE($D149),0)&lt;&gt;1,"NO",IF(IFERROR(VALUE($O149),0)&gt;=Parametri!$B$2,"SI","NO")))</f>
        <v/>
      </c>
      <c r="H149" s="21">
        <f>IF($G149="SI",SUMPRODUCT(MAX(($C$2:$C$200=$C149)*(IFERROR($D$2:$D$200*1,0)=1)*(IFERROR($O$2:$O$200*1,0)&gt;=Parametri!$B$2)*IFERROR($F$2:$F$200*1,0))),0)</f>
        <v/>
      </c>
      <c r="I149" s="21">
        <f>IF($G149="SI",IF($H149&gt;0,30*(IFERROR($F149*1,0)/$H149),0),0)</f>
        <v/>
      </c>
      <c r="J149" s="21">
        <f>IF($A149="",0,IF($G149="SI",ROUND(IFERROR($E149*1,0)+$I149,4),ROUND(IFERROR($E149*1,0),4)))</f>
        <v/>
      </c>
      <c r="K149" s="21">
        <f>IF($A149="","",IF(IFERROR(VALUE($D149),0)&lt;&gt;1,"Non attiva",IF(IFERROR(VALUE($O149),0)&lt;Parametri!$B$2,"Sotto soglia","")))</f>
        <v/>
      </c>
      <c r="L149" s="21">
        <f>IF($A149="","",$A149&amp;"|"&amp;$C149)</f>
        <v/>
      </c>
      <c r="M149" s="21">
        <f>IF($A149="","",$C149&amp;"|"&amp;TEXT($J149,"0.0000"))</f>
        <v/>
      </c>
      <c r="N149" s="21" t="n"/>
      <c r="O149" s="21">
        <f>IF($A149="",0,IFERROR(IF(SUMIFS(CriteriTecnici!$O:$O,CriteriTecnici!$Q:$Q,$A149&amp;"|"&amp;$C149)&gt;0,SUMIFS(CriteriTecnici!$O:$O,CriteriTecnici!$Q:$Q,$A149&amp;"|"&amp;$C149,CriteriTecnici!$F:$F,"Q")+SUMIFS(CriteriTecnici!$O:$O,CriteriTecnici!$Q:$Q,$A149&amp;"|"&amp;$C149,CriteriTecnici!$F:$F,"T"),IFERROR($N149*1,0)),0))</f>
        <v/>
      </c>
      <c r="P149" s="21">
        <f>IF($A149="","",IF(SUMIFS(CriteriTecnici!$O:$O,CriteriTecnici!$Q:$Q,$A149&amp;"|"&amp;$C149)&gt;0,"Criteri A-G","Aggregato"))</f>
        <v/>
      </c>
    </row>
    <row r="150">
      <c r="A150" s="20" t="n"/>
      <c r="B150" s="20" t="n"/>
      <c r="C150" s="20" t="n"/>
      <c r="D150" s="20" t="n"/>
      <c r="E150" s="21">
        <f>IF($A150="",0,IFERROR(IF(SUMIFS(CriteriTecnici!$O:$O,CriteriTecnici!$Q:$Q,$A150&amp;"|"&amp;$C150)&gt;0,IF($G150="SI",ROUND(IF(SUMPRODUCT(MAX((CriteriTecnici!$C$5:$C$6173=$C150)*(CriteriTecnici!$E$5:$E$6173="A")*(CriteriTecnici!$T$5:$T$6173="SI")*IFERROR(CriteriTecnici!$O$5:$O$6173*1,0)))&gt;0,MIN(7,SUMIFS(CriteriTecnici!$O:$O,CriteriTecnici!$Q:$Q,$A150&amp;"|"&amp;$C150,CriteriTecnici!$E:$E,"A")*(7/SUMPRODUCT(MAX((CriteriTecnici!$C$5:$C$6173=$C150)*(CriteriTecnici!$E$5:$E$6173="A")*(CriteriTecnici!$T$5:$T$6173="SI")*IFERROR(CriteriTecnici!$O$5:$O$6173*1,0))))),0)+IF(SUMPRODUCT(MAX((CriteriTecnici!$C$5:$C$6173=$C150)*(CriteriTecnici!$E$5:$E$6173="B")*(CriteriTecnici!$T$5:$T$6173="SI")*IFERROR(CriteriTecnici!$O$5:$O$6173*1,0)))&gt;0,MIN(14,SUMIFS(CriteriTecnici!$O:$O,CriteriTecnici!$Q:$Q,$A150&amp;"|"&amp;$C150,CriteriTecnici!$E:$E,"B")*(14/SUMPRODUCT(MAX((CriteriTecnici!$C$5:$C$6173=$C150)*(CriteriTecnici!$E$5:$E$6173="B")*(CriteriTecnici!$T$5:$T$6173="SI")*IFERROR(CriteriTecnici!$O$5:$O$6173*1,0))))),0)+IF(SUMPRODUCT(MAX((CriteriTecnici!$C$5:$C$6173=$C150)*(CriteriTecnici!$E$5:$E$6173="C")*(CriteriTecnici!$T$5:$T$6173="SI")*IFERROR(CriteriTecnici!$O$5:$O$6173*1,0)))&gt;0,MIN(14,SUMIFS(CriteriTecnici!$O:$O,CriteriTecnici!$Q:$Q,$A150&amp;"|"&amp;$C150,CriteriTecnici!$E:$E,"C")*(14/SUMPRODUCT(MAX((CriteriTecnici!$C$5:$C$6173=$C150)*(CriteriTecnici!$E$5:$E$6173="C")*(CriteriTecnici!$T$5:$T$6173="SI")*IFERROR(CriteriTecnici!$O$5:$O$6173*1,0))))),0)+IF(SUMPRODUCT(MAX((CriteriTecnici!$C$5:$C$6173=$C150)*(CriteriTecnici!$E$5:$E$6173="D")*(CriteriTecnici!$T$5:$T$6173="SI")*IFERROR(CriteriTecnici!$O$5:$O$6173*1,0)))&gt;0,MIN(10,SUMIFS(CriteriTecnici!$O:$O,CriteriTecnici!$Q:$Q,$A150&amp;"|"&amp;$C150,CriteriTecnici!$E:$E,"D")*(10/SUMPRODUCT(MAX((CriteriTecnici!$C$5:$C$6173=$C150)*(CriteriTecnici!$E$5:$E$6173="D")*(CriteriTecnici!$T$5:$T$6173="SI")*IFERROR(CriteriTecnici!$O$5:$O$6173*1,0))))),0)+IF(SUMPRODUCT(MAX((CriteriTecnici!$C$5:$C$6173=$C150)*(CriteriTecnici!$E$5:$E$6173="E")*(CriteriTecnici!$T$5:$T$6173="SI")*IFERROR(CriteriTecnici!$O$5:$O$6173*1,0)))&gt;0,MIN(4,SUMIFS(CriteriTecnici!$O:$O,CriteriTecnici!$Q:$Q,$A150&amp;"|"&amp;$C150,CriteriTecnici!$E:$E,"E")*(4/SUMPRODUCT(MAX((CriteriTecnici!$C$5:$C$6173=$C150)*(CriteriTecnici!$E$5:$E$6173="E")*(CriteriTecnici!$T$5:$T$6173="SI")*IFERROR(CriteriTecnici!$O$5:$O$6173*1,0))))),0)+IF(SUMPRODUCT(MAX((CriteriTecnici!$C$5:$C$6173=$C150)*(CriteriTecnici!$E$5:$E$6173="F")*(CriteriTecnici!$T$5:$T$6173="SI")*IFERROR(CriteriTecnici!$O$5:$O$6173*1,0)))&gt;0,MIN(14,SUMIFS(CriteriTecnici!$O:$O,CriteriTecnici!$Q:$Q,$A150&amp;"|"&amp;$C150,CriteriTecnici!$E:$E,"F")*(14/SUMPRODUCT(MAX((CriteriTecnici!$C$5:$C$6173=$C150)*(CriteriTecnici!$E$5:$E$6173="F")*(CriteriTecnici!$T$5:$T$6173="SI")*IFERROR(CriteriTecnici!$O$5:$O$6173*1,0))))),0)+IF(SUMPRODUCT(MAX((CriteriTecnici!$C$5:$C$6173=$C150)*(CriteriTecnici!$E$5:$E$6173="G")*(CriteriTecnici!$T$5:$T$6173="SI")*IFERROR(CriteriTecnici!$O$5:$O$6173*1,0)))&gt;0,MIN(7,SUMIFS(CriteriTecnici!$O:$O,CriteriTecnici!$Q:$Q,$A150&amp;"|"&amp;$C150,CriteriTecnici!$E:$E,"G")*(7/SUMPRODUCT(MAX((CriteriTecnici!$C$5:$C$6173=$C150)*(CriteriTecnici!$E$5:$E$6173="G")*(CriteriTecnici!$T$5:$T$6173="SI")*IFERROR(CriteriTecnici!$O$5:$O$6173*1,0))))),0),4),0),IFERROR($N150*1,0)),0))</f>
        <v/>
      </c>
      <c r="F150" s="20" t="n"/>
      <c r="G150" s="21">
        <f>IF($A150="","",IF(IFERROR(VALUE($D150),0)&lt;&gt;1,"NO",IF(IFERROR(VALUE($O150),0)&gt;=Parametri!$B$2,"SI","NO")))</f>
        <v/>
      </c>
      <c r="H150" s="21">
        <f>IF($G150="SI",SUMPRODUCT(MAX(($C$2:$C$200=$C150)*(IFERROR($D$2:$D$200*1,0)=1)*(IFERROR($O$2:$O$200*1,0)&gt;=Parametri!$B$2)*IFERROR($F$2:$F$200*1,0))),0)</f>
        <v/>
      </c>
      <c r="I150" s="21">
        <f>IF($G150="SI",IF($H150&gt;0,30*(IFERROR($F150*1,0)/$H150),0),0)</f>
        <v/>
      </c>
      <c r="J150" s="21">
        <f>IF($A150="",0,IF($G150="SI",ROUND(IFERROR($E150*1,0)+$I150,4),ROUND(IFERROR($E150*1,0),4)))</f>
        <v/>
      </c>
      <c r="K150" s="21">
        <f>IF($A150="","",IF(IFERROR(VALUE($D150),0)&lt;&gt;1,"Non attiva",IF(IFERROR(VALUE($O150),0)&lt;Parametri!$B$2,"Sotto soglia","")))</f>
        <v/>
      </c>
      <c r="L150" s="21">
        <f>IF($A150="","",$A150&amp;"|"&amp;$C150)</f>
        <v/>
      </c>
      <c r="M150" s="21">
        <f>IF($A150="","",$C150&amp;"|"&amp;TEXT($J150,"0.0000"))</f>
        <v/>
      </c>
      <c r="N150" s="21" t="n"/>
      <c r="O150" s="21">
        <f>IF($A150="",0,IFERROR(IF(SUMIFS(CriteriTecnici!$O:$O,CriteriTecnici!$Q:$Q,$A150&amp;"|"&amp;$C150)&gt;0,SUMIFS(CriteriTecnici!$O:$O,CriteriTecnici!$Q:$Q,$A150&amp;"|"&amp;$C150,CriteriTecnici!$F:$F,"Q")+SUMIFS(CriteriTecnici!$O:$O,CriteriTecnici!$Q:$Q,$A150&amp;"|"&amp;$C150,CriteriTecnici!$F:$F,"T"),IFERROR($N150*1,0)),0))</f>
        <v/>
      </c>
      <c r="P150" s="21">
        <f>IF($A150="","",IF(SUMIFS(CriteriTecnici!$O:$O,CriteriTecnici!$Q:$Q,$A150&amp;"|"&amp;$C150)&gt;0,"Criteri A-G","Aggregato"))</f>
        <v/>
      </c>
    </row>
    <row r="151">
      <c r="A151" s="20" t="n"/>
      <c r="B151" s="20" t="n"/>
      <c r="C151" s="20" t="n"/>
      <c r="D151" s="20" t="n"/>
      <c r="E151" s="21">
        <f>IF($A151="",0,IFERROR(IF(SUMIFS(CriteriTecnici!$O:$O,CriteriTecnici!$Q:$Q,$A151&amp;"|"&amp;$C151)&gt;0,IF($G151="SI",ROUND(IF(SUMPRODUCT(MAX((CriteriTecnici!$C$5:$C$6173=$C151)*(CriteriTecnici!$E$5:$E$6173="A")*(CriteriTecnici!$T$5:$T$6173="SI")*IFERROR(CriteriTecnici!$O$5:$O$6173*1,0)))&gt;0,MIN(7,SUMIFS(CriteriTecnici!$O:$O,CriteriTecnici!$Q:$Q,$A151&amp;"|"&amp;$C151,CriteriTecnici!$E:$E,"A")*(7/SUMPRODUCT(MAX((CriteriTecnici!$C$5:$C$6173=$C151)*(CriteriTecnici!$E$5:$E$6173="A")*(CriteriTecnici!$T$5:$T$6173="SI")*IFERROR(CriteriTecnici!$O$5:$O$6173*1,0))))),0)+IF(SUMPRODUCT(MAX((CriteriTecnici!$C$5:$C$6173=$C151)*(CriteriTecnici!$E$5:$E$6173="B")*(CriteriTecnici!$T$5:$T$6173="SI")*IFERROR(CriteriTecnici!$O$5:$O$6173*1,0)))&gt;0,MIN(14,SUMIFS(CriteriTecnici!$O:$O,CriteriTecnici!$Q:$Q,$A151&amp;"|"&amp;$C151,CriteriTecnici!$E:$E,"B")*(14/SUMPRODUCT(MAX((CriteriTecnici!$C$5:$C$6173=$C151)*(CriteriTecnici!$E$5:$E$6173="B")*(CriteriTecnici!$T$5:$T$6173="SI")*IFERROR(CriteriTecnici!$O$5:$O$6173*1,0))))),0)+IF(SUMPRODUCT(MAX((CriteriTecnici!$C$5:$C$6173=$C151)*(CriteriTecnici!$E$5:$E$6173="C")*(CriteriTecnici!$T$5:$T$6173="SI")*IFERROR(CriteriTecnici!$O$5:$O$6173*1,0)))&gt;0,MIN(14,SUMIFS(CriteriTecnici!$O:$O,CriteriTecnici!$Q:$Q,$A151&amp;"|"&amp;$C151,CriteriTecnici!$E:$E,"C")*(14/SUMPRODUCT(MAX((CriteriTecnici!$C$5:$C$6173=$C151)*(CriteriTecnici!$E$5:$E$6173="C")*(CriteriTecnici!$T$5:$T$6173="SI")*IFERROR(CriteriTecnici!$O$5:$O$6173*1,0))))),0)+IF(SUMPRODUCT(MAX((CriteriTecnici!$C$5:$C$6173=$C151)*(CriteriTecnici!$E$5:$E$6173="D")*(CriteriTecnici!$T$5:$T$6173="SI")*IFERROR(CriteriTecnici!$O$5:$O$6173*1,0)))&gt;0,MIN(10,SUMIFS(CriteriTecnici!$O:$O,CriteriTecnici!$Q:$Q,$A151&amp;"|"&amp;$C151,CriteriTecnici!$E:$E,"D")*(10/SUMPRODUCT(MAX((CriteriTecnici!$C$5:$C$6173=$C151)*(CriteriTecnici!$E$5:$E$6173="D")*(CriteriTecnici!$T$5:$T$6173="SI")*IFERROR(CriteriTecnici!$O$5:$O$6173*1,0))))),0)+IF(SUMPRODUCT(MAX((CriteriTecnici!$C$5:$C$6173=$C151)*(CriteriTecnici!$E$5:$E$6173="E")*(CriteriTecnici!$T$5:$T$6173="SI")*IFERROR(CriteriTecnici!$O$5:$O$6173*1,0)))&gt;0,MIN(4,SUMIFS(CriteriTecnici!$O:$O,CriteriTecnici!$Q:$Q,$A151&amp;"|"&amp;$C151,CriteriTecnici!$E:$E,"E")*(4/SUMPRODUCT(MAX((CriteriTecnici!$C$5:$C$6173=$C151)*(CriteriTecnici!$E$5:$E$6173="E")*(CriteriTecnici!$T$5:$T$6173="SI")*IFERROR(CriteriTecnici!$O$5:$O$6173*1,0))))),0)+IF(SUMPRODUCT(MAX((CriteriTecnici!$C$5:$C$6173=$C151)*(CriteriTecnici!$E$5:$E$6173="F")*(CriteriTecnici!$T$5:$T$6173="SI")*IFERROR(CriteriTecnici!$O$5:$O$6173*1,0)))&gt;0,MIN(14,SUMIFS(CriteriTecnici!$O:$O,CriteriTecnici!$Q:$Q,$A151&amp;"|"&amp;$C151,CriteriTecnici!$E:$E,"F")*(14/SUMPRODUCT(MAX((CriteriTecnici!$C$5:$C$6173=$C151)*(CriteriTecnici!$E$5:$E$6173="F")*(CriteriTecnici!$T$5:$T$6173="SI")*IFERROR(CriteriTecnici!$O$5:$O$6173*1,0))))),0)+IF(SUMPRODUCT(MAX((CriteriTecnici!$C$5:$C$6173=$C151)*(CriteriTecnici!$E$5:$E$6173="G")*(CriteriTecnici!$T$5:$T$6173="SI")*IFERROR(CriteriTecnici!$O$5:$O$6173*1,0)))&gt;0,MIN(7,SUMIFS(CriteriTecnici!$O:$O,CriteriTecnici!$Q:$Q,$A151&amp;"|"&amp;$C151,CriteriTecnici!$E:$E,"G")*(7/SUMPRODUCT(MAX((CriteriTecnici!$C$5:$C$6173=$C151)*(CriteriTecnici!$E$5:$E$6173="G")*(CriteriTecnici!$T$5:$T$6173="SI")*IFERROR(CriteriTecnici!$O$5:$O$6173*1,0))))),0),4),0),IFERROR($N151*1,0)),0))</f>
        <v/>
      </c>
      <c r="F151" s="20" t="n"/>
      <c r="G151" s="21">
        <f>IF($A151="","",IF(IFERROR(VALUE($D151),0)&lt;&gt;1,"NO",IF(IFERROR(VALUE($O151),0)&gt;=Parametri!$B$2,"SI","NO")))</f>
        <v/>
      </c>
      <c r="H151" s="21">
        <f>IF($G151="SI",SUMPRODUCT(MAX(($C$2:$C$200=$C151)*(IFERROR($D$2:$D$200*1,0)=1)*(IFERROR($O$2:$O$200*1,0)&gt;=Parametri!$B$2)*IFERROR($F$2:$F$200*1,0))),0)</f>
        <v/>
      </c>
      <c r="I151" s="21">
        <f>IF($G151="SI",IF($H151&gt;0,30*(IFERROR($F151*1,0)/$H151),0),0)</f>
        <v/>
      </c>
      <c r="J151" s="21">
        <f>IF($A151="",0,IF($G151="SI",ROUND(IFERROR($E151*1,0)+$I151,4),ROUND(IFERROR($E151*1,0),4)))</f>
        <v/>
      </c>
      <c r="K151" s="21">
        <f>IF($A151="","",IF(IFERROR(VALUE($D151),0)&lt;&gt;1,"Non attiva",IF(IFERROR(VALUE($O151),0)&lt;Parametri!$B$2,"Sotto soglia","")))</f>
        <v/>
      </c>
      <c r="L151" s="21">
        <f>IF($A151="","",$A151&amp;"|"&amp;$C151)</f>
        <v/>
      </c>
      <c r="M151" s="21">
        <f>IF($A151="","",$C151&amp;"|"&amp;TEXT($J151,"0.0000"))</f>
        <v/>
      </c>
      <c r="N151" s="21" t="n"/>
      <c r="O151" s="21">
        <f>IF($A151="",0,IFERROR(IF(SUMIFS(CriteriTecnici!$O:$O,CriteriTecnici!$Q:$Q,$A151&amp;"|"&amp;$C151)&gt;0,SUMIFS(CriteriTecnici!$O:$O,CriteriTecnici!$Q:$Q,$A151&amp;"|"&amp;$C151,CriteriTecnici!$F:$F,"Q")+SUMIFS(CriteriTecnici!$O:$O,CriteriTecnici!$Q:$Q,$A151&amp;"|"&amp;$C151,CriteriTecnici!$F:$F,"T"),IFERROR($N151*1,0)),0))</f>
        <v/>
      </c>
      <c r="P151" s="21">
        <f>IF($A151="","",IF(SUMIFS(CriteriTecnici!$O:$O,CriteriTecnici!$Q:$Q,$A151&amp;"|"&amp;$C151)&gt;0,"Criteri A-G","Aggregato"))</f>
        <v/>
      </c>
    </row>
    <row r="152">
      <c r="A152" s="20" t="n"/>
      <c r="B152" s="20" t="n"/>
      <c r="C152" s="20" t="n"/>
      <c r="D152" s="20" t="n"/>
      <c r="E152" s="21">
        <f>IF($A152="",0,IFERROR(IF(SUMIFS(CriteriTecnici!$O:$O,CriteriTecnici!$Q:$Q,$A152&amp;"|"&amp;$C152)&gt;0,IF($G152="SI",ROUND(IF(SUMPRODUCT(MAX((CriteriTecnici!$C$5:$C$6173=$C152)*(CriteriTecnici!$E$5:$E$6173="A")*(CriteriTecnici!$T$5:$T$6173="SI")*IFERROR(CriteriTecnici!$O$5:$O$6173*1,0)))&gt;0,MIN(7,SUMIFS(CriteriTecnici!$O:$O,CriteriTecnici!$Q:$Q,$A152&amp;"|"&amp;$C152,CriteriTecnici!$E:$E,"A")*(7/SUMPRODUCT(MAX((CriteriTecnici!$C$5:$C$6173=$C152)*(CriteriTecnici!$E$5:$E$6173="A")*(CriteriTecnici!$T$5:$T$6173="SI")*IFERROR(CriteriTecnici!$O$5:$O$6173*1,0))))),0)+IF(SUMPRODUCT(MAX((CriteriTecnici!$C$5:$C$6173=$C152)*(CriteriTecnici!$E$5:$E$6173="B")*(CriteriTecnici!$T$5:$T$6173="SI")*IFERROR(CriteriTecnici!$O$5:$O$6173*1,0)))&gt;0,MIN(14,SUMIFS(CriteriTecnici!$O:$O,CriteriTecnici!$Q:$Q,$A152&amp;"|"&amp;$C152,CriteriTecnici!$E:$E,"B")*(14/SUMPRODUCT(MAX((CriteriTecnici!$C$5:$C$6173=$C152)*(CriteriTecnici!$E$5:$E$6173="B")*(CriteriTecnici!$T$5:$T$6173="SI")*IFERROR(CriteriTecnici!$O$5:$O$6173*1,0))))),0)+IF(SUMPRODUCT(MAX((CriteriTecnici!$C$5:$C$6173=$C152)*(CriteriTecnici!$E$5:$E$6173="C")*(CriteriTecnici!$T$5:$T$6173="SI")*IFERROR(CriteriTecnici!$O$5:$O$6173*1,0)))&gt;0,MIN(14,SUMIFS(CriteriTecnici!$O:$O,CriteriTecnici!$Q:$Q,$A152&amp;"|"&amp;$C152,CriteriTecnici!$E:$E,"C")*(14/SUMPRODUCT(MAX((CriteriTecnici!$C$5:$C$6173=$C152)*(CriteriTecnici!$E$5:$E$6173="C")*(CriteriTecnici!$T$5:$T$6173="SI")*IFERROR(CriteriTecnici!$O$5:$O$6173*1,0))))),0)+IF(SUMPRODUCT(MAX((CriteriTecnici!$C$5:$C$6173=$C152)*(CriteriTecnici!$E$5:$E$6173="D")*(CriteriTecnici!$T$5:$T$6173="SI")*IFERROR(CriteriTecnici!$O$5:$O$6173*1,0)))&gt;0,MIN(10,SUMIFS(CriteriTecnici!$O:$O,CriteriTecnici!$Q:$Q,$A152&amp;"|"&amp;$C152,CriteriTecnici!$E:$E,"D")*(10/SUMPRODUCT(MAX((CriteriTecnici!$C$5:$C$6173=$C152)*(CriteriTecnici!$E$5:$E$6173="D")*(CriteriTecnici!$T$5:$T$6173="SI")*IFERROR(CriteriTecnici!$O$5:$O$6173*1,0))))),0)+IF(SUMPRODUCT(MAX((CriteriTecnici!$C$5:$C$6173=$C152)*(CriteriTecnici!$E$5:$E$6173="E")*(CriteriTecnici!$T$5:$T$6173="SI")*IFERROR(CriteriTecnici!$O$5:$O$6173*1,0)))&gt;0,MIN(4,SUMIFS(CriteriTecnici!$O:$O,CriteriTecnici!$Q:$Q,$A152&amp;"|"&amp;$C152,CriteriTecnici!$E:$E,"E")*(4/SUMPRODUCT(MAX((CriteriTecnici!$C$5:$C$6173=$C152)*(CriteriTecnici!$E$5:$E$6173="E")*(CriteriTecnici!$T$5:$T$6173="SI")*IFERROR(CriteriTecnici!$O$5:$O$6173*1,0))))),0)+IF(SUMPRODUCT(MAX((CriteriTecnici!$C$5:$C$6173=$C152)*(CriteriTecnici!$E$5:$E$6173="F")*(CriteriTecnici!$T$5:$T$6173="SI")*IFERROR(CriteriTecnici!$O$5:$O$6173*1,0)))&gt;0,MIN(14,SUMIFS(CriteriTecnici!$O:$O,CriteriTecnici!$Q:$Q,$A152&amp;"|"&amp;$C152,CriteriTecnici!$E:$E,"F")*(14/SUMPRODUCT(MAX((CriteriTecnici!$C$5:$C$6173=$C152)*(CriteriTecnici!$E$5:$E$6173="F")*(CriteriTecnici!$T$5:$T$6173="SI")*IFERROR(CriteriTecnici!$O$5:$O$6173*1,0))))),0)+IF(SUMPRODUCT(MAX((CriteriTecnici!$C$5:$C$6173=$C152)*(CriteriTecnici!$E$5:$E$6173="G")*(CriteriTecnici!$T$5:$T$6173="SI")*IFERROR(CriteriTecnici!$O$5:$O$6173*1,0)))&gt;0,MIN(7,SUMIFS(CriteriTecnici!$O:$O,CriteriTecnici!$Q:$Q,$A152&amp;"|"&amp;$C152,CriteriTecnici!$E:$E,"G")*(7/SUMPRODUCT(MAX((CriteriTecnici!$C$5:$C$6173=$C152)*(CriteriTecnici!$E$5:$E$6173="G")*(CriteriTecnici!$T$5:$T$6173="SI")*IFERROR(CriteriTecnici!$O$5:$O$6173*1,0))))),0),4),0),IFERROR($N152*1,0)),0))</f>
        <v/>
      </c>
      <c r="F152" s="20" t="n"/>
      <c r="G152" s="21">
        <f>IF($A152="","",IF(IFERROR(VALUE($D152),0)&lt;&gt;1,"NO",IF(IFERROR(VALUE($O152),0)&gt;=Parametri!$B$2,"SI","NO")))</f>
        <v/>
      </c>
      <c r="H152" s="21">
        <f>IF($G152="SI",SUMPRODUCT(MAX(($C$2:$C$200=$C152)*(IFERROR($D$2:$D$200*1,0)=1)*(IFERROR($O$2:$O$200*1,0)&gt;=Parametri!$B$2)*IFERROR($F$2:$F$200*1,0))),0)</f>
        <v/>
      </c>
      <c r="I152" s="21">
        <f>IF($G152="SI",IF($H152&gt;0,30*(IFERROR($F152*1,0)/$H152),0),0)</f>
        <v/>
      </c>
      <c r="J152" s="21">
        <f>IF($A152="",0,IF($G152="SI",ROUND(IFERROR($E152*1,0)+$I152,4),ROUND(IFERROR($E152*1,0),4)))</f>
        <v/>
      </c>
      <c r="K152" s="21">
        <f>IF($A152="","",IF(IFERROR(VALUE($D152),0)&lt;&gt;1,"Non attiva",IF(IFERROR(VALUE($O152),0)&lt;Parametri!$B$2,"Sotto soglia","")))</f>
        <v/>
      </c>
      <c r="L152" s="21">
        <f>IF($A152="","",$A152&amp;"|"&amp;$C152)</f>
        <v/>
      </c>
      <c r="M152" s="21">
        <f>IF($A152="","",$C152&amp;"|"&amp;TEXT($J152,"0.0000"))</f>
        <v/>
      </c>
      <c r="N152" s="21" t="n"/>
      <c r="O152" s="21">
        <f>IF($A152="",0,IFERROR(IF(SUMIFS(CriteriTecnici!$O:$O,CriteriTecnici!$Q:$Q,$A152&amp;"|"&amp;$C152)&gt;0,SUMIFS(CriteriTecnici!$O:$O,CriteriTecnici!$Q:$Q,$A152&amp;"|"&amp;$C152,CriteriTecnici!$F:$F,"Q")+SUMIFS(CriteriTecnici!$O:$O,CriteriTecnici!$Q:$Q,$A152&amp;"|"&amp;$C152,CriteriTecnici!$F:$F,"T"),IFERROR($N152*1,0)),0))</f>
        <v/>
      </c>
      <c r="P152" s="21">
        <f>IF($A152="","",IF(SUMIFS(CriteriTecnici!$O:$O,CriteriTecnici!$Q:$Q,$A152&amp;"|"&amp;$C152)&gt;0,"Criteri A-G","Aggregato"))</f>
        <v/>
      </c>
    </row>
    <row r="153">
      <c r="A153" s="20" t="n"/>
      <c r="B153" s="20" t="n"/>
      <c r="C153" s="20" t="n"/>
      <c r="D153" s="20" t="n"/>
      <c r="E153" s="21">
        <f>IF($A153="",0,IFERROR(IF(SUMIFS(CriteriTecnici!$O:$O,CriteriTecnici!$Q:$Q,$A153&amp;"|"&amp;$C153)&gt;0,IF($G153="SI",ROUND(IF(SUMPRODUCT(MAX((CriteriTecnici!$C$5:$C$6173=$C153)*(CriteriTecnici!$E$5:$E$6173="A")*(CriteriTecnici!$T$5:$T$6173="SI")*IFERROR(CriteriTecnici!$O$5:$O$6173*1,0)))&gt;0,MIN(7,SUMIFS(CriteriTecnici!$O:$O,CriteriTecnici!$Q:$Q,$A153&amp;"|"&amp;$C153,CriteriTecnici!$E:$E,"A")*(7/SUMPRODUCT(MAX((CriteriTecnici!$C$5:$C$6173=$C153)*(CriteriTecnici!$E$5:$E$6173="A")*(CriteriTecnici!$T$5:$T$6173="SI")*IFERROR(CriteriTecnici!$O$5:$O$6173*1,0))))),0)+IF(SUMPRODUCT(MAX((CriteriTecnici!$C$5:$C$6173=$C153)*(CriteriTecnici!$E$5:$E$6173="B")*(CriteriTecnici!$T$5:$T$6173="SI")*IFERROR(CriteriTecnici!$O$5:$O$6173*1,0)))&gt;0,MIN(14,SUMIFS(CriteriTecnici!$O:$O,CriteriTecnici!$Q:$Q,$A153&amp;"|"&amp;$C153,CriteriTecnici!$E:$E,"B")*(14/SUMPRODUCT(MAX((CriteriTecnici!$C$5:$C$6173=$C153)*(CriteriTecnici!$E$5:$E$6173="B")*(CriteriTecnici!$T$5:$T$6173="SI")*IFERROR(CriteriTecnici!$O$5:$O$6173*1,0))))),0)+IF(SUMPRODUCT(MAX((CriteriTecnici!$C$5:$C$6173=$C153)*(CriteriTecnici!$E$5:$E$6173="C")*(CriteriTecnici!$T$5:$T$6173="SI")*IFERROR(CriteriTecnici!$O$5:$O$6173*1,0)))&gt;0,MIN(14,SUMIFS(CriteriTecnici!$O:$O,CriteriTecnici!$Q:$Q,$A153&amp;"|"&amp;$C153,CriteriTecnici!$E:$E,"C")*(14/SUMPRODUCT(MAX((CriteriTecnici!$C$5:$C$6173=$C153)*(CriteriTecnici!$E$5:$E$6173="C")*(CriteriTecnici!$T$5:$T$6173="SI")*IFERROR(CriteriTecnici!$O$5:$O$6173*1,0))))),0)+IF(SUMPRODUCT(MAX((CriteriTecnici!$C$5:$C$6173=$C153)*(CriteriTecnici!$E$5:$E$6173="D")*(CriteriTecnici!$T$5:$T$6173="SI")*IFERROR(CriteriTecnici!$O$5:$O$6173*1,0)))&gt;0,MIN(10,SUMIFS(CriteriTecnici!$O:$O,CriteriTecnici!$Q:$Q,$A153&amp;"|"&amp;$C153,CriteriTecnici!$E:$E,"D")*(10/SUMPRODUCT(MAX((CriteriTecnici!$C$5:$C$6173=$C153)*(CriteriTecnici!$E$5:$E$6173="D")*(CriteriTecnici!$T$5:$T$6173="SI")*IFERROR(CriteriTecnici!$O$5:$O$6173*1,0))))),0)+IF(SUMPRODUCT(MAX((CriteriTecnici!$C$5:$C$6173=$C153)*(CriteriTecnici!$E$5:$E$6173="E")*(CriteriTecnici!$T$5:$T$6173="SI")*IFERROR(CriteriTecnici!$O$5:$O$6173*1,0)))&gt;0,MIN(4,SUMIFS(CriteriTecnici!$O:$O,CriteriTecnici!$Q:$Q,$A153&amp;"|"&amp;$C153,CriteriTecnici!$E:$E,"E")*(4/SUMPRODUCT(MAX((CriteriTecnici!$C$5:$C$6173=$C153)*(CriteriTecnici!$E$5:$E$6173="E")*(CriteriTecnici!$T$5:$T$6173="SI")*IFERROR(CriteriTecnici!$O$5:$O$6173*1,0))))),0)+IF(SUMPRODUCT(MAX((CriteriTecnici!$C$5:$C$6173=$C153)*(CriteriTecnici!$E$5:$E$6173="F")*(CriteriTecnici!$T$5:$T$6173="SI")*IFERROR(CriteriTecnici!$O$5:$O$6173*1,0)))&gt;0,MIN(14,SUMIFS(CriteriTecnici!$O:$O,CriteriTecnici!$Q:$Q,$A153&amp;"|"&amp;$C153,CriteriTecnici!$E:$E,"F")*(14/SUMPRODUCT(MAX((CriteriTecnici!$C$5:$C$6173=$C153)*(CriteriTecnici!$E$5:$E$6173="F")*(CriteriTecnici!$T$5:$T$6173="SI")*IFERROR(CriteriTecnici!$O$5:$O$6173*1,0))))),0)+IF(SUMPRODUCT(MAX((CriteriTecnici!$C$5:$C$6173=$C153)*(CriteriTecnici!$E$5:$E$6173="G")*(CriteriTecnici!$T$5:$T$6173="SI")*IFERROR(CriteriTecnici!$O$5:$O$6173*1,0)))&gt;0,MIN(7,SUMIFS(CriteriTecnici!$O:$O,CriteriTecnici!$Q:$Q,$A153&amp;"|"&amp;$C153,CriteriTecnici!$E:$E,"G")*(7/SUMPRODUCT(MAX((CriteriTecnici!$C$5:$C$6173=$C153)*(CriteriTecnici!$E$5:$E$6173="G")*(CriteriTecnici!$T$5:$T$6173="SI")*IFERROR(CriteriTecnici!$O$5:$O$6173*1,0))))),0),4),0),IFERROR($N153*1,0)),0))</f>
        <v/>
      </c>
      <c r="F153" s="20" t="n"/>
      <c r="G153" s="21">
        <f>IF($A153="","",IF(IFERROR(VALUE($D153),0)&lt;&gt;1,"NO",IF(IFERROR(VALUE($O153),0)&gt;=Parametri!$B$2,"SI","NO")))</f>
        <v/>
      </c>
      <c r="H153" s="21">
        <f>IF($G153="SI",SUMPRODUCT(MAX(($C$2:$C$200=$C153)*(IFERROR($D$2:$D$200*1,0)=1)*(IFERROR($O$2:$O$200*1,0)&gt;=Parametri!$B$2)*IFERROR($F$2:$F$200*1,0))),0)</f>
        <v/>
      </c>
      <c r="I153" s="21">
        <f>IF($G153="SI",IF($H153&gt;0,30*(IFERROR($F153*1,0)/$H153),0),0)</f>
        <v/>
      </c>
      <c r="J153" s="21">
        <f>IF($A153="",0,IF($G153="SI",ROUND(IFERROR($E153*1,0)+$I153,4),ROUND(IFERROR($E153*1,0),4)))</f>
        <v/>
      </c>
      <c r="K153" s="21">
        <f>IF($A153="","",IF(IFERROR(VALUE($D153),0)&lt;&gt;1,"Non attiva",IF(IFERROR(VALUE($O153),0)&lt;Parametri!$B$2,"Sotto soglia","")))</f>
        <v/>
      </c>
      <c r="L153" s="21">
        <f>IF($A153="","",$A153&amp;"|"&amp;$C153)</f>
        <v/>
      </c>
      <c r="M153" s="21">
        <f>IF($A153="","",$C153&amp;"|"&amp;TEXT($J153,"0.0000"))</f>
        <v/>
      </c>
      <c r="N153" s="21" t="n"/>
      <c r="O153" s="21">
        <f>IF($A153="",0,IFERROR(IF(SUMIFS(CriteriTecnici!$O:$O,CriteriTecnici!$Q:$Q,$A153&amp;"|"&amp;$C153)&gt;0,SUMIFS(CriteriTecnici!$O:$O,CriteriTecnici!$Q:$Q,$A153&amp;"|"&amp;$C153,CriteriTecnici!$F:$F,"Q")+SUMIFS(CriteriTecnici!$O:$O,CriteriTecnici!$Q:$Q,$A153&amp;"|"&amp;$C153,CriteriTecnici!$F:$F,"T"),IFERROR($N153*1,0)),0))</f>
        <v/>
      </c>
      <c r="P153" s="21">
        <f>IF($A153="","",IF(SUMIFS(CriteriTecnici!$O:$O,CriteriTecnici!$Q:$Q,$A153&amp;"|"&amp;$C153)&gt;0,"Criteri A-G","Aggregato"))</f>
        <v/>
      </c>
    </row>
    <row r="154">
      <c r="A154" s="20" t="n"/>
      <c r="B154" s="20" t="n"/>
      <c r="C154" s="20" t="n"/>
      <c r="D154" s="20" t="n"/>
      <c r="E154" s="21">
        <f>IF($A154="",0,IFERROR(IF(SUMIFS(CriteriTecnici!$O:$O,CriteriTecnici!$Q:$Q,$A154&amp;"|"&amp;$C154)&gt;0,IF($G154="SI",ROUND(IF(SUMPRODUCT(MAX((CriteriTecnici!$C$5:$C$6173=$C154)*(CriteriTecnici!$E$5:$E$6173="A")*(CriteriTecnici!$T$5:$T$6173="SI")*IFERROR(CriteriTecnici!$O$5:$O$6173*1,0)))&gt;0,MIN(7,SUMIFS(CriteriTecnici!$O:$O,CriteriTecnici!$Q:$Q,$A154&amp;"|"&amp;$C154,CriteriTecnici!$E:$E,"A")*(7/SUMPRODUCT(MAX((CriteriTecnici!$C$5:$C$6173=$C154)*(CriteriTecnici!$E$5:$E$6173="A")*(CriteriTecnici!$T$5:$T$6173="SI")*IFERROR(CriteriTecnici!$O$5:$O$6173*1,0))))),0)+IF(SUMPRODUCT(MAX((CriteriTecnici!$C$5:$C$6173=$C154)*(CriteriTecnici!$E$5:$E$6173="B")*(CriteriTecnici!$T$5:$T$6173="SI")*IFERROR(CriteriTecnici!$O$5:$O$6173*1,0)))&gt;0,MIN(14,SUMIFS(CriteriTecnici!$O:$O,CriteriTecnici!$Q:$Q,$A154&amp;"|"&amp;$C154,CriteriTecnici!$E:$E,"B")*(14/SUMPRODUCT(MAX((CriteriTecnici!$C$5:$C$6173=$C154)*(CriteriTecnici!$E$5:$E$6173="B")*(CriteriTecnici!$T$5:$T$6173="SI")*IFERROR(CriteriTecnici!$O$5:$O$6173*1,0))))),0)+IF(SUMPRODUCT(MAX((CriteriTecnici!$C$5:$C$6173=$C154)*(CriteriTecnici!$E$5:$E$6173="C")*(CriteriTecnici!$T$5:$T$6173="SI")*IFERROR(CriteriTecnici!$O$5:$O$6173*1,0)))&gt;0,MIN(14,SUMIFS(CriteriTecnici!$O:$O,CriteriTecnici!$Q:$Q,$A154&amp;"|"&amp;$C154,CriteriTecnici!$E:$E,"C")*(14/SUMPRODUCT(MAX((CriteriTecnici!$C$5:$C$6173=$C154)*(CriteriTecnici!$E$5:$E$6173="C")*(CriteriTecnici!$T$5:$T$6173="SI")*IFERROR(CriteriTecnici!$O$5:$O$6173*1,0))))),0)+IF(SUMPRODUCT(MAX((CriteriTecnici!$C$5:$C$6173=$C154)*(CriteriTecnici!$E$5:$E$6173="D")*(CriteriTecnici!$T$5:$T$6173="SI")*IFERROR(CriteriTecnici!$O$5:$O$6173*1,0)))&gt;0,MIN(10,SUMIFS(CriteriTecnici!$O:$O,CriteriTecnici!$Q:$Q,$A154&amp;"|"&amp;$C154,CriteriTecnici!$E:$E,"D")*(10/SUMPRODUCT(MAX((CriteriTecnici!$C$5:$C$6173=$C154)*(CriteriTecnici!$E$5:$E$6173="D")*(CriteriTecnici!$T$5:$T$6173="SI")*IFERROR(CriteriTecnici!$O$5:$O$6173*1,0))))),0)+IF(SUMPRODUCT(MAX((CriteriTecnici!$C$5:$C$6173=$C154)*(CriteriTecnici!$E$5:$E$6173="E")*(CriteriTecnici!$T$5:$T$6173="SI")*IFERROR(CriteriTecnici!$O$5:$O$6173*1,0)))&gt;0,MIN(4,SUMIFS(CriteriTecnici!$O:$O,CriteriTecnici!$Q:$Q,$A154&amp;"|"&amp;$C154,CriteriTecnici!$E:$E,"E")*(4/SUMPRODUCT(MAX((CriteriTecnici!$C$5:$C$6173=$C154)*(CriteriTecnici!$E$5:$E$6173="E")*(CriteriTecnici!$T$5:$T$6173="SI")*IFERROR(CriteriTecnici!$O$5:$O$6173*1,0))))),0)+IF(SUMPRODUCT(MAX((CriteriTecnici!$C$5:$C$6173=$C154)*(CriteriTecnici!$E$5:$E$6173="F")*(CriteriTecnici!$T$5:$T$6173="SI")*IFERROR(CriteriTecnici!$O$5:$O$6173*1,0)))&gt;0,MIN(14,SUMIFS(CriteriTecnici!$O:$O,CriteriTecnici!$Q:$Q,$A154&amp;"|"&amp;$C154,CriteriTecnici!$E:$E,"F")*(14/SUMPRODUCT(MAX((CriteriTecnici!$C$5:$C$6173=$C154)*(CriteriTecnici!$E$5:$E$6173="F")*(CriteriTecnici!$T$5:$T$6173="SI")*IFERROR(CriteriTecnici!$O$5:$O$6173*1,0))))),0)+IF(SUMPRODUCT(MAX((CriteriTecnici!$C$5:$C$6173=$C154)*(CriteriTecnici!$E$5:$E$6173="G")*(CriteriTecnici!$T$5:$T$6173="SI")*IFERROR(CriteriTecnici!$O$5:$O$6173*1,0)))&gt;0,MIN(7,SUMIFS(CriteriTecnici!$O:$O,CriteriTecnici!$Q:$Q,$A154&amp;"|"&amp;$C154,CriteriTecnici!$E:$E,"G")*(7/SUMPRODUCT(MAX((CriteriTecnici!$C$5:$C$6173=$C154)*(CriteriTecnici!$E$5:$E$6173="G")*(CriteriTecnici!$T$5:$T$6173="SI")*IFERROR(CriteriTecnici!$O$5:$O$6173*1,0))))),0),4),0),IFERROR($N154*1,0)),0))</f>
        <v/>
      </c>
      <c r="F154" s="20" t="n"/>
      <c r="G154" s="21">
        <f>IF($A154="","",IF(IFERROR(VALUE($D154),0)&lt;&gt;1,"NO",IF(IFERROR(VALUE($O154),0)&gt;=Parametri!$B$2,"SI","NO")))</f>
        <v/>
      </c>
      <c r="H154" s="21">
        <f>IF($G154="SI",SUMPRODUCT(MAX(($C$2:$C$200=$C154)*(IFERROR($D$2:$D$200*1,0)=1)*(IFERROR($O$2:$O$200*1,0)&gt;=Parametri!$B$2)*IFERROR($F$2:$F$200*1,0))),0)</f>
        <v/>
      </c>
      <c r="I154" s="21">
        <f>IF($G154="SI",IF($H154&gt;0,30*(IFERROR($F154*1,0)/$H154),0),0)</f>
        <v/>
      </c>
      <c r="J154" s="21">
        <f>IF($A154="",0,IF($G154="SI",ROUND(IFERROR($E154*1,0)+$I154,4),ROUND(IFERROR($E154*1,0),4)))</f>
        <v/>
      </c>
      <c r="K154" s="21">
        <f>IF($A154="","",IF(IFERROR(VALUE($D154),0)&lt;&gt;1,"Non attiva",IF(IFERROR(VALUE($O154),0)&lt;Parametri!$B$2,"Sotto soglia","")))</f>
        <v/>
      </c>
      <c r="L154" s="21">
        <f>IF($A154="","",$A154&amp;"|"&amp;$C154)</f>
        <v/>
      </c>
      <c r="M154" s="21">
        <f>IF($A154="","",$C154&amp;"|"&amp;TEXT($J154,"0.0000"))</f>
        <v/>
      </c>
      <c r="N154" s="21" t="n"/>
      <c r="O154" s="21">
        <f>IF($A154="",0,IFERROR(IF(SUMIFS(CriteriTecnici!$O:$O,CriteriTecnici!$Q:$Q,$A154&amp;"|"&amp;$C154)&gt;0,SUMIFS(CriteriTecnici!$O:$O,CriteriTecnici!$Q:$Q,$A154&amp;"|"&amp;$C154,CriteriTecnici!$F:$F,"Q")+SUMIFS(CriteriTecnici!$O:$O,CriteriTecnici!$Q:$Q,$A154&amp;"|"&amp;$C154,CriteriTecnici!$F:$F,"T"),IFERROR($N154*1,0)),0))</f>
        <v/>
      </c>
      <c r="P154" s="21">
        <f>IF($A154="","",IF(SUMIFS(CriteriTecnici!$O:$O,CriteriTecnici!$Q:$Q,$A154&amp;"|"&amp;$C154)&gt;0,"Criteri A-G","Aggregato"))</f>
        <v/>
      </c>
    </row>
    <row r="155">
      <c r="A155" s="20" t="n"/>
      <c r="B155" s="20" t="n"/>
      <c r="C155" s="20" t="n"/>
      <c r="D155" s="20" t="n"/>
      <c r="E155" s="21">
        <f>IF($A155="",0,IFERROR(IF(SUMIFS(CriteriTecnici!$O:$O,CriteriTecnici!$Q:$Q,$A155&amp;"|"&amp;$C155)&gt;0,IF($G155="SI",ROUND(IF(SUMPRODUCT(MAX((CriteriTecnici!$C$5:$C$6173=$C155)*(CriteriTecnici!$E$5:$E$6173="A")*(CriteriTecnici!$T$5:$T$6173="SI")*IFERROR(CriteriTecnici!$O$5:$O$6173*1,0)))&gt;0,MIN(7,SUMIFS(CriteriTecnici!$O:$O,CriteriTecnici!$Q:$Q,$A155&amp;"|"&amp;$C155,CriteriTecnici!$E:$E,"A")*(7/SUMPRODUCT(MAX((CriteriTecnici!$C$5:$C$6173=$C155)*(CriteriTecnici!$E$5:$E$6173="A")*(CriteriTecnici!$T$5:$T$6173="SI")*IFERROR(CriteriTecnici!$O$5:$O$6173*1,0))))),0)+IF(SUMPRODUCT(MAX((CriteriTecnici!$C$5:$C$6173=$C155)*(CriteriTecnici!$E$5:$E$6173="B")*(CriteriTecnici!$T$5:$T$6173="SI")*IFERROR(CriteriTecnici!$O$5:$O$6173*1,0)))&gt;0,MIN(14,SUMIFS(CriteriTecnici!$O:$O,CriteriTecnici!$Q:$Q,$A155&amp;"|"&amp;$C155,CriteriTecnici!$E:$E,"B")*(14/SUMPRODUCT(MAX((CriteriTecnici!$C$5:$C$6173=$C155)*(CriteriTecnici!$E$5:$E$6173="B")*(CriteriTecnici!$T$5:$T$6173="SI")*IFERROR(CriteriTecnici!$O$5:$O$6173*1,0))))),0)+IF(SUMPRODUCT(MAX((CriteriTecnici!$C$5:$C$6173=$C155)*(CriteriTecnici!$E$5:$E$6173="C")*(CriteriTecnici!$T$5:$T$6173="SI")*IFERROR(CriteriTecnici!$O$5:$O$6173*1,0)))&gt;0,MIN(14,SUMIFS(CriteriTecnici!$O:$O,CriteriTecnici!$Q:$Q,$A155&amp;"|"&amp;$C155,CriteriTecnici!$E:$E,"C")*(14/SUMPRODUCT(MAX((CriteriTecnici!$C$5:$C$6173=$C155)*(CriteriTecnici!$E$5:$E$6173="C")*(CriteriTecnici!$T$5:$T$6173="SI")*IFERROR(CriteriTecnici!$O$5:$O$6173*1,0))))),0)+IF(SUMPRODUCT(MAX((CriteriTecnici!$C$5:$C$6173=$C155)*(CriteriTecnici!$E$5:$E$6173="D")*(CriteriTecnici!$T$5:$T$6173="SI")*IFERROR(CriteriTecnici!$O$5:$O$6173*1,0)))&gt;0,MIN(10,SUMIFS(CriteriTecnici!$O:$O,CriteriTecnici!$Q:$Q,$A155&amp;"|"&amp;$C155,CriteriTecnici!$E:$E,"D")*(10/SUMPRODUCT(MAX((CriteriTecnici!$C$5:$C$6173=$C155)*(CriteriTecnici!$E$5:$E$6173="D")*(CriteriTecnici!$T$5:$T$6173="SI")*IFERROR(CriteriTecnici!$O$5:$O$6173*1,0))))),0)+IF(SUMPRODUCT(MAX((CriteriTecnici!$C$5:$C$6173=$C155)*(CriteriTecnici!$E$5:$E$6173="E")*(CriteriTecnici!$T$5:$T$6173="SI")*IFERROR(CriteriTecnici!$O$5:$O$6173*1,0)))&gt;0,MIN(4,SUMIFS(CriteriTecnici!$O:$O,CriteriTecnici!$Q:$Q,$A155&amp;"|"&amp;$C155,CriteriTecnici!$E:$E,"E")*(4/SUMPRODUCT(MAX((CriteriTecnici!$C$5:$C$6173=$C155)*(CriteriTecnici!$E$5:$E$6173="E")*(CriteriTecnici!$T$5:$T$6173="SI")*IFERROR(CriteriTecnici!$O$5:$O$6173*1,0))))),0)+IF(SUMPRODUCT(MAX((CriteriTecnici!$C$5:$C$6173=$C155)*(CriteriTecnici!$E$5:$E$6173="F")*(CriteriTecnici!$T$5:$T$6173="SI")*IFERROR(CriteriTecnici!$O$5:$O$6173*1,0)))&gt;0,MIN(14,SUMIFS(CriteriTecnici!$O:$O,CriteriTecnici!$Q:$Q,$A155&amp;"|"&amp;$C155,CriteriTecnici!$E:$E,"F")*(14/SUMPRODUCT(MAX((CriteriTecnici!$C$5:$C$6173=$C155)*(CriteriTecnici!$E$5:$E$6173="F")*(CriteriTecnici!$T$5:$T$6173="SI")*IFERROR(CriteriTecnici!$O$5:$O$6173*1,0))))),0)+IF(SUMPRODUCT(MAX((CriteriTecnici!$C$5:$C$6173=$C155)*(CriteriTecnici!$E$5:$E$6173="G")*(CriteriTecnici!$T$5:$T$6173="SI")*IFERROR(CriteriTecnici!$O$5:$O$6173*1,0)))&gt;0,MIN(7,SUMIFS(CriteriTecnici!$O:$O,CriteriTecnici!$Q:$Q,$A155&amp;"|"&amp;$C155,CriteriTecnici!$E:$E,"G")*(7/SUMPRODUCT(MAX((CriteriTecnici!$C$5:$C$6173=$C155)*(CriteriTecnici!$E$5:$E$6173="G")*(CriteriTecnici!$T$5:$T$6173="SI")*IFERROR(CriteriTecnici!$O$5:$O$6173*1,0))))),0),4),0),IFERROR($N155*1,0)),0))</f>
        <v/>
      </c>
      <c r="F155" s="20" t="n"/>
      <c r="G155" s="21">
        <f>IF($A155="","",IF(IFERROR(VALUE($D155),0)&lt;&gt;1,"NO",IF(IFERROR(VALUE($O155),0)&gt;=Parametri!$B$2,"SI","NO")))</f>
        <v/>
      </c>
      <c r="H155" s="21">
        <f>IF($G155="SI",SUMPRODUCT(MAX(($C$2:$C$200=$C155)*(IFERROR($D$2:$D$200*1,0)=1)*(IFERROR($O$2:$O$200*1,0)&gt;=Parametri!$B$2)*IFERROR($F$2:$F$200*1,0))),0)</f>
        <v/>
      </c>
      <c r="I155" s="21">
        <f>IF($G155="SI",IF($H155&gt;0,30*(IFERROR($F155*1,0)/$H155),0),0)</f>
        <v/>
      </c>
      <c r="J155" s="21">
        <f>IF($A155="",0,IF($G155="SI",ROUND(IFERROR($E155*1,0)+$I155,4),ROUND(IFERROR($E155*1,0),4)))</f>
        <v/>
      </c>
      <c r="K155" s="21">
        <f>IF($A155="","",IF(IFERROR(VALUE($D155),0)&lt;&gt;1,"Non attiva",IF(IFERROR(VALUE($O155),0)&lt;Parametri!$B$2,"Sotto soglia","")))</f>
        <v/>
      </c>
      <c r="L155" s="21">
        <f>IF($A155="","",$A155&amp;"|"&amp;$C155)</f>
        <v/>
      </c>
      <c r="M155" s="21">
        <f>IF($A155="","",$C155&amp;"|"&amp;TEXT($J155,"0.0000"))</f>
        <v/>
      </c>
      <c r="N155" s="21" t="n"/>
      <c r="O155" s="21">
        <f>IF($A155="",0,IFERROR(IF(SUMIFS(CriteriTecnici!$O:$O,CriteriTecnici!$Q:$Q,$A155&amp;"|"&amp;$C155)&gt;0,SUMIFS(CriteriTecnici!$O:$O,CriteriTecnici!$Q:$Q,$A155&amp;"|"&amp;$C155,CriteriTecnici!$F:$F,"Q")+SUMIFS(CriteriTecnici!$O:$O,CriteriTecnici!$Q:$Q,$A155&amp;"|"&amp;$C155,CriteriTecnici!$F:$F,"T"),IFERROR($N155*1,0)),0))</f>
        <v/>
      </c>
      <c r="P155" s="21">
        <f>IF($A155="","",IF(SUMIFS(CriteriTecnici!$O:$O,CriteriTecnici!$Q:$Q,$A155&amp;"|"&amp;$C155)&gt;0,"Criteri A-G","Aggregato"))</f>
        <v/>
      </c>
    </row>
    <row r="156">
      <c r="A156" s="20" t="n"/>
      <c r="B156" s="20" t="n"/>
      <c r="C156" s="20" t="n"/>
      <c r="D156" s="20" t="n"/>
      <c r="E156" s="21">
        <f>IF($A156="",0,IFERROR(IF(SUMIFS(CriteriTecnici!$O:$O,CriteriTecnici!$Q:$Q,$A156&amp;"|"&amp;$C156)&gt;0,IF($G156="SI",ROUND(IF(SUMPRODUCT(MAX((CriteriTecnici!$C$5:$C$6173=$C156)*(CriteriTecnici!$E$5:$E$6173="A")*(CriteriTecnici!$T$5:$T$6173="SI")*IFERROR(CriteriTecnici!$O$5:$O$6173*1,0)))&gt;0,MIN(7,SUMIFS(CriteriTecnici!$O:$O,CriteriTecnici!$Q:$Q,$A156&amp;"|"&amp;$C156,CriteriTecnici!$E:$E,"A")*(7/SUMPRODUCT(MAX((CriteriTecnici!$C$5:$C$6173=$C156)*(CriteriTecnici!$E$5:$E$6173="A")*(CriteriTecnici!$T$5:$T$6173="SI")*IFERROR(CriteriTecnici!$O$5:$O$6173*1,0))))),0)+IF(SUMPRODUCT(MAX((CriteriTecnici!$C$5:$C$6173=$C156)*(CriteriTecnici!$E$5:$E$6173="B")*(CriteriTecnici!$T$5:$T$6173="SI")*IFERROR(CriteriTecnici!$O$5:$O$6173*1,0)))&gt;0,MIN(14,SUMIFS(CriteriTecnici!$O:$O,CriteriTecnici!$Q:$Q,$A156&amp;"|"&amp;$C156,CriteriTecnici!$E:$E,"B")*(14/SUMPRODUCT(MAX((CriteriTecnici!$C$5:$C$6173=$C156)*(CriteriTecnici!$E$5:$E$6173="B")*(CriteriTecnici!$T$5:$T$6173="SI")*IFERROR(CriteriTecnici!$O$5:$O$6173*1,0))))),0)+IF(SUMPRODUCT(MAX((CriteriTecnici!$C$5:$C$6173=$C156)*(CriteriTecnici!$E$5:$E$6173="C")*(CriteriTecnici!$T$5:$T$6173="SI")*IFERROR(CriteriTecnici!$O$5:$O$6173*1,0)))&gt;0,MIN(14,SUMIFS(CriteriTecnici!$O:$O,CriteriTecnici!$Q:$Q,$A156&amp;"|"&amp;$C156,CriteriTecnici!$E:$E,"C")*(14/SUMPRODUCT(MAX((CriteriTecnici!$C$5:$C$6173=$C156)*(CriteriTecnici!$E$5:$E$6173="C")*(CriteriTecnici!$T$5:$T$6173="SI")*IFERROR(CriteriTecnici!$O$5:$O$6173*1,0))))),0)+IF(SUMPRODUCT(MAX((CriteriTecnici!$C$5:$C$6173=$C156)*(CriteriTecnici!$E$5:$E$6173="D")*(CriteriTecnici!$T$5:$T$6173="SI")*IFERROR(CriteriTecnici!$O$5:$O$6173*1,0)))&gt;0,MIN(10,SUMIFS(CriteriTecnici!$O:$O,CriteriTecnici!$Q:$Q,$A156&amp;"|"&amp;$C156,CriteriTecnici!$E:$E,"D")*(10/SUMPRODUCT(MAX((CriteriTecnici!$C$5:$C$6173=$C156)*(CriteriTecnici!$E$5:$E$6173="D")*(CriteriTecnici!$T$5:$T$6173="SI")*IFERROR(CriteriTecnici!$O$5:$O$6173*1,0))))),0)+IF(SUMPRODUCT(MAX((CriteriTecnici!$C$5:$C$6173=$C156)*(CriteriTecnici!$E$5:$E$6173="E")*(CriteriTecnici!$T$5:$T$6173="SI")*IFERROR(CriteriTecnici!$O$5:$O$6173*1,0)))&gt;0,MIN(4,SUMIFS(CriteriTecnici!$O:$O,CriteriTecnici!$Q:$Q,$A156&amp;"|"&amp;$C156,CriteriTecnici!$E:$E,"E")*(4/SUMPRODUCT(MAX((CriteriTecnici!$C$5:$C$6173=$C156)*(CriteriTecnici!$E$5:$E$6173="E")*(CriteriTecnici!$T$5:$T$6173="SI")*IFERROR(CriteriTecnici!$O$5:$O$6173*1,0))))),0)+IF(SUMPRODUCT(MAX((CriteriTecnici!$C$5:$C$6173=$C156)*(CriteriTecnici!$E$5:$E$6173="F")*(CriteriTecnici!$T$5:$T$6173="SI")*IFERROR(CriteriTecnici!$O$5:$O$6173*1,0)))&gt;0,MIN(14,SUMIFS(CriteriTecnici!$O:$O,CriteriTecnici!$Q:$Q,$A156&amp;"|"&amp;$C156,CriteriTecnici!$E:$E,"F")*(14/SUMPRODUCT(MAX((CriteriTecnici!$C$5:$C$6173=$C156)*(CriteriTecnici!$E$5:$E$6173="F")*(CriteriTecnici!$T$5:$T$6173="SI")*IFERROR(CriteriTecnici!$O$5:$O$6173*1,0))))),0)+IF(SUMPRODUCT(MAX((CriteriTecnici!$C$5:$C$6173=$C156)*(CriteriTecnici!$E$5:$E$6173="G")*(CriteriTecnici!$T$5:$T$6173="SI")*IFERROR(CriteriTecnici!$O$5:$O$6173*1,0)))&gt;0,MIN(7,SUMIFS(CriteriTecnici!$O:$O,CriteriTecnici!$Q:$Q,$A156&amp;"|"&amp;$C156,CriteriTecnici!$E:$E,"G")*(7/SUMPRODUCT(MAX((CriteriTecnici!$C$5:$C$6173=$C156)*(CriteriTecnici!$E$5:$E$6173="G")*(CriteriTecnici!$T$5:$T$6173="SI")*IFERROR(CriteriTecnici!$O$5:$O$6173*1,0))))),0),4),0),IFERROR($N156*1,0)),0))</f>
        <v/>
      </c>
      <c r="F156" s="20" t="n"/>
      <c r="G156" s="21">
        <f>IF($A156="","",IF(IFERROR(VALUE($D156),0)&lt;&gt;1,"NO",IF(IFERROR(VALUE($O156),0)&gt;=Parametri!$B$2,"SI","NO")))</f>
        <v/>
      </c>
      <c r="H156" s="21">
        <f>IF($G156="SI",SUMPRODUCT(MAX(($C$2:$C$200=$C156)*(IFERROR($D$2:$D$200*1,0)=1)*(IFERROR($O$2:$O$200*1,0)&gt;=Parametri!$B$2)*IFERROR($F$2:$F$200*1,0))),0)</f>
        <v/>
      </c>
      <c r="I156" s="21">
        <f>IF($G156="SI",IF($H156&gt;0,30*(IFERROR($F156*1,0)/$H156),0),0)</f>
        <v/>
      </c>
      <c r="J156" s="21">
        <f>IF($A156="",0,IF($G156="SI",ROUND(IFERROR($E156*1,0)+$I156,4),ROUND(IFERROR($E156*1,0),4)))</f>
        <v/>
      </c>
      <c r="K156" s="21">
        <f>IF($A156="","",IF(IFERROR(VALUE($D156),0)&lt;&gt;1,"Non attiva",IF(IFERROR(VALUE($O156),0)&lt;Parametri!$B$2,"Sotto soglia","")))</f>
        <v/>
      </c>
      <c r="L156" s="21">
        <f>IF($A156="","",$A156&amp;"|"&amp;$C156)</f>
        <v/>
      </c>
      <c r="M156" s="21">
        <f>IF($A156="","",$C156&amp;"|"&amp;TEXT($J156,"0.0000"))</f>
        <v/>
      </c>
      <c r="N156" s="21" t="n"/>
      <c r="O156" s="21">
        <f>IF($A156="",0,IFERROR(IF(SUMIFS(CriteriTecnici!$O:$O,CriteriTecnici!$Q:$Q,$A156&amp;"|"&amp;$C156)&gt;0,SUMIFS(CriteriTecnici!$O:$O,CriteriTecnici!$Q:$Q,$A156&amp;"|"&amp;$C156,CriteriTecnici!$F:$F,"Q")+SUMIFS(CriteriTecnici!$O:$O,CriteriTecnici!$Q:$Q,$A156&amp;"|"&amp;$C156,CriteriTecnici!$F:$F,"T"),IFERROR($N156*1,0)),0))</f>
        <v/>
      </c>
      <c r="P156" s="21">
        <f>IF($A156="","",IF(SUMIFS(CriteriTecnici!$O:$O,CriteriTecnici!$Q:$Q,$A156&amp;"|"&amp;$C156)&gt;0,"Criteri A-G","Aggregato"))</f>
        <v/>
      </c>
    </row>
    <row r="157">
      <c r="A157" s="20" t="n"/>
      <c r="B157" s="20" t="n"/>
      <c r="C157" s="20" t="n"/>
      <c r="D157" s="20" t="n"/>
      <c r="E157" s="21">
        <f>IF($A157="",0,IFERROR(IF(SUMIFS(CriteriTecnici!$O:$O,CriteriTecnici!$Q:$Q,$A157&amp;"|"&amp;$C157)&gt;0,IF($G157="SI",ROUND(IF(SUMPRODUCT(MAX((CriteriTecnici!$C$5:$C$6173=$C157)*(CriteriTecnici!$E$5:$E$6173="A")*(CriteriTecnici!$T$5:$T$6173="SI")*IFERROR(CriteriTecnici!$O$5:$O$6173*1,0)))&gt;0,MIN(7,SUMIFS(CriteriTecnici!$O:$O,CriteriTecnici!$Q:$Q,$A157&amp;"|"&amp;$C157,CriteriTecnici!$E:$E,"A")*(7/SUMPRODUCT(MAX((CriteriTecnici!$C$5:$C$6173=$C157)*(CriteriTecnici!$E$5:$E$6173="A")*(CriteriTecnici!$T$5:$T$6173="SI")*IFERROR(CriteriTecnici!$O$5:$O$6173*1,0))))),0)+IF(SUMPRODUCT(MAX((CriteriTecnici!$C$5:$C$6173=$C157)*(CriteriTecnici!$E$5:$E$6173="B")*(CriteriTecnici!$T$5:$T$6173="SI")*IFERROR(CriteriTecnici!$O$5:$O$6173*1,0)))&gt;0,MIN(14,SUMIFS(CriteriTecnici!$O:$O,CriteriTecnici!$Q:$Q,$A157&amp;"|"&amp;$C157,CriteriTecnici!$E:$E,"B")*(14/SUMPRODUCT(MAX((CriteriTecnici!$C$5:$C$6173=$C157)*(CriteriTecnici!$E$5:$E$6173="B")*(CriteriTecnici!$T$5:$T$6173="SI")*IFERROR(CriteriTecnici!$O$5:$O$6173*1,0))))),0)+IF(SUMPRODUCT(MAX((CriteriTecnici!$C$5:$C$6173=$C157)*(CriteriTecnici!$E$5:$E$6173="C")*(CriteriTecnici!$T$5:$T$6173="SI")*IFERROR(CriteriTecnici!$O$5:$O$6173*1,0)))&gt;0,MIN(14,SUMIFS(CriteriTecnici!$O:$O,CriteriTecnici!$Q:$Q,$A157&amp;"|"&amp;$C157,CriteriTecnici!$E:$E,"C")*(14/SUMPRODUCT(MAX((CriteriTecnici!$C$5:$C$6173=$C157)*(CriteriTecnici!$E$5:$E$6173="C")*(CriteriTecnici!$T$5:$T$6173="SI")*IFERROR(CriteriTecnici!$O$5:$O$6173*1,0))))),0)+IF(SUMPRODUCT(MAX((CriteriTecnici!$C$5:$C$6173=$C157)*(CriteriTecnici!$E$5:$E$6173="D")*(CriteriTecnici!$T$5:$T$6173="SI")*IFERROR(CriteriTecnici!$O$5:$O$6173*1,0)))&gt;0,MIN(10,SUMIFS(CriteriTecnici!$O:$O,CriteriTecnici!$Q:$Q,$A157&amp;"|"&amp;$C157,CriteriTecnici!$E:$E,"D")*(10/SUMPRODUCT(MAX((CriteriTecnici!$C$5:$C$6173=$C157)*(CriteriTecnici!$E$5:$E$6173="D")*(CriteriTecnici!$T$5:$T$6173="SI")*IFERROR(CriteriTecnici!$O$5:$O$6173*1,0))))),0)+IF(SUMPRODUCT(MAX((CriteriTecnici!$C$5:$C$6173=$C157)*(CriteriTecnici!$E$5:$E$6173="E")*(CriteriTecnici!$T$5:$T$6173="SI")*IFERROR(CriteriTecnici!$O$5:$O$6173*1,0)))&gt;0,MIN(4,SUMIFS(CriteriTecnici!$O:$O,CriteriTecnici!$Q:$Q,$A157&amp;"|"&amp;$C157,CriteriTecnici!$E:$E,"E")*(4/SUMPRODUCT(MAX((CriteriTecnici!$C$5:$C$6173=$C157)*(CriteriTecnici!$E$5:$E$6173="E")*(CriteriTecnici!$T$5:$T$6173="SI")*IFERROR(CriteriTecnici!$O$5:$O$6173*1,0))))),0)+IF(SUMPRODUCT(MAX((CriteriTecnici!$C$5:$C$6173=$C157)*(CriteriTecnici!$E$5:$E$6173="F")*(CriteriTecnici!$T$5:$T$6173="SI")*IFERROR(CriteriTecnici!$O$5:$O$6173*1,0)))&gt;0,MIN(14,SUMIFS(CriteriTecnici!$O:$O,CriteriTecnici!$Q:$Q,$A157&amp;"|"&amp;$C157,CriteriTecnici!$E:$E,"F")*(14/SUMPRODUCT(MAX((CriteriTecnici!$C$5:$C$6173=$C157)*(CriteriTecnici!$E$5:$E$6173="F")*(CriteriTecnici!$T$5:$T$6173="SI")*IFERROR(CriteriTecnici!$O$5:$O$6173*1,0))))),0)+IF(SUMPRODUCT(MAX((CriteriTecnici!$C$5:$C$6173=$C157)*(CriteriTecnici!$E$5:$E$6173="G")*(CriteriTecnici!$T$5:$T$6173="SI")*IFERROR(CriteriTecnici!$O$5:$O$6173*1,0)))&gt;0,MIN(7,SUMIFS(CriteriTecnici!$O:$O,CriteriTecnici!$Q:$Q,$A157&amp;"|"&amp;$C157,CriteriTecnici!$E:$E,"G")*(7/SUMPRODUCT(MAX((CriteriTecnici!$C$5:$C$6173=$C157)*(CriteriTecnici!$E$5:$E$6173="G")*(CriteriTecnici!$T$5:$T$6173="SI")*IFERROR(CriteriTecnici!$O$5:$O$6173*1,0))))),0),4),0),IFERROR($N157*1,0)),0))</f>
        <v/>
      </c>
      <c r="F157" s="20" t="n"/>
      <c r="G157" s="21">
        <f>IF($A157="","",IF(IFERROR(VALUE($D157),0)&lt;&gt;1,"NO",IF(IFERROR(VALUE($O157),0)&gt;=Parametri!$B$2,"SI","NO")))</f>
        <v/>
      </c>
      <c r="H157" s="21">
        <f>IF($G157="SI",SUMPRODUCT(MAX(($C$2:$C$200=$C157)*(IFERROR($D$2:$D$200*1,0)=1)*(IFERROR($O$2:$O$200*1,0)&gt;=Parametri!$B$2)*IFERROR($F$2:$F$200*1,0))),0)</f>
        <v/>
      </c>
      <c r="I157" s="21">
        <f>IF($G157="SI",IF($H157&gt;0,30*(IFERROR($F157*1,0)/$H157),0),0)</f>
        <v/>
      </c>
      <c r="J157" s="21">
        <f>IF($A157="",0,IF($G157="SI",ROUND(IFERROR($E157*1,0)+$I157,4),ROUND(IFERROR($E157*1,0),4)))</f>
        <v/>
      </c>
      <c r="K157" s="21">
        <f>IF($A157="","",IF(IFERROR(VALUE($D157),0)&lt;&gt;1,"Non attiva",IF(IFERROR(VALUE($O157),0)&lt;Parametri!$B$2,"Sotto soglia","")))</f>
        <v/>
      </c>
      <c r="L157" s="21">
        <f>IF($A157="","",$A157&amp;"|"&amp;$C157)</f>
        <v/>
      </c>
      <c r="M157" s="21">
        <f>IF($A157="","",$C157&amp;"|"&amp;TEXT($J157,"0.0000"))</f>
        <v/>
      </c>
      <c r="N157" s="21" t="n"/>
      <c r="O157" s="21">
        <f>IF($A157="",0,IFERROR(IF(SUMIFS(CriteriTecnici!$O:$O,CriteriTecnici!$Q:$Q,$A157&amp;"|"&amp;$C157)&gt;0,SUMIFS(CriteriTecnici!$O:$O,CriteriTecnici!$Q:$Q,$A157&amp;"|"&amp;$C157,CriteriTecnici!$F:$F,"Q")+SUMIFS(CriteriTecnici!$O:$O,CriteriTecnici!$Q:$Q,$A157&amp;"|"&amp;$C157,CriteriTecnici!$F:$F,"T"),IFERROR($N157*1,0)),0))</f>
        <v/>
      </c>
      <c r="P157" s="21">
        <f>IF($A157="","",IF(SUMIFS(CriteriTecnici!$O:$O,CriteriTecnici!$Q:$Q,$A157&amp;"|"&amp;$C157)&gt;0,"Criteri A-G","Aggregato"))</f>
        <v/>
      </c>
    </row>
    <row r="158">
      <c r="A158" s="20" t="n"/>
      <c r="B158" s="20" t="n"/>
      <c r="C158" s="20" t="n"/>
      <c r="D158" s="20" t="n"/>
      <c r="E158" s="21">
        <f>IF($A158="",0,IFERROR(IF(SUMIFS(CriteriTecnici!$O:$O,CriteriTecnici!$Q:$Q,$A158&amp;"|"&amp;$C158)&gt;0,IF($G158="SI",ROUND(IF(SUMPRODUCT(MAX((CriteriTecnici!$C$5:$C$6173=$C158)*(CriteriTecnici!$E$5:$E$6173="A")*(CriteriTecnici!$T$5:$T$6173="SI")*IFERROR(CriteriTecnici!$O$5:$O$6173*1,0)))&gt;0,MIN(7,SUMIFS(CriteriTecnici!$O:$O,CriteriTecnici!$Q:$Q,$A158&amp;"|"&amp;$C158,CriteriTecnici!$E:$E,"A")*(7/SUMPRODUCT(MAX((CriteriTecnici!$C$5:$C$6173=$C158)*(CriteriTecnici!$E$5:$E$6173="A")*(CriteriTecnici!$T$5:$T$6173="SI")*IFERROR(CriteriTecnici!$O$5:$O$6173*1,0))))),0)+IF(SUMPRODUCT(MAX((CriteriTecnici!$C$5:$C$6173=$C158)*(CriteriTecnici!$E$5:$E$6173="B")*(CriteriTecnici!$T$5:$T$6173="SI")*IFERROR(CriteriTecnici!$O$5:$O$6173*1,0)))&gt;0,MIN(14,SUMIFS(CriteriTecnici!$O:$O,CriteriTecnici!$Q:$Q,$A158&amp;"|"&amp;$C158,CriteriTecnici!$E:$E,"B")*(14/SUMPRODUCT(MAX((CriteriTecnici!$C$5:$C$6173=$C158)*(CriteriTecnici!$E$5:$E$6173="B")*(CriteriTecnici!$T$5:$T$6173="SI")*IFERROR(CriteriTecnici!$O$5:$O$6173*1,0))))),0)+IF(SUMPRODUCT(MAX((CriteriTecnici!$C$5:$C$6173=$C158)*(CriteriTecnici!$E$5:$E$6173="C")*(CriteriTecnici!$T$5:$T$6173="SI")*IFERROR(CriteriTecnici!$O$5:$O$6173*1,0)))&gt;0,MIN(14,SUMIFS(CriteriTecnici!$O:$O,CriteriTecnici!$Q:$Q,$A158&amp;"|"&amp;$C158,CriteriTecnici!$E:$E,"C")*(14/SUMPRODUCT(MAX((CriteriTecnici!$C$5:$C$6173=$C158)*(CriteriTecnici!$E$5:$E$6173="C")*(CriteriTecnici!$T$5:$T$6173="SI")*IFERROR(CriteriTecnici!$O$5:$O$6173*1,0))))),0)+IF(SUMPRODUCT(MAX((CriteriTecnici!$C$5:$C$6173=$C158)*(CriteriTecnici!$E$5:$E$6173="D")*(CriteriTecnici!$T$5:$T$6173="SI")*IFERROR(CriteriTecnici!$O$5:$O$6173*1,0)))&gt;0,MIN(10,SUMIFS(CriteriTecnici!$O:$O,CriteriTecnici!$Q:$Q,$A158&amp;"|"&amp;$C158,CriteriTecnici!$E:$E,"D")*(10/SUMPRODUCT(MAX((CriteriTecnici!$C$5:$C$6173=$C158)*(CriteriTecnici!$E$5:$E$6173="D")*(CriteriTecnici!$T$5:$T$6173="SI")*IFERROR(CriteriTecnici!$O$5:$O$6173*1,0))))),0)+IF(SUMPRODUCT(MAX((CriteriTecnici!$C$5:$C$6173=$C158)*(CriteriTecnici!$E$5:$E$6173="E")*(CriteriTecnici!$T$5:$T$6173="SI")*IFERROR(CriteriTecnici!$O$5:$O$6173*1,0)))&gt;0,MIN(4,SUMIFS(CriteriTecnici!$O:$O,CriteriTecnici!$Q:$Q,$A158&amp;"|"&amp;$C158,CriteriTecnici!$E:$E,"E")*(4/SUMPRODUCT(MAX((CriteriTecnici!$C$5:$C$6173=$C158)*(CriteriTecnici!$E$5:$E$6173="E")*(CriteriTecnici!$T$5:$T$6173="SI")*IFERROR(CriteriTecnici!$O$5:$O$6173*1,0))))),0)+IF(SUMPRODUCT(MAX((CriteriTecnici!$C$5:$C$6173=$C158)*(CriteriTecnici!$E$5:$E$6173="F")*(CriteriTecnici!$T$5:$T$6173="SI")*IFERROR(CriteriTecnici!$O$5:$O$6173*1,0)))&gt;0,MIN(14,SUMIFS(CriteriTecnici!$O:$O,CriteriTecnici!$Q:$Q,$A158&amp;"|"&amp;$C158,CriteriTecnici!$E:$E,"F")*(14/SUMPRODUCT(MAX((CriteriTecnici!$C$5:$C$6173=$C158)*(CriteriTecnici!$E$5:$E$6173="F")*(CriteriTecnici!$T$5:$T$6173="SI")*IFERROR(CriteriTecnici!$O$5:$O$6173*1,0))))),0)+IF(SUMPRODUCT(MAX((CriteriTecnici!$C$5:$C$6173=$C158)*(CriteriTecnici!$E$5:$E$6173="G")*(CriteriTecnici!$T$5:$T$6173="SI")*IFERROR(CriteriTecnici!$O$5:$O$6173*1,0)))&gt;0,MIN(7,SUMIFS(CriteriTecnici!$O:$O,CriteriTecnici!$Q:$Q,$A158&amp;"|"&amp;$C158,CriteriTecnici!$E:$E,"G")*(7/SUMPRODUCT(MAX((CriteriTecnici!$C$5:$C$6173=$C158)*(CriteriTecnici!$E$5:$E$6173="G")*(CriteriTecnici!$T$5:$T$6173="SI")*IFERROR(CriteriTecnici!$O$5:$O$6173*1,0))))),0),4),0),IFERROR($N158*1,0)),0))</f>
        <v/>
      </c>
      <c r="F158" s="20" t="n"/>
      <c r="G158" s="21">
        <f>IF($A158="","",IF(IFERROR(VALUE($D158),0)&lt;&gt;1,"NO",IF(IFERROR(VALUE($O158),0)&gt;=Parametri!$B$2,"SI","NO")))</f>
        <v/>
      </c>
      <c r="H158" s="21">
        <f>IF($G158="SI",SUMPRODUCT(MAX(($C$2:$C$200=$C158)*(IFERROR($D$2:$D$200*1,0)=1)*(IFERROR($O$2:$O$200*1,0)&gt;=Parametri!$B$2)*IFERROR($F$2:$F$200*1,0))),0)</f>
        <v/>
      </c>
      <c r="I158" s="21">
        <f>IF($G158="SI",IF($H158&gt;0,30*(IFERROR($F158*1,0)/$H158),0),0)</f>
        <v/>
      </c>
      <c r="J158" s="21">
        <f>IF($A158="",0,IF($G158="SI",ROUND(IFERROR($E158*1,0)+$I158,4),ROUND(IFERROR($E158*1,0),4)))</f>
        <v/>
      </c>
      <c r="K158" s="21">
        <f>IF($A158="","",IF(IFERROR(VALUE($D158),0)&lt;&gt;1,"Non attiva",IF(IFERROR(VALUE($O158),0)&lt;Parametri!$B$2,"Sotto soglia","")))</f>
        <v/>
      </c>
      <c r="L158" s="21">
        <f>IF($A158="","",$A158&amp;"|"&amp;$C158)</f>
        <v/>
      </c>
      <c r="M158" s="21">
        <f>IF($A158="","",$C158&amp;"|"&amp;TEXT($J158,"0.0000"))</f>
        <v/>
      </c>
      <c r="N158" s="21" t="n"/>
      <c r="O158" s="21">
        <f>IF($A158="",0,IFERROR(IF(SUMIFS(CriteriTecnici!$O:$O,CriteriTecnici!$Q:$Q,$A158&amp;"|"&amp;$C158)&gt;0,SUMIFS(CriteriTecnici!$O:$O,CriteriTecnici!$Q:$Q,$A158&amp;"|"&amp;$C158,CriteriTecnici!$F:$F,"Q")+SUMIFS(CriteriTecnici!$O:$O,CriteriTecnici!$Q:$Q,$A158&amp;"|"&amp;$C158,CriteriTecnici!$F:$F,"T"),IFERROR($N158*1,0)),0))</f>
        <v/>
      </c>
      <c r="P158" s="21">
        <f>IF($A158="","",IF(SUMIFS(CriteriTecnici!$O:$O,CriteriTecnici!$Q:$Q,$A158&amp;"|"&amp;$C158)&gt;0,"Criteri A-G","Aggregato"))</f>
        <v/>
      </c>
    </row>
    <row r="159">
      <c r="A159" s="20" t="n"/>
      <c r="B159" s="20" t="n"/>
      <c r="C159" s="20" t="n"/>
      <c r="D159" s="20" t="n"/>
      <c r="E159" s="21">
        <f>IF($A159="",0,IFERROR(IF(SUMIFS(CriteriTecnici!$O:$O,CriteriTecnici!$Q:$Q,$A159&amp;"|"&amp;$C159)&gt;0,IF($G159="SI",ROUND(IF(SUMPRODUCT(MAX((CriteriTecnici!$C$5:$C$6173=$C159)*(CriteriTecnici!$E$5:$E$6173="A")*(CriteriTecnici!$T$5:$T$6173="SI")*IFERROR(CriteriTecnici!$O$5:$O$6173*1,0)))&gt;0,MIN(7,SUMIFS(CriteriTecnici!$O:$O,CriteriTecnici!$Q:$Q,$A159&amp;"|"&amp;$C159,CriteriTecnici!$E:$E,"A")*(7/SUMPRODUCT(MAX((CriteriTecnici!$C$5:$C$6173=$C159)*(CriteriTecnici!$E$5:$E$6173="A")*(CriteriTecnici!$T$5:$T$6173="SI")*IFERROR(CriteriTecnici!$O$5:$O$6173*1,0))))),0)+IF(SUMPRODUCT(MAX((CriteriTecnici!$C$5:$C$6173=$C159)*(CriteriTecnici!$E$5:$E$6173="B")*(CriteriTecnici!$T$5:$T$6173="SI")*IFERROR(CriteriTecnici!$O$5:$O$6173*1,0)))&gt;0,MIN(14,SUMIFS(CriteriTecnici!$O:$O,CriteriTecnici!$Q:$Q,$A159&amp;"|"&amp;$C159,CriteriTecnici!$E:$E,"B")*(14/SUMPRODUCT(MAX((CriteriTecnici!$C$5:$C$6173=$C159)*(CriteriTecnici!$E$5:$E$6173="B")*(CriteriTecnici!$T$5:$T$6173="SI")*IFERROR(CriteriTecnici!$O$5:$O$6173*1,0))))),0)+IF(SUMPRODUCT(MAX((CriteriTecnici!$C$5:$C$6173=$C159)*(CriteriTecnici!$E$5:$E$6173="C")*(CriteriTecnici!$T$5:$T$6173="SI")*IFERROR(CriteriTecnici!$O$5:$O$6173*1,0)))&gt;0,MIN(14,SUMIFS(CriteriTecnici!$O:$O,CriteriTecnici!$Q:$Q,$A159&amp;"|"&amp;$C159,CriteriTecnici!$E:$E,"C")*(14/SUMPRODUCT(MAX((CriteriTecnici!$C$5:$C$6173=$C159)*(CriteriTecnici!$E$5:$E$6173="C")*(CriteriTecnici!$T$5:$T$6173="SI")*IFERROR(CriteriTecnici!$O$5:$O$6173*1,0))))),0)+IF(SUMPRODUCT(MAX((CriteriTecnici!$C$5:$C$6173=$C159)*(CriteriTecnici!$E$5:$E$6173="D")*(CriteriTecnici!$T$5:$T$6173="SI")*IFERROR(CriteriTecnici!$O$5:$O$6173*1,0)))&gt;0,MIN(10,SUMIFS(CriteriTecnici!$O:$O,CriteriTecnici!$Q:$Q,$A159&amp;"|"&amp;$C159,CriteriTecnici!$E:$E,"D")*(10/SUMPRODUCT(MAX((CriteriTecnici!$C$5:$C$6173=$C159)*(CriteriTecnici!$E$5:$E$6173="D")*(CriteriTecnici!$T$5:$T$6173="SI")*IFERROR(CriteriTecnici!$O$5:$O$6173*1,0))))),0)+IF(SUMPRODUCT(MAX((CriteriTecnici!$C$5:$C$6173=$C159)*(CriteriTecnici!$E$5:$E$6173="E")*(CriteriTecnici!$T$5:$T$6173="SI")*IFERROR(CriteriTecnici!$O$5:$O$6173*1,0)))&gt;0,MIN(4,SUMIFS(CriteriTecnici!$O:$O,CriteriTecnici!$Q:$Q,$A159&amp;"|"&amp;$C159,CriteriTecnici!$E:$E,"E")*(4/SUMPRODUCT(MAX((CriteriTecnici!$C$5:$C$6173=$C159)*(CriteriTecnici!$E$5:$E$6173="E")*(CriteriTecnici!$T$5:$T$6173="SI")*IFERROR(CriteriTecnici!$O$5:$O$6173*1,0))))),0)+IF(SUMPRODUCT(MAX((CriteriTecnici!$C$5:$C$6173=$C159)*(CriteriTecnici!$E$5:$E$6173="F")*(CriteriTecnici!$T$5:$T$6173="SI")*IFERROR(CriteriTecnici!$O$5:$O$6173*1,0)))&gt;0,MIN(14,SUMIFS(CriteriTecnici!$O:$O,CriteriTecnici!$Q:$Q,$A159&amp;"|"&amp;$C159,CriteriTecnici!$E:$E,"F")*(14/SUMPRODUCT(MAX((CriteriTecnici!$C$5:$C$6173=$C159)*(CriteriTecnici!$E$5:$E$6173="F")*(CriteriTecnici!$T$5:$T$6173="SI")*IFERROR(CriteriTecnici!$O$5:$O$6173*1,0))))),0)+IF(SUMPRODUCT(MAX((CriteriTecnici!$C$5:$C$6173=$C159)*(CriteriTecnici!$E$5:$E$6173="G")*(CriteriTecnici!$T$5:$T$6173="SI")*IFERROR(CriteriTecnici!$O$5:$O$6173*1,0)))&gt;0,MIN(7,SUMIFS(CriteriTecnici!$O:$O,CriteriTecnici!$Q:$Q,$A159&amp;"|"&amp;$C159,CriteriTecnici!$E:$E,"G")*(7/SUMPRODUCT(MAX((CriteriTecnici!$C$5:$C$6173=$C159)*(CriteriTecnici!$E$5:$E$6173="G")*(CriteriTecnici!$T$5:$T$6173="SI")*IFERROR(CriteriTecnici!$O$5:$O$6173*1,0))))),0),4),0),IFERROR($N159*1,0)),0))</f>
        <v/>
      </c>
      <c r="F159" s="20" t="n"/>
      <c r="G159" s="21">
        <f>IF($A159="","",IF(IFERROR(VALUE($D159),0)&lt;&gt;1,"NO",IF(IFERROR(VALUE($O159),0)&gt;=Parametri!$B$2,"SI","NO")))</f>
        <v/>
      </c>
      <c r="H159" s="21">
        <f>IF($G159="SI",SUMPRODUCT(MAX(($C$2:$C$200=$C159)*(IFERROR($D$2:$D$200*1,0)=1)*(IFERROR($O$2:$O$200*1,0)&gt;=Parametri!$B$2)*IFERROR($F$2:$F$200*1,0))),0)</f>
        <v/>
      </c>
      <c r="I159" s="21">
        <f>IF($G159="SI",IF($H159&gt;0,30*(IFERROR($F159*1,0)/$H159),0),0)</f>
        <v/>
      </c>
      <c r="J159" s="21">
        <f>IF($A159="",0,IF($G159="SI",ROUND(IFERROR($E159*1,0)+$I159,4),ROUND(IFERROR($E159*1,0),4)))</f>
        <v/>
      </c>
      <c r="K159" s="21">
        <f>IF($A159="","",IF(IFERROR(VALUE($D159),0)&lt;&gt;1,"Non attiva",IF(IFERROR(VALUE($O159),0)&lt;Parametri!$B$2,"Sotto soglia","")))</f>
        <v/>
      </c>
      <c r="L159" s="21">
        <f>IF($A159="","",$A159&amp;"|"&amp;$C159)</f>
        <v/>
      </c>
      <c r="M159" s="21">
        <f>IF($A159="","",$C159&amp;"|"&amp;TEXT($J159,"0.0000"))</f>
        <v/>
      </c>
      <c r="N159" s="21" t="n"/>
      <c r="O159" s="21">
        <f>IF($A159="",0,IFERROR(IF(SUMIFS(CriteriTecnici!$O:$O,CriteriTecnici!$Q:$Q,$A159&amp;"|"&amp;$C159)&gt;0,SUMIFS(CriteriTecnici!$O:$O,CriteriTecnici!$Q:$Q,$A159&amp;"|"&amp;$C159,CriteriTecnici!$F:$F,"Q")+SUMIFS(CriteriTecnici!$O:$O,CriteriTecnici!$Q:$Q,$A159&amp;"|"&amp;$C159,CriteriTecnici!$F:$F,"T"),IFERROR($N159*1,0)),0))</f>
        <v/>
      </c>
      <c r="P159" s="21">
        <f>IF($A159="","",IF(SUMIFS(CriteriTecnici!$O:$O,CriteriTecnici!$Q:$Q,$A159&amp;"|"&amp;$C159)&gt;0,"Criteri A-G","Aggregato"))</f>
        <v/>
      </c>
    </row>
    <row r="160">
      <c r="A160" s="20" t="n"/>
      <c r="B160" s="20" t="n"/>
      <c r="C160" s="20" t="n"/>
      <c r="D160" s="20" t="n"/>
      <c r="E160" s="21">
        <f>IF($A160="",0,IFERROR(IF(SUMIFS(CriteriTecnici!$O:$O,CriteriTecnici!$Q:$Q,$A160&amp;"|"&amp;$C160)&gt;0,IF($G160="SI",ROUND(IF(SUMPRODUCT(MAX((CriteriTecnici!$C$5:$C$6173=$C160)*(CriteriTecnici!$E$5:$E$6173="A")*(CriteriTecnici!$T$5:$T$6173="SI")*IFERROR(CriteriTecnici!$O$5:$O$6173*1,0)))&gt;0,MIN(7,SUMIFS(CriteriTecnici!$O:$O,CriteriTecnici!$Q:$Q,$A160&amp;"|"&amp;$C160,CriteriTecnici!$E:$E,"A")*(7/SUMPRODUCT(MAX((CriteriTecnici!$C$5:$C$6173=$C160)*(CriteriTecnici!$E$5:$E$6173="A")*(CriteriTecnici!$T$5:$T$6173="SI")*IFERROR(CriteriTecnici!$O$5:$O$6173*1,0))))),0)+IF(SUMPRODUCT(MAX((CriteriTecnici!$C$5:$C$6173=$C160)*(CriteriTecnici!$E$5:$E$6173="B")*(CriteriTecnici!$T$5:$T$6173="SI")*IFERROR(CriteriTecnici!$O$5:$O$6173*1,0)))&gt;0,MIN(14,SUMIFS(CriteriTecnici!$O:$O,CriteriTecnici!$Q:$Q,$A160&amp;"|"&amp;$C160,CriteriTecnici!$E:$E,"B")*(14/SUMPRODUCT(MAX((CriteriTecnici!$C$5:$C$6173=$C160)*(CriteriTecnici!$E$5:$E$6173="B")*(CriteriTecnici!$T$5:$T$6173="SI")*IFERROR(CriteriTecnici!$O$5:$O$6173*1,0))))),0)+IF(SUMPRODUCT(MAX((CriteriTecnici!$C$5:$C$6173=$C160)*(CriteriTecnici!$E$5:$E$6173="C")*(CriteriTecnici!$T$5:$T$6173="SI")*IFERROR(CriteriTecnici!$O$5:$O$6173*1,0)))&gt;0,MIN(14,SUMIFS(CriteriTecnici!$O:$O,CriteriTecnici!$Q:$Q,$A160&amp;"|"&amp;$C160,CriteriTecnici!$E:$E,"C")*(14/SUMPRODUCT(MAX((CriteriTecnici!$C$5:$C$6173=$C160)*(CriteriTecnici!$E$5:$E$6173="C")*(CriteriTecnici!$T$5:$T$6173="SI")*IFERROR(CriteriTecnici!$O$5:$O$6173*1,0))))),0)+IF(SUMPRODUCT(MAX((CriteriTecnici!$C$5:$C$6173=$C160)*(CriteriTecnici!$E$5:$E$6173="D")*(CriteriTecnici!$T$5:$T$6173="SI")*IFERROR(CriteriTecnici!$O$5:$O$6173*1,0)))&gt;0,MIN(10,SUMIFS(CriteriTecnici!$O:$O,CriteriTecnici!$Q:$Q,$A160&amp;"|"&amp;$C160,CriteriTecnici!$E:$E,"D")*(10/SUMPRODUCT(MAX((CriteriTecnici!$C$5:$C$6173=$C160)*(CriteriTecnici!$E$5:$E$6173="D")*(CriteriTecnici!$T$5:$T$6173="SI")*IFERROR(CriteriTecnici!$O$5:$O$6173*1,0))))),0)+IF(SUMPRODUCT(MAX((CriteriTecnici!$C$5:$C$6173=$C160)*(CriteriTecnici!$E$5:$E$6173="E")*(CriteriTecnici!$T$5:$T$6173="SI")*IFERROR(CriteriTecnici!$O$5:$O$6173*1,0)))&gt;0,MIN(4,SUMIFS(CriteriTecnici!$O:$O,CriteriTecnici!$Q:$Q,$A160&amp;"|"&amp;$C160,CriteriTecnici!$E:$E,"E")*(4/SUMPRODUCT(MAX((CriteriTecnici!$C$5:$C$6173=$C160)*(CriteriTecnici!$E$5:$E$6173="E")*(CriteriTecnici!$T$5:$T$6173="SI")*IFERROR(CriteriTecnici!$O$5:$O$6173*1,0))))),0)+IF(SUMPRODUCT(MAX((CriteriTecnici!$C$5:$C$6173=$C160)*(CriteriTecnici!$E$5:$E$6173="F")*(CriteriTecnici!$T$5:$T$6173="SI")*IFERROR(CriteriTecnici!$O$5:$O$6173*1,0)))&gt;0,MIN(14,SUMIFS(CriteriTecnici!$O:$O,CriteriTecnici!$Q:$Q,$A160&amp;"|"&amp;$C160,CriteriTecnici!$E:$E,"F")*(14/SUMPRODUCT(MAX((CriteriTecnici!$C$5:$C$6173=$C160)*(CriteriTecnici!$E$5:$E$6173="F")*(CriteriTecnici!$T$5:$T$6173="SI")*IFERROR(CriteriTecnici!$O$5:$O$6173*1,0))))),0)+IF(SUMPRODUCT(MAX((CriteriTecnici!$C$5:$C$6173=$C160)*(CriteriTecnici!$E$5:$E$6173="G")*(CriteriTecnici!$T$5:$T$6173="SI")*IFERROR(CriteriTecnici!$O$5:$O$6173*1,0)))&gt;0,MIN(7,SUMIFS(CriteriTecnici!$O:$O,CriteriTecnici!$Q:$Q,$A160&amp;"|"&amp;$C160,CriteriTecnici!$E:$E,"G")*(7/SUMPRODUCT(MAX((CriteriTecnici!$C$5:$C$6173=$C160)*(CriteriTecnici!$E$5:$E$6173="G")*(CriteriTecnici!$T$5:$T$6173="SI")*IFERROR(CriteriTecnici!$O$5:$O$6173*1,0))))),0),4),0),IFERROR($N160*1,0)),0))</f>
        <v/>
      </c>
      <c r="F160" s="20" t="n"/>
      <c r="G160" s="21">
        <f>IF($A160="","",IF(IFERROR(VALUE($D160),0)&lt;&gt;1,"NO",IF(IFERROR(VALUE($O160),0)&gt;=Parametri!$B$2,"SI","NO")))</f>
        <v/>
      </c>
      <c r="H160" s="21">
        <f>IF($G160="SI",SUMPRODUCT(MAX(($C$2:$C$200=$C160)*(IFERROR($D$2:$D$200*1,0)=1)*(IFERROR($O$2:$O$200*1,0)&gt;=Parametri!$B$2)*IFERROR($F$2:$F$200*1,0))),0)</f>
        <v/>
      </c>
      <c r="I160" s="21">
        <f>IF($G160="SI",IF($H160&gt;0,30*(IFERROR($F160*1,0)/$H160),0),0)</f>
        <v/>
      </c>
      <c r="J160" s="21">
        <f>IF($A160="",0,IF($G160="SI",ROUND(IFERROR($E160*1,0)+$I160,4),ROUND(IFERROR($E160*1,0),4)))</f>
        <v/>
      </c>
      <c r="K160" s="21">
        <f>IF($A160="","",IF(IFERROR(VALUE($D160),0)&lt;&gt;1,"Non attiva",IF(IFERROR(VALUE($O160),0)&lt;Parametri!$B$2,"Sotto soglia","")))</f>
        <v/>
      </c>
      <c r="L160" s="21">
        <f>IF($A160="","",$A160&amp;"|"&amp;$C160)</f>
        <v/>
      </c>
      <c r="M160" s="21">
        <f>IF($A160="","",$C160&amp;"|"&amp;TEXT($J160,"0.0000"))</f>
        <v/>
      </c>
      <c r="N160" s="21" t="n"/>
      <c r="O160" s="21">
        <f>IF($A160="",0,IFERROR(IF(SUMIFS(CriteriTecnici!$O:$O,CriteriTecnici!$Q:$Q,$A160&amp;"|"&amp;$C160)&gt;0,SUMIFS(CriteriTecnici!$O:$O,CriteriTecnici!$Q:$Q,$A160&amp;"|"&amp;$C160,CriteriTecnici!$F:$F,"Q")+SUMIFS(CriteriTecnici!$O:$O,CriteriTecnici!$Q:$Q,$A160&amp;"|"&amp;$C160,CriteriTecnici!$F:$F,"T"),IFERROR($N160*1,0)),0))</f>
        <v/>
      </c>
      <c r="P160" s="21">
        <f>IF($A160="","",IF(SUMIFS(CriteriTecnici!$O:$O,CriteriTecnici!$Q:$Q,$A160&amp;"|"&amp;$C160)&gt;0,"Criteri A-G","Aggregato"))</f>
        <v/>
      </c>
    </row>
    <row r="161">
      <c r="A161" s="20" t="n"/>
      <c r="B161" s="20" t="n"/>
      <c r="C161" s="20" t="n"/>
      <c r="D161" s="20" t="n"/>
      <c r="E161" s="21">
        <f>IF($A161="",0,IFERROR(IF(SUMIFS(CriteriTecnici!$O:$O,CriteriTecnici!$Q:$Q,$A161&amp;"|"&amp;$C161)&gt;0,IF($G161="SI",ROUND(IF(SUMPRODUCT(MAX((CriteriTecnici!$C$5:$C$6173=$C161)*(CriteriTecnici!$E$5:$E$6173="A")*(CriteriTecnici!$T$5:$T$6173="SI")*IFERROR(CriteriTecnici!$O$5:$O$6173*1,0)))&gt;0,MIN(7,SUMIFS(CriteriTecnici!$O:$O,CriteriTecnici!$Q:$Q,$A161&amp;"|"&amp;$C161,CriteriTecnici!$E:$E,"A")*(7/SUMPRODUCT(MAX((CriteriTecnici!$C$5:$C$6173=$C161)*(CriteriTecnici!$E$5:$E$6173="A")*(CriteriTecnici!$T$5:$T$6173="SI")*IFERROR(CriteriTecnici!$O$5:$O$6173*1,0))))),0)+IF(SUMPRODUCT(MAX((CriteriTecnici!$C$5:$C$6173=$C161)*(CriteriTecnici!$E$5:$E$6173="B")*(CriteriTecnici!$T$5:$T$6173="SI")*IFERROR(CriteriTecnici!$O$5:$O$6173*1,0)))&gt;0,MIN(14,SUMIFS(CriteriTecnici!$O:$O,CriteriTecnici!$Q:$Q,$A161&amp;"|"&amp;$C161,CriteriTecnici!$E:$E,"B")*(14/SUMPRODUCT(MAX((CriteriTecnici!$C$5:$C$6173=$C161)*(CriteriTecnici!$E$5:$E$6173="B")*(CriteriTecnici!$T$5:$T$6173="SI")*IFERROR(CriteriTecnici!$O$5:$O$6173*1,0))))),0)+IF(SUMPRODUCT(MAX((CriteriTecnici!$C$5:$C$6173=$C161)*(CriteriTecnici!$E$5:$E$6173="C")*(CriteriTecnici!$T$5:$T$6173="SI")*IFERROR(CriteriTecnici!$O$5:$O$6173*1,0)))&gt;0,MIN(14,SUMIFS(CriteriTecnici!$O:$O,CriteriTecnici!$Q:$Q,$A161&amp;"|"&amp;$C161,CriteriTecnici!$E:$E,"C")*(14/SUMPRODUCT(MAX((CriteriTecnici!$C$5:$C$6173=$C161)*(CriteriTecnici!$E$5:$E$6173="C")*(CriteriTecnici!$T$5:$T$6173="SI")*IFERROR(CriteriTecnici!$O$5:$O$6173*1,0))))),0)+IF(SUMPRODUCT(MAX((CriteriTecnici!$C$5:$C$6173=$C161)*(CriteriTecnici!$E$5:$E$6173="D")*(CriteriTecnici!$T$5:$T$6173="SI")*IFERROR(CriteriTecnici!$O$5:$O$6173*1,0)))&gt;0,MIN(10,SUMIFS(CriteriTecnici!$O:$O,CriteriTecnici!$Q:$Q,$A161&amp;"|"&amp;$C161,CriteriTecnici!$E:$E,"D")*(10/SUMPRODUCT(MAX((CriteriTecnici!$C$5:$C$6173=$C161)*(CriteriTecnici!$E$5:$E$6173="D")*(CriteriTecnici!$T$5:$T$6173="SI")*IFERROR(CriteriTecnici!$O$5:$O$6173*1,0))))),0)+IF(SUMPRODUCT(MAX((CriteriTecnici!$C$5:$C$6173=$C161)*(CriteriTecnici!$E$5:$E$6173="E")*(CriteriTecnici!$T$5:$T$6173="SI")*IFERROR(CriteriTecnici!$O$5:$O$6173*1,0)))&gt;0,MIN(4,SUMIFS(CriteriTecnici!$O:$O,CriteriTecnici!$Q:$Q,$A161&amp;"|"&amp;$C161,CriteriTecnici!$E:$E,"E")*(4/SUMPRODUCT(MAX((CriteriTecnici!$C$5:$C$6173=$C161)*(CriteriTecnici!$E$5:$E$6173="E")*(CriteriTecnici!$T$5:$T$6173="SI")*IFERROR(CriteriTecnici!$O$5:$O$6173*1,0))))),0)+IF(SUMPRODUCT(MAX((CriteriTecnici!$C$5:$C$6173=$C161)*(CriteriTecnici!$E$5:$E$6173="F")*(CriteriTecnici!$T$5:$T$6173="SI")*IFERROR(CriteriTecnici!$O$5:$O$6173*1,0)))&gt;0,MIN(14,SUMIFS(CriteriTecnici!$O:$O,CriteriTecnici!$Q:$Q,$A161&amp;"|"&amp;$C161,CriteriTecnici!$E:$E,"F")*(14/SUMPRODUCT(MAX((CriteriTecnici!$C$5:$C$6173=$C161)*(CriteriTecnici!$E$5:$E$6173="F")*(CriteriTecnici!$T$5:$T$6173="SI")*IFERROR(CriteriTecnici!$O$5:$O$6173*1,0))))),0)+IF(SUMPRODUCT(MAX((CriteriTecnici!$C$5:$C$6173=$C161)*(CriteriTecnici!$E$5:$E$6173="G")*(CriteriTecnici!$T$5:$T$6173="SI")*IFERROR(CriteriTecnici!$O$5:$O$6173*1,0)))&gt;0,MIN(7,SUMIFS(CriteriTecnici!$O:$O,CriteriTecnici!$Q:$Q,$A161&amp;"|"&amp;$C161,CriteriTecnici!$E:$E,"G")*(7/SUMPRODUCT(MAX((CriteriTecnici!$C$5:$C$6173=$C161)*(CriteriTecnici!$E$5:$E$6173="G")*(CriteriTecnici!$T$5:$T$6173="SI")*IFERROR(CriteriTecnici!$O$5:$O$6173*1,0))))),0),4),0),IFERROR($N161*1,0)),0))</f>
        <v/>
      </c>
      <c r="F161" s="20" t="n"/>
      <c r="G161" s="21">
        <f>IF($A161="","",IF(IFERROR(VALUE($D161),0)&lt;&gt;1,"NO",IF(IFERROR(VALUE($O161),0)&gt;=Parametri!$B$2,"SI","NO")))</f>
        <v/>
      </c>
      <c r="H161" s="21">
        <f>IF($G161="SI",SUMPRODUCT(MAX(($C$2:$C$200=$C161)*(IFERROR($D$2:$D$200*1,0)=1)*(IFERROR($O$2:$O$200*1,0)&gt;=Parametri!$B$2)*IFERROR($F$2:$F$200*1,0))),0)</f>
        <v/>
      </c>
      <c r="I161" s="21">
        <f>IF($G161="SI",IF($H161&gt;0,30*(IFERROR($F161*1,0)/$H161),0),0)</f>
        <v/>
      </c>
      <c r="J161" s="21">
        <f>IF($A161="",0,IF($G161="SI",ROUND(IFERROR($E161*1,0)+$I161,4),ROUND(IFERROR($E161*1,0),4)))</f>
        <v/>
      </c>
      <c r="K161" s="21">
        <f>IF($A161="","",IF(IFERROR(VALUE($D161),0)&lt;&gt;1,"Non attiva",IF(IFERROR(VALUE($O161),0)&lt;Parametri!$B$2,"Sotto soglia","")))</f>
        <v/>
      </c>
      <c r="L161" s="21">
        <f>IF($A161="","",$A161&amp;"|"&amp;$C161)</f>
        <v/>
      </c>
      <c r="M161" s="21">
        <f>IF($A161="","",$C161&amp;"|"&amp;TEXT($J161,"0.0000"))</f>
        <v/>
      </c>
      <c r="N161" s="21" t="n"/>
      <c r="O161" s="21">
        <f>IF($A161="",0,IFERROR(IF(SUMIFS(CriteriTecnici!$O:$O,CriteriTecnici!$Q:$Q,$A161&amp;"|"&amp;$C161)&gt;0,SUMIFS(CriteriTecnici!$O:$O,CriteriTecnici!$Q:$Q,$A161&amp;"|"&amp;$C161,CriteriTecnici!$F:$F,"Q")+SUMIFS(CriteriTecnici!$O:$O,CriteriTecnici!$Q:$Q,$A161&amp;"|"&amp;$C161,CriteriTecnici!$F:$F,"T"),IFERROR($N161*1,0)),0))</f>
        <v/>
      </c>
      <c r="P161" s="21">
        <f>IF($A161="","",IF(SUMIFS(CriteriTecnici!$O:$O,CriteriTecnici!$Q:$Q,$A161&amp;"|"&amp;$C161)&gt;0,"Criteri A-G","Aggregato"))</f>
        <v/>
      </c>
    </row>
    <row r="162">
      <c r="A162" s="20" t="n"/>
      <c r="B162" s="20" t="n"/>
      <c r="C162" s="20" t="n"/>
      <c r="D162" s="20" t="n"/>
      <c r="E162" s="21">
        <f>IF($A162="",0,IFERROR(IF(SUMIFS(CriteriTecnici!$O:$O,CriteriTecnici!$Q:$Q,$A162&amp;"|"&amp;$C162)&gt;0,IF($G162="SI",ROUND(IF(SUMPRODUCT(MAX((CriteriTecnici!$C$5:$C$6173=$C162)*(CriteriTecnici!$E$5:$E$6173="A")*(CriteriTecnici!$T$5:$T$6173="SI")*IFERROR(CriteriTecnici!$O$5:$O$6173*1,0)))&gt;0,MIN(7,SUMIFS(CriteriTecnici!$O:$O,CriteriTecnici!$Q:$Q,$A162&amp;"|"&amp;$C162,CriteriTecnici!$E:$E,"A")*(7/SUMPRODUCT(MAX((CriteriTecnici!$C$5:$C$6173=$C162)*(CriteriTecnici!$E$5:$E$6173="A")*(CriteriTecnici!$T$5:$T$6173="SI")*IFERROR(CriteriTecnici!$O$5:$O$6173*1,0))))),0)+IF(SUMPRODUCT(MAX((CriteriTecnici!$C$5:$C$6173=$C162)*(CriteriTecnici!$E$5:$E$6173="B")*(CriteriTecnici!$T$5:$T$6173="SI")*IFERROR(CriteriTecnici!$O$5:$O$6173*1,0)))&gt;0,MIN(14,SUMIFS(CriteriTecnici!$O:$O,CriteriTecnici!$Q:$Q,$A162&amp;"|"&amp;$C162,CriteriTecnici!$E:$E,"B")*(14/SUMPRODUCT(MAX((CriteriTecnici!$C$5:$C$6173=$C162)*(CriteriTecnici!$E$5:$E$6173="B")*(CriteriTecnici!$T$5:$T$6173="SI")*IFERROR(CriteriTecnici!$O$5:$O$6173*1,0))))),0)+IF(SUMPRODUCT(MAX((CriteriTecnici!$C$5:$C$6173=$C162)*(CriteriTecnici!$E$5:$E$6173="C")*(CriteriTecnici!$T$5:$T$6173="SI")*IFERROR(CriteriTecnici!$O$5:$O$6173*1,0)))&gt;0,MIN(14,SUMIFS(CriteriTecnici!$O:$O,CriteriTecnici!$Q:$Q,$A162&amp;"|"&amp;$C162,CriteriTecnici!$E:$E,"C")*(14/SUMPRODUCT(MAX((CriteriTecnici!$C$5:$C$6173=$C162)*(CriteriTecnici!$E$5:$E$6173="C")*(CriteriTecnici!$T$5:$T$6173="SI")*IFERROR(CriteriTecnici!$O$5:$O$6173*1,0))))),0)+IF(SUMPRODUCT(MAX((CriteriTecnici!$C$5:$C$6173=$C162)*(CriteriTecnici!$E$5:$E$6173="D")*(CriteriTecnici!$T$5:$T$6173="SI")*IFERROR(CriteriTecnici!$O$5:$O$6173*1,0)))&gt;0,MIN(10,SUMIFS(CriteriTecnici!$O:$O,CriteriTecnici!$Q:$Q,$A162&amp;"|"&amp;$C162,CriteriTecnici!$E:$E,"D")*(10/SUMPRODUCT(MAX((CriteriTecnici!$C$5:$C$6173=$C162)*(CriteriTecnici!$E$5:$E$6173="D")*(CriteriTecnici!$T$5:$T$6173="SI")*IFERROR(CriteriTecnici!$O$5:$O$6173*1,0))))),0)+IF(SUMPRODUCT(MAX((CriteriTecnici!$C$5:$C$6173=$C162)*(CriteriTecnici!$E$5:$E$6173="E")*(CriteriTecnici!$T$5:$T$6173="SI")*IFERROR(CriteriTecnici!$O$5:$O$6173*1,0)))&gt;0,MIN(4,SUMIFS(CriteriTecnici!$O:$O,CriteriTecnici!$Q:$Q,$A162&amp;"|"&amp;$C162,CriteriTecnici!$E:$E,"E")*(4/SUMPRODUCT(MAX((CriteriTecnici!$C$5:$C$6173=$C162)*(CriteriTecnici!$E$5:$E$6173="E")*(CriteriTecnici!$T$5:$T$6173="SI")*IFERROR(CriteriTecnici!$O$5:$O$6173*1,0))))),0)+IF(SUMPRODUCT(MAX((CriteriTecnici!$C$5:$C$6173=$C162)*(CriteriTecnici!$E$5:$E$6173="F")*(CriteriTecnici!$T$5:$T$6173="SI")*IFERROR(CriteriTecnici!$O$5:$O$6173*1,0)))&gt;0,MIN(14,SUMIFS(CriteriTecnici!$O:$O,CriteriTecnici!$Q:$Q,$A162&amp;"|"&amp;$C162,CriteriTecnici!$E:$E,"F")*(14/SUMPRODUCT(MAX((CriteriTecnici!$C$5:$C$6173=$C162)*(CriteriTecnici!$E$5:$E$6173="F")*(CriteriTecnici!$T$5:$T$6173="SI")*IFERROR(CriteriTecnici!$O$5:$O$6173*1,0))))),0)+IF(SUMPRODUCT(MAX((CriteriTecnici!$C$5:$C$6173=$C162)*(CriteriTecnici!$E$5:$E$6173="G")*(CriteriTecnici!$T$5:$T$6173="SI")*IFERROR(CriteriTecnici!$O$5:$O$6173*1,0)))&gt;0,MIN(7,SUMIFS(CriteriTecnici!$O:$O,CriteriTecnici!$Q:$Q,$A162&amp;"|"&amp;$C162,CriteriTecnici!$E:$E,"G")*(7/SUMPRODUCT(MAX((CriteriTecnici!$C$5:$C$6173=$C162)*(CriteriTecnici!$E$5:$E$6173="G")*(CriteriTecnici!$T$5:$T$6173="SI")*IFERROR(CriteriTecnici!$O$5:$O$6173*1,0))))),0),4),0),IFERROR($N162*1,0)),0))</f>
        <v/>
      </c>
      <c r="F162" s="20" t="n"/>
      <c r="G162" s="21">
        <f>IF($A162="","",IF(IFERROR(VALUE($D162),0)&lt;&gt;1,"NO",IF(IFERROR(VALUE($O162),0)&gt;=Parametri!$B$2,"SI","NO")))</f>
        <v/>
      </c>
      <c r="H162" s="21">
        <f>IF($G162="SI",SUMPRODUCT(MAX(($C$2:$C$200=$C162)*(IFERROR($D$2:$D$200*1,0)=1)*(IFERROR($O$2:$O$200*1,0)&gt;=Parametri!$B$2)*IFERROR($F$2:$F$200*1,0))),0)</f>
        <v/>
      </c>
      <c r="I162" s="21">
        <f>IF($G162="SI",IF($H162&gt;0,30*(IFERROR($F162*1,0)/$H162),0),0)</f>
        <v/>
      </c>
      <c r="J162" s="21">
        <f>IF($A162="",0,IF($G162="SI",ROUND(IFERROR($E162*1,0)+$I162,4),ROUND(IFERROR($E162*1,0),4)))</f>
        <v/>
      </c>
      <c r="K162" s="21">
        <f>IF($A162="","",IF(IFERROR(VALUE($D162),0)&lt;&gt;1,"Non attiva",IF(IFERROR(VALUE($O162),0)&lt;Parametri!$B$2,"Sotto soglia","")))</f>
        <v/>
      </c>
      <c r="L162" s="21">
        <f>IF($A162="","",$A162&amp;"|"&amp;$C162)</f>
        <v/>
      </c>
      <c r="M162" s="21">
        <f>IF($A162="","",$C162&amp;"|"&amp;TEXT($J162,"0.0000"))</f>
        <v/>
      </c>
      <c r="N162" s="21" t="n"/>
      <c r="O162" s="21">
        <f>IF($A162="",0,IFERROR(IF(SUMIFS(CriteriTecnici!$O:$O,CriteriTecnici!$Q:$Q,$A162&amp;"|"&amp;$C162)&gt;0,SUMIFS(CriteriTecnici!$O:$O,CriteriTecnici!$Q:$Q,$A162&amp;"|"&amp;$C162,CriteriTecnici!$F:$F,"Q")+SUMIFS(CriteriTecnici!$O:$O,CriteriTecnici!$Q:$Q,$A162&amp;"|"&amp;$C162,CriteriTecnici!$F:$F,"T"),IFERROR($N162*1,0)),0))</f>
        <v/>
      </c>
      <c r="P162" s="21">
        <f>IF($A162="","",IF(SUMIFS(CriteriTecnici!$O:$O,CriteriTecnici!$Q:$Q,$A162&amp;"|"&amp;$C162)&gt;0,"Criteri A-G","Aggregato"))</f>
        <v/>
      </c>
    </row>
    <row r="163">
      <c r="A163" s="20" t="n"/>
      <c r="B163" s="20" t="n"/>
      <c r="C163" s="20" t="n"/>
      <c r="D163" s="20" t="n"/>
      <c r="E163" s="21">
        <f>IF($A163="",0,IFERROR(IF(SUMIFS(CriteriTecnici!$O:$O,CriteriTecnici!$Q:$Q,$A163&amp;"|"&amp;$C163)&gt;0,IF($G163="SI",ROUND(IF(SUMPRODUCT(MAX((CriteriTecnici!$C$5:$C$6173=$C163)*(CriteriTecnici!$E$5:$E$6173="A")*(CriteriTecnici!$T$5:$T$6173="SI")*IFERROR(CriteriTecnici!$O$5:$O$6173*1,0)))&gt;0,MIN(7,SUMIFS(CriteriTecnici!$O:$O,CriteriTecnici!$Q:$Q,$A163&amp;"|"&amp;$C163,CriteriTecnici!$E:$E,"A")*(7/SUMPRODUCT(MAX((CriteriTecnici!$C$5:$C$6173=$C163)*(CriteriTecnici!$E$5:$E$6173="A")*(CriteriTecnici!$T$5:$T$6173="SI")*IFERROR(CriteriTecnici!$O$5:$O$6173*1,0))))),0)+IF(SUMPRODUCT(MAX((CriteriTecnici!$C$5:$C$6173=$C163)*(CriteriTecnici!$E$5:$E$6173="B")*(CriteriTecnici!$T$5:$T$6173="SI")*IFERROR(CriteriTecnici!$O$5:$O$6173*1,0)))&gt;0,MIN(14,SUMIFS(CriteriTecnici!$O:$O,CriteriTecnici!$Q:$Q,$A163&amp;"|"&amp;$C163,CriteriTecnici!$E:$E,"B")*(14/SUMPRODUCT(MAX((CriteriTecnici!$C$5:$C$6173=$C163)*(CriteriTecnici!$E$5:$E$6173="B")*(CriteriTecnici!$T$5:$T$6173="SI")*IFERROR(CriteriTecnici!$O$5:$O$6173*1,0))))),0)+IF(SUMPRODUCT(MAX((CriteriTecnici!$C$5:$C$6173=$C163)*(CriteriTecnici!$E$5:$E$6173="C")*(CriteriTecnici!$T$5:$T$6173="SI")*IFERROR(CriteriTecnici!$O$5:$O$6173*1,0)))&gt;0,MIN(14,SUMIFS(CriteriTecnici!$O:$O,CriteriTecnici!$Q:$Q,$A163&amp;"|"&amp;$C163,CriteriTecnici!$E:$E,"C")*(14/SUMPRODUCT(MAX((CriteriTecnici!$C$5:$C$6173=$C163)*(CriteriTecnici!$E$5:$E$6173="C")*(CriteriTecnici!$T$5:$T$6173="SI")*IFERROR(CriteriTecnici!$O$5:$O$6173*1,0))))),0)+IF(SUMPRODUCT(MAX((CriteriTecnici!$C$5:$C$6173=$C163)*(CriteriTecnici!$E$5:$E$6173="D")*(CriteriTecnici!$T$5:$T$6173="SI")*IFERROR(CriteriTecnici!$O$5:$O$6173*1,0)))&gt;0,MIN(10,SUMIFS(CriteriTecnici!$O:$O,CriteriTecnici!$Q:$Q,$A163&amp;"|"&amp;$C163,CriteriTecnici!$E:$E,"D")*(10/SUMPRODUCT(MAX((CriteriTecnici!$C$5:$C$6173=$C163)*(CriteriTecnici!$E$5:$E$6173="D")*(CriteriTecnici!$T$5:$T$6173="SI")*IFERROR(CriteriTecnici!$O$5:$O$6173*1,0))))),0)+IF(SUMPRODUCT(MAX((CriteriTecnici!$C$5:$C$6173=$C163)*(CriteriTecnici!$E$5:$E$6173="E")*(CriteriTecnici!$T$5:$T$6173="SI")*IFERROR(CriteriTecnici!$O$5:$O$6173*1,0)))&gt;0,MIN(4,SUMIFS(CriteriTecnici!$O:$O,CriteriTecnici!$Q:$Q,$A163&amp;"|"&amp;$C163,CriteriTecnici!$E:$E,"E")*(4/SUMPRODUCT(MAX((CriteriTecnici!$C$5:$C$6173=$C163)*(CriteriTecnici!$E$5:$E$6173="E")*(CriteriTecnici!$T$5:$T$6173="SI")*IFERROR(CriteriTecnici!$O$5:$O$6173*1,0))))),0)+IF(SUMPRODUCT(MAX((CriteriTecnici!$C$5:$C$6173=$C163)*(CriteriTecnici!$E$5:$E$6173="F")*(CriteriTecnici!$T$5:$T$6173="SI")*IFERROR(CriteriTecnici!$O$5:$O$6173*1,0)))&gt;0,MIN(14,SUMIFS(CriteriTecnici!$O:$O,CriteriTecnici!$Q:$Q,$A163&amp;"|"&amp;$C163,CriteriTecnici!$E:$E,"F")*(14/SUMPRODUCT(MAX((CriteriTecnici!$C$5:$C$6173=$C163)*(CriteriTecnici!$E$5:$E$6173="F")*(CriteriTecnici!$T$5:$T$6173="SI")*IFERROR(CriteriTecnici!$O$5:$O$6173*1,0))))),0)+IF(SUMPRODUCT(MAX((CriteriTecnici!$C$5:$C$6173=$C163)*(CriteriTecnici!$E$5:$E$6173="G")*(CriteriTecnici!$T$5:$T$6173="SI")*IFERROR(CriteriTecnici!$O$5:$O$6173*1,0)))&gt;0,MIN(7,SUMIFS(CriteriTecnici!$O:$O,CriteriTecnici!$Q:$Q,$A163&amp;"|"&amp;$C163,CriteriTecnici!$E:$E,"G")*(7/SUMPRODUCT(MAX((CriteriTecnici!$C$5:$C$6173=$C163)*(CriteriTecnici!$E$5:$E$6173="G")*(CriteriTecnici!$T$5:$T$6173="SI")*IFERROR(CriteriTecnici!$O$5:$O$6173*1,0))))),0),4),0),IFERROR($N163*1,0)),0))</f>
        <v/>
      </c>
      <c r="F163" s="20" t="n"/>
      <c r="G163" s="21">
        <f>IF($A163="","",IF(IFERROR(VALUE($D163),0)&lt;&gt;1,"NO",IF(IFERROR(VALUE($O163),0)&gt;=Parametri!$B$2,"SI","NO")))</f>
        <v/>
      </c>
      <c r="H163" s="21">
        <f>IF($G163="SI",SUMPRODUCT(MAX(($C$2:$C$200=$C163)*(IFERROR($D$2:$D$200*1,0)=1)*(IFERROR($O$2:$O$200*1,0)&gt;=Parametri!$B$2)*IFERROR($F$2:$F$200*1,0))),0)</f>
        <v/>
      </c>
      <c r="I163" s="21">
        <f>IF($G163="SI",IF($H163&gt;0,30*(IFERROR($F163*1,0)/$H163),0),0)</f>
        <v/>
      </c>
      <c r="J163" s="21">
        <f>IF($A163="",0,IF($G163="SI",ROUND(IFERROR($E163*1,0)+$I163,4),ROUND(IFERROR($E163*1,0),4)))</f>
        <v/>
      </c>
      <c r="K163" s="21">
        <f>IF($A163="","",IF(IFERROR(VALUE($D163),0)&lt;&gt;1,"Non attiva",IF(IFERROR(VALUE($O163),0)&lt;Parametri!$B$2,"Sotto soglia","")))</f>
        <v/>
      </c>
      <c r="L163" s="21">
        <f>IF($A163="","",$A163&amp;"|"&amp;$C163)</f>
        <v/>
      </c>
      <c r="M163" s="21">
        <f>IF($A163="","",$C163&amp;"|"&amp;TEXT($J163,"0.0000"))</f>
        <v/>
      </c>
      <c r="N163" s="21" t="n"/>
      <c r="O163" s="21">
        <f>IF($A163="",0,IFERROR(IF(SUMIFS(CriteriTecnici!$O:$O,CriteriTecnici!$Q:$Q,$A163&amp;"|"&amp;$C163)&gt;0,SUMIFS(CriteriTecnici!$O:$O,CriteriTecnici!$Q:$Q,$A163&amp;"|"&amp;$C163,CriteriTecnici!$F:$F,"Q")+SUMIFS(CriteriTecnici!$O:$O,CriteriTecnici!$Q:$Q,$A163&amp;"|"&amp;$C163,CriteriTecnici!$F:$F,"T"),IFERROR($N163*1,0)),0))</f>
        <v/>
      </c>
      <c r="P163" s="21">
        <f>IF($A163="","",IF(SUMIFS(CriteriTecnici!$O:$O,CriteriTecnici!$Q:$Q,$A163&amp;"|"&amp;$C163)&gt;0,"Criteri A-G","Aggregato"))</f>
        <v/>
      </c>
    </row>
    <row r="164">
      <c r="A164" s="20" t="n"/>
      <c r="B164" s="20" t="n"/>
      <c r="C164" s="20" t="n"/>
      <c r="D164" s="20" t="n"/>
      <c r="E164" s="21">
        <f>IF($A164="",0,IFERROR(IF(SUMIFS(CriteriTecnici!$O:$O,CriteriTecnici!$Q:$Q,$A164&amp;"|"&amp;$C164)&gt;0,IF($G164="SI",ROUND(IF(SUMPRODUCT(MAX((CriteriTecnici!$C$5:$C$6173=$C164)*(CriteriTecnici!$E$5:$E$6173="A")*(CriteriTecnici!$T$5:$T$6173="SI")*IFERROR(CriteriTecnici!$O$5:$O$6173*1,0)))&gt;0,MIN(7,SUMIFS(CriteriTecnici!$O:$O,CriteriTecnici!$Q:$Q,$A164&amp;"|"&amp;$C164,CriteriTecnici!$E:$E,"A")*(7/SUMPRODUCT(MAX((CriteriTecnici!$C$5:$C$6173=$C164)*(CriteriTecnici!$E$5:$E$6173="A")*(CriteriTecnici!$T$5:$T$6173="SI")*IFERROR(CriteriTecnici!$O$5:$O$6173*1,0))))),0)+IF(SUMPRODUCT(MAX((CriteriTecnici!$C$5:$C$6173=$C164)*(CriteriTecnici!$E$5:$E$6173="B")*(CriteriTecnici!$T$5:$T$6173="SI")*IFERROR(CriteriTecnici!$O$5:$O$6173*1,0)))&gt;0,MIN(14,SUMIFS(CriteriTecnici!$O:$O,CriteriTecnici!$Q:$Q,$A164&amp;"|"&amp;$C164,CriteriTecnici!$E:$E,"B")*(14/SUMPRODUCT(MAX((CriteriTecnici!$C$5:$C$6173=$C164)*(CriteriTecnici!$E$5:$E$6173="B")*(CriteriTecnici!$T$5:$T$6173="SI")*IFERROR(CriteriTecnici!$O$5:$O$6173*1,0))))),0)+IF(SUMPRODUCT(MAX((CriteriTecnici!$C$5:$C$6173=$C164)*(CriteriTecnici!$E$5:$E$6173="C")*(CriteriTecnici!$T$5:$T$6173="SI")*IFERROR(CriteriTecnici!$O$5:$O$6173*1,0)))&gt;0,MIN(14,SUMIFS(CriteriTecnici!$O:$O,CriteriTecnici!$Q:$Q,$A164&amp;"|"&amp;$C164,CriteriTecnici!$E:$E,"C")*(14/SUMPRODUCT(MAX((CriteriTecnici!$C$5:$C$6173=$C164)*(CriteriTecnici!$E$5:$E$6173="C")*(CriteriTecnici!$T$5:$T$6173="SI")*IFERROR(CriteriTecnici!$O$5:$O$6173*1,0))))),0)+IF(SUMPRODUCT(MAX((CriteriTecnici!$C$5:$C$6173=$C164)*(CriteriTecnici!$E$5:$E$6173="D")*(CriteriTecnici!$T$5:$T$6173="SI")*IFERROR(CriteriTecnici!$O$5:$O$6173*1,0)))&gt;0,MIN(10,SUMIFS(CriteriTecnici!$O:$O,CriteriTecnici!$Q:$Q,$A164&amp;"|"&amp;$C164,CriteriTecnici!$E:$E,"D")*(10/SUMPRODUCT(MAX((CriteriTecnici!$C$5:$C$6173=$C164)*(CriteriTecnici!$E$5:$E$6173="D")*(CriteriTecnici!$T$5:$T$6173="SI")*IFERROR(CriteriTecnici!$O$5:$O$6173*1,0))))),0)+IF(SUMPRODUCT(MAX((CriteriTecnici!$C$5:$C$6173=$C164)*(CriteriTecnici!$E$5:$E$6173="E")*(CriteriTecnici!$T$5:$T$6173="SI")*IFERROR(CriteriTecnici!$O$5:$O$6173*1,0)))&gt;0,MIN(4,SUMIFS(CriteriTecnici!$O:$O,CriteriTecnici!$Q:$Q,$A164&amp;"|"&amp;$C164,CriteriTecnici!$E:$E,"E")*(4/SUMPRODUCT(MAX((CriteriTecnici!$C$5:$C$6173=$C164)*(CriteriTecnici!$E$5:$E$6173="E")*(CriteriTecnici!$T$5:$T$6173="SI")*IFERROR(CriteriTecnici!$O$5:$O$6173*1,0))))),0)+IF(SUMPRODUCT(MAX((CriteriTecnici!$C$5:$C$6173=$C164)*(CriteriTecnici!$E$5:$E$6173="F")*(CriteriTecnici!$T$5:$T$6173="SI")*IFERROR(CriteriTecnici!$O$5:$O$6173*1,0)))&gt;0,MIN(14,SUMIFS(CriteriTecnici!$O:$O,CriteriTecnici!$Q:$Q,$A164&amp;"|"&amp;$C164,CriteriTecnici!$E:$E,"F")*(14/SUMPRODUCT(MAX((CriteriTecnici!$C$5:$C$6173=$C164)*(CriteriTecnici!$E$5:$E$6173="F")*(CriteriTecnici!$T$5:$T$6173="SI")*IFERROR(CriteriTecnici!$O$5:$O$6173*1,0))))),0)+IF(SUMPRODUCT(MAX((CriteriTecnici!$C$5:$C$6173=$C164)*(CriteriTecnici!$E$5:$E$6173="G")*(CriteriTecnici!$T$5:$T$6173="SI")*IFERROR(CriteriTecnici!$O$5:$O$6173*1,0)))&gt;0,MIN(7,SUMIFS(CriteriTecnici!$O:$O,CriteriTecnici!$Q:$Q,$A164&amp;"|"&amp;$C164,CriteriTecnici!$E:$E,"G")*(7/SUMPRODUCT(MAX((CriteriTecnici!$C$5:$C$6173=$C164)*(CriteriTecnici!$E$5:$E$6173="G")*(CriteriTecnici!$T$5:$T$6173="SI")*IFERROR(CriteriTecnici!$O$5:$O$6173*1,0))))),0),4),0),IFERROR($N164*1,0)),0))</f>
        <v/>
      </c>
      <c r="F164" s="20" t="n"/>
      <c r="G164" s="21">
        <f>IF($A164="","",IF(IFERROR(VALUE($D164),0)&lt;&gt;1,"NO",IF(IFERROR(VALUE($O164),0)&gt;=Parametri!$B$2,"SI","NO")))</f>
        <v/>
      </c>
      <c r="H164" s="21">
        <f>IF($G164="SI",SUMPRODUCT(MAX(($C$2:$C$200=$C164)*(IFERROR($D$2:$D$200*1,0)=1)*(IFERROR($O$2:$O$200*1,0)&gt;=Parametri!$B$2)*IFERROR($F$2:$F$200*1,0))),0)</f>
        <v/>
      </c>
      <c r="I164" s="21">
        <f>IF($G164="SI",IF($H164&gt;0,30*(IFERROR($F164*1,0)/$H164),0),0)</f>
        <v/>
      </c>
      <c r="J164" s="21">
        <f>IF($A164="",0,IF($G164="SI",ROUND(IFERROR($E164*1,0)+$I164,4),ROUND(IFERROR($E164*1,0),4)))</f>
        <v/>
      </c>
      <c r="K164" s="21">
        <f>IF($A164="","",IF(IFERROR(VALUE($D164),0)&lt;&gt;1,"Non attiva",IF(IFERROR(VALUE($O164),0)&lt;Parametri!$B$2,"Sotto soglia","")))</f>
        <v/>
      </c>
      <c r="L164" s="21">
        <f>IF($A164="","",$A164&amp;"|"&amp;$C164)</f>
        <v/>
      </c>
      <c r="M164" s="21">
        <f>IF($A164="","",$C164&amp;"|"&amp;TEXT($J164,"0.0000"))</f>
        <v/>
      </c>
      <c r="N164" s="21" t="n"/>
      <c r="O164" s="21">
        <f>IF($A164="",0,IFERROR(IF(SUMIFS(CriteriTecnici!$O:$O,CriteriTecnici!$Q:$Q,$A164&amp;"|"&amp;$C164)&gt;0,SUMIFS(CriteriTecnici!$O:$O,CriteriTecnici!$Q:$Q,$A164&amp;"|"&amp;$C164,CriteriTecnici!$F:$F,"Q")+SUMIFS(CriteriTecnici!$O:$O,CriteriTecnici!$Q:$Q,$A164&amp;"|"&amp;$C164,CriteriTecnici!$F:$F,"T"),IFERROR($N164*1,0)),0))</f>
        <v/>
      </c>
      <c r="P164" s="21">
        <f>IF($A164="","",IF(SUMIFS(CriteriTecnici!$O:$O,CriteriTecnici!$Q:$Q,$A164&amp;"|"&amp;$C164)&gt;0,"Criteri A-G","Aggregato"))</f>
        <v/>
      </c>
    </row>
    <row r="165">
      <c r="A165" s="20" t="n"/>
      <c r="B165" s="20" t="n"/>
      <c r="C165" s="20" t="n"/>
      <c r="D165" s="20" t="n"/>
      <c r="E165" s="21">
        <f>IF($A165="",0,IFERROR(IF(SUMIFS(CriteriTecnici!$O:$O,CriteriTecnici!$Q:$Q,$A165&amp;"|"&amp;$C165)&gt;0,IF($G165="SI",ROUND(IF(SUMPRODUCT(MAX((CriteriTecnici!$C$5:$C$6173=$C165)*(CriteriTecnici!$E$5:$E$6173="A")*(CriteriTecnici!$T$5:$T$6173="SI")*IFERROR(CriteriTecnici!$O$5:$O$6173*1,0)))&gt;0,MIN(7,SUMIFS(CriteriTecnici!$O:$O,CriteriTecnici!$Q:$Q,$A165&amp;"|"&amp;$C165,CriteriTecnici!$E:$E,"A")*(7/SUMPRODUCT(MAX((CriteriTecnici!$C$5:$C$6173=$C165)*(CriteriTecnici!$E$5:$E$6173="A")*(CriteriTecnici!$T$5:$T$6173="SI")*IFERROR(CriteriTecnici!$O$5:$O$6173*1,0))))),0)+IF(SUMPRODUCT(MAX((CriteriTecnici!$C$5:$C$6173=$C165)*(CriteriTecnici!$E$5:$E$6173="B")*(CriteriTecnici!$T$5:$T$6173="SI")*IFERROR(CriteriTecnici!$O$5:$O$6173*1,0)))&gt;0,MIN(14,SUMIFS(CriteriTecnici!$O:$O,CriteriTecnici!$Q:$Q,$A165&amp;"|"&amp;$C165,CriteriTecnici!$E:$E,"B")*(14/SUMPRODUCT(MAX((CriteriTecnici!$C$5:$C$6173=$C165)*(CriteriTecnici!$E$5:$E$6173="B")*(CriteriTecnici!$T$5:$T$6173="SI")*IFERROR(CriteriTecnici!$O$5:$O$6173*1,0))))),0)+IF(SUMPRODUCT(MAX((CriteriTecnici!$C$5:$C$6173=$C165)*(CriteriTecnici!$E$5:$E$6173="C")*(CriteriTecnici!$T$5:$T$6173="SI")*IFERROR(CriteriTecnici!$O$5:$O$6173*1,0)))&gt;0,MIN(14,SUMIFS(CriteriTecnici!$O:$O,CriteriTecnici!$Q:$Q,$A165&amp;"|"&amp;$C165,CriteriTecnici!$E:$E,"C")*(14/SUMPRODUCT(MAX((CriteriTecnici!$C$5:$C$6173=$C165)*(CriteriTecnici!$E$5:$E$6173="C")*(CriteriTecnici!$T$5:$T$6173="SI")*IFERROR(CriteriTecnici!$O$5:$O$6173*1,0))))),0)+IF(SUMPRODUCT(MAX((CriteriTecnici!$C$5:$C$6173=$C165)*(CriteriTecnici!$E$5:$E$6173="D")*(CriteriTecnici!$T$5:$T$6173="SI")*IFERROR(CriteriTecnici!$O$5:$O$6173*1,0)))&gt;0,MIN(10,SUMIFS(CriteriTecnici!$O:$O,CriteriTecnici!$Q:$Q,$A165&amp;"|"&amp;$C165,CriteriTecnici!$E:$E,"D")*(10/SUMPRODUCT(MAX((CriteriTecnici!$C$5:$C$6173=$C165)*(CriteriTecnici!$E$5:$E$6173="D")*(CriteriTecnici!$T$5:$T$6173="SI")*IFERROR(CriteriTecnici!$O$5:$O$6173*1,0))))),0)+IF(SUMPRODUCT(MAX((CriteriTecnici!$C$5:$C$6173=$C165)*(CriteriTecnici!$E$5:$E$6173="E")*(CriteriTecnici!$T$5:$T$6173="SI")*IFERROR(CriteriTecnici!$O$5:$O$6173*1,0)))&gt;0,MIN(4,SUMIFS(CriteriTecnici!$O:$O,CriteriTecnici!$Q:$Q,$A165&amp;"|"&amp;$C165,CriteriTecnici!$E:$E,"E")*(4/SUMPRODUCT(MAX((CriteriTecnici!$C$5:$C$6173=$C165)*(CriteriTecnici!$E$5:$E$6173="E")*(CriteriTecnici!$T$5:$T$6173="SI")*IFERROR(CriteriTecnici!$O$5:$O$6173*1,0))))),0)+IF(SUMPRODUCT(MAX((CriteriTecnici!$C$5:$C$6173=$C165)*(CriteriTecnici!$E$5:$E$6173="F")*(CriteriTecnici!$T$5:$T$6173="SI")*IFERROR(CriteriTecnici!$O$5:$O$6173*1,0)))&gt;0,MIN(14,SUMIFS(CriteriTecnici!$O:$O,CriteriTecnici!$Q:$Q,$A165&amp;"|"&amp;$C165,CriteriTecnici!$E:$E,"F")*(14/SUMPRODUCT(MAX((CriteriTecnici!$C$5:$C$6173=$C165)*(CriteriTecnici!$E$5:$E$6173="F")*(CriteriTecnici!$T$5:$T$6173="SI")*IFERROR(CriteriTecnici!$O$5:$O$6173*1,0))))),0)+IF(SUMPRODUCT(MAX((CriteriTecnici!$C$5:$C$6173=$C165)*(CriteriTecnici!$E$5:$E$6173="G")*(CriteriTecnici!$T$5:$T$6173="SI")*IFERROR(CriteriTecnici!$O$5:$O$6173*1,0)))&gt;0,MIN(7,SUMIFS(CriteriTecnici!$O:$O,CriteriTecnici!$Q:$Q,$A165&amp;"|"&amp;$C165,CriteriTecnici!$E:$E,"G")*(7/SUMPRODUCT(MAX((CriteriTecnici!$C$5:$C$6173=$C165)*(CriteriTecnici!$E$5:$E$6173="G")*(CriteriTecnici!$T$5:$T$6173="SI")*IFERROR(CriteriTecnici!$O$5:$O$6173*1,0))))),0),4),0),IFERROR($N165*1,0)),0))</f>
        <v/>
      </c>
      <c r="F165" s="20" t="n"/>
      <c r="G165" s="21">
        <f>IF($A165="","",IF(IFERROR(VALUE($D165),0)&lt;&gt;1,"NO",IF(IFERROR(VALUE($O165),0)&gt;=Parametri!$B$2,"SI","NO")))</f>
        <v/>
      </c>
      <c r="H165" s="21">
        <f>IF($G165="SI",SUMPRODUCT(MAX(($C$2:$C$200=$C165)*(IFERROR($D$2:$D$200*1,0)=1)*(IFERROR($O$2:$O$200*1,0)&gt;=Parametri!$B$2)*IFERROR($F$2:$F$200*1,0))),0)</f>
        <v/>
      </c>
      <c r="I165" s="21">
        <f>IF($G165="SI",IF($H165&gt;0,30*(IFERROR($F165*1,0)/$H165),0),0)</f>
        <v/>
      </c>
      <c r="J165" s="21">
        <f>IF($A165="",0,IF($G165="SI",ROUND(IFERROR($E165*1,0)+$I165,4),ROUND(IFERROR($E165*1,0),4)))</f>
        <v/>
      </c>
      <c r="K165" s="21">
        <f>IF($A165="","",IF(IFERROR(VALUE($D165),0)&lt;&gt;1,"Non attiva",IF(IFERROR(VALUE($O165),0)&lt;Parametri!$B$2,"Sotto soglia","")))</f>
        <v/>
      </c>
      <c r="L165" s="21">
        <f>IF($A165="","",$A165&amp;"|"&amp;$C165)</f>
        <v/>
      </c>
      <c r="M165" s="21">
        <f>IF($A165="","",$C165&amp;"|"&amp;TEXT($J165,"0.0000"))</f>
        <v/>
      </c>
      <c r="N165" s="21" t="n"/>
      <c r="O165" s="21">
        <f>IF($A165="",0,IFERROR(IF(SUMIFS(CriteriTecnici!$O:$O,CriteriTecnici!$Q:$Q,$A165&amp;"|"&amp;$C165)&gt;0,SUMIFS(CriteriTecnici!$O:$O,CriteriTecnici!$Q:$Q,$A165&amp;"|"&amp;$C165,CriteriTecnici!$F:$F,"Q")+SUMIFS(CriteriTecnici!$O:$O,CriteriTecnici!$Q:$Q,$A165&amp;"|"&amp;$C165,CriteriTecnici!$F:$F,"T"),IFERROR($N165*1,0)),0))</f>
        <v/>
      </c>
      <c r="P165" s="21">
        <f>IF($A165="","",IF(SUMIFS(CriteriTecnici!$O:$O,CriteriTecnici!$Q:$Q,$A165&amp;"|"&amp;$C165)&gt;0,"Criteri A-G","Aggregato"))</f>
        <v/>
      </c>
    </row>
    <row r="166">
      <c r="A166" s="20" t="n"/>
      <c r="B166" s="20" t="n"/>
      <c r="C166" s="20" t="n"/>
      <c r="D166" s="20" t="n"/>
      <c r="E166" s="21">
        <f>IF($A166="",0,IFERROR(IF(SUMIFS(CriteriTecnici!$O:$O,CriteriTecnici!$Q:$Q,$A166&amp;"|"&amp;$C166)&gt;0,IF($G166="SI",ROUND(IF(SUMPRODUCT(MAX((CriteriTecnici!$C$5:$C$6173=$C166)*(CriteriTecnici!$E$5:$E$6173="A")*(CriteriTecnici!$T$5:$T$6173="SI")*IFERROR(CriteriTecnici!$O$5:$O$6173*1,0)))&gt;0,MIN(7,SUMIFS(CriteriTecnici!$O:$O,CriteriTecnici!$Q:$Q,$A166&amp;"|"&amp;$C166,CriteriTecnici!$E:$E,"A")*(7/SUMPRODUCT(MAX((CriteriTecnici!$C$5:$C$6173=$C166)*(CriteriTecnici!$E$5:$E$6173="A")*(CriteriTecnici!$T$5:$T$6173="SI")*IFERROR(CriteriTecnici!$O$5:$O$6173*1,0))))),0)+IF(SUMPRODUCT(MAX((CriteriTecnici!$C$5:$C$6173=$C166)*(CriteriTecnici!$E$5:$E$6173="B")*(CriteriTecnici!$T$5:$T$6173="SI")*IFERROR(CriteriTecnici!$O$5:$O$6173*1,0)))&gt;0,MIN(14,SUMIFS(CriteriTecnici!$O:$O,CriteriTecnici!$Q:$Q,$A166&amp;"|"&amp;$C166,CriteriTecnici!$E:$E,"B")*(14/SUMPRODUCT(MAX((CriteriTecnici!$C$5:$C$6173=$C166)*(CriteriTecnici!$E$5:$E$6173="B")*(CriteriTecnici!$T$5:$T$6173="SI")*IFERROR(CriteriTecnici!$O$5:$O$6173*1,0))))),0)+IF(SUMPRODUCT(MAX((CriteriTecnici!$C$5:$C$6173=$C166)*(CriteriTecnici!$E$5:$E$6173="C")*(CriteriTecnici!$T$5:$T$6173="SI")*IFERROR(CriteriTecnici!$O$5:$O$6173*1,0)))&gt;0,MIN(14,SUMIFS(CriteriTecnici!$O:$O,CriteriTecnici!$Q:$Q,$A166&amp;"|"&amp;$C166,CriteriTecnici!$E:$E,"C")*(14/SUMPRODUCT(MAX((CriteriTecnici!$C$5:$C$6173=$C166)*(CriteriTecnici!$E$5:$E$6173="C")*(CriteriTecnici!$T$5:$T$6173="SI")*IFERROR(CriteriTecnici!$O$5:$O$6173*1,0))))),0)+IF(SUMPRODUCT(MAX((CriteriTecnici!$C$5:$C$6173=$C166)*(CriteriTecnici!$E$5:$E$6173="D")*(CriteriTecnici!$T$5:$T$6173="SI")*IFERROR(CriteriTecnici!$O$5:$O$6173*1,0)))&gt;0,MIN(10,SUMIFS(CriteriTecnici!$O:$O,CriteriTecnici!$Q:$Q,$A166&amp;"|"&amp;$C166,CriteriTecnici!$E:$E,"D")*(10/SUMPRODUCT(MAX((CriteriTecnici!$C$5:$C$6173=$C166)*(CriteriTecnici!$E$5:$E$6173="D")*(CriteriTecnici!$T$5:$T$6173="SI")*IFERROR(CriteriTecnici!$O$5:$O$6173*1,0))))),0)+IF(SUMPRODUCT(MAX((CriteriTecnici!$C$5:$C$6173=$C166)*(CriteriTecnici!$E$5:$E$6173="E")*(CriteriTecnici!$T$5:$T$6173="SI")*IFERROR(CriteriTecnici!$O$5:$O$6173*1,0)))&gt;0,MIN(4,SUMIFS(CriteriTecnici!$O:$O,CriteriTecnici!$Q:$Q,$A166&amp;"|"&amp;$C166,CriteriTecnici!$E:$E,"E")*(4/SUMPRODUCT(MAX((CriteriTecnici!$C$5:$C$6173=$C166)*(CriteriTecnici!$E$5:$E$6173="E")*(CriteriTecnici!$T$5:$T$6173="SI")*IFERROR(CriteriTecnici!$O$5:$O$6173*1,0))))),0)+IF(SUMPRODUCT(MAX((CriteriTecnici!$C$5:$C$6173=$C166)*(CriteriTecnici!$E$5:$E$6173="F")*(CriteriTecnici!$T$5:$T$6173="SI")*IFERROR(CriteriTecnici!$O$5:$O$6173*1,0)))&gt;0,MIN(14,SUMIFS(CriteriTecnici!$O:$O,CriteriTecnici!$Q:$Q,$A166&amp;"|"&amp;$C166,CriteriTecnici!$E:$E,"F")*(14/SUMPRODUCT(MAX((CriteriTecnici!$C$5:$C$6173=$C166)*(CriteriTecnici!$E$5:$E$6173="F")*(CriteriTecnici!$T$5:$T$6173="SI")*IFERROR(CriteriTecnici!$O$5:$O$6173*1,0))))),0)+IF(SUMPRODUCT(MAX((CriteriTecnici!$C$5:$C$6173=$C166)*(CriteriTecnici!$E$5:$E$6173="G")*(CriteriTecnici!$T$5:$T$6173="SI")*IFERROR(CriteriTecnici!$O$5:$O$6173*1,0)))&gt;0,MIN(7,SUMIFS(CriteriTecnici!$O:$O,CriteriTecnici!$Q:$Q,$A166&amp;"|"&amp;$C166,CriteriTecnici!$E:$E,"G")*(7/SUMPRODUCT(MAX((CriteriTecnici!$C$5:$C$6173=$C166)*(CriteriTecnici!$E$5:$E$6173="G")*(CriteriTecnici!$T$5:$T$6173="SI")*IFERROR(CriteriTecnici!$O$5:$O$6173*1,0))))),0),4),0),IFERROR($N166*1,0)),0))</f>
        <v/>
      </c>
      <c r="F166" s="20" t="n"/>
      <c r="G166" s="21">
        <f>IF($A166="","",IF(IFERROR(VALUE($D166),0)&lt;&gt;1,"NO",IF(IFERROR(VALUE($O166),0)&gt;=Parametri!$B$2,"SI","NO")))</f>
        <v/>
      </c>
      <c r="H166" s="21">
        <f>IF($G166="SI",SUMPRODUCT(MAX(($C$2:$C$200=$C166)*(IFERROR($D$2:$D$200*1,0)=1)*(IFERROR($O$2:$O$200*1,0)&gt;=Parametri!$B$2)*IFERROR($F$2:$F$200*1,0))),0)</f>
        <v/>
      </c>
      <c r="I166" s="21">
        <f>IF($G166="SI",IF($H166&gt;0,30*(IFERROR($F166*1,0)/$H166),0),0)</f>
        <v/>
      </c>
      <c r="J166" s="21">
        <f>IF($A166="",0,IF($G166="SI",ROUND(IFERROR($E166*1,0)+$I166,4),ROUND(IFERROR($E166*1,0),4)))</f>
        <v/>
      </c>
      <c r="K166" s="21">
        <f>IF($A166="","",IF(IFERROR(VALUE($D166),0)&lt;&gt;1,"Non attiva",IF(IFERROR(VALUE($O166),0)&lt;Parametri!$B$2,"Sotto soglia","")))</f>
        <v/>
      </c>
      <c r="L166" s="21">
        <f>IF($A166="","",$A166&amp;"|"&amp;$C166)</f>
        <v/>
      </c>
      <c r="M166" s="21">
        <f>IF($A166="","",$C166&amp;"|"&amp;TEXT($J166,"0.0000"))</f>
        <v/>
      </c>
      <c r="N166" s="21" t="n"/>
      <c r="O166" s="21">
        <f>IF($A166="",0,IFERROR(IF(SUMIFS(CriteriTecnici!$O:$O,CriteriTecnici!$Q:$Q,$A166&amp;"|"&amp;$C166)&gt;0,SUMIFS(CriteriTecnici!$O:$O,CriteriTecnici!$Q:$Q,$A166&amp;"|"&amp;$C166,CriteriTecnici!$F:$F,"Q")+SUMIFS(CriteriTecnici!$O:$O,CriteriTecnici!$Q:$Q,$A166&amp;"|"&amp;$C166,CriteriTecnici!$F:$F,"T"),IFERROR($N166*1,0)),0))</f>
        <v/>
      </c>
      <c r="P166" s="21">
        <f>IF($A166="","",IF(SUMIFS(CriteriTecnici!$O:$O,CriteriTecnici!$Q:$Q,$A166&amp;"|"&amp;$C166)&gt;0,"Criteri A-G","Aggregato"))</f>
        <v/>
      </c>
    </row>
    <row r="167">
      <c r="A167" s="20" t="n"/>
      <c r="B167" s="20" t="n"/>
      <c r="C167" s="20" t="n"/>
      <c r="D167" s="20" t="n"/>
      <c r="E167" s="21">
        <f>IF($A167="",0,IFERROR(IF(SUMIFS(CriteriTecnici!$O:$O,CriteriTecnici!$Q:$Q,$A167&amp;"|"&amp;$C167)&gt;0,IF($G167="SI",ROUND(IF(SUMPRODUCT(MAX((CriteriTecnici!$C$5:$C$6173=$C167)*(CriteriTecnici!$E$5:$E$6173="A")*(CriteriTecnici!$T$5:$T$6173="SI")*IFERROR(CriteriTecnici!$O$5:$O$6173*1,0)))&gt;0,MIN(7,SUMIFS(CriteriTecnici!$O:$O,CriteriTecnici!$Q:$Q,$A167&amp;"|"&amp;$C167,CriteriTecnici!$E:$E,"A")*(7/SUMPRODUCT(MAX((CriteriTecnici!$C$5:$C$6173=$C167)*(CriteriTecnici!$E$5:$E$6173="A")*(CriteriTecnici!$T$5:$T$6173="SI")*IFERROR(CriteriTecnici!$O$5:$O$6173*1,0))))),0)+IF(SUMPRODUCT(MAX((CriteriTecnici!$C$5:$C$6173=$C167)*(CriteriTecnici!$E$5:$E$6173="B")*(CriteriTecnici!$T$5:$T$6173="SI")*IFERROR(CriteriTecnici!$O$5:$O$6173*1,0)))&gt;0,MIN(14,SUMIFS(CriteriTecnici!$O:$O,CriteriTecnici!$Q:$Q,$A167&amp;"|"&amp;$C167,CriteriTecnici!$E:$E,"B")*(14/SUMPRODUCT(MAX((CriteriTecnici!$C$5:$C$6173=$C167)*(CriteriTecnici!$E$5:$E$6173="B")*(CriteriTecnici!$T$5:$T$6173="SI")*IFERROR(CriteriTecnici!$O$5:$O$6173*1,0))))),0)+IF(SUMPRODUCT(MAX((CriteriTecnici!$C$5:$C$6173=$C167)*(CriteriTecnici!$E$5:$E$6173="C")*(CriteriTecnici!$T$5:$T$6173="SI")*IFERROR(CriteriTecnici!$O$5:$O$6173*1,0)))&gt;0,MIN(14,SUMIFS(CriteriTecnici!$O:$O,CriteriTecnici!$Q:$Q,$A167&amp;"|"&amp;$C167,CriteriTecnici!$E:$E,"C")*(14/SUMPRODUCT(MAX((CriteriTecnici!$C$5:$C$6173=$C167)*(CriteriTecnici!$E$5:$E$6173="C")*(CriteriTecnici!$T$5:$T$6173="SI")*IFERROR(CriteriTecnici!$O$5:$O$6173*1,0))))),0)+IF(SUMPRODUCT(MAX((CriteriTecnici!$C$5:$C$6173=$C167)*(CriteriTecnici!$E$5:$E$6173="D")*(CriteriTecnici!$T$5:$T$6173="SI")*IFERROR(CriteriTecnici!$O$5:$O$6173*1,0)))&gt;0,MIN(10,SUMIFS(CriteriTecnici!$O:$O,CriteriTecnici!$Q:$Q,$A167&amp;"|"&amp;$C167,CriteriTecnici!$E:$E,"D")*(10/SUMPRODUCT(MAX((CriteriTecnici!$C$5:$C$6173=$C167)*(CriteriTecnici!$E$5:$E$6173="D")*(CriteriTecnici!$T$5:$T$6173="SI")*IFERROR(CriteriTecnici!$O$5:$O$6173*1,0))))),0)+IF(SUMPRODUCT(MAX((CriteriTecnici!$C$5:$C$6173=$C167)*(CriteriTecnici!$E$5:$E$6173="E")*(CriteriTecnici!$T$5:$T$6173="SI")*IFERROR(CriteriTecnici!$O$5:$O$6173*1,0)))&gt;0,MIN(4,SUMIFS(CriteriTecnici!$O:$O,CriteriTecnici!$Q:$Q,$A167&amp;"|"&amp;$C167,CriteriTecnici!$E:$E,"E")*(4/SUMPRODUCT(MAX((CriteriTecnici!$C$5:$C$6173=$C167)*(CriteriTecnici!$E$5:$E$6173="E")*(CriteriTecnici!$T$5:$T$6173="SI")*IFERROR(CriteriTecnici!$O$5:$O$6173*1,0))))),0)+IF(SUMPRODUCT(MAX((CriteriTecnici!$C$5:$C$6173=$C167)*(CriteriTecnici!$E$5:$E$6173="F")*(CriteriTecnici!$T$5:$T$6173="SI")*IFERROR(CriteriTecnici!$O$5:$O$6173*1,0)))&gt;0,MIN(14,SUMIFS(CriteriTecnici!$O:$O,CriteriTecnici!$Q:$Q,$A167&amp;"|"&amp;$C167,CriteriTecnici!$E:$E,"F")*(14/SUMPRODUCT(MAX((CriteriTecnici!$C$5:$C$6173=$C167)*(CriteriTecnici!$E$5:$E$6173="F")*(CriteriTecnici!$T$5:$T$6173="SI")*IFERROR(CriteriTecnici!$O$5:$O$6173*1,0))))),0)+IF(SUMPRODUCT(MAX((CriteriTecnici!$C$5:$C$6173=$C167)*(CriteriTecnici!$E$5:$E$6173="G")*(CriteriTecnici!$T$5:$T$6173="SI")*IFERROR(CriteriTecnici!$O$5:$O$6173*1,0)))&gt;0,MIN(7,SUMIFS(CriteriTecnici!$O:$O,CriteriTecnici!$Q:$Q,$A167&amp;"|"&amp;$C167,CriteriTecnici!$E:$E,"G")*(7/SUMPRODUCT(MAX((CriteriTecnici!$C$5:$C$6173=$C167)*(CriteriTecnici!$E$5:$E$6173="G")*(CriteriTecnici!$T$5:$T$6173="SI")*IFERROR(CriteriTecnici!$O$5:$O$6173*1,0))))),0),4),0),IFERROR($N167*1,0)),0))</f>
        <v/>
      </c>
      <c r="F167" s="20" t="n"/>
      <c r="G167" s="21">
        <f>IF($A167="","",IF(IFERROR(VALUE($D167),0)&lt;&gt;1,"NO",IF(IFERROR(VALUE($O167),0)&gt;=Parametri!$B$2,"SI","NO")))</f>
        <v/>
      </c>
      <c r="H167" s="21">
        <f>IF($G167="SI",SUMPRODUCT(MAX(($C$2:$C$200=$C167)*(IFERROR($D$2:$D$200*1,0)=1)*(IFERROR($O$2:$O$200*1,0)&gt;=Parametri!$B$2)*IFERROR($F$2:$F$200*1,0))),0)</f>
        <v/>
      </c>
      <c r="I167" s="21">
        <f>IF($G167="SI",IF($H167&gt;0,30*(IFERROR($F167*1,0)/$H167),0),0)</f>
        <v/>
      </c>
      <c r="J167" s="21">
        <f>IF($A167="",0,IF($G167="SI",ROUND(IFERROR($E167*1,0)+$I167,4),ROUND(IFERROR($E167*1,0),4)))</f>
        <v/>
      </c>
      <c r="K167" s="21">
        <f>IF($A167="","",IF(IFERROR(VALUE($D167),0)&lt;&gt;1,"Non attiva",IF(IFERROR(VALUE($O167),0)&lt;Parametri!$B$2,"Sotto soglia","")))</f>
        <v/>
      </c>
      <c r="L167" s="21">
        <f>IF($A167="","",$A167&amp;"|"&amp;$C167)</f>
        <v/>
      </c>
      <c r="M167" s="21">
        <f>IF($A167="","",$C167&amp;"|"&amp;TEXT($J167,"0.0000"))</f>
        <v/>
      </c>
      <c r="N167" s="21" t="n"/>
      <c r="O167" s="21">
        <f>IF($A167="",0,IFERROR(IF(SUMIFS(CriteriTecnici!$O:$O,CriteriTecnici!$Q:$Q,$A167&amp;"|"&amp;$C167)&gt;0,SUMIFS(CriteriTecnici!$O:$O,CriteriTecnici!$Q:$Q,$A167&amp;"|"&amp;$C167,CriteriTecnici!$F:$F,"Q")+SUMIFS(CriteriTecnici!$O:$O,CriteriTecnici!$Q:$Q,$A167&amp;"|"&amp;$C167,CriteriTecnici!$F:$F,"T"),IFERROR($N167*1,0)),0))</f>
        <v/>
      </c>
      <c r="P167" s="21">
        <f>IF($A167="","",IF(SUMIFS(CriteriTecnici!$O:$O,CriteriTecnici!$Q:$Q,$A167&amp;"|"&amp;$C167)&gt;0,"Criteri A-G","Aggregato"))</f>
        <v/>
      </c>
    </row>
    <row r="168">
      <c r="A168" s="20" t="n"/>
      <c r="B168" s="20" t="n"/>
      <c r="C168" s="20" t="n"/>
      <c r="D168" s="20" t="n"/>
      <c r="E168" s="21">
        <f>IF($A168="",0,IFERROR(IF(SUMIFS(CriteriTecnici!$O:$O,CriteriTecnici!$Q:$Q,$A168&amp;"|"&amp;$C168)&gt;0,IF($G168="SI",ROUND(IF(SUMPRODUCT(MAX((CriteriTecnici!$C$5:$C$6173=$C168)*(CriteriTecnici!$E$5:$E$6173="A")*(CriteriTecnici!$T$5:$T$6173="SI")*IFERROR(CriteriTecnici!$O$5:$O$6173*1,0)))&gt;0,MIN(7,SUMIFS(CriteriTecnici!$O:$O,CriteriTecnici!$Q:$Q,$A168&amp;"|"&amp;$C168,CriteriTecnici!$E:$E,"A")*(7/SUMPRODUCT(MAX((CriteriTecnici!$C$5:$C$6173=$C168)*(CriteriTecnici!$E$5:$E$6173="A")*(CriteriTecnici!$T$5:$T$6173="SI")*IFERROR(CriteriTecnici!$O$5:$O$6173*1,0))))),0)+IF(SUMPRODUCT(MAX((CriteriTecnici!$C$5:$C$6173=$C168)*(CriteriTecnici!$E$5:$E$6173="B")*(CriteriTecnici!$T$5:$T$6173="SI")*IFERROR(CriteriTecnici!$O$5:$O$6173*1,0)))&gt;0,MIN(14,SUMIFS(CriteriTecnici!$O:$O,CriteriTecnici!$Q:$Q,$A168&amp;"|"&amp;$C168,CriteriTecnici!$E:$E,"B")*(14/SUMPRODUCT(MAX((CriteriTecnici!$C$5:$C$6173=$C168)*(CriteriTecnici!$E$5:$E$6173="B")*(CriteriTecnici!$T$5:$T$6173="SI")*IFERROR(CriteriTecnici!$O$5:$O$6173*1,0))))),0)+IF(SUMPRODUCT(MAX((CriteriTecnici!$C$5:$C$6173=$C168)*(CriteriTecnici!$E$5:$E$6173="C")*(CriteriTecnici!$T$5:$T$6173="SI")*IFERROR(CriteriTecnici!$O$5:$O$6173*1,0)))&gt;0,MIN(14,SUMIFS(CriteriTecnici!$O:$O,CriteriTecnici!$Q:$Q,$A168&amp;"|"&amp;$C168,CriteriTecnici!$E:$E,"C")*(14/SUMPRODUCT(MAX((CriteriTecnici!$C$5:$C$6173=$C168)*(CriteriTecnici!$E$5:$E$6173="C")*(CriteriTecnici!$T$5:$T$6173="SI")*IFERROR(CriteriTecnici!$O$5:$O$6173*1,0))))),0)+IF(SUMPRODUCT(MAX((CriteriTecnici!$C$5:$C$6173=$C168)*(CriteriTecnici!$E$5:$E$6173="D")*(CriteriTecnici!$T$5:$T$6173="SI")*IFERROR(CriteriTecnici!$O$5:$O$6173*1,0)))&gt;0,MIN(10,SUMIFS(CriteriTecnici!$O:$O,CriteriTecnici!$Q:$Q,$A168&amp;"|"&amp;$C168,CriteriTecnici!$E:$E,"D")*(10/SUMPRODUCT(MAX((CriteriTecnici!$C$5:$C$6173=$C168)*(CriteriTecnici!$E$5:$E$6173="D")*(CriteriTecnici!$T$5:$T$6173="SI")*IFERROR(CriteriTecnici!$O$5:$O$6173*1,0))))),0)+IF(SUMPRODUCT(MAX((CriteriTecnici!$C$5:$C$6173=$C168)*(CriteriTecnici!$E$5:$E$6173="E")*(CriteriTecnici!$T$5:$T$6173="SI")*IFERROR(CriteriTecnici!$O$5:$O$6173*1,0)))&gt;0,MIN(4,SUMIFS(CriteriTecnici!$O:$O,CriteriTecnici!$Q:$Q,$A168&amp;"|"&amp;$C168,CriteriTecnici!$E:$E,"E")*(4/SUMPRODUCT(MAX((CriteriTecnici!$C$5:$C$6173=$C168)*(CriteriTecnici!$E$5:$E$6173="E")*(CriteriTecnici!$T$5:$T$6173="SI")*IFERROR(CriteriTecnici!$O$5:$O$6173*1,0))))),0)+IF(SUMPRODUCT(MAX((CriteriTecnici!$C$5:$C$6173=$C168)*(CriteriTecnici!$E$5:$E$6173="F")*(CriteriTecnici!$T$5:$T$6173="SI")*IFERROR(CriteriTecnici!$O$5:$O$6173*1,0)))&gt;0,MIN(14,SUMIFS(CriteriTecnici!$O:$O,CriteriTecnici!$Q:$Q,$A168&amp;"|"&amp;$C168,CriteriTecnici!$E:$E,"F")*(14/SUMPRODUCT(MAX((CriteriTecnici!$C$5:$C$6173=$C168)*(CriteriTecnici!$E$5:$E$6173="F")*(CriteriTecnici!$T$5:$T$6173="SI")*IFERROR(CriteriTecnici!$O$5:$O$6173*1,0))))),0)+IF(SUMPRODUCT(MAX((CriteriTecnici!$C$5:$C$6173=$C168)*(CriteriTecnici!$E$5:$E$6173="G")*(CriteriTecnici!$T$5:$T$6173="SI")*IFERROR(CriteriTecnici!$O$5:$O$6173*1,0)))&gt;0,MIN(7,SUMIFS(CriteriTecnici!$O:$O,CriteriTecnici!$Q:$Q,$A168&amp;"|"&amp;$C168,CriteriTecnici!$E:$E,"G")*(7/SUMPRODUCT(MAX((CriteriTecnici!$C$5:$C$6173=$C168)*(CriteriTecnici!$E$5:$E$6173="G")*(CriteriTecnici!$T$5:$T$6173="SI")*IFERROR(CriteriTecnici!$O$5:$O$6173*1,0))))),0),4),0),IFERROR($N168*1,0)),0))</f>
        <v/>
      </c>
      <c r="F168" s="20" t="n"/>
      <c r="G168" s="21">
        <f>IF($A168="","",IF(IFERROR(VALUE($D168),0)&lt;&gt;1,"NO",IF(IFERROR(VALUE($O168),0)&gt;=Parametri!$B$2,"SI","NO")))</f>
        <v/>
      </c>
      <c r="H168" s="21">
        <f>IF($G168="SI",SUMPRODUCT(MAX(($C$2:$C$200=$C168)*(IFERROR($D$2:$D$200*1,0)=1)*(IFERROR($O$2:$O$200*1,0)&gt;=Parametri!$B$2)*IFERROR($F$2:$F$200*1,0))),0)</f>
        <v/>
      </c>
      <c r="I168" s="21">
        <f>IF($G168="SI",IF($H168&gt;0,30*(IFERROR($F168*1,0)/$H168),0),0)</f>
        <v/>
      </c>
      <c r="J168" s="21">
        <f>IF($A168="",0,IF($G168="SI",ROUND(IFERROR($E168*1,0)+$I168,4),ROUND(IFERROR($E168*1,0),4)))</f>
        <v/>
      </c>
      <c r="K168" s="21">
        <f>IF($A168="","",IF(IFERROR(VALUE($D168),0)&lt;&gt;1,"Non attiva",IF(IFERROR(VALUE($O168),0)&lt;Parametri!$B$2,"Sotto soglia","")))</f>
        <v/>
      </c>
      <c r="L168" s="21">
        <f>IF($A168="","",$A168&amp;"|"&amp;$C168)</f>
        <v/>
      </c>
      <c r="M168" s="21">
        <f>IF($A168="","",$C168&amp;"|"&amp;TEXT($J168,"0.0000"))</f>
        <v/>
      </c>
      <c r="N168" s="21" t="n"/>
      <c r="O168" s="21">
        <f>IF($A168="",0,IFERROR(IF(SUMIFS(CriteriTecnici!$O:$O,CriteriTecnici!$Q:$Q,$A168&amp;"|"&amp;$C168)&gt;0,SUMIFS(CriteriTecnici!$O:$O,CriteriTecnici!$Q:$Q,$A168&amp;"|"&amp;$C168,CriteriTecnici!$F:$F,"Q")+SUMIFS(CriteriTecnici!$O:$O,CriteriTecnici!$Q:$Q,$A168&amp;"|"&amp;$C168,CriteriTecnici!$F:$F,"T"),IFERROR($N168*1,0)),0))</f>
        <v/>
      </c>
      <c r="P168" s="21">
        <f>IF($A168="","",IF(SUMIFS(CriteriTecnici!$O:$O,CriteriTecnici!$Q:$Q,$A168&amp;"|"&amp;$C168)&gt;0,"Criteri A-G","Aggregato"))</f>
        <v/>
      </c>
    </row>
    <row r="169">
      <c r="A169" s="20" t="n"/>
      <c r="B169" s="20" t="n"/>
      <c r="C169" s="20" t="n"/>
      <c r="D169" s="20" t="n"/>
      <c r="E169" s="21">
        <f>IF($A169="",0,IFERROR(IF(SUMIFS(CriteriTecnici!$O:$O,CriteriTecnici!$Q:$Q,$A169&amp;"|"&amp;$C169)&gt;0,IF($G169="SI",ROUND(IF(SUMPRODUCT(MAX((CriteriTecnici!$C$5:$C$6173=$C169)*(CriteriTecnici!$E$5:$E$6173="A")*(CriteriTecnici!$T$5:$T$6173="SI")*IFERROR(CriteriTecnici!$O$5:$O$6173*1,0)))&gt;0,MIN(7,SUMIFS(CriteriTecnici!$O:$O,CriteriTecnici!$Q:$Q,$A169&amp;"|"&amp;$C169,CriteriTecnici!$E:$E,"A")*(7/SUMPRODUCT(MAX((CriteriTecnici!$C$5:$C$6173=$C169)*(CriteriTecnici!$E$5:$E$6173="A")*(CriteriTecnici!$T$5:$T$6173="SI")*IFERROR(CriteriTecnici!$O$5:$O$6173*1,0))))),0)+IF(SUMPRODUCT(MAX((CriteriTecnici!$C$5:$C$6173=$C169)*(CriteriTecnici!$E$5:$E$6173="B")*(CriteriTecnici!$T$5:$T$6173="SI")*IFERROR(CriteriTecnici!$O$5:$O$6173*1,0)))&gt;0,MIN(14,SUMIFS(CriteriTecnici!$O:$O,CriteriTecnici!$Q:$Q,$A169&amp;"|"&amp;$C169,CriteriTecnici!$E:$E,"B")*(14/SUMPRODUCT(MAX((CriteriTecnici!$C$5:$C$6173=$C169)*(CriteriTecnici!$E$5:$E$6173="B")*(CriteriTecnici!$T$5:$T$6173="SI")*IFERROR(CriteriTecnici!$O$5:$O$6173*1,0))))),0)+IF(SUMPRODUCT(MAX((CriteriTecnici!$C$5:$C$6173=$C169)*(CriteriTecnici!$E$5:$E$6173="C")*(CriteriTecnici!$T$5:$T$6173="SI")*IFERROR(CriteriTecnici!$O$5:$O$6173*1,0)))&gt;0,MIN(14,SUMIFS(CriteriTecnici!$O:$O,CriteriTecnici!$Q:$Q,$A169&amp;"|"&amp;$C169,CriteriTecnici!$E:$E,"C")*(14/SUMPRODUCT(MAX((CriteriTecnici!$C$5:$C$6173=$C169)*(CriteriTecnici!$E$5:$E$6173="C")*(CriteriTecnici!$T$5:$T$6173="SI")*IFERROR(CriteriTecnici!$O$5:$O$6173*1,0))))),0)+IF(SUMPRODUCT(MAX((CriteriTecnici!$C$5:$C$6173=$C169)*(CriteriTecnici!$E$5:$E$6173="D")*(CriteriTecnici!$T$5:$T$6173="SI")*IFERROR(CriteriTecnici!$O$5:$O$6173*1,0)))&gt;0,MIN(10,SUMIFS(CriteriTecnici!$O:$O,CriteriTecnici!$Q:$Q,$A169&amp;"|"&amp;$C169,CriteriTecnici!$E:$E,"D")*(10/SUMPRODUCT(MAX((CriteriTecnici!$C$5:$C$6173=$C169)*(CriteriTecnici!$E$5:$E$6173="D")*(CriteriTecnici!$T$5:$T$6173="SI")*IFERROR(CriteriTecnici!$O$5:$O$6173*1,0))))),0)+IF(SUMPRODUCT(MAX((CriteriTecnici!$C$5:$C$6173=$C169)*(CriteriTecnici!$E$5:$E$6173="E")*(CriteriTecnici!$T$5:$T$6173="SI")*IFERROR(CriteriTecnici!$O$5:$O$6173*1,0)))&gt;0,MIN(4,SUMIFS(CriteriTecnici!$O:$O,CriteriTecnici!$Q:$Q,$A169&amp;"|"&amp;$C169,CriteriTecnici!$E:$E,"E")*(4/SUMPRODUCT(MAX((CriteriTecnici!$C$5:$C$6173=$C169)*(CriteriTecnici!$E$5:$E$6173="E")*(CriteriTecnici!$T$5:$T$6173="SI")*IFERROR(CriteriTecnici!$O$5:$O$6173*1,0))))),0)+IF(SUMPRODUCT(MAX((CriteriTecnici!$C$5:$C$6173=$C169)*(CriteriTecnici!$E$5:$E$6173="F")*(CriteriTecnici!$T$5:$T$6173="SI")*IFERROR(CriteriTecnici!$O$5:$O$6173*1,0)))&gt;0,MIN(14,SUMIFS(CriteriTecnici!$O:$O,CriteriTecnici!$Q:$Q,$A169&amp;"|"&amp;$C169,CriteriTecnici!$E:$E,"F")*(14/SUMPRODUCT(MAX((CriteriTecnici!$C$5:$C$6173=$C169)*(CriteriTecnici!$E$5:$E$6173="F")*(CriteriTecnici!$T$5:$T$6173="SI")*IFERROR(CriteriTecnici!$O$5:$O$6173*1,0))))),0)+IF(SUMPRODUCT(MAX((CriteriTecnici!$C$5:$C$6173=$C169)*(CriteriTecnici!$E$5:$E$6173="G")*(CriteriTecnici!$T$5:$T$6173="SI")*IFERROR(CriteriTecnici!$O$5:$O$6173*1,0)))&gt;0,MIN(7,SUMIFS(CriteriTecnici!$O:$O,CriteriTecnici!$Q:$Q,$A169&amp;"|"&amp;$C169,CriteriTecnici!$E:$E,"G")*(7/SUMPRODUCT(MAX((CriteriTecnici!$C$5:$C$6173=$C169)*(CriteriTecnici!$E$5:$E$6173="G")*(CriteriTecnici!$T$5:$T$6173="SI")*IFERROR(CriteriTecnici!$O$5:$O$6173*1,0))))),0),4),0),IFERROR($N169*1,0)),0))</f>
        <v/>
      </c>
      <c r="F169" s="20" t="n"/>
      <c r="G169" s="21">
        <f>IF($A169="","",IF(IFERROR(VALUE($D169),0)&lt;&gt;1,"NO",IF(IFERROR(VALUE($O169),0)&gt;=Parametri!$B$2,"SI","NO")))</f>
        <v/>
      </c>
      <c r="H169" s="21">
        <f>IF($G169="SI",SUMPRODUCT(MAX(($C$2:$C$200=$C169)*(IFERROR($D$2:$D$200*1,0)=1)*(IFERROR($O$2:$O$200*1,0)&gt;=Parametri!$B$2)*IFERROR($F$2:$F$200*1,0))),0)</f>
        <v/>
      </c>
      <c r="I169" s="21">
        <f>IF($G169="SI",IF($H169&gt;0,30*(IFERROR($F169*1,0)/$H169),0),0)</f>
        <v/>
      </c>
      <c r="J169" s="21">
        <f>IF($A169="",0,IF($G169="SI",ROUND(IFERROR($E169*1,0)+$I169,4),ROUND(IFERROR($E169*1,0),4)))</f>
        <v/>
      </c>
      <c r="K169" s="21">
        <f>IF($A169="","",IF(IFERROR(VALUE($D169),0)&lt;&gt;1,"Non attiva",IF(IFERROR(VALUE($O169),0)&lt;Parametri!$B$2,"Sotto soglia","")))</f>
        <v/>
      </c>
      <c r="L169" s="21">
        <f>IF($A169="","",$A169&amp;"|"&amp;$C169)</f>
        <v/>
      </c>
      <c r="M169" s="21">
        <f>IF($A169="","",$C169&amp;"|"&amp;TEXT($J169,"0.0000"))</f>
        <v/>
      </c>
      <c r="N169" s="21" t="n"/>
      <c r="O169" s="21">
        <f>IF($A169="",0,IFERROR(IF(SUMIFS(CriteriTecnici!$O:$O,CriteriTecnici!$Q:$Q,$A169&amp;"|"&amp;$C169)&gt;0,SUMIFS(CriteriTecnici!$O:$O,CriteriTecnici!$Q:$Q,$A169&amp;"|"&amp;$C169,CriteriTecnici!$F:$F,"Q")+SUMIFS(CriteriTecnici!$O:$O,CriteriTecnici!$Q:$Q,$A169&amp;"|"&amp;$C169,CriteriTecnici!$F:$F,"T"),IFERROR($N169*1,0)),0))</f>
        <v/>
      </c>
      <c r="P169" s="21">
        <f>IF($A169="","",IF(SUMIFS(CriteriTecnici!$O:$O,CriteriTecnici!$Q:$Q,$A169&amp;"|"&amp;$C169)&gt;0,"Criteri A-G","Aggregato"))</f>
        <v/>
      </c>
    </row>
    <row r="170">
      <c r="A170" s="20" t="n"/>
      <c r="B170" s="20" t="n"/>
      <c r="C170" s="20" t="n"/>
      <c r="D170" s="20" t="n"/>
      <c r="E170" s="21">
        <f>IF($A170="",0,IFERROR(IF(SUMIFS(CriteriTecnici!$O:$O,CriteriTecnici!$Q:$Q,$A170&amp;"|"&amp;$C170)&gt;0,IF($G170="SI",ROUND(IF(SUMPRODUCT(MAX((CriteriTecnici!$C$5:$C$6173=$C170)*(CriteriTecnici!$E$5:$E$6173="A")*(CriteriTecnici!$T$5:$T$6173="SI")*IFERROR(CriteriTecnici!$O$5:$O$6173*1,0)))&gt;0,MIN(7,SUMIFS(CriteriTecnici!$O:$O,CriteriTecnici!$Q:$Q,$A170&amp;"|"&amp;$C170,CriteriTecnici!$E:$E,"A")*(7/SUMPRODUCT(MAX((CriteriTecnici!$C$5:$C$6173=$C170)*(CriteriTecnici!$E$5:$E$6173="A")*(CriteriTecnici!$T$5:$T$6173="SI")*IFERROR(CriteriTecnici!$O$5:$O$6173*1,0))))),0)+IF(SUMPRODUCT(MAX((CriteriTecnici!$C$5:$C$6173=$C170)*(CriteriTecnici!$E$5:$E$6173="B")*(CriteriTecnici!$T$5:$T$6173="SI")*IFERROR(CriteriTecnici!$O$5:$O$6173*1,0)))&gt;0,MIN(14,SUMIFS(CriteriTecnici!$O:$O,CriteriTecnici!$Q:$Q,$A170&amp;"|"&amp;$C170,CriteriTecnici!$E:$E,"B")*(14/SUMPRODUCT(MAX((CriteriTecnici!$C$5:$C$6173=$C170)*(CriteriTecnici!$E$5:$E$6173="B")*(CriteriTecnici!$T$5:$T$6173="SI")*IFERROR(CriteriTecnici!$O$5:$O$6173*1,0))))),0)+IF(SUMPRODUCT(MAX((CriteriTecnici!$C$5:$C$6173=$C170)*(CriteriTecnici!$E$5:$E$6173="C")*(CriteriTecnici!$T$5:$T$6173="SI")*IFERROR(CriteriTecnici!$O$5:$O$6173*1,0)))&gt;0,MIN(14,SUMIFS(CriteriTecnici!$O:$O,CriteriTecnici!$Q:$Q,$A170&amp;"|"&amp;$C170,CriteriTecnici!$E:$E,"C")*(14/SUMPRODUCT(MAX((CriteriTecnici!$C$5:$C$6173=$C170)*(CriteriTecnici!$E$5:$E$6173="C")*(CriteriTecnici!$T$5:$T$6173="SI")*IFERROR(CriteriTecnici!$O$5:$O$6173*1,0))))),0)+IF(SUMPRODUCT(MAX((CriteriTecnici!$C$5:$C$6173=$C170)*(CriteriTecnici!$E$5:$E$6173="D")*(CriteriTecnici!$T$5:$T$6173="SI")*IFERROR(CriteriTecnici!$O$5:$O$6173*1,0)))&gt;0,MIN(10,SUMIFS(CriteriTecnici!$O:$O,CriteriTecnici!$Q:$Q,$A170&amp;"|"&amp;$C170,CriteriTecnici!$E:$E,"D")*(10/SUMPRODUCT(MAX((CriteriTecnici!$C$5:$C$6173=$C170)*(CriteriTecnici!$E$5:$E$6173="D")*(CriteriTecnici!$T$5:$T$6173="SI")*IFERROR(CriteriTecnici!$O$5:$O$6173*1,0))))),0)+IF(SUMPRODUCT(MAX((CriteriTecnici!$C$5:$C$6173=$C170)*(CriteriTecnici!$E$5:$E$6173="E")*(CriteriTecnici!$T$5:$T$6173="SI")*IFERROR(CriteriTecnici!$O$5:$O$6173*1,0)))&gt;0,MIN(4,SUMIFS(CriteriTecnici!$O:$O,CriteriTecnici!$Q:$Q,$A170&amp;"|"&amp;$C170,CriteriTecnici!$E:$E,"E")*(4/SUMPRODUCT(MAX((CriteriTecnici!$C$5:$C$6173=$C170)*(CriteriTecnici!$E$5:$E$6173="E")*(CriteriTecnici!$T$5:$T$6173="SI")*IFERROR(CriteriTecnici!$O$5:$O$6173*1,0))))),0)+IF(SUMPRODUCT(MAX((CriteriTecnici!$C$5:$C$6173=$C170)*(CriteriTecnici!$E$5:$E$6173="F")*(CriteriTecnici!$T$5:$T$6173="SI")*IFERROR(CriteriTecnici!$O$5:$O$6173*1,0)))&gt;0,MIN(14,SUMIFS(CriteriTecnici!$O:$O,CriteriTecnici!$Q:$Q,$A170&amp;"|"&amp;$C170,CriteriTecnici!$E:$E,"F")*(14/SUMPRODUCT(MAX((CriteriTecnici!$C$5:$C$6173=$C170)*(CriteriTecnici!$E$5:$E$6173="F")*(CriteriTecnici!$T$5:$T$6173="SI")*IFERROR(CriteriTecnici!$O$5:$O$6173*1,0))))),0)+IF(SUMPRODUCT(MAX((CriteriTecnici!$C$5:$C$6173=$C170)*(CriteriTecnici!$E$5:$E$6173="G")*(CriteriTecnici!$T$5:$T$6173="SI")*IFERROR(CriteriTecnici!$O$5:$O$6173*1,0)))&gt;0,MIN(7,SUMIFS(CriteriTecnici!$O:$O,CriteriTecnici!$Q:$Q,$A170&amp;"|"&amp;$C170,CriteriTecnici!$E:$E,"G")*(7/SUMPRODUCT(MAX((CriteriTecnici!$C$5:$C$6173=$C170)*(CriteriTecnici!$E$5:$E$6173="G")*(CriteriTecnici!$T$5:$T$6173="SI")*IFERROR(CriteriTecnici!$O$5:$O$6173*1,0))))),0),4),0),IFERROR($N170*1,0)),0))</f>
        <v/>
      </c>
      <c r="F170" s="20" t="n"/>
      <c r="G170" s="21">
        <f>IF($A170="","",IF(IFERROR(VALUE($D170),0)&lt;&gt;1,"NO",IF(IFERROR(VALUE($O170),0)&gt;=Parametri!$B$2,"SI","NO")))</f>
        <v/>
      </c>
      <c r="H170" s="21">
        <f>IF($G170="SI",SUMPRODUCT(MAX(($C$2:$C$200=$C170)*(IFERROR($D$2:$D$200*1,0)=1)*(IFERROR($O$2:$O$200*1,0)&gt;=Parametri!$B$2)*IFERROR($F$2:$F$200*1,0))),0)</f>
        <v/>
      </c>
      <c r="I170" s="21">
        <f>IF($G170="SI",IF($H170&gt;0,30*(IFERROR($F170*1,0)/$H170),0),0)</f>
        <v/>
      </c>
      <c r="J170" s="21">
        <f>IF($A170="",0,IF($G170="SI",ROUND(IFERROR($E170*1,0)+$I170,4),ROUND(IFERROR($E170*1,0),4)))</f>
        <v/>
      </c>
      <c r="K170" s="21">
        <f>IF($A170="","",IF(IFERROR(VALUE($D170),0)&lt;&gt;1,"Non attiva",IF(IFERROR(VALUE($O170),0)&lt;Parametri!$B$2,"Sotto soglia","")))</f>
        <v/>
      </c>
      <c r="L170" s="21">
        <f>IF($A170="","",$A170&amp;"|"&amp;$C170)</f>
        <v/>
      </c>
      <c r="M170" s="21">
        <f>IF($A170="","",$C170&amp;"|"&amp;TEXT($J170,"0.0000"))</f>
        <v/>
      </c>
      <c r="N170" s="21" t="n"/>
      <c r="O170" s="21">
        <f>IF($A170="",0,IFERROR(IF(SUMIFS(CriteriTecnici!$O:$O,CriteriTecnici!$Q:$Q,$A170&amp;"|"&amp;$C170)&gt;0,SUMIFS(CriteriTecnici!$O:$O,CriteriTecnici!$Q:$Q,$A170&amp;"|"&amp;$C170,CriteriTecnici!$F:$F,"Q")+SUMIFS(CriteriTecnici!$O:$O,CriteriTecnici!$Q:$Q,$A170&amp;"|"&amp;$C170,CriteriTecnici!$F:$F,"T"),IFERROR($N170*1,0)),0))</f>
        <v/>
      </c>
      <c r="P170" s="21">
        <f>IF($A170="","",IF(SUMIFS(CriteriTecnici!$O:$O,CriteriTecnici!$Q:$Q,$A170&amp;"|"&amp;$C170)&gt;0,"Criteri A-G","Aggregato"))</f>
        <v/>
      </c>
    </row>
    <row r="171">
      <c r="A171" s="20" t="n"/>
      <c r="B171" s="20" t="n"/>
      <c r="C171" s="20" t="n"/>
      <c r="D171" s="20" t="n"/>
      <c r="E171" s="21">
        <f>IF($A171="",0,IFERROR(IF(SUMIFS(CriteriTecnici!$O:$O,CriteriTecnici!$Q:$Q,$A171&amp;"|"&amp;$C171)&gt;0,IF($G171="SI",ROUND(IF(SUMPRODUCT(MAX((CriteriTecnici!$C$5:$C$6173=$C171)*(CriteriTecnici!$E$5:$E$6173="A")*(CriteriTecnici!$T$5:$T$6173="SI")*IFERROR(CriteriTecnici!$O$5:$O$6173*1,0)))&gt;0,MIN(7,SUMIFS(CriteriTecnici!$O:$O,CriteriTecnici!$Q:$Q,$A171&amp;"|"&amp;$C171,CriteriTecnici!$E:$E,"A")*(7/SUMPRODUCT(MAX((CriteriTecnici!$C$5:$C$6173=$C171)*(CriteriTecnici!$E$5:$E$6173="A")*(CriteriTecnici!$T$5:$T$6173="SI")*IFERROR(CriteriTecnici!$O$5:$O$6173*1,0))))),0)+IF(SUMPRODUCT(MAX((CriteriTecnici!$C$5:$C$6173=$C171)*(CriteriTecnici!$E$5:$E$6173="B")*(CriteriTecnici!$T$5:$T$6173="SI")*IFERROR(CriteriTecnici!$O$5:$O$6173*1,0)))&gt;0,MIN(14,SUMIFS(CriteriTecnici!$O:$O,CriteriTecnici!$Q:$Q,$A171&amp;"|"&amp;$C171,CriteriTecnici!$E:$E,"B")*(14/SUMPRODUCT(MAX((CriteriTecnici!$C$5:$C$6173=$C171)*(CriteriTecnici!$E$5:$E$6173="B")*(CriteriTecnici!$T$5:$T$6173="SI")*IFERROR(CriteriTecnici!$O$5:$O$6173*1,0))))),0)+IF(SUMPRODUCT(MAX((CriteriTecnici!$C$5:$C$6173=$C171)*(CriteriTecnici!$E$5:$E$6173="C")*(CriteriTecnici!$T$5:$T$6173="SI")*IFERROR(CriteriTecnici!$O$5:$O$6173*1,0)))&gt;0,MIN(14,SUMIFS(CriteriTecnici!$O:$O,CriteriTecnici!$Q:$Q,$A171&amp;"|"&amp;$C171,CriteriTecnici!$E:$E,"C")*(14/SUMPRODUCT(MAX((CriteriTecnici!$C$5:$C$6173=$C171)*(CriteriTecnici!$E$5:$E$6173="C")*(CriteriTecnici!$T$5:$T$6173="SI")*IFERROR(CriteriTecnici!$O$5:$O$6173*1,0))))),0)+IF(SUMPRODUCT(MAX((CriteriTecnici!$C$5:$C$6173=$C171)*(CriteriTecnici!$E$5:$E$6173="D")*(CriteriTecnici!$T$5:$T$6173="SI")*IFERROR(CriteriTecnici!$O$5:$O$6173*1,0)))&gt;0,MIN(10,SUMIFS(CriteriTecnici!$O:$O,CriteriTecnici!$Q:$Q,$A171&amp;"|"&amp;$C171,CriteriTecnici!$E:$E,"D")*(10/SUMPRODUCT(MAX((CriteriTecnici!$C$5:$C$6173=$C171)*(CriteriTecnici!$E$5:$E$6173="D")*(CriteriTecnici!$T$5:$T$6173="SI")*IFERROR(CriteriTecnici!$O$5:$O$6173*1,0))))),0)+IF(SUMPRODUCT(MAX((CriteriTecnici!$C$5:$C$6173=$C171)*(CriteriTecnici!$E$5:$E$6173="E")*(CriteriTecnici!$T$5:$T$6173="SI")*IFERROR(CriteriTecnici!$O$5:$O$6173*1,0)))&gt;0,MIN(4,SUMIFS(CriteriTecnici!$O:$O,CriteriTecnici!$Q:$Q,$A171&amp;"|"&amp;$C171,CriteriTecnici!$E:$E,"E")*(4/SUMPRODUCT(MAX((CriteriTecnici!$C$5:$C$6173=$C171)*(CriteriTecnici!$E$5:$E$6173="E")*(CriteriTecnici!$T$5:$T$6173="SI")*IFERROR(CriteriTecnici!$O$5:$O$6173*1,0))))),0)+IF(SUMPRODUCT(MAX((CriteriTecnici!$C$5:$C$6173=$C171)*(CriteriTecnici!$E$5:$E$6173="F")*(CriteriTecnici!$T$5:$T$6173="SI")*IFERROR(CriteriTecnici!$O$5:$O$6173*1,0)))&gt;0,MIN(14,SUMIFS(CriteriTecnici!$O:$O,CriteriTecnici!$Q:$Q,$A171&amp;"|"&amp;$C171,CriteriTecnici!$E:$E,"F")*(14/SUMPRODUCT(MAX((CriteriTecnici!$C$5:$C$6173=$C171)*(CriteriTecnici!$E$5:$E$6173="F")*(CriteriTecnici!$T$5:$T$6173="SI")*IFERROR(CriteriTecnici!$O$5:$O$6173*1,0))))),0)+IF(SUMPRODUCT(MAX((CriteriTecnici!$C$5:$C$6173=$C171)*(CriteriTecnici!$E$5:$E$6173="G")*(CriteriTecnici!$T$5:$T$6173="SI")*IFERROR(CriteriTecnici!$O$5:$O$6173*1,0)))&gt;0,MIN(7,SUMIFS(CriteriTecnici!$O:$O,CriteriTecnici!$Q:$Q,$A171&amp;"|"&amp;$C171,CriteriTecnici!$E:$E,"G")*(7/SUMPRODUCT(MAX((CriteriTecnici!$C$5:$C$6173=$C171)*(CriteriTecnici!$E$5:$E$6173="G")*(CriteriTecnici!$T$5:$T$6173="SI")*IFERROR(CriteriTecnici!$O$5:$O$6173*1,0))))),0),4),0),IFERROR($N171*1,0)),0))</f>
        <v/>
      </c>
      <c r="F171" s="20" t="n"/>
      <c r="G171" s="21">
        <f>IF($A171="","",IF(IFERROR(VALUE($D171),0)&lt;&gt;1,"NO",IF(IFERROR(VALUE($O171),0)&gt;=Parametri!$B$2,"SI","NO")))</f>
        <v/>
      </c>
      <c r="H171" s="21">
        <f>IF($G171="SI",SUMPRODUCT(MAX(($C$2:$C$200=$C171)*(IFERROR($D$2:$D$200*1,0)=1)*(IFERROR($O$2:$O$200*1,0)&gt;=Parametri!$B$2)*IFERROR($F$2:$F$200*1,0))),0)</f>
        <v/>
      </c>
      <c r="I171" s="21">
        <f>IF($G171="SI",IF($H171&gt;0,30*(IFERROR($F171*1,0)/$H171),0),0)</f>
        <v/>
      </c>
      <c r="J171" s="21">
        <f>IF($A171="",0,IF($G171="SI",ROUND(IFERROR($E171*1,0)+$I171,4),ROUND(IFERROR($E171*1,0),4)))</f>
        <v/>
      </c>
      <c r="K171" s="21">
        <f>IF($A171="","",IF(IFERROR(VALUE($D171),0)&lt;&gt;1,"Non attiva",IF(IFERROR(VALUE($O171),0)&lt;Parametri!$B$2,"Sotto soglia","")))</f>
        <v/>
      </c>
      <c r="L171" s="21">
        <f>IF($A171="","",$A171&amp;"|"&amp;$C171)</f>
        <v/>
      </c>
      <c r="M171" s="21">
        <f>IF($A171="","",$C171&amp;"|"&amp;TEXT($J171,"0.0000"))</f>
        <v/>
      </c>
      <c r="N171" s="21" t="n"/>
      <c r="O171" s="21">
        <f>IF($A171="",0,IFERROR(IF(SUMIFS(CriteriTecnici!$O:$O,CriteriTecnici!$Q:$Q,$A171&amp;"|"&amp;$C171)&gt;0,SUMIFS(CriteriTecnici!$O:$O,CriteriTecnici!$Q:$Q,$A171&amp;"|"&amp;$C171,CriteriTecnici!$F:$F,"Q")+SUMIFS(CriteriTecnici!$O:$O,CriteriTecnici!$Q:$Q,$A171&amp;"|"&amp;$C171,CriteriTecnici!$F:$F,"T"),IFERROR($N171*1,0)),0))</f>
        <v/>
      </c>
      <c r="P171" s="21">
        <f>IF($A171="","",IF(SUMIFS(CriteriTecnici!$O:$O,CriteriTecnici!$Q:$Q,$A171&amp;"|"&amp;$C171)&gt;0,"Criteri A-G","Aggregato"))</f>
        <v/>
      </c>
    </row>
    <row r="172">
      <c r="A172" s="20" t="n"/>
      <c r="B172" s="20" t="n"/>
      <c r="C172" s="20" t="n"/>
      <c r="D172" s="20" t="n"/>
      <c r="E172" s="21">
        <f>IF($A172="",0,IFERROR(IF(SUMIFS(CriteriTecnici!$O:$O,CriteriTecnici!$Q:$Q,$A172&amp;"|"&amp;$C172)&gt;0,IF($G172="SI",ROUND(IF(SUMPRODUCT(MAX((CriteriTecnici!$C$5:$C$6173=$C172)*(CriteriTecnici!$E$5:$E$6173="A")*(CriteriTecnici!$T$5:$T$6173="SI")*IFERROR(CriteriTecnici!$O$5:$O$6173*1,0)))&gt;0,MIN(7,SUMIFS(CriteriTecnici!$O:$O,CriteriTecnici!$Q:$Q,$A172&amp;"|"&amp;$C172,CriteriTecnici!$E:$E,"A")*(7/SUMPRODUCT(MAX((CriteriTecnici!$C$5:$C$6173=$C172)*(CriteriTecnici!$E$5:$E$6173="A")*(CriteriTecnici!$T$5:$T$6173="SI")*IFERROR(CriteriTecnici!$O$5:$O$6173*1,0))))),0)+IF(SUMPRODUCT(MAX((CriteriTecnici!$C$5:$C$6173=$C172)*(CriteriTecnici!$E$5:$E$6173="B")*(CriteriTecnici!$T$5:$T$6173="SI")*IFERROR(CriteriTecnici!$O$5:$O$6173*1,0)))&gt;0,MIN(14,SUMIFS(CriteriTecnici!$O:$O,CriteriTecnici!$Q:$Q,$A172&amp;"|"&amp;$C172,CriteriTecnici!$E:$E,"B")*(14/SUMPRODUCT(MAX((CriteriTecnici!$C$5:$C$6173=$C172)*(CriteriTecnici!$E$5:$E$6173="B")*(CriteriTecnici!$T$5:$T$6173="SI")*IFERROR(CriteriTecnici!$O$5:$O$6173*1,0))))),0)+IF(SUMPRODUCT(MAX((CriteriTecnici!$C$5:$C$6173=$C172)*(CriteriTecnici!$E$5:$E$6173="C")*(CriteriTecnici!$T$5:$T$6173="SI")*IFERROR(CriteriTecnici!$O$5:$O$6173*1,0)))&gt;0,MIN(14,SUMIFS(CriteriTecnici!$O:$O,CriteriTecnici!$Q:$Q,$A172&amp;"|"&amp;$C172,CriteriTecnici!$E:$E,"C")*(14/SUMPRODUCT(MAX((CriteriTecnici!$C$5:$C$6173=$C172)*(CriteriTecnici!$E$5:$E$6173="C")*(CriteriTecnici!$T$5:$T$6173="SI")*IFERROR(CriteriTecnici!$O$5:$O$6173*1,0))))),0)+IF(SUMPRODUCT(MAX((CriteriTecnici!$C$5:$C$6173=$C172)*(CriteriTecnici!$E$5:$E$6173="D")*(CriteriTecnici!$T$5:$T$6173="SI")*IFERROR(CriteriTecnici!$O$5:$O$6173*1,0)))&gt;0,MIN(10,SUMIFS(CriteriTecnici!$O:$O,CriteriTecnici!$Q:$Q,$A172&amp;"|"&amp;$C172,CriteriTecnici!$E:$E,"D")*(10/SUMPRODUCT(MAX((CriteriTecnici!$C$5:$C$6173=$C172)*(CriteriTecnici!$E$5:$E$6173="D")*(CriteriTecnici!$T$5:$T$6173="SI")*IFERROR(CriteriTecnici!$O$5:$O$6173*1,0))))),0)+IF(SUMPRODUCT(MAX((CriteriTecnici!$C$5:$C$6173=$C172)*(CriteriTecnici!$E$5:$E$6173="E")*(CriteriTecnici!$T$5:$T$6173="SI")*IFERROR(CriteriTecnici!$O$5:$O$6173*1,0)))&gt;0,MIN(4,SUMIFS(CriteriTecnici!$O:$O,CriteriTecnici!$Q:$Q,$A172&amp;"|"&amp;$C172,CriteriTecnici!$E:$E,"E")*(4/SUMPRODUCT(MAX((CriteriTecnici!$C$5:$C$6173=$C172)*(CriteriTecnici!$E$5:$E$6173="E")*(CriteriTecnici!$T$5:$T$6173="SI")*IFERROR(CriteriTecnici!$O$5:$O$6173*1,0))))),0)+IF(SUMPRODUCT(MAX((CriteriTecnici!$C$5:$C$6173=$C172)*(CriteriTecnici!$E$5:$E$6173="F")*(CriteriTecnici!$T$5:$T$6173="SI")*IFERROR(CriteriTecnici!$O$5:$O$6173*1,0)))&gt;0,MIN(14,SUMIFS(CriteriTecnici!$O:$O,CriteriTecnici!$Q:$Q,$A172&amp;"|"&amp;$C172,CriteriTecnici!$E:$E,"F")*(14/SUMPRODUCT(MAX((CriteriTecnici!$C$5:$C$6173=$C172)*(CriteriTecnici!$E$5:$E$6173="F")*(CriteriTecnici!$T$5:$T$6173="SI")*IFERROR(CriteriTecnici!$O$5:$O$6173*1,0))))),0)+IF(SUMPRODUCT(MAX((CriteriTecnici!$C$5:$C$6173=$C172)*(CriteriTecnici!$E$5:$E$6173="G")*(CriteriTecnici!$T$5:$T$6173="SI")*IFERROR(CriteriTecnici!$O$5:$O$6173*1,0)))&gt;0,MIN(7,SUMIFS(CriteriTecnici!$O:$O,CriteriTecnici!$Q:$Q,$A172&amp;"|"&amp;$C172,CriteriTecnici!$E:$E,"G")*(7/SUMPRODUCT(MAX((CriteriTecnici!$C$5:$C$6173=$C172)*(CriteriTecnici!$E$5:$E$6173="G")*(CriteriTecnici!$T$5:$T$6173="SI")*IFERROR(CriteriTecnici!$O$5:$O$6173*1,0))))),0),4),0),IFERROR($N172*1,0)),0))</f>
        <v/>
      </c>
      <c r="F172" s="20" t="n"/>
      <c r="G172" s="21">
        <f>IF($A172="","",IF(IFERROR(VALUE($D172),0)&lt;&gt;1,"NO",IF(IFERROR(VALUE($O172),0)&gt;=Parametri!$B$2,"SI","NO")))</f>
        <v/>
      </c>
      <c r="H172" s="21">
        <f>IF($G172="SI",SUMPRODUCT(MAX(($C$2:$C$200=$C172)*(IFERROR($D$2:$D$200*1,0)=1)*(IFERROR($O$2:$O$200*1,0)&gt;=Parametri!$B$2)*IFERROR($F$2:$F$200*1,0))),0)</f>
        <v/>
      </c>
      <c r="I172" s="21">
        <f>IF($G172="SI",IF($H172&gt;0,30*(IFERROR($F172*1,0)/$H172),0),0)</f>
        <v/>
      </c>
      <c r="J172" s="21">
        <f>IF($A172="",0,IF($G172="SI",ROUND(IFERROR($E172*1,0)+$I172,4),ROUND(IFERROR($E172*1,0),4)))</f>
        <v/>
      </c>
      <c r="K172" s="21">
        <f>IF($A172="","",IF(IFERROR(VALUE($D172),0)&lt;&gt;1,"Non attiva",IF(IFERROR(VALUE($O172),0)&lt;Parametri!$B$2,"Sotto soglia","")))</f>
        <v/>
      </c>
      <c r="L172" s="21">
        <f>IF($A172="","",$A172&amp;"|"&amp;$C172)</f>
        <v/>
      </c>
      <c r="M172" s="21">
        <f>IF($A172="","",$C172&amp;"|"&amp;TEXT($J172,"0.0000"))</f>
        <v/>
      </c>
      <c r="N172" s="21" t="n"/>
      <c r="O172" s="21">
        <f>IF($A172="",0,IFERROR(IF(SUMIFS(CriteriTecnici!$O:$O,CriteriTecnici!$Q:$Q,$A172&amp;"|"&amp;$C172)&gt;0,SUMIFS(CriteriTecnici!$O:$O,CriteriTecnici!$Q:$Q,$A172&amp;"|"&amp;$C172,CriteriTecnici!$F:$F,"Q")+SUMIFS(CriteriTecnici!$O:$O,CriteriTecnici!$Q:$Q,$A172&amp;"|"&amp;$C172,CriteriTecnici!$F:$F,"T"),IFERROR($N172*1,0)),0))</f>
        <v/>
      </c>
      <c r="P172" s="21">
        <f>IF($A172="","",IF(SUMIFS(CriteriTecnici!$O:$O,CriteriTecnici!$Q:$Q,$A172&amp;"|"&amp;$C172)&gt;0,"Criteri A-G","Aggregato"))</f>
        <v/>
      </c>
    </row>
    <row r="173">
      <c r="A173" s="20" t="n"/>
      <c r="B173" s="20" t="n"/>
      <c r="C173" s="20" t="n"/>
      <c r="D173" s="20" t="n"/>
      <c r="E173" s="21">
        <f>IF($A173="",0,IFERROR(IF(SUMIFS(CriteriTecnici!$O:$O,CriteriTecnici!$Q:$Q,$A173&amp;"|"&amp;$C173)&gt;0,IF($G173="SI",ROUND(IF(SUMPRODUCT(MAX((CriteriTecnici!$C$5:$C$6173=$C173)*(CriteriTecnici!$E$5:$E$6173="A")*(CriteriTecnici!$T$5:$T$6173="SI")*IFERROR(CriteriTecnici!$O$5:$O$6173*1,0)))&gt;0,MIN(7,SUMIFS(CriteriTecnici!$O:$O,CriteriTecnici!$Q:$Q,$A173&amp;"|"&amp;$C173,CriteriTecnici!$E:$E,"A")*(7/SUMPRODUCT(MAX((CriteriTecnici!$C$5:$C$6173=$C173)*(CriteriTecnici!$E$5:$E$6173="A")*(CriteriTecnici!$T$5:$T$6173="SI")*IFERROR(CriteriTecnici!$O$5:$O$6173*1,0))))),0)+IF(SUMPRODUCT(MAX((CriteriTecnici!$C$5:$C$6173=$C173)*(CriteriTecnici!$E$5:$E$6173="B")*(CriteriTecnici!$T$5:$T$6173="SI")*IFERROR(CriteriTecnici!$O$5:$O$6173*1,0)))&gt;0,MIN(14,SUMIFS(CriteriTecnici!$O:$O,CriteriTecnici!$Q:$Q,$A173&amp;"|"&amp;$C173,CriteriTecnici!$E:$E,"B")*(14/SUMPRODUCT(MAX((CriteriTecnici!$C$5:$C$6173=$C173)*(CriteriTecnici!$E$5:$E$6173="B")*(CriteriTecnici!$T$5:$T$6173="SI")*IFERROR(CriteriTecnici!$O$5:$O$6173*1,0))))),0)+IF(SUMPRODUCT(MAX((CriteriTecnici!$C$5:$C$6173=$C173)*(CriteriTecnici!$E$5:$E$6173="C")*(CriteriTecnici!$T$5:$T$6173="SI")*IFERROR(CriteriTecnici!$O$5:$O$6173*1,0)))&gt;0,MIN(14,SUMIFS(CriteriTecnici!$O:$O,CriteriTecnici!$Q:$Q,$A173&amp;"|"&amp;$C173,CriteriTecnici!$E:$E,"C")*(14/SUMPRODUCT(MAX((CriteriTecnici!$C$5:$C$6173=$C173)*(CriteriTecnici!$E$5:$E$6173="C")*(CriteriTecnici!$T$5:$T$6173="SI")*IFERROR(CriteriTecnici!$O$5:$O$6173*1,0))))),0)+IF(SUMPRODUCT(MAX((CriteriTecnici!$C$5:$C$6173=$C173)*(CriteriTecnici!$E$5:$E$6173="D")*(CriteriTecnici!$T$5:$T$6173="SI")*IFERROR(CriteriTecnici!$O$5:$O$6173*1,0)))&gt;0,MIN(10,SUMIFS(CriteriTecnici!$O:$O,CriteriTecnici!$Q:$Q,$A173&amp;"|"&amp;$C173,CriteriTecnici!$E:$E,"D")*(10/SUMPRODUCT(MAX((CriteriTecnici!$C$5:$C$6173=$C173)*(CriteriTecnici!$E$5:$E$6173="D")*(CriteriTecnici!$T$5:$T$6173="SI")*IFERROR(CriteriTecnici!$O$5:$O$6173*1,0))))),0)+IF(SUMPRODUCT(MAX((CriteriTecnici!$C$5:$C$6173=$C173)*(CriteriTecnici!$E$5:$E$6173="E")*(CriteriTecnici!$T$5:$T$6173="SI")*IFERROR(CriteriTecnici!$O$5:$O$6173*1,0)))&gt;0,MIN(4,SUMIFS(CriteriTecnici!$O:$O,CriteriTecnici!$Q:$Q,$A173&amp;"|"&amp;$C173,CriteriTecnici!$E:$E,"E")*(4/SUMPRODUCT(MAX((CriteriTecnici!$C$5:$C$6173=$C173)*(CriteriTecnici!$E$5:$E$6173="E")*(CriteriTecnici!$T$5:$T$6173="SI")*IFERROR(CriteriTecnici!$O$5:$O$6173*1,0))))),0)+IF(SUMPRODUCT(MAX((CriteriTecnici!$C$5:$C$6173=$C173)*(CriteriTecnici!$E$5:$E$6173="F")*(CriteriTecnici!$T$5:$T$6173="SI")*IFERROR(CriteriTecnici!$O$5:$O$6173*1,0)))&gt;0,MIN(14,SUMIFS(CriteriTecnici!$O:$O,CriteriTecnici!$Q:$Q,$A173&amp;"|"&amp;$C173,CriteriTecnici!$E:$E,"F")*(14/SUMPRODUCT(MAX((CriteriTecnici!$C$5:$C$6173=$C173)*(CriteriTecnici!$E$5:$E$6173="F")*(CriteriTecnici!$T$5:$T$6173="SI")*IFERROR(CriteriTecnici!$O$5:$O$6173*1,0))))),0)+IF(SUMPRODUCT(MAX((CriteriTecnici!$C$5:$C$6173=$C173)*(CriteriTecnici!$E$5:$E$6173="G")*(CriteriTecnici!$T$5:$T$6173="SI")*IFERROR(CriteriTecnici!$O$5:$O$6173*1,0)))&gt;0,MIN(7,SUMIFS(CriteriTecnici!$O:$O,CriteriTecnici!$Q:$Q,$A173&amp;"|"&amp;$C173,CriteriTecnici!$E:$E,"G")*(7/SUMPRODUCT(MAX((CriteriTecnici!$C$5:$C$6173=$C173)*(CriteriTecnici!$E$5:$E$6173="G")*(CriteriTecnici!$T$5:$T$6173="SI")*IFERROR(CriteriTecnici!$O$5:$O$6173*1,0))))),0),4),0),IFERROR($N173*1,0)),0))</f>
        <v/>
      </c>
      <c r="F173" s="20" t="n"/>
      <c r="G173" s="21">
        <f>IF($A173="","",IF(IFERROR(VALUE($D173),0)&lt;&gt;1,"NO",IF(IFERROR(VALUE($O173),0)&gt;=Parametri!$B$2,"SI","NO")))</f>
        <v/>
      </c>
      <c r="H173" s="21">
        <f>IF($G173="SI",SUMPRODUCT(MAX(($C$2:$C$200=$C173)*(IFERROR($D$2:$D$200*1,0)=1)*(IFERROR($O$2:$O$200*1,0)&gt;=Parametri!$B$2)*IFERROR($F$2:$F$200*1,0))),0)</f>
        <v/>
      </c>
      <c r="I173" s="21">
        <f>IF($G173="SI",IF($H173&gt;0,30*(IFERROR($F173*1,0)/$H173),0),0)</f>
        <v/>
      </c>
      <c r="J173" s="21">
        <f>IF($A173="",0,IF($G173="SI",ROUND(IFERROR($E173*1,0)+$I173,4),ROUND(IFERROR($E173*1,0),4)))</f>
        <v/>
      </c>
      <c r="K173" s="21">
        <f>IF($A173="","",IF(IFERROR(VALUE($D173),0)&lt;&gt;1,"Non attiva",IF(IFERROR(VALUE($O173),0)&lt;Parametri!$B$2,"Sotto soglia","")))</f>
        <v/>
      </c>
      <c r="L173" s="21">
        <f>IF($A173="","",$A173&amp;"|"&amp;$C173)</f>
        <v/>
      </c>
      <c r="M173" s="21">
        <f>IF($A173="","",$C173&amp;"|"&amp;TEXT($J173,"0.0000"))</f>
        <v/>
      </c>
      <c r="N173" s="21" t="n"/>
      <c r="O173" s="21">
        <f>IF($A173="",0,IFERROR(IF(SUMIFS(CriteriTecnici!$O:$O,CriteriTecnici!$Q:$Q,$A173&amp;"|"&amp;$C173)&gt;0,SUMIFS(CriteriTecnici!$O:$O,CriteriTecnici!$Q:$Q,$A173&amp;"|"&amp;$C173,CriteriTecnici!$F:$F,"Q")+SUMIFS(CriteriTecnici!$O:$O,CriteriTecnici!$Q:$Q,$A173&amp;"|"&amp;$C173,CriteriTecnici!$F:$F,"T"),IFERROR($N173*1,0)),0))</f>
        <v/>
      </c>
      <c r="P173" s="21">
        <f>IF($A173="","",IF(SUMIFS(CriteriTecnici!$O:$O,CriteriTecnici!$Q:$Q,$A173&amp;"|"&amp;$C173)&gt;0,"Criteri A-G","Aggregato"))</f>
        <v/>
      </c>
    </row>
    <row r="174">
      <c r="A174" s="20" t="n"/>
      <c r="B174" s="20" t="n"/>
      <c r="C174" s="20" t="n"/>
      <c r="D174" s="20" t="n"/>
      <c r="E174" s="21">
        <f>IF($A174="",0,IFERROR(IF(SUMIFS(CriteriTecnici!$O:$O,CriteriTecnici!$Q:$Q,$A174&amp;"|"&amp;$C174)&gt;0,IF($G174="SI",ROUND(IF(SUMPRODUCT(MAX((CriteriTecnici!$C$5:$C$6173=$C174)*(CriteriTecnici!$E$5:$E$6173="A")*(CriteriTecnici!$T$5:$T$6173="SI")*IFERROR(CriteriTecnici!$O$5:$O$6173*1,0)))&gt;0,MIN(7,SUMIFS(CriteriTecnici!$O:$O,CriteriTecnici!$Q:$Q,$A174&amp;"|"&amp;$C174,CriteriTecnici!$E:$E,"A")*(7/SUMPRODUCT(MAX((CriteriTecnici!$C$5:$C$6173=$C174)*(CriteriTecnici!$E$5:$E$6173="A")*(CriteriTecnici!$T$5:$T$6173="SI")*IFERROR(CriteriTecnici!$O$5:$O$6173*1,0))))),0)+IF(SUMPRODUCT(MAX((CriteriTecnici!$C$5:$C$6173=$C174)*(CriteriTecnici!$E$5:$E$6173="B")*(CriteriTecnici!$T$5:$T$6173="SI")*IFERROR(CriteriTecnici!$O$5:$O$6173*1,0)))&gt;0,MIN(14,SUMIFS(CriteriTecnici!$O:$O,CriteriTecnici!$Q:$Q,$A174&amp;"|"&amp;$C174,CriteriTecnici!$E:$E,"B")*(14/SUMPRODUCT(MAX((CriteriTecnici!$C$5:$C$6173=$C174)*(CriteriTecnici!$E$5:$E$6173="B")*(CriteriTecnici!$T$5:$T$6173="SI")*IFERROR(CriteriTecnici!$O$5:$O$6173*1,0))))),0)+IF(SUMPRODUCT(MAX((CriteriTecnici!$C$5:$C$6173=$C174)*(CriteriTecnici!$E$5:$E$6173="C")*(CriteriTecnici!$T$5:$T$6173="SI")*IFERROR(CriteriTecnici!$O$5:$O$6173*1,0)))&gt;0,MIN(14,SUMIFS(CriteriTecnici!$O:$O,CriteriTecnici!$Q:$Q,$A174&amp;"|"&amp;$C174,CriteriTecnici!$E:$E,"C")*(14/SUMPRODUCT(MAX((CriteriTecnici!$C$5:$C$6173=$C174)*(CriteriTecnici!$E$5:$E$6173="C")*(CriteriTecnici!$T$5:$T$6173="SI")*IFERROR(CriteriTecnici!$O$5:$O$6173*1,0))))),0)+IF(SUMPRODUCT(MAX((CriteriTecnici!$C$5:$C$6173=$C174)*(CriteriTecnici!$E$5:$E$6173="D")*(CriteriTecnici!$T$5:$T$6173="SI")*IFERROR(CriteriTecnici!$O$5:$O$6173*1,0)))&gt;0,MIN(10,SUMIFS(CriteriTecnici!$O:$O,CriteriTecnici!$Q:$Q,$A174&amp;"|"&amp;$C174,CriteriTecnici!$E:$E,"D")*(10/SUMPRODUCT(MAX((CriteriTecnici!$C$5:$C$6173=$C174)*(CriteriTecnici!$E$5:$E$6173="D")*(CriteriTecnici!$T$5:$T$6173="SI")*IFERROR(CriteriTecnici!$O$5:$O$6173*1,0))))),0)+IF(SUMPRODUCT(MAX((CriteriTecnici!$C$5:$C$6173=$C174)*(CriteriTecnici!$E$5:$E$6173="E")*(CriteriTecnici!$T$5:$T$6173="SI")*IFERROR(CriteriTecnici!$O$5:$O$6173*1,0)))&gt;0,MIN(4,SUMIFS(CriteriTecnici!$O:$O,CriteriTecnici!$Q:$Q,$A174&amp;"|"&amp;$C174,CriteriTecnici!$E:$E,"E")*(4/SUMPRODUCT(MAX((CriteriTecnici!$C$5:$C$6173=$C174)*(CriteriTecnici!$E$5:$E$6173="E")*(CriteriTecnici!$T$5:$T$6173="SI")*IFERROR(CriteriTecnici!$O$5:$O$6173*1,0))))),0)+IF(SUMPRODUCT(MAX((CriteriTecnici!$C$5:$C$6173=$C174)*(CriteriTecnici!$E$5:$E$6173="F")*(CriteriTecnici!$T$5:$T$6173="SI")*IFERROR(CriteriTecnici!$O$5:$O$6173*1,0)))&gt;0,MIN(14,SUMIFS(CriteriTecnici!$O:$O,CriteriTecnici!$Q:$Q,$A174&amp;"|"&amp;$C174,CriteriTecnici!$E:$E,"F")*(14/SUMPRODUCT(MAX((CriteriTecnici!$C$5:$C$6173=$C174)*(CriteriTecnici!$E$5:$E$6173="F")*(CriteriTecnici!$T$5:$T$6173="SI")*IFERROR(CriteriTecnici!$O$5:$O$6173*1,0))))),0)+IF(SUMPRODUCT(MAX((CriteriTecnici!$C$5:$C$6173=$C174)*(CriteriTecnici!$E$5:$E$6173="G")*(CriteriTecnici!$T$5:$T$6173="SI")*IFERROR(CriteriTecnici!$O$5:$O$6173*1,0)))&gt;0,MIN(7,SUMIFS(CriteriTecnici!$O:$O,CriteriTecnici!$Q:$Q,$A174&amp;"|"&amp;$C174,CriteriTecnici!$E:$E,"G")*(7/SUMPRODUCT(MAX((CriteriTecnici!$C$5:$C$6173=$C174)*(CriteriTecnici!$E$5:$E$6173="G")*(CriteriTecnici!$T$5:$T$6173="SI")*IFERROR(CriteriTecnici!$O$5:$O$6173*1,0))))),0),4),0),IFERROR($N174*1,0)),0))</f>
        <v/>
      </c>
      <c r="F174" s="20" t="n"/>
      <c r="G174" s="21">
        <f>IF($A174="","",IF(IFERROR(VALUE($D174),0)&lt;&gt;1,"NO",IF(IFERROR(VALUE($O174),0)&gt;=Parametri!$B$2,"SI","NO")))</f>
        <v/>
      </c>
      <c r="H174" s="21">
        <f>IF($G174="SI",SUMPRODUCT(MAX(($C$2:$C$200=$C174)*(IFERROR($D$2:$D$200*1,0)=1)*(IFERROR($O$2:$O$200*1,0)&gt;=Parametri!$B$2)*IFERROR($F$2:$F$200*1,0))),0)</f>
        <v/>
      </c>
      <c r="I174" s="21">
        <f>IF($G174="SI",IF($H174&gt;0,30*(IFERROR($F174*1,0)/$H174),0),0)</f>
        <v/>
      </c>
      <c r="J174" s="21">
        <f>IF($A174="",0,IF($G174="SI",ROUND(IFERROR($E174*1,0)+$I174,4),ROUND(IFERROR($E174*1,0),4)))</f>
        <v/>
      </c>
      <c r="K174" s="21">
        <f>IF($A174="","",IF(IFERROR(VALUE($D174),0)&lt;&gt;1,"Non attiva",IF(IFERROR(VALUE($O174),0)&lt;Parametri!$B$2,"Sotto soglia","")))</f>
        <v/>
      </c>
      <c r="L174" s="21">
        <f>IF($A174="","",$A174&amp;"|"&amp;$C174)</f>
        <v/>
      </c>
      <c r="M174" s="21">
        <f>IF($A174="","",$C174&amp;"|"&amp;TEXT($J174,"0.0000"))</f>
        <v/>
      </c>
      <c r="N174" s="21" t="n"/>
      <c r="O174" s="21">
        <f>IF($A174="",0,IFERROR(IF(SUMIFS(CriteriTecnici!$O:$O,CriteriTecnici!$Q:$Q,$A174&amp;"|"&amp;$C174)&gt;0,SUMIFS(CriteriTecnici!$O:$O,CriteriTecnici!$Q:$Q,$A174&amp;"|"&amp;$C174,CriteriTecnici!$F:$F,"Q")+SUMIFS(CriteriTecnici!$O:$O,CriteriTecnici!$Q:$Q,$A174&amp;"|"&amp;$C174,CriteriTecnici!$F:$F,"T"),IFERROR($N174*1,0)),0))</f>
        <v/>
      </c>
      <c r="P174" s="21">
        <f>IF($A174="","",IF(SUMIFS(CriteriTecnici!$O:$O,CriteriTecnici!$Q:$Q,$A174&amp;"|"&amp;$C174)&gt;0,"Criteri A-G","Aggregato"))</f>
        <v/>
      </c>
    </row>
    <row r="175">
      <c r="A175" s="20" t="n"/>
      <c r="B175" s="20" t="n"/>
      <c r="C175" s="20" t="n"/>
      <c r="D175" s="20" t="n"/>
      <c r="E175" s="21">
        <f>IF($A175="",0,IFERROR(IF(SUMIFS(CriteriTecnici!$O:$O,CriteriTecnici!$Q:$Q,$A175&amp;"|"&amp;$C175)&gt;0,IF($G175="SI",ROUND(IF(SUMPRODUCT(MAX((CriteriTecnici!$C$5:$C$6173=$C175)*(CriteriTecnici!$E$5:$E$6173="A")*(CriteriTecnici!$T$5:$T$6173="SI")*IFERROR(CriteriTecnici!$O$5:$O$6173*1,0)))&gt;0,MIN(7,SUMIFS(CriteriTecnici!$O:$O,CriteriTecnici!$Q:$Q,$A175&amp;"|"&amp;$C175,CriteriTecnici!$E:$E,"A")*(7/SUMPRODUCT(MAX((CriteriTecnici!$C$5:$C$6173=$C175)*(CriteriTecnici!$E$5:$E$6173="A")*(CriteriTecnici!$T$5:$T$6173="SI")*IFERROR(CriteriTecnici!$O$5:$O$6173*1,0))))),0)+IF(SUMPRODUCT(MAX((CriteriTecnici!$C$5:$C$6173=$C175)*(CriteriTecnici!$E$5:$E$6173="B")*(CriteriTecnici!$T$5:$T$6173="SI")*IFERROR(CriteriTecnici!$O$5:$O$6173*1,0)))&gt;0,MIN(14,SUMIFS(CriteriTecnici!$O:$O,CriteriTecnici!$Q:$Q,$A175&amp;"|"&amp;$C175,CriteriTecnici!$E:$E,"B")*(14/SUMPRODUCT(MAX((CriteriTecnici!$C$5:$C$6173=$C175)*(CriteriTecnici!$E$5:$E$6173="B")*(CriteriTecnici!$T$5:$T$6173="SI")*IFERROR(CriteriTecnici!$O$5:$O$6173*1,0))))),0)+IF(SUMPRODUCT(MAX((CriteriTecnici!$C$5:$C$6173=$C175)*(CriteriTecnici!$E$5:$E$6173="C")*(CriteriTecnici!$T$5:$T$6173="SI")*IFERROR(CriteriTecnici!$O$5:$O$6173*1,0)))&gt;0,MIN(14,SUMIFS(CriteriTecnici!$O:$O,CriteriTecnici!$Q:$Q,$A175&amp;"|"&amp;$C175,CriteriTecnici!$E:$E,"C")*(14/SUMPRODUCT(MAX((CriteriTecnici!$C$5:$C$6173=$C175)*(CriteriTecnici!$E$5:$E$6173="C")*(CriteriTecnici!$T$5:$T$6173="SI")*IFERROR(CriteriTecnici!$O$5:$O$6173*1,0))))),0)+IF(SUMPRODUCT(MAX((CriteriTecnici!$C$5:$C$6173=$C175)*(CriteriTecnici!$E$5:$E$6173="D")*(CriteriTecnici!$T$5:$T$6173="SI")*IFERROR(CriteriTecnici!$O$5:$O$6173*1,0)))&gt;0,MIN(10,SUMIFS(CriteriTecnici!$O:$O,CriteriTecnici!$Q:$Q,$A175&amp;"|"&amp;$C175,CriteriTecnici!$E:$E,"D")*(10/SUMPRODUCT(MAX((CriteriTecnici!$C$5:$C$6173=$C175)*(CriteriTecnici!$E$5:$E$6173="D")*(CriteriTecnici!$T$5:$T$6173="SI")*IFERROR(CriteriTecnici!$O$5:$O$6173*1,0))))),0)+IF(SUMPRODUCT(MAX((CriteriTecnici!$C$5:$C$6173=$C175)*(CriteriTecnici!$E$5:$E$6173="E")*(CriteriTecnici!$T$5:$T$6173="SI")*IFERROR(CriteriTecnici!$O$5:$O$6173*1,0)))&gt;0,MIN(4,SUMIFS(CriteriTecnici!$O:$O,CriteriTecnici!$Q:$Q,$A175&amp;"|"&amp;$C175,CriteriTecnici!$E:$E,"E")*(4/SUMPRODUCT(MAX((CriteriTecnici!$C$5:$C$6173=$C175)*(CriteriTecnici!$E$5:$E$6173="E")*(CriteriTecnici!$T$5:$T$6173="SI")*IFERROR(CriteriTecnici!$O$5:$O$6173*1,0))))),0)+IF(SUMPRODUCT(MAX((CriteriTecnici!$C$5:$C$6173=$C175)*(CriteriTecnici!$E$5:$E$6173="F")*(CriteriTecnici!$T$5:$T$6173="SI")*IFERROR(CriteriTecnici!$O$5:$O$6173*1,0)))&gt;0,MIN(14,SUMIFS(CriteriTecnici!$O:$O,CriteriTecnici!$Q:$Q,$A175&amp;"|"&amp;$C175,CriteriTecnici!$E:$E,"F")*(14/SUMPRODUCT(MAX((CriteriTecnici!$C$5:$C$6173=$C175)*(CriteriTecnici!$E$5:$E$6173="F")*(CriteriTecnici!$T$5:$T$6173="SI")*IFERROR(CriteriTecnici!$O$5:$O$6173*1,0))))),0)+IF(SUMPRODUCT(MAX((CriteriTecnici!$C$5:$C$6173=$C175)*(CriteriTecnici!$E$5:$E$6173="G")*(CriteriTecnici!$T$5:$T$6173="SI")*IFERROR(CriteriTecnici!$O$5:$O$6173*1,0)))&gt;0,MIN(7,SUMIFS(CriteriTecnici!$O:$O,CriteriTecnici!$Q:$Q,$A175&amp;"|"&amp;$C175,CriteriTecnici!$E:$E,"G")*(7/SUMPRODUCT(MAX((CriteriTecnici!$C$5:$C$6173=$C175)*(CriteriTecnici!$E$5:$E$6173="G")*(CriteriTecnici!$T$5:$T$6173="SI")*IFERROR(CriteriTecnici!$O$5:$O$6173*1,0))))),0),4),0),IFERROR($N175*1,0)),0))</f>
        <v/>
      </c>
      <c r="F175" s="20" t="n"/>
      <c r="G175" s="21">
        <f>IF($A175="","",IF(IFERROR(VALUE($D175),0)&lt;&gt;1,"NO",IF(IFERROR(VALUE($O175),0)&gt;=Parametri!$B$2,"SI","NO")))</f>
        <v/>
      </c>
      <c r="H175" s="21">
        <f>IF($G175="SI",SUMPRODUCT(MAX(($C$2:$C$200=$C175)*(IFERROR($D$2:$D$200*1,0)=1)*(IFERROR($O$2:$O$200*1,0)&gt;=Parametri!$B$2)*IFERROR($F$2:$F$200*1,0))),0)</f>
        <v/>
      </c>
      <c r="I175" s="21">
        <f>IF($G175="SI",IF($H175&gt;0,30*(IFERROR($F175*1,0)/$H175),0),0)</f>
        <v/>
      </c>
      <c r="J175" s="21">
        <f>IF($A175="",0,IF($G175="SI",ROUND(IFERROR($E175*1,0)+$I175,4),ROUND(IFERROR($E175*1,0),4)))</f>
        <v/>
      </c>
      <c r="K175" s="21">
        <f>IF($A175="","",IF(IFERROR(VALUE($D175),0)&lt;&gt;1,"Non attiva",IF(IFERROR(VALUE($O175),0)&lt;Parametri!$B$2,"Sotto soglia","")))</f>
        <v/>
      </c>
      <c r="L175" s="21">
        <f>IF($A175="","",$A175&amp;"|"&amp;$C175)</f>
        <v/>
      </c>
      <c r="M175" s="21">
        <f>IF($A175="","",$C175&amp;"|"&amp;TEXT($J175,"0.0000"))</f>
        <v/>
      </c>
      <c r="N175" s="21" t="n"/>
      <c r="O175" s="21">
        <f>IF($A175="",0,IFERROR(IF(SUMIFS(CriteriTecnici!$O:$O,CriteriTecnici!$Q:$Q,$A175&amp;"|"&amp;$C175)&gt;0,SUMIFS(CriteriTecnici!$O:$O,CriteriTecnici!$Q:$Q,$A175&amp;"|"&amp;$C175,CriteriTecnici!$F:$F,"Q")+SUMIFS(CriteriTecnici!$O:$O,CriteriTecnici!$Q:$Q,$A175&amp;"|"&amp;$C175,CriteriTecnici!$F:$F,"T"),IFERROR($N175*1,0)),0))</f>
        <v/>
      </c>
      <c r="P175" s="21">
        <f>IF($A175="","",IF(SUMIFS(CriteriTecnici!$O:$O,CriteriTecnici!$Q:$Q,$A175&amp;"|"&amp;$C175)&gt;0,"Criteri A-G","Aggregato"))</f>
        <v/>
      </c>
    </row>
    <row r="176">
      <c r="A176" s="20" t="n"/>
      <c r="B176" s="20" t="n"/>
      <c r="C176" s="20" t="n"/>
      <c r="D176" s="20" t="n"/>
      <c r="E176" s="21">
        <f>IF($A176="",0,IFERROR(IF(SUMIFS(CriteriTecnici!$O:$O,CriteriTecnici!$Q:$Q,$A176&amp;"|"&amp;$C176)&gt;0,IF($G176="SI",ROUND(IF(SUMPRODUCT(MAX((CriteriTecnici!$C$5:$C$6173=$C176)*(CriteriTecnici!$E$5:$E$6173="A")*(CriteriTecnici!$T$5:$T$6173="SI")*IFERROR(CriteriTecnici!$O$5:$O$6173*1,0)))&gt;0,MIN(7,SUMIFS(CriteriTecnici!$O:$O,CriteriTecnici!$Q:$Q,$A176&amp;"|"&amp;$C176,CriteriTecnici!$E:$E,"A")*(7/SUMPRODUCT(MAX((CriteriTecnici!$C$5:$C$6173=$C176)*(CriteriTecnici!$E$5:$E$6173="A")*(CriteriTecnici!$T$5:$T$6173="SI")*IFERROR(CriteriTecnici!$O$5:$O$6173*1,0))))),0)+IF(SUMPRODUCT(MAX((CriteriTecnici!$C$5:$C$6173=$C176)*(CriteriTecnici!$E$5:$E$6173="B")*(CriteriTecnici!$T$5:$T$6173="SI")*IFERROR(CriteriTecnici!$O$5:$O$6173*1,0)))&gt;0,MIN(14,SUMIFS(CriteriTecnici!$O:$O,CriteriTecnici!$Q:$Q,$A176&amp;"|"&amp;$C176,CriteriTecnici!$E:$E,"B")*(14/SUMPRODUCT(MAX((CriteriTecnici!$C$5:$C$6173=$C176)*(CriteriTecnici!$E$5:$E$6173="B")*(CriteriTecnici!$T$5:$T$6173="SI")*IFERROR(CriteriTecnici!$O$5:$O$6173*1,0))))),0)+IF(SUMPRODUCT(MAX((CriteriTecnici!$C$5:$C$6173=$C176)*(CriteriTecnici!$E$5:$E$6173="C")*(CriteriTecnici!$T$5:$T$6173="SI")*IFERROR(CriteriTecnici!$O$5:$O$6173*1,0)))&gt;0,MIN(14,SUMIFS(CriteriTecnici!$O:$O,CriteriTecnici!$Q:$Q,$A176&amp;"|"&amp;$C176,CriteriTecnici!$E:$E,"C")*(14/SUMPRODUCT(MAX((CriteriTecnici!$C$5:$C$6173=$C176)*(CriteriTecnici!$E$5:$E$6173="C")*(CriteriTecnici!$T$5:$T$6173="SI")*IFERROR(CriteriTecnici!$O$5:$O$6173*1,0))))),0)+IF(SUMPRODUCT(MAX((CriteriTecnici!$C$5:$C$6173=$C176)*(CriteriTecnici!$E$5:$E$6173="D")*(CriteriTecnici!$T$5:$T$6173="SI")*IFERROR(CriteriTecnici!$O$5:$O$6173*1,0)))&gt;0,MIN(10,SUMIFS(CriteriTecnici!$O:$O,CriteriTecnici!$Q:$Q,$A176&amp;"|"&amp;$C176,CriteriTecnici!$E:$E,"D")*(10/SUMPRODUCT(MAX((CriteriTecnici!$C$5:$C$6173=$C176)*(CriteriTecnici!$E$5:$E$6173="D")*(CriteriTecnici!$T$5:$T$6173="SI")*IFERROR(CriteriTecnici!$O$5:$O$6173*1,0))))),0)+IF(SUMPRODUCT(MAX((CriteriTecnici!$C$5:$C$6173=$C176)*(CriteriTecnici!$E$5:$E$6173="E")*(CriteriTecnici!$T$5:$T$6173="SI")*IFERROR(CriteriTecnici!$O$5:$O$6173*1,0)))&gt;0,MIN(4,SUMIFS(CriteriTecnici!$O:$O,CriteriTecnici!$Q:$Q,$A176&amp;"|"&amp;$C176,CriteriTecnici!$E:$E,"E")*(4/SUMPRODUCT(MAX((CriteriTecnici!$C$5:$C$6173=$C176)*(CriteriTecnici!$E$5:$E$6173="E")*(CriteriTecnici!$T$5:$T$6173="SI")*IFERROR(CriteriTecnici!$O$5:$O$6173*1,0))))),0)+IF(SUMPRODUCT(MAX((CriteriTecnici!$C$5:$C$6173=$C176)*(CriteriTecnici!$E$5:$E$6173="F")*(CriteriTecnici!$T$5:$T$6173="SI")*IFERROR(CriteriTecnici!$O$5:$O$6173*1,0)))&gt;0,MIN(14,SUMIFS(CriteriTecnici!$O:$O,CriteriTecnici!$Q:$Q,$A176&amp;"|"&amp;$C176,CriteriTecnici!$E:$E,"F")*(14/SUMPRODUCT(MAX((CriteriTecnici!$C$5:$C$6173=$C176)*(CriteriTecnici!$E$5:$E$6173="F")*(CriteriTecnici!$T$5:$T$6173="SI")*IFERROR(CriteriTecnici!$O$5:$O$6173*1,0))))),0)+IF(SUMPRODUCT(MAX((CriteriTecnici!$C$5:$C$6173=$C176)*(CriteriTecnici!$E$5:$E$6173="G")*(CriteriTecnici!$T$5:$T$6173="SI")*IFERROR(CriteriTecnici!$O$5:$O$6173*1,0)))&gt;0,MIN(7,SUMIFS(CriteriTecnici!$O:$O,CriteriTecnici!$Q:$Q,$A176&amp;"|"&amp;$C176,CriteriTecnici!$E:$E,"G")*(7/SUMPRODUCT(MAX((CriteriTecnici!$C$5:$C$6173=$C176)*(CriteriTecnici!$E$5:$E$6173="G")*(CriteriTecnici!$T$5:$T$6173="SI")*IFERROR(CriteriTecnici!$O$5:$O$6173*1,0))))),0),4),0),IFERROR($N176*1,0)),0))</f>
        <v/>
      </c>
      <c r="F176" s="20" t="n"/>
      <c r="G176" s="21">
        <f>IF($A176="","",IF(IFERROR(VALUE($D176),0)&lt;&gt;1,"NO",IF(IFERROR(VALUE($O176),0)&gt;=Parametri!$B$2,"SI","NO")))</f>
        <v/>
      </c>
      <c r="H176" s="21">
        <f>IF($G176="SI",SUMPRODUCT(MAX(($C$2:$C$200=$C176)*(IFERROR($D$2:$D$200*1,0)=1)*(IFERROR($O$2:$O$200*1,0)&gt;=Parametri!$B$2)*IFERROR($F$2:$F$200*1,0))),0)</f>
        <v/>
      </c>
      <c r="I176" s="21">
        <f>IF($G176="SI",IF($H176&gt;0,30*(IFERROR($F176*1,0)/$H176),0),0)</f>
        <v/>
      </c>
      <c r="J176" s="21">
        <f>IF($A176="",0,IF($G176="SI",ROUND(IFERROR($E176*1,0)+$I176,4),ROUND(IFERROR($E176*1,0),4)))</f>
        <v/>
      </c>
      <c r="K176" s="21">
        <f>IF($A176="","",IF(IFERROR(VALUE($D176),0)&lt;&gt;1,"Non attiva",IF(IFERROR(VALUE($O176),0)&lt;Parametri!$B$2,"Sotto soglia","")))</f>
        <v/>
      </c>
      <c r="L176" s="21">
        <f>IF($A176="","",$A176&amp;"|"&amp;$C176)</f>
        <v/>
      </c>
      <c r="M176" s="21">
        <f>IF($A176="","",$C176&amp;"|"&amp;TEXT($J176,"0.0000"))</f>
        <v/>
      </c>
      <c r="N176" s="21" t="n"/>
      <c r="O176" s="21">
        <f>IF($A176="",0,IFERROR(IF(SUMIFS(CriteriTecnici!$O:$O,CriteriTecnici!$Q:$Q,$A176&amp;"|"&amp;$C176)&gt;0,SUMIFS(CriteriTecnici!$O:$O,CriteriTecnici!$Q:$Q,$A176&amp;"|"&amp;$C176,CriteriTecnici!$F:$F,"Q")+SUMIFS(CriteriTecnici!$O:$O,CriteriTecnici!$Q:$Q,$A176&amp;"|"&amp;$C176,CriteriTecnici!$F:$F,"T"),IFERROR($N176*1,0)),0))</f>
        <v/>
      </c>
      <c r="P176" s="21">
        <f>IF($A176="","",IF(SUMIFS(CriteriTecnici!$O:$O,CriteriTecnici!$Q:$Q,$A176&amp;"|"&amp;$C176)&gt;0,"Criteri A-G","Aggregato"))</f>
        <v/>
      </c>
    </row>
    <row r="177">
      <c r="A177" s="20" t="n"/>
      <c r="B177" s="20" t="n"/>
      <c r="C177" s="20" t="n"/>
      <c r="D177" s="20" t="n"/>
      <c r="E177" s="21">
        <f>IF($A177="",0,IFERROR(IF(SUMIFS(CriteriTecnici!$O:$O,CriteriTecnici!$Q:$Q,$A177&amp;"|"&amp;$C177)&gt;0,IF($G177="SI",ROUND(IF(SUMPRODUCT(MAX((CriteriTecnici!$C$5:$C$6173=$C177)*(CriteriTecnici!$E$5:$E$6173="A")*(CriteriTecnici!$T$5:$T$6173="SI")*IFERROR(CriteriTecnici!$O$5:$O$6173*1,0)))&gt;0,MIN(7,SUMIFS(CriteriTecnici!$O:$O,CriteriTecnici!$Q:$Q,$A177&amp;"|"&amp;$C177,CriteriTecnici!$E:$E,"A")*(7/SUMPRODUCT(MAX((CriteriTecnici!$C$5:$C$6173=$C177)*(CriteriTecnici!$E$5:$E$6173="A")*(CriteriTecnici!$T$5:$T$6173="SI")*IFERROR(CriteriTecnici!$O$5:$O$6173*1,0))))),0)+IF(SUMPRODUCT(MAX((CriteriTecnici!$C$5:$C$6173=$C177)*(CriteriTecnici!$E$5:$E$6173="B")*(CriteriTecnici!$T$5:$T$6173="SI")*IFERROR(CriteriTecnici!$O$5:$O$6173*1,0)))&gt;0,MIN(14,SUMIFS(CriteriTecnici!$O:$O,CriteriTecnici!$Q:$Q,$A177&amp;"|"&amp;$C177,CriteriTecnici!$E:$E,"B")*(14/SUMPRODUCT(MAX((CriteriTecnici!$C$5:$C$6173=$C177)*(CriteriTecnici!$E$5:$E$6173="B")*(CriteriTecnici!$T$5:$T$6173="SI")*IFERROR(CriteriTecnici!$O$5:$O$6173*1,0))))),0)+IF(SUMPRODUCT(MAX((CriteriTecnici!$C$5:$C$6173=$C177)*(CriteriTecnici!$E$5:$E$6173="C")*(CriteriTecnici!$T$5:$T$6173="SI")*IFERROR(CriteriTecnici!$O$5:$O$6173*1,0)))&gt;0,MIN(14,SUMIFS(CriteriTecnici!$O:$O,CriteriTecnici!$Q:$Q,$A177&amp;"|"&amp;$C177,CriteriTecnici!$E:$E,"C")*(14/SUMPRODUCT(MAX((CriteriTecnici!$C$5:$C$6173=$C177)*(CriteriTecnici!$E$5:$E$6173="C")*(CriteriTecnici!$T$5:$T$6173="SI")*IFERROR(CriteriTecnici!$O$5:$O$6173*1,0))))),0)+IF(SUMPRODUCT(MAX((CriteriTecnici!$C$5:$C$6173=$C177)*(CriteriTecnici!$E$5:$E$6173="D")*(CriteriTecnici!$T$5:$T$6173="SI")*IFERROR(CriteriTecnici!$O$5:$O$6173*1,0)))&gt;0,MIN(10,SUMIFS(CriteriTecnici!$O:$O,CriteriTecnici!$Q:$Q,$A177&amp;"|"&amp;$C177,CriteriTecnici!$E:$E,"D")*(10/SUMPRODUCT(MAX((CriteriTecnici!$C$5:$C$6173=$C177)*(CriteriTecnici!$E$5:$E$6173="D")*(CriteriTecnici!$T$5:$T$6173="SI")*IFERROR(CriteriTecnici!$O$5:$O$6173*1,0))))),0)+IF(SUMPRODUCT(MAX((CriteriTecnici!$C$5:$C$6173=$C177)*(CriteriTecnici!$E$5:$E$6173="E")*(CriteriTecnici!$T$5:$T$6173="SI")*IFERROR(CriteriTecnici!$O$5:$O$6173*1,0)))&gt;0,MIN(4,SUMIFS(CriteriTecnici!$O:$O,CriteriTecnici!$Q:$Q,$A177&amp;"|"&amp;$C177,CriteriTecnici!$E:$E,"E")*(4/SUMPRODUCT(MAX((CriteriTecnici!$C$5:$C$6173=$C177)*(CriteriTecnici!$E$5:$E$6173="E")*(CriteriTecnici!$T$5:$T$6173="SI")*IFERROR(CriteriTecnici!$O$5:$O$6173*1,0))))),0)+IF(SUMPRODUCT(MAX((CriteriTecnici!$C$5:$C$6173=$C177)*(CriteriTecnici!$E$5:$E$6173="F")*(CriteriTecnici!$T$5:$T$6173="SI")*IFERROR(CriteriTecnici!$O$5:$O$6173*1,0)))&gt;0,MIN(14,SUMIFS(CriteriTecnici!$O:$O,CriteriTecnici!$Q:$Q,$A177&amp;"|"&amp;$C177,CriteriTecnici!$E:$E,"F")*(14/SUMPRODUCT(MAX((CriteriTecnici!$C$5:$C$6173=$C177)*(CriteriTecnici!$E$5:$E$6173="F")*(CriteriTecnici!$T$5:$T$6173="SI")*IFERROR(CriteriTecnici!$O$5:$O$6173*1,0))))),0)+IF(SUMPRODUCT(MAX((CriteriTecnici!$C$5:$C$6173=$C177)*(CriteriTecnici!$E$5:$E$6173="G")*(CriteriTecnici!$T$5:$T$6173="SI")*IFERROR(CriteriTecnici!$O$5:$O$6173*1,0)))&gt;0,MIN(7,SUMIFS(CriteriTecnici!$O:$O,CriteriTecnici!$Q:$Q,$A177&amp;"|"&amp;$C177,CriteriTecnici!$E:$E,"G")*(7/SUMPRODUCT(MAX((CriteriTecnici!$C$5:$C$6173=$C177)*(CriteriTecnici!$E$5:$E$6173="G")*(CriteriTecnici!$T$5:$T$6173="SI")*IFERROR(CriteriTecnici!$O$5:$O$6173*1,0))))),0),4),0),IFERROR($N177*1,0)),0))</f>
        <v/>
      </c>
      <c r="F177" s="20" t="n"/>
      <c r="G177" s="21">
        <f>IF($A177="","",IF(IFERROR(VALUE($D177),0)&lt;&gt;1,"NO",IF(IFERROR(VALUE($O177),0)&gt;=Parametri!$B$2,"SI","NO")))</f>
        <v/>
      </c>
      <c r="H177" s="21">
        <f>IF($G177="SI",SUMPRODUCT(MAX(($C$2:$C$200=$C177)*(IFERROR($D$2:$D$200*1,0)=1)*(IFERROR($O$2:$O$200*1,0)&gt;=Parametri!$B$2)*IFERROR($F$2:$F$200*1,0))),0)</f>
        <v/>
      </c>
      <c r="I177" s="21">
        <f>IF($G177="SI",IF($H177&gt;0,30*(IFERROR($F177*1,0)/$H177),0),0)</f>
        <v/>
      </c>
      <c r="J177" s="21">
        <f>IF($A177="",0,IF($G177="SI",ROUND(IFERROR($E177*1,0)+$I177,4),ROUND(IFERROR($E177*1,0),4)))</f>
        <v/>
      </c>
      <c r="K177" s="21">
        <f>IF($A177="","",IF(IFERROR(VALUE($D177),0)&lt;&gt;1,"Non attiva",IF(IFERROR(VALUE($O177),0)&lt;Parametri!$B$2,"Sotto soglia","")))</f>
        <v/>
      </c>
      <c r="L177" s="21">
        <f>IF($A177="","",$A177&amp;"|"&amp;$C177)</f>
        <v/>
      </c>
      <c r="M177" s="21">
        <f>IF($A177="","",$C177&amp;"|"&amp;TEXT($J177,"0.0000"))</f>
        <v/>
      </c>
      <c r="N177" s="21" t="n"/>
      <c r="O177" s="21">
        <f>IF($A177="",0,IFERROR(IF(SUMIFS(CriteriTecnici!$O:$O,CriteriTecnici!$Q:$Q,$A177&amp;"|"&amp;$C177)&gt;0,SUMIFS(CriteriTecnici!$O:$O,CriteriTecnici!$Q:$Q,$A177&amp;"|"&amp;$C177,CriteriTecnici!$F:$F,"Q")+SUMIFS(CriteriTecnici!$O:$O,CriteriTecnici!$Q:$Q,$A177&amp;"|"&amp;$C177,CriteriTecnici!$F:$F,"T"),IFERROR($N177*1,0)),0))</f>
        <v/>
      </c>
      <c r="P177" s="21">
        <f>IF($A177="","",IF(SUMIFS(CriteriTecnici!$O:$O,CriteriTecnici!$Q:$Q,$A177&amp;"|"&amp;$C177)&gt;0,"Criteri A-G","Aggregato"))</f>
        <v/>
      </c>
    </row>
    <row r="178">
      <c r="A178" s="20" t="n"/>
      <c r="B178" s="20" t="n"/>
      <c r="C178" s="20" t="n"/>
      <c r="D178" s="20" t="n"/>
      <c r="E178" s="21">
        <f>IF($A178="",0,IFERROR(IF(SUMIFS(CriteriTecnici!$O:$O,CriteriTecnici!$Q:$Q,$A178&amp;"|"&amp;$C178)&gt;0,IF($G178="SI",ROUND(IF(SUMPRODUCT(MAX((CriteriTecnici!$C$5:$C$6173=$C178)*(CriteriTecnici!$E$5:$E$6173="A")*(CriteriTecnici!$T$5:$T$6173="SI")*IFERROR(CriteriTecnici!$O$5:$O$6173*1,0)))&gt;0,MIN(7,SUMIFS(CriteriTecnici!$O:$O,CriteriTecnici!$Q:$Q,$A178&amp;"|"&amp;$C178,CriteriTecnici!$E:$E,"A")*(7/SUMPRODUCT(MAX((CriteriTecnici!$C$5:$C$6173=$C178)*(CriteriTecnici!$E$5:$E$6173="A")*(CriteriTecnici!$T$5:$T$6173="SI")*IFERROR(CriteriTecnici!$O$5:$O$6173*1,0))))),0)+IF(SUMPRODUCT(MAX((CriteriTecnici!$C$5:$C$6173=$C178)*(CriteriTecnici!$E$5:$E$6173="B")*(CriteriTecnici!$T$5:$T$6173="SI")*IFERROR(CriteriTecnici!$O$5:$O$6173*1,0)))&gt;0,MIN(14,SUMIFS(CriteriTecnici!$O:$O,CriteriTecnici!$Q:$Q,$A178&amp;"|"&amp;$C178,CriteriTecnici!$E:$E,"B")*(14/SUMPRODUCT(MAX((CriteriTecnici!$C$5:$C$6173=$C178)*(CriteriTecnici!$E$5:$E$6173="B")*(CriteriTecnici!$T$5:$T$6173="SI")*IFERROR(CriteriTecnici!$O$5:$O$6173*1,0))))),0)+IF(SUMPRODUCT(MAX((CriteriTecnici!$C$5:$C$6173=$C178)*(CriteriTecnici!$E$5:$E$6173="C")*(CriteriTecnici!$T$5:$T$6173="SI")*IFERROR(CriteriTecnici!$O$5:$O$6173*1,0)))&gt;0,MIN(14,SUMIFS(CriteriTecnici!$O:$O,CriteriTecnici!$Q:$Q,$A178&amp;"|"&amp;$C178,CriteriTecnici!$E:$E,"C")*(14/SUMPRODUCT(MAX((CriteriTecnici!$C$5:$C$6173=$C178)*(CriteriTecnici!$E$5:$E$6173="C")*(CriteriTecnici!$T$5:$T$6173="SI")*IFERROR(CriteriTecnici!$O$5:$O$6173*1,0))))),0)+IF(SUMPRODUCT(MAX((CriteriTecnici!$C$5:$C$6173=$C178)*(CriteriTecnici!$E$5:$E$6173="D")*(CriteriTecnici!$T$5:$T$6173="SI")*IFERROR(CriteriTecnici!$O$5:$O$6173*1,0)))&gt;0,MIN(10,SUMIFS(CriteriTecnici!$O:$O,CriteriTecnici!$Q:$Q,$A178&amp;"|"&amp;$C178,CriteriTecnici!$E:$E,"D")*(10/SUMPRODUCT(MAX((CriteriTecnici!$C$5:$C$6173=$C178)*(CriteriTecnici!$E$5:$E$6173="D")*(CriteriTecnici!$T$5:$T$6173="SI")*IFERROR(CriteriTecnici!$O$5:$O$6173*1,0))))),0)+IF(SUMPRODUCT(MAX((CriteriTecnici!$C$5:$C$6173=$C178)*(CriteriTecnici!$E$5:$E$6173="E")*(CriteriTecnici!$T$5:$T$6173="SI")*IFERROR(CriteriTecnici!$O$5:$O$6173*1,0)))&gt;0,MIN(4,SUMIFS(CriteriTecnici!$O:$O,CriteriTecnici!$Q:$Q,$A178&amp;"|"&amp;$C178,CriteriTecnici!$E:$E,"E")*(4/SUMPRODUCT(MAX((CriteriTecnici!$C$5:$C$6173=$C178)*(CriteriTecnici!$E$5:$E$6173="E")*(CriteriTecnici!$T$5:$T$6173="SI")*IFERROR(CriteriTecnici!$O$5:$O$6173*1,0))))),0)+IF(SUMPRODUCT(MAX((CriteriTecnici!$C$5:$C$6173=$C178)*(CriteriTecnici!$E$5:$E$6173="F")*(CriteriTecnici!$T$5:$T$6173="SI")*IFERROR(CriteriTecnici!$O$5:$O$6173*1,0)))&gt;0,MIN(14,SUMIFS(CriteriTecnici!$O:$O,CriteriTecnici!$Q:$Q,$A178&amp;"|"&amp;$C178,CriteriTecnici!$E:$E,"F")*(14/SUMPRODUCT(MAX((CriteriTecnici!$C$5:$C$6173=$C178)*(CriteriTecnici!$E$5:$E$6173="F")*(CriteriTecnici!$T$5:$T$6173="SI")*IFERROR(CriteriTecnici!$O$5:$O$6173*1,0))))),0)+IF(SUMPRODUCT(MAX((CriteriTecnici!$C$5:$C$6173=$C178)*(CriteriTecnici!$E$5:$E$6173="G")*(CriteriTecnici!$T$5:$T$6173="SI")*IFERROR(CriteriTecnici!$O$5:$O$6173*1,0)))&gt;0,MIN(7,SUMIFS(CriteriTecnici!$O:$O,CriteriTecnici!$Q:$Q,$A178&amp;"|"&amp;$C178,CriteriTecnici!$E:$E,"G")*(7/SUMPRODUCT(MAX((CriteriTecnici!$C$5:$C$6173=$C178)*(CriteriTecnici!$E$5:$E$6173="G")*(CriteriTecnici!$T$5:$T$6173="SI")*IFERROR(CriteriTecnici!$O$5:$O$6173*1,0))))),0),4),0),IFERROR($N178*1,0)),0))</f>
        <v/>
      </c>
      <c r="F178" s="20" t="n"/>
      <c r="G178" s="21">
        <f>IF($A178="","",IF(IFERROR(VALUE($D178),0)&lt;&gt;1,"NO",IF(IFERROR(VALUE($O178),0)&gt;=Parametri!$B$2,"SI","NO")))</f>
        <v/>
      </c>
      <c r="H178" s="21">
        <f>IF($G178="SI",SUMPRODUCT(MAX(($C$2:$C$200=$C178)*(IFERROR($D$2:$D$200*1,0)=1)*(IFERROR($O$2:$O$200*1,0)&gt;=Parametri!$B$2)*IFERROR($F$2:$F$200*1,0))),0)</f>
        <v/>
      </c>
      <c r="I178" s="21">
        <f>IF($G178="SI",IF($H178&gt;0,30*(IFERROR($F178*1,0)/$H178),0),0)</f>
        <v/>
      </c>
      <c r="J178" s="21">
        <f>IF($A178="",0,IF($G178="SI",ROUND(IFERROR($E178*1,0)+$I178,4),ROUND(IFERROR($E178*1,0),4)))</f>
        <v/>
      </c>
      <c r="K178" s="21">
        <f>IF($A178="","",IF(IFERROR(VALUE($D178),0)&lt;&gt;1,"Non attiva",IF(IFERROR(VALUE($O178),0)&lt;Parametri!$B$2,"Sotto soglia","")))</f>
        <v/>
      </c>
      <c r="L178" s="21">
        <f>IF($A178="","",$A178&amp;"|"&amp;$C178)</f>
        <v/>
      </c>
      <c r="M178" s="21">
        <f>IF($A178="","",$C178&amp;"|"&amp;TEXT($J178,"0.0000"))</f>
        <v/>
      </c>
      <c r="N178" s="21" t="n"/>
      <c r="O178" s="21">
        <f>IF($A178="",0,IFERROR(IF(SUMIFS(CriteriTecnici!$O:$O,CriteriTecnici!$Q:$Q,$A178&amp;"|"&amp;$C178)&gt;0,SUMIFS(CriteriTecnici!$O:$O,CriteriTecnici!$Q:$Q,$A178&amp;"|"&amp;$C178,CriteriTecnici!$F:$F,"Q")+SUMIFS(CriteriTecnici!$O:$O,CriteriTecnici!$Q:$Q,$A178&amp;"|"&amp;$C178,CriteriTecnici!$F:$F,"T"),IFERROR($N178*1,0)),0))</f>
        <v/>
      </c>
      <c r="P178" s="21">
        <f>IF($A178="","",IF(SUMIFS(CriteriTecnici!$O:$O,CriteriTecnici!$Q:$Q,$A178&amp;"|"&amp;$C178)&gt;0,"Criteri A-G","Aggregato"))</f>
        <v/>
      </c>
    </row>
    <row r="179">
      <c r="A179" s="20" t="n"/>
      <c r="B179" s="20" t="n"/>
      <c r="C179" s="20" t="n"/>
      <c r="D179" s="20" t="n"/>
      <c r="E179" s="21">
        <f>IF($A179="",0,IFERROR(IF(SUMIFS(CriteriTecnici!$O:$O,CriteriTecnici!$Q:$Q,$A179&amp;"|"&amp;$C179)&gt;0,IF($G179="SI",ROUND(IF(SUMPRODUCT(MAX((CriteriTecnici!$C$5:$C$6173=$C179)*(CriteriTecnici!$E$5:$E$6173="A")*(CriteriTecnici!$T$5:$T$6173="SI")*IFERROR(CriteriTecnici!$O$5:$O$6173*1,0)))&gt;0,MIN(7,SUMIFS(CriteriTecnici!$O:$O,CriteriTecnici!$Q:$Q,$A179&amp;"|"&amp;$C179,CriteriTecnici!$E:$E,"A")*(7/SUMPRODUCT(MAX((CriteriTecnici!$C$5:$C$6173=$C179)*(CriteriTecnici!$E$5:$E$6173="A")*(CriteriTecnici!$T$5:$T$6173="SI")*IFERROR(CriteriTecnici!$O$5:$O$6173*1,0))))),0)+IF(SUMPRODUCT(MAX((CriteriTecnici!$C$5:$C$6173=$C179)*(CriteriTecnici!$E$5:$E$6173="B")*(CriteriTecnici!$T$5:$T$6173="SI")*IFERROR(CriteriTecnici!$O$5:$O$6173*1,0)))&gt;0,MIN(14,SUMIFS(CriteriTecnici!$O:$O,CriteriTecnici!$Q:$Q,$A179&amp;"|"&amp;$C179,CriteriTecnici!$E:$E,"B")*(14/SUMPRODUCT(MAX((CriteriTecnici!$C$5:$C$6173=$C179)*(CriteriTecnici!$E$5:$E$6173="B")*(CriteriTecnici!$T$5:$T$6173="SI")*IFERROR(CriteriTecnici!$O$5:$O$6173*1,0))))),0)+IF(SUMPRODUCT(MAX((CriteriTecnici!$C$5:$C$6173=$C179)*(CriteriTecnici!$E$5:$E$6173="C")*(CriteriTecnici!$T$5:$T$6173="SI")*IFERROR(CriteriTecnici!$O$5:$O$6173*1,0)))&gt;0,MIN(14,SUMIFS(CriteriTecnici!$O:$O,CriteriTecnici!$Q:$Q,$A179&amp;"|"&amp;$C179,CriteriTecnici!$E:$E,"C")*(14/SUMPRODUCT(MAX((CriteriTecnici!$C$5:$C$6173=$C179)*(CriteriTecnici!$E$5:$E$6173="C")*(CriteriTecnici!$T$5:$T$6173="SI")*IFERROR(CriteriTecnici!$O$5:$O$6173*1,0))))),0)+IF(SUMPRODUCT(MAX((CriteriTecnici!$C$5:$C$6173=$C179)*(CriteriTecnici!$E$5:$E$6173="D")*(CriteriTecnici!$T$5:$T$6173="SI")*IFERROR(CriteriTecnici!$O$5:$O$6173*1,0)))&gt;0,MIN(10,SUMIFS(CriteriTecnici!$O:$O,CriteriTecnici!$Q:$Q,$A179&amp;"|"&amp;$C179,CriteriTecnici!$E:$E,"D")*(10/SUMPRODUCT(MAX((CriteriTecnici!$C$5:$C$6173=$C179)*(CriteriTecnici!$E$5:$E$6173="D")*(CriteriTecnici!$T$5:$T$6173="SI")*IFERROR(CriteriTecnici!$O$5:$O$6173*1,0))))),0)+IF(SUMPRODUCT(MAX((CriteriTecnici!$C$5:$C$6173=$C179)*(CriteriTecnici!$E$5:$E$6173="E")*(CriteriTecnici!$T$5:$T$6173="SI")*IFERROR(CriteriTecnici!$O$5:$O$6173*1,0)))&gt;0,MIN(4,SUMIFS(CriteriTecnici!$O:$O,CriteriTecnici!$Q:$Q,$A179&amp;"|"&amp;$C179,CriteriTecnici!$E:$E,"E")*(4/SUMPRODUCT(MAX((CriteriTecnici!$C$5:$C$6173=$C179)*(CriteriTecnici!$E$5:$E$6173="E")*(CriteriTecnici!$T$5:$T$6173="SI")*IFERROR(CriteriTecnici!$O$5:$O$6173*1,0))))),0)+IF(SUMPRODUCT(MAX((CriteriTecnici!$C$5:$C$6173=$C179)*(CriteriTecnici!$E$5:$E$6173="F")*(CriteriTecnici!$T$5:$T$6173="SI")*IFERROR(CriteriTecnici!$O$5:$O$6173*1,0)))&gt;0,MIN(14,SUMIFS(CriteriTecnici!$O:$O,CriteriTecnici!$Q:$Q,$A179&amp;"|"&amp;$C179,CriteriTecnici!$E:$E,"F")*(14/SUMPRODUCT(MAX((CriteriTecnici!$C$5:$C$6173=$C179)*(CriteriTecnici!$E$5:$E$6173="F")*(CriteriTecnici!$T$5:$T$6173="SI")*IFERROR(CriteriTecnici!$O$5:$O$6173*1,0))))),0)+IF(SUMPRODUCT(MAX((CriteriTecnici!$C$5:$C$6173=$C179)*(CriteriTecnici!$E$5:$E$6173="G")*(CriteriTecnici!$T$5:$T$6173="SI")*IFERROR(CriteriTecnici!$O$5:$O$6173*1,0)))&gt;0,MIN(7,SUMIFS(CriteriTecnici!$O:$O,CriteriTecnici!$Q:$Q,$A179&amp;"|"&amp;$C179,CriteriTecnici!$E:$E,"G")*(7/SUMPRODUCT(MAX((CriteriTecnici!$C$5:$C$6173=$C179)*(CriteriTecnici!$E$5:$E$6173="G")*(CriteriTecnici!$T$5:$T$6173="SI")*IFERROR(CriteriTecnici!$O$5:$O$6173*1,0))))),0),4),0),IFERROR($N179*1,0)),0))</f>
        <v/>
      </c>
      <c r="F179" s="20" t="n"/>
      <c r="G179" s="21">
        <f>IF($A179="","",IF(IFERROR(VALUE($D179),0)&lt;&gt;1,"NO",IF(IFERROR(VALUE($O179),0)&gt;=Parametri!$B$2,"SI","NO")))</f>
        <v/>
      </c>
      <c r="H179" s="21">
        <f>IF($G179="SI",SUMPRODUCT(MAX(($C$2:$C$200=$C179)*(IFERROR($D$2:$D$200*1,0)=1)*(IFERROR($O$2:$O$200*1,0)&gt;=Parametri!$B$2)*IFERROR($F$2:$F$200*1,0))),0)</f>
        <v/>
      </c>
      <c r="I179" s="21">
        <f>IF($G179="SI",IF($H179&gt;0,30*(IFERROR($F179*1,0)/$H179),0),0)</f>
        <v/>
      </c>
      <c r="J179" s="21">
        <f>IF($A179="",0,IF($G179="SI",ROUND(IFERROR($E179*1,0)+$I179,4),ROUND(IFERROR($E179*1,0),4)))</f>
        <v/>
      </c>
      <c r="K179" s="21">
        <f>IF($A179="","",IF(IFERROR(VALUE($D179),0)&lt;&gt;1,"Non attiva",IF(IFERROR(VALUE($O179),0)&lt;Parametri!$B$2,"Sotto soglia","")))</f>
        <v/>
      </c>
      <c r="L179" s="21">
        <f>IF($A179="","",$A179&amp;"|"&amp;$C179)</f>
        <v/>
      </c>
      <c r="M179" s="21">
        <f>IF($A179="","",$C179&amp;"|"&amp;TEXT($J179,"0.0000"))</f>
        <v/>
      </c>
      <c r="N179" s="21" t="n"/>
      <c r="O179" s="21">
        <f>IF($A179="",0,IFERROR(IF(SUMIFS(CriteriTecnici!$O:$O,CriteriTecnici!$Q:$Q,$A179&amp;"|"&amp;$C179)&gt;0,SUMIFS(CriteriTecnici!$O:$O,CriteriTecnici!$Q:$Q,$A179&amp;"|"&amp;$C179,CriteriTecnici!$F:$F,"Q")+SUMIFS(CriteriTecnici!$O:$O,CriteriTecnici!$Q:$Q,$A179&amp;"|"&amp;$C179,CriteriTecnici!$F:$F,"T"),IFERROR($N179*1,0)),0))</f>
        <v/>
      </c>
      <c r="P179" s="21">
        <f>IF($A179="","",IF(SUMIFS(CriteriTecnici!$O:$O,CriteriTecnici!$Q:$Q,$A179&amp;"|"&amp;$C179)&gt;0,"Criteri A-G","Aggregato"))</f>
        <v/>
      </c>
    </row>
    <row r="180">
      <c r="A180" s="20" t="n"/>
      <c r="B180" s="20" t="n"/>
      <c r="C180" s="20" t="n"/>
      <c r="D180" s="20" t="n"/>
      <c r="E180" s="21">
        <f>IF($A180="",0,IFERROR(IF(SUMIFS(CriteriTecnici!$O:$O,CriteriTecnici!$Q:$Q,$A180&amp;"|"&amp;$C180)&gt;0,IF($G180="SI",ROUND(IF(SUMPRODUCT(MAX((CriteriTecnici!$C$5:$C$6173=$C180)*(CriteriTecnici!$E$5:$E$6173="A")*(CriteriTecnici!$T$5:$T$6173="SI")*IFERROR(CriteriTecnici!$O$5:$O$6173*1,0)))&gt;0,MIN(7,SUMIFS(CriteriTecnici!$O:$O,CriteriTecnici!$Q:$Q,$A180&amp;"|"&amp;$C180,CriteriTecnici!$E:$E,"A")*(7/SUMPRODUCT(MAX((CriteriTecnici!$C$5:$C$6173=$C180)*(CriteriTecnici!$E$5:$E$6173="A")*(CriteriTecnici!$T$5:$T$6173="SI")*IFERROR(CriteriTecnici!$O$5:$O$6173*1,0))))),0)+IF(SUMPRODUCT(MAX((CriteriTecnici!$C$5:$C$6173=$C180)*(CriteriTecnici!$E$5:$E$6173="B")*(CriteriTecnici!$T$5:$T$6173="SI")*IFERROR(CriteriTecnici!$O$5:$O$6173*1,0)))&gt;0,MIN(14,SUMIFS(CriteriTecnici!$O:$O,CriteriTecnici!$Q:$Q,$A180&amp;"|"&amp;$C180,CriteriTecnici!$E:$E,"B")*(14/SUMPRODUCT(MAX((CriteriTecnici!$C$5:$C$6173=$C180)*(CriteriTecnici!$E$5:$E$6173="B")*(CriteriTecnici!$T$5:$T$6173="SI")*IFERROR(CriteriTecnici!$O$5:$O$6173*1,0))))),0)+IF(SUMPRODUCT(MAX((CriteriTecnici!$C$5:$C$6173=$C180)*(CriteriTecnici!$E$5:$E$6173="C")*(CriteriTecnici!$T$5:$T$6173="SI")*IFERROR(CriteriTecnici!$O$5:$O$6173*1,0)))&gt;0,MIN(14,SUMIFS(CriteriTecnici!$O:$O,CriteriTecnici!$Q:$Q,$A180&amp;"|"&amp;$C180,CriteriTecnici!$E:$E,"C")*(14/SUMPRODUCT(MAX((CriteriTecnici!$C$5:$C$6173=$C180)*(CriteriTecnici!$E$5:$E$6173="C")*(CriteriTecnici!$T$5:$T$6173="SI")*IFERROR(CriteriTecnici!$O$5:$O$6173*1,0))))),0)+IF(SUMPRODUCT(MAX((CriteriTecnici!$C$5:$C$6173=$C180)*(CriteriTecnici!$E$5:$E$6173="D")*(CriteriTecnici!$T$5:$T$6173="SI")*IFERROR(CriteriTecnici!$O$5:$O$6173*1,0)))&gt;0,MIN(10,SUMIFS(CriteriTecnici!$O:$O,CriteriTecnici!$Q:$Q,$A180&amp;"|"&amp;$C180,CriteriTecnici!$E:$E,"D")*(10/SUMPRODUCT(MAX((CriteriTecnici!$C$5:$C$6173=$C180)*(CriteriTecnici!$E$5:$E$6173="D")*(CriteriTecnici!$T$5:$T$6173="SI")*IFERROR(CriteriTecnici!$O$5:$O$6173*1,0))))),0)+IF(SUMPRODUCT(MAX((CriteriTecnici!$C$5:$C$6173=$C180)*(CriteriTecnici!$E$5:$E$6173="E")*(CriteriTecnici!$T$5:$T$6173="SI")*IFERROR(CriteriTecnici!$O$5:$O$6173*1,0)))&gt;0,MIN(4,SUMIFS(CriteriTecnici!$O:$O,CriteriTecnici!$Q:$Q,$A180&amp;"|"&amp;$C180,CriteriTecnici!$E:$E,"E")*(4/SUMPRODUCT(MAX((CriteriTecnici!$C$5:$C$6173=$C180)*(CriteriTecnici!$E$5:$E$6173="E")*(CriteriTecnici!$T$5:$T$6173="SI")*IFERROR(CriteriTecnici!$O$5:$O$6173*1,0))))),0)+IF(SUMPRODUCT(MAX((CriteriTecnici!$C$5:$C$6173=$C180)*(CriteriTecnici!$E$5:$E$6173="F")*(CriteriTecnici!$T$5:$T$6173="SI")*IFERROR(CriteriTecnici!$O$5:$O$6173*1,0)))&gt;0,MIN(14,SUMIFS(CriteriTecnici!$O:$O,CriteriTecnici!$Q:$Q,$A180&amp;"|"&amp;$C180,CriteriTecnici!$E:$E,"F")*(14/SUMPRODUCT(MAX((CriteriTecnici!$C$5:$C$6173=$C180)*(CriteriTecnici!$E$5:$E$6173="F")*(CriteriTecnici!$T$5:$T$6173="SI")*IFERROR(CriteriTecnici!$O$5:$O$6173*1,0))))),0)+IF(SUMPRODUCT(MAX((CriteriTecnici!$C$5:$C$6173=$C180)*(CriteriTecnici!$E$5:$E$6173="G")*(CriteriTecnici!$T$5:$T$6173="SI")*IFERROR(CriteriTecnici!$O$5:$O$6173*1,0)))&gt;0,MIN(7,SUMIFS(CriteriTecnici!$O:$O,CriteriTecnici!$Q:$Q,$A180&amp;"|"&amp;$C180,CriteriTecnici!$E:$E,"G")*(7/SUMPRODUCT(MAX((CriteriTecnici!$C$5:$C$6173=$C180)*(CriteriTecnici!$E$5:$E$6173="G")*(CriteriTecnici!$T$5:$T$6173="SI")*IFERROR(CriteriTecnici!$O$5:$O$6173*1,0))))),0),4),0),IFERROR($N180*1,0)),0))</f>
        <v/>
      </c>
      <c r="F180" s="20" t="n"/>
      <c r="G180" s="21">
        <f>IF($A180="","",IF(IFERROR(VALUE($D180),0)&lt;&gt;1,"NO",IF(IFERROR(VALUE($O180),0)&gt;=Parametri!$B$2,"SI","NO")))</f>
        <v/>
      </c>
      <c r="H180" s="21">
        <f>IF($G180="SI",SUMPRODUCT(MAX(($C$2:$C$200=$C180)*(IFERROR($D$2:$D$200*1,0)=1)*(IFERROR($O$2:$O$200*1,0)&gt;=Parametri!$B$2)*IFERROR($F$2:$F$200*1,0))),0)</f>
        <v/>
      </c>
      <c r="I180" s="21">
        <f>IF($G180="SI",IF($H180&gt;0,30*(IFERROR($F180*1,0)/$H180),0),0)</f>
        <v/>
      </c>
      <c r="J180" s="21">
        <f>IF($A180="",0,IF($G180="SI",ROUND(IFERROR($E180*1,0)+$I180,4),ROUND(IFERROR($E180*1,0),4)))</f>
        <v/>
      </c>
      <c r="K180" s="21">
        <f>IF($A180="","",IF(IFERROR(VALUE($D180),0)&lt;&gt;1,"Non attiva",IF(IFERROR(VALUE($O180),0)&lt;Parametri!$B$2,"Sotto soglia","")))</f>
        <v/>
      </c>
      <c r="L180" s="21">
        <f>IF($A180="","",$A180&amp;"|"&amp;$C180)</f>
        <v/>
      </c>
      <c r="M180" s="21">
        <f>IF($A180="","",$C180&amp;"|"&amp;TEXT($J180,"0.0000"))</f>
        <v/>
      </c>
      <c r="N180" s="21" t="n"/>
      <c r="O180" s="21">
        <f>IF($A180="",0,IFERROR(IF(SUMIFS(CriteriTecnici!$O:$O,CriteriTecnici!$Q:$Q,$A180&amp;"|"&amp;$C180)&gt;0,SUMIFS(CriteriTecnici!$O:$O,CriteriTecnici!$Q:$Q,$A180&amp;"|"&amp;$C180,CriteriTecnici!$F:$F,"Q")+SUMIFS(CriteriTecnici!$O:$O,CriteriTecnici!$Q:$Q,$A180&amp;"|"&amp;$C180,CriteriTecnici!$F:$F,"T"),IFERROR($N180*1,0)),0))</f>
        <v/>
      </c>
      <c r="P180" s="21">
        <f>IF($A180="","",IF(SUMIFS(CriteriTecnici!$O:$O,CriteriTecnici!$Q:$Q,$A180&amp;"|"&amp;$C180)&gt;0,"Criteri A-G","Aggregato"))</f>
        <v/>
      </c>
    </row>
    <row r="181">
      <c r="A181" s="20" t="n"/>
      <c r="B181" s="20" t="n"/>
      <c r="C181" s="20" t="n"/>
      <c r="D181" s="20" t="n"/>
      <c r="E181" s="21">
        <f>IF($A181="",0,IFERROR(IF(SUMIFS(CriteriTecnici!$O:$O,CriteriTecnici!$Q:$Q,$A181&amp;"|"&amp;$C181)&gt;0,IF($G181="SI",ROUND(IF(SUMPRODUCT(MAX((CriteriTecnici!$C$5:$C$6173=$C181)*(CriteriTecnici!$E$5:$E$6173="A")*(CriteriTecnici!$T$5:$T$6173="SI")*IFERROR(CriteriTecnici!$O$5:$O$6173*1,0)))&gt;0,MIN(7,SUMIFS(CriteriTecnici!$O:$O,CriteriTecnici!$Q:$Q,$A181&amp;"|"&amp;$C181,CriteriTecnici!$E:$E,"A")*(7/SUMPRODUCT(MAX((CriteriTecnici!$C$5:$C$6173=$C181)*(CriteriTecnici!$E$5:$E$6173="A")*(CriteriTecnici!$T$5:$T$6173="SI")*IFERROR(CriteriTecnici!$O$5:$O$6173*1,0))))),0)+IF(SUMPRODUCT(MAX((CriteriTecnici!$C$5:$C$6173=$C181)*(CriteriTecnici!$E$5:$E$6173="B")*(CriteriTecnici!$T$5:$T$6173="SI")*IFERROR(CriteriTecnici!$O$5:$O$6173*1,0)))&gt;0,MIN(14,SUMIFS(CriteriTecnici!$O:$O,CriteriTecnici!$Q:$Q,$A181&amp;"|"&amp;$C181,CriteriTecnici!$E:$E,"B")*(14/SUMPRODUCT(MAX((CriteriTecnici!$C$5:$C$6173=$C181)*(CriteriTecnici!$E$5:$E$6173="B")*(CriteriTecnici!$T$5:$T$6173="SI")*IFERROR(CriteriTecnici!$O$5:$O$6173*1,0))))),0)+IF(SUMPRODUCT(MAX((CriteriTecnici!$C$5:$C$6173=$C181)*(CriteriTecnici!$E$5:$E$6173="C")*(CriteriTecnici!$T$5:$T$6173="SI")*IFERROR(CriteriTecnici!$O$5:$O$6173*1,0)))&gt;0,MIN(14,SUMIFS(CriteriTecnici!$O:$O,CriteriTecnici!$Q:$Q,$A181&amp;"|"&amp;$C181,CriteriTecnici!$E:$E,"C")*(14/SUMPRODUCT(MAX((CriteriTecnici!$C$5:$C$6173=$C181)*(CriteriTecnici!$E$5:$E$6173="C")*(CriteriTecnici!$T$5:$T$6173="SI")*IFERROR(CriteriTecnici!$O$5:$O$6173*1,0))))),0)+IF(SUMPRODUCT(MAX((CriteriTecnici!$C$5:$C$6173=$C181)*(CriteriTecnici!$E$5:$E$6173="D")*(CriteriTecnici!$T$5:$T$6173="SI")*IFERROR(CriteriTecnici!$O$5:$O$6173*1,0)))&gt;0,MIN(10,SUMIFS(CriteriTecnici!$O:$O,CriteriTecnici!$Q:$Q,$A181&amp;"|"&amp;$C181,CriteriTecnici!$E:$E,"D")*(10/SUMPRODUCT(MAX((CriteriTecnici!$C$5:$C$6173=$C181)*(CriteriTecnici!$E$5:$E$6173="D")*(CriteriTecnici!$T$5:$T$6173="SI")*IFERROR(CriteriTecnici!$O$5:$O$6173*1,0))))),0)+IF(SUMPRODUCT(MAX((CriteriTecnici!$C$5:$C$6173=$C181)*(CriteriTecnici!$E$5:$E$6173="E")*(CriteriTecnici!$T$5:$T$6173="SI")*IFERROR(CriteriTecnici!$O$5:$O$6173*1,0)))&gt;0,MIN(4,SUMIFS(CriteriTecnici!$O:$O,CriteriTecnici!$Q:$Q,$A181&amp;"|"&amp;$C181,CriteriTecnici!$E:$E,"E")*(4/SUMPRODUCT(MAX((CriteriTecnici!$C$5:$C$6173=$C181)*(CriteriTecnici!$E$5:$E$6173="E")*(CriteriTecnici!$T$5:$T$6173="SI")*IFERROR(CriteriTecnici!$O$5:$O$6173*1,0))))),0)+IF(SUMPRODUCT(MAX((CriteriTecnici!$C$5:$C$6173=$C181)*(CriteriTecnici!$E$5:$E$6173="F")*(CriteriTecnici!$T$5:$T$6173="SI")*IFERROR(CriteriTecnici!$O$5:$O$6173*1,0)))&gt;0,MIN(14,SUMIFS(CriteriTecnici!$O:$O,CriteriTecnici!$Q:$Q,$A181&amp;"|"&amp;$C181,CriteriTecnici!$E:$E,"F")*(14/SUMPRODUCT(MAX((CriteriTecnici!$C$5:$C$6173=$C181)*(CriteriTecnici!$E$5:$E$6173="F")*(CriteriTecnici!$T$5:$T$6173="SI")*IFERROR(CriteriTecnici!$O$5:$O$6173*1,0))))),0)+IF(SUMPRODUCT(MAX((CriteriTecnici!$C$5:$C$6173=$C181)*(CriteriTecnici!$E$5:$E$6173="G")*(CriteriTecnici!$T$5:$T$6173="SI")*IFERROR(CriteriTecnici!$O$5:$O$6173*1,0)))&gt;0,MIN(7,SUMIFS(CriteriTecnici!$O:$O,CriteriTecnici!$Q:$Q,$A181&amp;"|"&amp;$C181,CriteriTecnici!$E:$E,"G")*(7/SUMPRODUCT(MAX((CriteriTecnici!$C$5:$C$6173=$C181)*(CriteriTecnici!$E$5:$E$6173="G")*(CriteriTecnici!$T$5:$T$6173="SI")*IFERROR(CriteriTecnici!$O$5:$O$6173*1,0))))),0),4),0),IFERROR($N181*1,0)),0))</f>
        <v/>
      </c>
      <c r="F181" s="20" t="n"/>
      <c r="G181" s="21">
        <f>IF($A181="","",IF(IFERROR(VALUE($D181),0)&lt;&gt;1,"NO",IF(IFERROR(VALUE($O181),0)&gt;=Parametri!$B$2,"SI","NO")))</f>
        <v/>
      </c>
      <c r="H181" s="21">
        <f>IF($G181="SI",SUMPRODUCT(MAX(($C$2:$C$200=$C181)*(IFERROR($D$2:$D$200*1,0)=1)*(IFERROR($O$2:$O$200*1,0)&gt;=Parametri!$B$2)*IFERROR($F$2:$F$200*1,0))),0)</f>
        <v/>
      </c>
      <c r="I181" s="21">
        <f>IF($G181="SI",IF($H181&gt;0,30*(IFERROR($F181*1,0)/$H181),0),0)</f>
        <v/>
      </c>
      <c r="J181" s="21">
        <f>IF($A181="",0,IF($G181="SI",ROUND(IFERROR($E181*1,0)+$I181,4),ROUND(IFERROR($E181*1,0),4)))</f>
        <v/>
      </c>
      <c r="K181" s="21">
        <f>IF($A181="","",IF(IFERROR(VALUE($D181),0)&lt;&gt;1,"Non attiva",IF(IFERROR(VALUE($O181),0)&lt;Parametri!$B$2,"Sotto soglia","")))</f>
        <v/>
      </c>
      <c r="L181" s="21">
        <f>IF($A181="","",$A181&amp;"|"&amp;$C181)</f>
        <v/>
      </c>
      <c r="M181" s="21">
        <f>IF($A181="","",$C181&amp;"|"&amp;TEXT($J181,"0.0000"))</f>
        <v/>
      </c>
      <c r="N181" s="21" t="n"/>
      <c r="O181" s="21">
        <f>IF($A181="",0,IFERROR(IF(SUMIFS(CriteriTecnici!$O:$O,CriteriTecnici!$Q:$Q,$A181&amp;"|"&amp;$C181)&gt;0,SUMIFS(CriteriTecnici!$O:$O,CriteriTecnici!$Q:$Q,$A181&amp;"|"&amp;$C181,CriteriTecnici!$F:$F,"Q")+SUMIFS(CriteriTecnici!$O:$O,CriteriTecnici!$Q:$Q,$A181&amp;"|"&amp;$C181,CriteriTecnici!$F:$F,"T"),IFERROR($N181*1,0)),0))</f>
        <v/>
      </c>
      <c r="P181" s="21">
        <f>IF($A181="","",IF(SUMIFS(CriteriTecnici!$O:$O,CriteriTecnici!$Q:$Q,$A181&amp;"|"&amp;$C181)&gt;0,"Criteri A-G","Aggregato"))</f>
        <v/>
      </c>
    </row>
    <row r="182">
      <c r="A182" s="20" t="n"/>
      <c r="B182" s="20" t="n"/>
      <c r="C182" s="20" t="n"/>
      <c r="D182" s="20" t="n"/>
      <c r="E182" s="21">
        <f>IF($A182="",0,IFERROR(IF(SUMIFS(CriteriTecnici!$O:$O,CriteriTecnici!$Q:$Q,$A182&amp;"|"&amp;$C182)&gt;0,IF($G182="SI",ROUND(IF(SUMPRODUCT(MAX((CriteriTecnici!$C$5:$C$6173=$C182)*(CriteriTecnici!$E$5:$E$6173="A")*(CriteriTecnici!$T$5:$T$6173="SI")*IFERROR(CriteriTecnici!$O$5:$O$6173*1,0)))&gt;0,MIN(7,SUMIFS(CriteriTecnici!$O:$O,CriteriTecnici!$Q:$Q,$A182&amp;"|"&amp;$C182,CriteriTecnici!$E:$E,"A")*(7/SUMPRODUCT(MAX((CriteriTecnici!$C$5:$C$6173=$C182)*(CriteriTecnici!$E$5:$E$6173="A")*(CriteriTecnici!$T$5:$T$6173="SI")*IFERROR(CriteriTecnici!$O$5:$O$6173*1,0))))),0)+IF(SUMPRODUCT(MAX((CriteriTecnici!$C$5:$C$6173=$C182)*(CriteriTecnici!$E$5:$E$6173="B")*(CriteriTecnici!$T$5:$T$6173="SI")*IFERROR(CriteriTecnici!$O$5:$O$6173*1,0)))&gt;0,MIN(14,SUMIFS(CriteriTecnici!$O:$O,CriteriTecnici!$Q:$Q,$A182&amp;"|"&amp;$C182,CriteriTecnici!$E:$E,"B")*(14/SUMPRODUCT(MAX((CriteriTecnici!$C$5:$C$6173=$C182)*(CriteriTecnici!$E$5:$E$6173="B")*(CriteriTecnici!$T$5:$T$6173="SI")*IFERROR(CriteriTecnici!$O$5:$O$6173*1,0))))),0)+IF(SUMPRODUCT(MAX((CriteriTecnici!$C$5:$C$6173=$C182)*(CriteriTecnici!$E$5:$E$6173="C")*(CriteriTecnici!$T$5:$T$6173="SI")*IFERROR(CriteriTecnici!$O$5:$O$6173*1,0)))&gt;0,MIN(14,SUMIFS(CriteriTecnici!$O:$O,CriteriTecnici!$Q:$Q,$A182&amp;"|"&amp;$C182,CriteriTecnici!$E:$E,"C")*(14/SUMPRODUCT(MAX((CriteriTecnici!$C$5:$C$6173=$C182)*(CriteriTecnici!$E$5:$E$6173="C")*(CriteriTecnici!$T$5:$T$6173="SI")*IFERROR(CriteriTecnici!$O$5:$O$6173*1,0))))),0)+IF(SUMPRODUCT(MAX((CriteriTecnici!$C$5:$C$6173=$C182)*(CriteriTecnici!$E$5:$E$6173="D")*(CriteriTecnici!$T$5:$T$6173="SI")*IFERROR(CriteriTecnici!$O$5:$O$6173*1,0)))&gt;0,MIN(10,SUMIFS(CriteriTecnici!$O:$O,CriteriTecnici!$Q:$Q,$A182&amp;"|"&amp;$C182,CriteriTecnici!$E:$E,"D")*(10/SUMPRODUCT(MAX((CriteriTecnici!$C$5:$C$6173=$C182)*(CriteriTecnici!$E$5:$E$6173="D")*(CriteriTecnici!$T$5:$T$6173="SI")*IFERROR(CriteriTecnici!$O$5:$O$6173*1,0))))),0)+IF(SUMPRODUCT(MAX((CriteriTecnici!$C$5:$C$6173=$C182)*(CriteriTecnici!$E$5:$E$6173="E")*(CriteriTecnici!$T$5:$T$6173="SI")*IFERROR(CriteriTecnici!$O$5:$O$6173*1,0)))&gt;0,MIN(4,SUMIFS(CriteriTecnici!$O:$O,CriteriTecnici!$Q:$Q,$A182&amp;"|"&amp;$C182,CriteriTecnici!$E:$E,"E")*(4/SUMPRODUCT(MAX((CriteriTecnici!$C$5:$C$6173=$C182)*(CriteriTecnici!$E$5:$E$6173="E")*(CriteriTecnici!$T$5:$T$6173="SI")*IFERROR(CriteriTecnici!$O$5:$O$6173*1,0))))),0)+IF(SUMPRODUCT(MAX((CriteriTecnici!$C$5:$C$6173=$C182)*(CriteriTecnici!$E$5:$E$6173="F")*(CriteriTecnici!$T$5:$T$6173="SI")*IFERROR(CriteriTecnici!$O$5:$O$6173*1,0)))&gt;0,MIN(14,SUMIFS(CriteriTecnici!$O:$O,CriteriTecnici!$Q:$Q,$A182&amp;"|"&amp;$C182,CriteriTecnici!$E:$E,"F")*(14/SUMPRODUCT(MAX((CriteriTecnici!$C$5:$C$6173=$C182)*(CriteriTecnici!$E$5:$E$6173="F")*(CriteriTecnici!$T$5:$T$6173="SI")*IFERROR(CriteriTecnici!$O$5:$O$6173*1,0))))),0)+IF(SUMPRODUCT(MAX((CriteriTecnici!$C$5:$C$6173=$C182)*(CriteriTecnici!$E$5:$E$6173="G")*(CriteriTecnici!$T$5:$T$6173="SI")*IFERROR(CriteriTecnici!$O$5:$O$6173*1,0)))&gt;0,MIN(7,SUMIFS(CriteriTecnici!$O:$O,CriteriTecnici!$Q:$Q,$A182&amp;"|"&amp;$C182,CriteriTecnici!$E:$E,"G")*(7/SUMPRODUCT(MAX((CriteriTecnici!$C$5:$C$6173=$C182)*(CriteriTecnici!$E$5:$E$6173="G")*(CriteriTecnici!$T$5:$T$6173="SI")*IFERROR(CriteriTecnici!$O$5:$O$6173*1,0))))),0),4),0),IFERROR($N182*1,0)),0))</f>
        <v/>
      </c>
      <c r="F182" s="20" t="n"/>
      <c r="G182" s="21">
        <f>IF($A182="","",IF(IFERROR(VALUE($D182),0)&lt;&gt;1,"NO",IF(IFERROR(VALUE($O182),0)&gt;=Parametri!$B$2,"SI","NO")))</f>
        <v/>
      </c>
      <c r="H182" s="21">
        <f>IF($G182="SI",SUMPRODUCT(MAX(($C$2:$C$200=$C182)*(IFERROR($D$2:$D$200*1,0)=1)*(IFERROR($O$2:$O$200*1,0)&gt;=Parametri!$B$2)*IFERROR($F$2:$F$200*1,0))),0)</f>
        <v/>
      </c>
      <c r="I182" s="21">
        <f>IF($G182="SI",IF($H182&gt;0,30*(IFERROR($F182*1,0)/$H182),0),0)</f>
        <v/>
      </c>
      <c r="J182" s="21">
        <f>IF($A182="",0,IF($G182="SI",ROUND(IFERROR($E182*1,0)+$I182,4),ROUND(IFERROR($E182*1,0),4)))</f>
        <v/>
      </c>
      <c r="K182" s="21">
        <f>IF($A182="","",IF(IFERROR(VALUE($D182),0)&lt;&gt;1,"Non attiva",IF(IFERROR(VALUE($O182),0)&lt;Parametri!$B$2,"Sotto soglia","")))</f>
        <v/>
      </c>
      <c r="L182" s="21">
        <f>IF($A182="","",$A182&amp;"|"&amp;$C182)</f>
        <v/>
      </c>
      <c r="M182" s="21">
        <f>IF($A182="","",$C182&amp;"|"&amp;TEXT($J182,"0.0000"))</f>
        <v/>
      </c>
      <c r="N182" s="21" t="n"/>
      <c r="O182" s="21">
        <f>IF($A182="",0,IFERROR(IF(SUMIFS(CriteriTecnici!$O:$O,CriteriTecnici!$Q:$Q,$A182&amp;"|"&amp;$C182)&gt;0,SUMIFS(CriteriTecnici!$O:$O,CriteriTecnici!$Q:$Q,$A182&amp;"|"&amp;$C182,CriteriTecnici!$F:$F,"Q")+SUMIFS(CriteriTecnici!$O:$O,CriteriTecnici!$Q:$Q,$A182&amp;"|"&amp;$C182,CriteriTecnici!$F:$F,"T"),IFERROR($N182*1,0)),0))</f>
        <v/>
      </c>
      <c r="P182" s="21">
        <f>IF($A182="","",IF(SUMIFS(CriteriTecnici!$O:$O,CriteriTecnici!$Q:$Q,$A182&amp;"|"&amp;$C182)&gt;0,"Criteri A-G","Aggregato"))</f>
        <v/>
      </c>
    </row>
    <row r="183">
      <c r="A183" s="20" t="n"/>
      <c r="B183" s="20" t="n"/>
      <c r="C183" s="20" t="n"/>
      <c r="D183" s="20" t="n"/>
      <c r="E183" s="21">
        <f>IF($A183="",0,IFERROR(IF(SUMIFS(CriteriTecnici!$O:$O,CriteriTecnici!$Q:$Q,$A183&amp;"|"&amp;$C183)&gt;0,IF($G183="SI",ROUND(IF(SUMPRODUCT(MAX((CriteriTecnici!$C$5:$C$6173=$C183)*(CriteriTecnici!$E$5:$E$6173="A")*(CriteriTecnici!$T$5:$T$6173="SI")*IFERROR(CriteriTecnici!$O$5:$O$6173*1,0)))&gt;0,MIN(7,SUMIFS(CriteriTecnici!$O:$O,CriteriTecnici!$Q:$Q,$A183&amp;"|"&amp;$C183,CriteriTecnici!$E:$E,"A")*(7/SUMPRODUCT(MAX((CriteriTecnici!$C$5:$C$6173=$C183)*(CriteriTecnici!$E$5:$E$6173="A")*(CriteriTecnici!$T$5:$T$6173="SI")*IFERROR(CriteriTecnici!$O$5:$O$6173*1,0))))),0)+IF(SUMPRODUCT(MAX((CriteriTecnici!$C$5:$C$6173=$C183)*(CriteriTecnici!$E$5:$E$6173="B")*(CriteriTecnici!$T$5:$T$6173="SI")*IFERROR(CriteriTecnici!$O$5:$O$6173*1,0)))&gt;0,MIN(14,SUMIFS(CriteriTecnici!$O:$O,CriteriTecnici!$Q:$Q,$A183&amp;"|"&amp;$C183,CriteriTecnici!$E:$E,"B")*(14/SUMPRODUCT(MAX((CriteriTecnici!$C$5:$C$6173=$C183)*(CriteriTecnici!$E$5:$E$6173="B")*(CriteriTecnici!$T$5:$T$6173="SI")*IFERROR(CriteriTecnici!$O$5:$O$6173*1,0))))),0)+IF(SUMPRODUCT(MAX((CriteriTecnici!$C$5:$C$6173=$C183)*(CriteriTecnici!$E$5:$E$6173="C")*(CriteriTecnici!$T$5:$T$6173="SI")*IFERROR(CriteriTecnici!$O$5:$O$6173*1,0)))&gt;0,MIN(14,SUMIFS(CriteriTecnici!$O:$O,CriteriTecnici!$Q:$Q,$A183&amp;"|"&amp;$C183,CriteriTecnici!$E:$E,"C")*(14/SUMPRODUCT(MAX((CriteriTecnici!$C$5:$C$6173=$C183)*(CriteriTecnici!$E$5:$E$6173="C")*(CriteriTecnici!$T$5:$T$6173="SI")*IFERROR(CriteriTecnici!$O$5:$O$6173*1,0))))),0)+IF(SUMPRODUCT(MAX((CriteriTecnici!$C$5:$C$6173=$C183)*(CriteriTecnici!$E$5:$E$6173="D")*(CriteriTecnici!$T$5:$T$6173="SI")*IFERROR(CriteriTecnici!$O$5:$O$6173*1,0)))&gt;0,MIN(10,SUMIFS(CriteriTecnici!$O:$O,CriteriTecnici!$Q:$Q,$A183&amp;"|"&amp;$C183,CriteriTecnici!$E:$E,"D")*(10/SUMPRODUCT(MAX((CriteriTecnici!$C$5:$C$6173=$C183)*(CriteriTecnici!$E$5:$E$6173="D")*(CriteriTecnici!$T$5:$T$6173="SI")*IFERROR(CriteriTecnici!$O$5:$O$6173*1,0))))),0)+IF(SUMPRODUCT(MAX((CriteriTecnici!$C$5:$C$6173=$C183)*(CriteriTecnici!$E$5:$E$6173="E")*(CriteriTecnici!$T$5:$T$6173="SI")*IFERROR(CriteriTecnici!$O$5:$O$6173*1,0)))&gt;0,MIN(4,SUMIFS(CriteriTecnici!$O:$O,CriteriTecnici!$Q:$Q,$A183&amp;"|"&amp;$C183,CriteriTecnici!$E:$E,"E")*(4/SUMPRODUCT(MAX((CriteriTecnici!$C$5:$C$6173=$C183)*(CriteriTecnici!$E$5:$E$6173="E")*(CriteriTecnici!$T$5:$T$6173="SI")*IFERROR(CriteriTecnici!$O$5:$O$6173*1,0))))),0)+IF(SUMPRODUCT(MAX((CriteriTecnici!$C$5:$C$6173=$C183)*(CriteriTecnici!$E$5:$E$6173="F")*(CriteriTecnici!$T$5:$T$6173="SI")*IFERROR(CriteriTecnici!$O$5:$O$6173*1,0)))&gt;0,MIN(14,SUMIFS(CriteriTecnici!$O:$O,CriteriTecnici!$Q:$Q,$A183&amp;"|"&amp;$C183,CriteriTecnici!$E:$E,"F")*(14/SUMPRODUCT(MAX((CriteriTecnici!$C$5:$C$6173=$C183)*(CriteriTecnici!$E$5:$E$6173="F")*(CriteriTecnici!$T$5:$T$6173="SI")*IFERROR(CriteriTecnici!$O$5:$O$6173*1,0))))),0)+IF(SUMPRODUCT(MAX((CriteriTecnici!$C$5:$C$6173=$C183)*(CriteriTecnici!$E$5:$E$6173="G")*(CriteriTecnici!$T$5:$T$6173="SI")*IFERROR(CriteriTecnici!$O$5:$O$6173*1,0)))&gt;0,MIN(7,SUMIFS(CriteriTecnici!$O:$O,CriteriTecnici!$Q:$Q,$A183&amp;"|"&amp;$C183,CriteriTecnici!$E:$E,"G")*(7/SUMPRODUCT(MAX((CriteriTecnici!$C$5:$C$6173=$C183)*(CriteriTecnici!$E$5:$E$6173="G")*(CriteriTecnici!$T$5:$T$6173="SI")*IFERROR(CriteriTecnici!$O$5:$O$6173*1,0))))),0),4),0),IFERROR($N183*1,0)),0))</f>
        <v/>
      </c>
      <c r="F183" s="20" t="n"/>
      <c r="G183" s="21">
        <f>IF($A183="","",IF(IFERROR(VALUE($D183),0)&lt;&gt;1,"NO",IF(IFERROR(VALUE($O183),0)&gt;=Parametri!$B$2,"SI","NO")))</f>
        <v/>
      </c>
      <c r="H183" s="21">
        <f>IF($G183="SI",SUMPRODUCT(MAX(($C$2:$C$200=$C183)*(IFERROR($D$2:$D$200*1,0)=1)*(IFERROR($O$2:$O$200*1,0)&gt;=Parametri!$B$2)*IFERROR($F$2:$F$200*1,0))),0)</f>
        <v/>
      </c>
      <c r="I183" s="21">
        <f>IF($G183="SI",IF($H183&gt;0,30*(IFERROR($F183*1,0)/$H183),0),0)</f>
        <v/>
      </c>
      <c r="J183" s="21">
        <f>IF($A183="",0,IF($G183="SI",ROUND(IFERROR($E183*1,0)+$I183,4),ROUND(IFERROR($E183*1,0),4)))</f>
        <v/>
      </c>
      <c r="K183" s="21">
        <f>IF($A183="","",IF(IFERROR(VALUE($D183),0)&lt;&gt;1,"Non attiva",IF(IFERROR(VALUE($O183),0)&lt;Parametri!$B$2,"Sotto soglia","")))</f>
        <v/>
      </c>
      <c r="L183" s="21">
        <f>IF($A183="","",$A183&amp;"|"&amp;$C183)</f>
        <v/>
      </c>
      <c r="M183" s="21">
        <f>IF($A183="","",$C183&amp;"|"&amp;TEXT($J183,"0.0000"))</f>
        <v/>
      </c>
      <c r="N183" s="21" t="n"/>
      <c r="O183" s="21">
        <f>IF($A183="",0,IFERROR(IF(SUMIFS(CriteriTecnici!$O:$O,CriteriTecnici!$Q:$Q,$A183&amp;"|"&amp;$C183)&gt;0,SUMIFS(CriteriTecnici!$O:$O,CriteriTecnici!$Q:$Q,$A183&amp;"|"&amp;$C183,CriteriTecnici!$F:$F,"Q")+SUMIFS(CriteriTecnici!$O:$O,CriteriTecnici!$Q:$Q,$A183&amp;"|"&amp;$C183,CriteriTecnici!$F:$F,"T"),IFERROR($N183*1,0)),0))</f>
        <v/>
      </c>
      <c r="P183" s="21">
        <f>IF($A183="","",IF(SUMIFS(CriteriTecnici!$O:$O,CriteriTecnici!$Q:$Q,$A183&amp;"|"&amp;$C183)&gt;0,"Criteri A-G","Aggregato"))</f>
        <v/>
      </c>
    </row>
    <row r="184">
      <c r="A184" s="20" t="n"/>
      <c r="B184" s="20" t="n"/>
      <c r="C184" s="20" t="n"/>
      <c r="D184" s="20" t="n"/>
      <c r="E184" s="21">
        <f>IF($A184="",0,IFERROR(IF(SUMIFS(CriteriTecnici!$O:$O,CriteriTecnici!$Q:$Q,$A184&amp;"|"&amp;$C184)&gt;0,IF($G184="SI",ROUND(IF(SUMPRODUCT(MAX((CriteriTecnici!$C$5:$C$6173=$C184)*(CriteriTecnici!$E$5:$E$6173="A")*(CriteriTecnici!$T$5:$T$6173="SI")*IFERROR(CriteriTecnici!$O$5:$O$6173*1,0)))&gt;0,MIN(7,SUMIFS(CriteriTecnici!$O:$O,CriteriTecnici!$Q:$Q,$A184&amp;"|"&amp;$C184,CriteriTecnici!$E:$E,"A")*(7/SUMPRODUCT(MAX((CriteriTecnici!$C$5:$C$6173=$C184)*(CriteriTecnici!$E$5:$E$6173="A")*(CriteriTecnici!$T$5:$T$6173="SI")*IFERROR(CriteriTecnici!$O$5:$O$6173*1,0))))),0)+IF(SUMPRODUCT(MAX((CriteriTecnici!$C$5:$C$6173=$C184)*(CriteriTecnici!$E$5:$E$6173="B")*(CriteriTecnici!$T$5:$T$6173="SI")*IFERROR(CriteriTecnici!$O$5:$O$6173*1,0)))&gt;0,MIN(14,SUMIFS(CriteriTecnici!$O:$O,CriteriTecnici!$Q:$Q,$A184&amp;"|"&amp;$C184,CriteriTecnici!$E:$E,"B")*(14/SUMPRODUCT(MAX((CriteriTecnici!$C$5:$C$6173=$C184)*(CriteriTecnici!$E$5:$E$6173="B")*(CriteriTecnici!$T$5:$T$6173="SI")*IFERROR(CriteriTecnici!$O$5:$O$6173*1,0))))),0)+IF(SUMPRODUCT(MAX((CriteriTecnici!$C$5:$C$6173=$C184)*(CriteriTecnici!$E$5:$E$6173="C")*(CriteriTecnici!$T$5:$T$6173="SI")*IFERROR(CriteriTecnici!$O$5:$O$6173*1,0)))&gt;0,MIN(14,SUMIFS(CriteriTecnici!$O:$O,CriteriTecnici!$Q:$Q,$A184&amp;"|"&amp;$C184,CriteriTecnici!$E:$E,"C")*(14/SUMPRODUCT(MAX((CriteriTecnici!$C$5:$C$6173=$C184)*(CriteriTecnici!$E$5:$E$6173="C")*(CriteriTecnici!$T$5:$T$6173="SI")*IFERROR(CriteriTecnici!$O$5:$O$6173*1,0))))),0)+IF(SUMPRODUCT(MAX((CriteriTecnici!$C$5:$C$6173=$C184)*(CriteriTecnici!$E$5:$E$6173="D")*(CriteriTecnici!$T$5:$T$6173="SI")*IFERROR(CriteriTecnici!$O$5:$O$6173*1,0)))&gt;0,MIN(10,SUMIFS(CriteriTecnici!$O:$O,CriteriTecnici!$Q:$Q,$A184&amp;"|"&amp;$C184,CriteriTecnici!$E:$E,"D")*(10/SUMPRODUCT(MAX((CriteriTecnici!$C$5:$C$6173=$C184)*(CriteriTecnici!$E$5:$E$6173="D")*(CriteriTecnici!$T$5:$T$6173="SI")*IFERROR(CriteriTecnici!$O$5:$O$6173*1,0))))),0)+IF(SUMPRODUCT(MAX((CriteriTecnici!$C$5:$C$6173=$C184)*(CriteriTecnici!$E$5:$E$6173="E")*(CriteriTecnici!$T$5:$T$6173="SI")*IFERROR(CriteriTecnici!$O$5:$O$6173*1,0)))&gt;0,MIN(4,SUMIFS(CriteriTecnici!$O:$O,CriteriTecnici!$Q:$Q,$A184&amp;"|"&amp;$C184,CriteriTecnici!$E:$E,"E")*(4/SUMPRODUCT(MAX((CriteriTecnici!$C$5:$C$6173=$C184)*(CriteriTecnici!$E$5:$E$6173="E")*(CriteriTecnici!$T$5:$T$6173="SI")*IFERROR(CriteriTecnici!$O$5:$O$6173*1,0))))),0)+IF(SUMPRODUCT(MAX((CriteriTecnici!$C$5:$C$6173=$C184)*(CriteriTecnici!$E$5:$E$6173="F")*(CriteriTecnici!$T$5:$T$6173="SI")*IFERROR(CriteriTecnici!$O$5:$O$6173*1,0)))&gt;0,MIN(14,SUMIFS(CriteriTecnici!$O:$O,CriteriTecnici!$Q:$Q,$A184&amp;"|"&amp;$C184,CriteriTecnici!$E:$E,"F")*(14/SUMPRODUCT(MAX((CriteriTecnici!$C$5:$C$6173=$C184)*(CriteriTecnici!$E$5:$E$6173="F")*(CriteriTecnici!$T$5:$T$6173="SI")*IFERROR(CriteriTecnici!$O$5:$O$6173*1,0))))),0)+IF(SUMPRODUCT(MAX((CriteriTecnici!$C$5:$C$6173=$C184)*(CriteriTecnici!$E$5:$E$6173="G")*(CriteriTecnici!$T$5:$T$6173="SI")*IFERROR(CriteriTecnici!$O$5:$O$6173*1,0)))&gt;0,MIN(7,SUMIFS(CriteriTecnici!$O:$O,CriteriTecnici!$Q:$Q,$A184&amp;"|"&amp;$C184,CriteriTecnici!$E:$E,"G")*(7/SUMPRODUCT(MAX((CriteriTecnici!$C$5:$C$6173=$C184)*(CriteriTecnici!$E$5:$E$6173="G")*(CriteriTecnici!$T$5:$T$6173="SI")*IFERROR(CriteriTecnici!$O$5:$O$6173*1,0))))),0),4),0),IFERROR($N184*1,0)),0))</f>
        <v/>
      </c>
      <c r="F184" s="20" t="n"/>
      <c r="G184" s="21">
        <f>IF($A184="","",IF(IFERROR(VALUE($D184),0)&lt;&gt;1,"NO",IF(IFERROR(VALUE($O184),0)&gt;=Parametri!$B$2,"SI","NO")))</f>
        <v/>
      </c>
      <c r="H184" s="21">
        <f>IF($G184="SI",SUMPRODUCT(MAX(($C$2:$C$200=$C184)*(IFERROR($D$2:$D$200*1,0)=1)*(IFERROR($O$2:$O$200*1,0)&gt;=Parametri!$B$2)*IFERROR($F$2:$F$200*1,0))),0)</f>
        <v/>
      </c>
      <c r="I184" s="21">
        <f>IF($G184="SI",IF($H184&gt;0,30*(IFERROR($F184*1,0)/$H184),0),0)</f>
        <v/>
      </c>
      <c r="J184" s="21">
        <f>IF($A184="",0,IF($G184="SI",ROUND(IFERROR($E184*1,0)+$I184,4),ROUND(IFERROR($E184*1,0),4)))</f>
        <v/>
      </c>
      <c r="K184" s="21">
        <f>IF($A184="","",IF(IFERROR(VALUE($D184),0)&lt;&gt;1,"Non attiva",IF(IFERROR(VALUE($O184),0)&lt;Parametri!$B$2,"Sotto soglia","")))</f>
        <v/>
      </c>
      <c r="L184" s="21">
        <f>IF($A184="","",$A184&amp;"|"&amp;$C184)</f>
        <v/>
      </c>
      <c r="M184" s="21">
        <f>IF($A184="","",$C184&amp;"|"&amp;TEXT($J184,"0.0000"))</f>
        <v/>
      </c>
      <c r="N184" s="21" t="n"/>
      <c r="O184" s="21">
        <f>IF($A184="",0,IFERROR(IF(SUMIFS(CriteriTecnici!$O:$O,CriteriTecnici!$Q:$Q,$A184&amp;"|"&amp;$C184)&gt;0,SUMIFS(CriteriTecnici!$O:$O,CriteriTecnici!$Q:$Q,$A184&amp;"|"&amp;$C184,CriteriTecnici!$F:$F,"Q")+SUMIFS(CriteriTecnici!$O:$O,CriteriTecnici!$Q:$Q,$A184&amp;"|"&amp;$C184,CriteriTecnici!$F:$F,"T"),IFERROR($N184*1,0)),0))</f>
        <v/>
      </c>
      <c r="P184" s="21">
        <f>IF($A184="","",IF(SUMIFS(CriteriTecnici!$O:$O,CriteriTecnici!$Q:$Q,$A184&amp;"|"&amp;$C184)&gt;0,"Criteri A-G","Aggregato"))</f>
        <v/>
      </c>
    </row>
    <row r="185">
      <c r="A185" s="20" t="n"/>
      <c r="B185" s="20" t="n"/>
      <c r="C185" s="20" t="n"/>
      <c r="D185" s="20" t="n"/>
      <c r="E185" s="21">
        <f>IF($A185="",0,IFERROR(IF(SUMIFS(CriteriTecnici!$O:$O,CriteriTecnici!$Q:$Q,$A185&amp;"|"&amp;$C185)&gt;0,IF($G185="SI",ROUND(IF(SUMPRODUCT(MAX((CriteriTecnici!$C$5:$C$6173=$C185)*(CriteriTecnici!$E$5:$E$6173="A")*(CriteriTecnici!$T$5:$T$6173="SI")*IFERROR(CriteriTecnici!$O$5:$O$6173*1,0)))&gt;0,MIN(7,SUMIFS(CriteriTecnici!$O:$O,CriteriTecnici!$Q:$Q,$A185&amp;"|"&amp;$C185,CriteriTecnici!$E:$E,"A")*(7/SUMPRODUCT(MAX((CriteriTecnici!$C$5:$C$6173=$C185)*(CriteriTecnici!$E$5:$E$6173="A")*(CriteriTecnici!$T$5:$T$6173="SI")*IFERROR(CriteriTecnici!$O$5:$O$6173*1,0))))),0)+IF(SUMPRODUCT(MAX((CriteriTecnici!$C$5:$C$6173=$C185)*(CriteriTecnici!$E$5:$E$6173="B")*(CriteriTecnici!$T$5:$T$6173="SI")*IFERROR(CriteriTecnici!$O$5:$O$6173*1,0)))&gt;0,MIN(14,SUMIFS(CriteriTecnici!$O:$O,CriteriTecnici!$Q:$Q,$A185&amp;"|"&amp;$C185,CriteriTecnici!$E:$E,"B")*(14/SUMPRODUCT(MAX((CriteriTecnici!$C$5:$C$6173=$C185)*(CriteriTecnici!$E$5:$E$6173="B")*(CriteriTecnici!$T$5:$T$6173="SI")*IFERROR(CriteriTecnici!$O$5:$O$6173*1,0))))),0)+IF(SUMPRODUCT(MAX((CriteriTecnici!$C$5:$C$6173=$C185)*(CriteriTecnici!$E$5:$E$6173="C")*(CriteriTecnici!$T$5:$T$6173="SI")*IFERROR(CriteriTecnici!$O$5:$O$6173*1,0)))&gt;0,MIN(14,SUMIFS(CriteriTecnici!$O:$O,CriteriTecnici!$Q:$Q,$A185&amp;"|"&amp;$C185,CriteriTecnici!$E:$E,"C")*(14/SUMPRODUCT(MAX((CriteriTecnici!$C$5:$C$6173=$C185)*(CriteriTecnici!$E$5:$E$6173="C")*(CriteriTecnici!$T$5:$T$6173="SI")*IFERROR(CriteriTecnici!$O$5:$O$6173*1,0))))),0)+IF(SUMPRODUCT(MAX((CriteriTecnici!$C$5:$C$6173=$C185)*(CriteriTecnici!$E$5:$E$6173="D")*(CriteriTecnici!$T$5:$T$6173="SI")*IFERROR(CriteriTecnici!$O$5:$O$6173*1,0)))&gt;0,MIN(10,SUMIFS(CriteriTecnici!$O:$O,CriteriTecnici!$Q:$Q,$A185&amp;"|"&amp;$C185,CriteriTecnici!$E:$E,"D")*(10/SUMPRODUCT(MAX((CriteriTecnici!$C$5:$C$6173=$C185)*(CriteriTecnici!$E$5:$E$6173="D")*(CriteriTecnici!$T$5:$T$6173="SI")*IFERROR(CriteriTecnici!$O$5:$O$6173*1,0))))),0)+IF(SUMPRODUCT(MAX((CriteriTecnici!$C$5:$C$6173=$C185)*(CriteriTecnici!$E$5:$E$6173="E")*(CriteriTecnici!$T$5:$T$6173="SI")*IFERROR(CriteriTecnici!$O$5:$O$6173*1,0)))&gt;0,MIN(4,SUMIFS(CriteriTecnici!$O:$O,CriteriTecnici!$Q:$Q,$A185&amp;"|"&amp;$C185,CriteriTecnici!$E:$E,"E")*(4/SUMPRODUCT(MAX((CriteriTecnici!$C$5:$C$6173=$C185)*(CriteriTecnici!$E$5:$E$6173="E")*(CriteriTecnici!$T$5:$T$6173="SI")*IFERROR(CriteriTecnici!$O$5:$O$6173*1,0))))),0)+IF(SUMPRODUCT(MAX((CriteriTecnici!$C$5:$C$6173=$C185)*(CriteriTecnici!$E$5:$E$6173="F")*(CriteriTecnici!$T$5:$T$6173="SI")*IFERROR(CriteriTecnici!$O$5:$O$6173*1,0)))&gt;0,MIN(14,SUMIFS(CriteriTecnici!$O:$O,CriteriTecnici!$Q:$Q,$A185&amp;"|"&amp;$C185,CriteriTecnici!$E:$E,"F")*(14/SUMPRODUCT(MAX((CriteriTecnici!$C$5:$C$6173=$C185)*(CriteriTecnici!$E$5:$E$6173="F")*(CriteriTecnici!$T$5:$T$6173="SI")*IFERROR(CriteriTecnici!$O$5:$O$6173*1,0))))),0)+IF(SUMPRODUCT(MAX((CriteriTecnici!$C$5:$C$6173=$C185)*(CriteriTecnici!$E$5:$E$6173="G")*(CriteriTecnici!$T$5:$T$6173="SI")*IFERROR(CriteriTecnici!$O$5:$O$6173*1,0)))&gt;0,MIN(7,SUMIFS(CriteriTecnici!$O:$O,CriteriTecnici!$Q:$Q,$A185&amp;"|"&amp;$C185,CriteriTecnici!$E:$E,"G")*(7/SUMPRODUCT(MAX((CriteriTecnici!$C$5:$C$6173=$C185)*(CriteriTecnici!$E$5:$E$6173="G")*(CriteriTecnici!$T$5:$T$6173="SI")*IFERROR(CriteriTecnici!$O$5:$O$6173*1,0))))),0),4),0),IFERROR($N185*1,0)),0))</f>
        <v/>
      </c>
      <c r="F185" s="20" t="n"/>
      <c r="G185" s="21">
        <f>IF($A185="","",IF(IFERROR(VALUE($D185),0)&lt;&gt;1,"NO",IF(IFERROR(VALUE($O185),0)&gt;=Parametri!$B$2,"SI","NO")))</f>
        <v/>
      </c>
      <c r="H185" s="21">
        <f>IF($G185="SI",SUMPRODUCT(MAX(($C$2:$C$200=$C185)*(IFERROR($D$2:$D$200*1,0)=1)*(IFERROR($O$2:$O$200*1,0)&gt;=Parametri!$B$2)*IFERROR($F$2:$F$200*1,0))),0)</f>
        <v/>
      </c>
      <c r="I185" s="21">
        <f>IF($G185="SI",IF($H185&gt;0,30*(IFERROR($F185*1,0)/$H185),0),0)</f>
        <v/>
      </c>
      <c r="J185" s="21">
        <f>IF($A185="",0,IF($G185="SI",ROUND(IFERROR($E185*1,0)+$I185,4),ROUND(IFERROR($E185*1,0),4)))</f>
        <v/>
      </c>
      <c r="K185" s="21">
        <f>IF($A185="","",IF(IFERROR(VALUE($D185),0)&lt;&gt;1,"Non attiva",IF(IFERROR(VALUE($O185),0)&lt;Parametri!$B$2,"Sotto soglia","")))</f>
        <v/>
      </c>
      <c r="L185" s="21">
        <f>IF($A185="","",$A185&amp;"|"&amp;$C185)</f>
        <v/>
      </c>
      <c r="M185" s="21">
        <f>IF($A185="","",$C185&amp;"|"&amp;TEXT($J185,"0.0000"))</f>
        <v/>
      </c>
      <c r="N185" s="21" t="n"/>
      <c r="O185" s="21">
        <f>IF($A185="",0,IFERROR(IF(SUMIFS(CriteriTecnici!$O:$O,CriteriTecnici!$Q:$Q,$A185&amp;"|"&amp;$C185)&gt;0,SUMIFS(CriteriTecnici!$O:$O,CriteriTecnici!$Q:$Q,$A185&amp;"|"&amp;$C185,CriteriTecnici!$F:$F,"Q")+SUMIFS(CriteriTecnici!$O:$O,CriteriTecnici!$Q:$Q,$A185&amp;"|"&amp;$C185,CriteriTecnici!$F:$F,"T"),IFERROR($N185*1,0)),0))</f>
        <v/>
      </c>
      <c r="P185" s="21">
        <f>IF($A185="","",IF(SUMIFS(CriteriTecnici!$O:$O,CriteriTecnici!$Q:$Q,$A185&amp;"|"&amp;$C185)&gt;0,"Criteri A-G","Aggregato"))</f>
        <v/>
      </c>
    </row>
    <row r="186">
      <c r="A186" s="20" t="n"/>
      <c r="B186" s="20" t="n"/>
      <c r="C186" s="20" t="n"/>
      <c r="D186" s="20" t="n"/>
      <c r="E186" s="21">
        <f>IF($A186="",0,IFERROR(IF(SUMIFS(CriteriTecnici!$O:$O,CriteriTecnici!$Q:$Q,$A186&amp;"|"&amp;$C186)&gt;0,IF($G186="SI",ROUND(IF(SUMPRODUCT(MAX((CriteriTecnici!$C$5:$C$6173=$C186)*(CriteriTecnici!$E$5:$E$6173="A")*(CriteriTecnici!$T$5:$T$6173="SI")*IFERROR(CriteriTecnici!$O$5:$O$6173*1,0)))&gt;0,MIN(7,SUMIFS(CriteriTecnici!$O:$O,CriteriTecnici!$Q:$Q,$A186&amp;"|"&amp;$C186,CriteriTecnici!$E:$E,"A")*(7/SUMPRODUCT(MAX((CriteriTecnici!$C$5:$C$6173=$C186)*(CriteriTecnici!$E$5:$E$6173="A")*(CriteriTecnici!$T$5:$T$6173="SI")*IFERROR(CriteriTecnici!$O$5:$O$6173*1,0))))),0)+IF(SUMPRODUCT(MAX((CriteriTecnici!$C$5:$C$6173=$C186)*(CriteriTecnici!$E$5:$E$6173="B")*(CriteriTecnici!$T$5:$T$6173="SI")*IFERROR(CriteriTecnici!$O$5:$O$6173*1,0)))&gt;0,MIN(14,SUMIFS(CriteriTecnici!$O:$O,CriteriTecnici!$Q:$Q,$A186&amp;"|"&amp;$C186,CriteriTecnici!$E:$E,"B")*(14/SUMPRODUCT(MAX((CriteriTecnici!$C$5:$C$6173=$C186)*(CriteriTecnici!$E$5:$E$6173="B")*(CriteriTecnici!$T$5:$T$6173="SI")*IFERROR(CriteriTecnici!$O$5:$O$6173*1,0))))),0)+IF(SUMPRODUCT(MAX((CriteriTecnici!$C$5:$C$6173=$C186)*(CriteriTecnici!$E$5:$E$6173="C")*(CriteriTecnici!$T$5:$T$6173="SI")*IFERROR(CriteriTecnici!$O$5:$O$6173*1,0)))&gt;0,MIN(14,SUMIFS(CriteriTecnici!$O:$O,CriteriTecnici!$Q:$Q,$A186&amp;"|"&amp;$C186,CriteriTecnici!$E:$E,"C")*(14/SUMPRODUCT(MAX((CriteriTecnici!$C$5:$C$6173=$C186)*(CriteriTecnici!$E$5:$E$6173="C")*(CriteriTecnici!$T$5:$T$6173="SI")*IFERROR(CriteriTecnici!$O$5:$O$6173*1,0))))),0)+IF(SUMPRODUCT(MAX((CriteriTecnici!$C$5:$C$6173=$C186)*(CriteriTecnici!$E$5:$E$6173="D")*(CriteriTecnici!$T$5:$T$6173="SI")*IFERROR(CriteriTecnici!$O$5:$O$6173*1,0)))&gt;0,MIN(10,SUMIFS(CriteriTecnici!$O:$O,CriteriTecnici!$Q:$Q,$A186&amp;"|"&amp;$C186,CriteriTecnici!$E:$E,"D")*(10/SUMPRODUCT(MAX((CriteriTecnici!$C$5:$C$6173=$C186)*(CriteriTecnici!$E$5:$E$6173="D")*(CriteriTecnici!$T$5:$T$6173="SI")*IFERROR(CriteriTecnici!$O$5:$O$6173*1,0))))),0)+IF(SUMPRODUCT(MAX((CriteriTecnici!$C$5:$C$6173=$C186)*(CriteriTecnici!$E$5:$E$6173="E")*(CriteriTecnici!$T$5:$T$6173="SI")*IFERROR(CriteriTecnici!$O$5:$O$6173*1,0)))&gt;0,MIN(4,SUMIFS(CriteriTecnici!$O:$O,CriteriTecnici!$Q:$Q,$A186&amp;"|"&amp;$C186,CriteriTecnici!$E:$E,"E")*(4/SUMPRODUCT(MAX((CriteriTecnici!$C$5:$C$6173=$C186)*(CriteriTecnici!$E$5:$E$6173="E")*(CriteriTecnici!$T$5:$T$6173="SI")*IFERROR(CriteriTecnici!$O$5:$O$6173*1,0))))),0)+IF(SUMPRODUCT(MAX((CriteriTecnici!$C$5:$C$6173=$C186)*(CriteriTecnici!$E$5:$E$6173="F")*(CriteriTecnici!$T$5:$T$6173="SI")*IFERROR(CriteriTecnici!$O$5:$O$6173*1,0)))&gt;0,MIN(14,SUMIFS(CriteriTecnici!$O:$O,CriteriTecnici!$Q:$Q,$A186&amp;"|"&amp;$C186,CriteriTecnici!$E:$E,"F")*(14/SUMPRODUCT(MAX((CriteriTecnici!$C$5:$C$6173=$C186)*(CriteriTecnici!$E$5:$E$6173="F")*(CriteriTecnici!$T$5:$T$6173="SI")*IFERROR(CriteriTecnici!$O$5:$O$6173*1,0))))),0)+IF(SUMPRODUCT(MAX((CriteriTecnici!$C$5:$C$6173=$C186)*(CriteriTecnici!$E$5:$E$6173="G")*(CriteriTecnici!$T$5:$T$6173="SI")*IFERROR(CriteriTecnici!$O$5:$O$6173*1,0)))&gt;0,MIN(7,SUMIFS(CriteriTecnici!$O:$O,CriteriTecnici!$Q:$Q,$A186&amp;"|"&amp;$C186,CriteriTecnici!$E:$E,"G")*(7/SUMPRODUCT(MAX((CriteriTecnici!$C$5:$C$6173=$C186)*(CriteriTecnici!$E$5:$E$6173="G")*(CriteriTecnici!$T$5:$T$6173="SI")*IFERROR(CriteriTecnici!$O$5:$O$6173*1,0))))),0),4),0),IFERROR($N186*1,0)),0))</f>
        <v/>
      </c>
      <c r="F186" s="20" t="n"/>
      <c r="G186" s="21">
        <f>IF($A186="","",IF(IFERROR(VALUE($D186),0)&lt;&gt;1,"NO",IF(IFERROR(VALUE($O186),0)&gt;=Parametri!$B$2,"SI","NO")))</f>
        <v/>
      </c>
      <c r="H186" s="21">
        <f>IF($G186="SI",SUMPRODUCT(MAX(($C$2:$C$200=$C186)*(IFERROR($D$2:$D$200*1,0)=1)*(IFERROR($O$2:$O$200*1,0)&gt;=Parametri!$B$2)*IFERROR($F$2:$F$200*1,0))),0)</f>
        <v/>
      </c>
      <c r="I186" s="21">
        <f>IF($G186="SI",IF($H186&gt;0,30*(IFERROR($F186*1,0)/$H186),0),0)</f>
        <v/>
      </c>
      <c r="J186" s="21">
        <f>IF($A186="",0,IF($G186="SI",ROUND(IFERROR($E186*1,0)+$I186,4),ROUND(IFERROR($E186*1,0),4)))</f>
        <v/>
      </c>
      <c r="K186" s="21">
        <f>IF($A186="","",IF(IFERROR(VALUE($D186),0)&lt;&gt;1,"Non attiva",IF(IFERROR(VALUE($O186),0)&lt;Parametri!$B$2,"Sotto soglia","")))</f>
        <v/>
      </c>
      <c r="L186" s="21">
        <f>IF($A186="","",$A186&amp;"|"&amp;$C186)</f>
        <v/>
      </c>
      <c r="M186" s="21">
        <f>IF($A186="","",$C186&amp;"|"&amp;TEXT($J186,"0.0000"))</f>
        <v/>
      </c>
      <c r="N186" s="21" t="n"/>
      <c r="O186" s="21">
        <f>IF($A186="",0,IFERROR(IF(SUMIFS(CriteriTecnici!$O:$O,CriteriTecnici!$Q:$Q,$A186&amp;"|"&amp;$C186)&gt;0,SUMIFS(CriteriTecnici!$O:$O,CriteriTecnici!$Q:$Q,$A186&amp;"|"&amp;$C186,CriteriTecnici!$F:$F,"Q")+SUMIFS(CriteriTecnici!$O:$O,CriteriTecnici!$Q:$Q,$A186&amp;"|"&amp;$C186,CriteriTecnici!$F:$F,"T"),IFERROR($N186*1,0)),0))</f>
        <v/>
      </c>
      <c r="P186" s="21">
        <f>IF($A186="","",IF(SUMIFS(CriteriTecnici!$O:$O,CriteriTecnici!$Q:$Q,$A186&amp;"|"&amp;$C186)&gt;0,"Criteri A-G","Aggregato"))</f>
        <v/>
      </c>
    </row>
    <row r="187">
      <c r="A187" s="20" t="n"/>
      <c r="B187" s="20" t="n"/>
      <c r="C187" s="20" t="n"/>
      <c r="D187" s="20" t="n"/>
      <c r="E187" s="21">
        <f>IF($A187="",0,IFERROR(IF(SUMIFS(CriteriTecnici!$O:$O,CriteriTecnici!$Q:$Q,$A187&amp;"|"&amp;$C187)&gt;0,IF($G187="SI",ROUND(IF(SUMPRODUCT(MAX((CriteriTecnici!$C$5:$C$6173=$C187)*(CriteriTecnici!$E$5:$E$6173="A")*(CriteriTecnici!$T$5:$T$6173="SI")*IFERROR(CriteriTecnici!$O$5:$O$6173*1,0)))&gt;0,MIN(7,SUMIFS(CriteriTecnici!$O:$O,CriteriTecnici!$Q:$Q,$A187&amp;"|"&amp;$C187,CriteriTecnici!$E:$E,"A")*(7/SUMPRODUCT(MAX((CriteriTecnici!$C$5:$C$6173=$C187)*(CriteriTecnici!$E$5:$E$6173="A")*(CriteriTecnici!$T$5:$T$6173="SI")*IFERROR(CriteriTecnici!$O$5:$O$6173*1,0))))),0)+IF(SUMPRODUCT(MAX((CriteriTecnici!$C$5:$C$6173=$C187)*(CriteriTecnici!$E$5:$E$6173="B")*(CriteriTecnici!$T$5:$T$6173="SI")*IFERROR(CriteriTecnici!$O$5:$O$6173*1,0)))&gt;0,MIN(14,SUMIFS(CriteriTecnici!$O:$O,CriteriTecnici!$Q:$Q,$A187&amp;"|"&amp;$C187,CriteriTecnici!$E:$E,"B")*(14/SUMPRODUCT(MAX((CriteriTecnici!$C$5:$C$6173=$C187)*(CriteriTecnici!$E$5:$E$6173="B")*(CriteriTecnici!$T$5:$T$6173="SI")*IFERROR(CriteriTecnici!$O$5:$O$6173*1,0))))),0)+IF(SUMPRODUCT(MAX((CriteriTecnici!$C$5:$C$6173=$C187)*(CriteriTecnici!$E$5:$E$6173="C")*(CriteriTecnici!$T$5:$T$6173="SI")*IFERROR(CriteriTecnici!$O$5:$O$6173*1,0)))&gt;0,MIN(14,SUMIFS(CriteriTecnici!$O:$O,CriteriTecnici!$Q:$Q,$A187&amp;"|"&amp;$C187,CriteriTecnici!$E:$E,"C")*(14/SUMPRODUCT(MAX((CriteriTecnici!$C$5:$C$6173=$C187)*(CriteriTecnici!$E$5:$E$6173="C")*(CriteriTecnici!$T$5:$T$6173="SI")*IFERROR(CriteriTecnici!$O$5:$O$6173*1,0))))),0)+IF(SUMPRODUCT(MAX((CriteriTecnici!$C$5:$C$6173=$C187)*(CriteriTecnici!$E$5:$E$6173="D")*(CriteriTecnici!$T$5:$T$6173="SI")*IFERROR(CriteriTecnici!$O$5:$O$6173*1,0)))&gt;0,MIN(10,SUMIFS(CriteriTecnici!$O:$O,CriteriTecnici!$Q:$Q,$A187&amp;"|"&amp;$C187,CriteriTecnici!$E:$E,"D")*(10/SUMPRODUCT(MAX((CriteriTecnici!$C$5:$C$6173=$C187)*(CriteriTecnici!$E$5:$E$6173="D")*(CriteriTecnici!$T$5:$T$6173="SI")*IFERROR(CriteriTecnici!$O$5:$O$6173*1,0))))),0)+IF(SUMPRODUCT(MAX((CriteriTecnici!$C$5:$C$6173=$C187)*(CriteriTecnici!$E$5:$E$6173="E")*(CriteriTecnici!$T$5:$T$6173="SI")*IFERROR(CriteriTecnici!$O$5:$O$6173*1,0)))&gt;0,MIN(4,SUMIFS(CriteriTecnici!$O:$O,CriteriTecnici!$Q:$Q,$A187&amp;"|"&amp;$C187,CriteriTecnici!$E:$E,"E")*(4/SUMPRODUCT(MAX((CriteriTecnici!$C$5:$C$6173=$C187)*(CriteriTecnici!$E$5:$E$6173="E")*(CriteriTecnici!$T$5:$T$6173="SI")*IFERROR(CriteriTecnici!$O$5:$O$6173*1,0))))),0)+IF(SUMPRODUCT(MAX((CriteriTecnici!$C$5:$C$6173=$C187)*(CriteriTecnici!$E$5:$E$6173="F")*(CriteriTecnici!$T$5:$T$6173="SI")*IFERROR(CriteriTecnici!$O$5:$O$6173*1,0)))&gt;0,MIN(14,SUMIFS(CriteriTecnici!$O:$O,CriteriTecnici!$Q:$Q,$A187&amp;"|"&amp;$C187,CriteriTecnici!$E:$E,"F")*(14/SUMPRODUCT(MAX((CriteriTecnici!$C$5:$C$6173=$C187)*(CriteriTecnici!$E$5:$E$6173="F")*(CriteriTecnici!$T$5:$T$6173="SI")*IFERROR(CriteriTecnici!$O$5:$O$6173*1,0))))),0)+IF(SUMPRODUCT(MAX((CriteriTecnici!$C$5:$C$6173=$C187)*(CriteriTecnici!$E$5:$E$6173="G")*(CriteriTecnici!$T$5:$T$6173="SI")*IFERROR(CriteriTecnici!$O$5:$O$6173*1,0)))&gt;0,MIN(7,SUMIFS(CriteriTecnici!$O:$O,CriteriTecnici!$Q:$Q,$A187&amp;"|"&amp;$C187,CriteriTecnici!$E:$E,"G")*(7/SUMPRODUCT(MAX((CriteriTecnici!$C$5:$C$6173=$C187)*(CriteriTecnici!$E$5:$E$6173="G")*(CriteriTecnici!$T$5:$T$6173="SI")*IFERROR(CriteriTecnici!$O$5:$O$6173*1,0))))),0),4),0),IFERROR($N187*1,0)),0))</f>
        <v/>
      </c>
      <c r="F187" s="20" t="n"/>
      <c r="G187" s="21">
        <f>IF($A187="","",IF(IFERROR(VALUE($D187),0)&lt;&gt;1,"NO",IF(IFERROR(VALUE($O187),0)&gt;=Parametri!$B$2,"SI","NO")))</f>
        <v/>
      </c>
      <c r="H187" s="21">
        <f>IF($G187="SI",SUMPRODUCT(MAX(($C$2:$C$200=$C187)*(IFERROR($D$2:$D$200*1,0)=1)*(IFERROR($O$2:$O$200*1,0)&gt;=Parametri!$B$2)*IFERROR($F$2:$F$200*1,0))),0)</f>
        <v/>
      </c>
      <c r="I187" s="21">
        <f>IF($G187="SI",IF($H187&gt;0,30*(IFERROR($F187*1,0)/$H187),0),0)</f>
        <v/>
      </c>
      <c r="J187" s="21">
        <f>IF($A187="",0,IF($G187="SI",ROUND(IFERROR($E187*1,0)+$I187,4),ROUND(IFERROR($E187*1,0),4)))</f>
        <v/>
      </c>
      <c r="K187" s="21">
        <f>IF($A187="","",IF(IFERROR(VALUE($D187),0)&lt;&gt;1,"Non attiva",IF(IFERROR(VALUE($O187),0)&lt;Parametri!$B$2,"Sotto soglia","")))</f>
        <v/>
      </c>
      <c r="L187" s="21">
        <f>IF($A187="","",$A187&amp;"|"&amp;$C187)</f>
        <v/>
      </c>
      <c r="M187" s="21">
        <f>IF($A187="","",$C187&amp;"|"&amp;TEXT($J187,"0.0000"))</f>
        <v/>
      </c>
      <c r="N187" s="21" t="n"/>
      <c r="O187" s="21">
        <f>IF($A187="",0,IFERROR(IF(SUMIFS(CriteriTecnici!$O:$O,CriteriTecnici!$Q:$Q,$A187&amp;"|"&amp;$C187)&gt;0,SUMIFS(CriteriTecnici!$O:$O,CriteriTecnici!$Q:$Q,$A187&amp;"|"&amp;$C187,CriteriTecnici!$F:$F,"Q")+SUMIFS(CriteriTecnici!$O:$O,CriteriTecnici!$Q:$Q,$A187&amp;"|"&amp;$C187,CriteriTecnici!$F:$F,"T"),IFERROR($N187*1,0)),0))</f>
        <v/>
      </c>
      <c r="P187" s="21">
        <f>IF($A187="","",IF(SUMIFS(CriteriTecnici!$O:$O,CriteriTecnici!$Q:$Q,$A187&amp;"|"&amp;$C187)&gt;0,"Criteri A-G","Aggregato"))</f>
        <v/>
      </c>
    </row>
    <row r="188">
      <c r="A188" s="20" t="n"/>
      <c r="B188" s="20" t="n"/>
      <c r="C188" s="20" t="n"/>
      <c r="D188" s="20" t="n"/>
      <c r="E188" s="21">
        <f>IF($A188="",0,IFERROR(IF(SUMIFS(CriteriTecnici!$O:$O,CriteriTecnici!$Q:$Q,$A188&amp;"|"&amp;$C188)&gt;0,IF($G188="SI",ROUND(IF(SUMPRODUCT(MAX((CriteriTecnici!$C$5:$C$6173=$C188)*(CriteriTecnici!$E$5:$E$6173="A")*(CriteriTecnici!$T$5:$T$6173="SI")*IFERROR(CriteriTecnici!$O$5:$O$6173*1,0)))&gt;0,MIN(7,SUMIFS(CriteriTecnici!$O:$O,CriteriTecnici!$Q:$Q,$A188&amp;"|"&amp;$C188,CriteriTecnici!$E:$E,"A")*(7/SUMPRODUCT(MAX((CriteriTecnici!$C$5:$C$6173=$C188)*(CriteriTecnici!$E$5:$E$6173="A")*(CriteriTecnici!$T$5:$T$6173="SI")*IFERROR(CriteriTecnici!$O$5:$O$6173*1,0))))),0)+IF(SUMPRODUCT(MAX((CriteriTecnici!$C$5:$C$6173=$C188)*(CriteriTecnici!$E$5:$E$6173="B")*(CriteriTecnici!$T$5:$T$6173="SI")*IFERROR(CriteriTecnici!$O$5:$O$6173*1,0)))&gt;0,MIN(14,SUMIFS(CriteriTecnici!$O:$O,CriteriTecnici!$Q:$Q,$A188&amp;"|"&amp;$C188,CriteriTecnici!$E:$E,"B")*(14/SUMPRODUCT(MAX((CriteriTecnici!$C$5:$C$6173=$C188)*(CriteriTecnici!$E$5:$E$6173="B")*(CriteriTecnici!$T$5:$T$6173="SI")*IFERROR(CriteriTecnici!$O$5:$O$6173*1,0))))),0)+IF(SUMPRODUCT(MAX((CriteriTecnici!$C$5:$C$6173=$C188)*(CriteriTecnici!$E$5:$E$6173="C")*(CriteriTecnici!$T$5:$T$6173="SI")*IFERROR(CriteriTecnici!$O$5:$O$6173*1,0)))&gt;0,MIN(14,SUMIFS(CriteriTecnici!$O:$O,CriteriTecnici!$Q:$Q,$A188&amp;"|"&amp;$C188,CriteriTecnici!$E:$E,"C")*(14/SUMPRODUCT(MAX((CriteriTecnici!$C$5:$C$6173=$C188)*(CriteriTecnici!$E$5:$E$6173="C")*(CriteriTecnici!$T$5:$T$6173="SI")*IFERROR(CriteriTecnici!$O$5:$O$6173*1,0))))),0)+IF(SUMPRODUCT(MAX((CriteriTecnici!$C$5:$C$6173=$C188)*(CriteriTecnici!$E$5:$E$6173="D")*(CriteriTecnici!$T$5:$T$6173="SI")*IFERROR(CriteriTecnici!$O$5:$O$6173*1,0)))&gt;0,MIN(10,SUMIFS(CriteriTecnici!$O:$O,CriteriTecnici!$Q:$Q,$A188&amp;"|"&amp;$C188,CriteriTecnici!$E:$E,"D")*(10/SUMPRODUCT(MAX((CriteriTecnici!$C$5:$C$6173=$C188)*(CriteriTecnici!$E$5:$E$6173="D")*(CriteriTecnici!$T$5:$T$6173="SI")*IFERROR(CriteriTecnici!$O$5:$O$6173*1,0))))),0)+IF(SUMPRODUCT(MAX((CriteriTecnici!$C$5:$C$6173=$C188)*(CriteriTecnici!$E$5:$E$6173="E")*(CriteriTecnici!$T$5:$T$6173="SI")*IFERROR(CriteriTecnici!$O$5:$O$6173*1,0)))&gt;0,MIN(4,SUMIFS(CriteriTecnici!$O:$O,CriteriTecnici!$Q:$Q,$A188&amp;"|"&amp;$C188,CriteriTecnici!$E:$E,"E")*(4/SUMPRODUCT(MAX((CriteriTecnici!$C$5:$C$6173=$C188)*(CriteriTecnici!$E$5:$E$6173="E")*(CriteriTecnici!$T$5:$T$6173="SI")*IFERROR(CriteriTecnici!$O$5:$O$6173*1,0))))),0)+IF(SUMPRODUCT(MAX((CriteriTecnici!$C$5:$C$6173=$C188)*(CriteriTecnici!$E$5:$E$6173="F")*(CriteriTecnici!$T$5:$T$6173="SI")*IFERROR(CriteriTecnici!$O$5:$O$6173*1,0)))&gt;0,MIN(14,SUMIFS(CriteriTecnici!$O:$O,CriteriTecnici!$Q:$Q,$A188&amp;"|"&amp;$C188,CriteriTecnici!$E:$E,"F")*(14/SUMPRODUCT(MAX((CriteriTecnici!$C$5:$C$6173=$C188)*(CriteriTecnici!$E$5:$E$6173="F")*(CriteriTecnici!$T$5:$T$6173="SI")*IFERROR(CriteriTecnici!$O$5:$O$6173*1,0))))),0)+IF(SUMPRODUCT(MAX((CriteriTecnici!$C$5:$C$6173=$C188)*(CriteriTecnici!$E$5:$E$6173="G")*(CriteriTecnici!$T$5:$T$6173="SI")*IFERROR(CriteriTecnici!$O$5:$O$6173*1,0)))&gt;0,MIN(7,SUMIFS(CriteriTecnici!$O:$O,CriteriTecnici!$Q:$Q,$A188&amp;"|"&amp;$C188,CriteriTecnici!$E:$E,"G")*(7/SUMPRODUCT(MAX((CriteriTecnici!$C$5:$C$6173=$C188)*(CriteriTecnici!$E$5:$E$6173="G")*(CriteriTecnici!$T$5:$T$6173="SI")*IFERROR(CriteriTecnici!$O$5:$O$6173*1,0))))),0),4),0),IFERROR($N188*1,0)),0))</f>
        <v/>
      </c>
      <c r="F188" s="20" t="n"/>
      <c r="G188" s="21">
        <f>IF($A188="","",IF(IFERROR(VALUE($D188),0)&lt;&gt;1,"NO",IF(IFERROR(VALUE($O188),0)&gt;=Parametri!$B$2,"SI","NO")))</f>
        <v/>
      </c>
      <c r="H188" s="21">
        <f>IF($G188="SI",SUMPRODUCT(MAX(($C$2:$C$200=$C188)*(IFERROR($D$2:$D$200*1,0)=1)*(IFERROR($O$2:$O$200*1,0)&gt;=Parametri!$B$2)*IFERROR($F$2:$F$200*1,0))),0)</f>
        <v/>
      </c>
      <c r="I188" s="21">
        <f>IF($G188="SI",IF($H188&gt;0,30*(IFERROR($F188*1,0)/$H188),0),0)</f>
        <v/>
      </c>
      <c r="J188" s="21">
        <f>IF($A188="",0,IF($G188="SI",ROUND(IFERROR($E188*1,0)+$I188,4),ROUND(IFERROR($E188*1,0),4)))</f>
        <v/>
      </c>
      <c r="K188" s="21">
        <f>IF($A188="","",IF(IFERROR(VALUE($D188),0)&lt;&gt;1,"Non attiva",IF(IFERROR(VALUE($O188),0)&lt;Parametri!$B$2,"Sotto soglia","")))</f>
        <v/>
      </c>
      <c r="L188" s="21">
        <f>IF($A188="","",$A188&amp;"|"&amp;$C188)</f>
        <v/>
      </c>
      <c r="M188" s="21">
        <f>IF($A188="","",$C188&amp;"|"&amp;TEXT($J188,"0.0000"))</f>
        <v/>
      </c>
      <c r="N188" s="21" t="n"/>
      <c r="O188" s="21">
        <f>IF($A188="",0,IFERROR(IF(SUMIFS(CriteriTecnici!$O:$O,CriteriTecnici!$Q:$Q,$A188&amp;"|"&amp;$C188)&gt;0,SUMIFS(CriteriTecnici!$O:$O,CriteriTecnici!$Q:$Q,$A188&amp;"|"&amp;$C188,CriteriTecnici!$F:$F,"Q")+SUMIFS(CriteriTecnici!$O:$O,CriteriTecnici!$Q:$Q,$A188&amp;"|"&amp;$C188,CriteriTecnici!$F:$F,"T"),IFERROR($N188*1,0)),0))</f>
        <v/>
      </c>
      <c r="P188" s="21">
        <f>IF($A188="","",IF(SUMIFS(CriteriTecnici!$O:$O,CriteriTecnici!$Q:$Q,$A188&amp;"|"&amp;$C188)&gt;0,"Criteri A-G","Aggregato"))</f>
        <v/>
      </c>
    </row>
    <row r="189">
      <c r="A189" s="20" t="n"/>
      <c r="B189" s="20" t="n"/>
      <c r="C189" s="20" t="n"/>
      <c r="D189" s="20" t="n"/>
      <c r="E189" s="21">
        <f>IF($A189="",0,IFERROR(IF(SUMIFS(CriteriTecnici!$O:$O,CriteriTecnici!$Q:$Q,$A189&amp;"|"&amp;$C189)&gt;0,IF($G189="SI",ROUND(IF(SUMPRODUCT(MAX((CriteriTecnici!$C$5:$C$6173=$C189)*(CriteriTecnici!$E$5:$E$6173="A")*(CriteriTecnici!$T$5:$T$6173="SI")*IFERROR(CriteriTecnici!$O$5:$O$6173*1,0)))&gt;0,MIN(7,SUMIFS(CriteriTecnici!$O:$O,CriteriTecnici!$Q:$Q,$A189&amp;"|"&amp;$C189,CriteriTecnici!$E:$E,"A")*(7/SUMPRODUCT(MAX((CriteriTecnici!$C$5:$C$6173=$C189)*(CriteriTecnici!$E$5:$E$6173="A")*(CriteriTecnici!$T$5:$T$6173="SI")*IFERROR(CriteriTecnici!$O$5:$O$6173*1,0))))),0)+IF(SUMPRODUCT(MAX((CriteriTecnici!$C$5:$C$6173=$C189)*(CriteriTecnici!$E$5:$E$6173="B")*(CriteriTecnici!$T$5:$T$6173="SI")*IFERROR(CriteriTecnici!$O$5:$O$6173*1,0)))&gt;0,MIN(14,SUMIFS(CriteriTecnici!$O:$O,CriteriTecnici!$Q:$Q,$A189&amp;"|"&amp;$C189,CriteriTecnici!$E:$E,"B")*(14/SUMPRODUCT(MAX((CriteriTecnici!$C$5:$C$6173=$C189)*(CriteriTecnici!$E$5:$E$6173="B")*(CriteriTecnici!$T$5:$T$6173="SI")*IFERROR(CriteriTecnici!$O$5:$O$6173*1,0))))),0)+IF(SUMPRODUCT(MAX((CriteriTecnici!$C$5:$C$6173=$C189)*(CriteriTecnici!$E$5:$E$6173="C")*(CriteriTecnici!$T$5:$T$6173="SI")*IFERROR(CriteriTecnici!$O$5:$O$6173*1,0)))&gt;0,MIN(14,SUMIFS(CriteriTecnici!$O:$O,CriteriTecnici!$Q:$Q,$A189&amp;"|"&amp;$C189,CriteriTecnici!$E:$E,"C")*(14/SUMPRODUCT(MAX((CriteriTecnici!$C$5:$C$6173=$C189)*(CriteriTecnici!$E$5:$E$6173="C")*(CriteriTecnici!$T$5:$T$6173="SI")*IFERROR(CriteriTecnici!$O$5:$O$6173*1,0))))),0)+IF(SUMPRODUCT(MAX((CriteriTecnici!$C$5:$C$6173=$C189)*(CriteriTecnici!$E$5:$E$6173="D")*(CriteriTecnici!$T$5:$T$6173="SI")*IFERROR(CriteriTecnici!$O$5:$O$6173*1,0)))&gt;0,MIN(10,SUMIFS(CriteriTecnici!$O:$O,CriteriTecnici!$Q:$Q,$A189&amp;"|"&amp;$C189,CriteriTecnici!$E:$E,"D")*(10/SUMPRODUCT(MAX((CriteriTecnici!$C$5:$C$6173=$C189)*(CriteriTecnici!$E$5:$E$6173="D")*(CriteriTecnici!$T$5:$T$6173="SI")*IFERROR(CriteriTecnici!$O$5:$O$6173*1,0))))),0)+IF(SUMPRODUCT(MAX((CriteriTecnici!$C$5:$C$6173=$C189)*(CriteriTecnici!$E$5:$E$6173="E")*(CriteriTecnici!$T$5:$T$6173="SI")*IFERROR(CriteriTecnici!$O$5:$O$6173*1,0)))&gt;0,MIN(4,SUMIFS(CriteriTecnici!$O:$O,CriteriTecnici!$Q:$Q,$A189&amp;"|"&amp;$C189,CriteriTecnici!$E:$E,"E")*(4/SUMPRODUCT(MAX((CriteriTecnici!$C$5:$C$6173=$C189)*(CriteriTecnici!$E$5:$E$6173="E")*(CriteriTecnici!$T$5:$T$6173="SI")*IFERROR(CriteriTecnici!$O$5:$O$6173*1,0))))),0)+IF(SUMPRODUCT(MAX((CriteriTecnici!$C$5:$C$6173=$C189)*(CriteriTecnici!$E$5:$E$6173="F")*(CriteriTecnici!$T$5:$T$6173="SI")*IFERROR(CriteriTecnici!$O$5:$O$6173*1,0)))&gt;0,MIN(14,SUMIFS(CriteriTecnici!$O:$O,CriteriTecnici!$Q:$Q,$A189&amp;"|"&amp;$C189,CriteriTecnici!$E:$E,"F")*(14/SUMPRODUCT(MAX((CriteriTecnici!$C$5:$C$6173=$C189)*(CriteriTecnici!$E$5:$E$6173="F")*(CriteriTecnici!$T$5:$T$6173="SI")*IFERROR(CriteriTecnici!$O$5:$O$6173*1,0))))),0)+IF(SUMPRODUCT(MAX((CriteriTecnici!$C$5:$C$6173=$C189)*(CriteriTecnici!$E$5:$E$6173="G")*(CriteriTecnici!$T$5:$T$6173="SI")*IFERROR(CriteriTecnici!$O$5:$O$6173*1,0)))&gt;0,MIN(7,SUMIFS(CriteriTecnici!$O:$O,CriteriTecnici!$Q:$Q,$A189&amp;"|"&amp;$C189,CriteriTecnici!$E:$E,"G")*(7/SUMPRODUCT(MAX((CriteriTecnici!$C$5:$C$6173=$C189)*(CriteriTecnici!$E$5:$E$6173="G")*(CriteriTecnici!$T$5:$T$6173="SI")*IFERROR(CriteriTecnici!$O$5:$O$6173*1,0))))),0),4),0),IFERROR($N189*1,0)),0))</f>
        <v/>
      </c>
      <c r="F189" s="20" t="n"/>
      <c r="G189" s="21">
        <f>IF($A189="","",IF(IFERROR(VALUE($D189),0)&lt;&gt;1,"NO",IF(IFERROR(VALUE($O189),0)&gt;=Parametri!$B$2,"SI","NO")))</f>
        <v/>
      </c>
      <c r="H189" s="21">
        <f>IF($G189="SI",SUMPRODUCT(MAX(($C$2:$C$200=$C189)*(IFERROR($D$2:$D$200*1,0)=1)*(IFERROR($O$2:$O$200*1,0)&gt;=Parametri!$B$2)*IFERROR($F$2:$F$200*1,0))),0)</f>
        <v/>
      </c>
      <c r="I189" s="21">
        <f>IF($G189="SI",IF($H189&gt;0,30*(IFERROR($F189*1,0)/$H189),0),0)</f>
        <v/>
      </c>
      <c r="J189" s="21">
        <f>IF($A189="",0,IF($G189="SI",ROUND(IFERROR($E189*1,0)+$I189,4),ROUND(IFERROR($E189*1,0),4)))</f>
        <v/>
      </c>
      <c r="K189" s="21">
        <f>IF($A189="","",IF(IFERROR(VALUE($D189),0)&lt;&gt;1,"Non attiva",IF(IFERROR(VALUE($O189),0)&lt;Parametri!$B$2,"Sotto soglia","")))</f>
        <v/>
      </c>
      <c r="L189" s="21">
        <f>IF($A189="","",$A189&amp;"|"&amp;$C189)</f>
        <v/>
      </c>
      <c r="M189" s="21">
        <f>IF($A189="","",$C189&amp;"|"&amp;TEXT($J189,"0.0000"))</f>
        <v/>
      </c>
      <c r="N189" s="21" t="n"/>
      <c r="O189" s="21">
        <f>IF($A189="",0,IFERROR(IF(SUMIFS(CriteriTecnici!$O:$O,CriteriTecnici!$Q:$Q,$A189&amp;"|"&amp;$C189)&gt;0,SUMIFS(CriteriTecnici!$O:$O,CriteriTecnici!$Q:$Q,$A189&amp;"|"&amp;$C189,CriteriTecnici!$F:$F,"Q")+SUMIFS(CriteriTecnici!$O:$O,CriteriTecnici!$Q:$Q,$A189&amp;"|"&amp;$C189,CriteriTecnici!$F:$F,"T"),IFERROR($N189*1,0)),0))</f>
        <v/>
      </c>
      <c r="P189" s="21">
        <f>IF($A189="","",IF(SUMIFS(CriteriTecnici!$O:$O,CriteriTecnici!$Q:$Q,$A189&amp;"|"&amp;$C189)&gt;0,"Criteri A-G","Aggregato"))</f>
        <v/>
      </c>
    </row>
    <row r="190">
      <c r="A190" s="20" t="n"/>
      <c r="B190" s="20" t="n"/>
      <c r="C190" s="20" t="n"/>
      <c r="D190" s="20" t="n"/>
      <c r="E190" s="21">
        <f>IF($A190="",0,IFERROR(IF(SUMIFS(CriteriTecnici!$O:$O,CriteriTecnici!$Q:$Q,$A190&amp;"|"&amp;$C190)&gt;0,IF($G190="SI",ROUND(IF(SUMPRODUCT(MAX((CriteriTecnici!$C$5:$C$6173=$C190)*(CriteriTecnici!$E$5:$E$6173="A")*(CriteriTecnici!$T$5:$T$6173="SI")*IFERROR(CriteriTecnici!$O$5:$O$6173*1,0)))&gt;0,MIN(7,SUMIFS(CriteriTecnici!$O:$O,CriteriTecnici!$Q:$Q,$A190&amp;"|"&amp;$C190,CriteriTecnici!$E:$E,"A")*(7/SUMPRODUCT(MAX((CriteriTecnici!$C$5:$C$6173=$C190)*(CriteriTecnici!$E$5:$E$6173="A")*(CriteriTecnici!$T$5:$T$6173="SI")*IFERROR(CriteriTecnici!$O$5:$O$6173*1,0))))),0)+IF(SUMPRODUCT(MAX((CriteriTecnici!$C$5:$C$6173=$C190)*(CriteriTecnici!$E$5:$E$6173="B")*(CriteriTecnici!$T$5:$T$6173="SI")*IFERROR(CriteriTecnici!$O$5:$O$6173*1,0)))&gt;0,MIN(14,SUMIFS(CriteriTecnici!$O:$O,CriteriTecnici!$Q:$Q,$A190&amp;"|"&amp;$C190,CriteriTecnici!$E:$E,"B")*(14/SUMPRODUCT(MAX((CriteriTecnici!$C$5:$C$6173=$C190)*(CriteriTecnici!$E$5:$E$6173="B")*(CriteriTecnici!$T$5:$T$6173="SI")*IFERROR(CriteriTecnici!$O$5:$O$6173*1,0))))),0)+IF(SUMPRODUCT(MAX((CriteriTecnici!$C$5:$C$6173=$C190)*(CriteriTecnici!$E$5:$E$6173="C")*(CriteriTecnici!$T$5:$T$6173="SI")*IFERROR(CriteriTecnici!$O$5:$O$6173*1,0)))&gt;0,MIN(14,SUMIFS(CriteriTecnici!$O:$O,CriteriTecnici!$Q:$Q,$A190&amp;"|"&amp;$C190,CriteriTecnici!$E:$E,"C")*(14/SUMPRODUCT(MAX((CriteriTecnici!$C$5:$C$6173=$C190)*(CriteriTecnici!$E$5:$E$6173="C")*(CriteriTecnici!$T$5:$T$6173="SI")*IFERROR(CriteriTecnici!$O$5:$O$6173*1,0))))),0)+IF(SUMPRODUCT(MAX((CriteriTecnici!$C$5:$C$6173=$C190)*(CriteriTecnici!$E$5:$E$6173="D")*(CriteriTecnici!$T$5:$T$6173="SI")*IFERROR(CriteriTecnici!$O$5:$O$6173*1,0)))&gt;0,MIN(10,SUMIFS(CriteriTecnici!$O:$O,CriteriTecnici!$Q:$Q,$A190&amp;"|"&amp;$C190,CriteriTecnici!$E:$E,"D")*(10/SUMPRODUCT(MAX((CriteriTecnici!$C$5:$C$6173=$C190)*(CriteriTecnici!$E$5:$E$6173="D")*(CriteriTecnici!$T$5:$T$6173="SI")*IFERROR(CriteriTecnici!$O$5:$O$6173*1,0))))),0)+IF(SUMPRODUCT(MAX((CriteriTecnici!$C$5:$C$6173=$C190)*(CriteriTecnici!$E$5:$E$6173="E")*(CriteriTecnici!$T$5:$T$6173="SI")*IFERROR(CriteriTecnici!$O$5:$O$6173*1,0)))&gt;0,MIN(4,SUMIFS(CriteriTecnici!$O:$O,CriteriTecnici!$Q:$Q,$A190&amp;"|"&amp;$C190,CriteriTecnici!$E:$E,"E")*(4/SUMPRODUCT(MAX((CriteriTecnici!$C$5:$C$6173=$C190)*(CriteriTecnici!$E$5:$E$6173="E")*(CriteriTecnici!$T$5:$T$6173="SI")*IFERROR(CriteriTecnici!$O$5:$O$6173*1,0))))),0)+IF(SUMPRODUCT(MAX((CriteriTecnici!$C$5:$C$6173=$C190)*(CriteriTecnici!$E$5:$E$6173="F")*(CriteriTecnici!$T$5:$T$6173="SI")*IFERROR(CriteriTecnici!$O$5:$O$6173*1,0)))&gt;0,MIN(14,SUMIFS(CriteriTecnici!$O:$O,CriteriTecnici!$Q:$Q,$A190&amp;"|"&amp;$C190,CriteriTecnici!$E:$E,"F")*(14/SUMPRODUCT(MAX((CriteriTecnici!$C$5:$C$6173=$C190)*(CriteriTecnici!$E$5:$E$6173="F")*(CriteriTecnici!$T$5:$T$6173="SI")*IFERROR(CriteriTecnici!$O$5:$O$6173*1,0))))),0)+IF(SUMPRODUCT(MAX((CriteriTecnici!$C$5:$C$6173=$C190)*(CriteriTecnici!$E$5:$E$6173="G")*(CriteriTecnici!$T$5:$T$6173="SI")*IFERROR(CriteriTecnici!$O$5:$O$6173*1,0)))&gt;0,MIN(7,SUMIFS(CriteriTecnici!$O:$O,CriteriTecnici!$Q:$Q,$A190&amp;"|"&amp;$C190,CriteriTecnici!$E:$E,"G")*(7/SUMPRODUCT(MAX((CriteriTecnici!$C$5:$C$6173=$C190)*(CriteriTecnici!$E$5:$E$6173="G")*(CriteriTecnici!$T$5:$T$6173="SI")*IFERROR(CriteriTecnici!$O$5:$O$6173*1,0))))),0),4),0),IFERROR($N190*1,0)),0))</f>
        <v/>
      </c>
      <c r="F190" s="20" t="n"/>
      <c r="G190" s="21">
        <f>IF($A190="","",IF(IFERROR(VALUE($D190),0)&lt;&gt;1,"NO",IF(IFERROR(VALUE($O190),0)&gt;=Parametri!$B$2,"SI","NO")))</f>
        <v/>
      </c>
      <c r="H190" s="21">
        <f>IF($G190="SI",SUMPRODUCT(MAX(($C$2:$C$200=$C190)*(IFERROR($D$2:$D$200*1,0)=1)*(IFERROR($O$2:$O$200*1,0)&gt;=Parametri!$B$2)*IFERROR($F$2:$F$200*1,0))),0)</f>
        <v/>
      </c>
      <c r="I190" s="21">
        <f>IF($G190="SI",IF($H190&gt;0,30*(IFERROR($F190*1,0)/$H190),0),0)</f>
        <v/>
      </c>
      <c r="J190" s="21">
        <f>IF($A190="",0,IF($G190="SI",ROUND(IFERROR($E190*1,0)+$I190,4),ROUND(IFERROR($E190*1,0),4)))</f>
        <v/>
      </c>
      <c r="K190" s="21">
        <f>IF($A190="","",IF(IFERROR(VALUE($D190),0)&lt;&gt;1,"Non attiva",IF(IFERROR(VALUE($O190),0)&lt;Parametri!$B$2,"Sotto soglia","")))</f>
        <v/>
      </c>
      <c r="L190" s="21">
        <f>IF($A190="","",$A190&amp;"|"&amp;$C190)</f>
        <v/>
      </c>
      <c r="M190" s="21">
        <f>IF($A190="","",$C190&amp;"|"&amp;TEXT($J190,"0.0000"))</f>
        <v/>
      </c>
      <c r="N190" s="21" t="n"/>
      <c r="O190" s="21">
        <f>IF($A190="",0,IFERROR(IF(SUMIFS(CriteriTecnici!$O:$O,CriteriTecnici!$Q:$Q,$A190&amp;"|"&amp;$C190)&gt;0,SUMIFS(CriteriTecnici!$O:$O,CriteriTecnici!$Q:$Q,$A190&amp;"|"&amp;$C190,CriteriTecnici!$F:$F,"Q")+SUMIFS(CriteriTecnici!$O:$O,CriteriTecnici!$Q:$Q,$A190&amp;"|"&amp;$C190,CriteriTecnici!$F:$F,"T"),IFERROR($N190*1,0)),0))</f>
        <v/>
      </c>
      <c r="P190" s="21">
        <f>IF($A190="","",IF(SUMIFS(CriteriTecnici!$O:$O,CriteriTecnici!$Q:$Q,$A190&amp;"|"&amp;$C190)&gt;0,"Criteri A-G","Aggregato"))</f>
        <v/>
      </c>
    </row>
    <row r="191">
      <c r="A191" s="20" t="n"/>
      <c r="B191" s="20" t="n"/>
      <c r="C191" s="20" t="n"/>
      <c r="D191" s="20" t="n"/>
      <c r="E191" s="21">
        <f>IF($A191="",0,IFERROR(IF(SUMIFS(CriteriTecnici!$O:$O,CriteriTecnici!$Q:$Q,$A191&amp;"|"&amp;$C191)&gt;0,IF($G191="SI",ROUND(IF(SUMPRODUCT(MAX((CriteriTecnici!$C$5:$C$6173=$C191)*(CriteriTecnici!$E$5:$E$6173="A")*(CriteriTecnici!$T$5:$T$6173="SI")*IFERROR(CriteriTecnici!$O$5:$O$6173*1,0)))&gt;0,MIN(7,SUMIFS(CriteriTecnici!$O:$O,CriteriTecnici!$Q:$Q,$A191&amp;"|"&amp;$C191,CriteriTecnici!$E:$E,"A")*(7/SUMPRODUCT(MAX((CriteriTecnici!$C$5:$C$6173=$C191)*(CriteriTecnici!$E$5:$E$6173="A")*(CriteriTecnici!$T$5:$T$6173="SI")*IFERROR(CriteriTecnici!$O$5:$O$6173*1,0))))),0)+IF(SUMPRODUCT(MAX((CriteriTecnici!$C$5:$C$6173=$C191)*(CriteriTecnici!$E$5:$E$6173="B")*(CriteriTecnici!$T$5:$T$6173="SI")*IFERROR(CriteriTecnici!$O$5:$O$6173*1,0)))&gt;0,MIN(14,SUMIFS(CriteriTecnici!$O:$O,CriteriTecnici!$Q:$Q,$A191&amp;"|"&amp;$C191,CriteriTecnici!$E:$E,"B")*(14/SUMPRODUCT(MAX((CriteriTecnici!$C$5:$C$6173=$C191)*(CriteriTecnici!$E$5:$E$6173="B")*(CriteriTecnici!$T$5:$T$6173="SI")*IFERROR(CriteriTecnici!$O$5:$O$6173*1,0))))),0)+IF(SUMPRODUCT(MAX((CriteriTecnici!$C$5:$C$6173=$C191)*(CriteriTecnici!$E$5:$E$6173="C")*(CriteriTecnici!$T$5:$T$6173="SI")*IFERROR(CriteriTecnici!$O$5:$O$6173*1,0)))&gt;0,MIN(14,SUMIFS(CriteriTecnici!$O:$O,CriteriTecnici!$Q:$Q,$A191&amp;"|"&amp;$C191,CriteriTecnici!$E:$E,"C")*(14/SUMPRODUCT(MAX((CriteriTecnici!$C$5:$C$6173=$C191)*(CriteriTecnici!$E$5:$E$6173="C")*(CriteriTecnici!$T$5:$T$6173="SI")*IFERROR(CriteriTecnici!$O$5:$O$6173*1,0))))),0)+IF(SUMPRODUCT(MAX((CriteriTecnici!$C$5:$C$6173=$C191)*(CriteriTecnici!$E$5:$E$6173="D")*(CriteriTecnici!$T$5:$T$6173="SI")*IFERROR(CriteriTecnici!$O$5:$O$6173*1,0)))&gt;0,MIN(10,SUMIFS(CriteriTecnici!$O:$O,CriteriTecnici!$Q:$Q,$A191&amp;"|"&amp;$C191,CriteriTecnici!$E:$E,"D")*(10/SUMPRODUCT(MAX((CriteriTecnici!$C$5:$C$6173=$C191)*(CriteriTecnici!$E$5:$E$6173="D")*(CriteriTecnici!$T$5:$T$6173="SI")*IFERROR(CriteriTecnici!$O$5:$O$6173*1,0))))),0)+IF(SUMPRODUCT(MAX((CriteriTecnici!$C$5:$C$6173=$C191)*(CriteriTecnici!$E$5:$E$6173="E")*(CriteriTecnici!$T$5:$T$6173="SI")*IFERROR(CriteriTecnici!$O$5:$O$6173*1,0)))&gt;0,MIN(4,SUMIFS(CriteriTecnici!$O:$O,CriteriTecnici!$Q:$Q,$A191&amp;"|"&amp;$C191,CriteriTecnici!$E:$E,"E")*(4/SUMPRODUCT(MAX((CriteriTecnici!$C$5:$C$6173=$C191)*(CriteriTecnici!$E$5:$E$6173="E")*(CriteriTecnici!$T$5:$T$6173="SI")*IFERROR(CriteriTecnici!$O$5:$O$6173*1,0))))),0)+IF(SUMPRODUCT(MAX((CriteriTecnici!$C$5:$C$6173=$C191)*(CriteriTecnici!$E$5:$E$6173="F")*(CriteriTecnici!$T$5:$T$6173="SI")*IFERROR(CriteriTecnici!$O$5:$O$6173*1,0)))&gt;0,MIN(14,SUMIFS(CriteriTecnici!$O:$O,CriteriTecnici!$Q:$Q,$A191&amp;"|"&amp;$C191,CriteriTecnici!$E:$E,"F")*(14/SUMPRODUCT(MAX((CriteriTecnici!$C$5:$C$6173=$C191)*(CriteriTecnici!$E$5:$E$6173="F")*(CriteriTecnici!$T$5:$T$6173="SI")*IFERROR(CriteriTecnici!$O$5:$O$6173*1,0))))),0)+IF(SUMPRODUCT(MAX((CriteriTecnici!$C$5:$C$6173=$C191)*(CriteriTecnici!$E$5:$E$6173="G")*(CriteriTecnici!$T$5:$T$6173="SI")*IFERROR(CriteriTecnici!$O$5:$O$6173*1,0)))&gt;0,MIN(7,SUMIFS(CriteriTecnici!$O:$O,CriteriTecnici!$Q:$Q,$A191&amp;"|"&amp;$C191,CriteriTecnici!$E:$E,"G")*(7/SUMPRODUCT(MAX((CriteriTecnici!$C$5:$C$6173=$C191)*(CriteriTecnici!$E$5:$E$6173="G")*(CriteriTecnici!$T$5:$T$6173="SI")*IFERROR(CriteriTecnici!$O$5:$O$6173*1,0))))),0),4),0),IFERROR($N191*1,0)),0))</f>
        <v/>
      </c>
      <c r="F191" s="20" t="n"/>
      <c r="G191" s="21">
        <f>IF($A191="","",IF(IFERROR(VALUE($D191),0)&lt;&gt;1,"NO",IF(IFERROR(VALUE($O191),0)&gt;=Parametri!$B$2,"SI","NO")))</f>
        <v/>
      </c>
      <c r="H191" s="21">
        <f>IF($G191="SI",SUMPRODUCT(MAX(($C$2:$C$200=$C191)*(IFERROR($D$2:$D$200*1,0)=1)*(IFERROR($O$2:$O$200*1,0)&gt;=Parametri!$B$2)*IFERROR($F$2:$F$200*1,0))),0)</f>
        <v/>
      </c>
      <c r="I191" s="21">
        <f>IF($G191="SI",IF($H191&gt;0,30*(IFERROR($F191*1,0)/$H191),0),0)</f>
        <v/>
      </c>
      <c r="J191" s="21">
        <f>IF($A191="",0,IF($G191="SI",ROUND(IFERROR($E191*1,0)+$I191,4),ROUND(IFERROR($E191*1,0),4)))</f>
        <v/>
      </c>
      <c r="K191" s="21">
        <f>IF($A191="","",IF(IFERROR(VALUE($D191),0)&lt;&gt;1,"Non attiva",IF(IFERROR(VALUE($O191),0)&lt;Parametri!$B$2,"Sotto soglia","")))</f>
        <v/>
      </c>
      <c r="L191" s="21">
        <f>IF($A191="","",$A191&amp;"|"&amp;$C191)</f>
        <v/>
      </c>
      <c r="M191" s="21">
        <f>IF($A191="","",$C191&amp;"|"&amp;TEXT($J191,"0.0000"))</f>
        <v/>
      </c>
      <c r="N191" s="21" t="n"/>
      <c r="O191" s="21">
        <f>IF($A191="",0,IFERROR(IF(SUMIFS(CriteriTecnici!$O:$O,CriteriTecnici!$Q:$Q,$A191&amp;"|"&amp;$C191)&gt;0,SUMIFS(CriteriTecnici!$O:$O,CriteriTecnici!$Q:$Q,$A191&amp;"|"&amp;$C191,CriteriTecnici!$F:$F,"Q")+SUMIFS(CriteriTecnici!$O:$O,CriteriTecnici!$Q:$Q,$A191&amp;"|"&amp;$C191,CriteriTecnici!$F:$F,"T"),IFERROR($N191*1,0)),0))</f>
        <v/>
      </c>
      <c r="P191" s="21">
        <f>IF($A191="","",IF(SUMIFS(CriteriTecnici!$O:$O,CriteriTecnici!$Q:$Q,$A191&amp;"|"&amp;$C191)&gt;0,"Criteri A-G","Aggregato"))</f>
        <v/>
      </c>
    </row>
    <row r="192">
      <c r="A192" s="20" t="n"/>
      <c r="B192" s="20" t="n"/>
      <c r="C192" s="20" t="n"/>
      <c r="D192" s="20" t="n"/>
      <c r="E192" s="21">
        <f>IF($A192="",0,IFERROR(IF(SUMIFS(CriteriTecnici!$O:$O,CriteriTecnici!$Q:$Q,$A192&amp;"|"&amp;$C192)&gt;0,IF($G192="SI",ROUND(IF(SUMPRODUCT(MAX((CriteriTecnici!$C$5:$C$6173=$C192)*(CriteriTecnici!$E$5:$E$6173="A")*(CriteriTecnici!$T$5:$T$6173="SI")*IFERROR(CriteriTecnici!$O$5:$O$6173*1,0)))&gt;0,MIN(7,SUMIFS(CriteriTecnici!$O:$O,CriteriTecnici!$Q:$Q,$A192&amp;"|"&amp;$C192,CriteriTecnici!$E:$E,"A")*(7/SUMPRODUCT(MAX((CriteriTecnici!$C$5:$C$6173=$C192)*(CriteriTecnici!$E$5:$E$6173="A")*(CriteriTecnici!$T$5:$T$6173="SI")*IFERROR(CriteriTecnici!$O$5:$O$6173*1,0))))),0)+IF(SUMPRODUCT(MAX((CriteriTecnici!$C$5:$C$6173=$C192)*(CriteriTecnici!$E$5:$E$6173="B")*(CriteriTecnici!$T$5:$T$6173="SI")*IFERROR(CriteriTecnici!$O$5:$O$6173*1,0)))&gt;0,MIN(14,SUMIFS(CriteriTecnici!$O:$O,CriteriTecnici!$Q:$Q,$A192&amp;"|"&amp;$C192,CriteriTecnici!$E:$E,"B")*(14/SUMPRODUCT(MAX((CriteriTecnici!$C$5:$C$6173=$C192)*(CriteriTecnici!$E$5:$E$6173="B")*(CriteriTecnici!$T$5:$T$6173="SI")*IFERROR(CriteriTecnici!$O$5:$O$6173*1,0))))),0)+IF(SUMPRODUCT(MAX((CriteriTecnici!$C$5:$C$6173=$C192)*(CriteriTecnici!$E$5:$E$6173="C")*(CriteriTecnici!$T$5:$T$6173="SI")*IFERROR(CriteriTecnici!$O$5:$O$6173*1,0)))&gt;0,MIN(14,SUMIFS(CriteriTecnici!$O:$O,CriteriTecnici!$Q:$Q,$A192&amp;"|"&amp;$C192,CriteriTecnici!$E:$E,"C")*(14/SUMPRODUCT(MAX((CriteriTecnici!$C$5:$C$6173=$C192)*(CriteriTecnici!$E$5:$E$6173="C")*(CriteriTecnici!$T$5:$T$6173="SI")*IFERROR(CriteriTecnici!$O$5:$O$6173*1,0))))),0)+IF(SUMPRODUCT(MAX((CriteriTecnici!$C$5:$C$6173=$C192)*(CriteriTecnici!$E$5:$E$6173="D")*(CriteriTecnici!$T$5:$T$6173="SI")*IFERROR(CriteriTecnici!$O$5:$O$6173*1,0)))&gt;0,MIN(10,SUMIFS(CriteriTecnici!$O:$O,CriteriTecnici!$Q:$Q,$A192&amp;"|"&amp;$C192,CriteriTecnici!$E:$E,"D")*(10/SUMPRODUCT(MAX((CriteriTecnici!$C$5:$C$6173=$C192)*(CriteriTecnici!$E$5:$E$6173="D")*(CriteriTecnici!$T$5:$T$6173="SI")*IFERROR(CriteriTecnici!$O$5:$O$6173*1,0))))),0)+IF(SUMPRODUCT(MAX((CriteriTecnici!$C$5:$C$6173=$C192)*(CriteriTecnici!$E$5:$E$6173="E")*(CriteriTecnici!$T$5:$T$6173="SI")*IFERROR(CriteriTecnici!$O$5:$O$6173*1,0)))&gt;0,MIN(4,SUMIFS(CriteriTecnici!$O:$O,CriteriTecnici!$Q:$Q,$A192&amp;"|"&amp;$C192,CriteriTecnici!$E:$E,"E")*(4/SUMPRODUCT(MAX((CriteriTecnici!$C$5:$C$6173=$C192)*(CriteriTecnici!$E$5:$E$6173="E")*(CriteriTecnici!$T$5:$T$6173="SI")*IFERROR(CriteriTecnici!$O$5:$O$6173*1,0))))),0)+IF(SUMPRODUCT(MAX((CriteriTecnici!$C$5:$C$6173=$C192)*(CriteriTecnici!$E$5:$E$6173="F")*(CriteriTecnici!$T$5:$T$6173="SI")*IFERROR(CriteriTecnici!$O$5:$O$6173*1,0)))&gt;0,MIN(14,SUMIFS(CriteriTecnici!$O:$O,CriteriTecnici!$Q:$Q,$A192&amp;"|"&amp;$C192,CriteriTecnici!$E:$E,"F")*(14/SUMPRODUCT(MAX((CriteriTecnici!$C$5:$C$6173=$C192)*(CriteriTecnici!$E$5:$E$6173="F")*(CriteriTecnici!$T$5:$T$6173="SI")*IFERROR(CriteriTecnici!$O$5:$O$6173*1,0))))),0)+IF(SUMPRODUCT(MAX((CriteriTecnici!$C$5:$C$6173=$C192)*(CriteriTecnici!$E$5:$E$6173="G")*(CriteriTecnici!$T$5:$T$6173="SI")*IFERROR(CriteriTecnici!$O$5:$O$6173*1,0)))&gt;0,MIN(7,SUMIFS(CriteriTecnici!$O:$O,CriteriTecnici!$Q:$Q,$A192&amp;"|"&amp;$C192,CriteriTecnici!$E:$E,"G")*(7/SUMPRODUCT(MAX((CriteriTecnici!$C$5:$C$6173=$C192)*(CriteriTecnici!$E$5:$E$6173="G")*(CriteriTecnici!$T$5:$T$6173="SI")*IFERROR(CriteriTecnici!$O$5:$O$6173*1,0))))),0),4),0),IFERROR($N192*1,0)),0))</f>
        <v/>
      </c>
      <c r="F192" s="20" t="n"/>
      <c r="G192" s="21">
        <f>IF($A192="","",IF(IFERROR(VALUE($D192),0)&lt;&gt;1,"NO",IF(IFERROR(VALUE($O192),0)&gt;=Parametri!$B$2,"SI","NO")))</f>
        <v/>
      </c>
      <c r="H192" s="21">
        <f>IF($G192="SI",SUMPRODUCT(MAX(($C$2:$C$200=$C192)*(IFERROR($D$2:$D$200*1,0)=1)*(IFERROR($O$2:$O$200*1,0)&gt;=Parametri!$B$2)*IFERROR($F$2:$F$200*1,0))),0)</f>
        <v/>
      </c>
      <c r="I192" s="21">
        <f>IF($G192="SI",IF($H192&gt;0,30*(IFERROR($F192*1,0)/$H192),0),0)</f>
        <v/>
      </c>
      <c r="J192" s="21">
        <f>IF($A192="",0,IF($G192="SI",ROUND(IFERROR($E192*1,0)+$I192,4),ROUND(IFERROR($E192*1,0),4)))</f>
        <v/>
      </c>
      <c r="K192" s="21">
        <f>IF($A192="","",IF(IFERROR(VALUE($D192),0)&lt;&gt;1,"Non attiva",IF(IFERROR(VALUE($O192),0)&lt;Parametri!$B$2,"Sotto soglia","")))</f>
        <v/>
      </c>
      <c r="L192" s="21">
        <f>IF($A192="","",$A192&amp;"|"&amp;$C192)</f>
        <v/>
      </c>
      <c r="M192" s="21">
        <f>IF($A192="","",$C192&amp;"|"&amp;TEXT($J192,"0.0000"))</f>
        <v/>
      </c>
      <c r="N192" s="21" t="n"/>
      <c r="O192" s="21">
        <f>IF($A192="",0,IFERROR(IF(SUMIFS(CriteriTecnici!$O:$O,CriteriTecnici!$Q:$Q,$A192&amp;"|"&amp;$C192)&gt;0,SUMIFS(CriteriTecnici!$O:$O,CriteriTecnici!$Q:$Q,$A192&amp;"|"&amp;$C192,CriteriTecnici!$F:$F,"Q")+SUMIFS(CriteriTecnici!$O:$O,CriteriTecnici!$Q:$Q,$A192&amp;"|"&amp;$C192,CriteriTecnici!$F:$F,"T"),IFERROR($N192*1,0)),0))</f>
        <v/>
      </c>
      <c r="P192" s="21">
        <f>IF($A192="","",IF(SUMIFS(CriteriTecnici!$O:$O,CriteriTecnici!$Q:$Q,$A192&amp;"|"&amp;$C192)&gt;0,"Criteri A-G","Aggregato"))</f>
        <v/>
      </c>
    </row>
    <row r="193">
      <c r="A193" s="20" t="n"/>
      <c r="B193" s="20" t="n"/>
      <c r="C193" s="20" t="n"/>
      <c r="D193" s="20" t="n"/>
      <c r="E193" s="21">
        <f>IF($A193="",0,IFERROR(IF(SUMIFS(CriteriTecnici!$O:$O,CriteriTecnici!$Q:$Q,$A193&amp;"|"&amp;$C193)&gt;0,IF($G193="SI",ROUND(IF(SUMPRODUCT(MAX((CriteriTecnici!$C$5:$C$6173=$C193)*(CriteriTecnici!$E$5:$E$6173="A")*(CriteriTecnici!$T$5:$T$6173="SI")*IFERROR(CriteriTecnici!$O$5:$O$6173*1,0)))&gt;0,MIN(7,SUMIFS(CriteriTecnici!$O:$O,CriteriTecnici!$Q:$Q,$A193&amp;"|"&amp;$C193,CriteriTecnici!$E:$E,"A")*(7/SUMPRODUCT(MAX((CriteriTecnici!$C$5:$C$6173=$C193)*(CriteriTecnici!$E$5:$E$6173="A")*(CriteriTecnici!$T$5:$T$6173="SI")*IFERROR(CriteriTecnici!$O$5:$O$6173*1,0))))),0)+IF(SUMPRODUCT(MAX((CriteriTecnici!$C$5:$C$6173=$C193)*(CriteriTecnici!$E$5:$E$6173="B")*(CriteriTecnici!$T$5:$T$6173="SI")*IFERROR(CriteriTecnici!$O$5:$O$6173*1,0)))&gt;0,MIN(14,SUMIFS(CriteriTecnici!$O:$O,CriteriTecnici!$Q:$Q,$A193&amp;"|"&amp;$C193,CriteriTecnici!$E:$E,"B")*(14/SUMPRODUCT(MAX((CriteriTecnici!$C$5:$C$6173=$C193)*(CriteriTecnici!$E$5:$E$6173="B")*(CriteriTecnici!$T$5:$T$6173="SI")*IFERROR(CriteriTecnici!$O$5:$O$6173*1,0))))),0)+IF(SUMPRODUCT(MAX((CriteriTecnici!$C$5:$C$6173=$C193)*(CriteriTecnici!$E$5:$E$6173="C")*(CriteriTecnici!$T$5:$T$6173="SI")*IFERROR(CriteriTecnici!$O$5:$O$6173*1,0)))&gt;0,MIN(14,SUMIFS(CriteriTecnici!$O:$O,CriteriTecnici!$Q:$Q,$A193&amp;"|"&amp;$C193,CriteriTecnici!$E:$E,"C")*(14/SUMPRODUCT(MAX((CriteriTecnici!$C$5:$C$6173=$C193)*(CriteriTecnici!$E$5:$E$6173="C")*(CriteriTecnici!$T$5:$T$6173="SI")*IFERROR(CriteriTecnici!$O$5:$O$6173*1,0))))),0)+IF(SUMPRODUCT(MAX((CriteriTecnici!$C$5:$C$6173=$C193)*(CriteriTecnici!$E$5:$E$6173="D")*(CriteriTecnici!$T$5:$T$6173="SI")*IFERROR(CriteriTecnici!$O$5:$O$6173*1,0)))&gt;0,MIN(10,SUMIFS(CriteriTecnici!$O:$O,CriteriTecnici!$Q:$Q,$A193&amp;"|"&amp;$C193,CriteriTecnici!$E:$E,"D")*(10/SUMPRODUCT(MAX((CriteriTecnici!$C$5:$C$6173=$C193)*(CriteriTecnici!$E$5:$E$6173="D")*(CriteriTecnici!$T$5:$T$6173="SI")*IFERROR(CriteriTecnici!$O$5:$O$6173*1,0))))),0)+IF(SUMPRODUCT(MAX((CriteriTecnici!$C$5:$C$6173=$C193)*(CriteriTecnici!$E$5:$E$6173="E")*(CriteriTecnici!$T$5:$T$6173="SI")*IFERROR(CriteriTecnici!$O$5:$O$6173*1,0)))&gt;0,MIN(4,SUMIFS(CriteriTecnici!$O:$O,CriteriTecnici!$Q:$Q,$A193&amp;"|"&amp;$C193,CriteriTecnici!$E:$E,"E")*(4/SUMPRODUCT(MAX((CriteriTecnici!$C$5:$C$6173=$C193)*(CriteriTecnici!$E$5:$E$6173="E")*(CriteriTecnici!$T$5:$T$6173="SI")*IFERROR(CriteriTecnici!$O$5:$O$6173*1,0))))),0)+IF(SUMPRODUCT(MAX((CriteriTecnici!$C$5:$C$6173=$C193)*(CriteriTecnici!$E$5:$E$6173="F")*(CriteriTecnici!$T$5:$T$6173="SI")*IFERROR(CriteriTecnici!$O$5:$O$6173*1,0)))&gt;0,MIN(14,SUMIFS(CriteriTecnici!$O:$O,CriteriTecnici!$Q:$Q,$A193&amp;"|"&amp;$C193,CriteriTecnici!$E:$E,"F")*(14/SUMPRODUCT(MAX((CriteriTecnici!$C$5:$C$6173=$C193)*(CriteriTecnici!$E$5:$E$6173="F")*(CriteriTecnici!$T$5:$T$6173="SI")*IFERROR(CriteriTecnici!$O$5:$O$6173*1,0))))),0)+IF(SUMPRODUCT(MAX((CriteriTecnici!$C$5:$C$6173=$C193)*(CriteriTecnici!$E$5:$E$6173="G")*(CriteriTecnici!$T$5:$T$6173="SI")*IFERROR(CriteriTecnici!$O$5:$O$6173*1,0)))&gt;0,MIN(7,SUMIFS(CriteriTecnici!$O:$O,CriteriTecnici!$Q:$Q,$A193&amp;"|"&amp;$C193,CriteriTecnici!$E:$E,"G")*(7/SUMPRODUCT(MAX((CriteriTecnici!$C$5:$C$6173=$C193)*(CriteriTecnici!$E$5:$E$6173="G")*(CriteriTecnici!$T$5:$T$6173="SI")*IFERROR(CriteriTecnici!$O$5:$O$6173*1,0))))),0),4),0),IFERROR($N193*1,0)),0))</f>
        <v/>
      </c>
      <c r="F193" s="20" t="n"/>
      <c r="G193" s="21">
        <f>IF($A193="","",IF(IFERROR(VALUE($D193),0)&lt;&gt;1,"NO",IF(IFERROR(VALUE($O193),0)&gt;=Parametri!$B$2,"SI","NO")))</f>
        <v/>
      </c>
      <c r="H193" s="21">
        <f>IF($G193="SI",SUMPRODUCT(MAX(($C$2:$C$200=$C193)*(IFERROR($D$2:$D$200*1,0)=1)*(IFERROR($O$2:$O$200*1,0)&gt;=Parametri!$B$2)*IFERROR($F$2:$F$200*1,0))),0)</f>
        <v/>
      </c>
      <c r="I193" s="21">
        <f>IF($G193="SI",IF($H193&gt;0,30*(IFERROR($F193*1,0)/$H193),0),0)</f>
        <v/>
      </c>
      <c r="J193" s="21">
        <f>IF($A193="",0,IF($G193="SI",ROUND(IFERROR($E193*1,0)+$I193,4),ROUND(IFERROR($E193*1,0),4)))</f>
        <v/>
      </c>
      <c r="K193" s="21">
        <f>IF($A193="","",IF(IFERROR(VALUE($D193),0)&lt;&gt;1,"Non attiva",IF(IFERROR(VALUE($O193),0)&lt;Parametri!$B$2,"Sotto soglia","")))</f>
        <v/>
      </c>
      <c r="L193" s="21">
        <f>IF($A193="","",$A193&amp;"|"&amp;$C193)</f>
        <v/>
      </c>
      <c r="M193" s="21">
        <f>IF($A193="","",$C193&amp;"|"&amp;TEXT($J193,"0.0000"))</f>
        <v/>
      </c>
      <c r="N193" s="21" t="n"/>
      <c r="O193" s="21">
        <f>IF($A193="",0,IFERROR(IF(SUMIFS(CriteriTecnici!$O:$O,CriteriTecnici!$Q:$Q,$A193&amp;"|"&amp;$C193)&gt;0,SUMIFS(CriteriTecnici!$O:$O,CriteriTecnici!$Q:$Q,$A193&amp;"|"&amp;$C193,CriteriTecnici!$F:$F,"Q")+SUMIFS(CriteriTecnici!$O:$O,CriteriTecnici!$Q:$Q,$A193&amp;"|"&amp;$C193,CriteriTecnici!$F:$F,"T"),IFERROR($N193*1,0)),0))</f>
        <v/>
      </c>
      <c r="P193" s="21">
        <f>IF($A193="","",IF(SUMIFS(CriteriTecnici!$O:$O,CriteriTecnici!$Q:$Q,$A193&amp;"|"&amp;$C193)&gt;0,"Criteri A-G","Aggregato"))</f>
        <v/>
      </c>
    </row>
    <row r="194">
      <c r="A194" s="20" t="n"/>
      <c r="B194" s="20" t="n"/>
      <c r="C194" s="20" t="n"/>
      <c r="D194" s="20" t="n"/>
      <c r="E194" s="21">
        <f>IF($A194="",0,IFERROR(IF(SUMIFS(CriteriTecnici!$O:$O,CriteriTecnici!$Q:$Q,$A194&amp;"|"&amp;$C194)&gt;0,IF($G194="SI",ROUND(IF(SUMPRODUCT(MAX((CriteriTecnici!$C$5:$C$6173=$C194)*(CriteriTecnici!$E$5:$E$6173="A")*(CriteriTecnici!$T$5:$T$6173="SI")*IFERROR(CriteriTecnici!$O$5:$O$6173*1,0)))&gt;0,MIN(7,SUMIFS(CriteriTecnici!$O:$O,CriteriTecnici!$Q:$Q,$A194&amp;"|"&amp;$C194,CriteriTecnici!$E:$E,"A")*(7/SUMPRODUCT(MAX((CriteriTecnici!$C$5:$C$6173=$C194)*(CriteriTecnici!$E$5:$E$6173="A")*(CriteriTecnici!$T$5:$T$6173="SI")*IFERROR(CriteriTecnici!$O$5:$O$6173*1,0))))),0)+IF(SUMPRODUCT(MAX((CriteriTecnici!$C$5:$C$6173=$C194)*(CriteriTecnici!$E$5:$E$6173="B")*(CriteriTecnici!$T$5:$T$6173="SI")*IFERROR(CriteriTecnici!$O$5:$O$6173*1,0)))&gt;0,MIN(14,SUMIFS(CriteriTecnici!$O:$O,CriteriTecnici!$Q:$Q,$A194&amp;"|"&amp;$C194,CriteriTecnici!$E:$E,"B")*(14/SUMPRODUCT(MAX((CriteriTecnici!$C$5:$C$6173=$C194)*(CriteriTecnici!$E$5:$E$6173="B")*(CriteriTecnici!$T$5:$T$6173="SI")*IFERROR(CriteriTecnici!$O$5:$O$6173*1,0))))),0)+IF(SUMPRODUCT(MAX((CriteriTecnici!$C$5:$C$6173=$C194)*(CriteriTecnici!$E$5:$E$6173="C")*(CriteriTecnici!$T$5:$T$6173="SI")*IFERROR(CriteriTecnici!$O$5:$O$6173*1,0)))&gt;0,MIN(14,SUMIFS(CriteriTecnici!$O:$O,CriteriTecnici!$Q:$Q,$A194&amp;"|"&amp;$C194,CriteriTecnici!$E:$E,"C")*(14/SUMPRODUCT(MAX((CriteriTecnici!$C$5:$C$6173=$C194)*(CriteriTecnici!$E$5:$E$6173="C")*(CriteriTecnici!$T$5:$T$6173="SI")*IFERROR(CriteriTecnici!$O$5:$O$6173*1,0))))),0)+IF(SUMPRODUCT(MAX((CriteriTecnici!$C$5:$C$6173=$C194)*(CriteriTecnici!$E$5:$E$6173="D")*(CriteriTecnici!$T$5:$T$6173="SI")*IFERROR(CriteriTecnici!$O$5:$O$6173*1,0)))&gt;0,MIN(10,SUMIFS(CriteriTecnici!$O:$O,CriteriTecnici!$Q:$Q,$A194&amp;"|"&amp;$C194,CriteriTecnici!$E:$E,"D")*(10/SUMPRODUCT(MAX((CriteriTecnici!$C$5:$C$6173=$C194)*(CriteriTecnici!$E$5:$E$6173="D")*(CriteriTecnici!$T$5:$T$6173="SI")*IFERROR(CriteriTecnici!$O$5:$O$6173*1,0))))),0)+IF(SUMPRODUCT(MAX((CriteriTecnici!$C$5:$C$6173=$C194)*(CriteriTecnici!$E$5:$E$6173="E")*(CriteriTecnici!$T$5:$T$6173="SI")*IFERROR(CriteriTecnici!$O$5:$O$6173*1,0)))&gt;0,MIN(4,SUMIFS(CriteriTecnici!$O:$O,CriteriTecnici!$Q:$Q,$A194&amp;"|"&amp;$C194,CriteriTecnici!$E:$E,"E")*(4/SUMPRODUCT(MAX((CriteriTecnici!$C$5:$C$6173=$C194)*(CriteriTecnici!$E$5:$E$6173="E")*(CriteriTecnici!$T$5:$T$6173="SI")*IFERROR(CriteriTecnici!$O$5:$O$6173*1,0))))),0)+IF(SUMPRODUCT(MAX((CriteriTecnici!$C$5:$C$6173=$C194)*(CriteriTecnici!$E$5:$E$6173="F")*(CriteriTecnici!$T$5:$T$6173="SI")*IFERROR(CriteriTecnici!$O$5:$O$6173*1,0)))&gt;0,MIN(14,SUMIFS(CriteriTecnici!$O:$O,CriteriTecnici!$Q:$Q,$A194&amp;"|"&amp;$C194,CriteriTecnici!$E:$E,"F")*(14/SUMPRODUCT(MAX((CriteriTecnici!$C$5:$C$6173=$C194)*(CriteriTecnici!$E$5:$E$6173="F")*(CriteriTecnici!$T$5:$T$6173="SI")*IFERROR(CriteriTecnici!$O$5:$O$6173*1,0))))),0)+IF(SUMPRODUCT(MAX((CriteriTecnici!$C$5:$C$6173=$C194)*(CriteriTecnici!$E$5:$E$6173="G")*(CriteriTecnici!$T$5:$T$6173="SI")*IFERROR(CriteriTecnici!$O$5:$O$6173*1,0)))&gt;0,MIN(7,SUMIFS(CriteriTecnici!$O:$O,CriteriTecnici!$Q:$Q,$A194&amp;"|"&amp;$C194,CriteriTecnici!$E:$E,"G")*(7/SUMPRODUCT(MAX((CriteriTecnici!$C$5:$C$6173=$C194)*(CriteriTecnici!$E$5:$E$6173="G")*(CriteriTecnici!$T$5:$T$6173="SI")*IFERROR(CriteriTecnici!$O$5:$O$6173*1,0))))),0),4),0),IFERROR($N194*1,0)),0))</f>
        <v/>
      </c>
      <c r="F194" s="20" t="n"/>
      <c r="G194" s="21">
        <f>IF($A194="","",IF(IFERROR(VALUE($D194),0)&lt;&gt;1,"NO",IF(IFERROR(VALUE($O194),0)&gt;=Parametri!$B$2,"SI","NO")))</f>
        <v/>
      </c>
      <c r="H194" s="21">
        <f>IF($G194="SI",SUMPRODUCT(MAX(($C$2:$C$200=$C194)*(IFERROR($D$2:$D$200*1,0)=1)*(IFERROR($O$2:$O$200*1,0)&gt;=Parametri!$B$2)*IFERROR($F$2:$F$200*1,0))),0)</f>
        <v/>
      </c>
      <c r="I194" s="21">
        <f>IF($G194="SI",IF($H194&gt;0,30*(IFERROR($F194*1,0)/$H194),0),0)</f>
        <v/>
      </c>
      <c r="J194" s="21">
        <f>IF($A194="",0,IF($G194="SI",ROUND(IFERROR($E194*1,0)+$I194,4),ROUND(IFERROR($E194*1,0),4)))</f>
        <v/>
      </c>
      <c r="K194" s="21">
        <f>IF($A194="","",IF(IFERROR(VALUE($D194),0)&lt;&gt;1,"Non attiva",IF(IFERROR(VALUE($O194),0)&lt;Parametri!$B$2,"Sotto soglia","")))</f>
        <v/>
      </c>
      <c r="L194" s="21">
        <f>IF($A194="","",$A194&amp;"|"&amp;$C194)</f>
        <v/>
      </c>
      <c r="M194" s="21">
        <f>IF($A194="","",$C194&amp;"|"&amp;TEXT($J194,"0.0000"))</f>
        <v/>
      </c>
      <c r="N194" s="21" t="n"/>
      <c r="O194" s="21">
        <f>IF($A194="",0,IFERROR(IF(SUMIFS(CriteriTecnici!$O:$O,CriteriTecnici!$Q:$Q,$A194&amp;"|"&amp;$C194)&gt;0,SUMIFS(CriteriTecnici!$O:$O,CriteriTecnici!$Q:$Q,$A194&amp;"|"&amp;$C194,CriteriTecnici!$F:$F,"Q")+SUMIFS(CriteriTecnici!$O:$O,CriteriTecnici!$Q:$Q,$A194&amp;"|"&amp;$C194,CriteriTecnici!$F:$F,"T"),IFERROR($N194*1,0)),0))</f>
        <v/>
      </c>
      <c r="P194" s="21">
        <f>IF($A194="","",IF(SUMIFS(CriteriTecnici!$O:$O,CriteriTecnici!$Q:$Q,$A194&amp;"|"&amp;$C194)&gt;0,"Criteri A-G","Aggregato"))</f>
        <v/>
      </c>
    </row>
    <row r="195">
      <c r="A195" s="20" t="n"/>
      <c r="B195" s="20" t="n"/>
      <c r="C195" s="20" t="n"/>
      <c r="D195" s="20" t="n"/>
      <c r="E195" s="21">
        <f>IF($A195="",0,IFERROR(IF(SUMIFS(CriteriTecnici!$O:$O,CriteriTecnici!$Q:$Q,$A195&amp;"|"&amp;$C195)&gt;0,IF($G195="SI",ROUND(IF(SUMPRODUCT(MAX((CriteriTecnici!$C$5:$C$6173=$C195)*(CriteriTecnici!$E$5:$E$6173="A")*(CriteriTecnici!$T$5:$T$6173="SI")*IFERROR(CriteriTecnici!$O$5:$O$6173*1,0)))&gt;0,MIN(7,SUMIFS(CriteriTecnici!$O:$O,CriteriTecnici!$Q:$Q,$A195&amp;"|"&amp;$C195,CriteriTecnici!$E:$E,"A")*(7/SUMPRODUCT(MAX((CriteriTecnici!$C$5:$C$6173=$C195)*(CriteriTecnici!$E$5:$E$6173="A")*(CriteriTecnici!$T$5:$T$6173="SI")*IFERROR(CriteriTecnici!$O$5:$O$6173*1,0))))),0)+IF(SUMPRODUCT(MAX((CriteriTecnici!$C$5:$C$6173=$C195)*(CriteriTecnici!$E$5:$E$6173="B")*(CriteriTecnici!$T$5:$T$6173="SI")*IFERROR(CriteriTecnici!$O$5:$O$6173*1,0)))&gt;0,MIN(14,SUMIFS(CriteriTecnici!$O:$O,CriteriTecnici!$Q:$Q,$A195&amp;"|"&amp;$C195,CriteriTecnici!$E:$E,"B")*(14/SUMPRODUCT(MAX((CriteriTecnici!$C$5:$C$6173=$C195)*(CriteriTecnici!$E$5:$E$6173="B")*(CriteriTecnici!$T$5:$T$6173="SI")*IFERROR(CriteriTecnici!$O$5:$O$6173*1,0))))),0)+IF(SUMPRODUCT(MAX((CriteriTecnici!$C$5:$C$6173=$C195)*(CriteriTecnici!$E$5:$E$6173="C")*(CriteriTecnici!$T$5:$T$6173="SI")*IFERROR(CriteriTecnici!$O$5:$O$6173*1,0)))&gt;0,MIN(14,SUMIFS(CriteriTecnici!$O:$O,CriteriTecnici!$Q:$Q,$A195&amp;"|"&amp;$C195,CriteriTecnici!$E:$E,"C")*(14/SUMPRODUCT(MAX((CriteriTecnici!$C$5:$C$6173=$C195)*(CriteriTecnici!$E$5:$E$6173="C")*(CriteriTecnici!$T$5:$T$6173="SI")*IFERROR(CriteriTecnici!$O$5:$O$6173*1,0))))),0)+IF(SUMPRODUCT(MAX((CriteriTecnici!$C$5:$C$6173=$C195)*(CriteriTecnici!$E$5:$E$6173="D")*(CriteriTecnici!$T$5:$T$6173="SI")*IFERROR(CriteriTecnici!$O$5:$O$6173*1,0)))&gt;0,MIN(10,SUMIFS(CriteriTecnici!$O:$O,CriteriTecnici!$Q:$Q,$A195&amp;"|"&amp;$C195,CriteriTecnici!$E:$E,"D")*(10/SUMPRODUCT(MAX((CriteriTecnici!$C$5:$C$6173=$C195)*(CriteriTecnici!$E$5:$E$6173="D")*(CriteriTecnici!$T$5:$T$6173="SI")*IFERROR(CriteriTecnici!$O$5:$O$6173*1,0))))),0)+IF(SUMPRODUCT(MAX((CriteriTecnici!$C$5:$C$6173=$C195)*(CriteriTecnici!$E$5:$E$6173="E")*(CriteriTecnici!$T$5:$T$6173="SI")*IFERROR(CriteriTecnici!$O$5:$O$6173*1,0)))&gt;0,MIN(4,SUMIFS(CriteriTecnici!$O:$O,CriteriTecnici!$Q:$Q,$A195&amp;"|"&amp;$C195,CriteriTecnici!$E:$E,"E")*(4/SUMPRODUCT(MAX((CriteriTecnici!$C$5:$C$6173=$C195)*(CriteriTecnici!$E$5:$E$6173="E")*(CriteriTecnici!$T$5:$T$6173="SI")*IFERROR(CriteriTecnici!$O$5:$O$6173*1,0))))),0)+IF(SUMPRODUCT(MAX((CriteriTecnici!$C$5:$C$6173=$C195)*(CriteriTecnici!$E$5:$E$6173="F")*(CriteriTecnici!$T$5:$T$6173="SI")*IFERROR(CriteriTecnici!$O$5:$O$6173*1,0)))&gt;0,MIN(14,SUMIFS(CriteriTecnici!$O:$O,CriteriTecnici!$Q:$Q,$A195&amp;"|"&amp;$C195,CriteriTecnici!$E:$E,"F")*(14/SUMPRODUCT(MAX((CriteriTecnici!$C$5:$C$6173=$C195)*(CriteriTecnici!$E$5:$E$6173="F")*(CriteriTecnici!$T$5:$T$6173="SI")*IFERROR(CriteriTecnici!$O$5:$O$6173*1,0))))),0)+IF(SUMPRODUCT(MAX((CriteriTecnici!$C$5:$C$6173=$C195)*(CriteriTecnici!$E$5:$E$6173="G")*(CriteriTecnici!$T$5:$T$6173="SI")*IFERROR(CriteriTecnici!$O$5:$O$6173*1,0)))&gt;0,MIN(7,SUMIFS(CriteriTecnici!$O:$O,CriteriTecnici!$Q:$Q,$A195&amp;"|"&amp;$C195,CriteriTecnici!$E:$E,"G")*(7/SUMPRODUCT(MAX((CriteriTecnici!$C$5:$C$6173=$C195)*(CriteriTecnici!$E$5:$E$6173="G")*(CriteriTecnici!$T$5:$T$6173="SI")*IFERROR(CriteriTecnici!$O$5:$O$6173*1,0))))),0),4),0),IFERROR($N195*1,0)),0))</f>
        <v/>
      </c>
      <c r="F195" s="20" t="n"/>
      <c r="G195" s="21">
        <f>IF($A195="","",IF(IFERROR(VALUE($D195),0)&lt;&gt;1,"NO",IF(IFERROR(VALUE($O195),0)&gt;=Parametri!$B$2,"SI","NO")))</f>
        <v/>
      </c>
      <c r="H195" s="21">
        <f>IF($G195="SI",SUMPRODUCT(MAX(($C$2:$C$200=$C195)*(IFERROR($D$2:$D$200*1,0)=1)*(IFERROR($O$2:$O$200*1,0)&gt;=Parametri!$B$2)*IFERROR($F$2:$F$200*1,0))),0)</f>
        <v/>
      </c>
      <c r="I195" s="21">
        <f>IF($G195="SI",IF($H195&gt;0,30*(IFERROR($F195*1,0)/$H195),0),0)</f>
        <v/>
      </c>
      <c r="J195" s="21">
        <f>IF($A195="",0,IF($G195="SI",ROUND(IFERROR($E195*1,0)+$I195,4),ROUND(IFERROR($E195*1,0),4)))</f>
        <v/>
      </c>
      <c r="K195" s="21">
        <f>IF($A195="","",IF(IFERROR(VALUE($D195),0)&lt;&gt;1,"Non attiva",IF(IFERROR(VALUE($O195),0)&lt;Parametri!$B$2,"Sotto soglia","")))</f>
        <v/>
      </c>
      <c r="L195" s="21">
        <f>IF($A195="","",$A195&amp;"|"&amp;$C195)</f>
        <v/>
      </c>
      <c r="M195" s="21">
        <f>IF($A195="","",$C195&amp;"|"&amp;TEXT($J195,"0.0000"))</f>
        <v/>
      </c>
      <c r="N195" s="21" t="n"/>
      <c r="O195" s="21">
        <f>IF($A195="",0,IFERROR(IF(SUMIFS(CriteriTecnici!$O:$O,CriteriTecnici!$Q:$Q,$A195&amp;"|"&amp;$C195)&gt;0,SUMIFS(CriteriTecnici!$O:$O,CriteriTecnici!$Q:$Q,$A195&amp;"|"&amp;$C195,CriteriTecnici!$F:$F,"Q")+SUMIFS(CriteriTecnici!$O:$O,CriteriTecnici!$Q:$Q,$A195&amp;"|"&amp;$C195,CriteriTecnici!$F:$F,"T"),IFERROR($N195*1,0)),0))</f>
        <v/>
      </c>
      <c r="P195" s="21">
        <f>IF($A195="","",IF(SUMIFS(CriteriTecnici!$O:$O,CriteriTecnici!$Q:$Q,$A195&amp;"|"&amp;$C195)&gt;0,"Criteri A-G","Aggregato"))</f>
        <v/>
      </c>
    </row>
    <row r="196">
      <c r="A196" s="20" t="n"/>
      <c r="B196" s="20" t="n"/>
      <c r="C196" s="20" t="n"/>
      <c r="D196" s="20" t="n"/>
      <c r="E196" s="21">
        <f>IF($A196="",0,IFERROR(IF(SUMIFS(CriteriTecnici!$O:$O,CriteriTecnici!$Q:$Q,$A196&amp;"|"&amp;$C196)&gt;0,IF($G196="SI",ROUND(IF(SUMPRODUCT(MAX((CriteriTecnici!$C$5:$C$6173=$C196)*(CriteriTecnici!$E$5:$E$6173="A")*(CriteriTecnici!$T$5:$T$6173="SI")*IFERROR(CriteriTecnici!$O$5:$O$6173*1,0)))&gt;0,MIN(7,SUMIFS(CriteriTecnici!$O:$O,CriteriTecnici!$Q:$Q,$A196&amp;"|"&amp;$C196,CriteriTecnici!$E:$E,"A")*(7/SUMPRODUCT(MAX((CriteriTecnici!$C$5:$C$6173=$C196)*(CriteriTecnici!$E$5:$E$6173="A")*(CriteriTecnici!$T$5:$T$6173="SI")*IFERROR(CriteriTecnici!$O$5:$O$6173*1,0))))),0)+IF(SUMPRODUCT(MAX((CriteriTecnici!$C$5:$C$6173=$C196)*(CriteriTecnici!$E$5:$E$6173="B")*(CriteriTecnici!$T$5:$T$6173="SI")*IFERROR(CriteriTecnici!$O$5:$O$6173*1,0)))&gt;0,MIN(14,SUMIFS(CriteriTecnici!$O:$O,CriteriTecnici!$Q:$Q,$A196&amp;"|"&amp;$C196,CriteriTecnici!$E:$E,"B")*(14/SUMPRODUCT(MAX((CriteriTecnici!$C$5:$C$6173=$C196)*(CriteriTecnici!$E$5:$E$6173="B")*(CriteriTecnici!$T$5:$T$6173="SI")*IFERROR(CriteriTecnici!$O$5:$O$6173*1,0))))),0)+IF(SUMPRODUCT(MAX((CriteriTecnici!$C$5:$C$6173=$C196)*(CriteriTecnici!$E$5:$E$6173="C")*(CriteriTecnici!$T$5:$T$6173="SI")*IFERROR(CriteriTecnici!$O$5:$O$6173*1,0)))&gt;0,MIN(14,SUMIFS(CriteriTecnici!$O:$O,CriteriTecnici!$Q:$Q,$A196&amp;"|"&amp;$C196,CriteriTecnici!$E:$E,"C")*(14/SUMPRODUCT(MAX((CriteriTecnici!$C$5:$C$6173=$C196)*(CriteriTecnici!$E$5:$E$6173="C")*(CriteriTecnici!$T$5:$T$6173="SI")*IFERROR(CriteriTecnici!$O$5:$O$6173*1,0))))),0)+IF(SUMPRODUCT(MAX((CriteriTecnici!$C$5:$C$6173=$C196)*(CriteriTecnici!$E$5:$E$6173="D")*(CriteriTecnici!$T$5:$T$6173="SI")*IFERROR(CriteriTecnici!$O$5:$O$6173*1,0)))&gt;0,MIN(10,SUMIFS(CriteriTecnici!$O:$O,CriteriTecnici!$Q:$Q,$A196&amp;"|"&amp;$C196,CriteriTecnici!$E:$E,"D")*(10/SUMPRODUCT(MAX((CriteriTecnici!$C$5:$C$6173=$C196)*(CriteriTecnici!$E$5:$E$6173="D")*(CriteriTecnici!$T$5:$T$6173="SI")*IFERROR(CriteriTecnici!$O$5:$O$6173*1,0))))),0)+IF(SUMPRODUCT(MAX((CriteriTecnici!$C$5:$C$6173=$C196)*(CriteriTecnici!$E$5:$E$6173="E")*(CriteriTecnici!$T$5:$T$6173="SI")*IFERROR(CriteriTecnici!$O$5:$O$6173*1,0)))&gt;0,MIN(4,SUMIFS(CriteriTecnici!$O:$O,CriteriTecnici!$Q:$Q,$A196&amp;"|"&amp;$C196,CriteriTecnici!$E:$E,"E")*(4/SUMPRODUCT(MAX((CriteriTecnici!$C$5:$C$6173=$C196)*(CriteriTecnici!$E$5:$E$6173="E")*(CriteriTecnici!$T$5:$T$6173="SI")*IFERROR(CriteriTecnici!$O$5:$O$6173*1,0))))),0)+IF(SUMPRODUCT(MAX((CriteriTecnici!$C$5:$C$6173=$C196)*(CriteriTecnici!$E$5:$E$6173="F")*(CriteriTecnici!$T$5:$T$6173="SI")*IFERROR(CriteriTecnici!$O$5:$O$6173*1,0)))&gt;0,MIN(14,SUMIFS(CriteriTecnici!$O:$O,CriteriTecnici!$Q:$Q,$A196&amp;"|"&amp;$C196,CriteriTecnici!$E:$E,"F")*(14/SUMPRODUCT(MAX((CriteriTecnici!$C$5:$C$6173=$C196)*(CriteriTecnici!$E$5:$E$6173="F")*(CriteriTecnici!$T$5:$T$6173="SI")*IFERROR(CriteriTecnici!$O$5:$O$6173*1,0))))),0)+IF(SUMPRODUCT(MAX((CriteriTecnici!$C$5:$C$6173=$C196)*(CriteriTecnici!$E$5:$E$6173="G")*(CriteriTecnici!$T$5:$T$6173="SI")*IFERROR(CriteriTecnici!$O$5:$O$6173*1,0)))&gt;0,MIN(7,SUMIFS(CriteriTecnici!$O:$O,CriteriTecnici!$Q:$Q,$A196&amp;"|"&amp;$C196,CriteriTecnici!$E:$E,"G")*(7/SUMPRODUCT(MAX((CriteriTecnici!$C$5:$C$6173=$C196)*(CriteriTecnici!$E$5:$E$6173="G")*(CriteriTecnici!$T$5:$T$6173="SI")*IFERROR(CriteriTecnici!$O$5:$O$6173*1,0))))),0),4),0),IFERROR($N196*1,0)),0))</f>
        <v/>
      </c>
      <c r="F196" s="20" t="n"/>
      <c r="G196" s="21">
        <f>IF($A196="","",IF(IFERROR(VALUE($D196),0)&lt;&gt;1,"NO",IF(IFERROR(VALUE($O196),0)&gt;=Parametri!$B$2,"SI","NO")))</f>
        <v/>
      </c>
      <c r="H196" s="21">
        <f>IF($G196="SI",SUMPRODUCT(MAX(($C$2:$C$200=$C196)*(IFERROR($D$2:$D$200*1,0)=1)*(IFERROR($O$2:$O$200*1,0)&gt;=Parametri!$B$2)*IFERROR($F$2:$F$200*1,0))),0)</f>
        <v/>
      </c>
      <c r="I196" s="21">
        <f>IF($G196="SI",IF($H196&gt;0,30*(IFERROR($F196*1,0)/$H196),0),0)</f>
        <v/>
      </c>
      <c r="J196" s="21">
        <f>IF($A196="",0,IF($G196="SI",ROUND(IFERROR($E196*1,0)+$I196,4),ROUND(IFERROR($E196*1,0),4)))</f>
        <v/>
      </c>
      <c r="K196" s="21">
        <f>IF($A196="","",IF(IFERROR(VALUE($D196),0)&lt;&gt;1,"Non attiva",IF(IFERROR(VALUE($O196),0)&lt;Parametri!$B$2,"Sotto soglia","")))</f>
        <v/>
      </c>
      <c r="L196" s="21">
        <f>IF($A196="","",$A196&amp;"|"&amp;$C196)</f>
        <v/>
      </c>
      <c r="M196" s="21">
        <f>IF($A196="","",$C196&amp;"|"&amp;TEXT($J196,"0.0000"))</f>
        <v/>
      </c>
      <c r="N196" s="21" t="n"/>
      <c r="O196" s="21">
        <f>IF($A196="",0,IFERROR(IF(SUMIFS(CriteriTecnici!$O:$O,CriteriTecnici!$Q:$Q,$A196&amp;"|"&amp;$C196)&gt;0,SUMIFS(CriteriTecnici!$O:$O,CriteriTecnici!$Q:$Q,$A196&amp;"|"&amp;$C196,CriteriTecnici!$F:$F,"Q")+SUMIFS(CriteriTecnici!$O:$O,CriteriTecnici!$Q:$Q,$A196&amp;"|"&amp;$C196,CriteriTecnici!$F:$F,"T"),IFERROR($N196*1,0)),0))</f>
        <v/>
      </c>
      <c r="P196" s="21">
        <f>IF($A196="","",IF(SUMIFS(CriteriTecnici!$O:$O,CriteriTecnici!$Q:$Q,$A196&amp;"|"&amp;$C196)&gt;0,"Criteri A-G","Aggregato"))</f>
        <v/>
      </c>
    </row>
    <row r="197">
      <c r="A197" s="20" t="n"/>
      <c r="B197" s="20" t="n"/>
      <c r="C197" s="20" t="n"/>
      <c r="D197" s="20" t="n"/>
      <c r="E197" s="21">
        <f>IF($A197="",0,IFERROR(IF(SUMIFS(CriteriTecnici!$O:$O,CriteriTecnici!$Q:$Q,$A197&amp;"|"&amp;$C197)&gt;0,IF($G197="SI",ROUND(IF(SUMPRODUCT(MAX((CriteriTecnici!$C$5:$C$6173=$C197)*(CriteriTecnici!$E$5:$E$6173="A")*(CriteriTecnici!$T$5:$T$6173="SI")*IFERROR(CriteriTecnici!$O$5:$O$6173*1,0)))&gt;0,MIN(7,SUMIFS(CriteriTecnici!$O:$O,CriteriTecnici!$Q:$Q,$A197&amp;"|"&amp;$C197,CriteriTecnici!$E:$E,"A")*(7/SUMPRODUCT(MAX((CriteriTecnici!$C$5:$C$6173=$C197)*(CriteriTecnici!$E$5:$E$6173="A")*(CriteriTecnici!$T$5:$T$6173="SI")*IFERROR(CriteriTecnici!$O$5:$O$6173*1,0))))),0)+IF(SUMPRODUCT(MAX((CriteriTecnici!$C$5:$C$6173=$C197)*(CriteriTecnici!$E$5:$E$6173="B")*(CriteriTecnici!$T$5:$T$6173="SI")*IFERROR(CriteriTecnici!$O$5:$O$6173*1,0)))&gt;0,MIN(14,SUMIFS(CriteriTecnici!$O:$O,CriteriTecnici!$Q:$Q,$A197&amp;"|"&amp;$C197,CriteriTecnici!$E:$E,"B")*(14/SUMPRODUCT(MAX((CriteriTecnici!$C$5:$C$6173=$C197)*(CriteriTecnici!$E$5:$E$6173="B")*(CriteriTecnici!$T$5:$T$6173="SI")*IFERROR(CriteriTecnici!$O$5:$O$6173*1,0))))),0)+IF(SUMPRODUCT(MAX((CriteriTecnici!$C$5:$C$6173=$C197)*(CriteriTecnici!$E$5:$E$6173="C")*(CriteriTecnici!$T$5:$T$6173="SI")*IFERROR(CriteriTecnici!$O$5:$O$6173*1,0)))&gt;0,MIN(14,SUMIFS(CriteriTecnici!$O:$O,CriteriTecnici!$Q:$Q,$A197&amp;"|"&amp;$C197,CriteriTecnici!$E:$E,"C")*(14/SUMPRODUCT(MAX((CriteriTecnici!$C$5:$C$6173=$C197)*(CriteriTecnici!$E$5:$E$6173="C")*(CriteriTecnici!$T$5:$T$6173="SI")*IFERROR(CriteriTecnici!$O$5:$O$6173*1,0))))),0)+IF(SUMPRODUCT(MAX((CriteriTecnici!$C$5:$C$6173=$C197)*(CriteriTecnici!$E$5:$E$6173="D")*(CriteriTecnici!$T$5:$T$6173="SI")*IFERROR(CriteriTecnici!$O$5:$O$6173*1,0)))&gt;0,MIN(10,SUMIFS(CriteriTecnici!$O:$O,CriteriTecnici!$Q:$Q,$A197&amp;"|"&amp;$C197,CriteriTecnici!$E:$E,"D")*(10/SUMPRODUCT(MAX((CriteriTecnici!$C$5:$C$6173=$C197)*(CriteriTecnici!$E$5:$E$6173="D")*(CriteriTecnici!$T$5:$T$6173="SI")*IFERROR(CriteriTecnici!$O$5:$O$6173*1,0))))),0)+IF(SUMPRODUCT(MAX((CriteriTecnici!$C$5:$C$6173=$C197)*(CriteriTecnici!$E$5:$E$6173="E")*(CriteriTecnici!$T$5:$T$6173="SI")*IFERROR(CriteriTecnici!$O$5:$O$6173*1,0)))&gt;0,MIN(4,SUMIFS(CriteriTecnici!$O:$O,CriteriTecnici!$Q:$Q,$A197&amp;"|"&amp;$C197,CriteriTecnici!$E:$E,"E")*(4/SUMPRODUCT(MAX((CriteriTecnici!$C$5:$C$6173=$C197)*(CriteriTecnici!$E$5:$E$6173="E")*(CriteriTecnici!$T$5:$T$6173="SI")*IFERROR(CriteriTecnici!$O$5:$O$6173*1,0))))),0)+IF(SUMPRODUCT(MAX((CriteriTecnici!$C$5:$C$6173=$C197)*(CriteriTecnici!$E$5:$E$6173="F")*(CriteriTecnici!$T$5:$T$6173="SI")*IFERROR(CriteriTecnici!$O$5:$O$6173*1,0)))&gt;0,MIN(14,SUMIFS(CriteriTecnici!$O:$O,CriteriTecnici!$Q:$Q,$A197&amp;"|"&amp;$C197,CriteriTecnici!$E:$E,"F")*(14/SUMPRODUCT(MAX((CriteriTecnici!$C$5:$C$6173=$C197)*(CriteriTecnici!$E$5:$E$6173="F")*(CriteriTecnici!$T$5:$T$6173="SI")*IFERROR(CriteriTecnici!$O$5:$O$6173*1,0))))),0)+IF(SUMPRODUCT(MAX((CriteriTecnici!$C$5:$C$6173=$C197)*(CriteriTecnici!$E$5:$E$6173="G")*(CriteriTecnici!$T$5:$T$6173="SI")*IFERROR(CriteriTecnici!$O$5:$O$6173*1,0)))&gt;0,MIN(7,SUMIFS(CriteriTecnici!$O:$O,CriteriTecnici!$Q:$Q,$A197&amp;"|"&amp;$C197,CriteriTecnici!$E:$E,"G")*(7/SUMPRODUCT(MAX((CriteriTecnici!$C$5:$C$6173=$C197)*(CriteriTecnici!$E$5:$E$6173="G")*(CriteriTecnici!$T$5:$T$6173="SI")*IFERROR(CriteriTecnici!$O$5:$O$6173*1,0))))),0),4),0),IFERROR($N197*1,0)),0))</f>
        <v/>
      </c>
      <c r="F197" s="20" t="n"/>
      <c r="G197" s="21">
        <f>IF($A197="","",IF(IFERROR(VALUE($D197),0)&lt;&gt;1,"NO",IF(IFERROR(VALUE($O197),0)&gt;=Parametri!$B$2,"SI","NO")))</f>
        <v/>
      </c>
      <c r="H197" s="21">
        <f>IF($G197="SI",SUMPRODUCT(MAX(($C$2:$C$200=$C197)*(IFERROR($D$2:$D$200*1,0)=1)*(IFERROR($O$2:$O$200*1,0)&gt;=Parametri!$B$2)*IFERROR($F$2:$F$200*1,0))),0)</f>
        <v/>
      </c>
      <c r="I197" s="21">
        <f>IF($G197="SI",IF($H197&gt;0,30*(IFERROR($F197*1,0)/$H197),0),0)</f>
        <v/>
      </c>
      <c r="J197" s="21">
        <f>IF($A197="",0,IF($G197="SI",ROUND(IFERROR($E197*1,0)+$I197,4),ROUND(IFERROR($E197*1,0),4)))</f>
        <v/>
      </c>
      <c r="K197" s="21">
        <f>IF($A197="","",IF(IFERROR(VALUE($D197),0)&lt;&gt;1,"Non attiva",IF(IFERROR(VALUE($O197),0)&lt;Parametri!$B$2,"Sotto soglia","")))</f>
        <v/>
      </c>
      <c r="L197" s="21">
        <f>IF($A197="","",$A197&amp;"|"&amp;$C197)</f>
        <v/>
      </c>
      <c r="M197" s="21">
        <f>IF($A197="","",$C197&amp;"|"&amp;TEXT($J197,"0.0000"))</f>
        <v/>
      </c>
      <c r="N197" s="21" t="n"/>
      <c r="O197" s="21">
        <f>IF($A197="",0,IFERROR(IF(SUMIFS(CriteriTecnici!$O:$O,CriteriTecnici!$Q:$Q,$A197&amp;"|"&amp;$C197)&gt;0,SUMIFS(CriteriTecnici!$O:$O,CriteriTecnici!$Q:$Q,$A197&amp;"|"&amp;$C197,CriteriTecnici!$F:$F,"Q")+SUMIFS(CriteriTecnici!$O:$O,CriteriTecnici!$Q:$Q,$A197&amp;"|"&amp;$C197,CriteriTecnici!$F:$F,"T"),IFERROR($N197*1,0)),0))</f>
        <v/>
      </c>
      <c r="P197" s="21">
        <f>IF($A197="","",IF(SUMIFS(CriteriTecnici!$O:$O,CriteriTecnici!$Q:$Q,$A197&amp;"|"&amp;$C197)&gt;0,"Criteri A-G","Aggregato"))</f>
        <v/>
      </c>
    </row>
    <row r="198">
      <c r="A198" s="20" t="n"/>
      <c r="B198" s="20" t="n"/>
      <c r="C198" s="20" t="n"/>
      <c r="D198" s="20" t="n"/>
      <c r="E198" s="21">
        <f>IF($A198="",0,IFERROR(IF(SUMIFS(CriteriTecnici!$O:$O,CriteriTecnici!$Q:$Q,$A198&amp;"|"&amp;$C198)&gt;0,IF($G198="SI",ROUND(IF(SUMPRODUCT(MAX((CriteriTecnici!$C$5:$C$6173=$C198)*(CriteriTecnici!$E$5:$E$6173="A")*(CriteriTecnici!$T$5:$T$6173="SI")*IFERROR(CriteriTecnici!$O$5:$O$6173*1,0)))&gt;0,MIN(7,SUMIFS(CriteriTecnici!$O:$O,CriteriTecnici!$Q:$Q,$A198&amp;"|"&amp;$C198,CriteriTecnici!$E:$E,"A")*(7/SUMPRODUCT(MAX((CriteriTecnici!$C$5:$C$6173=$C198)*(CriteriTecnici!$E$5:$E$6173="A")*(CriteriTecnici!$T$5:$T$6173="SI")*IFERROR(CriteriTecnici!$O$5:$O$6173*1,0))))),0)+IF(SUMPRODUCT(MAX((CriteriTecnici!$C$5:$C$6173=$C198)*(CriteriTecnici!$E$5:$E$6173="B")*(CriteriTecnici!$T$5:$T$6173="SI")*IFERROR(CriteriTecnici!$O$5:$O$6173*1,0)))&gt;0,MIN(14,SUMIFS(CriteriTecnici!$O:$O,CriteriTecnici!$Q:$Q,$A198&amp;"|"&amp;$C198,CriteriTecnici!$E:$E,"B")*(14/SUMPRODUCT(MAX((CriteriTecnici!$C$5:$C$6173=$C198)*(CriteriTecnici!$E$5:$E$6173="B")*(CriteriTecnici!$T$5:$T$6173="SI")*IFERROR(CriteriTecnici!$O$5:$O$6173*1,0))))),0)+IF(SUMPRODUCT(MAX((CriteriTecnici!$C$5:$C$6173=$C198)*(CriteriTecnici!$E$5:$E$6173="C")*(CriteriTecnici!$T$5:$T$6173="SI")*IFERROR(CriteriTecnici!$O$5:$O$6173*1,0)))&gt;0,MIN(14,SUMIFS(CriteriTecnici!$O:$O,CriteriTecnici!$Q:$Q,$A198&amp;"|"&amp;$C198,CriteriTecnici!$E:$E,"C")*(14/SUMPRODUCT(MAX((CriteriTecnici!$C$5:$C$6173=$C198)*(CriteriTecnici!$E$5:$E$6173="C")*(CriteriTecnici!$T$5:$T$6173="SI")*IFERROR(CriteriTecnici!$O$5:$O$6173*1,0))))),0)+IF(SUMPRODUCT(MAX((CriteriTecnici!$C$5:$C$6173=$C198)*(CriteriTecnici!$E$5:$E$6173="D")*(CriteriTecnici!$T$5:$T$6173="SI")*IFERROR(CriteriTecnici!$O$5:$O$6173*1,0)))&gt;0,MIN(10,SUMIFS(CriteriTecnici!$O:$O,CriteriTecnici!$Q:$Q,$A198&amp;"|"&amp;$C198,CriteriTecnici!$E:$E,"D")*(10/SUMPRODUCT(MAX((CriteriTecnici!$C$5:$C$6173=$C198)*(CriteriTecnici!$E$5:$E$6173="D")*(CriteriTecnici!$T$5:$T$6173="SI")*IFERROR(CriteriTecnici!$O$5:$O$6173*1,0))))),0)+IF(SUMPRODUCT(MAX((CriteriTecnici!$C$5:$C$6173=$C198)*(CriteriTecnici!$E$5:$E$6173="E")*(CriteriTecnici!$T$5:$T$6173="SI")*IFERROR(CriteriTecnici!$O$5:$O$6173*1,0)))&gt;0,MIN(4,SUMIFS(CriteriTecnici!$O:$O,CriteriTecnici!$Q:$Q,$A198&amp;"|"&amp;$C198,CriteriTecnici!$E:$E,"E")*(4/SUMPRODUCT(MAX((CriteriTecnici!$C$5:$C$6173=$C198)*(CriteriTecnici!$E$5:$E$6173="E")*(CriteriTecnici!$T$5:$T$6173="SI")*IFERROR(CriteriTecnici!$O$5:$O$6173*1,0))))),0)+IF(SUMPRODUCT(MAX((CriteriTecnici!$C$5:$C$6173=$C198)*(CriteriTecnici!$E$5:$E$6173="F")*(CriteriTecnici!$T$5:$T$6173="SI")*IFERROR(CriteriTecnici!$O$5:$O$6173*1,0)))&gt;0,MIN(14,SUMIFS(CriteriTecnici!$O:$O,CriteriTecnici!$Q:$Q,$A198&amp;"|"&amp;$C198,CriteriTecnici!$E:$E,"F")*(14/SUMPRODUCT(MAX((CriteriTecnici!$C$5:$C$6173=$C198)*(CriteriTecnici!$E$5:$E$6173="F")*(CriteriTecnici!$T$5:$T$6173="SI")*IFERROR(CriteriTecnici!$O$5:$O$6173*1,0))))),0)+IF(SUMPRODUCT(MAX((CriteriTecnici!$C$5:$C$6173=$C198)*(CriteriTecnici!$E$5:$E$6173="G")*(CriteriTecnici!$T$5:$T$6173="SI")*IFERROR(CriteriTecnici!$O$5:$O$6173*1,0)))&gt;0,MIN(7,SUMIFS(CriteriTecnici!$O:$O,CriteriTecnici!$Q:$Q,$A198&amp;"|"&amp;$C198,CriteriTecnici!$E:$E,"G")*(7/SUMPRODUCT(MAX((CriteriTecnici!$C$5:$C$6173=$C198)*(CriteriTecnici!$E$5:$E$6173="G")*(CriteriTecnici!$T$5:$T$6173="SI")*IFERROR(CriteriTecnici!$O$5:$O$6173*1,0))))),0),4),0),IFERROR($N198*1,0)),0))</f>
        <v/>
      </c>
      <c r="F198" s="20" t="n"/>
      <c r="G198" s="21">
        <f>IF($A198="","",IF(IFERROR(VALUE($D198),0)&lt;&gt;1,"NO",IF(IFERROR(VALUE($O198),0)&gt;=Parametri!$B$2,"SI","NO")))</f>
        <v/>
      </c>
      <c r="H198" s="21">
        <f>IF($G198="SI",SUMPRODUCT(MAX(($C$2:$C$200=$C198)*(IFERROR($D$2:$D$200*1,0)=1)*(IFERROR($O$2:$O$200*1,0)&gt;=Parametri!$B$2)*IFERROR($F$2:$F$200*1,0))),0)</f>
        <v/>
      </c>
      <c r="I198" s="21">
        <f>IF($G198="SI",IF($H198&gt;0,30*(IFERROR($F198*1,0)/$H198),0),0)</f>
        <v/>
      </c>
      <c r="J198" s="21">
        <f>IF($A198="",0,IF($G198="SI",ROUND(IFERROR($E198*1,0)+$I198,4),ROUND(IFERROR($E198*1,0),4)))</f>
        <v/>
      </c>
      <c r="K198" s="21">
        <f>IF($A198="","",IF(IFERROR(VALUE($D198),0)&lt;&gt;1,"Non attiva",IF(IFERROR(VALUE($O198),0)&lt;Parametri!$B$2,"Sotto soglia","")))</f>
        <v/>
      </c>
      <c r="L198" s="21">
        <f>IF($A198="","",$A198&amp;"|"&amp;$C198)</f>
        <v/>
      </c>
      <c r="M198" s="21">
        <f>IF($A198="","",$C198&amp;"|"&amp;TEXT($J198,"0.0000"))</f>
        <v/>
      </c>
      <c r="N198" s="21" t="n"/>
      <c r="O198" s="21">
        <f>IF($A198="",0,IFERROR(IF(SUMIFS(CriteriTecnici!$O:$O,CriteriTecnici!$Q:$Q,$A198&amp;"|"&amp;$C198)&gt;0,SUMIFS(CriteriTecnici!$O:$O,CriteriTecnici!$Q:$Q,$A198&amp;"|"&amp;$C198,CriteriTecnici!$F:$F,"Q")+SUMIFS(CriteriTecnici!$O:$O,CriteriTecnici!$Q:$Q,$A198&amp;"|"&amp;$C198,CriteriTecnici!$F:$F,"T"),IFERROR($N198*1,0)),0))</f>
        <v/>
      </c>
      <c r="P198" s="21">
        <f>IF($A198="","",IF(SUMIFS(CriteriTecnici!$O:$O,CriteriTecnici!$Q:$Q,$A198&amp;"|"&amp;$C198)&gt;0,"Criteri A-G","Aggregato"))</f>
        <v/>
      </c>
    </row>
    <row r="199">
      <c r="A199" s="20" t="n"/>
      <c r="B199" s="20" t="n"/>
      <c r="C199" s="20" t="n"/>
      <c r="D199" s="20" t="n"/>
      <c r="E199" s="21">
        <f>IF($A199="",0,IFERROR(IF(SUMIFS(CriteriTecnici!$O:$O,CriteriTecnici!$Q:$Q,$A199&amp;"|"&amp;$C199)&gt;0,IF($G199="SI",ROUND(IF(SUMPRODUCT(MAX((CriteriTecnici!$C$5:$C$6173=$C199)*(CriteriTecnici!$E$5:$E$6173="A")*(CriteriTecnici!$T$5:$T$6173="SI")*IFERROR(CriteriTecnici!$O$5:$O$6173*1,0)))&gt;0,MIN(7,SUMIFS(CriteriTecnici!$O:$O,CriteriTecnici!$Q:$Q,$A199&amp;"|"&amp;$C199,CriteriTecnici!$E:$E,"A")*(7/SUMPRODUCT(MAX((CriteriTecnici!$C$5:$C$6173=$C199)*(CriteriTecnici!$E$5:$E$6173="A")*(CriteriTecnici!$T$5:$T$6173="SI")*IFERROR(CriteriTecnici!$O$5:$O$6173*1,0))))),0)+IF(SUMPRODUCT(MAX((CriteriTecnici!$C$5:$C$6173=$C199)*(CriteriTecnici!$E$5:$E$6173="B")*(CriteriTecnici!$T$5:$T$6173="SI")*IFERROR(CriteriTecnici!$O$5:$O$6173*1,0)))&gt;0,MIN(14,SUMIFS(CriteriTecnici!$O:$O,CriteriTecnici!$Q:$Q,$A199&amp;"|"&amp;$C199,CriteriTecnici!$E:$E,"B")*(14/SUMPRODUCT(MAX((CriteriTecnici!$C$5:$C$6173=$C199)*(CriteriTecnici!$E$5:$E$6173="B")*(CriteriTecnici!$T$5:$T$6173="SI")*IFERROR(CriteriTecnici!$O$5:$O$6173*1,0))))),0)+IF(SUMPRODUCT(MAX((CriteriTecnici!$C$5:$C$6173=$C199)*(CriteriTecnici!$E$5:$E$6173="C")*(CriteriTecnici!$T$5:$T$6173="SI")*IFERROR(CriteriTecnici!$O$5:$O$6173*1,0)))&gt;0,MIN(14,SUMIFS(CriteriTecnici!$O:$O,CriteriTecnici!$Q:$Q,$A199&amp;"|"&amp;$C199,CriteriTecnici!$E:$E,"C")*(14/SUMPRODUCT(MAX((CriteriTecnici!$C$5:$C$6173=$C199)*(CriteriTecnici!$E$5:$E$6173="C")*(CriteriTecnici!$T$5:$T$6173="SI")*IFERROR(CriteriTecnici!$O$5:$O$6173*1,0))))),0)+IF(SUMPRODUCT(MAX((CriteriTecnici!$C$5:$C$6173=$C199)*(CriteriTecnici!$E$5:$E$6173="D")*(CriteriTecnici!$T$5:$T$6173="SI")*IFERROR(CriteriTecnici!$O$5:$O$6173*1,0)))&gt;0,MIN(10,SUMIFS(CriteriTecnici!$O:$O,CriteriTecnici!$Q:$Q,$A199&amp;"|"&amp;$C199,CriteriTecnici!$E:$E,"D")*(10/SUMPRODUCT(MAX((CriteriTecnici!$C$5:$C$6173=$C199)*(CriteriTecnici!$E$5:$E$6173="D")*(CriteriTecnici!$T$5:$T$6173="SI")*IFERROR(CriteriTecnici!$O$5:$O$6173*1,0))))),0)+IF(SUMPRODUCT(MAX((CriteriTecnici!$C$5:$C$6173=$C199)*(CriteriTecnici!$E$5:$E$6173="E")*(CriteriTecnici!$T$5:$T$6173="SI")*IFERROR(CriteriTecnici!$O$5:$O$6173*1,0)))&gt;0,MIN(4,SUMIFS(CriteriTecnici!$O:$O,CriteriTecnici!$Q:$Q,$A199&amp;"|"&amp;$C199,CriteriTecnici!$E:$E,"E")*(4/SUMPRODUCT(MAX((CriteriTecnici!$C$5:$C$6173=$C199)*(CriteriTecnici!$E$5:$E$6173="E")*(CriteriTecnici!$T$5:$T$6173="SI")*IFERROR(CriteriTecnici!$O$5:$O$6173*1,0))))),0)+IF(SUMPRODUCT(MAX((CriteriTecnici!$C$5:$C$6173=$C199)*(CriteriTecnici!$E$5:$E$6173="F")*(CriteriTecnici!$T$5:$T$6173="SI")*IFERROR(CriteriTecnici!$O$5:$O$6173*1,0)))&gt;0,MIN(14,SUMIFS(CriteriTecnici!$O:$O,CriteriTecnici!$Q:$Q,$A199&amp;"|"&amp;$C199,CriteriTecnici!$E:$E,"F")*(14/SUMPRODUCT(MAX((CriteriTecnici!$C$5:$C$6173=$C199)*(CriteriTecnici!$E$5:$E$6173="F")*(CriteriTecnici!$T$5:$T$6173="SI")*IFERROR(CriteriTecnici!$O$5:$O$6173*1,0))))),0)+IF(SUMPRODUCT(MAX((CriteriTecnici!$C$5:$C$6173=$C199)*(CriteriTecnici!$E$5:$E$6173="G")*(CriteriTecnici!$T$5:$T$6173="SI")*IFERROR(CriteriTecnici!$O$5:$O$6173*1,0)))&gt;0,MIN(7,SUMIFS(CriteriTecnici!$O:$O,CriteriTecnici!$Q:$Q,$A199&amp;"|"&amp;$C199,CriteriTecnici!$E:$E,"G")*(7/SUMPRODUCT(MAX((CriteriTecnici!$C$5:$C$6173=$C199)*(CriteriTecnici!$E$5:$E$6173="G")*(CriteriTecnici!$T$5:$T$6173="SI")*IFERROR(CriteriTecnici!$O$5:$O$6173*1,0))))),0),4),0),IFERROR($N199*1,0)),0))</f>
        <v/>
      </c>
      <c r="F199" s="20" t="n"/>
      <c r="G199" s="21">
        <f>IF($A199="","",IF(IFERROR(VALUE($D199),0)&lt;&gt;1,"NO",IF(IFERROR(VALUE($O199),0)&gt;=Parametri!$B$2,"SI","NO")))</f>
        <v/>
      </c>
      <c r="H199" s="21">
        <f>IF($G199="SI",SUMPRODUCT(MAX(($C$2:$C$200=$C199)*(IFERROR($D$2:$D$200*1,0)=1)*(IFERROR($O$2:$O$200*1,0)&gt;=Parametri!$B$2)*IFERROR($F$2:$F$200*1,0))),0)</f>
        <v/>
      </c>
      <c r="I199" s="21">
        <f>IF($G199="SI",IF($H199&gt;0,30*(IFERROR($F199*1,0)/$H199),0),0)</f>
        <v/>
      </c>
      <c r="J199" s="21">
        <f>IF($A199="",0,IF($G199="SI",ROUND(IFERROR($E199*1,0)+$I199,4),ROUND(IFERROR($E199*1,0),4)))</f>
        <v/>
      </c>
      <c r="K199" s="21">
        <f>IF($A199="","",IF(IFERROR(VALUE($D199),0)&lt;&gt;1,"Non attiva",IF(IFERROR(VALUE($O199),0)&lt;Parametri!$B$2,"Sotto soglia","")))</f>
        <v/>
      </c>
      <c r="L199" s="21">
        <f>IF($A199="","",$A199&amp;"|"&amp;$C199)</f>
        <v/>
      </c>
      <c r="M199" s="21">
        <f>IF($A199="","",$C199&amp;"|"&amp;TEXT($J199,"0.0000"))</f>
        <v/>
      </c>
      <c r="N199" s="21" t="n"/>
      <c r="O199" s="21">
        <f>IF($A199="",0,IFERROR(IF(SUMIFS(CriteriTecnici!$O:$O,CriteriTecnici!$Q:$Q,$A199&amp;"|"&amp;$C199)&gt;0,SUMIFS(CriteriTecnici!$O:$O,CriteriTecnici!$Q:$Q,$A199&amp;"|"&amp;$C199,CriteriTecnici!$F:$F,"Q")+SUMIFS(CriteriTecnici!$O:$O,CriteriTecnici!$Q:$Q,$A199&amp;"|"&amp;$C199,CriteriTecnici!$F:$F,"T"),IFERROR($N199*1,0)),0))</f>
        <v/>
      </c>
      <c r="P199" s="21">
        <f>IF($A199="","",IF(SUMIFS(CriteriTecnici!$O:$O,CriteriTecnici!$Q:$Q,$A199&amp;"|"&amp;$C199)&gt;0,"Criteri A-G","Aggregato"))</f>
        <v/>
      </c>
    </row>
    <row r="200">
      <c r="A200" s="20" t="n"/>
      <c r="B200" s="20" t="n"/>
      <c r="C200" s="20" t="n"/>
      <c r="D200" s="20" t="n"/>
      <c r="E200" s="21">
        <f>IF($A200="",0,IFERROR(IF(SUMIFS(CriteriTecnici!$O:$O,CriteriTecnici!$Q:$Q,$A200&amp;"|"&amp;$C200)&gt;0,IF($G200="SI",ROUND(IF(SUMPRODUCT(MAX((CriteriTecnici!$C$5:$C$6173=$C200)*(CriteriTecnici!$E$5:$E$6173="A")*(CriteriTecnici!$T$5:$T$6173="SI")*IFERROR(CriteriTecnici!$O$5:$O$6173*1,0)))&gt;0,MIN(7,SUMIFS(CriteriTecnici!$O:$O,CriteriTecnici!$Q:$Q,$A200&amp;"|"&amp;$C200,CriteriTecnici!$E:$E,"A")*(7/SUMPRODUCT(MAX((CriteriTecnici!$C$5:$C$6173=$C200)*(CriteriTecnici!$E$5:$E$6173="A")*(CriteriTecnici!$T$5:$T$6173="SI")*IFERROR(CriteriTecnici!$O$5:$O$6173*1,0))))),0)+IF(SUMPRODUCT(MAX((CriteriTecnici!$C$5:$C$6173=$C200)*(CriteriTecnici!$E$5:$E$6173="B")*(CriteriTecnici!$T$5:$T$6173="SI")*IFERROR(CriteriTecnici!$O$5:$O$6173*1,0)))&gt;0,MIN(14,SUMIFS(CriteriTecnici!$O:$O,CriteriTecnici!$Q:$Q,$A200&amp;"|"&amp;$C200,CriteriTecnici!$E:$E,"B")*(14/SUMPRODUCT(MAX((CriteriTecnici!$C$5:$C$6173=$C200)*(CriteriTecnici!$E$5:$E$6173="B")*(CriteriTecnici!$T$5:$T$6173="SI")*IFERROR(CriteriTecnici!$O$5:$O$6173*1,0))))),0)+IF(SUMPRODUCT(MAX((CriteriTecnici!$C$5:$C$6173=$C200)*(CriteriTecnici!$E$5:$E$6173="C")*(CriteriTecnici!$T$5:$T$6173="SI")*IFERROR(CriteriTecnici!$O$5:$O$6173*1,0)))&gt;0,MIN(14,SUMIFS(CriteriTecnici!$O:$O,CriteriTecnici!$Q:$Q,$A200&amp;"|"&amp;$C200,CriteriTecnici!$E:$E,"C")*(14/SUMPRODUCT(MAX((CriteriTecnici!$C$5:$C$6173=$C200)*(CriteriTecnici!$E$5:$E$6173="C")*(CriteriTecnici!$T$5:$T$6173="SI")*IFERROR(CriteriTecnici!$O$5:$O$6173*1,0))))),0)+IF(SUMPRODUCT(MAX((CriteriTecnici!$C$5:$C$6173=$C200)*(CriteriTecnici!$E$5:$E$6173="D")*(CriteriTecnici!$T$5:$T$6173="SI")*IFERROR(CriteriTecnici!$O$5:$O$6173*1,0)))&gt;0,MIN(10,SUMIFS(CriteriTecnici!$O:$O,CriteriTecnici!$Q:$Q,$A200&amp;"|"&amp;$C200,CriteriTecnici!$E:$E,"D")*(10/SUMPRODUCT(MAX((CriteriTecnici!$C$5:$C$6173=$C200)*(CriteriTecnici!$E$5:$E$6173="D")*(CriteriTecnici!$T$5:$T$6173="SI")*IFERROR(CriteriTecnici!$O$5:$O$6173*1,0))))),0)+IF(SUMPRODUCT(MAX((CriteriTecnici!$C$5:$C$6173=$C200)*(CriteriTecnici!$E$5:$E$6173="E")*(CriteriTecnici!$T$5:$T$6173="SI")*IFERROR(CriteriTecnici!$O$5:$O$6173*1,0)))&gt;0,MIN(4,SUMIFS(CriteriTecnici!$O:$O,CriteriTecnici!$Q:$Q,$A200&amp;"|"&amp;$C200,CriteriTecnici!$E:$E,"E")*(4/SUMPRODUCT(MAX((CriteriTecnici!$C$5:$C$6173=$C200)*(CriteriTecnici!$E$5:$E$6173="E")*(CriteriTecnici!$T$5:$T$6173="SI")*IFERROR(CriteriTecnici!$O$5:$O$6173*1,0))))),0)+IF(SUMPRODUCT(MAX((CriteriTecnici!$C$5:$C$6173=$C200)*(CriteriTecnici!$E$5:$E$6173="F")*(CriteriTecnici!$T$5:$T$6173="SI")*IFERROR(CriteriTecnici!$O$5:$O$6173*1,0)))&gt;0,MIN(14,SUMIFS(CriteriTecnici!$O:$O,CriteriTecnici!$Q:$Q,$A200&amp;"|"&amp;$C200,CriteriTecnici!$E:$E,"F")*(14/SUMPRODUCT(MAX((CriteriTecnici!$C$5:$C$6173=$C200)*(CriteriTecnici!$E$5:$E$6173="F")*(CriteriTecnici!$T$5:$T$6173="SI")*IFERROR(CriteriTecnici!$O$5:$O$6173*1,0))))),0)+IF(SUMPRODUCT(MAX((CriteriTecnici!$C$5:$C$6173=$C200)*(CriteriTecnici!$E$5:$E$6173="G")*(CriteriTecnici!$T$5:$T$6173="SI")*IFERROR(CriteriTecnici!$O$5:$O$6173*1,0)))&gt;0,MIN(7,SUMIFS(CriteriTecnici!$O:$O,CriteriTecnici!$Q:$Q,$A200&amp;"|"&amp;$C200,CriteriTecnici!$E:$E,"G")*(7/SUMPRODUCT(MAX((CriteriTecnici!$C$5:$C$6173=$C200)*(CriteriTecnici!$E$5:$E$6173="G")*(CriteriTecnici!$T$5:$T$6173="SI")*IFERROR(CriteriTecnici!$O$5:$O$6173*1,0))))),0),4),0),IFERROR($N200*1,0)),0))</f>
        <v/>
      </c>
      <c r="F200" s="20" t="n"/>
      <c r="G200" s="21">
        <f>IF($A200="","",IF(IFERROR(VALUE($D200),0)&lt;&gt;1,"NO",IF(IFERROR(VALUE($O200),0)&gt;=Parametri!$B$2,"SI","NO")))</f>
        <v/>
      </c>
      <c r="H200" s="21">
        <f>IF($G200="SI",SUMPRODUCT(MAX(($C$2:$C$200=$C200)*(IFERROR($D$2:$D$200*1,0)=1)*(IFERROR($O$2:$O$200*1,0)&gt;=Parametri!$B$2)*IFERROR($F$2:$F$200*1,0))),0)</f>
        <v/>
      </c>
      <c r="I200" s="21">
        <f>IF($G200="SI",IF($H200&gt;0,30*(IFERROR($F200*1,0)/$H200),0),0)</f>
        <v/>
      </c>
      <c r="J200" s="21">
        <f>IF($A200="",0,IF($G200="SI",ROUND(IFERROR($E200*1,0)+$I200,4),ROUND(IFERROR($E200*1,0),4)))</f>
        <v/>
      </c>
      <c r="K200" s="21">
        <f>IF($A200="","",IF(IFERROR(VALUE($D200),0)&lt;&gt;1,"Non attiva",IF(IFERROR(VALUE($O200),0)&lt;Parametri!$B$2,"Sotto soglia","")))</f>
        <v/>
      </c>
      <c r="L200" s="21">
        <f>IF($A200="","",$A200&amp;"|"&amp;$C200)</f>
        <v/>
      </c>
      <c r="M200" s="21">
        <f>IF($A200="","",$C200&amp;"|"&amp;TEXT($J200,"0.0000"))</f>
        <v/>
      </c>
      <c r="N200" s="21" t="n"/>
      <c r="O200" s="21">
        <f>IF($A200="",0,IFERROR(IF(SUMIFS(CriteriTecnici!$O:$O,CriteriTecnici!$Q:$Q,$A200&amp;"|"&amp;$C200)&gt;0,SUMIFS(CriteriTecnici!$O:$O,CriteriTecnici!$Q:$Q,$A200&amp;"|"&amp;$C200,CriteriTecnici!$F:$F,"Q")+SUMIFS(CriteriTecnici!$O:$O,CriteriTecnici!$Q:$Q,$A200&amp;"|"&amp;$C200,CriteriTecnici!$F:$F,"T"),IFERROR($N200*1,0)),0))</f>
        <v/>
      </c>
      <c r="P200" s="21">
        <f>IF($A200="","",IF(SUMIFS(CriteriTecnici!$O:$O,CriteriTecnici!$Q:$Q,$A200&amp;"|"&amp;$C200)&gt;0,"Criteri A-G","Aggregato"))</f>
        <v/>
      </c>
    </row>
  </sheetData>
  <conditionalFormatting sqref="D2:D200">
    <cfRule type="cellIs" priority="5" operator="equal" dxfId="0">
      <formula>"0"</formula>
    </cfRule>
  </conditionalFormatting>
  <conditionalFormatting sqref="O2:O200">
    <cfRule type="expression" priority="6" dxfId="1">
      <formula>AND($O2&lt;Parametri!$B$2,$A2&lt;&gt;"")</formula>
    </cfRule>
  </conditionalFormatting>
  <conditionalFormatting sqref="G2:G200">
    <cfRule type="cellIs" priority="7" operator="equal" dxfId="2">
      <formula>"SI"</formula>
    </cfRule>
    <cfRule type="cellIs" priority="8" operator="equal" dxfId="0">
      <formula>"NO"</formula>
    </cfRule>
  </conditionalFormatting>
  <dataValidations count="4">
    <dataValidation sqref="C2:C200" showDropDown="0" showInputMessage="0" showErrorMessage="0" allowBlank="1" type="list">
      <formula1>"L1,L2,L3,L4"</formula1>
    </dataValidation>
    <dataValidation sqref="D2:D200" showDropDown="0" showInputMessage="0" showErrorMessage="0" allowBlank="1" type="list">
      <formula1>"1,0"</formula1>
    </dataValidation>
    <dataValidation sqref="N2:N200" showDropDown="0" showInputMessage="0" showErrorMessage="0" allowBlank="1" type="decimal" operator="between">
      <formula1>0</formula1>
      <formula2>70</formula2>
    </dataValidation>
    <dataValidation sqref="F2:F200" showDropDown="0" showInputMessage="0" showErrorMessage="0" allowBlank="1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5B9BD5"/>
    <outlinePr summaryBelow="1" summaryRight="1"/>
    <pageSetUpPr fitToPage="1"/>
  </sheetPr>
  <dimension ref="A1:T6173"/>
  <sheetViews>
    <sheetView showGridLines="0" tabSelected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6" customWidth="1" min="1" max="1"/>
    <col width="24" customWidth="1" min="2" max="2"/>
    <col width="10" customWidth="1" min="3" max="3"/>
    <col width="12" customWidth="1" min="4" max="4"/>
    <col width="10" customWidth="1" min="5" max="5"/>
    <col width="8" customWidth="1" min="6" max="6"/>
    <col width="14" customWidth="1" min="7" max="7"/>
    <col width="10" customWidth="1" min="8" max="8"/>
    <col width="46" customWidth="1" min="9" max="9"/>
    <col width="14" customWidth="1" min="10" max="10"/>
    <col width="16" customWidth="1" min="11" max="11"/>
    <col width="16" customWidth="1" min="12" max="12"/>
    <col width="14" customWidth="1" min="13" max="13"/>
    <col width="18" customWidth="1" min="14" max="14"/>
    <col width="16" customWidth="1" min="15" max="15"/>
    <col width="38" customWidth="1" min="16" max="16"/>
    <col hidden="1" width="18" customWidth="1" min="17" max="17"/>
    <col hidden="1" width="24" customWidth="1" min="18" max="18"/>
    <col hidden="1" width="12" customWidth="1" min="19" max="19"/>
    <col hidden="1" width="14" customWidth="1" min="20" max="20"/>
  </cols>
  <sheetData>
    <row r="1" ht="28" customHeight="1">
      <c r="A1" s="4" t="inlineStr">
        <is>
          <t>Criteri tecnici A-G</t>
        </is>
      </c>
    </row>
    <row r="2">
      <c r="A2" s="5" t="inlineStr">
        <is>
          <t>Compila i sub-criteri tecnici per ogni offerta: il totale alimenta automaticamente Offerte!E:E.</t>
        </is>
      </c>
    </row>
    <row r="4" ht="24" customHeight="1">
      <c r="A4" s="18" t="inlineStr">
        <is>
          <t>BidderId</t>
        </is>
      </c>
      <c r="B4" s="18" t="inlineStr">
        <is>
          <t>BidderNome</t>
        </is>
      </c>
      <c r="C4" s="18" t="inlineStr">
        <is>
          <t>Lotto</t>
        </is>
      </c>
      <c r="D4" s="18" t="inlineStr">
        <is>
          <t>CriterioId</t>
        </is>
      </c>
      <c r="E4" s="18" t="inlineStr">
        <is>
          <t>Ambito</t>
        </is>
      </c>
      <c r="F4" s="18" t="inlineStr">
        <is>
          <t>Tipo</t>
        </is>
      </c>
      <c r="G4" s="18" t="inlineStr">
        <is>
          <t>Formula</t>
        </is>
      </c>
      <c r="H4" s="18" t="inlineStr">
        <is>
          <t>PuntiMax</t>
        </is>
      </c>
      <c r="I4" s="18" t="inlineStr">
        <is>
          <t>Descrizione</t>
        </is>
      </c>
      <c r="J4" s="18" t="inlineStr">
        <is>
          <t>Valore</t>
        </is>
      </c>
      <c r="K4" s="18" t="inlineStr">
        <is>
          <t>Numeratore</t>
        </is>
      </c>
      <c r="L4" s="18" t="inlineStr">
        <is>
          <t>Denominatore</t>
        </is>
      </c>
      <c r="M4" s="18" t="inlineStr">
        <is>
          <t>Flag/Coeff</t>
        </is>
      </c>
      <c r="N4" s="18" t="inlineStr">
        <is>
          <t>ValoreCalcolato</t>
        </is>
      </c>
      <c r="O4" s="18" t="inlineStr">
        <is>
          <t>PunteggioRaw</t>
        </is>
      </c>
      <c r="P4" s="18" t="inlineStr">
        <is>
          <t>Note</t>
        </is>
      </c>
      <c r="Q4" s="18" t="inlineStr">
        <is>
          <t>ChiaveOfferta</t>
        </is>
      </c>
      <c r="R4" s="18" t="inlineStr">
        <is>
          <t>ChiaveCriterio</t>
        </is>
      </c>
      <c r="S4" s="18" t="inlineStr">
        <is>
          <t>OffertaAttiva</t>
        </is>
      </c>
      <c r="T4" s="18" t="inlineStr">
        <is>
          <t>OffertaAmmessa</t>
        </is>
      </c>
    </row>
    <row r="5">
      <c r="A5" s="10">
        <f>IF(Offerte!$A2="","",Offerte!$A2)</f>
        <v/>
      </c>
      <c r="B5" s="10">
        <f>IF(Offerte!$A2="","",Offerte!$B2)</f>
        <v/>
      </c>
      <c r="C5" s="10">
        <f>IF(Offerte!$A2="","",Offerte!$C2)</f>
        <v/>
      </c>
      <c r="D5" s="10" t="inlineStr">
        <is>
          <t>A.1.1</t>
        </is>
      </c>
      <c r="E5" s="10" t="inlineStr">
        <is>
          <t>A</t>
        </is>
      </c>
      <c r="F5" s="10" t="inlineStr">
        <is>
          <t>Q</t>
        </is>
      </c>
      <c r="G5" s="10" t="inlineStr">
        <is>
          <t>higher</t>
        </is>
      </c>
      <c r="H5" s="10" t="n">
        <v>3</v>
      </c>
      <c r="I5" s="10" t="inlineStr">
        <is>
          <t>Tasso aggiuntivo di corse controllate</t>
        </is>
      </c>
      <c r="J5" s="20" t="n"/>
      <c r="K5" s="20" t="n"/>
      <c r="L5" s="20" t="n"/>
      <c r="M5" s="20" t="n"/>
      <c r="N5" s="21">
        <f>IF($A5="","",IFERROR(VALUE($K5)/VALUE($L5)*100,IFERROR(VALUE($J5),0)))</f>
        <v/>
      </c>
      <c r="O5" s="21">
        <f>IF($A5="",0,IF(OR($S5&lt;&gt;1,COUNTA($J5:$M5)=0),0,IF(SUMPRODUCT(MAX(($C$5:$C$6173=$C5)*($D$5:$D$6173=$D5)*($S$5:$S$6173=1)*IFERROR($N$5:$N$6173*1,0)))&gt;0,ROUND($H5*($N5/SUMPRODUCT(MAX(($C$5:$C$6173=$C5)*($D$5:$D$6173=$D5)*($S$5:$S$6173=1)*IFERROR($N$5:$N$6173*1,0)))),4),0)))</f>
        <v/>
      </c>
      <c r="P5" s="10" t="inlineStr">
        <is>
          <t>Corse controllate annue / Corse programmate annue</t>
        </is>
      </c>
      <c r="Q5" s="21">
        <f>IF($A5="","",$A5&amp;"|"&amp;$C5)</f>
        <v/>
      </c>
      <c r="R5" s="21">
        <f>IF($A5="","",$A5&amp;"|"&amp;$C5&amp;"|"&amp;$D5)</f>
        <v/>
      </c>
      <c r="S5" s="21">
        <f>IF($A5="","",IFERROR(INDEX(Offerte!$D$2:$D$200,MATCH($Q5,Offerte!$L$2:$L$200,0)),0))</f>
        <v/>
      </c>
      <c r="T5" s="21">
        <f>IF($A5="","",IFERROR(INDEX(Offerte!$G$2:$G$200,MATCH($Q5,Offerte!$L$2:$L$200,0)),"NO"))</f>
        <v/>
      </c>
    </row>
    <row r="6">
      <c r="A6" s="10">
        <f>IF(Offerte!$A2="","",Offerte!$A2)</f>
        <v/>
      </c>
      <c r="B6" s="10">
        <f>IF(Offerte!$A2="","",Offerte!$B2)</f>
        <v/>
      </c>
      <c r="C6" s="10">
        <f>IF(Offerte!$A2="","",Offerte!$C2)</f>
        <v/>
      </c>
      <c r="D6" s="10" t="inlineStr">
        <is>
          <t>A.1.2</t>
        </is>
      </c>
      <c r="E6" s="10" t="inlineStr">
        <is>
          <t>A</t>
        </is>
      </c>
      <c r="F6" s="10" t="inlineStr">
        <is>
          <t>Q</t>
        </is>
      </c>
      <c r="G6" s="10" t="inlineStr">
        <is>
          <t>higher</t>
        </is>
      </c>
      <c r="H6" s="10" t="n">
        <v>4</v>
      </c>
      <c r="I6" s="10" t="inlineStr">
        <is>
          <t>Numero aggiuntivo di passeggeri controllati</t>
        </is>
      </c>
      <c r="J6" s="20" t="n"/>
      <c r="K6" s="20" t="n"/>
      <c r="L6" s="20" t="n"/>
      <c r="M6" s="20" t="n"/>
      <c r="N6" s="21">
        <f>IF($A6="","",IFERROR(VALUE($J6),0))</f>
        <v/>
      </c>
      <c r="O6" s="21">
        <f>IF($A6="",0,IF(OR($S6&lt;&gt;1,COUNTA($J6:$M6)=0),0,IF(SUMPRODUCT(MAX(($C$5:$C$6173=$C6)*($D$5:$D$6173=$D6)*($S$5:$S$6173=1)*IFERROR($N$5:$N$6173*1,0)))&gt;0,ROUND($H6*($N6/SUMPRODUCT(MAX(($C$5:$C$6173=$C6)*($D$5:$D$6173=$D6)*($S$5:$S$6173=1)*IFERROR($N$5:$N$6173*1,0)))),4),0)))</f>
        <v/>
      </c>
      <c r="P6" s="10" t="inlineStr">
        <is>
          <t>passeggeri/anno</t>
        </is>
      </c>
      <c r="Q6" s="21">
        <f>IF($A6="","",$A6&amp;"|"&amp;$C6)</f>
        <v/>
      </c>
      <c r="R6" s="21">
        <f>IF($A6="","",$A6&amp;"|"&amp;$C6&amp;"|"&amp;$D6)</f>
        <v/>
      </c>
      <c r="S6" s="21">
        <f>IF($A6="","",IFERROR(INDEX(Offerte!$D$2:$D$200,MATCH($Q6,Offerte!$L$2:$L$200,0)),0))</f>
        <v/>
      </c>
      <c r="T6" s="21">
        <f>IF($A6="","",IFERROR(INDEX(Offerte!$G$2:$G$200,MATCH($Q6,Offerte!$L$2:$L$200,0)),"NO"))</f>
        <v/>
      </c>
    </row>
    <row r="7">
      <c r="A7" s="10">
        <f>IF(Offerte!$A2="","",Offerte!$A2)</f>
        <v/>
      </c>
      <c r="B7" s="10">
        <f>IF(Offerte!$A2="","",Offerte!$B2)</f>
        <v/>
      </c>
      <c r="C7" s="10">
        <f>IF(Offerte!$A2="","",Offerte!$C2)</f>
        <v/>
      </c>
      <c r="D7" s="10" t="inlineStr">
        <is>
          <t>B.1.1</t>
        </is>
      </c>
      <c r="E7" s="10" t="inlineStr">
        <is>
          <t>B</t>
        </is>
      </c>
      <c r="F7" s="10" t="inlineStr">
        <is>
          <t>Q</t>
        </is>
      </c>
      <c r="G7" s="10" t="inlineStr">
        <is>
          <t>higher</t>
        </is>
      </c>
      <c r="H7" s="10" t="n">
        <v>3</v>
      </c>
      <c r="I7" s="10" t="inlineStr">
        <is>
          <t>Incremento dei posti offerti nelle fasce di punta</t>
        </is>
      </c>
      <c r="J7" s="20" t="n"/>
      <c r="K7" s="20" t="n"/>
      <c r="L7" s="20" t="n"/>
      <c r="M7" s="20" t="n"/>
      <c r="N7" s="21">
        <f>IF($A7="","",IFERROR(VALUE($J7),0))</f>
        <v/>
      </c>
      <c r="O7" s="21">
        <f>IF($A7="",0,IF(OR($S7&lt;&gt;1,COUNTA($J7:$M7)=0),0,IF(SUMPRODUCT(MAX(($C$5:$C$6173=$C7)*($D$5:$D$6173=$D7)*($S$5:$S$6173=1)*IFERROR($N$5:$N$6173*1,0)))&gt;0,ROUND($H7*($N7/SUMPRODUCT(MAX(($C$5:$C$6173=$C7)*($D$5:$D$6173=$D7)*($S$5:$S$6173=1)*IFERROR($N$5:$N$6173*1,0)))),4),0)))</f>
        <v/>
      </c>
      <c r="P7" s="10" t="inlineStr">
        <is>
          <t>posti*km</t>
        </is>
      </c>
      <c r="Q7" s="21">
        <f>IF($A7="","",$A7&amp;"|"&amp;$C7)</f>
        <v/>
      </c>
      <c r="R7" s="21">
        <f>IF($A7="","",$A7&amp;"|"&amp;$C7&amp;"|"&amp;$D7)</f>
        <v/>
      </c>
      <c r="S7" s="21">
        <f>IF($A7="","",IFERROR(INDEX(Offerte!$D$2:$D$200,MATCH($Q7,Offerte!$L$2:$L$200,0)),0))</f>
        <v/>
      </c>
      <c r="T7" s="21">
        <f>IF($A7="","",IFERROR(INDEX(Offerte!$G$2:$G$200,MATCH($Q7,Offerte!$L$2:$L$200,0)),"NO"))</f>
        <v/>
      </c>
    </row>
    <row r="8">
      <c r="A8" s="10">
        <f>IF(Offerte!$A2="","",Offerte!$A2)</f>
        <v/>
      </c>
      <c r="B8" s="10">
        <f>IF(Offerte!$A2="","",Offerte!$B2)</f>
        <v/>
      </c>
      <c r="C8" s="10">
        <f>IF(Offerte!$A2="","",Offerte!$C2)</f>
        <v/>
      </c>
      <c r="D8" s="10" t="inlineStr">
        <is>
          <t>B.2.1</t>
        </is>
      </c>
      <c r="E8" s="10" t="inlineStr">
        <is>
          <t>B</t>
        </is>
      </c>
      <c r="F8" s="10" t="inlineStr">
        <is>
          <t>Q</t>
        </is>
      </c>
      <c r="G8" s="10" t="inlineStr">
        <is>
          <t>higher</t>
        </is>
      </c>
      <c r="H8" s="10" t="n">
        <v>4</v>
      </c>
      <c r="I8" s="10" t="inlineStr">
        <is>
          <t>Corse aggiuntive nell'arco giornaliero base</t>
        </is>
      </c>
      <c r="J8" s="20" t="n"/>
      <c r="K8" s="20" t="n"/>
      <c r="L8" s="20" t="n"/>
      <c r="M8" s="20" t="n"/>
      <c r="N8" s="21">
        <f>IF($A8="","",IFERROR(VALUE($J8),0))</f>
        <v/>
      </c>
      <c r="O8" s="21">
        <f>IF($A8="",0,IF(OR($S8&lt;&gt;1,COUNTA($J8:$M8)=0),0,IF(SUMPRODUCT(MAX(($C$5:$C$6173=$C8)*($D$5:$D$6173=$D8)*($S$5:$S$6173=1)*IFERROR($N$5:$N$6173*1,0)))&gt;0,ROUND($H8*($N8/SUMPRODUCT(MAX(($C$5:$C$6173=$C8)*($D$5:$D$6173=$D8)*($S$5:$S$6173=1)*IFERROR($N$5:$N$6173*1,0)))),4),0)))</f>
        <v/>
      </c>
      <c r="P8" s="10" t="inlineStr">
        <is>
          <t>corse</t>
        </is>
      </c>
      <c r="Q8" s="21">
        <f>IF($A8="","",$A8&amp;"|"&amp;$C8)</f>
        <v/>
      </c>
      <c r="R8" s="21">
        <f>IF($A8="","",$A8&amp;"|"&amp;$C8&amp;"|"&amp;$D8)</f>
        <v/>
      </c>
      <c r="S8" s="21">
        <f>IF($A8="","",IFERROR(INDEX(Offerte!$D$2:$D$200,MATCH($Q8,Offerte!$L$2:$L$200,0)),0))</f>
        <v/>
      </c>
      <c r="T8" s="21">
        <f>IF($A8="","",IFERROR(INDEX(Offerte!$G$2:$G$200,MATCH($Q8,Offerte!$L$2:$L$200,0)),"NO"))</f>
        <v/>
      </c>
    </row>
    <row r="9">
      <c r="A9" s="10">
        <f>IF(Offerte!$A2="","",Offerte!$A2)</f>
        <v/>
      </c>
      <c r="B9" s="10">
        <f>IF(Offerte!$A2="","",Offerte!$B2)</f>
        <v/>
      </c>
      <c r="C9" s="10">
        <f>IF(Offerte!$A2="","",Offerte!$C2)</f>
        <v/>
      </c>
      <c r="D9" s="10" t="inlineStr">
        <is>
          <t>B.3.1</t>
        </is>
      </c>
      <c r="E9" s="10" t="inlineStr">
        <is>
          <t>B</t>
        </is>
      </c>
      <c r="F9" s="10" t="inlineStr">
        <is>
          <t>Q</t>
        </is>
      </c>
      <c r="G9" s="10" t="inlineStr">
        <is>
          <t>higher</t>
        </is>
      </c>
      <c r="H9" s="10" t="n">
        <v>2</v>
      </c>
      <c r="I9" s="10" t="inlineStr">
        <is>
          <t>Numero di corse aggiuntive per allungamento dell'arco di servizio giornaliero nelle fasce serali</t>
        </is>
      </c>
      <c r="J9" s="20" t="n"/>
      <c r="K9" s="20" t="n"/>
      <c r="L9" s="20" t="n"/>
      <c r="M9" s="20" t="n"/>
      <c r="N9" s="21">
        <f>IF($A9="","",IFERROR(VALUE($J9),0))</f>
        <v/>
      </c>
      <c r="O9" s="21">
        <f>IF($A9="",0,IF(OR($S9&lt;&gt;1,COUNTA($J9:$M9)=0),0,IF(SUMPRODUCT(MAX(($C$5:$C$6173=$C9)*($D$5:$D$6173=$D9)*($S$5:$S$6173=1)*IFERROR($N$5:$N$6173*1,0)))&gt;0,ROUND($H9*($N9/SUMPRODUCT(MAX(($C$5:$C$6173=$C9)*($D$5:$D$6173=$D9)*($S$5:$S$6173=1)*IFERROR($N$5:$N$6173*1,0)))),4),0)))</f>
        <v/>
      </c>
      <c r="P9" s="10" t="inlineStr">
        <is>
          <t>corse</t>
        </is>
      </c>
      <c r="Q9" s="21">
        <f>IF($A9="","",$A9&amp;"|"&amp;$C9)</f>
        <v/>
      </c>
      <c r="R9" s="21">
        <f>IF($A9="","",$A9&amp;"|"&amp;$C9&amp;"|"&amp;$D9)</f>
        <v/>
      </c>
      <c r="S9" s="21">
        <f>IF($A9="","",IFERROR(INDEX(Offerte!$D$2:$D$200,MATCH($Q9,Offerte!$L$2:$L$200,0)),0))</f>
        <v/>
      </c>
      <c r="T9" s="21">
        <f>IF($A9="","",IFERROR(INDEX(Offerte!$G$2:$G$200,MATCH($Q9,Offerte!$L$2:$L$200,0)),"NO"))</f>
        <v/>
      </c>
    </row>
    <row r="10">
      <c r="A10" s="10">
        <f>IF(Offerte!$A2="","",Offerte!$A2)</f>
        <v/>
      </c>
      <c r="B10" s="10">
        <f>IF(Offerte!$A2="","",Offerte!$B2)</f>
        <v/>
      </c>
      <c r="C10" s="10">
        <f>IF(Offerte!$A2="","",Offerte!$C2)</f>
        <v/>
      </c>
      <c r="D10" s="10" t="inlineStr">
        <is>
          <t>B.4.1</t>
        </is>
      </c>
      <c r="E10" s="10" t="inlineStr">
        <is>
          <t>B</t>
        </is>
      </c>
      <c r="F10" s="10" t="inlineStr">
        <is>
          <t>Q</t>
        </is>
      </c>
      <c r="G10" s="10" t="inlineStr">
        <is>
          <t>higher</t>
        </is>
      </c>
      <c r="H10" s="10" t="n">
        <v>3</v>
      </c>
      <c r="I10" s="10" t="inlineStr">
        <is>
          <t>Percorrenze aggiuntive offerte nel Programma d'esercizio delle prime due fasi attuative</t>
        </is>
      </c>
      <c r="J10" s="20" t="n"/>
      <c r="K10" s="20" t="n"/>
      <c r="L10" s="20" t="n"/>
      <c r="M10" s="20" t="n"/>
      <c r="N10" s="21">
        <f>IF($A10="","",IFERROR(VALUE($J10),0))</f>
        <v/>
      </c>
      <c r="O10" s="21">
        <f>IF($A10="",0,IF(OR($S10&lt;&gt;1,COUNTA($J10:$M10)=0),0,IF(SUMPRODUCT(MAX(($C$5:$C$6173=$C10)*($D$5:$D$6173=$D10)*($S$5:$S$6173=1)*IFERROR($N$5:$N$6173*1,0)))&gt;0,ROUND($H10*($N10/SUMPRODUCT(MAX(($C$5:$C$6173=$C10)*($D$5:$D$6173=$D10)*($S$5:$S$6173=1)*IFERROR($N$5:$N$6173*1,0)))),4),0)))</f>
        <v/>
      </c>
      <c r="P10" s="10" t="inlineStr">
        <is>
          <t>vett*km</t>
        </is>
      </c>
      <c r="Q10" s="21">
        <f>IF($A10="","",$A10&amp;"|"&amp;$C10)</f>
        <v/>
      </c>
      <c r="R10" s="21">
        <f>IF($A10="","",$A10&amp;"|"&amp;$C10&amp;"|"&amp;$D10)</f>
        <v/>
      </c>
      <c r="S10" s="21">
        <f>IF($A10="","",IFERROR(INDEX(Offerte!$D$2:$D$200,MATCH($Q10,Offerte!$L$2:$L$200,0)),0))</f>
        <v/>
      </c>
      <c r="T10" s="21">
        <f>IF($A10="","",IFERROR(INDEX(Offerte!$G$2:$G$200,MATCH($Q10,Offerte!$L$2:$L$200,0)),"NO"))</f>
        <v/>
      </c>
    </row>
    <row r="11">
      <c r="A11" s="10">
        <f>IF(Offerte!$A2="","",Offerte!$A2)</f>
        <v/>
      </c>
      <c r="B11" s="10">
        <f>IF(Offerte!$A2="","",Offerte!$B2)</f>
        <v/>
      </c>
      <c r="C11" s="10">
        <f>IF(Offerte!$A2="","",Offerte!$C2)</f>
        <v/>
      </c>
      <c r="D11" s="10" t="inlineStr">
        <is>
          <t>B.5.1</t>
        </is>
      </c>
      <c r="E11" s="10" t="inlineStr">
        <is>
          <t>B</t>
        </is>
      </c>
      <c r="F11" s="10" t="inlineStr">
        <is>
          <t>D</t>
        </is>
      </c>
      <c r="G11" s="10" t="inlineStr">
        <is>
          <t>discretionary</t>
        </is>
      </c>
      <c r="H11" s="10" t="n">
        <v>2</v>
      </c>
      <c r="I11" s="10" t="inlineStr">
        <is>
          <t>Efficacia del progetto di servizi complementari DRT</t>
        </is>
      </c>
      <c r="J11" s="20" t="n"/>
      <c r="K11" s="20" t="n"/>
      <c r="L11" s="20" t="n"/>
      <c r="M11" s="20" t="n"/>
      <c r="N11" s="21">
        <f>IF($A11="","",MAX(0,MIN(1,IFERROR(VALUE($M11),0))))</f>
        <v/>
      </c>
      <c r="O11" s="21">
        <f>IF($A11="",0,IF(OR($S11&lt;&gt;1,COUNTA($J11:$M11)=0),0,IF(SUMPRODUCT(MAX(($C$5:$C$6173=$C11)*($D$5:$D$6173=$D11)*($S$5:$S$6173=1)*IFERROR($N$5:$N$6173*1,0)))&gt;0,ROUND($H11*($N11/SUMPRODUCT(MAX(($C$5:$C$6173=$C11)*($D$5:$D$6173=$D11)*($S$5:$S$6173=1)*IFERROR($N$5:$N$6173*1,0)))),4),0)))</f>
        <v/>
      </c>
      <c r="P11" s="10" t="inlineStr">
        <is>
          <t>coeff.</t>
        </is>
      </c>
      <c r="Q11" s="21">
        <f>IF($A11="","",$A11&amp;"|"&amp;$C11)</f>
        <v/>
      </c>
      <c r="R11" s="21">
        <f>IF($A11="","",$A11&amp;"|"&amp;$C11&amp;"|"&amp;$D11)</f>
        <v/>
      </c>
      <c r="S11" s="21">
        <f>IF($A11="","",IFERROR(INDEX(Offerte!$D$2:$D$200,MATCH($Q11,Offerte!$L$2:$L$200,0)),0))</f>
        <v/>
      </c>
      <c r="T11" s="21">
        <f>IF($A11="","",IFERROR(INDEX(Offerte!$G$2:$G$200,MATCH($Q11,Offerte!$L$2:$L$200,0)),"NO"))</f>
        <v/>
      </c>
    </row>
    <row r="12">
      <c r="A12" s="10">
        <f>IF(Offerte!$A2="","",Offerte!$A2)</f>
        <v/>
      </c>
      <c r="B12" s="10">
        <f>IF(Offerte!$A2="","",Offerte!$B2)</f>
        <v/>
      </c>
      <c r="C12" s="10">
        <f>IF(Offerte!$A2="","",Offerte!$C2)</f>
        <v/>
      </c>
      <c r="D12" s="10" t="inlineStr">
        <is>
          <t>C.1.1</t>
        </is>
      </c>
      <c r="E12" s="10" t="inlineStr">
        <is>
          <t>C</t>
        </is>
      </c>
      <c r="F12" s="10" t="inlineStr">
        <is>
          <t>Q</t>
        </is>
      </c>
      <c r="G12" s="10" t="inlineStr">
        <is>
          <t>higher</t>
        </is>
      </c>
      <c r="H12" s="10" t="n">
        <v>2</v>
      </c>
      <c r="I12" s="10" t="inlineStr">
        <is>
          <t>Tasso di copertura del servizio con telecamere BSD</t>
        </is>
      </c>
      <c r="J12" s="20" t="n"/>
      <c r="K12" s="20" t="n"/>
      <c r="L12" s="20" t="n"/>
      <c r="M12" s="20" t="n"/>
      <c r="N12" s="21">
        <f>IF($A12="","",IFERROR(VALUE($K12)/VALUE($L12),IFERROR(VALUE($J12),0)))</f>
        <v/>
      </c>
      <c r="O12" s="21">
        <f>IF($A12="",0,IF(OR($S12&lt;&gt;1,COUNTA($J12:$M12)=0),0,IF(SUMPRODUCT(MAX(($C$5:$C$6173=$C12)*($D$5:$D$6173=$D12)*($S$5:$S$6173=1)*IFERROR($N$5:$N$6173*1,0)))&gt;0,ROUND($H12*($N12/SUMPRODUCT(MAX(($C$5:$C$6173=$C12)*($D$5:$D$6173=$D12)*($S$5:$S$6173=1)*IFERROR($N$5:$N$6173*1,0)))),4),0)))</f>
        <v/>
      </c>
      <c r="P12" s="10" t="inlineStr">
        <is>
          <t>Autobus attrezzati con telecamere BSD / Autobus totali in offerta, incluse scorte</t>
        </is>
      </c>
      <c r="Q12" s="21">
        <f>IF($A12="","",$A12&amp;"|"&amp;$C12)</f>
        <v/>
      </c>
      <c r="R12" s="21">
        <f>IF($A12="","",$A12&amp;"|"&amp;$C12&amp;"|"&amp;$D12)</f>
        <v/>
      </c>
      <c r="S12" s="21">
        <f>IF($A12="","",IFERROR(INDEX(Offerte!$D$2:$D$200,MATCH($Q12,Offerte!$L$2:$L$200,0)),0))</f>
        <v/>
      </c>
      <c r="T12" s="21">
        <f>IF($A12="","",IFERROR(INDEX(Offerte!$G$2:$G$200,MATCH($Q12,Offerte!$L$2:$L$200,0)),"NO"))</f>
        <v/>
      </c>
    </row>
    <row r="13">
      <c r="A13" s="10">
        <f>IF(Offerte!$A2="","",Offerte!$A2)</f>
        <v/>
      </c>
      <c r="B13" s="10">
        <f>IF(Offerte!$A2="","",Offerte!$B2)</f>
        <v/>
      </c>
      <c r="C13" s="10">
        <f>IF(Offerte!$A2="","",Offerte!$C2)</f>
        <v/>
      </c>
      <c r="D13" s="10" t="inlineStr">
        <is>
          <t>C.1.2</t>
        </is>
      </c>
      <c r="E13" s="10" t="inlineStr">
        <is>
          <t>C</t>
        </is>
      </c>
      <c r="F13" s="10" t="inlineStr">
        <is>
          <t>Q</t>
        </is>
      </c>
      <c r="G13" s="10" t="inlineStr">
        <is>
          <t>higher</t>
        </is>
      </c>
      <c r="H13" s="10" t="n">
        <v>2</v>
      </c>
      <c r="I13" s="10" t="inlineStr">
        <is>
          <t>Tasso di copertura del servizio con telecamere ADAS</t>
        </is>
      </c>
      <c r="J13" s="20" t="n"/>
      <c r="K13" s="20" t="n"/>
      <c r="L13" s="20" t="n"/>
      <c r="M13" s="20" t="n"/>
      <c r="N13" s="21">
        <f>IF($A13="","",IFERROR(VALUE($K13)/VALUE($L13),IFERROR(VALUE($J13),0)))</f>
        <v/>
      </c>
      <c r="O13" s="21">
        <f>IF($A13="",0,IF(OR($S13&lt;&gt;1,COUNTA($J13:$M13)=0),0,IF(SUMPRODUCT(MAX(($C$5:$C$6173=$C13)*($D$5:$D$6173=$D13)*($S$5:$S$6173=1)*IFERROR($N$5:$N$6173*1,0)))&gt;0,ROUND($H13*($N13/SUMPRODUCT(MAX(($C$5:$C$6173=$C13)*($D$5:$D$6173=$D13)*($S$5:$S$6173=1)*IFERROR($N$5:$N$6173*1,0)))),4),0)))</f>
        <v/>
      </c>
      <c r="P13" s="10" t="inlineStr">
        <is>
          <t>Autobus attrezzati con telecamere ADAS / Autobus totali in offerta, incluse scorte</t>
        </is>
      </c>
      <c r="Q13" s="21">
        <f>IF($A13="","",$A13&amp;"|"&amp;$C13)</f>
        <v/>
      </c>
      <c r="R13" s="21">
        <f>IF($A13="","",$A13&amp;"|"&amp;$C13&amp;"|"&amp;$D13)</f>
        <v/>
      </c>
      <c r="S13" s="21">
        <f>IF($A13="","",IFERROR(INDEX(Offerte!$D$2:$D$200,MATCH($Q13,Offerte!$L$2:$L$200,0)),0))</f>
        <v/>
      </c>
      <c r="T13" s="21">
        <f>IF($A13="","",IFERROR(INDEX(Offerte!$G$2:$G$200,MATCH($Q13,Offerte!$L$2:$L$200,0)),"NO"))</f>
        <v/>
      </c>
    </row>
    <row r="14">
      <c r="A14" s="10">
        <f>IF(Offerte!$A2="","",Offerte!$A2)</f>
        <v/>
      </c>
      <c r="B14" s="10">
        <f>IF(Offerte!$A2="","",Offerte!$B2)</f>
        <v/>
      </c>
      <c r="C14" s="10">
        <f>IF(Offerte!$A2="","",Offerte!$C2)</f>
        <v/>
      </c>
      <c r="D14" s="10" t="inlineStr">
        <is>
          <t>C.2.1</t>
        </is>
      </c>
      <c r="E14" s="10" t="inlineStr">
        <is>
          <t>C</t>
        </is>
      </c>
      <c r="F14" s="10" t="inlineStr">
        <is>
          <t>Q</t>
        </is>
      </c>
      <c r="G14" s="10" t="inlineStr">
        <is>
          <t>higher</t>
        </is>
      </c>
      <c r="H14" s="10" t="n">
        <v>3</v>
      </c>
      <c r="I14" s="10" t="inlineStr">
        <is>
          <t>Tasso di copertura del servizio con telecamere di bordo di videosorveglianza</t>
        </is>
      </c>
      <c r="J14" s="20" t="n"/>
      <c r="K14" s="20" t="n"/>
      <c r="L14" s="20" t="n"/>
      <c r="M14" s="20" t="n"/>
      <c r="N14" s="21">
        <f>IF($A14="","",IFERROR(VALUE($K14)/VALUE($L14),IFERROR(VALUE($J14),0)))</f>
        <v/>
      </c>
      <c r="O14" s="21">
        <f>IF($A14="",0,IF(OR($S14&lt;&gt;1,COUNTA($J14:$M14)=0),0,IF(SUMPRODUCT(MAX(($C$5:$C$6173=$C14)*($D$5:$D$6173=$D14)*($S$5:$S$6173=1)*IFERROR($N$5:$N$6173*1,0)))&gt;0,ROUND($H14*($N14/SUMPRODUCT(MAX(($C$5:$C$6173=$C14)*($D$5:$D$6173=$D14)*($S$5:$S$6173=1)*IFERROR($N$5:$N$6173*1,0)))),4),0)))</f>
        <v/>
      </c>
      <c r="P14" s="10" t="inlineStr">
        <is>
          <t>Autobus attrezzati con videosorveglianza / Autobus totali in offerta, incluse scorte</t>
        </is>
      </c>
      <c r="Q14" s="21">
        <f>IF($A14="","",$A14&amp;"|"&amp;$C14)</f>
        <v/>
      </c>
      <c r="R14" s="21">
        <f>IF($A14="","",$A14&amp;"|"&amp;$C14&amp;"|"&amp;$D14)</f>
        <v/>
      </c>
      <c r="S14" s="21">
        <f>IF($A14="","",IFERROR(INDEX(Offerte!$D$2:$D$200,MATCH($Q14,Offerte!$L$2:$L$200,0)),0))</f>
        <v/>
      </c>
      <c r="T14" s="21">
        <f>IF($A14="","",IFERROR(INDEX(Offerte!$G$2:$G$200,MATCH($Q14,Offerte!$L$2:$L$200,0)),"NO"))</f>
        <v/>
      </c>
    </row>
    <row r="15">
      <c r="A15" s="10">
        <f>IF(Offerte!$A2="","",Offerte!$A2)</f>
        <v/>
      </c>
      <c r="B15" s="10">
        <f>IF(Offerte!$A2="","",Offerte!$B2)</f>
        <v/>
      </c>
      <c r="C15" s="10">
        <f>IF(Offerte!$A2="","",Offerte!$C2)</f>
        <v/>
      </c>
      <c r="D15" s="10" t="inlineStr">
        <is>
          <t>C.2.2</t>
        </is>
      </c>
      <c r="E15" s="10" t="inlineStr">
        <is>
          <t>C</t>
        </is>
      </c>
      <c r="F15" s="10" t="inlineStr">
        <is>
          <t>T</t>
        </is>
      </c>
      <c r="G15" s="10" t="inlineStr">
        <is>
          <t>tabular</t>
        </is>
      </c>
      <c r="H15" s="10" t="n">
        <v>1</v>
      </c>
      <c r="I15" s="10" t="inlineStr">
        <is>
          <t>Software video/audio analisi per situazioni di pericolo</t>
        </is>
      </c>
      <c r="J15" s="20" t="n"/>
      <c r="K15" s="20" t="n"/>
      <c r="L15" s="20" t="n"/>
      <c r="M15" s="20" t="n"/>
      <c r="N15" s="21">
        <f>IF($A15="","",IF(IFERROR(VALUE($M15),0)=1,1,0))</f>
        <v/>
      </c>
      <c r="O15" s="21">
        <f>IF($A15="",0,IF(OR($S15&lt;&gt;1,COUNTA($J15:$M15)=0),0,IF($N15=1,$H15,0)))</f>
        <v/>
      </c>
      <c r="P15" s="10" t="inlineStr">
        <is>
          <t>sì/no</t>
        </is>
      </c>
      <c r="Q15" s="21">
        <f>IF($A15="","",$A15&amp;"|"&amp;$C15)</f>
        <v/>
      </c>
      <c r="R15" s="21">
        <f>IF($A15="","",$A15&amp;"|"&amp;$C15&amp;"|"&amp;$D15)</f>
        <v/>
      </c>
      <c r="S15" s="21">
        <f>IF($A15="","",IFERROR(INDEX(Offerte!$D$2:$D$200,MATCH($Q15,Offerte!$L$2:$L$200,0)),0))</f>
        <v/>
      </c>
      <c r="T15" s="21">
        <f>IF($A15="","",IFERROR(INDEX(Offerte!$G$2:$G$200,MATCH($Q15,Offerte!$L$2:$L$200,0)),"NO"))</f>
        <v/>
      </c>
    </row>
    <row r="16">
      <c r="A16" s="10">
        <f>IF(Offerte!$A2="","",Offerte!$A2)</f>
        <v/>
      </c>
      <c r="B16" s="10">
        <f>IF(Offerte!$A2="","",Offerte!$B2)</f>
        <v/>
      </c>
      <c r="C16" s="10">
        <f>IF(Offerte!$A2="","",Offerte!$C2)</f>
        <v/>
      </c>
      <c r="D16" s="10" t="inlineStr">
        <is>
          <t>C.2.3</t>
        </is>
      </c>
      <c r="E16" s="10" t="inlineStr">
        <is>
          <t>C</t>
        </is>
      </c>
      <c r="F16" s="10" t="inlineStr">
        <is>
          <t>T</t>
        </is>
      </c>
      <c r="G16" s="10" t="inlineStr">
        <is>
          <t>tabular</t>
        </is>
      </c>
      <c r="H16" s="10" t="n">
        <v>1</v>
      </c>
      <c r="I16" s="10" t="inlineStr">
        <is>
          <t>Collegamento con centrale qualificata di pronto intervento</t>
        </is>
      </c>
      <c r="J16" s="20" t="n"/>
      <c r="K16" s="20" t="n"/>
      <c r="L16" s="20" t="n"/>
      <c r="M16" s="20" t="n"/>
      <c r="N16" s="21">
        <f>IF($A16="","",IF(IFERROR(VALUE($M16),0)=1,1,0))</f>
        <v/>
      </c>
      <c r="O16" s="21">
        <f>IF($A16="",0,IF(OR($S16&lt;&gt;1,COUNTA($J16:$M16)=0),0,IF($N16=1,$H16,0)))</f>
        <v/>
      </c>
      <c r="P16" s="10" t="inlineStr">
        <is>
          <t>sì/no</t>
        </is>
      </c>
      <c r="Q16" s="21">
        <f>IF($A16="","",$A16&amp;"|"&amp;$C16)</f>
        <v/>
      </c>
      <c r="R16" s="21">
        <f>IF($A16="","",$A16&amp;"|"&amp;$C16&amp;"|"&amp;$D16)</f>
        <v/>
      </c>
      <c r="S16" s="21">
        <f>IF($A16="","",IFERROR(INDEX(Offerte!$D$2:$D$200,MATCH($Q16,Offerte!$L$2:$L$200,0)),0))</f>
        <v/>
      </c>
      <c r="T16" s="21">
        <f>IF($A16="","",IFERROR(INDEX(Offerte!$G$2:$G$200,MATCH($Q16,Offerte!$L$2:$L$200,0)),"NO"))</f>
        <v/>
      </c>
    </row>
    <row r="17">
      <c r="A17" s="10">
        <f>IF(Offerte!$A2="","",Offerte!$A2)</f>
        <v/>
      </c>
      <c r="B17" s="10">
        <f>IF(Offerte!$A2="","",Offerte!$B2)</f>
        <v/>
      </c>
      <c r="C17" s="10">
        <f>IF(Offerte!$A2="","",Offerte!$C2)</f>
        <v/>
      </c>
      <c r="D17" s="10" t="inlineStr">
        <is>
          <t>C.2.4</t>
        </is>
      </c>
      <c r="E17" s="10" t="inlineStr">
        <is>
          <t>C</t>
        </is>
      </c>
      <c r="F17" s="10" t="inlineStr">
        <is>
          <t>Q</t>
        </is>
      </c>
      <c r="G17" s="10" t="inlineStr">
        <is>
          <t>higher</t>
        </is>
      </c>
      <c r="H17" s="10" t="n">
        <v>1</v>
      </c>
      <c r="I17" s="10" t="inlineStr">
        <is>
          <t>Tasso di copertura del servizio con dispositivi per la chiamata di emergenza del conducente</t>
        </is>
      </c>
      <c r="J17" s="20" t="n"/>
      <c r="K17" s="20" t="n"/>
      <c r="L17" s="20" t="n"/>
      <c r="M17" s="20" t="n"/>
      <c r="N17" s="21">
        <f>IF($A17="","",IFERROR(VALUE($K17)/VALUE($L17),IFERROR(VALUE($J17),0)))</f>
        <v/>
      </c>
      <c r="O17" s="21">
        <f>IF($A17="",0,IF(OR($S17&lt;&gt;1,COUNTA($J17:$M17)=0),0,IF(SUMPRODUCT(MAX(($C$5:$C$6173=$C17)*($D$5:$D$6173=$D17)*($S$5:$S$6173=1)*IFERROR($N$5:$N$6173*1,0)))&gt;0,ROUND($H17*($N17/SUMPRODUCT(MAX(($C$5:$C$6173=$C17)*($D$5:$D$6173=$D17)*($S$5:$S$6173=1)*IFERROR($N$5:$N$6173*1,0)))),4),0)))</f>
        <v/>
      </c>
      <c r="P17" s="10" t="inlineStr">
        <is>
          <t>Autobus attrezzati con chiamata di emergenza / Autobus totali in offerta, incluse scorte</t>
        </is>
      </c>
      <c r="Q17" s="21">
        <f>IF($A17="","",$A17&amp;"|"&amp;$C17)</f>
        <v/>
      </c>
      <c r="R17" s="21">
        <f>IF($A17="","",$A17&amp;"|"&amp;$C17&amp;"|"&amp;$D17)</f>
        <v/>
      </c>
      <c r="S17" s="21">
        <f>IF($A17="","",IFERROR(INDEX(Offerte!$D$2:$D$200,MATCH($Q17,Offerte!$L$2:$L$200,0)),0))</f>
        <v/>
      </c>
      <c r="T17" s="21">
        <f>IF($A17="","",IFERROR(INDEX(Offerte!$G$2:$G$200,MATCH($Q17,Offerte!$L$2:$L$200,0)),"NO"))</f>
        <v/>
      </c>
    </row>
    <row r="18">
      <c r="A18" s="10">
        <f>IF(Offerte!$A2="","",Offerte!$A2)</f>
        <v/>
      </c>
      <c r="B18" s="10">
        <f>IF(Offerte!$A2="","",Offerte!$B2)</f>
        <v/>
      </c>
      <c r="C18" s="10">
        <f>IF(Offerte!$A2="","",Offerte!$C2)</f>
        <v/>
      </c>
      <c r="D18" s="10" t="inlineStr">
        <is>
          <t>C.3.1</t>
        </is>
      </c>
      <c r="E18" s="10" t="inlineStr">
        <is>
          <t>C</t>
        </is>
      </c>
      <c r="F18" s="10" t="inlineStr">
        <is>
          <t>Q</t>
        </is>
      </c>
      <c r="G18" s="10" t="inlineStr">
        <is>
          <t>higher</t>
        </is>
      </c>
      <c r="H18" s="10" t="n">
        <v>2</v>
      </c>
      <c r="I18" s="10" t="inlineStr">
        <is>
          <t>Tasso di copertura del servizio con dispositivi di informazione dinamica a bordo mezzo</t>
        </is>
      </c>
      <c r="J18" s="20" t="n"/>
      <c r="K18" s="20" t="n"/>
      <c r="L18" s="20" t="n"/>
      <c r="M18" s="20" t="n"/>
      <c r="N18" s="21">
        <f>IF($A18="","",IFERROR(VALUE($K18)/VALUE($L18),IFERROR(VALUE($J18),0)))</f>
        <v/>
      </c>
      <c r="O18" s="21">
        <f>IF($A18="",0,IF(OR($S18&lt;&gt;1,COUNTA($J18:$M18)=0),0,IF(SUMPRODUCT(MAX(($C$5:$C$6173=$C18)*($D$5:$D$6173=$D18)*($S$5:$S$6173=1)*IFERROR($N$5:$N$6173*1,0)))&gt;0,ROUND($H18*($N18/SUMPRODUCT(MAX(($C$5:$C$6173=$C18)*($D$5:$D$6173=$D18)*($S$5:$S$6173=1)*IFERROR($N$5:$N$6173*1,0)))),4),0)))</f>
        <v/>
      </c>
      <c r="P18" s="10" t="inlineStr">
        <is>
          <t>Autobus con monitor e indicatori vocali / Autobus totali in offerta, incluse scorte</t>
        </is>
      </c>
      <c r="Q18" s="21">
        <f>IF($A18="","",$A18&amp;"|"&amp;$C18)</f>
        <v/>
      </c>
      <c r="R18" s="21">
        <f>IF($A18="","",$A18&amp;"|"&amp;$C18&amp;"|"&amp;$D18)</f>
        <v/>
      </c>
      <c r="S18" s="21">
        <f>IF($A18="","",IFERROR(INDEX(Offerte!$D$2:$D$200,MATCH($Q18,Offerte!$L$2:$L$200,0)),0))</f>
        <v/>
      </c>
      <c r="T18" s="21">
        <f>IF($A18="","",IFERROR(INDEX(Offerte!$G$2:$G$200,MATCH($Q18,Offerte!$L$2:$L$200,0)),"NO"))</f>
        <v/>
      </c>
    </row>
    <row r="19">
      <c r="A19" s="10">
        <f>IF(Offerte!$A2="","",Offerte!$A2)</f>
        <v/>
      </c>
      <c r="B19" s="10">
        <f>IF(Offerte!$A2="","",Offerte!$B2)</f>
        <v/>
      </c>
      <c r="C19" s="10">
        <f>IF(Offerte!$A2="","",Offerte!$C2)</f>
        <v/>
      </c>
      <c r="D19" s="10" t="inlineStr">
        <is>
          <t>C.3.2</t>
        </is>
      </c>
      <c r="E19" s="10" t="inlineStr">
        <is>
          <t>C</t>
        </is>
      </c>
      <c r="F19" s="10" t="inlineStr">
        <is>
          <t>T</t>
        </is>
      </c>
      <c r="G19" s="10" t="inlineStr">
        <is>
          <t>tabular</t>
        </is>
      </c>
      <c r="H19" s="10" t="n">
        <v>2</v>
      </c>
      <c r="I19" s="10" t="inlineStr">
        <is>
          <t>Informazioni a bordo su coincidenze ai nodi</t>
        </is>
      </c>
      <c r="J19" s="20" t="n"/>
      <c r="K19" s="20" t="n"/>
      <c r="L19" s="20" t="n"/>
      <c r="M19" s="20" t="n"/>
      <c r="N19" s="21">
        <f>IF($A19="","",IF(IFERROR(VALUE($M19),0)=1,1,0))</f>
        <v/>
      </c>
      <c r="O19" s="21">
        <f>IF($A19="",0,IF(OR($S19&lt;&gt;1,COUNTA($J19:$M19)=0),0,IF(AND($N19=1,IFERROR(SUMIFS($N$5:$N$6173,$Q$5:$Q$6173,$Q19,$D$5:$D$6173,"C.3.1"),0)&gt;=0.5),$H19,0)))</f>
        <v/>
      </c>
      <c r="P19" s="10" t="inlineStr">
        <is>
          <t>Dipende da C.3.1 &gt;= 0.5</t>
        </is>
      </c>
      <c r="Q19" s="21">
        <f>IF($A19="","",$A19&amp;"|"&amp;$C19)</f>
        <v/>
      </c>
      <c r="R19" s="21">
        <f>IF($A19="","",$A19&amp;"|"&amp;$C19&amp;"|"&amp;$D19)</f>
        <v/>
      </c>
      <c r="S19" s="21">
        <f>IF($A19="","",IFERROR(INDEX(Offerte!$D$2:$D$200,MATCH($Q19,Offerte!$L$2:$L$200,0)),0))</f>
        <v/>
      </c>
      <c r="T19" s="21">
        <f>IF($A19="","",IFERROR(INDEX(Offerte!$G$2:$G$200,MATCH($Q19,Offerte!$L$2:$L$200,0)),"NO"))</f>
        <v/>
      </c>
    </row>
    <row r="20">
      <c r="A20" s="10">
        <f>IF(Offerte!$A2="","",Offerte!$A2)</f>
        <v/>
      </c>
      <c r="B20" s="10">
        <f>IF(Offerte!$A2="","",Offerte!$B2)</f>
        <v/>
      </c>
      <c r="C20" s="10">
        <f>IF(Offerte!$A2="","",Offerte!$C2)</f>
        <v/>
      </c>
      <c r="D20" s="10" t="inlineStr">
        <is>
          <t>D.1.1</t>
        </is>
      </c>
      <c r="E20" s="10" t="inlineStr">
        <is>
          <t>D</t>
        </is>
      </c>
      <c r="F20" s="10" t="inlineStr">
        <is>
          <t>Q</t>
        </is>
      </c>
      <c r="G20" s="10" t="inlineStr">
        <is>
          <t>higher</t>
        </is>
      </c>
      <c r="H20" s="10" t="n">
        <v>3</v>
      </c>
      <c r="I20" s="10" t="inlineStr">
        <is>
          <t>Installazione di pensiline</t>
        </is>
      </c>
      <c r="J20" s="20" t="n"/>
      <c r="K20" s="20" t="n"/>
      <c r="L20" s="20" t="n"/>
      <c r="M20" s="20" t="n"/>
      <c r="N20" s="21">
        <f>IF($A20="","",IFERROR(VALUE($J20),0))</f>
        <v/>
      </c>
      <c r="O20" s="21">
        <f>IF($A20="",0,IF(OR($S20&lt;&gt;1,COUNTA($J20:$M20)=0),0,IF(SUMPRODUCT(MAX(($C$5:$C$6173=$C20)*($D$5:$D$6173=$D20)*($S$5:$S$6173=1)*IFERROR($N$5:$N$6173*1,0)))&gt;0,ROUND($H20*($N20/SUMPRODUCT(MAX(($C$5:$C$6173=$C20)*($D$5:$D$6173=$D20)*($S$5:$S$6173=1)*IFERROR($N$5:$N$6173*1,0)))),4),0)))</f>
        <v/>
      </c>
      <c r="P20" s="10" t="inlineStr">
        <is>
          <t>fermate</t>
        </is>
      </c>
      <c r="Q20" s="21">
        <f>IF($A20="","",$A20&amp;"|"&amp;$C20)</f>
        <v/>
      </c>
      <c r="R20" s="21">
        <f>IF($A20="","",$A20&amp;"|"&amp;$C20&amp;"|"&amp;$D20)</f>
        <v/>
      </c>
      <c r="S20" s="21">
        <f>IF($A20="","",IFERROR(INDEX(Offerte!$D$2:$D$200,MATCH($Q20,Offerte!$L$2:$L$200,0)),0))</f>
        <v/>
      </c>
      <c r="T20" s="21">
        <f>IF($A20="","",IFERROR(INDEX(Offerte!$G$2:$G$200,MATCH($Q20,Offerte!$L$2:$L$200,0)),"NO"))</f>
        <v/>
      </c>
    </row>
    <row r="21">
      <c r="A21" s="10">
        <f>IF(Offerte!$A2="","",Offerte!$A2)</f>
        <v/>
      </c>
      <c r="B21" s="10">
        <f>IF(Offerte!$A2="","",Offerte!$B2)</f>
        <v/>
      </c>
      <c r="C21" s="10">
        <f>IF(Offerte!$A2="","",Offerte!$C2)</f>
        <v/>
      </c>
      <c r="D21" s="10" t="inlineStr">
        <is>
          <t>D.1.2</t>
        </is>
      </c>
      <c r="E21" s="10" t="inlineStr">
        <is>
          <t>D</t>
        </is>
      </c>
      <c r="F21" s="10" t="inlineStr">
        <is>
          <t>Q</t>
        </is>
      </c>
      <c r="G21" s="10" t="inlineStr">
        <is>
          <t>higher</t>
        </is>
      </c>
      <c r="H21" s="10" t="n">
        <v>3</v>
      </c>
      <c r="I21" s="10" t="inlineStr">
        <is>
          <t>Installazione di paline di fermata conformi alla DGR 581/2023</t>
        </is>
      </c>
      <c r="J21" s="20" t="n"/>
      <c r="K21" s="20" t="n"/>
      <c r="L21" s="20" t="n"/>
      <c r="M21" s="20" t="n"/>
      <c r="N21" s="21">
        <f>IF($A21="","",IFERROR(VALUE($J21),0))</f>
        <v/>
      </c>
      <c r="O21" s="21">
        <f>IF($A21="",0,IF(OR($S21&lt;&gt;1,COUNTA($J21:$M21)=0),0,IF(SUMPRODUCT(MAX(($C$5:$C$6173=$C21)*($D$5:$D$6173=$D21)*($S$5:$S$6173=1)*IFERROR($N$5:$N$6173*1,0)))&gt;0,ROUND($H21*($N21/SUMPRODUCT(MAX(($C$5:$C$6173=$C21)*($D$5:$D$6173=$D21)*($S$5:$S$6173=1)*IFERROR($N$5:$N$6173*1,0)))),4),0)))</f>
        <v/>
      </c>
      <c r="P21" s="10" t="inlineStr">
        <is>
          <t>fermate</t>
        </is>
      </c>
      <c r="Q21" s="21">
        <f>IF($A21="","",$A21&amp;"|"&amp;$C21)</f>
        <v/>
      </c>
      <c r="R21" s="21">
        <f>IF($A21="","",$A21&amp;"|"&amp;$C21&amp;"|"&amp;$D21)</f>
        <v/>
      </c>
      <c r="S21" s="21">
        <f>IF($A21="","",IFERROR(INDEX(Offerte!$D$2:$D$200,MATCH($Q21,Offerte!$L$2:$L$200,0)),0))</f>
        <v/>
      </c>
      <c r="T21" s="21">
        <f>IF($A21="","",IFERROR(INDEX(Offerte!$G$2:$G$200,MATCH($Q21,Offerte!$L$2:$L$200,0)),"NO"))</f>
        <v/>
      </c>
    </row>
    <row r="22">
      <c r="A22" s="10">
        <f>IF(Offerte!$A2="","",Offerte!$A2)</f>
        <v/>
      </c>
      <c r="B22" s="10">
        <f>IF(Offerte!$A2="","",Offerte!$B2)</f>
        <v/>
      </c>
      <c r="C22" s="10">
        <f>IF(Offerte!$A2="","",Offerte!$C2)</f>
        <v/>
      </c>
      <c r="D22" s="10" t="inlineStr">
        <is>
          <t>D.1.3</t>
        </is>
      </c>
      <c r="E22" s="10" t="inlineStr">
        <is>
          <t>D</t>
        </is>
      </c>
      <c r="F22" s="10" t="inlineStr">
        <is>
          <t>Q</t>
        </is>
      </c>
      <c r="G22" s="10" t="inlineStr">
        <is>
          <t>higher</t>
        </is>
      </c>
      <c r="H22" s="10" t="n">
        <v>2</v>
      </c>
      <c r="I22" s="10" t="inlineStr">
        <is>
          <t>Display informativi connessi alle fermate</t>
        </is>
      </c>
      <c r="J22" s="20" t="n"/>
      <c r="K22" s="20" t="n"/>
      <c r="L22" s="20" t="n"/>
      <c r="M22" s="20" t="n"/>
      <c r="N22" s="21">
        <f>IF($A22="","",IFERROR(VALUE($J22),0))</f>
        <v/>
      </c>
      <c r="O22" s="21">
        <f>IF($A22="",0,IF(OR($S22&lt;&gt;1,COUNTA($J22:$M22)=0),0,IF(SUMPRODUCT(MAX(($C$5:$C$6173=$C22)*($D$5:$D$6173=$D22)*($S$5:$S$6173=1)*IFERROR($N$5:$N$6173*1,0)))&gt;0,ROUND($H22*($N22/SUMPRODUCT(MAX(($C$5:$C$6173=$C22)*($D$5:$D$6173=$D22)*($S$5:$S$6173=1)*IFERROR($N$5:$N$6173*1,0)))),4),0)))</f>
        <v/>
      </c>
      <c r="P22" s="10" t="inlineStr">
        <is>
          <t>fermate</t>
        </is>
      </c>
      <c r="Q22" s="21">
        <f>IF($A22="","",$A22&amp;"|"&amp;$C22)</f>
        <v/>
      </c>
      <c r="R22" s="21">
        <f>IF($A22="","",$A22&amp;"|"&amp;$C22&amp;"|"&amp;$D22)</f>
        <v/>
      </c>
      <c r="S22" s="21">
        <f>IF($A22="","",IFERROR(INDEX(Offerte!$D$2:$D$200,MATCH($Q22,Offerte!$L$2:$L$200,0)),0))</f>
        <v/>
      </c>
      <c r="T22" s="21">
        <f>IF($A22="","",IFERROR(INDEX(Offerte!$G$2:$G$200,MATCH($Q22,Offerte!$L$2:$L$200,0)),"NO"))</f>
        <v/>
      </c>
    </row>
    <row r="23">
      <c r="A23" s="10">
        <f>IF(Offerte!$A2="","",Offerte!$A2)</f>
        <v/>
      </c>
      <c r="B23" s="10">
        <f>IF(Offerte!$A2="","",Offerte!$B2)</f>
        <v/>
      </c>
      <c r="C23" s="10">
        <f>IF(Offerte!$A2="","",Offerte!$C2)</f>
        <v/>
      </c>
      <c r="D23" s="10" t="inlineStr">
        <is>
          <t>D.2.1</t>
        </is>
      </c>
      <c r="E23" s="10" t="inlineStr">
        <is>
          <t>D</t>
        </is>
      </c>
      <c r="F23" s="10" t="inlineStr">
        <is>
          <t>Q</t>
        </is>
      </c>
      <c r="G23" s="10" t="inlineStr">
        <is>
          <t>higher</t>
        </is>
      </c>
      <c r="H23" s="10" t="n">
        <v>2</v>
      </c>
      <c r="I23" s="10" t="inlineStr">
        <is>
          <t>Segnali tattili Loges-Vet-Evolution</t>
        </is>
      </c>
      <c r="J23" s="20" t="n"/>
      <c r="K23" s="20" t="n"/>
      <c r="L23" s="20" t="n"/>
      <c r="M23" s="20" t="n"/>
      <c r="N23" s="21">
        <f>IF($A23="","",IFERROR(VALUE($J23),0))</f>
        <v/>
      </c>
      <c r="O23" s="21">
        <f>IF($A23="",0,IF(OR($S23&lt;&gt;1,COUNTA($J23:$M23)=0),0,IF(SUMPRODUCT(MAX(($C$5:$C$6173=$C23)*($D$5:$D$6173=$D23)*($S$5:$S$6173=1)*IFERROR($N$5:$N$6173*1,0)))&gt;0,ROUND($H23*($N23/SUMPRODUCT(MAX(($C$5:$C$6173=$C23)*($D$5:$D$6173=$D23)*($S$5:$S$6173=1)*IFERROR($N$5:$N$6173*1,0)))),4),0)))</f>
        <v/>
      </c>
      <c r="P23" s="10" t="inlineStr">
        <is>
          <t>fermate</t>
        </is>
      </c>
      <c r="Q23" s="21">
        <f>IF($A23="","",$A23&amp;"|"&amp;$C23)</f>
        <v/>
      </c>
      <c r="R23" s="21">
        <f>IF($A23="","",$A23&amp;"|"&amp;$C23&amp;"|"&amp;$D23)</f>
        <v/>
      </c>
      <c r="S23" s="21">
        <f>IF($A23="","",IFERROR(INDEX(Offerte!$D$2:$D$200,MATCH($Q23,Offerte!$L$2:$L$200,0)),0))</f>
        <v/>
      </c>
      <c r="T23" s="21">
        <f>IF($A23="","",IFERROR(INDEX(Offerte!$G$2:$G$200,MATCH($Q23,Offerte!$L$2:$L$200,0)),"NO"))</f>
        <v/>
      </c>
    </row>
    <row r="24">
      <c r="A24" s="10">
        <f>IF(Offerte!$A2="","",Offerte!$A2)</f>
        <v/>
      </c>
      <c r="B24" s="10">
        <f>IF(Offerte!$A2="","",Offerte!$B2)</f>
        <v/>
      </c>
      <c r="C24" s="10">
        <f>IF(Offerte!$A2="","",Offerte!$C2)</f>
        <v/>
      </c>
      <c r="D24" s="10" t="inlineStr">
        <is>
          <t>E.1.1</t>
        </is>
      </c>
      <c r="E24" s="10" t="inlineStr">
        <is>
          <t>E</t>
        </is>
      </c>
      <c r="F24" s="10" t="inlineStr">
        <is>
          <t>T</t>
        </is>
      </c>
      <c r="G24" s="10" t="inlineStr">
        <is>
          <t>tabular</t>
        </is>
      </c>
      <c r="H24" s="10" t="n">
        <v>2</v>
      </c>
      <c r="I24" s="10" t="inlineStr">
        <is>
          <t>Mobile app con travel planner PRM</t>
        </is>
      </c>
      <c r="J24" s="20" t="n"/>
      <c r="K24" s="20" t="n"/>
      <c r="L24" s="20" t="n"/>
      <c r="M24" s="20" t="n"/>
      <c r="N24" s="21">
        <f>IF($A24="","",IF(IFERROR(VALUE($M24),0)=1,1,0))</f>
        <v/>
      </c>
      <c r="O24" s="21">
        <f>IF($A24="",0,IF(OR($S24&lt;&gt;1,COUNTA($J24:$M24)=0),0,IF($N24=1,$H24,0)))</f>
        <v/>
      </c>
      <c r="P24" s="10" t="inlineStr">
        <is>
          <t>sì/no</t>
        </is>
      </c>
      <c r="Q24" s="21">
        <f>IF($A24="","",$A24&amp;"|"&amp;$C24)</f>
        <v/>
      </c>
      <c r="R24" s="21">
        <f>IF($A24="","",$A24&amp;"|"&amp;$C24&amp;"|"&amp;$D24)</f>
        <v/>
      </c>
      <c r="S24" s="21">
        <f>IF($A24="","",IFERROR(INDEX(Offerte!$D$2:$D$200,MATCH($Q24,Offerte!$L$2:$L$200,0)),0))</f>
        <v/>
      </c>
      <c r="T24" s="21">
        <f>IF($A24="","",IFERROR(INDEX(Offerte!$G$2:$G$200,MATCH($Q24,Offerte!$L$2:$L$200,0)),"NO"))</f>
        <v/>
      </c>
    </row>
    <row r="25">
      <c r="A25" s="10">
        <f>IF(Offerte!$A2="","",Offerte!$A2)</f>
        <v/>
      </c>
      <c r="B25" s="10">
        <f>IF(Offerte!$A2="","",Offerte!$B2)</f>
        <v/>
      </c>
      <c r="C25" s="10">
        <f>IF(Offerte!$A2="","",Offerte!$C2)</f>
        <v/>
      </c>
      <c r="D25" s="10" t="inlineStr">
        <is>
          <t>E.2.1</t>
        </is>
      </c>
      <c r="E25" s="10" t="inlineStr">
        <is>
          <t>E</t>
        </is>
      </c>
      <c r="F25" s="10" t="inlineStr">
        <is>
          <t>D</t>
        </is>
      </c>
      <c r="G25" s="10" t="inlineStr">
        <is>
          <t>discretionary</t>
        </is>
      </c>
      <c r="H25" s="10" t="n">
        <v>2</v>
      </c>
      <c r="I25" s="10" t="inlineStr">
        <is>
          <t>Altre azioni informative e rapporti con gli utenti</t>
        </is>
      </c>
      <c r="J25" s="20" t="n"/>
      <c r="K25" s="20" t="n"/>
      <c r="L25" s="20" t="n"/>
      <c r="M25" s="20" t="n"/>
      <c r="N25" s="21">
        <f>IF($A25="","",MAX(0,MIN(1,IFERROR(VALUE($M25),0))))</f>
        <v/>
      </c>
      <c r="O25" s="21">
        <f>IF($A25="",0,IF(OR($S25&lt;&gt;1,COUNTA($J25:$M25)=0),0,IF(SUMPRODUCT(MAX(($C$5:$C$6173=$C25)*($D$5:$D$6173=$D25)*($S$5:$S$6173=1)*IFERROR($N$5:$N$6173*1,0)))&gt;0,ROUND($H25*($N25/SUMPRODUCT(MAX(($C$5:$C$6173=$C25)*($D$5:$D$6173=$D25)*($S$5:$S$6173=1)*IFERROR($N$5:$N$6173*1,0)))),4),0)))</f>
        <v/>
      </c>
      <c r="P25" s="10" t="inlineStr">
        <is>
          <t>coeff.</t>
        </is>
      </c>
      <c r="Q25" s="21">
        <f>IF($A25="","",$A25&amp;"|"&amp;$C25)</f>
        <v/>
      </c>
      <c r="R25" s="21">
        <f>IF($A25="","",$A25&amp;"|"&amp;$C25&amp;"|"&amp;$D25)</f>
        <v/>
      </c>
      <c r="S25" s="21">
        <f>IF($A25="","",IFERROR(INDEX(Offerte!$D$2:$D$200,MATCH($Q25,Offerte!$L$2:$L$200,0)),0))</f>
        <v/>
      </c>
      <c r="T25" s="21">
        <f>IF($A25="","",IFERROR(INDEX(Offerte!$G$2:$G$200,MATCH($Q25,Offerte!$L$2:$L$200,0)),"NO"))</f>
        <v/>
      </c>
    </row>
    <row r="26">
      <c r="A26" s="10">
        <f>IF(Offerte!$A2="","",Offerte!$A2)</f>
        <v/>
      </c>
      <c r="B26" s="10">
        <f>IF(Offerte!$A2="","",Offerte!$B2)</f>
        <v/>
      </c>
      <c r="C26" s="10">
        <f>IF(Offerte!$A2="","",Offerte!$C2)</f>
        <v/>
      </c>
      <c r="D26" s="10" t="inlineStr">
        <is>
          <t>F.1.1</t>
        </is>
      </c>
      <c r="E26" s="10" t="inlineStr">
        <is>
          <t>F</t>
        </is>
      </c>
      <c r="F26" s="10" t="inlineStr">
        <is>
          <t>Q</t>
        </is>
      </c>
      <c r="G26" s="10" t="inlineStr">
        <is>
          <t>lower</t>
        </is>
      </c>
      <c r="H26" s="10" t="n">
        <v>7</v>
      </c>
      <c r="I26" s="10" t="inlineStr">
        <is>
          <t>Performance ambientali del parco mezzi adibito al servizio - I_CEA</t>
        </is>
      </c>
      <c r="J26" s="20" t="n"/>
      <c r="K26" s="20" t="n"/>
      <c r="L26" s="20" t="n"/>
      <c r="M26" s="20" t="n"/>
      <c r="N26" s="21">
        <f>IF($A26="","",IFERROR(VALUE($J26),0))</f>
        <v/>
      </c>
      <c r="O26" s="21">
        <f>IF($A26="",0,IF(OR($S26&lt;&gt;1,COUNTA($J26:$M26)=0),0,IF(AND(IFERROR(AGGREGATE(15,6,$N$5:$N$6173/(($C$5:$C$6173=$C26)*($D$5:$D$6173=$D26)*($S$5:$S$6173=1)*($N$5:$N$6173&gt;0)),1),0)&gt;0,$N26&gt;0),ROUND($H26*(IFERROR(AGGREGATE(15,6,$N$5:$N$6173/(($C$5:$C$6173=$C26)*($D$5:$D$6173=$D26)*($S$5:$S$6173=1)*($N$5:$N$6173&gt;0)),1),0)/$N26),4),0)))</f>
        <v/>
      </c>
      <c r="P26" s="10" t="inlineStr">
        <is>
          <t>indice</t>
        </is>
      </c>
      <c r="Q26" s="21">
        <f>IF($A26="","",$A26&amp;"|"&amp;$C26)</f>
        <v/>
      </c>
      <c r="R26" s="21">
        <f>IF($A26="","",$A26&amp;"|"&amp;$C26&amp;"|"&amp;$D26)</f>
        <v/>
      </c>
      <c r="S26" s="21">
        <f>IF($A26="","",IFERROR(INDEX(Offerte!$D$2:$D$200,MATCH($Q26,Offerte!$L$2:$L$200,0)),0))</f>
        <v/>
      </c>
      <c r="T26" s="21">
        <f>IF($A26="","",IFERROR(INDEX(Offerte!$G$2:$G$200,MATCH($Q26,Offerte!$L$2:$L$200,0)),"NO"))</f>
        <v/>
      </c>
    </row>
    <row r="27">
      <c r="A27" s="10">
        <f>IF(Offerte!$A2="","",Offerte!$A2)</f>
        <v/>
      </c>
      <c r="B27" s="10">
        <f>IF(Offerte!$A2="","",Offerte!$B2)</f>
        <v/>
      </c>
      <c r="C27" s="10">
        <f>IF(Offerte!$A2="","",Offerte!$C2)</f>
        <v/>
      </c>
      <c r="D27" s="10" t="inlineStr">
        <is>
          <t>F.2.1</t>
        </is>
      </c>
      <c r="E27" s="10" t="inlineStr">
        <is>
          <t>F</t>
        </is>
      </c>
      <c r="F27" s="10" t="inlineStr">
        <is>
          <t>Q</t>
        </is>
      </c>
      <c r="G27" s="10" t="inlineStr">
        <is>
          <t>higher</t>
        </is>
      </c>
      <c r="H27" s="10" t="n">
        <v>2</v>
      </c>
      <c r="I27" s="10" t="inlineStr">
        <is>
          <t>Tasso di copertura del servizio con dispositivi ECO-DRIVER</t>
        </is>
      </c>
      <c r="J27" s="20" t="n"/>
      <c r="K27" s="20" t="n"/>
      <c r="L27" s="20" t="n"/>
      <c r="M27" s="20" t="n"/>
      <c r="N27" s="21">
        <f>IF($A27="","",IFERROR(VALUE($K27)/VALUE($L27),IFERROR(VALUE($J27),0)))</f>
        <v/>
      </c>
      <c r="O27" s="21">
        <f>IF($A27="",0,IF(OR($S27&lt;&gt;1,COUNTA($J27:$M27)=0),0,IF(SUMPRODUCT(MAX(($C$5:$C$6173=$C27)*($D$5:$D$6173=$D27)*($S$5:$S$6173=1)*IFERROR($N$5:$N$6173*1,0)))&gt;0,ROUND($H27*($N27/SUMPRODUCT(MAX(($C$5:$C$6173=$C27)*($D$5:$D$6173=$D27)*($S$5:$S$6173=1)*IFERROR($N$5:$N$6173*1,0)))),4),0)))</f>
        <v/>
      </c>
      <c r="P27" s="10" t="inlineStr">
        <is>
          <t>Autobus attrezzati con dispositivi ECO-DRIVER / Autobus totali in offerta, incluse scorte</t>
        </is>
      </c>
      <c r="Q27" s="21">
        <f>IF($A27="","",$A27&amp;"|"&amp;$C27)</f>
        <v/>
      </c>
      <c r="R27" s="21">
        <f>IF($A27="","",$A27&amp;"|"&amp;$C27&amp;"|"&amp;$D27)</f>
        <v/>
      </c>
      <c r="S27" s="21">
        <f>IF($A27="","",IFERROR(INDEX(Offerte!$D$2:$D$200,MATCH($Q27,Offerte!$L$2:$L$200,0)),0))</f>
        <v/>
      </c>
      <c r="T27" s="21">
        <f>IF($A27="","",IFERROR(INDEX(Offerte!$G$2:$G$200,MATCH($Q27,Offerte!$L$2:$L$200,0)),"NO"))</f>
        <v/>
      </c>
    </row>
    <row r="28">
      <c r="A28" s="10">
        <f>IF(Offerte!$A2="","",Offerte!$A2)</f>
        <v/>
      </c>
      <c r="B28" s="10">
        <f>IF(Offerte!$A2="","",Offerte!$B2)</f>
        <v/>
      </c>
      <c r="C28" s="10">
        <f>IF(Offerte!$A2="","",Offerte!$C2)</f>
        <v/>
      </c>
      <c r="D28" s="10" t="inlineStr">
        <is>
          <t>F.3.1</t>
        </is>
      </c>
      <c r="E28" s="10" t="inlineStr">
        <is>
          <t>F</t>
        </is>
      </c>
      <c r="F28" s="10" t="inlineStr">
        <is>
          <t>Q</t>
        </is>
      </c>
      <c r="G28" s="10" t="inlineStr">
        <is>
          <t>higher</t>
        </is>
      </c>
      <c r="H28" s="10" t="n">
        <v>2</v>
      </c>
      <c r="I28" s="10" t="inlineStr">
        <is>
          <t>Autoproduzione consumi elettrici per trazione</t>
        </is>
      </c>
      <c r="J28" s="20" t="n"/>
      <c r="K28" s="20" t="n"/>
      <c r="L28" s="20" t="n"/>
      <c r="M28" s="20" t="n"/>
      <c r="N28" s="21">
        <f>IF($A28="","",IFERROR(VALUE($J28),0))</f>
        <v/>
      </c>
      <c r="O28" s="21">
        <f>IF($A28="",0,IF(OR($S28&lt;&gt;1,COUNTA($J28:$M28)=0),0,IF(SUMPRODUCT(MAX(($C$5:$C$6173=$C28)*($D$5:$D$6173=$D28)*($S$5:$S$6173=1)*IFERROR($N$5:$N$6173*1,0)))&gt;0,ROUND($H28*($N28/SUMPRODUCT(MAX(($C$5:$C$6173=$C28)*($D$5:$D$6173=$D28)*($S$5:$S$6173=1)*IFERROR($N$5:$N$6173*1,0)))),4),0)))</f>
        <v/>
      </c>
      <c r="P28" s="10" t="inlineStr">
        <is>
          <t>kWh/anno</t>
        </is>
      </c>
      <c r="Q28" s="21">
        <f>IF($A28="","",$A28&amp;"|"&amp;$C28)</f>
        <v/>
      </c>
      <c r="R28" s="21">
        <f>IF($A28="","",$A28&amp;"|"&amp;$C28&amp;"|"&amp;$D28)</f>
        <v/>
      </c>
      <c r="S28" s="21">
        <f>IF($A28="","",IFERROR(INDEX(Offerte!$D$2:$D$200,MATCH($Q28,Offerte!$L$2:$L$200,0)),0))</f>
        <v/>
      </c>
      <c r="T28" s="21">
        <f>IF($A28="","",IFERROR(INDEX(Offerte!$G$2:$G$200,MATCH($Q28,Offerte!$L$2:$L$200,0)),"NO"))</f>
        <v/>
      </c>
    </row>
    <row r="29">
      <c r="A29" s="10">
        <f>IF(Offerte!$A2="","",Offerte!$A2)</f>
        <v/>
      </c>
      <c r="B29" s="10">
        <f>IF(Offerte!$A2="","",Offerte!$B2)</f>
        <v/>
      </c>
      <c r="C29" s="10">
        <f>IF(Offerte!$A2="","",Offerte!$C2)</f>
        <v/>
      </c>
      <c r="D29" s="10" t="inlineStr">
        <is>
          <t>F.4.1</t>
        </is>
      </c>
      <c r="E29" s="10" t="inlineStr">
        <is>
          <t>F</t>
        </is>
      </c>
      <c r="F29" s="10" t="inlineStr">
        <is>
          <t>Q</t>
        </is>
      </c>
      <c r="G29" s="10" t="inlineStr">
        <is>
          <t>soil</t>
        </is>
      </c>
      <c r="H29" s="10" t="n">
        <v>2</v>
      </c>
      <c r="I29" s="10" t="inlineStr">
        <is>
          <t>Indice di consumo di suolo</t>
        </is>
      </c>
      <c r="J29" s="20" t="n"/>
      <c r="K29" s="20" t="n"/>
      <c r="L29" s="20" t="n"/>
      <c r="M29" s="20" t="n"/>
      <c r="N29" s="21">
        <f>IF($A29="","",IFERROR(VALUE($J29),0))</f>
        <v/>
      </c>
      <c r="O29" s="21">
        <f>IF($A29="",0,IF(OR($S29&lt;&gt;1,COUNTA($J29:$M29)=0),0,IF($N29&lt;=0,$H29,IF(SUMPRODUCT(MAX(($C$5:$C$6173=$C29)*($D$5:$D$6173=$D29)*($S$5:$S$6173=1)*IFERROR($N$5:$N$6173*1,0)))&gt;0,ROUND($H29*((SUMPRODUCT(MAX(($C$5:$C$6173=$C29)*($D$5:$D$6173=$D29)*($S$5:$S$6173=1)*IFERROR($N$5:$N$6173*1,0)))-$N29)/SUMPRODUCT(MAX(($C$5:$C$6173=$C29)*($D$5:$D$6173=$D29)*($S$5:$S$6173=1)*IFERROR($N$5:$N$6173*1,0)))),4),0))))</f>
        <v/>
      </c>
      <c r="P29" s="10" t="inlineStr">
        <is>
          <t>m2</t>
        </is>
      </c>
      <c r="Q29" s="21">
        <f>IF($A29="","",$A29&amp;"|"&amp;$C29)</f>
        <v/>
      </c>
      <c r="R29" s="21">
        <f>IF($A29="","",$A29&amp;"|"&amp;$C29&amp;"|"&amp;$D29)</f>
        <v/>
      </c>
      <c r="S29" s="21">
        <f>IF($A29="","",IFERROR(INDEX(Offerte!$D$2:$D$200,MATCH($Q29,Offerte!$L$2:$L$200,0)),0))</f>
        <v/>
      </c>
      <c r="T29" s="21">
        <f>IF($A29="","",IFERROR(INDEX(Offerte!$G$2:$G$200,MATCH($Q29,Offerte!$L$2:$L$200,0)),"NO"))</f>
        <v/>
      </c>
    </row>
    <row r="30">
      <c r="A30" s="10">
        <f>IF(Offerte!$A2="","",Offerte!$A2)</f>
        <v/>
      </c>
      <c r="B30" s="10">
        <f>IF(Offerte!$A2="","",Offerte!$B2)</f>
        <v/>
      </c>
      <c r="C30" s="10">
        <f>IF(Offerte!$A2="","",Offerte!$C2)</f>
        <v/>
      </c>
      <c r="D30" s="10" t="inlineStr">
        <is>
          <t>F.5.1</t>
        </is>
      </c>
      <c r="E30" s="10" t="inlineStr">
        <is>
          <t>F</t>
        </is>
      </c>
      <c r="F30" s="10" t="inlineStr">
        <is>
          <t>T</t>
        </is>
      </c>
      <c r="G30" s="10" t="inlineStr">
        <is>
          <t>tabular</t>
        </is>
      </c>
      <c r="H30" s="10" t="n">
        <v>1</v>
      </c>
      <c r="I30" s="10" t="inlineStr">
        <is>
          <t>Rendicontazione di sostenibilità ambientale</t>
        </is>
      </c>
      <c r="J30" s="20" t="n"/>
      <c r="K30" s="20" t="n"/>
      <c r="L30" s="20" t="n"/>
      <c r="M30" s="20" t="n"/>
      <c r="N30" s="21">
        <f>IF($A30="","",IF(IFERROR(VALUE($M30),0)=1,1,0))</f>
        <v/>
      </c>
      <c r="O30" s="21">
        <f>IF($A30="",0,IF(OR($S30&lt;&gt;1,COUNTA($J30:$M30)=0),0,IF($N30=1,$H30,0)))</f>
        <v/>
      </c>
      <c r="P30" s="10" t="inlineStr">
        <is>
          <t>sì/no</t>
        </is>
      </c>
      <c r="Q30" s="21">
        <f>IF($A30="","",$A30&amp;"|"&amp;$C30)</f>
        <v/>
      </c>
      <c r="R30" s="21">
        <f>IF($A30="","",$A30&amp;"|"&amp;$C30&amp;"|"&amp;$D30)</f>
        <v/>
      </c>
      <c r="S30" s="21">
        <f>IF($A30="","",IFERROR(INDEX(Offerte!$D$2:$D$200,MATCH($Q30,Offerte!$L$2:$L$200,0)),0))</f>
        <v/>
      </c>
      <c r="T30" s="21">
        <f>IF($A30="","",IFERROR(INDEX(Offerte!$G$2:$G$200,MATCH($Q30,Offerte!$L$2:$L$200,0)),"NO"))</f>
        <v/>
      </c>
    </row>
    <row r="31">
      <c r="A31" s="10">
        <f>IF(Offerte!$A2="","",Offerte!$A2)</f>
        <v/>
      </c>
      <c r="B31" s="10">
        <f>IF(Offerte!$A2="","",Offerte!$B2)</f>
        <v/>
      </c>
      <c r="C31" s="10">
        <f>IF(Offerte!$A2="","",Offerte!$C2)</f>
        <v/>
      </c>
      <c r="D31" s="10" t="inlineStr">
        <is>
          <t>G.1.1</t>
        </is>
      </c>
      <c r="E31" s="10" t="inlineStr">
        <is>
          <t>G</t>
        </is>
      </c>
      <c r="F31" s="10" t="inlineStr">
        <is>
          <t>D</t>
        </is>
      </c>
      <c r="G31" s="10" t="inlineStr">
        <is>
          <t>discretionary</t>
        </is>
      </c>
      <c r="H31" s="10" t="n">
        <v>2</v>
      </c>
      <c r="I31" s="10" t="inlineStr">
        <is>
          <t>Qualità del progetto di centrale di controllo aziendale</t>
        </is>
      </c>
      <c r="J31" s="20" t="n"/>
      <c r="K31" s="20" t="n"/>
      <c r="L31" s="20" t="n"/>
      <c r="M31" s="20" t="n"/>
      <c r="N31" s="21">
        <f>IF($A31="","",MAX(0,MIN(1,IFERROR(VALUE($M31),0))))</f>
        <v/>
      </c>
      <c r="O31" s="21">
        <f>IF($A31="",0,IF(OR($S31&lt;&gt;1,COUNTA($J31:$M31)=0),0,IF(SUMPRODUCT(MAX(($C$5:$C$6173=$C31)*($D$5:$D$6173=$D31)*($S$5:$S$6173=1)*IFERROR($N$5:$N$6173*1,0)))&gt;0,ROUND($H31*($N31/SUMPRODUCT(MAX(($C$5:$C$6173=$C31)*($D$5:$D$6173=$D31)*($S$5:$S$6173=1)*IFERROR($N$5:$N$6173*1,0)))),4),0)))</f>
        <v/>
      </c>
      <c r="P31" s="10" t="inlineStr">
        <is>
          <t>coeff.</t>
        </is>
      </c>
      <c r="Q31" s="21">
        <f>IF($A31="","",$A31&amp;"|"&amp;$C31)</f>
        <v/>
      </c>
      <c r="R31" s="21">
        <f>IF($A31="","",$A31&amp;"|"&amp;$C31&amp;"|"&amp;$D31)</f>
        <v/>
      </c>
      <c r="S31" s="21">
        <f>IF($A31="","",IFERROR(INDEX(Offerte!$D$2:$D$200,MATCH($Q31,Offerte!$L$2:$L$200,0)),0))</f>
        <v/>
      </c>
      <c r="T31" s="21">
        <f>IF($A31="","",IFERROR(INDEX(Offerte!$G$2:$G$200,MATCH($Q31,Offerte!$L$2:$L$200,0)),"NO"))</f>
        <v/>
      </c>
    </row>
    <row r="32">
      <c r="A32" s="10">
        <f>IF(Offerte!$A2="","",Offerte!$A2)</f>
        <v/>
      </c>
      <c r="B32" s="10">
        <f>IF(Offerte!$A2="","",Offerte!$B2)</f>
        <v/>
      </c>
      <c r="C32" s="10">
        <f>IF(Offerte!$A2="","",Offerte!$C2)</f>
        <v/>
      </c>
      <c r="D32" s="10" t="inlineStr">
        <is>
          <t>G.2.1</t>
        </is>
      </c>
      <c r="E32" s="10" t="inlineStr">
        <is>
          <t>G</t>
        </is>
      </c>
      <c r="F32" s="10" t="inlineStr">
        <is>
          <t>T</t>
        </is>
      </c>
      <c r="G32" s="10" t="inlineStr">
        <is>
          <t>tabular</t>
        </is>
      </c>
      <c r="H32" s="10" t="n">
        <v>1</v>
      </c>
      <c r="I32" s="10" t="inlineStr">
        <is>
          <t>Certificazione ISO 45001</t>
        </is>
      </c>
      <c r="J32" s="20" t="n"/>
      <c r="K32" s="20" t="n"/>
      <c r="L32" s="20" t="n"/>
      <c r="M32" s="20" t="n"/>
      <c r="N32" s="21">
        <f>IF($A32="","",IF(IFERROR(VALUE($M32),0)=1,1,0))</f>
        <v/>
      </c>
      <c r="O32" s="21">
        <f>IF($A32="",0,IF(OR($S32&lt;&gt;1,COUNTA($J32:$M32)=0),0,IF($N32=1,$H32,0)))</f>
        <v/>
      </c>
      <c r="P32" s="10" t="inlineStr">
        <is>
          <t>sì/no</t>
        </is>
      </c>
      <c r="Q32" s="21">
        <f>IF($A32="","",$A32&amp;"|"&amp;$C32)</f>
        <v/>
      </c>
      <c r="R32" s="21">
        <f>IF($A32="","",$A32&amp;"|"&amp;$C32&amp;"|"&amp;$D32)</f>
        <v/>
      </c>
      <c r="S32" s="21">
        <f>IF($A32="","",IFERROR(INDEX(Offerte!$D$2:$D$200,MATCH($Q32,Offerte!$L$2:$L$200,0)),0))</f>
        <v/>
      </c>
      <c r="T32" s="21">
        <f>IF($A32="","",IFERROR(INDEX(Offerte!$G$2:$G$200,MATCH($Q32,Offerte!$L$2:$L$200,0)),"NO"))</f>
        <v/>
      </c>
    </row>
    <row r="33">
      <c r="A33" s="10">
        <f>IF(Offerte!$A2="","",Offerte!$A2)</f>
        <v/>
      </c>
      <c r="B33" s="10">
        <f>IF(Offerte!$A2="","",Offerte!$B2)</f>
        <v/>
      </c>
      <c r="C33" s="10">
        <f>IF(Offerte!$A2="","",Offerte!$C2)</f>
        <v/>
      </c>
      <c r="D33" s="10" t="inlineStr">
        <is>
          <t>G.3.1</t>
        </is>
      </c>
      <c r="E33" s="10" t="inlineStr">
        <is>
          <t>G</t>
        </is>
      </c>
      <c r="F33" s="10" t="inlineStr">
        <is>
          <t>T</t>
        </is>
      </c>
      <c r="G33" s="10" t="inlineStr">
        <is>
          <t>tabular</t>
        </is>
      </c>
      <c r="H33" s="10" t="n">
        <v>1</v>
      </c>
      <c r="I33" s="10" t="inlineStr">
        <is>
          <t>Certificazioni di responsabilità sociale</t>
        </is>
      </c>
      <c r="J33" s="20" t="n"/>
      <c r="K33" s="20" t="n"/>
      <c r="L33" s="20" t="n"/>
      <c r="M33" s="20" t="n"/>
      <c r="N33" s="21">
        <f>IF($A33="","",IF(IFERROR(VALUE($M33),0)=1,1,0))</f>
        <v/>
      </c>
      <c r="O33" s="21">
        <f>IF($A33="",0,IF(OR($S33&lt;&gt;1,COUNTA($J33:$M33)=0),0,IF($N33=1,$H33,0)))</f>
        <v/>
      </c>
      <c r="P33" s="10" t="inlineStr">
        <is>
          <t>sì/no</t>
        </is>
      </c>
      <c r="Q33" s="21">
        <f>IF($A33="","",$A33&amp;"|"&amp;$C33)</f>
        <v/>
      </c>
      <c r="R33" s="21">
        <f>IF($A33="","",$A33&amp;"|"&amp;$C33&amp;"|"&amp;$D33)</f>
        <v/>
      </c>
      <c r="S33" s="21">
        <f>IF($A33="","",IFERROR(INDEX(Offerte!$D$2:$D$200,MATCH($Q33,Offerte!$L$2:$L$200,0)),0))</f>
        <v/>
      </c>
      <c r="T33" s="21">
        <f>IF($A33="","",IFERROR(INDEX(Offerte!$G$2:$G$200,MATCH($Q33,Offerte!$L$2:$L$200,0)),"NO"))</f>
        <v/>
      </c>
    </row>
    <row r="34">
      <c r="A34" s="10">
        <f>IF(Offerte!$A2="","",Offerte!$A2)</f>
        <v/>
      </c>
      <c r="B34" s="10">
        <f>IF(Offerte!$A2="","",Offerte!$B2)</f>
        <v/>
      </c>
      <c r="C34" s="10">
        <f>IF(Offerte!$A2="","",Offerte!$C2)</f>
        <v/>
      </c>
      <c r="D34" s="10" t="inlineStr">
        <is>
          <t>G.4.1</t>
        </is>
      </c>
      <c r="E34" s="10" t="inlineStr">
        <is>
          <t>G</t>
        </is>
      </c>
      <c r="F34" s="10" t="inlineStr">
        <is>
          <t>D</t>
        </is>
      </c>
      <c r="G34" s="10" t="inlineStr">
        <is>
          <t>discretionary</t>
        </is>
      </c>
      <c r="H34" s="10" t="n">
        <v>2</v>
      </c>
      <c r="I34" s="10" t="inlineStr">
        <is>
          <t>Qualità del piano di formazione del personale</t>
        </is>
      </c>
      <c r="J34" s="20" t="n"/>
      <c r="K34" s="20" t="n"/>
      <c r="L34" s="20" t="n"/>
      <c r="M34" s="20" t="n"/>
      <c r="N34" s="21">
        <f>IF($A34="","",MAX(0,MIN(1,IFERROR(VALUE($M34),0))))</f>
        <v/>
      </c>
      <c r="O34" s="21">
        <f>IF($A34="",0,IF(OR($S34&lt;&gt;1,COUNTA($J34:$M34)=0),0,IF(SUMPRODUCT(MAX(($C$5:$C$6173=$C34)*($D$5:$D$6173=$D34)*($S$5:$S$6173=1)*IFERROR($N$5:$N$6173*1,0)))&gt;0,ROUND($H34*($N34/SUMPRODUCT(MAX(($C$5:$C$6173=$C34)*($D$5:$D$6173=$D34)*($S$5:$S$6173=1)*IFERROR($N$5:$N$6173*1,0)))),4),0)))</f>
        <v/>
      </c>
      <c r="P34" s="10" t="inlineStr">
        <is>
          <t>coeff.</t>
        </is>
      </c>
      <c r="Q34" s="21">
        <f>IF($A34="","",$A34&amp;"|"&amp;$C34)</f>
        <v/>
      </c>
      <c r="R34" s="21">
        <f>IF($A34="","",$A34&amp;"|"&amp;$C34&amp;"|"&amp;$D34)</f>
        <v/>
      </c>
      <c r="S34" s="21">
        <f>IF($A34="","",IFERROR(INDEX(Offerte!$D$2:$D$200,MATCH($Q34,Offerte!$L$2:$L$200,0)),0))</f>
        <v/>
      </c>
      <c r="T34" s="21">
        <f>IF($A34="","",IFERROR(INDEX(Offerte!$G$2:$G$200,MATCH($Q34,Offerte!$L$2:$L$200,0)),"NO"))</f>
        <v/>
      </c>
    </row>
    <row r="35">
      <c r="A35" s="10">
        <f>IF(Offerte!$A2="","",Offerte!$A2)</f>
        <v/>
      </c>
      <c r="B35" s="10">
        <f>IF(Offerte!$A2="","",Offerte!$B2)</f>
        <v/>
      </c>
      <c r="C35" s="10">
        <f>IF(Offerte!$A2="","",Offerte!$C2)</f>
        <v/>
      </c>
      <c r="D35" s="10" t="inlineStr">
        <is>
          <t>G.5.1</t>
        </is>
      </c>
      <c r="E35" s="10" t="inlineStr">
        <is>
          <t>G</t>
        </is>
      </c>
      <c r="F35" s="10" t="inlineStr">
        <is>
          <t>T</t>
        </is>
      </c>
      <c r="G35" s="10" t="inlineStr">
        <is>
          <t>tabular</t>
        </is>
      </c>
      <c r="H35" s="10" t="n">
        <v>1</v>
      </c>
      <c r="I35" s="10" t="inlineStr">
        <is>
          <t>Impegno al mantenimento delle garanzie del contratto di secondo livello del gestore uscente</t>
        </is>
      </c>
      <c r="J35" s="20" t="n"/>
      <c r="K35" s="20" t="n"/>
      <c r="L35" s="20" t="n"/>
      <c r="M35" s="20" t="n"/>
      <c r="N35" s="21">
        <f>IF($A35="","",IF(IFERROR(VALUE($M35),0)=1,1,0))</f>
        <v/>
      </c>
      <c r="O35" s="21">
        <f>IF($A35="",0,IF(OR($S35&lt;&gt;1,COUNTA($J35:$M35)=0),0,IF($N35=1,$H35,0)))</f>
        <v/>
      </c>
      <c r="P35" s="10" t="inlineStr">
        <is>
          <t>sì/no</t>
        </is>
      </c>
      <c r="Q35" s="21">
        <f>IF($A35="","",$A35&amp;"|"&amp;$C35)</f>
        <v/>
      </c>
      <c r="R35" s="21">
        <f>IF($A35="","",$A35&amp;"|"&amp;$C35&amp;"|"&amp;$D35)</f>
        <v/>
      </c>
      <c r="S35" s="21">
        <f>IF($A35="","",IFERROR(INDEX(Offerte!$D$2:$D$200,MATCH($Q35,Offerte!$L$2:$L$200,0)),0))</f>
        <v/>
      </c>
      <c r="T35" s="21">
        <f>IF($A35="","",IFERROR(INDEX(Offerte!$G$2:$G$200,MATCH($Q35,Offerte!$L$2:$L$200,0)),"NO"))</f>
        <v/>
      </c>
    </row>
    <row r="36">
      <c r="A36" s="10">
        <f>IF(Offerte!$A3="","",Offerte!$A3)</f>
        <v/>
      </c>
      <c r="B36" s="10">
        <f>IF(Offerte!$A3="","",Offerte!$B3)</f>
        <v/>
      </c>
      <c r="C36" s="10">
        <f>IF(Offerte!$A3="","",Offerte!$C3)</f>
        <v/>
      </c>
      <c r="D36" s="10" t="inlineStr">
        <is>
          <t>A.1.1</t>
        </is>
      </c>
      <c r="E36" s="10" t="inlineStr">
        <is>
          <t>A</t>
        </is>
      </c>
      <c r="F36" s="10" t="inlineStr">
        <is>
          <t>Q</t>
        </is>
      </c>
      <c r="G36" s="10" t="inlineStr">
        <is>
          <t>higher</t>
        </is>
      </c>
      <c r="H36" s="10" t="n">
        <v>3</v>
      </c>
      <c r="I36" s="10" t="inlineStr">
        <is>
          <t>Tasso aggiuntivo di corse controllate</t>
        </is>
      </c>
      <c r="J36" s="20" t="n"/>
      <c r="K36" s="20" t="n"/>
      <c r="L36" s="20" t="n"/>
      <c r="M36" s="20" t="n"/>
      <c r="N36" s="21">
        <f>IF($A36="","",IFERROR(VALUE($K36)/VALUE($L36)*100,IFERROR(VALUE($J36),0)))</f>
        <v/>
      </c>
      <c r="O36" s="21">
        <f>IF($A36="",0,IF(OR($S36&lt;&gt;1,COUNTA($J36:$M36)=0),0,IF(SUMPRODUCT(MAX(($C$5:$C$6173=$C36)*($D$5:$D$6173=$D36)*($S$5:$S$6173=1)*IFERROR($N$5:$N$6173*1,0)))&gt;0,ROUND($H36*($N36/SUMPRODUCT(MAX(($C$5:$C$6173=$C36)*($D$5:$D$6173=$D36)*($S$5:$S$6173=1)*IFERROR($N$5:$N$6173*1,0)))),4),0)))</f>
        <v/>
      </c>
      <c r="P36" s="10" t="inlineStr">
        <is>
          <t>Corse controllate annue / Corse programmate annue</t>
        </is>
      </c>
      <c r="Q36" s="21">
        <f>IF($A36="","",$A36&amp;"|"&amp;$C36)</f>
        <v/>
      </c>
      <c r="R36" s="21">
        <f>IF($A36="","",$A36&amp;"|"&amp;$C36&amp;"|"&amp;$D36)</f>
        <v/>
      </c>
      <c r="S36" s="21">
        <f>IF($A36="","",IFERROR(INDEX(Offerte!$D$2:$D$200,MATCH($Q36,Offerte!$L$2:$L$200,0)),0))</f>
        <v/>
      </c>
      <c r="T36" s="21">
        <f>IF($A36="","",IFERROR(INDEX(Offerte!$G$2:$G$200,MATCH($Q36,Offerte!$L$2:$L$200,0)),"NO"))</f>
        <v/>
      </c>
    </row>
    <row r="37">
      <c r="A37" s="10">
        <f>IF(Offerte!$A3="","",Offerte!$A3)</f>
        <v/>
      </c>
      <c r="B37" s="10">
        <f>IF(Offerte!$A3="","",Offerte!$B3)</f>
        <v/>
      </c>
      <c r="C37" s="10">
        <f>IF(Offerte!$A3="","",Offerte!$C3)</f>
        <v/>
      </c>
      <c r="D37" s="10" t="inlineStr">
        <is>
          <t>A.1.2</t>
        </is>
      </c>
      <c r="E37" s="10" t="inlineStr">
        <is>
          <t>A</t>
        </is>
      </c>
      <c r="F37" s="10" t="inlineStr">
        <is>
          <t>Q</t>
        </is>
      </c>
      <c r="G37" s="10" t="inlineStr">
        <is>
          <t>higher</t>
        </is>
      </c>
      <c r="H37" s="10" t="n">
        <v>4</v>
      </c>
      <c r="I37" s="10" t="inlineStr">
        <is>
          <t>Numero aggiuntivo di passeggeri controllati</t>
        </is>
      </c>
      <c r="J37" s="20" t="n"/>
      <c r="K37" s="20" t="n"/>
      <c r="L37" s="20" t="n"/>
      <c r="M37" s="20" t="n"/>
      <c r="N37" s="21">
        <f>IF($A37="","",IFERROR(VALUE($J37),0))</f>
        <v/>
      </c>
      <c r="O37" s="21">
        <f>IF($A37="",0,IF(OR($S37&lt;&gt;1,COUNTA($J37:$M37)=0),0,IF(SUMPRODUCT(MAX(($C$5:$C$6173=$C37)*($D$5:$D$6173=$D37)*($S$5:$S$6173=1)*IFERROR($N$5:$N$6173*1,0)))&gt;0,ROUND($H37*($N37/SUMPRODUCT(MAX(($C$5:$C$6173=$C37)*($D$5:$D$6173=$D37)*($S$5:$S$6173=1)*IFERROR($N$5:$N$6173*1,0)))),4),0)))</f>
        <v/>
      </c>
      <c r="P37" s="10" t="inlineStr">
        <is>
          <t>passeggeri/anno</t>
        </is>
      </c>
      <c r="Q37" s="21">
        <f>IF($A37="","",$A37&amp;"|"&amp;$C37)</f>
        <v/>
      </c>
      <c r="R37" s="21">
        <f>IF($A37="","",$A37&amp;"|"&amp;$C37&amp;"|"&amp;$D37)</f>
        <v/>
      </c>
      <c r="S37" s="21">
        <f>IF($A37="","",IFERROR(INDEX(Offerte!$D$2:$D$200,MATCH($Q37,Offerte!$L$2:$L$200,0)),0))</f>
        <v/>
      </c>
      <c r="T37" s="21">
        <f>IF($A37="","",IFERROR(INDEX(Offerte!$G$2:$G$200,MATCH($Q37,Offerte!$L$2:$L$200,0)),"NO"))</f>
        <v/>
      </c>
    </row>
    <row r="38">
      <c r="A38" s="10">
        <f>IF(Offerte!$A3="","",Offerte!$A3)</f>
        <v/>
      </c>
      <c r="B38" s="10">
        <f>IF(Offerte!$A3="","",Offerte!$B3)</f>
        <v/>
      </c>
      <c r="C38" s="10">
        <f>IF(Offerte!$A3="","",Offerte!$C3)</f>
        <v/>
      </c>
      <c r="D38" s="10" t="inlineStr">
        <is>
          <t>B.1.1</t>
        </is>
      </c>
      <c r="E38" s="10" t="inlineStr">
        <is>
          <t>B</t>
        </is>
      </c>
      <c r="F38" s="10" t="inlineStr">
        <is>
          <t>Q</t>
        </is>
      </c>
      <c r="G38" s="10" t="inlineStr">
        <is>
          <t>higher</t>
        </is>
      </c>
      <c r="H38" s="10" t="n">
        <v>3</v>
      </c>
      <c r="I38" s="10" t="inlineStr">
        <is>
          <t>Incremento dei posti offerti nelle fasce di punta</t>
        </is>
      </c>
      <c r="J38" s="20" t="n"/>
      <c r="K38" s="20" t="n"/>
      <c r="L38" s="20" t="n"/>
      <c r="M38" s="20" t="n"/>
      <c r="N38" s="21">
        <f>IF($A38="","",IFERROR(VALUE($J38),0))</f>
        <v/>
      </c>
      <c r="O38" s="21">
        <f>IF($A38="",0,IF(OR($S38&lt;&gt;1,COUNTA($J38:$M38)=0),0,IF(SUMPRODUCT(MAX(($C$5:$C$6173=$C38)*($D$5:$D$6173=$D38)*($S$5:$S$6173=1)*IFERROR($N$5:$N$6173*1,0)))&gt;0,ROUND($H38*($N38/SUMPRODUCT(MAX(($C$5:$C$6173=$C38)*($D$5:$D$6173=$D38)*($S$5:$S$6173=1)*IFERROR($N$5:$N$6173*1,0)))),4),0)))</f>
        <v/>
      </c>
      <c r="P38" s="10" t="inlineStr">
        <is>
          <t>posti*km</t>
        </is>
      </c>
      <c r="Q38" s="21">
        <f>IF($A38="","",$A38&amp;"|"&amp;$C38)</f>
        <v/>
      </c>
      <c r="R38" s="21">
        <f>IF($A38="","",$A38&amp;"|"&amp;$C38&amp;"|"&amp;$D38)</f>
        <v/>
      </c>
      <c r="S38" s="21">
        <f>IF($A38="","",IFERROR(INDEX(Offerte!$D$2:$D$200,MATCH($Q38,Offerte!$L$2:$L$200,0)),0))</f>
        <v/>
      </c>
      <c r="T38" s="21">
        <f>IF($A38="","",IFERROR(INDEX(Offerte!$G$2:$G$200,MATCH($Q38,Offerte!$L$2:$L$200,0)),"NO"))</f>
        <v/>
      </c>
    </row>
    <row r="39">
      <c r="A39" s="10">
        <f>IF(Offerte!$A3="","",Offerte!$A3)</f>
        <v/>
      </c>
      <c r="B39" s="10">
        <f>IF(Offerte!$A3="","",Offerte!$B3)</f>
        <v/>
      </c>
      <c r="C39" s="10">
        <f>IF(Offerte!$A3="","",Offerte!$C3)</f>
        <v/>
      </c>
      <c r="D39" s="10" t="inlineStr">
        <is>
          <t>B.2.1</t>
        </is>
      </c>
      <c r="E39" s="10" t="inlineStr">
        <is>
          <t>B</t>
        </is>
      </c>
      <c r="F39" s="10" t="inlineStr">
        <is>
          <t>Q</t>
        </is>
      </c>
      <c r="G39" s="10" t="inlineStr">
        <is>
          <t>higher</t>
        </is>
      </c>
      <c r="H39" s="10" t="n">
        <v>4</v>
      </c>
      <c r="I39" s="10" t="inlineStr">
        <is>
          <t>Corse aggiuntive nell'arco giornaliero base</t>
        </is>
      </c>
      <c r="J39" s="20" t="n"/>
      <c r="K39" s="20" t="n"/>
      <c r="L39" s="20" t="n"/>
      <c r="M39" s="20" t="n"/>
      <c r="N39" s="21">
        <f>IF($A39="","",IFERROR(VALUE($J39),0))</f>
        <v/>
      </c>
      <c r="O39" s="21">
        <f>IF($A39="",0,IF(OR($S39&lt;&gt;1,COUNTA($J39:$M39)=0),0,IF(SUMPRODUCT(MAX(($C$5:$C$6173=$C39)*($D$5:$D$6173=$D39)*($S$5:$S$6173=1)*IFERROR($N$5:$N$6173*1,0)))&gt;0,ROUND($H39*($N39/SUMPRODUCT(MAX(($C$5:$C$6173=$C39)*($D$5:$D$6173=$D39)*($S$5:$S$6173=1)*IFERROR($N$5:$N$6173*1,0)))),4),0)))</f>
        <v/>
      </c>
      <c r="P39" s="10" t="inlineStr">
        <is>
          <t>corse</t>
        </is>
      </c>
      <c r="Q39" s="21">
        <f>IF($A39="","",$A39&amp;"|"&amp;$C39)</f>
        <v/>
      </c>
      <c r="R39" s="21">
        <f>IF($A39="","",$A39&amp;"|"&amp;$C39&amp;"|"&amp;$D39)</f>
        <v/>
      </c>
      <c r="S39" s="21">
        <f>IF($A39="","",IFERROR(INDEX(Offerte!$D$2:$D$200,MATCH($Q39,Offerte!$L$2:$L$200,0)),0))</f>
        <v/>
      </c>
      <c r="T39" s="21">
        <f>IF($A39="","",IFERROR(INDEX(Offerte!$G$2:$G$200,MATCH($Q39,Offerte!$L$2:$L$200,0)),"NO"))</f>
        <v/>
      </c>
    </row>
    <row r="40">
      <c r="A40" s="10">
        <f>IF(Offerte!$A3="","",Offerte!$A3)</f>
        <v/>
      </c>
      <c r="B40" s="10">
        <f>IF(Offerte!$A3="","",Offerte!$B3)</f>
        <v/>
      </c>
      <c r="C40" s="10">
        <f>IF(Offerte!$A3="","",Offerte!$C3)</f>
        <v/>
      </c>
      <c r="D40" s="10" t="inlineStr">
        <is>
          <t>B.3.1</t>
        </is>
      </c>
      <c r="E40" s="10" t="inlineStr">
        <is>
          <t>B</t>
        </is>
      </c>
      <c r="F40" s="10" t="inlineStr">
        <is>
          <t>Q</t>
        </is>
      </c>
      <c r="G40" s="10" t="inlineStr">
        <is>
          <t>higher</t>
        </is>
      </c>
      <c r="H40" s="10" t="n">
        <v>2</v>
      </c>
      <c r="I40" s="10" t="inlineStr">
        <is>
          <t>Numero di corse aggiuntive per allungamento dell'arco di servizio giornaliero nelle fasce serali</t>
        </is>
      </c>
      <c r="J40" s="20" t="n"/>
      <c r="K40" s="20" t="n"/>
      <c r="L40" s="20" t="n"/>
      <c r="M40" s="20" t="n"/>
      <c r="N40" s="21">
        <f>IF($A40="","",IFERROR(VALUE($J40),0))</f>
        <v/>
      </c>
      <c r="O40" s="21">
        <f>IF($A40="",0,IF(OR($S40&lt;&gt;1,COUNTA($J40:$M40)=0),0,IF(SUMPRODUCT(MAX(($C$5:$C$6173=$C40)*($D$5:$D$6173=$D40)*($S$5:$S$6173=1)*IFERROR($N$5:$N$6173*1,0)))&gt;0,ROUND($H40*($N40/SUMPRODUCT(MAX(($C$5:$C$6173=$C40)*($D$5:$D$6173=$D40)*($S$5:$S$6173=1)*IFERROR($N$5:$N$6173*1,0)))),4),0)))</f>
        <v/>
      </c>
      <c r="P40" s="10" t="inlineStr">
        <is>
          <t>corse</t>
        </is>
      </c>
      <c r="Q40" s="21">
        <f>IF($A40="","",$A40&amp;"|"&amp;$C40)</f>
        <v/>
      </c>
      <c r="R40" s="21">
        <f>IF($A40="","",$A40&amp;"|"&amp;$C40&amp;"|"&amp;$D40)</f>
        <v/>
      </c>
      <c r="S40" s="21">
        <f>IF($A40="","",IFERROR(INDEX(Offerte!$D$2:$D$200,MATCH($Q40,Offerte!$L$2:$L$200,0)),0))</f>
        <v/>
      </c>
      <c r="T40" s="21">
        <f>IF($A40="","",IFERROR(INDEX(Offerte!$G$2:$G$200,MATCH($Q40,Offerte!$L$2:$L$200,0)),"NO"))</f>
        <v/>
      </c>
    </row>
    <row r="41">
      <c r="A41" s="10">
        <f>IF(Offerte!$A3="","",Offerte!$A3)</f>
        <v/>
      </c>
      <c r="B41" s="10">
        <f>IF(Offerte!$A3="","",Offerte!$B3)</f>
        <v/>
      </c>
      <c r="C41" s="10">
        <f>IF(Offerte!$A3="","",Offerte!$C3)</f>
        <v/>
      </c>
      <c r="D41" s="10" t="inlineStr">
        <is>
          <t>B.4.1</t>
        </is>
      </c>
      <c r="E41" s="10" t="inlineStr">
        <is>
          <t>B</t>
        </is>
      </c>
      <c r="F41" s="10" t="inlineStr">
        <is>
          <t>Q</t>
        </is>
      </c>
      <c r="G41" s="10" t="inlineStr">
        <is>
          <t>higher</t>
        </is>
      </c>
      <c r="H41" s="10" t="n">
        <v>3</v>
      </c>
      <c r="I41" s="10" t="inlineStr">
        <is>
          <t>Percorrenze aggiuntive offerte nel Programma d'esercizio delle prime due fasi attuative</t>
        </is>
      </c>
      <c r="J41" s="20" t="n"/>
      <c r="K41" s="20" t="n"/>
      <c r="L41" s="20" t="n"/>
      <c r="M41" s="20" t="n"/>
      <c r="N41" s="21">
        <f>IF($A41="","",IFERROR(VALUE($J41),0))</f>
        <v/>
      </c>
      <c r="O41" s="21">
        <f>IF($A41="",0,IF(OR($S41&lt;&gt;1,COUNTA($J41:$M41)=0),0,IF(SUMPRODUCT(MAX(($C$5:$C$6173=$C41)*($D$5:$D$6173=$D41)*($S$5:$S$6173=1)*IFERROR($N$5:$N$6173*1,0)))&gt;0,ROUND($H41*($N41/SUMPRODUCT(MAX(($C$5:$C$6173=$C41)*($D$5:$D$6173=$D41)*($S$5:$S$6173=1)*IFERROR($N$5:$N$6173*1,0)))),4),0)))</f>
        <v/>
      </c>
      <c r="P41" s="10" t="inlineStr">
        <is>
          <t>vett*km</t>
        </is>
      </c>
      <c r="Q41" s="21">
        <f>IF($A41="","",$A41&amp;"|"&amp;$C41)</f>
        <v/>
      </c>
      <c r="R41" s="21">
        <f>IF($A41="","",$A41&amp;"|"&amp;$C41&amp;"|"&amp;$D41)</f>
        <v/>
      </c>
      <c r="S41" s="21">
        <f>IF($A41="","",IFERROR(INDEX(Offerte!$D$2:$D$200,MATCH($Q41,Offerte!$L$2:$L$200,0)),0))</f>
        <v/>
      </c>
      <c r="T41" s="21">
        <f>IF($A41="","",IFERROR(INDEX(Offerte!$G$2:$G$200,MATCH($Q41,Offerte!$L$2:$L$200,0)),"NO"))</f>
        <v/>
      </c>
    </row>
    <row r="42">
      <c r="A42" s="10">
        <f>IF(Offerte!$A3="","",Offerte!$A3)</f>
        <v/>
      </c>
      <c r="B42" s="10">
        <f>IF(Offerte!$A3="","",Offerte!$B3)</f>
        <v/>
      </c>
      <c r="C42" s="10">
        <f>IF(Offerte!$A3="","",Offerte!$C3)</f>
        <v/>
      </c>
      <c r="D42" s="10" t="inlineStr">
        <is>
          <t>B.5.1</t>
        </is>
      </c>
      <c r="E42" s="10" t="inlineStr">
        <is>
          <t>B</t>
        </is>
      </c>
      <c r="F42" s="10" t="inlineStr">
        <is>
          <t>D</t>
        </is>
      </c>
      <c r="G42" s="10" t="inlineStr">
        <is>
          <t>discretionary</t>
        </is>
      </c>
      <c r="H42" s="10" t="n">
        <v>2</v>
      </c>
      <c r="I42" s="10" t="inlineStr">
        <is>
          <t>Efficacia del progetto di servizi complementari DRT</t>
        </is>
      </c>
      <c r="J42" s="20" t="n"/>
      <c r="K42" s="20" t="n"/>
      <c r="L42" s="20" t="n"/>
      <c r="M42" s="20" t="n"/>
      <c r="N42" s="21">
        <f>IF($A42="","",MAX(0,MIN(1,IFERROR(VALUE($M42),0))))</f>
        <v/>
      </c>
      <c r="O42" s="21">
        <f>IF($A42="",0,IF(OR($S42&lt;&gt;1,COUNTA($J42:$M42)=0),0,IF(SUMPRODUCT(MAX(($C$5:$C$6173=$C42)*($D$5:$D$6173=$D42)*($S$5:$S$6173=1)*IFERROR($N$5:$N$6173*1,0)))&gt;0,ROUND($H42*($N42/SUMPRODUCT(MAX(($C$5:$C$6173=$C42)*($D$5:$D$6173=$D42)*($S$5:$S$6173=1)*IFERROR($N$5:$N$6173*1,0)))),4),0)))</f>
        <v/>
      </c>
      <c r="P42" s="10" t="inlineStr">
        <is>
          <t>coeff.</t>
        </is>
      </c>
      <c r="Q42" s="21">
        <f>IF($A42="","",$A42&amp;"|"&amp;$C42)</f>
        <v/>
      </c>
      <c r="R42" s="21">
        <f>IF($A42="","",$A42&amp;"|"&amp;$C42&amp;"|"&amp;$D42)</f>
        <v/>
      </c>
      <c r="S42" s="21">
        <f>IF($A42="","",IFERROR(INDEX(Offerte!$D$2:$D$200,MATCH($Q42,Offerte!$L$2:$L$200,0)),0))</f>
        <v/>
      </c>
      <c r="T42" s="21">
        <f>IF($A42="","",IFERROR(INDEX(Offerte!$G$2:$G$200,MATCH($Q42,Offerte!$L$2:$L$200,0)),"NO"))</f>
        <v/>
      </c>
    </row>
    <row r="43">
      <c r="A43" s="10">
        <f>IF(Offerte!$A3="","",Offerte!$A3)</f>
        <v/>
      </c>
      <c r="B43" s="10">
        <f>IF(Offerte!$A3="","",Offerte!$B3)</f>
        <v/>
      </c>
      <c r="C43" s="10">
        <f>IF(Offerte!$A3="","",Offerte!$C3)</f>
        <v/>
      </c>
      <c r="D43" s="10" t="inlineStr">
        <is>
          <t>C.1.1</t>
        </is>
      </c>
      <c r="E43" s="10" t="inlineStr">
        <is>
          <t>C</t>
        </is>
      </c>
      <c r="F43" s="10" t="inlineStr">
        <is>
          <t>Q</t>
        </is>
      </c>
      <c r="G43" s="10" t="inlineStr">
        <is>
          <t>higher</t>
        </is>
      </c>
      <c r="H43" s="10" t="n">
        <v>2</v>
      </c>
      <c r="I43" s="10" t="inlineStr">
        <is>
          <t>Tasso di copertura del servizio con telecamere BSD</t>
        </is>
      </c>
      <c r="J43" s="20" t="n"/>
      <c r="K43" s="20" t="n"/>
      <c r="L43" s="20" t="n"/>
      <c r="M43" s="20" t="n"/>
      <c r="N43" s="21">
        <f>IF($A43="","",IFERROR(VALUE($K43)/VALUE($L43),IFERROR(VALUE($J43),0)))</f>
        <v/>
      </c>
      <c r="O43" s="21">
        <f>IF($A43="",0,IF(OR($S43&lt;&gt;1,COUNTA($J43:$M43)=0),0,IF(SUMPRODUCT(MAX(($C$5:$C$6173=$C43)*($D$5:$D$6173=$D43)*($S$5:$S$6173=1)*IFERROR($N$5:$N$6173*1,0)))&gt;0,ROUND($H43*($N43/SUMPRODUCT(MAX(($C$5:$C$6173=$C43)*($D$5:$D$6173=$D43)*($S$5:$S$6173=1)*IFERROR($N$5:$N$6173*1,0)))),4),0)))</f>
        <v/>
      </c>
      <c r="P43" s="10" t="inlineStr">
        <is>
          <t>Autobus attrezzati con telecamere BSD / Autobus totali in offerta, incluse scorte</t>
        </is>
      </c>
      <c r="Q43" s="21">
        <f>IF($A43="","",$A43&amp;"|"&amp;$C43)</f>
        <v/>
      </c>
      <c r="R43" s="21">
        <f>IF($A43="","",$A43&amp;"|"&amp;$C43&amp;"|"&amp;$D43)</f>
        <v/>
      </c>
      <c r="S43" s="21">
        <f>IF($A43="","",IFERROR(INDEX(Offerte!$D$2:$D$200,MATCH($Q43,Offerte!$L$2:$L$200,0)),0))</f>
        <v/>
      </c>
      <c r="T43" s="21">
        <f>IF($A43="","",IFERROR(INDEX(Offerte!$G$2:$G$200,MATCH($Q43,Offerte!$L$2:$L$200,0)),"NO"))</f>
        <v/>
      </c>
    </row>
    <row r="44">
      <c r="A44" s="10">
        <f>IF(Offerte!$A3="","",Offerte!$A3)</f>
        <v/>
      </c>
      <c r="B44" s="10">
        <f>IF(Offerte!$A3="","",Offerte!$B3)</f>
        <v/>
      </c>
      <c r="C44" s="10">
        <f>IF(Offerte!$A3="","",Offerte!$C3)</f>
        <v/>
      </c>
      <c r="D44" s="10" t="inlineStr">
        <is>
          <t>C.1.2</t>
        </is>
      </c>
      <c r="E44" s="10" t="inlineStr">
        <is>
          <t>C</t>
        </is>
      </c>
      <c r="F44" s="10" t="inlineStr">
        <is>
          <t>Q</t>
        </is>
      </c>
      <c r="G44" s="10" t="inlineStr">
        <is>
          <t>higher</t>
        </is>
      </c>
      <c r="H44" s="10" t="n">
        <v>2</v>
      </c>
      <c r="I44" s="10" t="inlineStr">
        <is>
          <t>Tasso di copertura del servizio con telecamere ADAS</t>
        </is>
      </c>
      <c r="J44" s="20" t="n"/>
      <c r="K44" s="20" t="n"/>
      <c r="L44" s="20" t="n"/>
      <c r="M44" s="20" t="n"/>
      <c r="N44" s="21">
        <f>IF($A44="","",IFERROR(VALUE($K44)/VALUE($L44),IFERROR(VALUE($J44),0)))</f>
        <v/>
      </c>
      <c r="O44" s="21">
        <f>IF($A44="",0,IF(OR($S44&lt;&gt;1,COUNTA($J44:$M44)=0),0,IF(SUMPRODUCT(MAX(($C$5:$C$6173=$C44)*($D$5:$D$6173=$D44)*($S$5:$S$6173=1)*IFERROR($N$5:$N$6173*1,0)))&gt;0,ROUND($H44*($N44/SUMPRODUCT(MAX(($C$5:$C$6173=$C44)*($D$5:$D$6173=$D44)*($S$5:$S$6173=1)*IFERROR($N$5:$N$6173*1,0)))),4),0)))</f>
        <v/>
      </c>
      <c r="P44" s="10" t="inlineStr">
        <is>
          <t>Autobus attrezzati con telecamere ADAS / Autobus totali in offerta, incluse scorte</t>
        </is>
      </c>
      <c r="Q44" s="21">
        <f>IF($A44="","",$A44&amp;"|"&amp;$C44)</f>
        <v/>
      </c>
      <c r="R44" s="21">
        <f>IF($A44="","",$A44&amp;"|"&amp;$C44&amp;"|"&amp;$D44)</f>
        <v/>
      </c>
      <c r="S44" s="21">
        <f>IF($A44="","",IFERROR(INDEX(Offerte!$D$2:$D$200,MATCH($Q44,Offerte!$L$2:$L$200,0)),0))</f>
        <v/>
      </c>
      <c r="T44" s="21">
        <f>IF($A44="","",IFERROR(INDEX(Offerte!$G$2:$G$200,MATCH($Q44,Offerte!$L$2:$L$200,0)),"NO"))</f>
        <v/>
      </c>
    </row>
    <row r="45">
      <c r="A45" s="10">
        <f>IF(Offerte!$A3="","",Offerte!$A3)</f>
        <v/>
      </c>
      <c r="B45" s="10">
        <f>IF(Offerte!$A3="","",Offerte!$B3)</f>
        <v/>
      </c>
      <c r="C45" s="10">
        <f>IF(Offerte!$A3="","",Offerte!$C3)</f>
        <v/>
      </c>
      <c r="D45" s="10" t="inlineStr">
        <is>
          <t>C.2.1</t>
        </is>
      </c>
      <c r="E45" s="10" t="inlineStr">
        <is>
          <t>C</t>
        </is>
      </c>
      <c r="F45" s="10" t="inlineStr">
        <is>
          <t>Q</t>
        </is>
      </c>
      <c r="G45" s="10" t="inlineStr">
        <is>
          <t>higher</t>
        </is>
      </c>
      <c r="H45" s="10" t="n">
        <v>3</v>
      </c>
      <c r="I45" s="10" t="inlineStr">
        <is>
          <t>Tasso di copertura del servizio con telecamere di bordo di videosorveglianza</t>
        </is>
      </c>
      <c r="J45" s="20" t="n"/>
      <c r="K45" s="20" t="n"/>
      <c r="L45" s="20" t="n"/>
      <c r="M45" s="20" t="n"/>
      <c r="N45" s="21">
        <f>IF($A45="","",IFERROR(VALUE($K45)/VALUE($L45),IFERROR(VALUE($J45),0)))</f>
        <v/>
      </c>
      <c r="O45" s="21">
        <f>IF($A45="",0,IF(OR($S45&lt;&gt;1,COUNTA($J45:$M45)=0),0,IF(SUMPRODUCT(MAX(($C$5:$C$6173=$C45)*($D$5:$D$6173=$D45)*($S$5:$S$6173=1)*IFERROR($N$5:$N$6173*1,0)))&gt;0,ROUND($H45*($N45/SUMPRODUCT(MAX(($C$5:$C$6173=$C45)*($D$5:$D$6173=$D45)*($S$5:$S$6173=1)*IFERROR($N$5:$N$6173*1,0)))),4),0)))</f>
        <v/>
      </c>
      <c r="P45" s="10" t="inlineStr">
        <is>
          <t>Autobus attrezzati con videosorveglianza / Autobus totali in offerta, incluse scorte</t>
        </is>
      </c>
      <c r="Q45" s="21">
        <f>IF($A45="","",$A45&amp;"|"&amp;$C45)</f>
        <v/>
      </c>
      <c r="R45" s="21">
        <f>IF($A45="","",$A45&amp;"|"&amp;$C45&amp;"|"&amp;$D45)</f>
        <v/>
      </c>
      <c r="S45" s="21">
        <f>IF($A45="","",IFERROR(INDEX(Offerte!$D$2:$D$200,MATCH($Q45,Offerte!$L$2:$L$200,0)),0))</f>
        <v/>
      </c>
      <c r="T45" s="21">
        <f>IF($A45="","",IFERROR(INDEX(Offerte!$G$2:$G$200,MATCH($Q45,Offerte!$L$2:$L$200,0)),"NO"))</f>
        <v/>
      </c>
    </row>
    <row r="46">
      <c r="A46" s="10">
        <f>IF(Offerte!$A3="","",Offerte!$A3)</f>
        <v/>
      </c>
      <c r="B46" s="10">
        <f>IF(Offerte!$A3="","",Offerte!$B3)</f>
        <v/>
      </c>
      <c r="C46" s="10">
        <f>IF(Offerte!$A3="","",Offerte!$C3)</f>
        <v/>
      </c>
      <c r="D46" s="10" t="inlineStr">
        <is>
          <t>C.2.2</t>
        </is>
      </c>
      <c r="E46" s="10" t="inlineStr">
        <is>
          <t>C</t>
        </is>
      </c>
      <c r="F46" s="10" t="inlineStr">
        <is>
          <t>T</t>
        </is>
      </c>
      <c r="G46" s="10" t="inlineStr">
        <is>
          <t>tabular</t>
        </is>
      </c>
      <c r="H46" s="10" t="n">
        <v>1</v>
      </c>
      <c r="I46" s="10" t="inlineStr">
        <is>
          <t>Software video/audio analisi per situazioni di pericolo</t>
        </is>
      </c>
      <c r="J46" s="20" t="n"/>
      <c r="K46" s="20" t="n"/>
      <c r="L46" s="20" t="n"/>
      <c r="M46" s="20" t="n"/>
      <c r="N46" s="21">
        <f>IF($A46="","",IF(IFERROR(VALUE($M46),0)=1,1,0))</f>
        <v/>
      </c>
      <c r="O46" s="21">
        <f>IF($A46="",0,IF(OR($S46&lt;&gt;1,COUNTA($J46:$M46)=0),0,IF($N46=1,$H46,0)))</f>
        <v/>
      </c>
      <c r="P46" s="10" t="inlineStr">
        <is>
          <t>sì/no</t>
        </is>
      </c>
      <c r="Q46" s="21">
        <f>IF($A46="","",$A46&amp;"|"&amp;$C46)</f>
        <v/>
      </c>
      <c r="R46" s="21">
        <f>IF($A46="","",$A46&amp;"|"&amp;$C46&amp;"|"&amp;$D46)</f>
        <v/>
      </c>
      <c r="S46" s="21">
        <f>IF($A46="","",IFERROR(INDEX(Offerte!$D$2:$D$200,MATCH($Q46,Offerte!$L$2:$L$200,0)),0))</f>
        <v/>
      </c>
      <c r="T46" s="21">
        <f>IF($A46="","",IFERROR(INDEX(Offerte!$G$2:$G$200,MATCH($Q46,Offerte!$L$2:$L$200,0)),"NO"))</f>
        <v/>
      </c>
    </row>
    <row r="47">
      <c r="A47" s="10">
        <f>IF(Offerte!$A3="","",Offerte!$A3)</f>
        <v/>
      </c>
      <c r="B47" s="10">
        <f>IF(Offerte!$A3="","",Offerte!$B3)</f>
        <v/>
      </c>
      <c r="C47" s="10">
        <f>IF(Offerte!$A3="","",Offerte!$C3)</f>
        <v/>
      </c>
      <c r="D47" s="10" t="inlineStr">
        <is>
          <t>C.2.3</t>
        </is>
      </c>
      <c r="E47" s="10" t="inlineStr">
        <is>
          <t>C</t>
        </is>
      </c>
      <c r="F47" s="10" t="inlineStr">
        <is>
          <t>T</t>
        </is>
      </c>
      <c r="G47" s="10" t="inlineStr">
        <is>
          <t>tabular</t>
        </is>
      </c>
      <c r="H47" s="10" t="n">
        <v>1</v>
      </c>
      <c r="I47" s="10" t="inlineStr">
        <is>
          <t>Collegamento con centrale qualificata di pronto intervento</t>
        </is>
      </c>
      <c r="J47" s="20" t="n"/>
      <c r="K47" s="20" t="n"/>
      <c r="L47" s="20" t="n"/>
      <c r="M47" s="20" t="n"/>
      <c r="N47" s="21">
        <f>IF($A47="","",IF(IFERROR(VALUE($M47),0)=1,1,0))</f>
        <v/>
      </c>
      <c r="O47" s="21">
        <f>IF($A47="",0,IF(OR($S47&lt;&gt;1,COUNTA($J47:$M47)=0),0,IF($N47=1,$H47,0)))</f>
        <v/>
      </c>
      <c r="P47" s="10" t="inlineStr">
        <is>
          <t>sì/no</t>
        </is>
      </c>
      <c r="Q47" s="21">
        <f>IF($A47="","",$A47&amp;"|"&amp;$C47)</f>
        <v/>
      </c>
      <c r="R47" s="21">
        <f>IF($A47="","",$A47&amp;"|"&amp;$C47&amp;"|"&amp;$D47)</f>
        <v/>
      </c>
      <c r="S47" s="21">
        <f>IF($A47="","",IFERROR(INDEX(Offerte!$D$2:$D$200,MATCH($Q47,Offerte!$L$2:$L$200,0)),0))</f>
        <v/>
      </c>
      <c r="T47" s="21">
        <f>IF($A47="","",IFERROR(INDEX(Offerte!$G$2:$G$200,MATCH($Q47,Offerte!$L$2:$L$200,0)),"NO"))</f>
        <v/>
      </c>
    </row>
    <row r="48">
      <c r="A48" s="10">
        <f>IF(Offerte!$A3="","",Offerte!$A3)</f>
        <v/>
      </c>
      <c r="B48" s="10">
        <f>IF(Offerte!$A3="","",Offerte!$B3)</f>
        <v/>
      </c>
      <c r="C48" s="10">
        <f>IF(Offerte!$A3="","",Offerte!$C3)</f>
        <v/>
      </c>
      <c r="D48" s="10" t="inlineStr">
        <is>
          <t>C.2.4</t>
        </is>
      </c>
      <c r="E48" s="10" t="inlineStr">
        <is>
          <t>C</t>
        </is>
      </c>
      <c r="F48" s="10" t="inlineStr">
        <is>
          <t>Q</t>
        </is>
      </c>
      <c r="G48" s="10" t="inlineStr">
        <is>
          <t>higher</t>
        </is>
      </c>
      <c r="H48" s="10" t="n">
        <v>1</v>
      </c>
      <c r="I48" s="10" t="inlineStr">
        <is>
          <t>Tasso di copertura del servizio con dispositivi per la chiamata di emergenza del conducente</t>
        </is>
      </c>
      <c r="J48" s="20" t="n"/>
      <c r="K48" s="20" t="n"/>
      <c r="L48" s="20" t="n"/>
      <c r="M48" s="20" t="n"/>
      <c r="N48" s="21">
        <f>IF($A48="","",IFERROR(VALUE($K48)/VALUE($L48),IFERROR(VALUE($J48),0)))</f>
        <v/>
      </c>
      <c r="O48" s="21">
        <f>IF($A48="",0,IF(OR($S48&lt;&gt;1,COUNTA($J48:$M48)=0),0,IF(SUMPRODUCT(MAX(($C$5:$C$6173=$C48)*($D$5:$D$6173=$D48)*($S$5:$S$6173=1)*IFERROR($N$5:$N$6173*1,0)))&gt;0,ROUND($H48*($N48/SUMPRODUCT(MAX(($C$5:$C$6173=$C48)*($D$5:$D$6173=$D48)*($S$5:$S$6173=1)*IFERROR($N$5:$N$6173*1,0)))),4),0)))</f>
        <v/>
      </c>
      <c r="P48" s="10" t="inlineStr">
        <is>
          <t>Autobus attrezzati con chiamata di emergenza / Autobus totali in offerta, incluse scorte</t>
        </is>
      </c>
      <c r="Q48" s="21">
        <f>IF($A48="","",$A48&amp;"|"&amp;$C48)</f>
        <v/>
      </c>
      <c r="R48" s="21">
        <f>IF($A48="","",$A48&amp;"|"&amp;$C48&amp;"|"&amp;$D48)</f>
        <v/>
      </c>
      <c r="S48" s="21">
        <f>IF($A48="","",IFERROR(INDEX(Offerte!$D$2:$D$200,MATCH($Q48,Offerte!$L$2:$L$200,0)),0))</f>
        <v/>
      </c>
      <c r="T48" s="21">
        <f>IF($A48="","",IFERROR(INDEX(Offerte!$G$2:$G$200,MATCH($Q48,Offerte!$L$2:$L$200,0)),"NO"))</f>
        <v/>
      </c>
    </row>
    <row r="49">
      <c r="A49" s="10">
        <f>IF(Offerte!$A3="","",Offerte!$A3)</f>
        <v/>
      </c>
      <c r="B49" s="10">
        <f>IF(Offerte!$A3="","",Offerte!$B3)</f>
        <v/>
      </c>
      <c r="C49" s="10">
        <f>IF(Offerte!$A3="","",Offerte!$C3)</f>
        <v/>
      </c>
      <c r="D49" s="10" t="inlineStr">
        <is>
          <t>C.3.1</t>
        </is>
      </c>
      <c r="E49" s="10" t="inlineStr">
        <is>
          <t>C</t>
        </is>
      </c>
      <c r="F49" s="10" t="inlineStr">
        <is>
          <t>Q</t>
        </is>
      </c>
      <c r="G49" s="10" t="inlineStr">
        <is>
          <t>higher</t>
        </is>
      </c>
      <c r="H49" s="10" t="n">
        <v>2</v>
      </c>
      <c r="I49" s="10" t="inlineStr">
        <is>
          <t>Tasso di copertura del servizio con dispositivi di informazione dinamica a bordo mezzo</t>
        </is>
      </c>
      <c r="J49" s="20" t="n"/>
      <c r="K49" s="20" t="n"/>
      <c r="L49" s="20" t="n"/>
      <c r="M49" s="20" t="n"/>
      <c r="N49" s="21">
        <f>IF($A49="","",IFERROR(VALUE($K49)/VALUE($L49),IFERROR(VALUE($J49),0)))</f>
        <v/>
      </c>
      <c r="O49" s="21">
        <f>IF($A49="",0,IF(OR($S49&lt;&gt;1,COUNTA($J49:$M49)=0),0,IF(SUMPRODUCT(MAX(($C$5:$C$6173=$C49)*($D$5:$D$6173=$D49)*($S$5:$S$6173=1)*IFERROR($N$5:$N$6173*1,0)))&gt;0,ROUND($H49*($N49/SUMPRODUCT(MAX(($C$5:$C$6173=$C49)*($D$5:$D$6173=$D49)*($S$5:$S$6173=1)*IFERROR($N$5:$N$6173*1,0)))),4),0)))</f>
        <v/>
      </c>
      <c r="P49" s="10" t="inlineStr">
        <is>
          <t>Autobus con monitor e indicatori vocali / Autobus totali in offerta, incluse scorte</t>
        </is>
      </c>
      <c r="Q49" s="21">
        <f>IF($A49="","",$A49&amp;"|"&amp;$C49)</f>
        <v/>
      </c>
      <c r="R49" s="21">
        <f>IF($A49="","",$A49&amp;"|"&amp;$C49&amp;"|"&amp;$D49)</f>
        <v/>
      </c>
      <c r="S49" s="21">
        <f>IF($A49="","",IFERROR(INDEX(Offerte!$D$2:$D$200,MATCH($Q49,Offerte!$L$2:$L$200,0)),0))</f>
        <v/>
      </c>
      <c r="T49" s="21">
        <f>IF($A49="","",IFERROR(INDEX(Offerte!$G$2:$G$200,MATCH($Q49,Offerte!$L$2:$L$200,0)),"NO"))</f>
        <v/>
      </c>
    </row>
    <row r="50">
      <c r="A50" s="10">
        <f>IF(Offerte!$A3="","",Offerte!$A3)</f>
        <v/>
      </c>
      <c r="B50" s="10">
        <f>IF(Offerte!$A3="","",Offerte!$B3)</f>
        <v/>
      </c>
      <c r="C50" s="10">
        <f>IF(Offerte!$A3="","",Offerte!$C3)</f>
        <v/>
      </c>
      <c r="D50" s="10" t="inlineStr">
        <is>
          <t>C.3.2</t>
        </is>
      </c>
      <c r="E50" s="10" t="inlineStr">
        <is>
          <t>C</t>
        </is>
      </c>
      <c r="F50" s="10" t="inlineStr">
        <is>
          <t>T</t>
        </is>
      </c>
      <c r="G50" s="10" t="inlineStr">
        <is>
          <t>tabular</t>
        </is>
      </c>
      <c r="H50" s="10" t="n">
        <v>2</v>
      </c>
      <c r="I50" s="10" t="inlineStr">
        <is>
          <t>Informazioni a bordo su coincidenze ai nodi</t>
        </is>
      </c>
      <c r="J50" s="20" t="n"/>
      <c r="K50" s="20" t="n"/>
      <c r="L50" s="20" t="n"/>
      <c r="M50" s="20" t="n"/>
      <c r="N50" s="21">
        <f>IF($A50="","",IF(IFERROR(VALUE($M50),0)=1,1,0))</f>
        <v/>
      </c>
      <c r="O50" s="21">
        <f>IF($A50="",0,IF(OR($S50&lt;&gt;1,COUNTA($J50:$M50)=0),0,IF(AND($N50=1,IFERROR(SUMIFS($N$5:$N$6173,$Q$5:$Q$6173,$Q50,$D$5:$D$6173,"C.3.1"),0)&gt;=0.5),$H50,0)))</f>
        <v/>
      </c>
      <c r="P50" s="10" t="inlineStr">
        <is>
          <t>Dipende da C.3.1 &gt;= 0.5</t>
        </is>
      </c>
      <c r="Q50" s="21">
        <f>IF($A50="","",$A50&amp;"|"&amp;$C50)</f>
        <v/>
      </c>
      <c r="R50" s="21">
        <f>IF($A50="","",$A50&amp;"|"&amp;$C50&amp;"|"&amp;$D50)</f>
        <v/>
      </c>
      <c r="S50" s="21">
        <f>IF($A50="","",IFERROR(INDEX(Offerte!$D$2:$D$200,MATCH($Q50,Offerte!$L$2:$L$200,0)),0))</f>
        <v/>
      </c>
      <c r="T50" s="21">
        <f>IF($A50="","",IFERROR(INDEX(Offerte!$G$2:$G$200,MATCH($Q50,Offerte!$L$2:$L$200,0)),"NO"))</f>
        <v/>
      </c>
    </row>
    <row r="51">
      <c r="A51" s="10">
        <f>IF(Offerte!$A3="","",Offerte!$A3)</f>
        <v/>
      </c>
      <c r="B51" s="10">
        <f>IF(Offerte!$A3="","",Offerte!$B3)</f>
        <v/>
      </c>
      <c r="C51" s="10">
        <f>IF(Offerte!$A3="","",Offerte!$C3)</f>
        <v/>
      </c>
      <c r="D51" s="10" t="inlineStr">
        <is>
          <t>D.1.1</t>
        </is>
      </c>
      <c r="E51" s="10" t="inlineStr">
        <is>
          <t>D</t>
        </is>
      </c>
      <c r="F51" s="10" t="inlineStr">
        <is>
          <t>Q</t>
        </is>
      </c>
      <c r="G51" s="10" t="inlineStr">
        <is>
          <t>higher</t>
        </is>
      </c>
      <c r="H51" s="10" t="n">
        <v>3</v>
      </c>
      <c r="I51" s="10" t="inlineStr">
        <is>
          <t>Installazione di pensiline</t>
        </is>
      </c>
      <c r="J51" s="20" t="n"/>
      <c r="K51" s="20" t="n"/>
      <c r="L51" s="20" t="n"/>
      <c r="M51" s="20" t="n"/>
      <c r="N51" s="21">
        <f>IF($A51="","",IFERROR(VALUE($J51),0))</f>
        <v/>
      </c>
      <c r="O51" s="21">
        <f>IF($A51="",0,IF(OR($S51&lt;&gt;1,COUNTA($J51:$M51)=0),0,IF(SUMPRODUCT(MAX(($C$5:$C$6173=$C51)*($D$5:$D$6173=$D51)*($S$5:$S$6173=1)*IFERROR($N$5:$N$6173*1,0)))&gt;0,ROUND($H51*($N51/SUMPRODUCT(MAX(($C$5:$C$6173=$C51)*($D$5:$D$6173=$D51)*($S$5:$S$6173=1)*IFERROR($N$5:$N$6173*1,0)))),4),0)))</f>
        <v/>
      </c>
      <c r="P51" s="10" t="inlineStr">
        <is>
          <t>fermate</t>
        </is>
      </c>
      <c r="Q51" s="21">
        <f>IF($A51="","",$A51&amp;"|"&amp;$C51)</f>
        <v/>
      </c>
      <c r="R51" s="21">
        <f>IF($A51="","",$A51&amp;"|"&amp;$C51&amp;"|"&amp;$D51)</f>
        <v/>
      </c>
      <c r="S51" s="21">
        <f>IF($A51="","",IFERROR(INDEX(Offerte!$D$2:$D$200,MATCH($Q51,Offerte!$L$2:$L$200,0)),0))</f>
        <v/>
      </c>
      <c r="T51" s="21">
        <f>IF($A51="","",IFERROR(INDEX(Offerte!$G$2:$G$200,MATCH($Q51,Offerte!$L$2:$L$200,0)),"NO"))</f>
        <v/>
      </c>
    </row>
    <row r="52">
      <c r="A52" s="10">
        <f>IF(Offerte!$A3="","",Offerte!$A3)</f>
        <v/>
      </c>
      <c r="B52" s="10">
        <f>IF(Offerte!$A3="","",Offerte!$B3)</f>
        <v/>
      </c>
      <c r="C52" s="10">
        <f>IF(Offerte!$A3="","",Offerte!$C3)</f>
        <v/>
      </c>
      <c r="D52" s="10" t="inlineStr">
        <is>
          <t>D.1.2</t>
        </is>
      </c>
      <c r="E52" s="10" t="inlineStr">
        <is>
          <t>D</t>
        </is>
      </c>
      <c r="F52" s="10" t="inlineStr">
        <is>
          <t>Q</t>
        </is>
      </c>
      <c r="G52" s="10" t="inlineStr">
        <is>
          <t>higher</t>
        </is>
      </c>
      <c r="H52" s="10" t="n">
        <v>3</v>
      </c>
      <c r="I52" s="10" t="inlineStr">
        <is>
          <t>Installazione di paline di fermata conformi alla DGR 581/2023</t>
        </is>
      </c>
      <c r="J52" s="20" t="n"/>
      <c r="K52" s="20" t="n"/>
      <c r="L52" s="20" t="n"/>
      <c r="M52" s="20" t="n"/>
      <c r="N52" s="21">
        <f>IF($A52="","",IFERROR(VALUE($J52),0))</f>
        <v/>
      </c>
      <c r="O52" s="21">
        <f>IF($A52="",0,IF(OR($S52&lt;&gt;1,COUNTA($J52:$M52)=0),0,IF(SUMPRODUCT(MAX(($C$5:$C$6173=$C52)*($D$5:$D$6173=$D52)*($S$5:$S$6173=1)*IFERROR($N$5:$N$6173*1,0)))&gt;0,ROUND($H52*($N52/SUMPRODUCT(MAX(($C$5:$C$6173=$C52)*($D$5:$D$6173=$D52)*($S$5:$S$6173=1)*IFERROR($N$5:$N$6173*1,0)))),4),0)))</f>
        <v/>
      </c>
      <c r="P52" s="10" t="inlineStr">
        <is>
          <t>fermate</t>
        </is>
      </c>
      <c r="Q52" s="21">
        <f>IF($A52="","",$A52&amp;"|"&amp;$C52)</f>
        <v/>
      </c>
      <c r="R52" s="21">
        <f>IF($A52="","",$A52&amp;"|"&amp;$C52&amp;"|"&amp;$D52)</f>
        <v/>
      </c>
      <c r="S52" s="21">
        <f>IF($A52="","",IFERROR(INDEX(Offerte!$D$2:$D$200,MATCH($Q52,Offerte!$L$2:$L$200,0)),0))</f>
        <v/>
      </c>
      <c r="T52" s="21">
        <f>IF($A52="","",IFERROR(INDEX(Offerte!$G$2:$G$200,MATCH($Q52,Offerte!$L$2:$L$200,0)),"NO"))</f>
        <v/>
      </c>
    </row>
    <row r="53">
      <c r="A53" s="10">
        <f>IF(Offerte!$A3="","",Offerte!$A3)</f>
        <v/>
      </c>
      <c r="B53" s="10">
        <f>IF(Offerte!$A3="","",Offerte!$B3)</f>
        <v/>
      </c>
      <c r="C53" s="10">
        <f>IF(Offerte!$A3="","",Offerte!$C3)</f>
        <v/>
      </c>
      <c r="D53" s="10" t="inlineStr">
        <is>
          <t>D.1.3</t>
        </is>
      </c>
      <c r="E53" s="10" t="inlineStr">
        <is>
          <t>D</t>
        </is>
      </c>
      <c r="F53" s="10" t="inlineStr">
        <is>
          <t>Q</t>
        </is>
      </c>
      <c r="G53" s="10" t="inlineStr">
        <is>
          <t>higher</t>
        </is>
      </c>
      <c r="H53" s="10" t="n">
        <v>2</v>
      </c>
      <c r="I53" s="10" t="inlineStr">
        <is>
          <t>Display informativi connessi alle fermate</t>
        </is>
      </c>
      <c r="J53" s="20" t="n"/>
      <c r="K53" s="20" t="n"/>
      <c r="L53" s="20" t="n"/>
      <c r="M53" s="20" t="n"/>
      <c r="N53" s="21">
        <f>IF($A53="","",IFERROR(VALUE($J53),0))</f>
        <v/>
      </c>
      <c r="O53" s="21">
        <f>IF($A53="",0,IF(OR($S53&lt;&gt;1,COUNTA($J53:$M53)=0),0,IF(SUMPRODUCT(MAX(($C$5:$C$6173=$C53)*($D$5:$D$6173=$D53)*($S$5:$S$6173=1)*IFERROR($N$5:$N$6173*1,0)))&gt;0,ROUND($H53*($N53/SUMPRODUCT(MAX(($C$5:$C$6173=$C53)*($D$5:$D$6173=$D53)*($S$5:$S$6173=1)*IFERROR($N$5:$N$6173*1,0)))),4),0)))</f>
        <v/>
      </c>
      <c r="P53" s="10" t="inlineStr">
        <is>
          <t>fermate</t>
        </is>
      </c>
      <c r="Q53" s="21">
        <f>IF($A53="","",$A53&amp;"|"&amp;$C53)</f>
        <v/>
      </c>
      <c r="R53" s="21">
        <f>IF($A53="","",$A53&amp;"|"&amp;$C53&amp;"|"&amp;$D53)</f>
        <v/>
      </c>
      <c r="S53" s="21">
        <f>IF($A53="","",IFERROR(INDEX(Offerte!$D$2:$D$200,MATCH($Q53,Offerte!$L$2:$L$200,0)),0))</f>
        <v/>
      </c>
      <c r="T53" s="21">
        <f>IF($A53="","",IFERROR(INDEX(Offerte!$G$2:$G$200,MATCH($Q53,Offerte!$L$2:$L$200,0)),"NO"))</f>
        <v/>
      </c>
    </row>
    <row r="54">
      <c r="A54" s="10">
        <f>IF(Offerte!$A3="","",Offerte!$A3)</f>
        <v/>
      </c>
      <c r="B54" s="10">
        <f>IF(Offerte!$A3="","",Offerte!$B3)</f>
        <v/>
      </c>
      <c r="C54" s="10">
        <f>IF(Offerte!$A3="","",Offerte!$C3)</f>
        <v/>
      </c>
      <c r="D54" s="10" t="inlineStr">
        <is>
          <t>D.2.1</t>
        </is>
      </c>
      <c r="E54" s="10" t="inlineStr">
        <is>
          <t>D</t>
        </is>
      </c>
      <c r="F54" s="10" t="inlineStr">
        <is>
          <t>Q</t>
        </is>
      </c>
      <c r="G54" s="10" t="inlineStr">
        <is>
          <t>higher</t>
        </is>
      </c>
      <c r="H54" s="10" t="n">
        <v>2</v>
      </c>
      <c r="I54" s="10" t="inlineStr">
        <is>
          <t>Segnali tattili Loges-Vet-Evolution</t>
        </is>
      </c>
      <c r="J54" s="20" t="n"/>
      <c r="K54" s="20" t="n"/>
      <c r="L54" s="20" t="n"/>
      <c r="M54" s="20" t="n"/>
      <c r="N54" s="21">
        <f>IF($A54="","",IFERROR(VALUE($J54),0))</f>
        <v/>
      </c>
      <c r="O54" s="21">
        <f>IF($A54="",0,IF(OR($S54&lt;&gt;1,COUNTA($J54:$M54)=0),0,IF(SUMPRODUCT(MAX(($C$5:$C$6173=$C54)*($D$5:$D$6173=$D54)*($S$5:$S$6173=1)*IFERROR($N$5:$N$6173*1,0)))&gt;0,ROUND($H54*($N54/SUMPRODUCT(MAX(($C$5:$C$6173=$C54)*($D$5:$D$6173=$D54)*($S$5:$S$6173=1)*IFERROR($N$5:$N$6173*1,0)))),4),0)))</f>
        <v/>
      </c>
      <c r="P54" s="10" t="inlineStr">
        <is>
          <t>fermate</t>
        </is>
      </c>
      <c r="Q54" s="21">
        <f>IF($A54="","",$A54&amp;"|"&amp;$C54)</f>
        <v/>
      </c>
      <c r="R54" s="21">
        <f>IF($A54="","",$A54&amp;"|"&amp;$C54&amp;"|"&amp;$D54)</f>
        <v/>
      </c>
      <c r="S54" s="21">
        <f>IF($A54="","",IFERROR(INDEX(Offerte!$D$2:$D$200,MATCH($Q54,Offerte!$L$2:$L$200,0)),0))</f>
        <v/>
      </c>
      <c r="T54" s="21">
        <f>IF($A54="","",IFERROR(INDEX(Offerte!$G$2:$G$200,MATCH($Q54,Offerte!$L$2:$L$200,0)),"NO"))</f>
        <v/>
      </c>
    </row>
    <row r="55">
      <c r="A55" s="10">
        <f>IF(Offerte!$A3="","",Offerte!$A3)</f>
        <v/>
      </c>
      <c r="B55" s="10">
        <f>IF(Offerte!$A3="","",Offerte!$B3)</f>
        <v/>
      </c>
      <c r="C55" s="10">
        <f>IF(Offerte!$A3="","",Offerte!$C3)</f>
        <v/>
      </c>
      <c r="D55" s="10" t="inlineStr">
        <is>
          <t>E.1.1</t>
        </is>
      </c>
      <c r="E55" s="10" t="inlineStr">
        <is>
          <t>E</t>
        </is>
      </c>
      <c r="F55" s="10" t="inlineStr">
        <is>
          <t>T</t>
        </is>
      </c>
      <c r="G55" s="10" t="inlineStr">
        <is>
          <t>tabular</t>
        </is>
      </c>
      <c r="H55" s="10" t="n">
        <v>2</v>
      </c>
      <c r="I55" s="10" t="inlineStr">
        <is>
          <t>Mobile app con travel planner PRM</t>
        </is>
      </c>
      <c r="J55" s="20" t="n"/>
      <c r="K55" s="20" t="n"/>
      <c r="L55" s="20" t="n"/>
      <c r="M55" s="20" t="n"/>
      <c r="N55" s="21">
        <f>IF($A55="","",IF(IFERROR(VALUE($M55),0)=1,1,0))</f>
        <v/>
      </c>
      <c r="O55" s="21">
        <f>IF($A55="",0,IF(OR($S55&lt;&gt;1,COUNTA($J55:$M55)=0),0,IF($N55=1,$H55,0)))</f>
        <v/>
      </c>
      <c r="P55" s="10" t="inlineStr">
        <is>
          <t>sì/no</t>
        </is>
      </c>
      <c r="Q55" s="21">
        <f>IF($A55="","",$A55&amp;"|"&amp;$C55)</f>
        <v/>
      </c>
      <c r="R55" s="21">
        <f>IF($A55="","",$A55&amp;"|"&amp;$C55&amp;"|"&amp;$D55)</f>
        <v/>
      </c>
      <c r="S55" s="21">
        <f>IF($A55="","",IFERROR(INDEX(Offerte!$D$2:$D$200,MATCH($Q55,Offerte!$L$2:$L$200,0)),0))</f>
        <v/>
      </c>
      <c r="T55" s="21">
        <f>IF($A55="","",IFERROR(INDEX(Offerte!$G$2:$G$200,MATCH($Q55,Offerte!$L$2:$L$200,0)),"NO"))</f>
        <v/>
      </c>
    </row>
    <row r="56">
      <c r="A56" s="10">
        <f>IF(Offerte!$A3="","",Offerte!$A3)</f>
        <v/>
      </c>
      <c r="B56" s="10">
        <f>IF(Offerte!$A3="","",Offerte!$B3)</f>
        <v/>
      </c>
      <c r="C56" s="10">
        <f>IF(Offerte!$A3="","",Offerte!$C3)</f>
        <v/>
      </c>
      <c r="D56" s="10" t="inlineStr">
        <is>
          <t>E.2.1</t>
        </is>
      </c>
      <c r="E56" s="10" t="inlineStr">
        <is>
          <t>E</t>
        </is>
      </c>
      <c r="F56" s="10" t="inlineStr">
        <is>
          <t>D</t>
        </is>
      </c>
      <c r="G56" s="10" t="inlineStr">
        <is>
          <t>discretionary</t>
        </is>
      </c>
      <c r="H56" s="10" t="n">
        <v>2</v>
      </c>
      <c r="I56" s="10" t="inlineStr">
        <is>
          <t>Altre azioni informative e rapporti con gli utenti</t>
        </is>
      </c>
      <c r="J56" s="20" t="n"/>
      <c r="K56" s="20" t="n"/>
      <c r="L56" s="20" t="n"/>
      <c r="M56" s="20" t="n"/>
      <c r="N56" s="21">
        <f>IF($A56="","",MAX(0,MIN(1,IFERROR(VALUE($M56),0))))</f>
        <v/>
      </c>
      <c r="O56" s="21">
        <f>IF($A56="",0,IF(OR($S56&lt;&gt;1,COUNTA($J56:$M56)=0),0,IF(SUMPRODUCT(MAX(($C$5:$C$6173=$C56)*($D$5:$D$6173=$D56)*($S$5:$S$6173=1)*IFERROR($N$5:$N$6173*1,0)))&gt;0,ROUND($H56*($N56/SUMPRODUCT(MAX(($C$5:$C$6173=$C56)*($D$5:$D$6173=$D56)*($S$5:$S$6173=1)*IFERROR($N$5:$N$6173*1,0)))),4),0)))</f>
        <v/>
      </c>
      <c r="P56" s="10" t="inlineStr">
        <is>
          <t>coeff.</t>
        </is>
      </c>
      <c r="Q56" s="21">
        <f>IF($A56="","",$A56&amp;"|"&amp;$C56)</f>
        <v/>
      </c>
      <c r="R56" s="21">
        <f>IF($A56="","",$A56&amp;"|"&amp;$C56&amp;"|"&amp;$D56)</f>
        <v/>
      </c>
      <c r="S56" s="21">
        <f>IF($A56="","",IFERROR(INDEX(Offerte!$D$2:$D$200,MATCH($Q56,Offerte!$L$2:$L$200,0)),0))</f>
        <v/>
      </c>
      <c r="T56" s="21">
        <f>IF($A56="","",IFERROR(INDEX(Offerte!$G$2:$G$200,MATCH($Q56,Offerte!$L$2:$L$200,0)),"NO"))</f>
        <v/>
      </c>
    </row>
    <row r="57">
      <c r="A57" s="10">
        <f>IF(Offerte!$A3="","",Offerte!$A3)</f>
        <v/>
      </c>
      <c r="B57" s="10">
        <f>IF(Offerte!$A3="","",Offerte!$B3)</f>
        <v/>
      </c>
      <c r="C57" s="10">
        <f>IF(Offerte!$A3="","",Offerte!$C3)</f>
        <v/>
      </c>
      <c r="D57" s="10" t="inlineStr">
        <is>
          <t>F.1.1</t>
        </is>
      </c>
      <c r="E57" s="10" t="inlineStr">
        <is>
          <t>F</t>
        </is>
      </c>
      <c r="F57" s="10" t="inlineStr">
        <is>
          <t>Q</t>
        </is>
      </c>
      <c r="G57" s="10" t="inlineStr">
        <is>
          <t>lower</t>
        </is>
      </c>
      <c r="H57" s="10" t="n">
        <v>7</v>
      </c>
      <c r="I57" s="10" t="inlineStr">
        <is>
          <t>Performance ambientali del parco mezzi adibito al servizio - I_CEA</t>
        </is>
      </c>
      <c r="J57" s="20" t="n"/>
      <c r="K57" s="20" t="n"/>
      <c r="L57" s="20" t="n"/>
      <c r="M57" s="20" t="n"/>
      <c r="N57" s="21">
        <f>IF($A57="","",IFERROR(VALUE($J57),0))</f>
        <v/>
      </c>
      <c r="O57" s="21">
        <f>IF($A57="",0,IF(OR($S57&lt;&gt;1,COUNTA($J57:$M57)=0),0,IF(AND(IFERROR(AGGREGATE(15,6,$N$5:$N$6173/(($C$5:$C$6173=$C57)*($D$5:$D$6173=$D57)*($S$5:$S$6173=1)*($N$5:$N$6173&gt;0)),1),0)&gt;0,$N57&gt;0),ROUND($H57*(IFERROR(AGGREGATE(15,6,$N$5:$N$6173/(($C$5:$C$6173=$C57)*($D$5:$D$6173=$D57)*($S$5:$S$6173=1)*($N$5:$N$6173&gt;0)),1),0)/$N57),4),0)))</f>
        <v/>
      </c>
      <c r="P57" s="10" t="inlineStr">
        <is>
          <t>indice</t>
        </is>
      </c>
      <c r="Q57" s="21">
        <f>IF($A57="","",$A57&amp;"|"&amp;$C57)</f>
        <v/>
      </c>
      <c r="R57" s="21">
        <f>IF($A57="","",$A57&amp;"|"&amp;$C57&amp;"|"&amp;$D57)</f>
        <v/>
      </c>
      <c r="S57" s="21">
        <f>IF($A57="","",IFERROR(INDEX(Offerte!$D$2:$D$200,MATCH($Q57,Offerte!$L$2:$L$200,0)),0))</f>
        <v/>
      </c>
      <c r="T57" s="21">
        <f>IF($A57="","",IFERROR(INDEX(Offerte!$G$2:$G$200,MATCH($Q57,Offerte!$L$2:$L$200,0)),"NO"))</f>
        <v/>
      </c>
    </row>
    <row r="58">
      <c r="A58" s="10">
        <f>IF(Offerte!$A3="","",Offerte!$A3)</f>
        <v/>
      </c>
      <c r="B58" s="10">
        <f>IF(Offerte!$A3="","",Offerte!$B3)</f>
        <v/>
      </c>
      <c r="C58" s="10">
        <f>IF(Offerte!$A3="","",Offerte!$C3)</f>
        <v/>
      </c>
      <c r="D58" s="10" t="inlineStr">
        <is>
          <t>F.2.1</t>
        </is>
      </c>
      <c r="E58" s="10" t="inlineStr">
        <is>
          <t>F</t>
        </is>
      </c>
      <c r="F58" s="10" t="inlineStr">
        <is>
          <t>Q</t>
        </is>
      </c>
      <c r="G58" s="10" t="inlineStr">
        <is>
          <t>higher</t>
        </is>
      </c>
      <c r="H58" s="10" t="n">
        <v>2</v>
      </c>
      <c r="I58" s="10" t="inlineStr">
        <is>
          <t>Tasso di copertura del servizio con dispositivi ECO-DRIVER</t>
        </is>
      </c>
      <c r="J58" s="20" t="n"/>
      <c r="K58" s="20" t="n"/>
      <c r="L58" s="20" t="n"/>
      <c r="M58" s="20" t="n"/>
      <c r="N58" s="21">
        <f>IF($A58="","",IFERROR(VALUE($K58)/VALUE($L58),IFERROR(VALUE($J58),0)))</f>
        <v/>
      </c>
      <c r="O58" s="21">
        <f>IF($A58="",0,IF(OR($S58&lt;&gt;1,COUNTA($J58:$M58)=0),0,IF(SUMPRODUCT(MAX(($C$5:$C$6173=$C58)*($D$5:$D$6173=$D58)*($S$5:$S$6173=1)*IFERROR($N$5:$N$6173*1,0)))&gt;0,ROUND($H58*($N58/SUMPRODUCT(MAX(($C$5:$C$6173=$C58)*($D$5:$D$6173=$D58)*($S$5:$S$6173=1)*IFERROR($N$5:$N$6173*1,0)))),4),0)))</f>
        <v/>
      </c>
      <c r="P58" s="10" t="inlineStr">
        <is>
          <t>Autobus attrezzati con dispositivi ECO-DRIVER / Autobus totali in offerta, incluse scorte</t>
        </is>
      </c>
      <c r="Q58" s="21">
        <f>IF($A58="","",$A58&amp;"|"&amp;$C58)</f>
        <v/>
      </c>
      <c r="R58" s="21">
        <f>IF($A58="","",$A58&amp;"|"&amp;$C58&amp;"|"&amp;$D58)</f>
        <v/>
      </c>
      <c r="S58" s="21">
        <f>IF($A58="","",IFERROR(INDEX(Offerte!$D$2:$D$200,MATCH($Q58,Offerte!$L$2:$L$200,0)),0))</f>
        <v/>
      </c>
      <c r="T58" s="21">
        <f>IF($A58="","",IFERROR(INDEX(Offerte!$G$2:$G$200,MATCH($Q58,Offerte!$L$2:$L$200,0)),"NO"))</f>
        <v/>
      </c>
    </row>
    <row r="59">
      <c r="A59" s="10">
        <f>IF(Offerte!$A3="","",Offerte!$A3)</f>
        <v/>
      </c>
      <c r="B59" s="10">
        <f>IF(Offerte!$A3="","",Offerte!$B3)</f>
        <v/>
      </c>
      <c r="C59" s="10">
        <f>IF(Offerte!$A3="","",Offerte!$C3)</f>
        <v/>
      </c>
      <c r="D59" s="10" t="inlineStr">
        <is>
          <t>F.3.1</t>
        </is>
      </c>
      <c r="E59" s="10" t="inlineStr">
        <is>
          <t>F</t>
        </is>
      </c>
      <c r="F59" s="10" t="inlineStr">
        <is>
          <t>Q</t>
        </is>
      </c>
      <c r="G59" s="10" t="inlineStr">
        <is>
          <t>higher</t>
        </is>
      </c>
      <c r="H59" s="10" t="n">
        <v>2</v>
      </c>
      <c r="I59" s="10" t="inlineStr">
        <is>
          <t>Autoproduzione consumi elettrici per trazione</t>
        </is>
      </c>
      <c r="J59" s="20" t="n"/>
      <c r="K59" s="20" t="n"/>
      <c r="L59" s="20" t="n"/>
      <c r="M59" s="20" t="n"/>
      <c r="N59" s="21">
        <f>IF($A59="","",IFERROR(VALUE($J59),0))</f>
        <v/>
      </c>
      <c r="O59" s="21">
        <f>IF($A59="",0,IF(OR($S59&lt;&gt;1,COUNTA($J59:$M59)=0),0,IF(SUMPRODUCT(MAX(($C$5:$C$6173=$C59)*($D$5:$D$6173=$D59)*($S$5:$S$6173=1)*IFERROR($N$5:$N$6173*1,0)))&gt;0,ROUND($H59*($N59/SUMPRODUCT(MAX(($C$5:$C$6173=$C59)*($D$5:$D$6173=$D59)*($S$5:$S$6173=1)*IFERROR($N$5:$N$6173*1,0)))),4),0)))</f>
        <v/>
      </c>
      <c r="P59" s="10" t="inlineStr">
        <is>
          <t>kWh/anno</t>
        </is>
      </c>
      <c r="Q59" s="21">
        <f>IF($A59="","",$A59&amp;"|"&amp;$C59)</f>
        <v/>
      </c>
      <c r="R59" s="21">
        <f>IF($A59="","",$A59&amp;"|"&amp;$C59&amp;"|"&amp;$D59)</f>
        <v/>
      </c>
      <c r="S59" s="21">
        <f>IF($A59="","",IFERROR(INDEX(Offerte!$D$2:$D$200,MATCH($Q59,Offerte!$L$2:$L$200,0)),0))</f>
        <v/>
      </c>
      <c r="T59" s="21">
        <f>IF($A59="","",IFERROR(INDEX(Offerte!$G$2:$G$200,MATCH($Q59,Offerte!$L$2:$L$200,0)),"NO"))</f>
        <v/>
      </c>
    </row>
    <row r="60">
      <c r="A60" s="10">
        <f>IF(Offerte!$A3="","",Offerte!$A3)</f>
        <v/>
      </c>
      <c r="B60" s="10">
        <f>IF(Offerte!$A3="","",Offerte!$B3)</f>
        <v/>
      </c>
      <c r="C60" s="10">
        <f>IF(Offerte!$A3="","",Offerte!$C3)</f>
        <v/>
      </c>
      <c r="D60" s="10" t="inlineStr">
        <is>
          <t>F.4.1</t>
        </is>
      </c>
      <c r="E60" s="10" t="inlineStr">
        <is>
          <t>F</t>
        </is>
      </c>
      <c r="F60" s="10" t="inlineStr">
        <is>
          <t>Q</t>
        </is>
      </c>
      <c r="G60" s="10" t="inlineStr">
        <is>
          <t>soil</t>
        </is>
      </c>
      <c r="H60" s="10" t="n">
        <v>2</v>
      </c>
      <c r="I60" s="10" t="inlineStr">
        <is>
          <t>Indice di consumo di suolo</t>
        </is>
      </c>
      <c r="J60" s="20" t="n"/>
      <c r="K60" s="20" t="n"/>
      <c r="L60" s="20" t="n"/>
      <c r="M60" s="20" t="n"/>
      <c r="N60" s="21">
        <f>IF($A60="","",IFERROR(VALUE($J60),0))</f>
        <v/>
      </c>
      <c r="O60" s="21">
        <f>IF($A60="",0,IF(OR($S60&lt;&gt;1,COUNTA($J60:$M60)=0),0,IF($N60&lt;=0,$H60,IF(SUMPRODUCT(MAX(($C$5:$C$6173=$C60)*($D$5:$D$6173=$D60)*($S$5:$S$6173=1)*IFERROR($N$5:$N$6173*1,0)))&gt;0,ROUND($H60*((SUMPRODUCT(MAX(($C$5:$C$6173=$C60)*($D$5:$D$6173=$D60)*($S$5:$S$6173=1)*IFERROR($N$5:$N$6173*1,0)))-$N60)/SUMPRODUCT(MAX(($C$5:$C$6173=$C60)*($D$5:$D$6173=$D60)*($S$5:$S$6173=1)*IFERROR($N$5:$N$6173*1,0)))),4),0))))</f>
        <v/>
      </c>
      <c r="P60" s="10" t="inlineStr">
        <is>
          <t>m2</t>
        </is>
      </c>
      <c r="Q60" s="21">
        <f>IF($A60="","",$A60&amp;"|"&amp;$C60)</f>
        <v/>
      </c>
      <c r="R60" s="21">
        <f>IF($A60="","",$A60&amp;"|"&amp;$C60&amp;"|"&amp;$D60)</f>
        <v/>
      </c>
      <c r="S60" s="21">
        <f>IF($A60="","",IFERROR(INDEX(Offerte!$D$2:$D$200,MATCH($Q60,Offerte!$L$2:$L$200,0)),0))</f>
        <v/>
      </c>
      <c r="T60" s="21">
        <f>IF($A60="","",IFERROR(INDEX(Offerte!$G$2:$G$200,MATCH($Q60,Offerte!$L$2:$L$200,0)),"NO"))</f>
        <v/>
      </c>
    </row>
    <row r="61">
      <c r="A61" s="10">
        <f>IF(Offerte!$A3="","",Offerte!$A3)</f>
        <v/>
      </c>
      <c r="B61" s="10">
        <f>IF(Offerte!$A3="","",Offerte!$B3)</f>
        <v/>
      </c>
      <c r="C61" s="10">
        <f>IF(Offerte!$A3="","",Offerte!$C3)</f>
        <v/>
      </c>
      <c r="D61" s="10" t="inlineStr">
        <is>
          <t>F.5.1</t>
        </is>
      </c>
      <c r="E61" s="10" t="inlineStr">
        <is>
          <t>F</t>
        </is>
      </c>
      <c r="F61" s="10" t="inlineStr">
        <is>
          <t>T</t>
        </is>
      </c>
      <c r="G61" s="10" t="inlineStr">
        <is>
          <t>tabular</t>
        </is>
      </c>
      <c r="H61" s="10" t="n">
        <v>1</v>
      </c>
      <c r="I61" s="10" t="inlineStr">
        <is>
          <t>Rendicontazione di sostenibilità ambientale</t>
        </is>
      </c>
      <c r="J61" s="20" t="n"/>
      <c r="K61" s="20" t="n"/>
      <c r="L61" s="20" t="n"/>
      <c r="M61" s="20" t="n"/>
      <c r="N61" s="21">
        <f>IF($A61="","",IF(IFERROR(VALUE($M61),0)=1,1,0))</f>
        <v/>
      </c>
      <c r="O61" s="21">
        <f>IF($A61="",0,IF(OR($S61&lt;&gt;1,COUNTA($J61:$M61)=0),0,IF($N61=1,$H61,0)))</f>
        <v/>
      </c>
      <c r="P61" s="10" t="inlineStr">
        <is>
          <t>sì/no</t>
        </is>
      </c>
      <c r="Q61" s="21">
        <f>IF($A61="","",$A61&amp;"|"&amp;$C61)</f>
        <v/>
      </c>
      <c r="R61" s="21">
        <f>IF($A61="","",$A61&amp;"|"&amp;$C61&amp;"|"&amp;$D61)</f>
        <v/>
      </c>
      <c r="S61" s="21">
        <f>IF($A61="","",IFERROR(INDEX(Offerte!$D$2:$D$200,MATCH($Q61,Offerte!$L$2:$L$200,0)),0))</f>
        <v/>
      </c>
      <c r="T61" s="21">
        <f>IF($A61="","",IFERROR(INDEX(Offerte!$G$2:$G$200,MATCH($Q61,Offerte!$L$2:$L$200,0)),"NO"))</f>
        <v/>
      </c>
    </row>
    <row r="62">
      <c r="A62" s="10">
        <f>IF(Offerte!$A3="","",Offerte!$A3)</f>
        <v/>
      </c>
      <c r="B62" s="10">
        <f>IF(Offerte!$A3="","",Offerte!$B3)</f>
        <v/>
      </c>
      <c r="C62" s="10">
        <f>IF(Offerte!$A3="","",Offerte!$C3)</f>
        <v/>
      </c>
      <c r="D62" s="10" t="inlineStr">
        <is>
          <t>G.1.1</t>
        </is>
      </c>
      <c r="E62" s="10" t="inlineStr">
        <is>
          <t>G</t>
        </is>
      </c>
      <c r="F62" s="10" t="inlineStr">
        <is>
          <t>D</t>
        </is>
      </c>
      <c r="G62" s="10" t="inlineStr">
        <is>
          <t>discretionary</t>
        </is>
      </c>
      <c r="H62" s="10" t="n">
        <v>2</v>
      </c>
      <c r="I62" s="10" t="inlineStr">
        <is>
          <t>Qualità del progetto di centrale di controllo aziendale</t>
        </is>
      </c>
      <c r="J62" s="20" t="n"/>
      <c r="K62" s="20" t="n"/>
      <c r="L62" s="20" t="n"/>
      <c r="M62" s="20" t="n"/>
      <c r="N62" s="21">
        <f>IF($A62="","",MAX(0,MIN(1,IFERROR(VALUE($M62),0))))</f>
        <v/>
      </c>
      <c r="O62" s="21">
        <f>IF($A62="",0,IF(OR($S62&lt;&gt;1,COUNTA($J62:$M62)=0),0,IF(SUMPRODUCT(MAX(($C$5:$C$6173=$C62)*($D$5:$D$6173=$D62)*($S$5:$S$6173=1)*IFERROR($N$5:$N$6173*1,0)))&gt;0,ROUND($H62*($N62/SUMPRODUCT(MAX(($C$5:$C$6173=$C62)*($D$5:$D$6173=$D62)*($S$5:$S$6173=1)*IFERROR($N$5:$N$6173*1,0)))),4),0)))</f>
        <v/>
      </c>
      <c r="P62" s="10" t="inlineStr">
        <is>
          <t>coeff.</t>
        </is>
      </c>
      <c r="Q62" s="21">
        <f>IF($A62="","",$A62&amp;"|"&amp;$C62)</f>
        <v/>
      </c>
      <c r="R62" s="21">
        <f>IF($A62="","",$A62&amp;"|"&amp;$C62&amp;"|"&amp;$D62)</f>
        <v/>
      </c>
      <c r="S62" s="21">
        <f>IF($A62="","",IFERROR(INDEX(Offerte!$D$2:$D$200,MATCH($Q62,Offerte!$L$2:$L$200,0)),0))</f>
        <v/>
      </c>
      <c r="T62" s="21">
        <f>IF($A62="","",IFERROR(INDEX(Offerte!$G$2:$G$200,MATCH($Q62,Offerte!$L$2:$L$200,0)),"NO"))</f>
        <v/>
      </c>
    </row>
    <row r="63">
      <c r="A63" s="10">
        <f>IF(Offerte!$A3="","",Offerte!$A3)</f>
        <v/>
      </c>
      <c r="B63" s="10">
        <f>IF(Offerte!$A3="","",Offerte!$B3)</f>
        <v/>
      </c>
      <c r="C63" s="10">
        <f>IF(Offerte!$A3="","",Offerte!$C3)</f>
        <v/>
      </c>
      <c r="D63" s="10" t="inlineStr">
        <is>
          <t>G.2.1</t>
        </is>
      </c>
      <c r="E63" s="10" t="inlineStr">
        <is>
          <t>G</t>
        </is>
      </c>
      <c r="F63" s="10" t="inlineStr">
        <is>
          <t>T</t>
        </is>
      </c>
      <c r="G63" s="10" t="inlineStr">
        <is>
          <t>tabular</t>
        </is>
      </c>
      <c r="H63" s="10" t="n">
        <v>1</v>
      </c>
      <c r="I63" s="10" t="inlineStr">
        <is>
          <t>Certificazione ISO 45001</t>
        </is>
      </c>
      <c r="J63" s="20" t="n"/>
      <c r="K63" s="20" t="n"/>
      <c r="L63" s="20" t="n"/>
      <c r="M63" s="20" t="n"/>
      <c r="N63" s="21">
        <f>IF($A63="","",IF(IFERROR(VALUE($M63),0)=1,1,0))</f>
        <v/>
      </c>
      <c r="O63" s="21">
        <f>IF($A63="",0,IF(OR($S63&lt;&gt;1,COUNTA($J63:$M63)=0),0,IF($N63=1,$H63,0)))</f>
        <v/>
      </c>
      <c r="P63" s="10" t="inlineStr">
        <is>
          <t>sì/no</t>
        </is>
      </c>
      <c r="Q63" s="21">
        <f>IF($A63="","",$A63&amp;"|"&amp;$C63)</f>
        <v/>
      </c>
      <c r="R63" s="21">
        <f>IF($A63="","",$A63&amp;"|"&amp;$C63&amp;"|"&amp;$D63)</f>
        <v/>
      </c>
      <c r="S63" s="21">
        <f>IF($A63="","",IFERROR(INDEX(Offerte!$D$2:$D$200,MATCH($Q63,Offerte!$L$2:$L$200,0)),0))</f>
        <v/>
      </c>
      <c r="T63" s="21">
        <f>IF($A63="","",IFERROR(INDEX(Offerte!$G$2:$G$200,MATCH($Q63,Offerte!$L$2:$L$200,0)),"NO"))</f>
        <v/>
      </c>
    </row>
    <row r="64">
      <c r="A64" s="10">
        <f>IF(Offerte!$A3="","",Offerte!$A3)</f>
        <v/>
      </c>
      <c r="B64" s="10">
        <f>IF(Offerte!$A3="","",Offerte!$B3)</f>
        <v/>
      </c>
      <c r="C64" s="10">
        <f>IF(Offerte!$A3="","",Offerte!$C3)</f>
        <v/>
      </c>
      <c r="D64" s="10" t="inlineStr">
        <is>
          <t>G.3.1</t>
        </is>
      </c>
      <c r="E64" s="10" t="inlineStr">
        <is>
          <t>G</t>
        </is>
      </c>
      <c r="F64" s="10" t="inlineStr">
        <is>
          <t>T</t>
        </is>
      </c>
      <c r="G64" s="10" t="inlineStr">
        <is>
          <t>tabular</t>
        </is>
      </c>
      <c r="H64" s="10" t="n">
        <v>1</v>
      </c>
      <c r="I64" s="10" t="inlineStr">
        <is>
          <t>Certificazioni di responsabilità sociale</t>
        </is>
      </c>
      <c r="J64" s="20" t="n"/>
      <c r="K64" s="20" t="n"/>
      <c r="L64" s="20" t="n"/>
      <c r="M64" s="20" t="n"/>
      <c r="N64" s="21">
        <f>IF($A64="","",IF(IFERROR(VALUE($M64),0)=1,1,0))</f>
        <v/>
      </c>
      <c r="O64" s="21">
        <f>IF($A64="",0,IF(OR($S64&lt;&gt;1,COUNTA($J64:$M64)=0),0,IF($N64=1,$H64,0)))</f>
        <v/>
      </c>
      <c r="P64" s="10" t="inlineStr">
        <is>
          <t>sì/no</t>
        </is>
      </c>
      <c r="Q64" s="21">
        <f>IF($A64="","",$A64&amp;"|"&amp;$C64)</f>
        <v/>
      </c>
      <c r="R64" s="21">
        <f>IF($A64="","",$A64&amp;"|"&amp;$C64&amp;"|"&amp;$D64)</f>
        <v/>
      </c>
      <c r="S64" s="21">
        <f>IF($A64="","",IFERROR(INDEX(Offerte!$D$2:$D$200,MATCH($Q64,Offerte!$L$2:$L$200,0)),0))</f>
        <v/>
      </c>
      <c r="T64" s="21">
        <f>IF($A64="","",IFERROR(INDEX(Offerte!$G$2:$G$200,MATCH($Q64,Offerte!$L$2:$L$200,0)),"NO"))</f>
        <v/>
      </c>
    </row>
    <row r="65">
      <c r="A65" s="10">
        <f>IF(Offerte!$A3="","",Offerte!$A3)</f>
        <v/>
      </c>
      <c r="B65" s="10">
        <f>IF(Offerte!$A3="","",Offerte!$B3)</f>
        <v/>
      </c>
      <c r="C65" s="10">
        <f>IF(Offerte!$A3="","",Offerte!$C3)</f>
        <v/>
      </c>
      <c r="D65" s="10" t="inlineStr">
        <is>
          <t>G.4.1</t>
        </is>
      </c>
      <c r="E65" s="10" t="inlineStr">
        <is>
          <t>G</t>
        </is>
      </c>
      <c r="F65" s="10" t="inlineStr">
        <is>
          <t>D</t>
        </is>
      </c>
      <c r="G65" s="10" t="inlineStr">
        <is>
          <t>discretionary</t>
        </is>
      </c>
      <c r="H65" s="10" t="n">
        <v>2</v>
      </c>
      <c r="I65" s="10" t="inlineStr">
        <is>
          <t>Qualità del piano di formazione del personale</t>
        </is>
      </c>
      <c r="J65" s="20" t="n"/>
      <c r="K65" s="20" t="n"/>
      <c r="L65" s="20" t="n"/>
      <c r="M65" s="20" t="n"/>
      <c r="N65" s="21">
        <f>IF($A65="","",MAX(0,MIN(1,IFERROR(VALUE($M65),0))))</f>
        <v/>
      </c>
      <c r="O65" s="21">
        <f>IF($A65="",0,IF(OR($S65&lt;&gt;1,COUNTA($J65:$M65)=0),0,IF(SUMPRODUCT(MAX(($C$5:$C$6173=$C65)*($D$5:$D$6173=$D65)*($S$5:$S$6173=1)*IFERROR($N$5:$N$6173*1,0)))&gt;0,ROUND($H65*($N65/SUMPRODUCT(MAX(($C$5:$C$6173=$C65)*($D$5:$D$6173=$D65)*($S$5:$S$6173=1)*IFERROR($N$5:$N$6173*1,0)))),4),0)))</f>
        <v/>
      </c>
      <c r="P65" s="10" t="inlineStr">
        <is>
          <t>coeff.</t>
        </is>
      </c>
      <c r="Q65" s="21">
        <f>IF($A65="","",$A65&amp;"|"&amp;$C65)</f>
        <v/>
      </c>
      <c r="R65" s="21">
        <f>IF($A65="","",$A65&amp;"|"&amp;$C65&amp;"|"&amp;$D65)</f>
        <v/>
      </c>
      <c r="S65" s="21">
        <f>IF($A65="","",IFERROR(INDEX(Offerte!$D$2:$D$200,MATCH($Q65,Offerte!$L$2:$L$200,0)),0))</f>
        <v/>
      </c>
      <c r="T65" s="21">
        <f>IF($A65="","",IFERROR(INDEX(Offerte!$G$2:$G$200,MATCH($Q65,Offerte!$L$2:$L$200,0)),"NO"))</f>
        <v/>
      </c>
    </row>
    <row r="66">
      <c r="A66" s="10">
        <f>IF(Offerte!$A3="","",Offerte!$A3)</f>
        <v/>
      </c>
      <c r="B66" s="10">
        <f>IF(Offerte!$A3="","",Offerte!$B3)</f>
        <v/>
      </c>
      <c r="C66" s="10">
        <f>IF(Offerte!$A3="","",Offerte!$C3)</f>
        <v/>
      </c>
      <c r="D66" s="10" t="inlineStr">
        <is>
          <t>G.5.1</t>
        </is>
      </c>
      <c r="E66" s="10" t="inlineStr">
        <is>
          <t>G</t>
        </is>
      </c>
      <c r="F66" s="10" t="inlineStr">
        <is>
          <t>T</t>
        </is>
      </c>
      <c r="G66" s="10" t="inlineStr">
        <is>
          <t>tabular</t>
        </is>
      </c>
      <c r="H66" s="10" t="n">
        <v>1</v>
      </c>
      <c r="I66" s="10" t="inlineStr">
        <is>
          <t>Impegno al mantenimento delle garanzie del contratto di secondo livello del gestore uscente</t>
        </is>
      </c>
      <c r="J66" s="20" t="n"/>
      <c r="K66" s="20" t="n"/>
      <c r="L66" s="20" t="n"/>
      <c r="M66" s="20" t="n"/>
      <c r="N66" s="21">
        <f>IF($A66="","",IF(IFERROR(VALUE($M66),0)=1,1,0))</f>
        <v/>
      </c>
      <c r="O66" s="21">
        <f>IF($A66="",0,IF(OR($S66&lt;&gt;1,COUNTA($J66:$M66)=0),0,IF($N66=1,$H66,0)))</f>
        <v/>
      </c>
      <c r="P66" s="10" t="inlineStr">
        <is>
          <t>sì/no</t>
        </is>
      </c>
      <c r="Q66" s="21">
        <f>IF($A66="","",$A66&amp;"|"&amp;$C66)</f>
        <v/>
      </c>
      <c r="R66" s="21">
        <f>IF($A66="","",$A66&amp;"|"&amp;$C66&amp;"|"&amp;$D66)</f>
        <v/>
      </c>
      <c r="S66" s="21">
        <f>IF($A66="","",IFERROR(INDEX(Offerte!$D$2:$D$200,MATCH($Q66,Offerte!$L$2:$L$200,0)),0))</f>
        <v/>
      </c>
      <c r="T66" s="21">
        <f>IF($A66="","",IFERROR(INDEX(Offerte!$G$2:$G$200,MATCH($Q66,Offerte!$L$2:$L$200,0)),"NO"))</f>
        <v/>
      </c>
    </row>
    <row r="67">
      <c r="A67" s="10">
        <f>IF(Offerte!$A4="","",Offerte!$A4)</f>
        <v/>
      </c>
      <c r="B67" s="10">
        <f>IF(Offerte!$A4="","",Offerte!$B4)</f>
        <v/>
      </c>
      <c r="C67" s="10">
        <f>IF(Offerte!$A4="","",Offerte!$C4)</f>
        <v/>
      </c>
      <c r="D67" s="10" t="inlineStr">
        <is>
          <t>A.1.1</t>
        </is>
      </c>
      <c r="E67" s="10" t="inlineStr">
        <is>
          <t>A</t>
        </is>
      </c>
      <c r="F67" s="10" t="inlineStr">
        <is>
          <t>Q</t>
        </is>
      </c>
      <c r="G67" s="10" t="inlineStr">
        <is>
          <t>higher</t>
        </is>
      </c>
      <c r="H67" s="10" t="n">
        <v>3</v>
      </c>
      <c r="I67" s="10" t="inlineStr">
        <is>
          <t>Tasso aggiuntivo di corse controllate</t>
        </is>
      </c>
      <c r="J67" s="20" t="n"/>
      <c r="K67" s="20" t="n"/>
      <c r="L67" s="20" t="n"/>
      <c r="M67" s="20" t="n"/>
      <c r="N67" s="21">
        <f>IF($A67="","",IFERROR(VALUE($K67)/VALUE($L67)*100,IFERROR(VALUE($J67),0)))</f>
        <v/>
      </c>
      <c r="O67" s="21">
        <f>IF($A67="",0,IF(OR($S67&lt;&gt;1,COUNTA($J67:$M67)=0),0,IF(SUMPRODUCT(MAX(($C$5:$C$6173=$C67)*($D$5:$D$6173=$D67)*($S$5:$S$6173=1)*IFERROR($N$5:$N$6173*1,0)))&gt;0,ROUND($H67*($N67/SUMPRODUCT(MAX(($C$5:$C$6173=$C67)*($D$5:$D$6173=$D67)*($S$5:$S$6173=1)*IFERROR($N$5:$N$6173*1,0)))),4),0)))</f>
        <v/>
      </c>
      <c r="P67" s="10" t="inlineStr">
        <is>
          <t>Corse controllate annue / Corse programmate annue</t>
        </is>
      </c>
      <c r="Q67" s="21">
        <f>IF($A67="","",$A67&amp;"|"&amp;$C67)</f>
        <v/>
      </c>
      <c r="R67" s="21">
        <f>IF($A67="","",$A67&amp;"|"&amp;$C67&amp;"|"&amp;$D67)</f>
        <v/>
      </c>
      <c r="S67" s="21">
        <f>IF($A67="","",IFERROR(INDEX(Offerte!$D$2:$D$200,MATCH($Q67,Offerte!$L$2:$L$200,0)),0))</f>
        <v/>
      </c>
      <c r="T67" s="21">
        <f>IF($A67="","",IFERROR(INDEX(Offerte!$G$2:$G$200,MATCH($Q67,Offerte!$L$2:$L$200,0)),"NO"))</f>
        <v/>
      </c>
    </row>
    <row r="68">
      <c r="A68" s="10">
        <f>IF(Offerte!$A4="","",Offerte!$A4)</f>
        <v/>
      </c>
      <c r="B68" s="10">
        <f>IF(Offerte!$A4="","",Offerte!$B4)</f>
        <v/>
      </c>
      <c r="C68" s="10">
        <f>IF(Offerte!$A4="","",Offerte!$C4)</f>
        <v/>
      </c>
      <c r="D68" s="10" t="inlineStr">
        <is>
          <t>A.1.2</t>
        </is>
      </c>
      <c r="E68" s="10" t="inlineStr">
        <is>
          <t>A</t>
        </is>
      </c>
      <c r="F68" s="10" t="inlineStr">
        <is>
          <t>Q</t>
        </is>
      </c>
      <c r="G68" s="10" t="inlineStr">
        <is>
          <t>higher</t>
        </is>
      </c>
      <c r="H68" s="10" t="n">
        <v>4</v>
      </c>
      <c r="I68" s="10" t="inlineStr">
        <is>
          <t>Numero aggiuntivo di passeggeri controllati</t>
        </is>
      </c>
      <c r="J68" s="20" t="n"/>
      <c r="K68" s="20" t="n"/>
      <c r="L68" s="20" t="n"/>
      <c r="M68" s="20" t="n"/>
      <c r="N68" s="21">
        <f>IF($A68="","",IFERROR(VALUE($J68),0))</f>
        <v/>
      </c>
      <c r="O68" s="21">
        <f>IF($A68="",0,IF(OR($S68&lt;&gt;1,COUNTA($J68:$M68)=0),0,IF(SUMPRODUCT(MAX(($C$5:$C$6173=$C68)*($D$5:$D$6173=$D68)*($S$5:$S$6173=1)*IFERROR($N$5:$N$6173*1,0)))&gt;0,ROUND($H68*($N68/SUMPRODUCT(MAX(($C$5:$C$6173=$C68)*($D$5:$D$6173=$D68)*($S$5:$S$6173=1)*IFERROR($N$5:$N$6173*1,0)))),4),0)))</f>
        <v/>
      </c>
      <c r="P68" s="10" t="inlineStr">
        <is>
          <t>passeggeri/anno</t>
        </is>
      </c>
      <c r="Q68" s="21">
        <f>IF($A68="","",$A68&amp;"|"&amp;$C68)</f>
        <v/>
      </c>
      <c r="R68" s="21">
        <f>IF($A68="","",$A68&amp;"|"&amp;$C68&amp;"|"&amp;$D68)</f>
        <v/>
      </c>
      <c r="S68" s="21">
        <f>IF($A68="","",IFERROR(INDEX(Offerte!$D$2:$D$200,MATCH($Q68,Offerte!$L$2:$L$200,0)),0))</f>
        <v/>
      </c>
      <c r="T68" s="21">
        <f>IF($A68="","",IFERROR(INDEX(Offerte!$G$2:$G$200,MATCH($Q68,Offerte!$L$2:$L$200,0)),"NO"))</f>
        <v/>
      </c>
    </row>
    <row r="69">
      <c r="A69" s="10">
        <f>IF(Offerte!$A4="","",Offerte!$A4)</f>
        <v/>
      </c>
      <c r="B69" s="10">
        <f>IF(Offerte!$A4="","",Offerte!$B4)</f>
        <v/>
      </c>
      <c r="C69" s="10">
        <f>IF(Offerte!$A4="","",Offerte!$C4)</f>
        <v/>
      </c>
      <c r="D69" s="10" t="inlineStr">
        <is>
          <t>B.1.1</t>
        </is>
      </c>
      <c r="E69" s="10" t="inlineStr">
        <is>
          <t>B</t>
        </is>
      </c>
      <c r="F69" s="10" t="inlineStr">
        <is>
          <t>Q</t>
        </is>
      </c>
      <c r="G69" s="10" t="inlineStr">
        <is>
          <t>higher</t>
        </is>
      </c>
      <c r="H69" s="10" t="n">
        <v>3</v>
      </c>
      <c r="I69" s="10" t="inlineStr">
        <is>
          <t>Incremento dei posti offerti nelle fasce di punta</t>
        </is>
      </c>
      <c r="J69" s="20" t="n"/>
      <c r="K69" s="20" t="n"/>
      <c r="L69" s="20" t="n"/>
      <c r="M69" s="20" t="n"/>
      <c r="N69" s="21">
        <f>IF($A69="","",IFERROR(VALUE($J69),0))</f>
        <v/>
      </c>
      <c r="O69" s="21">
        <f>IF($A69="",0,IF(OR($S69&lt;&gt;1,COUNTA($J69:$M69)=0),0,IF(SUMPRODUCT(MAX(($C$5:$C$6173=$C69)*($D$5:$D$6173=$D69)*($S$5:$S$6173=1)*IFERROR($N$5:$N$6173*1,0)))&gt;0,ROUND($H69*($N69/SUMPRODUCT(MAX(($C$5:$C$6173=$C69)*($D$5:$D$6173=$D69)*($S$5:$S$6173=1)*IFERROR($N$5:$N$6173*1,0)))),4),0)))</f>
        <v/>
      </c>
      <c r="P69" s="10" t="inlineStr">
        <is>
          <t>posti*km</t>
        </is>
      </c>
      <c r="Q69" s="21">
        <f>IF($A69="","",$A69&amp;"|"&amp;$C69)</f>
        <v/>
      </c>
      <c r="R69" s="21">
        <f>IF($A69="","",$A69&amp;"|"&amp;$C69&amp;"|"&amp;$D69)</f>
        <v/>
      </c>
      <c r="S69" s="21">
        <f>IF($A69="","",IFERROR(INDEX(Offerte!$D$2:$D$200,MATCH($Q69,Offerte!$L$2:$L$200,0)),0))</f>
        <v/>
      </c>
      <c r="T69" s="21">
        <f>IF($A69="","",IFERROR(INDEX(Offerte!$G$2:$G$200,MATCH($Q69,Offerte!$L$2:$L$200,0)),"NO"))</f>
        <v/>
      </c>
    </row>
    <row r="70">
      <c r="A70" s="10">
        <f>IF(Offerte!$A4="","",Offerte!$A4)</f>
        <v/>
      </c>
      <c r="B70" s="10">
        <f>IF(Offerte!$A4="","",Offerte!$B4)</f>
        <v/>
      </c>
      <c r="C70" s="10">
        <f>IF(Offerte!$A4="","",Offerte!$C4)</f>
        <v/>
      </c>
      <c r="D70" s="10" t="inlineStr">
        <is>
          <t>B.2.1</t>
        </is>
      </c>
      <c r="E70" s="10" t="inlineStr">
        <is>
          <t>B</t>
        </is>
      </c>
      <c r="F70" s="10" t="inlineStr">
        <is>
          <t>Q</t>
        </is>
      </c>
      <c r="G70" s="10" t="inlineStr">
        <is>
          <t>higher</t>
        </is>
      </c>
      <c r="H70" s="10" t="n">
        <v>4</v>
      </c>
      <c r="I70" s="10" t="inlineStr">
        <is>
          <t>Corse aggiuntive nell'arco giornaliero base</t>
        </is>
      </c>
      <c r="J70" s="20" t="n"/>
      <c r="K70" s="20" t="n"/>
      <c r="L70" s="20" t="n"/>
      <c r="M70" s="20" t="n"/>
      <c r="N70" s="21">
        <f>IF($A70="","",IFERROR(VALUE($J70),0))</f>
        <v/>
      </c>
      <c r="O70" s="21">
        <f>IF($A70="",0,IF(OR($S70&lt;&gt;1,COUNTA($J70:$M70)=0),0,IF(SUMPRODUCT(MAX(($C$5:$C$6173=$C70)*($D$5:$D$6173=$D70)*($S$5:$S$6173=1)*IFERROR($N$5:$N$6173*1,0)))&gt;0,ROUND($H70*($N70/SUMPRODUCT(MAX(($C$5:$C$6173=$C70)*($D$5:$D$6173=$D70)*($S$5:$S$6173=1)*IFERROR($N$5:$N$6173*1,0)))),4),0)))</f>
        <v/>
      </c>
      <c r="P70" s="10" t="inlineStr">
        <is>
          <t>corse</t>
        </is>
      </c>
      <c r="Q70" s="21">
        <f>IF($A70="","",$A70&amp;"|"&amp;$C70)</f>
        <v/>
      </c>
      <c r="R70" s="21">
        <f>IF($A70="","",$A70&amp;"|"&amp;$C70&amp;"|"&amp;$D70)</f>
        <v/>
      </c>
      <c r="S70" s="21">
        <f>IF($A70="","",IFERROR(INDEX(Offerte!$D$2:$D$200,MATCH($Q70,Offerte!$L$2:$L$200,0)),0))</f>
        <v/>
      </c>
      <c r="T70" s="21">
        <f>IF($A70="","",IFERROR(INDEX(Offerte!$G$2:$G$200,MATCH($Q70,Offerte!$L$2:$L$200,0)),"NO"))</f>
        <v/>
      </c>
    </row>
    <row r="71">
      <c r="A71" s="10">
        <f>IF(Offerte!$A4="","",Offerte!$A4)</f>
        <v/>
      </c>
      <c r="B71" s="10">
        <f>IF(Offerte!$A4="","",Offerte!$B4)</f>
        <v/>
      </c>
      <c r="C71" s="10">
        <f>IF(Offerte!$A4="","",Offerte!$C4)</f>
        <v/>
      </c>
      <c r="D71" s="10" t="inlineStr">
        <is>
          <t>B.3.1</t>
        </is>
      </c>
      <c r="E71" s="10" t="inlineStr">
        <is>
          <t>B</t>
        </is>
      </c>
      <c r="F71" s="10" t="inlineStr">
        <is>
          <t>Q</t>
        </is>
      </c>
      <c r="G71" s="10" t="inlineStr">
        <is>
          <t>higher</t>
        </is>
      </c>
      <c r="H71" s="10" t="n">
        <v>2</v>
      </c>
      <c r="I71" s="10" t="inlineStr">
        <is>
          <t>Numero di corse aggiuntive per allungamento dell'arco di servizio giornaliero nelle fasce serali</t>
        </is>
      </c>
      <c r="J71" s="20" t="n"/>
      <c r="K71" s="20" t="n"/>
      <c r="L71" s="20" t="n"/>
      <c r="M71" s="20" t="n"/>
      <c r="N71" s="21">
        <f>IF($A71="","",IFERROR(VALUE($J71),0))</f>
        <v/>
      </c>
      <c r="O71" s="21">
        <f>IF($A71="",0,IF(OR($S71&lt;&gt;1,COUNTA($J71:$M71)=0),0,IF(SUMPRODUCT(MAX(($C$5:$C$6173=$C71)*($D$5:$D$6173=$D71)*($S$5:$S$6173=1)*IFERROR($N$5:$N$6173*1,0)))&gt;0,ROUND($H71*($N71/SUMPRODUCT(MAX(($C$5:$C$6173=$C71)*($D$5:$D$6173=$D71)*($S$5:$S$6173=1)*IFERROR($N$5:$N$6173*1,0)))),4),0)))</f>
        <v/>
      </c>
      <c r="P71" s="10" t="inlineStr">
        <is>
          <t>corse</t>
        </is>
      </c>
      <c r="Q71" s="21">
        <f>IF($A71="","",$A71&amp;"|"&amp;$C71)</f>
        <v/>
      </c>
      <c r="R71" s="21">
        <f>IF($A71="","",$A71&amp;"|"&amp;$C71&amp;"|"&amp;$D71)</f>
        <v/>
      </c>
      <c r="S71" s="21">
        <f>IF($A71="","",IFERROR(INDEX(Offerte!$D$2:$D$200,MATCH($Q71,Offerte!$L$2:$L$200,0)),0))</f>
        <v/>
      </c>
      <c r="T71" s="21">
        <f>IF($A71="","",IFERROR(INDEX(Offerte!$G$2:$G$200,MATCH($Q71,Offerte!$L$2:$L$200,0)),"NO"))</f>
        <v/>
      </c>
    </row>
    <row r="72">
      <c r="A72" s="10">
        <f>IF(Offerte!$A4="","",Offerte!$A4)</f>
        <v/>
      </c>
      <c r="B72" s="10">
        <f>IF(Offerte!$A4="","",Offerte!$B4)</f>
        <v/>
      </c>
      <c r="C72" s="10">
        <f>IF(Offerte!$A4="","",Offerte!$C4)</f>
        <v/>
      </c>
      <c r="D72" s="10" t="inlineStr">
        <is>
          <t>B.4.1</t>
        </is>
      </c>
      <c r="E72" s="10" t="inlineStr">
        <is>
          <t>B</t>
        </is>
      </c>
      <c r="F72" s="10" t="inlineStr">
        <is>
          <t>Q</t>
        </is>
      </c>
      <c r="G72" s="10" t="inlineStr">
        <is>
          <t>higher</t>
        </is>
      </c>
      <c r="H72" s="10" t="n">
        <v>3</v>
      </c>
      <c r="I72" s="10" t="inlineStr">
        <is>
          <t>Percorrenze aggiuntive offerte nel Programma d'esercizio delle prime due fasi attuative</t>
        </is>
      </c>
      <c r="J72" s="20" t="n"/>
      <c r="K72" s="20" t="n"/>
      <c r="L72" s="20" t="n"/>
      <c r="M72" s="20" t="n"/>
      <c r="N72" s="21">
        <f>IF($A72="","",IFERROR(VALUE($J72),0))</f>
        <v/>
      </c>
      <c r="O72" s="21">
        <f>IF($A72="",0,IF(OR($S72&lt;&gt;1,COUNTA($J72:$M72)=0),0,IF(SUMPRODUCT(MAX(($C$5:$C$6173=$C72)*($D$5:$D$6173=$D72)*($S$5:$S$6173=1)*IFERROR($N$5:$N$6173*1,0)))&gt;0,ROUND($H72*($N72/SUMPRODUCT(MAX(($C$5:$C$6173=$C72)*($D$5:$D$6173=$D72)*($S$5:$S$6173=1)*IFERROR($N$5:$N$6173*1,0)))),4),0)))</f>
        <v/>
      </c>
      <c r="P72" s="10" t="inlineStr">
        <is>
          <t>vett*km</t>
        </is>
      </c>
      <c r="Q72" s="21">
        <f>IF($A72="","",$A72&amp;"|"&amp;$C72)</f>
        <v/>
      </c>
      <c r="R72" s="21">
        <f>IF($A72="","",$A72&amp;"|"&amp;$C72&amp;"|"&amp;$D72)</f>
        <v/>
      </c>
      <c r="S72" s="21">
        <f>IF($A72="","",IFERROR(INDEX(Offerte!$D$2:$D$200,MATCH($Q72,Offerte!$L$2:$L$200,0)),0))</f>
        <v/>
      </c>
      <c r="T72" s="21">
        <f>IF($A72="","",IFERROR(INDEX(Offerte!$G$2:$G$200,MATCH($Q72,Offerte!$L$2:$L$200,0)),"NO"))</f>
        <v/>
      </c>
    </row>
    <row r="73">
      <c r="A73" s="10">
        <f>IF(Offerte!$A4="","",Offerte!$A4)</f>
        <v/>
      </c>
      <c r="B73" s="10">
        <f>IF(Offerte!$A4="","",Offerte!$B4)</f>
        <v/>
      </c>
      <c r="C73" s="10">
        <f>IF(Offerte!$A4="","",Offerte!$C4)</f>
        <v/>
      </c>
      <c r="D73" s="10" t="inlineStr">
        <is>
          <t>B.5.1</t>
        </is>
      </c>
      <c r="E73" s="10" t="inlineStr">
        <is>
          <t>B</t>
        </is>
      </c>
      <c r="F73" s="10" t="inlineStr">
        <is>
          <t>D</t>
        </is>
      </c>
      <c r="G73" s="10" t="inlineStr">
        <is>
          <t>discretionary</t>
        </is>
      </c>
      <c r="H73" s="10" t="n">
        <v>2</v>
      </c>
      <c r="I73" s="10" t="inlineStr">
        <is>
          <t>Efficacia del progetto di servizi complementari DRT</t>
        </is>
      </c>
      <c r="J73" s="20" t="n"/>
      <c r="K73" s="20" t="n"/>
      <c r="L73" s="20" t="n"/>
      <c r="M73" s="20" t="n"/>
      <c r="N73" s="21">
        <f>IF($A73="","",MAX(0,MIN(1,IFERROR(VALUE($M73),0))))</f>
        <v/>
      </c>
      <c r="O73" s="21">
        <f>IF($A73="",0,IF(OR($S73&lt;&gt;1,COUNTA($J73:$M73)=0),0,IF(SUMPRODUCT(MAX(($C$5:$C$6173=$C73)*($D$5:$D$6173=$D73)*($S$5:$S$6173=1)*IFERROR($N$5:$N$6173*1,0)))&gt;0,ROUND($H73*($N73/SUMPRODUCT(MAX(($C$5:$C$6173=$C73)*($D$5:$D$6173=$D73)*($S$5:$S$6173=1)*IFERROR($N$5:$N$6173*1,0)))),4),0)))</f>
        <v/>
      </c>
      <c r="P73" s="10" t="inlineStr">
        <is>
          <t>coeff.</t>
        </is>
      </c>
      <c r="Q73" s="21">
        <f>IF($A73="","",$A73&amp;"|"&amp;$C73)</f>
        <v/>
      </c>
      <c r="R73" s="21">
        <f>IF($A73="","",$A73&amp;"|"&amp;$C73&amp;"|"&amp;$D73)</f>
        <v/>
      </c>
      <c r="S73" s="21">
        <f>IF($A73="","",IFERROR(INDEX(Offerte!$D$2:$D$200,MATCH($Q73,Offerte!$L$2:$L$200,0)),0))</f>
        <v/>
      </c>
      <c r="T73" s="21">
        <f>IF($A73="","",IFERROR(INDEX(Offerte!$G$2:$G$200,MATCH($Q73,Offerte!$L$2:$L$200,0)),"NO"))</f>
        <v/>
      </c>
    </row>
    <row r="74">
      <c r="A74" s="10">
        <f>IF(Offerte!$A4="","",Offerte!$A4)</f>
        <v/>
      </c>
      <c r="B74" s="10">
        <f>IF(Offerte!$A4="","",Offerte!$B4)</f>
        <v/>
      </c>
      <c r="C74" s="10">
        <f>IF(Offerte!$A4="","",Offerte!$C4)</f>
        <v/>
      </c>
      <c r="D74" s="10" t="inlineStr">
        <is>
          <t>C.1.1</t>
        </is>
      </c>
      <c r="E74" s="10" t="inlineStr">
        <is>
          <t>C</t>
        </is>
      </c>
      <c r="F74" s="10" t="inlineStr">
        <is>
          <t>Q</t>
        </is>
      </c>
      <c r="G74" s="10" t="inlineStr">
        <is>
          <t>higher</t>
        </is>
      </c>
      <c r="H74" s="10" t="n">
        <v>2</v>
      </c>
      <c r="I74" s="10" t="inlineStr">
        <is>
          <t>Tasso di copertura del servizio con telecamere BSD</t>
        </is>
      </c>
      <c r="J74" s="20" t="n"/>
      <c r="K74" s="20" t="n"/>
      <c r="L74" s="20" t="n"/>
      <c r="M74" s="20" t="n"/>
      <c r="N74" s="21">
        <f>IF($A74="","",IFERROR(VALUE($K74)/VALUE($L74),IFERROR(VALUE($J74),0)))</f>
        <v/>
      </c>
      <c r="O74" s="21">
        <f>IF($A74="",0,IF(OR($S74&lt;&gt;1,COUNTA($J74:$M74)=0),0,IF(SUMPRODUCT(MAX(($C$5:$C$6173=$C74)*($D$5:$D$6173=$D74)*($S$5:$S$6173=1)*IFERROR($N$5:$N$6173*1,0)))&gt;0,ROUND($H74*($N74/SUMPRODUCT(MAX(($C$5:$C$6173=$C74)*($D$5:$D$6173=$D74)*($S$5:$S$6173=1)*IFERROR($N$5:$N$6173*1,0)))),4),0)))</f>
        <v/>
      </c>
      <c r="P74" s="10" t="inlineStr">
        <is>
          <t>Autobus attrezzati con telecamere BSD / Autobus totali in offerta, incluse scorte</t>
        </is>
      </c>
      <c r="Q74" s="21">
        <f>IF($A74="","",$A74&amp;"|"&amp;$C74)</f>
        <v/>
      </c>
      <c r="R74" s="21">
        <f>IF($A74="","",$A74&amp;"|"&amp;$C74&amp;"|"&amp;$D74)</f>
        <v/>
      </c>
      <c r="S74" s="21">
        <f>IF($A74="","",IFERROR(INDEX(Offerte!$D$2:$D$200,MATCH($Q74,Offerte!$L$2:$L$200,0)),0))</f>
        <v/>
      </c>
      <c r="T74" s="21">
        <f>IF($A74="","",IFERROR(INDEX(Offerte!$G$2:$G$200,MATCH($Q74,Offerte!$L$2:$L$200,0)),"NO"))</f>
        <v/>
      </c>
    </row>
    <row r="75">
      <c r="A75" s="10">
        <f>IF(Offerte!$A4="","",Offerte!$A4)</f>
        <v/>
      </c>
      <c r="B75" s="10">
        <f>IF(Offerte!$A4="","",Offerte!$B4)</f>
        <v/>
      </c>
      <c r="C75" s="10">
        <f>IF(Offerte!$A4="","",Offerte!$C4)</f>
        <v/>
      </c>
      <c r="D75" s="10" t="inlineStr">
        <is>
          <t>C.1.2</t>
        </is>
      </c>
      <c r="E75" s="10" t="inlineStr">
        <is>
          <t>C</t>
        </is>
      </c>
      <c r="F75" s="10" t="inlineStr">
        <is>
          <t>Q</t>
        </is>
      </c>
      <c r="G75" s="10" t="inlineStr">
        <is>
          <t>higher</t>
        </is>
      </c>
      <c r="H75" s="10" t="n">
        <v>2</v>
      </c>
      <c r="I75" s="10" t="inlineStr">
        <is>
          <t>Tasso di copertura del servizio con telecamere ADAS</t>
        </is>
      </c>
      <c r="J75" s="20" t="n"/>
      <c r="K75" s="20" t="n"/>
      <c r="L75" s="20" t="n"/>
      <c r="M75" s="20" t="n"/>
      <c r="N75" s="21">
        <f>IF($A75="","",IFERROR(VALUE($K75)/VALUE($L75),IFERROR(VALUE($J75),0)))</f>
        <v/>
      </c>
      <c r="O75" s="21">
        <f>IF($A75="",0,IF(OR($S75&lt;&gt;1,COUNTA($J75:$M75)=0),0,IF(SUMPRODUCT(MAX(($C$5:$C$6173=$C75)*($D$5:$D$6173=$D75)*($S$5:$S$6173=1)*IFERROR($N$5:$N$6173*1,0)))&gt;0,ROUND($H75*($N75/SUMPRODUCT(MAX(($C$5:$C$6173=$C75)*($D$5:$D$6173=$D75)*($S$5:$S$6173=1)*IFERROR($N$5:$N$6173*1,0)))),4),0)))</f>
        <v/>
      </c>
      <c r="P75" s="10" t="inlineStr">
        <is>
          <t>Autobus attrezzati con telecamere ADAS / Autobus totali in offerta, incluse scorte</t>
        </is>
      </c>
      <c r="Q75" s="21">
        <f>IF($A75="","",$A75&amp;"|"&amp;$C75)</f>
        <v/>
      </c>
      <c r="R75" s="21">
        <f>IF($A75="","",$A75&amp;"|"&amp;$C75&amp;"|"&amp;$D75)</f>
        <v/>
      </c>
      <c r="S75" s="21">
        <f>IF($A75="","",IFERROR(INDEX(Offerte!$D$2:$D$200,MATCH($Q75,Offerte!$L$2:$L$200,0)),0))</f>
        <v/>
      </c>
      <c r="T75" s="21">
        <f>IF($A75="","",IFERROR(INDEX(Offerte!$G$2:$G$200,MATCH($Q75,Offerte!$L$2:$L$200,0)),"NO"))</f>
        <v/>
      </c>
    </row>
    <row r="76">
      <c r="A76" s="10">
        <f>IF(Offerte!$A4="","",Offerte!$A4)</f>
        <v/>
      </c>
      <c r="B76" s="10">
        <f>IF(Offerte!$A4="","",Offerte!$B4)</f>
        <v/>
      </c>
      <c r="C76" s="10">
        <f>IF(Offerte!$A4="","",Offerte!$C4)</f>
        <v/>
      </c>
      <c r="D76" s="10" t="inlineStr">
        <is>
          <t>C.2.1</t>
        </is>
      </c>
      <c r="E76" s="10" t="inlineStr">
        <is>
          <t>C</t>
        </is>
      </c>
      <c r="F76" s="10" t="inlineStr">
        <is>
          <t>Q</t>
        </is>
      </c>
      <c r="G76" s="10" t="inlineStr">
        <is>
          <t>higher</t>
        </is>
      </c>
      <c r="H76" s="10" t="n">
        <v>3</v>
      </c>
      <c r="I76" s="10" t="inlineStr">
        <is>
          <t>Tasso di copertura del servizio con telecamere di bordo di videosorveglianza</t>
        </is>
      </c>
      <c r="J76" s="20" t="n"/>
      <c r="K76" s="20" t="n"/>
      <c r="L76" s="20" t="n"/>
      <c r="M76" s="20" t="n"/>
      <c r="N76" s="21">
        <f>IF($A76="","",IFERROR(VALUE($K76)/VALUE($L76),IFERROR(VALUE($J76),0)))</f>
        <v/>
      </c>
      <c r="O76" s="21">
        <f>IF($A76="",0,IF(OR($S76&lt;&gt;1,COUNTA($J76:$M76)=0),0,IF(SUMPRODUCT(MAX(($C$5:$C$6173=$C76)*($D$5:$D$6173=$D76)*($S$5:$S$6173=1)*IFERROR($N$5:$N$6173*1,0)))&gt;0,ROUND($H76*($N76/SUMPRODUCT(MAX(($C$5:$C$6173=$C76)*($D$5:$D$6173=$D76)*($S$5:$S$6173=1)*IFERROR($N$5:$N$6173*1,0)))),4),0)))</f>
        <v/>
      </c>
      <c r="P76" s="10" t="inlineStr">
        <is>
          <t>Autobus attrezzati con videosorveglianza / Autobus totali in offerta, incluse scorte</t>
        </is>
      </c>
      <c r="Q76" s="21">
        <f>IF($A76="","",$A76&amp;"|"&amp;$C76)</f>
        <v/>
      </c>
      <c r="R76" s="21">
        <f>IF($A76="","",$A76&amp;"|"&amp;$C76&amp;"|"&amp;$D76)</f>
        <v/>
      </c>
      <c r="S76" s="21">
        <f>IF($A76="","",IFERROR(INDEX(Offerte!$D$2:$D$200,MATCH($Q76,Offerte!$L$2:$L$200,0)),0))</f>
        <v/>
      </c>
      <c r="T76" s="21">
        <f>IF($A76="","",IFERROR(INDEX(Offerte!$G$2:$G$200,MATCH($Q76,Offerte!$L$2:$L$200,0)),"NO"))</f>
        <v/>
      </c>
    </row>
    <row r="77">
      <c r="A77" s="10">
        <f>IF(Offerte!$A4="","",Offerte!$A4)</f>
        <v/>
      </c>
      <c r="B77" s="10">
        <f>IF(Offerte!$A4="","",Offerte!$B4)</f>
        <v/>
      </c>
      <c r="C77" s="10">
        <f>IF(Offerte!$A4="","",Offerte!$C4)</f>
        <v/>
      </c>
      <c r="D77" s="10" t="inlineStr">
        <is>
          <t>C.2.2</t>
        </is>
      </c>
      <c r="E77" s="10" t="inlineStr">
        <is>
          <t>C</t>
        </is>
      </c>
      <c r="F77" s="10" t="inlineStr">
        <is>
          <t>T</t>
        </is>
      </c>
      <c r="G77" s="10" t="inlineStr">
        <is>
          <t>tabular</t>
        </is>
      </c>
      <c r="H77" s="10" t="n">
        <v>1</v>
      </c>
      <c r="I77" s="10" t="inlineStr">
        <is>
          <t>Software video/audio analisi per situazioni di pericolo</t>
        </is>
      </c>
      <c r="J77" s="20" t="n"/>
      <c r="K77" s="20" t="n"/>
      <c r="L77" s="20" t="n"/>
      <c r="M77" s="20" t="n"/>
      <c r="N77" s="21">
        <f>IF($A77="","",IF(IFERROR(VALUE($M77),0)=1,1,0))</f>
        <v/>
      </c>
      <c r="O77" s="21">
        <f>IF($A77="",0,IF(OR($S77&lt;&gt;1,COUNTA($J77:$M77)=0),0,IF($N77=1,$H77,0)))</f>
        <v/>
      </c>
      <c r="P77" s="10" t="inlineStr">
        <is>
          <t>sì/no</t>
        </is>
      </c>
      <c r="Q77" s="21">
        <f>IF($A77="","",$A77&amp;"|"&amp;$C77)</f>
        <v/>
      </c>
      <c r="R77" s="21">
        <f>IF($A77="","",$A77&amp;"|"&amp;$C77&amp;"|"&amp;$D77)</f>
        <v/>
      </c>
      <c r="S77" s="21">
        <f>IF($A77="","",IFERROR(INDEX(Offerte!$D$2:$D$200,MATCH($Q77,Offerte!$L$2:$L$200,0)),0))</f>
        <v/>
      </c>
      <c r="T77" s="21">
        <f>IF($A77="","",IFERROR(INDEX(Offerte!$G$2:$G$200,MATCH($Q77,Offerte!$L$2:$L$200,0)),"NO"))</f>
        <v/>
      </c>
    </row>
    <row r="78">
      <c r="A78" s="10">
        <f>IF(Offerte!$A4="","",Offerte!$A4)</f>
        <v/>
      </c>
      <c r="B78" s="10">
        <f>IF(Offerte!$A4="","",Offerte!$B4)</f>
        <v/>
      </c>
      <c r="C78" s="10">
        <f>IF(Offerte!$A4="","",Offerte!$C4)</f>
        <v/>
      </c>
      <c r="D78" s="10" t="inlineStr">
        <is>
          <t>C.2.3</t>
        </is>
      </c>
      <c r="E78" s="10" t="inlineStr">
        <is>
          <t>C</t>
        </is>
      </c>
      <c r="F78" s="10" t="inlineStr">
        <is>
          <t>T</t>
        </is>
      </c>
      <c r="G78" s="10" t="inlineStr">
        <is>
          <t>tabular</t>
        </is>
      </c>
      <c r="H78" s="10" t="n">
        <v>1</v>
      </c>
      <c r="I78" s="10" t="inlineStr">
        <is>
          <t>Collegamento con centrale qualificata di pronto intervento</t>
        </is>
      </c>
      <c r="J78" s="20" t="n"/>
      <c r="K78" s="20" t="n"/>
      <c r="L78" s="20" t="n"/>
      <c r="M78" s="20" t="n"/>
      <c r="N78" s="21">
        <f>IF($A78="","",IF(IFERROR(VALUE($M78),0)=1,1,0))</f>
        <v/>
      </c>
      <c r="O78" s="21">
        <f>IF($A78="",0,IF(OR($S78&lt;&gt;1,COUNTA($J78:$M78)=0),0,IF($N78=1,$H78,0)))</f>
        <v/>
      </c>
      <c r="P78" s="10" t="inlineStr">
        <is>
          <t>sì/no</t>
        </is>
      </c>
      <c r="Q78" s="21">
        <f>IF($A78="","",$A78&amp;"|"&amp;$C78)</f>
        <v/>
      </c>
      <c r="R78" s="21">
        <f>IF($A78="","",$A78&amp;"|"&amp;$C78&amp;"|"&amp;$D78)</f>
        <v/>
      </c>
      <c r="S78" s="21">
        <f>IF($A78="","",IFERROR(INDEX(Offerte!$D$2:$D$200,MATCH($Q78,Offerte!$L$2:$L$200,0)),0))</f>
        <v/>
      </c>
      <c r="T78" s="21">
        <f>IF($A78="","",IFERROR(INDEX(Offerte!$G$2:$G$200,MATCH($Q78,Offerte!$L$2:$L$200,0)),"NO"))</f>
        <v/>
      </c>
    </row>
    <row r="79">
      <c r="A79" s="10">
        <f>IF(Offerte!$A4="","",Offerte!$A4)</f>
        <v/>
      </c>
      <c r="B79" s="10">
        <f>IF(Offerte!$A4="","",Offerte!$B4)</f>
        <v/>
      </c>
      <c r="C79" s="10">
        <f>IF(Offerte!$A4="","",Offerte!$C4)</f>
        <v/>
      </c>
      <c r="D79" s="10" t="inlineStr">
        <is>
          <t>C.2.4</t>
        </is>
      </c>
      <c r="E79" s="10" t="inlineStr">
        <is>
          <t>C</t>
        </is>
      </c>
      <c r="F79" s="10" t="inlineStr">
        <is>
          <t>Q</t>
        </is>
      </c>
      <c r="G79" s="10" t="inlineStr">
        <is>
          <t>higher</t>
        </is>
      </c>
      <c r="H79" s="10" t="n">
        <v>1</v>
      </c>
      <c r="I79" s="10" t="inlineStr">
        <is>
          <t>Tasso di copertura del servizio con dispositivi per la chiamata di emergenza del conducente</t>
        </is>
      </c>
      <c r="J79" s="20" t="n"/>
      <c r="K79" s="20" t="n"/>
      <c r="L79" s="20" t="n"/>
      <c r="M79" s="20" t="n"/>
      <c r="N79" s="21">
        <f>IF($A79="","",IFERROR(VALUE($K79)/VALUE($L79),IFERROR(VALUE($J79),0)))</f>
        <v/>
      </c>
      <c r="O79" s="21">
        <f>IF($A79="",0,IF(OR($S79&lt;&gt;1,COUNTA($J79:$M79)=0),0,IF(SUMPRODUCT(MAX(($C$5:$C$6173=$C79)*($D$5:$D$6173=$D79)*($S$5:$S$6173=1)*IFERROR($N$5:$N$6173*1,0)))&gt;0,ROUND($H79*($N79/SUMPRODUCT(MAX(($C$5:$C$6173=$C79)*($D$5:$D$6173=$D79)*($S$5:$S$6173=1)*IFERROR($N$5:$N$6173*1,0)))),4),0)))</f>
        <v/>
      </c>
      <c r="P79" s="10" t="inlineStr">
        <is>
          <t>Autobus attrezzati con chiamata di emergenza / Autobus totali in offerta, incluse scorte</t>
        </is>
      </c>
      <c r="Q79" s="21">
        <f>IF($A79="","",$A79&amp;"|"&amp;$C79)</f>
        <v/>
      </c>
      <c r="R79" s="21">
        <f>IF($A79="","",$A79&amp;"|"&amp;$C79&amp;"|"&amp;$D79)</f>
        <v/>
      </c>
      <c r="S79" s="21">
        <f>IF($A79="","",IFERROR(INDEX(Offerte!$D$2:$D$200,MATCH($Q79,Offerte!$L$2:$L$200,0)),0))</f>
        <v/>
      </c>
      <c r="T79" s="21">
        <f>IF($A79="","",IFERROR(INDEX(Offerte!$G$2:$G$200,MATCH($Q79,Offerte!$L$2:$L$200,0)),"NO"))</f>
        <v/>
      </c>
    </row>
    <row r="80">
      <c r="A80" s="10">
        <f>IF(Offerte!$A4="","",Offerte!$A4)</f>
        <v/>
      </c>
      <c r="B80" s="10">
        <f>IF(Offerte!$A4="","",Offerte!$B4)</f>
        <v/>
      </c>
      <c r="C80" s="10">
        <f>IF(Offerte!$A4="","",Offerte!$C4)</f>
        <v/>
      </c>
      <c r="D80" s="10" t="inlineStr">
        <is>
          <t>C.3.1</t>
        </is>
      </c>
      <c r="E80" s="10" t="inlineStr">
        <is>
          <t>C</t>
        </is>
      </c>
      <c r="F80" s="10" t="inlineStr">
        <is>
          <t>Q</t>
        </is>
      </c>
      <c r="G80" s="10" t="inlineStr">
        <is>
          <t>higher</t>
        </is>
      </c>
      <c r="H80" s="10" t="n">
        <v>2</v>
      </c>
      <c r="I80" s="10" t="inlineStr">
        <is>
          <t>Tasso di copertura del servizio con dispositivi di informazione dinamica a bordo mezzo</t>
        </is>
      </c>
      <c r="J80" s="20" t="n"/>
      <c r="K80" s="20" t="n"/>
      <c r="L80" s="20" t="n"/>
      <c r="M80" s="20" t="n"/>
      <c r="N80" s="21">
        <f>IF($A80="","",IFERROR(VALUE($K80)/VALUE($L80),IFERROR(VALUE($J80),0)))</f>
        <v/>
      </c>
      <c r="O80" s="21">
        <f>IF($A80="",0,IF(OR($S80&lt;&gt;1,COUNTA($J80:$M80)=0),0,IF(SUMPRODUCT(MAX(($C$5:$C$6173=$C80)*($D$5:$D$6173=$D80)*($S$5:$S$6173=1)*IFERROR($N$5:$N$6173*1,0)))&gt;0,ROUND($H80*($N80/SUMPRODUCT(MAX(($C$5:$C$6173=$C80)*($D$5:$D$6173=$D80)*($S$5:$S$6173=1)*IFERROR($N$5:$N$6173*1,0)))),4),0)))</f>
        <v/>
      </c>
      <c r="P80" s="10" t="inlineStr">
        <is>
          <t>Autobus con monitor e indicatori vocali / Autobus totali in offerta, incluse scorte</t>
        </is>
      </c>
      <c r="Q80" s="21">
        <f>IF($A80="","",$A80&amp;"|"&amp;$C80)</f>
        <v/>
      </c>
      <c r="R80" s="21">
        <f>IF($A80="","",$A80&amp;"|"&amp;$C80&amp;"|"&amp;$D80)</f>
        <v/>
      </c>
      <c r="S80" s="21">
        <f>IF($A80="","",IFERROR(INDEX(Offerte!$D$2:$D$200,MATCH($Q80,Offerte!$L$2:$L$200,0)),0))</f>
        <v/>
      </c>
      <c r="T80" s="21">
        <f>IF($A80="","",IFERROR(INDEX(Offerte!$G$2:$G$200,MATCH($Q80,Offerte!$L$2:$L$200,0)),"NO"))</f>
        <v/>
      </c>
    </row>
    <row r="81">
      <c r="A81" s="10">
        <f>IF(Offerte!$A4="","",Offerte!$A4)</f>
        <v/>
      </c>
      <c r="B81" s="10">
        <f>IF(Offerte!$A4="","",Offerte!$B4)</f>
        <v/>
      </c>
      <c r="C81" s="10">
        <f>IF(Offerte!$A4="","",Offerte!$C4)</f>
        <v/>
      </c>
      <c r="D81" s="10" t="inlineStr">
        <is>
          <t>C.3.2</t>
        </is>
      </c>
      <c r="E81" s="10" t="inlineStr">
        <is>
          <t>C</t>
        </is>
      </c>
      <c r="F81" s="10" t="inlineStr">
        <is>
          <t>T</t>
        </is>
      </c>
      <c r="G81" s="10" t="inlineStr">
        <is>
          <t>tabular</t>
        </is>
      </c>
      <c r="H81" s="10" t="n">
        <v>2</v>
      </c>
      <c r="I81" s="10" t="inlineStr">
        <is>
          <t>Informazioni a bordo su coincidenze ai nodi</t>
        </is>
      </c>
      <c r="J81" s="20" t="n"/>
      <c r="K81" s="20" t="n"/>
      <c r="L81" s="20" t="n"/>
      <c r="M81" s="20" t="n"/>
      <c r="N81" s="21">
        <f>IF($A81="","",IF(IFERROR(VALUE($M81),0)=1,1,0))</f>
        <v/>
      </c>
      <c r="O81" s="21">
        <f>IF($A81="",0,IF(OR($S81&lt;&gt;1,COUNTA($J81:$M81)=0),0,IF(AND($N81=1,IFERROR(SUMIFS($N$5:$N$6173,$Q$5:$Q$6173,$Q81,$D$5:$D$6173,"C.3.1"),0)&gt;=0.5),$H81,0)))</f>
        <v/>
      </c>
      <c r="P81" s="10" t="inlineStr">
        <is>
          <t>Dipende da C.3.1 &gt;= 0.5</t>
        </is>
      </c>
      <c r="Q81" s="21">
        <f>IF($A81="","",$A81&amp;"|"&amp;$C81)</f>
        <v/>
      </c>
      <c r="R81" s="21">
        <f>IF($A81="","",$A81&amp;"|"&amp;$C81&amp;"|"&amp;$D81)</f>
        <v/>
      </c>
      <c r="S81" s="21">
        <f>IF($A81="","",IFERROR(INDEX(Offerte!$D$2:$D$200,MATCH($Q81,Offerte!$L$2:$L$200,0)),0))</f>
        <v/>
      </c>
      <c r="T81" s="21">
        <f>IF($A81="","",IFERROR(INDEX(Offerte!$G$2:$G$200,MATCH($Q81,Offerte!$L$2:$L$200,0)),"NO"))</f>
        <v/>
      </c>
    </row>
    <row r="82">
      <c r="A82" s="10">
        <f>IF(Offerte!$A4="","",Offerte!$A4)</f>
        <v/>
      </c>
      <c r="B82" s="10">
        <f>IF(Offerte!$A4="","",Offerte!$B4)</f>
        <v/>
      </c>
      <c r="C82" s="10">
        <f>IF(Offerte!$A4="","",Offerte!$C4)</f>
        <v/>
      </c>
      <c r="D82" s="10" t="inlineStr">
        <is>
          <t>D.1.1</t>
        </is>
      </c>
      <c r="E82" s="10" t="inlineStr">
        <is>
          <t>D</t>
        </is>
      </c>
      <c r="F82" s="10" t="inlineStr">
        <is>
          <t>Q</t>
        </is>
      </c>
      <c r="G82" s="10" t="inlineStr">
        <is>
          <t>higher</t>
        </is>
      </c>
      <c r="H82" s="10" t="n">
        <v>3</v>
      </c>
      <c r="I82" s="10" t="inlineStr">
        <is>
          <t>Installazione di pensiline</t>
        </is>
      </c>
      <c r="J82" s="20" t="n"/>
      <c r="K82" s="20" t="n"/>
      <c r="L82" s="20" t="n"/>
      <c r="M82" s="20" t="n"/>
      <c r="N82" s="21">
        <f>IF($A82="","",IFERROR(VALUE($J82),0))</f>
        <v/>
      </c>
      <c r="O82" s="21">
        <f>IF($A82="",0,IF(OR($S82&lt;&gt;1,COUNTA($J82:$M82)=0),0,IF(SUMPRODUCT(MAX(($C$5:$C$6173=$C82)*($D$5:$D$6173=$D82)*($S$5:$S$6173=1)*IFERROR($N$5:$N$6173*1,0)))&gt;0,ROUND($H82*($N82/SUMPRODUCT(MAX(($C$5:$C$6173=$C82)*($D$5:$D$6173=$D82)*($S$5:$S$6173=1)*IFERROR($N$5:$N$6173*1,0)))),4),0)))</f>
        <v/>
      </c>
      <c r="P82" s="10" t="inlineStr">
        <is>
          <t>fermate</t>
        </is>
      </c>
      <c r="Q82" s="21">
        <f>IF($A82="","",$A82&amp;"|"&amp;$C82)</f>
        <v/>
      </c>
      <c r="R82" s="21">
        <f>IF($A82="","",$A82&amp;"|"&amp;$C82&amp;"|"&amp;$D82)</f>
        <v/>
      </c>
      <c r="S82" s="21">
        <f>IF($A82="","",IFERROR(INDEX(Offerte!$D$2:$D$200,MATCH($Q82,Offerte!$L$2:$L$200,0)),0))</f>
        <v/>
      </c>
      <c r="T82" s="21">
        <f>IF($A82="","",IFERROR(INDEX(Offerte!$G$2:$G$200,MATCH($Q82,Offerte!$L$2:$L$200,0)),"NO"))</f>
        <v/>
      </c>
    </row>
    <row r="83">
      <c r="A83" s="10">
        <f>IF(Offerte!$A4="","",Offerte!$A4)</f>
        <v/>
      </c>
      <c r="B83" s="10">
        <f>IF(Offerte!$A4="","",Offerte!$B4)</f>
        <v/>
      </c>
      <c r="C83" s="10">
        <f>IF(Offerte!$A4="","",Offerte!$C4)</f>
        <v/>
      </c>
      <c r="D83" s="10" t="inlineStr">
        <is>
          <t>D.1.2</t>
        </is>
      </c>
      <c r="E83" s="10" t="inlineStr">
        <is>
          <t>D</t>
        </is>
      </c>
      <c r="F83" s="10" t="inlineStr">
        <is>
          <t>Q</t>
        </is>
      </c>
      <c r="G83" s="10" t="inlineStr">
        <is>
          <t>higher</t>
        </is>
      </c>
      <c r="H83" s="10" t="n">
        <v>3</v>
      </c>
      <c r="I83" s="10" t="inlineStr">
        <is>
          <t>Installazione di paline di fermata conformi alla DGR 581/2023</t>
        </is>
      </c>
      <c r="J83" s="20" t="n"/>
      <c r="K83" s="20" t="n"/>
      <c r="L83" s="20" t="n"/>
      <c r="M83" s="20" t="n"/>
      <c r="N83" s="21">
        <f>IF($A83="","",IFERROR(VALUE($J83),0))</f>
        <v/>
      </c>
      <c r="O83" s="21">
        <f>IF($A83="",0,IF(OR($S83&lt;&gt;1,COUNTA($J83:$M83)=0),0,IF(SUMPRODUCT(MAX(($C$5:$C$6173=$C83)*($D$5:$D$6173=$D83)*($S$5:$S$6173=1)*IFERROR($N$5:$N$6173*1,0)))&gt;0,ROUND($H83*($N83/SUMPRODUCT(MAX(($C$5:$C$6173=$C83)*($D$5:$D$6173=$D83)*($S$5:$S$6173=1)*IFERROR($N$5:$N$6173*1,0)))),4),0)))</f>
        <v/>
      </c>
      <c r="P83" s="10" t="inlineStr">
        <is>
          <t>fermate</t>
        </is>
      </c>
      <c r="Q83" s="21">
        <f>IF($A83="","",$A83&amp;"|"&amp;$C83)</f>
        <v/>
      </c>
      <c r="R83" s="21">
        <f>IF($A83="","",$A83&amp;"|"&amp;$C83&amp;"|"&amp;$D83)</f>
        <v/>
      </c>
      <c r="S83" s="21">
        <f>IF($A83="","",IFERROR(INDEX(Offerte!$D$2:$D$200,MATCH($Q83,Offerte!$L$2:$L$200,0)),0))</f>
        <v/>
      </c>
      <c r="T83" s="21">
        <f>IF($A83="","",IFERROR(INDEX(Offerte!$G$2:$G$200,MATCH($Q83,Offerte!$L$2:$L$200,0)),"NO"))</f>
        <v/>
      </c>
    </row>
    <row r="84">
      <c r="A84" s="10">
        <f>IF(Offerte!$A4="","",Offerte!$A4)</f>
        <v/>
      </c>
      <c r="B84" s="10">
        <f>IF(Offerte!$A4="","",Offerte!$B4)</f>
        <v/>
      </c>
      <c r="C84" s="10">
        <f>IF(Offerte!$A4="","",Offerte!$C4)</f>
        <v/>
      </c>
      <c r="D84" s="10" t="inlineStr">
        <is>
          <t>D.1.3</t>
        </is>
      </c>
      <c r="E84" s="10" t="inlineStr">
        <is>
          <t>D</t>
        </is>
      </c>
      <c r="F84" s="10" t="inlineStr">
        <is>
          <t>Q</t>
        </is>
      </c>
      <c r="G84" s="10" t="inlineStr">
        <is>
          <t>higher</t>
        </is>
      </c>
      <c r="H84" s="10" t="n">
        <v>2</v>
      </c>
      <c r="I84" s="10" t="inlineStr">
        <is>
          <t>Display informativi connessi alle fermate</t>
        </is>
      </c>
      <c r="J84" s="20" t="n"/>
      <c r="K84" s="20" t="n"/>
      <c r="L84" s="20" t="n"/>
      <c r="M84" s="20" t="n"/>
      <c r="N84" s="21">
        <f>IF($A84="","",IFERROR(VALUE($J84),0))</f>
        <v/>
      </c>
      <c r="O84" s="21">
        <f>IF($A84="",0,IF(OR($S84&lt;&gt;1,COUNTA($J84:$M84)=0),0,IF(SUMPRODUCT(MAX(($C$5:$C$6173=$C84)*($D$5:$D$6173=$D84)*($S$5:$S$6173=1)*IFERROR($N$5:$N$6173*1,0)))&gt;0,ROUND($H84*($N84/SUMPRODUCT(MAX(($C$5:$C$6173=$C84)*($D$5:$D$6173=$D84)*($S$5:$S$6173=1)*IFERROR($N$5:$N$6173*1,0)))),4),0)))</f>
        <v/>
      </c>
      <c r="P84" s="10" t="inlineStr">
        <is>
          <t>fermate</t>
        </is>
      </c>
      <c r="Q84" s="21">
        <f>IF($A84="","",$A84&amp;"|"&amp;$C84)</f>
        <v/>
      </c>
      <c r="R84" s="21">
        <f>IF($A84="","",$A84&amp;"|"&amp;$C84&amp;"|"&amp;$D84)</f>
        <v/>
      </c>
      <c r="S84" s="21">
        <f>IF($A84="","",IFERROR(INDEX(Offerte!$D$2:$D$200,MATCH($Q84,Offerte!$L$2:$L$200,0)),0))</f>
        <v/>
      </c>
      <c r="T84" s="21">
        <f>IF($A84="","",IFERROR(INDEX(Offerte!$G$2:$G$200,MATCH($Q84,Offerte!$L$2:$L$200,0)),"NO"))</f>
        <v/>
      </c>
    </row>
    <row r="85">
      <c r="A85" s="10">
        <f>IF(Offerte!$A4="","",Offerte!$A4)</f>
        <v/>
      </c>
      <c r="B85" s="10">
        <f>IF(Offerte!$A4="","",Offerte!$B4)</f>
        <v/>
      </c>
      <c r="C85" s="10">
        <f>IF(Offerte!$A4="","",Offerte!$C4)</f>
        <v/>
      </c>
      <c r="D85" s="10" t="inlineStr">
        <is>
          <t>D.2.1</t>
        </is>
      </c>
      <c r="E85" s="10" t="inlineStr">
        <is>
          <t>D</t>
        </is>
      </c>
      <c r="F85" s="10" t="inlineStr">
        <is>
          <t>Q</t>
        </is>
      </c>
      <c r="G85" s="10" t="inlineStr">
        <is>
          <t>higher</t>
        </is>
      </c>
      <c r="H85" s="10" t="n">
        <v>2</v>
      </c>
      <c r="I85" s="10" t="inlineStr">
        <is>
          <t>Segnali tattili Loges-Vet-Evolution</t>
        </is>
      </c>
      <c r="J85" s="20" t="n"/>
      <c r="K85" s="20" t="n"/>
      <c r="L85" s="20" t="n"/>
      <c r="M85" s="20" t="n"/>
      <c r="N85" s="21">
        <f>IF($A85="","",IFERROR(VALUE($J85),0))</f>
        <v/>
      </c>
      <c r="O85" s="21">
        <f>IF($A85="",0,IF(OR($S85&lt;&gt;1,COUNTA($J85:$M85)=0),0,IF(SUMPRODUCT(MAX(($C$5:$C$6173=$C85)*($D$5:$D$6173=$D85)*($S$5:$S$6173=1)*IFERROR($N$5:$N$6173*1,0)))&gt;0,ROUND($H85*($N85/SUMPRODUCT(MAX(($C$5:$C$6173=$C85)*($D$5:$D$6173=$D85)*($S$5:$S$6173=1)*IFERROR($N$5:$N$6173*1,0)))),4),0)))</f>
        <v/>
      </c>
      <c r="P85" s="10" t="inlineStr">
        <is>
          <t>fermate</t>
        </is>
      </c>
      <c r="Q85" s="21">
        <f>IF($A85="","",$A85&amp;"|"&amp;$C85)</f>
        <v/>
      </c>
      <c r="R85" s="21">
        <f>IF($A85="","",$A85&amp;"|"&amp;$C85&amp;"|"&amp;$D85)</f>
        <v/>
      </c>
      <c r="S85" s="21">
        <f>IF($A85="","",IFERROR(INDEX(Offerte!$D$2:$D$200,MATCH($Q85,Offerte!$L$2:$L$200,0)),0))</f>
        <v/>
      </c>
      <c r="T85" s="21">
        <f>IF($A85="","",IFERROR(INDEX(Offerte!$G$2:$G$200,MATCH($Q85,Offerte!$L$2:$L$200,0)),"NO"))</f>
        <v/>
      </c>
    </row>
    <row r="86">
      <c r="A86" s="10">
        <f>IF(Offerte!$A4="","",Offerte!$A4)</f>
        <v/>
      </c>
      <c r="B86" s="10">
        <f>IF(Offerte!$A4="","",Offerte!$B4)</f>
        <v/>
      </c>
      <c r="C86" s="10">
        <f>IF(Offerte!$A4="","",Offerte!$C4)</f>
        <v/>
      </c>
      <c r="D86" s="10" t="inlineStr">
        <is>
          <t>E.1.1</t>
        </is>
      </c>
      <c r="E86" s="10" t="inlineStr">
        <is>
          <t>E</t>
        </is>
      </c>
      <c r="F86" s="10" t="inlineStr">
        <is>
          <t>T</t>
        </is>
      </c>
      <c r="G86" s="10" t="inlineStr">
        <is>
          <t>tabular</t>
        </is>
      </c>
      <c r="H86" s="10" t="n">
        <v>2</v>
      </c>
      <c r="I86" s="10" t="inlineStr">
        <is>
          <t>Mobile app con travel planner PRM</t>
        </is>
      </c>
      <c r="J86" s="20" t="n"/>
      <c r="K86" s="20" t="n"/>
      <c r="L86" s="20" t="n"/>
      <c r="M86" s="20" t="n"/>
      <c r="N86" s="21">
        <f>IF($A86="","",IF(IFERROR(VALUE($M86),0)=1,1,0))</f>
        <v/>
      </c>
      <c r="O86" s="21">
        <f>IF($A86="",0,IF(OR($S86&lt;&gt;1,COUNTA($J86:$M86)=0),0,IF($N86=1,$H86,0)))</f>
        <v/>
      </c>
      <c r="P86" s="10" t="inlineStr">
        <is>
          <t>sì/no</t>
        </is>
      </c>
      <c r="Q86" s="21">
        <f>IF($A86="","",$A86&amp;"|"&amp;$C86)</f>
        <v/>
      </c>
      <c r="R86" s="21">
        <f>IF($A86="","",$A86&amp;"|"&amp;$C86&amp;"|"&amp;$D86)</f>
        <v/>
      </c>
      <c r="S86" s="21">
        <f>IF($A86="","",IFERROR(INDEX(Offerte!$D$2:$D$200,MATCH($Q86,Offerte!$L$2:$L$200,0)),0))</f>
        <v/>
      </c>
      <c r="T86" s="21">
        <f>IF($A86="","",IFERROR(INDEX(Offerte!$G$2:$G$200,MATCH($Q86,Offerte!$L$2:$L$200,0)),"NO"))</f>
        <v/>
      </c>
    </row>
    <row r="87">
      <c r="A87" s="10">
        <f>IF(Offerte!$A4="","",Offerte!$A4)</f>
        <v/>
      </c>
      <c r="B87" s="10">
        <f>IF(Offerte!$A4="","",Offerte!$B4)</f>
        <v/>
      </c>
      <c r="C87" s="10">
        <f>IF(Offerte!$A4="","",Offerte!$C4)</f>
        <v/>
      </c>
      <c r="D87" s="10" t="inlineStr">
        <is>
          <t>E.2.1</t>
        </is>
      </c>
      <c r="E87" s="10" t="inlineStr">
        <is>
          <t>E</t>
        </is>
      </c>
      <c r="F87" s="10" t="inlineStr">
        <is>
          <t>D</t>
        </is>
      </c>
      <c r="G87" s="10" t="inlineStr">
        <is>
          <t>discretionary</t>
        </is>
      </c>
      <c r="H87" s="10" t="n">
        <v>2</v>
      </c>
      <c r="I87" s="10" t="inlineStr">
        <is>
          <t>Altre azioni informative e rapporti con gli utenti</t>
        </is>
      </c>
      <c r="J87" s="20" t="n"/>
      <c r="K87" s="20" t="n"/>
      <c r="L87" s="20" t="n"/>
      <c r="M87" s="20" t="n"/>
      <c r="N87" s="21">
        <f>IF($A87="","",MAX(0,MIN(1,IFERROR(VALUE($M87),0))))</f>
        <v/>
      </c>
      <c r="O87" s="21">
        <f>IF($A87="",0,IF(OR($S87&lt;&gt;1,COUNTA($J87:$M87)=0),0,IF(SUMPRODUCT(MAX(($C$5:$C$6173=$C87)*($D$5:$D$6173=$D87)*($S$5:$S$6173=1)*IFERROR($N$5:$N$6173*1,0)))&gt;0,ROUND($H87*($N87/SUMPRODUCT(MAX(($C$5:$C$6173=$C87)*($D$5:$D$6173=$D87)*($S$5:$S$6173=1)*IFERROR($N$5:$N$6173*1,0)))),4),0)))</f>
        <v/>
      </c>
      <c r="P87" s="10" t="inlineStr">
        <is>
          <t>coeff.</t>
        </is>
      </c>
      <c r="Q87" s="21">
        <f>IF($A87="","",$A87&amp;"|"&amp;$C87)</f>
        <v/>
      </c>
      <c r="R87" s="21">
        <f>IF($A87="","",$A87&amp;"|"&amp;$C87&amp;"|"&amp;$D87)</f>
        <v/>
      </c>
      <c r="S87" s="21">
        <f>IF($A87="","",IFERROR(INDEX(Offerte!$D$2:$D$200,MATCH($Q87,Offerte!$L$2:$L$200,0)),0))</f>
        <v/>
      </c>
      <c r="T87" s="21">
        <f>IF($A87="","",IFERROR(INDEX(Offerte!$G$2:$G$200,MATCH($Q87,Offerte!$L$2:$L$200,0)),"NO"))</f>
        <v/>
      </c>
    </row>
    <row r="88">
      <c r="A88" s="10">
        <f>IF(Offerte!$A4="","",Offerte!$A4)</f>
        <v/>
      </c>
      <c r="B88" s="10">
        <f>IF(Offerte!$A4="","",Offerte!$B4)</f>
        <v/>
      </c>
      <c r="C88" s="10">
        <f>IF(Offerte!$A4="","",Offerte!$C4)</f>
        <v/>
      </c>
      <c r="D88" s="10" t="inlineStr">
        <is>
          <t>F.1.1</t>
        </is>
      </c>
      <c r="E88" s="10" t="inlineStr">
        <is>
          <t>F</t>
        </is>
      </c>
      <c r="F88" s="10" t="inlineStr">
        <is>
          <t>Q</t>
        </is>
      </c>
      <c r="G88" s="10" t="inlineStr">
        <is>
          <t>lower</t>
        </is>
      </c>
      <c r="H88" s="10" t="n">
        <v>7</v>
      </c>
      <c r="I88" s="10" t="inlineStr">
        <is>
          <t>Performance ambientali del parco mezzi adibito al servizio - I_CEA</t>
        </is>
      </c>
      <c r="J88" s="20" t="n"/>
      <c r="K88" s="20" t="n"/>
      <c r="L88" s="20" t="n"/>
      <c r="M88" s="20" t="n"/>
      <c r="N88" s="21">
        <f>IF($A88="","",IFERROR(VALUE($J88),0))</f>
        <v/>
      </c>
      <c r="O88" s="21">
        <f>IF($A88="",0,IF(OR($S88&lt;&gt;1,COUNTA($J88:$M88)=0),0,IF(AND(IFERROR(AGGREGATE(15,6,$N$5:$N$6173/(($C$5:$C$6173=$C88)*($D$5:$D$6173=$D88)*($S$5:$S$6173=1)*($N$5:$N$6173&gt;0)),1),0)&gt;0,$N88&gt;0),ROUND($H88*(IFERROR(AGGREGATE(15,6,$N$5:$N$6173/(($C$5:$C$6173=$C88)*($D$5:$D$6173=$D88)*($S$5:$S$6173=1)*($N$5:$N$6173&gt;0)),1),0)/$N88),4),0)))</f>
        <v/>
      </c>
      <c r="P88" s="10" t="inlineStr">
        <is>
          <t>indice</t>
        </is>
      </c>
      <c r="Q88" s="21">
        <f>IF($A88="","",$A88&amp;"|"&amp;$C88)</f>
        <v/>
      </c>
      <c r="R88" s="21">
        <f>IF($A88="","",$A88&amp;"|"&amp;$C88&amp;"|"&amp;$D88)</f>
        <v/>
      </c>
      <c r="S88" s="21">
        <f>IF($A88="","",IFERROR(INDEX(Offerte!$D$2:$D$200,MATCH($Q88,Offerte!$L$2:$L$200,0)),0))</f>
        <v/>
      </c>
      <c r="T88" s="21">
        <f>IF($A88="","",IFERROR(INDEX(Offerte!$G$2:$G$200,MATCH($Q88,Offerte!$L$2:$L$200,0)),"NO"))</f>
        <v/>
      </c>
    </row>
    <row r="89">
      <c r="A89" s="10">
        <f>IF(Offerte!$A4="","",Offerte!$A4)</f>
        <v/>
      </c>
      <c r="B89" s="10">
        <f>IF(Offerte!$A4="","",Offerte!$B4)</f>
        <v/>
      </c>
      <c r="C89" s="10">
        <f>IF(Offerte!$A4="","",Offerte!$C4)</f>
        <v/>
      </c>
      <c r="D89" s="10" t="inlineStr">
        <is>
          <t>F.2.1</t>
        </is>
      </c>
      <c r="E89" s="10" t="inlineStr">
        <is>
          <t>F</t>
        </is>
      </c>
      <c r="F89" s="10" t="inlineStr">
        <is>
          <t>Q</t>
        </is>
      </c>
      <c r="G89" s="10" t="inlineStr">
        <is>
          <t>higher</t>
        </is>
      </c>
      <c r="H89" s="10" t="n">
        <v>2</v>
      </c>
      <c r="I89" s="10" t="inlineStr">
        <is>
          <t>Tasso di copertura del servizio con dispositivi ECO-DRIVER</t>
        </is>
      </c>
      <c r="J89" s="20" t="n"/>
      <c r="K89" s="20" t="n"/>
      <c r="L89" s="20" t="n"/>
      <c r="M89" s="20" t="n"/>
      <c r="N89" s="21">
        <f>IF($A89="","",IFERROR(VALUE($K89)/VALUE($L89),IFERROR(VALUE($J89),0)))</f>
        <v/>
      </c>
      <c r="O89" s="21">
        <f>IF($A89="",0,IF(OR($S89&lt;&gt;1,COUNTA($J89:$M89)=0),0,IF(SUMPRODUCT(MAX(($C$5:$C$6173=$C89)*($D$5:$D$6173=$D89)*($S$5:$S$6173=1)*IFERROR($N$5:$N$6173*1,0)))&gt;0,ROUND($H89*($N89/SUMPRODUCT(MAX(($C$5:$C$6173=$C89)*($D$5:$D$6173=$D89)*($S$5:$S$6173=1)*IFERROR($N$5:$N$6173*1,0)))),4),0)))</f>
        <v/>
      </c>
      <c r="P89" s="10" t="inlineStr">
        <is>
          <t>Autobus attrezzati con dispositivi ECO-DRIVER / Autobus totali in offerta, incluse scorte</t>
        </is>
      </c>
      <c r="Q89" s="21">
        <f>IF($A89="","",$A89&amp;"|"&amp;$C89)</f>
        <v/>
      </c>
      <c r="R89" s="21">
        <f>IF($A89="","",$A89&amp;"|"&amp;$C89&amp;"|"&amp;$D89)</f>
        <v/>
      </c>
      <c r="S89" s="21">
        <f>IF($A89="","",IFERROR(INDEX(Offerte!$D$2:$D$200,MATCH($Q89,Offerte!$L$2:$L$200,0)),0))</f>
        <v/>
      </c>
      <c r="T89" s="21">
        <f>IF($A89="","",IFERROR(INDEX(Offerte!$G$2:$G$200,MATCH($Q89,Offerte!$L$2:$L$200,0)),"NO"))</f>
        <v/>
      </c>
    </row>
    <row r="90">
      <c r="A90" s="10">
        <f>IF(Offerte!$A4="","",Offerte!$A4)</f>
        <v/>
      </c>
      <c r="B90" s="10">
        <f>IF(Offerte!$A4="","",Offerte!$B4)</f>
        <v/>
      </c>
      <c r="C90" s="10">
        <f>IF(Offerte!$A4="","",Offerte!$C4)</f>
        <v/>
      </c>
      <c r="D90" s="10" t="inlineStr">
        <is>
          <t>F.3.1</t>
        </is>
      </c>
      <c r="E90" s="10" t="inlineStr">
        <is>
          <t>F</t>
        </is>
      </c>
      <c r="F90" s="10" t="inlineStr">
        <is>
          <t>Q</t>
        </is>
      </c>
      <c r="G90" s="10" t="inlineStr">
        <is>
          <t>higher</t>
        </is>
      </c>
      <c r="H90" s="10" t="n">
        <v>2</v>
      </c>
      <c r="I90" s="10" t="inlineStr">
        <is>
          <t>Autoproduzione consumi elettrici per trazione</t>
        </is>
      </c>
      <c r="J90" s="20" t="n"/>
      <c r="K90" s="20" t="n"/>
      <c r="L90" s="20" t="n"/>
      <c r="M90" s="20" t="n"/>
      <c r="N90" s="21">
        <f>IF($A90="","",IFERROR(VALUE($J90),0))</f>
        <v/>
      </c>
      <c r="O90" s="21">
        <f>IF($A90="",0,IF(OR($S90&lt;&gt;1,COUNTA($J90:$M90)=0),0,IF(SUMPRODUCT(MAX(($C$5:$C$6173=$C90)*($D$5:$D$6173=$D90)*($S$5:$S$6173=1)*IFERROR($N$5:$N$6173*1,0)))&gt;0,ROUND($H90*($N90/SUMPRODUCT(MAX(($C$5:$C$6173=$C90)*($D$5:$D$6173=$D90)*($S$5:$S$6173=1)*IFERROR($N$5:$N$6173*1,0)))),4),0)))</f>
        <v/>
      </c>
      <c r="P90" s="10" t="inlineStr">
        <is>
          <t>kWh/anno</t>
        </is>
      </c>
      <c r="Q90" s="21">
        <f>IF($A90="","",$A90&amp;"|"&amp;$C90)</f>
        <v/>
      </c>
      <c r="R90" s="21">
        <f>IF($A90="","",$A90&amp;"|"&amp;$C90&amp;"|"&amp;$D90)</f>
        <v/>
      </c>
      <c r="S90" s="21">
        <f>IF($A90="","",IFERROR(INDEX(Offerte!$D$2:$D$200,MATCH($Q90,Offerte!$L$2:$L$200,0)),0))</f>
        <v/>
      </c>
      <c r="T90" s="21">
        <f>IF($A90="","",IFERROR(INDEX(Offerte!$G$2:$G$200,MATCH($Q90,Offerte!$L$2:$L$200,0)),"NO"))</f>
        <v/>
      </c>
    </row>
    <row r="91">
      <c r="A91" s="10">
        <f>IF(Offerte!$A4="","",Offerte!$A4)</f>
        <v/>
      </c>
      <c r="B91" s="10">
        <f>IF(Offerte!$A4="","",Offerte!$B4)</f>
        <v/>
      </c>
      <c r="C91" s="10">
        <f>IF(Offerte!$A4="","",Offerte!$C4)</f>
        <v/>
      </c>
      <c r="D91" s="10" t="inlineStr">
        <is>
          <t>F.4.1</t>
        </is>
      </c>
      <c r="E91" s="10" t="inlineStr">
        <is>
          <t>F</t>
        </is>
      </c>
      <c r="F91" s="10" t="inlineStr">
        <is>
          <t>Q</t>
        </is>
      </c>
      <c r="G91" s="10" t="inlineStr">
        <is>
          <t>soil</t>
        </is>
      </c>
      <c r="H91" s="10" t="n">
        <v>2</v>
      </c>
      <c r="I91" s="10" t="inlineStr">
        <is>
          <t>Indice di consumo di suolo</t>
        </is>
      </c>
      <c r="J91" s="20" t="n"/>
      <c r="K91" s="20" t="n"/>
      <c r="L91" s="20" t="n"/>
      <c r="M91" s="20" t="n"/>
      <c r="N91" s="21">
        <f>IF($A91="","",IFERROR(VALUE($J91),0))</f>
        <v/>
      </c>
      <c r="O91" s="21">
        <f>IF($A91="",0,IF(OR($S91&lt;&gt;1,COUNTA($J91:$M91)=0),0,IF($N91&lt;=0,$H91,IF(SUMPRODUCT(MAX(($C$5:$C$6173=$C91)*($D$5:$D$6173=$D91)*($S$5:$S$6173=1)*IFERROR($N$5:$N$6173*1,0)))&gt;0,ROUND($H91*((SUMPRODUCT(MAX(($C$5:$C$6173=$C91)*($D$5:$D$6173=$D91)*($S$5:$S$6173=1)*IFERROR($N$5:$N$6173*1,0)))-$N91)/SUMPRODUCT(MAX(($C$5:$C$6173=$C91)*($D$5:$D$6173=$D91)*($S$5:$S$6173=1)*IFERROR($N$5:$N$6173*1,0)))),4),0))))</f>
        <v/>
      </c>
      <c r="P91" s="10" t="inlineStr">
        <is>
          <t>m2</t>
        </is>
      </c>
      <c r="Q91" s="21">
        <f>IF($A91="","",$A91&amp;"|"&amp;$C91)</f>
        <v/>
      </c>
      <c r="R91" s="21">
        <f>IF($A91="","",$A91&amp;"|"&amp;$C91&amp;"|"&amp;$D91)</f>
        <v/>
      </c>
      <c r="S91" s="21">
        <f>IF($A91="","",IFERROR(INDEX(Offerte!$D$2:$D$200,MATCH($Q91,Offerte!$L$2:$L$200,0)),0))</f>
        <v/>
      </c>
      <c r="T91" s="21">
        <f>IF($A91="","",IFERROR(INDEX(Offerte!$G$2:$G$200,MATCH($Q91,Offerte!$L$2:$L$200,0)),"NO"))</f>
        <v/>
      </c>
    </row>
    <row r="92">
      <c r="A92" s="10">
        <f>IF(Offerte!$A4="","",Offerte!$A4)</f>
        <v/>
      </c>
      <c r="B92" s="10">
        <f>IF(Offerte!$A4="","",Offerte!$B4)</f>
        <v/>
      </c>
      <c r="C92" s="10">
        <f>IF(Offerte!$A4="","",Offerte!$C4)</f>
        <v/>
      </c>
      <c r="D92" s="10" t="inlineStr">
        <is>
          <t>F.5.1</t>
        </is>
      </c>
      <c r="E92" s="10" t="inlineStr">
        <is>
          <t>F</t>
        </is>
      </c>
      <c r="F92" s="10" t="inlineStr">
        <is>
          <t>T</t>
        </is>
      </c>
      <c r="G92" s="10" t="inlineStr">
        <is>
          <t>tabular</t>
        </is>
      </c>
      <c r="H92" s="10" t="n">
        <v>1</v>
      </c>
      <c r="I92" s="10" t="inlineStr">
        <is>
          <t>Rendicontazione di sostenibilità ambientale</t>
        </is>
      </c>
      <c r="J92" s="20" t="n"/>
      <c r="K92" s="20" t="n"/>
      <c r="L92" s="20" t="n"/>
      <c r="M92" s="20" t="n"/>
      <c r="N92" s="21">
        <f>IF($A92="","",IF(IFERROR(VALUE($M92),0)=1,1,0))</f>
        <v/>
      </c>
      <c r="O92" s="21">
        <f>IF($A92="",0,IF(OR($S92&lt;&gt;1,COUNTA($J92:$M92)=0),0,IF($N92=1,$H92,0)))</f>
        <v/>
      </c>
      <c r="P92" s="10" t="inlineStr">
        <is>
          <t>sì/no</t>
        </is>
      </c>
      <c r="Q92" s="21">
        <f>IF($A92="","",$A92&amp;"|"&amp;$C92)</f>
        <v/>
      </c>
      <c r="R92" s="21">
        <f>IF($A92="","",$A92&amp;"|"&amp;$C92&amp;"|"&amp;$D92)</f>
        <v/>
      </c>
      <c r="S92" s="21">
        <f>IF($A92="","",IFERROR(INDEX(Offerte!$D$2:$D$200,MATCH($Q92,Offerte!$L$2:$L$200,0)),0))</f>
        <v/>
      </c>
      <c r="T92" s="21">
        <f>IF($A92="","",IFERROR(INDEX(Offerte!$G$2:$G$200,MATCH($Q92,Offerte!$L$2:$L$200,0)),"NO"))</f>
        <v/>
      </c>
    </row>
    <row r="93">
      <c r="A93" s="10">
        <f>IF(Offerte!$A4="","",Offerte!$A4)</f>
        <v/>
      </c>
      <c r="B93" s="10">
        <f>IF(Offerte!$A4="","",Offerte!$B4)</f>
        <v/>
      </c>
      <c r="C93" s="10">
        <f>IF(Offerte!$A4="","",Offerte!$C4)</f>
        <v/>
      </c>
      <c r="D93" s="10" t="inlineStr">
        <is>
          <t>G.1.1</t>
        </is>
      </c>
      <c r="E93" s="10" t="inlineStr">
        <is>
          <t>G</t>
        </is>
      </c>
      <c r="F93" s="10" t="inlineStr">
        <is>
          <t>D</t>
        </is>
      </c>
      <c r="G93" s="10" t="inlineStr">
        <is>
          <t>discretionary</t>
        </is>
      </c>
      <c r="H93" s="10" t="n">
        <v>2</v>
      </c>
      <c r="I93" s="10" t="inlineStr">
        <is>
          <t>Qualità del progetto di centrale di controllo aziendale</t>
        </is>
      </c>
      <c r="J93" s="20" t="n"/>
      <c r="K93" s="20" t="n"/>
      <c r="L93" s="20" t="n"/>
      <c r="M93" s="20" t="n"/>
      <c r="N93" s="21">
        <f>IF($A93="","",MAX(0,MIN(1,IFERROR(VALUE($M93),0))))</f>
        <v/>
      </c>
      <c r="O93" s="21">
        <f>IF($A93="",0,IF(OR($S93&lt;&gt;1,COUNTA($J93:$M93)=0),0,IF(SUMPRODUCT(MAX(($C$5:$C$6173=$C93)*($D$5:$D$6173=$D93)*($S$5:$S$6173=1)*IFERROR($N$5:$N$6173*1,0)))&gt;0,ROUND($H93*($N93/SUMPRODUCT(MAX(($C$5:$C$6173=$C93)*($D$5:$D$6173=$D93)*($S$5:$S$6173=1)*IFERROR($N$5:$N$6173*1,0)))),4),0)))</f>
        <v/>
      </c>
      <c r="P93" s="10" t="inlineStr">
        <is>
          <t>coeff.</t>
        </is>
      </c>
      <c r="Q93" s="21">
        <f>IF($A93="","",$A93&amp;"|"&amp;$C93)</f>
        <v/>
      </c>
      <c r="R93" s="21">
        <f>IF($A93="","",$A93&amp;"|"&amp;$C93&amp;"|"&amp;$D93)</f>
        <v/>
      </c>
      <c r="S93" s="21">
        <f>IF($A93="","",IFERROR(INDEX(Offerte!$D$2:$D$200,MATCH($Q93,Offerte!$L$2:$L$200,0)),0))</f>
        <v/>
      </c>
      <c r="T93" s="21">
        <f>IF($A93="","",IFERROR(INDEX(Offerte!$G$2:$G$200,MATCH($Q93,Offerte!$L$2:$L$200,0)),"NO"))</f>
        <v/>
      </c>
    </row>
    <row r="94">
      <c r="A94" s="10">
        <f>IF(Offerte!$A4="","",Offerte!$A4)</f>
        <v/>
      </c>
      <c r="B94" s="10">
        <f>IF(Offerte!$A4="","",Offerte!$B4)</f>
        <v/>
      </c>
      <c r="C94" s="10">
        <f>IF(Offerte!$A4="","",Offerte!$C4)</f>
        <v/>
      </c>
      <c r="D94" s="10" t="inlineStr">
        <is>
          <t>G.2.1</t>
        </is>
      </c>
      <c r="E94" s="10" t="inlineStr">
        <is>
          <t>G</t>
        </is>
      </c>
      <c r="F94" s="10" t="inlineStr">
        <is>
          <t>T</t>
        </is>
      </c>
      <c r="G94" s="10" t="inlineStr">
        <is>
          <t>tabular</t>
        </is>
      </c>
      <c r="H94" s="10" t="n">
        <v>1</v>
      </c>
      <c r="I94" s="10" t="inlineStr">
        <is>
          <t>Certificazione ISO 45001</t>
        </is>
      </c>
      <c r="J94" s="20" t="n"/>
      <c r="K94" s="20" t="n"/>
      <c r="L94" s="20" t="n"/>
      <c r="M94" s="20" t="n"/>
      <c r="N94" s="21">
        <f>IF($A94="","",IF(IFERROR(VALUE($M94),0)=1,1,0))</f>
        <v/>
      </c>
      <c r="O94" s="21">
        <f>IF($A94="",0,IF(OR($S94&lt;&gt;1,COUNTA($J94:$M94)=0),0,IF($N94=1,$H94,0)))</f>
        <v/>
      </c>
      <c r="P94" s="10" t="inlineStr">
        <is>
          <t>sì/no</t>
        </is>
      </c>
      <c r="Q94" s="21">
        <f>IF($A94="","",$A94&amp;"|"&amp;$C94)</f>
        <v/>
      </c>
      <c r="R94" s="21">
        <f>IF($A94="","",$A94&amp;"|"&amp;$C94&amp;"|"&amp;$D94)</f>
        <v/>
      </c>
      <c r="S94" s="21">
        <f>IF($A94="","",IFERROR(INDEX(Offerte!$D$2:$D$200,MATCH($Q94,Offerte!$L$2:$L$200,0)),0))</f>
        <v/>
      </c>
      <c r="T94" s="21">
        <f>IF($A94="","",IFERROR(INDEX(Offerte!$G$2:$G$200,MATCH($Q94,Offerte!$L$2:$L$200,0)),"NO"))</f>
        <v/>
      </c>
    </row>
    <row r="95">
      <c r="A95" s="10">
        <f>IF(Offerte!$A4="","",Offerte!$A4)</f>
        <v/>
      </c>
      <c r="B95" s="10">
        <f>IF(Offerte!$A4="","",Offerte!$B4)</f>
        <v/>
      </c>
      <c r="C95" s="10">
        <f>IF(Offerte!$A4="","",Offerte!$C4)</f>
        <v/>
      </c>
      <c r="D95" s="10" t="inlineStr">
        <is>
          <t>G.3.1</t>
        </is>
      </c>
      <c r="E95" s="10" t="inlineStr">
        <is>
          <t>G</t>
        </is>
      </c>
      <c r="F95" s="10" t="inlineStr">
        <is>
          <t>T</t>
        </is>
      </c>
      <c r="G95" s="10" t="inlineStr">
        <is>
          <t>tabular</t>
        </is>
      </c>
      <c r="H95" s="10" t="n">
        <v>1</v>
      </c>
      <c r="I95" s="10" t="inlineStr">
        <is>
          <t>Certificazioni di responsabilità sociale</t>
        </is>
      </c>
      <c r="J95" s="20" t="n"/>
      <c r="K95" s="20" t="n"/>
      <c r="L95" s="20" t="n"/>
      <c r="M95" s="20" t="n"/>
      <c r="N95" s="21">
        <f>IF($A95="","",IF(IFERROR(VALUE($M95),0)=1,1,0))</f>
        <v/>
      </c>
      <c r="O95" s="21">
        <f>IF($A95="",0,IF(OR($S95&lt;&gt;1,COUNTA($J95:$M95)=0),0,IF($N95=1,$H95,0)))</f>
        <v/>
      </c>
      <c r="P95" s="10" t="inlineStr">
        <is>
          <t>sì/no</t>
        </is>
      </c>
      <c r="Q95" s="21">
        <f>IF($A95="","",$A95&amp;"|"&amp;$C95)</f>
        <v/>
      </c>
      <c r="R95" s="21">
        <f>IF($A95="","",$A95&amp;"|"&amp;$C95&amp;"|"&amp;$D95)</f>
        <v/>
      </c>
      <c r="S95" s="21">
        <f>IF($A95="","",IFERROR(INDEX(Offerte!$D$2:$D$200,MATCH($Q95,Offerte!$L$2:$L$200,0)),0))</f>
        <v/>
      </c>
      <c r="T95" s="21">
        <f>IF($A95="","",IFERROR(INDEX(Offerte!$G$2:$G$200,MATCH($Q95,Offerte!$L$2:$L$200,0)),"NO"))</f>
        <v/>
      </c>
    </row>
    <row r="96">
      <c r="A96" s="10">
        <f>IF(Offerte!$A4="","",Offerte!$A4)</f>
        <v/>
      </c>
      <c r="B96" s="10">
        <f>IF(Offerte!$A4="","",Offerte!$B4)</f>
        <v/>
      </c>
      <c r="C96" s="10">
        <f>IF(Offerte!$A4="","",Offerte!$C4)</f>
        <v/>
      </c>
      <c r="D96" s="10" t="inlineStr">
        <is>
          <t>G.4.1</t>
        </is>
      </c>
      <c r="E96" s="10" t="inlineStr">
        <is>
          <t>G</t>
        </is>
      </c>
      <c r="F96" s="10" t="inlineStr">
        <is>
          <t>D</t>
        </is>
      </c>
      <c r="G96" s="10" t="inlineStr">
        <is>
          <t>discretionary</t>
        </is>
      </c>
      <c r="H96" s="10" t="n">
        <v>2</v>
      </c>
      <c r="I96" s="10" t="inlineStr">
        <is>
          <t>Qualità del piano di formazione del personale</t>
        </is>
      </c>
      <c r="J96" s="20" t="n"/>
      <c r="K96" s="20" t="n"/>
      <c r="L96" s="20" t="n"/>
      <c r="M96" s="20" t="n"/>
      <c r="N96" s="21">
        <f>IF($A96="","",MAX(0,MIN(1,IFERROR(VALUE($M96),0))))</f>
        <v/>
      </c>
      <c r="O96" s="21">
        <f>IF($A96="",0,IF(OR($S96&lt;&gt;1,COUNTA($J96:$M96)=0),0,IF(SUMPRODUCT(MAX(($C$5:$C$6173=$C96)*($D$5:$D$6173=$D96)*($S$5:$S$6173=1)*IFERROR($N$5:$N$6173*1,0)))&gt;0,ROUND($H96*($N96/SUMPRODUCT(MAX(($C$5:$C$6173=$C96)*($D$5:$D$6173=$D96)*($S$5:$S$6173=1)*IFERROR($N$5:$N$6173*1,0)))),4),0)))</f>
        <v/>
      </c>
      <c r="P96" s="10" t="inlineStr">
        <is>
          <t>coeff.</t>
        </is>
      </c>
      <c r="Q96" s="21">
        <f>IF($A96="","",$A96&amp;"|"&amp;$C96)</f>
        <v/>
      </c>
      <c r="R96" s="21">
        <f>IF($A96="","",$A96&amp;"|"&amp;$C96&amp;"|"&amp;$D96)</f>
        <v/>
      </c>
      <c r="S96" s="21">
        <f>IF($A96="","",IFERROR(INDEX(Offerte!$D$2:$D$200,MATCH($Q96,Offerte!$L$2:$L$200,0)),0))</f>
        <v/>
      </c>
      <c r="T96" s="21">
        <f>IF($A96="","",IFERROR(INDEX(Offerte!$G$2:$G$200,MATCH($Q96,Offerte!$L$2:$L$200,0)),"NO"))</f>
        <v/>
      </c>
    </row>
    <row r="97">
      <c r="A97" s="10">
        <f>IF(Offerte!$A4="","",Offerte!$A4)</f>
        <v/>
      </c>
      <c r="B97" s="10">
        <f>IF(Offerte!$A4="","",Offerte!$B4)</f>
        <v/>
      </c>
      <c r="C97" s="10">
        <f>IF(Offerte!$A4="","",Offerte!$C4)</f>
        <v/>
      </c>
      <c r="D97" s="10" t="inlineStr">
        <is>
          <t>G.5.1</t>
        </is>
      </c>
      <c r="E97" s="10" t="inlineStr">
        <is>
          <t>G</t>
        </is>
      </c>
      <c r="F97" s="10" t="inlineStr">
        <is>
          <t>T</t>
        </is>
      </c>
      <c r="G97" s="10" t="inlineStr">
        <is>
          <t>tabular</t>
        </is>
      </c>
      <c r="H97" s="10" t="n">
        <v>1</v>
      </c>
      <c r="I97" s="10" t="inlineStr">
        <is>
          <t>Impegno al mantenimento delle garanzie del contratto di secondo livello del gestore uscente</t>
        </is>
      </c>
      <c r="J97" s="20" t="n"/>
      <c r="K97" s="20" t="n"/>
      <c r="L97" s="20" t="n"/>
      <c r="M97" s="20" t="n"/>
      <c r="N97" s="21">
        <f>IF($A97="","",IF(IFERROR(VALUE($M97),0)=1,1,0))</f>
        <v/>
      </c>
      <c r="O97" s="21">
        <f>IF($A97="",0,IF(OR($S97&lt;&gt;1,COUNTA($J97:$M97)=0),0,IF($N97=1,$H97,0)))</f>
        <v/>
      </c>
      <c r="P97" s="10" t="inlineStr">
        <is>
          <t>sì/no</t>
        </is>
      </c>
      <c r="Q97" s="21">
        <f>IF($A97="","",$A97&amp;"|"&amp;$C97)</f>
        <v/>
      </c>
      <c r="R97" s="21">
        <f>IF($A97="","",$A97&amp;"|"&amp;$C97&amp;"|"&amp;$D97)</f>
        <v/>
      </c>
      <c r="S97" s="21">
        <f>IF($A97="","",IFERROR(INDEX(Offerte!$D$2:$D$200,MATCH($Q97,Offerte!$L$2:$L$200,0)),0))</f>
        <v/>
      </c>
      <c r="T97" s="21">
        <f>IF($A97="","",IFERROR(INDEX(Offerte!$G$2:$G$200,MATCH($Q97,Offerte!$L$2:$L$200,0)),"NO"))</f>
        <v/>
      </c>
    </row>
    <row r="98">
      <c r="A98" s="10">
        <f>IF(Offerte!$A5="","",Offerte!$A5)</f>
        <v/>
      </c>
      <c r="B98" s="10">
        <f>IF(Offerte!$A5="","",Offerte!$B5)</f>
        <v/>
      </c>
      <c r="C98" s="10">
        <f>IF(Offerte!$A5="","",Offerte!$C5)</f>
        <v/>
      </c>
      <c r="D98" s="10" t="inlineStr">
        <is>
          <t>A.1.1</t>
        </is>
      </c>
      <c r="E98" s="10" t="inlineStr">
        <is>
          <t>A</t>
        </is>
      </c>
      <c r="F98" s="10" t="inlineStr">
        <is>
          <t>Q</t>
        </is>
      </c>
      <c r="G98" s="10" t="inlineStr">
        <is>
          <t>higher</t>
        </is>
      </c>
      <c r="H98" s="10" t="n">
        <v>3</v>
      </c>
      <c r="I98" s="10" t="inlineStr">
        <is>
          <t>Tasso aggiuntivo di corse controllate</t>
        </is>
      </c>
      <c r="J98" s="20" t="n"/>
      <c r="K98" s="20" t="n"/>
      <c r="L98" s="20" t="n"/>
      <c r="M98" s="20" t="n"/>
      <c r="N98" s="21">
        <f>IF($A98="","",IFERROR(VALUE($K98)/VALUE($L98)*100,IFERROR(VALUE($J98),0)))</f>
        <v/>
      </c>
      <c r="O98" s="21">
        <f>IF($A98="",0,IF(OR($S98&lt;&gt;1,COUNTA($J98:$M98)=0),0,IF(SUMPRODUCT(MAX(($C$5:$C$6173=$C98)*($D$5:$D$6173=$D98)*($S$5:$S$6173=1)*IFERROR($N$5:$N$6173*1,0)))&gt;0,ROUND($H98*($N98/SUMPRODUCT(MAX(($C$5:$C$6173=$C98)*($D$5:$D$6173=$D98)*($S$5:$S$6173=1)*IFERROR($N$5:$N$6173*1,0)))),4),0)))</f>
        <v/>
      </c>
      <c r="P98" s="10" t="inlineStr">
        <is>
          <t>Corse controllate annue / Corse programmate annue</t>
        </is>
      </c>
      <c r="Q98" s="21">
        <f>IF($A98="","",$A98&amp;"|"&amp;$C98)</f>
        <v/>
      </c>
      <c r="R98" s="21">
        <f>IF($A98="","",$A98&amp;"|"&amp;$C98&amp;"|"&amp;$D98)</f>
        <v/>
      </c>
      <c r="S98" s="21">
        <f>IF($A98="","",IFERROR(INDEX(Offerte!$D$2:$D$200,MATCH($Q98,Offerte!$L$2:$L$200,0)),0))</f>
        <v/>
      </c>
      <c r="T98" s="21">
        <f>IF($A98="","",IFERROR(INDEX(Offerte!$G$2:$G$200,MATCH($Q98,Offerte!$L$2:$L$200,0)),"NO"))</f>
        <v/>
      </c>
    </row>
    <row r="99">
      <c r="A99" s="10">
        <f>IF(Offerte!$A5="","",Offerte!$A5)</f>
        <v/>
      </c>
      <c r="B99" s="10">
        <f>IF(Offerte!$A5="","",Offerte!$B5)</f>
        <v/>
      </c>
      <c r="C99" s="10">
        <f>IF(Offerte!$A5="","",Offerte!$C5)</f>
        <v/>
      </c>
      <c r="D99" s="10" t="inlineStr">
        <is>
          <t>A.1.2</t>
        </is>
      </c>
      <c r="E99" s="10" t="inlineStr">
        <is>
          <t>A</t>
        </is>
      </c>
      <c r="F99" s="10" t="inlineStr">
        <is>
          <t>Q</t>
        </is>
      </c>
      <c r="G99" s="10" t="inlineStr">
        <is>
          <t>higher</t>
        </is>
      </c>
      <c r="H99" s="10" t="n">
        <v>4</v>
      </c>
      <c r="I99" s="10" t="inlineStr">
        <is>
          <t>Numero aggiuntivo di passeggeri controllati</t>
        </is>
      </c>
      <c r="J99" s="20" t="n"/>
      <c r="K99" s="20" t="n"/>
      <c r="L99" s="20" t="n"/>
      <c r="M99" s="20" t="n"/>
      <c r="N99" s="21">
        <f>IF($A99="","",IFERROR(VALUE($J99),0))</f>
        <v/>
      </c>
      <c r="O99" s="21">
        <f>IF($A99="",0,IF(OR($S99&lt;&gt;1,COUNTA($J99:$M99)=0),0,IF(SUMPRODUCT(MAX(($C$5:$C$6173=$C99)*($D$5:$D$6173=$D99)*($S$5:$S$6173=1)*IFERROR($N$5:$N$6173*1,0)))&gt;0,ROUND($H99*($N99/SUMPRODUCT(MAX(($C$5:$C$6173=$C99)*($D$5:$D$6173=$D99)*($S$5:$S$6173=1)*IFERROR($N$5:$N$6173*1,0)))),4),0)))</f>
        <v/>
      </c>
      <c r="P99" s="10" t="inlineStr">
        <is>
          <t>passeggeri/anno</t>
        </is>
      </c>
      <c r="Q99" s="21">
        <f>IF($A99="","",$A99&amp;"|"&amp;$C99)</f>
        <v/>
      </c>
      <c r="R99" s="21">
        <f>IF($A99="","",$A99&amp;"|"&amp;$C99&amp;"|"&amp;$D99)</f>
        <v/>
      </c>
      <c r="S99" s="21">
        <f>IF($A99="","",IFERROR(INDEX(Offerte!$D$2:$D$200,MATCH($Q99,Offerte!$L$2:$L$200,0)),0))</f>
        <v/>
      </c>
      <c r="T99" s="21">
        <f>IF($A99="","",IFERROR(INDEX(Offerte!$G$2:$G$200,MATCH($Q99,Offerte!$L$2:$L$200,0)),"NO"))</f>
        <v/>
      </c>
    </row>
    <row r="100">
      <c r="A100" s="10">
        <f>IF(Offerte!$A5="","",Offerte!$A5)</f>
        <v/>
      </c>
      <c r="B100" s="10">
        <f>IF(Offerte!$A5="","",Offerte!$B5)</f>
        <v/>
      </c>
      <c r="C100" s="10">
        <f>IF(Offerte!$A5="","",Offerte!$C5)</f>
        <v/>
      </c>
      <c r="D100" s="10" t="inlineStr">
        <is>
          <t>B.1.1</t>
        </is>
      </c>
      <c r="E100" s="10" t="inlineStr">
        <is>
          <t>B</t>
        </is>
      </c>
      <c r="F100" s="10" t="inlineStr">
        <is>
          <t>Q</t>
        </is>
      </c>
      <c r="G100" s="10" t="inlineStr">
        <is>
          <t>higher</t>
        </is>
      </c>
      <c r="H100" s="10" t="n">
        <v>3</v>
      </c>
      <c r="I100" s="10" t="inlineStr">
        <is>
          <t>Incremento dei posti offerti nelle fasce di punta</t>
        </is>
      </c>
      <c r="J100" s="20" t="n"/>
      <c r="K100" s="20" t="n"/>
      <c r="L100" s="20" t="n"/>
      <c r="M100" s="20" t="n"/>
      <c r="N100" s="21">
        <f>IF($A100="","",IFERROR(VALUE($J100),0))</f>
        <v/>
      </c>
      <c r="O100" s="21">
        <f>IF($A100="",0,IF(OR($S100&lt;&gt;1,COUNTA($J100:$M100)=0),0,IF(SUMPRODUCT(MAX(($C$5:$C$6173=$C100)*($D$5:$D$6173=$D100)*($S$5:$S$6173=1)*IFERROR($N$5:$N$6173*1,0)))&gt;0,ROUND($H100*($N100/SUMPRODUCT(MAX(($C$5:$C$6173=$C100)*($D$5:$D$6173=$D100)*($S$5:$S$6173=1)*IFERROR($N$5:$N$6173*1,0)))),4),0)))</f>
        <v/>
      </c>
      <c r="P100" s="10" t="inlineStr">
        <is>
          <t>posti*km</t>
        </is>
      </c>
      <c r="Q100" s="21">
        <f>IF($A100="","",$A100&amp;"|"&amp;$C100)</f>
        <v/>
      </c>
      <c r="R100" s="21">
        <f>IF($A100="","",$A100&amp;"|"&amp;$C100&amp;"|"&amp;$D100)</f>
        <v/>
      </c>
      <c r="S100" s="21">
        <f>IF($A100="","",IFERROR(INDEX(Offerte!$D$2:$D$200,MATCH($Q100,Offerte!$L$2:$L$200,0)),0))</f>
        <v/>
      </c>
      <c r="T100" s="21">
        <f>IF($A100="","",IFERROR(INDEX(Offerte!$G$2:$G$200,MATCH($Q100,Offerte!$L$2:$L$200,0)),"NO"))</f>
        <v/>
      </c>
    </row>
    <row r="101">
      <c r="A101" s="10">
        <f>IF(Offerte!$A5="","",Offerte!$A5)</f>
        <v/>
      </c>
      <c r="B101" s="10">
        <f>IF(Offerte!$A5="","",Offerte!$B5)</f>
        <v/>
      </c>
      <c r="C101" s="10">
        <f>IF(Offerte!$A5="","",Offerte!$C5)</f>
        <v/>
      </c>
      <c r="D101" s="10" t="inlineStr">
        <is>
          <t>B.2.1</t>
        </is>
      </c>
      <c r="E101" s="10" t="inlineStr">
        <is>
          <t>B</t>
        </is>
      </c>
      <c r="F101" s="10" t="inlineStr">
        <is>
          <t>Q</t>
        </is>
      </c>
      <c r="G101" s="10" t="inlineStr">
        <is>
          <t>higher</t>
        </is>
      </c>
      <c r="H101" s="10" t="n">
        <v>4</v>
      </c>
      <c r="I101" s="10" t="inlineStr">
        <is>
          <t>Corse aggiuntive nell'arco giornaliero base</t>
        </is>
      </c>
      <c r="J101" s="20" t="n"/>
      <c r="K101" s="20" t="n"/>
      <c r="L101" s="20" t="n"/>
      <c r="M101" s="20" t="n"/>
      <c r="N101" s="21">
        <f>IF($A101="","",IFERROR(VALUE($J101),0))</f>
        <v/>
      </c>
      <c r="O101" s="21">
        <f>IF($A101="",0,IF(OR($S101&lt;&gt;1,COUNTA($J101:$M101)=0),0,IF(SUMPRODUCT(MAX(($C$5:$C$6173=$C101)*($D$5:$D$6173=$D101)*($S$5:$S$6173=1)*IFERROR($N$5:$N$6173*1,0)))&gt;0,ROUND($H101*($N101/SUMPRODUCT(MAX(($C$5:$C$6173=$C101)*($D$5:$D$6173=$D101)*($S$5:$S$6173=1)*IFERROR($N$5:$N$6173*1,0)))),4),0)))</f>
        <v/>
      </c>
      <c r="P101" s="10" t="inlineStr">
        <is>
          <t>corse</t>
        </is>
      </c>
      <c r="Q101" s="21">
        <f>IF($A101="","",$A101&amp;"|"&amp;$C101)</f>
        <v/>
      </c>
      <c r="R101" s="21">
        <f>IF($A101="","",$A101&amp;"|"&amp;$C101&amp;"|"&amp;$D101)</f>
        <v/>
      </c>
      <c r="S101" s="21">
        <f>IF($A101="","",IFERROR(INDEX(Offerte!$D$2:$D$200,MATCH($Q101,Offerte!$L$2:$L$200,0)),0))</f>
        <v/>
      </c>
      <c r="T101" s="21">
        <f>IF($A101="","",IFERROR(INDEX(Offerte!$G$2:$G$200,MATCH($Q101,Offerte!$L$2:$L$200,0)),"NO"))</f>
        <v/>
      </c>
    </row>
    <row r="102">
      <c r="A102" s="10">
        <f>IF(Offerte!$A5="","",Offerte!$A5)</f>
        <v/>
      </c>
      <c r="B102" s="10">
        <f>IF(Offerte!$A5="","",Offerte!$B5)</f>
        <v/>
      </c>
      <c r="C102" s="10">
        <f>IF(Offerte!$A5="","",Offerte!$C5)</f>
        <v/>
      </c>
      <c r="D102" s="10" t="inlineStr">
        <is>
          <t>B.3.1</t>
        </is>
      </c>
      <c r="E102" s="10" t="inlineStr">
        <is>
          <t>B</t>
        </is>
      </c>
      <c r="F102" s="10" t="inlineStr">
        <is>
          <t>Q</t>
        </is>
      </c>
      <c r="G102" s="10" t="inlineStr">
        <is>
          <t>higher</t>
        </is>
      </c>
      <c r="H102" s="10" t="n">
        <v>2</v>
      </c>
      <c r="I102" s="10" t="inlineStr">
        <is>
          <t>Numero di corse aggiuntive per allungamento dell'arco di servizio giornaliero nelle fasce serali</t>
        </is>
      </c>
      <c r="J102" s="20" t="n"/>
      <c r="K102" s="20" t="n"/>
      <c r="L102" s="20" t="n"/>
      <c r="M102" s="20" t="n"/>
      <c r="N102" s="21">
        <f>IF($A102="","",IFERROR(VALUE($J102),0))</f>
        <v/>
      </c>
      <c r="O102" s="21">
        <f>IF($A102="",0,IF(OR($S102&lt;&gt;1,COUNTA($J102:$M102)=0),0,IF(SUMPRODUCT(MAX(($C$5:$C$6173=$C102)*($D$5:$D$6173=$D102)*($S$5:$S$6173=1)*IFERROR($N$5:$N$6173*1,0)))&gt;0,ROUND($H102*($N102/SUMPRODUCT(MAX(($C$5:$C$6173=$C102)*($D$5:$D$6173=$D102)*($S$5:$S$6173=1)*IFERROR($N$5:$N$6173*1,0)))),4),0)))</f>
        <v/>
      </c>
      <c r="P102" s="10" t="inlineStr">
        <is>
          <t>corse</t>
        </is>
      </c>
      <c r="Q102" s="21">
        <f>IF($A102="","",$A102&amp;"|"&amp;$C102)</f>
        <v/>
      </c>
      <c r="R102" s="21">
        <f>IF($A102="","",$A102&amp;"|"&amp;$C102&amp;"|"&amp;$D102)</f>
        <v/>
      </c>
      <c r="S102" s="21">
        <f>IF($A102="","",IFERROR(INDEX(Offerte!$D$2:$D$200,MATCH($Q102,Offerte!$L$2:$L$200,0)),0))</f>
        <v/>
      </c>
      <c r="T102" s="21">
        <f>IF($A102="","",IFERROR(INDEX(Offerte!$G$2:$G$200,MATCH($Q102,Offerte!$L$2:$L$200,0)),"NO"))</f>
        <v/>
      </c>
    </row>
    <row r="103">
      <c r="A103" s="10">
        <f>IF(Offerte!$A5="","",Offerte!$A5)</f>
        <v/>
      </c>
      <c r="B103" s="10">
        <f>IF(Offerte!$A5="","",Offerte!$B5)</f>
        <v/>
      </c>
      <c r="C103" s="10">
        <f>IF(Offerte!$A5="","",Offerte!$C5)</f>
        <v/>
      </c>
      <c r="D103" s="10" t="inlineStr">
        <is>
          <t>B.4.1</t>
        </is>
      </c>
      <c r="E103" s="10" t="inlineStr">
        <is>
          <t>B</t>
        </is>
      </c>
      <c r="F103" s="10" t="inlineStr">
        <is>
          <t>Q</t>
        </is>
      </c>
      <c r="G103" s="10" t="inlineStr">
        <is>
          <t>higher</t>
        </is>
      </c>
      <c r="H103" s="10" t="n">
        <v>3</v>
      </c>
      <c r="I103" s="10" t="inlineStr">
        <is>
          <t>Percorrenze aggiuntive offerte nel Programma d'esercizio delle prime due fasi attuative</t>
        </is>
      </c>
      <c r="J103" s="20" t="n"/>
      <c r="K103" s="20" t="n"/>
      <c r="L103" s="20" t="n"/>
      <c r="M103" s="20" t="n"/>
      <c r="N103" s="21">
        <f>IF($A103="","",IFERROR(VALUE($J103),0))</f>
        <v/>
      </c>
      <c r="O103" s="21">
        <f>IF($A103="",0,IF(OR($S103&lt;&gt;1,COUNTA($J103:$M103)=0),0,IF(SUMPRODUCT(MAX(($C$5:$C$6173=$C103)*($D$5:$D$6173=$D103)*($S$5:$S$6173=1)*IFERROR($N$5:$N$6173*1,0)))&gt;0,ROUND($H103*($N103/SUMPRODUCT(MAX(($C$5:$C$6173=$C103)*($D$5:$D$6173=$D103)*($S$5:$S$6173=1)*IFERROR($N$5:$N$6173*1,0)))),4),0)))</f>
        <v/>
      </c>
      <c r="P103" s="10" t="inlineStr">
        <is>
          <t>vett*km</t>
        </is>
      </c>
      <c r="Q103" s="21">
        <f>IF($A103="","",$A103&amp;"|"&amp;$C103)</f>
        <v/>
      </c>
      <c r="R103" s="21">
        <f>IF($A103="","",$A103&amp;"|"&amp;$C103&amp;"|"&amp;$D103)</f>
        <v/>
      </c>
      <c r="S103" s="21">
        <f>IF($A103="","",IFERROR(INDEX(Offerte!$D$2:$D$200,MATCH($Q103,Offerte!$L$2:$L$200,0)),0))</f>
        <v/>
      </c>
      <c r="T103" s="21">
        <f>IF($A103="","",IFERROR(INDEX(Offerte!$G$2:$G$200,MATCH($Q103,Offerte!$L$2:$L$200,0)),"NO"))</f>
        <v/>
      </c>
    </row>
    <row r="104">
      <c r="A104" s="10">
        <f>IF(Offerte!$A5="","",Offerte!$A5)</f>
        <v/>
      </c>
      <c r="B104" s="10">
        <f>IF(Offerte!$A5="","",Offerte!$B5)</f>
        <v/>
      </c>
      <c r="C104" s="10">
        <f>IF(Offerte!$A5="","",Offerte!$C5)</f>
        <v/>
      </c>
      <c r="D104" s="10" t="inlineStr">
        <is>
          <t>B.5.1</t>
        </is>
      </c>
      <c r="E104" s="10" t="inlineStr">
        <is>
          <t>B</t>
        </is>
      </c>
      <c r="F104" s="10" t="inlineStr">
        <is>
          <t>D</t>
        </is>
      </c>
      <c r="G104" s="10" t="inlineStr">
        <is>
          <t>discretionary</t>
        </is>
      </c>
      <c r="H104" s="10" t="n">
        <v>2</v>
      </c>
      <c r="I104" s="10" t="inlineStr">
        <is>
          <t>Efficacia del progetto di servizi complementari DRT</t>
        </is>
      </c>
      <c r="J104" s="20" t="n"/>
      <c r="K104" s="20" t="n"/>
      <c r="L104" s="20" t="n"/>
      <c r="M104" s="20" t="n"/>
      <c r="N104" s="21">
        <f>IF($A104="","",MAX(0,MIN(1,IFERROR(VALUE($M104),0))))</f>
        <v/>
      </c>
      <c r="O104" s="21">
        <f>IF($A104="",0,IF(OR($S104&lt;&gt;1,COUNTA($J104:$M104)=0),0,IF(SUMPRODUCT(MAX(($C$5:$C$6173=$C104)*($D$5:$D$6173=$D104)*($S$5:$S$6173=1)*IFERROR($N$5:$N$6173*1,0)))&gt;0,ROUND($H104*($N104/SUMPRODUCT(MAX(($C$5:$C$6173=$C104)*($D$5:$D$6173=$D104)*($S$5:$S$6173=1)*IFERROR($N$5:$N$6173*1,0)))),4),0)))</f>
        <v/>
      </c>
      <c r="P104" s="10" t="inlineStr">
        <is>
          <t>coeff.</t>
        </is>
      </c>
      <c r="Q104" s="21">
        <f>IF($A104="","",$A104&amp;"|"&amp;$C104)</f>
        <v/>
      </c>
      <c r="R104" s="21">
        <f>IF($A104="","",$A104&amp;"|"&amp;$C104&amp;"|"&amp;$D104)</f>
        <v/>
      </c>
      <c r="S104" s="21">
        <f>IF($A104="","",IFERROR(INDEX(Offerte!$D$2:$D$200,MATCH($Q104,Offerte!$L$2:$L$200,0)),0))</f>
        <v/>
      </c>
      <c r="T104" s="21">
        <f>IF($A104="","",IFERROR(INDEX(Offerte!$G$2:$G$200,MATCH($Q104,Offerte!$L$2:$L$200,0)),"NO"))</f>
        <v/>
      </c>
    </row>
    <row r="105">
      <c r="A105" s="10">
        <f>IF(Offerte!$A5="","",Offerte!$A5)</f>
        <v/>
      </c>
      <c r="B105" s="10">
        <f>IF(Offerte!$A5="","",Offerte!$B5)</f>
        <v/>
      </c>
      <c r="C105" s="10">
        <f>IF(Offerte!$A5="","",Offerte!$C5)</f>
        <v/>
      </c>
      <c r="D105" s="10" t="inlineStr">
        <is>
          <t>C.1.1</t>
        </is>
      </c>
      <c r="E105" s="10" t="inlineStr">
        <is>
          <t>C</t>
        </is>
      </c>
      <c r="F105" s="10" t="inlineStr">
        <is>
          <t>Q</t>
        </is>
      </c>
      <c r="G105" s="10" t="inlineStr">
        <is>
          <t>higher</t>
        </is>
      </c>
      <c r="H105" s="10" t="n">
        <v>2</v>
      </c>
      <c r="I105" s="10" t="inlineStr">
        <is>
          <t>Tasso di copertura del servizio con telecamere BSD</t>
        </is>
      </c>
      <c r="J105" s="20" t="n"/>
      <c r="K105" s="20" t="n"/>
      <c r="L105" s="20" t="n"/>
      <c r="M105" s="20" t="n"/>
      <c r="N105" s="21">
        <f>IF($A105="","",IFERROR(VALUE($K105)/VALUE($L105),IFERROR(VALUE($J105),0)))</f>
        <v/>
      </c>
      <c r="O105" s="21">
        <f>IF($A105="",0,IF(OR($S105&lt;&gt;1,COUNTA($J105:$M105)=0),0,IF(SUMPRODUCT(MAX(($C$5:$C$6173=$C105)*($D$5:$D$6173=$D105)*($S$5:$S$6173=1)*IFERROR($N$5:$N$6173*1,0)))&gt;0,ROUND($H105*($N105/SUMPRODUCT(MAX(($C$5:$C$6173=$C105)*($D$5:$D$6173=$D105)*($S$5:$S$6173=1)*IFERROR($N$5:$N$6173*1,0)))),4),0)))</f>
        <v/>
      </c>
      <c r="P105" s="10" t="inlineStr">
        <is>
          <t>Autobus attrezzati con telecamere BSD / Autobus totali in offerta, incluse scorte</t>
        </is>
      </c>
      <c r="Q105" s="21">
        <f>IF($A105="","",$A105&amp;"|"&amp;$C105)</f>
        <v/>
      </c>
      <c r="R105" s="21">
        <f>IF($A105="","",$A105&amp;"|"&amp;$C105&amp;"|"&amp;$D105)</f>
        <v/>
      </c>
      <c r="S105" s="21">
        <f>IF($A105="","",IFERROR(INDEX(Offerte!$D$2:$D$200,MATCH($Q105,Offerte!$L$2:$L$200,0)),0))</f>
        <v/>
      </c>
      <c r="T105" s="21">
        <f>IF($A105="","",IFERROR(INDEX(Offerte!$G$2:$G$200,MATCH($Q105,Offerte!$L$2:$L$200,0)),"NO"))</f>
        <v/>
      </c>
    </row>
    <row r="106">
      <c r="A106" s="10">
        <f>IF(Offerte!$A5="","",Offerte!$A5)</f>
        <v/>
      </c>
      <c r="B106" s="10">
        <f>IF(Offerte!$A5="","",Offerte!$B5)</f>
        <v/>
      </c>
      <c r="C106" s="10">
        <f>IF(Offerte!$A5="","",Offerte!$C5)</f>
        <v/>
      </c>
      <c r="D106" s="10" t="inlineStr">
        <is>
          <t>C.1.2</t>
        </is>
      </c>
      <c r="E106" s="10" t="inlineStr">
        <is>
          <t>C</t>
        </is>
      </c>
      <c r="F106" s="10" t="inlineStr">
        <is>
          <t>Q</t>
        </is>
      </c>
      <c r="G106" s="10" t="inlineStr">
        <is>
          <t>higher</t>
        </is>
      </c>
      <c r="H106" s="10" t="n">
        <v>2</v>
      </c>
      <c r="I106" s="10" t="inlineStr">
        <is>
          <t>Tasso di copertura del servizio con telecamere ADAS</t>
        </is>
      </c>
      <c r="J106" s="20" t="n"/>
      <c r="K106" s="20" t="n"/>
      <c r="L106" s="20" t="n"/>
      <c r="M106" s="20" t="n"/>
      <c r="N106" s="21">
        <f>IF($A106="","",IFERROR(VALUE($K106)/VALUE($L106),IFERROR(VALUE($J106),0)))</f>
        <v/>
      </c>
      <c r="O106" s="21">
        <f>IF($A106="",0,IF(OR($S106&lt;&gt;1,COUNTA($J106:$M106)=0),0,IF(SUMPRODUCT(MAX(($C$5:$C$6173=$C106)*($D$5:$D$6173=$D106)*($S$5:$S$6173=1)*IFERROR($N$5:$N$6173*1,0)))&gt;0,ROUND($H106*($N106/SUMPRODUCT(MAX(($C$5:$C$6173=$C106)*($D$5:$D$6173=$D106)*($S$5:$S$6173=1)*IFERROR($N$5:$N$6173*1,0)))),4),0)))</f>
        <v/>
      </c>
      <c r="P106" s="10" t="inlineStr">
        <is>
          <t>Autobus attrezzati con telecamere ADAS / Autobus totali in offerta, incluse scorte</t>
        </is>
      </c>
      <c r="Q106" s="21">
        <f>IF($A106="","",$A106&amp;"|"&amp;$C106)</f>
        <v/>
      </c>
      <c r="R106" s="21">
        <f>IF($A106="","",$A106&amp;"|"&amp;$C106&amp;"|"&amp;$D106)</f>
        <v/>
      </c>
      <c r="S106" s="21">
        <f>IF($A106="","",IFERROR(INDEX(Offerte!$D$2:$D$200,MATCH($Q106,Offerte!$L$2:$L$200,0)),0))</f>
        <v/>
      </c>
      <c r="T106" s="21">
        <f>IF($A106="","",IFERROR(INDEX(Offerte!$G$2:$G$200,MATCH($Q106,Offerte!$L$2:$L$200,0)),"NO"))</f>
        <v/>
      </c>
    </row>
    <row r="107">
      <c r="A107" s="10">
        <f>IF(Offerte!$A5="","",Offerte!$A5)</f>
        <v/>
      </c>
      <c r="B107" s="10">
        <f>IF(Offerte!$A5="","",Offerte!$B5)</f>
        <v/>
      </c>
      <c r="C107" s="10">
        <f>IF(Offerte!$A5="","",Offerte!$C5)</f>
        <v/>
      </c>
      <c r="D107" s="10" t="inlineStr">
        <is>
          <t>C.2.1</t>
        </is>
      </c>
      <c r="E107" s="10" t="inlineStr">
        <is>
          <t>C</t>
        </is>
      </c>
      <c r="F107" s="10" t="inlineStr">
        <is>
          <t>Q</t>
        </is>
      </c>
      <c r="G107" s="10" t="inlineStr">
        <is>
          <t>higher</t>
        </is>
      </c>
      <c r="H107" s="10" t="n">
        <v>3</v>
      </c>
      <c r="I107" s="10" t="inlineStr">
        <is>
          <t>Tasso di copertura del servizio con telecamere di bordo di videosorveglianza</t>
        </is>
      </c>
      <c r="J107" s="20" t="n"/>
      <c r="K107" s="20" t="n"/>
      <c r="L107" s="20" t="n"/>
      <c r="M107" s="20" t="n"/>
      <c r="N107" s="21">
        <f>IF($A107="","",IFERROR(VALUE($K107)/VALUE($L107),IFERROR(VALUE($J107),0)))</f>
        <v/>
      </c>
      <c r="O107" s="21">
        <f>IF($A107="",0,IF(OR($S107&lt;&gt;1,COUNTA($J107:$M107)=0),0,IF(SUMPRODUCT(MAX(($C$5:$C$6173=$C107)*($D$5:$D$6173=$D107)*($S$5:$S$6173=1)*IFERROR($N$5:$N$6173*1,0)))&gt;0,ROUND($H107*($N107/SUMPRODUCT(MAX(($C$5:$C$6173=$C107)*($D$5:$D$6173=$D107)*($S$5:$S$6173=1)*IFERROR($N$5:$N$6173*1,0)))),4),0)))</f>
        <v/>
      </c>
      <c r="P107" s="10" t="inlineStr">
        <is>
          <t>Autobus attrezzati con videosorveglianza / Autobus totali in offerta, incluse scorte</t>
        </is>
      </c>
      <c r="Q107" s="21">
        <f>IF($A107="","",$A107&amp;"|"&amp;$C107)</f>
        <v/>
      </c>
      <c r="R107" s="21">
        <f>IF($A107="","",$A107&amp;"|"&amp;$C107&amp;"|"&amp;$D107)</f>
        <v/>
      </c>
      <c r="S107" s="21">
        <f>IF($A107="","",IFERROR(INDEX(Offerte!$D$2:$D$200,MATCH($Q107,Offerte!$L$2:$L$200,0)),0))</f>
        <v/>
      </c>
      <c r="T107" s="21">
        <f>IF($A107="","",IFERROR(INDEX(Offerte!$G$2:$G$200,MATCH($Q107,Offerte!$L$2:$L$200,0)),"NO"))</f>
        <v/>
      </c>
    </row>
    <row r="108">
      <c r="A108" s="10">
        <f>IF(Offerte!$A5="","",Offerte!$A5)</f>
        <v/>
      </c>
      <c r="B108" s="10">
        <f>IF(Offerte!$A5="","",Offerte!$B5)</f>
        <v/>
      </c>
      <c r="C108" s="10">
        <f>IF(Offerte!$A5="","",Offerte!$C5)</f>
        <v/>
      </c>
      <c r="D108" s="10" t="inlineStr">
        <is>
          <t>C.2.2</t>
        </is>
      </c>
      <c r="E108" s="10" t="inlineStr">
        <is>
          <t>C</t>
        </is>
      </c>
      <c r="F108" s="10" t="inlineStr">
        <is>
          <t>T</t>
        </is>
      </c>
      <c r="G108" s="10" t="inlineStr">
        <is>
          <t>tabular</t>
        </is>
      </c>
      <c r="H108" s="10" t="n">
        <v>1</v>
      </c>
      <c r="I108" s="10" t="inlineStr">
        <is>
          <t>Software video/audio analisi per situazioni di pericolo</t>
        </is>
      </c>
      <c r="J108" s="20" t="n"/>
      <c r="K108" s="20" t="n"/>
      <c r="L108" s="20" t="n"/>
      <c r="M108" s="20" t="n"/>
      <c r="N108" s="21">
        <f>IF($A108="","",IF(IFERROR(VALUE($M108),0)=1,1,0))</f>
        <v/>
      </c>
      <c r="O108" s="21">
        <f>IF($A108="",0,IF(OR($S108&lt;&gt;1,COUNTA($J108:$M108)=0),0,IF($N108=1,$H108,0)))</f>
        <v/>
      </c>
      <c r="P108" s="10" t="inlineStr">
        <is>
          <t>sì/no</t>
        </is>
      </c>
      <c r="Q108" s="21">
        <f>IF($A108="","",$A108&amp;"|"&amp;$C108)</f>
        <v/>
      </c>
      <c r="R108" s="21">
        <f>IF($A108="","",$A108&amp;"|"&amp;$C108&amp;"|"&amp;$D108)</f>
        <v/>
      </c>
      <c r="S108" s="21">
        <f>IF($A108="","",IFERROR(INDEX(Offerte!$D$2:$D$200,MATCH($Q108,Offerte!$L$2:$L$200,0)),0))</f>
        <v/>
      </c>
      <c r="T108" s="21">
        <f>IF($A108="","",IFERROR(INDEX(Offerte!$G$2:$G$200,MATCH($Q108,Offerte!$L$2:$L$200,0)),"NO"))</f>
        <v/>
      </c>
    </row>
    <row r="109">
      <c r="A109" s="10">
        <f>IF(Offerte!$A5="","",Offerte!$A5)</f>
        <v/>
      </c>
      <c r="B109" s="10">
        <f>IF(Offerte!$A5="","",Offerte!$B5)</f>
        <v/>
      </c>
      <c r="C109" s="10">
        <f>IF(Offerte!$A5="","",Offerte!$C5)</f>
        <v/>
      </c>
      <c r="D109" s="10" t="inlineStr">
        <is>
          <t>C.2.3</t>
        </is>
      </c>
      <c r="E109" s="10" t="inlineStr">
        <is>
          <t>C</t>
        </is>
      </c>
      <c r="F109" s="10" t="inlineStr">
        <is>
          <t>T</t>
        </is>
      </c>
      <c r="G109" s="10" t="inlineStr">
        <is>
          <t>tabular</t>
        </is>
      </c>
      <c r="H109" s="10" t="n">
        <v>1</v>
      </c>
      <c r="I109" s="10" t="inlineStr">
        <is>
          <t>Collegamento con centrale qualificata di pronto intervento</t>
        </is>
      </c>
      <c r="J109" s="20" t="n"/>
      <c r="K109" s="20" t="n"/>
      <c r="L109" s="20" t="n"/>
      <c r="M109" s="20" t="n"/>
      <c r="N109" s="21">
        <f>IF($A109="","",IF(IFERROR(VALUE($M109),0)=1,1,0))</f>
        <v/>
      </c>
      <c r="O109" s="21">
        <f>IF($A109="",0,IF(OR($S109&lt;&gt;1,COUNTA($J109:$M109)=0),0,IF($N109=1,$H109,0)))</f>
        <v/>
      </c>
      <c r="P109" s="10" t="inlineStr">
        <is>
          <t>sì/no</t>
        </is>
      </c>
      <c r="Q109" s="21">
        <f>IF($A109="","",$A109&amp;"|"&amp;$C109)</f>
        <v/>
      </c>
      <c r="R109" s="21">
        <f>IF($A109="","",$A109&amp;"|"&amp;$C109&amp;"|"&amp;$D109)</f>
        <v/>
      </c>
      <c r="S109" s="21">
        <f>IF($A109="","",IFERROR(INDEX(Offerte!$D$2:$D$200,MATCH($Q109,Offerte!$L$2:$L$200,0)),0))</f>
        <v/>
      </c>
      <c r="T109" s="21">
        <f>IF($A109="","",IFERROR(INDEX(Offerte!$G$2:$G$200,MATCH($Q109,Offerte!$L$2:$L$200,0)),"NO"))</f>
        <v/>
      </c>
    </row>
    <row r="110">
      <c r="A110" s="10">
        <f>IF(Offerte!$A5="","",Offerte!$A5)</f>
        <v/>
      </c>
      <c r="B110" s="10">
        <f>IF(Offerte!$A5="","",Offerte!$B5)</f>
        <v/>
      </c>
      <c r="C110" s="10">
        <f>IF(Offerte!$A5="","",Offerte!$C5)</f>
        <v/>
      </c>
      <c r="D110" s="10" t="inlineStr">
        <is>
          <t>C.2.4</t>
        </is>
      </c>
      <c r="E110" s="10" t="inlineStr">
        <is>
          <t>C</t>
        </is>
      </c>
      <c r="F110" s="10" t="inlineStr">
        <is>
          <t>Q</t>
        </is>
      </c>
      <c r="G110" s="10" t="inlineStr">
        <is>
          <t>higher</t>
        </is>
      </c>
      <c r="H110" s="10" t="n">
        <v>1</v>
      </c>
      <c r="I110" s="10" t="inlineStr">
        <is>
          <t>Tasso di copertura del servizio con dispositivi per la chiamata di emergenza del conducente</t>
        </is>
      </c>
      <c r="J110" s="20" t="n"/>
      <c r="K110" s="20" t="n"/>
      <c r="L110" s="20" t="n"/>
      <c r="M110" s="20" t="n"/>
      <c r="N110" s="21">
        <f>IF($A110="","",IFERROR(VALUE($K110)/VALUE($L110),IFERROR(VALUE($J110),0)))</f>
        <v/>
      </c>
      <c r="O110" s="21">
        <f>IF($A110="",0,IF(OR($S110&lt;&gt;1,COUNTA($J110:$M110)=0),0,IF(SUMPRODUCT(MAX(($C$5:$C$6173=$C110)*($D$5:$D$6173=$D110)*($S$5:$S$6173=1)*IFERROR($N$5:$N$6173*1,0)))&gt;0,ROUND($H110*($N110/SUMPRODUCT(MAX(($C$5:$C$6173=$C110)*($D$5:$D$6173=$D110)*($S$5:$S$6173=1)*IFERROR($N$5:$N$6173*1,0)))),4),0)))</f>
        <v/>
      </c>
      <c r="P110" s="10" t="inlineStr">
        <is>
          <t>Autobus attrezzati con chiamata di emergenza / Autobus totali in offerta, incluse scorte</t>
        </is>
      </c>
      <c r="Q110" s="21">
        <f>IF($A110="","",$A110&amp;"|"&amp;$C110)</f>
        <v/>
      </c>
      <c r="R110" s="21">
        <f>IF($A110="","",$A110&amp;"|"&amp;$C110&amp;"|"&amp;$D110)</f>
        <v/>
      </c>
      <c r="S110" s="21">
        <f>IF($A110="","",IFERROR(INDEX(Offerte!$D$2:$D$200,MATCH($Q110,Offerte!$L$2:$L$200,0)),0))</f>
        <v/>
      </c>
      <c r="T110" s="21">
        <f>IF($A110="","",IFERROR(INDEX(Offerte!$G$2:$G$200,MATCH($Q110,Offerte!$L$2:$L$200,0)),"NO"))</f>
        <v/>
      </c>
    </row>
    <row r="111">
      <c r="A111" s="10">
        <f>IF(Offerte!$A5="","",Offerte!$A5)</f>
        <v/>
      </c>
      <c r="B111" s="10">
        <f>IF(Offerte!$A5="","",Offerte!$B5)</f>
        <v/>
      </c>
      <c r="C111" s="10">
        <f>IF(Offerte!$A5="","",Offerte!$C5)</f>
        <v/>
      </c>
      <c r="D111" s="10" t="inlineStr">
        <is>
          <t>C.3.1</t>
        </is>
      </c>
      <c r="E111" s="10" t="inlineStr">
        <is>
          <t>C</t>
        </is>
      </c>
      <c r="F111" s="10" t="inlineStr">
        <is>
          <t>Q</t>
        </is>
      </c>
      <c r="G111" s="10" t="inlineStr">
        <is>
          <t>higher</t>
        </is>
      </c>
      <c r="H111" s="10" t="n">
        <v>2</v>
      </c>
      <c r="I111" s="10" t="inlineStr">
        <is>
          <t>Tasso di copertura del servizio con dispositivi di informazione dinamica a bordo mezzo</t>
        </is>
      </c>
      <c r="J111" s="20" t="n"/>
      <c r="K111" s="20" t="n"/>
      <c r="L111" s="20" t="n"/>
      <c r="M111" s="20" t="n"/>
      <c r="N111" s="21">
        <f>IF($A111="","",IFERROR(VALUE($K111)/VALUE($L111),IFERROR(VALUE($J111),0)))</f>
        <v/>
      </c>
      <c r="O111" s="21">
        <f>IF($A111="",0,IF(OR($S111&lt;&gt;1,COUNTA($J111:$M111)=0),0,IF(SUMPRODUCT(MAX(($C$5:$C$6173=$C111)*($D$5:$D$6173=$D111)*($S$5:$S$6173=1)*IFERROR($N$5:$N$6173*1,0)))&gt;0,ROUND($H111*($N111/SUMPRODUCT(MAX(($C$5:$C$6173=$C111)*($D$5:$D$6173=$D111)*($S$5:$S$6173=1)*IFERROR($N$5:$N$6173*1,0)))),4),0)))</f>
        <v/>
      </c>
      <c r="P111" s="10" t="inlineStr">
        <is>
          <t>Autobus con monitor e indicatori vocali / Autobus totali in offerta, incluse scorte</t>
        </is>
      </c>
      <c r="Q111" s="21">
        <f>IF($A111="","",$A111&amp;"|"&amp;$C111)</f>
        <v/>
      </c>
      <c r="R111" s="21">
        <f>IF($A111="","",$A111&amp;"|"&amp;$C111&amp;"|"&amp;$D111)</f>
        <v/>
      </c>
      <c r="S111" s="21">
        <f>IF($A111="","",IFERROR(INDEX(Offerte!$D$2:$D$200,MATCH($Q111,Offerte!$L$2:$L$200,0)),0))</f>
        <v/>
      </c>
      <c r="T111" s="21">
        <f>IF($A111="","",IFERROR(INDEX(Offerte!$G$2:$G$200,MATCH($Q111,Offerte!$L$2:$L$200,0)),"NO"))</f>
        <v/>
      </c>
    </row>
    <row r="112">
      <c r="A112" s="10">
        <f>IF(Offerte!$A5="","",Offerte!$A5)</f>
        <v/>
      </c>
      <c r="B112" s="10">
        <f>IF(Offerte!$A5="","",Offerte!$B5)</f>
        <v/>
      </c>
      <c r="C112" s="10">
        <f>IF(Offerte!$A5="","",Offerte!$C5)</f>
        <v/>
      </c>
      <c r="D112" s="10" t="inlineStr">
        <is>
          <t>C.3.2</t>
        </is>
      </c>
      <c r="E112" s="10" t="inlineStr">
        <is>
          <t>C</t>
        </is>
      </c>
      <c r="F112" s="10" t="inlineStr">
        <is>
          <t>T</t>
        </is>
      </c>
      <c r="G112" s="10" t="inlineStr">
        <is>
          <t>tabular</t>
        </is>
      </c>
      <c r="H112" s="10" t="n">
        <v>2</v>
      </c>
      <c r="I112" s="10" t="inlineStr">
        <is>
          <t>Informazioni a bordo su coincidenze ai nodi</t>
        </is>
      </c>
      <c r="J112" s="20" t="n"/>
      <c r="K112" s="20" t="n"/>
      <c r="L112" s="20" t="n"/>
      <c r="M112" s="20" t="n"/>
      <c r="N112" s="21">
        <f>IF($A112="","",IF(IFERROR(VALUE($M112),0)=1,1,0))</f>
        <v/>
      </c>
      <c r="O112" s="21">
        <f>IF($A112="",0,IF(OR($S112&lt;&gt;1,COUNTA($J112:$M112)=0),0,IF(AND($N112=1,IFERROR(SUMIFS($N$5:$N$6173,$Q$5:$Q$6173,$Q112,$D$5:$D$6173,"C.3.1"),0)&gt;=0.5),$H112,0)))</f>
        <v/>
      </c>
      <c r="P112" s="10" t="inlineStr">
        <is>
          <t>Dipende da C.3.1 &gt;= 0.5</t>
        </is>
      </c>
      <c r="Q112" s="21">
        <f>IF($A112="","",$A112&amp;"|"&amp;$C112)</f>
        <v/>
      </c>
      <c r="R112" s="21">
        <f>IF($A112="","",$A112&amp;"|"&amp;$C112&amp;"|"&amp;$D112)</f>
        <v/>
      </c>
      <c r="S112" s="21">
        <f>IF($A112="","",IFERROR(INDEX(Offerte!$D$2:$D$200,MATCH($Q112,Offerte!$L$2:$L$200,0)),0))</f>
        <v/>
      </c>
      <c r="T112" s="21">
        <f>IF($A112="","",IFERROR(INDEX(Offerte!$G$2:$G$200,MATCH($Q112,Offerte!$L$2:$L$200,0)),"NO"))</f>
        <v/>
      </c>
    </row>
    <row r="113">
      <c r="A113" s="10">
        <f>IF(Offerte!$A5="","",Offerte!$A5)</f>
        <v/>
      </c>
      <c r="B113" s="10">
        <f>IF(Offerte!$A5="","",Offerte!$B5)</f>
        <v/>
      </c>
      <c r="C113" s="10">
        <f>IF(Offerte!$A5="","",Offerte!$C5)</f>
        <v/>
      </c>
      <c r="D113" s="10" t="inlineStr">
        <is>
          <t>D.1.1</t>
        </is>
      </c>
      <c r="E113" s="10" t="inlineStr">
        <is>
          <t>D</t>
        </is>
      </c>
      <c r="F113" s="10" t="inlineStr">
        <is>
          <t>Q</t>
        </is>
      </c>
      <c r="G113" s="10" t="inlineStr">
        <is>
          <t>higher</t>
        </is>
      </c>
      <c r="H113" s="10" t="n">
        <v>3</v>
      </c>
      <c r="I113" s="10" t="inlineStr">
        <is>
          <t>Installazione di pensiline</t>
        </is>
      </c>
      <c r="J113" s="20" t="n"/>
      <c r="K113" s="20" t="n"/>
      <c r="L113" s="20" t="n"/>
      <c r="M113" s="20" t="n"/>
      <c r="N113" s="21">
        <f>IF($A113="","",IFERROR(VALUE($J113),0))</f>
        <v/>
      </c>
      <c r="O113" s="21">
        <f>IF($A113="",0,IF(OR($S113&lt;&gt;1,COUNTA($J113:$M113)=0),0,IF(SUMPRODUCT(MAX(($C$5:$C$6173=$C113)*($D$5:$D$6173=$D113)*($S$5:$S$6173=1)*IFERROR($N$5:$N$6173*1,0)))&gt;0,ROUND($H113*($N113/SUMPRODUCT(MAX(($C$5:$C$6173=$C113)*($D$5:$D$6173=$D113)*($S$5:$S$6173=1)*IFERROR($N$5:$N$6173*1,0)))),4),0)))</f>
        <v/>
      </c>
      <c r="P113" s="10" t="inlineStr">
        <is>
          <t>fermate</t>
        </is>
      </c>
      <c r="Q113" s="21">
        <f>IF($A113="","",$A113&amp;"|"&amp;$C113)</f>
        <v/>
      </c>
      <c r="R113" s="21">
        <f>IF($A113="","",$A113&amp;"|"&amp;$C113&amp;"|"&amp;$D113)</f>
        <v/>
      </c>
      <c r="S113" s="21">
        <f>IF($A113="","",IFERROR(INDEX(Offerte!$D$2:$D$200,MATCH($Q113,Offerte!$L$2:$L$200,0)),0))</f>
        <v/>
      </c>
      <c r="T113" s="21">
        <f>IF($A113="","",IFERROR(INDEX(Offerte!$G$2:$G$200,MATCH($Q113,Offerte!$L$2:$L$200,0)),"NO"))</f>
        <v/>
      </c>
    </row>
    <row r="114">
      <c r="A114" s="10">
        <f>IF(Offerte!$A5="","",Offerte!$A5)</f>
        <v/>
      </c>
      <c r="B114" s="10">
        <f>IF(Offerte!$A5="","",Offerte!$B5)</f>
        <v/>
      </c>
      <c r="C114" s="10">
        <f>IF(Offerte!$A5="","",Offerte!$C5)</f>
        <v/>
      </c>
      <c r="D114" s="10" t="inlineStr">
        <is>
          <t>D.1.2</t>
        </is>
      </c>
      <c r="E114" s="10" t="inlineStr">
        <is>
          <t>D</t>
        </is>
      </c>
      <c r="F114" s="10" t="inlineStr">
        <is>
          <t>Q</t>
        </is>
      </c>
      <c r="G114" s="10" t="inlineStr">
        <is>
          <t>higher</t>
        </is>
      </c>
      <c r="H114" s="10" t="n">
        <v>3</v>
      </c>
      <c r="I114" s="10" t="inlineStr">
        <is>
          <t>Installazione di paline di fermata conformi alla DGR 581/2023</t>
        </is>
      </c>
      <c r="J114" s="20" t="n"/>
      <c r="K114" s="20" t="n"/>
      <c r="L114" s="20" t="n"/>
      <c r="M114" s="20" t="n"/>
      <c r="N114" s="21">
        <f>IF($A114="","",IFERROR(VALUE($J114),0))</f>
        <v/>
      </c>
      <c r="O114" s="21">
        <f>IF($A114="",0,IF(OR($S114&lt;&gt;1,COUNTA($J114:$M114)=0),0,IF(SUMPRODUCT(MAX(($C$5:$C$6173=$C114)*($D$5:$D$6173=$D114)*($S$5:$S$6173=1)*IFERROR($N$5:$N$6173*1,0)))&gt;0,ROUND($H114*($N114/SUMPRODUCT(MAX(($C$5:$C$6173=$C114)*($D$5:$D$6173=$D114)*($S$5:$S$6173=1)*IFERROR($N$5:$N$6173*1,0)))),4),0)))</f>
        <v/>
      </c>
      <c r="P114" s="10" t="inlineStr">
        <is>
          <t>fermate</t>
        </is>
      </c>
      <c r="Q114" s="21">
        <f>IF($A114="","",$A114&amp;"|"&amp;$C114)</f>
        <v/>
      </c>
      <c r="R114" s="21">
        <f>IF($A114="","",$A114&amp;"|"&amp;$C114&amp;"|"&amp;$D114)</f>
        <v/>
      </c>
      <c r="S114" s="21">
        <f>IF($A114="","",IFERROR(INDEX(Offerte!$D$2:$D$200,MATCH($Q114,Offerte!$L$2:$L$200,0)),0))</f>
        <v/>
      </c>
      <c r="T114" s="21">
        <f>IF($A114="","",IFERROR(INDEX(Offerte!$G$2:$G$200,MATCH($Q114,Offerte!$L$2:$L$200,0)),"NO"))</f>
        <v/>
      </c>
    </row>
    <row r="115">
      <c r="A115" s="10">
        <f>IF(Offerte!$A5="","",Offerte!$A5)</f>
        <v/>
      </c>
      <c r="B115" s="10">
        <f>IF(Offerte!$A5="","",Offerte!$B5)</f>
        <v/>
      </c>
      <c r="C115" s="10">
        <f>IF(Offerte!$A5="","",Offerte!$C5)</f>
        <v/>
      </c>
      <c r="D115" s="10" t="inlineStr">
        <is>
          <t>D.1.3</t>
        </is>
      </c>
      <c r="E115" s="10" t="inlineStr">
        <is>
          <t>D</t>
        </is>
      </c>
      <c r="F115" s="10" t="inlineStr">
        <is>
          <t>Q</t>
        </is>
      </c>
      <c r="G115" s="10" t="inlineStr">
        <is>
          <t>higher</t>
        </is>
      </c>
      <c r="H115" s="10" t="n">
        <v>2</v>
      </c>
      <c r="I115" s="10" t="inlineStr">
        <is>
          <t>Display informativi connessi alle fermate</t>
        </is>
      </c>
      <c r="J115" s="20" t="n"/>
      <c r="K115" s="20" t="n"/>
      <c r="L115" s="20" t="n"/>
      <c r="M115" s="20" t="n"/>
      <c r="N115" s="21">
        <f>IF($A115="","",IFERROR(VALUE($J115),0))</f>
        <v/>
      </c>
      <c r="O115" s="21">
        <f>IF($A115="",0,IF(OR($S115&lt;&gt;1,COUNTA($J115:$M115)=0),0,IF(SUMPRODUCT(MAX(($C$5:$C$6173=$C115)*($D$5:$D$6173=$D115)*($S$5:$S$6173=1)*IFERROR($N$5:$N$6173*1,0)))&gt;0,ROUND($H115*($N115/SUMPRODUCT(MAX(($C$5:$C$6173=$C115)*($D$5:$D$6173=$D115)*($S$5:$S$6173=1)*IFERROR($N$5:$N$6173*1,0)))),4),0)))</f>
        <v/>
      </c>
      <c r="P115" s="10" t="inlineStr">
        <is>
          <t>fermate</t>
        </is>
      </c>
      <c r="Q115" s="21">
        <f>IF($A115="","",$A115&amp;"|"&amp;$C115)</f>
        <v/>
      </c>
      <c r="R115" s="21">
        <f>IF($A115="","",$A115&amp;"|"&amp;$C115&amp;"|"&amp;$D115)</f>
        <v/>
      </c>
      <c r="S115" s="21">
        <f>IF($A115="","",IFERROR(INDEX(Offerte!$D$2:$D$200,MATCH($Q115,Offerte!$L$2:$L$200,0)),0))</f>
        <v/>
      </c>
      <c r="T115" s="21">
        <f>IF($A115="","",IFERROR(INDEX(Offerte!$G$2:$G$200,MATCH($Q115,Offerte!$L$2:$L$200,0)),"NO"))</f>
        <v/>
      </c>
    </row>
    <row r="116">
      <c r="A116" s="10">
        <f>IF(Offerte!$A5="","",Offerte!$A5)</f>
        <v/>
      </c>
      <c r="B116" s="10">
        <f>IF(Offerte!$A5="","",Offerte!$B5)</f>
        <v/>
      </c>
      <c r="C116" s="10">
        <f>IF(Offerte!$A5="","",Offerte!$C5)</f>
        <v/>
      </c>
      <c r="D116" s="10" t="inlineStr">
        <is>
          <t>D.2.1</t>
        </is>
      </c>
      <c r="E116" s="10" t="inlineStr">
        <is>
          <t>D</t>
        </is>
      </c>
      <c r="F116" s="10" t="inlineStr">
        <is>
          <t>Q</t>
        </is>
      </c>
      <c r="G116" s="10" t="inlineStr">
        <is>
          <t>higher</t>
        </is>
      </c>
      <c r="H116" s="10" t="n">
        <v>2</v>
      </c>
      <c r="I116" s="10" t="inlineStr">
        <is>
          <t>Segnali tattili Loges-Vet-Evolution</t>
        </is>
      </c>
      <c r="J116" s="20" t="n"/>
      <c r="K116" s="20" t="n"/>
      <c r="L116" s="20" t="n"/>
      <c r="M116" s="20" t="n"/>
      <c r="N116" s="21">
        <f>IF($A116="","",IFERROR(VALUE($J116),0))</f>
        <v/>
      </c>
      <c r="O116" s="21">
        <f>IF($A116="",0,IF(OR($S116&lt;&gt;1,COUNTA($J116:$M116)=0),0,IF(SUMPRODUCT(MAX(($C$5:$C$6173=$C116)*($D$5:$D$6173=$D116)*($S$5:$S$6173=1)*IFERROR($N$5:$N$6173*1,0)))&gt;0,ROUND($H116*($N116/SUMPRODUCT(MAX(($C$5:$C$6173=$C116)*($D$5:$D$6173=$D116)*($S$5:$S$6173=1)*IFERROR($N$5:$N$6173*1,0)))),4),0)))</f>
        <v/>
      </c>
      <c r="P116" s="10" t="inlineStr">
        <is>
          <t>fermate</t>
        </is>
      </c>
      <c r="Q116" s="21">
        <f>IF($A116="","",$A116&amp;"|"&amp;$C116)</f>
        <v/>
      </c>
      <c r="R116" s="21">
        <f>IF($A116="","",$A116&amp;"|"&amp;$C116&amp;"|"&amp;$D116)</f>
        <v/>
      </c>
      <c r="S116" s="21">
        <f>IF($A116="","",IFERROR(INDEX(Offerte!$D$2:$D$200,MATCH($Q116,Offerte!$L$2:$L$200,0)),0))</f>
        <v/>
      </c>
      <c r="T116" s="21">
        <f>IF($A116="","",IFERROR(INDEX(Offerte!$G$2:$G$200,MATCH($Q116,Offerte!$L$2:$L$200,0)),"NO"))</f>
        <v/>
      </c>
    </row>
    <row r="117">
      <c r="A117" s="10">
        <f>IF(Offerte!$A5="","",Offerte!$A5)</f>
        <v/>
      </c>
      <c r="B117" s="10">
        <f>IF(Offerte!$A5="","",Offerte!$B5)</f>
        <v/>
      </c>
      <c r="C117" s="10">
        <f>IF(Offerte!$A5="","",Offerte!$C5)</f>
        <v/>
      </c>
      <c r="D117" s="10" t="inlineStr">
        <is>
          <t>E.1.1</t>
        </is>
      </c>
      <c r="E117" s="10" t="inlineStr">
        <is>
          <t>E</t>
        </is>
      </c>
      <c r="F117" s="10" t="inlineStr">
        <is>
          <t>T</t>
        </is>
      </c>
      <c r="G117" s="10" t="inlineStr">
        <is>
          <t>tabular</t>
        </is>
      </c>
      <c r="H117" s="10" t="n">
        <v>2</v>
      </c>
      <c r="I117" s="10" t="inlineStr">
        <is>
          <t>Mobile app con travel planner PRM</t>
        </is>
      </c>
      <c r="J117" s="20" t="n"/>
      <c r="K117" s="20" t="n"/>
      <c r="L117" s="20" t="n"/>
      <c r="M117" s="20" t="n"/>
      <c r="N117" s="21">
        <f>IF($A117="","",IF(IFERROR(VALUE($M117),0)=1,1,0))</f>
        <v/>
      </c>
      <c r="O117" s="21">
        <f>IF($A117="",0,IF(OR($S117&lt;&gt;1,COUNTA($J117:$M117)=0),0,IF($N117=1,$H117,0)))</f>
        <v/>
      </c>
      <c r="P117" s="10" t="inlineStr">
        <is>
          <t>sì/no</t>
        </is>
      </c>
      <c r="Q117" s="21">
        <f>IF($A117="","",$A117&amp;"|"&amp;$C117)</f>
        <v/>
      </c>
      <c r="R117" s="21">
        <f>IF($A117="","",$A117&amp;"|"&amp;$C117&amp;"|"&amp;$D117)</f>
        <v/>
      </c>
      <c r="S117" s="21">
        <f>IF($A117="","",IFERROR(INDEX(Offerte!$D$2:$D$200,MATCH($Q117,Offerte!$L$2:$L$200,0)),0))</f>
        <v/>
      </c>
      <c r="T117" s="21">
        <f>IF($A117="","",IFERROR(INDEX(Offerte!$G$2:$G$200,MATCH($Q117,Offerte!$L$2:$L$200,0)),"NO"))</f>
        <v/>
      </c>
    </row>
    <row r="118">
      <c r="A118" s="10">
        <f>IF(Offerte!$A5="","",Offerte!$A5)</f>
        <v/>
      </c>
      <c r="B118" s="10">
        <f>IF(Offerte!$A5="","",Offerte!$B5)</f>
        <v/>
      </c>
      <c r="C118" s="10">
        <f>IF(Offerte!$A5="","",Offerte!$C5)</f>
        <v/>
      </c>
      <c r="D118" s="10" t="inlineStr">
        <is>
          <t>E.2.1</t>
        </is>
      </c>
      <c r="E118" s="10" t="inlineStr">
        <is>
          <t>E</t>
        </is>
      </c>
      <c r="F118" s="10" t="inlineStr">
        <is>
          <t>D</t>
        </is>
      </c>
      <c r="G118" s="10" t="inlineStr">
        <is>
          <t>discretionary</t>
        </is>
      </c>
      <c r="H118" s="10" t="n">
        <v>2</v>
      </c>
      <c r="I118" s="10" t="inlineStr">
        <is>
          <t>Altre azioni informative e rapporti con gli utenti</t>
        </is>
      </c>
      <c r="J118" s="20" t="n"/>
      <c r="K118" s="20" t="n"/>
      <c r="L118" s="20" t="n"/>
      <c r="M118" s="20" t="n"/>
      <c r="N118" s="21">
        <f>IF($A118="","",MAX(0,MIN(1,IFERROR(VALUE($M118),0))))</f>
        <v/>
      </c>
      <c r="O118" s="21">
        <f>IF($A118="",0,IF(OR($S118&lt;&gt;1,COUNTA($J118:$M118)=0),0,IF(SUMPRODUCT(MAX(($C$5:$C$6173=$C118)*($D$5:$D$6173=$D118)*($S$5:$S$6173=1)*IFERROR($N$5:$N$6173*1,0)))&gt;0,ROUND($H118*($N118/SUMPRODUCT(MAX(($C$5:$C$6173=$C118)*($D$5:$D$6173=$D118)*($S$5:$S$6173=1)*IFERROR($N$5:$N$6173*1,0)))),4),0)))</f>
        <v/>
      </c>
      <c r="P118" s="10" t="inlineStr">
        <is>
          <t>coeff.</t>
        </is>
      </c>
      <c r="Q118" s="21">
        <f>IF($A118="","",$A118&amp;"|"&amp;$C118)</f>
        <v/>
      </c>
      <c r="R118" s="21">
        <f>IF($A118="","",$A118&amp;"|"&amp;$C118&amp;"|"&amp;$D118)</f>
        <v/>
      </c>
      <c r="S118" s="21">
        <f>IF($A118="","",IFERROR(INDEX(Offerte!$D$2:$D$200,MATCH($Q118,Offerte!$L$2:$L$200,0)),0))</f>
        <v/>
      </c>
      <c r="T118" s="21">
        <f>IF($A118="","",IFERROR(INDEX(Offerte!$G$2:$G$200,MATCH($Q118,Offerte!$L$2:$L$200,0)),"NO"))</f>
        <v/>
      </c>
    </row>
    <row r="119">
      <c r="A119" s="10">
        <f>IF(Offerte!$A5="","",Offerte!$A5)</f>
        <v/>
      </c>
      <c r="B119" s="10">
        <f>IF(Offerte!$A5="","",Offerte!$B5)</f>
        <v/>
      </c>
      <c r="C119" s="10">
        <f>IF(Offerte!$A5="","",Offerte!$C5)</f>
        <v/>
      </c>
      <c r="D119" s="10" t="inlineStr">
        <is>
          <t>F.1.1</t>
        </is>
      </c>
      <c r="E119" s="10" t="inlineStr">
        <is>
          <t>F</t>
        </is>
      </c>
      <c r="F119" s="10" t="inlineStr">
        <is>
          <t>Q</t>
        </is>
      </c>
      <c r="G119" s="10" t="inlineStr">
        <is>
          <t>lower</t>
        </is>
      </c>
      <c r="H119" s="10" t="n">
        <v>7</v>
      </c>
      <c r="I119" s="10" t="inlineStr">
        <is>
          <t>Performance ambientali del parco mezzi adibito al servizio - I_CEA</t>
        </is>
      </c>
      <c r="J119" s="20" t="n"/>
      <c r="K119" s="20" t="n"/>
      <c r="L119" s="20" t="n"/>
      <c r="M119" s="20" t="n"/>
      <c r="N119" s="21">
        <f>IF($A119="","",IFERROR(VALUE($J119),0))</f>
        <v/>
      </c>
      <c r="O119" s="21">
        <f>IF($A119="",0,IF(OR($S119&lt;&gt;1,COUNTA($J119:$M119)=0),0,IF(AND(IFERROR(AGGREGATE(15,6,$N$5:$N$6173/(($C$5:$C$6173=$C119)*($D$5:$D$6173=$D119)*($S$5:$S$6173=1)*($N$5:$N$6173&gt;0)),1),0)&gt;0,$N119&gt;0),ROUND($H119*(IFERROR(AGGREGATE(15,6,$N$5:$N$6173/(($C$5:$C$6173=$C119)*($D$5:$D$6173=$D119)*($S$5:$S$6173=1)*($N$5:$N$6173&gt;0)),1),0)/$N119),4),0)))</f>
        <v/>
      </c>
      <c r="P119" s="10" t="inlineStr">
        <is>
          <t>indice</t>
        </is>
      </c>
      <c r="Q119" s="21">
        <f>IF($A119="","",$A119&amp;"|"&amp;$C119)</f>
        <v/>
      </c>
      <c r="R119" s="21">
        <f>IF($A119="","",$A119&amp;"|"&amp;$C119&amp;"|"&amp;$D119)</f>
        <v/>
      </c>
      <c r="S119" s="21">
        <f>IF($A119="","",IFERROR(INDEX(Offerte!$D$2:$D$200,MATCH($Q119,Offerte!$L$2:$L$200,0)),0))</f>
        <v/>
      </c>
      <c r="T119" s="21">
        <f>IF($A119="","",IFERROR(INDEX(Offerte!$G$2:$G$200,MATCH($Q119,Offerte!$L$2:$L$200,0)),"NO"))</f>
        <v/>
      </c>
    </row>
    <row r="120">
      <c r="A120" s="10">
        <f>IF(Offerte!$A5="","",Offerte!$A5)</f>
        <v/>
      </c>
      <c r="B120" s="10">
        <f>IF(Offerte!$A5="","",Offerte!$B5)</f>
        <v/>
      </c>
      <c r="C120" s="10">
        <f>IF(Offerte!$A5="","",Offerte!$C5)</f>
        <v/>
      </c>
      <c r="D120" s="10" t="inlineStr">
        <is>
          <t>F.2.1</t>
        </is>
      </c>
      <c r="E120" s="10" t="inlineStr">
        <is>
          <t>F</t>
        </is>
      </c>
      <c r="F120" s="10" t="inlineStr">
        <is>
          <t>Q</t>
        </is>
      </c>
      <c r="G120" s="10" t="inlineStr">
        <is>
          <t>higher</t>
        </is>
      </c>
      <c r="H120" s="10" t="n">
        <v>2</v>
      </c>
      <c r="I120" s="10" t="inlineStr">
        <is>
          <t>Tasso di copertura del servizio con dispositivi ECO-DRIVER</t>
        </is>
      </c>
      <c r="J120" s="20" t="n"/>
      <c r="K120" s="20" t="n"/>
      <c r="L120" s="20" t="n"/>
      <c r="M120" s="20" t="n"/>
      <c r="N120" s="21">
        <f>IF($A120="","",IFERROR(VALUE($K120)/VALUE($L120),IFERROR(VALUE($J120),0)))</f>
        <v/>
      </c>
      <c r="O120" s="21">
        <f>IF($A120="",0,IF(OR($S120&lt;&gt;1,COUNTA($J120:$M120)=0),0,IF(SUMPRODUCT(MAX(($C$5:$C$6173=$C120)*($D$5:$D$6173=$D120)*($S$5:$S$6173=1)*IFERROR($N$5:$N$6173*1,0)))&gt;0,ROUND($H120*($N120/SUMPRODUCT(MAX(($C$5:$C$6173=$C120)*($D$5:$D$6173=$D120)*($S$5:$S$6173=1)*IFERROR($N$5:$N$6173*1,0)))),4),0)))</f>
        <v/>
      </c>
      <c r="P120" s="10" t="inlineStr">
        <is>
          <t>Autobus attrezzati con dispositivi ECO-DRIVER / Autobus totali in offerta, incluse scorte</t>
        </is>
      </c>
      <c r="Q120" s="21">
        <f>IF($A120="","",$A120&amp;"|"&amp;$C120)</f>
        <v/>
      </c>
      <c r="R120" s="21">
        <f>IF($A120="","",$A120&amp;"|"&amp;$C120&amp;"|"&amp;$D120)</f>
        <v/>
      </c>
      <c r="S120" s="21">
        <f>IF($A120="","",IFERROR(INDEX(Offerte!$D$2:$D$200,MATCH($Q120,Offerte!$L$2:$L$200,0)),0))</f>
        <v/>
      </c>
      <c r="T120" s="21">
        <f>IF($A120="","",IFERROR(INDEX(Offerte!$G$2:$G$200,MATCH($Q120,Offerte!$L$2:$L$200,0)),"NO"))</f>
        <v/>
      </c>
    </row>
    <row r="121">
      <c r="A121" s="10">
        <f>IF(Offerte!$A5="","",Offerte!$A5)</f>
        <v/>
      </c>
      <c r="B121" s="10">
        <f>IF(Offerte!$A5="","",Offerte!$B5)</f>
        <v/>
      </c>
      <c r="C121" s="10">
        <f>IF(Offerte!$A5="","",Offerte!$C5)</f>
        <v/>
      </c>
      <c r="D121" s="10" t="inlineStr">
        <is>
          <t>F.3.1</t>
        </is>
      </c>
      <c r="E121" s="10" t="inlineStr">
        <is>
          <t>F</t>
        </is>
      </c>
      <c r="F121" s="10" t="inlineStr">
        <is>
          <t>Q</t>
        </is>
      </c>
      <c r="G121" s="10" t="inlineStr">
        <is>
          <t>higher</t>
        </is>
      </c>
      <c r="H121" s="10" t="n">
        <v>2</v>
      </c>
      <c r="I121" s="10" t="inlineStr">
        <is>
          <t>Autoproduzione consumi elettrici per trazione</t>
        </is>
      </c>
      <c r="J121" s="20" t="n"/>
      <c r="K121" s="20" t="n"/>
      <c r="L121" s="20" t="n"/>
      <c r="M121" s="20" t="n"/>
      <c r="N121" s="21">
        <f>IF($A121="","",IFERROR(VALUE($J121),0))</f>
        <v/>
      </c>
      <c r="O121" s="21">
        <f>IF($A121="",0,IF(OR($S121&lt;&gt;1,COUNTA($J121:$M121)=0),0,IF(SUMPRODUCT(MAX(($C$5:$C$6173=$C121)*($D$5:$D$6173=$D121)*($S$5:$S$6173=1)*IFERROR($N$5:$N$6173*1,0)))&gt;0,ROUND($H121*($N121/SUMPRODUCT(MAX(($C$5:$C$6173=$C121)*($D$5:$D$6173=$D121)*($S$5:$S$6173=1)*IFERROR($N$5:$N$6173*1,0)))),4),0)))</f>
        <v/>
      </c>
      <c r="P121" s="10" t="inlineStr">
        <is>
          <t>kWh/anno</t>
        </is>
      </c>
      <c r="Q121" s="21">
        <f>IF($A121="","",$A121&amp;"|"&amp;$C121)</f>
        <v/>
      </c>
      <c r="R121" s="21">
        <f>IF($A121="","",$A121&amp;"|"&amp;$C121&amp;"|"&amp;$D121)</f>
        <v/>
      </c>
      <c r="S121" s="21">
        <f>IF($A121="","",IFERROR(INDEX(Offerte!$D$2:$D$200,MATCH($Q121,Offerte!$L$2:$L$200,0)),0))</f>
        <v/>
      </c>
      <c r="T121" s="21">
        <f>IF($A121="","",IFERROR(INDEX(Offerte!$G$2:$G$200,MATCH($Q121,Offerte!$L$2:$L$200,0)),"NO"))</f>
        <v/>
      </c>
    </row>
    <row r="122">
      <c r="A122" s="10">
        <f>IF(Offerte!$A5="","",Offerte!$A5)</f>
        <v/>
      </c>
      <c r="B122" s="10">
        <f>IF(Offerte!$A5="","",Offerte!$B5)</f>
        <v/>
      </c>
      <c r="C122" s="10">
        <f>IF(Offerte!$A5="","",Offerte!$C5)</f>
        <v/>
      </c>
      <c r="D122" s="10" t="inlineStr">
        <is>
          <t>F.4.1</t>
        </is>
      </c>
      <c r="E122" s="10" t="inlineStr">
        <is>
          <t>F</t>
        </is>
      </c>
      <c r="F122" s="10" t="inlineStr">
        <is>
          <t>Q</t>
        </is>
      </c>
      <c r="G122" s="10" t="inlineStr">
        <is>
          <t>soil</t>
        </is>
      </c>
      <c r="H122" s="10" t="n">
        <v>2</v>
      </c>
      <c r="I122" s="10" t="inlineStr">
        <is>
          <t>Indice di consumo di suolo</t>
        </is>
      </c>
      <c r="J122" s="20" t="n"/>
      <c r="K122" s="20" t="n"/>
      <c r="L122" s="20" t="n"/>
      <c r="M122" s="20" t="n"/>
      <c r="N122" s="21">
        <f>IF($A122="","",IFERROR(VALUE($J122),0))</f>
        <v/>
      </c>
      <c r="O122" s="21">
        <f>IF($A122="",0,IF(OR($S122&lt;&gt;1,COUNTA($J122:$M122)=0),0,IF($N122&lt;=0,$H122,IF(SUMPRODUCT(MAX(($C$5:$C$6173=$C122)*($D$5:$D$6173=$D122)*($S$5:$S$6173=1)*IFERROR($N$5:$N$6173*1,0)))&gt;0,ROUND($H122*((SUMPRODUCT(MAX(($C$5:$C$6173=$C122)*($D$5:$D$6173=$D122)*($S$5:$S$6173=1)*IFERROR($N$5:$N$6173*1,0)))-$N122)/SUMPRODUCT(MAX(($C$5:$C$6173=$C122)*($D$5:$D$6173=$D122)*($S$5:$S$6173=1)*IFERROR($N$5:$N$6173*1,0)))),4),0))))</f>
        <v/>
      </c>
      <c r="P122" s="10" t="inlineStr">
        <is>
          <t>m2</t>
        </is>
      </c>
      <c r="Q122" s="21">
        <f>IF($A122="","",$A122&amp;"|"&amp;$C122)</f>
        <v/>
      </c>
      <c r="R122" s="21">
        <f>IF($A122="","",$A122&amp;"|"&amp;$C122&amp;"|"&amp;$D122)</f>
        <v/>
      </c>
      <c r="S122" s="21">
        <f>IF($A122="","",IFERROR(INDEX(Offerte!$D$2:$D$200,MATCH($Q122,Offerte!$L$2:$L$200,0)),0))</f>
        <v/>
      </c>
      <c r="T122" s="21">
        <f>IF($A122="","",IFERROR(INDEX(Offerte!$G$2:$G$200,MATCH($Q122,Offerte!$L$2:$L$200,0)),"NO"))</f>
        <v/>
      </c>
    </row>
    <row r="123">
      <c r="A123" s="10">
        <f>IF(Offerte!$A5="","",Offerte!$A5)</f>
        <v/>
      </c>
      <c r="B123" s="10">
        <f>IF(Offerte!$A5="","",Offerte!$B5)</f>
        <v/>
      </c>
      <c r="C123" s="10">
        <f>IF(Offerte!$A5="","",Offerte!$C5)</f>
        <v/>
      </c>
      <c r="D123" s="10" t="inlineStr">
        <is>
          <t>F.5.1</t>
        </is>
      </c>
      <c r="E123" s="10" t="inlineStr">
        <is>
          <t>F</t>
        </is>
      </c>
      <c r="F123" s="10" t="inlineStr">
        <is>
          <t>T</t>
        </is>
      </c>
      <c r="G123" s="10" t="inlineStr">
        <is>
          <t>tabular</t>
        </is>
      </c>
      <c r="H123" s="10" t="n">
        <v>1</v>
      </c>
      <c r="I123" s="10" t="inlineStr">
        <is>
          <t>Rendicontazione di sostenibilità ambientale</t>
        </is>
      </c>
      <c r="J123" s="20" t="n"/>
      <c r="K123" s="20" t="n"/>
      <c r="L123" s="20" t="n"/>
      <c r="M123" s="20" t="n"/>
      <c r="N123" s="21">
        <f>IF($A123="","",IF(IFERROR(VALUE($M123),0)=1,1,0))</f>
        <v/>
      </c>
      <c r="O123" s="21">
        <f>IF($A123="",0,IF(OR($S123&lt;&gt;1,COUNTA($J123:$M123)=0),0,IF($N123=1,$H123,0)))</f>
        <v/>
      </c>
      <c r="P123" s="10" t="inlineStr">
        <is>
          <t>sì/no</t>
        </is>
      </c>
      <c r="Q123" s="21">
        <f>IF($A123="","",$A123&amp;"|"&amp;$C123)</f>
        <v/>
      </c>
      <c r="R123" s="21">
        <f>IF($A123="","",$A123&amp;"|"&amp;$C123&amp;"|"&amp;$D123)</f>
        <v/>
      </c>
      <c r="S123" s="21">
        <f>IF($A123="","",IFERROR(INDEX(Offerte!$D$2:$D$200,MATCH($Q123,Offerte!$L$2:$L$200,0)),0))</f>
        <v/>
      </c>
      <c r="T123" s="21">
        <f>IF($A123="","",IFERROR(INDEX(Offerte!$G$2:$G$200,MATCH($Q123,Offerte!$L$2:$L$200,0)),"NO"))</f>
        <v/>
      </c>
    </row>
    <row r="124">
      <c r="A124" s="10">
        <f>IF(Offerte!$A5="","",Offerte!$A5)</f>
        <v/>
      </c>
      <c r="B124" s="10">
        <f>IF(Offerte!$A5="","",Offerte!$B5)</f>
        <v/>
      </c>
      <c r="C124" s="10">
        <f>IF(Offerte!$A5="","",Offerte!$C5)</f>
        <v/>
      </c>
      <c r="D124" s="10" t="inlineStr">
        <is>
          <t>G.1.1</t>
        </is>
      </c>
      <c r="E124" s="10" t="inlineStr">
        <is>
          <t>G</t>
        </is>
      </c>
      <c r="F124" s="10" t="inlineStr">
        <is>
          <t>D</t>
        </is>
      </c>
      <c r="G124" s="10" t="inlineStr">
        <is>
          <t>discretionary</t>
        </is>
      </c>
      <c r="H124" s="10" t="n">
        <v>2</v>
      </c>
      <c r="I124" s="10" t="inlineStr">
        <is>
          <t>Qualità del progetto di centrale di controllo aziendale</t>
        </is>
      </c>
      <c r="J124" s="20" t="n"/>
      <c r="K124" s="20" t="n"/>
      <c r="L124" s="20" t="n"/>
      <c r="M124" s="20" t="n"/>
      <c r="N124" s="21">
        <f>IF($A124="","",MAX(0,MIN(1,IFERROR(VALUE($M124),0))))</f>
        <v/>
      </c>
      <c r="O124" s="21">
        <f>IF($A124="",0,IF(OR($S124&lt;&gt;1,COUNTA($J124:$M124)=0),0,IF(SUMPRODUCT(MAX(($C$5:$C$6173=$C124)*($D$5:$D$6173=$D124)*($S$5:$S$6173=1)*IFERROR($N$5:$N$6173*1,0)))&gt;0,ROUND($H124*($N124/SUMPRODUCT(MAX(($C$5:$C$6173=$C124)*($D$5:$D$6173=$D124)*($S$5:$S$6173=1)*IFERROR($N$5:$N$6173*1,0)))),4),0)))</f>
        <v/>
      </c>
      <c r="P124" s="10" t="inlineStr">
        <is>
          <t>coeff.</t>
        </is>
      </c>
      <c r="Q124" s="21">
        <f>IF($A124="","",$A124&amp;"|"&amp;$C124)</f>
        <v/>
      </c>
      <c r="R124" s="21">
        <f>IF($A124="","",$A124&amp;"|"&amp;$C124&amp;"|"&amp;$D124)</f>
        <v/>
      </c>
      <c r="S124" s="21">
        <f>IF($A124="","",IFERROR(INDEX(Offerte!$D$2:$D$200,MATCH($Q124,Offerte!$L$2:$L$200,0)),0))</f>
        <v/>
      </c>
      <c r="T124" s="21">
        <f>IF($A124="","",IFERROR(INDEX(Offerte!$G$2:$G$200,MATCH($Q124,Offerte!$L$2:$L$200,0)),"NO"))</f>
        <v/>
      </c>
    </row>
    <row r="125">
      <c r="A125" s="10">
        <f>IF(Offerte!$A5="","",Offerte!$A5)</f>
        <v/>
      </c>
      <c r="B125" s="10">
        <f>IF(Offerte!$A5="","",Offerte!$B5)</f>
        <v/>
      </c>
      <c r="C125" s="10">
        <f>IF(Offerte!$A5="","",Offerte!$C5)</f>
        <v/>
      </c>
      <c r="D125" s="10" t="inlineStr">
        <is>
          <t>G.2.1</t>
        </is>
      </c>
      <c r="E125" s="10" t="inlineStr">
        <is>
          <t>G</t>
        </is>
      </c>
      <c r="F125" s="10" t="inlineStr">
        <is>
          <t>T</t>
        </is>
      </c>
      <c r="G125" s="10" t="inlineStr">
        <is>
          <t>tabular</t>
        </is>
      </c>
      <c r="H125" s="10" t="n">
        <v>1</v>
      </c>
      <c r="I125" s="10" t="inlineStr">
        <is>
          <t>Certificazione ISO 45001</t>
        </is>
      </c>
      <c r="J125" s="20" t="n"/>
      <c r="K125" s="20" t="n"/>
      <c r="L125" s="20" t="n"/>
      <c r="M125" s="20" t="n"/>
      <c r="N125" s="21">
        <f>IF($A125="","",IF(IFERROR(VALUE($M125),0)=1,1,0))</f>
        <v/>
      </c>
      <c r="O125" s="21">
        <f>IF($A125="",0,IF(OR($S125&lt;&gt;1,COUNTA($J125:$M125)=0),0,IF($N125=1,$H125,0)))</f>
        <v/>
      </c>
      <c r="P125" s="10" t="inlineStr">
        <is>
          <t>sì/no</t>
        </is>
      </c>
      <c r="Q125" s="21">
        <f>IF($A125="","",$A125&amp;"|"&amp;$C125)</f>
        <v/>
      </c>
      <c r="R125" s="21">
        <f>IF($A125="","",$A125&amp;"|"&amp;$C125&amp;"|"&amp;$D125)</f>
        <v/>
      </c>
      <c r="S125" s="21">
        <f>IF($A125="","",IFERROR(INDEX(Offerte!$D$2:$D$200,MATCH($Q125,Offerte!$L$2:$L$200,0)),0))</f>
        <v/>
      </c>
      <c r="T125" s="21">
        <f>IF($A125="","",IFERROR(INDEX(Offerte!$G$2:$G$200,MATCH($Q125,Offerte!$L$2:$L$200,0)),"NO"))</f>
        <v/>
      </c>
    </row>
    <row r="126">
      <c r="A126" s="10">
        <f>IF(Offerte!$A5="","",Offerte!$A5)</f>
        <v/>
      </c>
      <c r="B126" s="10">
        <f>IF(Offerte!$A5="","",Offerte!$B5)</f>
        <v/>
      </c>
      <c r="C126" s="10">
        <f>IF(Offerte!$A5="","",Offerte!$C5)</f>
        <v/>
      </c>
      <c r="D126" s="10" t="inlineStr">
        <is>
          <t>G.3.1</t>
        </is>
      </c>
      <c r="E126" s="10" t="inlineStr">
        <is>
          <t>G</t>
        </is>
      </c>
      <c r="F126" s="10" t="inlineStr">
        <is>
          <t>T</t>
        </is>
      </c>
      <c r="G126" s="10" t="inlineStr">
        <is>
          <t>tabular</t>
        </is>
      </c>
      <c r="H126" s="10" t="n">
        <v>1</v>
      </c>
      <c r="I126" s="10" t="inlineStr">
        <is>
          <t>Certificazioni di responsabilità sociale</t>
        </is>
      </c>
      <c r="J126" s="20" t="n"/>
      <c r="K126" s="20" t="n"/>
      <c r="L126" s="20" t="n"/>
      <c r="M126" s="20" t="n"/>
      <c r="N126" s="21">
        <f>IF($A126="","",IF(IFERROR(VALUE($M126),0)=1,1,0))</f>
        <v/>
      </c>
      <c r="O126" s="21">
        <f>IF($A126="",0,IF(OR($S126&lt;&gt;1,COUNTA($J126:$M126)=0),0,IF($N126=1,$H126,0)))</f>
        <v/>
      </c>
      <c r="P126" s="10" t="inlineStr">
        <is>
          <t>sì/no</t>
        </is>
      </c>
      <c r="Q126" s="21">
        <f>IF($A126="","",$A126&amp;"|"&amp;$C126)</f>
        <v/>
      </c>
      <c r="R126" s="21">
        <f>IF($A126="","",$A126&amp;"|"&amp;$C126&amp;"|"&amp;$D126)</f>
        <v/>
      </c>
      <c r="S126" s="21">
        <f>IF($A126="","",IFERROR(INDEX(Offerte!$D$2:$D$200,MATCH($Q126,Offerte!$L$2:$L$200,0)),0))</f>
        <v/>
      </c>
      <c r="T126" s="21">
        <f>IF($A126="","",IFERROR(INDEX(Offerte!$G$2:$G$200,MATCH($Q126,Offerte!$L$2:$L$200,0)),"NO"))</f>
        <v/>
      </c>
    </row>
    <row r="127">
      <c r="A127" s="10">
        <f>IF(Offerte!$A5="","",Offerte!$A5)</f>
        <v/>
      </c>
      <c r="B127" s="10">
        <f>IF(Offerte!$A5="","",Offerte!$B5)</f>
        <v/>
      </c>
      <c r="C127" s="10">
        <f>IF(Offerte!$A5="","",Offerte!$C5)</f>
        <v/>
      </c>
      <c r="D127" s="10" t="inlineStr">
        <is>
          <t>G.4.1</t>
        </is>
      </c>
      <c r="E127" s="10" t="inlineStr">
        <is>
          <t>G</t>
        </is>
      </c>
      <c r="F127" s="10" t="inlineStr">
        <is>
          <t>D</t>
        </is>
      </c>
      <c r="G127" s="10" t="inlineStr">
        <is>
          <t>discretionary</t>
        </is>
      </c>
      <c r="H127" s="10" t="n">
        <v>2</v>
      </c>
      <c r="I127" s="10" t="inlineStr">
        <is>
          <t>Qualità del piano di formazione del personale</t>
        </is>
      </c>
      <c r="J127" s="20" t="n"/>
      <c r="K127" s="20" t="n"/>
      <c r="L127" s="20" t="n"/>
      <c r="M127" s="20" t="n"/>
      <c r="N127" s="21">
        <f>IF($A127="","",MAX(0,MIN(1,IFERROR(VALUE($M127),0))))</f>
        <v/>
      </c>
      <c r="O127" s="21">
        <f>IF($A127="",0,IF(OR($S127&lt;&gt;1,COUNTA($J127:$M127)=0),0,IF(SUMPRODUCT(MAX(($C$5:$C$6173=$C127)*($D$5:$D$6173=$D127)*($S$5:$S$6173=1)*IFERROR($N$5:$N$6173*1,0)))&gt;0,ROUND($H127*($N127/SUMPRODUCT(MAX(($C$5:$C$6173=$C127)*($D$5:$D$6173=$D127)*($S$5:$S$6173=1)*IFERROR($N$5:$N$6173*1,0)))),4),0)))</f>
        <v/>
      </c>
      <c r="P127" s="10" t="inlineStr">
        <is>
          <t>coeff.</t>
        </is>
      </c>
      <c r="Q127" s="21">
        <f>IF($A127="","",$A127&amp;"|"&amp;$C127)</f>
        <v/>
      </c>
      <c r="R127" s="21">
        <f>IF($A127="","",$A127&amp;"|"&amp;$C127&amp;"|"&amp;$D127)</f>
        <v/>
      </c>
      <c r="S127" s="21">
        <f>IF($A127="","",IFERROR(INDEX(Offerte!$D$2:$D$200,MATCH($Q127,Offerte!$L$2:$L$200,0)),0))</f>
        <v/>
      </c>
      <c r="T127" s="21">
        <f>IF($A127="","",IFERROR(INDEX(Offerte!$G$2:$G$200,MATCH($Q127,Offerte!$L$2:$L$200,0)),"NO"))</f>
        <v/>
      </c>
    </row>
    <row r="128">
      <c r="A128" s="10">
        <f>IF(Offerte!$A5="","",Offerte!$A5)</f>
        <v/>
      </c>
      <c r="B128" s="10">
        <f>IF(Offerte!$A5="","",Offerte!$B5)</f>
        <v/>
      </c>
      <c r="C128" s="10">
        <f>IF(Offerte!$A5="","",Offerte!$C5)</f>
        <v/>
      </c>
      <c r="D128" s="10" t="inlineStr">
        <is>
          <t>G.5.1</t>
        </is>
      </c>
      <c r="E128" s="10" t="inlineStr">
        <is>
          <t>G</t>
        </is>
      </c>
      <c r="F128" s="10" t="inlineStr">
        <is>
          <t>T</t>
        </is>
      </c>
      <c r="G128" s="10" t="inlineStr">
        <is>
          <t>tabular</t>
        </is>
      </c>
      <c r="H128" s="10" t="n">
        <v>1</v>
      </c>
      <c r="I128" s="10" t="inlineStr">
        <is>
          <t>Impegno al mantenimento delle garanzie del contratto di secondo livello del gestore uscente</t>
        </is>
      </c>
      <c r="J128" s="20" t="n"/>
      <c r="K128" s="20" t="n"/>
      <c r="L128" s="20" t="n"/>
      <c r="M128" s="20" t="n"/>
      <c r="N128" s="21">
        <f>IF($A128="","",IF(IFERROR(VALUE($M128),0)=1,1,0))</f>
        <v/>
      </c>
      <c r="O128" s="21">
        <f>IF($A128="",0,IF(OR($S128&lt;&gt;1,COUNTA($J128:$M128)=0),0,IF($N128=1,$H128,0)))</f>
        <v/>
      </c>
      <c r="P128" s="10" t="inlineStr">
        <is>
          <t>sì/no</t>
        </is>
      </c>
      <c r="Q128" s="21">
        <f>IF($A128="","",$A128&amp;"|"&amp;$C128)</f>
        <v/>
      </c>
      <c r="R128" s="21">
        <f>IF($A128="","",$A128&amp;"|"&amp;$C128&amp;"|"&amp;$D128)</f>
        <v/>
      </c>
      <c r="S128" s="21">
        <f>IF($A128="","",IFERROR(INDEX(Offerte!$D$2:$D$200,MATCH($Q128,Offerte!$L$2:$L$200,0)),0))</f>
        <v/>
      </c>
      <c r="T128" s="21">
        <f>IF($A128="","",IFERROR(INDEX(Offerte!$G$2:$G$200,MATCH($Q128,Offerte!$L$2:$L$200,0)),"NO"))</f>
        <v/>
      </c>
    </row>
    <row r="129">
      <c r="A129" s="10">
        <f>IF(Offerte!$A6="","",Offerte!$A6)</f>
        <v/>
      </c>
      <c r="B129" s="10">
        <f>IF(Offerte!$A6="","",Offerte!$B6)</f>
        <v/>
      </c>
      <c r="C129" s="10">
        <f>IF(Offerte!$A6="","",Offerte!$C6)</f>
        <v/>
      </c>
      <c r="D129" s="10" t="inlineStr">
        <is>
          <t>A.1.1</t>
        </is>
      </c>
      <c r="E129" s="10" t="inlineStr">
        <is>
          <t>A</t>
        </is>
      </c>
      <c r="F129" s="10" t="inlineStr">
        <is>
          <t>Q</t>
        </is>
      </c>
      <c r="G129" s="10" t="inlineStr">
        <is>
          <t>higher</t>
        </is>
      </c>
      <c r="H129" s="10" t="n">
        <v>3</v>
      </c>
      <c r="I129" s="10" t="inlineStr">
        <is>
          <t>Tasso aggiuntivo di corse controllate</t>
        </is>
      </c>
      <c r="J129" s="20" t="n"/>
      <c r="K129" s="20" t="n"/>
      <c r="L129" s="20" t="n"/>
      <c r="M129" s="20" t="n"/>
      <c r="N129" s="21">
        <f>IF($A129="","",IFERROR(VALUE($K129)/VALUE($L129)*100,IFERROR(VALUE($J129),0)))</f>
        <v/>
      </c>
      <c r="O129" s="21">
        <f>IF($A129="",0,IF(OR($S129&lt;&gt;1,COUNTA($J129:$M129)=0),0,IF(SUMPRODUCT(MAX(($C$5:$C$6173=$C129)*($D$5:$D$6173=$D129)*($S$5:$S$6173=1)*IFERROR($N$5:$N$6173*1,0)))&gt;0,ROUND($H129*($N129/SUMPRODUCT(MAX(($C$5:$C$6173=$C129)*($D$5:$D$6173=$D129)*($S$5:$S$6173=1)*IFERROR($N$5:$N$6173*1,0)))),4),0)))</f>
        <v/>
      </c>
      <c r="P129" s="10" t="inlineStr">
        <is>
          <t>Corse controllate annue / Corse programmate annue</t>
        </is>
      </c>
      <c r="Q129" s="21">
        <f>IF($A129="","",$A129&amp;"|"&amp;$C129)</f>
        <v/>
      </c>
      <c r="R129" s="21">
        <f>IF($A129="","",$A129&amp;"|"&amp;$C129&amp;"|"&amp;$D129)</f>
        <v/>
      </c>
      <c r="S129" s="21">
        <f>IF($A129="","",IFERROR(INDEX(Offerte!$D$2:$D$200,MATCH($Q129,Offerte!$L$2:$L$200,0)),0))</f>
        <v/>
      </c>
      <c r="T129" s="21">
        <f>IF($A129="","",IFERROR(INDEX(Offerte!$G$2:$G$200,MATCH($Q129,Offerte!$L$2:$L$200,0)),"NO"))</f>
        <v/>
      </c>
    </row>
    <row r="130">
      <c r="A130" s="10">
        <f>IF(Offerte!$A6="","",Offerte!$A6)</f>
        <v/>
      </c>
      <c r="B130" s="10">
        <f>IF(Offerte!$A6="","",Offerte!$B6)</f>
        <v/>
      </c>
      <c r="C130" s="10">
        <f>IF(Offerte!$A6="","",Offerte!$C6)</f>
        <v/>
      </c>
      <c r="D130" s="10" t="inlineStr">
        <is>
          <t>A.1.2</t>
        </is>
      </c>
      <c r="E130" s="10" t="inlineStr">
        <is>
          <t>A</t>
        </is>
      </c>
      <c r="F130" s="10" t="inlineStr">
        <is>
          <t>Q</t>
        </is>
      </c>
      <c r="G130" s="10" t="inlineStr">
        <is>
          <t>higher</t>
        </is>
      </c>
      <c r="H130" s="10" t="n">
        <v>4</v>
      </c>
      <c r="I130" s="10" t="inlineStr">
        <is>
          <t>Numero aggiuntivo di passeggeri controllati</t>
        </is>
      </c>
      <c r="J130" s="20" t="n"/>
      <c r="K130" s="20" t="n"/>
      <c r="L130" s="20" t="n"/>
      <c r="M130" s="20" t="n"/>
      <c r="N130" s="21">
        <f>IF($A130="","",IFERROR(VALUE($J130),0))</f>
        <v/>
      </c>
      <c r="O130" s="21">
        <f>IF($A130="",0,IF(OR($S130&lt;&gt;1,COUNTA($J130:$M130)=0),0,IF(SUMPRODUCT(MAX(($C$5:$C$6173=$C130)*($D$5:$D$6173=$D130)*($S$5:$S$6173=1)*IFERROR($N$5:$N$6173*1,0)))&gt;0,ROUND($H130*($N130/SUMPRODUCT(MAX(($C$5:$C$6173=$C130)*($D$5:$D$6173=$D130)*($S$5:$S$6173=1)*IFERROR($N$5:$N$6173*1,0)))),4),0)))</f>
        <v/>
      </c>
      <c r="P130" s="10" t="inlineStr">
        <is>
          <t>passeggeri/anno</t>
        </is>
      </c>
      <c r="Q130" s="21">
        <f>IF($A130="","",$A130&amp;"|"&amp;$C130)</f>
        <v/>
      </c>
      <c r="R130" s="21">
        <f>IF($A130="","",$A130&amp;"|"&amp;$C130&amp;"|"&amp;$D130)</f>
        <v/>
      </c>
      <c r="S130" s="21">
        <f>IF($A130="","",IFERROR(INDEX(Offerte!$D$2:$D$200,MATCH($Q130,Offerte!$L$2:$L$200,0)),0))</f>
        <v/>
      </c>
      <c r="T130" s="21">
        <f>IF($A130="","",IFERROR(INDEX(Offerte!$G$2:$G$200,MATCH($Q130,Offerte!$L$2:$L$200,0)),"NO"))</f>
        <v/>
      </c>
    </row>
    <row r="131">
      <c r="A131" s="10">
        <f>IF(Offerte!$A6="","",Offerte!$A6)</f>
        <v/>
      </c>
      <c r="B131" s="10">
        <f>IF(Offerte!$A6="","",Offerte!$B6)</f>
        <v/>
      </c>
      <c r="C131" s="10">
        <f>IF(Offerte!$A6="","",Offerte!$C6)</f>
        <v/>
      </c>
      <c r="D131" s="10" t="inlineStr">
        <is>
          <t>B.1.1</t>
        </is>
      </c>
      <c r="E131" s="10" t="inlineStr">
        <is>
          <t>B</t>
        </is>
      </c>
      <c r="F131" s="10" t="inlineStr">
        <is>
          <t>Q</t>
        </is>
      </c>
      <c r="G131" s="10" t="inlineStr">
        <is>
          <t>higher</t>
        </is>
      </c>
      <c r="H131" s="10" t="n">
        <v>3</v>
      </c>
      <c r="I131" s="10" t="inlineStr">
        <is>
          <t>Incremento dei posti offerti nelle fasce di punta</t>
        </is>
      </c>
      <c r="J131" s="20" t="n"/>
      <c r="K131" s="20" t="n"/>
      <c r="L131" s="20" t="n"/>
      <c r="M131" s="20" t="n"/>
      <c r="N131" s="21">
        <f>IF($A131="","",IFERROR(VALUE($J131),0))</f>
        <v/>
      </c>
      <c r="O131" s="21">
        <f>IF($A131="",0,IF(OR($S131&lt;&gt;1,COUNTA($J131:$M131)=0),0,IF(SUMPRODUCT(MAX(($C$5:$C$6173=$C131)*($D$5:$D$6173=$D131)*($S$5:$S$6173=1)*IFERROR($N$5:$N$6173*1,0)))&gt;0,ROUND($H131*($N131/SUMPRODUCT(MAX(($C$5:$C$6173=$C131)*($D$5:$D$6173=$D131)*($S$5:$S$6173=1)*IFERROR($N$5:$N$6173*1,0)))),4),0)))</f>
        <v/>
      </c>
      <c r="P131" s="10" t="inlineStr">
        <is>
          <t>posti*km</t>
        </is>
      </c>
      <c r="Q131" s="21">
        <f>IF($A131="","",$A131&amp;"|"&amp;$C131)</f>
        <v/>
      </c>
      <c r="R131" s="21">
        <f>IF($A131="","",$A131&amp;"|"&amp;$C131&amp;"|"&amp;$D131)</f>
        <v/>
      </c>
      <c r="S131" s="21">
        <f>IF($A131="","",IFERROR(INDEX(Offerte!$D$2:$D$200,MATCH($Q131,Offerte!$L$2:$L$200,0)),0))</f>
        <v/>
      </c>
      <c r="T131" s="21">
        <f>IF($A131="","",IFERROR(INDEX(Offerte!$G$2:$G$200,MATCH($Q131,Offerte!$L$2:$L$200,0)),"NO"))</f>
        <v/>
      </c>
    </row>
    <row r="132">
      <c r="A132" s="10">
        <f>IF(Offerte!$A6="","",Offerte!$A6)</f>
        <v/>
      </c>
      <c r="B132" s="10">
        <f>IF(Offerte!$A6="","",Offerte!$B6)</f>
        <v/>
      </c>
      <c r="C132" s="10">
        <f>IF(Offerte!$A6="","",Offerte!$C6)</f>
        <v/>
      </c>
      <c r="D132" s="10" t="inlineStr">
        <is>
          <t>B.2.1</t>
        </is>
      </c>
      <c r="E132" s="10" t="inlineStr">
        <is>
          <t>B</t>
        </is>
      </c>
      <c r="F132" s="10" t="inlineStr">
        <is>
          <t>Q</t>
        </is>
      </c>
      <c r="G132" s="10" t="inlineStr">
        <is>
          <t>higher</t>
        </is>
      </c>
      <c r="H132" s="10" t="n">
        <v>4</v>
      </c>
      <c r="I132" s="10" t="inlineStr">
        <is>
          <t>Corse aggiuntive nell'arco giornaliero base</t>
        </is>
      </c>
      <c r="J132" s="20" t="n"/>
      <c r="K132" s="20" t="n"/>
      <c r="L132" s="20" t="n"/>
      <c r="M132" s="20" t="n"/>
      <c r="N132" s="21">
        <f>IF($A132="","",IFERROR(VALUE($J132),0))</f>
        <v/>
      </c>
      <c r="O132" s="21">
        <f>IF($A132="",0,IF(OR($S132&lt;&gt;1,COUNTA($J132:$M132)=0),0,IF(SUMPRODUCT(MAX(($C$5:$C$6173=$C132)*($D$5:$D$6173=$D132)*($S$5:$S$6173=1)*IFERROR($N$5:$N$6173*1,0)))&gt;0,ROUND($H132*($N132/SUMPRODUCT(MAX(($C$5:$C$6173=$C132)*($D$5:$D$6173=$D132)*($S$5:$S$6173=1)*IFERROR($N$5:$N$6173*1,0)))),4),0)))</f>
        <v/>
      </c>
      <c r="P132" s="10" t="inlineStr">
        <is>
          <t>corse</t>
        </is>
      </c>
      <c r="Q132" s="21">
        <f>IF($A132="","",$A132&amp;"|"&amp;$C132)</f>
        <v/>
      </c>
      <c r="R132" s="21">
        <f>IF($A132="","",$A132&amp;"|"&amp;$C132&amp;"|"&amp;$D132)</f>
        <v/>
      </c>
      <c r="S132" s="21">
        <f>IF($A132="","",IFERROR(INDEX(Offerte!$D$2:$D$200,MATCH($Q132,Offerte!$L$2:$L$200,0)),0))</f>
        <v/>
      </c>
      <c r="T132" s="21">
        <f>IF($A132="","",IFERROR(INDEX(Offerte!$G$2:$G$200,MATCH($Q132,Offerte!$L$2:$L$200,0)),"NO"))</f>
        <v/>
      </c>
    </row>
    <row r="133">
      <c r="A133" s="10">
        <f>IF(Offerte!$A6="","",Offerte!$A6)</f>
        <v/>
      </c>
      <c r="B133" s="10">
        <f>IF(Offerte!$A6="","",Offerte!$B6)</f>
        <v/>
      </c>
      <c r="C133" s="10">
        <f>IF(Offerte!$A6="","",Offerte!$C6)</f>
        <v/>
      </c>
      <c r="D133" s="10" t="inlineStr">
        <is>
          <t>B.3.1</t>
        </is>
      </c>
      <c r="E133" s="10" t="inlineStr">
        <is>
          <t>B</t>
        </is>
      </c>
      <c r="F133" s="10" t="inlineStr">
        <is>
          <t>Q</t>
        </is>
      </c>
      <c r="G133" s="10" t="inlineStr">
        <is>
          <t>higher</t>
        </is>
      </c>
      <c r="H133" s="10" t="n">
        <v>2</v>
      </c>
      <c r="I133" s="10" t="inlineStr">
        <is>
          <t>Numero di corse aggiuntive per allungamento dell'arco di servizio giornaliero nelle fasce serali</t>
        </is>
      </c>
      <c r="J133" s="20" t="n"/>
      <c r="K133" s="20" t="n"/>
      <c r="L133" s="20" t="n"/>
      <c r="M133" s="20" t="n"/>
      <c r="N133" s="21">
        <f>IF($A133="","",IFERROR(VALUE($J133),0))</f>
        <v/>
      </c>
      <c r="O133" s="21">
        <f>IF($A133="",0,IF(OR($S133&lt;&gt;1,COUNTA($J133:$M133)=0),0,IF(SUMPRODUCT(MAX(($C$5:$C$6173=$C133)*($D$5:$D$6173=$D133)*($S$5:$S$6173=1)*IFERROR($N$5:$N$6173*1,0)))&gt;0,ROUND($H133*($N133/SUMPRODUCT(MAX(($C$5:$C$6173=$C133)*($D$5:$D$6173=$D133)*($S$5:$S$6173=1)*IFERROR($N$5:$N$6173*1,0)))),4),0)))</f>
        <v/>
      </c>
      <c r="P133" s="10" t="inlineStr">
        <is>
          <t>corse</t>
        </is>
      </c>
      <c r="Q133" s="21">
        <f>IF($A133="","",$A133&amp;"|"&amp;$C133)</f>
        <v/>
      </c>
      <c r="R133" s="21">
        <f>IF($A133="","",$A133&amp;"|"&amp;$C133&amp;"|"&amp;$D133)</f>
        <v/>
      </c>
      <c r="S133" s="21">
        <f>IF($A133="","",IFERROR(INDEX(Offerte!$D$2:$D$200,MATCH($Q133,Offerte!$L$2:$L$200,0)),0))</f>
        <v/>
      </c>
      <c r="T133" s="21">
        <f>IF($A133="","",IFERROR(INDEX(Offerte!$G$2:$G$200,MATCH($Q133,Offerte!$L$2:$L$200,0)),"NO"))</f>
        <v/>
      </c>
    </row>
    <row r="134">
      <c r="A134" s="10">
        <f>IF(Offerte!$A6="","",Offerte!$A6)</f>
        <v/>
      </c>
      <c r="B134" s="10">
        <f>IF(Offerte!$A6="","",Offerte!$B6)</f>
        <v/>
      </c>
      <c r="C134" s="10">
        <f>IF(Offerte!$A6="","",Offerte!$C6)</f>
        <v/>
      </c>
      <c r="D134" s="10" t="inlineStr">
        <is>
          <t>B.4.1</t>
        </is>
      </c>
      <c r="E134" s="10" t="inlineStr">
        <is>
          <t>B</t>
        </is>
      </c>
      <c r="F134" s="10" t="inlineStr">
        <is>
          <t>Q</t>
        </is>
      </c>
      <c r="G134" s="10" t="inlineStr">
        <is>
          <t>higher</t>
        </is>
      </c>
      <c r="H134" s="10" t="n">
        <v>3</v>
      </c>
      <c r="I134" s="10" t="inlineStr">
        <is>
          <t>Percorrenze aggiuntive offerte nel Programma d'esercizio delle prime due fasi attuative</t>
        </is>
      </c>
      <c r="J134" s="20" t="n"/>
      <c r="K134" s="20" t="n"/>
      <c r="L134" s="20" t="n"/>
      <c r="M134" s="20" t="n"/>
      <c r="N134" s="21">
        <f>IF($A134="","",IFERROR(VALUE($J134),0))</f>
        <v/>
      </c>
      <c r="O134" s="21">
        <f>IF($A134="",0,IF(OR($S134&lt;&gt;1,COUNTA($J134:$M134)=0),0,IF(SUMPRODUCT(MAX(($C$5:$C$6173=$C134)*($D$5:$D$6173=$D134)*($S$5:$S$6173=1)*IFERROR($N$5:$N$6173*1,0)))&gt;0,ROUND($H134*($N134/SUMPRODUCT(MAX(($C$5:$C$6173=$C134)*($D$5:$D$6173=$D134)*($S$5:$S$6173=1)*IFERROR($N$5:$N$6173*1,0)))),4),0)))</f>
        <v/>
      </c>
      <c r="P134" s="10" t="inlineStr">
        <is>
          <t>vett*km</t>
        </is>
      </c>
      <c r="Q134" s="21">
        <f>IF($A134="","",$A134&amp;"|"&amp;$C134)</f>
        <v/>
      </c>
      <c r="R134" s="21">
        <f>IF($A134="","",$A134&amp;"|"&amp;$C134&amp;"|"&amp;$D134)</f>
        <v/>
      </c>
      <c r="S134" s="21">
        <f>IF($A134="","",IFERROR(INDEX(Offerte!$D$2:$D$200,MATCH($Q134,Offerte!$L$2:$L$200,0)),0))</f>
        <v/>
      </c>
      <c r="T134" s="21">
        <f>IF($A134="","",IFERROR(INDEX(Offerte!$G$2:$G$200,MATCH($Q134,Offerte!$L$2:$L$200,0)),"NO"))</f>
        <v/>
      </c>
    </row>
    <row r="135">
      <c r="A135" s="10">
        <f>IF(Offerte!$A6="","",Offerte!$A6)</f>
        <v/>
      </c>
      <c r="B135" s="10">
        <f>IF(Offerte!$A6="","",Offerte!$B6)</f>
        <v/>
      </c>
      <c r="C135" s="10">
        <f>IF(Offerte!$A6="","",Offerte!$C6)</f>
        <v/>
      </c>
      <c r="D135" s="10" t="inlineStr">
        <is>
          <t>B.5.1</t>
        </is>
      </c>
      <c r="E135" s="10" t="inlineStr">
        <is>
          <t>B</t>
        </is>
      </c>
      <c r="F135" s="10" t="inlineStr">
        <is>
          <t>D</t>
        </is>
      </c>
      <c r="G135" s="10" t="inlineStr">
        <is>
          <t>discretionary</t>
        </is>
      </c>
      <c r="H135" s="10" t="n">
        <v>2</v>
      </c>
      <c r="I135" s="10" t="inlineStr">
        <is>
          <t>Efficacia del progetto di servizi complementari DRT</t>
        </is>
      </c>
      <c r="J135" s="20" t="n"/>
      <c r="K135" s="20" t="n"/>
      <c r="L135" s="20" t="n"/>
      <c r="M135" s="20" t="n"/>
      <c r="N135" s="21">
        <f>IF($A135="","",MAX(0,MIN(1,IFERROR(VALUE($M135),0))))</f>
        <v/>
      </c>
      <c r="O135" s="21">
        <f>IF($A135="",0,IF(OR($S135&lt;&gt;1,COUNTA($J135:$M135)=0),0,IF(SUMPRODUCT(MAX(($C$5:$C$6173=$C135)*($D$5:$D$6173=$D135)*($S$5:$S$6173=1)*IFERROR($N$5:$N$6173*1,0)))&gt;0,ROUND($H135*($N135/SUMPRODUCT(MAX(($C$5:$C$6173=$C135)*($D$5:$D$6173=$D135)*($S$5:$S$6173=1)*IFERROR($N$5:$N$6173*1,0)))),4),0)))</f>
        <v/>
      </c>
      <c r="P135" s="10" t="inlineStr">
        <is>
          <t>coeff.</t>
        </is>
      </c>
      <c r="Q135" s="21">
        <f>IF($A135="","",$A135&amp;"|"&amp;$C135)</f>
        <v/>
      </c>
      <c r="R135" s="21">
        <f>IF($A135="","",$A135&amp;"|"&amp;$C135&amp;"|"&amp;$D135)</f>
        <v/>
      </c>
      <c r="S135" s="21">
        <f>IF($A135="","",IFERROR(INDEX(Offerte!$D$2:$D$200,MATCH($Q135,Offerte!$L$2:$L$200,0)),0))</f>
        <v/>
      </c>
      <c r="T135" s="21">
        <f>IF($A135="","",IFERROR(INDEX(Offerte!$G$2:$G$200,MATCH($Q135,Offerte!$L$2:$L$200,0)),"NO"))</f>
        <v/>
      </c>
    </row>
    <row r="136">
      <c r="A136" s="10">
        <f>IF(Offerte!$A6="","",Offerte!$A6)</f>
        <v/>
      </c>
      <c r="B136" s="10">
        <f>IF(Offerte!$A6="","",Offerte!$B6)</f>
        <v/>
      </c>
      <c r="C136" s="10">
        <f>IF(Offerte!$A6="","",Offerte!$C6)</f>
        <v/>
      </c>
      <c r="D136" s="10" t="inlineStr">
        <is>
          <t>C.1.1</t>
        </is>
      </c>
      <c r="E136" s="10" t="inlineStr">
        <is>
          <t>C</t>
        </is>
      </c>
      <c r="F136" s="10" t="inlineStr">
        <is>
          <t>Q</t>
        </is>
      </c>
      <c r="G136" s="10" t="inlineStr">
        <is>
          <t>higher</t>
        </is>
      </c>
      <c r="H136" s="10" t="n">
        <v>2</v>
      </c>
      <c r="I136" s="10" t="inlineStr">
        <is>
          <t>Tasso di copertura del servizio con telecamere BSD</t>
        </is>
      </c>
      <c r="J136" s="20" t="n"/>
      <c r="K136" s="20" t="n"/>
      <c r="L136" s="20" t="n"/>
      <c r="M136" s="20" t="n"/>
      <c r="N136" s="21">
        <f>IF($A136="","",IFERROR(VALUE($K136)/VALUE($L136),IFERROR(VALUE($J136),0)))</f>
        <v/>
      </c>
      <c r="O136" s="21">
        <f>IF($A136="",0,IF(OR($S136&lt;&gt;1,COUNTA($J136:$M136)=0),0,IF(SUMPRODUCT(MAX(($C$5:$C$6173=$C136)*($D$5:$D$6173=$D136)*($S$5:$S$6173=1)*IFERROR($N$5:$N$6173*1,0)))&gt;0,ROUND($H136*($N136/SUMPRODUCT(MAX(($C$5:$C$6173=$C136)*($D$5:$D$6173=$D136)*($S$5:$S$6173=1)*IFERROR($N$5:$N$6173*1,0)))),4),0)))</f>
        <v/>
      </c>
      <c r="P136" s="10" t="inlineStr">
        <is>
          <t>Autobus attrezzati con telecamere BSD / Autobus totali in offerta, incluse scorte</t>
        </is>
      </c>
      <c r="Q136" s="21">
        <f>IF($A136="","",$A136&amp;"|"&amp;$C136)</f>
        <v/>
      </c>
      <c r="R136" s="21">
        <f>IF($A136="","",$A136&amp;"|"&amp;$C136&amp;"|"&amp;$D136)</f>
        <v/>
      </c>
      <c r="S136" s="21">
        <f>IF($A136="","",IFERROR(INDEX(Offerte!$D$2:$D$200,MATCH($Q136,Offerte!$L$2:$L$200,0)),0))</f>
        <v/>
      </c>
      <c r="T136" s="21">
        <f>IF($A136="","",IFERROR(INDEX(Offerte!$G$2:$G$200,MATCH($Q136,Offerte!$L$2:$L$200,0)),"NO"))</f>
        <v/>
      </c>
    </row>
    <row r="137">
      <c r="A137" s="10">
        <f>IF(Offerte!$A6="","",Offerte!$A6)</f>
        <v/>
      </c>
      <c r="B137" s="10">
        <f>IF(Offerte!$A6="","",Offerte!$B6)</f>
        <v/>
      </c>
      <c r="C137" s="10">
        <f>IF(Offerte!$A6="","",Offerte!$C6)</f>
        <v/>
      </c>
      <c r="D137" s="10" t="inlineStr">
        <is>
          <t>C.1.2</t>
        </is>
      </c>
      <c r="E137" s="10" t="inlineStr">
        <is>
          <t>C</t>
        </is>
      </c>
      <c r="F137" s="10" t="inlineStr">
        <is>
          <t>Q</t>
        </is>
      </c>
      <c r="G137" s="10" t="inlineStr">
        <is>
          <t>higher</t>
        </is>
      </c>
      <c r="H137" s="10" t="n">
        <v>2</v>
      </c>
      <c r="I137" s="10" t="inlineStr">
        <is>
          <t>Tasso di copertura del servizio con telecamere ADAS</t>
        </is>
      </c>
      <c r="J137" s="20" t="n"/>
      <c r="K137" s="20" t="n"/>
      <c r="L137" s="20" t="n"/>
      <c r="M137" s="20" t="n"/>
      <c r="N137" s="21">
        <f>IF($A137="","",IFERROR(VALUE($K137)/VALUE($L137),IFERROR(VALUE($J137),0)))</f>
        <v/>
      </c>
      <c r="O137" s="21">
        <f>IF($A137="",0,IF(OR($S137&lt;&gt;1,COUNTA($J137:$M137)=0),0,IF(SUMPRODUCT(MAX(($C$5:$C$6173=$C137)*($D$5:$D$6173=$D137)*($S$5:$S$6173=1)*IFERROR($N$5:$N$6173*1,0)))&gt;0,ROUND($H137*($N137/SUMPRODUCT(MAX(($C$5:$C$6173=$C137)*($D$5:$D$6173=$D137)*($S$5:$S$6173=1)*IFERROR($N$5:$N$6173*1,0)))),4),0)))</f>
        <v/>
      </c>
      <c r="P137" s="10" t="inlineStr">
        <is>
          <t>Autobus attrezzati con telecamere ADAS / Autobus totali in offerta, incluse scorte</t>
        </is>
      </c>
      <c r="Q137" s="21">
        <f>IF($A137="","",$A137&amp;"|"&amp;$C137)</f>
        <v/>
      </c>
      <c r="R137" s="21">
        <f>IF($A137="","",$A137&amp;"|"&amp;$C137&amp;"|"&amp;$D137)</f>
        <v/>
      </c>
      <c r="S137" s="21">
        <f>IF($A137="","",IFERROR(INDEX(Offerte!$D$2:$D$200,MATCH($Q137,Offerte!$L$2:$L$200,0)),0))</f>
        <v/>
      </c>
      <c r="T137" s="21">
        <f>IF($A137="","",IFERROR(INDEX(Offerte!$G$2:$G$200,MATCH($Q137,Offerte!$L$2:$L$200,0)),"NO"))</f>
        <v/>
      </c>
    </row>
    <row r="138">
      <c r="A138" s="10">
        <f>IF(Offerte!$A6="","",Offerte!$A6)</f>
        <v/>
      </c>
      <c r="B138" s="10">
        <f>IF(Offerte!$A6="","",Offerte!$B6)</f>
        <v/>
      </c>
      <c r="C138" s="10">
        <f>IF(Offerte!$A6="","",Offerte!$C6)</f>
        <v/>
      </c>
      <c r="D138" s="10" t="inlineStr">
        <is>
          <t>C.2.1</t>
        </is>
      </c>
      <c r="E138" s="10" t="inlineStr">
        <is>
          <t>C</t>
        </is>
      </c>
      <c r="F138" s="10" t="inlineStr">
        <is>
          <t>Q</t>
        </is>
      </c>
      <c r="G138" s="10" t="inlineStr">
        <is>
          <t>higher</t>
        </is>
      </c>
      <c r="H138" s="10" t="n">
        <v>3</v>
      </c>
      <c r="I138" s="10" t="inlineStr">
        <is>
          <t>Tasso di copertura del servizio con telecamere di bordo di videosorveglianza</t>
        </is>
      </c>
      <c r="J138" s="20" t="n"/>
      <c r="K138" s="20" t="n"/>
      <c r="L138" s="20" t="n"/>
      <c r="M138" s="20" t="n"/>
      <c r="N138" s="21">
        <f>IF($A138="","",IFERROR(VALUE($K138)/VALUE($L138),IFERROR(VALUE($J138),0)))</f>
        <v/>
      </c>
      <c r="O138" s="21">
        <f>IF($A138="",0,IF(OR($S138&lt;&gt;1,COUNTA($J138:$M138)=0),0,IF(SUMPRODUCT(MAX(($C$5:$C$6173=$C138)*($D$5:$D$6173=$D138)*($S$5:$S$6173=1)*IFERROR($N$5:$N$6173*1,0)))&gt;0,ROUND($H138*($N138/SUMPRODUCT(MAX(($C$5:$C$6173=$C138)*($D$5:$D$6173=$D138)*($S$5:$S$6173=1)*IFERROR($N$5:$N$6173*1,0)))),4),0)))</f>
        <v/>
      </c>
      <c r="P138" s="10" t="inlineStr">
        <is>
          <t>Autobus attrezzati con videosorveglianza / Autobus totali in offerta, incluse scorte</t>
        </is>
      </c>
      <c r="Q138" s="21">
        <f>IF($A138="","",$A138&amp;"|"&amp;$C138)</f>
        <v/>
      </c>
      <c r="R138" s="21">
        <f>IF($A138="","",$A138&amp;"|"&amp;$C138&amp;"|"&amp;$D138)</f>
        <v/>
      </c>
      <c r="S138" s="21">
        <f>IF($A138="","",IFERROR(INDEX(Offerte!$D$2:$D$200,MATCH($Q138,Offerte!$L$2:$L$200,0)),0))</f>
        <v/>
      </c>
      <c r="T138" s="21">
        <f>IF($A138="","",IFERROR(INDEX(Offerte!$G$2:$G$200,MATCH($Q138,Offerte!$L$2:$L$200,0)),"NO"))</f>
        <v/>
      </c>
    </row>
    <row r="139">
      <c r="A139" s="10">
        <f>IF(Offerte!$A6="","",Offerte!$A6)</f>
        <v/>
      </c>
      <c r="B139" s="10">
        <f>IF(Offerte!$A6="","",Offerte!$B6)</f>
        <v/>
      </c>
      <c r="C139" s="10">
        <f>IF(Offerte!$A6="","",Offerte!$C6)</f>
        <v/>
      </c>
      <c r="D139" s="10" t="inlineStr">
        <is>
          <t>C.2.2</t>
        </is>
      </c>
      <c r="E139" s="10" t="inlineStr">
        <is>
          <t>C</t>
        </is>
      </c>
      <c r="F139" s="10" t="inlineStr">
        <is>
          <t>T</t>
        </is>
      </c>
      <c r="G139" s="10" t="inlineStr">
        <is>
          <t>tabular</t>
        </is>
      </c>
      <c r="H139" s="10" t="n">
        <v>1</v>
      </c>
      <c r="I139" s="10" t="inlineStr">
        <is>
          <t>Software video/audio analisi per situazioni di pericolo</t>
        </is>
      </c>
      <c r="J139" s="20" t="n"/>
      <c r="K139" s="20" t="n"/>
      <c r="L139" s="20" t="n"/>
      <c r="M139" s="20" t="n"/>
      <c r="N139" s="21">
        <f>IF($A139="","",IF(IFERROR(VALUE($M139),0)=1,1,0))</f>
        <v/>
      </c>
      <c r="O139" s="21">
        <f>IF($A139="",0,IF(OR($S139&lt;&gt;1,COUNTA($J139:$M139)=0),0,IF($N139=1,$H139,0)))</f>
        <v/>
      </c>
      <c r="P139" s="10" t="inlineStr">
        <is>
          <t>sì/no</t>
        </is>
      </c>
      <c r="Q139" s="21">
        <f>IF($A139="","",$A139&amp;"|"&amp;$C139)</f>
        <v/>
      </c>
      <c r="R139" s="21">
        <f>IF($A139="","",$A139&amp;"|"&amp;$C139&amp;"|"&amp;$D139)</f>
        <v/>
      </c>
      <c r="S139" s="21">
        <f>IF($A139="","",IFERROR(INDEX(Offerte!$D$2:$D$200,MATCH($Q139,Offerte!$L$2:$L$200,0)),0))</f>
        <v/>
      </c>
      <c r="T139" s="21">
        <f>IF($A139="","",IFERROR(INDEX(Offerte!$G$2:$G$200,MATCH($Q139,Offerte!$L$2:$L$200,0)),"NO"))</f>
        <v/>
      </c>
    </row>
    <row r="140">
      <c r="A140" s="10">
        <f>IF(Offerte!$A6="","",Offerte!$A6)</f>
        <v/>
      </c>
      <c r="B140" s="10">
        <f>IF(Offerte!$A6="","",Offerte!$B6)</f>
        <v/>
      </c>
      <c r="C140" s="10">
        <f>IF(Offerte!$A6="","",Offerte!$C6)</f>
        <v/>
      </c>
      <c r="D140" s="10" t="inlineStr">
        <is>
          <t>C.2.3</t>
        </is>
      </c>
      <c r="E140" s="10" t="inlineStr">
        <is>
          <t>C</t>
        </is>
      </c>
      <c r="F140" s="10" t="inlineStr">
        <is>
          <t>T</t>
        </is>
      </c>
      <c r="G140" s="10" t="inlineStr">
        <is>
          <t>tabular</t>
        </is>
      </c>
      <c r="H140" s="10" t="n">
        <v>1</v>
      </c>
      <c r="I140" s="10" t="inlineStr">
        <is>
          <t>Collegamento con centrale qualificata di pronto intervento</t>
        </is>
      </c>
      <c r="J140" s="20" t="n"/>
      <c r="K140" s="20" t="n"/>
      <c r="L140" s="20" t="n"/>
      <c r="M140" s="20" t="n"/>
      <c r="N140" s="21">
        <f>IF($A140="","",IF(IFERROR(VALUE($M140),0)=1,1,0))</f>
        <v/>
      </c>
      <c r="O140" s="21">
        <f>IF($A140="",0,IF(OR($S140&lt;&gt;1,COUNTA($J140:$M140)=0),0,IF($N140=1,$H140,0)))</f>
        <v/>
      </c>
      <c r="P140" s="10" t="inlineStr">
        <is>
          <t>sì/no</t>
        </is>
      </c>
      <c r="Q140" s="21">
        <f>IF($A140="","",$A140&amp;"|"&amp;$C140)</f>
        <v/>
      </c>
      <c r="R140" s="21">
        <f>IF($A140="","",$A140&amp;"|"&amp;$C140&amp;"|"&amp;$D140)</f>
        <v/>
      </c>
      <c r="S140" s="21">
        <f>IF($A140="","",IFERROR(INDEX(Offerte!$D$2:$D$200,MATCH($Q140,Offerte!$L$2:$L$200,0)),0))</f>
        <v/>
      </c>
      <c r="T140" s="21">
        <f>IF($A140="","",IFERROR(INDEX(Offerte!$G$2:$G$200,MATCH($Q140,Offerte!$L$2:$L$200,0)),"NO"))</f>
        <v/>
      </c>
    </row>
    <row r="141">
      <c r="A141" s="10">
        <f>IF(Offerte!$A6="","",Offerte!$A6)</f>
        <v/>
      </c>
      <c r="B141" s="10">
        <f>IF(Offerte!$A6="","",Offerte!$B6)</f>
        <v/>
      </c>
      <c r="C141" s="10">
        <f>IF(Offerte!$A6="","",Offerte!$C6)</f>
        <v/>
      </c>
      <c r="D141" s="10" t="inlineStr">
        <is>
          <t>C.2.4</t>
        </is>
      </c>
      <c r="E141" s="10" t="inlineStr">
        <is>
          <t>C</t>
        </is>
      </c>
      <c r="F141" s="10" t="inlineStr">
        <is>
          <t>Q</t>
        </is>
      </c>
      <c r="G141" s="10" t="inlineStr">
        <is>
          <t>higher</t>
        </is>
      </c>
      <c r="H141" s="10" t="n">
        <v>1</v>
      </c>
      <c r="I141" s="10" t="inlineStr">
        <is>
          <t>Tasso di copertura del servizio con dispositivi per la chiamata di emergenza del conducente</t>
        </is>
      </c>
      <c r="J141" s="20" t="n"/>
      <c r="K141" s="20" t="n"/>
      <c r="L141" s="20" t="n"/>
      <c r="M141" s="20" t="n"/>
      <c r="N141" s="21">
        <f>IF($A141="","",IFERROR(VALUE($K141)/VALUE($L141),IFERROR(VALUE($J141),0)))</f>
        <v/>
      </c>
      <c r="O141" s="21">
        <f>IF($A141="",0,IF(OR($S141&lt;&gt;1,COUNTA($J141:$M141)=0),0,IF(SUMPRODUCT(MAX(($C$5:$C$6173=$C141)*($D$5:$D$6173=$D141)*($S$5:$S$6173=1)*IFERROR($N$5:$N$6173*1,0)))&gt;0,ROUND($H141*($N141/SUMPRODUCT(MAX(($C$5:$C$6173=$C141)*($D$5:$D$6173=$D141)*($S$5:$S$6173=1)*IFERROR($N$5:$N$6173*1,0)))),4),0)))</f>
        <v/>
      </c>
      <c r="P141" s="10" t="inlineStr">
        <is>
          <t>Autobus attrezzati con chiamata di emergenza / Autobus totali in offerta, incluse scorte</t>
        </is>
      </c>
      <c r="Q141" s="21">
        <f>IF($A141="","",$A141&amp;"|"&amp;$C141)</f>
        <v/>
      </c>
      <c r="R141" s="21">
        <f>IF($A141="","",$A141&amp;"|"&amp;$C141&amp;"|"&amp;$D141)</f>
        <v/>
      </c>
      <c r="S141" s="21">
        <f>IF($A141="","",IFERROR(INDEX(Offerte!$D$2:$D$200,MATCH($Q141,Offerte!$L$2:$L$200,0)),0))</f>
        <v/>
      </c>
      <c r="T141" s="21">
        <f>IF($A141="","",IFERROR(INDEX(Offerte!$G$2:$G$200,MATCH($Q141,Offerte!$L$2:$L$200,0)),"NO"))</f>
        <v/>
      </c>
    </row>
    <row r="142">
      <c r="A142" s="10">
        <f>IF(Offerte!$A6="","",Offerte!$A6)</f>
        <v/>
      </c>
      <c r="B142" s="10">
        <f>IF(Offerte!$A6="","",Offerte!$B6)</f>
        <v/>
      </c>
      <c r="C142" s="10">
        <f>IF(Offerte!$A6="","",Offerte!$C6)</f>
        <v/>
      </c>
      <c r="D142" s="10" t="inlineStr">
        <is>
          <t>C.3.1</t>
        </is>
      </c>
      <c r="E142" s="10" t="inlineStr">
        <is>
          <t>C</t>
        </is>
      </c>
      <c r="F142" s="10" t="inlineStr">
        <is>
          <t>Q</t>
        </is>
      </c>
      <c r="G142" s="10" t="inlineStr">
        <is>
          <t>higher</t>
        </is>
      </c>
      <c r="H142" s="10" t="n">
        <v>2</v>
      </c>
      <c r="I142" s="10" t="inlineStr">
        <is>
          <t>Tasso di copertura del servizio con dispositivi di informazione dinamica a bordo mezzo</t>
        </is>
      </c>
      <c r="J142" s="20" t="n"/>
      <c r="K142" s="20" t="n"/>
      <c r="L142" s="20" t="n"/>
      <c r="M142" s="20" t="n"/>
      <c r="N142" s="21">
        <f>IF($A142="","",IFERROR(VALUE($K142)/VALUE($L142),IFERROR(VALUE($J142),0)))</f>
        <v/>
      </c>
      <c r="O142" s="21">
        <f>IF($A142="",0,IF(OR($S142&lt;&gt;1,COUNTA($J142:$M142)=0),0,IF(SUMPRODUCT(MAX(($C$5:$C$6173=$C142)*($D$5:$D$6173=$D142)*($S$5:$S$6173=1)*IFERROR($N$5:$N$6173*1,0)))&gt;0,ROUND($H142*($N142/SUMPRODUCT(MAX(($C$5:$C$6173=$C142)*($D$5:$D$6173=$D142)*($S$5:$S$6173=1)*IFERROR($N$5:$N$6173*1,0)))),4),0)))</f>
        <v/>
      </c>
      <c r="P142" s="10" t="inlineStr">
        <is>
          <t>Autobus con monitor e indicatori vocali / Autobus totali in offerta, incluse scorte</t>
        </is>
      </c>
      <c r="Q142" s="21">
        <f>IF($A142="","",$A142&amp;"|"&amp;$C142)</f>
        <v/>
      </c>
      <c r="R142" s="21">
        <f>IF($A142="","",$A142&amp;"|"&amp;$C142&amp;"|"&amp;$D142)</f>
        <v/>
      </c>
      <c r="S142" s="21">
        <f>IF($A142="","",IFERROR(INDEX(Offerte!$D$2:$D$200,MATCH($Q142,Offerte!$L$2:$L$200,0)),0))</f>
        <v/>
      </c>
      <c r="T142" s="21">
        <f>IF($A142="","",IFERROR(INDEX(Offerte!$G$2:$G$200,MATCH($Q142,Offerte!$L$2:$L$200,0)),"NO"))</f>
        <v/>
      </c>
    </row>
    <row r="143">
      <c r="A143" s="10">
        <f>IF(Offerte!$A6="","",Offerte!$A6)</f>
        <v/>
      </c>
      <c r="B143" s="10">
        <f>IF(Offerte!$A6="","",Offerte!$B6)</f>
        <v/>
      </c>
      <c r="C143" s="10">
        <f>IF(Offerte!$A6="","",Offerte!$C6)</f>
        <v/>
      </c>
      <c r="D143" s="10" t="inlineStr">
        <is>
          <t>C.3.2</t>
        </is>
      </c>
      <c r="E143" s="10" t="inlineStr">
        <is>
          <t>C</t>
        </is>
      </c>
      <c r="F143" s="10" t="inlineStr">
        <is>
          <t>T</t>
        </is>
      </c>
      <c r="G143" s="10" t="inlineStr">
        <is>
          <t>tabular</t>
        </is>
      </c>
      <c r="H143" s="10" t="n">
        <v>2</v>
      </c>
      <c r="I143" s="10" t="inlineStr">
        <is>
          <t>Informazioni a bordo su coincidenze ai nodi</t>
        </is>
      </c>
      <c r="J143" s="20" t="n"/>
      <c r="K143" s="20" t="n"/>
      <c r="L143" s="20" t="n"/>
      <c r="M143" s="20" t="n"/>
      <c r="N143" s="21">
        <f>IF($A143="","",IF(IFERROR(VALUE($M143),0)=1,1,0))</f>
        <v/>
      </c>
      <c r="O143" s="21">
        <f>IF($A143="",0,IF(OR($S143&lt;&gt;1,COUNTA($J143:$M143)=0),0,IF(AND($N143=1,IFERROR(SUMIFS($N$5:$N$6173,$Q$5:$Q$6173,$Q143,$D$5:$D$6173,"C.3.1"),0)&gt;=0.5),$H143,0)))</f>
        <v/>
      </c>
      <c r="P143" s="10" t="inlineStr">
        <is>
          <t>Dipende da C.3.1 &gt;= 0.5</t>
        </is>
      </c>
      <c r="Q143" s="21">
        <f>IF($A143="","",$A143&amp;"|"&amp;$C143)</f>
        <v/>
      </c>
      <c r="R143" s="21">
        <f>IF($A143="","",$A143&amp;"|"&amp;$C143&amp;"|"&amp;$D143)</f>
        <v/>
      </c>
      <c r="S143" s="21">
        <f>IF($A143="","",IFERROR(INDEX(Offerte!$D$2:$D$200,MATCH($Q143,Offerte!$L$2:$L$200,0)),0))</f>
        <v/>
      </c>
      <c r="T143" s="21">
        <f>IF($A143="","",IFERROR(INDEX(Offerte!$G$2:$G$200,MATCH($Q143,Offerte!$L$2:$L$200,0)),"NO"))</f>
        <v/>
      </c>
    </row>
    <row r="144">
      <c r="A144" s="10">
        <f>IF(Offerte!$A6="","",Offerte!$A6)</f>
        <v/>
      </c>
      <c r="B144" s="10">
        <f>IF(Offerte!$A6="","",Offerte!$B6)</f>
        <v/>
      </c>
      <c r="C144" s="10">
        <f>IF(Offerte!$A6="","",Offerte!$C6)</f>
        <v/>
      </c>
      <c r="D144" s="10" t="inlineStr">
        <is>
          <t>D.1.1</t>
        </is>
      </c>
      <c r="E144" s="10" t="inlineStr">
        <is>
          <t>D</t>
        </is>
      </c>
      <c r="F144" s="10" t="inlineStr">
        <is>
          <t>Q</t>
        </is>
      </c>
      <c r="G144" s="10" t="inlineStr">
        <is>
          <t>higher</t>
        </is>
      </c>
      <c r="H144" s="10" t="n">
        <v>3</v>
      </c>
      <c r="I144" s="10" t="inlineStr">
        <is>
          <t>Installazione di pensiline</t>
        </is>
      </c>
      <c r="J144" s="20" t="n"/>
      <c r="K144" s="20" t="n"/>
      <c r="L144" s="20" t="n"/>
      <c r="M144" s="20" t="n"/>
      <c r="N144" s="21">
        <f>IF($A144="","",IFERROR(VALUE($J144),0))</f>
        <v/>
      </c>
      <c r="O144" s="21">
        <f>IF($A144="",0,IF(OR($S144&lt;&gt;1,COUNTA($J144:$M144)=0),0,IF(SUMPRODUCT(MAX(($C$5:$C$6173=$C144)*($D$5:$D$6173=$D144)*($S$5:$S$6173=1)*IFERROR($N$5:$N$6173*1,0)))&gt;0,ROUND($H144*($N144/SUMPRODUCT(MAX(($C$5:$C$6173=$C144)*($D$5:$D$6173=$D144)*($S$5:$S$6173=1)*IFERROR($N$5:$N$6173*1,0)))),4),0)))</f>
        <v/>
      </c>
      <c r="P144" s="10" t="inlineStr">
        <is>
          <t>fermate</t>
        </is>
      </c>
      <c r="Q144" s="21">
        <f>IF($A144="","",$A144&amp;"|"&amp;$C144)</f>
        <v/>
      </c>
      <c r="R144" s="21">
        <f>IF($A144="","",$A144&amp;"|"&amp;$C144&amp;"|"&amp;$D144)</f>
        <v/>
      </c>
      <c r="S144" s="21">
        <f>IF($A144="","",IFERROR(INDEX(Offerte!$D$2:$D$200,MATCH($Q144,Offerte!$L$2:$L$200,0)),0))</f>
        <v/>
      </c>
      <c r="T144" s="21">
        <f>IF($A144="","",IFERROR(INDEX(Offerte!$G$2:$G$200,MATCH($Q144,Offerte!$L$2:$L$200,0)),"NO"))</f>
        <v/>
      </c>
    </row>
    <row r="145">
      <c r="A145" s="10">
        <f>IF(Offerte!$A6="","",Offerte!$A6)</f>
        <v/>
      </c>
      <c r="B145" s="10">
        <f>IF(Offerte!$A6="","",Offerte!$B6)</f>
        <v/>
      </c>
      <c r="C145" s="10">
        <f>IF(Offerte!$A6="","",Offerte!$C6)</f>
        <v/>
      </c>
      <c r="D145" s="10" t="inlineStr">
        <is>
          <t>D.1.2</t>
        </is>
      </c>
      <c r="E145" s="10" t="inlineStr">
        <is>
          <t>D</t>
        </is>
      </c>
      <c r="F145" s="10" t="inlineStr">
        <is>
          <t>Q</t>
        </is>
      </c>
      <c r="G145" s="10" t="inlineStr">
        <is>
          <t>higher</t>
        </is>
      </c>
      <c r="H145" s="10" t="n">
        <v>3</v>
      </c>
      <c r="I145" s="10" t="inlineStr">
        <is>
          <t>Installazione di paline di fermata conformi alla DGR 581/2023</t>
        </is>
      </c>
      <c r="J145" s="20" t="n"/>
      <c r="K145" s="20" t="n"/>
      <c r="L145" s="20" t="n"/>
      <c r="M145" s="20" t="n"/>
      <c r="N145" s="21">
        <f>IF($A145="","",IFERROR(VALUE($J145),0))</f>
        <v/>
      </c>
      <c r="O145" s="21">
        <f>IF($A145="",0,IF(OR($S145&lt;&gt;1,COUNTA($J145:$M145)=0),0,IF(SUMPRODUCT(MAX(($C$5:$C$6173=$C145)*($D$5:$D$6173=$D145)*($S$5:$S$6173=1)*IFERROR($N$5:$N$6173*1,0)))&gt;0,ROUND($H145*($N145/SUMPRODUCT(MAX(($C$5:$C$6173=$C145)*($D$5:$D$6173=$D145)*($S$5:$S$6173=1)*IFERROR($N$5:$N$6173*1,0)))),4),0)))</f>
        <v/>
      </c>
      <c r="P145" s="10" t="inlineStr">
        <is>
          <t>fermate</t>
        </is>
      </c>
      <c r="Q145" s="21">
        <f>IF($A145="","",$A145&amp;"|"&amp;$C145)</f>
        <v/>
      </c>
      <c r="R145" s="21">
        <f>IF($A145="","",$A145&amp;"|"&amp;$C145&amp;"|"&amp;$D145)</f>
        <v/>
      </c>
      <c r="S145" s="21">
        <f>IF($A145="","",IFERROR(INDEX(Offerte!$D$2:$D$200,MATCH($Q145,Offerte!$L$2:$L$200,0)),0))</f>
        <v/>
      </c>
      <c r="T145" s="21">
        <f>IF($A145="","",IFERROR(INDEX(Offerte!$G$2:$G$200,MATCH($Q145,Offerte!$L$2:$L$200,0)),"NO"))</f>
        <v/>
      </c>
    </row>
    <row r="146">
      <c r="A146" s="10">
        <f>IF(Offerte!$A6="","",Offerte!$A6)</f>
        <v/>
      </c>
      <c r="B146" s="10">
        <f>IF(Offerte!$A6="","",Offerte!$B6)</f>
        <v/>
      </c>
      <c r="C146" s="10">
        <f>IF(Offerte!$A6="","",Offerte!$C6)</f>
        <v/>
      </c>
      <c r="D146" s="10" t="inlineStr">
        <is>
          <t>D.1.3</t>
        </is>
      </c>
      <c r="E146" s="10" t="inlineStr">
        <is>
          <t>D</t>
        </is>
      </c>
      <c r="F146" s="10" t="inlineStr">
        <is>
          <t>Q</t>
        </is>
      </c>
      <c r="G146" s="10" t="inlineStr">
        <is>
          <t>higher</t>
        </is>
      </c>
      <c r="H146" s="10" t="n">
        <v>2</v>
      </c>
      <c r="I146" s="10" t="inlineStr">
        <is>
          <t>Display informativi connessi alle fermate</t>
        </is>
      </c>
      <c r="J146" s="20" t="n"/>
      <c r="K146" s="20" t="n"/>
      <c r="L146" s="20" t="n"/>
      <c r="M146" s="20" t="n"/>
      <c r="N146" s="21">
        <f>IF($A146="","",IFERROR(VALUE($J146),0))</f>
        <v/>
      </c>
      <c r="O146" s="21">
        <f>IF($A146="",0,IF(OR($S146&lt;&gt;1,COUNTA($J146:$M146)=0),0,IF(SUMPRODUCT(MAX(($C$5:$C$6173=$C146)*($D$5:$D$6173=$D146)*($S$5:$S$6173=1)*IFERROR($N$5:$N$6173*1,0)))&gt;0,ROUND($H146*($N146/SUMPRODUCT(MAX(($C$5:$C$6173=$C146)*($D$5:$D$6173=$D146)*($S$5:$S$6173=1)*IFERROR($N$5:$N$6173*1,0)))),4),0)))</f>
        <v/>
      </c>
      <c r="P146" s="10" t="inlineStr">
        <is>
          <t>fermate</t>
        </is>
      </c>
      <c r="Q146" s="21">
        <f>IF($A146="","",$A146&amp;"|"&amp;$C146)</f>
        <v/>
      </c>
      <c r="R146" s="21">
        <f>IF($A146="","",$A146&amp;"|"&amp;$C146&amp;"|"&amp;$D146)</f>
        <v/>
      </c>
      <c r="S146" s="21">
        <f>IF($A146="","",IFERROR(INDEX(Offerte!$D$2:$D$200,MATCH($Q146,Offerte!$L$2:$L$200,0)),0))</f>
        <v/>
      </c>
      <c r="T146" s="21">
        <f>IF($A146="","",IFERROR(INDEX(Offerte!$G$2:$G$200,MATCH($Q146,Offerte!$L$2:$L$200,0)),"NO"))</f>
        <v/>
      </c>
    </row>
    <row r="147">
      <c r="A147" s="10">
        <f>IF(Offerte!$A6="","",Offerte!$A6)</f>
        <v/>
      </c>
      <c r="B147" s="10">
        <f>IF(Offerte!$A6="","",Offerte!$B6)</f>
        <v/>
      </c>
      <c r="C147" s="10">
        <f>IF(Offerte!$A6="","",Offerte!$C6)</f>
        <v/>
      </c>
      <c r="D147" s="10" t="inlineStr">
        <is>
          <t>D.2.1</t>
        </is>
      </c>
      <c r="E147" s="10" t="inlineStr">
        <is>
          <t>D</t>
        </is>
      </c>
      <c r="F147" s="10" t="inlineStr">
        <is>
          <t>Q</t>
        </is>
      </c>
      <c r="G147" s="10" t="inlineStr">
        <is>
          <t>higher</t>
        </is>
      </c>
      <c r="H147" s="10" t="n">
        <v>2</v>
      </c>
      <c r="I147" s="10" t="inlineStr">
        <is>
          <t>Segnali tattili Loges-Vet-Evolution</t>
        </is>
      </c>
      <c r="J147" s="20" t="n"/>
      <c r="K147" s="20" t="n"/>
      <c r="L147" s="20" t="n"/>
      <c r="M147" s="20" t="n"/>
      <c r="N147" s="21">
        <f>IF($A147="","",IFERROR(VALUE($J147),0))</f>
        <v/>
      </c>
      <c r="O147" s="21">
        <f>IF($A147="",0,IF(OR($S147&lt;&gt;1,COUNTA($J147:$M147)=0),0,IF(SUMPRODUCT(MAX(($C$5:$C$6173=$C147)*($D$5:$D$6173=$D147)*($S$5:$S$6173=1)*IFERROR($N$5:$N$6173*1,0)))&gt;0,ROUND($H147*($N147/SUMPRODUCT(MAX(($C$5:$C$6173=$C147)*($D$5:$D$6173=$D147)*($S$5:$S$6173=1)*IFERROR($N$5:$N$6173*1,0)))),4),0)))</f>
        <v/>
      </c>
      <c r="P147" s="10" t="inlineStr">
        <is>
          <t>fermate</t>
        </is>
      </c>
      <c r="Q147" s="21">
        <f>IF($A147="","",$A147&amp;"|"&amp;$C147)</f>
        <v/>
      </c>
      <c r="R147" s="21">
        <f>IF($A147="","",$A147&amp;"|"&amp;$C147&amp;"|"&amp;$D147)</f>
        <v/>
      </c>
      <c r="S147" s="21">
        <f>IF($A147="","",IFERROR(INDEX(Offerte!$D$2:$D$200,MATCH($Q147,Offerte!$L$2:$L$200,0)),0))</f>
        <v/>
      </c>
      <c r="T147" s="21">
        <f>IF($A147="","",IFERROR(INDEX(Offerte!$G$2:$G$200,MATCH($Q147,Offerte!$L$2:$L$200,0)),"NO"))</f>
        <v/>
      </c>
    </row>
    <row r="148">
      <c r="A148" s="10">
        <f>IF(Offerte!$A6="","",Offerte!$A6)</f>
        <v/>
      </c>
      <c r="B148" s="10">
        <f>IF(Offerte!$A6="","",Offerte!$B6)</f>
        <v/>
      </c>
      <c r="C148" s="10">
        <f>IF(Offerte!$A6="","",Offerte!$C6)</f>
        <v/>
      </c>
      <c r="D148" s="10" t="inlineStr">
        <is>
          <t>E.1.1</t>
        </is>
      </c>
      <c r="E148" s="10" t="inlineStr">
        <is>
          <t>E</t>
        </is>
      </c>
      <c r="F148" s="10" t="inlineStr">
        <is>
          <t>T</t>
        </is>
      </c>
      <c r="G148" s="10" t="inlineStr">
        <is>
          <t>tabular</t>
        </is>
      </c>
      <c r="H148" s="10" t="n">
        <v>2</v>
      </c>
      <c r="I148" s="10" t="inlineStr">
        <is>
          <t>Mobile app con travel planner PRM</t>
        </is>
      </c>
      <c r="J148" s="20" t="n"/>
      <c r="K148" s="20" t="n"/>
      <c r="L148" s="20" t="n"/>
      <c r="M148" s="20" t="n"/>
      <c r="N148" s="21">
        <f>IF($A148="","",IF(IFERROR(VALUE($M148),0)=1,1,0))</f>
        <v/>
      </c>
      <c r="O148" s="21">
        <f>IF($A148="",0,IF(OR($S148&lt;&gt;1,COUNTA($J148:$M148)=0),0,IF($N148=1,$H148,0)))</f>
        <v/>
      </c>
      <c r="P148" s="10" t="inlineStr">
        <is>
          <t>sì/no</t>
        </is>
      </c>
      <c r="Q148" s="21">
        <f>IF($A148="","",$A148&amp;"|"&amp;$C148)</f>
        <v/>
      </c>
      <c r="R148" s="21">
        <f>IF($A148="","",$A148&amp;"|"&amp;$C148&amp;"|"&amp;$D148)</f>
        <v/>
      </c>
      <c r="S148" s="21">
        <f>IF($A148="","",IFERROR(INDEX(Offerte!$D$2:$D$200,MATCH($Q148,Offerte!$L$2:$L$200,0)),0))</f>
        <v/>
      </c>
      <c r="T148" s="21">
        <f>IF($A148="","",IFERROR(INDEX(Offerte!$G$2:$G$200,MATCH($Q148,Offerte!$L$2:$L$200,0)),"NO"))</f>
        <v/>
      </c>
    </row>
    <row r="149">
      <c r="A149" s="10">
        <f>IF(Offerte!$A6="","",Offerte!$A6)</f>
        <v/>
      </c>
      <c r="B149" s="10">
        <f>IF(Offerte!$A6="","",Offerte!$B6)</f>
        <v/>
      </c>
      <c r="C149" s="10">
        <f>IF(Offerte!$A6="","",Offerte!$C6)</f>
        <v/>
      </c>
      <c r="D149" s="10" t="inlineStr">
        <is>
          <t>E.2.1</t>
        </is>
      </c>
      <c r="E149" s="10" t="inlineStr">
        <is>
          <t>E</t>
        </is>
      </c>
      <c r="F149" s="10" t="inlineStr">
        <is>
          <t>D</t>
        </is>
      </c>
      <c r="G149" s="10" t="inlineStr">
        <is>
          <t>discretionary</t>
        </is>
      </c>
      <c r="H149" s="10" t="n">
        <v>2</v>
      </c>
      <c r="I149" s="10" t="inlineStr">
        <is>
          <t>Altre azioni informative e rapporti con gli utenti</t>
        </is>
      </c>
      <c r="J149" s="20" t="n"/>
      <c r="K149" s="20" t="n"/>
      <c r="L149" s="20" t="n"/>
      <c r="M149" s="20" t="n"/>
      <c r="N149" s="21">
        <f>IF($A149="","",MAX(0,MIN(1,IFERROR(VALUE($M149),0))))</f>
        <v/>
      </c>
      <c r="O149" s="21">
        <f>IF($A149="",0,IF(OR($S149&lt;&gt;1,COUNTA($J149:$M149)=0),0,IF(SUMPRODUCT(MAX(($C$5:$C$6173=$C149)*($D$5:$D$6173=$D149)*($S$5:$S$6173=1)*IFERROR($N$5:$N$6173*1,0)))&gt;0,ROUND($H149*($N149/SUMPRODUCT(MAX(($C$5:$C$6173=$C149)*($D$5:$D$6173=$D149)*($S$5:$S$6173=1)*IFERROR($N$5:$N$6173*1,0)))),4),0)))</f>
        <v/>
      </c>
      <c r="P149" s="10" t="inlineStr">
        <is>
          <t>coeff.</t>
        </is>
      </c>
      <c r="Q149" s="21">
        <f>IF($A149="","",$A149&amp;"|"&amp;$C149)</f>
        <v/>
      </c>
      <c r="R149" s="21">
        <f>IF($A149="","",$A149&amp;"|"&amp;$C149&amp;"|"&amp;$D149)</f>
        <v/>
      </c>
      <c r="S149" s="21">
        <f>IF($A149="","",IFERROR(INDEX(Offerte!$D$2:$D$200,MATCH($Q149,Offerte!$L$2:$L$200,0)),0))</f>
        <v/>
      </c>
      <c r="T149" s="21">
        <f>IF($A149="","",IFERROR(INDEX(Offerte!$G$2:$G$200,MATCH($Q149,Offerte!$L$2:$L$200,0)),"NO"))</f>
        <v/>
      </c>
    </row>
    <row r="150">
      <c r="A150" s="10">
        <f>IF(Offerte!$A6="","",Offerte!$A6)</f>
        <v/>
      </c>
      <c r="B150" s="10">
        <f>IF(Offerte!$A6="","",Offerte!$B6)</f>
        <v/>
      </c>
      <c r="C150" s="10">
        <f>IF(Offerte!$A6="","",Offerte!$C6)</f>
        <v/>
      </c>
      <c r="D150" s="10" t="inlineStr">
        <is>
          <t>F.1.1</t>
        </is>
      </c>
      <c r="E150" s="10" t="inlineStr">
        <is>
          <t>F</t>
        </is>
      </c>
      <c r="F150" s="10" t="inlineStr">
        <is>
          <t>Q</t>
        </is>
      </c>
      <c r="G150" s="10" t="inlineStr">
        <is>
          <t>lower</t>
        </is>
      </c>
      <c r="H150" s="10" t="n">
        <v>7</v>
      </c>
      <c r="I150" s="10" t="inlineStr">
        <is>
          <t>Performance ambientali del parco mezzi adibito al servizio - I_CEA</t>
        </is>
      </c>
      <c r="J150" s="20" t="n"/>
      <c r="K150" s="20" t="n"/>
      <c r="L150" s="20" t="n"/>
      <c r="M150" s="20" t="n"/>
      <c r="N150" s="21">
        <f>IF($A150="","",IFERROR(VALUE($J150),0))</f>
        <v/>
      </c>
      <c r="O150" s="21">
        <f>IF($A150="",0,IF(OR($S150&lt;&gt;1,COUNTA($J150:$M150)=0),0,IF(AND(IFERROR(AGGREGATE(15,6,$N$5:$N$6173/(($C$5:$C$6173=$C150)*($D$5:$D$6173=$D150)*($S$5:$S$6173=1)*($N$5:$N$6173&gt;0)),1),0)&gt;0,$N150&gt;0),ROUND($H150*(IFERROR(AGGREGATE(15,6,$N$5:$N$6173/(($C$5:$C$6173=$C150)*($D$5:$D$6173=$D150)*($S$5:$S$6173=1)*($N$5:$N$6173&gt;0)),1),0)/$N150),4),0)))</f>
        <v/>
      </c>
      <c r="P150" s="10" t="inlineStr">
        <is>
          <t>indice</t>
        </is>
      </c>
      <c r="Q150" s="21">
        <f>IF($A150="","",$A150&amp;"|"&amp;$C150)</f>
        <v/>
      </c>
      <c r="R150" s="21">
        <f>IF($A150="","",$A150&amp;"|"&amp;$C150&amp;"|"&amp;$D150)</f>
        <v/>
      </c>
      <c r="S150" s="21">
        <f>IF($A150="","",IFERROR(INDEX(Offerte!$D$2:$D$200,MATCH($Q150,Offerte!$L$2:$L$200,0)),0))</f>
        <v/>
      </c>
      <c r="T150" s="21">
        <f>IF($A150="","",IFERROR(INDEX(Offerte!$G$2:$G$200,MATCH($Q150,Offerte!$L$2:$L$200,0)),"NO"))</f>
        <v/>
      </c>
    </row>
    <row r="151">
      <c r="A151" s="10">
        <f>IF(Offerte!$A6="","",Offerte!$A6)</f>
        <v/>
      </c>
      <c r="B151" s="10">
        <f>IF(Offerte!$A6="","",Offerte!$B6)</f>
        <v/>
      </c>
      <c r="C151" s="10">
        <f>IF(Offerte!$A6="","",Offerte!$C6)</f>
        <v/>
      </c>
      <c r="D151" s="10" t="inlineStr">
        <is>
          <t>F.2.1</t>
        </is>
      </c>
      <c r="E151" s="10" t="inlineStr">
        <is>
          <t>F</t>
        </is>
      </c>
      <c r="F151" s="10" t="inlineStr">
        <is>
          <t>Q</t>
        </is>
      </c>
      <c r="G151" s="10" t="inlineStr">
        <is>
          <t>higher</t>
        </is>
      </c>
      <c r="H151" s="10" t="n">
        <v>2</v>
      </c>
      <c r="I151" s="10" t="inlineStr">
        <is>
          <t>Tasso di copertura del servizio con dispositivi ECO-DRIVER</t>
        </is>
      </c>
      <c r="J151" s="20" t="n"/>
      <c r="K151" s="20" t="n"/>
      <c r="L151" s="20" t="n"/>
      <c r="M151" s="20" t="n"/>
      <c r="N151" s="21">
        <f>IF($A151="","",IFERROR(VALUE($K151)/VALUE($L151),IFERROR(VALUE($J151),0)))</f>
        <v/>
      </c>
      <c r="O151" s="21">
        <f>IF($A151="",0,IF(OR($S151&lt;&gt;1,COUNTA($J151:$M151)=0),0,IF(SUMPRODUCT(MAX(($C$5:$C$6173=$C151)*($D$5:$D$6173=$D151)*($S$5:$S$6173=1)*IFERROR($N$5:$N$6173*1,0)))&gt;0,ROUND($H151*($N151/SUMPRODUCT(MAX(($C$5:$C$6173=$C151)*($D$5:$D$6173=$D151)*($S$5:$S$6173=1)*IFERROR($N$5:$N$6173*1,0)))),4),0)))</f>
        <v/>
      </c>
      <c r="P151" s="10" t="inlineStr">
        <is>
          <t>Autobus attrezzati con dispositivi ECO-DRIVER / Autobus totali in offerta, incluse scorte</t>
        </is>
      </c>
      <c r="Q151" s="21">
        <f>IF($A151="","",$A151&amp;"|"&amp;$C151)</f>
        <v/>
      </c>
      <c r="R151" s="21">
        <f>IF($A151="","",$A151&amp;"|"&amp;$C151&amp;"|"&amp;$D151)</f>
        <v/>
      </c>
      <c r="S151" s="21">
        <f>IF($A151="","",IFERROR(INDEX(Offerte!$D$2:$D$200,MATCH($Q151,Offerte!$L$2:$L$200,0)),0))</f>
        <v/>
      </c>
      <c r="T151" s="21">
        <f>IF($A151="","",IFERROR(INDEX(Offerte!$G$2:$G$200,MATCH($Q151,Offerte!$L$2:$L$200,0)),"NO"))</f>
        <v/>
      </c>
    </row>
    <row r="152">
      <c r="A152" s="10">
        <f>IF(Offerte!$A6="","",Offerte!$A6)</f>
        <v/>
      </c>
      <c r="B152" s="10">
        <f>IF(Offerte!$A6="","",Offerte!$B6)</f>
        <v/>
      </c>
      <c r="C152" s="10">
        <f>IF(Offerte!$A6="","",Offerte!$C6)</f>
        <v/>
      </c>
      <c r="D152" s="10" t="inlineStr">
        <is>
          <t>F.3.1</t>
        </is>
      </c>
      <c r="E152" s="10" t="inlineStr">
        <is>
          <t>F</t>
        </is>
      </c>
      <c r="F152" s="10" t="inlineStr">
        <is>
          <t>Q</t>
        </is>
      </c>
      <c r="G152" s="10" t="inlineStr">
        <is>
          <t>higher</t>
        </is>
      </c>
      <c r="H152" s="10" t="n">
        <v>2</v>
      </c>
      <c r="I152" s="10" t="inlineStr">
        <is>
          <t>Autoproduzione consumi elettrici per trazione</t>
        </is>
      </c>
      <c r="J152" s="20" t="n"/>
      <c r="K152" s="20" t="n"/>
      <c r="L152" s="20" t="n"/>
      <c r="M152" s="20" t="n"/>
      <c r="N152" s="21">
        <f>IF($A152="","",IFERROR(VALUE($J152),0))</f>
        <v/>
      </c>
      <c r="O152" s="21">
        <f>IF($A152="",0,IF(OR($S152&lt;&gt;1,COUNTA($J152:$M152)=0),0,IF(SUMPRODUCT(MAX(($C$5:$C$6173=$C152)*($D$5:$D$6173=$D152)*($S$5:$S$6173=1)*IFERROR($N$5:$N$6173*1,0)))&gt;0,ROUND($H152*($N152/SUMPRODUCT(MAX(($C$5:$C$6173=$C152)*($D$5:$D$6173=$D152)*($S$5:$S$6173=1)*IFERROR($N$5:$N$6173*1,0)))),4),0)))</f>
        <v/>
      </c>
      <c r="P152" s="10" t="inlineStr">
        <is>
          <t>kWh/anno</t>
        </is>
      </c>
      <c r="Q152" s="21">
        <f>IF($A152="","",$A152&amp;"|"&amp;$C152)</f>
        <v/>
      </c>
      <c r="R152" s="21">
        <f>IF($A152="","",$A152&amp;"|"&amp;$C152&amp;"|"&amp;$D152)</f>
        <v/>
      </c>
      <c r="S152" s="21">
        <f>IF($A152="","",IFERROR(INDEX(Offerte!$D$2:$D$200,MATCH($Q152,Offerte!$L$2:$L$200,0)),0))</f>
        <v/>
      </c>
      <c r="T152" s="21">
        <f>IF($A152="","",IFERROR(INDEX(Offerte!$G$2:$G$200,MATCH($Q152,Offerte!$L$2:$L$200,0)),"NO"))</f>
        <v/>
      </c>
    </row>
    <row r="153">
      <c r="A153" s="10">
        <f>IF(Offerte!$A6="","",Offerte!$A6)</f>
        <v/>
      </c>
      <c r="B153" s="10">
        <f>IF(Offerte!$A6="","",Offerte!$B6)</f>
        <v/>
      </c>
      <c r="C153" s="10">
        <f>IF(Offerte!$A6="","",Offerte!$C6)</f>
        <v/>
      </c>
      <c r="D153" s="10" t="inlineStr">
        <is>
          <t>F.4.1</t>
        </is>
      </c>
      <c r="E153" s="10" t="inlineStr">
        <is>
          <t>F</t>
        </is>
      </c>
      <c r="F153" s="10" t="inlineStr">
        <is>
          <t>Q</t>
        </is>
      </c>
      <c r="G153" s="10" t="inlineStr">
        <is>
          <t>soil</t>
        </is>
      </c>
      <c r="H153" s="10" t="n">
        <v>2</v>
      </c>
      <c r="I153" s="10" t="inlineStr">
        <is>
          <t>Indice di consumo di suolo</t>
        </is>
      </c>
      <c r="J153" s="20" t="n"/>
      <c r="K153" s="20" t="n"/>
      <c r="L153" s="20" t="n"/>
      <c r="M153" s="20" t="n"/>
      <c r="N153" s="21">
        <f>IF($A153="","",IFERROR(VALUE($J153),0))</f>
        <v/>
      </c>
      <c r="O153" s="21">
        <f>IF($A153="",0,IF(OR($S153&lt;&gt;1,COUNTA($J153:$M153)=0),0,IF($N153&lt;=0,$H153,IF(SUMPRODUCT(MAX(($C$5:$C$6173=$C153)*($D$5:$D$6173=$D153)*($S$5:$S$6173=1)*IFERROR($N$5:$N$6173*1,0)))&gt;0,ROUND($H153*((SUMPRODUCT(MAX(($C$5:$C$6173=$C153)*($D$5:$D$6173=$D153)*($S$5:$S$6173=1)*IFERROR($N$5:$N$6173*1,0)))-$N153)/SUMPRODUCT(MAX(($C$5:$C$6173=$C153)*($D$5:$D$6173=$D153)*($S$5:$S$6173=1)*IFERROR($N$5:$N$6173*1,0)))),4),0))))</f>
        <v/>
      </c>
      <c r="P153" s="10" t="inlineStr">
        <is>
          <t>m2</t>
        </is>
      </c>
      <c r="Q153" s="21">
        <f>IF($A153="","",$A153&amp;"|"&amp;$C153)</f>
        <v/>
      </c>
      <c r="R153" s="21">
        <f>IF($A153="","",$A153&amp;"|"&amp;$C153&amp;"|"&amp;$D153)</f>
        <v/>
      </c>
      <c r="S153" s="21">
        <f>IF($A153="","",IFERROR(INDEX(Offerte!$D$2:$D$200,MATCH($Q153,Offerte!$L$2:$L$200,0)),0))</f>
        <v/>
      </c>
      <c r="T153" s="21">
        <f>IF($A153="","",IFERROR(INDEX(Offerte!$G$2:$G$200,MATCH($Q153,Offerte!$L$2:$L$200,0)),"NO"))</f>
        <v/>
      </c>
    </row>
    <row r="154">
      <c r="A154" s="10">
        <f>IF(Offerte!$A6="","",Offerte!$A6)</f>
        <v/>
      </c>
      <c r="B154" s="10">
        <f>IF(Offerte!$A6="","",Offerte!$B6)</f>
        <v/>
      </c>
      <c r="C154" s="10">
        <f>IF(Offerte!$A6="","",Offerte!$C6)</f>
        <v/>
      </c>
      <c r="D154" s="10" t="inlineStr">
        <is>
          <t>F.5.1</t>
        </is>
      </c>
      <c r="E154" s="10" t="inlineStr">
        <is>
          <t>F</t>
        </is>
      </c>
      <c r="F154" s="10" t="inlineStr">
        <is>
          <t>T</t>
        </is>
      </c>
      <c r="G154" s="10" t="inlineStr">
        <is>
          <t>tabular</t>
        </is>
      </c>
      <c r="H154" s="10" t="n">
        <v>1</v>
      </c>
      <c r="I154" s="10" t="inlineStr">
        <is>
          <t>Rendicontazione di sostenibilità ambientale</t>
        </is>
      </c>
      <c r="J154" s="20" t="n"/>
      <c r="K154" s="20" t="n"/>
      <c r="L154" s="20" t="n"/>
      <c r="M154" s="20" t="n"/>
      <c r="N154" s="21">
        <f>IF($A154="","",IF(IFERROR(VALUE($M154),0)=1,1,0))</f>
        <v/>
      </c>
      <c r="O154" s="21">
        <f>IF($A154="",0,IF(OR($S154&lt;&gt;1,COUNTA($J154:$M154)=0),0,IF($N154=1,$H154,0)))</f>
        <v/>
      </c>
      <c r="P154" s="10" t="inlineStr">
        <is>
          <t>sì/no</t>
        </is>
      </c>
      <c r="Q154" s="21">
        <f>IF($A154="","",$A154&amp;"|"&amp;$C154)</f>
        <v/>
      </c>
      <c r="R154" s="21">
        <f>IF($A154="","",$A154&amp;"|"&amp;$C154&amp;"|"&amp;$D154)</f>
        <v/>
      </c>
      <c r="S154" s="21">
        <f>IF($A154="","",IFERROR(INDEX(Offerte!$D$2:$D$200,MATCH($Q154,Offerte!$L$2:$L$200,0)),0))</f>
        <v/>
      </c>
      <c r="T154" s="21">
        <f>IF($A154="","",IFERROR(INDEX(Offerte!$G$2:$G$200,MATCH($Q154,Offerte!$L$2:$L$200,0)),"NO"))</f>
        <v/>
      </c>
    </row>
    <row r="155">
      <c r="A155" s="10">
        <f>IF(Offerte!$A6="","",Offerte!$A6)</f>
        <v/>
      </c>
      <c r="B155" s="10">
        <f>IF(Offerte!$A6="","",Offerte!$B6)</f>
        <v/>
      </c>
      <c r="C155" s="10">
        <f>IF(Offerte!$A6="","",Offerte!$C6)</f>
        <v/>
      </c>
      <c r="D155" s="10" t="inlineStr">
        <is>
          <t>G.1.1</t>
        </is>
      </c>
      <c r="E155" s="10" t="inlineStr">
        <is>
          <t>G</t>
        </is>
      </c>
      <c r="F155" s="10" t="inlineStr">
        <is>
          <t>D</t>
        </is>
      </c>
      <c r="G155" s="10" t="inlineStr">
        <is>
          <t>discretionary</t>
        </is>
      </c>
      <c r="H155" s="10" t="n">
        <v>2</v>
      </c>
      <c r="I155" s="10" t="inlineStr">
        <is>
          <t>Qualità del progetto di centrale di controllo aziendale</t>
        </is>
      </c>
      <c r="J155" s="20" t="n"/>
      <c r="K155" s="20" t="n"/>
      <c r="L155" s="20" t="n"/>
      <c r="M155" s="20" t="n"/>
      <c r="N155" s="21">
        <f>IF($A155="","",MAX(0,MIN(1,IFERROR(VALUE($M155),0))))</f>
        <v/>
      </c>
      <c r="O155" s="21">
        <f>IF($A155="",0,IF(OR($S155&lt;&gt;1,COUNTA($J155:$M155)=0),0,IF(SUMPRODUCT(MAX(($C$5:$C$6173=$C155)*($D$5:$D$6173=$D155)*($S$5:$S$6173=1)*IFERROR($N$5:$N$6173*1,0)))&gt;0,ROUND($H155*($N155/SUMPRODUCT(MAX(($C$5:$C$6173=$C155)*($D$5:$D$6173=$D155)*($S$5:$S$6173=1)*IFERROR($N$5:$N$6173*1,0)))),4),0)))</f>
        <v/>
      </c>
      <c r="P155" s="10" t="inlineStr">
        <is>
          <t>coeff.</t>
        </is>
      </c>
      <c r="Q155" s="21">
        <f>IF($A155="","",$A155&amp;"|"&amp;$C155)</f>
        <v/>
      </c>
      <c r="R155" s="21">
        <f>IF($A155="","",$A155&amp;"|"&amp;$C155&amp;"|"&amp;$D155)</f>
        <v/>
      </c>
      <c r="S155" s="21">
        <f>IF($A155="","",IFERROR(INDEX(Offerte!$D$2:$D$200,MATCH($Q155,Offerte!$L$2:$L$200,0)),0))</f>
        <v/>
      </c>
      <c r="T155" s="21">
        <f>IF($A155="","",IFERROR(INDEX(Offerte!$G$2:$G$200,MATCH($Q155,Offerte!$L$2:$L$200,0)),"NO"))</f>
        <v/>
      </c>
    </row>
    <row r="156">
      <c r="A156" s="10">
        <f>IF(Offerte!$A6="","",Offerte!$A6)</f>
        <v/>
      </c>
      <c r="B156" s="10">
        <f>IF(Offerte!$A6="","",Offerte!$B6)</f>
        <v/>
      </c>
      <c r="C156" s="10">
        <f>IF(Offerte!$A6="","",Offerte!$C6)</f>
        <v/>
      </c>
      <c r="D156" s="10" t="inlineStr">
        <is>
          <t>G.2.1</t>
        </is>
      </c>
      <c r="E156" s="10" t="inlineStr">
        <is>
          <t>G</t>
        </is>
      </c>
      <c r="F156" s="10" t="inlineStr">
        <is>
          <t>T</t>
        </is>
      </c>
      <c r="G156" s="10" t="inlineStr">
        <is>
          <t>tabular</t>
        </is>
      </c>
      <c r="H156" s="10" t="n">
        <v>1</v>
      </c>
      <c r="I156" s="10" t="inlineStr">
        <is>
          <t>Certificazione ISO 45001</t>
        </is>
      </c>
      <c r="J156" s="20" t="n"/>
      <c r="K156" s="20" t="n"/>
      <c r="L156" s="20" t="n"/>
      <c r="M156" s="20" t="n"/>
      <c r="N156" s="21">
        <f>IF($A156="","",IF(IFERROR(VALUE($M156),0)=1,1,0))</f>
        <v/>
      </c>
      <c r="O156" s="21">
        <f>IF($A156="",0,IF(OR($S156&lt;&gt;1,COUNTA($J156:$M156)=0),0,IF($N156=1,$H156,0)))</f>
        <v/>
      </c>
      <c r="P156" s="10" t="inlineStr">
        <is>
          <t>sì/no</t>
        </is>
      </c>
      <c r="Q156" s="21">
        <f>IF($A156="","",$A156&amp;"|"&amp;$C156)</f>
        <v/>
      </c>
      <c r="R156" s="21">
        <f>IF($A156="","",$A156&amp;"|"&amp;$C156&amp;"|"&amp;$D156)</f>
        <v/>
      </c>
      <c r="S156" s="21">
        <f>IF($A156="","",IFERROR(INDEX(Offerte!$D$2:$D$200,MATCH($Q156,Offerte!$L$2:$L$200,0)),0))</f>
        <v/>
      </c>
      <c r="T156" s="21">
        <f>IF($A156="","",IFERROR(INDEX(Offerte!$G$2:$G$200,MATCH($Q156,Offerte!$L$2:$L$200,0)),"NO"))</f>
        <v/>
      </c>
    </row>
    <row r="157">
      <c r="A157" s="10">
        <f>IF(Offerte!$A6="","",Offerte!$A6)</f>
        <v/>
      </c>
      <c r="B157" s="10">
        <f>IF(Offerte!$A6="","",Offerte!$B6)</f>
        <v/>
      </c>
      <c r="C157" s="10">
        <f>IF(Offerte!$A6="","",Offerte!$C6)</f>
        <v/>
      </c>
      <c r="D157" s="10" t="inlineStr">
        <is>
          <t>G.3.1</t>
        </is>
      </c>
      <c r="E157" s="10" t="inlineStr">
        <is>
          <t>G</t>
        </is>
      </c>
      <c r="F157" s="10" t="inlineStr">
        <is>
          <t>T</t>
        </is>
      </c>
      <c r="G157" s="10" t="inlineStr">
        <is>
          <t>tabular</t>
        </is>
      </c>
      <c r="H157" s="10" t="n">
        <v>1</v>
      </c>
      <c r="I157" s="10" t="inlineStr">
        <is>
          <t>Certificazioni di responsabilità sociale</t>
        </is>
      </c>
      <c r="J157" s="20" t="n"/>
      <c r="K157" s="20" t="n"/>
      <c r="L157" s="20" t="n"/>
      <c r="M157" s="20" t="n"/>
      <c r="N157" s="21">
        <f>IF($A157="","",IF(IFERROR(VALUE($M157),0)=1,1,0))</f>
        <v/>
      </c>
      <c r="O157" s="21">
        <f>IF($A157="",0,IF(OR($S157&lt;&gt;1,COUNTA($J157:$M157)=0),0,IF($N157=1,$H157,0)))</f>
        <v/>
      </c>
      <c r="P157" s="10" t="inlineStr">
        <is>
          <t>sì/no</t>
        </is>
      </c>
      <c r="Q157" s="21">
        <f>IF($A157="","",$A157&amp;"|"&amp;$C157)</f>
        <v/>
      </c>
      <c r="R157" s="21">
        <f>IF($A157="","",$A157&amp;"|"&amp;$C157&amp;"|"&amp;$D157)</f>
        <v/>
      </c>
      <c r="S157" s="21">
        <f>IF($A157="","",IFERROR(INDEX(Offerte!$D$2:$D$200,MATCH($Q157,Offerte!$L$2:$L$200,0)),0))</f>
        <v/>
      </c>
      <c r="T157" s="21">
        <f>IF($A157="","",IFERROR(INDEX(Offerte!$G$2:$G$200,MATCH($Q157,Offerte!$L$2:$L$200,0)),"NO"))</f>
        <v/>
      </c>
    </row>
    <row r="158">
      <c r="A158" s="10">
        <f>IF(Offerte!$A6="","",Offerte!$A6)</f>
        <v/>
      </c>
      <c r="B158" s="10">
        <f>IF(Offerte!$A6="","",Offerte!$B6)</f>
        <v/>
      </c>
      <c r="C158" s="10">
        <f>IF(Offerte!$A6="","",Offerte!$C6)</f>
        <v/>
      </c>
      <c r="D158" s="10" t="inlineStr">
        <is>
          <t>G.4.1</t>
        </is>
      </c>
      <c r="E158" s="10" t="inlineStr">
        <is>
          <t>G</t>
        </is>
      </c>
      <c r="F158" s="10" t="inlineStr">
        <is>
          <t>D</t>
        </is>
      </c>
      <c r="G158" s="10" t="inlineStr">
        <is>
          <t>discretionary</t>
        </is>
      </c>
      <c r="H158" s="10" t="n">
        <v>2</v>
      </c>
      <c r="I158" s="10" t="inlineStr">
        <is>
          <t>Qualità del piano di formazione del personale</t>
        </is>
      </c>
      <c r="J158" s="20" t="n"/>
      <c r="K158" s="20" t="n"/>
      <c r="L158" s="20" t="n"/>
      <c r="M158" s="20" t="n"/>
      <c r="N158" s="21">
        <f>IF($A158="","",MAX(0,MIN(1,IFERROR(VALUE($M158),0))))</f>
        <v/>
      </c>
      <c r="O158" s="21">
        <f>IF($A158="",0,IF(OR($S158&lt;&gt;1,COUNTA($J158:$M158)=0),0,IF(SUMPRODUCT(MAX(($C$5:$C$6173=$C158)*($D$5:$D$6173=$D158)*($S$5:$S$6173=1)*IFERROR($N$5:$N$6173*1,0)))&gt;0,ROUND($H158*($N158/SUMPRODUCT(MAX(($C$5:$C$6173=$C158)*($D$5:$D$6173=$D158)*($S$5:$S$6173=1)*IFERROR($N$5:$N$6173*1,0)))),4),0)))</f>
        <v/>
      </c>
      <c r="P158" s="10" t="inlineStr">
        <is>
          <t>coeff.</t>
        </is>
      </c>
      <c r="Q158" s="21">
        <f>IF($A158="","",$A158&amp;"|"&amp;$C158)</f>
        <v/>
      </c>
      <c r="R158" s="21">
        <f>IF($A158="","",$A158&amp;"|"&amp;$C158&amp;"|"&amp;$D158)</f>
        <v/>
      </c>
      <c r="S158" s="21">
        <f>IF($A158="","",IFERROR(INDEX(Offerte!$D$2:$D$200,MATCH($Q158,Offerte!$L$2:$L$200,0)),0))</f>
        <v/>
      </c>
      <c r="T158" s="21">
        <f>IF($A158="","",IFERROR(INDEX(Offerte!$G$2:$G$200,MATCH($Q158,Offerte!$L$2:$L$200,0)),"NO"))</f>
        <v/>
      </c>
    </row>
    <row r="159">
      <c r="A159" s="10">
        <f>IF(Offerte!$A6="","",Offerte!$A6)</f>
        <v/>
      </c>
      <c r="B159" s="10">
        <f>IF(Offerte!$A6="","",Offerte!$B6)</f>
        <v/>
      </c>
      <c r="C159" s="10">
        <f>IF(Offerte!$A6="","",Offerte!$C6)</f>
        <v/>
      </c>
      <c r="D159" s="10" t="inlineStr">
        <is>
          <t>G.5.1</t>
        </is>
      </c>
      <c r="E159" s="10" t="inlineStr">
        <is>
          <t>G</t>
        </is>
      </c>
      <c r="F159" s="10" t="inlineStr">
        <is>
          <t>T</t>
        </is>
      </c>
      <c r="G159" s="10" t="inlineStr">
        <is>
          <t>tabular</t>
        </is>
      </c>
      <c r="H159" s="10" t="n">
        <v>1</v>
      </c>
      <c r="I159" s="10" t="inlineStr">
        <is>
          <t>Impegno al mantenimento delle garanzie del contratto di secondo livello del gestore uscente</t>
        </is>
      </c>
      <c r="J159" s="20" t="n"/>
      <c r="K159" s="20" t="n"/>
      <c r="L159" s="20" t="n"/>
      <c r="M159" s="20" t="n"/>
      <c r="N159" s="21">
        <f>IF($A159="","",IF(IFERROR(VALUE($M159),0)=1,1,0))</f>
        <v/>
      </c>
      <c r="O159" s="21">
        <f>IF($A159="",0,IF(OR($S159&lt;&gt;1,COUNTA($J159:$M159)=0),0,IF($N159=1,$H159,0)))</f>
        <v/>
      </c>
      <c r="P159" s="10" t="inlineStr">
        <is>
          <t>sì/no</t>
        </is>
      </c>
      <c r="Q159" s="21">
        <f>IF($A159="","",$A159&amp;"|"&amp;$C159)</f>
        <v/>
      </c>
      <c r="R159" s="21">
        <f>IF($A159="","",$A159&amp;"|"&amp;$C159&amp;"|"&amp;$D159)</f>
        <v/>
      </c>
      <c r="S159" s="21">
        <f>IF($A159="","",IFERROR(INDEX(Offerte!$D$2:$D$200,MATCH($Q159,Offerte!$L$2:$L$200,0)),0))</f>
        <v/>
      </c>
      <c r="T159" s="21">
        <f>IF($A159="","",IFERROR(INDEX(Offerte!$G$2:$G$200,MATCH($Q159,Offerte!$L$2:$L$200,0)),"NO"))</f>
        <v/>
      </c>
    </row>
    <row r="160">
      <c r="A160" s="10">
        <f>IF(Offerte!$A7="","",Offerte!$A7)</f>
        <v/>
      </c>
      <c r="B160" s="10">
        <f>IF(Offerte!$A7="","",Offerte!$B7)</f>
        <v/>
      </c>
      <c r="C160" s="10">
        <f>IF(Offerte!$A7="","",Offerte!$C7)</f>
        <v/>
      </c>
      <c r="D160" s="10" t="inlineStr">
        <is>
          <t>A.1.1</t>
        </is>
      </c>
      <c r="E160" s="10" t="inlineStr">
        <is>
          <t>A</t>
        </is>
      </c>
      <c r="F160" s="10" t="inlineStr">
        <is>
          <t>Q</t>
        </is>
      </c>
      <c r="G160" s="10" t="inlineStr">
        <is>
          <t>higher</t>
        </is>
      </c>
      <c r="H160" s="10" t="n">
        <v>3</v>
      </c>
      <c r="I160" s="10" t="inlineStr">
        <is>
          <t>Tasso aggiuntivo di corse controllate</t>
        </is>
      </c>
      <c r="J160" s="20" t="n"/>
      <c r="K160" s="20" t="n"/>
      <c r="L160" s="20" t="n"/>
      <c r="M160" s="20" t="n"/>
      <c r="N160" s="21">
        <f>IF($A160="","",IFERROR(VALUE($K160)/VALUE($L160)*100,IFERROR(VALUE($J160),0)))</f>
        <v/>
      </c>
      <c r="O160" s="21">
        <f>IF($A160="",0,IF(OR($S160&lt;&gt;1,COUNTA($J160:$M160)=0),0,IF(SUMPRODUCT(MAX(($C$5:$C$6173=$C160)*($D$5:$D$6173=$D160)*($S$5:$S$6173=1)*IFERROR($N$5:$N$6173*1,0)))&gt;0,ROUND($H160*($N160/SUMPRODUCT(MAX(($C$5:$C$6173=$C160)*($D$5:$D$6173=$D160)*($S$5:$S$6173=1)*IFERROR($N$5:$N$6173*1,0)))),4),0)))</f>
        <v/>
      </c>
      <c r="P160" s="10" t="inlineStr">
        <is>
          <t>Corse controllate annue / Corse programmate annue</t>
        </is>
      </c>
      <c r="Q160" s="21">
        <f>IF($A160="","",$A160&amp;"|"&amp;$C160)</f>
        <v/>
      </c>
      <c r="R160" s="21">
        <f>IF($A160="","",$A160&amp;"|"&amp;$C160&amp;"|"&amp;$D160)</f>
        <v/>
      </c>
      <c r="S160" s="21">
        <f>IF($A160="","",IFERROR(INDEX(Offerte!$D$2:$D$200,MATCH($Q160,Offerte!$L$2:$L$200,0)),0))</f>
        <v/>
      </c>
      <c r="T160" s="21">
        <f>IF($A160="","",IFERROR(INDEX(Offerte!$G$2:$G$200,MATCH($Q160,Offerte!$L$2:$L$200,0)),"NO"))</f>
        <v/>
      </c>
    </row>
    <row r="161">
      <c r="A161" s="10">
        <f>IF(Offerte!$A7="","",Offerte!$A7)</f>
        <v/>
      </c>
      <c r="B161" s="10">
        <f>IF(Offerte!$A7="","",Offerte!$B7)</f>
        <v/>
      </c>
      <c r="C161" s="10">
        <f>IF(Offerte!$A7="","",Offerte!$C7)</f>
        <v/>
      </c>
      <c r="D161" s="10" t="inlineStr">
        <is>
          <t>A.1.2</t>
        </is>
      </c>
      <c r="E161" s="10" t="inlineStr">
        <is>
          <t>A</t>
        </is>
      </c>
      <c r="F161" s="10" t="inlineStr">
        <is>
          <t>Q</t>
        </is>
      </c>
      <c r="G161" s="10" t="inlineStr">
        <is>
          <t>higher</t>
        </is>
      </c>
      <c r="H161" s="10" t="n">
        <v>4</v>
      </c>
      <c r="I161" s="10" t="inlineStr">
        <is>
          <t>Numero aggiuntivo di passeggeri controllati</t>
        </is>
      </c>
      <c r="J161" s="20" t="n"/>
      <c r="K161" s="20" t="n"/>
      <c r="L161" s="20" t="n"/>
      <c r="M161" s="20" t="n"/>
      <c r="N161" s="21">
        <f>IF($A161="","",IFERROR(VALUE($J161),0))</f>
        <v/>
      </c>
      <c r="O161" s="21">
        <f>IF($A161="",0,IF(OR($S161&lt;&gt;1,COUNTA($J161:$M161)=0),0,IF(SUMPRODUCT(MAX(($C$5:$C$6173=$C161)*($D$5:$D$6173=$D161)*($S$5:$S$6173=1)*IFERROR($N$5:$N$6173*1,0)))&gt;0,ROUND($H161*($N161/SUMPRODUCT(MAX(($C$5:$C$6173=$C161)*($D$5:$D$6173=$D161)*($S$5:$S$6173=1)*IFERROR($N$5:$N$6173*1,0)))),4),0)))</f>
        <v/>
      </c>
      <c r="P161" s="10" t="inlineStr">
        <is>
          <t>passeggeri/anno</t>
        </is>
      </c>
      <c r="Q161" s="21">
        <f>IF($A161="","",$A161&amp;"|"&amp;$C161)</f>
        <v/>
      </c>
      <c r="R161" s="21">
        <f>IF($A161="","",$A161&amp;"|"&amp;$C161&amp;"|"&amp;$D161)</f>
        <v/>
      </c>
      <c r="S161" s="21">
        <f>IF($A161="","",IFERROR(INDEX(Offerte!$D$2:$D$200,MATCH($Q161,Offerte!$L$2:$L$200,0)),0))</f>
        <v/>
      </c>
      <c r="T161" s="21">
        <f>IF($A161="","",IFERROR(INDEX(Offerte!$G$2:$G$200,MATCH($Q161,Offerte!$L$2:$L$200,0)),"NO"))</f>
        <v/>
      </c>
    </row>
    <row r="162">
      <c r="A162" s="10">
        <f>IF(Offerte!$A7="","",Offerte!$A7)</f>
        <v/>
      </c>
      <c r="B162" s="10">
        <f>IF(Offerte!$A7="","",Offerte!$B7)</f>
        <v/>
      </c>
      <c r="C162" s="10">
        <f>IF(Offerte!$A7="","",Offerte!$C7)</f>
        <v/>
      </c>
      <c r="D162" s="10" t="inlineStr">
        <is>
          <t>B.1.1</t>
        </is>
      </c>
      <c r="E162" s="10" t="inlineStr">
        <is>
          <t>B</t>
        </is>
      </c>
      <c r="F162" s="10" t="inlineStr">
        <is>
          <t>Q</t>
        </is>
      </c>
      <c r="G162" s="10" t="inlineStr">
        <is>
          <t>higher</t>
        </is>
      </c>
      <c r="H162" s="10" t="n">
        <v>3</v>
      </c>
      <c r="I162" s="10" t="inlineStr">
        <is>
          <t>Incremento dei posti offerti nelle fasce di punta</t>
        </is>
      </c>
      <c r="J162" s="20" t="n"/>
      <c r="K162" s="20" t="n"/>
      <c r="L162" s="20" t="n"/>
      <c r="M162" s="20" t="n"/>
      <c r="N162" s="21">
        <f>IF($A162="","",IFERROR(VALUE($J162),0))</f>
        <v/>
      </c>
      <c r="O162" s="21">
        <f>IF($A162="",0,IF(OR($S162&lt;&gt;1,COUNTA($J162:$M162)=0),0,IF(SUMPRODUCT(MAX(($C$5:$C$6173=$C162)*($D$5:$D$6173=$D162)*($S$5:$S$6173=1)*IFERROR($N$5:$N$6173*1,0)))&gt;0,ROUND($H162*($N162/SUMPRODUCT(MAX(($C$5:$C$6173=$C162)*($D$5:$D$6173=$D162)*($S$5:$S$6173=1)*IFERROR($N$5:$N$6173*1,0)))),4),0)))</f>
        <v/>
      </c>
      <c r="P162" s="10" t="inlineStr">
        <is>
          <t>posti*km</t>
        </is>
      </c>
      <c r="Q162" s="21">
        <f>IF($A162="","",$A162&amp;"|"&amp;$C162)</f>
        <v/>
      </c>
      <c r="R162" s="21">
        <f>IF($A162="","",$A162&amp;"|"&amp;$C162&amp;"|"&amp;$D162)</f>
        <v/>
      </c>
      <c r="S162" s="21">
        <f>IF($A162="","",IFERROR(INDEX(Offerte!$D$2:$D$200,MATCH($Q162,Offerte!$L$2:$L$200,0)),0))</f>
        <v/>
      </c>
      <c r="T162" s="21">
        <f>IF($A162="","",IFERROR(INDEX(Offerte!$G$2:$G$200,MATCH($Q162,Offerte!$L$2:$L$200,0)),"NO"))</f>
        <v/>
      </c>
    </row>
    <row r="163">
      <c r="A163" s="10">
        <f>IF(Offerte!$A7="","",Offerte!$A7)</f>
        <v/>
      </c>
      <c r="B163" s="10">
        <f>IF(Offerte!$A7="","",Offerte!$B7)</f>
        <v/>
      </c>
      <c r="C163" s="10">
        <f>IF(Offerte!$A7="","",Offerte!$C7)</f>
        <v/>
      </c>
      <c r="D163" s="10" t="inlineStr">
        <is>
          <t>B.2.1</t>
        </is>
      </c>
      <c r="E163" s="10" t="inlineStr">
        <is>
          <t>B</t>
        </is>
      </c>
      <c r="F163" s="10" t="inlineStr">
        <is>
          <t>Q</t>
        </is>
      </c>
      <c r="G163" s="10" t="inlineStr">
        <is>
          <t>higher</t>
        </is>
      </c>
      <c r="H163" s="10" t="n">
        <v>4</v>
      </c>
      <c r="I163" s="10" t="inlineStr">
        <is>
          <t>Corse aggiuntive nell'arco giornaliero base</t>
        </is>
      </c>
      <c r="J163" s="20" t="n"/>
      <c r="K163" s="20" t="n"/>
      <c r="L163" s="20" t="n"/>
      <c r="M163" s="20" t="n"/>
      <c r="N163" s="21">
        <f>IF($A163="","",IFERROR(VALUE($J163),0))</f>
        <v/>
      </c>
      <c r="O163" s="21">
        <f>IF($A163="",0,IF(OR($S163&lt;&gt;1,COUNTA($J163:$M163)=0),0,IF(SUMPRODUCT(MAX(($C$5:$C$6173=$C163)*($D$5:$D$6173=$D163)*($S$5:$S$6173=1)*IFERROR($N$5:$N$6173*1,0)))&gt;0,ROUND($H163*($N163/SUMPRODUCT(MAX(($C$5:$C$6173=$C163)*($D$5:$D$6173=$D163)*($S$5:$S$6173=1)*IFERROR($N$5:$N$6173*1,0)))),4),0)))</f>
        <v/>
      </c>
      <c r="P163" s="10" t="inlineStr">
        <is>
          <t>corse</t>
        </is>
      </c>
      <c r="Q163" s="21">
        <f>IF($A163="","",$A163&amp;"|"&amp;$C163)</f>
        <v/>
      </c>
      <c r="R163" s="21">
        <f>IF($A163="","",$A163&amp;"|"&amp;$C163&amp;"|"&amp;$D163)</f>
        <v/>
      </c>
      <c r="S163" s="21">
        <f>IF($A163="","",IFERROR(INDEX(Offerte!$D$2:$D$200,MATCH($Q163,Offerte!$L$2:$L$200,0)),0))</f>
        <v/>
      </c>
      <c r="T163" s="21">
        <f>IF($A163="","",IFERROR(INDEX(Offerte!$G$2:$G$200,MATCH($Q163,Offerte!$L$2:$L$200,0)),"NO"))</f>
        <v/>
      </c>
    </row>
    <row r="164">
      <c r="A164" s="10">
        <f>IF(Offerte!$A7="","",Offerte!$A7)</f>
        <v/>
      </c>
      <c r="B164" s="10">
        <f>IF(Offerte!$A7="","",Offerte!$B7)</f>
        <v/>
      </c>
      <c r="C164" s="10">
        <f>IF(Offerte!$A7="","",Offerte!$C7)</f>
        <v/>
      </c>
      <c r="D164" s="10" t="inlineStr">
        <is>
          <t>B.3.1</t>
        </is>
      </c>
      <c r="E164" s="10" t="inlineStr">
        <is>
          <t>B</t>
        </is>
      </c>
      <c r="F164" s="10" t="inlineStr">
        <is>
          <t>Q</t>
        </is>
      </c>
      <c r="G164" s="10" t="inlineStr">
        <is>
          <t>higher</t>
        </is>
      </c>
      <c r="H164" s="10" t="n">
        <v>2</v>
      </c>
      <c r="I164" s="10" t="inlineStr">
        <is>
          <t>Numero di corse aggiuntive per allungamento dell'arco di servizio giornaliero nelle fasce serali</t>
        </is>
      </c>
      <c r="J164" s="20" t="n"/>
      <c r="K164" s="20" t="n"/>
      <c r="L164" s="20" t="n"/>
      <c r="M164" s="20" t="n"/>
      <c r="N164" s="21">
        <f>IF($A164="","",IFERROR(VALUE($J164),0))</f>
        <v/>
      </c>
      <c r="O164" s="21">
        <f>IF($A164="",0,IF(OR($S164&lt;&gt;1,COUNTA($J164:$M164)=0),0,IF(SUMPRODUCT(MAX(($C$5:$C$6173=$C164)*($D$5:$D$6173=$D164)*($S$5:$S$6173=1)*IFERROR($N$5:$N$6173*1,0)))&gt;0,ROUND($H164*($N164/SUMPRODUCT(MAX(($C$5:$C$6173=$C164)*($D$5:$D$6173=$D164)*($S$5:$S$6173=1)*IFERROR($N$5:$N$6173*1,0)))),4),0)))</f>
        <v/>
      </c>
      <c r="P164" s="10" t="inlineStr">
        <is>
          <t>corse</t>
        </is>
      </c>
      <c r="Q164" s="21">
        <f>IF($A164="","",$A164&amp;"|"&amp;$C164)</f>
        <v/>
      </c>
      <c r="R164" s="21">
        <f>IF($A164="","",$A164&amp;"|"&amp;$C164&amp;"|"&amp;$D164)</f>
        <v/>
      </c>
      <c r="S164" s="21">
        <f>IF($A164="","",IFERROR(INDEX(Offerte!$D$2:$D$200,MATCH($Q164,Offerte!$L$2:$L$200,0)),0))</f>
        <v/>
      </c>
      <c r="T164" s="21">
        <f>IF($A164="","",IFERROR(INDEX(Offerte!$G$2:$G$200,MATCH($Q164,Offerte!$L$2:$L$200,0)),"NO"))</f>
        <v/>
      </c>
    </row>
    <row r="165">
      <c r="A165" s="10">
        <f>IF(Offerte!$A7="","",Offerte!$A7)</f>
        <v/>
      </c>
      <c r="B165" s="10">
        <f>IF(Offerte!$A7="","",Offerte!$B7)</f>
        <v/>
      </c>
      <c r="C165" s="10">
        <f>IF(Offerte!$A7="","",Offerte!$C7)</f>
        <v/>
      </c>
      <c r="D165" s="10" t="inlineStr">
        <is>
          <t>B.4.1</t>
        </is>
      </c>
      <c r="E165" s="10" t="inlineStr">
        <is>
          <t>B</t>
        </is>
      </c>
      <c r="F165" s="10" t="inlineStr">
        <is>
          <t>Q</t>
        </is>
      </c>
      <c r="G165" s="10" t="inlineStr">
        <is>
          <t>higher</t>
        </is>
      </c>
      <c r="H165" s="10" t="n">
        <v>3</v>
      </c>
      <c r="I165" s="10" t="inlineStr">
        <is>
          <t>Percorrenze aggiuntive offerte nel Programma d'esercizio delle prime due fasi attuative</t>
        </is>
      </c>
      <c r="J165" s="20" t="n"/>
      <c r="K165" s="20" t="n"/>
      <c r="L165" s="20" t="n"/>
      <c r="M165" s="20" t="n"/>
      <c r="N165" s="21">
        <f>IF($A165="","",IFERROR(VALUE($J165),0))</f>
        <v/>
      </c>
      <c r="O165" s="21">
        <f>IF($A165="",0,IF(OR($S165&lt;&gt;1,COUNTA($J165:$M165)=0),0,IF(SUMPRODUCT(MAX(($C$5:$C$6173=$C165)*($D$5:$D$6173=$D165)*($S$5:$S$6173=1)*IFERROR($N$5:$N$6173*1,0)))&gt;0,ROUND($H165*($N165/SUMPRODUCT(MAX(($C$5:$C$6173=$C165)*($D$5:$D$6173=$D165)*($S$5:$S$6173=1)*IFERROR($N$5:$N$6173*1,0)))),4),0)))</f>
        <v/>
      </c>
      <c r="P165" s="10" t="inlineStr">
        <is>
          <t>vett*km</t>
        </is>
      </c>
      <c r="Q165" s="21">
        <f>IF($A165="","",$A165&amp;"|"&amp;$C165)</f>
        <v/>
      </c>
      <c r="R165" s="21">
        <f>IF($A165="","",$A165&amp;"|"&amp;$C165&amp;"|"&amp;$D165)</f>
        <v/>
      </c>
      <c r="S165" s="21">
        <f>IF($A165="","",IFERROR(INDEX(Offerte!$D$2:$D$200,MATCH($Q165,Offerte!$L$2:$L$200,0)),0))</f>
        <v/>
      </c>
      <c r="T165" s="21">
        <f>IF($A165="","",IFERROR(INDEX(Offerte!$G$2:$G$200,MATCH($Q165,Offerte!$L$2:$L$200,0)),"NO"))</f>
        <v/>
      </c>
    </row>
    <row r="166">
      <c r="A166" s="10">
        <f>IF(Offerte!$A7="","",Offerte!$A7)</f>
        <v/>
      </c>
      <c r="B166" s="10">
        <f>IF(Offerte!$A7="","",Offerte!$B7)</f>
        <v/>
      </c>
      <c r="C166" s="10">
        <f>IF(Offerte!$A7="","",Offerte!$C7)</f>
        <v/>
      </c>
      <c r="D166" s="10" t="inlineStr">
        <is>
          <t>B.5.1</t>
        </is>
      </c>
      <c r="E166" s="10" t="inlineStr">
        <is>
          <t>B</t>
        </is>
      </c>
      <c r="F166" s="10" t="inlineStr">
        <is>
          <t>D</t>
        </is>
      </c>
      <c r="G166" s="10" t="inlineStr">
        <is>
          <t>discretionary</t>
        </is>
      </c>
      <c r="H166" s="10" t="n">
        <v>2</v>
      </c>
      <c r="I166" s="10" t="inlineStr">
        <is>
          <t>Efficacia del progetto di servizi complementari DRT</t>
        </is>
      </c>
      <c r="J166" s="20" t="n"/>
      <c r="K166" s="20" t="n"/>
      <c r="L166" s="20" t="n"/>
      <c r="M166" s="20" t="n"/>
      <c r="N166" s="21">
        <f>IF($A166="","",MAX(0,MIN(1,IFERROR(VALUE($M166),0))))</f>
        <v/>
      </c>
      <c r="O166" s="21">
        <f>IF($A166="",0,IF(OR($S166&lt;&gt;1,COUNTA($J166:$M166)=0),0,IF(SUMPRODUCT(MAX(($C$5:$C$6173=$C166)*($D$5:$D$6173=$D166)*($S$5:$S$6173=1)*IFERROR($N$5:$N$6173*1,0)))&gt;0,ROUND($H166*($N166/SUMPRODUCT(MAX(($C$5:$C$6173=$C166)*($D$5:$D$6173=$D166)*($S$5:$S$6173=1)*IFERROR($N$5:$N$6173*1,0)))),4),0)))</f>
        <v/>
      </c>
      <c r="P166" s="10" t="inlineStr">
        <is>
          <t>coeff.</t>
        </is>
      </c>
      <c r="Q166" s="21">
        <f>IF($A166="","",$A166&amp;"|"&amp;$C166)</f>
        <v/>
      </c>
      <c r="R166" s="21">
        <f>IF($A166="","",$A166&amp;"|"&amp;$C166&amp;"|"&amp;$D166)</f>
        <v/>
      </c>
      <c r="S166" s="21">
        <f>IF($A166="","",IFERROR(INDEX(Offerte!$D$2:$D$200,MATCH($Q166,Offerte!$L$2:$L$200,0)),0))</f>
        <v/>
      </c>
      <c r="T166" s="21">
        <f>IF($A166="","",IFERROR(INDEX(Offerte!$G$2:$G$200,MATCH($Q166,Offerte!$L$2:$L$200,0)),"NO"))</f>
        <v/>
      </c>
    </row>
    <row r="167">
      <c r="A167" s="10">
        <f>IF(Offerte!$A7="","",Offerte!$A7)</f>
        <v/>
      </c>
      <c r="B167" s="10">
        <f>IF(Offerte!$A7="","",Offerte!$B7)</f>
        <v/>
      </c>
      <c r="C167" s="10">
        <f>IF(Offerte!$A7="","",Offerte!$C7)</f>
        <v/>
      </c>
      <c r="D167" s="10" t="inlineStr">
        <is>
          <t>C.1.1</t>
        </is>
      </c>
      <c r="E167" s="10" t="inlineStr">
        <is>
          <t>C</t>
        </is>
      </c>
      <c r="F167" s="10" t="inlineStr">
        <is>
          <t>Q</t>
        </is>
      </c>
      <c r="G167" s="10" t="inlineStr">
        <is>
          <t>higher</t>
        </is>
      </c>
      <c r="H167" s="10" t="n">
        <v>2</v>
      </c>
      <c r="I167" s="10" t="inlineStr">
        <is>
          <t>Tasso di copertura del servizio con telecamere BSD</t>
        </is>
      </c>
      <c r="J167" s="20" t="n"/>
      <c r="K167" s="20" t="n"/>
      <c r="L167" s="20" t="n"/>
      <c r="M167" s="20" t="n"/>
      <c r="N167" s="21">
        <f>IF($A167="","",IFERROR(VALUE($K167)/VALUE($L167),IFERROR(VALUE($J167),0)))</f>
        <v/>
      </c>
      <c r="O167" s="21">
        <f>IF($A167="",0,IF(OR($S167&lt;&gt;1,COUNTA($J167:$M167)=0),0,IF(SUMPRODUCT(MAX(($C$5:$C$6173=$C167)*($D$5:$D$6173=$D167)*($S$5:$S$6173=1)*IFERROR($N$5:$N$6173*1,0)))&gt;0,ROUND($H167*($N167/SUMPRODUCT(MAX(($C$5:$C$6173=$C167)*($D$5:$D$6173=$D167)*($S$5:$S$6173=1)*IFERROR($N$5:$N$6173*1,0)))),4),0)))</f>
        <v/>
      </c>
      <c r="P167" s="10" t="inlineStr">
        <is>
          <t>Autobus attrezzati con telecamere BSD / Autobus totali in offerta, incluse scorte</t>
        </is>
      </c>
      <c r="Q167" s="21">
        <f>IF($A167="","",$A167&amp;"|"&amp;$C167)</f>
        <v/>
      </c>
      <c r="R167" s="21">
        <f>IF($A167="","",$A167&amp;"|"&amp;$C167&amp;"|"&amp;$D167)</f>
        <v/>
      </c>
      <c r="S167" s="21">
        <f>IF($A167="","",IFERROR(INDEX(Offerte!$D$2:$D$200,MATCH($Q167,Offerte!$L$2:$L$200,0)),0))</f>
        <v/>
      </c>
      <c r="T167" s="21">
        <f>IF($A167="","",IFERROR(INDEX(Offerte!$G$2:$G$200,MATCH($Q167,Offerte!$L$2:$L$200,0)),"NO"))</f>
        <v/>
      </c>
    </row>
    <row r="168">
      <c r="A168" s="10">
        <f>IF(Offerte!$A7="","",Offerte!$A7)</f>
        <v/>
      </c>
      <c r="B168" s="10">
        <f>IF(Offerte!$A7="","",Offerte!$B7)</f>
        <v/>
      </c>
      <c r="C168" s="10">
        <f>IF(Offerte!$A7="","",Offerte!$C7)</f>
        <v/>
      </c>
      <c r="D168" s="10" t="inlineStr">
        <is>
          <t>C.1.2</t>
        </is>
      </c>
      <c r="E168" s="10" t="inlineStr">
        <is>
          <t>C</t>
        </is>
      </c>
      <c r="F168" s="10" t="inlineStr">
        <is>
          <t>Q</t>
        </is>
      </c>
      <c r="G168" s="10" t="inlineStr">
        <is>
          <t>higher</t>
        </is>
      </c>
      <c r="H168" s="10" t="n">
        <v>2</v>
      </c>
      <c r="I168" s="10" t="inlineStr">
        <is>
          <t>Tasso di copertura del servizio con telecamere ADAS</t>
        </is>
      </c>
      <c r="J168" s="20" t="n"/>
      <c r="K168" s="20" t="n"/>
      <c r="L168" s="20" t="n"/>
      <c r="M168" s="20" t="n"/>
      <c r="N168" s="21">
        <f>IF($A168="","",IFERROR(VALUE($K168)/VALUE($L168),IFERROR(VALUE($J168),0)))</f>
        <v/>
      </c>
      <c r="O168" s="21">
        <f>IF($A168="",0,IF(OR($S168&lt;&gt;1,COUNTA($J168:$M168)=0),0,IF(SUMPRODUCT(MAX(($C$5:$C$6173=$C168)*($D$5:$D$6173=$D168)*($S$5:$S$6173=1)*IFERROR($N$5:$N$6173*1,0)))&gt;0,ROUND($H168*($N168/SUMPRODUCT(MAX(($C$5:$C$6173=$C168)*($D$5:$D$6173=$D168)*($S$5:$S$6173=1)*IFERROR($N$5:$N$6173*1,0)))),4),0)))</f>
        <v/>
      </c>
      <c r="P168" s="10" t="inlineStr">
        <is>
          <t>Autobus attrezzati con telecamere ADAS / Autobus totali in offerta, incluse scorte</t>
        </is>
      </c>
      <c r="Q168" s="21">
        <f>IF($A168="","",$A168&amp;"|"&amp;$C168)</f>
        <v/>
      </c>
      <c r="R168" s="21">
        <f>IF($A168="","",$A168&amp;"|"&amp;$C168&amp;"|"&amp;$D168)</f>
        <v/>
      </c>
      <c r="S168" s="21">
        <f>IF($A168="","",IFERROR(INDEX(Offerte!$D$2:$D$200,MATCH($Q168,Offerte!$L$2:$L$200,0)),0))</f>
        <v/>
      </c>
      <c r="T168" s="21">
        <f>IF($A168="","",IFERROR(INDEX(Offerte!$G$2:$G$200,MATCH($Q168,Offerte!$L$2:$L$200,0)),"NO"))</f>
        <v/>
      </c>
    </row>
    <row r="169">
      <c r="A169" s="10">
        <f>IF(Offerte!$A7="","",Offerte!$A7)</f>
        <v/>
      </c>
      <c r="B169" s="10">
        <f>IF(Offerte!$A7="","",Offerte!$B7)</f>
        <v/>
      </c>
      <c r="C169" s="10">
        <f>IF(Offerte!$A7="","",Offerte!$C7)</f>
        <v/>
      </c>
      <c r="D169" s="10" t="inlineStr">
        <is>
          <t>C.2.1</t>
        </is>
      </c>
      <c r="E169" s="10" t="inlineStr">
        <is>
          <t>C</t>
        </is>
      </c>
      <c r="F169" s="10" t="inlineStr">
        <is>
          <t>Q</t>
        </is>
      </c>
      <c r="G169" s="10" t="inlineStr">
        <is>
          <t>higher</t>
        </is>
      </c>
      <c r="H169" s="10" t="n">
        <v>3</v>
      </c>
      <c r="I169" s="10" t="inlineStr">
        <is>
          <t>Tasso di copertura del servizio con telecamere di bordo di videosorveglianza</t>
        </is>
      </c>
      <c r="J169" s="20" t="n"/>
      <c r="K169" s="20" t="n"/>
      <c r="L169" s="20" t="n"/>
      <c r="M169" s="20" t="n"/>
      <c r="N169" s="21">
        <f>IF($A169="","",IFERROR(VALUE($K169)/VALUE($L169),IFERROR(VALUE($J169),0)))</f>
        <v/>
      </c>
      <c r="O169" s="21">
        <f>IF($A169="",0,IF(OR($S169&lt;&gt;1,COUNTA($J169:$M169)=0),0,IF(SUMPRODUCT(MAX(($C$5:$C$6173=$C169)*($D$5:$D$6173=$D169)*($S$5:$S$6173=1)*IFERROR($N$5:$N$6173*1,0)))&gt;0,ROUND($H169*($N169/SUMPRODUCT(MAX(($C$5:$C$6173=$C169)*($D$5:$D$6173=$D169)*($S$5:$S$6173=1)*IFERROR($N$5:$N$6173*1,0)))),4),0)))</f>
        <v/>
      </c>
      <c r="P169" s="10" t="inlineStr">
        <is>
          <t>Autobus attrezzati con videosorveglianza / Autobus totali in offerta, incluse scorte</t>
        </is>
      </c>
      <c r="Q169" s="21">
        <f>IF($A169="","",$A169&amp;"|"&amp;$C169)</f>
        <v/>
      </c>
      <c r="R169" s="21">
        <f>IF($A169="","",$A169&amp;"|"&amp;$C169&amp;"|"&amp;$D169)</f>
        <v/>
      </c>
      <c r="S169" s="21">
        <f>IF($A169="","",IFERROR(INDEX(Offerte!$D$2:$D$200,MATCH($Q169,Offerte!$L$2:$L$200,0)),0))</f>
        <v/>
      </c>
      <c r="T169" s="21">
        <f>IF($A169="","",IFERROR(INDEX(Offerte!$G$2:$G$200,MATCH($Q169,Offerte!$L$2:$L$200,0)),"NO"))</f>
        <v/>
      </c>
    </row>
    <row r="170">
      <c r="A170" s="10">
        <f>IF(Offerte!$A7="","",Offerte!$A7)</f>
        <v/>
      </c>
      <c r="B170" s="10">
        <f>IF(Offerte!$A7="","",Offerte!$B7)</f>
        <v/>
      </c>
      <c r="C170" s="10">
        <f>IF(Offerte!$A7="","",Offerte!$C7)</f>
        <v/>
      </c>
      <c r="D170" s="10" t="inlineStr">
        <is>
          <t>C.2.2</t>
        </is>
      </c>
      <c r="E170" s="10" t="inlineStr">
        <is>
          <t>C</t>
        </is>
      </c>
      <c r="F170" s="10" t="inlineStr">
        <is>
          <t>T</t>
        </is>
      </c>
      <c r="G170" s="10" t="inlineStr">
        <is>
          <t>tabular</t>
        </is>
      </c>
      <c r="H170" s="10" t="n">
        <v>1</v>
      </c>
      <c r="I170" s="10" t="inlineStr">
        <is>
          <t>Software video/audio analisi per situazioni di pericolo</t>
        </is>
      </c>
      <c r="J170" s="20" t="n"/>
      <c r="K170" s="20" t="n"/>
      <c r="L170" s="20" t="n"/>
      <c r="M170" s="20" t="n"/>
      <c r="N170" s="21">
        <f>IF($A170="","",IF(IFERROR(VALUE($M170),0)=1,1,0))</f>
        <v/>
      </c>
      <c r="O170" s="21">
        <f>IF($A170="",0,IF(OR($S170&lt;&gt;1,COUNTA($J170:$M170)=0),0,IF($N170=1,$H170,0)))</f>
        <v/>
      </c>
      <c r="P170" s="10" t="inlineStr">
        <is>
          <t>sì/no</t>
        </is>
      </c>
      <c r="Q170" s="21">
        <f>IF($A170="","",$A170&amp;"|"&amp;$C170)</f>
        <v/>
      </c>
      <c r="R170" s="21">
        <f>IF($A170="","",$A170&amp;"|"&amp;$C170&amp;"|"&amp;$D170)</f>
        <v/>
      </c>
      <c r="S170" s="21">
        <f>IF($A170="","",IFERROR(INDEX(Offerte!$D$2:$D$200,MATCH($Q170,Offerte!$L$2:$L$200,0)),0))</f>
        <v/>
      </c>
      <c r="T170" s="21">
        <f>IF($A170="","",IFERROR(INDEX(Offerte!$G$2:$G$200,MATCH($Q170,Offerte!$L$2:$L$200,0)),"NO"))</f>
        <v/>
      </c>
    </row>
    <row r="171">
      <c r="A171" s="10">
        <f>IF(Offerte!$A7="","",Offerte!$A7)</f>
        <v/>
      </c>
      <c r="B171" s="10">
        <f>IF(Offerte!$A7="","",Offerte!$B7)</f>
        <v/>
      </c>
      <c r="C171" s="10">
        <f>IF(Offerte!$A7="","",Offerte!$C7)</f>
        <v/>
      </c>
      <c r="D171" s="10" t="inlineStr">
        <is>
          <t>C.2.3</t>
        </is>
      </c>
      <c r="E171" s="10" t="inlineStr">
        <is>
          <t>C</t>
        </is>
      </c>
      <c r="F171" s="10" t="inlineStr">
        <is>
          <t>T</t>
        </is>
      </c>
      <c r="G171" s="10" t="inlineStr">
        <is>
          <t>tabular</t>
        </is>
      </c>
      <c r="H171" s="10" t="n">
        <v>1</v>
      </c>
      <c r="I171" s="10" t="inlineStr">
        <is>
          <t>Collegamento con centrale qualificata di pronto intervento</t>
        </is>
      </c>
      <c r="J171" s="20" t="n"/>
      <c r="K171" s="20" t="n"/>
      <c r="L171" s="20" t="n"/>
      <c r="M171" s="20" t="n"/>
      <c r="N171" s="21">
        <f>IF($A171="","",IF(IFERROR(VALUE($M171),0)=1,1,0))</f>
        <v/>
      </c>
      <c r="O171" s="21">
        <f>IF($A171="",0,IF(OR($S171&lt;&gt;1,COUNTA($J171:$M171)=0),0,IF($N171=1,$H171,0)))</f>
        <v/>
      </c>
      <c r="P171" s="10" t="inlineStr">
        <is>
          <t>sì/no</t>
        </is>
      </c>
      <c r="Q171" s="21">
        <f>IF($A171="","",$A171&amp;"|"&amp;$C171)</f>
        <v/>
      </c>
      <c r="R171" s="21">
        <f>IF($A171="","",$A171&amp;"|"&amp;$C171&amp;"|"&amp;$D171)</f>
        <v/>
      </c>
      <c r="S171" s="21">
        <f>IF($A171="","",IFERROR(INDEX(Offerte!$D$2:$D$200,MATCH($Q171,Offerte!$L$2:$L$200,0)),0))</f>
        <v/>
      </c>
      <c r="T171" s="21">
        <f>IF($A171="","",IFERROR(INDEX(Offerte!$G$2:$G$200,MATCH($Q171,Offerte!$L$2:$L$200,0)),"NO"))</f>
        <v/>
      </c>
    </row>
    <row r="172">
      <c r="A172" s="10">
        <f>IF(Offerte!$A7="","",Offerte!$A7)</f>
        <v/>
      </c>
      <c r="B172" s="10">
        <f>IF(Offerte!$A7="","",Offerte!$B7)</f>
        <v/>
      </c>
      <c r="C172" s="10">
        <f>IF(Offerte!$A7="","",Offerte!$C7)</f>
        <v/>
      </c>
      <c r="D172" s="10" t="inlineStr">
        <is>
          <t>C.2.4</t>
        </is>
      </c>
      <c r="E172" s="10" t="inlineStr">
        <is>
          <t>C</t>
        </is>
      </c>
      <c r="F172" s="10" t="inlineStr">
        <is>
          <t>Q</t>
        </is>
      </c>
      <c r="G172" s="10" t="inlineStr">
        <is>
          <t>higher</t>
        </is>
      </c>
      <c r="H172" s="10" t="n">
        <v>1</v>
      </c>
      <c r="I172" s="10" t="inlineStr">
        <is>
          <t>Tasso di copertura del servizio con dispositivi per la chiamata di emergenza del conducente</t>
        </is>
      </c>
      <c r="J172" s="20" t="n"/>
      <c r="K172" s="20" t="n"/>
      <c r="L172" s="20" t="n"/>
      <c r="M172" s="20" t="n"/>
      <c r="N172" s="21">
        <f>IF($A172="","",IFERROR(VALUE($K172)/VALUE($L172),IFERROR(VALUE($J172),0)))</f>
        <v/>
      </c>
      <c r="O172" s="21">
        <f>IF($A172="",0,IF(OR($S172&lt;&gt;1,COUNTA($J172:$M172)=0),0,IF(SUMPRODUCT(MAX(($C$5:$C$6173=$C172)*($D$5:$D$6173=$D172)*($S$5:$S$6173=1)*IFERROR($N$5:$N$6173*1,0)))&gt;0,ROUND($H172*($N172/SUMPRODUCT(MAX(($C$5:$C$6173=$C172)*($D$5:$D$6173=$D172)*($S$5:$S$6173=1)*IFERROR($N$5:$N$6173*1,0)))),4),0)))</f>
        <v/>
      </c>
      <c r="P172" s="10" t="inlineStr">
        <is>
          <t>Autobus attrezzati con chiamata di emergenza / Autobus totali in offerta, incluse scorte</t>
        </is>
      </c>
      <c r="Q172" s="21">
        <f>IF($A172="","",$A172&amp;"|"&amp;$C172)</f>
        <v/>
      </c>
      <c r="R172" s="21">
        <f>IF($A172="","",$A172&amp;"|"&amp;$C172&amp;"|"&amp;$D172)</f>
        <v/>
      </c>
      <c r="S172" s="21">
        <f>IF($A172="","",IFERROR(INDEX(Offerte!$D$2:$D$200,MATCH($Q172,Offerte!$L$2:$L$200,0)),0))</f>
        <v/>
      </c>
      <c r="T172" s="21">
        <f>IF($A172="","",IFERROR(INDEX(Offerte!$G$2:$G$200,MATCH($Q172,Offerte!$L$2:$L$200,0)),"NO"))</f>
        <v/>
      </c>
    </row>
    <row r="173">
      <c r="A173" s="10">
        <f>IF(Offerte!$A7="","",Offerte!$A7)</f>
        <v/>
      </c>
      <c r="B173" s="10">
        <f>IF(Offerte!$A7="","",Offerte!$B7)</f>
        <v/>
      </c>
      <c r="C173" s="10">
        <f>IF(Offerte!$A7="","",Offerte!$C7)</f>
        <v/>
      </c>
      <c r="D173" s="10" t="inlineStr">
        <is>
          <t>C.3.1</t>
        </is>
      </c>
      <c r="E173" s="10" t="inlineStr">
        <is>
          <t>C</t>
        </is>
      </c>
      <c r="F173" s="10" t="inlineStr">
        <is>
          <t>Q</t>
        </is>
      </c>
      <c r="G173" s="10" t="inlineStr">
        <is>
          <t>higher</t>
        </is>
      </c>
      <c r="H173" s="10" t="n">
        <v>2</v>
      </c>
      <c r="I173" s="10" t="inlineStr">
        <is>
          <t>Tasso di copertura del servizio con dispositivi di informazione dinamica a bordo mezzo</t>
        </is>
      </c>
      <c r="J173" s="20" t="n"/>
      <c r="K173" s="20" t="n"/>
      <c r="L173" s="20" t="n"/>
      <c r="M173" s="20" t="n"/>
      <c r="N173" s="21">
        <f>IF($A173="","",IFERROR(VALUE($K173)/VALUE($L173),IFERROR(VALUE($J173),0)))</f>
        <v/>
      </c>
      <c r="O173" s="21">
        <f>IF($A173="",0,IF(OR($S173&lt;&gt;1,COUNTA($J173:$M173)=0),0,IF(SUMPRODUCT(MAX(($C$5:$C$6173=$C173)*($D$5:$D$6173=$D173)*($S$5:$S$6173=1)*IFERROR($N$5:$N$6173*1,0)))&gt;0,ROUND($H173*($N173/SUMPRODUCT(MAX(($C$5:$C$6173=$C173)*($D$5:$D$6173=$D173)*($S$5:$S$6173=1)*IFERROR($N$5:$N$6173*1,0)))),4),0)))</f>
        <v/>
      </c>
      <c r="P173" s="10" t="inlineStr">
        <is>
          <t>Autobus con monitor e indicatori vocali / Autobus totali in offerta, incluse scorte</t>
        </is>
      </c>
      <c r="Q173" s="21">
        <f>IF($A173="","",$A173&amp;"|"&amp;$C173)</f>
        <v/>
      </c>
      <c r="R173" s="21">
        <f>IF($A173="","",$A173&amp;"|"&amp;$C173&amp;"|"&amp;$D173)</f>
        <v/>
      </c>
      <c r="S173" s="21">
        <f>IF($A173="","",IFERROR(INDEX(Offerte!$D$2:$D$200,MATCH($Q173,Offerte!$L$2:$L$200,0)),0))</f>
        <v/>
      </c>
      <c r="T173" s="21">
        <f>IF($A173="","",IFERROR(INDEX(Offerte!$G$2:$G$200,MATCH($Q173,Offerte!$L$2:$L$200,0)),"NO"))</f>
        <v/>
      </c>
    </row>
    <row r="174">
      <c r="A174" s="10">
        <f>IF(Offerte!$A7="","",Offerte!$A7)</f>
        <v/>
      </c>
      <c r="B174" s="10">
        <f>IF(Offerte!$A7="","",Offerte!$B7)</f>
        <v/>
      </c>
      <c r="C174" s="10">
        <f>IF(Offerte!$A7="","",Offerte!$C7)</f>
        <v/>
      </c>
      <c r="D174" s="10" t="inlineStr">
        <is>
          <t>C.3.2</t>
        </is>
      </c>
      <c r="E174" s="10" t="inlineStr">
        <is>
          <t>C</t>
        </is>
      </c>
      <c r="F174" s="10" t="inlineStr">
        <is>
          <t>T</t>
        </is>
      </c>
      <c r="G174" s="10" t="inlineStr">
        <is>
          <t>tabular</t>
        </is>
      </c>
      <c r="H174" s="10" t="n">
        <v>2</v>
      </c>
      <c r="I174" s="10" t="inlineStr">
        <is>
          <t>Informazioni a bordo su coincidenze ai nodi</t>
        </is>
      </c>
      <c r="J174" s="20" t="n"/>
      <c r="K174" s="20" t="n"/>
      <c r="L174" s="20" t="n"/>
      <c r="M174" s="20" t="n"/>
      <c r="N174" s="21">
        <f>IF($A174="","",IF(IFERROR(VALUE($M174),0)=1,1,0))</f>
        <v/>
      </c>
      <c r="O174" s="21">
        <f>IF($A174="",0,IF(OR($S174&lt;&gt;1,COUNTA($J174:$M174)=0),0,IF(AND($N174=1,IFERROR(SUMIFS($N$5:$N$6173,$Q$5:$Q$6173,$Q174,$D$5:$D$6173,"C.3.1"),0)&gt;=0.5),$H174,0)))</f>
        <v/>
      </c>
      <c r="P174" s="10" t="inlineStr">
        <is>
          <t>Dipende da C.3.1 &gt;= 0.5</t>
        </is>
      </c>
      <c r="Q174" s="21">
        <f>IF($A174="","",$A174&amp;"|"&amp;$C174)</f>
        <v/>
      </c>
      <c r="R174" s="21">
        <f>IF($A174="","",$A174&amp;"|"&amp;$C174&amp;"|"&amp;$D174)</f>
        <v/>
      </c>
      <c r="S174" s="21">
        <f>IF($A174="","",IFERROR(INDEX(Offerte!$D$2:$D$200,MATCH($Q174,Offerte!$L$2:$L$200,0)),0))</f>
        <v/>
      </c>
      <c r="T174" s="21">
        <f>IF($A174="","",IFERROR(INDEX(Offerte!$G$2:$G$200,MATCH($Q174,Offerte!$L$2:$L$200,0)),"NO"))</f>
        <v/>
      </c>
    </row>
    <row r="175">
      <c r="A175" s="10">
        <f>IF(Offerte!$A7="","",Offerte!$A7)</f>
        <v/>
      </c>
      <c r="B175" s="10">
        <f>IF(Offerte!$A7="","",Offerte!$B7)</f>
        <v/>
      </c>
      <c r="C175" s="10">
        <f>IF(Offerte!$A7="","",Offerte!$C7)</f>
        <v/>
      </c>
      <c r="D175" s="10" t="inlineStr">
        <is>
          <t>D.1.1</t>
        </is>
      </c>
      <c r="E175" s="10" t="inlineStr">
        <is>
          <t>D</t>
        </is>
      </c>
      <c r="F175" s="10" t="inlineStr">
        <is>
          <t>Q</t>
        </is>
      </c>
      <c r="G175" s="10" t="inlineStr">
        <is>
          <t>higher</t>
        </is>
      </c>
      <c r="H175" s="10" t="n">
        <v>3</v>
      </c>
      <c r="I175" s="10" t="inlineStr">
        <is>
          <t>Installazione di pensiline</t>
        </is>
      </c>
      <c r="J175" s="20" t="n"/>
      <c r="K175" s="20" t="n"/>
      <c r="L175" s="20" t="n"/>
      <c r="M175" s="20" t="n"/>
      <c r="N175" s="21">
        <f>IF($A175="","",IFERROR(VALUE($J175),0))</f>
        <v/>
      </c>
      <c r="O175" s="21">
        <f>IF($A175="",0,IF(OR($S175&lt;&gt;1,COUNTA($J175:$M175)=0),0,IF(SUMPRODUCT(MAX(($C$5:$C$6173=$C175)*($D$5:$D$6173=$D175)*($S$5:$S$6173=1)*IFERROR($N$5:$N$6173*1,0)))&gt;0,ROUND($H175*($N175/SUMPRODUCT(MAX(($C$5:$C$6173=$C175)*($D$5:$D$6173=$D175)*($S$5:$S$6173=1)*IFERROR($N$5:$N$6173*1,0)))),4),0)))</f>
        <v/>
      </c>
      <c r="P175" s="10" t="inlineStr">
        <is>
          <t>fermate</t>
        </is>
      </c>
      <c r="Q175" s="21">
        <f>IF($A175="","",$A175&amp;"|"&amp;$C175)</f>
        <v/>
      </c>
      <c r="R175" s="21">
        <f>IF($A175="","",$A175&amp;"|"&amp;$C175&amp;"|"&amp;$D175)</f>
        <v/>
      </c>
      <c r="S175" s="21">
        <f>IF($A175="","",IFERROR(INDEX(Offerte!$D$2:$D$200,MATCH($Q175,Offerte!$L$2:$L$200,0)),0))</f>
        <v/>
      </c>
      <c r="T175" s="21">
        <f>IF($A175="","",IFERROR(INDEX(Offerte!$G$2:$G$200,MATCH($Q175,Offerte!$L$2:$L$200,0)),"NO"))</f>
        <v/>
      </c>
    </row>
    <row r="176">
      <c r="A176" s="10">
        <f>IF(Offerte!$A7="","",Offerte!$A7)</f>
        <v/>
      </c>
      <c r="B176" s="10">
        <f>IF(Offerte!$A7="","",Offerte!$B7)</f>
        <v/>
      </c>
      <c r="C176" s="10">
        <f>IF(Offerte!$A7="","",Offerte!$C7)</f>
        <v/>
      </c>
      <c r="D176" s="10" t="inlineStr">
        <is>
          <t>D.1.2</t>
        </is>
      </c>
      <c r="E176" s="10" t="inlineStr">
        <is>
          <t>D</t>
        </is>
      </c>
      <c r="F176" s="10" t="inlineStr">
        <is>
          <t>Q</t>
        </is>
      </c>
      <c r="G176" s="10" t="inlineStr">
        <is>
          <t>higher</t>
        </is>
      </c>
      <c r="H176" s="10" t="n">
        <v>3</v>
      </c>
      <c r="I176" s="10" t="inlineStr">
        <is>
          <t>Installazione di paline di fermata conformi alla DGR 581/2023</t>
        </is>
      </c>
      <c r="J176" s="20" t="n"/>
      <c r="K176" s="20" t="n"/>
      <c r="L176" s="20" t="n"/>
      <c r="M176" s="20" t="n"/>
      <c r="N176" s="21">
        <f>IF($A176="","",IFERROR(VALUE($J176),0))</f>
        <v/>
      </c>
      <c r="O176" s="21">
        <f>IF($A176="",0,IF(OR($S176&lt;&gt;1,COUNTA($J176:$M176)=0),0,IF(SUMPRODUCT(MAX(($C$5:$C$6173=$C176)*($D$5:$D$6173=$D176)*($S$5:$S$6173=1)*IFERROR($N$5:$N$6173*1,0)))&gt;0,ROUND($H176*($N176/SUMPRODUCT(MAX(($C$5:$C$6173=$C176)*($D$5:$D$6173=$D176)*($S$5:$S$6173=1)*IFERROR($N$5:$N$6173*1,0)))),4),0)))</f>
        <v/>
      </c>
      <c r="P176" s="10" t="inlineStr">
        <is>
          <t>fermate</t>
        </is>
      </c>
      <c r="Q176" s="21">
        <f>IF($A176="","",$A176&amp;"|"&amp;$C176)</f>
        <v/>
      </c>
      <c r="R176" s="21">
        <f>IF($A176="","",$A176&amp;"|"&amp;$C176&amp;"|"&amp;$D176)</f>
        <v/>
      </c>
      <c r="S176" s="21">
        <f>IF($A176="","",IFERROR(INDEX(Offerte!$D$2:$D$200,MATCH($Q176,Offerte!$L$2:$L$200,0)),0))</f>
        <v/>
      </c>
      <c r="T176" s="21">
        <f>IF($A176="","",IFERROR(INDEX(Offerte!$G$2:$G$200,MATCH($Q176,Offerte!$L$2:$L$200,0)),"NO"))</f>
        <v/>
      </c>
    </row>
    <row r="177">
      <c r="A177" s="10">
        <f>IF(Offerte!$A7="","",Offerte!$A7)</f>
        <v/>
      </c>
      <c r="B177" s="10">
        <f>IF(Offerte!$A7="","",Offerte!$B7)</f>
        <v/>
      </c>
      <c r="C177" s="10">
        <f>IF(Offerte!$A7="","",Offerte!$C7)</f>
        <v/>
      </c>
      <c r="D177" s="10" t="inlineStr">
        <is>
          <t>D.1.3</t>
        </is>
      </c>
      <c r="E177" s="10" t="inlineStr">
        <is>
          <t>D</t>
        </is>
      </c>
      <c r="F177" s="10" t="inlineStr">
        <is>
          <t>Q</t>
        </is>
      </c>
      <c r="G177" s="10" t="inlineStr">
        <is>
          <t>higher</t>
        </is>
      </c>
      <c r="H177" s="10" t="n">
        <v>2</v>
      </c>
      <c r="I177" s="10" t="inlineStr">
        <is>
          <t>Display informativi connessi alle fermate</t>
        </is>
      </c>
      <c r="J177" s="20" t="n"/>
      <c r="K177" s="20" t="n"/>
      <c r="L177" s="20" t="n"/>
      <c r="M177" s="20" t="n"/>
      <c r="N177" s="21">
        <f>IF($A177="","",IFERROR(VALUE($J177),0))</f>
        <v/>
      </c>
      <c r="O177" s="21">
        <f>IF($A177="",0,IF(OR($S177&lt;&gt;1,COUNTA($J177:$M177)=0),0,IF(SUMPRODUCT(MAX(($C$5:$C$6173=$C177)*($D$5:$D$6173=$D177)*($S$5:$S$6173=1)*IFERROR($N$5:$N$6173*1,0)))&gt;0,ROUND($H177*($N177/SUMPRODUCT(MAX(($C$5:$C$6173=$C177)*($D$5:$D$6173=$D177)*($S$5:$S$6173=1)*IFERROR($N$5:$N$6173*1,0)))),4),0)))</f>
        <v/>
      </c>
      <c r="P177" s="10" t="inlineStr">
        <is>
          <t>fermate</t>
        </is>
      </c>
      <c r="Q177" s="21">
        <f>IF($A177="","",$A177&amp;"|"&amp;$C177)</f>
        <v/>
      </c>
      <c r="R177" s="21">
        <f>IF($A177="","",$A177&amp;"|"&amp;$C177&amp;"|"&amp;$D177)</f>
        <v/>
      </c>
      <c r="S177" s="21">
        <f>IF($A177="","",IFERROR(INDEX(Offerte!$D$2:$D$200,MATCH($Q177,Offerte!$L$2:$L$200,0)),0))</f>
        <v/>
      </c>
      <c r="T177" s="21">
        <f>IF($A177="","",IFERROR(INDEX(Offerte!$G$2:$G$200,MATCH($Q177,Offerte!$L$2:$L$200,0)),"NO"))</f>
        <v/>
      </c>
    </row>
    <row r="178">
      <c r="A178" s="10">
        <f>IF(Offerte!$A7="","",Offerte!$A7)</f>
        <v/>
      </c>
      <c r="B178" s="10">
        <f>IF(Offerte!$A7="","",Offerte!$B7)</f>
        <v/>
      </c>
      <c r="C178" s="10">
        <f>IF(Offerte!$A7="","",Offerte!$C7)</f>
        <v/>
      </c>
      <c r="D178" s="10" t="inlineStr">
        <is>
          <t>D.2.1</t>
        </is>
      </c>
      <c r="E178" s="10" t="inlineStr">
        <is>
          <t>D</t>
        </is>
      </c>
      <c r="F178" s="10" t="inlineStr">
        <is>
          <t>Q</t>
        </is>
      </c>
      <c r="G178" s="10" t="inlineStr">
        <is>
          <t>higher</t>
        </is>
      </c>
      <c r="H178" s="10" t="n">
        <v>2</v>
      </c>
      <c r="I178" s="10" t="inlineStr">
        <is>
          <t>Segnali tattili Loges-Vet-Evolution</t>
        </is>
      </c>
      <c r="J178" s="20" t="n"/>
      <c r="K178" s="20" t="n"/>
      <c r="L178" s="20" t="n"/>
      <c r="M178" s="20" t="n"/>
      <c r="N178" s="21">
        <f>IF($A178="","",IFERROR(VALUE($J178),0))</f>
        <v/>
      </c>
      <c r="O178" s="21">
        <f>IF($A178="",0,IF(OR($S178&lt;&gt;1,COUNTA($J178:$M178)=0),0,IF(SUMPRODUCT(MAX(($C$5:$C$6173=$C178)*($D$5:$D$6173=$D178)*($S$5:$S$6173=1)*IFERROR($N$5:$N$6173*1,0)))&gt;0,ROUND($H178*($N178/SUMPRODUCT(MAX(($C$5:$C$6173=$C178)*($D$5:$D$6173=$D178)*($S$5:$S$6173=1)*IFERROR($N$5:$N$6173*1,0)))),4),0)))</f>
        <v/>
      </c>
      <c r="P178" s="10" t="inlineStr">
        <is>
          <t>fermate</t>
        </is>
      </c>
      <c r="Q178" s="21">
        <f>IF($A178="","",$A178&amp;"|"&amp;$C178)</f>
        <v/>
      </c>
      <c r="R178" s="21">
        <f>IF($A178="","",$A178&amp;"|"&amp;$C178&amp;"|"&amp;$D178)</f>
        <v/>
      </c>
      <c r="S178" s="21">
        <f>IF($A178="","",IFERROR(INDEX(Offerte!$D$2:$D$200,MATCH($Q178,Offerte!$L$2:$L$200,0)),0))</f>
        <v/>
      </c>
      <c r="T178" s="21">
        <f>IF($A178="","",IFERROR(INDEX(Offerte!$G$2:$G$200,MATCH($Q178,Offerte!$L$2:$L$200,0)),"NO"))</f>
        <v/>
      </c>
    </row>
    <row r="179">
      <c r="A179" s="10">
        <f>IF(Offerte!$A7="","",Offerte!$A7)</f>
        <v/>
      </c>
      <c r="B179" s="10">
        <f>IF(Offerte!$A7="","",Offerte!$B7)</f>
        <v/>
      </c>
      <c r="C179" s="10">
        <f>IF(Offerte!$A7="","",Offerte!$C7)</f>
        <v/>
      </c>
      <c r="D179" s="10" t="inlineStr">
        <is>
          <t>E.1.1</t>
        </is>
      </c>
      <c r="E179" s="10" t="inlineStr">
        <is>
          <t>E</t>
        </is>
      </c>
      <c r="F179" s="10" t="inlineStr">
        <is>
          <t>T</t>
        </is>
      </c>
      <c r="G179" s="10" t="inlineStr">
        <is>
          <t>tabular</t>
        </is>
      </c>
      <c r="H179" s="10" t="n">
        <v>2</v>
      </c>
      <c r="I179" s="10" t="inlineStr">
        <is>
          <t>Mobile app con travel planner PRM</t>
        </is>
      </c>
      <c r="J179" s="20" t="n"/>
      <c r="K179" s="20" t="n"/>
      <c r="L179" s="20" t="n"/>
      <c r="M179" s="20" t="n"/>
      <c r="N179" s="21">
        <f>IF($A179="","",IF(IFERROR(VALUE($M179),0)=1,1,0))</f>
        <v/>
      </c>
      <c r="O179" s="21">
        <f>IF($A179="",0,IF(OR($S179&lt;&gt;1,COUNTA($J179:$M179)=0),0,IF($N179=1,$H179,0)))</f>
        <v/>
      </c>
      <c r="P179" s="10" t="inlineStr">
        <is>
          <t>sì/no</t>
        </is>
      </c>
      <c r="Q179" s="21">
        <f>IF($A179="","",$A179&amp;"|"&amp;$C179)</f>
        <v/>
      </c>
      <c r="R179" s="21">
        <f>IF($A179="","",$A179&amp;"|"&amp;$C179&amp;"|"&amp;$D179)</f>
        <v/>
      </c>
      <c r="S179" s="21">
        <f>IF($A179="","",IFERROR(INDEX(Offerte!$D$2:$D$200,MATCH($Q179,Offerte!$L$2:$L$200,0)),0))</f>
        <v/>
      </c>
      <c r="T179" s="21">
        <f>IF($A179="","",IFERROR(INDEX(Offerte!$G$2:$G$200,MATCH($Q179,Offerte!$L$2:$L$200,0)),"NO"))</f>
        <v/>
      </c>
    </row>
    <row r="180">
      <c r="A180" s="10">
        <f>IF(Offerte!$A7="","",Offerte!$A7)</f>
        <v/>
      </c>
      <c r="B180" s="10">
        <f>IF(Offerte!$A7="","",Offerte!$B7)</f>
        <v/>
      </c>
      <c r="C180" s="10">
        <f>IF(Offerte!$A7="","",Offerte!$C7)</f>
        <v/>
      </c>
      <c r="D180" s="10" t="inlineStr">
        <is>
          <t>E.2.1</t>
        </is>
      </c>
      <c r="E180" s="10" t="inlineStr">
        <is>
          <t>E</t>
        </is>
      </c>
      <c r="F180" s="10" t="inlineStr">
        <is>
          <t>D</t>
        </is>
      </c>
      <c r="G180" s="10" t="inlineStr">
        <is>
          <t>discretionary</t>
        </is>
      </c>
      <c r="H180" s="10" t="n">
        <v>2</v>
      </c>
      <c r="I180" s="10" t="inlineStr">
        <is>
          <t>Altre azioni informative e rapporti con gli utenti</t>
        </is>
      </c>
      <c r="J180" s="20" t="n"/>
      <c r="K180" s="20" t="n"/>
      <c r="L180" s="20" t="n"/>
      <c r="M180" s="20" t="n"/>
      <c r="N180" s="21">
        <f>IF($A180="","",MAX(0,MIN(1,IFERROR(VALUE($M180),0))))</f>
        <v/>
      </c>
      <c r="O180" s="21">
        <f>IF($A180="",0,IF(OR($S180&lt;&gt;1,COUNTA($J180:$M180)=0),0,IF(SUMPRODUCT(MAX(($C$5:$C$6173=$C180)*($D$5:$D$6173=$D180)*($S$5:$S$6173=1)*IFERROR($N$5:$N$6173*1,0)))&gt;0,ROUND($H180*($N180/SUMPRODUCT(MAX(($C$5:$C$6173=$C180)*($D$5:$D$6173=$D180)*($S$5:$S$6173=1)*IFERROR($N$5:$N$6173*1,0)))),4),0)))</f>
        <v/>
      </c>
      <c r="P180" s="10" t="inlineStr">
        <is>
          <t>coeff.</t>
        </is>
      </c>
      <c r="Q180" s="21">
        <f>IF($A180="","",$A180&amp;"|"&amp;$C180)</f>
        <v/>
      </c>
      <c r="R180" s="21">
        <f>IF($A180="","",$A180&amp;"|"&amp;$C180&amp;"|"&amp;$D180)</f>
        <v/>
      </c>
      <c r="S180" s="21">
        <f>IF($A180="","",IFERROR(INDEX(Offerte!$D$2:$D$200,MATCH($Q180,Offerte!$L$2:$L$200,0)),0))</f>
        <v/>
      </c>
      <c r="T180" s="21">
        <f>IF($A180="","",IFERROR(INDEX(Offerte!$G$2:$G$200,MATCH($Q180,Offerte!$L$2:$L$200,0)),"NO"))</f>
        <v/>
      </c>
    </row>
    <row r="181">
      <c r="A181" s="10">
        <f>IF(Offerte!$A7="","",Offerte!$A7)</f>
        <v/>
      </c>
      <c r="B181" s="10">
        <f>IF(Offerte!$A7="","",Offerte!$B7)</f>
        <v/>
      </c>
      <c r="C181" s="10">
        <f>IF(Offerte!$A7="","",Offerte!$C7)</f>
        <v/>
      </c>
      <c r="D181" s="10" t="inlineStr">
        <is>
          <t>F.1.1</t>
        </is>
      </c>
      <c r="E181" s="10" t="inlineStr">
        <is>
          <t>F</t>
        </is>
      </c>
      <c r="F181" s="10" t="inlineStr">
        <is>
          <t>Q</t>
        </is>
      </c>
      <c r="G181" s="10" t="inlineStr">
        <is>
          <t>lower</t>
        </is>
      </c>
      <c r="H181" s="10" t="n">
        <v>7</v>
      </c>
      <c r="I181" s="10" t="inlineStr">
        <is>
          <t>Performance ambientali del parco mezzi adibito al servizio - I_CEA</t>
        </is>
      </c>
      <c r="J181" s="20" t="n"/>
      <c r="K181" s="20" t="n"/>
      <c r="L181" s="20" t="n"/>
      <c r="M181" s="20" t="n"/>
      <c r="N181" s="21">
        <f>IF($A181="","",IFERROR(VALUE($J181),0))</f>
        <v/>
      </c>
      <c r="O181" s="21">
        <f>IF($A181="",0,IF(OR($S181&lt;&gt;1,COUNTA($J181:$M181)=0),0,IF(AND(IFERROR(AGGREGATE(15,6,$N$5:$N$6173/(($C$5:$C$6173=$C181)*($D$5:$D$6173=$D181)*($S$5:$S$6173=1)*($N$5:$N$6173&gt;0)),1),0)&gt;0,$N181&gt;0),ROUND($H181*(IFERROR(AGGREGATE(15,6,$N$5:$N$6173/(($C$5:$C$6173=$C181)*($D$5:$D$6173=$D181)*($S$5:$S$6173=1)*($N$5:$N$6173&gt;0)),1),0)/$N181),4),0)))</f>
        <v/>
      </c>
      <c r="P181" s="10" t="inlineStr">
        <is>
          <t>indice</t>
        </is>
      </c>
      <c r="Q181" s="21">
        <f>IF($A181="","",$A181&amp;"|"&amp;$C181)</f>
        <v/>
      </c>
      <c r="R181" s="21">
        <f>IF($A181="","",$A181&amp;"|"&amp;$C181&amp;"|"&amp;$D181)</f>
        <v/>
      </c>
      <c r="S181" s="21">
        <f>IF($A181="","",IFERROR(INDEX(Offerte!$D$2:$D$200,MATCH($Q181,Offerte!$L$2:$L$200,0)),0))</f>
        <v/>
      </c>
      <c r="T181" s="21">
        <f>IF($A181="","",IFERROR(INDEX(Offerte!$G$2:$G$200,MATCH($Q181,Offerte!$L$2:$L$200,0)),"NO"))</f>
        <v/>
      </c>
    </row>
    <row r="182">
      <c r="A182" s="10">
        <f>IF(Offerte!$A7="","",Offerte!$A7)</f>
        <v/>
      </c>
      <c r="B182" s="10">
        <f>IF(Offerte!$A7="","",Offerte!$B7)</f>
        <v/>
      </c>
      <c r="C182" s="10">
        <f>IF(Offerte!$A7="","",Offerte!$C7)</f>
        <v/>
      </c>
      <c r="D182" s="10" t="inlineStr">
        <is>
          <t>F.2.1</t>
        </is>
      </c>
      <c r="E182" s="10" t="inlineStr">
        <is>
          <t>F</t>
        </is>
      </c>
      <c r="F182" s="10" t="inlineStr">
        <is>
          <t>Q</t>
        </is>
      </c>
      <c r="G182" s="10" t="inlineStr">
        <is>
          <t>higher</t>
        </is>
      </c>
      <c r="H182" s="10" t="n">
        <v>2</v>
      </c>
      <c r="I182" s="10" t="inlineStr">
        <is>
          <t>Tasso di copertura del servizio con dispositivi ECO-DRIVER</t>
        </is>
      </c>
      <c r="J182" s="20" t="n"/>
      <c r="K182" s="20" t="n"/>
      <c r="L182" s="20" t="n"/>
      <c r="M182" s="20" t="n"/>
      <c r="N182" s="21">
        <f>IF($A182="","",IFERROR(VALUE($K182)/VALUE($L182),IFERROR(VALUE($J182),0)))</f>
        <v/>
      </c>
      <c r="O182" s="21">
        <f>IF($A182="",0,IF(OR($S182&lt;&gt;1,COUNTA($J182:$M182)=0),0,IF(SUMPRODUCT(MAX(($C$5:$C$6173=$C182)*($D$5:$D$6173=$D182)*($S$5:$S$6173=1)*IFERROR($N$5:$N$6173*1,0)))&gt;0,ROUND($H182*($N182/SUMPRODUCT(MAX(($C$5:$C$6173=$C182)*($D$5:$D$6173=$D182)*($S$5:$S$6173=1)*IFERROR($N$5:$N$6173*1,0)))),4),0)))</f>
        <v/>
      </c>
      <c r="P182" s="10" t="inlineStr">
        <is>
          <t>Autobus attrezzati con dispositivi ECO-DRIVER / Autobus totali in offerta, incluse scorte</t>
        </is>
      </c>
      <c r="Q182" s="21">
        <f>IF($A182="","",$A182&amp;"|"&amp;$C182)</f>
        <v/>
      </c>
      <c r="R182" s="21">
        <f>IF($A182="","",$A182&amp;"|"&amp;$C182&amp;"|"&amp;$D182)</f>
        <v/>
      </c>
      <c r="S182" s="21">
        <f>IF($A182="","",IFERROR(INDEX(Offerte!$D$2:$D$200,MATCH($Q182,Offerte!$L$2:$L$200,0)),0))</f>
        <v/>
      </c>
      <c r="T182" s="21">
        <f>IF($A182="","",IFERROR(INDEX(Offerte!$G$2:$G$200,MATCH($Q182,Offerte!$L$2:$L$200,0)),"NO"))</f>
        <v/>
      </c>
    </row>
    <row r="183">
      <c r="A183" s="10">
        <f>IF(Offerte!$A7="","",Offerte!$A7)</f>
        <v/>
      </c>
      <c r="B183" s="10">
        <f>IF(Offerte!$A7="","",Offerte!$B7)</f>
        <v/>
      </c>
      <c r="C183" s="10">
        <f>IF(Offerte!$A7="","",Offerte!$C7)</f>
        <v/>
      </c>
      <c r="D183" s="10" t="inlineStr">
        <is>
          <t>F.3.1</t>
        </is>
      </c>
      <c r="E183" s="10" t="inlineStr">
        <is>
          <t>F</t>
        </is>
      </c>
      <c r="F183" s="10" t="inlineStr">
        <is>
          <t>Q</t>
        </is>
      </c>
      <c r="G183" s="10" t="inlineStr">
        <is>
          <t>higher</t>
        </is>
      </c>
      <c r="H183" s="10" t="n">
        <v>2</v>
      </c>
      <c r="I183" s="10" t="inlineStr">
        <is>
          <t>Autoproduzione consumi elettrici per trazione</t>
        </is>
      </c>
      <c r="J183" s="20" t="n"/>
      <c r="K183" s="20" t="n"/>
      <c r="L183" s="20" t="n"/>
      <c r="M183" s="20" t="n"/>
      <c r="N183" s="21">
        <f>IF($A183="","",IFERROR(VALUE($J183),0))</f>
        <v/>
      </c>
      <c r="O183" s="21">
        <f>IF($A183="",0,IF(OR($S183&lt;&gt;1,COUNTA($J183:$M183)=0),0,IF(SUMPRODUCT(MAX(($C$5:$C$6173=$C183)*($D$5:$D$6173=$D183)*($S$5:$S$6173=1)*IFERROR($N$5:$N$6173*1,0)))&gt;0,ROUND($H183*($N183/SUMPRODUCT(MAX(($C$5:$C$6173=$C183)*($D$5:$D$6173=$D183)*($S$5:$S$6173=1)*IFERROR($N$5:$N$6173*1,0)))),4),0)))</f>
        <v/>
      </c>
      <c r="P183" s="10" t="inlineStr">
        <is>
          <t>kWh/anno</t>
        </is>
      </c>
      <c r="Q183" s="21">
        <f>IF($A183="","",$A183&amp;"|"&amp;$C183)</f>
        <v/>
      </c>
      <c r="R183" s="21">
        <f>IF($A183="","",$A183&amp;"|"&amp;$C183&amp;"|"&amp;$D183)</f>
        <v/>
      </c>
      <c r="S183" s="21">
        <f>IF($A183="","",IFERROR(INDEX(Offerte!$D$2:$D$200,MATCH($Q183,Offerte!$L$2:$L$200,0)),0))</f>
        <v/>
      </c>
      <c r="T183" s="21">
        <f>IF($A183="","",IFERROR(INDEX(Offerte!$G$2:$G$200,MATCH($Q183,Offerte!$L$2:$L$200,0)),"NO"))</f>
        <v/>
      </c>
    </row>
    <row r="184">
      <c r="A184" s="10">
        <f>IF(Offerte!$A7="","",Offerte!$A7)</f>
        <v/>
      </c>
      <c r="B184" s="10">
        <f>IF(Offerte!$A7="","",Offerte!$B7)</f>
        <v/>
      </c>
      <c r="C184" s="10">
        <f>IF(Offerte!$A7="","",Offerte!$C7)</f>
        <v/>
      </c>
      <c r="D184" s="10" t="inlineStr">
        <is>
          <t>F.4.1</t>
        </is>
      </c>
      <c r="E184" s="10" t="inlineStr">
        <is>
          <t>F</t>
        </is>
      </c>
      <c r="F184" s="10" t="inlineStr">
        <is>
          <t>Q</t>
        </is>
      </c>
      <c r="G184" s="10" t="inlineStr">
        <is>
          <t>soil</t>
        </is>
      </c>
      <c r="H184" s="10" t="n">
        <v>2</v>
      </c>
      <c r="I184" s="10" t="inlineStr">
        <is>
          <t>Indice di consumo di suolo</t>
        </is>
      </c>
      <c r="J184" s="20" t="n"/>
      <c r="K184" s="20" t="n"/>
      <c r="L184" s="20" t="n"/>
      <c r="M184" s="20" t="n"/>
      <c r="N184" s="21">
        <f>IF($A184="","",IFERROR(VALUE($J184),0))</f>
        <v/>
      </c>
      <c r="O184" s="21">
        <f>IF($A184="",0,IF(OR($S184&lt;&gt;1,COUNTA($J184:$M184)=0),0,IF($N184&lt;=0,$H184,IF(SUMPRODUCT(MAX(($C$5:$C$6173=$C184)*($D$5:$D$6173=$D184)*($S$5:$S$6173=1)*IFERROR($N$5:$N$6173*1,0)))&gt;0,ROUND($H184*((SUMPRODUCT(MAX(($C$5:$C$6173=$C184)*($D$5:$D$6173=$D184)*($S$5:$S$6173=1)*IFERROR($N$5:$N$6173*1,0)))-$N184)/SUMPRODUCT(MAX(($C$5:$C$6173=$C184)*($D$5:$D$6173=$D184)*($S$5:$S$6173=1)*IFERROR($N$5:$N$6173*1,0)))),4),0))))</f>
        <v/>
      </c>
      <c r="P184" s="10" t="inlineStr">
        <is>
          <t>m2</t>
        </is>
      </c>
      <c r="Q184" s="21">
        <f>IF($A184="","",$A184&amp;"|"&amp;$C184)</f>
        <v/>
      </c>
      <c r="R184" s="21">
        <f>IF($A184="","",$A184&amp;"|"&amp;$C184&amp;"|"&amp;$D184)</f>
        <v/>
      </c>
      <c r="S184" s="21">
        <f>IF($A184="","",IFERROR(INDEX(Offerte!$D$2:$D$200,MATCH($Q184,Offerte!$L$2:$L$200,0)),0))</f>
        <v/>
      </c>
      <c r="T184" s="21">
        <f>IF($A184="","",IFERROR(INDEX(Offerte!$G$2:$G$200,MATCH($Q184,Offerte!$L$2:$L$200,0)),"NO"))</f>
        <v/>
      </c>
    </row>
    <row r="185">
      <c r="A185" s="10">
        <f>IF(Offerte!$A7="","",Offerte!$A7)</f>
        <v/>
      </c>
      <c r="B185" s="10">
        <f>IF(Offerte!$A7="","",Offerte!$B7)</f>
        <v/>
      </c>
      <c r="C185" s="10">
        <f>IF(Offerte!$A7="","",Offerte!$C7)</f>
        <v/>
      </c>
      <c r="D185" s="10" t="inlineStr">
        <is>
          <t>F.5.1</t>
        </is>
      </c>
      <c r="E185" s="10" t="inlineStr">
        <is>
          <t>F</t>
        </is>
      </c>
      <c r="F185" s="10" t="inlineStr">
        <is>
          <t>T</t>
        </is>
      </c>
      <c r="G185" s="10" t="inlineStr">
        <is>
          <t>tabular</t>
        </is>
      </c>
      <c r="H185" s="10" t="n">
        <v>1</v>
      </c>
      <c r="I185" s="10" t="inlineStr">
        <is>
          <t>Rendicontazione di sostenibilità ambientale</t>
        </is>
      </c>
      <c r="J185" s="20" t="n"/>
      <c r="K185" s="20" t="n"/>
      <c r="L185" s="20" t="n"/>
      <c r="M185" s="20" t="n"/>
      <c r="N185" s="21">
        <f>IF($A185="","",IF(IFERROR(VALUE($M185),0)=1,1,0))</f>
        <v/>
      </c>
      <c r="O185" s="21">
        <f>IF($A185="",0,IF(OR($S185&lt;&gt;1,COUNTA($J185:$M185)=0),0,IF($N185=1,$H185,0)))</f>
        <v/>
      </c>
      <c r="P185" s="10" t="inlineStr">
        <is>
          <t>sì/no</t>
        </is>
      </c>
      <c r="Q185" s="21">
        <f>IF($A185="","",$A185&amp;"|"&amp;$C185)</f>
        <v/>
      </c>
      <c r="R185" s="21">
        <f>IF($A185="","",$A185&amp;"|"&amp;$C185&amp;"|"&amp;$D185)</f>
        <v/>
      </c>
      <c r="S185" s="21">
        <f>IF($A185="","",IFERROR(INDEX(Offerte!$D$2:$D$200,MATCH($Q185,Offerte!$L$2:$L$200,0)),0))</f>
        <v/>
      </c>
      <c r="T185" s="21">
        <f>IF($A185="","",IFERROR(INDEX(Offerte!$G$2:$G$200,MATCH($Q185,Offerte!$L$2:$L$200,0)),"NO"))</f>
        <v/>
      </c>
    </row>
    <row r="186">
      <c r="A186" s="10">
        <f>IF(Offerte!$A7="","",Offerte!$A7)</f>
        <v/>
      </c>
      <c r="B186" s="10">
        <f>IF(Offerte!$A7="","",Offerte!$B7)</f>
        <v/>
      </c>
      <c r="C186" s="10">
        <f>IF(Offerte!$A7="","",Offerte!$C7)</f>
        <v/>
      </c>
      <c r="D186" s="10" t="inlineStr">
        <is>
          <t>G.1.1</t>
        </is>
      </c>
      <c r="E186" s="10" t="inlineStr">
        <is>
          <t>G</t>
        </is>
      </c>
      <c r="F186" s="10" t="inlineStr">
        <is>
          <t>D</t>
        </is>
      </c>
      <c r="G186" s="10" t="inlineStr">
        <is>
          <t>discretionary</t>
        </is>
      </c>
      <c r="H186" s="10" t="n">
        <v>2</v>
      </c>
      <c r="I186" s="10" t="inlineStr">
        <is>
          <t>Qualità del progetto di centrale di controllo aziendale</t>
        </is>
      </c>
      <c r="J186" s="20" t="n"/>
      <c r="K186" s="20" t="n"/>
      <c r="L186" s="20" t="n"/>
      <c r="M186" s="20" t="n"/>
      <c r="N186" s="21">
        <f>IF($A186="","",MAX(0,MIN(1,IFERROR(VALUE($M186),0))))</f>
        <v/>
      </c>
      <c r="O186" s="21">
        <f>IF($A186="",0,IF(OR($S186&lt;&gt;1,COUNTA($J186:$M186)=0),0,IF(SUMPRODUCT(MAX(($C$5:$C$6173=$C186)*($D$5:$D$6173=$D186)*($S$5:$S$6173=1)*IFERROR($N$5:$N$6173*1,0)))&gt;0,ROUND($H186*($N186/SUMPRODUCT(MAX(($C$5:$C$6173=$C186)*($D$5:$D$6173=$D186)*($S$5:$S$6173=1)*IFERROR($N$5:$N$6173*1,0)))),4),0)))</f>
        <v/>
      </c>
      <c r="P186" s="10" t="inlineStr">
        <is>
          <t>coeff.</t>
        </is>
      </c>
      <c r="Q186" s="21">
        <f>IF($A186="","",$A186&amp;"|"&amp;$C186)</f>
        <v/>
      </c>
      <c r="R186" s="21">
        <f>IF($A186="","",$A186&amp;"|"&amp;$C186&amp;"|"&amp;$D186)</f>
        <v/>
      </c>
      <c r="S186" s="21">
        <f>IF($A186="","",IFERROR(INDEX(Offerte!$D$2:$D$200,MATCH($Q186,Offerte!$L$2:$L$200,0)),0))</f>
        <v/>
      </c>
      <c r="T186" s="21">
        <f>IF($A186="","",IFERROR(INDEX(Offerte!$G$2:$G$200,MATCH($Q186,Offerte!$L$2:$L$200,0)),"NO"))</f>
        <v/>
      </c>
    </row>
    <row r="187">
      <c r="A187" s="10">
        <f>IF(Offerte!$A7="","",Offerte!$A7)</f>
        <v/>
      </c>
      <c r="B187" s="10">
        <f>IF(Offerte!$A7="","",Offerte!$B7)</f>
        <v/>
      </c>
      <c r="C187" s="10">
        <f>IF(Offerte!$A7="","",Offerte!$C7)</f>
        <v/>
      </c>
      <c r="D187" s="10" t="inlineStr">
        <is>
          <t>G.2.1</t>
        </is>
      </c>
      <c r="E187" s="10" t="inlineStr">
        <is>
          <t>G</t>
        </is>
      </c>
      <c r="F187" s="10" t="inlineStr">
        <is>
          <t>T</t>
        </is>
      </c>
      <c r="G187" s="10" t="inlineStr">
        <is>
          <t>tabular</t>
        </is>
      </c>
      <c r="H187" s="10" t="n">
        <v>1</v>
      </c>
      <c r="I187" s="10" t="inlineStr">
        <is>
          <t>Certificazione ISO 45001</t>
        </is>
      </c>
      <c r="J187" s="20" t="n"/>
      <c r="K187" s="20" t="n"/>
      <c r="L187" s="20" t="n"/>
      <c r="M187" s="20" t="n"/>
      <c r="N187" s="21">
        <f>IF($A187="","",IF(IFERROR(VALUE($M187),0)=1,1,0))</f>
        <v/>
      </c>
      <c r="O187" s="21">
        <f>IF($A187="",0,IF(OR($S187&lt;&gt;1,COUNTA($J187:$M187)=0),0,IF($N187=1,$H187,0)))</f>
        <v/>
      </c>
      <c r="P187" s="10" t="inlineStr">
        <is>
          <t>sì/no</t>
        </is>
      </c>
      <c r="Q187" s="21">
        <f>IF($A187="","",$A187&amp;"|"&amp;$C187)</f>
        <v/>
      </c>
      <c r="R187" s="21">
        <f>IF($A187="","",$A187&amp;"|"&amp;$C187&amp;"|"&amp;$D187)</f>
        <v/>
      </c>
      <c r="S187" s="21">
        <f>IF($A187="","",IFERROR(INDEX(Offerte!$D$2:$D$200,MATCH($Q187,Offerte!$L$2:$L$200,0)),0))</f>
        <v/>
      </c>
      <c r="T187" s="21">
        <f>IF($A187="","",IFERROR(INDEX(Offerte!$G$2:$G$200,MATCH($Q187,Offerte!$L$2:$L$200,0)),"NO"))</f>
        <v/>
      </c>
    </row>
    <row r="188">
      <c r="A188" s="10">
        <f>IF(Offerte!$A7="","",Offerte!$A7)</f>
        <v/>
      </c>
      <c r="B188" s="10">
        <f>IF(Offerte!$A7="","",Offerte!$B7)</f>
        <v/>
      </c>
      <c r="C188" s="10">
        <f>IF(Offerte!$A7="","",Offerte!$C7)</f>
        <v/>
      </c>
      <c r="D188" s="10" t="inlineStr">
        <is>
          <t>G.3.1</t>
        </is>
      </c>
      <c r="E188" s="10" t="inlineStr">
        <is>
          <t>G</t>
        </is>
      </c>
      <c r="F188" s="10" t="inlineStr">
        <is>
          <t>T</t>
        </is>
      </c>
      <c r="G188" s="10" t="inlineStr">
        <is>
          <t>tabular</t>
        </is>
      </c>
      <c r="H188" s="10" t="n">
        <v>1</v>
      </c>
      <c r="I188" s="10" t="inlineStr">
        <is>
          <t>Certificazioni di responsabilità sociale</t>
        </is>
      </c>
      <c r="J188" s="20" t="n"/>
      <c r="K188" s="20" t="n"/>
      <c r="L188" s="20" t="n"/>
      <c r="M188" s="20" t="n"/>
      <c r="N188" s="21">
        <f>IF($A188="","",IF(IFERROR(VALUE($M188),0)=1,1,0))</f>
        <v/>
      </c>
      <c r="O188" s="21">
        <f>IF($A188="",0,IF(OR($S188&lt;&gt;1,COUNTA($J188:$M188)=0),0,IF($N188=1,$H188,0)))</f>
        <v/>
      </c>
      <c r="P188" s="10" t="inlineStr">
        <is>
          <t>sì/no</t>
        </is>
      </c>
      <c r="Q188" s="21">
        <f>IF($A188="","",$A188&amp;"|"&amp;$C188)</f>
        <v/>
      </c>
      <c r="R188" s="21">
        <f>IF($A188="","",$A188&amp;"|"&amp;$C188&amp;"|"&amp;$D188)</f>
        <v/>
      </c>
      <c r="S188" s="21">
        <f>IF($A188="","",IFERROR(INDEX(Offerte!$D$2:$D$200,MATCH($Q188,Offerte!$L$2:$L$200,0)),0))</f>
        <v/>
      </c>
      <c r="T188" s="21">
        <f>IF($A188="","",IFERROR(INDEX(Offerte!$G$2:$G$200,MATCH($Q188,Offerte!$L$2:$L$200,0)),"NO"))</f>
        <v/>
      </c>
    </row>
    <row r="189">
      <c r="A189" s="10">
        <f>IF(Offerte!$A7="","",Offerte!$A7)</f>
        <v/>
      </c>
      <c r="B189" s="10">
        <f>IF(Offerte!$A7="","",Offerte!$B7)</f>
        <v/>
      </c>
      <c r="C189" s="10">
        <f>IF(Offerte!$A7="","",Offerte!$C7)</f>
        <v/>
      </c>
      <c r="D189" s="10" t="inlineStr">
        <is>
          <t>G.4.1</t>
        </is>
      </c>
      <c r="E189" s="10" t="inlineStr">
        <is>
          <t>G</t>
        </is>
      </c>
      <c r="F189" s="10" t="inlineStr">
        <is>
          <t>D</t>
        </is>
      </c>
      <c r="G189" s="10" t="inlineStr">
        <is>
          <t>discretionary</t>
        </is>
      </c>
      <c r="H189" s="10" t="n">
        <v>2</v>
      </c>
      <c r="I189" s="10" t="inlineStr">
        <is>
          <t>Qualità del piano di formazione del personale</t>
        </is>
      </c>
      <c r="J189" s="20" t="n"/>
      <c r="K189" s="20" t="n"/>
      <c r="L189" s="20" t="n"/>
      <c r="M189" s="20" t="n"/>
      <c r="N189" s="21">
        <f>IF($A189="","",MAX(0,MIN(1,IFERROR(VALUE($M189),0))))</f>
        <v/>
      </c>
      <c r="O189" s="21">
        <f>IF($A189="",0,IF(OR($S189&lt;&gt;1,COUNTA($J189:$M189)=0),0,IF(SUMPRODUCT(MAX(($C$5:$C$6173=$C189)*($D$5:$D$6173=$D189)*($S$5:$S$6173=1)*IFERROR($N$5:$N$6173*1,0)))&gt;0,ROUND($H189*($N189/SUMPRODUCT(MAX(($C$5:$C$6173=$C189)*($D$5:$D$6173=$D189)*($S$5:$S$6173=1)*IFERROR($N$5:$N$6173*1,0)))),4),0)))</f>
        <v/>
      </c>
      <c r="P189" s="10" t="inlineStr">
        <is>
          <t>coeff.</t>
        </is>
      </c>
      <c r="Q189" s="21">
        <f>IF($A189="","",$A189&amp;"|"&amp;$C189)</f>
        <v/>
      </c>
      <c r="R189" s="21">
        <f>IF($A189="","",$A189&amp;"|"&amp;$C189&amp;"|"&amp;$D189)</f>
        <v/>
      </c>
      <c r="S189" s="21">
        <f>IF($A189="","",IFERROR(INDEX(Offerte!$D$2:$D$200,MATCH($Q189,Offerte!$L$2:$L$200,0)),0))</f>
        <v/>
      </c>
      <c r="T189" s="21">
        <f>IF($A189="","",IFERROR(INDEX(Offerte!$G$2:$G$200,MATCH($Q189,Offerte!$L$2:$L$200,0)),"NO"))</f>
        <v/>
      </c>
    </row>
    <row r="190">
      <c r="A190" s="10">
        <f>IF(Offerte!$A7="","",Offerte!$A7)</f>
        <v/>
      </c>
      <c r="B190" s="10">
        <f>IF(Offerte!$A7="","",Offerte!$B7)</f>
        <v/>
      </c>
      <c r="C190" s="10">
        <f>IF(Offerte!$A7="","",Offerte!$C7)</f>
        <v/>
      </c>
      <c r="D190" s="10" t="inlineStr">
        <is>
          <t>G.5.1</t>
        </is>
      </c>
      <c r="E190" s="10" t="inlineStr">
        <is>
          <t>G</t>
        </is>
      </c>
      <c r="F190" s="10" t="inlineStr">
        <is>
          <t>T</t>
        </is>
      </c>
      <c r="G190" s="10" t="inlineStr">
        <is>
          <t>tabular</t>
        </is>
      </c>
      <c r="H190" s="10" t="n">
        <v>1</v>
      </c>
      <c r="I190" s="10" t="inlineStr">
        <is>
          <t>Impegno al mantenimento delle garanzie del contratto di secondo livello del gestore uscente</t>
        </is>
      </c>
      <c r="J190" s="20" t="n"/>
      <c r="K190" s="20" t="n"/>
      <c r="L190" s="20" t="n"/>
      <c r="M190" s="20" t="n"/>
      <c r="N190" s="21">
        <f>IF($A190="","",IF(IFERROR(VALUE($M190),0)=1,1,0))</f>
        <v/>
      </c>
      <c r="O190" s="21">
        <f>IF($A190="",0,IF(OR($S190&lt;&gt;1,COUNTA($J190:$M190)=0),0,IF($N190=1,$H190,0)))</f>
        <v/>
      </c>
      <c r="P190" s="10" t="inlineStr">
        <is>
          <t>sì/no</t>
        </is>
      </c>
      <c r="Q190" s="21">
        <f>IF($A190="","",$A190&amp;"|"&amp;$C190)</f>
        <v/>
      </c>
      <c r="R190" s="21">
        <f>IF($A190="","",$A190&amp;"|"&amp;$C190&amp;"|"&amp;$D190)</f>
        <v/>
      </c>
      <c r="S190" s="21">
        <f>IF($A190="","",IFERROR(INDEX(Offerte!$D$2:$D$200,MATCH($Q190,Offerte!$L$2:$L$200,0)),0))</f>
        <v/>
      </c>
      <c r="T190" s="21">
        <f>IF($A190="","",IFERROR(INDEX(Offerte!$G$2:$G$200,MATCH($Q190,Offerte!$L$2:$L$200,0)),"NO"))</f>
        <v/>
      </c>
    </row>
    <row r="191">
      <c r="A191" s="10">
        <f>IF(Offerte!$A8="","",Offerte!$A8)</f>
        <v/>
      </c>
      <c r="B191" s="10">
        <f>IF(Offerte!$A8="","",Offerte!$B8)</f>
        <v/>
      </c>
      <c r="C191" s="10">
        <f>IF(Offerte!$A8="","",Offerte!$C8)</f>
        <v/>
      </c>
      <c r="D191" s="10" t="inlineStr">
        <is>
          <t>A.1.1</t>
        </is>
      </c>
      <c r="E191" s="10" t="inlineStr">
        <is>
          <t>A</t>
        </is>
      </c>
      <c r="F191" s="10" t="inlineStr">
        <is>
          <t>Q</t>
        </is>
      </c>
      <c r="G191" s="10" t="inlineStr">
        <is>
          <t>higher</t>
        </is>
      </c>
      <c r="H191" s="10" t="n">
        <v>3</v>
      </c>
      <c r="I191" s="10" t="inlineStr">
        <is>
          <t>Tasso aggiuntivo di corse controllate</t>
        </is>
      </c>
      <c r="J191" s="20" t="n"/>
      <c r="K191" s="20" t="n"/>
      <c r="L191" s="20" t="n"/>
      <c r="M191" s="20" t="n"/>
      <c r="N191" s="21">
        <f>IF($A191="","",IFERROR(VALUE($K191)/VALUE($L191)*100,IFERROR(VALUE($J191),0)))</f>
        <v/>
      </c>
      <c r="O191" s="21">
        <f>IF($A191="",0,IF(OR($S191&lt;&gt;1,COUNTA($J191:$M191)=0),0,IF(SUMPRODUCT(MAX(($C$5:$C$6173=$C191)*($D$5:$D$6173=$D191)*($S$5:$S$6173=1)*IFERROR($N$5:$N$6173*1,0)))&gt;0,ROUND($H191*($N191/SUMPRODUCT(MAX(($C$5:$C$6173=$C191)*($D$5:$D$6173=$D191)*($S$5:$S$6173=1)*IFERROR($N$5:$N$6173*1,0)))),4),0)))</f>
        <v/>
      </c>
      <c r="P191" s="10" t="inlineStr">
        <is>
          <t>Corse controllate annue / Corse programmate annue</t>
        </is>
      </c>
      <c r="Q191" s="21">
        <f>IF($A191="","",$A191&amp;"|"&amp;$C191)</f>
        <v/>
      </c>
      <c r="R191" s="21">
        <f>IF($A191="","",$A191&amp;"|"&amp;$C191&amp;"|"&amp;$D191)</f>
        <v/>
      </c>
      <c r="S191" s="21">
        <f>IF($A191="","",IFERROR(INDEX(Offerte!$D$2:$D$200,MATCH($Q191,Offerte!$L$2:$L$200,0)),0))</f>
        <v/>
      </c>
      <c r="T191" s="21">
        <f>IF($A191="","",IFERROR(INDEX(Offerte!$G$2:$G$200,MATCH($Q191,Offerte!$L$2:$L$200,0)),"NO"))</f>
        <v/>
      </c>
    </row>
    <row r="192">
      <c r="A192" s="10">
        <f>IF(Offerte!$A8="","",Offerte!$A8)</f>
        <v/>
      </c>
      <c r="B192" s="10">
        <f>IF(Offerte!$A8="","",Offerte!$B8)</f>
        <v/>
      </c>
      <c r="C192" s="10">
        <f>IF(Offerte!$A8="","",Offerte!$C8)</f>
        <v/>
      </c>
      <c r="D192" s="10" t="inlineStr">
        <is>
          <t>A.1.2</t>
        </is>
      </c>
      <c r="E192" s="10" t="inlineStr">
        <is>
          <t>A</t>
        </is>
      </c>
      <c r="F192" s="10" t="inlineStr">
        <is>
          <t>Q</t>
        </is>
      </c>
      <c r="G192" s="10" t="inlineStr">
        <is>
          <t>higher</t>
        </is>
      </c>
      <c r="H192" s="10" t="n">
        <v>4</v>
      </c>
      <c r="I192" s="10" t="inlineStr">
        <is>
          <t>Numero aggiuntivo di passeggeri controllati</t>
        </is>
      </c>
      <c r="J192" s="20" t="n"/>
      <c r="K192" s="20" t="n"/>
      <c r="L192" s="20" t="n"/>
      <c r="M192" s="20" t="n"/>
      <c r="N192" s="21">
        <f>IF($A192="","",IFERROR(VALUE($J192),0))</f>
        <v/>
      </c>
      <c r="O192" s="21">
        <f>IF($A192="",0,IF(OR($S192&lt;&gt;1,COUNTA($J192:$M192)=0),0,IF(SUMPRODUCT(MAX(($C$5:$C$6173=$C192)*($D$5:$D$6173=$D192)*($S$5:$S$6173=1)*IFERROR($N$5:$N$6173*1,0)))&gt;0,ROUND($H192*($N192/SUMPRODUCT(MAX(($C$5:$C$6173=$C192)*($D$5:$D$6173=$D192)*($S$5:$S$6173=1)*IFERROR($N$5:$N$6173*1,0)))),4),0)))</f>
        <v/>
      </c>
      <c r="P192" s="10" t="inlineStr">
        <is>
          <t>passeggeri/anno</t>
        </is>
      </c>
      <c r="Q192" s="21">
        <f>IF($A192="","",$A192&amp;"|"&amp;$C192)</f>
        <v/>
      </c>
      <c r="R192" s="21">
        <f>IF($A192="","",$A192&amp;"|"&amp;$C192&amp;"|"&amp;$D192)</f>
        <v/>
      </c>
      <c r="S192" s="21">
        <f>IF($A192="","",IFERROR(INDEX(Offerte!$D$2:$D$200,MATCH($Q192,Offerte!$L$2:$L$200,0)),0))</f>
        <v/>
      </c>
      <c r="T192" s="21">
        <f>IF($A192="","",IFERROR(INDEX(Offerte!$G$2:$G$200,MATCH($Q192,Offerte!$L$2:$L$200,0)),"NO"))</f>
        <v/>
      </c>
    </row>
    <row r="193">
      <c r="A193" s="10">
        <f>IF(Offerte!$A8="","",Offerte!$A8)</f>
        <v/>
      </c>
      <c r="B193" s="10">
        <f>IF(Offerte!$A8="","",Offerte!$B8)</f>
        <v/>
      </c>
      <c r="C193" s="10">
        <f>IF(Offerte!$A8="","",Offerte!$C8)</f>
        <v/>
      </c>
      <c r="D193" s="10" t="inlineStr">
        <is>
          <t>B.1.1</t>
        </is>
      </c>
      <c r="E193" s="10" t="inlineStr">
        <is>
          <t>B</t>
        </is>
      </c>
      <c r="F193" s="10" t="inlineStr">
        <is>
          <t>Q</t>
        </is>
      </c>
      <c r="G193" s="10" t="inlineStr">
        <is>
          <t>higher</t>
        </is>
      </c>
      <c r="H193" s="10" t="n">
        <v>3</v>
      </c>
      <c r="I193" s="10" t="inlineStr">
        <is>
          <t>Incremento dei posti offerti nelle fasce di punta</t>
        </is>
      </c>
      <c r="J193" s="20" t="n"/>
      <c r="K193" s="20" t="n"/>
      <c r="L193" s="20" t="n"/>
      <c r="M193" s="20" t="n"/>
      <c r="N193" s="21">
        <f>IF($A193="","",IFERROR(VALUE($J193),0))</f>
        <v/>
      </c>
      <c r="O193" s="21">
        <f>IF($A193="",0,IF(OR($S193&lt;&gt;1,COUNTA($J193:$M193)=0),0,IF(SUMPRODUCT(MAX(($C$5:$C$6173=$C193)*($D$5:$D$6173=$D193)*($S$5:$S$6173=1)*IFERROR($N$5:$N$6173*1,0)))&gt;0,ROUND($H193*($N193/SUMPRODUCT(MAX(($C$5:$C$6173=$C193)*($D$5:$D$6173=$D193)*($S$5:$S$6173=1)*IFERROR($N$5:$N$6173*1,0)))),4),0)))</f>
        <v/>
      </c>
      <c r="P193" s="10" t="inlineStr">
        <is>
          <t>posti*km</t>
        </is>
      </c>
      <c r="Q193" s="21">
        <f>IF($A193="","",$A193&amp;"|"&amp;$C193)</f>
        <v/>
      </c>
      <c r="R193" s="21">
        <f>IF($A193="","",$A193&amp;"|"&amp;$C193&amp;"|"&amp;$D193)</f>
        <v/>
      </c>
      <c r="S193" s="21">
        <f>IF($A193="","",IFERROR(INDEX(Offerte!$D$2:$D$200,MATCH($Q193,Offerte!$L$2:$L$200,0)),0))</f>
        <v/>
      </c>
      <c r="T193" s="21">
        <f>IF($A193="","",IFERROR(INDEX(Offerte!$G$2:$G$200,MATCH($Q193,Offerte!$L$2:$L$200,0)),"NO"))</f>
        <v/>
      </c>
    </row>
    <row r="194">
      <c r="A194" s="10">
        <f>IF(Offerte!$A8="","",Offerte!$A8)</f>
        <v/>
      </c>
      <c r="B194" s="10">
        <f>IF(Offerte!$A8="","",Offerte!$B8)</f>
        <v/>
      </c>
      <c r="C194" s="10">
        <f>IF(Offerte!$A8="","",Offerte!$C8)</f>
        <v/>
      </c>
      <c r="D194" s="10" t="inlineStr">
        <is>
          <t>B.2.1</t>
        </is>
      </c>
      <c r="E194" s="10" t="inlineStr">
        <is>
          <t>B</t>
        </is>
      </c>
      <c r="F194" s="10" t="inlineStr">
        <is>
          <t>Q</t>
        </is>
      </c>
      <c r="G194" s="10" t="inlineStr">
        <is>
          <t>higher</t>
        </is>
      </c>
      <c r="H194" s="10" t="n">
        <v>4</v>
      </c>
      <c r="I194" s="10" t="inlineStr">
        <is>
          <t>Corse aggiuntive nell'arco giornaliero base</t>
        </is>
      </c>
      <c r="J194" s="20" t="n"/>
      <c r="K194" s="20" t="n"/>
      <c r="L194" s="20" t="n"/>
      <c r="M194" s="20" t="n"/>
      <c r="N194" s="21">
        <f>IF($A194="","",IFERROR(VALUE($J194),0))</f>
        <v/>
      </c>
      <c r="O194" s="21">
        <f>IF($A194="",0,IF(OR($S194&lt;&gt;1,COUNTA($J194:$M194)=0),0,IF(SUMPRODUCT(MAX(($C$5:$C$6173=$C194)*($D$5:$D$6173=$D194)*($S$5:$S$6173=1)*IFERROR($N$5:$N$6173*1,0)))&gt;0,ROUND($H194*($N194/SUMPRODUCT(MAX(($C$5:$C$6173=$C194)*($D$5:$D$6173=$D194)*($S$5:$S$6173=1)*IFERROR($N$5:$N$6173*1,0)))),4),0)))</f>
        <v/>
      </c>
      <c r="P194" s="10" t="inlineStr">
        <is>
          <t>corse</t>
        </is>
      </c>
      <c r="Q194" s="21">
        <f>IF($A194="","",$A194&amp;"|"&amp;$C194)</f>
        <v/>
      </c>
      <c r="R194" s="21">
        <f>IF($A194="","",$A194&amp;"|"&amp;$C194&amp;"|"&amp;$D194)</f>
        <v/>
      </c>
      <c r="S194" s="21">
        <f>IF($A194="","",IFERROR(INDEX(Offerte!$D$2:$D$200,MATCH($Q194,Offerte!$L$2:$L$200,0)),0))</f>
        <v/>
      </c>
      <c r="T194" s="21">
        <f>IF($A194="","",IFERROR(INDEX(Offerte!$G$2:$G$200,MATCH($Q194,Offerte!$L$2:$L$200,0)),"NO"))</f>
        <v/>
      </c>
    </row>
    <row r="195">
      <c r="A195" s="10">
        <f>IF(Offerte!$A8="","",Offerte!$A8)</f>
        <v/>
      </c>
      <c r="B195" s="10">
        <f>IF(Offerte!$A8="","",Offerte!$B8)</f>
        <v/>
      </c>
      <c r="C195" s="10">
        <f>IF(Offerte!$A8="","",Offerte!$C8)</f>
        <v/>
      </c>
      <c r="D195" s="10" t="inlineStr">
        <is>
          <t>B.3.1</t>
        </is>
      </c>
      <c r="E195" s="10" t="inlineStr">
        <is>
          <t>B</t>
        </is>
      </c>
      <c r="F195" s="10" t="inlineStr">
        <is>
          <t>Q</t>
        </is>
      </c>
      <c r="G195" s="10" t="inlineStr">
        <is>
          <t>higher</t>
        </is>
      </c>
      <c r="H195" s="10" t="n">
        <v>2</v>
      </c>
      <c r="I195" s="10" t="inlineStr">
        <is>
          <t>Numero di corse aggiuntive per allungamento dell'arco di servizio giornaliero nelle fasce serali</t>
        </is>
      </c>
      <c r="J195" s="20" t="n"/>
      <c r="K195" s="20" t="n"/>
      <c r="L195" s="20" t="n"/>
      <c r="M195" s="20" t="n"/>
      <c r="N195" s="21">
        <f>IF($A195="","",IFERROR(VALUE($J195),0))</f>
        <v/>
      </c>
      <c r="O195" s="21">
        <f>IF($A195="",0,IF(OR($S195&lt;&gt;1,COUNTA($J195:$M195)=0),0,IF(SUMPRODUCT(MAX(($C$5:$C$6173=$C195)*($D$5:$D$6173=$D195)*($S$5:$S$6173=1)*IFERROR($N$5:$N$6173*1,0)))&gt;0,ROUND($H195*($N195/SUMPRODUCT(MAX(($C$5:$C$6173=$C195)*($D$5:$D$6173=$D195)*($S$5:$S$6173=1)*IFERROR($N$5:$N$6173*1,0)))),4),0)))</f>
        <v/>
      </c>
      <c r="P195" s="10" t="inlineStr">
        <is>
          <t>corse</t>
        </is>
      </c>
      <c r="Q195" s="21">
        <f>IF($A195="","",$A195&amp;"|"&amp;$C195)</f>
        <v/>
      </c>
      <c r="R195" s="21">
        <f>IF($A195="","",$A195&amp;"|"&amp;$C195&amp;"|"&amp;$D195)</f>
        <v/>
      </c>
      <c r="S195" s="21">
        <f>IF($A195="","",IFERROR(INDEX(Offerte!$D$2:$D$200,MATCH($Q195,Offerte!$L$2:$L$200,0)),0))</f>
        <v/>
      </c>
      <c r="T195" s="21">
        <f>IF($A195="","",IFERROR(INDEX(Offerte!$G$2:$G$200,MATCH($Q195,Offerte!$L$2:$L$200,0)),"NO"))</f>
        <v/>
      </c>
    </row>
    <row r="196">
      <c r="A196" s="10">
        <f>IF(Offerte!$A8="","",Offerte!$A8)</f>
        <v/>
      </c>
      <c r="B196" s="10">
        <f>IF(Offerte!$A8="","",Offerte!$B8)</f>
        <v/>
      </c>
      <c r="C196" s="10">
        <f>IF(Offerte!$A8="","",Offerte!$C8)</f>
        <v/>
      </c>
      <c r="D196" s="10" t="inlineStr">
        <is>
          <t>B.4.1</t>
        </is>
      </c>
      <c r="E196" s="10" t="inlineStr">
        <is>
          <t>B</t>
        </is>
      </c>
      <c r="F196" s="10" t="inlineStr">
        <is>
          <t>Q</t>
        </is>
      </c>
      <c r="G196" s="10" t="inlineStr">
        <is>
          <t>higher</t>
        </is>
      </c>
      <c r="H196" s="10" t="n">
        <v>3</v>
      </c>
      <c r="I196" s="10" t="inlineStr">
        <is>
          <t>Percorrenze aggiuntive offerte nel Programma d'esercizio delle prime due fasi attuative</t>
        </is>
      </c>
      <c r="J196" s="20" t="n"/>
      <c r="K196" s="20" t="n"/>
      <c r="L196" s="20" t="n"/>
      <c r="M196" s="20" t="n"/>
      <c r="N196" s="21">
        <f>IF($A196="","",IFERROR(VALUE($J196),0))</f>
        <v/>
      </c>
      <c r="O196" s="21">
        <f>IF($A196="",0,IF(OR($S196&lt;&gt;1,COUNTA($J196:$M196)=0),0,IF(SUMPRODUCT(MAX(($C$5:$C$6173=$C196)*($D$5:$D$6173=$D196)*($S$5:$S$6173=1)*IFERROR($N$5:$N$6173*1,0)))&gt;0,ROUND($H196*($N196/SUMPRODUCT(MAX(($C$5:$C$6173=$C196)*($D$5:$D$6173=$D196)*($S$5:$S$6173=1)*IFERROR($N$5:$N$6173*1,0)))),4),0)))</f>
        <v/>
      </c>
      <c r="P196" s="10" t="inlineStr">
        <is>
          <t>vett*km</t>
        </is>
      </c>
      <c r="Q196" s="21">
        <f>IF($A196="","",$A196&amp;"|"&amp;$C196)</f>
        <v/>
      </c>
      <c r="R196" s="21">
        <f>IF($A196="","",$A196&amp;"|"&amp;$C196&amp;"|"&amp;$D196)</f>
        <v/>
      </c>
      <c r="S196" s="21">
        <f>IF($A196="","",IFERROR(INDEX(Offerte!$D$2:$D$200,MATCH($Q196,Offerte!$L$2:$L$200,0)),0))</f>
        <v/>
      </c>
      <c r="T196" s="21">
        <f>IF($A196="","",IFERROR(INDEX(Offerte!$G$2:$G$200,MATCH($Q196,Offerte!$L$2:$L$200,0)),"NO"))</f>
        <v/>
      </c>
    </row>
    <row r="197">
      <c r="A197" s="10">
        <f>IF(Offerte!$A8="","",Offerte!$A8)</f>
        <v/>
      </c>
      <c r="B197" s="10">
        <f>IF(Offerte!$A8="","",Offerte!$B8)</f>
        <v/>
      </c>
      <c r="C197" s="10">
        <f>IF(Offerte!$A8="","",Offerte!$C8)</f>
        <v/>
      </c>
      <c r="D197" s="10" t="inlineStr">
        <is>
          <t>B.5.1</t>
        </is>
      </c>
      <c r="E197" s="10" t="inlineStr">
        <is>
          <t>B</t>
        </is>
      </c>
      <c r="F197" s="10" t="inlineStr">
        <is>
          <t>D</t>
        </is>
      </c>
      <c r="G197" s="10" t="inlineStr">
        <is>
          <t>discretionary</t>
        </is>
      </c>
      <c r="H197" s="10" t="n">
        <v>2</v>
      </c>
      <c r="I197" s="10" t="inlineStr">
        <is>
          <t>Efficacia del progetto di servizi complementari DRT</t>
        </is>
      </c>
      <c r="J197" s="20" t="n"/>
      <c r="K197" s="20" t="n"/>
      <c r="L197" s="20" t="n"/>
      <c r="M197" s="20" t="n"/>
      <c r="N197" s="21">
        <f>IF($A197="","",MAX(0,MIN(1,IFERROR(VALUE($M197),0))))</f>
        <v/>
      </c>
      <c r="O197" s="21">
        <f>IF($A197="",0,IF(OR($S197&lt;&gt;1,COUNTA($J197:$M197)=0),0,IF(SUMPRODUCT(MAX(($C$5:$C$6173=$C197)*($D$5:$D$6173=$D197)*($S$5:$S$6173=1)*IFERROR($N$5:$N$6173*1,0)))&gt;0,ROUND($H197*($N197/SUMPRODUCT(MAX(($C$5:$C$6173=$C197)*($D$5:$D$6173=$D197)*($S$5:$S$6173=1)*IFERROR($N$5:$N$6173*1,0)))),4),0)))</f>
        <v/>
      </c>
      <c r="P197" s="10" t="inlineStr">
        <is>
          <t>coeff.</t>
        </is>
      </c>
      <c r="Q197" s="21">
        <f>IF($A197="","",$A197&amp;"|"&amp;$C197)</f>
        <v/>
      </c>
      <c r="R197" s="21">
        <f>IF($A197="","",$A197&amp;"|"&amp;$C197&amp;"|"&amp;$D197)</f>
        <v/>
      </c>
      <c r="S197" s="21">
        <f>IF($A197="","",IFERROR(INDEX(Offerte!$D$2:$D$200,MATCH($Q197,Offerte!$L$2:$L$200,0)),0))</f>
        <v/>
      </c>
      <c r="T197" s="21">
        <f>IF($A197="","",IFERROR(INDEX(Offerte!$G$2:$G$200,MATCH($Q197,Offerte!$L$2:$L$200,0)),"NO"))</f>
        <v/>
      </c>
    </row>
    <row r="198">
      <c r="A198" s="10">
        <f>IF(Offerte!$A8="","",Offerte!$A8)</f>
        <v/>
      </c>
      <c r="B198" s="10">
        <f>IF(Offerte!$A8="","",Offerte!$B8)</f>
        <v/>
      </c>
      <c r="C198" s="10">
        <f>IF(Offerte!$A8="","",Offerte!$C8)</f>
        <v/>
      </c>
      <c r="D198" s="10" t="inlineStr">
        <is>
          <t>C.1.1</t>
        </is>
      </c>
      <c r="E198" s="10" t="inlineStr">
        <is>
          <t>C</t>
        </is>
      </c>
      <c r="F198" s="10" t="inlineStr">
        <is>
          <t>Q</t>
        </is>
      </c>
      <c r="G198" s="10" t="inlineStr">
        <is>
          <t>higher</t>
        </is>
      </c>
      <c r="H198" s="10" t="n">
        <v>2</v>
      </c>
      <c r="I198" s="10" t="inlineStr">
        <is>
          <t>Tasso di copertura del servizio con telecamere BSD</t>
        </is>
      </c>
      <c r="J198" s="20" t="n"/>
      <c r="K198" s="20" t="n"/>
      <c r="L198" s="20" t="n"/>
      <c r="M198" s="20" t="n"/>
      <c r="N198" s="21">
        <f>IF($A198="","",IFERROR(VALUE($K198)/VALUE($L198),IFERROR(VALUE($J198),0)))</f>
        <v/>
      </c>
      <c r="O198" s="21">
        <f>IF($A198="",0,IF(OR($S198&lt;&gt;1,COUNTA($J198:$M198)=0),0,IF(SUMPRODUCT(MAX(($C$5:$C$6173=$C198)*($D$5:$D$6173=$D198)*($S$5:$S$6173=1)*IFERROR($N$5:$N$6173*1,0)))&gt;0,ROUND($H198*($N198/SUMPRODUCT(MAX(($C$5:$C$6173=$C198)*($D$5:$D$6173=$D198)*($S$5:$S$6173=1)*IFERROR($N$5:$N$6173*1,0)))),4),0)))</f>
        <v/>
      </c>
      <c r="P198" s="10" t="inlineStr">
        <is>
          <t>Autobus attrezzati con telecamere BSD / Autobus totali in offerta, incluse scorte</t>
        </is>
      </c>
      <c r="Q198" s="21">
        <f>IF($A198="","",$A198&amp;"|"&amp;$C198)</f>
        <v/>
      </c>
      <c r="R198" s="21">
        <f>IF($A198="","",$A198&amp;"|"&amp;$C198&amp;"|"&amp;$D198)</f>
        <v/>
      </c>
      <c r="S198" s="21">
        <f>IF($A198="","",IFERROR(INDEX(Offerte!$D$2:$D$200,MATCH($Q198,Offerte!$L$2:$L$200,0)),0))</f>
        <v/>
      </c>
      <c r="T198" s="21">
        <f>IF($A198="","",IFERROR(INDEX(Offerte!$G$2:$G$200,MATCH($Q198,Offerte!$L$2:$L$200,0)),"NO"))</f>
        <v/>
      </c>
    </row>
    <row r="199">
      <c r="A199" s="10">
        <f>IF(Offerte!$A8="","",Offerte!$A8)</f>
        <v/>
      </c>
      <c r="B199" s="10">
        <f>IF(Offerte!$A8="","",Offerte!$B8)</f>
        <v/>
      </c>
      <c r="C199" s="10">
        <f>IF(Offerte!$A8="","",Offerte!$C8)</f>
        <v/>
      </c>
      <c r="D199" s="10" t="inlineStr">
        <is>
          <t>C.1.2</t>
        </is>
      </c>
      <c r="E199" s="10" t="inlineStr">
        <is>
          <t>C</t>
        </is>
      </c>
      <c r="F199" s="10" t="inlineStr">
        <is>
          <t>Q</t>
        </is>
      </c>
      <c r="G199" s="10" t="inlineStr">
        <is>
          <t>higher</t>
        </is>
      </c>
      <c r="H199" s="10" t="n">
        <v>2</v>
      </c>
      <c r="I199" s="10" t="inlineStr">
        <is>
          <t>Tasso di copertura del servizio con telecamere ADAS</t>
        </is>
      </c>
      <c r="J199" s="20" t="n"/>
      <c r="K199" s="20" t="n"/>
      <c r="L199" s="20" t="n"/>
      <c r="M199" s="20" t="n"/>
      <c r="N199" s="21">
        <f>IF($A199="","",IFERROR(VALUE($K199)/VALUE($L199),IFERROR(VALUE($J199),0)))</f>
        <v/>
      </c>
      <c r="O199" s="21">
        <f>IF($A199="",0,IF(OR($S199&lt;&gt;1,COUNTA($J199:$M199)=0),0,IF(SUMPRODUCT(MAX(($C$5:$C$6173=$C199)*($D$5:$D$6173=$D199)*($S$5:$S$6173=1)*IFERROR($N$5:$N$6173*1,0)))&gt;0,ROUND($H199*($N199/SUMPRODUCT(MAX(($C$5:$C$6173=$C199)*($D$5:$D$6173=$D199)*($S$5:$S$6173=1)*IFERROR($N$5:$N$6173*1,0)))),4),0)))</f>
        <v/>
      </c>
      <c r="P199" s="10" t="inlineStr">
        <is>
          <t>Autobus attrezzati con telecamere ADAS / Autobus totali in offerta, incluse scorte</t>
        </is>
      </c>
      <c r="Q199" s="21">
        <f>IF($A199="","",$A199&amp;"|"&amp;$C199)</f>
        <v/>
      </c>
      <c r="R199" s="21">
        <f>IF($A199="","",$A199&amp;"|"&amp;$C199&amp;"|"&amp;$D199)</f>
        <v/>
      </c>
      <c r="S199" s="21">
        <f>IF($A199="","",IFERROR(INDEX(Offerte!$D$2:$D$200,MATCH($Q199,Offerte!$L$2:$L$200,0)),0))</f>
        <v/>
      </c>
      <c r="T199" s="21">
        <f>IF($A199="","",IFERROR(INDEX(Offerte!$G$2:$G$200,MATCH($Q199,Offerte!$L$2:$L$200,0)),"NO"))</f>
        <v/>
      </c>
    </row>
    <row r="200">
      <c r="A200" s="10">
        <f>IF(Offerte!$A8="","",Offerte!$A8)</f>
        <v/>
      </c>
      <c r="B200" s="10">
        <f>IF(Offerte!$A8="","",Offerte!$B8)</f>
        <v/>
      </c>
      <c r="C200" s="10">
        <f>IF(Offerte!$A8="","",Offerte!$C8)</f>
        <v/>
      </c>
      <c r="D200" s="10" t="inlineStr">
        <is>
          <t>C.2.1</t>
        </is>
      </c>
      <c r="E200" s="10" t="inlineStr">
        <is>
          <t>C</t>
        </is>
      </c>
      <c r="F200" s="10" t="inlineStr">
        <is>
          <t>Q</t>
        </is>
      </c>
      <c r="G200" s="10" t="inlineStr">
        <is>
          <t>higher</t>
        </is>
      </c>
      <c r="H200" s="10" t="n">
        <v>3</v>
      </c>
      <c r="I200" s="10" t="inlineStr">
        <is>
          <t>Tasso di copertura del servizio con telecamere di bordo di videosorveglianza</t>
        </is>
      </c>
      <c r="J200" s="20" t="n"/>
      <c r="K200" s="20" t="n"/>
      <c r="L200" s="20" t="n"/>
      <c r="M200" s="20" t="n"/>
      <c r="N200" s="21">
        <f>IF($A200="","",IFERROR(VALUE($K200)/VALUE($L200),IFERROR(VALUE($J200),0)))</f>
        <v/>
      </c>
      <c r="O200" s="21">
        <f>IF($A200="",0,IF(OR($S200&lt;&gt;1,COUNTA($J200:$M200)=0),0,IF(SUMPRODUCT(MAX(($C$5:$C$6173=$C200)*($D$5:$D$6173=$D200)*($S$5:$S$6173=1)*IFERROR($N$5:$N$6173*1,0)))&gt;0,ROUND($H200*($N200/SUMPRODUCT(MAX(($C$5:$C$6173=$C200)*($D$5:$D$6173=$D200)*($S$5:$S$6173=1)*IFERROR($N$5:$N$6173*1,0)))),4),0)))</f>
        <v/>
      </c>
      <c r="P200" s="10" t="inlineStr">
        <is>
          <t>Autobus attrezzati con videosorveglianza / Autobus totali in offerta, incluse scorte</t>
        </is>
      </c>
      <c r="Q200" s="21">
        <f>IF($A200="","",$A200&amp;"|"&amp;$C200)</f>
        <v/>
      </c>
      <c r="R200" s="21">
        <f>IF($A200="","",$A200&amp;"|"&amp;$C200&amp;"|"&amp;$D200)</f>
        <v/>
      </c>
      <c r="S200" s="21">
        <f>IF($A200="","",IFERROR(INDEX(Offerte!$D$2:$D$200,MATCH($Q200,Offerte!$L$2:$L$200,0)),0))</f>
        <v/>
      </c>
      <c r="T200" s="21">
        <f>IF($A200="","",IFERROR(INDEX(Offerte!$G$2:$G$200,MATCH($Q200,Offerte!$L$2:$L$200,0)),"NO"))</f>
        <v/>
      </c>
    </row>
    <row r="201">
      <c r="A201" s="10">
        <f>IF(Offerte!$A8="","",Offerte!$A8)</f>
        <v/>
      </c>
      <c r="B201" s="10">
        <f>IF(Offerte!$A8="","",Offerte!$B8)</f>
        <v/>
      </c>
      <c r="C201" s="10">
        <f>IF(Offerte!$A8="","",Offerte!$C8)</f>
        <v/>
      </c>
      <c r="D201" s="10" t="inlineStr">
        <is>
          <t>C.2.2</t>
        </is>
      </c>
      <c r="E201" s="10" t="inlineStr">
        <is>
          <t>C</t>
        </is>
      </c>
      <c r="F201" s="10" t="inlineStr">
        <is>
          <t>T</t>
        </is>
      </c>
      <c r="G201" s="10" t="inlineStr">
        <is>
          <t>tabular</t>
        </is>
      </c>
      <c r="H201" s="10" t="n">
        <v>1</v>
      </c>
      <c r="I201" s="10" t="inlineStr">
        <is>
          <t>Software video/audio analisi per situazioni di pericolo</t>
        </is>
      </c>
      <c r="J201" s="20" t="n"/>
      <c r="K201" s="20" t="n"/>
      <c r="L201" s="20" t="n"/>
      <c r="M201" s="20" t="n"/>
      <c r="N201" s="21">
        <f>IF($A201="","",IF(IFERROR(VALUE($M201),0)=1,1,0))</f>
        <v/>
      </c>
      <c r="O201" s="21">
        <f>IF($A201="",0,IF(OR($S201&lt;&gt;1,COUNTA($J201:$M201)=0),0,IF($N201=1,$H201,0)))</f>
        <v/>
      </c>
      <c r="P201" s="10" t="inlineStr">
        <is>
          <t>sì/no</t>
        </is>
      </c>
      <c r="Q201" s="21">
        <f>IF($A201="","",$A201&amp;"|"&amp;$C201)</f>
        <v/>
      </c>
      <c r="R201" s="21">
        <f>IF($A201="","",$A201&amp;"|"&amp;$C201&amp;"|"&amp;$D201)</f>
        <v/>
      </c>
      <c r="S201" s="21">
        <f>IF($A201="","",IFERROR(INDEX(Offerte!$D$2:$D$200,MATCH($Q201,Offerte!$L$2:$L$200,0)),0))</f>
        <v/>
      </c>
      <c r="T201" s="21">
        <f>IF($A201="","",IFERROR(INDEX(Offerte!$G$2:$G$200,MATCH($Q201,Offerte!$L$2:$L$200,0)),"NO"))</f>
        <v/>
      </c>
    </row>
    <row r="202">
      <c r="A202" s="10">
        <f>IF(Offerte!$A8="","",Offerte!$A8)</f>
        <v/>
      </c>
      <c r="B202" s="10">
        <f>IF(Offerte!$A8="","",Offerte!$B8)</f>
        <v/>
      </c>
      <c r="C202" s="10">
        <f>IF(Offerte!$A8="","",Offerte!$C8)</f>
        <v/>
      </c>
      <c r="D202" s="10" t="inlineStr">
        <is>
          <t>C.2.3</t>
        </is>
      </c>
      <c r="E202" s="10" t="inlineStr">
        <is>
          <t>C</t>
        </is>
      </c>
      <c r="F202" s="10" t="inlineStr">
        <is>
          <t>T</t>
        </is>
      </c>
      <c r="G202" s="10" t="inlineStr">
        <is>
          <t>tabular</t>
        </is>
      </c>
      <c r="H202" s="10" t="n">
        <v>1</v>
      </c>
      <c r="I202" s="10" t="inlineStr">
        <is>
          <t>Collegamento con centrale qualificata di pronto intervento</t>
        </is>
      </c>
      <c r="J202" s="20" t="n"/>
      <c r="K202" s="20" t="n"/>
      <c r="L202" s="20" t="n"/>
      <c r="M202" s="20" t="n"/>
      <c r="N202" s="21">
        <f>IF($A202="","",IF(IFERROR(VALUE($M202),0)=1,1,0))</f>
        <v/>
      </c>
      <c r="O202" s="21">
        <f>IF($A202="",0,IF(OR($S202&lt;&gt;1,COUNTA($J202:$M202)=0),0,IF($N202=1,$H202,0)))</f>
        <v/>
      </c>
      <c r="P202" s="10" t="inlineStr">
        <is>
          <t>sì/no</t>
        </is>
      </c>
      <c r="Q202" s="21">
        <f>IF($A202="","",$A202&amp;"|"&amp;$C202)</f>
        <v/>
      </c>
      <c r="R202" s="21">
        <f>IF($A202="","",$A202&amp;"|"&amp;$C202&amp;"|"&amp;$D202)</f>
        <v/>
      </c>
      <c r="S202" s="21">
        <f>IF($A202="","",IFERROR(INDEX(Offerte!$D$2:$D$200,MATCH($Q202,Offerte!$L$2:$L$200,0)),0))</f>
        <v/>
      </c>
      <c r="T202" s="21">
        <f>IF($A202="","",IFERROR(INDEX(Offerte!$G$2:$G$200,MATCH($Q202,Offerte!$L$2:$L$200,0)),"NO"))</f>
        <v/>
      </c>
    </row>
    <row r="203">
      <c r="A203" s="10">
        <f>IF(Offerte!$A8="","",Offerte!$A8)</f>
        <v/>
      </c>
      <c r="B203" s="10">
        <f>IF(Offerte!$A8="","",Offerte!$B8)</f>
        <v/>
      </c>
      <c r="C203" s="10">
        <f>IF(Offerte!$A8="","",Offerte!$C8)</f>
        <v/>
      </c>
      <c r="D203" s="10" t="inlineStr">
        <is>
          <t>C.2.4</t>
        </is>
      </c>
      <c r="E203" s="10" t="inlineStr">
        <is>
          <t>C</t>
        </is>
      </c>
      <c r="F203" s="10" t="inlineStr">
        <is>
          <t>Q</t>
        </is>
      </c>
      <c r="G203" s="10" t="inlineStr">
        <is>
          <t>higher</t>
        </is>
      </c>
      <c r="H203" s="10" t="n">
        <v>1</v>
      </c>
      <c r="I203" s="10" t="inlineStr">
        <is>
          <t>Tasso di copertura del servizio con dispositivi per la chiamata di emergenza del conducente</t>
        </is>
      </c>
      <c r="J203" s="20" t="n"/>
      <c r="K203" s="20" t="n"/>
      <c r="L203" s="20" t="n"/>
      <c r="M203" s="20" t="n"/>
      <c r="N203" s="21">
        <f>IF($A203="","",IFERROR(VALUE($K203)/VALUE($L203),IFERROR(VALUE($J203),0)))</f>
        <v/>
      </c>
      <c r="O203" s="21">
        <f>IF($A203="",0,IF(OR($S203&lt;&gt;1,COUNTA($J203:$M203)=0),0,IF(SUMPRODUCT(MAX(($C$5:$C$6173=$C203)*($D$5:$D$6173=$D203)*($S$5:$S$6173=1)*IFERROR($N$5:$N$6173*1,0)))&gt;0,ROUND($H203*($N203/SUMPRODUCT(MAX(($C$5:$C$6173=$C203)*($D$5:$D$6173=$D203)*($S$5:$S$6173=1)*IFERROR($N$5:$N$6173*1,0)))),4),0)))</f>
        <v/>
      </c>
      <c r="P203" s="10" t="inlineStr">
        <is>
          <t>Autobus attrezzati con chiamata di emergenza / Autobus totali in offerta, incluse scorte</t>
        </is>
      </c>
      <c r="Q203" s="21">
        <f>IF($A203="","",$A203&amp;"|"&amp;$C203)</f>
        <v/>
      </c>
      <c r="R203" s="21">
        <f>IF($A203="","",$A203&amp;"|"&amp;$C203&amp;"|"&amp;$D203)</f>
        <v/>
      </c>
      <c r="S203" s="21">
        <f>IF($A203="","",IFERROR(INDEX(Offerte!$D$2:$D$200,MATCH($Q203,Offerte!$L$2:$L$200,0)),0))</f>
        <v/>
      </c>
      <c r="T203" s="21">
        <f>IF($A203="","",IFERROR(INDEX(Offerte!$G$2:$G$200,MATCH($Q203,Offerte!$L$2:$L$200,0)),"NO"))</f>
        <v/>
      </c>
    </row>
    <row r="204">
      <c r="A204" s="10">
        <f>IF(Offerte!$A8="","",Offerte!$A8)</f>
        <v/>
      </c>
      <c r="B204" s="10">
        <f>IF(Offerte!$A8="","",Offerte!$B8)</f>
        <v/>
      </c>
      <c r="C204" s="10">
        <f>IF(Offerte!$A8="","",Offerte!$C8)</f>
        <v/>
      </c>
      <c r="D204" s="10" t="inlineStr">
        <is>
          <t>C.3.1</t>
        </is>
      </c>
      <c r="E204" s="10" t="inlineStr">
        <is>
          <t>C</t>
        </is>
      </c>
      <c r="F204" s="10" t="inlineStr">
        <is>
          <t>Q</t>
        </is>
      </c>
      <c r="G204" s="10" t="inlineStr">
        <is>
          <t>higher</t>
        </is>
      </c>
      <c r="H204" s="10" t="n">
        <v>2</v>
      </c>
      <c r="I204" s="10" t="inlineStr">
        <is>
          <t>Tasso di copertura del servizio con dispositivi di informazione dinamica a bordo mezzo</t>
        </is>
      </c>
      <c r="J204" s="20" t="n"/>
      <c r="K204" s="20" t="n"/>
      <c r="L204" s="20" t="n"/>
      <c r="M204" s="20" t="n"/>
      <c r="N204" s="21">
        <f>IF($A204="","",IFERROR(VALUE($K204)/VALUE($L204),IFERROR(VALUE($J204),0)))</f>
        <v/>
      </c>
      <c r="O204" s="21">
        <f>IF($A204="",0,IF(OR($S204&lt;&gt;1,COUNTA($J204:$M204)=0),0,IF(SUMPRODUCT(MAX(($C$5:$C$6173=$C204)*($D$5:$D$6173=$D204)*($S$5:$S$6173=1)*IFERROR($N$5:$N$6173*1,0)))&gt;0,ROUND($H204*($N204/SUMPRODUCT(MAX(($C$5:$C$6173=$C204)*($D$5:$D$6173=$D204)*($S$5:$S$6173=1)*IFERROR($N$5:$N$6173*1,0)))),4),0)))</f>
        <v/>
      </c>
      <c r="P204" s="10" t="inlineStr">
        <is>
          <t>Autobus con monitor e indicatori vocali / Autobus totali in offerta, incluse scorte</t>
        </is>
      </c>
      <c r="Q204" s="21">
        <f>IF($A204="","",$A204&amp;"|"&amp;$C204)</f>
        <v/>
      </c>
      <c r="R204" s="21">
        <f>IF($A204="","",$A204&amp;"|"&amp;$C204&amp;"|"&amp;$D204)</f>
        <v/>
      </c>
      <c r="S204" s="21">
        <f>IF($A204="","",IFERROR(INDEX(Offerte!$D$2:$D$200,MATCH($Q204,Offerte!$L$2:$L$200,0)),0))</f>
        <v/>
      </c>
      <c r="T204" s="21">
        <f>IF($A204="","",IFERROR(INDEX(Offerte!$G$2:$G$200,MATCH($Q204,Offerte!$L$2:$L$200,0)),"NO"))</f>
        <v/>
      </c>
    </row>
    <row r="205">
      <c r="A205" s="10">
        <f>IF(Offerte!$A8="","",Offerte!$A8)</f>
        <v/>
      </c>
      <c r="B205" s="10">
        <f>IF(Offerte!$A8="","",Offerte!$B8)</f>
        <v/>
      </c>
      <c r="C205" s="10">
        <f>IF(Offerte!$A8="","",Offerte!$C8)</f>
        <v/>
      </c>
      <c r="D205" s="10" t="inlineStr">
        <is>
          <t>C.3.2</t>
        </is>
      </c>
      <c r="E205" s="10" t="inlineStr">
        <is>
          <t>C</t>
        </is>
      </c>
      <c r="F205" s="10" t="inlineStr">
        <is>
          <t>T</t>
        </is>
      </c>
      <c r="G205" s="10" t="inlineStr">
        <is>
          <t>tabular</t>
        </is>
      </c>
      <c r="H205" s="10" t="n">
        <v>2</v>
      </c>
      <c r="I205" s="10" t="inlineStr">
        <is>
          <t>Informazioni a bordo su coincidenze ai nodi</t>
        </is>
      </c>
      <c r="J205" s="20" t="n"/>
      <c r="K205" s="20" t="n"/>
      <c r="L205" s="20" t="n"/>
      <c r="M205" s="20" t="n"/>
      <c r="N205" s="21">
        <f>IF($A205="","",IF(IFERROR(VALUE($M205),0)=1,1,0))</f>
        <v/>
      </c>
      <c r="O205" s="21">
        <f>IF($A205="",0,IF(OR($S205&lt;&gt;1,COUNTA($J205:$M205)=0),0,IF(AND($N205=1,IFERROR(SUMIFS($N$5:$N$6173,$Q$5:$Q$6173,$Q205,$D$5:$D$6173,"C.3.1"),0)&gt;=0.5),$H205,0)))</f>
        <v/>
      </c>
      <c r="P205" s="10" t="inlineStr">
        <is>
          <t>Dipende da C.3.1 &gt;= 0.5</t>
        </is>
      </c>
      <c r="Q205" s="21">
        <f>IF($A205="","",$A205&amp;"|"&amp;$C205)</f>
        <v/>
      </c>
      <c r="R205" s="21">
        <f>IF($A205="","",$A205&amp;"|"&amp;$C205&amp;"|"&amp;$D205)</f>
        <v/>
      </c>
      <c r="S205" s="21">
        <f>IF($A205="","",IFERROR(INDEX(Offerte!$D$2:$D$200,MATCH($Q205,Offerte!$L$2:$L$200,0)),0))</f>
        <v/>
      </c>
      <c r="T205" s="21">
        <f>IF($A205="","",IFERROR(INDEX(Offerte!$G$2:$G$200,MATCH($Q205,Offerte!$L$2:$L$200,0)),"NO"))</f>
        <v/>
      </c>
    </row>
    <row r="206">
      <c r="A206" s="10">
        <f>IF(Offerte!$A8="","",Offerte!$A8)</f>
        <v/>
      </c>
      <c r="B206" s="10">
        <f>IF(Offerte!$A8="","",Offerte!$B8)</f>
        <v/>
      </c>
      <c r="C206" s="10">
        <f>IF(Offerte!$A8="","",Offerte!$C8)</f>
        <v/>
      </c>
      <c r="D206" s="10" t="inlineStr">
        <is>
          <t>D.1.1</t>
        </is>
      </c>
      <c r="E206" s="10" t="inlineStr">
        <is>
          <t>D</t>
        </is>
      </c>
      <c r="F206" s="10" t="inlineStr">
        <is>
          <t>Q</t>
        </is>
      </c>
      <c r="G206" s="10" t="inlineStr">
        <is>
          <t>higher</t>
        </is>
      </c>
      <c r="H206" s="10" t="n">
        <v>3</v>
      </c>
      <c r="I206" s="10" t="inlineStr">
        <is>
          <t>Installazione di pensiline</t>
        </is>
      </c>
      <c r="J206" s="20" t="n"/>
      <c r="K206" s="20" t="n"/>
      <c r="L206" s="20" t="n"/>
      <c r="M206" s="20" t="n"/>
      <c r="N206" s="21">
        <f>IF($A206="","",IFERROR(VALUE($J206),0))</f>
        <v/>
      </c>
      <c r="O206" s="21">
        <f>IF($A206="",0,IF(OR($S206&lt;&gt;1,COUNTA($J206:$M206)=0),0,IF(SUMPRODUCT(MAX(($C$5:$C$6173=$C206)*($D$5:$D$6173=$D206)*($S$5:$S$6173=1)*IFERROR($N$5:$N$6173*1,0)))&gt;0,ROUND($H206*($N206/SUMPRODUCT(MAX(($C$5:$C$6173=$C206)*($D$5:$D$6173=$D206)*($S$5:$S$6173=1)*IFERROR($N$5:$N$6173*1,0)))),4),0)))</f>
        <v/>
      </c>
      <c r="P206" s="10" t="inlineStr">
        <is>
          <t>fermate</t>
        </is>
      </c>
      <c r="Q206" s="21">
        <f>IF($A206="","",$A206&amp;"|"&amp;$C206)</f>
        <v/>
      </c>
      <c r="R206" s="21">
        <f>IF($A206="","",$A206&amp;"|"&amp;$C206&amp;"|"&amp;$D206)</f>
        <v/>
      </c>
      <c r="S206" s="21">
        <f>IF($A206="","",IFERROR(INDEX(Offerte!$D$2:$D$200,MATCH($Q206,Offerte!$L$2:$L$200,0)),0))</f>
        <v/>
      </c>
      <c r="T206" s="21">
        <f>IF($A206="","",IFERROR(INDEX(Offerte!$G$2:$G$200,MATCH($Q206,Offerte!$L$2:$L$200,0)),"NO"))</f>
        <v/>
      </c>
    </row>
    <row r="207">
      <c r="A207" s="10">
        <f>IF(Offerte!$A8="","",Offerte!$A8)</f>
        <v/>
      </c>
      <c r="B207" s="10">
        <f>IF(Offerte!$A8="","",Offerte!$B8)</f>
        <v/>
      </c>
      <c r="C207" s="10">
        <f>IF(Offerte!$A8="","",Offerte!$C8)</f>
        <v/>
      </c>
      <c r="D207" s="10" t="inlineStr">
        <is>
          <t>D.1.2</t>
        </is>
      </c>
      <c r="E207" s="10" t="inlineStr">
        <is>
          <t>D</t>
        </is>
      </c>
      <c r="F207" s="10" t="inlineStr">
        <is>
          <t>Q</t>
        </is>
      </c>
      <c r="G207" s="10" t="inlineStr">
        <is>
          <t>higher</t>
        </is>
      </c>
      <c r="H207" s="10" t="n">
        <v>3</v>
      </c>
      <c r="I207" s="10" t="inlineStr">
        <is>
          <t>Installazione di paline di fermata conformi alla DGR 581/2023</t>
        </is>
      </c>
      <c r="J207" s="20" t="n"/>
      <c r="K207" s="20" t="n"/>
      <c r="L207" s="20" t="n"/>
      <c r="M207" s="20" t="n"/>
      <c r="N207" s="21">
        <f>IF($A207="","",IFERROR(VALUE($J207),0))</f>
        <v/>
      </c>
      <c r="O207" s="21">
        <f>IF($A207="",0,IF(OR($S207&lt;&gt;1,COUNTA($J207:$M207)=0),0,IF(SUMPRODUCT(MAX(($C$5:$C$6173=$C207)*($D$5:$D$6173=$D207)*($S$5:$S$6173=1)*IFERROR($N$5:$N$6173*1,0)))&gt;0,ROUND($H207*($N207/SUMPRODUCT(MAX(($C$5:$C$6173=$C207)*($D$5:$D$6173=$D207)*($S$5:$S$6173=1)*IFERROR($N$5:$N$6173*1,0)))),4),0)))</f>
        <v/>
      </c>
      <c r="P207" s="10" t="inlineStr">
        <is>
          <t>fermate</t>
        </is>
      </c>
      <c r="Q207" s="21">
        <f>IF($A207="","",$A207&amp;"|"&amp;$C207)</f>
        <v/>
      </c>
      <c r="R207" s="21">
        <f>IF($A207="","",$A207&amp;"|"&amp;$C207&amp;"|"&amp;$D207)</f>
        <v/>
      </c>
      <c r="S207" s="21">
        <f>IF($A207="","",IFERROR(INDEX(Offerte!$D$2:$D$200,MATCH($Q207,Offerte!$L$2:$L$200,0)),0))</f>
        <v/>
      </c>
      <c r="T207" s="21">
        <f>IF($A207="","",IFERROR(INDEX(Offerte!$G$2:$G$200,MATCH($Q207,Offerte!$L$2:$L$200,0)),"NO"))</f>
        <v/>
      </c>
    </row>
    <row r="208">
      <c r="A208" s="10">
        <f>IF(Offerte!$A8="","",Offerte!$A8)</f>
        <v/>
      </c>
      <c r="B208" s="10">
        <f>IF(Offerte!$A8="","",Offerte!$B8)</f>
        <v/>
      </c>
      <c r="C208" s="10">
        <f>IF(Offerte!$A8="","",Offerte!$C8)</f>
        <v/>
      </c>
      <c r="D208" s="10" t="inlineStr">
        <is>
          <t>D.1.3</t>
        </is>
      </c>
      <c r="E208" s="10" t="inlineStr">
        <is>
          <t>D</t>
        </is>
      </c>
      <c r="F208" s="10" t="inlineStr">
        <is>
          <t>Q</t>
        </is>
      </c>
      <c r="G208" s="10" t="inlineStr">
        <is>
          <t>higher</t>
        </is>
      </c>
      <c r="H208" s="10" t="n">
        <v>2</v>
      </c>
      <c r="I208" s="10" t="inlineStr">
        <is>
          <t>Display informativi connessi alle fermate</t>
        </is>
      </c>
      <c r="J208" s="20" t="n"/>
      <c r="K208" s="20" t="n"/>
      <c r="L208" s="20" t="n"/>
      <c r="M208" s="20" t="n"/>
      <c r="N208" s="21">
        <f>IF($A208="","",IFERROR(VALUE($J208),0))</f>
        <v/>
      </c>
      <c r="O208" s="21">
        <f>IF($A208="",0,IF(OR($S208&lt;&gt;1,COUNTA($J208:$M208)=0),0,IF(SUMPRODUCT(MAX(($C$5:$C$6173=$C208)*($D$5:$D$6173=$D208)*($S$5:$S$6173=1)*IFERROR($N$5:$N$6173*1,0)))&gt;0,ROUND($H208*($N208/SUMPRODUCT(MAX(($C$5:$C$6173=$C208)*($D$5:$D$6173=$D208)*($S$5:$S$6173=1)*IFERROR($N$5:$N$6173*1,0)))),4),0)))</f>
        <v/>
      </c>
      <c r="P208" s="10" t="inlineStr">
        <is>
          <t>fermate</t>
        </is>
      </c>
      <c r="Q208" s="21">
        <f>IF($A208="","",$A208&amp;"|"&amp;$C208)</f>
        <v/>
      </c>
      <c r="R208" s="21">
        <f>IF($A208="","",$A208&amp;"|"&amp;$C208&amp;"|"&amp;$D208)</f>
        <v/>
      </c>
      <c r="S208" s="21">
        <f>IF($A208="","",IFERROR(INDEX(Offerte!$D$2:$D$200,MATCH($Q208,Offerte!$L$2:$L$200,0)),0))</f>
        <v/>
      </c>
      <c r="T208" s="21">
        <f>IF($A208="","",IFERROR(INDEX(Offerte!$G$2:$G$200,MATCH($Q208,Offerte!$L$2:$L$200,0)),"NO"))</f>
        <v/>
      </c>
    </row>
    <row r="209">
      <c r="A209" s="10">
        <f>IF(Offerte!$A8="","",Offerte!$A8)</f>
        <v/>
      </c>
      <c r="B209" s="10">
        <f>IF(Offerte!$A8="","",Offerte!$B8)</f>
        <v/>
      </c>
      <c r="C209" s="10">
        <f>IF(Offerte!$A8="","",Offerte!$C8)</f>
        <v/>
      </c>
      <c r="D209" s="10" t="inlineStr">
        <is>
          <t>D.2.1</t>
        </is>
      </c>
      <c r="E209" s="10" t="inlineStr">
        <is>
          <t>D</t>
        </is>
      </c>
      <c r="F209" s="10" t="inlineStr">
        <is>
          <t>Q</t>
        </is>
      </c>
      <c r="G209" s="10" t="inlineStr">
        <is>
          <t>higher</t>
        </is>
      </c>
      <c r="H209" s="10" t="n">
        <v>2</v>
      </c>
      <c r="I209" s="10" t="inlineStr">
        <is>
          <t>Segnali tattili Loges-Vet-Evolution</t>
        </is>
      </c>
      <c r="J209" s="20" t="n"/>
      <c r="K209" s="20" t="n"/>
      <c r="L209" s="20" t="n"/>
      <c r="M209" s="20" t="n"/>
      <c r="N209" s="21">
        <f>IF($A209="","",IFERROR(VALUE($J209),0))</f>
        <v/>
      </c>
      <c r="O209" s="21">
        <f>IF($A209="",0,IF(OR($S209&lt;&gt;1,COUNTA($J209:$M209)=0),0,IF(SUMPRODUCT(MAX(($C$5:$C$6173=$C209)*($D$5:$D$6173=$D209)*($S$5:$S$6173=1)*IFERROR($N$5:$N$6173*1,0)))&gt;0,ROUND($H209*($N209/SUMPRODUCT(MAX(($C$5:$C$6173=$C209)*($D$5:$D$6173=$D209)*($S$5:$S$6173=1)*IFERROR($N$5:$N$6173*1,0)))),4),0)))</f>
        <v/>
      </c>
      <c r="P209" s="10" t="inlineStr">
        <is>
          <t>fermate</t>
        </is>
      </c>
      <c r="Q209" s="21">
        <f>IF($A209="","",$A209&amp;"|"&amp;$C209)</f>
        <v/>
      </c>
      <c r="R209" s="21">
        <f>IF($A209="","",$A209&amp;"|"&amp;$C209&amp;"|"&amp;$D209)</f>
        <v/>
      </c>
      <c r="S209" s="21">
        <f>IF($A209="","",IFERROR(INDEX(Offerte!$D$2:$D$200,MATCH($Q209,Offerte!$L$2:$L$200,0)),0))</f>
        <v/>
      </c>
      <c r="T209" s="21">
        <f>IF($A209="","",IFERROR(INDEX(Offerte!$G$2:$G$200,MATCH($Q209,Offerte!$L$2:$L$200,0)),"NO"))</f>
        <v/>
      </c>
    </row>
    <row r="210">
      <c r="A210" s="10">
        <f>IF(Offerte!$A8="","",Offerte!$A8)</f>
        <v/>
      </c>
      <c r="B210" s="10">
        <f>IF(Offerte!$A8="","",Offerte!$B8)</f>
        <v/>
      </c>
      <c r="C210" s="10">
        <f>IF(Offerte!$A8="","",Offerte!$C8)</f>
        <v/>
      </c>
      <c r="D210" s="10" t="inlineStr">
        <is>
          <t>E.1.1</t>
        </is>
      </c>
      <c r="E210" s="10" t="inlineStr">
        <is>
          <t>E</t>
        </is>
      </c>
      <c r="F210" s="10" t="inlineStr">
        <is>
          <t>T</t>
        </is>
      </c>
      <c r="G210" s="10" t="inlineStr">
        <is>
          <t>tabular</t>
        </is>
      </c>
      <c r="H210" s="10" t="n">
        <v>2</v>
      </c>
      <c r="I210" s="10" t="inlineStr">
        <is>
          <t>Mobile app con travel planner PRM</t>
        </is>
      </c>
      <c r="J210" s="20" t="n"/>
      <c r="K210" s="20" t="n"/>
      <c r="L210" s="20" t="n"/>
      <c r="M210" s="20" t="n"/>
      <c r="N210" s="21">
        <f>IF($A210="","",IF(IFERROR(VALUE($M210),0)=1,1,0))</f>
        <v/>
      </c>
      <c r="O210" s="21">
        <f>IF($A210="",0,IF(OR($S210&lt;&gt;1,COUNTA($J210:$M210)=0),0,IF($N210=1,$H210,0)))</f>
        <v/>
      </c>
      <c r="P210" s="10" t="inlineStr">
        <is>
          <t>sì/no</t>
        </is>
      </c>
      <c r="Q210" s="21">
        <f>IF($A210="","",$A210&amp;"|"&amp;$C210)</f>
        <v/>
      </c>
      <c r="R210" s="21">
        <f>IF($A210="","",$A210&amp;"|"&amp;$C210&amp;"|"&amp;$D210)</f>
        <v/>
      </c>
      <c r="S210" s="21">
        <f>IF($A210="","",IFERROR(INDEX(Offerte!$D$2:$D$200,MATCH($Q210,Offerte!$L$2:$L$200,0)),0))</f>
        <v/>
      </c>
      <c r="T210" s="21">
        <f>IF($A210="","",IFERROR(INDEX(Offerte!$G$2:$G$200,MATCH($Q210,Offerte!$L$2:$L$200,0)),"NO"))</f>
        <v/>
      </c>
    </row>
    <row r="211">
      <c r="A211" s="10">
        <f>IF(Offerte!$A8="","",Offerte!$A8)</f>
        <v/>
      </c>
      <c r="B211" s="10">
        <f>IF(Offerte!$A8="","",Offerte!$B8)</f>
        <v/>
      </c>
      <c r="C211" s="10">
        <f>IF(Offerte!$A8="","",Offerte!$C8)</f>
        <v/>
      </c>
      <c r="D211" s="10" t="inlineStr">
        <is>
          <t>E.2.1</t>
        </is>
      </c>
      <c r="E211" s="10" t="inlineStr">
        <is>
          <t>E</t>
        </is>
      </c>
      <c r="F211" s="10" t="inlineStr">
        <is>
          <t>D</t>
        </is>
      </c>
      <c r="G211" s="10" t="inlineStr">
        <is>
          <t>discretionary</t>
        </is>
      </c>
      <c r="H211" s="10" t="n">
        <v>2</v>
      </c>
      <c r="I211" s="10" t="inlineStr">
        <is>
          <t>Altre azioni informative e rapporti con gli utenti</t>
        </is>
      </c>
      <c r="J211" s="20" t="n"/>
      <c r="K211" s="20" t="n"/>
      <c r="L211" s="20" t="n"/>
      <c r="M211" s="20" t="n"/>
      <c r="N211" s="21">
        <f>IF($A211="","",MAX(0,MIN(1,IFERROR(VALUE($M211),0))))</f>
        <v/>
      </c>
      <c r="O211" s="21">
        <f>IF($A211="",0,IF(OR($S211&lt;&gt;1,COUNTA($J211:$M211)=0),0,IF(SUMPRODUCT(MAX(($C$5:$C$6173=$C211)*($D$5:$D$6173=$D211)*($S$5:$S$6173=1)*IFERROR($N$5:$N$6173*1,0)))&gt;0,ROUND($H211*($N211/SUMPRODUCT(MAX(($C$5:$C$6173=$C211)*($D$5:$D$6173=$D211)*($S$5:$S$6173=1)*IFERROR($N$5:$N$6173*1,0)))),4),0)))</f>
        <v/>
      </c>
      <c r="P211" s="10" t="inlineStr">
        <is>
          <t>coeff.</t>
        </is>
      </c>
      <c r="Q211" s="21">
        <f>IF($A211="","",$A211&amp;"|"&amp;$C211)</f>
        <v/>
      </c>
      <c r="R211" s="21">
        <f>IF($A211="","",$A211&amp;"|"&amp;$C211&amp;"|"&amp;$D211)</f>
        <v/>
      </c>
      <c r="S211" s="21">
        <f>IF($A211="","",IFERROR(INDEX(Offerte!$D$2:$D$200,MATCH($Q211,Offerte!$L$2:$L$200,0)),0))</f>
        <v/>
      </c>
      <c r="T211" s="21">
        <f>IF($A211="","",IFERROR(INDEX(Offerte!$G$2:$G$200,MATCH($Q211,Offerte!$L$2:$L$200,0)),"NO"))</f>
        <v/>
      </c>
    </row>
    <row r="212">
      <c r="A212" s="10">
        <f>IF(Offerte!$A8="","",Offerte!$A8)</f>
        <v/>
      </c>
      <c r="B212" s="10">
        <f>IF(Offerte!$A8="","",Offerte!$B8)</f>
        <v/>
      </c>
      <c r="C212" s="10">
        <f>IF(Offerte!$A8="","",Offerte!$C8)</f>
        <v/>
      </c>
      <c r="D212" s="10" t="inlineStr">
        <is>
          <t>F.1.1</t>
        </is>
      </c>
      <c r="E212" s="10" t="inlineStr">
        <is>
          <t>F</t>
        </is>
      </c>
      <c r="F212" s="10" t="inlineStr">
        <is>
          <t>Q</t>
        </is>
      </c>
      <c r="G212" s="10" t="inlineStr">
        <is>
          <t>lower</t>
        </is>
      </c>
      <c r="H212" s="10" t="n">
        <v>7</v>
      </c>
      <c r="I212" s="10" t="inlineStr">
        <is>
          <t>Performance ambientali del parco mezzi adibito al servizio - I_CEA</t>
        </is>
      </c>
      <c r="J212" s="20" t="n"/>
      <c r="K212" s="20" t="n"/>
      <c r="L212" s="20" t="n"/>
      <c r="M212" s="20" t="n"/>
      <c r="N212" s="21">
        <f>IF($A212="","",IFERROR(VALUE($J212),0))</f>
        <v/>
      </c>
      <c r="O212" s="21">
        <f>IF($A212="",0,IF(OR($S212&lt;&gt;1,COUNTA($J212:$M212)=0),0,IF(AND(IFERROR(AGGREGATE(15,6,$N$5:$N$6173/(($C$5:$C$6173=$C212)*($D$5:$D$6173=$D212)*($S$5:$S$6173=1)*($N$5:$N$6173&gt;0)),1),0)&gt;0,$N212&gt;0),ROUND($H212*(IFERROR(AGGREGATE(15,6,$N$5:$N$6173/(($C$5:$C$6173=$C212)*($D$5:$D$6173=$D212)*($S$5:$S$6173=1)*($N$5:$N$6173&gt;0)),1),0)/$N212),4),0)))</f>
        <v/>
      </c>
      <c r="P212" s="10" t="inlineStr">
        <is>
          <t>indice</t>
        </is>
      </c>
      <c r="Q212" s="21">
        <f>IF($A212="","",$A212&amp;"|"&amp;$C212)</f>
        <v/>
      </c>
      <c r="R212" s="21">
        <f>IF($A212="","",$A212&amp;"|"&amp;$C212&amp;"|"&amp;$D212)</f>
        <v/>
      </c>
      <c r="S212" s="21">
        <f>IF($A212="","",IFERROR(INDEX(Offerte!$D$2:$D$200,MATCH($Q212,Offerte!$L$2:$L$200,0)),0))</f>
        <v/>
      </c>
      <c r="T212" s="21">
        <f>IF($A212="","",IFERROR(INDEX(Offerte!$G$2:$G$200,MATCH($Q212,Offerte!$L$2:$L$200,0)),"NO"))</f>
        <v/>
      </c>
    </row>
    <row r="213">
      <c r="A213" s="10">
        <f>IF(Offerte!$A8="","",Offerte!$A8)</f>
        <v/>
      </c>
      <c r="B213" s="10">
        <f>IF(Offerte!$A8="","",Offerte!$B8)</f>
        <v/>
      </c>
      <c r="C213" s="10">
        <f>IF(Offerte!$A8="","",Offerte!$C8)</f>
        <v/>
      </c>
      <c r="D213" s="10" t="inlineStr">
        <is>
          <t>F.2.1</t>
        </is>
      </c>
      <c r="E213" s="10" t="inlineStr">
        <is>
          <t>F</t>
        </is>
      </c>
      <c r="F213" s="10" t="inlineStr">
        <is>
          <t>Q</t>
        </is>
      </c>
      <c r="G213" s="10" t="inlineStr">
        <is>
          <t>higher</t>
        </is>
      </c>
      <c r="H213" s="10" t="n">
        <v>2</v>
      </c>
      <c r="I213" s="10" t="inlineStr">
        <is>
          <t>Tasso di copertura del servizio con dispositivi ECO-DRIVER</t>
        </is>
      </c>
      <c r="J213" s="20" t="n"/>
      <c r="K213" s="20" t="n"/>
      <c r="L213" s="20" t="n"/>
      <c r="M213" s="20" t="n"/>
      <c r="N213" s="21">
        <f>IF($A213="","",IFERROR(VALUE($K213)/VALUE($L213),IFERROR(VALUE($J213),0)))</f>
        <v/>
      </c>
      <c r="O213" s="21">
        <f>IF($A213="",0,IF(OR($S213&lt;&gt;1,COUNTA($J213:$M213)=0),0,IF(SUMPRODUCT(MAX(($C$5:$C$6173=$C213)*($D$5:$D$6173=$D213)*($S$5:$S$6173=1)*IFERROR($N$5:$N$6173*1,0)))&gt;0,ROUND($H213*($N213/SUMPRODUCT(MAX(($C$5:$C$6173=$C213)*($D$5:$D$6173=$D213)*($S$5:$S$6173=1)*IFERROR($N$5:$N$6173*1,0)))),4),0)))</f>
        <v/>
      </c>
      <c r="P213" s="10" t="inlineStr">
        <is>
          <t>Autobus attrezzati con dispositivi ECO-DRIVER / Autobus totali in offerta, incluse scorte</t>
        </is>
      </c>
      <c r="Q213" s="21">
        <f>IF($A213="","",$A213&amp;"|"&amp;$C213)</f>
        <v/>
      </c>
      <c r="R213" s="21">
        <f>IF($A213="","",$A213&amp;"|"&amp;$C213&amp;"|"&amp;$D213)</f>
        <v/>
      </c>
      <c r="S213" s="21">
        <f>IF($A213="","",IFERROR(INDEX(Offerte!$D$2:$D$200,MATCH($Q213,Offerte!$L$2:$L$200,0)),0))</f>
        <v/>
      </c>
      <c r="T213" s="21">
        <f>IF($A213="","",IFERROR(INDEX(Offerte!$G$2:$G$200,MATCH($Q213,Offerte!$L$2:$L$200,0)),"NO"))</f>
        <v/>
      </c>
    </row>
    <row r="214">
      <c r="A214" s="10">
        <f>IF(Offerte!$A8="","",Offerte!$A8)</f>
        <v/>
      </c>
      <c r="B214" s="10">
        <f>IF(Offerte!$A8="","",Offerte!$B8)</f>
        <v/>
      </c>
      <c r="C214" s="10">
        <f>IF(Offerte!$A8="","",Offerte!$C8)</f>
        <v/>
      </c>
      <c r="D214" s="10" t="inlineStr">
        <is>
          <t>F.3.1</t>
        </is>
      </c>
      <c r="E214" s="10" t="inlineStr">
        <is>
          <t>F</t>
        </is>
      </c>
      <c r="F214" s="10" t="inlineStr">
        <is>
          <t>Q</t>
        </is>
      </c>
      <c r="G214" s="10" t="inlineStr">
        <is>
          <t>higher</t>
        </is>
      </c>
      <c r="H214" s="10" t="n">
        <v>2</v>
      </c>
      <c r="I214" s="10" t="inlineStr">
        <is>
          <t>Autoproduzione consumi elettrici per trazione</t>
        </is>
      </c>
      <c r="J214" s="20" t="n"/>
      <c r="K214" s="20" t="n"/>
      <c r="L214" s="20" t="n"/>
      <c r="M214" s="20" t="n"/>
      <c r="N214" s="21">
        <f>IF($A214="","",IFERROR(VALUE($J214),0))</f>
        <v/>
      </c>
      <c r="O214" s="21">
        <f>IF($A214="",0,IF(OR($S214&lt;&gt;1,COUNTA($J214:$M214)=0),0,IF(SUMPRODUCT(MAX(($C$5:$C$6173=$C214)*($D$5:$D$6173=$D214)*($S$5:$S$6173=1)*IFERROR($N$5:$N$6173*1,0)))&gt;0,ROUND($H214*($N214/SUMPRODUCT(MAX(($C$5:$C$6173=$C214)*($D$5:$D$6173=$D214)*($S$5:$S$6173=1)*IFERROR($N$5:$N$6173*1,0)))),4),0)))</f>
        <v/>
      </c>
      <c r="P214" s="10" t="inlineStr">
        <is>
          <t>kWh/anno</t>
        </is>
      </c>
      <c r="Q214" s="21">
        <f>IF($A214="","",$A214&amp;"|"&amp;$C214)</f>
        <v/>
      </c>
      <c r="R214" s="21">
        <f>IF($A214="","",$A214&amp;"|"&amp;$C214&amp;"|"&amp;$D214)</f>
        <v/>
      </c>
      <c r="S214" s="21">
        <f>IF($A214="","",IFERROR(INDEX(Offerte!$D$2:$D$200,MATCH($Q214,Offerte!$L$2:$L$200,0)),0))</f>
        <v/>
      </c>
      <c r="T214" s="21">
        <f>IF($A214="","",IFERROR(INDEX(Offerte!$G$2:$G$200,MATCH($Q214,Offerte!$L$2:$L$200,0)),"NO"))</f>
        <v/>
      </c>
    </row>
    <row r="215">
      <c r="A215" s="10">
        <f>IF(Offerte!$A8="","",Offerte!$A8)</f>
        <v/>
      </c>
      <c r="B215" s="10">
        <f>IF(Offerte!$A8="","",Offerte!$B8)</f>
        <v/>
      </c>
      <c r="C215" s="10">
        <f>IF(Offerte!$A8="","",Offerte!$C8)</f>
        <v/>
      </c>
      <c r="D215" s="10" t="inlineStr">
        <is>
          <t>F.4.1</t>
        </is>
      </c>
      <c r="E215" s="10" t="inlineStr">
        <is>
          <t>F</t>
        </is>
      </c>
      <c r="F215" s="10" t="inlineStr">
        <is>
          <t>Q</t>
        </is>
      </c>
      <c r="G215" s="10" t="inlineStr">
        <is>
          <t>soil</t>
        </is>
      </c>
      <c r="H215" s="10" t="n">
        <v>2</v>
      </c>
      <c r="I215" s="10" t="inlineStr">
        <is>
          <t>Indice di consumo di suolo</t>
        </is>
      </c>
      <c r="J215" s="20" t="n"/>
      <c r="K215" s="20" t="n"/>
      <c r="L215" s="20" t="n"/>
      <c r="M215" s="20" t="n"/>
      <c r="N215" s="21">
        <f>IF($A215="","",IFERROR(VALUE($J215),0))</f>
        <v/>
      </c>
      <c r="O215" s="21">
        <f>IF($A215="",0,IF(OR($S215&lt;&gt;1,COUNTA($J215:$M215)=0),0,IF($N215&lt;=0,$H215,IF(SUMPRODUCT(MAX(($C$5:$C$6173=$C215)*($D$5:$D$6173=$D215)*($S$5:$S$6173=1)*IFERROR($N$5:$N$6173*1,0)))&gt;0,ROUND($H215*((SUMPRODUCT(MAX(($C$5:$C$6173=$C215)*($D$5:$D$6173=$D215)*($S$5:$S$6173=1)*IFERROR($N$5:$N$6173*1,0)))-$N215)/SUMPRODUCT(MAX(($C$5:$C$6173=$C215)*($D$5:$D$6173=$D215)*($S$5:$S$6173=1)*IFERROR($N$5:$N$6173*1,0)))),4),0))))</f>
        <v/>
      </c>
      <c r="P215" s="10" t="inlineStr">
        <is>
          <t>m2</t>
        </is>
      </c>
      <c r="Q215" s="21">
        <f>IF($A215="","",$A215&amp;"|"&amp;$C215)</f>
        <v/>
      </c>
      <c r="R215" s="21">
        <f>IF($A215="","",$A215&amp;"|"&amp;$C215&amp;"|"&amp;$D215)</f>
        <v/>
      </c>
      <c r="S215" s="21">
        <f>IF($A215="","",IFERROR(INDEX(Offerte!$D$2:$D$200,MATCH($Q215,Offerte!$L$2:$L$200,0)),0))</f>
        <v/>
      </c>
      <c r="T215" s="21">
        <f>IF($A215="","",IFERROR(INDEX(Offerte!$G$2:$G$200,MATCH($Q215,Offerte!$L$2:$L$200,0)),"NO"))</f>
        <v/>
      </c>
    </row>
    <row r="216">
      <c r="A216" s="10">
        <f>IF(Offerte!$A8="","",Offerte!$A8)</f>
        <v/>
      </c>
      <c r="B216" s="10">
        <f>IF(Offerte!$A8="","",Offerte!$B8)</f>
        <v/>
      </c>
      <c r="C216" s="10">
        <f>IF(Offerte!$A8="","",Offerte!$C8)</f>
        <v/>
      </c>
      <c r="D216" s="10" t="inlineStr">
        <is>
          <t>F.5.1</t>
        </is>
      </c>
      <c r="E216" s="10" t="inlineStr">
        <is>
          <t>F</t>
        </is>
      </c>
      <c r="F216" s="10" t="inlineStr">
        <is>
          <t>T</t>
        </is>
      </c>
      <c r="G216" s="10" t="inlineStr">
        <is>
          <t>tabular</t>
        </is>
      </c>
      <c r="H216" s="10" t="n">
        <v>1</v>
      </c>
      <c r="I216" s="10" t="inlineStr">
        <is>
          <t>Rendicontazione di sostenibilità ambientale</t>
        </is>
      </c>
      <c r="J216" s="20" t="n"/>
      <c r="K216" s="20" t="n"/>
      <c r="L216" s="20" t="n"/>
      <c r="M216" s="20" t="n"/>
      <c r="N216" s="21">
        <f>IF($A216="","",IF(IFERROR(VALUE($M216),0)=1,1,0))</f>
        <v/>
      </c>
      <c r="O216" s="21">
        <f>IF($A216="",0,IF(OR($S216&lt;&gt;1,COUNTA($J216:$M216)=0),0,IF($N216=1,$H216,0)))</f>
        <v/>
      </c>
      <c r="P216" s="10" t="inlineStr">
        <is>
          <t>sì/no</t>
        </is>
      </c>
      <c r="Q216" s="21">
        <f>IF($A216="","",$A216&amp;"|"&amp;$C216)</f>
        <v/>
      </c>
      <c r="R216" s="21">
        <f>IF($A216="","",$A216&amp;"|"&amp;$C216&amp;"|"&amp;$D216)</f>
        <v/>
      </c>
      <c r="S216" s="21">
        <f>IF($A216="","",IFERROR(INDEX(Offerte!$D$2:$D$200,MATCH($Q216,Offerte!$L$2:$L$200,0)),0))</f>
        <v/>
      </c>
      <c r="T216" s="21">
        <f>IF($A216="","",IFERROR(INDEX(Offerte!$G$2:$G$200,MATCH($Q216,Offerte!$L$2:$L$200,0)),"NO"))</f>
        <v/>
      </c>
    </row>
    <row r="217">
      <c r="A217" s="10">
        <f>IF(Offerte!$A8="","",Offerte!$A8)</f>
        <v/>
      </c>
      <c r="B217" s="10">
        <f>IF(Offerte!$A8="","",Offerte!$B8)</f>
        <v/>
      </c>
      <c r="C217" s="10">
        <f>IF(Offerte!$A8="","",Offerte!$C8)</f>
        <v/>
      </c>
      <c r="D217" s="10" t="inlineStr">
        <is>
          <t>G.1.1</t>
        </is>
      </c>
      <c r="E217" s="10" t="inlineStr">
        <is>
          <t>G</t>
        </is>
      </c>
      <c r="F217" s="10" t="inlineStr">
        <is>
          <t>D</t>
        </is>
      </c>
      <c r="G217" s="10" t="inlineStr">
        <is>
          <t>discretionary</t>
        </is>
      </c>
      <c r="H217" s="10" t="n">
        <v>2</v>
      </c>
      <c r="I217" s="10" t="inlineStr">
        <is>
          <t>Qualità del progetto di centrale di controllo aziendale</t>
        </is>
      </c>
      <c r="J217" s="20" t="n"/>
      <c r="K217" s="20" t="n"/>
      <c r="L217" s="20" t="n"/>
      <c r="M217" s="20" t="n"/>
      <c r="N217" s="21">
        <f>IF($A217="","",MAX(0,MIN(1,IFERROR(VALUE($M217),0))))</f>
        <v/>
      </c>
      <c r="O217" s="21">
        <f>IF($A217="",0,IF(OR($S217&lt;&gt;1,COUNTA($J217:$M217)=0),0,IF(SUMPRODUCT(MAX(($C$5:$C$6173=$C217)*($D$5:$D$6173=$D217)*($S$5:$S$6173=1)*IFERROR($N$5:$N$6173*1,0)))&gt;0,ROUND($H217*($N217/SUMPRODUCT(MAX(($C$5:$C$6173=$C217)*($D$5:$D$6173=$D217)*($S$5:$S$6173=1)*IFERROR($N$5:$N$6173*1,0)))),4),0)))</f>
        <v/>
      </c>
      <c r="P217" s="10" t="inlineStr">
        <is>
          <t>coeff.</t>
        </is>
      </c>
      <c r="Q217" s="21">
        <f>IF($A217="","",$A217&amp;"|"&amp;$C217)</f>
        <v/>
      </c>
      <c r="R217" s="21">
        <f>IF($A217="","",$A217&amp;"|"&amp;$C217&amp;"|"&amp;$D217)</f>
        <v/>
      </c>
      <c r="S217" s="21">
        <f>IF($A217="","",IFERROR(INDEX(Offerte!$D$2:$D$200,MATCH($Q217,Offerte!$L$2:$L$200,0)),0))</f>
        <v/>
      </c>
      <c r="T217" s="21">
        <f>IF($A217="","",IFERROR(INDEX(Offerte!$G$2:$G$200,MATCH($Q217,Offerte!$L$2:$L$200,0)),"NO"))</f>
        <v/>
      </c>
    </row>
    <row r="218">
      <c r="A218" s="10">
        <f>IF(Offerte!$A8="","",Offerte!$A8)</f>
        <v/>
      </c>
      <c r="B218" s="10">
        <f>IF(Offerte!$A8="","",Offerte!$B8)</f>
        <v/>
      </c>
      <c r="C218" s="10">
        <f>IF(Offerte!$A8="","",Offerte!$C8)</f>
        <v/>
      </c>
      <c r="D218" s="10" t="inlineStr">
        <is>
          <t>G.2.1</t>
        </is>
      </c>
      <c r="E218" s="10" t="inlineStr">
        <is>
          <t>G</t>
        </is>
      </c>
      <c r="F218" s="10" t="inlineStr">
        <is>
          <t>T</t>
        </is>
      </c>
      <c r="G218" s="10" t="inlineStr">
        <is>
          <t>tabular</t>
        </is>
      </c>
      <c r="H218" s="10" t="n">
        <v>1</v>
      </c>
      <c r="I218" s="10" t="inlineStr">
        <is>
          <t>Certificazione ISO 45001</t>
        </is>
      </c>
      <c r="J218" s="20" t="n"/>
      <c r="K218" s="20" t="n"/>
      <c r="L218" s="20" t="n"/>
      <c r="M218" s="20" t="n"/>
      <c r="N218" s="21">
        <f>IF($A218="","",IF(IFERROR(VALUE($M218),0)=1,1,0))</f>
        <v/>
      </c>
      <c r="O218" s="21">
        <f>IF($A218="",0,IF(OR($S218&lt;&gt;1,COUNTA($J218:$M218)=0),0,IF($N218=1,$H218,0)))</f>
        <v/>
      </c>
      <c r="P218" s="10" t="inlineStr">
        <is>
          <t>sì/no</t>
        </is>
      </c>
      <c r="Q218" s="21">
        <f>IF($A218="","",$A218&amp;"|"&amp;$C218)</f>
        <v/>
      </c>
      <c r="R218" s="21">
        <f>IF($A218="","",$A218&amp;"|"&amp;$C218&amp;"|"&amp;$D218)</f>
        <v/>
      </c>
      <c r="S218" s="21">
        <f>IF($A218="","",IFERROR(INDEX(Offerte!$D$2:$D$200,MATCH($Q218,Offerte!$L$2:$L$200,0)),0))</f>
        <v/>
      </c>
      <c r="T218" s="21">
        <f>IF($A218="","",IFERROR(INDEX(Offerte!$G$2:$G$200,MATCH($Q218,Offerte!$L$2:$L$200,0)),"NO"))</f>
        <v/>
      </c>
    </row>
    <row r="219">
      <c r="A219" s="10">
        <f>IF(Offerte!$A8="","",Offerte!$A8)</f>
        <v/>
      </c>
      <c r="B219" s="10">
        <f>IF(Offerte!$A8="","",Offerte!$B8)</f>
        <v/>
      </c>
      <c r="C219" s="10">
        <f>IF(Offerte!$A8="","",Offerte!$C8)</f>
        <v/>
      </c>
      <c r="D219" s="10" t="inlineStr">
        <is>
          <t>G.3.1</t>
        </is>
      </c>
      <c r="E219" s="10" t="inlineStr">
        <is>
          <t>G</t>
        </is>
      </c>
      <c r="F219" s="10" t="inlineStr">
        <is>
          <t>T</t>
        </is>
      </c>
      <c r="G219" s="10" t="inlineStr">
        <is>
          <t>tabular</t>
        </is>
      </c>
      <c r="H219" s="10" t="n">
        <v>1</v>
      </c>
      <c r="I219" s="10" t="inlineStr">
        <is>
          <t>Certificazioni di responsabilità sociale</t>
        </is>
      </c>
      <c r="J219" s="20" t="n"/>
      <c r="K219" s="20" t="n"/>
      <c r="L219" s="20" t="n"/>
      <c r="M219" s="20" t="n"/>
      <c r="N219" s="21">
        <f>IF($A219="","",IF(IFERROR(VALUE($M219),0)=1,1,0))</f>
        <v/>
      </c>
      <c r="O219" s="21">
        <f>IF($A219="",0,IF(OR($S219&lt;&gt;1,COUNTA($J219:$M219)=0),0,IF($N219=1,$H219,0)))</f>
        <v/>
      </c>
      <c r="P219" s="10" t="inlineStr">
        <is>
          <t>sì/no</t>
        </is>
      </c>
      <c r="Q219" s="21">
        <f>IF($A219="","",$A219&amp;"|"&amp;$C219)</f>
        <v/>
      </c>
      <c r="R219" s="21">
        <f>IF($A219="","",$A219&amp;"|"&amp;$C219&amp;"|"&amp;$D219)</f>
        <v/>
      </c>
      <c r="S219" s="21">
        <f>IF($A219="","",IFERROR(INDEX(Offerte!$D$2:$D$200,MATCH($Q219,Offerte!$L$2:$L$200,0)),0))</f>
        <v/>
      </c>
      <c r="T219" s="21">
        <f>IF($A219="","",IFERROR(INDEX(Offerte!$G$2:$G$200,MATCH($Q219,Offerte!$L$2:$L$200,0)),"NO"))</f>
        <v/>
      </c>
    </row>
    <row r="220">
      <c r="A220" s="10">
        <f>IF(Offerte!$A8="","",Offerte!$A8)</f>
        <v/>
      </c>
      <c r="B220" s="10">
        <f>IF(Offerte!$A8="","",Offerte!$B8)</f>
        <v/>
      </c>
      <c r="C220" s="10">
        <f>IF(Offerte!$A8="","",Offerte!$C8)</f>
        <v/>
      </c>
      <c r="D220" s="10" t="inlineStr">
        <is>
          <t>G.4.1</t>
        </is>
      </c>
      <c r="E220" s="10" t="inlineStr">
        <is>
          <t>G</t>
        </is>
      </c>
      <c r="F220" s="10" t="inlineStr">
        <is>
          <t>D</t>
        </is>
      </c>
      <c r="G220" s="10" t="inlineStr">
        <is>
          <t>discretionary</t>
        </is>
      </c>
      <c r="H220" s="10" t="n">
        <v>2</v>
      </c>
      <c r="I220" s="10" t="inlineStr">
        <is>
          <t>Qualità del piano di formazione del personale</t>
        </is>
      </c>
      <c r="J220" s="20" t="n"/>
      <c r="K220" s="20" t="n"/>
      <c r="L220" s="20" t="n"/>
      <c r="M220" s="20" t="n"/>
      <c r="N220" s="21">
        <f>IF($A220="","",MAX(0,MIN(1,IFERROR(VALUE($M220),0))))</f>
        <v/>
      </c>
      <c r="O220" s="21">
        <f>IF($A220="",0,IF(OR($S220&lt;&gt;1,COUNTA($J220:$M220)=0),0,IF(SUMPRODUCT(MAX(($C$5:$C$6173=$C220)*($D$5:$D$6173=$D220)*($S$5:$S$6173=1)*IFERROR($N$5:$N$6173*1,0)))&gt;0,ROUND($H220*($N220/SUMPRODUCT(MAX(($C$5:$C$6173=$C220)*($D$5:$D$6173=$D220)*($S$5:$S$6173=1)*IFERROR($N$5:$N$6173*1,0)))),4),0)))</f>
        <v/>
      </c>
      <c r="P220" s="10" t="inlineStr">
        <is>
          <t>coeff.</t>
        </is>
      </c>
      <c r="Q220" s="21">
        <f>IF($A220="","",$A220&amp;"|"&amp;$C220)</f>
        <v/>
      </c>
      <c r="R220" s="21">
        <f>IF($A220="","",$A220&amp;"|"&amp;$C220&amp;"|"&amp;$D220)</f>
        <v/>
      </c>
      <c r="S220" s="21">
        <f>IF($A220="","",IFERROR(INDEX(Offerte!$D$2:$D$200,MATCH($Q220,Offerte!$L$2:$L$200,0)),0))</f>
        <v/>
      </c>
      <c r="T220" s="21">
        <f>IF($A220="","",IFERROR(INDEX(Offerte!$G$2:$G$200,MATCH($Q220,Offerte!$L$2:$L$200,0)),"NO"))</f>
        <v/>
      </c>
    </row>
    <row r="221">
      <c r="A221" s="10">
        <f>IF(Offerte!$A8="","",Offerte!$A8)</f>
        <v/>
      </c>
      <c r="B221" s="10">
        <f>IF(Offerte!$A8="","",Offerte!$B8)</f>
        <v/>
      </c>
      <c r="C221" s="10">
        <f>IF(Offerte!$A8="","",Offerte!$C8)</f>
        <v/>
      </c>
      <c r="D221" s="10" t="inlineStr">
        <is>
          <t>G.5.1</t>
        </is>
      </c>
      <c r="E221" s="10" t="inlineStr">
        <is>
          <t>G</t>
        </is>
      </c>
      <c r="F221" s="10" t="inlineStr">
        <is>
          <t>T</t>
        </is>
      </c>
      <c r="G221" s="10" t="inlineStr">
        <is>
          <t>tabular</t>
        </is>
      </c>
      <c r="H221" s="10" t="n">
        <v>1</v>
      </c>
      <c r="I221" s="10" t="inlineStr">
        <is>
          <t>Impegno al mantenimento delle garanzie del contratto di secondo livello del gestore uscente</t>
        </is>
      </c>
      <c r="J221" s="20" t="n"/>
      <c r="K221" s="20" t="n"/>
      <c r="L221" s="20" t="n"/>
      <c r="M221" s="20" t="n"/>
      <c r="N221" s="21">
        <f>IF($A221="","",IF(IFERROR(VALUE($M221),0)=1,1,0))</f>
        <v/>
      </c>
      <c r="O221" s="21">
        <f>IF($A221="",0,IF(OR($S221&lt;&gt;1,COUNTA($J221:$M221)=0),0,IF($N221=1,$H221,0)))</f>
        <v/>
      </c>
      <c r="P221" s="10" t="inlineStr">
        <is>
          <t>sì/no</t>
        </is>
      </c>
      <c r="Q221" s="21">
        <f>IF($A221="","",$A221&amp;"|"&amp;$C221)</f>
        <v/>
      </c>
      <c r="R221" s="21">
        <f>IF($A221="","",$A221&amp;"|"&amp;$C221&amp;"|"&amp;$D221)</f>
        <v/>
      </c>
      <c r="S221" s="21">
        <f>IF($A221="","",IFERROR(INDEX(Offerte!$D$2:$D$200,MATCH($Q221,Offerte!$L$2:$L$200,0)),0))</f>
        <v/>
      </c>
      <c r="T221" s="21">
        <f>IF($A221="","",IFERROR(INDEX(Offerte!$G$2:$G$200,MATCH($Q221,Offerte!$L$2:$L$200,0)),"NO"))</f>
        <v/>
      </c>
    </row>
    <row r="222">
      <c r="A222" s="10">
        <f>IF(Offerte!$A9="","",Offerte!$A9)</f>
        <v/>
      </c>
      <c r="B222" s="10">
        <f>IF(Offerte!$A9="","",Offerte!$B9)</f>
        <v/>
      </c>
      <c r="C222" s="10">
        <f>IF(Offerte!$A9="","",Offerte!$C9)</f>
        <v/>
      </c>
      <c r="D222" s="10" t="inlineStr">
        <is>
          <t>A.1.1</t>
        </is>
      </c>
      <c r="E222" s="10" t="inlineStr">
        <is>
          <t>A</t>
        </is>
      </c>
      <c r="F222" s="10" t="inlineStr">
        <is>
          <t>Q</t>
        </is>
      </c>
      <c r="G222" s="10" t="inlineStr">
        <is>
          <t>higher</t>
        </is>
      </c>
      <c r="H222" s="10" t="n">
        <v>3</v>
      </c>
      <c r="I222" s="10" t="inlineStr">
        <is>
          <t>Tasso aggiuntivo di corse controllate</t>
        </is>
      </c>
      <c r="J222" s="20" t="n"/>
      <c r="K222" s="20" t="n"/>
      <c r="L222" s="20" t="n"/>
      <c r="M222" s="20" t="n"/>
      <c r="N222" s="21">
        <f>IF($A222="","",IFERROR(VALUE($K222)/VALUE($L222)*100,IFERROR(VALUE($J222),0)))</f>
        <v/>
      </c>
      <c r="O222" s="21">
        <f>IF($A222="",0,IF(OR($S222&lt;&gt;1,COUNTA($J222:$M222)=0),0,IF(SUMPRODUCT(MAX(($C$5:$C$6173=$C222)*($D$5:$D$6173=$D222)*($S$5:$S$6173=1)*IFERROR($N$5:$N$6173*1,0)))&gt;0,ROUND($H222*($N222/SUMPRODUCT(MAX(($C$5:$C$6173=$C222)*($D$5:$D$6173=$D222)*($S$5:$S$6173=1)*IFERROR($N$5:$N$6173*1,0)))),4),0)))</f>
        <v/>
      </c>
      <c r="P222" s="10" t="inlineStr">
        <is>
          <t>Corse controllate annue / Corse programmate annue</t>
        </is>
      </c>
      <c r="Q222" s="21">
        <f>IF($A222="","",$A222&amp;"|"&amp;$C222)</f>
        <v/>
      </c>
      <c r="R222" s="21">
        <f>IF($A222="","",$A222&amp;"|"&amp;$C222&amp;"|"&amp;$D222)</f>
        <v/>
      </c>
      <c r="S222" s="21">
        <f>IF($A222="","",IFERROR(INDEX(Offerte!$D$2:$D$200,MATCH($Q222,Offerte!$L$2:$L$200,0)),0))</f>
        <v/>
      </c>
      <c r="T222" s="21">
        <f>IF($A222="","",IFERROR(INDEX(Offerte!$G$2:$G$200,MATCH($Q222,Offerte!$L$2:$L$200,0)),"NO"))</f>
        <v/>
      </c>
    </row>
    <row r="223">
      <c r="A223" s="10">
        <f>IF(Offerte!$A9="","",Offerte!$A9)</f>
        <v/>
      </c>
      <c r="B223" s="10">
        <f>IF(Offerte!$A9="","",Offerte!$B9)</f>
        <v/>
      </c>
      <c r="C223" s="10">
        <f>IF(Offerte!$A9="","",Offerte!$C9)</f>
        <v/>
      </c>
      <c r="D223" s="10" t="inlineStr">
        <is>
          <t>A.1.2</t>
        </is>
      </c>
      <c r="E223" s="10" t="inlineStr">
        <is>
          <t>A</t>
        </is>
      </c>
      <c r="F223" s="10" t="inlineStr">
        <is>
          <t>Q</t>
        </is>
      </c>
      <c r="G223" s="10" t="inlineStr">
        <is>
          <t>higher</t>
        </is>
      </c>
      <c r="H223" s="10" t="n">
        <v>4</v>
      </c>
      <c r="I223" s="10" t="inlineStr">
        <is>
          <t>Numero aggiuntivo di passeggeri controllati</t>
        </is>
      </c>
      <c r="J223" s="20" t="n"/>
      <c r="K223" s="20" t="n"/>
      <c r="L223" s="20" t="n"/>
      <c r="M223" s="20" t="n"/>
      <c r="N223" s="21">
        <f>IF($A223="","",IFERROR(VALUE($J223),0))</f>
        <v/>
      </c>
      <c r="O223" s="21">
        <f>IF($A223="",0,IF(OR($S223&lt;&gt;1,COUNTA($J223:$M223)=0),0,IF(SUMPRODUCT(MAX(($C$5:$C$6173=$C223)*($D$5:$D$6173=$D223)*($S$5:$S$6173=1)*IFERROR($N$5:$N$6173*1,0)))&gt;0,ROUND($H223*($N223/SUMPRODUCT(MAX(($C$5:$C$6173=$C223)*($D$5:$D$6173=$D223)*($S$5:$S$6173=1)*IFERROR($N$5:$N$6173*1,0)))),4),0)))</f>
        <v/>
      </c>
      <c r="P223" s="10" t="inlineStr">
        <is>
          <t>passeggeri/anno</t>
        </is>
      </c>
      <c r="Q223" s="21">
        <f>IF($A223="","",$A223&amp;"|"&amp;$C223)</f>
        <v/>
      </c>
      <c r="R223" s="21">
        <f>IF($A223="","",$A223&amp;"|"&amp;$C223&amp;"|"&amp;$D223)</f>
        <v/>
      </c>
      <c r="S223" s="21">
        <f>IF($A223="","",IFERROR(INDEX(Offerte!$D$2:$D$200,MATCH($Q223,Offerte!$L$2:$L$200,0)),0))</f>
        <v/>
      </c>
      <c r="T223" s="21">
        <f>IF($A223="","",IFERROR(INDEX(Offerte!$G$2:$G$200,MATCH($Q223,Offerte!$L$2:$L$200,0)),"NO"))</f>
        <v/>
      </c>
    </row>
    <row r="224">
      <c r="A224" s="10">
        <f>IF(Offerte!$A9="","",Offerte!$A9)</f>
        <v/>
      </c>
      <c r="B224" s="10">
        <f>IF(Offerte!$A9="","",Offerte!$B9)</f>
        <v/>
      </c>
      <c r="C224" s="10">
        <f>IF(Offerte!$A9="","",Offerte!$C9)</f>
        <v/>
      </c>
      <c r="D224" s="10" t="inlineStr">
        <is>
          <t>B.1.1</t>
        </is>
      </c>
      <c r="E224" s="10" t="inlineStr">
        <is>
          <t>B</t>
        </is>
      </c>
      <c r="F224" s="10" t="inlineStr">
        <is>
          <t>Q</t>
        </is>
      </c>
      <c r="G224" s="10" t="inlineStr">
        <is>
          <t>higher</t>
        </is>
      </c>
      <c r="H224" s="10" t="n">
        <v>3</v>
      </c>
      <c r="I224" s="10" t="inlineStr">
        <is>
          <t>Incremento dei posti offerti nelle fasce di punta</t>
        </is>
      </c>
      <c r="J224" s="20" t="n"/>
      <c r="K224" s="20" t="n"/>
      <c r="L224" s="20" t="n"/>
      <c r="M224" s="20" t="n"/>
      <c r="N224" s="21">
        <f>IF($A224="","",IFERROR(VALUE($J224),0))</f>
        <v/>
      </c>
      <c r="O224" s="21">
        <f>IF($A224="",0,IF(OR($S224&lt;&gt;1,COUNTA($J224:$M224)=0),0,IF(SUMPRODUCT(MAX(($C$5:$C$6173=$C224)*($D$5:$D$6173=$D224)*($S$5:$S$6173=1)*IFERROR($N$5:$N$6173*1,0)))&gt;0,ROUND($H224*($N224/SUMPRODUCT(MAX(($C$5:$C$6173=$C224)*($D$5:$D$6173=$D224)*($S$5:$S$6173=1)*IFERROR($N$5:$N$6173*1,0)))),4),0)))</f>
        <v/>
      </c>
      <c r="P224" s="10" t="inlineStr">
        <is>
          <t>posti*km</t>
        </is>
      </c>
      <c r="Q224" s="21">
        <f>IF($A224="","",$A224&amp;"|"&amp;$C224)</f>
        <v/>
      </c>
      <c r="R224" s="21">
        <f>IF($A224="","",$A224&amp;"|"&amp;$C224&amp;"|"&amp;$D224)</f>
        <v/>
      </c>
      <c r="S224" s="21">
        <f>IF($A224="","",IFERROR(INDEX(Offerte!$D$2:$D$200,MATCH($Q224,Offerte!$L$2:$L$200,0)),0))</f>
        <v/>
      </c>
      <c r="T224" s="21">
        <f>IF($A224="","",IFERROR(INDEX(Offerte!$G$2:$G$200,MATCH($Q224,Offerte!$L$2:$L$200,0)),"NO"))</f>
        <v/>
      </c>
    </row>
    <row r="225">
      <c r="A225" s="10">
        <f>IF(Offerte!$A9="","",Offerte!$A9)</f>
        <v/>
      </c>
      <c r="B225" s="10">
        <f>IF(Offerte!$A9="","",Offerte!$B9)</f>
        <v/>
      </c>
      <c r="C225" s="10">
        <f>IF(Offerte!$A9="","",Offerte!$C9)</f>
        <v/>
      </c>
      <c r="D225" s="10" t="inlineStr">
        <is>
          <t>B.2.1</t>
        </is>
      </c>
      <c r="E225" s="10" t="inlineStr">
        <is>
          <t>B</t>
        </is>
      </c>
      <c r="F225" s="10" t="inlineStr">
        <is>
          <t>Q</t>
        </is>
      </c>
      <c r="G225" s="10" t="inlineStr">
        <is>
          <t>higher</t>
        </is>
      </c>
      <c r="H225" s="10" t="n">
        <v>4</v>
      </c>
      <c r="I225" s="10" t="inlineStr">
        <is>
          <t>Corse aggiuntive nell'arco giornaliero base</t>
        </is>
      </c>
      <c r="J225" s="20" t="n"/>
      <c r="K225" s="20" t="n"/>
      <c r="L225" s="20" t="n"/>
      <c r="M225" s="20" t="n"/>
      <c r="N225" s="21">
        <f>IF($A225="","",IFERROR(VALUE($J225),0))</f>
        <v/>
      </c>
      <c r="O225" s="21">
        <f>IF($A225="",0,IF(OR($S225&lt;&gt;1,COUNTA($J225:$M225)=0),0,IF(SUMPRODUCT(MAX(($C$5:$C$6173=$C225)*($D$5:$D$6173=$D225)*($S$5:$S$6173=1)*IFERROR($N$5:$N$6173*1,0)))&gt;0,ROUND($H225*($N225/SUMPRODUCT(MAX(($C$5:$C$6173=$C225)*($D$5:$D$6173=$D225)*($S$5:$S$6173=1)*IFERROR($N$5:$N$6173*1,0)))),4),0)))</f>
        <v/>
      </c>
      <c r="P225" s="10" t="inlineStr">
        <is>
          <t>corse</t>
        </is>
      </c>
      <c r="Q225" s="21">
        <f>IF($A225="","",$A225&amp;"|"&amp;$C225)</f>
        <v/>
      </c>
      <c r="R225" s="21">
        <f>IF($A225="","",$A225&amp;"|"&amp;$C225&amp;"|"&amp;$D225)</f>
        <v/>
      </c>
      <c r="S225" s="21">
        <f>IF($A225="","",IFERROR(INDEX(Offerte!$D$2:$D$200,MATCH($Q225,Offerte!$L$2:$L$200,0)),0))</f>
        <v/>
      </c>
      <c r="T225" s="21">
        <f>IF($A225="","",IFERROR(INDEX(Offerte!$G$2:$G$200,MATCH($Q225,Offerte!$L$2:$L$200,0)),"NO"))</f>
        <v/>
      </c>
    </row>
    <row r="226">
      <c r="A226" s="10">
        <f>IF(Offerte!$A9="","",Offerte!$A9)</f>
        <v/>
      </c>
      <c r="B226" s="10">
        <f>IF(Offerte!$A9="","",Offerte!$B9)</f>
        <v/>
      </c>
      <c r="C226" s="10">
        <f>IF(Offerte!$A9="","",Offerte!$C9)</f>
        <v/>
      </c>
      <c r="D226" s="10" t="inlineStr">
        <is>
          <t>B.3.1</t>
        </is>
      </c>
      <c r="E226" s="10" t="inlineStr">
        <is>
          <t>B</t>
        </is>
      </c>
      <c r="F226" s="10" t="inlineStr">
        <is>
          <t>Q</t>
        </is>
      </c>
      <c r="G226" s="10" t="inlineStr">
        <is>
          <t>higher</t>
        </is>
      </c>
      <c r="H226" s="10" t="n">
        <v>2</v>
      </c>
      <c r="I226" s="10" t="inlineStr">
        <is>
          <t>Numero di corse aggiuntive per allungamento dell'arco di servizio giornaliero nelle fasce serali</t>
        </is>
      </c>
      <c r="J226" s="20" t="n"/>
      <c r="K226" s="20" t="n"/>
      <c r="L226" s="20" t="n"/>
      <c r="M226" s="20" t="n"/>
      <c r="N226" s="21">
        <f>IF($A226="","",IFERROR(VALUE($J226),0))</f>
        <v/>
      </c>
      <c r="O226" s="21">
        <f>IF($A226="",0,IF(OR($S226&lt;&gt;1,COUNTA($J226:$M226)=0),0,IF(SUMPRODUCT(MAX(($C$5:$C$6173=$C226)*($D$5:$D$6173=$D226)*($S$5:$S$6173=1)*IFERROR($N$5:$N$6173*1,0)))&gt;0,ROUND($H226*($N226/SUMPRODUCT(MAX(($C$5:$C$6173=$C226)*($D$5:$D$6173=$D226)*($S$5:$S$6173=1)*IFERROR($N$5:$N$6173*1,0)))),4),0)))</f>
        <v/>
      </c>
      <c r="P226" s="10" t="inlineStr">
        <is>
          <t>corse</t>
        </is>
      </c>
      <c r="Q226" s="21">
        <f>IF($A226="","",$A226&amp;"|"&amp;$C226)</f>
        <v/>
      </c>
      <c r="R226" s="21">
        <f>IF($A226="","",$A226&amp;"|"&amp;$C226&amp;"|"&amp;$D226)</f>
        <v/>
      </c>
      <c r="S226" s="21">
        <f>IF($A226="","",IFERROR(INDEX(Offerte!$D$2:$D$200,MATCH($Q226,Offerte!$L$2:$L$200,0)),0))</f>
        <v/>
      </c>
      <c r="T226" s="21">
        <f>IF($A226="","",IFERROR(INDEX(Offerte!$G$2:$G$200,MATCH($Q226,Offerte!$L$2:$L$200,0)),"NO"))</f>
        <v/>
      </c>
    </row>
    <row r="227">
      <c r="A227" s="10">
        <f>IF(Offerte!$A9="","",Offerte!$A9)</f>
        <v/>
      </c>
      <c r="B227" s="10">
        <f>IF(Offerte!$A9="","",Offerte!$B9)</f>
        <v/>
      </c>
      <c r="C227" s="10">
        <f>IF(Offerte!$A9="","",Offerte!$C9)</f>
        <v/>
      </c>
      <c r="D227" s="10" t="inlineStr">
        <is>
          <t>B.4.1</t>
        </is>
      </c>
      <c r="E227" s="10" t="inlineStr">
        <is>
          <t>B</t>
        </is>
      </c>
      <c r="F227" s="10" t="inlineStr">
        <is>
          <t>Q</t>
        </is>
      </c>
      <c r="G227" s="10" t="inlineStr">
        <is>
          <t>higher</t>
        </is>
      </c>
      <c r="H227" s="10" t="n">
        <v>3</v>
      </c>
      <c r="I227" s="10" t="inlineStr">
        <is>
          <t>Percorrenze aggiuntive offerte nel Programma d'esercizio delle prime due fasi attuative</t>
        </is>
      </c>
      <c r="J227" s="20" t="n"/>
      <c r="K227" s="20" t="n"/>
      <c r="L227" s="20" t="n"/>
      <c r="M227" s="20" t="n"/>
      <c r="N227" s="21">
        <f>IF($A227="","",IFERROR(VALUE($J227),0))</f>
        <v/>
      </c>
      <c r="O227" s="21">
        <f>IF($A227="",0,IF(OR($S227&lt;&gt;1,COUNTA($J227:$M227)=0),0,IF(SUMPRODUCT(MAX(($C$5:$C$6173=$C227)*($D$5:$D$6173=$D227)*($S$5:$S$6173=1)*IFERROR($N$5:$N$6173*1,0)))&gt;0,ROUND($H227*($N227/SUMPRODUCT(MAX(($C$5:$C$6173=$C227)*($D$5:$D$6173=$D227)*($S$5:$S$6173=1)*IFERROR($N$5:$N$6173*1,0)))),4),0)))</f>
        <v/>
      </c>
      <c r="P227" s="10" t="inlineStr">
        <is>
          <t>vett*km</t>
        </is>
      </c>
      <c r="Q227" s="21">
        <f>IF($A227="","",$A227&amp;"|"&amp;$C227)</f>
        <v/>
      </c>
      <c r="R227" s="21">
        <f>IF($A227="","",$A227&amp;"|"&amp;$C227&amp;"|"&amp;$D227)</f>
        <v/>
      </c>
      <c r="S227" s="21">
        <f>IF($A227="","",IFERROR(INDEX(Offerte!$D$2:$D$200,MATCH($Q227,Offerte!$L$2:$L$200,0)),0))</f>
        <v/>
      </c>
      <c r="T227" s="21">
        <f>IF($A227="","",IFERROR(INDEX(Offerte!$G$2:$G$200,MATCH($Q227,Offerte!$L$2:$L$200,0)),"NO"))</f>
        <v/>
      </c>
    </row>
    <row r="228">
      <c r="A228" s="10">
        <f>IF(Offerte!$A9="","",Offerte!$A9)</f>
        <v/>
      </c>
      <c r="B228" s="10">
        <f>IF(Offerte!$A9="","",Offerte!$B9)</f>
        <v/>
      </c>
      <c r="C228" s="10">
        <f>IF(Offerte!$A9="","",Offerte!$C9)</f>
        <v/>
      </c>
      <c r="D228" s="10" t="inlineStr">
        <is>
          <t>B.5.1</t>
        </is>
      </c>
      <c r="E228" s="10" t="inlineStr">
        <is>
          <t>B</t>
        </is>
      </c>
      <c r="F228" s="10" t="inlineStr">
        <is>
          <t>D</t>
        </is>
      </c>
      <c r="G228" s="10" t="inlineStr">
        <is>
          <t>discretionary</t>
        </is>
      </c>
      <c r="H228" s="10" t="n">
        <v>2</v>
      </c>
      <c r="I228" s="10" t="inlineStr">
        <is>
          <t>Efficacia del progetto di servizi complementari DRT</t>
        </is>
      </c>
      <c r="J228" s="20" t="n"/>
      <c r="K228" s="20" t="n"/>
      <c r="L228" s="20" t="n"/>
      <c r="M228" s="20" t="n"/>
      <c r="N228" s="21">
        <f>IF($A228="","",MAX(0,MIN(1,IFERROR(VALUE($M228),0))))</f>
        <v/>
      </c>
      <c r="O228" s="21">
        <f>IF($A228="",0,IF(OR($S228&lt;&gt;1,COUNTA($J228:$M228)=0),0,IF(SUMPRODUCT(MAX(($C$5:$C$6173=$C228)*($D$5:$D$6173=$D228)*($S$5:$S$6173=1)*IFERROR($N$5:$N$6173*1,0)))&gt;0,ROUND($H228*($N228/SUMPRODUCT(MAX(($C$5:$C$6173=$C228)*($D$5:$D$6173=$D228)*($S$5:$S$6173=1)*IFERROR($N$5:$N$6173*1,0)))),4),0)))</f>
        <v/>
      </c>
      <c r="P228" s="10" t="inlineStr">
        <is>
          <t>coeff.</t>
        </is>
      </c>
      <c r="Q228" s="21">
        <f>IF($A228="","",$A228&amp;"|"&amp;$C228)</f>
        <v/>
      </c>
      <c r="R228" s="21">
        <f>IF($A228="","",$A228&amp;"|"&amp;$C228&amp;"|"&amp;$D228)</f>
        <v/>
      </c>
      <c r="S228" s="21">
        <f>IF($A228="","",IFERROR(INDEX(Offerte!$D$2:$D$200,MATCH($Q228,Offerte!$L$2:$L$200,0)),0))</f>
        <v/>
      </c>
      <c r="T228" s="21">
        <f>IF($A228="","",IFERROR(INDEX(Offerte!$G$2:$G$200,MATCH($Q228,Offerte!$L$2:$L$200,0)),"NO"))</f>
        <v/>
      </c>
    </row>
    <row r="229">
      <c r="A229" s="10">
        <f>IF(Offerte!$A9="","",Offerte!$A9)</f>
        <v/>
      </c>
      <c r="B229" s="10">
        <f>IF(Offerte!$A9="","",Offerte!$B9)</f>
        <v/>
      </c>
      <c r="C229" s="10">
        <f>IF(Offerte!$A9="","",Offerte!$C9)</f>
        <v/>
      </c>
      <c r="D229" s="10" t="inlineStr">
        <is>
          <t>C.1.1</t>
        </is>
      </c>
      <c r="E229" s="10" t="inlineStr">
        <is>
          <t>C</t>
        </is>
      </c>
      <c r="F229" s="10" t="inlineStr">
        <is>
          <t>Q</t>
        </is>
      </c>
      <c r="G229" s="10" t="inlineStr">
        <is>
          <t>higher</t>
        </is>
      </c>
      <c r="H229" s="10" t="n">
        <v>2</v>
      </c>
      <c r="I229" s="10" t="inlineStr">
        <is>
          <t>Tasso di copertura del servizio con telecamere BSD</t>
        </is>
      </c>
      <c r="J229" s="20" t="n"/>
      <c r="K229" s="20" t="n"/>
      <c r="L229" s="20" t="n"/>
      <c r="M229" s="20" t="n"/>
      <c r="N229" s="21">
        <f>IF($A229="","",IFERROR(VALUE($K229)/VALUE($L229),IFERROR(VALUE($J229),0)))</f>
        <v/>
      </c>
      <c r="O229" s="21">
        <f>IF($A229="",0,IF(OR($S229&lt;&gt;1,COUNTA($J229:$M229)=0),0,IF(SUMPRODUCT(MAX(($C$5:$C$6173=$C229)*($D$5:$D$6173=$D229)*($S$5:$S$6173=1)*IFERROR($N$5:$N$6173*1,0)))&gt;0,ROUND($H229*($N229/SUMPRODUCT(MAX(($C$5:$C$6173=$C229)*($D$5:$D$6173=$D229)*($S$5:$S$6173=1)*IFERROR($N$5:$N$6173*1,0)))),4),0)))</f>
        <v/>
      </c>
      <c r="P229" s="10" t="inlineStr">
        <is>
          <t>Autobus attrezzati con telecamere BSD / Autobus totali in offerta, incluse scorte</t>
        </is>
      </c>
      <c r="Q229" s="21">
        <f>IF($A229="","",$A229&amp;"|"&amp;$C229)</f>
        <v/>
      </c>
      <c r="R229" s="21">
        <f>IF($A229="","",$A229&amp;"|"&amp;$C229&amp;"|"&amp;$D229)</f>
        <v/>
      </c>
      <c r="S229" s="21">
        <f>IF($A229="","",IFERROR(INDEX(Offerte!$D$2:$D$200,MATCH($Q229,Offerte!$L$2:$L$200,0)),0))</f>
        <v/>
      </c>
      <c r="T229" s="21">
        <f>IF($A229="","",IFERROR(INDEX(Offerte!$G$2:$G$200,MATCH($Q229,Offerte!$L$2:$L$200,0)),"NO"))</f>
        <v/>
      </c>
    </row>
    <row r="230">
      <c r="A230" s="10">
        <f>IF(Offerte!$A9="","",Offerte!$A9)</f>
        <v/>
      </c>
      <c r="B230" s="10">
        <f>IF(Offerte!$A9="","",Offerte!$B9)</f>
        <v/>
      </c>
      <c r="C230" s="10">
        <f>IF(Offerte!$A9="","",Offerte!$C9)</f>
        <v/>
      </c>
      <c r="D230" s="10" t="inlineStr">
        <is>
          <t>C.1.2</t>
        </is>
      </c>
      <c r="E230" s="10" t="inlineStr">
        <is>
          <t>C</t>
        </is>
      </c>
      <c r="F230" s="10" t="inlineStr">
        <is>
          <t>Q</t>
        </is>
      </c>
      <c r="G230" s="10" t="inlineStr">
        <is>
          <t>higher</t>
        </is>
      </c>
      <c r="H230" s="10" t="n">
        <v>2</v>
      </c>
      <c r="I230" s="10" t="inlineStr">
        <is>
          <t>Tasso di copertura del servizio con telecamere ADAS</t>
        </is>
      </c>
      <c r="J230" s="20" t="n"/>
      <c r="K230" s="20" t="n"/>
      <c r="L230" s="20" t="n"/>
      <c r="M230" s="20" t="n"/>
      <c r="N230" s="21">
        <f>IF($A230="","",IFERROR(VALUE($K230)/VALUE($L230),IFERROR(VALUE($J230),0)))</f>
        <v/>
      </c>
      <c r="O230" s="21">
        <f>IF($A230="",0,IF(OR($S230&lt;&gt;1,COUNTA($J230:$M230)=0),0,IF(SUMPRODUCT(MAX(($C$5:$C$6173=$C230)*($D$5:$D$6173=$D230)*($S$5:$S$6173=1)*IFERROR($N$5:$N$6173*1,0)))&gt;0,ROUND($H230*($N230/SUMPRODUCT(MAX(($C$5:$C$6173=$C230)*($D$5:$D$6173=$D230)*($S$5:$S$6173=1)*IFERROR($N$5:$N$6173*1,0)))),4),0)))</f>
        <v/>
      </c>
      <c r="P230" s="10" t="inlineStr">
        <is>
          <t>Autobus attrezzati con telecamere ADAS / Autobus totali in offerta, incluse scorte</t>
        </is>
      </c>
      <c r="Q230" s="21">
        <f>IF($A230="","",$A230&amp;"|"&amp;$C230)</f>
        <v/>
      </c>
      <c r="R230" s="21">
        <f>IF($A230="","",$A230&amp;"|"&amp;$C230&amp;"|"&amp;$D230)</f>
        <v/>
      </c>
      <c r="S230" s="21">
        <f>IF($A230="","",IFERROR(INDEX(Offerte!$D$2:$D$200,MATCH($Q230,Offerte!$L$2:$L$200,0)),0))</f>
        <v/>
      </c>
      <c r="T230" s="21">
        <f>IF($A230="","",IFERROR(INDEX(Offerte!$G$2:$G$200,MATCH($Q230,Offerte!$L$2:$L$200,0)),"NO"))</f>
        <v/>
      </c>
    </row>
    <row r="231">
      <c r="A231" s="10">
        <f>IF(Offerte!$A9="","",Offerte!$A9)</f>
        <v/>
      </c>
      <c r="B231" s="10">
        <f>IF(Offerte!$A9="","",Offerte!$B9)</f>
        <v/>
      </c>
      <c r="C231" s="10">
        <f>IF(Offerte!$A9="","",Offerte!$C9)</f>
        <v/>
      </c>
      <c r="D231" s="10" t="inlineStr">
        <is>
          <t>C.2.1</t>
        </is>
      </c>
      <c r="E231" s="10" t="inlineStr">
        <is>
          <t>C</t>
        </is>
      </c>
      <c r="F231" s="10" t="inlineStr">
        <is>
          <t>Q</t>
        </is>
      </c>
      <c r="G231" s="10" t="inlineStr">
        <is>
          <t>higher</t>
        </is>
      </c>
      <c r="H231" s="10" t="n">
        <v>3</v>
      </c>
      <c r="I231" s="10" t="inlineStr">
        <is>
          <t>Tasso di copertura del servizio con telecamere di bordo di videosorveglianza</t>
        </is>
      </c>
      <c r="J231" s="20" t="n"/>
      <c r="K231" s="20" t="n"/>
      <c r="L231" s="20" t="n"/>
      <c r="M231" s="20" t="n"/>
      <c r="N231" s="21">
        <f>IF($A231="","",IFERROR(VALUE($K231)/VALUE($L231),IFERROR(VALUE($J231),0)))</f>
        <v/>
      </c>
      <c r="O231" s="21">
        <f>IF($A231="",0,IF(OR($S231&lt;&gt;1,COUNTA($J231:$M231)=0),0,IF(SUMPRODUCT(MAX(($C$5:$C$6173=$C231)*($D$5:$D$6173=$D231)*($S$5:$S$6173=1)*IFERROR($N$5:$N$6173*1,0)))&gt;0,ROUND($H231*($N231/SUMPRODUCT(MAX(($C$5:$C$6173=$C231)*($D$5:$D$6173=$D231)*($S$5:$S$6173=1)*IFERROR($N$5:$N$6173*1,0)))),4),0)))</f>
        <v/>
      </c>
      <c r="P231" s="10" t="inlineStr">
        <is>
          <t>Autobus attrezzati con videosorveglianza / Autobus totali in offerta, incluse scorte</t>
        </is>
      </c>
      <c r="Q231" s="21">
        <f>IF($A231="","",$A231&amp;"|"&amp;$C231)</f>
        <v/>
      </c>
      <c r="R231" s="21">
        <f>IF($A231="","",$A231&amp;"|"&amp;$C231&amp;"|"&amp;$D231)</f>
        <v/>
      </c>
      <c r="S231" s="21">
        <f>IF($A231="","",IFERROR(INDEX(Offerte!$D$2:$D$200,MATCH($Q231,Offerte!$L$2:$L$200,0)),0))</f>
        <v/>
      </c>
      <c r="T231" s="21">
        <f>IF($A231="","",IFERROR(INDEX(Offerte!$G$2:$G$200,MATCH($Q231,Offerte!$L$2:$L$200,0)),"NO"))</f>
        <v/>
      </c>
    </row>
    <row r="232">
      <c r="A232" s="10">
        <f>IF(Offerte!$A9="","",Offerte!$A9)</f>
        <v/>
      </c>
      <c r="B232" s="10">
        <f>IF(Offerte!$A9="","",Offerte!$B9)</f>
        <v/>
      </c>
      <c r="C232" s="10">
        <f>IF(Offerte!$A9="","",Offerte!$C9)</f>
        <v/>
      </c>
      <c r="D232" s="10" t="inlineStr">
        <is>
          <t>C.2.2</t>
        </is>
      </c>
      <c r="E232" s="10" t="inlineStr">
        <is>
          <t>C</t>
        </is>
      </c>
      <c r="F232" s="10" t="inlineStr">
        <is>
          <t>T</t>
        </is>
      </c>
      <c r="G232" s="10" t="inlineStr">
        <is>
          <t>tabular</t>
        </is>
      </c>
      <c r="H232" s="10" t="n">
        <v>1</v>
      </c>
      <c r="I232" s="10" t="inlineStr">
        <is>
          <t>Software video/audio analisi per situazioni di pericolo</t>
        </is>
      </c>
      <c r="J232" s="20" t="n"/>
      <c r="K232" s="20" t="n"/>
      <c r="L232" s="20" t="n"/>
      <c r="M232" s="20" t="n"/>
      <c r="N232" s="21">
        <f>IF($A232="","",IF(IFERROR(VALUE($M232),0)=1,1,0))</f>
        <v/>
      </c>
      <c r="O232" s="21">
        <f>IF($A232="",0,IF(OR($S232&lt;&gt;1,COUNTA($J232:$M232)=0),0,IF($N232=1,$H232,0)))</f>
        <v/>
      </c>
      <c r="P232" s="10" t="inlineStr">
        <is>
          <t>sì/no</t>
        </is>
      </c>
      <c r="Q232" s="21">
        <f>IF($A232="","",$A232&amp;"|"&amp;$C232)</f>
        <v/>
      </c>
      <c r="R232" s="21">
        <f>IF($A232="","",$A232&amp;"|"&amp;$C232&amp;"|"&amp;$D232)</f>
        <v/>
      </c>
      <c r="S232" s="21">
        <f>IF($A232="","",IFERROR(INDEX(Offerte!$D$2:$D$200,MATCH($Q232,Offerte!$L$2:$L$200,0)),0))</f>
        <v/>
      </c>
      <c r="T232" s="21">
        <f>IF($A232="","",IFERROR(INDEX(Offerte!$G$2:$G$200,MATCH($Q232,Offerte!$L$2:$L$200,0)),"NO"))</f>
        <v/>
      </c>
    </row>
    <row r="233">
      <c r="A233" s="10">
        <f>IF(Offerte!$A9="","",Offerte!$A9)</f>
        <v/>
      </c>
      <c r="B233" s="10">
        <f>IF(Offerte!$A9="","",Offerte!$B9)</f>
        <v/>
      </c>
      <c r="C233" s="10">
        <f>IF(Offerte!$A9="","",Offerte!$C9)</f>
        <v/>
      </c>
      <c r="D233" s="10" t="inlineStr">
        <is>
          <t>C.2.3</t>
        </is>
      </c>
      <c r="E233" s="10" t="inlineStr">
        <is>
          <t>C</t>
        </is>
      </c>
      <c r="F233" s="10" t="inlineStr">
        <is>
          <t>T</t>
        </is>
      </c>
      <c r="G233" s="10" t="inlineStr">
        <is>
          <t>tabular</t>
        </is>
      </c>
      <c r="H233" s="10" t="n">
        <v>1</v>
      </c>
      <c r="I233" s="10" t="inlineStr">
        <is>
          <t>Collegamento con centrale qualificata di pronto intervento</t>
        </is>
      </c>
      <c r="J233" s="20" t="n"/>
      <c r="K233" s="20" t="n"/>
      <c r="L233" s="20" t="n"/>
      <c r="M233" s="20" t="n"/>
      <c r="N233" s="21">
        <f>IF($A233="","",IF(IFERROR(VALUE($M233),0)=1,1,0))</f>
        <v/>
      </c>
      <c r="O233" s="21">
        <f>IF($A233="",0,IF(OR($S233&lt;&gt;1,COUNTA($J233:$M233)=0),0,IF($N233=1,$H233,0)))</f>
        <v/>
      </c>
      <c r="P233" s="10" t="inlineStr">
        <is>
          <t>sì/no</t>
        </is>
      </c>
      <c r="Q233" s="21">
        <f>IF($A233="","",$A233&amp;"|"&amp;$C233)</f>
        <v/>
      </c>
      <c r="R233" s="21">
        <f>IF($A233="","",$A233&amp;"|"&amp;$C233&amp;"|"&amp;$D233)</f>
        <v/>
      </c>
      <c r="S233" s="21">
        <f>IF($A233="","",IFERROR(INDEX(Offerte!$D$2:$D$200,MATCH($Q233,Offerte!$L$2:$L$200,0)),0))</f>
        <v/>
      </c>
      <c r="T233" s="21">
        <f>IF($A233="","",IFERROR(INDEX(Offerte!$G$2:$G$200,MATCH($Q233,Offerte!$L$2:$L$200,0)),"NO"))</f>
        <v/>
      </c>
    </row>
    <row r="234">
      <c r="A234" s="10">
        <f>IF(Offerte!$A9="","",Offerte!$A9)</f>
        <v/>
      </c>
      <c r="B234" s="10">
        <f>IF(Offerte!$A9="","",Offerte!$B9)</f>
        <v/>
      </c>
      <c r="C234" s="10">
        <f>IF(Offerte!$A9="","",Offerte!$C9)</f>
        <v/>
      </c>
      <c r="D234" s="10" t="inlineStr">
        <is>
          <t>C.2.4</t>
        </is>
      </c>
      <c r="E234" s="10" t="inlineStr">
        <is>
          <t>C</t>
        </is>
      </c>
      <c r="F234" s="10" t="inlineStr">
        <is>
          <t>Q</t>
        </is>
      </c>
      <c r="G234" s="10" t="inlineStr">
        <is>
          <t>higher</t>
        </is>
      </c>
      <c r="H234" s="10" t="n">
        <v>1</v>
      </c>
      <c r="I234" s="10" t="inlineStr">
        <is>
          <t>Tasso di copertura del servizio con dispositivi per la chiamata di emergenza del conducente</t>
        </is>
      </c>
      <c r="J234" s="20" t="n"/>
      <c r="K234" s="20" t="n"/>
      <c r="L234" s="20" t="n"/>
      <c r="M234" s="20" t="n"/>
      <c r="N234" s="21">
        <f>IF($A234="","",IFERROR(VALUE($K234)/VALUE($L234),IFERROR(VALUE($J234),0)))</f>
        <v/>
      </c>
      <c r="O234" s="21">
        <f>IF($A234="",0,IF(OR($S234&lt;&gt;1,COUNTA($J234:$M234)=0),0,IF(SUMPRODUCT(MAX(($C$5:$C$6173=$C234)*($D$5:$D$6173=$D234)*($S$5:$S$6173=1)*IFERROR($N$5:$N$6173*1,0)))&gt;0,ROUND($H234*($N234/SUMPRODUCT(MAX(($C$5:$C$6173=$C234)*($D$5:$D$6173=$D234)*($S$5:$S$6173=1)*IFERROR($N$5:$N$6173*1,0)))),4),0)))</f>
        <v/>
      </c>
      <c r="P234" s="10" t="inlineStr">
        <is>
          <t>Autobus attrezzati con chiamata di emergenza / Autobus totali in offerta, incluse scorte</t>
        </is>
      </c>
      <c r="Q234" s="21">
        <f>IF($A234="","",$A234&amp;"|"&amp;$C234)</f>
        <v/>
      </c>
      <c r="R234" s="21">
        <f>IF($A234="","",$A234&amp;"|"&amp;$C234&amp;"|"&amp;$D234)</f>
        <v/>
      </c>
      <c r="S234" s="21">
        <f>IF($A234="","",IFERROR(INDEX(Offerte!$D$2:$D$200,MATCH($Q234,Offerte!$L$2:$L$200,0)),0))</f>
        <v/>
      </c>
      <c r="T234" s="21">
        <f>IF($A234="","",IFERROR(INDEX(Offerte!$G$2:$G$200,MATCH($Q234,Offerte!$L$2:$L$200,0)),"NO"))</f>
        <v/>
      </c>
    </row>
    <row r="235">
      <c r="A235" s="10">
        <f>IF(Offerte!$A9="","",Offerte!$A9)</f>
        <v/>
      </c>
      <c r="B235" s="10">
        <f>IF(Offerte!$A9="","",Offerte!$B9)</f>
        <v/>
      </c>
      <c r="C235" s="10">
        <f>IF(Offerte!$A9="","",Offerte!$C9)</f>
        <v/>
      </c>
      <c r="D235" s="10" t="inlineStr">
        <is>
          <t>C.3.1</t>
        </is>
      </c>
      <c r="E235" s="10" t="inlineStr">
        <is>
          <t>C</t>
        </is>
      </c>
      <c r="F235" s="10" t="inlineStr">
        <is>
          <t>Q</t>
        </is>
      </c>
      <c r="G235" s="10" t="inlineStr">
        <is>
          <t>higher</t>
        </is>
      </c>
      <c r="H235" s="10" t="n">
        <v>2</v>
      </c>
      <c r="I235" s="10" t="inlineStr">
        <is>
          <t>Tasso di copertura del servizio con dispositivi di informazione dinamica a bordo mezzo</t>
        </is>
      </c>
      <c r="J235" s="20" t="n"/>
      <c r="K235" s="20" t="n"/>
      <c r="L235" s="20" t="n"/>
      <c r="M235" s="20" t="n"/>
      <c r="N235" s="21">
        <f>IF($A235="","",IFERROR(VALUE($K235)/VALUE($L235),IFERROR(VALUE($J235),0)))</f>
        <v/>
      </c>
      <c r="O235" s="21">
        <f>IF($A235="",0,IF(OR($S235&lt;&gt;1,COUNTA($J235:$M235)=0),0,IF(SUMPRODUCT(MAX(($C$5:$C$6173=$C235)*($D$5:$D$6173=$D235)*($S$5:$S$6173=1)*IFERROR($N$5:$N$6173*1,0)))&gt;0,ROUND($H235*($N235/SUMPRODUCT(MAX(($C$5:$C$6173=$C235)*($D$5:$D$6173=$D235)*($S$5:$S$6173=1)*IFERROR($N$5:$N$6173*1,0)))),4),0)))</f>
        <v/>
      </c>
      <c r="P235" s="10" t="inlineStr">
        <is>
          <t>Autobus con monitor e indicatori vocali / Autobus totali in offerta, incluse scorte</t>
        </is>
      </c>
      <c r="Q235" s="21">
        <f>IF($A235="","",$A235&amp;"|"&amp;$C235)</f>
        <v/>
      </c>
      <c r="R235" s="21">
        <f>IF($A235="","",$A235&amp;"|"&amp;$C235&amp;"|"&amp;$D235)</f>
        <v/>
      </c>
      <c r="S235" s="21">
        <f>IF($A235="","",IFERROR(INDEX(Offerte!$D$2:$D$200,MATCH($Q235,Offerte!$L$2:$L$200,0)),0))</f>
        <v/>
      </c>
      <c r="T235" s="21">
        <f>IF($A235="","",IFERROR(INDEX(Offerte!$G$2:$G$200,MATCH($Q235,Offerte!$L$2:$L$200,0)),"NO"))</f>
        <v/>
      </c>
    </row>
    <row r="236">
      <c r="A236" s="10">
        <f>IF(Offerte!$A9="","",Offerte!$A9)</f>
        <v/>
      </c>
      <c r="B236" s="10">
        <f>IF(Offerte!$A9="","",Offerte!$B9)</f>
        <v/>
      </c>
      <c r="C236" s="10">
        <f>IF(Offerte!$A9="","",Offerte!$C9)</f>
        <v/>
      </c>
      <c r="D236" s="10" t="inlineStr">
        <is>
          <t>C.3.2</t>
        </is>
      </c>
      <c r="E236" s="10" t="inlineStr">
        <is>
          <t>C</t>
        </is>
      </c>
      <c r="F236" s="10" t="inlineStr">
        <is>
          <t>T</t>
        </is>
      </c>
      <c r="G236" s="10" t="inlineStr">
        <is>
          <t>tabular</t>
        </is>
      </c>
      <c r="H236" s="10" t="n">
        <v>2</v>
      </c>
      <c r="I236" s="10" t="inlineStr">
        <is>
          <t>Informazioni a bordo su coincidenze ai nodi</t>
        </is>
      </c>
      <c r="J236" s="20" t="n"/>
      <c r="K236" s="20" t="n"/>
      <c r="L236" s="20" t="n"/>
      <c r="M236" s="20" t="n"/>
      <c r="N236" s="21">
        <f>IF($A236="","",IF(IFERROR(VALUE($M236),0)=1,1,0))</f>
        <v/>
      </c>
      <c r="O236" s="21">
        <f>IF($A236="",0,IF(OR($S236&lt;&gt;1,COUNTA($J236:$M236)=0),0,IF(AND($N236=1,IFERROR(SUMIFS($N$5:$N$6173,$Q$5:$Q$6173,$Q236,$D$5:$D$6173,"C.3.1"),0)&gt;=0.5),$H236,0)))</f>
        <v/>
      </c>
      <c r="P236" s="10" t="inlineStr">
        <is>
          <t>Dipende da C.3.1 &gt;= 0.5</t>
        </is>
      </c>
      <c r="Q236" s="21">
        <f>IF($A236="","",$A236&amp;"|"&amp;$C236)</f>
        <v/>
      </c>
      <c r="R236" s="21">
        <f>IF($A236="","",$A236&amp;"|"&amp;$C236&amp;"|"&amp;$D236)</f>
        <v/>
      </c>
      <c r="S236" s="21">
        <f>IF($A236="","",IFERROR(INDEX(Offerte!$D$2:$D$200,MATCH($Q236,Offerte!$L$2:$L$200,0)),0))</f>
        <v/>
      </c>
      <c r="T236" s="21">
        <f>IF($A236="","",IFERROR(INDEX(Offerte!$G$2:$G$200,MATCH($Q236,Offerte!$L$2:$L$200,0)),"NO"))</f>
        <v/>
      </c>
    </row>
    <row r="237">
      <c r="A237" s="10">
        <f>IF(Offerte!$A9="","",Offerte!$A9)</f>
        <v/>
      </c>
      <c r="B237" s="10">
        <f>IF(Offerte!$A9="","",Offerte!$B9)</f>
        <v/>
      </c>
      <c r="C237" s="10">
        <f>IF(Offerte!$A9="","",Offerte!$C9)</f>
        <v/>
      </c>
      <c r="D237" s="10" t="inlineStr">
        <is>
          <t>D.1.1</t>
        </is>
      </c>
      <c r="E237" s="10" t="inlineStr">
        <is>
          <t>D</t>
        </is>
      </c>
      <c r="F237" s="10" t="inlineStr">
        <is>
          <t>Q</t>
        </is>
      </c>
      <c r="G237" s="10" t="inlineStr">
        <is>
          <t>higher</t>
        </is>
      </c>
      <c r="H237" s="10" t="n">
        <v>3</v>
      </c>
      <c r="I237" s="10" t="inlineStr">
        <is>
          <t>Installazione di pensiline</t>
        </is>
      </c>
      <c r="J237" s="20" t="n"/>
      <c r="K237" s="20" t="n"/>
      <c r="L237" s="20" t="n"/>
      <c r="M237" s="20" t="n"/>
      <c r="N237" s="21">
        <f>IF($A237="","",IFERROR(VALUE($J237),0))</f>
        <v/>
      </c>
      <c r="O237" s="21">
        <f>IF($A237="",0,IF(OR($S237&lt;&gt;1,COUNTA($J237:$M237)=0),0,IF(SUMPRODUCT(MAX(($C$5:$C$6173=$C237)*($D$5:$D$6173=$D237)*($S$5:$S$6173=1)*IFERROR($N$5:$N$6173*1,0)))&gt;0,ROUND($H237*($N237/SUMPRODUCT(MAX(($C$5:$C$6173=$C237)*($D$5:$D$6173=$D237)*($S$5:$S$6173=1)*IFERROR($N$5:$N$6173*1,0)))),4),0)))</f>
        <v/>
      </c>
      <c r="P237" s="10" t="inlineStr">
        <is>
          <t>fermate</t>
        </is>
      </c>
      <c r="Q237" s="21">
        <f>IF($A237="","",$A237&amp;"|"&amp;$C237)</f>
        <v/>
      </c>
      <c r="R237" s="21">
        <f>IF($A237="","",$A237&amp;"|"&amp;$C237&amp;"|"&amp;$D237)</f>
        <v/>
      </c>
      <c r="S237" s="21">
        <f>IF($A237="","",IFERROR(INDEX(Offerte!$D$2:$D$200,MATCH($Q237,Offerte!$L$2:$L$200,0)),0))</f>
        <v/>
      </c>
      <c r="T237" s="21">
        <f>IF($A237="","",IFERROR(INDEX(Offerte!$G$2:$G$200,MATCH($Q237,Offerte!$L$2:$L$200,0)),"NO"))</f>
        <v/>
      </c>
    </row>
    <row r="238">
      <c r="A238" s="10">
        <f>IF(Offerte!$A9="","",Offerte!$A9)</f>
        <v/>
      </c>
      <c r="B238" s="10">
        <f>IF(Offerte!$A9="","",Offerte!$B9)</f>
        <v/>
      </c>
      <c r="C238" s="10">
        <f>IF(Offerte!$A9="","",Offerte!$C9)</f>
        <v/>
      </c>
      <c r="D238" s="10" t="inlineStr">
        <is>
          <t>D.1.2</t>
        </is>
      </c>
      <c r="E238" s="10" t="inlineStr">
        <is>
          <t>D</t>
        </is>
      </c>
      <c r="F238" s="10" t="inlineStr">
        <is>
          <t>Q</t>
        </is>
      </c>
      <c r="G238" s="10" t="inlineStr">
        <is>
          <t>higher</t>
        </is>
      </c>
      <c r="H238" s="10" t="n">
        <v>3</v>
      </c>
      <c r="I238" s="10" t="inlineStr">
        <is>
          <t>Installazione di paline di fermata conformi alla DGR 581/2023</t>
        </is>
      </c>
      <c r="J238" s="20" t="n"/>
      <c r="K238" s="20" t="n"/>
      <c r="L238" s="20" t="n"/>
      <c r="M238" s="20" t="n"/>
      <c r="N238" s="21">
        <f>IF($A238="","",IFERROR(VALUE($J238),0))</f>
        <v/>
      </c>
      <c r="O238" s="21">
        <f>IF($A238="",0,IF(OR($S238&lt;&gt;1,COUNTA($J238:$M238)=0),0,IF(SUMPRODUCT(MAX(($C$5:$C$6173=$C238)*($D$5:$D$6173=$D238)*($S$5:$S$6173=1)*IFERROR($N$5:$N$6173*1,0)))&gt;0,ROUND($H238*($N238/SUMPRODUCT(MAX(($C$5:$C$6173=$C238)*($D$5:$D$6173=$D238)*($S$5:$S$6173=1)*IFERROR($N$5:$N$6173*1,0)))),4),0)))</f>
        <v/>
      </c>
      <c r="P238" s="10" t="inlineStr">
        <is>
          <t>fermate</t>
        </is>
      </c>
      <c r="Q238" s="21">
        <f>IF($A238="","",$A238&amp;"|"&amp;$C238)</f>
        <v/>
      </c>
      <c r="R238" s="21">
        <f>IF($A238="","",$A238&amp;"|"&amp;$C238&amp;"|"&amp;$D238)</f>
        <v/>
      </c>
      <c r="S238" s="21">
        <f>IF($A238="","",IFERROR(INDEX(Offerte!$D$2:$D$200,MATCH($Q238,Offerte!$L$2:$L$200,0)),0))</f>
        <v/>
      </c>
      <c r="T238" s="21">
        <f>IF($A238="","",IFERROR(INDEX(Offerte!$G$2:$G$200,MATCH($Q238,Offerte!$L$2:$L$200,0)),"NO"))</f>
        <v/>
      </c>
    </row>
    <row r="239">
      <c r="A239" s="10">
        <f>IF(Offerte!$A9="","",Offerte!$A9)</f>
        <v/>
      </c>
      <c r="B239" s="10">
        <f>IF(Offerte!$A9="","",Offerte!$B9)</f>
        <v/>
      </c>
      <c r="C239" s="10">
        <f>IF(Offerte!$A9="","",Offerte!$C9)</f>
        <v/>
      </c>
      <c r="D239" s="10" t="inlineStr">
        <is>
          <t>D.1.3</t>
        </is>
      </c>
      <c r="E239" s="10" t="inlineStr">
        <is>
          <t>D</t>
        </is>
      </c>
      <c r="F239" s="10" t="inlineStr">
        <is>
          <t>Q</t>
        </is>
      </c>
      <c r="G239" s="10" t="inlineStr">
        <is>
          <t>higher</t>
        </is>
      </c>
      <c r="H239" s="10" t="n">
        <v>2</v>
      </c>
      <c r="I239" s="10" t="inlineStr">
        <is>
          <t>Display informativi connessi alle fermate</t>
        </is>
      </c>
      <c r="J239" s="20" t="n"/>
      <c r="K239" s="20" t="n"/>
      <c r="L239" s="20" t="n"/>
      <c r="M239" s="20" t="n"/>
      <c r="N239" s="21">
        <f>IF($A239="","",IFERROR(VALUE($J239),0))</f>
        <v/>
      </c>
      <c r="O239" s="21">
        <f>IF($A239="",0,IF(OR($S239&lt;&gt;1,COUNTA($J239:$M239)=0),0,IF(SUMPRODUCT(MAX(($C$5:$C$6173=$C239)*($D$5:$D$6173=$D239)*($S$5:$S$6173=1)*IFERROR($N$5:$N$6173*1,0)))&gt;0,ROUND($H239*($N239/SUMPRODUCT(MAX(($C$5:$C$6173=$C239)*($D$5:$D$6173=$D239)*($S$5:$S$6173=1)*IFERROR($N$5:$N$6173*1,0)))),4),0)))</f>
        <v/>
      </c>
      <c r="P239" s="10" t="inlineStr">
        <is>
          <t>fermate</t>
        </is>
      </c>
      <c r="Q239" s="21">
        <f>IF($A239="","",$A239&amp;"|"&amp;$C239)</f>
        <v/>
      </c>
      <c r="R239" s="21">
        <f>IF($A239="","",$A239&amp;"|"&amp;$C239&amp;"|"&amp;$D239)</f>
        <v/>
      </c>
      <c r="S239" s="21">
        <f>IF($A239="","",IFERROR(INDEX(Offerte!$D$2:$D$200,MATCH($Q239,Offerte!$L$2:$L$200,0)),0))</f>
        <v/>
      </c>
      <c r="T239" s="21">
        <f>IF($A239="","",IFERROR(INDEX(Offerte!$G$2:$G$200,MATCH($Q239,Offerte!$L$2:$L$200,0)),"NO"))</f>
        <v/>
      </c>
    </row>
    <row r="240">
      <c r="A240" s="10">
        <f>IF(Offerte!$A9="","",Offerte!$A9)</f>
        <v/>
      </c>
      <c r="B240" s="10">
        <f>IF(Offerte!$A9="","",Offerte!$B9)</f>
        <v/>
      </c>
      <c r="C240" s="10">
        <f>IF(Offerte!$A9="","",Offerte!$C9)</f>
        <v/>
      </c>
      <c r="D240" s="10" t="inlineStr">
        <is>
          <t>D.2.1</t>
        </is>
      </c>
      <c r="E240" s="10" t="inlineStr">
        <is>
          <t>D</t>
        </is>
      </c>
      <c r="F240" s="10" t="inlineStr">
        <is>
          <t>Q</t>
        </is>
      </c>
      <c r="G240" s="10" t="inlineStr">
        <is>
          <t>higher</t>
        </is>
      </c>
      <c r="H240" s="10" t="n">
        <v>2</v>
      </c>
      <c r="I240" s="10" t="inlineStr">
        <is>
          <t>Segnali tattili Loges-Vet-Evolution</t>
        </is>
      </c>
      <c r="J240" s="20" t="n"/>
      <c r="K240" s="20" t="n"/>
      <c r="L240" s="20" t="n"/>
      <c r="M240" s="20" t="n"/>
      <c r="N240" s="21">
        <f>IF($A240="","",IFERROR(VALUE($J240),0))</f>
        <v/>
      </c>
      <c r="O240" s="21">
        <f>IF($A240="",0,IF(OR($S240&lt;&gt;1,COUNTA($J240:$M240)=0),0,IF(SUMPRODUCT(MAX(($C$5:$C$6173=$C240)*($D$5:$D$6173=$D240)*($S$5:$S$6173=1)*IFERROR($N$5:$N$6173*1,0)))&gt;0,ROUND($H240*($N240/SUMPRODUCT(MAX(($C$5:$C$6173=$C240)*($D$5:$D$6173=$D240)*($S$5:$S$6173=1)*IFERROR($N$5:$N$6173*1,0)))),4),0)))</f>
        <v/>
      </c>
      <c r="P240" s="10" t="inlineStr">
        <is>
          <t>fermate</t>
        </is>
      </c>
      <c r="Q240" s="21">
        <f>IF($A240="","",$A240&amp;"|"&amp;$C240)</f>
        <v/>
      </c>
      <c r="R240" s="21">
        <f>IF($A240="","",$A240&amp;"|"&amp;$C240&amp;"|"&amp;$D240)</f>
        <v/>
      </c>
      <c r="S240" s="21">
        <f>IF($A240="","",IFERROR(INDEX(Offerte!$D$2:$D$200,MATCH($Q240,Offerte!$L$2:$L$200,0)),0))</f>
        <v/>
      </c>
      <c r="T240" s="21">
        <f>IF($A240="","",IFERROR(INDEX(Offerte!$G$2:$G$200,MATCH($Q240,Offerte!$L$2:$L$200,0)),"NO"))</f>
        <v/>
      </c>
    </row>
    <row r="241">
      <c r="A241" s="10">
        <f>IF(Offerte!$A9="","",Offerte!$A9)</f>
        <v/>
      </c>
      <c r="B241" s="10">
        <f>IF(Offerte!$A9="","",Offerte!$B9)</f>
        <v/>
      </c>
      <c r="C241" s="10">
        <f>IF(Offerte!$A9="","",Offerte!$C9)</f>
        <v/>
      </c>
      <c r="D241" s="10" t="inlineStr">
        <is>
          <t>E.1.1</t>
        </is>
      </c>
      <c r="E241" s="10" t="inlineStr">
        <is>
          <t>E</t>
        </is>
      </c>
      <c r="F241" s="10" t="inlineStr">
        <is>
          <t>T</t>
        </is>
      </c>
      <c r="G241" s="10" t="inlineStr">
        <is>
          <t>tabular</t>
        </is>
      </c>
      <c r="H241" s="10" t="n">
        <v>2</v>
      </c>
      <c r="I241" s="10" t="inlineStr">
        <is>
          <t>Mobile app con travel planner PRM</t>
        </is>
      </c>
      <c r="J241" s="20" t="n"/>
      <c r="K241" s="20" t="n"/>
      <c r="L241" s="20" t="n"/>
      <c r="M241" s="20" t="n"/>
      <c r="N241" s="21">
        <f>IF($A241="","",IF(IFERROR(VALUE($M241),0)=1,1,0))</f>
        <v/>
      </c>
      <c r="O241" s="21">
        <f>IF($A241="",0,IF(OR($S241&lt;&gt;1,COUNTA($J241:$M241)=0),0,IF($N241=1,$H241,0)))</f>
        <v/>
      </c>
      <c r="P241" s="10" t="inlineStr">
        <is>
          <t>sì/no</t>
        </is>
      </c>
      <c r="Q241" s="21">
        <f>IF($A241="","",$A241&amp;"|"&amp;$C241)</f>
        <v/>
      </c>
      <c r="R241" s="21">
        <f>IF($A241="","",$A241&amp;"|"&amp;$C241&amp;"|"&amp;$D241)</f>
        <v/>
      </c>
      <c r="S241" s="21">
        <f>IF($A241="","",IFERROR(INDEX(Offerte!$D$2:$D$200,MATCH($Q241,Offerte!$L$2:$L$200,0)),0))</f>
        <v/>
      </c>
      <c r="T241" s="21">
        <f>IF($A241="","",IFERROR(INDEX(Offerte!$G$2:$G$200,MATCH($Q241,Offerte!$L$2:$L$200,0)),"NO"))</f>
        <v/>
      </c>
    </row>
    <row r="242">
      <c r="A242" s="10">
        <f>IF(Offerte!$A9="","",Offerte!$A9)</f>
        <v/>
      </c>
      <c r="B242" s="10">
        <f>IF(Offerte!$A9="","",Offerte!$B9)</f>
        <v/>
      </c>
      <c r="C242" s="10">
        <f>IF(Offerte!$A9="","",Offerte!$C9)</f>
        <v/>
      </c>
      <c r="D242" s="10" t="inlineStr">
        <is>
          <t>E.2.1</t>
        </is>
      </c>
      <c r="E242" s="10" t="inlineStr">
        <is>
          <t>E</t>
        </is>
      </c>
      <c r="F242" s="10" t="inlineStr">
        <is>
          <t>D</t>
        </is>
      </c>
      <c r="G242" s="10" t="inlineStr">
        <is>
          <t>discretionary</t>
        </is>
      </c>
      <c r="H242" s="10" t="n">
        <v>2</v>
      </c>
      <c r="I242" s="10" t="inlineStr">
        <is>
          <t>Altre azioni informative e rapporti con gli utenti</t>
        </is>
      </c>
      <c r="J242" s="20" t="n"/>
      <c r="K242" s="20" t="n"/>
      <c r="L242" s="20" t="n"/>
      <c r="M242" s="20" t="n"/>
      <c r="N242" s="21">
        <f>IF($A242="","",MAX(0,MIN(1,IFERROR(VALUE($M242),0))))</f>
        <v/>
      </c>
      <c r="O242" s="21">
        <f>IF($A242="",0,IF(OR($S242&lt;&gt;1,COUNTA($J242:$M242)=0),0,IF(SUMPRODUCT(MAX(($C$5:$C$6173=$C242)*($D$5:$D$6173=$D242)*($S$5:$S$6173=1)*IFERROR($N$5:$N$6173*1,0)))&gt;0,ROUND($H242*($N242/SUMPRODUCT(MAX(($C$5:$C$6173=$C242)*($D$5:$D$6173=$D242)*($S$5:$S$6173=1)*IFERROR($N$5:$N$6173*1,0)))),4),0)))</f>
        <v/>
      </c>
      <c r="P242" s="10" t="inlineStr">
        <is>
          <t>coeff.</t>
        </is>
      </c>
      <c r="Q242" s="21">
        <f>IF($A242="","",$A242&amp;"|"&amp;$C242)</f>
        <v/>
      </c>
      <c r="R242" s="21">
        <f>IF($A242="","",$A242&amp;"|"&amp;$C242&amp;"|"&amp;$D242)</f>
        <v/>
      </c>
      <c r="S242" s="21">
        <f>IF($A242="","",IFERROR(INDEX(Offerte!$D$2:$D$200,MATCH($Q242,Offerte!$L$2:$L$200,0)),0))</f>
        <v/>
      </c>
      <c r="T242" s="21">
        <f>IF($A242="","",IFERROR(INDEX(Offerte!$G$2:$G$200,MATCH($Q242,Offerte!$L$2:$L$200,0)),"NO"))</f>
        <v/>
      </c>
    </row>
    <row r="243">
      <c r="A243" s="10">
        <f>IF(Offerte!$A9="","",Offerte!$A9)</f>
        <v/>
      </c>
      <c r="B243" s="10">
        <f>IF(Offerte!$A9="","",Offerte!$B9)</f>
        <v/>
      </c>
      <c r="C243" s="10">
        <f>IF(Offerte!$A9="","",Offerte!$C9)</f>
        <v/>
      </c>
      <c r="D243" s="10" t="inlineStr">
        <is>
          <t>F.1.1</t>
        </is>
      </c>
      <c r="E243" s="10" t="inlineStr">
        <is>
          <t>F</t>
        </is>
      </c>
      <c r="F243" s="10" t="inlineStr">
        <is>
          <t>Q</t>
        </is>
      </c>
      <c r="G243" s="10" t="inlineStr">
        <is>
          <t>lower</t>
        </is>
      </c>
      <c r="H243" s="10" t="n">
        <v>7</v>
      </c>
      <c r="I243" s="10" t="inlineStr">
        <is>
          <t>Performance ambientali del parco mezzi adibito al servizio - I_CEA</t>
        </is>
      </c>
      <c r="J243" s="20" t="n"/>
      <c r="K243" s="20" t="n"/>
      <c r="L243" s="20" t="n"/>
      <c r="M243" s="20" t="n"/>
      <c r="N243" s="21">
        <f>IF($A243="","",IFERROR(VALUE($J243),0))</f>
        <v/>
      </c>
      <c r="O243" s="21">
        <f>IF($A243="",0,IF(OR($S243&lt;&gt;1,COUNTA($J243:$M243)=0),0,IF(AND(IFERROR(AGGREGATE(15,6,$N$5:$N$6173/(($C$5:$C$6173=$C243)*($D$5:$D$6173=$D243)*($S$5:$S$6173=1)*($N$5:$N$6173&gt;0)),1),0)&gt;0,$N243&gt;0),ROUND($H243*(IFERROR(AGGREGATE(15,6,$N$5:$N$6173/(($C$5:$C$6173=$C243)*($D$5:$D$6173=$D243)*($S$5:$S$6173=1)*($N$5:$N$6173&gt;0)),1),0)/$N243),4),0)))</f>
        <v/>
      </c>
      <c r="P243" s="10" t="inlineStr">
        <is>
          <t>indice</t>
        </is>
      </c>
      <c r="Q243" s="21">
        <f>IF($A243="","",$A243&amp;"|"&amp;$C243)</f>
        <v/>
      </c>
      <c r="R243" s="21">
        <f>IF($A243="","",$A243&amp;"|"&amp;$C243&amp;"|"&amp;$D243)</f>
        <v/>
      </c>
      <c r="S243" s="21">
        <f>IF($A243="","",IFERROR(INDEX(Offerte!$D$2:$D$200,MATCH($Q243,Offerte!$L$2:$L$200,0)),0))</f>
        <v/>
      </c>
      <c r="T243" s="21">
        <f>IF($A243="","",IFERROR(INDEX(Offerte!$G$2:$G$200,MATCH($Q243,Offerte!$L$2:$L$200,0)),"NO"))</f>
        <v/>
      </c>
    </row>
    <row r="244">
      <c r="A244" s="10">
        <f>IF(Offerte!$A9="","",Offerte!$A9)</f>
        <v/>
      </c>
      <c r="B244" s="10">
        <f>IF(Offerte!$A9="","",Offerte!$B9)</f>
        <v/>
      </c>
      <c r="C244" s="10">
        <f>IF(Offerte!$A9="","",Offerte!$C9)</f>
        <v/>
      </c>
      <c r="D244" s="10" t="inlineStr">
        <is>
          <t>F.2.1</t>
        </is>
      </c>
      <c r="E244" s="10" t="inlineStr">
        <is>
          <t>F</t>
        </is>
      </c>
      <c r="F244" s="10" t="inlineStr">
        <is>
          <t>Q</t>
        </is>
      </c>
      <c r="G244" s="10" t="inlineStr">
        <is>
          <t>higher</t>
        </is>
      </c>
      <c r="H244" s="10" t="n">
        <v>2</v>
      </c>
      <c r="I244" s="10" t="inlineStr">
        <is>
          <t>Tasso di copertura del servizio con dispositivi ECO-DRIVER</t>
        </is>
      </c>
      <c r="J244" s="20" t="n"/>
      <c r="K244" s="20" t="n"/>
      <c r="L244" s="20" t="n"/>
      <c r="M244" s="20" t="n"/>
      <c r="N244" s="21">
        <f>IF($A244="","",IFERROR(VALUE($K244)/VALUE($L244),IFERROR(VALUE($J244),0)))</f>
        <v/>
      </c>
      <c r="O244" s="21">
        <f>IF($A244="",0,IF(OR($S244&lt;&gt;1,COUNTA($J244:$M244)=0),0,IF(SUMPRODUCT(MAX(($C$5:$C$6173=$C244)*($D$5:$D$6173=$D244)*($S$5:$S$6173=1)*IFERROR($N$5:$N$6173*1,0)))&gt;0,ROUND($H244*($N244/SUMPRODUCT(MAX(($C$5:$C$6173=$C244)*($D$5:$D$6173=$D244)*($S$5:$S$6173=1)*IFERROR($N$5:$N$6173*1,0)))),4),0)))</f>
        <v/>
      </c>
      <c r="P244" s="10" t="inlineStr">
        <is>
          <t>Autobus attrezzati con dispositivi ECO-DRIVER / Autobus totali in offerta, incluse scorte</t>
        </is>
      </c>
      <c r="Q244" s="21">
        <f>IF($A244="","",$A244&amp;"|"&amp;$C244)</f>
        <v/>
      </c>
      <c r="R244" s="21">
        <f>IF($A244="","",$A244&amp;"|"&amp;$C244&amp;"|"&amp;$D244)</f>
        <v/>
      </c>
      <c r="S244" s="21">
        <f>IF($A244="","",IFERROR(INDEX(Offerte!$D$2:$D$200,MATCH($Q244,Offerte!$L$2:$L$200,0)),0))</f>
        <v/>
      </c>
      <c r="T244" s="21">
        <f>IF($A244="","",IFERROR(INDEX(Offerte!$G$2:$G$200,MATCH($Q244,Offerte!$L$2:$L$200,0)),"NO"))</f>
        <v/>
      </c>
    </row>
    <row r="245">
      <c r="A245" s="10">
        <f>IF(Offerte!$A9="","",Offerte!$A9)</f>
        <v/>
      </c>
      <c r="B245" s="10">
        <f>IF(Offerte!$A9="","",Offerte!$B9)</f>
        <v/>
      </c>
      <c r="C245" s="10">
        <f>IF(Offerte!$A9="","",Offerte!$C9)</f>
        <v/>
      </c>
      <c r="D245" s="10" t="inlineStr">
        <is>
          <t>F.3.1</t>
        </is>
      </c>
      <c r="E245" s="10" t="inlineStr">
        <is>
          <t>F</t>
        </is>
      </c>
      <c r="F245" s="10" t="inlineStr">
        <is>
          <t>Q</t>
        </is>
      </c>
      <c r="G245" s="10" t="inlineStr">
        <is>
          <t>higher</t>
        </is>
      </c>
      <c r="H245" s="10" t="n">
        <v>2</v>
      </c>
      <c r="I245" s="10" t="inlineStr">
        <is>
          <t>Autoproduzione consumi elettrici per trazione</t>
        </is>
      </c>
      <c r="J245" s="20" t="n"/>
      <c r="K245" s="20" t="n"/>
      <c r="L245" s="20" t="n"/>
      <c r="M245" s="20" t="n"/>
      <c r="N245" s="21">
        <f>IF($A245="","",IFERROR(VALUE($J245),0))</f>
        <v/>
      </c>
      <c r="O245" s="21">
        <f>IF($A245="",0,IF(OR($S245&lt;&gt;1,COUNTA($J245:$M245)=0),0,IF(SUMPRODUCT(MAX(($C$5:$C$6173=$C245)*($D$5:$D$6173=$D245)*($S$5:$S$6173=1)*IFERROR($N$5:$N$6173*1,0)))&gt;0,ROUND($H245*($N245/SUMPRODUCT(MAX(($C$5:$C$6173=$C245)*($D$5:$D$6173=$D245)*($S$5:$S$6173=1)*IFERROR($N$5:$N$6173*1,0)))),4),0)))</f>
        <v/>
      </c>
      <c r="P245" s="10" t="inlineStr">
        <is>
          <t>kWh/anno</t>
        </is>
      </c>
      <c r="Q245" s="21">
        <f>IF($A245="","",$A245&amp;"|"&amp;$C245)</f>
        <v/>
      </c>
      <c r="R245" s="21">
        <f>IF($A245="","",$A245&amp;"|"&amp;$C245&amp;"|"&amp;$D245)</f>
        <v/>
      </c>
      <c r="S245" s="21">
        <f>IF($A245="","",IFERROR(INDEX(Offerte!$D$2:$D$200,MATCH($Q245,Offerte!$L$2:$L$200,0)),0))</f>
        <v/>
      </c>
      <c r="T245" s="21">
        <f>IF($A245="","",IFERROR(INDEX(Offerte!$G$2:$G$200,MATCH($Q245,Offerte!$L$2:$L$200,0)),"NO"))</f>
        <v/>
      </c>
    </row>
    <row r="246">
      <c r="A246" s="10">
        <f>IF(Offerte!$A9="","",Offerte!$A9)</f>
        <v/>
      </c>
      <c r="B246" s="10">
        <f>IF(Offerte!$A9="","",Offerte!$B9)</f>
        <v/>
      </c>
      <c r="C246" s="10">
        <f>IF(Offerte!$A9="","",Offerte!$C9)</f>
        <v/>
      </c>
      <c r="D246" s="10" t="inlineStr">
        <is>
          <t>F.4.1</t>
        </is>
      </c>
      <c r="E246" s="10" t="inlineStr">
        <is>
          <t>F</t>
        </is>
      </c>
      <c r="F246" s="10" t="inlineStr">
        <is>
          <t>Q</t>
        </is>
      </c>
      <c r="G246" s="10" t="inlineStr">
        <is>
          <t>soil</t>
        </is>
      </c>
      <c r="H246" s="10" t="n">
        <v>2</v>
      </c>
      <c r="I246" s="10" t="inlineStr">
        <is>
          <t>Indice di consumo di suolo</t>
        </is>
      </c>
      <c r="J246" s="20" t="n"/>
      <c r="K246" s="20" t="n"/>
      <c r="L246" s="20" t="n"/>
      <c r="M246" s="20" t="n"/>
      <c r="N246" s="21">
        <f>IF($A246="","",IFERROR(VALUE($J246),0))</f>
        <v/>
      </c>
      <c r="O246" s="21">
        <f>IF($A246="",0,IF(OR($S246&lt;&gt;1,COUNTA($J246:$M246)=0),0,IF($N246&lt;=0,$H246,IF(SUMPRODUCT(MAX(($C$5:$C$6173=$C246)*($D$5:$D$6173=$D246)*($S$5:$S$6173=1)*IFERROR($N$5:$N$6173*1,0)))&gt;0,ROUND($H246*((SUMPRODUCT(MAX(($C$5:$C$6173=$C246)*($D$5:$D$6173=$D246)*($S$5:$S$6173=1)*IFERROR($N$5:$N$6173*1,0)))-$N246)/SUMPRODUCT(MAX(($C$5:$C$6173=$C246)*($D$5:$D$6173=$D246)*($S$5:$S$6173=1)*IFERROR($N$5:$N$6173*1,0)))),4),0))))</f>
        <v/>
      </c>
      <c r="P246" s="10" t="inlineStr">
        <is>
          <t>m2</t>
        </is>
      </c>
      <c r="Q246" s="21">
        <f>IF($A246="","",$A246&amp;"|"&amp;$C246)</f>
        <v/>
      </c>
      <c r="R246" s="21">
        <f>IF($A246="","",$A246&amp;"|"&amp;$C246&amp;"|"&amp;$D246)</f>
        <v/>
      </c>
      <c r="S246" s="21">
        <f>IF($A246="","",IFERROR(INDEX(Offerte!$D$2:$D$200,MATCH($Q246,Offerte!$L$2:$L$200,0)),0))</f>
        <v/>
      </c>
      <c r="T246" s="21">
        <f>IF($A246="","",IFERROR(INDEX(Offerte!$G$2:$G$200,MATCH($Q246,Offerte!$L$2:$L$200,0)),"NO"))</f>
        <v/>
      </c>
    </row>
    <row r="247">
      <c r="A247" s="10">
        <f>IF(Offerte!$A9="","",Offerte!$A9)</f>
        <v/>
      </c>
      <c r="B247" s="10">
        <f>IF(Offerte!$A9="","",Offerte!$B9)</f>
        <v/>
      </c>
      <c r="C247" s="10">
        <f>IF(Offerte!$A9="","",Offerte!$C9)</f>
        <v/>
      </c>
      <c r="D247" s="10" t="inlineStr">
        <is>
          <t>F.5.1</t>
        </is>
      </c>
      <c r="E247" s="10" t="inlineStr">
        <is>
          <t>F</t>
        </is>
      </c>
      <c r="F247" s="10" t="inlineStr">
        <is>
          <t>T</t>
        </is>
      </c>
      <c r="G247" s="10" t="inlineStr">
        <is>
          <t>tabular</t>
        </is>
      </c>
      <c r="H247" s="10" t="n">
        <v>1</v>
      </c>
      <c r="I247" s="10" t="inlineStr">
        <is>
          <t>Rendicontazione di sostenibilità ambientale</t>
        </is>
      </c>
      <c r="J247" s="20" t="n"/>
      <c r="K247" s="20" t="n"/>
      <c r="L247" s="20" t="n"/>
      <c r="M247" s="20" t="n"/>
      <c r="N247" s="21">
        <f>IF($A247="","",IF(IFERROR(VALUE($M247),0)=1,1,0))</f>
        <v/>
      </c>
      <c r="O247" s="21">
        <f>IF($A247="",0,IF(OR($S247&lt;&gt;1,COUNTA($J247:$M247)=0),0,IF($N247=1,$H247,0)))</f>
        <v/>
      </c>
      <c r="P247" s="10" t="inlineStr">
        <is>
          <t>sì/no</t>
        </is>
      </c>
      <c r="Q247" s="21">
        <f>IF($A247="","",$A247&amp;"|"&amp;$C247)</f>
        <v/>
      </c>
      <c r="R247" s="21">
        <f>IF($A247="","",$A247&amp;"|"&amp;$C247&amp;"|"&amp;$D247)</f>
        <v/>
      </c>
      <c r="S247" s="21">
        <f>IF($A247="","",IFERROR(INDEX(Offerte!$D$2:$D$200,MATCH($Q247,Offerte!$L$2:$L$200,0)),0))</f>
        <v/>
      </c>
      <c r="T247" s="21">
        <f>IF($A247="","",IFERROR(INDEX(Offerte!$G$2:$G$200,MATCH($Q247,Offerte!$L$2:$L$200,0)),"NO"))</f>
        <v/>
      </c>
    </row>
    <row r="248">
      <c r="A248" s="10">
        <f>IF(Offerte!$A9="","",Offerte!$A9)</f>
        <v/>
      </c>
      <c r="B248" s="10">
        <f>IF(Offerte!$A9="","",Offerte!$B9)</f>
        <v/>
      </c>
      <c r="C248" s="10">
        <f>IF(Offerte!$A9="","",Offerte!$C9)</f>
        <v/>
      </c>
      <c r="D248" s="10" t="inlineStr">
        <is>
          <t>G.1.1</t>
        </is>
      </c>
      <c r="E248" s="10" t="inlineStr">
        <is>
          <t>G</t>
        </is>
      </c>
      <c r="F248" s="10" t="inlineStr">
        <is>
          <t>D</t>
        </is>
      </c>
      <c r="G248" s="10" t="inlineStr">
        <is>
          <t>discretionary</t>
        </is>
      </c>
      <c r="H248" s="10" t="n">
        <v>2</v>
      </c>
      <c r="I248" s="10" t="inlineStr">
        <is>
          <t>Qualità del progetto di centrale di controllo aziendale</t>
        </is>
      </c>
      <c r="J248" s="20" t="n"/>
      <c r="K248" s="20" t="n"/>
      <c r="L248" s="20" t="n"/>
      <c r="M248" s="20" t="n"/>
      <c r="N248" s="21">
        <f>IF($A248="","",MAX(0,MIN(1,IFERROR(VALUE($M248),0))))</f>
        <v/>
      </c>
      <c r="O248" s="21">
        <f>IF($A248="",0,IF(OR($S248&lt;&gt;1,COUNTA($J248:$M248)=0),0,IF(SUMPRODUCT(MAX(($C$5:$C$6173=$C248)*($D$5:$D$6173=$D248)*($S$5:$S$6173=1)*IFERROR($N$5:$N$6173*1,0)))&gt;0,ROUND($H248*($N248/SUMPRODUCT(MAX(($C$5:$C$6173=$C248)*($D$5:$D$6173=$D248)*($S$5:$S$6173=1)*IFERROR($N$5:$N$6173*1,0)))),4),0)))</f>
        <v/>
      </c>
      <c r="P248" s="10" t="inlineStr">
        <is>
          <t>coeff.</t>
        </is>
      </c>
      <c r="Q248" s="21">
        <f>IF($A248="","",$A248&amp;"|"&amp;$C248)</f>
        <v/>
      </c>
      <c r="R248" s="21">
        <f>IF($A248="","",$A248&amp;"|"&amp;$C248&amp;"|"&amp;$D248)</f>
        <v/>
      </c>
      <c r="S248" s="21">
        <f>IF($A248="","",IFERROR(INDEX(Offerte!$D$2:$D$200,MATCH($Q248,Offerte!$L$2:$L$200,0)),0))</f>
        <v/>
      </c>
      <c r="T248" s="21">
        <f>IF($A248="","",IFERROR(INDEX(Offerte!$G$2:$G$200,MATCH($Q248,Offerte!$L$2:$L$200,0)),"NO"))</f>
        <v/>
      </c>
    </row>
    <row r="249">
      <c r="A249" s="10">
        <f>IF(Offerte!$A9="","",Offerte!$A9)</f>
        <v/>
      </c>
      <c r="B249" s="10">
        <f>IF(Offerte!$A9="","",Offerte!$B9)</f>
        <v/>
      </c>
      <c r="C249" s="10">
        <f>IF(Offerte!$A9="","",Offerte!$C9)</f>
        <v/>
      </c>
      <c r="D249" s="10" t="inlineStr">
        <is>
          <t>G.2.1</t>
        </is>
      </c>
      <c r="E249" s="10" t="inlineStr">
        <is>
          <t>G</t>
        </is>
      </c>
      <c r="F249" s="10" t="inlineStr">
        <is>
          <t>T</t>
        </is>
      </c>
      <c r="G249" s="10" t="inlineStr">
        <is>
          <t>tabular</t>
        </is>
      </c>
      <c r="H249" s="10" t="n">
        <v>1</v>
      </c>
      <c r="I249" s="10" t="inlineStr">
        <is>
          <t>Certificazione ISO 45001</t>
        </is>
      </c>
      <c r="J249" s="20" t="n"/>
      <c r="K249" s="20" t="n"/>
      <c r="L249" s="20" t="n"/>
      <c r="M249" s="20" t="n"/>
      <c r="N249" s="21">
        <f>IF($A249="","",IF(IFERROR(VALUE($M249),0)=1,1,0))</f>
        <v/>
      </c>
      <c r="O249" s="21">
        <f>IF($A249="",0,IF(OR($S249&lt;&gt;1,COUNTA($J249:$M249)=0),0,IF($N249=1,$H249,0)))</f>
        <v/>
      </c>
      <c r="P249" s="10" t="inlineStr">
        <is>
          <t>sì/no</t>
        </is>
      </c>
      <c r="Q249" s="21">
        <f>IF($A249="","",$A249&amp;"|"&amp;$C249)</f>
        <v/>
      </c>
      <c r="R249" s="21">
        <f>IF($A249="","",$A249&amp;"|"&amp;$C249&amp;"|"&amp;$D249)</f>
        <v/>
      </c>
      <c r="S249" s="21">
        <f>IF($A249="","",IFERROR(INDEX(Offerte!$D$2:$D$200,MATCH($Q249,Offerte!$L$2:$L$200,0)),0))</f>
        <v/>
      </c>
      <c r="T249" s="21">
        <f>IF($A249="","",IFERROR(INDEX(Offerte!$G$2:$G$200,MATCH($Q249,Offerte!$L$2:$L$200,0)),"NO"))</f>
        <v/>
      </c>
    </row>
    <row r="250">
      <c r="A250" s="10">
        <f>IF(Offerte!$A9="","",Offerte!$A9)</f>
        <v/>
      </c>
      <c r="B250" s="10">
        <f>IF(Offerte!$A9="","",Offerte!$B9)</f>
        <v/>
      </c>
      <c r="C250" s="10">
        <f>IF(Offerte!$A9="","",Offerte!$C9)</f>
        <v/>
      </c>
      <c r="D250" s="10" t="inlineStr">
        <is>
          <t>G.3.1</t>
        </is>
      </c>
      <c r="E250" s="10" t="inlineStr">
        <is>
          <t>G</t>
        </is>
      </c>
      <c r="F250" s="10" t="inlineStr">
        <is>
          <t>T</t>
        </is>
      </c>
      <c r="G250" s="10" t="inlineStr">
        <is>
          <t>tabular</t>
        </is>
      </c>
      <c r="H250" s="10" t="n">
        <v>1</v>
      </c>
      <c r="I250" s="10" t="inlineStr">
        <is>
          <t>Certificazioni di responsabilità sociale</t>
        </is>
      </c>
      <c r="J250" s="20" t="n"/>
      <c r="K250" s="20" t="n"/>
      <c r="L250" s="20" t="n"/>
      <c r="M250" s="20" t="n"/>
      <c r="N250" s="21">
        <f>IF($A250="","",IF(IFERROR(VALUE($M250),0)=1,1,0))</f>
        <v/>
      </c>
      <c r="O250" s="21">
        <f>IF($A250="",0,IF(OR($S250&lt;&gt;1,COUNTA($J250:$M250)=0),0,IF($N250=1,$H250,0)))</f>
        <v/>
      </c>
      <c r="P250" s="10" t="inlineStr">
        <is>
          <t>sì/no</t>
        </is>
      </c>
      <c r="Q250" s="21">
        <f>IF($A250="","",$A250&amp;"|"&amp;$C250)</f>
        <v/>
      </c>
      <c r="R250" s="21">
        <f>IF($A250="","",$A250&amp;"|"&amp;$C250&amp;"|"&amp;$D250)</f>
        <v/>
      </c>
      <c r="S250" s="21">
        <f>IF($A250="","",IFERROR(INDEX(Offerte!$D$2:$D$200,MATCH($Q250,Offerte!$L$2:$L$200,0)),0))</f>
        <v/>
      </c>
      <c r="T250" s="21">
        <f>IF($A250="","",IFERROR(INDEX(Offerte!$G$2:$G$200,MATCH($Q250,Offerte!$L$2:$L$200,0)),"NO"))</f>
        <v/>
      </c>
    </row>
    <row r="251">
      <c r="A251" s="10">
        <f>IF(Offerte!$A9="","",Offerte!$A9)</f>
        <v/>
      </c>
      <c r="B251" s="10">
        <f>IF(Offerte!$A9="","",Offerte!$B9)</f>
        <v/>
      </c>
      <c r="C251" s="10">
        <f>IF(Offerte!$A9="","",Offerte!$C9)</f>
        <v/>
      </c>
      <c r="D251" s="10" t="inlineStr">
        <is>
          <t>G.4.1</t>
        </is>
      </c>
      <c r="E251" s="10" t="inlineStr">
        <is>
          <t>G</t>
        </is>
      </c>
      <c r="F251" s="10" t="inlineStr">
        <is>
          <t>D</t>
        </is>
      </c>
      <c r="G251" s="10" t="inlineStr">
        <is>
          <t>discretionary</t>
        </is>
      </c>
      <c r="H251" s="10" t="n">
        <v>2</v>
      </c>
      <c r="I251" s="10" t="inlineStr">
        <is>
          <t>Qualità del piano di formazione del personale</t>
        </is>
      </c>
      <c r="J251" s="20" t="n"/>
      <c r="K251" s="20" t="n"/>
      <c r="L251" s="20" t="n"/>
      <c r="M251" s="20" t="n"/>
      <c r="N251" s="21">
        <f>IF($A251="","",MAX(0,MIN(1,IFERROR(VALUE($M251),0))))</f>
        <v/>
      </c>
      <c r="O251" s="21">
        <f>IF($A251="",0,IF(OR($S251&lt;&gt;1,COUNTA($J251:$M251)=0),0,IF(SUMPRODUCT(MAX(($C$5:$C$6173=$C251)*($D$5:$D$6173=$D251)*($S$5:$S$6173=1)*IFERROR($N$5:$N$6173*1,0)))&gt;0,ROUND($H251*($N251/SUMPRODUCT(MAX(($C$5:$C$6173=$C251)*($D$5:$D$6173=$D251)*($S$5:$S$6173=1)*IFERROR($N$5:$N$6173*1,0)))),4),0)))</f>
        <v/>
      </c>
      <c r="P251" s="10" t="inlineStr">
        <is>
          <t>coeff.</t>
        </is>
      </c>
      <c r="Q251" s="21">
        <f>IF($A251="","",$A251&amp;"|"&amp;$C251)</f>
        <v/>
      </c>
      <c r="R251" s="21">
        <f>IF($A251="","",$A251&amp;"|"&amp;$C251&amp;"|"&amp;$D251)</f>
        <v/>
      </c>
      <c r="S251" s="21">
        <f>IF($A251="","",IFERROR(INDEX(Offerte!$D$2:$D$200,MATCH($Q251,Offerte!$L$2:$L$200,0)),0))</f>
        <v/>
      </c>
      <c r="T251" s="21">
        <f>IF($A251="","",IFERROR(INDEX(Offerte!$G$2:$G$200,MATCH($Q251,Offerte!$L$2:$L$200,0)),"NO"))</f>
        <v/>
      </c>
    </row>
    <row r="252">
      <c r="A252" s="10">
        <f>IF(Offerte!$A9="","",Offerte!$A9)</f>
        <v/>
      </c>
      <c r="B252" s="10">
        <f>IF(Offerte!$A9="","",Offerte!$B9)</f>
        <v/>
      </c>
      <c r="C252" s="10">
        <f>IF(Offerte!$A9="","",Offerte!$C9)</f>
        <v/>
      </c>
      <c r="D252" s="10" t="inlineStr">
        <is>
          <t>G.5.1</t>
        </is>
      </c>
      <c r="E252" s="10" t="inlineStr">
        <is>
          <t>G</t>
        </is>
      </c>
      <c r="F252" s="10" t="inlineStr">
        <is>
          <t>T</t>
        </is>
      </c>
      <c r="G252" s="10" t="inlineStr">
        <is>
          <t>tabular</t>
        </is>
      </c>
      <c r="H252" s="10" t="n">
        <v>1</v>
      </c>
      <c r="I252" s="10" t="inlineStr">
        <is>
          <t>Impegno al mantenimento delle garanzie del contratto di secondo livello del gestore uscente</t>
        </is>
      </c>
      <c r="J252" s="20" t="n"/>
      <c r="K252" s="20" t="n"/>
      <c r="L252" s="20" t="n"/>
      <c r="M252" s="20" t="n"/>
      <c r="N252" s="21">
        <f>IF($A252="","",IF(IFERROR(VALUE($M252),0)=1,1,0))</f>
        <v/>
      </c>
      <c r="O252" s="21">
        <f>IF($A252="",0,IF(OR($S252&lt;&gt;1,COUNTA($J252:$M252)=0),0,IF($N252=1,$H252,0)))</f>
        <v/>
      </c>
      <c r="P252" s="10" t="inlineStr">
        <is>
          <t>sì/no</t>
        </is>
      </c>
      <c r="Q252" s="21">
        <f>IF($A252="","",$A252&amp;"|"&amp;$C252)</f>
        <v/>
      </c>
      <c r="R252" s="21">
        <f>IF($A252="","",$A252&amp;"|"&amp;$C252&amp;"|"&amp;$D252)</f>
        <v/>
      </c>
      <c r="S252" s="21">
        <f>IF($A252="","",IFERROR(INDEX(Offerte!$D$2:$D$200,MATCH($Q252,Offerte!$L$2:$L$200,0)),0))</f>
        <v/>
      </c>
      <c r="T252" s="21">
        <f>IF($A252="","",IFERROR(INDEX(Offerte!$G$2:$G$200,MATCH($Q252,Offerte!$L$2:$L$200,0)),"NO"))</f>
        <v/>
      </c>
    </row>
    <row r="253">
      <c r="A253" s="10">
        <f>IF(Offerte!$A10="","",Offerte!$A10)</f>
        <v/>
      </c>
      <c r="B253" s="10">
        <f>IF(Offerte!$A10="","",Offerte!$B10)</f>
        <v/>
      </c>
      <c r="C253" s="10">
        <f>IF(Offerte!$A10="","",Offerte!$C10)</f>
        <v/>
      </c>
      <c r="D253" s="10" t="inlineStr">
        <is>
          <t>A.1.1</t>
        </is>
      </c>
      <c r="E253" s="10" t="inlineStr">
        <is>
          <t>A</t>
        </is>
      </c>
      <c r="F253" s="10" t="inlineStr">
        <is>
          <t>Q</t>
        </is>
      </c>
      <c r="G253" s="10" t="inlineStr">
        <is>
          <t>higher</t>
        </is>
      </c>
      <c r="H253" s="10" t="n">
        <v>3</v>
      </c>
      <c r="I253" s="10" t="inlineStr">
        <is>
          <t>Tasso aggiuntivo di corse controllate</t>
        </is>
      </c>
      <c r="J253" s="20" t="n"/>
      <c r="K253" s="20" t="n"/>
      <c r="L253" s="20" t="n"/>
      <c r="M253" s="20" t="n"/>
      <c r="N253" s="21">
        <f>IF($A253="","",IFERROR(VALUE($K253)/VALUE($L253)*100,IFERROR(VALUE($J253),0)))</f>
        <v/>
      </c>
      <c r="O253" s="21">
        <f>IF($A253="",0,IF(OR($S253&lt;&gt;1,COUNTA($J253:$M253)=0),0,IF(SUMPRODUCT(MAX(($C$5:$C$6173=$C253)*($D$5:$D$6173=$D253)*($S$5:$S$6173=1)*IFERROR($N$5:$N$6173*1,0)))&gt;0,ROUND($H253*($N253/SUMPRODUCT(MAX(($C$5:$C$6173=$C253)*($D$5:$D$6173=$D253)*($S$5:$S$6173=1)*IFERROR($N$5:$N$6173*1,0)))),4),0)))</f>
        <v/>
      </c>
      <c r="P253" s="10" t="inlineStr">
        <is>
          <t>Corse controllate annue / Corse programmate annue</t>
        </is>
      </c>
      <c r="Q253" s="21">
        <f>IF($A253="","",$A253&amp;"|"&amp;$C253)</f>
        <v/>
      </c>
      <c r="R253" s="21">
        <f>IF($A253="","",$A253&amp;"|"&amp;$C253&amp;"|"&amp;$D253)</f>
        <v/>
      </c>
      <c r="S253" s="21">
        <f>IF($A253="","",IFERROR(INDEX(Offerte!$D$2:$D$200,MATCH($Q253,Offerte!$L$2:$L$200,0)),0))</f>
        <v/>
      </c>
      <c r="T253" s="21">
        <f>IF($A253="","",IFERROR(INDEX(Offerte!$G$2:$G$200,MATCH($Q253,Offerte!$L$2:$L$200,0)),"NO"))</f>
        <v/>
      </c>
    </row>
    <row r="254">
      <c r="A254" s="10">
        <f>IF(Offerte!$A10="","",Offerte!$A10)</f>
        <v/>
      </c>
      <c r="B254" s="10">
        <f>IF(Offerte!$A10="","",Offerte!$B10)</f>
        <v/>
      </c>
      <c r="C254" s="10">
        <f>IF(Offerte!$A10="","",Offerte!$C10)</f>
        <v/>
      </c>
      <c r="D254" s="10" t="inlineStr">
        <is>
          <t>A.1.2</t>
        </is>
      </c>
      <c r="E254" s="10" t="inlineStr">
        <is>
          <t>A</t>
        </is>
      </c>
      <c r="F254" s="10" t="inlineStr">
        <is>
          <t>Q</t>
        </is>
      </c>
      <c r="G254" s="10" t="inlineStr">
        <is>
          <t>higher</t>
        </is>
      </c>
      <c r="H254" s="10" t="n">
        <v>4</v>
      </c>
      <c r="I254" s="10" t="inlineStr">
        <is>
          <t>Numero aggiuntivo di passeggeri controllati</t>
        </is>
      </c>
      <c r="J254" s="20" t="n"/>
      <c r="K254" s="20" t="n"/>
      <c r="L254" s="20" t="n"/>
      <c r="M254" s="20" t="n"/>
      <c r="N254" s="21">
        <f>IF($A254="","",IFERROR(VALUE($J254),0))</f>
        <v/>
      </c>
      <c r="O254" s="21">
        <f>IF($A254="",0,IF(OR($S254&lt;&gt;1,COUNTA($J254:$M254)=0),0,IF(SUMPRODUCT(MAX(($C$5:$C$6173=$C254)*($D$5:$D$6173=$D254)*($S$5:$S$6173=1)*IFERROR($N$5:$N$6173*1,0)))&gt;0,ROUND($H254*($N254/SUMPRODUCT(MAX(($C$5:$C$6173=$C254)*($D$5:$D$6173=$D254)*($S$5:$S$6173=1)*IFERROR($N$5:$N$6173*1,0)))),4),0)))</f>
        <v/>
      </c>
      <c r="P254" s="10" t="inlineStr">
        <is>
          <t>passeggeri/anno</t>
        </is>
      </c>
      <c r="Q254" s="21">
        <f>IF($A254="","",$A254&amp;"|"&amp;$C254)</f>
        <v/>
      </c>
      <c r="R254" s="21">
        <f>IF($A254="","",$A254&amp;"|"&amp;$C254&amp;"|"&amp;$D254)</f>
        <v/>
      </c>
      <c r="S254" s="21">
        <f>IF($A254="","",IFERROR(INDEX(Offerte!$D$2:$D$200,MATCH($Q254,Offerte!$L$2:$L$200,0)),0))</f>
        <v/>
      </c>
      <c r="T254" s="21">
        <f>IF($A254="","",IFERROR(INDEX(Offerte!$G$2:$G$200,MATCH($Q254,Offerte!$L$2:$L$200,0)),"NO"))</f>
        <v/>
      </c>
    </row>
    <row r="255">
      <c r="A255" s="10">
        <f>IF(Offerte!$A10="","",Offerte!$A10)</f>
        <v/>
      </c>
      <c r="B255" s="10">
        <f>IF(Offerte!$A10="","",Offerte!$B10)</f>
        <v/>
      </c>
      <c r="C255" s="10">
        <f>IF(Offerte!$A10="","",Offerte!$C10)</f>
        <v/>
      </c>
      <c r="D255" s="10" t="inlineStr">
        <is>
          <t>B.1.1</t>
        </is>
      </c>
      <c r="E255" s="10" t="inlineStr">
        <is>
          <t>B</t>
        </is>
      </c>
      <c r="F255" s="10" t="inlineStr">
        <is>
          <t>Q</t>
        </is>
      </c>
      <c r="G255" s="10" t="inlineStr">
        <is>
          <t>higher</t>
        </is>
      </c>
      <c r="H255" s="10" t="n">
        <v>3</v>
      </c>
      <c r="I255" s="10" t="inlineStr">
        <is>
          <t>Incremento dei posti offerti nelle fasce di punta</t>
        </is>
      </c>
      <c r="J255" s="20" t="n"/>
      <c r="K255" s="20" t="n"/>
      <c r="L255" s="20" t="n"/>
      <c r="M255" s="20" t="n"/>
      <c r="N255" s="21">
        <f>IF($A255="","",IFERROR(VALUE($J255),0))</f>
        <v/>
      </c>
      <c r="O255" s="21">
        <f>IF($A255="",0,IF(OR($S255&lt;&gt;1,COUNTA($J255:$M255)=0),0,IF(SUMPRODUCT(MAX(($C$5:$C$6173=$C255)*($D$5:$D$6173=$D255)*($S$5:$S$6173=1)*IFERROR($N$5:$N$6173*1,0)))&gt;0,ROUND($H255*($N255/SUMPRODUCT(MAX(($C$5:$C$6173=$C255)*($D$5:$D$6173=$D255)*($S$5:$S$6173=1)*IFERROR($N$5:$N$6173*1,0)))),4),0)))</f>
        <v/>
      </c>
      <c r="P255" s="10" t="inlineStr">
        <is>
          <t>posti*km</t>
        </is>
      </c>
      <c r="Q255" s="21">
        <f>IF($A255="","",$A255&amp;"|"&amp;$C255)</f>
        <v/>
      </c>
      <c r="R255" s="21">
        <f>IF($A255="","",$A255&amp;"|"&amp;$C255&amp;"|"&amp;$D255)</f>
        <v/>
      </c>
      <c r="S255" s="21">
        <f>IF($A255="","",IFERROR(INDEX(Offerte!$D$2:$D$200,MATCH($Q255,Offerte!$L$2:$L$200,0)),0))</f>
        <v/>
      </c>
      <c r="T255" s="21">
        <f>IF($A255="","",IFERROR(INDEX(Offerte!$G$2:$G$200,MATCH($Q255,Offerte!$L$2:$L$200,0)),"NO"))</f>
        <v/>
      </c>
    </row>
    <row r="256">
      <c r="A256" s="10">
        <f>IF(Offerte!$A10="","",Offerte!$A10)</f>
        <v/>
      </c>
      <c r="B256" s="10">
        <f>IF(Offerte!$A10="","",Offerte!$B10)</f>
        <v/>
      </c>
      <c r="C256" s="10">
        <f>IF(Offerte!$A10="","",Offerte!$C10)</f>
        <v/>
      </c>
      <c r="D256" s="10" t="inlineStr">
        <is>
          <t>B.2.1</t>
        </is>
      </c>
      <c r="E256" s="10" t="inlineStr">
        <is>
          <t>B</t>
        </is>
      </c>
      <c r="F256" s="10" t="inlineStr">
        <is>
          <t>Q</t>
        </is>
      </c>
      <c r="G256" s="10" t="inlineStr">
        <is>
          <t>higher</t>
        </is>
      </c>
      <c r="H256" s="10" t="n">
        <v>4</v>
      </c>
      <c r="I256" s="10" t="inlineStr">
        <is>
          <t>Corse aggiuntive nell'arco giornaliero base</t>
        </is>
      </c>
      <c r="J256" s="20" t="n"/>
      <c r="K256" s="20" t="n"/>
      <c r="L256" s="20" t="n"/>
      <c r="M256" s="20" t="n"/>
      <c r="N256" s="21">
        <f>IF($A256="","",IFERROR(VALUE($J256),0))</f>
        <v/>
      </c>
      <c r="O256" s="21">
        <f>IF($A256="",0,IF(OR($S256&lt;&gt;1,COUNTA($J256:$M256)=0),0,IF(SUMPRODUCT(MAX(($C$5:$C$6173=$C256)*($D$5:$D$6173=$D256)*($S$5:$S$6173=1)*IFERROR($N$5:$N$6173*1,0)))&gt;0,ROUND($H256*($N256/SUMPRODUCT(MAX(($C$5:$C$6173=$C256)*($D$5:$D$6173=$D256)*($S$5:$S$6173=1)*IFERROR($N$5:$N$6173*1,0)))),4),0)))</f>
        <v/>
      </c>
      <c r="P256" s="10" t="inlineStr">
        <is>
          <t>corse</t>
        </is>
      </c>
      <c r="Q256" s="21">
        <f>IF($A256="","",$A256&amp;"|"&amp;$C256)</f>
        <v/>
      </c>
      <c r="R256" s="21">
        <f>IF($A256="","",$A256&amp;"|"&amp;$C256&amp;"|"&amp;$D256)</f>
        <v/>
      </c>
      <c r="S256" s="21">
        <f>IF($A256="","",IFERROR(INDEX(Offerte!$D$2:$D$200,MATCH($Q256,Offerte!$L$2:$L$200,0)),0))</f>
        <v/>
      </c>
      <c r="T256" s="21">
        <f>IF($A256="","",IFERROR(INDEX(Offerte!$G$2:$G$200,MATCH($Q256,Offerte!$L$2:$L$200,0)),"NO"))</f>
        <v/>
      </c>
    </row>
    <row r="257">
      <c r="A257" s="10">
        <f>IF(Offerte!$A10="","",Offerte!$A10)</f>
        <v/>
      </c>
      <c r="B257" s="10">
        <f>IF(Offerte!$A10="","",Offerte!$B10)</f>
        <v/>
      </c>
      <c r="C257" s="10">
        <f>IF(Offerte!$A10="","",Offerte!$C10)</f>
        <v/>
      </c>
      <c r="D257" s="10" t="inlineStr">
        <is>
          <t>B.3.1</t>
        </is>
      </c>
      <c r="E257" s="10" t="inlineStr">
        <is>
          <t>B</t>
        </is>
      </c>
      <c r="F257" s="10" t="inlineStr">
        <is>
          <t>Q</t>
        </is>
      </c>
      <c r="G257" s="10" t="inlineStr">
        <is>
          <t>higher</t>
        </is>
      </c>
      <c r="H257" s="10" t="n">
        <v>2</v>
      </c>
      <c r="I257" s="10" t="inlineStr">
        <is>
          <t>Numero di corse aggiuntive per allungamento dell'arco di servizio giornaliero nelle fasce serali</t>
        </is>
      </c>
      <c r="J257" s="20" t="n"/>
      <c r="K257" s="20" t="n"/>
      <c r="L257" s="20" t="n"/>
      <c r="M257" s="20" t="n"/>
      <c r="N257" s="21">
        <f>IF($A257="","",IFERROR(VALUE($J257),0))</f>
        <v/>
      </c>
      <c r="O257" s="21">
        <f>IF($A257="",0,IF(OR($S257&lt;&gt;1,COUNTA($J257:$M257)=0),0,IF(SUMPRODUCT(MAX(($C$5:$C$6173=$C257)*($D$5:$D$6173=$D257)*($S$5:$S$6173=1)*IFERROR($N$5:$N$6173*1,0)))&gt;0,ROUND($H257*($N257/SUMPRODUCT(MAX(($C$5:$C$6173=$C257)*($D$5:$D$6173=$D257)*($S$5:$S$6173=1)*IFERROR($N$5:$N$6173*1,0)))),4),0)))</f>
        <v/>
      </c>
      <c r="P257" s="10" t="inlineStr">
        <is>
          <t>corse</t>
        </is>
      </c>
      <c r="Q257" s="21">
        <f>IF($A257="","",$A257&amp;"|"&amp;$C257)</f>
        <v/>
      </c>
      <c r="R257" s="21">
        <f>IF($A257="","",$A257&amp;"|"&amp;$C257&amp;"|"&amp;$D257)</f>
        <v/>
      </c>
      <c r="S257" s="21">
        <f>IF($A257="","",IFERROR(INDEX(Offerte!$D$2:$D$200,MATCH($Q257,Offerte!$L$2:$L$200,0)),0))</f>
        <v/>
      </c>
      <c r="T257" s="21">
        <f>IF($A257="","",IFERROR(INDEX(Offerte!$G$2:$G$200,MATCH($Q257,Offerte!$L$2:$L$200,0)),"NO"))</f>
        <v/>
      </c>
    </row>
    <row r="258">
      <c r="A258" s="10">
        <f>IF(Offerte!$A10="","",Offerte!$A10)</f>
        <v/>
      </c>
      <c r="B258" s="10">
        <f>IF(Offerte!$A10="","",Offerte!$B10)</f>
        <v/>
      </c>
      <c r="C258" s="10">
        <f>IF(Offerte!$A10="","",Offerte!$C10)</f>
        <v/>
      </c>
      <c r="D258" s="10" t="inlineStr">
        <is>
          <t>B.4.1</t>
        </is>
      </c>
      <c r="E258" s="10" t="inlineStr">
        <is>
          <t>B</t>
        </is>
      </c>
      <c r="F258" s="10" t="inlineStr">
        <is>
          <t>Q</t>
        </is>
      </c>
      <c r="G258" s="10" t="inlineStr">
        <is>
          <t>higher</t>
        </is>
      </c>
      <c r="H258" s="10" t="n">
        <v>3</v>
      </c>
      <c r="I258" s="10" t="inlineStr">
        <is>
          <t>Percorrenze aggiuntive offerte nel Programma d'esercizio delle prime due fasi attuative</t>
        </is>
      </c>
      <c r="J258" s="20" t="n"/>
      <c r="K258" s="20" t="n"/>
      <c r="L258" s="20" t="n"/>
      <c r="M258" s="20" t="n"/>
      <c r="N258" s="21">
        <f>IF($A258="","",IFERROR(VALUE($J258),0))</f>
        <v/>
      </c>
      <c r="O258" s="21">
        <f>IF($A258="",0,IF(OR($S258&lt;&gt;1,COUNTA($J258:$M258)=0),0,IF(SUMPRODUCT(MAX(($C$5:$C$6173=$C258)*($D$5:$D$6173=$D258)*($S$5:$S$6173=1)*IFERROR($N$5:$N$6173*1,0)))&gt;0,ROUND($H258*($N258/SUMPRODUCT(MAX(($C$5:$C$6173=$C258)*($D$5:$D$6173=$D258)*($S$5:$S$6173=1)*IFERROR($N$5:$N$6173*1,0)))),4),0)))</f>
        <v/>
      </c>
      <c r="P258" s="10" t="inlineStr">
        <is>
          <t>vett*km</t>
        </is>
      </c>
      <c r="Q258" s="21">
        <f>IF($A258="","",$A258&amp;"|"&amp;$C258)</f>
        <v/>
      </c>
      <c r="R258" s="21">
        <f>IF($A258="","",$A258&amp;"|"&amp;$C258&amp;"|"&amp;$D258)</f>
        <v/>
      </c>
      <c r="S258" s="21">
        <f>IF($A258="","",IFERROR(INDEX(Offerte!$D$2:$D$200,MATCH($Q258,Offerte!$L$2:$L$200,0)),0))</f>
        <v/>
      </c>
      <c r="T258" s="21">
        <f>IF($A258="","",IFERROR(INDEX(Offerte!$G$2:$G$200,MATCH($Q258,Offerte!$L$2:$L$200,0)),"NO"))</f>
        <v/>
      </c>
    </row>
    <row r="259">
      <c r="A259" s="10">
        <f>IF(Offerte!$A10="","",Offerte!$A10)</f>
        <v/>
      </c>
      <c r="B259" s="10">
        <f>IF(Offerte!$A10="","",Offerte!$B10)</f>
        <v/>
      </c>
      <c r="C259" s="10">
        <f>IF(Offerte!$A10="","",Offerte!$C10)</f>
        <v/>
      </c>
      <c r="D259" s="10" t="inlineStr">
        <is>
          <t>B.5.1</t>
        </is>
      </c>
      <c r="E259" s="10" t="inlineStr">
        <is>
          <t>B</t>
        </is>
      </c>
      <c r="F259" s="10" t="inlineStr">
        <is>
          <t>D</t>
        </is>
      </c>
      <c r="G259" s="10" t="inlineStr">
        <is>
          <t>discretionary</t>
        </is>
      </c>
      <c r="H259" s="10" t="n">
        <v>2</v>
      </c>
      <c r="I259" s="10" t="inlineStr">
        <is>
          <t>Efficacia del progetto di servizi complementari DRT</t>
        </is>
      </c>
      <c r="J259" s="20" t="n"/>
      <c r="K259" s="20" t="n"/>
      <c r="L259" s="20" t="n"/>
      <c r="M259" s="20" t="n"/>
      <c r="N259" s="21">
        <f>IF($A259="","",MAX(0,MIN(1,IFERROR(VALUE($M259),0))))</f>
        <v/>
      </c>
      <c r="O259" s="21">
        <f>IF($A259="",0,IF(OR($S259&lt;&gt;1,COUNTA($J259:$M259)=0),0,IF(SUMPRODUCT(MAX(($C$5:$C$6173=$C259)*($D$5:$D$6173=$D259)*($S$5:$S$6173=1)*IFERROR($N$5:$N$6173*1,0)))&gt;0,ROUND($H259*($N259/SUMPRODUCT(MAX(($C$5:$C$6173=$C259)*($D$5:$D$6173=$D259)*($S$5:$S$6173=1)*IFERROR($N$5:$N$6173*1,0)))),4),0)))</f>
        <v/>
      </c>
      <c r="P259" s="10" t="inlineStr">
        <is>
          <t>coeff.</t>
        </is>
      </c>
      <c r="Q259" s="21">
        <f>IF($A259="","",$A259&amp;"|"&amp;$C259)</f>
        <v/>
      </c>
      <c r="R259" s="21">
        <f>IF($A259="","",$A259&amp;"|"&amp;$C259&amp;"|"&amp;$D259)</f>
        <v/>
      </c>
      <c r="S259" s="21">
        <f>IF($A259="","",IFERROR(INDEX(Offerte!$D$2:$D$200,MATCH($Q259,Offerte!$L$2:$L$200,0)),0))</f>
        <v/>
      </c>
      <c r="T259" s="21">
        <f>IF($A259="","",IFERROR(INDEX(Offerte!$G$2:$G$200,MATCH($Q259,Offerte!$L$2:$L$200,0)),"NO"))</f>
        <v/>
      </c>
    </row>
    <row r="260">
      <c r="A260" s="10">
        <f>IF(Offerte!$A10="","",Offerte!$A10)</f>
        <v/>
      </c>
      <c r="B260" s="10">
        <f>IF(Offerte!$A10="","",Offerte!$B10)</f>
        <v/>
      </c>
      <c r="C260" s="10">
        <f>IF(Offerte!$A10="","",Offerte!$C10)</f>
        <v/>
      </c>
      <c r="D260" s="10" t="inlineStr">
        <is>
          <t>C.1.1</t>
        </is>
      </c>
      <c r="E260" s="10" t="inlineStr">
        <is>
          <t>C</t>
        </is>
      </c>
      <c r="F260" s="10" t="inlineStr">
        <is>
          <t>Q</t>
        </is>
      </c>
      <c r="G260" s="10" t="inlineStr">
        <is>
          <t>higher</t>
        </is>
      </c>
      <c r="H260" s="10" t="n">
        <v>2</v>
      </c>
      <c r="I260" s="10" t="inlineStr">
        <is>
          <t>Tasso di copertura del servizio con telecamere BSD</t>
        </is>
      </c>
      <c r="J260" s="20" t="n"/>
      <c r="K260" s="20" t="n"/>
      <c r="L260" s="20" t="n"/>
      <c r="M260" s="20" t="n"/>
      <c r="N260" s="21">
        <f>IF($A260="","",IFERROR(VALUE($K260)/VALUE($L260),IFERROR(VALUE($J260),0)))</f>
        <v/>
      </c>
      <c r="O260" s="21">
        <f>IF($A260="",0,IF(OR($S260&lt;&gt;1,COUNTA($J260:$M260)=0),0,IF(SUMPRODUCT(MAX(($C$5:$C$6173=$C260)*($D$5:$D$6173=$D260)*($S$5:$S$6173=1)*IFERROR($N$5:$N$6173*1,0)))&gt;0,ROUND($H260*($N260/SUMPRODUCT(MAX(($C$5:$C$6173=$C260)*($D$5:$D$6173=$D260)*($S$5:$S$6173=1)*IFERROR($N$5:$N$6173*1,0)))),4),0)))</f>
        <v/>
      </c>
      <c r="P260" s="10" t="inlineStr">
        <is>
          <t>Autobus attrezzati con telecamere BSD / Autobus totali in offerta, incluse scorte</t>
        </is>
      </c>
      <c r="Q260" s="21">
        <f>IF($A260="","",$A260&amp;"|"&amp;$C260)</f>
        <v/>
      </c>
      <c r="R260" s="21">
        <f>IF($A260="","",$A260&amp;"|"&amp;$C260&amp;"|"&amp;$D260)</f>
        <v/>
      </c>
      <c r="S260" s="21">
        <f>IF($A260="","",IFERROR(INDEX(Offerte!$D$2:$D$200,MATCH($Q260,Offerte!$L$2:$L$200,0)),0))</f>
        <v/>
      </c>
      <c r="T260" s="21">
        <f>IF($A260="","",IFERROR(INDEX(Offerte!$G$2:$G$200,MATCH($Q260,Offerte!$L$2:$L$200,0)),"NO"))</f>
        <v/>
      </c>
    </row>
    <row r="261">
      <c r="A261" s="10">
        <f>IF(Offerte!$A10="","",Offerte!$A10)</f>
        <v/>
      </c>
      <c r="B261" s="10">
        <f>IF(Offerte!$A10="","",Offerte!$B10)</f>
        <v/>
      </c>
      <c r="C261" s="10">
        <f>IF(Offerte!$A10="","",Offerte!$C10)</f>
        <v/>
      </c>
      <c r="D261" s="10" t="inlineStr">
        <is>
          <t>C.1.2</t>
        </is>
      </c>
      <c r="E261" s="10" t="inlineStr">
        <is>
          <t>C</t>
        </is>
      </c>
      <c r="F261" s="10" t="inlineStr">
        <is>
          <t>Q</t>
        </is>
      </c>
      <c r="G261" s="10" t="inlineStr">
        <is>
          <t>higher</t>
        </is>
      </c>
      <c r="H261" s="10" t="n">
        <v>2</v>
      </c>
      <c r="I261" s="10" t="inlineStr">
        <is>
          <t>Tasso di copertura del servizio con telecamere ADAS</t>
        </is>
      </c>
      <c r="J261" s="20" t="n"/>
      <c r="K261" s="20" t="n"/>
      <c r="L261" s="20" t="n"/>
      <c r="M261" s="20" t="n"/>
      <c r="N261" s="21">
        <f>IF($A261="","",IFERROR(VALUE($K261)/VALUE($L261),IFERROR(VALUE($J261),0)))</f>
        <v/>
      </c>
      <c r="O261" s="21">
        <f>IF($A261="",0,IF(OR($S261&lt;&gt;1,COUNTA($J261:$M261)=0),0,IF(SUMPRODUCT(MAX(($C$5:$C$6173=$C261)*($D$5:$D$6173=$D261)*($S$5:$S$6173=1)*IFERROR($N$5:$N$6173*1,0)))&gt;0,ROUND($H261*($N261/SUMPRODUCT(MAX(($C$5:$C$6173=$C261)*($D$5:$D$6173=$D261)*($S$5:$S$6173=1)*IFERROR($N$5:$N$6173*1,0)))),4),0)))</f>
        <v/>
      </c>
      <c r="P261" s="10" t="inlineStr">
        <is>
          <t>Autobus attrezzati con telecamere ADAS / Autobus totali in offerta, incluse scorte</t>
        </is>
      </c>
      <c r="Q261" s="21">
        <f>IF($A261="","",$A261&amp;"|"&amp;$C261)</f>
        <v/>
      </c>
      <c r="R261" s="21">
        <f>IF($A261="","",$A261&amp;"|"&amp;$C261&amp;"|"&amp;$D261)</f>
        <v/>
      </c>
      <c r="S261" s="21">
        <f>IF($A261="","",IFERROR(INDEX(Offerte!$D$2:$D$200,MATCH($Q261,Offerte!$L$2:$L$200,0)),0))</f>
        <v/>
      </c>
      <c r="T261" s="21">
        <f>IF($A261="","",IFERROR(INDEX(Offerte!$G$2:$G$200,MATCH($Q261,Offerte!$L$2:$L$200,0)),"NO"))</f>
        <v/>
      </c>
    </row>
    <row r="262">
      <c r="A262" s="10">
        <f>IF(Offerte!$A10="","",Offerte!$A10)</f>
        <v/>
      </c>
      <c r="B262" s="10">
        <f>IF(Offerte!$A10="","",Offerte!$B10)</f>
        <v/>
      </c>
      <c r="C262" s="10">
        <f>IF(Offerte!$A10="","",Offerte!$C10)</f>
        <v/>
      </c>
      <c r="D262" s="10" t="inlineStr">
        <is>
          <t>C.2.1</t>
        </is>
      </c>
      <c r="E262" s="10" t="inlineStr">
        <is>
          <t>C</t>
        </is>
      </c>
      <c r="F262" s="10" t="inlineStr">
        <is>
          <t>Q</t>
        </is>
      </c>
      <c r="G262" s="10" t="inlineStr">
        <is>
          <t>higher</t>
        </is>
      </c>
      <c r="H262" s="10" t="n">
        <v>3</v>
      </c>
      <c r="I262" s="10" t="inlineStr">
        <is>
          <t>Tasso di copertura del servizio con telecamere di bordo di videosorveglianza</t>
        </is>
      </c>
      <c r="J262" s="20" t="n"/>
      <c r="K262" s="20" t="n"/>
      <c r="L262" s="20" t="n"/>
      <c r="M262" s="20" t="n"/>
      <c r="N262" s="21">
        <f>IF($A262="","",IFERROR(VALUE($K262)/VALUE($L262),IFERROR(VALUE($J262),0)))</f>
        <v/>
      </c>
      <c r="O262" s="21">
        <f>IF($A262="",0,IF(OR($S262&lt;&gt;1,COUNTA($J262:$M262)=0),0,IF(SUMPRODUCT(MAX(($C$5:$C$6173=$C262)*($D$5:$D$6173=$D262)*($S$5:$S$6173=1)*IFERROR($N$5:$N$6173*1,0)))&gt;0,ROUND($H262*($N262/SUMPRODUCT(MAX(($C$5:$C$6173=$C262)*($D$5:$D$6173=$D262)*($S$5:$S$6173=1)*IFERROR($N$5:$N$6173*1,0)))),4),0)))</f>
        <v/>
      </c>
      <c r="P262" s="10" t="inlineStr">
        <is>
          <t>Autobus attrezzati con videosorveglianza / Autobus totali in offerta, incluse scorte</t>
        </is>
      </c>
      <c r="Q262" s="21">
        <f>IF($A262="","",$A262&amp;"|"&amp;$C262)</f>
        <v/>
      </c>
      <c r="R262" s="21">
        <f>IF($A262="","",$A262&amp;"|"&amp;$C262&amp;"|"&amp;$D262)</f>
        <v/>
      </c>
      <c r="S262" s="21">
        <f>IF($A262="","",IFERROR(INDEX(Offerte!$D$2:$D$200,MATCH($Q262,Offerte!$L$2:$L$200,0)),0))</f>
        <v/>
      </c>
      <c r="T262" s="21">
        <f>IF($A262="","",IFERROR(INDEX(Offerte!$G$2:$G$200,MATCH($Q262,Offerte!$L$2:$L$200,0)),"NO"))</f>
        <v/>
      </c>
    </row>
    <row r="263">
      <c r="A263" s="10">
        <f>IF(Offerte!$A10="","",Offerte!$A10)</f>
        <v/>
      </c>
      <c r="B263" s="10">
        <f>IF(Offerte!$A10="","",Offerte!$B10)</f>
        <v/>
      </c>
      <c r="C263" s="10">
        <f>IF(Offerte!$A10="","",Offerte!$C10)</f>
        <v/>
      </c>
      <c r="D263" s="10" t="inlineStr">
        <is>
          <t>C.2.2</t>
        </is>
      </c>
      <c r="E263" s="10" t="inlineStr">
        <is>
          <t>C</t>
        </is>
      </c>
      <c r="F263" s="10" t="inlineStr">
        <is>
          <t>T</t>
        </is>
      </c>
      <c r="G263" s="10" t="inlineStr">
        <is>
          <t>tabular</t>
        </is>
      </c>
      <c r="H263" s="10" t="n">
        <v>1</v>
      </c>
      <c r="I263" s="10" t="inlineStr">
        <is>
          <t>Software video/audio analisi per situazioni di pericolo</t>
        </is>
      </c>
      <c r="J263" s="20" t="n"/>
      <c r="K263" s="20" t="n"/>
      <c r="L263" s="20" t="n"/>
      <c r="M263" s="20" t="n"/>
      <c r="N263" s="21">
        <f>IF($A263="","",IF(IFERROR(VALUE($M263),0)=1,1,0))</f>
        <v/>
      </c>
      <c r="O263" s="21">
        <f>IF($A263="",0,IF(OR($S263&lt;&gt;1,COUNTA($J263:$M263)=0),0,IF($N263=1,$H263,0)))</f>
        <v/>
      </c>
      <c r="P263" s="10" t="inlineStr">
        <is>
          <t>sì/no</t>
        </is>
      </c>
      <c r="Q263" s="21">
        <f>IF($A263="","",$A263&amp;"|"&amp;$C263)</f>
        <v/>
      </c>
      <c r="R263" s="21">
        <f>IF($A263="","",$A263&amp;"|"&amp;$C263&amp;"|"&amp;$D263)</f>
        <v/>
      </c>
      <c r="S263" s="21">
        <f>IF($A263="","",IFERROR(INDEX(Offerte!$D$2:$D$200,MATCH($Q263,Offerte!$L$2:$L$200,0)),0))</f>
        <v/>
      </c>
      <c r="T263" s="21">
        <f>IF($A263="","",IFERROR(INDEX(Offerte!$G$2:$G$200,MATCH($Q263,Offerte!$L$2:$L$200,0)),"NO"))</f>
        <v/>
      </c>
    </row>
    <row r="264">
      <c r="A264" s="10">
        <f>IF(Offerte!$A10="","",Offerte!$A10)</f>
        <v/>
      </c>
      <c r="B264" s="10">
        <f>IF(Offerte!$A10="","",Offerte!$B10)</f>
        <v/>
      </c>
      <c r="C264" s="10">
        <f>IF(Offerte!$A10="","",Offerte!$C10)</f>
        <v/>
      </c>
      <c r="D264" s="10" t="inlineStr">
        <is>
          <t>C.2.3</t>
        </is>
      </c>
      <c r="E264" s="10" t="inlineStr">
        <is>
          <t>C</t>
        </is>
      </c>
      <c r="F264" s="10" t="inlineStr">
        <is>
          <t>T</t>
        </is>
      </c>
      <c r="G264" s="10" t="inlineStr">
        <is>
          <t>tabular</t>
        </is>
      </c>
      <c r="H264" s="10" t="n">
        <v>1</v>
      </c>
      <c r="I264" s="10" t="inlineStr">
        <is>
          <t>Collegamento con centrale qualificata di pronto intervento</t>
        </is>
      </c>
      <c r="J264" s="20" t="n"/>
      <c r="K264" s="20" t="n"/>
      <c r="L264" s="20" t="n"/>
      <c r="M264" s="20" t="n"/>
      <c r="N264" s="21">
        <f>IF($A264="","",IF(IFERROR(VALUE($M264),0)=1,1,0))</f>
        <v/>
      </c>
      <c r="O264" s="21">
        <f>IF($A264="",0,IF(OR($S264&lt;&gt;1,COUNTA($J264:$M264)=0),0,IF($N264=1,$H264,0)))</f>
        <v/>
      </c>
      <c r="P264" s="10" t="inlineStr">
        <is>
          <t>sì/no</t>
        </is>
      </c>
      <c r="Q264" s="21">
        <f>IF($A264="","",$A264&amp;"|"&amp;$C264)</f>
        <v/>
      </c>
      <c r="R264" s="21">
        <f>IF($A264="","",$A264&amp;"|"&amp;$C264&amp;"|"&amp;$D264)</f>
        <v/>
      </c>
      <c r="S264" s="21">
        <f>IF($A264="","",IFERROR(INDEX(Offerte!$D$2:$D$200,MATCH($Q264,Offerte!$L$2:$L$200,0)),0))</f>
        <v/>
      </c>
      <c r="T264" s="21">
        <f>IF($A264="","",IFERROR(INDEX(Offerte!$G$2:$G$200,MATCH($Q264,Offerte!$L$2:$L$200,0)),"NO"))</f>
        <v/>
      </c>
    </row>
    <row r="265">
      <c r="A265" s="10">
        <f>IF(Offerte!$A10="","",Offerte!$A10)</f>
        <v/>
      </c>
      <c r="B265" s="10">
        <f>IF(Offerte!$A10="","",Offerte!$B10)</f>
        <v/>
      </c>
      <c r="C265" s="10">
        <f>IF(Offerte!$A10="","",Offerte!$C10)</f>
        <v/>
      </c>
      <c r="D265" s="10" t="inlineStr">
        <is>
          <t>C.2.4</t>
        </is>
      </c>
      <c r="E265" s="10" t="inlineStr">
        <is>
          <t>C</t>
        </is>
      </c>
      <c r="F265" s="10" t="inlineStr">
        <is>
          <t>Q</t>
        </is>
      </c>
      <c r="G265" s="10" t="inlineStr">
        <is>
          <t>higher</t>
        </is>
      </c>
      <c r="H265" s="10" t="n">
        <v>1</v>
      </c>
      <c r="I265" s="10" t="inlineStr">
        <is>
          <t>Tasso di copertura del servizio con dispositivi per la chiamata di emergenza del conducente</t>
        </is>
      </c>
      <c r="J265" s="20" t="n"/>
      <c r="K265" s="20" t="n"/>
      <c r="L265" s="20" t="n"/>
      <c r="M265" s="20" t="n"/>
      <c r="N265" s="21">
        <f>IF($A265="","",IFERROR(VALUE($K265)/VALUE($L265),IFERROR(VALUE($J265),0)))</f>
        <v/>
      </c>
      <c r="O265" s="21">
        <f>IF($A265="",0,IF(OR($S265&lt;&gt;1,COUNTA($J265:$M265)=0),0,IF(SUMPRODUCT(MAX(($C$5:$C$6173=$C265)*($D$5:$D$6173=$D265)*($S$5:$S$6173=1)*IFERROR($N$5:$N$6173*1,0)))&gt;0,ROUND($H265*($N265/SUMPRODUCT(MAX(($C$5:$C$6173=$C265)*($D$5:$D$6173=$D265)*($S$5:$S$6173=1)*IFERROR($N$5:$N$6173*1,0)))),4),0)))</f>
        <v/>
      </c>
      <c r="P265" s="10" t="inlineStr">
        <is>
          <t>Autobus attrezzati con chiamata di emergenza / Autobus totali in offerta, incluse scorte</t>
        </is>
      </c>
      <c r="Q265" s="21">
        <f>IF($A265="","",$A265&amp;"|"&amp;$C265)</f>
        <v/>
      </c>
      <c r="R265" s="21">
        <f>IF($A265="","",$A265&amp;"|"&amp;$C265&amp;"|"&amp;$D265)</f>
        <v/>
      </c>
      <c r="S265" s="21">
        <f>IF($A265="","",IFERROR(INDEX(Offerte!$D$2:$D$200,MATCH($Q265,Offerte!$L$2:$L$200,0)),0))</f>
        <v/>
      </c>
      <c r="T265" s="21">
        <f>IF($A265="","",IFERROR(INDEX(Offerte!$G$2:$G$200,MATCH($Q265,Offerte!$L$2:$L$200,0)),"NO"))</f>
        <v/>
      </c>
    </row>
    <row r="266">
      <c r="A266" s="10">
        <f>IF(Offerte!$A10="","",Offerte!$A10)</f>
        <v/>
      </c>
      <c r="B266" s="10">
        <f>IF(Offerte!$A10="","",Offerte!$B10)</f>
        <v/>
      </c>
      <c r="C266" s="10">
        <f>IF(Offerte!$A10="","",Offerte!$C10)</f>
        <v/>
      </c>
      <c r="D266" s="10" t="inlineStr">
        <is>
          <t>C.3.1</t>
        </is>
      </c>
      <c r="E266" s="10" t="inlineStr">
        <is>
          <t>C</t>
        </is>
      </c>
      <c r="F266" s="10" t="inlineStr">
        <is>
          <t>Q</t>
        </is>
      </c>
      <c r="G266" s="10" t="inlineStr">
        <is>
          <t>higher</t>
        </is>
      </c>
      <c r="H266" s="10" t="n">
        <v>2</v>
      </c>
      <c r="I266" s="10" t="inlineStr">
        <is>
          <t>Tasso di copertura del servizio con dispositivi di informazione dinamica a bordo mezzo</t>
        </is>
      </c>
      <c r="J266" s="20" t="n"/>
      <c r="K266" s="20" t="n"/>
      <c r="L266" s="20" t="n"/>
      <c r="M266" s="20" t="n"/>
      <c r="N266" s="21">
        <f>IF($A266="","",IFERROR(VALUE($K266)/VALUE($L266),IFERROR(VALUE($J266),0)))</f>
        <v/>
      </c>
      <c r="O266" s="21">
        <f>IF($A266="",0,IF(OR($S266&lt;&gt;1,COUNTA($J266:$M266)=0),0,IF(SUMPRODUCT(MAX(($C$5:$C$6173=$C266)*($D$5:$D$6173=$D266)*($S$5:$S$6173=1)*IFERROR($N$5:$N$6173*1,0)))&gt;0,ROUND($H266*($N266/SUMPRODUCT(MAX(($C$5:$C$6173=$C266)*($D$5:$D$6173=$D266)*($S$5:$S$6173=1)*IFERROR($N$5:$N$6173*1,0)))),4),0)))</f>
        <v/>
      </c>
      <c r="P266" s="10" t="inlineStr">
        <is>
          <t>Autobus con monitor e indicatori vocali / Autobus totali in offerta, incluse scorte</t>
        </is>
      </c>
      <c r="Q266" s="21">
        <f>IF($A266="","",$A266&amp;"|"&amp;$C266)</f>
        <v/>
      </c>
      <c r="R266" s="21">
        <f>IF($A266="","",$A266&amp;"|"&amp;$C266&amp;"|"&amp;$D266)</f>
        <v/>
      </c>
      <c r="S266" s="21">
        <f>IF($A266="","",IFERROR(INDEX(Offerte!$D$2:$D$200,MATCH($Q266,Offerte!$L$2:$L$200,0)),0))</f>
        <v/>
      </c>
      <c r="T266" s="21">
        <f>IF($A266="","",IFERROR(INDEX(Offerte!$G$2:$G$200,MATCH($Q266,Offerte!$L$2:$L$200,0)),"NO"))</f>
        <v/>
      </c>
    </row>
    <row r="267">
      <c r="A267" s="10">
        <f>IF(Offerte!$A10="","",Offerte!$A10)</f>
        <v/>
      </c>
      <c r="B267" s="10">
        <f>IF(Offerte!$A10="","",Offerte!$B10)</f>
        <v/>
      </c>
      <c r="C267" s="10">
        <f>IF(Offerte!$A10="","",Offerte!$C10)</f>
        <v/>
      </c>
      <c r="D267" s="10" t="inlineStr">
        <is>
          <t>C.3.2</t>
        </is>
      </c>
      <c r="E267" s="10" t="inlineStr">
        <is>
          <t>C</t>
        </is>
      </c>
      <c r="F267" s="10" t="inlineStr">
        <is>
          <t>T</t>
        </is>
      </c>
      <c r="G267" s="10" t="inlineStr">
        <is>
          <t>tabular</t>
        </is>
      </c>
      <c r="H267" s="10" t="n">
        <v>2</v>
      </c>
      <c r="I267" s="10" t="inlineStr">
        <is>
          <t>Informazioni a bordo su coincidenze ai nodi</t>
        </is>
      </c>
      <c r="J267" s="20" t="n"/>
      <c r="K267" s="20" t="n"/>
      <c r="L267" s="20" t="n"/>
      <c r="M267" s="20" t="n"/>
      <c r="N267" s="21">
        <f>IF($A267="","",IF(IFERROR(VALUE($M267),0)=1,1,0))</f>
        <v/>
      </c>
      <c r="O267" s="21">
        <f>IF($A267="",0,IF(OR($S267&lt;&gt;1,COUNTA($J267:$M267)=0),0,IF(AND($N267=1,IFERROR(SUMIFS($N$5:$N$6173,$Q$5:$Q$6173,$Q267,$D$5:$D$6173,"C.3.1"),0)&gt;=0.5),$H267,0)))</f>
        <v/>
      </c>
      <c r="P267" s="10" t="inlineStr">
        <is>
          <t>Dipende da C.3.1 &gt;= 0.5</t>
        </is>
      </c>
      <c r="Q267" s="21">
        <f>IF($A267="","",$A267&amp;"|"&amp;$C267)</f>
        <v/>
      </c>
      <c r="R267" s="21">
        <f>IF($A267="","",$A267&amp;"|"&amp;$C267&amp;"|"&amp;$D267)</f>
        <v/>
      </c>
      <c r="S267" s="21">
        <f>IF($A267="","",IFERROR(INDEX(Offerte!$D$2:$D$200,MATCH($Q267,Offerte!$L$2:$L$200,0)),0))</f>
        <v/>
      </c>
      <c r="T267" s="21">
        <f>IF($A267="","",IFERROR(INDEX(Offerte!$G$2:$G$200,MATCH($Q267,Offerte!$L$2:$L$200,0)),"NO"))</f>
        <v/>
      </c>
    </row>
    <row r="268">
      <c r="A268" s="10">
        <f>IF(Offerte!$A10="","",Offerte!$A10)</f>
        <v/>
      </c>
      <c r="B268" s="10">
        <f>IF(Offerte!$A10="","",Offerte!$B10)</f>
        <v/>
      </c>
      <c r="C268" s="10">
        <f>IF(Offerte!$A10="","",Offerte!$C10)</f>
        <v/>
      </c>
      <c r="D268" s="10" t="inlineStr">
        <is>
          <t>D.1.1</t>
        </is>
      </c>
      <c r="E268" s="10" t="inlineStr">
        <is>
          <t>D</t>
        </is>
      </c>
      <c r="F268" s="10" t="inlineStr">
        <is>
          <t>Q</t>
        </is>
      </c>
      <c r="G268" s="10" t="inlineStr">
        <is>
          <t>higher</t>
        </is>
      </c>
      <c r="H268" s="10" t="n">
        <v>3</v>
      </c>
      <c r="I268" s="10" t="inlineStr">
        <is>
          <t>Installazione di pensiline</t>
        </is>
      </c>
      <c r="J268" s="20" t="n"/>
      <c r="K268" s="20" t="n"/>
      <c r="L268" s="20" t="n"/>
      <c r="M268" s="20" t="n"/>
      <c r="N268" s="21">
        <f>IF($A268="","",IFERROR(VALUE($J268),0))</f>
        <v/>
      </c>
      <c r="O268" s="21">
        <f>IF($A268="",0,IF(OR($S268&lt;&gt;1,COUNTA($J268:$M268)=0),0,IF(SUMPRODUCT(MAX(($C$5:$C$6173=$C268)*($D$5:$D$6173=$D268)*($S$5:$S$6173=1)*IFERROR($N$5:$N$6173*1,0)))&gt;0,ROUND($H268*($N268/SUMPRODUCT(MAX(($C$5:$C$6173=$C268)*($D$5:$D$6173=$D268)*($S$5:$S$6173=1)*IFERROR($N$5:$N$6173*1,0)))),4),0)))</f>
        <v/>
      </c>
      <c r="P268" s="10" t="inlineStr">
        <is>
          <t>fermate</t>
        </is>
      </c>
      <c r="Q268" s="21">
        <f>IF($A268="","",$A268&amp;"|"&amp;$C268)</f>
        <v/>
      </c>
      <c r="R268" s="21">
        <f>IF($A268="","",$A268&amp;"|"&amp;$C268&amp;"|"&amp;$D268)</f>
        <v/>
      </c>
      <c r="S268" s="21">
        <f>IF($A268="","",IFERROR(INDEX(Offerte!$D$2:$D$200,MATCH($Q268,Offerte!$L$2:$L$200,0)),0))</f>
        <v/>
      </c>
      <c r="T268" s="21">
        <f>IF($A268="","",IFERROR(INDEX(Offerte!$G$2:$G$200,MATCH($Q268,Offerte!$L$2:$L$200,0)),"NO"))</f>
        <v/>
      </c>
    </row>
    <row r="269">
      <c r="A269" s="10">
        <f>IF(Offerte!$A10="","",Offerte!$A10)</f>
        <v/>
      </c>
      <c r="B269" s="10">
        <f>IF(Offerte!$A10="","",Offerte!$B10)</f>
        <v/>
      </c>
      <c r="C269" s="10">
        <f>IF(Offerte!$A10="","",Offerte!$C10)</f>
        <v/>
      </c>
      <c r="D269" s="10" t="inlineStr">
        <is>
          <t>D.1.2</t>
        </is>
      </c>
      <c r="E269" s="10" t="inlineStr">
        <is>
          <t>D</t>
        </is>
      </c>
      <c r="F269" s="10" t="inlineStr">
        <is>
          <t>Q</t>
        </is>
      </c>
      <c r="G269" s="10" t="inlineStr">
        <is>
          <t>higher</t>
        </is>
      </c>
      <c r="H269" s="10" t="n">
        <v>3</v>
      </c>
      <c r="I269" s="10" t="inlineStr">
        <is>
          <t>Installazione di paline di fermata conformi alla DGR 581/2023</t>
        </is>
      </c>
      <c r="J269" s="20" t="n"/>
      <c r="K269" s="20" t="n"/>
      <c r="L269" s="20" t="n"/>
      <c r="M269" s="20" t="n"/>
      <c r="N269" s="21">
        <f>IF($A269="","",IFERROR(VALUE($J269),0))</f>
        <v/>
      </c>
      <c r="O269" s="21">
        <f>IF($A269="",0,IF(OR($S269&lt;&gt;1,COUNTA($J269:$M269)=0),0,IF(SUMPRODUCT(MAX(($C$5:$C$6173=$C269)*($D$5:$D$6173=$D269)*($S$5:$S$6173=1)*IFERROR($N$5:$N$6173*1,0)))&gt;0,ROUND($H269*($N269/SUMPRODUCT(MAX(($C$5:$C$6173=$C269)*($D$5:$D$6173=$D269)*($S$5:$S$6173=1)*IFERROR($N$5:$N$6173*1,0)))),4),0)))</f>
        <v/>
      </c>
      <c r="P269" s="10" t="inlineStr">
        <is>
          <t>fermate</t>
        </is>
      </c>
      <c r="Q269" s="21">
        <f>IF($A269="","",$A269&amp;"|"&amp;$C269)</f>
        <v/>
      </c>
      <c r="R269" s="21">
        <f>IF($A269="","",$A269&amp;"|"&amp;$C269&amp;"|"&amp;$D269)</f>
        <v/>
      </c>
      <c r="S269" s="21">
        <f>IF($A269="","",IFERROR(INDEX(Offerte!$D$2:$D$200,MATCH($Q269,Offerte!$L$2:$L$200,0)),0))</f>
        <v/>
      </c>
      <c r="T269" s="21">
        <f>IF($A269="","",IFERROR(INDEX(Offerte!$G$2:$G$200,MATCH($Q269,Offerte!$L$2:$L$200,0)),"NO"))</f>
        <v/>
      </c>
    </row>
    <row r="270">
      <c r="A270" s="10">
        <f>IF(Offerte!$A10="","",Offerte!$A10)</f>
        <v/>
      </c>
      <c r="B270" s="10">
        <f>IF(Offerte!$A10="","",Offerte!$B10)</f>
        <v/>
      </c>
      <c r="C270" s="10">
        <f>IF(Offerte!$A10="","",Offerte!$C10)</f>
        <v/>
      </c>
      <c r="D270" s="10" t="inlineStr">
        <is>
          <t>D.1.3</t>
        </is>
      </c>
      <c r="E270" s="10" t="inlineStr">
        <is>
          <t>D</t>
        </is>
      </c>
      <c r="F270" s="10" t="inlineStr">
        <is>
          <t>Q</t>
        </is>
      </c>
      <c r="G270" s="10" t="inlineStr">
        <is>
          <t>higher</t>
        </is>
      </c>
      <c r="H270" s="10" t="n">
        <v>2</v>
      </c>
      <c r="I270" s="10" t="inlineStr">
        <is>
          <t>Display informativi connessi alle fermate</t>
        </is>
      </c>
      <c r="J270" s="20" t="n"/>
      <c r="K270" s="20" t="n"/>
      <c r="L270" s="20" t="n"/>
      <c r="M270" s="20" t="n"/>
      <c r="N270" s="21">
        <f>IF($A270="","",IFERROR(VALUE($J270),0))</f>
        <v/>
      </c>
      <c r="O270" s="21">
        <f>IF($A270="",0,IF(OR($S270&lt;&gt;1,COUNTA($J270:$M270)=0),0,IF(SUMPRODUCT(MAX(($C$5:$C$6173=$C270)*($D$5:$D$6173=$D270)*($S$5:$S$6173=1)*IFERROR($N$5:$N$6173*1,0)))&gt;0,ROUND($H270*($N270/SUMPRODUCT(MAX(($C$5:$C$6173=$C270)*($D$5:$D$6173=$D270)*($S$5:$S$6173=1)*IFERROR($N$5:$N$6173*1,0)))),4),0)))</f>
        <v/>
      </c>
      <c r="P270" s="10" t="inlineStr">
        <is>
          <t>fermate</t>
        </is>
      </c>
      <c r="Q270" s="21">
        <f>IF($A270="","",$A270&amp;"|"&amp;$C270)</f>
        <v/>
      </c>
      <c r="R270" s="21">
        <f>IF($A270="","",$A270&amp;"|"&amp;$C270&amp;"|"&amp;$D270)</f>
        <v/>
      </c>
      <c r="S270" s="21">
        <f>IF($A270="","",IFERROR(INDEX(Offerte!$D$2:$D$200,MATCH($Q270,Offerte!$L$2:$L$200,0)),0))</f>
        <v/>
      </c>
      <c r="T270" s="21">
        <f>IF($A270="","",IFERROR(INDEX(Offerte!$G$2:$G$200,MATCH($Q270,Offerte!$L$2:$L$200,0)),"NO"))</f>
        <v/>
      </c>
    </row>
    <row r="271">
      <c r="A271" s="10">
        <f>IF(Offerte!$A10="","",Offerte!$A10)</f>
        <v/>
      </c>
      <c r="B271" s="10">
        <f>IF(Offerte!$A10="","",Offerte!$B10)</f>
        <v/>
      </c>
      <c r="C271" s="10">
        <f>IF(Offerte!$A10="","",Offerte!$C10)</f>
        <v/>
      </c>
      <c r="D271" s="10" t="inlineStr">
        <is>
          <t>D.2.1</t>
        </is>
      </c>
      <c r="E271" s="10" t="inlineStr">
        <is>
          <t>D</t>
        </is>
      </c>
      <c r="F271" s="10" t="inlineStr">
        <is>
          <t>Q</t>
        </is>
      </c>
      <c r="G271" s="10" t="inlineStr">
        <is>
          <t>higher</t>
        </is>
      </c>
      <c r="H271" s="10" t="n">
        <v>2</v>
      </c>
      <c r="I271" s="10" t="inlineStr">
        <is>
          <t>Segnali tattili Loges-Vet-Evolution</t>
        </is>
      </c>
      <c r="J271" s="20" t="n"/>
      <c r="K271" s="20" t="n"/>
      <c r="L271" s="20" t="n"/>
      <c r="M271" s="20" t="n"/>
      <c r="N271" s="21">
        <f>IF($A271="","",IFERROR(VALUE($J271),0))</f>
        <v/>
      </c>
      <c r="O271" s="21">
        <f>IF($A271="",0,IF(OR($S271&lt;&gt;1,COUNTA($J271:$M271)=0),0,IF(SUMPRODUCT(MAX(($C$5:$C$6173=$C271)*($D$5:$D$6173=$D271)*($S$5:$S$6173=1)*IFERROR($N$5:$N$6173*1,0)))&gt;0,ROUND($H271*($N271/SUMPRODUCT(MAX(($C$5:$C$6173=$C271)*($D$5:$D$6173=$D271)*($S$5:$S$6173=1)*IFERROR($N$5:$N$6173*1,0)))),4),0)))</f>
        <v/>
      </c>
      <c r="P271" s="10" t="inlineStr">
        <is>
          <t>fermate</t>
        </is>
      </c>
      <c r="Q271" s="21">
        <f>IF($A271="","",$A271&amp;"|"&amp;$C271)</f>
        <v/>
      </c>
      <c r="R271" s="21">
        <f>IF($A271="","",$A271&amp;"|"&amp;$C271&amp;"|"&amp;$D271)</f>
        <v/>
      </c>
      <c r="S271" s="21">
        <f>IF($A271="","",IFERROR(INDEX(Offerte!$D$2:$D$200,MATCH($Q271,Offerte!$L$2:$L$200,0)),0))</f>
        <v/>
      </c>
      <c r="T271" s="21">
        <f>IF($A271="","",IFERROR(INDEX(Offerte!$G$2:$G$200,MATCH($Q271,Offerte!$L$2:$L$200,0)),"NO"))</f>
        <v/>
      </c>
    </row>
    <row r="272">
      <c r="A272" s="10">
        <f>IF(Offerte!$A10="","",Offerte!$A10)</f>
        <v/>
      </c>
      <c r="B272" s="10">
        <f>IF(Offerte!$A10="","",Offerte!$B10)</f>
        <v/>
      </c>
      <c r="C272" s="10">
        <f>IF(Offerte!$A10="","",Offerte!$C10)</f>
        <v/>
      </c>
      <c r="D272" s="10" t="inlineStr">
        <is>
          <t>E.1.1</t>
        </is>
      </c>
      <c r="E272" s="10" t="inlineStr">
        <is>
          <t>E</t>
        </is>
      </c>
      <c r="F272" s="10" t="inlineStr">
        <is>
          <t>T</t>
        </is>
      </c>
      <c r="G272" s="10" t="inlineStr">
        <is>
          <t>tabular</t>
        </is>
      </c>
      <c r="H272" s="10" t="n">
        <v>2</v>
      </c>
      <c r="I272" s="10" t="inlineStr">
        <is>
          <t>Mobile app con travel planner PRM</t>
        </is>
      </c>
      <c r="J272" s="20" t="n"/>
      <c r="K272" s="20" t="n"/>
      <c r="L272" s="20" t="n"/>
      <c r="M272" s="20" t="n"/>
      <c r="N272" s="21">
        <f>IF($A272="","",IF(IFERROR(VALUE($M272),0)=1,1,0))</f>
        <v/>
      </c>
      <c r="O272" s="21">
        <f>IF($A272="",0,IF(OR($S272&lt;&gt;1,COUNTA($J272:$M272)=0),0,IF($N272=1,$H272,0)))</f>
        <v/>
      </c>
      <c r="P272" s="10" t="inlineStr">
        <is>
          <t>sì/no</t>
        </is>
      </c>
      <c r="Q272" s="21">
        <f>IF($A272="","",$A272&amp;"|"&amp;$C272)</f>
        <v/>
      </c>
      <c r="R272" s="21">
        <f>IF($A272="","",$A272&amp;"|"&amp;$C272&amp;"|"&amp;$D272)</f>
        <v/>
      </c>
      <c r="S272" s="21">
        <f>IF($A272="","",IFERROR(INDEX(Offerte!$D$2:$D$200,MATCH($Q272,Offerte!$L$2:$L$200,0)),0))</f>
        <v/>
      </c>
      <c r="T272" s="21">
        <f>IF($A272="","",IFERROR(INDEX(Offerte!$G$2:$G$200,MATCH($Q272,Offerte!$L$2:$L$200,0)),"NO"))</f>
        <v/>
      </c>
    </row>
    <row r="273">
      <c r="A273" s="10">
        <f>IF(Offerte!$A10="","",Offerte!$A10)</f>
        <v/>
      </c>
      <c r="B273" s="10">
        <f>IF(Offerte!$A10="","",Offerte!$B10)</f>
        <v/>
      </c>
      <c r="C273" s="10">
        <f>IF(Offerte!$A10="","",Offerte!$C10)</f>
        <v/>
      </c>
      <c r="D273" s="10" t="inlineStr">
        <is>
          <t>E.2.1</t>
        </is>
      </c>
      <c r="E273" s="10" t="inlineStr">
        <is>
          <t>E</t>
        </is>
      </c>
      <c r="F273" s="10" t="inlineStr">
        <is>
          <t>D</t>
        </is>
      </c>
      <c r="G273" s="10" t="inlineStr">
        <is>
          <t>discretionary</t>
        </is>
      </c>
      <c r="H273" s="10" t="n">
        <v>2</v>
      </c>
      <c r="I273" s="10" t="inlineStr">
        <is>
          <t>Altre azioni informative e rapporti con gli utenti</t>
        </is>
      </c>
      <c r="J273" s="20" t="n"/>
      <c r="K273" s="20" t="n"/>
      <c r="L273" s="20" t="n"/>
      <c r="M273" s="20" t="n"/>
      <c r="N273" s="21">
        <f>IF($A273="","",MAX(0,MIN(1,IFERROR(VALUE($M273),0))))</f>
        <v/>
      </c>
      <c r="O273" s="21">
        <f>IF($A273="",0,IF(OR($S273&lt;&gt;1,COUNTA($J273:$M273)=0),0,IF(SUMPRODUCT(MAX(($C$5:$C$6173=$C273)*($D$5:$D$6173=$D273)*($S$5:$S$6173=1)*IFERROR($N$5:$N$6173*1,0)))&gt;0,ROUND($H273*($N273/SUMPRODUCT(MAX(($C$5:$C$6173=$C273)*($D$5:$D$6173=$D273)*($S$5:$S$6173=1)*IFERROR($N$5:$N$6173*1,0)))),4),0)))</f>
        <v/>
      </c>
      <c r="P273" s="10" t="inlineStr">
        <is>
          <t>coeff.</t>
        </is>
      </c>
      <c r="Q273" s="21">
        <f>IF($A273="","",$A273&amp;"|"&amp;$C273)</f>
        <v/>
      </c>
      <c r="R273" s="21">
        <f>IF($A273="","",$A273&amp;"|"&amp;$C273&amp;"|"&amp;$D273)</f>
        <v/>
      </c>
      <c r="S273" s="21">
        <f>IF($A273="","",IFERROR(INDEX(Offerte!$D$2:$D$200,MATCH($Q273,Offerte!$L$2:$L$200,0)),0))</f>
        <v/>
      </c>
      <c r="T273" s="21">
        <f>IF($A273="","",IFERROR(INDEX(Offerte!$G$2:$G$200,MATCH($Q273,Offerte!$L$2:$L$200,0)),"NO"))</f>
        <v/>
      </c>
    </row>
    <row r="274">
      <c r="A274" s="10">
        <f>IF(Offerte!$A10="","",Offerte!$A10)</f>
        <v/>
      </c>
      <c r="B274" s="10">
        <f>IF(Offerte!$A10="","",Offerte!$B10)</f>
        <v/>
      </c>
      <c r="C274" s="10">
        <f>IF(Offerte!$A10="","",Offerte!$C10)</f>
        <v/>
      </c>
      <c r="D274" s="10" t="inlineStr">
        <is>
          <t>F.1.1</t>
        </is>
      </c>
      <c r="E274" s="10" t="inlineStr">
        <is>
          <t>F</t>
        </is>
      </c>
      <c r="F274" s="10" t="inlineStr">
        <is>
          <t>Q</t>
        </is>
      </c>
      <c r="G274" s="10" t="inlineStr">
        <is>
          <t>lower</t>
        </is>
      </c>
      <c r="H274" s="10" t="n">
        <v>7</v>
      </c>
      <c r="I274" s="10" t="inlineStr">
        <is>
          <t>Performance ambientali del parco mezzi adibito al servizio - I_CEA</t>
        </is>
      </c>
      <c r="J274" s="20" t="n"/>
      <c r="K274" s="20" t="n"/>
      <c r="L274" s="20" t="n"/>
      <c r="M274" s="20" t="n"/>
      <c r="N274" s="21">
        <f>IF($A274="","",IFERROR(VALUE($J274),0))</f>
        <v/>
      </c>
      <c r="O274" s="21">
        <f>IF($A274="",0,IF(OR($S274&lt;&gt;1,COUNTA($J274:$M274)=0),0,IF(AND(IFERROR(AGGREGATE(15,6,$N$5:$N$6173/(($C$5:$C$6173=$C274)*($D$5:$D$6173=$D274)*($S$5:$S$6173=1)*($N$5:$N$6173&gt;0)),1),0)&gt;0,$N274&gt;0),ROUND($H274*(IFERROR(AGGREGATE(15,6,$N$5:$N$6173/(($C$5:$C$6173=$C274)*($D$5:$D$6173=$D274)*($S$5:$S$6173=1)*($N$5:$N$6173&gt;0)),1),0)/$N274),4),0)))</f>
        <v/>
      </c>
      <c r="P274" s="10" t="inlineStr">
        <is>
          <t>indice</t>
        </is>
      </c>
      <c r="Q274" s="21">
        <f>IF($A274="","",$A274&amp;"|"&amp;$C274)</f>
        <v/>
      </c>
      <c r="R274" s="21">
        <f>IF($A274="","",$A274&amp;"|"&amp;$C274&amp;"|"&amp;$D274)</f>
        <v/>
      </c>
      <c r="S274" s="21">
        <f>IF($A274="","",IFERROR(INDEX(Offerte!$D$2:$D$200,MATCH($Q274,Offerte!$L$2:$L$200,0)),0))</f>
        <v/>
      </c>
      <c r="T274" s="21">
        <f>IF($A274="","",IFERROR(INDEX(Offerte!$G$2:$G$200,MATCH($Q274,Offerte!$L$2:$L$200,0)),"NO"))</f>
        <v/>
      </c>
    </row>
    <row r="275">
      <c r="A275" s="10">
        <f>IF(Offerte!$A10="","",Offerte!$A10)</f>
        <v/>
      </c>
      <c r="B275" s="10">
        <f>IF(Offerte!$A10="","",Offerte!$B10)</f>
        <v/>
      </c>
      <c r="C275" s="10">
        <f>IF(Offerte!$A10="","",Offerte!$C10)</f>
        <v/>
      </c>
      <c r="D275" s="10" t="inlineStr">
        <is>
          <t>F.2.1</t>
        </is>
      </c>
      <c r="E275" s="10" t="inlineStr">
        <is>
          <t>F</t>
        </is>
      </c>
      <c r="F275" s="10" t="inlineStr">
        <is>
          <t>Q</t>
        </is>
      </c>
      <c r="G275" s="10" t="inlineStr">
        <is>
          <t>higher</t>
        </is>
      </c>
      <c r="H275" s="10" t="n">
        <v>2</v>
      </c>
      <c r="I275" s="10" t="inlineStr">
        <is>
          <t>Tasso di copertura del servizio con dispositivi ECO-DRIVER</t>
        </is>
      </c>
      <c r="J275" s="20" t="n"/>
      <c r="K275" s="20" t="n"/>
      <c r="L275" s="20" t="n"/>
      <c r="M275" s="20" t="n"/>
      <c r="N275" s="21">
        <f>IF($A275="","",IFERROR(VALUE($K275)/VALUE($L275),IFERROR(VALUE($J275),0)))</f>
        <v/>
      </c>
      <c r="O275" s="21">
        <f>IF($A275="",0,IF(OR($S275&lt;&gt;1,COUNTA($J275:$M275)=0),0,IF(SUMPRODUCT(MAX(($C$5:$C$6173=$C275)*($D$5:$D$6173=$D275)*($S$5:$S$6173=1)*IFERROR($N$5:$N$6173*1,0)))&gt;0,ROUND($H275*($N275/SUMPRODUCT(MAX(($C$5:$C$6173=$C275)*($D$5:$D$6173=$D275)*($S$5:$S$6173=1)*IFERROR($N$5:$N$6173*1,0)))),4),0)))</f>
        <v/>
      </c>
      <c r="P275" s="10" t="inlineStr">
        <is>
          <t>Autobus attrezzati con dispositivi ECO-DRIVER / Autobus totali in offerta, incluse scorte</t>
        </is>
      </c>
      <c r="Q275" s="21">
        <f>IF($A275="","",$A275&amp;"|"&amp;$C275)</f>
        <v/>
      </c>
      <c r="R275" s="21">
        <f>IF($A275="","",$A275&amp;"|"&amp;$C275&amp;"|"&amp;$D275)</f>
        <v/>
      </c>
      <c r="S275" s="21">
        <f>IF($A275="","",IFERROR(INDEX(Offerte!$D$2:$D$200,MATCH($Q275,Offerte!$L$2:$L$200,0)),0))</f>
        <v/>
      </c>
      <c r="T275" s="21">
        <f>IF($A275="","",IFERROR(INDEX(Offerte!$G$2:$G$200,MATCH($Q275,Offerte!$L$2:$L$200,0)),"NO"))</f>
        <v/>
      </c>
    </row>
    <row r="276">
      <c r="A276" s="10">
        <f>IF(Offerte!$A10="","",Offerte!$A10)</f>
        <v/>
      </c>
      <c r="B276" s="10">
        <f>IF(Offerte!$A10="","",Offerte!$B10)</f>
        <v/>
      </c>
      <c r="C276" s="10">
        <f>IF(Offerte!$A10="","",Offerte!$C10)</f>
        <v/>
      </c>
      <c r="D276" s="10" t="inlineStr">
        <is>
          <t>F.3.1</t>
        </is>
      </c>
      <c r="E276" s="10" t="inlineStr">
        <is>
          <t>F</t>
        </is>
      </c>
      <c r="F276" s="10" t="inlineStr">
        <is>
          <t>Q</t>
        </is>
      </c>
      <c r="G276" s="10" t="inlineStr">
        <is>
          <t>higher</t>
        </is>
      </c>
      <c r="H276" s="10" t="n">
        <v>2</v>
      </c>
      <c r="I276" s="10" t="inlineStr">
        <is>
          <t>Autoproduzione consumi elettrici per trazione</t>
        </is>
      </c>
      <c r="J276" s="20" t="n"/>
      <c r="K276" s="20" t="n"/>
      <c r="L276" s="20" t="n"/>
      <c r="M276" s="20" t="n"/>
      <c r="N276" s="21">
        <f>IF($A276="","",IFERROR(VALUE($J276),0))</f>
        <v/>
      </c>
      <c r="O276" s="21">
        <f>IF($A276="",0,IF(OR($S276&lt;&gt;1,COUNTA($J276:$M276)=0),0,IF(SUMPRODUCT(MAX(($C$5:$C$6173=$C276)*($D$5:$D$6173=$D276)*($S$5:$S$6173=1)*IFERROR($N$5:$N$6173*1,0)))&gt;0,ROUND($H276*($N276/SUMPRODUCT(MAX(($C$5:$C$6173=$C276)*($D$5:$D$6173=$D276)*($S$5:$S$6173=1)*IFERROR($N$5:$N$6173*1,0)))),4),0)))</f>
        <v/>
      </c>
      <c r="P276" s="10" t="inlineStr">
        <is>
          <t>kWh/anno</t>
        </is>
      </c>
      <c r="Q276" s="21">
        <f>IF($A276="","",$A276&amp;"|"&amp;$C276)</f>
        <v/>
      </c>
      <c r="R276" s="21">
        <f>IF($A276="","",$A276&amp;"|"&amp;$C276&amp;"|"&amp;$D276)</f>
        <v/>
      </c>
      <c r="S276" s="21">
        <f>IF($A276="","",IFERROR(INDEX(Offerte!$D$2:$D$200,MATCH($Q276,Offerte!$L$2:$L$200,0)),0))</f>
        <v/>
      </c>
      <c r="T276" s="21">
        <f>IF($A276="","",IFERROR(INDEX(Offerte!$G$2:$G$200,MATCH($Q276,Offerte!$L$2:$L$200,0)),"NO"))</f>
        <v/>
      </c>
    </row>
    <row r="277">
      <c r="A277" s="10">
        <f>IF(Offerte!$A10="","",Offerte!$A10)</f>
        <v/>
      </c>
      <c r="B277" s="10">
        <f>IF(Offerte!$A10="","",Offerte!$B10)</f>
        <v/>
      </c>
      <c r="C277" s="10">
        <f>IF(Offerte!$A10="","",Offerte!$C10)</f>
        <v/>
      </c>
      <c r="D277" s="10" t="inlineStr">
        <is>
          <t>F.4.1</t>
        </is>
      </c>
      <c r="E277" s="10" t="inlineStr">
        <is>
          <t>F</t>
        </is>
      </c>
      <c r="F277" s="10" t="inlineStr">
        <is>
          <t>Q</t>
        </is>
      </c>
      <c r="G277" s="10" t="inlineStr">
        <is>
          <t>soil</t>
        </is>
      </c>
      <c r="H277" s="10" t="n">
        <v>2</v>
      </c>
      <c r="I277" s="10" t="inlineStr">
        <is>
          <t>Indice di consumo di suolo</t>
        </is>
      </c>
      <c r="J277" s="20" t="n"/>
      <c r="K277" s="20" t="n"/>
      <c r="L277" s="20" t="n"/>
      <c r="M277" s="20" t="n"/>
      <c r="N277" s="21">
        <f>IF($A277="","",IFERROR(VALUE($J277),0))</f>
        <v/>
      </c>
      <c r="O277" s="21">
        <f>IF($A277="",0,IF(OR($S277&lt;&gt;1,COUNTA($J277:$M277)=0),0,IF($N277&lt;=0,$H277,IF(SUMPRODUCT(MAX(($C$5:$C$6173=$C277)*($D$5:$D$6173=$D277)*($S$5:$S$6173=1)*IFERROR($N$5:$N$6173*1,0)))&gt;0,ROUND($H277*((SUMPRODUCT(MAX(($C$5:$C$6173=$C277)*($D$5:$D$6173=$D277)*($S$5:$S$6173=1)*IFERROR($N$5:$N$6173*1,0)))-$N277)/SUMPRODUCT(MAX(($C$5:$C$6173=$C277)*($D$5:$D$6173=$D277)*($S$5:$S$6173=1)*IFERROR($N$5:$N$6173*1,0)))),4),0))))</f>
        <v/>
      </c>
      <c r="P277" s="10" t="inlineStr">
        <is>
          <t>m2</t>
        </is>
      </c>
      <c r="Q277" s="21">
        <f>IF($A277="","",$A277&amp;"|"&amp;$C277)</f>
        <v/>
      </c>
      <c r="R277" s="21">
        <f>IF($A277="","",$A277&amp;"|"&amp;$C277&amp;"|"&amp;$D277)</f>
        <v/>
      </c>
      <c r="S277" s="21">
        <f>IF($A277="","",IFERROR(INDEX(Offerte!$D$2:$D$200,MATCH($Q277,Offerte!$L$2:$L$200,0)),0))</f>
        <v/>
      </c>
      <c r="T277" s="21">
        <f>IF($A277="","",IFERROR(INDEX(Offerte!$G$2:$G$200,MATCH($Q277,Offerte!$L$2:$L$200,0)),"NO"))</f>
        <v/>
      </c>
    </row>
    <row r="278">
      <c r="A278" s="10">
        <f>IF(Offerte!$A10="","",Offerte!$A10)</f>
        <v/>
      </c>
      <c r="B278" s="10">
        <f>IF(Offerte!$A10="","",Offerte!$B10)</f>
        <v/>
      </c>
      <c r="C278" s="10">
        <f>IF(Offerte!$A10="","",Offerte!$C10)</f>
        <v/>
      </c>
      <c r="D278" s="10" t="inlineStr">
        <is>
          <t>F.5.1</t>
        </is>
      </c>
      <c r="E278" s="10" t="inlineStr">
        <is>
          <t>F</t>
        </is>
      </c>
      <c r="F278" s="10" t="inlineStr">
        <is>
          <t>T</t>
        </is>
      </c>
      <c r="G278" s="10" t="inlineStr">
        <is>
          <t>tabular</t>
        </is>
      </c>
      <c r="H278" s="10" t="n">
        <v>1</v>
      </c>
      <c r="I278" s="10" t="inlineStr">
        <is>
          <t>Rendicontazione di sostenibilità ambientale</t>
        </is>
      </c>
      <c r="J278" s="20" t="n"/>
      <c r="K278" s="20" t="n"/>
      <c r="L278" s="20" t="n"/>
      <c r="M278" s="20" t="n"/>
      <c r="N278" s="21">
        <f>IF($A278="","",IF(IFERROR(VALUE($M278),0)=1,1,0))</f>
        <v/>
      </c>
      <c r="O278" s="21">
        <f>IF($A278="",0,IF(OR($S278&lt;&gt;1,COUNTA($J278:$M278)=0),0,IF($N278=1,$H278,0)))</f>
        <v/>
      </c>
      <c r="P278" s="10" t="inlineStr">
        <is>
          <t>sì/no</t>
        </is>
      </c>
      <c r="Q278" s="21">
        <f>IF($A278="","",$A278&amp;"|"&amp;$C278)</f>
        <v/>
      </c>
      <c r="R278" s="21">
        <f>IF($A278="","",$A278&amp;"|"&amp;$C278&amp;"|"&amp;$D278)</f>
        <v/>
      </c>
      <c r="S278" s="21">
        <f>IF($A278="","",IFERROR(INDEX(Offerte!$D$2:$D$200,MATCH($Q278,Offerte!$L$2:$L$200,0)),0))</f>
        <v/>
      </c>
      <c r="T278" s="21">
        <f>IF($A278="","",IFERROR(INDEX(Offerte!$G$2:$G$200,MATCH($Q278,Offerte!$L$2:$L$200,0)),"NO"))</f>
        <v/>
      </c>
    </row>
    <row r="279">
      <c r="A279" s="10">
        <f>IF(Offerte!$A10="","",Offerte!$A10)</f>
        <v/>
      </c>
      <c r="B279" s="10">
        <f>IF(Offerte!$A10="","",Offerte!$B10)</f>
        <v/>
      </c>
      <c r="C279" s="10">
        <f>IF(Offerte!$A10="","",Offerte!$C10)</f>
        <v/>
      </c>
      <c r="D279" s="10" t="inlineStr">
        <is>
          <t>G.1.1</t>
        </is>
      </c>
      <c r="E279" s="10" t="inlineStr">
        <is>
          <t>G</t>
        </is>
      </c>
      <c r="F279" s="10" t="inlineStr">
        <is>
          <t>D</t>
        </is>
      </c>
      <c r="G279" s="10" t="inlineStr">
        <is>
          <t>discretionary</t>
        </is>
      </c>
      <c r="H279" s="10" t="n">
        <v>2</v>
      </c>
      <c r="I279" s="10" t="inlineStr">
        <is>
          <t>Qualità del progetto di centrale di controllo aziendale</t>
        </is>
      </c>
      <c r="J279" s="20" t="n"/>
      <c r="K279" s="20" t="n"/>
      <c r="L279" s="20" t="n"/>
      <c r="M279" s="20" t="n"/>
      <c r="N279" s="21">
        <f>IF($A279="","",MAX(0,MIN(1,IFERROR(VALUE($M279),0))))</f>
        <v/>
      </c>
      <c r="O279" s="21">
        <f>IF($A279="",0,IF(OR($S279&lt;&gt;1,COUNTA($J279:$M279)=0),0,IF(SUMPRODUCT(MAX(($C$5:$C$6173=$C279)*($D$5:$D$6173=$D279)*($S$5:$S$6173=1)*IFERROR($N$5:$N$6173*1,0)))&gt;0,ROUND($H279*($N279/SUMPRODUCT(MAX(($C$5:$C$6173=$C279)*($D$5:$D$6173=$D279)*($S$5:$S$6173=1)*IFERROR($N$5:$N$6173*1,0)))),4),0)))</f>
        <v/>
      </c>
      <c r="P279" s="10" t="inlineStr">
        <is>
          <t>coeff.</t>
        </is>
      </c>
      <c r="Q279" s="21">
        <f>IF($A279="","",$A279&amp;"|"&amp;$C279)</f>
        <v/>
      </c>
      <c r="R279" s="21">
        <f>IF($A279="","",$A279&amp;"|"&amp;$C279&amp;"|"&amp;$D279)</f>
        <v/>
      </c>
      <c r="S279" s="21">
        <f>IF($A279="","",IFERROR(INDEX(Offerte!$D$2:$D$200,MATCH($Q279,Offerte!$L$2:$L$200,0)),0))</f>
        <v/>
      </c>
      <c r="T279" s="21">
        <f>IF($A279="","",IFERROR(INDEX(Offerte!$G$2:$G$200,MATCH($Q279,Offerte!$L$2:$L$200,0)),"NO"))</f>
        <v/>
      </c>
    </row>
    <row r="280">
      <c r="A280" s="10">
        <f>IF(Offerte!$A10="","",Offerte!$A10)</f>
        <v/>
      </c>
      <c r="B280" s="10">
        <f>IF(Offerte!$A10="","",Offerte!$B10)</f>
        <v/>
      </c>
      <c r="C280" s="10">
        <f>IF(Offerte!$A10="","",Offerte!$C10)</f>
        <v/>
      </c>
      <c r="D280" s="10" t="inlineStr">
        <is>
          <t>G.2.1</t>
        </is>
      </c>
      <c r="E280" s="10" t="inlineStr">
        <is>
          <t>G</t>
        </is>
      </c>
      <c r="F280" s="10" t="inlineStr">
        <is>
          <t>T</t>
        </is>
      </c>
      <c r="G280" s="10" t="inlineStr">
        <is>
          <t>tabular</t>
        </is>
      </c>
      <c r="H280" s="10" t="n">
        <v>1</v>
      </c>
      <c r="I280" s="10" t="inlineStr">
        <is>
          <t>Certificazione ISO 45001</t>
        </is>
      </c>
      <c r="J280" s="20" t="n"/>
      <c r="K280" s="20" t="n"/>
      <c r="L280" s="20" t="n"/>
      <c r="M280" s="20" t="n"/>
      <c r="N280" s="21">
        <f>IF($A280="","",IF(IFERROR(VALUE($M280),0)=1,1,0))</f>
        <v/>
      </c>
      <c r="O280" s="21">
        <f>IF($A280="",0,IF(OR($S280&lt;&gt;1,COUNTA($J280:$M280)=0),0,IF($N280=1,$H280,0)))</f>
        <v/>
      </c>
      <c r="P280" s="10" t="inlineStr">
        <is>
          <t>sì/no</t>
        </is>
      </c>
      <c r="Q280" s="21">
        <f>IF($A280="","",$A280&amp;"|"&amp;$C280)</f>
        <v/>
      </c>
      <c r="R280" s="21">
        <f>IF($A280="","",$A280&amp;"|"&amp;$C280&amp;"|"&amp;$D280)</f>
        <v/>
      </c>
      <c r="S280" s="21">
        <f>IF($A280="","",IFERROR(INDEX(Offerte!$D$2:$D$200,MATCH($Q280,Offerte!$L$2:$L$200,0)),0))</f>
        <v/>
      </c>
      <c r="T280" s="21">
        <f>IF($A280="","",IFERROR(INDEX(Offerte!$G$2:$G$200,MATCH($Q280,Offerte!$L$2:$L$200,0)),"NO"))</f>
        <v/>
      </c>
    </row>
    <row r="281">
      <c r="A281" s="10">
        <f>IF(Offerte!$A10="","",Offerte!$A10)</f>
        <v/>
      </c>
      <c r="B281" s="10">
        <f>IF(Offerte!$A10="","",Offerte!$B10)</f>
        <v/>
      </c>
      <c r="C281" s="10">
        <f>IF(Offerte!$A10="","",Offerte!$C10)</f>
        <v/>
      </c>
      <c r="D281" s="10" t="inlineStr">
        <is>
          <t>G.3.1</t>
        </is>
      </c>
      <c r="E281" s="10" t="inlineStr">
        <is>
          <t>G</t>
        </is>
      </c>
      <c r="F281" s="10" t="inlineStr">
        <is>
          <t>T</t>
        </is>
      </c>
      <c r="G281" s="10" t="inlineStr">
        <is>
          <t>tabular</t>
        </is>
      </c>
      <c r="H281" s="10" t="n">
        <v>1</v>
      </c>
      <c r="I281" s="10" t="inlineStr">
        <is>
          <t>Certificazioni di responsabilità sociale</t>
        </is>
      </c>
      <c r="J281" s="20" t="n"/>
      <c r="K281" s="20" t="n"/>
      <c r="L281" s="20" t="n"/>
      <c r="M281" s="20" t="n"/>
      <c r="N281" s="21">
        <f>IF($A281="","",IF(IFERROR(VALUE($M281),0)=1,1,0))</f>
        <v/>
      </c>
      <c r="O281" s="21">
        <f>IF($A281="",0,IF(OR($S281&lt;&gt;1,COUNTA($J281:$M281)=0),0,IF($N281=1,$H281,0)))</f>
        <v/>
      </c>
      <c r="P281" s="10" t="inlineStr">
        <is>
          <t>sì/no</t>
        </is>
      </c>
      <c r="Q281" s="21">
        <f>IF($A281="","",$A281&amp;"|"&amp;$C281)</f>
        <v/>
      </c>
      <c r="R281" s="21">
        <f>IF($A281="","",$A281&amp;"|"&amp;$C281&amp;"|"&amp;$D281)</f>
        <v/>
      </c>
      <c r="S281" s="21">
        <f>IF($A281="","",IFERROR(INDEX(Offerte!$D$2:$D$200,MATCH($Q281,Offerte!$L$2:$L$200,0)),0))</f>
        <v/>
      </c>
      <c r="T281" s="21">
        <f>IF($A281="","",IFERROR(INDEX(Offerte!$G$2:$G$200,MATCH($Q281,Offerte!$L$2:$L$200,0)),"NO"))</f>
        <v/>
      </c>
    </row>
    <row r="282">
      <c r="A282" s="10">
        <f>IF(Offerte!$A10="","",Offerte!$A10)</f>
        <v/>
      </c>
      <c r="B282" s="10">
        <f>IF(Offerte!$A10="","",Offerte!$B10)</f>
        <v/>
      </c>
      <c r="C282" s="10">
        <f>IF(Offerte!$A10="","",Offerte!$C10)</f>
        <v/>
      </c>
      <c r="D282" s="10" t="inlineStr">
        <is>
          <t>G.4.1</t>
        </is>
      </c>
      <c r="E282" s="10" t="inlineStr">
        <is>
          <t>G</t>
        </is>
      </c>
      <c r="F282" s="10" t="inlineStr">
        <is>
          <t>D</t>
        </is>
      </c>
      <c r="G282" s="10" t="inlineStr">
        <is>
          <t>discretionary</t>
        </is>
      </c>
      <c r="H282" s="10" t="n">
        <v>2</v>
      </c>
      <c r="I282" s="10" t="inlineStr">
        <is>
          <t>Qualità del piano di formazione del personale</t>
        </is>
      </c>
      <c r="J282" s="20" t="n"/>
      <c r="K282" s="20" t="n"/>
      <c r="L282" s="20" t="n"/>
      <c r="M282" s="20" t="n"/>
      <c r="N282" s="21">
        <f>IF($A282="","",MAX(0,MIN(1,IFERROR(VALUE($M282),0))))</f>
        <v/>
      </c>
      <c r="O282" s="21">
        <f>IF($A282="",0,IF(OR($S282&lt;&gt;1,COUNTA($J282:$M282)=0),0,IF(SUMPRODUCT(MAX(($C$5:$C$6173=$C282)*($D$5:$D$6173=$D282)*($S$5:$S$6173=1)*IFERROR($N$5:$N$6173*1,0)))&gt;0,ROUND($H282*($N282/SUMPRODUCT(MAX(($C$5:$C$6173=$C282)*($D$5:$D$6173=$D282)*($S$5:$S$6173=1)*IFERROR($N$5:$N$6173*1,0)))),4),0)))</f>
        <v/>
      </c>
      <c r="P282" s="10" t="inlineStr">
        <is>
          <t>coeff.</t>
        </is>
      </c>
      <c r="Q282" s="21">
        <f>IF($A282="","",$A282&amp;"|"&amp;$C282)</f>
        <v/>
      </c>
      <c r="R282" s="21">
        <f>IF($A282="","",$A282&amp;"|"&amp;$C282&amp;"|"&amp;$D282)</f>
        <v/>
      </c>
      <c r="S282" s="21">
        <f>IF($A282="","",IFERROR(INDEX(Offerte!$D$2:$D$200,MATCH($Q282,Offerte!$L$2:$L$200,0)),0))</f>
        <v/>
      </c>
      <c r="T282" s="21">
        <f>IF($A282="","",IFERROR(INDEX(Offerte!$G$2:$G$200,MATCH($Q282,Offerte!$L$2:$L$200,0)),"NO"))</f>
        <v/>
      </c>
    </row>
    <row r="283">
      <c r="A283" s="10">
        <f>IF(Offerte!$A10="","",Offerte!$A10)</f>
        <v/>
      </c>
      <c r="B283" s="10">
        <f>IF(Offerte!$A10="","",Offerte!$B10)</f>
        <v/>
      </c>
      <c r="C283" s="10">
        <f>IF(Offerte!$A10="","",Offerte!$C10)</f>
        <v/>
      </c>
      <c r="D283" s="10" t="inlineStr">
        <is>
          <t>G.5.1</t>
        </is>
      </c>
      <c r="E283" s="10" t="inlineStr">
        <is>
          <t>G</t>
        </is>
      </c>
      <c r="F283" s="10" t="inlineStr">
        <is>
          <t>T</t>
        </is>
      </c>
      <c r="G283" s="10" t="inlineStr">
        <is>
          <t>tabular</t>
        </is>
      </c>
      <c r="H283" s="10" t="n">
        <v>1</v>
      </c>
      <c r="I283" s="10" t="inlineStr">
        <is>
          <t>Impegno al mantenimento delle garanzie del contratto di secondo livello del gestore uscente</t>
        </is>
      </c>
      <c r="J283" s="20" t="n"/>
      <c r="K283" s="20" t="n"/>
      <c r="L283" s="20" t="n"/>
      <c r="M283" s="20" t="n"/>
      <c r="N283" s="21">
        <f>IF($A283="","",IF(IFERROR(VALUE($M283),0)=1,1,0))</f>
        <v/>
      </c>
      <c r="O283" s="21">
        <f>IF($A283="",0,IF(OR($S283&lt;&gt;1,COUNTA($J283:$M283)=0),0,IF($N283=1,$H283,0)))</f>
        <v/>
      </c>
      <c r="P283" s="10" t="inlineStr">
        <is>
          <t>sì/no</t>
        </is>
      </c>
      <c r="Q283" s="21">
        <f>IF($A283="","",$A283&amp;"|"&amp;$C283)</f>
        <v/>
      </c>
      <c r="R283" s="21">
        <f>IF($A283="","",$A283&amp;"|"&amp;$C283&amp;"|"&amp;$D283)</f>
        <v/>
      </c>
      <c r="S283" s="21">
        <f>IF($A283="","",IFERROR(INDEX(Offerte!$D$2:$D$200,MATCH($Q283,Offerte!$L$2:$L$200,0)),0))</f>
        <v/>
      </c>
      <c r="T283" s="21">
        <f>IF($A283="","",IFERROR(INDEX(Offerte!$G$2:$G$200,MATCH($Q283,Offerte!$L$2:$L$200,0)),"NO"))</f>
        <v/>
      </c>
    </row>
    <row r="284">
      <c r="A284" s="10">
        <f>IF(Offerte!$A11="","",Offerte!$A11)</f>
        <v/>
      </c>
      <c r="B284" s="10">
        <f>IF(Offerte!$A11="","",Offerte!$B11)</f>
        <v/>
      </c>
      <c r="C284" s="10">
        <f>IF(Offerte!$A11="","",Offerte!$C11)</f>
        <v/>
      </c>
      <c r="D284" s="10" t="inlineStr">
        <is>
          <t>A.1.1</t>
        </is>
      </c>
      <c r="E284" s="10" t="inlineStr">
        <is>
          <t>A</t>
        </is>
      </c>
      <c r="F284" s="10" t="inlineStr">
        <is>
          <t>Q</t>
        </is>
      </c>
      <c r="G284" s="10" t="inlineStr">
        <is>
          <t>higher</t>
        </is>
      </c>
      <c r="H284" s="10" t="n">
        <v>3</v>
      </c>
      <c r="I284" s="10" t="inlineStr">
        <is>
          <t>Tasso aggiuntivo di corse controllate</t>
        </is>
      </c>
      <c r="J284" s="20" t="n"/>
      <c r="K284" s="20" t="n"/>
      <c r="L284" s="20" t="n"/>
      <c r="M284" s="20" t="n"/>
      <c r="N284" s="21">
        <f>IF($A284="","",IFERROR(VALUE($K284)/VALUE($L284)*100,IFERROR(VALUE($J284),0)))</f>
        <v/>
      </c>
      <c r="O284" s="21">
        <f>IF($A284="",0,IF(OR($S284&lt;&gt;1,COUNTA($J284:$M284)=0),0,IF(SUMPRODUCT(MAX(($C$5:$C$6173=$C284)*($D$5:$D$6173=$D284)*($S$5:$S$6173=1)*IFERROR($N$5:$N$6173*1,0)))&gt;0,ROUND($H284*($N284/SUMPRODUCT(MAX(($C$5:$C$6173=$C284)*($D$5:$D$6173=$D284)*($S$5:$S$6173=1)*IFERROR($N$5:$N$6173*1,0)))),4),0)))</f>
        <v/>
      </c>
      <c r="P284" s="10" t="inlineStr">
        <is>
          <t>Corse controllate annue / Corse programmate annue</t>
        </is>
      </c>
      <c r="Q284" s="21">
        <f>IF($A284="","",$A284&amp;"|"&amp;$C284)</f>
        <v/>
      </c>
      <c r="R284" s="21">
        <f>IF($A284="","",$A284&amp;"|"&amp;$C284&amp;"|"&amp;$D284)</f>
        <v/>
      </c>
      <c r="S284" s="21">
        <f>IF($A284="","",IFERROR(INDEX(Offerte!$D$2:$D$200,MATCH($Q284,Offerte!$L$2:$L$200,0)),0))</f>
        <v/>
      </c>
      <c r="T284" s="21">
        <f>IF($A284="","",IFERROR(INDEX(Offerte!$G$2:$G$200,MATCH($Q284,Offerte!$L$2:$L$200,0)),"NO"))</f>
        <v/>
      </c>
    </row>
    <row r="285">
      <c r="A285" s="10">
        <f>IF(Offerte!$A11="","",Offerte!$A11)</f>
        <v/>
      </c>
      <c r="B285" s="10">
        <f>IF(Offerte!$A11="","",Offerte!$B11)</f>
        <v/>
      </c>
      <c r="C285" s="10">
        <f>IF(Offerte!$A11="","",Offerte!$C11)</f>
        <v/>
      </c>
      <c r="D285" s="10" t="inlineStr">
        <is>
          <t>A.1.2</t>
        </is>
      </c>
      <c r="E285" s="10" t="inlineStr">
        <is>
          <t>A</t>
        </is>
      </c>
      <c r="F285" s="10" t="inlineStr">
        <is>
          <t>Q</t>
        </is>
      </c>
      <c r="G285" s="10" t="inlineStr">
        <is>
          <t>higher</t>
        </is>
      </c>
      <c r="H285" s="10" t="n">
        <v>4</v>
      </c>
      <c r="I285" s="10" t="inlineStr">
        <is>
          <t>Numero aggiuntivo di passeggeri controllati</t>
        </is>
      </c>
      <c r="J285" s="20" t="n"/>
      <c r="K285" s="20" t="n"/>
      <c r="L285" s="20" t="n"/>
      <c r="M285" s="20" t="n"/>
      <c r="N285" s="21">
        <f>IF($A285="","",IFERROR(VALUE($J285),0))</f>
        <v/>
      </c>
      <c r="O285" s="21">
        <f>IF($A285="",0,IF(OR($S285&lt;&gt;1,COUNTA($J285:$M285)=0),0,IF(SUMPRODUCT(MAX(($C$5:$C$6173=$C285)*($D$5:$D$6173=$D285)*($S$5:$S$6173=1)*IFERROR($N$5:$N$6173*1,0)))&gt;0,ROUND($H285*($N285/SUMPRODUCT(MAX(($C$5:$C$6173=$C285)*($D$5:$D$6173=$D285)*($S$5:$S$6173=1)*IFERROR($N$5:$N$6173*1,0)))),4),0)))</f>
        <v/>
      </c>
      <c r="P285" s="10" t="inlineStr">
        <is>
          <t>passeggeri/anno</t>
        </is>
      </c>
      <c r="Q285" s="21">
        <f>IF($A285="","",$A285&amp;"|"&amp;$C285)</f>
        <v/>
      </c>
      <c r="R285" s="21">
        <f>IF($A285="","",$A285&amp;"|"&amp;$C285&amp;"|"&amp;$D285)</f>
        <v/>
      </c>
      <c r="S285" s="21">
        <f>IF($A285="","",IFERROR(INDEX(Offerte!$D$2:$D$200,MATCH($Q285,Offerte!$L$2:$L$200,0)),0))</f>
        <v/>
      </c>
      <c r="T285" s="21">
        <f>IF($A285="","",IFERROR(INDEX(Offerte!$G$2:$G$200,MATCH($Q285,Offerte!$L$2:$L$200,0)),"NO"))</f>
        <v/>
      </c>
    </row>
    <row r="286">
      <c r="A286" s="10">
        <f>IF(Offerte!$A11="","",Offerte!$A11)</f>
        <v/>
      </c>
      <c r="B286" s="10">
        <f>IF(Offerte!$A11="","",Offerte!$B11)</f>
        <v/>
      </c>
      <c r="C286" s="10">
        <f>IF(Offerte!$A11="","",Offerte!$C11)</f>
        <v/>
      </c>
      <c r="D286" s="10" t="inlineStr">
        <is>
          <t>B.1.1</t>
        </is>
      </c>
      <c r="E286" s="10" t="inlineStr">
        <is>
          <t>B</t>
        </is>
      </c>
      <c r="F286" s="10" t="inlineStr">
        <is>
          <t>Q</t>
        </is>
      </c>
      <c r="G286" s="10" t="inlineStr">
        <is>
          <t>higher</t>
        </is>
      </c>
      <c r="H286" s="10" t="n">
        <v>3</v>
      </c>
      <c r="I286" s="10" t="inlineStr">
        <is>
          <t>Incremento dei posti offerti nelle fasce di punta</t>
        </is>
      </c>
      <c r="J286" s="20" t="n"/>
      <c r="K286" s="20" t="n"/>
      <c r="L286" s="20" t="n"/>
      <c r="M286" s="20" t="n"/>
      <c r="N286" s="21">
        <f>IF($A286="","",IFERROR(VALUE($J286),0))</f>
        <v/>
      </c>
      <c r="O286" s="21">
        <f>IF($A286="",0,IF(OR($S286&lt;&gt;1,COUNTA($J286:$M286)=0),0,IF(SUMPRODUCT(MAX(($C$5:$C$6173=$C286)*($D$5:$D$6173=$D286)*($S$5:$S$6173=1)*IFERROR($N$5:$N$6173*1,0)))&gt;0,ROUND($H286*($N286/SUMPRODUCT(MAX(($C$5:$C$6173=$C286)*($D$5:$D$6173=$D286)*($S$5:$S$6173=1)*IFERROR($N$5:$N$6173*1,0)))),4),0)))</f>
        <v/>
      </c>
      <c r="P286" s="10" t="inlineStr">
        <is>
          <t>posti*km</t>
        </is>
      </c>
      <c r="Q286" s="21">
        <f>IF($A286="","",$A286&amp;"|"&amp;$C286)</f>
        <v/>
      </c>
      <c r="R286" s="21">
        <f>IF($A286="","",$A286&amp;"|"&amp;$C286&amp;"|"&amp;$D286)</f>
        <v/>
      </c>
      <c r="S286" s="21">
        <f>IF($A286="","",IFERROR(INDEX(Offerte!$D$2:$D$200,MATCH($Q286,Offerte!$L$2:$L$200,0)),0))</f>
        <v/>
      </c>
      <c r="T286" s="21">
        <f>IF($A286="","",IFERROR(INDEX(Offerte!$G$2:$G$200,MATCH($Q286,Offerte!$L$2:$L$200,0)),"NO"))</f>
        <v/>
      </c>
    </row>
    <row r="287">
      <c r="A287" s="10">
        <f>IF(Offerte!$A11="","",Offerte!$A11)</f>
        <v/>
      </c>
      <c r="B287" s="10">
        <f>IF(Offerte!$A11="","",Offerte!$B11)</f>
        <v/>
      </c>
      <c r="C287" s="10">
        <f>IF(Offerte!$A11="","",Offerte!$C11)</f>
        <v/>
      </c>
      <c r="D287" s="10" t="inlineStr">
        <is>
          <t>B.2.1</t>
        </is>
      </c>
      <c r="E287" s="10" t="inlineStr">
        <is>
          <t>B</t>
        </is>
      </c>
      <c r="F287" s="10" t="inlineStr">
        <is>
          <t>Q</t>
        </is>
      </c>
      <c r="G287" s="10" t="inlineStr">
        <is>
          <t>higher</t>
        </is>
      </c>
      <c r="H287" s="10" t="n">
        <v>4</v>
      </c>
      <c r="I287" s="10" t="inlineStr">
        <is>
          <t>Corse aggiuntive nell'arco giornaliero base</t>
        </is>
      </c>
      <c r="J287" s="20" t="n"/>
      <c r="K287" s="20" t="n"/>
      <c r="L287" s="20" t="n"/>
      <c r="M287" s="20" t="n"/>
      <c r="N287" s="21">
        <f>IF($A287="","",IFERROR(VALUE($J287),0))</f>
        <v/>
      </c>
      <c r="O287" s="21">
        <f>IF($A287="",0,IF(OR($S287&lt;&gt;1,COUNTA($J287:$M287)=0),0,IF(SUMPRODUCT(MAX(($C$5:$C$6173=$C287)*($D$5:$D$6173=$D287)*($S$5:$S$6173=1)*IFERROR($N$5:$N$6173*1,0)))&gt;0,ROUND($H287*($N287/SUMPRODUCT(MAX(($C$5:$C$6173=$C287)*($D$5:$D$6173=$D287)*($S$5:$S$6173=1)*IFERROR($N$5:$N$6173*1,0)))),4),0)))</f>
        <v/>
      </c>
      <c r="P287" s="10" t="inlineStr">
        <is>
          <t>corse</t>
        </is>
      </c>
      <c r="Q287" s="21">
        <f>IF($A287="","",$A287&amp;"|"&amp;$C287)</f>
        <v/>
      </c>
      <c r="R287" s="21">
        <f>IF($A287="","",$A287&amp;"|"&amp;$C287&amp;"|"&amp;$D287)</f>
        <v/>
      </c>
      <c r="S287" s="21">
        <f>IF($A287="","",IFERROR(INDEX(Offerte!$D$2:$D$200,MATCH($Q287,Offerte!$L$2:$L$200,0)),0))</f>
        <v/>
      </c>
      <c r="T287" s="21">
        <f>IF($A287="","",IFERROR(INDEX(Offerte!$G$2:$G$200,MATCH($Q287,Offerte!$L$2:$L$200,0)),"NO"))</f>
        <v/>
      </c>
    </row>
    <row r="288">
      <c r="A288" s="10">
        <f>IF(Offerte!$A11="","",Offerte!$A11)</f>
        <v/>
      </c>
      <c r="B288" s="10">
        <f>IF(Offerte!$A11="","",Offerte!$B11)</f>
        <v/>
      </c>
      <c r="C288" s="10">
        <f>IF(Offerte!$A11="","",Offerte!$C11)</f>
        <v/>
      </c>
      <c r="D288" s="10" t="inlineStr">
        <is>
          <t>B.3.1</t>
        </is>
      </c>
      <c r="E288" s="10" t="inlineStr">
        <is>
          <t>B</t>
        </is>
      </c>
      <c r="F288" s="10" t="inlineStr">
        <is>
          <t>Q</t>
        </is>
      </c>
      <c r="G288" s="10" t="inlineStr">
        <is>
          <t>higher</t>
        </is>
      </c>
      <c r="H288" s="10" t="n">
        <v>2</v>
      </c>
      <c r="I288" s="10" t="inlineStr">
        <is>
          <t>Numero di corse aggiuntive per allungamento dell'arco di servizio giornaliero nelle fasce serali</t>
        </is>
      </c>
      <c r="J288" s="20" t="n"/>
      <c r="K288" s="20" t="n"/>
      <c r="L288" s="20" t="n"/>
      <c r="M288" s="20" t="n"/>
      <c r="N288" s="21">
        <f>IF($A288="","",IFERROR(VALUE($J288),0))</f>
        <v/>
      </c>
      <c r="O288" s="21">
        <f>IF($A288="",0,IF(OR($S288&lt;&gt;1,COUNTA($J288:$M288)=0),0,IF(SUMPRODUCT(MAX(($C$5:$C$6173=$C288)*($D$5:$D$6173=$D288)*($S$5:$S$6173=1)*IFERROR($N$5:$N$6173*1,0)))&gt;0,ROUND($H288*($N288/SUMPRODUCT(MAX(($C$5:$C$6173=$C288)*($D$5:$D$6173=$D288)*($S$5:$S$6173=1)*IFERROR($N$5:$N$6173*1,0)))),4),0)))</f>
        <v/>
      </c>
      <c r="P288" s="10" t="inlineStr">
        <is>
          <t>corse</t>
        </is>
      </c>
      <c r="Q288" s="21">
        <f>IF($A288="","",$A288&amp;"|"&amp;$C288)</f>
        <v/>
      </c>
      <c r="R288" s="21">
        <f>IF($A288="","",$A288&amp;"|"&amp;$C288&amp;"|"&amp;$D288)</f>
        <v/>
      </c>
      <c r="S288" s="21">
        <f>IF($A288="","",IFERROR(INDEX(Offerte!$D$2:$D$200,MATCH($Q288,Offerte!$L$2:$L$200,0)),0))</f>
        <v/>
      </c>
      <c r="T288" s="21">
        <f>IF($A288="","",IFERROR(INDEX(Offerte!$G$2:$G$200,MATCH($Q288,Offerte!$L$2:$L$200,0)),"NO"))</f>
        <v/>
      </c>
    </row>
    <row r="289">
      <c r="A289" s="10">
        <f>IF(Offerte!$A11="","",Offerte!$A11)</f>
        <v/>
      </c>
      <c r="B289" s="10">
        <f>IF(Offerte!$A11="","",Offerte!$B11)</f>
        <v/>
      </c>
      <c r="C289" s="10">
        <f>IF(Offerte!$A11="","",Offerte!$C11)</f>
        <v/>
      </c>
      <c r="D289" s="10" t="inlineStr">
        <is>
          <t>B.4.1</t>
        </is>
      </c>
      <c r="E289" s="10" t="inlineStr">
        <is>
          <t>B</t>
        </is>
      </c>
      <c r="F289" s="10" t="inlineStr">
        <is>
          <t>Q</t>
        </is>
      </c>
      <c r="G289" s="10" t="inlineStr">
        <is>
          <t>higher</t>
        </is>
      </c>
      <c r="H289" s="10" t="n">
        <v>3</v>
      </c>
      <c r="I289" s="10" t="inlineStr">
        <is>
          <t>Percorrenze aggiuntive offerte nel Programma d'esercizio delle prime due fasi attuative</t>
        </is>
      </c>
      <c r="J289" s="20" t="n"/>
      <c r="K289" s="20" t="n"/>
      <c r="L289" s="20" t="n"/>
      <c r="M289" s="20" t="n"/>
      <c r="N289" s="21">
        <f>IF($A289="","",IFERROR(VALUE($J289),0))</f>
        <v/>
      </c>
      <c r="O289" s="21">
        <f>IF($A289="",0,IF(OR($S289&lt;&gt;1,COUNTA($J289:$M289)=0),0,IF(SUMPRODUCT(MAX(($C$5:$C$6173=$C289)*($D$5:$D$6173=$D289)*($S$5:$S$6173=1)*IFERROR($N$5:$N$6173*1,0)))&gt;0,ROUND($H289*($N289/SUMPRODUCT(MAX(($C$5:$C$6173=$C289)*($D$5:$D$6173=$D289)*($S$5:$S$6173=1)*IFERROR($N$5:$N$6173*1,0)))),4),0)))</f>
        <v/>
      </c>
      <c r="P289" s="10" t="inlineStr">
        <is>
          <t>vett*km</t>
        </is>
      </c>
      <c r="Q289" s="21">
        <f>IF($A289="","",$A289&amp;"|"&amp;$C289)</f>
        <v/>
      </c>
      <c r="R289" s="21">
        <f>IF($A289="","",$A289&amp;"|"&amp;$C289&amp;"|"&amp;$D289)</f>
        <v/>
      </c>
      <c r="S289" s="21">
        <f>IF($A289="","",IFERROR(INDEX(Offerte!$D$2:$D$200,MATCH($Q289,Offerte!$L$2:$L$200,0)),0))</f>
        <v/>
      </c>
      <c r="T289" s="21">
        <f>IF($A289="","",IFERROR(INDEX(Offerte!$G$2:$G$200,MATCH($Q289,Offerte!$L$2:$L$200,0)),"NO"))</f>
        <v/>
      </c>
    </row>
    <row r="290">
      <c r="A290" s="10">
        <f>IF(Offerte!$A11="","",Offerte!$A11)</f>
        <v/>
      </c>
      <c r="B290" s="10">
        <f>IF(Offerte!$A11="","",Offerte!$B11)</f>
        <v/>
      </c>
      <c r="C290" s="10">
        <f>IF(Offerte!$A11="","",Offerte!$C11)</f>
        <v/>
      </c>
      <c r="D290" s="10" t="inlineStr">
        <is>
          <t>B.5.1</t>
        </is>
      </c>
      <c r="E290" s="10" t="inlineStr">
        <is>
          <t>B</t>
        </is>
      </c>
      <c r="F290" s="10" t="inlineStr">
        <is>
          <t>D</t>
        </is>
      </c>
      <c r="G290" s="10" t="inlineStr">
        <is>
          <t>discretionary</t>
        </is>
      </c>
      <c r="H290" s="10" t="n">
        <v>2</v>
      </c>
      <c r="I290" s="10" t="inlineStr">
        <is>
          <t>Efficacia del progetto di servizi complementari DRT</t>
        </is>
      </c>
      <c r="J290" s="20" t="n"/>
      <c r="K290" s="20" t="n"/>
      <c r="L290" s="20" t="n"/>
      <c r="M290" s="20" t="n"/>
      <c r="N290" s="21">
        <f>IF($A290="","",MAX(0,MIN(1,IFERROR(VALUE($M290),0))))</f>
        <v/>
      </c>
      <c r="O290" s="21">
        <f>IF($A290="",0,IF(OR($S290&lt;&gt;1,COUNTA($J290:$M290)=0),0,IF(SUMPRODUCT(MAX(($C$5:$C$6173=$C290)*($D$5:$D$6173=$D290)*($S$5:$S$6173=1)*IFERROR($N$5:$N$6173*1,0)))&gt;0,ROUND($H290*($N290/SUMPRODUCT(MAX(($C$5:$C$6173=$C290)*($D$5:$D$6173=$D290)*($S$5:$S$6173=1)*IFERROR($N$5:$N$6173*1,0)))),4),0)))</f>
        <v/>
      </c>
      <c r="P290" s="10" t="inlineStr">
        <is>
          <t>coeff.</t>
        </is>
      </c>
      <c r="Q290" s="21">
        <f>IF($A290="","",$A290&amp;"|"&amp;$C290)</f>
        <v/>
      </c>
      <c r="R290" s="21">
        <f>IF($A290="","",$A290&amp;"|"&amp;$C290&amp;"|"&amp;$D290)</f>
        <v/>
      </c>
      <c r="S290" s="21">
        <f>IF($A290="","",IFERROR(INDEX(Offerte!$D$2:$D$200,MATCH($Q290,Offerte!$L$2:$L$200,0)),0))</f>
        <v/>
      </c>
      <c r="T290" s="21">
        <f>IF($A290="","",IFERROR(INDEX(Offerte!$G$2:$G$200,MATCH($Q290,Offerte!$L$2:$L$200,0)),"NO"))</f>
        <v/>
      </c>
    </row>
    <row r="291">
      <c r="A291" s="10">
        <f>IF(Offerte!$A11="","",Offerte!$A11)</f>
        <v/>
      </c>
      <c r="B291" s="10">
        <f>IF(Offerte!$A11="","",Offerte!$B11)</f>
        <v/>
      </c>
      <c r="C291" s="10">
        <f>IF(Offerte!$A11="","",Offerte!$C11)</f>
        <v/>
      </c>
      <c r="D291" s="10" t="inlineStr">
        <is>
          <t>C.1.1</t>
        </is>
      </c>
      <c r="E291" s="10" t="inlineStr">
        <is>
          <t>C</t>
        </is>
      </c>
      <c r="F291" s="10" t="inlineStr">
        <is>
          <t>Q</t>
        </is>
      </c>
      <c r="G291" s="10" t="inlineStr">
        <is>
          <t>higher</t>
        </is>
      </c>
      <c r="H291" s="10" t="n">
        <v>2</v>
      </c>
      <c r="I291" s="10" t="inlineStr">
        <is>
          <t>Tasso di copertura del servizio con telecamere BSD</t>
        </is>
      </c>
      <c r="J291" s="20" t="n"/>
      <c r="K291" s="20" t="n"/>
      <c r="L291" s="20" t="n"/>
      <c r="M291" s="20" t="n"/>
      <c r="N291" s="21">
        <f>IF($A291="","",IFERROR(VALUE($K291)/VALUE($L291),IFERROR(VALUE($J291),0)))</f>
        <v/>
      </c>
      <c r="O291" s="21">
        <f>IF($A291="",0,IF(OR($S291&lt;&gt;1,COUNTA($J291:$M291)=0),0,IF(SUMPRODUCT(MAX(($C$5:$C$6173=$C291)*($D$5:$D$6173=$D291)*($S$5:$S$6173=1)*IFERROR($N$5:$N$6173*1,0)))&gt;0,ROUND($H291*($N291/SUMPRODUCT(MAX(($C$5:$C$6173=$C291)*($D$5:$D$6173=$D291)*($S$5:$S$6173=1)*IFERROR($N$5:$N$6173*1,0)))),4),0)))</f>
        <v/>
      </c>
      <c r="P291" s="10" t="inlineStr">
        <is>
          <t>Autobus attrezzati con telecamere BSD / Autobus totali in offerta, incluse scorte</t>
        </is>
      </c>
      <c r="Q291" s="21">
        <f>IF($A291="","",$A291&amp;"|"&amp;$C291)</f>
        <v/>
      </c>
      <c r="R291" s="21">
        <f>IF($A291="","",$A291&amp;"|"&amp;$C291&amp;"|"&amp;$D291)</f>
        <v/>
      </c>
      <c r="S291" s="21">
        <f>IF($A291="","",IFERROR(INDEX(Offerte!$D$2:$D$200,MATCH($Q291,Offerte!$L$2:$L$200,0)),0))</f>
        <v/>
      </c>
      <c r="T291" s="21">
        <f>IF($A291="","",IFERROR(INDEX(Offerte!$G$2:$G$200,MATCH($Q291,Offerte!$L$2:$L$200,0)),"NO"))</f>
        <v/>
      </c>
    </row>
    <row r="292">
      <c r="A292" s="10">
        <f>IF(Offerte!$A11="","",Offerte!$A11)</f>
        <v/>
      </c>
      <c r="B292" s="10">
        <f>IF(Offerte!$A11="","",Offerte!$B11)</f>
        <v/>
      </c>
      <c r="C292" s="10">
        <f>IF(Offerte!$A11="","",Offerte!$C11)</f>
        <v/>
      </c>
      <c r="D292" s="10" t="inlineStr">
        <is>
          <t>C.1.2</t>
        </is>
      </c>
      <c r="E292" s="10" t="inlineStr">
        <is>
          <t>C</t>
        </is>
      </c>
      <c r="F292" s="10" t="inlineStr">
        <is>
          <t>Q</t>
        </is>
      </c>
      <c r="G292" s="10" t="inlineStr">
        <is>
          <t>higher</t>
        </is>
      </c>
      <c r="H292" s="10" t="n">
        <v>2</v>
      </c>
      <c r="I292" s="10" t="inlineStr">
        <is>
          <t>Tasso di copertura del servizio con telecamere ADAS</t>
        </is>
      </c>
      <c r="J292" s="20" t="n"/>
      <c r="K292" s="20" t="n"/>
      <c r="L292" s="20" t="n"/>
      <c r="M292" s="20" t="n"/>
      <c r="N292" s="21">
        <f>IF($A292="","",IFERROR(VALUE($K292)/VALUE($L292),IFERROR(VALUE($J292),0)))</f>
        <v/>
      </c>
      <c r="O292" s="21">
        <f>IF($A292="",0,IF(OR($S292&lt;&gt;1,COUNTA($J292:$M292)=0),0,IF(SUMPRODUCT(MAX(($C$5:$C$6173=$C292)*($D$5:$D$6173=$D292)*($S$5:$S$6173=1)*IFERROR($N$5:$N$6173*1,0)))&gt;0,ROUND($H292*($N292/SUMPRODUCT(MAX(($C$5:$C$6173=$C292)*($D$5:$D$6173=$D292)*($S$5:$S$6173=1)*IFERROR($N$5:$N$6173*1,0)))),4),0)))</f>
        <v/>
      </c>
      <c r="P292" s="10" t="inlineStr">
        <is>
          <t>Autobus attrezzati con telecamere ADAS / Autobus totali in offerta, incluse scorte</t>
        </is>
      </c>
      <c r="Q292" s="21">
        <f>IF($A292="","",$A292&amp;"|"&amp;$C292)</f>
        <v/>
      </c>
      <c r="R292" s="21">
        <f>IF($A292="","",$A292&amp;"|"&amp;$C292&amp;"|"&amp;$D292)</f>
        <v/>
      </c>
      <c r="S292" s="21">
        <f>IF($A292="","",IFERROR(INDEX(Offerte!$D$2:$D$200,MATCH($Q292,Offerte!$L$2:$L$200,0)),0))</f>
        <v/>
      </c>
      <c r="T292" s="21">
        <f>IF($A292="","",IFERROR(INDEX(Offerte!$G$2:$G$200,MATCH($Q292,Offerte!$L$2:$L$200,0)),"NO"))</f>
        <v/>
      </c>
    </row>
    <row r="293">
      <c r="A293" s="10">
        <f>IF(Offerte!$A11="","",Offerte!$A11)</f>
        <v/>
      </c>
      <c r="B293" s="10">
        <f>IF(Offerte!$A11="","",Offerte!$B11)</f>
        <v/>
      </c>
      <c r="C293" s="10">
        <f>IF(Offerte!$A11="","",Offerte!$C11)</f>
        <v/>
      </c>
      <c r="D293" s="10" t="inlineStr">
        <is>
          <t>C.2.1</t>
        </is>
      </c>
      <c r="E293" s="10" t="inlineStr">
        <is>
          <t>C</t>
        </is>
      </c>
      <c r="F293" s="10" t="inlineStr">
        <is>
          <t>Q</t>
        </is>
      </c>
      <c r="G293" s="10" t="inlineStr">
        <is>
          <t>higher</t>
        </is>
      </c>
      <c r="H293" s="10" t="n">
        <v>3</v>
      </c>
      <c r="I293" s="10" t="inlineStr">
        <is>
          <t>Tasso di copertura del servizio con telecamere di bordo di videosorveglianza</t>
        </is>
      </c>
      <c r="J293" s="20" t="n"/>
      <c r="K293" s="20" t="n"/>
      <c r="L293" s="20" t="n"/>
      <c r="M293" s="20" t="n"/>
      <c r="N293" s="21">
        <f>IF($A293="","",IFERROR(VALUE($K293)/VALUE($L293),IFERROR(VALUE($J293),0)))</f>
        <v/>
      </c>
      <c r="O293" s="21">
        <f>IF($A293="",0,IF(OR($S293&lt;&gt;1,COUNTA($J293:$M293)=0),0,IF(SUMPRODUCT(MAX(($C$5:$C$6173=$C293)*($D$5:$D$6173=$D293)*($S$5:$S$6173=1)*IFERROR($N$5:$N$6173*1,0)))&gt;0,ROUND($H293*($N293/SUMPRODUCT(MAX(($C$5:$C$6173=$C293)*($D$5:$D$6173=$D293)*($S$5:$S$6173=1)*IFERROR($N$5:$N$6173*1,0)))),4),0)))</f>
        <v/>
      </c>
      <c r="P293" s="10" t="inlineStr">
        <is>
          <t>Autobus attrezzati con videosorveglianza / Autobus totali in offerta, incluse scorte</t>
        </is>
      </c>
      <c r="Q293" s="21">
        <f>IF($A293="","",$A293&amp;"|"&amp;$C293)</f>
        <v/>
      </c>
      <c r="R293" s="21">
        <f>IF($A293="","",$A293&amp;"|"&amp;$C293&amp;"|"&amp;$D293)</f>
        <v/>
      </c>
      <c r="S293" s="21">
        <f>IF($A293="","",IFERROR(INDEX(Offerte!$D$2:$D$200,MATCH($Q293,Offerte!$L$2:$L$200,0)),0))</f>
        <v/>
      </c>
      <c r="T293" s="21">
        <f>IF($A293="","",IFERROR(INDEX(Offerte!$G$2:$G$200,MATCH($Q293,Offerte!$L$2:$L$200,0)),"NO"))</f>
        <v/>
      </c>
    </row>
    <row r="294">
      <c r="A294" s="10">
        <f>IF(Offerte!$A11="","",Offerte!$A11)</f>
        <v/>
      </c>
      <c r="B294" s="10">
        <f>IF(Offerte!$A11="","",Offerte!$B11)</f>
        <v/>
      </c>
      <c r="C294" s="10">
        <f>IF(Offerte!$A11="","",Offerte!$C11)</f>
        <v/>
      </c>
      <c r="D294" s="10" t="inlineStr">
        <is>
          <t>C.2.2</t>
        </is>
      </c>
      <c r="E294" s="10" t="inlineStr">
        <is>
          <t>C</t>
        </is>
      </c>
      <c r="F294" s="10" t="inlineStr">
        <is>
          <t>T</t>
        </is>
      </c>
      <c r="G294" s="10" t="inlineStr">
        <is>
          <t>tabular</t>
        </is>
      </c>
      <c r="H294" s="10" t="n">
        <v>1</v>
      </c>
      <c r="I294" s="10" t="inlineStr">
        <is>
          <t>Software video/audio analisi per situazioni di pericolo</t>
        </is>
      </c>
      <c r="J294" s="20" t="n"/>
      <c r="K294" s="20" t="n"/>
      <c r="L294" s="20" t="n"/>
      <c r="M294" s="20" t="n"/>
      <c r="N294" s="21">
        <f>IF($A294="","",IF(IFERROR(VALUE($M294),0)=1,1,0))</f>
        <v/>
      </c>
      <c r="O294" s="21">
        <f>IF($A294="",0,IF(OR($S294&lt;&gt;1,COUNTA($J294:$M294)=0),0,IF($N294=1,$H294,0)))</f>
        <v/>
      </c>
      <c r="P294" s="10" t="inlineStr">
        <is>
          <t>sì/no</t>
        </is>
      </c>
      <c r="Q294" s="21">
        <f>IF($A294="","",$A294&amp;"|"&amp;$C294)</f>
        <v/>
      </c>
      <c r="R294" s="21">
        <f>IF($A294="","",$A294&amp;"|"&amp;$C294&amp;"|"&amp;$D294)</f>
        <v/>
      </c>
      <c r="S294" s="21">
        <f>IF($A294="","",IFERROR(INDEX(Offerte!$D$2:$D$200,MATCH($Q294,Offerte!$L$2:$L$200,0)),0))</f>
        <v/>
      </c>
      <c r="T294" s="21">
        <f>IF($A294="","",IFERROR(INDEX(Offerte!$G$2:$G$200,MATCH($Q294,Offerte!$L$2:$L$200,0)),"NO"))</f>
        <v/>
      </c>
    </row>
    <row r="295">
      <c r="A295" s="10">
        <f>IF(Offerte!$A11="","",Offerte!$A11)</f>
        <v/>
      </c>
      <c r="B295" s="10">
        <f>IF(Offerte!$A11="","",Offerte!$B11)</f>
        <v/>
      </c>
      <c r="C295" s="10">
        <f>IF(Offerte!$A11="","",Offerte!$C11)</f>
        <v/>
      </c>
      <c r="D295" s="10" t="inlineStr">
        <is>
          <t>C.2.3</t>
        </is>
      </c>
      <c r="E295" s="10" t="inlineStr">
        <is>
          <t>C</t>
        </is>
      </c>
      <c r="F295" s="10" t="inlineStr">
        <is>
          <t>T</t>
        </is>
      </c>
      <c r="G295" s="10" t="inlineStr">
        <is>
          <t>tabular</t>
        </is>
      </c>
      <c r="H295" s="10" t="n">
        <v>1</v>
      </c>
      <c r="I295" s="10" t="inlineStr">
        <is>
          <t>Collegamento con centrale qualificata di pronto intervento</t>
        </is>
      </c>
      <c r="J295" s="20" t="n"/>
      <c r="K295" s="20" t="n"/>
      <c r="L295" s="20" t="n"/>
      <c r="M295" s="20" t="n"/>
      <c r="N295" s="21">
        <f>IF($A295="","",IF(IFERROR(VALUE($M295),0)=1,1,0))</f>
        <v/>
      </c>
      <c r="O295" s="21">
        <f>IF($A295="",0,IF(OR($S295&lt;&gt;1,COUNTA($J295:$M295)=0),0,IF($N295=1,$H295,0)))</f>
        <v/>
      </c>
      <c r="P295" s="10" t="inlineStr">
        <is>
          <t>sì/no</t>
        </is>
      </c>
      <c r="Q295" s="21">
        <f>IF($A295="","",$A295&amp;"|"&amp;$C295)</f>
        <v/>
      </c>
      <c r="R295" s="21">
        <f>IF($A295="","",$A295&amp;"|"&amp;$C295&amp;"|"&amp;$D295)</f>
        <v/>
      </c>
      <c r="S295" s="21">
        <f>IF($A295="","",IFERROR(INDEX(Offerte!$D$2:$D$200,MATCH($Q295,Offerte!$L$2:$L$200,0)),0))</f>
        <v/>
      </c>
      <c r="T295" s="21">
        <f>IF($A295="","",IFERROR(INDEX(Offerte!$G$2:$G$200,MATCH($Q295,Offerte!$L$2:$L$200,0)),"NO"))</f>
        <v/>
      </c>
    </row>
    <row r="296">
      <c r="A296" s="10">
        <f>IF(Offerte!$A11="","",Offerte!$A11)</f>
        <v/>
      </c>
      <c r="B296" s="10">
        <f>IF(Offerte!$A11="","",Offerte!$B11)</f>
        <v/>
      </c>
      <c r="C296" s="10">
        <f>IF(Offerte!$A11="","",Offerte!$C11)</f>
        <v/>
      </c>
      <c r="D296" s="10" t="inlineStr">
        <is>
          <t>C.2.4</t>
        </is>
      </c>
      <c r="E296" s="10" t="inlineStr">
        <is>
          <t>C</t>
        </is>
      </c>
      <c r="F296" s="10" t="inlineStr">
        <is>
          <t>Q</t>
        </is>
      </c>
      <c r="G296" s="10" t="inlineStr">
        <is>
          <t>higher</t>
        </is>
      </c>
      <c r="H296" s="10" t="n">
        <v>1</v>
      </c>
      <c r="I296" s="10" t="inlineStr">
        <is>
          <t>Tasso di copertura del servizio con dispositivi per la chiamata di emergenza del conducente</t>
        </is>
      </c>
      <c r="J296" s="20" t="n"/>
      <c r="K296" s="20" t="n"/>
      <c r="L296" s="20" t="n"/>
      <c r="M296" s="20" t="n"/>
      <c r="N296" s="21">
        <f>IF($A296="","",IFERROR(VALUE($K296)/VALUE($L296),IFERROR(VALUE($J296),0)))</f>
        <v/>
      </c>
      <c r="O296" s="21">
        <f>IF($A296="",0,IF(OR($S296&lt;&gt;1,COUNTA($J296:$M296)=0),0,IF(SUMPRODUCT(MAX(($C$5:$C$6173=$C296)*($D$5:$D$6173=$D296)*($S$5:$S$6173=1)*IFERROR($N$5:$N$6173*1,0)))&gt;0,ROUND($H296*($N296/SUMPRODUCT(MAX(($C$5:$C$6173=$C296)*($D$5:$D$6173=$D296)*($S$5:$S$6173=1)*IFERROR($N$5:$N$6173*1,0)))),4),0)))</f>
        <v/>
      </c>
      <c r="P296" s="10" t="inlineStr">
        <is>
          <t>Autobus attrezzati con chiamata di emergenza / Autobus totali in offerta, incluse scorte</t>
        </is>
      </c>
      <c r="Q296" s="21">
        <f>IF($A296="","",$A296&amp;"|"&amp;$C296)</f>
        <v/>
      </c>
      <c r="R296" s="21">
        <f>IF($A296="","",$A296&amp;"|"&amp;$C296&amp;"|"&amp;$D296)</f>
        <v/>
      </c>
      <c r="S296" s="21">
        <f>IF($A296="","",IFERROR(INDEX(Offerte!$D$2:$D$200,MATCH($Q296,Offerte!$L$2:$L$200,0)),0))</f>
        <v/>
      </c>
      <c r="T296" s="21">
        <f>IF($A296="","",IFERROR(INDEX(Offerte!$G$2:$G$200,MATCH($Q296,Offerte!$L$2:$L$200,0)),"NO"))</f>
        <v/>
      </c>
    </row>
    <row r="297">
      <c r="A297" s="10">
        <f>IF(Offerte!$A11="","",Offerte!$A11)</f>
        <v/>
      </c>
      <c r="B297" s="10">
        <f>IF(Offerte!$A11="","",Offerte!$B11)</f>
        <v/>
      </c>
      <c r="C297" s="10">
        <f>IF(Offerte!$A11="","",Offerte!$C11)</f>
        <v/>
      </c>
      <c r="D297" s="10" t="inlineStr">
        <is>
          <t>C.3.1</t>
        </is>
      </c>
      <c r="E297" s="10" t="inlineStr">
        <is>
          <t>C</t>
        </is>
      </c>
      <c r="F297" s="10" t="inlineStr">
        <is>
          <t>Q</t>
        </is>
      </c>
      <c r="G297" s="10" t="inlineStr">
        <is>
          <t>higher</t>
        </is>
      </c>
      <c r="H297" s="10" t="n">
        <v>2</v>
      </c>
      <c r="I297" s="10" t="inlineStr">
        <is>
          <t>Tasso di copertura del servizio con dispositivi di informazione dinamica a bordo mezzo</t>
        </is>
      </c>
      <c r="J297" s="20" t="n"/>
      <c r="K297" s="20" t="n"/>
      <c r="L297" s="20" t="n"/>
      <c r="M297" s="20" t="n"/>
      <c r="N297" s="21">
        <f>IF($A297="","",IFERROR(VALUE($K297)/VALUE($L297),IFERROR(VALUE($J297),0)))</f>
        <v/>
      </c>
      <c r="O297" s="21">
        <f>IF($A297="",0,IF(OR($S297&lt;&gt;1,COUNTA($J297:$M297)=0),0,IF(SUMPRODUCT(MAX(($C$5:$C$6173=$C297)*($D$5:$D$6173=$D297)*($S$5:$S$6173=1)*IFERROR($N$5:$N$6173*1,0)))&gt;0,ROUND($H297*($N297/SUMPRODUCT(MAX(($C$5:$C$6173=$C297)*($D$5:$D$6173=$D297)*($S$5:$S$6173=1)*IFERROR($N$5:$N$6173*1,0)))),4),0)))</f>
        <v/>
      </c>
      <c r="P297" s="10" t="inlineStr">
        <is>
          <t>Autobus con monitor e indicatori vocali / Autobus totali in offerta, incluse scorte</t>
        </is>
      </c>
      <c r="Q297" s="21">
        <f>IF($A297="","",$A297&amp;"|"&amp;$C297)</f>
        <v/>
      </c>
      <c r="R297" s="21">
        <f>IF($A297="","",$A297&amp;"|"&amp;$C297&amp;"|"&amp;$D297)</f>
        <v/>
      </c>
      <c r="S297" s="21">
        <f>IF($A297="","",IFERROR(INDEX(Offerte!$D$2:$D$200,MATCH($Q297,Offerte!$L$2:$L$200,0)),0))</f>
        <v/>
      </c>
      <c r="T297" s="21">
        <f>IF($A297="","",IFERROR(INDEX(Offerte!$G$2:$G$200,MATCH($Q297,Offerte!$L$2:$L$200,0)),"NO"))</f>
        <v/>
      </c>
    </row>
    <row r="298">
      <c r="A298" s="10">
        <f>IF(Offerte!$A11="","",Offerte!$A11)</f>
        <v/>
      </c>
      <c r="B298" s="10">
        <f>IF(Offerte!$A11="","",Offerte!$B11)</f>
        <v/>
      </c>
      <c r="C298" s="10">
        <f>IF(Offerte!$A11="","",Offerte!$C11)</f>
        <v/>
      </c>
      <c r="D298" s="10" t="inlineStr">
        <is>
          <t>C.3.2</t>
        </is>
      </c>
      <c r="E298" s="10" t="inlineStr">
        <is>
          <t>C</t>
        </is>
      </c>
      <c r="F298" s="10" t="inlineStr">
        <is>
          <t>T</t>
        </is>
      </c>
      <c r="G298" s="10" t="inlineStr">
        <is>
          <t>tabular</t>
        </is>
      </c>
      <c r="H298" s="10" t="n">
        <v>2</v>
      </c>
      <c r="I298" s="10" t="inlineStr">
        <is>
          <t>Informazioni a bordo su coincidenze ai nodi</t>
        </is>
      </c>
      <c r="J298" s="20" t="n"/>
      <c r="K298" s="20" t="n"/>
      <c r="L298" s="20" t="n"/>
      <c r="M298" s="20" t="n"/>
      <c r="N298" s="21">
        <f>IF($A298="","",IF(IFERROR(VALUE($M298),0)=1,1,0))</f>
        <v/>
      </c>
      <c r="O298" s="21">
        <f>IF($A298="",0,IF(OR($S298&lt;&gt;1,COUNTA($J298:$M298)=0),0,IF(AND($N298=1,IFERROR(SUMIFS($N$5:$N$6173,$Q$5:$Q$6173,$Q298,$D$5:$D$6173,"C.3.1"),0)&gt;=0.5),$H298,0)))</f>
        <v/>
      </c>
      <c r="P298" s="10" t="inlineStr">
        <is>
          <t>Dipende da C.3.1 &gt;= 0.5</t>
        </is>
      </c>
      <c r="Q298" s="21">
        <f>IF($A298="","",$A298&amp;"|"&amp;$C298)</f>
        <v/>
      </c>
      <c r="R298" s="21">
        <f>IF($A298="","",$A298&amp;"|"&amp;$C298&amp;"|"&amp;$D298)</f>
        <v/>
      </c>
      <c r="S298" s="21">
        <f>IF($A298="","",IFERROR(INDEX(Offerte!$D$2:$D$200,MATCH($Q298,Offerte!$L$2:$L$200,0)),0))</f>
        <v/>
      </c>
      <c r="T298" s="21">
        <f>IF($A298="","",IFERROR(INDEX(Offerte!$G$2:$G$200,MATCH($Q298,Offerte!$L$2:$L$200,0)),"NO"))</f>
        <v/>
      </c>
    </row>
    <row r="299">
      <c r="A299" s="10">
        <f>IF(Offerte!$A11="","",Offerte!$A11)</f>
        <v/>
      </c>
      <c r="B299" s="10">
        <f>IF(Offerte!$A11="","",Offerte!$B11)</f>
        <v/>
      </c>
      <c r="C299" s="10">
        <f>IF(Offerte!$A11="","",Offerte!$C11)</f>
        <v/>
      </c>
      <c r="D299" s="10" t="inlineStr">
        <is>
          <t>D.1.1</t>
        </is>
      </c>
      <c r="E299" s="10" t="inlineStr">
        <is>
          <t>D</t>
        </is>
      </c>
      <c r="F299" s="10" t="inlineStr">
        <is>
          <t>Q</t>
        </is>
      </c>
      <c r="G299" s="10" t="inlineStr">
        <is>
          <t>higher</t>
        </is>
      </c>
      <c r="H299" s="10" t="n">
        <v>3</v>
      </c>
      <c r="I299" s="10" t="inlineStr">
        <is>
          <t>Installazione di pensiline</t>
        </is>
      </c>
      <c r="J299" s="20" t="n"/>
      <c r="K299" s="20" t="n"/>
      <c r="L299" s="20" t="n"/>
      <c r="M299" s="20" t="n"/>
      <c r="N299" s="21">
        <f>IF($A299="","",IFERROR(VALUE($J299),0))</f>
        <v/>
      </c>
      <c r="O299" s="21">
        <f>IF($A299="",0,IF(OR($S299&lt;&gt;1,COUNTA($J299:$M299)=0),0,IF(SUMPRODUCT(MAX(($C$5:$C$6173=$C299)*($D$5:$D$6173=$D299)*($S$5:$S$6173=1)*IFERROR($N$5:$N$6173*1,0)))&gt;0,ROUND($H299*($N299/SUMPRODUCT(MAX(($C$5:$C$6173=$C299)*($D$5:$D$6173=$D299)*($S$5:$S$6173=1)*IFERROR($N$5:$N$6173*1,0)))),4),0)))</f>
        <v/>
      </c>
      <c r="P299" s="10" t="inlineStr">
        <is>
          <t>fermate</t>
        </is>
      </c>
      <c r="Q299" s="21">
        <f>IF($A299="","",$A299&amp;"|"&amp;$C299)</f>
        <v/>
      </c>
      <c r="R299" s="21">
        <f>IF($A299="","",$A299&amp;"|"&amp;$C299&amp;"|"&amp;$D299)</f>
        <v/>
      </c>
      <c r="S299" s="21">
        <f>IF($A299="","",IFERROR(INDEX(Offerte!$D$2:$D$200,MATCH($Q299,Offerte!$L$2:$L$200,0)),0))</f>
        <v/>
      </c>
      <c r="T299" s="21">
        <f>IF($A299="","",IFERROR(INDEX(Offerte!$G$2:$G$200,MATCH($Q299,Offerte!$L$2:$L$200,0)),"NO"))</f>
        <v/>
      </c>
    </row>
    <row r="300">
      <c r="A300" s="10">
        <f>IF(Offerte!$A11="","",Offerte!$A11)</f>
        <v/>
      </c>
      <c r="B300" s="10">
        <f>IF(Offerte!$A11="","",Offerte!$B11)</f>
        <v/>
      </c>
      <c r="C300" s="10">
        <f>IF(Offerte!$A11="","",Offerte!$C11)</f>
        <v/>
      </c>
      <c r="D300" s="10" t="inlineStr">
        <is>
          <t>D.1.2</t>
        </is>
      </c>
      <c r="E300" s="10" t="inlineStr">
        <is>
          <t>D</t>
        </is>
      </c>
      <c r="F300" s="10" t="inlineStr">
        <is>
          <t>Q</t>
        </is>
      </c>
      <c r="G300" s="10" t="inlineStr">
        <is>
          <t>higher</t>
        </is>
      </c>
      <c r="H300" s="10" t="n">
        <v>3</v>
      </c>
      <c r="I300" s="10" t="inlineStr">
        <is>
          <t>Installazione di paline di fermata conformi alla DGR 581/2023</t>
        </is>
      </c>
      <c r="J300" s="20" t="n"/>
      <c r="K300" s="20" t="n"/>
      <c r="L300" s="20" t="n"/>
      <c r="M300" s="20" t="n"/>
      <c r="N300" s="21">
        <f>IF($A300="","",IFERROR(VALUE($J300),0))</f>
        <v/>
      </c>
      <c r="O300" s="21">
        <f>IF($A300="",0,IF(OR($S300&lt;&gt;1,COUNTA($J300:$M300)=0),0,IF(SUMPRODUCT(MAX(($C$5:$C$6173=$C300)*($D$5:$D$6173=$D300)*($S$5:$S$6173=1)*IFERROR($N$5:$N$6173*1,0)))&gt;0,ROUND($H300*($N300/SUMPRODUCT(MAX(($C$5:$C$6173=$C300)*($D$5:$D$6173=$D300)*($S$5:$S$6173=1)*IFERROR($N$5:$N$6173*1,0)))),4),0)))</f>
        <v/>
      </c>
      <c r="P300" s="10" t="inlineStr">
        <is>
          <t>fermate</t>
        </is>
      </c>
      <c r="Q300" s="21">
        <f>IF($A300="","",$A300&amp;"|"&amp;$C300)</f>
        <v/>
      </c>
      <c r="R300" s="21">
        <f>IF($A300="","",$A300&amp;"|"&amp;$C300&amp;"|"&amp;$D300)</f>
        <v/>
      </c>
      <c r="S300" s="21">
        <f>IF($A300="","",IFERROR(INDEX(Offerte!$D$2:$D$200,MATCH($Q300,Offerte!$L$2:$L$200,0)),0))</f>
        <v/>
      </c>
      <c r="T300" s="21">
        <f>IF($A300="","",IFERROR(INDEX(Offerte!$G$2:$G$200,MATCH($Q300,Offerte!$L$2:$L$200,0)),"NO"))</f>
        <v/>
      </c>
    </row>
    <row r="301">
      <c r="A301" s="10">
        <f>IF(Offerte!$A11="","",Offerte!$A11)</f>
        <v/>
      </c>
      <c r="B301" s="10">
        <f>IF(Offerte!$A11="","",Offerte!$B11)</f>
        <v/>
      </c>
      <c r="C301" s="10">
        <f>IF(Offerte!$A11="","",Offerte!$C11)</f>
        <v/>
      </c>
      <c r="D301" s="10" t="inlineStr">
        <is>
          <t>D.1.3</t>
        </is>
      </c>
      <c r="E301" s="10" t="inlineStr">
        <is>
          <t>D</t>
        </is>
      </c>
      <c r="F301" s="10" t="inlineStr">
        <is>
          <t>Q</t>
        </is>
      </c>
      <c r="G301" s="10" t="inlineStr">
        <is>
          <t>higher</t>
        </is>
      </c>
      <c r="H301" s="10" t="n">
        <v>2</v>
      </c>
      <c r="I301" s="10" t="inlineStr">
        <is>
          <t>Display informativi connessi alle fermate</t>
        </is>
      </c>
      <c r="J301" s="20" t="n"/>
      <c r="K301" s="20" t="n"/>
      <c r="L301" s="20" t="n"/>
      <c r="M301" s="20" t="n"/>
      <c r="N301" s="21">
        <f>IF($A301="","",IFERROR(VALUE($J301),0))</f>
        <v/>
      </c>
      <c r="O301" s="21">
        <f>IF($A301="",0,IF(OR($S301&lt;&gt;1,COUNTA($J301:$M301)=0),0,IF(SUMPRODUCT(MAX(($C$5:$C$6173=$C301)*($D$5:$D$6173=$D301)*($S$5:$S$6173=1)*IFERROR($N$5:$N$6173*1,0)))&gt;0,ROUND($H301*($N301/SUMPRODUCT(MAX(($C$5:$C$6173=$C301)*($D$5:$D$6173=$D301)*($S$5:$S$6173=1)*IFERROR($N$5:$N$6173*1,0)))),4),0)))</f>
        <v/>
      </c>
      <c r="P301" s="10" t="inlineStr">
        <is>
          <t>fermate</t>
        </is>
      </c>
      <c r="Q301" s="21">
        <f>IF($A301="","",$A301&amp;"|"&amp;$C301)</f>
        <v/>
      </c>
      <c r="R301" s="21">
        <f>IF($A301="","",$A301&amp;"|"&amp;$C301&amp;"|"&amp;$D301)</f>
        <v/>
      </c>
      <c r="S301" s="21">
        <f>IF($A301="","",IFERROR(INDEX(Offerte!$D$2:$D$200,MATCH($Q301,Offerte!$L$2:$L$200,0)),0))</f>
        <v/>
      </c>
      <c r="T301" s="21">
        <f>IF($A301="","",IFERROR(INDEX(Offerte!$G$2:$G$200,MATCH($Q301,Offerte!$L$2:$L$200,0)),"NO"))</f>
        <v/>
      </c>
    </row>
    <row r="302">
      <c r="A302" s="10">
        <f>IF(Offerte!$A11="","",Offerte!$A11)</f>
        <v/>
      </c>
      <c r="B302" s="10">
        <f>IF(Offerte!$A11="","",Offerte!$B11)</f>
        <v/>
      </c>
      <c r="C302" s="10">
        <f>IF(Offerte!$A11="","",Offerte!$C11)</f>
        <v/>
      </c>
      <c r="D302" s="10" t="inlineStr">
        <is>
          <t>D.2.1</t>
        </is>
      </c>
      <c r="E302" s="10" t="inlineStr">
        <is>
          <t>D</t>
        </is>
      </c>
      <c r="F302" s="10" t="inlineStr">
        <is>
          <t>Q</t>
        </is>
      </c>
      <c r="G302" s="10" t="inlineStr">
        <is>
          <t>higher</t>
        </is>
      </c>
      <c r="H302" s="10" t="n">
        <v>2</v>
      </c>
      <c r="I302" s="10" t="inlineStr">
        <is>
          <t>Segnali tattili Loges-Vet-Evolution</t>
        </is>
      </c>
      <c r="J302" s="20" t="n"/>
      <c r="K302" s="20" t="n"/>
      <c r="L302" s="20" t="n"/>
      <c r="M302" s="20" t="n"/>
      <c r="N302" s="21">
        <f>IF($A302="","",IFERROR(VALUE($J302),0))</f>
        <v/>
      </c>
      <c r="O302" s="21">
        <f>IF($A302="",0,IF(OR($S302&lt;&gt;1,COUNTA($J302:$M302)=0),0,IF(SUMPRODUCT(MAX(($C$5:$C$6173=$C302)*($D$5:$D$6173=$D302)*($S$5:$S$6173=1)*IFERROR($N$5:$N$6173*1,0)))&gt;0,ROUND($H302*($N302/SUMPRODUCT(MAX(($C$5:$C$6173=$C302)*($D$5:$D$6173=$D302)*($S$5:$S$6173=1)*IFERROR($N$5:$N$6173*1,0)))),4),0)))</f>
        <v/>
      </c>
      <c r="P302" s="10" t="inlineStr">
        <is>
          <t>fermate</t>
        </is>
      </c>
      <c r="Q302" s="21">
        <f>IF($A302="","",$A302&amp;"|"&amp;$C302)</f>
        <v/>
      </c>
      <c r="R302" s="21">
        <f>IF($A302="","",$A302&amp;"|"&amp;$C302&amp;"|"&amp;$D302)</f>
        <v/>
      </c>
      <c r="S302" s="21">
        <f>IF($A302="","",IFERROR(INDEX(Offerte!$D$2:$D$200,MATCH($Q302,Offerte!$L$2:$L$200,0)),0))</f>
        <v/>
      </c>
      <c r="T302" s="21">
        <f>IF($A302="","",IFERROR(INDEX(Offerte!$G$2:$G$200,MATCH($Q302,Offerte!$L$2:$L$200,0)),"NO"))</f>
        <v/>
      </c>
    </row>
    <row r="303">
      <c r="A303" s="10">
        <f>IF(Offerte!$A11="","",Offerte!$A11)</f>
        <v/>
      </c>
      <c r="B303" s="10">
        <f>IF(Offerte!$A11="","",Offerte!$B11)</f>
        <v/>
      </c>
      <c r="C303" s="10">
        <f>IF(Offerte!$A11="","",Offerte!$C11)</f>
        <v/>
      </c>
      <c r="D303" s="10" t="inlineStr">
        <is>
          <t>E.1.1</t>
        </is>
      </c>
      <c r="E303" s="10" t="inlineStr">
        <is>
          <t>E</t>
        </is>
      </c>
      <c r="F303" s="10" t="inlineStr">
        <is>
          <t>T</t>
        </is>
      </c>
      <c r="G303" s="10" t="inlineStr">
        <is>
          <t>tabular</t>
        </is>
      </c>
      <c r="H303" s="10" t="n">
        <v>2</v>
      </c>
      <c r="I303" s="10" t="inlineStr">
        <is>
          <t>Mobile app con travel planner PRM</t>
        </is>
      </c>
      <c r="J303" s="20" t="n"/>
      <c r="K303" s="20" t="n"/>
      <c r="L303" s="20" t="n"/>
      <c r="M303" s="20" t="n"/>
      <c r="N303" s="21">
        <f>IF($A303="","",IF(IFERROR(VALUE($M303),0)=1,1,0))</f>
        <v/>
      </c>
      <c r="O303" s="21">
        <f>IF($A303="",0,IF(OR($S303&lt;&gt;1,COUNTA($J303:$M303)=0),0,IF($N303=1,$H303,0)))</f>
        <v/>
      </c>
      <c r="P303" s="10" t="inlineStr">
        <is>
          <t>sì/no</t>
        </is>
      </c>
      <c r="Q303" s="21">
        <f>IF($A303="","",$A303&amp;"|"&amp;$C303)</f>
        <v/>
      </c>
      <c r="R303" s="21">
        <f>IF($A303="","",$A303&amp;"|"&amp;$C303&amp;"|"&amp;$D303)</f>
        <v/>
      </c>
      <c r="S303" s="21">
        <f>IF($A303="","",IFERROR(INDEX(Offerte!$D$2:$D$200,MATCH($Q303,Offerte!$L$2:$L$200,0)),0))</f>
        <v/>
      </c>
      <c r="T303" s="21">
        <f>IF($A303="","",IFERROR(INDEX(Offerte!$G$2:$G$200,MATCH($Q303,Offerte!$L$2:$L$200,0)),"NO"))</f>
        <v/>
      </c>
    </row>
    <row r="304">
      <c r="A304" s="10">
        <f>IF(Offerte!$A11="","",Offerte!$A11)</f>
        <v/>
      </c>
      <c r="B304" s="10">
        <f>IF(Offerte!$A11="","",Offerte!$B11)</f>
        <v/>
      </c>
      <c r="C304" s="10">
        <f>IF(Offerte!$A11="","",Offerte!$C11)</f>
        <v/>
      </c>
      <c r="D304" s="10" t="inlineStr">
        <is>
          <t>E.2.1</t>
        </is>
      </c>
      <c r="E304" s="10" t="inlineStr">
        <is>
          <t>E</t>
        </is>
      </c>
      <c r="F304" s="10" t="inlineStr">
        <is>
          <t>D</t>
        </is>
      </c>
      <c r="G304" s="10" t="inlineStr">
        <is>
          <t>discretionary</t>
        </is>
      </c>
      <c r="H304" s="10" t="n">
        <v>2</v>
      </c>
      <c r="I304" s="10" t="inlineStr">
        <is>
          <t>Altre azioni informative e rapporti con gli utenti</t>
        </is>
      </c>
      <c r="J304" s="20" t="n"/>
      <c r="K304" s="20" t="n"/>
      <c r="L304" s="20" t="n"/>
      <c r="M304" s="20" t="n"/>
      <c r="N304" s="21">
        <f>IF($A304="","",MAX(0,MIN(1,IFERROR(VALUE($M304),0))))</f>
        <v/>
      </c>
      <c r="O304" s="21">
        <f>IF($A304="",0,IF(OR($S304&lt;&gt;1,COUNTA($J304:$M304)=0),0,IF(SUMPRODUCT(MAX(($C$5:$C$6173=$C304)*($D$5:$D$6173=$D304)*($S$5:$S$6173=1)*IFERROR($N$5:$N$6173*1,0)))&gt;0,ROUND($H304*($N304/SUMPRODUCT(MAX(($C$5:$C$6173=$C304)*($D$5:$D$6173=$D304)*($S$5:$S$6173=1)*IFERROR($N$5:$N$6173*1,0)))),4),0)))</f>
        <v/>
      </c>
      <c r="P304" s="10" t="inlineStr">
        <is>
          <t>coeff.</t>
        </is>
      </c>
      <c r="Q304" s="21">
        <f>IF($A304="","",$A304&amp;"|"&amp;$C304)</f>
        <v/>
      </c>
      <c r="R304" s="21">
        <f>IF($A304="","",$A304&amp;"|"&amp;$C304&amp;"|"&amp;$D304)</f>
        <v/>
      </c>
      <c r="S304" s="21">
        <f>IF($A304="","",IFERROR(INDEX(Offerte!$D$2:$D$200,MATCH($Q304,Offerte!$L$2:$L$200,0)),0))</f>
        <v/>
      </c>
      <c r="T304" s="21">
        <f>IF($A304="","",IFERROR(INDEX(Offerte!$G$2:$G$200,MATCH($Q304,Offerte!$L$2:$L$200,0)),"NO"))</f>
        <v/>
      </c>
    </row>
    <row r="305">
      <c r="A305" s="10">
        <f>IF(Offerte!$A11="","",Offerte!$A11)</f>
        <v/>
      </c>
      <c r="B305" s="10">
        <f>IF(Offerte!$A11="","",Offerte!$B11)</f>
        <v/>
      </c>
      <c r="C305" s="10">
        <f>IF(Offerte!$A11="","",Offerte!$C11)</f>
        <v/>
      </c>
      <c r="D305" s="10" t="inlineStr">
        <is>
          <t>F.1.1</t>
        </is>
      </c>
      <c r="E305" s="10" t="inlineStr">
        <is>
          <t>F</t>
        </is>
      </c>
      <c r="F305" s="10" t="inlineStr">
        <is>
          <t>Q</t>
        </is>
      </c>
      <c r="G305" s="10" t="inlineStr">
        <is>
          <t>lower</t>
        </is>
      </c>
      <c r="H305" s="10" t="n">
        <v>7</v>
      </c>
      <c r="I305" s="10" t="inlineStr">
        <is>
          <t>Performance ambientali del parco mezzi adibito al servizio - I_CEA</t>
        </is>
      </c>
      <c r="J305" s="20" t="n"/>
      <c r="K305" s="20" t="n"/>
      <c r="L305" s="20" t="n"/>
      <c r="M305" s="20" t="n"/>
      <c r="N305" s="21">
        <f>IF($A305="","",IFERROR(VALUE($J305),0))</f>
        <v/>
      </c>
      <c r="O305" s="21">
        <f>IF($A305="",0,IF(OR($S305&lt;&gt;1,COUNTA($J305:$M305)=0),0,IF(AND(IFERROR(AGGREGATE(15,6,$N$5:$N$6173/(($C$5:$C$6173=$C305)*($D$5:$D$6173=$D305)*($S$5:$S$6173=1)*($N$5:$N$6173&gt;0)),1),0)&gt;0,$N305&gt;0),ROUND($H305*(IFERROR(AGGREGATE(15,6,$N$5:$N$6173/(($C$5:$C$6173=$C305)*($D$5:$D$6173=$D305)*($S$5:$S$6173=1)*($N$5:$N$6173&gt;0)),1),0)/$N305),4),0)))</f>
        <v/>
      </c>
      <c r="P305" s="10" t="inlineStr">
        <is>
          <t>indice</t>
        </is>
      </c>
      <c r="Q305" s="21">
        <f>IF($A305="","",$A305&amp;"|"&amp;$C305)</f>
        <v/>
      </c>
      <c r="R305" s="21">
        <f>IF($A305="","",$A305&amp;"|"&amp;$C305&amp;"|"&amp;$D305)</f>
        <v/>
      </c>
      <c r="S305" s="21">
        <f>IF($A305="","",IFERROR(INDEX(Offerte!$D$2:$D$200,MATCH($Q305,Offerte!$L$2:$L$200,0)),0))</f>
        <v/>
      </c>
      <c r="T305" s="21">
        <f>IF($A305="","",IFERROR(INDEX(Offerte!$G$2:$G$200,MATCH($Q305,Offerte!$L$2:$L$200,0)),"NO"))</f>
        <v/>
      </c>
    </row>
    <row r="306">
      <c r="A306" s="10">
        <f>IF(Offerte!$A11="","",Offerte!$A11)</f>
        <v/>
      </c>
      <c r="B306" s="10">
        <f>IF(Offerte!$A11="","",Offerte!$B11)</f>
        <v/>
      </c>
      <c r="C306" s="10">
        <f>IF(Offerte!$A11="","",Offerte!$C11)</f>
        <v/>
      </c>
      <c r="D306" s="10" t="inlineStr">
        <is>
          <t>F.2.1</t>
        </is>
      </c>
      <c r="E306" s="10" t="inlineStr">
        <is>
          <t>F</t>
        </is>
      </c>
      <c r="F306" s="10" t="inlineStr">
        <is>
          <t>Q</t>
        </is>
      </c>
      <c r="G306" s="10" t="inlineStr">
        <is>
          <t>higher</t>
        </is>
      </c>
      <c r="H306" s="10" t="n">
        <v>2</v>
      </c>
      <c r="I306" s="10" t="inlineStr">
        <is>
          <t>Tasso di copertura del servizio con dispositivi ECO-DRIVER</t>
        </is>
      </c>
      <c r="J306" s="20" t="n"/>
      <c r="K306" s="20" t="n"/>
      <c r="L306" s="20" t="n"/>
      <c r="M306" s="20" t="n"/>
      <c r="N306" s="21">
        <f>IF($A306="","",IFERROR(VALUE($K306)/VALUE($L306),IFERROR(VALUE($J306),0)))</f>
        <v/>
      </c>
      <c r="O306" s="21">
        <f>IF($A306="",0,IF(OR($S306&lt;&gt;1,COUNTA($J306:$M306)=0),0,IF(SUMPRODUCT(MAX(($C$5:$C$6173=$C306)*($D$5:$D$6173=$D306)*($S$5:$S$6173=1)*IFERROR($N$5:$N$6173*1,0)))&gt;0,ROUND($H306*($N306/SUMPRODUCT(MAX(($C$5:$C$6173=$C306)*($D$5:$D$6173=$D306)*($S$5:$S$6173=1)*IFERROR($N$5:$N$6173*1,0)))),4),0)))</f>
        <v/>
      </c>
      <c r="P306" s="10" t="inlineStr">
        <is>
          <t>Autobus attrezzati con dispositivi ECO-DRIVER / Autobus totali in offerta, incluse scorte</t>
        </is>
      </c>
      <c r="Q306" s="21">
        <f>IF($A306="","",$A306&amp;"|"&amp;$C306)</f>
        <v/>
      </c>
      <c r="R306" s="21">
        <f>IF($A306="","",$A306&amp;"|"&amp;$C306&amp;"|"&amp;$D306)</f>
        <v/>
      </c>
      <c r="S306" s="21">
        <f>IF($A306="","",IFERROR(INDEX(Offerte!$D$2:$D$200,MATCH($Q306,Offerte!$L$2:$L$200,0)),0))</f>
        <v/>
      </c>
      <c r="T306" s="21">
        <f>IF($A306="","",IFERROR(INDEX(Offerte!$G$2:$G$200,MATCH($Q306,Offerte!$L$2:$L$200,0)),"NO"))</f>
        <v/>
      </c>
    </row>
    <row r="307">
      <c r="A307" s="10">
        <f>IF(Offerte!$A11="","",Offerte!$A11)</f>
        <v/>
      </c>
      <c r="B307" s="10">
        <f>IF(Offerte!$A11="","",Offerte!$B11)</f>
        <v/>
      </c>
      <c r="C307" s="10">
        <f>IF(Offerte!$A11="","",Offerte!$C11)</f>
        <v/>
      </c>
      <c r="D307" s="10" t="inlineStr">
        <is>
          <t>F.3.1</t>
        </is>
      </c>
      <c r="E307" s="10" t="inlineStr">
        <is>
          <t>F</t>
        </is>
      </c>
      <c r="F307" s="10" t="inlineStr">
        <is>
          <t>Q</t>
        </is>
      </c>
      <c r="G307" s="10" t="inlineStr">
        <is>
          <t>higher</t>
        </is>
      </c>
      <c r="H307" s="10" t="n">
        <v>2</v>
      </c>
      <c r="I307" s="10" t="inlineStr">
        <is>
          <t>Autoproduzione consumi elettrici per trazione</t>
        </is>
      </c>
      <c r="J307" s="20" t="n"/>
      <c r="K307" s="20" t="n"/>
      <c r="L307" s="20" t="n"/>
      <c r="M307" s="20" t="n"/>
      <c r="N307" s="21">
        <f>IF($A307="","",IFERROR(VALUE($J307),0))</f>
        <v/>
      </c>
      <c r="O307" s="21">
        <f>IF($A307="",0,IF(OR($S307&lt;&gt;1,COUNTA($J307:$M307)=0),0,IF(SUMPRODUCT(MAX(($C$5:$C$6173=$C307)*($D$5:$D$6173=$D307)*($S$5:$S$6173=1)*IFERROR($N$5:$N$6173*1,0)))&gt;0,ROUND($H307*($N307/SUMPRODUCT(MAX(($C$5:$C$6173=$C307)*($D$5:$D$6173=$D307)*($S$5:$S$6173=1)*IFERROR($N$5:$N$6173*1,0)))),4),0)))</f>
        <v/>
      </c>
      <c r="P307" s="10" t="inlineStr">
        <is>
          <t>kWh/anno</t>
        </is>
      </c>
      <c r="Q307" s="21">
        <f>IF($A307="","",$A307&amp;"|"&amp;$C307)</f>
        <v/>
      </c>
      <c r="R307" s="21">
        <f>IF($A307="","",$A307&amp;"|"&amp;$C307&amp;"|"&amp;$D307)</f>
        <v/>
      </c>
      <c r="S307" s="21">
        <f>IF($A307="","",IFERROR(INDEX(Offerte!$D$2:$D$200,MATCH($Q307,Offerte!$L$2:$L$200,0)),0))</f>
        <v/>
      </c>
      <c r="T307" s="21">
        <f>IF($A307="","",IFERROR(INDEX(Offerte!$G$2:$G$200,MATCH($Q307,Offerte!$L$2:$L$200,0)),"NO"))</f>
        <v/>
      </c>
    </row>
    <row r="308">
      <c r="A308" s="10">
        <f>IF(Offerte!$A11="","",Offerte!$A11)</f>
        <v/>
      </c>
      <c r="B308" s="10">
        <f>IF(Offerte!$A11="","",Offerte!$B11)</f>
        <v/>
      </c>
      <c r="C308" s="10">
        <f>IF(Offerte!$A11="","",Offerte!$C11)</f>
        <v/>
      </c>
      <c r="D308" s="10" t="inlineStr">
        <is>
          <t>F.4.1</t>
        </is>
      </c>
      <c r="E308" s="10" t="inlineStr">
        <is>
          <t>F</t>
        </is>
      </c>
      <c r="F308" s="10" t="inlineStr">
        <is>
          <t>Q</t>
        </is>
      </c>
      <c r="G308" s="10" t="inlineStr">
        <is>
          <t>soil</t>
        </is>
      </c>
      <c r="H308" s="10" t="n">
        <v>2</v>
      </c>
      <c r="I308" s="10" t="inlineStr">
        <is>
          <t>Indice di consumo di suolo</t>
        </is>
      </c>
      <c r="J308" s="20" t="n"/>
      <c r="K308" s="20" t="n"/>
      <c r="L308" s="20" t="n"/>
      <c r="M308" s="20" t="n"/>
      <c r="N308" s="21">
        <f>IF($A308="","",IFERROR(VALUE($J308),0))</f>
        <v/>
      </c>
      <c r="O308" s="21">
        <f>IF($A308="",0,IF(OR($S308&lt;&gt;1,COUNTA($J308:$M308)=0),0,IF($N308&lt;=0,$H308,IF(SUMPRODUCT(MAX(($C$5:$C$6173=$C308)*($D$5:$D$6173=$D308)*($S$5:$S$6173=1)*IFERROR($N$5:$N$6173*1,0)))&gt;0,ROUND($H308*((SUMPRODUCT(MAX(($C$5:$C$6173=$C308)*($D$5:$D$6173=$D308)*($S$5:$S$6173=1)*IFERROR($N$5:$N$6173*1,0)))-$N308)/SUMPRODUCT(MAX(($C$5:$C$6173=$C308)*($D$5:$D$6173=$D308)*($S$5:$S$6173=1)*IFERROR($N$5:$N$6173*1,0)))),4),0))))</f>
        <v/>
      </c>
      <c r="P308" s="10" t="inlineStr">
        <is>
          <t>m2</t>
        </is>
      </c>
      <c r="Q308" s="21">
        <f>IF($A308="","",$A308&amp;"|"&amp;$C308)</f>
        <v/>
      </c>
      <c r="R308" s="21">
        <f>IF($A308="","",$A308&amp;"|"&amp;$C308&amp;"|"&amp;$D308)</f>
        <v/>
      </c>
      <c r="S308" s="21">
        <f>IF($A308="","",IFERROR(INDEX(Offerte!$D$2:$D$200,MATCH($Q308,Offerte!$L$2:$L$200,0)),0))</f>
        <v/>
      </c>
      <c r="T308" s="21">
        <f>IF($A308="","",IFERROR(INDEX(Offerte!$G$2:$G$200,MATCH($Q308,Offerte!$L$2:$L$200,0)),"NO"))</f>
        <v/>
      </c>
    </row>
    <row r="309">
      <c r="A309" s="10">
        <f>IF(Offerte!$A11="","",Offerte!$A11)</f>
        <v/>
      </c>
      <c r="B309" s="10">
        <f>IF(Offerte!$A11="","",Offerte!$B11)</f>
        <v/>
      </c>
      <c r="C309" s="10">
        <f>IF(Offerte!$A11="","",Offerte!$C11)</f>
        <v/>
      </c>
      <c r="D309" s="10" t="inlineStr">
        <is>
          <t>F.5.1</t>
        </is>
      </c>
      <c r="E309" s="10" t="inlineStr">
        <is>
          <t>F</t>
        </is>
      </c>
      <c r="F309" s="10" t="inlineStr">
        <is>
          <t>T</t>
        </is>
      </c>
      <c r="G309" s="10" t="inlineStr">
        <is>
          <t>tabular</t>
        </is>
      </c>
      <c r="H309" s="10" t="n">
        <v>1</v>
      </c>
      <c r="I309" s="10" t="inlineStr">
        <is>
          <t>Rendicontazione di sostenibilità ambientale</t>
        </is>
      </c>
      <c r="J309" s="20" t="n"/>
      <c r="K309" s="20" t="n"/>
      <c r="L309" s="20" t="n"/>
      <c r="M309" s="20" t="n"/>
      <c r="N309" s="21">
        <f>IF($A309="","",IF(IFERROR(VALUE($M309),0)=1,1,0))</f>
        <v/>
      </c>
      <c r="O309" s="21">
        <f>IF($A309="",0,IF(OR($S309&lt;&gt;1,COUNTA($J309:$M309)=0),0,IF($N309=1,$H309,0)))</f>
        <v/>
      </c>
      <c r="P309" s="10" t="inlineStr">
        <is>
          <t>sì/no</t>
        </is>
      </c>
      <c r="Q309" s="21">
        <f>IF($A309="","",$A309&amp;"|"&amp;$C309)</f>
        <v/>
      </c>
      <c r="R309" s="21">
        <f>IF($A309="","",$A309&amp;"|"&amp;$C309&amp;"|"&amp;$D309)</f>
        <v/>
      </c>
      <c r="S309" s="21">
        <f>IF($A309="","",IFERROR(INDEX(Offerte!$D$2:$D$200,MATCH($Q309,Offerte!$L$2:$L$200,0)),0))</f>
        <v/>
      </c>
      <c r="T309" s="21">
        <f>IF($A309="","",IFERROR(INDEX(Offerte!$G$2:$G$200,MATCH($Q309,Offerte!$L$2:$L$200,0)),"NO"))</f>
        <v/>
      </c>
    </row>
    <row r="310">
      <c r="A310" s="10">
        <f>IF(Offerte!$A11="","",Offerte!$A11)</f>
        <v/>
      </c>
      <c r="B310" s="10">
        <f>IF(Offerte!$A11="","",Offerte!$B11)</f>
        <v/>
      </c>
      <c r="C310" s="10">
        <f>IF(Offerte!$A11="","",Offerte!$C11)</f>
        <v/>
      </c>
      <c r="D310" s="10" t="inlineStr">
        <is>
          <t>G.1.1</t>
        </is>
      </c>
      <c r="E310" s="10" t="inlineStr">
        <is>
          <t>G</t>
        </is>
      </c>
      <c r="F310" s="10" t="inlineStr">
        <is>
          <t>D</t>
        </is>
      </c>
      <c r="G310" s="10" t="inlineStr">
        <is>
          <t>discretionary</t>
        </is>
      </c>
      <c r="H310" s="10" t="n">
        <v>2</v>
      </c>
      <c r="I310" s="10" t="inlineStr">
        <is>
          <t>Qualità del progetto di centrale di controllo aziendale</t>
        </is>
      </c>
      <c r="J310" s="20" t="n"/>
      <c r="K310" s="20" t="n"/>
      <c r="L310" s="20" t="n"/>
      <c r="M310" s="20" t="n"/>
      <c r="N310" s="21">
        <f>IF($A310="","",MAX(0,MIN(1,IFERROR(VALUE($M310),0))))</f>
        <v/>
      </c>
      <c r="O310" s="21">
        <f>IF($A310="",0,IF(OR($S310&lt;&gt;1,COUNTA($J310:$M310)=0),0,IF(SUMPRODUCT(MAX(($C$5:$C$6173=$C310)*($D$5:$D$6173=$D310)*($S$5:$S$6173=1)*IFERROR($N$5:$N$6173*1,0)))&gt;0,ROUND($H310*($N310/SUMPRODUCT(MAX(($C$5:$C$6173=$C310)*($D$5:$D$6173=$D310)*($S$5:$S$6173=1)*IFERROR($N$5:$N$6173*1,0)))),4),0)))</f>
        <v/>
      </c>
      <c r="P310" s="10" t="inlineStr">
        <is>
          <t>coeff.</t>
        </is>
      </c>
      <c r="Q310" s="21">
        <f>IF($A310="","",$A310&amp;"|"&amp;$C310)</f>
        <v/>
      </c>
      <c r="R310" s="21">
        <f>IF($A310="","",$A310&amp;"|"&amp;$C310&amp;"|"&amp;$D310)</f>
        <v/>
      </c>
      <c r="S310" s="21">
        <f>IF($A310="","",IFERROR(INDEX(Offerte!$D$2:$D$200,MATCH($Q310,Offerte!$L$2:$L$200,0)),0))</f>
        <v/>
      </c>
      <c r="T310" s="21">
        <f>IF($A310="","",IFERROR(INDEX(Offerte!$G$2:$G$200,MATCH($Q310,Offerte!$L$2:$L$200,0)),"NO"))</f>
        <v/>
      </c>
    </row>
    <row r="311">
      <c r="A311" s="10">
        <f>IF(Offerte!$A11="","",Offerte!$A11)</f>
        <v/>
      </c>
      <c r="B311" s="10">
        <f>IF(Offerte!$A11="","",Offerte!$B11)</f>
        <v/>
      </c>
      <c r="C311" s="10">
        <f>IF(Offerte!$A11="","",Offerte!$C11)</f>
        <v/>
      </c>
      <c r="D311" s="10" t="inlineStr">
        <is>
          <t>G.2.1</t>
        </is>
      </c>
      <c r="E311" s="10" t="inlineStr">
        <is>
          <t>G</t>
        </is>
      </c>
      <c r="F311" s="10" t="inlineStr">
        <is>
          <t>T</t>
        </is>
      </c>
      <c r="G311" s="10" t="inlineStr">
        <is>
          <t>tabular</t>
        </is>
      </c>
      <c r="H311" s="10" t="n">
        <v>1</v>
      </c>
      <c r="I311" s="10" t="inlineStr">
        <is>
          <t>Certificazione ISO 45001</t>
        </is>
      </c>
      <c r="J311" s="20" t="n"/>
      <c r="K311" s="20" t="n"/>
      <c r="L311" s="20" t="n"/>
      <c r="M311" s="20" t="n"/>
      <c r="N311" s="21">
        <f>IF($A311="","",IF(IFERROR(VALUE($M311),0)=1,1,0))</f>
        <v/>
      </c>
      <c r="O311" s="21">
        <f>IF($A311="",0,IF(OR($S311&lt;&gt;1,COUNTA($J311:$M311)=0),0,IF($N311=1,$H311,0)))</f>
        <v/>
      </c>
      <c r="P311" s="10" t="inlineStr">
        <is>
          <t>sì/no</t>
        </is>
      </c>
      <c r="Q311" s="21">
        <f>IF($A311="","",$A311&amp;"|"&amp;$C311)</f>
        <v/>
      </c>
      <c r="R311" s="21">
        <f>IF($A311="","",$A311&amp;"|"&amp;$C311&amp;"|"&amp;$D311)</f>
        <v/>
      </c>
      <c r="S311" s="21">
        <f>IF($A311="","",IFERROR(INDEX(Offerte!$D$2:$D$200,MATCH($Q311,Offerte!$L$2:$L$200,0)),0))</f>
        <v/>
      </c>
      <c r="T311" s="21">
        <f>IF($A311="","",IFERROR(INDEX(Offerte!$G$2:$G$200,MATCH($Q311,Offerte!$L$2:$L$200,0)),"NO"))</f>
        <v/>
      </c>
    </row>
    <row r="312">
      <c r="A312" s="10">
        <f>IF(Offerte!$A11="","",Offerte!$A11)</f>
        <v/>
      </c>
      <c r="B312" s="10">
        <f>IF(Offerte!$A11="","",Offerte!$B11)</f>
        <v/>
      </c>
      <c r="C312" s="10">
        <f>IF(Offerte!$A11="","",Offerte!$C11)</f>
        <v/>
      </c>
      <c r="D312" s="10" t="inlineStr">
        <is>
          <t>G.3.1</t>
        </is>
      </c>
      <c r="E312" s="10" t="inlineStr">
        <is>
          <t>G</t>
        </is>
      </c>
      <c r="F312" s="10" t="inlineStr">
        <is>
          <t>T</t>
        </is>
      </c>
      <c r="G312" s="10" t="inlineStr">
        <is>
          <t>tabular</t>
        </is>
      </c>
      <c r="H312" s="10" t="n">
        <v>1</v>
      </c>
      <c r="I312" s="10" t="inlineStr">
        <is>
          <t>Certificazioni di responsabilità sociale</t>
        </is>
      </c>
      <c r="J312" s="20" t="n"/>
      <c r="K312" s="20" t="n"/>
      <c r="L312" s="20" t="n"/>
      <c r="M312" s="20" t="n"/>
      <c r="N312" s="21">
        <f>IF($A312="","",IF(IFERROR(VALUE($M312),0)=1,1,0))</f>
        <v/>
      </c>
      <c r="O312" s="21">
        <f>IF($A312="",0,IF(OR($S312&lt;&gt;1,COUNTA($J312:$M312)=0),0,IF($N312=1,$H312,0)))</f>
        <v/>
      </c>
      <c r="P312" s="10" t="inlineStr">
        <is>
          <t>sì/no</t>
        </is>
      </c>
      <c r="Q312" s="21">
        <f>IF($A312="","",$A312&amp;"|"&amp;$C312)</f>
        <v/>
      </c>
      <c r="R312" s="21">
        <f>IF($A312="","",$A312&amp;"|"&amp;$C312&amp;"|"&amp;$D312)</f>
        <v/>
      </c>
      <c r="S312" s="21">
        <f>IF($A312="","",IFERROR(INDEX(Offerte!$D$2:$D$200,MATCH($Q312,Offerte!$L$2:$L$200,0)),0))</f>
        <v/>
      </c>
      <c r="T312" s="21">
        <f>IF($A312="","",IFERROR(INDEX(Offerte!$G$2:$G$200,MATCH($Q312,Offerte!$L$2:$L$200,0)),"NO"))</f>
        <v/>
      </c>
    </row>
    <row r="313">
      <c r="A313" s="10">
        <f>IF(Offerte!$A11="","",Offerte!$A11)</f>
        <v/>
      </c>
      <c r="B313" s="10">
        <f>IF(Offerte!$A11="","",Offerte!$B11)</f>
        <v/>
      </c>
      <c r="C313" s="10">
        <f>IF(Offerte!$A11="","",Offerte!$C11)</f>
        <v/>
      </c>
      <c r="D313" s="10" t="inlineStr">
        <is>
          <t>G.4.1</t>
        </is>
      </c>
      <c r="E313" s="10" t="inlineStr">
        <is>
          <t>G</t>
        </is>
      </c>
      <c r="F313" s="10" t="inlineStr">
        <is>
          <t>D</t>
        </is>
      </c>
      <c r="G313" s="10" t="inlineStr">
        <is>
          <t>discretionary</t>
        </is>
      </c>
      <c r="H313" s="10" t="n">
        <v>2</v>
      </c>
      <c r="I313" s="10" t="inlineStr">
        <is>
          <t>Qualità del piano di formazione del personale</t>
        </is>
      </c>
      <c r="J313" s="20" t="n"/>
      <c r="K313" s="20" t="n"/>
      <c r="L313" s="20" t="n"/>
      <c r="M313" s="20" t="n"/>
      <c r="N313" s="21">
        <f>IF($A313="","",MAX(0,MIN(1,IFERROR(VALUE($M313),0))))</f>
        <v/>
      </c>
      <c r="O313" s="21">
        <f>IF($A313="",0,IF(OR($S313&lt;&gt;1,COUNTA($J313:$M313)=0),0,IF(SUMPRODUCT(MAX(($C$5:$C$6173=$C313)*($D$5:$D$6173=$D313)*($S$5:$S$6173=1)*IFERROR($N$5:$N$6173*1,0)))&gt;0,ROUND($H313*($N313/SUMPRODUCT(MAX(($C$5:$C$6173=$C313)*($D$5:$D$6173=$D313)*($S$5:$S$6173=1)*IFERROR($N$5:$N$6173*1,0)))),4),0)))</f>
        <v/>
      </c>
      <c r="P313" s="10" t="inlineStr">
        <is>
          <t>coeff.</t>
        </is>
      </c>
      <c r="Q313" s="21">
        <f>IF($A313="","",$A313&amp;"|"&amp;$C313)</f>
        <v/>
      </c>
      <c r="R313" s="21">
        <f>IF($A313="","",$A313&amp;"|"&amp;$C313&amp;"|"&amp;$D313)</f>
        <v/>
      </c>
      <c r="S313" s="21">
        <f>IF($A313="","",IFERROR(INDEX(Offerte!$D$2:$D$200,MATCH($Q313,Offerte!$L$2:$L$200,0)),0))</f>
        <v/>
      </c>
      <c r="T313" s="21">
        <f>IF($A313="","",IFERROR(INDEX(Offerte!$G$2:$G$200,MATCH($Q313,Offerte!$L$2:$L$200,0)),"NO"))</f>
        <v/>
      </c>
    </row>
    <row r="314">
      <c r="A314" s="10">
        <f>IF(Offerte!$A11="","",Offerte!$A11)</f>
        <v/>
      </c>
      <c r="B314" s="10">
        <f>IF(Offerte!$A11="","",Offerte!$B11)</f>
        <v/>
      </c>
      <c r="C314" s="10">
        <f>IF(Offerte!$A11="","",Offerte!$C11)</f>
        <v/>
      </c>
      <c r="D314" s="10" t="inlineStr">
        <is>
          <t>G.5.1</t>
        </is>
      </c>
      <c r="E314" s="10" t="inlineStr">
        <is>
          <t>G</t>
        </is>
      </c>
      <c r="F314" s="10" t="inlineStr">
        <is>
          <t>T</t>
        </is>
      </c>
      <c r="G314" s="10" t="inlineStr">
        <is>
          <t>tabular</t>
        </is>
      </c>
      <c r="H314" s="10" t="n">
        <v>1</v>
      </c>
      <c r="I314" s="10" t="inlineStr">
        <is>
          <t>Impegno al mantenimento delle garanzie del contratto di secondo livello del gestore uscente</t>
        </is>
      </c>
      <c r="J314" s="20" t="n"/>
      <c r="K314" s="20" t="n"/>
      <c r="L314" s="20" t="n"/>
      <c r="M314" s="20" t="n"/>
      <c r="N314" s="21">
        <f>IF($A314="","",IF(IFERROR(VALUE($M314),0)=1,1,0))</f>
        <v/>
      </c>
      <c r="O314" s="21">
        <f>IF($A314="",0,IF(OR($S314&lt;&gt;1,COUNTA($J314:$M314)=0),0,IF($N314=1,$H314,0)))</f>
        <v/>
      </c>
      <c r="P314" s="10" t="inlineStr">
        <is>
          <t>sì/no</t>
        </is>
      </c>
      <c r="Q314" s="21">
        <f>IF($A314="","",$A314&amp;"|"&amp;$C314)</f>
        <v/>
      </c>
      <c r="R314" s="21">
        <f>IF($A314="","",$A314&amp;"|"&amp;$C314&amp;"|"&amp;$D314)</f>
        <v/>
      </c>
      <c r="S314" s="21">
        <f>IF($A314="","",IFERROR(INDEX(Offerte!$D$2:$D$200,MATCH($Q314,Offerte!$L$2:$L$200,0)),0))</f>
        <v/>
      </c>
      <c r="T314" s="21">
        <f>IF($A314="","",IFERROR(INDEX(Offerte!$G$2:$G$200,MATCH($Q314,Offerte!$L$2:$L$200,0)),"NO"))</f>
        <v/>
      </c>
    </row>
    <row r="315">
      <c r="A315" s="10">
        <f>IF(Offerte!$A12="","",Offerte!$A12)</f>
        <v/>
      </c>
      <c r="B315" s="10">
        <f>IF(Offerte!$A12="","",Offerte!$B12)</f>
        <v/>
      </c>
      <c r="C315" s="10">
        <f>IF(Offerte!$A12="","",Offerte!$C12)</f>
        <v/>
      </c>
      <c r="D315" s="10" t="inlineStr">
        <is>
          <t>A.1.1</t>
        </is>
      </c>
      <c r="E315" s="10" t="inlineStr">
        <is>
          <t>A</t>
        </is>
      </c>
      <c r="F315" s="10" t="inlineStr">
        <is>
          <t>Q</t>
        </is>
      </c>
      <c r="G315" s="10" t="inlineStr">
        <is>
          <t>higher</t>
        </is>
      </c>
      <c r="H315" s="10" t="n">
        <v>3</v>
      </c>
      <c r="I315" s="10" t="inlineStr">
        <is>
          <t>Tasso aggiuntivo di corse controllate</t>
        </is>
      </c>
      <c r="J315" s="20" t="n"/>
      <c r="K315" s="20" t="n"/>
      <c r="L315" s="20" t="n"/>
      <c r="M315" s="20" t="n"/>
      <c r="N315" s="21">
        <f>IF($A315="","",IFERROR(VALUE($K315)/VALUE($L315)*100,IFERROR(VALUE($J315),0)))</f>
        <v/>
      </c>
      <c r="O315" s="21">
        <f>IF($A315="",0,IF(OR($S315&lt;&gt;1,COUNTA($J315:$M315)=0),0,IF(SUMPRODUCT(MAX(($C$5:$C$6173=$C315)*($D$5:$D$6173=$D315)*($S$5:$S$6173=1)*IFERROR($N$5:$N$6173*1,0)))&gt;0,ROUND($H315*($N315/SUMPRODUCT(MAX(($C$5:$C$6173=$C315)*($D$5:$D$6173=$D315)*($S$5:$S$6173=1)*IFERROR($N$5:$N$6173*1,0)))),4),0)))</f>
        <v/>
      </c>
      <c r="P315" s="10" t="inlineStr">
        <is>
          <t>Corse controllate annue / Corse programmate annue</t>
        </is>
      </c>
      <c r="Q315" s="21">
        <f>IF($A315="","",$A315&amp;"|"&amp;$C315)</f>
        <v/>
      </c>
      <c r="R315" s="21">
        <f>IF($A315="","",$A315&amp;"|"&amp;$C315&amp;"|"&amp;$D315)</f>
        <v/>
      </c>
      <c r="S315" s="21">
        <f>IF($A315="","",IFERROR(INDEX(Offerte!$D$2:$D$200,MATCH($Q315,Offerte!$L$2:$L$200,0)),0))</f>
        <v/>
      </c>
      <c r="T315" s="21">
        <f>IF($A315="","",IFERROR(INDEX(Offerte!$G$2:$G$200,MATCH($Q315,Offerte!$L$2:$L$200,0)),"NO"))</f>
        <v/>
      </c>
    </row>
    <row r="316">
      <c r="A316" s="10">
        <f>IF(Offerte!$A12="","",Offerte!$A12)</f>
        <v/>
      </c>
      <c r="B316" s="10">
        <f>IF(Offerte!$A12="","",Offerte!$B12)</f>
        <v/>
      </c>
      <c r="C316" s="10">
        <f>IF(Offerte!$A12="","",Offerte!$C12)</f>
        <v/>
      </c>
      <c r="D316" s="10" t="inlineStr">
        <is>
          <t>A.1.2</t>
        </is>
      </c>
      <c r="E316" s="10" t="inlineStr">
        <is>
          <t>A</t>
        </is>
      </c>
      <c r="F316" s="10" t="inlineStr">
        <is>
          <t>Q</t>
        </is>
      </c>
      <c r="G316" s="10" t="inlineStr">
        <is>
          <t>higher</t>
        </is>
      </c>
      <c r="H316" s="10" t="n">
        <v>4</v>
      </c>
      <c r="I316" s="10" t="inlineStr">
        <is>
          <t>Numero aggiuntivo di passeggeri controllati</t>
        </is>
      </c>
      <c r="J316" s="20" t="n"/>
      <c r="K316" s="20" t="n"/>
      <c r="L316" s="20" t="n"/>
      <c r="M316" s="20" t="n"/>
      <c r="N316" s="21">
        <f>IF($A316="","",IFERROR(VALUE($J316),0))</f>
        <v/>
      </c>
      <c r="O316" s="21">
        <f>IF($A316="",0,IF(OR($S316&lt;&gt;1,COUNTA($J316:$M316)=0),0,IF(SUMPRODUCT(MAX(($C$5:$C$6173=$C316)*($D$5:$D$6173=$D316)*($S$5:$S$6173=1)*IFERROR($N$5:$N$6173*1,0)))&gt;0,ROUND($H316*($N316/SUMPRODUCT(MAX(($C$5:$C$6173=$C316)*($D$5:$D$6173=$D316)*($S$5:$S$6173=1)*IFERROR($N$5:$N$6173*1,0)))),4),0)))</f>
        <v/>
      </c>
      <c r="P316" s="10" t="inlineStr">
        <is>
          <t>passeggeri/anno</t>
        </is>
      </c>
      <c r="Q316" s="21">
        <f>IF($A316="","",$A316&amp;"|"&amp;$C316)</f>
        <v/>
      </c>
      <c r="R316" s="21">
        <f>IF($A316="","",$A316&amp;"|"&amp;$C316&amp;"|"&amp;$D316)</f>
        <v/>
      </c>
      <c r="S316" s="21">
        <f>IF($A316="","",IFERROR(INDEX(Offerte!$D$2:$D$200,MATCH($Q316,Offerte!$L$2:$L$200,0)),0))</f>
        <v/>
      </c>
      <c r="T316" s="21">
        <f>IF($A316="","",IFERROR(INDEX(Offerte!$G$2:$G$200,MATCH($Q316,Offerte!$L$2:$L$200,0)),"NO"))</f>
        <v/>
      </c>
    </row>
    <row r="317">
      <c r="A317" s="10">
        <f>IF(Offerte!$A12="","",Offerte!$A12)</f>
        <v/>
      </c>
      <c r="B317" s="10">
        <f>IF(Offerte!$A12="","",Offerte!$B12)</f>
        <v/>
      </c>
      <c r="C317" s="10">
        <f>IF(Offerte!$A12="","",Offerte!$C12)</f>
        <v/>
      </c>
      <c r="D317" s="10" t="inlineStr">
        <is>
          <t>B.1.1</t>
        </is>
      </c>
      <c r="E317" s="10" t="inlineStr">
        <is>
          <t>B</t>
        </is>
      </c>
      <c r="F317" s="10" t="inlineStr">
        <is>
          <t>Q</t>
        </is>
      </c>
      <c r="G317" s="10" t="inlineStr">
        <is>
          <t>higher</t>
        </is>
      </c>
      <c r="H317" s="10" t="n">
        <v>3</v>
      </c>
      <c r="I317" s="10" t="inlineStr">
        <is>
          <t>Incremento dei posti offerti nelle fasce di punta</t>
        </is>
      </c>
      <c r="J317" s="20" t="n"/>
      <c r="K317" s="20" t="n"/>
      <c r="L317" s="20" t="n"/>
      <c r="M317" s="20" t="n"/>
      <c r="N317" s="21">
        <f>IF($A317="","",IFERROR(VALUE($J317),0))</f>
        <v/>
      </c>
      <c r="O317" s="21">
        <f>IF($A317="",0,IF(OR($S317&lt;&gt;1,COUNTA($J317:$M317)=0),0,IF(SUMPRODUCT(MAX(($C$5:$C$6173=$C317)*($D$5:$D$6173=$D317)*($S$5:$S$6173=1)*IFERROR($N$5:$N$6173*1,0)))&gt;0,ROUND($H317*($N317/SUMPRODUCT(MAX(($C$5:$C$6173=$C317)*($D$5:$D$6173=$D317)*($S$5:$S$6173=1)*IFERROR($N$5:$N$6173*1,0)))),4),0)))</f>
        <v/>
      </c>
      <c r="P317" s="10" t="inlineStr">
        <is>
          <t>posti*km</t>
        </is>
      </c>
      <c r="Q317" s="21">
        <f>IF($A317="","",$A317&amp;"|"&amp;$C317)</f>
        <v/>
      </c>
      <c r="R317" s="21">
        <f>IF($A317="","",$A317&amp;"|"&amp;$C317&amp;"|"&amp;$D317)</f>
        <v/>
      </c>
      <c r="S317" s="21">
        <f>IF($A317="","",IFERROR(INDEX(Offerte!$D$2:$D$200,MATCH($Q317,Offerte!$L$2:$L$200,0)),0))</f>
        <v/>
      </c>
      <c r="T317" s="21">
        <f>IF($A317="","",IFERROR(INDEX(Offerte!$G$2:$G$200,MATCH($Q317,Offerte!$L$2:$L$200,0)),"NO"))</f>
        <v/>
      </c>
    </row>
    <row r="318">
      <c r="A318" s="10">
        <f>IF(Offerte!$A12="","",Offerte!$A12)</f>
        <v/>
      </c>
      <c r="B318" s="10">
        <f>IF(Offerte!$A12="","",Offerte!$B12)</f>
        <v/>
      </c>
      <c r="C318" s="10">
        <f>IF(Offerte!$A12="","",Offerte!$C12)</f>
        <v/>
      </c>
      <c r="D318" s="10" t="inlineStr">
        <is>
          <t>B.2.1</t>
        </is>
      </c>
      <c r="E318" s="10" t="inlineStr">
        <is>
          <t>B</t>
        </is>
      </c>
      <c r="F318" s="10" t="inlineStr">
        <is>
          <t>Q</t>
        </is>
      </c>
      <c r="G318" s="10" t="inlineStr">
        <is>
          <t>higher</t>
        </is>
      </c>
      <c r="H318" s="10" t="n">
        <v>4</v>
      </c>
      <c r="I318" s="10" t="inlineStr">
        <is>
          <t>Corse aggiuntive nell'arco giornaliero base</t>
        </is>
      </c>
      <c r="J318" s="20" t="n"/>
      <c r="K318" s="20" t="n"/>
      <c r="L318" s="20" t="n"/>
      <c r="M318" s="20" t="n"/>
      <c r="N318" s="21">
        <f>IF($A318="","",IFERROR(VALUE($J318),0))</f>
        <v/>
      </c>
      <c r="O318" s="21">
        <f>IF($A318="",0,IF(OR($S318&lt;&gt;1,COUNTA($J318:$M318)=0),0,IF(SUMPRODUCT(MAX(($C$5:$C$6173=$C318)*($D$5:$D$6173=$D318)*($S$5:$S$6173=1)*IFERROR($N$5:$N$6173*1,0)))&gt;0,ROUND($H318*($N318/SUMPRODUCT(MAX(($C$5:$C$6173=$C318)*($D$5:$D$6173=$D318)*($S$5:$S$6173=1)*IFERROR($N$5:$N$6173*1,0)))),4),0)))</f>
        <v/>
      </c>
      <c r="P318" s="10" t="inlineStr">
        <is>
          <t>corse</t>
        </is>
      </c>
      <c r="Q318" s="21">
        <f>IF($A318="","",$A318&amp;"|"&amp;$C318)</f>
        <v/>
      </c>
      <c r="R318" s="21">
        <f>IF($A318="","",$A318&amp;"|"&amp;$C318&amp;"|"&amp;$D318)</f>
        <v/>
      </c>
      <c r="S318" s="21">
        <f>IF($A318="","",IFERROR(INDEX(Offerte!$D$2:$D$200,MATCH($Q318,Offerte!$L$2:$L$200,0)),0))</f>
        <v/>
      </c>
      <c r="T318" s="21">
        <f>IF($A318="","",IFERROR(INDEX(Offerte!$G$2:$G$200,MATCH($Q318,Offerte!$L$2:$L$200,0)),"NO"))</f>
        <v/>
      </c>
    </row>
    <row r="319">
      <c r="A319" s="10">
        <f>IF(Offerte!$A12="","",Offerte!$A12)</f>
        <v/>
      </c>
      <c r="B319" s="10">
        <f>IF(Offerte!$A12="","",Offerte!$B12)</f>
        <v/>
      </c>
      <c r="C319" s="10">
        <f>IF(Offerte!$A12="","",Offerte!$C12)</f>
        <v/>
      </c>
      <c r="D319" s="10" t="inlineStr">
        <is>
          <t>B.3.1</t>
        </is>
      </c>
      <c r="E319" s="10" t="inlineStr">
        <is>
          <t>B</t>
        </is>
      </c>
      <c r="F319" s="10" t="inlineStr">
        <is>
          <t>Q</t>
        </is>
      </c>
      <c r="G319" s="10" t="inlineStr">
        <is>
          <t>higher</t>
        </is>
      </c>
      <c r="H319" s="10" t="n">
        <v>2</v>
      </c>
      <c r="I319" s="10" t="inlineStr">
        <is>
          <t>Numero di corse aggiuntive per allungamento dell'arco di servizio giornaliero nelle fasce serali</t>
        </is>
      </c>
      <c r="J319" s="20" t="n"/>
      <c r="K319" s="20" t="n"/>
      <c r="L319" s="20" t="n"/>
      <c r="M319" s="20" t="n"/>
      <c r="N319" s="21">
        <f>IF($A319="","",IFERROR(VALUE($J319),0))</f>
        <v/>
      </c>
      <c r="O319" s="21">
        <f>IF($A319="",0,IF(OR($S319&lt;&gt;1,COUNTA($J319:$M319)=0),0,IF(SUMPRODUCT(MAX(($C$5:$C$6173=$C319)*($D$5:$D$6173=$D319)*($S$5:$S$6173=1)*IFERROR($N$5:$N$6173*1,0)))&gt;0,ROUND($H319*($N319/SUMPRODUCT(MAX(($C$5:$C$6173=$C319)*($D$5:$D$6173=$D319)*($S$5:$S$6173=1)*IFERROR($N$5:$N$6173*1,0)))),4),0)))</f>
        <v/>
      </c>
      <c r="P319" s="10" t="inlineStr">
        <is>
          <t>corse</t>
        </is>
      </c>
      <c r="Q319" s="21">
        <f>IF($A319="","",$A319&amp;"|"&amp;$C319)</f>
        <v/>
      </c>
      <c r="R319" s="21">
        <f>IF($A319="","",$A319&amp;"|"&amp;$C319&amp;"|"&amp;$D319)</f>
        <v/>
      </c>
      <c r="S319" s="21">
        <f>IF($A319="","",IFERROR(INDEX(Offerte!$D$2:$D$200,MATCH($Q319,Offerte!$L$2:$L$200,0)),0))</f>
        <v/>
      </c>
      <c r="T319" s="21">
        <f>IF($A319="","",IFERROR(INDEX(Offerte!$G$2:$G$200,MATCH($Q319,Offerte!$L$2:$L$200,0)),"NO"))</f>
        <v/>
      </c>
    </row>
    <row r="320">
      <c r="A320" s="10">
        <f>IF(Offerte!$A12="","",Offerte!$A12)</f>
        <v/>
      </c>
      <c r="B320" s="10">
        <f>IF(Offerte!$A12="","",Offerte!$B12)</f>
        <v/>
      </c>
      <c r="C320" s="10">
        <f>IF(Offerte!$A12="","",Offerte!$C12)</f>
        <v/>
      </c>
      <c r="D320" s="10" t="inlineStr">
        <is>
          <t>B.4.1</t>
        </is>
      </c>
      <c r="E320" s="10" t="inlineStr">
        <is>
          <t>B</t>
        </is>
      </c>
      <c r="F320" s="10" t="inlineStr">
        <is>
          <t>Q</t>
        </is>
      </c>
      <c r="G320" s="10" t="inlineStr">
        <is>
          <t>higher</t>
        </is>
      </c>
      <c r="H320" s="10" t="n">
        <v>3</v>
      </c>
      <c r="I320" s="10" t="inlineStr">
        <is>
          <t>Percorrenze aggiuntive offerte nel Programma d'esercizio delle prime due fasi attuative</t>
        </is>
      </c>
      <c r="J320" s="20" t="n"/>
      <c r="K320" s="20" t="n"/>
      <c r="L320" s="20" t="n"/>
      <c r="M320" s="20" t="n"/>
      <c r="N320" s="21">
        <f>IF($A320="","",IFERROR(VALUE($J320),0))</f>
        <v/>
      </c>
      <c r="O320" s="21">
        <f>IF($A320="",0,IF(OR($S320&lt;&gt;1,COUNTA($J320:$M320)=0),0,IF(SUMPRODUCT(MAX(($C$5:$C$6173=$C320)*($D$5:$D$6173=$D320)*($S$5:$S$6173=1)*IFERROR($N$5:$N$6173*1,0)))&gt;0,ROUND($H320*($N320/SUMPRODUCT(MAX(($C$5:$C$6173=$C320)*($D$5:$D$6173=$D320)*($S$5:$S$6173=1)*IFERROR($N$5:$N$6173*1,0)))),4),0)))</f>
        <v/>
      </c>
      <c r="P320" s="10" t="inlineStr">
        <is>
          <t>vett*km</t>
        </is>
      </c>
      <c r="Q320" s="21">
        <f>IF($A320="","",$A320&amp;"|"&amp;$C320)</f>
        <v/>
      </c>
      <c r="R320" s="21">
        <f>IF($A320="","",$A320&amp;"|"&amp;$C320&amp;"|"&amp;$D320)</f>
        <v/>
      </c>
      <c r="S320" s="21">
        <f>IF($A320="","",IFERROR(INDEX(Offerte!$D$2:$D$200,MATCH($Q320,Offerte!$L$2:$L$200,0)),0))</f>
        <v/>
      </c>
      <c r="T320" s="21">
        <f>IF($A320="","",IFERROR(INDEX(Offerte!$G$2:$G$200,MATCH($Q320,Offerte!$L$2:$L$200,0)),"NO"))</f>
        <v/>
      </c>
    </row>
    <row r="321">
      <c r="A321" s="10">
        <f>IF(Offerte!$A12="","",Offerte!$A12)</f>
        <v/>
      </c>
      <c r="B321" s="10">
        <f>IF(Offerte!$A12="","",Offerte!$B12)</f>
        <v/>
      </c>
      <c r="C321" s="10">
        <f>IF(Offerte!$A12="","",Offerte!$C12)</f>
        <v/>
      </c>
      <c r="D321" s="10" t="inlineStr">
        <is>
          <t>B.5.1</t>
        </is>
      </c>
      <c r="E321" s="10" t="inlineStr">
        <is>
          <t>B</t>
        </is>
      </c>
      <c r="F321" s="10" t="inlineStr">
        <is>
          <t>D</t>
        </is>
      </c>
      <c r="G321" s="10" t="inlineStr">
        <is>
          <t>discretionary</t>
        </is>
      </c>
      <c r="H321" s="10" t="n">
        <v>2</v>
      </c>
      <c r="I321" s="10" t="inlineStr">
        <is>
          <t>Efficacia del progetto di servizi complementari DRT</t>
        </is>
      </c>
      <c r="J321" s="20" t="n"/>
      <c r="K321" s="20" t="n"/>
      <c r="L321" s="20" t="n"/>
      <c r="M321" s="20" t="n"/>
      <c r="N321" s="21">
        <f>IF($A321="","",MAX(0,MIN(1,IFERROR(VALUE($M321),0))))</f>
        <v/>
      </c>
      <c r="O321" s="21">
        <f>IF($A321="",0,IF(OR($S321&lt;&gt;1,COUNTA($J321:$M321)=0),0,IF(SUMPRODUCT(MAX(($C$5:$C$6173=$C321)*($D$5:$D$6173=$D321)*($S$5:$S$6173=1)*IFERROR($N$5:$N$6173*1,0)))&gt;0,ROUND($H321*($N321/SUMPRODUCT(MAX(($C$5:$C$6173=$C321)*($D$5:$D$6173=$D321)*($S$5:$S$6173=1)*IFERROR($N$5:$N$6173*1,0)))),4),0)))</f>
        <v/>
      </c>
      <c r="P321" s="10" t="inlineStr">
        <is>
          <t>coeff.</t>
        </is>
      </c>
      <c r="Q321" s="21">
        <f>IF($A321="","",$A321&amp;"|"&amp;$C321)</f>
        <v/>
      </c>
      <c r="R321" s="21">
        <f>IF($A321="","",$A321&amp;"|"&amp;$C321&amp;"|"&amp;$D321)</f>
        <v/>
      </c>
      <c r="S321" s="21">
        <f>IF($A321="","",IFERROR(INDEX(Offerte!$D$2:$D$200,MATCH($Q321,Offerte!$L$2:$L$200,0)),0))</f>
        <v/>
      </c>
      <c r="T321" s="21">
        <f>IF($A321="","",IFERROR(INDEX(Offerte!$G$2:$G$200,MATCH($Q321,Offerte!$L$2:$L$200,0)),"NO"))</f>
        <v/>
      </c>
    </row>
    <row r="322">
      <c r="A322" s="10">
        <f>IF(Offerte!$A12="","",Offerte!$A12)</f>
        <v/>
      </c>
      <c r="B322" s="10">
        <f>IF(Offerte!$A12="","",Offerte!$B12)</f>
        <v/>
      </c>
      <c r="C322" s="10">
        <f>IF(Offerte!$A12="","",Offerte!$C12)</f>
        <v/>
      </c>
      <c r="D322" s="10" t="inlineStr">
        <is>
          <t>C.1.1</t>
        </is>
      </c>
      <c r="E322" s="10" t="inlineStr">
        <is>
          <t>C</t>
        </is>
      </c>
      <c r="F322" s="10" t="inlineStr">
        <is>
          <t>Q</t>
        </is>
      </c>
      <c r="G322" s="10" t="inlineStr">
        <is>
          <t>higher</t>
        </is>
      </c>
      <c r="H322" s="10" t="n">
        <v>2</v>
      </c>
      <c r="I322" s="10" t="inlineStr">
        <is>
          <t>Tasso di copertura del servizio con telecamere BSD</t>
        </is>
      </c>
      <c r="J322" s="20" t="n"/>
      <c r="K322" s="20" t="n"/>
      <c r="L322" s="20" t="n"/>
      <c r="M322" s="20" t="n"/>
      <c r="N322" s="21">
        <f>IF($A322="","",IFERROR(VALUE($K322)/VALUE($L322),IFERROR(VALUE($J322),0)))</f>
        <v/>
      </c>
      <c r="O322" s="21">
        <f>IF($A322="",0,IF(OR($S322&lt;&gt;1,COUNTA($J322:$M322)=0),0,IF(SUMPRODUCT(MAX(($C$5:$C$6173=$C322)*($D$5:$D$6173=$D322)*($S$5:$S$6173=1)*IFERROR($N$5:$N$6173*1,0)))&gt;0,ROUND($H322*($N322/SUMPRODUCT(MAX(($C$5:$C$6173=$C322)*($D$5:$D$6173=$D322)*($S$5:$S$6173=1)*IFERROR($N$5:$N$6173*1,0)))),4),0)))</f>
        <v/>
      </c>
      <c r="P322" s="10" t="inlineStr">
        <is>
          <t>Autobus attrezzati con telecamere BSD / Autobus totali in offerta, incluse scorte</t>
        </is>
      </c>
      <c r="Q322" s="21">
        <f>IF($A322="","",$A322&amp;"|"&amp;$C322)</f>
        <v/>
      </c>
      <c r="R322" s="21">
        <f>IF($A322="","",$A322&amp;"|"&amp;$C322&amp;"|"&amp;$D322)</f>
        <v/>
      </c>
      <c r="S322" s="21">
        <f>IF($A322="","",IFERROR(INDEX(Offerte!$D$2:$D$200,MATCH($Q322,Offerte!$L$2:$L$200,0)),0))</f>
        <v/>
      </c>
      <c r="T322" s="21">
        <f>IF($A322="","",IFERROR(INDEX(Offerte!$G$2:$G$200,MATCH($Q322,Offerte!$L$2:$L$200,0)),"NO"))</f>
        <v/>
      </c>
    </row>
    <row r="323">
      <c r="A323" s="10">
        <f>IF(Offerte!$A12="","",Offerte!$A12)</f>
        <v/>
      </c>
      <c r="B323" s="10">
        <f>IF(Offerte!$A12="","",Offerte!$B12)</f>
        <v/>
      </c>
      <c r="C323" s="10">
        <f>IF(Offerte!$A12="","",Offerte!$C12)</f>
        <v/>
      </c>
      <c r="D323" s="10" t="inlineStr">
        <is>
          <t>C.1.2</t>
        </is>
      </c>
      <c r="E323" s="10" t="inlineStr">
        <is>
          <t>C</t>
        </is>
      </c>
      <c r="F323" s="10" t="inlineStr">
        <is>
          <t>Q</t>
        </is>
      </c>
      <c r="G323" s="10" t="inlineStr">
        <is>
          <t>higher</t>
        </is>
      </c>
      <c r="H323" s="10" t="n">
        <v>2</v>
      </c>
      <c r="I323" s="10" t="inlineStr">
        <is>
          <t>Tasso di copertura del servizio con telecamere ADAS</t>
        </is>
      </c>
      <c r="J323" s="20" t="n"/>
      <c r="K323" s="20" t="n"/>
      <c r="L323" s="20" t="n"/>
      <c r="M323" s="20" t="n"/>
      <c r="N323" s="21">
        <f>IF($A323="","",IFERROR(VALUE($K323)/VALUE($L323),IFERROR(VALUE($J323),0)))</f>
        <v/>
      </c>
      <c r="O323" s="21">
        <f>IF($A323="",0,IF(OR($S323&lt;&gt;1,COUNTA($J323:$M323)=0),0,IF(SUMPRODUCT(MAX(($C$5:$C$6173=$C323)*($D$5:$D$6173=$D323)*($S$5:$S$6173=1)*IFERROR($N$5:$N$6173*1,0)))&gt;0,ROUND($H323*($N323/SUMPRODUCT(MAX(($C$5:$C$6173=$C323)*($D$5:$D$6173=$D323)*($S$5:$S$6173=1)*IFERROR($N$5:$N$6173*1,0)))),4),0)))</f>
        <v/>
      </c>
      <c r="P323" s="10" t="inlineStr">
        <is>
          <t>Autobus attrezzati con telecamere ADAS / Autobus totali in offerta, incluse scorte</t>
        </is>
      </c>
      <c r="Q323" s="21">
        <f>IF($A323="","",$A323&amp;"|"&amp;$C323)</f>
        <v/>
      </c>
      <c r="R323" s="21">
        <f>IF($A323="","",$A323&amp;"|"&amp;$C323&amp;"|"&amp;$D323)</f>
        <v/>
      </c>
      <c r="S323" s="21">
        <f>IF($A323="","",IFERROR(INDEX(Offerte!$D$2:$D$200,MATCH($Q323,Offerte!$L$2:$L$200,0)),0))</f>
        <v/>
      </c>
      <c r="T323" s="21">
        <f>IF($A323="","",IFERROR(INDEX(Offerte!$G$2:$G$200,MATCH($Q323,Offerte!$L$2:$L$200,0)),"NO"))</f>
        <v/>
      </c>
    </row>
    <row r="324">
      <c r="A324" s="10">
        <f>IF(Offerte!$A12="","",Offerte!$A12)</f>
        <v/>
      </c>
      <c r="B324" s="10">
        <f>IF(Offerte!$A12="","",Offerte!$B12)</f>
        <v/>
      </c>
      <c r="C324" s="10">
        <f>IF(Offerte!$A12="","",Offerte!$C12)</f>
        <v/>
      </c>
      <c r="D324" s="10" t="inlineStr">
        <is>
          <t>C.2.1</t>
        </is>
      </c>
      <c r="E324" s="10" t="inlineStr">
        <is>
          <t>C</t>
        </is>
      </c>
      <c r="F324" s="10" t="inlineStr">
        <is>
          <t>Q</t>
        </is>
      </c>
      <c r="G324" s="10" t="inlineStr">
        <is>
          <t>higher</t>
        </is>
      </c>
      <c r="H324" s="10" t="n">
        <v>3</v>
      </c>
      <c r="I324" s="10" t="inlineStr">
        <is>
          <t>Tasso di copertura del servizio con telecamere di bordo di videosorveglianza</t>
        </is>
      </c>
      <c r="J324" s="20" t="n"/>
      <c r="K324" s="20" t="n"/>
      <c r="L324" s="20" t="n"/>
      <c r="M324" s="20" t="n"/>
      <c r="N324" s="21">
        <f>IF($A324="","",IFERROR(VALUE($K324)/VALUE($L324),IFERROR(VALUE($J324),0)))</f>
        <v/>
      </c>
      <c r="O324" s="21">
        <f>IF($A324="",0,IF(OR($S324&lt;&gt;1,COUNTA($J324:$M324)=0),0,IF(SUMPRODUCT(MAX(($C$5:$C$6173=$C324)*($D$5:$D$6173=$D324)*($S$5:$S$6173=1)*IFERROR($N$5:$N$6173*1,0)))&gt;0,ROUND($H324*($N324/SUMPRODUCT(MAX(($C$5:$C$6173=$C324)*($D$5:$D$6173=$D324)*($S$5:$S$6173=1)*IFERROR($N$5:$N$6173*1,0)))),4),0)))</f>
        <v/>
      </c>
      <c r="P324" s="10" t="inlineStr">
        <is>
          <t>Autobus attrezzati con videosorveglianza / Autobus totali in offerta, incluse scorte</t>
        </is>
      </c>
      <c r="Q324" s="21">
        <f>IF($A324="","",$A324&amp;"|"&amp;$C324)</f>
        <v/>
      </c>
      <c r="R324" s="21">
        <f>IF($A324="","",$A324&amp;"|"&amp;$C324&amp;"|"&amp;$D324)</f>
        <v/>
      </c>
      <c r="S324" s="21">
        <f>IF($A324="","",IFERROR(INDEX(Offerte!$D$2:$D$200,MATCH($Q324,Offerte!$L$2:$L$200,0)),0))</f>
        <v/>
      </c>
      <c r="T324" s="21">
        <f>IF($A324="","",IFERROR(INDEX(Offerte!$G$2:$G$200,MATCH($Q324,Offerte!$L$2:$L$200,0)),"NO"))</f>
        <v/>
      </c>
    </row>
    <row r="325">
      <c r="A325" s="10">
        <f>IF(Offerte!$A12="","",Offerte!$A12)</f>
        <v/>
      </c>
      <c r="B325" s="10">
        <f>IF(Offerte!$A12="","",Offerte!$B12)</f>
        <v/>
      </c>
      <c r="C325" s="10">
        <f>IF(Offerte!$A12="","",Offerte!$C12)</f>
        <v/>
      </c>
      <c r="D325" s="10" t="inlineStr">
        <is>
          <t>C.2.2</t>
        </is>
      </c>
      <c r="E325" s="10" t="inlineStr">
        <is>
          <t>C</t>
        </is>
      </c>
      <c r="F325" s="10" t="inlineStr">
        <is>
          <t>T</t>
        </is>
      </c>
      <c r="G325" s="10" t="inlineStr">
        <is>
          <t>tabular</t>
        </is>
      </c>
      <c r="H325" s="10" t="n">
        <v>1</v>
      </c>
      <c r="I325" s="10" t="inlineStr">
        <is>
          <t>Software video/audio analisi per situazioni di pericolo</t>
        </is>
      </c>
      <c r="J325" s="20" t="n"/>
      <c r="K325" s="20" t="n"/>
      <c r="L325" s="20" t="n"/>
      <c r="M325" s="20" t="n"/>
      <c r="N325" s="21">
        <f>IF($A325="","",IF(IFERROR(VALUE($M325),0)=1,1,0))</f>
        <v/>
      </c>
      <c r="O325" s="21">
        <f>IF($A325="",0,IF(OR($S325&lt;&gt;1,COUNTA($J325:$M325)=0),0,IF($N325=1,$H325,0)))</f>
        <v/>
      </c>
      <c r="P325" s="10" t="inlineStr">
        <is>
          <t>sì/no</t>
        </is>
      </c>
      <c r="Q325" s="21">
        <f>IF($A325="","",$A325&amp;"|"&amp;$C325)</f>
        <v/>
      </c>
      <c r="R325" s="21">
        <f>IF($A325="","",$A325&amp;"|"&amp;$C325&amp;"|"&amp;$D325)</f>
        <v/>
      </c>
      <c r="S325" s="21">
        <f>IF($A325="","",IFERROR(INDEX(Offerte!$D$2:$D$200,MATCH($Q325,Offerte!$L$2:$L$200,0)),0))</f>
        <v/>
      </c>
      <c r="T325" s="21">
        <f>IF($A325="","",IFERROR(INDEX(Offerte!$G$2:$G$200,MATCH($Q325,Offerte!$L$2:$L$200,0)),"NO"))</f>
        <v/>
      </c>
    </row>
    <row r="326">
      <c r="A326" s="10">
        <f>IF(Offerte!$A12="","",Offerte!$A12)</f>
        <v/>
      </c>
      <c r="B326" s="10">
        <f>IF(Offerte!$A12="","",Offerte!$B12)</f>
        <v/>
      </c>
      <c r="C326" s="10">
        <f>IF(Offerte!$A12="","",Offerte!$C12)</f>
        <v/>
      </c>
      <c r="D326" s="10" t="inlineStr">
        <is>
          <t>C.2.3</t>
        </is>
      </c>
      <c r="E326" s="10" t="inlineStr">
        <is>
          <t>C</t>
        </is>
      </c>
      <c r="F326" s="10" t="inlineStr">
        <is>
          <t>T</t>
        </is>
      </c>
      <c r="G326" s="10" t="inlineStr">
        <is>
          <t>tabular</t>
        </is>
      </c>
      <c r="H326" s="10" t="n">
        <v>1</v>
      </c>
      <c r="I326" s="10" t="inlineStr">
        <is>
          <t>Collegamento con centrale qualificata di pronto intervento</t>
        </is>
      </c>
      <c r="J326" s="20" t="n"/>
      <c r="K326" s="20" t="n"/>
      <c r="L326" s="20" t="n"/>
      <c r="M326" s="20" t="n"/>
      <c r="N326" s="21">
        <f>IF($A326="","",IF(IFERROR(VALUE($M326),0)=1,1,0))</f>
        <v/>
      </c>
      <c r="O326" s="21">
        <f>IF($A326="",0,IF(OR($S326&lt;&gt;1,COUNTA($J326:$M326)=0),0,IF($N326=1,$H326,0)))</f>
        <v/>
      </c>
      <c r="P326" s="10" t="inlineStr">
        <is>
          <t>sì/no</t>
        </is>
      </c>
      <c r="Q326" s="21">
        <f>IF($A326="","",$A326&amp;"|"&amp;$C326)</f>
        <v/>
      </c>
      <c r="R326" s="21">
        <f>IF($A326="","",$A326&amp;"|"&amp;$C326&amp;"|"&amp;$D326)</f>
        <v/>
      </c>
      <c r="S326" s="21">
        <f>IF($A326="","",IFERROR(INDEX(Offerte!$D$2:$D$200,MATCH($Q326,Offerte!$L$2:$L$200,0)),0))</f>
        <v/>
      </c>
      <c r="T326" s="21">
        <f>IF($A326="","",IFERROR(INDEX(Offerte!$G$2:$G$200,MATCH($Q326,Offerte!$L$2:$L$200,0)),"NO"))</f>
        <v/>
      </c>
    </row>
    <row r="327">
      <c r="A327" s="10">
        <f>IF(Offerte!$A12="","",Offerte!$A12)</f>
        <v/>
      </c>
      <c r="B327" s="10">
        <f>IF(Offerte!$A12="","",Offerte!$B12)</f>
        <v/>
      </c>
      <c r="C327" s="10">
        <f>IF(Offerte!$A12="","",Offerte!$C12)</f>
        <v/>
      </c>
      <c r="D327" s="10" t="inlineStr">
        <is>
          <t>C.2.4</t>
        </is>
      </c>
      <c r="E327" s="10" t="inlineStr">
        <is>
          <t>C</t>
        </is>
      </c>
      <c r="F327" s="10" t="inlineStr">
        <is>
          <t>Q</t>
        </is>
      </c>
      <c r="G327" s="10" t="inlineStr">
        <is>
          <t>higher</t>
        </is>
      </c>
      <c r="H327" s="10" t="n">
        <v>1</v>
      </c>
      <c r="I327" s="10" t="inlineStr">
        <is>
          <t>Tasso di copertura del servizio con dispositivi per la chiamata di emergenza del conducente</t>
        </is>
      </c>
      <c r="J327" s="20" t="n"/>
      <c r="K327" s="20" t="n"/>
      <c r="L327" s="20" t="n"/>
      <c r="M327" s="20" t="n"/>
      <c r="N327" s="21">
        <f>IF($A327="","",IFERROR(VALUE($K327)/VALUE($L327),IFERROR(VALUE($J327),0)))</f>
        <v/>
      </c>
      <c r="O327" s="21">
        <f>IF($A327="",0,IF(OR($S327&lt;&gt;1,COUNTA($J327:$M327)=0),0,IF(SUMPRODUCT(MAX(($C$5:$C$6173=$C327)*($D$5:$D$6173=$D327)*($S$5:$S$6173=1)*IFERROR($N$5:$N$6173*1,0)))&gt;0,ROUND($H327*($N327/SUMPRODUCT(MAX(($C$5:$C$6173=$C327)*($D$5:$D$6173=$D327)*($S$5:$S$6173=1)*IFERROR($N$5:$N$6173*1,0)))),4),0)))</f>
        <v/>
      </c>
      <c r="P327" s="10" t="inlineStr">
        <is>
          <t>Autobus attrezzati con chiamata di emergenza / Autobus totali in offerta, incluse scorte</t>
        </is>
      </c>
      <c r="Q327" s="21">
        <f>IF($A327="","",$A327&amp;"|"&amp;$C327)</f>
        <v/>
      </c>
      <c r="R327" s="21">
        <f>IF($A327="","",$A327&amp;"|"&amp;$C327&amp;"|"&amp;$D327)</f>
        <v/>
      </c>
      <c r="S327" s="21">
        <f>IF($A327="","",IFERROR(INDEX(Offerte!$D$2:$D$200,MATCH($Q327,Offerte!$L$2:$L$200,0)),0))</f>
        <v/>
      </c>
      <c r="T327" s="21">
        <f>IF($A327="","",IFERROR(INDEX(Offerte!$G$2:$G$200,MATCH($Q327,Offerte!$L$2:$L$200,0)),"NO"))</f>
        <v/>
      </c>
    </row>
    <row r="328">
      <c r="A328" s="10">
        <f>IF(Offerte!$A12="","",Offerte!$A12)</f>
        <v/>
      </c>
      <c r="B328" s="10">
        <f>IF(Offerte!$A12="","",Offerte!$B12)</f>
        <v/>
      </c>
      <c r="C328" s="10">
        <f>IF(Offerte!$A12="","",Offerte!$C12)</f>
        <v/>
      </c>
      <c r="D328" s="10" t="inlineStr">
        <is>
          <t>C.3.1</t>
        </is>
      </c>
      <c r="E328" s="10" t="inlineStr">
        <is>
          <t>C</t>
        </is>
      </c>
      <c r="F328" s="10" t="inlineStr">
        <is>
          <t>Q</t>
        </is>
      </c>
      <c r="G328" s="10" t="inlineStr">
        <is>
          <t>higher</t>
        </is>
      </c>
      <c r="H328" s="10" t="n">
        <v>2</v>
      </c>
      <c r="I328" s="10" t="inlineStr">
        <is>
          <t>Tasso di copertura del servizio con dispositivi di informazione dinamica a bordo mezzo</t>
        </is>
      </c>
      <c r="J328" s="20" t="n"/>
      <c r="K328" s="20" t="n"/>
      <c r="L328" s="20" t="n"/>
      <c r="M328" s="20" t="n"/>
      <c r="N328" s="21">
        <f>IF($A328="","",IFERROR(VALUE($K328)/VALUE($L328),IFERROR(VALUE($J328),0)))</f>
        <v/>
      </c>
      <c r="O328" s="21">
        <f>IF($A328="",0,IF(OR($S328&lt;&gt;1,COUNTA($J328:$M328)=0),0,IF(SUMPRODUCT(MAX(($C$5:$C$6173=$C328)*($D$5:$D$6173=$D328)*($S$5:$S$6173=1)*IFERROR($N$5:$N$6173*1,0)))&gt;0,ROUND($H328*($N328/SUMPRODUCT(MAX(($C$5:$C$6173=$C328)*($D$5:$D$6173=$D328)*($S$5:$S$6173=1)*IFERROR($N$5:$N$6173*1,0)))),4),0)))</f>
        <v/>
      </c>
      <c r="P328" s="10" t="inlineStr">
        <is>
          <t>Autobus con monitor e indicatori vocali / Autobus totali in offerta, incluse scorte</t>
        </is>
      </c>
      <c r="Q328" s="21">
        <f>IF($A328="","",$A328&amp;"|"&amp;$C328)</f>
        <v/>
      </c>
      <c r="R328" s="21">
        <f>IF($A328="","",$A328&amp;"|"&amp;$C328&amp;"|"&amp;$D328)</f>
        <v/>
      </c>
      <c r="S328" s="21">
        <f>IF($A328="","",IFERROR(INDEX(Offerte!$D$2:$D$200,MATCH($Q328,Offerte!$L$2:$L$200,0)),0))</f>
        <v/>
      </c>
      <c r="T328" s="21">
        <f>IF($A328="","",IFERROR(INDEX(Offerte!$G$2:$G$200,MATCH($Q328,Offerte!$L$2:$L$200,0)),"NO"))</f>
        <v/>
      </c>
    </row>
    <row r="329">
      <c r="A329" s="10">
        <f>IF(Offerte!$A12="","",Offerte!$A12)</f>
        <v/>
      </c>
      <c r="B329" s="10">
        <f>IF(Offerte!$A12="","",Offerte!$B12)</f>
        <v/>
      </c>
      <c r="C329" s="10">
        <f>IF(Offerte!$A12="","",Offerte!$C12)</f>
        <v/>
      </c>
      <c r="D329" s="10" t="inlineStr">
        <is>
          <t>C.3.2</t>
        </is>
      </c>
      <c r="E329" s="10" t="inlineStr">
        <is>
          <t>C</t>
        </is>
      </c>
      <c r="F329" s="10" t="inlineStr">
        <is>
          <t>T</t>
        </is>
      </c>
      <c r="G329" s="10" t="inlineStr">
        <is>
          <t>tabular</t>
        </is>
      </c>
      <c r="H329" s="10" t="n">
        <v>2</v>
      </c>
      <c r="I329" s="10" t="inlineStr">
        <is>
          <t>Informazioni a bordo su coincidenze ai nodi</t>
        </is>
      </c>
      <c r="J329" s="20" t="n"/>
      <c r="K329" s="20" t="n"/>
      <c r="L329" s="20" t="n"/>
      <c r="M329" s="20" t="n"/>
      <c r="N329" s="21">
        <f>IF($A329="","",IF(IFERROR(VALUE($M329),0)=1,1,0))</f>
        <v/>
      </c>
      <c r="O329" s="21">
        <f>IF($A329="",0,IF(OR($S329&lt;&gt;1,COUNTA($J329:$M329)=0),0,IF(AND($N329=1,IFERROR(SUMIFS($N$5:$N$6173,$Q$5:$Q$6173,$Q329,$D$5:$D$6173,"C.3.1"),0)&gt;=0.5),$H329,0)))</f>
        <v/>
      </c>
      <c r="P329" s="10" t="inlineStr">
        <is>
          <t>Dipende da C.3.1 &gt;= 0.5</t>
        </is>
      </c>
      <c r="Q329" s="21">
        <f>IF($A329="","",$A329&amp;"|"&amp;$C329)</f>
        <v/>
      </c>
      <c r="R329" s="21">
        <f>IF($A329="","",$A329&amp;"|"&amp;$C329&amp;"|"&amp;$D329)</f>
        <v/>
      </c>
      <c r="S329" s="21">
        <f>IF($A329="","",IFERROR(INDEX(Offerte!$D$2:$D$200,MATCH($Q329,Offerte!$L$2:$L$200,0)),0))</f>
        <v/>
      </c>
      <c r="T329" s="21">
        <f>IF($A329="","",IFERROR(INDEX(Offerte!$G$2:$G$200,MATCH($Q329,Offerte!$L$2:$L$200,0)),"NO"))</f>
        <v/>
      </c>
    </row>
    <row r="330">
      <c r="A330" s="10">
        <f>IF(Offerte!$A12="","",Offerte!$A12)</f>
        <v/>
      </c>
      <c r="B330" s="10">
        <f>IF(Offerte!$A12="","",Offerte!$B12)</f>
        <v/>
      </c>
      <c r="C330" s="10">
        <f>IF(Offerte!$A12="","",Offerte!$C12)</f>
        <v/>
      </c>
      <c r="D330" s="10" t="inlineStr">
        <is>
          <t>D.1.1</t>
        </is>
      </c>
      <c r="E330" s="10" t="inlineStr">
        <is>
          <t>D</t>
        </is>
      </c>
      <c r="F330" s="10" t="inlineStr">
        <is>
          <t>Q</t>
        </is>
      </c>
      <c r="G330" s="10" t="inlineStr">
        <is>
          <t>higher</t>
        </is>
      </c>
      <c r="H330" s="10" t="n">
        <v>3</v>
      </c>
      <c r="I330" s="10" t="inlineStr">
        <is>
          <t>Installazione di pensiline</t>
        </is>
      </c>
      <c r="J330" s="20" t="n"/>
      <c r="K330" s="20" t="n"/>
      <c r="L330" s="20" t="n"/>
      <c r="M330" s="20" t="n"/>
      <c r="N330" s="21">
        <f>IF($A330="","",IFERROR(VALUE($J330),0))</f>
        <v/>
      </c>
      <c r="O330" s="21">
        <f>IF($A330="",0,IF(OR($S330&lt;&gt;1,COUNTA($J330:$M330)=0),0,IF(SUMPRODUCT(MAX(($C$5:$C$6173=$C330)*($D$5:$D$6173=$D330)*($S$5:$S$6173=1)*IFERROR($N$5:$N$6173*1,0)))&gt;0,ROUND($H330*($N330/SUMPRODUCT(MAX(($C$5:$C$6173=$C330)*($D$5:$D$6173=$D330)*($S$5:$S$6173=1)*IFERROR($N$5:$N$6173*1,0)))),4),0)))</f>
        <v/>
      </c>
      <c r="P330" s="10" t="inlineStr">
        <is>
          <t>fermate</t>
        </is>
      </c>
      <c r="Q330" s="21">
        <f>IF($A330="","",$A330&amp;"|"&amp;$C330)</f>
        <v/>
      </c>
      <c r="R330" s="21">
        <f>IF($A330="","",$A330&amp;"|"&amp;$C330&amp;"|"&amp;$D330)</f>
        <v/>
      </c>
      <c r="S330" s="21">
        <f>IF($A330="","",IFERROR(INDEX(Offerte!$D$2:$D$200,MATCH($Q330,Offerte!$L$2:$L$200,0)),0))</f>
        <v/>
      </c>
      <c r="T330" s="21">
        <f>IF($A330="","",IFERROR(INDEX(Offerte!$G$2:$G$200,MATCH($Q330,Offerte!$L$2:$L$200,0)),"NO"))</f>
        <v/>
      </c>
    </row>
    <row r="331">
      <c r="A331" s="10">
        <f>IF(Offerte!$A12="","",Offerte!$A12)</f>
        <v/>
      </c>
      <c r="B331" s="10">
        <f>IF(Offerte!$A12="","",Offerte!$B12)</f>
        <v/>
      </c>
      <c r="C331" s="10">
        <f>IF(Offerte!$A12="","",Offerte!$C12)</f>
        <v/>
      </c>
      <c r="D331" s="10" t="inlineStr">
        <is>
          <t>D.1.2</t>
        </is>
      </c>
      <c r="E331" s="10" t="inlineStr">
        <is>
          <t>D</t>
        </is>
      </c>
      <c r="F331" s="10" t="inlineStr">
        <is>
          <t>Q</t>
        </is>
      </c>
      <c r="G331" s="10" t="inlineStr">
        <is>
          <t>higher</t>
        </is>
      </c>
      <c r="H331" s="10" t="n">
        <v>3</v>
      </c>
      <c r="I331" s="10" t="inlineStr">
        <is>
          <t>Installazione di paline di fermata conformi alla DGR 581/2023</t>
        </is>
      </c>
      <c r="J331" s="20" t="n"/>
      <c r="K331" s="20" t="n"/>
      <c r="L331" s="20" t="n"/>
      <c r="M331" s="20" t="n"/>
      <c r="N331" s="21">
        <f>IF($A331="","",IFERROR(VALUE($J331),0))</f>
        <v/>
      </c>
      <c r="O331" s="21">
        <f>IF($A331="",0,IF(OR($S331&lt;&gt;1,COUNTA($J331:$M331)=0),0,IF(SUMPRODUCT(MAX(($C$5:$C$6173=$C331)*($D$5:$D$6173=$D331)*($S$5:$S$6173=1)*IFERROR($N$5:$N$6173*1,0)))&gt;0,ROUND($H331*($N331/SUMPRODUCT(MAX(($C$5:$C$6173=$C331)*($D$5:$D$6173=$D331)*($S$5:$S$6173=1)*IFERROR($N$5:$N$6173*1,0)))),4),0)))</f>
        <v/>
      </c>
      <c r="P331" s="10" t="inlineStr">
        <is>
          <t>fermate</t>
        </is>
      </c>
      <c r="Q331" s="21">
        <f>IF($A331="","",$A331&amp;"|"&amp;$C331)</f>
        <v/>
      </c>
      <c r="R331" s="21">
        <f>IF($A331="","",$A331&amp;"|"&amp;$C331&amp;"|"&amp;$D331)</f>
        <v/>
      </c>
      <c r="S331" s="21">
        <f>IF($A331="","",IFERROR(INDEX(Offerte!$D$2:$D$200,MATCH($Q331,Offerte!$L$2:$L$200,0)),0))</f>
        <v/>
      </c>
      <c r="T331" s="21">
        <f>IF($A331="","",IFERROR(INDEX(Offerte!$G$2:$G$200,MATCH($Q331,Offerte!$L$2:$L$200,0)),"NO"))</f>
        <v/>
      </c>
    </row>
    <row r="332">
      <c r="A332" s="10">
        <f>IF(Offerte!$A12="","",Offerte!$A12)</f>
        <v/>
      </c>
      <c r="B332" s="10">
        <f>IF(Offerte!$A12="","",Offerte!$B12)</f>
        <v/>
      </c>
      <c r="C332" s="10">
        <f>IF(Offerte!$A12="","",Offerte!$C12)</f>
        <v/>
      </c>
      <c r="D332" s="10" t="inlineStr">
        <is>
          <t>D.1.3</t>
        </is>
      </c>
      <c r="E332" s="10" t="inlineStr">
        <is>
          <t>D</t>
        </is>
      </c>
      <c r="F332" s="10" t="inlineStr">
        <is>
          <t>Q</t>
        </is>
      </c>
      <c r="G332" s="10" t="inlineStr">
        <is>
          <t>higher</t>
        </is>
      </c>
      <c r="H332" s="10" t="n">
        <v>2</v>
      </c>
      <c r="I332" s="10" t="inlineStr">
        <is>
          <t>Display informativi connessi alle fermate</t>
        </is>
      </c>
      <c r="J332" s="20" t="n"/>
      <c r="K332" s="20" t="n"/>
      <c r="L332" s="20" t="n"/>
      <c r="M332" s="20" t="n"/>
      <c r="N332" s="21">
        <f>IF($A332="","",IFERROR(VALUE($J332),0))</f>
        <v/>
      </c>
      <c r="O332" s="21">
        <f>IF($A332="",0,IF(OR($S332&lt;&gt;1,COUNTA($J332:$M332)=0),0,IF(SUMPRODUCT(MAX(($C$5:$C$6173=$C332)*($D$5:$D$6173=$D332)*($S$5:$S$6173=1)*IFERROR($N$5:$N$6173*1,0)))&gt;0,ROUND($H332*($N332/SUMPRODUCT(MAX(($C$5:$C$6173=$C332)*($D$5:$D$6173=$D332)*($S$5:$S$6173=1)*IFERROR($N$5:$N$6173*1,0)))),4),0)))</f>
        <v/>
      </c>
      <c r="P332" s="10" t="inlineStr">
        <is>
          <t>fermate</t>
        </is>
      </c>
      <c r="Q332" s="21">
        <f>IF($A332="","",$A332&amp;"|"&amp;$C332)</f>
        <v/>
      </c>
      <c r="R332" s="21">
        <f>IF($A332="","",$A332&amp;"|"&amp;$C332&amp;"|"&amp;$D332)</f>
        <v/>
      </c>
      <c r="S332" s="21">
        <f>IF($A332="","",IFERROR(INDEX(Offerte!$D$2:$D$200,MATCH($Q332,Offerte!$L$2:$L$200,0)),0))</f>
        <v/>
      </c>
      <c r="T332" s="21">
        <f>IF($A332="","",IFERROR(INDEX(Offerte!$G$2:$G$200,MATCH($Q332,Offerte!$L$2:$L$200,0)),"NO"))</f>
        <v/>
      </c>
    </row>
    <row r="333">
      <c r="A333" s="10">
        <f>IF(Offerte!$A12="","",Offerte!$A12)</f>
        <v/>
      </c>
      <c r="B333" s="10">
        <f>IF(Offerte!$A12="","",Offerte!$B12)</f>
        <v/>
      </c>
      <c r="C333" s="10">
        <f>IF(Offerte!$A12="","",Offerte!$C12)</f>
        <v/>
      </c>
      <c r="D333" s="10" t="inlineStr">
        <is>
          <t>D.2.1</t>
        </is>
      </c>
      <c r="E333" s="10" t="inlineStr">
        <is>
          <t>D</t>
        </is>
      </c>
      <c r="F333" s="10" t="inlineStr">
        <is>
          <t>Q</t>
        </is>
      </c>
      <c r="G333" s="10" t="inlineStr">
        <is>
          <t>higher</t>
        </is>
      </c>
      <c r="H333" s="10" t="n">
        <v>2</v>
      </c>
      <c r="I333" s="10" t="inlineStr">
        <is>
          <t>Segnali tattili Loges-Vet-Evolution</t>
        </is>
      </c>
      <c r="J333" s="20" t="n"/>
      <c r="K333" s="20" t="n"/>
      <c r="L333" s="20" t="n"/>
      <c r="M333" s="20" t="n"/>
      <c r="N333" s="21">
        <f>IF($A333="","",IFERROR(VALUE($J333),0))</f>
        <v/>
      </c>
      <c r="O333" s="21">
        <f>IF($A333="",0,IF(OR($S333&lt;&gt;1,COUNTA($J333:$M333)=0),0,IF(SUMPRODUCT(MAX(($C$5:$C$6173=$C333)*($D$5:$D$6173=$D333)*($S$5:$S$6173=1)*IFERROR($N$5:$N$6173*1,0)))&gt;0,ROUND($H333*($N333/SUMPRODUCT(MAX(($C$5:$C$6173=$C333)*($D$5:$D$6173=$D333)*($S$5:$S$6173=1)*IFERROR($N$5:$N$6173*1,0)))),4),0)))</f>
        <v/>
      </c>
      <c r="P333" s="10" t="inlineStr">
        <is>
          <t>fermate</t>
        </is>
      </c>
      <c r="Q333" s="21">
        <f>IF($A333="","",$A333&amp;"|"&amp;$C333)</f>
        <v/>
      </c>
      <c r="R333" s="21">
        <f>IF($A333="","",$A333&amp;"|"&amp;$C333&amp;"|"&amp;$D333)</f>
        <v/>
      </c>
      <c r="S333" s="21">
        <f>IF($A333="","",IFERROR(INDEX(Offerte!$D$2:$D$200,MATCH($Q333,Offerte!$L$2:$L$200,0)),0))</f>
        <v/>
      </c>
      <c r="T333" s="21">
        <f>IF($A333="","",IFERROR(INDEX(Offerte!$G$2:$G$200,MATCH($Q333,Offerte!$L$2:$L$200,0)),"NO"))</f>
        <v/>
      </c>
    </row>
    <row r="334">
      <c r="A334" s="10">
        <f>IF(Offerte!$A12="","",Offerte!$A12)</f>
        <v/>
      </c>
      <c r="B334" s="10">
        <f>IF(Offerte!$A12="","",Offerte!$B12)</f>
        <v/>
      </c>
      <c r="C334" s="10">
        <f>IF(Offerte!$A12="","",Offerte!$C12)</f>
        <v/>
      </c>
      <c r="D334" s="10" t="inlineStr">
        <is>
          <t>E.1.1</t>
        </is>
      </c>
      <c r="E334" s="10" t="inlineStr">
        <is>
          <t>E</t>
        </is>
      </c>
      <c r="F334" s="10" t="inlineStr">
        <is>
          <t>T</t>
        </is>
      </c>
      <c r="G334" s="10" t="inlineStr">
        <is>
          <t>tabular</t>
        </is>
      </c>
      <c r="H334" s="10" t="n">
        <v>2</v>
      </c>
      <c r="I334" s="10" t="inlineStr">
        <is>
          <t>Mobile app con travel planner PRM</t>
        </is>
      </c>
      <c r="J334" s="20" t="n"/>
      <c r="K334" s="20" t="n"/>
      <c r="L334" s="20" t="n"/>
      <c r="M334" s="20" t="n"/>
      <c r="N334" s="21">
        <f>IF($A334="","",IF(IFERROR(VALUE($M334),0)=1,1,0))</f>
        <v/>
      </c>
      <c r="O334" s="21">
        <f>IF($A334="",0,IF(OR($S334&lt;&gt;1,COUNTA($J334:$M334)=0),0,IF($N334=1,$H334,0)))</f>
        <v/>
      </c>
      <c r="P334" s="10" t="inlineStr">
        <is>
          <t>sì/no</t>
        </is>
      </c>
      <c r="Q334" s="21">
        <f>IF($A334="","",$A334&amp;"|"&amp;$C334)</f>
        <v/>
      </c>
      <c r="R334" s="21">
        <f>IF($A334="","",$A334&amp;"|"&amp;$C334&amp;"|"&amp;$D334)</f>
        <v/>
      </c>
      <c r="S334" s="21">
        <f>IF($A334="","",IFERROR(INDEX(Offerte!$D$2:$D$200,MATCH($Q334,Offerte!$L$2:$L$200,0)),0))</f>
        <v/>
      </c>
      <c r="T334" s="21">
        <f>IF($A334="","",IFERROR(INDEX(Offerte!$G$2:$G$200,MATCH($Q334,Offerte!$L$2:$L$200,0)),"NO"))</f>
        <v/>
      </c>
    </row>
    <row r="335">
      <c r="A335" s="10">
        <f>IF(Offerte!$A12="","",Offerte!$A12)</f>
        <v/>
      </c>
      <c r="B335" s="10">
        <f>IF(Offerte!$A12="","",Offerte!$B12)</f>
        <v/>
      </c>
      <c r="C335" s="10">
        <f>IF(Offerte!$A12="","",Offerte!$C12)</f>
        <v/>
      </c>
      <c r="D335" s="10" t="inlineStr">
        <is>
          <t>E.2.1</t>
        </is>
      </c>
      <c r="E335" s="10" t="inlineStr">
        <is>
          <t>E</t>
        </is>
      </c>
      <c r="F335" s="10" t="inlineStr">
        <is>
          <t>D</t>
        </is>
      </c>
      <c r="G335" s="10" t="inlineStr">
        <is>
          <t>discretionary</t>
        </is>
      </c>
      <c r="H335" s="10" t="n">
        <v>2</v>
      </c>
      <c r="I335" s="10" t="inlineStr">
        <is>
          <t>Altre azioni informative e rapporti con gli utenti</t>
        </is>
      </c>
      <c r="J335" s="20" t="n"/>
      <c r="K335" s="20" t="n"/>
      <c r="L335" s="20" t="n"/>
      <c r="M335" s="20" t="n"/>
      <c r="N335" s="21">
        <f>IF($A335="","",MAX(0,MIN(1,IFERROR(VALUE($M335),0))))</f>
        <v/>
      </c>
      <c r="O335" s="21">
        <f>IF($A335="",0,IF(OR($S335&lt;&gt;1,COUNTA($J335:$M335)=0),0,IF(SUMPRODUCT(MAX(($C$5:$C$6173=$C335)*($D$5:$D$6173=$D335)*($S$5:$S$6173=1)*IFERROR($N$5:$N$6173*1,0)))&gt;0,ROUND($H335*($N335/SUMPRODUCT(MAX(($C$5:$C$6173=$C335)*($D$5:$D$6173=$D335)*($S$5:$S$6173=1)*IFERROR($N$5:$N$6173*1,0)))),4),0)))</f>
        <v/>
      </c>
      <c r="P335" s="10" t="inlineStr">
        <is>
          <t>coeff.</t>
        </is>
      </c>
      <c r="Q335" s="21">
        <f>IF($A335="","",$A335&amp;"|"&amp;$C335)</f>
        <v/>
      </c>
      <c r="R335" s="21">
        <f>IF($A335="","",$A335&amp;"|"&amp;$C335&amp;"|"&amp;$D335)</f>
        <v/>
      </c>
      <c r="S335" s="21">
        <f>IF($A335="","",IFERROR(INDEX(Offerte!$D$2:$D$200,MATCH($Q335,Offerte!$L$2:$L$200,0)),0))</f>
        <v/>
      </c>
      <c r="T335" s="21">
        <f>IF($A335="","",IFERROR(INDEX(Offerte!$G$2:$G$200,MATCH($Q335,Offerte!$L$2:$L$200,0)),"NO"))</f>
        <v/>
      </c>
    </row>
    <row r="336">
      <c r="A336" s="10">
        <f>IF(Offerte!$A12="","",Offerte!$A12)</f>
        <v/>
      </c>
      <c r="B336" s="10">
        <f>IF(Offerte!$A12="","",Offerte!$B12)</f>
        <v/>
      </c>
      <c r="C336" s="10">
        <f>IF(Offerte!$A12="","",Offerte!$C12)</f>
        <v/>
      </c>
      <c r="D336" s="10" t="inlineStr">
        <is>
          <t>F.1.1</t>
        </is>
      </c>
      <c r="E336" s="10" t="inlineStr">
        <is>
          <t>F</t>
        </is>
      </c>
      <c r="F336" s="10" t="inlineStr">
        <is>
          <t>Q</t>
        </is>
      </c>
      <c r="G336" s="10" t="inlineStr">
        <is>
          <t>lower</t>
        </is>
      </c>
      <c r="H336" s="10" t="n">
        <v>7</v>
      </c>
      <c r="I336" s="10" t="inlineStr">
        <is>
          <t>Performance ambientali del parco mezzi adibito al servizio - I_CEA</t>
        </is>
      </c>
      <c r="J336" s="20" t="n"/>
      <c r="K336" s="20" t="n"/>
      <c r="L336" s="20" t="n"/>
      <c r="M336" s="20" t="n"/>
      <c r="N336" s="21">
        <f>IF($A336="","",IFERROR(VALUE($J336),0))</f>
        <v/>
      </c>
      <c r="O336" s="21">
        <f>IF($A336="",0,IF(OR($S336&lt;&gt;1,COUNTA($J336:$M336)=0),0,IF(AND(IFERROR(AGGREGATE(15,6,$N$5:$N$6173/(($C$5:$C$6173=$C336)*($D$5:$D$6173=$D336)*($S$5:$S$6173=1)*($N$5:$N$6173&gt;0)),1),0)&gt;0,$N336&gt;0),ROUND($H336*(IFERROR(AGGREGATE(15,6,$N$5:$N$6173/(($C$5:$C$6173=$C336)*($D$5:$D$6173=$D336)*($S$5:$S$6173=1)*($N$5:$N$6173&gt;0)),1),0)/$N336),4),0)))</f>
        <v/>
      </c>
      <c r="P336" s="10" t="inlineStr">
        <is>
          <t>indice</t>
        </is>
      </c>
      <c r="Q336" s="21">
        <f>IF($A336="","",$A336&amp;"|"&amp;$C336)</f>
        <v/>
      </c>
      <c r="R336" s="21">
        <f>IF($A336="","",$A336&amp;"|"&amp;$C336&amp;"|"&amp;$D336)</f>
        <v/>
      </c>
      <c r="S336" s="21">
        <f>IF($A336="","",IFERROR(INDEX(Offerte!$D$2:$D$200,MATCH($Q336,Offerte!$L$2:$L$200,0)),0))</f>
        <v/>
      </c>
      <c r="T336" s="21">
        <f>IF($A336="","",IFERROR(INDEX(Offerte!$G$2:$G$200,MATCH($Q336,Offerte!$L$2:$L$200,0)),"NO"))</f>
        <v/>
      </c>
    </row>
    <row r="337">
      <c r="A337" s="10">
        <f>IF(Offerte!$A12="","",Offerte!$A12)</f>
        <v/>
      </c>
      <c r="B337" s="10">
        <f>IF(Offerte!$A12="","",Offerte!$B12)</f>
        <v/>
      </c>
      <c r="C337" s="10">
        <f>IF(Offerte!$A12="","",Offerte!$C12)</f>
        <v/>
      </c>
      <c r="D337" s="10" t="inlineStr">
        <is>
          <t>F.2.1</t>
        </is>
      </c>
      <c r="E337" s="10" t="inlineStr">
        <is>
          <t>F</t>
        </is>
      </c>
      <c r="F337" s="10" t="inlineStr">
        <is>
          <t>Q</t>
        </is>
      </c>
      <c r="G337" s="10" t="inlineStr">
        <is>
          <t>higher</t>
        </is>
      </c>
      <c r="H337" s="10" t="n">
        <v>2</v>
      </c>
      <c r="I337" s="10" t="inlineStr">
        <is>
          <t>Tasso di copertura del servizio con dispositivi ECO-DRIVER</t>
        </is>
      </c>
      <c r="J337" s="20" t="n"/>
      <c r="K337" s="20" t="n"/>
      <c r="L337" s="20" t="n"/>
      <c r="M337" s="20" t="n"/>
      <c r="N337" s="21">
        <f>IF($A337="","",IFERROR(VALUE($K337)/VALUE($L337),IFERROR(VALUE($J337),0)))</f>
        <v/>
      </c>
      <c r="O337" s="21">
        <f>IF($A337="",0,IF(OR($S337&lt;&gt;1,COUNTA($J337:$M337)=0),0,IF(SUMPRODUCT(MAX(($C$5:$C$6173=$C337)*($D$5:$D$6173=$D337)*($S$5:$S$6173=1)*IFERROR($N$5:$N$6173*1,0)))&gt;0,ROUND($H337*($N337/SUMPRODUCT(MAX(($C$5:$C$6173=$C337)*($D$5:$D$6173=$D337)*($S$5:$S$6173=1)*IFERROR($N$5:$N$6173*1,0)))),4),0)))</f>
        <v/>
      </c>
      <c r="P337" s="10" t="inlineStr">
        <is>
          <t>Autobus attrezzati con dispositivi ECO-DRIVER / Autobus totali in offerta, incluse scorte</t>
        </is>
      </c>
      <c r="Q337" s="21">
        <f>IF($A337="","",$A337&amp;"|"&amp;$C337)</f>
        <v/>
      </c>
      <c r="R337" s="21">
        <f>IF($A337="","",$A337&amp;"|"&amp;$C337&amp;"|"&amp;$D337)</f>
        <v/>
      </c>
      <c r="S337" s="21">
        <f>IF($A337="","",IFERROR(INDEX(Offerte!$D$2:$D$200,MATCH($Q337,Offerte!$L$2:$L$200,0)),0))</f>
        <v/>
      </c>
      <c r="T337" s="21">
        <f>IF($A337="","",IFERROR(INDEX(Offerte!$G$2:$G$200,MATCH($Q337,Offerte!$L$2:$L$200,0)),"NO"))</f>
        <v/>
      </c>
    </row>
    <row r="338">
      <c r="A338" s="10">
        <f>IF(Offerte!$A12="","",Offerte!$A12)</f>
        <v/>
      </c>
      <c r="B338" s="10">
        <f>IF(Offerte!$A12="","",Offerte!$B12)</f>
        <v/>
      </c>
      <c r="C338" s="10">
        <f>IF(Offerte!$A12="","",Offerte!$C12)</f>
        <v/>
      </c>
      <c r="D338" s="10" t="inlineStr">
        <is>
          <t>F.3.1</t>
        </is>
      </c>
      <c r="E338" s="10" t="inlineStr">
        <is>
          <t>F</t>
        </is>
      </c>
      <c r="F338" s="10" t="inlineStr">
        <is>
          <t>Q</t>
        </is>
      </c>
      <c r="G338" s="10" t="inlineStr">
        <is>
          <t>higher</t>
        </is>
      </c>
      <c r="H338" s="10" t="n">
        <v>2</v>
      </c>
      <c r="I338" s="10" t="inlineStr">
        <is>
          <t>Autoproduzione consumi elettrici per trazione</t>
        </is>
      </c>
      <c r="J338" s="20" t="n"/>
      <c r="K338" s="20" t="n"/>
      <c r="L338" s="20" t="n"/>
      <c r="M338" s="20" t="n"/>
      <c r="N338" s="21">
        <f>IF($A338="","",IFERROR(VALUE($J338),0))</f>
        <v/>
      </c>
      <c r="O338" s="21">
        <f>IF($A338="",0,IF(OR($S338&lt;&gt;1,COUNTA($J338:$M338)=0),0,IF(SUMPRODUCT(MAX(($C$5:$C$6173=$C338)*($D$5:$D$6173=$D338)*($S$5:$S$6173=1)*IFERROR($N$5:$N$6173*1,0)))&gt;0,ROUND($H338*($N338/SUMPRODUCT(MAX(($C$5:$C$6173=$C338)*($D$5:$D$6173=$D338)*($S$5:$S$6173=1)*IFERROR($N$5:$N$6173*1,0)))),4),0)))</f>
        <v/>
      </c>
      <c r="P338" s="10" t="inlineStr">
        <is>
          <t>kWh/anno</t>
        </is>
      </c>
      <c r="Q338" s="21">
        <f>IF($A338="","",$A338&amp;"|"&amp;$C338)</f>
        <v/>
      </c>
      <c r="R338" s="21">
        <f>IF($A338="","",$A338&amp;"|"&amp;$C338&amp;"|"&amp;$D338)</f>
        <v/>
      </c>
      <c r="S338" s="21">
        <f>IF($A338="","",IFERROR(INDEX(Offerte!$D$2:$D$200,MATCH($Q338,Offerte!$L$2:$L$200,0)),0))</f>
        <v/>
      </c>
      <c r="T338" s="21">
        <f>IF($A338="","",IFERROR(INDEX(Offerte!$G$2:$G$200,MATCH($Q338,Offerte!$L$2:$L$200,0)),"NO"))</f>
        <v/>
      </c>
    </row>
    <row r="339">
      <c r="A339" s="10">
        <f>IF(Offerte!$A12="","",Offerte!$A12)</f>
        <v/>
      </c>
      <c r="B339" s="10">
        <f>IF(Offerte!$A12="","",Offerte!$B12)</f>
        <v/>
      </c>
      <c r="C339" s="10">
        <f>IF(Offerte!$A12="","",Offerte!$C12)</f>
        <v/>
      </c>
      <c r="D339" s="10" t="inlineStr">
        <is>
          <t>F.4.1</t>
        </is>
      </c>
      <c r="E339" s="10" t="inlineStr">
        <is>
          <t>F</t>
        </is>
      </c>
      <c r="F339" s="10" t="inlineStr">
        <is>
          <t>Q</t>
        </is>
      </c>
      <c r="G339" s="10" t="inlineStr">
        <is>
          <t>soil</t>
        </is>
      </c>
      <c r="H339" s="10" t="n">
        <v>2</v>
      </c>
      <c r="I339" s="10" t="inlineStr">
        <is>
          <t>Indice di consumo di suolo</t>
        </is>
      </c>
      <c r="J339" s="20" t="n"/>
      <c r="K339" s="20" t="n"/>
      <c r="L339" s="20" t="n"/>
      <c r="M339" s="20" t="n"/>
      <c r="N339" s="21">
        <f>IF($A339="","",IFERROR(VALUE($J339),0))</f>
        <v/>
      </c>
      <c r="O339" s="21">
        <f>IF($A339="",0,IF(OR($S339&lt;&gt;1,COUNTA($J339:$M339)=0),0,IF($N339&lt;=0,$H339,IF(SUMPRODUCT(MAX(($C$5:$C$6173=$C339)*($D$5:$D$6173=$D339)*($S$5:$S$6173=1)*IFERROR($N$5:$N$6173*1,0)))&gt;0,ROUND($H339*((SUMPRODUCT(MAX(($C$5:$C$6173=$C339)*($D$5:$D$6173=$D339)*($S$5:$S$6173=1)*IFERROR($N$5:$N$6173*1,0)))-$N339)/SUMPRODUCT(MAX(($C$5:$C$6173=$C339)*($D$5:$D$6173=$D339)*($S$5:$S$6173=1)*IFERROR($N$5:$N$6173*1,0)))),4),0))))</f>
        <v/>
      </c>
      <c r="P339" s="10" t="inlineStr">
        <is>
          <t>m2</t>
        </is>
      </c>
      <c r="Q339" s="21">
        <f>IF($A339="","",$A339&amp;"|"&amp;$C339)</f>
        <v/>
      </c>
      <c r="R339" s="21">
        <f>IF($A339="","",$A339&amp;"|"&amp;$C339&amp;"|"&amp;$D339)</f>
        <v/>
      </c>
      <c r="S339" s="21">
        <f>IF($A339="","",IFERROR(INDEX(Offerte!$D$2:$D$200,MATCH($Q339,Offerte!$L$2:$L$200,0)),0))</f>
        <v/>
      </c>
      <c r="T339" s="21">
        <f>IF($A339="","",IFERROR(INDEX(Offerte!$G$2:$G$200,MATCH($Q339,Offerte!$L$2:$L$200,0)),"NO"))</f>
        <v/>
      </c>
    </row>
    <row r="340">
      <c r="A340" s="10">
        <f>IF(Offerte!$A12="","",Offerte!$A12)</f>
        <v/>
      </c>
      <c r="B340" s="10">
        <f>IF(Offerte!$A12="","",Offerte!$B12)</f>
        <v/>
      </c>
      <c r="C340" s="10">
        <f>IF(Offerte!$A12="","",Offerte!$C12)</f>
        <v/>
      </c>
      <c r="D340" s="10" t="inlineStr">
        <is>
          <t>F.5.1</t>
        </is>
      </c>
      <c r="E340" s="10" t="inlineStr">
        <is>
          <t>F</t>
        </is>
      </c>
      <c r="F340" s="10" t="inlineStr">
        <is>
          <t>T</t>
        </is>
      </c>
      <c r="G340" s="10" t="inlineStr">
        <is>
          <t>tabular</t>
        </is>
      </c>
      <c r="H340" s="10" t="n">
        <v>1</v>
      </c>
      <c r="I340" s="10" t="inlineStr">
        <is>
          <t>Rendicontazione di sostenibilità ambientale</t>
        </is>
      </c>
      <c r="J340" s="20" t="n"/>
      <c r="K340" s="20" t="n"/>
      <c r="L340" s="20" t="n"/>
      <c r="M340" s="20" t="n"/>
      <c r="N340" s="21">
        <f>IF($A340="","",IF(IFERROR(VALUE($M340),0)=1,1,0))</f>
        <v/>
      </c>
      <c r="O340" s="21">
        <f>IF($A340="",0,IF(OR($S340&lt;&gt;1,COUNTA($J340:$M340)=0),0,IF($N340=1,$H340,0)))</f>
        <v/>
      </c>
      <c r="P340" s="10" t="inlineStr">
        <is>
          <t>sì/no</t>
        </is>
      </c>
      <c r="Q340" s="21">
        <f>IF($A340="","",$A340&amp;"|"&amp;$C340)</f>
        <v/>
      </c>
      <c r="R340" s="21">
        <f>IF($A340="","",$A340&amp;"|"&amp;$C340&amp;"|"&amp;$D340)</f>
        <v/>
      </c>
      <c r="S340" s="21">
        <f>IF($A340="","",IFERROR(INDEX(Offerte!$D$2:$D$200,MATCH($Q340,Offerte!$L$2:$L$200,0)),0))</f>
        <v/>
      </c>
      <c r="T340" s="21">
        <f>IF($A340="","",IFERROR(INDEX(Offerte!$G$2:$G$200,MATCH($Q340,Offerte!$L$2:$L$200,0)),"NO"))</f>
        <v/>
      </c>
    </row>
    <row r="341">
      <c r="A341" s="10">
        <f>IF(Offerte!$A12="","",Offerte!$A12)</f>
        <v/>
      </c>
      <c r="B341" s="10">
        <f>IF(Offerte!$A12="","",Offerte!$B12)</f>
        <v/>
      </c>
      <c r="C341" s="10">
        <f>IF(Offerte!$A12="","",Offerte!$C12)</f>
        <v/>
      </c>
      <c r="D341" s="10" t="inlineStr">
        <is>
          <t>G.1.1</t>
        </is>
      </c>
      <c r="E341" s="10" t="inlineStr">
        <is>
          <t>G</t>
        </is>
      </c>
      <c r="F341" s="10" t="inlineStr">
        <is>
          <t>D</t>
        </is>
      </c>
      <c r="G341" s="10" t="inlineStr">
        <is>
          <t>discretionary</t>
        </is>
      </c>
      <c r="H341" s="10" t="n">
        <v>2</v>
      </c>
      <c r="I341" s="10" t="inlineStr">
        <is>
          <t>Qualità del progetto di centrale di controllo aziendale</t>
        </is>
      </c>
      <c r="J341" s="20" t="n"/>
      <c r="K341" s="20" t="n"/>
      <c r="L341" s="20" t="n"/>
      <c r="M341" s="20" t="n"/>
      <c r="N341" s="21">
        <f>IF($A341="","",MAX(0,MIN(1,IFERROR(VALUE($M341),0))))</f>
        <v/>
      </c>
      <c r="O341" s="21">
        <f>IF($A341="",0,IF(OR($S341&lt;&gt;1,COUNTA($J341:$M341)=0),0,IF(SUMPRODUCT(MAX(($C$5:$C$6173=$C341)*($D$5:$D$6173=$D341)*($S$5:$S$6173=1)*IFERROR($N$5:$N$6173*1,0)))&gt;0,ROUND($H341*($N341/SUMPRODUCT(MAX(($C$5:$C$6173=$C341)*($D$5:$D$6173=$D341)*($S$5:$S$6173=1)*IFERROR($N$5:$N$6173*1,0)))),4),0)))</f>
        <v/>
      </c>
      <c r="P341" s="10" t="inlineStr">
        <is>
          <t>coeff.</t>
        </is>
      </c>
      <c r="Q341" s="21">
        <f>IF($A341="","",$A341&amp;"|"&amp;$C341)</f>
        <v/>
      </c>
      <c r="R341" s="21">
        <f>IF($A341="","",$A341&amp;"|"&amp;$C341&amp;"|"&amp;$D341)</f>
        <v/>
      </c>
      <c r="S341" s="21">
        <f>IF($A341="","",IFERROR(INDEX(Offerte!$D$2:$D$200,MATCH($Q341,Offerte!$L$2:$L$200,0)),0))</f>
        <v/>
      </c>
      <c r="T341" s="21">
        <f>IF($A341="","",IFERROR(INDEX(Offerte!$G$2:$G$200,MATCH($Q341,Offerte!$L$2:$L$200,0)),"NO"))</f>
        <v/>
      </c>
    </row>
    <row r="342">
      <c r="A342" s="10">
        <f>IF(Offerte!$A12="","",Offerte!$A12)</f>
        <v/>
      </c>
      <c r="B342" s="10">
        <f>IF(Offerte!$A12="","",Offerte!$B12)</f>
        <v/>
      </c>
      <c r="C342" s="10">
        <f>IF(Offerte!$A12="","",Offerte!$C12)</f>
        <v/>
      </c>
      <c r="D342" s="10" t="inlineStr">
        <is>
          <t>G.2.1</t>
        </is>
      </c>
      <c r="E342" s="10" t="inlineStr">
        <is>
          <t>G</t>
        </is>
      </c>
      <c r="F342" s="10" t="inlineStr">
        <is>
          <t>T</t>
        </is>
      </c>
      <c r="G342" s="10" t="inlineStr">
        <is>
          <t>tabular</t>
        </is>
      </c>
      <c r="H342" s="10" t="n">
        <v>1</v>
      </c>
      <c r="I342" s="10" t="inlineStr">
        <is>
          <t>Certificazione ISO 45001</t>
        </is>
      </c>
      <c r="J342" s="20" t="n"/>
      <c r="K342" s="20" t="n"/>
      <c r="L342" s="20" t="n"/>
      <c r="M342" s="20" t="n"/>
      <c r="N342" s="21">
        <f>IF($A342="","",IF(IFERROR(VALUE($M342),0)=1,1,0))</f>
        <v/>
      </c>
      <c r="O342" s="21">
        <f>IF($A342="",0,IF(OR($S342&lt;&gt;1,COUNTA($J342:$M342)=0),0,IF($N342=1,$H342,0)))</f>
        <v/>
      </c>
      <c r="P342" s="10" t="inlineStr">
        <is>
          <t>sì/no</t>
        </is>
      </c>
      <c r="Q342" s="21">
        <f>IF($A342="","",$A342&amp;"|"&amp;$C342)</f>
        <v/>
      </c>
      <c r="R342" s="21">
        <f>IF($A342="","",$A342&amp;"|"&amp;$C342&amp;"|"&amp;$D342)</f>
        <v/>
      </c>
      <c r="S342" s="21">
        <f>IF($A342="","",IFERROR(INDEX(Offerte!$D$2:$D$200,MATCH($Q342,Offerte!$L$2:$L$200,0)),0))</f>
        <v/>
      </c>
      <c r="T342" s="21">
        <f>IF($A342="","",IFERROR(INDEX(Offerte!$G$2:$G$200,MATCH($Q342,Offerte!$L$2:$L$200,0)),"NO"))</f>
        <v/>
      </c>
    </row>
    <row r="343">
      <c r="A343" s="10">
        <f>IF(Offerte!$A12="","",Offerte!$A12)</f>
        <v/>
      </c>
      <c r="B343" s="10">
        <f>IF(Offerte!$A12="","",Offerte!$B12)</f>
        <v/>
      </c>
      <c r="C343" s="10">
        <f>IF(Offerte!$A12="","",Offerte!$C12)</f>
        <v/>
      </c>
      <c r="D343" s="10" t="inlineStr">
        <is>
          <t>G.3.1</t>
        </is>
      </c>
      <c r="E343" s="10" t="inlineStr">
        <is>
          <t>G</t>
        </is>
      </c>
      <c r="F343" s="10" t="inlineStr">
        <is>
          <t>T</t>
        </is>
      </c>
      <c r="G343" s="10" t="inlineStr">
        <is>
          <t>tabular</t>
        </is>
      </c>
      <c r="H343" s="10" t="n">
        <v>1</v>
      </c>
      <c r="I343" s="10" t="inlineStr">
        <is>
          <t>Certificazioni di responsabilità sociale</t>
        </is>
      </c>
      <c r="J343" s="20" t="n"/>
      <c r="K343" s="20" t="n"/>
      <c r="L343" s="20" t="n"/>
      <c r="M343" s="20" t="n"/>
      <c r="N343" s="21">
        <f>IF($A343="","",IF(IFERROR(VALUE($M343),0)=1,1,0))</f>
        <v/>
      </c>
      <c r="O343" s="21">
        <f>IF($A343="",0,IF(OR($S343&lt;&gt;1,COUNTA($J343:$M343)=0),0,IF($N343=1,$H343,0)))</f>
        <v/>
      </c>
      <c r="P343" s="10" t="inlineStr">
        <is>
          <t>sì/no</t>
        </is>
      </c>
      <c r="Q343" s="21">
        <f>IF($A343="","",$A343&amp;"|"&amp;$C343)</f>
        <v/>
      </c>
      <c r="R343" s="21">
        <f>IF($A343="","",$A343&amp;"|"&amp;$C343&amp;"|"&amp;$D343)</f>
        <v/>
      </c>
      <c r="S343" s="21">
        <f>IF($A343="","",IFERROR(INDEX(Offerte!$D$2:$D$200,MATCH($Q343,Offerte!$L$2:$L$200,0)),0))</f>
        <v/>
      </c>
      <c r="T343" s="21">
        <f>IF($A343="","",IFERROR(INDEX(Offerte!$G$2:$G$200,MATCH($Q343,Offerte!$L$2:$L$200,0)),"NO"))</f>
        <v/>
      </c>
    </row>
    <row r="344">
      <c r="A344" s="10">
        <f>IF(Offerte!$A12="","",Offerte!$A12)</f>
        <v/>
      </c>
      <c r="B344" s="10">
        <f>IF(Offerte!$A12="","",Offerte!$B12)</f>
        <v/>
      </c>
      <c r="C344" s="10">
        <f>IF(Offerte!$A12="","",Offerte!$C12)</f>
        <v/>
      </c>
      <c r="D344" s="10" t="inlineStr">
        <is>
          <t>G.4.1</t>
        </is>
      </c>
      <c r="E344" s="10" t="inlineStr">
        <is>
          <t>G</t>
        </is>
      </c>
      <c r="F344" s="10" t="inlineStr">
        <is>
          <t>D</t>
        </is>
      </c>
      <c r="G344" s="10" t="inlineStr">
        <is>
          <t>discretionary</t>
        </is>
      </c>
      <c r="H344" s="10" t="n">
        <v>2</v>
      </c>
      <c r="I344" s="10" t="inlineStr">
        <is>
          <t>Qualità del piano di formazione del personale</t>
        </is>
      </c>
      <c r="J344" s="20" t="n"/>
      <c r="K344" s="20" t="n"/>
      <c r="L344" s="20" t="n"/>
      <c r="M344" s="20" t="n"/>
      <c r="N344" s="21">
        <f>IF($A344="","",MAX(0,MIN(1,IFERROR(VALUE($M344),0))))</f>
        <v/>
      </c>
      <c r="O344" s="21">
        <f>IF($A344="",0,IF(OR($S344&lt;&gt;1,COUNTA($J344:$M344)=0),0,IF(SUMPRODUCT(MAX(($C$5:$C$6173=$C344)*($D$5:$D$6173=$D344)*($S$5:$S$6173=1)*IFERROR($N$5:$N$6173*1,0)))&gt;0,ROUND($H344*($N344/SUMPRODUCT(MAX(($C$5:$C$6173=$C344)*($D$5:$D$6173=$D344)*($S$5:$S$6173=1)*IFERROR($N$5:$N$6173*1,0)))),4),0)))</f>
        <v/>
      </c>
      <c r="P344" s="10" t="inlineStr">
        <is>
          <t>coeff.</t>
        </is>
      </c>
      <c r="Q344" s="21">
        <f>IF($A344="","",$A344&amp;"|"&amp;$C344)</f>
        <v/>
      </c>
      <c r="R344" s="21">
        <f>IF($A344="","",$A344&amp;"|"&amp;$C344&amp;"|"&amp;$D344)</f>
        <v/>
      </c>
      <c r="S344" s="21">
        <f>IF($A344="","",IFERROR(INDEX(Offerte!$D$2:$D$200,MATCH($Q344,Offerte!$L$2:$L$200,0)),0))</f>
        <v/>
      </c>
      <c r="T344" s="21">
        <f>IF($A344="","",IFERROR(INDEX(Offerte!$G$2:$G$200,MATCH($Q344,Offerte!$L$2:$L$200,0)),"NO"))</f>
        <v/>
      </c>
    </row>
    <row r="345">
      <c r="A345" s="10">
        <f>IF(Offerte!$A12="","",Offerte!$A12)</f>
        <v/>
      </c>
      <c r="B345" s="10">
        <f>IF(Offerte!$A12="","",Offerte!$B12)</f>
        <v/>
      </c>
      <c r="C345" s="10">
        <f>IF(Offerte!$A12="","",Offerte!$C12)</f>
        <v/>
      </c>
      <c r="D345" s="10" t="inlineStr">
        <is>
          <t>G.5.1</t>
        </is>
      </c>
      <c r="E345" s="10" t="inlineStr">
        <is>
          <t>G</t>
        </is>
      </c>
      <c r="F345" s="10" t="inlineStr">
        <is>
          <t>T</t>
        </is>
      </c>
      <c r="G345" s="10" t="inlineStr">
        <is>
          <t>tabular</t>
        </is>
      </c>
      <c r="H345" s="10" t="n">
        <v>1</v>
      </c>
      <c r="I345" s="10" t="inlineStr">
        <is>
          <t>Impegno al mantenimento delle garanzie del contratto di secondo livello del gestore uscente</t>
        </is>
      </c>
      <c r="J345" s="20" t="n"/>
      <c r="K345" s="20" t="n"/>
      <c r="L345" s="20" t="n"/>
      <c r="M345" s="20" t="n"/>
      <c r="N345" s="21">
        <f>IF($A345="","",IF(IFERROR(VALUE($M345),0)=1,1,0))</f>
        <v/>
      </c>
      <c r="O345" s="21">
        <f>IF($A345="",0,IF(OR($S345&lt;&gt;1,COUNTA($J345:$M345)=0),0,IF($N345=1,$H345,0)))</f>
        <v/>
      </c>
      <c r="P345" s="10" t="inlineStr">
        <is>
          <t>sì/no</t>
        </is>
      </c>
      <c r="Q345" s="21">
        <f>IF($A345="","",$A345&amp;"|"&amp;$C345)</f>
        <v/>
      </c>
      <c r="R345" s="21">
        <f>IF($A345="","",$A345&amp;"|"&amp;$C345&amp;"|"&amp;$D345)</f>
        <v/>
      </c>
      <c r="S345" s="21">
        <f>IF($A345="","",IFERROR(INDEX(Offerte!$D$2:$D$200,MATCH($Q345,Offerte!$L$2:$L$200,0)),0))</f>
        <v/>
      </c>
      <c r="T345" s="21">
        <f>IF($A345="","",IFERROR(INDEX(Offerte!$G$2:$G$200,MATCH($Q345,Offerte!$L$2:$L$200,0)),"NO"))</f>
        <v/>
      </c>
    </row>
    <row r="346">
      <c r="A346" s="10">
        <f>IF(Offerte!$A13="","",Offerte!$A13)</f>
        <v/>
      </c>
      <c r="B346" s="10">
        <f>IF(Offerte!$A13="","",Offerte!$B13)</f>
        <v/>
      </c>
      <c r="C346" s="10">
        <f>IF(Offerte!$A13="","",Offerte!$C13)</f>
        <v/>
      </c>
      <c r="D346" s="10" t="inlineStr">
        <is>
          <t>A.1.1</t>
        </is>
      </c>
      <c r="E346" s="10" t="inlineStr">
        <is>
          <t>A</t>
        </is>
      </c>
      <c r="F346" s="10" t="inlineStr">
        <is>
          <t>Q</t>
        </is>
      </c>
      <c r="G346" s="10" t="inlineStr">
        <is>
          <t>higher</t>
        </is>
      </c>
      <c r="H346" s="10" t="n">
        <v>3</v>
      </c>
      <c r="I346" s="10" t="inlineStr">
        <is>
          <t>Tasso aggiuntivo di corse controllate</t>
        </is>
      </c>
      <c r="J346" s="20" t="n"/>
      <c r="K346" s="20" t="n"/>
      <c r="L346" s="20" t="n"/>
      <c r="M346" s="20" t="n"/>
      <c r="N346" s="21">
        <f>IF($A346="","",IFERROR(VALUE($K346)/VALUE($L346)*100,IFERROR(VALUE($J346),0)))</f>
        <v/>
      </c>
      <c r="O346" s="21">
        <f>IF($A346="",0,IF(OR($S346&lt;&gt;1,COUNTA($J346:$M346)=0),0,IF(SUMPRODUCT(MAX(($C$5:$C$6173=$C346)*($D$5:$D$6173=$D346)*($S$5:$S$6173=1)*IFERROR($N$5:$N$6173*1,0)))&gt;0,ROUND($H346*($N346/SUMPRODUCT(MAX(($C$5:$C$6173=$C346)*($D$5:$D$6173=$D346)*($S$5:$S$6173=1)*IFERROR($N$5:$N$6173*1,0)))),4),0)))</f>
        <v/>
      </c>
      <c r="P346" s="10" t="inlineStr">
        <is>
          <t>Corse controllate annue / Corse programmate annue</t>
        </is>
      </c>
      <c r="Q346" s="21">
        <f>IF($A346="","",$A346&amp;"|"&amp;$C346)</f>
        <v/>
      </c>
      <c r="R346" s="21">
        <f>IF($A346="","",$A346&amp;"|"&amp;$C346&amp;"|"&amp;$D346)</f>
        <v/>
      </c>
      <c r="S346" s="21">
        <f>IF($A346="","",IFERROR(INDEX(Offerte!$D$2:$D$200,MATCH($Q346,Offerte!$L$2:$L$200,0)),0))</f>
        <v/>
      </c>
      <c r="T346" s="21">
        <f>IF($A346="","",IFERROR(INDEX(Offerte!$G$2:$G$200,MATCH($Q346,Offerte!$L$2:$L$200,0)),"NO"))</f>
        <v/>
      </c>
    </row>
    <row r="347">
      <c r="A347" s="10">
        <f>IF(Offerte!$A13="","",Offerte!$A13)</f>
        <v/>
      </c>
      <c r="B347" s="10">
        <f>IF(Offerte!$A13="","",Offerte!$B13)</f>
        <v/>
      </c>
      <c r="C347" s="10">
        <f>IF(Offerte!$A13="","",Offerte!$C13)</f>
        <v/>
      </c>
      <c r="D347" s="10" t="inlineStr">
        <is>
          <t>A.1.2</t>
        </is>
      </c>
      <c r="E347" s="10" t="inlineStr">
        <is>
          <t>A</t>
        </is>
      </c>
      <c r="F347" s="10" t="inlineStr">
        <is>
          <t>Q</t>
        </is>
      </c>
      <c r="G347" s="10" t="inlineStr">
        <is>
          <t>higher</t>
        </is>
      </c>
      <c r="H347" s="10" t="n">
        <v>4</v>
      </c>
      <c r="I347" s="10" t="inlineStr">
        <is>
          <t>Numero aggiuntivo di passeggeri controllati</t>
        </is>
      </c>
      <c r="J347" s="20" t="n"/>
      <c r="K347" s="20" t="n"/>
      <c r="L347" s="20" t="n"/>
      <c r="M347" s="20" t="n"/>
      <c r="N347" s="21">
        <f>IF($A347="","",IFERROR(VALUE($J347),0))</f>
        <v/>
      </c>
      <c r="O347" s="21">
        <f>IF($A347="",0,IF(OR($S347&lt;&gt;1,COUNTA($J347:$M347)=0),0,IF(SUMPRODUCT(MAX(($C$5:$C$6173=$C347)*($D$5:$D$6173=$D347)*($S$5:$S$6173=1)*IFERROR($N$5:$N$6173*1,0)))&gt;0,ROUND($H347*($N347/SUMPRODUCT(MAX(($C$5:$C$6173=$C347)*($D$5:$D$6173=$D347)*($S$5:$S$6173=1)*IFERROR($N$5:$N$6173*1,0)))),4),0)))</f>
        <v/>
      </c>
      <c r="P347" s="10" t="inlineStr">
        <is>
          <t>passeggeri/anno</t>
        </is>
      </c>
      <c r="Q347" s="21">
        <f>IF($A347="","",$A347&amp;"|"&amp;$C347)</f>
        <v/>
      </c>
      <c r="R347" s="21">
        <f>IF($A347="","",$A347&amp;"|"&amp;$C347&amp;"|"&amp;$D347)</f>
        <v/>
      </c>
      <c r="S347" s="21">
        <f>IF($A347="","",IFERROR(INDEX(Offerte!$D$2:$D$200,MATCH($Q347,Offerte!$L$2:$L$200,0)),0))</f>
        <v/>
      </c>
      <c r="T347" s="21">
        <f>IF($A347="","",IFERROR(INDEX(Offerte!$G$2:$G$200,MATCH($Q347,Offerte!$L$2:$L$200,0)),"NO"))</f>
        <v/>
      </c>
    </row>
    <row r="348">
      <c r="A348" s="10">
        <f>IF(Offerte!$A13="","",Offerte!$A13)</f>
        <v/>
      </c>
      <c r="B348" s="10">
        <f>IF(Offerte!$A13="","",Offerte!$B13)</f>
        <v/>
      </c>
      <c r="C348" s="10">
        <f>IF(Offerte!$A13="","",Offerte!$C13)</f>
        <v/>
      </c>
      <c r="D348" s="10" t="inlineStr">
        <is>
          <t>B.1.1</t>
        </is>
      </c>
      <c r="E348" s="10" t="inlineStr">
        <is>
          <t>B</t>
        </is>
      </c>
      <c r="F348" s="10" t="inlineStr">
        <is>
          <t>Q</t>
        </is>
      </c>
      <c r="G348" s="10" t="inlineStr">
        <is>
          <t>higher</t>
        </is>
      </c>
      <c r="H348" s="10" t="n">
        <v>3</v>
      </c>
      <c r="I348" s="10" t="inlineStr">
        <is>
          <t>Incremento dei posti offerti nelle fasce di punta</t>
        </is>
      </c>
      <c r="J348" s="20" t="n"/>
      <c r="K348" s="20" t="n"/>
      <c r="L348" s="20" t="n"/>
      <c r="M348" s="20" t="n"/>
      <c r="N348" s="21">
        <f>IF($A348="","",IFERROR(VALUE($J348),0))</f>
        <v/>
      </c>
      <c r="O348" s="21">
        <f>IF($A348="",0,IF(OR($S348&lt;&gt;1,COUNTA($J348:$M348)=0),0,IF(SUMPRODUCT(MAX(($C$5:$C$6173=$C348)*($D$5:$D$6173=$D348)*($S$5:$S$6173=1)*IFERROR($N$5:$N$6173*1,0)))&gt;0,ROUND($H348*($N348/SUMPRODUCT(MAX(($C$5:$C$6173=$C348)*($D$5:$D$6173=$D348)*($S$5:$S$6173=1)*IFERROR($N$5:$N$6173*1,0)))),4),0)))</f>
        <v/>
      </c>
      <c r="P348" s="10" t="inlineStr">
        <is>
          <t>posti*km</t>
        </is>
      </c>
      <c r="Q348" s="21">
        <f>IF($A348="","",$A348&amp;"|"&amp;$C348)</f>
        <v/>
      </c>
      <c r="R348" s="21">
        <f>IF($A348="","",$A348&amp;"|"&amp;$C348&amp;"|"&amp;$D348)</f>
        <v/>
      </c>
      <c r="S348" s="21">
        <f>IF($A348="","",IFERROR(INDEX(Offerte!$D$2:$D$200,MATCH($Q348,Offerte!$L$2:$L$200,0)),0))</f>
        <v/>
      </c>
      <c r="T348" s="21">
        <f>IF($A348="","",IFERROR(INDEX(Offerte!$G$2:$G$200,MATCH($Q348,Offerte!$L$2:$L$200,0)),"NO"))</f>
        <v/>
      </c>
    </row>
    <row r="349">
      <c r="A349" s="10">
        <f>IF(Offerte!$A13="","",Offerte!$A13)</f>
        <v/>
      </c>
      <c r="B349" s="10">
        <f>IF(Offerte!$A13="","",Offerte!$B13)</f>
        <v/>
      </c>
      <c r="C349" s="10">
        <f>IF(Offerte!$A13="","",Offerte!$C13)</f>
        <v/>
      </c>
      <c r="D349" s="10" t="inlineStr">
        <is>
          <t>B.2.1</t>
        </is>
      </c>
      <c r="E349" s="10" t="inlineStr">
        <is>
          <t>B</t>
        </is>
      </c>
      <c r="F349" s="10" t="inlineStr">
        <is>
          <t>Q</t>
        </is>
      </c>
      <c r="G349" s="10" t="inlineStr">
        <is>
          <t>higher</t>
        </is>
      </c>
      <c r="H349" s="10" t="n">
        <v>4</v>
      </c>
      <c r="I349" s="10" t="inlineStr">
        <is>
          <t>Corse aggiuntive nell'arco giornaliero base</t>
        </is>
      </c>
      <c r="J349" s="20" t="n"/>
      <c r="K349" s="20" t="n"/>
      <c r="L349" s="20" t="n"/>
      <c r="M349" s="20" t="n"/>
      <c r="N349" s="21">
        <f>IF($A349="","",IFERROR(VALUE($J349),0))</f>
        <v/>
      </c>
      <c r="O349" s="21">
        <f>IF($A349="",0,IF(OR($S349&lt;&gt;1,COUNTA($J349:$M349)=0),0,IF(SUMPRODUCT(MAX(($C$5:$C$6173=$C349)*($D$5:$D$6173=$D349)*($S$5:$S$6173=1)*IFERROR($N$5:$N$6173*1,0)))&gt;0,ROUND($H349*($N349/SUMPRODUCT(MAX(($C$5:$C$6173=$C349)*($D$5:$D$6173=$D349)*($S$5:$S$6173=1)*IFERROR($N$5:$N$6173*1,0)))),4),0)))</f>
        <v/>
      </c>
      <c r="P349" s="10" t="inlineStr">
        <is>
          <t>corse</t>
        </is>
      </c>
      <c r="Q349" s="21">
        <f>IF($A349="","",$A349&amp;"|"&amp;$C349)</f>
        <v/>
      </c>
      <c r="R349" s="21">
        <f>IF($A349="","",$A349&amp;"|"&amp;$C349&amp;"|"&amp;$D349)</f>
        <v/>
      </c>
      <c r="S349" s="21">
        <f>IF($A349="","",IFERROR(INDEX(Offerte!$D$2:$D$200,MATCH($Q349,Offerte!$L$2:$L$200,0)),0))</f>
        <v/>
      </c>
      <c r="T349" s="21">
        <f>IF($A349="","",IFERROR(INDEX(Offerte!$G$2:$G$200,MATCH($Q349,Offerte!$L$2:$L$200,0)),"NO"))</f>
        <v/>
      </c>
    </row>
    <row r="350">
      <c r="A350" s="10">
        <f>IF(Offerte!$A13="","",Offerte!$A13)</f>
        <v/>
      </c>
      <c r="B350" s="10">
        <f>IF(Offerte!$A13="","",Offerte!$B13)</f>
        <v/>
      </c>
      <c r="C350" s="10">
        <f>IF(Offerte!$A13="","",Offerte!$C13)</f>
        <v/>
      </c>
      <c r="D350" s="10" t="inlineStr">
        <is>
          <t>B.3.1</t>
        </is>
      </c>
      <c r="E350" s="10" t="inlineStr">
        <is>
          <t>B</t>
        </is>
      </c>
      <c r="F350" s="10" t="inlineStr">
        <is>
          <t>Q</t>
        </is>
      </c>
      <c r="G350" s="10" t="inlineStr">
        <is>
          <t>higher</t>
        </is>
      </c>
      <c r="H350" s="10" t="n">
        <v>2</v>
      </c>
      <c r="I350" s="10" t="inlineStr">
        <is>
          <t>Numero di corse aggiuntive per allungamento dell'arco di servizio giornaliero nelle fasce serali</t>
        </is>
      </c>
      <c r="J350" s="20" t="n"/>
      <c r="K350" s="20" t="n"/>
      <c r="L350" s="20" t="n"/>
      <c r="M350" s="20" t="n"/>
      <c r="N350" s="21">
        <f>IF($A350="","",IFERROR(VALUE($J350),0))</f>
        <v/>
      </c>
      <c r="O350" s="21">
        <f>IF($A350="",0,IF(OR($S350&lt;&gt;1,COUNTA($J350:$M350)=0),0,IF(SUMPRODUCT(MAX(($C$5:$C$6173=$C350)*($D$5:$D$6173=$D350)*($S$5:$S$6173=1)*IFERROR($N$5:$N$6173*1,0)))&gt;0,ROUND($H350*($N350/SUMPRODUCT(MAX(($C$5:$C$6173=$C350)*($D$5:$D$6173=$D350)*($S$5:$S$6173=1)*IFERROR($N$5:$N$6173*1,0)))),4),0)))</f>
        <v/>
      </c>
      <c r="P350" s="10" t="inlineStr">
        <is>
          <t>corse</t>
        </is>
      </c>
      <c r="Q350" s="21">
        <f>IF($A350="","",$A350&amp;"|"&amp;$C350)</f>
        <v/>
      </c>
      <c r="R350" s="21">
        <f>IF($A350="","",$A350&amp;"|"&amp;$C350&amp;"|"&amp;$D350)</f>
        <v/>
      </c>
      <c r="S350" s="21">
        <f>IF($A350="","",IFERROR(INDEX(Offerte!$D$2:$D$200,MATCH($Q350,Offerte!$L$2:$L$200,0)),0))</f>
        <v/>
      </c>
      <c r="T350" s="21">
        <f>IF($A350="","",IFERROR(INDEX(Offerte!$G$2:$G$200,MATCH($Q350,Offerte!$L$2:$L$200,0)),"NO"))</f>
        <v/>
      </c>
    </row>
    <row r="351">
      <c r="A351" s="10">
        <f>IF(Offerte!$A13="","",Offerte!$A13)</f>
        <v/>
      </c>
      <c r="B351" s="10">
        <f>IF(Offerte!$A13="","",Offerte!$B13)</f>
        <v/>
      </c>
      <c r="C351" s="10">
        <f>IF(Offerte!$A13="","",Offerte!$C13)</f>
        <v/>
      </c>
      <c r="D351" s="10" t="inlineStr">
        <is>
          <t>B.4.1</t>
        </is>
      </c>
      <c r="E351" s="10" t="inlineStr">
        <is>
          <t>B</t>
        </is>
      </c>
      <c r="F351" s="10" t="inlineStr">
        <is>
          <t>Q</t>
        </is>
      </c>
      <c r="G351" s="10" t="inlineStr">
        <is>
          <t>higher</t>
        </is>
      </c>
      <c r="H351" s="10" t="n">
        <v>3</v>
      </c>
      <c r="I351" s="10" t="inlineStr">
        <is>
          <t>Percorrenze aggiuntive offerte nel Programma d'esercizio delle prime due fasi attuative</t>
        </is>
      </c>
      <c r="J351" s="20" t="n"/>
      <c r="K351" s="20" t="n"/>
      <c r="L351" s="20" t="n"/>
      <c r="M351" s="20" t="n"/>
      <c r="N351" s="21">
        <f>IF($A351="","",IFERROR(VALUE($J351),0))</f>
        <v/>
      </c>
      <c r="O351" s="21">
        <f>IF($A351="",0,IF(OR($S351&lt;&gt;1,COUNTA($J351:$M351)=0),0,IF(SUMPRODUCT(MAX(($C$5:$C$6173=$C351)*($D$5:$D$6173=$D351)*($S$5:$S$6173=1)*IFERROR($N$5:$N$6173*1,0)))&gt;0,ROUND($H351*($N351/SUMPRODUCT(MAX(($C$5:$C$6173=$C351)*($D$5:$D$6173=$D351)*($S$5:$S$6173=1)*IFERROR($N$5:$N$6173*1,0)))),4),0)))</f>
        <v/>
      </c>
      <c r="P351" s="10" t="inlineStr">
        <is>
          <t>vett*km</t>
        </is>
      </c>
      <c r="Q351" s="21">
        <f>IF($A351="","",$A351&amp;"|"&amp;$C351)</f>
        <v/>
      </c>
      <c r="R351" s="21">
        <f>IF($A351="","",$A351&amp;"|"&amp;$C351&amp;"|"&amp;$D351)</f>
        <v/>
      </c>
      <c r="S351" s="21">
        <f>IF($A351="","",IFERROR(INDEX(Offerte!$D$2:$D$200,MATCH($Q351,Offerte!$L$2:$L$200,0)),0))</f>
        <v/>
      </c>
      <c r="T351" s="21">
        <f>IF($A351="","",IFERROR(INDEX(Offerte!$G$2:$G$200,MATCH($Q351,Offerte!$L$2:$L$200,0)),"NO"))</f>
        <v/>
      </c>
    </row>
    <row r="352">
      <c r="A352" s="10">
        <f>IF(Offerte!$A13="","",Offerte!$A13)</f>
        <v/>
      </c>
      <c r="B352" s="10">
        <f>IF(Offerte!$A13="","",Offerte!$B13)</f>
        <v/>
      </c>
      <c r="C352" s="10">
        <f>IF(Offerte!$A13="","",Offerte!$C13)</f>
        <v/>
      </c>
      <c r="D352" s="10" t="inlineStr">
        <is>
          <t>B.5.1</t>
        </is>
      </c>
      <c r="E352" s="10" t="inlineStr">
        <is>
          <t>B</t>
        </is>
      </c>
      <c r="F352" s="10" t="inlineStr">
        <is>
          <t>D</t>
        </is>
      </c>
      <c r="G352" s="10" t="inlineStr">
        <is>
          <t>discretionary</t>
        </is>
      </c>
      <c r="H352" s="10" t="n">
        <v>2</v>
      </c>
      <c r="I352" s="10" t="inlineStr">
        <is>
          <t>Efficacia del progetto di servizi complementari DRT</t>
        </is>
      </c>
      <c r="J352" s="20" t="n"/>
      <c r="K352" s="20" t="n"/>
      <c r="L352" s="20" t="n"/>
      <c r="M352" s="20" t="n"/>
      <c r="N352" s="21">
        <f>IF($A352="","",MAX(0,MIN(1,IFERROR(VALUE($M352),0))))</f>
        <v/>
      </c>
      <c r="O352" s="21">
        <f>IF($A352="",0,IF(OR($S352&lt;&gt;1,COUNTA($J352:$M352)=0),0,IF(SUMPRODUCT(MAX(($C$5:$C$6173=$C352)*($D$5:$D$6173=$D352)*($S$5:$S$6173=1)*IFERROR($N$5:$N$6173*1,0)))&gt;0,ROUND($H352*($N352/SUMPRODUCT(MAX(($C$5:$C$6173=$C352)*($D$5:$D$6173=$D352)*($S$5:$S$6173=1)*IFERROR($N$5:$N$6173*1,0)))),4),0)))</f>
        <v/>
      </c>
      <c r="P352" s="10" t="inlineStr">
        <is>
          <t>coeff.</t>
        </is>
      </c>
      <c r="Q352" s="21">
        <f>IF($A352="","",$A352&amp;"|"&amp;$C352)</f>
        <v/>
      </c>
      <c r="R352" s="21">
        <f>IF($A352="","",$A352&amp;"|"&amp;$C352&amp;"|"&amp;$D352)</f>
        <v/>
      </c>
      <c r="S352" s="21">
        <f>IF($A352="","",IFERROR(INDEX(Offerte!$D$2:$D$200,MATCH($Q352,Offerte!$L$2:$L$200,0)),0))</f>
        <v/>
      </c>
      <c r="T352" s="21">
        <f>IF($A352="","",IFERROR(INDEX(Offerte!$G$2:$G$200,MATCH($Q352,Offerte!$L$2:$L$200,0)),"NO"))</f>
        <v/>
      </c>
    </row>
    <row r="353">
      <c r="A353" s="10">
        <f>IF(Offerte!$A13="","",Offerte!$A13)</f>
        <v/>
      </c>
      <c r="B353" s="10">
        <f>IF(Offerte!$A13="","",Offerte!$B13)</f>
        <v/>
      </c>
      <c r="C353" s="10">
        <f>IF(Offerte!$A13="","",Offerte!$C13)</f>
        <v/>
      </c>
      <c r="D353" s="10" t="inlineStr">
        <is>
          <t>C.1.1</t>
        </is>
      </c>
      <c r="E353" s="10" t="inlineStr">
        <is>
          <t>C</t>
        </is>
      </c>
      <c r="F353" s="10" t="inlineStr">
        <is>
          <t>Q</t>
        </is>
      </c>
      <c r="G353" s="10" t="inlineStr">
        <is>
          <t>higher</t>
        </is>
      </c>
      <c r="H353" s="10" t="n">
        <v>2</v>
      </c>
      <c r="I353" s="10" t="inlineStr">
        <is>
          <t>Tasso di copertura del servizio con telecamere BSD</t>
        </is>
      </c>
      <c r="J353" s="20" t="n"/>
      <c r="K353" s="20" t="n"/>
      <c r="L353" s="20" t="n"/>
      <c r="M353" s="20" t="n"/>
      <c r="N353" s="21">
        <f>IF($A353="","",IFERROR(VALUE($K353)/VALUE($L353),IFERROR(VALUE($J353),0)))</f>
        <v/>
      </c>
      <c r="O353" s="21">
        <f>IF($A353="",0,IF(OR($S353&lt;&gt;1,COUNTA($J353:$M353)=0),0,IF(SUMPRODUCT(MAX(($C$5:$C$6173=$C353)*($D$5:$D$6173=$D353)*($S$5:$S$6173=1)*IFERROR($N$5:$N$6173*1,0)))&gt;0,ROUND($H353*($N353/SUMPRODUCT(MAX(($C$5:$C$6173=$C353)*($D$5:$D$6173=$D353)*($S$5:$S$6173=1)*IFERROR($N$5:$N$6173*1,0)))),4),0)))</f>
        <v/>
      </c>
      <c r="P353" s="10" t="inlineStr">
        <is>
          <t>Autobus attrezzati con telecamere BSD / Autobus totali in offerta, incluse scorte</t>
        </is>
      </c>
      <c r="Q353" s="21">
        <f>IF($A353="","",$A353&amp;"|"&amp;$C353)</f>
        <v/>
      </c>
      <c r="R353" s="21">
        <f>IF($A353="","",$A353&amp;"|"&amp;$C353&amp;"|"&amp;$D353)</f>
        <v/>
      </c>
      <c r="S353" s="21">
        <f>IF($A353="","",IFERROR(INDEX(Offerte!$D$2:$D$200,MATCH($Q353,Offerte!$L$2:$L$200,0)),0))</f>
        <v/>
      </c>
      <c r="T353" s="21">
        <f>IF($A353="","",IFERROR(INDEX(Offerte!$G$2:$G$200,MATCH($Q353,Offerte!$L$2:$L$200,0)),"NO"))</f>
        <v/>
      </c>
    </row>
    <row r="354">
      <c r="A354" s="10">
        <f>IF(Offerte!$A13="","",Offerte!$A13)</f>
        <v/>
      </c>
      <c r="B354" s="10">
        <f>IF(Offerte!$A13="","",Offerte!$B13)</f>
        <v/>
      </c>
      <c r="C354" s="10">
        <f>IF(Offerte!$A13="","",Offerte!$C13)</f>
        <v/>
      </c>
      <c r="D354" s="10" t="inlineStr">
        <is>
          <t>C.1.2</t>
        </is>
      </c>
      <c r="E354" s="10" t="inlineStr">
        <is>
          <t>C</t>
        </is>
      </c>
      <c r="F354" s="10" t="inlineStr">
        <is>
          <t>Q</t>
        </is>
      </c>
      <c r="G354" s="10" t="inlineStr">
        <is>
          <t>higher</t>
        </is>
      </c>
      <c r="H354" s="10" t="n">
        <v>2</v>
      </c>
      <c r="I354" s="10" t="inlineStr">
        <is>
          <t>Tasso di copertura del servizio con telecamere ADAS</t>
        </is>
      </c>
      <c r="J354" s="20" t="n"/>
      <c r="K354" s="20" t="n"/>
      <c r="L354" s="20" t="n"/>
      <c r="M354" s="20" t="n"/>
      <c r="N354" s="21">
        <f>IF($A354="","",IFERROR(VALUE($K354)/VALUE($L354),IFERROR(VALUE($J354),0)))</f>
        <v/>
      </c>
      <c r="O354" s="21">
        <f>IF($A354="",0,IF(OR($S354&lt;&gt;1,COUNTA($J354:$M354)=0),0,IF(SUMPRODUCT(MAX(($C$5:$C$6173=$C354)*($D$5:$D$6173=$D354)*($S$5:$S$6173=1)*IFERROR($N$5:$N$6173*1,0)))&gt;0,ROUND($H354*($N354/SUMPRODUCT(MAX(($C$5:$C$6173=$C354)*($D$5:$D$6173=$D354)*($S$5:$S$6173=1)*IFERROR($N$5:$N$6173*1,0)))),4),0)))</f>
        <v/>
      </c>
      <c r="P354" s="10" t="inlineStr">
        <is>
          <t>Autobus attrezzati con telecamere ADAS / Autobus totali in offerta, incluse scorte</t>
        </is>
      </c>
      <c r="Q354" s="21">
        <f>IF($A354="","",$A354&amp;"|"&amp;$C354)</f>
        <v/>
      </c>
      <c r="R354" s="21">
        <f>IF($A354="","",$A354&amp;"|"&amp;$C354&amp;"|"&amp;$D354)</f>
        <v/>
      </c>
      <c r="S354" s="21">
        <f>IF($A354="","",IFERROR(INDEX(Offerte!$D$2:$D$200,MATCH($Q354,Offerte!$L$2:$L$200,0)),0))</f>
        <v/>
      </c>
      <c r="T354" s="21">
        <f>IF($A354="","",IFERROR(INDEX(Offerte!$G$2:$G$200,MATCH($Q354,Offerte!$L$2:$L$200,0)),"NO"))</f>
        <v/>
      </c>
    </row>
    <row r="355">
      <c r="A355" s="10">
        <f>IF(Offerte!$A13="","",Offerte!$A13)</f>
        <v/>
      </c>
      <c r="B355" s="10">
        <f>IF(Offerte!$A13="","",Offerte!$B13)</f>
        <v/>
      </c>
      <c r="C355" s="10">
        <f>IF(Offerte!$A13="","",Offerte!$C13)</f>
        <v/>
      </c>
      <c r="D355" s="10" t="inlineStr">
        <is>
          <t>C.2.1</t>
        </is>
      </c>
      <c r="E355" s="10" t="inlineStr">
        <is>
          <t>C</t>
        </is>
      </c>
      <c r="F355" s="10" t="inlineStr">
        <is>
          <t>Q</t>
        </is>
      </c>
      <c r="G355" s="10" t="inlineStr">
        <is>
          <t>higher</t>
        </is>
      </c>
      <c r="H355" s="10" t="n">
        <v>3</v>
      </c>
      <c r="I355" s="10" t="inlineStr">
        <is>
          <t>Tasso di copertura del servizio con telecamere di bordo di videosorveglianza</t>
        </is>
      </c>
      <c r="J355" s="20" t="n"/>
      <c r="K355" s="20" t="n"/>
      <c r="L355" s="20" t="n"/>
      <c r="M355" s="20" t="n"/>
      <c r="N355" s="21">
        <f>IF($A355="","",IFERROR(VALUE($K355)/VALUE($L355),IFERROR(VALUE($J355),0)))</f>
        <v/>
      </c>
      <c r="O355" s="21">
        <f>IF($A355="",0,IF(OR($S355&lt;&gt;1,COUNTA($J355:$M355)=0),0,IF(SUMPRODUCT(MAX(($C$5:$C$6173=$C355)*($D$5:$D$6173=$D355)*($S$5:$S$6173=1)*IFERROR($N$5:$N$6173*1,0)))&gt;0,ROUND($H355*($N355/SUMPRODUCT(MAX(($C$5:$C$6173=$C355)*($D$5:$D$6173=$D355)*($S$5:$S$6173=1)*IFERROR($N$5:$N$6173*1,0)))),4),0)))</f>
        <v/>
      </c>
      <c r="P355" s="10" t="inlineStr">
        <is>
          <t>Autobus attrezzati con videosorveglianza / Autobus totali in offerta, incluse scorte</t>
        </is>
      </c>
      <c r="Q355" s="21">
        <f>IF($A355="","",$A355&amp;"|"&amp;$C355)</f>
        <v/>
      </c>
      <c r="R355" s="21">
        <f>IF($A355="","",$A355&amp;"|"&amp;$C355&amp;"|"&amp;$D355)</f>
        <v/>
      </c>
      <c r="S355" s="21">
        <f>IF($A355="","",IFERROR(INDEX(Offerte!$D$2:$D$200,MATCH($Q355,Offerte!$L$2:$L$200,0)),0))</f>
        <v/>
      </c>
      <c r="T355" s="21">
        <f>IF($A355="","",IFERROR(INDEX(Offerte!$G$2:$G$200,MATCH($Q355,Offerte!$L$2:$L$200,0)),"NO"))</f>
        <v/>
      </c>
    </row>
    <row r="356">
      <c r="A356" s="10">
        <f>IF(Offerte!$A13="","",Offerte!$A13)</f>
        <v/>
      </c>
      <c r="B356" s="10">
        <f>IF(Offerte!$A13="","",Offerte!$B13)</f>
        <v/>
      </c>
      <c r="C356" s="10">
        <f>IF(Offerte!$A13="","",Offerte!$C13)</f>
        <v/>
      </c>
      <c r="D356" s="10" t="inlineStr">
        <is>
          <t>C.2.2</t>
        </is>
      </c>
      <c r="E356" s="10" t="inlineStr">
        <is>
          <t>C</t>
        </is>
      </c>
      <c r="F356" s="10" t="inlineStr">
        <is>
          <t>T</t>
        </is>
      </c>
      <c r="G356" s="10" t="inlineStr">
        <is>
          <t>tabular</t>
        </is>
      </c>
      <c r="H356" s="10" t="n">
        <v>1</v>
      </c>
      <c r="I356" s="10" t="inlineStr">
        <is>
          <t>Software video/audio analisi per situazioni di pericolo</t>
        </is>
      </c>
      <c r="J356" s="20" t="n"/>
      <c r="K356" s="20" t="n"/>
      <c r="L356" s="20" t="n"/>
      <c r="M356" s="20" t="n"/>
      <c r="N356" s="21">
        <f>IF($A356="","",IF(IFERROR(VALUE($M356),0)=1,1,0))</f>
        <v/>
      </c>
      <c r="O356" s="21">
        <f>IF($A356="",0,IF(OR($S356&lt;&gt;1,COUNTA($J356:$M356)=0),0,IF($N356=1,$H356,0)))</f>
        <v/>
      </c>
      <c r="P356" s="10" t="inlineStr">
        <is>
          <t>sì/no</t>
        </is>
      </c>
      <c r="Q356" s="21">
        <f>IF($A356="","",$A356&amp;"|"&amp;$C356)</f>
        <v/>
      </c>
      <c r="R356" s="21">
        <f>IF($A356="","",$A356&amp;"|"&amp;$C356&amp;"|"&amp;$D356)</f>
        <v/>
      </c>
      <c r="S356" s="21">
        <f>IF($A356="","",IFERROR(INDEX(Offerte!$D$2:$D$200,MATCH($Q356,Offerte!$L$2:$L$200,0)),0))</f>
        <v/>
      </c>
      <c r="T356" s="21">
        <f>IF($A356="","",IFERROR(INDEX(Offerte!$G$2:$G$200,MATCH($Q356,Offerte!$L$2:$L$200,0)),"NO"))</f>
        <v/>
      </c>
    </row>
    <row r="357">
      <c r="A357" s="10">
        <f>IF(Offerte!$A13="","",Offerte!$A13)</f>
        <v/>
      </c>
      <c r="B357" s="10">
        <f>IF(Offerte!$A13="","",Offerte!$B13)</f>
        <v/>
      </c>
      <c r="C357" s="10">
        <f>IF(Offerte!$A13="","",Offerte!$C13)</f>
        <v/>
      </c>
      <c r="D357" s="10" t="inlineStr">
        <is>
          <t>C.2.3</t>
        </is>
      </c>
      <c r="E357" s="10" t="inlineStr">
        <is>
          <t>C</t>
        </is>
      </c>
      <c r="F357" s="10" t="inlineStr">
        <is>
          <t>T</t>
        </is>
      </c>
      <c r="G357" s="10" t="inlineStr">
        <is>
          <t>tabular</t>
        </is>
      </c>
      <c r="H357" s="10" t="n">
        <v>1</v>
      </c>
      <c r="I357" s="10" t="inlineStr">
        <is>
          <t>Collegamento con centrale qualificata di pronto intervento</t>
        </is>
      </c>
      <c r="J357" s="20" t="n"/>
      <c r="K357" s="20" t="n"/>
      <c r="L357" s="20" t="n"/>
      <c r="M357" s="20" t="n"/>
      <c r="N357" s="21">
        <f>IF($A357="","",IF(IFERROR(VALUE($M357),0)=1,1,0))</f>
        <v/>
      </c>
      <c r="O357" s="21">
        <f>IF($A357="",0,IF(OR($S357&lt;&gt;1,COUNTA($J357:$M357)=0),0,IF($N357=1,$H357,0)))</f>
        <v/>
      </c>
      <c r="P357" s="10" t="inlineStr">
        <is>
          <t>sì/no</t>
        </is>
      </c>
      <c r="Q357" s="21">
        <f>IF($A357="","",$A357&amp;"|"&amp;$C357)</f>
        <v/>
      </c>
      <c r="R357" s="21">
        <f>IF($A357="","",$A357&amp;"|"&amp;$C357&amp;"|"&amp;$D357)</f>
        <v/>
      </c>
      <c r="S357" s="21">
        <f>IF($A357="","",IFERROR(INDEX(Offerte!$D$2:$D$200,MATCH($Q357,Offerte!$L$2:$L$200,0)),0))</f>
        <v/>
      </c>
      <c r="T357" s="21">
        <f>IF($A357="","",IFERROR(INDEX(Offerte!$G$2:$G$200,MATCH($Q357,Offerte!$L$2:$L$200,0)),"NO"))</f>
        <v/>
      </c>
    </row>
    <row r="358">
      <c r="A358" s="10">
        <f>IF(Offerte!$A13="","",Offerte!$A13)</f>
        <v/>
      </c>
      <c r="B358" s="10">
        <f>IF(Offerte!$A13="","",Offerte!$B13)</f>
        <v/>
      </c>
      <c r="C358" s="10">
        <f>IF(Offerte!$A13="","",Offerte!$C13)</f>
        <v/>
      </c>
      <c r="D358" s="10" t="inlineStr">
        <is>
          <t>C.2.4</t>
        </is>
      </c>
      <c r="E358" s="10" t="inlineStr">
        <is>
          <t>C</t>
        </is>
      </c>
      <c r="F358" s="10" t="inlineStr">
        <is>
          <t>Q</t>
        </is>
      </c>
      <c r="G358" s="10" t="inlineStr">
        <is>
          <t>higher</t>
        </is>
      </c>
      <c r="H358" s="10" t="n">
        <v>1</v>
      </c>
      <c r="I358" s="10" t="inlineStr">
        <is>
          <t>Tasso di copertura del servizio con dispositivi per la chiamata di emergenza del conducente</t>
        </is>
      </c>
      <c r="J358" s="20" t="n"/>
      <c r="K358" s="20" t="n"/>
      <c r="L358" s="20" t="n"/>
      <c r="M358" s="20" t="n"/>
      <c r="N358" s="21">
        <f>IF($A358="","",IFERROR(VALUE($K358)/VALUE($L358),IFERROR(VALUE($J358),0)))</f>
        <v/>
      </c>
      <c r="O358" s="21">
        <f>IF($A358="",0,IF(OR($S358&lt;&gt;1,COUNTA($J358:$M358)=0),0,IF(SUMPRODUCT(MAX(($C$5:$C$6173=$C358)*($D$5:$D$6173=$D358)*($S$5:$S$6173=1)*IFERROR($N$5:$N$6173*1,0)))&gt;0,ROUND($H358*($N358/SUMPRODUCT(MAX(($C$5:$C$6173=$C358)*($D$5:$D$6173=$D358)*($S$5:$S$6173=1)*IFERROR($N$5:$N$6173*1,0)))),4),0)))</f>
        <v/>
      </c>
      <c r="P358" s="10" t="inlineStr">
        <is>
          <t>Autobus attrezzati con chiamata di emergenza / Autobus totali in offerta, incluse scorte</t>
        </is>
      </c>
      <c r="Q358" s="21">
        <f>IF($A358="","",$A358&amp;"|"&amp;$C358)</f>
        <v/>
      </c>
      <c r="R358" s="21">
        <f>IF($A358="","",$A358&amp;"|"&amp;$C358&amp;"|"&amp;$D358)</f>
        <v/>
      </c>
      <c r="S358" s="21">
        <f>IF($A358="","",IFERROR(INDEX(Offerte!$D$2:$D$200,MATCH($Q358,Offerte!$L$2:$L$200,0)),0))</f>
        <v/>
      </c>
      <c r="T358" s="21">
        <f>IF($A358="","",IFERROR(INDEX(Offerte!$G$2:$G$200,MATCH($Q358,Offerte!$L$2:$L$200,0)),"NO"))</f>
        <v/>
      </c>
    </row>
    <row r="359">
      <c r="A359" s="10">
        <f>IF(Offerte!$A13="","",Offerte!$A13)</f>
        <v/>
      </c>
      <c r="B359" s="10">
        <f>IF(Offerte!$A13="","",Offerte!$B13)</f>
        <v/>
      </c>
      <c r="C359" s="10">
        <f>IF(Offerte!$A13="","",Offerte!$C13)</f>
        <v/>
      </c>
      <c r="D359" s="10" t="inlineStr">
        <is>
          <t>C.3.1</t>
        </is>
      </c>
      <c r="E359" s="10" t="inlineStr">
        <is>
          <t>C</t>
        </is>
      </c>
      <c r="F359" s="10" t="inlineStr">
        <is>
          <t>Q</t>
        </is>
      </c>
      <c r="G359" s="10" t="inlineStr">
        <is>
          <t>higher</t>
        </is>
      </c>
      <c r="H359" s="10" t="n">
        <v>2</v>
      </c>
      <c r="I359" s="10" t="inlineStr">
        <is>
          <t>Tasso di copertura del servizio con dispositivi di informazione dinamica a bordo mezzo</t>
        </is>
      </c>
      <c r="J359" s="20" t="n"/>
      <c r="K359" s="20" t="n"/>
      <c r="L359" s="20" t="n"/>
      <c r="M359" s="20" t="n"/>
      <c r="N359" s="21">
        <f>IF($A359="","",IFERROR(VALUE($K359)/VALUE($L359),IFERROR(VALUE($J359),0)))</f>
        <v/>
      </c>
      <c r="O359" s="21">
        <f>IF($A359="",0,IF(OR($S359&lt;&gt;1,COUNTA($J359:$M359)=0),0,IF(SUMPRODUCT(MAX(($C$5:$C$6173=$C359)*($D$5:$D$6173=$D359)*($S$5:$S$6173=1)*IFERROR($N$5:$N$6173*1,0)))&gt;0,ROUND($H359*($N359/SUMPRODUCT(MAX(($C$5:$C$6173=$C359)*($D$5:$D$6173=$D359)*($S$5:$S$6173=1)*IFERROR($N$5:$N$6173*1,0)))),4),0)))</f>
        <v/>
      </c>
      <c r="P359" s="10" t="inlineStr">
        <is>
          <t>Autobus con monitor e indicatori vocali / Autobus totali in offerta, incluse scorte</t>
        </is>
      </c>
      <c r="Q359" s="21">
        <f>IF($A359="","",$A359&amp;"|"&amp;$C359)</f>
        <v/>
      </c>
      <c r="R359" s="21">
        <f>IF($A359="","",$A359&amp;"|"&amp;$C359&amp;"|"&amp;$D359)</f>
        <v/>
      </c>
      <c r="S359" s="21">
        <f>IF($A359="","",IFERROR(INDEX(Offerte!$D$2:$D$200,MATCH($Q359,Offerte!$L$2:$L$200,0)),0))</f>
        <v/>
      </c>
      <c r="T359" s="21">
        <f>IF($A359="","",IFERROR(INDEX(Offerte!$G$2:$G$200,MATCH($Q359,Offerte!$L$2:$L$200,0)),"NO"))</f>
        <v/>
      </c>
    </row>
    <row r="360">
      <c r="A360" s="10">
        <f>IF(Offerte!$A13="","",Offerte!$A13)</f>
        <v/>
      </c>
      <c r="B360" s="10">
        <f>IF(Offerte!$A13="","",Offerte!$B13)</f>
        <v/>
      </c>
      <c r="C360" s="10">
        <f>IF(Offerte!$A13="","",Offerte!$C13)</f>
        <v/>
      </c>
      <c r="D360" s="10" t="inlineStr">
        <is>
          <t>C.3.2</t>
        </is>
      </c>
      <c r="E360" s="10" t="inlineStr">
        <is>
          <t>C</t>
        </is>
      </c>
      <c r="F360" s="10" t="inlineStr">
        <is>
          <t>T</t>
        </is>
      </c>
      <c r="G360" s="10" t="inlineStr">
        <is>
          <t>tabular</t>
        </is>
      </c>
      <c r="H360" s="10" t="n">
        <v>2</v>
      </c>
      <c r="I360" s="10" t="inlineStr">
        <is>
          <t>Informazioni a bordo su coincidenze ai nodi</t>
        </is>
      </c>
      <c r="J360" s="20" t="n"/>
      <c r="K360" s="20" t="n"/>
      <c r="L360" s="20" t="n"/>
      <c r="M360" s="20" t="n"/>
      <c r="N360" s="21">
        <f>IF($A360="","",IF(IFERROR(VALUE($M360),0)=1,1,0))</f>
        <v/>
      </c>
      <c r="O360" s="21">
        <f>IF($A360="",0,IF(OR($S360&lt;&gt;1,COUNTA($J360:$M360)=0),0,IF(AND($N360=1,IFERROR(SUMIFS($N$5:$N$6173,$Q$5:$Q$6173,$Q360,$D$5:$D$6173,"C.3.1"),0)&gt;=0.5),$H360,0)))</f>
        <v/>
      </c>
      <c r="P360" s="10" t="inlineStr">
        <is>
          <t>Dipende da C.3.1 &gt;= 0.5</t>
        </is>
      </c>
      <c r="Q360" s="21">
        <f>IF($A360="","",$A360&amp;"|"&amp;$C360)</f>
        <v/>
      </c>
      <c r="R360" s="21">
        <f>IF($A360="","",$A360&amp;"|"&amp;$C360&amp;"|"&amp;$D360)</f>
        <v/>
      </c>
      <c r="S360" s="21">
        <f>IF($A360="","",IFERROR(INDEX(Offerte!$D$2:$D$200,MATCH($Q360,Offerte!$L$2:$L$200,0)),0))</f>
        <v/>
      </c>
      <c r="T360" s="21">
        <f>IF($A360="","",IFERROR(INDEX(Offerte!$G$2:$G$200,MATCH($Q360,Offerte!$L$2:$L$200,0)),"NO"))</f>
        <v/>
      </c>
    </row>
    <row r="361">
      <c r="A361" s="10">
        <f>IF(Offerte!$A13="","",Offerte!$A13)</f>
        <v/>
      </c>
      <c r="B361" s="10">
        <f>IF(Offerte!$A13="","",Offerte!$B13)</f>
        <v/>
      </c>
      <c r="C361" s="10">
        <f>IF(Offerte!$A13="","",Offerte!$C13)</f>
        <v/>
      </c>
      <c r="D361" s="10" t="inlineStr">
        <is>
          <t>D.1.1</t>
        </is>
      </c>
      <c r="E361" s="10" t="inlineStr">
        <is>
          <t>D</t>
        </is>
      </c>
      <c r="F361" s="10" t="inlineStr">
        <is>
          <t>Q</t>
        </is>
      </c>
      <c r="G361" s="10" t="inlineStr">
        <is>
          <t>higher</t>
        </is>
      </c>
      <c r="H361" s="10" t="n">
        <v>3</v>
      </c>
      <c r="I361" s="10" t="inlineStr">
        <is>
          <t>Installazione di pensiline</t>
        </is>
      </c>
      <c r="J361" s="20" t="n"/>
      <c r="K361" s="20" t="n"/>
      <c r="L361" s="20" t="n"/>
      <c r="M361" s="20" t="n"/>
      <c r="N361" s="21">
        <f>IF($A361="","",IFERROR(VALUE($J361),0))</f>
        <v/>
      </c>
      <c r="O361" s="21">
        <f>IF($A361="",0,IF(OR($S361&lt;&gt;1,COUNTA($J361:$M361)=0),0,IF(SUMPRODUCT(MAX(($C$5:$C$6173=$C361)*($D$5:$D$6173=$D361)*($S$5:$S$6173=1)*IFERROR($N$5:$N$6173*1,0)))&gt;0,ROUND($H361*($N361/SUMPRODUCT(MAX(($C$5:$C$6173=$C361)*($D$5:$D$6173=$D361)*($S$5:$S$6173=1)*IFERROR($N$5:$N$6173*1,0)))),4),0)))</f>
        <v/>
      </c>
      <c r="P361" s="10" t="inlineStr">
        <is>
          <t>fermate</t>
        </is>
      </c>
      <c r="Q361" s="21">
        <f>IF($A361="","",$A361&amp;"|"&amp;$C361)</f>
        <v/>
      </c>
      <c r="R361" s="21">
        <f>IF($A361="","",$A361&amp;"|"&amp;$C361&amp;"|"&amp;$D361)</f>
        <v/>
      </c>
      <c r="S361" s="21">
        <f>IF($A361="","",IFERROR(INDEX(Offerte!$D$2:$D$200,MATCH($Q361,Offerte!$L$2:$L$200,0)),0))</f>
        <v/>
      </c>
      <c r="T361" s="21">
        <f>IF($A361="","",IFERROR(INDEX(Offerte!$G$2:$G$200,MATCH($Q361,Offerte!$L$2:$L$200,0)),"NO"))</f>
        <v/>
      </c>
    </row>
    <row r="362">
      <c r="A362" s="10">
        <f>IF(Offerte!$A13="","",Offerte!$A13)</f>
        <v/>
      </c>
      <c r="B362" s="10">
        <f>IF(Offerte!$A13="","",Offerte!$B13)</f>
        <v/>
      </c>
      <c r="C362" s="10">
        <f>IF(Offerte!$A13="","",Offerte!$C13)</f>
        <v/>
      </c>
      <c r="D362" s="10" t="inlineStr">
        <is>
          <t>D.1.2</t>
        </is>
      </c>
      <c r="E362" s="10" t="inlineStr">
        <is>
          <t>D</t>
        </is>
      </c>
      <c r="F362" s="10" t="inlineStr">
        <is>
          <t>Q</t>
        </is>
      </c>
      <c r="G362" s="10" t="inlineStr">
        <is>
          <t>higher</t>
        </is>
      </c>
      <c r="H362" s="10" t="n">
        <v>3</v>
      </c>
      <c r="I362" s="10" t="inlineStr">
        <is>
          <t>Installazione di paline di fermata conformi alla DGR 581/2023</t>
        </is>
      </c>
      <c r="J362" s="20" t="n"/>
      <c r="K362" s="20" t="n"/>
      <c r="L362" s="20" t="n"/>
      <c r="M362" s="20" t="n"/>
      <c r="N362" s="21">
        <f>IF($A362="","",IFERROR(VALUE($J362),0))</f>
        <v/>
      </c>
      <c r="O362" s="21">
        <f>IF($A362="",0,IF(OR($S362&lt;&gt;1,COUNTA($J362:$M362)=0),0,IF(SUMPRODUCT(MAX(($C$5:$C$6173=$C362)*($D$5:$D$6173=$D362)*($S$5:$S$6173=1)*IFERROR($N$5:$N$6173*1,0)))&gt;0,ROUND($H362*($N362/SUMPRODUCT(MAX(($C$5:$C$6173=$C362)*($D$5:$D$6173=$D362)*($S$5:$S$6173=1)*IFERROR($N$5:$N$6173*1,0)))),4),0)))</f>
        <v/>
      </c>
      <c r="P362" s="10" t="inlineStr">
        <is>
          <t>fermate</t>
        </is>
      </c>
      <c r="Q362" s="21">
        <f>IF($A362="","",$A362&amp;"|"&amp;$C362)</f>
        <v/>
      </c>
      <c r="R362" s="21">
        <f>IF($A362="","",$A362&amp;"|"&amp;$C362&amp;"|"&amp;$D362)</f>
        <v/>
      </c>
      <c r="S362" s="21">
        <f>IF($A362="","",IFERROR(INDEX(Offerte!$D$2:$D$200,MATCH($Q362,Offerte!$L$2:$L$200,0)),0))</f>
        <v/>
      </c>
      <c r="T362" s="21">
        <f>IF($A362="","",IFERROR(INDEX(Offerte!$G$2:$G$200,MATCH($Q362,Offerte!$L$2:$L$200,0)),"NO"))</f>
        <v/>
      </c>
    </row>
    <row r="363">
      <c r="A363" s="10">
        <f>IF(Offerte!$A13="","",Offerte!$A13)</f>
        <v/>
      </c>
      <c r="B363" s="10">
        <f>IF(Offerte!$A13="","",Offerte!$B13)</f>
        <v/>
      </c>
      <c r="C363" s="10">
        <f>IF(Offerte!$A13="","",Offerte!$C13)</f>
        <v/>
      </c>
      <c r="D363" s="10" t="inlineStr">
        <is>
          <t>D.1.3</t>
        </is>
      </c>
      <c r="E363" s="10" t="inlineStr">
        <is>
          <t>D</t>
        </is>
      </c>
      <c r="F363" s="10" t="inlineStr">
        <is>
          <t>Q</t>
        </is>
      </c>
      <c r="G363" s="10" t="inlineStr">
        <is>
          <t>higher</t>
        </is>
      </c>
      <c r="H363" s="10" t="n">
        <v>2</v>
      </c>
      <c r="I363" s="10" t="inlineStr">
        <is>
          <t>Display informativi connessi alle fermate</t>
        </is>
      </c>
      <c r="J363" s="20" t="n"/>
      <c r="K363" s="20" t="n"/>
      <c r="L363" s="20" t="n"/>
      <c r="M363" s="20" t="n"/>
      <c r="N363" s="21">
        <f>IF($A363="","",IFERROR(VALUE($J363),0))</f>
        <v/>
      </c>
      <c r="O363" s="21">
        <f>IF($A363="",0,IF(OR($S363&lt;&gt;1,COUNTA($J363:$M363)=0),0,IF(SUMPRODUCT(MAX(($C$5:$C$6173=$C363)*($D$5:$D$6173=$D363)*($S$5:$S$6173=1)*IFERROR($N$5:$N$6173*1,0)))&gt;0,ROUND($H363*($N363/SUMPRODUCT(MAX(($C$5:$C$6173=$C363)*($D$5:$D$6173=$D363)*($S$5:$S$6173=1)*IFERROR($N$5:$N$6173*1,0)))),4),0)))</f>
        <v/>
      </c>
      <c r="P363" s="10" t="inlineStr">
        <is>
          <t>fermate</t>
        </is>
      </c>
      <c r="Q363" s="21">
        <f>IF($A363="","",$A363&amp;"|"&amp;$C363)</f>
        <v/>
      </c>
      <c r="R363" s="21">
        <f>IF($A363="","",$A363&amp;"|"&amp;$C363&amp;"|"&amp;$D363)</f>
        <v/>
      </c>
      <c r="S363" s="21">
        <f>IF($A363="","",IFERROR(INDEX(Offerte!$D$2:$D$200,MATCH($Q363,Offerte!$L$2:$L$200,0)),0))</f>
        <v/>
      </c>
      <c r="T363" s="21">
        <f>IF($A363="","",IFERROR(INDEX(Offerte!$G$2:$G$200,MATCH($Q363,Offerte!$L$2:$L$200,0)),"NO"))</f>
        <v/>
      </c>
    </row>
    <row r="364">
      <c r="A364" s="10">
        <f>IF(Offerte!$A13="","",Offerte!$A13)</f>
        <v/>
      </c>
      <c r="B364" s="10">
        <f>IF(Offerte!$A13="","",Offerte!$B13)</f>
        <v/>
      </c>
      <c r="C364" s="10">
        <f>IF(Offerte!$A13="","",Offerte!$C13)</f>
        <v/>
      </c>
      <c r="D364" s="10" t="inlineStr">
        <is>
          <t>D.2.1</t>
        </is>
      </c>
      <c r="E364" s="10" t="inlineStr">
        <is>
          <t>D</t>
        </is>
      </c>
      <c r="F364" s="10" t="inlineStr">
        <is>
          <t>Q</t>
        </is>
      </c>
      <c r="G364" s="10" t="inlineStr">
        <is>
          <t>higher</t>
        </is>
      </c>
      <c r="H364" s="10" t="n">
        <v>2</v>
      </c>
      <c r="I364" s="10" t="inlineStr">
        <is>
          <t>Segnali tattili Loges-Vet-Evolution</t>
        </is>
      </c>
      <c r="J364" s="20" t="n"/>
      <c r="K364" s="20" t="n"/>
      <c r="L364" s="20" t="n"/>
      <c r="M364" s="20" t="n"/>
      <c r="N364" s="21">
        <f>IF($A364="","",IFERROR(VALUE($J364),0))</f>
        <v/>
      </c>
      <c r="O364" s="21">
        <f>IF($A364="",0,IF(OR($S364&lt;&gt;1,COUNTA($J364:$M364)=0),0,IF(SUMPRODUCT(MAX(($C$5:$C$6173=$C364)*($D$5:$D$6173=$D364)*($S$5:$S$6173=1)*IFERROR($N$5:$N$6173*1,0)))&gt;0,ROUND($H364*($N364/SUMPRODUCT(MAX(($C$5:$C$6173=$C364)*($D$5:$D$6173=$D364)*($S$5:$S$6173=1)*IFERROR($N$5:$N$6173*1,0)))),4),0)))</f>
        <v/>
      </c>
      <c r="P364" s="10" t="inlineStr">
        <is>
          <t>fermate</t>
        </is>
      </c>
      <c r="Q364" s="21">
        <f>IF($A364="","",$A364&amp;"|"&amp;$C364)</f>
        <v/>
      </c>
      <c r="R364" s="21">
        <f>IF($A364="","",$A364&amp;"|"&amp;$C364&amp;"|"&amp;$D364)</f>
        <v/>
      </c>
      <c r="S364" s="21">
        <f>IF($A364="","",IFERROR(INDEX(Offerte!$D$2:$D$200,MATCH($Q364,Offerte!$L$2:$L$200,0)),0))</f>
        <v/>
      </c>
      <c r="T364" s="21">
        <f>IF($A364="","",IFERROR(INDEX(Offerte!$G$2:$G$200,MATCH($Q364,Offerte!$L$2:$L$200,0)),"NO"))</f>
        <v/>
      </c>
    </row>
    <row r="365">
      <c r="A365" s="10">
        <f>IF(Offerte!$A13="","",Offerte!$A13)</f>
        <v/>
      </c>
      <c r="B365" s="10">
        <f>IF(Offerte!$A13="","",Offerte!$B13)</f>
        <v/>
      </c>
      <c r="C365" s="10">
        <f>IF(Offerte!$A13="","",Offerte!$C13)</f>
        <v/>
      </c>
      <c r="D365" s="10" t="inlineStr">
        <is>
          <t>E.1.1</t>
        </is>
      </c>
      <c r="E365" s="10" t="inlineStr">
        <is>
          <t>E</t>
        </is>
      </c>
      <c r="F365" s="10" t="inlineStr">
        <is>
          <t>T</t>
        </is>
      </c>
      <c r="G365" s="10" t="inlineStr">
        <is>
          <t>tabular</t>
        </is>
      </c>
      <c r="H365" s="10" t="n">
        <v>2</v>
      </c>
      <c r="I365" s="10" t="inlineStr">
        <is>
          <t>Mobile app con travel planner PRM</t>
        </is>
      </c>
      <c r="J365" s="20" t="n"/>
      <c r="K365" s="20" t="n"/>
      <c r="L365" s="20" t="n"/>
      <c r="M365" s="20" t="n"/>
      <c r="N365" s="21">
        <f>IF($A365="","",IF(IFERROR(VALUE($M365),0)=1,1,0))</f>
        <v/>
      </c>
      <c r="O365" s="21">
        <f>IF($A365="",0,IF(OR($S365&lt;&gt;1,COUNTA($J365:$M365)=0),0,IF($N365=1,$H365,0)))</f>
        <v/>
      </c>
      <c r="P365" s="10" t="inlineStr">
        <is>
          <t>sì/no</t>
        </is>
      </c>
      <c r="Q365" s="21">
        <f>IF($A365="","",$A365&amp;"|"&amp;$C365)</f>
        <v/>
      </c>
      <c r="R365" s="21">
        <f>IF($A365="","",$A365&amp;"|"&amp;$C365&amp;"|"&amp;$D365)</f>
        <v/>
      </c>
      <c r="S365" s="21">
        <f>IF($A365="","",IFERROR(INDEX(Offerte!$D$2:$D$200,MATCH($Q365,Offerte!$L$2:$L$200,0)),0))</f>
        <v/>
      </c>
      <c r="T365" s="21">
        <f>IF($A365="","",IFERROR(INDEX(Offerte!$G$2:$G$200,MATCH($Q365,Offerte!$L$2:$L$200,0)),"NO"))</f>
        <v/>
      </c>
    </row>
    <row r="366">
      <c r="A366" s="10">
        <f>IF(Offerte!$A13="","",Offerte!$A13)</f>
        <v/>
      </c>
      <c r="B366" s="10">
        <f>IF(Offerte!$A13="","",Offerte!$B13)</f>
        <v/>
      </c>
      <c r="C366" s="10">
        <f>IF(Offerte!$A13="","",Offerte!$C13)</f>
        <v/>
      </c>
      <c r="D366" s="10" t="inlineStr">
        <is>
          <t>E.2.1</t>
        </is>
      </c>
      <c r="E366" s="10" t="inlineStr">
        <is>
          <t>E</t>
        </is>
      </c>
      <c r="F366" s="10" t="inlineStr">
        <is>
          <t>D</t>
        </is>
      </c>
      <c r="G366" s="10" t="inlineStr">
        <is>
          <t>discretionary</t>
        </is>
      </c>
      <c r="H366" s="10" t="n">
        <v>2</v>
      </c>
      <c r="I366" s="10" t="inlineStr">
        <is>
          <t>Altre azioni informative e rapporti con gli utenti</t>
        </is>
      </c>
      <c r="J366" s="20" t="n"/>
      <c r="K366" s="20" t="n"/>
      <c r="L366" s="20" t="n"/>
      <c r="M366" s="20" t="n"/>
      <c r="N366" s="21">
        <f>IF($A366="","",MAX(0,MIN(1,IFERROR(VALUE($M366),0))))</f>
        <v/>
      </c>
      <c r="O366" s="21">
        <f>IF($A366="",0,IF(OR($S366&lt;&gt;1,COUNTA($J366:$M366)=0),0,IF(SUMPRODUCT(MAX(($C$5:$C$6173=$C366)*($D$5:$D$6173=$D366)*($S$5:$S$6173=1)*IFERROR($N$5:$N$6173*1,0)))&gt;0,ROUND($H366*($N366/SUMPRODUCT(MAX(($C$5:$C$6173=$C366)*($D$5:$D$6173=$D366)*($S$5:$S$6173=1)*IFERROR($N$5:$N$6173*1,0)))),4),0)))</f>
        <v/>
      </c>
      <c r="P366" s="10" t="inlineStr">
        <is>
          <t>coeff.</t>
        </is>
      </c>
      <c r="Q366" s="21">
        <f>IF($A366="","",$A366&amp;"|"&amp;$C366)</f>
        <v/>
      </c>
      <c r="R366" s="21">
        <f>IF($A366="","",$A366&amp;"|"&amp;$C366&amp;"|"&amp;$D366)</f>
        <v/>
      </c>
      <c r="S366" s="21">
        <f>IF($A366="","",IFERROR(INDEX(Offerte!$D$2:$D$200,MATCH($Q366,Offerte!$L$2:$L$200,0)),0))</f>
        <v/>
      </c>
      <c r="T366" s="21">
        <f>IF($A366="","",IFERROR(INDEX(Offerte!$G$2:$G$200,MATCH($Q366,Offerte!$L$2:$L$200,0)),"NO"))</f>
        <v/>
      </c>
    </row>
    <row r="367">
      <c r="A367" s="10">
        <f>IF(Offerte!$A13="","",Offerte!$A13)</f>
        <v/>
      </c>
      <c r="B367" s="10">
        <f>IF(Offerte!$A13="","",Offerte!$B13)</f>
        <v/>
      </c>
      <c r="C367" s="10">
        <f>IF(Offerte!$A13="","",Offerte!$C13)</f>
        <v/>
      </c>
      <c r="D367" s="10" t="inlineStr">
        <is>
          <t>F.1.1</t>
        </is>
      </c>
      <c r="E367" s="10" t="inlineStr">
        <is>
          <t>F</t>
        </is>
      </c>
      <c r="F367" s="10" t="inlineStr">
        <is>
          <t>Q</t>
        </is>
      </c>
      <c r="G367" s="10" t="inlineStr">
        <is>
          <t>lower</t>
        </is>
      </c>
      <c r="H367" s="10" t="n">
        <v>7</v>
      </c>
      <c r="I367" s="10" t="inlineStr">
        <is>
          <t>Performance ambientali del parco mezzi adibito al servizio - I_CEA</t>
        </is>
      </c>
      <c r="J367" s="20" t="n"/>
      <c r="K367" s="20" t="n"/>
      <c r="L367" s="20" t="n"/>
      <c r="M367" s="20" t="n"/>
      <c r="N367" s="21">
        <f>IF($A367="","",IFERROR(VALUE($J367),0))</f>
        <v/>
      </c>
      <c r="O367" s="21">
        <f>IF($A367="",0,IF(OR($S367&lt;&gt;1,COUNTA($J367:$M367)=0),0,IF(AND(IFERROR(AGGREGATE(15,6,$N$5:$N$6173/(($C$5:$C$6173=$C367)*($D$5:$D$6173=$D367)*($S$5:$S$6173=1)*($N$5:$N$6173&gt;0)),1),0)&gt;0,$N367&gt;0),ROUND($H367*(IFERROR(AGGREGATE(15,6,$N$5:$N$6173/(($C$5:$C$6173=$C367)*($D$5:$D$6173=$D367)*($S$5:$S$6173=1)*($N$5:$N$6173&gt;0)),1),0)/$N367),4),0)))</f>
        <v/>
      </c>
      <c r="P367" s="10" t="inlineStr">
        <is>
          <t>indice</t>
        </is>
      </c>
      <c r="Q367" s="21">
        <f>IF($A367="","",$A367&amp;"|"&amp;$C367)</f>
        <v/>
      </c>
      <c r="R367" s="21">
        <f>IF($A367="","",$A367&amp;"|"&amp;$C367&amp;"|"&amp;$D367)</f>
        <v/>
      </c>
      <c r="S367" s="21">
        <f>IF($A367="","",IFERROR(INDEX(Offerte!$D$2:$D$200,MATCH($Q367,Offerte!$L$2:$L$200,0)),0))</f>
        <v/>
      </c>
      <c r="T367" s="21">
        <f>IF($A367="","",IFERROR(INDEX(Offerte!$G$2:$G$200,MATCH($Q367,Offerte!$L$2:$L$200,0)),"NO"))</f>
        <v/>
      </c>
    </row>
    <row r="368">
      <c r="A368" s="10">
        <f>IF(Offerte!$A13="","",Offerte!$A13)</f>
        <v/>
      </c>
      <c r="B368" s="10">
        <f>IF(Offerte!$A13="","",Offerte!$B13)</f>
        <v/>
      </c>
      <c r="C368" s="10">
        <f>IF(Offerte!$A13="","",Offerte!$C13)</f>
        <v/>
      </c>
      <c r="D368" s="10" t="inlineStr">
        <is>
          <t>F.2.1</t>
        </is>
      </c>
      <c r="E368" s="10" t="inlineStr">
        <is>
          <t>F</t>
        </is>
      </c>
      <c r="F368" s="10" t="inlineStr">
        <is>
          <t>Q</t>
        </is>
      </c>
      <c r="G368" s="10" t="inlineStr">
        <is>
          <t>higher</t>
        </is>
      </c>
      <c r="H368" s="10" t="n">
        <v>2</v>
      </c>
      <c r="I368" s="10" t="inlineStr">
        <is>
          <t>Tasso di copertura del servizio con dispositivi ECO-DRIVER</t>
        </is>
      </c>
      <c r="J368" s="20" t="n"/>
      <c r="K368" s="20" t="n"/>
      <c r="L368" s="20" t="n"/>
      <c r="M368" s="20" t="n"/>
      <c r="N368" s="21">
        <f>IF($A368="","",IFERROR(VALUE($K368)/VALUE($L368),IFERROR(VALUE($J368),0)))</f>
        <v/>
      </c>
      <c r="O368" s="21">
        <f>IF($A368="",0,IF(OR($S368&lt;&gt;1,COUNTA($J368:$M368)=0),0,IF(SUMPRODUCT(MAX(($C$5:$C$6173=$C368)*($D$5:$D$6173=$D368)*($S$5:$S$6173=1)*IFERROR($N$5:$N$6173*1,0)))&gt;0,ROUND($H368*($N368/SUMPRODUCT(MAX(($C$5:$C$6173=$C368)*($D$5:$D$6173=$D368)*($S$5:$S$6173=1)*IFERROR($N$5:$N$6173*1,0)))),4),0)))</f>
        <v/>
      </c>
      <c r="P368" s="10" t="inlineStr">
        <is>
          <t>Autobus attrezzati con dispositivi ECO-DRIVER / Autobus totali in offerta, incluse scorte</t>
        </is>
      </c>
      <c r="Q368" s="21">
        <f>IF($A368="","",$A368&amp;"|"&amp;$C368)</f>
        <v/>
      </c>
      <c r="R368" s="21">
        <f>IF($A368="","",$A368&amp;"|"&amp;$C368&amp;"|"&amp;$D368)</f>
        <v/>
      </c>
      <c r="S368" s="21">
        <f>IF($A368="","",IFERROR(INDEX(Offerte!$D$2:$D$200,MATCH($Q368,Offerte!$L$2:$L$200,0)),0))</f>
        <v/>
      </c>
      <c r="T368" s="21">
        <f>IF($A368="","",IFERROR(INDEX(Offerte!$G$2:$G$200,MATCH($Q368,Offerte!$L$2:$L$200,0)),"NO"))</f>
        <v/>
      </c>
    </row>
    <row r="369">
      <c r="A369" s="10">
        <f>IF(Offerte!$A13="","",Offerte!$A13)</f>
        <v/>
      </c>
      <c r="B369" s="10">
        <f>IF(Offerte!$A13="","",Offerte!$B13)</f>
        <v/>
      </c>
      <c r="C369" s="10">
        <f>IF(Offerte!$A13="","",Offerte!$C13)</f>
        <v/>
      </c>
      <c r="D369" s="10" t="inlineStr">
        <is>
          <t>F.3.1</t>
        </is>
      </c>
      <c r="E369" s="10" t="inlineStr">
        <is>
          <t>F</t>
        </is>
      </c>
      <c r="F369" s="10" t="inlineStr">
        <is>
          <t>Q</t>
        </is>
      </c>
      <c r="G369" s="10" t="inlineStr">
        <is>
          <t>higher</t>
        </is>
      </c>
      <c r="H369" s="10" t="n">
        <v>2</v>
      </c>
      <c r="I369" s="10" t="inlineStr">
        <is>
          <t>Autoproduzione consumi elettrici per trazione</t>
        </is>
      </c>
      <c r="J369" s="20" t="n"/>
      <c r="K369" s="20" t="n"/>
      <c r="L369" s="20" t="n"/>
      <c r="M369" s="20" t="n"/>
      <c r="N369" s="21">
        <f>IF($A369="","",IFERROR(VALUE($J369),0))</f>
        <v/>
      </c>
      <c r="O369" s="21">
        <f>IF($A369="",0,IF(OR($S369&lt;&gt;1,COUNTA($J369:$M369)=0),0,IF(SUMPRODUCT(MAX(($C$5:$C$6173=$C369)*($D$5:$D$6173=$D369)*($S$5:$S$6173=1)*IFERROR($N$5:$N$6173*1,0)))&gt;0,ROUND($H369*($N369/SUMPRODUCT(MAX(($C$5:$C$6173=$C369)*($D$5:$D$6173=$D369)*($S$5:$S$6173=1)*IFERROR($N$5:$N$6173*1,0)))),4),0)))</f>
        <v/>
      </c>
      <c r="P369" s="10" t="inlineStr">
        <is>
          <t>kWh/anno</t>
        </is>
      </c>
      <c r="Q369" s="21">
        <f>IF($A369="","",$A369&amp;"|"&amp;$C369)</f>
        <v/>
      </c>
      <c r="R369" s="21">
        <f>IF($A369="","",$A369&amp;"|"&amp;$C369&amp;"|"&amp;$D369)</f>
        <v/>
      </c>
      <c r="S369" s="21">
        <f>IF($A369="","",IFERROR(INDEX(Offerte!$D$2:$D$200,MATCH($Q369,Offerte!$L$2:$L$200,0)),0))</f>
        <v/>
      </c>
      <c r="T369" s="21">
        <f>IF($A369="","",IFERROR(INDEX(Offerte!$G$2:$G$200,MATCH($Q369,Offerte!$L$2:$L$200,0)),"NO"))</f>
        <v/>
      </c>
    </row>
    <row r="370">
      <c r="A370" s="10">
        <f>IF(Offerte!$A13="","",Offerte!$A13)</f>
        <v/>
      </c>
      <c r="B370" s="10">
        <f>IF(Offerte!$A13="","",Offerte!$B13)</f>
        <v/>
      </c>
      <c r="C370" s="10">
        <f>IF(Offerte!$A13="","",Offerte!$C13)</f>
        <v/>
      </c>
      <c r="D370" s="10" t="inlineStr">
        <is>
          <t>F.4.1</t>
        </is>
      </c>
      <c r="E370" s="10" t="inlineStr">
        <is>
          <t>F</t>
        </is>
      </c>
      <c r="F370" s="10" t="inlineStr">
        <is>
          <t>Q</t>
        </is>
      </c>
      <c r="G370" s="10" t="inlineStr">
        <is>
          <t>soil</t>
        </is>
      </c>
      <c r="H370" s="10" t="n">
        <v>2</v>
      </c>
      <c r="I370" s="10" t="inlineStr">
        <is>
          <t>Indice di consumo di suolo</t>
        </is>
      </c>
      <c r="J370" s="20" t="n"/>
      <c r="K370" s="20" t="n"/>
      <c r="L370" s="20" t="n"/>
      <c r="M370" s="20" t="n"/>
      <c r="N370" s="21">
        <f>IF($A370="","",IFERROR(VALUE($J370),0))</f>
        <v/>
      </c>
      <c r="O370" s="21">
        <f>IF($A370="",0,IF(OR($S370&lt;&gt;1,COUNTA($J370:$M370)=0),0,IF($N370&lt;=0,$H370,IF(SUMPRODUCT(MAX(($C$5:$C$6173=$C370)*($D$5:$D$6173=$D370)*($S$5:$S$6173=1)*IFERROR($N$5:$N$6173*1,0)))&gt;0,ROUND($H370*((SUMPRODUCT(MAX(($C$5:$C$6173=$C370)*($D$5:$D$6173=$D370)*($S$5:$S$6173=1)*IFERROR($N$5:$N$6173*1,0)))-$N370)/SUMPRODUCT(MAX(($C$5:$C$6173=$C370)*($D$5:$D$6173=$D370)*($S$5:$S$6173=1)*IFERROR($N$5:$N$6173*1,0)))),4),0))))</f>
        <v/>
      </c>
      <c r="P370" s="10" t="inlineStr">
        <is>
          <t>m2</t>
        </is>
      </c>
      <c r="Q370" s="21">
        <f>IF($A370="","",$A370&amp;"|"&amp;$C370)</f>
        <v/>
      </c>
      <c r="R370" s="21">
        <f>IF($A370="","",$A370&amp;"|"&amp;$C370&amp;"|"&amp;$D370)</f>
        <v/>
      </c>
      <c r="S370" s="21">
        <f>IF($A370="","",IFERROR(INDEX(Offerte!$D$2:$D$200,MATCH($Q370,Offerte!$L$2:$L$200,0)),0))</f>
        <v/>
      </c>
      <c r="T370" s="21">
        <f>IF($A370="","",IFERROR(INDEX(Offerte!$G$2:$G$200,MATCH($Q370,Offerte!$L$2:$L$200,0)),"NO"))</f>
        <v/>
      </c>
    </row>
    <row r="371">
      <c r="A371" s="10">
        <f>IF(Offerte!$A13="","",Offerte!$A13)</f>
        <v/>
      </c>
      <c r="B371" s="10">
        <f>IF(Offerte!$A13="","",Offerte!$B13)</f>
        <v/>
      </c>
      <c r="C371" s="10">
        <f>IF(Offerte!$A13="","",Offerte!$C13)</f>
        <v/>
      </c>
      <c r="D371" s="10" t="inlineStr">
        <is>
          <t>F.5.1</t>
        </is>
      </c>
      <c r="E371" s="10" t="inlineStr">
        <is>
          <t>F</t>
        </is>
      </c>
      <c r="F371" s="10" t="inlineStr">
        <is>
          <t>T</t>
        </is>
      </c>
      <c r="G371" s="10" t="inlineStr">
        <is>
          <t>tabular</t>
        </is>
      </c>
      <c r="H371" s="10" t="n">
        <v>1</v>
      </c>
      <c r="I371" s="10" t="inlineStr">
        <is>
          <t>Rendicontazione di sostenibilità ambientale</t>
        </is>
      </c>
      <c r="J371" s="20" t="n"/>
      <c r="K371" s="20" t="n"/>
      <c r="L371" s="20" t="n"/>
      <c r="M371" s="20" t="n"/>
      <c r="N371" s="21">
        <f>IF($A371="","",IF(IFERROR(VALUE($M371),0)=1,1,0))</f>
        <v/>
      </c>
      <c r="O371" s="21">
        <f>IF($A371="",0,IF(OR($S371&lt;&gt;1,COUNTA($J371:$M371)=0),0,IF($N371=1,$H371,0)))</f>
        <v/>
      </c>
      <c r="P371" s="10" t="inlineStr">
        <is>
          <t>sì/no</t>
        </is>
      </c>
      <c r="Q371" s="21">
        <f>IF($A371="","",$A371&amp;"|"&amp;$C371)</f>
        <v/>
      </c>
      <c r="R371" s="21">
        <f>IF($A371="","",$A371&amp;"|"&amp;$C371&amp;"|"&amp;$D371)</f>
        <v/>
      </c>
      <c r="S371" s="21">
        <f>IF($A371="","",IFERROR(INDEX(Offerte!$D$2:$D$200,MATCH($Q371,Offerte!$L$2:$L$200,0)),0))</f>
        <v/>
      </c>
      <c r="T371" s="21">
        <f>IF($A371="","",IFERROR(INDEX(Offerte!$G$2:$G$200,MATCH($Q371,Offerte!$L$2:$L$200,0)),"NO"))</f>
        <v/>
      </c>
    </row>
    <row r="372">
      <c r="A372" s="10">
        <f>IF(Offerte!$A13="","",Offerte!$A13)</f>
        <v/>
      </c>
      <c r="B372" s="10">
        <f>IF(Offerte!$A13="","",Offerte!$B13)</f>
        <v/>
      </c>
      <c r="C372" s="10">
        <f>IF(Offerte!$A13="","",Offerte!$C13)</f>
        <v/>
      </c>
      <c r="D372" s="10" t="inlineStr">
        <is>
          <t>G.1.1</t>
        </is>
      </c>
      <c r="E372" s="10" t="inlineStr">
        <is>
          <t>G</t>
        </is>
      </c>
      <c r="F372" s="10" t="inlineStr">
        <is>
          <t>D</t>
        </is>
      </c>
      <c r="G372" s="10" t="inlineStr">
        <is>
          <t>discretionary</t>
        </is>
      </c>
      <c r="H372" s="10" t="n">
        <v>2</v>
      </c>
      <c r="I372" s="10" t="inlineStr">
        <is>
          <t>Qualità del progetto di centrale di controllo aziendale</t>
        </is>
      </c>
      <c r="J372" s="20" t="n"/>
      <c r="K372" s="20" t="n"/>
      <c r="L372" s="20" t="n"/>
      <c r="M372" s="20" t="n"/>
      <c r="N372" s="21">
        <f>IF($A372="","",MAX(0,MIN(1,IFERROR(VALUE($M372),0))))</f>
        <v/>
      </c>
      <c r="O372" s="21">
        <f>IF($A372="",0,IF(OR($S372&lt;&gt;1,COUNTA($J372:$M372)=0),0,IF(SUMPRODUCT(MAX(($C$5:$C$6173=$C372)*($D$5:$D$6173=$D372)*($S$5:$S$6173=1)*IFERROR($N$5:$N$6173*1,0)))&gt;0,ROUND($H372*($N372/SUMPRODUCT(MAX(($C$5:$C$6173=$C372)*($D$5:$D$6173=$D372)*($S$5:$S$6173=1)*IFERROR($N$5:$N$6173*1,0)))),4),0)))</f>
        <v/>
      </c>
      <c r="P372" s="10" t="inlineStr">
        <is>
          <t>coeff.</t>
        </is>
      </c>
      <c r="Q372" s="21">
        <f>IF($A372="","",$A372&amp;"|"&amp;$C372)</f>
        <v/>
      </c>
      <c r="R372" s="21">
        <f>IF($A372="","",$A372&amp;"|"&amp;$C372&amp;"|"&amp;$D372)</f>
        <v/>
      </c>
      <c r="S372" s="21">
        <f>IF($A372="","",IFERROR(INDEX(Offerte!$D$2:$D$200,MATCH($Q372,Offerte!$L$2:$L$200,0)),0))</f>
        <v/>
      </c>
      <c r="T372" s="21">
        <f>IF($A372="","",IFERROR(INDEX(Offerte!$G$2:$G$200,MATCH($Q372,Offerte!$L$2:$L$200,0)),"NO"))</f>
        <v/>
      </c>
    </row>
    <row r="373">
      <c r="A373" s="10">
        <f>IF(Offerte!$A13="","",Offerte!$A13)</f>
        <v/>
      </c>
      <c r="B373" s="10">
        <f>IF(Offerte!$A13="","",Offerte!$B13)</f>
        <v/>
      </c>
      <c r="C373" s="10">
        <f>IF(Offerte!$A13="","",Offerte!$C13)</f>
        <v/>
      </c>
      <c r="D373" s="10" t="inlineStr">
        <is>
          <t>G.2.1</t>
        </is>
      </c>
      <c r="E373" s="10" t="inlineStr">
        <is>
          <t>G</t>
        </is>
      </c>
      <c r="F373" s="10" t="inlineStr">
        <is>
          <t>T</t>
        </is>
      </c>
      <c r="G373" s="10" t="inlineStr">
        <is>
          <t>tabular</t>
        </is>
      </c>
      <c r="H373" s="10" t="n">
        <v>1</v>
      </c>
      <c r="I373" s="10" t="inlineStr">
        <is>
          <t>Certificazione ISO 45001</t>
        </is>
      </c>
      <c r="J373" s="20" t="n"/>
      <c r="K373" s="20" t="n"/>
      <c r="L373" s="20" t="n"/>
      <c r="M373" s="20" t="n"/>
      <c r="N373" s="21">
        <f>IF($A373="","",IF(IFERROR(VALUE($M373),0)=1,1,0))</f>
        <v/>
      </c>
      <c r="O373" s="21">
        <f>IF($A373="",0,IF(OR($S373&lt;&gt;1,COUNTA($J373:$M373)=0),0,IF($N373=1,$H373,0)))</f>
        <v/>
      </c>
      <c r="P373" s="10" t="inlineStr">
        <is>
          <t>sì/no</t>
        </is>
      </c>
      <c r="Q373" s="21">
        <f>IF($A373="","",$A373&amp;"|"&amp;$C373)</f>
        <v/>
      </c>
      <c r="R373" s="21">
        <f>IF($A373="","",$A373&amp;"|"&amp;$C373&amp;"|"&amp;$D373)</f>
        <v/>
      </c>
      <c r="S373" s="21">
        <f>IF($A373="","",IFERROR(INDEX(Offerte!$D$2:$D$200,MATCH($Q373,Offerte!$L$2:$L$200,0)),0))</f>
        <v/>
      </c>
      <c r="T373" s="21">
        <f>IF($A373="","",IFERROR(INDEX(Offerte!$G$2:$G$200,MATCH($Q373,Offerte!$L$2:$L$200,0)),"NO"))</f>
        <v/>
      </c>
    </row>
    <row r="374">
      <c r="A374" s="10">
        <f>IF(Offerte!$A13="","",Offerte!$A13)</f>
        <v/>
      </c>
      <c r="B374" s="10">
        <f>IF(Offerte!$A13="","",Offerte!$B13)</f>
        <v/>
      </c>
      <c r="C374" s="10">
        <f>IF(Offerte!$A13="","",Offerte!$C13)</f>
        <v/>
      </c>
      <c r="D374" s="10" t="inlineStr">
        <is>
          <t>G.3.1</t>
        </is>
      </c>
      <c r="E374" s="10" t="inlineStr">
        <is>
          <t>G</t>
        </is>
      </c>
      <c r="F374" s="10" t="inlineStr">
        <is>
          <t>T</t>
        </is>
      </c>
      <c r="G374" s="10" t="inlineStr">
        <is>
          <t>tabular</t>
        </is>
      </c>
      <c r="H374" s="10" t="n">
        <v>1</v>
      </c>
      <c r="I374" s="10" t="inlineStr">
        <is>
          <t>Certificazioni di responsabilità sociale</t>
        </is>
      </c>
      <c r="J374" s="20" t="n"/>
      <c r="K374" s="20" t="n"/>
      <c r="L374" s="20" t="n"/>
      <c r="M374" s="20" t="n"/>
      <c r="N374" s="21">
        <f>IF($A374="","",IF(IFERROR(VALUE($M374),0)=1,1,0))</f>
        <v/>
      </c>
      <c r="O374" s="21">
        <f>IF($A374="",0,IF(OR($S374&lt;&gt;1,COUNTA($J374:$M374)=0),0,IF($N374=1,$H374,0)))</f>
        <v/>
      </c>
      <c r="P374" s="10" t="inlineStr">
        <is>
          <t>sì/no</t>
        </is>
      </c>
      <c r="Q374" s="21">
        <f>IF($A374="","",$A374&amp;"|"&amp;$C374)</f>
        <v/>
      </c>
      <c r="R374" s="21">
        <f>IF($A374="","",$A374&amp;"|"&amp;$C374&amp;"|"&amp;$D374)</f>
        <v/>
      </c>
      <c r="S374" s="21">
        <f>IF($A374="","",IFERROR(INDEX(Offerte!$D$2:$D$200,MATCH($Q374,Offerte!$L$2:$L$200,0)),0))</f>
        <v/>
      </c>
      <c r="T374" s="21">
        <f>IF($A374="","",IFERROR(INDEX(Offerte!$G$2:$G$200,MATCH($Q374,Offerte!$L$2:$L$200,0)),"NO"))</f>
        <v/>
      </c>
    </row>
    <row r="375">
      <c r="A375" s="10">
        <f>IF(Offerte!$A13="","",Offerte!$A13)</f>
        <v/>
      </c>
      <c r="B375" s="10">
        <f>IF(Offerte!$A13="","",Offerte!$B13)</f>
        <v/>
      </c>
      <c r="C375" s="10">
        <f>IF(Offerte!$A13="","",Offerte!$C13)</f>
        <v/>
      </c>
      <c r="D375" s="10" t="inlineStr">
        <is>
          <t>G.4.1</t>
        </is>
      </c>
      <c r="E375" s="10" t="inlineStr">
        <is>
          <t>G</t>
        </is>
      </c>
      <c r="F375" s="10" t="inlineStr">
        <is>
          <t>D</t>
        </is>
      </c>
      <c r="G375" s="10" t="inlineStr">
        <is>
          <t>discretionary</t>
        </is>
      </c>
      <c r="H375" s="10" t="n">
        <v>2</v>
      </c>
      <c r="I375" s="10" t="inlineStr">
        <is>
          <t>Qualità del piano di formazione del personale</t>
        </is>
      </c>
      <c r="J375" s="20" t="n"/>
      <c r="K375" s="20" t="n"/>
      <c r="L375" s="20" t="n"/>
      <c r="M375" s="20" t="n"/>
      <c r="N375" s="21">
        <f>IF($A375="","",MAX(0,MIN(1,IFERROR(VALUE($M375),0))))</f>
        <v/>
      </c>
      <c r="O375" s="21">
        <f>IF($A375="",0,IF(OR($S375&lt;&gt;1,COUNTA($J375:$M375)=0),0,IF(SUMPRODUCT(MAX(($C$5:$C$6173=$C375)*($D$5:$D$6173=$D375)*($S$5:$S$6173=1)*IFERROR($N$5:$N$6173*1,0)))&gt;0,ROUND($H375*($N375/SUMPRODUCT(MAX(($C$5:$C$6173=$C375)*($D$5:$D$6173=$D375)*($S$5:$S$6173=1)*IFERROR($N$5:$N$6173*1,0)))),4),0)))</f>
        <v/>
      </c>
      <c r="P375" s="10" t="inlineStr">
        <is>
          <t>coeff.</t>
        </is>
      </c>
      <c r="Q375" s="21">
        <f>IF($A375="","",$A375&amp;"|"&amp;$C375)</f>
        <v/>
      </c>
      <c r="R375" s="21">
        <f>IF($A375="","",$A375&amp;"|"&amp;$C375&amp;"|"&amp;$D375)</f>
        <v/>
      </c>
      <c r="S375" s="21">
        <f>IF($A375="","",IFERROR(INDEX(Offerte!$D$2:$D$200,MATCH($Q375,Offerte!$L$2:$L$200,0)),0))</f>
        <v/>
      </c>
      <c r="T375" s="21">
        <f>IF($A375="","",IFERROR(INDEX(Offerte!$G$2:$G$200,MATCH($Q375,Offerte!$L$2:$L$200,0)),"NO"))</f>
        <v/>
      </c>
    </row>
    <row r="376">
      <c r="A376" s="10">
        <f>IF(Offerte!$A13="","",Offerte!$A13)</f>
        <v/>
      </c>
      <c r="B376" s="10">
        <f>IF(Offerte!$A13="","",Offerte!$B13)</f>
        <v/>
      </c>
      <c r="C376" s="10">
        <f>IF(Offerte!$A13="","",Offerte!$C13)</f>
        <v/>
      </c>
      <c r="D376" s="10" t="inlineStr">
        <is>
          <t>G.5.1</t>
        </is>
      </c>
      <c r="E376" s="10" t="inlineStr">
        <is>
          <t>G</t>
        </is>
      </c>
      <c r="F376" s="10" t="inlineStr">
        <is>
          <t>T</t>
        </is>
      </c>
      <c r="G376" s="10" t="inlineStr">
        <is>
          <t>tabular</t>
        </is>
      </c>
      <c r="H376" s="10" t="n">
        <v>1</v>
      </c>
      <c r="I376" s="10" t="inlineStr">
        <is>
          <t>Impegno al mantenimento delle garanzie del contratto di secondo livello del gestore uscente</t>
        </is>
      </c>
      <c r="J376" s="20" t="n"/>
      <c r="K376" s="20" t="n"/>
      <c r="L376" s="20" t="n"/>
      <c r="M376" s="20" t="n"/>
      <c r="N376" s="21">
        <f>IF($A376="","",IF(IFERROR(VALUE($M376),0)=1,1,0))</f>
        <v/>
      </c>
      <c r="O376" s="21">
        <f>IF($A376="",0,IF(OR($S376&lt;&gt;1,COUNTA($J376:$M376)=0),0,IF($N376=1,$H376,0)))</f>
        <v/>
      </c>
      <c r="P376" s="10" t="inlineStr">
        <is>
          <t>sì/no</t>
        </is>
      </c>
      <c r="Q376" s="21">
        <f>IF($A376="","",$A376&amp;"|"&amp;$C376)</f>
        <v/>
      </c>
      <c r="R376" s="21">
        <f>IF($A376="","",$A376&amp;"|"&amp;$C376&amp;"|"&amp;$D376)</f>
        <v/>
      </c>
      <c r="S376" s="21">
        <f>IF($A376="","",IFERROR(INDEX(Offerte!$D$2:$D$200,MATCH($Q376,Offerte!$L$2:$L$200,0)),0))</f>
        <v/>
      </c>
      <c r="T376" s="21">
        <f>IF($A376="","",IFERROR(INDEX(Offerte!$G$2:$G$200,MATCH($Q376,Offerte!$L$2:$L$200,0)),"NO"))</f>
        <v/>
      </c>
    </row>
    <row r="377">
      <c r="A377" s="10">
        <f>IF(Offerte!$A14="","",Offerte!$A14)</f>
        <v/>
      </c>
      <c r="B377" s="10">
        <f>IF(Offerte!$A14="","",Offerte!$B14)</f>
        <v/>
      </c>
      <c r="C377" s="10">
        <f>IF(Offerte!$A14="","",Offerte!$C14)</f>
        <v/>
      </c>
      <c r="D377" s="10" t="inlineStr">
        <is>
          <t>A.1.1</t>
        </is>
      </c>
      <c r="E377" s="10" t="inlineStr">
        <is>
          <t>A</t>
        </is>
      </c>
      <c r="F377" s="10" t="inlineStr">
        <is>
          <t>Q</t>
        </is>
      </c>
      <c r="G377" s="10" t="inlineStr">
        <is>
          <t>higher</t>
        </is>
      </c>
      <c r="H377" s="10" t="n">
        <v>3</v>
      </c>
      <c r="I377" s="10" t="inlineStr">
        <is>
          <t>Tasso aggiuntivo di corse controllate</t>
        </is>
      </c>
      <c r="J377" s="20" t="n"/>
      <c r="K377" s="20" t="n"/>
      <c r="L377" s="20" t="n"/>
      <c r="M377" s="20" t="n"/>
      <c r="N377" s="21">
        <f>IF($A377="","",IFERROR(VALUE($K377)/VALUE($L377)*100,IFERROR(VALUE($J377),0)))</f>
        <v/>
      </c>
      <c r="O377" s="21">
        <f>IF($A377="",0,IF(OR($S377&lt;&gt;1,COUNTA($J377:$M377)=0),0,IF(SUMPRODUCT(MAX(($C$5:$C$6173=$C377)*($D$5:$D$6173=$D377)*($S$5:$S$6173=1)*IFERROR($N$5:$N$6173*1,0)))&gt;0,ROUND($H377*($N377/SUMPRODUCT(MAX(($C$5:$C$6173=$C377)*($D$5:$D$6173=$D377)*($S$5:$S$6173=1)*IFERROR($N$5:$N$6173*1,0)))),4),0)))</f>
        <v/>
      </c>
      <c r="P377" s="10" t="inlineStr">
        <is>
          <t>Corse controllate annue / Corse programmate annue</t>
        </is>
      </c>
      <c r="Q377" s="21">
        <f>IF($A377="","",$A377&amp;"|"&amp;$C377)</f>
        <v/>
      </c>
      <c r="R377" s="21">
        <f>IF($A377="","",$A377&amp;"|"&amp;$C377&amp;"|"&amp;$D377)</f>
        <v/>
      </c>
      <c r="S377" s="21">
        <f>IF($A377="","",IFERROR(INDEX(Offerte!$D$2:$D$200,MATCH($Q377,Offerte!$L$2:$L$200,0)),0))</f>
        <v/>
      </c>
      <c r="T377" s="21">
        <f>IF($A377="","",IFERROR(INDEX(Offerte!$G$2:$G$200,MATCH($Q377,Offerte!$L$2:$L$200,0)),"NO"))</f>
        <v/>
      </c>
    </row>
    <row r="378">
      <c r="A378" s="10">
        <f>IF(Offerte!$A14="","",Offerte!$A14)</f>
        <v/>
      </c>
      <c r="B378" s="10">
        <f>IF(Offerte!$A14="","",Offerte!$B14)</f>
        <v/>
      </c>
      <c r="C378" s="10">
        <f>IF(Offerte!$A14="","",Offerte!$C14)</f>
        <v/>
      </c>
      <c r="D378" s="10" t="inlineStr">
        <is>
          <t>A.1.2</t>
        </is>
      </c>
      <c r="E378" s="10" t="inlineStr">
        <is>
          <t>A</t>
        </is>
      </c>
      <c r="F378" s="10" t="inlineStr">
        <is>
          <t>Q</t>
        </is>
      </c>
      <c r="G378" s="10" t="inlineStr">
        <is>
          <t>higher</t>
        </is>
      </c>
      <c r="H378" s="10" t="n">
        <v>4</v>
      </c>
      <c r="I378" s="10" t="inlineStr">
        <is>
          <t>Numero aggiuntivo di passeggeri controllati</t>
        </is>
      </c>
      <c r="J378" s="20" t="n"/>
      <c r="K378" s="20" t="n"/>
      <c r="L378" s="20" t="n"/>
      <c r="M378" s="20" t="n"/>
      <c r="N378" s="21">
        <f>IF($A378="","",IFERROR(VALUE($J378),0))</f>
        <v/>
      </c>
      <c r="O378" s="21">
        <f>IF($A378="",0,IF(OR($S378&lt;&gt;1,COUNTA($J378:$M378)=0),0,IF(SUMPRODUCT(MAX(($C$5:$C$6173=$C378)*($D$5:$D$6173=$D378)*($S$5:$S$6173=1)*IFERROR($N$5:$N$6173*1,0)))&gt;0,ROUND($H378*($N378/SUMPRODUCT(MAX(($C$5:$C$6173=$C378)*($D$5:$D$6173=$D378)*($S$5:$S$6173=1)*IFERROR($N$5:$N$6173*1,0)))),4),0)))</f>
        <v/>
      </c>
      <c r="P378" s="10" t="inlineStr">
        <is>
          <t>passeggeri/anno</t>
        </is>
      </c>
      <c r="Q378" s="21">
        <f>IF($A378="","",$A378&amp;"|"&amp;$C378)</f>
        <v/>
      </c>
      <c r="R378" s="21">
        <f>IF($A378="","",$A378&amp;"|"&amp;$C378&amp;"|"&amp;$D378)</f>
        <v/>
      </c>
      <c r="S378" s="21">
        <f>IF($A378="","",IFERROR(INDEX(Offerte!$D$2:$D$200,MATCH($Q378,Offerte!$L$2:$L$200,0)),0))</f>
        <v/>
      </c>
      <c r="T378" s="21">
        <f>IF($A378="","",IFERROR(INDEX(Offerte!$G$2:$G$200,MATCH($Q378,Offerte!$L$2:$L$200,0)),"NO"))</f>
        <v/>
      </c>
    </row>
    <row r="379">
      <c r="A379" s="10">
        <f>IF(Offerte!$A14="","",Offerte!$A14)</f>
        <v/>
      </c>
      <c r="B379" s="10">
        <f>IF(Offerte!$A14="","",Offerte!$B14)</f>
        <v/>
      </c>
      <c r="C379" s="10">
        <f>IF(Offerte!$A14="","",Offerte!$C14)</f>
        <v/>
      </c>
      <c r="D379" s="10" t="inlineStr">
        <is>
          <t>B.1.1</t>
        </is>
      </c>
      <c r="E379" s="10" t="inlineStr">
        <is>
          <t>B</t>
        </is>
      </c>
      <c r="F379" s="10" t="inlineStr">
        <is>
          <t>Q</t>
        </is>
      </c>
      <c r="G379" s="10" t="inlineStr">
        <is>
          <t>higher</t>
        </is>
      </c>
      <c r="H379" s="10" t="n">
        <v>3</v>
      </c>
      <c r="I379" s="10" t="inlineStr">
        <is>
          <t>Incremento dei posti offerti nelle fasce di punta</t>
        </is>
      </c>
      <c r="J379" s="20" t="n"/>
      <c r="K379" s="20" t="n"/>
      <c r="L379" s="20" t="n"/>
      <c r="M379" s="20" t="n"/>
      <c r="N379" s="21">
        <f>IF($A379="","",IFERROR(VALUE($J379),0))</f>
        <v/>
      </c>
      <c r="O379" s="21">
        <f>IF($A379="",0,IF(OR($S379&lt;&gt;1,COUNTA($J379:$M379)=0),0,IF(SUMPRODUCT(MAX(($C$5:$C$6173=$C379)*($D$5:$D$6173=$D379)*($S$5:$S$6173=1)*IFERROR($N$5:$N$6173*1,0)))&gt;0,ROUND($H379*($N379/SUMPRODUCT(MAX(($C$5:$C$6173=$C379)*($D$5:$D$6173=$D379)*($S$5:$S$6173=1)*IFERROR($N$5:$N$6173*1,0)))),4),0)))</f>
        <v/>
      </c>
      <c r="P379" s="10" t="inlineStr">
        <is>
          <t>posti*km</t>
        </is>
      </c>
      <c r="Q379" s="21">
        <f>IF($A379="","",$A379&amp;"|"&amp;$C379)</f>
        <v/>
      </c>
      <c r="R379" s="21">
        <f>IF($A379="","",$A379&amp;"|"&amp;$C379&amp;"|"&amp;$D379)</f>
        <v/>
      </c>
      <c r="S379" s="21">
        <f>IF($A379="","",IFERROR(INDEX(Offerte!$D$2:$D$200,MATCH($Q379,Offerte!$L$2:$L$200,0)),0))</f>
        <v/>
      </c>
      <c r="T379" s="21">
        <f>IF($A379="","",IFERROR(INDEX(Offerte!$G$2:$G$200,MATCH($Q379,Offerte!$L$2:$L$200,0)),"NO"))</f>
        <v/>
      </c>
    </row>
    <row r="380">
      <c r="A380" s="10">
        <f>IF(Offerte!$A14="","",Offerte!$A14)</f>
        <v/>
      </c>
      <c r="B380" s="10">
        <f>IF(Offerte!$A14="","",Offerte!$B14)</f>
        <v/>
      </c>
      <c r="C380" s="10">
        <f>IF(Offerte!$A14="","",Offerte!$C14)</f>
        <v/>
      </c>
      <c r="D380" s="10" t="inlineStr">
        <is>
          <t>B.2.1</t>
        </is>
      </c>
      <c r="E380" s="10" t="inlineStr">
        <is>
          <t>B</t>
        </is>
      </c>
      <c r="F380" s="10" t="inlineStr">
        <is>
          <t>Q</t>
        </is>
      </c>
      <c r="G380" s="10" t="inlineStr">
        <is>
          <t>higher</t>
        </is>
      </c>
      <c r="H380" s="10" t="n">
        <v>4</v>
      </c>
      <c r="I380" s="10" t="inlineStr">
        <is>
          <t>Corse aggiuntive nell'arco giornaliero base</t>
        </is>
      </c>
      <c r="J380" s="20" t="n"/>
      <c r="K380" s="20" t="n"/>
      <c r="L380" s="20" t="n"/>
      <c r="M380" s="20" t="n"/>
      <c r="N380" s="21">
        <f>IF($A380="","",IFERROR(VALUE($J380),0))</f>
        <v/>
      </c>
      <c r="O380" s="21">
        <f>IF($A380="",0,IF(OR($S380&lt;&gt;1,COUNTA($J380:$M380)=0),0,IF(SUMPRODUCT(MAX(($C$5:$C$6173=$C380)*($D$5:$D$6173=$D380)*($S$5:$S$6173=1)*IFERROR($N$5:$N$6173*1,0)))&gt;0,ROUND($H380*($N380/SUMPRODUCT(MAX(($C$5:$C$6173=$C380)*($D$5:$D$6173=$D380)*($S$5:$S$6173=1)*IFERROR($N$5:$N$6173*1,0)))),4),0)))</f>
        <v/>
      </c>
      <c r="P380" s="10" t="inlineStr">
        <is>
          <t>corse</t>
        </is>
      </c>
      <c r="Q380" s="21">
        <f>IF($A380="","",$A380&amp;"|"&amp;$C380)</f>
        <v/>
      </c>
      <c r="R380" s="21">
        <f>IF($A380="","",$A380&amp;"|"&amp;$C380&amp;"|"&amp;$D380)</f>
        <v/>
      </c>
      <c r="S380" s="21">
        <f>IF($A380="","",IFERROR(INDEX(Offerte!$D$2:$D$200,MATCH($Q380,Offerte!$L$2:$L$200,0)),0))</f>
        <v/>
      </c>
      <c r="T380" s="21">
        <f>IF($A380="","",IFERROR(INDEX(Offerte!$G$2:$G$200,MATCH($Q380,Offerte!$L$2:$L$200,0)),"NO"))</f>
        <v/>
      </c>
    </row>
    <row r="381">
      <c r="A381" s="10">
        <f>IF(Offerte!$A14="","",Offerte!$A14)</f>
        <v/>
      </c>
      <c r="B381" s="10">
        <f>IF(Offerte!$A14="","",Offerte!$B14)</f>
        <v/>
      </c>
      <c r="C381" s="10">
        <f>IF(Offerte!$A14="","",Offerte!$C14)</f>
        <v/>
      </c>
      <c r="D381" s="10" t="inlineStr">
        <is>
          <t>B.3.1</t>
        </is>
      </c>
      <c r="E381" s="10" t="inlineStr">
        <is>
          <t>B</t>
        </is>
      </c>
      <c r="F381" s="10" t="inlineStr">
        <is>
          <t>Q</t>
        </is>
      </c>
      <c r="G381" s="10" t="inlineStr">
        <is>
          <t>higher</t>
        </is>
      </c>
      <c r="H381" s="10" t="n">
        <v>2</v>
      </c>
      <c r="I381" s="10" t="inlineStr">
        <is>
          <t>Numero di corse aggiuntive per allungamento dell'arco di servizio giornaliero nelle fasce serali</t>
        </is>
      </c>
      <c r="J381" s="20" t="n"/>
      <c r="K381" s="20" t="n"/>
      <c r="L381" s="20" t="n"/>
      <c r="M381" s="20" t="n"/>
      <c r="N381" s="21">
        <f>IF($A381="","",IFERROR(VALUE($J381),0))</f>
        <v/>
      </c>
      <c r="O381" s="21">
        <f>IF($A381="",0,IF(OR($S381&lt;&gt;1,COUNTA($J381:$M381)=0),0,IF(SUMPRODUCT(MAX(($C$5:$C$6173=$C381)*($D$5:$D$6173=$D381)*($S$5:$S$6173=1)*IFERROR($N$5:$N$6173*1,0)))&gt;0,ROUND($H381*($N381/SUMPRODUCT(MAX(($C$5:$C$6173=$C381)*($D$5:$D$6173=$D381)*($S$5:$S$6173=1)*IFERROR($N$5:$N$6173*1,0)))),4),0)))</f>
        <v/>
      </c>
      <c r="P381" s="10" t="inlineStr">
        <is>
          <t>corse</t>
        </is>
      </c>
      <c r="Q381" s="21">
        <f>IF($A381="","",$A381&amp;"|"&amp;$C381)</f>
        <v/>
      </c>
      <c r="R381" s="21">
        <f>IF($A381="","",$A381&amp;"|"&amp;$C381&amp;"|"&amp;$D381)</f>
        <v/>
      </c>
      <c r="S381" s="21">
        <f>IF($A381="","",IFERROR(INDEX(Offerte!$D$2:$D$200,MATCH($Q381,Offerte!$L$2:$L$200,0)),0))</f>
        <v/>
      </c>
      <c r="T381" s="21">
        <f>IF($A381="","",IFERROR(INDEX(Offerte!$G$2:$G$200,MATCH($Q381,Offerte!$L$2:$L$200,0)),"NO"))</f>
        <v/>
      </c>
    </row>
    <row r="382">
      <c r="A382" s="10">
        <f>IF(Offerte!$A14="","",Offerte!$A14)</f>
        <v/>
      </c>
      <c r="B382" s="10">
        <f>IF(Offerte!$A14="","",Offerte!$B14)</f>
        <v/>
      </c>
      <c r="C382" s="10">
        <f>IF(Offerte!$A14="","",Offerte!$C14)</f>
        <v/>
      </c>
      <c r="D382" s="10" t="inlineStr">
        <is>
          <t>B.4.1</t>
        </is>
      </c>
      <c r="E382" s="10" t="inlineStr">
        <is>
          <t>B</t>
        </is>
      </c>
      <c r="F382" s="10" t="inlineStr">
        <is>
          <t>Q</t>
        </is>
      </c>
      <c r="G382" s="10" t="inlineStr">
        <is>
          <t>higher</t>
        </is>
      </c>
      <c r="H382" s="10" t="n">
        <v>3</v>
      </c>
      <c r="I382" s="10" t="inlineStr">
        <is>
          <t>Percorrenze aggiuntive offerte nel Programma d'esercizio delle prime due fasi attuative</t>
        </is>
      </c>
      <c r="J382" s="20" t="n"/>
      <c r="K382" s="20" t="n"/>
      <c r="L382" s="20" t="n"/>
      <c r="M382" s="20" t="n"/>
      <c r="N382" s="21">
        <f>IF($A382="","",IFERROR(VALUE($J382),0))</f>
        <v/>
      </c>
      <c r="O382" s="21">
        <f>IF($A382="",0,IF(OR($S382&lt;&gt;1,COUNTA($J382:$M382)=0),0,IF(SUMPRODUCT(MAX(($C$5:$C$6173=$C382)*($D$5:$D$6173=$D382)*($S$5:$S$6173=1)*IFERROR($N$5:$N$6173*1,0)))&gt;0,ROUND($H382*($N382/SUMPRODUCT(MAX(($C$5:$C$6173=$C382)*($D$5:$D$6173=$D382)*($S$5:$S$6173=1)*IFERROR($N$5:$N$6173*1,0)))),4),0)))</f>
        <v/>
      </c>
      <c r="P382" s="10" t="inlineStr">
        <is>
          <t>vett*km</t>
        </is>
      </c>
      <c r="Q382" s="21">
        <f>IF($A382="","",$A382&amp;"|"&amp;$C382)</f>
        <v/>
      </c>
      <c r="R382" s="21">
        <f>IF($A382="","",$A382&amp;"|"&amp;$C382&amp;"|"&amp;$D382)</f>
        <v/>
      </c>
      <c r="S382" s="21">
        <f>IF($A382="","",IFERROR(INDEX(Offerte!$D$2:$D$200,MATCH($Q382,Offerte!$L$2:$L$200,0)),0))</f>
        <v/>
      </c>
      <c r="T382" s="21">
        <f>IF($A382="","",IFERROR(INDEX(Offerte!$G$2:$G$200,MATCH($Q382,Offerte!$L$2:$L$200,0)),"NO"))</f>
        <v/>
      </c>
    </row>
    <row r="383">
      <c r="A383" s="10">
        <f>IF(Offerte!$A14="","",Offerte!$A14)</f>
        <v/>
      </c>
      <c r="B383" s="10">
        <f>IF(Offerte!$A14="","",Offerte!$B14)</f>
        <v/>
      </c>
      <c r="C383" s="10">
        <f>IF(Offerte!$A14="","",Offerte!$C14)</f>
        <v/>
      </c>
      <c r="D383" s="10" t="inlineStr">
        <is>
          <t>B.5.1</t>
        </is>
      </c>
      <c r="E383" s="10" t="inlineStr">
        <is>
          <t>B</t>
        </is>
      </c>
      <c r="F383" s="10" t="inlineStr">
        <is>
          <t>D</t>
        </is>
      </c>
      <c r="G383" s="10" t="inlineStr">
        <is>
          <t>discretionary</t>
        </is>
      </c>
      <c r="H383" s="10" t="n">
        <v>2</v>
      </c>
      <c r="I383" s="10" t="inlineStr">
        <is>
          <t>Efficacia del progetto di servizi complementari DRT</t>
        </is>
      </c>
      <c r="J383" s="20" t="n"/>
      <c r="K383" s="20" t="n"/>
      <c r="L383" s="20" t="n"/>
      <c r="M383" s="20" t="n"/>
      <c r="N383" s="21">
        <f>IF($A383="","",MAX(0,MIN(1,IFERROR(VALUE($M383),0))))</f>
        <v/>
      </c>
      <c r="O383" s="21">
        <f>IF($A383="",0,IF(OR($S383&lt;&gt;1,COUNTA($J383:$M383)=0),0,IF(SUMPRODUCT(MAX(($C$5:$C$6173=$C383)*($D$5:$D$6173=$D383)*($S$5:$S$6173=1)*IFERROR($N$5:$N$6173*1,0)))&gt;0,ROUND($H383*($N383/SUMPRODUCT(MAX(($C$5:$C$6173=$C383)*($D$5:$D$6173=$D383)*($S$5:$S$6173=1)*IFERROR($N$5:$N$6173*1,0)))),4),0)))</f>
        <v/>
      </c>
      <c r="P383" s="10" t="inlineStr">
        <is>
          <t>coeff.</t>
        </is>
      </c>
      <c r="Q383" s="21">
        <f>IF($A383="","",$A383&amp;"|"&amp;$C383)</f>
        <v/>
      </c>
      <c r="R383" s="21">
        <f>IF($A383="","",$A383&amp;"|"&amp;$C383&amp;"|"&amp;$D383)</f>
        <v/>
      </c>
      <c r="S383" s="21">
        <f>IF($A383="","",IFERROR(INDEX(Offerte!$D$2:$D$200,MATCH($Q383,Offerte!$L$2:$L$200,0)),0))</f>
        <v/>
      </c>
      <c r="T383" s="21">
        <f>IF($A383="","",IFERROR(INDEX(Offerte!$G$2:$G$200,MATCH($Q383,Offerte!$L$2:$L$200,0)),"NO"))</f>
        <v/>
      </c>
    </row>
    <row r="384">
      <c r="A384" s="10">
        <f>IF(Offerte!$A14="","",Offerte!$A14)</f>
        <v/>
      </c>
      <c r="B384" s="10">
        <f>IF(Offerte!$A14="","",Offerte!$B14)</f>
        <v/>
      </c>
      <c r="C384" s="10">
        <f>IF(Offerte!$A14="","",Offerte!$C14)</f>
        <v/>
      </c>
      <c r="D384" s="10" t="inlineStr">
        <is>
          <t>C.1.1</t>
        </is>
      </c>
      <c r="E384" s="10" t="inlineStr">
        <is>
          <t>C</t>
        </is>
      </c>
      <c r="F384" s="10" t="inlineStr">
        <is>
          <t>Q</t>
        </is>
      </c>
      <c r="G384" s="10" t="inlineStr">
        <is>
          <t>higher</t>
        </is>
      </c>
      <c r="H384" s="10" t="n">
        <v>2</v>
      </c>
      <c r="I384" s="10" t="inlineStr">
        <is>
          <t>Tasso di copertura del servizio con telecamere BSD</t>
        </is>
      </c>
      <c r="J384" s="20" t="n"/>
      <c r="K384" s="20" t="n"/>
      <c r="L384" s="20" t="n"/>
      <c r="M384" s="20" t="n"/>
      <c r="N384" s="21">
        <f>IF($A384="","",IFERROR(VALUE($K384)/VALUE($L384),IFERROR(VALUE($J384),0)))</f>
        <v/>
      </c>
      <c r="O384" s="21">
        <f>IF($A384="",0,IF(OR($S384&lt;&gt;1,COUNTA($J384:$M384)=0),0,IF(SUMPRODUCT(MAX(($C$5:$C$6173=$C384)*($D$5:$D$6173=$D384)*($S$5:$S$6173=1)*IFERROR($N$5:$N$6173*1,0)))&gt;0,ROUND($H384*($N384/SUMPRODUCT(MAX(($C$5:$C$6173=$C384)*($D$5:$D$6173=$D384)*($S$5:$S$6173=1)*IFERROR($N$5:$N$6173*1,0)))),4),0)))</f>
        <v/>
      </c>
      <c r="P384" s="10" t="inlineStr">
        <is>
          <t>Autobus attrezzati con telecamere BSD / Autobus totali in offerta, incluse scorte</t>
        </is>
      </c>
      <c r="Q384" s="21">
        <f>IF($A384="","",$A384&amp;"|"&amp;$C384)</f>
        <v/>
      </c>
      <c r="R384" s="21">
        <f>IF($A384="","",$A384&amp;"|"&amp;$C384&amp;"|"&amp;$D384)</f>
        <v/>
      </c>
      <c r="S384" s="21">
        <f>IF($A384="","",IFERROR(INDEX(Offerte!$D$2:$D$200,MATCH($Q384,Offerte!$L$2:$L$200,0)),0))</f>
        <v/>
      </c>
      <c r="T384" s="21">
        <f>IF($A384="","",IFERROR(INDEX(Offerte!$G$2:$G$200,MATCH($Q384,Offerte!$L$2:$L$200,0)),"NO"))</f>
        <v/>
      </c>
    </row>
    <row r="385">
      <c r="A385" s="10">
        <f>IF(Offerte!$A14="","",Offerte!$A14)</f>
        <v/>
      </c>
      <c r="B385" s="10">
        <f>IF(Offerte!$A14="","",Offerte!$B14)</f>
        <v/>
      </c>
      <c r="C385" s="10">
        <f>IF(Offerte!$A14="","",Offerte!$C14)</f>
        <v/>
      </c>
      <c r="D385" s="10" t="inlineStr">
        <is>
          <t>C.1.2</t>
        </is>
      </c>
      <c r="E385" s="10" t="inlineStr">
        <is>
          <t>C</t>
        </is>
      </c>
      <c r="F385" s="10" t="inlineStr">
        <is>
          <t>Q</t>
        </is>
      </c>
      <c r="G385" s="10" t="inlineStr">
        <is>
          <t>higher</t>
        </is>
      </c>
      <c r="H385" s="10" t="n">
        <v>2</v>
      </c>
      <c r="I385" s="10" t="inlineStr">
        <is>
          <t>Tasso di copertura del servizio con telecamere ADAS</t>
        </is>
      </c>
      <c r="J385" s="20" t="n"/>
      <c r="K385" s="20" t="n"/>
      <c r="L385" s="20" t="n"/>
      <c r="M385" s="20" t="n"/>
      <c r="N385" s="21">
        <f>IF($A385="","",IFERROR(VALUE($K385)/VALUE($L385),IFERROR(VALUE($J385),0)))</f>
        <v/>
      </c>
      <c r="O385" s="21">
        <f>IF($A385="",0,IF(OR($S385&lt;&gt;1,COUNTA($J385:$M385)=0),0,IF(SUMPRODUCT(MAX(($C$5:$C$6173=$C385)*($D$5:$D$6173=$D385)*($S$5:$S$6173=1)*IFERROR($N$5:$N$6173*1,0)))&gt;0,ROUND($H385*($N385/SUMPRODUCT(MAX(($C$5:$C$6173=$C385)*($D$5:$D$6173=$D385)*($S$5:$S$6173=1)*IFERROR($N$5:$N$6173*1,0)))),4),0)))</f>
        <v/>
      </c>
      <c r="P385" s="10" t="inlineStr">
        <is>
          <t>Autobus attrezzati con telecamere ADAS / Autobus totali in offerta, incluse scorte</t>
        </is>
      </c>
      <c r="Q385" s="21">
        <f>IF($A385="","",$A385&amp;"|"&amp;$C385)</f>
        <v/>
      </c>
      <c r="R385" s="21">
        <f>IF($A385="","",$A385&amp;"|"&amp;$C385&amp;"|"&amp;$D385)</f>
        <v/>
      </c>
      <c r="S385" s="21">
        <f>IF($A385="","",IFERROR(INDEX(Offerte!$D$2:$D$200,MATCH($Q385,Offerte!$L$2:$L$200,0)),0))</f>
        <v/>
      </c>
      <c r="T385" s="21">
        <f>IF($A385="","",IFERROR(INDEX(Offerte!$G$2:$G$200,MATCH($Q385,Offerte!$L$2:$L$200,0)),"NO"))</f>
        <v/>
      </c>
    </row>
    <row r="386">
      <c r="A386" s="10">
        <f>IF(Offerte!$A14="","",Offerte!$A14)</f>
        <v/>
      </c>
      <c r="B386" s="10">
        <f>IF(Offerte!$A14="","",Offerte!$B14)</f>
        <v/>
      </c>
      <c r="C386" s="10">
        <f>IF(Offerte!$A14="","",Offerte!$C14)</f>
        <v/>
      </c>
      <c r="D386" s="10" t="inlineStr">
        <is>
          <t>C.2.1</t>
        </is>
      </c>
      <c r="E386" s="10" t="inlineStr">
        <is>
          <t>C</t>
        </is>
      </c>
      <c r="F386" s="10" t="inlineStr">
        <is>
          <t>Q</t>
        </is>
      </c>
      <c r="G386" s="10" t="inlineStr">
        <is>
          <t>higher</t>
        </is>
      </c>
      <c r="H386" s="10" t="n">
        <v>3</v>
      </c>
      <c r="I386" s="10" t="inlineStr">
        <is>
          <t>Tasso di copertura del servizio con telecamere di bordo di videosorveglianza</t>
        </is>
      </c>
      <c r="J386" s="20" t="n"/>
      <c r="K386" s="20" t="n"/>
      <c r="L386" s="20" t="n"/>
      <c r="M386" s="20" t="n"/>
      <c r="N386" s="21">
        <f>IF($A386="","",IFERROR(VALUE($K386)/VALUE($L386),IFERROR(VALUE($J386),0)))</f>
        <v/>
      </c>
      <c r="O386" s="21">
        <f>IF($A386="",0,IF(OR($S386&lt;&gt;1,COUNTA($J386:$M386)=0),0,IF(SUMPRODUCT(MAX(($C$5:$C$6173=$C386)*($D$5:$D$6173=$D386)*($S$5:$S$6173=1)*IFERROR($N$5:$N$6173*1,0)))&gt;0,ROUND($H386*($N386/SUMPRODUCT(MAX(($C$5:$C$6173=$C386)*($D$5:$D$6173=$D386)*($S$5:$S$6173=1)*IFERROR($N$5:$N$6173*1,0)))),4),0)))</f>
        <v/>
      </c>
      <c r="P386" s="10" t="inlineStr">
        <is>
          <t>Autobus attrezzati con videosorveglianza / Autobus totali in offerta, incluse scorte</t>
        </is>
      </c>
      <c r="Q386" s="21">
        <f>IF($A386="","",$A386&amp;"|"&amp;$C386)</f>
        <v/>
      </c>
      <c r="R386" s="21">
        <f>IF($A386="","",$A386&amp;"|"&amp;$C386&amp;"|"&amp;$D386)</f>
        <v/>
      </c>
      <c r="S386" s="21">
        <f>IF($A386="","",IFERROR(INDEX(Offerte!$D$2:$D$200,MATCH($Q386,Offerte!$L$2:$L$200,0)),0))</f>
        <v/>
      </c>
      <c r="T386" s="21">
        <f>IF($A386="","",IFERROR(INDEX(Offerte!$G$2:$G$200,MATCH($Q386,Offerte!$L$2:$L$200,0)),"NO"))</f>
        <v/>
      </c>
    </row>
    <row r="387">
      <c r="A387" s="10">
        <f>IF(Offerte!$A14="","",Offerte!$A14)</f>
        <v/>
      </c>
      <c r="B387" s="10">
        <f>IF(Offerte!$A14="","",Offerte!$B14)</f>
        <v/>
      </c>
      <c r="C387" s="10">
        <f>IF(Offerte!$A14="","",Offerte!$C14)</f>
        <v/>
      </c>
      <c r="D387" s="10" t="inlineStr">
        <is>
          <t>C.2.2</t>
        </is>
      </c>
      <c r="E387" s="10" t="inlineStr">
        <is>
          <t>C</t>
        </is>
      </c>
      <c r="F387" s="10" t="inlineStr">
        <is>
          <t>T</t>
        </is>
      </c>
      <c r="G387" s="10" t="inlineStr">
        <is>
          <t>tabular</t>
        </is>
      </c>
      <c r="H387" s="10" t="n">
        <v>1</v>
      </c>
      <c r="I387" s="10" t="inlineStr">
        <is>
          <t>Software video/audio analisi per situazioni di pericolo</t>
        </is>
      </c>
      <c r="J387" s="20" t="n"/>
      <c r="K387" s="20" t="n"/>
      <c r="L387" s="20" t="n"/>
      <c r="M387" s="20" t="n"/>
      <c r="N387" s="21">
        <f>IF($A387="","",IF(IFERROR(VALUE($M387),0)=1,1,0))</f>
        <v/>
      </c>
      <c r="O387" s="21">
        <f>IF($A387="",0,IF(OR($S387&lt;&gt;1,COUNTA($J387:$M387)=0),0,IF($N387=1,$H387,0)))</f>
        <v/>
      </c>
      <c r="P387" s="10" t="inlineStr">
        <is>
          <t>sì/no</t>
        </is>
      </c>
      <c r="Q387" s="21">
        <f>IF($A387="","",$A387&amp;"|"&amp;$C387)</f>
        <v/>
      </c>
      <c r="R387" s="21">
        <f>IF($A387="","",$A387&amp;"|"&amp;$C387&amp;"|"&amp;$D387)</f>
        <v/>
      </c>
      <c r="S387" s="21">
        <f>IF($A387="","",IFERROR(INDEX(Offerte!$D$2:$D$200,MATCH($Q387,Offerte!$L$2:$L$200,0)),0))</f>
        <v/>
      </c>
      <c r="T387" s="21">
        <f>IF($A387="","",IFERROR(INDEX(Offerte!$G$2:$G$200,MATCH($Q387,Offerte!$L$2:$L$200,0)),"NO"))</f>
        <v/>
      </c>
    </row>
    <row r="388">
      <c r="A388" s="10">
        <f>IF(Offerte!$A14="","",Offerte!$A14)</f>
        <v/>
      </c>
      <c r="B388" s="10">
        <f>IF(Offerte!$A14="","",Offerte!$B14)</f>
        <v/>
      </c>
      <c r="C388" s="10">
        <f>IF(Offerte!$A14="","",Offerte!$C14)</f>
        <v/>
      </c>
      <c r="D388" s="10" t="inlineStr">
        <is>
          <t>C.2.3</t>
        </is>
      </c>
      <c r="E388" s="10" t="inlineStr">
        <is>
          <t>C</t>
        </is>
      </c>
      <c r="F388" s="10" t="inlineStr">
        <is>
          <t>T</t>
        </is>
      </c>
      <c r="G388" s="10" t="inlineStr">
        <is>
          <t>tabular</t>
        </is>
      </c>
      <c r="H388" s="10" t="n">
        <v>1</v>
      </c>
      <c r="I388" s="10" t="inlineStr">
        <is>
          <t>Collegamento con centrale qualificata di pronto intervento</t>
        </is>
      </c>
      <c r="J388" s="20" t="n"/>
      <c r="K388" s="20" t="n"/>
      <c r="L388" s="20" t="n"/>
      <c r="M388" s="20" t="n"/>
      <c r="N388" s="21">
        <f>IF($A388="","",IF(IFERROR(VALUE($M388),0)=1,1,0))</f>
        <v/>
      </c>
      <c r="O388" s="21">
        <f>IF($A388="",0,IF(OR($S388&lt;&gt;1,COUNTA($J388:$M388)=0),0,IF($N388=1,$H388,0)))</f>
        <v/>
      </c>
      <c r="P388" s="10" t="inlineStr">
        <is>
          <t>sì/no</t>
        </is>
      </c>
      <c r="Q388" s="21">
        <f>IF($A388="","",$A388&amp;"|"&amp;$C388)</f>
        <v/>
      </c>
      <c r="R388" s="21">
        <f>IF($A388="","",$A388&amp;"|"&amp;$C388&amp;"|"&amp;$D388)</f>
        <v/>
      </c>
      <c r="S388" s="21">
        <f>IF($A388="","",IFERROR(INDEX(Offerte!$D$2:$D$200,MATCH($Q388,Offerte!$L$2:$L$200,0)),0))</f>
        <v/>
      </c>
      <c r="T388" s="21">
        <f>IF($A388="","",IFERROR(INDEX(Offerte!$G$2:$G$200,MATCH($Q388,Offerte!$L$2:$L$200,0)),"NO"))</f>
        <v/>
      </c>
    </row>
    <row r="389">
      <c r="A389" s="10">
        <f>IF(Offerte!$A14="","",Offerte!$A14)</f>
        <v/>
      </c>
      <c r="B389" s="10">
        <f>IF(Offerte!$A14="","",Offerte!$B14)</f>
        <v/>
      </c>
      <c r="C389" s="10">
        <f>IF(Offerte!$A14="","",Offerte!$C14)</f>
        <v/>
      </c>
      <c r="D389" s="10" t="inlineStr">
        <is>
          <t>C.2.4</t>
        </is>
      </c>
      <c r="E389" s="10" t="inlineStr">
        <is>
          <t>C</t>
        </is>
      </c>
      <c r="F389" s="10" t="inlineStr">
        <is>
          <t>Q</t>
        </is>
      </c>
      <c r="G389" s="10" t="inlineStr">
        <is>
          <t>higher</t>
        </is>
      </c>
      <c r="H389" s="10" t="n">
        <v>1</v>
      </c>
      <c r="I389" s="10" t="inlineStr">
        <is>
          <t>Tasso di copertura del servizio con dispositivi per la chiamata di emergenza del conducente</t>
        </is>
      </c>
      <c r="J389" s="20" t="n"/>
      <c r="K389" s="20" t="n"/>
      <c r="L389" s="20" t="n"/>
      <c r="M389" s="20" t="n"/>
      <c r="N389" s="21">
        <f>IF($A389="","",IFERROR(VALUE($K389)/VALUE($L389),IFERROR(VALUE($J389),0)))</f>
        <v/>
      </c>
      <c r="O389" s="21">
        <f>IF($A389="",0,IF(OR($S389&lt;&gt;1,COUNTA($J389:$M389)=0),0,IF(SUMPRODUCT(MAX(($C$5:$C$6173=$C389)*($D$5:$D$6173=$D389)*($S$5:$S$6173=1)*IFERROR($N$5:$N$6173*1,0)))&gt;0,ROUND($H389*($N389/SUMPRODUCT(MAX(($C$5:$C$6173=$C389)*($D$5:$D$6173=$D389)*($S$5:$S$6173=1)*IFERROR($N$5:$N$6173*1,0)))),4),0)))</f>
        <v/>
      </c>
      <c r="P389" s="10" t="inlineStr">
        <is>
          <t>Autobus attrezzati con chiamata di emergenza / Autobus totali in offerta, incluse scorte</t>
        </is>
      </c>
      <c r="Q389" s="21">
        <f>IF($A389="","",$A389&amp;"|"&amp;$C389)</f>
        <v/>
      </c>
      <c r="R389" s="21">
        <f>IF($A389="","",$A389&amp;"|"&amp;$C389&amp;"|"&amp;$D389)</f>
        <v/>
      </c>
      <c r="S389" s="21">
        <f>IF($A389="","",IFERROR(INDEX(Offerte!$D$2:$D$200,MATCH($Q389,Offerte!$L$2:$L$200,0)),0))</f>
        <v/>
      </c>
      <c r="T389" s="21">
        <f>IF($A389="","",IFERROR(INDEX(Offerte!$G$2:$G$200,MATCH($Q389,Offerte!$L$2:$L$200,0)),"NO"))</f>
        <v/>
      </c>
    </row>
    <row r="390">
      <c r="A390" s="10">
        <f>IF(Offerte!$A14="","",Offerte!$A14)</f>
        <v/>
      </c>
      <c r="B390" s="10">
        <f>IF(Offerte!$A14="","",Offerte!$B14)</f>
        <v/>
      </c>
      <c r="C390" s="10">
        <f>IF(Offerte!$A14="","",Offerte!$C14)</f>
        <v/>
      </c>
      <c r="D390" s="10" t="inlineStr">
        <is>
          <t>C.3.1</t>
        </is>
      </c>
      <c r="E390" s="10" t="inlineStr">
        <is>
          <t>C</t>
        </is>
      </c>
      <c r="F390" s="10" t="inlineStr">
        <is>
          <t>Q</t>
        </is>
      </c>
      <c r="G390" s="10" t="inlineStr">
        <is>
          <t>higher</t>
        </is>
      </c>
      <c r="H390" s="10" t="n">
        <v>2</v>
      </c>
      <c r="I390" s="10" t="inlineStr">
        <is>
          <t>Tasso di copertura del servizio con dispositivi di informazione dinamica a bordo mezzo</t>
        </is>
      </c>
      <c r="J390" s="20" t="n"/>
      <c r="K390" s="20" t="n"/>
      <c r="L390" s="20" t="n"/>
      <c r="M390" s="20" t="n"/>
      <c r="N390" s="21">
        <f>IF($A390="","",IFERROR(VALUE($K390)/VALUE($L390),IFERROR(VALUE($J390),0)))</f>
        <v/>
      </c>
      <c r="O390" s="21">
        <f>IF($A390="",0,IF(OR($S390&lt;&gt;1,COUNTA($J390:$M390)=0),0,IF(SUMPRODUCT(MAX(($C$5:$C$6173=$C390)*($D$5:$D$6173=$D390)*($S$5:$S$6173=1)*IFERROR($N$5:$N$6173*1,0)))&gt;0,ROUND($H390*($N390/SUMPRODUCT(MAX(($C$5:$C$6173=$C390)*($D$5:$D$6173=$D390)*($S$5:$S$6173=1)*IFERROR($N$5:$N$6173*1,0)))),4),0)))</f>
        <v/>
      </c>
      <c r="P390" s="10" t="inlineStr">
        <is>
          <t>Autobus con monitor e indicatori vocali / Autobus totali in offerta, incluse scorte</t>
        </is>
      </c>
      <c r="Q390" s="21">
        <f>IF($A390="","",$A390&amp;"|"&amp;$C390)</f>
        <v/>
      </c>
      <c r="R390" s="21">
        <f>IF($A390="","",$A390&amp;"|"&amp;$C390&amp;"|"&amp;$D390)</f>
        <v/>
      </c>
      <c r="S390" s="21">
        <f>IF($A390="","",IFERROR(INDEX(Offerte!$D$2:$D$200,MATCH($Q390,Offerte!$L$2:$L$200,0)),0))</f>
        <v/>
      </c>
      <c r="T390" s="21">
        <f>IF($A390="","",IFERROR(INDEX(Offerte!$G$2:$G$200,MATCH($Q390,Offerte!$L$2:$L$200,0)),"NO"))</f>
        <v/>
      </c>
    </row>
    <row r="391">
      <c r="A391" s="10">
        <f>IF(Offerte!$A14="","",Offerte!$A14)</f>
        <v/>
      </c>
      <c r="B391" s="10">
        <f>IF(Offerte!$A14="","",Offerte!$B14)</f>
        <v/>
      </c>
      <c r="C391" s="10">
        <f>IF(Offerte!$A14="","",Offerte!$C14)</f>
        <v/>
      </c>
      <c r="D391" s="10" t="inlineStr">
        <is>
          <t>C.3.2</t>
        </is>
      </c>
      <c r="E391" s="10" t="inlineStr">
        <is>
          <t>C</t>
        </is>
      </c>
      <c r="F391" s="10" t="inlineStr">
        <is>
          <t>T</t>
        </is>
      </c>
      <c r="G391" s="10" t="inlineStr">
        <is>
          <t>tabular</t>
        </is>
      </c>
      <c r="H391" s="10" t="n">
        <v>2</v>
      </c>
      <c r="I391" s="10" t="inlineStr">
        <is>
          <t>Informazioni a bordo su coincidenze ai nodi</t>
        </is>
      </c>
      <c r="J391" s="20" t="n"/>
      <c r="K391" s="20" t="n"/>
      <c r="L391" s="20" t="n"/>
      <c r="M391" s="20" t="n"/>
      <c r="N391" s="21">
        <f>IF($A391="","",IF(IFERROR(VALUE($M391),0)=1,1,0))</f>
        <v/>
      </c>
      <c r="O391" s="21">
        <f>IF($A391="",0,IF(OR($S391&lt;&gt;1,COUNTA($J391:$M391)=0),0,IF(AND($N391=1,IFERROR(SUMIFS($N$5:$N$6173,$Q$5:$Q$6173,$Q391,$D$5:$D$6173,"C.3.1"),0)&gt;=0.5),$H391,0)))</f>
        <v/>
      </c>
      <c r="P391" s="10" t="inlineStr">
        <is>
          <t>Dipende da C.3.1 &gt;= 0.5</t>
        </is>
      </c>
      <c r="Q391" s="21">
        <f>IF($A391="","",$A391&amp;"|"&amp;$C391)</f>
        <v/>
      </c>
      <c r="R391" s="21">
        <f>IF($A391="","",$A391&amp;"|"&amp;$C391&amp;"|"&amp;$D391)</f>
        <v/>
      </c>
      <c r="S391" s="21">
        <f>IF($A391="","",IFERROR(INDEX(Offerte!$D$2:$D$200,MATCH($Q391,Offerte!$L$2:$L$200,0)),0))</f>
        <v/>
      </c>
      <c r="T391" s="21">
        <f>IF($A391="","",IFERROR(INDEX(Offerte!$G$2:$G$200,MATCH($Q391,Offerte!$L$2:$L$200,0)),"NO"))</f>
        <v/>
      </c>
    </row>
    <row r="392">
      <c r="A392" s="10">
        <f>IF(Offerte!$A14="","",Offerte!$A14)</f>
        <v/>
      </c>
      <c r="B392" s="10">
        <f>IF(Offerte!$A14="","",Offerte!$B14)</f>
        <v/>
      </c>
      <c r="C392" s="10">
        <f>IF(Offerte!$A14="","",Offerte!$C14)</f>
        <v/>
      </c>
      <c r="D392" s="10" t="inlineStr">
        <is>
          <t>D.1.1</t>
        </is>
      </c>
      <c r="E392" s="10" t="inlineStr">
        <is>
          <t>D</t>
        </is>
      </c>
      <c r="F392" s="10" t="inlineStr">
        <is>
          <t>Q</t>
        </is>
      </c>
      <c r="G392" s="10" t="inlineStr">
        <is>
          <t>higher</t>
        </is>
      </c>
      <c r="H392" s="10" t="n">
        <v>3</v>
      </c>
      <c r="I392" s="10" t="inlineStr">
        <is>
          <t>Installazione di pensiline</t>
        </is>
      </c>
      <c r="J392" s="20" t="n"/>
      <c r="K392" s="20" t="n"/>
      <c r="L392" s="20" t="n"/>
      <c r="M392" s="20" t="n"/>
      <c r="N392" s="21">
        <f>IF($A392="","",IFERROR(VALUE($J392),0))</f>
        <v/>
      </c>
      <c r="O392" s="21">
        <f>IF($A392="",0,IF(OR($S392&lt;&gt;1,COUNTA($J392:$M392)=0),0,IF(SUMPRODUCT(MAX(($C$5:$C$6173=$C392)*($D$5:$D$6173=$D392)*($S$5:$S$6173=1)*IFERROR($N$5:$N$6173*1,0)))&gt;0,ROUND($H392*($N392/SUMPRODUCT(MAX(($C$5:$C$6173=$C392)*($D$5:$D$6173=$D392)*($S$5:$S$6173=1)*IFERROR($N$5:$N$6173*1,0)))),4),0)))</f>
        <v/>
      </c>
      <c r="P392" s="10" t="inlineStr">
        <is>
          <t>fermate</t>
        </is>
      </c>
      <c r="Q392" s="21">
        <f>IF($A392="","",$A392&amp;"|"&amp;$C392)</f>
        <v/>
      </c>
      <c r="R392" s="21">
        <f>IF($A392="","",$A392&amp;"|"&amp;$C392&amp;"|"&amp;$D392)</f>
        <v/>
      </c>
      <c r="S392" s="21">
        <f>IF($A392="","",IFERROR(INDEX(Offerte!$D$2:$D$200,MATCH($Q392,Offerte!$L$2:$L$200,0)),0))</f>
        <v/>
      </c>
      <c r="T392" s="21">
        <f>IF($A392="","",IFERROR(INDEX(Offerte!$G$2:$G$200,MATCH($Q392,Offerte!$L$2:$L$200,0)),"NO"))</f>
        <v/>
      </c>
    </row>
    <row r="393">
      <c r="A393" s="10">
        <f>IF(Offerte!$A14="","",Offerte!$A14)</f>
        <v/>
      </c>
      <c r="B393" s="10">
        <f>IF(Offerte!$A14="","",Offerte!$B14)</f>
        <v/>
      </c>
      <c r="C393" s="10">
        <f>IF(Offerte!$A14="","",Offerte!$C14)</f>
        <v/>
      </c>
      <c r="D393" s="10" t="inlineStr">
        <is>
          <t>D.1.2</t>
        </is>
      </c>
      <c r="E393" s="10" t="inlineStr">
        <is>
          <t>D</t>
        </is>
      </c>
      <c r="F393" s="10" t="inlineStr">
        <is>
          <t>Q</t>
        </is>
      </c>
      <c r="G393" s="10" t="inlineStr">
        <is>
          <t>higher</t>
        </is>
      </c>
      <c r="H393" s="10" t="n">
        <v>3</v>
      </c>
      <c r="I393" s="10" t="inlineStr">
        <is>
          <t>Installazione di paline di fermata conformi alla DGR 581/2023</t>
        </is>
      </c>
      <c r="J393" s="20" t="n"/>
      <c r="K393" s="20" t="n"/>
      <c r="L393" s="20" t="n"/>
      <c r="M393" s="20" t="n"/>
      <c r="N393" s="21">
        <f>IF($A393="","",IFERROR(VALUE($J393),0))</f>
        <v/>
      </c>
      <c r="O393" s="21">
        <f>IF($A393="",0,IF(OR($S393&lt;&gt;1,COUNTA($J393:$M393)=0),0,IF(SUMPRODUCT(MAX(($C$5:$C$6173=$C393)*($D$5:$D$6173=$D393)*($S$5:$S$6173=1)*IFERROR($N$5:$N$6173*1,0)))&gt;0,ROUND($H393*($N393/SUMPRODUCT(MAX(($C$5:$C$6173=$C393)*($D$5:$D$6173=$D393)*($S$5:$S$6173=1)*IFERROR($N$5:$N$6173*1,0)))),4),0)))</f>
        <v/>
      </c>
      <c r="P393" s="10" t="inlineStr">
        <is>
          <t>fermate</t>
        </is>
      </c>
      <c r="Q393" s="21">
        <f>IF($A393="","",$A393&amp;"|"&amp;$C393)</f>
        <v/>
      </c>
      <c r="R393" s="21">
        <f>IF($A393="","",$A393&amp;"|"&amp;$C393&amp;"|"&amp;$D393)</f>
        <v/>
      </c>
      <c r="S393" s="21">
        <f>IF($A393="","",IFERROR(INDEX(Offerte!$D$2:$D$200,MATCH($Q393,Offerte!$L$2:$L$200,0)),0))</f>
        <v/>
      </c>
      <c r="T393" s="21">
        <f>IF($A393="","",IFERROR(INDEX(Offerte!$G$2:$G$200,MATCH($Q393,Offerte!$L$2:$L$200,0)),"NO"))</f>
        <v/>
      </c>
    </row>
    <row r="394">
      <c r="A394" s="10">
        <f>IF(Offerte!$A14="","",Offerte!$A14)</f>
        <v/>
      </c>
      <c r="B394" s="10">
        <f>IF(Offerte!$A14="","",Offerte!$B14)</f>
        <v/>
      </c>
      <c r="C394" s="10">
        <f>IF(Offerte!$A14="","",Offerte!$C14)</f>
        <v/>
      </c>
      <c r="D394" s="10" t="inlineStr">
        <is>
          <t>D.1.3</t>
        </is>
      </c>
      <c r="E394" s="10" t="inlineStr">
        <is>
          <t>D</t>
        </is>
      </c>
      <c r="F394" s="10" t="inlineStr">
        <is>
          <t>Q</t>
        </is>
      </c>
      <c r="G394" s="10" t="inlineStr">
        <is>
          <t>higher</t>
        </is>
      </c>
      <c r="H394" s="10" t="n">
        <v>2</v>
      </c>
      <c r="I394" s="10" t="inlineStr">
        <is>
          <t>Display informativi connessi alle fermate</t>
        </is>
      </c>
      <c r="J394" s="20" t="n"/>
      <c r="K394" s="20" t="n"/>
      <c r="L394" s="20" t="n"/>
      <c r="M394" s="20" t="n"/>
      <c r="N394" s="21">
        <f>IF($A394="","",IFERROR(VALUE($J394),0))</f>
        <v/>
      </c>
      <c r="O394" s="21">
        <f>IF($A394="",0,IF(OR($S394&lt;&gt;1,COUNTA($J394:$M394)=0),0,IF(SUMPRODUCT(MAX(($C$5:$C$6173=$C394)*($D$5:$D$6173=$D394)*($S$5:$S$6173=1)*IFERROR($N$5:$N$6173*1,0)))&gt;0,ROUND($H394*($N394/SUMPRODUCT(MAX(($C$5:$C$6173=$C394)*($D$5:$D$6173=$D394)*($S$5:$S$6173=1)*IFERROR($N$5:$N$6173*1,0)))),4),0)))</f>
        <v/>
      </c>
      <c r="P394" s="10" t="inlineStr">
        <is>
          <t>fermate</t>
        </is>
      </c>
      <c r="Q394" s="21">
        <f>IF($A394="","",$A394&amp;"|"&amp;$C394)</f>
        <v/>
      </c>
      <c r="R394" s="21">
        <f>IF($A394="","",$A394&amp;"|"&amp;$C394&amp;"|"&amp;$D394)</f>
        <v/>
      </c>
      <c r="S394" s="21">
        <f>IF($A394="","",IFERROR(INDEX(Offerte!$D$2:$D$200,MATCH($Q394,Offerte!$L$2:$L$200,0)),0))</f>
        <v/>
      </c>
      <c r="T394" s="21">
        <f>IF($A394="","",IFERROR(INDEX(Offerte!$G$2:$G$200,MATCH($Q394,Offerte!$L$2:$L$200,0)),"NO"))</f>
        <v/>
      </c>
    </row>
    <row r="395">
      <c r="A395" s="10">
        <f>IF(Offerte!$A14="","",Offerte!$A14)</f>
        <v/>
      </c>
      <c r="B395" s="10">
        <f>IF(Offerte!$A14="","",Offerte!$B14)</f>
        <v/>
      </c>
      <c r="C395" s="10">
        <f>IF(Offerte!$A14="","",Offerte!$C14)</f>
        <v/>
      </c>
      <c r="D395" s="10" t="inlineStr">
        <is>
          <t>D.2.1</t>
        </is>
      </c>
      <c r="E395" s="10" t="inlineStr">
        <is>
          <t>D</t>
        </is>
      </c>
      <c r="F395" s="10" t="inlineStr">
        <is>
          <t>Q</t>
        </is>
      </c>
      <c r="G395" s="10" t="inlineStr">
        <is>
          <t>higher</t>
        </is>
      </c>
      <c r="H395" s="10" t="n">
        <v>2</v>
      </c>
      <c r="I395" s="10" t="inlineStr">
        <is>
          <t>Segnali tattili Loges-Vet-Evolution</t>
        </is>
      </c>
      <c r="J395" s="20" t="n"/>
      <c r="K395" s="20" t="n"/>
      <c r="L395" s="20" t="n"/>
      <c r="M395" s="20" t="n"/>
      <c r="N395" s="21">
        <f>IF($A395="","",IFERROR(VALUE($J395),0))</f>
        <v/>
      </c>
      <c r="O395" s="21">
        <f>IF($A395="",0,IF(OR($S395&lt;&gt;1,COUNTA($J395:$M395)=0),0,IF(SUMPRODUCT(MAX(($C$5:$C$6173=$C395)*($D$5:$D$6173=$D395)*($S$5:$S$6173=1)*IFERROR($N$5:$N$6173*1,0)))&gt;0,ROUND($H395*($N395/SUMPRODUCT(MAX(($C$5:$C$6173=$C395)*($D$5:$D$6173=$D395)*($S$5:$S$6173=1)*IFERROR($N$5:$N$6173*1,0)))),4),0)))</f>
        <v/>
      </c>
      <c r="P395" s="10" t="inlineStr">
        <is>
          <t>fermate</t>
        </is>
      </c>
      <c r="Q395" s="21">
        <f>IF($A395="","",$A395&amp;"|"&amp;$C395)</f>
        <v/>
      </c>
      <c r="R395" s="21">
        <f>IF($A395="","",$A395&amp;"|"&amp;$C395&amp;"|"&amp;$D395)</f>
        <v/>
      </c>
      <c r="S395" s="21">
        <f>IF($A395="","",IFERROR(INDEX(Offerte!$D$2:$D$200,MATCH($Q395,Offerte!$L$2:$L$200,0)),0))</f>
        <v/>
      </c>
      <c r="T395" s="21">
        <f>IF($A395="","",IFERROR(INDEX(Offerte!$G$2:$G$200,MATCH($Q395,Offerte!$L$2:$L$200,0)),"NO"))</f>
        <v/>
      </c>
    </row>
    <row r="396">
      <c r="A396" s="10">
        <f>IF(Offerte!$A14="","",Offerte!$A14)</f>
        <v/>
      </c>
      <c r="B396" s="10">
        <f>IF(Offerte!$A14="","",Offerte!$B14)</f>
        <v/>
      </c>
      <c r="C396" s="10">
        <f>IF(Offerte!$A14="","",Offerte!$C14)</f>
        <v/>
      </c>
      <c r="D396" s="10" t="inlineStr">
        <is>
          <t>E.1.1</t>
        </is>
      </c>
      <c r="E396" s="10" t="inlineStr">
        <is>
          <t>E</t>
        </is>
      </c>
      <c r="F396" s="10" t="inlineStr">
        <is>
          <t>T</t>
        </is>
      </c>
      <c r="G396" s="10" t="inlineStr">
        <is>
          <t>tabular</t>
        </is>
      </c>
      <c r="H396" s="10" t="n">
        <v>2</v>
      </c>
      <c r="I396" s="10" t="inlineStr">
        <is>
          <t>Mobile app con travel planner PRM</t>
        </is>
      </c>
      <c r="J396" s="20" t="n"/>
      <c r="K396" s="20" t="n"/>
      <c r="L396" s="20" t="n"/>
      <c r="M396" s="20" t="n"/>
      <c r="N396" s="21">
        <f>IF($A396="","",IF(IFERROR(VALUE($M396),0)=1,1,0))</f>
        <v/>
      </c>
      <c r="O396" s="21">
        <f>IF($A396="",0,IF(OR($S396&lt;&gt;1,COUNTA($J396:$M396)=0),0,IF($N396=1,$H396,0)))</f>
        <v/>
      </c>
      <c r="P396" s="10" t="inlineStr">
        <is>
          <t>sì/no</t>
        </is>
      </c>
      <c r="Q396" s="21">
        <f>IF($A396="","",$A396&amp;"|"&amp;$C396)</f>
        <v/>
      </c>
      <c r="R396" s="21">
        <f>IF($A396="","",$A396&amp;"|"&amp;$C396&amp;"|"&amp;$D396)</f>
        <v/>
      </c>
      <c r="S396" s="21">
        <f>IF($A396="","",IFERROR(INDEX(Offerte!$D$2:$D$200,MATCH($Q396,Offerte!$L$2:$L$200,0)),0))</f>
        <v/>
      </c>
      <c r="T396" s="21">
        <f>IF($A396="","",IFERROR(INDEX(Offerte!$G$2:$G$200,MATCH($Q396,Offerte!$L$2:$L$200,0)),"NO"))</f>
        <v/>
      </c>
    </row>
    <row r="397">
      <c r="A397" s="10">
        <f>IF(Offerte!$A14="","",Offerte!$A14)</f>
        <v/>
      </c>
      <c r="B397" s="10">
        <f>IF(Offerte!$A14="","",Offerte!$B14)</f>
        <v/>
      </c>
      <c r="C397" s="10">
        <f>IF(Offerte!$A14="","",Offerte!$C14)</f>
        <v/>
      </c>
      <c r="D397" s="10" t="inlineStr">
        <is>
          <t>E.2.1</t>
        </is>
      </c>
      <c r="E397" s="10" t="inlineStr">
        <is>
          <t>E</t>
        </is>
      </c>
      <c r="F397" s="10" t="inlineStr">
        <is>
          <t>D</t>
        </is>
      </c>
      <c r="G397" s="10" t="inlineStr">
        <is>
          <t>discretionary</t>
        </is>
      </c>
      <c r="H397" s="10" t="n">
        <v>2</v>
      </c>
      <c r="I397" s="10" t="inlineStr">
        <is>
          <t>Altre azioni informative e rapporti con gli utenti</t>
        </is>
      </c>
      <c r="J397" s="20" t="n"/>
      <c r="K397" s="20" t="n"/>
      <c r="L397" s="20" t="n"/>
      <c r="M397" s="20" t="n"/>
      <c r="N397" s="21">
        <f>IF($A397="","",MAX(0,MIN(1,IFERROR(VALUE($M397),0))))</f>
        <v/>
      </c>
      <c r="O397" s="21">
        <f>IF($A397="",0,IF(OR($S397&lt;&gt;1,COUNTA($J397:$M397)=0),0,IF(SUMPRODUCT(MAX(($C$5:$C$6173=$C397)*($D$5:$D$6173=$D397)*($S$5:$S$6173=1)*IFERROR($N$5:$N$6173*1,0)))&gt;0,ROUND($H397*($N397/SUMPRODUCT(MAX(($C$5:$C$6173=$C397)*($D$5:$D$6173=$D397)*($S$5:$S$6173=1)*IFERROR($N$5:$N$6173*1,0)))),4),0)))</f>
        <v/>
      </c>
      <c r="P397" s="10" t="inlineStr">
        <is>
          <t>coeff.</t>
        </is>
      </c>
      <c r="Q397" s="21">
        <f>IF($A397="","",$A397&amp;"|"&amp;$C397)</f>
        <v/>
      </c>
      <c r="R397" s="21">
        <f>IF($A397="","",$A397&amp;"|"&amp;$C397&amp;"|"&amp;$D397)</f>
        <v/>
      </c>
      <c r="S397" s="21">
        <f>IF($A397="","",IFERROR(INDEX(Offerte!$D$2:$D$200,MATCH($Q397,Offerte!$L$2:$L$200,0)),0))</f>
        <v/>
      </c>
      <c r="T397" s="21">
        <f>IF($A397="","",IFERROR(INDEX(Offerte!$G$2:$G$200,MATCH($Q397,Offerte!$L$2:$L$200,0)),"NO"))</f>
        <v/>
      </c>
    </row>
    <row r="398">
      <c r="A398" s="10">
        <f>IF(Offerte!$A14="","",Offerte!$A14)</f>
        <v/>
      </c>
      <c r="B398" s="10">
        <f>IF(Offerte!$A14="","",Offerte!$B14)</f>
        <v/>
      </c>
      <c r="C398" s="10">
        <f>IF(Offerte!$A14="","",Offerte!$C14)</f>
        <v/>
      </c>
      <c r="D398" s="10" t="inlineStr">
        <is>
          <t>F.1.1</t>
        </is>
      </c>
      <c r="E398" s="10" t="inlineStr">
        <is>
          <t>F</t>
        </is>
      </c>
      <c r="F398" s="10" t="inlineStr">
        <is>
          <t>Q</t>
        </is>
      </c>
      <c r="G398" s="10" t="inlineStr">
        <is>
          <t>lower</t>
        </is>
      </c>
      <c r="H398" s="10" t="n">
        <v>7</v>
      </c>
      <c r="I398" s="10" t="inlineStr">
        <is>
          <t>Performance ambientali del parco mezzi adibito al servizio - I_CEA</t>
        </is>
      </c>
      <c r="J398" s="20" t="n"/>
      <c r="K398" s="20" t="n"/>
      <c r="L398" s="20" t="n"/>
      <c r="M398" s="20" t="n"/>
      <c r="N398" s="21">
        <f>IF($A398="","",IFERROR(VALUE($J398),0))</f>
        <v/>
      </c>
      <c r="O398" s="21">
        <f>IF($A398="",0,IF(OR($S398&lt;&gt;1,COUNTA($J398:$M398)=0),0,IF(AND(IFERROR(AGGREGATE(15,6,$N$5:$N$6173/(($C$5:$C$6173=$C398)*($D$5:$D$6173=$D398)*($S$5:$S$6173=1)*($N$5:$N$6173&gt;0)),1),0)&gt;0,$N398&gt;0),ROUND($H398*(IFERROR(AGGREGATE(15,6,$N$5:$N$6173/(($C$5:$C$6173=$C398)*($D$5:$D$6173=$D398)*($S$5:$S$6173=1)*($N$5:$N$6173&gt;0)),1),0)/$N398),4),0)))</f>
        <v/>
      </c>
      <c r="P398" s="10" t="inlineStr">
        <is>
          <t>indice</t>
        </is>
      </c>
      <c r="Q398" s="21">
        <f>IF($A398="","",$A398&amp;"|"&amp;$C398)</f>
        <v/>
      </c>
      <c r="R398" s="21">
        <f>IF($A398="","",$A398&amp;"|"&amp;$C398&amp;"|"&amp;$D398)</f>
        <v/>
      </c>
      <c r="S398" s="21">
        <f>IF($A398="","",IFERROR(INDEX(Offerte!$D$2:$D$200,MATCH($Q398,Offerte!$L$2:$L$200,0)),0))</f>
        <v/>
      </c>
      <c r="T398" s="21">
        <f>IF($A398="","",IFERROR(INDEX(Offerte!$G$2:$G$200,MATCH($Q398,Offerte!$L$2:$L$200,0)),"NO"))</f>
        <v/>
      </c>
    </row>
    <row r="399">
      <c r="A399" s="10">
        <f>IF(Offerte!$A14="","",Offerte!$A14)</f>
        <v/>
      </c>
      <c r="B399" s="10">
        <f>IF(Offerte!$A14="","",Offerte!$B14)</f>
        <v/>
      </c>
      <c r="C399" s="10">
        <f>IF(Offerte!$A14="","",Offerte!$C14)</f>
        <v/>
      </c>
      <c r="D399" s="10" t="inlineStr">
        <is>
          <t>F.2.1</t>
        </is>
      </c>
      <c r="E399" s="10" t="inlineStr">
        <is>
          <t>F</t>
        </is>
      </c>
      <c r="F399" s="10" t="inlineStr">
        <is>
          <t>Q</t>
        </is>
      </c>
      <c r="G399" s="10" t="inlineStr">
        <is>
          <t>higher</t>
        </is>
      </c>
      <c r="H399" s="10" t="n">
        <v>2</v>
      </c>
      <c r="I399" s="10" t="inlineStr">
        <is>
          <t>Tasso di copertura del servizio con dispositivi ECO-DRIVER</t>
        </is>
      </c>
      <c r="J399" s="20" t="n"/>
      <c r="K399" s="20" t="n"/>
      <c r="L399" s="20" t="n"/>
      <c r="M399" s="20" t="n"/>
      <c r="N399" s="21">
        <f>IF($A399="","",IFERROR(VALUE($K399)/VALUE($L399),IFERROR(VALUE($J399),0)))</f>
        <v/>
      </c>
      <c r="O399" s="21">
        <f>IF($A399="",0,IF(OR($S399&lt;&gt;1,COUNTA($J399:$M399)=0),0,IF(SUMPRODUCT(MAX(($C$5:$C$6173=$C399)*($D$5:$D$6173=$D399)*($S$5:$S$6173=1)*IFERROR($N$5:$N$6173*1,0)))&gt;0,ROUND($H399*($N399/SUMPRODUCT(MAX(($C$5:$C$6173=$C399)*($D$5:$D$6173=$D399)*($S$5:$S$6173=1)*IFERROR($N$5:$N$6173*1,0)))),4),0)))</f>
        <v/>
      </c>
      <c r="P399" s="10" t="inlineStr">
        <is>
          <t>Autobus attrezzati con dispositivi ECO-DRIVER / Autobus totali in offerta, incluse scorte</t>
        </is>
      </c>
      <c r="Q399" s="21">
        <f>IF($A399="","",$A399&amp;"|"&amp;$C399)</f>
        <v/>
      </c>
      <c r="R399" s="21">
        <f>IF($A399="","",$A399&amp;"|"&amp;$C399&amp;"|"&amp;$D399)</f>
        <v/>
      </c>
      <c r="S399" s="21">
        <f>IF($A399="","",IFERROR(INDEX(Offerte!$D$2:$D$200,MATCH($Q399,Offerte!$L$2:$L$200,0)),0))</f>
        <v/>
      </c>
      <c r="T399" s="21">
        <f>IF($A399="","",IFERROR(INDEX(Offerte!$G$2:$G$200,MATCH($Q399,Offerte!$L$2:$L$200,0)),"NO"))</f>
        <v/>
      </c>
    </row>
    <row r="400">
      <c r="A400" s="10">
        <f>IF(Offerte!$A14="","",Offerte!$A14)</f>
        <v/>
      </c>
      <c r="B400" s="10">
        <f>IF(Offerte!$A14="","",Offerte!$B14)</f>
        <v/>
      </c>
      <c r="C400" s="10">
        <f>IF(Offerte!$A14="","",Offerte!$C14)</f>
        <v/>
      </c>
      <c r="D400" s="10" t="inlineStr">
        <is>
          <t>F.3.1</t>
        </is>
      </c>
      <c r="E400" s="10" t="inlineStr">
        <is>
          <t>F</t>
        </is>
      </c>
      <c r="F400" s="10" t="inlineStr">
        <is>
          <t>Q</t>
        </is>
      </c>
      <c r="G400" s="10" t="inlineStr">
        <is>
          <t>higher</t>
        </is>
      </c>
      <c r="H400" s="10" t="n">
        <v>2</v>
      </c>
      <c r="I400" s="10" t="inlineStr">
        <is>
          <t>Autoproduzione consumi elettrici per trazione</t>
        </is>
      </c>
      <c r="J400" s="20" t="n"/>
      <c r="K400" s="20" t="n"/>
      <c r="L400" s="20" t="n"/>
      <c r="M400" s="20" t="n"/>
      <c r="N400" s="21">
        <f>IF($A400="","",IFERROR(VALUE($J400),0))</f>
        <v/>
      </c>
      <c r="O400" s="21">
        <f>IF($A400="",0,IF(OR($S400&lt;&gt;1,COUNTA($J400:$M400)=0),0,IF(SUMPRODUCT(MAX(($C$5:$C$6173=$C400)*($D$5:$D$6173=$D400)*($S$5:$S$6173=1)*IFERROR($N$5:$N$6173*1,0)))&gt;0,ROUND($H400*($N400/SUMPRODUCT(MAX(($C$5:$C$6173=$C400)*($D$5:$D$6173=$D400)*($S$5:$S$6173=1)*IFERROR($N$5:$N$6173*1,0)))),4),0)))</f>
        <v/>
      </c>
      <c r="P400" s="10" t="inlineStr">
        <is>
          <t>kWh/anno</t>
        </is>
      </c>
      <c r="Q400" s="21">
        <f>IF($A400="","",$A400&amp;"|"&amp;$C400)</f>
        <v/>
      </c>
      <c r="R400" s="21">
        <f>IF($A400="","",$A400&amp;"|"&amp;$C400&amp;"|"&amp;$D400)</f>
        <v/>
      </c>
      <c r="S400" s="21">
        <f>IF($A400="","",IFERROR(INDEX(Offerte!$D$2:$D$200,MATCH($Q400,Offerte!$L$2:$L$200,0)),0))</f>
        <v/>
      </c>
      <c r="T400" s="21">
        <f>IF($A400="","",IFERROR(INDEX(Offerte!$G$2:$G$200,MATCH($Q400,Offerte!$L$2:$L$200,0)),"NO"))</f>
        <v/>
      </c>
    </row>
    <row r="401">
      <c r="A401" s="10">
        <f>IF(Offerte!$A14="","",Offerte!$A14)</f>
        <v/>
      </c>
      <c r="B401" s="10">
        <f>IF(Offerte!$A14="","",Offerte!$B14)</f>
        <v/>
      </c>
      <c r="C401" s="10">
        <f>IF(Offerte!$A14="","",Offerte!$C14)</f>
        <v/>
      </c>
      <c r="D401" s="10" t="inlineStr">
        <is>
          <t>F.4.1</t>
        </is>
      </c>
      <c r="E401" s="10" t="inlineStr">
        <is>
          <t>F</t>
        </is>
      </c>
      <c r="F401" s="10" t="inlineStr">
        <is>
          <t>Q</t>
        </is>
      </c>
      <c r="G401" s="10" t="inlineStr">
        <is>
          <t>soil</t>
        </is>
      </c>
      <c r="H401" s="10" t="n">
        <v>2</v>
      </c>
      <c r="I401" s="10" t="inlineStr">
        <is>
          <t>Indice di consumo di suolo</t>
        </is>
      </c>
      <c r="J401" s="20" t="n"/>
      <c r="K401" s="20" t="n"/>
      <c r="L401" s="20" t="n"/>
      <c r="M401" s="20" t="n"/>
      <c r="N401" s="21">
        <f>IF($A401="","",IFERROR(VALUE($J401),0))</f>
        <v/>
      </c>
      <c r="O401" s="21">
        <f>IF($A401="",0,IF(OR($S401&lt;&gt;1,COUNTA($J401:$M401)=0),0,IF($N401&lt;=0,$H401,IF(SUMPRODUCT(MAX(($C$5:$C$6173=$C401)*($D$5:$D$6173=$D401)*($S$5:$S$6173=1)*IFERROR($N$5:$N$6173*1,0)))&gt;0,ROUND($H401*((SUMPRODUCT(MAX(($C$5:$C$6173=$C401)*($D$5:$D$6173=$D401)*($S$5:$S$6173=1)*IFERROR($N$5:$N$6173*1,0)))-$N401)/SUMPRODUCT(MAX(($C$5:$C$6173=$C401)*($D$5:$D$6173=$D401)*($S$5:$S$6173=1)*IFERROR($N$5:$N$6173*1,0)))),4),0))))</f>
        <v/>
      </c>
      <c r="P401" s="10" t="inlineStr">
        <is>
          <t>m2</t>
        </is>
      </c>
      <c r="Q401" s="21">
        <f>IF($A401="","",$A401&amp;"|"&amp;$C401)</f>
        <v/>
      </c>
      <c r="R401" s="21">
        <f>IF($A401="","",$A401&amp;"|"&amp;$C401&amp;"|"&amp;$D401)</f>
        <v/>
      </c>
      <c r="S401" s="21">
        <f>IF($A401="","",IFERROR(INDEX(Offerte!$D$2:$D$200,MATCH($Q401,Offerte!$L$2:$L$200,0)),0))</f>
        <v/>
      </c>
      <c r="T401" s="21">
        <f>IF($A401="","",IFERROR(INDEX(Offerte!$G$2:$G$200,MATCH($Q401,Offerte!$L$2:$L$200,0)),"NO"))</f>
        <v/>
      </c>
    </row>
    <row r="402">
      <c r="A402" s="10">
        <f>IF(Offerte!$A14="","",Offerte!$A14)</f>
        <v/>
      </c>
      <c r="B402" s="10">
        <f>IF(Offerte!$A14="","",Offerte!$B14)</f>
        <v/>
      </c>
      <c r="C402" s="10">
        <f>IF(Offerte!$A14="","",Offerte!$C14)</f>
        <v/>
      </c>
      <c r="D402" s="10" t="inlineStr">
        <is>
          <t>F.5.1</t>
        </is>
      </c>
      <c r="E402" s="10" t="inlineStr">
        <is>
          <t>F</t>
        </is>
      </c>
      <c r="F402" s="10" t="inlineStr">
        <is>
          <t>T</t>
        </is>
      </c>
      <c r="G402" s="10" t="inlineStr">
        <is>
          <t>tabular</t>
        </is>
      </c>
      <c r="H402" s="10" t="n">
        <v>1</v>
      </c>
      <c r="I402" s="10" t="inlineStr">
        <is>
          <t>Rendicontazione di sostenibilità ambientale</t>
        </is>
      </c>
      <c r="J402" s="20" t="n"/>
      <c r="K402" s="20" t="n"/>
      <c r="L402" s="20" t="n"/>
      <c r="M402" s="20" t="n"/>
      <c r="N402" s="21">
        <f>IF($A402="","",IF(IFERROR(VALUE($M402),0)=1,1,0))</f>
        <v/>
      </c>
      <c r="O402" s="21">
        <f>IF($A402="",0,IF(OR($S402&lt;&gt;1,COUNTA($J402:$M402)=0),0,IF($N402=1,$H402,0)))</f>
        <v/>
      </c>
      <c r="P402" s="10" t="inlineStr">
        <is>
          <t>sì/no</t>
        </is>
      </c>
      <c r="Q402" s="21">
        <f>IF($A402="","",$A402&amp;"|"&amp;$C402)</f>
        <v/>
      </c>
      <c r="R402" s="21">
        <f>IF($A402="","",$A402&amp;"|"&amp;$C402&amp;"|"&amp;$D402)</f>
        <v/>
      </c>
      <c r="S402" s="21">
        <f>IF($A402="","",IFERROR(INDEX(Offerte!$D$2:$D$200,MATCH($Q402,Offerte!$L$2:$L$200,0)),0))</f>
        <v/>
      </c>
      <c r="T402" s="21">
        <f>IF($A402="","",IFERROR(INDEX(Offerte!$G$2:$G$200,MATCH($Q402,Offerte!$L$2:$L$200,0)),"NO"))</f>
        <v/>
      </c>
    </row>
    <row r="403">
      <c r="A403" s="10">
        <f>IF(Offerte!$A14="","",Offerte!$A14)</f>
        <v/>
      </c>
      <c r="B403" s="10">
        <f>IF(Offerte!$A14="","",Offerte!$B14)</f>
        <v/>
      </c>
      <c r="C403" s="10">
        <f>IF(Offerte!$A14="","",Offerte!$C14)</f>
        <v/>
      </c>
      <c r="D403" s="10" t="inlineStr">
        <is>
          <t>G.1.1</t>
        </is>
      </c>
      <c r="E403" s="10" t="inlineStr">
        <is>
          <t>G</t>
        </is>
      </c>
      <c r="F403" s="10" t="inlineStr">
        <is>
          <t>D</t>
        </is>
      </c>
      <c r="G403" s="10" t="inlineStr">
        <is>
          <t>discretionary</t>
        </is>
      </c>
      <c r="H403" s="10" t="n">
        <v>2</v>
      </c>
      <c r="I403" s="10" t="inlineStr">
        <is>
          <t>Qualità del progetto di centrale di controllo aziendale</t>
        </is>
      </c>
      <c r="J403" s="20" t="n"/>
      <c r="K403" s="20" t="n"/>
      <c r="L403" s="20" t="n"/>
      <c r="M403" s="20" t="n"/>
      <c r="N403" s="21">
        <f>IF($A403="","",MAX(0,MIN(1,IFERROR(VALUE($M403),0))))</f>
        <v/>
      </c>
      <c r="O403" s="21">
        <f>IF($A403="",0,IF(OR($S403&lt;&gt;1,COUNTA($J403:$M403)=0),0,IF(SUMPRODUCT(MAX(($C$5:$C$6173=$C403)*($D$5:$D$6173=$D403)*($S$5:$S$6173=1)*IFERROR($N$5:$N$6173*1,0)))&gt;0,ROUND($H403*($N403/SUMPRODUCT(MAX(($C$5:$C$6173=$C403)*($D$5:$D$6173=$D403)*($S$5:$S$6173=1)*IFERROR($N$5:$N$6173*1,0)))),4),0)))</f>
        <v/>
      </c>
      <c r="P403" s="10" t="inlineStr">
        <is>
          <t>coeff.</t>
        </is>
      </c>
      <c r="Q403" s="21">
        <f>IF($A403="","",$A403&amp;"|"&amp;$C403)</f>
        <v/>
      </c>
      <c r="R403" s="21">
        <f>IF($A403="","",$A403&amp;"|"&amp;$C403&amp;"|"&amp;$D403)</f>
        <v/>
      </c>
      <c r="S403" s="21">
        <f>IF($A403="","",IFERROR(INDEX(Offerte!$D$2:$D$200,MATCH($Q403,Offerte!$L$2:$L$200,0)),0))</f>
        <v/>
      </c>
      <c r="T403" s="21">
        <f>IF($A403="","",IFERROR(INDEX(Offerte!$G$2:$G$200,MATCH($Q403,Offerte!$L$2:$L$200,0)),"NO"))</f>
        <v/>
      </c>
    </row>
    <row r="404">
      <c r="A404" s="10">
        <f>IF(Offerte!$A14="","",Offerte!$A14)</f>
        <v/>
      </c>
      <c r="B404" s="10">
        <f>IF(Offerte!$A14="","",Offerte!$B14)</f>
        <v/>
      </c>
      <c r="C404" s="10">
        <f>IF(Offerte!$A14="","",Offerte!$C14)</f>
        <v/>
      </c>
      <c r="D404" s="10" t="inlineStr">
        <is>
          <t>G.2.1</t>
        </is>
      </c>
      <c r="E404" s="10" t="inlineStr">
        <is>
          <t>G</t>
        </is>
      </c>
      <c r="F404" s="10" t="inlineStr">
        <is>
          <t>T</t>
        </is>
      </c>
      <c r="G404" s="10" t="inlineStr">
        <is>
          <t>tabular</t>
        </is>
      </c>
      <c r="H404" s="10" t="n">
        <v>1</v>
      </c>
      <c r="I404" s="10" t="inlineStr">
        <is>
          <t>Certificazione ISO 45001</t>
        </is>
      </c>
      <c r="J404" s="20" t="n"/>
      <c r="K404" s="20" t="n"/>
      <c r="L404" s="20" t="n"/>
      <c r="M404" s="20" t="n"/>
      <c r="N404" s="21">
        <f>IF($A404="","",IF(IFERROR(VALUE($M404),0)=1,1,0))</f>
        <v/>
      </c>
      <c r="O404" s="21">
        <f>IF($A404="",0,IF(OR($S404&lt;&gt;1,COUNTA($J404:$M404)=0),0,IF($N404=1,$H404,0)))</f>
        <v/>
      </c>
      <c r="P404" s="10" t="inlineStr">
        <is>
          <t>sì/no</t>
        </is>
      </c>
      <c r="Q404" s="21">
        <f>IF($A404="","",$A404&amp;"|"&amp;$C404)</f>
        <v/>
      </c>
      <c r="R404" s="21">
        <f>IF($A404="","",$A404&amp;"|"&amp;$C404&amp;"|"&amp;$D404)</f>
        <v/>
      </c>
      <c r="S404" s="21">
        <f>IF($A404="","",IFERROR(INDEX(Offerte!$D$2:$D$200,MATCH($Q404,Offerte!$L$2:$L$200,0)),0))</f>
        <v/>
      </c>
      <c r="T404" s="21">
        <f>IF($A404="","",IFERROR(INDEX(Offerte!$G$2:$G$200,MATCH($Q404,Offerte!$L$2:$L$200,0)),"NO"))</f>
        <v/>
      </c>
    </row>
    <row r="405">
      <c r="A405" s="10">
        <f>IF(Offerte!$A14="","",Offerte!$A14)</f>
        <v/>
      </c>
      <c r="B405" s="10">
        <f>IF(Offerte!$A14="","",Offerte!$B14)</f>
        <v/>
      </c>
      <c r="C405" s="10">
        <f>IF(Offerte!$A14="","",Offerte!$C14)</f>
        <v/>
      </c>
      <c r="D405" s="10" t="inlineStr">
        <is>
          <t>G.3.1</t>
        </is>
      </c>
      <c r="E405" s="10" t="inlineStr">
        <is>
          <t>G</t>
        </is>
      </c>
      <c r="F405" s="10" t="inlineStr">
        <is>
          <t>T</t>
        </is>
      </c>
      <c r="G405" s="10" t="inlineStr">
        <is>
          <t>tabular</t>
        </is>
      </c>
      <c r="H405" s="10" t="n">
        <v>1</v>
      </c>
      <c r="I405" s="10" t="inlineStr">
        <is>
          <t>Certificazioni di responsabilità sociale</t>
        </is>
      </c>
      <c r="J405" s="20" t="n"/>
      <c r="K405" s="20" t="n"/>
      <c r="L405" s="20" t="n"/>
      <c r="M405" s="20" t="n"/>
      <c r="N405" s="21">
        <f>IF($A405="","",IF(IFERROR(VALUE($M405),0)=1,1,0))</f>
        <v/>
      </c>
      <c r="O405" s="21">
        <f>IF($A405="",0,IF(OR($S405&lt;&gt;1,COUNTA($J405:$M405)=0),0,IF($N405=1,$H405,0)))</f>
        <v/>
      </c>
      <c r="P405" s="10" t="inlineStr">
        <is>
          <t>sì/no</t>
        </is>
      </c>
      <c r="Q405" s="21">
        <f>IF($A405="","",$A405&amp;"|"&amp;$C405)</f>
        <v/>
      </c>
      <c r="R405" s="21">
        <f>IF($A405="","",$A405&amp;"|"&amp;$C405&amp;"|"&amp;$D405)</f>
        <v/>
      </c>
      <c r="S405" s="21">
        <f>IF($A405="","",IFERROR(INDEX(Offerte!$D$2:$D$200,MATCH($Q405,Offerte!$L$2:$L$200,0)),0))</f>
        <v/>
      </c>
      <c r="T405" s="21">
        <f>IF($A405="","",IFERROR(INDEX(Offerte!$G$2:$G$200,MATCH($Q405,Offerte!$L$2:$L$200,0)),"NO"))</f>
        <v/>
      </c>
    </row>
    <row r="406">
      <c r="A406" s="10">
        <f>IF(Offerte!$A14="","",Offerte!$A14)</f>
        <v/>
      </c>
      <c r="B406" s="10">
        <f>IF(Offerte!$A14="","",Offerte!$B14)</f>
        <v/>
      </c>
      <c r="C406" s="10">
        <f>IF(Offerte!$A14="","",Offerte!$C14)</f>
        <v/>
      </c>
      <c r="D406" s="10" t="inlineStr">
        <is>
          <t>G.4.1</t>
        </is>
      </c>
      <c r="E406" s="10" t="inlineStr">
        <is>
          <t>G</t>
        </is>
      </c>
      <c r="F406" s="10" t="inlineStr">
        <is>
          <t>D</t>
        </is>
      </c>
      <c r="G406" s="10" t="inlineStr">
        <is>
          <t>discretionary</t>
        </is>
      </c>
      <c r="H406" s="10" t="n">
        <v>2</v>
      </c>
      <c r="I406" s="10" t="inlineStr">
        <is>
          <t>Qualità del piano di formazione del personale</t>
        </is>
      </c>
      <c r="J406" s="20" t="n"/>
      <c r="K406" s="20" t="n"/>
      <c r="L406" s="20" t="n"/>
      <c r="M406" s="20" t="n"/>
      <c r="N406" s="21">
        <f>IF($A406="","",MAX(0,MIN(1,IFERROR(VALUE($M406),0))))</f>
        <v/>
      </c>
      <c r="O406" s="21">
        <f>IF($A406="",0,IF(OR($S406&lt;&gt;1,COUNTA($J406:$M406)=0),0,IF(SUMPRODUCT(MAX(($C$5:$C$6173=$C406)*($D$5:$D$6173=$D406)*($S$5:$S$6173=1)*IFERROR($N$5:$N$6173*1,0)))&gt;0,ROUND($H406*($N406/SUMPRODUCT(MAX(($C$5:$C$6173=$C406)*($D$5:$D$6173=$D406)*($S$5:$S$6173=1)*IFERROR($N$5:$N$6173*1,0)))),4),0)))</f>
        <v/>
      </c>
      <c r="P406" s="10" t="inlineStr">
        <is>
          <t>coeff.</t>
        </is>
      </c>
      <c r="Q406" s="21">
        <f>IF($A406="","",$A406&amp;"|"&amp;$C406)</f>
        <v/>
      </c>
      <c r="R406" s="21">
        <f>IF($A406="","",$A406&amp;"|"&amp;$C406&amp;"|"&amp;$D406)</f>
        <v/>
      </c>
      <c r="S406" s="21">
        <f>IF($A406="","",IFERROR(INDEX(Offerte!$D$2:$D$200,MATCH($Q406,Offerte!$L$2:$L$200,0)),0))</f>
        <v/>
      </c>
      <c r="T406" s="21">
        <f>IF($A406="","",IFERROR(INDEX(Offerte!$G$2:$G$200,MATCH($Q406,Offerte!$L$2:$L$200,0)),"NO"))</f>
        <v/>
      </c>
    </row>
    <row r="407">
      <c r="A407" s="10">
        <f>IF(Offerte!$A14="","",Offerte!$A14)</f>
        <v/>
      </c>
      <c r="B407" s="10">
        <f>IF(Offerte!$A14="","",Offerte!$B14)</f>
        <v/>
      </c>
      <c r="C407" s="10">
        <f>IF(Offerte!$A14="","",Offerte!$C14)</f>
        <v/>
      </c>
      <c r="D407" s="10" t="inlineStr">
        <is>
          <t>G.5.1</t>
        </is>
      </c>
      <c r="E407" s="10" t="inlineStr">
        <is>
          <t>G</t>
        </is>
      </c>
      <c r="F407" s="10" t="inlineStr">
        <is>
          <t>T</t>
        </is>
      </c>
      <c r="G407" s="10" t="inlineStr">
        <is>
          <t>tabular</t>
        </is>
      </c>
      <c r="H407" s="10" t="n">
        <v>1</v>
      </c>
      <c r="I407" s="10" t="inlineStr">
        <is>
          <t>Impegno al mantenimento delle garanzie del contratto di secondo livello del gestore uscente</t>
        </is>
      </c>
      <c r="J407" s="20" t="n"/>
      <c r="K407" s="20" t="n"/>
      <c r="L407" s="20" t="n"/>
      <c r="M407" s="20" t="n"/>
      <c r="N407" s="21">
        <f>IF($A407="","",IF(IFERROR(VALUE($M407),0)=1,1,0))</f>
        <v/>
      </c>
      <c r="O407" s="21">
        <f>IF($A407="",0,IF(OR($S407&lt;&gt;1,COUNTA($J407:$M407)=0),0,IF($N407=1,$H407,0)))</f>
        <v/>
      </c>
      <c r="P407" s="10" t="inlineStr">
        <is>
          <t>sì/no</t>
        </is>
      </c>
      <c r="Q407" s="21">
        <f>IF($A407="","",$A407&amp;"|"&amp;$C407)</f>
        <v/>
      </c>
      <c r="R407" s="21">
        <f>IF($A407="","",$A407&amp;"|"&amp;$C407&amp;"|"&amp;$D407)</f>
        <v/>
      </c>
      <c r="S407" s="21">
        <f>IF($A407="","",IFERROR(INDEX(Offerte!$D$2:$D$200,MATCH($Q407,Offerte!$L$2:$L$200,0)),0))</f>
        <v/>
      </c>
      <c r="T407" s="21">
        <f>IF($A407="","",IFERROR(INDEX(Offerte!$G$2:$G$200,MATCH($Q407,Offerte!$L$2:$L$200,0)),"NO"))</f>
        <v/>
      </c>
    </row>
    <row r="408">
      <c r="A408" s="10">
        <f>IF(Offerte!$A15="","",Offerte!$A15)</f>
        <v/>
      </c>
      <c r="B408" s="10">
        <f>IF(Offerte!$A15="","",Offerte!$B15)</f>
        <v/>
      </c>
      <c r="C408" s="10">
        <f>IF(Offerte!$A15="","",Offerte!$C15)</f>
        <v/>
      </c>
      <c r="D408" s="10" t="inlineStr">
        <is>
          <t>A.1.1</t>
        </is>
      </c>
      <c r="E408" s="10" t="inlineStr">
        <is>
          <t>A</t>
        </is>
      </c>
      <c r="F408" s="10" t="inlineStr">
        <is>
          <t>Q</t>
        </is>
      </c>
      <c r="G408" s="10" t="inlineStr">
        <is>
          <t>higher</t>
        </is>
      </c>
      <c r="H408" s="10" t="n">
        <v>3</v>
      </c>
      <c r="I408" s="10" t="inlineStr">
        <is>
          <t>Tasso aggiuntivo di corse controllate</t>
        </is>
      </c>
      <c r="J408" s="20" t="n"/>
      <c r="K408" s="20" t="n"/>
      <c r="L408" s="20" t="n"/>
      <c r="M408" s="20" t="n"/>
      <c r="N408" s="21">
        <f>IF($A408="","",IFERROR(VALUE($K408)/VALUE($L408)*100,IFERROR(VALUE($J408),0)))</f>
        <v/>
      </c>
      <c r="O408" s="21">
        <f>IF($A408="",0,IF(OR($S408&lt;&gt;1,COUNTA($J408:$M408)=0),0,IF(SUMPRODUCT(MAX(($C$5:$C$6173=$C408)*($D$5:$D$6173=$D408)*($S$5:$S$6173=1)*IFERROR($N$5:$N$6173*1,0)))&gt;0,ROUND($H408*($N408/SUMPRODUCT(MAX(($C$5:$C$6173=$C408)*($D$5:$D$6173=$D408)*($S$5:$S$6173=1)*IFERROR($N$5:$N$6173*1,0)))),4),0)))</f>
        <v/>
      </c>
      <c r="P408" s="10" t="inlineStr">
        <is>
          <t>Corse controllate annue / Corse programmate annue</t>
        </is>
      </c>
      <c r="Q408" s="21">
        <f>IF($A408="","",$A408&amp;"|"&amp;$C408)</f>
        <v/>
      </c>
      <c r="R408" s="21">
        <f>IF($A408="","",$A408&amp;"|"&amp;$C408&amp;"|"&amp;$D408)</f>
        <v/>
      </c>
      <c r="S408" s="21">
        <f>IF($A408="","",IFERROR(INDEX(Offerte!$D$2:$D$200,MATCH($Q408,Offerte!$L$2:$L$200,0)),0))</f>
        <v/>
      </c>
      <c r="T408" s="21">
        <f>IF($A408="","",IFERROR(INDEX(Offerte!$G$2:$G$200,MATCH($Q408,Offerte!$L$2:$L$200,0)),"NO"))</f>
        <v/>
      </c>
    </row>
    <row r="409">
      <c r="A409" s="10">
        <f>IF(Offerte!$A15="","",Offerte!$A15)</f>
        <v/>
      </c>
      <c r="B409" s="10">
        <f>IF(Offerte!$A15="","",Offerte!$B15)</f>
        <v/>
      </c>
      <c r="C409" s="10">
        <f>IF(Offerte!$A15="","",Offerte!$C15)</f>
        <v/>
      </c>
      <c r="D409" s="10" t="inlineStr">
        <is>
          <t>A.1.2</t>
        </is>
      </c>
      <c r="E409" s="10" t="inlineStr">
        <is>
          <t>A</t>
        </is>
      </c>
      <c r="F409" s="10" t="inlineStr">
        <is>
          <t>Q</t>
        </is>
      </c>
      <c r="G409" s="10" t="inlineStr">
        <is>
          <t>higher</t>
        </is>
      </c>
      <c r="H409" s="10" t="n">
        <v>4</v>
      </c>
      <c r="I409" s="10" t="inlineStr">
        <is>
          <t>Numero aggiuntivo di passeggeri controllati</t>
        </is>
      </c>
      <c r="J409" s="20" t="n"/>
      <c r="K409" s="20" t="n"/>
      <c r="L409" s="20" t="n"/>
      <c r="M409" s="20" t="n"/>
      <c r="N409" s="21">
        <f>IF($A409="","",IFERROR(VALUE($J409),0))</f>
        <v/>
      </c>
      <c r="O409" s="21">
        <f>IF($A409="",0,IF(OR($S409&lt;&gt;1,COUNTA($J409:$M409)=0),0,IF(SUMPRODUCT(MAX(($C$5:$C$6173=$C409)*($D$5:$D$6173=$D409)*($S$5:$S$6173=1)*IFERROR($N$5:$N$6173*1,0)))&gt;0,ROUND($H409*($N409/SUMPRODUCT(MAX(($C$5:$C$6173=$C409)*($D$5:$D$6173=$D409)*($S$5:$S$6173=1)*IFERROR($N$5:$N$6173*1,0)))),4),0)))</f>
        <v/>
      </c>
      <c r="P409" s="10" t="inlineStr">
        <is>
          <t>passeggeri/anno</t>
        </is>
      </c>
      <c r="Q409" s="21">
        <f>IF($A409="","",$A409&amp;"|"&amp;$C409)</f>
        <v/>
      </c>
      <c r="R409" s="21">
        <f>IF($A409="","",$A409&amp;"|"&amp;$C409&amp;"|"&amp;$D409)</f>
        <v/>
      </c>
      <c r="S409" s="21">
        <f>IF($A409="","",IFERROR(INDEX(Offerte!$D$2:$D$200,MATCH($Q409,Offerte!$L$2:$L$200,0)),0))</f>
        <v/>
      </c>
      <c r="T409" s="21">
        <f>IF($A409="","",IFERROR(INDEX(Offerte!$G$2:$G$200,MATCH($Q409,Offerte!$L$2:$L$200,0)),"NO"))</f>
        <v/>
      </c>
    </row>
    <row r="410">
      <c r="A410" s="10">
        <f>IF(Offerte!$A15="","",Offerte!$A15)</f>
        <v/>
      </c>
      <c r="B410" s="10">
        <f>IF(Offerte!$A15="","",Offerte!$B15)</f>
        <v/>
      </c>
      <c r="C410" s="10">
        <f>IF(Offerte!$A15="","",Offerte!$C15)</f>
        <v/>
      </c>
      <c r="D410" s="10" t="inlineStr">
        <is>
          <t>B.1.1</t>
        </is>
      </c>
      <c r="E410" s="10" t="inlineStr">
        <is>
          <t>B</t>
        </is>
      </c>
      <c r="F410" s="10" t="inlineStr">
        <is>
          <t>Q</t>
        </is>
      </c>
      <c r="G410" s="10" t="inlineStr">
        <is>
          <t>higher</t>
        </is>
      </c>
      <c r="H410" s="10" t="n">
        <v>3</v>
      </c>
      <c r="I410" s="10" t="inlineStr">
        <is>
          <t>Incremento dei posti offerti nelle fasce di punta</t>
        </is>
      </c>
      <c r="J410" s="20" t="n"/>
      <c r="K410" s="20" t="n"/>
      <c r="L410" s="20" t="n"/>
      <c r="M410" s="20" t="n"/>
      <c r="N410" s="21">
        <f>IF($A410="","",IFERROR(VALUE($J410),0))</f>
        <v/>
      </c>
      <c r="O410" s="21">
        <f>IF($A410="",0,IF(OR($S410&lt;&gt;1,COUNTA($J410:$M410)=0),0,IF(SUMPRODUCT(MAX(($C$5:$C$6173=$C410)*($D$5:$D$6173=$D410)*($S$5:$S$6173=1)*IFERROR($N$5:$N$6173*1,0)))&gt;0,ROUND($H410*($N410/SUMPRODUCT(MAX(($C$5:$C$6173=$C410)*($D$5:$D$6173=$D410)*($S$5:$S$6173=1)*IFERROR($N$5:$N$6173*1,0)))),4),0)))</f>
        <v/>
      </c>
      <c r="P410" s="10" t="inlineStr">
        <is>
          <t>posti*km</t>
        </is>
      </c>
      <c r="Q410" s="21">
        <f>IF($A410="","",$A410&amp;"|"&amp;$C410)</f>
        <v/>
      </c>
      <c r="R410" s="21">
        <f>IF($A410="","",$A410&amp;"|"&amp;$C410&amp;"|"&amp;$D410)</f>
        <v/>
      </c>
      <c r="S410" s="21">
        <f>IF($A410="","",IFERROR(INDEX(Offerte!$D$2:$D$200,MATCH($Q410,Offerte!$L$2:$L$200,0)),0))</f>
        <v/>
      </c>
      <c r="T410" s="21">
        <f>IF($A410="","",IFERROR(INDEX(Offerte!$G$2:$G$200,MATCH($Q410,Offerte!$L$2:$L$200,0)),"NO"))</f>
        <v/>
      </c>
    </row>
    <row r="411">
      <c r="A411" s="10">
        <f>IF(Offerte!$A15="","",Offerte!$A15)</f>
        <v/>
      </c>
      <c r="B411" s="10">
        <f>IF(Offerte!$A15="","",Offerte!$B15)</f>
        <v/>
      </c>
      <c r="C411" s="10">
        <f>IF(Offerte!$A15="","",Offerte!$C15)</f>
        <v/>
      </c>
      <c r="D411" s="10" t="inlineStr">
        <is>
          <t>B.2.1</t>
        </is>
      </c>
      <c r="E411" s="10" t="inlineStr">
        <is>
          <t>B</t>
        </is>
      </c>
      <c r="F411" s="10" t="inlineStr">
        <is>
          <t>Q</t>
        </is>
      </c>
      <c r="G411" s="10" t="inlineStr">
        <is>
          <t>higher</t>
        </is>
      </c>
      <c r="H411" s="10" t="n">
        <v>4</v>
      </c>
      <c r="I411" s="10" t="inlineStr">
        <is>
          <t>Corse aggiuntive nell'arco giornaliero base</t>
        </is>
      </c>
      <c r="J411" s="20" t="n"/>
      <c r="K411" s="20" t="n"/>
      <c r="L411" s="20" t="n"/>
      <c r="M411" s="20" t="n"/>
      <c r="N411" s="21">
        <f>IF($A411="","",IFERROR(VALUE($J411),0))</f>
        <v/>
      </c>
      <c r="O411" s="21">
        <f>IF($A411="",0,IF(OR($S411&lt;&gt;1,COUNTA($J411:$M411)=0),0,IF(SUMPRODUCT(MAX(($C$5:$C$6173=$C411)*($D$5:$D$6173=$D411)*($S$5:$S$6173=1)*IFERROR($N$5:$N$6173*1,0)))&gt;0,ROUND($H411*($N411/SUMPRODUCT(MAX(($C$5:$C$6173=$C411)*($D$5:$D$6173=$D411)*($S$5:$S$6173=1)*IFERROR($N$5:$N$6173*1,0)))),4),0)))</f>
        <v/>
      </c>
      <c r="P411" s="10" t="inlineStr">
        <is>
          <t>corse</t>
        </is>
      </c>
      <c r="Q411" s="21">
        <f>IF($A411="","",$A411&amp;"|"&amp;$C411)</f>
        <v/>
      </c>
      <c r="R411" s="21">
        <f>IF($A411="","",$A411&amp;"|"&amp;$C411&amp;"|"&amp;$D411)</f>
        <v/>
      </c>
      <c r="S411" s="21">
        <f>IF($A411="","",IFERROR(INDEX(Offerte!$D$2:$D$200,MATCH($Q411,Offerte!$L$2:$L$200,0)),0))</f>
        <v/>
      </c>
      <c r="T411" s="21">
        <f>IF($A411="","",IFERROR(INDEX(Offerte!$G$2:$G$200,MATCH($Q411,Offerte!$L$2:$L$200,0)),"NO"))</f>
        <v/>
      </c>
    </row>
    <row r="412">
      <c r="A412" s="10">
        <f>IF(Offerte!$A15="","",Offerte!$A15)</f>
        <v/>
      </c>
      <c r="B412" s="10">
        <f>IF(Offerte!$A15="","",Offerte!$B15)</f>
        <v/>
      </c>
      <c r="C412" s="10">
        <f>IF(Offerte!$A15="","",Offerte!$C15)</f>
        <v/>
      </c>
      <c r="D412" s="10" t="inlineStr">
        <is>
          <t>B.3.1</t>
        </is>
      </c>
      <c r="E412" s="10" t="inlineStr">
        <is>
          <t>B</t>
        </is>
      </c>
      <c r="F412" s="10" t="inlineStr">
        <is>
          <t>Q</t>
        </is>
      </c>
      <c r="G412" s="10" t="inlineStr">
        <is>
          <t>higher</t>
        </is>
      </c>
      <c r="H412" s="10" t="n">
        <v>2</v>
      </c>
      <c r="I412" s="10" t="inlineStr">
        <is>
          <t>Numero di corse aggiuntive per allungamento dell'arco di servizio giornaliero nelle fasce serali</t>
        </is>
      </c>
      <c r="J412" s="20" t="n"/>
      <c r="K412" s="20" t="n"/>
      <c r="L412" s="20" t="n"/>
      <c r="M412" s="20" t="n"/>
      <c r="N412" s="21">
        <f>IF($A412="","",IFERROR(VALUE($J412),0))</f>
        <v/>
      </c>
      <c r="O412" s="21">
        <f>IF($A412="",0,IF(OR($S412&lt;&gt;1,COUNTA($J412:$M412)=0),0,IF(SUMPRODUCT(MAX(($C$5:$C$6173=$C412)*($D$5:$D$6173=$D412)*($S$5:$S$6173=1)*IFERROR($N$5:$N$6173*1,0)))&gt;0,ROUND($H412*($N412/SUMPRODUCT(MAX(($C$5:$C$6173=$C412)*($D$5:$D$6173=$D412)*($S$5:$S$6173=1)*IFERROR($N$5:$N$6173*1,0)))),4),0)))</f>
        <v/>
      </c>
      <c r="P412" s="10" t="inlineStr">
        <is>
          <t>corse</t>
        </is>
      </c>
      <c r="Q412" s="21">
        <f>IF($A412="","",$A412&amp;"|"&amp;$C412)</f>
        <v/>
      </c>
      <c r="R412" s="21">
        <f>IF($A412="","",$A412&amp;"|"&amp;$C412&amp;"|"&amp;$D412)</f>
        <v/>
      </c>
      <c r="S412" s="21">
        <f>IF($A412="","",IFERROR(INDEX(Offerte!$D$2:$D$200,MATCH($Q412,Offerte!$L$2:$L$200,0)),0))</f>
        <v/>
      </c>
      <c r="T412" s="21">
        <f>IF($A412="","",IFERROR(INDEX(Offerte!$G$2:$G$200,MATCH($Q412,Offerte!$L$2:$L$200,0)),"NO"))</f>
        <v/>
      </c>
    </row>
    <row r="413">
      <c r="A413" s="10">
        <f>IF(Offerte!$A15="","",Offerte!$A15)</f>
        <v/>
      </c>
      <c r="B413" s="10">
        <f>IF(Offerte!$A15="","",Offerte!$B15)</f>
        <v/>
      </c>
      <c r="C413" s="10">
        <f>IF(Offerte!$A15="","",Offerte!$C15)</f>
        <v/>
      </c>
      <c r="D413" s="10" t="inlineStr">
        <is>
          <t>B.4.1</t>
        </is>
      </c>
      <c r="E413" s="10" t="inlineStr">
        <is>
          <t>B</t>
        </is>
      </c>
      <c r="F413" s="10" t="inlineStr">
        <is>
          <t>Q</t>
        </is>
      </c>
      <c r="G413" s="10" t="inlineStr">
        <is>
          <t>higher</t>
        </is>
      </c>
      <c r="H413" s="10" t="n">
        <v>3</v>
      </c>
      <c r="I413" s="10" t="inlineStr">
        <is>
          <t>Percorrenze aggiuntive offerte nel Programma d'esercizio delle prime due fasi attuative</t>
        </is>
      </c>
      <c r="J413" s="20" t="n"/>
      <c r="K413" s="20" t="n"/>
      <c r="L413" s="20" t="n"/>
      <c r="M413" s="20" t="n"/>
      <c r="N413" s="21">
        <f>IF($A413="","",IFERROR(VALUE($J413),0))</f>
        <v/>
      </c>
      <c r="O413" s="21">
        <f>IF($A413="",0,IF(OR($S413&lt;&gt;1,COUNTA($J413:$M413)=0),0,IF(SUMPRODUCT(MAX(($C$5:$C$6173=$C413)*($D$5:$D$6173=$D413)*($S$5:$S$6173=1)*IFERROR($N$5:$N$6173*1,0)))&gt;0,ROUND($H413*($N413/SUMPRODUCT(MAX(($C$5:$C$6173=$C413)*($D$5:$D$6173=$D413)*($S$5:$S$6173=1)*IFERROR($N$5:$N$6173*1,0)))),4),0)))</f>
        <v/>
      </c>
      <c r="P413" s="10" t="inlineStr">
        <is>
          <t>vett*km</t>
        </is>
      </c>
      <c r="Q413" s="21">
        <f>IF($A413="","",$A413&amp;"|"&amp;$C413)</f>
        <v/>
      </c>
      <c r="R413" s="21">
        <f>IF($A413="","",$A413&amp;"|"&amp;$C413&amp;"|"&amp;$D413)</f>
        <v/>
      </c>
      <c r="S413" s="21">
        <f>IF($A413="","",IFERROR(INDEX(Offerte!$D$2:$D$200,MATCH($Q413,Offerte!$L$2:$L$200,0)),0))</f>
        <v/>
      </c>
      <c r="T413" s="21">
        <f>IF($A413="","",IFERROR(INDEX(Offerte!$G$2:$G$200,MATCH($Q413,Offerte!$L$2:$L$200,0)),"NO"))</f>
        <v/>
      </c>
    </row>
    <row r="414">
      <c r="A414" s="10">
        <f>IF(Offerte!$A15="","",Offerte!$A15)</f>
        <v/>
      </c>
      <c r="B414" s="10">
        <f>IF(Offerte!$A15="","",Offerte!$B15)</f>
        <v/>
      </c>
      <c r="C414" s="10">
        <f>IF(Offerte!$A15="","",Offerte!$C15)</f>
        <v/>
      </c>
      <c r="D414" s="10" t="inlineStr">
        <is>
          <t>B.5.1</t>
        </is>
      </c>
      <c r="E414" s="10" t="inlineStr">
        <is>
          <t>B</t>
        </is>
      </c>
      <c r="F414" s="10" t="inlineStr">
        <is>
          <t>D</t>
        </is>
      </c>
      <c r="G414" s="10" t="inlineStr">
        <is>
          <t>discretionary</t>
        </is>
      </c>
      <c r="H414" s="10" t="n">
        <v>2</v>
      </c>
      <c r="I414" s="10" t="inlineStr">
        <is>
          <t>Efficacia del progetto di servizi complementari DRT</t>
        </is>
      </c>
      <c r="J414" s="20" t="n"/>
      <c r="K414" s="20" t="n"/>
      <c r="L414" s="20" t="n"/>
      <c r="M414" s="20" t="n"/>
      <c r="N414" s="21">
        <f>IF($A414="","",MAX(0,MIN(1,IFERROR(VALUE($M414),0))))</f>
        <v/>
      </c>
      <c r="O414" s="21">
        <f>IF($A414="",0,IF(OR($S414&lt;&gt;1,COUNTA($J414:$M414)=0),0,IF(SUMPRODUCT(MAX(($C$5:$C$6173=$C414)*($D$5:$D$6173=$D414)*($S$5:$S$6173=1)*IFERROR($N$5:$N$6173*1,0)))&gt;0,ROUND($H414*($N414/SUMPRODUCT(MAX(($C$5:$C$6173=$C414)*($D$5:$D$6173=$D414)*($S$5:$S$6173=1)*IFERROR($N$5:$N$6173*1,0)))),4),0)))</f>
        <v/>
      </c>
      <c r="P414" s="10" t="inlineStr">
        <is>
          <t>coeff.</t>
        </is>
      </c>
      <c r="Q414" s="21">
        <f>IF($A414="","",$A414&amp;"|"&amp;$C414)</f>
        <v/>
      </c>
      <c r="R414" s="21">
        <f>IF($A414="","",$A414&amp;"|"&amp;$C414&amp;"|"&amp;$D414)</f>
        <v/>
      </c>
      <c r="S414" s="21">
        <f>IF($A414="","",IFERROR(INDEX(Offerte!$D$2:$D$200,MATCH($Q414,Offerte!$L$2:$L$200,0)),0))</f>
        <v/>
      </c>
      <c r="T414" s="21">
        <f>IF($A414="","",IFERROR(INDEX(Offerte!$G$2:$G$200,MATCH($Q414,Offerte!$L$2:$L$200,0)),"NO"))</f>
        <v/>
      </c>
    </row>
    <row r="415">
      <c r="A415" s="10">
        <f>IF(Offerte!$A15="","",Offerte!$A15)</f>
        <v/>
      </c>
      <c r="B415" s="10">
        <f>IF(Offerte!$A15="","",Offerte!$B15)</f>
        <v/>
      </c>
      <c r="C415" s="10">
        <f>IF(Offerte!$A15="","",Offerte!$C15)</f>
        <v/>
      </c>
      <c r="D415" s="10" t="inlineStr">
        <is>
          <t>C.1.1</t>
        </is>
      </c>
      <c r="E415" s="10" t="inlineStr">
        <is>
          <t>C</t>
        </is>
      </c>
      <c r="F415" s="10" t="inlineStr">
        <is>
          <t>Q</t>
        </is>
      </c>
      <c r="G415" s="10" t="inlineStr">
        <is>
          <t>higher</t>
        </is>
      </c>
      <c r="H415" s="10" t="n">
        <v>2</v>
      </c>
      <c r="I415" s="10" t="inlineStr">
        <is>
          <t>Tasso di copertura del servizio con telecamere BSD</t>
        </is>
      </c>
      <c r="J415" s="20" t="n"/>
      <c r="K415" s="20" t="n"/>
      <c r="L415" s="20" t="n"/>
      <c r="M415" s="20" t="n"/>
      <c r="N415" s="21">
        <f>IF($A415="","",IFERROR(VALUE($K415)/VALUE($L415),IFERROR(VALUE($J415),0)))</f>
        <v/>
      </c>
      <c r="O415" s="21">
        <f>IF($A415="",0,IF(OR($S415&lt;&gt;1,COUNTA($J415:$M415)=0),0,IF(SUMPRODUCT(MAX(($C$5:$C$6173=$C415)*($D$5:$D$6173=$D415)*($S$5:$S$6173=1)*IFERROR($N$5:$N$6173*1,0)))&gt;0,ROUND($H415*($N415/SUMPRODUCT(MAX(($C$5:$C$6173=$C415)*($D$5:$D$6173=$D415)*($S$5:$S$6173=1)*IFERROR($N$5:$N$6173*1,0)))),4),0)))</f>
        <v/>
      </c>
      <c r="P415" s="10" t="inlineStr">
        <is>
          <t>Autobus attrezzati con telecamere BSD / Autobus totali in offerta, incluse scorte</t>
        </is>
      </c>
      <c r="Q415" s="21">
        <f>IF($A415="","",$A415&amp;"|"&amp;$C415)</f>
        <v/>
      </c>
      <c r="R415" s="21">
        <f>IF($A415="","",$A415&amp;"|"&amp;$C415&amp;"|"&amp;$D415)</f>
        <v/>
      </c>
      <c r="S415" s="21">
        <f>IF($A415="","",IFERROR(INDEX(Offerte!$D$2:$D$200,MATCH($Q415,Offerte!$L$2:$L$200,0)),0))</f>
        <v/>
      </c>
      <c r="T415" s="21">
        <f>IF($A415="","",IFERROR(INDEX(Offerte!$G$2:$G$200,MATCH($Q415,Offerte!$L$2:$L$200,0)),"NO"))</f>
        <v/>
      </c>
    </row>
    <row r="416">
      <c r="A416" s="10">
        <f>IF(Offerte!$A15="","",Offerte!$A15)</f>
        <v/>
      </c>
      <c r="B416" s="10">
        <f>IF(Offerte!$A15="","",Offerte!$B15)</f>
        <v/>
      </c>
      <c r="C416" s="10">
        <f>IF(Offerte!$A15="","",Offerte!$C15)</f>
        <v/>
      </c>
      <c r="D416" s="10" t="inlineStr">
        <is>
          <t>C.1.2</t>
        </is>
      </c>
      <c r="E416" s="10" t="inlineStr">
        <is>
          <t>C</t>
        </is>
      </c>
      <c r="F416" s="10" t="inlineStr">
        <is>
          <t>Q</t>
        </is>
      </c>
      <c r="G416" s="10" t="inlineStr">
        <is>
          <t>higher</t>
        </is>
      </c>
      <c r="H416" s="10" t="n">
        <v>2</v>
      </c>
      <c r="I416" s="10" t="inlineStr">
        <is>
          <t>Tasso di copertura del servizio con telecamere ADAS</t>
        </is>
      </c>
      <c r="J416" s="20" t="n"/>
      <c r="K416" s="20" t="n"/>
      <c r="L416" s="20" t="n"/>
      <c r="M416" s="20" t="n"/>
      <c r="N416" s="21">
        <f>IF($A416="","",IFERROR(VALUE($K416)/VALUE($L416),IFERROR(VALUE($J416),0)))</f>
        <v/>
      </c>
      <c r="O416" s="21">
        <f>IF($A416="",0,IF(OR($S416&lt;&gt;1,COUNTA($J416:$M416)=0),0,IF(SUMPRODUCT(MAX(($C$5:$C$6173=$C416)*($D$5:$D$6173=$D416)*($S$5:$S$6173=1)*IFERROR($N$5:$N$6173*1,0)))&gt;0,ROUND($H416*($N416/SUMPRODUCT(MAX(($C$5:$C$6173=$C416)*($D$5:$D$6173=$D416)*($S$5:$S$6173=1)*IFERROR($N$5:$N$6173*1,0)))),4),0)))</f>
        <v/>
      </c>
      <c r="P416" s="10" t="inlineStr">
        <is>
          <t>Autobus attrezzati con telecamere ADAS / Autobus totali in offerta, incluse scorte</t>
        </is>
      </c>
      <c r="Q416" s="21">
        <f>IF($A416="","",$A416&amp;"|"&amp;$C416)</f>
        <v/>
      </c>
      <c r="R416" s="21">
        <f>IF($A416="","",$A416&amp;"|"&amp;$C416&amp;"|"&amp;$D416)</f>
        <v/>
      </c>
      <c r="S416" s="21">
        <f>IF($A416="","",IFERROR(INDEX(Offerte!$D$2:$D$200,MATCH($Q416,Offerte!$L$2:$L$200,0)),0))</f>
        <v/>
      </c>
      <c r="T416" s="21">
        <f>IF($A416="","",IFERROR(INDEX(Offerte!$G$2:$G$200,MATCH($Q416,Offerte!$L$2:$L$200,0)),"NO"))</f>
        <v/>
      </c>
    </row>
    <row r="417">
      <c r="A417" s="10">
        <f>IF(Offerte!$A15="","",Offerte!$A15)</f>
        <v/>
      </c>
      <c r="B417" s="10">
        <f>IF(Offerte!$A15="","",Offerte!$B15)</f>
        <v/>
      </c>
      <c r="C417" s="10">
        <f>IF(Offerte!$A15="","",Offerte!$C15)</f>
        <v/>
      </c>
      <c r="D417" s="10" t="inlineStr">
        <is>
          <t>C.2.1</t>
        </is>
      </c>
      <c r="E417" s="10" t="inlineStr">
        <is>
          <t>C</t>
        </is>
      </c>
      <c r="F417" s="10" t="inlineStr">
        <is>
          <t>Q</t>
        </is>
      </c>
      <c r="G417" s="10" t="inlineStr">
        <is>
          <t>higher</t>
        </is>
      </c>
      <c r="H417" s="10" t="n">
        <v>3</v>
      </c>
      <c r="I417" s="10" t="inlineStr">
        <is>
          <t>Tasso di copertura del servizio con telecamere di bordo di videosorveglianza</t>
        </is>
      </c>
      <c r="J417" s="20" t="n"/>
      <c r="K417" s="20" t="n"/>
      <c r="L417" s="20" t="n"/>
      <c r="M417" s="20" t="n"/>
      <c r="N417" s="21">
        <f>IF($A417="","",IFERROR(VALUE($K417)/VALUE($L417),IFERROR(VALUE($J417),0)))</f>
        <v/>
      </c>
      <c r="O417" s="21">
        <f>IF($A417="",0,IF(OR($S417&lt;&gt;1,COUNTA($J417:$M417)=0),0,IF(SUMPRODUCT(MAX(($C$5:$C$6173=$C417)*($D$5:$D$6173=$D417)*($S$5:$S$6173=1)*IFERROR($N$5:$N$6173*1,0)))&gt;0,ROUND($H417*($N417/SUMPRODUCT(MAX(($C$5:$C$6173=$C417)*($D$5:$D$6173=$D417)*($S$5:$S$6173=1)*IFERROR($N$5:$N$6173*1,0)))),4),0)))</f>
        <v/>
      </c>
      <c r="P417" s="10" t="inlineStr">
        <is>
          <t>Autobus attrezzati con videosorveglianza / Autobus totali in offerta, incluse scorte</t>
        </is>
      </c>
      <c r="Q417" s="21">
        <f>IF($A417="","",$A417&amp;"|"&amp;$C417)</f>
        <v/>
      </c>
      <c r="R417" s="21">
        <f>IF($A417="","",$A417&amp;"|"&amp;$C417&amp;"|"&amp;$D417)</f>
        <v/>
      </c>
      <c r="S417" s="21">
        <f>IF($A417="","",IFERROR(INDEX(Offerte!$D$2:$D$200,MATCH($Q417,Offerte!$L$2:$L$200,0)),0))</f>
        <v/>
      </c>
      <c r="T417" s="21">
        <f>IF($A417="","",IFERROR(INDEX(Offerte!$G$2:$G$200,MATCH($Q417,Offerte!$L$2:$L$200,0)),"NO"))</f>
        <v/>
      </c>
    </row>
    <row r="418">
      <c r="A418" s="10">
        <f>IF(Offerte!$A15="","",Offerte!$A15)</f>
        <v/>
      </c>
      <c r="B418" s="10">
        <f>IF(Offerte!$A15="","",Offerte!$B15)</f>
        <v/>
      </c>
      <c r="C418" s="10">
        <f>IF(Offerte!$A15="","",Offerte!$C15)</f>
        <v/>
      </c>
      <c r="D418" s="10" t="inlineStr">
        <is>
          <t>C.2.2</t>
        </is>
      </c>
      <c r="E418" s="10" t="inlineStr">
        <is>
          <t>C</t>
        </is>
      </c>
      <c r="F418" s="10" t="inlineStr">
        <is>
          <t>T</t>
        </is>
      </c>
      <c r="G418" s="10" t="inlineStr">
        <is>
          <t>tabular</t>
        </is>
      </c>
      <c r="H418" s="10" t="n">
        <v>1</v>
      </c>
      <c r="I418" s="10" t="inlineStr">
        <is>
          <t>Software video/audio analisi per situazioni di pericolo</t>
        </is>
      </c>
      <c r="J418" s="20" t="n"/>
      <c r="K418" s="20" t="n"/>
      <c r="L418" s="20" t="n"/>
      <c r="M418" s="20" t="n"/>
      <c r="N418" s="21">
        <f>IF($A418="","",IF(IFERROR(VALUE($M418),0)=1,1,0))</f>
        <v/>
      </c>
      <c r="O418" s="21">
        <f>IF($A418="",0,IF(OR($S418&lt;&gt;1,COUNTA($J418:$M418)=0),0,IF($N418=1,$H418,0)))</f>
        <v/>
      </c>
      <c r="P418" s="10" t="inlineStr">
        <is>
          <t>sì/no</t>
        </is>
      </c>
      <c r="Q418" s="21">
        <f>IF($A418="","",$A418&amp;"|"&amp;$C418)</f>
        <v/>
      </c>
      <c r="R418" s="21">
        <f>IF($A418="","",$A418&amp;"|"&amp;$C418&amp;"|"&amp;$D418)</f>
        <v/>
      </c>
      <c r="S418" s="21">
        <f>IF($A418="","",IFERROR(INDEX(Offerte!$D$2:$D$200,MATCH($Q418,Offerte!$L$2:$L$200,0)),0))</f>
        <v/>
      </c>
      <c r="T418" s="21">
        <f>IF($A418="","",IFERROR(INDEX(Offerte!$G$2:$G$200,MATCH($Q418,Offerte!$L$2:$L$200,0)),"NO"))</f>
        <v/>
      </c>
    </row>
    <row r="419">
      <c r="A419" s="10">
        <f>IF(Offerte!$A15="","",Offerte!$A15)</f>
        <v/>
      </c>
      <c r="B419" s="10">
        <f>IF(Offerte!$A15="","",Offerte!$B15)</f>
        <v/>
      </c>
      <c r="C419" s="10">
        <f>IF(Offerte!$A15="","",Offerte!$C15)</f>
        <v/>
      </c>
      <c r="D419" s="10" t="inlineStr">
        <is>
          <t>C.2.3</t>
        </is>
      </c>
      <c r="E419" s="10" t="inlineStr">
        <is>
          <t>C</t>
        </is>
      </c>
      <c r="F419" s="10" t="inlineStr">
        <is>
          <t>T</t>
        </is>
      </c>
      <c r="G419" s="10" t="inlineStr">
        <is>
          <t>tabular</t>
        </is>
      </c>
      <c r="H419" s="10" t="n">
        <v>1</v>
      </c>
      <c r="I419" s="10" t="inlineStr">
        <is>
          <t>Collegamento con centrale qualificata di pronto intervento</t>
        </is>
      </c>
      <c r="J419" s="20" t="n"/>
      <c r="K419" s="20" t="n"/>
      <c r="L419" s="20" t="n"/>
      <c r="M419" s="20" t="n"/>
      <c r="N419" s="21">
        <f>IF($A419="","",IF(IFERROR(VALUE($M419),0)=1,1,0))</f>
        <v/>
      </c>
      <c r="O419" s="21">
        <f>IF($A419="",0,IF(OR($S419&lt;&gt;1,COUNTA($J419:$M419)=0),0,IF($N419=1,$H419,0)))</f>
        <v/>
      </c>
      <c r="P419" s="10" t="inlineStr">
        <is>
          <t>sì/no</t>
        </is>
      </c>
      <c r="Q419" s="21">
        <f>IF($A419="","",$A419&amp;"|"&amp;$C419)</f>
        <v/>
      </c>
      <c r="R419" s="21">
        <f>IF($A419="","",$A419&amp;"|"&amp;$C419&amp;"|"&amp;$D419)</f>
        <v/>
      </c>
      <c r="S419" s="21">
        <f>IF($A419="","",IFERROR(INDEX(Offerte!$D$2:$D$200,MATCH($Q419,Offerte!$L$2:$L$200,0)),0))</f>
        <v/>
      </c>
      <c r="T419" s="21">
        <f>IF($A419="","",IFERROR(INDEX(Offerte!$G$2:$G$200,MATCH($Q419,Offerte!$L$2:$L$200,0)),"NO"))</f>
        <v/>
      </c>
    </row>
    <row r="420">
      <c r="A420" s="10">
        <f>IF(Offerte!$A15="","",Offerte!$A15)</f>
        <v/>
      </c>
      <c r="B420" s="10">
        <f>IF(Offerte!$A15="","",Offerte!$B15)</f>
        <v/>
      </c>
      <c r="C420" s="10">
        <f>IF(Offerte!$A15="","",Offerte!$C15)</f>
        <v/>
      </c>
      <c r="D420" s="10" t="inlineStr">
        <is>
          <t>C.2.4</t>
        </is>
      </c>
      <c r="E420" s="10" t="inlineStr">
        <is>
          <t>C</t>
        </is>
      </c>
      <c r="F420" s="10" t="inlineStr">
        <is>
          <t>Q</t>
        </is>
      </c>
      <c r="G420" s="10" t="inlineStr">
        <is>
          <t>higher</t>
        </is>
      </c>
      <c r="H420" s="10" t="n">
        <v>1</v>
      </c>
      <c r="I420" s="10" t="inlineStr">
        <is>
          <t>Tasso di copertura del servizio con dispositivi per la chiamata di emergenza del conducente</t>
        </is>
      </c>
      <c r="J420" s="20" t="n"/>
      <c r="K420" s="20" t="n"/>
      <c r="L420" s="20" t="n"/>
      <c r="M420" s="20" t="n"/>
      <c r="N420" s="21">
        <f>IF($A420="","",IFERROR(VALUE($K420)/VALUE($L420),IFERROR(VALUE($J420),0)))</f>
        <v/>
      </c>
      <c r="O420" s="21">
        <f>IF($A420="",0,IF(OR($S420&lt;&gt;1,COUNTA($J420:$M420)=0),0,IF(SUMPRODUCT(MAX(($C$5:$C$6173=$C420)*($D$5:$D$6173=$D420)*($S$5:$S$6173=1)*IFERROR($N$5:$N$6173*1,0)))&gt;0,ROUND($H420*($N420/SUMPRODUCT(MAX(($C$5:$C$6173=$C420)*($D$5:$D$6173=$D420)*($S$5:$S$6173=1)*IFERROR($N$5:$N$6173*1,0)))),4),0)))</f>
        <v/>
      </c>
      <c r="P420" s="10" t="inlineStr">
        <is>
          <t>Autobus attrezzati con chiamata di emergenza / Autobus totali in offerta, incluse scorte</t>
        </is>
      </c>
      <c r="Q420" s="21">
        <f>IF($A420="","",$A420&amp;"|"&amp;$C420)</f>
        <v/>
      </c>
      <c r="R420" s="21">
        <f>IF($A420="","",$A420&amp;"|"&amp;$C420&amp;"|"&amp;$D420)</f>
        <v/>
      </c>
      <c r="S420" s="21">
        <f>IF($A420="","",IFERROR(INDEX(Offerte!$D$2:$D$200,MATCH($Q420,Offerte!$L$2:$L$200,0)),0))</f>
        <v/>
      </c>
      <c r="T420" s="21">
        <f>IF($A420="","",IFERROR(INDEX(Offerte!$G$2:$G$200,MATCH($Q420,Offerte!$L$2:$L$200,0)),"NO"))</f>
        <v/>
      </c>
    </row>
    <row r="421">
      <c r="A421" s="10">
        <f>IF(Offerte!$A15="","",Offerte!$A15)</f>
        <v/>
      </c>
      <c r="B421" s="10">
        <f>IF(Offerte!$A15="","",Offerte!$B15)</f>
        <v/>
      </c>
      <c r="C421" s="10">
        <f>IF(Offerte!$A15="","",Offerte!$C15)</f>
        <v/>
      </c>
      <c r="D421" s="10" t="inlineStr">
        <is>
          <t>C.3.1</t>
        </is>
      </c>
      <c r="E421" s="10" t="inlineStr">
        <is>
          <t>C</t>
        </is>
      </c>
      <c r="F421" s="10" t="inlineStr">
        <is>
          <t>Q</t>
        </is>
      </c>
      <c r="G421" s="10" t="inlineStr">
        <is>
          <t>higher</t>
        </is>
      </c>
      <c r="H421" s="10" t="n">
        <v>2</v>
      </c>
      <c r="I421" s="10" t="inlineStr">
        <is>
          <t>Tasso di copertura del servizio con dispositivi di informazione dinamica a bordo mezzo</t>
        </is>
      </c>
      <c r="J421" s="20" t="n"/>
      <c r="K421" s="20" t="n"/>
      <c r="L421" s="20" t="n"/>
      <c r="M421" s="20" t="n"/>
      <c r="N421" s="21">
        <f>IF($A421="","",IFERROR(VALUE($K421)/VALUE($L421),IFERROR(VALUE($J421),0)))</f>
        <v/>
      </c>
      <c r="O421" s="21">
        <f>IF($A421="",0,IF(OR($S421&lt;&gt;1,COUNTA($J421:$M421)=0),0,IF(SUMPRODUCT(MAX(($C$5:$C$6173=$C421)*($D$5:$D$6173=$D421)*($S$5:$S$6173=1)*IFERROR($N$5:$N$6173*1,0)))&gt;0,ROUND($H421*($N421/SUMPRODUCT(MAX(($C$5:$C$6173=$C421)*($D$5:$D$6173=$D421)*($S$5:$S$6173=1)*IFERROR($N$5:$N$6173*1,0)))),4),0)))</f>
        <v/>
      </c>
      <c r="P421" s="10" t="inlineStr">
        <is>
          <t>Autobus con monitor e indicatori vocali / Autobus totali in offerta, incluse scorte</t>
        </is>
      </c>
      <c r="Q421" s="21">
        <f>IF($A421="","",$A421&amp;"|"&amp;$C421)</f>
        <v/>
      </c>
      <c r="R421" s="21">
        <f>IF($A421="","",$A421&amp;"|"&amp;$C421&amp;"|"&amp;$D421)</f>
        <v/>
      </c>
      <c r="S421" s="21">
        <f>IF($A421="","",IFERROR(INDEX(Offerte!$D$2:$D$200,MATCH($Q421,Offerte!$L$2:$L$200,0)),0))</f>
        <v/>
      </c>
      <c r="T421" s="21">
        <f>IF($A421="","",IFERROR(INDEX(Offerte!$G$2:$G$200,MATCH($Q421,Offerte!$L$2:$L$200,0)),"NO"))</f>
        <v/>
      </c>
    </row>
    <row r="422">
      <c r="A422" s="10">
        <f>IF(Offerte!$A15="","",Offerte!$A15)</f>
        <v/>
      </c>
      <c r="B422" s="10">
        <f>IF(Offerte!$A15="","",Offerte!$B15)</f>
        <v/>
      </c>
      <c r="C422" s="10">
        <f>IF(Offerte!$A15="","",Offerte!$C15)</f>
        <v/>
      </c>
      <c r="D422" s="10" t="inlineStr">
        <is>
          <t>C.3.2</t>
        </is>
      </c>
      <c r="E422" s="10" t="inlineStr">
        <is>
          <t>C</t>
        </is>
      </c>
      <c r="F422" s="10" t="inlineStr">
        <is>
          <t>T</t>
        </is>
      </c>
      <c r="G422" s="10" t="inlineStr">
        <is>
          <t>tabular</t>
        </is>
      </c>
      <c r="H422" s="10" t="n">
        <v>2</v>
      </c>
      <c r="I422" s="10" t="inlineStr">
        <is>
          <t>Informazioni a bordo su coincidenze ai nodi</t>
        </is>
      </c>
      <c r="J422" s="20" t="n"/>
      <c r="K422" s="20" t="n"/>
      <c r="L422" s="20" t="n"/>
      <c r="M422" s="20" t="n"/>
      <c r="N422" s="21">
        <f>IF($A422="","",IF(IFERROR(VALUE($M422),0)=1,1,0))</f>
        <v/>
      </c>
      <c r="O422" s="21">
        <f>IF($A422="",0,IF(OR($S422&lt;&gt;1,COUNTA($J422:$M422)=0),0,IF(AND($N422=1,IFERROR(SUMIFS($N$5:$N$6173,$Q$5:$Q$6173,$Q422,$D$5:$D$6173,"C.3.1"),0)&gt;=0.5),$H422,0)))</f>
        <v/>
      </c>
      <c r="P422" s="10" t="inlineStr">
        <is>
          <t>Dipende da C.3.1 &gt;= 0.5</t>
        </is>
      </c>
      <c r="Q422" s="21">
        <f>IF($A422="","",$A422&amp;"|"&amp;$C422)</f>
        <v/>
      </c>
      <c r="R422" s="21">
        <f>IF($A422="","",$A422&amp;"|"&amp;$C422&amp;"|"&amp;$D422)</f>
        <v/>
      </c>
      <c r="S422" s="21">
        <f>IF($A422="","",IFERROR(INDEX(Offerte!$D$2:$D$200,MATCH($Q422,Offerte!$L$2:$L$200,0)),0))</f>
        <v/>
      </c>
      <c r="T422" s="21">
        <f>IF($A422="","",IFERROR(INDEX(Offerte!$G$2:$G$200,MATCH($Q422,Offerte!$L$2:$L$200,0)),"NO"))</f>
        <v/>
      </c>
    </row>
    <row r="423">
      <c r="A423" s="10">
        <f>IF(Offerte!$A15="","",Offerte!$A15)</f>
        <v/>
      </c>
      <c r="B423" s="10">
        <f>IF(Offerte!$A15="","",Offerte!$B15)</f>
        <v/>
      </c>
      <c r="C423" s="10">
        <f>IF(Offerte!$A15="","",Offerte!$C15)</f>
        <v/>
      </c>
      <c r="D423" s="10" t="inlineStr">
        <is>
          <t>D.1.1</t>
        </is>
      </c>
      <c r="E423" s="10" t="inlineStr">
        <is>
          <t>D</t>
        </is>
      </c>
      <c r="F423" s="10" t="inlineStr">
        <is>
          <t>Q</t>
        </is>
      </c>
      <c r="G423" s="10" t="inlineStr">
        <is>
          <t>higher</t>
        </is>
      </c>
      <c r="H423" s="10" t="n">
        <v>3</v>
      </c>
      <c r="I423" s="10" t="inlineStr">
        <is>
          <t>Installazione di pensiline</t>
        </is>
      </c>
      <c r="J423" s="20" t="n"/>
      <c r="K423" s="20" t="n"/>
      <c r="L423" s="20" t="n"/>
      <c r="M423" s="20" t="n"/>
      <c r="N423" s="21">
        <f>IF($A423="","",IFERROR(VALUE($J423),0))</f>
        <v/>
      </c>
      <c r="O423" s="21">
        <f>IF($A423="",0,IF(OR($S423&lt;&gt;1,COUNTA($J423:$M423)=0),0,IF(SUMPRODUCT(MAX(($C$5:$C$6173=$C423)*($D$5:$D$6173=$D423)*($S$5:$S$6173=1)*IFERROR($N$5:$N$6173*1,0)))&gt;0,ROUND($H423*($N423/SUMPRODUCT(MAX(($C$5:$C$6173=$C423)*($D$5:$D$6173=$D423)*($S$5:$S$6173=1)*IFERROR($N$5:$N$6173*1,0)))),4),0)))</f>
        <v/>
      </c>
      <c r="P423" s="10" t="inlineStr">
        <is>
          <t>fermate</t>
        </is>
      </c>
      <c r="Q423" s="21">
        <f>IF($A423="","",$A423&amp;"|"&amp;$C423)</f>
        <v/>
      </c>
      <c r="R423" s="21">
        <f>IF($A423="","",$A423&amp;"|"&amp;$C423&amp;"|"&amp;$D423)</f>
        <v/>
      </c>
      <c r="S423" s="21">
        <f>IF($A423="","",IFERROR(INDEX(Offerte!$D$2:$D$200,MATCH($Q423,Offerte!$L$2:$L$200,0)),0))</f>
        <v/>
      </c>
      <c r="T423" s="21">
        <f>IF($A423="","",IFERROR(INDEX(Offerte!$G$2:$G$200,MATCH($Q423,Offerte!$L$2:$L$200,0)),"NO"))</f>
        <v/>
      </c>
    </row>
    <row r="424">
      <c r="A424" s="10">
        <f>IF(Offerte!$A15="","",Offerte!$A15)</f>
        <v/>
      </c>
      <c r="B424" s="10">
        <f>IF(Offerte!$A15="","",Offerte!$B15)</f>
        <v/>
      </c>
      <c r="C424" s="10">
        <f>IF(Offerte!$A15="","",Offerte!$C15)</f>
        <v/>
      </c>
      <c r="D424" s="10" t="inlineStr">
        <is>
          <t>D.1.2</t>
        </is>
      </c>
      <c r="E424" s="10" t="inlineStr">
        <is>
          <t>D</t>
        </is>
      </c>
      <c r="F424" s="10" t="inlineStr">
        <is>
          <t>Q</t>
        </is>
      </c>
      <c r="G424" s="10" t="inlineStr">
        <is>
          <t>higher</t>
        </is>
      </c>
      <c r="H424" s="10" t="n">
        <v>3</v>
      </c>
      <c r="I424" s="10" t="inlineStr">
        <is>
          <t>Installazione di paline di fermata conformi alla DGR 581/2023</t>
        </is>
      </c>
      <c r="J424" s="20" t="n"/>
      <c r="K424" s="20" t="n"/>
      <c r="L424" s="20" t="n"/>
      <c r="M424" s="20" t="n"/>
      <c r="N424" s="21">
        <f>IF($A424="","",IFERROR(VALUE($J424),0))</f>
        <v/>
      </c>
      <c r="O424" s="21">
        <f>IF($A424="",0,IF(OR($S424&lt;&gt;1,COUNTA($J424:$M424)=0),0,IF(SUMPRODUCT(MAX(($C$5:$C$6173=$C424)*($D$5:$D$6173=$D424)*($S$5:$S$6173=1)*IFERROR($N$5:$N$6173*1,0)))&gt;0,ROUND($H424*($N424/SUMPRODUCT(MAX(($C$5:$C$6173=$C424)*($D$5:$D$6173=$D424)*($S$5:$S$6173=1)*IFERROR($N$5:$N$6173*1,0)))),4),0)))</f>
        <v/>
      </c>
      <c r="P424" s="10" t="inlineStr">
        <is>
          <t>fermate</t>
        </is>
      </c>
      <c r="Q424" s="21">
        <f>IF($A424="","",$A424&amp;"|"&amp;$C424)</f>
        <v/>
      </c>
      <c r="R424" s="21">
        <f>IF($A424="","",$A424&amp;"|"&amp;$C424&amp;"|"&amp;$D424)</f>
        <v/>
      </c>
      <c r="S424" s="21">
        <f>IF($A424="","",IFERROR(INDEX(Offerte!$D$2:$D$200,MATCH($Q424,Offerte!$L$2:$L$200,0)),0))</f>
        <v/>
      </c>
      <c r="T424" s="21">
        <f>IF($A424="","",IFERROR(INDEX(Offerte!$G$2:$G$200,MATCH($Q424,Offerte!$L$2:$L$200,0)),"NO"))</f>
        <v/>
      </c>
    </row>
    <row r="425">
      <c r="A425" s="10">
        <f>IF(Offerte!$A15="","",Offerte!$A15)</f>
        <v/>
      </c>
      <c r="B425" s="10">
        <f>IF(Offerte!$A15="","",Offerte!$B15)</f>
        <v/>
      </c>
      <c r="C425" s="10">
        <f>IF(Offerte!$A15="","",Offerte!$C15)</f>
        <v/>
      </c>
      <c r="D425" s="10" t="inlineStr">
        <is>
          <t>D.1.3</t>
        </is>
      </c>
      <c r="E425" s="10" t="inlineStr">
        <is>
          <t>D</t>
        </is>
      </c>
      <c r="F425" s="10" t="inlineStr">
        <is>
          <t>Q</t>
        </is>
      </c>
      <c r="G425" s="10" t="inlineStr">
        <is>
          <t>higher</t>
        </is>
      </c>
      <c r="H425" s="10" t="n">
        <v>2</v>
      </c>
      <c r="I425" s="10" t="inlineStr">
        <is>
          <t>Display informativi connessi alle fermate</t>
        </is>
      </c>
      <c r="J425" s="20" t="n"/>
      <c r="K425" s="20" t="n"/>
      <c r="L425" s="20" t="n"/>
      <c r="M425" s="20" t="n"/>
      <c r="N425" s="21">
        <f>IF($A425="","",IFERROR(VALUE($J425),0))</f>
        <v/>
      </c>
      <c r="O425" s="21">
        <f>IF($A425="",0,IF(OR($S425&lt;&gt;1,COUNTA($J425:$M425)=0),0,IF(SUMPRODUCT(MAX(($C$5:$C$6173=$C425)*($D$5:$D$6173=$D425)*($S$5:$S$6173=1)*IFERROR($N$5:$N$6173*1,0)))&gt;0,ROUND($H425*($N425/SUMPRODUCT(MAX(($C$5:$C$6173=$C425)*($D$5:$D$6173=$D425)*($S$5:$S$6173=1)*IFERROR($N$5:$N$6173*1,0)))),4),0)))</f>
        <v/>
      </c>
      <c r="P425" s="10" t="inlineStr">
        <is>
          <t>fermate</t>
        </is>
      </c>
      <c r="Q425" s="21">
        <f>IF($A425="","",$A425&amp;"|"&amp;$C425)</f>
        <v/>
      </c>
      <c r="R425" s="21">
        <f>IF($A425="","",$A425&amp;"|"&amp;$C425&amp;"|"&amp;$D425)</f>
        <v/>
      </c>
      <c r="S425" s="21">
        <f>IF($A425="","",IFERROR(INDEX(Offerte!$D$2:$D$200,MATCH($Q425,Offerte!$L$2:$L$200,0)),0))</f>
        <v/>
      </c>
      <c r="T425" s="21">
        <f>IF($A425="","",IFERROR(INDEX(Offerte!$G$2:$G$200,MATCH($Q425,Offerte!$L$2:$L$200,0)),"NO"))</f>
        <v/>
      </c>
    </row>
    <row r="426">
      <c r="A426" s="10">
        <f>IF(Offerte!$A15="","",Offerte!$A15)</f>
        <v/>
      </c>
      <c r="B426" s="10">
        <f>IF(Offerte!$A15="","",Offerte!$B15)</f>
        <v/>
      </c>
      <c r="C426" s="10">
        <f>IF(Offerte!$A15="","",Offerte!$C15)</f>
        <v/>
      </c>
      <c r="D426" s="10" t="inlineStr">
        <is>
          <t>D.2.1</t>
        </is>
      </c>
      <c r="E426" s="10" t="inlineStr">
        <is>
          <t>D</t>
        </is>
      </c>
      <c r="F426" s="10" t="inlineStr">
        <is>
          <t>Q</t>
        </is>
      </c>
      <c r="G426" s="10" t="inlineStr">
        <is>
          <t>higher</t>
        </is>
      </c>
      <c r="H426" s="10" t="n">
        <v>2</v>
      </c>
      <c r="I426" s="10" t="inlineStr">
        <is>
          <t>Segnali tattili Loges-Vet-Evolution</t>
        </is>
      </c>
      <c r="J426" s="20" t="n"/>
      <c r="K426" s="20" t="n"/>
      <c r="L426" s="20" t="n"/>
      <c r="M426" s="20" t="n"/>
      <c r="N426" s="21">
        <f>IF($A426="","",IFERROR(VALUE($J426),0))</f>
        <v/>
      </c>
      <c r="O426" s="21">
        <f>IF($A426="",0,IF(OR($S426&lt;&gt;1,COUNTA($J426:$M426)=0),0,IF(SUMPRODUCT(MAX(($C$5:$C$6173=$C426)*($D$5:$D$6173=$D426)*($S$5:$S$6173=1)*IFERROR($N$5:$N$6173*1,0)))&gt;0,ROUND($H426*($N426/SUMPRODUCT(MAX(($C$5:$C$6173=$C426)*($D$5:$D$6173=$D426)*($S$5:$S$6173=1)*IFERROR($N$5:$N$6173*1,0)))),4),0)))</f>
        <v/>
      </c>
      <c r="P426" s="10" t="inlineStr">
        <is>
          <t>fermate</t>
        </is>
      </c>
      <c r="Q426" s="21">
        <f>IF($A426="","",$A426&amp;"|"&amp;$C426)</f>
        <v/>
      </c>
      <c r="R426" s="21">
        <f>IF($A426="","",$A426&amp;"|"&amp;$C426&amp;"|"&amp;$D426)</f>
        <v/>
      </c>
      <c r="S426" s="21">
        <f>IF($A426="","",IFERROR(INDEX(Offerte!$D$2:$D$200,MATCH($Q426,Offerte!$L$2:$L$200,0)),0))</f>
        <v/>
      </c>
      <c r="T426" s="21">
        <f>IF($A426="","",IFERROR(INDEX(Offerte!$G$2:$G$200,MATCH($Q426,Offerte!$L$2:$L$200,0)),"NO"))</f>
        <v/>
      </c>
    </row>
    <row r="427">
      <c r="A427" s="10">
        <f>IF(Offerte!$A15="","",Offerte!$A15)</f>
        <v/>
      </c>
      <c r="B427" s="10">
        <f>IF(Offerte!$A15="","",Offerte!$B15)</f>
        <v/>
      </c>
      <c r="C427" s="10">
        <f>IF(Offerte!$A15="","",Offerte!$C15)</f>
        <v/>
      </c>
      <c r="D427" s="10" t="inlineStr">
        <is>
          <t>E.1.1</t>
        </is>
      </c>
      <c r="E427" s="10" t="inlineStr">
        <is>
          <t>E</t>
        </is>
      </c>
      <c r="F427" s="10" t="inlineStr">
        <is>
          <t>T</t>
        </is>
      </c>
      <c r="G427" s="10" t="inlineStr">
        <is>
          <t>tabular</t>
        </is>
      </c>
      <c r="H427" s="10" t="n">
        <v>2</v>
      </c>
      <c r="I427" s="10" t="inlineStr">
        <is>
          <t>Mobile app con travel planner PRM</t>
        </is>
      </c>
      <c r="J427" s="20" t="n"/>
      <c r="K427" s="20" t="n"/>
      <c r="L427" s="20" t="n"/>
      <c r="M427" s="20" t="n"/>
      <c r="N427" s="21">
        <f>IF($A427="","",IF(IFERROR(VALUE($M427),0)=1,1,0))</f>
        <v/>
      </c>
      <c r="O427" s="21">
        <f>IF($A427="",0,IF(OR($S427&lt;&gt;1,COUNTA($J427:$M427)=0),0,IF($N427=1,$H427,0)))</f>
        <v/>
      </c>
      <c r="P427" s="10" t="inlineStr">
        <is>
          <t>sì/no</t>
        </is>
      </c>
      <c r="Q427" s="21">
        <f>IF($A427="","",$A427&amp;"|"&amp;$C427)</f>
        <v/>
      </c>
      <c r="R427" s="21">
        <f>IF($A427="","",$A427&amp;"|"&amp;$C427&amp;"|"&amp;$D427)</f>
        <v/>
      </c>
      <c r="S427" s="21">
        <f>IF($A427="","",IFERROR(INDEX(Offerte!$D$2:$D$200,MATCH($Q427,Offerte!$L$2:$L$200,0)),0))</f>
        <v/>
      </c>
      <c r="T427" s="21">
        <f>IF($A427="","",IFERROR(INDEX(Offerte!$G$2:$G$200,MATCH($Q427,Offerte!$L$2:$L$200,0)),"NO"))</f>
        <v/>
      </c>
    </row>
    <row r="428">
      <c r="A428" s="10">
        <f>IF(Offerte!$A15="","",Offerte!$A15)</f>
        <v/>
      </c>
      <c r="B428" s="10">
        <f>IF(Offerte!$A15="","",Offerte!$B15)</f>
        <v/>
      </c>
      <c r="C428" s="10">
        <f>IF(Offerte!$A15="","",Offerte!$C15)</f>
        <v/>
      </c>
      <c r="D428" s="10" t="inlineStr">
        <is>
          <t>E.2.1</t>
        </is>
      </c>
      <c r="E428" s="10" t="inlineStr">
        <is>
          <t>E</t>
        </is>
      </c>
      <c r="F428" s="10" t="inlineStr">
        <is>
          <t>D</t>
        </is>
      </c>
      <c r="G428" s="10" t="inlineStr">
        <is>
          <t>discretionary</t>
        </is>
      </c>
      <c r="H428" s="10" t="n">
        <v>2</v>
      </c>
      <c r="I428" s="10" t="inlineStr">
        <is>
          <t>Altre azioni informative e rapporti con gli utenti</t>
        </is>
      </c>
      <c r="J428" s="20" t="n"/>
      <c r="K428" s="20" t="n"/>
      <c r="L428" s="20" t="n"/>
      <c r="M428" s="20" t="n"/>
      <c r="N428" s="21">
        <f>IF($A428="","",MAX(0,MIN(1,IFERROR(VALUE($M428),0))))</f>
        <v/>
      </c>
      <c r="O428" s="21">
        <f>IF($A428="",0,IF(OR($S428&lt;&gt;1,COUNTA($J428:$M428)=0),0,IF(SUMPRODUCT(MAX(($C$5:$C$6173=$C428)*($D$5:$D$6173=$D428)*($S$5:$S$6173=1)*IFERROR($N$5:$N$6173*1,0)))&gt;0,ROUND($H428*($N428/SUMPRODUCT(MAX(($C$5:$C$6173=$C428)*($D$5:$D$6173=$D428)*($S$5:$S$6173=1)*IFERROR($N$5:$N$6173*1,0)))),4),0)))</f>
        <v/>
      </c>
      <c r="P428" s="10" t="inlineStr">
        <is>
          <t>coeff.</t>
        </is>
      </c>
      <c r="Q428" s="21">
        <f>IF($A428="","",$A428&amp;"|"&amp;$C428)</f>
        <v/>
      </c>
      <c r="R428" s="21">
        <f>IF($A428="","",$A428&amp;"|"&amp;$C428&amp;"|"&amp;$D428)</f>
        <v/>
      </c>
      <c r="S428" s="21">
        <f>IF($A428="","",IFERROR(INDEX(Offerte!$D$2:$D$200,MATCH($Q428,Offerte!$L$2:$L$200,0)),0))</f>
        <v/>
      </c>
      <c r="T428" s="21">
        <f>IF($A428="","",IFERROR(INDEX(Offerte!$G$2:$G$200,MATCH($Q428,Offerte!$L$2:$L$200,0)),"NO"))</f>
        <v/>
      </c>
    </row>
    <row r="429">
      <c r="A429" s="10">
        <f>IF(Offerte!$A15="","",Offerte!$A15)</f>
        <v/>
      </c>
      <c r="B429" s="10">
        <f>IF(Offerte!$A15="","",Offerte!$B15)</f>
        <v/>
      </c>
      <c r="C429" s="10">
        <f>IF(Offerte!$A15="","",Offerte!$C15)</f>
        <v/>
      </c>
      <c r="D429" s="10" t="inlineStr">
        <is>
          <t>F.1.1</t>
        </is>
      </c>
      <c r="E429" s="10" t="inlineStr">
        <is>
          <t>F</t>
        </is>
      </c>
      <c r="F429" s="10" t="inlineStr">
        <is>
          <t>Q</t>
        </is>
      </c>
      <c r="G429" s="10" t="inlineStr">
        <is>
          <t>lower</t>
        </is>
      </c>
      <c r="H429" s="10" t="n">
        <v>7</v>
      </c>
      <c r="I429" s="10" t="inlineStr">
        <is>
          <t>Performance ambientali del parco mezzi adibito al servizio - I_CEA</t>
        </is>
      </c>
      <c r="J429" s="20" t="n"/>
      <c r="K429" s="20" t="n"/>
      <c r="L429" s="20" t="n"/>
      <c r="M429" s="20" t="n"/>
      <c r="N429" s="21">
        <f>IF($A429="","",IFERROR(VALUE($J429),0))</f>
        <v/>
      </c>
      <c r="O429" s="21">
        <f>IF($A429="",0,IF(OR($S429&lt;&gt;1,COUNTA($J429:$M429)=0),0,IF(AND(IFERROR(AGGREGATE(15,6,$N$5:$N$6173/(($C$5:$C$6173=$C429)*($D$5:$D$6173=$D429)*($S$5:$S$6173=1)*($N$5:$N$6173&gt;0)),1),0)&gt;0,$N429&gt;0),ROUND($H429*(IFERROR(AGGREGATE(15,6,$N$5:$N$6173/(($C$5:$C$6173=$C429)*($D$5:$D$6173=$D429)*($S$5:$S$6173=1)*($N$5:$N$6173&gt;0)),1),0)/$N429),4),0)))</f>
        <v/>
      </c>
      <c r="P429" s="10" t="inlineStr">
        <is>
          <t>indice</t>
        </is>
      </c>
      <c r="Q429" s="21">
        <f>IF($A429="","",$A429&amp;"|"&amp;$C429)</f>
        <v/>
      </c>
      <c r="R429" s="21">
        <f>IF($A429="","",$A429&amp;"|"&amp;$C429&amp;"|"&amp;$D429)</f>
        <v/>
      </c>
      <c r="S429" s="21">
        <f>IF($A429="","",IFERROR(INDEX(Offerte!$D$2:$D$200,MATCH($Q429,Offerte!$L$2:$L$200,0)),0))</f>
        <v/>
      </c>
      <c r="T429" s="21">
        <f>IF($A429="","",IFERROR(INDEX(Offerte!$G$2:$G$200,MATCH($Q429,Offerte!$L$2:$L$200,0)),"NO"))</f>
        <v/>
      </c>
    </row>
    <row r="430">
      <c r="A430" s="10">
        <f>IF(Offerte!$A15="","",Offerte!$A15)</f>
        <v/>
      </c>
      <c r="B430" s="10">
        <f>IF(Offerte!$A15="","",Offerte!$B15)</f>
        <v/>
      </c>
      <c r="C430" s="10">
        <f>IF(Offerte!$A15="","",Offerte!$C15)</f>
        <v/>
      </c>
      <c r="D430" s="10" t="inlineStr">
        <is>
          <t>F.2.1</t>
        </is>
      </c>
      <c r="E430" s="10" t="inlineStr">
        <is>
          <t>F</t>
        </is>
      </c>
      <c r="F430" s="10" t="inlineStr">
        <is>
          <t>Q</t>
        </is>
      </c>
      <c r="G430" s="10" t="inlineStr">
        <is>
          <t>higher</t>
        </is>
      </c>
      <c r="H430" s="10" t="n">
        <v>2</v>
      </c>
      <c r="I430" s="10" t="inlineStr">
        <is>
          <t>Tasso di copertura del servizio con dispositivi ECO-DRIVER</t>
        </is>
      </c>
      <c r="J430" s="20" t="n"/>
      <c r="K430" s="20" t="n"/>
      <c r="L430" s="20" t="n"/>
      <c r="M430" s="20" t="n"/>
      <c r="N430" s="21">
        <f>IF($A430="","",IFERROR(VALUE($K430)/VALUE($L430),IFERROR(VALUE($J430),0)))</f>
        <v/>
      </c>
      <c r="O430" s="21">
        <f>IF($A430="",0,IF(OR($S430&lt;&gt;1,COUNTA($J430:$M430)=0),0,IF(SUMPRODUCT(MAX(($C$5:$C$6173=$C430)*($D$5:$D$6173=$D430)*($S$5:$S$6173=1)*IFERROR($N$5:$N$6173*1,0)))&gt;0,ROUND($H430*($N430/SUMPRODUCT(MAX(($C$5:$C$6173=$C430)*($D$5:$D$6173=$D430)*($S$5:$S$6173=1)*IFERROR($N$5:$N$6173*1,0)))),4),0)))</f>
        <v/>
      </c>
      <c r="P430" s="10" t="inlineStr">
        <is>
          <t>Autobus attrezzati con dispositivi ECO-DRIVER / Autobus totali in offerta, incluse scorte</t>
        </is>
      </c>
      <c r="Q430" s="21">
        <f>IF($A430="","",$A430&amp;"|"&amp;$C430)</f>
        <v/>
      </c>
      <c r="R430" s="21">
        <f>IF($A430="","",$A430&amp;"|"&amp;$C430&amp;"|"&amp;$D430)</f>
        <v/>
      </c>
      <c r="S430" s="21">
        <f>IF($A430="","",IFERROR(INDEX(Offerte!$D$2:$D$200,MATCH($Q430,Offerte!$L$2:$L$200,0)),0))</f>
        <v/>
      </c>
      <c r="T430" s="21">
        <f>IF($A430="","",IFERROR(INDEX(Offerte!$G$2:$G$200,MATCH($Q430,Offerte!$L$2:$L$200,0)),"NO"))</f>
        <v/>
      </c>
    </row>
    <row r="431">
      <c r="A431" s="10">
        <f>IF(Offerte!$A15="","",Offerte!$A15)</f>
        <v/>
      </c>
      <c r="B431" s="10">
        <f>IF(Offerte!$A15="","",Offerte!$B15)</f>
        <v/>
      </c>
      <c r="C431" s="10">
        <f>IF(Offerte!$A15="","",Offerte!$C15)</f>
        <v/>
      </c>
      <c r="D431" s="10" t="inlineStr">
        <is>
          <t>F.3.1</t>
        </is>
      </c>
      <c r="E431" s="10" t="inlineStr">
        <is>
          <t>F</t>
        </is>
      </c>
      <c r="F431" s="10" t="inlineStr">
        <is>
          <t>Q</t>
        </is>
      </c>
      <c r="G431" s="10" t="inlineStr">
        <is>
          <t>higher</t>
        </is>
      </c>
      <c r="H431" s="10" t="n">
        <v>2</v>
      </c>
      <c r="I431" s="10" t="inlineStr">
        <is>
          <t>Autoproduzione consumi elettrici per trazione</t>
        </is>
      </c>
      <c r="J431" s="20" t="n"/>
      <c r="K431" s="20" t="n"/>
      <c r="L431" s="20" t="n"/>
      <c r="M431" s="20" t="n"/>
      <c r="N431" s="21">
        <f>IF($A431="","",IFERROR(VALUE($J431),0))</f>
        <v/>
      </c>
      <c r="O431" s="21">
        <f>IF($A431="",0,IF(OR($S431&lt;&gt;1,COUNTA($J431:$M431)=0),0,IF(SUMPRODUCT(MAX(($C$5:$C$6173=$C431)*($D$5:$D$6173=$D431)*($S$5:$S$6173=1)*IFERROR($N$5:$N$6173*1,0)))&gt;0,ROUND($H431*($N431/SUMPRODUCT(MAX(($C$5:$C$6173=$C431)*($D$5:$D$6173=$D431)*($S$5:$S$6173=1)*IFERROR($N$5:$N$6173*1,0)))),4),0)))</f>
        <v/>
      </c>
      <c r="P431" s="10" t="inlineStr">
        <is>
          <t>kWh/anno</t>
        </is>
      </c>
      <c r="Q431" s="21">
        <f>IF($A431="","",$A431&amp;"|"&amp;$C431)</f>
        <v/>
      </c>
      <c r="R431" s="21">
        <f>IF($A431="","",$A431&amp;"|"&amp;$C431&amp;"|"&amp;$D431)</f>
        <v/>
      </c>
      <c r="S431" s="21">
        <f>IF($A431="","",IFERROR(INDEX(Offerte!$D$2:$D$200,MATCH($Q431,Offerte!$L$2:$L$200,0)),0))</f>
        <v/>
      </c>
      <c r="T431" s="21">
        <f>IF($A431="","",IFERROR(INDEX(Offerte!$G$2:$G$200,MATCH($Q431,Offerte!$L$2:$L$200,0)),"NO"))</f>
        <v/>
      </c>
    </row>
    <row r="432">
      <c r="A432" s="10">
        <f>IF(Offerte!$A15="","",Offerte!$A15)</f>
        <v/>
      </c>
      <c r="B432" s="10">
        <f>IF(Offerte!$A15="","",Offerte!$B15)</f>
        <v/>
      </c>
      <c r="C432" s="10">
        <f>IF(Offerte!$A15="","",Offerte!$C15)</f>
        <v/>
      </c>
      <c r="D432" s="10" t="inlineStr">
        <is>
          <t>F.4.1</t>
        </is>
      </c>
      <c r="E432" s="10" t="inlineStr">
        <is>
          <t>F</t>
        </is>
      </c>
      <c r="F432" s="10" t="inlineStr">
        <is>
          <t>Q</t>
        </is>
      </c>
      <c r="G432" s="10" t="inlineStr">
        <is>
          <t>soil</t>
        </is>
      </c>
      <c r="H432" s="10" t="n">
        <v>2</v>
      </c>
      <c r="I432" s="10" t="inlineStr">
        <is>
          <t>Indice di consumo di suolo</t>
        </is>
      </c>
      <c r="J432" s="20" t="n"/>
      <c r="K432" s="20" t="n"/>
      <c r="L432" s="20" t="n"/>
      <c r="M432" s="20" t="n"/>
      <c r="N432" s="21">
        <f>IF($A432="","",IFERROR(VALUE($J432),0))</f>
        <v/>
      </c>
      <c r="O432" s="21">
        <f>IF($A432="",0,IF(OR($S432&lt;&gt;1,COUNTA($J432:$M432)=0),0,IF($N432&lt;=0,$H432,IF(SUMPRODUCT(MAX(($C$5:$C$6173=$C432)*($D$5:$D$6173=$D432)*($S$5:$S$6173=1)*IFERROR($N$5:$N$6173*1,0)))&gt;0,ROUND($H432*((SUMPRODUCT(MAX(($C$5:$C$6173=$C432)*($D$5:$D$6173=$D432)*($S$5:$S$6173=1)*IFERROR($N$5:$N$6173*1,0)))-$N432)/SUMPRODUCT(MAX(($C$5:$C$6173=$C432)*($D$5:$D$6173=$D432)*($S$5:$S$6173=1)*IFERROR($N$5:$N$6173*1,0)))),4),0))))</f>
        <v/>
      </c>
      <c r="P432" s="10" t="inlineStr">
        <is>
          <t>m2</t>
        </is>
      </c>
      <c r="Q432" s="21">
        <f>IF($A432="","",$A432&amp;"|"&amp;$C432)</f>
        <v/>
      </c>
      <c r="R432" s="21">
        <f>IF($A432="","",$A432&amp;"|"&amp;$C432&amp;"|"&amp;$D432)</f>
        <v/>
      </c>
      <c r="S432" s="21">
        <f>IF($A432="","",IFERROR(INDEX(Offerte!$D$2:$D$200,MATCH($Q432,Offerte!$L$2:$L$200,0)),0))</f>
        <v/>
      </c>
      <c r="T432" s="21">
        <f>IF($A432="","",IFERROR(INDEX(Offerte!$G$2:$G$200,MATCH($Q432,Offerte!$L$2:$L$200,0)),"NO"))</f>
        <v/>
      </c>
    </row>
    <row r="433">
      <c r="A433" s="10">
        <f>IF(Offerte!$A15="","",Offerte!$A15)</f>
        <v/>
      </c>
      <c r="B433" s="10">
        <f>IF(Offerte!$A15="","",Offerte!$B15)</f>
        <v/>
      </c>
      <c r="C433" s="10">
        <f>IF(Offerte!$A15="","",Offerte!$C15)</f>
        <v/>
      </c>
      <c r="D433" s="10" t="inlineStr">
        <is>
          <t>F.5.1</t>
        </is>
      </c>
      <c r="E433" s="10" t="inlineStr">
        <is>
          <t>F</t>
        </is>
      </c>
      <c r="F433" s="10" t="inlineStr">
        <is>
          <t>T</t>
        </is>
      </c>
      <c r="G433" s="10" t="inlineStr">
        <is>
          <t>tabular</t>
        </is>
      </c>
      <c r="H433" s="10" t="n">
        <v>1</v>
      </c>
      <c r="I433" s="10" t="inlineStr">
        <is>
          <t>Rendicontazione di sostenibilità ambientale</t>
        </is>
      </c>
      <c r="J433" s="20" t="n"/>
      <c r="K433" s="20" t="n"/>
      <c r="L433" s="20" t="n"/>
      <c r="M433" s="20" t="n"/>
      <c r="N433" s="21">
        <f>IF($A433="","",IF(IFERROR(VALUE($M433),0)=1,1,0))</f>
        <v/>
      </c>
      <c r="O433" s="21">
        <f>IF($A433="",0,IF(OR($S433&lt;&gt;1,COUNTA($J433:$M433)=0),0,IF($N433=1,$H433,0)))</f>
        <v/>
      </c>
      <c r="P433" s="10" t="inlineStr">
        <is>
          <t>sì/no</t>
        </is>
      </c>
      <c r="Q433" s="21">
        <f>IF($A433="","",$A433&amp;"|"&amp;$C433)</f>
        <v/>
      </c>
      <c r="R433" s="21">
        <f>IF($A433="","",$A433&amp;"|"&amp;$C433&amp;"|"&amp;$D433)</f>
        <v/>
      </c>
      <c r="S433" s="21">
        <f>IF($A433="","",IFERROR(INDEX(Offerte!$D$2:$D$200,MATCH($Q433,Offerte!$L$2:$L$200,0)),0))</f>
        <v/>
      </c>
      <c r="T433" s="21">
        <f>IF($A433="","",IFERROR(INDEX(Offerte!$G$2:$G$200,MATCH($Q433,Offerte!$L$2:$L$200,0)),"NO"))</f>
        <v/>
      </c>
    </row>
    <row r="434">
      <c r="A434" s="10">
        <f>IF(Offerte!$A15="","",Offerte!$A15)</f>
        <v/>
      </c>
      <c r="B434" s="10">
        <f>IF(Offerte!$A15="","",Offerte!$B15)</f>
        <v/>
      </c>
      <c r="C434" s="10">
        <f>IF(Offerte!$A15="","",Offerte!$C15)</f>
        <v/>
      </c>
      <c r="D434" s="10" t="inlineStr">
        <is>
          <t>G.1.1</t>
        </is>
      </c>
      <c r="E434" s="10" t="inlineStr">
        <is>
          <t>G</t>
        </is>
      </c>
      <c r="F434" s="10" t="inlineStr">
        <is>
          <t>D</t>
        </is>
      </c>
      <c r="G434" s="10" t="inlineStr">
        <is>
          <t>discretionary</t>
        </is>
      </c>
      <c r="H434" s="10" t="n">
        <v>2</v>
      </c>
      <c r="I434" s="10" t="inlineStr">
        <is>
          <t>Qualità del progetto di centrale di controllo aziendale</t>
        </is>
      </c>
      <c r="J434" s="20" t="n"/>
      <c r="K434" s="20" t="n"/>
      <c r="L434" s="20" t="n"/>
      <c r="M434" s="20" t="n"/>
      <c r="N434" s="21">
        <f>IF($A434="","",MAX(0,MIN(1,IFERROR(VALUE($M434),0))))</f>
        <v/>
      </c>
      <c r="O434" s="21">
        <f>IF($A434="",0,IF(OR($S434&lt;&gt;1,COUNTA($J434:$M434)=0),0,IF(SUMPRODUCT(MAX(($C$5:$C$6173=$C434)*($D$5:$D$6173=$D434)*($S$5:$S$6173=1)*IFERROR($N$5:$N$6173*1,0)))&gt;0,ROUND($H434*($N434/SUMPRODUCT(MAX(($C$5:$C$6173=$C434)*($D$5:$D$6173=$D434)*($S$5:$S$6173=1)*IFERROR($N$5:$N$6173*1,0)))),4),0)))</f>
        <v/>
      </c>
      <c r="P434" s="10" t="inlineStr">
        <is>
          <t>coeff.</t>
        </is>
      </c>
      <c r="Q434" s="21">
        <f>IF($A434="","",$A434&amp;"|"&amp;$C434)</f>
        <v/>
      </c>
      <c r="R434" s="21">
        <f>IF($A434="","",$A434&amp;"|"&amp;$C434&amp;"|"&amp;$D434)</f>
        <v/>
      </c>
      <c r="S434" s="21">
        <f>IF($A434="","",IFERROR(INDEX(Offerte!$D$2:$D$200,MATCH($Q434,Offerte!$L$2:$L$200,0)),0))</f>
        <v/>
      </c>
      <c r="T434" s="21">
        <f>IF($A434="","",IFERROR(INDEX(Offerte!$G$2:$G$200,MATCH($Q434,Offerte!$L$2:$L$200,0)),"NO"))</f>
        <v/>
      </c>
    </row>
    <row r="435">
      <c r="A435" s="10">
        <f>IF(Offerte!$A15="","",Offerte!$A15)</f>
        <v/>
      </c>
      <c r="B435" s="10">
        <f>IF(Offerte!$A15="","",Offerte!$B15)</f>
        <v/>
      </c>
      <c r="C435" s="10">
        <f>IF(Offerte!$A15="","",Offerte!$C15)</f>
        <v/>
      </c>
      <c r="D435" s="10" t="inlineStr">
        <is>
          <t>G.2.1</t>
        </is>
      </c>
      <c r="E435" s="10" t="inlineStr">
        <is>
          <t>G</t>
        </is>
      </c>
      <c r="F435" s="10" t="inlineStr">
        <is>
          <t>T</t>
        </is>
      </c>
      <c r="G435" s="10" t="inlineStr">
        <is>
          <t>tabular</t>
        </is>
      </c>
      <c r="H435" s="10" t="n">
        <v>1</v>
      </c>
      <c r="I435" s="10" t="inlineStr">
        <is>
          <t>Certificazione ISO 45001</t>
        </is>
      </c>
      <c r="J435" s="20" t="n"/>
      <c r="K435" s="20" t="n"/>
      <c r="L435" s="20" t="n"/>
      <c r="M435" s="20" t="n"/>
      <c r="N435" s="21">
        <f>IF($A435="","",IF(IFERROR(VALUE($M435),0)=1,1,0))</f>
        <v/>
      </c>
      <c r="O435" s="21">
        <f>IF($A435="",0,IF(OR($S435&lt;&gt;1,COUNTA($J435:$M435)=0),0,IF($N435=1,$H435,0)))</f>
        <v/>
      </c>
      <c r="P435" s="10" t="inlineStr">
        <is>
          <t>sì/no</t>
        </is>
      </c>
      <c r="Q435" s="21">
        <f>IF($A435="","",$A435&amp;"|"&amp;$C435)</f>
        <v/>
      </c>
      <c r="R435" s="21">
        <f>IF($A435="","",$A435&amp;"|"&amp;$C435&amp;"|"&amp;$D435)</f>
        <v/>
      </c>
      <c r="S435" s="21">
        <f>IF($A435="","",IFERROR(INDEX(Offerte!$D$2:$D$200,MATCH($Q435,Offerte!$L$2:$L$200,0)),0))</f>
        <v/>
      </c>
      <c r="T435" s="21">
        <f>IF($A435="","",IFERROR(INDEX(Offerte!$G$2:$G$200,MATCH($Q435,Offerte!$L$2:$L$200,0)),"NO"))</f>
        <v/>
      </c>
    </row>
    <row r="436">
      <c r="A436" s="10">
        <f>IF(Offerte!$A15="","",Offerte!$A15)</f>
        <v/>
      </c>
      <c r="B436" s="10">
        <f>IF(Offerte!$A15="","",Offerte!$B15)</f>
        <v/>
      </c>
      <c r="C436" s="10">
        <f>IF(Offerte!$A15="","",Offerte!$C15)</f>
        <v/>
      </c>
      <c r="D436" s="10" t="inlineStr">
        <is>
          <t>G.3.1</t>
        </is>
      </c>
      <c r="E436" s="10" t="inlineStr">
        <is>
          <t>G</t>
        </is>
      </c>
      <c r="F436" s="10" t="inlineStr">
        <is>
          <t>T</t>
        </is>
      </c>
      <c r="G436" s="10" t="inlineStr">
        <is>
          <t>tabular</t>
        </is>
      </c>
      <c r="H436" s="10" t="n">
        <v>1</v>
      </c>
      <c r="I436" s="10" t="inlineStr">
        <is>
          <t>Certificazioni di responsabilità sociale</t>
        </is>
      </c>
      <c r="J436" s="20" t="n"/>
      <c r="K436" s="20" t="n"/>
      <c r="L436" s="20" t="n"/>
      <c r="M436" s="20" t="n"/>
      <c r="N436" s="21">
        <f>IF($A436="","",IF(IFERROR(VALUE($M436),0)=1,1,0))</f>
        <v/>
      </c>
      <c r="O436" s="21">
        <f>IF($A436="",0,IF(OR($S436&lt;&gt;1,COUNTA($J436:$M436)=0),0,IF($N436=1,$H436,0)))</f>
        <v/>
      </c>
      <c r="P436" s="10" t="inlineStr">
        <is>
          <t>sì/no</t>
        </is>
      </c>
      <c r="Q436" s="21">
        <f>IF($A436="","",$A436&amp;"|"&amp;$C436)</f>
        <v/>
      </c>
      <c r="R436" s="21">
        <f>IF($A436="","",$A436&amp;"|"&amp;$C436&amp;"|"&amp;$D436)</f>
        <v/>
      </c>
      <c r="S436" s="21">
        <f>IF($A436="","",IFERROR(INDEX(Offerte!$D$2:$D$200,MATCH($Q436,Offerte!$L$2:$L$200,0)),0))</f>
        <v/>
      </c>
      <c r="T436" s="21">
        <f>IF($A436="","",IFERROR(INDEX(Offerte!$G$2:$G$200,MATCH($Q436,Offerte!$L$2:$L$200,0)),"NO"))</f>
        <v/>
      </c>
    </row>
    <row r="437">
      <c r="A437" s="10">
        <f>IF(Offerte!$A15="","",Offerte!$A15)</f>
        <v/>
      </c>
      <c r="B437" s="10">
        <f>IF(Offerte!$A15="","",Offerte!$B15)</f>
        <v/>
      </c>
      <c r="C437" s="10">
        <f>IF(Offerte!$A15="","",Offerte!$C15)</f>
        <v/>
      </c>
      <c r="D437" s="10" t="inlineStr">
        <is>
          <t>G.4.1</t>
        </is>
      </c>
      <c r="E437" s="10" t="inlineStr">
        <is>
          <t>G</t>
        </is>
      </c>
      <c r="F437" s="10" t="inlineStr">
        <is>
          <t>D</t>
        </is>
      </c>
      <c r="G437" s="10" t="inlineStr">
        <is>
          <t>discretionary</t>
        </is>
      </c>
      <c r="H437" s="10" t="n">
        <v>2</v>
      </c>
      <c r="I437" s="10" t="inlineStr">
        <is>
          <t>Qualità del piano di formazione del personale</t>
        </is>
      </c>
      <c r="J437" s="20" t="n"/>
      <c r="K437" s="20" t="n"/>
      <c r="L437" s="20" t="n"/>
      <c r="M437" s="20" t="n"/>
      <c r="N437" s="21">
        <f>IF($A437="","",MAX(0,MIN(1,IFERROR(VALUE($M437),0))))</f>
        <v/>
      </c>
      <c r="O437" s="21">
        <f>IF($A437="",0,IF(OR($S437&lt;&gt;1,COUNTA($J437:$M437)=0),0,IF(SUMPRODUCT(MAX(($C$5:$C$6173=$C437)*($D$5:$D$6173=$D437)*($S$5:$S$6173=1)*IFERROR($N$5:$N$6173*1,0)))&gt;0,ROUND($H437*($N437/SUMPRODUCT(MAX(($C$5:$C$6173=$C437)*($D$5:$D$6173=$D437)*($S$5:$S$6173=1)*IFERROR($N$5:$N$6173*1,0)))),4),0)))</f>
        <v/>
      </c>
      <c r="P437" s="10" t="inlineStr">
        <is>
          <t>coeff.</t>
        </is>
      </c>
      <c r="Q437" s="21">
        <f>IF($A437="","",$A437&amp;"|"&amp;$C437)</f>
        <v/>
      </c>
      <c r="R437" s="21">
        <f>IF($A437="","",$A437&amp;"|"&amp;$C437&amp;"|"&amp;$D437)</f>
        <v/>
      </c>
      <c r="S437" s="21">
        <f>IF($A437="","",IFERROR(INDEX(Offerte!$D$2:$D$200,MATCH($Q437,Offerte!$L$2:$L$200,0)),0))</f>
        <v/>
      </c>
      <c r="T437" s="21">
        <f>IF($A437="","",IFERROR(INDEX(Offerte!$G$2:$G$200,MATCH($Q437,Offerte!$L$2:$L$200,0)),"NO"))</f>
        <v/>
      </c>
    </row>
    <row r="438">
      <c r="A438" s="10">
        <f>IF(Offerte!$A15="","",Offerte!$A15)</f>
        <v/>
      </c>
      <c r="B438" s="10">
        <f>IF(Offerte!$A15="","",Offerte!$B15)</f>
        <v/>
      </c>
      <c r="C438" s="10">
        <f>IF(Offerte!$A15="","",Offerte!$C15)</f>
        <v/>
      </c>
      <c r="D438" s="10" t="inlineStr">
        <is>
          <t>G.5.1</t>
        </is>
      </c>
      <c r="E438" s="10" t="inlineStr">
        <is>
          <t>G</t>
        </is>
      </c>
      <c r="F438" s="10" t="inlineStr">
        <is>
          <t>T</t>
        </is>
      </c>
      <c r="G438" s="10" t="inlineStr">
        <is>
          <t>tabular</t>
        </is>
      </c>
      <c r="H438" s="10" t="n">
        <v>1</v>
      </c>
      <c r="I438" s="10" t="inlineStr">
        <is>
          <t>Impegno al mantenimento delle garanzie del contratto di secondo livello del gestore uscente</t>
        </is>
      </c>
      <c r="J438" s="20" t="n"/>
      <c r="K438" s="20" t="n"/>
      <c r="L438" s="20" t="n"/>
      <c r="M438" s="20" t="n"/>
      <c r="N438" s="21">
        <f>IF($A438="","",IF(IFERROR(VALUE($M438),0)=1,1,0))</f>
        <v/>
      </c>
      <c r="O438" s="21">
        <f>IF($A438="",0,IF(OR($S438&lt;&gt;1,COUNTA($J438:$M438)=0),0,IF($N438=1,$H438,0)))</f>
        <v/>
      </c>
      <c r="P438" s="10" t="inlineStr">
        <is>
          <t>sì/no</t>
        </is>
      </c>
      <c r="Q438" s="21">
        <f>IF($A438="","",$A438&amp;"|"&amp;$C438)</f>
        <v/>
      </c>
      <c r="R438" s="21">
        <f>IF($A438="","",$A438&amp;"|"&amp;$C438&amp;"|"&amp;$D438)</f>
        <v/>
      </c>
      <c r="S438" s="21">
        <f>IF($A438="","",IFERROR(INDEX(Offerte!$D$2:$D$200,MATCH($Q438,Offerte!$L$2:$L$200,0)),0))</f>
        <v/>
      </c>
      <c r="T438" s="21">
        <f>IF($A438="","",IFERROR(INDEX(Offerte!$G$2:$G$200,MATCH($Q438,Offerte!$L$2:$L$200,0)),"NO"))</f>
        <v/>
      </c>
    </row>
    <row r="439">
      <c r="A439" s="10">
        <f>IF(Offerte!$A16="","",Offerte!$A16)</f>
        <v/>
      </c>
      <c r="B439" s="10">
        <f>IF(Offerte!$A16="","",Offerte!$B16)</f>
        <v/>
      </c>
      <c r="C439" s="10">
        <f>IF(Offerte!$A16="","",Offerte!$C16)</f>
        <v/>
      </c>
      <c r="D439" s="10" t="inlineStr">
        <is>
          <t>A.1.1</t>
        </is>
      </c>
      <c r="E439" s="10" t="inlineStr">
        <is>
          <t>A</t>
        </is>
      </c>
      <c r="F439" s="10" t="inlineStr">
        <is>
          <t>Q</t>
        </is>
      </c>
      <c r="G439" s="10" t="inlineStr">
        <is>
          <t>higher</t>
        </is>
      </c>
      <c r="H439" s="10" t="n">
        <v>3</v>
      </c>
      <c r="I439" s="10" t="inlineStr">
        <is>
          <t>Tasso aggiuntivo di corse controllate</t>
        </is>
      </c>
      <c r="J439" s="20" t="n"/>
      <c r="K439" s="20" t="n"/>
      <c r="L439" s="20" t="n"/>
      <c r="M439" s="20" t="n"/>
      <c r="N439" s="21">
        <f>IF($A439="","",IFERROR(VALUE($K439)/VALUE($L439)*100,IFERROR(VALUE($J439),0)))</f>
        <v/>
      </c>
      <c r="O439" s="21">
        <f>IF($A439="",0,IF(OR($S439&lt;&gt;1,COUNTA($J439:$M439)=0),0,IF(SUMPRODUCT(MAX(($C$5:$C$6173=$C439)*($D$5:$D$6173=$D439)*($S$5:$S$6173=1)*IFERROR($N$5:$N$6173*1,0)))&gt;0,ROUND($H439*($N439/SUMPRODUCT(MAX(($C$5:$C$6173=$C439)*($D$5:$D$6173=$D439)*($S$5:$S$6173=1)*IFERROR($N$5:$N$6173*1,0)))),4),0)))</f>
        <v/>
      </c>
      <c r="P439" s="10" t="inlineStr">
        <is>
          <t>Corse controllate annue / Corse programmate annue</t>
        </is>
      </c>
      <c r="Q439" s="21">
        <f>IF($A439="","",$A439&amp;"|"&amp;$C439)</f>
        <v/>
      </c>
      <c r="R439" s="21">
        <f>IF($A439="","",$A439&amp;"|"&amp;$C439&amp;"|"&amp;$D439)</f>
        <v/>
      </c>
      <c r="S439" s="21">
        <f>IF($A439="","",IFERROR(INDEX(Offerte!$D$2:$D$200,MATCH($Q439,Offerte!$L$2:$L$200,0)),0))</f>
        <v/>
      </c>
      <c r="T439" s="21">
        <f>IF($A439="","",IFERROR(INDEX(Offerte!$G$2:$G$200,MATCH($Q439,Offerte!$L$2:$L$200,0)),"NO"))</f>
        <v/>
      </c>
    </row>
    <row r="440">
      <c r="A440" s="10">
        <f>IF(Offerte!$A16="","",Offerte!$A16)</f>
        <v/>
      </c>
      <c r="B440" s="10">
        <f>IF(Offerte!$A16="","",Offerte!$B16)</f>
        <v/>
      </c>
      <c r="C440" s="10">
        <f>IF(Offerte!$A16="","",Offerte!$C16)</f>
        <v/>
      </c>
      <c r="D440" s="10" t="inlineStr">
        <is>
          <t>A.1.2</t>
        </is>
      </c>
      <c r="E440" s="10" t="inlineStr">
        <is>
          <t>A</t>
        </is>
      </c>
      <c r="F440" s="10" t="inlineStr">
        <is>
          <t>Q</t>
        </is>
      </c>
      <c r="G440" s="10" t="inlineStr">
        <is>
          <t>higher</t>
        </is>
      </c>
      <c r="H440" s="10" t="n">
        <v>4</v>
      </c>
      <c r="I440" s="10" t="inlineStr">
        <is>
          <t>Numero aggiuntivo di passeggeri controllati</t>
        </is>
      </c>
      <c r="J440" s="20" t="n"/>
      <c r="K440" s="20" t="n"/>
      <c r="L440" s="20" t="n"/>
      <c r="M440" s="20" t="n"/>
      <c r="N440" s="21">
        <f>IF($A440="","",IFERROR(VALUE($J440),0))</f>
        <v/>
      </c>
      <c r="O440" s="21">
        <f>IF($A440="",0,IF(OR($S440&lt;&gt;1,COUNTA($J440:$M440)=0),0,IF(SUMPRODUCT(MAX(($C$5:$C$6173=$C440)*($D$5:$D$6173=$D440)*($S$5:$S$6173=1)*IFERROR($N$5:$N$6173*1,0)))&gt;0,ROUND($H440*($N440/SUMPRODUCT(MAX(($C$5:$C$6173=$C440)*($D$5:$D$6173=$D440)*($S$5:$S$6173=1)*IFERROR($N$5:$N$6173*1,0)))),4),0)))</f>
        <v/>
      </c>
      <c r="P440" s="10" t="inlineStr">
        <is>
          <t>passeggeri/anno</t>
        </is>
      </c>
      <c r="Q440" s="21">
        <f>IF($A440="","",$A440&amp;"|"&amp;$C440)</f>
        <v/>
      </c>
      <c r="R440" s="21">
        <f>IF($A440="","",$A440&amp;"|"&amp;$C440&amp;"|"&amp;$D440)</f>
        <v/>
      </c>
      <c r="S440" s="21">
        <f>IF($A440="","",IFERROR(INDEX(Offerte!$D$2:$D$200,MATCH($Q440,Offerte!$L$2:$L$200,0)),0))</f>
        <v/>
      </c>
      <c r="T440" s="21">
        <f>IF($A440="","",IFERROR(INDEX(Offerte!$G$2:$G$200,MATCH($Q440,Offerte!$L$2:$L$200,0)),"NO"))</f>
        <v/>
      </c>
    </row>
    <row r="441">
      <c r="A441" s="10">
        <f>IF(Offerte!$A16="","",Offerte!$A16)</f>
        <v/>
      </c>
      <c r="B441" s="10">
        <f>IF(Offerte!$A16="","",Offerte!$B16)</f>
        <v/>
      </c>
      <c r="C441" s="10">
        <f>IF(Offerte!$A16="","",Offerte!$C16)</f>
        <v/>
      </c>
      <c r="D441" s="10" t="inlineStr">
        <is>
          <t>B.1.1</t>
        </is>
      </c>
      <c r="E441" s="10" t="inlineStr">
        <is>
          <t>B</t>
        </is>
      </c>
      <c r="F441" s="10" t="inlineStr">
        <is>
          <t>Q</t>
        </is>
      </c>
      <c r="G441" s="10" t="inlineStr">
        <is>
          <t>higher</t>
        </is>
      </c>
      <c r="H441" s="10" t="n">
        <v>3</v>
      </c>
      <c r="I441" s="10" t="inlineStr">
        <is>
          <t>Incremento dei posti offerti nelle fasce di punta</t>
        </is>
      </c>
      <c r="J441" s="20" t="n"/>
      <c r="K441" s="20" t="n"/>
      <c r="L441" s="20" t="n"/>
      <c r="M441" s="20" t="n"/>
      <c r="N441" s="21">
        <f>IF($A441="","",IFERROR(VALUE($J441),0))</f>
        <v/>
      </c>
      <c r="O441" s="21">
        <f>IF($A441="",0,IF(OR($S441&lt;&gt;1,COUNTA($J441:$M441)=0),0,IF(SUMPRODUCT(MAX(($C$5:$C$6173=$C441)*($D$5:$D$6173=$D441)*($S$5:$S$6173=1)*IFERROR($N$5:$N$6173*1,0)))&gt;0,ROUND($H441*($N441/SUMPRODUCT(MAX(($C$5:$C$6173=$C441)*($D$5:$D$6173=$D441)*($S$5:$S$6173=1)*IFERROR($N$5:$N$6173*1,0)))),4),0)))</f>
        <v/>
      </c>
      <c r="P441" s="10" t="inlineStr">
        <is>
          <t>posti*km</t>
        </is>
      </c>
      <c r="Q441" s="21">
        <f>IF($A441="","",$A441&amp;"|"&amp;$C441)</f>
        <v/>
      </c>
      <c r="R441" s="21">
        <f>IF($A441="","",$A441&amp;"|"&amp;$C441&amp;"|"&amp;$D441)</f>
        <v/>
      </c>
      <c r="S441" s="21">
        <f>IF($A441="","",IFERROR(INDEX(Offerte!$D$2:$D$200,MATCH($Q441,Offerte!$L$2:$L$200,0)),0))</f>
        <v/>
      </c>
      <c r="T441" s="21">
        <f>IF($A441="","",IFERROR(INDEX(Offerte!$G$2:$G$200,MATCH($Q441,Offerte!$L$2:$L$200,0)),"NO"))</f>
        <v/>
      </c>
    </row>
    <row r="442">
      <c r="A442" s="10">
        <f>IF(Offerte!$A16="","",Offerte!$A16)</f>
        <v/>
      </c>
      <c r="B442" s="10">
        <f>IF(Offerte!$A16="","",Offerte!$B16)</f>
        <v/>
      </c>
      <c r="C442" s="10">
        <f>IF(Offerte!$A16="","",Offerte!$C16)</f>
        <v/>
      </c>
      <c r="D442" s="10" t="inlineStr">
        <is>
          <t>B.2.1</t>
        </is>
      </c>
      <c r="E442" s="10" t="inlineStr">
        <is>
          <t>B</t>
        </is>
      </c>
      <c r="F442" s="10" t="inlineStr">
        <is>
          <t>Q</t>
        </is>
      </c>
      <c r="G442" s="10" t="inlineStr">
        <is>
          <t>higher</t>
        </is>
      </c>
      <c r="H442" s="10" t="n">
        <v>4</v>
      </c>
      <c r="I442" s="10" t="inlineStr">
        <is>
          <t>Corse aggiuntive nell'arco giornaliero base</t>
        </is>
      </c>
      <c r="J442" s="20" t="n"/>
      <c r="K442" s="20" t="n"/>
      <c r="L442" s="20" t="n"/>
      <c r="M442" s="20" t="n"/>
      <c r="N442" s="21">
        <f>IF($A442="","",IFERROR(VALUE($J442),0))</f>
        <v/>
      </c>
      <c r="O442" s="21">
        <f>IF($A442="",0,IF(OR($S442&lt;&gt;1,COUNTA($J442:$M442)=0),0,IF(SUMPRODUCT(MAX(($C$5:$C$6173=$C442)*($D$5:$D$6173=$D442)*($S$5:$S$6173=1)*IFERROR($N$5:$N$6173*1,0)))&gt;0,ROUND($H442*($N442/SUMPRODUCT(MAX(($C$5:$C$6173=$C442)*($D$5:$D$6173=$D442)*($S$5:$S$6173=1)*IFERROR($N$5:$N$6173*1,0)))),4),0)))</f>
        <v/>
      </c>
      <c r="P442" s="10" t="inlineStr">
        <is>
          <t>corse</t>
        </is>
      </c>
      <c r="Q442" s="21">
        <f>IF($A442="","",$A442&amp;"|"&amp;$C442)</f>
        <v/>
      </c>
      <c r="R442" s="21">
        <f>IF($A442="","",$A442&amp;"|"&amp;$C442&amp;"|"&amp;$D442)</f>
        <v/>
      </c>
      <c r="S442" s="21">
        <f>IF($A442="","",IFERROR(INDEX(Offerte!$D$2:$D$200,MATCH($Q442,Offerte!$L$2:$L$200,0)),0))</f>
        <v/>
      </c>
      <c r="T442" s="21">
        <f>IF($A442="","",IFERROR(INDEX(Offerte!$G$2:$G$200,MATCH($Q442,Offerte!$L$2:$L$200,0)),"NO"))</f>
        <v/>
      </c>
    </row>
    <row r="443">
      <c r="A443" s="10">
        <f>IF(Offerte!$A16="","",Offerte!$A16)</f>
        <v/>
      </c>
      <c r="B443" s="10">
        <f>IF(Offerte!$A16="","",Offerte!$B16)</f>
        <v/>
      </c>
      <c r="C443" s="10">
        <f>IF(Offerte!$A16="","",Offerte!$C16)</f>
        <v/>
      </c>
      <c r="D443" s="10" t="inlineStr">
        <is>
          <t>B.3.1</t>
        </is>
      </c>
      <c r="E443" s="10" t="inlineStr">
        <is>
          <t>B</t>
        </is>
      </c>
      <c r="F443" s="10" t="inlineStr">
        <is>
          <t>Q</t>
        </is>
      </c>
      <c r="G443" s="10" t="inlineStr">
        <is>
          <t>higher</t>
        </is>
      </c>
      <c r="H443" s="10" t="n">
        <v>2</v>
      </c>
      <c r="I443" s="10" t="inlineStr">
        <is>
          <t>Numero di corse aggiuntive per allungamento dell'arco di servizio giornaliero nelle fasce serali</t>
        </is>
      </c>
      <c r="J443" s="20" t="n"/>
      <c r="K443" s="20" t="n"/>
      <c r="L443" s="20" t="n"/>
      <c r="M443" s="20" t="n"/>
      <c r="N443" s="21">
        <f>IF($A443="","",IFERROR(VALUE($J443),0))</f>
        <v/>
      </c>
      <c r="O443" s="21">
        <f>IF($A443="",0,IF(OR($S443&lt;&gt;1,COUNTA($J443:$M443)=0),0,IF(SUMPRODUCT(MAX(($C$5:$C$6173=$C443)*($D$5:$D$6173=$D443)*($S$5:$S$6173=1)*IFERROR($N$5:$N$6173*1,0)))&gt;0,ROUND($H443*($N443/SUMPRODUCT(MAX(($C$5:$C$6173=$C443)*($D$5:$D$6173=$D443)*($S$5:$S$6173=1)*IFERROR($N$5:$N$6173*1,0)))),4),0)))</f>
        <v/>
      </c>
      <c r="P443" s="10" t="inlineStr">
        <is>
          <t>corse</t>
        </is>
      </c>
      <c r="Q443" s="21">
        <f>IF($A443="","",$A443&amp;"|"&amp;$C443)</f>
        <v/>
      </c>
      <c r="R443" s="21">
        <f>IF($A443="","",$A443&amp;"|"&amp;$C443&amp;"|"&amp;$D443)</f>
        <v/>
      </c>
      <c r="S443" s="21">
        <f>IF($A443="","",IFERROR(INDEX(Offerte!$D$2:$D$200,MATCH($Q443,Offerte!$L$2:$L$200,0)),0))</f>
        <v/>
      </c>
      <c r="T443" s="21">
        <f>IF($A443="","",IFERROR(INDEX(Offerte!$G$2:$G$200,MATCH($Q443,Offerte!$L$2:$L$200,0)),"NO"))</f>
        <v/>
      </c>
    </row>
    <row r="444">
      <c r="A444" s="10">
        <f>IF(Offerte!$A16="","",Offerte!$A16)</f>
        <v/>
      </c>
      <c r="B444" s="10">
        <f>IF(Offerte!$A16="","",Offerte!$B16)</f>
        <v/>
      </c>
      <c r="C444" s="10">
        <f>IF(Offerte!$A16="","",Offerte!$C16)</f>
        <v/>
      </c>
      <c r="D444" s="10" t="inlineStr">
        <is>
          <t>B.4.1</t>
        </is>
      </c>
      <c r="E444" s="10" t="inlineStr">
        <is>
          <t>B</t>
        </is>
      </c>
      <c r="F444" s="10" t="inlineStr">
        <is>
          <t>Q</t>
        </is>
      </c>
      <c r="G444" s="10" t="inlineStr">
        <is>
          <t>higher</t>
        </is>
      </c>
      <c r="H444" s="10" t="n">
        <v>3</v>
      </c>
      <c r="I444" s="10" t="inlineStr">
        <is>
          <t>Percorrenze aggiuntive offerte nel Programma d'esercizio delle prime due fasi attuative</t>
        </is>
      </c>
      <c r="J444" s="20" t="n"/>
      <c r="K444" s="20" t="n"/>
      <c r="L444" s="20" t="n"/>
      <c r="M444" s="20" t="n"/>
      <c r="N444" s="21">
        <f>IF($A444="","",IFERROR(VALUE($J444),0))</f>
        <v/>
      </c>
      <c r="O444" s="21">
        <f>IF($A444="",0,IF(OR($S444&lt;&gt;1,COUNTA($J444:$M444)=0),0,IF(SUMPRODUCT(MAX(($C$5:$C$6173=$C444)*($D$5:$D$6173=$D444)*($S$5:$S$6173=1)*IFERROR($N$5:$N$6173*1,0)))&gt;0,ROUND($H444*($N444/SUMPRODUCT(MAX(($C$5:$C$6173=$C444)*($D$5:$D$6173=$D444)*($S$5:$S$6173=1)*IFERROR($N$5:$N$6173*1,0)))),4),0)))</f>
        <v/>
      </c>
      <c r="P444" s="10" t="inlineStr">
        <is>
          <t>vett*km</t>
        </is>
      </c>
      <c r="Q444" s="21">
        <f>IF($A444="","",$A444&amp;"|"&amp;$C444)</f>
        <v/>
      </c>
      <c r="R444" s="21">
        <f>IF($A444="","",$A444&amp;"|"&amp;$C444&amp;"|"&amp;$D444)</f>
        <v/>
      </c>
      <c r="S444" s="21">
        <f>IF($A444="","",IFERROR(INDEX(Offerte!$D$2:$D$200,MATCH($Q444,Offerte!$L$2:$L$200,0)),0))</f>
        <v/>
      </c>
      <c r="T444" s="21">
        <f>IF($A444="","",IFERROR(INDEX(Offerte!$G$2:$G$200,MATCH($Q444,Offerte!$L$2:$L$200,0)),"NO"))</f>
        <v/>
      </c>
    </row>
    <row r="445">
      <c r="A445" s="10">
        <f>IF(Offerte!$A16="","",Offerte!$A16)</f>
        <v/>
      </c>
      <c r="B445" s="10">
        <f>IF(Offerte!$A16="","",Offerte!$B16)</f>
        <v/>
      </c>
      <c r="C445" s="10">
        <f>IF(Offerte!$A16="","",Offerte!$C16)</f>
        <v/>
      </c>
      <c r="D445" s="10" t="inlineStr">
        <is>
          <t>B.5.1</t>
        </is>
      </c>
      <c r="E445" s="10" t="inlineStr">
        <is>
          <t>B</t>
        </is>
      </c>
      <c r="F445" s="10" t="inlineStr">
        <is>
          <t>D</t>
        </is>
      </c>
      <c r="G445" s="10" t="inlineStr">
        <is>
          <t>discretionary</t>
        </is>
      </c>
      <c r="H445" s="10" t="n">
        <v>2</v>
      </c>
      <c r="I445" s="10" t="inlineStr">
        <is>
          <t>Efficacia del progetto di servizi complementari DRT</t>
        </is>
      </c>
      <c r="J445" s="20" t="n"/>
      <c r="K445" s="20" t="n"/>
      <c r="L445" s="20" t="n"/>
      <c r="M445" s="20" t="n"/>
      <c r="N445" s="21">
        <f>IF($A445="","",MAX(0,MIN(1,IFERROR(VALUE($M445),0))))</f>
        <v/>
      </c>
      <c r="O445" s="21">
        <f>IF($A445="",0,IF(OR($S445&lt;&gt;1,COUNTA($J445:$M445)=0),0,IF(SUMPRODUCT(MAX(($C$5:$C$6173=$C445)*($D$5:$D$6173=$D445)*($S$5:$S$6173=1)*IFERROR($N$5:$N$6173*1,0)))&gt;0,ROUND($H445*($N445/SUMPRODUCT(MAX(($C$5:$C$6173=$C445)*($D$5:$D$6173=$D445)*($S$5:$S$6173=1)*IFERROR($N$5:$N$6173*1,0)))),4),0)))</f>
        <v/>
      </c>
      <c r="P445" s="10" t="inlineStr">
        <is>
          <t>coeff.</t>
        </is>
      </c>
      <c r="Q445" s="21">
        <f>IF($A445="","",$A445&amp;"|"&amp;$C445)</f>
        <v/>
      </c>
      <c r="R445" s="21">
        <f>IF($A445="","",$A445&amp;"|"&amp;$C445&amp;"|"&amp;$D445)</f>
        <v/>
      </c>
      <c r="S445" s="21">
        <f>IF($A445="","",IFERROR(INDEX(Offerte!$D$2:$D$200,MATCH($Q445,Offerte!$L$2:$L$200,0)),0))</f>
        <v/>
      </c>
      <c r="T445" s="21">
        <f>IF($A445="","",IFERROR(INDEX(Offerte!$G$2:$G$200,MATCH($Q445,Offerte!$L$2:$L$200,0)),"NO"))</f>
        <v/>
      </c>
    </row>
    <row r="446">
      <c r="A446" s="10">
        <f>IF(Offerte!$A16="","",Offerte!$A16)</f>
        <v/>
      </c>
      <c r="B446" s="10">
        <f>IF(Offerte!$A16="","",Offerte!$B16)</f>
        <v/>
      </c>
      <c r="C446" s="10">
        <f>IF(Offerte!$A16="","",Offerte!$C16)</f>
        <v/>
      </c>
      <c r="D446" s="10" t="inlineStr">
        <is>
          <t>C.1.1</t>
        </is>
      </c>
      <c r="E446" s="10" t="inlineStr">
        <is>
          <t>C</t>
        </is>
      </c>
      <c r="F446" s="10" t="inlineStr">
        <is>
          <t>Q</t>
        </is>
      </c>
      <c r="G446" s="10" t="inlineStr">
        <is>
          <t>higher</t>
        </is>
      </c>
      <c r="H446" s="10" t="n">
        <v>2</v>
      </c>
      <c r="I446" s="10" t="inlineStr">
        <is>
          <t>Tasso di copertura del servizio con telecamere BSD</t>
        </is>
      </c>
      <c r="J446" s="20" t="n"/>
      <c r="K446" s="20" t="n"/>
      <c r="L446" s="20" t="n"/>
      <c r="M446" s="20" t="n"/>
      <c r="N446" s="21">
        <f>IF($A446="","",IFERROR(VALUE($K446)/VALUE($L446),IFERROR(VALUE($J446),0)))</f>
        <v/>
      </c>
      <c r="O446" s="21">
        <f>IF($A446="",0,IF(OR($S446&lt;&gt;1,COUNTA($J446:$M446)=0),0,IF(SUMPRODUCT(MAX(($C$5:$C$6173=$C446)*($D$5:$D$6173=$D446)*($S$5:$S$6173=1)*IFERROR($N$5:$N$6173*1,0)))&gt;0,ROUND($H446*($N446/SUMPRODUCT(MAX(($C$5:$C$6173=$C446)*($D$5:$D$6173=$D446)*($S$5:$S$6173=1)*IFERROR($N$5:$N$6173*1,0)))),4),0)))</f>
        <v/>
      </c>
      <c r="P446" s="10" t="inlineStr">
        <is>
          <t>Autobus attrezzati con telecamere BSD / Autobus totali in offerta, incluse scorte</t>
        </is>
      </c>
      <c r="Q446" s="21">
        <f>IF($A446="","",$A446&amp;"|"&amp;$C446)</f>
        <v/>
      </c>
      <c r="R446" s="21">
        <f>IF($A446="","",$A446&amp;"|"&amp;$C446&amp;"|"&amp;$D446)</f>
        <v/>
      </c>
      <c r="S446" s="21">
        <f>IF($A446="","",IFERROR(INDEX(Offerte!$D$2:$D$200,MATCH($Q446,Offerte!$L$2:$L$200,0)),0))</f>
        <v/>
      </c>
      <c r="T446" s="21">
        <f>IF($A446="","",IFERROR(INDEX(Offerte!$G$2:$G$200,MATCH($Q446,Offerte!$L$2:$L$200,0)),"NO"))</f>
        <v/>
      </c>
    </row>
    <row r="447">
      <c r="A447" s="10">
        <f>IF(Offerte!$A16="","",Offerte!$A16)</f>
        <v/>
      </c>
      <c r="B447" s="10">
        <f>IF(Offerte!$A16="","",Offerte!$B16)</f>
        <v/>
      </c>
      <c r="C447" s="10">
        <f>IF(Offerte!$A16="","",Offerte!$C16)</f>
        <v/>
      </c>
      <c r="D447" s="10" t="inlineStr">
        <is>
          <t>C.1.2</t>
        </is>
      </c>
      <c r="E447" s="10" t="inlineStr">
        <is>
          <t>C</t>
        </is>
      </c>
      <c r="F447" s="10" t="inlineStr">
        <is>
          <t>Q</t>
        </is>
      </c>
      <c r="G447" s="10" t="inlineStr">
        <is>
          <t>higher</t>
        </is>
      </c>
      <c r="H447" s="10" t="n">
        <v>2</v>
      </c>
      <c r="I447" s="10" t="inlineStr">
        <is>
          <t>Tasso di copertura del servizio con telecamere ADAS</t>
        </is>
      </c>
      <c r="J447" s="20" t="n"/>
      <c r="K447" s="20" t="n"/>
      <c r="L447" s="20" t="n"/>
      <c r="M447" s="20" t="n"/>
      <c r="N447" s="21">
        <f>IF($A447="","",IFERROR(VALUE($K447)/VALUE($L447),IFERROR(VALUE($J447),0)))</f>
        <v/>
      </c>
      <c r="O447" s="21">
        <f>IF($A447="",0,IF(OR($S447&lt;&gt;1,COUNTA($J447:$M447)=0),0,IF(SUMPRODUCT(MAX(($C$5:$C$6173=$C447)*($D$5:$D$6173=$D447)*($S$5:$S$6173=1)*IFERROR($N$5:$N$6173*1,0)))&gt;0,ROUND($H447*($N447/SUMPRODUCT(MAX(($C$5:$C$6173=$C447)*($D$5:$D$6173=$D447)*($S$5:$S$6173=1)*IFERROR($N$5:$N$6173*1,0)))),4),0)))</f>
        <v/>
      </c>
      <c r="P447" s="10" t="inlineStr">
        <is>
          <t>Autobus attrezzati con telecamere ADAS / Autobus totali in offerta, incluse scorte</t>
        </is>
      </c>
      <c r="Q447" s="21">
        <f>IF($A447="","",$A447&amp;"|"&amp;$C447)</f>
        <v/>
      </c>
      <c r="R447" s="21">
        <f>IF($A447="","",$A447&amp;"|"&amp;$C447&amp;"|"&amp;$D447)</f>
        <v/>
      </c>
      <c r="S447" s="21">
        <f>IF($A447="","",IFERROR(INDEX(Offerte!$D$2:$D$200,MATCH($Q447,Offerte!$L$2:$L$200,0)),0))</f>
        <v/>
      </c>
      <c r="T447" s="21">
        <f>IF($A447="","",IFERROR(INDEX(Offerte!$G$2:$G$200,MATCH($Q447,Offerte!$L$2:$L$200,0)),"NO"))</f>
        <v/>
      </c>
    </row>
    <row r="448">
      <c r="A448" s="10">
        <f>IF(Offerte!$A16="","",Offerte!$A16)</f>
        <v/>
      </c>
      <c r="B448" s="10">
        <f>IF(Offerte!$A16="","",Offerte!$B16)</f>
        <v/>
      </c>
      <c r="C448" s="10">
        <f>IF(Offerte!$A16="","",Offerte!$C16)</f>
        <v/>
      </c>
      <c r="D448" s="10" t="inlineStr">
        <is>
          <t>C.2.1</t>
        </is>
      </c>
      <c r="E448" s="10" t="inlineStr">
        <is>
          <t>C</t>
        </is>
      </c>
      <c r="F448" s="10" t="inlineStr">
        <is>
          <t>Q</t>
        </is>
      </c>
      <c r="G448" s="10" t="inlineStr">
        <is>
          <t>higher</t>
        </is>
      </c>
      <c r="H448" s="10" t="n">
        <v>3</v>
      </c>
      <c r="I448" s="10" t="inlineStr">
        <is>
          <t>Tasso di copertura del servizio con telecamere di bordo di videosorveglianza</t>
        </is>
      </c>
      <c r="J448" s="20" t="n"/>
      <c r="K448" s="20" t="n"/>
      <c r="L448" s="20" t="n"/>
      <c r="M448" s="20" t="n"/>
      <c r="N448" s="21">
        <f>IF($A448="","",IFERROR(VALUE($K448)/VALUE($L448),IFERROR(VALUE($J448),0)))</f>
        <v/>
      </c>
      <c r="O448" s="21">
        <f>IF($A448="",0,IF(OR($S448&lt;&gt;1,COUNTA($J448:$M448)=0),0,IF(SUMPRODUCT(MAX(($C$5:$C$6173=$C448)*($D$5:$D$6173=$D448)*($S$5:$S$6173=1)*IFERROR($N$5:$N$6173*1,0)))&gt;0,ROUND($H448*($N448/SUMPRODUCT(MAX(($C$5:$C$6173=$C448)*($D$5:$D$6173=$D448)*($S$5:$S$6173=1)*IFERROR($N$5:$N$6173*1,0)))),4),0)))</f>
        <v/>
      </c>
      <c r="P448" s="10" t="inlineStr">
        <is>
          <t>Autobus attrezzati con videosorveglianza / Autobus totali in offerta, incluse scorte</t>
        </is>
      </c>
      <c r="Q448" s="21">
        <f>IF($A448="","",$A448&amp;"|"&amp;$C448)</f>
        <v/>
      </c>
      <c r="R448" s="21">
        <f>IF($A448="","",$A448&amp;"|"&amp;$C448&amp;"|"&amp;$D448)</f>
        <v/>
      </c>
      <c r="S448" s="21">
        <f>IF($A448="","",IFERROR(INDEX(Offerte!$D$2:$D$200,MATCH($Q448,Offerte!$L$2:$L$200,0)),0))</f>
        <v/>
      </c>
      <c r="T448" s="21">
        <f>IF($A448="","",IFERROR(INDEX(Offerte!$G$2:$G$200,MATCH($Q448,Offerte!$L$2:$L$200,0)),"NO"))</f>
        <v/>
      </c>
    </row>
    <row r="449">
      <c r="A449" s="10">
        <f>IF(Offerte!$A16="","",Offerte!$A16)</f>
        <v/>
      </c>
      <c r="B449" s="10">
        <f>IF(Offerte!$A16="","",Offerte!$B16)</f>
        <v/>
      </c>
      <c r="C449" s="10">
        <f>IF(Offerte!$A16="","",Offerte!$C16)</f>
        <v/>
      </c>
      <c r="D449" s="10" t="inlineStr">
        <is>
          <t>C.2.2</t>
        </is>
      </c>
      <c r="E449" s="10" t="inlineStr">
        <is>
          <t>C</t>
        </is>
      </c>
      <c r="F449" s="10" t="inlineStr">
        <is>
          <t>T</t>
        </is>
      </c>
      <c r="G449" s="10" t="inlineStr">
        <is>
          <t>tabular</t>
        </is>
      </c>
      <c r="H449" s="10" t="n">
        <v>1</v>
      </c>
      <c r="I449" s="10" t="inlineStr">
        <is>
          <t>Software video/audio analisi per situazioni di pericolo</t>
        </is>
      </c>
      <c r="J449" s="20" t="n"/>
      <c r="K449" s="20" t="n"/>
      <c r="L449" s="20" t="n"/>
      <c r="M449" s="20" t="n"/>
      <c r="N449" s="21">
        <f>IF($A449="","",IF(IFERROR(VALUE($M449),0)=1,1,0))</f>
        <v/>
      </c>
      <c r="O449" s="21">
        <f>IF($A449="",0,IF(OR($S449&lt;&gt;1,COUNTA($J449:$M449)=0),0,IF($N449=1,$H449,0)))</f>
        <v/>
      </c>
      <c r="P449" s="10" t="inlineStr">
        <is>
          <t>sì/no</t>
        </is>
      </c>
      <c r="Q449" s="21">
        <f>IF($A449="","",$A449&amp;"|"&amp;$C449)</f>
        <v/>
      </c>
      <c r="R449" s="21">
        <f>IF($A449="","",$A449&amp;"|"&amp;$C449&amp;"|"&amp;$D449)</f>
        <v/>
      </c>
      <c r="S449" s="21">
        <f>IF($A449="","",IFERROR(INDEX(Offerte!$D$2:$D$200,MATCH($Q449,Offerte!$L$2:$L$200,0)),0))</f>
        <v/>
      </c>
      <c r="T449" s="21">
        <f>IF($A449="","",IFERROR(INDEX(Offerte!$G$2:$G$200,MATCH($Q449,Offerte!$L$2:$L$200,0)),"NO"))</f>
        <v/>
      </c>
    </row>
    <row r="450">
      <c r="A450" s="10">
        <f>IF(Offerte!$A16="","",Offerte!$A16)</f>
        <v/>
      </c>
      <c r="B450" s="10">
        <f>IF(Offerte!$A16="","",Offerte!$B16)</f>
        <v/>
      </c>
      <c r="C450" s="10">
        <f>IF(Offerte!$A16="","",Offerte!$C16)</f>
        <v/>
      </c>
      <c r="D450" s="10" t="inlineStr">
        <is>
          <t>C.2.3</t>
        </is>
      </c>
      <c r="E450" s="10" t="inlineStr">
        <is>
          <t>C</t>
        </is>
      </c>
      <c r="F450" s="10" t="inlineStr">
        <is>
          <t>T</t>
        </is>
      </c>
      <c r="G450" s="10" t="inlineStr">
        <is>
          <t>tabular</t>
        </is>
      </c>
      <c r="H450" s="10" t="n">
        <v>1</v>
      </c>
      <c r="I450" s="10" t="inlineStr">
        <is>
          <t>Collegamento con centrale qualificata di pronto intervento</t>
        </is>
      </c>
      <c r="J450" s="20" t="n"/>
      <c r="K450" s="20" t="n"/>
      <c r="L450" s="20" t="n"/>
      <c r="M450" s="20" t="n"/>
      <c r="N450" s="21">
        <f>IF($A450="","",IF(IFERROR(VALUE($M450),0)=1,1,0))</f>
        <v/>
      </c>
      <c r="O450" s="21">
        <f>IF($A450="",0,IF(OR($S450&lt;&gt;1,COUNTA($J450:$M450)=0),0,IF($N450=1,$H450,0)))</f>
        <v/>
      </c>
      <c r="P450" s="10" t="inlineStr">
        <is>
          <t>sì/no</t>
        </is>
      </c>
      <c r="Q450" s="21">
        <f>IF($A450="","",$A450&amp;"|"&amp;$C450)</f>
        <v/>
      </c>
      <c r="R450" s="21">
        <f>IF($A450="","",$A450&amp;"|"&amp;$C450&amp;"|"&amp;$D450)</f>
        <v/>
      </c>
      <c r="S450" s="21">
        <f>IF($A450="","",IFERROR(INDEX(Offerte!$D$2:$D$200,MATCH($Q450,Offerte!$L$2:$L$200,0)),0))</f>
        <v/>
      </c>
      <c r="T450" s="21">
        <f>IF($A450="","",IFERROR(INDEX(Offerte!$G$2:$G$200,MATCH($Q450,Offerte!$L$2:$L$200,0)),"NO"))</f>
        <v/>
      </c>
    </row>
    <row r="451">
      <c r="A451" s="10">
        <f>IF(Offerte!$A16="","",Offerte!$A16)</f>
        <v/>
      </c>
      <c r="B451" s="10">
        <f>IF(Offerte!$A16="","",Offerte!$B16)</f>
        <v/>
      </c>
      <c r="C451" s="10">
        <f>IF(Offerte!$A16="","",Offerte!$C16)</f>
        <v/>
      </c>
      <c r="D451" s="10" t="inlineStr">
        <is>
          <t>C.2.4</t>
        </is>
      </c>
      <c r="E451" s="10" t="inlineStr">
        <is>
          <t>C</t>
        </is>
      </c>
      <c r="F451" s="10" t="inlineStr">
        <is>
          <t>Q</t>
        </is>
      </c>
      <c r="G451" s="10" t="inlineStr">
        <is>
          <t>higher</t>
        </is>
      </c>
      <c r="H451" s="10" t="n">
        <v>1</v>
      </c>
      <c r="I451" s="10" t="inlineStr">
        <is>
          <t>Tasso di copertura del servizio con dispositivi per la chiamata di emergenza del conducente</t>
        </is>
      </c>
      <c r="J451" s="20" t="n"/>
      <c r="K451" s="20" t="n"/>
      <c r="L451" s="20" t="n"/>
      <c r="M451" s="20" t="n"/>
      <c r="N451" s="21">
        <f>IF($A451="","",IFERROR(VALUE($K451)/VALUE($L451),IFERROR(VALUE($J451),0)))</f>
        <v/>
      </c>
      <c r="O451" s="21">
        <f>IF($A451="",0,IF(OR($S451&lt;&gt;1,COUNTA($J451:$M451)=0),0,IF(SUMPRODUCT(MAX(($C$5:$C$6173=$C451)*($D$5:$D$6173=$D451)*($S$5:$S$6173=1)*IFERROR($N$5:$N$6173*1,0)))&gt;0,ROUND($H451*($N451/SUMPRODUCT(MAX(($C$5:$C$6173=$C451)*($D$5:$D$6173=$D451)*($S$5:$S$6173=1)*IFERROR($N$5:$N$6173*1,0)))),4),0)))</f>
        <v/>
      </c>
      <c r="P451" s="10" t="inlineStr">
        <is>
          <t>Autobus attrezzati con chiamata di emergenza / Autobus totali in offerta, incluse scorte</t>
        </is>
      </c>
      <c r="Q451" s="21">
        <f>IF($A451="","",$A451&amp;"|"&amp;$C451)</f>
        <v/>
      </c>
      <c r="R451" s="21">
        <f>IF($A451="","",$A451&amp;"|"&amp;$C451&amp;"|"&amp;$D451)</f>
        <v/>
      </c>
      <c r="S451" s="21">
        <f>IF($A451="","",IFERROR(INDEX(Offerte!$D$2:$D$200,MATCH($Q451,Offerte!$L$2:$L$200,0)),0))</f>
        <v/>
      </c>
      <c r="T451" s="21">
        <f>IF($A451="","",IFERROR(INDEX(Offerte!$G$2:$G$200,MATCH($Q451,Offerte!$L$2:$L$200,0)),"NO"))</f>
        <v/>
      </c>
    </row>
    <row r="452">
      <c r="A452" s="10">
        <f>IF(Offerte!$A16="","",Offerte!$A16)</f>
        <v/>
      </c>
      <c r="B452" s="10">
        <f>IF(Offerte!$A16="","",Offerte!$B16)</f>
        <v/>
      </c>
      <c r="C452" s="10">
        <f>IF(Offerte!$A16="","",Offerte!$C16)</f>
        <v/>
      </c>
      <c r="D452" s="10" t="inlineStr">
        <is>
          <t>C.3.1</t>
        </is>
      </c>
      <c r="E452" s="10" t="inlineStr">
        <is>
          <t>C</t>
        </is>
      </c>
      <c r="F452" s="10" t="inlineStr">
        <is>
          <t>Q</t>
        </is>
      </c>
      <c r="G452" s="10" t="inlineStr">
        <is>
          <t>higher</t>
        </is>
      </c>
      <c r="H452" s="10" t="n">
        <v>2</v>
      </c>
      <c r="I452" s="10" t="inlineStr">
        <is>
          <t>Tasso di copertura del servizio con dispositivi di informazione dinamica a bordo mezzo</t>
        </is>
      </c>
      <c r="J452" s="20" t="n"/>
      <c r="K452" s="20" t="n"/>
      <c r="L452" s="20" t="n"/>
      <c r="M452" s="20" t="n"/>
      <c r="N452" s="21">
        <f>IF($A452="","",IFERROR(VALUE($K452)/VALUE($L452),IFERROR(VALUE($J452),0)))</f>
        <v/>
      </c>
      <c r="O452" s="21">
        <f>IF($A452="",0,IF(OR($S452&lt;&gt;1,COUNTA($J452:$M452)=0),0,IF(SUMPRODUCT(MAX(($C$5:$C$6173=$C452)*($D$5:$D$6173=$D452)*($S$5:$S$6173=1)*IFERROR($N$5:$N$6173*1,0)))&gt;0,ROUND($H452*($N452/SUMPRODUCT(MAX(($C$5:$C$6173=$C452)*($D$5:$D$6173=$D452)*($S$5:$S$6173=1)*IFERROR($N$5:$N$6173*1,0)))),4),0)))</f>
        <v/>
      </c>
      <c r="P452" s="10" t="inlineStr">
        <is>
          <t>Autobus con monitor e indicatori vocali / Autobus totali in offerta, incluse scorte</t>
        </is>
      </c>
      <c r="Q452" s="21">
        <f>IF($A452="","",$A452&amp;"|"&amp;$C452)</f>
        <v/>
      </c>
      <c r="R452" s="21">
        <f>IF($A452="","",$A452&amp;"|"&amp;$C452&amp;"|"&amp;$D452)</f>
        <v/>
      </c>
      <c r="S452" s="21">
        <f>IF($A452="","",IFERROR(INDEX(Offerte!$D$2:$D$200,MATCH($Q452,Offerte!$L$2:$L$200,0)),0))</f>
        <v/>
      </c>
      <c r="T452" s="21">
        <f>IF($A452="","",IFERROR(INDEX(Offerte!$G$2:$G$200,MATCH($Q452,Offerte!$L$2:$L$200,0)),"NO"))</f>
        <v/>
      </c>
    </row>
    <row r="453">
      <c r="A453" s="10">
        <f>IF(Offerte!$A16="","",Offerte!$A16)</f>
        <v/>
      </c>
      <c r="B453" s="10">
        <f>IF(Offerte!$A16="","",Offerte!$B16)</f>
        <v/>
      </c>
      <c r="C453" s="10">
        <f>IF(Offerte!$A16="","",Offerte!$C16)</f>
        <v/>
      </c>
      <c r="D453" s="10" t="inlineStr">
        <is>
          <t>C.3.2</t>
        </is>
      </c>
      <c r="E453" s="10" t="inlineStr">
        <is>
          <t>C</t>
        </is>
      </c>
      <c r="F453" s="10" t="inlineStr">
        <is>
          <t>T</t>
        </is>
      </c>
      <c r="G453" s="10" t="inlineStr">
        <is>
          <t>tabular</t>
        </is>
      </c>
      <c r="H453" s="10" t="n">
        <v>2</v>
      </c>
      <c r="I453" s="10" t="inlineStr">
        <is>
          <t>Informazioni a bordo su coincidenze ai nodi</t>
        </is>
      </c>
      <c r="J453" s="20" t="n"/>
      <c r="K453" s="20" t="n"/>
      <c r="L453" s="20" t="n"/>
      <c r="M453" s="20" t="n"/>
      <c r="N453" s="21">
        <f>IF($A453="","",IF(IFERROR(VALUE($M453),0)=1,1,0))</f>
        <v/>
      </c>
      <c r="O453" s="21">
        <f>IF($A453="",0,IF(OR($S453&lt;&gt;1,COUNTA($J453:$M453)=0),0,IF(AND($N453=1,IFERROR(SUMIFS($N$5:$N$6173,$Q$5:$Q$6173,$Q453,$D$5:$D$6173,"C.3.1"),0)&gt;=0.5),$H453,0)))</f>
        <v/>
      </c>
      <c r="P453" s="10" t="inlineStr">
        <is>
          <t>Dipende da C.3.1 &gt;= 0.5</t>
        </is>
      </c>
      <c r="Q453" s="21">
        <f>IF($A453="","",$A453&amp;"|"&amp;$C453)</f>
        <v/>
      </c>
      <c r="R453" s="21">
        <f>IF($A453="","",$A453&amp;"|"&amp;$C453&amp;"|"&amp;$D453)</f>
        <v/>
      </c>
      <c r="S453" s="21">
        <f>IF($A453="","",IFERROR(INDEX(Offerte!$D$2:$D$200,MATCH($Q453,Offerte!$L$2:$L$200,0)),0))</f>
        <v/>
      </c>
      <c r="T453" s="21">
        <f>IF($A453="","",IFERROR(INDEX(Offerte!$G$2:$G$200,MATCH($Q453,Offerte!$L$2:$L$200,0)),"NO"))</f>
        <v/>
      </c>
    </row>
    <row r="454">
      <c r="A454" s="10">
        <f>IF(Offerte!$A16="","",Offerte!$A16)</f>
        <v/>
      </c>
      <c r="B454" s="10">
        <f>IF(Offerte!$A16="","",Offerte!$B16)</f>
        <v/>
      </c>
      <c r="C454" s="10">
        <f>IF(Offerte!$A16="","",Offerte!$C16)</f>
        <v/>
      </c>
      <c r="D454" s="10" t="inlineStr">
        <is>
          <t>D.1.1</t>
        </is>
      </c>
      <c r="E454" s="10" t="inlineStr">
        <is>
          <t>D</t>
        </is>
      </c>
      <c r="F454" s="10" t="inlineStr">
        <is>
          <t>Q</t>
        </is>
      </c>
      <c r="G454" s="10" t="inlineStr">
        <is>
          <t>higher</t>
        </is>
      </c>
      <c r="H454" s="10" t="n">
        <v>3</v>
      </c>
      <c r="I454" s="10" t="inlineStr">
        <is>
          <t>Installazione di pensiline</t>
        </is>
      </c>
      <c r="J454" s="20" t="n"/>
      <c r="K454" s="20" t="n"/>
      <c r="L454" s="20" t="n"/>
      <c r="M454" s="20" t="n"/>
      <c r="N454" s="21">
        <f>IF($A454="","",IFERROR(VALUE($J454),0))</f>
        <v/>
      </c>
      <c r="O454" s="21">
        <f>IF($A454="",0,IF(OR($S454&lt;&gt;1,COUNTA($J454:$M454)=0),0,IF(SUMPRODUCT(MAX(($C$5:$C$6173=$C454)*($D$5:$D$6173=$D454)*($S$5:$S$6173=1)*IFERROR($N$5:$N$6173*1,0)))&gt;0,ROUND($H454*($N454/SUMPRODUCT(MAX(($C$5:$C$6173=$C454)*($D$5:$D$6173=$D454)*($S$5:$S$6173=1)*IFERROR($N$5:$N$6173*1,0)))),4),0)))</f>
        <v/>
      </c>
      <c r="P454" s="10" t="inlineStr">
        <is>
          <t>fermate</t>
        </is>
      </c>
      <c r="Q454" s="21">
        <f>IF($A454="","",$A454&amp;"|"&amp;$C454)</f>
        <v/>
      </c>
      <c r="R454" s="21">
        <f>IF($A454="","",$A454&amp;"|"&amp;$C454&amp;"|"&amp;$D454)</f>
        <v/>
      </c>
      <c r="S454" s="21">
        <f>IF($A454="","",IFERROR(INDEX(Offerte!$D$2:$D$200,MATCH($Q454,Offerte!$L$2:$L$200,0)),0))</f>
        <v/>
      </c>
      <c r="T454" s="21">
        <f>IF($A454="","",IFERROR(INDEX(Offerte!$G$2:$G$200,MATCH($Q454,Offerte!$L$2:$L$200,0)),"NO"))</f>
        <v/>
      </c>
    </row>
    <row r="455">
      <c r="A455" s="10">
        <f>IF(Offerte!$A16="","",Offerte!$A16)</f>
        <v/>
      </c>
      <c r="B455" s="10">
        <f>IF(Offerte!$A16="","",Offerte!$B16)</f>
        <v/>
      </c>
      <c r="C455" s="10">
        <f>IF(Offerte!$A16="","",Offerte!$C16)</f>
        <v/>
      </c>
      <c r="D455" s="10" t="inlineStr">
        <is>
          <t>D.1.2</t>
        </is>
      </c>
      <c r="E455" s="10" t="inlineStr">
        <is>
          <t>D</t>
        </is>
      </c>
      <c r="F455" s="10" t="inlineStr">
        <is>
          <t>Q</t>
        </is>
      </c>
      <c r="G455" s="10" t="inlineStr">
        <is>
          <t>higher</t>
        </is>
      </c>
      <c r="H455" s="10" t="n">
        <v>3</v>
      </c>
      <c r="I455" s="10" t="inlineStr">
        <is>
          <t>Installazione di paline di fermata conformi alla DGR 581/2023</t>
        </is>
      </c>
      <c r="J455" s="20" t="n"/>
      <c r="K455" s="20" t="n"/>
      <c r="L455" s="20" t="n"/>
      <c r="M455" s="20" t="n"/>
      <c r="N455" s="21">
        <f>IF($A455="","",IFERROR(VALUE($J455),0))</f>
        <v/>
      </c>
      <c r="O455" s="21">
        <f>IF($A455="",0,IF(OR($S455&lt;&gt;1,COUNTA($J455:$M455)=0),0,IF(SUMPRODUCT(MAX(($C$5:$C$6173=$C455)*($D$5:$D$6173=$D455)*($S$5:$S$6173=1)*IFERROR($N$5:$N$6173*1,0)))&gt;0,ROUND($H455*($N455/SUMPRODUCT(MAX(($C$5:$C$6173=$C455)*($D$5:$D$6173=$D455)*($S$5:$S$6173=1)*IFERROR($N$5:$N$6173*1,0)))),4),0)))</f>
        <v/>
      </c>
      <c r="P455" s="10" t="inlineStr">
        <is>
          <t>fermate</t>
        </is>
      </c>
      <c r="Q455" s="21">
        <f>IF($A455="","",$A455&amp;"|"&amp;$C455)</f>
        <v/>
      </c>
      <c r="R455" s="21">
        <f>IF($A455="","",$A455&amp;"|"&amp;$C455&amp;"|"&amp;$D455)</f>
        <v/>
      </c>
      <c r="S455" s="21">
        <f>IF($A455="","",IFERROR(INDEX(Offerte!$D$2:$D$200,MATCH($Q455,Offerte!$L$2:$L$200,0)),0))</f>
        <v/>
      </c>
      <c r="T455" s="21">
        <f>IF($A455="","",IFERROR(INDEX(Offerte!$G$2:$G$200,MATCH($Q455,Offerte!$L$2:$L$200,0)),"NO"))</f>
        <v/>
      </c>
    </row>
    <row r="456">
      <c r="A456" s="10">
        <f>IF(Offerte!$A16="","",Offerte!$A16)</f>
        <v/>
      </c>
      <c r="B456" s="10">
        <f>IF(Offerte!$A16="","",Offerte!$B16)</f>
        <v/>
      </c>
      <c r="C456" s="10">
        <f>IF(Offerte!$A16="","",Offerte!$C16)</f>
        <v/>
      </c>
      <c r="D456" s="10" t="inlineStr">
        <is>
          <t>D.1.3</t>
        </is>
      </c>
      <c r="E456" s="10" t="inlineStr">
        <is>
          <t>D</t>
        </is>
      </c>
      <c r="F456" s="10" t="inlineStr">
        <is>
          <t>Q</t>
        </is>
      </c>
      <c r="G456" s="10" t="inlineStr">
        <is>
          <t>higher</t>
        </is>
      </c>
      <c r="H456" s="10" t="n">
        <v>2</v>
      </c>
      <c r="I456" s="10" t="inlineStr">
        <is>
          <t>Display informativi connessi alle fermate</t>
        </is>
      </c>
      <c r="J456" s="20" t="n"/>
      <c r="K456" s="20" t="n"/>
      <c r="L456" s="20" t="n"/>
      <c r="M456" s="20" t="n"/>
      <c r="N456" s="21">
        <f>IF($A456="","",IFERROR(VALUE($J456),0))</f>
        <v/>
      </c>
      <c r="O456" s="21">
        <f>IF($A456="",0,IF(OR($S456&lt;&gt;1,COUNTA($J456:$M456)=0),0,IF(SUMPRODUCT(MAX(($C$5:$C$6173=$C456)*($D$5:$D$6173=$D456)*($S$5:$S$6173=1)*IFERROR($N$5:$N$6173*1,0)))&gt;0,ROUND($H456*($N456/SUMPRODUCT(MAX(($C$5:$C$6173=$C456)*($D$5:$D$6173=$D456)*($S$5:$S$6173=1)*IFERROR($N$5:$N$6173*1,0)))),4),0)))</f>
        <v/>
      </c>
      <c r="P456" s="10" t="inlineStr">
        <is>
          <t>fermate</t>
        </is>
      </c>
      <c r="Q456" s="21">
        <f>IF($A456="","",$A456&amp;"|"&amp;$C456)</f>
        <v/>
      </c>
      <c r="R456" s="21">
        <f>IF($A456="","",$A456&amp;"|"&amp;$C456&amp;"|"&amp;$D456)</f>
        <v/>
      </c>
      <c r="S456" s="21">
        <f>IF($A456="","",IFERROR(INDEX(Offerte!$D$2:$D$200,MATCH($Q456,Offerte!$L$2:$L$200,0)),0))</f>
        <v/>
      </c>
      <c r="T456" s="21">
        <f>IF($A456="","",IFERROR(INDEX(Offerte!$G$2:$G$200,MATCH($Q456,Offerte!$L$2:$L$200,0)),"NO"))</f>
        <v/>
      </c>
    </row>
    <row r="457">
      <c r="A457" s="10">
        <f>IF(Offerte!$A16="","",Offerte!$A16)</f>
        <v/>
      </c>
      <c r="B457" s="10">
        <f>IF(Offerte!$A16="","",Offerte!$B16)</f>
        <v/>
      </c>
      <c r="C457" s="10">
        <f>IF(Offerte!$A16="","",Offerte!$C16)</f>
        <v/>
      </c>
      <c r="D457" s="10" t="inlineStr">
        <is>
          <t>D.2.1</t>
        </is>
      </c>
      <c r="E457" s="10" t="inlineStr">
        <is>
          <t>D</t>
        </is>
      </c>
      <c r="F457" s="10" t="inlineStr">
        <is>
          <t>Q</t>
        </is>
      </c>
      <c r="G457" s="10" t="inlineStr">
        <is>
          <t>higher</t>
        </is>
      </c>
      <c r="H457" s="10" t="n">
        <v>2</v>
      </c>
      <c r="I457" s="10" t="inlineStr">
        <is>
          <t>Segnali tattili Loges-Vet-Evolution</t>
        </is>
      </c>
      <c r="J457" s="20" t="n"/>
      <c r="K457" s="20" t="n"/>
      <c r="L457" s="20" t="n"/>
      <c r="M457" s="20" t="n"/>
      <c r="N457" s="21">
        <f>IF($A457="","",IFERROR(VALUE($J457),0))</f>
        <v/>
      </c>
      <c r="O457" s="21">
        <f>IF($A457="",0,IF(OR($S457&lt;&gt;1,COUNTA($J457:$M457)=0),0,IF(SUMPRODUCT(MAX(($C$5:$C$6173=$C457)*($D$5:$D$6173=$D457)*($S$5:$S$6173=1)*IFERROR($N$5:$N$6173*1,0)))&gt;0,ROUND($H457*($N457/SUMPRODUCT(MAX(($C$5:$C$6173=$C457)*($D$5:$D$6173=$D457)*($S$5:$S$6173=1)*IFERROR($N$5:$N$6173*1,0)))),4),0)))</f>
        <v/>
      </c>
      <c r="P457" s="10" t="inlineStr">
        <is>
          <t>fermate</t>
        </is>
      </c>
      <c r="Q457" s="21">
        <f>IF($A457="","",$A457&amp;"|"&amp;$C457)</f>
        <v/>
      </c>
      <c r="R457" s="21">
        <f>IF($A457="","",$A457&amp;"|"&amp;$C457&amp;"|"&amp;$D457)</f>
        <v/>
      </c>
      <c r="S457" s="21">
        <f>IF($A457="","",IFERROR(INDEX(Offerte!$D$2:$D$200,MATCH($Q457,Offerte!$L$2:$L$200,0)),0))</f>
        <v/>
      </c>
      <c r="T457" s="21">
        <f>IF($A457="","",IFERROR(INDEX(Offerte!$G$2:$G$200,MATCH($Q457,Offerte!$L$2:$L$200,0)),"NO"))</f>
        <v/>
      </c>
    </row>
    <row r="458">
      <c r="A458" s="10">
        <f>IF(Offerte!$A16="","",Offerte!$A16)</f>
        <v/>
      </c>
      <c r="B458" s="10">
        <f>IF(Offerte!$A16="","",Offerte!$B16)</f>
        <v/>
      </c>
      <c r="C458" s="10">
        <f>IF(Offerte!$A16="","",Offerte!$C16)</f>
        <v/>
      </c>
      <c r="D458" s="10" t="inlineStr">
        <is>
          <t>E.1.1</t>
        </is>
      </c>
      <c r="E458" s="10" t="inlineStr">
        <is>
          <t>E</t>
        </is>
      </c>
      <c r="F458" s="10" t="inlineStr">
        <is>
          <t>T</t>
        </is>
      </c>
      <c r="G458" s="10" t="inlineStr">
        <is>
          <t>tabular</t>
        </is>
      </c>
      <c r="H458" s="10" t="n">
        <v>2</v>
      </c>
      <c r="I458" s="10" t="inlineStr">
        <is>
          <t>Mobile app con travel planner PRM</t>
        </is>
      </c>
      <c r="J458" s="20" t="n"/>
      <c r="K458" s="20" t="n"/>
      <c r="L458" s="20" t="n"/>
      <c r="M458" s="20" t="n"/>
      <c r="N458" s="21">
        <f>IF($A458="","",IF(IFERROR(VALUE($M458),0)=1,1,0))</f>
        <v/>
      </c>
      <c r="O458" s="21">
        <f>IF($A458="",0,IF(OR($S458&lt;&gt;1,COUNTA($J458:$M458)=0),0,IF($N458=1,$H458,0)))</f>
        <v/>
      </c>
      <c r="P458" s="10" t="inlineStr">
        <is>
          <t>sì/no</t>
        </is>
      </c>
      <c r="Q458" s="21">
        <f>IF($A458="","",$A458&amp;"|"&amp;$C458)</f>
        <v/>
      </c>
      <c r="R458" s="21">
        <f>IF($A458="","",$A458&amp;"|"&amp;$C458&amp;"|"&amp;$D458)</f>
        <v/>
      </c>
      <c r="S458" s="21">
        <f>IF($A458="","",IFERROR(INDEX(Offerte!$D$2:$D$200,MATCH($Q458,Offerte!$L$2:$L$200,0)),0))</f>
        <v/>
      </c>
      <c r="T458" s="21">
        <f>IF($A458="","",IFERROR(INDEX(Offerte!$G$2:$G$200,MATCH($Q458,Offerte!$L$2:$L$200,0)),"NO"))</f>
        <v/>
      </c>
    </row>
    <row r="459">
      <c r="A459" s="10">
        <f>IF(Offerte!$A16="","",Offerte!$A16)</f>
        <v/>
      </c>
      <c r="B459" s="10">
        <f>IF(Offerte!$A16="","",Offerte!$B16)</f>
        <v/>
      </c>
      <c r="C459" s="10">
        <f>IF(Offerte!$A16="","",Offerte!$C16)</f>
        <v/>
      </c>
      <c r="D459" s="10" t="inlineStr">
        <is>
          <t>E.2.1</t>
        </is>
      </c>
      <c r="E459" s="10" t="inlineStr">
        <is>
          <t>E</t>
        </is>
      </c>
      <c r="F459" s="10" t="inlineStr">
        <is>
          <t>D</t>
        </is>
      </c>
      <c r="G459" s="10" t="inlineStr">
        <is>
          <t>discretionary</t>
        </is>
      </c>
      <c r="H459" s="10" t="n">
        <v>2</v>
      </c>
      <c r="I459" s="10" t="inlineStr">
        <is>
          <t>Altre azioni informative e rapporti con gli utenti</t>
        </is>
      </c>
      <c r="J459" s="20" t="n"/>
      <c r="K459" s="20" t="n"/>
      <c r="L459" s="20" t="n"/>
      <c r="M459" s="20" t="n"/>
      <c r="N459" s="21">
        <f>IF($A459="","",MAX(0,MIN(1,IFERROR(VALUE($M459),0))))</f>
        <v/>
      </c>
      <c r="O459" s="21">
        <f>IF($A459="",0,IF(OR($S459&lt;&gt;1,COUNTA($J459:$M459)=0),0,IF(SUMPRODUCT(MAX(($C$5:$C$6173=$C459)*($D$5:$D$6173=$D459)*($S$5:$S$6173=1)*IFERROR($N$5:$N$6173*1,0)))&gt;0,ROUND($H459*($N459/SUMPRODUCT(MAX(($C$5:$C$6173=$C459)*($D$5:$D$6173=$D459)*($S$5:$S$6173=1)*IFERROR($N$5:$N$6173*1,0)))),4),0)))</f>
        <v/>
      </c>
      <c r="P459" s="10" t="inlineStr">
        <is>
          <t>coeff.</t>
        </is>
      </c>
      <c r="Q459" s="21">
        <f>IF($A459="","",$A459&amp;"|"&amp;$C459)</f>
        <v/>
      </c>
      <c r="R459" s="21">
        <f>IF($A459="","",$A459&amp;"|"&amp;$C459&amp;"|"&amp;$D459)</f>
        <v/>
      </c>
      <c r="S459" s="21">
        <f>IF($A459="","",IFERROR(INDEX(Offerte!$D$2:$D$200,MATCH($Q459,Offerte!$L$2:$L$200,0)),0))</f>
        <v/>
      </c>
      <c r="T459" s="21">
        <f>IF($A459="","",IFERROR(INDEX(Offerte!$G$2:$G$200,MATCH($Q459,Offerte!$L$2:$L$200,0)),"NO"))</f>
        <v/>
      </c>
    </row>
    <row r="460">
      <c r="A460" s="10">
        <f>IF(Offerte!$A16="","",Offerte!$A16)</f>
        <v/>
      </c>
      <c r="B460" s="10">
        <f>IF(Offerte!$A16="","",Offerte!$B16)</f>
        <v/>
      </c>
      <c r="C460" s="10">
        <f>IF(Offerte!$A16="","",Offerte!$C16)</f>
        <v/>
      </c>
      <c r="D460" s="10" t="inlineStr">
        <is>
          <t>F.1.1</t>
        </is>
      </c>
      <c r="E460" s="10" t="inlineStr">
        <is>
          <t>F</t>
        </is>
      </c>
      <c r="F460" s="10" t="inlineStr">
        <is>
          <t>Q</t>
        </is>
      </c>
      <c r="G460" s="10" t="inlineStr">
        <is>
          <t>lower</t>
        </is>
      </c>
      <c r="H460" s="10" t="n">
        <v>7</v>
      </c>
      <c r="I460" s="10" t="inlineStr">
        <is>
          <t>Performance ambientali del parco mezzi adibito al servizio - I_CEA</t>
        </is>
      </c>
      <c r="J460" s="20" t="n"/>
      <c r="K460" s="20" t="n"/>
      <c r="L460" s="20" t="n"/>
      <c r="M460" s="20" t="n"/>
      <c r="N460" s="21">
        <f>IF($A460="","",IFERROR(VALUE($J460),0))</f>
        <v/>
      </c>
      <c r="O460" s="21">
        <f>IF($A460="",0,IF(OR($S460&lt;&gt;1,COUNTA($J460:$M460)=0),0,IF(AND(IFERROR(AGGREGATE(15,6,$N$5:$N$6173/(($C$5:$C$6173=$C460)*($D$5:$D$6173=$D460)*($S$5:$S$6173=1)*($N$5:$N$6173&gt;0)),1),0)&gt;0,$N460&gt;0),ROUND($H460*(IFERROR(AGGREGATE(15,6,$N$5:$N$6173/(($C$5:$C$6173=$C460)*($D$5:$D$6173=$D460)*($S$5:$S$6173=1)*($N$5:$N$6173&gt;0)),1),0)/$N460),4),0)))</f>
        <v/>
      </c>
      <c r="P460" s="10" t="inlineStr">
        <is>
          <t>indice</t>
        </is>
      </c>
      <c r="Q460" s="21">
        <f>IF($A460="","",$A460&amp;"|"&amp;$C460)</f>
        <v/>
      </c>
      <c r="R460" s="21">
        <f>IF($A460="","",$A460&amp;"|"&amp;$C460&amp;"|"&amp;$D460)</f>
        <v/>
      </c>
      <c r="S460" s="21">
        <f>IF($A460="","",IFERROR(INDEX(Offerte!$D$2:$D$200,MATCH($Q460,Offerte!$L$2:$L$200,0)),0))</f>
        <v/>
      </c>
      <c r="T460" s="21">
        <f>IF($A460="","",IFERROR(INDEX(Offerte!$G$2:$G$200,MATCH($Q460,Offerte!$L$2:$L$200,0)),"NO"))</f>
        <v/>
      </c>
    </row>
    <row r="461">
      <c r="A461" s="10">
        <f>IF(Offerte!$A16="","",Offerte!$A16)</f>
        <v/>
      </c>
      <c r="B461" s="10">
        <f>IF(Offerte!$A16="","",Offerte!$B16)</f>
        <v/>
      </c>
      <c r="C461" s="10">
        <f>IF(Offerte!$A16="","",Offerte!$C16)</f>
        <v/>
      </c>
      <c r="D461" s="10" t="inlineStr">
        <is>
          <t>F.2.1</t>
        </is>
      </c>
      <c r="E461" s="10" t="inlineStr">
        <is>
          <t>F</t>
        </is>
      </c>
      <c r="F461" s="10" t="inlineStr">
        <is>
          <t>Q</t>
        </is>
      </c>
      <c r="G461" s="10" t="inlineStr">
        <is>
          <t>higher</t>
        </is>
      </c>
      <c r="H461" s="10" t="n">
        <v>2</v>
      </c>
      <c r="I461" s="10" t="inlineStr">
        <is>
          <t>Tasso di copertura del servizio con dispositivi ECO-DRIVER</t>
        </is>
      </c>
      <c r="J461" s="20" t="n"/>
      <c r="K461" s="20" t="n"/>
      <c r="L461" s="20" t="n"/>
      <c r="M461" s="20" t="n"/>
      <c r="N461" s="21">
        <f>IF($A461="","",IFERROR(VALUE($K461)/VALUE($L461),IFERROR(VALUE($J461),0)))</f>
        <v/>
      </c>
      <c r="O461" s="21">
        <f>IF($A461="",0,IF(OR($S461&lt;&gt;1,COUNTA($J461:$M461)=0),0,IF(SUMPRODUCT(MAX(($C$5:$C$6173=$C461)*($D$5:$D$6173=$D461)*($S$5:$S$6173=1)*IFERROR($N$5:$N$6173*1,0)))&gt;0,ROUND($H461*($N461/SUMPRODUCT(MAX(($C$5:$C$6173=$C461)*($D$5:$D$6173=$D461)*($S$5:$S$6173=1)*IFERROR($N$5:$N$6173*1,0)))),4),0)))</f>
        <v/>
      </c>
      <c r="P461" s="10" t="inlineStr">
        <is>
          <t>Autobus attrezzati con dispositivi ECO-DRIVER / Autobus totali in offerta, incluse scorte</t>
        </is>
      </c>
      <c r="Q461" s="21">
        <f>IF($A461="","",$A461&amp;"|"&amp;$C461)</f>
        <v/>
      </c>
      <c r="R461" s="21">
        <f>IF($A461="","",$A461&amp;"|"&amp;$C461&amp;"|"&amp;$D461)</f>
        <v/>
      </c>
      <c r="S461" s="21">
        <f>IF($A461="","",IFERROR(INDEX(Offerte!$D$2:$D$200,MATCH($Q461,Offerte!$L$2:$L$200,0)),0))</f>
        <v/>
      </c>
      <c r="T461" s="21">
        <f>IF($A461="","",IFERROR(INDEX(Offerte!$G$2:$G$200,MATCH($Q461,Offerte!$L$2:$L$200,0)),"NO"))</f>
        <v/>
      </c>
    </row>
    <row r="462">
      <c r="A462" s="10">
        <f>IF(Offerte!$A16="","",Offerte!$A16)</f>
        <v/>
      </c>
      <c r="B462" s="10">
        <f>IF(Offerte!$A16="","",Offerte!$B16)</f>
        <v/>
      </c>
      <c r="C462" s="10">
        <f>IF(Offerte!$A16="","",Offerte!$C16)</f>
        <v/>
      </c>
      <c r="D462" s="10" t="inlineStr">
        <is>
          <t>F.3.1</t>
        </is>
      </c>
      <c r="E462" s="10" t="inlineStr">
        <is>
          <t>F</t>
        </is>
      </c>
      <c r="F462" s="10" t="inlineStr">
        <is>
          <t>Q</t>
        </is>
      </c>
      <c r="G462" s="10" t="inlineStr">
        <is>
          <t>higher</t>
        </is>
      </c>
      <c r="H462" s="10" t="n">
        <v>2</v>
      </c>
      <c r="I462" s="10" t="inlineStr">
        <is>
          <t>Autoproduzione consumi elettrici per trazione</t>
        </is>
      </c>
      <c r="J462" s="20" t="n"/>
      <c r="K462" s="20" t="n"/>
      <c r="L462" s="20" t="n"/>
      <c r="M462" s="20" t="n"/>
      <c r="N462" s="21">
        <f>IF($A462="","",IFERROR(VALUE($J462),0))</f>
        <v/>
      </c>
      <c r="O462" s="21">
        <f>IF($A462="",0,IF(OR($S462&lt;&gt;1,COUNTA($J462:$M462)=0),0,IF(SUMPRODUCT(MAX(($C$5:$C$6173=$C462)*($D$5:$D$6173=$D462)*($S$5:$S$6173=1)*IFERROR($N$5:$N$6173*1,0)))&gt;0,ROUND($H462*($N462/SUMPRODUCT(MAX(($C$5:$C$6173=$C462)*($D$5:$D$6173=$D462)*($S$5:$S$6173=1)*IFERROR($N$5:$N$6173*1,0)))),4),0)))</f>
        <v/>
      </c>
      <c r="P462" s="10" t="inlineStr">
        <is>
          <t>kWh/anno</t>
        </is>
      </c>
      <c r="Q462" s="21">
        <f>IF($A462="","",$A462&amp;"|"&amp;$C462)</f>
        <v/>
      </c>
      <c r="R462" s="21">
        <f>IF($A462="","",$A462&amp;"|"&amp;$C462&amp;"|"&amp;$D462)</f>
        <v/>
      </c>
      <c r="S462" s="21">
        <f>IF($A462="","",IFERROR(INDEX(Offerte!$D$2:$D$200,MATCH($Q462,Offerte!$L$2:$L$200,0)),0))</f>
        <v/>
      </c>
      <c r="T462" s="21">
        <f>IF($A462="","",IFERROR(INDEX(Offerte!$G$2:$G$200,MATCH($Q462,Offerte!$L$2:$L$200,0)),"NO"))</f>
        <v/>
      </c>
    </row>
    <row r="463">
      <c r="A463" s="10">
        <f>IF(Offerte!$A16="","",Offerte!$A16)</f>
        <v/>
      </c>
      <c r="B463" s="10">
        <f>IF(Offerte!$A16="","",Offerte!$B16)</f>
        <v/>
      </c>
      <c r="C463" s="10">
        <f>IF(Offerte!$A16="","",Offerte!$C16)</f>
        <v/>
      </c>
      <c r="D463" s="10" t="inlineStr">
        <is>
          <t>F.4.1</t>
        </is>
      </c>
      <c r="E463" s="10" t="inlineStr">
        <is>
          <t>F</t>
        </is>
      </c>
      <c r="F463" s="10" t="inlineStr">
        <is>
          <t>Q</t>
        </is>
      </c>
      <c r="G463" s="10" t="inlineStr">
        <is>
          <t>soil</t>
        </is>
      </c>
      <c r="H463" s="10" t="n">
        <v>2</v>
      </c>
      <c r="I463" s="10" t="inlineStr">
        <is>
          <t>Indice di consumo di suolo</t>
        </is>
      </c>
      <c r="J463" s="20" t="n"/>
      <c r="K463" s="20" t="n"/>
      <c r="L463" s="20" t="n"/>
      <c r="M463" s="20" t="n"/>
      <c r="N463" s="21">
        <f>IF($A463="","",IFERROR(VALUE($J463),0))</f>
        <v/>
      </c>
      <c r="O463" s="21">
        <f>IF($A463="",0,IF(OR($S463&lt;&gt;1,COUNTA($J463:$M463)=0),0,IF($N463&lt;=0,$H463,IF(SUMPRODUCT(MAX(($C$5:$C$6173=$C463)*($D$5:$D$6173=$D463)*($S$5:$S$6173=1)*IFERROR($N$5:$N$6173*1,0)))&gt;0,ROUND($H463*((SUMPRODUCT(MAX(($C$5:$C$6173=$C463)*($D$5:$D$6173=$D463)*($S$5:$S$6173=1)*IFERROR($N$5:$N$6173*1,0)))-$N463)/SUMPRODUCT(MAX(($C$5:$C$6173=$C463)*($D$5:$D$6173=$D463)*($S$5:$S$6173=1)*IFERROR($N$5:$N$6173*1,0)))),4),0))))</f>
        <v/>
      </c>
      <c r="P463" s="10" t="inlineStr">
        <is>
          <t>m2</t>
        </is>
      </c>
      <c r="Q463" s="21">
        <f>IF($A463="","",$A463&amp;"|"&amp;$C463)</f>
        <v/>
      </c>
      <c r="R463" s="21">
        <f>IF($A463="","",$A463&amp;"|"&amp;$C463&amp;"|"&amp;$D463)</f>
        <v/>
      </c>
      <c r="S463" s="21">
        <f>IF($A463="","",IFERROR(INDEX(Offerte!$D$2:$D$200,MATCH($Q463,Offerte!$L$2:$L$200,0)),0))</f>
        <v/>
      </c>
      <c r="T463" s="21">
        <f>IF($A463="","",IFERROR(INDEX(Offerte!$G$2:$G$200,MATCH($Q463,Offerte!$L$2:$L$200,0)),"NO"))</f>
        <v/>
      </c>
    </row>
    <row r="464">
      <c r="A464" s="10">
        <f>IF(Offerte!$A16="","",Offerte!$A16)</f>
        <v/>
      </c>
      <c r="B464" s="10">
        <f>IF(Offerte!$A16="","",Offerte!$B16)</f>
        <v/>
      </c>
      <c r="C464" s="10">
        <f>IF(Offerte!$A16="","",Offerte!$C16)</f>
        <v/>
      </c>
      <c r="D464" s="10" t="inlineStr">
        <is>
          <t>F.5.1</t>
        </is>
      </c>
      <c r="E464" s="10" t="inlineStr">
        <is>
          <t>F</t>
        </is>
      </c>
      <c r="F464" s="10" t="inlineStr">
        <is>
          <t>T</t>
        </is>
      </c>
      <c r="G464" s="10" t="inlineStr">
        <is>
          <t>tabular</t>
        </is>
      </c>
      <c r="H464" s="10" t="n">
        <v>1</v>
      </c>
      <c r="I464" s="10" t="inlineStr">
        <is>
          <t>Rendicontazione di sostenibilità ambientale</t>
        </is>
      </c>
      <c r="J464" s="20" t="n"/>
      <c r="K464" s="20" t="n"/>
      <c r="L464" s="20" t="n"/>
      <c r="M464" s="20" t="n"/>
      <c r="N464" s="21">
        <f>IF($A464="","",IF(IFERROR(VALUE($M464),0)=1,1,0))</f>
        <v/>
      </c>
      <c r="O464" s="21">
        <f>IF($A464="",0,IF(OR($S464&lt;&gt;1,COUNTA($J464:$M464)=0),0,IF($N464=1,$H464,0)))</f>
        <v/>
      </c>
      <c r="P464" s="10" t="inlineStr">
        <is>
          <t>sì/no</t>
        </is>
      </c>
      <c r="Q464" s="21">
        <f>IF($A464="","",$A464&amp;"|"&amp;$C464)</f>
        <v/>
      </c>
      <c r="R464" s="21">
        <f>IF($A464="","",$A464&amp;"|"&amp;$C464&amp;"|"&amp;$D464)</f>
        <v/>
      </c>
      <c r="S464" s="21">
        <f>IF($A464="","",IFERROR(INDEX(Offerte!$D$2:$D$200,MATCH($Q464,Offerte!$L$2:$L$200,0)),0))</f>
        <v/>
      </c>
      <c r="T464" s="21">
        <f>IF($A464="","",IFERROR(INDEX(Offerte!$G$2:$G$200,MATCH($Q464,Offerte!$L$2:$L$200,0)),"NO"))</f>
        <v/>
      </c>
    </row>
    <row r="465">
      <c r="A465" s="10">
        <f>IF(Offerte!$A16="","",Offerte!$A16)</f>
        <v/>
      </c>
      <c r="B465" s="10">
        <f>IF(Offerte!$A16="","",Offerte!$B16)</f>
        <v/>
      </c>
      <c r="C465" s="10">
        <f>IF(Offerte!$A16="","",Offerte!$C16)</f>
        <v/>
      </c>
      <c r="D465" s="10" t="inlineStr">
        <is>
          <t>G.1.1</t>
        </is>
      </c>
      <c r="E465" s="10" t="inlineStr">
        <is>
          <t>G</t>
        </is>
      </c>
      <c r="F465" s="10" t="inlineStr">
        <is>
          <t>D</t>
        </is>
      </c>
      <c r="G465" s="10" t="inlineStr">
        <is>
          <t>discretionary</t>
        </is>
      </c>
      <c r="H465" s="10" t="n">
        <v>2</v>
      </c>
      <c r="I465" s="10" t="inlineStr">
        <is>
          <t>Qualità del progetto di centrale di controllo aziendale</t>
        </is>
      </c>
      <c r="J465" s="20" t="n"/>
      <c r="K465" s="20" t="n"/>
      <c r="L465" s="20" t="n"/>
      <c r="M465" s="20" t="n"/>
      <c r="N465" s="21">
        <f>IF($A465="","",MAX(0,MIN(1,IFERROR(VALUE($M465),0))))</f>
        <v/>
      </c>
      <c r="O465" s="21">
        <f>IF($A465="",0,IF(OR($S465&lt;&gt;1,COUNTA($J465:$M465)=0),0,IF(SUMPRODUCT(MAX(($C$5:$C$6173=$C465)*($D$5:$D$6173=$D465)*($S$5:$S$6173=1)*IFERROR($N$5:$N$6173*1,0)))&gt;0,ROUND($H465*($N465/SUMPRODUCT(MAX(($C$5:$C$6173=$C465)*($D$5:$D$6173=$D465)*($S$5:$S$6173=1)*IFERROR($N$5:$N$6173*1,0)))),4),0)))</f>
        <v/>
      </c>
      <c r="P465" s="10" t="inlineStr">
        <is>
          <t>coeff.</t>
        </is>
      </c>
      <c r="Q465" s="21">
        <f>IF($A465="","",$A465&amp;"|"&amp;$C465)</f>
        <v/>
      </c>
      <c r="R465" s="21">
        <f>IF($A465="","",$A465&amp;"|"&amp;$C465&amp;"|"&amp;$D465)</f>
        <v/>
      </c>
      <c r="S465" s="21">
        <f>IF($A465="","",IFERROR(INDEX(Offerte!$D$2:$D$200,MATCH($Q465,Offerte!$L$2:$L$200,0)),0))</f>
        <v/>
      </c>
      <c r="T465" s="21">
        <f>IF($A465="","",IFERROR(INDEX(Offerte!$G$2:$G$200,MATCH($Q465,Offerte!$L$2:$L$200,0)),"NO"))</f>
        <v/>
      </c>
    </row>
    <row r="466">
      <c r="A466" s="10">
        <f>IF(Offerte!$A16="","",Offerte!$A16)</f>
        <v/>
      </c>
      <c r="B466" s="10">
        <f>IF(Offerte!$A16="","",Offerte!$B16)</f>
        <v/>
      </c>
      <c r="C466" s="10">
        <f>IF(Offerte!$A16="","",Offerte!$C16)</f>
        <v/>
      </c>
      <c r="D466" s="10" t="inlineStr">
        <is>
          <t>G.2.1</t>
        </is>
      </c>
      <c r="E466" s="10" t="inlineStr">
        <is>
          <t>G</t>
        </is>
      </c>
      <c r="F466" s="10" t="inlineStr">
        <is>
          <t>T</t>
        </is>
      </c>
      <c r="G466" s="10" t="inlineStr">
        <is>
          <t>tabular</t>
        </is>
      </c>
      <c r="H466" s="10" t="n">
        <v>1</v>
      </c>
      <c r="I466" s="10" t="inlineStr">
        <is>
          <t>Certificazione ISO 45001</t>
        </is>
      </c>
      <c r="J466" s="20" t="n"/>
      <c r="K466" s="20" t="n"/>
      <c r="L466" s="20" t="n"/>
      <c r="M466" s="20" t="n"/>
      <c r="N466" s="21">
        <f>IF($A466="","",IF(IFERROR(VALUE($M466),0)=1,1,0))</f>
        <v/>
      </c>
      <c r="O466" s="21">
        <f>IF($A466="",0,IF(OR($S466&lt;&gt;1,COUNTA($J466:$M466)=0),0,IF($N466=1,$H466,0)))</f>
        <v/>
      </c>
      <c r="P466" s="10" t="inlineStr">
        <is>
          <t>sì/no</t>
        </is>
      </c>
      <c r="Q466" s="21">
        <f>IF($A466="","",$A466&amp;"|"&amp;$C466)</f>
        <v/>
      </c>
      <c r="R466" s="21">
        <f>IF($A466="","",$A466&amp;"|"&amp;$C466&amp;"|"&amp;$D466)</f>
        <v/>
      </c>
      <c r="S466" s="21">
        <f>IF($A466="","",IFERROR(INDEX(Offerte!$D$2:$D$200,MATCH($Q466,Offerte!$L$2:$L$200,0)),0))</f>
        <v/>
      </c>
      <c r="T466" s="21">
        <f>IF($A466="","",IFERROR(INDEX(Offerte!$G$2:$G$200,MATCH($Q466,Offerte!$L$2:$L$200,0)),"NO"))</f>
        <v/>
      </c>
    </row>
    <row r="467">
      <c r="A467" s="10">
        <f>IF(Offerte!$A16="","",Offerte!$A16)</f>
        <v/>
      </c>
      <c r="B467" s="10">
        <f>IF(Offerte!$A16="","",Offerte!$B16)</f>
        <v/>
      </c>
      <c r="C467" s="10">
        <f>IF(Offerte!$A16="","",Offerte!$C16)</f>
        <v/>
      </c>
      <c r="D467" s="10" t="inlineStr">
        <is>
          <t>G.3.1</t>
        </is>
      </c>
      <c r="E467" s="10" t="inlineStr">
        <is>
          <t>G</t>
        </is>
      </c>
      <c r="F467" s="10" t="inlineStr">
        <is>
          <t>T</t>
        </is>
      </c>
      <c r="G467" s="10" t="inlineStr">
        <is>
          <t>tabular</t>
        </is>
      </c>
      <c r="H467" s="10" t="n">
        <v>1</v>
      </c>
      <c r="I467" s="10" t="inlineStr">
        <is>
          <t>Certificazioni di responsabilità sociale</t>
        </is>
      </c>
      <c r="J467" s="20" t="n"/>
      <c r="K467" s="20" t="n"/>
      <c r="L467" s="20" t="n"/>
      <c r="M467" s="20" t="n"/>
      <c r="N467" s="21">
        <f>IF($A467="","",IF(IFERROR(VALUE($M467),0)=1,1,0))</f>
        <v/>
      </c>
      <c r="O467" s="21">
        <f>IF($A467="",0,IF(OR($S467&lt;&gt;1,COUNTA($J467:$M467)=0),0,IF($N467=1,$H467,0)))</f>
        <v/>
      </c>
      <c r="P467" s="10" t="inlineStr">
        <is>
          <t>sì/no</t>
        </is>
      </c>
      <c r="Q467" s="21">
        <f>IF($A467="","",$A467&amp;"|"&amp;$C467)</f>
        <v/>
      </c>
      <c r="R467" s="21">
        <f>IF($A467="","",$A467&amp;"|"&amp;$C467&amp;"|"&amp;$D467)</f>
        <v/>
      </c>
      <c r="S467" s="21">
        <f>IF($A467="","",IFERROR(INDEX(Offerte!$D$2:$D$200,MATCH($Q467,Offerte!$L$2:$L$200,0)),0))</f>
        <v/>
      </c>
      <c r="T467" s="21">
        <f>IF($A467="","",IFERROR(INDEX(Offerte!$G$2:$G$200,MATCH($Q467,Offerte!$L$2:$L$200,0)),"NO"))</f>
        <v/>
      </c>
    </row>
    <row r="468">
      <c r="A468" s="10">
        <f>IF(Offerte!$A16="","",Offerte!$A16)</f>
        <v/>
      </c>
      <c r="B468" s="10">
        <f>IF(Offerte!$A16="","",Offerte!$B16)</f>
        <v/>
      </c>
      <c r="C468" s="10">
        <f>IF(Offerte!$A16="","",Offerte!$C16)</f>
        <v/>
      </c>
      <c r="D468" s="10" t="inlineStr">
        <is>
          <t>G.4.1</t>
        </is>
      </c>
      <c r="E468" s="10" t="inlineStr">
        <is>
          <t>G</t>
        </is>
      </c>
      <c r="F468" s="10" t="inlineStr">
        <is>
          <t>D</t>
        </is>
      </c>
      <c r="G468" s="10" t="inlineStr">
        <is>
          <t>discretionary</t>
        </is>
      </c>
      <c r="H468" s="10" t="n">
        <v>2</v>
      </c>
      <c r="I468" s="10" t="inlineStr">
        <is>
          <t>Qualità del piano di formazione del personale</t>
        </is>
      </c>
      <c r="J468" s="20" t="n"/>
      <c r="K468" s="20" t="n"/>
      <c r="L468" s="20" t="n"/>
      <c r="M468" s="20" t="n"/>
      <c r="N468" s="21">
        <f>IF($A468="","",MAX(0,MIN(1,IFERROR(VALUE($M468),0))))</f>
        <v/>
      </c>
      <c r="O468" s="21">
        <f>IF($A468="",0,IF(OR($S468&lt;&gt;1,COUNTA($J468:$M468)=0),0,IF(SUMPRODUCT(MAX(($C$5:$C$6173=$C468)*($D$5:$D$6173=$D468)*($S$5:$S$6173=1)*IFERROR($N$5:$N$6173*1,0)))&gt;0,ROUND($H468*($N468/SUMPRODUCT(MAX(($C$5:$C$6173=$C468)*($D$5:$D$6173=$D468)*($S$5:$S$6173=1)*IFERROR($N$5:$N$6173*1,0)))),4),0)))</f>
        <v/>
      </c>
      <c r="P468" s="10" t="inlineStr">
        <is>
          <t>coeff.</t>
        </is>
      </c>
      <c r="Q468" s="21">
        <f>IF($A468="","",$A468&amp;"|"&amp;$C468)</f>
        <v/>
      </c>
      <c r="R468" s="21">
        <f>IF($A468="","",$A468&amp;"|"&amp;$C468&amp;"|"&amp;$D468)</f>
        <v/>
      </c>
      <c r="S468" s="21">
        <f>IF($A468="","",IFERROR(INDEX(Offerte!$D$2:$D$200,MATCH($Q468,Offerte!$L$2:$L$200,0)),0))</f>
        <v/>
      </c>
      <c r="T468" s="21">
        <f>IF($A468="","",IFERROR(INDEX(Offerte!$G$2:$G$200,MATCH($Q468,Offerte!$L$2:$L$200,0)),"NO"))</f>
        <v/>
      </c>
    </row>
    <row r="469">
      <c r="A469" s="10">
        <f>IF(Offerte!$A16="","",Offerte!$A16)</f>
        <v/>
      </c>
      <c r="B469" s="10">
        <f>IF(Offerte!$A16="","",Offerte!$B16)</f>
        <v/>
      </c>
      <c r="C469" s="10">
        <f>IF(Offerte!$A16="","",Offerte!$C16)</f>
        <v/>
      </c>
      <c r="D469" s="10" t="inlineStr">
        <is>
          <t>G.5.1</t>
        </is>
      </c>
      <c r="E469" s="10" t="inlineStr">
        <is>
          <t>G</t>
        </is>
      </c>
      <c r="F469" s="10" t="inlineStr">
        <is>
          <t>T</t>
        </is>
      </c>
      <c r="G469" s="10" t="inlineStr">
        <is>
          <t>tabular</t>
        </is>
      </c>
      <c r="H469" s="10" t="n">
        <v>1</v>
      </c>
      <c r="I469" s="10" t="inlineStr">
        <is>
          <t>Impegno al mantenimento delle garanzie del contratto di secondo livello del gestore uscente</t>
        </is>
      </c>
      <c r="J469" s="20" t="n"/>
      <c r="K469" s="20" t="n"/>
      <c r="L469" s="20" t="n"/>
      <c r="M469" s="20" t="n"/>
      <c r="N469" s="21">
        <f>IF($A469="","",IF(IFERROR(VALUE($M469),0)=1,1,0))</f>
        <v/>
      </c>
      <c r="O469" s="21">
        <f>IF($A469="",0,IF(OR($S469&lt;&gt;1,COUNTA($J469:$M469)=0),0,IF($N469=1,$H469,0)))</f>
        <v/>
      </c>
      <c r="P469" s="10" t="inlineStr">
        <is>
          <t>sì/no</t>
        </is>
      </c>
      <c r="Q469" s="21">
        <f>IF($A469="","",$A469&amp;"|"&amp;$C469)</f>
        <v/>
      </c>
      <c r="R469" s="21">
        <f>IF($A469="","",$A469&amp;"|"&amp;$C469&amp;"|"&amp;$D469)</f>
        <v/>
      </c>
      <c r="S469" s="21">
        <f>IF($A469="","",IFERROR(INDEX(Offerte!$D$2:$D$200,MATCH($Q469,Offerte!$L$2:$L$200,0)),0))</f>
        <v/>
      </c>
      <c r="T469" s="21">
        <f>IF($A469="","",IFERROR(INDEX(Offerte!$G$2:$G$200,MATCH($Q469,Offerte!$L$2:$L$200,0)),"NO"))</f>
        <v/>
      </c>
    </row>
    <row r="470">
      <c r="A470" s="10">
        <f>IF(Offerte!$A17="","",Offerte!$A17)</f>
        <v/>
      </c>
      <c r="B470" s="10">
        <f>IF(Offerte!$A17="","",Offerte!$B17)</f>
        <v/>
      </c>
      <c r="C470" s="10">
        <f>IF(Offerte!$A17="","",Offerte!$C17)</f>
        <v/>
      </c>
      <c r="D470" s="10" t="inlineStr">
        <is>
          <t>A.1.1</t>
        </is>
      </c>
      <c r="E470" s="10" t="inlineStr">
        <is>
          <t>A</t>
        </is>
      </c>
      <c r="F470" s="10" t="inlineStr">
        <is>
          <t>Q</t>
        </is>
      </c>
      <c r="G470" s="10" t="inlineStr">
        <is>
          <t>higher</t>
        </is>
      </c>
      <c r="H470" s="10" t="n">
        <v>3</v>
      </c>
      <c r="I470" s="10" t="inlineStr">
        <is>
          <t>Tasso aggiuntivo di corse controllate</t>
        </is>
      </c>
      <c r="J470" s="20" t="n"/>
      <c r="K470" s="20" t="n"/>
      <c r="L470" s="20" t="n"/>
      <c r="M470" s="20" t="n"/>
      <c r="N470" s="21">
        <f>IF($A470="","",IFERROR(VALUE($K470)/VALUE($L470)*100,IFERROR(VALUE($J470),0)))</f>
        <v/>
      </c>
      <c r="O470" s="21">
        <f>IF($A470="",0,IF(OR($S470&lt;&gt;1,COUNTA($J470:$M470)=0),0,IF(SUMPRODUCT(MAX(($C$5:$C$6173=$C470)*($D$5:$D$6173=$D470)*($S$5:$S$6173=1)*IFERROR($N$5:$N$6173*1,0)))&gt;0,ROUND($H470*($N470/SUMPRODUCT(MAX(($C$5:$C$6173=$C470)*($D$5:$D$6173=$D470)*($S$5:$S$6173=1)*IFERROR($N$5:$N$6173*1,0)))),4),0)))</f>
        <v/>
      </c>
      <c r="P470" s="10" t="inlineStr">
        <is>
          <t>Corse controllate annue / Corse programmate annue</t>
        </is>
      </c>
      <c r="Q470" s="21">
        <f>IF($A470="","",$A470&amp;"|"&amp;$C470)</f>
        <v/>
      </c>
      <c r="R470" s="21">
        <f>IF($A470="","",$A470&amp;"|"&amp;$C470&amp;"|"&amp;$D470)</f>
        <v/>
      </c>
      <c r="S470" s="21">
        <f>IF($A470="","",IFERROR(INDEX(Offerte!$D$2:$D$200,MATCH($Q470,Offerte!$L$2:$L$200,0)),0))</f>
        <v/>
      </c>
      <c r="T470" s="21">
        <f>IF($A470="","",IFERROR(INDEX(Offerte!$G$2:$G$200,MATCH($Q470,Offerte!$L$2:$L$200,0)),"NO"))</f>
        <v/>
      </c>
    </row>
    <row r="471">
      <c r="A471" s="10">
        <f>IF(Offerte!$A17="","",Offerte!$A17)</f>
        <v/>
      </c>
      <c r="B471" s="10">
        <f>IF(Offerte!$A17="","",Offerte!$B17)</f>
        <v/>
      </c>
      <c r="C471" s="10">
        <f>IF(Offerte!$A17="","",Offerte!$C17)</f>
        <v/>
      </c>
      <c r="D471" s="10" t="inlineStr">
        <is>
          <t>A.1.2</t>
        </is>
      </c>
      <c r="E471" s="10" t="inlineStr">
        <is>
          <t>A</t>
        </is>
      </c>
      <c r="F471" s="10" t="inlineStr">
        <is>
          <t>Q</t>
        </is>
      </c>
      <c r="G471" s="10" t="inlineStr">
        <is>
          <t>higher</t>
        </is>
      </c>
      <c r="H471" s="10" t="n">
        <v>4</v>
      </c>
      <c r="I471" s="10" t="inlineStr">
        <is>
          <t>Numero aggiuntivo di passeggeri controllati</t>
        </is>
      </c>
      <c r="J471" s="20" t="n"/>
      <c r="K471" s="20" t="n"/>
      <c r="L471" s="20" t="n"/>
      <c r="M471" s="20" t="n"/>
      <c r="N471" s="21">
        <f>IF($A471="","",IFERROR(VALUE($J471),0))</f>
        <v/>
      </c>
      <c r="O471" s="21">
        <f>IF($A471="",0,IF(OR($S471&lt;&gt;1,COUNTA($J471:$M471)=0),0,IF(SUMPRODUCT(MAX(($C$5:$C$6173=$C471)*($D$5:$D$6173=$D471)*($S$5:$S$6173=1)*IFERROR($N$5:$N$6173*1,0)))&gt;0,ROUND($H471*($N471/SUMPRODUCT(MAX(($C$5:$C$6173=$C471)*($D$5:$D$6173=$D471)*($S$5:$S$6173=1)*IFERROR($N$5:$N$6173*1,0)))),4),0)))</f>
        <v/>
      </c>
      <c r="P471" s="10" t="inlineStr">
        <is>
          <t>passeggeri/anno</t>
        </is>
      </c>
      <c r="Q471" s="21">
        <f>IF($A471="","",$A471&amp;"|"&amp;$C471)</f>
        <v/>
      </c>
      <c r="R471" s="21">
        <f>IF($A471="","",$A471&amp;"|"&amp;$C471&amp;"|"&amp;$D471)</f>
        <v/>
      </c>
      <c r="S471" s="21">
        <f>IF($A471="","",IFERROR(INDEX(Offerte!$D$2:$D$200,MATCH($Q471,Offerte!$L$2:$L$200,0)),0))</f>
        <v/>
      </c>
      <c r="T471" s="21">
        <f>IF($A471="","",IFERROR(INDEX(Offerte!$G$2:$G$200,MATCH($Q471,Offerte!$L$2:$L$200,0)),"NO"))</f>
        <v/>
      </c>
    </row>
    <row r="472">
      <c r="A472" s="10">
        <f>IF(Offerte!$A17="","",Offerte!$A17)</f>
        <v/>
      </c>
      <c r="B472" s="10">
        <f>IF(Offerte!$A17="","",Offerte!$B17)</f>
        <v/>
      </c>
      <c r="C472" s="10">
        <f>IF(Offerte!$A17="","",Offerte!$C17)</f>
        <v/>
      </c>
      <c r="D472" s="10" t="inlineStr">
        <is>
          <t>B.1.1</t>
        </is>
      </c>
      <c r="E472" s="10" t="inlineStr">
        <is>
          <t>B</t>
        </is>
      </c>
      <c r="F472" s="10" t="inlineStr">
        <is>
          <t>Q</t>
        </is>
      </c>
      <c r="G472" s="10" t="inlineStr">
        <is>
          <t>higher</t>
        </is>
      </c>
      <c r="H472" s="10" t="n">
        <v>3</v>
      </c>
      <c r="I472" s="10" t="inlineStr">
        <is>
          <t>Incremento dei posti offerti nelle fasce di punta</t>
        </is>
      </c>
      <c r="J472" s="20" t="n"/>
      <c r="K472" s="20" t="n"/>
      <c r="L472" s="20" t="n"/>
      <c r="M472" s="20" t="n"/>
      <c r="N472" s="21">
        <f>IF($A472="","",IFERROR(VALUE($J472),0))</f>
        <v/>
      </c>
      <c r="O472" s="21">
        <f>IF($A472="",0,IF(OR($S472&lt;&gt;1,COUNTA($J472:$M472)=0),0,IF(SUMPRODUCT(MAX(($C$5:$C$6173=$C472)*($D$5:$D$6173=$D472)*($S$5:$S$6173=1)*IFERROR($N$5:$N$6173*1,0)))&gt;0,ROUND($H472*($N472/SUMPRODUCT(MAX(($C$5:$C$6173=$C472)*($D$5:$D$6173=$D472)*($S$5:$S$6173=1)*IFERROR($N$5:$N$6173*1,0)))),4),0)))</f>
        <v/>
      </c>
      <c r="P472" s="10" t="inlineStr">
        <is>
          <t>posti*km</t>
        </is>
      </c>
      <c r="Q472" s="21">
        <f>IF($A472="","",$A472&amp;"|"&amp;$C472)</f>
        <v/>
      </c>
      <c r="R472" s="21">
        <f>IF($A472="","",$A472&amp;"|"&amp;$C472&amp;"|"&amp;$D472)</f>
        <v/>
      </c>
      <c r="S472" s="21">
        <f>IF($A472="","",IFERROR(INDEX(Offerte!$D$2:$D$200,MATCH($Q472,Offerte!$L$2:$L$200,0)),0))</f>
        <v/>
      </c>
      <c r="T472" s="21">
        <f>IF($A472="","",IFERROR(INDEX(Offerte!$G$2:$G$200,MATCH($Q472,Offerte!$L$2:$L$200,0)),"NO"))</f>
        <v/>
      </c>
    </row>
    <row r="473">
      <c r="A473" s="10">
        <f>IF(Offerte!$A17="","",Offerte!$A17)</f>
        <v/>
      </c>
      <c r="B473" s="10">
        <f>IF(Offerte!$A17="","",Offerte!$B17)</f>
        <v/>
      </c>
      <c r="C473" s="10">
        <f>IF(Offerte!$A17="","",Offerte!$C17)</f>
        <v/>
      </c>
      <c r="D473" s="10" t="inlineStr">
        <is>
          <t>B.2.1</t>
        </is>
      </c>
      <c r="E473" s="10" t="inlineStr">
        <is>
          <t>B</t>
        </is>
      </c>
      <c r="F473" s="10" t="inlineStr">
        <is>
          <t>Q</t>
        </is>
      </c>
      <c r="G473" s="10" t="inlineStr">
        <is>
          <t>higher</t>
        </is>
      </c>
      <c r="H473" s="10" t="n">
        <v>4</v>
      </c>
      <c r="I473" s="10" t="inlineStr">
        <is>
          <t>Corse aggiuntive nell'arco giornaliero base</t>
        </is>
      </c>
      <c r="J473" s="20" t="n"/>
      <c r="K473" s="20" t="n"/>
      <c r="L473" s="20" t="n"/>
      <c r="M473" s="20" t="n"/>
      <c r="N473" s="21">
        <f>IF($A473="","",IFERROR(VALUE($J473),0))</f>
        <v/>
      </c>
      <c r="O473" s="21">
        <f>IF($A473="",0,IF(OR($S473&lt;&gt;1,COUNTA($J473:$M473)=0),0,IF(SUMPRODUCT(MAX(($C$5:$C$6173=$C473)*($D$5:$D$6173=$D473)*($S$5:$S$6173=1)*IFERROR($N$5:$N$6173*1,0)))&gt;0,ROUND($H473*($N473/SUMPRODUCT(MAX(($C$5:$C$6173=$C473)*($D$5:$D$6173=$D473)*($S$5:$S$6173=1)*IFERROR($N$5:$N$6173*1,0)))),4),0)))</f>
        <v/>
      </c>
      <c r="P473" s="10" t="inlineStr">
        <is>
          <t>corse</t>
        </is>
      </c>
      <c r="Q473" s="21">
        <f>IF($A473="","",$A473&amp;"|"&amp;$C473)</f>
        <v/>
      </c>
      <c r="R473" s="21">
        <f>IF($A473="","",$A473&amp;"|"&amp;$C473&amp;"|"&amp;$D473)</f>
        <v/>
      </c>
      <c r="S473" s="21">
        <f>IF($A473="","",IFERROR(INDEX(Offerte!$D$2:$D$200,MATCH($Q473,Offerte!$L$2:$L$200,0)),0))</f>
        <v/>
      </c>
      <c r="T473" s="21">
        <f>IF($A473="","",IFERROR(INDEX(Offerte!$G$2:$G$200,MATCH($Q473,Offerte!$L$2:$L$200,0)),"NO"))</f>
        <v/>
      </c>
    </row>
    <row r="474">
      <c r="A474" s="10">
        <f>IF(Offerte!$A17="","",Offerte!$A17)</f>
        <v/>
      </c>
      <c r="B474" s="10">
        <f>IF(Offerte!$A17="","",Offerte!$B17)</f>
        <v/>
      </c>
      <c r="C474" s="10">
        <f>IF(Offerte!$A17="","",Offerte!$C17)</f>
        <v/>
      </c>
      <c r="D474" s="10" t="inlineStr">
        <is>
          <t>B.3.1</t>
        </is>
      </c>
      <c r="E474" s="10" t="inlineStr">
        <is>
          <t>B</t>
        </is>
      </c>
      <c r="F474" s="10" t="inlineStr">
        <is>
          <t>Q</t>
        </is>
      </c>
      <c r="G474" s="10" t="inlineStr">
        <is>
          <t>higher</t>
        </is>
      </c>
      <c r="H474" s="10" t="n">
        <v>2</v>
      </c>
      <c r="I474" s="10" t="inlineStr">
        <is>
          <t>Numero di corse aggiuntive per allungamento dell'arco di servizio giornaliero nelle fasce serali</t>
        </is>
      </c>
      <c r="J474" s="20" t="n"/>
      <c r="K474" s="20" t="n"/>
      <c r="L474" s="20" t="n"/>
      <c r="M474" s="20" t="n"/>
      <c r="N474" s="21">
        <f>IF($A474="","",IFERROR(VALUE($J474),0))</f>
        <v/>
      </c>
      <c r="O474" s="21">
        <f>IF($A474="",0,IF(OR($S474&lt;&gt;1,COUNTA($J474:$M474)=0),0,IF(SUMPRODUCT(MAX(($C$5:$C$6173=$C474)*($D$5:$D$6173=$D474)*($S$5:$S$6173=1)*IFERROR($N$5:$N$6173*1,0)))&gt;0,ROUND($H474*($N474/SUMPRODUCT(MAX(($C$5:$C$6173=$C474)*($D$5:$D$6173=$D474)*($S$5:$S$6173=1)*IFERROR($N$5:$N$6173*1,0)))),4),0)))</f>
        <v/>
      </c>
      <c r="P474" s="10" t="inlineStr">
        <is>
          <t>corse</t>
        </is>
      </c>
      <c r="Q474" s="21">
        <f>IF($A474="","",$A474&amp;"|"&amp;$C474)</f>
        <v/>
      </c>
      <c r="R474" s="21">
        <f>IF($A474="","",$A474&amp;"|"&amp;$C474&amp;"|"&amp;$D474)</f>
        <v/>
      </c>
      <c r="S474" s="21">
        <f>IF($A474="","",IFERROR(INDEX(Offerte!$D$2:$D$200,MATCH($Q474,Offerte!$L$2:$L$200,0)),0))</f>
        <v/>
      </c>
      <c r="T474" s="21">
        <f>IF($A474="","",IFERROR(INDEX(Offerte!$G$2:$G$200,MATCH($Q474,Offerte!$L$2:$L$200,0)),"NO"))</f>
        <v/>
      </c>
    </row>
    <row r="475">
      <c r="A475" s="10">
        <f>IF(Offerte!$A17="","",Offerte!$A17)</f>
        <v/>
      </c>
      <c r="B475" s="10">
        <f>IF(Offerte!$A17="","",Offerte!$B17)</f>
        <v/>
      </c>
      <c r="C475" s="10">
        <f>IF(Offerte!$A17="","",Offerte!$C17)</f>
        <v/>
      </c>
      <c r="D475" s="10" t="inlineStr">
        <is>
          <t>B.4.1</t>
        </is>
      </c>
      <c r="E475" s="10" t="inlineStr">
        <is>
          <t>B</t>
        </is>
      </c>
      <c r="F475" s="10" t="inlineStr">
        <is>
          <t>Q</t>
        </is>
      </c>
      <c r="G475" s="10" t="inlineStr">
        <is>
          <t>higher</t>
        </is>
      </c>
      <c r="H475" s="10" t="n">
        <v>3</v>
      </c>
      <c r="I475" s="10" t="inlineStr">
        <is>
          <t>Percorrenze aggiuntive offerte nel Programma d'esercizio delle prime due fasi attuative</t>
        </is>
      </c>
      <c r="J475" s="20" t="n"/>
      <c r="K475" s="20" t="n"/>
      <c r="L475" s="20" t="n"/>
      <c r="M475" s="20" t="n"/>
      <c r="N475" s="21">
        <f>IF($A475="","",IFERROR(VALUE($J475),0))</f>
        <v/>
      </c>
      <c r="O475" s="21">
        <f>IF($A475="",0,IF(OR($S475&lt;&gt;1,COUNTA($J475:$M475)=0),0,IF(SUMPRODUCT(MAX(($C$5:$C$6173=$C475)*($D$5:$D$6173=$D475)*($S$5:$S$6173=1)*IFERROR($N$5:$N$6173*1,0)))&gt;0,ROUND($H475*($N475/SUMPRODUCT(MAX(($C$5:$C$6173=$C475)*($D$5:$D$6173=$D475)*($S$5:$S$6173=1)*IFERROR($N$5:$N$6173*1,0)))),4),0)))</f>
        <v/>
      </c>
      <c r="P475" s="10" t="inlineStr">
        <is>
          <t>vett*km</t>
        </is>
      </c>
      <c r="Q475" s="21">
        <f>IF($A475="","",$A475&amp;"|"&amp;$C475)</f>
        <v/>
      </c>
      <c r="R475" s="21">
        <f>IF($A475="","",$A475&amp;"|"&amp;$C475&amp;"|"&amp;$D475)</f>
        <v/>
      </c>
      <c r="S475" s="21">
        <f>IF($A475="","",IFERROR(INDEX(Offerte!$D$2:$D$200,MATCH($Q475,Offerte!$L$2:$L$200,0)),0))</f>
        <v/>
      </c>
      <c r="T475" s="21">
        <f>IF($A475="","",IFERROR(INDEX(Offerte!$G$2:$G$200,MATCH($Q475,Offerte!$L$2:$L$200,0)),"NO"))</f>
        <v/>
      </c>
    </row>
    <row r="476">
      <c r="A476" s="10">
        <f>IF(Offerte!$A17="","",Offerte!$A17)</f>
        <v/>
      </c>
      <c r="B476" s="10">
        <f>IF(Offerte!$A17="","",Offerte!$B17)</f>
        <v/>
      </c>
      <c r="C476" s="10">
        <f>IF(Offerte!$A17="","",Offerte!$C17)</f>
        <v/>
      </c>
      <c r="D476" s="10" t="inlineStr">
        <is>
          <t>B.5.1</t>
        </is>
      </c>
      <c r="E476" s="10" t="inlineStr">
        <is>
          <t>B</t>
        </is>
      </c>
      <c r="F476" s="10" t="inlineStr">
        <is>
          <t>D</t>
        </is>
      </c>
      <c r="G476" s="10" t="inlineStr">
        <is>
          <t>discretionary</t>
        </is>
      </c>
      <c r="H476" s="10" t="n">
        <v>2</v>
      </c>
      <c r="I476" s="10" t="inlineStr">
        <is>
          <t>Efficacia del progetto di servizi complementari DRT</t>
        </is>
      </c>
      <c r="J476" s="20" t="n"/>
      <c r="K476" s="20" t="n"/>
      <c r="L476" s="20" t="n"/>
      <c r="M476" s="20" t="n"/>
      <c r="N476" s="21">
        <f>IF($A476="","",MAX(0,MIN(1,IFERROR(VALUE($M476),0))))</f>
        <v/>
      </c>
      <c r="O476" s="21">
        <f>IF($A476="",0,IF(OR($S476&lt;&gt;1,COUNTA($J476:$M476)=0),0,IF(SUMPRODUCT(MAX(($C$5:$C$6173=$C476)*($D$5:$D$6173=$D476)*($S$5:$S$6173=1)*IFERROR($N$5:$N$6173*1,0)))&gt;0,ROUND($H476*($N476/SUMPRODUCT(MAX(($C$5:$C$6173=$C476)*($D$5:$D$6173=$D476)*($S$5:$S$6173=1)*IFERROR($N$5:$N$6173*1,0)))),4),0)))</f>
        <v/>
      </c>
      <c r="P476" s="10" t="inlineStr">
        <is>
          <t>coeff.</t>
        </is>
      </c>
      <c r="Q476" s="21">
        <f>IF($A476="","",$A476&amp;"|"&amp;$C476)</f>
        <v/>
      </c>
      <c r="R476" s="21">
        <f>IF($A476="","",$A476&amp;"|"&amp;$C476&amp;"|"&amp;$D476)</f>
        <v/>
      </c>
      <c r="S476" s="21">
        <f>IF($A476="","",IFERROR(INDEX(Offerte!$D$2:$D$200,MATCH($Q476,Offerte!$L$2:$L$200,0)),0))</f>
        <v/>
      </c>
      <c r="T476" s="21">
        <f>IF($A476="","",IFERROR(INDEX(Offerte!$G$2:$G$200,MATCH($Q476,Offerte!$L$2:$L$200,0)),"NO"))</f>
        <v/>
      </c>
    </row>
    <row r="477">
      <c r="A477" s="10">
        <f>IF(Offerte!$A17="","",Offerte!$A17)</f>
        <v/>
      </c>
      <c r="B477" s="10">
        <f>IF(Offerte!$A17="","",Offerte!$B17)</f>
        <v/>
      </c>
      <c r="C477" s="10">
        <f>IF(Offerte!$A17="","",Offerte!$C17)</f>
        <v/>
      </c>
      <c r="D477" s="10" t="inlineStr">
        <is>
          <t>C.1.1</t>
        </is>
      </c>
      <c r="E477" s="10" t="inlineStr">
        <is>
          <t>C</t>
        </is>
      </c>
      <c r="F477" s="10" t="inlineStr">
        <is>
          <t>Q</t>
        </is>
      </c>
      <c r="G477" s="10" t="inlineStr">
        <is>
          <t>higher</t>
        </is>
      </c>
      <c r="H477" s="10" t="n">
        <v>2</v>
      </c>
      <c r="I477" s="10" t="inlineStr">
        <is>
          <t>Tasso di copertura del servizio con telecamere BSD</t>
        </is>
      </c>
      <c r="J477" s="20" t="n"/>
      <c r="K477" s="20" t="n"/>
      <c r="L477" s="20" t="n"/>
      <c r="M477" s="20" t="n"/>
      <c r="N477" s="21">
        <f>IF($A477="","",IFERROR(VALUE($K477)/VALUE($L477),IFERROR(VALUE($J477),0)))</f>
        <v/>
      </c>
      <c r="O477" s="21">
        <f>IF($A477="",0,IF(OR($S477&lt;&gt;1,COUNTA($J477:$M477)=0),0,IF(SUMPRODUCT(MAX(($C$5:$C$6173=$C477)*($D$5:$D$6173=$D477)*($S$5:$S$6173=1)*IFERROR($N$5:$N$6173*1,0)))&gt;0,ROUND($H477*($N477/SUMPRODUCT(MAX(($C$5:$C$6173=$C477)*($D$5:$D$6173=$D477)*($S$5:$S$6173=1)*IFERROR($N$5:$N$6173*1,0)))),4),0)))</f>
        <v/>
      </c>
      <c r="P477" s="10" t="inlineStr">
        <is>
          <t>Autobus attrezzati con telecamere BSD / Autobus totali in offerta, incluse scorte</t>
        </is>
      </c>
      <c r="Q477" s="21">
        <f>IF($A477="","",$A477&amp;"|"&amp;$C477)</f>
        <v/>
      </c>
      <c r="R477" s="21">
        <f>IF($A477="","",$A477&amp;"|"&amp;$C477&amp;"|"&amp;$D477)</f>
        <v/>
      </c>
      <c r="S477" s="21">
        <f>IF($A477="","",IFERROR(INDEX(Offerte!$D$2:$D$200,MATCH($Q477,Offerte!$L$2:$L$200,0)),0))</f>
        <v/>
      </c>
      <c r="T477" s="21">
        <f>IF($A477="","",IFERROR(INDEX(Offerte!$G$2:$G$200,MATCH($Q477,Offerte!$L$2:$L$200,0)),"NO"))</f>
        <v/>
      </c>
    </row>
    <row r="478">
      <c r="A478" s="10">
        <f>IF(Offerte!$A17="","",Offerte!$A17)</f>
        <v/>
      </c>
      <c r="B478" s="10">
        <f>IF(Offerte!$A17="","",Offerte!$B17)</f>
        <v/>
      </c>
      <c r="C478" s="10">
        <f>IF(Offerte!$A17="","",Offerte!$C17)</f>
        <v/>
      </c>
      <c r="D478" s="10" t="inlineStr">
        <is>
          <t>C.1.2</t>
        </is>
      </c>
      <c r="E478" s="10" t="inlineStr">
        <is>
          <t>C</t>
        </is>
      </c>
      <c r="F478" s="10" t="inlineStr">
        <is>
          <t>Q</t>
        </is>
      </c>
      <c r="G478" s="10" t="inlineStr">
        <is>
          <t>higher</t>
        </is>
      </c>
      <c r="H478" s="10" t="n">
        <v>2</v>
      </c>
      <c r="I478" s="10" t="inlineStr">
        <is>
          <t>Tasso di copertura del servizio con telecamere ADAS</t>
        </is>
      </c>
      <c r="J478" s="20" t="n"/>
      <c r="K478" s="20" t="n"/>
      <c r="L478" s="20" t="n"/>
      <c r="M478" s="20" t="n"/>
      <c r="N478" s="21">
        <f>IF($A478="","",IFERROR(VALUE($K478)/VALUE($L478),IFERROR(VALUE($J478),0)))</f>
        <v/>
      </c>
      <c r="O478" s="21">
        <f>IF($A478="",0,IF(OR($S478&lt;&gt;1,COUNTA($J478:$M478)=0),0,IF(SUMPRODUCT(MAX(($C$5:$C$6173=$C478)*($D$5:$D$6173=$D478)*($S$5:$S$6173=1)*IFERROR($N$5:$N$6173*1,0)))&gt;0,ROUND($H478*($N478/SUMPRODUCT(MAX(($C$5:$C$6173=$C478)*($D$5:$D$6173=$D478)*($S$5:$S$6173=1)*IFERROR($N$5:$N$6173*1,0)))),4),0)))</f>
        <v/>
      </c>
      <c r="P478" s="10" t="inlineStr">
        <is>
          <t>Autobus attrezzati con telecamere ADAS / Autobus totali in offerta, incluse scorte</t>
        </is>
      </c>
      <c r="Q478" s="21">
        <f>IF($A478="","",$A478&amp;"|"&amp;$C478)</f>
        <v/>
      </c>
      <c r="R478" s="21">
        <f>IF($A478="","",$A478&amp;"|"&amp;$C478&amp;"|"&amp;$D478)</f>
        <v/>
      </c>
      <c r="S478" s="21">
        <f>IF($A478="","",IFERROR(INDEX(Offerte!$D$2:$D$200,MATCH($Q478,Offerte!$L$2:$L$200,0)),0))</f>
        <v/>
      </c>
      <c r="T478" s="21">
        <f>IF($A478="","",IFERROR(INDEX(Offerte!$G$2:$G$200,MATCH($Q478,Offerte!$L$2:$L$200,0)),"NO"))</f>
        <v/>
      </c>
    </row>
    <row r="479">
      <c r="A479" s="10">
        <f>IF(Offerte!$A17="","",Offerte!$A17)</f>
        <v/>
      </c>
      <c r="B479" s="10">
        <f>IF(Offerte!$A17="","",Offerte!$B17)</f>
        <v/>
      </c>
      <c r="C479" s="10">
        <f>IF(Offerte!$A17="","",Offerte!$C17)</f>
        <v/>
      </c>
      <c r="D479" s="10" t="inlineStr">
        <is>
          <t>C.2.1</t>
        </is>
      </c>
      <c r="E479" s="10" t="inlineStr">
        <is>
          <t>C</t>
        </is>
      </c>
      <c r="F479" s="10" t="inlineStr">
        <is>
          <t>Q</t>
        </is>
      </c>
      <c r="G479" s="10" t="inlineStr">
        <is>
          <t>higher</t>
        </is>
      </c>
      <c r="H479" s="10" t="n">
        <v>3</v>
      </c>
      <c r="I479" s="10" t="inlineStr">
        <is>
          <t>Tasso di copertura del servizio con telecamere di bordo di videosorveglianza</t>
        </is>
      </c>
      <c r="J479" s="20" t="n"/>
      <c r="K479" s="20" t="n"/>
      <c r="L479" s="20" t="n"/>
      <c r="M479" s="20" t="n"/>
      <c r="N479" s="21">
        <f>IF($A479="","",IFERROR(VALUE($K479)/VALUE($L479),IFERROR(VALUE($J479),0)))</f>
        <v/>
      </c>
      <c r="O479" s="21">
        <f>IF($A479="",0,IF(OR($S479&lt;&gt;1,COUNTA($J479:$M479)=0),0,IF(SUMPRODUCT(MAX(($C$5:$C$6173=$C479)*($D$5:$D$6173=$D479)*($S$5:$S$6173=1)*IFERROR($N$5:$N$6173*1,0)))&gt;0,ROUND($H479*($N479/SUMPRODUCT(MAX(($C$5:$C$6173=$C479)*($D$5:$D$6173=$D479)*($S$5:$S$6173=1)*IFERROR($N$5:$N$6173*1,0)))),4),0)))</f>
        <v/>
      </c>
      <c r="P479" s="10" t="inlineStr">
        <is>
          <t>Autobus attrezzati con videosorveglianza / Autobus totali in offerta, incluse scorte</t>
        </is>
      </c>
      <c r="Q479" s="21">
        <f>IF($A479="","",$A479&amp;"|"&amp;$C479)</f>
        <v/>
      </c>
      <c r="R479" s="21">
        <f>IF($A479="","",$A479&amp;"|"&amp;$C479&amp;"|"&amp;$D479)</f>
        <v/>
      </c>
      <c r="S479" s="21">
        <f>IF($A479="","",IFERROR(INDEX(Offerte!$D$2:$D$200,MATCH($Q479,Offerte!$L$2:$L$200,0)),0))</f>
        <v/>
      </c>
      <c r="T479" s="21">
        <f>IF($A479="","",IFERROR(INDEX(Offerte!$G$2:$G$200,MATCH($Q479,Offerte!$L$2:$L$200,0)),"NO"))</f>
        <v/>
      </c>
    </row>
    <row r="480">
      <c r="A480" s="10">
        <f>IF(Offerte!$A17="","",Offerte!$A17)</f>
        <v/>
      </c>
      <c r="B480" s="10">
        <f>IF(Offerte!$A17="","",Offerte!$B17)</f>
        <v/>
      </c>
      <c r="C480" s="10">
        <f>IF(Offerte!$A17="","",Offerte!$C17)</f>
        <v/>
      </c>
      <c r="D480" s="10" t="inlineStr">
        <is>
          <t>C.2.2</t>
        </is>
      </c>
      <c r="E480" s="10" t="inlineStr">
        <is>
          <t>C</t>
        </is>
      </c>
      <c r="F480" s="10" t="inlineStr">
        <is>
          <t>T</t>
        </is>
      </c>
      <c r="G480" s="10" t="inlineStr">
        <is>
          <t>tabular</t>
        </is>
      </c>
      <c r="H480" s="10" t="n">
        <v>1</v>
      </c>
      <c r="I480" s="10" t="inlineStr">
        <is>
          <t>Software video/audio analisi per situazioni di pericolo</t>
        </is>
      </c>
      <c r="J480" s="20" t="n"/>
      <c r="K480" s="20" t="n"/>
      <c r="L480" s="20" t="n"/>
      <c r="M480" s="20" t="n"/>
      <c r="N480" s="21">
        <f>IF($A480="","",IF(IFERROR(VALUE($M480),0)=1,1,0))</f>
        <v/>
      </c>
      <c r="O480" s="21">
        <f>IF($A480="",0,IF(OR($S480&lt;&gt;1,COUNTA($J480:$M480)=0),0,IF($N480=1,$H480,0)))</f>
        <v/>
      </c>
      <c r="P480" s="10" t="inlineStr">
        <is>
          <t>sì/no</t>
        </is>
      </c>
      <c r="Q480" s="21">
        <f>IF($A480="","",$A480&amp;"|"&amp;$C480)</f>
        <v/>
      </c>
      <c r="R480" s="21">
        <f>IF($A480="","",$A480&amp;"|"&amp;$C480&amp;"|"&amp;$D480)</f>
        <v/>
      </c>
      <c r="S480" s="21">
        <f>IF($A480="","",IFERROR(INDEX(Offerte!$D$2:$D$200,MATCH($Q480,Offerte!$L$2:$L$200,0)),0))</f>
        <v/>
      </c>
      <c r="T480" s="21">
        <f>IF($A480="","",IFERROR(INDEX(Offerte!$G$2:$G$200,MATCH($Q480,Offerte!$L$2:$L$200,0)),"NO"))</f>
        <v/>
      </c>
    </row>
    <row r="481">
      <c r="A481" s="10">
        <f>IF(Offerte!$A17="","",Offerte!$A17)</f>
        <v/>
      </c>
      <c r="B481" s="10">
        <f>IF(Offerte!$A17="","",Offerte!$B17)</f>
        <v/>
      </c>
      <c r="C481" s="10">
        <f>IF(Offerte!$A17="","",Offerte!$C17)</f>
        <v/>
      </c>
      <c r="D481" s="10" t="inlineStr">
        <is>
          <t>C.2.3</t>
        </is>
      </c>
      <c r="E481" s="10" t="inlineStr">
        <is>
          <t>C</t>
        </is>
      </c>
      <c r="F481" s="10" t="inlineStr">
        <is>
          <t>T</t>
        </is>
      </c>
      <c r="G481" s="10" t="inlineStr">
        <is>
          <t>tabular</t>
        </is>
      </c>
      <c r="H481" s="10" t="n">
        <v>1</v>
      </c>
      <c r="I481" s="10" t="inlineStr">
        <is>
          <t>Collegamento con centrale qualificata di pronto intervento</t>
        </is>
      </c>
      <c r="J481" s="20" t="n"/>
      <c r="K481" s="20" t="n"/>
      <c r="L481" s="20" t="n"/>
      <c r="M481" s="20" t="n"/>
      <c r="N481" s="21">
        <f>IF($A481="","",IF(IFERROR(VALUE($M481),0)=1,1,0))</f>
        <v/>
      </c>
      <c r="O481" s="21">
        <f>IF($A481="",0,IF(OR($S481&lt;&gt;1,COUNTA($J481:$M481)=0),0,IF($N481=1,$H481,0)))</f>
        <v/>
      </c>
      <c r="P481" s="10" t="inlineStr">
        <is>
          <t>sì/no</t>
        </is>
      </c>
      <c r="Q481" s="21">
        <f>IF($A481="","",$A481&amp;"|"&amp;$C481)</f>
        <v/>
      </c>
      <c r="R481" s="21">
        <f>IF($A481="","",$A481&amp;"|"&amp;$C481&amp;"|"&amp;$D481)</f>
        <v/>
      </c>
      <c r="S481" s="21">
        <f>IF($A481="","",IFERROR(INDEX(Offerte!$D$2:$D$200,MATCH($Q481,Offerte!$L$2:$L$200,0)),0))</f>
        <v/>
      </c>
      <c r="T481" s="21">
        <f>IF($A481="","",IFERROR(INDEX(Offerte!$G$2:$G$200,MATCH($Q481,Offerte!$L$2:$L$200,0)),"NO"))</f>
        <v/>
      </c>
    </row>
    <row r="482">
      <c r="A482" s="10">
        <f>IF(Offerte!$A17="","",Offerte!$A17)</f>
        <v/>
      </c>
      <c r="B482" s="10">
        <f>IF(Offerte!$A17="","",Offerte!$B17)</f>
        <v/>
      </c>
      <c r="C482" s="10">
        <f>IF(Offerte!$A17="","",Offerte!$C17)</f>
        <v/>
      </c>
      <c r="D482" s="10" t="inlineStr">
        <is>
          <t>C.2.4</t>
        </is>
      </c>
      <c r="E482" s="10" t="inlineStr">
        <is>
          <t>C</t>
        </is>
      </c>
      <c r="F482" s="10" t="inlineStr">
        <is>
          <t>Q</t>
        </is>
      </c>
      <c r="G482" s="10" t="inlineStr">
        <is>
          <t>higher</t>
        </is>
      </c>
      <c r="H482" s="10" t="n">
        <v>1</v>
      </c>
      <c r="I482" s="10" t="inlineStr">
        <is>
          <t>Tasso di copertura del servizio con dispositivi per la chiamata di emergenza del conducente</t>
        </is>
      </c>
      <c r="J482" s="20" t="n"/>
      <c r="K482" s="20" t="n"/>
      <c r="L482" s="20" t="n"/>
      <c r="M482" s="20" t="n"/>
      <c r="N482" s="21">
        <f>IF($A482="","",IFERROR(VALUE($K482)/VALUE($L482),IFERROR(VALUE($J482),0)))</f>
        <v/>
      </c>
      <c r="O482" s="21">
        <f>IF($A482="",0,IF(OR($S482&lt;&gt;1,COUNTA($J482:$M482)=0),0,IF(SUMPRODUCT(MAX(($C$5:$C$6173=$C482)*($D$5:$D$6173=$D482)*($S$5:$S$6173=1)*IFERROR($N$5:$N$6173*1,0)))&gt;0,ROUND($H482*($N482/SUMPRODUCT(MAX(($C$5:$C$6173=$C482)*($D$5:$D$6173=$D482)*($S$5:$S$6173=1)*IFERROR($N$5:$N$6173*1,0)))),4),0)))</f>
        <v/>
      </c>
      <c r="P482" s="10" t="inlineStr">
        <is>
          <t>Autobus attrezzati con chiamata di emergenza / Autobus totali in offerta, incluse scorte</t>
        </is>
      </c>
      <c r="Q482" s="21">
        <f>IF($A482="","",$A482&amp;"|"&amp;$C482)</f>
        <v/>
      </c>
      <c r="R482" s="21">
        <f>IF($A482="","",$A482&amp;"|"&amp;$C482&amp;"|"&amp;$D482)</f>
        <v/>
      </c>
      <c r="S482" s="21">
        <f>IF($A482="","",IFERROR(INDEX(Offerte!$D$2:$D$200,MATCH($Q482,Offerte!$L$2:$L$200,0)),0))</f>
        <v/>
      </c>
      <c r="T482" s="21">
        <f>IF($A482="","",IFERROR(INDEX(Offerte!$G$2:$G$200,MATCH($Q482,Offerte!$L$2:$L$200,0)),"NO"))</f>
        <v/>
      </c>
    </row>
    <row r="483">
      <c r="A483" s="10">
        <f>IF(Offerte!$A17="","",Offerte!$A17)</f>
        <v/>
      </c>
      <c r="B483" s="10">
        <f>IF(Offerte!$A17="","",Offerte!$B17)</f>
        <v/>
      </c>
      <c r="C483" s="10">
        <f>IF(Offerte!$A17="","",Offerte!$C17)</f>
        <v/>
      </c>
      <c r="D483" s="10" t="inlineStr">
        <is>
          <t>C.3.1</t>
        </is>
      </c>
      <c r="E483" s="10" t="inlineStr">
        <is>
          <t>C</t>
        </is>
      </c>
      <c r="F483" s="10" t="inlineStr">
        <is>
          <t>Q</t>
        </is>
      </c>
      <c r="G483" s="10" t="inlineStr">
        <is>
          <t>higher</t>
        </is>
      </c>
      <c r="H483" s="10" t="n">
        <v>2</v>
      </c>
      <c r="I483" s="10" t="inlineStr">
        <is>
          <t>Tasso di copertura del servizio con dispositivi di informazione dinamica a bordo mezzo</t>
        </is>
      </c>
      <c r="J483" s="20" t="n"/>
      <c r="K483" s="20" t="n"/>
      <c r="L483" s="20" t="n"/>
      <c r="M483" s="20" t="n"/>
      <c r="N483" s="21">
        <f>IF($A483="","",IFERROR(VALUE($K483)/VALUE($L483),IFERROR(VALUE($J483),0)))</f>
        <v/>
      </c>
      <c r="O483" s="21">
        <f>IF($A483="",0,IF(OR($S483&lt;&gt;1,COUNTA($J483:$M483)=0),0,IF(SUMPRODUCT(MAX(($C$5:$C$6173=$C483)*($D$5:$D$6173=$D483)*($S$5:$S$6173=1)*IFERROR($N$5:$N$6173*1,0)))&gt;0,ROUND($H483*($N483/SUMPRODUCT(MAX(($C$5:$C$6173=$C483)*($D$5:$D$6173=$D483)*($S$5:$S$6173=1)*IFERROR($N$5:$N$6173*1,0)))),4),0)))</f>
        <v/>
      </c>
      <c r="P483" s="10" t="inlineStr">
        <is>
          <t>Autobus con monitor e indicatori vocali / Autobus totali in offerta, incluse scorte</t>
        </is>
      </c>
      <c r="Q483" s="21">
        <f>IF($A483="","",$A483&amp;"|"&amp;$C483)</f>
        <v/>
      </c>
      <c r="R483" s="21">
        <f>IF($A483="","",$A483&amp;"|"&amp;$C483&amp;"|"&amp;$D483)</f>
        <v/>
      </c>
      <c r="S483" s="21">
        <f>IF($A483="","",IFERROR(INDEX(Offerte!$D$2:$D$200,MATCH($Q483,Offerte!$L$2:$L$200,0)),0))</f>
        <v/>
      </c>
      <c r="T483" s="21">
        <f>IF($A483="","",IFERROR(INDEX(Offerte!$G$2:$G$200,MATCH($Q483,Offerte!$L$2:$L$200,0)),"NO"))</f>
        <v/>
      </c>
    </row>
    <row r="484">
      <c r="A484" s="10">
        <f>IF(Offerte!$A17="","",Offerte!$A17)</f>
        <v/>
      </c>
      <c r="B484" s="10">
        <f>IF(Offerte!$A17="","",Offerte!$B17)</f>
        <v/>
      </c>
      <c r="C484" s="10">
        <f>IF(Offerte!$A17="","",Offerte!$C17)</f>
        <v/>
      </c>
      <c r="D484" s="10" t="inlineStr">
        <is>
          <t>C.3.2</t>
        </is>
      </c>
      <c r="E484" s="10" t="inlineStr">
        <is>
          <t>C</t>
        </is>
      </c>
      <c r="F484" s="10" t="inlineStr">
        <is>
          <t>T</t>
        </is>
      </c>
      <c r="G484" s="10" t="inlineStr">
        <is>
          <t>tabular</t>
        </is>
      </c>
      <c r="H484" s="10" t="n">
        <v>2</v>
      </c>
      <c r="I484" s="10" t="inlineStr">
        <is>
          <t>Informazioni a bordo su coincidenze ai nodi</t>
        </is>
      </c>
      <c r="J484" s="20" t="n"/>
      <c r="K484" s="20" t="n"/>
      <c r="L484" s="20" t="n"/>
      <c r="M484" s="20" t="n"/>
      <c r="N484" s="21">
        <f>IF($A484="","",IF(IFERROR(VALUE($M484),0)=1,1,0))</f>
        <v/>
      </c>
      <c r="O484" s="21">
        <f>IF($A484="",0,IF(OR($S484&lt;&gt;1,COUNTA($J484:$M484)=0),0,IF(AND($N484=1,IFERROR(SUMIFS($N$5:$N$6173,$Q$5:$Q$6173,$Q484,$D$5:$D$6173,"C.3.1"),0)&gt;=0.5),$H484,0)))</f>
        <v/>
      </c>
      <c r="P484" s="10" t="inlineStr">
        <is>
          <t>Dipende da C.3.1 &gt;= 0.5</t>
        </is>
      </c>
      <c r="Q484" s="21">
        <f>IF($A484="","",$A484&amp;"|"&amp;$C484)</f>
        <v/>
      </c>
      <c r="R484" s="21">
        <f>IF($A484="","",$A484&amp;"|"&amp;$C484&amp;"|"&amp;$D484)</f>
        <v/>
      </c>
      <c r="S484" s="21">
        <f>IF($A484="","",IFERROR(INDEX(Offerte!$D$2:$D$200,MATCH($Q484,Offerte!$L$2:$L$200,0)),0))</f>
        <v/>
      </c>
      <c r="T484" s="21">
        <f>IF($A484="","",IFERROR(INDEX(Offerte!$G$2:$G$200,MATCH($Q484,Offerte!$L$2:$L$200,0)),"NO"))</f>
        <v/>
      </c>
    </row>
    <row r="485">
      <c r="A485" s="10">
        <f>IF(Offerte!$A17="","",Offerte!$A17)</f>
        <v/>
      </c>
      <c r="B485" s="10">
        <f>IF(Offerte!$A17="","",Offerte!$B17)</f>
        <v/>
      </c>
      <c r="C485" s="10">
        <f>IF(Offerte!$A17="","",Offerte!$C17)</f>
        <v/>
      </c>
      <c r="D485" s="10" t="inlineStr">
        <is>
          <t>D.1.1</t>
        </is>
      </c>
      <c r="E485" s="10" t="inlineStr">
        <is>
          <t>D</t>
        </is>
      </c>
      <c r="F485" s="10" t="inlineStr">
        <is>
          <t>Q</t>
        </is>
      </c>
      <c r="G485" s="10" t="inlineStr">
        <is>
          <t>higher</t>
        </is>
      </c>
      <c r="H485" s="10" t="n">
        <v>3</v>
      </c>
      <c r="I485" s="10" t="inlineStr">
        <is>
          <t>Installazione di pensiline</t>
        </is>
      </c>
      <c r="J485" s="20" t="n"/>
      <c r="K485" s="20" t="n"/>
      <c r="L485" s="20" t="n"/>
      <c r="M485" s="20" t="n"/>
      <c r="N485" s="21">
        <f>IF($A485="","",IFERROR(VALUE($J485),0))</f>
        <v/>
      </c>
      <c r="O485" s="21">
        <f>IF($A485="",0,IF(OR($S485&lt;&gt;1,COUNTA($J485:$M485)=0),0,IF(SUMPRODUCT(MAX(($C$5:$C$6173=$C485)*($D$5:$D$6173=$D485)*($S$5:$S$6173=1)*IFERROR($N$5:$N$6173*1,0)))&gt;0,ROUND($H485*($N485/SUMPRODUCT(MAX(($C$5:$C$6173=$C485)*($D$5:$D$6173=$D485)*($S$5:$S$6173=1)*IFERROR($N$5:$N$6173*1,0)))),4),0)))</f>
        <v/>
      </c>
      <c r="P485" s="10" t="inlineStr">
        <is>
          <t>fermate</t>
        </is>
      </c>
      <c r="Q485" s="21">
        <f>IF($A485="","",$A485&amp;"|"&amp;$C485)</f>
        <v/>
      </c>
      <c r="R485" s="21">
        <f>IF($A485="","",$A485&amp;"|"&amp;$C485&amp;"|"&amp;$D485)</f>
        <v/>
      </c>
      <c r="S485" s="21">
        <f>IF($A485="","",IFERROR(INDEX(Offerte!$D$2:$D$200,MATCH($Q485,Offerte!$L$2:$L$200,0)),0))</f>
        <v/>
      </c>
      <c r="T485" s="21">
        <f>IF($A485="","",IFERROR(INDEX(Offerte!$G$2:$G$200,MATCH($Q485,Offerte!$L$2:$L$200,0)),"NO"))</f>
        <v/>
      </c>
    </row>
    <row r="486">
      <c r="A486" s="10">
        <f>IF(Offerte!$A17="","",Offerte!$A17)</f>
        <v/>
      </c>
      <c r="B486" s="10">
        <f>IF(Offerte!$A17="","",Offerte!$B17)</f>
        <v/>
      </c>
      <c r="C486" s="10">
        <f>IF(Offerte!$A17="","",Offerte!$C17)</f>
        <v/>
      </c>
      <c r="D486" s="10" t="inlineStr">
        <is>
          <t>D.1.2</t>
        </is>
      </c>
      <c r="E486" s="10" t="inlineStr">
        <is>
          <t>D</t>
        </is>
      </c>
      <c r="F486" s="10" t="inlineStr">
        <is>
          <t>Q</t>
        </is>
      </c>
      <c r="G486" s="10" t="inlineStr">
        <is>
          <t>higher</t>
        </is>
      </c>
      <c r="H486" s="10" t="n">
        <v>3</v>
      </c>
      <c r="I486" s="10" t="inlineStr">
        <is>
          <t>Installazione di paline di fermata conformi alla DGR 581/2023</t>
        </is>
      </c>
      <c r="J486" s="20" t="n"/>
      <c r="K486" s="20" t="n"/>
      <c r="L486" s="20" t="n"/>
      <c r="M486" s="20" t="n"/>
      <c r="N486" s="21">
        <f>IF($A486="","",IFERROR(VALUE($J486),0))</f>
        <v/>
      </c>
      <c r="O486" s="21">
        <f>IF($A486="",0,IF(OR($S486&lt;&gt;1,COUNTA($J486:$M486)=0),0,IF(SUMPRODUCT(MAX(($C$5:$C$6173=$C486)*($D$5:$D$6173=$D486)*($S$5:$S$6173=1)*IFERROR($N$5:$N$6173*1,0)))&gt;0,ROUND($H486*($N486/SUMPRODUCT(MAX(($C$5:$C$6173=$C486)*($D$5:$D$6173=$D486)*($S$5:$S$6173=1)*IFERROR($N$5:$N$6173*1,0)))),4),0)))</f>
        <v/>
      </c>
      <c r="P486" s="10" t="inlineStr">
        <is>
          <t>fermate</t>
        </is>
      </c>
      <c r="Q486" s="21">
        <f>IF($A486="","",$A486&amp;"|"&amp;$C486)</f>
        <v/>
      </c>
      <c r="R486" s="21">
        <f>IF($A486="","",$A486&amp;"|"&amp;$C486&amp;"|"&amp;$D486)</f>
        <v/>
      </c>
      <c r="S486" s="21">
        <f>IF($A486="","",IFERROR(INDEX(Offerte!$D$2:$D$200,MATCH($Q486,Offerte!$L$2:$L$200,0)),0))</f>
        <v/>
      </c>
      <c r="T486" s="21">
        <f>IF($A486="","",IFERROR(INDEX(Offerte!$G$2:$G$200,MATCH($Q486,Offerte!$L$2:$L$200,0)),"NO"))</f>
        <v/>
      </c>
    </row>
    <row r="487">
      <c r="A487" s="10">
        <f>IF(Offerte!$A17="","",Offerte!$A17)</f>
        <v/>
      </c>
      <c r="B487" s="10">
        <f>IF(Offerte!$A17="","",Offerte!$B17)</f>
        <v/>
      </c>
      <c r="C487" s="10">
        <f>IF(Offerte!$A17="","",Offerte!$C17)</f>
        <v/>
      </c>
      <c r="D487" s="10" t="inlineStr">
        <is>
          <t>D.1.3</t>
        </is>
      </c>
      <c r="E487" s="10" t="inlineStr">
        <is>
          <t>D</t>
        </is>
      </c>
      <c r="F487" s="10" t="inlineStr">
        <is>
          <t>Q</t>
        </is>
      </c>
      <c r="G487" s="10" t="inlineStr">
        <is>
          <t>higher</t>
        </is>
      </c>
      <c r="H487" s="10" t="n">
        <v>2</v>
      </c>
      <c r="I487" s="10" t="inlineStr">
        <is>
          <t>Display informativi connessi alle fermate</t>
        </is>
      </c>
      <c r="J487" s="20" t="n"/>
      <c r="K487" s="20" t="n"/>
      <c r="L487" s="20" t="n"/>
      <c r="M487" s="20" t="n"/>
      <c r="N487" s="21">
        <f>IF($A487="","",IFERROR(VALUE($J487),0))</f>
        <v/>
      </c>
      <c r="O487" s="21">
        <f>IF($A487="",0,IF(OR($S487&lt;&gt;1,COUNTA($J487:$M487)=0),0,IF(SUMPRODUCT(MAX(($C$5:$C$6173=$C487)*($D$5:$D$6173=$D487)*($S$5:$S$6173=1)*IFERROR($N$5:$N$6173*1,0)))&gt;0,ROUND($H487*($N487/SUMPRODUCT(MAX(($C$5:$C$6173=$C487)*($D$5:$D$6173=$D487)*($S$5:$S$6173=1)*IFERROR($N$5:$N$6173*1,0)))),4),0)))</f>
        <v/>
      </c>
      <c r="P487" s="10" t="inlineStr">
        <is>
          <t>fermate</t>
        </is>
      </c>
      <c r="Q487" s="21">
        <f>IF($A487="","",$A487&amp;"|"&amp;$C487)</f>
        <v/>
      </c>
      <c r="R487" s="21">
        <f>IF($A487="","",$A487&amp;"|"&amp;$C487&amp;"|"&amp;$D487)</f>
        <v/>
      </c>
      <c r="S487" s="21">
        <f>IF($A487="","",IFERROR(INDEX(Offerte!$D$2:$D$200,MATCH($Q487,Offerte!$L$2:$L$200,0)),0))</f>
        <v/>
      </c>
      <c r="T487" s="21">
        <f>IF($A487="","",IFERROR(INDEX(Offerte!$G$2:$G$200,MATCH($Q487,Offerte!$L$2:$L$200,0)),"NO"))</f>
        <v/>
      </c>
    </row>
    <row r="488">
      <c r="A488" s="10">
        <f>IF(Offerte!$A17="","",Offerte!$A17)</f>
        <v/>
      </c>
      <c r="B488" s="10">
        <f>IF(Offerte!$A17="","",Offerte!$B17)</f>
        <v/>
      </c>
      <c r="C488" s="10">
        <f>IF(Offerte!$A17="","",Offerte!$C17)</f>
        <v/>
      </c>
      <c r="D488" s="10" t="inlineStr">
        <is>
          <t>D.2.1</t>
        </is>
      </c>
      <c r="E488" s="10" t="inlineStr">
        <is>
          <t>D</t>
        </is>
      </c>
      <c r="F488" s="10" t="inlineStr">
        <is>
          <t>Q</t>
        </is>
      </c>
      <c r="G488" s="10" t="inlineStr">
        <is>
          <t>higher</t>
        </is>
      </c>
      <c r="H488" s="10" t="n">
        <v>2</v>
      </c>
      <c r="I488" s="10" t="inlineStr">
        <is>
          <t>Segnali tattili Loges-Vet-Evolution</t>
        </is>
      </c>
      <c r="J488" s="20" t="n"/>
      <c r="K488" s="20" t="n"/>
      <c r="L488" s="20" t="n"/>
      <c r="M488" s="20" t="n"/>
      <c r="N488" s="21">
        <f>IF($A488="","",IFERROR(VALUE($J488),0))</f>
        <v/>
      </c>
      <c r="O488" s="21">
        <f>IF($A488="",0,IF(OR($S488&lt;&gt;1,COUNTA($J488:$M488)=0),0,IF(SUMPRODUCT(MAX(($C$5:$C$6173=$C488)*($D$5:$D$6173=$D488)*($S$5:$S$6173=1)*IFERROR($N$5:$N$6173*1,0)))&gt;0,ROUND($H488*($N488/SUMPRODUCT(MAX(($C$5:$C$6173=$C488)*($D$5:$D$6173=$D488)*($S$5:$S$6173=1)*IFERROR($N$5:$N$6173*1,0)))),4),0)))</f>
        <v/>
      </c>
      <c r="P488" s="10" t="inlineStr">
        <is>
          <t>fermate</t>
        </is>
      </c>
      <c r="Q488" s="21">
        <f>IF($A488="","",$A488&amp;"|"&amp;$C488)</f>
        <v/>
      </c>
      <c r="R488" s="21">
        <f>IF($A488="","",$A488&amp;"|"&amp;$C488&amp;"|"&amp;$D488)</f>
        <v/>
      </c>
      <c r="S488" s="21">
        <f>IF($A488="","",IFERROR(INDEX(Offerte!$D$2:$D$200,MATCH($Q488,Offerte!$L$2:$L$200,0)),0))</f>
        <v/>
      </c>
      <c r="T488" s="21">
        <f>IF($A488="","",IFERROR(INDEX(Offerte!$G$2:$G$200,MATCH($Q488,Offerte!$L$2:$L$200,0)),"NO"))</f>
        <v/>
      </c>
    </row>
    <row r="489">
      <c r="A489" s="10">
        <f>IF(Offerte!$A17="","",Offerte!$A17)</f>
        <v/>
      </c>
      <c r="B489" s="10">
        <f>IF(Offerte!$A17="","",Offerte!$B17)</f>
        <v/>
      </c>
      <c r="C489" s="10">
        <f>IF(Offerte!$A17="","",Offerte!$C17)</f>
        <v/>
      </c>
      <c r="D489" s="10" t="inlineStr">
        <is>
          <t>E.1.1</t>
        </is>
      </c>
      <c r="E489" s="10" t="inlineStr">
        <is>
          <t>E</t>
        </is>
      </c>
      <c r="F489" s="10" t="inlineStr">
        <is>
          <t>T</t>
        </is>
      </c>
      <c r="G489" s="10" t="inlineStr">
        <is>
          <t>tabular</t>
        </is>
      </c>
      <c r="H489" s="10" t="n">
        <v>2</v>
      </c>
      <c r="I489" s="10" t="inlineStr">
        <is>
          <t>Mobile app con travel planner PRM</t>
        </is>
      </c>
      <c r="J489" s="20" t="n"/>
      <c r="K489" s="20" t="n"/>
      <c r="L489" s="20" t="n"/>
      <c r="M489" s="20" t="n"/>
      <c r="N489" s="21">
        <f>IF($A489="","",IF(IFERROR(VALUE($M489),0)=1,1,0))</f>
        <v/>
      </c>
      <c r="O489" s="21">
        <f>IF($A489="",0,IF(OR($S489&lt;&gt;1,COUNTA($J489:$M489)=0),0,IF($N489=1,$H489,0)))</f>
        <v/>
      </c>
      <c r="P489" s="10" t="inlineStr">
        <is>
          <t>sì/no</t>
        </is>
      </c>
      <c r="Q489" s="21">
        <f>IF($A489="","",$A489&amp;"|"&amp;$C489)</f>
        <v/>
      </c>
      <c r="R489" s="21">
        <f>IF($A489="","",$A489&amp;"|"&amp;$C489&amp;"|"&amp;$D489)</f>
        <v/>
      </c>
      <c r="S489" s="21">
        <f>IF($A489="","",IFERROR(INDEX(Offerte!$D$2:$D$200,MATCH($Q489,Offerte!$L$2:$L$200,0)),0))</f>
        <v/>
      </c>
      <c r="T489" s="21">
        <f>IF($A489="","",IFERROR(INDEX(Offerte!$G$2:$G$200,MATCH($Q489,Offerte!$L$2:$L$200,0)),"NO"))</f>
        <v/>
      </c>
    </row>
    <row r="490">
      <c r="A490" s="10">
        <f>IF(Offerte!$A17="","",Offerte!$A17)</f>
        <v/>
      </c>
      <c r="B490" s="10">
        <f>IF(Offerte!$A17="","",Offerte!$B17)</f>
        <v/>
      </c>
      <c r="C490" s="10">
        <f>IF(Offerte!$A17="","",Offerte!$C17)</f>
        <v/>
      </c>
      <c r="D490" s="10" t="inlineStr">
        <is>
          <t>E.2.1</t>
        </is>
      </c>
      <c r="E490" s="10" t="inlineStr">
        <is>
          <t>E</t>
        </is>
      </c>
      <c r="F490" s="10" t="inlineStr">
        <is>
          <t>D</t>
        </is>
      </c>
      <c r="G490" s="10" t="inlineStr">
        <is>
          <t>discretionary</t>
        </is>
      </c>
      <c r="H490" s="10" t="n">
        <v>2</v>
      </c>
      <c r="I490" s="10" t="inlineStr">
        <is>
          <t>Altre azioni informative e rapporti con gli utenti</t>
        </is>
      </c>
      <c r="J490" s="20" t="n"/>
      <c r="K490" s="20" t="n"/>
      <c r="L490" s="20" t="n"/>
      <c r="M490" s="20" t="n"/>
      <c r="N490" s="21">
        <f>IF($A490="","",MAX(0,MIN(1,IFERROR(VALUE($M490),0))))</f>
        <v/>
      </c>
      <c r="O490" s="21">
        <f>IF($A490="",0,IF(OR($S490&lt;&gt;1,COUNTA($J490:$M490)=0),0,IF(SUMPRODUCT(MAX(($C$5:$C$6173=$C490)*($D$5:$D$6173=$D490)*($S$5:$S$6173=1)*IFERROR($N$5:$N$6173*1,0)))&gt;0,ROUND($H490*($N490/SUMPRODUCT(MAX(($C$5:$C$6173=$C490)*($D$5:$D$6173=$D490)*($S$5:$S$6173=1)*IFERROR($N$5:$N$6173*1,0)))),4),0)))</f>
        <v/>
      </c>
      <c r="P490" s="10" t="inlineStr">
        <is>
          <t>coeff.</t>
        </is>
      </c>
      <c r="Q490" s="21">
        <f>IF($A490="","",$A490&amp;"|"&amp;$C490)</f>
        <v/>
      </c>
      <c r="R490" s="21">
        <f>IF($A490="","",$A490&amp;"|"&amp;$C490&amp;"|"&amp;$D490)</f>
        <v/>
      </c>
      <c r="S490" s="21">
        <f>IF($A490="","",IFERROR(INDEX(Offerte!$D$2:$D$200,MATCH($Q490,Offerte!$L$2:$L$200,0)),0))</f>
        <v/>
      </c>
      <c r="T490" s="21">
        <f>IF($A490="","",IFERROR(INDEX(Offerte!$G$2:$G$200,MATCH($Q490,Offerte!$L$2:$L$200,0)),"NO"))</f>
        <v/>
      </c>
    </row>
    <row r="491">
      <c r="A491" s="10">
        <f>IF(Offerte!$A17="","",Offerte!$A17)</f>
        <v/>
      </c>
      <c r="B491" s="10">
        <f>IF(Offerte!$A17="","",Offerte!$B17)</f>
        <v/>
      </c>
      <c r="C491" s="10">
        <f>IF(Offerte!$A17="","",Offerte!$C17)</f>
        <v/>
      </c>
      <c r="D491" s="10" t="inlineStr">
        <is>
          <t>F.1.1</t>
        </is>
      </c>
      <c r="E491" s="10" t="inlineStr">
        <is>
          <t>F</t>
        </is>
      </c>
      <c r="F491" s="10" t="inlineStr">
        <is>
          <t>Q</t>
        </is>
      </c>
      <c r="G491" s="10" t="inlineStr">
        <is>
          <t>lower</t>
        </is>
      </c>
      <c r="H491" s="10" t="n">
        <v>7</v>
      </c>
      <c r="I491" s="10" t="inlineStr">
        <is>
          <t>Performance ambientali del parco mezzi adibito al servizio - I_CEA</t>
        </is>
      </c>
      <c r="J491" s="20" t="n"/>
      <c r="K491" s="20" t="n"/>
      <c r="L491" s="20" t="n"/>
      <c r="M491" s="20" t="n"/>
      <c r="N491" s="21">
        <f>IF($A491="","",IFERROR(VALUE($J491),0))</f>
        <v/>
      </c>
      <c r="O491" s="21">
        <f>IF($A491="",0,IF(OR($S491&lt;&gt;1,COUNTA($J491:$M491)=0),0,IF(AND(IFERROR(AGGREGATE(15,6,$N$5:$N$6173/(($C$5:$C$6173=$C491)*($D$5:$D$6173=$D491)*($S$5:$S$6173=1)*($N$5:$N$6173&gt;0)),1),0)&gt;0,$N491&gt;0),ROUND($H491*(IFERROR(AGGREGATE(15,6,$N$5:$N$6173/(($C$5:$C$6173=$C491)*($D$5:$D$6173=$D491)*($S$5:$S$6173=1)*($N$5:$N$6173&gt;0)),1),0)/$N491),4),0)))</f>
        <v/>
      </c>
      <c r="P491" s="10" t="inlineStr">
        <is>
          <t>indice</t>
        </is>
      </c>
      <c r="Q491" s="21">
        <f>IF($A491="","",$A491&amp;"|"&amp;$C491)</f>
        <v/>
      </c>
      <c r="R491" s="21">
        <f>IF($A491="","",$A491&amp;"|"&amp;$C491&amp;"|"&amp;$D491)</f>
        <v/>
      </c>
      <c r="S491" s="21">
        <f>IF($A491="","",IFERROR(INDEX(Offerte!$D$2:$D$200,MATCH($Q491,Offerte!$L$2:$L$200,0)),0))</f>
        <v/>
      </c>
      <c r="T491" s="21">
        <f>IF($A491="","",IFERROR(INDEX(Offerte!$G$2:$G$200,MATCH($Q491,Offerte!$L$2:$L$200,0)),"NO"))</f>
        <v/>
      </c>
    </row>
    <row r="492">
      <c r="A492" s="10">
        <f>IF(Offerte!$A17="","",Offerte!$A17)</f>
        <v/>
      </c>
      <c r="B492" s="10">
        <f>IF(Offerte!$A17="","",Offerte!$B17)</f>
        <v/>
      </c>
      <c r="C492" s="10">
        <f>IF(Offerte!$A17="","",Offerte!$C17)</f>
        <v/>
      </c>
      <c r="D492" s="10" t="inlineStr">
        <is>
          <t>F.2.1</t>
        </is>
      </c>
      <c r="E492" s="10" t="inlineStr">
        <is>
          <t>F</t>
        </is>
      </c>
      <c r="F492" s="10" t="inlineStr">
        <is>
          <t>Q</t>
        </is>
      </c>
      <c r="G492" s="10" t="inlineStr">
        <is>
          <t>higher</t>
        </is>
      </c>
      <c r="H492" s="10" t="n">
        <v>2</v>
      </c>
      <c r="I492" s="10" t="inlineStr">
        <is>
          <t>Tasso di copertura del servizio con dispositivi ECO-DRIVER</t>
        </is>
      </c>
      <c r="J492" s="20" t="n"/>
      <c r="K492" s="20" t="n"/>
      <c r="L492" s="20" t="n"/>
      <c r="M492" s="20" t="n"/>
      <c r="N492" s="21">
        <f>IF($A492="","",IFERROR(VALUE($K492)/VALUE($L492),IFERROR(VALUE($J492),0)))</f>
        <v/>
      </c>
      <c r="O492" s="21">
        <f>IF($A492="",0,IF(OR($S492&lt;&gt;1,COUNTA($J492:$M492)=0),0,IF(SUMPRODUCT(MAX(($C$5:$C$6173=$C492)*($D$5:$D$6173=$D492)*($S$5:$S$6173=1)*IFERROR($N$5:$N$6173*1,0)))&gt;0,ROUND($H492*($N492/SUMPRODUCT(MAX(($C$5:$C$6173=$C492)*($D$5:$D$6173=$D492)*($S$5:$S$6173=1)*IFERROR($N$5:$N$6173*1,0)))),4),0)))</f>
        <v/>
      </c>
      <c r="P492" s="10" t="inlineStr">
        <is>
          <t>Autobus attrezzati con dispositivi ECO-DRIVER / Autobus totali in offerta, incluse scorte</t>
        </is>
      </c>
      <c r="Q492" s="21">
        <f>IF($A492="","",$A492&amp;"|"&amp;$C492)</f>
        <v/>
      </c>
      <c r="R492" s="21">
        <f>IF($A492="","",$A492&amp;"|"&amp;$C492&amp;"|"&amp;$D492)</f>
        <v/>
      </c>
      <c r="S492" s="21">
        <f>IF($A492="","",IFERROR(INDEX(Offerte!$D$2:$D$200,MATCH($Q492,Offerte!$L$2:$L$200,0)),0))</f>
        <v/>
      </c>
      <c r="T492" s="21">
        <f>IF($A492="","",IFERROR(INDEX(Offerte!$G$2:$G$200,MATCH($Q492,Offerte!$L$2:$L$200,0)),"NO"))</f>
        <v/>
      </c>
    </row>
    <row r="493">
      <c r="A493" s="10">
        <f>IF(Offerte!$A17="","",Offerte!$A17)</f>
        <v/>
      </c>
      <c r="B493" s="10">
        <f>IF(Offerte!$A17="","",Offerte!$B17)</f>
        <v/>
      </c>
      <c r="C493" s="10">
        <f>IF(Offerte!$A17="","",Offerte!$C17)</f>
        <v/>
      </c>
      <c r="D493" s="10" t="inlineStr">
        <is>
          <t>F.3.1</t>
        </is>
      </c>
      <c r="E493" s="10" t="inlineStr">
        <is>
          <t>F</t>
        </is>
      </c>
      <c r="F493" s="10" t="inlineStr">
        <is>
          <t>Q</t>
        </is>
      </c>
      <c r="G493" s="10" t="inlineStr">
        <is>
          <t>higher</t>
        </is>
      </c>
      <c r="H493" s="10" t="n">
        <v>2</v>
      </c>
      <c r="I493" s="10" t="inlineStr">
        <is>
          <t>Autoproduzione consumi elettrici per trazione</t>
        </is>
      </c>
      <c r="J493" s="20" t="n"/>
      <c r="K493" s="20" t="n"/>
      <c r="L493" s="20" t="n"/>
      <c r="M493" s="20" t="n"/>
      <c r="N493" s="21">
        <f>IF($A493="","",IFERROR(VALUE($J493),0))</f>
        <v/>
      </c>
      <c r="O493" s="21">
        <f>IF($A493="",0,IF(OR($S493&lt;&gt;1,COUNTA($J493:$M493)=0),0,IF(SUMPRODUCT(MAX(($C$5:$C$6173=$C493)*($D$5:$D$6173=$D493)*($S$5:$S$6173=1)*IFERROR($N$5:$N$6173*1,0)))&gt;0,ROUND($H493*($N493/SUMPRODUCT(MAX(($C$5:$C$6173=$C493)*($D$5:$D$6173=$D493)*($S$5:$S$6173=1)*IFERROR($N$5:$N$6173*1,0)))),4),0)))</f>
        <v/>
      </c>
      <c r="P493" s="10" t="inlineStr">
        <is>
          <t>kWh/anno</t>
        </is>
      </c>
      <c r="Q493" s="21">
        <f>IF($A493="","",$A493&amp;"|"&amp;$C493)</f>
        <v/>
      </c>
      <c r="R493" s="21">
        <f>IF($A493="","",$A493&amp;"|"&amp;$C493&amp;"|"&amp;$D493)</f>
        <v/>
      </c>
      <c r="S493" s="21">
        <f>IF($A493="","",IFERROR(INDEX(Offerte!$D$2:$D$200,MATCH($Q493,Offerte!$L$2:$L$200,0)),0))</f>
        <v/>
      </c>
      <c r="T493" s="21">
        <f>IF($A493="","",IFERROR(INDEX(Offerte!$G$2:$G$200,MATCH($Q493,Offerte!$L$2:$L$200,0)),"NO"))</f>
        <v/>
      </c>
    </row>
    <row r="494">
      <c r="A494" s="10">
        <f>IF(Offerte!$A17="","",Offerte!$A17)</f>
        <v/>
      </c>
      <c r="B494" s="10">
        <f>IF(Offerte!$A17="","",Offerte!$B17)</f>
        <v/>
      </c>
      <c r="C494" s="10">
        <f>IF(Offerte!$A17="","",Offerte!$C17)</f>
        <v/>
      </c>
      <c r="D494" s="10" t="inlineStr">
        <is>
          <t>F.4.1</t>
        </is>
      </c>
      <c r="E494" s="10" t="inlineStr">
        <is>
          <t>F</t>
        </is>
      </c>
      <c r="F494" s="10" t="inlineStr">
        <is>
          <t>Q</t>
        </is>
      </c>
      <c r="G494" s="10" t="inlineStr">
        <is>
          <t>soil</t>
        </is>
      </c>
      <c r="H494" s="10" t="n">
        <v>2</v>
      </c>
      <c r="I494" s="10" t="inlineStr">
        <is>
          <t>Indice di consumo di suolo</t>
        </is>
      </c>
      <c r="J494" s="20" t="n"/>
      <c r="K494" s="20" t="n"/>
      <c r="L494" s="20" t="n"/>
      <c r="M494" s="20" t="n"/>
      <c r="N494" s="21">
        <f>IF($A494="","",IFERROR(VALUE($J494),0))</f>
        <v/>
      </c>
      <c r="O494" s="21">
        <f>IF($A494="",0,IF(OR($S494&lt;&gt;1,COUNTA($J494:$M494)=0),0,IF($N494&lt;=0,$H494,IF(SUMPRODUCT(MAX(($C$5:$C$6173=$C494)*($D$5:$D$6173=$D494)*($S$5:$S$6173=1)*IFERROR($N$5:$N$6173*1,0)))&gt;0,ROUND($H494*((SUMPRODUCT(MAX(($C$5:$C$6173=$C494)*($D$5:$D$6173=$D494)*($S$5:$S$6173=1)*IFERROR($N$5:$N$6173*1,0)))-$N494)/SUMPRODUCT(MAX(($C$5:$C$6173=$C494)*($D$5:$D$6173=$D494)*($S$5:$S$6173=1)*IFERROR($N$5:$N$6173*1,0)))),4),0))))</f>
        <v/>
      </c>
      <c r="P494" s="10" t="inlineStr">
        <is>
          <t>m2</t>
        </is>
      </c>
      <c r="Q494" s="21">
        <f>IF($A494="","",$A494&amp;"|"&amp;$C494)</f>
        <v/>
      </c>
      <c r="R494" s="21">
        <f>IF($A494="","",$A494&amp;"|"&amp;$C494&amp;"|"&amp;$D494)</f>
        <v/>
      </c>
      <c r="S494" s="21">
        <f>IF($A494="","",IFERROR(INDEX(Offerte!$D$2:$D$200,MATCH($Q494,Offerte!$L$2:$L$200,0)),0))</f>
        <v/>
      </c>
      <c r="T494" s="21">
        <f>IF($A494="","",IFERROR(INDEX(Offerte!$G$2:$G$200,MATCH($Q494,Offerte!$L$2:$L$200,0)),"NO"))</f>
        <v/>
      </c>
    </row>
    <row r="495">
      <c r="A495" s="10">
        <f>IF(Offerte!$A17="","",Offerte!$A17)</f>
        <v/>
      </c>
      <c r="B495" s="10">
        <f>IF(Offerte!$A17="","",Offerte!$B17)</f>
        <v/>
      </c>
      <c r="C495" s="10">
        <f>IF(Offerte!$A17="","",Offerte!$C17)</f>
        <v/>
      </c>
      <c r="D495" s="10" t="inlineStr">
        <is>
          <t>F.5.1</t>
        </is>
      </c>
      <c r="E495" s="10" t="inlineStr">
        <is>
          <t>F</t>
        </is>
      </c>
      <c r="F495" s="10" t="inlineStr">
        <is>
          <t>T</t>
        </is>
      </c>
      <c r="G495" s="10" t="inlineStr">
        <is>
          <t>tabular</t>
        </is>
      </c>
      <c r="H495" s="10" t="n">
        <v>1</v>
      </c>
      <c r="I495" s="10" t="inlineStr">
        <is>
          <t>Rendicontazione di sostenibilità ambientale</t>
        </is>
      </c>
      <c r="J495" s="20" t="n"/>
      <c r="K495" s="20" t="n"/>
      <c r="L495" s="20" t="n"/>
      <c r="M495" s="20" t="n"/>
      <c r="N495" s="21">
        <f>IF($A495="","",IF(IFERROR(VALUE($M495),0)=1,1,0))</f>
        <v/>
      </c>
      <c r="O495" s="21">
        <f>IF($A495="",0,IF(OR($S495&lt;&gt;1,COUNTA($J495:$M495)=0),0,IF($N495=1,$H495,0)))</f>
        <v/>
      </c>
      <c r="P495" s="10" t="inlineStr">
        <is>
          <t>sì/no</t>
        </is>
      </c>
      <c r="Q495" s="21">
        <f>IF($A495="","",$A495&amp;"|"&amp;$C495)</f>
        <v/>
      </c>
      <c r="R495" s="21">
        <f>IF($A495="","",$A495&amp;"|"&amp;$C495&amp;"|"&amp;$D495)</f>
        <v/>
      </c>
      <c r="S495" s="21">
        <f>IF($A495="","",IFERROR(INDEX(Offerte!$D$2:$D$200,MATCH($Q495,Offerte!$L$2:$L$200,0)),0))</f>
        <v/>
      </c>
      <c r="T495" s="21">
        <f>IF($A495="","",IFERROR(INDEX(Offerte!$G$2:$G$200,MATCH($Q495,Offerte!$L$2:$L$200,0)),"NO"))</f>
        <v/>
      </c>
    </row>
    <row r="496">
      <c r="A496" s="10">
        <f>IF(Offerte!$A17="","",Offerte!$A17)</f>
        <v/>
      </c>
      <c r="B496" s="10">
        <f>IF(Offerte!$A17="","",Offerte!$B17)</f>
        <v/>
      </c>
      <c r="C496" s="10">
        <f>IF(Offerte!$A17="","",Offerte!$C17)</f>
        <v/>
      </c>
      <c r="D496" s="10" t="inlineStr">
        <is>
          <t>G.1.1</t>
        </is>
      </c>
      <c r="E496" s="10" t="inlineStr">
        <is>
          <t>G</t>
        </is>
      </c>
      <c r="F496" s="10" t="inlineStr">
        <is>
          <t>D</t>
        </is>
      </c>
      <c r="G496" s="10" t="inlineStr">
        <is>
          <t>discretionary</t>
        </is>
      </c>
      <c r="H496" s="10" t="n">
        <v>2</v>
      </c>
      <c r="I496" s="10" t="inlineStr">
        <is>
          <t>Qualità del progetto di centrale di controllo aziendale</t>
        </is>
      </c>
      <c r="J496" s="20" t="n"/>
      <c r="K496" s="20" t="n"/>
      <c r="L496" s="20" t="n"/>
      <c r="M496" s="20" t="n"/>
      <c r="N496" s="21">
        <f>IF($A496="","",MAX(0,MIN(1,IFERROR(VALUE($M496),0))))</f>
        <v/>
      </c>
      <c r="O496" s="21">
        <f>IF($A496="",0,IF(OR($S496&lt;&gt;1,COUNTA($J496:$M496)=0),0,IF(SUMPRODUCT(MAX(($C$5:$C$6173=$C496)*($D$5:$D$6173=$D496)*($S$5:$S$6173=1)*IFERROR($N$5:$N$6173*1,0)))&gt;0,ROUND($H496*($N496/SUMPRODUCT(MAX(($C$5:$C$6173=$C496)*($D$5:$D$6173=$D496)*($S$5:$S$6173=1)*IFERROR($N$5:$N$6173*1,0)))),4),0)))</f>
        <v/>
      </c>
      <c r="P496" s="10" t="inlineStr">
        <is>
          <t>coeff.</t>
        </is>
      </c>
      <c r="Q496" s="21">
        <f>IF($A496="","",$A496&amp;"|"&amp;$C496)</f>
        <v/>
      </c>
      <c r="R496" s="21">
        <f>IF($A496="","",$A496&amp;"|"&amp;$C496&amp;"|"&amp;$D496)</f>
        <v/>
      </c>
      <c r="S496" s="21">
        <f>IF($A496="","",IFERROR(INDEX(Offerte!$D$2:$D$200,MATCH($Q496,Offerte!$L$2:$L$200,0)),0))</f>
        <v/>
      </c>
      <c r="T496" s="21">
        <f>IF($A496="","",IFERROR(INDEX(Offerte!$G$2:$G$200,MATCH($Q496,Offerte!$L$2:$L$200,0)),"NO"))</f>
        <v/>
      </c>
    </row>
    <row r="497">
      <c r="A497" s="10">
        <f>IF(Offerte!$A17="","",Offerte!$A17)</f>
        <v/>
      </c>
      <c r="B497" s="10">
        <f>IF(Offerte!$A17="","",Offerte!$B17)</f>
        <v/>
      </c>
      <c r="C497" s="10">
        <f>IF(Offerte!$A17="","",Offerte!$C17)</f>
        <v/>
      </c>
      <c r="D497" s="10" t="inlineStr">
        <is>
          <t>G.2.1</t>
        </is>
      </c>
      <c r="E497" s="10" t="inlineStr">
        <is>
          <t>G</t>
        </is>
      </c>
      <c r="F497" s="10" t="inlineStr">
        <is>
          <t>T</t>
        </is>
      </c>
      <c r="G497" s="10" t="inlineStr">
        <is>
          <t>tabular</t>
        </is>
      </c>
      <c r="H497" s="10" t="n">
        <v>1</v>
      </c>
      <c r="I497" s="10" t="inlineStr">
        <is>
          <t>Certificazione ISO 45001</t>
        </is>
      </c>
      <c r="J497" s="20" t="n"/>
      <c r="K497" s="20" t="n"/>
      <c r="L497" s="20" t="n"/>
      <c r="M497" s="20" t="n"/>
      <c r="N497" s="21">
        <f>IF($A497="","",IF(IFERROR(VALUE($M497),0)=1,1,0))</f>
        <v/>
      </c>
      <c r="O497" s="21">
        <f>IF($A497="",0,IF(OR($S497&lt;&gt;1,COUNTA($J497:$M497)=0),0,IF($N497=1,$H497,0)))</f>
        <v/>
      </c>
      <c r="P497" s="10" t="inlineStr">
        <is>
          <t>sì/no</t>
        </is>
      </c>
      <c r="Q497" s="21">
        <f>IF($A497="","",$A497&amp;"|"&amp;$C497)</f>
        <v/>
      </c>
      <c r="R497" s="21">
        <f>IF($A497="","",$A497&amp;"|"&amp;$C497&amp;"|"&amp;$D497)</f>
        <v/>
      </c>
      <c r="S497" s="21">
        <f>IF($A497="","",IFERROR(INDEX(Offerte!$D$2:$D$200,MATCH($Q497,Offerte!$L$2:$L$200,0)),0))</f>
        <v/>
      </c>
      <c r="T497" s="21">
        <f>IF($A497="","",IFERROR(INDEX(Offerte!$G$2:$G$200,MATCH($Q497,Offerte!$L$2:$L$200,0)),"NO"))</f>
        <v/>
      </c>
    </row>
    <row r="498">
      <c r="A498" s="10">
        <f>IF(Offerte!$A17="","",Offerte!$A17)</f>
        <v/>
      </c>
      <c r="B498" s="10">
        <f>IF(Offerte!$A17="","",Offerte!$B17)</f>
        <v/>
      </c>
      <c r="C498" s="10">
        <f>IF(Offerte!$A17="","",Offerte!$C17)</f>
        <v/>
      </c>
      <c r="D498" s="10" t="inlineStr">
        <is>
          <t>G.3.1</t>
        </is>
      </c>
      <c r="E498" s="10" t="inlineStr">
        <is>
          <t>G</t>
        </is>
      </c>
      <c r="F498" s="10" t="inlineStr">
        <is>
          <t>T</t>
        </is>
      </c>
      <c r="G498" s="10" t="inlineStr">
        <is>
          <t>tabular</t>
        </is>
      </c>
      <c r="H498" s="10" t="n">
        <v>1</v>
      </c>
      <c r="I498" s="10" t="inlineStr">
        <is>
          <t>Certificazioni di responsabilità sociale</t>
        </is>
      </c>
      <c r="J498" s="20" t="n"/>
      <c r="K498" s="20" t="n"/>
      <c r="L498" s="20" t="n"/>
      <c r="M498" s="20" t="n"/>
      <c r="N498" s="21">
        <f>IF($A498="","",IF(IFERROR(VALUE($M498),0)=1,1,0))</f>
        <v/>
      </c>
      <c r="O498" s="21">
        <f>IF($A498="",0,IF(OR($S498&lt;&gt;1,COUNTA($J498:$M498)=0),0,IF($N498=1,$H498,0)))</f>
        <v/>
      </c>
      <c r="P498" s="10" t="inlineStr">
        <is>
          <t>sì/no</t>
        </is>
      </c>
      <c r="Q498" s="21">
        <f>IF($A498="","",$A498&amp;"|"&amp;$C498)</f>
        <v/>
      </c>
      <c r="R498" s="21">
        <f>IF($A498="","",$A498&amp;"|"&amp;$C498&amp;"|"&amp;$D498)</f>
        <v/>
      </c>
      <c r="S498" s="21">
        <f>IF($A498="","",IFERROR(INDEX(Offerte!$D$2:$D$200,MATCH($Q498,Offerte!$L$2:$L$200,0)),0))</f>
        <v/>
      </c>
      <c r="T498" s="21">
        <f>IF($A498="","",IFERROR(INDEX(Offerte!$G$2:$G$200,MATCH($Q498,Offerte!$L$2:$L$200,0)),"NO"))</f>
        <v/>
      </c>
    </row>
    <row r="499">
      <c r="A499" s="10">
        <f>IF(Offerte!$A17="","",Offerte!$A17)</f>
        <v/>
      </c>
      <c r="B499" s="10">
        <f>IF(Offerte!$A17="","",Offerte!$B17)</f>
        <v/>
      </c>
      <c r="C499" s="10">
        <f>IF(Offerte!$A17="","",Offerte!$C17)</f>
        <v/>
      </c>
      <c r="D499" s="10" t="inlineStr">
        <is>
          <t>G.4.1</t>
        </is>
      </c>
      <c r="E499" s="10" t="inlineStr">
        <is>
          <t>G</t>
        </is>
      </c>
      <c r="F499" s="10" t="inlineStr">
        <is>
          <t>D</t>
        </is>
      </c>
      <c r="G499" s="10" t="inlineStr">
        <is>
          <t>discretionary</t>
        </is>
      </c>
      <c r="H499" s="10" t="n">
        <v>2</v>
      </c>
      <c r="I499" s="10" t="inlineStr">
        <is>
          <t>Qualità del piano di formazione del personale</t>
        </is>
      </c>
      <c r="J499" s="20" t="n"/>
      <c r="K499" s="20" t="n"/>
      <c r="L499" s="20" t="n"/>
      <c r="M499" s="20" t="n"/>
      <c r="N499" s="21">
        <f>IF($A499="","",MAX(0,MIN(1,IFERROR(VALUE($M499),0))))</f>
        <v/>
      </c>
      <c r="O499" s="21">
        <f>IF($A499="",0,IF(OR($S499&lt;&gt;1,COUNTA($J499:$M499)=0),0,IF(SUMPRODUCT(MAX(($C$5:$C$6173=$C499)*($D$5:$D$6173=$D499)*($S$5:$S$6173=1)*IFERROR($N$5:$N$6173*1,0)))&gt;0,ROUND($H499*($N499/SUMPRODUCT(MAX(($C$5:$C$6173=$C499)*($D$5:$D$6173=$D499)*($S$5:$S$6173=1)*IFERROR($N$5:$N$6173*1,0)))),4),0)))</f>
        <v/>
      </c>
      <c r="P499" s="10" t="inlineStr">
        <is>
          <t>coeff.</t>
        </is>
      </c>
      <c r="Q499" s="21">
        <f>IF($A499="","",$A499&amp;"|"&amp;$C499)</f>
        <v/>
      </c>
      <c r="R499" s="21">
        <f>IF($A499="","",$A499&amp;"|"&amp;$C499&amp;"|"&amp;$D499)</f>
        <v/>
      </c>
      <c r="S499" s="21">
        <f>IF($A499="","",IFERROR(INDEX(Offerte!$D$2:$D$200,MATCH($Q499,Offerte!$L$2:$L$200,0)),0))</f>
        <v/>
      </c>
      <c r="T499" s="21">
        <f>IF($A499="","",IFERROR(INDEX(Offerte!$G$2:$G$200,MATCH($Q499,Offerte!$L$2:$L$200,0)),"NO"))</f>
        <v/>
      </c>
    </row>
    <row r="500">
      <c r="A500" s="10">
        <f>IF(Offerte!$A17="","",Offerte!$A17)</f>
        <v/>
      </c>
      <c r="B500" s="10">
        <f>IF(Offerte!$A17="","",Offerte!$B17)</f>
        <v/>
      </c>
      <c r="C500" s="10">
        <f>IF(Offerte!$A17="","",Offerte!$C17)</f>
        <v/>
      </c>
      <c r="D500" s="10" t="inlineStr">
        <is>
          <t>G.5.1</t>
        </is>
      </c>
      <c r="E500" s="10" t="inlineStr">
        <is>
          <t>G</t>
        </is>
      </c>
      <c r="F500" s="10" t="inlineStr">
        <is>
          <t>T</t>
        </is>
      </c>
      <c r="G500" s="10" t="inlineStr">
        <is>
          <t>tabular</t>
        </is>
      </c>
      <c r="H500" s="10" t="n">
        <v>1</v>
      </c>
      <c r="I500" s="10" t="inlineStr">
        <is>
          <t>Impegno al mantenimento delle garanzie del contratto di secondo livello del gestore uscente</t>
        </is>
      </c>
      <c r="J500" s="20" t="n"/>
      <c r="K500" s="20" t="n"/>
      <c r="L500" s="20" t="n"/>
      <c r="M500" s="20" t="n"/>
      <c r="N500" s="21">
        <f>IF($A500="","",IF(IFERROR(VALUE($M500),0)=1,1,0))</f>
        <v/>
      </c>
      <c r="O500" s="21">
        <f>IF($A500="",0,IF(OR($S500&lt;&gt;1,COUNTA($J500:$M500)=0),0,IF($N500=1,$H500,0)))</f>
        <v/>
      </c>
      <c r="P500" s="10" t="inlineStr">
        <is>
          <t>sì/no</t>
        </is>
      </c>
      <c r="Q500" s="21">
        <f>IF($A500="","",$A500&amp;"|"&amp;$C500)</f>
        <v/>
      </c>
      <c r="R500" s="21">
        <f>IF($A500="","",$A500&amp;"|"&amp;$C500&amp;"|"&amp;$D500)</f>
        <v/>
      </c>
      <c r="S500" s="21">
        <f>IF($A500="","",IFERROR(INDEX(Offerte!$D$2:$D$200,MATCH($Q500,Offerte!$L$2:$L$200,0)),0))</f>
        <v/>
      </c>
      <c r="T500" s="21">
        <f>IF($A500="","",IFERROR(INDEX(Offerte!$G$2:$G$200,MATCH($Q500,Offerte!$L$2:$L$200,0)),"NO"))</f>
        <v/>
      </c>
    </row>
    <row r="501">
      <c r="A501" s="10">
        <f>IF(Offerte!$A18="","",Offerte!$A18)</f>
        <v/>
      </c>
      <c r="B501" s="10">
        <f>IF(Offerte!$A18="","",Offerte!$B18)</f>
        <v/>
      </c>
      <c r="C501" s="10">
        <f>IF(Offerte!$A18="","",Offerte!$C18)</f>
        <v/>
      </c>
      <c r="D501" s="10" t="inlineStr">
        <is>
          <t>A.1.1</t>
        </is>
      </c>
      <c r="E501" s="10" t="inlineStr">
        <is>
          <t>A</t>
        </is>
      </c>
      <c r="F501" s="10" t="inlineStr">
        <is>
          <t>Q</t>
        </is>
      </c>
      <c r="G501" s="10" t="inlineStr">
        <is>
          <t>higher</t>
        </is>
      </c>
      <c r="H501" s="10" t="n">
        <v>3</v>
      </c>
      <c r="I501" s="10" t="inlineStr">
        <is>
          <t>Tasso aggiuntivo di corse controllate</t>
        </is>
      </c>
      <c r="J501" s="20" t="n"/>
      <c r="K501" s="20" t="n"/>
      <c r="L501" s="20" t="n"/>
      <c r="M501" s="20" t="n"/>
      <c r="N501" s="21">
        <f>IF($A501="","",IFERROR(VALUE($K501)/VALUE($L501)*100,IFERROR(VALUE($J501),0)))</f>
        <v/>
      </c>
      <c r="O501" s="21">
        <f>IF($A501="",0,IF(OR($S501&lt;&gt;1,COUNTA($J501:$M501)=0),0,IF(SUMPRODUCT(MAX(($C$5:$C$6173=$C501)*($D$5:$D$6173=$D501)*($S$5:$S$6173=1)*IFERROR($N$5:$N$6173*1,0)))&gt;0,ROUND($H501*($N501/SUMPRODUCT(MAX(($C$5:$C$6173=$C501)*($D$5:$D$6173=$D501)*($S$5:$S$6173=1)*IFERROR($N$5:$N$6173*1,0)))),4),0)))</f>
        <v/>
      </c>
      <c r="P501" s="10" t="inlineStr">
        <is>
          <t>Corse controllate annue / Corse programmate annue</t>
        </is>
      </c>
      <c r="Q501" s="21">
        <f>IF($A501="","",$A501&amp;"|"&amp;$C501)</f>
        <v/>
      </c>
      <c r="R501" s="21">
        <f>IF($A501="","",$A501&amp;"|"&amp;$C501&amp;"|"&amp;$D501)</f>
        <v/>
      </c>
      <c r="S501" s="21">
        <f>IF($A501="","",IFERROR(INDEX(Offerte!$D$2:$D$200,MATCH($Q501,Offerte!$L$2:$L$200,0)),0))</f>
        <v/>
      </c>
      <c r="T501" s="21">
        <f>IF($A501="","",IFERROR(INDEX(Offerte!$G$2:$G$200,MATCH($Q501,Offerte!$L$2:$L$200,0)),"NO"))</f>
        <v/>
      </c>
    </row>
    <row r="502">
      <c r="A502" s="10">
        <f>IF(Offerte!$A18="","",Offerte!$A18)</f>
        <v/>
      </c>
      <c r="B502" s="10">
        <f>IF(Offerte!$A18="","",Offerte!$B18)</f>
        <v/>
      </c>
      <c r="C502" s="10">
        <f>IF(Offerte!$A18="","",Offerte!$C18)</f>
        <v/>
      </c>
      <c r="D502" s="10" t="inlineStr">
        <is>
          <t>A.1.2</t>
        </is>
      </c>
      <c r="E502" s="10" t="inlineStr">
        <is>
          <t>A</t>
        </is>
      </c>
      <c r="F502" s="10" t="inlineStr">
        <is>
          <t>Q</t>
        </is>
      </c>
      <c r="G502" s="10" t="inlineStr">
        <is>
          <t>higher</t>
        </is>
      </c>
      <c r="H502" s="10" t="n">
        <v>4</v>
      </c>
      <c r="I502" s="10" t="inlineStr">
        <is>
          <t>Numero aggiuntivo di passeggeri controllati</t>
        </is>
      </c>
      <c r="J502" s="20" t="n"/>
      <c r="K502" s="20" t="n"/>
      <c r="L502" s="20" t="n"/>
      <c r="M502" s="20" t="n"/>
      <c r="N502" s="21">
        <f>IF($A502="","",IFERROR(VALUE($J502),0))</f>
        <v/>
      </c>
      <c r="O502" s="21">
        <f>IF($A502="",0,IF(OR($S502&lt;&gt;1,COUNTA($J502:$M502)=0),0,IF(SUMPRODUCT(MAX(($C$5:$C$6173=$C502)*($D$5:$D$6173=$D502)*($S$5:$S$6173=1)*IFERROR($N$5:$N$6173*1,0)))&gt;0,ROUND($H502*($N502/SUMPRODUCT(MAX(($C$5:$C$6173=$C502)*($D$5:$D$6173=$D502)*($S$5:$S$6173=1)*IFERROR($N$5:$N$6173*1,0)))),4),0)))</f>
        <v/>
      </c>
      <c r="P502" s="10" t="inlineStr">
        <is>
          <t>passeggeri/anno</t>
        </is>
      </c>
      <c r="Q502" s="21">
        <f>IF($A502="","",$A502&amp;"|"&amp;$C502)</f>
        <v/>
      </c>
      <c r="R502" s="21">
        <f>IF($A502="","",$A502&amp;"|"&amp;$C502&amp;"|"&amp;$D502)</f>
        <v/>
      </c>
      <c r="S502" s="21">
        <f>IF($A502="","",IFERROR(INDEX(Offerte!$D$2:$D$200,MATCH($Q502,Offerte!$L$2:$L$200,0)),0))</f>
        <v/>
      </c>
      <c r="T502" s="21">
        <f>IF($A502="","",IFERROR(INDEX(Offerte!$G$2:$G$200,MATCH($Q502,Offerte!$L$2:$L$200,0)),"NO"))</f>
        <v/>
      </c>
    </row>
    <row r="503">
      <c r="A503" s="10">
        <f>IF(Offerte!$A18="","",Offerte!$A18)</f>
        <v/>
      </c>
      <c r="B503" s="10">
        <f>IF(Offerte!$A18="","",Offerte!$B18)</f>
        <v/>
      </c>
      <c r="C503" s="10">
        <f>IF(Offerte!$A18="","",Offerte!$C18)</f>
        <v/>
      </c>
      <c r="D503" s="10" t="inlineStr">
        <is>
          <t>B.1.1</t>
        </is>
      </c>
      <c r="E503" s="10" t="inlineStr">
        <is>
          <t>B</t>
        </is>
      </c>
      <c r="F503" s="10" t="inlineStr">
        <is>
          <t>Q</t>
        </is>
      </c>
      <c r="G503" s="10" t="inlineStr">
        <is>
          <t>higher</t>
        </is>
      </c>
      <c r="H503" s="10" t="n">
        <v>3</v>
      </c>
      <c r="I503" s="10" t="inlineStr">
        <is>
          <t>Incremento dei posti offerti nelle fasce di punta</t>
        </is>
      </c>
      <c r="J503" s="20" t="n"/>
      <c r="K503" s="20" t="n"/>
      <c r="L503" s="20" t="n"/>
      <c r="M503" s="20" t="n"/>
      <c r="N503" s="21">
        <f>IF($A503="","",IFERROR(VALUE($J503),0))</f>
        <v/>
      </c>
      <c r="O503" s="21">
        <f>IF($A503="",0,IF(OR($S503&lt;&gt;1,COUNTA($J503:$M503)=0),0,IF(SUMPRODUCT(MAX(($C$5:$C$6173=$C503)*($D$5:$D$6173=$D503)*($S$5:$S$6173=1)*IFERROR($N$5:$N$6173*1,0)))&gt;0,ROUND($H503*($N503/SUMPRODUCT(MAX(($C$5:$C$6173=$C503)*($D$5:$D$6173=$D503)*($S$5:$S$6173=1)*IFERROR($N$5:$N$6173*1,0)))),4),0)))</f>
        <v/>
      </c>
      <c r="P503" s="10" t="inlineStr">
        <is>
          <t>posti*km</t>
        </is>
      </c>
      <c r="Q503" s="21">
        <f>IF($A503="","",$A503&amp;"|"&amp;$C503)</f>
        <v/>
      </c>
      <c r="R503" s="21">
        <f>IF($A503="","",$A503&amp;"|"&amp;$C503&amp;"|"&amp;$D503)</f>
        <v/>
      </c>
      <c r="S503" s="21">
        <f>IF($A503="","",IFERROR(INDEX(Offerte!$D$2:$D$200,MATCH($Q503,Offerte!$L$2:$L$200,0)),0))</f>
        <v/>
      </c>
      <c r="T503" s="21">
        <f>IF($A503="","",IFERROR(INDEX(Offerte!$G$2:$G$200,MATCH($Q503,Offerte!$L$2:$L$200,0)),"NO"))</f>
        <v/>
      </c>
    </row>
    <row r="504">
      <c r="A504" s="10">
        <f>IF(Offerte!$A18="","",Offerte!$A18)</f>
        <v/>
      </c>
      <c r="B504" s="10">
        <f>IF(Offerte!$A18="","",Offerte!$B18)</f>
        <v/>
      </c>
      <c r="C504" s="10">
        <f>IF(Offerte!$A18="","",Offerte!$C18)</f>
        <v/>
      </c>
      <c r="D504" s="10" t="inlineStr">
        <is>
          <t>B.2.1</t>
        </is>
      </c>
      <c r="E504" s="10" t="inlineStr">
        <is>
          <t>B</t>
        </is>
      </c>
      <c r="F504" s="10" t="inlineStr">
        <is>
          <t>Q</t>
        </is>
      </c>
      <c r="G504" s="10" t="inlineStr">
        <is>
          <t>higher</t>
        </is>
      </c>
      <c r="H504" s="10" t="n">
        <v>4</v>
      </c>
      <c r="I504" s="10" t="inlineStr">
        <is>
          <t>Corse aggiuntive nell'arco giornaliero base</t>
        </is>
      </c>
      <c r="J504" s="20" t="n"/>
      <c r="K504" s="20" t="n"/>
      <c r="L504" s="20" t="n"/>
      <c r="M504" s="20" t="n"/>
      <c r="N504" s="21">
        <f>IF($A504="","",IFERROR(VALUE($J504),0))</f>
        <v/>
      </c>
      <c r="O504" s="21">
        <f>IF($A504="",0,IF(OR($S504&lt;&gt;1,COUNTA($J504:$M504)=0),0,IF(SUMPRODUCT(MAX(($C$5:$C$6173=$C504)*($D$5:$D$6173=$D504)*($S$5:$S$6173=1)*IFERROR($N$5:$N$6173*1,0)))&gt;0,ROUND($H504*($N504/SUMPRODUCT(MAX(($C$5:$C$6173=$C504)*($D$5:$D$6173=$D504)*($S$5:$S$6173=1)*IFERROR($N$5:$N$6173*1,0)))),4),0)))</f>
        <v/>
      </c>
      <c r="P504" s="10" t="inlineStr">
        <is>
          <t>corse</t>
        </is>
      </c>
      <c r="Q504" s="21">
        <f>IF($A504="","",$A504&amp;"|"&amp;$C504)</f>
        <v/>
      </c>
      <c r="R504" s="21">
        <f>IF($A504="","",$A504&amp;"|"&amp;$C504&amp;"|"&amp;$D504)</f>
        <v/>
      </c>
      <c r="S504" s="21">
        <f>IF($A504="","",IFERROR(INDEX(Offerte!$D$2:$D$200,MATCH($Q504,Offerte!$L$2:$L$200,0)),0))</f>
        <v/>
      </c>
      <c r="T504" s="21">
        <f>IF($A504="","",IFERROR(INDEX(Offerte!$G$2:$G$200,MATCH($Q504,Offerte!$L$2:$L$200,0)),"NO"))</f>
        <v/>
      </c>
    </row>
    <row r="505">
      <c r="A505" s="10">
        <f>IF(Offerte!$A18="","",Offerte!$A18)</f>
        <v/>
      </c>
      <c r="B505" s="10">
        <f>IF(Offerte!$A18="","",Offerte!$B18)</f>
        <v/>
      </c>
      <c r="C505" s="10">
        <f>IF(Offerte!$A18="","",Offerte!$C18)</f>
        <v/>
      </c>
      <c r="D505" s="10" t="inlineStr">
        <is>
          <t>B.3.1</t>
        </is>
      </c>
      <c r="E505" s="10" t="inlineStr">
        <is>
          <t>B</t>
        </is>
      </c>
      <c r="F505" s="10" t="inlineStr">
        <is>
          <t>Q</t>
        </is>
      </c>
      <c r="G505" s="10" t="inlineStr">
        <is>
          <t>higher</t>
        </is>
      </c>
      <c r="H505" s="10" t="n">
        <v>2</v>
      </c>
      <c r="I505" s="10" t="inlineStr">
        <is>
          <t>Numero di corse aggiuntive per allungamento dell'arco di servizio giornaliero nelle fasce serali</t>
        </is>
      </c>
      <c r="J505" s="20" t="n"/>
      <c r="K505" s="20" t="n"/>
      <c r="L505" s="20" t="n"/>
      <c r="M505" s="20" t="n"/>
      <c r="N505" s="21">
        <f>IF($A505="","",IFERROR(VALUE($J505),0))</f>
        <v/>
      </c>
      <c r="O505" s="21">
        <f>IF($A505="",0,IF(OR($S505&lt;&gt;1,COUNTA($J505:$M505)=0),0,IF(SUMPRODUCT(MAX(($C$5:$C$6173=$C505)*($D$5:$D$6173=$D505)*($S$5:$S$6173=1)*IFERROR($N$5:$N$6173*1,0)))&gt;0,ROUND($H505*($N505/SUMPRODUCT(MAX(($C$5:$C$6173=$C505)*($D$5:$D$6173=$D505)*($S$5:$S$6173=1)*IFERROR($N$5:$N$6173*1,0)))),4),0)))</f>
        <v/>
      </c>
      <c r="P505" s="10" t="inlineStr">
        <is>
          <t>corse</t>
        </is>
      </c>
      <c r="Q505" s="21">
        <f>IF($A505="","",$A505&amp;"|"&amp;$C505)</f>
        <v/>
      </c>
      <c r="R505" s="21">
        <f>IF($A505="","",$A505&amp;"|"&amp;$C505&amp;"|"&amp;$D505)</f>
        <v/>
      </c>
      <c r="S505" s="21">
        <f>IF($A505="","",IFERROR(INDEX(Offerte!$D$2:$D$200,MATCH($Q505,Offerte!$L$2:$L$200,0)),0))</f>
        <v/>
      </c>
      <c r="T505" s="21">
        <f>IF($A505="","",IFERROR(INDEX(Offerte!$G$2:$G$200,MATCH($Q505,Offerte!$L$2:$L$200,0)),"NO"))</f>
        <v/>
      </c>
    </row>
    <row r="506">
      <c r="A506" s="10">
        <f>IF(Offerte!$A18="","",Offerte!$A18)</f>
        <v/>
      </c>
      <c r="B506" s="10">
        <f>IF(Offerte!$A18="","",Offerte!$B18)</f>
        <v/>
      </c>
      <c r="C506" s="10">
        <f>IF(Offerte!$A18="","",Offerte!$C18)</f>
        <v/>
      </c>
      <c r="D506" s="10" t="inlineStr">
        <is>
          <t>B.4.1</t>
        </is>
      </c>
      <c r="E506" s="10" t="inlineStr">
        <is>
          <t>B</t>
        </is>
      </c>
      <c r="F506" s="10" t="inlineStr">
        <is>
          <t>Q</t>
        </is>
      </c>
      <c r="G506" s="10" t="inlineStr">
        <is>
          <t>higher</t>
        </is>
      </c>
      <c r="H506" s="10" t="n">
        <v>3</v>
      </c>
      <c r="I506" s="10" t="inlineStr">
        <is>
          <t>Percorrenze aggiuntive offerte nel Programma d'esercizio delle prime due fasi attuative</t>
        </is>
      </c>
      <c r="J506" s="20" t="n"/>
      <c r="K506" s="20" t="n"/>
      <c r="L506" s="20" t="n"/>
      <c r="M506" s="20" t="n"/>
      <c r="N506" s="21">
        <f>IF($A506="","",IFERROR(VALUE($J506),0))</f>
        <v/>
      </c>
      <c r="O506" s="21">
        <f>IF($A506="",0,IF(OR($S506&lt;&gt;1,COUNTA($J506:$M506)=0),0,IF(SUMPRODUCT(MAX(($C$5:$C$6173=$C506)*($D$5:$D$6173=$D506)*($S$5:$S$6173=1)*IFERROR($N$5:$N$6173*1,0)))&gt;0,ROUND($H506*($N506/SUMPRODUCT(MAX(($C$5:$C$6173=$C506)*($D$5:$D$6173=$D506)*($S$5:$S$6173=1)*IFERROR($N$5:$N$6173*1,0)))),4),0)))</f>
        <v/>
      </c>
      <c r="P506" s="10" t="inlineStr">
        <is>
          <t>vett*km</t>
        </is>
      </c>
      <c r="Q506" s="21">
        <f>IF($A506="","",$A506&amp;"|"&amp;$C506)</f>
        <v/>
      </c>
      <c r="R506" s="21">
        <f>IF($A506="","",$A506&amp;"|"&amp;$C506&amp;"|"&amp;$D506)</f>
        <v/>
      </c>
      <c r="S506" s="21">
        <f>IF($A506="","",IFERROR(INDEX(Offerte!$D$2:$D$200,MATCH($Q506,Offerte!$L$2:$L$200,0)),0))</f>
        <v/>
      </c>
      <c r="T506" s="21">
        <f>IF($A506="","",IFERROR(INDEX(Offerte!$G$2:$G$200,MATCH($Q506,Offerte!$L$2:$L$200,0)),"NO"))</f>
        <v/>
      </c>
    </row>
    <row r="507">
      <c r="A507" s="10">
        <f>IF(Offerte!$A18="","",Offerte!$A18)</f>
        <v/>
      </c>
      <c r="B507" s="10">
        <f>IF(Offerte!$A18="","",Offerte!$B18)</f>
        <v/>
      </c>
      <c r="C507" s="10">
        <f>IF(Offerte!$A18="","",Offerte!$C18)</f>
        <v/>
      </c>
      <c r="D507" s="10" t="inlineStr">
        <is>
          <t>B.5.1</t>
        </is>
      </c>
      <c r="E507" s="10" t="inlineStr">
        <is>
          <t>B</t>
        </is>
      </c>
      <c r="F507" s="10" t="inlineStr">
        <is>
          <t>D</t>
        </is>
      </c>
      <c r="G507" s="10" t="inlineStr">
        <is>
          <t>discretionary</t>
        </is>
      </c>
      <c r="H507" s="10" t="n">
        <v>2</v>
      </c>
      <c r="I507" s="10" t="inlineStr">
        <is>
          <t>Efficacia del progetto di servizi complementari DRT</t>
        </is>
      </c>
      <c r="J507" s="20" t="n"/>
      <c r="K507" s="20" t="n"/>
      <c r="L507" s="20" t="n"/>
      <c r="M507" s="20" t="n"/>
      <c r="N507" s="21">
        <f>IF($A507="","",MAX(0,MIN(1,IFERROR(VALUE($M507),0))))</f>
        <v/>
      </c>
      <c r="O507" s="21">
        <f>IF($A507="",0,IF(OR($S507&lt;&gt;1,COUNTA($J507:$M507)=0),0,IF(SUMPRODUCT(MAX(($C$5:$C$6173=$C507)*($D$5:$D$6173=$D507)*($S$5:$S$6173=1)*IFERROR($N$5:$N$6173*1,0)))&gt;0,ROUND($H507*($N507/SUMPRODUCT(MAX(($C$5:$C$6173=$C507)*($D$5:$D$6173=$D507)*($S$5:$S$6173=1)*IFERROR($N$5:$N$6173*1,0)))),4),0)))</f>
        <v/>
      </c>
      <c r="P507" s="10" t="inlineStr">
        <is>
          <t>coeff.</t>
        </is>
      </c>
      <c r="Q507" s="21">
        <f>IF($A507="","",$A507&amp;"|"&amp;$C507)</f>
        <v/>
      </c>
      <c r="R507" s="21">
        <f>IF($A507="","",$A507&amp;"|"&amp;$C507&amp;"|"&amp;$D507)</f>
        <v/>
      </c>
      <c r="S507" s="21">
        <f>IF($A507="","",IFERROR(INDEX(Offerte!$D$2:$D$200,MATCH($Q507,Offerte!$L$2:$L$200,0)),0))</f>
        <v/>
      </c>
      <c r="T507" s="21">
        <f>IF($A507="","",IFERROR(INDEX(Offerte!$G$2:$G$200,MATCH($Q507,Offerte!$L$2:$L$200,0)),"NO"))</f>
        <v/>
      </c>
    </row>
    <row r="508">
      <c r="A508" s="10">
        <f>IF(Offerte!$A18="","",Offerte!$A18)</f>
        <v/>
      </c>
      <c r="B508" s="10">
        <f>IF(Offerte!$A18="","",Offerte!$B18)</f>
        <v/>
      </c>
      <c r="C508" s="10">
        <f>IF(Offerte!$A18="","",Offerte!$C18)</f>
        <v/>
      </c>
      <c r="D508" s="10" t="inlineStr">
        <is>
          <t>C.1.1</t>
        </is>
      </c>
      <c r="E508" s="10" t="inlineStr">
        <is>
          <t>C</t>
        </is>
      </c>
      <c r="F508" s="10" t="inlineStr">
        <is>
          <t>Q</t>
        </is>
      </c>
      <c r="G508" s="10" t="inlineStr">
        <is>
          <t>higher</t>
        </is>
      </c>
      <c r="H508" s="10" t="n">
        <v>2</v>
      </c>
      <c r="I508" s="10" t="inlineStr">
        <is>
          <t>Tasso di copertura del servizio con telecamere BSD</t>
        </is>
      </c>
      <c r="J508" s="20" t="n"/>
      <c r="K508" s="20" t="n"/>
      <c r="L508" s="20" t="n"/>
      <c r="M508" s="20" t="n"/>
      <c r="N508" s="21">
        <f>IF($A508="","",IFERROR(VALUE($K508)/VALUE($L508),IFERROR(VALUE($J508),0)))</f>
        <v/>
      </c>
      <c r="O508" s="21">
        <f>IF($A508="",0,IF(OR($S508&lt;&gt;1,COUNTA($J508:$M508)=0),0,IF(SUMPRODUCT(MAX(($C$5:$C$6173=$C508)*($D$5:$D$6173=$D508)*($S$5:$S$6173=1)*IFERROR($N$5:$N$6173*1,0)))&gt;0,ROUND($H508*($N508/SUMPRODUCT(MAX(($C$5:$C$6173=$C508)*($D$5:$D$6173=$D508)*($S$5:$S$6173=1)*IFERROR($N$5:$N$6173*1,0)))),4),0)))</f>
        <v/>
      </c>
      <c r="P508" s="10" t="inlineStr">
        <is>
          <t>Autobus attrezzati con telecamere BSD / Autobus totali in offerta, incluse scorte</t>
        </is>
      </c>
      <c r="Q508" s="21">
        <f>IF($A508="","",$A508&amp;"|"&amp;$C508)</f>
        <v/>
      </c>
      <c r="R508" s="21">
        <f>IF($A508="","",$A508&amp;"|"&amp;$C508&amp;"|"&amp;$D508)</f>
        <v/>
      </c>
      <c r="S508" s="21">
        <f>IF($A508="","",IFERROR(INDEX(Offerte!$D$2:$D$200,MATCH($Q508,Offerte!$L$2:$L$200,0)),0))</f>
        <v/>
      </c>
      <c r="T508" s="21">
        <f>IF($A508="","",IFERROR(INDEX(Offerte!$G$2:$G$200,MATCH($Q508,Offerte!$L$2:$L$200,0)),"NO"))</f>
        <v/>
      </c>
    </row>
    <row r="509">
      <c r="A509" s="10">
        <f>IF(Offerte!$A18="","",Offerte!$A18)</f>
        <v/>
      </c>
      <c r="B509" s="10">
        <f>IF(Offerte!$A18="","",Offerte!$B18)</f>
        <v/>
      </c>
      <c r="C509" s="10">
        <f>IF(Offerte!$A18="","",Offerte!$C18)</f>
        <v/>
      </c>
      <c r="D509" s="10" t="inlineStr">
        <is>
          <t>C.1.2</t>
        </is>
      </c>
      <c r="E509" s="10" t="inlineStr">
        <is>
          <t>C</t>
        </is>
      </c>
      <c r="F509" s="10" t="inlineStr">
        <is>
          <t>Q</t>
        </is>
      </c>
      <c r="G509" s="10" t="inlineStr">
        <is>
          <t>higher</t>
        </is>
      </c>
      <c r="H509" s="10" t="n">
        <v>2</v>
      </c>
      <c r="I509" s="10" t="inlineStr">
        <is>
          <t>Tasso di copertura del servizio con telecamere ADAS</t>
        </is>
      </c>
      <c r="J509" s="20" t="n"/>
      <c r="K509" s="20" t="n"/>
      <c r="L509" s="20" t="n"/>
      <c r="M509" s="20" t="n"/>
      <c r="N509" s="21">
        <f>IF($A509="","",IFERROR(VALUE($K509)/VALUE($L509),IFERROR(VALUE($J509),0)))</f>
        <v/>
      </c>
      <c r="O509" s="21">
        <f>IF($A509="",0,IF(OR($S509&lt;&gt;1,COUNTA($J509:$M509)=0),0,IF(SUMPRODUCT(MAX(($C$5:$C$6173=$C509)*($D$5:$D$6173=$D509)*($S$5:$S$6173=1)*IFERROR($N$5:$N$6173*1,0)))&gt;0,ROUND($H509*($N509/SUMPRODUCT(MAX(($C$5:$C$6173=$C509)*($D$5:$D$6173=$D509)*($S$5:$S$6173=1)*IFERROR($N$5:$N$6173*1,0)))),4),0)))</f>
        <v/>
      </c>
      <c r="P509" s="10" t="inlineStr">
        <is>
          <t>Autobus attrezzati con telecamere ADAS / Autobus totali in offerta, incluse scorte</t>
        </is>
      </c>
      <c r="Q509" s="21">
        <f>IF($A509="","",$A509&amp;"|"&amp;$C509)</f>
        <v/>
      </c>
      <c r="R509" s="21">
        <f>IF($A509="","",$A509&amp;"|"&amp;$C509&amp;"|"&amp;$D509)</f>
        <v/>
      </c>
      <c r="S509" s="21">
        <f>IF($A509="","",IFERROR(INDEX(Offerte!$D$2:$D$200,MATCH($Q509,Offerte!$L$2:$L$200,0)),0))</f>
        <v/>
      </c>
      <c r="T509" s="21">
        <f>IF($A509="","",IFERROR(INDEX(Offerte!$G$2:$G$200,MATCH($Q509,Offerte!$L$2:$L$200,0)),"NO"))</f>
        <v/>
      </c>
    </row>
    <row r="510">
      <c r="A510" s="10">
        <f>IF(Offerte!$A18="","",Offerte!$A18)</f>
        <v/>
      </c>
      <c r="B510" s="10">
        <f>IF(Offerte!$A18="","",Offerte!$B18)</f>
        <v/>
      </c>
      <c r="C510" s="10">
        <f>IF(Offerte!$A18="","",Offerte!$C18)</f>
        <v/>
      </c>
      <c r="D510" s="10" t="inlineStr">
        <is>
          <t>C.2.1</t>
        </is>
      </c>
      <c r="E510" s="10" t="inlineStr">
        <is>
          <t>C</t>
        </is>
      </c>
      <c r="F510" s="10" t="inlineStr">
        <is>
          <t>Q</t>
        </is>
      </c>
      <c r="G510" s="10" t="inlineStr">
        <is>
          <t>higher</t>
        </is>
      </c>
      <c r="H510" s="10" t="n">
        <v>3</v>
      </c>
      <c r="I510" s="10" t="inlineStr">
        <is>
          <t>Tasso di copertura del servizio con telecamere di bordo di videosorveglianza</t>
        </is>
      </c>
      <c r="J510" s="20" t="n"/>
      <c r="K510" s="20" t="n"/>
      <c r="L510" s="20" t="n"/>
      <c r="M510" s="20" t="n"/>
      <c r="N510" s="21">
        <f>IF($A510="","",IFERROR(VALUE($K510)/VALUE($L510),IFERROR(VALUE($J510),0)))</f>
        <v/>
      </c>
      <c r="O510" s="21">
        <f>IF($A510="",0,IF(OR($S510&lt;&gt;1,COUNTA($J510:$M510)=0),0,IF(SUMPRODUCT(MAX(($C$5:$C$6173=$C510)*($D$5:$D$6173=$D510)*($S$5:$S$6173=1)*IFERROR($N$5:$N$6173*1,0)))&gt;0,ROUND($H510*($N510/SUMPRODUCT(MAX(($C$5:$C$6173=$C510)*($D$5:$D$6173=$D510)*($S$5:$S$6173=1)*IFERROR($N$5:$N$6173*1,0)))),4),0)))</f>
        <v/>
      </c>
      <c r="P510" s="10" t="inlineStr">
        <is>
          <t>Autobus attrezzati con videosorveglianza / Autobus totali in offerta, incluse scorte</t>
        </is>
      </c>
      <c r="Q510" s="21">
        <f>IF($A510="","",$A510&amp;"|"&amp;$C510)</f>
        <v/>
      </c>
      <c r="R510" s="21">
        <f>IF($A510="","",$A510&amp;"|"&amp;$C510&amp;"|"&amp;$D510)</f>
        <v/>
      </c>
      <c r="S510" s="21">
        <f>IF($A510="","",IFERROR(INDEX(Offerte!$D$2:$D$200,MATCH($Q510,Offerte!$L$2:$L$200,0)),0))</f>
        <v/>
      </c>
      <c r="T510" s="21">
        <f>IF($A510="","",IFERROR(INDEX(Offerte!$G$2:$G$200,MATCH($Q510,Offerte!$L$2:$L$200,0)),"NO"))</f>
        <v/>
      </c>
    </row>
    <row r="511">
      <c r="A511" s="10">
        <f>IF(Offerte!$A18="","",Offerte!$A18)</f>
        <v/>
      </c>
      <c r="B511" s="10">
        <f>IF(Offerte!$A18="","",Offerte!$B18)</f>
        <v/>
      </c>
      <c r="C511" s="10">
        <f>IF(Offerte!$A18="","",Offerte!$C18)</f>
        <v/>
      </c>
      <c r="D511" s="10" t="inlineStr">
        <is>
          <t>C.2.2</t>
        </is>
      </c>
      <c r="E511" s="10" t="inlineStr">
        <is>
          <t>C</t>
        </is>
      </c>
      <c r="F511" s="10" t="inlineStr">
        <is>
          <t>T</t>
        </is>
      </c>
      <c r="G511" s="10" t="inlineStr">
        <is>
          <t>tabular</t>
        </is>
      </c>
      <c r="H511" s="10" t="n">
        <v>1</v>
      </c>
      <c r="I511" s="10" t="inlineStr">
        <is>
          <t>Software video/audio analisi per situazioni di pericolo</t>
        </is>
      </c>
      <c r="J511" s="20" t="n"/>
      <c r="K511" s="20" t="n"/>
      <c r="L511" s="20" t="n"/>
      <c r="M511" s="20" t="n"/>
      <c r="N511" s="21">
        <f>IF($A511="","",IF(IFERROR(VALUE($M511),0)=1,1,0))</f>
        <v/>
      </c>
      <c r="O511" s="21">
        <f>IF($A511="",0,IF(OR($S511&lt;&gt;1,COUNTA($J511:$M511)=0),0,IF($N511=1,$H511,0)))</f>
        <v/>
      </c>
      <c r="P511" s="10" t="inlineStr">
        <is>
          <t>sì/no</t>
        </is>
      </c>
      <c r="Q511" s="21">
        <f>IF($A511="","",$A511&amp;"|"&amp;$C511)</f>
        <v/>
      </c>
      <c r="R511" s="21">
        <f>IF($A511="","",$A511&amp;"|"&amp;$C511&amp;"|"&amp;$D511)</f>
        <v/>
      </c>
      <c r="S511" s="21">
        <f>IF($A511="","",IFERROR(INDEX(Offerte!$D$2:$D$200,MATCH($Q511,Offerte!$L$2:$L$200,0)),0))</f>
        <v/>
      </c>
      <c r="T511" s="21">
        <f>IF($A511="","",IFERROR(INDEX(Offerte!$G$2:$G$200,MATCH($Q511,Offerte!$L$2:$L$200,0)),"NO"))</f>
        <v/>
      </c>
    </row>
    <row r="512">
      <c r="A512" s="10">
        <f>IF(Offerte!$A18="","",Offerte!$A18)</f>
        <v/>
      </c>
      <c r="B512" s="10">
        <f>IF(Offerte!$A18="","",Offerte!$B18)</f>
        <v/>
      </c>
      <c r="C512" s="10">
        <f>IF(Offerte!$A18="","",Offerte!$C18)</f>
        <v/>
      </c>
      <c r="D512" s="10" t="inlineStr">
        <is>
          <t>C.2.3</t>
        </is>
      </c>
      <c r="E512" s="10" t="inlineStr">
        <is>
          <t>C</t>
        </is>
      </c>
      <c r="F512" s="10" t="inlineStr">
        <is>
          <t>T</t>
        </is>
      </c>
      <c r="G512" s="10" t="inlineStr">
        <is>
          <t>tabular</t>
        </is>
      </c>
      <c r="H512" s="10" t="n">
        <v>1</v>
      </c>
      <c r="I512" s="10" t="inlineStr">
        <is>
          <t>Collegamento con centrale qualificata di pronto intervento</t>
        </is>
      </c>
      <c r="J512" s="20" t="n"/>
      <c r="K512" s="20" t="n"/>
      <c r="L512" s="20" t="n"/>
      <c r="M512" s="20" t="n"/>
      <c r="N512" s="21">
        <f>IF($A512="","",IF(IFERROR(VALUE($M512),0)=1,1,0))</f>
        <v/>
      </c>
      <c r="O512" s="21">
        <f>IF($A512="",0,IF(OR($S512&lt;&gt;1,COUNTA($J512:$M512)=0),0,IF($N512=1,$H512,0)))</f>
        <v/>
      </c>
      <c r="P512" s="10" t="inlineStr">
        <is>
          <t>sì/no</t>
        </is>
      </c>
      <c r="Q512" s="21">
        <f>IF($A512="","",$A512&amp;"|"&amp;$C512)</f>
        <v/>
      </c>
      <c r="R512" s="21">
        <f>IF($A512="","",$A512&amp;"|"&amp;$C512&amp;"|"&amp;$D512)</f>
        <v/>
      </c>
      <c r="S512" s="21">
        <f>IF($A512="","",IFERROR(INDEX(Offerte!$D$2:$D$200,MATCH($Q512,Offerte!$L$2:$L$200,0)),0))</f>
        <v/>
      </c>
      <c r="T512" s="21">
        <f>IF($A512="","",IFERROR(INDEX(Offerte!$G$2:$G$200,MATCH($Q512,Offerte!$L$2:$L$200,0)),"NO"))</f>
        <v/>
      </c>
    </row>
    <row r="513">
      <c r="A513" s="10">
        <f>IF(Offerte!$A18="","",Offerte!$A18)</f>
        <v/>
      </c>
      <c r="B513" s="10">
        <f>IF(Offerte!$A18="","",Offerte!$B18)</f>
        <v/>
      </c>
      <c r="C513" s="10">
        <f>IF(Offerte!$A18="","",Offerte!$C18)</f>
        <v/>
      </c>
      <c r="D513" s="10" t="inlineStr">
        <is>
          <t>C.2.4</t>
        </is>
      </c>
      <c r="E513" s="10" t="inlineStr">
        <is>
          <t>C</t>
        </is>
      </c>
      <c r="F513" s="10" t="inlineStr">
        <is>
          <t>Q</t>
        </is>
      </c>
      <c r="G513" s="10" t="inlineStr">
        <is>
          <t>higher</t>
        </is>
      </c>
      <c r="H513" s="10" t="n">
        <v>1</v>
      </c>
      <c r="I513" s="10" t="inlineStr">
        <is>
          <t>Tasso di copertura del servizio con dispositivi per la chiamata di emergenza del conducente</t>
        </is>
      </c>
      <c r="J513" s="20" t="n"/>
      <c r="K513" s="20" t="n"/>
      <c r="L513" s="20" t="n"/>
      <c r="M513" s="20" t="n"/>
      <c r="N513" s="21">
        <f>IF($A513="","",IFERROR(VALUE($K513)/VALUE($L513),IFERROR(VALUE($J513),0)))</f>
        <v/>
      </c>
      <c r="O513" s="21">
        <f>IF($A513="",0,IF(OR($S513&lt;&gt;1,COUNTA($J513:$M513)=0),0,IF(SUMPRODUCT(MAX(($C$5:$C$6173=$C513)*($D$5:$D$6173=$D513)*($S$5:$S$6173=1)*IFERROR($N$5:$N$6173*1,0)))&gt;0,ROUND($H513*($N513/SUMPRODUCT(MAX(($C$5:$C$6173=$C513)*($D$5:$D$6173=$D513)*($S$5:$S$6173=1)*IFERROR($N$5:$N$6173*1,0)))),4),0)))</f>
        <v/>
      </c>
      <c r="P513" s="10" t="inlineStr">
        <is>
          <t>Autobus attrezzati con chiamata di emergenza / Autobus totali in offerta, incluse scorte</t>
        </is>
      </c>
      <c r="Q513" s="21">
        <f>IF($A513="","",$A513&amp;"|"&amp;$C513)</f>
        <v/>
      </c>
      <c r="R513" s="21">
        <f>IF($A513="","",$A513&amp;"|"&amp;$C513&amp;"|"&amp;$D513)</f>
        <v/>
      </c>
      <c r="S513" s="21">
        <f>IF($A513="","",IFERROR(INDEX(Offerte!$D$2:$D$200,MATCH($Q513,Offerte!$L$2:$L$200,0)),0))</f>
        <v/>
      </c>
      <c r="T513" s="21">
        <f>IF($A513="","",IFERROR(INDEX(Offerte!$G$2:$G$200,MATCH($Q513,Offerte!$L$2:$L$200,0)),"NO"))</f>
        <v/>
      </c>
    </row>
    <row r="514">
      <c r="A514" s="10">
        <f>IF(Offerte!$A18="","",Offerte!$A18)</f>
        <v/>
      </c>
      <c r="B514" s="10">
        <f>IF(Offerte!$A18="","",Offerte!$B18)</f>
        <v/>
      </c>
      <c r="C514" s="10">
        <f>IF(Offerte!$A18="","",Offerte!$C18)</f>
        <v/>
      </c>
      <c r="D514" s="10" t="inlineStr">
        <is>
          <t>C.3.1</t>
        </is>
      </c>
      <c r="E514" s="10" t="inlineStr">
        <is>
          <t>C</t>
        </is>
      </c>
      <c r="F514" s="10" t="inlineStr">
        <is>
          <t>Q</t>
        </is>
      </c>
      <c r="G514" s="10" t="inlineStr">
        <is>
          <t>higher</t>
        </is>
      </c>
      <c r="H514" s="10" t="n">
        <v>2</v>
      </c>
      <c r="I514" s="10" t="inlineStr">
        <is>
          <t>Tasso di copertura del servizio con dispositivi di informazione dinamica a bordo mezzo</t>
        </is>
      </c>
      <c r="J514" s="20" t="n"/>
      <c r="K514" s="20" t="n"/>
      <c r="L514" s="20" t="n"/>
      <c r="M514" s="20" t="n"/>
      <c r="N514" s="21">
        <f>IF($A514="","",IFERROR(VALUE($K514)/VALUE($L514),IFERROR(VALUE($J514),0)))</f>
        <v/>
      </c>
      <c r="O514" s="21">
        <f>IF($A514="",0,IF(OR($S514&lt;&gt;1,COUNTA($J514:$M514)=0),0,IF(SUMPRODUCT(MAX(($C$5:$C$6173=$C514)*($D$5:$D$6173=$D514)*($S$5:$S$6173=1)*IFERROR($N$5:$N$6173*1,0)))&gt;0,ROUND($H514*($N514/SUMPRODUCT(MAX(($C$5:$C$6173=$C514)*($D$5:$D$6173=$D514)*($S$5:$S$6173=1)*IFERROR($N$5:$N$6173*1,0)))),4),0)))</f>
        <v/>
      </c>
      <c r="P514" s="10" t="inlineStr">
        <is>
          <t>Autobus con monitor e indicatori vocali / Autobus totali in offerta, incluse scorte</t>
        </is>
      </c>
      <c r="Q514" s="21">
        <f>IF($A514="","",$A514&amp;"|"&amp;$C514)</f>
        <v/>
      </c>
      <c r="R514" s="21">
        <f>IF($A514="","",$A514&amp;"|"&amp;$C514&amp;"|"&amp;$D514)</f>
        <v/>
      </c>
      <c r="S514" s="21">
        <f>IF($A514="","",IFERROR(INDEX(Offerte!$D$2:$D$200,MATCH($Q514,Offerte!$L$2:$L$200,0)),0))</f>
        <v/>
      </c>
      <c r="T514" s="21">
        <f>IF($A514="","",IFERROR(INDEX(Offerte!$G$2:$G$200,MATCH($Q514,Offerte!$L$2:$L$200,0)),"NO"))</f>
        <v/>
      </c>
    </row>
    <row r="515">
      <c r="A515" s="10">
        <f>IF(Offerte!$A18="","",Offerte!$A18)</f>
        <v/>
      </c>
      <c r="B515" s="10">
        <f>IF(Offerte!$A18="","",Offerte!$B18)</f>
        <v/>
      </c>
      <c r="C515" s="10">
        <f>IF(Offerte!$A18="","",Offerte!$C18)</f>
        <v/>
      </c>
      <c r="D515" s="10" t="inlineStr">
        <is>
          <t>C.3.2</t>
        </is>
      </c>
      <c r="E515" s="10" t="inlineStr">
        <is>
          <t>C</t>
        </is>
      </c>
      <c r="F515" s="10" t="inlineStr">
        <is>
          <t>T</t>
        </is>
      </c>
      <c r="G515" s="10" t="inlineStr">
        <is>
          <t>tabular</t>
        </is>
      </c>
      <c r="H515" s="10" t="n">
        <v>2</v>
      </c>
      <c r="I515" s="10" t="inlineStr">
        <is>
          <t>Informazioni a bordo su coincidenze ai nodi</t>
        </is>
      </c>
      <c r="J515" s="20" t="n"/>
      <c r="K515" s="20" t="n"/>
      <c r="L515" s="20" t="n"/>
      <c r="M515" s="20" t="n"/>
      <c r="N515" s="21">
        <f>IF($A515="","",IF(IFERROR(VALUE($M515),0)=1,1,0))</f>
        <v/>
      </c>
      <c r="O515" s="21">
        <f>IF($A515="",0,IF(OR($S515&lt;&gt;1,COUNTA($J515:$M515)=0),0,IF(AND($N515=1,IFERROR(SUMIFS($N$5:$N$6173,$Q$5:$Q$6173,$Q515,$D$5:$D$6173,"C.3.1"),0)&gt;=0.5),$H515,0)))</f>
        <v/>
      </c>
      <c r="P515" s="10" t="inlineStr">
        <is>
          <t>Dipende da C.3.1 &gt;= 0.5</t>
        </is>
      </c>
      <c r="Q515" s="21">
        <f>IF($A515="","",$A515&amp;"|"&amp;$C515)</f>
        <v/>
      </c>
      <c r="R515" s="21">
        <f>IF($A515="","",$A515&amp;"|"&amp;$C515&amp;"|"&amp;$D515)</f>
        <v/>
      </c>
      <c r="S515" s="21">
        <f>IF($A515="","",IFERROR(INDEX(Offerte!$D$2:$D$200,MATCH($Q515,Offerte!$L$2:$L$200,0)),0))</f>
        <v/>
      </c>
      <c r="T515" s="21">
        <f>IF($A515="","",IFERROR(INDEX(Offerte!$G$2:$G$200,MATCH($Q515,Offerte!$L$2:$L$200,0)),"NO"))</f>
        <v/>
      </c>
    </row>
    <row r="516">
      <c r="A516" s="10">
        <f>IF(Offerte!$A18="","",Offerte!$A18)</f>
        <v/>
      </c>
      <c r="B516" s="10">
        <f>IF(Offerte!$A18="","",Offerte!$B18)</f>
        <v/>
      </c>
      <c r="C516" s="10">
        <f>IF(Offerte!$A18="","",Offerte!$C18)</f>
        <v/>
      </c>
      <c r="D516" s="10" t="inlineStr">
        <is>
          <t>D.1.1</t>
        </is>
      </c>
      <c r="E516" s="10" t="inlineStr">
        <is>
          <t>D</t>
        </is>
      </c>
      <c r="F516" s="10" t="inlineStr">
        <is>
          <t>Q</t>
        </is>
      </c>
      <c r="G516" s="10" t="inlineStr">
        <is>
          <t>higher</t>
        </is>
      </c>
      <c r="H516" s="10" t="n">
        <v>3</v>
      </c>
      <c r="I516" s="10" t="inlineStr">
        <is>
          <t>Installazione di pensiline</t>
        </is>
      </c>
      <c r="J516" s="20" t="n"/>
      <c r="K516" s="20" t="n"/>
      <c r="L516" s="20" t="n"/>
      <c r="M516" s="20" t="n"/>
      <c r="N516" s="21">
        <f>IF($A516="","",IFERROR(VALUE($J516),0))</f>
        <v/>
      </c>
      <c r="O516" s="21">
        <f>IF($A516="",0,IF(OR($S516&lt;&gt;1,COUNTA($J516:$M516)=0),0,IF(SUMPRODUCT(MAX(($C$5:$C$6173=$C516)*($D$5:$D$6173=$D516)*($S$5:$S$6173=1)*IFERROR($N$5:$N$6173*1,0)))&gt;0,ROUND($H516*($N516/SUMPRODUCT(MAX(($C$5:$C$6173=$C516)*($D$5:$D$6173=$D516)*($S$5:$S$6173=1)*IFERROR($N$5:$N$6173*1,0)))),4),0)))</f>
        <v/>
      </c>
      <c r="P516" s="10" t="inlineStr">
        <is>
          <t>fermate</t>
        </is>
      </c>
      <c r="Q516" s="21">
        <f>IF($A516="","",$A516&amp;"|"&amp;$C516)</f>
        <v/>
      </c>
      <c r="R516" s="21">
        <f>IF($A516="","",$A516&amp;"|"&amp;$C516&amp;"|"&amp;$D516)</f>
        <v/>
      </c>
      <c r="S516" s="21">
        <f>IF($A516="","",IFERROR(INDEX(Offerte!$D$2:$D$200,MATCH($Q516,Offerte!$L$2:$L$200,0)),0))</f>
        <v/>
      </c>
      <c r="T516" s="21">
        <f>IF($A516="","",IFERROR(INDEX(Offerte!$G$2:$G$200,MATCH($Q516,Offerte!$L$2:$L$200,0)),"NO"))</f>
        <v/>
      </c>
    </row>
    <row r="517">
      <c r="A517" s="10">
        <f>IF(Offerte!$A18="","",Offerte!$A18)</f>
        <v/>
      </c>
      <c r="B517" s="10">
        <f>IF(Offerte!$A18="","",Offerte!$B18)</f>
        <v/>
      </c>
      <c r="C517" s="10">
        <f>IF(Offerte!$A18="","",Offerte!$C18)</f>
        <v/>
      </c>
      <c r="D517" s="10" t="inlineStr">
        <is>
          <t>D.1.2</t>
        </is>
      </c>
      <c r="E517" s="10" t="inlineStr">
        <is>
          <t>D</t>
        </is>
      </c>
      <c r="F517" s="10" t="inlineStr">
        <is>
          <t>Q</t>
        </is>
      </c>
      <c r="G517" s="10" t="inlineStr">
        <is>
          <t>higher</t>
        </is>
      </c>
      <c r="H517" s="10" t="n">
        <v>3</v>
      </c>
      <c r="I517" s="10" t="inlineStr">
        <is>
          <t>Installazione di paline di fermata conformi alla DGR 581/2023</t>
        </is>
      </c>
      <c r="J517" s="20" t="n"/>
      <c r="K517" s="20" t="n"/>
      <c r="L517" s="20" t="n"/>
      <c r="M517" s="20" t="n"/>
      <c r="N517" s="21">
        <f>IF($A517="","",IFERROR(VALUE($J517),0))</f>
        <v/>
      </c>
      <c r="O517" s="21">
        <f>IF($A517="",0,IF(OR($S517&lt;&gt;1,COUNTA($J517:$M517)=0),0,IF(SUMPRODUCT(MAX(($C$5:$C$6173=$C517)*($D$5:$D$6173=$D517)*($S$5:$S$6173=1)*IFERROR($N$5:$N$6173*1,0)))&gt;0,ROUND($H517*($N517/SUMPRODUCT(MAX(($C$5:$C$6173=$C517)*($D$5:$D$6173=$D517)*($S$5:$S$6173=1)*IFERROR($N$5:$N$6173*1,0)))),4),0)))</f>
        <v/>
      </c>
      <c r="P517" s="10" t="inlineStr">
        <is>
          <t>fermate</t>
        </is>
      </c>
      <c r="Q517" s="21">
        <f>IF($A517="","",$A517&amp;"|"&amp;$C517)</f>
        <v/>
      </c>
      <c r="R517" s="21">
        <f>IF($A517="","",$A517&amp;"|"&amp;$C517&amp;"|"&amp;$D517)</f>
        <v/>
      </c>
      <c r="S517" s="21">
        <f>IF($A517="","",IFERROR(INDEX(Offerte!$D$2:$D$200,MATCH($Q517,Offerte!$L$2:$L$200,0)),0))</f>
        <v/>
      </c>
      <c r="T517" s="21">
        <f>IF($A517="","",IFERROR(INDEX(Offerte!$G$2:$G$200,MATCH($Q517,Offerte!$L$2:$L$200,0)),"NO"))</f>
        <v/>
      </c>
    </row>
    <row r="518">
      <c r="A518" s="10">
        <f>IF(Offerte!$A18="","",Offerte!$A18)</f>
        <v/>
      </c>
      <c r="B518" s="10">
        <f>IF(Offerte!$A18="","",Offerte!$B18)</f>
        <v/>
      </c>
      <c r="C518" s="10">
        <f>IF(Offerte!$A18="","",Offerte!$C18)</f>
        <v/>
      </c>
      <c r="D518" s="10" t="inlineStr">
        <is>
          <t>D.1.3</t>
        </is>
      </c>
      <c r="E518" s="10" t="inlineStr">
        <is>
          <t>D</t>
        </is>
      </c>
      <c r="F518" s="10" t="inlineStr">
        <is>
          <t>Q</t>
        </is>
      </c>
      <c r="G518" s="10" t="inlineStr">
        <is>
          <t>higher</t>
        </is>
      </c>
      <c r="H518" s="10" t="n">
        <v>2</v>
      </c>
      <c r="I518" s="10" t="inlineStr">
        <is>
          <t>Display informativi connessi alle fermate</t>
        </is>
      </c>
      <c r="J518" s="20" t="n"/>
      <c r="K518" s="20" t="n"/>
      <c r="L518" s="20" t="n"/>
      <c r="M518" s="20" t="n"/>
      <c r="N518" s="21">
        <f>IF($A518="","",IFERROR(VALUE($J518),0))</f>
        <v/>
      </c>
      <c r="O518" s="21">
        <f>IF($A518="",0,IF(OR($S518&lt;&gt;1,COUNTA($J518:$M518)=0),0,IF(SUMPRODUCT(MAX(($C$5:$C$6173=$C518)*($D$5:$D$6173=$D518)*($S$5:$S$6173=1)*IFERROR($N$5:$N$6173*1,0)))&gt;0,ROUND($H518*($N518/SUMPRODUCT(MAX(($C$5:$C$6173=$C518)*($D$5:$D$6173=$D518)*($S$5:$S$6173=1)*IFERROR($N$5:$N$6173*1,0)))),4),0)))</f>
        <v/>
      </c>
      <c r="P518" s="10" t="inlineStr">
        <is>
          <t>fermate</t>
        </is>
      </c>
      <c r="Q518" s="21">
        <f>IF($A518="","",$A518&amp;"|"&amp;$C518)</f>
        <v/>
      </c>
      <c r="R518" s="21">
        <f>IF($A518="","",$A518&amp;"|"&amp;$C518&amp;"|"&amp;$D518)</f>
        <v/>
      </c>
      <c r="S518" s="21">
        <f>IF($A518="","",IFERROR(INDEX(Offerte!$D$2:$D$200,MATCH($Q518,Offerte!$L$2:$L$200,0)),0))</f>
        <v/>
      </c>
      <c r="T518" s="21">
        <f>IF($A518="","",IFERROR(INDEX(Offerte!$G$2:$G$200,MATCH($Q518,Offerte!$L$2:$L$200,0)),"NO"))</f>
        <v/>
      </c>
    </row>
    <row r="519">
      <c r="A519" s="10">
        <f>IF(Offerte!$A18="","",Offerte!$A18)</f>
        <v/>
      </c>
      <c r="B519" s="10">
        <f>IF(Offerte!$A18="","",Offerte!$B18)</f>
        <v/>
      </c>
      <c r="C519" s="10">
        <f>IF(Offerte!$A18="","",Offerte!$C18)</f>
        <v/>
      </c>
      <c r="D519" s="10" t="inlineStr">
        <is>
          <t>D.2.1</t>
        </is>
      </c>
      <c r="E519" s="10" t="inlineStr">
        <is>
          <t>D</t>
        </is>
      </c>
      <c r="F519" s="10" t="inlineStr">
        <is>
          <t>Q</t>
        </is>
      </c>
      <c r="G519" s="10" t="inlineStr">
        <is>
          <t>higher</t>
        </is>
      </c>
      <c r="H519" s="10" t="n">
        <v>2</v>
      </c>
      <c r="I519" s="10" t="inlineStr">
        <is>
          <t>Segnali tattili Loges-Vet-Evolution</t>
        </is>
      </c>
      <c r="J519" s="20" t="n"/>
      <c r="K519" s="20" t="n"/>
      <c r="L519" s="20" t="n"/>
      <c r="M519" s="20" t="n"/>
      <c r="N519" s="21">
        <f>IF($A519="","",IFERROR(VALUE($J519),0))</f>
        <v/>
      </c>
      <c r="O519" s="21">
        <f>IF($A519="",0,IF(OR($S519&lt;&gt;1,COUNTA($J519:$M519)=0),0,IF(SUMPRODUCT(MAX(($C$5:$C$6173=$C519)*($D$5:$D$6173=$D519)*($S$5:$S$6173=1)*IFERROR($N$5:$N$6173*1,0)))&gt;0,ROUND($H519*($N519/SUMPRODUCT(MAX(($C$5:$C$6173=$C519)*($D$5:$D$6173=$D519)*($S$5:$S$6173=1)*IFERROR($N$5:$N$6173*1,0)))),4),0)))</f>
        <v/>
      </c>
      <c r="P519" s="10" t="inlineStr">
        <is>
          <t>fermate</t>
        </is>
      </c>
      <c r="Q519" s="21">
        <f>IF($A519="","",$A519&amp;"|"&amp;$C519)</f>
        <v/>
      </c>
      <c r="R519" s="21">
        <f>IF($A519="","",$A519&amp;"|"&amp;$C519&amp;"|"&amp;$D519)</f>
        <v/>
      </c>
      <c r="S519" s="21">
        <f>IF($A519="","",IFERROR(INDEX(Offerte!$D$2:$D$200,MATCH($Q519,Offerte!$L$2:$L$200,0)),0))</f>
        <v/>
      </c>
      <c r="T519" s="21">
        <f>IF($A519="","",IFERROR(INDEX(Offerte!$G$2:$G$200,MATCH($Q519,Offerte!$L$2:$L$200,0)),"NO"))</f>
        <v/>
      </c>
    </row>
    <row r="520">
      <c r="A520" s="10">
        <f>IF(Offerte!$A18="","",Offerte!$A18)</f>
        <v/>
      </c>
      <c r="B520" s="10">
        <f>IF(Offerte!$A18="","",Offerte!$B18)</f>
        <v/>
      </c>
      <c r="C520" s="10">
        <f>IF(Offerte!$A18="","",Offerte!$C18)</f>
        <v/>
      </c>
      <c r="D520" s="10" t="inlineStr">
        <is>
          <t>E.1.1</t>
        </is>
      </c>
      <c r="E520" s="10" t="inlineStr">
        <is>
          <t>E</t>
        </is>
      </c>
      <c r="F520" s="10" t="inlineStr">
        <is>
          <t>T</t>
        </is>
      </c>
      <c r="G520" s="10" t="inlineStr">
        <is>
          <t>tabular</t>
        </is>
      </c>
      <c r="H520" s="10" t="n">
        <v>2</v>
      </c>
      <c r="I520" s="10" t="inlineStr">
        <is>
          <t>Mobile app con travel planner PRM</t>
        </is>
      </c>
      <c r="J520" s="20" t="n"/>
      <c r="K520" s="20" t="n"/>
      <c r="L520" s="20" t="n"/>
      <c r="M520" s="20" t="n"/>
      <c r="N520" s="21">
        <f>IF($A520="","",IF(IFERROR(VALUE($M520),0)=1,1,0))</f>
        <v/>
      </c>
      <c r="O520" s="21">
        <f>IF($A520="",0,IF(OR($S520&lt;&gt;1,COUNTA($J520:$M520)=0),0,IF($N520=1,$H520,0)))</f>
        <v/>
      </c>
      <c r="P520" s="10" t="inlineStr">
        <is>
          <t>sì/no</t>
        </is>
      </c>
      <c r="Q520" s="21">
        <f>IF($A520="","",$A520&amp;"|"&amp;$C520)</f>
        <v/>
      </c>
      <c r="R520" s="21">
        <f>IF($A520="","",$A520&amp;"|"&amp;$C520&amp;"|"&amp;$D520)</f>
        <v/>
      </c>
      <c r="S520" s="21">
        <f>IF($A520="","",IFERROR(INDEX(Offerte!$D$2:$D$200,MATCH($Q520,Offerte!$L$2:$L$200,0)),0))</f>
        <v/>
      </c>
      <c r="T520" s="21">
        <f>IF($A520="","",IFERROR(INDEX(Offerte!$G$2:$G$200,MATCH($Q520,Offerte!$L$2:$L$200,0)),"NO"))</f>
        <v/>
      </c>
    </row>
    <row r="521">
      <c r="A521" s="10">
        <f>IF(Offerte!$A18="","",Offerte!$A18)</f>
        <v/>
      </c>
      <c r="B521" s="10">
        <f>IF(Offerte!$A18="","",Offerte!$B18)</f>
        <v/>
      </c>
      <c r="C521" s="10">
        <f>IF(Offerte!$A18="","",Offerte!$C18)</f>
        <v/>
      </c>
      <c r="D521" s="10" t="inlineStr">
        <is>
          <t>E.2.1</t>
        </is>
      </c>
      <c r="E521" s="10" t="inlineStr">
        <is>
          <t>E</t>
        </is>
      </c>
      <c r="F521" s="10" t="inlineStr">
        <is>
          <t>D</t>
        </is>
      </c>
      <c r="G521" s="10" t="inlineStr">
        <is>
          <t>discretionary</t>
        </is>
      </c>
      <c r="H521" s="10" t="n">
        <v>2</v>
      </c>
      <c r="I521" s="10" t="inlineStr">
        <is>
          <t>Altre azioni informative e rapporti con gli utenti</t>
        </is>
      </c>
      <c r="J521" s="20" t="n"/>
      <c r="K521" s="20" t="n"/>
      <c r="L521" s="20" t="n"/>
      <c r="M521" s="20" t="n"/>
      <c r="N521" s="21">
        <f>IF($A521="","",MAX(0,MIN(1,IFERROR(VALUE($M521),0))))</f>
        <v/>
      </c>
      <c r="O521" s="21">
        <f>IF($A521="",0,IF(OR($S521&lt;&gt;1,COUNTA($J521:$M521)=0),0,IF(SUMPRODUCT(MAX(($C$5:$C$6173=$C521)*($D$5:$D$6173=$D521)*($S$5:$S$6173=1)*IFERROR($N$5:$N$6173*1,0)))&gt;0,ROUND($H521*($N521/SUMPRODUCT(MAX(($C$5:$C$6173=$C521)*($D$5:$D$6173=$D521)*($S$5:$S$6173=1)*IFERROR($N$5:$N$6173*1,0)))),4),0)))</f>
        <v/>
      </c>
      <c r="P521" s="10" t="inlineStr">
        <is>
          <t>coeff.</t>
        </is>
      </c>
      <c r="Q521" s="21">
        <f>IF($A521="","",$A521&amp;"|"&amp;$C521)</f>
        <v/>
      </c>
      <c r="R521" s="21">
        <f>IF($A521="","",$A521&amp;"|"&amp;$C521&amp;"|"&amp;$D521)</f>
        <v/>
      </c>
      <c r="S521" s="21">
        <f>IF($A521="","",IFERROR(INDEX(Offerte!$D$2:$D$200,MATCH($Q521,Offerte!$L$2:$L$200,0)),0))</f>
        <v/>
      </c>
      <c r="T521" s="21">
        <f>IF($A521="","",IFERROR(INDEX(Offerte!$G$2:$G$200,MATCH($Q521,Offerte!$L$2:$L$200,0)),"NO"))</f>
        <v/>
      </c>
    </row>
    <row r="522">
      <c r="A522" s="10">
        <f>IF(Offerte!$A18="","",Offerte!$A18)</f>
        <v/>
      </c>
      <c r="B522" s="10">
        <f>IF(Offerte!$A18="","",Offerte!$B18)</f>
        <v/>
      </c>
      <c r="C522" s="10">
        <f>IF(Offerte!$A18="","",Offerte!$C18)</f>
        <v/>
      </c>
      <c r="D522" s="10" t="inlineStr">
        <is>
          <t>F.1.1</t>
        </is>
      </c>
      <c r="E522" s="10" t="inlineStr">
        <is>
          <t>F</t>
        </is>
      </c>
      <c r="F522" s="10" t="inlineStr">
        <is>
          <t>Q</t>
        </is>
      </c>
      <c r="G522" s="10" t="inlineStr">
        <is>
          <t>lower</t>
        </is>
      </c>
      <c r="H522" s="10" t="n">
        <v>7</v>
      </c>
      <c r="I522" s="10" t="inlineStr">
        <is>
          <t>Performance ambientali del parco mezzi adibito al servizio - I_CEA</t>
        </is>
      </c>
      <c r="J522" s="20" t="n"/>
      <c r="K522" s="20" t="n"/>
      <c r="L522" s="20" t="n"/>
      <c r="M522" s="20" t="n"/>
      <c r="N522" s="21">
        <f>IF($A522="","",IFERROR(VALUE($J522),0))</f>
        <v/>
      </c>
      <c r="O522" s="21">
        <f>IF($A522="",0,IF(OR($S522&lt;&gt;1,COUNTA($J522:$M522)=0),0,IF(AND(IFERROR(AGGREGATE(15,6,$N$5:$N$6173/(($C$5:$C$6173=$C522)*($D$5:$D$6173=$D522)*($S$5:$S$6173=1)*($N$5:$N$6173&gt;0)),1),0)&gt;0,$N522&gt;0),ROUND($H522*(IFERROR(AGGREGATE(15,6,$N$5:$N$6173/(($C$5:$C$6173=$C522)*($D$5:$D$6173=$D522)*($S$5:$S$6173=1)*($N$5:$N$6173&gt;0)),1),0)/$N522),4),0)))</f>
        <v/>
      </c>
      <c r="P522" s="10" t="inlineStr">
        <is>
          <t>indice</t>
        </is>
      </c>
      <c r="Q522" s="21">
        <f>IF($A522="","",$A522&amp;"|"&amp;$C522)</f>
        <v/>
      </c>
      <c r="R522" s="21">
        <f>IF($A522="","",$A522&amp;"|"&amp;$C522&amp;"|"&amp;$D522)</f>
        <v/>
      </c>
      <c r="S522" s="21">
        <f>IF($A522="","",IFERROR(INDEX(Offerte!$D$2:$D$200,MATCH($Q522,Offerte!$L$2:$L$200,0)),0))</f>
        <v/>
      </c>
      <c r="T522" s="21">
        <f>IF($A522="","",IFERROR(INDEX(Offerte!$G$2:$G$200,MATCH($Q522,Offerte!$L$2:$L$200,0)),"NO"))</f>
        <v/>
      </c>
    </row>
    <row r="523">
      <c r="A523" s="10">
        <f>IF(Offerte!$A18="","",Offerte!$A18)</f>
        <v/>
      </c>
      <c r="B523" s="10">
        <f>IF(Offerte!$A18="","",Offerte!$B18)</f>
        <v/>
      </c>
      <c r="C523" s="10">
        <f>IF(Offerte!$A18="","",Offerte!$C18)</f>
        <v/>
      </c>
      <c r="D523" s="10" t="inlineStr">
        <is>
          <t>F.2.1</t>
        </is>
      </c>
      <c r="E523" s="10" t="inlineStr">
        <is>
          <t>F</t>
        </is>
      </c>
      <c r="F523" s="10" t="inlineStr">
        <is>
          <t>Q</t>
        </is>
      </c>
      <c r="G523" s="10" t="inlineStr">
        <is>
          <t>higher</t>
        </is>
      </c>
      <c r="H523" s="10" t="n">
        <v>2</v>
      </c>
      <c r="I523" s="10" t="inlineStr">
        <is>
          <t>Tasso di copertura del servizio con dispositivi ECO-DRIVER</t>
        </is>
      </c>
      <c r="J523" s="20" t="n"/>
      <c r="K523" s="20" t="n"/>
      <c r="L523" s="20" t="n"/>
      <c r="M523" s="20" t="n"/>
      <c r="N523" s="21">
        <f>IF($A523="","",IFERROR(VALUE($K523)/VALUE($L523),IFERROR(VALUE($J523),0)))</f>
        <v/>
      </c>
      <c r="O523" s="21">
        <f>IF($A523="",0,IF(OR($S523&lt;&gt;1,COUNTA($J523:$M523)=0),0,IF(SUMPRODUCT(MAX(($C$5:$C$6173=$C523)*($D$5:$D$6173=$D523)*($S$5:$S$6173=1)*IFERROR($N$5:$N$6173*1,0)))&gt;0,ROUND($H523*($N523/SUMPRODUCT(MAX(($C$5:$C$6173=$C523)*($D$5:$D$6173=$D523)*($S$5:$S$6173=1)*IFERROR($N$5:$N$6173*1,0)))),4),0)))</f>
        <v/>
      </c>
      <c r="P523" s="10" t="inlineStr">
        <is>
          <t>Autobus attrezzati con dispositivi ECO-DRIVER / Autobus totali in offerta, incluse scorte</t>
        </is>
      </c>
      <c r="Q523" s="21">
        <f>IF($A523="","",$A523&amp;"|"&amp;$C523)</f>
        <v/>
      </c>
      <c r="R523" s="21">
        <f>IF($A523="","",$A523&amp;"|"&amp;$C523&amp;"|"&amp;$D523)</f>
        <v/>
      </c>
      <c r="S523" s="21">
        <f>IF($A523="","",IFERROR(INDEX(Offerte!$D$2:$D$200,MATCH($Q523,Offerte!$L$2:$L$200,0)),0))</f>
        <v/>
      </c>
      <c r="T523" s="21">
        <f>IF($A523="","",IFERROR(INDEX(Offerte!$G$2:$G$200,MATCH($Q523,Offerte!$L$2:$L$200,0)),"NO"))</f>
        <v/>
      </c>
    </row>
    <row r="524">
      <c r="A524" s="10">
        <f>IF(Offerte!$A18="","",Offerte!$A18)</f>
        <v/>
      </c>
      <c r="B524" s="10">
        <f>IF(Offerte!$A18="","",Offerte!$B18)</f>
        <v/>
      </c>
      <c r="C524" s="10">
        <f>IF(Offerte!$A18="","",Offerte!$C18)</f>
        <v/>
      </c>
      <c r="D524" s="10" t="inlineStr">
        <is>
          <t>F.3.1</t>
        </is>
      </c>
      <c r="E524" s="10" t="inlineStr">
        <is>
          <t>F</t>
        </is>
      </c>
      <c r="F524" s="10" t="inlineStr">
        <is>
          <t>Q</t>
        </is>
      </c>
      <c r="G524" s="10" t="inlineStr">
        <is>
          <t>higher</t>
        </is>
      </c>
      <c r="H524" s="10" t="n">
        <v>2</v>
      </c>
      <c r="I524" s="10" t="inlineStr">
        <is>
          <t>Autoproduzione consumi elettrici per trazione</t>
        </is>
      </c>
      <c r="J524" s="20" t="n"/>
      <c r="K524" s="20" t="n"/>
      <c r="L524" s="20" t="n"/>
      <c r="M524" s="20" t="n"/>
      <c r="N524" s="21">
        <f>IF($A524="","",IFERROR(VALUE($J524),0))</f>
        <v/>
      </c>
      <c r="O524" s="21">
        <f>IF($A524="",0,IF(OR($S524&lt;&gt;1,COUNTA($J524:$M524)=0),0,IF(SUMPRODUCT(MAX(($C$5:$C$6173=$C524)*($D$5:$D$6173=$D524)*($S$5:$S$6173=1)*IFERROR($N$5:$N$6173*1,0)))&gt;0,ROUND($H524*($N524/SUMPRODUCT(MAX(($C$5:$C$6173=$C524)*($D$5:$D$6173=$D524)*($S$5:$S$6173=1)*IFERROR($N$5:$N$6173*1,0)))),4),0)))</f>
        <v/>
      </c>
      <c r="P524" s="10" t="inlineStr">
        <is>
          <t>kWh/anno</t>
        </is>
      </c>
      <c r="Q524" s="21">
        <f>IF($A524="","",$A524&amp;"|"&amp;$C524)</f>
        <v/>
      </c>
      <c r="R524" s="21">
        <f>IF($A524="","",$A524&amp;"|"&amp;$C524&amp;"|"&amp;$D524)</f>
        <v/>
      </c>
      <c r="S524" s="21">
        <f>IF($A524="","",IFERROR(INDEX(Offerte!$D$2:$D$200,MATCH($Q524,Offerte!$L$2:$L$200,0)),0))</f>
        <v/>
      </c>
      <c r="T524" s="21">
        <f>IF($A524="","",IFERROR(INDEX(Offerte!$G$2:$G$200,MATCH($Q524,Offerte!$L$2:$L$200,0)),"NO"))</f>
        <v/>
      </c>
    </row>
    <row r="525">
      <c r="A525" s="10">
        <f>IF(Offerte!$A18="","",Offerte!$A18)</f>
        <v/>
      </c>
      <c r="B525" s="10">
        <f>IF(Offerte!$A18="","",Offerte!$B18)</f>
        <v/>
      </c>
      <c r="C525" s="10">
        <f>IF(Offerte!$A18="","",Offerte!$C18)</f>
        <v/>
      </c>
      <c r="D525" s="10" t="inlineStr">
        <is>
          <t>F.4.1</t>
        </is>
      </c>
      <c r="E525" s="10" t="inlineStr">
        <is>
          <t>F</t>
        </is>
      </c>
      <c r="F525" s="10" t="inlineStr">
        <is>
          <t>Q</t>
        </is>
      </c>
      <c r="G525" s="10" t="inlineStr">
        <is>
          <t>soil</t>
        </is>
      </c>
      <c r="H525" s="10" t="n">
        <v>2</v>
      </c>
      <c r="I525" s="10" t="inlineStr">
        <is>
          <t>Indice di consumo di suolo</t>
        </is>
      </c>
      <c r="J525" s="20" t="n"/>
      <c r="K525" s="20" t="n"/>
      <c r="L525" s="20" t="n"/>
      <c r="M525" s="20" t="n"/>
      <c r="N525" s="21">
        <f>IF($A525="","",IFERROR(VALUE($J525),0))</f>
        <v/>
      </c>
      <c r="O525" s="21">
        <f>IF($A525="",0,IF(OR($S525&lt;&gt;1,COUNTA($J525:$M525)=0),0,IF($N525&lt;=0,$H525,IF(SUMPRODUCT(MAX(($C$5:$C$6173=$C525)*($D$5:$D$6173=$D525)*($S$5:$S$6173=1)*IFERROR($N$5:$N$6173*1,0)))&gt;0,ROUND($H525*((SUMPRODUCT(MAX(($C$5:$C$6173=$C525)*($D$5:$D$6173=$D525)*($S$5:$S$6173=1)*IFERROR($N$5:$N$6173*1,0)))-$N525)/SUMPRODUCT(MAX(($C$5:$C$6173=$C525)*($D$5:$D$6173=$D525)*($S$5:$S$6173=1)*IFERROR($N$5:$N$6173*1,0)))),4),0))))</f>
        <v/>
      </c>
      <c r="P525" s="10" t="inlineStr">
        <is>
          <t>m2</t>
        </is>
      </c>
      <c r="Q525" s="21">
        <f>IF($A525="","",$A525&amp;"|"&amp;$C525)</f>
        <v/>
      </c>
      <c r="R525" s="21">
        <f>IF($A525="","",$A525&amp;"|"&amp;$C525&amp;"|"&amp;$D525)</f>
        <v/>
      </c>
      <c r="S525" s="21">
        <f>IF($A525="","",IFERROR(INDEX(Offerte!$D$2:$D$200,MATCH($Q525,Offerte!$L$2:$L$200,0)),0))</f>
        <v/>
      </c>
      <c r="T525" s="21">
        <f>IF($A525="","",IFERROR(INDEX(Offerte!$G$2:$G$200,MATCH($Q525,Offerte!$L$2:$L$200,0)),"NO"))</f>
        <v/>
      </c>
    </row>
    <row r="526">
      <c r="A526" s="10">
        <f>IF(Offerte!$A18="","",Offerte!$A18)</f>
        <v/>
      </c>
      <c r="B526" s="10">
        <f>IF(Offerte!$A18="","",Offerte!$B18)</f>
        <v/>
      </c>
      <c r="C526" s="10">
        <f>IF(Offerte!$A18="","",Offerte!$C18)</f>
        <v/>
      </c>
      <c r="D526" s="10" t="inlineStr">
        <is>
          <t>F.5.1</t>
        </is>
      </c>
      <c r="E526" s="10" t="inlineStr">
        <is>
          <t>F</t>
        </is>
      </c>
      <c r="F526" s="10" t="inlineStr">
        <is>
          <t>T</t>
        </is>
      </c>
      <c r="G526" s="10" t="inlineStr">
        <is>
          <t>tabular</t>
        </is>
      </c>
      <c r="H526" s="10" t="n">
        <v>1</v>
      </c>
      <c r="I526" s="10" t="inlineStr">
        <is>
          <t>Rendicontazione di sostenibilità ambientale</t>
        </is>
      </c>
      <c r="J526" s="20" t="n"/>
      <c r="K526" s="20" t="n"/>
      <c r="L526" s="20" t="n"/>
      <c r="M526" s="20" t="n"/>
      <c r="N526" s="21">
        <f>IF($A526="","",IF(IFERROR(VALUE($M526),0)=1,1,0))</f>
        <v/>
      </c>
      <c r="O526" s="21">
        <f>IF($A526="",0,IF(OR($S526&lt;&gt;1,COUNTA($J526:$M526)=0),0,IF($N526=1,$H526,0)))</f>
        <v/>
      </c>
      <c r="P526" s="10" t="inlineStr">
        <is>
          <t>sì/no</t>
        </is>
      </c>
      <c r="Q526" s="21">
        <f>IF($A526="","",$A526&amp;"|"&amp;$C526)</f>
        <v/>
      </c>
      <c r="R526" s="21">
        <f>IF($A526="","",$A526&amp;"|"&amp;$C526&amp;"|"&amp;$D526)</f>
        <v/>
      </c>
      <c r="S526" s="21">
        <f>IF($A526="","",IFERROR(INDEX(Offerte!$D$2:$D$200,MATCH($Q526,Offerte!$L$2:$L$200,0)),0))</f>
        <v/>
      </c>
      <c r="T526" s="21">
        <f>IF($A526="","",IFERROR(INDEX(Offerte!$G$2:$G$200,MATCH($Q526,Offerte!$L$2:$L$200,0)),"NO"))</f>
        <v/>
      </c>
    </row>
    <row r="527">
      <c r="A527" s="10">
        <f>IF(Offerte!$A18="","",Offerte!$A18)</f>
        <v/>
      </c>
      <c r="B527" s="10">
        <f>IF(Offerte!$A18="","",Offerte!$B18)</f>
        <v/>
      </c>
      <c r="C527" s="10">
        <f>IF(Offerte!$A18="","",Offerte!$C18)</f>
        <v/>
      </c>
      <c r="D527" s="10" t="inlineStr">
        <is>
          <t>G.1.1</t>
        </is>
      </c>
      <c r="E527" s="10" t="inlineStr">
        <is>
          <t>G</t>
        </is>
      </c>
      <c r="F527" s="10" t="inlineStr">
        <is>
          <t>D</t>
        </is>
      </c>
      <c r="G527" s="10" t="inlineStr">
        <is>
          <t>discretionary</t>
        </is>
      </c>
      <c r="H527" s="10" t="n">
        <v>2</v>
      </c>
      <c r="I527" s="10" t="inlineStr">
        <is>
          <t>Qualità del progetto di centrale di controllo aziendale</t>
        </is>
      </c>
      <c r="J527" s="20" t="n"/>
      <c r="K527" s="20" t="n"/>
      <c r="L527" s="20" t="n"/>
      <c r="M527" s="20" t="n"/>
      <c r="N527" s="21">
        <f>IF($A527="","",MAX(0,MIN(1,IFERROR(VALUE($M527),0))))</f>
        <v/>
      </c>
      <c r="O527" s="21">
        <f>IF($A527="",0,IF(OR($S527&lt;&gt;1,COUNTA($J527:$M527)=0),0,IF(SUMPRODUCT(MAX(($C$5:$C$6173=$C527)*($D$5:$D$6173=$D527)*($S$5:$S$6173=1)*IFERROR($N$5:$N$6173*1,0)))&gt;0,ROUND($H527*($N527/SUMPRODUCT(MAX(($C$5:$C$6173=$C527)*($D$5:$D$6173=$D527)*($S$5:$S$6173=1)*IFERROR($N$5:$N$6173*1,0)))),4),0)))</f>
        <v/>
      </c>
      <c r="P527" s="10" t="inlineStr">
        <is>
          <t>coeff.</t>
        </is>
      </c>
      <c r="Q527" s="21">
        <f>IF($A527="","",$A527&amp;"|"&amp;$C527)</f>
        <v/>
      </c>
      <c r="R527" s="21">
        <f>IF($A527="","",$A527&amp;"|"&amp;$C527&amp;"|"&amp;$D527)</f>
        <v/>
      </c>
      <c r="S527" s="21">
        <f>IF($A527="","",IFERROR(INDEX(Offerte!$D$2:$D$200,MATCH($Q527,Offerte!$L$2:$L$200,0)),0))</f>
        <v/>
      </c>
      <c r="T527" s="21">
        <f>IF($A527="","",IFERROR(INDEX(Offerte!$G$2:$G$200,MATCH($Q527,Offerte!$L$2:$L$200,0)),"NO"))</f>
        <v/>
      </c>
    </row>
    <row r="528">
      <c r="A528" s="10">
        <f>IF(Offerte!$A18="","",Offerte!$A18)</f>
        <v/>
      </c>
      <c r="B528" s="10">
        <f>IF(Offerte!$A18="","",Offerte!$B18)</f>
        <v/>
      </c>
      <c r="C528" s="10">
        <f>IF(Offerte!$A18="","",Offerte!$C18)</f>
        <v/>
      </c>
      <c r="D528" s="10" t="inlineStr">
        <is>
          <t>G.2.1</t>
        </is>
      </c>
      <c r="E528" s="10" t="inlineStr">
        <is>
          <t>G</t>
        </is>
      </c>
      <c r="F528" s="10" t="inlineStr">
        <is>
          <t>T</t>
        </is>
      </c>
      <c r="G528" s="10" t="inlineStr">
        <is>
          <t>tabular</t>
        </is>
      </c>
      <c r="H528" s="10" t="n">
        <v>1</v>
      </c>
      <c r="I528" s="10" t="inlineStr">
        <is>
          <t>Certificazione ISO 45001</t>
        </is>
      </c>
      <c r="J528" s="20" t="n"/>
      <c r="K528" s="20" t="n"/>
      <c r="L528" s="20" t="n"/>
      <c r="M528" s="20" t="n"/>
      <c r="N528" s="21">
        <f>IF($A528="","",IF(IFERROR(VALUE($M528),0)=1,1,0))</f>
        <v/>
      </c>
      <c r="O528" s="21">
        <f>IF($A528="",0,IF(OR($S528&lt;&gt;1,COUNTA($J528:$M528)=0),0,IF($N528=1,$H528,0)))</f>
        <v/>
      </c>
      <c r="P528" s="10" t="inlineStr">
        <is>
          <t>sì/no</t>
        </is>
      </c>
      <c r="Q528" s="21">
        <f>IF($A528="","",$A528&amp;"|"&amp;$C528)</f>
        <v/>
      </c>
      <c r="R528" s="21">
        <f>IF($A528="","",$A528&amp;"|"&amp;$C528&amp;"|"&amp;$D528)</f>
        <v/>
      </c>
      <c r="S528" s="21">
        <f>IF($A528="","",IFERROR(INDEX(Offerte!$D$2:$D$200,MATCH($Q528,Offerte!$L$2:$L$200,0)),0))</f>
        <v/>
      </c>
      <c r="T528" s="21">
        <f>IF($A528="","",IFERROR(INDEX(Offerte!$G$2:$G$200,MATCH($Q528,Offerte!$L$2:$L$200,0)),"NO"))</f>
        <v/>
      </c>
    </row>
    <row r="529">
      <c r="A529" s="10">
        <f>IF(Offerte!$A18="","",Offerte!$A18)</f>
        <v/>
      </c>
      <c r="B529" s="10">
        <f>IF(Offerte!$A18="","",Offerte!$B18)</f>
        <v/>
      </c>
      <c r="C529" s="10">
        <f>IF(Offerte!$A18="","",Offerte!$C18)</f>
        <v/>
      </c>
      <c r="D529" s="10" t="inlineStr">
        <is>
          <t>G.3.1</t>
        </is>
      </c>
      <c r="E529" s="10" t="inlineStr">
        <is>
          <t>G</t>
        </is>
      </c>
      <c r="F529" s="10" t="inlineStr">
        <is>
          <t>T</t>
        </is>
      </c>
      <c r="G529" s="10" t="inlineStr">
        <is>
          <t>tabular</t>
        </is>
      </c>
      <c r="H529" s="10" t="n">
        <v>1</v>
      </c>
      <c r="I529" s="10" t="inlineStr">
        <is>
          <t>Certificazioni di responsabilità sociale</t>
        </is>
      </c>
      <c r="J529" s="20" t="n"/>
      <c r="K529" s="20" t="n"/>
      <c r="L529" s="20" t="n"/>
      <c r="M529" s="20" t="n"/>
      <c r="N529" s="21">
        <f>IF($A529="","",IF(IFERROR(VALUE($M529),0)=1,1,0))</f>
        <v/>
      </c>
      <c r="O529" s="21">
        <f>IF($A529="",0,IF(OR($S529&lt;&gt;1,COUNTA($J529:$M529)=0),0,IF($N529=1,$H529,0)))</f>
        <v/>
      </c>
      <c r="P529" s="10" t="inlineStr">
        <is>
          <t>sì/no</t>
        </is>
      </c>
      <c r="Q529" s="21">
        <f>IF($A529="","",$A529&amp;"|"&amp;$C529)</f>
        <v/>
      </c>
      <c r="R529" s="21">
        <f>IF($A529="","",$A529&amp;"|"&amp;$C529&amp;"|"&amp;$D529)</f>
        <v/>
      </c>
      <c r="S529" s="21">
        <f>IF($A529="","",IFERROR(INDEX(Offerte!$D$2:$D$200,MATCH($Q529,Offerte!$L$2:$L$200,0)),0))</f>
        <v/>
      </c>
      <c r="T529" s="21">
        <f>IF($A529="","",IFERROR(INDEX(Offerte!$G$2:$G$200,MATCH($Q529,Offerte!$L$2:$L$200,0)),"NO"))</f>
        <v/>
      </c>
    </row>
    <row r="530">
      <c r="A530" s="10">
        <f>IF(Offerte!$A18="","",Offerte!$A18)</f>
        <v/>
      </c>
      <c r="B530" s="10">
        <f>IF(Offerte!$A18="","",Offerte!$B18)</f>
        <v/>
      </c>
      <c r="C530" s="10">
        <f>IF(Offerte!$A18="","",Offerte!$C18)</f>
        <v/>
      </c>
      <c r="D530" s="10" t="inlineStr">
        <is>
          <t>G.4.1</t>
        </is>
      </c>
      <c r="E530" s="10" t="inlineStr">
        <is>
          <t>G</t>
        </is>
      </c>
      <c r="F530" s="10" t="inlineStr">
        <is>
          <t>D</t>
        </is>
      </c>
      <c r="G530" s="10" t="inlineStr">
        <is>
          <t>discretionary</t>
        </is>
      </c>
      <c r="H530" s="10" t="n">
        <v>2</v>
      </c>
      <c r="I530" s="10" t="inlineStr">
        <is>
          <t>Qualità del piano di formazione del personale</t>
        </is>
      </c>
      <c r="J530" s="20" t="n"/>
      <c r="K530" s="20" t="n"/>
      <c r="L530" s="20" t="n"/>
      <c r="M530" s="20" t="n"/>
      <c r="N530" s="21">
        <f>IF($A530="","",MAX(0,MIN(1,IFERROR(VALUE($M530),0))))</f>
        <v/>
      </c>
      <c r="O530" s="21">
        <f>IF($A530="",0,IF(OR($S530&lt;&gt;1,COUNTA($J530:$M530)=0),0,IF(SUMPRODUCT(MAX(($C$5:$C$6173=$C530)*($D$5:$D$6173=$D530)*($S$5:$S$6173=1)*IFERROR($N$5:$N$6173*1,0)))&gt;0,ROUND($H530*($N530/SUMPRODUCT(MAX(($C$5:$C$6173=$C530)*($D$5:$D$6173=$D530)*($S$5:$S$6173=1)*IFERROR($N$5:$N$6173*1,0)))),4),0)))</f>
        <v/>
      </c>
      <c r="P530" s="10" t="inlineStr">
        <is>
          <t>coeff.</t>
        </is>
      </c>
      <c r="Q530" s="21">
        <f>IF($A530="","",$A530&amp;"|"&amp;$C530)</f>
        <v/>
      </c>
      <c r="R530" s="21">
        <f>IF($A530="","",$A530&amp;"|"&amp;$C530&amp;"|"&amp;$D530)</f>
        <v/>
      </c>
      <c r="S530" s="21">
        <f>IF($A530="","",IFERROR(INDEX(Offerte!$D$2:$D$200,MATCH($Q530,Offerte!$L$2:$L$200,0)),0))</f>
        <v/>
      </c>
      <c r="T530" s="21">
        <f>IF($A530="","",IFERROR(INDEX(Offerte!$G$2:$G$200,MATCH($Q530,Offerte!$L$2:$L$200,0)),"NO"))</f>
        <v/>
      </c>
    </row>
    <row r="531">
      <c r="A531" s="10">
        <f>IF(Offerte!$A18="","",Offerte!$A18)</f>
        <v/>
      </c>
      <c r="B531" s="10">
        <f>IF(Offerte!$A18="","",Offerte!$B18)</f>
        <v/>
      </c>
      <c r="C531" s="10">
        <f>IF(Offerte!$A18="","",Offerte!$C18)</f>
        <v/>
      </c>
      <c r="D531" s="10" t="inlineStr">
        <is>
          <t>G.5.1</t>
        </is>
      </c>
      <c r="E531" s="10" t="inlineStr">
        <is>
          <t>G</t>
        </is>
      </c>
      <c r="F531" s="10" t="inlineStr">
        <is>
          <t>T</t>
        </is>
      </c>
      <c r="G531" s="10" t="inlineStr">
        <is>
          <t>tabular</t>
        </is>
      </c>
      <c r="H531" s="10" t="n">
        <v>1</v>
      </c>
      <c r="I531" s="10" t="inlineStr">
        <is>
          <t>Impegno al mantenimento delle garanzie del contratto di secondo livello del gestore uscente</t>
        </is>
      </c>
      <c r="J531" s="20" t="n"/>
      <c r="K531" s="20" t="n"/>
      <c r="L531" s="20" t="n"/>
      <c r="M531" s="20" t="n"/>
      <c r="N531" s="21">
        <f>IF($A531="","",IF(IFERROR(VALUE($M531),0)=1,1,0))</f>
        <v/>
      </c>
      <c r="O531" s="21">
        <f>IF($A531="",0,IF(OR($S531&lt;&gt;1,COUNTA($J531:$M531)=0),0,IF($N531=1,$H531,0)))</f>
        <v/>
      </c>
      <c r="P531" s="10" t="inlineStr">
        <is>
          <t>sì/no</t>
        </is>
      </c>
      <c r="Q531" s="21">
        <f>IF($A531="","",$A531&amp;"|"&amp;$C531)</f>
        <v/>
      </c>
      <c r="R531" s="21">
        <f>IF($A531="","",$A531&amp;"|"&amp;$C531&amp;"|"&amp;$D531)</f>
        <v/>
      </c>
      <c r="S531" s="21">
        <f>IF($A531="","",IFERROR(INDEX(Offerte!$D$2:$D$200,MATCH($Q531,Offerte!$L$2:$L$200,0)),0))</f>
        <v/>
      </c>
      <c r="T531" s="21">
        <f>IF($A531="","",IFERROR(INDEX(Offerte!$G$2:$G$200,MATCH($Q531,Offerte!$L$2:$L$200,0)),"NO"))</f>
        <v/>
      </c>
    </row>
    <row r="532">
      <c r="A532" s="10">
        <f>IF(Offerte!$A19="","",Offerte!$A19)</f>
        <v/>
      </c>
      <c r="B532" s="10">
        <f>IF(Offerte!$A19="","",Offerte!$B19)</f>
        <v/>
      </c>
      <c r="C532" s="10">
        <f>IF(Offerte!$A19="","",Offerte!$C19)</f>
        <v/>
      </c>
      <c r="D532" s="10" t="inlineStr">
        <is>
          <t>A.1.1</t>
        </is>
      </c>
      <c r="E532" s="10" t="inlineStr">
        <is>
          <t>A</t>
        </is>
      </c>
      <c r="F532" s="10" t="inlineStr">
        <is>
          <t>Q</t>
        </is>
      </c>
      <c r="G532" s="10" t="inlineStr">
        <is>
          <t>higher</t>
        </is>
      </c>
      <c r="H532" s="10" t="n">
        <v>3</v>
      </c>
      <c r="I532" s="10" t="inlineStr">
        <is>
          <t>Tasso aggiuntivo di corse controllate</t>
        </is>
      </c>
      <c r="J532" s="20" t="n"/>
      <c r="K532" s="20" t="n"/>
      <c r="L532" s="20" t="n"/>
      <c r="M532" s="20" t="n"/>
      <c r="N532" s="21">
        <f>IF($A532="","",IFERROR(VALUE($K532)/VALUE($L532)*100,IFERROR(VALUE($J532),0)))</f>
        <v/>
      </c>
      <c r="O532" s="21">
        <f>IF($A532="",0,IF(OR($S532&lt;&gt;1,COUNTA($J532:$M532)=0),0,IF(SUMPRODUCT(MAX(($C$5:$C$6173=$C532)*($D$5:$D$6173=$D532)*($S$5:$S$6173=1)*IFERROR($N$5:$N$6173*1,0)))&gt;0,ROUND($H532*($N532/SUMPRODUCT(MAX(($C$5:$C$6173=$C532)*($D$5:$D$6173=$D532)*($S$5:$S$6173=1)*IFERROR($N$5:$N$6173*1,0)))),4),0)))</f>
        <v/>
      </c>
      <c r="P532" s="10" t="inlineStr">
        <is>
          <t>Corse controllate annue / Corse programmate annue</t>
        </is>
      </c>
      <c r="Q532" s="21">
        <f>IF($A532="","",$A532&amp;"|"&amp;$C532)</f>
        <v/>
      </c>
      <c r="R532" s="21">
        <f>IF($A532="","",$A532&amp;"|"&amp;$C532&amp;"|"&amp;$D532)</f>
        <v/>
      </c>
      <c r="S532" s="21">
        <f>IF($A532="","",IFERROR(INDEX(Offerte!$D$2:$D$200,MATCH($Q532,Offerte!$L$2:$L$200,0)),0))</f>
        <v/>
      </c>
      <c r="T532" s="21">
        <f>IF($A532="","",IFERROR(INDEX(Offerte!$G$2:$G$200,MATCH($Q532,Offerte!$L$2:$L$200,0)),"NO"))</f>
        <v/>
      </c>
    </row>
    <row r="533">
      <c r="A533" s="10">
        <f>IF(Offerte!$A19="","",Offerte!$A19)</f>
        <v/>
      </c>
      <c r="B533" s="10">
        <f>IF(Offerte!$A19="","",Offerte!$B19)</f>
        <v/>
      </c>
      <c r="C533" s="10">
        <f>IF(Offerte!$A19="","",Offerte!$C19)</f>
        <v/>
      </c>
      <c r="D533" s="10" t="inlineStr">
        <is>
          <t>A.1.2</t>
        </is>
      </c>
      <c r="E533" s="10" t="inlineStr">
        <is>
          <t>A</t>
        </is>
      </c>
      <c r="F533" s="10" t="inlineStr">
        <is>
          <t>Q</t>
        </is>
      </c>
      <c r="G533" s="10" t="inlineStr">
        <is>
          <t>higher</t>
        </is>
      </c>
      <c r="H533" s="10" t="n">
        <v>4</v>
      </c>
      <c r="I533" s="10" t="inlineStr">
        <is>
          <t>Numero aggiuntivo di passeggeri controllati</t>
        </is>
      </c>
      <c r="J533" s="20" t="n"/>
      <c r="K533" s="20" t="n"/>
      <c r="L533" s="20" t="n"/>
      <c r="M533" s="20" t="n"/>
      <c r="N533" s="21">
        <f>IF($A533="","",IFERROR(VALUE($J533),0))</f>
        <v/>
      </c>
      <c r="O533" s="21">
        <f>IF($A533="",0,IF(OR($S533&lt;&gt;1,COUNTA($J533:$M533)=0),0,IF(SUMPRODUCT(MAX(($C$5:$C$6173=$C533)*($D$5:$D$6173=$D533)*($S$5:$S$6173=1)*IFERROR($N$5:$N$6173*1,0)))&gt;0,ROUND($H533*($N533/SUMPRODUCT(MAX(($C$5:$C$6173=$C533)*($D$5:$D$6173=$D533)*($S$5:$S$6173=1)*IFERROR($N$5:$N$6173*1,0)))),4),0)))</f>
        <v/>
      </c>
      <c r="P533" s="10" t="inlineStr">
        <is>
          <t>passeggeri/anno</t>
        </is>
      </c>
      <c r="Q533" s="21">
        <f>IF($A533="","",$A533&amp;"|"&amp;$C533)</f>
        <v/>
      </c>
      <c r="R533" s="21">
        <f>IF($A533="","",$A533&amp;"|"&amp;$C533&amp;"|"&amp;$D533)</f>
        <v/>
      </c>
      <c r="S533" s="21">
        <f>IF($A533="","",IFERROR(INDEX(Offerte!$D$2:$D$200,MATCH($Q533,Offerte!$L$2:$L$200,0)),0))</f>
        <v/>
      </c>
      <c r="T533" s="21">
        <f>IF($A533="","",IFERROR(INDEX(Offerte!$G$2:$G$200,MATCH($Q533,Offerte!$L$2:$L$200,0)),"NO"))</f>
        <v/>
      </c>
    </row>
    <row r="534">
      <c r="A534" s="10">
        <f>IF(Offerte!$A19="","",Offerte!$A19)</f>
        <v/>
      </c>
      <c r="B534" s="10">
        <f>IF(Offerte!$A19="","",Offerte!$B19)</f>
        <v/>
      </c>
      <c r="C534" s="10">
        <f>IF(Offerte!$A19="","",Offerte!$C19)</f>
        <v/>
      </c>
      <c r="D534" s="10" t="inlineStr">
        <is>
          <t>B.1.1</t>
        </is>
      </c>
      <c r="E534" s="10" t="inlineStr">
        <is>
          <t>B</t>
        </is>
      </c>
      <c r="F534" s="10" t="inlineStr">
        <is>
          <t>Q</t>
        </is>
      </c>
      <c r="G534" s="10" t="inlineStr">
        <is>
          <t>higher</t>
        </is>
      </c>
      <c r="H534" s="10" t="n">
        <v>3</v>
      </c>
      <c r="I534" s="10" t="inlineStr">
        <is>
          <t>Incremento dei posti offerti nelle fasce di punta</t>
        </is>
      </c>
      <c r="J534" s="20" t="n"/>
      <c r="K534" s="20" t="n"/>
      <c r="L534" s="20" t="n"/>
      <c r="M534" s="20" t="n"/>
      <c r="N534" s="21">
        <f>IF($A534="","",IFERROR(VALUE($J534),0))</f>
        <v/>
      </c>
      <c r="O534" s="21">
        <f>IF($A534="",0,IF(OR($S534&lt;&gt;1,COUNTA($J534:$M534)=0),0,IF(SUMPRODUCT(MAX(($C$5:$C$6173=$C534)*($D$5:$D$6173=$D534)*($S$5:$S$6173=1)*IFERROR($N$5:$N$6173*1,0)))&gt;0,ROUND($H534*($N534/SUMPRODUCT(MAX(($C$5:$C$6173=$C534)*($D$5:$D$6173=$D534)*($S$5:$S$6173=1)*IFERROR($N$5:$N$6173*1,0)))),4),0)))</f>
        <v/>
      </c>
      <c r="P534" s="10" t="inlineStr">
        <is>
          <t>posti*km</t>
        </is>
      </c>
      <c r="Q534" s="21">
        <f>IF($A534="","",$A534&amp;"|"&amp;$C534)</f>
        <v/>
      </c>
      <c r="R534" s="21">
        <f>IF($A534="","",$A534&amp;"|"&amp;$C534&amp;"|"&amp;$D534)</f>
        <v/>
      </c>
      <c r="S534" s="21">
        <f>IF($A534="","",IFERROR(INDEX(Offerte!$D$2:$D$200,MATCH($Q534,Offerte!$L$2:$L$200,0)),0))</f>
        <v/>
      </c>
      <c r="T534" s="21">
        <f>IF($A534="","",IFERROR(INDEX(Offerte!$G$2:$G$200,MATCH($Q534,Offerte!$L$2:$L$200,0)),"NO"))</f>
        <v/>
      </c>
    </row>
    <row r="535">
      <c r="A535" s="10">
        <f>IF(Offerte!$A19="","",Offerte!$A19)</f>
        <v/>
      </c>
      <c r="B535" s="10">
        <f>IF(Offerte!$A19="","",Offerte!$B19)</f>
        <v/>
      </c>
      <c r="C535" s="10">
        <f>IF(Offerte!$A19="","",Offerte!$C19)</f>
        <v/>
      </c>
      <c r="D535" s="10" t="inlineStr">
        <is>
          <t>B.2.1</t>
        </is>
      </c>
      <c r="E535" s="10" t="inlineStr">
        <is>
          <t>B</t>
        </is>
      </c>
      <c r="F535" s="10" t="inlineStr">
        <is>
          <t>Q</t>
        </is>
      </c>
      <c r="G535" s="10" t="inlineStr">
        <is>
          <t>higher</t>
        </is>
      </c>
      <c r="H535" s="10" t="n">
        <v>4</v>
      </c>
      <c r="I535" s="10" t="inlineStr">
        <is>
          <t>Corse aggiuntive nell'arco giornaliero base</t>
        </is>
      </c>
      <c r="J535" s="20" t="n"/>
      <c r="K535" s="20" t="n"/>
      <c r="L535" s="20" t="n"/>
      <c r="M535" s="20" t="n"/>
      <c r="N535" s="21">
        <f>IF($A535="","",IFERROR(VALUE($J535),0))</f>
        <v/>
      </c>
      <c r="O535" s="21">
        <f>IF($A535="",0,IF(OR($S535&lt;&gt;1,COUNTA($J535:$M535)=0),0,IF(SUMPRODUCT(MAX(($C$5:$C$6173=$C535)*($D$5:$D$6173=$D535)*($S$5:$S$6173=1)*IFERROR($N$5:$N$6173*1,0)))&gt;0,ROUND($H535*($N535/SUMPRODUCT(MAX(($C$5:$C$6173=$C535)*($D$5:$D$6173=$D535)*($S$5:$S$6173=1)*IFERROR($N$5:$N$6173*1,0)))),4),0)))</f>
        <v/>
      </c>
      <c r="P535" s="10" t="inlineStr">
        <is>
          <t>corse</t>
        </is>
      </c>
      <c r="Q535" s="21">
        <f>IF($A535="","",$A535&amp;"|"&amp;$C535)</f>
        <v/>
      </c>
      <c r="R535" s="21">
        <f>IF($A535="","",$A535&amp;"|"&amp;$C535&amp;"|"&amp;$D535)</f>
        <v/>
      </c>
      <c r="S535" s="21">
        <f>IF($A535="","",IFERROR(INDEX(Offerte!$D$2:$D$200,MATCH($Q535,Offerte!$L$2:$L$200,0)),0))</f>
        <v/>
      </c>
      <c r="T535" s="21">
        <f>IF($A535="","",IFERROR(INDEX(Offerte!$G$2:$G$200,MATCH($Q535,Offerte!$L$2:$L$200,0)),"NO"))</f>
        <v/>
      </c>
    </row>
    <row r="536">
      <c r="A536" s="10">
        <f>IF(Offerte!$A19="","",Offerte!$A19)</f>
        <v/>
      </c>
      <c r="B536" s="10">
        <f>IF(Offerte!$A19="","",Offerte!$B19)</f>
        <v/>
      </c>
      <c r="C536" s="10">
        <f>IF(Offerte!$A19="","",Offerte!$C19)</f>
        <v/>
      </c>
      <c r="D536" s="10" t="inlineStr">
        <is>
          <t>B.3.1</t>
        </is>
      </c>
      <c r="E536" s="10" t="inlineStr">
        <is>
          <t>B</t>
        </is>
      </c>
      <c r="F536" s="10" t="inlineStr">
        <is>
          <t>Q</t>
        </is>
      </c>
      <c r="G536" s="10" t="inlineStr">
        <is>
          <t>higher</t>
        </is>
      </c>
      <c r="H536" s="10" t="n">
        <v>2</v>
      </c>
      <c r="I536" s="10" t="inlineStr">
        <is>
          <t>Numero di corse aggiuntive per allungamento dell'arco di servizio giornaliero nelle fasce serali</t>
        </is>
      </c>
      <c r="J536" s="20" t="n"/>
      <c r="K536" s="20" t="n"/>
      <c r="L536" s="20" t="n"/>
      <c r="M536" s="20" t="n"/>
      <c r="N536" s="21">
        <f>IF($A536="","",IFERROR(VALUE($J536),0))</f>
        <v/>
      </c>
      <c r="O536" s="21">
        <f>IF($A536="",0,IF(OR($S536&lt;&gt;1,COUNTA($J536:$M536)=0),0,IF(SUMPRODUCT(MAX(($C$5:$C$6173=$C536)*($D$5:$D$6173=$D536)*($S$5:$S$6173=1)*IFERROR($N$5:$N$6173*1,0)))&gt;0,ROUND($H536*($N536/SUMPRODUCT(MAX(($C$5:$C$6173=$C536)*($D$5:$D$6173=$D536)*($S$5:$S$6173=1)*IFERROR($N$5:$N$6173*1,0)))),4),0)))</f>
        <v/>
      </c>
      <c r="P536" s="10" t="inlineStr">
        <is>
          <t>corse</t>
        </is>
      </c>
      <c r="Q536" s="21">
        <f>IF($A536="","",$A536&amp;"|"&amp;$C536)</f>
        <v/>
      </c>
      <c r="R536" s="21">
        <f>IF($A536="","",$A536&amp;"|"&amp;$C536&amp;"|"&amp;$D536)</f>
        <v/>
      </c>
      <c r="S536" s="21">
        <f>IF($A536="","",IFERROR(INDEX(Offerte!$D$2:$D$200,MATCH($Q536,Offerte!$L$2:$L$200,0)),0))</f>
        <v/>
      </c>
      <c r="T536" s="21">
        <f>IF($A536="","",IFERROR(INDEX(Offerte!$G$2:$G$200,MATCH($Q536,Offerte!$L$2:$L$200,0)),"NO"))</f>
        <v/>
      </c>
    </row>
    <row r="537">
      <c r="A537" s="10">
        <f>IF(Offerte!$A19="","",Offerte!$A19)</f>
        <v/>
      </c>
      <c r="B537" s="10">
        <f>IF(Offerte!$A19="","",Offerte!$B19)</f>
        <v/>
      </c>
      <c r="C537" s="10">
        <f>IF(Offerte!$A19="","",Offerte!$C19)</f>
        <v/>
      </c>
      <c r="D537" s="10" t="inlineStr">
        <is>
          <t>B.4.1</t>
        </is>
      </c>
      <c r="E537" s="10" t="inlineStr">
        <is>
          <t>B</t>
        </is>
      </c>
      <c r="F537" s="10" t="inlineStr">
        <is>
          <t>Q</t>
        </is>
      </c>
      <c r="G537" s="10" t="inlineStr">
        <is>
          <t>higher</t>
        </is>
      </c>
      <c r="H537" s="10" t="n">
        <v>3</v>
      </c>
      <c r="I537" s="10" t="inlineStr">
        <is>
          <t>Percorrenze aggiuntive offerte nel Programma d'esercizio delle prime due fasi attuative</t>
        </is>
      </c>
      <c r="J537" s="20" t="n"/>
      <c r="K537" s="20" t="n"/>
      <c r="L537" s="20" t="n"/>
      <c r="M537" s="20" t="n"/>
      <c r="N537" s="21">
        <f>IF($A537="","",IFERROR(VALUE($J537),0))</f>
        <v/>
      </c>
      <c r="O537" s="21">
        <f>IF($A537="",0,IF(OR($S537&lt;&gt;1,COUNTA($J537:$M537)=0),0,IF(SUMPRODUCT(MAX(($C$5:$C$6173=$C537)*($D$5:$D$6173=$D537)*($S$5:$S$6173=1)*IFERROR($N$5:$N$6173*1,0)))&gt;0,ROUND($H537*($N537/SUMPRODUCT(MAX(($C$5:$C$6173=$C537)*($D$5:$D$6173=$D537)*($S$5:$S$6173=1)*IFERROR($N$5:$N$6173*1,0)))),4),0)))</f>
        <v/>
      </c>
      <c r="P537" s="10" t="inlineStr">
        <is>
          <t>vett*km</t>
        </is>
      </c>
      <c r="Q537" s="21">
        <f>IF($A537="","",$A537&amp;"|"&amp;$C537)</f>
        <v/>
      </c>
      <c r="R537" s="21">
        <f>IF($A537="","",$A537&amp;"|"&amp;$C537&amp;"|"&amp;$D537)</f>
        <v/>
      </c>
      <c r="S537" s="21">
        <f>IF($A537="","",IFERROR(INDEX(Offerte!$D$2:$D$200,MATCH($Q537,Offerte!$L$2:$L$200,0)),0))</f>
        <v/>
      </c>
      <c r="T537" s="21">
        <f>IF($A537="","",IFERROR(INDEX(Offerte!$G$2:$G$200,MATCH($Q537,Offerte!$L$2:$L$200,0)),"NO"))</f>
        <v/>
      </c>
    </row>
    <row r="538">
      <c r="A538" s="10">
        <f>IF(Offerte!$A19="","",Offerte!$A19)</f>
        <v/>
      </c>
      <c r="B538" s="10">
        <f>IF(Offerte!$A19="","",Offerte!$B19)</f>
        <v/>
      </c>
      <c r="C538" s="10">
        <f>IF(Offerte!$A19="","",Offerte!$C19)</f>
        <v/>
      </c>
      <c r="D538" s="10" t="inlineStr">
        <is>
          <t>B.5.1</t>
        </is>
      </c>
      <c r="E538" s="10" t="inlineStr">
        <is>
          <t>B</t>
        </is>
      </c>
      <c r="F538" s="10" t="inlineStr">
        <is>
          <t>D</t>
        </is>
      </c>
      <c r="G538" s="10" t="inlineStr">
        <is>
          <t>discretionary</t>
        </is>
      </c>
      <c r="H538" s="10" t="n">
        <v>2</v>
      </c>
      <c r="I538" s="10" t="inlineStr">
        <is>
          <t>Efficacia del progetto di servizi complementari DRT</t>
        </is>
      </c>
      <c r="J538" s="20" t="n"/>
      <c r="K538" s="20" t="n"/>
      <c r="L538" s="20" t="n"/>
      <c r="M538" s="20" t="n"/>
      <c r="N538" s="21">
        <f>IF($A538="","",MAX(0,MIN(1,IFERROR(VALUE($M538),0))))</f>
        <v/>
      </c>
      <c r="O538" s="21">
        <f>IF($A538="",0,IF(OR($S538&lt;&gt;1,COUNTA($J538:$M538)=0),0,IF(SUMPRODUCT(MAX(($C$5:$C$6173=$C538)*($D$5:$D$6173=$D538)*($S$5:$S$6173=1)*IFERROR($N$5:$N$6173*1,0)))&gt;0,ROUND($H538*($N538/SUMPRODUCT(MAX(($C$5:$C$6173=$C538)*($D$5:$D$6173=$D538)*($S$5:$S$6173=1)*IFERROR($N$5:$N$6173*1,0)))),4),0)))</f>
        <v/>
      </c>
      <c r="P538" s="10" t="inlineStr">
        <is>
          <t>coeff.</t>
        </is>
      </c>
      <c r="Q538" s="21">
        <f>IF($A538="","",$A538&amp;"|"&amp;$C538)</f>
        <v/>
      </c>
      <c r="R538" s="21">
        <f>IF($A538="","",$A538&amp;"|"&amp;$C538&amp;"|"&amp;$D538)</f>
        <v/>
      </c>
      <c r="S538" s="21">
        <f>IF($A538="","",IFERROR(INDEX(Offerte!$D$2:$D$200,MATCH($Q538,Offerte!$L$2:$L$200,0)),0))</f>
        <v/>
      </c>
      <c r="T538" s="21">
        <f>IF($A538="","",IFERROR(INDEX(Offerte!$G$2:$G$200,MATCH($Q538,Offerte!$L$2:$L$200,0)),"NO"))</f>
        <v/>
      </c>
    </row>
    <row r="539">
      <c r="A539" s="10">
        <f>IF(Offerte!$A19="","",Offerte!$A19)</f>
        <v/>
      </c>
      <c r="B539" s="10">
        <f>IF(Offerte!$A19="","",Offerte!$B19)</f>
        <v/>
      </c>
      <c r="C539" s="10">
        <f>IF(Offerte!$A19="","",Offerte!$C19)</f>
        <v/>
      </c>
      <c r="D539" s="10" t="inlineStr">
        <is>
          <t>C.1.1</t>
        </is>
      </c>
      <c r="E539" s="10" t="inlineStr">
        <is>
          <t>C</t>
        </is>
      </c>
      <c r="F539" s="10" t="inlineStr">
        <is>
          <t>Q</t>
        </is>
      </c>
      <c r="G539" s="10" t="inlineStr">
        <is>
          <t>higher</t>
        </is>
      </c>
      <c r="H539" s="10" t="n">
        <v>2</v>
      </c>
      <c r="I539" s="10" t="inlineStr">
        <is>
          <t>Tasso di copertura del servizio con telecamere BSD</t>
        </is>
      </c>
      <c r="J539" s="20" t="n"/>
      <c r="K539" s="20" t="n"/>
      <c r="L539" s="20" t="n"/>
      <c r="M539" s="20" t="n"/>
      <c r="N539" s="21">
        <f>IF($A539="","",IFERROR(VALUE($K539)/VALUE($L539),IFERROR(VALUE($J539),0)))</f>
        <v/>
      </c>
      <c r="O539" s="21">
        <f>IF($A539="",0,IF(OR($S539&lt;&gt;1,COUNTA($J539:$M539)=0),0,IF(SUMPRODUCT(MAX(($C$5:$C$6173=$C539)*($D$5:$D$6173=$D539)*($S$5:$S$6173=1)*IFERROR($N$5:$N$6173*1,0)))&gt;0,ROUND($H539*($N539/SUMPRODUCT(MAX(($C$5:$C$6173=$C539)*($D$5:$D$6173=$D539)*($S$5:$S$6173=1)*IFERROR($N$5:$N$6173*1,0)))),4),0)))</f>
        <v/>
      </c>
      <c r="P539" s="10" t="inlineStr">
        <is>
          <t>Autobus attrezzati con telecamere BSD / Autobus totali in offerta, incluse scorte</t>
        </is>
      </c>
      <c r="Q539" s="21">
        <f>IF($A539="","",$A539&amp;"|"&amp;$C539)</f>
        <v/>
      </c>
      <c r="R539" s="21">
        <f>IF($A539="","",$A539&amp;"|"&amp;$C539&amp;"|"&amp;$D539)</f>
        <v/>
      </c>
      <c r="S539" s="21">
        <f>IF($A539="","",IFERROR(INDEX(Offerte!$D$2:$D$200,MATCH($Q539,Offerte!$L$2:$L$200,0)),0))</f>
        <v/>
      </c>
      <c r="T539" s="21">
        <f>IF($A539="","",IFERROR(INDEX(Offerte!$G$2:$G$200,MATCH($Q539,Offerte!$L$2:$L$200,0)),"NO"))</f>
        <v/>
      </c>
    </row>
    <row r="540">
      <c r="A540" s="10">
        <f>IF(Offerte!$A19="","",Offerte!$A19)</f>
        <v/>
      </c>
      <c r="B540" s="10">
        <f>IF(Offerte!$A19="","",Offerte!$B19)</f>
        <v/>
      </c>
      <c r="C540" s="10">
        <f>IF(Offerte!$A19="","",Offerte!$C19)</f>
        <v/>
      </c>
      <c r="D540" s="10" t="inlineStr">
        <is>
          <t>C.1.2</t>
        </is>
      </c>
      <c r="E540" s="10" t="inlineStr">
        <is>
          <t>C</t>
        </is>
      </c>
      <c r="F540" s="10" t="inlineStr">
        <is>
          <t>Q</t>
        </is>
      </c>
      <c r="G540" s="10" t="inlineStr">
        <is>
          <t>higher</t>
        </is>
      </c>
      <c r="H540" s="10" t="n">
        <v>2</v>
      </c>
      <c r="I540" s="10" t="inlineStr">
        <is>
          <t>Tasso di copertura del servizio con telecamere ADAS</t>
        </is>
      </c>
      <c r="J540" s="20" t="n"/>
      <c r="K540" s="20" t="n"/>
      <c r="L540" s="20" t="n"/>
      <c r="M540" s="20" t="n"/>
      <c r="N540" s="21">
        <f>IF($A540="","",IFERROR(VALUE($K540)/VALUE($L540),IFERROR(VALUE($J540),0)))</f>
        <v/>
      </c>
      <c r="O540" s="21">
        <f>IF($A540="",0,IF(OR($S540&lt;&gt;1,COUNTA($J540:$M540)=0),0,IF(SUMPRODUCT(MAX(($C$5:$C$6173=$C540)*($D$5:$D$6173=$D540)*($S$5:$S$6173=1)*IFERROR($N$5:$N$6173*1,0)))&gt;0,ROUND($H540*($N540/SUMPRODUCT(MAX(($C$5:$C$6173=$C540)*($D$5:$D$6173=$D540)*($S$5:$S$6173=1)*IFERROR($N$5:$N$6173*1,0)))),4),0)))</f>
        <v/>
      </c>
      <c r="P540" s="10" t="inlineStr">
        <is>
          <t>Autobus attrezzati con telecamere ADAS / Autobus totali in offerta, incluse scorte</t>
        </is>
      </c>
      <c r="Q540" s="21">
        <f>IF($A540="","",$A540&amp;"|"&amp;$C540)</f>
        <v/>
      </c>
      <c r="R540" s="21">
        <f>IF($A540="","",$A540&amp;"|"&amp;$C540&amp;"|"&amp;$D540)</f>
        <v/>
      </c>
      <c r="S540" s="21">
        <f>IF($A540="","",IFERROR(INDEX(Offerte!$D$2:$D$200,MATCH($Q540,Offerte!$L$2:$L$200,0)),0))</f>
        <v/>
      </c>
      <c r="T540" s="21">
        <f>IF($A540="","",IFERROR(INDEX(Offerte!$G$2:$G$200,MATCH($Q540,Offerte!$L$2:$L$200,0)),"NO"))</f>
        <v/>
      </c>
    </row>
    <row r="541">
      <c r="A541" s="10">
        <f>IF(Offerte!$A19="","",Offerte!$A19)</f>
        <v/>
      </c>
      <c r="B541" s="10">
        <f>IF(Offerte!$A19="","",Offerte!$B19)</f>
        <v/>
      </c>
      <c r="C541" s="10">
        <f>IF(Offerte!$A19="","",Offerte!$C19)</f>
        <v/>
      </c>
      <c r="D541" s="10" t="inlineStr">
        <is>
          <t>C.2.1</t>
        </is>
      </c>
      <c r="E541" s="10" t="inlineStr">
        <is>
          <t>C</t>
        </is>
      </c>
      <c r="F541" s="10" t="inlineStr">
        <is>
          <t>Q</t>
        </is>
      </c>
      <c r="G541" s="10" t="inlineStr">
        <is>
          <t>higher</t>
        </is>
      </c>
      <c r="H541" s="10" t="n">
        <v>3</v>
      </c>
      <c r="I541" s="10" t="inlineStr">
        <is>
          <t>Tasso di copertura del servizio con telecamere di bordo di videosorveglianza</t>
        </is>
      </c>
      <c r="J541" s="20" t="n"/>
      <c r="K541" s="20" t="n"/>
      <c r="L541" s="20" t="n"/>
      <c r="M541" s="20" t="n"/>
      <c r="N541" s="21">
        <f>IF($A541="","",IFERROR(VALUE($K541)/VALUE($L541),IFERROR(VALUE($J541),0)))</f>
        <v/>
      </c>
      <c r="O541" s="21">
        <f>IF($A541="",0,IF(OR($S541&lt;&gt;1,COUNTA($J541:$M541)=0),0,IF(SUMPRODUCT(MAX(($C$5:$C$6173=$C541)*($D$5:$D$6173=$D541)*($S$5:$S$6173=1)*IFERROR($N$5:$N$6173*1,0)))&gt;0,ROUND($H541*($N541/SUMPRODUCT(MAX(($C$5:$C$6173=$C541)*($D$5:$D$6173=$D541)*($S$5:$S$6173=1)*IFERROR($N$5:$N$6173*1,0)))),4),0)))</f>
        <v/>
      </c>
      <c r="P541" s="10" t="inlineStr">
        <is>
          <t>Autobus attrezzati con videosorveglianza / Autobus totali in offerta, incluse scorte</t>
        </is>
      </c>
      <c r="Q541" s="21">
        <f>IF($A541="","",$A541&amp;"|"&amp;$C541)</f>
        <v/>
      </c>
      <c r="R541" s="21">
        <f>IF($A541="","",$A541&amp;"|"&amp;$C541&amp;"|"&amp;$D541)</f>
        <v/>
      </c>
      <c r="S541" s="21">
        <f>IF($A541="","",IFERROR(INDEX(Offerte!$D$2:$D$200,MATCH($Q541,Offerte!$L$2:$L$200,0)),0))</f>
        <v/>
      </c>
      <c r="T541" s="21">
        <f>IF($A541="","",IFERROR(INDEX(Offerte!$G$2:$G$200,MATCH($Q541,Offerte!$L$2:$L$200,0)),"NO"))</f>
        <v/>
      </c>
    </row>
    <row r="542">
      <c r="A542" s="10">
        <f>IF(Offerte!$A19="","",Offerte!$A19)</f>
        <v/>
      </c>
      <c r="B542" s="10">
        <f>IF(Offerte!$A19="","",Offerte!$B19)</f>
        <v/>
      </c>
      <c r="C542" s="10">
        <f>IF(Offerte!$A19="","",Offerte!$C19)</f>
        <v/>
      </c>
      <c r="D542" s="10" t="inlineStr">
        <is>
          <t>C.2.2</t>
        </is>
      </c>
      <c r="E542" s="10" t="inlineStr">
        <is>
          <t>C</t>
        </is>
      </c>
      <c r="F542" s="10" t="inlineStr">
        <is>
          <t>T</t>
        </is>
      </c>
      <c r="G542" s="10" t="inlineStr">
        <is>
          <t>tabular</t>
        </is>
      </c>
      <c r="H542" s="10" t="n">
        <v>1</v>
      </c>
      <c r="I542" s="10" t="inlineStr">
        <is>
          <t>Software video/audio analisi per situazioni di pericolo</t>
        </is>
      </c>
      <c r="J542" s="20" t="n"/>
      <c r="K542" s="20" t="n"/>
      <c r="L542" s="20" t="n"/>
      <c r="M542" s="20" t="n"/>
      <c r="N542" s="21">
        <f>IF($A542="","",IF(IFERROR(VALUE($M542),0)=1,1,0))</f>
        <v/>
      </c>
      <c r="O542" s="21">
        <f>IF($A542="",0,IF(OR($S542&lt;&gt;1,COUNTA($J542:$M542)=0),0,IF($N542=1,$H542,0)))</f>
        <v/>
      </c>
      <c r="P542" s="10" t="inlineStr">
        <is>
          <t>sì/no</t>
        </is>
      </c>
      <c r="Q542" s="21">
        <f>IF($A542="","",$A542&amp;"|"&amp;$C542)</f>
        <v/>
      </c>
      <c r="R542" s="21">
        <f>IF($A542="","",$A542&amp;"|"&amp;$C542&amp;"|"&amp;$D542)</f>
        <v/>
      </c>
      <c r="S542" s="21">
        <f>IF($A542="","",IFERROR(INDEX(Offerte!$D$2:$D$200,MATCH($Q542,Offerte!$L$2:$L$200,0)),0))</f>
        <v/>
      </c>
      <c r="T542" s="21">
        <f>IF($A542="","",IFERROR(INDEX(Offerte!$G$2:$G$200,MATCH($Q542,Offerte!$L$2:$L$200,0)),"NO"))</f>
        <v/>
      </c>
    </row>
    <row r="543">
      <c r="A543" s="10">
        <f>IF(Offerte!$A19="","",Offerte!$A19)</f>
        <v/>
      </c>
      <c r="B543" s="10">
        <f>IF(Offerte!$A19="","",Offerte!$B19)</f>
        <v/>
      </c>
      <c r="C543" s="10">
        <f>IF(Offerte!$A19="","",Offerte!$C19)</f>
        <v/>
      </c>
      <c r="D543" s="10" t="inlineStr">
        <is>
          <t>C.2.3</t>
        </is>
      </c>
      <c r="E543" s="10" t="inlineStr">
        <is>
          <t>C</t>
        </is>
      </c>
      <c r="F543" s="10" t="inlineStr">
        <is>
          <t>T</t>
        </is>
      </c>
      <c r="G543" s="10" t="inlineStr">
        <is>
          <t>tabular</t>
        </is>
      </c>
      <c r="H543" s="10" t="n">
        <v>1</v>
      </c>
      <c r="I543" s="10" t="inlineStr">
        <is>
          <t>Collegamento con centrale qualificata di pronto intervento</t>
        </is>
      </c>
      <c r="J543" s="20" t="n"/>
      <c r="K543" s="20" t="n"/>
      <c r="L543" s="20" t="n"/>
      <c r="M543" s="20" t="n"/>
      <c r="N543" s="21">
        <f>IF($A543="","",IF(IFERROR(VALUE($M543),0)=1,1,0))</f>
        <v/>
      </c>
      <c r="O543" s="21">
        <f>IF($A543="",0,IF(OR($S543&lt;&gt;1,COUNTA($J543:$M543)=0),0,IF($N543=1,$H543,0)))</f>
        <v/>
      </c>
      <c r="P543" s="10" t="inlineStr">
        <is>
          <t>sì/no</t>
        </is>
      </c>
      <c r="Q543" s="21">
        <f>IF($A543="","",$A543&amp;"|"&amp;$C543)</f>
        <v/>
      </c>
      <c r="R543" s="21">
        <f>IF($A543="","",$A543&amp;"|"&amp;$C543&amp;"|"&amp;$D543)</f>
        <v/>
      </c>
      <c r="S543" s="21">
        <f>IF($A543="","",IFERROR(INDEX(Offerte!$D$2:$D$200,MATCH($Q543,Offerte!$L$2:$L$200,0)),0))</f>
        <v/>
      </c>
      <c r="T543" s="21">
        <f>IF($A543="","",IFERROR(INDEX(Offerte!$G$2:$G$200,MATCH($Q543,Offerte!$L$2:$L$200,0)),"NO"))</f>
        <v/>
      </c>
    </row>
    <row r="544">
      <c r="A544" s="10">
        <f>IF(Offerte!$A19="","",Offerte!$A19)</f>
        <v/>
      </c>
      <c r="B544" s="10">
        <f>IF(Offerte!$A19="","",Offerte!$B19)</f>
        <v/>
      </c>
      <c r="C544" s="10">
        <f>IF(Offerte!$A19="","",Offerte!$C19)</f>
        <v/>
      </c>
      <c r="D544" s="10" t="inlineStr">
        <is>
          <t>C.2.4</t>
        </is>
      </c>
      <c r="E544" s="10" t="inlineStr">
        <is>
          <t>C</t>
        </is>
      </c>
      <c r="F544" s="10" t="inlineStr">
        <is>
          <t>Q</t>
        </is>
      </c>
      <c r="G544" s="10" t="inlineStr">
        <is>
          <t>higher</t>
        </is>
      </c>
      <c r="H544" s="10" t="n">
        <v>1</v>
      </c>
      <c r="I544" s="10" t="inlineStr">
        <is>
          <t>Tasso di copertura del servizio con dispositivi per la chiamata di emergenza del conducente</t>
        </is>
      </c>
      <c r="J544" s="20" t="n"/>
      <c r="K544" s="20" t="n"/>
      <c r="L544" s="20" t="n"/>
      <c r="M544" s="20" t="n"/>
      <c r="N544" s="21">
        <f>IF($A544="","",IFERROR(VALUE($K544)/VALUE($L544),IFERROR(VALUE($J544),0)))</f>
        <v/>
      </c>
      <c r="O544" s="21">
        <f>IF($A544="",0,IF(OR($S544&lt;&gt;1,COUNTA($J544:$M544)=0),0,IF(SUMPRODUCT(MAX(($C$5:$C$6173=$C544)*($D$5:$D$6173=$D544)*($S$5:$S$6173=1)*IFERROR($N$5:$N$6173*1,0)))&gt;0,ROUND($H544*($N544/SUMPRODUCT(MAX(($C$5:$C$6173=$C544)*($D$5:$D$6173=$D544)*($S$5:$S$6173=1)*IFERROR($N$5:$N$6173*1,0)))),4),0)))</f>
        <v/>
      </c>
      <c r="P544" s="10" t="inlineStr">
        <is>
          <t>Autobus attrezzati con chiamata di emergenza / Autobus totali in offerta, incluse scorte</t>
        </is>
      </c>
      <c r="Q544" s="21">
        <f>IF($A544="","",$A544&amp;"|"&amp;$C544)</f>
        <v/>
      </c>
      <c r="R544" s="21">
        <f>IF($A544="","",$A544&amp;"|"&amp;$C544&amp;"|"&amp;$D544)</f>
        <v/>
      </c>
      <c r="S544" s="21">
        <f>IF($A544="","",IFERROR(INDEX(Offerte!$D$2:$D$200,MATCH($Q544,Offerte!$L$2:$L$200,0)),0))</f>
        <v/>
      </c>
      <c r="T544" s="21">
        <f>IF($A544="","",IFERROR(INDEX(Offerte!$G$2:$G$200,MATCH($Q544,Offerte!$L$2:$L$200,0)),"NO"))</f>
        <v/>
      </c>
    </row>
    <row r="545">
      <c r="A545" s="10">
        <f>IF(Offerte!$A19="","",Offerte!$A19)</f>
        <v/>
      </c>
      <c r="B545" s="10">
        <f>IF(Offerte!$A19="","",Offerte!$B19)</f>
        <v/>
      </c>
      <c r="C545" s="10">
        <f>IF(Offerte!$A19="","",Offerte!$C19)</f>
        <v/>
      </c>
      <c r="D545" s="10" t="inlineStr">
        <is>
          <t>C.3.1</t>
        </is>
      </c>
      <c r="E545" s="10" t="inlineStr">
        <is>
          <t>C</t>
        </is>
      </c>
      <c r="F545" s="10" t="inlineStr">
        <is>
          <t>Q</t>
        </is>
      </c>
      <c r="G545" s="10" t="inlineStr">
        <is>
          <t>higher</t>
        </is>
      </c>
      <c r="H545" s="10" t="n">
        <v>2</v>
      </c>
      <c r="I545" s="10" t="inlineStr">
        <is>
          <t>Tasso di copertura del servizio con dispositivi di informazione dinamica a bordo mezzo</t>
        </is>
      </c>
      <c r="J545" s="20" t="n"/>
      <c r="K545" s="20" t="n"/>
      <c r="L545" s="20" t="n"/>
      <c r="M545" s="20" t="n"/>
      <c r="N545" s="21">
        <f>IF($A545="","",IFERROR(VALUE($K545)/VALUE($L545),IFERROR(VALUE($J545),0)))</f>
        <v/>
      </c>
      <c r="O545" s="21">
        <f>IF($A545="",0,IF(OR($S545&lt;&gt;1,COUNTA($J545:$M545)=0),0,IF(SUMPRODUCT(MAX(($C$5:$C$6173=$C545)*($D$5:$D$6173=$D545)*($S$5:$S$6173=1)*IFERROR($N$5:$N$6173*1,0)))&gt;0,ROUND($H545*($N545/SUMPRODUCT(MAX(($C$5:$C$6173=$C545)*($D$5:$D$6173=$D545)*($S$5:$S$6173=1)*IFERROR($N$5:$N$6173*1,0)))),4),0)))</f>
        <v/>
      </c>
      <c r="P545" s="10" t="inlineStr">
        <is>
          <t>Autobus con monitor e indicatori vocali / Autobus totali in offerta, incluse scorte</t>
        </is>
      </c>
      <c r="Q545" s="21">
        <f>IF($A545="","",$A545&amp;"|"&amp;$C545)</f>
        <v/>
      </c>
      <c r="R545" s="21">
        <f>IF($A545="","",$A545&amp;"|"&amp;$C545&amp;"|"&amp;$D545)</f>
        <v/>
      </c>
      <c r="S545" s="21">
        <f>IF($A545="","",IFERROR(INDEX(Offerte!$D$2:$D$200,MATCH($Q545,Offerte!$L$2:$L$200,0)),0))</f>
        <v/>
      </c>
      <c r="T545" s="21">
        <f>IF($A545="","",IFERROR(INDEX(Offerte!$G$2:$G$200,MATCH($Q545,Offerte!$L$2:$L$200,0)),"NO"))</f>
        <v/>
      </c>
    </row>
    <row r="546">
      <c r="A546" s="10">
        <f>IF(Offerte!$A19="","",Offerte!$A19)</f>
        <v/>
      </c>
      <c r="B546" s="10">
        <f>IF(Offerte!$A19="","",Offerte!$B19)</f>
        <v/>
      </c>
      <c r="C546" s="10">
        <f>IF(Offerte!$A19="","",Offerte!$C19)</f>
        <v/>
      </c>
      <c r="D546" s="10" t="inlineStr">
        <is>
          <t>C.3.2</t>
        </is>
      </c>
      <c r="E546" s="10" t="inlineStr">
        <is>
          <t>C</t>
        </is>
      </c>
      <c r="F546" s="10" t="inlineStr">
        <is>
          <t>T</t>
        </is>
      </c>
      <c r="G546" s="10" t="inlineStr">
        <is>
          <t>tabular</t>
        </is>
      </c>
      <c r="H546" s="10" t="n">
        <v>2</v>
      </c>
      <c r="I546" s="10" t="inlineStr">
        <is>
          <t>Informazioni a bordo su coincidenze ai nodi</t>
        </is>
      </c>
      <c r="J546" s="20" t="n"/>
      <c r="K546" s="20" t="n"/>
      <c r="L546" s="20" t="n"/>
      <c r="M546" s="20" t="n"/>
      <c r="N546" s="21">
        <f>IF($A546="","",IF(IFERROR(VALUE($M546),0)=1,1,0))</f>
        <v/>
      </c>
      <c r="O546" s="21">
        <f>IF($A546="",0,IF(OR($S546&lt;&gt;1,COUNTA($J546:$M546)=0),0,IF(AND($N546=1,IFERROR(SUMIFS($N$5:$N$6173,$Q$5:$Q$6173,$Q546,$D$5:$D$6173,"C.3.1"),0)&gt;=0.5),$H546,0)))</f>
        <v/>
      </c>
      <c r="P546" s="10" t="inlineStr">
        <is>
          <t>Dipende da C.3.1 &gt;= 0.5</t>
        </is>
      </c>
      <c r="Q546" s="21">
        <f>IF($A546="","",$A546&amp;"|"&amp;$C546)</f>
        <v/>
      </c>
      <c r="R546" s="21">
        <f>IF($A546="","",$A546&amp;"|"&amp;$C546&amp;"|"&amp;$D546)</f>
        <v/>
      </c>
      <c r="S546" s="21">
        <f>IF($A546="","",IFERROR(INDEX(Offerte!$D$2:$D$200,MATCH($Q546,Offerte!$L$2:$L$200,0)),0))</f>
        <v/>
      </c>
      <c r="T546" s="21">
        <f>IF($A546="","",IFERROR(INDEX(Offerte!$G$2:$G$200,MATCH($Q546,Offerte!$L$2:$L$200,0)),"NO"))</f>
        <v/>
      </c>
    </row>
    <row r="547">
      <c r="A547" s="10">
        <f>IF(Offerte!$A19="","",Offerte!$A19)</f>
        <v/>
      </c>
      <c r="B547" s="10">
        <f>IF(Offerte!$A19="","",Offerte!$B19)</f>
        <v/>
      </c>
      <c r="C547" s="10">
        <f>IF(Offerte!$A19="","",Offerte!$C19)</f>
        <v/>
      </c>
      <c r="D547" s="10" t="inlineStr">
        <is>
          <t>D.1.1</t>
        </is>
      </c>
      <c r="E547" s="10" t="inlineStr">
        <is>
          <t>D</t>
        </is>
      </c>
      <c r="F547" s="10" t="inlineStr">
        <is>
          <t>Q</t>
        </is>
      </c>
      <c r="G547" s="10" t="inlineStr">
        <is>
          <t>higher</t>
        </is>
      </c>
      <c r="H547" s="10" t="n">
        <v>3</v>
      </c>
      <c r="I547" s="10" t="inlineStr">
        <is>
          <t>Installazione di pensiline</t>
        </is>
      </c>
      <c r="J547" s="20" t="n"/>
      <c r="K547" s="20" t="n"/>
      <c r="L547" s="20" t="n"/>
      <c r="M547" s="20" t="n"/>
      <c r="N547" s="21">
        <f>IF($A547="","",IFERROR(VALUE($J547),0))</f>
        <v/>
      </c>
      <c r="O547" s="21">
        <f>IF($A547="",0,IF(OR($S547&lt;&gt;1,COUNTA($J547:$M547)=0),0,IF(SUMPRODUCT(MAX(($C$5:$C$6173=$C547)*($D$5:$D$6173=$D547)*($S$5:$S$6173=1)*IFERROR($N$5:$N$6173*1,0)))&gt;0,ROUND($H547*($N547/SUMPRODUCT(MAX(($C$5:$C$6173=$C547)*($D$5:$D$6173=$D547)*($S$5:$S$6173=1)*IFERROR($N$5:$N$6173*1,0)))),4),0)))</f>
        <v/>
      </c>
      <c r="P547" s="10" t="inlineStr">
        <is>
          <t>fermate</t>
        </is>
      </c>
      <c r="Q547" s="21">
        <f>IF($A547="","",$A547&amp;"|"&amp;$C547)</f>
        <v/>
      </c>
      <c r="R547" s="21">
        <f>IF($A547="","",$A547&amp;"|"&amp;$C547&amp;"|"&amp;$D547)</f>
        <v/>
      </c>
      <c r="S547" s="21">
        <f>IF($A547="","",IFERROR(INDEX(Offerte!$D$2:$D$200,MATCH($Q547,Offerte!$L$2:$L$200,0)),0))</f>
        <v/>
      </c>
      <c r="T547" s="21">
        <f>IF($A547="","",IFERROR(INDEX(Offerte!$G$2:$G$200,MATCH($Q547,Offerte!$L$2:$L$200,0)),"NO"))</f>
        <v/>
      </c>
    </row>
    <row r="548">
      <c r="A548" s="10">
        <f>IF(Offerte!$A19="","",Offerte!$A19)</f>
        <v/>
      </c>
      <c r="B548" s="10">
        <f>IF(Offerte!$A19="","",Offerte!$B19)</f>
        <v/>
      </c>
      <c r="C548" s="10">
        <f>IF(Offerte!$A19="","",Offerte!$C19)</f>
        <v/>
      </c>
      <c r="D548" s="10" t="inlineStr">
        <is>
          <t>D.1.2</t>
        </is>
      </c>
      <c r="E548" s="10" t="inlineStr">
        <is>
          <t>D</t>
        </is>
      </c>
      <c r="F548" s="10" t="inlineStr">
        <is>
          <t>Q</t>
        </is>
      </c>
      <c r="G548" s="10" t="inlineStr">
        <is>
          <t>higher</t>
        </is>
      </c>
      <c r="H548" s="10" t="n">
        <v>3</v>
      </c>
      <c r="I548" s="10" t="inlineStr">
        <is>
          <t>Installazione di paline di fermata conformi alla DGR 581/2023</t>
        </is>
      </c>
      <c r="J548" s="20" t="n"/>
      <c r="K548" s="20" t="n"/>
      <c r="L548" s="20" t="n"/>
      <c r="M548" s="20" t="n"/>
      <c r="N548" s="21">
        <f>IF($A548="","",IFERROR(VALUE($J548),0))</f>
        <v/>
      </c>
      <c r="O548" s="21">
        <f>IF($A548="",0,IF(OR($S548&lt;&gt;1,COUNTA($J548:$M548)=0),0,IF(SUMPRODUCT(MAX(($C$5:$C$6173=$C548)*($D$5:$D$6173=$D548)*($S$5:$S$6173=1)*IFERROR($N$5:$N$6173*1,0)))&gt;0,ROUND($H548*($N548/SUMPRODUCT(MAX(($C$5:$C$6173=$C548)*($D$5:$D$6173=$D548)*($S$5:$S$6173=1)*IFERROR($N$5:$N$6173*1,0)))),4),0)))</f>
        <v/>
      </c>
      <c r="P548" s="10" t="inlineStr">
        <is>
          <t>fermate</t>
        </is>
      </c>
      <c r="Q548" s="21">
        <f>IF($A548="","",$A548&amp;"|"&amp;$C548)</f>
        <v/>
      </c>
      <c r="R548" s="21">
        <f>IF($A548="","",$A548&amp;"|"&amp;$C548&amp;"|"&amp;$D548)</f>
        <v/>
      </c>
      <c r="S548" s="21">
        <f>IF($A548="","",IFERROR(INDEX(Offerte!$D$2:$D$200,MATCH($Q548,Offerte!$L$2:$L$200,0)),0))</f>
        <v/>
      </c>
      <c r="T548" s="21">
        <f>IF($A548="","",IFERROR(INDEX(Offerte!$G$2:$G$200,MATCH($Q548,Offerte!$L$2:$L$200,0)),"NO"))</f>
        <v/>
      </c>
    </row>
    <row r="549">
      <c r="A549" s="10">
        <f>IF(Offerte!$A19="","",Offerte!$A19)</f>
        <v/>
      </c>
      <c r="B549" s="10">
        <f>IF(Offerte!$A19="","",Offerte!$B19)</f>
        <v/>
      </c>
      <c r="C549" s="10">
        <f>IF(Offerte!$A19="","",Offerte!$C19)</f>
        <v/>
      </c>
      <c r="D549" s="10" t="inlineStr">
        <is>
          <t>D.1.3</t>
        </is>
      </c>
      <c r="E549" s="10" t="inlineStr">
        <is>
          <t>D</t>
        </is>
      </c>
      <c r="F549" s="10" t="inlineStr">
        <is>
          <t>Q</t>
        </is>
      </c>
      <c r="G549" s="10" t="inlineStr">
        <is>
          <t>higher</t>
        </is>
      </c>
      <c r="H549" s="10" t="n">
        <v>2</v>
      </c>
      <c r="I549" s="10" t="inlineStr">
        <is>
          <t>Display informativi connessi alle fermate</t>
        </is>
      </c>
      <c r="J549" s="20" t="n"/>
      <c r="K549" s="20" t="n"/>
      <c r="L549" s="20" t="n"/>
      <c r="M549" s="20" t="n"/>
      <c r="N549" s="21">
        <f>IF($A549="","",IFERROR(VALUE($J549),0))</f>
        <v/>
      </c>
      <c r="O549" s="21">
        <f>IF($A549="",0,IF(OR($S549&lt;&gt;1,COUNTA($J549:$M549)=0),0,IF(SUMPRODUCT(MAX(($C$5:$C$6173=$C549)*($D$5:$D$6173=$D549)*($S$5:$S$6173=1)*IFERROR($N$5:$N$6173*1,0)))&gt;0,ROUND($H549*($N549/SUMPRODUCT(MAX(($C$5:$C$6173=$C549)*($D$5:$D$6173=$D549)*($S$5:$S$6173=1)*IFERROR($N$5:$N$6173*1,0)))),4),0)))</f>
        <v/>
      </c>
      <c r="P549" s="10" t="inlineStr">
        <is>
          <t>fermate</t>
        </is>
      </c>
      <c r="Q549" s="21">
        <f>IF($A549="","",$A549&amp;"|"&amp;$C549)</f>
        <v/>
      </c>
      <c r="R549" s="21">
        <f>IF($A549="","",$A549&amp;"|"&amp;$C549&amp;"|"&amp;$D549)</f>
        <v/>
      </c>
      <c r="S549" s="21">
        <f>IF($A549="","",IFERROR(INDEX(Offerte!$D$2:$D$200,MATCH($Q549,Offerte!$L$2:$L$200,0)),0))</f>
        <v/>
      </c>
      <c r="T549" s="21">
        <f>IF($A549="","",IFERROR(INDEX(Offerte!$G$2:$G$200,MATCH($Q549,Offerte!$L$2:$L$200,0)),"NO"))</f>
        <v/>
      </c>
    </row>
    <row r="550">
      <c r="A550" s="10">
        <f>IF(Offerte!$A19="","",Offerte!$A19)</f>
        <v/>
      </c>
      <c r="B550" s="10">
        <f>IF(Offerte!$A19="","",Offerte!$B19)</f>
        <v/>
      </c>
      <c r="C550" s="10">
        <f>IF(Offerte!$A19="","",Offerte!$C19)</f>
        <v/>
      </c>
      <c r="D550" s="10" t="inlineStr">
        <is>
          <t>D.2.1</t>
        </is>
      </c>
      <c r="E550" s="10" t="inlineStr">
        <is>
          <t>D</t>
        </is>
      </c>
      <c r="F550" s="10" t="inlineStr">
        <is>
          <t>Q</t>
        </is>
      </c>
      <c r="G550" s="10" t="inlineStr">
        <is>
          <t>higher</t>
        </is>
      </c>
      <c r="H550" s="10" t="n">
        <v>2</v>
      </c>
      <c r="I550" s="10" t="inlineStr">
        <is>
          <t>Segnali tattili Loges-Vet-Evolution</t>
        </is>
      </c>
      <c r="J550" s="20" t="n"/>
      <c r="K550" s="20" t="n"/>
      <c r="L550" s="20" t="n"/>
      <c r="M550" s="20" t="n"/>
      <c r="N550" s="21">
        <f>IF($A550="","",IFERROR(VALUE($J550),0))</f>
        <v/>
      </c>
      <c r="O550" s="21">
        <f>IF($A550="",0,IF(OR($S550&lt;&gt;1,COUNTA($J550:$M550)=0),0,IF(SUMPRODUCT(MAX(($C$5:$C$6173=$C550)*($D$5:$D$6173=$D550)*($S$5:$S$6173=1)*IFERROR($N$5:$N$6173*1,0)))&gt;0,ROUND($H550*($N550/SUMPRODUCT(MAX(($C$5:$C$6173=$C550)*($D$5:$D$6173=$D550)*($S$5:$S$6173=1)*IFERROR($N$5:$N$6173*1,0)))),4),0)))</f>
        <v/>
      </c>
      <c r="P550" s="10" t="inlineStr">
        <is>
          <t>fermate</t>
        </is>
      </c>
      <c r="Q550" s="21">
        <f>IF($A550="","",$A550&amp;"|"&amp;$C550)</f>
        <v/>
      </c>
      <c r="R550" s="21">
        <f>IF($A550="","",$A550&amp;"|"&amp;$C550&amp;"|"&amp;$D550)</f>
        <v/>
      </c>
      <c r="S550" s="21">
        <f>IF($A550="","",IFERROR(INDEX(Offerte!$D$2:$D$200,MATCH($Q550,Offerte!$L$2:$L$200,0)),0))</f>
        <v/>
      </c>
      <c r="T550" s="21">
        <f>IF($A550="","",IFERROR(INDEX(Offerte!$G$2:$G$200,MATCH($Q550,Offerte!$L$2:$L$200,0)),"NO"))</f>
        <v/>
      </c>
    </row>
    <row r="551">
      <c r="A551" s="10">
        <f>IF(Offerte!$A19="","",Offerte!$A19)</f>
        <v/>
      </c>
      <c r="B551" s="10">
        <f>IF(Offerte!$A19="","",Offerte!$B19)</f>
        <v/>
      </c>
      <c r="C551" s="10">
        <f>IF(Offerte!$A19="","",Offerte!$C19)</f>
        <v/>
      </c>
      <c r="D551" s="10" t="inlineStr">
        <is>
          <t>E.1.1</t>
        </is>
      </c>
      <c r="E551" s="10" t="inlineStr">
        <is>
          <t>E</t>
        </is>
      </c>
      <c r="F551" s="10" t="inlineStr">
        <is>
          <t>T</t>
        </is>
      </c>
      <c r="G551" s="10" t="inlineStr">
        <is>
          <t>tabular</t>
        </is>
      </c>
      <c r="H551" s="10" t="n">
        <v>2</v>
      </c>
      <c r="I551" s="10" t="inlineStr">
        <is>
          <t>Mobile app con travel planner PRM</t>
        </is>
      </c>
      <c r="J551" s="20" t="n"/>
      <c r="K551" s="20" t="n"/>
      <c r="L551" s="20" t="n"/>
      <c r="M551" s="20" t="n"/>
      <c r="N551" s="21">
        <f>IF($A551="","",IF(IFERROR(VALUE($M551),0)=1,1,0))</f>
        <v/>
      </c>
      <c r="O551" s="21">
        <f>IF($A551="",0,IF(OR($S551&lt;&gt;1,COUNTA($J551:$M551)=0),0,IF($N551=1,$H551,0)))</f>
        <v/>
      </c>
      <c r="P551" s="10" t="inlineStr">
        <is>
          <t>sì/no</t>
        </is>
      </c>
      <c r="Q551" s="21">
        <f>IF($A551="","",$A551&amp;"|"&amp;$C551)</f>
        <v/>
      </c>
      <c r="R551" s="21">
        <f>IF($A551="","",$A551&amp;"|"&amp;$C551&amp;"|"&amp;$D551)</f>
        <v/>
      </c>
      <c r="S551" s="21">
        <f>IF($A551="","",IFERROR(INDEX(Offerte!$D$2:$D$200,MATCH($Q551,Offerte!$L$2:$L$200,0)),0))</f>
        <v/>
      </c>
      <c r="T551" s="21">
        <f>IF($A551="","",IFERROR(INDEX(Offerte!$G$2:$G$200,MATCH($Q551,Offerte!$L$2:$L$200,0)),"NO"))</f>
        <v/>
      </c>
    </row>
    <row r="552">
      <c r="A552" s="10">
        <f>IF(Offerte!$A19="","",Offerte!$A19)</f>
        <v/>
      </c>
      <c r="B552" s="10">
        <f>IF(Offerte!$A19="","",Offerte!$B19)</f>
        <v/>
      </c>
      <c r="C552" s="10">
        <f>IF(Offerte!$A19="","",Offerte!$C19)</f>
        <v/>
      </c>
      <c r="D552" s="10" t="inlineStr">
        <is>
          <t>E.2.1</t>
        </is>
      </c>
      <c r="E552" s="10" t="inlineStr">
        <is>
          <t>E</t>
        </is>
      </c>
      <c r="F552" s="10" t="inlineStr">
        <is>
          <t>D</t>
        </is>
      </c>
      <c r="G552" s="10" t="inlineStr">
        <is>
          <t>discretionary</t>
        </is>
      </c>
      <c r="H552" s="10" t="n">
        <v>2</v>
      </c>
      <c r="I552" s="10" t="inlineStr">
        <is>
          <t>Altre azioni informative e rapporti con gli utenti</t>
        </is>
      </c>
      <c r="J552" s="20" t="n"/>
      <c r="K552" s="20" t="n"/>
      <c r="L552" s="20" t="n"/>
      <c r="M552" s="20" t="n"/>
      <c r="N552" s="21">
        <f>IF($A552="","",MAX(0,MIN(1,IFERROR(VALUE($M552),0))))</f>
        <v/>
      </c>
      <c r="O552" s="21">
        <f>IF($A552="",0,IF(OR($S552&lt;&gt;1,COUNTA($J552:$M552)=0),0,IF(SUMPRODUCT(MAX(($C$5:$C$6173=$C552)*($D$5:$D$6173=$D552)*($S$5:$S$6173=1)*IFERROR($N$5:$N$6173*1,0)))&gt;0,ROUND($H552*($N552/SUMPRODUCT(MAX(($C$5:$C$6173=$C552)*($D$5:$D$6173=$D552)*($S$5:$S$6173=1)*IFERROR($N$5:$N$6173*1,0)))),4),0)))</f>
        <v/>
      </c>
      <c r="P552" s="10" t="inlineStr">
        <is>
          <t>coeff.</t>
        </is>
      </c>
      <c r="Q552" s="21">
        <f>IF($A552="","",$A552&amp;"|"&amp;$C552)</f>
        <v/>
      </c>
      <c r="R552" s="21">
        <f>IF($A552="","",$A552&amp;"|"&amp;$C552&amp;"|"&amp;$D552)</f>
        <v/>
      </c>
      <c r="S552" s="21">
        <f>IF($A552="","",IFERROR(INDEX(Offerte!$D$2:$D$200,MATCH($Q552,Offerte!$L$2:$L$200,0)),0))</f>
        <v/>
      </c>
      <c r="T552" s="21">
        <f>IF($A552="","",IFERROR(INDEX(Offerte!$G$2:$G$200,MATCH($Q552,Offerte!$L$2:$L$200,0)),"NO"))</f>
        <v/>
      </c>
    </row>
    <row r="553">
      <c r="A553" s="10">
        <f>IF(Offerte!$A19="","",Offerte!$A19)</f>
        <v/>
      </c>
      <c r="B553" s="10">
        <f>IF(Offerte!$A19="","",Offerte!$B19)</f>
        <v/>
      </c>
      <c r="C553" s="10">
        <f>IF(Offerte!$A19="","",Offerte!$C19)</f>
        <v/>
      </c>
      <c r="D553" s="10" t="inlineStr">
        <is>
          <t>F.1.1</t>
        </is>
      </c>
      <c r="E553" s="10" t="inlineStr">
        <is>
          <t>F</t>
        </is>
      </c>
      <c r="F553" s="10" t="inlineStr">
        <is>
          <t>Q</t>
        </is>
      </c>
      <c r="G553" s="10" t="inlineStr">
        <is>
          <t>lower</t>
        </is>
      </c>
      <c r="H553" s="10" t="n">
        <v>7</v>
      </c>
      <c r="I553" s="10" t="inlineStr">
        <is>
          <t>Performance ambientali del parco mezzi adibito al servizio - I_CEA</t>
        </is>
      </c>
      <c r="J553" s="20" t="n"/>
      <c r="K553" s="20" t="n"/>
      <c r="L553" s="20" t="n"/>
      <c r="M553" s="20" t="n"/>
      <c r="N553" s="21">
        <f>IF($A553="","",IFERROR(VALUE($J553),0))</f>
        <v/>
      </c>
      <c r="O553" s="21">
        <f>IF($A553="",0,IF(OR($S553&lt;&gt;1,COUNTA($J553:$M553)=0),0,IF(AND(IFERROR(AGGREGATE(15,6,$N$5:$N$6173/(($C$5:$C$6173=$C553)*($D$5:$D$6173=$D553)*($S$5:$S$6173=1)*($N$5:$N$6173&gt;0)),1),0)&gt;0,$N553&gt;0),ROUND($H553*(IFERROR(AGGREGATE(15,6,$N$5:$N$6173/(($C$5:$C$6173=$C553)*($D$5:$D$6173=$D553)*($S$5:$S$6173=1)*($N$5:$N$6173&gt;0)),1),0)/$N553),4),0)))</f>
        <v/>
      </c>
      <c r="P553" s="10" t="inlineStr">
        <is>
          <t>indice</t>
        </is>
      </c>
      <c r="Q553" s="21">
        <f>IF($A553="","",$A553&amp;"|"&amp;$C553)</f>
        <v/>
      </c>
      <c r="R553" s="21">
        <f>IF($A553="","",$A553&amp;"|"&amp;$C553&amp;"|"&amp;$D553)</f>
        <v/>
      </c>
      <c r="S553" s="21">
        <f>IF($A553="","",IFERROR(INDEX(Offerte!$D$2:$D$200,MATCH($Q553,Offerte!$L$2:$L$200,0)),0))</f>
        <v/>
      </c>
      <c r="T553" s="21">
        <f>IF($A553="","",IFERROR(INDEX(Offerte!$G$2:$G$200,MATCH($Q553,Offerte!$L$2:$L$200,0)),"NO"))</f>
        <v/>
      </c>
    </row>
    <row r="554">
      <c r="A554" s="10">
        <f>IF(Offerte!$A19="","",Offerte!$A19)</f>
        <v/>
      </c>
      <c r="B554" s="10">
        <f>IF(Offerte!$A19="","",Offerte!$B19)</f>
        <v/>
      </c>
      <c r="C554" s="10">
        <f>IF(Offerte!$A19="","",Offerte!$C19)</f>
        <v/>
      </c>
      <c r="D554" s="10" t="inlineStr">
        <is>
          <t>F.2.1</t>
        </is>
      </c>
      <c r="E554" s="10" t="inlineStr">
        <is>
          <t>F</t>
        </is>
      </c>
      <c r="F554" s="10" t="inlineStr">
        <is>
          <t>Q</t>
        </is>
      </c>
      <c r="G554" s="10" t="inlineStr">
        <is>
          <t>higher</t>
        </is>
      </c>
      <c r="H554" s="10" t="n">
        <v>2</v>
      </c>
      <c r="I554" s="10" t="inlineStr">
        <is>
          <t>Tasso di copertura del servizio con dispositivi ECO-DRIVER</t>
        </is>
      </c>
      <c r="J554" s="20" t="n"/>
      <c r="K554" s="20" t="n"/>
      <c r="L554" s="20" t="n"/>
      <c r="M554" s="20" t="n"/>
      <c r="N554" s="21">
        <f>IF($A554="","",IFERROR(VALUE($K554)/VALUE($L554),IFERROR(VALUE($J554),0)))</f>
        <v/>
      </c>
      <c r="O554" s="21">
        <f>IF($A554="",0,IF(OR($S554&lt;&gt;1,COUNTA($J554:$M554)=0),0,IF(SUMPRODUCT(MAX(($C$5:$C$6173=$C554)*($D$5:$D$6173=$D554)*($S$5:$S$6173=1)*IFERROR($N$5:$N$6173*1,0)))&gt;0,ROUND($H554*($N554/SUMPRODUCT(MAX(($C$5:$C$6173=$C554)*($D$5:$D$6173=$D554)*($S$5:$S$6173=1)*IFERROR($N$5:$N$6173*1,0)))),4),0)))</f>
        <v/>
      </c>
      <c r="P554" s="10" t="inlineStr">
        <is>
          <t>Autobus attrezzati con dispositivi ECO-DRIVER / Autobus totali in offerta, incluse scorte</t>
        </is>
      </c>
      <c r="Q554" s="21">
        <f>IF($A554="","",$A554&amp;"|"&amp;$C554)</f>
        <v/>
      </c>
      <c r="R554" s="21">
        <f>IF($A554="","",$A554&amp;"|"&amp;$C554&amp;"|"&amp;$D554)</f>
        <v/>
      </c>
      <c r="S554" s="21">
        <f>IF($A554="","",IFERROR(INDEX(Offerte!$D$2:$D$200,MATCH($Q554,Offerte!$L$2:$L$200,0)),0))</f>
        <v/>
      </c>
      <c r="T554" s="21">
        <f>IF($A554="","",IFERROR(INDEX(Offerte!$G$2:$G$200,MATCH($Q554,Offerte!$L$2:$L$200,0)),"NO"))</f>
        <v/>
      </c>
    </row>
    <row r="555">
      <c r="A555" s="10">
        <f>IF(Offerte!$A19="","",Offerte!$A19)</f>
        <v/>
      </c>
      <c r="B555" s="10">
        <f>IF(Offerte!$A19="","",Offerte!$B19)</f>
        <v/>
      </c>
      <c r="C555" s="10">
        <f>IF(Offerte!$A19="","",Offerte!$C19)</f>
        <v/>
      </c>
      <c r="D555" s="10" t="inlineStr">
        <is>
          <t>F.3.1</t>
        </is>
      </c>
      <c r="E555" s="10" t="inlineStr">
        <is>
          <t>F</t>
        </is>
      </c>
      <c r="F555" s="10" t="inlineStr">
        <is>
          <t>Q</t>
        </is>
      </c>
      <c r="G555" s="10" t="inlineStr">
        <is>
          <t>higher</t>
        </is>
      </c>
      <c r="H555" s="10" t="n">
        <v>2</v>
      </c>
      <c r="I555" s="10" t="inlineStr">
        <is>
          <t>Autoproduzione consumi elettrici per trazione</t>
        </is>
      </c>
      <c r="J555" s="20" t="n"/>
      <c r="K555" s="20" t="n"/>
      <c r="L555" s="20" t="n"/>
      <c r="M555" s="20" t="n"/>
      <c r="N555" s="21">
        <f>IF($A555="","",IFERROR(VALUE($J555),0))</f>
        <v/>
      </c>
      <c r="O555" s="21">
        <f>IF($A555="",0,IF(OR($S555&lt;&gt;1,COUNTA($J555:$M555)=0),0,IF(SUMPRODUCT(MAX(($C$5:$C$6173=$C555)*($D$5:$D$6173=$D555)*($S$5:$S$6173=1)*IFERROR($N$5:$N$6173*1,0)))&gt;0,ROUND($H555*($N555/SUMPRODUCT(MAX(($C$5:$C$6173=$C555)*($D$5:$D$6173=$D555)*($S$5:$S$6173=1)*IFERROR($N$5:$N$6173*1,0)))),4),0)))</f>
        <v/>
      </c>
      <c r="P555" s="10" t="inlineStr">
        <is>
          <t>kWh/anno</t>
        </is>
      </c>
      <c r="Q555" s="21">
        <f>IF($A555="","",$A555&amp;"|"&amp;$C555)</f>
        <v/>
      </c>
      <c r="R555" s="21">
        <f>IF($A555="","",$A555&amp;"|"&amp;$C555&amp;"|"&amp;$D555)</f>
        <v/>
      </c>
      <c r="S555" s="21">
        <f>IF($A555="","",IFERROR(INDEX(Offerte!$D$2:$D$200,MATCH($Q555,Offerte!$L$2:$L$200,0)),0))</f>
        <v/>
      </c>
      <c r="T555" s="21">
        <f>IF($A555="","",IFERROR(INDEX(Offerte!$G$2:$G$200,MATCH($Q555,Offerte!$L$2:$L$200,0)),"NO"))</f>
        <v/>
      </c>
    </row>
    <row r="556">
      <c r="A556" s="10">
        <f>IF(Offerte!$A19="","",Offerte!$A19)</f>
        <v/>
      </c>
      <c r="B556" s="10">
        <f>IF(Offerte!$A19="","",Offerte!$B19)</f>
        <v/>
      </c>
      <c r="C556" s="10">
        <f>IF(Offerte!$A19="","",Offerte!$C19)</f>
        <v/>
      </c>
      <c r="D556" s="10" t="inlineStr">
        <is>
          <t>F.4.1</t>
        </is>
      </c>
      <c r="E556" s="10" t="inlineStr">
        <is>
          <t>F</t>
        </is>
      </c>
      <c r="F556" s="10" t="inlineStr">
        <is>
          <t>Q</t>
        </is>
      </c>
      <c r="G556" s="10" t="inlineStr">
        <is>
          <t>soil</t>
        </is>
      </c>
      <c r="H556" s="10" t="n">
        <v>2</v>
      </c>
      <c r="I556" s="10" t="inlineStr">
        <is>
          <t>Indice di consumo di suolo</t>
        </is>
      </c>
      <c r="J556" s="20" t="n"/>
      <c r="K556" s="20" t="n"/>
      <c r="L556" s="20" t="n"/>
      <c r="M556" s="20" t="n"/>
      <c r="N556" s="21">
        <f>IF($A556="","",IFERROR(VALUE($J556),0))</f>
        <v/>
      </c>
      <c r="O556" s="21">
        <f>IF($A556="",0,IF(OR($S556&lt;&gt;1,COUNTA($J556:$M556)=0),0,IF($N556&lt;=0,$H556,IF(SUMPRODUCT(MAX(($C$5:$C$6173=$C556)*($D$5:$D$6173=$D556)*($S$5:$S$6173=1)*IFERROR($N$5:$N$6173*1,0)))&gt;0,ROUND($H556*((SUMPRODUCT(MAX(($C$5:$C$6173=$C556)*($D$5:$D$6173=$D556)*($S$5:$S$6173=1)*IFERROR($N$5:$N$6173*1,0)))-$N556)/SUMPRODUCT(MAX(($C$5:$C$6173=$C556)*($D$5:$D$6173=$D556)*($S$5:$S$6173=1)*IFERROR($N$5:$N$6173*1,0)))),4),0))))</f>
        <v/>
      </c>
      <c r="P556" s="10" t="inlineStr">
        <is>
          <t>m2</t>
        </is>
      </c>
      <c r="Q556" s="21">
        <f>IF($A556="","",$A556&amp;"|"&amp;$C556)</f>
        <v/>
      </c>
      <c r="R556" s="21">
        <f>IF($A556="","",$A556&amp;"|"&amp;$C556&amp;"|"&amp;$D556)</f>
        <v/>
      </c>
      <c r="S556" s="21">
        <f>IF($A556="","",IFERROR(INDEX(Offerte!$D$2:$D$200,MATCH($Q556,Offerte!$L$2:$L$200,0)),0))</f>
        <v/>
      </c>
      <c r="T556" s="21">
        <f>IF($A556="","",IFERROR(INDEX(Offerte!$G$2:$G$200,MATCH($Q556,Offerte!$L$2:$L$200,0)),"NO"))</f>
        <v/>
      </c>
    </row>
    <row r="557">
      <c r="A557" s="10">
        <f>IF(Offerte!$A19="","",Offerte!$A19)</f>
        <v/>
      </c>
      <c r="B557" s="10">
        <f>IF(Offerte!$A19="","",Offerte!$B19)</f>
        <v/>
      </c>
      <c r="C557" s="10">
        <f>IF(Offerte!$A19="","",Offerte!$C19)</f>
        <v/>
      </c>
      <c r="D557" s="10" t="inlineStr">
        <is>
          <t>F.5.1</t>
        </is>
      </c>
      <c r="E557" s="10" t="inlineStr">
        <is>
          <t>F</t>
        </is>
      </c>
      <c r="F557" s="10" t="inlineStr">
        <is>
          <t>T</t>
        </is>
      </c>
      <c r="G557" s="10" t="inlineStr">
        <is>
          <t>tabular</t>
        </is>
      </c>
      <c r="H557" s="10" t="n">
        <v>1</v>
      </c>
      <c r="I557" s="10" t="inlineStr">
        <is>
          <t>Rendicontazione di sostenibilità ambientale</t>
        </is>
      </c>
      <c r="J557" s="20" t="n"/>
      <c r="K557" s="20" t="n"/>
      <c r="L557" s="20" t="n"/>
      <c r="M557" s="20" t="n"/>
      <c r="N557" s="21">
        <f>IF($A557="","",IF(IFERROR(VALUE($M557),0)=1,1,0))</f>
        <v/>
      </c>
      <c r="O557" s="21">
        <f>IF($A557="",0,IF(OR($S557&lt;&gt;1,COUNTA($J557:$M557)=0),0,IF($N557=1,$H557,0)))</f>
        <v/>
      </c>
      <c r="P557" s="10" t="inlineStr">
        <is>
          <t>sì/no</t>
        </is>
      </c>
      <c r="Q557" s="21">
        <f>IF($A557="","",$A557&amp;"|"&amp;$C557)</f>
        <v/>
      </c>
      <c r="R557" s="21">
        <f>IF($A557="","",$A557&amp;"|"&amp;$C557&amp;"|"&amp;$D557)</f>
        <v/>
      </c>
      <c r="S557" s="21">
        <f>IF($A557="","",IFERROR(INDEX(Offerte!$D$2:$D$200,MATCH($Q557,Offerte!$L$2:$L$200,0)),0))</f>
        <v/>
      </c>
      <c r="T557" s="21">
        <f>IF($A557="","",IFERROR(INDEX(Offerte!$G$2:$G$200,MATCH($Q557,Offerte!$L$2:$L$200,0)),"NO"))</f>
        <v/>
      </c>
    </row>
    <row r="558">
      <c r="A558" s="10">
        <f>IF(Offerte!$A19="","",Offerte!$A19)</f>
        <v/>
      </c>
      <c r="B558" s="10">
        <f>IF(Offerte!$A19="","",Offerte!$B19)</f>
        <v/>
      </c>
      <c r="C558" s="10">
        <f>IF(Offerte!$A19="","",Offerte!$C19)</f>
        <v/>
      </c>
      <c r="D558" s="10" t="inlineStr">
        <is>
          <t>G.1.1</t>
        </is>
      </c>
      <c r="E558" s="10" t="inlineStr">
        <is>
          <t>G</t>
        </is>
      </c>
      <c r="F558" s="10" t="inlineStr">
        <is>
          <t>D</t>
        </is>
      </c>
      <c r="G558" s="10" t="inlineStr">
        <is>
          <t>discretionary</t>
        </is>
      </c>
      <c r="H558" s="10" t="n">
        <v>2</v>
      </c>
      <c r="I558" s="10" t="inlineStr">
        <is>
          <t>Qualità del progetto di centrale di controllo aziendale</t>
        </is>
      </c>
      <c r="J558" s="20" t="n"/>
      <c r="K558" s="20" t="n"/>
      <c r="L558" s="20" t="n"/>
      <c r="M558" s="20" t="n"/>
      <c r="N558" s="21">
        <f>IF($A558="","",MAX(0,MIN(1,IFERROR(VALUE($M558),0))))</f>
        <v/>
      </c>
      <c r="O558" s="21">
        <f>IF($A558="",0,IF(OR($S558&lt;&gt;1,COUNTA($J558:$M558)=0),0,IF(SUMPRODUCT(MAX(($C$5:$C$6173=$C558)*($D$5:$D$6173=$D558)*($S$5:$S$6173=1)*IFERROR($N$5:$N$6173*1,0)))&gt;0,ROUND($H558*($N558/SUMPRODUCT(MAX(($C$5:$C$6173=$C558)*($D$5:$D$6173=$D558)*($S$5:$S$6173=1)*IFERROR($N$5:$N$6173*1,0)))),4),0)))</f>
        <v/>
      </c>
      <c r="P558" s="10" t="inlineStr">
        <is>
          <t>coeff.</t>
        </is>
      </c>
      <c r="Q558" s="21">
        <f>IF($A558="","",$A558&amp;"|"&amp;$C558)</f>
        <v/>
      </c>
      <c r="R558" s="21">
        <f>IF($A558="","",$A558&amp;"|"&amp;$C558&amp;"|"&amp;$D558)</f>
        <v/>
      </c>
      <c r="S558" s="21">
        <f>IF($A558="","",IFERROR(INDEX(Offerte!$D$2:$D$200,MATCH($Q558,Offerte!$L$2:$L$200,0)),0))</f>
        <v/>
      </c>
      <c r="T558" s="21">
        <f>IF($A558="","",IFERROR(INDEX(Offerte!$G$2:$G$200,MATCH($Q558,Offerte!$L$2:$L$200,0)),"NO"))</f>
        <v/>
      </c>
    </row>
    <row r="559">
      <c r="A559" s="10">
        <f>IF(Offerte!$A19="","",Offerte!$A19)</f>
        <v/>
      </c>
      <c r="B559" s="10">
        <f>IF(Offerte!$A19="","",Offerte!$B19)</f>
        <v/>
      </c>
      <c r="C559" s="10">
        <f>IF(Offerte!$A19="","",Offerte!$C19)</f>
        <v/>
      </c>
      <c r="D559" s="10" t="inlineStr">
        <is>
          <t>G.2.1</t>
        </is>
      </c>
      <c r="E559" s="10" t="inlineStr">
        <is>
          <t>G</t>
        </is>
      </c>
      <c r="F559" s="10" t="inlineStr">
        <is>
          <t>T</t>
        </is>
      </c>
      <c r="G559" s="10" t="inlineStr">
        <is>
          <t>tabular</t>
        </is>
      </c>
      <c r="H559" s="10" t="n">
        <v>1</v>
      </c>
      <c r="I559" s="10" t="inlineStr">
        <is>
          <t>Certificazione ISO 45001</t>
        </is>
      </c>
      <c r="J559" s="20" t="n"/>
      <c r="K559" s="20" t="n"/>
      <c r="L559" s="20" t="n"/>
      <c r="M559" s="20" t="n"/>
      <c r="N559" s="21">
        <f>IF($A559="","",IF(IFERROR(VALUE($M559),0)=1,1,0))</f>
        <v/>
      </c>
      <c r="O559" s="21">
        <f>IF($A559="",0,IF(OR($S559&lt;&gt;1,COUNTA($J559:$M559)=0),0,IF($N559=1,$H559,0)))</f>
        <v/>
      </c>
      <c r="P559" s="10" t="inlineStr">
        <is>
          <t>sì/no</t>
        </is>
      </c>
      <c r="Q559" s="21">
        <f>IF($A559="","",$A559&amp;"|"&amp;$C559)</f>
        <v/>
      </c>
      <c r="R559" s="21">
        <f>IF($A559="","",$A559&amp;"|"&amp;$C559&amp;"|"&amp;$D559)</f>
        <v/>
      </c>
      <c r="S559" s="21">
        <f>IF($A559="","",IFERROR(INDEX(Offerte!$D$2:$D$200,MATCH($Q559,Offerte!$L$2:$L$200,0)),0))</f>
        <v/>
      </c>
      <c r="T559" s="21">
        <f>IF($A559="","",IFERROR(INDEX(Offerte!$G$2:$G$200,MATCH($Q559,Offerte!$L$2:$L$200,0)),"NO"))</f>
        <v/>
      </c>
    </row>
    <row r="560">
      <c r="A560" s="10">
        <f>IF(Offerte!$A19="","",Offerte!$A19)</f>
        <v/>
      </c>
      <c r="B560" s="10">
        <f>IF(Offerte!$A19="","",Offerte!$B19)</f>
        <v/>
      </c>
      <c r="C560" s="10">
        <f>IF(Offerte!$A19="","",Offerte!$C19)</f>
        <v/>
      </c>
      <c r="D560" s="10" t="inlineStr">
        <is>
          <t>G.3.1</t>
        </is>
      </c>
      <c r="E560" s="10" t="inlineStr">
        <is>
          <t>G</t>
        </is>
      </c>
      <c r="F560" s="10" t="inlineStr">
        <is>
          <t>T</t>
        </is>
      </c>
      <c r="G560" s="10" t="inlineStr">
        <is>
          <t>tabular</t>
        </is>
      </c>
      <c r="H560" s="10" t="n">
        <v>1</v>
      </c>
      <c r="I560" s="10" t="inlineStr">
        <is>
          <t>Certificazioni di responsabilità sociale</t>
        </is>
      </c>
      <c r="J560" s="20" t="n"/>
      <c r="K560" s="20" t="n"/>
      <c r="L560" s="20" t="n"/>
      <c r="M560" s="20" t="n"/>
      <c r="N560" s="21">
        <f>IF($A560="","",IF(IFERROR(VALUE($M560),0)=1,1,0))</f>
        <v/>
      </c>
      <c r="O560" s="21">
        <f>IF($A560="",0,IF(OR($S560&lt;&gt;1,COUNTA($J560:$M560)=0),0,IF($N560=1,$H560,0)))</f>
        <v/>
      </c>
      <c r="P560" s="10" t="inlineStr">
        <is>
          <t>sì/no</t>
        </is>
      </c>
      <c r="Q560" s="21">
        <f>IF($A560="","",$A560&amp;"|"&amp;$C560)</f>
        <v/>
      </c>
      <c r="R560" s="21">
        <f>IF($A560="","",$A560&amp;"|"&amp;$C560&amp;"|"&amp;$D560)</f>
        <v/>
      </c>
      <c r="S560" s="21">
        <f>IF($A560="","",IFERROR(INDEX(Offerte!$D$2:$D$200,MATCH($Q560,Offerte!$L$2:$L$200,0)),0))</f>
        <v/>
      </c>
      <c r="T560" s="21">
        <f>IF($A560="","",IFERROR(INDEX(Offerte!$G$2:$G$200,MATCH($Q560,Offerte!$L$2:$L$200,0)),"NO"))</f>
        <v/>
      </c>
    </row>
    <row r="561">
      <c r="A561" s="10">
        <f>IF(Offerte!$A19="","",Offerte!$A19)</f>
        <v/>
      </c>
      <c r="B561" s="10">
        <f>IF(Offerte!$A19="","",Offerte!$B19)</f>
        <v/>
      </c>
      <c r="C561" s="10">
        <f>IF(Offerte!$A19="","",Offerte!$C19)</f>
        <v/>
      </c>
      <c r="D561" s="10" t="inlineStr">
        <is>
          <t>G.4.1</t>
        </is>
      </c>
      <c r="E561" s="10" t="inlineStr">
        <is>
          <t>G</t>
        </is>
      </c>
      <c r="F561" s="10" t="inlineStr">
        <is>
          <t>D</t>
        </is>
      </c>
      <c r="G561" s="10" t="inlineStr">
        <is>
          <t>discretionary</t>
        </is>
      </c>
      <c r="H561" s="10" t="n">
        <v>2</v>
      </c>
      <c r="I561" s="10" t="inlineStr">
        <is>
          <t>Qualità del piano di formazione del personale</t>
        </is>
      </c>
      <c r="J561" s="20" t="n"/>
      <c r="K561" s="20" t="n"/>
      <c r="L561" s="20" t="n"/>
      <c r="M561" s="20" t="n"/>
      <c r="N561" s="21">
        <f>IF($A561="","",MAX(0,MIN(1,IFERROR(VALUE($M561),0))))</f>
        <v/>
      </c>
      <c r="O561" s="21">
        <f>IF($A561="",0,IF(OR($S561&lt;&gt;1,COUNTA($J561:$M561)=0),0,IF(SUMPRODUCT(MAX(($C$5:$C$6173=$C561)*($D$5:$D$6173=$D561)*($S$5:$S$6173=1)*IFERROR($N$5:$N$6173*1,0)))&gt;0,ROUND($H561*($N561/SUMPRODUCT(MAX(($C$5:$C$6173=$C561)*($D$5:$D$6173=$D561)*($S$5:$S$6173=1)*IFERROR($N$5:$N$6173*1,0)))),4),0)))</f>
        <v/>
      </c>
      <c r="P561" s="10" t="inlineStr">
        <is>
          <t>coeff.</t>
        </is>
      </c>
      <c r="Q561" s="21">
        <f>IF($A561="","",$A561&amp;"|"&amp;$C561)</f>
        <v/>
      </c>
      <c r="R561" s="21">
        <f>IF($A561="","",$A561&amp;"|"&amp;$C561&amp;"|"&amp;$D561)</f>
        <v/>
      </c>
      <c r="S561" s="21">
        <f>IF($A561="","",IFERROR(INDEX(Offerte!$D$2:$D$200,MATCH($Q561,Offerte!$L$2:$L$200,0)),0))</f>
        <v/>
      </c>
      <c r="T561" s="21">
        <f>IF($A561="","",IFERROR(INDEX(Offerte!$G$2:$G$200,MATCH($Q561,Offerte!$L$2:$L$200,0)),"NO"))</f>
        <v/>
      </c>
    </row>
    <row r="562">
      <c r="A562" s="10">
        <f>IF(Offerte!$A19="","",Offerte!$A19)</f>
        <v/>
      </c>
      <c r="B562" s="10">
        <f>IF(Offerte!$A19="","",Offerte!$B19)</f>
        <v/>
      </c>
      <c r="C562" s="10">
        <f>IF(Offerte!$A19="","",Offerte!$C19)</f>
        <v/>
      </c>
      <c r="D562" s="10" t="inlineStr">
        <is>
          <t>G.5.1</t>
        </is>
      </c>
      <c r="E562" s="10" t="inlineStr">
        <is>
          <t>G</t>
        </is>
      </c>
      <c r="F562" s="10" t="inlineStr">
        <is>
          <t>T</t>
        </is>
      </c>
      <c r="G562" s="10" t="inlineStr">
        <is>
          <t>tabular</t>
        </is>
      </c>
      <c r="H562" s="10" t="n">
        <v>1</v>
      </c>
      <c r="I562" s="10" t="inlineStr">
        <is>
          <t>Impegno al mantenimento delle garanzie del contratto di secondo livello del gestore uscente</t>
        </is>
      </c>
      <c r="J562" s="20" t="n"/>
      <c r="K562" s="20" t="n"/>
      <c r="L562" s="20" t="n"/>
      <c r="M562" s="20" t="n"/>
      <c r="N562" s="21">
        <f>IF($A562="","",IF(IFERROR(VALUE($M562),0)=1,1,0))</f>
        <v/>
      </c>
      <c r="O562" s="21">
        <f>IF($A562="",0,IF(OR($S562&lt;&gt;1,COUNTA($J562:$M562)=0),0,IF($N562=1,$H562,0)))</f>
        <v/>
      </c>
      <c r="P562" s="10" t="inlineStr">
        <is>
          <t>sì/no</t>
        </is>
      </c>
      <c r="Q562" s="21">
        <f>IF($A562="","",$A562&amp;"|"&amp;$C562)</f>
        <v/>
      </c>
      <c r="R562" s="21">
        <f>IF($A562="","",$A562&amp;"|"&amp;$C562&amp;"|"&amp;$D562)</f>
        <v/>
      </c>
      <c r="S562" s="21">
        <f>IF($A562="","",IFERROR(INDEX(Offerte!$D$2:$D$200,MATCH($Q562,Offerte!$L$2:$L$200,0)),0))</f>
        <v/>
      </c>
      <c r="T562" s="21">
        <f>IF($A562="","",IFERROR(INDEX(Offerte!$G$2:$G$200,MATCH($Q562,Offerte!$L$2:$L$200,0)),"NO"))</f>
        <v/>
      </c>
    </row>
    <row r="563">
      <c r="A563" s="10">
        <f>IF(Offerte!$A20="","",Offerte!$A20)</f>
        <v/>
      </c>
      <c r="B563" s="10">
        <f>IF(Offerte!$A20="","",Offerte!$B20)</f>
        <v/>
      </c>
      <c r="C563" s="10">
        <f>IF(Offerte!$A20="","",Offerte!$C20)</f>
        <v/>
      </c>
      <c r="D563" s="10" t="inlineStr">
        <is>
          <t>A.1.1</t>
        </is>
      </c>
      <c r="E563" s="10" t="inlineStr">
        <is>
          <t>A</t>
        </is>
      </c>
      <c r="F563" s="10" t="inlineStr">
        <is>
          <t>Q</t>
        </is>
      </c>
      <c r="G563" s="10" t="inlineStr">
        <is>
          <t>higher</t>
        </is>
      </c>
      <c r="H563" s="10" t="n">
        <v>3</v>
      </c>
      <c r="I563" s="10" t="inlineStr">
        <is>
          <t>Tasso aggiuntivo di corse controllate</t>
        </is>
      </c>
      <c r="J563" s="20" t="n"/>
      <c r="K563" s="20" t="n"/>
      <c r="L563" s="20" t="n"/>
      <c r="M563" s="20" t="n"/>
      <c r="N563" s="21">
        <f>IF($A563="","",IFERROR(VALUE($K563)/VALUE($L563)*100,IFERROR(VALUE($J563),0)))</f>
        <v/>
      </c>
      <c r="O563" s="21">
        <f>IF($A563="",0,IF(OR($S563&lt;&gt;1,COUNTA($J563:$M563)=0),0,IF(SUMPRODUCT(MAX(($C$5:$C$6173=$C563)*($D$5:$D$6173=$D563)*($S$5:$S$6173=1)*IFERROR($N$5:$N$6173*1,0)))&gt;0,ROUND($H563*($N563/SUMPRODUCT(MAX(($C$5:$C$6173=$C563)*($D$5:$D$6173=$D563)*($S$5:$S$6173=1)*IFERROR($N$5:$N$6173*1,0)))),4),0)))</f>
        <v/>
      </c>
      <c r="P563" s="10" t="inlineStr">
        <is>
          <t>Corse controllate annue / Corse programmate annue</t>
        </is>
      </c>
      <c r="Q563" s="21">
        <f>IF($A563="","",$A563&amp;"|"&amp;$C563)</f>
        <v/>
      </c>
      <c r="R563" s="21">
        <f>IF($A563="","",$A563&amp;"|"&amp;$C563&amp;"|"&amp;$D563)</f>
        <v/>
      </c>
      <c r="S563" s="21">
        <f>IF($A563="","",IFERROR(INDEX(Offerte!$D$2:$D$200,MATCH($Q563,Offerte!$L$2:$L$200,0)),0))</f>
        <v/>
      </c>
      <c r="T563" s="21">
        <f>IF($A563="","",IFERROR(INDEX(Offerte!$G$2:$G$200,MATCH($Q563,Offerte!$L$2:$L$200,0)),"NO"))</f>
        <v/>
      </c>
    </row>
    <row r="564">
      <c r="A564" s="10">
        <f>IF(Offerte!$A20="","",Offerte!$A20)</f>
        <v/>
      </c>
      <c r="B564" s="10">
        <f>IF(Offerte!$A20="","",Offerte!$B20)</f>
        <v/>
      </c>
      <c r="C564" s="10">
        <f>IF(Offerte!$A20="","",Offerte!$C20)</f>
        <v/>
      </c>
      <c r="D564" s="10" t="inlineStr">
        <is>
          <t>A.1.2</t>
        </is>
      </c>
      <c r="E564" s="10" t="inlineStr">
        <is>
          <t>A</t>
        </is>
      </c>
      <c r="F564" s="10" t="inlineStr">
        <is>
          <t>Q</t>
        </is>
      </c>
      <c r="G564" s="10" t="inlineStr">
        <is>
          <t>higher</t>
        </is>
      </c>
      <c r="H564" s="10" t="n">
        <v>4</v>
      </c>
      <c r="I564" s="10" t="inlineStr">
        <is>
          <t>Numero aggiuntivo di passeggeri controllati</t>
        </is>
      </c>
      <c r="J564" s="20" t="n"/>
      <c r="K564" s="20" t="n"/>
      <c r="L564" s="20" t="n"/>
      <c r="M564" s="20" t="n"/>
      <c r="N564" s="21">
        <f>IF($A564="","",IFERROR(VALUE($J564),0))</f>
        <v/>
      </c>
      <c r="O564" s="21">
        <f>IF($A564="",0,IF(OR($S564&lt;&gt;1,COUNTA($J564:$M564)=0),0,IF(SUMPRODUCT(MAX(($C$5:$C$6173=$C564)*($D$5:$D$6173=$D564)*($S$5:$S$6173=1)*IFERROR($N$5:$N$6173*1,0)))&gt;0,ROUND($H564*($N564/SUMPRODUCT(MAX(($C$5:$C$6173=$C564)*($D$5:$D$6173=$D564)*($S$5:$S$6173=1)*IFERROR($N$5:$N$6173*1,0)))),4),0)))</f>
        <v/>
      </c>
      <c r="P564" s="10" t="inlineStr">
        <is>
          <t>passeggeri/anno</t>
        </is>
      </c>
      <c r="Q564" s="21">
        <f>IF($A564="","",$A564&amp;"|"&amp;$C564)</f>
        <v/>
      </c>
      <c r="R564" s="21">
        <f>IF($A564="","",$A564&amp;"|"&amp;$C564&amp;"|"&amp;$D564)</f>
        <v/>
      </c>
      <c r="S564" s="21">
        <f>IF($A564="","",IFERROR(INDEX(Offerte!$D$2:$D$200,MATCH($Q564,Offerte!$L$2:$L$200,0)),0))</f>
        <v/>
      </c>
      <c r="T564" s="21">
        <f>IF($A564="","",IFERROR(INDEX(Offerte!$G$2:$G$200,MATCH($Q564,Offerte!$L$2:$L$200,0)),"NO"))</f>
        <v/>
      </c>
    </row>
    <row r="565">
      <c r="A565" s="10">
        <f>IF(Offerte!$A20="","",Offerte!$A20)</f>
        <v/>
      </c>
      <c r="B565" s="10">
        <f>IF(Offerte!$A20="","",Offerte!$B20)</f>
        <v/>
      </c>
      <c r="C565" s="10">
        <f>IF(Offerte!$A20="","",Offerte!$C20)</f>
        <v/>
      </c>
      <c r="D565" s="10" t="inlineStr">
        <is>
          <t>B.1.1</t>
        </is>
      </c>
      <c r="E565" s="10" t="inlineStr">
        <is>
          <t>B</t>
        </is>
      </c>
      <c r="F565" s="10" t="inlineStr">
        <is>
          <t>Q</t>
        </is>
      </c>
      <c r="G565" s="10" t="inlineStr">
        <is>
          <t>higher</t>
        </is>
      </c>
      <c r="H565" s="10" t="n">
        <v>3</v>
      </c>
      <c r="I565" s="10" t="inlineStr">
        <is>
          <t>Incremento dei posti offerti nelle fasce di punta</t>
        </is>
      </c>
      <c r="J565" s="20" t="n"/>
      <c r="K565" s="20" t="n"/>
      <c r="L565" s="20" t="n"/>
      <c r="M565" s="20" t="n"/>
      <c r="N565" s="21">
        <f>IF($A565="","",IFERROR(VALUE($J565),0))</f>
        <v/>
      </c>
      <c r="O565" s="21">
        <f>IF($A565="",0,IF(OR($S565&lt;&gt;1,COUNTA($J565:$M565)=0),0,IF(SUMPRODUCT(MAX(($C$5:$C$6173=$C565)*($D$5:$D$6173=$D565)*($S$5:$S$6173=1)*IFERROR($N$5:$N$6173*1,0)))&gt;0,ROUND($H565*($N565/SUMPRODUCT(MAX(($C$5:$C$6173=$C565)*($D$5:$D$6173=$D565)*($S$5:$S$6173=1)*IFERROR($N$5:$N$6173*1,0)))),4),0)))</f>
        <v/>
      </c>
      <c r="P565" s="10" t="inlineStr">
        <is>
          <t>posti*km</t>
        </is>
      </c>
      <c r="Q565" s="21">
        <f>IF($A565="","",$A565&amp;"|"&amp;$C565)</f>
        <v/>
      </c>
      <c r="R565" s="21">
        <f>IF($A565="","",$A565&amp;"|"&amp;$C565&amp;"|"&amp;$D565)</f>
        <v/>
      </c>
      <c r="S565" s="21">
        <f>IF($A565="","",IFERROR(INDEX(Offerte!$D$2:$D$200,MATCH($Q565,Offerte!$L$2:$L$200,0)),0))</f>
        <v/>
      </c>
      <c r="T565" s="21">
        <f>IF($A565="","",IFERROR(INDEX(Offerte!$G$2:$G$200,MATCH($Q565,Offerte!$L$2:$L$200,0)),"NO"))</f>
        <v/>
      </c>
    </row>
    <row r="566">
      <c r="A566" s="10">
        <f>IF(Offerte!$A20="","",Offerte!$A20)</f>
        <v/>
      </c>
      <c r="B566" s="10">
        <f>IF(Offerte!$A20="","",Offerte!$B20)</f>
        <v/>
      </c>
      <c r="C566" s="10">
        <f>IF(Offerte!$A20="","",Offerte!$C20)</f>
        <v/>
      </c>
      <c r="D566" s="10" t="inlineStr">
        <is>
          <t>B.2.1</t>
        </is>
      </c>
      <c r="E566" s="10" t="inlineStr">
        <is>
          <t>B</t>
        </is>
      </c>
      <c r="F566" s="10" t="inlineStr">
        <is>
          <t>Q</t>
        </is>
      </c>
      <c r="G566" s="10" t="inlineStr">
        <is>
          <t>higher</t>
        </is>
      </c>
      <c r="H566" s="10" t="n">
        <v>4</v>
      </c>
      <c r="I566" s="10" t="inlineStr">
        <is>
          <t>Corse aggiuntive nell'arco giornaliero base</t>
        </is>
      </c>
      <c r="J566" s="20" t="n"/>
      <c r="K566" s="20" t="n"/>
      <c r="L566" s="20" t="n"/>
      <c r="M566" s="20" t="n"/>
      <c r="N566" s="21">
        <f>IF($A566="","",IFERROR(VALUE($J566),0))</f>
        <v/>
      </c>
      <c r="O566" s="21">
        <f>IF($A566="",0,IF(OR($S566&lt;&gt;1,COUNTA($J566:$M566)=0),0,IF(SUMPRODUCT(MAX(($C$5:$C$6173=$C566)*($D$5:$D$6173=$D566)*($S$5:$S$6173=1)*IFERROR($N$5:$N$6173*1,0)))&gt;0,ROUND($H566*($N566/SUMPRODUCT(MAX(($C$5:$C$6173=$C566)*($D$5:$D$6173=$D566)*($S$5:$S$6173=1)*IFERROR($N$5:$N$6173*1,0)))),4),0)))</f>
        <v/>
      </c>
      <c r="P566" s="10" t="inlineStr">
        <is>
          <t>corse</t>
        </is>
      </c>
      <c r="Q566" s="21">
        <f>IF($A566="","",$A566&amp;"|"&amp;$C566)</f>
        <v/>
      </c>
      <c r="R566" s="21">
        <f>IF($A566="","",$A566&amp;"|"&amp;$C566&amp;"|"&amp;$D566)</f>
        <v/>
      </c>
      <c r="S566" s="21">
        <f>IF($A566="","",IFERROR(INDEX(Offerte!$D$2:$D$200,MATCH($Q566,Offerte!$L$2:$L$200,0)),0))</f>
        <v/>
      </c>
      <c r="T566" s="21">
        <f>IF($A566="","",IFERROR(INDEX(Offerte!$G$2:$G$200,MATCH($Q566,Offerte!$L$2:$L$200,0)),"NO"))</f>
        <v/>
      </c>
    </row>
    <row r="567">
      <c r="A567" s="10">
        <f>IF(Offerte!$A20="","",Offerte!$A20)</f>
        <v/>
      </c>
      <c r="B567" s="10">
        <f>IF(Offerte!$A20="","",Offerte!$B20)</f>
        <v/>
      </c>
      <c r="C567" s="10">
        <f>IF(Offerte!$A20="","",Offerte!$C20)</f>
        <v/>
      </c>
      <c r="D567" s="10" t="inlineStr">
        <is>
          <t>B.3.1</t>
        </is>
      </c>
      <c r="E567" s="10" t="inlineStr">
        <is>
          <t>B</t>
        </is>
      </c>
      <c r="F567" s="10" t="inlineStr">
        <is>
          <t>Q</t>
        </is>
      </c>
      <c r="G567" s="10" t="inlineStr">
        <is>
          <t>higher</t>
        </is>
      </c>
      <c r="H567" s="10" t="n">
        <v>2</v>
      </c>
      <c r="I567" s="10" t="inlineStr">
        <is>
          <t>Numero di corse aggiuntive per allungamento dell'arco di servizio giornaliero nelle fasce serali</t>
        </is>
      </c>
      <c r="J567" s="20" t="n"/>
      <c r="K567" s="20" t="n"/>
      <c r="L567" s="20" t="n"/>
      <c r="M567" s="20" t="n"/>
      <c r="N567" s="21">
        <f>IF($A567="","",IFERROR(VALUE($J567),0))</f>
        <v/>
      </c>
      <c r="O567" s="21">
        <f>IF($A567="",0,IF(OR($S567&lt;&gt;1,COUNTA($J567:$M567)=0),0,IF(SUMPRODUCT(MAX(($C$5:$C$6173=$C567)*($D$5:$D$6173=$D567)*($S$5:$S$6173=1)*IFERROR($N$5:$N$6173*1,0)))&gt;0,ROUND($H567*($N567/SUMPRODUCT(MAX(($C$5:$C$6173=$C567)*($D$5:$D$6173=$D567)*($S$5:$S$6173=1)*IFERROR($N$5:$N$6173*1,0)))),4),0)))</f>
        <v/>
      </c>
      <c r="P567" s="10" t="inlineStr">
        <is>
          <t>corse</t>
        </is>
      </c>
      <c r="Q567" s="21">
        <f>IF($A567="","",$A567&amp;"|"&amp;$C567)</f>
        <v/>
      </c>
      <c r="R567" s="21">
        <f>IF($A567="","",$A567&amp;"|"&amp;$C567&amp;"|"&amp;$D567)</f>
        <v/>
      </c>
      <c r="S567" s="21">
        <f>IF($A567="","",IFERROR(INDEX(Offerte!$D$2:$D$200,MATCH($Q567,Offerte!$L$2:$L$200,0)),0))</f>
        <v/>
      </c>
      <c r="T567" s="21">
        <f>IF($A567="","",IFERROR(INDEX(Offerte!$G$2:$G$200,MATCH($Q567,Offerte!$L$2:$L$200,0)),"NO"))</f>
        <v/>
      </c>
    </row>
    <row r="568">
      <c r="A568" s="10">
        <f>IF(Offerte!$A20="","",Offerte!$A20)</f>
        <v/>
      </c>
      <c r="B568" s="10">
        <f>IF(Offerte!$A20="","",Offerte!$B20)</f>
        <v/>
      </c>
      <c r="C568" s="10">
        <f>IF(Offerte!$A20="","",Offerte!$C20)</f>
        <v/>
      </c>
      <c r="D568" s="10" t="inlineStr">
        <is>
          <t>B.4.1</t>
        </is>
      </c>
      <c r="E568" s="10" t="inlineStr">
        <is>
          <t>B</t>
        </is>
      </c>
      <c r="F568" s="10" t="inlineStr">
        <is>
          <t>Q</t>
        </is>
      </c>
      <c r="G568" s="10" t="inlineStr">
        <is>
          <t>higher</t>
        </is>
      </c>
      <c r="H568" s="10" t="n">
        <v>3</v>
      </c>
      <c r="I568" s="10" t="inlineStr">
        <is>
          <t>Percorrenze aggiuntive offerte nel Programma d'esercizio delle prime due fasi attuative</t>
        </is>
      </c>
      <c r="J568" s="20" t="n"/>
      <c r="K568" s="20" t="n"/>
      <c r="L568" s="20" t="n"/>
      <c r="M568" s="20" t="n"/>
      <c r="N568" s="21">
        <f>IF($A568="","",IFERROR(VALUE($J568),0))</f>
        <v/>
      </c>
      <c r="O568" s="21">
        <f>IF($A568="",0,IF(OR($S568&lt;&gt;1,COUNTA($J568:$M568)=0),0,IF(SUMPRODUCT(MAX(($C$5:$C$6173=$C568)*($D$5:$D$6173=$D568)*($S$5:$S$6173=1)*IFERROR($N$5:$N$6173*1,0)))&gt;0,ROUND($H568*($N568/SUMPRODUCT(MAX(($C$5:$C$6173=$C568)*($D$5:$D$6173=$D568)*($S$5:$S$6173=1)*IFERROR($N$5:$N$6173*1,0)))),4),0)))</f>
        <v/>
      </c>
      <c r="P568" s="10" t="inlineStr">
        <is>
          <t>vett*km</t>
        </is>
      </c>
      <c r="Q568" s="21">
        <f>IF($A568="","",$A568&amp;"|"&amp;$C568)</f>
        <v/>
      </c>
      <c r="R568" s="21">
        <f>IF($A568="","",$A568&amp;"|"&amp;$C568&amp;"|"&amp;$D568)</f>
        <v/>
      </c>
      <c r="S568" s="21">
        <f>IF($A568="","",IFERROR(INDEX(Offerte!$D$2:$D$200,MATCH($Q568,Offerte!$L$2:$L$200,0)),0))</f>
        <v/>
      </c>
      <c r="T568" s="21">
        <f>IF($A568="","",IFERROR(INDEX(Offerte!$G$2:$G$200,MATCH($Q568,Offerte!$L$2:$L$200,0)),"NO"))</f>
        <v/>
      </c>
    </row>
    <row r="569">
      <c r="A569" s="10">
        <f>IF(Offerte!$A20="","",Offerte!$A20)</f>
        <v/>
      </c>
      <c r="B569" s="10">
        <f>IF(Offerte!$A20="","",Offerte!$B20)</f>
        <v/>
      </c>
      <c r="C569" s="10">
        <f>IF(Offerte!$A20="","",Offerte!$C20)</f>
        <v/>
      </c>
      <c r="D569" s="10" t="inlineStr">
        <is>
          <t>B.5.1</t>
        </is>
      </c>
      <c r="E569" s="10" t="inlineStr">
        <is>
          <t>B</t>
        </is>
      </c>
      <c r="F569" s="10" t="inlineStr">
        <is>
          <t>D</t>
        </is>
      </c>
      <c r="G569" s="10" t="inlineStr">
        <is>
          <t>discretionary</t>
        </is>
      </c>
      <c r="H569" s="10" t="n">
        <v>2</v>
      </c>
      <c r="I569" s="10" t="inlineStr">
        <is>
          <t>Efficacia del progetto di servizi complementari DRT</t>
        </is>
      </c>
      <c r="J569" s="20" t="n"/>
      <c r="K569" s="20" t="n"/>
      <c r="L569" s="20" t="n"/>
      <c r="M569" s="20" t="n"/>
      <c r="N569" s="21">
        <f>IF($A569="","",MAX(0,MIN(1,IFERROR(VALUE($M569),0))))</f>
        <v/>
      </c>
      <c r="O569" s="21">
        <f>IF($A569="",0,IF(OR($S569&lt;&gt;1,COUNTA($J569:$M569)=0),0,IF(SUMPRODUCT(MAX(($C$5:$C$6173=$C569)*($D$5:$D$6173=$D569)*($S$5:$S$6173=1)*IFERROR($N$5:$N$6173*1,0)))&gt;0,ROUND($H569*($N569/SUMPRODUCT(MAX(($C$5:$C$6173=$C569)*($D$5:$D$6173=$D569)*($S$5:$S$6173=1)*IFERROR($N$5:$N$6173*1,0)))),4),0)))</f>
        <v/>
      </c>
      <c r="P569" s="10" t="inlineStr">
        <is>
          <t>coeff.</t>
        </is>
      </c>
      <c r="Q569" s="21">
        <f>IF($A569="","",$A569&amp;"|"&amp;$C569)</f>
        <v/>
      </c>
      <c r="R569" s="21">
        <f>IF($A569="","",$A569&amp;"|"&amp;$C569&amp;"|"&amp;$D569)</f>
        <v/>
      </c>
      <c r="S569" s="21">
        <f>IF($A569="","",IFERROR(INDEX(Offerte!$D$2:$D$200,MATCH($Q569,Offerte!$L$2:$L$200,0)),0))</f>
        <v/>
      </c>
      <c r="T569" s="21">
        <f>IF($A569="","",IFERROR(INDEX(Offerte!$G$2:$G$200,MATCH($Q569,Offerte!$L$2:$L$200,0)),"NO"))</f>
        <v/>
      </c>
    </row>
    <row r="570">
      <c r="A570" s="10">
        <f>IF(Offerte!$A20="","",Offerte!$A20)</f>
        <v/>
      </c>
      <c r="B570" s="10">
        <f>IF(Offerte!$A20="","",Offerte!$B20)</f>
        <v/>
      </c>
      <c r="C570" s="10">
        <f>IF(Offerte!$A20="","",Offerte!$C20)</f>
        <v/>
      </c>
      <c r="D570" s="10" t="inlineStr">
        <is>
          <t>C.1.1</t>
        </is>
      </c>
      <c r="E570" s="10" t="inlineStr">
        <is>
          <t>C</t>
        </is>
      </c>
      <c r="F570" s="10" t="inlineStr">
        <is>
          <t>Q</t>
        </is>
      </c>
      <c r="G570" s="10" t="inlineStr">
        <is>
          <t>higher</t>
        </is>
      </c>
      <c r="H570" s="10" t="n">
        <v>2</v>
      </c>
      <c r="I570" s="10" t="inlineStr">
        <is>
          <t>Tasso di copertura del servizio con telecamere BSD</t>
        </is>
      </c>
      <c r="J570" s="20" t="n"/>
      <c r="K570" s="20" t="n"/>
      <c r="L570" s="20" t="n"/>
      <c r="M570" s="20" t="n"/>
      <c r="N570" s="21">
        <f>IF($A570="","",IFERROR(VALUE($K570)/VALUE($L570),IFERROR(VALUE($J570),0)))</f>
        <v/>
      </c>
      <c r="O570" s="21">
        <f>IF($A570="",0,IF(OR($S570&lt;&gt;1,COUNTA($J570:$M570)=0),0,IF(SUMPRODUCT(MAX(($C$5:$C$6173=$C570)*($D$5:$D$6173=$D570)*($S$5:$S$6173=1)*IFERROR($N$5:$N$6173*1,0)))&gt;0,ROUND($H570*($N570/SUMPRODUCT(MAX(($C$5:$C$6173=$C570)*($D$5:$D$6173=$D570)*($S$5:$S$6173=1)*IFERROR($N$5:$N$6173*1,0)))),4),0)))</f>
        <v/>
      </c>
      <c r="P570" s="10" t="inlineStr">
        <is>
          <t>Autobus attrezzati con telecamere BSD / Autobus totali in offerta, incluse scorte</t>
        </is>
      </c>
      <c r="Q570" s="21">
        <f>IF($A570="","",$A570&amp;"|"&amp;$C570)</f>
        <v/>
      </c>
      <c r="R570" s="21">
        <f>IF($A570="","",$A570&amp;"|"&amp;$C570&amp;"|"&amp;$D570)</f>
        <v/>
      </c>
      <c r="S570" s="21">
        <f>IF($A570="","",IFERROR(INDEX(Offerte!$D$2:$D$200,MATCH($Q570,Offerte!$L$2:$L$200,0)),0))</f>
        <v/>
      </c>
      <c r="T570" s="21">
        <f>IF($A570="","",IFERROR(INDEX(Offerte!$G$2:$G$200,MATCH($Q570,Offerte!$L$2:$L$200,0)),"NO"))</f>
        <v/>
      </c>
    </row>
    <row r="571">
      <c r="A571" s="10">
        <f>IF(Offerte!$A20="","",Offerte!$A20)</f>
        <v/>
      </c>
      <c r="B571" s="10">
        <f>IF(Offerte!$A20="","",Offerte!$B20)</f>
        <v/>
      </c>
      <c r="C571" s="10">
        <f>IF(Offerte!$A20="","",Offerte!$C20)</f>
        <v/>
      </c>
      <c r="D571" s="10" t="inlineStr">
        <is>
          <t>C.1.2</t>
        </is>
      </c>
      <c r="E571" s="10" t="inlineStr">
        <is>
          <t>C</t>
        </is>
      </c>
      <c r="F571" s="10" t="inlineStr">
        <is>
          <t>Q</t>
        </is>
      </c>
      <c r="G571" s="10" t="inlineStr">
        <is>
          <t>higher</t>
        </is>
      </c>
      <c r="H571" s="10" t="n">
        <v>2</v>
      </c>
      <c r="I571" s="10" t="inlineStr">
        <is>
          <t>Tasso di copertura del servizio con telecamere ADAS</t>
        </is>
      </c>
      <c r="J571" s="20" t="n"/>
      <c r="K571" s="20" t="n"/>
      <c r="L571" s="20" t="n"/>
      <c r="M571" s="20" t="n"/>
      <c r="N571" s="21">
        <f>IF($A571="","",IFERROR(VALUE($K571)/VALUE($L571),IFERROR(VALUE($J571),0)))</f>
        <v/>
      </c>
      <c r="O571" s="21">
        <f>IF($A571="",0,IF(OR($S571&lt;&gt;1,COUNTA($J571:$M571)=0),0,IF(SUMPRODUCT(MAX(($C$5:$C$6173=$C571)*($D$5:$D$6173=$D571)*($S$5:$S$6173=1)*IFERROR($N$5:$N$6173*1,0)))&gt;0,ROUND($H571*($N571/SUMPRODUCT(MAX(($C$5:$C$6173=$C571)*($D$5:$D$6173=$D571)*($S$5:$S$6173=1)*IFERROR($N$5:$N$6173*1,0)))),4),0)))</f>
        <v/>
      </c>
      <c r="P571" s="10" t="inlineStr">
        <is>
          <t>Autobus attrezzati con telecamere ADAS / Autobus totali in offerta, incluse scorte</t>
        </is>
      </c>
      <c r="Q571" s="21">
        <f>IF($A571="","",$A571&amp;"|"&amp;$C571)</f>
        <v/>
      </c>
      <c r="R571" s="21">
        <f>IF($A571="","",$A571&amp;"|"&amp;$C571&amp;"|"&amp;$D571)</f>
        <v/>
      </c>
      <c r="S571" s="21">
        <f>IF($A571="","",IFERROR(INDEX(Offerte!$D$2:$D$200,MATCH($Q571,Offerte!$L$2:$L$200,0)),0))</f>
        <v/>
      </c>
      <c r="T571" s="21">
        <f>IF($A571="","",IFERROR(INDEX(Offerte!$G$2:$G$200,MATCH($Q571,Offerte!$L$2:$L$200,0)),"NO"))</f>
        <v/>
      </c>
    </row>
    <row r="572">
      <c r="A572" s="10">
        <f>IF(Offerte!$A20="","",Offerte!$A20)</f>
        <v/>
      </c>
      <c r="B572" s="10">
        <f>IF(Offerte!$A20="","",Offerte!$B20)</f>
        <v/>
      </c>
      <c r="C572" s="10">
        <f>IF(Offerte!$A20="","",Offerte!$C20)</f>
        <v/>
      </c>
      <c r="D572" s="10" t="inlineStr">
        <is>
          <t>C.2.1</t>
        </is>
      </c>
      <c r="E572" s="10" t="inlineStr">
        <is>
          <t>C</t>
        </is>
      </c>
      <c r="F572" s="10" t="inlineStr">
        <is>
          <t>Q</t>
        </is>
      </c>
      <c r="G572" s="10" t="inlineStr">
        <is>
          <t>higher</t>
        </is>
      </c>
      <c r="H572" s="10" t="n">
        <v>3</v>
      </c>
      <c r="I572" s="10" t="inlineStr">
        <is>
          <t>Tasso di copertura del servizio con telecamere di bordo di videosorveglianza</t>
        </is>
      </c>
      <c r="J572" s="20" t="n"/>
      <c r="K572" s="20" t="n"/>
      <c r="L572" s="20" t="n"/>
      <c r="M572" s="20" t="n"/>
      <c r="N572" s="21">
        <f>IF($A572="","",IFERROR(VALUE($K572)/VALUE($L572),IFERROR(VALUE($J572),0)))</f>
        <v/>
      </c>
      <c r="O572" s="21">
        <f>IF($A572="",0,IF(OR($S572&lt;&gt;1,COUNTA($J572:$M572)=0),0,IF(SUMPRODUCT(MAX(($C$5:$C$6173=$C572)*($D$5:$D$6173=$D572)*($S$5:$S$6173=1)*IFERROR($N$5:$N$6173*1,0)))&gt;0,ROUND($H572*($N572/SUMPRODUCT(MAX(($C$5:$C$6173=$C572)*($D$5:$D$6173=$D572)*($S$5:$S$6173=1)*IFERROR($N$5:$N$6173*1,0)))),4),0)))</f>
        <v/>
      </c>
      <c r="P572" s="10" t="inlineStr">
        <is>
          <t>Autobus attrezzati con videosorveglianza / Autobus totali in offerta, incluse scorte</t>
        </is>
      </c>
      <c r="Q572" s="21">
        <f>IF($A572="","",$A572&amp;"|"&amp;$C572)</f>
        <v/>
      </c>
      <c r="R572" s="21">
        <f>IF($A572="","",$A572&amp;"|"&amp;$C572&amp;"|"&amp;$D572)</f>
        <v/>
      </c>
      <c r="S572" s="21">
        <f>IF($A572="","",IFERROR(INDEX(Offerte!$D$2:$D$200,MATCH($Q572,Offerte!$L$2:$L$200,0)),0))</f>
        <v/>
      </c>
      <c r="T572" s="21">
        <f>IF($A572="","",IFERROR(INDEX(Offerte!$G$2:$G$200,MATCH($Q572,Offerte!$L$2:$L$200,0)),"NO"))</f>
        <v/>
      </c>
    </row>
    <row r="573">
      <c r="A573" s="10">
        <f>IF(Offerte!$A20="","",Offerte!$A20)</f>
        <v/>
      </c>
      <c r="B573" s="10">
        <f>IF(Offerte!$A20="","",Offerte!$B20)</f>
        <v/>
      </c>
      <c r="C573" s="10">
        <f>IF(Offerte!$A20="","",Offerte!$C20)</f>
        <v/>
      </c>
      <c r="D573" s="10" t="inlineStr">
        <is>
          <t>C.2.2</t>
        </is>
      </c>
      <c r="E573" s="10" t="inlineStr">
        <is>
          <t>C</t>
        </is>
      </c>
      <c r="F573" s="10" t="inlineStr">
        <is>
          <t>T</t>
        </is>
      </c>
      <c r="G573" s="10" t="inlineStr">
        <is>
          <t>tabular</t>
        </is>
      </c>
      <c r="H573" s="10" t="n">
        <v>1</v>
      </c>
      <c r="I573" s="10" t="inlineStr">
        <is>
          <t>Software video/audio analisi per situazioni di pericolo</t>
        </is>
      </c>
      <c r="J573" s="20" t="n"/>
      <c r="K573" s="20" t="n"/>
      <c r="L573" s="20" t="n"/>
      <c r="M573" s="20" t="n"/>
      <c r="N573" s="21">
        <f>IF($A573="","",IF(IFERROR(VALUE($M573),0)=1,1,0))</f>
        <v/>
      </c>
      <c r="O573" s="21">
        <f>IF($A573="",0,IF(OR($S573&lt;&gt;1,COUNTA($J573:$M573)=0),0,IF($N573=1,$H573,0)))</f>
        <v/>
      </c>
      <c r="P573" s="10" t="inlineStr">
        <is>
          <t>sì/no</t>
        </is>
      </c>
      <c r="Q573" s="21">
        <f>IF($A573="","",$A573&amp;"|"&amp;$C573)</f>
        <v/>
      </c>
      <c r="R573" s="21">
        <f>IF($A573="","",$A573&amp;"|"&amp;$C573&amp;"|"&amp;$D573)</f>
        <v/>
      </c>
      <c r="S573" s="21">
        <f>IF($A573="","",IFERROR(INDEX(Offerte!$D$2:$D$200,MATCH($Q573,Offerte!$L$2:$L$200,0)),0))</f>
        <v/>
      </c>
      <c r="T573" s="21">
        <f>IF($A573="","",IFERROR(INDEX(Offerte!$G$2:$G$200,MATCH($Q573,Offerte!$L$2:$L$200,0)),"NO"))</f>
        <v/>
      </c>
    </row>
    <row r="574">
      <c r="A574" s="10">
        <f>IF(Offerte!$A20="","",Offerte!$A20)</f>
        <v/>
      </c>
      <c r="B574" s="10">
        <f>IF(Offerte!$A20="","",Offerte!$B20)</f>
        <v/>
      </c>
      <c r="C574" s="10">
        <f>IF(Offerte!$A20="","",Offerte!$C20)</f>
        <v/>
      </c>
      <c r="D574" s="10" t="inlineStr">
        <is>
          <t>C.2.3</t>
        </is>
      </c>
      <c r="E574" s="10" t="inlineStr">
        <is>
          <t>C</t>
        </is>
      </c>
      <c r="F574" s="10" t="inlineStr">
        <is>
          <t>T</t>
        </is>
      </c>
      <c r="G574" s="10" t="inlineStr">
        <is>
          <t>tabular</t>
        </is>
      </c>
      <c r="H574" s="10" t="n">
        <v>1</v>
      </c>
      <c r="I574" s="10" t="inlineStr">
        <is>
          <t>Collegamento con centrale qualificata di pronto intervento</t>
        </is>
      </c>
      <c r="J574" s="20" t="n"/>
      <c r="K574" s="20" t="n"/>
      <c r="L574" s="20" t="n"/>
      <c r="M574" s="20" t="n"/>
      <c r="N574" s="21">
        <f>IF($A574="","",IF(IFERROR(VALUE($M574),0)=1,1,0))</f>
        <v/>
      </c>
      <c r="O574" s="21">
        <f>IF($A574="",0,IF(OR($S574&lt;&gt;1,COUNTA($J574:$M574)=0),0,IF($N574=1,$H574,0)))</f>
        <v/>
      </c>
      <c r="P574" s="10" t="inlineStr">
        <is>
          <t>sì/no</t>
        </is>
      </c>
      <c r="Q574" s="21">
        <f>IF($A574="","",$A574&amp;"|"&amp;$C574)</f>
        <v/>
      </c>
      <c r="R574" s="21">
        <f>IF($A574="","",$A574&amp;"|"&amp;$C574&amp;"|"&amp;$D574)</f>
        <v/>
      </c>
      <c r="S574" s="21">
        <f>IF($A574="","",IFERROR(INDEX(Offerte!$D$2:$D$200,MATCH($Q574,Offerte!$L$2:$L$200,0)),0))</f>
        <v/>
      </c>
      <c r="T574" s="21">
        <f>IF($A574="","",IFERROR(INDEX(Offerte!$G$2:$G$200,MATCH($Q574,Offerte!$L$2:$L$200,0)),"NO"))</f>
        <v/>
      </c>
    </row>
    <row r="575">
      <c r="A575" s="10">
        <f>IF(Offerte!$A20="","",Offerte!$A20)</f>
        <v/>
      </c>
      <c r="B575" s="10">
        <f>IF(Offerte!$A20="","",Offerte!$B20)</f>
        <v/>
      </c>
      <c r="C575" s="10">
        <f>IF(Offerte!$A20="","",Offerte!$C20)</f>
        <v/>
      </c>
      <c r="D575" s="10" t="inlineStr">
        <is>
          <t>C.2.4</t>
        </is>
      </c>
      <c r="E575" s="10" t="inlineStr">
        <is>
          <t>C</t>
        </is>
      </c>
      <c r="F575" s="10" t="inlineStr">
        <is>
          <t>Q</t>
        </is>
      </c>
      <c r="G575" s="10" t="inlineStr">
        <is>
          <t>higher</t>
        </is>
      </c>
      <c r="H575" s="10" t="n">
        <v>1</v>
      </c>
      <c r="I575" s="10" t="inlineStr">
        <is>
          <t>Tasso di copertura del servizio con dispositivi per la chiamata di emergenza del conducente</t>
        </is>
      </c>
      <c r="J575" s="20" t="n"/>
      <c r="K575" s="20" t="n"/>
      <c r="L575" s="20" t="n"/>
      <c r="M575" s="20" t="n"/>
      <c r="N575" s="21">
        <f>IF($A575="","",IFERROR(VALUE($K575)/VALUE($L575),IFERROR(VALUE($J575),0)))</f>
        <v/>
      </c>
      <c r="O575" s="21">
        <f>IF($A575="",0,IF(OR($S575&lt;&gt;1,COUNTA($J575:$M575)=0),0,IF(SUMPRODUCT(MAX(($C$5:$C$6173=$C575)*($D$5:$D$6173=$D575)*($S$5:$S$6173=1)*IFERROR($N$5:$N$6173*1,0)))&gt;0,ROUND($H575*($N575/SUMPRODUCT(MAX(($C$5:$C$6173=$C575)*($D$5:$D$6173=$D575)*($S$5:$S$6173=1)*IFERROR($N$5:$N$6173*1,0)))),4),0)))</f>
        <v/>
      </c>
      <c r="P575" s="10" t="inlineStr">
        <is>
          <t>Autobus attrezzati con chiamata di emergenza / Autobus totali in offerta, incluse scorte</t>
        </is>
      </c>
      <c r="Q575" s="21">
        <f>IF($A575="","",$A575&amp;"|"&amp;$C575)</f>
        <v/>
      </c>
      <c r="R575" s="21">
        <f>IF($A575="","",$A575&amp;"|"&amp;$C575&amp;"|"&amp;$D575)</f>
        <v/>
      </c>
      <c r="S575" s="21">
        <f>IF($A575="","",IFERROR(INDEX(Offerte!$D$2:$D$200,MATCH($Q575,Offerte!$L$2:$L$200,0)),0))</f>
        <v/>
      </c>
      <c r="T575" s="21">
        <f>IF($A575="","",IFERROR(INDEX(Offerte!$G$2:$G$200,MATCH($Q575,Offerte!$L$2:$L$200,0)),"NO"))</f>
        <v/>
      </c>
    </row>
    <row r="576">
      <c r="A576" s="10">
        <f>IF(Offerte!$A20="","",Offerte!$A20)</f>
        <v/>
      </c>
      <c r="B576" s="10">
        <f>IF(Offerte!$A20="","",Offerte!$B20)</f>
        <v/>
      </c>
      <c r="C576" s="10">
        <f>IF(Offerte!$A20="","",Offerte!$C20)</f>
        <v/>
      </c>
      <c r="D576" s="10" t="inlineStr">
        <is>
          <t>C.3.1</t>
        </is>
      </c>
      <c r="E576" s="10" t="inlineStr">
        <is>
          <t>C</t>
        </is>
      </c>
      <c r="F576" s="10" t="inlineStr">
        <is>
          <t>Q</t>
        </is>
      </c>
      <c r="G576" s="10" t="inlineStr">
        <is>
          <t>higher</t>
        </is>
      </c>
      <c r="H576" s="10" t="n">
        <v>2</v>
      </c>
      <c r="I576" s="10" t="inlineStr">
        <is>
          <t>Tasso di copertura del servizio con dispositivi di informazione dinamica a bordo mezzo</t>
        </is>
      </c>
      <c r="J576" s="20" t="n"/>
      <c r="K576" s="20" t="n"/>
      <c r="L576" s="20" t="n"/>
      <c r="M576" s="20" t="n"/>
      <c r="N576" s="21">
        <f>IF($A576="","",IFERROR(VALUE($K576)/VALUE($L576),IFERROR(VALUE($J576),0)))</f>
        <v/>
      </c>
      <c r="O576" s="21">
        <f>IF($A576="",0,IF(OR($S576&lt;&gt;1,COUNTA($J576:$M576)=0),0,IF(SUMPRODUCT(MAX(($C$5:$C$6173=$C576)*($D$5:$D$6173=$D576)*($S$5:$S$6173=1)*IFERROR($N$5:$N$6173*1,0)))&gt;0,ROUND($H576*($N576/SUMPRODUCT(MAX(($C$5:$C$6173=$C576)*($D$5:$D$6173=$D576)*($S$5:$S$6173=1)*IFERROR($N$5:$N$6173*1,0)))),4),0)))</f>
        <v/>
      </c>
      <c r="P576" s="10" t="inlineStr">
        <is>
          <t>Autobus con monitor e indicatori vocali / Autobus totali in offerta, incluse scorte</t>
        </is>
      </c>
      <c r="Q576" s="21">
        <f>IF($A576="","",$A576&amp;"|"&amp;$C576)</f>
        <v/>
      </c>
      <c r="R576" s="21">
        <f>IF($A576="","",$A576&amp;"|"&amp;$C576&amp;"|"&amp;$D576)</f>
        <v/>
      </c>
      <c r="S576" s="21">
        <f>IF($A576="","",IFERROR(INDEX(Offerte!$D$2:$D$200,MATCH($Q576,Offerte!$L$2:$L$200,0)),0))</f>
        <v/>
      </c>
      <c r="T576" s="21">
        <f>IF($A576="","",IFERROR(INDEX(Offerte!$G$2:$G$200,MATCH($Q576,Offerte!$L$2:$L$200,0)),"NO"))</f>
        <v/>
      </c>
    </row>
    <row r="577">
      <c r="A577" s="10">
        <f>IF(Offerte!$A20="","",Offerte!$A20)</f>
        <v/>
      </c>
      <c r="B577" s="10">
        <f>IF(Offerte!$A20="","",Offerte!$B20)</f>
        <v/>
      </c>
      <c r="C577" s="10">
        <f>IF(Offerte!$A20="","",Offerte!$C20)</f>
        <v/>
      </c>
      <c r="D577" s="10" t="inlineStr">
        <is>
          <t>C.3.2</t>
        </is>
      </c>
      <c r="E577" s="10" t="inlineStr">
        <is>
          <t>C</t>
        </is>
      </c>
      <c r="F577" s="10" t="inlineStr">
        <is>
          <t>T</t>
        </is>
      </c>
      <c r="G577" s="10" t="inlineStr">
        <is>
          <t>tabular</t>
        </is>
      </c>
      <c r="H577" s="10" t="n">
        <v>2</v>
      </c>
      <c r="I577" s="10" t="inlineStr">
        <is>
          <t>Informazioni a bordo su coincidenze ai nodi</t>
        </is>
      </c>
      <c r="J577" s="20" t="n"/>
      <c r="K577" s="20" t="n"/>
      <c r="L577" s="20" t="n"/>
      <c r="M577" s="20" t="n"/>
      <c r="N577" s="21">
        <f>IF($A577="","",IF(IFERROR(VALUE($M577),0)=1,1,0))</f>
        <v/>
      </c>
      <c r="O577" s="21">
        <f>IF($A577="",0,IF(OR($S577&lt;&gt;1,COUNTA($J577:$M577)=0),0,IF(AND($N577=1,IFERROR(SUMIFS($N$5:$N$6173,$Q$5:$Q$6173,$Q577,$D$5:$D$6173,"C.3.1"),0)&gt;=0.5),$H577,0)))</f>
        <v/>
      </c>
      <c r="P577" s="10" t="inlineStr">
        <is>
          <t>Dipende da C.3.1 &gt;= 0.5</t>
        </is>
      </c>
      <c r="Q577" s="21">
        <f>IF($A577="","",$A577&amp;"|"&amp;$C577)</f>
        <v/>
      </c>
      <c r="R577" s="21">
        <f>IF($A577="","",$A577&amp;"|"&amp;$C577&amp;"|"&amp;$D577)</f>
        <v/>
      </c>
      <c r="S577" s="21">
        <f>IF($A577="","",IFERROR(INDEX(Offerte!$D$2:$D$200,MATCH($Q577,Offerte!$L$2:$L$200,0)),0))</f>
        <v/>
      </c>
      <c r="T577" s="21">
        <f>IF($A577="","",IFERROR(INDEX(Offerte!$G$2:$G$200,MATCH($Q577,Offerte!$L$2:$L$200,0)),"NO"))</f>
        <v/>
      </c>
    </row>
    <row r="578">
      <c r="A578" s="10">
        <f>IF(Offerte!$A20="","",Offerte!$A20)</f>
        <v/>
      </c>
      <c r="B578" s="10">
        <f>IF(Offerte!$A20="","",Offerte!$B20)</f>
        <v/>
      </c>
      <c r="C578" s="10">
        <f>IF(Offerte!$A20="","",Offerte!$C20)</f>
        <v/>
      </c>
      <c r="D578" s="10" t="inlineStr">
        <is>
          <t>D.1.1</t>
        </is>
      </c>
      <c r="E578" s="10" t="inlineStr">
        <is>
          <t>D</t>
        </is>
      </c>
      <c r="F578" s="10" t="inlineStr">
        <is>
          <t>Q</t>
        </is>
      </c>
      <c r="G578" s="10" t="inlineStr">
        <is>
          <t>higher</t>
        </is>
      </c>
      <c r="H578" s="10" t="n">
        <v>3</v>
      </c>
      <c r="I578" s="10" t="inlineStr">
        <is>
          <t>Installazione di pensiline</t>
        </is>
      </c>
      <c r="J578" s="20" t="n"/>
      <c r="K578" s="20" t="n"/>
      <c r="L578" s="20" t="n"/>
      <c r="M578" s="20" t="n"/>
      <c r="N578" s="21">
        <f>IF($A578="","",IFERROR(VALUE($J578),0))</f>
        <v/>
      </c>
      <c r="O578" s="21">
        <f>IF($A578="",0,IF(OR($S578&lt;&gt;1,COUNTA($J578:$M578)=0),0,IF(SUMPRODUCT(MAX(($C$5:$C$6173=$C578)*($D$5:$D$6173=$D578)*($S$5:$S$6173=1)*IFERROR($N$5:$N$6173*1,0)))&gt;0,ROUND($H578*($N578/SUMPRODUCT(MAX(($C$5:$C$6173=$C578)*($D$5:$D$6173=$D578)*($S$5:$S$6173=1)*IFERROR($N$5:$N$6173*1,0)))),4),0)))</f>
        <v/>
      </c>
      <c r="P578" s="10" t="inlineStr">
        <is>
          <t>fermate</t>
        </is>
      </c>
      <c r="Q578" s="21">
        <f>IF($A578="","",$A578&amp;"|"&amp;$C578)</f>
        <v/>
      </c>
      <c r="R578" s="21">
        <f>IF($A578="","",$A578&amp;"|"&amp;$C578&amp;"|"&amp;$D578)</f>
        <v/>
      </c>
      <c r="S578" s="21">
        <f>IF($A578="","",IFERROR(INDEX(Offerte!$D$2:$D$200,MATCH($Q578,Offerte!$L$2:$L$200,0)),0))</f>
        <v/>
      </c>
      <c r="T578" s="21">
        <f>IF($A578="","",IFERROR(INDEX(Offerte!$G$2:$G$200,MATCH($Q578,Offerte!$L$2:$L$200,0)),"NO"))</f>
        <v/>
      </c>
    </row>
    <row r="579">
      <c r="A579" s="10">
        <f>IF(Offerte!$A20="","",Offerte!$A20)</f>
        <v/>
      </c>
      <c r="B579" s="10">
        <f>IF(Offerte!$A20="","",Offerte!$B20)</f>
        <v/>
      </c>
      <c r="C579" s="10">
        <f>IF(Offerte!$A20="","",Offerte!$C20)</f>
        <v/>
      </c>
      <c r="D579" s="10" t="inlineStr">
        <is>
          <t>D.1.2</t>
        </is>
      </c>
      <c r="E579" s="10" t="inlineStr">
        <is>
          <t>D</t>
        </is>
      </c>
      <c r="F579" s="10" t="inlineStr">
        <is>
          <t>Q</t>
        </is>
      </c>
      <c r="G579" s="10" t="inlineStr">
        <is>
          <t>higher</t>
        </is>
      </c>
      <c r="H579" s="10" t="n">
        <v>3</v>
      </c>
      <c r="I579" s="10" t="inlineStr">
        <is>
          <t>Installazione di paline di fermata conformi alla DGR 581/2023</t>
        </is>
      </c>
      <c r="J579" s="20" t="n"/>
      <c r="K579" s="20" t="n"/>
      <c r="L579" s="20" t="n"/>
      <c r="M579" s="20" t="n"/>
      <c r="N579" s="21">
        <f>IF($A579="","",IFERROR(VALUE($J579),0))</f>
        <v/>
      </c>
      <c r="O579" s="21">
        <f>IF($A579="",0,IF(OR($S579&lt;&gt;1,COUNTA($J579:$M579)=0),0,IF(SUMPRODUCT(MAX(($C$5:$C$6173=$C579)*($D$5:$D$6173=$D579)*($S$5:$S$6173=1)*IFERROR($N$5:$N$6173*1,0)))&gt;0,ROUND($H579*($N579/SUMPRODUCT(MAX(($C$5:$C$6173=$C579)*($D$5:$D$6173=$D579)*($S$5:$S$6173=1)*IFERROR($N$5:$N$6173*1,0)))),4),0)))</f>
        <v/>
      </c>
      <c r="P579" s="10" t="inlineStr">
        <is>
          <t>fermate</t>
        </is>
      </c>
      <c r="Q579" s="21">
        <f>IF($A579="","",$A579&amp;"|"&amp;$C579)</f>
        <v/>
      </c>
      <c r="R579" s="21">
        <f>IF($A579="","",$A579&amp;"|"&amp;$C579&amp;"|"&amp;$D579)</f>
        <v/>
      </c>
      <c r="S579" s="21">
        <f>IF($A579="","",IFERROR(INDEX(Offerte!$D$2:$D$200,MATCH($Q579,Offerte!$L$2:$L$200,0)),0))</f>
        <v/>
      </c>
      <c r="T579" s="21">
        <f>IF($A579="","",IFERROR(INDEX(Offerte!$G$2:$G$200,MATCH($Q579,Offerte!$L$2:$L$200,0)),"NO"))</f>
        <v/>
      </c>
    </row>
    <row r="580">
      <c r="A580" s="10">
        <f>IF(Offerte!$A20="","",Offerte!$A20)</f>
        <v/>
      </c>
      <c r="B580" s="10">
        <f>IF(Offerte!$A20="","",Offerte!$B20)</f>
        <v/>
      </c>
      <c r="C580" s="10">
        <f>IF(Offerte!$A20="","",Offerte!$C20)</f>
        <v/>
      </c>
      <c r="D580" s="10" t="inlineStr">
        <is>
          <t>D.1.3</t>
        </is>
      </c>
      <c r="E580" s="10" t="inlineStr">
        <is>
          <t>D</t>
        </is>
      </c>
      <c r="F580" s="10" t="inlineStr">
        <is>
          <t>Q</t>
        </is>
      </c>
      <c r="G580" s="10" t="inlineStr">
        <is>
          <t>higher</t>
        </is>
      </c>
      <c r="H580" s="10" t="n">
        <v>2</v>
      </c>
      <c r="I580" s="10" t="inlineStr">
        <is>
          <t>Display informativi connessi alle fermate</t>
        </is>
      </c>
      <c r="J580" s="20" t="n"/>
      <c r="K580" s="20" t="n"/>
      <c r="L580" s="20" t="n"/>
      <c r="M580" s="20" t="n"/>
      <c r="N580" s="21">
        <f>IF($A580="","",IFERROR(VALUE($J580),0))</f>
        <v/>
      </c>
      <c r="O580" s="21">
        <f>IF($A580="",0,IF(OR($S580&lt;&gt;1,COUNTA($J580:$M580)=0),0,IF(SUMPRODUCT(MAX(($C$5:$C$6173=$C580)*($D$5:$D$6173=$D580)*($S$5:$S$6173=1)*IFERROR($N$5:$N$6173*1,0)))&gt;0,ROUND($H580*($N580/SUMPRODUCT(MAX(($C$5:$C$6173=$C580)*($D$5:$D$6173=$D580)*($S$5:$S$6173=1)*IFERROR($N$5:$N$6173*1,0)))),4),0)))</f>
        <v/>
      </c>
      <c r="P580" s="10" t="inlineStr">
        <is>
          <t>fermate</t>
        </is>
      </c>
      <c r="Q580" s="21">
        <f>IF($A580="","",$A580&amp;"|"&amp;$C580)</f>
        <v/>
      </c>
      <c r="R580" s="21">
        <f>IF($A580="","",$A580&amp;"|"&amp;$C580&amp;"|"&amp;$D580)</f>
        <v/>
      </c>
      <c r="S580" s="21">
        <f>IF($A580="","",IFERROR(INDEX(Offerte!$D$2:$D$200,MATCH($Q580,Offerte!$L$2:$L$200,0)),0))</f>
        <v/>
      </c>
      <c r="T580" s="21">
        <f>IF($A580="","",IFERROR(INDEX(Offerte!$G$2:$G$200,MATCH($Q580,Offerte!$L$2:$L$200,0)),"NO"))</f>
        <v/>
      </c>
    </row>
    <row r="581">
      <c r="A581" s="10">
        <f>IF(Offerte!$A20="","",Offerte!$A20)</f>
        <v/>
      </c>
      <c r="B581" s="10">
        <f>IF(Offerte!$A20="","",Offerte!$B20)</f>
        <v/>
      </c>
      <c r="C581" s="10">
        <f>IF(Offerte!$A20="","",Offerte!$C20)</f>
        <v/>
      </c>
      <c r="D581" s="10" t="inlineStr">
        <is>
          <t>D.2.1</t>
        </is>
      </c>
      <c r="E581" s="10" t="inlineStr">
        <is>
          <t>D</t>
        </is>
      </c>
      <c r="F581" s="10" t="inlineStr">
        <is>
          <t>Q</t>
        </is>
      </c>
      <c r="G581" s="10" t="inlineStr">
        <is>
          <t>higher</t>
        </is>
      </c>
      <c r="H581" s="10" t="n">
        <v>2</v>
      </c>
      <c r="I581" s="10" t="inlineStr">
        <is>
          <t>Segnali tattili Loges-Vet-Evolution</t>
        </is>
      </c>
      <c r="J581" s="20" t="n"/>
      <c r="K581" s="20" t="n"/>
      <c r="L581" s="20" t="n"/>
      <c r="M581" s="20" t="n"/>
      <c r="N581" s="21">
        <f>IF($A581="","",IFERROR(VALUE($J581),0))</f>
        <v/>
      </c>
      <c r="O581" s="21">
        <f>IF($A581="",0,IF(OR($S581&lt;&gt;1,COUNTA($J581:$M581)=0),0,IF(SUMPRODUCT(MAX(($C$5:$C$6173=$C581)*($D$5:$D$6173=$D581)*($S$5:$S$6173=1)*IFERROR($N$5:$N$6173*1,0)))&gt;0,ROUND($H581*($N581/SUMPRODUCT(MAX(($C$5:$C$6173=$C581)*($D$5:$D$6173=$D581)*($S$5:$S$6173=1)*IFERROR($N$5:$N$6173*1,0)))),4),0)))</f>
        <v/>
      </c>
      <c r="P581" s="10" t="inlineStr">
        <is>
          <t>fermate</t>
        </is>
      </c>
      <c r="Q581" s="21">
        <f>IF($A581="","",$A581&amp;"|"&amp;$C581)</f>
        <v/>
      </c>
      <c r="R581" s="21">
        <f>IF($A581="","",$A581&amp;"|"&amp;$C581&amp;"|"&amp;$D581)</f>
        <v/>
      </c>
      <c r="S581" s="21">
        <f>IF($A581="","",IFERROR(INDEX(Offerte!$D$2:$D$200,MATCH($Q581,Offerte!$L$2:$L$200,0)),0))</f>
        <v/>
      </c>
      <c r="T581" s="21">
        <f>IF($A581="","",IFERROR(INDEX(Offerte!$G$2:$G$200,MATCH($Q581,Offerte!$L$2:$L$200,0)),"NO"))</f>
        <v/>
      </c>
    </row>
    <row r="582">
      <c r="A582" s="10">
        <f>IF(Offerte!$A20="","",Offerte!$A20)</f>
        <v/>
      </c>
      <c r="B582" s="10">
        <f>IF(Offerte!$A20="","",Offerte!$B20)</f>
        <v/>
      </c>
      <c r="C582" s="10">
        <f>IF(Offerte!$A20="","",Offerte!$C20)</f>
        <v/>
      </c>
      <c r="D582" s="10" t="inlineStr">
        <is>
          <t>E.1.1</t>
        </is>
      </c>
      <c r="E582" s="10" t="inlineStr">
        <is>
          <t>E</t>
        </is>
      </c>
      <c r="F582" s="10" t="inlineStr">
        <is>
          <t>T</t>
        </is>
      </c>
      <c r="G582" s="10" t="inlineStr">
        <is>
          <t>tabular</t>
        </is>
      </c>
      <c r="H582" s="10" t="n">
        <v>2</v>
      </c>
      <c r="I582" s="10" t="inlineStr">
        <is>
          <t>Mobile app con travel planner PRM</t>
        </is>
      </c>
      <c r="J582" s="20" t="n"/>
      <c r="K582" s="20" t="n"/>
      <c r="L582" s="20" t="n"/>
      <c r="M582" s="20" t="n"/>
      <c r="N582" s="21">
        <f>IF($A582="","",IF(IFERROR(VALUE($M582),0)=1,1,0))</f>
        <v/>
      </c>
      <c r="O582" s="21">
        <f>IF($A582="",0,IF(OR($S582&lt;&gt;1,COUNTA($J582:$M582)=0),0,IF($N582=1,$H582,0)))</f>
        <v/>
      </c>
      <c r="P582" s="10" t="inlineStr">
        <is>
          <t>sì/no</t>
        </is>
      </c>
      <c r="Q582" s="21">
        <f>IF($A582="","",$A582&amp;"|"&amp;$C582)</f>
        <v/>
      </c>
      <c r="R582" s="21">
        <f>IF($A582="","",$A582&amp;"|"&amp;$C582&amp;"|"&amp;$D582)</f>
        <v/>
      </c>
      <c r="S582" s="21">
        <f>IF($A582="","",IFERROR(INDEX(Offerte!$D$2:$D$200,MATCH($Q582,Offerte!$L$2:$L$200,0)),0))</f>
        <v/>
      </c>
      <c r="T582" s="21">
        <f>IF($A582="","",IFERROR(INDEX(Offerte!$G$2:$G$200,MATCH($Q582,Offerte!$L$2:$L$200,0)),"NO"))</f>
        <v/>
      </c>
    </row>
    <row r="583">
      <c r="A583" s="10">
        <f>IF(Offerte!$A20="","",Offerte!$A20)</f>
        <v/>
      </c>
      <c r="B583" s="10">
        <f>IF(Offerte!$A20="","",Offerte!$B20)</f>
        <v/>
      </c>
      <c r="C583" s="10">
        <f>IF(Offerte!$A20="","",Offerte!$C20)</f>
        <v/>
      </c>
      <c r="D583" s="10" t="inlineStr">
        <is>
          <t>E.2.1</t>
        </is>
      </c>
      <c r="E583" s="10" t="inlineStr">
        <is>
          <t>E</t>
        </is>
      </c>
      <c r="F583" s="10" t="inlineStr">
        <is>
          <t>D</t>
        </is>
      </c>
      <c r="G583" s="10" t="inlineStr">
        <is>
          <t>discretionary</t>
        </is>
      </c>
      <c r="H583" s="10" t="n">
        <v>2</v>
      </c>
      <c r="I583" s="10" t="inlineStr">
        <is>
          <t>Altre azioni informative e rapporti con gli utenti</t>
        </is>
      </c>
      <c r="J583" s="20" t="n"/>
      <c r="K583" s="20" t="n"/>
      <c r="L583" s="20" t="n"/>
      <c r="M583" s="20" t="n"/>
      <c r="N583" s="21">
        <f>IF($A583="","",MAX(0,MIN(1,IFERROR(VALUE($M583),0))))</f>
        <v/>
      </c>
      <c r="O583" s="21">
        <f>IF($A583="",0,IF(OR($S583&lt;&gt;1,COUNTA($J583:$M583)=0),0,IF(SUMPRODUCT(MAX(($C$5:$C$6173=$C583)*($D$5:$D$6173=$D583)*($S$5:$S$6173=1)*IFERROR($N$5:$N$6173*1,0)))&gt;0,ROUND($H583*($N583/SUMPRODUCT(MAX(($C$5:$C$6173=$C583)*($D$5:$D$6173=$D583)*($S$5:$S$6173=1)*IFERROR($N$5:$N$6173*1,0)))),4),0)))</f>
        <v/>
      </c>
      <c r="P583" s="10" t="inlineStr">
        <is>
          <t>coeff.</t>
        </is>
      </c>
      <c r="Q583" s="21">
        <f>IF($A583="","",$A583&amp;"|"&amp;$C583)</f>
        <v/>
      </c>
      <c r="R583" s="21">
        <f>IF($A583="","",$A583&amp;"|"&amp;$C583&amp;"|"&amp;$D583)</f>
        <v/>
      </c>
      <c r="S583" s="21">
        <f>IF($A583="","",IFERROR(INDEX(Offerte!$D$2:$D$200,MATCH($Q583,Offerte!$L$2:$L$200,0)),0))</f>
        <v/>
      </c>
      <c r="T583" s="21">
        <f>IF($A583="","",IFERROR(INDEX(Offerte!$G$2:$G$200,MATCH($Q583,Offerte!$L$2:$L$200,0)),"NO"))</f>
        <v/>
      </c>
    </row>
    <row r="584">
      <c r="A584" s="10">
        <f>IF(Offerte!$A20="","",Offerte!$A20)</f>
        <v/>
      </c>
      <c r="B584" s="10">
        <f>IF(Offerte!$A20="","",Offerte!$B20)</f>
        <v/>
      </c>
      <c r="C584" s="10">
        <f>IF(Offerte!$A20="","",Offerte!$C20)</f>
        <v/>
      </c>
      <c r="D584" s="10" t="inlineStr">
        <is>
          <t>F.1.1</t>
        </is>
      </c>
      <c r="E584" s="10" t="inlineStr">
        <is>
          <t>F</t>
        </is>
      </c>
      <c r="F584" s="10" t="inlineStr">
        <is>
          <t>Q</t>
        </is>
      </c>
      <c r="G584" s="10" t="inlineStr">
        <is>
          <t>lower</t>
        </is>
      </c>
      <c r="H584" s="10" t="n">
        <v>7</v>
      </c>
      <c r="I584" s="10" t="inlineStr">
        <is>
          <t>Performance ambientali del parco mezzi adibito al servizio - I_CEA</t>
        </is>
      </c>
      <c r="J584" s="20" t="n"/>
      <c r="K584" s="20" t="n"/>
      <c r="L584" s="20" t="n"/>
      <c r="M584" s="20" t="n"/>
      <c r="N584" s="21">
        <f>IF($A584="","",IFERROR(VALUE($J584),0))</f>
        <v/>
      </c>
      <c r="O584" s="21">
        <f>IF($A584="",0,IF(OR($S584&lt;&gt;1,COUNTA($J584:$M584)=0),0,IF(AND(IFERROR(AGGREGATE(15,6,$N$5:$N$6173/(($C$5:$C$6173=$C584)*($D$5:$D$6173=$D584)*($S$5:$S$6173=1)*($N$5:$N$6173&gt;0)),1),0)&gt;0,$N584&gt;0),ROUND($H584*(IFERROR(AGGREGATE(15,6,$N$5:$N$6173/(($C$5:$C$6173=$C584)*($D$5:$D$6173=$D584)*($S$5:$S$6173=1)*($N$5:$N$6173&gt;0)),1),0)/$N584),4),0)))</f>
        <v/>
      </c>
      <c r="P584" s="10" t="inlineStr">
        <is>
          <t>indice</t>
        </is>
      </c>
      <c r="Q584" s="21">
        <f>IF($A584="","",$A584&amp;"|"&amp;$C584)</f>
        <v/>
      </c>
      <c r="R584" s="21">
        <f>IF($A584="","",$A584&amp;"|"&amp;$C584&amp;"|"&amp;$D584)</f>
        <v/>
      </c>
      <c r="S584" s="21">
        <f>IF($A584="","",IFERROR(INDEX(Offerte!$D$2:$D$200,MATCH($Q584,Offerte!$L$2:$L$200,0)),0))</f>
        <v/>
      </c>
      <c r="T584" s="21">
        <f>IF($A584="","",IFERROR(INDEX(Offerte!$G$2:$G$200,MATCH($Q584,Offerte!$L$2:$L$200,0)),"NO"))</f>
        <v/>
      </c>
    </row>
    <row r="585">
      <c r="A585" s="10">
        <f>IF(Offerte!$A20="","",Offerte!$A20)</f>
        <v/>
      </c>
      <c r="B585" s="10">
        <f>IF(Offerte!$A20="","",Offerte!$B20)</f>
        <v/>
      </c>
      <c r="C585" s="10">
        <f>IF(Offerte!$A20="","",Offerte!$C20)</f>
        <v/>
      </c>
      <c r="D585" s="10" t="inlineStr">
        <is>
          <t>F.2.1</t>
        </is>
      </c>
      <c r="E585" s="10" t="inlineStr">
        <is>
          <t>F</t>
        </is>
      </c>
      <c r="F585" s="10" t="inlineStr">
        <is>
          <t>Q</t>
        </is>
      </c>
      <c r="G585" s="10" t="inlineStr">
        <is>
          <t>higher</t>
        </is>
      </c>
      <c r="H585" s="10" t="n">
        <v>2</v>
      </c>
      <c r="I585" s="10" t="inlineStr">
        <is>
          <t>Tasso di copertura del servizio con dispositivi ECO-DRIVER</t>
        </is>
      </c>
      <c r="J585" s="20" t="n"/>
      <c r="K585" s="20" t="n"/>
      <c r="L585" s="20" t="n"/>
      <c r="M585" s="20" t="n"/>
      <c r="N585" s="21">
        <f>IF($A585="","",IFERROR(VALUE($K585)/VALUE($L585),IFERROR(VALUE($J585),0)))</f>
        <v/>
      </c>
      <c r="O585" s="21">
        <f>IF($A585="",0,IF(OR($S585&lt;&gt;1,COUNTA($J585:$M585)=0),0,IF(SUMPRODUCT(MAX(($C$5:$C$6173=$C585)*($D$5:$D$6173=$D585)*($S$5:$S$6173=1)*IFERROR($N$5:$N$6173*1,0)))&gt;0,ROUND($H585*($N585/SUMPRODUCT(MAX(($C$5:$C$6173=$C585)*($D$5:$D$6173=$D585)*($S$5:$S$6173=1)*IFERROR($N$5:$N$6173*1,0)))),4),0)))</f>
        <v/>
      </c>
      <c r="P585" s="10" t="inlineStr">
        <is>
          <t>Autobus attrezzati con dispositivi ECO-DRIVER / Autobus totali in offerta, incluse scorte</t>
        </is>
      </c>
      <c r="Q585" s="21">
        <f>IF($A585="","",$A585&amp;"|"&amp;$C585)</f>
        <v/>
      </c>
      <c r="R585" s="21">
        <f>IF($A585="","",$A585&amp;"|"&amp;$C585&amp;"|"&amp;$D585)</f>
        <v/>
      </c>
      <c r="S585" s="21">
        <f>IF($A585="","",IFERROR(INDEX(Offerte!$D$2:$D$200,MATCH($Q585,Offerte!$L$2:$L$200,0)),0))</f>
        <v/>
      </c>
      <c r="T585" s="21">
        <f>IF($A585="","",IFERROR(INDEX(Offerte!$G$2:$G$200,MATCH($Q585,Offerte!$L$2:$L$200,0)),"NO"))</f>
        <v/>
      </c>
    </row>
    <row r="586">
      <c r="A586" s="10">
        <f>IF(Offerte!$A20="","",Offerte!$A20)</f>
        <v/>
      </c>
      <c r="B586" s="10">
        <f>IF(Offerte!$A20="","",Offerte!$B20)</f>
        <v/>
      </c>
      <c r="C586" s="10">
        <f>IF(Offerte!$A20="","",Offerte!$C20)</f>
        <v/>
      </c>
      <c r="D586" s="10" t="inlineStr">
        <is>
          <t>F.3.1</t>
        </is>
      </c>
      <c r="E586" s="10" t="inlineStr">
        <is>
          <t>F</t>
        </is>
      </c>
      <c r="F586" s="10" t="inlineStr">
        <is>
          <t>Q</t>
        </is>
      </c>
      <c r="G586" s="10" t="inlineStr">
        <is>
          <t>higher</t>
        </is>
      </c>
      <c r="H586" s="10" t="n">
        <v>2</v>
      </c>
      <c r="I586" s="10" t="inlineStr">
        <is>
          <t>Autoproduzione consumi elettrici per trazione</t>
        </is>
      </c>
      <c r="J586" s="20" t="n"/>
      <c r="K586" s="20" t="n"/>
      <c r="L586" s="20" t="n"/>
      <c r="M586" s="20" t="n"/>
      <c r="N586" s="21">
        <f>IF($A586="","",IFERROR(VALUE($J586),0))</f>
        <v/>
      </c>
      <c r="O586" s="21">
        <f>IF($A586="",0,IF(OR($S586&lt;&gt;1,COUNTA($J586:$M586)=0),0,IF(SUMPRODUCT(MAX(($C$5:$C$6173=$C586)*($D$5:$D$6173=$D586)*($S$5:$S$6173=1)*IFERROR($N$5:$N$6173*1,0)))&gt;0,ROUND($H586*($N586/SUMPRODUCT(MAX(($C$5:$C$6173=$C586)*($D$5:$D$6173=$D586)*($S$5:$S$6173=1)*IFERROR($N$5:$N$6173*1,0)))),4),0)))</f>
        <v/>
      </c>
      <c r="P586" s="10" t="inlineStr">
        <is>
          <t>kWh/anno</t>
        </is>
      </c>
      <c r="Q586" s="21">
        <f>IF($A586="","",$A586&amp;"|"&amp;$C586)</f>
        <v/>
      </c>
      <c r="R586" s="21">
        <f>IF($A586="","",$A586&amp;"|"&amp;$C586&amp;"|"&amp;$D586)</f>
        <v/>
      </c>
      <c r="S586" s="21">
        <f>IF($A586="","",IFERROR(INDEX(Offerte!$D$2:$D$200,MATCH($Q586,Offerte!$L$2:$L$200,0)),0))</f>
        <v/>
      </c>
      <c r="T586" s="21">
        <f>IF($A586="","",IFERROR(INDEX(Offerte!$G$2:$G$200,MATCH($Q586,Offerte!$L$2:$L$200,0)),"NO"))</f>
        <v/>
      </c>
    </row>
    <row r="587">
      <c r="A587" s="10">
        <f>IF(Offerte!$A20="","",Offerte!$A20)</f>
        <v/>
      </c>
      <c r="B587" s="10">
        <f>IF(Offerte!$A20="","",Offerte!$B20)</f>
        <v/>
      </c>
      <c r="C587" s="10">
        <f>IF(Offerte!$A20="","",Offerte!$C20)</f>
        <v/>
      </c>
      <c r="D587" s="10" t="inlineStr">
        <is>
          <t>F.4.1</t>
        </is>
      </c>
      <c r="E587" s="10" t="inlineStr">
        <is>
          <t>F</t>
        </is>
      </c>
      <c r="F587" s="10" t="inlineStr">
        <is>
          <t>Q</t>
        </is>
      </c>
      <c r="G587" s="10" t="inlineStr">
        <is>
          <t>soil</t>
        </is>
      </c>
      <c r="H587" s="10" t="n">
        <v>2</v>
      </c>
      <c r="I587" s="10" t="inlineStr">
        <is>
          <t>Indice di consumo di suolo</t>
        </is>
      </c>
      <c r="J587" s="20" t="n"/>
      <c r="K587" s="20" t="n"/>
      <c r="L587" s="20" t="n"/>
      <c r="M587" s="20" t="n"/>
      <c r="N587" s="21">
        <f>IF($A587="","",IFERROR(VALUE($J587),0))</f>
        <v/>
      </c>
      <c r="O587" s="21">
        <f>IF($A587="",0,IF(OR($S587&lt;&gt;1,COUNTA($J587:$M587)=0),0,IF($N587&lt;=0,$H587,IF(SUMPRODUCT(MAX(($C$5:$C$6173=$C587)*($D$5:$D$6173=$D587)*($S$5:$S$6173=1)*IFERROR($N$5:$N$6173*1,0)))&gt;0,ROUND($H587*((SUMPRODUCT(MAX(($C$5:$C$6173=$C587)*($D$5:$D$6173=$D587)*($S$5:$S$6173=1)*IFERROR($N$5:$N$6173*1,0)))-$N587)/SUMPRODUCT(MAX(($C$5:$C$6173=$C587)*($D$5:$D$6173=$D587)*($S$5:$S$6173=1)*IFERROR($N$5:$N$6173*1,0)))),4),0))))</f>
        <v/>
      </c>
      <c r="P587" s="10" t="inlineStr">
        <is>
          <t>m2</t>
        </is>
      </c>
      <c r="Q587" s="21">
        <f>IF($A587="","",$A587&amp;"|"&amp;$C587)</f>
        <v/>
      </c>
      <c r="R587" s="21">
        <f>IF($A587="","",$A587&amp;"|"&amp;$C587&amp;"|"&amp;$D587)</f>
        <v/>
      </c>
      <c r="S587" s="21">
        <f>IF($A587="","",IFERROR(INDEX(Offerte!$D$2:$D$200,MATCH($Q587,Offerte!$L$2:$L$200,0)),0))</f>
        <v/>
      </c>
      <c r="T587" s="21">
        <f>IF($A587="","",IFERROR(INDEX(Offerte!$G$2:$G$200,MATCH($Q587,Offerte!$L$2:$L$200,0)),"NO"))</f>
        <v/>
      </c>
    </row>
    <row r="588">
      <c r="A588" s="10">
        <f>IF(Offerte!$A20="","",Offerte!$A20)</f>
        <v/>
      </c>
      <c r="B588" s="10">
        <f>IF(Offerte!$A20="","",Offerte!$B20)</f>
        <v/>
      </c>
      <c r="C588" s="10">
        <f>IF(Offerte!$A20="","",Offerte!$C20)</f>
        <v/>
      </c>
      <c r="D588" s="10" t="inlineStr">
        <is>
          <t>F.5.1</t>
        </is>
      </c>
      <c r="E588" s="10" t="inlineStr">
        <is>
          <t>F</t>
        </is>
      </c>
      <c r="F588" s="10" t="inlineStr">
        <is>
          <t>T</t>
        </is>
      </c>
      <c r="G588" s="10" t="inlineStr">
        <is>
          <t>tabular</t>
        </is>
      </c>
      <c r="H588" s="10" t="n">
        <v>1</v>
      </c>
      <c r="I588" s="10" t="inlineStr">
        <is>
          <t>Rendicontazione di sostenibilità ambientale</t>
        </is>
      </c>
      <c r="J588" s="20" t="n"/>
      <c r="K588" s="20" t="n"/>
      <c r="L588" s="20" t="n"/>
      <c r="M588" s="20" t="n"/>
      <c r="N588" s="21">
        <f>IF($A588="","",IF(IFERROR(VALUE($M588),0)=1,1,0))</f>
        <v/>
      </c>
      <c r="O588" s="21">
        <f>IF($A588="",0,IF(OR($S588&lt;&gt;1,COUNTA($J588:$M588)=0),0,IF($N588=1,$H588,0)))</f>
        <v/>
      </c>
      <c r="P588" s="10" t="inlineStr">
        <is>
          <t>sì/no</t>
        </is>
      </c>
      <c r="Q588" s="21">
        <f>IF($A588="","",$A588&amp;"|"&amp;$C588)</f>
        <v/>
      </c>
      <c r="R588" s="21">
        <f>IF($A588="","",$A588&amp;"|"&amp;$C588&amp;"|"&amp;$D588)</f>
        <v/>
      </c>
      <c r="S588" s="21">
        <f>IF($A588="","",IFERROR(INDEX(Offerte!$D$2:$D$200,MATCH($Q588,Offerte!$L$2:$L$200,0)),0))</f>
        <v/>
      </c>
      <c r="T588" s="21">
        <f>IF($A588="","",IFERROR(INDEX(Offerte!$G$2:$G$200,MATCH($Q588,Offerte!$L$2:$L$200,0)),"NO"))</f>
        <v/>
      </c>
    </row>
    <row r="589">
      <c r="A589" s="10">
        <f>IF(Offerte!$A20="","",Offerte!$A20)</f>
        <v/>
      </c>
      <c r="B589" s="10">
        <f>IF(Offerte!$A20="","",Offerte!$B20)</f>
        <v/>
      </c>
      <c r="C589" s="10">
        <f>IF(Offerte!$A20="","",Offerte!$C20)</f>
        <v/>
      </c>
      <c r="D589" s="10" t="inlineStr">
        <is>
          <t>G.1.1</t>
        </is>
      </c>
      <c r="E589" s="10" t="inlineStr">
        <is>
          <t>G</t>
        </is>
      </c>
      <c r="F589" s="10" t="inlineStr">
        <is>
          <t>D</t>
        </is>
      </c>
      <c r="G589" s="10" t="inlineStr">
        <is>
          <t>discretionary</t>
        </is>
      </c>
      <c r="H589" s="10" t="n">
        <v>2</v>
      </c>
      <c r="I589" s="10" t="inlineStr">
        <is>
          <t>Qualità del progetto di centrale di controllo aziendale</t>
        </is>
      </c>
      <c r="J589" s="20" t="n"/>
      <c r="K589" s="20" t="n"/>
      <c r="L589" s="20" t="n"/>
      <c r="M589" s="20" t="n"/>
      <c r="N589" s="21">
        <f>IF($A589="","",MAX(0,MIN(1,IFERROR(VALUE($M589),0))))</f>
        <v/>
      </c>
      <c r="O589" s="21">
        <f>IF($A589="",0,IF(OR($S589&lt;&gt;1,COUNTA($J589:$M589)=0),0,IF(SUMPRODUCT(MAX(($C$5:$C$6173=$C589)*($D$5:$D$6173=$D589)*($S$5:$S$6173=1)*IFERROR($N$5:$N$6173*1,0)))&gt;0,ROUND($H589*($N589/SUMPRODUCT(MAX(($C$5:$C$6173=$C589)*($D$5:$D$6173=$D589)*($S$5:$S$6173=1)*IFERROR($N$5:$N$6173*1,0)))),4),0)))</f>
        <v/>
      </c>
      <c r="P589" s="10" t="inlineStr">
        <is>
          <t>coeff.</t>
        </is>
      </c>
      <c r="Q589" s="21">
        <f>IF($A589="","",$A589&amp;"|"&amp;$C589)</f>
        <v/>
      </c>
      <c r="R589" s="21">
        <f>IF($A589="","",$A589&amp;"|"&amp;$C589&amp;"|"&amp;$D589)</f>
        <v/>
      </c>
      <c r="S589" s="21">
        <f>IF($A589="","",IFERROR(INDEX(Offerte!$D$2:$D$200,MATCH($Q589,Offerte!$L$2:$L$200,0)),0))</f>
        <v/>
      </c>
      <c r="T589" s="21">
        <f>IF($A589="","",IFERROR(INDEX(Offerte!$G$2:$G$200,MATCH($Q589,Offerte!$L$2:$L$200,0)),"NO"))</f>
        <v/>
      </c>
    </row>
    <row r="590">
      <c r="A590" s="10">
        <f>IF(Offerte!$A20="","",Offerte!$A20)</f>
        <v/>
      </c>
      <c r="B590" s="10">
        <f>IF(Offerte!$A20="","",Offerte!$B20)</f>
        <v/>
      </c>
      <c r="C590" s="10">
        <f>IF(Offerte!$A20="","",Offerte!$C20)</f>
        <v/>
      </c>
      <c r="D590" s="10" t="inlineStr">
        <is>
          <t>G.2.1</t>
        </is>
      </c>
      <c r="E590" s="10" t="inlineStr">
        <is>
          <t>G</t>
        </is>
      </c>
      <c r="F590" s="10" t="inlineStr">
        <is>
          <t>T</t>
        </is>
      </c>
      <c r="G590" s="10" t="inlineStr">
        <is>
          <t>tabular</t>
        </is>
      </c>
      <c r="H590" s="10" t="n">
        <v>1</v>
      </c>
      <c r="I590" s="10" t="inlineStr">
        <is>
          <t>Certificazione ISO 45001</t>
        </is>
      </c>
      <c r="J590" s="20" t="n"/>
      <c r="K590" s="20" t="n"/>
      <c r="L590" s="20" t="n"/>
      <c r="M590" s="20" t="n"/>
      <c r="N590" s="21">
        <f>IF($A590="","",IF(IFERROR(VALUE($M590),0)=1,1,0))</f>
        <v/>
      </c>
      <c r="O590" s="21">
        <f>IF($A590="",0,IF(OR($S590&lt;&gt;1,COUNTA($J590:$M590)=0),0,IF($N590=1,$H590,0)))</f>
        <v/>
      </c>
      <c r="P590" s="10" t="inlineStr">
        <is>
          <t>sì/no</t>
        </is>
      </c>
      <c r="Q590" s="21">
        <f>IF($A590="","",$A590&amp;"|"&amp;$C590)</f>
        <v/>
      </c>
      <c r="R590" s="21">
        <f>IF($A590="","",$A590&amp;"|"&amp;$C590&amp;"|"&amp;$D590)</f>
        <v/>
      </c>
      <c r="S590" s="21">
        <f>IF($A590="","",IFERROR(INDEX(Offerte!$D$2:$D$200,MATCH($Q590,Offerte!$L$2:$L$200,0)),0))</f>
        <v/>
      </c>
      <c r="T590" s="21">
        <f>IF($A590="","",IFERROR(INDEX(Offerte!$G$2:$G$200,MATCH($Q590,Offerte!$L$2:$L$200,0)),"NO"))</f>
        <v/>
      </c>
    </row>
    <row r="591">
      <c r="A591" s="10">
        <f>IF(Offerte!$A20="","",Offerte!$A20)</f>
        <v/>
      </c>
      <c r="B591" s="10">
        <f>IF(Offerte!$A20="","",Offerte!$B20)</f>
        <v/>
      </c>
      <c r="C591" s="10">
        <f>IF(Offerte!$A20="","",Offerte!$C20)</f>
        <v/>
      </c>
      <c r="D591" s="10" t="inlineStr">
        <is>
          <t>G.3.1</t>
        </is>
      </c>
      <c r="E591" s="10" t="inlineStr">
        <is>
          <t>G</t>
        </is>
      </c>
      <c r="F591" s="10" t="inlineStr">
        <is>
          <t>T</t>
        </is>
      </c>
      <c r="G591" s="10" t="inlineStr">
        <is>
          <t>tabular</t>
        </is>
      </c>
      <c r="H591" s="10" t="n">
        <v>1</v>
      </c>
      <c r="I591" s="10" t="inlineStr">
        <is>
          <t>Certificazioni di responsabilità sociale</t>
        </is>
      </c>
      <c r="J591" s="20" t="n"/>
      <c r="K591" s="20" t="n"/>
      <c r="L591" s="20" t="n"/>
      <c r="M591" s="20" t="n"/>
      <c r="N591" s="21">
        <f>IF($A591="","",IF(IFERROR(VALUE($M591),0)=1,1,0))</f>
        <v/>
      </c>
      <c r="O591" s="21">
        <f>IF($A591="",0,IF(OR($S591&lt;&gt;1,COUNTA($J591:$M591)=0),0,IF($N591=1,$H591,0)))</f>
        <v/>
      </c>
      <c r="P591" s="10" t="inlineStr">
        <is>
          <t>sì/no</t>
        </is>
      </c>
      <c r="Q591" s="21">
        <f>IF($A591="","",$A591&amp;"|"&amp;$C591)</f>
        <v/>
      </c>
      <c r="R591" s="21">
        <f>IF($A591="","",$A591&amp;"|"&amp;$C591&amp;"|"&amp;$D591)</f>
        <v/>
      </c>
      <c r="S591" s="21">
        <f>IF($A591="","",IFERROR(INDEX(Offerte!$D$2:$D$200,MATCH($Q591,Offerte!$L$2:$L$200,0)),0))</f>
        <v/>
      </c>
      <c r="T591" s="21">
        <f>IF($A591="","",IFERROR(INDEX(Offerte!$G$2:$G$200,MATCH($Q591,Offerte!$L$2:$L$200,0)),"NO"))</f>
        <v/>
      </c>
    </row>
    <row r="592">
      <c r="A592" s="10">
        <f>IF(Offerte!$A20="","",Offerte!$A20)</f>
        <v/>
      </c>
      <c r="B592" s="10">
        <f>IF(Offerte!$A20="","",Offerte!$B20)</f>
        <v/>
      </c>
      <c r="C592" s="10">
        <f>IF(Offerte!$A20="","",Offerte!$C20)</f>
        <v/>
      </c>
      <c r="D592" s="10" t="inlineStr">
        <is>
          <t>G.4.1</t>
        </is>
      </c>
      <c r="E592" s="10" t="inlineStr">
        <is>
          <t>G</t>
        </is>
      </c>
      <c r="F592" s="10" t="inlineStr">
        <is>
          <t>D</t>
        </is>
      </c>
      <c r="G592" s="10" t="inlineStr">
        <is>
          <t>discretionary</t>
        </is>
      </c>
      <c r="H592" s="10" t="n">
        <v>2</v>
      </c>
      <c r="I592" s="10" t="inlineStr">
        <is>
          <t>Qualità del piano di formazione del personale</t>
        </is>
      </c>
      <c r="J592" s="20" t="n"/>
      <c r="K592" s="20" t="n"/>
      <c r="L592" s="20" t="n"/>
      <c r="M592" s="20" t="n"/>
      <c r="N592" s="21">
        <f>IF($A592="","",MAX(0,MIN(1,IFERROR(VALUE($M592),0))))</f>
        <v/>
      </c>
      <c r="O592" s="21">
        <f>IF($A592="",0,IF(OR($S592&lt;&gt;1,COUNTA($J592:$M592)=0),0,IF(SUMPRODUCT(MAX(($C$5:$C$6173=$C592)*($D$5:$D$6173=$D592)*($S$5:$S$6173=1)*IFERROR($N$5:$N$6173*1,0)))&gt;0,ROUND($H592*($N592/SUMPRODUCT(MAX(($C$5:$C$6173=$C592)*($D$5:$D$6173=$D592)*($S$5:$S$6173=1)*IFERROR($N$5:$N$6173*1,0)))),4),0)))</f>
        <v/>
      </c>
      <c r="P592" s="10" t="inlineStr">
        <is>
          <t>coeff.</t>
        </is>
      </c>
      <c r="Q592" s="21">
        <f>IF($A592="","",$A592&amp;"|"&amp;$C592)</f>
        <v/>
      </c>
      <c r="R592" s="21">
        <f>IF($A592="","",$A592&amp;"|"&amp;$C592&amp;"|"&amp;$D592)</f>
        <v/>
      </c>
      <c r="S592" s="21">
        <f>IF($A592="","",IFERROR(INDEX(Offerte!$D$2:$D$200,MATCH($Q592,Offerte!$L$2:$L$200,0)),0))</f>
        <v/>
      </c>
      <c r="T592" s="21">
        <f>IF($A592="","",IFERROR(INDEX(Offerte!$G$2:$G$200,MATCH($Q592,Offerte!$L$2:$L$200,0)),"NO"))</f>
        <v/>
      </c>
    </row>
    <row r="593">
      <c r="A593" s="10">
        <f>IF(Offerte!$A20="","",Offerte!$A20)</f>
        <v/>
      </c>
      <c r="B593" s="10">
        <f>IF(Offerte!$A20="","",Offerte!$B20)</f>
        <v/>
      </c>
      <c r="C593" s="10">
        <f>IF(Offerte!$A20="","",Offerte!$C20)</f>
        <v/>
      </c>
      <c r="D593" s="10" t="inlineStr">
        <is>
          <t>G.5.1</t>
        </is>
      </c>
      <c r="E593" s="10" t="inlineStr">
        <is>
          <t>G</t>
        </is>
      </c>
      <c r="F593" s="10" t="inlineStr">
        <is>
          <t>T</t>
        </is>
      </c>
      <c r="G593" s="10" t="inlineStr">
        <is>
          <t>tabular</t>
        </is>
      </c>
      <c r="H593" s="10" t="n">
        <v>1</v>
      </c>
      <c r="I593" s="10" t="inlineStr">
        <is>
          <t>Impegno al mantenimento delle garanzie del contratto di secondo livello del gestore uscente</t>
        </is>
      </c>
      <c r="J593" s="20" t="n"/>
      <c r="K593" s="20" t="n"/>
      <c r="L593" s="20" t="n"/>
      <c r="M593" s="20" t="n"/>
      <c r="N593" s="21">
        <f>IF($A593="","",IF(IFERROR(VALUE($M593),0)=1,1,0))</f>
        <v/>
      </c>
      <c r="O593" s="21">
        <f>IF($A593="",0,IF(OR($S593&lt;&gt;1,COUNTA($J593:$M593)=0),0,IF($N593=1,$H593,0)))</f>
        <v/>
      </c>
      <c r="P593" s="10" t="inlineStr">
        <is>
          <t>sì/no</t>
        </is>
      </c>
      <c r="Q593" s="21">
        <f>IF($A593="","",$A593&amp;"|"&amp;$C593)</f>
        <v/>
      </c>
      <c r="R593" s="21">
        <f>IF($A593="","",$A593&amp;"|"&amp;$C593&amp;"|"&amp;$D593)</f>
        <v/>
      </c>
      <c r="S593" s="21">
        <f>IF($A593="","",IFERROR(INDEX(Offerte!$D$2:$D$200,MATCH($Q593,Offerte!$L$2:$L$200,0)),0))</f>
        <v/>
      </c>
      <c r="T593" s="21">
        <f>IF($A593="","",IFERROR(INDEX(Offerte!$G$2:$G$200,MATCH($Q593,Offerte!$L$2:$L$200,0)),"NO"))</f>
        <v/>
      </c>
    </row>
    <row r="594">
      <c r="A594" s="10">
        <f>IF(Offerte!$A21="","",Offerte!$A21)</f>
        <v/>
      </c>
      <c r="B594" s="10">
        <f>IF(Offerte!$A21="","",Offerte!$B21)</f>
        <v/>
      </c>
      <c r="C594" s="10">
        <f>IF(Offerte!$A21="","",Offerte!$C21)</f>
        <v/>
      </c>
      <c r="D594" s="10" t="inlineStr">
        <is>
          <t>A.1.1</t>
        </is>
      </c>
      <c r="E594" s="10" t="inlineStr">
        <is>
          <t>A</t>
        </is>
      </c>
      <c r="F594" s="10" t="inlineStr">
        <is>
          <t>Q</t>
        </is>
      </c>
      <c r="G594" s="10" t="inlineStr">
        <is>
          <t>higher</t>
        </is>
      </c>
      <c r="H594" s="10" t="n">
        <v>3</v>
      </c>
      <c r="I594" s="10" t="inlineStr">
        <is>
          <t>Tasso aggiuntivo di corse controllate</t>
        </is>
      </c>
      <c r="J594" s="20" t="n"/>
      <c r="K594" s="20" t="n"/>
      <c r="L594" s="20" t="n"/>
      <c r="M594" s="20" t="n"/>
      <c r="N594" s="21">
        <f>IF($A594="","",IFERROR(VALUE($K594)/VALUE($L594)*100,IFERROR(VALUE($J594),0)))</f>
        <v/>
      </c>
      <c r="O594" s="21">
        <f>IF($A594="",0,IF(OR($S594&lt;&gt;1,COUNTA($J594:$M594)=0),0,IF(SUMPRODUCT(MAX(($C$5:$C$6173=$C594)*($D$5:$D$6173=$D594)*($S$5:$S$6173=1)*IFERROR($N$5:$N$6173*1,0)))&gt;0,ROUND($H594*($N594/SUMPRODUCT(MAX(($C$5:$C$6173=$C594)*($D$5:$D$6173=$D594)*($S$5:$S$6173=1)*IFERROR($N$5:$N$6173*1,0)))),4),0)))</f>
        <v/>
      </c>
      <c r="P594" s="10" t="inlineStr">
        <is>
          <t>Corse controllate annue / Corse programmate annue</t>
        </is>
      </c>
      <c r="Q594" s="21">
        <f>IF($A594="","",$A594&amp;"|"&amp;$C594)</f>
        <v/>
      </c>
      <c r="R594" s="21">
        <f>IF($A594="","",$A594&amp;"|"&amp;$C594&amp;"|"&amp;$D594)</f>
        <v/>
      </c>
      <c r="S594" s="21">
        <f>IF($A594="","",IFERROR(INDEX(Offerte!$D$2:$D$200,MATCH($Q594,Offerte!$L$2:$L$200,0)),0))</f>
        <v/>
      </c>
      <c r="T594" s="21">
        <f>IF($A594="","",IFERROR(INDEX(Offerte!$G$2:$G$200,MATCH($Q594,Offerte!$L$2:$L$200,0)),"NO"))</f>
        <v/>
      </c>
    </row>
    <row r="595">
      <c r="A595" s="10">
        <f>IF(Offerte!$A21="","",Offerte!$A21)</f>
        <v/>
      </c>
      <c r="B595" s="10">
        <f>IF(Offerte!$A21="","",Offerte!$B21)</f>
        <v/>
      </c>
      <c r="C595" s="10">
        <f>IF(Offerte!$A21="","",Offerte!$C21)</f>
        <v/>
      </c>
      <c r="D595" s="10" t="inlineStr">
        <is>
          <t>A.1.2</t>
        </is>
      </c>
      <c r="E595" s="10" t="inlineStr">
        <is>
          <t>A</t>
        </is>
      </c>
      <c r="F595" s="10" t="inlineStr">
        <is>
          <t>Q</t>
        </is>
      </c>
      <c r="G595" s="10" t="inlineStr">
        <is>
          <t>higher</t>
        </is>
      </c>
      <c r="H595" s="10" t="n">
        <v>4</v>
      </c>
      <c r="I595" s="10" t="inlineStr">
        <is>
          <t>Numero aggiuntivo di passeggeri controllati</t>
        </is>
      </c>
      <c r="J595" s="20" t="n"/>
      <c r="K595" s="20" t="n"/>
      <c r="L595" s="20" t="n"/>
      <c r="M595" s="20" t="n"/>
      <c r="N595" s="21">
        <f>IF($A595="","",IFERROR(VALUE($J595),0))</f>
        <v/>
      </c>
      <c r="O595" s="21">
        <f>IF($A595="",0,IF(OR($S595&lt;&gt;1,COUNTA($J595:$M595)=0),0,IF(SUMPRODUCT(MAX(($C$5:$C$6173=$C595)*($D$5:$D$6173=$D595)*($S$5:$S$6173=1)*IFERROR($N$5:$N$6173*1,0)))&gt;0,ROUND($H595*($N595/SUMPRODUCT(MAX(($C$5:$C$6173=$C595)*($D$5:$D$6173=$D595)*($S$5:$S$6173=1)*IFERROR($N$5:$N$6173*1,0)))),4),0)))</f>
        <v/>
      </c>
      <c r="P595" s="10" t="inlineStr">
        <is>
          <t>passeggeri/anno</t>
        </is>
      </c>
      <c r="Q595" s="21">
        <f>IF($A595="","",$A595&amp;"|"&amp;$C595)</f>
        <v/>
      </c>
      <c r="R595" s="21">
        <f>IF($A595="","",$A595&amp;"|"&amp;$C595&amp;"|"&amp;$D595)</f>
        <v/>
      </c>
      <c r="S595" s="21">
        <f>IF($A595="","",IFERROR(INDEX(Offerte!$D$2:$D$200,MATCH($Q595,Offerte!$L$2:$L$200,0)),0))</f>
        <v/>
      </c>
      <c r="T595" s="21">
        <f>IF($A595="","",IFERROR(INDEX(Offerte!$G$2:$G$200,MATCH($Q595,Offerte!$L$2:$L$200,0)),"NO"))</f>
        <v/>
      </c>
    </row>
    <row r="596">
      <c r="A596" s="10">
        <f>IF(Offerte!$A21="","",Offerte!$A21)</f>
        <v/>
      </c>
      <c r="B596" s="10">
        <f>IF(Offerte!$A21="","",Offerte!$B21)</f>
        <v/>
      </c>
      <c r="C596" s="10">
        <f>IF(Offerte!$A21="","",Offerte!$C21)</f>
        <v/>
      </c>
      <c r="D596" s="10" t="inlineStr">
        <is>
          <t>B.1.1</t>
        </is>
      </c>
      <c r="E596" s="10" t="inlineStr">
        <is>
          <t>B</t>
        </is>
      </c>
      <c r="F596" s="10" t="inlineStr">
        <is>
          <t>Q</t>
        </is>
      </c>
      <c r="G596" s="10" t="inlineStr">
        <is>
          <t>higher</t>
        </is>
      </c>
      <c r="H596" s="10" t="n">
        <v>3</v>
      </c>
      <c r="I596" s="10" t="inlineStr">
        <is>
          <t>Incremento dei posti offerti nelle fasce di punta</t>
        </is>
      </c>
      <c r="J596" s="20" t="n"/>
      <c r="K596" s="20" t="n"/>
      <c r="L596" s="20" t="n"/>
      <c r="M596" s="20" t="n"/>
      <c r="N596" s="21">
        <f>IF($A596="","",IFERROR(VALUE($J596),0))</f>
        <v/>
      </c>
      <c r="O596" s="21">
        <f>IF($A596="",0,IF(OR($S596&lt;&gt;1,COUNTA($J596:$M596)=0),0,IF(SUMPRODUCT(MAX(($C$5:$C$6173=$C596)*($D$5:$D$6173=$D596)*($S$5:$S$6173=1)*IFERROR($N$5:$N$6173*1,0)))&gt;0,ROUND($H596*($N596/SUMPRODUCT(MAX(($C$5:$C$6173=$C596)*($D$5:$D$6173=$D596)*($S$5:$S$6173=1)*IFERROR($N$5:$N$6173*1,0)))),4),0)))</f>
        <v/>
      </c>
      <c r="P596" s="10" t="inlineStr">
        <is>
          <t>posti*km</t>
        </is>
      </c>
      <c r="Q596" s="21">
        <f>IF($A596="","",$A596&amp;"|"&amp;$C596)</f>
        <v/>
      </c>
      <c r="R596" s="21">
        <f>IF($A596="","",$A596&amp;"|"&amp;$C596&amp;"|"&amp;$D596)</f>
        <v/>
      </c>
      <c r="S596" s="21">
        <f>IF($A596="","",IFERROR(INDEX(Offerte!$D$2:$D$200,MATCH($Q596,Offerte!$L$2:$L$200,0)),0))</f>
        <v/>
      </c>
      <c r="T596" s="21">
        <f>IF($A596="","",IFERROR(INDEX(Offerte!$G$2:$G$200,MATCH($Q596,Offerte!$L$2:$L$200,0)),"NO"))</f>
        <v/>
      </c>
    </row>
    <row r="597">
      <c r="A597" s="10">
        <f>IF(Offerte!$A21="","",Offerte!$A21)</f>
        <v/>
      </c>
      <c r="B597" s="10">
        <f>IF(Offerte!$A21="","",Offerte!$B21)</f>
        <v/>
      </c>
      <c r="C597" s="10">
        <f>IF(Offerte!$A21="","",Offerte!$C21)</f>
        <v/>
      </c>
      <c r="D597" s="10" t="inlineStr">
        <is>
          <t>B.2.1</t>
        </is>
      </c>
      <c r="E597" s="10" t="inlineStr">
        <is>
          <t>B</t>
        </is>
      </c>
      <c r="F597" s="10" t="inlineStr">
        <is>
          <t>Q</t>
        </is>
      </c>
      <c r="G597" s="10" t="inlineStr">
        <is>
          <t>higher</t>
        </is>
      </c>
      <c r="H597" s="10" t="n">
        <v>4</v>
      </c>
      <c r="I597" s="10" t="inlineStr">
        <is>
          <t>Corse aggiuntive nell'arco giornaliero base</t>
        </is>
      </c>
      <c r="J597" s="20" t="n"/>
      <c r="K597" s="20" t="n"/>
      <c r="L597" s="20" t="n"/>
      <c r="M597" s="20" t="n"/>
      <c r="N597" s="21">
        <f>IF($A597="","",IFERROR(VALUE($J597),0))</f>
        <v/>
      </c>
      <c r="O597" s="21">
        <f>IF($A597="",0,IF(OR($S597&lt;&gt;1,COUNTA($J597:$M597)=0),0,IF(SUMPRODUCT(MAX(($C$5:$C$6173=$C597)*($D$5:$D$6173=$D597)*($S$5:$S$6173=1)*IFERROR($N$5:$N$6173*1,0)))&gt;0,ROUND($H597*($N597/SUMPRODUCT(MAX(($C$5:$C$6173=$C597)*($D$5:$D$6173=$D597)*($S$5:$S$6173=1)*IFERROR($N$5:$N$6173*1,0)))),4),0)))</f>
        <v/>
      </c>
      <c r="P597" s="10" t="inlineStr">
        <is>
          <t>corse</t>
        </is>
      </c>
      <c r="Q597" s="21">
        <f>IF($A597="","",$A597&amp;"|"&amp;$C597)</f>
        <v/>
      </c>
      <c r="R597" s="21">
        <f>IF($A597="","",$A597&amp;"|"&amp;$C597&amp;"|"&amp;$D597)</f>
        <v/>
      </c>
      <c r="S597" s="21">
        <f>IF($A597="","",IFERROR(INDEX(Offerte!$D$2:$D$200,MATCH($Q597,Offerte!$L$2:$L$200,0)),0))</f>
        <v/>
      </c>
      <c r="T597" s="21">
        <f>IF($A597="","",IFERROR(INDEX(Offerte!$G$2:$G$200,MATCH($Q597,Offerte!$L$2:$L$200,0)),"NO"))</f>
        <v/>
      </c>
    </row>
    <row r="598">
      <c r="A598" s="10">
        <f>IF(Offerte!$A21="","",Offerte!$A21)</f>
        <v/>
      </c>
      <c r="B598" s="10">
        <f>IF(Offerte!$A21="","",Offerte!$B21)</f>
        <v/>
      </c>
      <c r="C598" s="10">
        <f>IF(Offerte!$A21="","",Offerte!$C21)</f>
        <v/>
      </c>
      <c r="D598" s="10" t="inlineStr">
        <is>
          <t>B.3.1</t>
        </is>
      </c>
      <c r="E598" s="10" t="inlineStr">
        <is>
          <t>B</t>
        </is>
      </c>
      <c r="F598" s="10" t="inlineStr">
        <is>
          <t>Q</t>
        </is>
      </c>
      <c r="G598" s="10" t="inlineStr">
        <is>
          <t>higher</t>
        </is>
      </c>
      <c r="H598" s="10" t="n">
        <v>2</v>
      </c>
      <c r="I598" s="10" t="inlineStr">
        <is>
          <t>Numero di corse aggiuntive per allungamento dell'arco di servizio giornaliero nelle fasce serali</t>
        </is>
      </c>
      <c r="J598" s="20" t="n"/>
      <c r="K598" s="20" t="n"/>
      <c r="L598" s="20" t="n"/>
      <c r="M598" s="20" t="n"/>
      <c r="N598" s="21">
        <f>IF($A598="","",IFERROR(VALUE($J598),0))</f>
        <v/>
      </c>
      <c r="O598" s="21">
        <f>IF($A598="",0,IF(OR($S598&lt;&gt;1,COUNTA($J598:$M598)=0),0,IF(SUMPRODUCT(MAX(($C$5:$C$6173=$C598)*($D$5:$D$6173=$D598)*($S$5:$S$6173=1)*IFERROR($N$5:$N$6173*1,0)))&gt;0,ROUND($H598*($N598/SUMPRODUCT(MAX(($C$5:$C$6173=$C598)*($D$5:$D$6173=$D598)*($S$5:$S$6173=1)*IFERROR($N$5:$N$6173*1,0)))),4),0)))</f>
        <v/>
      </c>
      <c r="P598" s="10" t="inlineStr">
        <is>
          <t>corse</t>
        </is>
      </c>
      <c r="Q598" s="21">
        <f>IF($A598="","",$A598&amp;"|"&amp;$C598)</f>
        <v/>
      </c>
      <c r="R598" s="21">
        <f>IF($A598="","",$A598&amp;"|"&amp;$C598&amp;"|"&amp;$D598)</f>
        <v/>
      </c>
      <c r="S598" s="21">
        <f>IF($A598="","",IFERROR(INDEX(Offerte!$D$2:$D$200,MATCH($Q598,Offerte!$L$2:$L$200,0)),0))</f>
        <v/>
      </c>
      <c r="T598" s="21">
        <f>IF($A598="","",IFERROR(INDEX(Offerte!$G$2:$G$200,MATCH($Q598,Offerte!$L$2:$L$200,0)),"NO"))</f>
        <v/>
      </c>
    </row>
    <row r="599">
      <c r="A599" s="10">
        <f>IF(Offerte!$A21="","",Offerte!$A21)</f>
        <v/>
      </c>
      <c r="B599" s="10">
        <f>IF(Offerte!$A21="","",Offerte!$B21)</f>
        <v/>
      </c>
      <c r="C599" s="10">
        <f>IF(Offerte!$A21="","",Offerte!$C21)</f>
        <v/>
      </c>
      <c r="D599" s="10" t="inlineStr">
        <is>
          <t>B.4.1</t>
        </is>
      </c>
      <c r="E599" s="10" t="inlineStr">
        <is>
          <t>B</t>
        </is>
      </c>
      <c r="F599" s="10" t="inlineStr">
        <is>
          <t>Q</t>
        </is>
      </c>
      <c r="G599" s="10" t="inlineStr">
        <is>
          <t>higher</t>
        </is>
      </c>
      <c r="H599" s="10" t="n">
        <v>3</v>
      </c>
      <c r="I599" s="10" t="inlineStr">
        <is>
          <t>Percorrenze aggiuntive offerte nel Programma d'esercizio delle prime due fasi attuative</t>
        </is>
      </c>
      <c r="J599" s="20" t="n"/>
      <c r="K599" s="20" t="n"/>
      <c r="L599" s="20" t="n"/>
      <c r="M599" s="20" t="n"/>
      <c r="N599" s="21">
        <f>IF($A599="","",IFERROR(VALUE($J599),0))</f>
        <v/>
      </c>
      <c r="O599" s="21">
        <f>IF($A599="",0,IF(OR($S599&lt;&gt;1,COUNTA($J599:$M599)=0),0,IF(SUMPRODUCT(MAX(($C$5:$C$6173=$C599)*($D$5:$D$6173=$D599)*($S$5:$S$6173=1)*IFERROR($N$5:$N$6173*1,0)))&gt;0,ROUND($H599*($N599/SUMPRODUCT(MAX(($C$5:$C$6173=$C599)*($D$5:$D$6173=$D599)*($S$5:$S$6173=1)*IFERROR($N$5:$N$6173*1,0)))),4),0)))</f>
        <v/>
      </c>
      <c r="P599" s="10" t="inlineStr">
        <is>
          <t>vett*km</t>
        </is>
      </c>
      <c r="Q599" s="21">
        <f>IF($A599="","",$A599&amp;"|"&amp;$C599)</f>
        <v/>
      </c>
      <c r="R599" s="21">
        <f>IF($A599="","",$A599&amp;"|"&amp;$C599&amp;"|"&amp;$D599)</f>
        <v/>
      </c>
      <c r="S599" s="21">
        <f>IF($A599="","",IFERROR(INDEX(Offerte!$D$2:$D$200,MATCH($Q599,Offerte!$L$2:$L$200,0)),0))</f>
        <v/>
      </c>
      <c r="T599" s="21">
        <f>IF($A599="","",IFERROR(INDEX(Offerte!$G$2:$G$200,MATCH($Q599,Offerte!$L$2:$L$200,0)),"NO"))</f>
        <v/>
      </c>
    </row>
    <row r="600">
      <c r="A600" s="10">
        <f>IF(Offerte!$A21="","",Offerte!$A21)</f>
        <v/>
      </c>
      <c r="B600" s="10">
        <f>IF(Offerte!$A21="","",Offerte!$B21)</f>
        <v/>
      </c>
      <c r="C600" s="10">
        <f>IF(Offerte!$A21="","",Offerte!$C21)</f>
        <v/>
      </c>
      <c r="D600" s="10" t="inlineStr">
        <is>
          <t>B.5.1</t>
        </is>
      </c>
      <c r="E600" s="10" t="inlineStr">
        <is>
          <t>B</t>
        </is>
      </c>
      <c r="F600" s="10" t="inlineStr">
        <is>
          <t>D</t>
        </is>
      </c>
      <c r="G600" s="10" t="inlineStr">
        <is>
          <t>discretionary</t>
        </is>
      </c>
      <c r="H600" s="10" t="n">
        <v>2</v>
      </c>
      <c r="I600" s="10" t="inlineStr">
        <is>
          <t>Efficacia del progetto di servizi complementari DRT</t>
        </is>
      </c>
      <c r="J600" s="20" t="n"/>
      <c r="K600" s="20" t="n"/>
      <c r="L600" s="20" t="n"/>
      <c r="M600" s="20" t="n"/>
      <c r="N600" s="21">
        <f>IF($A600="","",MAX(0,MIN(1,IFERROR(VALUE($M600),0))))</f>
        <v/>
      </c>
      <c r="O600" s="21">
        <f>IF($A600="",0,IF(OR($S600&lt;&gt;1,COUNTA($J600:$M600)=0),0,IF(SUMPRODUCT(MAX(($C$5:$C$6173=$C600)*($D$5:$D$6173=$D600)*($S$5:$S$6173=1)*IFERROR($N$5:$N$6173*1,0)))&gt;0,ROUND($H600*($N600/SUMPRODUCT(MAX(($C$5:$C$6173=$C600)*($D$5:$D$6173=$D600)*($S$5:$S$6173=1)*IFERROR($N$5:$N$6173*1,0)))),4),0)))</f>
        <v/>
      </c>
      <c r="P600" s="10" t="inlineStr">
        <is>
          <t>coeff.</t>
        </is>
      </c>
      <c r="Q600" s="21">
        <f>IF($A600="","",$A600&amp;"|"&amp;$C600)</f>
        <v/>
      </c>
      <c r="R600" s="21">
        <f>IF($A600="","",$A600&amp;"|"&amp;$C600&amp;"|"&amp;$D600)</f>
        <v/>
      </c>
      <c r="S600" s="21">
        <f>IF($A600="","",IFERROR(INDEX(Offerte!$D$2:$D$200,MATCH($Q600,Offerte!$L$2:$L$200,0)),0))</f>
        <v/>
      </c>
      <c r="T600" s="21">
        <f>IF($A600="","",IFERROR(INDEX(Offerte!$G$2:$G$200,MATCH($Q600,Offerte!$L$2:$L$200,0)),"NO"))</f>
        <v/>
      </c>
    </row>
    <row r="601">
      <c r="A601" s="10">
        <f>IF(Offerte!$A21="","",Offerte!$A21)</f>
        <v/>
      </c>
      <c r="B601" s="10">
        <f>IF(Offerte!$A21="","",Offerte!$B21)</f>
        <v/>
      </c>
      <c r="C601" s="10">
        <f>IF(Offerte!$A21="","",Offerte!$C21)</f>
        <v/>
      </c>
      <c r="D601" s="10" t="inlineStr">
        <is>
          <t>C.1.1</t>
        </is>
      </c>
      <c r="E601" s="10" t="inlineStr">
        <is>
          <t>C</t>
        </is>
      </c>
      <c r="F601" s="10" t="inlineStr">
        <is>
          <t>Q</t>
        </is>
      </c>
      <c r="G601" s="10" t="inlineStr">
        <is>
          <t>higher</t>
        </is>
      </c>
      <c r="H601" s="10" t="n">
        <v>2</v>
      </c>
      <c r="I601" s="10" t="inlineStr">
        <is>
          <t>Tasso di copertura del servizio con telecamere BSD</t>
        </is>
      </c>
      <c r="J601" s="20" t="n"/>
      <c r="K601" s="20" t="n"/>
      <c r="L601" s="20" t="n"/>
      <c r="M601" s="20" t="n"/>
      <c r="N601" s="21">
        <f>IF($A601="","",IFERROR(VALUE($K601)/VALUE($L601),IFERROR(VALUE($J601),0)))</f>
        <v/>
      </c>
      <c r="O601" s="21">
        <f>IF($A601="",0,IF(OR($S601&lt;&gt;1,COUNTA($J601:$M601)=0),0,IF(SUMPRODUCT(MAX(($C$5:$C$6173=$C601)*($D$5:$D$6173=$D601)*($S$5:$S$6173=1)*IFERROR($N$5:$N$6173*1,0)))&gt;0,ROUND($H601*($N601/SUMPRODUCT(MAX(($C$5:$C$6173=$C601)*($D$5:$D$6173=$D601)*($S$5:$S$6173=1)*IFERROR($N$5:$N$6173*1,0)))),4),0)))</f>
        <v/>
      </c>
      <c r="P601" s="10" t="inlineStr">
        <is>
          <t>Autobus attrezzati con telecamere BSD / Autobus totali in offerta, incluse scorte</t>
        </is>
      </c>
      <c r="Q601" s="21">
        <f>IF($A601="","",$A601&amp;"|"&amp;$C601)</f>
        <v/>
      </c>
      <c r="R601" s="21">
        <f>IF($A601="","",$A601&amp;"|"&amp;$C601&amp;"|"&amp;$D601)</f>
        <v/>
      </c>
      <c r="S601" s="21">
        <f>IF($A601="","",IFERROR(INDEX(Offerte!$D$2:$D$200,MATCH($Q601,Offerte!$L$2:$L$200,0)),0))</f>
        <v/>
      </c>
      <c r="T601" s="21">
        <f>IF($A601="","",IFERROR(INDEX(Offerte!$G$2:$G$200,MATCH($Q601,Offerte!$L$2:$L$200,0)),"NO"))</f>
        <v/>
      </c>
    </row>
    <row r="602">
      <c r="A602" s="10">
        <f>IF(Offerte!$A21="","",Offerte!$A21)</f>
        <v/>
      </c>
      <c r="B602" s="10">
        <f>IF(Offerte!$A21="","",Offerte!$B21)</f>
        <v/>
      </c>
      <c r="C602" s="10">
        <f>IF(Offerte!$A21="","",Offerte!$C21)</f>
        <v/>
      </c>
      <c r="D602" s="10" t="inlineStr">
        <is>
          <t>C.1.2</t>
        </is>
      </c>
      <c r="E602" s="10" t="inlineStr">
        <is>
          <t>C</t>
        </is>
      </c>
      <c r="F602" s="10" t="inlineStr">
        <is>
          <t>Q</t>
        </is>
      </c>
      <c r="G602" s="10" t="inlineStr">
        <is>
          <t>higher</t>
        </is>
      </c>
      <c r="H602" s="10" t="n">
        <v>2</v>
      </c>
      <c r="I602" s="10" t="inlineStr">
        <is>
          <t>Tasso di copertura del servizio con telecamere ADAS</t>
        </is>
      </c>
      <c r="J602" s="20" t="n"/>
      <c r="K602" s="20" t="n"/>
      <c r="L602" s="20" t="n"/>
      <c r="M602" s="20" t="n"/>
      <c r="N602" s="21">
        <f>IF($A602="","",IFERROR(VALUE($K602)/VALUE($L602),IFERROR(VALUE($J602),0)))</f>
        <v/>
      </c>
      <c r="O602" s="21">
        <f>IF($A602="",0,IF(OR($S602&lt;&gt;1,COUNTA($J602:$M602)=0),0,IF(SUMPRODUCT(MAX(($C$5:$C$6173=$C602)*($D$5:$D$6173=$D602)*($S$5:$S$6173=1)*IFERROR($N$5:$N$6173*1,0)))&gt;0,ROUND($H602*($N602/SUMPRODUCT(MAX(($C$5:$C$6173=$C602)*($D$5:$D$6173=$D602)*($S$5:$S$6173=1)*IFERROR($N$5:$N$6173*1,0)))),4),0)))</f>
        <v/>
      </c>
      <c r="P602" s="10" t="inlineStr">
        <is>
          <t>Autobus attrezzati con telecamere ADAS / Autobus totali in offerta, incluse scorte</t>
        </is>
      </c>
      <c r="Q602" s="21">
        <f>IF($A602="","",$A602&amp;"|"&amp;$C602)</f>
        <v/>
      </c>
      <c r="R602" s="21">
        <f>IF($A602="","",$A602&amp;"|"&amp;$C602&amp;"|"&amp;$D602)</f>
        <v/>
      </c>
      <c r="S602" s="21">
        <f>IF($A602="","",IFERROR(INDEX(Offerte!$D$2:$D$200,MATCH($Q602,Offerte!$L$2:$L$200,0)),0))</f>
        <v/>
      </c>
      <c r="T602" s="21">
        <f>IF($A602="","",IFERROR(INDEX(Offerte!$G$2:$G$200,MATCH($Q602,Offerte!$L$2:$L$200,0)),"NO"))</f>
        <v/>
      </c>
    </row>
    <row r="603">
      <c r="A603" s="10">
        <f>IF(Offerte!$A21="","",Offerte!$A21)</f>
        <v/>
      </c>
      <c r="B603" s="10">
        <f>IF(Offerte!$A21="","",Offerte!$B21)</f>
        <v/>
      </c>
      <c r="C603" s="10">
        <f>IF(Offerte!$A21="","",Offerte!$C21)</f>
        <v/>
      </c>
      <c r="D603" s="10" t="inlineStr">
        <is>
          <t>C.2.1</t>
        </is>
      </c>
      <c r="E603" s="10" t="inlineStr">
        <is>
          <t>C</t>
        </is>
      </c>
      <c r="F603" s="10" t="inlineStr">
        <is>
          <t>Q</t>
        </is>
      </c>
      <c r="G603" s="10" t="inlineStr">
        <is>
          <t>higher</t>
        </is>
      </c>
      <c r="H603" s="10" t="n">
        <v>3</v>
      </c>
      <c r="I603" s="10" t="inlineStr">
        <is>
          <t>Tasso di copertura del servizio con telecamere di bordo di videosorveglianza</t>
        </is>
      </c>
      <c r="J603" s="20" t="n"/>
      <c r="K603" s="20" t="n"/>
      <c r="L603" s="20" t="n"/>
      <c r="M603" s="20" t="n"/>
      <c r="N603" s="21">
        <f>IF($A603="","",IFERROR(VALUE($K603)/VALUE($L603),IFERROR(VALUE($J603),0)))</f>
        <v/>
      </c>
      <c r="O603" s="21">
        <f>IF($A603="",0,IF(OR($S603&lt;&gt;1,COUNTA($J603:$M603)=0),0,IF(SUMPRODUCT(MAX(($C$5:$C$6173=$C603)*($D$5:$D$6173=$D603)*($S$5:$S$6173=1)*IFERROR($N$5:$N$6173*1,0)))&gt;0,ROUND($H603*($N603/SUMPRODUCT(MAX(($C$5:$C$6173=$C603)*($D$5:$D$6173=$D603)*($S$5:$S$6173=1)*IFERROR($N$5:$N$6173*1,0)))),4),0)))</f>
        <v/>
      </c>
      <c r="P603" s="10" t="inlineStr">
        <is>
          <t>Autobus attrezzati con videosorveglianza / Autobus totali in offerta, incluse scorte</t>
        </is>
      </c>
      <c r="Q603" s="21">
        <f>IF($A603="","",$A603&amp;"|"&amp;$C603)</f>
        <v/>
      </c>
      <c r="R603" s="21">
        <f>IF($A603="","",$A603&amp;"|"&amp;$C603&amp;"|"&amp;$D603)</f>
        <v/>
      </c>
      <c r="S603" s="21">
        <f>IF($A603="","",IFERROR(INDEX(Offerte!$D$2:$D$200,MATCH($Q603,Offerte!$L$2:$L$200,0)),0))</f>
        <v/>
      </c>
      <c r="T603" s="21">
        <f>IF($A603="","",IFERROR(INDEX(Offerte!$G$2:$G$200,MATCH($Q603,Offerte!$L$2:$L$200,0)),"NO"))</f>
        <v/>
      </c>
    </row>
    <row r="604">
      <c r="A604" s="10">
        <f>IF(Offerte!$A21="","",Offerte!$A21)</f>
        <v/>
      </c>
      <c r="B604" s="10">
        <f>IF(Offerte!$A21="","",Offerte!$B21)</f>
        <v/>
      </c>
      <c r="C604" s="10">
        <f>IF(Offerte!$A21="","",Offerte!$C21)</f>
        <v/>
      </c>
      <c r="D604" s="10" t="inlineStr">
        <is>
          <t>C.2.2</t>
        </is>
      </c>
      <c r="E604" s="10" t="inlineStr">
        <is>
          <t>C</t>
        </is>
      </c>
      <c r="F604" s="10" t="inlineStr">
        <is>
          <t>T</t>
        </is>
      </c>
      <c r="G604" s="10" t="inlineStr">
        <is>
          <t>tabular</t>
        </is>
      </c>
      <c r="H604" s="10" t="n">
        <v>1</v>
      </c>
      <c r="I604" s="10" t="inlineStr">
        <is>
          <t>Software video/audio analisi per situazioni di pericolo</t>
        </is>
      </c>
      <c r="J604" s="20" t="n"/>
      <c r="K604" s="20" t="n"/>
      <c r="L604" s="20" t="n"/>
      <c r="M604" s="20" t="n"/>
      <c r="N604" s="21">
        <f>IF($A604="","",IF(IFERROR(VALUE($M604),0)=1,1,0))</f>
        <v/>
      </c>
      <c r="O604" s="21">
        <f>IF($A604="",0,IF(OR($S604&lt;&gt;1,COUNTA($J604:$M604)=0),0,IF($N604=1,$H604,0)))</f>
        <v/>
      </c>
      <c r="P604" s="10" t="inlineStr">
        <is>
          <t>sì/no</t>
        </is>
      </c>
      <c r="Q604" s="21">
        <f>IF($A604="","",$A604&amp;"|"&amp;$C604)</f>
        <v/>
      </c>
      <c r="R604" s="21">
        <f>IF($A604="","",$A604&amp;"|"&amp;$C604&amp;"|"&amp;$D604)</f>
        <v/>
      </c>
      <c r="S604" s="21">
        <f>IF($A604="","",IFERROR(INDEX(Offerte!$D$2:$D$200,MATCH($Q604,Offerte!$L$2:$L$200,0)),0))</f>
        <v/>
      </c>
      <c r="T604" s="21">
        <f>IF($A604="","",IFERROR(INDEX(Offerte!$G$2:$G$200,MATCH($Q604,Offerte!$L$2:$L$200,0)),"NO"))</f>
        <v/>
      </c>
    </row>
    <row r="605">
      <c r="A605" s="10">
        <f>IF(Offerte!$A21="","",Offerte!$A21)</f>
        <v/>
      </c>
      <c r="B605" s="10">
        <f>IF(Offerte!$A21="","",Offerte!$B21)</f>
        <v/>
      </c>
      <c r="C605" s="10">
        <f>IF(Offerte!$A21="","",Offerte!$C21)</f>
        <v/>
      </c>
      <c r="D605" s="10" t="inlineStr">
        <is>
          <t>C.2.3</t>
        </is>
      </c>
      <c r="E605" s="10" t="inlineStr">
        <is>
          <t>C</t>
        </is>
      </c>
      <c r="F605" s="10" t="inlineStr">
        <is>
          <t>T</t>
        </is>
      </c>
      <c r="G605" s="10" t="inlineStr">
        <is>
          <t>tabular</t>
        </is>
      </c>
      <c r="H605" s="10" t="n">
        <v>1</v>
      </c>
      <c r="I605" s="10" t="inlineStr">
        <is>
          <t>Collegamento con centrale qualificata di pronto intervento</t>
        </is>
      </c>
      <c r="J605" s="20" t="n"/>
      <c r="K605" s="20" t="n"/>
      <c r="L605" s="20" t="n"/>
      <c r="M605" s="20" t="n"/>
      <c r="N605" s="21">
        <f>IF($A605="","",IF(IFERROR(VALUE($M605),0)=1,1,0))</f>
        <v/>
      </c>
      <c r="O605" s="21">
        <f>IF($A605="",0,IF(OR($S605&lt;&gt;1,COUNTA($J605:$M605)=0),0,IF($N605=1,$H605,0)))</f>
        <v/>
      </c>
      <c r="P605" s="10" t="inlineStr">
        <is>
          <t>sì/no</t>
        </is>
      </c>
      <c r="Q605" s="21">
        <f>IF($A605="","",$A605&amp;"|"&amp;$C605)</f>
        <v/>
      </c>
      <c r="R605" s="21">
        <f>IF($A605="","",$A605&amp;"|"&amp;$C605&amp;"|"&amp;$D605)</f>
        <v/>
      </c>
      <c r="S605" s="21">
        <f>IF($A605="","",IFERROR(INDEX(Offerte!$D$2:$D$200,MATCH($Q605,Offerte!$L$2:$L$200,0)),0))</f>
        <v/>
      </c>
      <c r="T605" s="21">
        <f>IF($A605="","",IFERROR(INDEX(Offerte!$G$2:$G$200,MATCH($Q605,Offerte!$L$2:$L$200,0)),"NO"))</f>
        <v/>
      </c>
    </row>
    <row r="606">
      <c r="A606" s="10">
        <f>IF(Offerte!$A21="","",Offerte!$A21)</f>
        <v/>
      </c>
      <c r="B606" s="10">
        <f>IF(Offerte!$A21="","",Offerte!$B21)</f>
        <v/>
      </c>
      <c r="C606" s="10">
        <f>IF(Offerte!$A21="","",Offerte!$C21)</f>
        <v/>
      </c>
      <c r="D606" s="10" t="inlineStr">
        <is>
          <t>C.2.4</t>
        </is>
      </c>
      <c r="E606" s="10" t="inlineStr">
        <is>
          <t>C</t>
        </is>
      </c>
      <c r="F606" s="10" t="inlineStr">
        <is>
          <t>Q</t>
        </is>
      </c>
      <c r="G606" s="10" t="inlineStr">
        <is>
          <t>higher</t>
        </is>
      </c>
      <c r="H606" s="10" t="n">
        <v>1</v>
      </c>
      <c r="I606" s="10" t="inlineStr">
        <is>
          <t>Tasso di copertura del servizio con dispositivi per la chiamata di emergenza del conducente</t>
        </is>
      </c>
      <c r="J606" s="20" t="n"/>
      <c r="K606" s="20" t="n"/>
      <c r="L606" s="20" t="n"/>
      <c r="M606" s="20" t="n"/>
      <c r="N606" s="21">
        <f>IF($A606="","",IFERROR(VALUE($K606)/VALUE($L606),IFERROR(VALUE($J606),0)))</f>
        <v/>
      </c>
      <c r="O606" s="21">
        <f>IF($A606="",0,IF(OR($S606&lt;&gt;1,COUNTA($J606:$M606)=0),0,IF(SUMPRODUCT(MAX(($C$5:$C$6173=$C606)*($D$5:$D$6173=$D606)*($S$5:$S$6173=1)*IFERROR($N$5:$N$6173*1,0)))&gt;0,ROUND($H606*($N606/SUMPRODUCT(MAX(($C$5:$C$6173=$C606)*($D$5:$D$6173=$D606)*($S$5:$S$6173=1)*IFERROR($N$5:$N$6173*1,0)))),4),0)))</f>
        <v/>
      </c>
      <c r="P606" s="10" t="inlineStr">
        <is>
          <t>Autobus attrezzati con chiamata di emergenza / Autobus totali in offerta, incluse scorte</t>
        </is>
      </c>
      <c r="Q606" s="21">
        <f>IF($A606="","",$A606&amp;"|"&amp;$C606)</f>
        <v/>
      </c>
      <c r="R606" s="21">
        <f>IF($A606="","",$A606&amp;"|"&amp;$C606&amp;"|"&amp;$D606)</f>
        <v/>
      </c>
      <c r="S606" s="21">
        <f>IF($A606="","",IFERROR(INDEX(Offerte!$D$2:$D$200,MATCH($Q606,Offerte!$L$2:$L$200,0)),0))</f>
        <v/>
      </c>
      <c r="T606" s="21">
        <f>IF($A606="","",IFERROR(INDEX(Offerte!$G$2:$G$200,MATCH($Q606,Offerte!$L$2:$L$200,0)),"NO"))</f>
        <v/>
      </c>
    </row>
    <row r="607">
      <c r="A607" s="10">
        <f>IF(Offerte!$A21="","",Offerte!$A21)</f>
        <v/>
      </c>
      <c r="B607" s="10">
        <f>IF(Offerte!$A21="","",Offerte!$B21)</f>
        <v/>
      </c>
      <c r="C607" s="10">
        <f>IF(Offerte!$A21="","",Offerte!$C21)</f>
        <v/>
      </c>
      <c r="D607" s="10" t="inlineStr">
        <is>
          <t>C.3.1</t>
        </is>
      </c>
      <c r="E607" s="10" t="inlineStr">
        <is>
          <t>C</t>
        </is>
      </c>
      <c r="F607" s="10" t="inlineStr">
        <is>
          <t>Q</t>
        </is>
      </c>
      <c r="G607" s="10" t="inlineStr">
        <is>
          <t>higher</t>
        </is>
      </c>
      <c r="H607" s="10" t="n">
        <v>2</v>
      </c>
      <c r="I607" s="10" t="inlineStr">
        <is>
          <t>Tasso di copertura del servizio con dispositivi di informazione dinamica a bordo mezzo</t>
        </is>
      </c>
      <c r="J607" s="20" t="n"/>
      <c r="K607" s="20" t="n"/>
      <c r="L607" s="20" t="n"/>
      <c r="M607" s="20" t="n"/>
      <c r="N607" s="21">
        <f>IF($A607="","",IFERROR(VALUE($K607)/VALUE($L607),IFERROR(VALUE($J607),0)))</f>
        <v/>
      </c>
      <c r="O607" s="21">
        <f>IF($A607="",0,IF(OR($S607&lt;&gt;1,COUNTA($J607:$M607)=0),0,IF(SUMPRODUCT(MAX(($C$5:$C$6173=$C607)*($D$5:$D$6173=$D607)*($S$5:$S$6173=1)*IFERROR($N$5:$N$6173*1,0)))&gt;0,ROUND($H607*($N607/SUMPRODUCT(MAX(($C$5:$C$6173=$C607)*($D$5:$D$6173=$D607)*($S$5:$S$6173=1)*IFERROR($N$5:$N$6173*1,0)))),4),0)))</f>
        <v/>
      </c>
      <c r="P607" s="10" t="inlineStr">
        <is>
          <t>Autobus con monitor e indicatori vocali / Autobus totali in offerta, incluse scorte</t>
        </is>
      </c>
      <c r="Q607" s="21">
        <f>IF($A607="","",$A607&amp;"|"&amp;$C607)</f>
        <v/>
      </c>
      <c r="R607" s="21">
        <f>IF($A607="","",$A607&amp;"|"&amp;$C607&amp;"|"&amp;$D607)</f>
        <v/>
      </c>
      <c r="S607" s="21">
        <f>IF($A607="","",IFERROR(INDEX(Offerte!$D$2:$D$200,MATCH($Q607,Offerte!$L$2:$L$200,0)),0))</f>
        <v/>
      </c>
      <c r="T607" s="21">
        <f>IF($A607="","",IFERROR(INDEX(Offerte!$G$2:$G$200,MATCH($Q607,Offerte!$L$2:$L$200,0)),"NO"))</f>
        <v/>
      </c>
    </row>
    <row r="608">
      <c r="A608" s="10">
        <f>IF(Offerte!$A21="","",Offerte!$A21)</f>
        <v/>
      </c>
      <c r="B608" s="10">
        <f>IF(Offerte!$A21="","",Offerte!$B21)</f>
        <v/>
      </c>
      <c r="C608" s="10">
        <f>IF(Offerte!$A21="","",Offerte!$C21)</f>
        <v/>
      </c>
      <c r="D608" s="10" t="inlineStr">
        <is>
          <t>C.3.2</t>
        </is>
      </c>
      <c r="E608" s="10" t="inlineStr">
        <is>
          <t>C</t>
        </is>
      </c>
      <c r="F608" s="10" t="inlineStr">
        <is>
          <t>T</t>
        </is>
      </c>
      <c r="G608" s="10" t="inlineStr">
        <is>
          <t>tabular</t>
        </is>
      </c>
      <c r="H608" s="10" t="n">
        <v>2</v>
      </c>
      <c r="I608" s="10" t="inlineStr">
        <is>
          <t>Informazioni a bordo su coincidenze ai nodi</t>
        </is>
      </c>
      <c r="J608" s="20" t="n"/>
      <c r="K608" s="20" t="n"/>
      <c r="L608" s="20" t="n"/>
      <c r="M608" s="20" t="n"/>
      <c r="N608" s="21">
        <f>IF($A608="","",IF(IFERROR(VALUE($M608),0)=1,1,0))</f>
        <v/>
      </c>
      <c r="O608" s="21">
        <f>IF($A608="",0,IF(OR($S608&lt;&gt;1,COUNTA($J608:$M608)=0),0,IF(AND($N608=1,IFERROR(SUMIFS($N$5:$N$6173,$Q$5:$Q$6173,$Q608,$D$5:$D$6173,"C.3.1"),0)&gt;=0.5),$H608,0)))</f>
        <v/>
      </c>
      <c r="P608" s="10" t="inlineStr">
        <is>
          <t>Dipende da C.3.1 &gt;= 0.5</t>
        </is>
      </c>
      <c r="Q608" s="21">
        <f>IF($A608="","",$A608&amp;"|"&amp;$C608)</f>
        <v/>
      </c>
      <c r="R608" s="21">
        <f>IF($A608="","",$A608&amp;"|"&amp;$C608&amp;"|"&amp;$D608)</f>
        <v/>
      </c>
      <c r="S608" s="21">
        <f>IF($A608="","",IFERROR(INDEX(Offerte!$D$2:$D$200,MATCH($Q608,Offerte!$L$2:$L$200,0)),0))</f>
        <v/>
      </c>
      <c r="T608" s="21">
        <f>IF($A608="","",IFERROR(INDEX(Offerte!$G$2:$G$200,MATCH($Q608,Offerte!$L$2:$L$200,0)),"NO"))</f>
        <v/>
      </c>
    </row>
    <row r="609">
      <c r="A609" s="10">
        <f>IF(Offerte!$A21="","",Offerte!$A21)</f>
        <v/>
      </c>
      <c r="B609" s="10">
        <f>IF(Offerte!$A21="","",Offerte!$B21)</f>
        <v/>
      </c>
      <c r="C609" s="10">
        <f>IF(Offerte!$A21="","",Offerte!$C21)</f>
        <v/>
      </c>
      <c r="D609" s="10" t="inlineStr">
        <is>
          <t>D.1.1</t>
        </is>
      </c>
      <c r="E609" s="10" t="inlineStr">
        <is>
          <t>D</t>
        </is>
      </c>
      <c r="F609" s="10" t="inlineStr">
        <is>
          <t>Q</t>
        </is>
      </c>
      <c r="G609" s="10" t="inlineStr">
        <is>
          <t>higher</t>
        </is>
      </c>
      <c r="H609" s="10" t="n">
        <v>3</v>
      </c>
      <c r="I609" s="10" t="inlineStr">
        <is>
          <t>Installazione di pensiline</t>
        </is>
      </c>
      <c r="J609" s="20" t="n"/>
      <c r="K609" s="20" t="n"/>
      <c r="L609" s="20" t="n"/>
      <c r="M609" s="20" t="n"/>
      <c r="N609" s="21">
        <f>IF($A609="","",IFERROR(VALUE($J609),0))</f>
        <v/>
      </c>
      <c r="O609" s="21">
        <f>IF($A609="",0,IF(OR($S609&lt;&gt;1,COUNTA($J609:$M609)=0),0,IF(SUMPRODUCT(MAX(($C$5:$C$6173=$C609)*($D$5:$D$6173=$D609)*($S$5:$S$6173=1)*IFERROR($N$5:$N$6173*1,0)))&gt;0,ROUND($H609*($N609/SUMPRODUCT(MAX(($C$5:$C$6173=$C609)*($D$5:$D$6173=$D609)*($S$5:$S$6173=1)*IFERROR($N$5:$N$6173*1,0)))),4),0)))</f>
        <v/>
      </c>
      <c r="P609" s="10" t="inlineStr">
        <is>
          <t>fermate</t>
        </is>
      </c>
      <c r="Q609" s="21">
        <f>IF($A609="","",$A609&amp;"|"&amp;$C609)</f>
        <v/>
      </c>
      <c r="R609" s="21">
        <f>IF($A609="","",$A609&amp;"|"&amp;$C609&amp;"|"&amp;$D609)</f>
        <v/>
      </c>
      <c r="S609" s="21">
        <f>IF($A609="","",IFERROR(INDEX(Offerte!$D$2:$D$200,MATCH($Q609,Offerte!$L$2:$L$200,0)),0))</f>
        <v/>
      </c>
      <c r="T609" s="21">
        <f>IF($A609="","",IFERROR(INDEX(Offerte!$G$2:$G$200,MATCH($Q609,Offerte!$L$2:$L$200,0)),"NO"))</f>
        <v/>
      </c>
    </row>
    <row r="610">
      <c r="A610" s="10">
        <f>IF(Offerte!$A21="","",Offerte!$A21)</f>
        <v/>
      </c>
      <c r="B610" s="10">
        <f>IF(Offerte!$A21="","",Offerte!$B21)</f>
        <v/>
      </c>
      <c r="C610" s="10">
        <f>IF(Offerte!$A21="","",Offerte!$C21)</f>
        <v/>
      </c>
      <c r="D610" s="10" t="inlineStr">
        <is>
          <t>D.1.2</t>
        </is>
      </c>
      <c r="E610" s="10" t="inlineStr">
        <is>
          <t>D</t>
        </is>
      </c>
      <c r="F610" s="10" t="inlineStr">
        <is>
          <t>Q</t>
        </is>
      </c>
      <c r="G610" s="10" t="inlineStr">
        <is>
          <t>higher</t>
        </is>
      </c>
      <c r="H610" s="10" t="n">
        <v>3</v>
      </c>
      <c r="I610" s="10" t="inlineStr">
        <is>
          <t>Installazione di paline di fermata conformi alla DGR 581/2023</t>
        </is>
      </c>
      <c r="J610" s="20" t="n"/>
      <c r="K610" s="20" t="n"/>
      <c r="L610" s="20" t="n"/>
      <c r="M610" s="20" t="n"/>
      <c r="N610" s="21">
        <f>IF($A610="","",IFERROR(VALUE($J610),0))</f>
        <v/>
      </c>
      <c r="O610" s="21">
        <f>IF($A610="",0,IF(OR($S610&lt;&gt;1,COUNTA($J610:$M610)=0),0,IF(SUMPRODUCT(MAX(($C$5:$C$6173=$C610)*($D$5:$D$6173=$D610)*($S$5:$S$6173=1)*IFERROR($N$5:$N$6173*1,0)))&gt;0,ROUND($H610*($N610/SUMPRODUCT(MAX(($C$5:$C$6173=$C610)*($D$5:$D$6173=$D610)*($S$5:$S$6173=1)*IFERROR($N$5:$N$6173*1,0)))),4),0)))</f>
        <v/>
      </c>
      <c r="P610" s="10" t="inlineStr">
        <is>
          <t>fermate</t>
        </is>
      </c>
      <c r="Q610" s="21">
        <f>IF($A610="","",$A610&amp;"|"&amp;$C610)</f>
        <v/>
      </c>
      <c r="R610" s="21">
        <f>IF($A610="","",$A610&amp;"|"&amp;$C610&amp;"|"&amp;$D610)</f>
        <v/>
      </c>
      <c r="S610" s="21">
        <f>IF($A610="","",IFERROR(INDEX(Offerte!$D$2:$D$200,MATCH($Q610,Offerte!$L$2:$L$200,0)),0))</f>
        <v/>
      </c>
      <c r="T610" s="21">
        <f>IF($A610="","",IFERROR(INDEX(Offerte!$G$2:$G$200,MATCH($Q610,Offerte!$L$2:$L$200,0)),"NO"))</f>
        <v/>
      </c>
    </row>
    <row r="611">
      <c r="A611" s="10">
        <f>IF(Offerte!$A21="","",Offerte!$A21)</f>
        <v/>
      </c>
      <c r="B611" s="10">
        <f>IF(Offerte!$A21="","",Offerte!$B21)</f>
        <v/>
      </c>
      <c r="C611" s="10">
        <f>IF(Offerte!$A21="","",Offerte!$C21)</f>
        <v/>
      </c>
      <c r="D611" s="10" t="inlineStr">
        <is>
          <t>D.1.3</t>
        </is>
      </c>
      <c r="E611" s="10" t="inlineStr">
        <is>
          <t>D</t>
        </is>
      </c>
      <c r="F611" s="10" t="inlineStr">
        <is>
          <t>Q</t>
        </is>
      </c>
      <c r="G611" s="10" t="inlineStr">
        <is>
          <t>higher</t>
        </is>
      </c>
      <c r="H611" s="10" t="n">
        <v>2</v>
      </c>
      <c r="I611" s="10" t="inlineStr">
        <is>
          <t>Display informativi connessi alle fermate</t>
        </is>
      </c>
      <c r="J611" s="20" t="n"/>
      <c r="K611" s="20" t="n"/>
      <c r="L611" s="20" t="n"/>
      <c r="M611" s="20" t="n"/>
      <c r="N611" s="21">
        <f>IF($A611="","",IFERROR(VALUE($J611),0))</f>
        <v/>
      </c>
      <c r="O611" s="21">
        <f>IF($A611="",0,IF(OR($S611&lt;&gt;1,COUNTA($J611:$M611)=0),0,IF(SUMPRODUCT(MAX(($C$5:$C$6173=$C611)*($D$5:$D$6173=$D611)*($S$5:$S$6173=1)*IFERROR($N$5:$N$6173*1,0)))&gt;0,ROUND($H611*($N611/SUMPRODUCT(MAX(($C$5:$C$6173=$C611)*($D$5:$D$6173=$D611)*($S$5:$S$6173=1)*IFERROR($N$5:$N$6173*1,0)))),4),0)))</f>
        <v/>
      </c>
      <c r="P611" s="10" t="inlineStr">
        <is>
          <t>fermate</t>
        </is>
      </c>
      <c r="Q611" s="21">
        <f>IF($A611="","",$A611&amp;"|"&amp;$C611)</f>
        <v/>
      </c>
      <c r="R611" s="21">
        <f>IF($A611="","",$A611&amp;"|"&amp;$C611&amp;"|"&amp;$D611)</f>
        <v/>
      </c>
      <c r="S611" s="21">
        <f>IF($A611="","",IFERROR(INDEX(Offerte!$D$2:$D$200,MATCH($Q611,Offerte!$L$2:$L$200,0)),0))</f>
        <v/>
      </c>
      <c r="T611" s="21">
        <f>IF($A611="","",IFERROR(INDEX(Offerte!$G$2:$G$200,MATCH($Q611,Offerte!$L$2:$L$200,0)),"NO"))</f>
        <v/>
      </c>
    </row>
    <row r="612">
      <c r="A612" s="10">
        <f>IF(Offerte!$A21="","",Offerte!$A21)</f>
        <v/>
      </c>
      <c r="B612" s="10">
        <f>IF(Offerte!$A21="","",Offerte!$B21)</f>
        <v/>
      </c>
      <c r="C612" s="10">
        <f>IF(Offerte!$A21="","",Offerte!$C21)</f>
        <v/>
      </c>
      <c r="D612" s="10" t="inlineStr">
        <is>
          <t>D.2.1</t>
        </is>
      </c>
      <c r="E612" s="10" t="inlineStr">
        <is>
          <t>D</t>
        </is>
      </c>
      <c r="F612" s="10" t="inlineStr">
        <is>
          <t>Q</t>
        </is>
      </c>
      <c r="G612" s="10" t="inlineStr">
        <is>
          <t>higher</t>
        </is>
      </c>
      <c r="H612" s="10" t="n">
        <v>2</v>
      </c>
      <c r="I612" s="10" t="inlineStr">
        <is>
          <t>Segnali tattili Loges-Vet-Evolution</t>
        </is>
      </c>
      <c r="J612" s="20" t="n"/>
      <c r="K612" s="20" t="n"/>
      <c r="L612" s="20" t="n"/>
      <c r="M612" s="20" t="n"/>
      <c r="N612" s="21">
        <f>IF($A612="","",IFERROR(VALUE($J612),0))</f>
        <v/>
      </c>
      <c r="O612" s="21">
        <f>IF($A612="",0,IF(OR($S612&lt;&gt;1,COUNTA($J612:$M612)=0),0,IF(SUMPRODUCT(MAX(($C$5:$C$6173=$C612)*($D$5:$D$6173=$D612)*($S$5:$S$6173=1)*IFERROR($N$5:$N$6173*1,0)))&gt;0,ROUND($H612*($N612/SUMPRODUCT(MAX(($C$5:$C$6173=$C612)*($D$5:$D$6173=$D612)*($S$5:$S$6173=1)*IFERROR($N$5:$N$6173*1,0)))),4),0)))</f>
        <v/>
      </c>
      <c r="P612" s="10" t="inlineStr">
        <is>
          <t>fermate</t>
        </is>
      </c>
      <c r="Q612" s="21">
        <f>IF($A612="","",$A612&amp;"|"&amp;$C612)</f>
        <v/>
      </c>
      <c r="R612" s="21">
        <f>IF($A612="","",$A612&amp;"|"&amp;$C612&amp;"|"&amp;$D612)</f>
        <v/>
      </c>
      <c r="S612" s="21">
        <f>IF($A612="","",IFERROR(INDEX(Offerte!$D$2:$D$200,MATCH($Q612,Offerte!$L$2:$L$200,0)),0))</f>
        <v/>
      </c>
      <c r="T612" s="21">
        <f>IF($A612="","",IFERROR(INDEX(Offerte!$G$2:$G$200,MATCH($Q612,Offerte!$L$2:$L$200,0)),"NO"))</f>
        <v/>
      </c>
    </row>
    <row r="613">
      <c r="A613" s="10">
        <f>IF(Offerte!$A21="","",Offerte!$A21)</f>
        <v/>
      </c>
      <c r="B613" s="10">
        <f>IF(Offerte!$A21="","",Offerte!$B21)</f>
        <v/>
      </c>
      <c r="C613" s="10">
        <f>IF(Offerte!$A21="","",Offerte!$C21)</f>
        <v/>
      </c>
      <c r="D613" s="10" t="inlineStr">
        <is>
          <t>E.1.1</t>
        </is>
      </c>
      <c r="E613" s="10" t="inlineStr">
        <is>
          <t>E</t>
        </is>
      </c>
      <c r="F613" s="10" t="inlineStr">
        <is>
          <t>T</t>
        </is>
      </c>
      <c r="G613" s="10" t="inlineStr">
        <is>
          <t>tabular</t>
        </is>
      </c>
      <c r="H613" s="10" t="n">
        <v>2</v>
      </c>
      <c r="I613" s="10" t="inlineStr">
        <is>
          <t>Mobile app con travel planner PRM</t>
        </is>
      </c>
      <c r="J613" s="20" t="n"/>
      <c r="K613" s="20" t="n"/>
      <c r="L613" s="20" t="n"/>
      <c r="M613" s="20" t="n"/>
      <c r="N613" s="21">
        <f>IF($A613="","",IF(IFERROR(VALUE($M613),0)=1,1,0))</f>
        <v/>
      </c>
      <c r="O613" s="21">
        <f>IF($A613="",0,IF(OR($S613&lt;&gt;1,COUNTA($J613:$M613)=0),0,IF($N613=1,$H613,0)))</f>
        <v/>
      </c>
      <c r="P613" s="10" t="inlineStr">
        <is>
          <t>sì/no</t>
        </is>
      </c>
      <c r="Q613" s="21">
        <f>IF($A613="","",$A613&amp;"|"&amp;$C613)</f>
        <v/>
      </c>
      <c r="R613" s="21">
        <f>IF($A613="","",$A613&amp;"|"&amp;$C613&amp;"|"&amp;$D613)</f>
        <v/>
      </c>
      <c r="S613" s="21">
        <f>IF($A613="","",IFERROR(INDEX(Offerte!$D$2:$D$200,MATCH($Q613,Offerte!$L$2:$L$200,0)),0))</f>
        <v/>
      </c>
      <c r="T613" s="21">
        <f>IF($A613="","",IFERROR(INDEX(Offerte!$G$2:$G$200,MATCH($Q613,Offerte!$L$2:$L$200,0)),"NO"))</f>
        <v/>
      </c>
    </row>
    <row r="614">
      <c r="A614" s="10">
        <f>IF(Offerte!$A21="","",Offerte!$A21)</f>
        <v/>
      </c>
      <c r="B614" s="10">
        <f>IF(Offerte!$A21="","",Offerte!$B21)</f>
        <v/>
      </c>
      <c r="C614" s="10">
        <f>IF(Offerte!$A21="","",Offerte!$C21)</f>
        <v/>
      </c>
      <c r="D614" s="10" t="inlineStr">
        <is>
          <t>E.2.1</t>
        </is>
      </c>
      <c r="E614" s="10" t="inlineStr">
        <is>
          <t>E</t>
        </is>
      </c>
      <c r="F614" s="10" t="inlineStr">
        <is>
          <t>D</t>
        </is>
      </c>
      <c r="G614" s="10" t="inlineStr">
        <is>
          <t>discretionary</t>
        </is>
      </c>
      <c r="H614" s="10" t="n">
        <v>2</v>
      </c>
      <c r="I614" s="10" t="inlineStr">
        <is>
          <t>Altre azioni informative e rapporti con gli utenti</t>
        </is>
      </c>
      <c r="J614" s="20" t="n"/>
      <c r="K614" s="20" t="n"/>
      <c r="L614" s="20" t="n"/>
      <c r="M614" s="20" t="n"/>
      <c r="N614" s="21">
        <f>IF($A614="","",MAX(0,MIN(1,IFERROR(VALUE($M614),0))))</f>
        <v/>
      </c>
      <c r="O614" s="21">
        <f>IF($A614="",0,IF(OR($S614&lt;&gt;1,COUNTA($J614:$M614)=0),0,IF(SUMPRODUCT(MAX(($C$5:$C$6173=$C614)*($D$5:$D$6173=$D614)*($S$5:$S$6173=1)*IFERROR($N$5:$N$6173*1,0)))&gt;0,ROUND($H614*($N614/SUMPRODUCT(MAX(($C$5:$C$6173=$C614)*($D$5:$D$6173=$D614)*($S$5:$S$6173=1)*IFERROR($N$5:$N$6173*1,0)))),4),0)))</f>
        <v/>
      </c>
      <c r="P614" s="10" t="inlineStr">
        <is>
          <t>coeff.</t>
        </is>
      </c>
      <c r="Q614" s="21">
        <f>IF($A614="","",$A614&amp;"|"&amp;$C614)</f>
        <v/>
      </c>
      <c r="R614" s="21">
        <f>IF($A614="","",$A614&amp;"|"&amp;$C614&amp;"|"&amp;$D614)</f>
        <v/>
      </c>
      <c r="S614" s="21">
        <f>IF($A614="","",IFERROR(INDEX(Offerte!$D$2:$D$200,MATCH($Q614,Offerte!$L$2:$L$200,0)),0))</f>
        <v/>
      </c>
      <c r="T614" s="21">
        <f>IF($A614="","",IFERROR(INDEX(Offerte!$G$2:$G$200,MATCH($Q614,Offerte!$L$2:$L$200,0)),"NO"))</f>
        <v/>
      </c>
    </row>
    <row r="615">
      <c r="A615" s="10">
        <f>IF(Offerte!$A21="","",Offerte!$A21)</f>
        <v/>
      </c>
      <c r="B615" s="10">
        <f>IF(Offerte!$A21="","",Offerte!$B21)</f>
        <v/>
      </c>
      <c r="C615" s="10">
        <f>IF(Offerte!$A21="","",Offerte!$C21)</f>
        <v/>
      </c>
      <c r="D615" s="10" t="inlineStr">
        <is>
          <t>F.1.1</t>
        </is>
      </c>
      <c r="E615" s="10" t="inlineStr">
        <is>
          <t>F</t>
        </is>
      </c>
      <c r="F615" s="10" t="inlineStr">
        <is>
          <t>Q</t>
        </is>
      </c>
      <c r="G615" s="10" t="inlineStr">
        <is>
          <t>lower</t>
        </is>
      </c>
      <c r="H615" s="10" t="n">
        <v>7</v>
      </c>
      <c r="I615" s="10" t="inlineStr">
        <is>
          <t>Performance ambientali del parco mezzi adibito al servizio - I_CEA</t>
        </is>
      </c>
      <c r="J615" s="20" t="n"/>
      <c r="K615" s="20" t="n"/>
      <c r="L615" s="20" t="n"/>
      <c r="M615" s="20" t="n"/>
      <c r="N615" s="21">
        <f>IF($A615="","",IFERROR(VALUE($J615),0))</f>
        <v/>
      </c>
      <c r="O615" s="21">
        <f>IF($A615="",0,IF(OR($S615&lt;&gt;1,COUNTA($J615:$M615)=0),0,IF(AND(IFERROR(AGGREGATE(15,6,$N$5:$N$6173/(($C$5:$C$6173=$C615)*($D$5:$D$6173=$D615)*($S$5:$S$6173=1)*($N$5:$N$6173&gt;0)),1),0)&gt;0,$N615&gt;0),ROUND($H615*(IFERROR(AGGREGATE(15,6,$N$5:$N$6173/(($C$5:$C$6173=$C615)*($D$5:$D$6173=$D615)*($S$5:$S$6173=1)*($N$5:$N$6173&gt;0)),1),0)/$N615),4),0)))</f>
        <v/>
      </c>
      <c r="P615" s="10" t="inlineStr">
        <is>
          <t>indice</t>
        </is>
      </c>
      <c r="Q615" s="21">
        <f>IF($A615="","",$A615&amp;"|"&amp;$C615)</f>
        <v/>
      </c>
      <c r="R615" s="21">
        <f>IF($A615="","",$A615&amp;"|"&amp;$C615&amp;"|"&amp;$D615)</f>
        <v/>
      </c>
      <c r="S615" s="21">
        <f>IF($A615="","",IFERROR(INDEX(Offerte!$D$2:$D$200,MATCH($Q615,Offerte!$L$2:$L$200,0)),0))</f>
        <v/>
      </c>
      <c r="T615" s="21">
        <f>IF($A615="","",IFERROR(INDEX(Offerte!$G$2:$G$200,MATCH($Q615,Offerte!$L$2:$L$200,0)),"NO"))</f>
        <v/>
      </c>
    </row>
    <row r="616">
      <c r="A616" s="10">
        <f>IF(Offerte!$A21="","",Offerte!$A21)</f>
        <v/>
      </c>
      <c r="B616" s="10">
        <f>IF(Offerte!$A21="","",Offerte!$B21)</f>
        <v/>
      </c>
      <c r="C616" s="10">
        <f>IF(Offerte!$A21="","",Offerte!$C21)</f>
        <v/>
      </c>
      <c r="D616" s="10" t="inlineStr">
        <is>
          <t>F.2.1</t>
        </is>
      </c>
      <c r="E616" s="10" t="inlineStr">
        <is>
          <t>F</t>
        </is>
      </c>
      <c r="F616" s="10" t="inlineStr">
        <is>
          <t>Q</t>
        </is>
      </c>
      <c r="G616" s="10" t="inlineStr">
        <is>
          <t>higher</t>
        </is>
      </c>
      <c r="H616" s="10" t="n">
        <v>2</v>
      </c>
      <c r="I616" s="10" t="inlineStr">
        <is>
          <t>Tasso di copertura del servizio con dispositivi ECO-DRIVER</t>
        </is>
      </c>
      <c r="J616" s="20" t="n"/>
      <c r="K616" s="20" t="n"/>
      <c r="L616" s="20" t="n"/>
      <c r="M616" s="20" t="n"/>
      <c r="N616" s="21">
        <f>IF($A616="","",IFERROR(VALUE($K616)/VALUE($L616),IFERROR(VALUE($J616),0)))</f>
        <v/>
      </c>
      <c r="O616" s="21">
        <f>IF($A616="",0,IF(OR($S616&lt;&gt;1,COUNTA($J616:$M616)=0),0,IF(SUMPRODUCT(MAX(($C$5:$C$6173=$C616)*($D$5:$D$6173=$D616)*($S$5:$S$6173=1)*IFERROR($N$5:$N$6173*1,0)))&gt;0,ROUND($H616*($N616/SUMPRODUCT(MAX(($C$5:$C$6173=$C616)*($D$5:$D$6173=$D616)*($S$5:$S$6173=1)*IFERROR($N$5:$N$6173*1,0)))),4),0)))</f>
        <v/>
      </c>
      <c r="P616" s="10" t="inlineStr">
        <is>
          <t>Autobus attrezzati con dispositivi ECO-DRIVER / Autobus totali in offerta, incluse scorte</t>
        </is>
      </c>
      <c r="Q616" s="21">
        <f>IF($A616="","",$A616&amp;"|"&amp;$C616)</f>
        <v/>
      </c>
      <c r="R616" s="21">
        <f>IF($A616="","",$A616&amp;"|"&amp;$C616&amp;"|"&amp;$D616)</f>
        <v/>
      </c>
      <c r="S616" s="21">
        <f>IF($A616="","",IFERROR(INDEX(Offerte!$D$2:$D$200,MATCH($Q616,Offerte!$L$2:$L$200,0)),0))</f>
        <v/>
      </c>
      <c r="T616" s="21">
        <f>IF($A616="","",IFERROR(INDEX(Offerte!$G$2:$G$200,MATCH($Q616,Offerte!$L$2:$L$200,0)),"NO"))</f>
        <v/>
      </c>
    </row>
    <row r="617">
      <c r="A617" s="10">
        <f>IF(Offerte!$A21="","",Offerte!$A21)</f>
        <v/>
      </c>
      <c r="B617" s="10">
        <f>IF(Offerte!$A21="","",Offerte!$B21)</f>
        <v/>
      </c>
      <c r="C617" s="10">
        <f>IF(Offerte!$A21="","",Offerte!$C21)</f>
        <v/>
      </c>
      <c r="D617" s="10" t="inlineStr">
        <is>
          <t>F.3.1</t>
        </is>
      </c>
      <c r="E617" s="10" t="inlineStr">
        <is>
          <t>F</t>
        </is>
      </c>
      <c r="F617" s="10" t="inlineStr">
        <is>
          <t>Q</t>
        </is>
      </c>
      <c r="G617" s="10" t="inlineStr">
        <is>
          <t>higher</t>
        </is>
      </c>
      <c r="H617" s="10" t="n">
        <v>2</v>
      </c>
      <c r="I617" s="10" t="inlineStr">
        <is>
          <t>Autoproduzione consumi elettrici per trazione</t>
        </is>
      </c>
      <c r="J617" s="20" t="n"/>
      <c r="K617" s="20" t="n"/>
      <c r="L617" s="20" t="n"/>
      <c r="M617" s="20" t="n"/>
      <c r="N617" s="21">
        <f>IF($A617="","",IFERROR(VALUE($J617),0))</f>
        <v/>
      </c>
      <c r="O617" s="21">
        <f>IF($A617="",0,IF(OR($S617&lt;&gt;1,COUNTA($J617:$M617)=0),0,IF(SUMPRODUCT(MAX(($C$5:$C$6173=$C617)*($D$5:$D$6173=$D617)*($S$5:$S$6173=1)*IFERROR($N$5:$N$6173*1,0)))&gt;0,ROUND($H617*($N617/SUMPRODUCT(MAX(($C$5:$C$6173=$C617)*($D$5:$D$6173=$D617)*($S$5:$S$6173=1)*IFERROR($N$5:$N$6173*1,0)))),4),0)))</f>
        <v/>
      </c>
      <c r="P617" s="10" t="inlineStr">
        <is>
          <t>kWh/anno</t>
        </is>
      </c>
      <c r="Q617" s="21">
        <f>IF($A617="","",$A617&amp;"|"&amp;$C617)</f>
        <v/>
      </c>
      <c r="R617" s="21">
        <f>IF($A617="","",$A617&amp;"|"&amp;$C617&amp;"|"&amp;$D617)</f>
        <v/>
      </c>
      <c r="S617" s="21">
        <f>IF($A617="","",IFERROR(INDEX(Offerte!$D$2:$D$200,MATCH($Q617,Offerte!$L$2:$L$200,0)),0))</f>
        <v/>
      </c>
      <c r="T617" s="21">
        <f>IF($A617="","",IFERROR(INDEX(Offerte!$G$2:$G$200,MATCH($Q617,Offerte!$L$2:$L$200,0)),"NO"))</f>
        <v/>
      </c>
    </row>
    <row r="618">
      <c r="A618" s="10">
        <f>IF(Offerte!$A21="","",Offerte!$A21)</f>
        <v/>
      </c>
      <c r="B618" s="10">
        <f>IF(Offerte!$A21="","",Offerte!$B21)</f>
        <v/>
      </c>
      <c r="C618" s="10">
        <f>IF(Offerte!$A21="","",Offerte!$C21)</f>
        <v/>
      </c>
      <c r="D618" s="10" t="inlineStr">
        <is>
          <t>F.4.1</t>
        </is>
      </c>
      <c r="E618" s="10" t="inlineStr">
        <is>
          <t>F</t>
        </is>
      </c>
      <c r="F618" s="10" t="inlineStr">
        <is>
          <t>Q</t>
        </is>
      </c>
      <c r="G618" s="10" t="inlineStr">
        <is>
          <t>soil</t>
        </is>
      </c>
      <c r="H618" s="10" t="n">
        <v>2</v>
      </c>
      <c r="I618" s="10" t="inlineStr">
        <is>
          <t>Indice di consumo di suolo</t>
        </is>
      </c>
      <c r="J618" s="20" t="n"/>
      <c r="K618" s="20" t="n"/>
      <c r="L618" s="20" t="n"/>
      <c r="M618" s="20" t="n"/>
      <c r="N618" s="21">
        <f>IF($A618="","",IFERROR(VALUE($J618),0))</f>
        <v/>
      </c>
      <c r="O618" s="21">
        <f>IF($A618="",0,IF(OR($S618&lt;&gt;1,COUNTA($J618:$M618)=0),0,IF($N618&lt;=0,$H618,IF(SUMPRODUCT(MAX(($C$5:$C$6173=$C618)*($D$5:$D$6173=$D618)*($S$5:$S$6173=1)*IFERROR($N$5:$N$6173*1,0)))&gt;0,ROUND($H618*((SUMPRODUCT(MAX(($C$5:$C$6173=$C618)*($D$5:$D$6173=$D618)*($S$5:$S$6173=1)*IFERROR($N$5:$N$6173*1,0)))-$N618)/SUMPRODUCT(MAX(($C$5:$C$6173=$C618)*($D$5:$D$6173=$D618)*($S$5:$S$6173=1)*IFERROR($N$5:$N$6173*1,0)))),4),0))))</f>
        <v/>
      </c>
      <c r="P618" s="10" t="inlineStr">
        <is>
          <t>m2</t>
        </is>
      </c>
      <c r="Q618" s="21">
        <f>IF($A618="","",$A618&amp;"|"&amp;$C618)</f>
        <v/>
      </c>
      <c r="R618" s="21">
        <f>IF($A618="","",$A618&amp;"|"&amp;$C618&amp;"|"&amp;$D618)</f>
        <v/>
      </c>
      <c r="S618" s="21">
        <f>IF($A618="","",IFERROR(INDEX(Offerte!$D$2:$D$200,MATCH($Q618,Offerte!$L$2:$L$200,0)),0))</f>
        <v/>
      </c>
      <c r="T618" s="21">
        <f>IF($A618="","",IFERROR(INDEX(Offerte!$G$2:$G$200,MATCH($Q618,Offerte!$L$2:$L$200,0)),"NO"))</f>
        <v/>
      </c>
    </row>
    <row r="619">
      <c r="A619" s="10">
        <f>IF(Offerte!$A21="","",Offerte!$A21)</f>
        <v/>
      </c>
      <c r="B619" s="10">
        <f>IF(Offerte!$A21="","",Offerte!$B21)</f>
        <v/>
      </c>
      <c r="C619" s="10">
        <f>IF(Offerte!$A21="","",Offerte!$C21)</f>
        <v/>
      </c>
      <c r="D619" s="10" t="inlineStr">
        <is>
          <t>F.5.1</t>
        </is>
      </c>
      <c r="E619" s="10" t="inlineStr">
        <is>
          <t>F</t>
        </is>
      </c>
      <c r="F619" s="10" t="inlineStr">
        <is>
          <t>T</t>
        </is>
      </c>
      <c r="G619" s="10" t="inlineStr">
        <is>
          <t>tabular</t>
        </is>
      </c>
      <c r="H619" s="10" t="n">
        <v>1</v>
      </c>
      <c r="I619" s="10" t="inlineStr">
        <is>
          <t>Rendicontazione di sostenibilità ambientale</t>
        </is>
      </c>
      <c r="J619" s="20" t="n"/>
      <c r="K619" s="20" t="n"/>
      <c r="L619" s="20" t="n"/>
      <c r="M619" s="20" t="n"/>
      <c r="N619" s="21">
        <f>IF($A619="","",IF(IFERROR(VALUE($M619),0)=1,1,0))</f>
        <v/>
      </c>
      <c r="O619" s="21">
        <f>IF($A619="",0,IF(OR($S619&lt;&gt;1,COUNTA($J619:$M619)=0),0,IF($N619=1,$H619,0)))</f>
        <v/>
      </c>
      <c r="P619" s="10" t="inlineStr">
        <is>
          <t>sì/no</t>
        </is>
      </c>
      <c r="Q619" s="21">
        <f>IF($A619="","",$A619&amp;"|"&amp;$C619)</f>
        <v/>
      </c>
      <c r="R619" s="21">
        <f>IF($A619="","",$A619&amp;"|"&amp;$C619&amp;"|"&amp;$D619)</f>
        <v/>
      </c>
      <c r="S619" s="21">
        <f>IF($A619="","",IFERROR(INDEX(Offerte!$D$2:$D$200,MATCH($Q619,Offerte!$L$2:$L$200,0)),0))</f>
        <v/>
      </c>
      <c r="T619" s="21">
        <f>IF($A619="","",IFERROR(INDEX(Offerte!$G$2:$G$200,MATCH($Q619,Offerte!$L$2:$L$200,0)),"NO"))</f>
        <v/>
      </c>
    </row>
    <row r="620">
      <c r="A620" s="10">
        <f>IF(Offerte!$A21="","",Offerte!$A21)</f>
        <v/>
      </c>
      <c r="B620" s="10">
        <f>IF(Offerte!$A21="","",Offerte!$B21)</f>
        <v/>
      </c>
      <c r="C620" s="10">
        <f>IF(Offerte!$A21="","",Offerte!$C21)</f>
        <v/>
      </c>
      <c r="D620" s="10" t="inlineStr">
        <is>
          <t>G.1.1</t>
        </is>
      </c>
      <c r="E620" s="10" t="inlineStr">
        <is>
          <t>G</t>
        </is>
      </c>
      <c r="F620" s="10" t="inlineStr">
        <is>
          <t>D</t>
        </is>
      </c>
      <c r="G620" s="10" t="inlineStr">
        <is>
          <t>discretionary</t>
        </is>
      </c>
      <c r="H620" s="10" t="n">
        <v>2</v>
      </c>
      <c r="I620" s="10" t="inlineStr">
        <is>
          <t>Qualità del progetto di centrale di controllo aziendale</t>
        </is>
      </c>
      <c r="J620" s="20" t="n"/>
      <c r="K620" s="20" t="n"/>
      <c r="L620" s="20" t="n"/>
      <c r="M620" s="20" t="n"/>
      <c r="N620" s="21">
        <f>IF($A620="","",MAX(0,MIN(1,IFERROR(VALUE($M620),0))))</f>
        <v/>
      </c>
      <c r="O620" s="21">
        <f>IF($A620="",0,IF(OR($S620&lt;&gt;1,COUNTA($J620:$M620)=0),0,IF(SUMPRODUCT(MAX(($C$5:$C$6173=$C620)*($D$5:$D$6173=$D620)*($S$5:$S$6173=1)*IFERROR($N$5:$N$6173*1,0)))&gt;0,ROUND($H620*($N620/SUMPRODUCT(MAX(($C$5:$C$6173=$C620)*($D$5:$D$6173=$D620)*($S$5:$S$6173=1)*IFERROR($N$5:$N$6173*1,0)))),4),0)))</f>
        <v/>
      </c>
      <c r="P620" s="10" t="inlineStr">
        <is>
          <t>coeff.</t>
        </is>
      </c>
      <c r="Q620" s="21">
        <f>IF($A620="","",$A620&amp;"|"&amp;$C620)</f>
        <v/>
      </c>
      <c r="R620" s="21">
        <f>IF($A620="","",$A620&amp;"|"&amp;$C620&amp;"|"&amp;$D620)</f>
        <v/>
      </c>
      <c r="S620" s="21">
        <f>IF($A620="","",IFERROR(INDEX(Offerte!$D$2:$D$200,MATCH($Q620,Offerte!$L$2:$L$200,0)),0))</f>
        <v/>
      </c>
      <c r="T620" s="21">
        <f>IF($A620="","",IFERROR(INDEX(Offerte!$G$2:$G$200,MATCH($Q620,Offerte!$L$2:$L$200,0)),"NO"))</f>
        <v/>
      </c>
    </row>
    <row r="621">
      <c r="A621" s="10">
        <f>IF(Offerte!$A21="","",Offerte!$A21)</f>
        <v/>
      </c>
      <c r="B621" s="10">
        <f>IF(Offerte!$A21="","",Offerte!$B21)</f>
        <v/>
      </c>
      <c r="C621" s="10">
        <f>IF(Offerte!$A21="","",Offerte!$C21)</f>
        <v/>
      </c>
      <c r="D621" s="10" t="inlineStr">
        <is>
          <t>G.2.1</t>
        </is>
      </c>
      <c r="E621" s="10" t="inlineStr">
        <is>
          <t>G</t>
        </is>
      </c>
      <c r="F621" s="10" t="inlineStr">
        <is>
          <t>T</t>
        </is>
      </c>
      <c r="G621" s="10" t="inlineStr">
        <is>
          <t>tabular</t>
        </is>
      </c>
      <c r="H621" s="10" t="n">
        <v>1</v>
      </c>
      <c r="I621" s="10" t="inlineStr">
        <is>
          <t>Certificazione ISO 45001</t>
        </is>
      </c>
      <c r="J621" s="20" t="n"/>
      <c r="K621" s="20" t="n"/>
      <c r="L621" s="20" t="n"/>
      <c r="M621" s="20" t="n"/>
      <c r="N621" s="21">
        <f>IF($A621="","",IF(IFERROR(VALUE($M621),0)=1,1,0))</f>
        <v/>
      </c>
      <c r="O621" s="21">
        <f>IF($A621="",0,IF(OR($S621&lt;&gt;1,COUNTA($J621:$M621)=0),0,IF($N621=1,$H621,0)))</f>
        <v/>
      </c>
      <c r="P621" s="10" t="inlineStr">
        <is>
          <t>sì/no</t>
        </is>
      </c>
      <c r="Q621" s="21">
        <f>IF($A621="","",$A621&amp;"|"&amp;$C621)</f>
        <v/>
      </c>
      <c r="R621" s="21">
        <f>IF($A621="","",$A621&amp;"|"&amp;$C621&amp;"|"&amp;$D621)</f>
        <v/>
      </c>
      <c r="S621" s="21">
        <f>IF($A621="","",IFERROR(INDEX(Offerte!$D$2:$D$200,MATCH($Q621,Offerte!$L$2:$L$200,0)),0))</f>
        <v/>
      </c>
      <c r="T621" s="21">
        <f>IF($A621="","",IFERROR(INDEX(Offerte!$G$2:$G$200,MATCH($Q621,Offerte!$L$2:$L$200,0)),"NO"))</f>
        <v/>
      </c>
    </row>
    <row r="622">
      <c r="A622" s="10">
        <f>IF(Offerte!$A21="","",Offerte!$A21)</f>
        <v/>
      </c>
      <c r="B622" s="10">
        <f>IF(Offerte!$A21="","",Offerte!$B21)</f>
        <v/>
      </c>
      <c r="C622" s="10">
        <f>IF(Offerte!$A21="","",Offerte!$C21)</f>
        <v/>
      </c>
      <c r="D622" s="10" t="inlineStr">
        <is>
          <t>G.3.1</t>
        </is>
      </c>
      <c r="E622" s="10" t="inlineStr">
        <is>
          <t>G</t>
        </is>
      </c>
      <c r="F622" s="10" t="inlineStr">
        <is>
          <t>T</t>
        </is>
      </c>
      <c r="G622" s="10" t="inlineStr">
        <is>
          <t>tabular</t>
        </is>
      </c>
      <c r="H622" s="10" t="n">
        <v>1</v>
      </c>
      <c r="I622" s="10" t="inlineStr">
        <is>
          <t>Certificazioni di responsabilità sociale</t>
        </is>
      </c>
      <c r="J622" s="20" t="n"/>
      <c r="K622" s="20" t="n"/>
      <c r="L622" s="20" t="n"/>
      <c r="M622" s="20" t="n"/>
      <c r="N622" s="21">
        <f>IF($A622="","",IF(IFERROR(VALUE($M622),0)=1,1,0))</f>
        <v/>
      </c>
      <c r="O622" s="21">
        <f>IF($A622="",0,IF(OR($S622&lt;&gt;1,COUNTA($J622:$M622)=0),0,IF($N622=1,$H622,0)))</f>
        <v/>
      </c>
      <c r="P622" s="10" t="inlineStr">
        <is>
          <t>sì/no</t>
        </is>
      </c>
      <c r="Q622" s="21">
        <f>IF($A622="","",$A622&amp;"|"&amp;$C622)</f>
        <v/>
      </c>
      <c r="R622" s="21">
        <f>IF($A622="","",$A622&amp;"|"&amp;$C622&amp;"|"&amp;$D622)</f>
        <v/>
      </c>
      <c r="S622" s="21">
        <f>IF($A622="","",IFERROR(INDEX(Offerte!$D$2:$D$200,MATCH($Q622,Offerte!$L$2:$L$200,0)),0))</f>
        <v/>
      </c>
      <c r="T622" s="21">
        <f>IF($A622="","",IFERROR(INDEX(Offerte!$G$2:$G$200,MATCH($Q622,Offerte!$L$2:$L$200,0)),"NO"))</f>
        <v/>
      </c>
    </row>
    <row r="623">
      <c r="A623" s="10">
        <f>IF(Offerte!$A21="","",Offerte!$A21)</f>
        <v/>
      </c>
      <c r="B623" s="10">
        <f>IF(Offerte!$A21="","",Offerte!$B21)</f>
        <v/>
      </c>
      <c r="C623" s="10">
        <f>IF(Offerte!$A21="","",Offerte!$C21)</f>
        <v/>
      </c>
      <c r="D623" s="10" t="inlineStr">
        <is>
          <t>G.4.1</t>
        </is>
      </c>
      <c r="E623" s="10" t="inlineStr">
        <is>
          <t>G</t>
        </is>
      </c>
      <c r="F623" s="10" t="inlineStr">
        <is>
          <t>D</t>
        </is>
      </c>
      <c r="G623" s="10" t="inlineStr">
        <is>
          <t>discretionary</t>
        </is>
      </c>
      <c r="H623" s="10" t="n">
        <v>2</v>
      </c>
      <c r="I623" s="10" t="inlineStr">
        <is>
          <t>Qualità del piano di formazione del personale</t>
        </is>
      </c>
      <c r="J623" s="20" t="n"/>
      <c r="K623" s="20" t="n"/>
      <c r="L623" s="20" t="n"/>
      <c r="M623" s="20" t="n"/>
      <c r="N623" s="21">
        <f>IF($A623="","",MAX(0,MIN(1,IFERROR(VALUE($M623),0))))</f>
        <v/>
      </c>
      <c r="O623" s="21">
        <f>IF($A623="",0,IF(OR($S623&lt;&gt;1,COUNTA($J623:$M623)=0),0,IF(SUMPRODUCT(MAX(($C$5:$C$6173=$C623)*($D$5:$D$6173=$D623)*($S$5:$S$6173=1)*IFERROR($N$5:$N$6173*1,0)))&gt;0,ROUND($H623*($N623/SUMPRODUCT(MAX(($C$5:$C$6173=$C623)*($D$5:$D$6173=$D623)*($S$5:$S$6173=1)*IFERROR($N$5:$N$6173*1,0)))),4),0)))</f>
        <v/>
      </c>
      <c r="P623" s="10" t="inlineStr">
        <is>
          <t>coeff.</t>
        </is>
      </c>
      <c r="Q623" s="21">
        <f>IF($A623="","",$A623&amp;"|"&amp;$C623)</f>
        <v/>
      </c>
      <c r="R623" s="21">
        <f>IF($A623="","",$A623&amp;"|"&amp;$C623&amp;"|"&amp;$D623)</f>
        <v/>
      </c>
      <c r="S623" s="21">
        <f>IF($A623="","",IFERROR(INDEX(Offerte!$D$2:$D$200,MATCH($Q623,Offerte!$L$2:$L$200,0)),0))</f>
        <v/>
      </c>
      <c r="T623" s="21">
        <f>IF($A623="","",IFERROR(INDEX(Offerte!$G$2:$G$200,MATCH($Q623,Offerte!$L$2:$L$200,0)),"NO"))</f>
        <v/>
      </c>
    </row>
    <row r="624">
      <c r="A624" s="10">
        <f>IF(Offerte!$A21="","",Offerte!$A21)</f>
        <v/>
      </c>
      <c r="B624" s="10">
        <f>IF(Offerte!$A21="","",Offerte!$B21)</f>
        <v/>
      </c>
      <c r="C624" s="10">
        <f>IF(Offerte!$A21="","",Offerte!$C21)</f>
        <v/>
      </c>
      <c r="D624" s="10" t="inlineStr">
        <is>
          <t>G.5.1</t>
        </is>
      </c>
      <c r="E624" s="10" t="inlineStr">
        <is>
          <t>G</t>
        </is>
      </c>
      <c r="F624" s="10" t="inlineStr">
        <is>
          <t>T</t>
        </is>
      </c>
      <c r="G624" s="10" t="inlineStr">
        <is>
          <t>tabular</t>
        </is>
      </c>
      <c r="H624" s="10" t="n">
        <v>1</v>
      </c>
      <c r="I624" s="10" t="inlineStr">
        <is>
          <t>Impegno al mantenimento delle garanzie del contratto di secondo livello del gestore uscente</t>
        </is>
      </c>
      <c r="J624" s="20" t="n"/>
      <c r="K624" s="20" t="n"/>
      <c r="L624" s="20" t="n"/>
      <c r="M624" s="20" t="n"/>
      <c r="N624" s="21">
        <f>IF($A624="","",IF(IFERROR(VALUE($M624),0)=1,1,0))</f>
        <v/>
      </c>
      <c r="O624" s="21">
        <f>IF($A624="",0,IF(OR($S624&lt;&gt;1,COUNTA($J624:$M624)=0),0,IF($N624=1,$H624,0)))</f>
        <v/>
      </c>
      <c r="P624" s="10" t="inlineStr">
        <is>
          <t>sì/no</t>
        </is>
      </c>
      <c r="Q624" s="21">
        <f>IF($A624="","",$A624&amp;"|"&amp;$C624)</f>
        <v/>
      </c>
      <c r="R624" s="21">
        <f>IF($A624="","",$A624&amp;"|"&amp;$C624&amp;"|"&amp;$D624)</f>
        <v/>
      </c>
      <c r="S624" s="21">
        <f>IF($A624="","",IFERROR(INDEX(Offerte!$D$2:$D$200,MATCH($Q624,Offerte!$L$2:$L$200,0)),0))</f>
        <v/>
      </c>
      <c r="T624" s="21">
        <f>IF($A624="","",IFERROR(INDEX(Offerte!$G$2:$G$200,MATCH($Q624,Offerte!$L$2:$L$200,0)),"NO"))</f>
        <v/>
      </c>
    </row>
    <row r="625">
      <c r="A625" s="10">
        <f>IF(Offerte!$A22="","",Offerte!$A22)</f>
        <v/>
      </c>
      <c r="B625" s="10">
        <f>IF(Offerte!$A22="","",Offerte!$B22)</f>
        <v/>
      </c>
      <c r="C625" s="10">
        <f>IF(Offerte!$A22="","",Offerte!$C22)</f>
        <v/>
      </c>
      <c r="D625" s="10" t="inlineStr">
        <is>
          <t>A.1.1</t>
        </is>
      </c>
      <c r="E625" s="10" t="inlineStr">
        <is>
          <t>A</t>
        </is>
      </c>
      <c r="F625" s="10" t="inlineStr">
        <is>
          <t>Q</t>
        </is>
      </c>
      <c r="G625" s="10" t="inlineStr">
        <is>
          <t>higher</t>
        </is>
      </c>
      <c r="H625" s="10" t="n">
        <v>3</v>
      </c>
      <c r="I625" s="10" t="inlineStr">
        <is>
          <t>Tasso aggiuntivo di corse controllate</t>
        </is>
      </c>
      <c r="J625" s="20" t="n"/>
      <c r="K625" s="20" t="n"/>
      <c r="L625" s="20" t="n"/>
      <c r="M625" s="20" t="n"/>
      <c r="N625" s="21">
        <f>IF($A625="","",IFERROR(VALUE($K625)/VALUE($L625)*100,IFERROR(VALUE($J625),0)))</f>
        <v/>
      </c>
      <c r="O625" s="21">
        <f>IF($A625="",0,IF(OR($S625&lt;&gt;1,COUNTA($J625:$M625)=0),0,IF(SUMPRODUCT(MAX(($C$5:$C$6173=$C625)*($D$5:$D$6173=$D625)*($S$5:$S$6173=1)*IFERROR($N$5:$N$6173*1,0)))&gt;0,ROUND($H625*($N625/SUMPRODUCT(MAX(($C$5:$C$6173=$C625)*($D$5:$D$6173=$D625)*($S$5:$S$6173=1)*IFERROR($N$5:$N$6173*1,0)))),4),0)))</f>
        <v/>
      </c>
      <c r="P625" s="10" t="inlineStr">
        <is>
          <t>Corse controllate annue / Corse programmate annue</t>
        </is>
      </c>
      <c r="Q625" s="21">
        <f>IF($A625="","",$A625&amp;"|"&amp;$C625)</f>
        <v/>
      </c>
      <c r="R625" s="21">
        <f>IF($A625="","",$A625&amp;"|"&amp;$C625&amp;"|"&amp;$D625)</f>
        <v/>
      </c>
      <c r="S625" s="21">
        <f>IF($A625="","",IFERROR(INDEX(Offerte!$D$2:$D$200,MATCH($Q625,Offerte!$L$2:$L$200,0)),0))</f>
        <v/>
      </c>
      <c r="T625" s="21">
        <f>IF($A625="","",IFERROR(INDEX(Offerte!$G$2:$G$200,MATCH($Q625,Offerte!$L$2:$L$200,0)),"NO"))</f>
        <v/>
      </c>
    </row>
    <row r="626">
      <c r="A626" s="10">
        <f>IF(Offerte!$A22="","",Offerte!$A22)</f>
        <v/>
      </c>
      <c r="B626" s="10">
        <f>IF(Offerte!$A22="","",Offerte!$B22)</f>
        <v/>
      </c>
      <c r="C626" s="10">
        <f>IF(Offerte!$A22="","",Offerte!$C22)</f>
        <v/>
      </c>
      <c r="D626" s="10" t="inlineStr">
        <is>
          <t>A.1.2</t>
        </is>
      </c>
      <c r="E626" s="10" t="inlineStr">
        <is>
          <t>A</t>
        </is>
      </c>
      <c r="F626" s="10" t="inlineStr">
        <is>
          <t>Q</t>
        </is>
      </c>
      <c r="G626" s="10" t="inlineStr">
        <is>
          <t>higher</t>
        </is>
      </c>
      <c r="H626" s="10" t="n">
        <v>4</v>
      </c>
      <c r="I626" s="10" t="inlineStr">
        <is>
          <t>Numero aggiuntivo di passeggeri controllati</t>
        </is>
      </c>
      <c r="J626" s="20" t="n"/>
      <c r="K626" s="20" t="n"/>
      <c r="L626" s="20" t="n"/>
      <c r="M626" s="20" t="n"/>
      <c r="N626" s="21">
        <f>IF($A626="","",IFERROR(VALUE($J626),0))</f>
        <v/>
      </c>
      <c r="O626" s="21">
        <f>IF($A626="",0,IF(OR($S626&lt;&gt;1,COUNTA($J626:$M626)=0),0,IF(SUMPRODUCT(MAX(($C$5:$C$6173=$C626)*($D$5:$D$6173=$D626)*($S$5:$S$6173=1)*IFERROR($N$5:$N$6173*1,0)))&gt;0,ROUND($H626*($N626/SUMPRODUCT(MAX(($C$5:$C$6173=$C626)*($D$5:$D$6173=$D626)*($S$5:$S$6173=1)*IFERROR($N$5:$N$6173*1,0)))),4),0)))</f>
        <v/>
      </c>
      <c r="P626" s="10" t="inlineStr">
        <is>
          <t>passeggeri/anno</t>
        </is>
      </c>
      <c r="Q626" s="21">
        <f>IF($A626="","",$A626&amp;"|"&amp;$C626)</f>
        <v/>
      </c>
      <c r="R626" s="21">
        <f>IF($A626="","",$A626&amp;"|"&amp;$C626&amp;"|"&amp;$D626)</f>
        <v/>
      </c>
      <c r="S626" s="21">
        <f>IF($A626="","",IFERROR(INDEX(Offerte!$D$2:$D$200,MATCH($Q626,Offerte!$L$2:$L$200,0)),0))</f>
        <v/>
      </c>
      <c r="T626" s="21">
        <f>IF($A626="","",IFERROR(INDEX(Offerte!$G$2:$G$200,MATCH($Q626,Offerte!$L$2:$L$200,0)),"NO"))</f>
        <v/>
      </c>
    </row>
    <row r="627">
      <c r="A627" s="10">
        <f>IF(Offerte!$A22="","",Offerte!$A22)</f>
        <v/>
      </c>
      <c r="B627" s="10">
        <f>IF(Offerte!$A22="","",Offerte!$B22)</f>
        <v/>
      </c>
      <c r="C627" s="10">
        <f>IF(Offerte!$A22="","",Offerte!$C22)</f>
        <v/>
      </c>
      <c r="D627" s="10" t="inlineStr">
        <is>
          <t>B.1.1</t>
        </is>
      </c>
      <c r="E627" s="10" t="inlineStr">
        <is>
          <t>B</t>
        </is>
      </c>
      <c r="F627" s="10" t="inlineStr">
        <is>
          <t>Q</t>
        </is>
      </c>
      <c r="G627" s="10" t="inlineStr">
        <is>
          <t>higher</t>
        </is>
      </c>
      <c r="H627" s="10" t="n">
        <v>3</v>
      </c>
      <c r="I627" s="10" t="inlineStr">
        <is>
          <t>Incremento dei posti offerti nelle fasce di punta</t>
        </is>
      </c>
      <c r="J627" s="20" t="n"/>
      <c r="K627" s="20" t="n"/>
      <c r="L627" s="20" t="n"/>
      <c r="M627" s="20" t="n"/>
      <c r="N627" s="21">
        <f>IF($A627="","",IFERROR(VALUE($J627),0))</f>
        <v/>
      </c>
      <c r="O627" s="21">
        <f>IF($A627="",0,IF(OR($S627&lt;&gt;1,COUNTA($J627:$M627)=0),0,IF(SUMPRODUCT(MAX(($C$5:$C$6173=$C627)*($D$5:$D$6173=$D627)*($S$5:$S$6173=1)*IFERROR($N$5:$N$6173*1,0)))&gt;0,ROUND($H627*($N627/SUMPRODUCT(MAX(($C$5:$C$6173=$C627)*($D$5:$D$6173=$D627)*($S$5:$S$6173=1)*IFERROR($N$5:$N$6173*1,0)))),4),0)))</f>
        <v/>
      </c>
      <c r="P627" s="10" t="inlineStr">
        <is>
          <t>posti*km</t>
        </is>
      </c>
      <c r="Q627" s="21">
        <f>IF($A627="","",$A627&amp;"|"&amp;$C627)</f>
        <v/>
      </c>
      <c r="R627" s="21">
        <f>IF($A627="","",$A627&amp;"|"&amp;$C627&amp;"|"&amp;$D627)</f>
        <v/>
      </c>
      <c r="S627" s="21">
        <f>IF($A627="","",IFERROR(INDEX(Offerte!$D$2:$D$200,MATCH($Q627,Offerte!$L$2:$L$200,0)),0))</f>
        <v/>
      </c>
      <c r="T627" s="21">
        <f>IF($A627="","",IFERROR(INDEX(Offerte!$G$2:$G$200,MATCH($Q627,Offerte!$L$2:$L$200,0)),"NO"))</f>
        <v/>
      </c>
    </row>
    <row r="628">
      <c r="A628" s="10">
        <f>IF(Offerte!$A22="","",Offerte!$A22)</f>
        <v/>
      </c>
      <c r="B628" s="10">
        <f>IF(Offerte!$A22="","",Offerte!$B22)</f>
        <v/>
      </c>
      <c r="C628" s="10">
        <f>IF(Offerte!$A22="","",Offerte!$C22)</f>
        <v/>
      </c>
      <c r="D628" s="10" t="inlineStr">
        <is>
          <t>B.2.1</t>
        </is>
      </c>
      <c r="E628" s="10" t="inlineStr">
        <is>
          <t>B</t>
        </is>
      </c>
      <c r="F628" s="10" t="inlineStr">
        <is>
          <t>Q</t>
        </is>
      </c>
      <c r="G628" s="10" t="inlineStr">
        <is>
          <t>higher</t>
        </is>
      </c>
      <c r="H628" s="10" t="n">
        <v>4</v>
      </c>
      <c r="I628" s="10" t="inlineStr">
        <is>
          <t>Corse aggiuntive nell'arco giornaliero base</t>
        </is>
      </c>
      <c r="J628" s="20" t="n"/>
      <c r="K628" s="20" t="n"/>
      <c r="L628" s="20" t="n"/>
      <c r="M628" s="20" t="n"/>
      <c r="N628" s="21">
        <f>IF($A628="","",IFERROR(VALUE($J628),0))</f>
        <v/>
      </c>
      <c r="O628" s="21">
        <f>IF($A628="",0,IF(OR($S628&lt;&gt;1,COUNTA($J628:$M628)=0),0,IF(SUMPRODUCT(MAX(($C$5:$C$6173=$C628)*($D$5:$D$6173=$D628)*($S$5:$S$6173=1)*IFERROR($N$5:$N$6173*1,0)))&gt;0,ROUND($H628*($N628/SUMPRODUCT(MAX(($C$5:$C$6173=$C628)*($D$5:$D$6173=$D628)*($S$5:$S$6173=1)*IFERROR($N$5:$N$6173*1,0)))),4),0)))</f>
        <v/>
      </c>
      <c r="P628" s="10" t="inlineStr">
        <is>
          <t>corse</t>
        </is>
      </c>
      <c r="Q628" s="21">
        <f>IF($A628="","",$A628&amp;"|"&amp;$C628)</f>
        <v/>
      </c>
      <c r="R628" s="21">
        <f>IF($A628="","",$A628&amp;"|"&amp;$C628&amp;"|"&amp;$D628)</f>
        <v/>
      </c>
      <c r="S628" s="21">
        <f>IF($A628="","",IFERROR(INDEX(Offerte!$D$2:$D$200,MATCH($Q628,Offerte!$L$2:$L$200,0)),0))</f>
        <v/>
      </c>
      <c r="T628" s="21">
        <f>IF($A628="","",IFERROR(INDEX(Offerte!$G$2:$G$200,MATCH($Q628,Offerte!$L$2:$L$200,0)),"NO"))</f>
        <v/>
      </c>
    </row>
    <row r="629">
      <c r="A629" s="10">
        <f>IF(Offerte!$A22="","",Offerte!$A22)</f>
        <v/>
      </c>
      <c r="B629" s="10">
        <f>IF(Offerte!$A22="","",Offerte!$B22)</f>
        <v/>
      </c>
      <c r="C629" s="10">
        <f>IF(Offerte!$A22="","",Offerte!$C22)</f>
        <v/>
      </c>
      <c r="D629" s="10" t="inlineStr">
        <is>
          <t>B.3.1</t>
        </is>
      </c>
      <c r="E629" s="10" t="inlineStr">
        <is>
          <t>B</t>
        </is>
      </c>
      <c r="F629" s="10" t="inlineStr">
        <is>
          <t>Q</t>
        </is>
      </c>
      <c r="G629" s="10" t="inlineStr">
        <is>
          <t>higher</t>
        </is>
      </c>
      <c r="H629" s="10" t="n">
        <v>2</v>
      </c>
      <c r="I629" s="10" t="inlineStr">
        <is>
          <t>Numero di corse aggiuntive per allungamento dell'arco di servizio giornaliero nelle fasce serali</t>
        </is>
      </c>
      <c r="J629" s="20" t="n"/>
      <c r="K629" s="20" t="n"/>
      <c r="L629" s="20" t="n"/>
      <c r="M629" s="20" t="n"/>
      <c r="N629" s="21">
        <f>IF($A629="","",IFERROR(VALUE($J629),0))</f>
        <v/>
      </c>
      <c r="O629" s="21">
        <f>IF($A629="",0,IF(OR($S629&lt;&gt;1,COUNTA($J629:$M629)=0),0,IF(SUMPRODUCT(MAX(($C$5:$C$6173=$C629)*($D$5:$D$6173=$D629)*($S$5:$S$6173=1)*IFERROR($N$5:$N$6173*1,0)))&gt;0,ROUND($H629*($N629/SUMPRODUCT(MAX(($C$5:$C$6173=$C629)*($D$5:$D$6173=$D629)*($S$5:$S$6173=1)*IFERROR($N$5:$N$6173*1,0)))),4),0)))</f>
        <v/>
      </c>
      <c r="P629" s="10" t="inlineStr">
        <is>
          <t>corse</t>
        </is>
      </c>
      <c r="Q629" s="21">
        <f>IF($A629="","",$A629&amp;"|"&amp;$C629)</f>
        <v/>
      </c>
      <c r="R629" s="21">
        <f>IF($A629="","",$A629&amp;"|"&amp;$C629&amp;"|"&amp;$D629)</f>
        <v/>
      </c>
      <c r="S629" s="21">
        <f>IF($A629="","",IFERROR(INDEX(Offerte!$D$2:$D$200,MATCH($Q629,Offerte!$L$2:$L$200,0)),0))</f>
        <v/>
      </c>
      <c r="T629" s="21">
        <f>IF($A629="","",IFERROR(INDEX(Offerte!$G$2:$G$200,MATCH($Q629,Offerte!$L$2:$L$200,0)),"NO"))</f>
        <v/>
      </c>
    </row>
    <row r="630">
      <c r="A630" s="10">
        <f>IF(Offerte!$A22="","",Offerte!$A22)</f>
        <v/>
      </c>
      <c r="B630" s="10">
        <f>IF(Offerte!$A22="","",Offerte!$B22)</f>
        <v/>
      </c>
      <c r="C630" s="10">
        <f>IF(Offerte!$A22="","",Offerte!$C22)</f>
        <v/>
      </c>
      <c r="D630" s="10" t="inlineStr">
        <is>
          <t>B.4.1</t>
        </is>
      </c>
      <c r="E630" s="10" t="inlineStr">
        <is>
          <t>B</t>
        </is>
      </c>
      <c r="F630" s="10" t="inlineStr">
        <is>
          <t>Q</t>
        </is>
      </c>
      <c r="G630" s="10" t="inlineStr">
        <is>
          <t>higher</t>
        </is>
      </c>
      <c r="H630" s="10" t="n">
        <v>3</v>
      </c>
      <c r="I630" s="10" t="inlineStr">
        <is>
          <t>Percorrenze aggiuntive offerte nel Programma d'esercizio delle prime due fasi attuative</t>
        </is>
      </c>
      <c r="J630" s="20" t="n"/>
      <c r="K630" s="20" t="n"/>
      <c r="L630" s="20" t="n"/>
      <c r="M630" s="20" t="n"/>
      <c r="N630" s="21">
        <f>IF($A630="","",IFERROR(VALUE($J630),0))</f>
        <v/>
      </c>
      <c r="O630" s="21">
        <f>IF($A630="",0,IF(OR($S630&lt;&gt;1,COUNTA($J630:$M630)=0),0,IF(SUMPRODUCT(MAX(($C$5:$C$6173=$C630)*($D$5:$D$6173=$D630)*($S$5:$S$6173=1)*IFERROR($N$5:$N$6173*1,0)))&gt;0,ROUND($H630*($N630/SUMPRODUCT(MAX(($C$5:$C$6173=$C630)*($D$5:$D$6173=$D630)*($S$5:$S$6173=1)*IFERROR($N$5:$N$6173*1,0)))),4),0)))</f>
        <v/>
      </c>
      <c r="P630" s="10" t="inlineStr">
        <is>
          <t>vett*km</t>
        </is>
      </c>
      <c r="Q630" s="21">
        <f>IF($A630="","",$A630&amp;"|"&amp;$C630)</f>
        <v/>
      </c>
      <c r="R630" s="21">
        <f>IF($A630="","",$A630&amp;"|"&amp;$C630&amp;"|"&amp;$D630)</f>
        <v/>
      </c>
      <c r="S630" s="21">
        <f>IF($A630="","",IFERROR(INDEX(Offerte!$D$2:$D$200,MATCH($Q630,Offerte!$L$2:$L$200,0)),0))</f>
        <v/>
      </c>
      <c r="T630" s="21">
        <f>IF($A630="","",IFERROR(INDEX(Offerte!$G$2:$G$200,MATCH($Q630,Offerte!$L$2:$L$200,0)),"NO"))</f>
        <v/>
      </c>
    </row>
    <row r="631">
      <c r="A631" s="10">
        <f>IF(Offerte!$A22="","",Offerte!$A22)</f>
        <v/>
      </c>
      <c r="B631" s="10">
        <f>IF(Offerte!$A22="","",Offerte!$B22)</f>
        <v/>
      </c>
      <c r="C631" s="10">
        <f>IF(Offerte!$A22="","",Offerte!$C22)</f>
        <v/>
      </c>
      <c r="D631" s="10" t="inlineStr">
        <is>
          <t>B.5.1</t>
        </is>
      </c>
      <c r="E631" s="10" t="inlineStr">
        <is>
          <t>B</t>
        </is>
      </c>
      <c r="F631" s="10" t="inlineStr">
        <is>
          <t>D</t>
        </is>
      </c>
      <c r="G631" s="10" t="inlineStr">
        <is>
          <t>discretionary</t>
        </is>
      </c>
      <c r="H631" s="10" t="n">
        <v>2</v>
      </c>
      <c r="I631" s="10" t="inlineStr">
        <is>
          <t>Efficacia del progetto di servizi complementari DRT</t>
        </is>
      </c>
      <c r="J631" s="20" t="n"/>
      <c r="K631" s="20" t="n"/>
      <c r="L631" s="20" t="n"/>
      <c r="M631" s="20" t="n"/>
      <c r="N631" s="21">
        <f>IF($A631="","",MAX(0,MIN(1,IFERROR(VALUE($M631),0))))</f>
        <v/>
      </c>
      <c r="O631" s="21">
        <f>IF($A631="",0,IF(OR($S631&lt;&gt;1,COUNTA($J631:$M631)=0),0,IF(SUMPRODUCT(MAX(($C$5:$C$6173=$C631)*($D$5:$D$6173=$D631)*($S$5:$S$6173=1)*IFERROR($N$5:$N$6173*1,0)))&gt;0,ROUND($H631*($N631/SUMPRODUCT(MAX(($C$5:$C$6173=$C631)*($D$5:$D$6173=$D631)*($S$5:$S$6173=1)*IFERROR($N$5:$N$6173*1,0)))),4),0)))</f>
        <v/>
      </c>
      <c r="P631" s="10" t="inlineStr">
        <is>
          <t>coeff.</t>
        </is>
      </c>
      <c r="Q631" s="21">
        <f>IF($A631="","",$A631&amp;"|"&amp;$C631)</f>
        <v/>
      </c>
      <c r="R631" s="21">
        <f>IF($A631="","",$A631&amp;"|"&amp;$C631&amp;"|"&amp;$D631)</f>
        <v/>
      </c>
      <c r="S631" s="21">
        <f>IF($A631="","",IFERROR(INDEX(Offerte!$D$2:$D$200,MATCH($Q631,Offerte!$L$2:$L$200,0)),0))</f>
        <v/>
      </c>
      <c r="T631" s="21">
        <f>IF($A631="","",IFERROR(INDEX(Offerte!$G$2:$G$200,MATCH($Q631,Offerte!$L$2:$L$200,0)),"NO"))</f>
        <v/>
      </c>
    </row>
    <row r="632">
      <c r="A632" s="10">
        <f>IF(Offerte!$A22="","",Offerte!$A22)</f>
        <v/>
      </c>
      <c r="B632" s="10">
        <f>IF(Offerte!$A22="","",Offerte!$B22)</f>
        <v/>
      </c>
      <c r="C632" s="10">
        <f>IF(Offerte!$A22="","",Offerte!$C22)</f>
        <v/>
      </c>
      <c r="D632" s="10" t="inlineStr">
        <is>
          <t>C.1.1</t>
        </is>
      </c>
      <c r="E632" s="10" t="inlineStr">
        <is>
          <t>C</t>
        </is>
      </c>
      <c r="F632" s="10" t="inlineStr">
        <is>
          <t>Q</t>
        </is>
      </c>
      <c r="G632" s="10" t="inlineStr">
        <is>
          <t>higher</t>
        </is>
      </c>
      <c r="H632" s="10" t="n">
        <v>2</v>
      </c>
      <c r="I632" s="10" t="inlineStr">
        <is>
          <t>Tasso di copertura del servizio con telecamere BSD</t>
        </is>
      </c>
      <c r="J632" s="20" t="n"/>
      <c r="K632" s="20" t="n"/>
      <c r="L632" s="20" t="n"/>
      <c r="M632" s="20" t="n"/>
      <c r="N632" s="21">
        <f>IF($A632="","",IFERROR(VALUE($K632)/VALUE($L632),IFERROR(VALUE($J632),0)))</f>
        <v/>
      </c>
      <c r="O632" s="21">
        <f>IF($A632="",0,IF(OR($S632&lt;&gt;1,COUNTA($J632:$M632)=0),0,IF(SUMPRODUCT(MAX(($C$5:$C$6173=$C632)*($D$5:$D$6173=$D632)*($S$5:$S$6173=1)*IFERROR($N$5:$N$6173*1,0)))&gt;0,ROUND($H632*($N632/SUMPRODUCT(MAX(($C$5:$C$6173=$C632)*($D$5:$D$6173=$D632)*($S$5:$S$6173=1)*IFERROR($N$5:$N$6173*1,0)))),4),0)))</f>
        <v/>
      </c>
      <c r="P632" s="10" t="inlineStr">
        <is>
          <t>Autobus attrezzati con telecamere BSD / Autobus totali in offerta, incluse scorte</t>
        </is>
      </c>
      <c r="Q632" s="21">
        <f>IF($A632="","",$A632&amp;"|"&amp;$C632)</f>
        <v/>
      </c>
      <c r="R632" s="21">
        <f>IF($A632="","",$A632&amp;"|"&amp;$C632&amp;"|"&amp;$D632)</f>
        <v/>
      </c>
      <c r="S632" s="21">
        <f>IF($A632="","",IFERROR(INDEX(Offerte!$D$2:$D$200,MATCH($Q632,Offerte!$L$2:$L$200,0)),0))</f>
        <v/>
      </c>
      <c r="T632" s="21">
        <f>IF($A632="","",IFERROR(INDEX(Offerte!$G$2:$G$200,MATCH($Q632,Offerte!$L$2:$L$200,0)),"NO"))</f>
        <v/>
      </c>
    </row>
    <row r="633">
      <c r="A633" s="10">
        <f>IF(Offerte!$A22="","",Offerte!$A22)</f>
        <v/>
      </c>
      <c r="B633" s="10">
        <f>IF(Offerte!$A22="","",Offerte!$B22)</f>
        <v/>
      </c>
      <c r="C633" s="10">
        <f>IF(Offerte!$A22="","",Offerte!$C22)</f>
        <v/>
      </c>
      <c r="D633" s="10" t="inlineStr">
        <is>
          <t>C.1.2</t>
        </is>
      </c>
      <c r="E633" s="10" t="inlineStr">
        <is>
          <t>C</t>
        </is>
      </c>
      <c r="F633" s="10" t="inlineStr">
        <is>
          <t>Q</t>
        </is>
      </c>
      <c r="G633" s="10" t="inlineStr">
        <is>
          <t>higher</t>
        </is>
      </c>
      <c r="H633" s="10" t="n">
        <v>2</v>
      </c>
      <c r="I633" s="10" t="inlineStr">
        <is>
          <t>Tasso di copertura del servizio con telecamere ADAS</t>
        </is>
      </c>
      <c r="J633" s="20" t="n"/>
      <c r="K633" s="20" t="n"/>
      <c r="L633" s="20" t="n"/>
      <c r="M633" s="20" t="n"/>
      <c r="N633" s="21">
        <f>IF($A633="","",IFERROR(VALUE($K633)/VALUE($L633),IFERROR(VALUE($J633),0)))</f>
        <v/>
      </c>
      <c r="O633" s="21">
        <f>IF($A633="",0,IF(OR($S633&lt;&gt;1,COUNTA($J633:$M633)=0),0,IF(SUMPRODUCT(MAX(($C$5:$C$6173=$C633)*($D$5:$D$6173=$D633)*($S$5:$S$6173=1)*IFERROR($N$5:$N$6173*1,0)))&gt;0,ROUND($H633*($N633/SUMPRODUCT(MAX(($C$5:$C$6173=$C633)*($D$5:$D$6173=$D633)*($S$5:$S$6173=1)*IFERROR($N$5:$N$6173*1,0)))),4),0)))</f>
        <v/>
      </c>
      <c r="P633" s="10" t="inlineStr">
        <is>
          <t>Autobus attrezzati con telecamere ADAS / Autobus totali in offerta, incluse scorte</t>
        </is>
      </c>
      <c r="Q633" s="21">
        <f>IF($A633="","",$A633&amp;"|"&amp;$C633)</f>
        <v/>
      </c>
      <c r="R633" s="21">
        <f>IF($A633="","",$A633&amp;"|"&amp;$C633&amp;"|"&amp;$D633)</f>
        <v/>
      </c>
      <c r="S633" s="21">
        <f>IF($A633="","",IFERROR(INDEX(Offerte!$D$2:$D$200,MATCH($Q633,Offerte!$L$2:$L$200,0)),0))</f>
        <v/>
      </c>
      <c r="T633" s="21">
        <f>IF($A633="","",IFERROR(INDEX(Offerte!$G$2:$G$200,MATCH($Q633,Offerte!$L$2:$L$200,0)),"NO"))</f>
        <v/>
      </c>
    </row>
    <row r="634">
      <c r="A634" s="10">
        <f>IF(Offerte!$A22="","",Offerte!$A22)</f>
        <v/>
      </c>
      <c r="B634" s="10">
        <f>IF(Offerte!$A22="","",Offerte!$B22)</f>
        <v/>
      </c>
      <c r="C634" s="10">
        <f>IF(Offerte!$A22="","",Offerte!$C22)</f>
        <v/>
      </c>
      <c r="D634" s="10" t="inlineStr">
        <is>
          <t>C.2.1</t>
        </is>
      </c>
      <c r="E634" s="10" t="inlineStr">
        <is>
          <t>C</t>
        </is>
      </c>
      <c r="F634" s="10" t="inlineStr">
        <is>
          <t>Q</t>
        </is>
      </c>
      <c r="G634" s="10" t="inlineStr">
        <is>
          <t>higher</t>
        </is>
      </c>
      <c r="H634" s="10" t="n">
        <v>3</v>
      </c>
      <c r="I634" s="10" t="inlineStr">
        <is>
          <t>Tasso di copertura del servizio con telecamere di bordo di videosorveglianza</t>
        </is>
      </c>
      <c r="J634" s="20" t="n"/>
      <c r="K634" s="20" t="n"/>
      <c r="L634" s="20" t="n"/>
      <c r="M634" s="20" t="n"/>
      <c r="N634" s="21">
        <f>IF($A634="","",IFERROR(VALUE($K634)/VALUE($L634),IFERROR(VALUE($J634),0)))</f>
        <v/>
      </c>
      <c r="O634" s="21">
        <f>IF($A634="",0,IF(OR($S634&lt;&gt;1,COUNTA($J634:$M634)=0),0,IF(SUMPRODUCT(MAX(($C$5:$C$6173=$C634)*($D$5:$D$6173=$D634)*($S$5:$S$6173=1)*IFERROR($N$5:$N$6173*1,0)))&gt;0,ROUND($H634*($N634/SUMPRODUCT(MAX(($C$5:$C$6173=$C634)*($D$5:$D$6173=$D634)*($S$5:$S$6173=1)*IFERROR($N$5:$N$6173*1,0)))),4),0)))</f>
        <v/>
      </c>
      <c r="P634" s="10" t="inlineStr">
        <is>
          <t>Autobus attrezzati con videosorveglianza / Autobus totali in offerta, incluse scorte</t>
        </is>
      </c>
      <c r="Q634" s="21">
        <f>IF($A634="","",$A634&amp;"|"&amp;$C634)</f>
        <v/>
      </c>
      <c r="R634" s="21">
        <f>IF($A634="","",$A634&amp;"|"&amp;$C634&amp;"|"&amp;$D634)</f>
        <v/>
      </c>
      <c r="S634" s="21">
        <f>IF($A634="","",IFERROR(INDEX(Offerte!$D$2:$D$200,MATCH($Q634,Offerte!$L$2:$L$200,0)),0))</f>
        <v/>
      </c>
      <c r="T634" s="21">
        <f>IF($A634="","",IFERROR(INDEX(Offerte!$G$2:$G$200,MATCH($Q634,Offerte!$L$2:$L$200,0)),"NO"))</f>
        <v/>
      </c>
    </row>
    <row r="635">
      <c r="A635" s="10">
        <f>IF(Offerte!$A22="","",Offerte!$A22)</f>
        <v/>
      </c>
      <c r="B635" s="10">
        <f>IF(Offerte!$A22="","",Offerte!$B22)</f>
        <v/>
      </c>
      <c r="C635" s="10">
        <f>IF(Offerte!$A22="","",Offerte!$C22)</f>
        <v/>
      </c>
      <c r="D635" s="10" t="inlineStr">
        <is>
          <t>C.2.2</t>
        </is>
      </c>
      <c r="E635" s="10" t="inlineStr">
        <is>
          <t>C</t>
        </is>
      </c>
      <c r="F635" s="10" t="inlineStr">
        <is>
          <t>T</t>
        </is>
      </c>
      <c r="G635" s="10" t="inlineStr">
        <is>
          <t>tabular</t>
        </is>
      </c>
      <c r="H635" s="10" t="n">
        <v>1</v>
      </c>
      <c r="I635" s="10" t="inlineStr">
        <is>
          <t>Software video/audio analisi per situazioni di pericolo</t>
        </is>
      </c>
      <c r="J635" s="20" t="n"/>
      <c r="K635" s="20" t="n"/>
      <c r="L635" s="20" t="n"/>
      <c r="M635" s="20" t="n"/>
      <c r="N635" s="21">
        <f>IF($A635="","",IF(IFERROR(VALUE($M635),0)=1,1,0))</f>
        <v/>
      </c>
      <c r="O635" s="21">
        <f>IF($A635="",0,IF(OR($S635&lt;&gt;1,COUNTA($J635:$M635)=0),0,IF($N635=1,$H635,0)))</f>
        <v/>
      </c>
      <c r="P635" s="10" t="inlineStr">
        <is>
          <t>sì/no</t>
        </is>
      </c>
      <c r="Q635" s="21">
        <f>IF($A635="","",$A635&amp;"|"&amp;$C635)</f>
        <v/>
      </c>
      <c r="R635" s="21">
        <f>IF($A635="","",$A635&amp;"|"&amp;$C635&amp;"|"&amp;$D635)</f>
        <v/>
      </c>
      <c r="S635" s="21">
        <f>IF($A635="","",IFERROR(INDEX(Offerte!$D$2:$D$200,MATCH($Q635,Offerte!$L$2:$L$200,0)),0))</f>
        <v/>
      </c>
      <c r="T635" s="21">
        <f>IF($A635="","",IFERROR(INDEX(Offerte!$G$2:$G$200,MATCH($Q635,Offerte!$L$2:$L$200,0)),"NO"))</f>
        <v/>
      </c>
    </row>
    <row r="636">
      <c r="A636" s="10">
        <f>IF(Offerte!$A22="","",Offerte!$A22)</f>
        <v/>
      </c>
      <c r="B636" s="10">
        <f>IF(Offerte!$A22="","",Offerte!$B22)</f>
        <v/>
      </c>
      <c r="C636" s="10">
        <f>IF(Offerte!$A22="","",Offerte!$C22)</f>
        <v/>
      </c>
      <c r="D636" s="10" t="inlineStr">
        <is>
          <t>C.2.3</t>
        </is>
      </c>
      <c r="E636" s="10" t="inlineStr">
        <is>
          <t>C</t>
        </is>
      </c>
      <c r="F636" s="10" t="inlineStr">
        <is>
          <t>T</t>
        </is>
      </c>
      <c r="G636" s="10" t="inlineStr">
        <is>
          <t>tabular</t>
        </is>
      </c>
      <c r="H636" s="10" t="n">
        <v>1</v>
      </c>
      <c r="I636" s="10" t="inlineStr">
        <is>
          <t>Collegamento con centrale qualificata di pronto intervento</t>
        </is>
      </c>
      <c r="J636" s="20" t="n"/>
      <c r="K636" s="20" t="n"/>
      <c r="L636" s="20" t="n"/>
      <c r="M636" s="20" t="n"/>
      <c r="N636" s="21">
        <f>IF($A636="","",IF(IFERROR(VALUE($M636),0)=1,1,0))</f>
        <v/>
      </c>
      <c r="O636" s="21">
        <f>IF($A636="",0,IF(OR($S636&lt;&gt;1,COUNTA($J636:$M636)=0),0,IF($N636=1,$H636,0)))</f>
        <v/>
      </c>
      <c r="P636" s="10" t="inlineStr">
        <is>
          <t>sì/no</t>
        </is>
      </c>
      <c r="Q636" s="21">
        <f>IF($A636="","",$A636&amp;"|"&amp;$C636)</f>
        <v/>
      </c>
      <c r="R636" s="21">
        <f>IF($A636="","",$A636&amp;"|"&amp;$C636&amp;"|"&amp;$D636)</f>
        <v/>
      </c>
      <c r="S636" s="21">
        <f>IF($A636="","",IFERROR(INDEX(Offerte!$D$2:$D$200,MATCH($Q636,Offerte!$L$2:$L$200,0)),0))</f>
        <v/>
      </c>
      <c r="T636" s="21">
        <f>IF($A636="","",IFERROR(INDEX(Offerte!$G$2:$G$200,MATCH($Q636,Offerte!$L$2:$L$200,0)),"NO"))</f>
        <v/>
      </c>
    </row>
    <row r="637">
      <c r="A637" s="10">
        <f>IF(Offerte!$A22="","",Offerte!$A22)</f>
        <v/>
      </c>
      <c r="B637" s="10">
        <f>IF(Offerte!$A22="","",Offerte!$B22)</f>
        <v/>
      </c>
      <c r="C637" s="10">
        <f>IF(Offerte!$A22="","",Offerte!$C22)</f>
        <v/>
      </c>
      <c r="D637" s="10" t="inlineStr">
        <is>
          <t>C.2.4</t>
        </is>
      </c>
      <c r="E637" s="10" t="inlineStr">
        <is>
          <t>C</t>
        </is>
      </c>
      <c r="F637" s="10" t="inlineStr">
        <is>
          <t>Q</t>
        </is>
      </c>
      <c r="G637" s="10" t="inlineStr">
        <is>
          <t>higher</t>
        </is>
      </c>
      <c r="H637" s="10" t="n">
        <v>1</v>
      </c>
      <c r="I637" s="10" t="inlineStr">
        <is>
          <t>Tasso di copertura del servizio con dispositivi per la chiamata di emergenza del conducente</t>
        </is>
      </c>
      <c r="J637" s="20" t="n"/>
      <c r="K637" s="20" t="n"/>
      <c r="L637" s="20" t="n"/>
      <c r="M637" s="20" t="n"/>
      <c r="N637" s="21">
        <f>IF($A637="","",IFERROR(VALUE($K637)/VALUE($L637),IFERROR(VALUE($J637),0)))</f>
        <v/>
      </c>
      <c r="O637" s="21">
        <f>IF($A637="",0,IF(OR($S637&lt;&gt;1,COUNTA($J637:$M637)=0),0,IF(SUMPRODUCT(MAX(($C$5:$C$6173=$C637)*($D$5:$D$6173=$D637)*($S$5:$S$6173=1)*IFERROR($N$5:$N$6173*1,0)))&gt;0,ROUND($H637*($N637/SUMPRODUCT(MAX(($C$5:$C$6173=$C637)*($D$5:$D$6173=$D637)*($S$5:$S$6173=1)*IFERROR($N$5:$N$6173*1,0)))),4),0)))</f>
        <v/>
      </c>
      <c r="P637" s="10" t="inlineStr">
        <is>
          <t>Autobus attrezzati con chiamata di emergenza / Autobus totali in offerta, incluse scorte</t>
        </is>
      </c>
      <c r="Q637" s="21">
        <f>IF($A637="","",$A637&amp;"|"&amp;$C637)</f>
        <v/>
      </c>
      <c r="R637" s="21">
        <f>IF($A637="","",$A637&amp;"|"&amp;$C637&amp;"|"&amp;$D637)</f>
        <v/>
      </c>
      <c r="S637" s="21">
        <f>IF($A637="","",IFERROR(INDEX(Offerte!$D$2:$D$200,MATCH($Q637,Offerte!$L$2:$L$200,0)),0))</f>
        <v/>
      </c>
      <c r="T637" s="21">
        <f>IF($A637="","",IFERROR(INDEX(Offerte!$G$2:$G$200,MATCH($Q637,Offerte!$L$2:$L$200,0)),"NO"))</f>
        <v/>
      </c>
    </row>
    <row r="638">
      <c r="A638" s="10">
        <f>IF(Offerte!$A22="","",Offerte!$A22)</f>
        <v/>
      </c>
      <c r="B638" s="10">
        <f>IF(Offerte!$A22="","",Offerte!$B22)</f>
        <v/>
      </c>
      <c r="C638" s="10">
        <f>IF(Offerte!$A22="","",Offerte!$C22)</f>
        <v/>
      </c>
      <c r="D638" s="10" t="inlineStr">
        <is>
          <t>C.3.1</t>
        </is>
      </c>
      <c r="E638" s="10" t="inlineStr">
        <is>
          <t>C</t>
        </is>
      </c>
      <c r="F638" s="10" t="inlineStr">
        <is>
          <t>Q</t>
        </is>
      </c>
      <c r="G638" s="10" t="inlineStr">
        <is>
          <t>higher</t>
        </is>
      </c>
      <c r="H638" s="10" t="n">
        <v>2</v>
      </c>
      <c r="I638" s="10" t="inlineStr">
        <is>
          <t>Tasso di copertura del servizio con dispositivi di informazione dinamica a bordo mezzo</t>
        </is>
      </c>
      <c r="J638" s="20" t="n"/>
      <c r="K638" s="20" t="n"/>
      <c r="L638" s="20" t="n"/>
      <c r="M638" s="20" t="n"/>
      <c r="N638" s="21">
        <f>IF($A638="","",IFERROR(VALUE($K638)/VALUE($L638),IFERROR(VALUE($J638),0)))</f>
        <v/>
      </c>
      <c r="O638" s="21">
        <f>IF($A638="",0,IF(OR($S638&lt;&gt;1,COUNTA($J638:$M638)=0),0,IF(SUMPRODUCT(MAX(($C$5:$C$6173=$C638)*($D$5:$D$6173=$D638)*($S$5:$S$6173=1)*IFERROR($N$5:$N$6173*1,0)))&gt;0,ROUND($H638*($N638/SUMPRODUCT(MAX(($C$5:$C$6173=$C638)*($D$5:$D$6173=$D638)*($S$5:$S$6173=1)*IFERROR($N$5:$N$6173*1,0)))),4),0)))</f>
        <v/>
      </c>
      <c r="P638" s="10" t="inlineStr">
        <is>
          <t>Autobus con monitor e indicatori vocali / Autobus totali in offerta, incluse scorte</t>
        </is>
      </c>
      <c r="Q638" s="21">
        <f>IF($A638="","",$A638&amp;"|"&amp;$C638)</f>
        <v/>
      </c>
      <c r="R638" s="21">
        <f>IF($A638="","",$A638&amp;"|"&amp;$C638&amp;"|"&amp;$D638)</f>
        <v/>
      </c>
      <c r="S638" s="21">
        <f>IF($A638="","",IFERROR(INDEX(Offerte!$D$2:$D$200,MATCH($Q638,Offerte!$L$2:$L$200,0)),0))</f>
        <v/>
      </c>
      <c r="T638" s="21">
        <f>IF($A638="","",IFERROR(INDEX(Offerte!$G$2:$G$200,MATCH($Q638,Offerte!$L$2:$L$200,0)),"NO"))</f>
        <v/>
      </c>
    </row>
    <row r="639">
      <c r="A639" s="10">
        <f>IF(Offerte!$A22="","",Offerte!$A22)</f>
        <v/>
      </c>
      <c r="B639" s="10">
        <f>IF(Offerte!$A22="","",Offerte!$B22)</f>
        <v/>
      </c>
      <c r="C639" s="10">
        <f>IF(Offerte!$A22="","",Offerte!$C22)</f>
        <v/>
      </c>
      <c r="D639" s="10" t="inlineStr">
        <is>
          <t>C.3.2</t>
        </is>
      </c>
      <c r="E639" s="10" t="inlineStr">
        <is>
          <t>C</t>
        </is>
      </c>
      <c r="F639" s="10" t="inlineStr">
        <is>
          <t>T</t>
        </is>
      </c>
      <c r="G639" s="10" t="inlineStr">
        <is>
          <t>tabular</t>
        </is>
      </c>
      <c r="H639" s="10" t="n">
        <v>2</v>
      </c>
      <c r="I639" s="10" t="inlineStr">
        <is>
          <t>Informazioni a bordo su coincidenze ai nodi</t>
        </is>
      </c>
      <c r="J639" s="20" t="n"/>
      <c r="K639" s="20" t="n"/>
      <c r="L639" s="20" t="n"/>
      <c r="M639" s="20" t="n"/>
      <c r="N639" s="21">
        <f>IF($A639="","",IF(IFERROR(VALUE($M639),0)=1,1,0))</f>
        <v/>
      </c>
      <c r="O639" s="21">
        <f>IF($A639="",0,IF(OR($S639&lt;&gt;1,COUNTA($J639:$M639)=0),0,IF(AND($N639=1,IFERROR(SUMIFS($N$5:$N$6173,$Q$5:$Q$6173,$Q639,$D$5:$D$6173,"C.3.1"),0)&gt;=0.5),$H639,0)))</f>
        <v/>
      </c>
      <c r="P639" s="10" t="inlineStr">
        <is>
          <t>Dipende da C.3.1 &gt;= 0.5</t>
        </is>
      </c>
      <c r="Q639" s="21">
        <f>IF($A639="","",$A639&amp;"|"&amp;$C639)</f>
        <v/>
      </c>
      <c r="R639" s="21">
        <f>IF($A639="","",$A639&amp;"|"&amp;$C639&amp;"|"&amp;$D639)</f>
        <v/>
      </c>
      <c r="S639" s="21">
        <f>IF($A639="","",IFERROR(INDEX(Offerte!$D$2:$D$200,MATCH($Q639,Offerte!$L$2:$L$200,0)),0))</f>
        <v/>
      </c>
      <c r="T639" s="21">
        <f>IF($A639="","",IFERROR(INDEX(Offerte!$G$2:$G$200,MATCH($Q639,Offerte!$L$2:$L$200,0)),"NO"))</f>
        <v/>
      </c>
    </row>
    <row r="640">
      <c r="A640" s="10">
        <f>IF(Offerte!$A22="","",Offerte!$A22)</f>
        <v/>
      </c>
      <c r="B640" s="10">
        <f>IF(Offerte!$A22="","",Offerte!$B22)</f>
        <v/>
      </c>
      <c r="C640" s="10">
        <f>IF(Offerte!$A22="","",Offerte!$C22)</f>
        <v/>
      </c>
      <c r="D640" s="10" t="inlineStr">
        <is>
          <t>D.1.1</t>
        </is>
      </c>
      <c r="E640" s="10" t="inlineStr">
        <is>
          <t>D</t>
        </is>
      </c>
      <c r="F640" s="10" t="inlineStr">
        <is>
          <t>Q</t>
        </is>
      </c>
      <c r="G640" s="10" t="inlineStr">
        <is>
          <t>higher</t>
        </is>
      </c>
      <c r="H640" s="10" t="n">
        <v>3</v>
      </c>
      <c r="I640" s="10" t="inlineStr">
        <is>
          <t>Installazione di pensiline</t>
        </is>
      </c>
      <c r="J640" s="20" t="n"/>
      <c r="K640" s="20" t="n"/>
      <c r="L640" s="20" t="n"/>
      <c r="M640" s="20" t="n"/>
      <c r="N640" s="21">
        <f>IF($A640="","",IFERROR(VALUE($J640),0))</f>
        <v/>
      </c>
      <c r="O640" s="21">
        <f>IF($A640="",0,IF(OR($S640&lt;&gt;1,COUNTA($J640:$M640)=0),0,IF(SUMPRODUCT(MAX(($C$5:$C$6173=$C640)*($D$5:$D$6173=$D640)*($S$5:$S$6173=1)*IFERROR($N$5:$N$6173*1,0)))&gt;0,ROUND($H640*($N640/SUMPRODUCT(MAX(($C$5:$C$6173=$C640)*($D$5:$D$6173=$D640)*($S$5:$S$6173=1)*IFERROR($N$5:$N$6173*1,0)))),4),0)))</f>
        <v/>
      </c>
      <c r="P640" s="10" t="inlineStr">
        <is>
          <t>fermate</t>
        </is>
      </c>
      <c r="Q640" s="21">
        <f>IF($A640="","",$A640&amp;"|"&amp;$C640)</f>
        <v/>
      </c>
      <c r="R640" s="21">
        <f>IF($A640="","",$A640&amp;"|"&amp;$C640&amp;"|"&amp;$D640)</f>
        <v/>
      </c>
      <c r="S640" s="21">
        <f>IF($A640="","",IFERROR(INDEX(Offerte!$D$2:$D$200,MATCH($Q640,Offerte!$L$2:$L$200,0)),0))</f>
        <v/>
      </c>
      <c r="T640" s="21">
        <f>IF($A640="","",IFERROR(INDEX(Offerte!$G$2:$G$200,MATCH($Q640,Offerte!$L$2:$L$200,0)),"NO"))</f>
        <v/>
      </c>
    </row>
    <row r="641">
      <c r="A641" s="10">
        <f>IF(Offerte!$A22="","",Offerte!$A22)</f>
        <v/>
      </c>
      <c r="B641" s="10">
        <f>IF(Offerte!$A22="","",Offerte!$B22)</f>
        <v/>
      </c>
      <c r="C641" s="10">
        <f>IF(Offerte!$A22="","",Offerte!$C22)</f>
        <v/>
      </c>
      <c r="D641" s="10" t="inlineStr">
        <is>
          <t>D.1.2</t>
        </is>
      </c>
      <c r="E641" s="10" t="inlineStr">
        <is>
          <t>D</t>
        </is>
      </c>
      <c r="F641" s="10" t="inlineStr">
        <is>
          <t>Q</t>
        </is>
      </c>
      <c r="G641" s="10" t="inlineStr">
        <is>
          <t>higher</t>
        </is>
      </c>
      <c r="H641" s="10" t="n">
        <v>3</v>
      </c>
      <c r="I641" s="10" t="inlineStr">
        <is>
          <t>Installazione di paline di fermata conformi alla DGR 581/2023</t>
        </is>
      </c>
      <c r="J641" s="20" t="n"/>
      <c r="K641" s="20" t="n"/>
      <c r="L641" s="20" t="n"/>
      <c r="M641" s="20" t="n"/>
      <c r="N641" s="21">
        <f>IF($A641="","",IFERROR(VALUE($J641),0))</f>
        <v/>
      </c>
      <c r="O641" s="21">
        <f>IF($A641="",0,IF(OR($S641&lt;&gt;1,COUNTA($J641:$M641)=0),0,IF(SUMPRODUCT(MAX(($C$5:$C$6173=$C641)*($D$5:$D$6173=$D641)*($S$5:$S$6173=1)*IFERROR($N$5:$N$6173*1,0)))&gt;0,ROUND($H641*($N641/SUMPRODUCT(MAX(($C$5:$C$6173=$C641)*($D$5:$D$6173=$D641)*($S$5:$S$6173=1)*IFERROR($N$5:$N$6173*1,0)))),4),0)))</f>
        <v/>
      </c>
      <c r="P641" s="10" t="inlineStr">
        <is>
          <t>fermate</t>
        </is>
      </c>
      <c r="Q641" s="21">
        <f>IF($A641="","",$A641&amp;"|"&amp;$C641)</f>
        <v/>
      </c>
      <c r="R641" s="21">
        <f>IF($A641="","",$A641&amp;"|"&amp;$C641&amp;"|"&amp;$D641)</f>
        <v/>
      </c>
      <c r="S641" s="21">
        <f>IF($A641="","",IFERROR(INDEX(Offerte!$D$2:$D$200,MATCH($Q641,Offerte!$L$2:$L$200,0)),0))</f>
        <v/>
      </c>
      <c r="T641" s="21">
        <f>IF($A641="","",IFERROR(INDEX(Offerte!$G$2:$G$200,MATCH($Q641,Offerte!$L$2:$L$200,0)),"NO"))</f>
        <v/>
      </c>
    </row>
    <row r="642">
      <c r="A642" s="10">
        <f>IF(Offerte!$A22="","",Offerte!$A22)</f>
        <v/>
      </c>
      <c r="B642" s="10">
        <f>IF(Offerte!$A22="","",Offerte!$B22)</f>
        <v/>
      </c>
      <c r="C642" s="10">
        <f>IF(Offerte!$A22="","",Offerte!$C22)</f>
        <v/>
      </c>
      <c r="D642" s="10" t="inlineStr">
        <is>
          <t>D.1.3</t>
        </is>
      </c>
      <c r="E642" s="10" t="inlineStr">
        <is>
          <t>D</t>
        </is>
      </c>
      <c r="F642" s="10" t="inlineStr">
        <is>
          <t>Q</t>
        </is>
      </c>
      <c r="G642" s="10" t="inlineStr">
        <is>
          <t>higher</t>
        </is>
      </c>
      <c r="H642" s="10" t="n">
        <v>2</v>
      </c>
      <c r="I642" s="10" t="inlineStr">
        <is>
          <t>Display informativi connessi alle fermate</t>
        </is>
      </c>
      <c r="J642" s="20" t="n"/>
      <c r="K642" s="20" t="n"/>
      <c r="L642" s="20" t="n"/>
      <c r="M642" s="20" t="n"/>
      <c r="N642" s="21">
        <f>IF($A642="","",IFERROR(VALUE($J642),0))</f>
        <v/>
      </c>
      <c r="O642" s="21">
        <f>IF($A642="",0,IF(OR($S642&lt;&gt;1,COUNTA($J642:$M642)=0),0,IF(SUMPRODUCT(MAX(($C$5:$C$6173=$C642)*($D$5:$D$6173=$D642)*($S$5:$S$6173=1)*IFERROR($N$5:$N$6173*1,0)))&gt;0,ROUND($H642*($N642/SUMPRODUCT(MAX(($C$5:$C$6173=$C642)*($D$5:$D$6173=$D642)*($S$5:$S$6173=1)*IFERROR($N$5:$N$6173*1,0)))),4),0)))</f>
        <v/>
      </c>
      <c r="P642" s="10" t="inlineStr">
        <is>
          <t>fermate</t>
        </is>
      </c>
      <c r="Q642" s="21">
        <f>IF($A642="","",$A642&amp;"|"&amp;$C642)</f>
        <v/>
      </c>
      <c r="R642" s="21">
        <f>IF($A642="","",$A642&amp;"|"&amp;$C642&amp;"|"&amp;$D642)</f>
        <v/>
      </c>
      <c r="S642" s="21">
        <f>IF($A642="","",IFERROR(INDEX(Offerte!$D$2:$D$200,MATCH($Q642,Offerte!$L$2:$L$200,0)),0))</f>
        <v/>
      </c>
      <c r="T642" s="21">
        <f>IF($A642="","",IFERROR(INDEX(Offerte!$G$2:$G$200,MATCH($Q642,Offerte!$L$2:$L$200,0)),"NO"))</f>
        <v/>
      </c>
    </row>
    <row r="643">
      <c r="A643" s="10">
        <f>IF(Offerte!$A22="","",Offerte!$A22)</f>
        <v/>
      </c>
      <c r="B643" s="10">
        <f>IF(Offerte!$A22="","",Offerte!$B22)</f>
        <v/>
      </c>
      <c r="C643" s="10">
        <f>IF(Offerte!$A22="","",Offerte!$C22)</f>
        <v/>
      </c>
      <c r="D643" s="10" t="inlineStr">
        <is>
          <t>D.2.1</t>
        </is>
      </c>
      <c r="E643" s="10" t="inlineStr">
        <is>
          <t>D</t>
        </is>
      </c>
      <c r="F643" s="10" t="inlineStr">
        <is>
          <t>Q</t>
        </is>
      </c>
      <c r="G643" s="10" t="inlineStr">
        <is>
          <t>higher</t>
        </is>
      </c>
      <c r="H643" s="10" t="n">
        <v>2</v>
      </c>
      <c r="I643" s="10" t="inlineStr">
        <is>
          <t>Segnali tattili Loges-Vet-Evolution</t>
        </is>
      </c>
      <c r="J643" s="20" t="n"/>
      <c r="K643" s="20" t="n"/>
      <c r="L643" s="20" t="n"/>
      <c r="M643" s="20" t="n"/>
      <c r="N643" s="21">
        <f>IF($A643="","",IFERROR(VALUE($J643),0))</f>
        <v/>
      </c>
      <c r="O643" s="21">
        <f>IF($A643="",0,IF(OR($S643&lt;&gt;1,COUNTA($J643:$M643)=0),0,IF(SUMPRODUCT(MAX(($C$5:$C$6173=$C643)*($D$5:$D$6173=$D643)*($S$5:$S$6173=1)*IFERROR($N$5:$N$6173*1,0)))&gt;0,ROUND($H643*($N643/SUMPRODUCT(MAX(($C$5:$C$6173=$C643)*($D$5:$D$6173=$D643)*($S$5:$S$6173=1)*IFERROR($N$5:$N$6173*1,0)))),4),0)))</f>
        <v/>
      </c>
      <c r="P643" s="10" t="inlineStr">
        <is>
          <t>fermate</t>
        </is>
      </c>
      <c r="Q643" s="21">
        <f>IF($A643="","",$A643&amp;"|"&amp;$C643)</f>
        <v/>
      </c>
      <c r="R643" s="21">
        <f>IF($A643="","",$A643&amp;"|"&amp;$C643&amp;"|"&amp;$D643)</f>
        <v/>
      </c>
      <c r="S643" s="21">
        <f>IF($A643="","",IFERROR(INDEX(Offerte!$D$2:$D$200,MATCH($Q643,Offerte!$L$2:$L$200,0)),0))</f>
        <v/>
      </c>
      <c r="T643" s="21">
        <f>IF($A643="","",IFERROR(INDEX(Offerte!$G$2:$G$200,MATCH($Q643,Offerte!$L$2:$L$200,0)),"NO"))</f>
        <v/>
      </c>
    </row>
    <row r="644">
      <c r="A644" s="10">
        <f>IF(Offerte!$A22="","",Offerte!$A22)</f>
        <v/>
      </c>
      <c r="B644" s="10">
        <f>IF(Offerte!$A22="","",Offerte!$B22)</f>
        <v/>
      </c>
      <c r="C644" s="10">
        <f>IF(Offerte!$A22="","",Offerte!$C22)</f>
        <v/>
      </c>
      <c r="D644" s="10" t="inlineStr">
        <is>
          <t>E.1.1</t>
        </is>
      </c>
      <c r="E644" s="10" t="inlineStr">
        <is>
          <t>E</t>
        </is>
      </c>
      <c r="F644" s="10" t="inlineStr">
        <is>
          <t>T</t>
        </is>
      </c>
      <c r="G644" s="10" t="inlineStr">
        <is>
          <t>tabular</t>
        </is>
      </c>
      <c r="H644" s="10" t="n">
        <v>2</v>
      </c>
      <c r="I644" s="10" t="inlineStr">
        <is>
          <t>Mobile app con travel planner PRM</t>
        </is>
      </c>
      <c r="J644" s="20" t="n"/>
      <c r="K644" s="20" t="n"/>
      <c r="L644" s="20" t="n"/>
      <c r="M644" s="20" t="n"/>
      <c r="N644" s="21">
        <f>IF($A644="","",IF(IFERROR(VALUE($M644),0)=1,1,0))</f>
        <v/>
      </c>
      <c r="O644" s="21">
        <f>IF($A644="",0,IF(OR($S644&lt;&gt;1,COUNTA($J644:$M644)=0),0,IF($N644=1,$H644,0)))</f>
        <v/>
      </c>
      <c r="P644" s="10" t="inlineStr">
        <is>
          <t>sì/no</t>
        </is>
      </c>
      <c r="Q644" s="21">
        <f>IF($A644="","",$A644&amp;"|"&amp;$C644)</f>
        <v/>
      </c>
      <c r="R644" s="21">
        <f>IF($A644="","",$A644&amp;"|"&amp;$C644&amp;"|"&amp;$D644)</f>
        <v/>
      </c>
      <c r="S644" s="21">
        <f>IF($A644="","",IFERROR(INDEX(Offerte!$D$2:$D$200,MATCH($Q644,Offerte!$L$2:$L$200,0)),0))</f>
        <v/>
      </c>
      <c r="T644" s="21">
        <f>IF($A644="","",IFERROR(INDEX(Offerte!$G$2:$G$200,MATCH($Q644,Offerte!$L$2:$L$200,0)),"NO"))</f>
        <v/>
      </c>
    </row>
    <row r="645">
      <c r="A645" s="10">
        <f>IF(Offerte!$A22="","",Offerte!$A22)</f>
        <v/>
      </c>
      <c r="B645" s="10">
        <f>IF(Offerte!$A22="","",Offerte!$B22)</f>
        <v/>
      </c>
      <c r="C645" s="10">
        <f>IF(Offerte!$A22="","",Offerte!$C22)</f>
        <v/>
      </c>
      <c r="D645" s="10" t="inlineStr">
        <is>
          <t>E.2.1</t>
        </is>
      </c>
      <c r="E645" s="10" t="inlineStr">
        <is>
          <t>E</t>
        </is>
      </c>
      <c r="F645" s="10" t="inlineStr">
        <is>
          <t>D</t>
        </is>
      </c>
      <c r="G645" s="10" t="inlineStr">
        <is>
          <t>discretionary</t>
        </is>
      </c>
      <c r="H645" s="10" t="n">
        <v>2</v>
      </c>
      <c r="I645" s="10" t="inlineStr">
        <is>
          <t>Altre azioni informative e rapporti con gli utenti</t>
        </is>
      </c>
      <c r="J645" s="20" t="n"/>
      <c r="K645" s="20" t="n"/>
      <c r="L645" s="20" t="n"/>
      <c r="M645" s="20" t="n"/>
      <c r="N645" s="21">
        <f>IF($A645="","",MAX(0,MIN(1,IFERROR(VALUE($M645),0))))</f>
        <v/>
      </c>
      <c r="O645" s="21">
        <f>IF($A645="",0,IF(OR($S645&lt;&gt;1,COUNTA($J645:$M645)=0),0,IF(SUMPRODUCT(MAX(($C$5:$C$6173=$C645)*($D$5:$D$6173=$D645)*($S$5:$S$6173=1)*IFERROR($N$5:$N$6173*1,0)))&gt;0,ROUND($H645*($N645/SUMPRODUCT(MAX(($C$5:$C$6173=$C645)*($D$5:$D$6173=$D645)*($S$5:$S$6173=1)*IFERROR($N$5:$N$6173*1,0)))),4),0)))</f>
        <v/>
      </c>
      <c r="P645" s="10" t="inlineStr">
        <is>
          <t>coeff.</t>
        </is>
      </c>
      <c r="Q645" s="21">
        <f>IF($A645="","",$A645&amp;"|"&amp;$C645)</f>
        <v/>
      </c>
      <c r="R645" s="21">
        <f>IF($A645="","",$A645&amp;"|"&amp;$C645&amp;"|"&amp;$D645)</f>
        <v/>
      </c>
      <c r="S645" s="21">
        <f>IF($A645="","",IFERROR(INDEX(Offerte!$D$2:$D$200,MATCH($Q645,Offerte!$L$2:$L$200,0)),0))</f>
        <v/>
      </c>
      <c r="T645" s="21">
        <f>IF($A645="","",IFERROR(INDEX(Offerte!$G$2:$G$200,MATCH($Q645,Offerte!$L$2:$L$200,0)),"NO"))</f>
        <v/>
      </c>
    </row>
    <row r="646">
      <c r="A646" s="10">
        <f>IF(Offerte!$A22="","",Offerte!$A22)</f>
        <v/>
      </c>
      <c r="B646" s="10">
        <f>IF(Offerte!$A22="","",Offerte!$B22)</f>
        <v/>
      </c>
      <c r="C646" s="10">
        <f>IF(Offerte!$A22="","",Offerte!$C22)</f>
        <v/>
      </c>
      <c r="D646" s="10" t="inlineStr">
        <is>
          <t>F.1.1</t>
        </is>
      </c>
      <c r="E646" s="10" t="inlineStr">
        <is>
          <t>F</t>
        </is>
      </c>
      <c r="F646" s="10" t="inlineStr">
        <is>
          <t>Q</t>
        </is>
      </c>
      <c r="G646" s="10" t="inlineStr">
        <is>
          <t>lower</t>
        </is>
      </c>
      <c r="H646" s="10" t="n">
        <v>7</v>
      </c>
      <c r="I646" s="10" t="inlineStr">
        <is>
          <t>Performance ambientali del parco mezzi adibito al servizio - I_CEA</t>
        </is>
      </c>
      <c r="J646" s="20" t="n"/>
      <c r="K646" s="20" t="n"/>
      <c r="L646" s="20" t="n"/>
      <c r="M646" s="20" t="n"/>
      <c r="N646" s="21">
        <f>IF($A646="","",IFERROR(VALUE($J646),0))</f>
        <v/>
      </c>
      <c r="O646" s="21">
        <f>IF($A646="",0,IF(OR($S646&lt;&gt;1,COUNTA($J646:$M646)=0),0,IF(AND(IFERROR(AGGREGATE(15,6,$N$5:$N$6173/(($C$5:$C$6173=$C646)*($D$5:$D$6173=$D646)*($S$5:$S$6173=1)*($N$5:$N$6173&gt;0)),1),0)&gt;0,$N646&gt;0),ROUND($H646*(IFERROR(AGGREGATE(15,6,$N$5:$N$6173/(($C$5:$C$6173=$C646)*($D$5:$D$6173=$D646)*($S$5:$S$6173=1)*($N$5:$N$6173&gt;0)),1),0)/$N646),4),0)))</f>
        <v/>
      </c>
      <c r="P646" s="10" t="inlineStr">
        <is>
          <t>indice</t>
        </is>
      </c>
      <c r="Q646" s="21">
        <f>IF($A646="","",$A646&amp;"|"&amp;$C646)</f>
        <v/>
      </c>
      <c r="R646" s="21">
        <f>IF($A646="","",$A646&amp;"|"&amp;$C646&amp;"|"&amp;$D646)</f>
        <v/>
      </c>
      <c r="S646" s="21">
        <f>IF($A646="","",IFERROR(INDEX(Offerte!$D$2:$D$200,MATCH($Q646,Offerte!$L$2:$L$200,0)),0))</f>
        <v/>
      </c>
      <c r="T646" s="21">
        <f>IF($A646="","",IFERROR(INDEX(Offerte!$G$2:$G$200,MATCH($Q646,Offerte!$L$2:$L$200,0)),"NO"))</f>
        <v/>
      </c>
    </row>
    <row r="647">
      <c r="A647" s="10">
        <f>IF(Offerte!$A22="","",Offerte!$A22)</f>
        <v/>
      </c>
      <c r="B647" s="10">
        <f>IF(Offerte!$A22="","",Offerte!$B22)</f>
        <v/>
      </c>
      <c r="C647" s="10">
        <f>IF(Offerte!$A22="","",Offerte!$C22)</f>
        <v/>
      </c>
      <c r="D647" s="10" t="inlineStr">
        <is>
          <t>F.2.1</t>
        </is>
      </c>
      <c r="E647" s="10" t="inlineStr">
        <is>
          <t>F</t>
        </is>
      </c>
      <c r="F647" s="10" t="inlineStr">
        <is>
          <t>Q</t>
        </is>
      </c>
      <c r="G647" s="10" t="inlineStr">
        <is>
          <t>higher</t>
        </is>
      </c>
      <c r="H647" s="10" t="n">
        <v>2</v>
      </c>
      <c r="I647" s="10" t="inlineStr">
        <is>
          <t>Tasso di copertura del servizio con dispositivi ECO-DRIVER</t>
        </is>
      </c>
      <c r="J647" s="20" t="n"/>
      <c r="K647" s="20" t="n"/>
      <c r="L647" s="20" t="n"/>
      <c r="M647" s="20" t="n"/>
      <c r="N647" s="21">
        <f>IF($A647="","",IFERROR(VALUE($K647)/VALUE($L647),IFERROR(VALUE($J647),0)))</f>
        <v/>
      </c>
      <c r="O647" s="21">
        <f>IF($A647="",0,IF(OR($S647&lt;&gt;1,COUNTA($J647:$M647)=0),0,IF(SUMPRODUCT(MAX(($C$5:$C$6173=$C647)*($D$5:$D$6173=$D647)*($S$5:$S$6173=1)*IFERROR($N$5:$N$6173*1,0)))&gt;0,ROUND($H647*($N647/SUMPRODUCT(MAX(($C$5:$C$6173=$C647)*($D$5:$D$6173=$D647)*($S$5:$S$6173=1)*IFERROR($N$5:$N$6173*1,0)))),4),0)))</f>
        <v/>
      </c>
      <c r="P647" s="10" t="inlineStr">
        <is>
          <t>Autobus attrezzati con dispositivi ECO-DRIVER / Autobus totali in offerta, incluse scorte</t>
        </is>
      </c>
      <c r="Q647" s="21">
        <f>IF($A647="","",$A647&amp;"|"&amp;$C647)</f>
        <v/>
      </c>
      <c r="R647" s="21">
        <f>IF($A647="","",$A647&amp;"|"&amp;$C647&amp;"|"&amp;$D647)</f>
        <v/>
      </c>
      <c r="S647" s="21">
        <f>IF($A647="","",IFERROR(INDEX(Offerte!$D$2:$D$200,MATCH($Q647,Offerte!$L$2:$L$200,0)),0))</f>
        <v/>
      </c>
      <c r="T647" s="21">
        <f>IF($A647="","",IFERROR(INDEX(Offerte!$G$2:$G$200,MATCH($Q647,Offerte!$L$2:$L$200,0)),"NO"))</f>
        <v/>
      </c>
    </row>
    <row r="648">
      <c r="A648" s="10">
        <f>IF(Offerte!$A22="","",Offerte!$A22)</f>
        <v/>
      </c>
      <c r="B648" s="10">
        <f>IF(Offerte!$A22="","",Offerte!$B22)</f>
        <v/>
      </c>
      <c r="C648" s="10">
        <f>IF(Offerte!$A22="","",Offerte!$C22)</f>
        <v/>
      </c>
      <c r="D648" s="10" t="inlineStr">
        <is>
          <t>F.3.1</t>
        </is>
      </c>
      <c r="E648" s="10" t="inlineStr">
        <is>
          <t>F</t>
        </is>
      </c>
      <c r="F648" s="10" t="inlineStr">
        <is>
          <t>Q</t>
        </is>
      </c>
      <c r="G648" s="10" t="inlineStr">
        <is>
          <t>higher</t>
        </is>
      </c>
      <c r="H648" s="10" t="n">
        <v>2</v>
      </c>
      <c r="I648" s="10" t="inlineStr">
        <is>
          <t>Autoproduzione consumi elettrici per trazione</t>
        </is>
      </c>
      <c r="J648" s="20" t="n"/>
      <c r="K648" s="20" t="n"/>
      <c r="L648" s="20" t="n"/>
      <c r="M648" s="20" t="n"/>
      <c r="N648" s="21">
        <f>IF($A648="","",IFERROR(VALUE($J648),0))</f>
        <v/>
      </c>
      <c r="O648" s="21">
        <f>IF($A648="",0,IF(OR($S648&lt;&gt;1,COUNTA($J648:$M648)=0),0,IF(SUMPRODUCT(MAX(($C$5:$C$6173=$C648)*($D$5:$D$6173=$D648)*($S$5:$S$6173=1)*IFERROR($N$5:$N$6173*1,0)))&gt;0,ROUND($H648*($N648/SUMPRODUCT(MAX(($C$5:$C$6173=$C648)*($D$5:$D$6173=$D648)*($S$5:$S$6173=1)*IFERROR($N$5:$N$6173*1,0)))),4),0)))</f>
        <v/>
      </c>
      <c r="P648" s="10" t="inlineStr">
        <is>
          <t>kWh/anno</t>
        </is>
      </c>
      <c r="Q648" s="21">
        <f>IF($A648="","",$A648&amp;"|"&amp;$C648)</f>
        <v/>
      </c>
      <c r="R648" s="21">
        <f>IF($A648="","",$A648&amp;"|"&amp;$C648&amp;"|"&amp;$D648)</f>
        <v/>
      </c>
      <c r="S648" s="21">
        <f>IF($A648="","",IFERROR(INDEX(Offerte!$D$2:$D$200,MATCH($Q648,Offerte!$L$2:$L$200,0)),0))</f>
        <v/>
      </c>
      <c r="T648" s="21">
        <f>IF($A648="","",IFERROR(INDEX(Offerte!$G$2:$G$200,MATCH($Q648,Offerte!$L$2:$L$200,0)),"NO"))</f>
        <v/>
      </c>
    </row>
    <row r="649">
      <c r="A649" s="10">
        <f>IF(Offerte!$A22="","",Offerte!$A22)</f>
        <v/>
      </c>
      <c r="B649" s="10">
        <f>IF(Offerte!$A22="","",Offerte!$B22)</f>
        <v/>
      </c>
      <c r="C649" s="10">
        <f>IF(Offerte!$A22="","",Offerte!$C22)</f>
        <v/>
      </c>
      <c r="D649" s="10" t="inlineStr">
        <is>
          <t>F.4.1</t>
        </is>
      </c>
      <c r="E649" s="10" t="inlineStr">
        <is>
          <t>F</t>
        </is>
      </c>
      <c r="F649" s="10" t="inlineStr">
        <is>
          <t>Q</t>
        </is>
      </c>
      <c r="G649" s="10" t="inlineStr">
        <is>
          <t>soil</t>
        </is>
      </c>
      <c r="H649" s="10" t="n">
        <v>2</v>
      </c>
      <c r="I649" s="10" t="inlineStr">
        <is>
          <t>Indice di consumo di suolo</t>
        </is>
      </c>
      <c r="J649" s="20" t="n"/>
      <c r="K649" s="20" t="n"/>
      <c r="L649" s="20" t="n"/>
      <c r="M649" s="20" t="n"/>
      <c r="N649" s="21">
        <f>IF($A649="","",IFERROR(VALUE($J649),0))</f>
        <v/>
      </c>
      <c r="O649" s="21">
        <f>IF($A649="",0,IF(OR($S649&lt;&gt;1,COUNTA($J649:$M649)=0),0,IF($N649&lt;=0,$H649,IF(SUMPRODUCT(MAX(($C$5:$C$6173=$C649)*($D$5:$D$6173=$D649)*($S$5:$S$6173=1)*IFERROR($N$5:$N$6173*1,0)))&gt;0,ROUND($H649*((SUMPRODUCT(MAX(($C$5:$C$6173=$C649)*($D$5:$D$6173=$D649)*($S$5:$S$6173=1)*IFERROR($N$5:$N$6173*1,0)))-$N649)/SUMPRODUCT(MAX(($C$5:$C$6173=$C649)*($D$5:$D$6173=$D649)*($S$5:$S$6173=1)*IFERROR($N$5:$N$6173*1,0)))),4),0))))</f>
        <v/>
      </c>
      <c r="P649" s="10" t="inlineStr">
        <is>
          <t>m2</t>
        </is>
      </c>
      <c r="Q649" s="21">
        <f>IF($A649="","",$A649&amp;"|"&amp;$C649)</f>
        <v/>
      </c>
      <c r="R649" s="21">
        <f>IF($A649="","",$A649&amp;"|"&amp;$C649&amp;"|"&amp;$D649)</f>
        <v/>
      </c>
      <c r="S649" s="21">
        <f>IF($A649="","",IFERROR(INDEX(Offerte!$D$2:$D$200,MATCH($Q649,Offerte!$L$2:$L$200,0)),0))</f>
        <v/>
      </c>
      <c r="T649" s="21">
        <f>IF($A649="","",IFERROR(INDEX(Offerte!$G$2:$G$200,MATCH($Q649,Offerte!$L$2:$L$200,0)),"NO"))</f>
        <v/>
      </c>
    </row>
    <row r="650">
      <c r="A650" s="10">
        <f>IF(Offerte!$A22="","",Offerte!$A22)</f>
        <v/>
      </c>
      <c r="B650" s="10">
        <f>IF(Offerte!$A22="","",Offerte!$B22)</f>
        <v/>
      </c>
      <c r="C650" s="10">
        <f>IF(Offerte!$A22="","",Offerte!$C22)</f>
        <v/>
      </c>
      <c r="D650" s="10" t="inlineStr">
        <is>
          <t>F.5.1</t>
        </is>
      </c>
      <c r="E650" s="10" t="inlineStr">
        <is>
          <t>F</t>
        </is>
      </c>
      <c r="F650" s="10" t="inlineStr">
        <is>
          <t>T</t>
        </is>
      </c>
      <c r="G650" s="10" t="inlineStr">
        <is>
          <t>tabular</t>
        </is>
      </c>
      <c r="H650" s="10" t="n">
        <v>1</v>
      </c>
      <c r="I650" s="10" t="inlineStr">
        <is>
          <t>Rendicontazione di sostenibilità ambientale</t>
        </is>
      </c>
      <c r="J650" s="20" t="n"/>
      <c r="K650" s="20" t="n"/>
      <c r="L650" s="20" t="n"/>
      <c r="M650" s="20" t="n"/>
      <c r="N650" s="21">
        <f>IF($A650="","",IF(IFERROR(VALUE($M650),0)=1,1,0))</f>
        <v/>
      </c>
      <c r="O650" s="21">
        <f>IF($A650="",0,IF(OR($S650&lt;&gt;1,COUNTA($J650:$M650)=0),0,IF($N650=1,$H650,0)))</f>
        <v/>
      </c>
      <c r="P650" s="10" t="inlineStr">
        <is>
          <t>sì/no</t>
        </is>
      </c>
      <c r="Q650" s="21">
        <f>IF($A650="","",$A650&amp;"|"&amp;$C650)</f>
        <v/>
      </c>
      <c r="R650" s="21">
        <f>IF($A650="","",$A650&amp;"|"&amp;$C650&amp;"|"&amp;$D650)</f>
        <v/>
      </c>
      <c r="S650" s="21">
        <f>IF($A650="","",IFERROR(INDEX(Offerte!$D$2:$D$200,MATCH($Q650,Offerte!$L$2:$L$200,0)),0))</f>
        <v/>
      </c>
      <c r="T650" s="21">
        <f>IF($A650="","",IFERROR(INDEX(Offerte!$G$2:$G$200,MATCH($Q650,Offerte!$L$2:$L$200,0)),"NO"))</f>
        <v/>
      </c>
    </row>
    <row r="651">
      <c r="A651" s="10">
        <f>IF(Offerte!$A22="","",Offerte!$A22)</f>
        <v/>
      </c>
      <c r="B651" s="10">
        <f>IF(Offerte!$A22="","",Offerte!$B22)</f>
        <v/>
      </c>
      <c r="C651" s="10">
        <f>IF(Offerte!$A22="","",Offerte!$C22)</f>
        <v/>
      </c>
      <c r="D651" s="10" t="inlineStr">
        <is>
          <t>G.1.1</t>
        </is>
      </c>
      <c r="E651" s="10" t="inlineStr">
        <is>
          <t>G</t>
        </is>
      </c>
      <c r="F651" s="10" t="inlineStr">
        <is>
          <t>D</t>
        </is>
      </c>
      <c r="G651" s="10" t="inlineStr">
        <is>
          <t>discretionary</t>
        </is>
      </c>
      <c r="H651" s="10" t="n">
        <v>2</v>
      </c>
      <c r="I651" s="10" t="inlineStr">
        <is>
          <t>Qualità del progetto di centrale di controllo aziendale</t>
        </is>
      </c>
      <c r="J651" s="20" t="n"/>
      <c r="K651" s="20" t="n"/>
      <c r="L651" s="20" t="n"/>
      <c r="M651" s="20" t="n"/>
      <c r="N651" s="21">
        <f>IF($A651="","",MAX(0,MIN(1,IFERROR(VALUE($M651),0))))</f>
        <v/>
      </c>
      <c r="O651" s="21">
        <f>IF($A651="",0,IF(OR($S651&lt;&gt;1,COUNTA($J651:$M651)=0),0,IF(SUMPRODUCT(MAX(($C$5:$C$6173=$C651)*($D$5:$D$6173=$D651)*($S$5:$S$6173=1)*IFERROR($N$5:$N$6173*1,0)))&gt;0,ROUND($H651*($N651/SUMPRODUCT(MAX(($C$5:$C$6173=$C651)*($D$5:$D$6173=$D651)*($S$5:$S$6173=1)*IFERROR($N$5:$N$6173*1,0)))),4),0)))</f>
        <v/>
      </c>
      <c r="P651" s="10" t="inlineStr">
        <is>
          <t>coeff.</t>
        </is>
      </c>
      <c r="Q651" s="21">
        <f>IF($A651="","",$A651&amp;"|"&amp;$C651)</f>
        <v/>
      </c>
      <c r="R651" s="21">
        <f>IF($A651="","",$A651&amp;"|"&amp;$C651&amp;"|"&amp;$D651)</f>
        <v/>
      </c>
      <c r="S651" s="21">
        <f>IF($A651="","",IFERROR(INDEX(Offerte!$D$2:$D$200,MATCH($Q651,Offerte!$L$2:$L$200,0)),0))</f>
        <v/>
      </c>
      <c r="T651" s="21">
        <f>IF($A651="","",IFERROR(INDEX(Offerte!$G$2:$G$200,MATCH($Q651,Offerte!$L$2:$L$200,0)),"NO"))</f>
        <v/>
      </c>
    </row>
    <row r="652">
      <c r="A652" s="10">
        <f>IF(Offerte!$A22="","",Offerte!$A22)</f>
        <v/>
      </c>
      <c r="B652" s="10">
        <f>IF(Offerte!$A22="","",Offerte!$B22)</f>
        <v/>
      </c>
      <c r="C652" s="10">
        <f>IF(Offerte!$A22="","",Offerte!$C22)</f>
        <v/>
      </c>
      <c r="D652" s="10" t="inlineStr">
        <is>
          <t>G.2.1</t>
        </is>
      </c>
      <c r="E652" s="10" t="inlineStr">
        <is>
          <t>G</t>
        </is>
      </c>
      <c r="F652" s="10" t="inlineStr">
        <is>
          <t>T</t>
        </is>
      </c>
      <c r="G652" s="10" t="inlineStr">
        <is>
          <t>tabular</t>
        </is>
      </c>
      <c r="H652" s="10" t="n">
        <v>1</v>
      </c>
      <c r="I652" s="10" t="inlineStr">
        <is>
          <t>Certificazione ISO 45001</t>
        </is>
      </c>
      <c r="J652" s="20" t="n"/>
      <c r="K652" s="20" t="n"/>
      <c r="L652" s="20" t="n"/>
      <c r="M652" s="20" t="n"/>
      <c r="N652" s="21">
        <f>IF($A652="","",IF(IFERROR(VALUE($M652),0)=1,1,0))</f>
        <v/>
      </c>
      <c r="O652" s="21">
        <f>IF($A652="",0,IF(OR($S652&lt;&gt;1,COUNTA($J652:$M652)=0),0,IF($N652=1,$H652,0)))</f>
        <v/>
      </c>
      <c r="P652" s="10" t="inlineStr">
        <is>
          <t>sì/no</t>
        </is>
      </c>
      <c r="Q652" s="21">
        <f>IF($A652="","",$A652&amp;"|"&amp;$C652)</f>
        <v/>
      </c>
      <c r="R652" s="21">
        <f>IF($A652="","",$A652&amp;"|"&amp;$C652&amp;"|"&amp;$D652)</f>
        <v/>
      </c>
      <c r="S652" s="21">
        <f>IF($A652="","",IFERROR(INDEX(Offerte!$D$2:$D$200,MATCH($Q652,Offerte!$L$2:$L$200,0)),0))</f>
        <v/>
      </c>
      <c r="T652" s="21">
        <f>IF($A652="","",IFERROR(INDEX(Offerte!$G$2:$G$200,MATCH($Q652,Offerte!$L$2:$L$200,0)),"NO"))</f>
        <v/>
      </c>
    </row>
    <row r="653">
      <c r="A653" s="10">
        <f>IF(Offerte!$A22="","",Offerte!$A22)</f>
        <v/>
      </c>
      <c r="B653" s="10">
        <f>IF(Offerte!$A22="","",Offerte!$B22)</f>
        <v/>
      </c>
      <c r="C653" s="10">
        <f>IF(Offerte!$A22="","",Offerte!$C22)</f>
        <v/>
      </c>
      <c r="D653" s="10" t="inlineStr">
        <is>
          <t>G.3.1</t>
        </is>
      </c>
      <c r="E653" s="10" t="inlineStr">
        <is>
          <t>G</t>
        </is>
      </c>
      <c r="F653" s="10" t="inlineStr">
        <is>
          <t>T</t>
        </is>
      </c>
      <c r="G653" s="10" t="inlineStr">
        <is>
          <t>tabular</t>
        </is>
      </c>
      <c r="H653" s="10" t="n">
        <v>1</v>
      </c>
      <c r="I653" s="10" t="inlineStr">
        <is>
          <t>Certificazioni di responsabilità sociale</t>
        </is>
      </c>
      <c r="J653" s="20" t="n"/>
      <c r="K653" s="20" t="n"/>
      <c r="L653" s="20" t="n"/>
      <c r="M653" s="20" t="n"/>
      <c r="N653" s="21">
        <f>IF($A653="","",IF(IFERROR(VALUE($M653),0)=1,1,0))</f>
        <v/>
      </c>
      <c r="O653" s="21">
        <f>IF($A653="",0,IF(OR($S653&lt;&gt;1,COUNTA($J653:$M653)=0),0,IF($N653=1,$H653,0)))</f>
        <v/>
      </c>
      <c r="P653" s="10" t="inlineStr">
        <is>
          <t>sì/no</t>
        </is>
      </c>
      <c r="Q653" s="21">
        <f>IF($A653="","",$A653&amp;"|"&amp;$C653)</f>
        <v/>
      </c>
      <c r="R653" s="21">
        <f>IF($A653="","",$A653&amp;"|"&amp;$C653&amp;"|"&amp;$D653)</f>
        <v/>
      </c>
      <c r="S653" s="21">
        <f>IF($A653="","",IFERROR(INDEX(Offerte!$D$2:$D$200,MATCH($Q653,Offerte!$L$2:$L$200,0)),0))</f>
        <v/>
      </c>
      <c r="T653" s="21">
        <f>IF($A653="","",IFERROR(INDEX(Offerte!$G$2:$G$200,MATCH($Q653,Offerte!$L$2:$L$200,0)),"NO"))</f>
        <v/>
      </c>
    </row>
    <row r="654">
      <c r="A654" s="10">
        <f>IF(Offerte!$A22="","",Offerte!$A22)</f>
        <v/>
      </c>
      <c r="B654" s="10">
        <f>IF(Offerte!$A22="","",Offerte!$B22)</f>
        <v/>
      </c>
      <c r="C654" s="10">
        <f>IF(Offerte!$A22="","",Offerte!$C22)</f>
        <v/>
      </c>
      <c r="D654" s="10" t="inlineStr">
        <is>
          <t>G.4.1</t>
        </is>
      </c>
      <c r="E654" s="10" t="inlineStr">
        <is>
          <t>G</t>
        </is>
      </c>
      <c r="F654" s="10" t="inlineStr">
        <is>
          <t>D</t>
        </is>
      </c>
      <c r="G654" s="10" t="inlineStr">
        <is>
          <t>discretionary</t>
        </is>
      </c>
      <c r="H654" s="10" t="n">
        <v>2</v>
      </c>
      <c r="I654" s="10" t="inlineStr">
        <is>
          <t>Qualità del piano di formazione del personale</t>
        </is>
      </c>
      <c r="J654" s="20" t="n"/>
      <c r="K654" s="20" t="n"/>
      <c r="L654" s="20" t="n"/>
      <c r="M654" s="20" t="n"/>
      <c r="N654" s="21">
        <f>IF($A654="","",MAX(0,MIN(1,IFERROR(VALUE($M654),0))))</f>
        <v/>
      </c>
      <c r="O654" s="21">
        <f>IF($A654="",0,IF(OR($S654&lt;&gt;1,COUNTA($J654:$M654)=0),0,IF(SUMPRODUCT(MAX(($C$5:$C$6173=$C654)*($D$5:$D$6173=$D654)*($S$5:$S$6173=1)*IFERROR($N$5:$N$6173*1,0)))&gt;0,ROUND($H654*($N654/SUMPRODUCT(MAX(($C$5:$C$6173=$C654)*($D$5:$D$6173=$D654)*($S$5:$S$6173=1)*IFERROR($N$5:$N$6173*1,0)))),4),0)))</f>
        <v/>
      </c>
      <c r="P654" s="10" t="inlineStr">
        <is>
          <t>coeff.</t>
        </is>
      </c>
      <c r="Q654" s="21">
        <f>IF($A654="","",$A654&amp;"|"&amp;$C654)</f>
        <v/>
      </c>
      <c r="R654" s="21">
        <f>IF($A654="","",$A654&amp;"|"&amp;$C654&amp;"|"&amp;$D654)</f>
        <v/>
      </c>
      <c r="S654" s="21">
        <f>IF($A654="","",IFERROR(INDEX(Offerte!$D$2:$D$200,MATCH($Q654,Offerte!$L$2:$L$200,0)),0))</f>
        <v/>
      </c>
      <c r="T654" s="21">
        <f>IF($A654="","",IFERROR(INDEX(Offerte!$G$2:$G$200,MATCH($Q654,Offerte!$L$2:$L$200,0)),"NO"))</f>
        <v/>
      </c>
    </row>
    <row r="655">
      <c r="A655" s="10">
        <f>IF(Offerte!$A22="","",Offerte!$A22)</f>
        <v/>
      </c>
      <c r="B655" s="10">
        <f>IF(Offerte!$A22="","",Offerte!$B22)</f>
        <v/>
      </c>
      <c r="C655" s="10">
        <f>IF(Offerte!$A22="","",Offerte!$C22)</f>
        <v/>
      </c>
      <c r="D655" s="10" t="inlineStr">
        <is>
          <t>G.5.1</t>
        </is>
      </c>
      <c r="E655" s="10" t="inlineStr">
        <is>
          <t>G</t>
        </is>
      </c>
      <c r="F655" s="10" t="inlineStr">
        <is>
          <t>T</t>
        </is>
      </c>
      <c r="G655" s="10" t="inlineStr">
        <is>
          <t>tabular</t>
        </is>
      </c>
      <c r="H655" s="10" t="n">
        <v>1</v>
      </c>
      <c r="I655" s="10" t="inlineStr">
        <is>
          <t>Impegno al mantenimento delle garanzie del contratto di secondo livello del gestore uscente</t>
        </is>
      </c>
      <c r="J655" s="20" t="n"/>
      <c r="K655" s="20" t="n"/>
      <c r="L655" s="20" t="n"/>
      <c r="M655" s="20" t="n"/>
      <c r="N655" s="21">
        <f>IF($A655="","",IF(IFERROR(VALUE($M655),0)=1,1,0))</f>
        <v/>
      </c>
      <c r="O655" s="21">
        <f>IF($A655="",0,IF(OR($S655&lt;&gt;1,COUNTA($J655:$M655)=0),0,IF($N655=1,$H655,0)))</f>
        <v/>
      </c>
      <c r="P655" s="10" t="inlineStr">
        <is>
          <t>sì/no</t>
        </is>
      </c>
      <c r="Q655" s="21">
        <f>IF($A655="","",$A655&amp;"|"&amp;$C655)</f>
        <v/>
      </c>
      <c r="R655" s="21">
        <f>IF($A655="","",$A655&amp;"|"&amp;$C655&amp;"|"&amp;$D655)</f>
        <v/>
      </c>
      <c r="S655" s="21">
        <f>IF($A655="","",IFERROR(INDEX(Offerte!$D$2:$D$200,MATCH($Q655,Offerte!$L$2:$L$200,0)),0))</f>
        <v/>
      </c>
      <c r="T655" s="21">
        <f>IF($A655="","",IFERROR(INDEX(Offerte!$G$2:$G$200,MATCH($Q655,Offerte!$L$2:$L$200,0)),"NO"))</f>
        <v/>
      </c>
    </row>
    <row r="656">
      <c r="A656" s="10">
        <f>IF(Offerte!$A23="","",Offerte!$A23)</f>
        <v/>
      </c>
      <c r="B656" s="10">
        <f>IF(Offerte!$A23="","",Offerte!$B23)</f>
        <v/>
      </c>
      <c r="C656" s="10">
        <f>IF(Offerte!$A23="","",Offerte!$C23)</f>
        <v/>
      </c>
      <c r="D656" s="10" t="inlineStr">
        <is>
          <t>A.1.1</t>
        </is>
      </c>
      <c r="E656" s="10" t="inlineStr">
        <is>
          <t>A</t>
        </is>
      </c>
      <c r="F656" s="10" t="inlineStr">
        <is>
          <t>Q</t>
        </is>
      </c>
      <c r="G656" s="10" t="inlineStr">
        <is>
          <t>higher</t>
        </is>
      </c>
      <c r="H656" s="10" t="n">
        <v>3</v>
      </c>
      <c r="I656" s="10" t="inlineStr">
        <is>
          <t>Tasso aggiuntivo di corse controllate</t>
        </is>
      </c>
      <c r="J656" s="20" t="n"/>
      <c r="K656" s="20" t="n"/>
      <c r="L656" s="20" t="n"/>
      <c r="M656" s="20" t="n"/>
      <c r="N656" s="21">
        <f>IF($A656="","",IFERROR(VALUE($K656)/VALUE($L656)*100,IFERROR(VALUE($J656),0)))</f>
        <v/>
      </c>
      <c r="O656" s="21">
        <f>IF($A656="",0,IF(OR($S656&lt;&gt;1,COUNTA($J656:$M656)=0),0,IF(SUMPRODUCT(MAX(($C$5:$C$6173=$C656)*($D$5:$D$6173=$D656)*($S$5:$S$6173=1)*IFERROR($N$5:$N$6173*1,0)))&gt;0,ROUND($H656*($N656/SUMPRODUCT(MAX(($C$5:$C$6173=$C656)*($D$5:$D$6173=$D656)*($S$5:$S$6173=1)*IFERROR($N$5:$N$6173*1,0)))),4),0)))</f>
        <v/>
      </c>
      <c r="P656" s="10" t="inlineStr">
        <is>
          <t>Corse controllate annue / Corse programmate annue</t>
        </is>
      </c>
      <c r="Q656" s="21">
        <f>IF($A656="","",$A656&amp;"|"&amp;$C656)</f>
        <v/>
      </c>
      <c r="R656" s="21">
        <f>IF($A656="","",$A656&amp;"|"&amp;$C656&amp;"|"&amp;$D656)</f>
        <v/>
      </c>
      <c r="S656" s="21">
        <f>IF($A656="","",IFERROR(INDEX(Offerte!$D$2:$D$200,MATCH($Q656,Offerte!$L$2:$L$200,0)),0))</f>
        <v/>
      </c>
      <c r="T656" s="21">
        <f>IF($A656="","",IFERROR(INDEX(Offerte!$G$2:$G$200,MATCH($Q656,Offerte!$L$2:$L$200,0)),"NO"))</f>
        <v/>
      </c>
    </row>
    <row r="657">
      <c r="A657" s="10">
        <f>IF(Offerte!$A23="","",Offerte!$A23)</f>
        <v/>
      </c>
      <c r="B657" s="10">
        <f>IF(Offerte!$A23="","",Offerte!$B23)</f>
        <v/>
      </c>
      <c r="C657" s="10">
        <f>IF(Offerte!$A23="","",Offerte!$C23)</f>
        <v/>
      </c>
      <c r="D657" s="10" t="inlineStr">
        <is>
          <t>A.1.2</t>
        </is>
      </c>
      <c r="E657" s="10" t="inlineStr">
        <is>
          <t>A</t>
        </is>
      </c>
      <c r="F657" s="10" t="inlineStr">
        <is>
          <t>Q</t>
        </is>
      </c>
      <c r="G657" s="10" t="inlineStr">
        <is>
          <t>higher</t>
        </is>
      </c>
      <c r="H657" s="10" t="n">
        <v>4</v>
      </c>
      <c r="I657" s="10" t="inlineStr">
        <is>
          <t>Numero aggiuntivo di passeggeri controllati</t>
        </is>
      </c>
      <c r="J657" s="20" t="n"/>
      <c r="K657" s="20" t="n"/>
      <c r="L657" s="20" t="n"/>
      <c r="M657" s="20" t="n"/>
      <c r="N657" s="21">
        <f>IF($A657="","",IFERROR(VALUE($J657),0))</f>
        <v/>
      </c>
      <c r="O657" s="21">
        <f>IF($A657="",0,IF(OR($S657&lt;&gt;1,COUNTA($J657:$M657)=0),0,IF(SUMPRODUCT(MAX(($C$5:$C$6173=$C657)*($D$5:$D$6173=$D657)*($S$5:$S$6173=1)*IFERROR($N$5:$N$6173*1,0)))&gt;0,ROUND($H657*($N657/SUMPRODUCT(MAX(($C$5:$C$6173=$C657)*($D$5:$D$6173=$D657)*($S$5:$S$6173=1)*IFERROR($N$5:$N$6173*1,0)))),4),0)))</f>
        <v/>
      </c>
      <c r="P657" s="10" t="inlineStr">
        <is>
          <t>passeggeri/anno</t>
        </is>
      </c>
      <c r="Q657" s="21">
        <f>IF($A657="","",$A657&amp;"|"&amp;$C657)</f>
        <v/>
      </c>
      <c r="R657" s="21">
        <f>IF($A657="","",$A657&amp;"|"&amp;$C657&amp;"|"&amp;$D657)</f>
        <v/>
      </c>
      <c r="S657" s="21">
        <f>IF($A657="","",IFERROR(INDEX(Offerte!$D$2:$D$200,MATCH($Q657,Offerte!$L$2:$L$200,0)),0))</f>
        <v/>
      </c>
      <c r="T657" s="21">
        <f>IF($A657="","",IFERROR(INDEX(Offerte!$G$2:$G$200,MATCH($Q657,Offerte!$L$2:$L$200,0)),"NO"))</f>
        <v/>
      </c>
    </row>
    <row r="658">
      <c r="A658" s="10">
        <f>IF(Offerte!$A23="","",Offerte!$A23)</f>
        <v/>
      </c>
      <c r="B658" s="10">
        <f>IF(Offerte!$A23="","",Offerte!$B23)</f>
        <v/>
      </c>
      <c r="C658" s="10">
        <f>IF(Offerte!$A23="","",Offerte!$C23)</f>
        <v/>
      </c>
      <c r="D658" s="10" t="inlineStr">
        <is>
          <t>B.1.1</t>
        </is>
      </c>
      <c r="E658" s="10" t="inlineStr">
        <is>
          <t>B</t>
        </is>
      </c>
      <c r="F658" s="10" t="inlineStr">
        <is>
          <t>Q</t>
        </is>
      </c>
      <c r="G658" s="10" t="inlineStr">
        <is>
          <t>higher</t>
        </is>
      </c>
      <c r="H658" s="10" t="n">
        <v>3</v>
      </c>
      <c r="I658" s="10" t="inlineStr">
        <is>
          <t>Incremento dei posti offerti nelle fasce di punta</t>
        </is>
      </c>
      <c r="J658" s="20" t="n"/>
      <c r="K658" s="20" t="n"/>
      <c r="L658" s="20" t="n"/>
      <c r="M658" s="20" t="n"/>
      <c r="N658" s="21">
        <f>IF($A658="","",IFERROR(VALUE($J658),0))</f>
        <v/>
      </c>
      <c r="O658" s="21">
        <f>IF($A658="",0,IF(OR($S658&lt;&gt;1,COUNTA($J658:$M658)=0),0,IF(SUMPRODUCT(MAX(($C$5:$C$6173=$C658)*($D$5:$D$6173=$D658)*($S$5:$S$6173=1)*IFERROR($N$5:$N$6173*1,0)))&gt;0,ROUND($H658*($N658/SUMPRODUCT(MAX(($C$5:$C$6173=$C658)*($D$5:$D$6173=$D658)*($S$5:$S$6173=1)*IFERROR($N$5:$N$6173*1,0)))),4),0)))</f>
        <v/>
      </c>
      <c r="P658" s="10" t="inlineStr">
        <is>
          <t>posti*km</t>
        </is>
      </c>
      <c r="Q658" s="21">
        <f>IF($A658="","",$A658&amp;"|"&amp;$C658)</f>
        <v/>
      </c>
      <c r="R658" s="21">
        <f>IF($A658="","",$A658&amp;"|"&amp;$C658&amp;"|"&amp;$D658)</f>
        <v/>
      </c>
      <c r="S658" s="21">
        <f>IF($A658="","",IFERROR(INDEX(Offerte!$D$2:$D$200,MATCH($Q658,Offerte!$L$2:$L$200,0)),0))</f>
        <v/>
      </c>
      <c r="T658" s="21">
        <f>IF($A658="","",IFERROR(INDEX(Offerte!$G$2:$G$200,MATCH($Q658,Offerte!$L$2:$L$200,0)),"NO"))</f>
        <v/>
      </c>
    </row>
    <row r="659">
      <c r="A659" s="10">
        <f>IF(Offerte!$A23="","",Offerte!$A23)</f>
        <v/>
      </c>
      <c r="B659" s="10">
        <f>IF(Offerte!$A23="","",Offerte!$B23)</f>
        <v/>
      </c>
      <c r="C659" s="10">
        <f>IF(Offerte!$A23="","",Offerte!$C23)</f>
        <v/>
      </c>
      <c r="D659" s="10" t="inlineStr">
        <is>
          <t>B.2.1</t>
        </is>
      </c>
      <c r="E659" s="10" t="inlineStr">
        <is>
          <t>B</t>
        </is>
      </c>
      <c r="F659" s="10" t="inlineStr">
        <is>
          <t>Q</t>
        </is>
      </c>
      <c r="G659" s="10" t="inlineStr">
        <is>
          <t>higher</t>
        </is>
      </c>
      <c r="H659" s="10" t="n">
        <v>4</v>
      </c>
      <c r="I659" s="10" t="inlineStr">
        <is>
          <t>Corse aggiuntive nell'arco giornaliero base</t>
        </is>
      </c>
      <c r="J659" s="20" t="n"/>
      <c r="K659" s="20" t="n"/>
      <c r="L659" s="20" t="n"/>
      <c r="M659" s="20" t="n"/>
      <c r="N659" s="21">
        <f>IF($A659="","",IFERROR(VALUE($J659),0))</f>
        <v/>
      </c>
      <c r="O659" s="21">
        <f>IF($A659="",0,IF(OR($S659&lt;&gt;1,COUNTA($J659:$M659)=0),0,IF(SUMPRODUCT(MAX(($C$5:$C$6173=$C659)*($D$5:$D$6173=$D659)*($S$5:$S$6173=1)*IFERROR($N$5:$N$6173*1,0)))&gt;0,ROUND($H659*($N659/SUMPRODUCT(MAX(($C$5:$C$6173=$C659)*($D$5:$D$6173=$D659)*($S$5:$S$6173=1)*IFERROR($N$5:$N$6173*1,0)))),4),0)))</f>
        <v/>
      </c>
      <c r="P659" s="10" t="inlineStr">
        <is>
          <t>corse</t>
        </is>
      </c>
      <c r="Q659" s="21">
        <f>IF($A659="","",$A659&amp;"|"&amp;$C659)</f>
        <v/>
      </c>
      <c r="R659" s="21">
        <f>IF($A659="","",$A659&amp;"|"&amp;$C659&amp;"|"&amp;$D659)</f>
        <v/>
      </c>
      <c r="S659" s="21">
        <f>IF($A659="","",IFERROR(INDEX(Offerte!$D$2:$D$200,MATCH($Q659,Offerte!$L$2:$L$200,0)),0))</f>
        <v/>
      </c>
      <c r="T659" s="21">
        <f>IF($A659="","",IFERROR(INDEX(Offerte!$G$2:$G$200,MATCH($Q659,Offerte!$L$2:$L$200,0)),"NO"))</f>
        <v/>
      </c>
    </row>
    <row r="660">
      <c r="A660" s="10">
        <f>IF(Offerte!$A23="","",Offerte!$A23)</f>
        <v/>
      </c>
      <c r="B660" s="10">
        <f>IF(Offerte!$A23="","",Offerte!$B23)</f>
        <v/>
      </c>
      <c r="C660" s="10">
        <f>IF(Offerte!$A23="","",Offerte!$C23)</f>
        <v/>
      </c>
      <c r="D660" s="10" t="inlineStr">
        <is>
          <t>B.3.1</t>
        </is>
      </c>
      <c r="E660" s="10" t="inlineStr">
        <is>
          <t>B</t>
        </is>
      </c>
      <c r="F660" s="10" t="inlineStr">
        <is>
          <t>Q</t>
        </is>
      </c>
      <c r="G660" s="10" t="inlineStr">
        <is>
          <t>higher</t>
        </is>
      </c>
      <c r="H660" s="10" t="n">
        <v>2</v>
      </c>
      <c r="I660" s="10" t="inlineStr">
        <is>
          <t>Numero di corse aggiuntive per allungamento dell'arco di servizio giornaliero nelle fasce serali</t>
        </is>
      </c>
      <c r="J660" s="20" t="n"/>
      <c r="K660" s="20" t="n"/>
      <c r="L660" s="20" t="n"/>
      <c r="M660" s="20" t="n"/>
      <c r="N660" s="21">
        <f>IF($A660="","",IFERROR(VALUE($J660),0))</f>
        <v/>
      </c>
      <c r="O660" s="21">
        <f>IF($A660="",0,IF(OR($S660&lt;&gt;1,COUNTA($J660:$M660)=0),0,IF(SUMPRODUCT(MAX(($C$5:$C$6173=$C660)*($D$5:$D$6173=$D660)*($S$5:$S$6173=1)*IFERROR($N$5:$N$6173*1,0)))&gt;0,ROUND($H660*($N660/SUMPRODUCT(MAX(($C$5:$C$6173=$C660)*($D$5:$D$6173=$D660)*($S$5:$S$6173=1)*IFERROR($N$5:$N$6173*1,0)))),4),0)))</f>
        <v/>
      </c>
      <c r="P660" s="10" t="inlineStr">
        <is>
          <t>corse</t>
        </is>
      </c>
      <c r="Q660" s="21">
        <f>IF($A660="","",$A660&amp;"|"&amp;$C660)</f>
        <v/>
      </c>
      <c r="R660" s="21">
        <f>IF($A660="","",$A660&amp;"|"&amp;$C660&amp;"|"&amp;$D660)</f>
        <v/>
      </c>
      <c r="S660" s="21">
        <f>IF($A660="","",IFERROR(INDEX(Offerte!$D$2:$D$200,MATCH($Q660,Offerte!$L$2:$L$200,0)),0))</f>
        <v/>
      </c>
      <c r="T660" s="21">
        <f>IF($A660="","",IFERROR(INDEX(Offerte!$G$2:$G$200,MATCH($Q660,Offerte!$L$2:$L$200,0)),"NO"))</f>
        <v/>
      </c>
    </row>
    <row r="661">
      <c r="A661" s="10">
        <f>IF(Offerte!$A23="","",Offerte!$A23)</f>
        <v/>
      </c>
      <c r="B661" s="10">
        <f>IF(Offerte!$A23="","",Offerte!$B23)</f>
        <v/>
      </c>
      <c r="C661" s="10">
        <f>IF(Offerte!$A23="","",Offerte!$C23)</f>
        <v/>
      </c>
      <c r="D661" s="10" t="inlineStr">
        <is>
          <t>B.4.1</t>
        </is>
      </c>
      <c r="E661" s="10" t="inlineStr">
        <is>
          <t>B</t>
        </is>
      </c>
      <c r="F661" s="10" t="inlineStr">
        <is>
          <t>Q</t>
        </is>
      </c>
      <c r="G661" s="10" t="inlineStr">
        <is>
          <t>higher</t>
        </is>
      </c>
      <c r="H661" s="10" t="n">
        <v>3</v>
      </c>
      <c r="I661" s="10" t="inlineStr">
        <is>
          <t>Percorrenze aggiuntive offerte nel Programma d'esercizio delle prime due fasi attuative</t>
        </is>
      </c>
      <c r="J661" s="20" t="n"/>
      <c r="K661" s="20" t="n"/>
      <c r="L661" s="20" t="n"/>
      <c r="M661" s="20" t="n"/>
      <c r="N661" s="21">
        <f>IF($A661="","",IFERROR(VALUE($J661),0))</f>
        <v/>
      </c>
      <c r="O661" s="21">
        <f>IF($A661="",0,IF(OR($S661&lt;&gt;1,COUNTA($J661:$M661)=0),0,IF(SUMPRODUCT(MAX(($C$5:$C$6173=$C661)*($D$5:$D$6173=$D661)*($S$5:$S$6173=1)*IFERROR($N$5:$N$6173*1,0)))&gt;0,ROUND($H661*($N661/SUMPRODUCT(MAX(($C$5:$C$6173=$C661)*($D$5:$D$6173=$D661)*($S$5:$S$6173=1)*IFERROR($N$5:$N$6173*1,0)))),4),0)))</f>
        <v/>
      </c>
      <c r="P661" s="10" t="inlineStr">
        <is>
          <t>vett*km</t>
        </is>
      </c>
      <c r="Q661" s="21">
        <f>IF($A661="","",$A661&amp;"|"&amp;$C661)</f>
        <v/>
      </c>
      <c r="R661" s="21">
        <f>IF($A661="","",$A661&amp;"|"&amp;$C661&amp;"|"&amp;$D661)</f>
        <v/>
      </c>
      <c r="S661" s="21">
        <f>IF($A661="","",IFERROR(INDEX(Offerte!$D$2:$D$200,MATCH($Q661,Offerte!$L$2:$L$200,0)),0))</f>
        <v/>
      </c>
      <c r="T661" s="21">
        <f>IF($A661="","",IFERROR(INDEX(Offerte!$G$2:$G$200,MATCH($Q661,Offerte!$L$2:$L$200,0)),"NO"))</f>
        <v/>
      </c>
    </row>
    <row r="662">
      <c r="A662" s="10">
        <f>IF(Offerte!$A23="","",Offerte!$A23)</f>
        <v/>
      </c>
      <c r="B662" s="10">
        <f>IF(Offerte!$A23="","",Offerte!$B23)</f>
        <v/>
      </c>
      <c r="C662" s="10">
        <f>IF(Offerte!$A23="","",Offerte!$C23)</f>
        <v/>
      </c>
      <c r="D662" s="10" t="inlineStr">
        <is>
          <t>B.5.1</t>
        </is>
      </c>
      <c r="E662" s="10" t="inlineStr">
        <is>
          <t>B</t>
        </is>
      </c>
      <c r="F662" s="10" t="inlineStr">
        <is>
          <t>D</t>
        </is>
      </c>
      <c r="G662" s="10" t="inlineStr">
        <is>
          <t>discretionary</t>
        </is>
      </c>
      <c r="H662" s="10" t="n">
        <v>2</v>
      </c>
      <c r="I662" s="10" t="inlineStr">
        <is>
          <t>Efficacia del progetto di servizi complementari DRT</t>
        </is>
      </c>
      <c r="J662" s="20" t="n"/>
      <c r="K662" s="20" t="n"/>
      <c r="L662" s="20" t="n"/>
      <c r="M662" s="20" t="n"/>
      <c r="N662" s="21">
        <f>IF($A662="","",MAX(0,MIN(1,IFERROR(VALUE($M662),0))))</f>
        <v/>
      </c>
      <c r="O662" s="21">
        <f>IF($A662="",0,IF(OR($S662&lt;&gt;1,COUNTA($J662:$M662)=0),0,IF(SUMPRODUCT(MAX(($C$5:$C$6173=$C662)*($D$5:$D$6173=$D662)*($S$5:$S$6173=1)*IFERROR($N$5:$N$6173*1,0)))&gt;0,ROUND($H662*($N662/SUMPRODUCT(MAX(($C$5:$C$6173=$C662)*($D$5:$D$6173=$D662)*($S$5:$S$6173=1)*IFERROR($N$5:$N$6173*1,0)))),4),0)))</f>
        <v/>
      </c>
      <c r="P662" s="10" t="inlineStr">
        <is>
          <t>coeff.</t>
        </is>
      </c>
      <c r="Q662" s="21">
        <f>IF($A662="","",$A662&amp;"|"&amp;$C662)</f>
        <v/>
      </c>
      <c r="R662" s="21">
        <f>IF($A662="","",$A662&amp;"|"&amp;$C662&amp;"|"&amp;$D662)</f>
        <v/>
      </c>
      <c r="S662" s="21">
        <f>IF($A662="","",IFERROR(INDEX(Offerte!$D$2:$D$200,MATCH($Q662,Offerte!$L$2:$L$200,0)),0))</f>
        <v/>
      </c>
      <c r="T662" s="21">
        <f>IF($A662="","",IFERROR(INDEX(Offerte!$G$2:$G$200,MATCH($Q662,Offerte!$L$2:$L$200,0)),"NO"))</f>
        <v/>
      </c>
    </row>
    <row r="663">
      <c r="A663" s="10">
        <f>IF(Offerte!$A23="","",Offerte!$A23)</f>
        <v/>
      </c>
      <c r="B663" s="10">
        <f>IF(Offerte!$A23="","",Offerte!$B23)</f>
        <v/>
      </c>
      <c r="C663" s="10">
        <f>IF(Offerte!$A23="","",Offerte!$C23)</f>
        <v/>
      </c>
      <c r="D663" s="10" t="inlineStr">
        <is>
          <t>C.1.1</t>
        </is>
      </c>
      <c r="E663" s="10" t="inlineStr">
        <is>
          <t>C</t>
        </is>
      </c>
      <c r="F663" s="10" t="inlineStr">
        <is>
          <t>Q</t>
        </is>
      </c>
      <c r="G663" s="10" t="inlineStr">
        <is>
          <t>higher</t>
        </is>
      </c>
      <c r="H663" s="10" t="n">
        <v>2</v>
      </c>
      <c r="I663" s="10" t="inlineStr">
        <is>
          <t>Tasso di copertura del servizio con telecamere BSD</t>
        </is>
      </c>
      <c r="J663" s="20" t="n"/>
      <c r="K663" s="20" t="n"/>
      <c r="L663" s="20" t="n"/>
      <c r="M663" s="20" t="n"/>
      <c r="N663" s="21">
        <f>IF($A663="","",IFERROR(VALUE($K663)/VALUE($L663),IFERROR(VALUE($J663),0)))</f>
        <v/>
      </c>
      <c r="O663" s="21">
        <f>IF($A663="",0,IF(OR($S663&lt;&gt;1,COUNTA($J663:$M663)=0),0,IF(SUMPRODUCT(MAX(($C$5:$C$6173=$C663)*($D$5:$D$6173=$D663)*($S$5:$S$6173=1)*IFERROR($N$5:$N$6173*1,0)))&gt;0,ROUND($H663*($N663/SUMPRODUCT(MAX(($C$5:$C$6173=$C663)*($D$5:$D$6173=$D663)*($S$5:$S$6173=1)*IFERROR($N$5:$N$6173*1,0)))),4),0)))</f>
        <v/>
      </c>
      <c r="P663" s="10" t="inlineStr">
        <is>
          <t>Autobus attrezzati con telecamere BSD / Autobus totali in offerta, incluse scorte</t>
        </is>
      </c>
      <c r="Q663" s="21">
        <f>IF($A663="","",$A663&amp;"|"&amp;$C663)</f>
        <v/>
      </c>
      <c r="R663" s="21">
        <f>IF($A663="","",$A663&amp;"|"&amp;$C663&amp;"|"&amp;$D663)</f>
        <v/>
      </c>
      <c r="S663" s="21">
        <f>IF($A663="","",IFERROR(INDEX(Offerte!$D$2:$D$200,MATCH($Q663,Offerte!$L$2:$L$200,0)),0))</f>
        <v/>
      </c>
      <c r="T663" s="21">
        <f>IF($A663="","",IFERROR(INDEX(Offerte!$G$2:$G$200,MATCH($Q663,Offerte!$L$2:$L$200,0)),"NO"))</f>
        <v/>
      </c>
    </row>
    <row r="664">
      <c r="A664" s="10">
        <f>IF(Offerte!$A23="","",Offerte!$A23)</f>
        <v/>
      </c>
      <c r="B664" s="10">
        <f>IF(Offerte!$A23="","",Offerte!$B23)</f>
        <v/>
      </c>
      <c r="C664" s="10">
        <f>IF(Offerte!$A23="","",Offerte!$C23)</f>
        <v/>
      </c>
      <c r="D664" s="10" t="inlineStr">
        <is>
          <t>C.1.2</t>
        </is>
      </c>
      <c r="E664" s="10" t="inlineStr">
        <is>
          <t>C</t>
        </is>
      </c>
      <c r="F664" s="10" t="inlineStr">
        <is>
          <t>Q</t>
        </is>
      </c>
      <c r="G664" s="10" t="inlineStr">
        <is>
          <t>higher</t>
        </is>
      </c>
      <c r="H664" s="10" t="n">
        <v>2</v>
      </c>
      <c r="I664" s="10" t="inlineStr">
        <is>
          <t>Tasso di copertura del servizio con telecamere ADAS</t>
        </is>
      </c>
      <c r="J664" s="20" t="n"/>
      <c r="K664" s="20" t="n"/>
      <c r="L664" s="20" t="n"/>
      <c r="M664" s="20" t="n"/>
      <c r="N664" s="21">
        <f>IF($A664="","",IFERROR(VALUE($K664)/VALUE($L664),IFERROR(VALUE($J664),0)))</f>
        <v/>
      </c>
      <c r="O664" s="21">
        <f>IF($A664="",0,IF(OR($S664&lt;&gt;1,COUNTA($J664:$M664)=0),0,IF(SUMPRODUCT(MAX(($C$5:$C$6173=$C664)*($D$5:$D$6173=$D664)*($S$5:$S$6173=1)*IFERROR($N$5:$N$6173*1,0)))&gt;0,ROUND($H664*($N664/SUMPRODUCT(MAX(($C$5:$C$6173=$C664)*($D$5:$D$6173=$D664)*($S$5:$S$6173=1)*IFERROR($N$5:$N$6173*1,0)))),4),0)))</f>
        <v/>
      </c>
      <c r="P664" s="10" t="inlineStr">
        <is>
          <t>Autobus attrezzati con telecamere ADAS / Autobus totali in offerta, incluse scorte</t>
        </is>
      </c>
      <c r="Q664" s="21">
        <f>IF($A664="","",$A664&amp;"|"&amp;$C664)</f>
        <v/>
      </c>
      <c r="R664" s="21">
        <f>IF($A664="","",$A664&amp;"|"&amp;$C664&amp;"|"&amp;$D664)</f>
        <v/>
      </c>
      <c r="S664" s="21">
        <f>IF($A664="","",IFERROR(INDEX(Offerte!$D$2:$D$200,MATCH($Q664,Offerte!$L$2:$L$200,0)),0))</f>
        <v/>
      </c>
      <c r="T664" s="21">
        <f>IF($A664="","",IFERROR(INDEX(Offerte!$G$2:$G$200,MATCH($Q664,Offerte!$L$2:$L$200,0)),"NO"))</f>
        <v/>
      </c>
    </row>
    <row r="665">
      <c r="A665" s="10">
        <f>IF(Offerte!$A23="","",Offerte!$A23)</f>
        <v/>
      </c>
      <c r="B665" s="10">
        <f>IF(Offerte!$A23="","",Offerte!$B23)</f>
        <v/>
      </c>
      <c r="C665" s="10">
        <f>IF(Offerte!$A23="","",Offerte!$C23)</f>
        <v/>
      </c>
      <c r="D665" s="10" t="inlineStr">
        <is>
          <t>C.2.1</t>
        </is>
      </c>
      <c r="E665" s="10" t="inlineStr">
        <is>
          <t>C</t>
        </is>
      </c>
      <c r="F665" s="10" t="inlineStr">
        <is>
          <t>Q</t>
        </is>
      </c>
      <c r="G665" s="10" t="inlineStr">
        <is>
          <t>higher</t>
        </is>
      </c>
      <c r="H665" s="10" t="n">
        <v>3</v>
      </c>
      <c r="I665" s="10" t="inlineStr">
        <is>
          <t>Tasso di copertura del servizio con telecamere di bordo di videosorveglianza</t>
        </is>
      </c>
      <c r="J665" s="20" t="n"/>
      <c r="K665" s="20" t="n"/>
      <c r="L665" s="20" t="n"/>
      <c r="M665" s="20" t="n"/>
      <c r="N665" s="21">
        <f>IF($A665="","",IFERROR(VALUE($K665)/VALUE($L665),IFERROR(VALUE($J665),0)))</f>
        <v/>
      </c>
      <c r="O665" s="21">
        <f>IF($A665="",0,IF(OR($S665&lt;&gt;1,COUNTA($J665:$M665)=0),0,IF(SUMPRODUCT(MAX(($C$5:$C$6173=$C665)*($D$5:$D$6173=$D665)*($S$5:$S$6173=1)*IFERROR($N$5:$N$6173*1,0)))&gt;0,ROUND($H665*($N665/SUMPRODUCT(MAX(($C$5:$C$6173=$C665)*($D$5:$D$6173=$D665)*($S$5:$S$6173=1)*IFERROR($N$5:$N$6173*1,0)))),4),0)))</f>
        <v/>
      </c>
      <c r="P665" s="10" t="inlineStr">
        <is>
          <t>Autobus attrezzati con videosorveglianza / Autobus totali in offerta, incluse scorte</t>
        </is>
      </c>
      <c r="Q665" s="21">
        <f>IF($A665="","",$A665&amp;"|"&amp;$C665)</f>
        <v/>
      </c>
      <c r="R665" s="21">
        <f>IF($A665="","",$A665&amp;"|"&amp;$C665&amp;"|"&amp;$D665)</f>
        <v/>
      </c>
      <c r="S665" s="21">
        <f>IF($A665="","",IFERROR(INDEX(Offerte!$D$2:$D$200,MATCH($Q665,Offerte!$L$2:$L$200,0)),0))</f>
        <v/>
      </c>
      <c r="T665" s="21">
        <f>IF($A665="","",IFERROR(INDEX(Offerte!$G$2:$G$200,MATCH($Q665,Offerte!$L$2:$L$200,0)),"NO"))</f>
        <v/>
      </c>
    </row>
    <row r="666">
      <c r="A666" s="10">
        <f>IF(Offerte!$A23="","",Offerte!$A23)</f>
        <v/>
      </c>
      <c r="B666" s="10">
        <f>IF(Offerte!$A23="","",Offerte!$B23)</f>
        <v/>
      </c>
      <c r="C666" s="10">
        <f>IF(Offerte!$A23="","",Offerte!$C23)</f>
        <v/>
      </c>
      <c r="D666" s="10" t="inlineStr">
        <is>
          <t>C.2.2</t>
        </is>
      </c>
      <c r="E666" s="10" t="inlineStr">
        <is>
          <t>C</t>
        </is>
      </c>
      <c r="F666" s="10" t="inlineStr">
        <is>
          <t>T</t>
        </is>
      </c>
      <c r="G666" s="10" t="inlineStr">
        <is>
          <t>tabular</t>
        </is>
      </c>
      <c r="H666" s="10" t="n">
        <v>1</v>
      </c>
      <c r="I666" s="10" t="inlineStr">
        <is>
          <t>Software video/audio analisi per situazioni di pericolo</t>
        </is>
      </c>
      <c r="J666" s="20" t="n"/>
      <c r="K666" s="20" t="n"/>
      <c r="L666" s="20" t="n"/>
      <c r="M666" s="20" t="n"/>
      <c r="N666" s="21">
        <f>IF($A666="","",IF(IFERROR(VALUE($M666),0)=1,1,0))</f>
        <v/>
      </c>
      <c r="O666" s="21">
        <f>IF($A666="",0,IF(OR($S666&lt;&gt;1,COUNTA($J666:$M666)=0),0,IF($N666=1,$H666,0)))</f>
        <v/>
      </c>
      <c r="P666" s="10" t="inlineStr">
        <is>
          <t>sì/no</t>
        </is>
      </c>
      <c r="Q666" s="21">
        <f>IF($A666="","",$A666&amp;"|"&amp;$C666)</f>
        <v/>
      </c>
      <c r="R666" s="21">
        <f>IF($A666="","",$A666&amp;"|"&amp;$C666&amp;"|"&amp;$D666)</f>
        <v/>
      </c>
      <c r="S666" s="21">
        <f>IF($A666="","",IFERROR(INDEX(Offerte!$D$2:$D$200,MATCH($Q666,Offerte!$L$2:$L$200,0)),0))</f>
        <v/>
      </c>
      <c r="T666" s="21">
        <f>IF($A666="","",IFERROR(INDEX(Offerte!$G$2:$G$200,MATCH($Q666,Offerte!$L$2:$L$200,0)),"NO"))</f>
        <v/>
      </c>
    </row>
    <row r="667">
      <c r="A667" s="10">
        <f>IF(Offerte!$A23="","",Offerte!$A23)</f>
        <v/>
      </c>
      <c r="B667" s="10">
        <f>IF(Offerte!$A23="","",Offerte!$B23)</f>
        <v/>
      </c>
      <c r="C667" s="10">
        <f>IF(Offerte!$A23="","",Offerte!$C23)</f>
        <v/>
      </c>
      <c r="D667" s="10" t="inlineStr">
        <is>
          <t>C.2.3</t>
        </is>
      </c>
      <c r="E667" s="10" t="inlineStr">
        <is>
          <t>C</t>
        </is>
      </c>
      <c r="F667" s="10" t="inlineStr">
        <is>
          <t>T</t>
        </is>
      </c>
      <c r="G667" s="10" t="inlineStr">
        <is>
          <t>tabular</t>
        </is>
      </c>
      <c r="H667" s="10" t="n">
        <v>1</v>
      </c>
      <c r="I667" s="10" t="inlineStr">
        <is>
          <t>Collegamento con centrale qualificata di pronto intervento</t>
        </is>
      </c>
      <c r="J667" s="20" t="n"/>
      <c r="K667" s="20" t="n"/>
      <c r="L667" s="20" t="n"/>
      <c r="M667" s="20" t="n"/>
      <c r="N667" s="21">
        <f>IF($A667="","",IF(IFERROR(VALUE($M667),0)=1,1,0))</f>
        <v/>
      </c>
      <c r="O667" s="21">
        <f>IF($A667="",0,IF(OR($S667&lt;&gt;1,COUNTA($J667:$M667)=0),0,IF($N667=1,$H667,0)))</f>
        <v/>
      </c>
      <c r="P667" s="10" t="inlineStr">
        <is>
          <t>sì/no</t>
        </is>
      </c>
      <c r="Q667" s="21">
        <f>IF($A667="","",$A667&amp;"|"&amp;$C667)</f>
        <v/>
      </c>
      <c r="R667" s="21">
        <f>IF($A667="","",$A667&amp;"|"&amp;$C667&amp;"|"&amp;$D667)</f>
        <v/>
      </c>
      <c r="S667" s="21">
        <f>IF($A667="","",IFERROR(INDEX(Offerte!$D$2:$D$200,MATCH($Q667,Offerte!$L$2:$L$200,0)),0))</f>
        <v/>
      </c>
      <c r="T667" s="21">
        <f>IF($A667="","",IFERROR(INDEX(Offerte!$G$2:$G$200,MATCH($Q667,Offerte!$L$2:$L$200,0)),"NO"))</f>
        <v/>
      </c>
    </row>
    <row r="668">
      <c r="A668" s="10">
        <f>IF(Offerte!$A23="","",Offerte!$A23)</f>
        <v/>
      </c>
      <c r="B668" s="10">
        <f>IF(Offerte!$A23="","",Offerte!$B23)</f>
        <v/>
      </c>
      <c r="C668" s="10">
        <f>IF(Offerte!$A23="","",Offerte!$C23)</f>
        <v/>
      </c>
      <c r="D668" s="10" t="inlineStr">
        <is>
          <t>C.2.4</t>
        </is>
      </c>
      <c r="E668" s="10" t="inlineStr">
        <is>
          <t>C</t>
        </is>
      </c>
      <c r="F668" s="10" t="inlineStr">
        <is>
          <t>Q</t>
        </is>
      </c>
      <c r="G668" s="10" t="inlineStr">
        <is>
          <t>higher</t>
        </is>
      </c>
      <c r="H668" s="10" t="n">
        <v>1</v>
      </c>
      <c r="I668" s="10" t="inlineStr">
        <is>
          <t>Tasso di copertura del servizio con dispositivi per la chiamata di emergenza del conducente</t>
        </is>
      </c>
      <c r="J668" s="20" t="n"/>
      <c r="K668" s="20" t="n"/>
      <c r="L668" s="20" t="n"/>
      <c r="M668" s="20" t="n"/>
      <c r="N668" s="21">
        <f>IF($A668="","",IFERROR(VALUE($K668)/VALUE($L668),IFERROR(VALUE($J668),0)))</f>
        <v/>
      </c>
      <c r="O668" s="21">
        <f>IF($A668="",0,IF(OR($S668&lt;&gt;1,COUNTA($J668:$M668)=0),0,IF(SUMPRODUCT(MAX(($C$5:$C$6173=$C668)*($D$5:$D$6173=$D668)*($S$5:$S$6173=1)*IFERROR($N$5:$N$6173*1,0)))&gt;0,ROUND($H668*($N668/SUMPRODUCT(MAX(($C$5:$C$6173=$C668)*($D$5:$D$6173=$D668)*($S$5:$S$6173=1)*IFERROR($N$5:$N$6173*1,0)))),4),0)))</f>
        <v/>
      </c>
      <c r="P668" s="10" t="inlineStr">
        <is>
          <t>Autobus attrezzati con chiamata di emergenza / Autobus totali in offerta, incluse scorte</t>
        </is>
      </c>
      <c r="Q668" s="21">
        <f>IF($A668="","",$A668&amp;"|"&amp;$C668)</f>
        <v/>
      </c>
      <c r="R668" s="21">
        <f>IF($A668="","",$A668&amp;"|"&amp;$C668&amp;"|"&amp;$D668)</f>
        <v/>
      </c>
      <c r="S668" s="21">
        <f>IF($A668="","",IFERROR(INDEX(Offerte!$D$2:$D$200,MATCH($Q668,Offerte!$L$2:$L$200,0)),0))</f>
        <v/>
      </c>
      <c r="T668" s="21">
        <f>IF($A668="","",IFERROR(INDEX(Offerte!$G$2:$G$200,MATCH($Q668,Offerte!$L$2:$L$200,0)),"NO"))</f>
        <v/>
      </c>
    </row>
    <row r="669">
      <c r="A669" s="10">
        <f>IF(Offerte!$A23="","",Offerte!$A23)</f>
        <v/>
      </c>
      <c r="B669" s="10">
        <f>IF(Offerte!$A23="","",Offerte!$B23)</f>
        <v/>
      </c>
      <c r="C669" s="10">
        <f>IF(Offerte!$A23="","",Offerte!$C23)</f>
        <v/>
      </c>
      <c r="D669" s="10" t="inlineStr">
        <is>
          <t>C.3.1</t>
        </is>
      </c>
      <c r="E669" s="10" t="inlineStr">
        <is>
          <t>C</t>
        </is>
      </c>
      <c r="F669" s="10" t="inlineStr">
        <is>
          <t>Q</t>
        </is>
      </c>
      <c r="G669" s="10" t="inlineStr">
        <is>
          <t>higher</t>
        </is>
      </c>
      <c r="H669" s="10" t="n">
        <v>2</v>
      </c>
      <c r="I669" s="10" t="inlineStr">
        <is>
          <t>Tasso di copertura del servizio con dispositivi di informazione dinamica a bordo mezzo</t>
        </is>
      </c>
      <c r="J669" s="20" t="n"/>
      <c r="K669" s="20" t="n"/>
      <c r="L669" s="20" t="n"/>
      <c r="M669" s="20" t="n"/>
      <c r="N669" s="21">
        <f>IF($A669="","",IFERROR(VALUE($K669)/VALUE($L669),IFERROR(VALUE($J669),0)))</f>
        <v/>
      </c>
      <c r="O669" s="21">
        <f>IF($A669="",0,IF(OR($S669&lt;&gt;1,COUNTA($J669:$M669)=0),0,IF(SUMPRODUCT(MAX(($C$5:$C$6173=$C669)*($D$5:$D$6173=$D669)*($S$5:$S$6173=1)*IFERROR($N$5:$N$6173*1,0)))&gt;0,ROUND($H669*($N669/SUMPRODUCT(MAX(($C$5:$C$6173=$C669)*($D$5:$D$6173=$D669)*($S$5:$S$6173=1)*IFERROR($N$5:$N$6173*1,0)))),4),0)))</f>
        <v/>
      </c>
      <c r="P669" s="10" t="inlineStr">
        <is>
          <t>Autobus con monitor e indicatori vocali / Autobus totali in offerta, incluse scorte</t>
        </is>
      </c>
      <c r="Q669" s="21">
        <f>IF($A669="","",$A669&amp;"|"&amp;$C669)</f>
        <v/>
      </c>
      <c r="R669" s="21">
        <f>IF($A669="","",$A669&amp;"|"&amp;$C669&amp;"|"&amp;$D669)</f>
        <v/>
      </c>
      <c r="S669" s="21">
        <f>IF($A669="","",IFERROR(INDEX(Offerte!$D$2:$D$200,MATCH($Q669,Offerte!$L$2:$L$200,0)),0))</f>
        <v/>
      </c>
      <c r="T669" s="21">
        <f>IF($A669="","",IFERROR(INDEX(Offerte!$G$2:$G$200,MATCH($Q669,Offerte!$L$2:$L$200,0)),"NO"))</f>
        <v/>
      </c>
    </row>
    <row r="670">
      <c r="A670" s="10">
        <f>IF(Offerte!$A23="","",Offerte!$A23)</f>
        <v/>
      </c>
      <c r="B670" s="10">
        <f>IF(Offerte!$A23="","",Offerte!$B23)</f>
        <v/>
      </c>
      <c r="C670" s="10">
        <f>IF(Offerte!$A23="","",Offerte!$C23)</f>
        <v/>
      </c>
      <c r="D670" s="10" t="inlineStr">
        <is>
          <t>C.3.2</t>
        </is>
      </c>
      <c r="E670" s="10" t="inlineStr">
        <is>
          <t>C</t>
        </is>
      </c>
      <c r="F670" s="10" t="inlineStr">
        <is>
          <t>T</t>
        </is>
      </c>
      <c r="G670" s="10" t="inlineStr">
        <is>
          <t>tabular</t>
        </is>
      </c>
      <c r="H670" s="10" t="n">
        <v>2</v>
      </c>
      <c r="I670" s="10" t="inlineStr">
        <is>
          <t>Informazioni a bordo su coincidenze ai nodi</t>
        </is>
      </c>
      <c r="J670" s="20" t="n"/>
      <c r="K670" s="20" t="n"/>
      <c r="L670" s="20" t="n"/>
      <c r="M670" s="20" t="n"/>
      <c r="N670" s="21">
        <f>IF($A670="","",IF(IFERROR(VALUE($M670),0)=1,1,0))</f>
        <v/>
      </c>
      <c r="O670" s="21">
        <f>IF($A670="",0,IF(OR($S670&lt;&gt;1,COUNTA($J670:$M670)=0),0,IF(AND($N670=1,IFERROR(SUMIFS($N$5:$N$6173,$Q$5:$Q$6173,$Q670,$D$5:$D$6173,"C.3.1"),0)&gt;=0.5),$H670,0)))</f>
        <v/>
      </c>
      <c r="P670" s="10" t="inlineStr">
        <is>
          <t>Dipende da C.3.1 &gt;= 0.5</t>
        </is>
      </c>
      <c r="Q670" s="21">
        <f>IF($A670="","",$A670&amp;"|"&amp;$C670)</f>
        <v/>
      </c>
      <c r="R670" s="21">
        <f>IF($A670="","",$A670&amp;"|"&amp;$C670&amp;"|"&amp;$D670)</f>
        <v/>
      </c>
      <c r="S670" s="21">
        <f>IF($A670="","",IFERROR(INDEX(Offerte!$D$2:$D$200,MATCH($Q670,Offerte!$L$2:$L$200,0)),0))</f>
        <v/>
      </c>
      <c r="T670" s="21">
        <f>IF($A670="","",IFERROR(INDEX(Offerte!$G$2:$G$200,MATCH($Q670,Offerte!$L$2:$L$200,0)),"NO"))</f>
        <v/>
      </c>
    </row>
    <row r="671">
      <c r="A671" s="10">
        <f>IF(Offerte!$A23="","",Offerte!$A23)</f>
        <v/>
      </c>
      <c r="B671" s="10">
        <f>IF(Offerte!$A23="","",Offerte!$B23)</f>
        <v/>
      </c>
      <c r="C671" s="10">
        <f>IF(Offerte!$A23="","",Offerte!$C23)</f>
        <v/>
      </c>
      <c r="D671" s="10" t="inlineStr">
        <is>
          <t>D.1.1</t>
        </is>
      </c>
      <c r="E671" s="10" t="inlineStr">
        <is>
          <t>D</t>
        </is>
      </c>
      <c r="F671" s="10" t="inlineStr">
        <is>
          <t>Q</t>
        </is>
      </c>
      <c r="G671" s="10" t="inlineStr">
        <is>
          <t>higher</t>
        </is>
      </c>
      <c r="H671" s="10" t="n">
        <v>3</v>
      </c>
      <c r="I671" s="10" t="inlineStr">
        <is>
          <t>Installazione di pensiline</t>
        </is>
      </c>
      <c r="J671" s="20" t="n"/>
      <c r="K671" s="20" t="n"/>
      <c r="L671" s="20" t="n"/>
      <c r="M671" s="20" t="n"/>
      <c r="N671" s="21">
        <f>IF($A671="","",IFERROR(VALUE($J671),0))</f>
        <v/>
      </c>
      <c r="O671" s="21">
        <f>IF($A671="",0,IF(OR($S671&lt;&gt;1,COUNTA($J671:$M671)=0),0,IF(SUMPRODUCT(MAX(($C$5:$C$6173=$C671)*($D$5:$D$6173=$D671)*($S$5:$S$6173=1)*IFERROR($N$5:$N$6173*1,0)))&gt;0,ROUND($H671*($N671/SUMPRODUCT(MAX(($C$5:$C$6173=$C671)*($D$5:$D$6173=$D671)*($S$5:$S$6173=1)*IFERROR($N$5:$N$6173*1,0)))),4),0)))</f>
        <v/>
      </c>
      <c r="P671" s="10" t="inlineStr">
        <is>
          <t>fermate</t>
        </is>
      </c>
      <c r="Q671" s="21">
        <f>IF($A671="","",$A671&amp;"|"&amp;$C671)</f>
        <v/>
      </c>
      <c r="R671" s="21">
        <f>IF($A671="","",$A671&amp;"|"&amp;$C671&amp;"|"&amp;$D671)</f>
        <v/>
      </c>
      <c r="S671" s="21">
        <f>IF($A671="","",IFERROR(INDEX(Offerte!$D$2:$D$200,MATCH($Q671,Offerte!$L$2:$L$200,0)),0))</f>
        <v/>
      </c>
      <c r="T671" s="21">
        <f>IF($A671="","",IFERROR(INDEX(Offerte!$G$2:$G$200,MATCH($Q671,Offerte!$L$2:$L$200,0)),"NO"))</f>
        <v/>
      </c>
    </row>
    <row r="672">
      <c r="A672" s="10">
        <f>IF(Offerte!$A23="","",Offerte!$A23)</f>
        <v/>
      </c>
      <c r="B672" s="10">
        <f>IF(Offerte!$A23="","",Offerte!$B23)</f>
        <v/>
      </c>
      <c r="C672" s="10">
        <f>IF(Offerte!$A23="","",Offerte!$C23)</f>
        <v/>
      </c>
      <c r="D672" s="10" t="inlineStr">
        <is>
          <t>D.1.2</t>
        </is>
      </c>
      <c r="E672" s="10" t="inlineStr">
        <is>
          <t>D</t>
        </is>
      </c>
      <c r="F672" s="10" t="inlineStr">
        <is>
          <t>Q</t>
        </is>
      </c>
      <c r="G672" s="10" t="inlineStr">
        <is>
          <t>higher</t>
        </is>
      </c>
      <c r="H672" s="10" t="n">
        <v>3</v>
      </c>
      <c r="I672" s="10" t="inlineStr">
        <is>
          <t>Installazione di paline di fermata conformi alla DGR 581/2023</t>
        </is>
      </c>
      <c r="J672" s="20" t="n"/>
      <c r="K672" s="20" t="n"/>
      <c r="L672" s="20" t="n"/>
      <c r="M672" s="20" t="n"/>
      <c r="N672" s="21">
        <f>IF($A672="","",IFERROR(VALUE($J672),0))</f>
        <v/>
      </c>
      <c r="O672" s="21">
        <f>IF($A672="",0,IF(OR($S672&lt;&gt;1,COUNTA($J672:$M672)=0),0,IF(SUMPRODUCT(MAX(($C$5:$C$6173=$C672)*($D$5:$D$6173=$D672)*($S$5:$S$6173=1)*IFERROR($N$5:$N$6173*1,0)))&gt;0,ROUND($H672*($N672/SUMPRODUCT(MAX(($C$5:$C$6173=$C672)*($D$5:$D$6173=$D672)*($S$5:$S$6173=1)*IFERROR($N$5:$N$6173*1,0)))),4),0)))</f>
        <v/>
      </c>
      <c r="P672" s="10" t="inlineStr">
        <is>
          <t>fermate</t>
        </is>
      </c>
      <c r="Q672" s="21">
        <f>IF($A672="","",$A672&amp;"|"&amp;$C672)</f>
        <v/>
      </c>
      <c r="R672" s="21">
        <f>IF($A672="","",$A672&amp;"|"&amp;$C672&amp;"|"&amp;$D672)</f>
        <v/>
      </c>
      <c r="S672" s="21">
        <f>IF($A672="","",IFERROR(INDEX(Offerte!$D$2:$D$200,MATCH($Q672,Offerte!$L$2:$L$200,0)),0))</f>
        <v/>
      </c>
      <c r="T672" s="21">
        <f>IF($A672="","",IFERROR(INDEX(Offerte!$G$2:$G$200,MATCH($Q672,Offerte!$L$2:$L$200,0)),"NO"))</f>
        <v/>
      </c>
    </row>
    <row r="673">
      <c r="A673" s="10">
        <f>IF(Offerte!$A23="","",Offerte!$A23)</f>
        <v/>
      </c>
      <c r="B673" s="10">
        <f>IF(Offerte!$A23="","",Offerte!$B23)</f>
        <v/>
      </c>
      <c r="C673" s="10">
        <f>IF(Offerte!$A23="","",Offerte!$C23)</f>
        <v/>
      </c>
      <c r="D673" s="10" t="inlineStr">
        <is>
          <t>D.1.3</t>
        </is>
      </c>
      <c r="E673" s="10" t="inlineStr">
        <is>
          <t>D</t>
        </is>
      </c>
      <c r="F673" s="10" t="inlineStr">
        <is>
          <t>Q</t>
        </is>
      </c>
      <c r="G673" s="10" t="inlineStr">
        <is>
          <t>higher</t>
        </is>
      </c>
      <c r="H673" s="10" t="n">
        <v>2</v>
      </c>
      <c r="I673" s="10" t="inlineStr">
        <is>
          <t>Display informativi connessi alle fermate</t>
        </is>
      </c>
      <c r="J673" s="20" t="n"/>
      <c r="K673" s="20" t="n"/>
      <c r="L673" s="20" t="n"/>
      <c r="M673" s="20" t="n"/>
      <c r="N673" s="21">
        <f>IF($A673="","",IFERROR(VALUE($J673),0))</f>
        <v/>
      </c>
      <c r="O673" s="21">
        <f>IF($A673="",0,IF(OR($S673&lt;&gt;1,COUNTA($J673:$M673)=0),0,IF(SUMPRODUCT(MAX(($C$5:$C$6173=$C673)*($D$5:$D$6173=$D673)*($S$5:$S$6173=1)*IFERROR($N$5:$N$6173*1,0)))&gt;0,ROUND($H673*($N673/SUMPRODUCT(MAX(($C$5:$C$6173=$C673)*($D$5:$D$6173=$D673)*($S$5:$S$6173=1)*IFERROR($N$5:$N$6173*1,0)))),4),0)))</f>
        <v/>
      </c>
      <c r="P673" s="10" t="inlineStr">
        <is>
          <t>fermate</t>
        </is>
      </c>
      <c r="Q673" s="21">
        <f>IF($A673="","",$A673&amp;"|"&amp;$C673)</f>
        <v/>
      </c>
      <c r="R673" s="21">
        <f>IF($A673="","",$A673&amp;"|"&amp;$C673&amp;"|"&amp;$D673)</f>
        <v/>
      </c>
      <c r="S673" s="21">
        <f>IF($A673="","",IFERROR(INDEX(Offerte!$D$2:$D$200,MATCH($Q673,Offerte!$L$2:$L$200,0)),0))</f>
        <v/>
      </c>
      <c r="T673" s="21">
        <f>IF($A673="","",IFERROR(INDEX(Offerte!$G$2:$G$200,MATCH($Q673,Offerte!$L$2:$L$200,0)),"NO"))</f>
        <v/>
      </c>
    </row>
    <row r="674">
      <c r="A674" s="10">
        <f>IF(Offerte!$A23="","",Offerte!$A23)</f>
        <v/>
      </c>
      <c r="B674" s="10">
        <f>IF(Offerte!$A23="","",Offerte!$B23)</f>
        <v/>
      </c>
      <c r="C674" s="10">
        <f>IF(Offerte!$A23="","",Offerte!$C23)</f>
        <v/>
      </c>
      <c r="D674" s="10" t="inlineStr">
        <is>
          <t>D.2.1</t>
        </is>
      </c>
      <c r="E674" s="10" t="inlineStr">
        <is>
          <t>D</t>
        </is>
      </c>
      <c r="F674" s="10" t="inlineStr">
        <is>
          <t>Q</t>
        </is>
      </c>
      <c r="G674" s="10" t="inlineStr">
        <is>
          <t>higher</t>
        </is>
      </c>
      <c r="H674" s="10" t="n">
        <v>2</v>
      </c>
      <c r="I674" s="10" t="inlineStr">
        <is>
          <t>Segnali tattili Loges-Vet-Evolution</t>
        </is>
      </c>
      <c r="J674" s="20" t="n"/>
      <c r="K674" s="20" t="n"/>
      <c r="L674" s="20" t="n"/>
      <c r="M674" s="20" t="n"/>
      <c r="N674" s="21">
        <f>IF($A674="","",IFERROR(VALUE($J674),0))</f>
        <v/>
      </c>
      <c r="O674" s="21">
        <f>IF($A674="",0,IF(OR($S674&lt;&gt;1,COUNTA($J674:$M674)=0),0,IF(SUMPRODUCT(MAX(($C$5:$C$6173=$C674)*($D$5:$D$6173=$D674)*($S$5:$S$6173=1)*IFERROR($N$5:$N$6173*1,0)))&gt;0,ROUND($H674*($N674/SUMPRODUCT(MAX(($C$5:$C$6173=$C674)*($D$5:$D$6173=$D674)*($S$5:$S$6173=1)*IFERROR($N$5:$N$6173*1,0)))),4),0)))</f>
        <v/>
      </c>
      <c r="P674" s="10" t="inlineStr">
        <is>
          <t>fermate</t>
        </is>
      </c>
      <c r="Q674" s="21">
        <f>IF($A674="","",$A674&amp;"|"&amp;$C674)</f>
        <v/>
      </c>
      <c r="R674" s="21">
        <f>IF($A674="","",$A674&amp;"|"&amp;$C674&amp;"|"&amp;$D674)</f>
        <v/>
      </c>
      <c r="S674" s="21">
        <f>IF($A674="","",IFERROR(INDEX(Offerte!$D$2:$D$200,MATCH($Q674,Offerte!$L$2:$L$200,0)),0))</f>
        <v/>
      </c>
      <c r="T674" s="21">
        <f>IF($A674="","",IFERROR(INDEX(Offerte!$G$2:$G$200,MATCH($Q674,Offerte!$L$2:$L$200,0)),"NO"))</f>
        <v/>
      </c>
    </row>
    <row r="675">
      <c r="A675" s="10">
        <f>IF(Offerte!$A23="","",Offerte!$A23)</f>
        <v/>
      </c>
      <c r="B675" s="10">
        <f>IF(Offerte!$A23="","",Offerte!$B23)</f>
        <v/>
      </c>
      <c r="C675" s="10">
        <f>IF(Offerte!$A23="","",Offerte!$C23)</f>
        <v/>
      </c>
      <c r="D675" s="10" t="inlineStr">
        <is>
          <t>E.1.1</t>
        </is>
      </c>
      <c r="E675" s="10" t="inlineStr">
        <is>
          <t>E</t>
        </is>
      </c>
      <c r="F675" s="10" t="inlineStr">
        <is>
          <t>T</t>
        </is>
      </c>
      <c r="G675" s="10" t="inlineStr">
        <is>
          <t>tabular</t>
        </is>
      </c>
      <c r="H675" s="10" t="n">
        <v>2</v>
      </c>
      <c r="I675" s="10" t="inlineStr">
        <is>
          <t>Mobile app con travel planner PRM</t>
        </is>
      </c>
      <c r="J675" s="20" t="n"/>
      <c r="K675" s="20" t="n"/>
      <c r="L675" s="20" t="n"/>
      <c r="M675" s="20" t="n"/>
      <c r="N675" s="21">
        <f>IF($A675="","",IF(IFERROR(VALUE($M675),0)=1,1,0))</f>
        <v/>
      </c>
      <c r="O675" s="21">
        <f>IF($A675="",0,IF(OR($S675&lt;&gt;1,COUNTA($J675:$M675)=0),0,IF($N675=1,$H675,0)))</f>
        <v/>
      </c>
      <c r="P675" s="10" t="inlineStr">
        <is>
          <t>sì/no</t>
        </is>
      </c>
      <c r="Q675" s="21">
        <f>IF($A675="","",$A675&amp;"|"&amp;$C675)</f>
        <v/>
      </c>
      <c r="R675" s="21">
        <f>IF($A675="","",$A675&amp;"|"&amp;$C675&amp;"|"&amp;$D675)</f>
        <v/>
      </c>
      <c r="S675" s="21">
        <f>IF($A675="","",IFERROR(INDEX(Offerte!$D$2:$D$200,MATCH($Q675,Offerte!$L$2:$L$200,0)),0))</f>
        <v/>
      </c>
      <c r="T675" s="21">
        <f>IF($A675="","",IFERROR(INDEX(Offerte!$G$2:$G$200,MATCH($Q675,Offerte!$L$2:$L$200,0)),"NO"))</f>
        <v/>
      </c>
    </row>
    <row r="676">
      <c r="A676" s="10">
        <f>IF(Offerte!$A23="","",Offerte!$A23)</f>
        <v/>
      </c>
      <c r="B676" s="10">
        <f>IF(Offerte!$A23="","",Offerte!$B23)</f>
        <v/>
      </c>
      <c r="C676" s="10">
        <f>IF(Offerte!$A23="","",Offerte!$C23)</f>
        <v/>
      </c>
      <c r="D676" s="10" t="inlineStr">
        <is>
          <t>E.2.1</t>
        </is>
      </c>
      <c r="E676" s="10" t="inlineStr">
        <is>
          <t>E</t>
        </is>
      </c>
      <c r="F676" s="10" t="inlineStr">
        <is>
          <t>D</t>
        </is>
      </c>
      <c r="G676" s="10" t="inlineStr">
        <is>
          <t>discretionary</t>
        </is>
      </c>
      <c r="H676" s="10" t="n">
        <v>2</v>
      </c>
      <c r="I676" s="10" t="inlineStr">
        <is>
          <t>Altre azioni informative e rapporti con gli utenti</t>
        </is>
      </c>
      <c r="J676" s="20" t="n"/>
      <c r="K676" s="20" t="n"/>
      <c r="L676" s="20" t="n"/>
      <c r="M676" s="20" t="n"/>
      <c r="N676" s="21">
        <f>IF($A676="","",MAX(0,MIN(1,IFERROR(VALUE($M676),0))))</f>
        <v/>
      </c>
      <c r="O676" s="21">
        <f>IF($A676="",0,IF(OR($S676&lt;&gt;1,COUNTA($J676:$M676)=0),0,IF(SUMPRODUCT(MAX(($C$5:$C$6173=$C676)*($D$5:$D$6173=$D676)*($S$5:$S$6173=1)*IFERROR($N$5:$N$6173*1,0)))&gt;0,ROUND($H676*($N676/SUMPRODUCT(MAX(($C$5:$C$6173=$C676)*($D$5:$D$6173=$D676)*($S$5:$S$6173=1)*IFERROR($N$5:$N$6173*1,0)))),4),0)))</f>
        <v/>
      </c>
      <c r="P676" s="10" t="inlineStr">
        <is>
          <t>coeff.</t>
        </is>
      </c>
      <c r="Q676" s="21">
        <f>IF($A676="","",$A676&amp;"|"&amp;$C676)</f>
        <v/>
      </c>
      <c r="R676" s="21">
        <f>IF($A676="","",$A676&amp;"|"&amp;$C676&amp;"|"&amp;$D676)</f>
        <v/>
      </c>
      <c r="S676" s="21">
        <f>IF($A676="","",IFERROR(INDEX(Offerte!$D$2:$D$200,MATCH($Q676,Offerte!$L$2:$L$200,0)),0))</f>
        <v/>
      </c>
      <c r="T676" s="21">
        <f>IF($A676="","",IFERROR(INDEX(Offerte!$G$2:$G$200,MATCH($Q676,Offerte!$L$2:$L$200,0)),"NO"))</f>
        <v/>
      </c>
    </row>
    <row r="677">
      <c r="A677" s="10">
        <f>IF(Offerte!$A23="","",Offerte!$A23)</f>
        <v/>
      </c>
      <c r="B677" s="10">
        <f>IF(Offerte!$A23="","",Offerte!$B23)</f>
        <v/>
      </c>
      <c r="C677" s="10">
        <f>IF(Offerte!$A23="","",Offerte!$C23)</f>
        <v/>
      </c>
      <c r="D677" s="10" t="inlineStr">
        <is>
          <t>F.1.1</t>
        </is>
      </c>
      <c r="E677" s="10" t="inlineStr">
        <is>
          <t>F</t>
        </is>
      </c>
      <c r="F677" s="10" t="inlineStr">
        <is>
          <t>Q</t>
        </is>
      </c>
      <c r="G677" s="10" t="inlineStr">
        <is>
          <t>lower</t>
        </is>
      </c>
      <c r="H677" s="10" t="n">
        <v>7</v>
      </c>
      <c r="I677" s="10" t="inlineStr">
        <is>
          <t>Performance ambientali del parco mezzi adibito al servizio - I_CEA</t>
        </is>
      </c>
      <c r="J677" s="20" t="n"/>
      <c r="K677" s="20" t="n"/>
      <c r="L677" s="20" t="n"/>
      <c r="M677" s="20" t="n"/>
      <c r="N677" s="21">
        <f>IF($A677="","",IFERROR(VALUE($J677),0))</f>
        <v/>
      </c>
      <c r="O677" s="21">
        <f>IF($A677="",0,IF(OR($S677&lt;&gt;1,COUNTA($J677:$M677)=0),0,IF(AND(IFERROR(AGGREGATE(15,6,$N$5:$N$6173/(($C$5:$C$6173=$C677)*($D$5:$D$6173=$D677)*($S$5:$S$6173=1)*($N$5:$N$6173&gt;0)),1),0)&gt;0,$N677&gt;0),ROUND($H677*(IFERROR(AGGREGATE(15,6,$N$5:$N$6173/(($C$5:$C$6173=$C677)*($D$5:$D$6173=$D677)*($S$5:$S$6173=1)*($N$5:$N$6173&gt;0)),1),0)/$N677),4),0)))</f>
        <v/>
      </c>
      <c r="P677" s="10" t="inlineStr">
        <is>
          <t>indice</t>
        </is>
      </c>
      <c r="Q677" s="21">
        <f>IF($A677="","",$A677&amp;"|"&amp;$C677)</f>
        <v/>
      </c>
      <c r="R677" s="21">
        <f>IF($A677="","",$A677&amp;"|"&amp;$C677&amp;"|"&amp;$D677)</f>
        <v/>
      </c>
      <c r="S677" s="21">
        <f>IF($A677="","",IFERROR(INDEX(Offerte!$D$2:$D$200,MATCH($Q677,Offerte!$L$2:$L$200,0)),0))</f>
        <v/>
      </c>
      <c r="T677" s="21">
        <f>IF($A677="","",IFERROR(INDEX(Offerte!$G$2:$G$200,MATCH($Q677,Offerte!$L$2:$L$200,0)),"NO"))</f>
        <v/>
      </c>
    </row>
    <row r="678">
      <c r="A678" s="10">
        <f>IF(Offerte!$A23="","",Offerte!$A23)</f>
        <v/>
      </c>
      <c r="B678" s="10">
        <f>IF(Offerte!$A23="","",Offerte!$B23)</f>
        <v/>
      </c>
      <c r="C678" s="10">
        <f>IF(Offerte!$A23="","",Offerte!$C23)</f>
        <v/>
      </c>
      <c r="D678" s="10" t="inlineStr">
        <is>
          <t>F.2.1</t>
        </is>
      </c>
      <c r="E678" s="10" t="inlineStr">
        <is>
          <t>F</t>
        </is>
      </c>
      <c r="F678" s="10" t="inlineStr">
        <is>
          <t>Q</t>
        </is>
      </c>
      <c r="G678" s="10" t="inlineStr">
        <is>
          <t>higher</t>
        </is>
      </c>
      <c r="H678" s="10" t="n">
        <v>2</v>
      </c>
      <c r="I678" s="10" t="inlineStr">
        <is>
          <t>Tasso di copertura del servizio con dispositivi ECO-DRIVER</t>
        </is>
      </c>
      <c r="J678" s="20" t="n"/>
      <c r="K678" s="20" t="n"/>
      <c r="L678" s="20" t="n"/>
      <c r="M678" s="20" t="n"/>
      <c r="N678" s="21">
        <f>IF($A678="","",IFERROR(VALUE($K678)/VALUE($L678),IFERROR(VALUE($J678),0)))</f>
        <v/>
      </c>
      <c r="O678" s="21">
        <f>IF($A678="",0,IF(OR($S678&lt;&gt;1,COUNTA($J678:$M678)=0),0,IF(SUMPRODUCT(MAX(($C$5:$C$6173=$C678)*($D$5:$D$6173=$D678)*($S$5:$S$6173=1)*IFERROR($N$5:$N$6173*1,0)))&gt;0,ROUND($H678*($N678/SUMPRODUCT(MAX(($C$5:$C$6173=$C678)*($D$5:$D$6173=$D678)*($S$5:$S$6173=1)*IFERROR($N$5:$N$6173*1,0)))),4),0)))</f>
        <v/>
      </c>
      <c r="P678" s="10" t="inlineStr">
        <is>
          <t>Autobus attrezzati con dispositivi ECO-DRIVER / Autobus totali in offerta, incluse scorte</t>
        </is>
      </c>
      <c r="Q678" s="21">
        <f>IF($A678="","",$A678&amp;"|"&amp;$C678)</f>
        <v/>
      </c>
      <c r="R678" s="21">
        <f>IF($A678="","",$A678&amp;"|"&amp;$C678&amp;"|"&amp;$D678)</f>
        <v/>
      </c>
      <c r="S678" s="21">
        <f>IF($A678="","",IFERROR(INDEX(Offerte!$D$2:$D$200,MATCH($Q678,Offerte!$L$2:$L$200,0)),0))</f>
        <v/>
      </c>
      <c r="T678" s="21">
        <f>IF($A678="","",IFERROR(INDEX(Offerte!$G$2:$G$200,MATCH($Q678,Offerte!$L$2:$L$200,0)),"NO"))</f>
        <v/>
      </c>
    </row>
    <row r="679">
      <c r="A679" s="10">
        <f>IF(Offerte!$A23="","",Offerte!$A23)</f>
        <v/>
      </c>
      <c r="B679" s="10">
        <f>IF(Offerte!$A23="","",Offerte!$B23)</f>
        <v/>
      </c>
      <c r="C679" s="10">
        <f>IF(Offerte!$A23="","",Offerte!$C23)</f>
        <v/>
      </c>
      <c r="D679" s="10" t="inlineStr">
        <is>
          <t>F.3.1</t>
        </is>
      </c>
      <c r="E679" s="10" t="inlineStr">
        <is>
          <t>F</t>
        </is>
      </c>
      <c r="F679" s="10" t="inlineStr">
        <is>
          <t>Q</t>
        </is>
      </c>
      <c r="G679" s="10" t="inlineStr">
        <is>
          <t>higher</t>
        </is>
      </c>
      <c r="H679" s="10" t="n">
        <v>2</v>
      </c>
      <c r="I679" s="10" t="inlineStr">
        <is>
          <t>Autoproduzione consumi elettrici per trazione</t>
        </is>
      </c>
      <c r="J679" s="20" t="n"/>
      <c r="K679" s="20" t="n"/>
      <c r="L679" s="20" t="n"/>
      <c r="M679" s="20" t="n"/>
      <c r="N679" s="21">
        <f>IF($A679="","",IFERROR(VALUE($J679),0))</f>
        <v/>
      </c>
      <c r="O679" s="21">
        <f>IF($A679="",0,IF(OR($S679&lt;&gt;1,COUNTA($J679:$M679)=0),0,IF(SUMPRODUCT(MAX(($C$5:$C$6173=$C679)*($D$5:$D$6173=$D679)*($S$5:$S$6173=1)*IFERROR($N$5:$N$6173*1,0)))&gt;0,ROUND($H679*($N679/SUMPRODUCT(MAX(($C$5:$C$6173=$C679)*($D$5:$D$6173=$D679)*($S$5:$S$6173=1)*IFERROR($N$5:$N$6173*1,0)))),4),0)))</f>
        <v/>
      </c>
      <c r="P679" s="10" t="inlineStr">
        <is>
          <t>kWh/anno</t>
        </is>
      </c>
      <c r="Q679" s="21">
        <f>IF($A679="","",$A679&amp;"|"&amp;$C679)</f>
        <v/>
      </c>
      <c r="R679" s="21">
        <f>IF($A679="","",$A679&amp;"|"&amp;$C679&amp;"|"&amp;$D679)</f>
        <v/>
      </c>
      <c r="S679" s="21">
        <f>IF($A679="","",IFERROR(INDEX(Offerte!$D$2:$D$200,MATCH($Q679,Offerte!$L$2:$L$200,0)),0))</f>
        <v/>
      </c>
      <c r="T679" s="21">
        <f>IF($A679="","",IFERROR(INDEX(Offerte!$G$2:$G$200,MATCH($Q679,Offerte!$L$2:$L$200,0)),"NO"))</f>
        <v/>
      </c>
    </row>
    <row r="680">
      <c r="A680" s="10">
        <f>IF(Offerte!$A23="","",Offerte!$A23)</f>
        <v/>
      </c>
      <c r="B680" s="10">
        <f>IF(Offerte!$A23="","",Offerte!$B23)</f>
        <v/>
      </c>
      <c r="C680" s="10">
        <f>IF(Offerte!$A23="","",Offerte!$C23)</f>
        <v/>
      </c>
      <c r="D680" s="10" t="inlineStr">
        <is>
          <t>F.4.1</t>
        </is>
      </c>
      <c r="E680" s="10" t="inlineStr">
        <is>
          <t>F</t>
        </is>
      </c>
      <c r="F680" s="10" t="inlineStr">
        <is>
          <t>Q</t>
        </is>
      </c>
      <c r="G680" s="10" t="inlineStr">
        <is>
          <t>soil</t>
        </is>
      </c>
      <c r="H680" s="10" t="n">
        <v>2</v>
      </c>
      <c r="I680" s="10" t="inlineStr">
        <is>
          <t>Indice di consumo di suolo</t>
        </is>
      </c>
      <c r="J680" s="20" t="n"/>
      <c r="K680" s="20" t="n"/>
      <c r="L680" s="20" t="n"/>
      <c r="M680" s="20" t="n"/>
      <c r="N680" s="21">
        <f>IF($A680="","",IFERROR(VALUE($J680),0))</f>
        <v/>
      </c>
      <c r="O680" s="21">
        <f>IF($A680="",0,IF(OR($S680&lt;&gt;1,COUNTA($J680:$M680)=0),0,IF($N680&lt;=0,$H680,IF(SUMPRODUCT(MAX(($C$5:$C$6173=$C680)*($D$5:$D$6173=$D680)*($S$5:$S$6173=1)*IFERROR($N$5:$N$6173*1,0)))&gt;0,ROUND($H680*((SUMPRODUCT(MAX(($C$5:$C$6173=$C680)*($D$5:$D$6173=$D680)*($S$5:$S$6173=1)*IFERROR($N$5:$N$6173*1,0)))-$N680)/SUMPRODUCT(MAX(($C$5:$C$6173=$C680)*($D$5:$D$6173=$D680)*($S$5:$S$6173=1)*IFERROR($N$5:$N$6173*1,0)))),4),0))))</f>
        <v/>
      </c>
      <c r="P680" s="10" t="inlineStr">
        <is>
          <t>m2</t>
        </is>
      </c>
      <c r="Q680" s="21">
        <f>IF($A680="","",$A680&amp;"|"&amp;$C680)</f>
        <v/>
      </c>
      <c r="R680" s="21">
        <f>IF($A680="","",$A680&amp;"|"&amp;$C680&amp;"|"&amp;$D680)</f>
        <v/>
      </c>
      <c r="S680" s="21">
        <f>IF($A680="","",IFERROR(INDEX(Offerte!$D$2:$D$200,MATCH($Q680,Offerte!$L$2:$L$200,0)),0))</f>
        <v/>
      </c>
      <c r="T680" s="21">
        <f>IF($A680="","",IFERROR(INDEX(Offerte!$G$2:$G$200,MATCH($Q680,Offerte!$L$2:$L$200,0)),"NO"))</f>
        <v/>
      </c>
    </row>
    <row r="681">
      <c r="A681" s="10">
        <f>IF(Offerte!$A23="","",Offerte!$A23)</f>
        <v/>
      </c>
      <c r="B681" s="10">
        <f>IF(Offerte!$A23="","",Offerte!$B23)</f>
        <v/>
      </c>
      <c r="C681" s="10">
        <f>IF(Offerte!$A23="","",Offerte!$C23)</f>
        <v/>
      </c>
      <c r="D681" s="10" t="inlineStr">
        <is>
          <t>F.5.1</t>
        </is>
      </c>
      <c r="E681" s="10" t="inlineStr">
        <is>
          <t>F</t>
        </is>
      </c>
      <c r="F681" s="10" t="inlineStr">
        <is>
          <t>T</t>
        </is>
      </c>
      <c r="G681" s="10" t="inlineStr">
        <is>
          <t>tabular</t>
        </is>
      </c>
      <c r="H681" s="10" t="n">
        <v>1</v>
      </c>
      <c r="I681" s="10" t="inlineStr">
        <is>
          <t>Rendicontazione di sostenibilità ambientale</t>
        </is>
      </c>
      <c r="J681" s="20" t="n"/>
      <c r="K681" s="20" t="n"/>
      <c r="L681" s="20" t="n"/>
      <c r="M681" s="20" t="n"/>
      <c r="N681" s="21">
        <f>IF($A681="","",IF(IFERROR(VALUE($M681),0)=1,1,0))</f>
        <v/>
      </c>
      <c r="O681" s="21">
        <f>IF($A681="",0,IF(OR($S681&lt;&gt;1,COUNTA($J681:$M681)=0),0,IF($N681=1,$H681,0)))</f>
        <v/>
      </c>
      <c r="P681" s="10" t="inlineStr">
        <is>
          <t>sì/no</t>
        </is>
      </c>
      <c r="Q681" s="21">
        <f>IF($A681="","",$A681&amp;"|"&amp;$C681)</f>
        <v/>
      </c>
      <c r="R681" s="21">
        <f>IF($A681="","",$A681&amp;"|"&amp;$C681&amp;"|"&amp;$D681)</f>
        <v/>
      </c>
      <c r="S681" s="21">
        <f>IF($A681="","",IFERROR(INDEX(Offerte!$D$2:$D$200,MATCH($Q681,Offerte!$L$2:$L$200,0)),0))</f>
        <v/>
      </c>
      <c r="T681" s="21">
        <f>IF($A681="","",IFERROR(INDEX(Offerte!$G$2:$G$200,MATCH($Q681,Offerte!$L$2:$L$200,0)),"NO"))</f>
        <v/>
      </c>
    </row>
    <row r="682">
      <c r="A682" s="10">
        <f>IF(Offerte!$A23="","",Offerte!$A23)</f>
        <v/>
      </c>
      <c r="B682" s="10">
        <f>IF(Offerte!$A23="","",Offerte!$B23)</f>
        <v/>
      </c>
      <c r="C682" s="10">
        <f>IF(Offerte!$A23="","",Offerte!$C23)</f>
        <v/>
      </c>
      <c r="D682" s="10" t="inlineStr">
        <is>
          <t>G.1.1</t>
        </is>
      </c>
      <c r="E682" s="10" t="inlineStr">
        <is>
          <t>G</t>
        </is>
      </c>
      <c r="F682" s="10" t="inlineStr">
        <is>
          <t>D</t>
        </is>
      </c>
      <c r="G682" s="10" t="inlineStr">
        <is>
          <t>discretionary</t>
        </is>
      </c>
      <c r="H682" s="10" t="n">
        <v>2</v>
      </c>
      <c r="I682" s="10" t="inlineStr">
        <is>
          <t>Qualità del progetto di centrale di controllo aziendale</t>
        </is>
      </c>
      <c r="J682" s="20" t="n"/>
      <c r="K682" s="20" t="n"/>
      <c r="L682" s="20" t="n"/>
      <c r="M682" s="20" t="n"/>
      <c r="N682" s="21">
        <f>IF($A682="","",MAX(0,MIN(1,IFERROR(VALUE($M682),0))))</f>
        <v/>
      </c>
      <c r="O682" s="21">
        <f>IF($A682="",0,IF(OR($S682&lt;&gt;1,COUNTA($J682:$M682)=0),0,IF(SUMPRODUCT(MAX(($C$5:$C$6173=$C682)*($D$5:$D$6173=$D682)*($S$5:$S$6173=1)*IFERROR($N$5:$N$6173*1,0)))&gt;0,ROUND($H682*($N682/SUMPRODUCT(MAX(($C$5:$C$6173=$C682)*($D$5:$D$6173=$D682)*($S$5:$S$6173=1)*IFERROR($N$5:$N$6173*1,0)))),4),0)))</f>
        <v/>
      </c>
      <c r="P682" s="10" t="inlineStr">
        <is>
          <t>coeff.</t>
        </is>
      </c>
      <c r="Q682" s="21">
        <f>IF($A682="","",$A682&amp;"|"&amp;$C682)</f>
        <v/>
      </c>
      <c r="R682" s="21">
        <f>IF($A682="","",$A682&amp;"|"&amp;$C682&amp;"|"&amp;$D682)</f>
        <v/>
      </c>
      <c r="S682" s="21">
        <f>IF($A682="","",IFERROR(INDEX(Offerte!$D$2:$D$200,MATCH($Q682,Offerte!$L$2:$L$200,0)),0))</f>
        <v/>
      </c>
      <c r="T682" s="21">
        <f>IF($A682="","",IFERROR(INDEX(Offerte!$G$2:$G$200,MATCH($Q682,Offerte!$L$2:$L$200,0)),"NO"))</f>
        <v/>
      </c>
    </row>
    <row r="683">
      <c r="A683" s="10">
        <f>IF(Offerte!$A23="","",Offerte!$A23)</f>
        <v/>
      </c>
      <c r="B683" s="10">
        <f>IF(Offerte!$A23="","",Offerte!$B23)</f>
        <v/>
      </c>
      <c r="C683" s="10">
        <f>IF(Offerte!$A23="","",Offerte!$C23)</f>
        <v/>
      </c>
      <c r="D683" s="10" t="inlineStr">
        <is>
          <t>G.2.1</t>
        </is>
      </c>
      <c r="E683" s="10" t="inlineStr">
        <is>
          <t>G</t>
        </is>
      </c>
      <c r="F683" s="10" t="inlineStr">
        <is>
          <t>T</t>
        </is>
      </c>
      <c r="G683" s="10" t="inlineStr">
        <is>
          <t>tabular</t>
        </is>
      </c>
      <c r="H683" s="10" t="n">
        <v>1</v>
      </c>
      <c r="I683" s="10" t="inlineStr">
        <is>
          <t>Certificazione ISO 45001</t>
        </is>
      </c>
      <c r="J683" s="20" t="n"/>
      <c r="K683" s="20" t="n"/>
      <c r="L683" s="20" t="n"/>
      <c r="M683" s="20" t="n"/>
      <c r="N683" s="21">
        <f>IF($A683="","",IF(IFERROR(VALUE($M683),0)=1,1,0))</f>
        <v/>
      </c>
      <c r="O683" s="21">
        <f>IF($A683="",0,IF(OR($S683&lt;&gt;1,COUNTA($J683:$M683)=0),0,IF($N683=1,$H683,0)))</f>
        <v/>
      </c>
      <c r="P683" s="10" t="inlineStr">
        <is>
          <t>sì/no</t>
        </is>
      </c>
      <c r="Q683" s="21">
        <f>IF($A683="","",$A683&amp;"|"&amp;$C683)</f>
        <v/>
      </c>
      <c r="R683" s="21">
        <f>IF($A683="","",$A683&amp;"|"&amp;$C683&amp;"|"&amp;$D683)</f>
        <v/>
      </c>
      <c r="S683" s="21">
        <f>IF($A683="","",IFERROR(INDEX(Offerte!$D$2:$D$200,MATCH($Q683,Offerte!$L$2:$L$200,0)),0))</f>
        <v/>
      </c>
      <c r="T683" s="21">
        <f>IF($A683="","",IFERROR(INDEX(Offerte!$G$2:$G$200,MATCH($Q683,Offerte!$L$2:$L$200,0)),"NO"))</f>
        <v/>
      </c>
    </row>
    <row r="684">
      <c r="A684" s="10">
        <f>IF(Offerte!$A23="","",Offerte!$A23)</f>
        <v/>
      </c>
      <c r="B684" s="10">
        <f>IF(Offerte!$A23="","",Offerte!$B23)</f>
        <v/>
      </c>
      <c r="C684" s="10">
        <f>IF(Offerte!$A23="","",Offerte!$C23)</f>
        <v/>
      </c>
      <c r="D684" s="10" t="inlineStr">
        <is>
          <t>G.3.1</t>
        </is>
      </c>
      <c r="E684" s="10" t="inlineStr">
        <is>
          <t>G</t>
        </is>
      </c>
      <c r="F684" s="10" t="inlineStr">
        <is>
          <t>T</t>
        </is>
      </c>
      <c r="G684" s="10" t="inlineStr">
        <is>
          <t>tabular</t>
        </is>
      </c>
      <c r="H684" s="10" t="n">
        <v>1</v>
      </c>
      <c r="I684" s="10" t="inlineStr">
        <is>
          <t>Certificazioni di responsabilità sociale</t>
        </is>
      </c>
      <c r="J684" s="20" t="n"/>
      <c r="K684" s="20" t="n"/>
      <c r="L684" s="20" t="n"/>
      <c r="M684" s="20" t="n"/>
      <c r="N684" s="21">
        <f>IF($A684="","",IF(IFERROR(VALUE($M684),0)=1,1,0))</f>
        <v/>
      </c>
      <c r="O684" s="21">
        <f>IF($A684="",0,IF(OR($S684&lt;&gt;1,COUNTA($J684:$M684)=0),0,IF($N684=1,$H684,0)))</f>
        <v/>
      </c>
      <c r="P684" s="10" t="inlineStr">
        <is>
          <t>sì/no</t>
        </is>
      </c>
      <c r="Q684" s="21">
        <f>IF($A684="","",$A684&amp;"|"&amp;$C684)</f>
        <v/>
      </c>
      <c r="R684" s="21">
        <f>IF($A684="","",$A684&amp;"|"&amp;$C684&amp;"|"&amp;$D684)</f>
        <v/>
      </c>
      <c r="S684" s="21">
        <f>IF($A684="","",IFERROR(INDEX(Offerte!$D$2:$D$200,MATCH($Q684,Offerte!$L$2:$L$200,0)),0))</f>
        <v/>
      </c>
      <c r="T684" s="21">
        <f>IF($A684="","",IFERROR(INDEX(Offerte!$G$2:$G$200,MATCH($Q684,Offerte!$L$2:$L$200,0)),"NO"))</f>
        <v/>
      </c>
    </row>
    <row r="685">
      <c r="A685" s="10">
        <f>IF(Offerte!$A23="","",Offerte!$A23)</f>
        <v/>
      </c>
      <c r="B685" s="10">
        <f>IF(Offerte!$A23="","",Offerte!$B23)</f>
        <v/>
      </c>
      <c r="C685" s="10">
        <f>IF(Offerte!$A23="","",Offerte!$C23)</f>
        <v/>
      </c>
      <c r="D685" s="10" t="inlineStr">
        <is>
          <t>G.4.1</t>
        </is>
      </c>
      <c r="E685" s="10" t="inlineStr">
        <is>
          <t>G</t>
        </is>
      </c>
      <c r="F685" s="10" t="inlineStr">
        <is>
          <t>D</t>
        </is>
      </c>
      <c r="G685" s="10" t="inlineStr">
        <is>
          <t>discretionary</t>
        </is>
      </c>
      <c r="H685" s="10" t="n">
        <v>2</v>
      </c>
      <c r="I685" s="10" t="inlineStr">
        <is>
          <t>Qualità del piano di formazione del personale</t>
        </is>
      </c>
      <c r="J685" s="20" t="n"/>
      <c r="K685" s="20" t="n"/>
      <c r="L685" s="20" t="n"/>
      <c r="M685" s="20" t="n"/>
      <c r="N685" s="21">
        <f>IF($A685="","",MAX(0,MIN(1,IFERROR(VALUE($M685),0))))</f>
        <v/>
      </c>
      <c r="O685" s="21">
        <f>IF($A685="",0,IF(OR($S685&lt;&gt;1,COUNTA($J685:$M685)=0),0,IF(SUMPRODUCT(MAX(($C$5:$C$6173=$C685)*($D$5:$D$6173=$D685)*($S$5:$S$6173=1)*IFERROR($N$5:$N$6173*1,0)))&gt;0,ROUND($H685*($N685/SUMPRODUCT(MAX(($C$5:$C$6173=$C685)*($D$5:$D$6173=$D685)*($S$5:$S$6173=1)*IFERROR($N$5:$N$6173*1,0)))),4),0)))</f>
        <v/>
      </c>
      <c r="P685" s="10" t="inlineStr">
        <is>
          <t>coeff.</t>
        </is>
      </c>
      <c r="Q685" s="21">
        <f>IF($A685="","",$A685&amp;"|"&amp;$C685)</f>
        <v/>
      </c>
      <c r="R685" s="21">
        <f>IF($A685="","",$A685&amp;"|"&amp;$C685&amp;"|"&amp;$D685)</f>
        <v/>
      </c>
      <c r="S685" s="21">
        <f>IF($A685="","",IFERROR(INDEX(Offerte!$D$2:$D$200,MATCH($Q685,Offerte!$L$2:$L$200,0)),0))</f>
        <v/>
      </c>
      <c r="T685" s="21">
        <f>IF($A685="","",IFERROR(INDEX(Offerte!$G$2:$G$200,MATCH($Q685,Offerte!$L$2:$L$200,0)),"NO"))</f>
        <v/>
      </c>
    </row>
    <row r="686">
      <c r="A686" s="10">
        <f>IF(Offerte!$A23="","",Offerte!$A23)</f>
        <v/>
      </c>
      <c r="B686" s="10">
        <f>IF(Offerte!$A23="","",Offerte!$B23)</f>
        <v/>
      </c>
      <c r="C686" s="10">
        <f>IF(Offerte!$A23="","",Offerte!$C23)</f>
        <v/>
      </c>
      <c r="D686" s="10" t="inlineStr">
        <is>
          <t>G.5.1</t>
        </is>
      </c>
      <c r="E686" s="10" t="inlineStr">
        <is>
          <t>G</t>
        </is>
      </c>
      <c r="F686" s="10" t="inlineStr">
        <is>
          <t>T</t>
        </is>
      </c>
      <c r="G686" s="10" t="inlineStr">
        <is>
          <t>tabular</t>
        </is>
      </c>
      <c r="H686" s="10" t="n">
        <v>1</v>
      </c>
      <c r="I686" s="10" t="inlineStr">
        <is>
          <t>Impegno al mantenimento delle garanzie del contratto di secondo livello del gestore uscente</t>
        </is>
      </c>
      <c r="J686" s="20" t="n"/>
      <c r="K686" s="20" t="n"/>
      <c r="L686" s="20" t="n"/>
      <c r="M686" s="20" t="n"/>
      <c r="N686" s="21">
        <f>IF($A686="","",IF(IFERROR(VALUE($M686),0)=1,1,0))</f>
        <v/>
      </c>
      <c r="O686" s="21">
        <f>IF($A686="",0,IF(OR($S686&lt;&gt;1,COUNTA($J686:$M686)=0),0,IF($N686=1,$H686,0)))</f>
        <v/>
      </c>
      <c r="P686" s="10" t="inlineStr">
        <is>
          <t>sì/no</t>
        </is>
      </c>
      <c r="Q686" s="21">
        <f>IF($A686="","",$A686&amp;"|"&amp;$C686)</f>
        <v/>
      </c>
      <c r="R686" s="21">
        <f>IF($A686="","",$A686&amp;"|"&amp;$C686&amp;"|"&amp;$D686)</f>
        <v/>
      </c>
      <c r="S686" s="21">
        <f>IF($A686="","",IFERROR(INDEX(Offerte!$D$2:$D$200,MATCH($Q686,Offerte!$L$2:$L$200,0)),0))</f>
        <v/>
      </c>
      <c r="T686" s="21">
        <f>IF($A686="","",IFERROR(INDEX(Offerte!$G$2:$G$200,MATCH($Q686,Offerte!$L$2:$L$200,0)),"NO"))</f>
        <v/>
      </c>
    </row>
    <row r="687">
      <c r="A687" s="10">
        <f>IF(Offerte!$A24="","",Offerte!$A24)</f>
        <v/>
      </c>
      <c r="B687" s="10">
        <f>IF(Offerte!$A24="","",Offerte!$B24)</f>
        <v/>
      </c>
      <c r="C687" s="10">
        <f>IF(Offerte!$A24="","",Offerte!$C24)</f>
        <v/>
      </c>
      <c r="D687" s="10" t="inlineStr">
        <is>
          <t>A.1.1</t>
        </is>
      </c>
      <c r="E687" s="10" t="inlineStr">
        <is>
          <t>A</t>
        </is>
      </c>
      <c r="F687" s="10" t="inlineStr">
        <is>
          <t>Q</t>
        </is>
      </c>
      <c r="G687" s="10" t="inlineStr">
        <is>
          <t>higher</t>
        </is>
      </c>
      <c r="H687" s="10" t="n">
        <v>3</v>
      </c>
      <c r="I687" s="10" t="inlineStr">
        <is>
          <t>Tasso aggiuntivo di corse controllate</t>
        </is>
      </c>
      <c r="J687" s="20" t="n"/>
      <c r="K687" s="20" t="n"/>
      <c r="L687" s="20" t="n"/>
      <c r="M687" s="20" t="n"/>
      <c r="N687" s="21">
        <f>IF($A687="","",IFERROR(VALUE($K687)/VALUE($L687)*100,IFERROR(VALUE($J687),0)))</f>
        <v/>
      </c>
      <c r="O687" s="21">
        <f>IF($A687="",0,IF(OR($S687&lt;&gt;1,COUNTA($J687:$M687)=0),0,IF(SUMPRODUCT(MAX(($C$5:$C$6173=$C687)*($D$5:$D$6173=$D687)*($S$5:$S$6173=1)*IFERROR($N$5:$N$6173*1,0)))&gt;0,ROUND($H687*($N687/SUMPRODUCT(MAX(($C$5:$C$6173=$C687)*($D$5:$D$6173=$D687)*($S$5:$S$6173=1)*IFERROR($N$5:$N$6173*1,0)))),4),0)))</f>
        <v/>
      </c>
      <c r="P687" s="10" t="inlineStr">
        <is>
          <t>Corse controllate annue / Corse programmate annue</t>
        </is>
      </c>
      <c r="Q687" s="21">
        <f>IF($A687="","",$A687&amp;"|"&amp;$C687)</f>
        <v/>
      </c>
      <c r="R687" s="21">
        <f>IF($A687="","",$A687&amp;"|"&amp;$C687&amp;"|"&amp;$D687)</f>
        <v/>
      </c>
      <c r="S687" s="21">
        <f>IF($A687="","",IFERROR(INDEX(Offerte!$D$2:$D$200,MATCH($Q687,Offerte!$L$2:$L$200,0)),0))</f>
        <v/>
      </c>
      <c r="T687" s="21">
        <f>IF($A687="","",IFERROR(INDEX(Offerte!$G$2:$G$200,MATCH($Q687,Offerte!$L$2:$L$200,0)),"NO"))</f>
        <v/>
      </c>
    </row>
    <row r="688">
      <c r="A688" s="10">
        <f>IF(Offerte!$A24="","",Offerte!$A24)</f>
        <v/>
      </c>
      <c r="B688" s="10">
        <f>IF(Offerte!$A24="","",Offerte!$B24)</f>
        <v/>
      </c>
      <c r="C688" s="10">
        <f>IF(Offerte!$A24="","",Offerte!$C24)</f>
        <v/>
      </c>
      <c r="D688" s="10" t="inlineStr">
        <is>
          <t>A.1.2</t>
        </is>
      </c>
      <c r="E688" s="10" t="inlineStr">
        <is>
          <t>A</t>
        </is>
      </c>
      <c r="F688" s="10" t="inlineStr">
        <is>
          <t>Q</t>
        </is>
      </c>
      <c r="G688" s="10" t="inlineStr">
        <is>
          <t>higher</t>
        </is>
      </c>
      <c r="H688" s="10" t="n">
        <v>4</v>
      </c>
      <c r="I688" s="10" t="inlineStr">
        <is>
          <t>Numero aggiuntivo di passeggeri controllati</t>
        </is>
      </c>
      <c r="J688" s="20" t="n"/>
      <c r="K688" s="20" t="n"/>
      <c r="L688" s="20" t="n"/>
      <c r="M688" s="20" t="n"/>
      <c r="N688" s="21">
        <f>IF($A688="","",IFERROR(VALUE($J688),0))</f>
        <v/>
      </c>
      <c r="O688" s="21">
        <f>IF($A688="",0,IF(OR($S688&lt;&gt;1,COUNTA($J688:$M688)=0),0,IF(SUMPRODUCT(MAX(($C$5:$C$6173=$C688)*($D$5:$D$6173=$D688)*($S$5:$S$6173=1)*IFERROR($N$5:$N$6173*1,0)))&gt;0,ROUND($H688*($N688/SUMPRODUCT(MAX(($C$5:$C$6173=$C688)*($D$5:$D$6173=$D688)*($S$5:$S$6173=1)*IFERROR($N$5:$N$6173*1,0)))),4),0)))</f>
        <v/>
      </c>
      <c r="P688" s="10" t="inlineStr">
        <is>
          <t>passeggeri/anno</t>
        </is>
      </c>
      <c r="Q688" s="21">
        <f>IF($A688="","",$A688&amp;"|"&amp;$C688)</f>
        <v/>
      </c>
      <c r="R688" s="21">
        <f>IF($A688="","",$A688&amp;"|"&amp;$C688&amp;"|"&amp;$D688)</f>
        <v/>
      </c>
      <c r="S688" s="21">
        <f>IF($A688="","",IFERROR(INDEX(Offerte!$D$2:$D$200,MATCH($Q688,Offerte!$L$2:$L$200,0)),0))</f>
        <v/>
      </c>
      <c r="T688" s="21">
        <f>IF($A688="","",IFERROR(INDEX(Offerte!$G$2:$G$200,MATCH($Q688,Offerte!$L$2:$L$200,0)),"NO"))</f>
        <v/>
      </c>
    </row>
    <row r="689">
      <c r="A689" s="10">
        <f>IF(Offerte!$A24="","",Offerte!$A24)</f>
        <v/>
      </c>
      <c r="B689" s="10">
        <f>IF(Offerte!$A24="","",Offerte!$B24)</f>
        <v/>
      </c>
      <c r="C689" s="10">
        <f>IF(Offerte!$A24="","",Offerte!$C24)</f>
        <v/>
      </c>
      <c r="D689" s="10" t="inlineStr">
        <is>
          <t>B.1.1</t>
        </is>
      </c>
      <c r="E689" s="10" t="inlineStr">
        <is>
          <t>B</t>
        </is>
      </c>
      <c r="F689" s="10" t="inlineStr">
        <is>
          <t>Q</t>
        </is>
      </c>
      <c r="G689" s="10" t="inlineStr">
        <is>
          <t>higher</t>
        </is>
      </c>
      <c r="H689" s="10" t="n">
        <v>3</v>
      </c>
      <c r="I689" s="10" t="inlineStr">
        <is>
          <t>Incremento dei posti offerti nelle fasce di punta</t>
        </is>
      </c>
      <c r="J689" s="20" t="n"/>
      <c r="K689" s="20" t="n"/>
      <c r="L689" s="20" t="n"/>
      <c r="M689" s="20" t="n"/>
      <c r="N689" s="21">
        <f>IF($A689="","",IFERROR(VALUE($J689),0))</f>
        <v/>
      </c>
      <c r="O689" s="21">
        <f>IF($A689="",0,IF(OR($S689&lt;&gt;1,COUNTA($J689:$M689)=0),0,IF(SUMPRODUCT(MAX(($C$5:$C$6173=$C689)*($D$5:$D$6173=$D689)*($S$5:$S$6173=1)*IFERROR($N$5:$N$6173*1,0)))&gt;0,ROUND($H689*($N689/SUMPRODUCT(MAX(($C$5:$C$6173=$C689)*($D$5:$D$6173=$D689)*($S$5:$S$6173=1)*IFERROR($N$5:$N$6173*1,0)))),4),0)))</f>
        <v/>
      </c>
      <c r="P689" s="10" t="inlineStr">
        <is>
          <t>posti*km</t>
        </is>
      </c>
      <c r="Q689" s="21">
        <f>IF($A689="","",$A689&amp;"|"&amp;$C689)</f>
        <v/>
      </c>
      <c r="R689" s="21">
        <f>IF($A689="","",$A689&amp;"|"&amp;$C689&amp;"|"&amp;$D689)</f>
        <v/>
      </c>
      <c r="S689" s="21">
        <f>IF($A689="","",IFERROR(INDEX(Offerte!$D$2:$D$200,MATCH($Q689,Offerte!$L$2:$L$200,0)),0))</f>
        <v/>
      </c>
      <c r="T689" s="21">
        <f>IF($A689="","",IFERROR(INDEX(Offerte!$G$2:$G$200,MATCH($Q689,Offerte!$L$2:$L$200,0)),"NO"))</f>
        <v/>
      </c>
    </row>
    <row r="690">
      <c r="A690" s="10">
        <f>IF(Offerte!$A24="","",Offerte!$A24)</f>
        <v/>
      </c>
      <c r="B690" s="10">
        <f>IF(Offerte!$A24="","",Offerte!$B24)</f>
        <v/>
      </c>
      <c r="C690" s="10">
        <f>IF(Offerte!$A24="","",Offerte!$C24)</f>
        <v/>
      </c>
      <c r="D690" s="10" t="inlineStr">
        <is>
          <t>B.2.1</t>
        </is>
      </c>
      <c r="E690" s="10" t="inlineStr">
        <is>
          <t>B</t>
        </is>
      </c>
      <c r="F690" s="10" t="inlineStr">
        <is>
          <t>Q</t>
        </is>
      </c>
      <c r="G690" s="10" t="inlineStr">
        <is>
          <t>higher</t>
        </is>
      </c>
      <c r="H690" s="10" t="n">
        <v>4</v>
      </c>
      <c r="I690" s="10" t="inlineStr">
        <is>
          <t>Corse aggiuntive nell'arco giornaliero base</t>
        </is>
      </c>
      <c r="J690" s="20" t="n"/>
      <c r="K690" s="20" t="n"/>
      <c r="L690" s="20" t="n"/>
      <c r="M690" s="20" t="n"/>
      <c r="N690" s="21">
        <f>IF($A690="","",IFERROR(VALUE($J690),0))</f>
        <v/>
      </c>
      <c r="O690" s="21">
        <f>IF($A690="",0,IF(OR($S690&lt;&gt;1,COUNTA($J690:$M690)=0),0,IF(SUMPRODUCT(MAX(($C$5:$C$6173=$C690)*($D$5:$D$6173=$D690)*($S$5:$S$6173=1)*IFERROR($N$5:$N$6173*1,0)))&gt;0,ROUND($H690*($N690/SUMPRODUCT(MAX(($C$5:$C$6173=$C690)*($D$5:$D$6173=$D690)*($S$5:$S$6173=1)*IFERROR($N$5:$N$6173*1,0)))),4),0)))</f>
        <v/>
      </c>
      <c r="P690" s="10" t="inlineStr">
        <is>
          <t>corse</t>
        </is>
      </c>
      <c r="Q690" s="21">
        <f>IF($A690="","",$A690&amp;"|"&amp;$C690)</f>
        <v/>
      </c>
      <c r="R690" s="21">
        <f>IF($A690="","",$A690&amp;"|"&amp;$C690&amp;"|"&amp;$D690)</f>
        <v/>
      </c>
      <c r="S690" s="21">
        <f>IF($A690="","",IFERROR(INDEX(Offerte!$D$2:$D$200,MATCH($Q690,Offerte!$L$2:$L$200,0)),0))</f>
        <v/>
      </c>
      <c r="T690" s="21">
        <f>IF($A690="","",IFERROR(INDEX(Offerte!$G$2:$G$200,MATCH($Q690,Offerte!$L$2:$L$200,0)),"NO"))</f>
        <v/>
      </c>
    </row>
    <row r="691">
      <c r="A691" s="10">
        <f>IF(Offerte!$A24="","",Offerte!$A24)</f>
        <v/>
      </c>
      <c r="B691" s="10">
        <f>IF(Offerte!$A24="","",Offerte!$B24)</f>
        <v/>
      </c>
      <c r="C691" s="10">
        <f>IF(Offerte!$A24="","",Offerte!$C24)</f>
        <v/>
      </c>
      <c r="D691" s="10" t="inlineStr">
        <is>
          <t>B.3.1</t>
        </is>
      </c>
      <c r="E691" s="10" t="inlineStr">
        <is>
          <t>B</t>
        </is>
      </c>
      <c r="F691" s="10" t="inlineStr">
        <is>
          <t>Q</t>
        </is>
      </c>
      <c r="G691" s="10" t="inlineStr">
        <is>
          <t>higher</t>
        </is>
      </c>
      <c r="H691" s="10" t="n">
        <v>2</v>
      </c>
      <c r="I691" s="10" t="inlineStr">
        <is>
          <t>Numero di corse aggiuntive per allungamento dell'arco di servizio giornaliero nelle fasce serali</t>
        </is>
      </c>
      <c r="J691" s="20" t="n"/>
      <c r="K691" s="20" t="n"/>
      <c r="L691" s="20" t="n"/>
      <c r="M691" s="20" t="n"/>
      <c r="N691" s="21">
        <f>IF($A691="","",IFERROR(VALUE($J691),0))</f>
        <v/>
      </c>
      <c r="O691" s="21">
        <f>IF($A691="",0,IF(OR($S691&lt;&gt;1,COUNTA($J691:$M691)=0),0,IF(SUMPRODUCT(MAX(($C$5:$C$6173=$C691)*($D$5:$D$6173=$D691)*($S$5:$S$6173=1)*IFERROR($N$5:$N$6173*1,0)))&gt;0,ROUND($H691*($N691/SUMPRODUCT(MAX(($C$5:$C$6173=$C691)*($D$5:$D$6173=$D691)*($S$5:$S$6173=1)*IFERROR($N$5:$N$6173*1,0)))),4),0)))</f>
        <v/>
      </c>
      <c r="P691" s="10" t="inlineStr">
        <is>
          <t>corse</t>
        </is>
      </c>
      <c r="Q691" s="21">
        <f>IF($A691="","",$A691&amp;"|"&amp;$C691)</f>
        <v/>
      </c>
      <c r="R691" s="21">
        <f>IF($A691="","",$A691&amp;"|"&amp;$C691&amp;"|"&amp;$D691)</f>
        <v/>
      </c>
      <c r="S691" s="21">
        <f>IF($A691="","",IFERROR(INDEX(Offerte!$D$2:$D$200,MATCH($Q691,Offerte!$L$2:$L$200,0)),0))</f>
        <v/>
      </c>
      <c r="T691" s="21">
        <f>IF($A691="","",IFERROR(INDEX(Offerte!$G$2:$G$200,MATCH($Q691,Offerte!$L$2:$L$200,0)),"NO"))</f>
        <v/>
      </c>
    </row>
    <row r="692">
      <c r="A692" s="10">
        <f>IF(Offerte!$A24="","",Offerte!$A24)</f>
        <v/>
      </c>
      <c r="B692" s="10">
        <f>IF(Offerte!$A24="","",Offerte!$B24)</f>
        <v/>
      </c>
      <c r="C692" s="10">
        <f>IF(Offerte!$A24="","",Offerte!$C24)</f>
        <v/>
      </c>
      <c r="D692" s="10" t="inlineStr">
        <is>
          <t>B.4.1</t>
        </is>
      </c>
      <c r="E692" s="10" t="inlineStr">
        <is>
          <t>B</t>
        </is>
      </c>
      <c r="F692" s="10" t="inlineStr">
        <is>
          <t>Q</t>
        </is>
      </c>
      <c r="G692" s="10" t="inlineStr">
        <is>
          <t>higher</t>
        </is>
      </c>
      <c r="H692" s="10" t="n">
        <v>3</v>
      </c>
      <c r="I692" s="10" t="inlineStr">
        <is>
          <t>Percorrenze aggiuntive offerte nel Programma d'esercizio delle prime due fasi attuative</t>
        </is>
      </c>
      <c r="J692" s="20" t="n"/>
      <c r="K692" s="20" t="n"/>
      <c r="L692" s="20" t="n"/>
      <c r="M692" s="20" t="n"/>
      <c r="N692" s="21">
        <f>IF($A692="","",IFERROR(VALUE($J692),0))</f>
        <v/>
      </c>
      <c r="O692" s="21">
        <f>IF($A692="",0,IF(OR($S692&lt;&gt;1,COUNTA($J692:$M692)=0),0,IF(SUMPRODUCT(MAX(($C$5:$C$6173=$C692)*($D$5:$D$6173=$D692)*($S$5:$S$6173=1)*IFERROR($N$5:$N$6173*1,0)))&gt;0,ROUND($H692*($N692/SUMPRODUCT(MAX(($C$5:$C$6173=$C692)*($D$5:$D$6173=$D692)*($S$5:$S$6173=1)*IFERROR($N$5:$N$6173*1,0)))),4),0)))</f>
        <v/>
      </c>
      <c r="P692" s="10" t="inlineStr">
        <is>
          <t>vett*km</t>
        </is>
      </c>
      <c r="Q692" s="21">
        <f>IF($A692="","",$A692&amp;"|"&amp;$C692)</f>
        <v/>
      </c>
      <c r="R692" s="21">
        <f>IF($A692="","",$A692&amp;"|"&amp;$C692&amp;"|"&amp;$D692)</f>
        <v/>
      </c>
      <c r="S692" s="21">
        <f>IF($A692="","",IFERROR(INDEX(Offerte!$D$2:$D$200,MATCH($Q692,Offerte!$L$2:$L$200,0)),0))</f>
        <v/>
      </c>
      <c r="T692" s="21">
        <f>IF($A692="","",IFERROR(INDEX(Offerte!$G$2:$G$200,MATCH($Q692,Offerte!$L$2:$L$200,0)),"NO"))</f>
        <v/>
      </c>
    </row>
    <row r="693">
      <c r="A693" s="10">
        <f>IF(Offerte!$A24="","",Offerte!$A24)</f>
        <v/>
      </c>
      <c r="B693" s="10">
        <f>IF(Offerte!$A24="","",Offerte!$B24)</f>
        <v/>
      </c>
      <c r="C693" s="10">
        <f>IF(Offerte!$A24="","",Offerte!$C24)</f>
        <v/>
      </c>
      <c r="D693" s="10" t="inlineStr">
        <is>
          <t>B.5.1</t>
        </is>
      </c>
      <c r="E693" s="10" t="inlineStr">
        <is>
          <t>B</t>
        </is>
      </c>
      <c r="F693" s="10" t="inlineStr">
        <is>
          <t>D</t>
        </is>
      </c>
      <c r="G693" s="10" t="inlineStr">
        <is>
          <t>discretionary</t>
        </is>
      </c>
      <c r="H693" s="10" t="n">
        <v>2</v>
      </c>
      <c r="I693" s="10" t="inlineStr">
        <is>
          <t>Efficacia del progetto di servizi complementari DRT</t>
        </is>
      </c>
      <c r="J693" s="20" t="n"/>
      <c r="K693" s="20" t="n"/>
      <c r="L693" s="20" t="n"/>
      <c r="M693" s="20" t="n"/>
      <c r="N693" s="21">
        <f>IF($A693="","",MAX(0,MIN(1,IFERROR(VALUE($M693),0))))</f>
        <v/>
      </c>
      <c r="O693" s="21">
        <f>IF($A693="",0,IF(OR($S693&lt;&gt;1,COUNTA($J693:$M693)=0),0,IF(SUMPRODUCT(MAX(($C$5:$C$6173=$C693)*($D$5:$D$6173=$D693)*($S$5:$S$6173=1)*IFERROR($N$5:$N$6173*1,0)))&gt;0,ROUND($H693*($N693/SUMPRODUCT(MAX(($C$5:$C$6173=$C693)*($D$5:$D$6173=$D693)*($S$5:$S$6173=1)*IFERROR($N$5:$N$6173*1,0)))),4),0)))</f>
        <v/>
      </c>
      <c r="P693" s="10" t="inlineStr">
        <is>
          <t>coeff.</t>
        </is>
      </c>
      <c r="Q693" s="21">
        <f>IF($A693="","",$A693&amp;"|"&amp;$C693)</f>
        <v/>
      </c>
      <c r="R693" s="21">
        <f>IF($A693="","",$A693&amp;"|"&amp;$C693&amp;"|"&amp;$D693)</f>
        <v/>
      </c>
      <c r="S693" s="21">
        <f>IF($A693="","",IFERROR(INDEX(Offerte!$D$2:$D$200,MATCH($Q693,Offerte!$L$2:$L$200,0)),0))</f>
        <v/>
      </c>
      <c r="T693" s="21">
        <f>IF($A693="","",IFERROR(INDEX(Offerte!$G$2:$G$200,MATCH($Q693,Offerte!$L$2:$L$200,0)),"NO"))</f>
        <v/>
      </c>
    </row>
    <row r="694">
      <c r="A694" s="10">
        <f>IF(Offerte!$A24="","",Offerte!$A24)</f>
        <v/>
      </c>
      <c r="B694" s="10">
        <f>IF(Offerte!$A24="","",Offerte!$B24)</f>
        <v/>
      </c>
      <c r="C694" s="10">
        <f>IF(Offerte!$A24="","",Offerte!$C24)</f>
        <v/>
      </c>
      <c r="D694" s="10" t="inlineStr">
        <is>
          <t>C.1.1</t>
        </is>
      </c>
      <c r="E694" s="10" t="inlineStr">
        <is>
          <t>C</t>
        </is>
      </c>
      <c r="F694" s="10" t="inlineStr">
        <is>
          <t>Q</t>
        </is>
      </c>
      <c r="G694" s="10" t="inlineStr">
        <is>
          <t>higher</t>
        </is>
      </c>
      <c r="H694" s="10" t="n">
        <v>2</v>
      </c>
      <c r="I694" s="10" t="inlineStr">
        <is>
          <t>Tasso di copertura del servizio con telecamere BSD</t>
        </is>
      </c>
      <c r="J694" s="20" t="n"/>
      <c r="K694" s="20" t="n"/>
      <c r="L694" s="20" t="n"/>
      <c r="M694" s="20" t="n"/>
      <c r="N694" s="21">
        <f>IF($A694="","",IFERROR(VALUE($K694)/VALUE($L694),IFERROR(VALUE($J694),0)))</f>
        <v/>
      </c>
      <c r="O694" s="21">
        <f>IF($A694="",0,IF(OR($S694&lt;&gt;1,COUNTA($J694:$M694)=0),0,IF(SUMPRODUCT(MAX(($C$5:$C$6173=$C694)*($D$5:$D$6173=$D694)*($S$5:$S$6173=1)*IFERROR($N$5:$N$6173*1,0)))&gt;0,ROUND($H694*($N694/SUMPRODUCT(MAX(($C$5:$C$6173=$C694)*($D$5:$D$6173=$D694)*($S$5:$S$6173=1)*IFERROR($N$5:$N$6173*1,0)))),4),0)))</f>
        <v/>
      </c>
      <c r="P694" s="10" t="inlineStr">
        <is>
          <t>Autobus attrezzati con telecamere BSD / Autobus totali in offerta, incluse scorte</t>
        </is>
      </c>
      <c r="Q694" s="21">
        <f>IF($A694="","",$A694&amp;"|"&amp;$C694)</f>
        <v/>
      </c>
      <c r="R694" s="21">
        <f>IF($A694="","",$A694&amp;"|"&amp;$C694&amp;"|"&amp;$D694)</f>
        <v/>
      </c>
      <c r="S694" s="21">
        <f>IF($A694="","",IFERROR(INDEX(Offerte!$D$2:$D$200,MATCH($Q694,Offerte!$L$2:$L$200,0)),0))</f>
        <v/>
      </c>
      <c r="T694" s="21">
        <f>IF($A694="","",IFERROR(INDEX(Offerte!$G$2:$G$200,MATCH($Q694,Offerte!$L$2:$L$200,0)),"NO"))</f>
        <v/>
      </c>
    </row>
    <row r="695">
      <c r="A695" s="10">
        <f>IF(Offerte!$A24="","",Offerte!$A24)</f>
        <v/>
      </c>
      <c r="B695" s="10">
        <f>IF(Offerte!$A24="","",Offerte!$B24)</f>
        <v/>
      </c>
      <c r="C695" s="10">
        <f>IF(Offerte!$A24="","",Offerte!$C24)</f>
        <v/>
      </c>
      <c r="D695" s="10" t="inlineStr">
        <is>
          <t>C.1.2</t>
        </is>
      </c>
      <c r="E695" s="10" t="inlineStr">
        <is>
          <t>C</t>
        </is>
      </c>
      <c r="F695" s="10" t="inlineStr">
        <is>
          <t>Q</t>
        </is>
      </c>
      <c r="G695" s="10" t="inlineStr">
        <is>
          <t>higher</t>
        </is>
      </c>
      <c r="H695" s="10" t="n">
        <v>2</v>
      </c>
      <c r="I695" s="10" t="inlineStr">
        <is>
          <t>Tasso di copertura del servizio con telecamere ADAS</t>
        </is>
      </c>
      <c r="J695" s="20" t="n"/>
      <c r="K695" s="20" t="n"/>
      <c r="L695" s="20" t="n"/>
      <c r="M695" s="20" t="n"/>
      <c r="N695" s="21">
        <f>IF($A695="","",IFERROR(VALUE($K695)/VALUE($L695),IFERROR(VALUE($J695),0)))</f>
        <v/>
      </c>
      <c r="O695" s="21">
        <f>IF($A695="",0,IF(OR($S695&lt;&gt;1,COUNTA($J695:$M695)=0),0,IF(SUMPRODUCT(MAX(($C$5:$C$6173=$C695)*($D$5:$D$6173=$D695)*($S$5:$S$6173=1)*IFERROR($N$5:$N$6173*1,0)))&gt;0,ROUND($H695*($N695/SUMPRODUCT(MAX(($C$5:$C$6173=$C695)*($D$5:$D$6173=$D695)*($S$5:$S$6173=1)*IFERROR($N$5:$N$6173*1,0)))),4),0)))</f>
        <v/>
      </c>
      <c r="P695" s="10" t="inlineStr">
        <is>
          <t>Autobus attrezzati con telecamere ADAS / Autobus totali in offerta, incluse scorte</t>
        </is>
      </c>
      <c r="Q695" s="21">
        <f>IF($A695="","",$A695&amp;"|"&amp;$C695)</f>
        <v/>
      </c>
      <c r="R695" s="21">
        <f>IF($A695="","",$A695&amp;"|"&amp;$C695&amp;"|"&amp;$D695)</f>
        <v/>
      </c>
      <c r="S695" s="21">
        <f>IF($A695="","",IFERROR(INDEX(Offerte!$D$2:$D$200,MATCH($Q695,Offerte!$L$2:$L$200,0)),0))</f>
        <v/>
      </c>
      <c r="T695" s="21">
        <f>IF($A695="","",IFERROR(INDEX(Offerte!$G$2:$G$200,MATCH($Q695,Offerte!$L$2:$L$200,0)),"NO"))</f>
        <v/>
      </c>
    </row>
    <row r="696">
      <c r="A696" s="10">
        <f>IF(Offerte!$A24="","",Offerte!$A24)</f>
        <v/>
      </c>
      <c r="B696" s="10">
        <f>IF(Offerte!$A24="","",Offerte!$B24)</f>
        <v/>
      </c>
      <c r="C696" s="10">
        <f>IF(Offerte!$A24="","",Offerte!$C24)</f>
        <v/>
      </c>
      <c r="D696" s="10" t="inlineStr">
        <is>
          <t>C.2.1</t>
        </is>
      </c>
      <c r="E696" s="10" t="inlineStr">
        <is>
          <t>C</t>
        </is>
      </c>
      <c r="F696" s="10" t="inlineStr">
        <is>
          <t>Q</t>
        </is>
      </c>
      <c r="G696" s="10" t="inlineStr">
        <is>
          <t>higher</t>
        </is>
      </c>
      <c r="H696" s="10" t="n">
        <v>3</v>
      </c>
      <c r="I696" s="10" t="inlineStr">
        <is>
          <t>Tasso di copertura del servizio con telecamere di bordo di videosorveglianza</t>
        </is>
      </c>
      <c r="J696" s="20" t="n"/>
      <c r="K696" s="20" t="n"/>
      <c r="L696" s="20" t="n"/>
      <c r="M696" s="20" t="n"/>
      <c r="N696" s="21">
        <f>IF($A696="","",IFERROR(VALUE($K696)/VALUE($L696),IFERROR(VALUE($J696),0)))</f>
        <v/>
      </c>
      <c r="O696" s="21">
        <f>IF($A696="",0,IF(OR($S696&lt;&gt;1,COUNTA($J696:$M696)=0),0,IF(SUMPRODUCT(MAX(($C$5:$C$6173=$C696)*($D$5:$D$6173=$D696)*($S$5:$S$6173=1)*IFERROR($N$5:$N$6173*1,0)))&gt;0,ROUND($H696*($N696/SUMPRODUCT(MAX(($C$5:$C$6173=$C696)*($D$5:$D$6173=$D696)*($S$5:$S$6173=1)*IFERROR($N$5:$N$6173*1,0)))),4),0)))</f>
        <v/>
      </c>
      <c r="P696" s="10" t="inlineStr">
        <is>
          <t>Autobus attrezzati con videosorveglianza / Autobus totali in offerta, incluse scorte</t>
        </is>
      </c>
      <c r="Q696" s="21">
        <f>IF($A696="","",$A696&amp;"|"&amp;$C696)</f>
        <v/>
      </c>
      <c r="R696" s="21">
        <f>IF($A696="","",$A696&amp;"|"&amp;$C696&amp;"|"&amp;$D696)</f>
        <v/>
      </c>
      <c r="S696" s="21">
        <f>IF($A696="","",IFERROR(INDEX(Offerte!$D$2:$D$200,MATCH($Q696,Offerte!$L$2:$L$200,0)),0))</f>
        <v/>
      </c>
      <c r="T696" s="21">
        <f>IF($A696="","",IFERROR(INDEX(Offerte!$G$2:$G$200,MATCH($Q696,Offerte!$L$2:$L$200,0)),"NO"))</f>
        <v/>
      </c>
    </row>
    <row r="697">
      <c r="A697" s="10">
        <f>IF(Offerte!$A24="","",Offerte!$A24)</f>
        <v/>
      </c>
      <c r="B697" s="10">
        <f>IF(Offerte!$A24="","",Offerte!$B24)</f>
        <v/>
      </c>
      <c r="C697" s="10">
        <f>IF(Offerte!$A24="","",Offerte!$C24)</f>
        <v/>
      </c>
      <c r="D697" s="10" t="inlineStr">
        <is>
          <t>C.2.2</t>
        </is>
      </c>
      <c r="E697" s="10" t="inlineStr">
        <is>
          <t>C</t>
        </is>
      </c>
      <c r="F697" s="10" t="inlineStr">
        <is>
          <t>T</t>
        </is>
      </c>
      <c r="G697" s="10" t="inlineStr">
        <is>
          <t>tabular</t>
        </is>
      </c>
      <c r="H697" s="10" t="n">
        <v>1</v>
      </c>
      <c r="I697" s="10" t="inlineStr">
        <is>
          <t>Software video/audio analisi per situazioni di pericolo</t>
        </is>
      </c>
      <c r="J697" s="20" t="n"/>
      <c r="K697" s="20" t="n"/>
      <c r="L697" s="20" t="n"/>
      <c r="M697" s="20" t="n"/>
      <c r="N697" s="21">
        <f>IF($A697="","",IF(IFERROR(VALUE($M697),0)=1,1,0))</f>
        <v/>
      </c>
      <c r="O697" s="21">
        <f>IF($A697="",0,IF(OR($S697&lt;&gt;1,COUNTA($J697:$M697)=0),0,IF($N697=1,$H697,0)))</f>
        <v/>
      </c>
      <c r="P697" s="10" t="inlineStr">
        <is>
          <t>sì/no</t>
        </is>
      </c>
      <c r="Q697" s="21">
        <f>IF($A697="","",$A697&amp;"|"&amp;$C697)</f>
        <v/>
      </c>
      <c r="R697" s="21">
        <f>IF($A697="","",$A697&amp;"|"&amp;$C697&amp;"|"&amp;$D697)</f>
        <v/>
      </c>
      <c r="S697" s="21">
        <f>IF($A697="","",IFERROR(INDEX(Offerte!$D$2:$D$200,MATCH($Q697,Offerte!$L$2:$L$200,0)),0))</f>
        <v/>
      </c>
      <c r="T697" s="21">
        <f>IF($A697="","",IFERROR(INDEX(Offerte!$G$2:$G$200,MATCH($Q697,Offerte!$L$2:$L$200,0)),"NO"))</f>
        <v/>
      </c>
    </row>
    <row r="698">
      <c r="A698" s="10">
        <f>IF(Offerte!$A24="","",Offerte!$A24)</f>
        <v/>
      </c>
      <c r="B698" s="10">
        <f>IF(Offerte!$A24="","",Offerte!$B24)</f>
        <v/>
      </c>
      <c r="C698" s="10">
        <f>IF(Offerte!$A24="","",Offerte!$C24)</f>
        <v/>
      </c>
      <c r="D698" s="10" t="inlineStr">
        <is>
          <t>C.2.3</t>
        </is>
      </c>
      <c r="E698" s="10" t="inlineStr">
        <is>
          <t>C</t>
        </is>
      </c>
      <c r="F698" s="10" t="inlineStr">
        <is>
          <t>T</t>
        </is>
      </c>
      <c r="G698" s="10" t="inlineStr">
        <is>
          <t>tabular</t>
        </is>
      </c>
      <c r="H698" s="10" t="n">
        <v>1</v>
      </c>
      <c r="I698" s="10" t="inlineStr">
        <is>
          <t>Collegamento con centrale qualificata di pronto intervento</t>
        </is>
      </c>
      <c r="J698" s="20" t="n"/>
      <c r="K698" s="20" t="n"/>
      <c r="L698" s="20" t="n"/>
      <c r="M698" s="20" t="n"/>
      <c r="N698" s="21">
        <f>IF($A698="","",IF(IFERROR(VALUE($M698),0)=1,1,0))</f>
        <v/>
      </c>
      <c r="O698" s="21">
        <f>IF($A698="",0,IF(OR($S698&lt;&gt;1,COUNTA($J698:$M698)=0),0,IF($N698=1,$H698,0)))</f>
        <v/>
      </c>
      <c r="P698" s="10" t="inlineStr">
        <is>
          <t>sì/no</t>
        </is>
      </c>
      <c r="Q698" s="21">
        <f>IF($A698="","",$A698&amp;"|"&amp;$C698)</f>
        <v/>
      </c>
      <c r="R698" s="21">
        <f>IF($A698="","",$A698&amp;"|"&amp;$C698&amp;"|"&amp;$D698)</f>
        <v/>
      </c>
      <c r="S698" s="21">
        <f>IF($A698="","",IFERROR(INDEX(Offerte!$D$2:$D$200,MATCH($Q698,Offerte!$L$2:$L$200,0)),0))</f>
        <v/>
      </c>
      <c r="T698" s="21">
        <f>IF($A698="","",IFERROR(INDEX(Offerte!$G$2:$G$200,MATCH($Q698,Offerte!$L$2:$L$200,0)),"NO"))</f>
        <v/>
      </c>
    </row>
    <row r="699">
      <c r="A699" s="10">
        <f>IF(Offerte!$A24="","",Offerte!$A24)</f>
        <v/>
      </c>
      <c r="B699" s="10">
        <f>IF(Offerte!$A24="","",Offerte!$B24)</f>
        <v/>
      </c>
      <c r="C699" s="10">
        <f>IF(Offerte!$A24="","",Offerte!$C24)</f>
        <v/>
      </c>
      <c r="D699" s="10" t="inlineStr">
        <is>
          <t>C.2.4</t>
        </is>
      </c>
      <c r="E699" s="10" t="inlineStr">
        <is>
          <t>C</t>
        </is>
      </c>
      <c r="F699" s="10" t="inlineStr">
        <is>
          <t>Q</t>
        </is>
      </c>
      <c r="G699" s="10" t="inlineStr">
        <is>
          <t>higher</t>
        </is>
      </c>
      <c r="H699" s="10" t="n">
        <v>1</v>
      </c>
      <c r="I699" s="10" t="inlineStr">
        <is>
          <t>Tasso di copertura del servizio con dispositivi per la chiamata di emergenza del conducente</t>
        </is>
      </c>
      <c r="J699" s="20" t="n"/>
      <c r="K699" s="20" t="n"/>
      <c r="L699" s="20" t="n"/>
      <c r="M699" s="20" t="n"/>
      <c r="N699" s="21">
        <f>IF($A699="","",IFERROR(VALUE($K699)/VALUE($L699),IFERROR(VALUE($J699),0)))</f>
        <v/>
      </c>
      <c r="O699" s="21">
        <f>IF($A699="",0,IF(OR($S699&lt;&gt;1,COUNTA($J699:$M699)=0),0,IF(SUMPRODUCT(MAX(($C$5:$C$6173=$C699)*($D$5:$D$6173=$D699)*($S$5:$S$6173=1)*IFERROR($N$5:$N$6173*1,0)))&gt;0,ROUND($H699*($N699/SUMPRODUCT(MAX(($C$5:$C$6173=$C699)*($D$5:$D$6173=$D699)*($S$5:$S$6173=1)*IFERROR($N$5:$N$6173*1,0)))),4),0)))</f>
        <v/>
      </c>
      <c r="P699" s="10" t="inlineStr">
        <is>
          <t>Autobus attrezzati con chiamata di emergenza / Autobus totali in offerta, incluse scorte</t>
        </is>
      </c>
      <c r="Q699" s="21">
        <f>IF($A699="","",$A699&amp;"|"&amp;$C699)</f>
        <v/>
      </c>
      <c r="R699" s="21">
        <f>IF($A699="","",$A699&amp;"|"&amp;$C699&amp;"|"&amp;$D699)</f>
        <v/>
      </c>
      <c r="S699" s="21">
        <f>IF($A699="","",IFERROR(INDEX(Offerte!$D$2:$D$200,MATCH($Q699,Offerte!$L$2:$L$200,0)),0))</f>
        <v/>
      </c>
      <c r="T699" s="21">
        <f>IF($A699="","",IFERROR(INDEX(Offerte!$G$2:$G$200,MATCH($Q699,Offerte!$L$2:$L$200,0)),"NO"))</f>
        <v/>
      </c>
    </row>
    <row r="700">
      <c r="A700" s="10">
        <f>IF(Offerte!$A24="","",Offerte!$A24)</f>
        <v/>
      </c>
      <c r="B700" s="10">
        <f>IF(Offerte!$A24="","",Offerte!$B24)</f>
        <v/>
      </c>
      <c r="C700" s="10">
        <f>IF(Offerte!$A24="","",Offerte!$C24)</f>
        <v/>
      </c>
      <c r="D700" s="10" t="inlineStr">
        <is>
          <t>C.3.1</t>
        </is>
      </c>
      <c r="E700" s="10" t="inlineStr">
        <is>
          <t>C</t>
        </is>
      </c>
      <c r="F700" s="10" t="inlineStr">
        <is>
          <t>Q</t>
        </is>
      </c>
      <c r="G700" s="10" t="inlineStr">
        <is>
          <t>higher</t>
        </is>
      </c>
      <c r="H700" s="10" t="n">
        <v>2</v>
      </c>
      <c r="I700" s="10" t="inlineStr">
        <is>
          <t>Tasso di copertura del servizio con dispositivi di informazione dinamica a bordo mezzo</t>
        </is>
      </c>
      <c r="J700" s="20" t="n"/>
      <c r="K700" s="20" t="n"/>
      <c r="L700" s="20" t="n"/>
      <c r="M700" s="20" t="n"/>
      <c r="N700" s="21">
        <f>IF($A700="","",IFERROR(VALUE($K700)/VALUE($L700),IFERROR(VALUE($J700),0)))</f>
        <v/>
      </c>
      <c r="O700" s="21">
        <f>IF($A700="",0,IF(OR($S700&lt;&gt;1,COUNTA($J700:$M700)=0),0,IF(SUMPRODUCT(MAX(($C$5:$C$6173=$C700)*($D$5:$D$6173=$D700)*($S$5:$S$6173=1)*IFERROR($N$5:$N$6173*1,0)))&gt;0,ROUND($H700*($N700/SUMPRODUCT(MAX(($C$5:$C$6173=$C700)*($D$5:$D$6173=$D700)*($S$5:$S$6173=1)*IFERROR($N$5:$N$6173*1,0)))),4),0)))</f>
        <v/>
      </c>
      <c r="P700" s="10" t="inlineStr">
        <is>
          <t>Autobus con monitor e indicatori vocali / Autobus totali in offerta, incluse scorte</t>
        </is>
      </c>
      <c r="Q700" s="21">
        <f>IF($A700="","",$A700&amp;"|"&amp;$C700)</f>
        <v/>
      </c>
      <c r="R700" s="21">
        <f>IF($A700="","",$A700&amp;"|"&amp;$C700&amp;"|"&amp;$D700)</f>
        <v/>
      </c>
      <c r="S700" s="21">
        <f>IF($A700="","",IFERROR(INDEX(Offerte!$D$2:$D$200,MATCH($Q700,Offerte!$L$2:$L$200,0)),0))</f>
        <v/>
      </c>
      <c r="T700" s="21">
        <f>IF($A700="","",IFERROR(INDEX(Offerte!$G$2:$G$200,MATCH($Q700,Offerte!$L$2:$L$200,0)),"NO"))</f>
        <v/>
      </c>
    </row>
    <row r="701">
      <c r="A701" s="10">
        <f>IF(Offerte!$A24="","",Offerte!$A24)</f>
        <v/>
      </c>
      <c r="B701" s="10">
        <f>IF(Offerte!$A24="","",Offerte!$B24)</f>
        <v/>
      </c>
      <c r="C701" s="10">
        <f>IF(Offerte!$A24="","",Offerte!$C24)</f>
        <v/>
      </c>
      <c r="D701" s="10" t="inlineStr">
        <is>
          <t>C.3.2</t>
        </is>
      </c>
      <c r="E701" s="10" t="inlineStr">
        <is>
          <t>C</t>
        </is>
      </c>
      <c r="F701" s="10" t="inlineStr">
        <is>
          <t>T</t>
        </is>
      </c>
      <c r="G701" s="10" t="inlineStr">
        <is>
          <t>tabular</t>
        </is>
      </c>
      <c r="H701" s="10" t="n">
        <v>2</v>
      </c>
      <c r="I701" s="10" t="inlineStr">
        <is>
          <t>Informazioni a bordo su coincidenze ai nodi</t>
        </is>
      </c>
      <c r="J701" s="20" t="n"/>
      <c r="K701" s="20" t="n"/>
      <c r="L701" s="20" t="n"/>
      <c r="M701" s="20" t="n"/>
      <c r="N701" s="21">
        <f>IF($A701="","",IF(IFERROR(VALUE($M701),0)=1,1,0))</f>
        <v/>
      </c>
      <c r="O701" s="21">
        <f>IF($A701="",0,IF(OR($S701&lt;&gt;1,COUNTA($J701:$M701)=0),0,IF(AND($N701=1,IFERROR(SUMIFS($N$5:$N$6173,$Q$5:$Q$6173,$Q701,$D$5:$D$6173,"C.3.1"),0)&gt;=0.5),$H701,0)))</f>
        <v/>
      </c>
      <c r="P701" s="10" t="inlineStr">
        <is>
          <t>Dipende da C.3.1 &gt;= 0.5</t>
        </is>
      </c>
      <c r="Q701" s="21">
        <f>IF($A701="","",$A701&amp;"|"&amp;$C701)</f>
        <v/>
      </c>
      <c r="R701" s="21">
        <f>IF($A701="","",$A701&amp;"|"&amp;$C701&amp;"|"&amp;$D701)</f>
        <v/>
      </c>
      <c r="S701" s="21">
        <f>IF($A701="","",IFERROR(INDEX(Offerte!$D$2:$D$200,MATCH($Q701,Offerte!$L$2:$L$200,0)),0))</f>
        <v/>
      </c>
      <c r="T701" s="21">
        <f>IF($A701="","",IFERROR(INDEX(Offerte!$G$2:$G$200,MATCH($Q701,Offerte!$L$2:$L$200,0)),"NO"))</f>
        <v/>
      </c>
    </row>
    <row r="702">
      <c r="A702" s="10">
        <f>IF(Offerte!$A24="","",Offerte!$A24)</f>
        <v/>
      </c>
      <c r="B702" s="10">
        <f>IF(Offerte!$A24="","",Offerte!$B24)</f>
        <v/>
      </c>
      <c r="C702" s="10">
        <f>IF(Offerte!$A24="","",Offerte!$C24)</f>
        <v/>
      </c>
      <c r="D702" s="10" t="inlineStr">
        <is>
          <t>D.1.1</t>
        </is>
      </c>
      <c r="E702" s="10" t="inlineStr">
        <is>
          <t>D</t>
        </is>
      </c>
      <c r="F702" s="10" t="inlineStr">
        <is>
          <t>Q</t>
        </is>
      </c>
      <c r="G702" s="10" t="inlineStr">
        <is>
          <t>higher</t>
        </is>
      </c>
      <c r="H702" s="10" t="n">
        <v>3</v>
      </c>
      <c r="I702" s="10" t="inlineStr">
        <is>
          <t>Installazione di pensiline</t>
        </is>
      </c>
      <c r="J702" s="20" t="n"/>
      <c r="K702" s="20" t="n"/>
      <c r="L702" s="20" t="n"/>
      <c r="M702" s="20" t="n"/>
      <c r="N702" s="21">
        <f>IF($A702="","",IFERROR(VALUE($J702),0))</f>
        <v/>
      </c>
      <c r="O702" s="21">
        <f>IF($A702="",0,IF(OR($S702&lt;&gt;1,COUNTA($J702:$M702)=0),0,IF(SUMPRODUCT(MAX(($C$5:$C$6173=$C702)*($D$5:$D$6173=$D702)*($S$5:$S$6173=1)*IFERROR($N$5:$N$6173*1,0)))&gt;0,ROUND($H702*($N702/SUMPRODUCT(MAX(($C$5:$C$6173=$C702)*($D$5:$D$6173=$D702)*($S$5:$S$6173=1)*IFERROR($N$5:$N$6173*1,0)))),4),0)))</f>
        <v/>
      </c>
      <c r="P702" s="10" t="inlineStr">
        <is>
          <t>fermate</t>
        </is>
      </c>
      <c r="Q702" s="21">
        <f>IF($A702="","",$A702&amp;"|"&amp;$C702)</f>
        <v/>
      </c>
      <c r="R702" s="21">
        <f>IF($A702="","",$A702&amp;"|"&amp;$C702&amp;"|"&amp;$D702)</f>
        <v/>
      </c>
      <c r="S702" s="21">
        <f>IF($A702="","",IFERROR(INDEX(Offerte!$D$2:$D$200,MATCH($Q702,Offerte!$L$2:$L$200,0)),0))</f>
        <v/>
      </c>
      <c r="T702" s="21">
        <f>IF($A702="","",IFERROR(INDEX(Offerte!$G$2:$G$200,MATCH($Q702,Offerte!$L$2:$L$200,0)),"NO"))</f>
        <v/>
      </c>
    </row>
    <row r="703">
      <c r="A703" s="10">
        <f>IF(Offerte!$A24="","",Offerte!$A24)</f>
        <v/>
      </c>
      <c r="B703" s="10">
        <f>IF(Offerte!$A24="","",Offerte!$B24)</f>
        <v/>
      </c>
      <c r="C703" s="10">
        <f>IF(Offerte!$A24="","",Offerte!$C24)</f>
        <v/>
      </c>
      <c r="D703" s="10" t="inlineStr">
        <is>
          <t>D.1.2</t>
        </is>
      </c>
      <c r="E703" s="10" t="inlineStr">
        <is>
          <t>D</t>
        </is>
      </c>
      <c r="F703" s="10" t="inlineStr">
        <is>
          <t>Q</t>
        </is>
      </c>
      <c r="G703" s="10" t="inlineStr">
        <is>
          <t>higher</t>
        </is>
      </c>
      <c r="H703" s="10" t="n">
        <v>3</v>
      </c>
      <c r="I703" s="10" t="inlineStr">
        <is>
          <t>Installazione di paline di fermata conformi alla DGR 581/2023</t>
        </is>
      </c>
      <c r="J703" s="20" t="n"/>
      <c r="K703" s="20" t="n"/>
      <c r="L703" s="20" t="n"/>
      <c r="M703" s="20" t="n"/>
      <c r="N703" s="21">
        <f>IF($A703="","",IFERROR(VALUE($J703),0))</f>
        <v/>
      </c>
      <c r="O703" s="21">
        <f>IF($A703="",0,IF(OR($S703&lt;&gt;1,COUNTA($J703:$M703)=0),0,IF(SUMPRODUCT(MAX(($C$5:$C$6173=$C703)*($D$5:$D$6173=$D703)*($S$5:$S$6173=1)*IFERROR($N$5:$N$6173*1,0)))&gt;0,ROUND($H703*($N703/SUMPRODUCT(MAX(($C$5:$C$6173=$C703)*($D$5:$D$6173=$D703)*($S$5:$S$6173=1)*IFERROR($N$5:$N$6173*1,0)))),4),0)))</f>
        <v/>
      </c>
      <c r="P703" s="10" t="inlineStr">
        <is>
          <t>fermate</t>
        </is>
      </c>
      <c r="Q703" s="21">
        <f>IF($A703="","",$A703&amp;"|"&amp;$C703)</f>
        <v/>
      </c>
      <c r="R703" s="21">
        <f>IF($A703="","",$A703&amp;"|"&amp;$C703&amp;"|"&amp;$D703)</f>
        <v/>
      </c>
      <c r="S703" s="21">
        <f>IF($A703="","",IFERROR(INDEX(Offerte!$D$2:$D$200,MATCH($Q703,Offerte!$L$2:$L$200,0)),0))</f>
        <v/>
      </c>
      <c r="T703" s="21">
        <f>IF($A703="","",IFERROR(INDEX(Offerte!$G$2:$G$200,MATCH($Q703,Offerte!$L$2:$L$200,0)),"NO"))</f>
        <v/>
      </c>
    </row>
    <row r="704">
      <c r="A704" s="10">
        <f>IF(Offerte!$A24="","",Offerte!$A24)</f>
        <v/>
      </c>
      <c r="B704" s="10">
        <f>IF(Offerte!$A24="","",Offerte!$B24)</f>
        <v/>
      </c>
      <c r="C704" s="10">
        <f>IF(Offerte!$A24="","",Offerte!$C24)</f>
        <v/>
      </c>
      <c r="D704" s="10" t="inlineStr">
        <is>
          <t>D.1.3</t>
        </is>
      </c>
      <c r="E704" s="10" t="inlineStr">
        <is>
          <t>D</t>
        </is>
      </c>
      <c r="F704" s="10" t="inlineStr">
        <is>
          <t>Q</t>
        </is>
      </c>
      <c r="G704" s="10" t="inlineStr">
        <is>
          <t>higher</t>
        </is>
      </c>
      <c r="H704" s="10" t="n">
        <v>2</v>
      </c>
      <c r="I704" s="10" t="inlineStr">
        <is>
          <t>Display informativi connessi alle fermate</t>
        </is>
      </c>
      <c r="J704" s="20" t="n"/>
      <c r="K704" s="20" t="n"/>
      <c r="L704" s="20" t="n"/>
      <c r="M704" s="20" t="n"/>
      <c r="N704" s="21">
        <f>IF($A704="","",IFERROR(VALUE($J704),0))</f>
        <v/>
      </c>
      <c r="O704" s="21">
        <f>IF($A704="",0,IF(OR($S704&lt;&gt;1,COUNTA($J704:$M704)=0),0,IF(SUMPRODUCT(MAX(($C$5:$C$6173=$C704)*($D$5:$D$6173=$D704)*($S$5:$S$6173=1)*IFERROR($N$5:$N$6173*1,0)))&gt;0,ROUND($H704*($N704/SUMPRODUCT(MAX(($C$5:$C$6173=$C704)*($D$5:$D$6173=$D704)*($S$5:$S$6173=1)*IFERROR($N$5:$N$6173*1,0)))),4),0)))</f>
        <v/>
      </c>
      <c r="P704" s="10" t="inlineStr">
        <is>
          <t>fermate</t>
        </is>
      </c>
      <c r="Q704" s="21">
        <f>IF($A704="","",$A704&amp;"|"&amp;$C704)</f>
        <v/>
      </c>
      <c r="R704" s="21">
        <f>IF($A704="","",$A704&amp;"|"&amp;$C704&amp;"|"&amp;$D704)</f>
        <v/>
      </c>
      <c r="S704" s="21">
        <f>IF($A704="","",IFERROR(INDEX(Offerte!$D$2:$D$200,MATCH($Q704,Offerte!$L$2:$L$200,0)),0))</f>
        <v/>
      </c>
      <c r="T704" s="21">
        <f>IF($A704="","",IFERROR(INDEX(Offerte!$G$2:$G$200,MATCH($Q704,Offerte!$L$2:$L$200,0)),"NO"))</f>
        <v/>
      </c>
    </row>
    <row r="705">
      <c r="A705" s="10">
        <f>IF(Offerte!$A24="","",Offerte!$A24)</f>
        <v/>
      </c>
      <c r="B705" s="10">
        <f>IF(Offerte!$A24="","",Offerte!$B24)</f>
        <v/>
      </c>
      <c r="C705" s="10">
        <f>IF(Offerte!$A24="","",Offerte!$C24)</f>
        <v/>
      </c>
      <c r="D705" s="10" t="inlineStr">
        <is>
          <t>D.2.1</t>
        </is>
      </c>
      <c r="E705" s="10" t="inlineStr">
        <is>
          <t>D</t>
        </is>
      </c>
      <c r="F705" s="10" t="inlineStr">
        <is>
          <t>Q</t>
        </is>
      </c>
      <c r="G705" s="10" t="inlineStr">
        <is>
          <t>higher</t>
        </is>
      </c>
      <c r="H705" s="10" t="n">
        <v>2</v>
      </c>
      <c r="I705" s="10" t="inlineStr">
        <is>
          <t>Segnali tattili Loges-Vet-Evolution</t>
        </is>
      </c>
      <c r="J705" s="20" t="n"/>
      <c r="K705" s="20" t="n"/>
      <c r="L705" s="20" t="n"/>
      <c r="M705" s="20" t="n"/>
      <c r="N705" s="21">
        <f>IF($A705="","",IFERROR(VALUE($J705),0))</f>
        <v/>
      </c>
      <c r="O705" s="21">
        <f>IF($A705="",0,IF(OR($S705&lt;&gt;1,COUNTA($J705:$M705)=0),0,IF(SUMPRODUCT(MAX(($C$5:$C$6173=$C705)*($D$5:$D$6173=$D705)*($S$5:$S$6173=1)*IFERROR($N$5:$N$6173*1,0)))&gt;0,ROUND($H705*($N705/SUMPRODUCT(MAX(($C$5:$C$6173=$C705)*($D$5:$D$6173=$D705)*($S$5:$S$6173=1)*IFERROR($N$5:$N$6173*1,0)))),4),0)))</f>
        <v/>
      </c>
      <c r="P705" s="10" t="inlineStr">
        <is>
          <t>fermate</t>
        </is>
      </c>
      <c r="Q705" s="21">
        <f>IF($A705="","",$A705&amp;"|"&amp;$C705)</f>
        <v/>
      </c>
      <c r="R705" s="21">
        <f>IF($A705="","",$A705&amp;"|"&amp;$C705&amp;"|"&amp;$D705)</f>
        <v/>
      </c>
      <c r="S705" s="21">
        <f>IF($A705="","",IFERROR(INDEX(Offerte!$D$2:$D$200,MATCH($Q705,Offerte!$L$2:$L$200,0)),0))</f>
        <v/>
      </c>
      <c r="T705" s="21">
        <f>IF($A705="","",IFERROR(INDEX(Offerte!$G$2:$G$200,MATCH($Q705,Offerte!$L$2:$L$200,0)),"NO"))</f>
        <v/>
      </c>
    </row>
    <row r="706">
      <c r="A706" s="10">
        <f>IF(Offerte!$A24="","",Offerte!$A24)</f>
        <v/>
      </c>
      <c r="B706" s="10">
        <f>IF(Offerte!$A24="","",Offerte!$B24)</f>
        <v/>
      </c>
      <c r="C706" s="10">
        <f>IF(Offerte!$A24="","",Offerte!$C24)</f>
        <v/>
      </c>
      <c r="D706" s="10" t="inlineStr">
        <is>
          <t>E.1.1</t>
        </is>
      </c>
      <c r="E706" s="10" t="inlineStr">
        <is>
          <t>E</t>
        </is>
      </c>
      <c r="F706" s="10" t="inlineStr">
        <is>
          <t>T</t>
        </is>
      </c>
      <c r="G706" s="10" t="inlineStr">
        <is>
          <t>tabular</t>
        </is>
      </c>
      <c r="H706" s="10" t="n">
        <v>2</v>
      </c>
      <c r="I706" s="10" t="inlineStr">
        <is>
          <t>Mobile app con travel planner PRM</t>
        </is>
      </c>
      <c r="J706" s="20" t="n"/>
      <c r="K706" s="20" t="n"/>
      <c r="L706" s="20" t="n"/>
      <c r="M706" s="20" t="n"/>
      <c r="N706" s="21">
        <f>IF($A706="","",IF(IFERROR(VALUE($M706),0)=1,1,0))</f>
        <v/>
      </c>
      <c r="O706" s="21">
        <f>IF($A706="",0,IF(OR($S706&lt;&gt;1,COUNTA($J706:$M706)=0),0,IF($N706=1,$H706,0)))</f>
        <v/>
      </c>
      <c r="P706" s="10" t="inlineStr">
        <is>
          <t>sì/no</t>
        </is>
      </c>
      <c r="Q706" s="21">
        <f>IF($A706="","",$A706&amp;"|"&amp;$C706)</f>
        <v/>
      </c>
      <c r="R706" s="21">
        <f>IF($A706="","",$A706&amp;"|"&amp;$C706&amp;"|"&amp;$D706)</f>
        <v/>
      </c>
      <c r="S706" s="21">
        <f>IF($A706="","",IFERROR(INDEX(Offerte!$D$2:$D$200,MATCH($Q706,Offerte!$L$2:$L$200,0)),0))</f>
        <v/>
      </c>
      <c r="T706" s="21">
        <f>IF($A706="","",IFERROR(INDEX(Offerte!$G$2:$G$200,MATCH($Q706,Offerte!$L$2:$L$200,0)),"NO"))</f>
        <v/>
      </c>
    </row>
    <row r="707">
      <c r="A707" s="10">
        <f>IF(Offerte!$A24="","",Offerte!$A24)</f>
        <v/>
      </c>
      <c r="B707" s="10">
        <f>IF(Offerte!$A24="","",Offerte!$B24)</f>
        <v/>
      </c>
      <c r="C707" s="10">
        <f>IF(Offerte!$A24="","",Offerte!$C24)</f>
        <v/>
      </c>
      <c r="D707" s="10" t="inlineStr">
        <is>
          <t>E.2.1</t>
        </is>
      </c>
      <c r="E707" s="10" t="inlineStr">
        <is>
          <t>E</t>
        </is>
      </c>
      <c r="F707" s="10" t="inlineStr">
        <is>
          <t>D</t>
        </is>
      </c>
      <c r="G707" s="10" t="inlineStr">
        <is>
          <t>discretionary</t>
        </is>
      </c>
      <c r="H707" s="10" t="n">
        <v>2</v>
      </c>
      <c r="I707" s="10" t="inlineStr">
        <is>
          <t>Altre azioni informative e rapporti con gli utenti</t>
        </is>
      </c>
      <c r="J707" s="20" t="n"/>
      <c r="K707" s="20" t="n"/>
      <c r="L707" s="20" t="n"/>
      <c r="M707" s="20" t="n"/>
      <c r="N707" s="21">
        <f>IF($A707="","",MAX(0,MIN(1,IFERROR(VALUE($M707),0))))</f>
        <v/>
      </c>
      <c r="O707" s="21">
        <f>IF($A707="",0,IF(OR($S707&lt;&gt;1,COUNTA($J707:$M707)=0),0,IF(SUMPRODUCT(MAX(($C$5:$C$6173=$C707)*($D$5:$D$6173=$D707)*($S$5:$S$6173=1)*IFERROR($N$5:$N$6173*1,0)))&gt;0,ROUND($H707*($N707/SUMPRODUCT(MAX(($C$5:$C$6173=$C707)*($D$5:$D$6173=$D707)*($S$5:$S$6173=1)*IFERROR($N$5:$N$6173*1,0)))),4),0)))</f>
        <v/>
      </c>
      <c r="P707" s="10" t="inlineStr">
        <is>
          <t>coeff.</t>
        </is>
      </c>
      <c r="Q707" s="21">
        <f>IF($A707="","",$A707&amp;"|"&amp;$C707)</f>
        <v/>
      </c>
      <c r="R707" s="21">
        <f>IF($A707="","",$A707&amp;"|"&amp;$C707&amp;"|"&amp;$D707)</f>
        <v/>
      </c>
      <c r="S707" s="21">
        <f>IF($A707="","",IFERROR(INDEX(Offerte!$D$2:$D$200,MATCH($Q707,Offerte!$L$2:$L$200,0)),0))</f>
        <v/>
      </c>
      <c r="T707" s="21">
        <f>IF($A707="","",IFERROR(INDEX(Offerte!$G$2:$G$200,MATCH($Q707,Offerte!$L$2:$L$200,0)),"NO"))</f>
        <v/>
      </c>
    </row>
    <row r="708">
      <c r="A708" s="10">
        <f>IF(Offerte!$A24="","",Offerte!$A24)</f>
        <v/>
      </c>
      <c r="B708" s="10">
        <f>IF(Offerte!$A24="","",Offerte!$B24)</f>
        <v/>
      </c>
      <c r="C708" s="10">
        <f>IF(Offerte!$A24="","",Offerte!$C24)</f>
        <v/>
      </c>
      <c r="D708" s="10" t="inlineStr">
        <is>
          <t>F.1.1</t>
        </is>
      </c>
      <c r="E708" s="10" t="inlineStr">
        <is>
          <t>F</t>
        </is>
      </c>
      <c r="F708" s="10" t="inlineStr">
        <is>
          <t>Q</t>
        </is>
      </c>
      <c r="G708" s="10" t="inlineStr">
        <is>
          <t>lower</t>
        </is>
      </c>
      <c r="H708" s="10" t="n">
        <v>7</v>
      </c>
      <c r="I708" s="10" t="inlineStr">
        <is>
          <t>Performance ambientali del parco mezzi adibito al servizio - I_CEA</t>
        </is>
      </c>
      <c r="J708" s="20" t="n"/>
      <c r="K708" s="20" t="n"/>
      <c r="L708" s="20" t="n"/>
      <c r="M708" s="20" t="n"/>
      <c r="N708" s="21">
        <f>IF($A708="","",IFERROR(VALUE($J708),0))</f>
        <v/>
      </c>
      <c r="O708" s="21">
        <f>IF($A708="",0,IF(OR($S708&lt;&gt;1,COUNTA($J708:$M708)=0),0,IF(AND(IFERROR(AGGREGATE(15,6,$N$5:$N$6173/(($C$5:$C$6173=$C708)*($D$5:$D$6173=$D708)*($S$5:$S$6173=1)*($N$5:$N$6173&gt;0)),1),0)&gt;0,$N708&gt;0),ROUND($H708*(IFERROR(AGGREGATE(15,6,$N$5:$N$6173/(($C$5:$C$6173=$C708)*($D$5:$D$6173=$D708)*($S$5:$S$6173=1)*($N$5:$N$6173&gt;0)),1),0)/$N708),4),0)))</f>
        <v/>
      </c>
      <c r="P708" s="10" t="inlineStr">
        <is>
          <t>indice</t>
        </is>
      </c>
      <c r="Q708" s="21">
        <f>IF($A708="","",$A708&amp;"|"&amp;$C708)</f>
        <v/>
      </c>
      <c r="R708" s="21">
        <f>IF($A708="","",$A708&amp;"|"&amp;$C708&amp;"|"&amp;$D708)</f>
        <v/>
      </c>
      <c r="S708" s="21">
        <f>IF($A708="","",IFERROR(INDEX(Offerte!$D$2:$D$200,MATCH($Q708,Offerte!$L$2:$L$200,0)),0))</f>
        <v/>
      </c>
      <c r="T708" s="21">
        <f>IF($A708="","",IFERROR(INDEX(Offerte!$G$2:$G$200,MATCH($Q708,Offerte!$L$2:$L$200,0)),"NO"))</f>
        <v/>
      </c>
    </row>
    <row r="709">
      <c r="A709" s="10">
        <f>IF(Offerte!$A24="","",Offerte!$A24)</f>
        <v/>
      </c>
      <c r="B709" s="10">
        <f>IF(Offerte!$A24="","",Offerte!$B24)</f>
        <v/>
      </c>
      <c r="C709" s="10">
        <f>IF(Offerte!$A24="","",Offerte!$C24)</f>
        <v/>
      </c>
      <c r="D709" s="10" t="inlineStr">
        <is>
          <t>F.2.1</t>
        </is>
      </c>
      <c r="E709" s="10" t="inlineStr">
        <is>
          <t>F</t>
        </is>
      </c>
      <c r="F709" s="10" t="inlineStr">
        <is>
          <t>Q</t>
        </is>
      </c>
      <c r="G709" s="10" t="inlineStr">
        <is>
          <t>higher</t>
        </is>
      </c>
      <c r="H709" s="10" t="n">
        <v>2</v>
      </c>
      <c r="I709" s="10" t="inlineStr">
        <is>
          <t>Tasso di copertura del servizio con dispositivi ECO-DRIVER</t>
        </is>
      </c>
      <c r="J709" s="20" t="n"/>
      <c r="K709" s="20" t="n"/>
      <c r="L709" s="20" t="n"/>
      <c r="M709" s="20" t="n"/>
      <c r="N709" s="21">
        <f>IF($A709="","",IFERROR(VALUE($K709)/VALUE($L709),IFERROR(VALUE($J709),0)))</f>
        <v/>
      </c>
      <c r="O709" s="21">
        <f>IF($A709="",0,IF(OR($S709&lt;&gt;1,COUNTA($J709:$M709)=0),0,IF(SUMPRODUCT(MAX(($C$5:$C$6173=$C709)*($D$5:$D$6173=$D709)*($S$5:$S$6173=1)*IFERROR($N$5:$N$6173*1,0)))&gt;0,ROUND($H709*($N709/SUMPRODUCT(MAX(($C$5:$C$6173=$C709)*($D$5:$D$6173=$D709)*($S$5:$S$6173=1)*IFERROR($N$5:$N$6173*1,0)))),4),0)))</f>
        <v/>
      </c>
      <c r="P709" s="10" t="inlineStr">
        <is>
          <t>Autobus attrezzati con dispositivi ECO-DRIVER / Autobus totali in offerta, incluse scorte</t>
        </is>
      </c>
      <c r="Q709" s="21">
        <f>IF($A709="","",$A709&amp;"|"&amp;$C709)</f>
        <v/>
      </c>
      <c r="R709" s="21">
        <f>IF($A709="","",$A709&amp;"|"&amp;$C709&amp;"|"&amp;$D709)</f>
        <v/>
      </c>
      <c r="S709" s="21">
        <f>IF($A709="","",IFERROR(INDEX(Offerte!$D$2:$D$200,MATCH($Q709,Offerte!$L$2:$L$200,0)),0))</f>
        <v/>
      </c>
      <c r="T709" s="21">
        <f>IF($A709="","",IFERROR(INDEX(Offerte!$G$2:$G$200,MATCH($Q709,Offerte!$L$2:$L$200,0)),"NO"))</f>
        <v/>
      </c>
    </row>
    <row r="710">
      <c r="A710" s="10">
        <f>IF(Offerte!$A24="","",Offerte!$A24)</f>
        <v/>
      </c>
      <c r="B710" s="10">
        <f>IF(Offerte!$A24="","",Offerte!$B24)</f>
        <v/>
      </c>
      <c r="C710" s="10">
        <f>IF(Offerte!$A24="","",Offerte!$C24)</f>
        <v/>
      </c>
      <c r="D710" s="10" t="inlineStr">
        <is>
          <t>F.3.1</t>
        </is>
      </c>
      <c r="E710" s="10" t="inlineStr">
        <is>
          <t>F</t>
        </is>
      </c>
      <c r="F710" s="10" t="inlineStr">
        <is>
          <t>Q</t>
        </is>
      </c>
      <c r="G710" s="10" t="inlineStr">
        <is>
          <t>higher</t>
        </is>
      </c>
      <c r="H710" s="10" t="n">
        <v>2</v>
      </c>
      <c r="I710" s="10" t="inlineStr">
        <is>
          <t>Autoproduzione consumi elettrici per trazione</t>
        </is>
      </c>
      <c r="J710" s="20" t="n"/>
      <c r="K710" s="20" t="n"/>
      <c r="L710" s="20" t="n"/>
      <c r="M710" s="20" t="n"/>
      <c r="N710" s="21">
        <f>IF($A710="","",IFERROR(VALUE($J710),0))</f>
        <v/>
      </c>
      <c r="O710" s="21">
        <f>IF($A710="",0,IF(OR($S710&lt;&gt;1,COUNTA($J710:$M710)=0),0,IF(SUMPRODUCT(MAX(($C$5:$C$6173=$C710)*($D$5:$D$6173=$D710)*($S$5:$S$6173=1)*IFERROR($N$5:$N$6173*1,0)))&gt;0,ROUND($H710*($N710/SUMPRODUCT(MAX(($C$5:$C$6173=$C710)*($D$5:$D$6173=$D710)*($S$5:$S$6173=1)*IFERROR($N$5:$N$6173*1,0)))),4),0)))</f>
        <v/>
      </c>
      <c r="P710" s="10" t="inlineStr">
        <is>
          <t>kWh/anno</t>
        </is>
      </c>
      <c r="Q710" s="21">
        <f>IF($A710="","",$A710&amp;"|"&amp;$C710)</f>
        <v/>
      </c>
      <c r="R710" s="21">
        <f>IF($A710="","",$A710&amp;"|"&amp;$C710&amp;"|"&amp;$D710)</f>
        <v/>
      </c>
      <c r="S710" s="21">
        <f>IF($A710="","",IFERROR(INDEX(Offerte!$D$2:$D$200,MATCH($Q710,Offerte!$L$2:$L$200,0)),0))</f>
        <v/>
      </c>
      <c r="T710" s="21">
        <f>IF($A710="","",IFERROR(INDEX(Offerte!$G$2:$G$200,MATCH($Q710,Offerte!$L$2:$L$200,0)),"NO"))</f>
        <v/>
      </c>
    </row>
    <row r="711">
      <c r="A711" s="10">
        <f>IF(Offerte!$A24="","",Offerte!$A24)</f>
        <v/>
      </c>
      <c r="B711" s="10">
        <f>IF(Offerte!$A24="","",Offerte!$B24)</f>
        <v/>
      </c>
      <c r="C711" s="10">
        <f>IF(Offerte!$A24="","",Offerte!$C24)</f>
        <v/>
      </c>
      <c r="D711" s="10" t="inlineStr">
        <is>
          <t>F.4.1</t>
        </is>
      </c>
      <c r="E711" s="10" t="inlineStr">
        <is>
          <t>F</t>
        </is>
      </c>
      <c r="F711" s="10" t="inlineStr">
        <is>
          <t>Q</t>
        </is>
      </c>
      <c r="G711" s="10" t="inlineStr">
        <is>
          <t>soil</t>
        </is>
      </c>
      <c r="H711" s="10" t="n">
        <v>2</v>
      </c>
      <c r="I711" s="10" t="inlineStr">
        <is>
          <t>Indice di consumo di suolo</t>
        </is>
      </c>
      <c r="J711" s="20" t="n"/>
      <c r="K711" s="20" t="n"/>
      <c r="L711" s="20" t="n"/>
      <c r="M711" s="20" t="n"/>
      <c r="N711" s="21">
        <f>IF($A711="","",IFERROR(VALUE($J711),0))</f>
        <v/>
      </c>
      <c r="O711" s="21">
        <f>IF($A711="",0,IF(OR($S711&lt;&gt;1,COUNTA($J711:$M711)=0),0,IF($N711&lt;=0,$H711,IF(SUMPRODUCT(MAX(($C$5:$C$6173=$C711)*($D$5:$D$6173=$D711)*($S$5:$S$6173=1)*IFERROR($N$5:$N$6173*1,0)))&gt;0,ROUND($H711*((SUMPRODUCT(MAX(($C$5:$C$6173=$C711)*($D$5:$D$6173=$D711)*($S$5:$S$6173=1)*IFERROR($N$5:$N$6173*1,0)))-$N711)/SUMPRODUCT(MAX(($C$5:$C$6173=$C711)*($D$5:$D$6173=$D711)*($S$5:$S$6173=1)*IFERROR($N$5:$N$6173*1,0)))),4),0))))</f>
        <v/>
      </c>
      <c r="P711" s="10" t="inlineStr">
        <is>
          <t>m2</t>
        </is>
      </c>
      <c r="Q711" s="21">
        <f>IF($A711="","",$A711&amp;"|"&amp;$C711)</f>
        <v/>
      </c>
      <c r="R711" s="21">
        <f>IF($A711="","",$A711&amp;"|"&amp;$C711&amp;"|"&amp;$D711)</f>
        <v/>
      </c>
      <c r="S711" s="21">
        <f>IF($A711="","",IFERROR(INDEX(Offerte!$D$2:$D$200,MATCH($Q711,Offerte!$L$2:$L$200,0)),0))</f>
        <v/>
      </c>
      <c r="T711" s="21">
        <f>IF($A711="","",IFERROR(INDEX(Offerte!$G$2:$G$200,MATCH($Q711,Offerte!$L$2:$L$200,0)),"NO"))</f>
        <v/>
      </c>
    </row>
    <row r="712">
      <c r="A712" s="10">
        <f>IF(Offerte!$A24="","",Offerte!$A24)</f>
        <v/>
      </c>
      <c r="B712" s="10">
        <f>IF(Offerte!$A24="","",Offerte!$B24)</f>
        <v/>
      </c>
      <c r="C712" s="10">
        <f>IF(Offerte!$A24="","",Offerte!$C24)</f>
        <v/>
      </c>
      <c r="D712" s="10" t="inlineStr">
        <is>
          <t>F.5.1</t>
        </is>
      </c>
      <c r="E712" s="10" t="inlineStr">
        <is>
          <t>F</t>
        </is>
      </c>
      <c r="F712" s="10" t="inlineStr">
        <is>
          <t>T</t>
        </is>
      </c>
      <c r="G712" s="10" t="inlineStr">
        <is>
          <t>tabular</t>
        </is>
      </c>
      <c r="H712" s="10" t="n">
        <v>1</v>
      </c>
      <c r="I712" s="10" t="inlineStr">
        <is>
          <t>Rendicontazione di sostenibilità ambientale</t>
        </is>
      </c>
      <c r="J712" s="20" t="n"/>
      <c r="K712" s="20" t="n"/>
      <c r="L712" s="20" t="n"/>
      <c r="M712" s="20" t="n"/>
      <c r="N712" s="21">
        <f>IF($A712="","",IF(IFERROR(VALUE($M712),0)=1,1,0))</f>
        <v/>
      </c>
      <c r="O712" s="21">
        <f>IF($A712="",0,IF(OR($S712&lt;&gt;1,COUNTA($J712:$M712)=0),0,IF($N712=1,$H712,0)))</f>
        <v/>
      </c>
      <c r="P712" s="10" t="inlineStr">
        <is>
          <t>sì/no</t>
        </is>
      </c>
      <c r="Q712" s="21">
        <f>IF($A712="","",$A712&amp;"|"&amp;$C712)</f>
        <v/>
      </c>
      <c r="R712" s="21">
        <f>IF($A712="","",$A712&amp;"|"&amp;$C712&amp;"|"&amp;$D712)</f>
        <v/>
      </c>
      <c r="S712" s="21">
        <f>IF($A712="","",IFERROR(INDEX(Offerte!$D$2:$D$200,MATCH($Q712,Offerte!$L$2:$L$200,0)),0))</f>
        <v/>
      </c>
      <c r="T712" s="21">
        <f>IF($A712="","",IFERROR(INDEX(Offerte!$G$2:$G$200,MATCH($Q712,Offerte!$L$2:$L$200,0)),"NO"))</f>
        <v/>
      </c>
    </row>
    <row r="713">
      <c r="A713" s="10">
        <f>IF(Offerte!$A24="","",Offerte!$A24)</f>
        <v/>
      </c>
      <c r="B713" s="10">
        <f>IF(Offerte!$A24="","",Offerte!$B24)</f>
        <v/>
      </c>
      <c r="C713" s="10">
        <f>IF(Offerte!$A24="","",Offerte!$C24)</f>
        <v/>
      </c>
      <c r="D713" s="10" t="inlineStr">
        <is>
          <t>G.1.1</t>
        </is>
      </c>
      <c r="E713" s="10" t="inlineStr">
        <is>
          <t>G</t>
        </is>
      </c>
      <c r="F713" s="10" t="inlineStr">
        <is>
          <t>D</t>
        </is>
      </c>
      <c r="G713" s="10" t="inlineStr">
        <is>
          <t>discretionary</t>
        </is>
      </c>
      <c r="H713" s="10" t="n">
        <v>2</v>
      </c>
      <c r="I713" s="10" t="inlineStr">
        <is>
          <t>Qualità del progetto di centrale di controllo aziendale</t>
        </is>
      </c>
      <c r="J713" s="20" t="n"/>
      <c r="K713" s="20" t="n"/>
      <c r="L713" s="20" t="n"/>
      <c r="M713" s="20" t="n"/>
      <c r="N713" s="21">
        <f>IF($A713="","",MAX(0,MIN(1,IFERROR(VALUE($M713),0))))</f>
        <v/>
      </c>
      <c r="O713" s="21">
        <f>IF($A713="",0,IF(OR($S713&lt;&gt;1,COUNTA($J713:$M713)=0),0,IF(SUMPRODUCT(MAX(($C$5:$C$6173=$C713)*($D$5:$D$6173=$D713)*($S$5:$S$6173=1)*IFERROR($N$5:$N$6173*1,0)))&gt;0,ROUND($H713*($N713/SUMPRODUCT(MAX(($C$5:$C$6173=$C713)*($D$5:$D$6173=$D713)*($S$5:$S$6173=1)*IFERROR($N$5:$N$6173*1,0)))),4),0)))</f>
        <v/>
      </c>
      <c r="P713" s="10" t="inlineStr">
        <is>
          <t>coeff.</t>
        </is>
      </c>
      <c r="Q713" s="21">
        <f>IF($A713="","",$A713&amp;"|"&amp;$C713)</f>
        <v/>
      </c>
      <c r="R713" s="21">
        <f>IF($A713="","",$A713&amp;"|"&amp;$C713&amp;"|"&amp;$D713)</f>
        <v/>
      </c>
      <c r="S713" s="21">
        <f>IF($A713="","",IFERROR(INDEX(Offerte!$D$2:$D$200,MATCH($Q713,Offerte!$L$2:$L$200,0)),0))</f>
        <v/>
      </c>
      <c r="T713" s="21">
        <f>IF($A713="","",IFERROR(INDEX(Offerte!$G$2:$G$200,MATCH($Q713,Offerte!$L$2:$L$200,0)),"NO"))</f>
        <v/>
      </c>
    </row>
    <row r="714">
      <c r="A714" s="10">
        <f>IF(Offerte!$A24="","",Offerte!$A24)</f>
        <v/>
      </c>
      <c r="B714" s="10">
        <f>IF(Offerte!$A24="","",Offerte!$B24)</f>
        <v/>
      </c>
      <c r="C714" s="10">
        <f>IF(Offerte!$A24="","",Offerte!$C24)</f>
        <v/>
      </c>
      <c r="D714" s="10" t="inlineStr">
        <is>
          <t>G.2.1</t>
        </is>
      </c>
      <c r="E714" s="10" t="inlineStr">
        <is>
          <t>G</t>
        </is>
      </c>
      <c r="F714" s="10" t="inlineStr">
        <is>
          <t>T</t>
        </is>
      </c>
      <c r="G714" s="10" t="inlineStr">
        <is>
          <t>tabular</t>
        </is>
      </c>
      <c r="H714" s="10" t="n">
        <v>1</v>
      </c>
      <c r="I714" s="10" t="inlineStr">
        <is>
          <t>Certificazione ISO 45001</t>
        </is>
      </c>
      <c r="J714" s="20" t="n"/>
      <c r="K714" s="20" t="n"/>
      <c r="L714" s="20" t="n"/>
      <c r="M714" s="20" t="n"/>
      <c r="N714" s="21">
        <f>IF($A714="","",IF(IFERROR(VALUE($M714),0)=1,1,0))</f>
        <v/>
      </c>
      <c r="O714" s="21">
        <f>IF($A714="",0,IF(OR($S714&lt;&gt;1,COUNTA($J714:$M714)=0),0,IF($N714=1,$H714,0)))</f>
        <v/>
      </c>
      <c r="P714" s="10" t="inlineStr">
        <is>
          <t>sì/no</t>
        </is>
      </c>
      <c r="Q714" s="21">
        <f>IF($A714="","",$A714&amp;"|"&amp;$C714)</f>
        <v/>
      </c>
      <c r="R714" s="21">
        <f>IF($A714="","",$A714&amp;"|"&amp;$C714&amp;"|"&amp;$D714)</f>
        <v/>
      </c>
      <c r="S714" s="21">
        <f>IF($A714="","",IFERROR(INDEX(Offerte!$D$2:$D$200,MATCH($Q714,Offerte!$L$2:$L$200,0)),0))</f>
        <v/>
      </c>
      <c r="T714" s="21">
        <f>IF($A714="","",IFERROR(INDEX(Offerte!$G$2:$G$200,MATCH($Q714,Offerte!$L$2:$L$200,0)),"NO"))</f>
        <v/>
      </c>
    </row>
    <row r="715">
      <c r="A715" s="10">
        <f>IF(Offerte!$A24="","",Offerte!$A24)</f>
        <v/>
      </c>
      <c r="B715" s="10">
        <f>IF(Offerte!$A24="","",Offerte!$B24)</f>
        <v/>
      </c>
      <c r="C715" s="10">
        <f>IF(Offerte!$A24="","",Offerte!$C24)</f>
        <v/>
      </c>
      <c r="D715" s="10" t="inlineStr">
        <is>
          <t>G.3.1</t>
        </is>
      </c>
      <c r="E715" s="10" t="inlineStr">
        <is>
          <t>G</t>
        </is>
      </c>
      <c r="F715" s="10" t="inlineStr">
        <is>
          <t>T</t>
        </is>
      </c>
      <c r="G715" s="10" t="inlineStr">
        <is>
          <t>tabular</t>
        </is>
      </c>
      <c r="H715" s="10" t="n">
        <v>1</v>
      </c>
      <c r="I715" s="10" t="inlineStr">
        <is>
          <t>Certificazioni di responsabilità sociale</t>
        </is>
      </c>
      <c r="J715" s="20" t="n"/>
      <c r="K715" s="20" t="n"/>
      <c r="L715" s="20" t="n"/>
      <c r="M715" s="20" t="n"/>
      <c r="N715" s="21">
        <f>IF($A715="","",IF(IFERROR(VALUE($M715),0)=1,1,0))</f>
        <v/>
      </c>
      <c r="O715" s="21">
        <f>IF($A715="",0,IF(OR($S715&lt;&gt;1,COUNTA($J715:$M715)=0),0,IF($N715=1,$H715,0)))</f>
        <v/>
      </c>
      <c r="P715" s="10" t="inlineStr">
        <is>
          <t>sì/no</t>
        </is>
      </c>
      <c r="Q715" s="21">
        <f>IF($A715="","",$A715&amp;"|"&amp;$C715)</f>
        <v/>
      </c>
      <c r="R715" s="21">
        <f>IF($A715="","",$A715&amp;"|"&amp;$C715&amp;"|"&amp;$D715)</f>
        <v/>
      </c>
      <c r="S715" s="21">
        <f>IF($A715="","",IFERROR(INDEX(Offerte!$D$2:$D$200,MATCH($Q715,Offerte!$L$2:$L$200,0)),0))</f>
        <v/>
      </c>
      <c r="T715" s="21">
        <f>IF($A715="","",IFERROR(INDEX(Offerte!$G$2:$G$200,MATCH($Q715,Offerte!$L$2:$L$200,0)),"NO"))</f>
        <v/>
      </c>
    </row>
    <row r="716">
      <c r="A716" s="10">
        <f>IF(Offerte!$A24="","",Offerte!$A24)</f>
        <v/>
      </c>
      <c r="B716" s="10">
        <f>IF(Offerte!$A24="","",Offerte!$B24)</f>
        <v/>
      </c>
      <c r="C716" s="10">
        <f>IF(Offerte!$A24="","",Offerte!$C24)</f>
        <v/>
      </c>
      <c r="D716" s="10" t="inlineStr">
        <is>
          <t>G.4.1</t>
        </is>
      </c>
      <c r="E716" s="10" t="inlineStr">
        <is>
          <t>G</t>
        </is>
      </c>
      <c r="F716" s="10" t="inlineStr">
        <is>
          <t>D</t>
        </is>
      </c>
      <c r="G716" s="10" t="inlineStr">
        <is>
          <t>discretionary</t>
        </is>
      </c>
      <c r="H716" s="10" t="n">
        <v>2</v>
      </c>
      <c r="I716" s="10" t="inlineStr">
        <is>
          <t>Qualità del piano di formazione del personale</t>
        </is>
      </c>
      <c r="J716" s="20" t="n"/>
      <c r="K716" s="20" t="n"/>
      <c r="L716" s="20" t="n"/>
      <c r="M716" s="20" t="n"/>
      <c r="N716" s="21">
        <f>IF($A716="","",MAX(0,MIN(1,IFERROR(VALUE($M716),0))))</f>
        <v/>
      </c>
      <c r="O716" s="21">
        <f>IF($A716="",0,IF(OR($S716&lt;&gt;1,COUNTA($J716:$M716)=0),0,IF(SUMPRODUCT(MAX(($C$5:$C$6173=$C716)*($D$5:$D$6173=$D716)*($S$5:$S$6173=1)*IFERROR($N$5:$N$6173*1,0)))&gt;0,ROUND($H716*($N716/SUMPRODUCT(MAX(($C$5:$C$6173=$C716)*($D$5:$D$6173=$D716)*($S$5:$S$6173=1)*IFERROR($N$5:$N$6173*1,0)))),4),0)))</f>
        <v/>
      </c>
      <c r="P716" s="10" t="inlineStr">
        <is>
          <t>coeff.</t>
        </is>
      </c>
      <c r="Q716" s="21">
        <f>IF($A716="","",$A716&amp;"|"&amp;$C716)</f>
        <v/>
      </c>
      <c r="R716" s="21">
        <f>IF($A716="","",$A716&amp;"|"&amp;$C716&amp;"|"&amp;$D716)</f>
        <v/>
      </c>
      <c r="S716" s="21">
        <f>IF($A716="","",IFERROR(INDEX(Offerte!$D$2:$D$200,MATCH($Q716,Offerte!$L$2:$L$200,0)),0))</f>
        <v/>
      </c>
      <c r="T716" s="21">
        <f>IF($A716="","",IFERROR(INDEX(Offerte!$G$2:$G$200,MATCH($Q716,Offerte!$L$2:$L$200,0)),"NO"))</f>
        <v/>
      </c>
    </row>
    <row r="717">
      <c r="A717" s="10">
        <f>IF(Offerte!$A24="","",Offerte!$A24)</f>
        <v/>
      </c>
      <c r="B717" s="10">
        <f>IF(Offerte!$A24="","",Offerte!$B24)</f>
        <v/>
      </c>
      <c r="C717" s="10">
        <f>IF(Offerte!$A24="","",Offerte!$C24)</f>
        <v/>
      </c>
      <c r="D717" s="10" t="inlineStr">
        <is>
          <t>G.5.1</t>
        </is>
      </c>
      <c r="E717" s="10" t="inlineStr">
        <is>
          <t>G</t>
        </is>
      </c>
      <c r="F717" s="10" t="inlineStr">
        <is>
          <t>T</t>
        </is>
      </c>
      <c r="G717" s="10" t="inlineStr">
        <is>
          <t>tabular</t>
        </is>
      </c>
      <c r="H717" s="10" t="n">
        <v>1</v>
      </c>
      <c r="I717" s="10" t="inlineStr">
        <is>
          <t>Impegno al mantenimento delle garanzie del contratto di secondo livello del gestore uscente</t>
        </is>
      </c>
      <c r="J717" s="20" t="n"/>
      <c r="K717" s="20" t="n"/>
      <c r="L717" s="20" t="n"/>
      <c r="M717" s="20" t="n"/>
      <c r="N717" s="21">
        <f>IF($A717="","",IF(IFERROR(VALUE($M717),0)=1,1,0))</f>
        <v/>
      </c>
      <c r="O717" s="21">
        <f>IF($A717="",0,IF(OR($S717&lt;&gt;1,COUNTA($J717:$M717)=0),0,IF($N717=1,$H717,0)))</f>
        <v/>
      </c>
      <c r="P717" s="10" t="inlineStr">
        <is>
          <t>sì/no</t>
        </is>
      </c>
      <c r="Q717" s="21">
        <f>IF($A717="","",$A717&amp;"|"&amp;$C717)</f>
        <v/>
      </c>
      <c r="R717" s="21">
        <f>IF($A717="","",$A717&amp;"|"&amp;$C717&amp;"|"&amp;$D717)</f>
        <v/>
      </c>
      <c r="S717" s="21">
        <f>IF($A717="","",IFERROR(INDEX(Offerte!$D$2:$D$200,MATCH($Q717,Offerte!$L$2:$L$200,0)),0))</f>
        <v/>
      </c>
      <c r="T717" s="21">
        <f>IF($A717="","",IFERROR(INDEX(Offerte!$G$2:$G$200,MATCH($Q717,Offerte!$L$2:$L$200,0)),"NO"))</f>
        <v/>
      </c>
    </row>
    <row r="718">
      <c r="A718" s="10">
        <f>IF(Offerte!$A25="","",Offerte!$A25)</f>
        <v/>
      </c>
      <c r="B718" s="10">
        <f>IF(Offerte!$A25="","",Offerte!$B25)</f>
        <v/>
      </c>
      <c r="C718" s="10">
        <f>IF(Offerte!$A25="","",Offerte!$C25)</f>
        <v/>
      </c>
      <c r="D718" s="10" t="inlineStr">
        <is>
          <t>A.1.1</t>
        </is>
      </c>
      <c r="E718" s="10" t="inlineStr">
        <is>
          <t>A</t>
        </is>
      </c>
      <c r="F718" s="10" t="inlineStr">
        <is>
          <t>Q</t>
        </is>
      </c>
      <c r="G718" s="10" t="inlineStr">
        <is>
          <t>higher</t>
        </is>
      </c>
      <c r="H718" s="10" t="n">
        <v>3</v>
      </c>
      <c r="I718" s="10" t="inlineStr">
        <is>
          <t>Tasso aggiuntivo di corse controllate</t>
        </is>
      </c>
      <c r="J718" s="20" t="n"/>
      <c r="K718" s="20" t="n"/>
      <c r="L718" s="20" t="n"/>
      <c r="M718" s="20" t="n"/>
      <c r="N718" s="21">
        <f>IF($A718="","",IFERROR(VALUE($K718)/VALUE($L718)*100,IFERROR(VALUE($J718),0)))</f>
        <v/>
      </c>
      <c r="O718" s="21">
        <f>IF($A718="",0,IF(OR($S718&lt;&gt;1,COUNTA($J718:$M718)=0),0,IF(SUMPRODUCT(MAX(($C$5:$C$6173=$C718)*($D$5:$D$6173=$D718)*($S$5:$S$6173=1)*IFERROR($N$5:$N$6173*1,0)))&gt;0,ROUND($H718*($N718/SUMPRODUCT(MAX(($C$5:$C$6173=$C718)*($D$5:$D$6173=$D718)*($S$5:$S$6173=1)*IFERROR($N$5:$N$6173*1,0)))),4),0)))</f>
        <v/>
      </c>
      <c r="P718" s="10" t="inlineStr">
        <is>
          <t>Corse controllate annue / Corse programmate annue</t>
        </is>
      </c>
      <c r="Q718" s="21">
        <f>IF($A718="","",$A718&amp;"|"&amp;$C718)</f>
        <v/>
      </c>
      <c r="R718" s="21">
        <f>IF($A718="","",$A718&amp;"|"&amp;$C718&amp;"|"&amp;$D718)</f>
        <v/>
      </c>
      <c r="S718" s="21">
        <f>IF($A718="","",IFERROR(INDEX(Offerte!$D$2:$D$200,MATCH($Q718,Offerte!$L$2:$L$200,0)),0))</f>
        <v/>
      </c>
      <c r="T718" s="21">
        <f>IF($A718="","",IFERROR(INDEX(Offerte!$G$2:$G$200,MATCH($Q718,Offerte!$L$2:$L$200,0)),"NO"))</f>
        <v/>
      </c>
    </row>
    <row r="719">
      <c r="A719" s="10">
        <f>IF(Offerte!$A25="","",Offerte!$A25)</f>
        <v/>
      </c>
      <c r="B719" s="10">
        <f>IF(Offerte!$A25="","",Offerte!$B25)</f>
        <v/>
      </c>
      <c r="C719" s="10">
        <f>IF(Offerte!$A25="","",Offerte!$C25)</f>
        <v/>
      </c>
      <c r="D719" s="10" t="inlineStr">
        <is>
          <t>A.1.2</t>
        </is>
      </c>
      <c r="E719" s="10" t="inlineStr">
        <is>
          <t>A</t>
        </is>
      </c>
      <c r="F719" s="10" t="inlineStr">
        <is>
          <t>Q</t>
        </is>
      </c>
      <c r="G719" s="10" t="inlineStr">
        <is>
          <t>higher</t>
        </is>
      </c>
      <c r="H719" s="10" t="n">
        <v>4</v>
      </c>
      <c r="I719" s="10" t="inlineStr">
        <is>
          <t>Numero aggiuntivo di passeggeri controllati</t>
        </is>
      </c>
      <c r="J719" s="20" t="n"/>
      <c r="K719" s="20" t="n"/>
      <c r="L719" s="20" t="n"/>
      <c r="M719" s="20" t="n"/>
      <c r="N719" s="21">
        <f>IF($A719="","",IFERROR(VALUE($J719),0))</f>
        <v/>
      </c>
      <c r="O719" s="21">
        <f>IF($A719="",0,IF(OR($S719&lt;&gt;1,COUNTA($J719:$M719)=0),0,IF(SUMPRODUCT(MAX(($C$5:$C$6173=$C719)*($D$5:$D$6173=$D719)*($S$5:$S$6173=1)*IFERROR($N$5:$N$6173*1,0)))&gt;0,ROUND($H719*($N719/SUMPRODUCT(MAX(($C$5:$C$6173=$C719)*($D$5:$D$6173=$D719)*($S$5:$S$6173=1)*IFERROR($N$5:$N$6173*1,0)))),4),0)))</f>
        <v/>
      </c>
      <c r="P719" s="10" t="inlineStr">
        <is>
          <t>passeggeri/anno</t>
        </is>
      </c>
      <c r="Q719" s="21">
        <f>IF($A719="","",$A719&amp;"|"&amp;$C719)</f>
        <v/>
      </c>
      <c r="R719" s="21">
        <f>IF($A719="","",$A719&amp;"|"&amp;$C719&amp;"|"&amp;$D719)</f>
        <v/>
      </c>
      <c r="S719" s="21">
        <f>IF($A719="","",IFERROR(INDEX(Offerte!$D$2:$D$200,MATCH($Q719,Offerte!$L$2:$L$200,0)),0))</f>
        <v/>
      </c>
      <c r="T719" s="21">
        <f>IF($A719="","",IFERROR(INDEX(Offerte!$G$2:$G$200,MATCH($Q719,Offerte!$L$2:$L$200,0)),"NO"))</f>
        <v/>
      </c>
    </row>
    <row r="720">
      <c r="A720" s="10">
        <f>IF(Offerte!$A25="","",Offerte!$A25)</f>
        <v/>
      </c>
      <c r="B720" s="10">
        <f>IF(Offerte!$A25="","",Offerte!$B25)</f>
        <v/>
      </c>
      <c r="C720" s="10">
        <f>IF(Offerte!$A25="","",Offerte!$C25)</f>
        <v/>
      </c>
      <c r="D720" s="10" t="inlineStr">
        <is>
          <t>B.1.1</t>
        </is>
      </c>
      <c r="E720" s="10" t="inlineStr">
        <is>
          <t>B</t>
        </is>
      </c>
      <c r="F720" s="10" t="inlineStr">
        <is>
          <t>Q</t>
        </is>
      </c>
      <c r="G720" s="10" t="inlineStr">
        <is>
          <t>higher</t>
        </is>
      </c>
      <c r="H720" s="10" t="n">
        <v>3</v>
      </c>
      <c r="I720" s="10" t="inlineStr">
        <is>
          <t>Incremento dei posti offerti nelle fasce di punta</t>
        </is>
      </c>
      <c r="J720" s="20" t="n"/>
      <c r="K720" s="20" t="n"/>
      <c r="L720" s="20" t="n"/>
      <c r="M720" s="20" t="n"/>
      <c r="N720" s="21">
        <f>IF($A720="","",IFERROR(VALUE($J720),0))</f>
        <v/>
      </c>
      <c r="O720" s="21">
        <f>IF($A720="",0,IF(OR($S720&lt;&gt;1,COUNTA($J720:$M720)=0),0,IF(SUMPRODUCT(MAX(($C$5:$C$6173=$C720)*($D$5:$D$6173=$D720)*($S$5:$S$6173=1)*IFERROR($N$5:$N$6173*1,0)))&gt;0,ROUND($H720*($N720/SUMPRODUCT(MAX(($C$5:$C$6173=$C720)*($D$5:$D$6173=$D720)*($S$5:$S$6173=1)*IFERROR($N$5:$N$6173*1,0)))),4),0)))</f>
        <v/>
      </c>
      <c r="P720" s="10" t="inlineStr">
        <is>
          <t>posti*km</t>
        </is>
      </c>
      <c r="Q720" s="21">
        <f>IF($A720="","",$A720&amp;"|"&amp;$C720)</f>
        <v/>
      </c>
      <c r="R720" s="21">
        <f>IF($A720="","",$A720&amp;"|"&amp;$C720&amp;"|"&amp;$D720)</f>
        <v/>
      </c>
      <c r="S720" s="21">
        <f>IF($A720="","",IFERROR(INDEX(Offerte!$D$2:$D$200,MATCH($Q720,Offerte!$L$2:$L$200,0)),0))</f>
        <v/>
      </c>
      <c r="T720" s="21">
        <f>IF($A720="","",IFERROR(INDEX(Offerte!$G$2:$G$200,MATCH($Q720,Offerte!$L$2:$L$200,0)),"NO"))</f>
        <v/>
      </c>
    </row>
    <row r="721">
      <c r="A721" s="10">
        <f>IF(Offerte!$A25="","",Offerte!$A25)</f>
        <v/>
      </c>
      <c r="B721" s="10">
        <f>IF(Offerte!$A25="","",Offerte!$B25)</f>
        <v/>
      </c>
      <c r="C721" s="10">
        <f>IF(Offerte!$A25="","",Offerte!$C25)</f>
        <v/>
      </c>
      <c r="D721" s="10" t="inlineStr">
        <is>
          <t>B.2.1</t>
        </is>
      </c>
      <c r="E721" s="10" t="inlineStr">
        <is>
          <t>B</t>
        </is>
      </c>
      <c r="F721" s="10" t="inlineStr">
        <is>
          <t>Q</t>
        </is>
      </c>
      <c r="G721" s="10" t="inlineStr">
        <is>
          <t>higher</t>
        </is>
      </c>
      <c r="H721" s="10" t="n">
        <v>4</v>
      </c>
      <c r="I721" s="10" t="inlineStr">
        <is>
          <t>Corse aggiuntive nell'arco giornaliero base</t>
        </is>
      </c>
      <c r="J721" s="20" t="n"/>
      <c r="K721" s="20" t="n"/>
      <c r="L721" s="20" t="n"/>
      <c r="M721" s="20" t="n"/>
      <c r="N721" s="21">
        <f>IF($A721="","",IFERROR(VALUE($J721),0))</f>
        <v/>
      </c>
      <c r="O721" s="21">
        <f>IF($A721="",0,IF(OR($S721&lt;&gt;1,COUNTA($J721:$M721)=0),0,IF(SUMPRODUCT(MAX(($C$5:$C$6173=$C721)*($D$5:$D$6173=$D721)*($S$5:$S$6173=1)*IFERROR($N$5:$N$6173*1,0)))&gt;0,ROUND($H721*($N721/SUMPRODUCT(MAX(($C$5:$C$6173=$C721)*($D$5:$D$6173=$D721)*($S$5:$S$6173=1)*IFERROR($N$5:$N$6173*1,0)))),4),0)))</f>
        <v/>
      </c>
      <c r="P721" s="10" t="inlineStr">
        <is>
          <t>corse</t>
        </is>
      </c>
      <c r="Q721" s="21">
        <f>IF($A721="","",$A721&amp;"|"&amp;$C721)</f>
        <v/>
      </c>
      <c r="R721" s="21">
        <f>IF($A721="","",$A721&amp;"|"&amp;$C721&amp;"|"&amp;$D721)</f>
        <v/>
      </c>
      <c r="S721" s="21">
        <f>IF($A721="","",IFERROR(INDEX(Offerte!$D$2:$D$200,MATCH($Q721,Offerte!$L$2:$L$200,0)),0))</f>
        <v/>
      </c>
      <c r="T721" s="21">
        <f>IF($A721="","",IFERROR(INDEX(Offerte!$G$2:$G$200,MATCH($Q721,Offerte!$L$2:$L$200,0)),"NO"))</f>
        <v/>
      </c>
    </row>
    <row r="722">
      <c r="A722" s="10">
        <f>IF(Offerte!$A25="","",Offerte!$A25)</f>
        <v/>
      </c>
      <c r="B722" s="10">
        <f>IF(Offerte!$A25="","",Offerte!$B25)</f>
        <v/>
      </c>
      <c r="C722" s="10">
        <f>IF(Offerte!$A25="","",Offerte!$C25)</f>
        <v/>
      </c>
      <c r="D722" s="10" t="inlineStr">
        <is>
          <t>B.3.1</t>
        </is>
      </c>
      <c r="E722" s="10" t="inlineStr">
        <is>
          <t>B</t>
        </is>
      </c>
      <c r="F722" s="10" t="inlineStr">
        <is>
          <t>Q</t>
        </is>
      </c>
      <c r="G722" s="10" t="inlineStr">
        <is>
          <t>higher</t>
        </is>
      </c>
      <c r="H722" s="10" t="n">
        <v>2</v>
      </c>
      <c r="I722" s="10" t="inlineStr">
        <is>
          <t>Numero di corse aggiuntive per allungamento dell'arco di servizio giornaliero nelle fasce serali</t>
        </is>
      </c>
      <c r="J722" s="20" t="n"/>
      <c r="K722" s="20" t="n"/>
      <c r="L722" s="20" t="n"/>
      <c r="M722" s="20" t="n"/>
      <c r="N722" s="21">
        <f>IF($A722="","",IFERROR(VALUE($J722),0))</f>
        <v/>
      </c>
      <c r="O722" s="21">
        <f>IF($A722="",0,IF(OR($S722&lt;&gt;1,COUNTA($J722:$M722)=0),0,IF(SUMPRODUCT(MAX(($C$5:$C$6173=$C722)*($D$5:$D$6173=$D722)*($S$5:$S$6173=1)*IFERROR($N$5:$N$6173*1,0)))&gt;0,ROUND($H722*($N722/SUMPRODUCT(MAX(($C$5:$C$6173=$C722)*($D$5:$D$6173=$D722)*($S$5:$S$6173=1)*IFERROR($N$5:$N$6173*1,0)))),4),0)))</f>
        <v/>
      </c>
      <c r="P722" s="10" t="inlineStr">
        <is>
          <t>corse</t>
        </is>
      </c>
      <c r="Q722" s="21">
        <f>IF($A722="","",$A722&amp;"|"&amp;$C722)</f>
        <v/>
      </c>
      <c r="R722" s="21">
        <f>IF($A722="","",$A722&amp;"|"&amp;$C722&amp;"|"&amp;$D722)</f>
        <v/>
      </c>
      <c r="S722" s="21">
        <f>IF($A722="","",IFERROR(INDEX(Offerte!$D$2:$D$200,MATCH($Q722,Offerte!$L$2:$L$200,0)),0))</f>
        <v/>
      </c>
      <c r="T722" s="21">
        <f>IF($A722="","",IFERROR(INDEX(Offerte!$G$2:$G$200,MATCH($Q722,Offerte!$L$2:$L$200,0)),"NO"))</f>
        <v/>
      </c>
    </row>
    <row r="723">
      <c r="A723" s="10">
        <f>IF(Offerte!$A25="","",Offerte!$A25)</f>
        <v/>
      </c>
      <c r="B723" s="10">
        <f>IF(Offerte!$A25="","",Offerte!$B25)</f>
        <v/>
      </c>
      <c r="C723" s="10">
        <f>IF(Offerte!$A25="","",Offerte!$C25)</f>
        <v/>
      </c>
      <c r="D723" s="10" t="inlineStr">
        <is>
          <t>B.4.1</t>
        </is>
      </c>
      <c r="E723" s="10" t="inlineStr">
        <is>
          <t>B</t>
        </is>
      </c>
      <c r="F723" s="10" t="inlineStr">
        <is>
          <t>Q</t>
        </is>
      </c>
      <c r="G723" s="10" t="inlineStr">
        <is>
          <t>higher</t>
        </is>
      </c>
      <c r="H723" s="10" t="n">
        <v>3</v>
      </c>
      <c r="I723" s="10" t="inlineStr">
        <is>
          <t>Percorrenze aggiuntive offerte nel Programma d'esercizio delle prime due fasi attuative</t>
        </is>
      </c>
      <c r="J723" s="20" t="n"/>
      <c r="K723" s="20" t="n"/>
      <c r="L723" s="20" t="n"/>
      <c r="M723" s="20" t="n"/>
      <c r="N723" s="21">
        <f>IF($A723="","",IFERROR(VALUE($J723),0))</f>
        <v/>
      </c>
      <c r="O723" s="21">
        <f>IF($A723="",0,IF(OR($S723&lt;&gt;1,COUNTA($J723:$M723)=0),0,IF(SUMPRODUCT(MAX(($C$5:$C$6173=$C723)*($D$5:$D$6173=$D723)*($S$5:$S$6173=1)*IFERROR($N$5:$N$6173*1,0)))&gt;0,ROUND($H723*($N723/SUMPRODUCT(MAX(($C$5:$C$6173=$C723)*($D$5:$D$6173=$D723)*($S$5:$S$6173=1)*IFERROR($N$5:$N$6173*1,0)))),4),0)))</f>
        <v/>
      </c>
      <c r="P723" s="10" t="inlineStr">
        <is>
          <t>vett*km</t>
        </is>
      </c>
      <c r="Q723" s="21">
        <f>IF($A723="","",$A723&amp;"|"&amp;$C723)</f>
        <v/>
      </c>
      <c r="R723" s="21">
        <f>IF($A723="","",$A723&amp;"|"&amp;$C723&amp;"|"&amp;$D723)</f>
        <v/>
      </c>
      <c r="S723" s="21">
        <f>IF($A723="","",IFERROR(INDEX(Offerte!$D$2:$D$200,MATCH($Q723,Offerte!$L$2:$L$200,0)),0))</f>
        <v/>
      </c>
      <c r="T723" s="21">
        <f>IF($A723="","",IFERROR(INDEX(Offerte!$G$2:$G$200,MATCH($Q723,Offerte!$L$2:$L$200,0)),"NO"))</f>
        <v/>
      </c>
    </row>
    <row r="724">
      <c r="A724" s="10">
        <f>IF(Offerte!$A25="","",Offerte!$A25)</f>
        <v/>
      </c>
      <c r="B724" s="10">
        <f>IF(Offerte!$A25="","",Offerte!$B25)</f>
        <v/>
      </c>
      <c r="C724" s="10">
        <f>IF(Offerte!$A25="","",Offerte!$C25)</f>
        <v/>
      </c>
      <c r="D724" s="10" t="inlineStr">
        <is>
          <t>B.5.1</t>
        </is>
      </c>
      <c r="E724" s="10" t="inlineStr">
        <is>
          <t>B</t>
        </is>
      </c>
      <c r="F724" s="10" t="inlineStr">
        <is>
          <t>D</t>
        </is>
      </c>
      <c r="G724" s="10" t="inlineStr">
        <is>
          <t>discretionary</t>
        </is>
      </c>
      <c r="H724" s="10" t="n">
        <v>2</v>
      </c>
      <c r="I724" s="10" t="inlineStr">
        <is>
          <t>Efficacia del progetto di servizi complementari DRT</t>
        </is>
      </c>
      <c r="J724" s="20" t="n"/>
      <c r="K724" s="20" t="n"/>
      <c r="L724" s="20" t="n"/>
      <c r="M724" s="20" t="n"/>
      <c r="N724" s="21">
        <f>IF($A724="","",MAX(0,MIN(1,IFERROR(VALUE($M724),0))))</f>
        <v/>
      </c>
      <c r="O724" s="21">
        <f>IF($A724="",0,IF(OR($S724&lt;&gt;1,COUNTA($J724:$M724)=0),0,IF(SUMPRODUCT(MAX(($C$5:$C$6173=$C724)*($D$5:$D$6173=$D724)*($S$5:$S$6173=1)*IFERROR($N$5:$N$6173*1,0)))&gt;0,ROUND($H724*($N724/SUMPRODUCT(MAX(($C$5:$C$6173=$C724)*($D$5:$D$6173=$D724)*($S$5:$S$6173=1)*IFERROR($N$5:$N$6173*1,0)))),4),0)))</f>
        <v/>
      </c>
      <c r="P724" s="10" t="inlineStr">
        <is>
          <t>coeff.</t>
        </is>
      </c>
      <c r="Q724" s="21">
        <f>IF($A724="","",$A724&amp;"|"&amp;$C724)</f>
        <v/>
      </c>
      <c r="R724" s="21">
        <f>IF($A724="","",$A724&amp;"|"&amp;$C724&amp;"|"&amp;$D724)</f>
        <v/>
      </c>
      <c r="S724" s="21">
        <f>IF($A724="","",IFERROR(INDEX(Offerte!$D$2:$D$200,MATCH($Q724,Offerte!$L$2:$L$200,0)),0))</f>
        <v/>
      </c>
      <c r="T724" s="21">
        <f>IF($A724="","",IFERROR(INDEX(Offerte!$G$2:$G$200,MATCH($Q724,Offerte!$L$2:$L$200,0)),"NO"))</f>
        <v/>
      </c>
    </row>
    <row r="725">
      <c r="A725" s="10">
        <f>IF(Offerte!$A25="","",Offerte!$A25)</f>
        <v/>
      </c>
      <c r="B725" s="10">
        <f>IF(Offerte!$A25="","",Offerte!$B25)</f>
        <v/>
      </c>
      <c r="C725" s="10">
        <f>IF(Offerte!$A25="","",Offerte!$C25)</f>
        <v/>
      </c>
      <c r="D725" s="10" t="inlineStr">
        <is>
          <t>C.1.1</t>
        </is>
      </c>
      <c r="E725" s="10" t="inlineStr">
        <is>
          <t>C</t>
        </is>
      </c>
      <c r="F725" s="10" t="inlineStr">
        <is>
          <t>Q</t>
        </is>
      </c>
      <c r="G725" s="10" t="inlineStr">
        <is>
          <t>higher</t>
        </is>
      </c>
      <c r="H725" s="10" t="n">
        <v>2</v>
      </c>
      <c r="I725" s="10" t="inlineStr">
        <is>
          <t>Tasso di copertura del servizio con telecamere BSD</t>
        </is>
      </c>
      <c r="J725" s="20" t="n"/>
      <c r="K725" s="20" t="n"/>
      <c r="L725" s="20" t="n"/>
      <c r="M725" s="20" t="n"/>
      <c r="N725" s="21">
        <f>IF($A725="","",IFERROR(VALUE($K725)/VALUE($L725),IFERROR(VALUE($J725),0)))</f>
        <v/>
      </c>
      <c r="O725" s="21">
        <f>IF($A725="",0,IF(OR($S725&lt;&gt;1,COUNTA($J725:$M725)=0),0,IF(SUMPRODUCT(MAX(($C$5:$C$6173=$C725)*($D$5:$D$6173=$D725)*($S$5:$S$6173=1)*IFERROR($N$5:$N$6173*1,0)))&gt;0,ROUND($H725*($N725/SUMPRODUCT(MAX(($C$5:$C$6173=$C725)*($D$5:$D$6173=$D725)*($S$5:$S$6173=1)*IFERROR($N$5:$N$6173*1,0)))),4),0)))</f>
        <v/>
      </c>
      <c r="P725" s="10" t="inlineStr">
        <is>
          <t>Autobus attrezzati con telecamere BSD / Autobus totali in offerta, incluse scorte</t>
        </is>
      </c>
      <c r="Q725" s="21">
        <f>IF($A725="","",$A725&amp;"|"&amp;$C725)</f>
        <v/>
      </c>
      <c r="R725" s="21">
        <f>IF($A725="","",$A725&amp;"|"&amp;$C725&amp;"|"&amp;$D725)</f>
        <v/>
      </c>
      <c r="S725" s="21">
        <f>IF($A725="","",IFERROR(INDEX(Offerte!$D$2:$D$200,MATCH($Q725,Offerte!$L$2:$L$200,0)),0))</f>
        <v/>
      </c>
      <c r="T725" s="21">
        <f>IF($A725="","",IFERROR(INDEX(Offerte!$G$2:$G$200,MATCH($Q725,Offerte!$L$2:$L$200,0)),"NO"))</f>
        <v/>
      </c>
    </row>
    <row r="726">
      <c r="A726" s="10">
        <f>IF(Offerte!$A25="","",Offerte!$A25)</f>
        <v/>
      </c>
      <c r="B726" s="10">
        <f>IF(Offerte!$A25="","",Offerte!$B25)</f>
        <v/>
      </c>
      <c r="C726" s="10">
        <f>IF(Offerte!$A25="","",Offerte!$C25)</f>
        <v/>
      </c>
      <c r="D726" s="10" t="inlineStr">
        <is>
          <t>C.1.2</t>
        </is>
      </c>
      <c r="E726" s="10" t="inlineStr">
        <is>
          <t>C</t>
        </is>
      </c>
      <c r="F726" s="10" t="inlineStr">
        <is>
          <t>Q</t>
        </is>
      </c>
      <c r="G726" s="10" t="inlineStr">
        <is>
          <t>higher</t>
        </is>
      </c>
      <c r="H726" s="10" t="n">
        <v>2</v>
      </c>
      <c r="I726" s="10" t="inlineStr">
        <is>
          <t>Tasso di copertura del servizio con telecamere ADAS</t>
        </is>
      </c>
      <c r="J726" s="20" t="n"/>
      <c r="K726" s="20" t="n"/>
      <c r="L726" s="20" t="n"/>
      <c r="M726" s="20" t="n"/>
      <c r="N726" s="21">
        <f>IF($A726="","",IFERROR(VALUE($K726)/VALUE($L726),IFERROR(VALUE($J726),0)))</f>
        <v/>
      </c>
      <c r="O726" s="21">
        <f>IF($A726="",0,IF(OR($S726&lt;&gt;1,COUNTA($J726:$M726)=0),0,IF(SUMPRODUCT(MAX(($C$5:$C$6173=$C726)*($D$5:$D$6173=$D726)*($S$5:$S$6173=1)*IFERROR($N$5:$N$6173*1,0)))&gt;0,ROUND($H726*($N726/SUMPRODUCT(MAX(($C$5:$C$6173=$C726)*($D$5:$D$6173=$D726)*($S$5:$S$6173=1)*IFERROR($N$5:$N$6173*1,0)))),4),0)))</f>
        <v/>
      </c>
      <c r="P726" s="10" t="inlineStr">
        <is>
          <t>Autobus attrezzati con telecamere ADAS / Autobus totali in offerta, incluse scorte</t>
        </is>
      </c>
      <c r="Q726" s="21">
        <f>IF($A726="","",$A726&amp;"|"&amp;$C726)</f>
        <v/>
      </c>
      <c r="R726" s="21">
        <f>IF($A726="","",$A726&amp;"|"&amp;$C726&amp;"|"&amp;$D726)</f>
        <v/>
      </c>
      <c r="S726" s="21">
        <f>IF($A726="","",IFERROR(INDEX(Offerte!$D$2:$D$200,MATCH($Q726,Offerte!$L$2:$L$200,0)),0))</f>
        <v/>
      </c>
      <c r="T726" s="21">
        <f>IF($A726="","",IFERROR(INDEX(Offerte!$G$2:$G$200,MATCH($Q726,Offerte!$L$2:$L$200,0)),"NO"))</f>
        <v/>
      </c>
    </row>
    <row r="727">
      <c r="A727" s="10">
        <f>IF(Offerte!$A25="","",Offerte!$A25)</f>
        <v/>
      </c>
      <c r="B727" s="10">
        <f>IF(Offerte!$A25="","",Offerte!$B25)</f>
        <v/>
      </c>
      <c r="C727" s="10">
        <f>IF(Offerte!$A25="","",Offerte!$C25)</f>
        <v/>
      </c>
      <c r="D727" s="10" t="inlineStr">
        <is>
          <t>C.2.1</t>
        </is>
      </c>
      <c r="E727" s="10" t="inlineStr">
        <is>
          <t>C</t>
        </is>
      </c>
      <c r="F727" s="10" t="inlineStr">
        <is>
          <t>Q</t>
        </is>
      </c>
      <c r="G727" s="10" t="inlineStr">
        <is>
          <t>higher</t>
        </is>
      </c>
      <c r="H727" s="10" t="n">
        <v>3</v>
      </c>
      <c r="I727" s="10" t="inlineStr">
        <is>
          <t>Tasso di copertura del servizio con telecamere di bordo di videosorveglianza</t>
        </is>
      </c>
      <c r="J727" s="20" t="n"/>
      <c r="K727" s="20" t="n"/>
      <c r="L727" s="20" t="n"/>
      <c r="M727" s="20" t="n"/>
      <c r="N727" s="21">
        <f>IF($A727="","",IFERROR(VALUE($K727)/VALUE($L727),IFERROR(VALUE($J727),0)))</f>
        <v/>
      </c>
      <c r="O727" s="21">
        <f>IF($A727="",0,IF(OR($S727&lt;&gt;1,COUNTA($J727:$M727)=0),0,IF(SUMPRODUCT(MAX(($C$5:$C$6173=$C727)*($D$5:$D$6173=$D727)*($S$5:$S$6173=1)*IFERROR($N$5:$N$6173*1,0)))&gt;0,ROUND($H727*($N727/SUMPRODUCT(MAX(($C$5:$C$6173=$C727)*($D$5:$D$6173=$D727)*($S$5:$S$6173=1)*IFERROR($N$5:$N$6173*1,0)))),4),0)))</f>
        <v/>
      </c>
      <c r="P727" s="10" t="inlineStr">
        <is>
          <t>Autobus attrezzati con videosorveglianza / Autobus totali in offerta, incluse scorte</t>
        </is>
      </c>
      <c r="Q727" s="21">
        <f>IF($A727="","",$A727&amp;"|"&amp;$C727)</f>
        <v/>
      </c>
      <c r="R727" s="21">
        <f>IF($A727="","",$A727&amp;"|"&amp;$C727&amp;"|"&amp;$D727)</f>
        <v/>
      </c>
      <c r="S727" s="21">
        <f>IF($A727="","",IFERROR(INDEX(Offerte!$D$2:$D$200,MATCH($Q727,Offerte!$L$2:$L$200,0)),0))</f>
        <v/>
      </c>
      <c r="T727" s="21">
        <f>IF($A727="","",IFERROR(INDEX(Offerte!$G$2:$G$200,MATCH($Q727,Offerte!$L$2:$L$200,0)),"NO"))</f>
        <v/>
      </c>
    </row>
    <row r="728">
      <c r="A728" s="10">
        <f>IF(Offerte!$A25="","",Offerte!$A25)</f>
        <v/>
      </c>
      <c r="B728" s="10">
        <f>IF(Offerte!$A25="","",Offerte!$B25)</f>
        <v/>
      </c>
      <c r="C728" s="10">
        <f>IF(Offerte!$A25="","",Offerte!$C25)</f>
        <v/>
      </c>
      <c r="D728" s="10" t="inlineStr">
        <is>
          <t>C.2.2</t>
        </is>
      </c>
      <c r="E728" s="10" t="inlineStr">
        <is>
          <t>C</t>
        </is>
      </c>
      <c r="F728" s="10" t="inlineStr">
        <is>
          <t>T</t>
        </is>
      </c>
      <c r="G728" s="10" t="inlineStr">
        <is>
          <t>tabular</t>
        </is>
      </c>
      <c r="H728" s="10" t="n">
        <v>1</v>
      </c>
      <c r="I728" s="10" t="inlineStr">
        <is>
          <t>Software video/audio analisi per situazioni di pericolo</t>
        </is>
      </c>
      <c r="J728" s="20" t="n"/>
      <c r="K728" s="20" t="n"/>
      <c r="L728" s="20" t="n"/>
      <c r="M728" s="20" t="n"/>
      <c r="N728" s="21">
        <f>IF($A728="","",IF(IFERROR(VALUE($M728),0)=1,1,0))</f>
        <v/>
      </c>
      <c r="O728" s="21">
        <f>IF($A728="",0,IF(OR($S728&lt;&gt;1,COUNTA($J728:$M728)=0),0,IF($N728=1,$H728,0)))</f>
        <v/>
      </c>
      <c r="P728" s="10" t="inlineStr">
        <is>
          <t>sì/no</t>
        </is>
      </c>
      <c r="Q728" s="21">
        <f>IF($A728="","",$A728&amp;"|"&amp;$C728)</f>
        <v/>
      </c>
      <c r="R728" s="21">
        <f>IF($A728="","",$A728&amp;"|"&amp;$C728&amp;"|"&amp;$D728)</f>
        <v/>
      </c>
      <c r="S728" s="21">
        <f>IF($A728="","",IFERROR(INDEX(Offerte!$D$2:$D$200,MATCH($Q728,Offerte!$L$2:$L$200,0)),0))</f>
        <v/>
      </c>
      <c r="T728" s="21">
        <f>IF($A728="","",IFERROR(INDEX(Offerte!$G$2:$G$200,MATCH($Q728,Offerte!$L$2:$L$200,0)),"NO"))</f>
        <v/>
      </c>
    </row>
    <row r="729">
      <c r="A729" s="10">
        <f>IF(Offerte!$A25="","",Offerte!$A25)</f>
        <v/>
      </c>
      <c r="B729" s="10">
        <f>IF(Offerte!$A25="","",Offerte!$B25)</f>
        <v/>
      </c>
      <c r="C729" s="10">
        <f>IF(Offerte!$A25="","",Offerte!$C25)</f>
        <v/>
      </c>
      <c r="D729" s="10" t="inlineStr">
        <is>
          <t>C.2.3</t>
        </is>
      </c>
      <c r="E729" s="10" t="inlineStr">
        <is>
          <t>C</t>
        </is>
      </c>
      <c r="F729" s="10" t="inlineStr">
        <is>
          <t>T</t>
        </is>
      </c>
      <c r="G729" s="10" t="inlineStr">
        <is>
          <t>tabular</t>
        </is>
      </c>
      <c r="H729" s="10" t="n">
        <v>1</v>
      </c>
      <c r="I729" s="10" t="inlineStr">
        <is>
          <t>Collegamento con centrale qualificata di pronto intervento</t>
        </is>
      </c>
      <c r="J729" s="20" t="n"/>
      <c r="K729" s="20" t="n"/>
      <c r="L729" s="20" t="n"/>
      <c r="M729" s="20" t="n"/>
      <c r="N729" s="21">
        <f>IF($A729="","",IF(IFERROR(VALUE($M729),0)=1,1,0))</f>
        <v/>
      </c>
      <c r="O729" s="21">
        <f>IF($A729="",0,IF(OR($S729&lt;&gt;1,COUNTA($J729:$M729)=0),0,IF($N729=1,$H729,0)))</f>
        <v/>
      </c>
      <c r="P729" s="10" t="inlineStr">
        <is>
          <t>sì/no</t>
        </is>
      </c>
      <c r="Q729" s="21">
        <f>IF($A729="","",$A729&amp;"|"&amp;$C729)</f>
        <v/>
      </c>
      <c r="R729" s="21">
        <f>IF($A729="","",$A729&amp;"|"&amp;$C729&amp;"|"&amp;$D729)</f>
        <v/>
      </c>
      <c r="S729" s="21">
        <f>IF($A729="","",IFERROR(INDEX(Offerte!$D$2:$D$200,MATCH($Q729,Offerte!$L$2:$L$200,0)),0))</f>
        <v/>
      </c>
      <c r="T729" s="21">
        <f>IF($A729="","",IFERROR(INDEX(Offerte!$G$2:$G$200,MATCH($Q729,Offerte!$L$2:$L$200,0)),"NO"))</f>
        <v/>
      </c>
    </row>
    <row r="730">
      <c r="A730" s="10">
        <f>IF(Offerte!$A25="","",Offerte!$A25)</f>
        <v/>
      </c>
      <c r="B730" s="10">
        <f>IF(Offerte!$A25="","",Offerte!$B25)</f>
        <v/>
      </c>
      <c r="C730" s="10">
        <f>IF(Offerte!$A25="","",Offerte!$C25)</f>
        <v/>
      </c>
      <c r="D730" s="10" t="inlineStr">
        <is>
          <t>C.2.4</t>
        </is>
      </c>
      <c r="E730" s="10" t="inlineStr">
        <is>
          <t>C</t>
        </is>
      </c>
      <c r="F730" s="10" t="inlineStr">
        <is>
          <t>Q</t>
        </is>
      </c>
      <c r="G730" s="10" t="inlineStr">
        <is>
          <t>higher</t>
        </is>
      </c>
      <c r="H730" s="10" t="n">
        <v>1</v>
      </c>
      <c r="I730" s="10" t="inlineStr">
        <is>
          <t>Tasso di copertura del servizio con dispositivi per la chiamata di emergenza del conducente</t>
        </is>
      </c>
      <c r="J730" s="20" t="n"/>
      <c r="K730" s="20" t="n"/>
      <c r="L730" s="20" t="n"/>
      <c r="M730" s="20" t="n"/>
      <c r="N730" s="21">
        <f>IF($A730="","",IFERROR(VALUE($K730)/VALUE($L730),IFERROR(VALUE($J730),0)))</f>
        <v/>
      </c>
      <c r="O730" s="21">
        <f>IF($A730="",0,IF(OR($S730&lt;&gt;1,COUNTA($J730:$M730)=0),0,IF(SUMPRODUCT(MAX(($C$5:$C$6173=$C730)*($D$5:$D$6173=$D730)*($S$5:$S$6173=1)*IFERROR($N$5:$N$6173*1,0)))&gt;0,ROUND($H730*($N730/SUMPRODUCT(MAX(($C$5:$C$6173=$C730)*($D$5:$D$6173=$D730)*($S$5:$S$6173=1)*IFERROR($N$5:$N$6173*1,0)))),4),0)))</f>
        <v/>
      </c>
      <c r="P730" s="10" t="inlineStr">
        <is>
          <t>Autobus attrezzati con chiamata di emergenza / Autobus totali in offerta, incluse scorte</t>
        </is>
      </c>
      <c r="Q730" s="21">
        <f>IF($A730="","",$A730&amp;"|"&amp;$C730)</f>
        <v/>
      </c>
      <c r="R730" s="21">
        <f>IF($A730="","",$A730&amp;"|"&amp;$C730&amp;"|"&amp;$D730)</f>
        <v/>
      </c>
      <c r="S730" s="21">
        <f>IF($A730="","",IFERROR(INDEX(Offerte!$D$2:$D$200,MATCH($Q730,Offerte!$L$2:$L$200,0)),0))</f>
        <v/>
      </c>
      <c r="T730" s="21">
        <f>IF($A730="","",IFERROR(INDEX(Offerte!$G$2:$G$200,MATCH($Q730,Offerte!$L$2:$L$200,0)),"NO"))</f>
        <v/>
      </c>
    </row>
    <row r="731">
      <c r="A731" s="10">
        <f>IF(Offerte!$A25="","",Offerte!$A25)</f>
        <v/>
      </c>
      <c r="B731" s="10">
        <f>IF(Offerte!$A25="","",Offerte!$B25)</f>
        <v/>
      </c>
      <c r="C731" s="10">
        <f>IF(Offerte!$A25="","",Offerte!$C25)</f>
        <v/>
      </c>
      <c r="D731" s="10" t="inlineStr">
        <is>
          <t>C.3.1</t>
        </is>
      </c>
      <c r="E731" s="10" t="inlineStr">
        <is>
          <t>C</t>
        </is>
      </c>
      <c r="F731" s="10" t="inlineStr">
        <is>
          <t>Q</t>
        </is>
      </c>
      <c r="G731" s="10" t="inlineStr">
        <is>
          <t>higher</t>
        </is>
      </c>
      <c r="H731" s="10" t="n">
        <v>2</v>
      </c>
      <c r="I731" s="10" t="inlineStr">
        <is>
          <t>Tasso di copertura del servizio con dispositivi di informazione dinamica a bordo mezzo</t>
        </is>
      </c>
      <c r="J731" s="20" t="n"/>
      <c r="K731" s="20" t="n"/>
      <c r="L731" s="20" t="n"/>
      <c r="M731" s="20" t="n"/>
      <c r="N731" s="21">
        <f>IF($A731="","",IFERROR(VALUE($K731)/VALUE($L731),IFERROR(VALUE($J731),0)))</f>
        <v/>
      </c>
      <c r="O731" s="21">
        <f>IF($A731="",0,IF(OR($S731&lt;&gt;1,COUNTA($J731:$M731)=0),0,IF(SUMPRODUCT(MAX(($C$5:$C$6173=$C731)*($D$5:$D$6173=$D731)*($S$5:$S$6173=1)*IFERROR($N$5:$N$6173*1,0)))&gt;0,ROUND($H731*($N731/SUMPRODUCT(MAX(($C$5:$C$6173=$C731)*($D$5:$D$6173=$D731)*($S$5:$S$6173=1)*IFERROR($N$5:$N$6173*1,0)))),4),0)))</f>
        <v/>
      </c>
      <c r="P731" s="10" t="inlineStr">
        <is>
          <t>Autobus con monitor e indicatori vocali / Autobus totali in offerta, incluse scorte</t>
        </is>
      </c>
      <c r="Q731" s="21">
        <f>IF($A731="","",$A731&amp;"|"&amp;$C731)</f>
        <v/>
      </c>
      <c r="R731" s="21">
        <f>IF($A731="","",$A731&amp;"|"&amp;$C731&amp;"|"&amp;$D731)</f>
        <v/>
      </c>
      <c r="S731" s="21">
        <f>IF($A731="","",IFERROR(INDEX(Offerte!$D$2:$D$200,MATCH($Q731,Offerte!$L$2:$L$200,0)),0))</f>
        <v/>
      </c>
      <c r="T731" s="21">
        <f>IF($A731="","",IFERROR(INDEX(Offerte!$G$2:$G$200,MATCH($Q731,Offerte!$L$2:$L$200,0)),"NO"))</f>
        <v/>
      </c>
    </row>
    <row r="732">
      <c r="A732" s="10">
        <f>IF(Offerte!$A25="","",Offerte!$A25)</f>
        <v/>
      </c>
      <c r="B732" s="10">
        <f>IF(Offerte!$A25="","",Offerte!$B25)</f>
        <v/>
      </c>
      <c r="C732" s="10">
        <f>IF(Offerte!$A25="","",Offerte!$C25)</f>
        <v/>
      </c>
      <c r="D732" s="10" t="inlineStr">
        <is>
          <t>C.3.2</t>
        </is>
      </c>
      <c r="E732" s="10" t="inlineStr">
        <is>
          <t>C</t>
        </is>
      </c>
      <c r="F732" s="10" t="inlineStr">
        <is>
          <t>T</t>
        </is>
      </c>
      <c r="G732" s="10" t="inlineStr">
        <is>
          <t>tabular</t>
        </is>
      </c>
      <c r="H732" s="10" t="n">
        <v>2</v>
      </c>
      <c r="I732" s="10" t="inlineStr">
        <is>
          <t>Informazioni a bordo su coincidenze ai nodi</t>
        </is>
      </c>
      <c r="J732" s="20" t="n"/>
      <c r="K732" s="20" t="n"/>
      <c r="L732" s="20" t="n"/>
      <c r="M732" s="20" t="n"/>
      <c r="N732" s="21">
        <f>IF($A732="","",IF(IFERROR(VALUE($M732),0)=1,1,0))</f>
        <v/>
      </c>
      <c r="O732" s="21">
        <f>IF($A732="",0,IF(OR($S732&lt;&gt;1,COUNTA($J732:$M732)=0),0,IF(AND($N732=1,IFERROR(SUMIFS($N$5:$N$6173,$Q$5:$Q$6173,$Q732,$D$5:$D$6173,"C.3.1"),0)&gt;=0.5),$H732,0)))</f>
        <v/>
      </c>
      <c r="P732" s="10" t="inlineStr">
        <is>
          <t>Dipende da C.3.1 &gt;= 0.5</t>
        </is>
      </c>
      <c r="Q732" s="21">
        <f>IF($A732="","",$A732&amp;"|"&amp;$C732)</f>
        <v/>
      </c>
      <c r="R732" s="21">
        <f>IF($A732="","",$A732&amp;"|"&amp;$C732&amp;"|"&amp;$D732)</f>
        <v/>
      </c>
      <c r="S732" s="21">
        <f>IF($A732="","",IFERROR(INDEX(Offerte!$D$2:$D$200,MATCH($Q732,Offerte!$L$2:$L$200,0)),0))</f>
        <v/>
      </c>
      <c r="T732" s="21">
        <f>IF($A732="","",IFERROR(INDEX(Offerte!$G$2:$G$200,MATCH($Q732,Offerte!$L$2:$L$200,0)),"NO"))</f>
        <v/>
      </c>
    </row>
    <row r="733">
      <c r="A733" s="10">
        <f>IF(Offerte!$A25="","",Offerte!$A25)</f>
        <v/>
      </c>
      <c r="B733" s="10">
        <f>IF(Offerte!$A25="","",Offerte!$B25)</f>
        <v/>
      </c>
      <c r="C733" s="10">
        <f>IF(Offerte!$A25="","",Offerte!$C25)</f>
        <v/>
      </c>
      <c r="D733" s="10" t="inlineStr">
        <is>
          <t>D.1.1</t>
        </is>
      </c>
      <c r="E733" s="10" t="inlineStr">
        <is>
          <t>D</t>
        </is>
      </c>
      <c r="F733" s="10" t="inlineStr">
        <is>
          <t>Q</t>
        </is>
      </c>
      <c r="G733" s="10" t="inlineStr">
        <is>
          <t>higher</t>
        </is>
      </c>
      <c r="H733" s="10" t="n">
        <v>3</v>
      </c>
      <c r="I733" s="10" t="inlineStr">
        <is>
          <t>Installazione di pensiline</t>
        </is>
      </c>
      <c r="J733" s="20" t="n"/>
      <c r="K733" s="20" t="n"/>
      <c r="L733" s="20" t="n"/>
      <c r="M733" s="20" t="n"/>
      <c r="N733" s="21">
        <f>IF($A733="","",IFERROR(VALUE($J733),0))</f>
        <v/>
      </c>
      <c r="O733" s="21">
        <f>IF($A733="",0,IF(OR($S733&lt;&gt;1,COUNTA($J733:$M733)=0),0,IF(SUMPRODUCT(MAX(($C$5:$C$6173=$C733)*($D$5:$D$6173=$D733)*($S$5:$S$6173=1)*IFERROR($N$5:$N$6173*1,0)))&gt;0,ROUND($H733*($N733/SUMPRODUCT(MAX(($C$5:$C$6173=$C733)*($D$5:$D$6173=$D733)*($S$5:$S$6173=1)*IFERROR($N$5:$N$6173*1,0)))),4),0)))</f>
        <v/>
      </c>
      <c r="P733" s="10" t="inlineStr">
        <is>
          <t>fermate</t>
        </is>
      </c>
      <c r="Q733" s="21">
        <f>IF($A733="","",$A733&amp;"|"&amp;$C733)</f>
        <v/>
      </c>
      <c r="R733" s="21">
        <f>IF($A733="","",$A733&amp;"|"&amp;$C733&amp;"|"&amp;$D733)</f>
        <v/>
      </c>
      <c r="S733" s="21">
        <f>IF($A733="","",IFERROR(INDEX(Offerte!$D$2:$D$200,MATCH($Q733,Offerte!$L$2:$L$200,0)),0))</f>
        <v/>
      </c>
      <c r="T733" s="21">
        <f>IF($A733="","",IFERROR(INDEX(Offerte!$G$2:$G$200,MATCH($Q733,Offerte!$L$2:$L$200,0)),"NO"))</f>
        <v/>
      </c>
    </row>
    <row r="734">
      <c r="A734" s="10">
        <f>IF(Offerte!$A25="","",Offerte!$A25)</f>
        <v/>
      </c>
      <c r="B734" s="10">
        <f>IF(Offerte!$A25="","",Offerte!$B25)</f>
        <v/>
      </c>
      <c r="C734" s="10">
        <f>IF(Offerte!$A25="","",Offerte!$C25)</f>
        <v/>
      </c>
      <c r="D734" s="10" t="inlineStr">
        <is>
          <t>D.1.2</t>
        </is>
      </c>
      <c r="E734" s="10" t="inlineStr">
        <is>
          <t>D</t>
        </is>
      </c>
      <c r="F734" s="10" t="inlineStr">
        <is>
          <t>Q</t>
        </is>
      </c>
      <c r="G734" s="10" t="inlineStr">
        <is>
          <t>higher</t>
        </is>
      </c>
      <c r="H734" s="10" t="n">
        <v>3</v>
      </c>
      <c r="I734" s="10" t="inlineStr">
        <is>
          <t>Installazione di paline di fermata conformi alla DGR 581/2023</t>
        </is>
      </c>
      <c r="J734" s="20" t="n"/>
      <c r="K734" s="20" t="n"/>
      <c r="L734" s="20" t="n"/>
      <c r="M734" s="20" t="n"/>
      <c r="N734" s="21">
        <f>IF($A734="","",IFERROR(VALUE($J734),0))</f>
        <v/>
      </c>
      <c r="O734" s="21">
        <f>IF($A734="",0,IF(OR($S734&lt;&gt;1,COUNTA($J734:$M734)=0),0,IF(SUMPRODUCT(MAX(($C$5:$C$6173=$C734)*($D$5:$D$6173=$D734)*($S$5:$S$6173=1)*IFERROR($N$5:$N$6173*1,0)))&gt;0,ROUND($H734*($N734/SUMPRODUCT(MAX(($C$5:$C$6173=$C734)*($D$5:$D$6173=$D734)*($S$5:$S$6173=1)*IFERROR($N$5:$N$6173*1,0)))),4),0)))</f>
        <v/>
      </c>
      <c r="P734" s="10" t="inlineStr">
        <is>
          <t>fermate</t>
        </is>
      </c>
      <c r="Q734" s="21">
        <f>IF($A734="","",$A734&amp;"|"&amp;$C734)</f>
        <v/>
      </c>
      <c r="R734" s="21">
        <f>IF($A734="","",$A734&amp;"|"&amp;$C734&amp;"|"&amp;$D734)</f>
        <v/>
      </c>
      <c r="S734" s="21">
        <f>IF($A734="","",IFERROR(INDEX(Offerte!$D$2:$D$200,MATCH($Q734,Offerte!$L$2:$L$200,0)),0))</f>
        <v/>
      </c>
      <c r="T734" s="21">
        <f>IF($A734="","",IFERROR(INDEX(Offerte!$G$2:$G$200,MATCH($Q734,Offerte!$L$2:$L$200,0)),"NO"))</f>
        <v/>
      </c>
    </row>
    <row r="735">
      <c r="A735" s="10">
        <f>IF(Offerte!$A25="","",Offerte!$A25)</f>
        <v/>
      </c>
      <c r="B735" s="10">
        <f>IF(Offerte!$A25="","",Offerte!$B25)</f>
        <v/>
      </c>
      <c r="C735" s="10">
        <f>IF(Offerte!$A25="","",Offerte!$C25)</f>
        <v/>
      </c>
      <c r="D735" s="10" t="inlineStr">
        <is>
          <t>D.1.3</t>
        </is>
      </c>
      <c r="E735" s="10" t="inlineStr">
        <is>
          <t>D</t>
        </is>
      </c>
      <c r="F735" s="10" t="inlineStr">
        <is>
          <t>Q</t>
        </is>
      </c>
      <c r="G735" s="10" t="inlineStr">
        <is>
          <t>higher</t>
        </is>
      </c>
      <c r="H735" s="10" t="n">
        <v>2</v>
      </c>
      <c r="I735" s="10" t="inlineStr">
        <is>
          <t>Display informativi connessi alle fermate</t>
        </is>
      </c>
      <c r="J735" s="20" t="n"/>
      <c r="K735" s="20" t="n"/>
      <c r="L735" s="20" t="n"/>
      <c r="M735" s="20" t="n"/>
      <c r="N735" s="21">
        <f>IF($A735="","",IFERROR(VALUE($J735),0))</f>
        <v/>
      </c>
      <c r="O735" s="21">
        <f>IF($A735="",0,IF(OR($S735&lt;&gt;1,COUNTA($J735:$M735)=0),0,IF(SUMPRODUCT(MAX(($C$5:$C$6173=$C735)*($D$5:$D$6173=$D735)*($S$5:$S$6173=1)*IFERROR($N$5:$N$6173*1,0)))&gt;0,ROUND($H735*($N735/SUMPRODUCT(MAX(($C$5:$C$6173=$C735)*($D$5:$D$6173=$D735)*($S$5:$S$6173=1)*IFERROR($N$5:$N$6173*1,0)))),4),0)))</f>
        <v/>
      </c>
      <c r="P735" s="10" t="inlineStr">
        <is>
          <t>fermate</t>
        </is>
      </c>
      <c r="Q735" s="21">
        <f>IF($A735="","",$A735&amp;"|"&amp;$C735)</f>
        <v/>
      </c>
      <c r="R735" s="21">
        <f>IF($A735="","",$A735&amp;"|"&amp;$C735&amp;"|"&amp;$D735)</f>
        <v/>
      </c>
      <c r="S735" s="21">
        <f>IF($A735="","",IFERROR(INDEX(Offerte!$D$2:$D$200,MATCH($Q735,Offerte!$L$2:$L$200,0)),0))</f>
        <v/>
      </c>
      <c r="T735" s="21">
        <f>IF($A735="","",IFERROR(INDEX(Offerte!$G$2:$G$200,MATCH($Q735,Offerte!$L$2:$L$200,0)),"NO"))</f>
        <v/>
      </c>
    </row>
    <row r="736">
      <c r="A736" s="10">
        <f>IF(Offerte!$A25="","",Offerte!$A25)</f>
        <v/>
      </c>
      <c r="B736" s="10">
        <f>IF(Offerte!$A25="","",Offerte!$B25)</f>
        <v/>
      </c>
      <c r="C736" s="10">
        <f>IF(Offerte!$A25="","",Offerte!$C25)</f>
        <v/>
      </c>
      <c r="D736" s="10" t="inlineStr">
        <is>
          <t>D.2.1</t>
        </is>
      </c>
      <c r="E736" s="10" t="inlineStr">
        <is>
          <t>D</t>
        </is>
      </c>
      <c r="F736" s="10" t="inlineStr">
        <is>
          <t>Q</t>
        </is>
      </c>
      <c r="G736" s="10" t="inlineStr">
        <is>
          <t>higher</t>
        </is>
      </c>
      <c r="H736" s="10" t="n">
        <v>2</v>
      </c>
      <c r="I736" s="10" t="inlineStr">
        <is>
          <t>Segnali tattili Loges-Vet-Evolution</t>
        </is>
      </c>
      <c r="J736" s="20" t="n"/>
      <c r="K736" s="20" t="n"/>
      <c r="L736" s="20" t="n"/>
      <c r="M736" s="20" t="n"/>
      <c r="N736" s="21">
        <f>IF($A736="","",IFERROR(VALUE($J736),0))</f>
        <v/>
      </c>
      <c r="O736" s="21">
        <f>IF($A736="",0,IF(OR($S736&lt;&gt;1,COUNTA($J736:$M736)=0),0,IF(SUMPRODUCT(MAX(($C$5:$C$6173=$C736)*($D$5:$D$6173=$D736)*($S$5:$S$6173=1)*IFERROR($N$5:$N$6173*1,0)))&gt;0,ROUND($H736*($N736/SUMPRODUCT(MAX(($C$5:$C$6173=$C736)*($D$5:$D$6173=$D736)*($S$5:$S$6173=1)*IFERROR($N$5:$N$6173*1,0)))),4),0)))</f>
        <v/>
      </c>
      <c r="P736" s="10" t="inlineStr">
        <is>
          <t>fermate</t>
        </is>
      </c>
      <c r="Q736" s="21">
        <f>IF($A736="","",$A736&amp;"|"&amp;$C736)</f>
        <v/>
      </c>
      <c r="R736" s="21">
        <f>IF($A736="","",$A736&amp;"|"&amp;$C736&amp;"|"&amp;$D736)</f>
        <v/>
      </c>
      <c r="S736" s="21">
        <f>IF($A736="","",IFERROR(INDEX(Offerte!$D$2:$D$200,MATCH($Q736,Offerte!$L$2:$L$200,0)),0))</f>
        <v/>
      </c>
      <c r="T736" s="21">
        <f>IF($A736="","",IFERROR(INDEX(Offerte!$G$2:$G$200,MATCH($Q736,Offerte!$L$2:$L$200,0)),"NO"))</f>
        <v/>
      </c>
    </row>
    <row r="737">
      <c r="A737" s="10">
        <f>IF(Offerte!$A25="","",Offerte!$A25)</f>
        <v/>
      </c>
      <c r="B737" s="10">
        <f>IF(Offerte!$A25="","",Offerte!$B25)</f>
        <v/>
      </c>
      <c r="C737" s="10">
        <f>IF(Offerte!$A25="","",Offerte!$C25)</f>
        <v/>
      </c>
      <c r="D737" s="10" t="inlineStr">
        <is>
          <t>E.1.1</t>
        </is>
      </c>
      <c r="E737" s="10" t="inlineStr">
        <is>
          <t>E</t>
        </is>
      </c>
      <c r="F737" s="10" t="inlineStr">
        <is>
          <t>T</t>
        </is>
      </c>
      <c r="G737" s="10" t="inlineStr">
        <is>
          <t>tabular</t>
        </is>
      </c>
      <c r="H737" s="10" t="n">
        <v>2</v>
      </c>
      <c r="I737" s="10" t="inlineStr">
        <is>
          <t>Mobile app con travel planner PRM</t>
        </is>
      </c>
      <c r="J737" s="20" t="n"/>
      <c r="K737" s="20" t="n"/>
      <c r="L737" s="20" t="n"/>
      <c r="M737" s="20" t="n"/>
      <c r="N737" s="21">
        <f>IF($A737="","",IF(IFERROR(VALUE($M737),0)=1,1,0))</f>
        <v/>
      </c>
      <c r="O737" s="21">
        <f>IF($A737="",0,IF(OR($S737&lt;&gt;1,COUNTA($J737:$M737)=0),0,IF($N737=1,$H737,0)))</f>
        <v/>
      </c>
      <c r="P737" s="10" t="inlineStr">
        <is>
          <t>sì/no</t>
        </is>
      </c>
      <c r="Q737" s="21">
        <f>IF($A737="","",$A737&amp;"|"&amp;$C737)</f>
        <v/>
      </c>
      <c r="R737" s="21">
        <f>IF($A737="","",$A737&amp;"|"&amp;$C737&amp;"|"&amp;$D737)</f>
        <v/>
      </c>
      <c r="S737" s="21">
        <f>IF($A737="","",IFERROR(INDEX(Offerte!$D$2:$D$200,MATCH($Q737,Offerte!$L$2:$L$200,0)),0))</f>
        <v/>
      </c>
      <c r="T737" s="21">
        <f>IF($A737="","",IFERROR(INDEX(Offerte!$G$2:$G$200,MATCH($Q737,Offerte!$L$2:$L$200,0)),"NO"))</f>
        <v/>
      </c>
    </row>
    <row r="738">
      <c r="A738" s="10">
        <f>IF(Offerte!$A25="","",Offerte!$A25)</f>
        <v/>
      </c>
      <c r="B738" s="10">
        <f>IF(Offerte!$A25="","",Offerte!$B25)</f>
        <v/>
      </c>
      <c r="C738" s="10">
        <f>IF(Offerte!$A25="","",Offerte!$C25)</f>
        <v/>
      </c>
      <c r="D738" s="10" t="inlineStr">
        <is>
          <t>E.2.1</t>
        </is>
      </c>
      <c r="E738" s="10" t="inlineStr">
        <is>
          <t>E</t>
        </is>
      </c>
      <c r="F738" s="10" t="inlineStr">
        <is>
          <t>D</t>
        </is>
      </c>
      <c r="G738" s="10" t="inlineStr">
        <is>
          <t>discretionary</t>
        </is>
      </c>
      <c r="H738" s="10" t="n">
        <v>2</v>
      </c>
      <c r="I738" s="10" t="inlineStr">
        <is>
          <t>Altre azioni informative e rapporti con gli utenti</t>
        </is>
      </c>
      <c r="J738" s="20" t="n"/>
      <c r="K738" s="20" t="n"/>
      <c r="L738" s="20" t="n"/>
      <c r="M738" s="20" t="n"/>
      <c r="N738" s="21">
        <f>IF($A738="","",MAX(0,MIN(1,IFERROR(VALUE($M738),0))))</f>
        <v/>
      </c>
      <c r="O738" s="21">
        <f>IF($A738="",0,IF(OR($S738&lt;&gt;1,COUNTA($J738:$M738)=0),0,IF(SUMPRODUCT(MAX(($C$5:$C$6173=$C738)*($D$5:$D$6173=$D738)*($S$5:$S$6173=1)*IFERROR($N$5:$N$6173*1,0)))&gt;0,ROUND($H738*($N738/SUMPRODUCT(MAX(($C$5:$C$6173=$C738)*($D$5:$D$6173=$D738)*($S$5:$S$6173=1)*IFERROR($N$5:$N$6173*1,0)))),4),0)))</f>
        <v/>
      </c>
      <c r="P738" s="10" t="inlineStr">
        <is>
          <t>coeff.</t>
        </is>
      </c>
      <c r="Q738" s="21">
        <f>IF($A738="","",$A738&amp;"|"&amp;$C738)</f>
        <v/>
      </c>
      <c r="R738" s="21">
        <f>IF($A738="","",$A738&amp;"|"&amp;$C738&amp;"|"&amp;$D738)</f>
        <v/>
      </c>
      <c r="S738" s="21">
        <f>IF($A738="","",IFERROR(INDEX(Offerte!$D$2:$D$200,MATCH($Q738,Offerte!$L$2:$L$200,0)),0))</f>
        <v/>
      </c>
      <c r="T738" s="21">
        <f>IF($A738="","",IFERROR(INDEX(Offerte!$G$2:$G$200,MATCH($Q738,Offerte!$L$2:$L$200,0)),"NO"))</f>
        <v/>
      </c>
    </row>
    <row r="739">
      <c r="A739" s="10">
        <f>IF(Offerte!$A25="","",Offerte!$A25)</f>
        <v/>
      </c>
      <c r="B739" s="10">
        <f>IF(Offerte!$A25="","",Offerte!$B25)</f>
        <v/>
      </c>
      <c r="C739" s="10">
        <f>IF(Offerte!$A25="","",Offerte!$C25)</f>
        <v/>
      </c>
      <c r="D739" s="10" t="inlineStr">
        <is>
          <t>F.1.1</t>
        </is>
      </c>
      <c r="E739" s="10" t="inlineStr">
        <is>
          <t>F</t>
        </is>
      </c>
      <c r="F739" s="10" t="inlineStr">
        <is>
          <t>Q</t>
        </is>
      </c>
      <c r="G739" s="10" t="inlineStr">
        <is>
          <t>lower</t>
        </is>
      </c>
      <c r="H739" s="10" t="n">
        <v>7</v>
      </c>
      <c r="I739" s="10" t="inlineStr">
        <is>
          <t>Performance ambientali del parco mezzi adibito al servizio - I_CEA</t>
        </is>
      </c>
      <c r="J739" s="20" t="n"/>
      <c r="K739" s="20" t="n"/>
      <c r="L739" s="20" t="n"/>
      <c r="M739" s="20" t="n"/>
      <c r="N739" s="21">
        <f>IF($A739="","",IFERROR(VALUE($J739),0))</f>
        <v/>
      </c>
      <c r="O739" s="21">
        <f>IF($A739="",0,IF(OR($S739&lt;&gt;1,COUNTA($J739:$M739)=0),0,IF(AND(IFERROR(AGGREGATE(15,6,$N$5:$N$6173/(($C$5:$C$6173=$C739)*($D$5:$D$6173=$D739)*($S$5:$S$6173=1)*($N$5:$N$6173&gt;0)),1),0)&gt;0,$N739&gt;0),ROUND($H739*(IFERROR(AGGREGATE(15,6,$N$5:$N$6173/(($C$5:$C$6173=$C739)*($D$5:$D$6173=$D739)*($S$5:$S$6173=1)*($N$5:$N$6173&gt;0)),1),0)/$N739),4),0)))</f>
        <v/>
      </c>
      <c r="P739" s="10" t="inlineStr">
        <is>
          <t>indice</t>
        </is>
      </c>
      <c r="Q739" s="21">
        <f>IF($A739="","",$A739&amp;"|"&amp;$C739)</f>
        <v/>
      </c>
      <c r="R739" s="21">
        <f>IF($A739="","",$A739&amp;"|"&amp;$C739&amp;"|"&amp;$D739)</f>
        <v/>
      </c>
      <c r="S739" s="21">
        <f>IF($A739="","",IFERROR(INDEX(Offerte!$D$2:$D$200,MATCH($Q739,Offerte!$L$2:$L$200,0)),0))</f>
        <v/>
      </c>
      <c r="T739" s="21">
        <f>IF($A739="","",IFERROR(INDEX(Offerte!$G$2:$G$200,MATCH($Q739,Offerte!$L$2:$L$200,0)),"NO"))</f>
        <v/>
      </c>
    </row>
    <row r="740">
      <c r="A740" s="10">
        <f>IF(Offerte!$A25="","",Offerte!$A25)</f>
        <v/>
      </c>
      <c r="B740" s="10">
        <f>IF(Offerte!$A25="","",Offerte!$B25)</f>
        <v/>
      </c>
      <c r="C740" s="10">
        <f>IF(Offerte!$A25="","",Offerte!$C25)</f>
        <v/>
      </c>
      <c r="D740" s="10" t="inlineStr">
        <is>
          <t>F.2.1</t>
        </is>
      </c>
      <c r="E740" s="10" t="inlineStr">
        <is>
          <t>F</t>
        </is>
      </c>
      <c r="F740" s="10" t="inlineStr">
        <is>
          <t>Q</t>
        </is>
      </c>
      <c r="G740" s="10" t="inlineStr">
        <is>
          <t>higher</t>
        </is>
      </c>
      <c r="H740" s="10" t="n">
        <v>2</v>
      </c>
      <c r="I740" s="10" t="inlineStr">
        <is>
          <t>Tasso di copertura del servizio con dispositivi ECO-DRIVER</t>
        </is>
      </c>
      <c r="J740" s="20" t="n"/>
      <c r="K740" s="20" t="n"/>
      <c r="L740" s="20" t="n"/>
      <c r="M740" s="20" t="n"/>
      <c r="N740" s="21">
        <f>IF($A740="","",IFERROR(VALUE($K740)/VALUE($L740),IFERROR(VALUE($J740),0)))</f>
        <v/>
      </c>
      <c r="O740" s="21">
        <f>IF($A740="",0,IF(OR($S740&lt;&gt;1,COUNTA($J740:$M740)=0),0,IF(SUMPRODUCT(MAX(($C$5:$C$6173=$C740)*($D$5:$D$6173=$D740)*($S$5:$S$6173=1)*IFERROR($N$5:$N$6173*1,0)))&gt;0,ROUND($H740*($N740/SUMPRODUCT(MAX(($C$5:$C$6173=$C740)*($D$5:$D$6173=$D740)*($S$5:$S$6173=1)*IFERROR($N$5:$N$6173*1,0)))),4),0)))</f>
        <v/>
      </c>
      <c r="P740" s="10" t="inlineStr">
        <is>
          <t>Autobus attrezzati con dispositivi ECO-DRIVER / Autobus totali in offerta, incluse scorte</t>
        </is>
      </c>
      <c r="Q740" s="21">
        <f>IF($A740="","",$A740&amp;"|"&amp;$C740)</f>
        <v/>
      </c>
      <c r="R740" s="21">
        <f>IF($A740="","",$A740&amp;"|"&amp;$C740&amp;"|"&amp;$D740)</f>
        <v/>
      </c>
      <c r="S740" s="21">
        <f>IF($A740="","",IFERROR(INDEX(Offerte!$D$2:$D$200,MATCH($Q740,Offerte!$L$2:$L$200,0)),0))</f>
        <v/>
      </c>
      <c r="T740" s="21">
        <f>IF($A740="","",IFERROR(INDEX(Offerte!$G$2:$G$200,MATCH($Q740,Offerte!$L$2:$L$200,0)),"NO"))</f>
        <v/>
      </c>
    </row>
    <row r="741">
      <c r="A741" s="10">
        <f>IF(Offerte!$A25="","",Offerte!$A25)</f>
        <v/>
      </c>
      <c r="B741" s="10">
        <f>IF(Offerte!$A25="","",Offerte!$B25)</f>
        <v/>
      </c>
      <c r="C741" s="10">
        <f>IF(Offerte!$A25="","",Offerte!$C25)</f>
        <v/>
      </c>
      <c r="D741" s="10" t="inlineStr">
        <is>
          <t>F.3.1</t>
        </is>
      </c>
      <c r="E741" s="10" t="inlineStr">
        <is>
          <t>F</t>
        </is>
      </c>
      <c r="F741" s="10" t="inlineStr">
        <is>
          <t>Q</t>
        </is>
      </c>
      <c r="G741" s="10" t="inlineStr">
        <is>
          <t>higher</t>
        </is>
      </c>
      <c r="H741" s="10" t="n">
        <v>2</v>
      </c>
      <c r="I741" s="10" t="inlineStr">
        <is>
          <t>Autoproduzione consumi elettrici per trazione</t>
        </is>
      </c>
      <c r="J741" s="20" t="n"/>
      <c r="K741" s="20" t="n"/>
      <c r="L741" s="20" t="n"/>
      <c r="M741" s="20" t="n"/>
      <c r="N741" s="21">
        <f>IF($A741="","",IFERROR(VALUE($J741),0))</f>
        <v/>
      </c>
      <c r="O741" s="21">
        <f>IF($A741="",0,IF(OR($S741&lt;&gt;1,COUNTA($J741:$M741)=0),0,IF(SUMPRODUCT(MAX(($C$5:$C$6173=$C741)*($D$5:$D$6173=$D741)*($S$5:$S$6173=1)*IFERROR($N$5:$N$6173*1,0)))&gt;0,ROUND($H741*($N741/SUMPRODUCT(MAX(($C$5:$C$6173=$C741)*($D$5:$D$6173=$D741)*($S$5:$S$6173=1)*IFERROR($N$5:$N$6173*1,0)))),4),0)))</f>
        <v/>
      </c>
      <c r="P741" s="10" t="inlineStr">
        <is>
          <t>kWh/anno</t>
        </is>
      </c>
      <c r="Q741" s="21">
        <f>IF($A741="","",$A741&amp;"|"&amp;$C741)</f>
        <v/>
      </c>
      <c r="R741" s="21">
        <f>IF($A741="","",$A741&amp;"|"&amp;$C741&amp;"|"&amp;$D741)</f>
        <v/>
      </c>
      <c r="S741" s="21">
        <f>IF($A741="","",IFERROR(INDEX(Offerte!$D$2:$D$200,MATCH($Q741,Offerte!$L$2:$L$200,0)),0))</f>
        <v/>
      </c>
      <c r="T741" s="21">
        <f>IF($A741="","",IFERROR(INDEX(Offerte!$G$2:$G$200,MATCH($Q741,Offerte!$L$2:$L$200,0)),"NO"))</f>
        <v/>
      </c>
    </row>
    <row r="742">
      <c r="A742" s="10">
        <f>IF(Offerte!$A25="","",Offerte!$A25)</f>
        <v/>
      </c>
      <c r="B742" s="10">
        <f>IF(Offerte!$A25="","",Offerte!$B25)</f>
        <v/>
      </c>
      <c r="C742" s="10">
        <f>IF(Offerte!$A25="","",Offerte!$C25)</f>
        <v/>
      </c>
      <c r="D742" s="10" t="inlineStr">
        <is>
          <t>F.4.1</t>
        </is>
      </c>
      <c r="E742" s="10" t="inlineStr">
        <is>
          <t>F</t>
        </is>
      </c>
      <c r="F742" s="10" t="inlineStr">
        <is>
          <t>Q</t>
        </is>
      </c>
      <c r="G742" s="10" t="inlineStr">
        <is>
          <t>soil</t>
        </is>
      </c>
      <c r="H742" s="10" t="n">
        <v>2</v>
      </c>
      <c r="I742" s="10" t="inlineStr">
        <is>
          <t>Indice di consumo di suolo</t>
        </is>
      </c>
      <c r="J742" s="20" t="n"/>
      <c r="K742" s="20" t="n"/>
      <c r="L742" s="20" t="n"/>
      <c r="M742" s="20" t="n"/>
      <c r="N742" s="21">
        <f>IF($A742="","",IFERROR(VALUE($J742),0))</f>
        <v/>
      </c>
      <c r="O742" s="21">
        <f>IF($A742="",0,IF(OR($S742&lt;&gt;1,COUNTA($J742:$M742)=0),0,IF($N742&lt;=0,$H742,IF(SUMPRODUCT(MAX(($C$5:$C$6173=$C742)*($D$5:$D$6173=$D742)*($S$5:$S$6173=1)*IFERROR($N$5:$N$6173*1,0)))&gt;0,ROUND($H742*((SUMPRODUCT(MAX(($C$5:$C$6173=$C742)*($D$5:$D$6173=$D742)*($S$5:$S$6173=1)*IFERROR($N$5:$N$6173*1,0)))-$N742)/SUMPRODUCT(MAX(($C$5:$C$6173=$C742)*($D$5:$D$6173=$D742)*($S$5:$S$6173=1)*IFERROR($N$5:$N$6173*1,0)))),4),0))))</f>
        <v/>
      </c>
      <c r="P742" s="10" t="inlineStr">
        <is>
          <t>m2</t>
        </is>
      </c>
      <c r="Q742" s="21">
        <f>IF($A742="","",$A742&amp;"|"&amp;$C742)</f>
        <v/>
      </c>
      <c r="R742" s="21">
        <f>IF($A742="","",$A742&amp;"|"&amp;$C742&amp;"|"&amp;$D742)</f>
        <v/>
      </c>
      <c r="S742" s="21">
        <f>IF($A742="","",IFERROR(INDEX(Offerte!$D$2:$D$200,MATCH($Q742,Offerte!$L$2:$L$200,0)),0))</f>
        <v/>
      </c>
      <c r="T742" s="21">
        <f>IF($A742="","",IFERROR(INDEX(Offerte!$G$2:$G$200,MATCH($Q742,Offerte!$L$2:$L$200,0)),"NO"))</f>
        <v/>
      </c>
    </row>
    <row r="743">
      <c r="A743" s="10">
        <f>IF(Offerte!$A25="","",Offerte!$A25)</f>
        <v/>
      </c>
      <c r="B743" s="10">
        <f>IF(Offerte!$A25="","",Offerte!$B25)</f>
        <v/>
      </c>
      <c r="C743" s="10">
        <f>IF(Offerte!$A25="","",Offerte!$C25)</f>
        <v/>
      </c>
      <c r="D743" s="10" t="inlineStr">
        <is>
          <t>F.5.1</t>
        </is>
      </c>
      <c r="E743" s="10" t="inlineStr">
        <is>
          <t>F</t>
        </is>
      </c>
      <c r="F743" s="10" t="inlineStr">
        <is>
          <t>T</t>
        </is>
      </c>
      <c r="G743" s="10" t="inlineStr">
        <is>
          <t>tabular</t>
        </is>
      </c>
      <c r="H743" s="10" t="n">
        <v>1</v>
      </c>
      <c r="I743" s="10" t="inlineStr">
        <is>
          <t>Rendicontazione di sostenibilità ambientale</t>
        </is>
      </c>
      <c r="J743" s="20" t="n"/>
      <c r="K743" s="20" t="n"/>
      <c r="L743" s="20" t="n"/>
      <c r="M743" s="20" t="n"/>
      <c r="N743" s="21">
        <f>IF($A743="","",IF(IFERROR(VALUE($M743),0)=1,1,0))</f>
        <v/>
      </c>
      <c r="O743" s="21">
        <f>IF($A743="",0,IF(OR($S743&lt;&gt;1,COUNTA($J743:$M743)=0),0,IF($N743=1,$H743,0)))</f>
        <v/>
      </c>
      <c r="P743" s="10" t="inlineStr">
        <is>
          <t>sì/no</t>
        </is>
      </c>
      <c r="Q743" s="21">
        <f>IF($A743="","",$A743&amp;"|"&amp;$C743)</f>
        <v/>
      </c>
      <c r="R743" s="21">
        <f>IF($A743="","",$A743&amp;"|"&amp;$C743&amp;"|"&amp;$D743)</f>
        <v/>
      </c>
      <c r="S743" s="21">
        <f>IF($A743="","",IFERROR(INDEX(Offerte!$D$2:$D$200,MATCH($Q743,Offerte!$L$2:$L$200,0)),0))</f>
        <v/>
      </c>
      <c r="T743" s="21">
        <f>IF($A743="","",IFERROR(INDEX(Offerte!$G$2:$G$200,MATCH($Q743,Offerte!$L$2:$L$200,0)),"NO"))</f>
        <v/>
      </c>
    </row>
    <row r="744">
      <c r="A744" s="10">
        <f>IF(Offerte!$A25="","",Offerte!$A25)</f>
        <v/>
      </c>
      <c r="B744" s="10">
        <f>IF(Offerte!$A25="","",Offerte!$B25)</f>
        <v/>
      </c>
      <c r="C744" s="10">
        <f>IF(Offerte!$A25="","",Offerte!$C25)</f>
        <v/>
      </c>
      <c r="D744" s="10" t="inlineStr">
        <is>
          <t>G.1.1</t>
        </is>
      </c>
      <c r="E744" s="10" t="inlineStr">
        <is>
          <t>G</t>
        </is>
      </c>
      <c r="F744" s="10" t="inlineStr">
        <is>
          <t>D</t>
        </is>
      </c>
      <c r="G744" s="10" t="inlineStr">
        <is>
          <t>discretionary</t>
        </is>
      </c>
      <c r="H744" s="10" t="n">
        <v>2</v>
      </c>
      <c r="I744" s="10" t="inlineStr">
        <is>
          <t>Qualità del progetto di centrale di controllo aziendale</t>
        </is>
      </c>
      <c r="J744" s="20" t="n"/>
      <c r="K744" s="20" t="n"/>
      <c r="L744" s="20" t="n"/>
      <c r="M744" s="20" t="n"/>
      <c r="N744" s="21">
        <f>IF($A744="","",MAX(0,MIN(1,IFERROR(VALUE($M744),0))))</f>
        <v/>
      </c>
      <c r="O744" s="21">
        <f>IF($A744="",0,IF(OR($S744&lt;&gt;1,COUNTA($J744:$M744)=0),0,IF(SUMPRODUCT(MAX(($C$5:$C$6173=$C744)*($D$5:$D$6173=$D744)*($S$5:$S$6173=1)*IFERROR($N$5:$N$6173*1,0)))&gt;0,ROUND($H744*($N744/SUMPRODUCT(MAX(($C$5:$C$6173=$C744)*($D$5:$D$6173=$D744)*($S$5:$S$6173=1)*IFERROR($N$5:$N$6173*1,0)))),4),0)))</f>
        <v/>
      </c>
      <c r="P744" s="10" t="inlineStr">
        <is>
          <t>coeff.</t>
        </is>
      </c>
      <c r="Q744" s="21">
        <f>IF($A744="","",$A744&amp;"|"&amp;$C744)</f>
        <v/>
      </c>
      <c r="R744" s="21">
        <f>IF($A744="","",$A744&amp;"|"&amp;$C744&amp;"|"&amp;$D744)</f>
        <v/>
      </c>
      <c r="S744" s="21">
        <f>IF($A744="","",IFERROR(INDEX(Offerte!$D$2:$D$200,MATCH($Q744,Offerte!$L$2:$L$200,0)),0))</f>
        <v/>
      </c>
      <c r="T744" s="21">
        <f>IF($A744="","",IFERROR(INDEX(Offerte!$G$2:$G$200,MATCH($Q744,Offerte!$L$2:$L$200,0)),"NO"))</f>
        <v/>
      </c>
    </row>
    <row r="745">
      <c r="A745" s="10">
        <f>IF(Offerte!$A25="","",Offerte!$A25)</f>
        <v/>
      </c>
      <c r="B745" s="10">
        <f>IF(Offerte!$A25="","",Offerte!$B25)</f>
        <v/>
      </c>
      <c r="C745" s="10">
        <f>IF(Offerte!$A25="","",Offerte!$C25)</f>
        <v/>
      </c>
      <c r="D745" s="10" t="inlineStr">
        <is>
          <t>G.2.1</t>
        </is>
      </c>
      <c r="E745" s="10" t="inlineStr">
        <is>
          <t>G</t>
        </is>
      </c>
      <c r="F745" s="10" t="inlineStr">
        <is>
          <t>T</t>
        </is>
      </c>
      <c r="G745" s="10" t="inlineStr">
        <is>
          <t>tabular</t>
        </is>
      </c>
      <c r="H745" s="10" t="n">
        <v>1</v>
      </c>
      <c r="I745" s="10" t="inlineStr">
        <is>
          <t>Certificazione ISO 45001</t>
        </is>
      </c>
      <c r="J745" s="20" t="n"/>
      <c r="K745" s="20" t="n"/>
      <c r="L745" s="20" t="n"/>
      <c r="M745" s="20" t="n"/>
      <c r="N745" s="21">
        <f>IF($A745="","",IF(IFERROR(VALUE($M745),0)=1,1,0))</f>
        <v/>
      </c>
      <c r="O745" s="21">
        <f>IF($A745="",0,IF(OR($S745&lt;&gt;1,COUNTA($J745:$M745)=0),0,IF($N745=1,$H745,0)))</f>
        <v/>
      </c>
      <c r="P745" s="10" t="inlineStr">
        <is>
          <t>sì/no</t>
        </is>
      </c>
      <c r="Q745" s="21">
        <f>IF($A745="","",$A745&amp;"|"&amp;$C745)</f>
        <v/>
      </c>
      <c r="R745" s="21">
        <f>IF($A745="","",$A745&amp;"|"&amp;$C745&amp;"|"&amp;$D745)</f>
        <v/>
      </c>
      <c r="S745" s="21">
        <f>IF($A745="","",IFERROR(INDEX(Offerte!$D$2:$D$200,MATCH($Q745,Offerte!$L$2:$L$200,0)),0))</f>
        <v/>
      </c>
      <c r="T745" s="21">
        <f>IF($A745="","",IFERROR(INDEX(Offerte!$G$2:$G$200,MATCH($Q745,Offerte!$L$2:$L$200,0)),"NO"))</f>
        <v/>
      </c>
    </row>
    <row r="746">
      <c r="A746" s="10">
        <f>IF(Offerte!$A25="","",Offerte!$A25)</f>
        <v/>
      </c>
      <c r="B746" s="10">
        <f>IF(Offerte!$A25="","",Offerte!$B25)</f>
        <v/>
      </c>
      <c r="C746" s="10">
        <f>IF(Offerte!$A25="","",Offerte!$C25)</f>
        <v/>
      </c>
      <c r="D746" s="10" t="inlineStr">
        <is>
          <t>G.3.1</t>
        </is>
      </c>
      <c r="E746" s="10" t="inlineStr">
        <is>
          <t>G</t>
        </is>
      </c>
      <c r="F746" s="10" t="inlineStr">
        <is>
          <t>T</t>
        </is>
      </c>
      <c r="G746" s="10" t="inlineStr">
        <is>
          <t>tabular</t>
        </is>
      </c>
      <c r="H746" s="10" t="n">
        <v>1</v>
      </c>
      <c r="I746" s="10" t="inlineStr">
        <is>
          <t>Certificazioni di responsabilità sociale</t>
        </is>
      </c>
      <c r="J746" s="20" t="n"/>
      <c r="K746" s="20" t="n"/>
      <c r="L746" s="20" t="n"/>
      <c r="M746" s="20" t="n"/>
      <c r="N746" s="21">
        <f>IF($A746="","",IF(IFERROR(VALUE($M746),0)=1,1,0))</f>
        <v/>
      </c>
      <c r="O746" s="21">
        <f>IF($A746="",0,IF(OR($S746&lt;&gt;1,COUNTA($J746:$M746)=0),0,IF($N746=1,$H746,0)))</f>
        <v/>
      </c>
      <c r="P746" s="10" t="inlineStr">
        <is>
          <t>sì/no</t>
        </is>
      </c>
      <c r="Q746" s="21">
        <f>IF($A746="","",$A746&amp;"|"&amp;$C746)</f>
        <v/>
      </c>
      <c r="R746" s="21">
        <f>IF($A746="","",$A746&amp;"|"&amp;$C746&amp;"|"&amp;$D746)</f>
        <v/>
      </c>
      <c r="S746" s="21">
        <f>IF($A746="","",IFERROR(INDEX(Offerte!$D$2:$D$200,MATCH($Q746,Offerte!$L$2:$L$200,0)),0))</f>
        <v/>
      </c>
      <c r="T746" s="21">
        <f>IF($A746="","",IFERROR(INDEX(Offerte!$G$2:$G$200,MATCH($Q746,Offerte!$L$2:$L$200,0)),"NO"))</f>
        <v/>
      </c>
    </row>
    <row r="747">
      <c r="A747" s="10">
        <f>IF(Offerte!$A25="","",Offerte!$A25)</f>
        <v/>
      </c>
      <c r="B747" s="10">
        <f>IF(Offerte!$A25="","",Offerte!$B25)</f>
        <v/>
      </c>
      <c r="C747" s="10">
        <f>IF(Offerte!$A25="","",Offerte!$C25)</f>
        <v/>
      </c>
      <c r="D747" s="10" t="inlineStr">
        <is>
          <t>G.4.1</t>
        </is>
      </c>
      <c r="E747" s="10" t="inlineStr">
        <is>
          <t>G</t>
        </is>
      </c>
      <c r="F747" s="10" t="inlineStr">
        <is>
          <t>D</t>
        </is>
      </c>
      <c r="G747" s="10" t="inlineStr">
        <is>
          <t>discretionary</t>
        </is>
      </c>
      <c r="H747" s="10" t="n">
        <v>2</v>
      </c>
      <c r="I747" s="10" t="inlineStr">
        <is>
          <t>Qualità del piano di formazione del personale</t>
        </is>
      </c>
      <c r="J747" s="20" t="n"/>
      <c r="K747" s="20" t="n"/>
      <c r="L747" s="20" t="n"/>
      <c r="M747" s="20" t="n"/>
      <c r="N747" s="21">
        <f>IF($A747="","",MAX(0,MIN(1,IFERROR(VALUE($M747),0))))</f>
        <v/>
      </c>
      <c r="O747" s="21">
        <f>IF($A747="",0,IF(OR($S747&lt;&gt;1,COUNTA($J747:$M747)=0),0,IF(SUMPRODUCT(MAX(($C$5:$C$6173=$C747)*($D$5:$D$6173=$D747)*($S$5:$S$6173=1)*IFERROR($N$5:$N$6173*1,0)))&gt;0,ROUND($H747*($N747/SUMPRODUCT(MAX(($C$5:$C$6173=$C747)*($D$5:$D$6173=$D747)*($S$5:$S$6173=1)*IFERROR($N$5:$N$6173*1,0)))),4),0)))</f>
        <v/>
      </c>
      <c r="P747" s="10" t="inlineStr">
        <is>
          <t>coeff.</t>
        </is>
      </c>
      <c r="Q747" s="21">
        <f>IF($A747="","",$A747&amp;"|"&amp;$C747)</f>
        <v/>
      </c>
      <c r="R747" s="21">
        <f>IF($A747="","",$A747&amp;"|"&amp;$C747&amp;"|"&amp;$D747)</f>
        <v/>
      </c>
      <c r="S747" s="21">
        <f>IF($A747="","",IFERROR(INDEX(Offerte!$D$2:$D$200,MATCH($Q747,Offerte!$L$2:$L$200,0)),0))</f>
        <v/>
      </c>
      <c r="T747" s="21">
        <f>IF($A747="","",IFERROR(INDEX(Offerte!$G$2:$G$200,MATCH($Q747,Offerte!$L$2:$L$200,0)),"NO"))</f>
        <v/>
      </c>
    </row>
    <row r="748">
      <c r="A748" s="10">
        <f>IF(Offerte!$A25="","",Offerte!$A25)</f>
        <v/>
      </c>
      <c r="B748" s="10">
        <f>IF(Offerte!$A25="","",Offerte!$B25)</f>
        <v/>
      </c>
      <c r="C748" s="10">
        <f>IF(Offerte!$A25="","",Offerte!$C25)</f>
        <v/>
      </c>
      <c r="D748" s="10" t="inlineStr">
        <is>
          <t>G.5.1</t>
        </is>
      </c>
      <c r="E748" s="10" t="inlineStr">
        <is>
          <t>G</t>
        </is>
      </c>
      <c r="F748" s="10" t="inlineStr">
        <is>
          <t>T</t>
        </is>
      </c>
      <c r="G748" s="10" t="inlineStr">
        <is>
          <t>tabular</t>
        </is>
      </c>
      <c r="H748" s="10" t="n">
        <v>1</v>
      </c>
      <c r="I748" s="10" t="inlineStr">
        <is>
          <t>Impegno al mantenimento delle garanzie del contratto di secondo livello del gestore uscente</t>
        </is>
      </c>
      <c r="J748" s="20" t="n"/>
      <c r="K748" s="20" t="n"/>
      <c r="L748" s="20" t="n"/>
      <c r="M748" s="20" t="n"/>
      <c r="N748" s="21">
        <f>IF($A748="","",IF(IFERROR(VALUE($M748),0)=1,1,0))</f>
        <v/>
      </c>
      <c r="O748" s="21">
        <f>IF($A748="",0,IF(OR($S748&lt;&gt;1,COUNTA($J748:$M748)=0),0,IF($N748=1,$H748,0)))</f>
        <v/>
      </c>
      <c r="P748" s="10" t="inlineStr">
        <is>
          <t>sì/no</t>
        </is>
      </c>
      <c r="Q748" s="21">
        <f>IF($A748="","",$A748&amp;"|"&amp;$C748)</f>
        <v/>
      </c>
      <c r="R748" s="21">
        <f>IF($A748="","",$A748&amp;"|"&amp;$C748&amp;"|"&amp;$D748)</f>
        <v/>
      </c>
      <c r="S748" s="21">
        <f>IF($A748="","",IFERROR(INDEX(Offerte!$D$2:$D$200,MATCH($Q748,Offerte!$L$2:$L$200,0)),0))</f>
        <v/>
      </c>
      <c r="T748" s="21">
        <f>IF($A748="","",IFERROR(INDEX(Offerte!$G$2:$G$200,MATCH($Q748,Offerte!$L$2:$L$200,0)),"NO"))</f>
        <v/>
      </c>
    </row>
    <row r="749">
      <c r="A749" s="10">
        <f>IF(Offerte!$A26="","",Offerte!$A26)</f>
        <v/>
      </c>
      <c r="B749" s="10">
        <f>IF(Offerte!$A26="","",Offerte!$B26)</f>
        <v/>
      </c>
      <c r="C749" s="10">
        <f>IF(Offerte!$A26="","",Offerte!$C26)</f>
        <v/>
      </c>
      <c r="D749" s="10" t="inlineStr">
        <is>
          <t>A.1.1</t>
        </is>
      </c>
      <c r="E749" s="10" t="inlineStr">
        <is>
          <t>A</t>
        </is>
      </c>
      <c r="F749" s="10" t="inlineStr">
        <is>
          <t>Q</t>
        </is>
      </c>
      <c r="G749" s="10" t="inlineStr">
        <is>
          <t>higher</t>
        </is>
      </c>
      <c r="H749" s="10" t="n">
        <v>3</v>
      </c>
      <c r="I749" s="10" t="inlineStr">
        <is>
          <t>Tasso aggiuntivo di corse controllate</t>
        </is>
      </c>
      <c r="J749" s="20" t="n"/>
      <c r="K749" s="20" t="n"/>
      <c r="L749" s="20" t="n"/>
      <c r="M749" s="20" t="n"/>
      <c r="N749" s="21">
        <f>IF($A749="","",IFERROR(VALUE($K749)/VALUE($L749)*100,IFERROR(VALUE($J749),0)))</f>
        <v/>
      </c>
      <c r="O749" s="21">
        <f>IF($A749="",0,IF(OR($S749&lt;&gt;1,COUNTA($J749:$M749)=0),0,IF(SUMPRODUCT(MAX(($C$5:$C$6173=$C749)*($D$5:$D$6173=$D749)*($S$5:$S$6173=1)*IFERROR($N$5:$N$6173*1,0)))&gt;0,ROUND($H749*($N749/SUMPRODUCT(MAX(($C$5:$C$6173=$C749)*($D$5:$D$6173=$D749)*($S$5:$S$6173=1)*IFERROR($N$5:$N$6173*1,0)))),4),0)))</f>
        <v/>
      </c>
      <c r="P749" s="10" t="inlineStr">
        <is>
          <t>Corse controllate annue / Corse programmate annue</t>
        </is>
      </c>
      <c r="Q749" s="21">
        <f>IF($A749="","",$A749&amp;"|"&amp;$C749)</f>
        <v/>
      </c>
      <c r="R749" s="21">
        <f>IF($A749="","",$A749&amp;"|"&amp;$C749&amp;"|"&amp;$D749)</f>
        <v/>
      </c>
      <c r="S749" s="21">
        <f>IF($A749="","",IFERROR(INDEX(Offerte!$D$2:$D$200,MATCH($Q749,Offerte!$L$2:$L$200,0)),0))</f>
        <v/>
      </c>
      <c r="T749" s="21">
        <f>IF($A749="","",IFERROR(INDEX(Offerte!$G$2:$G$200,MATCH($Q749,Offerte!$L$2:$L$200,0)),"NO"))</f>
        <v/>
      </c>
    </row>
    <row r="750">
      <c r="A750" s="10">
        <f>IF(Offerte!$A26="","",Offerte!$A26)</f>
        <v/>
      </c>
      <c r="B750" s="10">
        <f>IF(Offerte!$A26="","",Offerte!$B26)</f>
        <v/>
      </c>
      <c r="C750" s="10">
        <f>IF(Offerte!$A26="","",Offerte!$C26)</f>
        <v/>
      </c>
      <c r="D750" s="10" t="inlineStr">
        <is>
          <t>A.1.2</t>
        </is>
      </c>
      <c r="E750" s="10" t="inlineStr">
        <is>
          <t>A</t>
        </is>
      </c>
      <c r="F750" s="10" t="inlineStr">
        <is>
          <t>Q</t>
        </is>
      </c>
      <c r="G750" s="10" t="inlineStr">
        <is>
          <t>higher</t>
        </is>
      </c>
      <c r="H750" s="10" t="n">
        <v>4</v>
      </c>
      <c r="I750" s="10" t="inlineStr">
        <is>
          <t>Numero aggiuntivo di passeggeri controllati</t>
        </is>
      </c>
      <c r="J750" s="20" t="n"/>
      <c r="K750" s="20" t="n"/>
      <c r="L750" s="20" t="n"/>
      <c r="M750" s="20" t="n"/>
      <c r="N750" s="21">
        <f>IF($A750="","",IFERROR(VALUE($J750),0))</f>
        <v/>
      </c>
      <c r="O750" s="21">
        <f>IF($A750="",0,IF(OR($S750&lt;&gt;1,COUNTA($J750:$M750)=0),0,IF(SUMPRODUCT(MAX(($C$5:$C$6173=$C750)*($D$5:$D$6173=$D750)*($S$5:$S$6173=1)*IFERROR($N$5:$N$6173*1,0)))&gt;0,ROUND($H750*($N750/SUMPRODUCT(MAX(($C$5:$C$6173=$C750)*($D$5:$D$6173=$D750)*($S$5:$S$6173=1)*IFERROR($N$5:$N$6173*1,0)))),4),0)))</f>
        <v/>
      </c>
      <c r="P750" s="10" t="inlineStr">
        <is>
          <t>passeggeri/anno</t>
        </is>
      </c>
      <c r="Q750" s="21">
        <f>IF($A750="","",$A750&amp;"|"&amp;$C750)</f>
        <v/>
      </c>
      <c r="R750" s="21">
        <f>IF($A750="","",$A750&amp;"|"&amp;$C750&amp;"|"&amp;$D750)</f>
        <v/>
      </c>
      <c r="S750" s="21">
        <f>IF($A750="","",IFERROR(INDEX(Offerte!$D$2:$D$200,MATCH($Q750,Offerte!$L$2:$L$200,0)),0))</f>
        <v/>
      </c>
      <c r="T750" s="21">
        <f>IF($A750="","",IFERROR(INDEX(Offerte!$G$2:$G$200,MATCH($Q750,Offerte!$L$2:$L$200,0)),"NO"))</f>
        <v/>
      </c>
    </row>
    <row r="751">
      <c r="A751" s="10">
        <f>IF(Offerte!$A26="","",Offerte!$A26)</f>
        <v/>
      </c>
      <c r="B751" s="10">
        <f>IF(Offerte!$A26="","",Offerte!$B26)</f>
        <v/>
      </c>
      <c r="C751" s="10">
        <f>IF(Offerte!$A26="","",Offerte!$C26)</f>
        <v/>
      </c>
      <c r="D751" s="10" t="inlineStr">
        <is>
          <t>B.1.1</t>
        </is>
      </c>
      <c r="E751" s="10" t="inlineStr">
        <is>
          <t>B</t>
        </is>
      </c>
      <c r="F751" s="10" t="inlineStr">
        <is>
          <t>Q</t>
        </is>
      </c>
      <c r="G751" s="10" t="inlineStr">
        <is>
          <t>higher</t>
        </is>
      </c>
      <c r="H751" s="10" t="n">
        <v>3</v>
      </c>
      <c r="I751" s="10" t="inlineStr">
        <is>
          <t>Incremento dei posti offerti nelle fasce di punta</t>
        </is>
      </c>
      <c r="J751" s="20" t="n"/>
      <c r="K751" s="20" t="n"/>
      <c r="L751" s="20" t="n"/>
      <c r="M751" s="20" t="n"/>
      <c r="N751" s="21">
        <f>IF($A751="","",IFERROR(VALUE($J751),0))</f>
        <v/>
      </c>
      <c r="O751" s="21">
        <f>IF($A751="",0,IF(OR($S751&lt;&gt;1,COUNTA($J751:$M751)=0),0,IF(SUMPRODUCT(MAX(($C$5:$C$6173=$C751)*($D$5:$D$6173=$D751)*($S$5:$S$6173=1)*IFERROR($N$5:$N$6173*1,0)))&gt;0,ROUND($H751*($N751/SUMPRODUCT(MAX(($C$5:$C$6173=$C751)*($D$5:$D$6173=$D751)*($S$5:$S$6173=1)*IFERROR($N$5:$N$6173*1,0)))),4),0)))</f>
        <v/>
      </c>
      <c r="P751" s="10" t="inlineStr">
        <is>
          <t>posti*km</t>
        </is>
      </c>
      <c r="Q751" s="21">
        <f>IF($A751="","",$A751&amp;"|"&amp;$C751)</f>
        <v/>
      </c>
      <c r="R751" s="21">
        <f>IF($A751="","",$A751&amp;"|"&amp;$C751&amp;"|"&amp;$D751)</f>
        <v/>
      </c>
      <c r="S751" s="21">
        <f>IF($A751="","",IFERROR(INDEX(Offerte!$D$2:$D$200,MATCH($Q751,Offerte!$L$2:$L$200,0)),0))</f>
        <v/>
      </c>
      <c r="T751" s="21">
        <f>IF($A751="","",IFERROR(INDEX(Offerte!$G$2:$G$200,MATCH($Q751,Offerte!$L$2:$L$200,0)),"NO"))</f>
        <v/>
      </c>
    </row>
    <row r="752">
      <c r="A752" s="10">
        <f>IF(Offerte!$A26="","",Offerte!$A26)</f>
        <v/>
      </c>
      <c r="B752" s="10">
        <f>IF(Offerte!$A26="","",Offerte!$B26)</f>
        <v/>
      </c>
      <c r="C752" s="10">
        <f>IF(Offerte!$A26="","",Offerte!$C26)</f>
        <v/>
      </c>
      <c r="D752" s="10" t="inlineStr">
        <is>
          <t>B.2.1</t>
        </is>
      </c>
      <c r="E752" s="10" t="inlineStr">
        <is>
          <t>B</t>
        </is>
      </c>
      <c r="F752" s="10" t="inlineStr">
        <is>
          <t>Q</t>
        </is>
      </c>
      <c r="G752" s="10" t="inlineStr">
        <is>
          <t>higher</t>
        </is>
      </c>
      <c r="H752" s="10" t="n">
        <v>4</v>
      </c>
      <c r="I752" s="10" t="inlineStr">
        <is>
          <t>Corse aggiuntive nell'arco giornaliero base</t>
        </is>
      </c>
      <c r="J752" s="20" t="n"/>
      <c r="K752" s="20" t="n"/>
      <c r="L752" s="20" t="n"/>
      <c r="M752" s="20" t="n"/>
      <c r="N752" s="21">
        <f>IF($A752="","",IFERROR(VALUE($J752),0))</f>
        <v/>
      </c>
      <c r="O752" s="21">
        <f>IF($A752="",0,IF(OR($S752&lt;&gt;1,COUNTA($J752:$M752)=0),0,IF(SUMPRODUCT(MAX(($C$5:$C$6173=$C752)*($D$5:$D$6173=$D752)*($S$5:$S$6173=1)*IFERROR($N$5:$N$6173*1,0)))&gt;0,ROUND($H752*($N752/SUMPRODUCT(MAX(($C$5:$C$6173=$C752)*($D$5:$D$6173=$D752)*($S$5:$S$6173=1)*IFERROR($N$5:$N$6173*1,0)))),4),0)))</f>
        <v/>
      </c>
      <c r="P752" s="10" t="inlineStr">
        <is>
          <t>corse</t>
        </is>
      </c>
      <c r="Q752" s="21">
        <f>IF($A752="","",$A752&amp;"|"&amp;$C752)</f>
        <v/>
      </c>
      <c r="R752" s="21">
        <f>IF($A752="","",$A752&amp;"|"&amp;$C752&amp;"|"&amp;$D752)</f>
        <v/>
      </c>
      <c r="S752" s="21">
        <f>IF($A752="","",IFERROR(INDEX(Offerte!$D$2:$D$200,MATCH($Q752,Offerte!$L$2:$L$200,0)),0))</f>
        <v/>
      </c>
      <c r="T752" s="21">
        <f>IF($A752="","",IFERROR(INDEX(Offerte!$G$2:$G$200,MATCH($Q752,Offerte!$L$2:$L$200,0)),"NO"))</f>
        <v/>
      </c>
    </row>
    <row r="753">
      <c r="A753" s="10">
        <f>IF(Offerte!$A26="","",Offerte!$A26)</f>
        <v/>
      </c>
      <c r="B753" s="10">
        <f>IF(Offerte!$A26="","",Offerte!$B26)</f>
        <v/>
      </c>
      <c r="C753" s="10">
        <f>IF(Offerte!$A26="","",Offerte!$C26)</f>
        <v/>
      </c>
      <c r="D753" s="10" t="inlineStr">
        <is>
          <t>B.3.1</t>
        </is>
      </c>
      <c r="E753" s="10" t="inlineStr">
        <is>
          <t>B</t>
        </is>
      </c>
      <c r="F753" s="10" t="inlineStr">
        <is>
          <t>Q</t>
        </is>
      </c>
      <c r="G753" s="10" t="inlineStr">
        <is>
          <t>higher</t>
        </is>
      </c>
      <c r="H753" s="10" t="n">
        <v>2</v>
      </c>
      <c r="I753" s="10" t="inlineStr">
        <is>
          <t>Numero di corse aggiuntive per allungamento dell'arco di servizio giornaliero nelle fasce serali</t>
        </is>
      </c>
      <c r="J753" s="20" t="n"/>
      <c r="K753" s="20" t="n"/>
      <c r="L753" s="20" t="n"/>
      <c r="M753" s="20" t="n"/>
      <c r="N753" s="21">
        <f>IF($A753="","",IFERROR(VALUE($J753),0))</f>
        <v/>
      </c>
      <c r="O753" s="21">
        <f>IF($A753="",0,IF(OR($S753&lt;&gt;1,COUNTA($J753:$M753)=0),0,IF(SUMPRODUCT(MAX(($C$5:$C$6173=$C753)*($D$5:$D$6173=$D753)*($S$5:$S$6173=1)*IFERROR($N$5:$N$6173*1,0)))&gt;0,ROUND($H753*($N753/SUMPRODUCT(MAX(($C$5:$C$6173=$C753)*($D$5:$D$6173=$D753)*($S$5:$S$6173=1)*IFERROR($N$5:$N$6173*1,0)))),4),0)))</f>
        <v/>
      </c>
      <c r="P753" s="10" t="inlineStr">
        <is>
          <t>corse</t>
        </is>
      </c>
      <c r="Q753" s="21">
        <f>IF($A753="","",$A753&amp;"|"&amp;$C753)</f>
        <v/>
      </c>
      <c r="R753" s="21">
        <f>IF($A753="","",$A753&amp;"|"&amp;$C753&amp;"|"&amp;$D753)</f>
        <v/>
      </c>
      <c r="S753" s="21">
        <f>IF($A753="","",IFERROR(INDEX(Offerte!$D$2:$D$200,MATCH($Q753,Offerte!$L$2:$L$200,0)),0))</f>
        <v/>
      </c>
      <c r="T753" s="21">
        <f>IF($A753="","",IFERROR(INDEX(Offerte!$G$2:$G$200,MATCH($Q753,Offerte!$L$2:$L$200,0)),"NO"))</f>
        <v/>
      </c>
    </row>
    <row r="754">
      <c r="A754" s="10">
        <f>IF(Offerte!$A26="","",Offerte!$A26)</f>
        <v/>
      </c>
      <c r="B754" s="10">
        <f>IF(Offerte!$A26="","",Offerte!$B26)</f>
        <v/>
      </c>
      <c r="C754" s="10">
        <f>IF(Offerte!$A26="","",Offerte!$C26)</f>
        <v/>
      </c>
      <c r="D754" s="10" t="inlineStr">
        <is>
          <t>B.4.1</t>
        </is>
      </c>
      <c r="E754" s="10" t="inlineStr">
        <is>
          <t>B</t>
        </is>
      </c>
      <c r="F754" s="10" t="inlineStr">
        <is>
          <t>Q</t>
        </is>
      </c>
      <c r="G754" s="10" t="inlineStr">
        <is>
          <t>higher</t>
        </is>
      </c>
      <c r="H754" s="10" t="n">
        <v>3</v>
      </c>
      <c r="I754" s="10" t="inlineStr">
        <is>
          <t>Percorrenze aggiuntive offerte nel Programma d'esercizio delle prime due fasi attuative</t>
        </is>
      </c>
      <c r="J754" s="20" t="n"/>
      <c r="K754" s="20" t="n"/>
      <c r="L754" s="20" t="n"/>
      <c r="M754" s="20" t="n"/>
      <c r="N754" s="21">
        <f>IF($A754="","",IFERROR(VALUE($J754),0))</f>
        <v/>
      </c>
      <c r="O754" s="21">
        <f>IF($A754="",0,IF(OR($S754&lt;&gt;1,COUNTA($J754:$M754)=0),0,IF(SUMPRODUCT(MAX(($C$5:$C$6173=$C754)*($D$5:$D$6173=$D754)*($S$5:$S$6173=1)*IFERROR($N$5:$N$6173*1,0)))&gt;0,ROUND($H754*($N754/SUMPRODUCT(MAX(($C$5:$C$6173=$C754)*($D$5:$D$6173=$D754)*($S$5:$S$6173=1)*IFERROR($N$5:$N$6173*1,0)))),4),0)))</f>
        <v/>
      </c>
      <c r="P754" s="10" t="inlineStr">
        <is>
          <t>vett*km</t>
        </is>
      </c>
      <c r="Q754" s="21">
        <f>IF($A754="","",$A754&amp;"|"&amp;$C754)</f>
        <v/>
      </c>
      <c r="R754" s="21">
        <f>IF($A754="","",$A754&amp;"|"&amp;$C754&amp;"|"&amp;$D754)</f>
        <v/>
      </c>
      <c r="S754" s="21">
        <f>IF($A754="","",IFERROR(INDEX(Offerte!$D$2:$D$200,MATCH($Q754,Offerte!$L$2:$L$200,0)),0))</f>
        <v/>
      </c>
      <c r="T754" s="21">
        <f>IF($A754="","",IFERROR(INDEX(Offerte!$G$2:$G$200,MATCH($Q754,Offerte!$L$2:$L$200,0)),"NO"))</f>
        <v/>
      </c>
    </row>
    <row r="755">
      <c r="A755" s="10">
        <f>IF(Offerte!$A26="","",Offerte!$A26)</f>
        <v/>
      </c>
      <c r="B755" s="10">
        <f>IF(Offerte!$A26="","",Offerte!$B26)</f>
        <v/>
      </c>
      <c r="C755" s="10">
        <f>IF(Offerte!$A26="","",Offerte!$C26)</f>
        <v/>
      </c>
      <c r="D755" s="10" t="inlineStr">
        <is>
          <t>B.5.1</t>
        </is>
      </c>
      <c r="E755" s="10" t="inlineStr">
        <is>
          <t>B</t>
        </is>
      </c>
      <c r="F755" s="10" t="inlineStr">
        <is>
          <t>D</t>
        </is>
      </c>
      <c r="G755" s="10" t="inlineStr">
        <is>
          <t>discretionary</t>
        </is>
      </c>
      <c r="H755" s="10" t="n">
        <v>2</v>
      </c>
      <c r="I755" s="10" t="inlineStr">
        <is>
          <t>Efficacia del progetto di servizi complementari DRT</t>
        </is>
      </c>
      <c r="J755" s="20" t="n"/>
      <c r="K755" s="20" t="n"/>
      <c r="L755" s="20" t="n"/>
      <c r="M755" s="20" t="n"/>
      <c r="N755" s="21">
        <f>IF($A755="","",MAX(0,MIN(1,IFERROR(VALUE($M755),0))))</f>
        <v/>
      </c>
      <c r="O755" s="21">
        <f>IF($A755="",0,IF(OR($S755&lt;&gt;1,COUNTA($J755:$M755)=0),0,IF(SUMPRODUCT(MAX(($C$5:$C$6173=$C755)*($D$5:$D$6173=$D755)*($S$5:$S$6173=1)*IFERROR($N$5:$N$6173*1,0)))&gt;0,ROUND($H755*($N755/SUMPRODUCT(MAX(($C$5:$C$6173=$C755)*($D$5:$D$6173=$D755)*($S$5:$S$6173=1)*IFERROR($N$5:$N$6173*1,0)))),4),0)))</f>
        <v/>
      </c>
      <c r="P755" s="10" t="inlineStr">
        <is>
          <t>coeff.</t>
        </is>
      </c>
      <c r="Q755" s="21">
        <f>IF($A755="","",$A755&amp;"|"&amp;$C755)</f>
        <v/>
      </c>
      <c r="R755" s="21">
        <f>IF($A755="","",$A755&amp;"|"&amp;$C755&amp;"|"&amp;$D755)</f>
        <v/>
      </c>
      <c r="S755" s="21">
        <f>IF($A755="","",IFERROR(INDEX(Offerte!$D$2:$D$200,MATCH($Q755,Offerte!$L$2:$L$200,0)),0))</f>
        <v/>
      </c>
      <c r="T755" s="21">
        <f>IF($A755="","",IFERROR(INDEX(Offerte!$G$2:$G$200,MATCH($Q755,Offerte!$L$2:$L$200,0)),"NO"))</f>
        <v/>
      </c>
    </row>
    <row r="756">
      <c r="A756" s="10">
        <f>IF(Offerte!$A26="","",Offerte!$A26)</f>
        <v/>
      </c>
      <c r="B756" s="10">
        <f>IF(Offerte!$A26="","",Offerte!$B26)</f>
        <v/>
      </c>
      <c r="C756" s="10">
        <f>IF(Offerte!$A26="","",Offerte!$C26)</f>
        <v/>
      </c>
      <c r="D756" s="10" t="inlineStr">
        <is>
          <t>C.1.1</t>
        </is>
      </c>
      <c r="E756" s="10" t="inlineStr">
        <is>
          <t>C</t>
        </is>
      </c>
      <c r="F756" s="10" t="inlineStr">
        <is>
          <t>Q</t>
        </is>
      </c>
      <c r="G756" s="10" t="inlineStr">
        <is>
          <t>higher</t>
        </is>
      </c>
      <c r="H756" s="10" t="n">
        <v>2</v>
      </c>
      <c r="I756" s="10" t="inlineStr">
        <is>
          <t>Tasso di copertura del servizio con telecamere BSD</t>
        </is>
      </c>
      <c r="J756" s="20" t="n"/>
      <c r="K756" s="20" t="n"/>
      <c r="L756" s="20" t="n"/>
      <c r="M756" s="20" t="n"/>
      <c r="N756" s="21">
        <f>IF($A756="","",IFERROR(VALUE($K756)/VALUE($L756),IFERROR(VALUE($J756),0)))</f>
        <v/>
      </c>
      <c r="O756" s="21">
        <f>IF($A756="",0,IF(OR($S756&lt;&gt;1,COUNTA($J756:$M756)=0),0,IF(SUMPRODUCT(MAX(($C$5:$C$6173=$C756)*($D$5:$D$6173=$D756)*($S$5:$S$6173=1)*IFERROR($N$5:$N$6173*1,0)))&gt;0,ROUND($H756*($N756/SUMPRODUCT(MAX(($C$5:$C$6173=$C756)*($D$5:$D$6173=$D756)*($S$5:$S$6173=1)*IFERROR($N$5:$N$6173*1,0)))),4),0)))</f>
        <v/>
      </c>
      <c r="P756" s="10" t="inlineStr">
        <is>
          <t>Autobus attrezzati con telecamere BSD / Autobus totali in offerta, incluse scorte</t>
        </is>
      </c>
      <c r="Q756" s="21">
        <f>IF($A756="","",$A756&amp;"|"&amp;$C756)</f>
        <v/>
      </c>
      <c r="R756" s="21">
        <f>IF($A756="","",$A756&amp;"|"&amp;$C756&amp;"|"&amp;$D756)</f>
        <v/>
      </c>
      <c r="S756" s="21">
        <f>IF($A756="","",IFERROR(INDEX(Offerte!$D$2:$D$200,MATCH($Q756,Offerte!$L$2:$L$200,0)),0))</f>
        <v/>
      </c>
      <c r="T756" s="21">
        <f>IF($A756="","",IFERROR(INDEX(Offerte!$G$2:$G$200,MATCH($Q756,Offerte!$L$2:$L$200,0)),"NO"))</f>
        <v/>
      </c>
    </row>
    <row r="757">
      <c r="A757" s="10">
        <f>IF(Offerte!$A26="","",Offerte!$A26)</f>
        <v/>
      </c>
      <c r="B757" s="10">
        <f>IF(Offerte!$A26="","",Offerte!$B26)</f>
        <v/>
      </c>
      <c r="C757" s="10">
        <f>IF(Offerte!$A26="","",Offerte!$C26)</f>
        <v/>
      </c>
      <c r="D757" s="10" t="inlineStr">
        <is>
          <t>C.1.2</t>
        </is>
      </c>
      <c r="E757" s="10" t="inlineStr">
        <is>
          <t>C</t>
        </is>
      </c>
      <c r="F757" s="10" t="inlineStr">
        <is>
          <t>Q</t>
        </is>
      </c>
      <c r="G757" s="10" t="inlineStr">
        <is>
          <t>higher</t>
        </is>
      </c>
      <c r="H757" s="10" t="n">
        <v>2</v>
      </c>
      <c r="I757" s="10" t="inlineStr">
        <is>
          <t>Tasso di copertura del servizio con telecamere ADAS</t>
        </is>
      </c>
      <c r="J757" s="20" t="n"/>
      <c r="K757" s="20" t="n"/>
      <c r="L757" s="20" t="n"/>
      <c r="M757" s="20" t="n"/>
      <c r="N757" s="21">
        <f>IF($A757="","",IFERROR(VALUE($K757)/VALUE($L757),IFERROR(VALUE($J757),0)))</f>
        <v/>
      </c>
      <c r="O757" s="21">
        <f>IF($A757="",0,IF(OR($S757&lt;&gt;1,COUNTA($J757:$M757)=0),0,IF(SUMPRODUCT(MAX(($C$5:$C$6173=$C757)*($D$5:$D$6173=$D757)*($S$5:$S$6173=1)*IFERROR($N$5:$N$6173*1,0)))&gt;0,ROUND($H757*($N757/SUMPRODUCT(MAX(($C$5:$C$6173=$C757)*($D$5:$D$6173=$D757)*($S$5:$S$6173=1)*IFERROR($N$5:$N$6173*1,0)))),4),0)))</f>
        <v/>
      </c>
      <c r="P757" s="10" t="inlineStr">
        <is>
          <t>Autobus attrezzati con telecamere ADAS / Autobus totali in offerta, incluse scorte</t>
        </is>
      </c>
      <c r="Q757" s="21">
        <f>IF($A757="","",$A757&amp;"|"&amp;$C757)</f>
        <v/>
      </c>
      <c r="R757" s="21">
        <f>IF($A757="","",$A757&amp;"|"&amp;$C757&amp;"|"&amp;$D757)</f>
        <v/>
      </c>
      <c r="S757" s="21">
        <f>IF($A757="","",IFERROR(INDEX(Offerte!$D$2:$D$200,MATCH($Q757,Offerte!$L$2:$L$200,0)),0))</f>
        <v/>
      </c>
      <c r="T757" s="21">
        <f>IF($A757="","",IFERROR(INDEX(Offerte!$G$2:$G$200,MATCH($Q757,Offerte!$L$2:$L$200,0)),"NO"))</f>
        <v/>
      </c>
    </row>
    <row r="758">
      <c r="A758" s="10">
        <f>IF(Offerte!$A26="","",Offerte!$A26)</f>
        <v/>
      </c>
      <c r="B758" s="10">
        <f>IF(Offerte!$A26="","",Offerte!$B26)</f>
        <v/>
      </c>
      <c r="C758" s="10">
        <f>IF(Offerte!$A26="","",Offerte!$C26)</f>
        <v/>
      </c>
      <c r="D758" s="10" t="inlineStr">
        <is>
          <t>C.2.1</t>
        </is>
      </c>
      <c r="E758" s="10" t="inlineStr">
        <is>
          <t>C</t>
        </is>
      </c>
      <c r="F758" s="10" t="inlineStr">
        <is>
          <t>Q</t>
        </is>
      </c>
      <c r="G758" s="10" t="inlineStr">
        <is>
          <t>higher</t>
        </is>
      </c>
      <c r="H758" s="10" t="n">
        <v>3</v>
      </c>
      <c r="I758" s="10" t="inlineStr">
        <is>
          <t>Tasso di copertura del servizio con telecamere di bordo di videosorveglianza</t>
        </is>
      </c>
      <c r="J758" s="20" t="n"/>
      <c r="K758" s="20" t="n"/>
      <c r="L758" s="20" t="n"/>
      <c r="M758" s="20" t="n"/>
      <c r="N758" s="21">
        <f>IF($A758="","",IFERROR(VALUE($K758)/VALUE($L758),IFERROR(VALUE($J758),0)))</f>
        <v/>
      </c>
      <c r="O758" s="21">
        <f>IF($A758="",0,IF(OR($S758&lt;&gt;1,COUNTA($J758:$M758)=0),0,IF(SUMPRODUCT(MAX(($C$5:$C$6173=$C758)*($D$5:$D$6173=$D758)*($S$5:$S$6173=1)*IFERROR($N$5:$N$6173*1,0)))&gt;0,ROUND($H758*($N758/SUMPRODUCT(MAX(($C$5:$C$6173=$C758)*($D$5:$D$6173=$D758)*($S$5:$S$6173=1)*IFERROR($N$5:$N$6173*1,0)))),4),0)))</f>
        <v/>
      </c>
      <c r="P758" s="10" t="inlineStr">
        <is>
          <t>Autobus attrezzati con videosorveglianza / Autobus totali in offerta, incluse scorte</t>
        </is>
      </c>
      <c r="Q758" s="21">
        <f>IF($A758="","",$A758&amp;"|"&amp;$C758)</f>
        <v/>
      </c>
      <c r="R758" s="21">
        <f>IF($A758="","",$A758&amp;"|"&amp;$C758&amp;"|"&amp;$D758)</f>
        <v/>
      </c>
      <c r="S758" s="21">
        <f>IF($A758="","",IFERROR(INDEX(Offerte!$D$2:$D$200,MATCH($Q758,Offerte!$L$2:$L$200,0)),0))</f>
        <v/>
      </c>
      <c r="T758" s="21">
        <f>IF($A758="","",IFERROR(INDEX(Offerte!$G$2:$G$200,MATCH($Q758,Offerte!$L$2:$L$200,0)),"NO"))</f>
        <v/>
      </c>
    </row>
    <row r="759">
      <c r="A759" s="10">
        <f>IF(Offerte!$A26="","",Offerte!$A26)</f>
        <v/>
      </c>
      <c r="B759" s="10">
        <f>IF(Offerte!$A26="","",Offerte!$B26)</f>
        <v/>
      </c>
      <c r="C759" s="10">
        <f>IF(Offerte!$A26="","",Offerte!$C26)</f>
        <v/>
      </c>
      <c r="D759" s="10" t="inlineStr">
        <is>
          <t>C.2.2</t>
        </is>
      </c>
      <c r="E759" s="10" t="inlineStr">
        <is>
          <t>C</t>
        </is>
      </c>
      <c r="F759" s="10" t="inlineStr">
        <is>
          <t>T</t>
        </is>
      </c>
      <c r="G759" s="10" t="inlineStr">
        <is>
          <t>tabular</t>
        </is>
      </c>
      <c r="H759" s="10" t="n">
        <v>1</v>
      </c>
      <c r="I759" s="10" t="inlineStr">
        <is>
          <t>Software video/audio analisi per situazioni di pericolo</t>
        </is>
      </c>
      <c r="J759" s="20" t="n"/>
      <c r="K759" s="20" t="n"/>
      <c r="L759" s="20" t="n"/>
      <c r="M759" s="20" t="n"/>
      <c r="N759" s="21">
        <f>IF($A759="","",IF(IFERROR(VALUE($M759),0)=1,1,0))</f>
        <v/>
      </c>
      <c r="O759" s="21">
        <f>IF($A759="",0,IF(OR($S759&lt;&gt;1,COUNTA($J759:$M759)=0),0,IF($N759=1,$H759,0)))</f>
        <v/>
      </c>
      <c r="P759" s="10" t="inlineStr">
        <is>
          <t>sì/no</t>
        </is>
      </c>
      <c r="Q759" s="21">
        <f>IF($A759="","",$A759&amp;"|"&amp;$C759)</f>
        <v/>
      </c>
      <c r="R759" s="21">
        <f>IF($A759="","",$A759&amp;"|"&amp;$C759&amp;"|"&amp;$D759)</f>
        <v/>
      </c>
      <c r="S759" s="21">
        <f>IF($A759="","",IFERROR(INDEX(Offerte!$D$2:$D$200,MATCH($Q759,Offerte!$L$2:$L$200,0)),0))</f>
        <v/>
      </c>
      <c r="T759" s="21">
        <f>IF($A759="","",IFERROR(INDEX(Offerte!$G$2:$G$200,MATCH($Q759,Offerte!$L$2:$L$200,0)),"NO"))</f>
        <v/>
      </c>
    </row>
    <row r="760">
      <c r="A760" s="10">
        <f>IF(Offerte!$A26="","",Offerte!$A26)</f>
        <v/>
      </c>
      <c r="B760" s="10">
        <f>IF(Offerte!$A26="","",Offerte!$B26)</f>
        <v/>
      </c>
      <c r="C760" s="10">
        <f>IF(Offerte!$A26="","",Offerte!$C26)</f>
        <v/>
      </c>
      <c r="D760" s="10" t="inlineStr">
        <is>
          <t>C.2.3</t>
        </is>
      </c>
      <c r="E760" s="10" t="inlineStr">
        <is>
          <t>C</t>
        </is>
      </c>
      <c r="F760" s="10" t="inlineStr">
        <is>
          <t>T</t>
        </is>
      </c>
      <c r="G760" s="10" t="inlineStr">
        <is>
          <t>tabular</t>
        </is>
      </c>
      <c r="H760" s="10" t="n">
        <v>1</v>
      </c>
      <c r="I760" s="10" t="inlineStr">
        <is>
          <t>Collegamento con centrale qualificata di pronto intervento</t>
        </is>
      </c>
      <c r="J760" s="20" t="n"/>
      <c r="K760" s="20" t="n"/>
      <c r="L760" s="20" t="n"/>
      <c r="M760" s="20" t="n"/>
      <c r="N760" s="21">
        <f>IF($A760="","",IF(IFERROR(VALUE($M760),0)=1,1,0))</f>
        <v/>
      </c>
      <c r="O760" s="21">
        <f>IF($A760="",0,IF(OR($S760&lt;&gt;1,COUNTA($J760:$M760)=0),0,IF($N760=1,$H760,0)))</f>
        <v/>
      </c>
      <c r="P760" s="10" t="inlineStr">
        <is>
          <t>sì/no</t>
        </is>
      </c>
      <c r="Q760" s="21">
        <f>IF($A760="","",$A760&amp;"|"&amp;$C760)</f>
        <v/>
      </c>
      <c r="R760" s="21">
        <f>IF($A760="","",$A760&amp;"|"&amp;$C760&amp;"|"&amp;$D760)</f>
        <v/>
      </c>
      <c r="S760" s="21">
        <f>IF($A760="","",IFERROR(INDEX(Offerte!$D$2:$D$200,MATCH($Q760,Offerte!$L$2:$L$200,0)),0))</f>
        <v/>
      </c>
      <c r="T760" s="21">
        <f>IF($A760="","",IFERROR(INDEX(Offerte!$G$2:$G$200,MATCH($Q760,Offerte!$L$2:$L$200,0)),"NO"))</f>
        <v/>
      </c>
    </row>
    <row r="761">
      <c r="A761" s="10">
        <f>IF(Offerte!$A26="","",Offerte!$A26)</f>
        <v/>
      </c>
      <c r="B761" s="10">
        <f>IF(Offerte!$A26="","",Offerte!$B26)</f>
        <v/>
      </c>
      <c r="C761" s="10">
        <f>IF(Offerte!$A26="","",Offerte!$C26)</f>
        <v/>
      </c>
      <c r="D761" s="10" t="inlineStr">
        <is>
          <t>C.2.4</t>
        </is>
      </c>
      <c r="E761" s="10" t="inlineStr">
        <is>
          <t>C</t>
        </is>
      </c>
      <c r="F761" s="10" t="inlineStr">
        <is>
          <t>Q</t>
        </is>
      </c>
      <c r="G761" s="10" t="inlineStr">
        <is>
          <t>higher</t>
        </is>
      </c>
      <c r="H761" s="10" t="n">
        <v>1</v>
      </c>
      <c r="I761" s="10" t="inlineStr">
        <is>
          <t>Tasso di copertura del servizio con dispositivi per la chiamata di emergenza del conducente</t>
        </is>
      </c>
      <c r="J761" s="20" t="n"/>
      <c r="K761" s="20" t="n"/>
      <c r="L761" s="20" t="n"/>
      <c r="M761" s="20" t="n"/>
      <c r="N761" s="21">
        <f>IF($A761="","",IFERROR(VALUE($K761)/VALUE($L761),IFERROR(VALUE($J761),0)))</f>
        <v/>
      </c>
      <c r="O761" s="21">
        <f>IF($A761="",0,IF(OR($S761&lt;&gt;1,COUNTA($J761:$M761)=0),0,IF(SUMPRODUCT(MAX(($C$5:$C$6173=$C761)*($D$5:$D$6173=$D761)*($S$5:$S$6173=1)*IFERROR($N$5:$N$6173*1,0)))&gt;0,ROUND($H761*($N761/SUMPRODUCT(MAX(($C$5:$C$6173=$C761)*($D$5:$D$6173=$D761)*($S$5:$S$6173=1)*IFERROR($N$5:$N$6173*1,0)))),4),0)))</f>
        <v/>
      </c>
      <c r="P761" s="10" t="inlineStr">
        <is>
          <t>Autobus attrezzati con chiamata di emergenza / Autobus totali in offerta, incluse scorte</t>
        </is>
      </c>
      <c r="Q761" s="21">
        <f>IF($A761="","",$A761&amp;"|"&amp;$C761)</f>
        <v/>
      </c>
      <c r="R761" s="21">
        <f>IF($A761="","",$A761&amp;"|"&amp;$C761&amp;"|"&amp;$D761)</f>
        <v/>
      </c>
      <c r="S761" s="21">
        <f>IF($A761="","",IFERROR(INDEX(Offerte!$D$2:$D$200,MATCH($Q761,Offerte!$L$2:$L$200,0)),0))</f>
        <v/>
      </c>
      <c r="T761" s="21">
        <f>IF($A761="","",IFERROR(INDEX(Offerte!$G$2:$G$200,MATCH($Q761,Offerte!$L$2:$L$200,0)),"NO"))</f>
        <v/>
      </c>
    </row>
    <row r="762">
      <c r="A762" s="10">
        <f>IF(Offerte!$A26="","",Offerte!$A26)</f>
        <v/>
      </c>
      <c r="B762" s="10">
        <f>IF(Offerte!$A26="","",Offerte!$B26)</f>
        <v/>
      </c>
      <c r="C762" s="10">
        <f>IF(Offerte!$A26="","",Offerte!$C26)</f>
        <v/>
      </c>
      <c r="D762" s="10" t="inlineStr">
        <is>
          <t>C.3.1</t>
        </is>
      </c>
      <c r="E762" s="10" t="inlineStr">
        <is>
          <t>C</t>
        </is>
      </c>
      <c r="F762" s="10" t="inlineStr">
        <is>
          <t>Q</t>
        </is>
      </c>
      <c r="G762" s="10" t="inlineStr">
        <is>
          <t>higher</t>
        </is>
      </c>
      <c r="H762" s="10" t="n">
        <v>2</v>
      </c>
      <c r="I762" s="10" t="inlineStr">
        <is>
          <t>Tasso di copertura del servizio con dispositivi di informazione dinamica a bordo mezzo</t>
        </is>
      </c>
      <c r="J762" s="20" t="n"/>
      <c r="K762" s="20" t="n"/>
      <c r="L762" s="20" t="n"/>
      <c r="M762" s="20" t="n"/>
      <c r="N762" s="21">
        <f>IF($A762="","",IFERROR(VALUE($K762)/VALUE($L762),IFERROR(VALUE($J762),0)))</f>
        <v/>
      </c>
      <c r="O762" s="21">
        <f>IF($A762="",0,IF(OR($S762&lt;&gt;1,COUNTA($J762:$M762)=0),0,IF(SUMPRODUCT(MAX(($C$5:$C$6173=$C762)*($D$5:$D$6173=$D762)*($S$5:$S$6173=1)*IFERROR($N$5:$N$6173*1,0)))&gt;0,ROUND($H762*($N762/SUMPRODUCT(MAX(($C$5:$C$6173=$C762)*($D$5:$D$6173=$D762)*($S$5:$S$6173=1)*IFERROR($N$5:$N$6173*1,0)))),4),0)))</f>
        <v/>
      </c>
      <c r="P762" s="10" t="inlineStr">
        <is>
          <t>Autobus con monitor e indicatori vocali / Autobus totali in offerta, incluse scorte</t>
        </is>
      </c>
      <c r="Q762" s="21">
        <f>IF($A762="","",$A762&amp;"|"&amp;$C762)</f>
        <v/>
      </c>
      <c r="R762" s="21">
        <f>IF($A762="","",$A762&amp;"|"&amp;$C762&amp;"|"&amp;$D762)</f>
        <v/>
      </c>
      <c r="S762" s="21">
        <f>IF($A762="","",IFERROR(INDEX(Offerte!$D$2:$D$200,MATCH($Q762,Offerte!$L$2:$L$200,0)),0))</f>
        <v/>
      </c>
      <c r="T762" s="21">
        <f>IF($A762="","",IFERROR(INDEX(Offerte!$G$2:$G$200,MATCH($Q762,Offerte!$L$2:$L$200,0)),"NO"))</f>
        <v/>
      </c>
    </row>
    <row r="763">
      <c r="A763" s="10">
        <f>IF(Offerte!$A26="","",Offerte!$A26)</f>
        <v/>
      </c>
      <c r="B763" s="10">
        <f>IF(Offerte!$A26="","",Offerte!$B26)</f>
        <v/>
      </c>
      <c r="C763" s="10">
        <f>IF(Offerte!$A26="","",Offerte!$C26)</f>
        <v/>
      </c>
      <c r="D763" s="10" t="inlineStr">
        <is>
          <t>C.3.2</t>
        </is>
      </c>
      <c r="E763" s="10" t="inlineStr">
        <is>
          <t>C</t>
        </is>
      </c>
      <c r="F763" s="10" t="inlineStr">
        <is>
          <t>T</t>
        </is>
      </c>
      <c r="G763" s="10" t="inlineStr">
        <is>
          <t>tabular</t>
        </is>
      </c>
      <c r="H763" s="10" t="n">
        <v>2</v>
      </c>
      <c r="I763" s="10" t="inlineStr">
        <is>
          <t>Informazioni a bordo su coincidenze ai nodi</t>
        </is>
      </c>
      <c r="J763" s="20" t="n"/>
      <c r="K763" s="20" t="n"/>
      <c r="L763" s="20" t="n"/>
      <c r="M763" s="20" t="n"/>
      <c r="N763" s="21">
        <f>IF($A763="","",IF(IFERROR(VALUE($M763),0)=1,1,0))</f>
        <v/>
      </c>
      <c r="O763" s="21">
        <f>IF($A763="",0,IF(OR($S763&lt;&gt;1,COUNTA($J763:$M763)=0),0,IF(AND($N763=1,IFERROR(SUMIFS($N$5:$N$6173,$Q$5:$Q$6173,$Q763,$D$5:$D$6173,"C.3.1"),0)&gt;=0.5),$H763,0)))</f>
        <v/>
      </c>
      <c r="P763" s="10" t="inlineStr">
        <is>
          <t>Dipende da C.3.1 &gt;= 0.5</t>
        </is>
      </c>
      <c r="Q763" s="21">
        <f>IF($A763="","",$A763&amp;"|"&amp;$C763)</f>
        <v/>
      </c>
      <c r="R763" s="21">
        <f>IF($A763="","",$A763&amp;"|"&amp;$C763&amp;"|"&amp;$D763)</f>
        <v/>
      </c>
      <c r="S763" s="21">
        <f>IF($A763="","",IFERROR(INDEX(Offerte!$D$2:$D$200,MATCH($Q763,Offerte!$L$2:$L$200,0)),0))</f>
        <v/>
      </c>
      <c r="T763" s="21">
        <f>IF($A763="","",IFERROR(INDEX(Offerte!$G$2:$G$200,MATCH($Q763,Offerte!$L$2:$L$200,0)),"NO"))</f>
        <v/>
      </c>
    </row>
    <row r="764">
      <c r="A764" s="10">
        <f>IF(Offerte!$A26="","",Offerte!$A26)</f>
        <v/>
      </c>
      <c r="B764" s="10">
        <f>IF(Offerte!$A26="","",Offerte!$B26)</f>
        <v/>
      </c>
      <c r="C764" s="10">
        <f>IF(Offerte!$A26="","",Offerte!$C26)</f>
        <v/>
      </c>
      <c r="D764" s="10" t="inlineStr">
        <is>
          <t>D.1.1</t>
        </is>
      </c>
      <c r="E764" s="10" t="inlineStr">
        <is>
          <t>D</t>
        </is>
      </c>
      <c r="F764" s="10" t="inlineStr">
        <is>
          <t>Q</t>
        </is>
      </c>
      <c r="G764" s="10" t="inlineStr">
        <is>
          <t>higher</t>
        </is>
      </c>
      <c r="H764" s="10" t="n">
        <v>3</v>
      </c>
      <c r="I764" s="10" t="inlineStr">
        <is>
          <t>Installazione di pensiline</t>
        </is>
      </c>
      <c r="J764" s="20" t="n"/>
      <c r="K764" s="20" t="n"/>
      <c r="L764" s="20" t="n"/>
      <c r="M764" s="20" t="n"/>
      <c r="N764" s="21">
        <f>IF($A764="","",IFERROR(VALUE($J764),0))</f>
        <v/>
      </c>
      <c r="O764" s="21">
        <f>IF($A764="",0,IF(OR($S764&lt;&gt;1,COUNTA($J764:$M764)=0),0,IF(SUMPRODUCT(MAX(($C$5:$C$6173=$C764)*($D$5:$D$6173=$D764)*($S$5:$S$6173=1)*IFERROR($N$5:$N$6173*1,0)))&gt;0,ROUND($H764*($N764/SUMPRODUCT(MAX(($C$5:$C$6173=$C764)*($D$5:$D$6173=$D764)*($S$5:$S$6173=1)*IFERROR($N$5:$N$6173*1,0)))),4),0)))</f>
        <v/>
      </c>
      <c r="P764" s="10" t="inlineStr">
        <is>
          <t>fermate</t>
        </is>
      </c>
      <c r="Q764" s="21">
        <f>IF($A764="","",$A764&amp;"|"&amp;$C764)</f>
        <v/>
      </c>
      <c r="R764" s="21">
        <f>IF($A764="","",$A764&amp;"|"&amp;$C764&amp;"|"&amp;$D764)</f>
        <v/>
      </c>
      <c r="S764" s="21">
        <f>IF($A764="","",IFERROR(INDEX(Offerte!$D$2:$D$200,MATCH($Q764,Offerte!$L$2:$L$200,0)),0))</f>
        <v/>
      </c>
      <c r="T764" s="21">
        <f>IF($A764="","",IFERROR(INDEX(Offerte!$G$2:$G$200,MATCH($Q764,Offerte!$L$2:$L$200,0)),"NO"))</f>
        <v/>
      </c>
    </row>
    <row r="765">
      <c r="A765" s="10">
        <f>IF(Offerte!$A26="","",Offerte!$A26)</f>
        <v/>
      </c>
      <c r="B765" s="10">
        <f>IF(Offerte!$A26="","",Offerte!$B26)</f>
        <v/>
      </c>
      <c r="C765" s="10">
        <f>IF(Offerte!$A26="","",Offerte!$C26)</f>
        <v/>
      </c>
      <c r="D765" s="10" t="inlineStr">
        <is>
          <t>D.1.2</t>
        </is>
      </c>
      <c r="E765" s="10" t="inlineStr">
        <is>
          <t>D</t>
        </is>
      </c>
      <c r="F765" s="10" t="inlineStr">
        <is>
          <t>Q</t>
        </is>
      </c>
      <c r="G765" s="10" t="inlineStr">
        <is>
          <t>higher</t>
        </is>
      </c>
      <c r="H765" s="10" t="n">
        <v>3</v>
      </c>
      <c r="I765" s="10" t="inlineStr">
        <is>
          <t>Installazione di paline di fermata conformi alla DGR 581/2023</t>
        </is>
      </c>
      <c r="J765" s="20" t="n"/>
      <c r="K765" s="20" t="n"/>
      <c r="L765" s="20" t="n"/>
      <c r="M765" s="20" t="n"/>
      <c r="N765" s="21">
        <f>IF($A765="","",IFERROR(VALUE($J765),0))</f>
        <v/>
      </c>
      <c r="O765" s="21">
        <f>IF($A765="",0,IF(OR($S765&lt;&gt;1,COUNTA($J765:$M765)=0),0,IF(SUMPRODUCT(MAX(($C$5:$C$6173=$C765)*($D$5:$D$6173=$D765)*($S$5:$S$6173=1)*IFERROR($N$5:$N$6173*1,0)))&gt;0,ROUND($H765*($N765/SUMPRODUCT(MAX(($C$5:$C$6173=$C765)*($D$5:$D$6173=$D765)*($S$5:$S$6173=1)*IFERROR($N$5:$N$6173*1,0)))),4),0)))</f>
        <v/>
      </c>
      <c r="P765" s="10" t="inlineStr">
        <is>
          <t>fermate</t>
        </is>
      </c>
      <c r="Q765" s="21">
        <f>IF($A765="","",$A765&amp;"|"&amp;$C765)</f>
        <v/>
      </c>
      <c r="R765" s="21">
        <f>IF($A765="","",$A765&amp;"|"&amp;$C765&amp;"|"&amp;$D765)</f>
        <v/>
      </c>
      <c r="S765" s="21">
        <f>IF($A765="","",IFERROR(INDEX(Offerte!$D$2:$D$200,MATCH($Q765,Offerte!$L$2:$L$200,0)),0))</f>
        <v/>
      </c>
      <c r="T765" s="21">
        <f>IF($A765="","",IFERROR(INDEX(Offerte!$G$2:$G$200,MATCH($Q765,Offerte!$L$2:$L$200,0)),"NO"))</f>
        <v/>
      </c>
    </row>
    <row r="766">
      <c r="A766" s="10">
        <f>IF(Offerte!$A26="","",Offerte!$A26)</f>
        <v/>
      </c>
      <c r="B766" s="10">
        <f>IF(Offerte!$A26="","",Offerte!$B26)</f>
        <v/>
      </c>
      <c r="C766" s="10">
        <f>IF(Offerte!$A26="","",Offerte!$C26)</f>
        <v/>
      </c>
      <c r="D766" s="10" t="inlineStr">
        <is>
          <t>D.1.3</t>
        </is>
      </c>
      <c r="E766" s="10" t="inlineStr">
        <is>
          <t>D</t>
        </is>
      </c>
      <c r="F766" s="10" t="inlineStr">
        <is>
          <t>Q</t>
        </is>
      </c>
      <c r="G766" s="10" t="inlineStr">
        <is>
          <t>higher</t>
        </is>
      </c>
      <c r="H766" s="10" t="n">
        <v>2</v>
      </c>
      <c r="I766" s="10" t="inlineStr">
        <is>
          <t>Display informativi connessi alle fermate</t>
        </is>
      </c>
      <c r="J766" s="20" t="n"/>
      <c r="K766" s="20" t="n"/>
      <c r="L766" s="20" t="n"/>
      <c r="M766" s="20" t="n"/>
      <c r="N766" s="21">
        <f>IF($A766="","",IFERROR(VALUE($J766),0))</f>
        <v/>
      </c>
      <c r="O766" s="21">
        <f>IF($A766="",0,IF(OR($S766&lt;&gt;1,COUNTA($J766:$M766)=0),0,IF(SUMPRODUCT(MAX(($C$5:$C$6173=$C766)*($D$5:$D$6173=$D766)*($S$5:$S$6173=1)*IFERROR($N$5:$N$6173*1,0)))&gt;0,ROUND($H766*($N766/SUMPRODUCT(MAX(($C$5:$C$6173=$C766)*($D$5:$D$6173=$D766)*($S$5:$S$6173=1)*IFERROR($N$5:$N$6173*1,0)))),4),0)))</f>
        <v/>
      </c>
      <c r="P766" s="10" t="inlineStr">
        <is>
          <t>fermate</t>
        </is>
      </c>
      <c r="Q766" s="21">
        <f>IF($A766="","",$A766&amp;"|"&amp;$C766)</f>
        <v/>
      </c>
      <c r="R766" s="21">
        <f>IF($A766="","",$A766&amp;"|"&amp;$C766&amp;"|"&amp;$D766)</f>
        <v/>
      </c>
      <c r="S766" s="21">
        <f>IF($A766="","",IFERROR(INDEX(Offerte!$D$2:$D$200,MATCH($Q766,Offerte!$L$2:$L$200,0)),0))</f>
        <v/>
      </c>
      <c r="T766" s="21">
        <f>IF($A766="","",IFERROR(INDEX(Offerte!$G$2:$G$200,MATCH($Q766,Offerte!$L$2:$L$200,0)),"NO"))</f>
        <v/>
      </c>
    </row>
    <row r="767">
      <c r="A767" s="10">
        <f>IF(Offerte!$A26="","",Offerte!$A26)</f>
        <v/>
      </c>
      <c r="B767" s="10">
        <f>IF(Offerte!$A26="","",Offerte!$B26)</f>
        <v/>
      </c>
      <c r="C767" s="10">
        <f>IF(Offerte!$A26="","",Offerte!$C26)</f>
        <v/>
      </c>
      <c r="D767" s="10" t="inlineStr">
        <is>
          <t>D.2.1</t>
        </is>
      </c>
      <c r="E767" s="10" t="inlineStr">
        <is>
          <t>D</t>
        </is>
      </c>
      <c r="F767" s="10" t="inlineStr">
        <is>
          <t>Q</t>
        </is>
      </c>
      <c r="G767" s="10" t="inlineStr">
        <is>
          <t>higher</t>
        </is>
      </c>
      <c r="H767" s="10" t="n">
        <v>2</v>
      </c>
      <c r="I767" s="10" t="inlineStr">
        <is>
          <t>Segnali tattili Loges-Vet-Evolution</t>
        </is>
      </c>
      <c r="J767" s="20" t="n"/>
      <c r="K767" s="20" t="n"/>
      <c r="L767" s="20" t="n"/>
      <c r="M767" s="20" t="n"/>
      <c r="N767" s="21">
        <f>IF($A767="","",IFERROR(VALUE($J767),0))</f>
        <v/>
      </c>
      <c r="O767" s="21">
        <f>IF($A767="",0,IF(OR($S767&lt;&gt;1,COUNTA($J767:$M767)=0),0,IF(SUMPRODUCT(MAX(($C$5:$C$6173=$C767)*($D$5:$D$6173=$D767)*($S$5:$S$6173=1)*IFERROR($N$5:$N$6173*1,0)))&gt;0,ROUND($H767*($N767/SUMPRODUCT(MAX(($C$5:$C$6173=$C767)*($D$5:$D$6173=$D767)*($S$5:$S$6173=1)*IFERROR($N$5:$N$6173*1,0)))),4),0)))</f>
        <v/>
      </c>
      <c r="P767" s="10" t="inlineStr">
        <is>
          <t>fermate</t>
        </is>
      </c>
      <c r="Q767" s="21">
        <f>IF($A767="","",$A767&amp;"|"&amp;$C767)</f>
        <v/>
      </c>
      <c r="R767" s="21">
        <f>IF($A767="","",$A767&amp;"|"&amp;$C767&amp;"|"&amp;$D767)</f>
        <v/>
      </c>
      <c r="S767" s="21">
        <f>IF($A767="","",IFERROR(INDEX(Offerte!$D$2:$D$200,MATCH($Q767,Offerte!$L$2:$L$200,0)),0))</f>
        <v/>
      </c>
      <c r="T767" s="21">
        <f>IF($A767="","",IFERROR(INDEX(Offerte!$G$2:$G$200,MATCH($Q767,Offerte!$L$2:$L$200,0)),"NO"))</f>
        <v/>
      </c>
    </row>
    <row r="768">
      <c r="A768" s="10">
        <f>IF(Offerte!$A26="","",Offerte!$A26)</f>
        <v/>
      </c>
      <c r="B768" s="10">
        <f>IF(Offerte!$A26="","",Offerte!$B26)</f>
        <v/>
      </c>
      <c r="C768" s="10">
        <f>IF(Offerte!$A26="","",Offerte!$C26)</f>
        <v/>
      </c>
      <c r="D768" s="10" t="inlineStr">
        <is>
          <t>E.1.1</t>
        </is>
      </c>
      <c r="E768" s="10" t="inlineStr">
        <is>
          <t>E</t>
        </is>
      </c>
      <c r="F768" s="10" t="inlineStr">
        <is>
          <t>T</t>
        </is>
      </c>
      <c r="G768" s="10" t="inlineStr">
        <is>
          <t>tabular</t>
        </is>
      </c>
      <c r="H768" s="10" t="n">
        <v>2</v>
      </c>
      <c r="I768" s="10" t="inlineStr">
        <is>
          <t>Mobile app con travel planner PRM</t>
        </is>
      </c>
      <c r="J768" s="20" t="n"/>
      <c r="K768" s="20" t="n"/>
      <c r="L768" s="20" t="n"/>
      <c r="M768" s="20" t="n"/>
      <c r="N768" s="21">
        <f>IF($A768="","",IF(IFERROR(VALUE($M768),0)=1,1,0))</f>
        <v/>
      </c>
      <c r="O768" s="21">
        <f>IF($A768="",0,IF(OR($S768&lt;&gt;1,COUNTA($J768:$M768)=0),0,IF($N768=1,$H768,0)))</f>
        <v/>
      </c>
      <c r="P768" s="10" t="inlineStr">
        <is>
          <t>sì/no</t>
        </is>
      </c>
      <c r="Q768" s="21">
        <f>IF($A768="","",$A768&amp;"|"&amp;$C768)</f>
        <v/>
      </c>
      <c r="R768" s="21">
        <f>IF($A768="","",$A768&amp;"|"&amp;$C768&amp;"|"&amp;$D768)</f>
        <v/>
      </c>
      <c r="S768" s="21">
        <f>IF($A768="","",IFERROR(INDEX(Offerte!$D$2:$D$200,MATCH($Q768,Offerte!$L$2:$L$200,0)),0))</f>
        <v/>
      </c>
      <c r="T768" s="21">
        <f>IF($A768="","",IFERROR(INDEX(Offerte!$G$2:$G$200,MATCH($Q768,Offerte!$L$2:$L$200,0)),"NO"))</f>
        <v/>
      </c>
    </row>
    <row r="769">
      <c r="A769" s="10">
        <f>IF(Offerte!$A26="","",Offerte!$A26)</f>
        <v/>
      </c>
      <c r="B769" s="10">
        <f>IF(Offerte!$A26="","",Offerte!$B26)</f>
        <v/>
      </c>
      <c r="C769" s="10">
        <f>IF(Offerte!$A26="","",Offerte!$C26)</f>
        <v/>
      </c>
      <c r="D769" s="10" t="inlineStr">
        <is>
          <t>E.2.1</t>
        </is>
      </c>
      <c r="E769" s="10" t="inlineStr">
        <is>
          <t>E</t>
        </is>
      </c>
      <c r="F769" s="10" t="inlineStr">
        <is>
          <t>D</t>
        </is>
      </c>
      <c r="G769" s="10" t="inlineStr">
        <is>
          <t>discretionary</t>
        </is>
      </c>
      <c r="H769" s="10" t="n">
        <v>2</v>
      </c>
      <c r="I769" s="10" t="inlineStr">
        <is>
          <t>Altre azioni informative e rapporti con gli utenti</t>
        </is>
      </c>
      <c r="J769" s="20" t="n"/>
      <c r="K769" s="20" t="n"/>
      <c r="L769" s="20" t="n"/>
      <c r="M769" s="20" t="n"/>
      <c r="N769" s="21">
        <f>IF($A769="","",MAX(0,MIN(1,IFERROR(VALUE($M769),0))))</f>
        <v/>
      </c>
      <c r="O769" s="21">
        <f>IF($A769="",0,IF(OR($S769&lt;&gt;1,COUNTA($J769:$M769)=0),0,IF(SUMPRODUCT(MAX(($C$5:$C$6173=$C769)*($D$5:$D$6173=$D769)*($S$5:$S$6173=1)*IFERROR($N$5:$N$6173*1,0)))&gt;0,ROUND($H769*($N769/SUMPRODUCT(MAX(($C$5:$C$6173=$C769)*($D$5:$D$6173=$D769)*($S$5:$S$6173=1)*IFERROR($N$5:$N$6173*1,0)))),4),0)))</f>
        <v/>
      </c>
      <c r="P769" s="10" t="inlineStr">
        <is>
          <t>coeff.</t>
        </is>
      </c>
      <c r="Q769" s="21">
        <f>IF($A769="","",$A769&amp;"|"&amp;$C769)</f>
        <v/>
      </c>
      <c r="R769" s="21">
        <f>IF($A769="","",$A769&amp;"|"&amp;$C769&amp;"|"&amp;$D769)</f>
        <v/>
      </c>
      <c r="S769" s="21">
        <f>IF($A769="","",IFERROR(INDEX(Offerte!$D$2:$D$200,MATCH($Q769,Offerte!$L$2:$L$200,0)),0))</f>
        <v/>
      </c>
      <c r="T769" s="21">
        <f>IF($A769="","",IFERROR(INDEX(Offerte!$G$2:$G$200,MATCH($Q769,Offerte!$L$2:$L$200,0)),"NO"))</f>
        <v/>
      </c>
    </row>
    <row r="770">
      <c r="A770" s="10">
        <f>IF(Offerte!$A26="","",Offerte!$A26)</f>
        <v/>
      </c>
      <c r="B770" s="10">
        <f>IF(Offerte!$A26="","",Offerte!$B26)</f>
        <v/>
      </c>
      <c r="C770" s="10">
        <f>IF(Offerte!$A26="","",Offerte!$C26)</f>
        <v/>
      </c>
      <c r="D770" s="10" t="inlineStr">
        <is>
          <t>F.1.1</t>
        </is>
      </c>
      <c r="E770" s="10" t="inlineStr">
        <is>
          <t>F</t>
        </is>
      </c>
      <c r="F770" s="10" t="inlineStr">
        <is>
          <t>Q</t>
        </is>
      </c>
      <c r="G770" s="10" t="inlineStr">
        <is>
          <t>lower</t>
        </is>
      </c>
      <c r="H770" s="10" t="n">
        <v>7</v>
      </c>
      <c r="I770" s="10" t="inlineStr">
        <is>
          <t>Performance ambientali del parco mezzi adibito al servizio - I_CEA</t>
        </is>
      </c>
      <c r="J770" s="20" t="n"/>
      <c r="K770" s="20" t="n"/>
      <c r="L770" s="20" t="n"/>
      <c r="M770" s="20" t="n"/>
      <c r="N770" s="21">
        <f>IF($A770="","",IFERROR(VALUE($J770),0))</f>
        <v/>
      </c>
      <c r="O770" s="21">
        <f>IF($A770="",0,IF(OR($S770&lt;&gt;1,COUNTA($J770:$M770)=0),0,IF(AND(IFERROR(AGGREGATE(15,6,$N$5:$N$6173/(($C$5:$C$6173=$C770)*($D$5:$D$6173=$D770)*($S$5:$S$6173=1)*($N$5:$N$6173&gt;0)),1),0)&gt;0,$N770&gt;0),ROUND($H770*(IFERROR(AGGREGATE(15,6,$N$5:$N$6173/(($C$5:$C$6173=$C770)*($D$5:$D$6173=$D770)*($S$5:$S$6173=1)*($N$5:$N$6173&gt;0)),1),0)/$N770),4),0)))</f>
        <v/>
      </c>
      <c r="P770" s="10" t="inlineStr">
        <is>
          <t>indice</t>
        </is>
      </c>
      <c r="Q770" s="21">
        <f>IF($A770="","",$A770&amp;"|"&amp;$C770)</f>
        <v/>
      </c>
      <c r="R770" s="21">
        <f>IF($A770="","",$A770&amp;"|"&amp;$C770&amp;"|"&amp;$D770)</f>
        <v/>
      </c>
      <c r="S770" s="21">
        <f>IF($A770="","",IFERROR(INDEX(Offerte!$D$2:$D$200,MATCH($Q770,Offerte!$L$2:$L$200,0)),0))</f>
        <v/>
      </c>
      <c r="T770" s="21">
        <f>IF($A770="","",IFERROR(INDEX(Offerte!$G$2:$G$200,MATCH($Q770,Offerte!$L$2:$L$200,0)),"NO"))</f>
        <v/>
      </c>
    </row>
    <row r="771">
      <c r="A771" s="10">
        <f>IF(Offerte!$A26="","",Offerte!$A26)</f>
        <v/>
      </c>
      <c r="B771" s="10">
        <f>IF(Offerte!$A26="","",Offerte!$B26)</f>
        <v/>
      </c>
      <c r="C771" s="10">
        <f>IF(Offerte!$A26="","",Offerte!$C26)</f>
        <v/>
      </c>
      <c r="D771" s="10" t="inlineStr">
        <is>
          <t>F.2.1</t>
        </is>
      </c>
      <c r="E771" s="10" t="inlineStr">
        <is>
          <t>F</t>
        </is>
      </c>
      <c r="F771" s="10" t="inlineStr">
        <is>
          <t>Q</t>
        </is>
      </c>
      <c r="G771" s="10" t="inlineStr">
        <is>
          <t>higher</t>
        </is>
      </c>
      <c r="H771" s="10" t="n">
        <v>2</v>
      </c>
      <c r="I771" s="10" t="inlineStr">
        <is>
          <t>Tasso di copertura del servizio con dispositivi ECO-DRIVER</t>
        </is>
      </c>
      <c r="J771" s="20" t="n"/>
      <c r="K771" s="20" t="n"/>
      <c r="L771" s="20" t="n"/>
      <c r="M771" s="20" t="n"/>
      <c r="N771" s="21">
        <f>IF($A771="","",IFERROR(VALUE($K771)/VALUE($L771),IFERROR(VALUE($J771),0)))</f>
        <v/>
      </c>
      <c r="O771" s="21">
        <f>IF($A771="",0,IF(OR($S771&lt;&gt;1,COUNTA($J771:$M771)=0),0,IF(SUMPRODUCT(MAX(($C$5:$C$6173=$C771)*($D$5:$D$6173=$D771)*($S$5:$S$6173=1)*IFERROR($N$5:$N$6173*1,0)))&gt;0,ROUND($H771*($N771/SUMPRODUCT(MAX(($C$5:$C$6173=$C771)*($D$5:$D$6173=$D771)*($S$5:$S$6173=1)*IFERROR($N$5:$N$6173*1,0)))),4),0)))</f>
        <v/>
      </c>
      <c r="P771" s="10" t="inlineStr">
        <is>
          <t>Autobus attrezzati con dispositivi ECO-DRIVER / Autobus totali in offerta, incluse scorte</t>
        </is>
      </c>
      <c r="Q771" s="21">
        <f>IF($A771="","",$A771&amp;"|"&amp;$C771)</f>
        <v/>
      </c>
      <c r="R771" s="21">
        <f>IF($A771="","",$A771&amp;"|"&amp;$C771&amp;"|"&amp;$D771)</f>
        <v/>
      </c>
      <c r="S771" s="21">
        <f>IF($A771="","",IFERROR(INDEX(Offerte!$D$2:$D$200,MATCH($Q771,Offerte!$L$2:$L$200,0)),0))</f>
        <v/>
      </c>
      <c r="T771" s="21">
        <f>IF($A771="","",IFERROR(INDEX(Offerte!$G$2:$G$200,MATCH($Q771,Offerte!$L$2:$L$200,0)),"NO"))</f>
        <v/>
      </c>
    </row>
    <row r="772">
      <c r="A772" s="10">
        <f>IF(Offerte!$A26="","",Offerte!$A26)</f>
        <v/>
      </c>
      <c r="B772" s="10">
        <f>IF(Offerte!$A26="","",Offerte!$B26)</f>
        <v/>
      </c>
      <c r="C772" s="10">
        <f>IF(Offerte!$A26="","",Offerte!$C26)</f>
        <v/>
      </c>
      <c r="D772" s="10" t="inlineStr">
        <is>
          <t>F.3.1</t>
        </is>
      </c>
      <c r="E772" s="10" t="inlineStr">
        <is>
          <t>F</t>
        </is>
      </c>
      <c r="F772" s="10" t="inlineStr">
        <is>
          <t>Q</t>
        </is>
      </c>
      <c r="G772" s="10" t="inlineStr">
        <is>
          <t>higher</t>
        </is>
      </c>
      <c r="H772" s="10" t="n">
        <v>2</v>
      </c>
      <c r="I772" s="10" t="inlineStr">
        <is>
          <t>Autoproduzione consumi elettrici per trazione</t>
        </is>
      </c>
      <c r="J772" s="20" t="n"/>
      <c r="K772" s="20" t="n"/>
      <c r="L772" s="20" t="n"/>
      <c r="M772" s="20" t="n"/>
      <c r="N772" s="21">
        <f>IF($A772="","",IFERROR(VALUE($J772),0))</f>
        <v/>
      </c>
      <c r="O772" s="21">
        <f>IF($A772="",0,IF(OR($S772&lt;&gt;1,COUNTA($J772:$M772)=0),0,IF(SUMPRODUCT(MAX(($C$5:$C$6173=$C772)*($D$5:$D$6173=$D772)*($S$5:$S$6173=1)*IFERROR($N$5:$N$6173*1,0)))&gt;0,ROUND($H772*($N772/SUMPRODUCT(MAX(($C$5:$C$6173=$C772)*($D$5:$D$6173=$D772)*($S$5:$S$6173=1)*IFERROR($N$5:$N$6173*1,0)))),4),0)))</f>
        <v/>
      </c>
      <c r="P772" s="10" t="inlineStr">
        <is>
          <t>kWh/anno</t>
        </is>
      </c>
      <c r="Q772" s="21">
        <f>IF($A772="","",$A772&amp;"|"&amp;$C772)</f>
        <v/>
      </c>
      <c r="R772" s="21">
        <f>IF($A772="","",$A772&amp;"|"&amp;$C772&amp;"|"&amp;$D772)</f>
        <v/>
      </c>
      <c r="S772" s="21">
        <f>IF($A772="","",IFERROR(INDEX(Offerte!$D$2:$D$200,MATCH($Q772,Offerte!$L$2:$L$200,0)),0))</f>
        <v/>
      </c>
      <c r="T772" s="21">
        <f>IF($A772="","",IFERROR(INDEX(Offerte!$G$2:$G$200,MATCH($Q772,Offerte!$L$2:$L$200,0)),"NO"))</f>
        <v/>
      </c>
    </row>
    <row r="773">
      <c r="A773" s="10">
        <f>IF(Offerte!$A26="","",Offerte!$A26)</f>
        <v/>
      </c>
      <c r="B773" s="10">
        <f>IF(Offerte!$A26="","",Offerte!$B26)</f>
        <v/>
      </c>
      <c r="C773" s="10">
        <f>IF(Offerte!$A26="","",Offerte!$C26)</f>
        <v/>
      </c>
      <c r="D773" s="10" t="inlineStr">
        <is>
          <t>F.4.1</t>
        </is>
      </c>
      <c r="E773" s="10" t="inlineStr">
        <is>
          <t>F</t>
        </is>
      </c>
      <c r="F773" s="10" t="inlineStr">
        <is>
          <t>Q</t>
        </is>
      </c>
      <c r="G773" s="10" t="inlineStr">
        <is>
          <t>soil</t>
        </is>
      </c>
      <c r="H773" s="10" t="n">
        <v>2</v>
      </c>
      <c r="I773" s="10" t="inlineStr">
        <is>
          <t>Indice di consumo di suolo</t>
        </is>
      </c>
      <c r="J773" s="20" t="n"/>
      <c r="K773" s="20" t="n"/>
      <c r="L773" s="20" t="n"/>
      <c r="M773" s="20" t="n"/>
      <c r="N773" s="21">
        <f>IF($A773="","",IFERROR(VALUE($J773),0))</f>
        <v/>
      </c>
      <c r="O773" s="21">
        <f>IF($A773="",0,IF(OR($S773&lt;&gt;1,COUNTA($J773:$M773)=0),0,IF($N773&lt;=0,$H773,IF(SUMPRODUCT(MAX(($C$5:$C$6173=$C773)*($D$5:$D$6173=$D773)*($S$5:$S$6173=1)*IFERROR($N$5:$N$6173*1,0)))&gt;0,ROUND($H773*((SUMPRODUCT(MAX(($C$5:$C$6173=$C773)*($D$5:$D$6173=$D773)*($S$5:$S$6173=1)*IFERROR($N$5:$N$6173*1,0)))-$N773)/SUMPRODUCT(MAX(($C$5:$C$6173=$C773)*($D$5:$D$6173=$D773)*($S$5:$S$6173=1)*IFERROR($N$5:$N$6173*1,0)))),4),0))))</f>
        <v/>
      </c>
      <c r="P773" s="10" t="inlineStr">
        <is>
          <t>m2</t>
        </is>
      </c>
      <c r="Q773" s="21">
        <f>IF($A773="","",$A773&amp;"|"&amp;$C773)</f>
        <v/>
      </c>
      <c r="R773" s="21">
        <f>IF($A773="","",$A773&amp;"|"&amp;$C773&amp;"|"&amp;$D773)</f>
        <v/>
      </c>
      <c r="S773" s="21">
        <f>IF($A773="","",IFERROR(INDEX(Offerte!$D$2:$D$200,MATCH($Q773,Offerte!$L$2:$L$200,0)),0))</f>
        <v/>
      </c>
      <c r="T773" s="21">
        <f>IF($A773="","",IFERROR(INDEX(Offerte!$G$2:$G$200,MATCH($Q773,Offerte!$L$2:$L$200,0)),"NO"))</f>
        <v/>
      </c>
    </row>
    <row r="774">
      <c r="A774" s="10">
        <f>IF(Offerte!$A26="","",Offerte!$A26)</f>
        <v/>
      </c>
      <c r="B774" s="10">
        <f>IF(Offerte!$A26="","",Offerte!$B26)</f>
        <v/>
      </c>
      <c r="C774" s="10">
        <f>IF(Offerte!$A26="","",Offerte!$C26)</f>
        <v/>
      </c>
      <c r="D774" s="10" t="inlineStr">
        <is>
          <t>F.5.1</t>
        </is>
      </c>
      <c r="E774" s="10" t="inlineStr">
        <is>
          <t>F</t>
        </is>
      </c>
      <c r="F774" s="10" t="inlineStr">
        <is>
          <t>T</t>
        </is>
      </c>
      <c r="G774" s="10" t="inlineStr">
        <is>
          <t>tabular</t>
        </is>
      </c>
      <c r="H774" s="10" t="n">
        <v>1</v>
      </c>
      <c r="I774" s="10" t="inlineStr">
        <is>
          <t>Rendicontazione di sostenibilità ambientale</t>
        </is>
      </c>
      <c r="J774" s="20" t="n"/>
      <c r="K774" s="20" t="n"/>
      <c r="L774" s="20" t="n"/>
      <c r="M774" s="20" t="n"/>
      <c r="N774" s="21">
        <f>IF($A774="","",IF(IFERROR(VALUE($M774),0)=1,1,0))</f>
        <v/>
      </c>
      <c r="O774" s="21">
        <f>IF($A774="",0,IF(OR($S774&lt;&gt;1,COUNTA($J774:$M774)=0),0,IF($N774=1,$H774,0)))</f>
        <v/>
      </c>
      <c r="P774" s="10" t="inlineStr">
        <is>
          <t>sì/no</t>
        </is>
      </c>
      <c r="Q774" s="21">
        <f>IF($A774="","",$A774&amp;"|"&amp;$C774)</f>
        <v/>
      </c>
      <c r="R774" s="21">
        <f>IF($A774="","",$A774&amp;"|"&amp;$C774&amp;"|"&amp;$D774)</f>
        <v/>
      </c>
      <c r="S774" s="21">
        <f>IF($A774="","",IFERROR(INDEX(Offerte!$D$2:$D$200,MATCH($Q774,Offerte!$L$2:$L$200,0)),0))</f>
        <v/>
      </c>
      <c r="T774" s="21">
        <f>IF($A774="","",IFERROR(INDEX(Offerte!$G$2:$G$200,MATCH($Q774,Offerte!$L$2:$L$200,0)),"NO"))</f>
        <v/>
      </c>
    </row>
    <row r="775">
      <c r="A775" s="10">
        <f>IF(Offerte!$A26="","",Offerte!$A26)</f>
        <v/>
      </c>
      <c r="B775" s="10">
        <f>IF(Offerte!$A26="","",Offerte!$B26)</f>
        <v/>
      </c>
      <c r="C775" s="10">
        <f>IF(Offerte!$A26="","",Offerte!$C26)</f>
        <v/>
      </c>
      <c r="D775" s="10" t="inlineStr">
        <is>
          <t>G.1.1</t>
        </is>
      </c>
      <c r="E775" s="10" t="inlineStr">
        <is>
          <t>G</t>
        </is>
      </c>
      <c r="F775" s="10" t="inlineStr">
        <is>
          <t>D</t>
        </is>
      </c>
      <c r="G775" s="10" t="inlineStr">
        <is>
          <t>discretionary</t>
        </is>
      </c>
      <c r="H775" s="10" t="n">
        <v>2</v>
      </c>
      <c r="I775" s="10" t="inlineStr">
        <is>
          <t>Qualità del progetto di centrale di controllo aziendale</t>
        </is>
      </c>
      <c r="J775" s="20" t="n"/>
      <c r="K775" s="20" t="n"/>
      <c r="L775" s="20" t="n"/>
      <c r="M775" s="20" t="n"/>
      <c r="N775" s="21">
        <f>IF($A775="","",MAX(0,MIN(1,IFERROR(VALUE($M775),0))))</f>
        <v/>
      </c>
      <c r="O775" s="21">
        <f>IF($A775="",0,IF(OR($S775&lt;&gt;1,COUNTA($J775:$M775)=0),0,IF(SUMPRODUCT(MAX(($C$5:$C$6173=$C775)*($D$5:$D$6173=$D775)*($S$5:$S$6173=1)*IFERROR($N$5:$N$6173*1,0)))&gt;0,ROUND($H775*($N775/SUMPRODUCT(MAX(($C$5:$C$6173=$C775)*($D$5:$D$6173=$D775)*($S$5:$S$6173=1)*IFERROR($N$5:$N$6173*1,0)))),4),0)))</f>
        <v/>
      </c>
      <c r="P775" s="10" t="inlineStr">
        <is>
          <t>coeff.</t>
        </is>
      </c>
      <c r="Q775" s="21">
        <f>IF($A775="","",$A775&amp;"|"&amp;$C775)</f>
        <v/>
      </c>
      <c r="R775" s="21">
        <f>IF($A775="","",$A775&amp;"|"&amp;$C775&amp;"|"&amp;$D775)</f>
        <v/>
      </c>
      <c r="S775" s="21">
        <f>IF($A775="","",IFERROR(INDEX(Offerte!$D$2:$D$200,MATCH($Q775,Offerte!$L$2:$L$200,0)),0))</f>
        <v/>
      </c>
      <c r="T775" s="21">
        <f>IF($A775="","",IFERROR(INDEX(Offerte!$G$2:$G$200,MATCH($Q775,Offerte!$L$2:$L$200,0)),"NO"))</f>
        <v/>
      </c>
    </row>
    <row r="776">
      <c r="A776" s="10">
        <f>IF(Offerte!$A26="","",Offerte!$A26)</f>
        <v/>
      </c>
      <c r="B776" s="10">
        <f>IF(Offerte!$A26="","",Offerte!$B26)</f>
        <v/>
      </c>
      <c r="C776" s="10">
        <f>IF(Offerte!$A26="","",Offerte!$C26)</f>
        <v/>
      </c>
      <c r="D776" s="10" t="inlineStr">
        <is>
          <t>G.2.1</t>
        </is>
      </c>
      <c r="E776" s="10" t="inlineStr">
        <is>
          <t>G</t>
        </is>
      </c>
      <c r="F776" s="10" t="inlineStr">
        <is>
          <t>T</t>
        </is>
      </c>
      <c r="G776" s="10" t="inlineStr">
        <is>
          <t>tabular</t>
        </is>
      </c>
      <c r="H776" s="10" t="n">
        <v>1</v>
      </c>
      <c r="I776" s="10" t="inlineStr">
        <is>
          <t>Certificazione ISO 45001</t>
        </is>
      </c>
      <c r="J776" s="20" t="n"/>
      <c r="K776" s="20" t="n"/>
      <c r="L776" s="20" t="n"/>
      <c r="M776" s="20" t="n"/>
      <c r="N776" s="21">
        <f>IF($A776="","",IF(IFERROR(VALUE($M776),0)=1,1,0))</f>
        <v/>
      </c>
      <c r="O776" s="21">
        <f>IF($A776="",0,IF(OR($S776&lt;&gt;1,COUNTA($J776:$M776)=0),0,IF($N776=1,$H776,0)))</f>
        <v/>
      </c>
      <c r="P776" s="10" t="inlineStr">
        <is>
          <t>sì/no</t>
        </is>
      </c>
      <c r="Q776" s="21">
        <f>IF($A776="","",$A776&amp;"|"&amp;$C776)</f>
        <v/>
      </c>
      <c r="R776" s="21">
        <f>IF($A776="","",$A776&amp;"|"&amp;$C776&amp;"|"&amp;$D776)</f>
        <v/>
      </c>
      <c r="S776" s="21">
        <f>IF($A776="","",IFERROR(INDEX(Offerte!$D$2:$D$200,MATCH($Q776,Offerte!$L$2:$L$200,0)),0))</f>
        <v/>
      </c>
      <c r="T776" s="21">
        <f>IF($A776="","",IFERROR(INDEX(Offerte!$G$2:$G$200,MATCH($Q776,Offerte!$L$2:$L$200,0)),"NO"))</f>
        <v/>
      </c>
    </row>
    <row r="777">
      <c r="A777" s="10">
        <f>IF(Offerte!$A26="","",Offerte!$A26)</f>
        <v/>
      </c>
      <c r="B777" s="10">
        <f>IF(Offerte!$A26="","",Offerte!$B26)</f>
        <v/>
      </c>
      <c r="C777" s="10">
        <f>IF(Offerte!$A26="","",Offerte!$C26)</f>
        <v/>
      </c>
      <c r="D777" s="10" t="inlineStr">
        <is>
          <t>G.3.1</t>
        </is>
      </c>
      <c r="E777" s="10" t="inlineStr">
        <is>
          <t>G</t>
        </is>
      </c>
      <c r="F777" s="10" t="inlineStr">
        <is>
          <t>T</t>
        </is>
      </c>
      <c r="G777" s="10" t="inlineStr">
        <is>
          <t>tabular</t>
        </is>
      </c>
      <c r="H777" s="10" t="n">
        <v>1</v>
      </c>
      <c r="I777" s="10" t="inlineStr">
        <is>
          <t>Certificazioni di responsabilità sociale</t>
        </is>
      </c>
      <c r="J777" s="20" t="n"/>
      <c r="K777" s="20" t="n"/>
      <c r="L777" s="20" t="n"/>
      <c r="M777" s="20" t="n"/>
      <c r="N777" s="21">
        <f>IF($A777="","",IF(IFERROR(VALUE($M777),0)=1,1,0))</f>
        <v/>
      </c>
      <c r="O777" s="21">
        <f>IF($A777="",0,IF(OR($S777&lt;&gt;1,COUNTA($J777:$M777)=0),0,IF($N777=1,$H777,0)))</f>
        <v/>
      </c>
      <c r="P777" s="10" t="inlineStr">
        <is>
          <t>sì/no</t>
        </is>
      </c>
      <c r="Q777" s="21">
        <f>IF($A777="","",$A777&amp;"|"&amp;$C777)</f>
        <v/>
      </c>
      <c r="R777" s="21">
        <f>IF($A777="","",$A777&amp;"|"&amp;$C777&amp;"|"&amp;$D777)</f>
        <v/>
      </c>
      <c r="S777" s="21">
        <f>IF($A777="","",IFERROR(INDEX(Offerte!$D$2:$D$200,MATCH($Q777,Offerte!$L$2:$L$200,0)),0))</f>
        <v/>
      </c>
      <c r="T777" s="21">
        <f>IF($A777="","",IFERROR(INDEX(Offerte!$G$2:$G$200,MATCH($Q777,Offerte!$L$2:$L$200,0)),"NO"))</f>
        <v/>
      </c>
    </row>
    <row r="778">
      <c r="A778" s="10">
        <f>IF(Offerte!$A26="","",Offerte!$A26)</f>
        <v/>
      </c>
      <c r="B778" s="10">
        <f>IF(Offerte!$A26="","",Offerte!$B26)</f>
        <v/>
      </c>
      <c r="C778" s="10">
        <f>IF(Offerte!$A26="","",Offerte!$C26)</f>
        <v/>
      </c>
      <c r="D778" s="10" t="inlineStr">
        <is>
          <t>G.4.1</t>
        </is>
      </c>
      <c r="E778" s="10" t="inlineStr">
        <is>
          <t>G</t>
        </is>
      </c>
      <c r="F778" s="10" t="inlineStr">
        <is>
          <t>D</t>
        </is>
      </c>
      <c r="G778" s="10" t="inlineStr">
        <is>
          <t>discretionary</t>
        </is>
      </c>
      <c r="H778" s="10" t="n">
        <v>2</v>
      </c>
      <c r="I778" s="10" t="inlineStr">
        <is>
          <t>Qualità del piano di formazione del personale</t>
        </is>
      </c>
      <c r="J778" s="20" t="n"/>
      <c r="K778" s="20" t="n"/>
      <c r="L778" s="20" t="n"/>
      <c r="M778" s="20" t="n"/>
      <c r="N778" s="21">
        <f>IF($A778="","",MAX(0,MIN(1,IFERROR(VALUE($M778),0))))</f>
        <v/>
      </c>
      <c r="O778" s="21">
        <f>IF($A778="",0,IF(OR($S778&lt;&gt;1,COUNTA($J778:$M778)=0),0,IF(SUMPRODUCT(MAX(($C$5:$C$6173=$C778)*($D$5:$D$6173=$D778)*($S$5:$S$6173=1)*IFERROR($N$5:$N$6173*1,0)))&gt;0,ROUND($H778*($N778/SUMPRODUCT(MAX(($C$5:$C$6173=$C778)*($D$5:$D$6173=$D778)*($S$5:$S$6173=1)*IFERROR($N$5:$N$6173*1,0)))),4),0)))</f>
        <v/>
      </c>
      <c r="P778" s="10" t="inlineStr">
        <is>
          <t>coeff.</t>
        </is>
      </c>
      <c r="Q778" s="21">
        <f>IF($A778="","",$A778&amp;"|"&amp;$C778)</f>
        <v/>
      </c>
      <c r="R778" s="21">
        <f>IF($A778="","",$A778&amp;"|"&amp;$C778&amp;"|"&amp;$D778)</f>
        <v/>
      </c>
      <c r="S778" s="21">
        <f>IF($A778="","",IFERROR(INDEX(Offerte!$D$2:$D$200,MATCH($Q778,Offerte!$L$2:$L$200,0)),0))</f>
        <v/>
      </c>
      <c r="T778" s="21">
        <f>IF($A778="","",IFERROR(INDEX(Offerte!$G$2:$G$200,MATCH($Q778,Offerte!$L$2:$L$200,0)),"NO"))</f>
        <v/>
      </c>
    </row>
    <row r="779">
      <c r="A779" s="10">
        <f>IF(Offerte!$A26="","",Offerte!$A26)</f>
        <v/>
      </c>
      <c r="B779" s="10">
        <f>IF(Offerte!$A26="","",Offerte!$B26)</f>
        <v/>
      </c>
      <c r="C779" s="10">
        <f>IF(Offerte!$A26="","",Offerte!$C26)</f>
        <v/>
      </c>
      <c r="D779" s="10" t="inlineStr">
        <is>
          <t>G.5.1</t>
        </is>
      </c>
      <c r="E779" s="10" t="inlineStr">
        <is>
          <t>G</t>
        </is>
      </c>
      <c r="F779" s="10" t="inlineStr">
        <is>
          <t>T</t>
        </is>
      </c>
      <c r="G779" s="10" t="inlineStr">
        <is>
          <t>tabular</t>
        </is>
      </c>
      <c r="H779" s="10" t="n">
        <v>1</v>
      </c>
      <c r="I779" s="10" t="inlineStr">
        <is>
          <t>Impegno al mantenimento delle garanzie del contratto di secondo livello del gestore uscente</t>
        </is>
      </c>
      <c r="J779" s="20" t="n"/>
      <c r="K779" s="20" t="n"/>
      <c r="L779" s="20" t="n"/>
      <c r="M779" s="20" t="n"/>
      <c r="N779" s="21">
        <f>IF($A779="","",IF(IFERROR(VALUE($M779),0)=1,1,0))</f>
        <v/>
      </c>
      <c r="O779" s="21">
        <f>IF($A779="",0,IF(OR($S779&lt;&gt;1,COUNTA($J779:$M779)=0),0,IF($N779=1,$H779,0)))</f>
        <v/>
      </c>
      <c r="P779" s="10" t="inlineStr">
        <is>
          <t>sì/no</t>
        </is>
      </c>
      <c r="Q779" s="21">
        <f>IF($A779="","",$A779&amp;"|"&amp;$C779)</f>
        <v/>
      </c>
      <c r="R779" s="21">
        <f>IF($A779="","",$A779&amp;"|"&amp;$C779&amp;"|"&amp;$D779)</f>
        <v/>
      </c>
      <c r="S779" s="21">
        <f>IF($A779="","",IFERROR(INDEX(Offerte!$D$2:$D$200,MATCH($Q779,Offerte!$L$2:$L$200,0)),0))</f>
        <v/>
      </c>
      <c r="T779" s="21">
        <f>IF($A779="","",IFERROR(INDEX(Offerte!$G$2:$G$200,MATCH($Q779,Offerte!$L$2:$L$200,0)),"NO"))</f>
        <v/>
      </c>
    </row>
    <row r="780">
      <c r="A780" s="10">
        <f>IF(Offerte!$A27="","",Offerte!$A27)</f>
        <v/>
      </c>
      <c r="B780" s="10">
        <f>IF(Offerte!$A27="","",Offerte!$B27)</f>
        <v/>
      </c>
      <c r="C780" s="10">
        <f>IF(Offerte!$A27="","",Offerte!$C27)</f>
        <v/>
      </c>
      <c r="D780" s="10" t="inlineStr">
        <is>
          <t>A.1.1</t>
        </is>
      </c>
      <c r="E780" s="10" t="inlineStr">
        <is>
          <t>A</t>
        </is>
      </c>
      <c r="F780" s="10" t="inlineStr">
        <is>
          <t>Q</t>
        </is>
      </c>
      <c r="G780" s="10" t="inlineStr">
        <is>
          <t>higher</t>
        </is>
      </c>
      <c r="H780" s="10" t="n">
        <v>3</v>
      </c>
      <c r="I780" s="10" t="inlineStr">
        <is>
          <t>Tasso aggiuntivo di corse controllate</t>
        </is>
      </c>
      <c r="J780" s="20" t="n"/>
      <c r="K780" s="20" t="n"/>
      <c r="L780" s="20" t="n"/>
      <c r="M780" s="20" t="n"/>
      <c r="N780" s="21">
        <f>IF($A780="","",IFERROR(VALUE($K780)/VALUE($L780)*100,IFERROR(VALUE($J780),0)))</f>
        <v/>
      </c>
      <c r="O780" s="21">
        <f>IF($A780="",0,IF(OR($S780&lt;&gt;1,COUNTA($J780:$M780)=0),0,IF(SUMPRODUCT(MAX(($C$5:$C$6173=$C780)*($D$5:$D$6173=$D780)*($S$5:$S$6173=1)*IFERROR($N$5:$N$6173*1,0)))&gt;0,ROUND($H780*($N780/SUMPRODUCT(MAX(($C$5:$C$6173=$C780)*($D$5:$D$6173=$D780)*($S$5:$S$6173=1)*IFERROR($N$5:$N$6173*1,0)))),4),0)))</f>
        <v/>
      </c>
      <c r="P780" s="10" t="inlineStr">
        <is>
          <t>Corse controllate annue / Corse programmate annue</t>
        </is>
      </c>
      <c r="Q780" s="21">
        <f>IF($A780="","",$A780&amp;"|"&amp;$C780)</f>
        <v/>
      </c>
      <c r="R780" s="21">
        <f>IF($A780="","",$A780&amp;"|"&amp;$C780&amp;"|"&amp;$D780)</f>
        <v/>
      </c>
      <c r="S780" s="21">
        <f>IF($A780="","",IFERROR(INDEX(Offerte!$D$2:$D$200,MATCH($Q780,Offerte!$L$2:$L$200,0)),0))</f>
        <v/>
      </c>
      <c r="T780" s="21">
        <f>IF($A780="","",IFERROR(INDEX(Offerte!$G$2:$G$200,MATCH($Q780,Offerte!$L$2:$L$200,0)),"NO"))</f>
        <v/>
      </c>
    </row>
    <row r="781">
      <c r="A781" s="10">
        <f>IF(Offerte!$A27="","",Offerte!$A27)</f>
        <v/>
      </c>
      <c r="B781" s="10">
        <f>IF(Offerte!$A27="","",Offerte!$B27)</f>
        <v/>
      </c>
      <c r="C781" s="10">
        <f>IF(Offerte!$A27="","",Offerte!$C27)</f>
        <v/>
      </c>
      <c r="D781" s="10" t="inlineStr">
        <is>
          <t>A.1.2</t>
        </is>
      </c>
      <c r="E781" s="10" t="inlineStr">
        <is>
          <t>A</t>
        </is>
      </c>
      <c r="F781" s="10" t="inlineStr">
        <is>
          <t>Q</t>
        </is>
      </c>
      <c r="G781" s="10" t="inlineStr">
        <is>
          <t>higher</t>
        </is>
      </c>
      <c r="H781" s="10" t="n">
        <v>4</v>
      </c>
      <c r="I781" s="10" t="inlineStr">
        <is>
          <t>Numero aggiuntivo di passeggeri controllati</t>
        </is>
      </c>
      <c r="J781" s="20" t="n"/>
      <c r="K781" s="20" t="n"/>
      <c r="L781" s="20" t="n"/>
      <c r="M781" s="20" t="n"/>
      <c r="N781" s="21">
        <f>IF($A781="","",IFERROR(VALUE($J781),0))</f>
        <v/>
      </c>
      <c r="O781" s="21">
        <f>IF($A781="",0,IF(OR($S781&lt;&gt;1,COUNTA($J781:$M781)=0),0,IF(SUMPRODUCT(MAX(($C$5:$C$6173=$C781)*($D$5:$D$6173=$D781)*($S$5:$S$6173=1)*IFERROR($N$5:$N$6173*1,0)))&gt;0,ROUND($H781*($N781/SUMPRODUCT(MAX(($C$5:$C$6173=$C781)*($D$5:$D$6173=$D781)*($S$5:$S$6173=1)*IFERROR($N$5:$N$6173*1,0)))),4),0)))</f>
        <v/>
      </c>
      <c r="P781" s="10" t="inlineStr">
        <is>
          <t>passeggeri/anno</t>
        </is>
      </c>
      <c r="Q781" s="21">
        <f>IF($A781="","",$A781&amp;"|"&amp;$C781)</f>
        <v/>
      </c>
      <c r="R781" s="21">
        <f>IF($A781="","",$A781&amp;"|"&amp;$C781&amp;"|"&amp;$D781)</f>
        <v/>
      </c>
      <c r="S781" s="21">
        <f>IF($A781="","",IFERROR(INDEX(Offerte!$D$2:$D$200,MATCH($Q781,Offerte!$L$2:$L$200,0)),0))</f>
        <v/>
      </c>
      <c r="T781" s="21">
        <f>IF($A781="","",IFERROR(INDEX(Offerte!$G$2:$G$200,MATCH($Q781,Offerte!$L$2:$L$200,0)),"NO"))</f>
        <v/>
      </c>
    </row>
    <row r="782">
      <c r="A782" s="10">
        <f>IF(Offerte!$A27="","",Offerte!$A27)</f>
        <v/>
      </c>
      <c r="B782" s="10">
        <f>IF(Offerte!$A27="","",Offerte!$B27)</f>
        <v/>
      </c>
      <c r="C782" s="10">
        <f>IF(Offerte!$A27="","",Offerte!$C27)</f>
        <v/>
      </c>
      <c r="D782" s="10" t="inlineStr">
        <is>
          <t>B.1.1</t>
        </is>
      </c>
      <c r="E782" s="10" t="inlineStr">
        <is>
          <t>B</t>
        </is>
      </c>
      <c r="F782" s="10" t="inlineStr">
        <is>
          <t>Q</t>
        </is>
      </c>
      <c r="G782" s="10" t="inlineStr">
        <is>
          <t>higher</t>
        </is>
      </c>
      <c r="H782" s="10" t="n">
        <v>3</v>
      </c>
      <c r="I782" s="10" t="inlineStr">
        <is>
          <t>Incremento dei posti offerti nelle fasce di punta</t>
        </is>
      </c>
      <c r="J782" s="20" t="n"/>
      <c r="K782" s="20" t="n"/>
      <c r="L782" s="20" t="n"/>
      <c r="M782" s="20" t="n"/>
      <c r="N782" s="21">
        <f>IF($A782="","",IFERROR(VALUE($J782),0))</f>
        <v/>
      </c>
      <c r="O782" s="21">
        <f>IF($A782="",0,IF(OR($S782&lt;&gt;1,COUNTA($J782:$M782)=0),0,IF(SUMPRODUCT(MAX(($C$5:$C$6173=$C782)*($D$5:$D$6173=$D782)*($S$5:$S$6173=1)*IFERROR($N$5:$N$6173*1,0)))&gt;0,ROUND($H782*($N782/SUMPRODUCT(MAX(($C$5:$C$6173=$C782)*($D$5:$D$6173=$D782)*($S$5:$S$6173=1)*IFERROR($N$5:$N$6173*1,0)))),4),0)))</f>
        <v/>
      </c>
      <c r="P782" s="10" t="inlineStr">
        <is>
          <t>posti*km</t>
        </is>
      </c>
      <c r="Q782" s="21">
        <f>IF($A782="","",$A782&amp;"|"&amp;$C782)</f>
        <v/>
      </c>
      <c r="R782" s="21">
        <f>IF($A782="","",$A782&amp;"|"&amp;$C782&amp;"|"&amp;$D782)</f>
        <v/>
      </c>
      <c r="S782" s="21">
        <f>IF($A782="","",IFERROR(INDEX(Offerte!$D$2:$D$200,MATCH($Q782,Offerte!$L$2:$L$200,0)),0))</f>
        <v/>
      </c>
      <c r="T782" s="21">
        <f>IF($A782="","",IFERROR(INDEX(Offerte!$G$2:$G$200,MATCH($Q782,Offerte!$L$2:$L$200,0)),"NO"))</f>
        <v/>
      </c>
    </row>
    <row r="783">
      <c r="A783" s="10">
        <f>IF(Offerte!$A27="","",Offerte!$A27)</f>
        <v/>
      </c>
      <c r="B783" s="10">
        <f>IF(Offerte!$A27="","",Offerte!$B27)</f>
        <v/>
      </c>
      <c r="C783" s="10">
        <f>IF(Offerte!$A27="","",Offerte!$C27)</f>
        <v/>
      </c>
      <c r="D783" s="10" t="inlineStr">
        <is>
          <t>B.2.1</t>
        </is>
      </c>
      <c r="E783" s="10" t="inlineStr">
        <is>
          <t>B</t>
        </is>
      </c>
      <c r="F783" s="10" t="inlineStr">
        <is>
          <t>Q</t>
        </is>
      </c>
      <c r="G783" s="10" t="inlineStr">
        <is>
          <t>higher</t>
        </is>
      </c>
      <c r="H783" s="10" t="n">
        <v>4</v>
      </c>
      <c r="I783" s="10" t="inlineStr">
        <is>
          <t>Corse aggiuntive nell'arco giornaliero base</t>
        </is>
      </c>
      <c r="J783" s="20" t="n"/>
      <c r="K783" s="20" t="n"/>
      <c r="L783" s="20" t="n"/>
      <c r="M783" s="20" t="n"/>
      <c r="N783" s="21">
        <f>IF($A783="","",IFERROR(VALUE($J783),0))</f>
        <v/>
      </c>
      <c r="O783" s="21">
        <f>IF($A783="",0,IF(OR($S783&lt;&gt;1,COUNTA($J783:$M783)=0),0,IF(SUMPRODUCT(MAX(($C$5:$C$6173=$C783)*($D$5:$D$6173=$D783)*($S$5:$S$6173=1)*IFERROR($N$5:$N$6173*1,0)))&gt;0,ROUND($H783*($N783/SUMPRODUCT(MAX(($C$5:$C$6173=$C783)*($D$5:$D$6173=$D783)*($S$5:$S$6173=1)*IFERROR($N$5:$N$6173*1,0)))),4),0)))</f>
        <v/>
      </c>
      <c r="P783" s="10" t="inlineStr">
        <is>
          <t>corse</t>
        </is>
      </c>
      <c r="Q783" s="21">
        <f>IF($A783="","",$A783&amp;"|"&amp;$C783)</f>
        <v/>
      </c>
      <c r="R783" s="21">
        <f>IF($A783="","",$A783&amp;"|"&amp;$C783&amp;"|"&amp;$D783)</f>
        <v/>
      </c>
      <c r="S783" s="21">
        <f>IF($A783="","",IFERROR(INDEX(Offerte!$D$2:$D$200,MATCH($Q783,Offerte!$L$2:$L$200,0)),0))</f>
        <v/>
      </c>
      <c r="T783" s="21">
        <f>IF($A783="","",IFERROR(INDEX(Offerte!$G$2:$G$200,MATCH($Q783,Offerte!$L$2:$L$200,0)),"NO"))</f>
        <v/>
      </c>
    </row>
    <row r="784">
      <c r="A784" s="10">
        <f>IF(Offerte!$A27="","",Offerte!$A27)</f>
        <v/>
      </c>
      <c r="B784" s="10">
        <f>IF(Offerte!$A27="","",Offerte!$B27)</f>
        <v/>
      </c>
      <c r="C784" s="10">
        <f>IF(Offerte!$A27="","",Offerte!$C27)</f>
        <v/>
      </c>
      <c r="D784" s="10" t="inlineStr">
        <is>
          <t>B.3.1</t>
        </is>
      </c>
      <c r="E784" s="10" t="inlineStr">
        <is>
          <t>B</t>
        </is>
      </c>
      <c r="F784" s="10" t="inlineStr">
        <is>
          <t>Q</t>
        </is>
      </c>
      <c r="G784" s="10" t="inlineStr">
        <is>
          <t>higher</t>
        </is>
      </c>
      <c r="H784" s="10" t="n">
        <v>2</v>
      </c>
      <c r="I784" s="10" t="inlineStr">
        <is>
          <t>Numero di corse aggiuntive per allungamento dell'arco di servizio giornaliero nelle fasce serali</t>
        </is>
      </c>
      <c r="J784" s="20" t="n"/>
      <c r="K784" s="20" t="n"/>
      <c r="L784" s="20" t="n"/>
      <c r="M784" s="20" t="n"/>
      <c r="N784" s="21">
        <f>IF($A784="","",IFERROR(VALUE($J784),0))</f>
        <v/>
      </c>
      <c r="O784" s="21">
        <f>IF($A784="",0,IF(OR($S784&lt;&gt;1,COUNTA($J784:$M784)=0),0,IF(SUMPRODUCT(MAX(($C$5:$C$6173=$C784)*($D$5:$D$6173=$D784)*($S$5:$S$6173=1)*IFERROR($N$5:$N$6173*1,0)))&gt;0,ROUND($H784*($N784/SUMPRODUCT(MAX(($C$5:$C$6173=$C784)*($D$5:$D$6173=$D784)*($S$5:$S$6173=1)*IFERROR($N$5:$N$6173*1,0)))),4),0)))</f>
        <v/>
      </c>
      <c r="P784" s="10" t="inlineStr">
        <is>
          <t>corse</t>
        </is>
      </c>
      <c r="Q784" s="21">
        <f>IF($A784="","",$A784&amp;"|"&amp;$C784)</f>
        <v/>
      </c>
      <c r="R784" s="21">
        <f>IF($A784="","",$A784&amp;"|"&amp;$C784&amp;"|"&amp;$D784)</f>
        <v/>
      </c>
      <c r="S784" s="21">
        <f>IF($A784="","",IFERROR(INDEX(Offerte!$D$2:$D$200,MATCH($Q784,Offerte!$L$2:$L$200,0)),0))</f>
        <v/>
      </c>
      <c r="T784" s="21">
        <f>IF($A784="","",IFERROR(INDEX(Offerte!$G$2:$G$200,MATCH($Q784,Offerte!$L$2:$L$200,0)),"NO"))</f>
        <v/>
      </c>
    </row>
    <row r="785">
      <c r="A785" s="10">
        <f>IF(Offerte!$A27="","",Offerte!$A27)</f>
        <v/>
      </c>
      <c r="B785" s="10">
        <f>IF(Offerte!$A27="","",Offerte!$B27)</f>
        <v/>
      </c>
      <c r="C785" s="10">
        <f>IF(Offerte!$A27="","",Offerte!$C27)</f>
        <v/>
      </c>
      <c r="D785" s="10" t="inlineStr">
        <is>
          <t>B.4.1</t>
        </is>
      </c>
      <c r="E785" s="10" t="inlineStr">
        <is>
          <t>B</t>
        </is>
      </c>
      <c r="F785" s="10" t="inlineStr">
        <is>
          <t>Q</t>
        </is>
      </c>
      <c r="G785" s="10" t="inlineStr">
        <is>
          <t>higher</t>
        </is>
      </c>
      <c r="H785" s="10" t="n">
        <v>3</v>
      </c>
      <c r="I785" s="10" t="inlineStr">
        <is>
          <t>Percorrenze aggiuntive offerte nel Programma d'esercizio delle prime due fasi attuative</t>
        </is>
      </c>
      <c r="J785" s="20" t="n"/>
      <c r="K785" s="20" t="n"/>
      <c r="L785" s="20" t="n"/>
      <c r="M785" s="20" t="n"/>
      <c r="N785" s="21">
        <f>IF($A785="","",IFERROR(VALUE($J785),0))</f>
        <v/>
      </c>
      <c r="O785" s="21">
        <f>IF($A785="",0,IF(OR($S785&lt;&gt;1,COUNTA($J785:$M785)=0),0,IF(SUMPRODUCT(MAX(($C$5:$C$6173=$C785)*($D$5:$D$6173=$D785)*($S$5:$S$6173=1)*IFERROR($N$5:$N$6173*1,0)))&gt;0,ROUND($H785*($N785/SUMPRODUCT(MAX(($C$5:$C$6173=$C785)*($D$5:$D$6173=$D785)*($S$5:$S$6173=1)*IFERROR($N$5:$N$6173*1,0)))),4),0)))</f>
        <v/>
      </c>
      <c r="P785" s="10" t="inlineStr">
        <is>
          <t>vett*km</t>
        </is>
      </c>
      <c r="Q785" s="21">
        <f>IF($A785="","",$A785&amp;"|"&amp;$C785)</f>
        <v/>
      </c>
      <c r="R785" s="21">
        <f>IF($A785="","",$A785&amp;"|"&amp;$C785&amp;"|"&amp;$D785)</f>
        <v/>
      </c>
      <c r="S785" s="21">
        <f>IF($A785="","",IFERROR(INDEX(Offerte!$D$2:$D$200,MATCH($Q785,Offerte!$L$2:$L$200,0)),0))</f>
        <v/>
      </c>
      <c r="T785" s="21">
        <f>IF($A785="","",IFERROR(INDEX(Offerte!$G$2:$G$200,MATCH($Q785,Offerte!$L$2:$L$200,0)),"NO"))</f>
        <v/>
      </c>
    </row>
    <row r="786">
      <c r="A786" s="10">
        <f>IF(Offerte!$A27="","",Offerte!$A27)</f>
        <v/>
      </c>
      <c r="B786" s="10">
        <f>IF(Offerte!$A27="","",Offerte!$B27)</f>
        <v/>
      </c>
      <c r="C786" s="10">
        <f>IF(Offerte!$A27="","",Offerte!$C27)</f>
        <v/>
      </c>
      <c r="D786" s="10" t="inlineStr">
        <is>
          <t>B.5.1</t>
        </is>
      </c>
      <c r="E786" s="10" t="inlineStr">
        <is>
          <t>B</t>
        </is>
      </c>
      <c r="F786" s="10" t="inlineStr">
        <is>
          <t>D</t>
        </is>
      </c>
      <c r="G786" s="10" t="inlineStr">
        <is>
          <t>discretionary</t>
        </is>
      </c>
      <c r="H786" s="10" t="n">
        <v>2</v>
      </c>
      <c r="I786" s="10" t="inlineStr">
        <is>
          <t>Efficacia del progetto di servizi complementari DRT</t>
        </is>
      </c>
      <c r="J786" s="20" t="n"/>
      <c r="K786" s="20" t="n"/>
      <c r="L786" s="20" t="n"/>
      <c r="M786" s="20" t="n"/>
      <c r="N786" s="21">
        <f>IF($A786="","",MAX(0,MIN(1,IFERROR(VALUE($M786),0))))</f>
        <v/>
      </c>
      <c r="O786" s="21">
        <f>IF($A786="",0,IF(OR($S786&lt;&gt;1,COUNTA($J786:$M786)=0),0,IF(SUMPRODUCT(MAX(($C$5:$C$6173=$C786)*($D$5:$D$6173=$D786)*($S$5:$S$6173=1)*IFERROR($N$5:$N$6173*1,0)))&gt;0,ROUND($H786*($N786/SUMPRODUCT(MAX(($C$5:$C$6173=$C786)*($D$5:$D$6173=$D786)*($S$5:$S$6173=1)*IFERROR($N$5:$N$6173*1,0)))),4),0)))</f>
        <v/>
      </c>
      <c r="P786" s="10" t="inlineStr">
        <is>
          <t>coeff.</t>
        </is>
      </c>
      <c r="Q786" s="21">
        <f>IF($A786="","",$A786&amp;"|"&amp;$C786)</f>
        <v/>
      </c>
      <c r="R786" s="21">
        <f>IF($A786="","",$A786&amp;"|"&amp;$C786&amp;"|"&amp;$D786)</f>
        <v/>
      </c>
      <c r="S786" s="21">
        <f>IF($A786="","",IFERROR(INDEX(Offerte!$D$2:$D$200,MATCH($Q786,Offerte!$L$2:$L$200,0)),0))</f>
        <v/>
      </c>
      <c r="T786" s="21">
        <f>IF($A786="","",IFERROR(INDEX(Offerte!$G$2:$G$200,MATCH($Q786,Offerte!$L$2:$L$200,0)),"NO"))</f>
        <v/>
      </c>
    </row>
    <row r="787">
      <c r="A787" s="10">
        <f>IF(Offerte!$A27="","",Offerte!$A27)</f>
        <v/>
      </c>
      <c r="B787" s="10">
        <f>IF(Offerte!$A27="","",Offerte!$B27)</f>
        <v/>
      </c>
      <c r="C787" s="10">
        <f>IF(Offerte!$A27="","",Offerte!$C27)</f>
        <v/>
      </c>
      <c r="D787" s="10" t="inlineStr">
        <is>
          <t>C.1.1</t>
        </is>
      </c>
      <c r="E787" s="10" t="inlineStr">
        <is>
          <t>C</t>
        </is>
      </c>
      <c r="F787" s="10" t="inlineStr">
        <is>
          <t>Q</t>
        </is>
      </c>
      <c r="G787" s="10" t="inlineStr">
        <is>
          <t>higher</t>
        </is>
      </c>
      <c r="H787" s="10" t="n">
        <v>2</v>
      </c>
      <c r="I787" s="10" t="inlineStr">
        <is>
          <t>Tasso di copertura del servizio con telecamere BSD</t>
        </is>
      </c>
      <c r="J787" s="20" t="n"/>
      <c r="K787" s="20" t="n"/>
      <c r="L787" s="20" t="n"/>
      <c r="M787" s="20" t="n"/>
      <c r="N787" s="21">
        <f>IF($A787="","",IFERROR(VALUE($K787)/VALUE($L787),IFERROR(VALUE($J787),0)))</f>
        <v/>
      </c>
      <c r="O787" s="21">
        <f>IF($A787="",0,IF(OR($S787&lt;&gt;1,COUNTA($J787:$M787)=0),0,IF(SUMPRODUCT(MAX(($C$5:$C$6173=$C787)*($D$5:$D$6173=$D787)*($S$5:$S$6173=1)*IFERROR($N$5:$N$6173*1,0)))&gt;0,ROUND($H787*($N787/SUMPRODUCT(MAX(($C$5:$C$6173=$C787)*($D$5:$D$6173=$D787)*($S$5:$S$6173=1)*IFERROR($N$5:$N$6173*1,0)))),4),0)))</f>
        <v/>
      </c>
      <c r="P787" s="10" t="inlineStr">
        <is>
          <t>Autobus attrezzati con telecamere BSD / Autobus totali in offerta, incluse scorte</t>
        </is>
      </c>
      <c r="Q787" s="21">
        <f>IF($A787="","",$A787&amp;"|"&amp;$C787)</f>
        <v/>
      </c>
      <c r="R787" s="21">
        <f>IF($A787="","",$A787&amp;"|"&amp;$C787&amp;"|"&amp;$D787)</f>
        <v/>
      </c>
      <c r="S787" s="21">
        <f>IF($A787="","",IFERROR(INDEX(Offerte!$D$2:$D$200,MATCH($Q787,Offerte!$L$2:$L$200,0)),0))</f>
        <v/>
      </c>
      <c r="T787" s="21">
        <f>IF($A787="","",IFERROR(INDEX(Offerte!$G$2:$G$200,MATCH($Q787,Offerte!$L$2:$L$200,0)),"NO"))</f>
        <v/>
      </c>
    </row>
    <row r="788">
      <c r="A788" s="10">
        <f>IF(Offerte!$A27="","",Offerte!$A27)</f>
        <v/>
      </c>
      <c r="B788" s="10">
        <f>IF(Offerte!$A27="","",Offerte!$B27)</f>
        <v/>
      </c>
      <c r="C788" s="10">
        <f>IF(Offerte!$A27="","",Offerte!$C27)</f>
        <v/>
      </c>
      <c r="D788" s="10" t="inlineStr">
        <is>
          <t>C.1.2</t>
        </is>
      </c>
      <c r="E788" s="10" t="inlineStr">
        <is>
          <t>C</t>
        </is>
      </c>
      <c r="F788" s="10" t="inlineStr">
        <is>
          <t>Q</t>
        </is>
      </c>
      <c r="G788" s="10" t="inlineStr">
        <is>
          <t>higher</t>
        </is>
      </c>
      <c r="H788" s="10" t="n">
        <v>2</v>
      </c>
      <c r="I788" s="10" t="inlineStr">
        <is>
          <t>Tasso di copertura del servizio con telecamere ADAS</t>
        </is>
      </c>
      <c r="J788" s="20" t="n"/>
      <c r="K788" s="20" t="n"/>
      <c r="L788" s="20" t="n"/>
      <c r="M788" s="20" t="n"/>
      <c r="N788" s="21">
        <f>IF($A788="","",IFERROR(VALUE($K788)/VALUE($L788),IFERROR(VALUE($J788),0)))</f>
        <v/>
      </c>
      <c r="O788" s="21">
        <f>IF($A788="",0,IF(OR($S788&lt;&gt;1,COUNTA($J788:$M788)=0),0,IF(SUMPRODUCT(MAX(($C$5:$C$6173=$C788)*($D$5:$D$6173=$D788)*($S$5:$S$6173=1)*IFERROR($N$5:$N$6173*1,0)))&gt;0,ROUND($H788*($N788/SUMPRODUCT(MAX(($C$5:$C$6173=$C788)*($D$5:$D$6173=$D788)*($S$5:$S$6173=1)*IFERROR($N$5:$N$6173*1,0)))),4),0)))</f>
        <v/>
      </c>
      <c r="P788" s="10" t="inlineStr">
        <is>
          <t>Autobus attrezzati con telecamere ADAS / Autobus totali in offerta, incluse scorte</t>
        </is>
      </c>
      <c r="Q788" s="21">
        <f>IF($A788="","",$A788&amp;"|"&amp;$C788)</f>
        <v/>
      </c>
      <c r="R788" s="21">
        <f>IF($A788="","",$A788&amp;"|"&amp;$C788&amp;"|"&amp;$D788)</f>
        <v/>
      </c>
      <c r="S788" s="21">
        <f>IF($A788="","",IFERROR(INDEX(Offerte!$D$2:$D$200,MATCH($Q788,Offerte!$L$2:$L$200,0)),0))</f>
        <v/>
      </c>
      <c r="T788" s="21">
        <f>IF($A788="","",IFERROR(INDEX(Offerte!$G$2:$G$200,MATCH($Q788,Offerte!$L$2:$L$200,0)),"NO"))</f>
        <v/>
      </c>
    </row>
    <row r="789">
      <c r="A789" s="10">
        <f>IF(Offerte!$A27="","",Offerte!$A27)</f>
        <v/>
      </c>
      <c r="B789" s="10">
        <f>IF(Offerte!$A27="","",Offerte!$B27)</f>
        <v/>
      </c>
      <c r="C789" s="10">
        <f>IF(Offerte!$A27="","",Offerte!$C27)</f>
        <v/>
      </c>
      <c r="D789" s="10" t="inlineStr">
        <is>
          <t>C.2.1</t>
        </is>
      </c>
      <c r="E789" s="10" t="inlineStr">
        <is>
          <t>C</t>
        </is>
      </c>
      <c r="F789" s="10" t="inlineStr">
        <is>
          <t>Q</t>
        </is>
      </c>
      <c r="G789" s="10" t="inlineStr">
        <is>
          <t>higher</t>
        </is>
      </c>
      <c r="H789" s="10" t="n">
        <v>3</v>
      </c>
      <c r="I789" s="10" t="inlineStr">
        <is>
          <t>Tasso di copertura del servizio con telecamere di bordo di videosorveglianza</t>
        </is>
      </c>
      <c r="J789" s="20" t="n"/>
      <c r="K789" s="20" t="n"/>
      <c r="L789" s="20" t="n"/>
      <c r="M789" s="20" t="n"/>
      <c r="N789" s="21">
        <f>IF($A789="","",IFERROR(VALUE($K789)/VALUE($L789),IFERROR(VALUE($J789),0)))</f>
        <v/>
      </c>
      <c r="O789" s="21">
        <f>IF($A789="",0,IF(OR($S789&lt;&gt;1,COUNTA($J789:$M789)=0),0,IF(SUMPRODUCT(MAX(($C$5:$C$6173=$C789)*($D$5:$D$6173=$D789)*($S$5:$S$6173=1)*IFERROR($N$5:$N$6173*1,0)))&gt;0,ROUND($H789*($N789/SUMPRODUCT(MAX(($C$5:$C$6173=$C789)*($D$5:$D$6173=$D789)*($S$5:$S$6173=1)*IFERROR($N$5:$N$6173*1,0)))),4),0)))</f>
        <v/>
      </c>
      <c r="P789" s="10" t="inlineStr">
        <is>
          <t>Autobus attrezzati con videosorveglianza / Autobus totali in offerta, incluse scorte</t>
        </is>
      </c>
      <c r="Q789" s="21">
        <f>IF($A789="","",$A789&amp;"|"&amp;$C789)</f>
        <v/>
      </c>
      <c r="R789" s="21">
        <f>IF($A789="","",$A789&amp;"|"&amp;$C789&amp;"|"&amp;$D789)</f>
        <v/>
      </c>
      <c r="S789" s="21">
        <f>IF($A789="","",IFERROR(INDEX(Offerte!$D$2:$D$200,MATCH($Q789,Offerte!$L$2:$L$200,0)),0))</f>
        <v/>
      </c>
      <c r="T789" s="21">
        <f>IF($A789="","",IFERROR(INDEX(Offerte!$G$2:$G$200,MATCH($Q789,Offerte!$L$2:$L$200,0)),"NO"))</f>
        <v/>
      </c>
    </row>
    <row r="790">
      <c r="A790" s="10">
        <f>IF(Offerte!$A27="","",Offerte!$A27)</f>
        <v/>
      </c>
      <c r="B790" s="10">
        <f>IF(Offerte!$A27="","",Offerte!$B27)</f>
        <v/>
      </c>
      <c r="C790" s="10">
        <f>IF(Offerte!$A27="","",Offerte!$C27)</f>
        <v/>
      </c>
      <c r="D790" s="10" t="inlineStr">
        <is>
          <t>C.2.2</t>
        </is>
      </c>
      <c r="E790" s="10" t="inlineStr">
        <is>
          <t>C</t>
        </is>
      </c>
      <c r="F790" s="10" t="inlineStr">
        <is>
          <t>T</t>
        </is>
      </c>
      <c r="G790" s="10" t="inlineStr">
        <is>
          <t>tabular</t>
        </is>
      </c>
      <c r="H790" s="10" t="n">
        <v>1</v>
      </c>
      <c r="I790" s="10" t="inlineStr">
        <is>
          <t>Software video/audio analisi per situazioni di pericolo</t>
        </is>
      </c>
      <c r="J790" s="20" t="n"/>
      <c r="K790" s="20" t="n"/>
      <c r="L790" s="20" t="n"/>
      <c r="M790" s="20" t="n"/>
      <c r="N790" s="21">
        <f>IF($A790="","",IF(IFERROR(VALUE($M790),0)=1,1,0))</f>
        <v/>
      </c>
      <c r="O790" s="21">
        <f>IF($A790="",0,IF(OR($S790&lt;&gt;1,COUNTA($J790:$M790)=0),0,IF($N790=1,$H790,0)))</f>
        <v/>
      </c>
      <c r="P790" s="10" t="inlineStr">
        <is>
          <t>sì/no</t>
        </is>
      </c>
      <c r="Q790" s="21">
        <f>IF($A790="","",$A790&amp;"|"&amp;$C790)</f>
        <v/>
      </c>
      <c r="R790" s="21">
        <f>IF($A790="","",$A790&amp;"|"&amp;$C790&amp;"|"&amp;$D790)</f>
        <v/>
      </c>
      <c r="S790" s="21">
        <f>IF($A790="","",IFERROR(INDEX(Offerte!$D$2:$D$200,MATCH($Q790,Offerte!$L$2:$L$200,0)),0))</f>
        <v/>
      </c>
      <c r="T790" s="21">
        <f>IF($A790="","",IFERROR(INDEX(Offerte!$G$2:$G$200,MATCH($Q790,Offerte!$L$2:$L$200,0)),"NO"))</f>
        <v/>
      </c>
    </row>
    <row r="791">
      <c r="A791" s="10">
        <f>IF(Offerte!$A27="","",Offerte!$A27)</f>
        <v/>
      </c>
      <c r="B791" s="10">
        <f>IF(Offerte!$A27="","",Offerte!$B27)</f>
        <v/>
      </c>
      <c r="C791" s="10">
        <f>IF(Offerte!$A27="","",Offerte!$C27)</f>
        <v/>
      </c>
      <c r="D791" s="10" t="inlineStr">
        <is>
          <t>C.2.3</t>
        </is>
      </c>
      <c r="E791" s="10" t="inlineStr">
        <is>
          <t>C</t>
        </is>
      </c>
      <c r="F791" s="10" t="inlineStr">
        <is>
          <t>T</t>
        </is>
      </c>
      <c r="G791" s="10" t="inlineStr">
        <is>
          <t>tabular</t>
        </is>
      </c>
      <c r="H791" s="10" t="n">
        <v>1</v>
      </c>
      <c r="I791" s="10" t="inlineStr">
        <is>
          <t>Collegamento con centrale qualificata di pronto intervento</t>
        </is>
      </c>
      <c r="J791" s="20" t="n"/>
      <c r="K791" s="20" t="n"/>
      <c r="L791" s="20" t="n"/>
      <c r="M791" s="20" t="n"/>
      <c r="N791" s="21">
        <f>IF($A791="","",IF(IFERROR(VALUE($M791),0)=1,1,0))</f>
        <v/>
      </c>
      <c r="O791" s="21">
        <f>IF($A791="",0,IF(OR($S791&lt;&gt;1,COUNTA($J791:$M791)=0),0,IF($N791=1,$H791,0)))</f>
        <v/>
      </c>
      <c r="P791" s="10" t="inlineStr">
        <is>
          <t>sì/no</t>
        </is>
      </c>
      <c r="Q791" s="21">
        <f>IF($A791="","",$A791&amp;"|"&amp;$C791)</f>
        <v/>
      </c>
      <c r="R791" s="21">
        <f>IF($A791="","",$A791&amp;"|"&amp;$C791&amp;"|"&amp;$D791)</f>
        <v/>
      </c>
      <c r="S791" s="21">
        <f>IF($A791="","",IFERROR(INDEX(Offerte!$D$2:$D$200,MATCH($Q791,Offerte!$L$2:$L$200,0)),0))</f>
        <v/>
      </c>
      <c r="T791" s="21">
        <f>IF($A791="","",IFERROR(INDEX(Offerte!$G$2:$G$200,MATCH($Q791,Offerte!$L$2:$L$200,0)),"NO"))</f>
        <v/>
      </c>
    </row>
    <row r="792">
      <c r="A792" s="10">
        <f>IF(Offerte!$A27="","",Offerte!$A27)</f>
        <v/>
      </c>
      <c r="B792" s="10">
        <f>IF(Offerte!$A27="","",Offerte!$B27)</f>
        <v/>
      </c>
      <c r="C792" s="10">
        <f>IF(Offerte!$A27="","",Offerte!$C27)</f>
        <v/>
      </c>
      <c r="D792" s="10" t="inlineStr">
        <is>
          <t>C.2.4</t>
        </is>
      </c>
      <c r="E792" s="10" t="inlineStr">
        <is>
          <t>C</t>
        </is>
      </c>
      <c r="F792" s="10" t="inlineStr">
        <is>
          <t>Q</t>
        </is>
      </c>
      <c r="G792" s="10" t="inlineStr">
        <is>
          <t>higher</t>
        </is>
      </c>
      <c r="H792" s="10" t="n">
        <v>1</v>
      </c>
      <c r="I792" s="10" t="inlineStr">
        <is>
          <t>Tasso di copertura del servizio con dispositivi per la chiamata di emergenza del conducente</t>
        </is>
      </c>
      <c r="J792" s="20" t="n"/>
      <c r="K792" s="20" t="n"/>
      <c r="L792" s="20" t="n"/>
      <c r="M792" s="20" t="n"/>
      <c r="N792" s="21">
        <f>IF($A792="","",IFERROR(VALUE($K792)/VALUE($L792),IFERROR(VALUE($J792),0)))</f>
        <v/>
      </c>
      <c r="O792" s="21">
        <f>IF($A792="",0,IF(OR($S792&lt;&gt;1,COUNTA($J792:$M792)=0),0,IF(SUMPRODUCT(MAX(($C$5:$C$6173=$C792)*($D$5:$D$6173=$D792)*($S$5:$S$6173=1)*IFERROR($N$5:$N$6173*1,0)))&gt;0,ROUND($H792*($N792/SUMPRODUCT(MAX(($C$5:$C$6173=$C792)*($D$5:$D$6173=$D792)*($S$5:$S$6173=1)*IFERROR($N$5:$N$6173*1,0)))),4),0)))</f>
        <v/>
      </c>
      <c r="P792" s="10" t="inlineStr">
        <is>
          <t>Autobus attrezzati con chiamata di emergenza / Autobus totali in offerta, incluse scorte</t>
        </is>
      </c>
      <c r="Q792" s="21">
        <f>IF($A792="","",$A792&amp;"|"&amp;$C792)</f>
        <v/>
      </c>
      <c r="R792" s="21">
        <f>IF($A792="","",$A792&amp;"|"&amp;$C792&amp;"|"&amp;$D792)</f>
        <v/>
      </c>
      <c r="S792" s="21">
        <f>IF($A792="","",IFERROR(INDEX(Offerte!$D$2:$D$200,MATCH($Q792,Offerte!$L$2:$L$200,0)),0))</f>
        <v/>
      </c>
      <c r="T792" s="21">
        <f>IF($A792="","",IFERROR(INDEX(Offerte!$G$2:$G$200,MATCH($Q792,Offerte!$L$2:$L$200,0)),"NO"))</f>
        <v/>
      </c>
    </row>
    <row r="793">
      <c r="A793" s="10">
        <f>IF(Offerte!$A27="","",Offerte!$A27)</f>
        <v/>
      </c>
      <c r="B793" s="10">
        <f>IF(Offerte!$A27="","",Offerte!$B27)</f>
        <v/>
      </c>
      <c r="C793" s="10">
        <f>IF(Offerte!$A27="","",Offerte!$C27)</f>
        <v/>
      </c>
      <c r="D793" s="10" t="inlineStr">
        <is>
          <t>C.3.1</t>
        </is>
      </c>
      <c r="E793" s="10" t="inlineStr">
        <is>
          <t>C</t>
        </is>
      </c>
      <c r="F793" s="10" t="inlineStr">
        <is>
          <t>Q</t>
        </is>
      </c>
      <c r="G793" s="10" t="inlineStr">
        <is>
          <t>higher</t>
        </is>
      </c>
      <c r="H793" s="10" t="n">
        <v>2</v>
      </c>
      <c r="I793" s="10" t="inlineStr">
        <is>
          <t>Tasso di copertura del servizio con dispositivi di informazione dinamica a bordo mezzo</t>
        </is>
      </c>
      <c r="J793" s="20" t="n"/>
      <c r="K793" s="20" t="n"/>
      <c r="L793" s="20" t="n"/>
      <c r="M793" s="20" t="n"/>
      <c r="N793" s="21">
        <f>IF($A793="","",IFERROR(VALUE($K793)/VALUE($L793),IFERROR(VALUE($J793),0)))</f>
        <v/>
      </c>
      <c r="O793" s="21">
        <f>IF($A793="",0,IF(OR($S793&lt;&gt;1,COUNTA($J793:$M793)=0),0,IF(SUMPRODUCT(MAX(($C$5:$C$6173=$C793)*($D$5:$D$6173=$D793)*($S$5:$S$6173=1)*IFERROR($N$5:$N$6173*1,0)))&gt;0,ROUND($H793*($N793/SUMPRODUCT(MAX(($C$5:$C$6173=$C793)*($D$5:$D$6173=$D793)*($S$5:$S$6173=1)*IFERROR($N$5:$N$6173*1,0)))),4),0)))</f>
        <v/>
      </c>
      <c r="P793" s="10" t="inlineStr">
        <is>
          <t>Autobus con monitor e indicatori vocali / Autobus totali in offerta, incluse scorte</t>
        </is>
      </c>
      <c r="Q793" s="21">
        <f>IF($A793="","",$A793&amp;"|"&amp;$C793)</f>
        <v/>
      </c>
      <c r="R793" s="21">
        <f>IF($A793="","",$A793&amp;"|"&amp;$C793&amp;"|"&amp;$D793)</f>
        <v/>
      </c>
      <c r="S793" s="21">
        <f>IF($A793="","",IFERROR(INDEX(Offerte!$D$2:$D$200,MATCH($Q793,Offerte!$L$2:$L$200,0)),0))</f>
        <v/>
      </c>
      <c r="T793" s="21">
        <f>IF($A793="","",IFERROR(INDEX(Offerte!$G$2:$G$200,MATCH($Q793,Offerte!$L$2:$L$200,0)),"NO"))</f>
        <v/>
      </c>
    </row>
    <row r="794">
      <c r="A794" s="10">
        <f>IF(Offerte!$A27="","",Offerte!$A27)</f>
        <v/>
      </c>
      <c r="B794" s="10">
        <f>IF(Offerte!$A27="","",Offerte!$B27)</f>
        <v/>
      </c>
      <c r="C794" s="10">
        <f>IF(Offerte!$A27="","",Offerte!$C27)</f>
        <v/>
      </c>
      <c r="D794" s="10" t="inlineStr">
        <is>
          <t>C.3.2</t>
        </is>
      </c>
      <c r="E794" s="10" t="inlineStr">
        <is>
          <t>C</t>
        </is>
      </c>
      <c r="F794" s="10" t="inlineStr">
        <is>
          <t>T</t>
        </is>
      </c>
      <c r="G794" s="10" t="inlineStr">
        <is>
          <t>tabular</t>
        </is>
      </c>
      <c r="H794" s="10" t="n">
        <v>2</v>
      </c>
      <c r="I794" s="10" t="inlineStr">
        <is>
          <t>Informazioni a bordo su coincidenze ai nodi</t>
        </is>
      </c>
      <c r="J794" s="20" t="n"/>
      <c r="K794" s="20" t="n"/>
      <c r="L794" s="20" t="n"/>
      <c r="M794" s="20" t="n"/>
      <c r="N794" s="21">
        <f>IF($A794="","",IF(IFERROR(VALUE($M794),0)=1,1,0))</f>
        <v/>
      </c>
      <c r="O794" s="21">
        <f>IF($A794="",0,IF(OR($S794&lt;&gt;1,COUNTA($J794:$M794)=0),0,IF(AND($N794=1,IFERROR(SUMIFS($N$5:$N$6173,$Q$5:$Q$6173,$Q794,$D$5:$D$6173,"C.3.1"),0)&gt;=0.5),$H794,0)))</f>
        <v/>
      </c>
      <c r="P794" s="10" t="inlineStr">
        <is>
          <t>Dipende da C.3.1 &gt;= 0.5</t>
        </is>
      </c>
      <c r="Q794" s="21">
        <f>IF($A794="","",$A794&amp;"|"&amp;$C794)</f>
        <v/>
      </c>
      <c r="R794" s="21">
        <f>IF($A794="","",$A794&amp;"|"&amp;$C794&amp;"|"&amp;$D794)</f>
        <v/>
      </c>
      <c r="S794" s="21">
        <f>IF($A794="","",IFERROR(INDEX(Offerte!$D$2:$D$200,MATCH($Q794,Offerte!$L$2:$L$200,0)),0))</f>
        <v/>
      </c>
      <c r="T794" s="21">
        <f>IF($A794="","",IFERROR(INDEX(Offerte!$G$2:$G$200,MATCH($Q794,Offerte!$L$2:$L$200,0)),"NO"))</f>
        <v/>
      </c>
    </row>
    <row r="795">
      <c r="A795" s="10">
        <f>IF(Offerte!$A27="","",Offerte!$A27)</f>
        <v/>
      </c>
      <c r="B795" s="10">
        <f>IF(Offerte!$A27="","",Offerte!$B27)</f>
        <v/>
      </c>
      <c r="C795" s="10">
        <f>IF(Offerte!$A27="","",Offerte!$C27)</f>
        <v/>
      </c>
      <c r="D795" s="10" t="inlineStr">
        <is>
          <t>D.1.1</t>
        </is>
      </c>
      <c r="E795" s="10" t="inlineStr">
        <is>
          <t>D</t>
        </is>
      </c>
      <c r="F795" s="10" t="inlineStr">
        <is>
          <t>Q</t>
        </is>
      </c>
      <c r="G795" s="10" t="inlineStr">
        <is>
          <t>higher</t>
        </is>
      </c>
      <c r="H795" s="10" t="n">
        <v>3</v>
      </c>
      <c r="I795" s="10" t="inlineStr">
        <is>
          <t>Installazione di pensiline</t>
        </is>
      </c>
      <c r="J795" s="20" t="n"/>
      <c r="K795" s="20" t="n"/>
      <c r="L795" s="20" t="n"/>
      <c r="M795" s="20" t="n"/>
      <c r="N795" s="21">
        <f>IF($A795="","",IFERROR(VALUE($J795),0))</f>
        <v/>
      </c>
      <c r="O795" s="21">
        <f>IF($A795="",0,IF(OR($S795&lt;&gt;1,COUNTA($J795:$M795)=0),0,IF(SUMPRODUCT(MAX(($C$5:$C$6173=$C795)*($D$5:$D$6173=$D795)*($S$5:$S$6173=1)*IFERROR($N$5:$N$6173*1,0)))&gt;0,ROUND($H795*($N795/SUMPRODUCT(MAX(($C$5:$C$6173=$C795)*($D$5:$D$6173=$D795)*($S$5:$S$6173=1)*IFERROR($N$5:$N$6173*1,0)))),4),0)))</f>
        <v/>
      </c>
      <c r="P795" s="10" t="inlineStr">
        <is>
          <t>fermate</t>
        </is>
      </c>
      <c r="Q795" s="21">
        <f>IF($A795="","",$A795&amp;"|"&amp;$C795)</f>
        <v/>
      </c>
      <c r="R795" s="21">
        <f>IF($A795="","",$A795&amp;"|"&amp;$C795&amp;"|"&amp;$D795)</f>
        <v/>
      </c>
      <c r="S795" s="21">
        <f>IF($A795="","",IFERROR(INDEX(Offerte!$D$2:$D$200,MATCH($Q795,Offerte!$L$2:$L$200,0)),0))</f>
        <v/>
      </c>
      <c r="T795" s="21">
        <f>IF($A795="","",IFERROR(INDEX(Offerte!$G$2:$G$200,MATCH($Q795,Offerte!$L$2:$L$200,0)),"NO"))</f>
        <v/>
      </c>
    </row>
    <row r="796">
      <c r="A796" s="10">
        <f>IF(Offerte!$A27="","",Offerte!$A27)</f>
        <v/>
      </c>
      <c r="B796" s="10">
        <f>IF(Offerte!$A27="","",Offerte!$B27)</f>
        <v/>
      </c>
      <c r="C796" s="10">
        <f>IF(Offerte!$A27="","",Offerte!$C27)</f>
        <v/>
      </c>
      <c r="D796" s="10" t="inlineStr">
        <is>
          <t>D.1.2</t>
        </is>
      </c>
      <c r="E796" s="10" t="inlineStr">
        <is>
          <t>D</t>
        </is>
      </c>
      <c r="F796" s="10" t="inlineStr">
        <is>
          <t>Q</t>
        </is>
      </c>
      <c r="G796" s="10" t="inlineStr">
        <is>
          <t>higher</t>
        </is>
      </c>
      <c r="H796" s="10" t="n">
        <v>3</v>
      </c>
      <c r="I796" s="10" t="inlineStr">
        <is>
          <t>Installazione di paline di fermata conformi alla DGR 581/2023</t>
        </is>
      </c>
      <c r="J796" s="20" t="n"/>
      <c r="K796" s="20" t="n"/>
      <c r="L796" s="20" t="n"/>
      <c r="M796" s="20" t="n"/>
      <c r="N796" s="21">
        <f>IF($A796="","",IFERROR(VALUE($J796),0))</f>
        <v/>
      </c>
      <c r="O796" s="21">
        <f>IF($A796="",0,IF(OR($S796&lt;&gt;1,COUNTA($J796:$M796)=0),0,IF(SUMPRODUCT(MAX(($C$5:$C$6173=$C796)*($D$5:$D$6173=$D796)*($S$5:$S$6173=1)*IFERROR($N$5:$N$6173*1,0)))&gt;0,ROUND($H796*($N796/SUMPRODUCT(MAX(($C$5:$C$6173=$C796)*($D$5:$D$6173=$D796)*($S$5:$S$6173=1)*IFERROR($N$5:$N$6173*1,0)))),4),0)))</f>
        <v/>
      </c>
      <c r="P796" s="10" t="inlineStr">
        <is>
          <t>fermate</t>
        </is>
      </c>
      <c r="Q796" s="21">
        <f>IF($A796="","",$A796&amp;"|"&amp;$C796)</f>
        <v/>
      </c>
      <c r="R796" s="21">
        <f>IF($A796="","",$A796&amp;"|"&amp;$C796&amp;"|"&amp;$D796)</f>
        <v/>
      </c>
      <c r="S796" s="21">
        <f>IF($A796="","",IFERROR(INDEX(Offerte!$D$2:$D$200,MATCH($Q796,Offerte!$L$2:$L$200,0)),0))</f>
        <v/>
      </c>
      <c r="T796" s="21">
        <f>IF($A796="","",IFERROR(INDEX(Offerte!$G$2:$G$200,MATCH($Q796,Offerte!$L$2:$L$200,0)),"NO"))</f>
        <v/>
      </c>
    </row>
    <row r="797">
      <c r="A797" s="10">
        <f>IF(Offerte!$A27="","",Offerte!$A27)</f>
        <v/>
      </c>
      <c r="B797" s="10">
        <f>IF(Offerte!$A27="","",Offerte!$B27)</f>
        <v/>
      </c>
      <c r="C797" s="10">
        <f>IF(Offerte!$A27="","",Offerte!$C27)</f>
        <v/>
      </c>
      <c r="D797" s="10" t="inlineStr">
        <is>
          <t>D.1.3</t>
        </is>
      </c>
      <c r="E797" s="10" t="inlineStr">
        <is>
          <t>D</t>
        </is>
      </c>
      <c r="F797" s="10" t="inlineStr">
        <is>
          <t>Q</t>
        </is>
      </c>
      <c r="G797" s="10" t="inlineStr">
        <is>
          <t>higher</t>
        </is>
      </c>
      <c r="H797" s="10" t="n">
        <v>2</v>
      </c>
      <c r="I797" s="10" t="inlineStr">
        <is>
          <t>Display informativi connessi alle fermate</t>
        </is>
      </c>
      <c r="J797" s="20" t="n"/>
      <c r="K797" s="20" t="n"/>
      <c r="L797" s="20" t="n"/>
      <c r="M797" s="20" t="n"/>
      <c r="N797" s="21">
        <f>IF($A797="","",IFERROR(VALUE($J797),0))</f>
        <v/>
      </c>
      <c r="O797" s="21">
        <f>IF($A797="",0,IF(OR($S797&lt;&gt;1,COUNTA($J797:$M797)=0),0,IF(SUMPRODUCT(MAX(($C$5:$C$6173=$C797)*($D$5:$D$6173=$D797)*($S$5:$S$6173=1)*IFERROR($N$5:$N$6173*1,0)))&gt;0,ROUND($H797*($N797/SUMPRODUCT(MAX(($C$5:$C$6173=$C797)*($D$5:$D$6173=$D797)*($S$5:$S$6173=1)*IFERROR($N$5:$N$6173*1,0)))),4),0)))</f>
        <v/>
      </c>
      <c r="P797" s="10" t="inlineStr">
        <is>
          <t>fermate</t>
        </is>
      </c>
      <c r="Q797" s="21">
        <f>IF($A797="","",$A797&amp;"|"&amp;$C797)</f>
        <v/>
      </c>
      <c r="R797" s="21">
        <f>IF($A797="","",$A797&amp;"|"&amp;$C797&amp;"|"&amp;$D797)</f>
        <v/>
      </c>
      <c r="S797" s="21">
        <f>IF($A797="","",IFERROR(INDEX(Offerte!$D$2:$D$200,MATCH($Q797,Offerte!$L$2:$L$200,0)),0))</f>
        <v/>
      </c>
      <c r="T797" s="21">
        <f>IF($A797="","",IFERROR(INDEX(Offerte!$G$2:$G$200,MATCH($Q797,Offerte!$L$2:$L$200,0)),"NO"))</f>
        <v/>
      </c>
    </row>
    <row r="798">
      <c r="A798" s="10">
        <f>IF(Offerte!$A27="","",Offerte!$A27)</f>
        <v/>
      </c>
      <c r="B798" s="10">
        <f>IF(Offerte!$A27="","",Offerte!$B27)</f>
        <v/>
      </c>
      <c r="C798" s="10">
        <f>IF(Offerte!$A27="","",Offerte!$C27)</f>
        <v/>
      </c>
      <c r="D798" s="10" t="inlineStr">
        <is>
          <t>D.2.1</t>
        </is>
      </c>
      <c r="E798" s="10" t="inlineStr">
        <is>
          <t>D</t>
        </is>
      </c>
      <c r="F798" s="10" t="inlineStr">
        <is>
          <t>Q</t>
        </is>
      </c>
      <c r="G798" s="10" t="inlineStr">
        <is>
          <t>higher</t>
        </is>
      </c>
      <c r="H798" s="10" t="n">
        <v>2</v>
      </c>
      <c r="I798" s="10" t="inlineStr">
        <is>
          <t>Segnali tattili Loges-Vet-Evolution</t>
        </is>
      </c>
      <c r="J798" s="20" t="n"/>
      <c r="K798" s="20" t="n"/>
      <c r="L798" s="20" t="n"/>
      <c r="M798" s="20" t="n"/>
      <c r="N798" s="21">
        <f>IF($A798="","",IFERROR(VALUE($J798),0))</f>
        <v/>
      </c>
      <c r="O798" s="21">
        <f>IF($A798="",0,IF(OR($S798&lt;&gt;1,COUNTA($J798:$M798)=0),0,IF(SUMPRODUCT(MAX(($C$5:$C$6173=$C798)*($D$5:$D$6173=$D798)*($S$5:$S$6173=1)*IFERROR($N$5:$N$6173*1,0)))&gt;0,ROUND($H798*($N798/SUMPRODUCT(MAX(($C$5:$C$6173=$C798)*($D$5:$D$6173=$D798)*($S$5:$S$6173=1)*IFERROR($N$5:$N$6173*1,0)))),4),0)))</f>
        <v/>
      </c>
      <c r="P798" s="10" t="inlineStr">
        <is>
          <t>fermate</t>
        </is>
      </c>
      <c r="Q798" s="21">
        <f>IF($A798="","",$A798&amp;"|"&amp;$C798)</f>
        <v/>
      </c>
      <c r="R798" s="21">
        <f>IF($A798="","",$A798&amp;"|"&amp;$C798&amp;"|"&amp;$D798)</f>
        <v/>
      </c>
      <c r="S798" s="21">
        <f>IF($A798="","",IFERROR(INDEX(Offerte!$D$2:$D$200,MATCH($Q798,Offerte!$L$2:$L$200,0)),0))</f>
        <v/>
      </c>
      <c r="T798" s="21">
        <f>IF($A798="","",IFERROR(INDEX(Offerte!$G$2:$G$200,MATCH($Q798,Offerte!$L$2:$L$200,0)),"NO"))</f>
        <v/>
      </c>
    </row>
    <row r="799">
      <c r="A799" s="10">
        <f>IF(Offerte!$A27="","",Offerte!$A27)</f>
        <v/>
      </c>
      <c r="B799" s="10">
        <f>IF(Offerte!$A27="","",Offerte!$B27)</f>
        <v/>
      </c>
      <c r="C799" s="10">
        <f>IF(Offerte!$A27="","",Offerte!$C27)</f>
        <v/>
      </c>
      <c r="D799" s="10" t="inlineStr">
        <is>
          <t>E.1.1</t>
        </is>
      </c>
      <c r="E799" s="10" t="inlineStr">
        <is>
          <t>E</t>
        </is>
      </c>
      <c r="F799" s="10" t="inlineStr">
        <is>
          <t>T</t>
        </is>
      </c>
      <c r="G799" s="10" t="inlineStr">
        <is>
          <t>tabular</t>
        </is>
      </c>
      <c r="H799" s="10" t="n">
        <v>2</v>
      </c>
      <c r="I799" s="10" t="inlineStr">
        <is>
          <t>Mobile app con travel planner PRM</t>
        </is>
      </c>
      <c r="J799" s="20" t="n"/>
      <c r="K799" s="20" t="n"/>
      <c r="L799" s="20" t="n"/>
      <c r="M799" s="20" t="n"/>
      <c r="N799" s="21">
        <f>IF($A799="","",IF(IFERROR(VALUE($M799),0)=1,1,0))</f>
        <v/>
      </c>
      <c r="O799" s="21">
        <f>IF($A799="",0,IF(OR($S799&lt;&gt;1,COUNTA($J799:$M799)=0),0,IF($N799=1,$H799,0)))</f>
        <v/>
      </c>
      <c r="P799" s="10" t="inlineStr">
        <is>
          <t>sì/no</t>
        </is>
      </c>
      <c r="Q799" s="21">
        <f>IF($A799="","",$A799&amp;"|"&amp;$C799)</f>
        <v/>
      </c>
      <c r="R799" s="21">
        <f>IF($A799="","",$A799&amp;"|"&amp;$C799&amp;"|"&amp;$D799)</f>
        <v/>
      </c>
      <c r="S799" s="21">
        <f>IF($A799="","",IFERROR(INDEX(Offerte!$D$2:$D$200,MATCH($Q799,Offerte!$L$2:$L$200,0)),0))</f>
        <v/>
      </c>
      <c r="T799" s="21">
        <f>IF($A799="","",IFERROR(INDEX(Offerte!$G$2:$G$200,MATCH($Q799,Offerte!$L$2:$L$200,0)),"NO"))</f>
        <v/>
      </c>
    </row>
    <row r="800">
      <c r="A800" s="10">
        <f>IF(Offerte!$A27="","",Offerte!$A27)</f>
        <v/>
      </c>
      <c r="B800" s="10">
        <f>IF(Offerte!$A27="","",Offerte!$B27)</f>
        <v/>
      </c>
      <c r="C800" s="10">
        <f>IF(Offerte!$A27="","",Offerte!$C27)</f>
        <v/>
      </c>
      <c r="D800" s="10" t="inlineStr">
        <is>
          <t>E.2.1</t>
        </is>
      </c>
      <c r="E800" s="10" t="inlineStr">
        <is>
          <t>E</t>
        </is>
      </c>
      <c r="F800" s="10" t="inlineStr">
        <is>
          <t>D</t>
        </is>
      </c>
      <c r="G800" s="10" t="inlineStr">
        <is>
          <t>discretionary</t>
        </is>
      </c>
      <c r="H800" s="10" t="n">
        <v>2</v>
      </c>
      <c r="I800" s="10" t="inlineStr">
        <is>
          <t>Altre azioni informative e rapporti con gli utenti</t>
        </is>
      </c>
      <c r="J800" s="20" t="n"/>
      <c r="K800" s="20" t="n"/>
      <c r="L800" s="20" t="n"/>
      <c r="M800" s="20" t="n"/>
      <c r="N800" s="21">
        <f>IF($A800="","",MAX(0,MIN(1,IFERROR(VALUE($M800),0))))</f>
        <v/>
      </c>
      <c r="O800" s="21">
        <f>IF($A800="",0,IF(OR($S800&lt;&gt;1,COUNTA($J800:$M800)=0),0,IF(SUMPRODUCT(MAX(($C$5:$C$6173=$C800)*($D$5:$D$6173=$D800)*($S$5:$S$6173=1)*IFERROR($N$5:$N$6173*1,0)))&gt;0,ROUND($H800*($N800/SUMPRODUCT(MAX(($C$5:$C$6173=$C800)*($D$5:$D$6173=$D800)*($S$5:$S$6173=1)*IFERROR($N$5:$N$6173*1,0)))),4),0)))</f>
        <v/>
      </c>
      <c r="P800" s="10" t="inlineStr">
        <is>
          <t>coeff.</t>
        </is>
      </c>
      <c r="Q800" s="21">
        <f>IF($A800="","",$A800&amp;"|"&amp;$C800)</f>
        <v/>
      </c>
      <c r="R800" s="21">
        <f>IF($A800="","",$A800&amp;"|"&amp;$C800&amp;"|"&amp;$D800)</f>
        <v/>
      </c>
      <c r="S800" s="21">
        <f>IF($A800="","",IFERROR(INDEX(Offerte!$D$2:$D$200,MATCH($Q800,Offerte!$L$2:$L$200,0)),0))</f>
        <v/>
      </c>
      <c r="T800" s="21">
        <f>IF($A800="","",IFERROR(INDEX(Offerte!$G$2:$G$200,MATCH($Q800,Offerte!$L$2:$L$200,0)),"NO"))</f>
        <v/>
      </c>
    </row>
    <row r="801">
      <c r="A801" s="10">
        <f>IF(Offerte!$A27="","",Offerte!$A27)</f>
        <v/>
      </c>
      <c r="B801" s="10">
        <f>IF(Offerte!$A27="","",Offerte!$B27)</f>
        <v/>
      </c>
      <c r="C801" s="10">
        <f>IF(Offerte!$A27="","",Offerte!$C27)</f>
        <v/>
      </c>
      <c r="D801" s="10" t="inlineStr">
        <is>
          <t>F.1.1</t>
        </is>
      </c>
      <c r="E801" s="10" t="inlineStr">
        <is>
          <t>F</t>
        </is>
      </c>
      <c r="F801" s="10" t="inlineStr">
        <is>
          <t>Q</t>
        </is>
      </c>
      <c r="G801" s="10" t="inlineStr">
        <is>
          <t>lower</t>
        </is>
      </c>
      <c r="H801" s="10" t="n">
        <v>7</v>
      </c>
      <c r="I801" s="10" t="inlineStr">
        <is>
          <t>Performance ambientali del parco mezzi adibito al servizio - I_CEA</t>
        </is>
      </c>
      <c r="J801" s="20" t="n"/>
      <c r="K801" s="20" t="n"/>
      <c r="L801" s="20" t="n"/>
      <c r="M801" s="20" t="n"/>
      <c r="N801" s="21">
        <f>IF($A801="","",IFERROR(VALUE($J801),0))</f>
        <v/>
      </c>
      <c r="O801" s="21">
        <f>IF($A801="",0,IF(OR($S801&lt;&gt;1,COUNTA($J801:$M801)=0),0,IF(AND(IFERROR(AGGREGATE(15,6,$N$5:$N$6173/(($C$5:$C$6173=$C801)*($D$5:$D$6173=$D801)*($S$5:$S$6173=1)*($N$5:$N$6173&gt;0)),1),0)&gt;0,$N801&gt;0),ROUND($H801*(IFERROR(AGGREGATE(15,6,$N$5:$N$6173/(($C$5:$C$6173=$C801)*($D$5:$D$6173=$D801)*($S$5:$S$6173=1)*($N$5:$N$6173&gt;0)),1),0)/$N801),4),0)))</f>
        <v/>
      </c>
      <c r="P801" s="10" t="inlineStr">
        <is>
          <t>indice</t>
        </is>
      </c>
      <c r="Q801" s="21">
        <f>IF($A801="","",$A801&amp;"|"&amp;$C801)</f>
        <v/>
      </c>
      <c r="R801" s="21">
        <f>IF($A801="","",$A801&amp;"|"&amp;$C801&amp;"|"&amp;$D801)</f>
        <v/>
      </c>
      <c r="S801" s="21">
        <f>IF($A801="","",IFERROR(INDEX(Offerte!$D$2:$D$200,MATCH($Q801,Offerte!$L$2:$L$200,0)),0))</f>
        <v/>
      </c>
      <c r="T801" s="21">
        <f>IF($A801="","",IFERROR(INDEX(Offerte!$G$2:$G$200,MATCH($Q801,Offerte!$L$2:$L$200,0)),"NO"))</f>
        <v/>
      </c>
    </row>
    <row r="802">
      <c r="A802" s="10">
        <f>IF(Offerte!$A27="","",Offerte!$A27)</f>
        <v/>
      </c>
      <c r="B802" s="10">
        <f>IF(Offerte!$A27="","",Offerte!$B27)</f>
        <v/>
      </c>
      <c r="C802" s="10">
        <f>IF(Offerte!$A27="","",Offerte!$C27)</f>
        <v/>
      </c>
      <c r="D802" s="10" t="inlineStr">
        <is>
          <t>F.2.1</t>
        </is>
      </c>
      <c r="E802" s="10" t="inlineStr">
        <is>
          <t>F</t>
        </is>
      </c>
      <c r="F802" s="10" t="inlineStr">
        <is>
          <t>Q</t>
        </is>
      </c>
      <c r="G802" s="10" t="inlineStr">
        <is>
          <t>higher</t>
        </is>
      </c>
      <c r="H802" s="10" t="n">
        <v>2</v>
      </c>
      <c r="I802" s="10" t="inlineStr">
        <is>
          <t>Tasso di copertura del servizio con dispositivi ECO-DRIVER</t>
        </is>
      </c>
      <c r="J802" s="20" t="n"/>
      <c r="K802" s="20" t="n"/>
      <c r="L802" s="20" t="n"/>
      <c r="M802" s="20" t="n"/>
      <c r="N802" s="21">
        <f>IF($A802="","",IFERROR(VALUE($K802)/VALUE($L802),IFERROR(VALUE($J802),0)))</f>
        <v/>
      </c>
      <c r="O802" s="21">
        <f>IF($A802="",0,IF(OR($S802&lt;&gt;1,COUNTA($J802:$M802)=0),0,IF(SUMPRODUCT(MAX(($C$5:$C$6173=$C802)*($D$5:$D$6173=$D802)*($S$5:$S$6173=1)*IFERROR($N$5:$N$6173*1,0)))&gt;0,ROUND($H802*($N802/SUMPRODUCT(MAX(($C$5:$C$6173=$C802)*($D$5:$D$6173=$D802)*($S$5:$S$6173=1)*IFERROR($N$5:$N$6173*1,0)))),4),0)))</f>
        <v/>
      </c>
      <c r="P802" s="10" t="inlineStr">
        <is>
          <t>Autobus attrezzati con dispositivi ECO-DRIVER / Autobus totali in offerta, incluse scorte</t>
        </is>
      </c>
      <c r="Q802" s="21">
        <f>IF($A802="","",$A802&amp;"|"&amp;$C802)</f>
        <v/>
      </c>
      <c r="R802" s="21">
        <f>IF($A802="","",$A802&amp;"|"&amp;$C802&amp;"|"&amp;$D802)</f>
        <v/>
      </c>
      <c r="S802" s="21">
        <f>IF($A802="","",IFERROR(INDEX(Offerte!$D$2:$D$200,MATCH($Q802,Offerte!$L$2:$L$200,0)),0))</f>
        <v/>
      </c>
      <c r="T802" s="21">
        <f>IF($A802="","",IFERROR(INDEX(Offerte!$G$2:$G$200,MATCH($Q802,Offerte!$L$2:$L$200,0)),"NO"))</f>
        <v/>
      </c>
    </row>
    <row r="803">
      <c r="A803" s="10">
        <f>IF(Offerte!$A27="","",Offerte!$A27)</f>
        <v/>
      </c>
      <c r="B803" s="10">
        <f>IF(Offerte!$A27="","",Offerte!$B27)</f>
        <v/>
      </c>
      <c r="C803" s="10">
        <f>IF(Offerte!$A27="","",Offerte!$C27)</f>
        <v/>
      </c>
      <c r="D803" s="10" t="inlineStr">
        <is>
          <t>F.3.1</t>
        </is>
      </c>
      <c r="E803" s="10" t="inlineStr">
        <is>
          <t>F</t>
        </is>
      </c>
      <c r="F803" s="10" t="inlineStr">
        <is>
          <t>Q</t>
        </is>
      </c>
      <c r="G803" s="10" t="inlineStr">
        <is>
          <t>higher</t>
        </is>
      </c>
      <c r="H803" s="10" t="n">
        <v>2</v>
      </c>
      <c r="I803" s="10" t="inlineStr">
        <is>
          <t>Autoproduzione consumi elettrici per trazione</t>
        </is>
      </c>
      <c r="J803" s="20" t="n"/>
      <c r="K803" s="20" t="n"/>
      <c r="L803" s="20" t="n"/>
      <c r="M803" s="20" t="n"/>
      <c r="N803" s="21">
        <f>IF($A803="","",IFERROR(VALUE($J803),0))</f>
        <v/>
      </c>
      <c r="O803" s="21">
        <f>IF($A803="",0,IF(OR($S803&lt;&gt;1,COUNTA($J803:$M803)=0),0,IF(SUMPRODUCT(MAX(($C$5:$C$6173=$C803)*($D$5:$D$6173=$D803)*($S$5:$S$6173=1)*IFERROR($N$5:$N$6173*1,0)))&gt;0,ROUND($H803*($N803/SUMPRODUCT(MAX(($C$5:$C$6173=$C803)*($D$5:$D$6173=$D803)*($S$5:$S$6173=1)*IFERROR($N$5:$N$6173*1,0)))),4),0)))</f>
        <v/>
      </c>
      <c r="P803" s="10" t="inlineStr">
        <is>
          <t>kWh/anno</t>
        </is>
      </c>
      <c r="Q803" s="21">
        <f>IF($A803="","",$A803&amp;"|"&amp;$C803)</f>
        <v/>
      </c>
      <c r="R803" s="21">
        <f>IF($A803="","",$A803&amp;"|"&amp;$C803&amp;"|"&amp;$D803)</f>
        <v/>
      </c>
      <c r="S803" s="21">
        <f>IF($A803="","",IFERROR(INDEX(Offerte!$D$2:$D$200,MATCH($Q803,Offerte!$L$2:$L$200,0)),0))</f>
        <v/>
      </c>
      <c r="T803" s="21">
        <f>IF($A803="","",IFERROR(INDEX(Offerte!$G$2:$G$200,MATCH($Q803,Offerte!$L$2:$L$200,0)),"NO"))</f>
        <v/>
      </c>
    </row>
    <row r="804">
      <c r="A804" s="10">
        <f>IF(Offerte!$A27="","",Offerte!$A27)</f>
        <v/>
      </c>
      <c r="B804" s="10">
        <f>IF(Offerte!$A27="","",Offerte!$B27)</f>
        <v/>
      </c>
      <c r="C804" s="10">
        <f>IF(Offerte!$A27="","",Offerte!$C27)</f>
        <v/>
      </c>
      <c r="D804" s="10" t="inlineStr">
        <is>
          <t>F.4.1</t>
        </is>
      </c>
      <c r="E804" s="10" t="inlineStr">
        <is>
          <t>F</t>
        </is>
      </c>
      <c r="F804" s="10" t="inlineStr">
        <is>
          <t>Q</t>
        </is>
      </c>
      <c r="G804" s="10" t="inlineStr">
        <is>
          <t>soil</t>
        </is>
      </c>
      <c r="H804" s="10" t="n">
        <v>2</v>
      </c>
      <c r="I804" s="10" t="inlineStr">
        <is>
          <t>Indice di consumo di suolo</t>
        </is>
      </c>
      <c r="J804" s="20" t="n"/>
      <c r="K804" s="20" t="n"/>
      <c r="L804" s="20" t="n"/>
      <c r="M804" s="20" t="n"/>
      <c r="N804" s="21">
        <f>IF($A804="","",IFERROR(VALUE($J804),0))</f>
        <v/>
      </c>
      <c r="O804" s="21">
        <f>IF($A804="",0,IF(OR($S804&lt;&gt;1,COUNTA($J804:$M804)=0),0,IF($N804&lt;=0,$H804,IF(SUMPRODUCT(MAX(($C$5:$C$6173=$C804)*($D$5:$D$6173=$D804)*($S$5:$S$6173=1)*IFERROR($N$5:$N$6173*1,0)))&gt;0,ROUND($H804*((SUMPRODUCT(MAX(($C$5:$C$6173=$C804)*($D$5:$D$6173=$D804)*($S$5:$S$6173=1)*IFERROR($N$5:$N$6173*1,0)))-$N804)/SUMPRODUCT(MAX(($C$5:$C$6173=$C804)*($D$5:$D$6173=$D804)*($S$5:$S$6173=1)*IFERROR($N$5:$N$6173*1,0)))),4),0))))</f>
        <v/>
      </c>
      <c r="P804" s="10" t="inlineStr">
        <is>
          <t>m2</t>
        </is>
      </c>
      <c r="Q804" s="21">
        <f>IF($A804="","",$A804&amp;"|"&amp;$C804)</f>
        <v/>
      </c>
      <c r="R804" s="21">
        <f>IF($A804="","",$A804&amp;"|"&amp;$C804&amp;"|"&amp;$D804)</f>
        <v/>
      </c>
      <c r="S804" s="21">
        <f>IF($A804="","",IFERROR(INDEX(Offerte!$D$2:$D$200,MATCH($Q804,Offerte!$L$2:$L$200,0)),0))</f>
        <v/>
      </c>
      <c r="T804" s="21">
        <f>IF($A804="","",IFERROR(INDEX(Offerte!$G$2:$G$200,MATCH($Q804,Offerte!$L$2:$L$200,0)),"NO"))</f>
        <v/>
      </c>
    </row>
    <row r="805">
      <c r="A805" s="10">
        <f>IF(Offerte!$A27="","",Offerte!$A27)</f>
        <v/>
      </c>
      <c r="B805" s="10">
        <f>IF(Offerte!$A27="","",Offerte!$B27)</f>
        <v/>
      </c>
      <c r="C805" s="10">
        <f>IF(Offerte!$A27="","",Offerte!$C27)</f>
        <v/>
      </c>
      <c r="D805" s="10" t="inlineStr">
        <is>
          <t>F.5.1</t>
        </is>
      </c>
      <c r="E805" s="10" t="inlineStr">
        <is>
          <t>F</t>
        </is>
      </c>
      <c r="F805" s="10" t="inlineStr">
        <is>
          <t>T</t>
        </is>
      </c>
      <c r="G805" s="10" t="inlineStr">
        <is>
          <t>tabular</t>
        </is>
      </c>
      <c r="H805" s="10" t="n">
        <v>1</v>
      </c>
      <c r="I805" s="10" t="inlineStr">
        <is>
          <t>Rendicontazione di sostenibilità ambientale</t>
        </is>
      </c>
      <c r="J805" s="20" t="n"/>
      <c r="K805" s="20" t="n"/>
      <c r="L805" s="20" t="n"/>
      <c r="M805" s="20" t="n"/>
      <c r="N805" s="21">
        <f>IF($A805="","",IF(IFERROR(VALUE($M805),0)=1,1,0))</f>
        <v/>
      </c>
      <c r="O805" s="21">
        <f>IF($A805="",0,IF(OR($S805&lt;&gt;1,COUNTA($J805:$M805)=0),0,IF($N805=1,$H805,0)))</f>
        <v/>
      </c>
      <c r="P805" s="10" t="inlineStr">
        <is>
          <t>sì/no</t>
        </is>
      </c>
      <c r="Q805" s="21">
        <f>IF($A805="","",$A805&amp;"|"&amp;$C805)</f>
        <v/>
      </c>
      <c r="R805" s="21">
        <f>IF($A805="","",$A805&amp;"|"&amp;$C805&amp;"|"&amp;$D805)</f>
        <v/>
      </c>
      <c r="S805" s="21">
        <f>IF($A805="","",IFERROR(INDEX(Offerte!$D$2:$D$200,MATCH($Q805,Offerte!$L$2:$L$200,0)),0))</f>
        <v/>
      </c>
      <c r="T805" s="21">
        <f>IF($A805="","",IFERROR(INDEX(Offerte!$G$2:$G$200,MATCH($Q805,Offerte!$L$2:$L$200,0)),"NO"))</f>
        <v/>
      </c>
    </row>
    <row r="806">
      <c r="A806" s="10">
        <f>IF(Offerte!$A27="","",Offerte!$A27)</f>
        <v/>
      </c>
      <c r="B806" s="10">
        <f>IF(Offerte!$A27="","",Offerte!$B27)</f>
        <v/>
      </c>
      <c r="C806" s="10">
        <f>IF(Offerte!$A27="","",Offerte!$C27)</f>
        <v/>
      </c>
      <c r="D806" s="10" t="inlineStr">
        <is>
          <t>G.1.1</t>
        </is>
      </c>
      <c r="E806" s="10" t="inlineStr">
        <is>
          <t>G</t>
        </is>
      </c>
      <c r="F806" s="10" t="inlineStr">
        <is>
          <t>D</t>
        </is>
      </c>
      <c r="G806" s="10" t="inlineStr">
        <is>
          <t>discretionary</t>
        </is>
      </c>
      <c r="H806" s="10" t="n">
        <v>2</v>
      </c>
      <c r="I806" s="10" t="inlineStr">
        <is>
          <t>Qualità del progetto di centrale di controllo aziendale</t>
        </is>
      </c>
      <c r="J806" s="20" t="n"/>
      <c r="K806" s="20" t="n"/>
      <c r="L806" s="20" t="n"/>
      <c r="M806" s="20" t="n"/>
      <c r="N806" s="21">
        <f>IF($A806="","",MAX(0,MIN(1,IFERROR(VALUE($M806),0))))</f>
        <v/>
      </c>
      <c r="O806" s="21">
        <f>IF($A806="",0,IF(OR($S806&lt;&gt;1,COUNTA($J806:$M806)=0),0,IF(SUMPRODUCT(MAX(($C$5:$C$6173=$C806)*($D$5:$D$6173=$D806)*($S$5:$S$6173=1)*IFERROR($N$5:$N$6173*1,0)))&gt;0,ROUND($H806*($N806/SUMPRODUCT(MAX(($C$5:$C$6173=$C806)*($D$5:$D$6173=$D806)*($S$5:$S$6173=1)*IFERROR($N$5:$N$6173*1,0)))),4),0)))</f>
        <v/>
      </c>
      <c r="P806" s="10" t="inlineStr">
        <is>
          <t>coeff.</t>
        </is>
      </c>
      <c r="Q806" s="21">
        <f>IF($A806="","",$A806&amp;"|"&amp;$C806)</f>
        <v/>
      </c>
      <c r="R806" s="21">
        <f>IF($A806="","",$A806&amp;"|"&amp;$C806&amp;"|"&amp;$D806)</f>
        <v/>
      </c>
      <c r="S806" s="21">
        <f>IF($A806="","",IFERROR(INDEX(Offerte!$D$2:$D$200,MATCH($Q806,Offerte!$L$2:$L$200,0)),0))</f>
        <v/>
      </c>
      <c r="T806" s="21">
        <f>IF($A806="","",IFERROR(INDEX(Offerte!$G$2:$G$200,MATCH($Q806,Offerte!$L$2:$L$200,0)),"NO"))</f>
        <v/>
      </c>
    </row>
    <row r="807">
      <c r="A807" s="10">
        <f>IF(Offerte!$A27="","",Offerte!$A27)</f>
        <v/>
      </c>
      <c r="B807" s="10">
        <f>IF(Offerte!$A27="","",Offerte!$B27)</f>
        <v/>
      </c>
      <c r="C807" s="10">
        <f>IF(Offerte!$A27="","",Offerte!$C27)</f>
        <v/>
      </c>
      <c r="D807" s="10" t="inlineStr">
        <is>
          <t>G.2.1</t>
        </is>
      </c>
      <c r="E807" s="10" t="inlineStr">
        <is>
          <t>G</t>
        </is>
      </c>
      <c r="F807" s="10" t="inlineStr">
        <is>
          <t>T</t>
        </is>
      </c>
      <c r="G807" s="10" t="inlineStr">
        <is>
          <t>tabular</t>
        </is>
      </c>
      <c r="H807" s="10" t="n">
        <v>1</v>
      </c>
      <c r="I807" s="10" t="inlineStr">
        <is>
          <t>Certificazione ISO 45001</t>
        </is>
      </c>
      <c r="J807" s="20" t="n"/>
      <c r="K807" s="20" t="n"/>
      <c r="L807" s="20" t="n"/>
      <c r="M807" s="20" t="n"/>
      <c r="N807" s="21">
        <f>IF($A807="","",IF(IFERROR(VALUE($M807),0)=1,1,0))</f>
        <v/>
      </c>
      <c r="O807" s="21">
        <f>IF($A807="",0,IF(OR($S807&lt;&gt;1,COUNTA($J807:$M807)=0),0,IF($N807=1,$H807,0)))</f>
        <v/>
      </c>
      <c r="P807" s="10" t="inlineStr">
        <is>
          <t>sì/no</t>
        </is>
      </c>
      <c r="Q807" s="21">
        <f>IF($A807="","",$A807&amp;"|"&amp;$C807)</f>
        <v/>
      </c>
      <c r="R807" s="21">
        <f>IF($A807="","",$A807&amp;"|"&amp;$C807&amp;"|"&amp;$D807)</f>
        <v/>
      </c>
      <c r="S807" s="21">
        <f>IF($A807="","",IFERROR(INDEX(Offerte!$D$2:$D$200,MATCH($Q807,Offerte!$L$2:$L$200,0)),0))</f>
        <v/>
      </c>
      <c r="T807" s="21">
        <f>IF($A807="","",IFERROR(INDEX(Offerte!$G$2:$G$200,MATCH($Q807,Offerte!$L$2:$L$200,0)),"NO"))</f>
        <v/>
      </c>
    </row>
    <row r="808">
      <c r="A808" s="10">
        <f>IF(Offerte!$A27="","",Offerte!$A27)</f>
        <v/>
      </c>
      <c r="B808" s="10">
        <f>IF(Offerte!$A27="","",Offerte!$B27)</f>
        <v/>
      </c>
      <c r="C808" s="10">
        <f>IF(Offerte!$A27="","",Offerte!$C27)</f>
        <v/>
      </c>
      <c r="D808" s="10" t="inlineStr">
        <is>
          <t>G.3.1</t>
        </is>
      </c>
      <c r="E808" s="10" t="inlineStr">
        <is>
          <t>G</t>
        </is>
      </c>
      <c r="F808" s="10" t="inlineStr">
        <is>
          <t>T</t>
        </is>
      </c>
      <c r="G808" s="10" t="inlineStr">
        <is>
          <t>tabular</t>
        </is>
      </c>
      <c r="H808" s="10" t="n">
        <v>1</v>
      </c>
      <c r="I808" s="10" t="inlineStr">
        <is>
          <t>Certificazioni di responsabilità sociale</t>
        </is>
      </c>
      <c r="J808" s="20" t="n"/>
      <c r="K808" s="20" t="n"/>
      <c r="L808" s="20" t="n"/>
      <c r="M808" s="20" t="n"/>
      <c r="N808" s="21">
        <f>IF($A808="","",IF(IFERROR(VALUE($M808),0)=1,1,0))</f>
        <v/>
      </c>
      <c r="O808" s="21">
        <f>IF($A808="",0,IF(OR($S808&lt;&gt;1,COUNTA($J808:$M808)=0),0,IF($N808=1,$H808,0)))</f>
        <v/>
      </c>
      <c r="P808" s="10" t="inlineStr">
        <is>
          <t>sì/no</t>
        </is>
      </c>
      <c r="Q808" s="21">
        <f>IF($A808="","",$A808&amp;"|"&amp;$C808)</f>
        <v/>
      </c>
      <c r="R808" s="21">
        <f>IF($A808="","",$A808&amp;"|"&amp;$C808&amp;"|"&amp;$D808)</f>
        <v/>
      </c>
      <c r="S808" s="21">
        <f>IF($A808="","",IFERROR(INDEX(Offerte!$D$2:$D$200,MATCH($Q808,Offerte!$L$2:$L$200,0)),0))</f>
        <v/>
      </c>
      <c r="T808" s="21">
        <f>IF($A808="","",IFERROR(INDEX(Offerte!$G$2:$G$200,MATCH($Q808,Offerte!$L$2:$L$200,0)),"NO"))</f>
        <v/>
      </c>
    </row>
    <row r="809">
      <c r="A809" s="10">
        <f>IF(Offerte!$A27="","",Offerte!$A27)</f>
        <v/>
      </c>
      <c r="B809" s="10">
        <f>IF(Offerte!$A27="","",Offerte!$B27)</f>
        <v/>
      </c>
      <c r="C809" s="10">
        <f>IF(Offerte!$A27="","",Offerte!$C27)</f>
        <v/>
      </c>
      <c r="D809" s="10" t="inlineStr">
        <is>
          <t>G.4.1</t>
        </is>
      </c>
      <c r="E809" s="10" t="inlineStr">
        <is>
          <t>G</t>
        </is>
      </c>
      <c r="F809" s="10" t="inlineStr">
        <is>
          <t>D</t>
        </is>
      </c>
      <c r="G809" s="10" t="inlineStr">
        <is>
          <t>discretionary</t>
        </is>
      </c>
      <c r="H809" s="10" t="n">
        <v>2</v>
      </c>
      <c r="I809" s="10" t="inlineStr">
        <is>
          <t>Qualità del piano di formazione del personale</t>
        </is>
      </c>
      <c r="J809" s="20" t="n"/>
      <c r="K809" s="20" t="n"/>
      <c r="L809" s="20" t="n"/>
      <c r="M809" s="20" t="n"/>
      <c r="N809" s="21">
        <f>IF($A809="","",MAX(0,MIN(1,IFERROR(VALUE($M809),0))))</f>
        <v/>
      </c>
      <c r="O809" s="21">
        <f>IF($A809="",0,IF(OR($S809&lt;&gt;1,COUNTA($J809:$M809)=0),0,IF(SUMPRODUCT(MAX(($C$5:$C$6173=$C809)*($D$5:$D$6173=$D809)*($S$5:$S$6173=1)*IFERROR($N$5:$N$6173*1,0)))&gt;0,ROUND($H809*($N809/SUMPRODUCT(MAX(($C$5:$C$6173=$C809)*($D$5:$D$6173=$D809)*($S$5:$S$6173=1)*IFERROR($N$5:$N$6173*1,0)))),4),0)))</f>
        <v/>
      </c>
      <c r="P809" s="10" t="inlineStr">
        <is>
          <t>coeff.</t>
        </is>
      </c>
      <c r="Q809" s="21">
        <f>IF($A809="","",$A809&amp;"|"&amp;$C809)</f>
        <v/>
      </c>
      <c r="R809" s="21">
        <f>IF($A809="","",$A809&amp;"|"&amp;$C809&amp;"|"&amp;$D809)</f>
        <v/>
      </c>
      <c r="S809" s="21">
        <f>IF($A809="","",IFERROR(INDEX(Offerte!$D$2:$D$200,MATCH($Q809,Offerte!$L$2:$L$200,0)),0))</f>
        <v/>
      </c>
      <c r="T809" s="21">
        <f>IF($A809="","",IFERROR(INDEX(Offerte!$G$2:$G$200,MATCH($Q809,Offerte!$L$2:$L$200,0)),"NO"))</f>
        <v/>
      </c>
    </row>
    <row r="810">
      <c r="A810" s="10">
        <f>IF(Offerte!$A27="","",Offerte!$A27)</f>
        <v/>
      </c>
      <c r="B810" s="10">
        <f>IF(Offerte!$A27="","",Offerte!$B27)</f>
        <v/>
      </c>
      <c r="C810" s="10">
        <f>IF(Offerte!$A27="","",Offerte!$C27)</f>
        <v/>
      </c>
      <c r="D810" s="10" t="inlineStr">
        <is>
          <t>G.5.1</t>
        </is>
      </c>
      <c r="E810" s="10" t="inlineStr">
        <is>
          <t>G</t>
        </is>
      </c>
      <c r="F810" s="10" t="inlineStr">
        <is>
          <t>T</t>
        </is>
      </c>
      <c r="G810" s="10" t="inlineStr">
        <is>
          <t>tabular</t>
        </is>
      </c>
      <c r="H810" s="10" t="n">
        <v>1</v>
      </c>
      <c r="I810" s="10" t="inlineStr">
        <is>
          <t>Impegno al mantenimento delle garanzie del contratto di secondo livello del gestore uscente</t>
        </is>
      </c>
      <c r="J810" s="20" t="n"/>
      <c r="K810" s="20" t="n"/>
      <c r="L810" s="20" t="n"/>
      <c r="M810" s="20" t="n"/>
      <c r="N810" s="21">
        <f>IF($A810="","",IF(IFERROR(VALUE($M810),0)=1,1,0))</f>
        <v/>
      </c>
      <c r="O810" s="21">
        <f>IF($A810="",0,IF(OR($S810&lt;&gt;1,COUNTA($J810:$M810)=0),0,IF($N810=1,$H810,0)))</f>
        <v/>
      </c>
      <c r="P810" s="10" t="inlineStr">
        <is>
          <t>sì/no</t>
        </is>
      </c>
      <c r="Q810" s="21">
        <f>IF($A810="","",$A810&amp;"|"&amp;$C810)</f>
        <v/>
      </c>
      <c r="R810" s="21">
        <f>IF($A810="","",$A810&amp;"|"&amp;$C810&amp;"|"&amp;$D810)</f>
        <v/>
      </c>
      <c r="S810" s="21">
        <f>IF($A810="","",IFERROR(INDEX(Offerte!$D$2:$D$200,MATCH($Q810,Offerte!$L$2:$L$200,0)),0))</f>
        <v/>
      </c>
      <c r="T810" s="21">
        <f>IF($A810="","",IFERROR(INDEX(Offerte!$G$2:$G$200,MATCH($Q810,Offerte!$L$2:$L$200,0)),"NO"))</f>
        <v/>
      </c>
    </row>
    <row r="811">
      <c r="A811" s="10">
        <f>IF(Offerte!$A28="","",Offerte!$A28)</f>
        <v/>
      </c>
      <c r="B811" s="10">
        <f>IF(Offerte!$A28="","",Offerte!$B28)</f>
        <v/>
      </c>
      <c r="C811" s="10">
        <f>IF(Offerte!$A28="","",Offerte!$C28)</f>
        <v/>
      </c>
      <c r="D811" s="10" t="inlineStr">
        <is>
          <t>A.1.1</t>
        </is>
      </c>
      <c r="E811" s="10" t="inlineStr">
        <is>
          <t>A</t>
        </is>
      </c>
      <c r="F811" s="10" t="inlineStr">
        <is>
          <t>Q</t>
        </is>
      </c>
      <c r="G811" s="10" t="inlineStr">
        <is>
          <t>higher</t>
        </is>
      </c>
      <c r="H811" s="10" t="n">
        <v>3</v>
      </c>
      <c r="I811" s="10" t="inlineStr">
        <is>
          <t>Tasso aggiuntivo di corse controllate</t>
        </is>
      </c>
      <c r="J811" s="20" t="n"/>
      <c r="K811" s="20" t="n"/>
      <c r="L811" s="20" t="n"/>
      <c r="M811" s="20" t="n"/>
      <c r="N811" s="21">
        <f>IF($A811="","",IFERROR(VALUE($K811)/VALUE($L811)*100,IFERROR(VALUE($J811),0)))</f>
        <v/>
      </c>
      <c r="O811" s="21">
        <f>IF($A811="",0,IF(OR($S811&lt;&gt;1,COUNTA($J811:$M811)=0),0,IF(SUMPRODUCT(MAX(($C$5:$C$6173=$C811)*($D$5:$D$6173=$D811)*($S$5:$S$6173=1)*IFERROR($N$5:$N$6173*1,0)))&gt;0,ROUND($H811*($N811/SUMPRODUCT(MAX(($C$5:$C$6173=$C811)*($D$5:$D$6173=$D811)*($S$5:$S$6173=1)*IFERROR($N$5:$N$6173*1,0)))),4),0)))</f>
        <v/>
      </c>
      <c r="P811" s="10" t="inlineStr">
        <is>
          <t>Corse controllate annue / Corse programmate annue</t>
        </is>
      </c>
      <c r="Q811" s="21">
        <f>IF($A811="","",$A811&amp;"|"&amp;$C811)</f>
        <v/>
      </c>
      <c r="R811" s="21">
        <f>IF($A811="","",$A811&amp;"|"&amp;$C811&amp;"|"&amp;$D811)</f>
        <v/>
      </c>
      <c r="S811" s="21">
        <f>IF($A811="","",IFERROR(INDEX(Offerte!$D$2:$D$200,MATCH($Q811,Offerte!$L$2:$L$200,0)),0))</f>
        <v/>
      </c>
      <c r="T811" s="21">
        <f>IF($A811="","",IFERROR(INDEX(Offerte!$G$2:$G$200,MATCH($Q811,Offerte!$L$2:$L$200,0)),"NO"))</f>
        <v/>
      </c>
    </row>
    <row r="812">
      <c r="A812" s="10">
        <f>IF(Offerte!$A28="","",Offerte!$A28)</f>
        <v/>
      </c>
      <c r="B812" s="10">
        <f>IF(Offerte!$A28="","",Offerte!$B28)</f>
        <v/>
      </c>
      <c r="C812" s="10">
        <f>IF(Offerte!$A28="","",Offerte!$C28)</f>
        <v/>
      </c>
      <c r="D812" s="10" t="inlineStr">
        <is>
          <t>A.1.2</t>
        </is>
      </c>
      <c r="E812" s="10" t="inlineStr">
        <is>
          <t>A</t>
        </is>
      </c>
      <c r="F812" s="10" t="inlineStr">
        <is>
          <t>Q</t>
        </is>
      </c>
      <c r="G812" s="10" t="inlineStr">
        <is>
          <t>higher</t>
        </is>
      </c>
      <c r="H812" s="10" t="n">
        <v>4</v>
      </c>
      <c r="I812" s="10" t="inlineStr">
        <is>
          <t>Numero aggiuntivo di passeggeri controllati</t>
        </is>
      </c>
      <c r="J812" s="20" t="n"/>
      <c r="K812" s="20" t="n"/>
      <c r="L812" s="20" t="n"/>
      <c r="M812" s="20" t="n"/>
      <c r="N812" s="21">
        <f>IF($A812="","",IFERROR(VALUE($J812),0))</f>
        <v/>
      </c>
      <c r="O812" s="21">
        <f>IF($A812="",0,IF(OR($S812&lt;&gt;1,COUNTA($J812:$M812)=0),0,IF(SUMPRODUCT(MAX(($C$5:$C$6173=$C812)*($D$5:$D$6173=$D812)*($S$5:$S$6173=1)*IFERROR($N$5:$N$6173*1,0)))&gt;0,ROUND($H812*($N812/SUMPRODUCT(MAX(($C$5:$C$6173=$C812)*($D$5:$D$6173=$D812)*($S$5:$S$6173=1)*IFERROR($N$5:$N$6173*1,0)))),4),0)))</f>
        <v/>
      </c>
      <c r="P812" s="10" t="inlineStr">
        <is>
          <t>passeggeri/anno</t>
        </is>
      </c>
      <c r="Q812" s="21">
        <f>IF($A812="","",$A812&amp;"|"&amp;$C812)</f>
        <v/>
      </c>
      <c r="R812" s="21">
        <f>IF($A812="","",$A812&amp;"|"&amp;$C812&amp;"|"&amp;$D812)</f>
        <v/>
      </c>
      <c r="S812" s="21">
        <f>IF($A812="","",IFERROR(INDEX(Offerte!$D$2:$D$200,MATCH($Q812,Offerte!$L$2:$L$200,0)),0))</f>
        <v/>
      </c>
      <c r="T812" s="21">
        <f>IF($A812="","",IFERROR(INDEX(Offerte!$G$2:$G$200,MATCH($Q812,Offerte!$L$2:$L$200,0)),"NO"))</f>
        <v/>
      </c>
    </row>
    <row r="813">
      <c r="A813" s="10">
        <f>IF(Offerte!$A28="","",Offerte!$A28)</f>
        <v/>
      </c>
      <c r="B813" s="10">
        <f>IF(Offerte!$A28="","",Offerte!$B28)</f>
        <v/>
      </c>
      <c r="C813" s="10">
        <f>IF(Offerte!$A28="","",Offerte!$C28)</f>
        <v/>
      </c>
      <c r="D813" s="10" t="inlineStr">
        <is>
          <t>B.1.1</t>
        </is>
      </c>
      <c r="E813" s="10" t="inlineStr">
        <is>
          <t>B</t>
        </is>
      </c>
      <c r="F813" s="10" t="inlineStr">
        <is>
          <t>Q</t>
        </is>
      </c>
      <c r="G813" s="10" t="inlineStr">
        <is>
          <t>higher</t>
        </is>
      </c>
      <c r="H813" s="10" t="n">
        <v>3</v>
      </c>
      <c r="I813" s="10" t="inlineStr">
        <is>
          <t>Incremento dei posti offerti nelle fasce di punta</t>
        </is>
      </c>
      <c r="J813" s="20" t="n"/>
      <c r="K813" s="20" t="n"/>
      <c r="L813" s="20" t="n"/>
      <c r="M813" s="20" t="n"/>
      <c r="N813" s="21">
        <f>IF($A813="","",IFERROR(VALUE($J813),0))</f>
        <v/>
      </c>
      <c r="O813" s="21">
        <f>IF($A813="",0,IF(OR($S813&lt;&gt;1,COUNTA($J813:$M813)=0),0,IF(SUMPRODUCT(MAX(($C$5:$C$6173=$C813)*($D$5:$D$6173=$D813)*($S$5:$S$6173=1)*IFERROR($N$5:$N$6173*1,0)))&gt;0,ROUND($H813*($N813/SUMPRODUCT(MAX(($C$5:$C$6173=$C813)*($D$5:$D$6173=$D813)*($S$5:$S$6173=1)*IFERROR($N$5:$N$6173*1,0)))),4),0)))</f>
        <v/>
      </c>
      <c r="P813" s="10" t="inlineStr">
        <is>
          <t>posti*km</t>
        </is>
      </c>
      <c r="Q813" s="21">
        <f>IF($A813="","",$A813&amp;"|"&amp;$C813)</f>
        <v/>
      </c>
      <c r="R813" s="21">
        <f>IF($A813="","",$A813&amp;"|"&amp;$C813&amp;"|"&amp;$D813)</f>
        <v/>
      </c>
      <c r="S813" s="21">
        <f>IF($A813="","",IFERROR(INDEX(Offerte!$D$2:$D$200,MATCH($Q813,Offerte!$L$2:$L$200,0)),0))</f>
        <v/>
      </c>
      <c r="T813" s="21">
        <f>IF($A813="","",IFERROR(INDEX(Offerte!$G$2:$G$200,MATCH($Q813,Offerte!$L$2:$L$200,0)),"NO"))</f>
        <v/>
      </c>
    </row>
    <row r="814">
      <c r="A814" s="10">
        <f>IF(Offerte!$A28="","",Offerte!$A28)</f>
        <v/>
      </c>
      <c r="B814" s="10">
        <f>IF(Offerte!$A28="","",Offerte!$B28)</f>
        <v/>
      </c>
      <c r="C814" s="10">
        <f>IF(Offerte!$A28="","",Offerte!$C28)</f>
        <v/>
      </c>
      <c r="D814" s="10" t="inlineStr">
        <is>
          <t>B.2.1</t>
        </is>
      </c>
      <c r="E814" s="10" t="inlineStr">
        <is>
          <t>B</t>
        </is>
      </c>
      <c r="F814" s="10" t="inlineStr">
        <is>
          <t>Q</t>
        </is>
      </c>
      <c r="G814" s="10" t="inlineStr">
        <is>
          <t>higher</t>
        </is>
      </c>
      <c r="H814" s="10" t="n">
        <v>4</v>
      </c>
      <c r="I814" s="10" t="inlineStr">
        <is>
          <t>Corse aggiuntive nell'arco giornaliero base</t>
        </is>
      </c>
      <c r="J814" s="20" t="n"/>
      <c r="K814" s="20" t="n"/>
      <c r="L814" s="20" t="n"/>
      <c r="M814" s="20" t="n"/>
      <c r="N814" s="21">
        <f>IF($A814="","",IFERROR(VALUE($J814),0))</f>
        <v/>
      </c>
      <c r="O814" s="21">
        <f>IF($A814="",0,IF(OR($S814&lt;&gt;1,COUNTA($J814:$M814)=0),0,IF(SUMPRODUCT(MAX(($C$5:$C$6173=$C814)*($D$5:$D$6173=$D814)*($S$5:$S$6173=1)*IFERROR($N$5:$N$6173*1,0)))&gt;0,ROUND($H814*($N814/SUMPRODUCT(MAX(($C$5:$C$6173=$C814)*($D$5:$D$6173=$D814)*($S$5:$S$6173=1)*IFERROR($N$5:$N$6173*1,0)))),4),0)))</f>
        <v/>
      </c>
      <c r="P814" s="10" t="inlineStr">
        <is>
          <t>corse</t>
        </is>
      </c>
      <c r="Q814" s="21">
        <f>IF($A814="","",$A814&amp;"|"&amp;$C814)</f>
        <v/>
      </c>
      <c r="R814" s="21">
        <f>IF($A814="","",$A814&amp;"|"&amp;$C814&amp;"|"&amp;$D814)</f>
        <v/>
      </c>
      <c r="S814" s="21">
        <f>IF($A814="","",IFERROR(INDEX(Offerte!$D$2:$D$200,MATCH($Q814,Offerte!$L$2:$L$200,0)),0))</f>
        <v/>
      </c>
      <c r="T814" s="21">
        <f>IF($A814="","",IFERROR(INDEX(Offerte!$G$2:$G$200,MATCH($Q814,Offerte!$L$2:$L$200,0)),"NO"))</f>
        <v/>
      </c>
    </row>
    <row r="815">
      <c r="A815" s="10">
        <f>IF(Offerte!$A28="","",Offerte!$A28)</f>
        <v/>
      </c>
      <c r="B815" s="10">
        <f>IF(Offerte!$A28="","",Offerte!$B28)</f>
        <v/>
      </c>
      <c r="C815" s="10">
        <f>IF(Offerte!$A28="","",Offerte!$C28)</f>
        <v/>
      </c>
      <c r="D815" s="10" t="inlineStr">
        <is>
          <t>B.3.1</t>
        </is>
      </c>
      <c r="E815" s="10" t="inlineStr">
        <is>
          <t>B</t>
        </is>
      </c>
      <c r="F815" s="10" t="inlineStr">
        <is>
          <t>Q</t>
        </is>
      </c>
      <c r="G815" s="10" t="inlineStr">
        <is>
          <t>higher</t>
        </is>
      </c>
      <c r="H815" s="10" t="n">
        <v>2</v>
      </c>
      <c r="I815" s="10" t="inlineStr">
        <is>
          <t>Numero di corse aggiuntive per allungamento dell'arco di servizio giornaliero nelle fasce serali</t>
        </is>
      </c>
      <c r="J815" s="20" t="n"/>
      <c r="K815" s="20" t="n"/>
      <c r="L815" s="20" t="n"/>
      <c r="M815" s="20" t="n"/>
      <c r="N815" s="21">
        <f>IF($A815="","",IFERROR(VALUE($J815),0))</f>
        <v/>
      </c>
      <c r="O815" s="21">
        <f>IF($A815="",0,IF(OR($S815&lt;&gt;1,COUNTA($J815:$M815)=0),0,IF(SUMPRODUCT(MAX(($C$5:$C$6173=$C815)*($D$5:$D$6173=$D815)*($S$5:$S$6173=1)*IFERROR($N$5:$N$6173*1,0)))&gt;0,ROUND($H815*($N815/SUMPRODUCT(MAX(($C$5:$C$6173=$C815)*($D$5:$D$6173=$D815)*($S$5:$S$6173=1)*IFERROR($N$5:$N$6173*1,0)))),4),0)))</f>
        <v/>
      </c>
      <c r="P815" s="10" t="inlineStr">
        <is>
          <t>corse</t>
        </is>
      </c>
      <c r="Q815" s="21">
        <f>IF($A815="","",$A815&amp;"|"&amp;$C815)</f>
        <v/>
      </c>
      <c r="R815" s="21">
        <f>IF($A815="","",$A815&amp;"|"&amp;$C815&amp;"|"&amp;$D815)</f>
        <v/>
      </c>
      <c r="S815" s="21">
        <f>IF($A815="","",IFERROR(INDEX(Offerte!$D$2:$D$200,MATCH($Q815,Offerte!$L$2:$L$200,0)),0))</f>
        <v/>
      </c>
      <c r="T815" s="21">
        <f>IF($A815="","",IFERROR(INDEX(Offerte!$G$2:$G$200,MATCH($Q815,Offerte!$L$2:$L$200,0)),"NO"))</f>
        <v/>
      </c>
    </row>
    <row r="816">
      <c r="A816" s="10">
        <f>IF(Offerte!$A28="","",Offerte!$A28)</f>
        <v/>
      </c>
      <c r="B816" s="10">
        <f>IF(Offerte!$A28="","",Offerte!$B28)</f>
        <v/>
      </c>
      <c r="C816" s="10">
        <f>IF(Offerte!$A28="","",Offerte!$C28)</f>
        <v/>
      </c>
      <c r="D816" s="10" t="inlineStr">
        <is>
          <t>B.4.1</t>
        </is>
      </c>
      <c r="E816" s="10" t="inlineStr">
        <is>
          <t>B</t>
        </is>
      </c>
      <c r="F816" s="10" t="inlineStr">
        <is>
          <t>Q</t>
        </is>
      </c>
      <c r="G816" s="10" t="inlineStr">
        <is>
          <t>higher</t>
        </is>
      </c>
      <c r="H816" s="10" t="n">
        <v>3</v>
      </c>
      <c r="I816" s="10" t="inlineStr">
        <is>
          <t>Percorrenze aggiuntive offerte nel Programma d'esercizio delle prime due fasi attuative</t>
        </is>
      </c>
      <c r="J816" s="20" t="n"/>
      <c r="K816" s="20" t="n"/>
      <c r="L816" s="20" t="n"/>
      <c r="M816" s="20" t="n"/>
      <c r="N816" s="21">
        <f>IF($A816="","",IFERROR(VALUE($J816),0))</f>
        <v/>
      </c>
      <c r="O816" s="21">
        <f>IF($A816="",0,IF(OR($S816&lt;&gt;1,COUNTA($J816:$M816)=0),0,IF(SUMPRODUCT(MAX(($C$5:$C$6173=$C816)*($D$5:$D$6173=$D816)*($S$5:$S$6173=1)*IFERROR($N$5:$N$6173*1,0)))&gt;0,ROUND($H816*($N816/SUMPRODUCT(MAX(($C$5:$C$6173=$C816)*($D$5:$D$6173=$D816)*($S$5:$S$6173=1)*IFERROR($N$5:$N$6173*1,0)))),4),0)))</f>
        <v/>
      </c>
      <c r="P816" s="10" t="inlineStr">
        <is>
          <t>vett*km</t>
        </is>
      </c>
      <c r="Q816" s="21">
        <f>IF($A816="","",$A816&amp;"|"&amp;$C816)</f>
        <v/>
      </c>
      <c r="R816" s="21">
        <f>IF($A816="","",$A816&amp;"|"&amp;$C816&amp;"|"&amp;$D816)</f>
        <v/>
      </c>
      <c r="S816" s="21">
        <f>IF($A816="","",IFERROR(INDEX(Offerte!$D$2:$D$200,MATCH($Q816,Offerte!$L$2:$L$200,0)),0))</f>
        <v/>
      </c>
      <c r="T816" s="21">
        <f>IF($A816="","",IFERROR(INDEX(Offerte!$G$2:$G$200,MATCH($Q816,Offerte!$L$2:$L$200,0)),"NO"))</f>
        <v/>
      </c>
    </row>
    <row r="817">
      <c r="A817" s="10">
        <f>IF(Offerte!$A28="","",Offerte!$A28)</f>
        <v/>
      </c>
      <c r="B817" s="10">
        <f>IF(Offerte!$A28="","",Offerte!$B28)</f>
        <v/>
      </c>
      <c r="C817" s="10">
        <f>IF(Offerte!$A28="","",Offerte!$C28)</f>
        <v/>
      </c>
      <c r="D817" s="10" t="inlineStr">
        <is>
          <t>B.5.1</t>
        </is>
      </c>
      <c r="E817" s="10" t="inlineStr">
        <is>
          <t>B</t>
        </is>
      </c>
      <c r="F817" s="10" t="inlineStr">
        <is>
          <t>D</t>
        </is>
      </c>
      <c r="G817" s="10" t="inlineStr">
        <is>
          <t>discretionary</t>
        </is>
      </c>
      <c r="H817" s="10" t="n">
        <v>2</v>
      </c>
      <c r="I817" s="10" t="inlineStr">
        <is>
          <t>Efficacia del progetto di servizi complementari DRT</t>
        </is>
      </c>
      <c r="J817" s="20" t="n"/>
      <c r="K817" s="20" t="n"/>
      <c r="L817" s="20" t="n"/>
      <c r="M817" s="20" t="n"/>
      <c r="N817" s="21">
        <f>IF($A817="","",MAX(0,MIN(1,IFERROR(VALUE($M817),0))))</f>
        <v/>
      </c>
      <c r="O817" s="21">
        <f>IF($A817="",0,IF(OR($S817&lt;&gt;1,COUNTA($J817:$M817)=0),0,IF(SUMPRODUCT(MAX(($C$5:$C$6173=$C817)*($D$5:$D$6173=$D817)*($S$5:$S$6173=1)*IFERROR($N$5:$N$6173*1,0)))&gt;0,ROUND($H817*($N817/SUMPRODUCT(MAX(($C$5:$C$6173=$C817)*($D$5:$D$6173=$D817)*($S$5:$S$6173=1)*IFERROR($N$5:$N$6173*1,0)))),4),0)))</f>
        <v/>
      </c>
      <c r="P817" s="10" t="inlineStr">
        <is>
          <t>coeff.</t>
        </is>
      </c>
      <c r="Q817" s="21">
        <f>IF($A817="","",$A817&amp;"|"&amp;$C817)</f>
        <v/>
      </c>
      <c r="R817" s="21">
        <f>IF($A817="","",$A817&amp;"|"&amp;$C817&amp;"|"&amp;$D817)</f>
        <v/>
      </c>
      <c r="S817" s="21">
        <f>IF($A817="","",IFERROR(INDEX(Offerte!$D$2:$D$200,MATCH($Q817,Offerte!$L$2:$L$200,0)),0))</f>
        <v/>
      </c>
      <c r="T817" s="21">
        <f>IF($A817="","",IFERROR(INDEX(Offerte!$G$2:$G$200,MATCH($Q817,Offerte!$L$2:$L$200,0)),"NO"))</f>
        <v/>
      </c>
    </row>
    <row r="818">
      <c r="A818" s="10">
        <f>IF(Offerte!$A28="","",Offerte!$A28)</f>
        <v/>
      </c>
      <c r="B818" s="10">
        <f>IF(Offerte!$A28="","",Offerte!$B28)</f>
        <v/>
      </c>
      <c r="C818" s="10">
        <f>IF(Offerte!$A28="","",Offerte!$C28)</f>
        <v/>
      </c>
      <c r="D818" s="10" t="inlineStr">
        <is>
          <t>C.1.1</t>
        </is>
      </c>
      <c r="E818" s="10" t="inlineStr">
        <is>
          <t>C</t>
        </is>
      </c>
      <c r="F818" s="10" t="inlineStr">
        <is>
          <t>Q</t>
        </is>
      </c>
      <c r="G818" s="10" t="inlineStr">
        <is>
          <t>higher</t>
        </is>
      </c>
      <c r="H818" s="10" t="n">
        <v>2</v>
      </c>
      <c r="I818" s="10" t="inlineStr">
        <is>
          <t>Tasso di copertura del servizio con telecamere BSD</t>
        </is>
      </c>
      <c r="J818" s="20" t="n"/>
      <c r="K818" s="20" t="n"/>
      <c r="L818" s="20" t="n"/>
      <c r="M818" s="20" t="n"/>
      <c r="N818" s="21">
        <f>IF($A818="","",IFERROR(VALUE($K818)/VALUE($L818),IFERROR(VALUE($J818),0)))</f>
        <v/>
      </c>
      <c r="O818" s="21">
        <f>IF($A818="",0,IF(OR($S818&lt;&gt;1,COUNTA($J818:$M818)=0),0,IF(SUMPRODUCT(MAX(($C$5:$C$6173=$C818)*($D$5:$D$6173=$D818)*($S$5:$S$6173=1)*IFERROR($N$5:$N$6173*1,0)))&gt;0,ROUND($H818*($N818/SUMPRODUCT(MAX(($C$5:$C$6173=$C818)*($D$5:$D$6173=$D818)*($S$5:$S$6173=1)*IFERROR($N$5:$N$6173*1,0)))),4),0)))</f>
        <v/>
      </c>
      <c r="P818" s="10" t="inlineStr">
        <is>
          <t>Autobus attrezzati con telecamere BSD / Autobus totali in offerta, incluse scorte</t>
        </is>
      </c>
      <c r="Q818" s="21">
        <f>IF($A818="","",$A818&amp;"|"&amp;$C818)</f>
        <v/>
      </c>
      <c r="R818" s="21">
        <f>IF($A818="","",$A818&amp;"|"&amp;$C818&amp;"|"&amp;$D818)</f>
        <v/>
      </c>
      <c r="S818" s="21">
        <f>IF($A818="","",IFERROR(INDEX(Offerte!$D$2:$D$200,MATCH($Q818,Offerte!$L$2:$L$200,0)),0))</f>
        <v/>
      </c>
      <c r="T818" s="21">
        <f>IF($A818="","",IFERROR(INDEX(Offerte!$G$2:$G$200,MATCH($Q818,Offerte!$L$2:$L$200,0)),"NO"))</f>
        <v/>
      </c>
    </row>
    <row r="819">
      <c r="A819" s="10">
        <f>IF(Offerte!$A28="","",Offerte!$A28)</f>
        <v/>
      </c>
      <c r="B819" s="10">
        <f>IF(Offerte!$A28="","",Offerte!$B28)</f>
        <v/>
      </c>
      <c r="C819" s="10">
        <f>IF(Offerte!$A28="","",Offerte!$C28)</f>
        <v/>
      </c>
      <c r="D819" s="10" t="inlineStr">
        <is>
          <t>C.1.2</t>
        </is>
      </c>
      <c r="E819" s="10" t="inlineStr">
        <is>
          <t>C</t>
        </is>
      </c>
      <c r="F819" s="10" t="inlineStr">
        <is>
          <t>Q</t>
        </is>
      </c>
      <c r="G819" s="10" t="inlineStr">
        <is>
          <t>higher</t>
        </is>
      </c>
      <c r="H819" s="10" t="n">
        <v>2</v>
      </c>
      <c r="I819" s="10" t="inlineStr">
        <is>
          <t>Tasso di copertura del servizio con telecamere ADAS</t>
        </is>
      </c>
      <c r="J819" s="20" t="n"/>
      <c r="K819" s="20" t="n"/>
      <c r="L819" s="20" t="n"/>
      <c r="M819" s="20" t="n"/>
      <c r="N819" s="21">
        <f>IF($A819="","",IFERROR(VALUE($K819)/VALUE($L819),IFERROR(VALUE($J819),0)))</f>
        <v/>
      </c>
      <c r="O819" s="21">
        <f>IF($A819="",0,IF(OR($S819&lt;&gt;1,COUNTA($J819:$M819)=0),0,IF(SUMPRODUCT(MAX(($C$5:$C$6173=$C819)*($D$5:$D$6173=$D819)*($S$5:$S$6173=1)*IFERROR($N$5:$N$6173*1,0)))&gt;0,ROUND($H819*($N819/SUMPRODUCT(MAX(($C$5:$C$6173=$C819)*($D$5:$D$6173=$D819)*($S$5:$S$6173=1)*IFERROR($N$5:$N$6173*1,0)))),4),0)))</f>
        <v/>
      </c>
      <c r="P819" s="10" t="inlineStr">
        <is>
          <t>Autobus attrezzati con telecamere ADAS / Autobus totali in offerta, incluse scorte</t>
        </is>
      </c>
      <c r="Q819" s="21">
        <f>IF($A819="","",$A819&amp;"|"&amp;$C819)</f>
        <v/>
      </c>
      <c r="R819" s="21">
        <f>IF($A819="","",$A819&amp;"|"&amp;$C819&amp;"|"&amp;$D819)</f>
        <v/>
      </c>
      <c r="S819" s="21">
        <f>IF($A819="","",IFERROR(INDEX(Offerte!$D$2:$D$200,MATCH($Q819,Offerte!$L$2:$L$200,0)),0))</f>
        <v/>
      </c>
      <c r="T819" s="21">
        <f>IF($A819="","",IFERROR(INDEX(Offerte!$G$2:$G$200,MATCH($Q819,Offerte!$L$2:$L$200,0)),"NO"))</f>
        <v/>
      </c>
    </row>
    <row r="820">
      <c r="A820" s="10">
        <f>IF(Offerte!$A28="","",Offerte!$A28)</f>
        <v/>
      </c>
      <c r="B820" s="10">
        <f>IF(Offerte!$A28="","",Offerte!$B28)</f>
        <v/>
      </c>
      <c r="C820" s="10">
        <f>IF(Offerte!$A28="","",Offerte!$C28)</f>
        <v/>
      </c>
      <c r="D820" s="10" t="inlineStr">
        <is>
          <t>C.2.1</t>
        </is>
      </c>
      <c r="E820" s="10" t="inlineStr">
        <is>
          <t>C</t>
        </is>
      </c>
      <c r="F820" s="10" t="inlineStr">
        <is>
          <t>Q</t>
        </is>
      </c>
      <c r="G820" s="10" t="inlineStr">
        <is>
          <t>higher</t>
        </is>
      </c>
      <c r="H820" s="10" t="n">
        <v>3</v>
      </c>
      <c r="I820" s="10" t="inlineStr">
        <is>
          <t>Tasso di copertura del servizio con telecamere di bordo di videosorveglianza</t>
        </is>
      </c>
      <c r="J820" s="20" t="n"/>
      <c r="K820" s="20" t="n"/>
      <c r="L820" s="20" t="n"/>
      <c r="M820" s="20" t="n"/>
      <c r="N820" s="21">
        <f>IF($A820="","",IFERROR(VALUE($K820)/VALUE($L820),IFERROR(VALUE($J820),0)))</f>
        <v/>
      </c>
      <c r="O820" s="21">
        <f>IF($A820="",0,IF(OR($S820&lt;&gt;1,COUNTA($J820:$M820)=0),0,IF(SUMPRODUCT(MAX(($C$5:$C$6173=$C820)*($D$5:$D$6173=$D820)*($S$5:$S$6173=1)*IFERROR($N$5:$N$6173*1,0)))&gt;0,ROUND($H820*($N820/SUMPRODUCT(MAX(($C$5:$C$6173=$C820)*($D$5:$D$6173=$D820)*($S$5:$S$6173=1)*IFERROR($N$5:$N$6173*1,0)))),4),0)))</f>
        <v/>
      </c>
      <c r="P820" s="10" t="inlineStr">
        <is>
          <t>Autobus attrezzati con videosorveglianza / Autobus totali in offerta, incluse scorte</t>
        </is>
      </c>
      <c r="Q820" s="21">
        <f>IF($A820="","",$A820&amp;"|"&amp;$C820)</f>
        <v/>
      </c>
      <c r="R820" s="21">
        <f>IF($A820="","",$A820&amp;"|"&amp;$C820&amp;"|"&amp;$D820)</f>
        <v/>
      </c>
      <c r="S820" s="21">
        <f>IF($A820="","",IFERROR(INDEX(Offerte!$D$2:$D$200,MATCH($Q820,Offerte!$L$2:$L$200,0)),0))</f>
        <v/>
      </c>
      <c r="T820" s="21">
        <f>IF($A820="","",IFERROR(INDEX(Offerte!$G$2:$G$200,MATCH($Q820,Offerte!$L$2:$L$200,0)),"NO"))</f>
        <v/>
      </c>
    </row>
    <row r="821">
      <c r="A821" s="10">
        <f>IF(Offerte!$A28="","",Offerte!$A28)</f>
        <v/>
      </c>
      <c r="B821" s="10">
        <f>IF(Offerte!$A28="","",Offerte!$B28)</f>
        <v/>
      </c>
      <c r="C821" s="10">
        <f>IF(Offerte!$A28="","",Offerte!$C28)</f>
        <v/>
      </c>
      <c r="D821" s="10" t="inlineStr">
        <is>
          <t>C.2.2</t>
        </is>
      </c>
      <c r="E821" s="10" t="inlineStr">
        <is>
          <t>C</t>
        </is>
      </c>
      <c r="F821" s="10" t="inlineStr">
        <is>
          <t>T</t>
        </is>
      </c>
      <c r="G821" s="10" t="inlineStr">
        <is>
          <t>tabular</t>
        </is>
      </c>
      <c r="H821" s="10" t="n">
        <v>1</v>
      </c>
      <c r="I821" s="10" t="inlineStr">
        <is>
          <t>Software video/audio analisi per situazioni di pericolo</t>
        </is>
      </c>
      <c r="J821" s="20" t="n"/>
      <c r="K821" s="20" t="n"/>
      <c r="L821" s="20" t="n"/>
      <c r="M821" s="20" t="n"/>
      <c r="N821" s="21">
        <f>IF($A821="","",IF(IFERROR(VALUE($M821),0)=1,1,0))</f>
        <v/>
      </c>
      <c r="O821" s="21">
        <f>IF($A821="",0,IF(OR($S821&lt;&gt;1,COUNTA($J821:$M821)=0),0,IF($N821=1,$H821,0)))</f>
        <v/>
      </c>
      <c r="P821" s="10" t="inlineStr">
        <is>
          <t>sì/no</t>
        </is>
      </c>
      <c r="Q821" s="21">
        <f>IF($A821="","",$A821&amp;"|"&amp;$C821)</f>
        <v/>
      </c>
      <c r="R821" s="21">
        <f>IF($A821="","",$A821&amp;"|"&amp;$C821&amp;"|"&amp;$D821)</f>
        <v/>
      </c>
      <c r="S821" s="21">
        <f>IF($A821="","",IFERROR(INDEX(Offerte!$D$2:$D$200,MATCH($Q821,Offerte!$L$2:$L$200,0)),0))</f>
        <v/>
      </c>
      <c r="T821" s="21">
        <f>IF($A821="","",IFERROR(INDEX(Offerte!$G$2:$G$200,MATCH($Q821,Offerte!$L$2:$L$200,0)),"NO"))</f>
        <v/>
      </c>
    </row>
    <row r="822">
      <c r="A822" s="10">
        <f>IF(Offerte!$A28="","",Offerte!$A28)</f>
        <v/>
      </c>
      <c r="B822" s="10">
        <f>IF(Offerte!$A28="","",Offerte!$B28)</f>
        <v/>
      </c>
      <c r="C822" s="10">
        <f>IF(Offerte!$A28="","",Offerte!$C28)</f>
        <v/>
      </c>
      <c r="D822" s="10" t="inlineStr">
        <is>
          <t>C.2.3</t>
        </is>
      </c>
      <c r="E822" s="10" t="inlineStr">
        <is>
          <t>C</t>
        </is>
      </c>
      <c r="F822" s="10" t="inlineStr">
        <is>
          <t>T</t>
        </is>
      </c>
      <c r="G822" s="10" t="inlineStr">
        <is>
          <t>tabular</t>
        </is>
      </c>
      <c r="H822" s="10" t="n">
        <v>1</v>
      </c>
      <c r="I822" s="10" t="inlineStr">
        <is>
          <t>Collegamento con centrale qualificata di pronto intervento</t>
        </is>
      </c>
      <c r="J822" s="20" t="n"/>
      <c r="K822" s="20" t="n"/>
      <c r="L822" s="20" t="n"/>
      <c r="M822" s="20" t="n"/>
      <c r="N822" s="21">
        <f>IF($A822="","",IF(IFERROR(VALUE($M822),0)=1,1,0))</f>
        <v/>
      </c>
      <c r="O822" s="21">
        <f>IF($A822="",0,IF(OR($S822&lt;&gt;1,COUNTA($J822:$M822)=0),0,IF($N822=1,$H822,0)))</f>
        <v/>
      </c>
      <c r="P822" s="10" t="inlineStr">
        <is>
          <t>sì/no</t>
        </is>
      </c>
      <c r="Q822" s="21">
        <f>IF($A822="","",$A822&amp;"|"&amp;$C822)</f>
        <v/>
      </c>
      <c r="R822" s="21">
        <f>IF($A822="","",$A822&amp;"|"&amp;$C822&amp;"|"&amp;$D822)</f>
        <v/>
      </c>
      <c r="S822" s="21">
        <f>IF($A822="","",IFERROR(INDEX(Offerte!$D$2:$D$200,MATCH($Q822,Offerte!$L$2:$L$200,0)),0))</f>
        <v/>
      </c>
      <c r="T822" s="21">
        <f>IF($A822="","",IFERROR(INDEX(Offerte!$G$2:$G$200,MATCH($Q822,Offerte!$L$2:$L$200,0)),"NO"))</f>
        <v/>
      </c>
    </row>
    <row r="823">
      <c r="A823" s="10">
        <f>IF(Offerte!$A28="","",Offerte!$A28)</f>
        <v/>
      </c>
      <c r="B823" s="10">
        <f>IF(Offerte!$A28="","",Offerte!$B28)</f>
        <v/>
      </c>
      <c r="C823" s="10">
        <f>IF(Offerte!$A28="","",Offerte!$C28)</f>
        <v/>
      </c>
      <c r="D823" s="10" t="inlineStr">
        <is>
          <t>C.2.4</t>
        </is>
      </c>
      <c r="E823" s="10" t="inlineStr">
        <is>
          <t>C</t>
        </is>
      </c>
      <c r="F823" s="10" t="inlineStr">
        <is>
          <t>Q</t>
        </is>
      </c>
      <c r="G823" s="10" t="inlineStr">
        <is>
          <t>higher</t>
        </is>
      </c>
      <c r="H823" s="10" t="n">
        <v>1</v>
      </c>
      <c r="I823" s="10" t="inlineStr">
        <is>
          <t>Tasso di copertura del servizio con dispositivi per la chiamata di emergenza del conducente</t>
        </is>
      </c>
      <c r="J823" s="20" t="n"/>
      <c r="K823" s="20" t="n"/>
      <c r="L823" s="20" t="n"/>
      <c r="M823" s="20" t="n"/>
      <c r="N823" s="21">
        <f>IF($A823="","",IFERROR(VALUE($K823)/VALUE($L823),IFERROR(VALUE($J823),0)))</f>
        <v/>
      </c>
      <c r="O823" s="21">
        <f>IF($A823="",0,IF(OR($S823&lt;&gt;1,COUNTA($J823:$M823)=0),0,IF(SUMPRODUCT(MAX(($C$5:$C$6173=$C823)*($D$5:$D$6173=$D823)*($S$5:$S$6173=1)*IFERROR($N$5:$N$6173*1,0)))&gt;0,ROUND($H823*($N823/SUMPRODUCT(MAX(($C$5:$C$6173=$C823)*($D$5:$D$6173=$D823)*($S$5:$S$6173=1)*IFERROR($N$5:$N$6173*1,0)))),4),0)))</f>
        <v/>
      </c>
      <c r="P823" s="10" t="inlineStr">
        <is>
          <t>Autobus attrezzati con chiamata di emergenza / Autobus totali in offerta, incluse scorte</t>
        </is>
      </c>
      <c r="Q823" s="21">
        <f>IF($A823="","",$A823&amp;"|"&amp;$C823)</f>
        <v/>
      </c>
      <c r="R823" s="21">
        <f>IF($A823="","",$A823&amp;"|"&amp;$C823&amp;"|"&amp;$D823)</f>
        <v/>
      </c>
      <c r="S823" s="21">
        <f>IF($A823="","",IFERROR(INDEX(Offerte!$D$2:$D$200,MATCH($Q823,Offerte!$L$2:$L$200,0)),0))</f>
        <v/>
      </c>
      <c r="T823" s="21">
        <f>IF($A823="","",IFERROR(INDEX(Offerte!$G$2:$G$200,MATCH($Q823,Offerte!$L$2:$L$200,0)),"NO"))</f>
        <v/>
      </c>
    </row>
    <row r="824">
      <c r="A824" s="10">
        <f>IF(Offerte!$A28="","",Offerte!$A28)</f>
        <v/>
      </c>
      <c r="B824" s="10">
        <f>IF(Offerte!$A28="","",Offerte!$B28)</f>
        <v/>
      </c>
      <c r="C824" s="10">
        <f>IF(Offerte!$A28="","",Offerte!$C28)</f>
        <v/>
      </c>
      <c r="D824" s="10" t="inlineStr">
        <is>
          <t>C.3.1</t>
        </is>
      </c>
      <c r="E824" s="10" t="inlineStr">
        <is>
          <t>C</t>
        </is>
      </c>
      <c r="F824" s="10" t="inlineStr">
        <is>
          <t>Q</t>
        </is>
      </c>
      <c r="G824" s="10" t="inlineStr">
        <is>
          <t>higher</t>
        </is>
      </c>
      <c r="H824" s="10" t="n">
        <v>2</v>
      </c>
      <c r="I824" s="10" t="inlineStr">
        <is>
          <t>Tasso di copertura del servizio con dispositivi di informazione dinamica a bordo mezzo</t>
        </is>
      </c>
      <c r="J824" s="20" t="n"/>
      <c r="K824" s="20" t="n"/>
      <c r="L824" s="20" t="n"/>
      <c r="M824" s="20" t="n"/>
      <c r="N824" s="21">
        <f>IF($A824="","",IFERROR(VALUE($K824)/VALUE($L824),IFERROR(VALUE($J824),0)))</f>
        <v/>
      </c>
      <c r="O824" s="21">
        <f>IF($A824="",0,IF(OR($S824&lt;&gt;1,COUNTA($J824:$M824)=0),0,IF(SUMPRODUCT(MAX(($C$5:$C$6173=$C824)*($D$5:$D$6173=$D824)*($S$5:$S$6173=1)*IFERROR($N$5:$N$6173*1,0)))&gt;0,ROUND($H824*($N824/SUMPRODUCT(MAX(($C$5:$C$6173=$C824)*($D$5:$D$6173=$D824)*($S$5:$S$6173=1)*IFERROR($N$5:$N$6173*1,0)))),4),0)))</f>
        <v/>
      </c>
      <c r="P824" s="10" t="inlineStr">
        <is>
          <t>Autobus con monitor e indicatori vocali / Autobus totali in offerta, incluse scorte</t>
        </is>
      </c>
      <c r="Q824" s="21">
        <f>IF($A824="","",$A824&amp;"|"&amp;$C824)</f>
        <v/>
      </c>
      <c r="R824" s="21">
        <f>IF($A824="","",$A824&amp;"|"&amp;$C824&amp;"|"&amp;$D824)</f>
        <v/>
      </c>
      <c r="S824" s="21">
        <f>IF($A824="","",IFERROR(INDEX(Offerte!$D$2:$D$200,MATCH($Q824,Offerte!$L$2:$L$200,0)),0))</f>
        <v/>
      </c>
      <c r="T824" s="21">
        <f>IF($A824="","",IFERROR(INDEX(Offerte!$G$2:$G$200,MATCH($Q824,Offerte!$L$2:$L$200,0)),"NO"))</f>
        <v/>
      </c>
    </row>
    <row r="825">
      <c r="A825" s="10">
        <f>IF(Offerte!$A28="","",Offerte!$A28)</f>
        <v/>
      </c>
      <c r="B825" s="10">
        <f>IF(Offerte!$A28="","",Offerte!$B28)</f>
        <v/>
      </c>
      <c r="C825" s="10">
        <f>IF(Offerte!$A28="","",Offerte!$C28)</f>
        <v/>
      </c>
      <c r="D825" s="10" t="inlineStr">
        <is>
          <t>C.3.2</t>
        </is>
      </c>
      <c r="E825" s="10" t="inlineStr">
        <is>
          <t>C</t>
        </is>
      </c>
      <c r="F825" s="10" t="inlineStr">
        <is>
          <t>T</t>
        </is>
      </c>
      <c r="G825" s="10" t="inlineStr">
        <is>
          <t>tabular</t>
        </is>
      </c>
      <c r="H825" s="10" t="n">
        <v>2</v>
      </c>
      <c r="I825" s="10" t="inlineStr">
        <is>
          <t>Informazioni a bordo su coincidenze ai nodi</t>
        </is>
      </c>
      <c r="J825" s="20" t="n"/>
      <c r="K825" s="20" t="n"/>
      <c r="L825" s="20" t="n"/>
      <c r="M825" s="20" t="n"/>
      <c r="N825" s="21">
        <f>IF($A825="","",IF(IFERROR(VALUE($M825),0)=1,1,0))</f>
        <v/>
      </c>
      <c r="O825" s="21">
        <f>IF($A825="",0,IF(OR($S825&lt;&gt;1,COUNTA($J825:$M825)=0),0,IF(AND($N825=1,IFERROR(SUMIFS($N$5:$N$6173,$Q$5:$Q$6173,$Q825,$D$5:$D$6173,"C.3.1"),0)&gt;=0.5),$H825,0)))</f>
        <v/>
      </c>
      <c r="P825" s="10" t="inlineStr">
        <is>
          <t>Dipende da C.3.1 &gt;= 0.5</t>
        </is>
      </c>
      <c r="Q825" s="21">
        <f>IF($A825="","",$A825&amp;"|"&amp;$C825)</f>
        <v/>
      </c>
      <c r="R825" s="21">
        <f>IF($A825="","",$A825&amp;"|"&amp;$C825&amp;"|"&amp;$D825)</f>
        <v/>
      </c>
      <c r="S825" s="21">
        <f>IF($A825="","",IFERROR(INDEX(Offerte!$D$2:$D$200,MATCH($Q825,Offerte!$L$2:$L$200,0)),0))</f>
        <v/>
      </c>
      <c r="T825" s="21">
        <f>IF($A825="","",IFERROR(INDEX(Offerte!$G$2:$G$200,MATCH($Q825,Offerte!$L$2:$L$200,0)),"NO"))</f>
        <v/>
      </c>
    </row>
    <row r="826">
      <c r="A826" s="10">
        <f>IF(Offerte!$A28="","",Offerte!$A28)</f>
        <v/>
      </c>
      <c r="B826" s="10">
        <f>IF(Offerte!$A28="","",Offerte!$B28)</f>
        <v/>
      </c>
      <c r="C826" s="10">
        <f>IF(Offerte!$A28="","",Offerte!$C28)</f>
        <v/>
      </c>
      <c r="D826" s="10" t="inlineStr">
        <is>
          <t>D.1.1</t>
        </is>
      </c>
      <c r="E826" s="10" t="inlineStr">
        <is>
          <t>D</t>
        </is>
      </c>
      <c r="F826" s="10" t="inlineStr">
        <is>
          <t>Q</t>
        </is>
      </c>
      <c r="G826" s="10" t="inlineStr">
        <is>
          <t>higher</t>
        </is>
      </c>
      <c r="H826" s="10" t="n">
        <v>3</v>
      </c>
      <c r="I826" s="10" t="inlineStr">
        <is>
          <t>Installazione di pensiline</t>
        </is>
      </c>
      <c r="J826" s="20" t="n"/>
      <c r="K826" s="20" t="n"/>
      <c r="L826" s="20" t="n"/>
      <c r="M826" s="20" t="n"/>
      <c r="N826" s="21">
        <f>IF($A826="","",IFERROR(VALUE($J826),0))</f>
        <v/>
      </c>
      <c r="O826" s="21">
        <f>IF($A826="",0,IF(OR($S826&lt;&gt;1,COUNTA($J826:$M826)=0),0,IF(SUMPRODUCT(MAX(($C$5:$C$6173=$C826)*($D$5:$D$6173=$D826)*($S$5:$S$6173=1)*IFERROR($N$5:$N$6173*1,0)))&gt;0,ROUND($H826*($N826/SUMPRODUCT(MAX(($C$5:$C$6173=$C826)*($D$5:$D$6173=$D826)*($S$5:$S$6173=1)*IFERROR($N$5:$N$6173*1,0)))),4),0)))</f>
        <v/>
      </c>
      <c r="P826" s="10" t="inlineStr">
        <is>
          <t>fermate</t>
        </is>
      </c>
      <c r="Q826" s="21">
        <f>IF($A826="","",$A826&amp;"|"&amp;$C826)</f>
        <v/>
      </c>
      <c r="R826" s="21">
        <f>IF($A826="","",$A826&amp;"|"&amp;$C826&amp;"|"&amp;$D826)</f>
        <v/>
      </c>
      <c r="S826" s="21">
        <f>IF($A826="","",IFERROR(INDEX(Offerte!$D$2:$D$200,MATCH($Q826,Offerte!$L$2:$L$200,0)),0))</f>
        <v/>
      </c>
      <c r="T826" s="21">
        <f>IF($A826="","",IFERROR(INDEX(Offerte!$G$2:$G$200,MATCH($Q826,Offerte!$L$2:$L$200,0)),"NO"))</f>
        <v/>
      </c>
    </row>
    <row r="827">
      <c r="A827" s="10">
        <f>IF(Offerte!$A28="","",Offerte!$A28)</f>
        <v/>
      </c>
      <c r="B827" s="10">
        <f>IF(Offerte!$A28="","",Offerte!$B28)</f>
        <v/>
      </c>
      <c r="C827" s="10">
        <f>IF(Offerte!$A28="","",Offerte!$C28)</f>
        <v/>
      </c>
      <c r="D827" s="10" t="inlineStr">
        <is>
          <t>D.1.2</t>
        </is>
      </c>
      <c r="E827" s="10" t="inlineStr">
        <is>
          <t>D</t>
        </is>
      </c>
      <c r="F827" s="10" t="inlineStr">
        <is>
          <t>Q</t>
        </is>
      </c>
      <c r="G827" s="10" t="inlineStr">
        <is>
          <t>higher</t>
        </is>
      </c>
      <c r="H827" s="10" t="n">
        <v>3</v>
      </c>
      <c r="I827" s="10" t="inlineStr">
        <is>
          <t>Installazione di paline di fermata conformi alla DGR 581/2023</t>
        </is>
      </c>
      <c r="J827" s="20" t="n"/>
      <c r="K827" s="20" t="n"/>
      <c r="L827" s="20" t="n"/>
      <c r="M827" s="20" t="n"/>
      <c r="N827" s="21">
        <f>IF($A827="","",IFERROR(VALUE($J827),0))</f>
        <v/>
      </c>
      <c r="O827" s="21">
        <f>IF($A827="",0,IF(OR($S827&lt;&gt;1,COUNTA($J827:$M827)=0),0,IF(SUMPRODUCT(MAX(($C$5:$C$6173=$C827)*($D$5:$D$6173=$D827)*($S$5:$S$6173=1)*IFERROR($N$5:$N$6173*1,0)))&gt;0,ROUND($H827*($N827/SUMPRODUCT(MAX(($C$5:$C$6173=$C827)*($D$5:$D$6173=$D827)*($S$5:$S$6173=1)*IFERROR($N$5:$N$6173*1,0)))),4),0)))</f>
        <v/>
      </c>
      <c r="P827" s="10" t="inlineStr">
        <is>
          <t>fermate</t>
        </is>
      </c>
      <c r="Q827" s="21">
        <f>IF($A827="","",$A827&amp;"|"&amp;$C827)</f>
        <v/>
      </c>
      <c r="R827" s="21">
        <f>IF($A827="","",$A827&amp;"|"&amp;$C827&amp;"|"&amp;$D827)</f>
        <v/>
      </c>
      <c r="S827" s="21">
        <f>IF($A827="","",IFERROR(INDEX(Offerte!$D$2:$D$200,MATCH($Q827,Offerte!$L$2:$L$200,0)),0))</f>
        <v/>
      </c>
      <c r="T827" s="21">
        <f>IF($A827="","",IFERROR(INDEX(Offerte!$G$2:$G$200,MATCH($Q827,Offerte!$L$2:$L$200,0)),"NO"))</f>
        <v/>
      </c>
    </row>
    <row r="828">
      <c r="A828" s="10">
        <f>IF(Offerte!$A28="","",Offerte!$A28)</f>
        <v/>
      </c>
      <c r="B828" s="10">
        <f>IF(Offerte!$A28="","",Offerte!$B28)</f>
        <v/>
      </c>
      <c r="C828" s="10">
        <f>IF(Offerte!$A28="","",Offerte!$C28)</f>
        <v/>
      </c>
      <c r="D828" s="10" t="inlineStr">
        <is>
          <t>D.1.3</t>
        </is>
      </c>
      <c r="E828" s="10" t="inlineStr">
        <is>
          <t>D</t>
        </is>
      </c>
      <c r="F828" s="10" t="inlineStr">
        <is>
          <t>Q</t>
        </is>
      </c>
      <c r="G828" s="10" t="inlineStr">
        <is>
          <t>higher</t>
        </is>
      </c>
      <c r="H828" s="10" t="n">
        <v>2</v>
      </c>
      <c r="I828" s="10" t="inlineStr">
        <is>
          <t>Display informativi connessi alle fermate</t>
        </is>
      </c>
      <c r="J828" s="20" t="n"/>
      <c r="K828" s="20" t="n"/>
      <c r="L828" s="20" t="n"/>
      <c r="M828" s="20" t="n"/>
      <c r="N828" s="21">
        <f>IF($A828="","",IFERROR(VALUE($J828),0))</f>
        <v/>
      </c>
      <c r="O828" s="21">
        <f>IF($A828="",0,IF(OR($S828&lt;&gt;1,COUNTA($J828:$M828)=0),0,IF(SUMPRODUCT(MAX(($C$5:$C$6173=$C828)*($D$5:$D$6173=$D828)*($S$5:$S$6173=1)*IFERROR($N$5:$N$6173*1,0)))&gt;0,ROUND($H828*($N828/SUMPRODUCT(MAX(($C$5:$C$6173=$C828)*($D$5:$D$6173=$D828)*($S$5:$S$6173=1)*IFERROR($N$5:$N$6173*1,0)))),4),0)))</f>
        <v/>
      </c>
      <c r="P828" s="10" t="inlineStr">
        <is>
          <t>fermate</t>
        </is>
      </c>
      <c r="Q828" s="21">
        <f>IF($A828="","",$A828&amp;"|"&amp;$C828)</f>
        <v/>
      </c>
      <c r="R828" s="21">
        <f>IF($A828="","",$A828&amp;"|"&amp;$C828&amp;"|"&amp;$D828)</f>
        <v/>
      </c>
      <c r="S828" s="21">
        <f>IF($A828="","",IFERROR(INDEX(Offerte!$D$2:$D$200,MATCH($Q828,Offerte!$L$2:$L$200,0)),0))</f>
        <v/>
      </c>
      <c r="T828" s="21">
        <f>IF($A828="","",IFERROR(INDEX(Offerte!$G$2:$G$200,MATCH($Q828,Offerte!$L$2:$L$200,0)),"NO"))</f>
        <v/>
      </c>
    </row>
    <row r="829">
      <c r="A829" s="10">
        <f>IF(Offerte!$A28="","",Offerte!$A28)</f>
        <v/>
      </c>
      <c r="B829" s="10">
        <f>IF(Offerte!$A28="","",Offerte!$B28)</f>
        <v/>
      </c>
      <c r="C829" s="10">
        <f>IF(Offerte!$A28="","",Offerte!$C28)</f>
        <v/>
      </c>
      <c r="D829" s="10" t="inlineStr">
        <is>
          <t>D.2.1</t>
        </is>
      </c>
      <c r="E829" s="10" t="inlineStr">
        <is>
          <t>D</t>
        </is>
      </c>
      <c r="F829" s="10" t="inlineStr">
        <is>
          <t>Q</t>
        </is>
      </c>
      <c r="G829" s="10" t="inlineStr">
        <is>
          <t>higher</t>
        </is>
      </c>
      <c r="H829" s="10" t="n">
        <v>2</v>
      </c>
      <c r="I829" s="10" t="inlineStr">
        <is>
          <t>Segnali tattili Loges-Vet-Evolution</t>
        </is>
      </c>
      <c r="J829" s="20" t="n"/>
      <c r="K829" s="20" t="n"/>
      <c r="L829" s="20" t="n"/>
      <c r="M829" s="20" t="n"/>
      <c r="N829" s="21">
        <f>IF($A829="","",IFERROR(VALUE($J829),0))</f>
        <v/>
      </c>
      <c r="O829" s="21">
        <f>IF($A829="",0,IF(OR($S829&lt;&gt;1,COUNTA($J829:$M829)=0),0,IF(SUMPRODUCT(MAX(($C$5:$C$6173=$C829)*($D$5:$D$6173=$D829)*($S$5:$S$6173=1)*IFERROR($N$5:$N$6173*1,0)))&gt;0,ROUND($H829*($N829/SUMPRODUCT(MAX(($C$5:$C$6173=$C829)*($D$5:$D$6173=$D829)*($S$5:$S$6173=1)*IFERROR($N$5:$N$6173*1,0)))),4),0)))</f>
        <v/>
      </c>
      <c r="P829" s="10" t="inlineStr">
        <is>
          <t>fermate</t>
        </is>
      </c>
      <c r="Q829" s="21">
        <f>IF($A829="","",$A829&amp;"|"&amp;$C829)</f>
        <v/>
      </c>
      <c r="R829" s="21">
        <f>IF($A829="","",$A829&amp;"|"&amp;$C829&amp;"|"&amp;$D829)</f>
        <v/>
      </c>
      <c r="S829" s="21">
        <f>IF($A829="","",IFERROR(INDEX(Offerte!$D$2:$D$200,MATCH($Q829,Offerte!$L$2:$L$200,0)),0))</f>
        <v/>
      </c>
      <c r="T829" s="21">
        <f>IF($A829="","",IFERROR(INDEX(Offerte!$G$2:$G$200,MATCH($Q829,Offerte!$L$2:$L$200,0)),"NO"))</f>
        <v/>
      </c>
    </row>
    <row r="830">
      <c r="A830" s="10">
        <f>IF(Offerte!$A28="","",Offerte!$A28)</f>
        <v/>
      </c>
      <c r="B830" s="10">
        <f>IF(Offerte!$A28="","",Offerte!$B28)</f>
        <v/>
      </c>
      <c r="C830" s="10">
        <f>IF(Offerte!$A28="","",Offerte!$C28)</f>
        <v/>
      </c>
      <c r="D830" s="10" t="inlineStr">
        <is>
          <t>E.1.1</t>
        </is>
      </c>
      <c r="E830" s="10" t="inlineStr">
        <is>
          <t>E</t>
        </is>
      </c>
      <c r="F830" s="10" t="inlineStr">
        <is>
          <t>T</t>
        </is>
      </c>
      <c r="G830" s="10" t="inlineStr">
        <is>
          <t>tabular</t>
        </is>
      </c>
      <c r="H830" s="10" t="n">
        <v>2</v>
      </c>
      <c r="I830" s="10" t="inlineStr">
        <is>
          <t>Mobile app con travel planner PRM</t>
        </is>
      </c>
      <c r="J830" s="20" t="n"/>
      <c r="K830" s="20" t="n"/>
      <c r="L830" s="20" t="n"/>
      <c r="M830" s="20" t="n"/>
      <c r="N830" s="21">
        <f>IF($A830="","",IF(IFERROR(VALUE($M830),0)=1,1,0))</f>
        <v/>
      </c>
      <c r="O830" s="21">
        <f>IF($A830="",0,IF(OR($S830&lt;&gt;1,COUNTA($J830:$M830)=0),0,IF($N830=1,$H830,0)))</f>
        <v/>
      </c>
      <c r="P830" s="10" t="inlineStr">
        <is>
          <t>sì/no</t>
        </is>
      </c>
      <c r="Q830" s="21">
        <f>IF($A830="","",$A830&amp;"|"&amp;$C830)</f>
        <v/>
      </c>
      <c r="R830" s="21">
        <f>IF($A830="","",$A830&amp;"|"&amp;$C830&amp;"|"&amp;$D830)</f>
        <v/>
      </c>
      <c r="S830" s="21">
        <f>IF($A830="","",IFERROR(INDEX(Offerte!$D$2:$D$200,MATCH($Q830,Offerte!$L$2:$L$200,0)),0))</f>
        <v/>
      </c>
      <c r="T830" s="21">
        <f>IF($A830="","",IFERROR(INDEX(Offerte!$G$2:$G$200,MATCH($Q830,Offerte!$L$2:$L$200,0)),"NO"))</f>
        <v/>
      </c>
    </row>
    <row r="831">
      <c r="A831" s="10">
        <f>IF(Offerte!$A28="","",Offerte!$A28)</f>
        <v/>
      </c>
      <c r="B831" s="10">
        <f>IF(Offerte!$A28="","",Offerte!$B28)</f>
        <v/>
      </c>
      <c r="C831" s="10">
        <f>IF(Offerte!$A28="","",Offerte!$C28)</f>
        <v/>
      </c>
      <c r="D831" s="10" t="inlineStr">
        <is>
          <t>E.2.1</t>
        </is>
      </c>
      <c r="E831" s="10" t="inlineStr">
        <is>
          <t>E</t>
        </is>
      </c>
      <c r="F831" s="10" t="inlineStr">
        <is>
          <t>D</t>
        </is>
      </c>
      <c r="G831" s="10" t="inlineStr">
        <is>
          <t>discretionary</t>
        </is>
      </c>
      <c r="H831" s="10" t="n">
        <v>2</v>
      </c>
      <c r="I831" s="10" t="inlineStr">
        <is>
          <t>Altre azioni informative e rapporti con gli utenti</t>
        </is>
      </c>
      <c r="J831" s="20" t="n"/>
      <c r="K831" s="20" t="n"/>
      <c r="L831" s="20" t="n"/>
      <c r="M831" s="20" t="n"/>
      <c r="N831" s="21">
        <f>IF($A831="","",MAX(0,MIN(1,IFERROR(VALUE($M831),0))))</f>
        <v/>
      </c>
      <c r="O831" s="21">
        <f>IF($A831="",0,IF(OR($S831&lt;&gt;1,COUNTA($J831:$M831)=0),0,IF(SUMPRODUCT(MAX(($C$5:$C$6173=$C831)*($D$5:$D$6173=$D831)*($S$5:$S$6173=1)*IFERROR($N$5:$N$6173*1,0)))&gt;0,ROUND($H831*($N831/SUMPRODUCT(MAX(($C$5:$C$6173=$C831)*($D$5:$D$6173=$D831)*($S$5:$S$6173=1)*IFERROR($N$5:$N$6173*1,0)))),4),0)))</f>
        <v/>
      </c>
      <c r="P831" s="10" t="inlineStr">
        <is>
          <t>coeff.</t>
        </is>
      </c>
      <c r="Q831" s="21">
        <f>IF($A831="","",$A831&amp;"|"&amp;$C831)</f>
        <v/>
      </c>
      <c r="R831" s="21">
        <f>IF($A831="","",$A831&amp;"|"&amp;$C831&amp;"|"&amp;$D831)</f>
        <v/>
      </c>
      <c r="S831" s="21">
        <f>IF($A831="","",IFERROR(INDEX(Offerte!$D$2:$D$200,MATCH($Q831,Offerte!$L$2:$L$200,0)),0))</f>
        <v/>
      </c>
      <c r="T831" s="21">
        <f>IF($A831="","",IFERROR(INDEX(Offerte!$G$2:$G$200,MATCH($Q831,Offerte!$L$2:$L$200,0)),"NO"))</f>
        <v/>
      </c>
    </row>
    <row r="832">
      <c r="A832" s="10">
        <f>IF(Offerte!$A28="","",Offerte!$A28)</f>
        <v/>
      </c>
      <c r="B832" s="10">
        <f>IF(Offerte!$A28="","",Offerte!$B28)</f>
        <v/>
      </c>
      <c r="C832" s="10">
        <f>IF(Offerte!$A28="","",Offerte!$C28)</f>
        <v/>
      </c>
      <c r="D832" s="10" t="inlineStr">
        <is>
          <t>F.1.1</t>
        </is>
      </c>
      <c r="E832" s="10" t="inlineStr">
        <is>
          <t>F</t>
        </is>
      </c>
      <c r="F832" s="10" t="inlineStr">
        <is>
          <t>Q</t>
        </is>
      </c>
      <c r="G832" s="10" t="inlineStr">
        <is>
          <t>lower</t>
        </is>
      </c>
      <c r="H832" s="10" t="n">
        <v>7</v>
      </c>
      <c r="I832" s="10" t="inlineStr">
        <is>
          <t>Performance ambientali del parco mezzi adibito al servizio - I_CEA</t>
        </is>
      </c>
      <c r="J832" s="20" t="n"/>
      <c r="K832" s="20" t="n"/>
      <c r="L832" s="20" t="n"/>
      <c r="M832" s="20" t="n"/>
      <c r="N832" s="21">
        <f>IF($A832="","",IFERROR(VALUE($J832),0))</f>
        <v/>
      </c>
      <c r="O832" s="21">
        <f>IF($A832="",0,IF(OR($S832&lt;&gt;1,COUNTA($J832:$M832)=0),0,IF(AND(IFERROR(AGGREGATE(15,6,$N$5:$N$6173/(($C$5:$C$6173=$C832)*($D$5:$D$6173=$D832)*($S$5:$S$6173=1)*($N$5:$N$6173&gt;0)),1),0)&gt;0,$N832&gt;0),ROUND($H832*(IFERROR(AGGREGATE(15,6,$N$5:$N$6173/(($C$5:$C$6173=$C832)*($D$5:$D$6173=$D832)*($S$5:$S$6173=1)*($N$5:$N$6173&gt;0)),1),0)/$N832),4),0)))</f>
        <v/>
      </c>
      <c r="P832" s="10" t="inlineStr">
        <is>
          <t>indice</t>
        </is>
      </c>
      <c r="Q832" s="21">
        <f>IF($A832="","",$A832&amp;"|"&amp;$C832)</f>
        <v/>
      </c>
      <c r="R832" s="21">
        <f>IF($A832="","",$A832&amp;"|"&amp;$C832&amp;"|"&amp;$D832)</f>
        <v/>
      </c>
      <c r="S832" s="21">
        <f>IF($A832="","",IFERROR(INDEX(Offerte!$D$2:$D$200,MATCH($Q832,Offerte!$L$2:$L$200,0)),0))</f>
        <v/>
      </c>
      <c r="T832" s="21">
        <f>IF($A832="","",IFERROR(INDEX(Offerte!$G$2:$G$200,MATCH($Q832,Offerte!$L$2:$L$200,0)),"NO"))</f>
        <v/>
      </c>
    </row>
    <row r="833">
      <c r="A833" s="10">
        <f>IF(Offerte!$A28="","",Offerte!$A28)</f>
        <v/>
      </c>
      <c r="B833" s="10">
        <f>IF(Offerte!$A28="","",Offerte!$B28)</f>
        <v/>
      </c>
      <c r="C833" s="10">
        <f>IF(Offerte!$A28="","",Offerte!$C28)</f>
        <v/>
      </c>
      <c r="D833" s="10" t="inlineStr">
        <is>
          <t>F.2.1</t>
        </is>
      </c>
      <c r="E833" s="10" t="inlineStr">
        <is>
          <t>F</t>
        </is>
      </c>
      <c r="F833" s="10" t="inlineStr">
        <is>
          <t>Q</t>
        </is>
      </c>
      <c r="G833" s="10" t="inlineStr">
        <is>
          <t>higher</t>
        </is>
      </c>
      <c r="H833" s="10" t="n">
        <v>2</v>
      </c>
      <c r="I833" s="10" t="inlineStr">
        <is>
          <t>Tasso di copertura del servizio con dispositivi ECO-DRIVER</t>
        </is>
      </c>
      <c r="J833" s="20" t="n"/>
      <c r="K833" s="20" t="n"/>
      <c r="L833" s="20" t="n"/>
      <c r="M833" s="20" t="n"/>
      <c r="N833" s="21">
        <f>IF($A833="","",IFERROR(VALUE($K833)/VALUE($L833),IFERROR(VALUE($J833),0)))</f>
        <v/>
      </c>
      <c r="O833" s="21">
        <f>IF($A833="",0,IF(OR($S833&lt;&gt;1,COUNTA($J833:$M833)=0),0,IF(SUMPRODUCT(MAX(($C$5:$C$6173=$C833)*($D$5:$D$6173=$D833)*($S$5:$S$6173=1)*IFERROR($N$5:$N$6173*1,0)))&gt;0,ROUND($H833*($N833/SUMPRODUCT(MAX(($C$5:$C$6173=$C833)*($D$5:$D$6173=$D833)*($S$5:$S$6173=1)*IFERROR($N$5:$N$6173*1,0)))),4),0)))</f>
        <v/>
      </c>
      <c r="P833" s="10" t="inlineStr">
        <is>
          <t>Autobus attrezzati con dispositivi ECO-DRIVER / Autobus totali in offerta, incluse scorte</t>
        </is>
      </c>
      <c r="Q833" s="21">
        <f>IF($A833="","",$A833&amp;"|"&amp;$C833)</f>
        <v/>
      </c>
      <c r="R833" s="21">
        <f>IF($A833="","",$A833&amp;"|"&amp;$C833&amp;"|"&amp;$D833)</f>
        <v/>
      </c>
      <c r="S833" s="21">
        <f>IF($A833="","",IFERROR(INDEX(Offerte!$D$2:$D$200,MATCH($Q833,Offerte!$L$2:$L$200,0)),0))</f>
        <v/>
      </c>
      <c r="T833" s="21">
        <f>IF($A833="","",IFERROR(INDEX(Offerte!$G$2:$G$200,MATCH($Q833,Offerte!$L$2:$L$200,0)),"NO"))</f>
        <v/>
      </c>
    </row>
    <row r="834">
      <c r="A834" s="10">
        <f>IF(Offerte!$A28="","",Offerte!$A28)</f>
        <v/>
      </c>
      <c r="B834" s="10">
        <f>IF(Offerte!$A28="","",Offerte!$B28)</f>
        <v/>
      </c>
      <c r="C834" s="10">
        <f>IF(Offerte!$A28="","",Offerte!$C28)</f>
        <v/>
      </c>
      <c r="D834" s="10" t="inlineStr">
        <is>
          <t>F.3.1</t>
        </is>
      </c>
      <c r="E834" s="10" t="inlineStr">
        <is>
          <t>F</t>
        </is>
      </c>
      <c r="F834" s="10" t="inlineStr">
        <is>
          <t>Q</t>
        </is>
      </c>
      <c r="G834" s="10" t="inlineStr">
        <is>
          <t>higher</t>
        </is>
      </c>
      <c r="H834" s="10" t="n">
        <v>2</v>
      </c>
      <c r="I834" s="10" t="inlineStr">
        <is>
          <t>Autoproduzione consumi elettrici per trazione</t>
        </is>
      </c>
      <c r="J834" s="20" t="n"/>
      <c r="K834" s="20" t="n"/>
      <c r="L834" s="20" t="n"/>
      <c r="M834" s="20" t="n"/>
      <c r="N834" s="21">
        <f>IF($A834="","",IFERROR(VALUE($J834),0))</f>
        <v/>
      </c>
      <c r="O834" s="21">
        <f>IF($A834="",0,IF(OR($S834&lt;&gt;1,COUNTA($J834:$M834)=0),0,IF(SUMPRODUCT(MAX(($C$5:$C$6173=$C834)*($D$5:$D$6173=$D834)*($S$5:$S$6173=1)*IFERROR($N$5:$N$6173*1,0)))&gt;0,ROUND($H834*($N834/SUMPRODUCT(MAX(($C$5:$C$6173=$C834)*($D$5:$D$6173=$D834)*($S$5:$S$6173=1)*IFERROR($N$5:$N$6173*1,0)))),4),0)))</f>
        <v/>
      </c>
      <c r="P834" s="10" t="inlineStr">
        <is>
          <t>kWh/anno</t>
        </is>
      </c>
      <c r="Q834" s="21">
        <f>IF($A834="","",$A834&amp;"|"&amp;$C834)</f>
        <v/>
      </c>
      <c r="R834" s="21">
        <f>IF($A834="","",$A834&amp;"|"&amp;$C834&amp;"|"&amp;$D834)</f>
        <v/>
      </c>
      <c r="S834" s="21">
        <f>IF($A834="","",IFERROR(INDEX(Offerte!$D$2:$D$200,MATCH($Q834,Offerte!$L$2:$L$200,0)),0))</f>
        <v/>
      </c>
      <c r="T834" s="21">
        <f>IF($A834="","",IFERROR(INDEX(Offerte!$G$2:$G$200,MATCH($Q834,Offerte!$L$2:$L$200,0)),"NO"))</f>
        <v/>
      </c>
    </row>
    <row r="835">
      <c r="A835" s="10">
        <f>IF(Offerte!$A28="","",Offerte!$A28)</f>
        <v/>
      </c>
      <c r="B835" s="10">
        <f>IF(Offerte!$A28="","",Offerte!$B28)</f>
        <v/>
      </c>
      <c r="C835" s="10">
        <f>IF(Offerte!$A28="","",Offerte!$C28)</f>
        <v/>
      </c>
      <c r="D835" s="10" t="inlineStr">
        <is>
          <t>F.4.1</t>
        </is>
      </c>
      <c r="E835" s="10" t="inlineStr">
        <is>
          <t>F</t>
        </is>
      </c>
      <c r="F835" s="10" t="inlineStr">
        <is>
          <t>Q</t>
        </is>
      </c>
      <c r="G835" s="10" t="inlineStr">
        <is>
          <t>soil</t>
        </is>
      </c>
      <c r="H835" s="10" t="n">
        <v>2</v>
      </c>
      <c r="I835" s="10" t="inlineStr">
        <is>
          <t>Indice di consumo di suolo</t>
        </is>
      </c>
      <c r="J835" s="20" t="n"/>
      <c r="K835" s="20" t="n"/>
      <c r="L835" s="20" t="n"/>
      <c r="M835" s="20" t="n"/>
      <c r="N835" s="21">
        <f>IF($A835="","",IFERROR(VALUE($J835),0))</f>
        <v/>
      </c>
      <c r="O835" s="21">
        <f>IF($A835="",0,IF(OR($S835&lt;&gt;1,COUNTA($J835:$M835)=0),0,IF($N835&lt;=0,$H835,IF(SUMPRODUCT(MAX(($C$5:$C$6173=$C835)*($D$5:$D$6173=$D835)*($S$5:$S$6173=1)*IFERROR($N$5:$N$6173*1,0)))&gt;0,ROUND($H835*((SUMPRODUCT(MAX(($C$5:$C$6173=$C835)*($D$5:$D$6173=$D835)*($S$5:$S$6173=1)*IFERROR($N$5:$N$6173*1,0)))-$N835)/SUMPRODUCT(MAX(($C$5:$C$6173=$C835)*($D$5:$D$6173=$D835)*($S$5:$S$6173=1)*IFERROR($N$5:$N$6173*1,0)))),4),0))))</f>
        <v/>
      </c>
      <c r="P835" s="10" t="inlineStr">
        <is>
          <t>m2</t>
        </is>
      </c>
      <c r="Q835" s="21">
        <f>IF($A835="","",$A835&amp;"|"&amp;$C835)</f>
        <v/>
      </c>
      <c r="R835" s="21">
        <f>IF($A835="","",$A835&amp;"|"&amp;$C835&amp;"|"&amp;$D835)</f>
        <v/>
      </c>
      <c r="S835" s="21">
        <f>IF($A835="","",IFERROR(INDEX(Offerte!$D$2:$D$200,MATCH($Q835,Offerte!$L$2:$L$200,0)),0))</f>
        <v/>
      </c>
      <c r="T835" s="21">
        <f>IF($A835="","",IFERROR(INDEX(Offerte!$G$2:$G$200,MATCH($Q835,Offerte!$L$2:$L$200,0)),"NO"))</f>
        <v/>
      </c>
    </row>
    <row r="836">
      <c r="A836" s="10">
        <f>IF(Offerte!$A28="","",Offerte!$A28)</f>
        <v/>
      </c>
      <c r="B836" s="10">
        <f>IF(Offerte!$A28="","",Offerte!$B28)</f>
        <v/>
      </c>
      <c r="C836" s="10">
        <f>IF(Offerte!$A28="","",Offerte!$C28)</f>
        <v/>
      </c>
      <c r="D836" s="10" t="inlineStr">
        <is>
          <t>F.5.1</t>
        </is>
      </c>
      <c r="E836" s="10" t="inlineStr">
        <is>
          <t>F</t>
        </is>
      </c>
      <c r="F836" s="10" t="inlineStr">
        <is>
          <t>T</t>
        </is>
      </c>
      <c r="G836" s="10" t="inlineStr">
        <is>
          <t>tabular</t>
        </is>
      </c>
      <c r="H836" s="10" t="n">
        <v>1</v>
      </c>
      <c r="I836" s="10" t="inlineStr">
        <is>
          <t>Rendicontazione di sostenibilità ambientale</t>
        </is>
      </c>
      <c r="J836" s="20" t="n"/>
      <c r="K836" s="20" t="n"/>
      <c r="L836" s="20" t="n"/>
      <c r="M836" s="20" t="n"/>
      <c r="N836" s="21">
        <f>IF($A836="","",IF(IFERROR(VALUE($M836),0)=1,1,0))</f>
        <v/>
      </c>
      <c r="O836" s="21">
        <f>IF($A836="",0,IF(OR($S836&lt;&gt;1,COUNTA($J836:$M836)=0),0,IF($N836=1,$H836,0)))</f>
        <v/>
      </c>
      <c r="P836" s="10" t="inlineStr">
        <is>
          <t>sì/no</t>
        </is>
      </c>
      <c r="Q836" s="21">
        <f>IF($A836="","",$A836&amp;"|"&amp;$C836)</f>
        <v/>
      </c>
      <c r="R836" s="21">
        <f>IF($A836="","",$A836&amp;"|"&amp;$C836&amp;"|"&amp;$D836)</f>
        <v/>
      </c>
      <c r="S836" s="21">
        <f>IF($A836="","",IFERROR(INDEX(Offerte!$D$2:$D$200,MATCH($Q836,Offerte!$L$2:$L$200,0)),0))</f>
        <v/>
      </c>
      <c r="T836" s="21">
        <f>IF($A836="","",IFERROR(INDEX(Offerte!$G$2:$G$200,MATCH($Q836,Offerte!$L$2:$L$200,0)),"NO"))</f>
        <v/>
      </c>
    </row>
    <row r="837">
      <c r="A837" s="10">
        <f>IF(Offerte!$A28="","",Offerte!$A28)</f>
        <v/>
      </c>
      <c r="B837" s="10">
        <f>IF(Offerte!$A28="","",Offerte!$B28)</f>
        <v/>
      </c>
      <c r="C837" s="10">
        <f>IF(Offerte!$A28="","",Offerte!$C28)</f>
        <v/>
      </c>
      <c r="D837" s="10" t="inlineStr">
        <is>
          <t>G.1.1</t>
        </is>
      </c>
      <c r="E837" s="10" t="inlineStr">
        <is>
          <t>G</t>
        </is>
      </c>
      <c r="F837" s="10" t="inlineStr">
        <is>
          <t>D</t>
        </is>
      </c>
      <c r="G837" s="10" t="inlineStr">
        <is>
          <t>discretionary</t>
        </is>
      </c>
      <c r="H837" s="10" t="n">
        <v>2</v>
      </c>
      <c r="I837" s="10" t="inlineStr">
        <is>
          <t>Qualità del progetto di centrale di controllo aziendale</t>
        </is>
      </c>
      <c r="J837" s="20" t="n"/>
      <c r="K837" s="20" t="n"/>
      <c r="L837" s="20" t="n"/>
      <c r="M837" s="20" t="n"/>
      <c r="N837" s="21">
        <f>IF($A837="","",MAX(0,MIN(1,IFERROR(VALUE($M837),0))))</f>
        <v/>
      </c>
      <c r="O837" s="21">
        <f>IF($A837="",0,IF(OR($S837&lt;&gt;1,COUNTA($J837:$M837)=0),0,IF(SUMPRODUCT(MAX(($C$5:$C$6173=$C837)*($D$5:$D$6173=$D837)*($S$5:$S$6173=1)*IFERROR($N$5:$N$6173*1,0)))&gt;0,ROUND($H837*($N837/SUMPRODUCT(MAX(($C$5:$C$6173=$C837)*($D$5:$D$6173=$D837)*($S$5:$S$6173=1)*IFERROR($N$5:$N$6173*1,0)))),4),0)))</f>
        <v/>
      </c>
      <c r="P837" s="10" t="inlineStr">
        <is>
          <t>coeff.</t>
        </is>
      </c>
      <c r="Q837" s="21">
        <f>IF($A837="","",$A837&amp;"|"&amp;$C837)</f>
        <v/>
      </c>
      <c r="R837" s="21">
        <f>IF($A837="","",$A837&amp;"|"&amp;$C837&amp;"|"&amp;$D837)</f>
        <v/>
      </c>
      <c r="S837" s="21">
        <f>IF($A837="","",IFERROR(INDEX(Offerte!$D$2:$D$200,MATCH($Q837,Offerte!$L$2:$L$200,0)),0))</f>
        <v/>
      </c>
      <c r="T837" s="21">
        <f>IF($A837="","",IFERROR(INDEX(Offerte!$G$2:$G$200,MATCH($Q837,Offerte!$L$2:$L$200,0)),"NO"))</f>
        <v/>
      </c>
    </row>
    <row r="838">
      <c r="A838" s="10">
        <f>IF(Offerte!$A28="","",Offerte!$A28)</f>
        <v/>
      </c>
      <c r="B838" s="10">
        <f>IF(Offerte!$A28="","",Offerte!$B28)</f>
        <v/>
      </c>
      <c r="C838" s="10">
        <f>IF(Offerte!$A28="","",Offerte!$C28)</f>
        <v/>
      </c>
      <c r="D838" s="10" t="inlineStr">
        <is>
          <t>G.2.1</t>
        </is>
      </c>
      <c r="E838" s="10" t="inlineStr">
        <is>
          <t>G</t>
        </is>
      </c>
      <c r="F838" s="10" t="inlineStr">
        <is>
          <t>T</t>
        </is>
      </c>
      <c r="G838" s="10" t="inlineStr">
        <is>
          <t>tabular</t>
        </is>
      </c>
      <c r="H838" s="10" t="n">
        <v>1</v>
      </c>
      <c r="I838" s="10" t="inlineStr">
        <is>
          <t>Certificazione ISO 45001</t>
        </is>
      </c>
      <c r="J838" s="20" t="n"/>
      <c r="K838" s="20" t="n"/>
      <c r="L838" s="20" t="n"/>
      <c r="M838" s="20" t="n"/>
      <c r="N838" s="21">
        <f>IF($A838="","",IF(IFERROR(VALUE($M838),0)=1,1,0))</f>
        <v/>
      </c>
      <c r="O838" s="21">
        <f>IF($A838="",0,IF(OR($S838&lt;&gt;1,COUNTA($J838:$M838)=0),0,IF($N838=1,$H838,0)))</f>
        <v/>
      </c>
      <c r="P838" s="10" t="inlineStr">
        <is>
          <t>sì/no</t>
        </is>
      </c>
      <c r="Q838" s="21">
        <f>IF($A838="","",$A838&amp;"|"&amp;$C838)</f>
        <v/>
      </c>
      <c r="R838" s="21">
        <f>IF($A838="","",$A838&amp;"|"&amp;$C838&amp;"|"&amp;$D838)</f>
        <v/>
      </c>
      <c r="S838" s="21">
        <f>IF($A838="","",IFERROR(INDEX(Offerte!$D$2:$D$200,MATCH($Q838,Offerte!$L$2:$L$200,0)),0))</f>
        <v/>
      </c>
      <c r="T838" s="21">
        <f>IF($A838="","",IFERROR(INDEX(Offerte!$G$2:$G$200,MATCH($Q838,Offerte!$L$2:$L$200,0)),"NO"))</f>
        <v/>
      </c>
    </row>
    <row r="839">
      <c r="A839" s="10">
        <f>IF(Offerte!$A28="","",Offerte!$A28)</f>
        <v/>
      </c>
      <c r="B839" s="10">
        <f>IF(Offerte!$A28="","",Offerte!$B28)</f>
        <v/>
      </c>
      <c r="C839" s="10">
        <f>IF(Offerte!$A28="","",Offerte!$C28)</f>
        <v/>
      </c>
      <c r="D839" s="10" t="inlineStr">
        <is>
          <t>G.3.1</t>
        </is>
      </c>
      <c r="E839" s="10" t="inlineStr">
        <is>
          <t>G</t>
        </is>
      </c>
      <c r="F839" s="10" t="inlineStr">
        <is>
          <t>T</t>
        </is>
      </c>
      <c r="G839" s="10" t="inlineStr">
        <is>
          <t>tabular</t>
        </is>
      </c>
      <c r="H839" s="10" t="n">
        <v>1</v>
      </c>
      <c r="I839" s="10" t="inlineStr">
        <is>
          <t>Certificazioni di responsabilità sociale</t>
        </is>
      </c>
      <c r="J839" s="20" t="n"/>
      <c r="K839" s="20" t="n"/>
      <c r="L839" s="20" t="n"/>
      <c r="M839" s="20" t="n"/>
      <c r="N839" s="21">
        <f>IF($A839="","",IF(IFERROR(VALUE($M839),0)=1,1,0))</f>
        <v/>
      </c>
      <c r="O839" s="21">
        <f>IF($A839="",0,IF(OR($S839&lt;&gt;1,COUNTA($J839:$M839)=0),0,IF($N839=1,$H839,0)))</f>
        <v/>
      </c>
      <c r="P839" s="10" t="inlineStr">
        <is>
          <t>sì/no</t>
        </is>
      </c>
      <c r="Q839" s="21">
        <f>IF($A839="","",$A839&amp;"|"&amp;$C839)</f>
        <v/>
      </c>
      <c r="R839" s="21">
        <f>IF($A839="","",$A839&amp;"|"&amp;$C839&amp;"|"&amp;$D839)</f>
        <v/>
      </c>
      <c r="S839" s="21">
        <f>IF($A839="","",IFERROR(INDEX(Offerte!$D$2:$D$200,MATCH($Q839,Offerte!$L$2:$L$200,0)),0))</f>
        <v/>
      </c>
      <c r="T839" s="21">
        <f>IF($A839="","",IFERROR(INDEX(Offerte!$G$2:$G$200,MATCH($Q839,Offerte!$L$2:$L$200,0)),"NO"))</f>
        <v/>
      </c>
    </row>
    <row r="840">
      <c r="A840" s="10">
        <f>IF(Offerte!$A28="","",Offerte!$A28)</f>
        <v/>
      </c>
      <c r="B840" s="10">
        <f>IF(Offerte!$A28="","",Offerte!$B28)</f>
        <v/>
      </c>
      <c r="C840" s="10">
        <f>IF(Offerte!$A28="","",Offerte!$C28)</f>
        <v/>
      </c>
      <c r="D840" s="10" t="inlineStr">
        <is>
          <t>G.4.1</t>
        </is>
      </c>
      <c r="E840" s="10" t="inlineStr">
        <is>
          <t>G</t>
        </is>
      </c>
      <c r="F840" s="10" t="inlineStr">
        <is>
          <t>D</t>
        </is>
      </c>
      <c r="G840" s="10" t="inlineStr">
        <is>
          <t>discretionary</t>
        </is>
      </c>
      <c r="H840" s="10" t="n">
        <v>2</v>
      </c>
      <c r="I840" s="10" t="inlineStr">
        <is>
          <t>Qualità del piano di formazione del personale</t>
        </is>
      </c>
      <c r="J840" s="20" t="n"/>
      <c r="K840" s="20" t="n"/>
      <c r="L840" s="20" t="n"/>
      <c r="M840" s="20" t="n"/>
      <c r="N840" s="21">
        <f>IF($A840="","",MAX(0,MIN(1,IFERROR(VALUE($M840),0))))</f>
        <v/>
      </c>
      <c r="O840" s="21">
        <f>IF($A840="",0,IF(OR($S840&lt;&gt;1,COUNTA($J840:$M840)=0),0,IF(SUMPRODUCT(MAX(($C$5:$C$6173=$C840)*($D$5:$D$6173=$D840)*($S$5:$S$6173=1)*IFERROR($N$5:$N$6173*1,0)))&gt;0,ROUND($H840*($N840/SUMPRODUCT(MAX(($C$5:$C$6173=$C840)*($D$5:$D$6173=$D840)*($S$5:$S$6173=1)*IFERROR($N$5:$N$6173*1,0)))),4),0)))</f>
        <v/>
      </c>
      <c r="P840" s="10" t="inlineStr">
        <is>
          <t>coeff.</t>
        </is>
      </c>
      <c r="Q840" s="21">
        <f>IF($A840="","",$A840&amp;"|"&amp;$C840)</f>
        <v/>
      </c>
      <c r="R840" s="21">
        <f>IF($A840="","",$A840&amp;"|"&amp;$C840&amp;"|"&amp;$D840)</f>
        <v/>
      </c>
      <c r="S840" s="21">
        <f>IF($A840="","",IFERROR(INDEX(Offerte!$D$2:$D$200,MATCH($Q840,Offerte!$L$2:$L$200,0)),0))</f>
        <v/>
      </c>
      <c r="T840" s="21">
        <f>IF($A840="","",IFERROR(INDEX(Offerte!$G$2:$G$200,MATCH($Q840,Offerte!$L$2:$L$200,0)),"NO"))</f>
        <v/>
      </c>
    </row>
    <row r="841">
      <c r="A841" s="10">
        <f>IF(Offerte!$A28="","",Offerte!$A28)</f>
        <v/>
      </c>
      <c r="B841" s="10">
        <f>IF(Offerte!$A28="","",Offerte!$B28)</f>
        <v/>
      </c>
      <c r="C841" s="10">
        <f>IF(Offerte!$A28="","",Offerte!$C28)</f>
        <v/>
      </c>
      <c r="D841" s="10" t="inlineStr">
        <is>
          <t>G.5.1</t>
        </is>
      </c>
      <c r="E841" s="10" t="inlineStr">
        <is>
          <t>G</t>
        </is>
      </c>
      <c r="F841" s="10" t="inlineStr">
        <is>
          <t>T</t>
        </is>
      </c>
      <c r="G841" s="10" t="inlineStr">
        <is>
          <t>tabular</t>
        </is>
      </c>
      <c r="H841" s="10" t="n">
        <v>1</v>
      </c>
      <c r="I841" s="10" t="inlineStr">
        <is>
          <t>Impegno al mantenimento delle garanzie del contratto di secondo livello del gestore uscente</t>
        </is>
      </c>
      <c r="J841" s="20" t="n"/>
      <c r="K841" s="20" t="n"/>
      <c r="L841" s="20" t="n"/>
      <c r="M841" s="20" t="n"/>
      <c r="N841" s="21">
        <f>IF($A841="","",IF(IFERROR(VALUE($M841),0)=1,1,0))</f>
        <v/>
      </c>
      <c r="O841" s="21">
        <f>IF($A841="",0,IF(OR($S841&lt;&gt;1,COUNTA($J841:$M841)=0),0,IF($N841=1,$H841,0)))</f>
        <v/>
      </c>
      <c r="P841" s="10" t="inlineStr">
        <is>
          <t>sì/no</t>
        </is>
      </c>
      <c r="Q841" s="21">
        <f>IF($A841="","",$A841&amp;"|"&amp;$C841)</f>
        <v/>
      </c>
      <c r="R841" s="21">
        <f>IF($A841="","",$A841&amp;"|"&amp;$C841&amp;"|"&amp;$D841)</f>
        <v/>
      </c>
      <c r="S841" s="21">
        <f>IF($A841="","",IFERROR(INDEX(Offerte!$D$2:$D$200,MATCH($Q841,Offerte!$L$2:$L$200,0)),0))</f>
        <v/>
      </c>
      <c r="T841" s="21">
        <f>IF($A841="","",IFERROR(INDEX(Offerte!$G$2:$G$200,MATCH($Q841,Offerte!$L$2:$L$200,0)),"NO"))</f>
        <v/>
      </c>
    </row>
    <row r="842">
      <c r="A842" s="10">
        <f>IF(Offerte!$A29="","",Offerte!$A29)</f>
        <v/>
      </c>
      <c r="B842" s="10">
        <f>IF(Offerte!$A29="","",Offerte!$B29)</f>
        <v/>
      </c>
      <c r="C842" s="10">
        <f>IF(Offerte!$A29="","",Offerte!$C29)</f>
        <v/>
      </c>
      <c r="D842" s="10" t="inlineStr">
        <is>
          <t>A.1.1</t>
        </is>
      </c>
      <c r="E842" s="10" t="inlineStr">
        <is>
          <t>A</t>
        </is>
      </c>
      <c r="F842" s="10" t="inlineStr">
        <is>
          <t>Q</t>
        </is>
      </c>
      <c r="G842" s="10" t="inlineStr">
        <is>
          <t>higher</t>
        </is>
      </c>
      <c r="H842" s="10" t="n">
        <v>3</v>
      </c>
      <c r="I842" s="10" t="inlineStr">
        <is>
          <t>Tasso aggiuntivo di corse controllate</t>
        </is>
      </c>
      <c r="J842" s="20" t="n"/>
      <c r="K842" s="20" t="n"/>
      <c r="L842" s="20" t="n"/>
      <c r="M842" s="20" t="n"/>
      <c r="N842" s="21">
        <f>IF($A842="","",IFERROR(VALUE($K842)/VALUE($L842)*100,IFERROR(VALUE($J842),0)))</f>
        <v/>
      </c>
      <c r="O842" s="21">
        <f>IF($A842="",0,IF(OR($S842&lt;&gt;1,COUNTA($J842:$M842)=0),0,IF(SUMPRODUCT(MAX(($C$5:$C$6173=$C842)*($D$5:$D$6173=$D842)*($S$5:$S$6173=1)*IFERROR($N$5:$N$6173*1,0)))&gt;0,ROUND($H842*($N842/SUMPRODUCT(MAX(($C$5:$C$6173=$C842)*($D$5:$D$6173=$D842)*($S$5:$S$6173=1)*IFERROR($N$5:$N$6173*1,0)))),4),0)))</f>
        <v/>
      </c>
      <c r="P842" s="10" t="inlineStr">
        <is>
          <t>Corse controllate annue / Corse programmate annue</t>
        </is>
      </c>
      <c r="Q842" s="21">
        <f>IF($A842="","",$A842&amp;"|"&amp;$C842)</f>
        <v/>
      </c>
      <c r="R842" s="21">
        <f>IF($A842="","",$A842&amp;"|"&amp;$C842&amp;"|"&amp;$D842)</f>
        <v/>
      </c>
      <c r="S842" s="21">
        <f>IF($A842="","",IFERROR(INDEX(Offerte!$D$2:$D$200,MATCH($Q842,Offerte!$L$2:$L$200,0)),0))</f>
        <v/>
      </c>
      <c r="T842" s="21">
        <f>IF($A842="","",IFERROR(INDEX(Offerte!$G$2:$G$200,MATCH($Q842,Offerte!$L$2:$L$200,0)),"NO"))</f>
        <v/>
      </c>
    </row>
    <row r="843">
      <c r="A843" s="10">
        <f>IF(Offerte!$A29="","",Offerte!$A29)</f>
        <v/>
      </c>
      <c r="B843" s="10">
        <f>IF(Offerte!$A29="","",Offerte!$B29)</f>
        <v/>
      </c>
      <c r="C843" s="10">
        <f>IF(Offerte!$A29="","",Offerte!$C29)</f>
        <v/>
      </c>
      <c r="D843" s="10" t="inlineStr">
        <is>
          <t>A.1.2</t>
        </is>
      </c>
      <c r="E843" s="10" t="inlineStr">
        <is>
          <t>A</t>
        </is>
      </c>
      <c r="F843" s="10" t="inlineStr">
        <is>
          <t>Q</t>
        </is>
      </c>
      <c r="G843" s="10" t="inlineStr">
        <is>
          <t>higher</t>
        </is>
      </c>
      <c r="H843" s="10" t="n">
        <v>4</v>
      </c>
      <c r="I843" s="10" t="inlineStr">
        <is>
          <t>Numero aggiuntivo di passeggeri controllati</t>
        </is>
      </c>
      <c r="J843" s="20" t="n"/>
      <c r="K843" s="20" t="n"/>
      <c r="L843" s="20" t="n"/>
      <c r="M843" s="20" t="n"/>
      <c r="N843" s="21">
        <f>IF($A843="","",IFERROR(VALUE($J843),0))</f>
        <v/>
      </c>
      <c r="O843" s="21">
        <f>IF($A843="",0,IF(OR($S843&lt;&gt;1,COUNTA($J843:$M843)=0),0,IF(SUMPRODUCT(MAX(($C$5:$C$6173=$C843)*($D$5:$D$6173=$D843)*($S$5:$S$6173=1)*IFERROR($N$5:$N$6173*1,0)))&gt;0,ROUND($H843*($N843/SUMPRODUCT(MAX(($C$5:$C$6173=$C843)*($D$5:$D$6173=$D843)*($S$5:$S$6173=1)*IFERROR($N$5:$N$6173*1,0)))),4),0)))</f>
        <v/>
      </c>
      <c r="P843" s="10" t="inlineStr">
        <is>
          <t>passeggeri/anno</t>
        </is>
      </c>
      <c r="Q843" s="21">
        <f>IF($A843="","",$A843&amp;"|"&amp;$C843)</f>
        <v/>
      </c>
      <c r="R843" s="21">
        <f>IF($A843="","",$A843&amp;"|"&amp;$C843&amp;"|"&amp;$D843)</f>
        <v/>
      </c>
      <c r="S843" s="21">
        <f>IF($A843="","",IFERROR(INDEX(Offerte!$D$2:$D$200,MATCH($Q843,Offerte!$L$2:$L$200,0)),0))</f>
        <v/>
      </c>
      <c r="T843" s="21">
        <f>IF($A843="","",IFERROR(INDEX(Offerte!$G$2:$G$200,MATCH($Q843,Offerte!$L$2:$L$200,0)),"NO"))</f>
        <v/>
      </c>
    </row>
    <row r="844">
      <c r="A844" s="10">
        <f>IF(Offerte!$A29="","",Offerte!$A29)</f>
        <v/>
      </c>
      <c r="B844" s="10">
        <f>IF(Offerte!$A29="","",Offerte!$B29)</f>
        <v/>
      </c>
      <c r="C844" s="10">
        <f>IF(Offerte!$A29="","",Offerte!$C29)</f>
        <v/>
      </c>
      <c r="D844" s="10" t="inlineStr">
        <is>
          <t>B.1.1</t>
        </is>
      </c>
      <c r="E844" s="10" t="inlineStr">
        <is>
          <t>B</t>
        </is>
      </c>
      <c r="F844" s="10" t="inlineStr">
        <is>
          <t>Q</t>
        </is>
      </c>
      <c r="G844" s="10" t="inlineStr">
        <is>
          <t>higher</t>
        </is>
      </c>
      <c r="H844" s="10" t="n">
        <v>3</v>
      </c>
      <c r="I844" s="10" t="inlineStr">
        <is>
          <t>Incremento dei posti offerti nelle fasce di punta</t>
        </is>
      </c>
      <c r="J844" s="20" t="n"/>
      <c r="K844" s="20" t="n"/>
      <c r="L844" s="20" t="n"/>
      <c r="M844" s="20" t="n"/>
      <c r="N844" s="21">
        <f>IF($A844="","",IFERROR(VALUE($J844),0))</f>
        <v/>
      </c>
      <c r="O844" s="21">
        <f>IF($A844="",0,IF(OR($S844&lt;&gt;1,COUNTA($J844:$M844)=0),0,IF(SUMPRODUCT(MAX(($C$5:$C$6173=$C844)*($D$5:$D$6173=$D844)*($S$5:$S$6173=1)*IFERROR($N$5:$N$6173*1,0)))&gt;0,ROUND($H844*($N844/SUMPRODUCT(MAX(($C$5:$C$6173=$C844)*($D$5:$D$6173=$D844)*($S$5:$S$6173=1)*IFERROR($N$5:$N$6173*1,0)))),4),0)))</f>
        <v/>
      </c>
      <c r="P844" s="10" t="inlineStr">
        <is>
          <t>posti*km</t>
        </is>
      </c>
      <c r="Q844" s="21">
        <f>IF($A844="","",$A844&amp;"|"&amp;$C844)</f>
        <v/>
      </c>
      <c r="R844" s="21">
        <f>IF($A844="","",$A844&amp;"|"&amp;$C844&amp;"|"&amp;$D844)</f>
        <v/>
      </c>
      <c r="S844" s="21">
        <f>IF($A844="","",IFERROR(INDEX(Offerte!$D$2:$D$200,MATCH($Q844,Offerte!$L$2:$L$200,0)),0))</f>
        <v/>
      </c>
      <c r="T844" s="21">
        <f>IF($A844="","",IFERROR(INDEX(Offerte!$G$2:$G$200,MATCH($Q844,Offerte!$L$2:$L$200,0)),"NO"))</f>
        <v/>
      </c>
    </row>
    <row r="845">
      <c r="A845" s="10">
        <f>IF(Offerte!$A29="","",Offerte!$A29)</f>
        <v/>
      </c>
      <c r="B845" s="10">
        <f>IF(Offerte!$A29="","",Offerte!$B29)</f>
        <v/>
      </c>
      <c r="C845" s="10">
        <f>IF(Offerte!$A29="","",Offerte!$C29)</f>
        <v/>
      </c>
      <c r="D845" s="10" t="inlineStr">
        <is>
          <t>B.2.1</t>
        </is>
      </c>
      <c r="E845" s="10" t="inlineStr">
        <is>
          <t>B</t>
        </is>
      </c>
      <c r="F845" s="10" t="inlineStr">
        <is>
          <t>Q</t>
        </is>
      </c>
      <c r="G845" s="10" t="inlineStr">
        <is>
          <t>higher</t>
        </is>
      </c>
      <c r="H845" s="10" t="n">
        <v>4</v>
      </c>
      <c r="I845" s="10" t="inlineStr">
        <is>
          <t>Corse aggiuntive nell'arco giornaliero base</t>
        </is>
      </c>
      <c r="J845" s="20" t="n"/>
      <c r="K845" s="20" t="n"/>
      <c r="L845" s="20" t="n"/>
      <c r="M845" s="20" t="n"/>
      <c r="N845" s="21">
        <f>IF($A845="","",IFERROR(VALUE($J845),0))</f>
        <v/>
      </c>
      <c r="O845" s="21">
        <f>IF($A845="",0,IF(OR($S845&lt;&gt;1,COUNTA($J845:$M845)=0),0,IF(SUMPRODUCT(MAX(($C$5:$C$6173=$C845)*($D$5:$D$6173=$D845)*($S$5:$S$6173=1)*IFERROR($N$5:$N$6173*1,0)))&gt;0,ROUND($H845*($N845/SUMPRODUCT(MAX(($C$5:$C$6173=$C845)*($D$5:$D$6173=$D845)*($S$5:$S$6173=1)*IFERROR($N$5:$N$6173*1,0)))),4),0)))</f>
        <v/>
      </c>
      <c r="P845" s="10" t="inlineStr">
        <is>
          <t>corse</t>
        </is>
      </c>
      <c r="Q845" s="21">
        <f>IF($A845="","",$A845&amp;"|"&amp;$C845)</f>
        <v/>
      </c>
      <c r="R845" s="21">
        <f>IF($A845="","",$A845&amp;"|"&amp;$C845&amp;"|"&amp;$D845)</f>
        <v/>
      </c>
      <c r="S845" s="21">
        <f>IF($A845="","",IFERROR(INDEX(Offerte!$D$2:$D$200,MATCH($Q845,Offerte!$L$2:$L$200,0)),0))</f>
        <v/>
      </c>
      <c r="T845" s="21">
        <f>IF($A845="","",IFERROR(INDEX(Offerte!$G$2:$G$200,MATCH($Q845,Offerte!$L$2:$L$200,0)),"NO"))</f>
        <v/>
      </c>
    </row>
    <row r="846">
      <c r="A846" s="10">
        <f>IF(Offerte!$A29="","",Offerte!$A29)</f>
        <v/>
      </c>
      <c r="B846" s="10">
        <f>IF(Offerte!$A29="","",Offerte!$B29)</f>
        <v/>
      </c>
      <c r="C846" s="10">
        <f>IF(Offerte!$A29="","",Offerte!$C29)</f>
        <v/>
      </c>
      <c r="D846" s="10" t="inlineStr">
        <is>
          <t>B.3.1</t>
        </is>
      </c>
      <c r="E846" s="10" t="inlineStr">
        <is>
          <t>B</t>
        </is>
      </c>
      <c r="F846" s="10" t="inlineStr">
        <is>
          <t>Q</t>
        </is>
      </c>
      <c r="G846" s="10" t="inlineStr">
        <is>
          <t>higher</t>
        </is>
      </c>
      <c r="H846" s="10" t="n">
        <v>2</v>
      </c>
      <c r="I846" s="10" t="inlineStr">
        <is>
          <t>Numero di corse aggiuntive per allungamento dell'arco di servizio giornaliero nelle fasce serali</t>
        </is>
      </c>
      <c r="J846" s="20" t="n"/>
      <c r="K846" s="20" t="n"/>
      <c r="L846" s="20" t="n"/>
      <c r="M846" s="20" t="n"/>
      <c r="N846" s="21">
        <f>IF($A846="","",IFERROR(VALUE($J846),0))</f>
        <v/>
      </c>
      <c r="O846" s="21">
        <f>IF($A846="",0,IF(OR($S846&lt;&gt;1,COUNTA($J846:$M846)=0),0,IF(SUMPRODUCT(MAX(($C$5:$C$6173=$C846)*($D$5:$D$6173=$D846)*($S$5:$S$6173=1)*IFERROR($N$5:$N$6173*1,0)))&gt;0,ROUND($H846*($N846/SUMPRODUCT(MAX(($C$5:$C$6173=$C846)*($D$5:$D$6173=$D846)*($S$5:$S$6173=1)*IFERROR($N$5:$N$6173*1,0)))),4),0)))</f>
        <v/>
      </c>
      <c r="P846" s="10" t="inlineStr">
        <is>
          <t>corse</t>
        </is>
      </c>
      <c r="Q846" s="21">
        <f>IF($A846="","",$A846&amp;"|"&amp;$C846)</f>
        <v/>
      </c>
      <c r="R846" s="21">
        <f>IF($A846="","",$A846&amp;"|"&amp;$C846&amp;"|"&amp;$D846)</f>
        <v/>
      </c>
      <c r="S846" s="21">
        <f>IF($A846="","",IFERROR(INDEX(Offerte!$D$2:$D$200,MATCH($Q846,Offerte!$L$2:$L$200,0)),0))</f>
        <v/>
      </c>
      <c r="T846" s="21">
        <f>IF($A846="","",IFERROR(INDEX(Offerte!$G$2:$G$200,MATCH($Q846,Offerte!$L$2:$L$200,0)),"NO"))</f>
        <v/>
      </c>
    </row>
    <row r="847">
      <c r="A847" s="10">
        <f>IF(Offerte!$A29="","",Offerte!$A29)</f>
        <v/>
      </c>
      <c r="B847" s="10">
        <f>IF(Offerte!$A29="","",Offerte!$B29)</f>
        <v/>
      </c>
      <c r="C847" s="10">
        <f>IF(Offerte!$A29="","",Offerte!$C29)</f>
        <v/>
      </c>
      <c r="D847" s="10" t="inlineStr">
        <is>
          <t>B.4.1</t>
        </is>
      </c>
      <c r="E847" s="10" t="inlineStr">
        <is>
          <t>B</t>
        </is>
      </c>
      <c r="F847" s="10" t="inlineStr">
        <is>
          <t>Q</t>
        </is>
      </c>
      <c r="G847" s="10" t="inlineStr">
        <is>
          <t>higher</t>
        </is>
      </c>
      <c r="H847" s="10" t="n">
        <v>3</v>
      </c>
      <c r="I847" s="10" t="inlineStr">
        <is>
          <t>Percorrenze aggiuntive offerte nel Programma d'esercizio delle prime due fasi attuative</t>
        </is>
      </c>
      <c r="J847" s="20" t="n"/>
      <c r="K847" s="20" t="n"/>
      <c r="L847" s="20" t="n"/>
      <c r="M847" s="20" t="n"/>
      <c r="N847" s="21">
        <f>IF($A847="","",IFERROR(VALUE($J847),0))</f>
        <v/>
      </c>
      <c r="O847" s="21">
        <f>IF($A847="",0,IF(OR($S847&lt;&gt;1,COUNTA($J847:$M847)=0),0,IF(SUMPRODUCT(MAX(($C$5:$C$6173=$C847)*($D$5:$D$6173=$D847)*($S$5:$S$6173=1)*IFERROR($N$5:$N$6173*1,0)))&gt;0,ROUND($H847*($N847/SUMPRODUCT(MAX(($C$5:$C$6173=$C847)*($D$5:$D$6173=$D847)*($S$5:$S$6173=1)*IFERROR($N$5:$N$6173*1,0)))),4),0)))</f>
        <v/>
      </c>
      <c r="P847" s="10" t="inlineStr">
        <is>
          <t>vett*km</t>
        </is>
      </c>
      <c r="Q847" s="21">
        <f>IF($A847="","",$A847&amp;"|"&amp;$C847)</f>
        <v/>
      </c>
      <c r="R847" s="21">
        <f>IF($A847="","",$A847&amp;"|"&amp;$C847&amp;"|"&amp;$D847)</f>
        <v/>
      </c>
      <c r="S847" s="21">
        <f>IF($A847="","",IFERROR(INDEX(Offerte!$D$2:$D$200,MATCH($Q847,Offerte!$L$2:$L$200,0)),0))</f>
        <v/>
      </c>
      <c r="T847" s="21">
        <f>IF($A847="","",IFERROR(INDEX(Offerte!$G$2:$G$200,MATCH($Q847,Offerte!$L$2:$L$200,0)),"NO"))</f>
        <v/>
      </c>
    </row>
    <row r="848">
      <c r="A848" s="10">
        <f>IF(Offerte!$A29="","",Offerte!$A29)</f>
        <v/>
      </c>
      <c r="B848" s="10">
        <f>IF(Offerte!$A29="","",Offerte!$B29)</f>
        <v/>
      </c>
      <c r="C848" s="10">
        <f>IF(Offerte!$A29="","",Offerte!$C29)</f>
        <v/>
      </c>
      <c r="D848" s="10" t="inlineStr">
        <is>
          <t>B.5.1</t>
        </is>
      </c>
      <c r="E848" s="10" t="inlineStr">
        <is>
          <t>B</t>
        </is>
      </c>
      <c r="F848" s="10" t="inlineStr">
        <is>
          <t>D</t>
        </is>
      </c>
      <c r="G848" s="10" t="inlineStr">
        <is>
          <t>discretionary</t>
        </is>
      </c>
      <c r="H848" s="10" t="n">
        <v>2</v>
      </c>
      <c r="I848" s="10" t="inlineStr">
        <is>
          <t>Efficacia del progetto di servizi complementari DRT</t>
        </is>
      </c>
      <c r="J848" s="20" t="n"/>
      <c r="K848" s="20" t="n"/>
      <c r="L848" s="20" t="n"/>
      <c r="M848" s="20" t="n"/>
      <c r="N848" s="21">
        <f>IF($A848="","",MAX(0,MIN(1,IFERROR(VALUE($M848),0))))</f>
        <v/>
      </c>
      <c r="O848" s="21">
        <f>IF($A848="",0,IF(OR($S848&lt;&gt;1,COUNTA($J848:$M848)=0),0,IF(SUMPRODUCT(MAX(($C$5:$C$6173=$C848)*($D$5:$D$6173=$D848)*($S$5:$S$6173=1)*IFERROR($N$5:$N$6173*1,0)))&gt;0,ROUND($H848*($N848/SUMPRODUCT(MAX(($C$5:$C$6173=$C848)*($D$5:$D$6173=$D848)*($S$5:$S$6173=1)*IFERROR($N$5:$N$6173*1,0)))),4),0)))</f>
        <v/>
      </c>
      <c r="P848" s="10" t="inlineStr">
        <is>
          <t>coeff.</t>
        </is>
      </c>
      <c r="Q848" s="21">
        <f>IF($A848="","",$A848&amp;"|"&amp;$C848)</f>
        <v/>
      </c>
      <c r="R848" s="21">
        <f>IF($A848="","",$A848&amp;"|"&amp;$C848&amp;"|"&amp;$D848)</f>
        <v/>
      </c>
      <c r="S848" s="21">
        <f>IF($A848="","",IFERROR(INDEX(Offerte!$D$2:$D$200,MATCH($Q848,Offerte!$L$2:$L$200,0)),0))</f>
        <v/>
      </c>
      <c r="T848" s="21">
        <f>IF($A848="","",IFERROR(INDEX(Offerte!$G$2:$G$200,MATCH($Q848,Offerte!$L$2:$L$200,0)),"NO"))</f>
        <v/>
      </c>
    </row>
    <row r="849">
      <c r="A849" s="10">
        <f>IF(Offerte!$A29="","",Offerte!$A29)</f>
        <v/>
      </c>
      <c r="B849" s="10">
        <f>IF(Offerte!$A29="","",Offerte!$B29)</f>
        <v/>
      </c>
      <c r="C849" s="10">
        <f>IF(Offerte!$A29="","",Offerte!$C29)</f>
        <v/>
      </c>
      <c r="D849" s="10" t="inlineStr">
        <is>
          <t>C.1.1</t>
        </is>
      </c>
      <c r="E849" s="10" t="inlineStr">
        <is>
          <t>C</t>
        </is>
      </c>
      <c r="F849" s="10" t="inlineStr">
        <is>
          <t>Q</t>
        </is>
      </c>
      <c r="G849" s="10" t="inlineStr">
        <is>
          <t>higher</t>
        </is>
      </c>
      <c r="H849" s="10" t="n">
        <v>2</v>
      </c>
      <c r="I849" s="10" t="inlineStr">
        <is>
          <t>Tasso di copertura del servizio con telecamere BSD</t>
        </is>
      </c>
      <c r="J849" s="20" t="n"/>
      <c r="K849" s="20" t="n"/>
      <c r="L849" s="20" t="n"/>
      <c r="M849" s="20" t="n"/>
      <c r="N849" s="21">
        <f>IF($A849="","",IFERROR(VALUE($K849)/VALUE($L849),IFERROR(VALUE($J849),0)))</f>
        <v/>
      </c>
      <c r="O849" s="21">
        <f>IF($A849="",0,IF(OR($S849&lt;&gt;1,COUNTA($J849:$M849)=0),0,IF(SUMPRODUCT(MAX(($C$5:$C$6173=$C849)*($D$5:$D$6173=$D849)*($S$5:$S$6173=1)*IFERROR($N$5:$N$6173*1,0)))&gt;0,ROUND($H849*($N849/SUMPRODUCT(MAX(($C$5:$C$6173=$C849)*($D$5:$D$6173=$D849)*($S$5:$S$6173=1)*IFERROR($N$5:$N$6173*1,0)))),4),0)))</f>
        <v/>
      </c>
      <c r="P849" s="10" t="inlineStr">
        <is>
          <t>Autobus attrezzati con telecamere BSD / Autobus totali in offerta, incluse scorte</t>
        </is>
      </c>
      <c r="Q849" s="21">
        <f>IF($A849="","",$A849&amp;"|"&amp;$C849)</f>
        <v/>
      </c>
      <c r="R849" s="21">
        <f>IF($A849="","",$A849&amp;"|"&amp;$C849&amp;"|"&amp;$D849)</f>
        <v/>
      </c>
      <c r="S849" s="21">
        <f>IF($A849="","",IFERROR(INDEX(Offerte!$D$2:$D$200,MATCH($Q849,Offerte!$L$2:$L$200,0)),0))</f>
        <v/>
      </c>
      <c r="T849" s="21">
        <f>IF($A849="","",IFERROR(INDEX(Offerte!$G$2:$G$200,MATCH($Q849,Offerte!$L$2:$L$200,0)),"NO"))</f>
        <v/>
      </c>
    </row>
    <row r="850">
      <c r="A850" s="10">
        <f>IF(Offerte!$A29="","",Offerte!$A29)</f>
        <v/>
      </c>
      <c r="B850" s="10">
        <f>IF(Offerte!$A29="","",Offerte!$B29)</f>
        <v/>
      </c>
      <c r="C850" s="10">
        <f>IF(Offerte!$A29="","",Offerte!$C29)</f>
        <v/>
      </c>
      <c r="D850" s="10" t="inlineStr">
        <is>
          <t>C.1.2</t>
        </is>
      </c>
      <c r="E850" s="10" t="inlineStr">
        <is>
          <t>C</t>
        </is>
      </c>
      <c r="F850" s="10" t="inlineStr">
        <is>
          <t>Q</t>
        </is>
      </c>
      <c r="G850" s="10" t="inlineStr">
        <is>
          <t>higher</t>
        </is>
      </c>
      <c r="H850" s="10" t="n">
        <v>2</v>
      </c>
      <c r="I850" s="10" t="inlineStr">
        <is>
          <t>Tasso di copertura del servizio con telecamere ADAS</t>
        </is>
      </c>
      <c r="J850" s="20" t="n"/>
      <c r="K850" s="20" t="n"/>
      <c r="L850" s="20" t="n"/>
      <c r="M850" s="20" t="n"/>
      <c r="N850" s="21">
        <f>IF($A850="","",IFERROR(VALUE($K850)/VALUE($L850),IFERROR(VALUE($J850),0)))</f>
        <v/>
      </c>
      <c r="O850" s="21">
        <f>IF($A850="",0,IF(OR($S850&lt;&gt;1,COUNTA($J850:$M850)=0),0,IF(SUMPRODUCT(MAX(($C$5:$C$6173=$C850)*($D$5:$D$6173=$D850)*($S$5:$S$6173=1)*IFERROR($N$5:$N$6173*1,0)))&gt;0,ROUND($H850*($N850/SUMPRODUCT(MAX(($C$5:$C$6173=$C850)*($D$5:$D$6173=$D850)*($S$5:$S$6173=1)*IFERROR($N$5:$N$6173*1,0)))),4),0)))</f>
        <v/>
      </c>
      <c r="P850" s="10" t="inlineStr">
        <is>
          <t>Autobus attrezzati con telecamere ADAS / Autobus totali in offerta, incluse scorte</t>
        </is>
      </c>
      <c r="Q850" s="21">
        <f>IF($A850="","",$A850&amp;"|"&amp;$C850)</f>
        <v/>
      </c>
      <c r="R850" s="21">
        <f>IF($A850="","",$A850&amp;"|"&amp;$C850&amp;"|"&amp;$D850)</f>
        <v/>
      </c>
      <c r="S850" s="21">
        <f>IF($A850="","",IFERROR(INDEX(Offerte!$D$2:$D$200,MATCH($Q850,Offerte!$L$2:$L$200,0)),0))</f>
        <v/>
      </c>
      <c r="T850" s="21">
        <f>IF($A850="","",IFERROR(INDEX(Offerte!$G$2:$G$200,MATCH($Q850,Offerte!$L$2:$L$200,0)),"NO"))</f>
        <v/>
      </c>
    </row>
    <row r="851">
      <c r="A851" s="10">
        <f>IF(Offerte!$A29="","",Offerte!$A29)</f>
        <v/>
      </c>
      <c r="B851" s="10">
        <f>IF(Offerte!$A29="","",Offerte!$B29)</f>
        <v/>
      </c>
      <c r="C851" s="10">
        <f>IF(Offerte!$A29="","",Offerte!$C29)</f>
        <v/>
      </c>
      <c r="D851" s="10" t="inlineStr">
        <is>
          <t>C.2.1</t>
        </is>
      </c>
      <c r="E851" s="10" t="inlineStr">
        <is>
          <t>C</t>
        </is>
      </c>
      <c r="F851" s="10" t="inlineStr">
        <is>
          <t>Q</t>
        </is>
      </c>
      <c r="G851" s="10" t="inlineStr">
        <is>
          <t>higher</t>
        </is>
      </c>
      <c r="H851" s="10" t="n">
        <v>3</v>
      </c>
      <c r="I851" s="10" t="inlineStr">
        <is>
          <t>Tasso di copertura del servizio con telecamere di bordo di videosorveglianza</t>
        </is>
      </c>
      <c r="J851" s="20" t="n"/>
      <c r="K851" s="20" t="n"/>
      <c r="L851" s="20" t="n"/>
      <c r="M851" s="20" t="n"/>
      <c r="N851" s="21">
        <f>IF($A851="","",IFERROR(VALUE($K851)/VALUE($L851),IFERROR(VALUE($J851),0)))</f>
        <v/>
      </c>
      <c r="O851" s="21">
        <f>IF($A851="",0,IF(OR($S851&lt;&gt;1,COUNTA($J851:$M851)=0),0,IF(SUMPRODUCT(MAX(($C$5:$C$6173=$C851)*($D$5:$D$6173=$D851)*($S$5:$S$6173=1)*IFERROR($N$5:$N$6173*1,0)))&gt;0,ROUND($H851*($N851/SUMPRODUCT(MAX(($C$5:$C$6173=$C851)*($D$5:$D$6173=$D851)*($S$5:$S$6173=1)*IFERROR($N$5:$N$6173*1,0)))),4),0)))</f>
        <v/>
      </c>
      <c r="P851" s="10" t="inlineStr">
        <is>
          <t>Autobus attrezzati con videosorveglianza / Autobus totali in offerta, incluse scorte</t>
        </is>
      </c>
      <c r="Q851" s="21">
        <f>IF($A851="","",$A851&amp;"|"&amp;$C851)</f>
        <v/>
      </c>
      <c r="R851" s="21">
        <f>IF($A851="","",$A851&amp;"|"&amp;$C851&amp;"|"&amp;$D851)</f>
        <v/>
      </c>
      <c r="S851" s="21">
        <f>IF($A851="","",IFERROR(INDEX(Offerte!$D$2:$D$200,MATCH($Q851,Offerte!$L$2:$L$200,0)),0))</f>
        <v/>
      </c>
      <c r="T851" s="21">
        <f>IF($A851="","",IFERROR(INDEX(Offerte!$G$2:$G$200,MATCH($Q851,Offerte!$L$2:$L$200,0)),"NO"))</f>
        <v/>
      </c>
    </row>
    <row r="852">
      <c r="A852" s="10">
        <f>IF(Offerte!$A29="","",Offerte!$A29)</f>
        <v/>
      </c>
      <c r="B852" s="10">
        <f>IF(Offerte!$A29="","",Offerte!$B29)</f>
        <v/>
      </c>
      <c r="C852" s="10">
        <f>IF(Offerte!$A29="","",Offerte!$C29)</f>
        <v/>
      </c>
      <c r="D852" s="10" t="inlineStr">
        <is>
          <t>C.2.2</t>
        </is>
      </c>
      <c r="E852" s="10" t="inlineStr">
        <is>
          <t>C</t>
        </is>
      </c>
      <c r="F852" s="10" t="inlineStr">
        <is>
          <t>T</t>
        </is>
      </c>
      <c r="G852" s="10" t="inlineStr">
        <is>
          <t>tabular</t>
        </is>
      </c>
      <c r="H852" s="10" t="n">
        <v>1</v>
      </c>
      <c r="I852" s="10" t="inlineStr">
        <is>
          <t>Software video/audio analisi per situazioni di pericolo</t>
        </is>
      </c>
      <c r="J852" s="20" t="n"/>
      <c r="K852" s="20" t="n"/>
      <c r="L852" s="20" t="n"/>
      <c r="M852" s="20" t="n"/>
      <c r="N852" s="21">
        <f>IF($A852="","",IF(IFERROR(VALUE($M852),0)=1,1,0))</f>
        <v/>
      </c>
      <c r="O852" s="21">
        <f>IF($A852="",0,IF(OR($S852&lt;&gt;1,COUNTA($J852:$M852)=0),0,IF($N852=1,$H852,0)))</f>
        <v/>
      </c>
      <c r="P852" s="10" t="inlineStr">
        <is>
          <t>sì/no</t>
        </is>
      </c>
      <c r="Q852" s="21">
        <f>IF($A852="","",$A852&amp;"|"&amp;$C852)</f>
        <v/>
      </c>
      <c r="R852" s="21">
        <f>IF($A852="","",$A852&amp;"|"&amp;$C852&amp;"|"&amp;$D852)</f>
        <v/>
      </c>
      <c r="S852" s="21">
        <f>IF($A852="","",IFERROR(INDEX(Offerte!$D$2:$D$200,MATCH($Q852,Offerte!$L$2:$L$200,0)),0))</f>
        <v/>
      </c>
      <c r="T852" s="21">
        <f>IF($A852="","",IFERROR(INDEX(Offerte!$G$2:$G$200,MATCH($Q852,Offerte!$L$2:$L$200,0)),"NO"))</f>
        <v/>
      </c>
    </row>
    <row r="853">
      <c r="A853" s="10">
        <f>IF(Offerte!$A29="","",Offerte!$A29)</f>
        <v/>
      </c>
      <c r="B853" s="10">
        <f>IF(Offerte!$A29="","",Offerte!$B29)</f>
        <v/>
      </c>
      <c r="C853" s="10">
        <f>IF(Offerte!$A29="","",Offerte!$C29)</f>
        <v/>
      </c>
      <c r="D853" s="10" t="inlineStr">
        <is>
          <t>C.2.3</t>
        </is>
      </c>
      <c r="E853" s="10" t="inlineStr">
        <is>
          <t>C</t>
        </is>
      </c>
      <c r="F853" s="10" t="inlineStr">
        <is>
          <t>T</t>
        </is>
      </c>
      <c r="G853" s="10" t="inlineStr">
        <is>
          <t>tabular</t>
        </is>
      </c>
      <c r="H853" s="10" t="n">
        <v>1</v>
      </c>
      <c r="I853" s="10" t="inlineStr">
        <is>
          <t>Collegamento con centrale qualificata di pronto intervento</t>
        </is>
      </c>
      <c r="J853" s="20" t="n"/>
      <c r="K853" s="20" t="n"/>
      <c r="L853" s="20" t="n"/>
      <c r="M853" s="20" t="n"/>
      <c r="N853" s="21">
        <f>IF($A853="","",IF(IFERROR(VALUE($M853),0)=1,1,0))</f>
        <v/>
      </c>
      <c r="O853" s="21">
        <f>IF($A853="",0,IF(OR($S853&lt;&gt;1,COUNTA($J853:$M853)=0),0,IF($N853=1,$H853,0)))</f>
        <v/>
      </c>
      <c r="P853" s="10" t="inlineStr">
        <is>
          <t>sì/no</t>
        </is>
      </c>
      <c r="Q853" s="21">
        <f>IF($A853="","",$A853&amp;"|"&amp;$C853)</f>
        <v/>
      </c>
      <c r="R853" s="21">
        <f>IF($A853="","",$A853&amp;"|"&amp;$C853&amp;"|"&amp;$D853)</f>
        <v/>
      </c>
      <c r="S853" s="21">
        <f>IF($A853="","",IFERROR(INDEX(Offerte!$D$2:$D$200,MATCH($Q853,Offerte!$L$2:$L$200,0)),0))</f>
        <v/>
      </c>
      <c r="T853" s="21">
        <f>IF($A853="","",IFERROR(INDEX(Offerte!$G$2:$G$200,MATCH($Q853,Offerte!$L$2:$L$200,0)),"NO"))</f>
        <v/>
      </c>
    </row>
    <row r="854">
      <c r="A854" s="10">
        <f>IF(Offerte!$A29="","",Offerte!$A29)</f>
        <v/>
      </c>
      <c r="B854" s="10">
        <f>IF(Offerte!$A29="","",Offerte!$B29)</f>
        <v/>
      </c>
      <c r="C854" s="10">
        <f>IF(Offerte!$A29="","",Offerte!$C29)</f>
        <v/>
      </c>
      <c r="D854" s="10" t="inlineStr">
        <is>
          <t>C.2.4</t>
        </is>
      </c>
      <c r="E854" s="10" t="inlineStr">
        <is>
          <t>C</t>
        </is>
      </c>
      <c r="F854" s="10" t="inlineStr">
        <is>
          <t>Q</t>
        </is>
      </c>
      <c r="G854" s="10" t="inlineStr">
        <is>
          <t>higher</t>
        </is>
      </c>
      <c r="H854" s="10" t="n">
        <v>1</v>
      </c>
      <c r="I854" s="10" t="inlineStr">
        <is>
          <t>Tasso di copertura del servizio con dispositivi per la chiamata di emergenza del conducente</t>
        </is>
      </c>
      <c r="J854" s="20" t="n"/>
      <c r="K854" s="20" t="n"/>
      <c r="L854" s="20" t="n"/>
      <c r="M854" s="20" t="n"/>
      <c r="N854" s="21">
        <f>IF($A854="","",IFERROR(VALUE($K854)/VALUE($L854),IFERROR(VALUE($J854),0)))</f>
        <v/>
      </c>
      <c r="O854" s="21">
        <f>IF($A854="",0,IF(OR($S854&lt;&gt;1,COUNTA($J854:$M854)=0),0,IF(SUMPRODUCT(MAX(($C$5:$C$6173=$C854)*($D$5:$D$6173=$D854)*($S$5:$S$6173=1)*IFERROR($N$5:$N$6173*1,0)))&gt;0,ROUND($H854*($N854/SUMPRODUCT(MAX(($C$5:$C$6173=$C854)*($D$5:$D$6173=$D854)*($S$5:$S$6173=1)*IFERROR($N$5:$N$6173*1,0)))),4),0)))</f>
        <v/>
      </c>
      <c r="P854" s="10" t="inlineStr">
        <is>
          <t>Autobus attrezzati con chiamata di emergenza / Autobus totali in offerta, incluse scorte</t>
        </is>
      </c>
      <c r="Q854" s="21">
        <f>IF($A854="","",$A854&amp;"|"&amp;$C854)</f>
        <v/>
      </c>
      <c r="R854" s="21">
        <f>IF($A854="","",$A854&amp;"|"&amp;$C854&amp;"|"&amp;$D854)</f>
        <v/>
      </c>
      <c r="S854" s="21">
        <f>IF($A854="","",IFERROR(INDEX(Offerte!$D$2:$D$200,MATCH($Q854,Offerte!$L$2:$L$200,0)),0))</f>
        <v/>
      </c>
      <c r="T854" s="21">
        <f>IF($A854="","",IFERROR(INDEX(Offerte!$G$2:$G$200,MATCH($Q854,Offerte!$L$2:$L$200,0)),"NO"))</f>
        <v/>
      </c>
    </row>
    <row r="855">
      <c r="A855" s="10">
        <f>IF(Offerte!$A29="","",Offerte!$A29)</f>
        <v/>
      </c>
      <c r="B855" s="10">
        <f>IF(Offerte!$A29="","",Offerte!$B29)</f>
        <v/>
      </c>
      <c r="C855" s="10">
        <f>IF(Offerte!$A29="","",Offerte!$C29)</f>
        <v/>
      </c>
      <c r="D855" s="10" t="inlineStr">
        <is>
          <t>C.3.1</t>
        </is>
      </c>
      <c r="E855" s="10" t="inlineStr">
        <is>
          <t>C</t>
        </is>
      </c>
      <c r="F855" s="10" t="inlineStr">
        <is>
          <t>Q</t>
        </is>
      </c>
      <c r="G855" s="10" t="inlineStr">
        <is>
          <t>higher</t>
        </is>
      </c>
      <c r="H855" s="10" t="n">
        <v>2</v>
      </c>
      <c r="I855" s="10" t="inlineStr">
        <is>
          <t>Tasso di copertura del servizio con dispositivi di informazione dinamica a bordo mezzo</t>
        </is>
      </c>
      <c r="J855" s="20" t="n"/>
      <c r="K855" s="20" t="n"/>
      <c r="L855" s="20" t="n"/>
      <c r="M855" s="20" t="n"/>
      <c r="N855" s="21">
        <f>IF($A855="","",IFERROR(VALUE($K855)/VALUE($L855),IFERROR(VALUE($J855),0)))</f>
        <v/>
      </c>
      <c r="O855" s="21">
        <f>IF($A855="",0,IF(OR($S855&lt;&gt;1,COUNTA($J855:$M855)=0),0,IF(SUMPRODUCT(MAX(($C$5:$C$6173=$C855)*($D$5:$D$6173=$D855)*($S$5:$S$6173=1)*IFERROR($N$5:$N$6173*1,0)))&gt;0,ROUND($H855*($N855/SUMPRODUCT(MAX(($C$5:$C$6173=$C855)*($D$5:$D$6173=$D855)*($S$5:$S$6173=1)*IFERROR($N$5:$N$6173*1,0)))),4),0)))</f>
        <v/>
      </c>
      <c r="P855" s="10" t="inlineStr">
        <is>
          <t>Autobus con monitor e indicatori vocali / Autobus totali in offerta, incluse scorte</t>
        </is>
      </c>
      <c r="Q855" s="21">
        <f>IF($A855="","",$A855&amp;"|"&amp;$C855)</f>
        <v/>
      </c>
      <c r="R855" s="21">
        <f>IF($A855="","",$A855&amp;"|"&amp;$C855&amp;"|"&amp;$D855)</f>
        <v/>
      </c>
      <c r="S855" s="21">
        <f>IF($A855="","",IFERROR(INDEX(Offerte!$D$2:$D$200,MATCH($Q855,Offerte!$L$2:$L$200,0)),0))</f>
        <v/>
      </c>
      <c r="T855" s="21">
        <f>IF($A855="","",IFERROR(INDEX(Offerte!$G$2:$G$200,MATCH($Q855,Offerte!$L$2:$L$200,0)),"NO"))</f>
        <v/>
      </c>
    </row>
    <row r="856">
      <c r="A856" s="10">
        <f>IF(Offerte!$A29="","",Offerte!$A29)</f>
        <v/>
      </c>
      <c r="B856" s="10">
        <f>IF(Offerte!$A29="","",Offerte!$B29)</f>
        <v/>
      </c>
      <c r="C856" s="10">
        <f>IF(Offerte!$A29="","",Offerte!$C29)</f>
        <v/>
      </c>
      <c r="D856" s="10" t="inlineStr">
        <is>
          <t>C.3.2</t>
        </is>
      </c>
      <c r="E856" s="10" t="inlineStr">
        <is>
          <t>C</t>
        </is>
      </c>
      <c r="F856" s="10" t="inlineStr">
        <is>
          <t>T</t>
        </is>
      </c>
      <c r="G856" s="10" t="inlineStr">
        <is>
          <t>tabular</t>
        </is>
      </c>
      <c r="H856" s="10" t="n">
        <v>2</v>
      </c>
      <c r="I856" s="10" t="inlineStr">
        <is>
          <t>Informazioni a bordo su coincidenze ai nodi</t>
        </is>
      </c>
      <c r="J856" s="20" t="n"/>
      <c r="K856" s="20" t="n"/>
      <c r="L856" s="20" t="n"/>
      <c r="M856" s="20" t="n"/>
      <c r="N856" s="21">
        <f>IF($A856="","",IF(IFERROR(VALUE($M856),0)=1,1,0))</f>
        <v/>
      </c>
      <c r="O856" s="21">
        <f>IF($A856="",0,IF(OR($S856&lt;&gt;1,COUNTA($J856:$M856)=0),0,IF(AND($N856=1,IFERROR(SUMIFS($N$5:$N$6173,$Q$5:$Q$6173,$Q856,$D$5:$D$6173,"C.3.1"),0)&gt;=0.5),$H856,0)))</f>
        <v/>
      </c>
      <c r="P856" s="10" t="inlineStr">
        <is>
          <t>Dipende da C.3.1 &gt;= 0.5</t>
        </is>
      </c>
      <c r="Q856" s="21">
        <f>IF($A856="","",$A856&amp;"|"&amp;$C856)</f>
        <v/>
      </c>
      <c r="R856" s="21">
        <f>IF($A856="","",$A856&amp;"|"&amp;$C856&amp;"|"&amp;$D856)</f>
        <v/>
      </c>
      <c r="S856" s="21">
        <f>IF($A856="","",IFERROR(INDEX(Offerte!$D$2:$D$200,MATCH($Q856,Offerte!$L$2:$L$200,0)),0))</f>
        <v/>
      </c>
      <c r="T856" s="21">
        <f>IF($A856="","",IFERROR(INDEX(Offerte!$G$2:$G$200,MATCH($Q856,Offerte!$L$2:$L$200,0)),"NO"))</f>
        <v/>
      </c>
    </row>
    <row r="857">
      <c r="A857" s="10">
        <f>IF(Offerte!$A29="","",Offerte!$A29)</f>
        <v/>
      </c>
      <c r="B857" s="10">
        <f>IF(Offerte!$A29="","",Offerte!$B29)</f>
        <v/>
      </c>
      <c r="C857" s="10">
        <f>IF(Offerte!$A29="","",Offerte!$C29)</f>
        <v/>
      </c>
      <c r="D857" s="10" t="inlineStr">
        <is>
          <t>D.1.1</t>
        </is>
      </c>
      <c r="E857" s="10" t="inlineStr">
        <is>
          <t>D</t>
        </is>
      </c>
      <c r="F857" s="10" t="inlineStr">
        <is>
          <t>Q</t>
        </is>
      </c>
      <c r="G857" s="10" t="inlineStr">
        <is>
          <t>higher</t>
        </is>
      </c>
      <c r="H857" s="10" t="n">
        <v>3</v>
      </c>
      <c r="I857" s="10" t="inlineStr">
        <is>
          <t>Installazione di pensiline</t>
        </is>
      </c>
      <c r="J857" s="20" t="n"/>
      <c r="K857" s="20" t="n"/>
      <c r="L857" s="20" t="n"/>
      <c r="M857" s="20" t="n"/>
      <c r="N857" s="21">
        <f>IF($A857="","",IFERROR(VALUE($J857),0))</f>
        <v/>
      </c>
      <c r="O857" s="21">
        <f>IF($A857="",0,IF(OR($S857&lt;&gt;1,COUNTA($J857:$M857)=0),0,IF(SUMPRODUCT(MAX(($C$5:$C$6173=$C857)*($D$5:$D$6173=$D857)*($S$5:$S$6173=1)*IFERROR($N$5:$N$6173*1,0)))&gt;0,ROUND($H857*($N857/SUMPRODUCT(MAX(($C$5:$C$6173=$C857)*($D$5:$D$6173=$D857)*($S$5:$S$6173=1)*IFERROR($N$5:$N$6173*1,0)))),4),0)))</f>
        <v/>
      </c>
      <c r="P857" s="10" t="inlineStr">
        <is>
          <t>fermate</t>
        </is>
      </c>
      <c r="Q857" s="21">
        <f>IF($A857="","",$A857&amp;"|"&amp;$C857)</f>
        <v/>
      </c>
      <c r="R857" s="21">
        <f>IF($A857="","",$A857&amp;"|"&amp;$C857&amp;"|"&amp;$D857)</f>
        <v/>
      </c>
      <c r="S857" s="21">
        <f>IF($A857="","",IFERROR(INDEX(Offerte!$D$2:$D$200,MATCH($Q857,Offerte!$L$2:$L$200,0)),0))</f>
        <v/>
      </c>
      <c r="T857" s="21">
        <f>IF($A857="","",IFERROR(INDEX(Offerte!$G$2:$G$200,MATCH($Q857,Offerte!$L$2:$L$200,0)),"NO"))</f>
        <v/>
      </c>
    </row>
    <row r="858">
      <c r="A858" s="10">
        <f>IF(Offerte!$A29="","",Offerte!$A29)</f>
        <v/>
      </c>
      <c r="B858" s="10">
        <f>IF(Offerte!$A29="","",Offerte!$B29)</f>
        <v/>
      </c>
      <c r="C858" s="10">
        <f>IF(Offerte!$A29="","",Offerte!$C29)</f>
        <v/>
      </c>
      <c r="D858" s="10" t="inlineStr">
        <is>
          <t>D.1.2</t>
        </is>
      </c>
      <c r="E858" s="10" t="inlineStr">
        <is>
          <t>D</t>
        </is>
      </c>
      <c r="F858" s="10" t="inlineStr">
        <is>
          <t>Q</t>
        </is>
      </c>
      <c r="G858" s="10" t="inlineStr">
        <is>
          <t>higher</t>
        </is>
      </c>
      <c r="H858" s="10" t="n">
        <v>3</v>
      </c>
      <c r="I858" s="10" t="inlineStr">
        <is>
          <t>Installazione di paline di fermata conformi alla DGR 581/2023</t>
        </is>
      </c>
      <c r="J858" s="20" t="n"/>
      <c r="K858" s="20" t="n"/>
      <c r="L858" s="20" t="n"/>
      <c r="M858" s="20" t="n"/>
      <c r="N858" s="21">
        <f>IF($A858="","",IFERROR(VALUE($J858),0))</f>
        <v/>
      </c>
      <c r="O858" s="21">
        <f>IF($A858="",0,IF(OR($S858&lt;&gt;1,COUNTA($J858:$M858)=0),0,IF(SUMPRODUCT(MAX(($C$5:$C$6173=$C858)*($D$5:$D$6173=$D858)*($S$5:$S$6173=1)*IFERROR($N$5:$N$6173*1,0)))&gt;0,ROUND($H858*($N858/SUMPRODUCT(MAX(($C$5:$C$6173=$C858)*($D$5:$D$6173=$D858)*($S$5:$S$6173=1)*IFERROR($N$5:$N$6173*1,0)))),4),0)))</f>
        <v/>
      </c>
      <c r="P858" s="10" t="inlineStr">
        <is>
          <t>fermate</t>
        </is>
      </c>
      <c r="Q858" s="21">
        <f>IF($A858="","",$A858&amp;"|"&amp;$C858)</f>
        <v/>
      </c>
      <c r="R858" s="21">
        <f>IF($A858="","",$A858&amp;"|"&amp;$C858&amp;"|"&amp;$D858)</f>
        <v/>
      </c>
      <c r="S858" s="21">
        <f>IF($A858="","",IFERROR(INDEX(Offerte!$D$2:$D$200,MATCH($Q858,Offerte!$L$2:$L$200,0)),0))</f>
        <v/>
      </c>
      <c r="T858" s="21">
        <f>IF($A858="","",IFERROR(INDEX(Offerte!$G$2:$G$200,MATCH($Q858,Offerte!$L$2:$L$200,0)),"NO"))</f>
        <v/>
      </c>
    </row>
    <row r="859">
      <c r="A859" s="10">
        <f>IF(Offerte!$A29="","",Offerte!$A29)</f>
        <v/>
      </c>
      <c r="B859" s="10">
        <f>IF(Offerte!$A29="","",Offerte!$B29)</f>
        <v/>
      </c>
      <c r="C859" s="10">
        <f>IF(Offerte!$A29="","",Offerte!$C29)</f>
        <v/>
      </c>
      <c r="D859" s="10" t="inlineStr">
        <is>
          <t>D.1.3</t>
        </is>
      </c>
      <c r="E859" s="10" t="inlineStr">
        <is>
          <t>D</t>
        </is>
      </c>
      <c r="F859" s="10" t="inlineStr">
        <is>
          <t>Q</t>
        </is>
      </c>
      <c r="G859" s="10" t="inlineStr">
        <is>
          <t>higher</t>
        </is>
      </c>
      <c r="H859" s="10" t="n">
        <v>2</v>
      </c>
      <c r="I859" s="10" t="inlineStr">
        <is>
          <t>Display informativi connessi alle fermate</t>
        </is>
      </c>
      <c r="J859" s="20" t="n"/>
      <c r="K859" s="20" t="n"/>
      <c r="L859" s="20" t="n"/>
      <c r="M859" s="20" t="n"/>
      <c r="N859" s="21">
        <f>IF($A859="","",IFERROR(VALUE($J859),0))</f>
        <v/>
      </c>
      <c r="O859" s="21">
        <f>IF($A859="",0,IF(OR($S859&lt;&gt;1,COUNTA($J859:$M859)=0),0,IF(SUMPRODUCT(MAX(($C$5:$C$6173=$C859)*($D$5:$D$6173=$D859)*($S$5:$S$6173=1)*IFERROR($N$5:$N$6173*1,0)))&gt;0,ROUND($H859*($N859/SUMPRODUCT(MAX(($C$5:$C$6173=$C859)*($D$5:$D$6173=$D859)*($S$5:$S$6173=1)*IFERROR($N$5:$N$6173*1,0)))),4),0)))</f>
        <v/>
      </c>
      <c r="P859" s="10" t="inlineStr">
        <is>
          <t>fermate</t>
        </is>
      </c>
      <c r="Q859" s="21">
        <f>IF($A859="","",$A859&amp;"|"&amp;$C859)</f>
        <v/>
      </c>
      <c r="R859" s="21">
        <f>IF($A859="","",$A859&amp;"|"&amp;$C859&amp;"|"&amp;$D859)</f>
        <v/>
      </c>
      <c r="S859" s="21">
        <f>IF($A859="","",IFERROR(INDEX(Offerte!$D$2:$D$200,MATCH($Q859,Offerte!$L$2:$L$200,0)),0))</f>
        <v/>
      </c>
      <c r="T859" s="21">
        <f>IF($A859="","",IFERROR(INDEX(Offerte!$G$2:$G$200,MATCH($Q859,Offerte!$L$2:$L$200,0)),"NO"))</f>
        <v/>
      </c>
    </row>
    <row r="860">
      <c r="A860" s="10">
        <f>IF(Offerte!$A29="","",Offerte!$A29)</f>
        <v/>
      </c>
      <c r="B860" s="10">
        <f>IF(Offerte!$A29="","",Offerte!$B29)</f>
        <v/>
      </c>
      <c r="C860" s="10">
        <f>IF(Offerte!$A29="","",Offerte!$C29)</f>
        <v/>
      </c>
      <c r="D860" s="10" t="inlineStr">
        <is>
          <t>D.2.1</t>
        </is>
      </c>
      <c r="E860" s="10" t="inlineStr">
        <is>
          <t>D</t>
        </is>
      </c>
      <c r="F860" s="10" t="inlineStr">
        <is>
          <t>Q</t>
        </is>
      </c>
      <c r="G860" s="10" t="inlineStr">
        <is>
          <t>higher</t>
        </is>
      </c>
      <c r="H860" s="10" t="n">
        <v>2</v>
      </c>
      <c r="I860" s="10" t="inlineStr">
        <is>
          <t>Segnali tattili Loges-Vet-Evolution</t>
        </is>
      </c>
      <c r="J860" s="20" t="n"/>
      <c r="K860" s="20" t="n"/>
      <c r="L860" s="20" t="n"/>
      <c r="M860" s="20" t="n"/>
      <c r="N860" s="21">
        <f>IF($A860="","",IFERROR(VALUE($J860),0))</f>
        <v/>
      </c>
      <c r="O860" s="21">
        <f>IF($A860="",0,IF(OR($S860&lt;&gt;1,COUNTA($J860:$M860)=0),0,IF(SUMPRODUCT(MAX(($C$5:$C$6173=$C860)*($D$5:$D$6173=$D860)*($S$5:$S$6173=1)*IFERROR($N$5:$N$6173*1,0)))&gt;0,ROUND($H860*($N860/SUMPRODUCT(MAX(($C$5:$C$6173=$C860)*($D$5:$D$6173=$D860)*($S$5:$S$6173=1)*IFERROR($N$5:$N$6173*1,0)))),4),0)))</f>
        <v/>
      </c>
      <c r="P860" s="10" t="inlineStr">
        <is>
          <t>fermate</t>
        </is>
      </c>
      <c r="Q860" s="21">
        <f>IF($A860="","",$A860&amp;"|"&amp;$C860)</f>
        <v/>
      </c>
      <c r="R860" s="21">
        <f>IF($A860="","",$A860&amp;"|"&amp;$C860&amp;"|"&amp;$D860)</f>
        <v/>
      </c>
      <c r="S860" s="21">
        <f>IF($A860="","",IFERROR(INDEX(Offerte!$D$2:$D$200,MATCH($Q860,Offerte!$L$2:$L$200,0)),0))</f>
        <v/>
      </c>
      <c r="T860" s="21">
        <f>IF($A860="","",IFERROR(INDEX(Offerte!$G$2:$G$200,MATCH($Q860,Offerte!$L$2:$L$200,0)),"NO"))</f>
        <v/>
      </c>
    </row>
    <row r="861">
      <c r="A861" s="10">
        <f>IF(Offerte!$A29="","",Offerte!$A29)</f>
        <v/>
      </c>
      <c r="B861" s="10">
        <f>IF(Offerte!$A29="","",Offerte!$B29)</f>
        <v/>
      </c>
      <c r="C861" s="10">
        <f>IF(Offerte!$A29="","",Offerte!$C29)</f>
        <v/>
      </c>
      <c r="D861" s="10" t="inlineStr">
        <is>
          <t>E.1.1</t>
        </is>
      </c>
      <c r="E861" s="10" t="inlineStr">
        <is>
          <t>E</t>
        </is>
      </c>
      <c r="F861" s="10" t="inlineStr">
        <is>
          <t>T</t>
        </is>
      </c>
      <c r="G861" s="10" t="inlineStr">
        <is>
          <t>tabular</t>
        </is>
      </c>
      <c r="H861" s="10" t="n">
        <v>2</v>
      </c>
      <c r="I861" s="10" t="inlineStr">
        <is>
          <t>Mobile app con travel planner PRM</t>
        </is>
      </c>
      <c r="J861" s="20" t="n"/>
      <c r="K861" s="20" t="n"/>
      <c r="L861" s="20" t="n"/>
      <c r="M861" s="20" t="n"/>
      <c r="N861" s="21">
        <f>IF($A861="","",IF(IFERROR(VALUE($M861),0)=1,1,0))</f>
        <v/>
      </c>
      <c r="O861" s="21">
        <f>IF($A861="",0,IF(OR($S861&lt;&gt;1,COUNTA($J861:$M861)=0),0,IF($N861=1,$H861,0)))</f>
        <v/>
      </c>
      <c r="P861" s="10" t="inlineStr">
        <is>
          <t>sì/no</t>
        </is>
      </c>
      <c r="Q861" s="21">
        <f>IF($A861="","",$A861&amp;"|"&amp;$C861)</f>
        <v/>
      </c>
      <c r="R861" s="21">
        <f>IF($A861="","",$A861&amp;"|"&amp;$C861&amp;"|"&amp;$D861)</f>
        <v/>
      </c>
      <c r="S861" s="21">
        <f>IF($A861="","",IFERROR(INDEX(Offerte!$D$2:$D$200,MATCH($Q861,Offerte!$L$2:$L$200,0)),0))</f>
        <v/>
      </c>
      <c r="T861" s="21">
        <f>IF($A861="","",IFERROR(INDEX(Offerte!$G$2:$G$200,MATCH($Q861,Offerte!$L$2:$L$200,0)),"NO"))</f>
        <v/>
      </c>
    </row>
    <row r="862">
      <c r="A862" s="10">
        <f>IF(Offerte!$A29="","",Offerte!$A29)</f>
        <v/>
      </c>
      <c r="B862" s="10">
        <f>IF(Offerte!$A29="","",Offerte!$B29)</f>
        <v/>
      </c>
      <c r="C862" s="10">
        <f>IF(Offerte!$A29="","",Offerte!$C29)</f>
        <v/>
      </c>
      <c r="D862" s="10" t="inlineStr">
        <is>
          <t>E.2.1</t>
        </is>
      </c>
      <c r="E862" s="10" t="inlineStr">
        <is>
          <t>E</t>
        </is>
      </c>
      <c r="F862" s="10" t="inlineStr">
        <is>
          <t>D</t>
        </is>
      </c>
      <c r="G862" s="10" t="inlineStr">
        <is>
          <t>discretionary</t>
        </is>
      </c>
      <c r="H862" s="10" t="n">
        <v>2</v>
      </c>
      <c r="I862" s="10" t="inlineStr">
        <is>
          <t>Altre azioni informative e rapporti con gli utenti</t>
        </is>
      </c>
      <c r="J862" s="20" t="n"/>
      <c r="K862" s="20" t="n"/>
      <c r="L862" s="20" t="n"/>
      <c r="M862" s="20" t="n"/>
      <c r="N862" s="21">
        <f>IF($A862="","",MAX(0,MIN(1,IFERROR(VALUE($M862),0))))</f>
        <v/>
      </c>
      <c r="O862" s="21">
        <f>IF($A862="",0,IF(OR($S862&lt;&gt;1,COUNTA($J862:$M862)=0),0,IF(SUMPRODUCT(MAX(($C$5:$C$6173=$C862)*($D$5:$D$6173=$D862)*($S$5:$S$6173=1)*IFERROR($N$5:$N$6173*1,0)))&gt;0,ROUND($H862*($N862/SUMPRODUCT(MAX(($C$5:$C$6173=$C862)*($D$5:$D$6173=$D862)*($S$5:$S$6173=1)*IFERROR($N$5:$N$6173*1,0)))),4),0)))</f>
        <v/>
      </c>
      <c r="P862" s="10" t="inlineStr">
        <is>
          <t>coeff.</t>
        </is>
      </c>
      <c r="Q862" s="21">
        <f>IF($A862="","",$A862&amp;"|"&amp;$C862)</f>
        <v/>
      </c>
      <c r="R862" s="21">
        <f>IF($A862="","",$A862&amp;"|"&amp;$C862&amp;"|"&amp;$D862)</f>
        <v/>
      </c>
      <c r="S862" s="21">
        <f>IF($A862="","",IFERROR(INDEX(Offerte!$D$2:$D$200,MATCH($Q862,Offerte!$L$2:$L$200,0)),0))</f>
        <v/>
      </c>
      <c r="T862" s="21">
        <f>IF($A862="","",IFERROR(INDEX(Offerte!$G$2:$G$200,MATCH($Q862,Offerte!$L$2:$L$200,0)),"NO"))</f>
        <v/>
      </c>
    </row>
    <row r="863">
      <c r="A863" s="10">
        <f>IF(Offerte!$A29="","",Offerte!$A29)</f>
        <v/>
      </c>
      <c r="B863" s="10">
        <f>IF(Offerte!$A29="","",Offerte!$B29)</f>
        <v/>
      </c>
      <c r="C863" s="10">
        <f>IF(Offerte!$A29="","",Offerte!$C29)</f>
        <v/>
      </c>
      <c r="D863" s="10" t="inlineStr">
        <is>
          <t>F.1.1</t>
        </is>
      </c>
      <c r="E863" s="10" t="inlineStr">
        <is>
          <t>F</t>
        </is>
      </c>
      <c r="F863" s="10" t="inlineStr">
        <is>
          <t>Q</t>
        </is>
      </c>
      <c r="G863" s="10" t="inlineStr">
        <is>
          <t>lower</t>
        </is>
      </c>
      <c r="H863" s="10" t="n">
        <v>7</v>
      </c>
      <c r="I863" s="10" t="inlineStr">
        <is>
          <t>Performance ambientali del parco mezzi adibito al servizio - I_CEA</t>
        </is>
      </c>
      <c r="J863" s="20" t="n"/>
      <c r="K863" s="20" t="n"/>
      <c r="L863" s="20" t="n"/>
      <c r="M863" s="20" t="n"/>
      <c r="N863" s="21">
        <f>IF($A863="","",IFERROR(VALUE($J863),0))</f>
        <v/>
      </c>
      <c r="O863" s="21">
        <f>IF($A863="",0,IF(OR($S863&lt;&gt;1,COUNTA($J863:$M863)=0),0,IF(AND(IFERROR(AGGREGATE(15,6,$N$5:$N$6173/(($C$5:$C$6173=$C863)*($D$5:$D$6173=$D863)*($S$5:$S$6173=1)*($N$5:$N$6173&gt;0)),1),0)&gt;0,$N863&gt;0),ROUND($H863*(IFERROR(AGGREGATE(15,6,$N$5:$N$6173/(($C$5:$C$6173=$C863)*($D$5:$D$6173=$D863)*($S$5:$S$6173=1)*($N$5:$N$6173&gt;0)),1),0)/$N863),4),0)))</f>
        <v/>
      </c>
      <c r="P863" s="10" t="inlineStr">
        <is>
          <t>indice</t>
        </is>
      </c>
      <c r="Q863" s="21">
        <f>IF($A863="","",$A863&amp;"|"&amp;$C863)</f>
        <v/>
      </c>
      <c r="R863" s="21">
        <f>IF($A863="","",$A863&amp;"|"&amp;$C863&amp;"|"&amp;$D863)</f>
        <v/>
      </c>
      <c r="S863" s="21">
        <f>IF($A863="","",IFERROR(INDEX(Offerte!$D$2:$D$200,MATCH($Q863,Offerte!$L$2:$L$200,0)),0))</f>
        <v/>
      </c>
      <c r="T863" s="21">
        <f>IF($A863="","",IFERROR(INDEX(Offerte!$G$2:$G$200,MATCH($Q863,Offerte!$L$2:$L$200,0)),"NO"))</f>
        <v/>
      </c>
    </row>
    <row r="864">
      <c r="A864" s="10">
        <f>IF(Offerte!$A29="","",Offerte!$A29)</f>
        <v/>
      </c>
      <c r="B864" s="10">
        <f>IF(Offerte!$A29="","",Offerte!$B29)</f>
        <v/>
      </c>
      <c r="C864" s="10">
        <f>IF(Offerte!$A29="","",Offerte!$C29)</f>
        <v/>
      </c>
      <c r="D864" s="10" t="inlineStr">
        <is>
          <t>F.2.1</t>
        </is>
      </c>
      <c r="E864" s="10" t="inlineStr">
        <is>
          <t>F</t>
        </is>
      </c>
      <c r="F864" s="10" t="inlineStr">
        <is>
          <t>Q</t>
        </is>
      </c>
      <c r="G864" s="10" t="inlineStr">
        <is>
          <t>higher</t>
        </is>
      </c>
      <c r="H864" s="10" t="n">
        <v>2</v>
      </c>
      <c r="I864" s="10" t="inlineStr">
        <is>
          <t>Tasso di copertura del servizio con dispositivi ECO-DRIVER</t>
        </is>
      </c>
      <c r="J864" s="20" t="n"/>
      <c r="K864" s="20" t="n"/>
      <c r="L864" s="20" t="n"/>
      <c r="M864" s="20" t="n"/>
      <c r="N864" s="21">
        <f>IF($A864="","",IFERROR(VALUE($K864)/VALUE($L864),IFERROR(VALUE($J864),0)))</f>
        <v/>
      </c>
      <c r="O864" s="21">
        <f>IF($A864="",0,IF(OR($S864&lt;&gt;1,COUNTA($J864:$M864)=0),0,IF(SUMPRODUCT(MAX(($C$5:$C$6173=$C864)*($D$5:$D$6173=$D864)*($S$5:$S$6173=1)*IFERROR($N$5:$N$6173*1,0)))&gt;0,ROUND($H864*($N864/SUMPRODUCT(MAX(($C$5:$C$6173=$C864)*($D$5:$D$6173=$D864)*($S$5:$S$6173=1)*IFERROR($N$5:$N$6173*1,0)))),4),0)))</f>
        <v/>
      </c>
      <c r="P864" s="10" t="inlineStr">
        <is>
          <t>Autobus attrezzati con dispositivi ECO-DRIVER / Autobus totali in offerta, incluse scorte</t>
        </is>
      </c>
      <c r="Q864" s="21">
        <f>IF($A864="","",$A864&amp;"|"&amp;$C864)</f>
        <v/>
      </c>
      <c r="R864" s="21">
        <f>IF($A864="","",$A864&amp;"|"&amp;$C864&amp;"|"&amp;$D864)</f>
        <v/>
      </c>
      <c r="S864" s="21">
        <f>IF($A864="","",IFERROR(INDEX(Offerte!$D$2:$D$200,MATCH($Q864,Offerte!$L$2:$L$200,0)),0))</f>
        <v/>
      </c>
      <c r="T864" s="21">
        <f>IF($A864="","",IFERROR(INDEX(Offerte!$G$2:$G$200,MATCH($Q864,Offerte!$L$2:$L$200,0)),"NO"))</f>
        <v/>
      </c>
    </row>
    <row r="865">
      <c r="A865" s="10">
        <f>IF(Offerte!$A29="","",Offerte!$A29)</f>
        <v/>
      </c>
      <c r="B865" s="10">
        <f>IF(Offerte!$A29="","",Offerte!$B29)</f>
        <v/>
      </c>
      <c r="C865" s="10">
        <f>IF(Offerte!$A29="","",Offerte!$C29)</f>
        <v/>
      </c>
      <c r="D865" s="10" t="inlineStr">
        <is>
          <t>F.3.1</t>
        </is>
      </c>
      <c r="E865" s="10" t="inlineStr">
        <is>
          <t>F</t>
        </is>
      </c>
      <c r="F865" s="10" t="inlineStr">
        <is>
          <t>Q</t>
        </is>
      </c>
      <c r="G865" s="10" t="inlineStr">
        <is>
          <t>higher</t>
        </is>
      </c>
      <c r="H865" s="10" t="n">
        <v>2</v>
      </c>
      <c r="I865" s="10" t="inlineStr">
        <is>
          <t>Autoproduzione consumi elettrici per trazione</t>
        </is>
      </c>
      <c r="J865" s="20" t="n"/>
      <c r="K865" s="20" t="n"/>
      <c r="L865" s="20" t="n"/>
      <c r="M865" s="20" t="n"/>
      <c r="N865" s="21">
        <f>IF($A865="","",IFERROR(VALUE($J865),0))</f>
        <v/>
      </c>
      <c r="O865" s="21">
        <f>IF($A865="",0,IF(OR($S865&lt;&gt;1,COUNTA($J865:$M865)=0),0,IF(SUMPRODUCT(MAX(($C$5:$C$6173=$C865)*($D$5:$D$6173=$D865)*($S$5:$S$6173=1)*IFERROR($N$5:$N$6173*1,0)))&gt;0,ROUND($H865*($N865/SUMPRODUCT(MAX(($C$5:$C$6173=$C865)*($D$5:$D$6173=$D865)*($S$5:$S$6173=1)*IFERROR($N$5:$N$6173*1,0)))),4),0)))</f>
        <v/>
      </c>
      <c r="P865" s="10" t="inlineStr">
        <is>
          <t>kWh/anno</t>
        </is>
      </c>
      <c r="Q865" s="21">
        <f>IF($A865="","",$A865&amp;"|"&amp;$C865)</f>
        <v/>
      </c>
      <c r="R865" s="21">
        <f>IF($A865="","",$A865&amp;"|"&amp;$C865&amp;"|"&amp;$D865)</f>
        <v/>
      </c>
      <c r="S865" s="21">
        <f>IF($A865="","",IFERROR(INDEX(Offerte!$D$2:$D$200,MATCH($Q865,Offerte!$L$2:$L$200,0)),0))</f>
        <v/>
      </c>
      <c r="T865" s="21">
        <f>IF($A865="","",IFERROR(INDEX(Offerte!$G$2:$G$200,MATCH($Q865,Offerte!$L$2:$L$200,0)),"NO"))</f>
        <v/>
      </c>
    </row>
    <row r="866">
      <c r="A866" s="10">
        <f>IF(Offerte!$A29="","",Offerte!$A29)</f>
        <v/>
      </c>
      <c r="B866" s="10">
        <f>IF(Offerte!$A29="","",Offerte!$B29)</f>
        <v/>
      </c>
      <c r="C866" s="10">
        <f>IF(Offerte!$A29="","",Offerte!$C29)</f>
        <v/>
      </c>
      <c r="D866" s="10" t="inlineStr">
        <is>
          <t>F.4.1</t>
        </is>
      </c>
      <c r="E866" s="10" t="inlineStr">
        <is>
          <t>F</t>
        </is>
      </c>
      <c r="F866" s="10" t="inlineStr">
        <is>
          <t>Q</t>
        </is>
      </c>
      <c r="G866" s="10" t="inlineStr">
        <is>
          <t>soil</t>
        </is>
      </c>
      <c r="H866" s="10" t="n">
        <v>2</v>
      </c>
      <c r="I866" s="10" t="inlineStr">
        <is>
          <t>Indice di consumo di suolo</t>
        </is>
      </c>
      <c r="J866" s="20" t="n"/>
      <c r="K866" s="20" t="n"/>
      <c r="L866" s="20" t="n"/>
      <c r="M866" s="20" t="n"/>
      <c r="N866" s="21">
        <f>IF($A866="","",IFERROR(VALUE($J866),0))</f>
        <v/>
      </c>
      <c r="O866" s="21">
        <f>IF($A866="",0,IF(OR($S866&lt;&gt;1,COUNTA($J866:$M866)=0),0,IF($N866&lt;=0,$H866,IF(SUMPRODUCT(MAX(($C$5:$C$6173=$C866)*($D$5:$D$6173=$D866)*($S$5:$S$6173=1)*IFERROR($N$5:$N$6173*1,0)))&gt;0,ROUND($H866*((SUMPRODUCT(MAX(($C$5:$C$6173=$C866)*($D$5:$D$6173=$D866)*($S$5:$S$6173=1)*IFERROR($N$5:$N$6173*1,0)))-$N866)/SUMPRODUCT(MAX(($C$5:$C$6173=$C866)*($D$5:$D$6173=$D866)*($S$5:$S$6173=1)*IFERROR($N$5:$N$6173*1,0)))),4),0))))</f>
        <v/>
      </c>
      <c r="P866" s="10" t="inlineStr">
        <is>
          <t>m2</t>
        </is>
      </c>
      <c r="Q866" s="21">
        <f>IF($A866="","",$A866&amp;"|"&amp;$C866)</f>
        <v/>
      </c>
      <c r="R866" s="21">
        <f>IF($A866="","",$A866&amp;"|"&amp;$C866&amp;"|"&amp;$D866)</f>
        <v/>
      </c>
      <c r="S866" s="21">
        <f>IF($A866="","",IFERROR(INDEX(Offerte!$D$2:$D$200,MATCH($Q866,Offerte!$L$2:$L$200,0)),0))</f>
        <v/>
      </c>
      <c r="T866" s="21">
        <f>IF($A866="","",IFERROR(INDEX(Offerte!$G$2:$G$200,MATCH($Q866,Offerte!$L$2:$L$200,0)),"NO"))</f>
        <v/>
      </c>
    </row>
    <row r="867">
      <c r="A867" s="10">
        <f>IF(Offerte!$A29="","",Offerte!$A29)</f>
        <v/>
      </c>
      <c r="B867" s="10">
        <f>IF(Offerte!$A29="","",Offerte!$B29)</f>
        <v/>
      </c>
      <c r="C867" s="10">
        <f>IF(Offerte!$A29="","",Offerte!$C29)</f>
        <v/>
      </c>
      <c r="D867" s="10" t="inlineStr">
        <is>
          <t>F.5.1</t>
        </is>
      </c>
      <c r="E867" s="10" t="inlineStr">
        <is>
          <t>F</t>
        </is>
      </c>
      <c r="F867" s="10" t="inlineStr">
        <is>
          <t>T</t>
        </is>
      </c>
      <c r="G867" s="10" t="inlineStr">
        <is>
          <t>tabular</t>
        </is>
      </c>
      <c r="H867" s="10" t="n">
        <v>1</v>
      </c>
      <c r="I867" s="10" t="inlineStr">
        <is>
          <t>Rendicontazione di sostenibilità ambientale</t>
        </is>
      </c>
      <c r="J867" s="20" t="n"/>
      <c r="K867" s="20" t="n"/>
      <c r="L867" s="20" t="n"/>
      <c r="M867" s="20" t="n"/>
      <c r="N867" s="21">
        <f>IF($A867="","",IF(IFERROR(VALUE($M867),0)=1,1,0))</f>
        <v/>
      </c>
      <c r="O867" s="21">
        <f>IF($A867="",0,IF(OR($S867&lt;&gt;1,COUNTA($J867:$M867)=0),0,IF($N867=1,$H867,0)))</f>
        <v/>
      </c>
      <c r="P867" s="10" t="inlineStr">
        <is>
          <t>sì/no</t>
        </is>
      </c>
      <c r="Q867" s="21">
        <f>IF($A867="","",$A867&amp;"|"&amp;$C867)</f>
        <v/>
      </c>
      <c r="R867" s="21">
        <f>IF($A867="","",$A867&amp;"|"&amp;$C867&amp;"|"&amp;$D867)</f>
        <v/>
      </c>
      <c r="S867" s="21">
        <f>IF($A867="","",IFERROR(INDEX(Offerte!$D$2:$D$200,MATCH($Q867,Offerte!$L$2:$L$200,0)),0))</f>
        <v/>
      </c>
      <c r="T867" s="21">
        <f>IF($A867="","",IFERROR(INDEX(Offerte!$G$2:$G$200,MATCH($Q867,Offerte!$L$2:$L$200,0)),"NO"))</f>
        <v/>
      </c>
    </row>
    <row r="868">
      <c r="A868" s="10">
        <f>IF(Offerte!$A29="","",Offerte!$A29)</f>
        <v/>
      </c>
      <c r="B868" s="10">
        <f>IF(Offerte!$A29="","",Offerte!$B29)</f>
        <v/>
      </c>
      <c r="C868" s="10">
        <f>IF(Offerte!$A29="","",Offerte!$C29)</f>
        <v/>
      </c>
      <c r="D868" s="10" t="inlineStr">
        <is>
          <t>G.1.1</t>
        </is>
      </c>
      <c r="E868" s="10" t="inlineStr">
        <is>
          <t>G</t>
        </is>
      </c>
      <c r="F868" s="10" t="inlineStr">
        <is>
          <t>D</t>
        </is>
      </c>
      <c r="G868" s="10" t="inlineStr">
        <is>
          <t>discretionary</t>
        </is>
      </c>
      <c r="H868" s="10" t="n">
        <v>2</v>
      </c>
      <c r="I868" s="10" t="inlineStr">
        <is>
          <t>Qualità del progetto di centrale di controllo aziendale</t>
        </is>
      </c>
      <c r="J868" s="20" t="n"/>
      <c r="K868" s="20" t="n"/>
      <c r="L868" s="20" t="n"/>
      <c r="M868" s="20" t="n"/>
      <c r="N868" s="21">
        <f>IF($A868="","",MAX(0,MIN(1,IFERROR(VALUE($M868),0))))</f>
        <v/>
      </c>
      <c r="O868" s="21">
        <f>IF($A868="",0,IF(OR($S868&lt;&gt;1,COUNTA($J868:$M868)=0),0,IF(SUMPRODUCT(MAX(($C$5:$C$6173=$C868)*($D$5:$D$6173=$D868)*($S$5:$S$6173=1)*IFERROR($N$5:$N$6173*1,0)))&gt;0,ROUND($H868*($N868/SUMPRODUCT(MAX(($C$5:$C$6173=$C868)*($D$5:$D$6173=$D868)*($S$5:$S$6173=1)*IFERROR($N$5:$N$6173*1,0)))),4),0)))</f>
        <v/>
      </c>
      <c r="P868" s="10" t="inlineStr">
        <is>
          <t>coeff.</t>
        </is>
      </c>
      <c r="Q868" s="21">
        <f>IF($A868="","",$A868&amp;"|"&amp;$C868)</f>
        <v/>
      </c>
      <c r="R868" s="21">
        <f>IF($A868="","",$A868&amp;"|"&amp;$C868&amp;"|"&amp;$D868)</f>
        <v/>
      </c>
      <c r="S868" s="21">
        <f>IF($A868="","",IFERROR(INDEX(Offerte!$D$2:$D$200,MATCH($Q868,Offerte!$L$2:$L$200,0)),0))</f>
        <v/>
      </c>
      <c r="T868" s="21">
        <f>IF($A868="","",IFERROR(INDEX(Offerte!$G$2:$G$200,MATCH($Q868,Offerte!$L$2:$L$200,0)),"NO"))</f>
        <v/>
      </c>
    </row>
    <row r="869">
      <c r="A869" s="10">
        <f>IF(Offerte!$A29="","",Offerte!$A29)</f>
        <v/>
      </c>
      <c r="B869" s="10">
        <f>IF(Offerte!$A29="","",Offerte!$B29)</f>
        <v/>
      </c>
      <c r="C869" s="10">
        <f>IF(Offerte!$A29="","",Offerte!$C29)</f>
        <v/>
      </c>
      <c r="D869" s="10" t="inlineStr">
        <is>
          <t>G.2.1</t>
        </is>
      </c>
      <c r="E869" s="10" t="inlineStr">
        <is>
          <t>G</t>
        </is>
      </c>
      <c r="F869" s="10" t="inlineStr">
        <is>
          <t>T</t>
        </is>
      </c>
      <c r="G869" s="10" t="inlineStr">
        <is>
          <t>tabular</t>
        </is>
      </c>
      <c r="H869" s="10" t="n">
        <v>1</v>
      </c>
      <c r="I869" s="10" t="inlineStr">
        <is>
          <t>Certificazione ISO 45001</t>
        </is>
      </c>
      <c r="J869" s="20" t="n"/>
      <c r="K869" s="20" t="n"/>
      <c r="L869" s="20" t="n"/>
      <c r="M869" s="20" t="n"/>
      <c r="N869" s="21">
        <f>IF($A869="","",IF(IFERROR(VALUE($M869),0)=1,1,0))</f>
        <v/>
      </c>
      <c r="O869" s="21">
        <f>IF($A869="",0,IF(OR($S869&lt;&gt;1,COUNTA($J869:$M869)=0),0,IF($N869=1,$H869,0)))</f>
        <v/>
      </c>
      <c r="P869" s="10" t="inlineStr">
        <is>
          <t>sì/no</t>
        </is>
      </c>
      <c r="Q869" s="21">
        <f>IF($A869="","",$A869&amp;"|"&amp;$C869)</f>
        <v/>
      </c>
      <c r="R869" s="21">
        <f>IF($A869="","",$A869&amp;"|"&amp;$C869&amp;"|"&amp;$D869)</f>
        <v/>
      </c>
      <c r="S869" s="21">
        <f>IF($A869="","",IFERROR(INDEX(Offerte!$D$2:$D$200,MATCH($Q869,Offerte!$L$2:$L$200,0)),0))</f>
        <v/>
      </c>
      <c r="T869" s="21">
        <f>IF($A869="","",IFERROR(INDEX(Offerte!$G$2:$G$200,MATCH($Q869,Offerte!$L$2:$L$200,0)),"NO"))</f>
        <v/>
      </c>
    </row>
    <row r="870">
      <c r="A870" s="10">
        <f>IF(Offerte!$A29="","",Offerte!$A29)</f>
        <v/>
      </c>
      <c r="B870" s="10">
        <f>IF(Offerte!$A29="","",Offerte!$B29)</f>
        <v/>
      </c>
      <c r="C870" s="10">
        <f>IF(Offerte!$A29="","",Offerte!$C29)</f>
        <v/>
      </c>
      <c r="D870" s="10" t="inlineStr">
        <is>
          <t>G.3.1</t>
        </is>
      </c>
      <c r="E870" s="10" t="inlineStr">
        <is>
          <t>G</t>
        </is>
      </c>
      <c r="F870" s="10" t="inlineStr">
        <is>
          <t>T</t>
        </is>
      </c>
      <c r="G870" s="10" t="inlineStr">
        <is>
          <t>tabular</t>
        </is>
      </c>
      <c r="H870" s="10" t="n">
        <v>1</v>
      </c>
      <c r="I870" s="10" t="inlineStr">
        <is>
          <t>Certificazioni di responsabilità sociale</t>
        </is>
      </c>
      <c r="J870" s="20" t="n"/>
      <c r="K870" s="20" t="n"/>
      <c r="L870" s="20" t="n"/>
      <c r="M870" s="20" t="n"/>
      <c r="N870" s="21">
        <f>IF($A870="","",IF(IFERROR(VALUE($M870),0)=1,1,0))</f>
        <v/>
      </c>
      <c r="O870" s="21">
        <f>IF($A870="",0,IF(OR($S870&lt;&gt;1,COUNTA($J870:$M870)=0),0,IF($N870=1,$H870,0)))</f>
        <v/>
      </c>
      <c r="P870" s="10" t="inlineStr">
        <is>
          <t>sì/no</t>
        </is>
      </c>
      <c r="Q870" s="21">
        <f>IF($A870="","",$A870&amp;"|"&amp;$C870)</f>
        <v/>
      </c>
      <c r="R870" s="21">
        <f>IF($A870="","",$A870&amp;"|"&amp;$C870&amp;"|"&amp;$D870)</f>
        <v/>
      </c>
      <c r="S870" s="21">
        <f>IF($A870="","",IFERROR(INDEX(Offerte!$D$2:$D$200,MATCH($Q870,Offerte!$L$2:$L$200,0)),0))</f>
        <v/>
      </c>
      <c r="T870" s="21">
        <f>IF($A870="","",IFERROR(INDEX(Offerte!$G$2:$G$200,MATCH($Q870,Offerte!$L$2:$L$200,0)),"NO"))</f>
        <v/>
      </c>
    </row>
    <row r="871">
      <c r="A871" s="10">
        <f>IF(Offerte!$A29="","",Offerte!$A29)</f>
        <v/>
      </c>
      <c r="B871" s="10">
        <f>IF(Offerte!$A29="","",Offerte!$B29)</f>
        <v/>
      </c>
      <c r="C871" s="10">
        <f>IF(Offerte!$A29="","",Offerte!$C29)</f>
        <v/>
      </c>
      <c r="D871" s="10" t="inlineStr">
        <is>
          <t>G.4.1</t>
        </is>
      </c>
      <c r="E871" s="10" t="inlineStr">
        <is>
          <t>G</t>
        </is>
      </c>
      <c r="F871" s="10" t="inlineStr">
        <is>
          <t>D</t>
        </is>
      </c>
      <c r="G871" s="10" t="inlineStr">
        <is>
          <t>discretionary</t>
        </is>
      </c>
      <c r="H871" s="10" t="n">
        <v>2</v>
      </c>
      <c r="I871" s="10" t="inlineStr">
        <is>
          <t>Qualità del piano di formazione del personale</t>
        </is>
      </c>
      <c r="J871" s="20" t="n"/>
      <c r="K871" s="20" t="n"/>
      <c r="L871" s="20" t="n"/>
      <c r="M871" s="20" t="n"/>
      <c r="N871" s="21">
        <f>IF($A871="","",MAX(0,MIN(1,IFERROR(VALUE($M871),0))))</f>
        <v/>
      </c>
      <c r="O871" s="21">
        <f>IF($A871="",0,IF(OR($S871&lt;&gt;1,COUNTA($J871:$M871)=0),0,IF(SUMPRODUCT(MAX(($C$5:$C$6173=$C871)*($D$5:$D$6173=$D871)*($S$5:$S$6173=1)*IFERROR($N$5:$N$6173*1,0)))&gt;0,ROUND($H871*($N871/SUMPRODUCT(MAX(($C$5:$C$6173=$C871)*($D$5:$D$6173=$D871)*($S$5:$S$6173=1)*IFERROR($N$5:$N$6173*1,0)))),4),0)))</f>
        <v/>
      </c>
      <c r="P871" s="10" t="inlineStr">
        <is>
          <t>coeff.</t>
        </is>
      </c>
      <c r="Q871" s="21">
        <f>IF($A871="","",$A871&amp;"|"&amp;$C871)</f>
        <v/>
      </c>
      <c r="R871" s="21">
        <f>IF($A871="","",$A871&amp;"|"&amp;$C871&amp;"|"&amp;$D871)</f>
        <v/>
      </c>
      <c r="S871" s="21">
        <f>IF($A871="","",IFERROR(INDEX(Offerte!$D$2:$D$200,MATCH($Q871,Offerte!$L$2:$L$200,0)),0))</f>
        <v/>
      </c>
      <c r="T871" s="21">
        <f>IF($A871="","",IFERROR(INDEX(Offerte!$G$2:$G$200,MATCH($Q871,Offerte!$L$2:$L$200,0)),"NO"))</f>
        <v/>
      </c>
    </row>
    <row r="872">
      <c r="A872" s="10">
        <f>IF(Offerte!$A29="","",Offerte!$A29)</f>
        <v/>
      </c>
      <c r="B872" s="10">
        <f>IF(Offerte!$A29="","",Offerte!$B29)</f>
        <v/>
      </c>
      <c r="C872" s="10">
        <f>IF(Offerte!$A29="","",Offerte!$C29)</f>
        <v/>
      </c>
      <c r="D872" s="10" t="inlineStr">
        <is>
          <t>G.5.1</t>
        </is>
      </c>
      <c r="E872" s="10" t="inlineStr">
        <is>
          <t>G</t>
        </is>
      </c>
      <c r="F872" s="10" t="inlineStr">
        <is>
          <t>T</t>
        </is>
      </c>
      <c r="G872" s="10" t="inlineStr">
        <is>
          <t>tabular</t>
        </is>
      </c>
      <c r="H872" s="10" t="n">
        <v>1</v>
      </c>
      <c r="I872" s="10" t="inlineStr">
        <is>
          <t>Impegno al mantenimento delle garanzie del contratto di secondo livello del gestore uscente</t>
        </is>
      </c>
      <c r="J872" s="20" t="n"/>
      <c r="K872" s="20" t="n"/>
      <c r="L872" s="20" t="n"/>
      <c r="M872" s="20" t="n"/>
      <c r="N872" s="21">
        <f>IF($A872="","",IF(IFERROR(VALUE($M872),0)=1,1,0))</f>
        <v/>
      </c>
      <c r="O872" s="21">
        <f>IF($A872="",0,IF(OR($S872&lt;&gt;1,COUNTA($J872:$M872)=0),0,IF($N872=1,$H872,0)))</f>
        <v/>
      </c>
      <c r="P872" s="10" t="inlineStr">
        <is>
          <t>sì/no</t>
        </is>
      </c>
      <c r="Q872" s="21">
        <f>IF($A872="","",$A872&amp;"|"&amp;$C872)</f>
        <v/>
      </c>
      <c r="R872" s="21">
        <f>IF($A872="","",$A872&amp;"|"&amp;$C872&amp;"|"&amp;$D872)</f>
        <v/>
      </c>
      <c r="S872" s="21">
        <f>IF($A872="","",IFERROR(INDEX(Offerte!$D$2:$D$200,MATCH($Q872,Offerte!$L$2:$L$200,0)),0))</f>
        <v/>
      </c>
      <c r="T872" s="21">
        <f>IF($A872="","",IFERROR(INDEX(Offerte!$G$2:$G$200,MATCH($Q872,Offerte!$L$2:$L$200,0)),"NO"))</f>
        <v/>
      </c>
    </row>
    <row r="873">
      <c r="A873" s="10">
        <f>IF(Offerte!$A30="","",Offerte!$A30)</f>
        <v/>
      </c>
      <c r="B873" s="10">
        <f>IF(Offerte!$A30="","",Offerte!$B30)</f>
        <v/>
      </c>
      <c r="C873" s="10">
        <f>IF(Offerte!$A30="","",Offerte!$C30)</f>
        <v/>
      </c>
      <c r="D873" s="10" t="inlineStr">
        <is>
          <t>A.1.1</t>
        </is>
      </c>
      <c r="E873" s="10" t="inlineStr">
        <is>
          <t>A</t>
        </is>
      </c>
      <c r="F873" s="10" t="inlineStr">
        <is>
          <t>Q</t>
        </is>
      </c>
      <c r="G873" s="10" t="inlineStr">
        <is>
          <t>higher</t>
        </is>
      </c>
      <c r="H873" s="10" t="n">
        <v>3</v>
      </c>
      <c r="I873" s="10" t="inlineStr">
        <is>
          <t>Tasso aggiuntivo di corse controllate</t>
        </is>
      </c>
      <c r="J873" s="20" t="n"/>
      <c r="K873" s="20" t="n"/>
      <c r="L873" s="20" t="n"/>
      <c r="M873" s="20" t="n"/>
      <c r="N873" s="21">
        <f>IF($A873="","",IFERROR(VALUE($K873)/VALUE($L873)*100,IFERROR(VALUE($J873),0)))</f>
        <v/>
      </c>
      <c r="O873" s="21">
        <f>IF($A873="",0,IF(OR($S873&lt;&gt;1,COUNTA($J873:$M873)=0),0,IF(SUMPRODUCT(MAX(($C$5:$C$6173=$C873)*($D$5:$D$6173=$D873)*($S$5:$S$6173=1)*IFERROR($N$5:$N$6173*1,0)))&gt;0,ROUND($H873*($N873/SUMPRODUCT(MAX(($C$5:$C$6173=$C873)*($D$5:$D$6173=$D873)*($S$5:$S$6173=1)*IFERROR($N$5:$N$6173*1,0)))),4),0)))</f>
        <v/>
      </c>
      <c r="P873" s="10" t="inlineStr">
        <is>
          <t>Corse controllate annue / Corse programmate annue</t>
        </is>
      </c>
      <c r="Q873" s="21">
        <f>IF($A873="","",$A873&amp;"|"&amp;$C873)</f>
        <v/>
      </c>
      <c r="R873" s="21">
        <f>IF($A873="","",$A873&amp;"|"&amp;$C873&amp;"|"&amp;$D873)</f>
        <v/>
      </c>
      <c r="S873" s="21">
        <f>IF($A873="","",IFERROR(INDEX(Offerte!$D$2:$D$200,MATCH($Q873,Offerte!$L$2:$L$200,0)),0))</f>
        <v/>
      </c>
      <c r="T873" s="21">
        <f>IF($A873="","",IFERROR(INDEX(Offerte!$G$2:$G$200,MATCH($Q873,Offerte!$L$2:$L$200,0)),"NO"))</f>
        <v/>
      </c>
    </row>
    <row r="874">
      <c r="A874" s="10">
        <f>IF(Offerte!$A30="","",Offerte!$A30)</f>
        <v/>
      </c>
      <c r="B874" s="10">
        <f>IF(Offerte!$A30="","",Offerte!$B30)</f>
        <v/>
      </c>
      <c r="C874" s="10">
        <f>IF(Offerte!$A30="","",Offerte!$C30)</f>
        <v/>
      </c>
      <c r="D874" s="10" t="inlineStr">
        <is>
          <t>A.1.2</t>
        </is>
      </c>
      <c r="E874" s="10" t="inlineStr">
        <is>
          <t>A</t>
        </is>
      </c>
      <c r="F874" s="10" t="inlineStr">
        <is>
          <t>Q</t>
        </is>
      </c>
      <c r="G874" s="10" t="inlineStr">
        <is>
          <t>higher</t>
        </is>
      </c>
      <c r="H874" s="10" t="n">
        <v>4</v>
      </c>
      <c r="I874" s="10" t="inlineStr">
        <is>
          <t>Numero aggiuntivo di passeggeri controllati</t>
        </is>
      </c>
      <c r="J874" s="20" t="n"/>
      <c r="K874" s="20" t="n"/>
      <c r="L874" s="20" t="n"/>
      <c r="M874" s="20" t="n"/>
      <c r="N874" s="21">
        <f>IF($A874="","",IFERROR(VALUE($J874),0))</f>
        <v/>
      </c>
      <c r="O874" s="21">
        <f>IF($A874="",0,IF(OR($S874&lt;&gt;1,COUNTA($J874:$M874)=0),0,IF(SUMPRODUCT(MAX(($C$5:$C$6173=$C874)*($D$5:$D$6173=$D874)*($S$5:$S$6173=1)*IFERROR($N$5:$N$6173*1,0)))&gt;0,ROUND($H874*($N874/SUMPRODUCT(MAX(($C$5:$C$6173=$C874)*($D$5:$D$6173=$D874)*($S$5:$S$6173=1)*IFERROR($N$5:$N$6173*1,0)))),4),0)))</f>
        <v/>
      </c>
      <c r="P874" s="10" t="inlineStr">
        <is>
          <t>passeggeri/anno</t>
        </is>
      </c>
      <c r="Q874" s="21">
        <f>IF($A874="","",$A874&amp;"|"&amp;$C874)</f>
        <v/>
      </c>
      <c r="R874" s="21">
        <f>IF($A874="","",$A874&amp;"|"&amp;$C874&amp;"|"&amp;$D874)</f>
        <v/>
      </c>
      <c r="S874" s="21">
        <f>IF($A874="","",IFERROR(INDEX(Offerte!$D$2:$D$200,MATCH($Q874,Offerte!$L$2:$L$200,0)),0))</f>
        <v/>
      </c>
      <c r="T874" s="21">
        <f>IF($A874="","",IFERROR(INDEX(Offerte!$G$2:$G$200,MATCH($Q874,Offerte!$L$2:$L$200,0)),"NO"))</f>
        <v/>
      </c>
    </row>
    <row r="875">
      <c r="A875" s="10">
        <f>IF(Offerte!$A30="","",Offerte!$A30)</f>
        <v/>
      </c>
      <c r="B875" s="10">
        <f>IF(Offerte!$A30="","",Offerte!$B30)</f>
        <v/>
      </c>
      <c r="C875" s="10">
        <f>IF(Offerte!$A30="","",Offerte!$C30)</f>
        <v/>
      </c>
      <c r="D875" s="10" t="inlineStr">
        <is>
          <t>B.1.1</t>
        </is>
      </c>
      <c r="E875" s="10" t="inlineStr">
        <is>
          <t>B</t>
        </is>
      </c>
      <c r="F875" s="10" t="inlineStr">
        <is>
          <t>Q</t>
        </is>
      </c>
      <c r="G875" s="10" t="inlineStr">
        <is>
          <t>higher</t>
        </is>
      </c>
      <c r="H875" s="10" t="n">
        <v>3</v>
      </c>
      <c r="I875" s="10" t="inlineStr">
        <is>
          <t>Incremento dei posti offerti nelle fasce di punta</t>
        </is>
      </c>
      <c r="J875" s="20" t="n"/>
      <c r="K875" s="20" t="n"/>
      <c r="L875" s="20" t="n"/>
      <c r="M875" s="20" t="n"/>
      <c r="N875" s="21">
        <f>IF($A875="","",IFERROR(VALUE($J875),0))</f>
        <v/>
      </c>
      <c r="O875" s="21">
        <f>IF($A875="",0,IF(OR($S875&lt;&gt;1,COUNTA($J875:$M875)=0),0,IF(SUMPRODUCT(MAX(($C$5:$C$6173=$C875)*($D$5:$D$6173=$D875)*($S$5:$S$6173=1)*IFERROR($N$5:$N$6173*1,0)))&gt;0,ROUND($H875*($N875/SUMPRODUCT(MAX(($C$5:$C$6173=$C875)*($D$5:$D$6173=$D875)*($S$5:$S$6173=1)*IFERROR($N$5:$N$6173*1,0)))),4),0)))</f>
        <v/>
      </c>
      <c r="P875" s="10" t="inlineStr">
        <is>
          <t>posti*km</t>
        </is>
      </c>
      <c r="Q875" s="21">
        <f>IF($A875="","",$A875&amp;"|"&amp;$C875)</f>
        <v/>
      </c>
      <c r="R875" s="21">
        <f>IF($A875="","",$A875&amp;"|"&amp;$C875&amp;"|"&amp;$D875)</f>
        <v/>
      </c>
      <c r="S875" s="21">
        <f>IF($A875="","",IFERROR(INDEX(Offerte!$D$2:$D$200,MATCH($Q875,Offerte!$L$2:$L$200,0)),0))</f>
        <v/>
      </c>
      <c r="T875" s="21">
        <f>IF($A875="","",IFERROR(INDEX(Offerte!$G$2:$G$200,MATCH($Q875,Offerte!$L$2:$L$200,0)),"NO"))</f>
        <v/>
      </c>
    </row>
    <row r="876">
      <c r="A876" s="10">
        <f>IF(Offerte!$A30="","",Offerte!$A30)</f>
        <v/>
      </c>
      <c r="B876" s="10">
        <f>IF(Offerte!$A30="","",Offerte!$B30)</f>
        <v/>
      </c>
      <c r="C876" s="10">
        <f>IF(Offerte!$A30="","",Offerte!$C30)</f>
        <v/>
      </c>
      <c r="D876" s="10" t="inlineStr">
        <is>
          <t>B.2.1</t>
        </is>
      </c>
      <c r="E876" s="10" t="inlineStr">
        <is>
          <t>B</t>
        </is>
      </c>
      <c r="F876" s="10" t="inlineStr">
        <is>
          <t>Q</t>
        </is>
      </c>
      <c r="G876" s="10" t="inlineStr">
        <is>
          <t>higher</t>
        </is>
      </c>
      <c r="H876" s="10" t="n">
        <v>4</v>
      </c>
      <c r="I876" s="10" t="inlineStr">
        <is>
          <t>Corse aggiuntive nell'arco giornaliero base</t>
        </is>
      </c>
      <c r="J876" s="20" t="n"/>
      <c r="K876" s="20" t="n"/>
      <c r="L876" s="20" t="n"/>
      <c r="M876" s="20" t="n"/>
      <c r="N876" s="21">
        <f>IF($A876="","",IFERROR(VALUE($J876),0))</f>
        <v/>
      </c>
      <c r="O876" s="21">
        <f>IF($A876="",0,IF(OR($S876&lt;&gt;1,COUNTA($J876:$M876)=0),0,IF(SUMPRODUCT(MAX(($C$5:$C$6173=$C876)*($D$5:$D$6173=$D876)*($S$5:$S$6173=1)*IFERROR($N$5:$N$6173*1,0)))&gt;0,ROUND($H876*($N876/SUMPRODUCT(MAX(($C$5:$C$6173=$C876)*($D$5:$D$6173=$D876)*($S$5:$S$6173=1)*IFERROR($N$5:$N$6173*1,0)))),4),0)))</f>
        <v/>
      </c>
      <c r="P876" s="10" t="inlineStr">
        <is>
          <t>corse</t>
        </is>
      </c>
      <c r="Q876" s="21">
        <f>IF($A876="","",$A876&amp;"|"&amp;$C876)</f>
        <v/>
      </c>
      <c r="R876" s="21">
        <f>IF($A876="","",$A876&amp;"|"&amp;$C876&amp;"|"&amp;$D876)</f>
        <v/>
      </c>
      <c r="S876" s="21">
        <f>IF($A876="","",IFERROR(INDEX(Offerte!$D$2:$D$200,MATCH($Q876,Offerte!$L$2:$L$200,0)),0))</f>
        <v/>
      </c>
      <c r="T876" s="21">
        <f>IF($A876="","",IFERROR(INDEX(Offerte!$G$2:$G$200,MATCH($Q876,Offerte!$L$2:$L$200,0)),"NO"))</f>
        <v/>
      </c>
    </row>
    <row r="877">
      <c r="A877" s="10">
        <f>IF(Offerte!$A30="","",Offerte!$A30)</f>
        <v/>
      </c>
      <c r="B877" s="10">
        <f>IF(Offerte!$A30="","",Offerte!$B30)</f>
        <v/>
      </c>
      <c r="C877" s="10">
        <f>IF(Offerte!$A30="","",Offerte!$C30)</f>
        <v/>
      </c>
      <c r="D877" s="10" t="inlineStr">
        <is>
          <t>B.3.1</t>
        </is>
      </c>
      <c r="E877" s="10" t="inlineStr">
        <is>
          <t>B</t>
        </is>
      </c>
      <c r="F877" s="10" t="inlineStr">
        <is>
          <t>Q</t>
        </is>
      </c>
      <c r="G877" s="10" t="inlineStr">
        <is>
          <t>higher</t>
        </is>
      </c>
      <c r="H877" s="10" t="n">
        <v>2</v>
      </c>
      <c r="I877" s="10" t="inlineStr">
        <is>
          <t>Numero di corse aggiuntive per allungamento dell'arco di servizio giornaliero nelle fasce serali</t>
        </is>
      </c>
      <c r="J877" s="20" t="n"/>
      <c r="K877" s="20" t="n"/>
      <c r="L877" s="20" t="n"/>
      <c r="M877" s="20" t="n"/>
      <c r="N877" s="21">
        <f>IF($A877="","",IFERROR(VALUE($J877),0))</f>
        <v/>
      </c>
      <c r="O877" s="21">
        <f>IF($A877="",0,IF(OR($S877&lt;&gt;1,COUNTA($J877:$M877)=0),0,IF(SUMPRODUCT(MAX(($C$5:$C$6173=$C877)*($D$5:$D$6173=$D877)*($S$5:$S$6173=1)*IFERROR($N$5:$N$6173*1,0)))&gt;0,ROUND($H877*($N877/SUMPRODUCT(MAX(($C$5:$C$6173=$C877)*($D$5:$D$6173=$D877)*($S$5:$S$6173=1)*IFERROR($N$5:$N$6173*1,0)))),4),0)))</f>
        <v/>
      </c>
      <c r="P877" s="10" t="inlineStr">
        <is>
          <t>corse</t>
        </is>
      </c>
      <c r="Q877" s="21">
        <f>IF($A877="","",$A877&amp;"|"&amp;$C877)</f>
        <v/>
      </c>
      <c r="R877" s="21">
        <f>IF($A877="","",$A877&amp;"|"&amp;$C877&amp;"|"&amp;$D877)</f>
        <v/>
      </c>
      <c r="S877" s="21">
        <f>IF($A877="","",IFERROR(INDEX(Offerte!$D$2:$D$200,MATCH($Q877,Offerte!$L$2:$L$200,0)),0))</f>
        <v/>
      </c>
      <c r="T877" s="21">
        <f>IF($A877="","",IFERROR(INDEX(Offerte!$G$2:$G$200,MATCH($Q877,Offerte!$L$2:$L$200,0)),"NO"))</f>
        <v/>
      </c>
    </row>
    <row r="878">
      <c r="A878" s="10">
        <f>IF(Offerte!$A30="","",Offerte!$A30)</f>
        <v/>
      </c>
      <c r="B878" s="10">
        <f>IF(Offerte!$A30="","",Offerte!$B30)</f>
        <v/>
      </c>
      <c r="C878" s="10">
        <f>IF(Offerte!$A30="","",Offerte!$C30)</f>
        <v/>
      </c>
      <c r="D878" s="10" t="inlineStr">
        <is>
          <t>B.4.1</t>
        </is>
      </c>
      <c r="E878" s="10" t="inlineStr">
        <is>
          <t>B</t>
        </is>
      </c>
      <c r="F878" s="10" t="inlineStr">
        <is>
          <t>Q</t>
        </is>
      </c>
      <c r="G878" s="10" t="inlineStr">
        <is>
          <t>higher</t>
        </is>
      </c>
      <c r="H878" s="10" t="n">
        <v>3</v>
      </c>
      <c r="I878" s="10" t="inlineStr">
        <is>
          <t>Percorrenze aggiuntive offerte nel Programma d'esercizio delle prime due fasi attuative</t>
        </is>
      </c>
      <c r="J878" s="20" t="n"/>
      <c r="K878" s="20" t="n"/>
      <c r="L878" s="20" t="n"/>
      <c r="M878" s="20" t="n"/>
      <c r="N878" s="21">
        <f>IF($A878="","",IFERROR(VALUE($J878),0))</f>
        <v/>
      </c>
      <c r="O878" s="21">
        <f>IF($A878="",0,IF(OR($S878&lt;&gt;1,COUNTA($J878:$M878)=0),0,IF(SUMPRODUCT(MAX(($C$5:$C$6173=$C878)*($D$5:$D$6173=$D878)*($S$5:$S$6173=1)*IFERROR($N$5:$N$6173*1,0)))&gt;0,ROUND($H878*($N878/SUMPRODUCT(MAX(($C$5:$C$6173=$C878)*($D$5:$D$6173=$D878)*($S$5:$S$6173=1)*IFERROR($N$5:$N$6173*1,0)))),4),0)))</f>
        <v/>
      </c>
      <c r="P878" s="10" t="inlineStr">
        <is>
          <t>vett*km</t>
        </is>
      </c>
      <c r="Q878" s="21">
        <f>IF($A878="","",$A878&amp;"|"&amp;$C878)</f>
        <v/>
      </c>
      <c r="R878" s="21">
        <f>IF($A878="","",$A878&amp;"|"&amp;$C878&amp;"|"&amp;$D878)</f>
        <v/>
      </c>
      <c r="S878" s="21">
        <f>IF($A878="","",IFERROR(INDEX(Offerte!$D$2:$D$200,MATCH($Q878,Offerte!$L$2:$L$200,0)),0))</f>
        <v/>
      </c>
      <c r="T878" s="21">
        <f>IF($A878="","",IFERROR(INDEX(Offerte!$G$2:$G$200,MATCH($Q878,Offerte!$L$2:$L$200,0)),"NO"))</f>
        <v/>
      </c>
    </row>
    <row r="879">
      <c r="A879" s="10">
        <f>IF(Offerte!$A30="","",Offerte!$A30)</f>
        <v/>
      </c>
      <c r="B879" s="10">
        <f>IF(Offerte!$A30="","",Offerte!$B30)</f>
        <v/>
      </c>
      <c r="C879" s="10">
        <f>IF(Offerte!$A30="","",Offerte!$C30)</f>
        <v/>
      </c>
      <c r="D879" s="10" t="inlineStr">
        <is>
          <t>B.5.1</t>
        </is>
      </c>
      <c r="E879" s="10" t="inlineStr">
        <is>
          <t>B</t>
        </is>
      </c>
      <c r="F879" s="10" t="inlineStr">
        <is>
          <t>D</t>
        </is>
      </c>
      <c r="G879" s="10" t="inlineStr">
        <is>
          <t>discretionary</t>
        </is>
      </c>
      <c r="H879" s="10" t="n">
        <v>2</v>
      </c>
      <c r="I879" s="10" t="inlineStr">
        <is>
          <t>Efficacia del progetto di servizi complementari DRT</t>
        </is>
      </c>
      <c r="J879" s="20" t="n"/>
      <c r="K879" s="20" t="n"/>
      <c r="L879" s="20" t="n"/>
      <c r="M879" s="20" t="n"/>
      <c r="N879" s="21">
        <f>IF($A879="","",MAX(0,MIN(1,IFERROR(VALUE($M879),0))))</f>
        <v/>
      </c>
      <c r="O879" s="21">
        <f>IF($A879="",0,IF(OR($S879&lt;&gt;1,COUNTA($J879:$M879)=0),0,IF(SUMPRODUCT(MAX(($C$5:$C$6173=$C879)*($D$5:$D$6173=$D879)*($S$5:$S$6173=1)*IFERROR($N$5:$N$6173*1,0)))&gt;0,ROUND($H879*($N879/SUMPRODUCT(MAX(($C$5:$C$6173=$C879)*($D$5:$D$6173=$D879)*($S$5:$S$6173=1)*IFERROR($N$5:$N$6173*1,0)))),4),0)))</f>
        <v/>
      </c>
      <c r="P879" s="10" t="inlineStr">
        <is>
          <t>coeff.</t>
        </is>
      </c>
      <c r="Q879" s="21">
        <f>IF($A879="","",$A879&amp;"|"&amp;$C879)</f>
        <v/>
      </c>
      <c r="R879" s="21">
        <f>IF($A879="","",$A879&amp;"|"&amp;$C879&amp;"|"&amp;$D879)</f>
        <v/>
      </c>
      <c r="S879" s="21">
        <f>IF($A879="","",IFERROR(INDEX(Offerte!$D$2:$D$200,MATCH($Q879,Offerte!$L$2:$L$200,0)),0))</f>
        <v/>
      </c>
      <c r="T879" s="21">
        <f>IF($A879="","",IFERROR(INDEX(Offerte!$G$2:$G$200,MATCH($Q879,Offerte!$L$2:$L$200,0)),"NO"))</f>
        <v/>
      </c>
    </row>
    <row r="880">
      <c r="A880" s="10">
        <f>IF(Offerte!$A30="","",Offerte!$A30)</f>
        <v/>
      </c>
      <c r="B880" s="10">
        <f>IF(Offerte!$A30="","",Offerte!$B30)</f>
        <v/>
      </c>
      <c r="C880" s="10">
        <f>IF(Offerte!$A30="","",Offerte!$C30)</f>
        <v/>
      </c>
      <c r="D880" s="10" t="inlineStr">
        <is>
          <t>C.1.1</t>
        </is>
      </c>
      <c r="E880" s="10" t="inlineStr">
        <is>
          <t>C</t>
        </is>
      </c>
      <c r="F880" s="10" t="inlineStr">
        <is>
          <t>Q</t>
        </is>
      </c>
      <c r="G880" s="10" t="inlineStr">
        <is>
          <t>higher</t>
        </is>
      </c>
      <c r="H880" s="10" t="n">
        <v>2</v>
      </c>
      <c r="I880" s="10" t="inlineStr">
        <is>
          <t>Tasso di copertura del servizio con telecamere BSD</t>
        </is>
      </c>
      <c r="J880" s="20" t="n"/>
      <c r="K880" s="20" t="n"/>
      <c r="L880" s="20" t="n"/>
      <c r="M880" s="20" t="n"/>
      <c r="N880" s="21">
        <f>IF($A880="","",IFERROR(VALUE($K880)/VALUE($L880),IFERROR(VALUE($J880),0)))</f>
        <v/>
      </c>
      <c r="O880" s="21">
        <f>IF($A880="",0,IF(OR($S880&lt;&gt;1,COUNTA($J880:$M880)=0),0,IF(SUMPRODUCT(MAX(($C$5:$C$6173=$C880)*($D$5:$D$6173=$D880)*($S$5:$S$6173=1)*IFERROR($N$5:$N$6173*1,0)))&gt;0,ROUND($H880*($N880/SUMPRODUCT(MAX(($C$5:$C$6173=$C880)*($D$5:$D$6173=$D880)*($S$5:$S$6173=1)*IFERROR($N$5:$N$6173*1,0)))),4),0)))</f>
        <v/>
      </c>
      <c r="P880" s="10" t="inlineStr">
        <is>
          <t>Autobus attrezzati con telecamere BSD / Autobus totali in offerta, incluse scorte</t>
        </is>
      </c>
      <c r="Q880" s="21">
        <f>IF($A880="","",$A880&amp;"|"&amp;$C880)</f>
        <v/>
      </c>
      <c r="R880" s="21">
        <f>IF($A880="","",$A880&amp;"|"&amp;$C880&amp;"|"&amp;$D880)</f>
        <v/>
      </c>
      <c r="S880" s="21">
        <f>IF($A880="","",IFERROR(INDEX(Offerte!$D$2:$D$200,MATCH($Q880,Offerte!$L$2:$L$200,0)),0))</f>
        <v/>
      </c>
      <c r="T880" s="21">
        <f>IF($A880="","",IFERROR(INDEX(Offerte!$G$2:$G$200,MATCH($Q880,Offerte!$L$2:$L$200,0)),"NO"))</f>
        <v/>
      </c>
    </row>
    <row r="881">
      <c r="A881" s="10">
        <f>IF(Offerte!$A30="","",Offerte!$A30)</f>
        <v/>
      </c>
      <c r="B881" s="10">
        <f>IF(Offerte!$A30="","",Offerte!$B30)</f>
        <v/>
      </c>
      <c r="C881" s="10">
        <f>IF(Offerte!$A30="","",Offerte!$C30)</f>
        <v/>
      </c>
      <c r="D881" s="10" t="inlineStr">
        <is>
          <t>C.1.2</t>
        </is>
      </c>
      <c r="E881" s="10" t="inlineStr">
        <is>
          <t>C</t>
        </is>
      </c>
      <c r="F881" s="10" t="inlineStr">
        <is>
          <t>Q</t>
        </is>
      </c>
      <c r="G881" s="10" t="inlineStr">
        <is>
          <t>higher</t>
        </is>
      </c>
      <c r="H881" s="10" t="n">
        <v>2</v>
      </c>
      <c r="I881" s="10" t="inlineStr">
        <is>
          <t>Tasso di copertura del servizio con telecamere ADAS</t>
        </is>
      </c>
      <c r="J881" s="20" t="n"/>
      <c r="K881" s="20" t="n"/>
      <c r="L881" s="20" t="n"/>
      <c r="M881" s="20" t="n"/>
      <c r="N881" s="21">
        <f>IF($A881="","",IFERROR(VALUE($K881)/VALUE($L881),IFERROR(VALUE($J881),0)))</f>
        <v/>
      </c>
      <c r="O881" s="21">
        <f>IF($A881="",0,IF(OR($S881&lt;&gt;1,COUNTA($J881:$M881)=0),0,IF(SUMPRODUCT(MAX(($C$5:$C$6173=$C881)*($D$5:$D$6173=$D881)*($S$5:$S$6173=1)*IFERROR($N$5:$N$6173*1,0)))&gt;0,ROUND($H881*($N881/SUMPRODUCT(MAX(($C$5:$C$6173=$C881)*($D$5:$D$6173=$D881)*($S$5:$S$6173=1)*IFERROR($N$5:$N$6173*1,0)))),4),0)))</f>
        <v/>
      </c>
      <c r="P881" s="10" t="inlineStr">
        <is>
          <t>Autobus attrezzati con telecamere ADAS / Autobus totali in offerta, incluse scorte</t>
        </is>
      </c>
      <c r="Q881" s="21">
        <f>IF($A881="","",$A881&amp;"|"&amp;$C881)</f>
        <v/>
      </c>
      <c r="R881" s="21">
        <f>IF($A881="","",$A881&amp;"|"&amp;$C881&amp;"|"&amp;$D881)</f>
        <v/>
      </c>
      <c r="S881" s="21">
        <f>IF($A881="","",IFERROR(INDEX(Offerte!$D$2:$D$200,MATCH($Q881,Offerte!$L$2:$L$200,0)),0))</f>
        <v/>
      </c>
      <c r="T881" s="21">
        <f>IF($A881="","",IFERROR(INDEX(Offerte!$G$2:$G$200,MATCH($Q881,Offerte!$L$2:$L$200,0)),"NO"))</f>
        <v/>
      </c>
    </row>
    <row r="882">
      <c r="A882" s="10">
        <f>IF(Offerte!$A30="","",Offerte!$A30)</f>
        <v/>
      </c>
      <c r="B882" s="10">
        <f>IF(Offerte!$A30="","",Offerte!$B30)</f>
        <v/>
      </c>
      <c r="C882" s="10">
        <f>IF(Offerte!$A30="","",Offerte!$C30)</f>
        <v/>
      </c>
      <c r="D882" s="10" t="inlineStr">
        <is>
          <t>C.2.1</t>
        </is>
      </c>
      <c r="E882" s="10" t="inlineStr">
        <is>
          <t>C</t>
        </is>
      </c>
      <c r="F882" s="10" t="inlineStr">
        <is>
          <t>Q</t>
        </is>
      </c>
      <c r="G882" s="10" t="inlineStr">
        <is>
          <t>higher</t>
        </is>
      </c>
      <c r="H882" s="10" t="n">
        <v>3</v>
      </c>
      <c r="I882" s="10" t="inlineStr">
        <is>
          <t>Tasso di copertura del servizio con telecamere di bordo di videosorveglianza</t>
        </is>
      </c>
      <c r="J882" s="20" t="n"/>
      <c r="K882" s="20" t="n"/>
      <c r="L882" s="20" t="n"/>
      <c r="M882" s="20" t="n"/>
      <c r="N882" s="21">
        <f>IF($A882="","",IFERROR(VALUE($K882)/VALUE($L882),IFERROR(VALUE($J882),0)))</f>
        <v/>
      </c>
      <c r="O882" s="21">
        <f>IF($A882="",0,IF(OR($S882&lt;&gt;1,COUNTA($J882:$M882)=0),0,IF(SUMPRODUCT(MAX(($C$5:$C$6173=$C882)*($D$5:$D$6173=$D882)*($S$5:$S$6173=1)*IFERROR($N$5:$N$6173*1,0)))&gt;0,ROUND($H882*($N882/SUMPRODUCT(MAX(($C$5:$C$6173=$C882)*($D$5:$D$6173=$D882)*($S$5:$S$6173=1)*IFERROR($N$5:$N$6173*1,0)))),4),0)))</f>
        <v/>
      </c>
      <c r="P882" s="10" t="inlineStr">
        <is>
          <t>Autobus attrezzati con videosorveglianza / Autobus totali in offerta, incluse scorte</t>
        </is>
      </c>
      <c r="Q882" s="21">
        <f>IF($A882="","",$A882&amp;"|"&amp;$C882)</f>
        <v/>
      </c>
      <c r="R882" s="21">
        <f>IF($A882="","",$A882&amp;"|"&amp;$C882&amp;"|"&amp;$D882)</f>
        <v/>
      </c>
      <c r="S882" s="21">
        <f>IF($A882="","",IFERROR(INDEX(Offerte!$D$2:$D$200,MATCH($Q882,Offerte!$L$2:$L$200,0)),0))</f>
        <v/>
      </c>
      <c r="T882" s="21">
        <f>IF($A882="","",IFERROR(INDEX(Offerte!$G$2:$G$200,MATCH($Q882,Offerte!$L$2:$L$200,0)),"NO"))</f>
        <v/>
      </c>
    </row>
    <row r="883">
      <c r="A883" s="10">
        <f>IF(Offerte!$A30="","",Offerte!$A30)</f>
        <v/>
      </c>
      <c r="B883" s="10">
        <f>IF(Offerte!$A30="","",Offerte!$B30)</f>
        <v/>
      </c>
      <c r="C883" s="10">
        <f>IF(Offerte!$A30="","",Offerte!$C30)</f>
        <v/>
      </c>
      <c r="D883" s="10" t="inlineStr">
        <is>
          <t>C.2.2</t>
        </is>
      </c>
      <c r="E883" s="10" t="inlineStr">
        <is>
          <t>C</t>
        </is>
      </c>
      <c r="F883" s="10" t="inlineStr">
        <is>
          <t>T</t>
        </is>
      </c>
      <c r="G883" s="10" t="inlineStr">
        <is>
          <t>tabular</t>
        </is>
      </c>
      <c r="H883" s="10" t="n">
        <v>1</v>
      </c>
      <c r="I883" s="10" t="inlineStr">
        <is>
          <t>Software video/audio analisi per situazioni di pericolo</t>
        </is>
      </c>
      <c r="J883" s="20" t="n"/>
      <c r="K883" s="20" t="n"/>
      <c r="L883" s="20" t="n"/>
      <c r="M883" s="20" t="n"/>
      <c r="N883" s="21">
        <f>IF($A883="","",IF(IFERROR(VALUE($M883),0)=1,1,0))</f>
        <v/>
      </c>
      <c r="O883" s="21">
        <f>IF($A883="",0,IF(OR($S883&lt;&gt;1,COUNTA($J883:$M883)=0),0,IF($N883=1,$H883,0)))</f>
        <v/>
      </c>
      <c r="P883" s="10" t="inlineStr">
        <is>
          <t>sì/no</t>
        </is>
      </c>
      <c r="Q883" s="21">
        <f>IF($A883="","",$A883&amp;"|"&amp;$C883)</f>
        <v/>
      </c>
      <c r="R883" s="21">
        <f>IF($A883="","",$A883&amp;"|"&amp;$C883&amp;"|"&amp;$D883)</f>
        <v/>
      </c>
      <c r="S883" s="21">
        <f>IF($A883="","",IFERROR(INDEX(Offerte!$D$2:$D$200,MATCH($Q883,Offerte!$L$2:$L$200,0)),0))</f>
        <v/>
      </c>
      <c r="T883" s="21">
        <f>IF($A883="","",IFERROR(INDEX(Offerte!$G$2:$G$200,MATCH($Q883,Offerte!$L$2:$L$200,0)),"NO"))</f>
        <v/>
      </c>
    </row>
    <row r="884">
      <c r="A884" s="10">
        <f>IF(Offerte!$A30="","",Offerte!$A30)</f>
        <v/>
      </c>
      <c r="B884" s="10">
        <f>IF(Offerte!$A30="","",Offerte!$B30)</f>
        <v/>
      </c>
      <c r="C884" s="10">
        <f>IF(Offerte!$A30="","",Offerte!$C30)</f>
        <v/>
      </c>
      <c r="D884" s="10" t="inlineStr">
        <is>
          <t>C.2.3</t>
        </is>
      </c>
      <c r="E884" s="10" t="inlineStr">
        <is>
          <t>C</t>
        </is>
      </c>
      <c r="F884" s="10" t="inlineStr">
        <is>
          <t>T</t>
        </is>
      </c>
      <c r="G884" s="10" t="inlineStr">
        <is>
          <t>tabular</t>
        </is>
      </c>
      <c r="H884" s="10" t="n">
        <v>1</v>
      </c>
      <c r="I884" s="10" t="inlineStr">
        <is>
          <t>Collegamento con centrale qualificata di pronto intervento</t>
        </is>
      </c>
      <c r="J884" s="20" t="n"/>
      <c r="K884" s="20" t="n"/>
      <c r="L884" s="20" t="n"/>
      <c r="M884" s="20" t="n"/>
      <c r="N884" s="21">
        <f>IF($A884="","",IF(IFERROR(VALUE($M884),0)=1,1,0))</f>
        <v/>
      </c>
      <c r="O884" s="21">
        <f>IF($A884="",0,IF(OR($S884&lt;&gt;1,COUNTA($J884:$M884)=0),0,IF($N884=1,$H884,0)))</f>
        <v/>
      </c>
      <c r="P884" s="10" t="inlineStr">
        <is>
          <t>sì/no</t>
        </is>
      </c>
      <c r="Q884" s="21">
        <f>IF($A884="","",$A884&amp;"|"&amp;$C884)</f>
        <v/>
      </c>
      <c r="R884" s="21">
        <f>IF($A884="","",$A884&amp;"|"&amp;$C884&amp;"|"&amp;$D884)</f>
        <v/>
      </c>
      <c r="S884" s="21">
        <f>IF($A884="","",IFERROR(INDEX(Offerte!$D$2:$D$200,MATCH($Q884,Offerte!$L$2:$L$200,0)),0))</f>
        <v/>
      </c>
      <c r="T884" s="21">
        <f>IF($A884="","",IFERROR(INDEX(Offerte!$G$2:$G$200,MATCH($Q884,Offerte!$L$2:$L$200,0)),"NO"))</f>
        <v/>
      </c>
    </row>
    <row r="885">
      <c r="A885" s="10">
        <f>IF(Offerte!$A30="","",Offerte!$A30)</f>
        <v/>
      </c>
      <c r="B885" s="10">
        <f>IF(Offerte!$A30="","",Offerte!$B30)</f>
        <v/>
      </c>
      <c r="C885" s="10">
        <f>IF(Offerte!$A30="","",Offerte!$C30)</f>
        <v/>
      </c>
      <c r="D885" s="10" t="inlineStr">
        <is>
          <t>C.2.4</t>
        </is>
      </c>
      <c r="E885" s="10" t="inlineStr">
        <is>
          <t>C</t>
        </is>
      </c>
      <c r="F885" s="10" t="inlineStr">
        <is>
          <t>Q</t>
        </is>
      </c>
      <c r="G885" s="10" t="inlineStr">
        <is>
          <t>higher</t>
        </is>
      </c>
      <c r="H885" s="10" t="n">
        <v>1</v>
      </c>
      <c r="I885" s="10" t="inlineStr">
        <is>
          <t>Tasso di copertura del servizio con dispositivi per la chiamata di emergenza del conducente</t>
        </is>
      </c>
      <c r="J885" s="20" t="n"/>
      <c r="K885" s="20" t="n"/>
      <c r="L885" s="20" t="n"/>
      <c r="M885" s="20" t="n"/>
      <c r="N885" s="21">
        <f>IF($A885="","",IFERROR(VALUE($K885)/VALUE($L885),IFERROR(VALUE($J885),0)))</f>
        <v/>
      </c>
      <c r="O885" s="21">
        <f>IF($A885="",0,IF(OR($S885&lt;&gt;1,COUNTA($J885:$M885)=0),0,IF(SUMPRODUCT(MAX(($C$5:$C$6173=$C885)*($D$5:$D$6173=$D885)*($S$5:$S$6173=1)*IFERROR($N$5:$N$6173*1,0)))&gt;0,ROUND($H885*($N885/SUMPRODUCT(MAX(($C$5:$C$6173=$C885)*($D$5:$D$6173=$D885)*($S$5:$S$6173=1)*IFERROR($N$5:$N$6173*1,0)))),4),0)))</f>
        <v/>
      </c>
      <c r="P885" s="10" t="inlineStr">
        <is>
          <t>Autobus attrezzati con chiamata di emergenza / Autobus totali in offerta, incluse scorte</t>
        </is>
      </c>
      <c r="Q885" s="21">
        <f>IF($A885="","",$A885&amp;"|"&amp;$C885)</f>
        <v/>
      </c>
      <c r="R885" s="21">
        <f>IF($A885="","",$A885&amp;"|"&amp;$C885&amp;"|"&amp;$D885)</f>
        <v/>
      </c>
      <c r="S885" s="21">
        <f>IF($A885="","",IFERROR(INDEX(Offerte!$D$2:$D$200,MATCH($Q885,Offerte!$L$2:$L$200,0)),0))</f>
        <v/>
      </c>
      <c r="T885" s="21">
        <f>IF($A885="","",IFERROR(INDEX(Offerte!$G$2:$G$200,MATCH($Q885,Offerte!$L$2:$L$200,0)),"NO"))</f>
        <v/>
      </c>
    </row>
    <row r="886">
      <c r="A886" s="10">
        <f>IF(Offerte!$A30="","",Offerte!$A30)</f>
        <v/>
      </c>
      <c r="B886" s="10">
        <f>IF(Offerte!$A30="","",Offerte!$B30)</f>
        <v/>
      </c>
      <c r="C886" s="10">
        <f>IF(Offerte!$A30="","",Offerte!$C30)</f>
        <v/>
      </c>
      <c r="D886" s="10" t="inlineStr">
        <is>
          <t>C.3.1</t>
        </is>
      </c>
      <c r="E886" s="10" t="inlineStr">
        <is>
          <t>C</t>
        </is>
      </c>
      <c r="F886" s="10" t="inlineStr">
        <is>
          <t>Q</t>
        </is>
      </c>
      <c r="G886" s="10" t="inlineStr">
        <is>
          <t>higher</t>
        </is>
      </c>
      <c r="H886" s="10" t="n">
        <v>2</v>
      </c>
      <c r="I886" s="10" t="inlineStr">
        <is>
          <t>Tasso di copertura del servizio con dispositivi di informazione dinamica a bordo mezzo</t>
        </is>
      </c>
      <c r="J886" s="20" t="n"/>
      <c r="K886" s="20" t="n"/>
      <c r="L886" s="20" t="n"/>
      <c r="M886" s="20" t="n"/>
      <c r="N886" s="21">
        <f>IF($A886="","",IFERROR(VALUE($K886)/VALUE($L886),IFERROR(VALUE($J886),0)))</f>
        <v/>
      </c>
      <c r="O886" s="21">
        <f>IF($A886="",0,IF(OR($S886&lt;&gt;1,COUNTA($J886:$M886)=0),0,IF(SUMPRODUCT(MAX(($C$5:$C$6173=$C886)*($D$5:$D$6173=$D886)*($S$5:$S$6173=1)*IFERROR($N$5:$N$6173*1,0)))&gt;0,ROUND($H886*($N886/SUMPRODUCT(MAX(($C$5:$C$6173=$C886)*($D$5:$D$6173=$D886)*($S$5:$S$6173=1)*IFERROR($N$5:$N$6173*1,0)))),4),0)))</f>
        <v/>
      </c>
      <c r="P886" s="10" t="inlineStr">
        <is>
          <t>Autobus con monitor e indicatori vocali / Autobus totali in offerta, incluse scorte</t>
        </is>
      </c>
      <c r="Q886" s="21">
        <f>IF($A886="","",$A886&amp;"|"&amp;$C886)</f>
        <v/>
      </c>
      <c r="R886" s="21">
        <f>IF($A886="","",$A886&amp;"|"&amp;$C886&amp;"|"&amp;$D886)</f>
        <v/>
      </c>
      <c r="S886" s="21">
        <f>IF($A886="","",IFERROR(INDEX(Offerte!$D$2:$D$200,MATCH($Q886,Offerte!$L$2:$L$200,0)),0))</f>
        <v/>
      </c>
      <c r="T886" s="21">
        <f>IF($A886="","",IFERROR(INDEX(Offerte!$G$2:$G$200,MATCH($Q886,Offerte!$L$2:$L$200,0)),"NO"))</f>
        <v/>
      </c>
    </row>
    <row r="887">
      <c r="A887" s="10">
        <f>IF(Offerte!$A30="","",Offerte!$A30)</f>
        <v/>
      </c>
      <c r="B887" s="10">
        <f>IF(Offerte!$A30="","",Offerte!$B30)</f>
        <v/>
      </c>
      <c r="C887" s="10">
        <f>IF(Offerte!$A30="","",Offerte!$C30)</f>
        <v/>
      </c>
      <c r="D887" s="10" t="inlineStr">
        <is>
          <t>C.3.2</t>
        </is>
      </c>
      <c r="E887" s="10" t="inlineStr">
        <is>
          <t>C</t>
        </is>
      </c>
      <c r="F887" s="10" t="inlineStr">
        <is>
          <t>T</t>
        </is>
      </c>
      <c r="G887" s="10" t="inlineStr">
        <is>
          <t>tabular</t>
        </is>
      </c>
      <c r="H887" s="10" t="n">
        <v>2</v>
      </c>
      <c r="I887" s="10" t="inlineStr">
        <is>
          <t>Informazioni a bordo su coincidenze ai nodi</t>
        </is>
      </c>
      <c r="J887" s="20" t="n"/>
      <c r="K887" s="20" t="n"/>
      <c r="L887" s="20" t="n"/>
      <c r="M887" s="20" t="n"/>
      <c r="N887" s="21">
        <f>IF($A887="","",IF(IFERROR(VALUE($M887),0)=1,1,0))</f>
        <v/>
      </c>
      <c r="O887" s="21">
        <f>IF($A887="",0,IF(OR($S887&lt;&gt;1,COUNTA($J887:$M887)=0),0,IF(AND($N887=1,IFERROR(SUMIFS($N$5:$N$6173,$Q$5:$Q$6173,$Q887,$D$5:$D$6173,"C.3.1"),0)&gt;=0.5),$H887,0)))</f>
        <v/>
      </c>
      <c r="P887" s="10" t="inlineStr">
        <is>
          <t>Dipende da C.3.1 &gt;= 0.5</t>
        </is>
      </c>
      <c r="Q887" s="21">
        <f>IF($A887="","",$A887&amp;"|"&amp;$C887)</f>
        <v/>
      </c>
      <c r="R887" s="21">
        <f>IF($A887="","",$A887&amp;"|"&amp;$C887&amp;"|"&amp;$D887)</f>
        <v/>
      </c>
      <c r="S887" s="21">
        <f>IF($A887="","",IFERROR(INDEX(Offerte!$D$2:$D$200,MATCH($Q887,Offerte!$L$2:$L$200,0)),0))</f>
        <v/>
      </c>
      <c r="T887" s="21">
        <f>IF($A887="","",IFERROR(INDEX(Offerte!$G$2:$G$200,MATCH($Q887,Offerte!$L$2:$L$200,0)),"NO"))</f>
        <v/>
      </c>
    </row>
    <row r="888">
      <c r="A888" s="10">
        <f>IF(Offerte!$A30="","",Offerte!$A30)</f>
        <v/>
      </c>
      <c r="B888" s="10">
        <f>IF(Offerte!$A30="","",Offerte!$B30)</f>
        <v/>
      </c>
      <c r="C888" s="10">
        <f>IF(Offerte!$A30="","",Offerte!$C30)</f>
        <v/>
      </c>
      <c r="D888" s="10" t="inlineStr">
        <is>
          <t>D.1.1</t>
        </is>
      </c>
      <c r="E888" s="10" t="inlineStr">
        <is>
          <t>D</t>
        </is>
      </c>
      <c r="F888" s="10" t="inlineStr">
        <is>
          <t>Q</t>
        </is>
      </c>
      <c r="G888" s="10" t="inlineStr">
        <is>
          <t>higher</t>
        </is>
      </c>
      <c r="H888" s="10" t="n">
        <v>3</v>
      </c>
      <c r="I888" s="10" t="inlineStr">
        <is>
          <t>Installazione di pensiline</t>
        </is>
      </c>
      <c r="J888" s="20" t="n"/>
      <c r="K888" s="20" t="n"/>
      <c r="L888" s="20" t="n"/>
      <c r="M888" s="20" t="n"/>
      <c r="N888" s="21">
        <f>IF($A888="","",IFERROR(VALUE($J888),0))</f>
        <v/>
      </c>
      <c r="O888" s="21">
        <f>IF($A888="",0,IF(OR($S888&lt;&gt;1,COUNTA($J888:$M888)=0),0,IF(SUMPRODUCT(MAX(($C$5:$C$6173=$C888)*($D$5:$D$6173=$D888)*($S$5:$S$6173=1)*IFERROR($N$5:$N$6173*1,0)))&gt;0,ROUND($H888*($N888/SUMPRODUCT(MAX(($C$5:$C$6173=$C888)*($D$5:$D$6173=$D888)*($S$5:$S$6173=1)*IFERROR($N$5:$N$6173*1,0)))),4),0)))</f>
        <v/>
      </c>
      <c r="P888" s="10" t="inlineStr">
        <is>
          <t>fermate</t>
        </is>
      </c>
      <c r="Q888" s="21">
        <f>IF($A888="","",$A888&amp;"|"&amp;$C888)</f>
        <v/>
      </c>
      <c r="R888" s="21">
        <f>IF($A888="","",$A888&amp;"|"&amp;$C888&amp;"|"&amp;$D888)</f>
        <v/>
      </c>
      <c r="S888" s="21">
        <f>IF($A888="","",IFERROR(INDEX(Offerte!$D$2:$D$200,MATCH($Q888,Offerte!$L$2:$L$200,0)),0))</f>
        <v/>
      </c>
      <c r="T888" s="21">
        <f>IF($A888="","",IFERROR(INDEX(Offerte!$G$2:$G$200,MATCH($Q888,Offerte!$L$2:$L$200,0)),"NO"))</f>
        <v/>
      </c>
    </row>
    <row r="889">
      <c r="A889" s="10">
        <f>IF(Offerte!$A30="","",Offerte!$A30)</f>
        <v/>
      </c>
      <c r="B889" s="10">
        <f>IF(Offerte!$A30="","",Offerte!$B30)</f>
        <v/>
      </c>
      <c r="C889" s="10">
        <f>IF(Offerte!$A30="","",Offerte!$C30)</f>
        <v/>
      </c>
      <c r="D889" s="10" t="inlineStr">
        <is>
          <t>D.1.2</t>
        </is>
      </c>
      <c r="E889" s="10" t="inlineStr">
        <is>
          <t>D</t>
        </is>
      </c>
      <c r="F889" s="10" t="inlineStr">
        <is>
          <t>Q</t>
        </is>
      </c>
      <c r="G889" s="10" t="inlineStr">
        <is>
          <t>higher</t>
        </is>
      </c>
      <c r="H889" s="10" t="n">
        <v>3</v>
      </c>
      <c r="I889" s="10" t="inlineStr">
        <is>
          <t>Installazione di paline di fermata conformi alla DGR 581/2023</t>
        </is>
      </c>
      <c r="J889" s="20" t="n"/>
      <c r="K889" s="20" t="n"/>
      <c r="L889" s="20" t="n"/>
      <c r="M889" s="20" t="n"/>
      <c r="N889" s="21">
        <f>IF($A889="","",IFERROR(VALUE($J889),0))</f>
        <v/>
      </c>
      <c r="O889" s="21">
        <f>IF($A889="",0,IF(OR($S889&lt;&gt;1,COUNTA($J889:$M889)=0),0,IF(SUMPRODUCT(MAX(($C$5:$C$6173=$C889)*($D$5:$D$6173=$D889)*($S$5:$S$6173=1)*IFERROR($N$5:$N$6173*1,0)))&gt;0,ROUND($H889*($N889/SUMPRODUCT(MAX(($C$5:$C$6173=$C889)*($D$5:$D$6173=$D889)*($S$5:$S$6173=1)*IFERROR($N$5:$N$6173*1,0)))),4),0)))</f>
        <v/>
      </c>
      <c r="P889" s="10" t="inlineStr">
        <is>
          <t>fermate</t>
        </is>
      </c>
      <c r="Q889" s="21">
        <f>IF($A889="","",$A889&amp;"|"&amp;$C889)</f>
        <v/>
      </c>
      <c r="R889" s="21">
        <f>IF($A889="","",$A889&amp;"|"&amp;$C889&amp;"|"&amp;$D889)</f>
        <v/>
      </c>
      <c r="S889" s="21">
        <f>IF($A889="","",IFERROR(INDEX(Offerte!$D$2:$D$200,MATCH($Q889,Offerte!$L$2:$L$200,0)),0))</f>
        <v/>
      </c>
      <c r="T889" s="21">
        <f>IF($A889="","",IFERROR(INDEX(Offerte!$G$2:$G$200,MATCH($Q889,Offerte!$L$2:$L$200,0)),"NO"))</f>
        <v/>
      </c>
    </row>
    <row r="890">
      <c r="A890" s="10">
        <f>IF(Offerte!$A30="","",Offerte!$A30)</f>
        <v/>
      </c>
      <c r="B890" s="10">
        <f>IF(Offerte!$A30="","",Offerte!$B30)</f>
        <v/>
      </c>
      <c r="C890" s="10">
        <f>IF(Offerte!$A30="","",Offerte!$C30)</f>
        <v/>
      </c>
      <c r="D890" s="10" t="inlineStr">
        <is>
          <t>D.1.3</t>
        </is>
      </c>
      <c r="E890" s="10" t="inlineStr">
        <is>
          <t>D</t>
        </is>
      </c>
      <c r="F890" s="10" t="inlineStr">
        <is>
          <t>Q</t>
        </is>
      </c>
      <c r="G890" s="10" t="inlineStr">
        <is>
          <t>higher</t>
        </is>
      </c>
      <c r="H890" s="10" t="n">
        <v>2</v>
      </c>
      <c r="I890" s="10" t="inlineStr">
        <is>
          <t>Display informativi connessi alle fermate</t>
        </is>
      </c>
      <c r="J890" s="20" t="n"/>
      <c r="K890" s="20" t="n"/>
      <c r="L890" s="20" t="n"/>
      <c r="M890" s="20" t="n"/>
      <c r="N890" s="21">
        <f>IF($A890="","",IFERROR(VALUE($J890),0))</f>
        <v/>
      </c>
      <c r="O890" s="21">
        <f>IF($A890="",0,IF(OR($S890&lt;&gt;1,COUNTA($J890:$M890)=0),0,IF(SUMPRODUCT(MAX(($C$5:$C$6173=$C890)*($D$5:$D$6173=$D890)*($S$5:$S$6173=1)*IFERROR($N$5:$N$6173*1,0)))&gt;0,ROUND($H890*($N890/SUMPRODUCT(MAX(($C$5:$C$6173=$C890)*($D$5:$D$6173=$D890)*($S$5:$S$6173=1)*IFERROR($N$5:$N$6173*1,0)))),4),0)))</f>
        <v/>
      </c>
      <c r="P890" s="10" t="inlineStr">
        <is>
          <t>fermate</t>
        </is>
      </c>
      <c r="Q890" s="21">
        <f>IF($A890="","",$A890&amp;"|"&amp;$C890)</f>
        <v/>
      </c>
      <c r="R890" s="21">
        <f>IF($A890="","",$A890&amp;"|"&amp;$C890&amp;"|"&amp;$D890)</f>
        <v/>
      </c>
      <c r="S890" s="21">
        <f>IF($A890="","",IFERROR(INDEX(Offerte!$D$2:$D$200,MATCH($Q890,Offerte!$L$2:$L$200,0)),0))</f>
        <v/>
      </c>
      <c r="T890" s="21">
        <f>IF($A890="","",IFERROR(INDEX(Offerte!$G$2:$G$200,MATCH($Q890,Offerte!$L$2:$L$200,0)),"NO"))</f>
        <v/>
      </c>
    </row>
    <row r="891">
      <c r="A891" s="10">
        <f>IF(Offerte!$A30="","",Offerte!$A30)</f>
        <v/>
      </c>
      <c r="B891" s="10">
        <f>IF(Offerte!$A30="","",Offerte!$B30)</f>
        <v/>
      </c>
      <c r="C891" s="10">
        <f>IF(Offerte!$A30="","",Offerte!$C30)</f>
        <v/>
      </c>
      <c r="D891" s="10" t="inlineStr">
        <is>
          <t>D.2.1</t>
        </is>
      </c>
      <c r="E891" s="10" t="inlineStr">
        <is>
          <t>D</t>
        </is>
      </c>
      <c r="F891" s="10" t="inlineStr">
        <is>
          <t>Q</t>
        </is>
      </c>
      <c r="G891" s="10" t="inlineStr">
        <is>
          <t>higher</t>
        </is>
      </c>
      <c r="H891" s="10" t="n">
        <v>2</v>
      </c>
      <c r="I891" s="10" t="inlineStr">
        <is>
          <t>Segnali tattili Loges-Vet-Evolution</t>
        </is>
      </c>
      <c r="J891" s="20" t="n"/>
      <c r="K891" s="20" t="n"/>
      <c r="L891" s="20" t="n"/>
      <c r="M891" s="20" t="n"/>
      <c r="N891" s="21">
        <f>IF($A891="","",IFERROR(VALUE($J891),0))</f>
        <v/>
      </c>
      <c r="O891" s="21">
        <f>IF($A891="",0,IF(OR($S891&lt;&gt;1,COUNTA($J891:$M891)=0),0,IF(SUMPRODUCT(MAX(($C$5:$C$6173=$C891)*($D$5:$D$6173=$D891)*($S$5:$S$6173=1)*IFERROR($N$5:$N$6173*1,0)))&gt;0,ROUND($H891*($N891/SUMPRODUCT(MAX(($C$5:$C$6173=$C891)*($D$5:$D$6173=$D891)*($S$5:$S$6173=1)*IFERROR($N$5:$N$6173*1,0)))),4),0)))</f>
        <v/>
      </c>
      <c r="P891" s="10" t="inlineStr">
        <is>
          <t>fermate</t>
        </is>
      </c>
      <c r="Q891" s="21">
        <f>IF($A891="","",$A891&amp;"|"&amp;$C891)</f>
        <v/>
      </c>
      <c r="R891" s="21">
        <f>IF($A891="","",$A891&amp;"|"&amp;$C891&amp;"|"&amp;$D891)</f>
        <v/>
      </c>
      <c r="S891" s="21">
        <f>IF($A891="","",IFERROR(INDEX(Offerte!$D$2:$D$200,MATCH($Q891,Offerte!$L$2:$L$200,0)),0))</f>
        <v/>
      </c>
      <c r="T891" s="21">
        <f>IF($A891="","",IFERROR(INDEX(Offerte!$G$2:$G$200,MATCH($Q891,Offerte!$L$2:$L$200,0)),"NO"))</f>
        <v/>
      </c>
    </row>
    <row r="892">
      <c r="A892" s="10">
        <f>IF(Offerte!$A30="","",Offerte!$A30)</f>
        <v/>
      </c>
      <c r="B892" s="10">
        <f>IF(Offerte!$A30="","",Offerte!$B30)</f>
        <v/>
      </c>
      <c r="C892" s="10">
        <f>IF(Offerte!$A30="","",Offerte!$C30)</f>
        <v/>
      </c>
      <c r="D892" s="10" t="inlineStr">
        <is>
          <t>E.1.1</t>
        </is>
      </c>
      <c r="E892" s="10" t="inlineStr">
        <is>
          <t>E</t>
        </is>
      </c>
      <c r="F892" s="10" t="inlineStr">
        <is>
          <t>T</t>
        </is>
      </c>
      <c r="G892" s="10" t="inlineStr">
        <is>
          <t>tabular</t>
        </is>
      </c>
      <c r="H892" s="10" t="n">
        <v>2</v>
      </c>
      <c r="I892" s="10" t="inlineStr">
        <is>
          <t>Mobile app con travel planner PRM</t>
        </is>
      </c>
      <c r="J892" s="20" t="n"/>
      <c r="K892" s="20" t="n"/>
      <c r="L892" s="20" t="n"/>
      <c r="M892" s="20" t="n"/>
      <c r="N892" s="21">
        <f>IF($A892="","",IF(IFERROR(VALUE($M892),0)=1,1,0))</f>
        <v/>
      </c>
      <c r="O892" s="21">
        <f>IF($A892="",0,IF(OR($S892&lt;&gt;1,COUNTA($J892:$M892)=0),0,IF($N892=1,$H892,0)))</f>
        <v/>
      </c>
      <c r="P892" s="10" t="inlineStr">
        <is>
          <t>sì/no</t>
        </is>
      </c>
      <c r="Q892" s="21">
        <f>IF($A892="","",$A892&amp;"|"&amp;$C892)</f>
        <v/>
      </c>
      <c r="R892" s="21">
        <f>IF($A892="","",$A892&amp;"|"&amp;$C892&amp;"|"&amp;$D892)</f>
        <v/>
      </c>
      <c r="S892" s="21">
        <f>IF($A892="","",IFERROR(INDEX(Offerte!$D$2:$D$200,MATCH($Q892,Offerte!$L$2:$L$200,0)),0))</f>
        <v/>
      </c>
      <c r="T892" s="21">
        <f>IF($A892="","",IFERROR(INDEX(Offerte!$G$2:$G$200,MATCH($Q892,Offerte!$L$2:$L$200,0)),"NO"))</f>
        <v/>
      </c>
    </row>
    <row r="893">
      <c r="A893" s="10">
        <f>IF(Offerte!$A30="","",Offerte!$A30)</f>
        <v/>
      </c>
      <c r="B893" s="10">
        <f>IF(Offerte!$A30="","",Offerte!$B30)</f>
        <v/>
      </c>
      <c r="C893" s="10">
        <f>IF(Offerte!$A30="","",Offerte!$C30)</f>
        <v/>
      </c>
      <c r="D893" s="10" t="inlineStr">
        <is>
          <t>E.2.1</t>
        </is>
      </c>
      <c r="E893" s="10" t="inlineStr">
        <is>
          <t>E</t>
        </is>
      </c>
      <c r="F893" s="10" t="inlineStr">
        <is>
          <t>D</t>
        </is>
      </c>
      <c r="G893" s="10" t="inlineStr">
        <is>
          <t>discretionary</t>
        </is>
      </c>
      <c r="H893" s="10" t="n">
        <v>2</v>
      </c>
      <c r="I893" s="10" t="inlineStr">
        <is>
          <t>Altre azioni informative e rapporti con gli utenti</t>
        </is>
      </c>
      <c r="J893" s="20" t="n"/>
      <c r="K893" s="20" t="n"/>
      <c r="L893" s="20" t="n"/>
      <c r="M893" s="20" t="n"/>
      <c r="N893" s="21">
        <f>IF($A893="","",MAX(0,MIN(1,IFERROR(VALUE($M893),0))))</f>
        <v/>
      </c>
      <c r="O893" s="21">
        <f>IF($A893="",0,IF(OR($S893&lt;&gt;1,COUNTA($J893:$M893)=0),0,IF(SUMPRODUCT(MAX(($C$5:$C$6173=$C893)*($D$5:$D$6173=$D893)*($S$5:$S$6173=1)*IFERROR($N$5:$N$6173*1,0)))&gt;0,ROUND($H893*($N893/SUMPRODUCT(MAX(($C$5:$C$6173=$C893)*($D$5:$D$6173=$D893)*($S$5:$S$6173=1)*IFERROR($N$5:$N$6173*1,0)))),4),0)))</f>
        <v/>
      </c>
      <c r="P893" s="10" t="inlineStr">
        <is>
          <t>coeff.</t>
        </is>
      </c>
      <c r="Q893" s="21">
        <f>IF($A893="","",$A893&amp;"|"&amp;$C893)</f>
        <v/>
      </c>
      <c r="R893" s="21">
        <f>IF($A893="","",$A893&amp;"|"&amp;$C893&amp;"|"&amp;$D893)</f>
        <v/>
      </c>
      <c r="S893" s="21">
        <f>IF($A893="","",IFERROR(INDEX(Offerte!$D$2:$D$200,MATCH($Q893,Offerte!$L$2:$L$200,0)),0))</f>
        <v/>
      </c>
      <c r="T893" s="21">
        <f>IF($A893="","",IFERROR(INDEX(Offerte!$G$2:$G$200,MATCH($Q893,Offerte!$L$2:$L$200,0)),"NO"))</f>
        <v/>
      </c>
    </row>
    <row r="894">
      <c r="A894" s="10">
        <f>IF(Offerte!$A30="","",Offerte!$A30)</f>
        <v/>
      </c>
      <c r="B894" s="10">
        <f>IF(Offerte!$A30="","",Offerte!$B30)</f>
        <v/>
      </c>
      <c r="C894" s="10">
        <f>IF(Offerte!$A30="","",Offerte!$C30)</f>
        <v/>
      </c>
      <c r="D894" s="10" t="inlineStr">
        <is>
          <t>F.1.1</t>
        </is>
      </c>
      <c r="E894" s="10" t="inlineStr">
        <is>
          <t>F</t>
        </is>
      </c>
      <c r="F894" s="10" t="inlineStr">
        <is>
          <t>Q</t>
        </is>
      </c>
      <c r="G894" s="10" t="inlineStr">
        <is>
          <t>lower</t>
        </is>
      </c>
      <c r="H894" s="10" t="n">
        <v>7</v>
      </c>
      <c r="I894" s="10" t="inlineStr">
        <is>
          <t>Performance ambientali del parco mezzi adibito al servizio - I_CEA</t>
        </is>
      </c>
      <c r="J894" s="20" t="n"/>
      <c r="K894" s="20" t="n"/>
      <c r="L894" s="20" t="n"/>
      <c r="M894" s="20" t="n"/>
      <c r="N894" s="21">
        <f>IF($A894="","",IFERROR(VALUE($J894),0))</f>
        <v/>
      </c>
      <c r="O894" s="21">
        <f>IF($A894="",0,IF(OR($S894&lt;&gt;1,COUNTA($J894:$M894)=0),0,IF(AND(IFERROR(AGGREGATE(15,6,$N$5:$N$6173/(($C$5:$C$6173=$C894)*($D$5:$D$6173=$D894)*($S$5:$S$6173=1)*($N$5:$N$6173&gt;0)),1),0)&gt;0,$N894&gt;0),ROUND($H894*(IFERROR(AGGREGATE(15,6,$N$5:$N$6173/(($C$5:$C$6173=$C894)*($D$5:$D$6173=$D894)*($S$5:$S$6173=1)*($N$5:$N$6173&gt;0)),1),0)/$N894),4),0)))</f>
        <v/>
      </c>
      <c r="P894" s="10" t="inlineStr">
        <is>
          <t>indice</t>
        </is>
      </c>
      <c r="Q894" s="21">
        <f>IF($A894="","",$A894&amp;"|"&amp;$C894)</f>
        <v/>
      </c>
      <c r="R894" s="21">
        <f>IF($A894="","",$A894&amp;"|"&amp;$C894&amp;"|"&amp;$D894)</f>
        <v/>
      </c>
      <c r="S894" s="21">
        <f>IF($A894="","",IFERROR(INDEX(Offerte!$D$2:$D$200,MATCH($Q894,Offerte!$L$2:$L$200,0)),0))</f>
        <v/>
      </c>
      <c r="T894" s="21">
        <f>IF($A894="","",IFERROR(INDEX(Offerte!$G$2:$G$200,MATCH($Q894,Offerte!$L$2:$L$200,0)),"NO"))</f>
        <v/>
      </c>
    </row>
    <row r="895">
      <c r="A895" s="10">
        <f>IF(Offerte!$A30="","",Offerte!$A30)</f>
        <v/>
      </c>
      <c r="B895" s="10">
        <f>IF(Offerte!$A30="","",Offerte!$B30)</f>
        <v/>
      </c>
      <c r="C895" s="10">
        <f>IF(Offerte!$A30="","",Offerte!$C30)</f>
        <v/>
      </c>
      <c r="D895" s="10" t="inlineStr">
        <is>
          <t>F.2.1</t>
        </is>
      </c>
      <c r="E895" s="10" t="inlineStr">
        <is>
          <t>F</t>
        </is>
      </c>
      <c r="F895" s="10" t="inlineStr">
        <is>
          <t>Q</t>
        </is>
      </c>
      <c r="G895" s="10" t="inlineStr">
        <is>
          <t>higher</t>
        </is>
      </c>
      <c r="H895" s="10" t="n">
        <v>2</v>
      </c>
      <c r="I895" s="10" t="inlineStr">
        <is>
          <t>Tasso di copertura del servizio con dispositivi ECO-DRIVER</t>
        </is>
      </c>
      <c r="J895" s="20" t="n"/>
      <c r="K895" s="20" t="n"/>
      <c r="L895" s="20" t="n"/>
      <c r="M895" s="20" t="n"/>
      <c r="N895" s="21">
        <f>IF($A895="","",IFERROR(VALUE($K895)/VALUE($L895),IFERROR(VALUE($J895),0)))</f>
        <v/>
      </c>
      <c r="O895" s="21">
        <f>IF($A895="",0,IF(OR($S895&lt;&gt;1,COUNTA($J895:$M895)=0),0,IF(SUMPRODUCT(MAX(($C$5:$C$6173=$C895)*($D$5:$D$6173=$D895)*($S$5:$S$6173=1)*IFERROR($N$5:$N$6173*1,0)))&gt;0,ROUND($H895*($N895/SUMPRODUCT(MAX(($C$5:$C$6173=$C895)*($D$5:$D$6173=$D895)*($S$5:$S$6173=1)*IFERROR($N$5:$N$6173*1,0)))),4),0)))</f>
        <v/>
      </c>
      <c r="P895" s="10" t="inlineStr">
        <is>
          <t>Autobus attrezzati con dispositivi ECO-DRIVER / Autobus totali in offerta, incluse scorte</t>
        </is>
      </c>
      <c r="Q895" s="21">
        <f>IF($A895="","",$A895&amp;"|"&amp;$C895)</f>
        <v/>
      </c>
      <c r="R895" s="21">
        <f>IF($A895="","",$A895&amp;"|"&amp;$C895&amp;"|"&amp;$D895)</f>
        <v/>
      </c>
      <c r="S895" s="21">
        <f>IF($A895="","",IFERROR(INDEX(Offerte!$D$2:$D$200,MATCH($Q895,Offerte!$L$2:$L$200,0)),0))</f>
        <v/>
      </c>
      <c r="T895" s="21">
        <f>IF($A895="","",IFERROR(INDEX(Offerte!$G$2:$G$200,MATCH($Q895,Offerte!$L$2:$L$200,0)),"NO"))</f>
        <v/>
      </c>
    </row>
    <row r="896">
      <c r="A896" s="10">
        <f>IF(Offerte!$A30="","",Offerte!$A30)</f>
        <v/>
      </c>
      <c r="B896" s="10">
        <f>IF(Offerte!$A30="","",Offerte!$B30)</f>
        <v/>
      </c>
      <c r="C896" s="10">
        <f>IF(Offerte!$A30="","",Offerte!$C30)</f>
        <v/>
      </c>
      <c r="D896" s="10" t="inlineStr">
        <is>
          <t>F.3.1</t>
        </is>
      </c>
      <c r="E896" s="10" t="inlineStr">
        <is>
          <t>F</t>
        </is>
      </c>
      <c r="F896" s="10" t="inlineStr">
        <is>
          <t>Q</t>
        </is>
      </c>
      <c r="G896" s="10" t="inlineStr">
        <is>
          <t>higher</t>
        </is>
      </c>
      <c r="H896" s="10" t="n">
        <v>2</v>
      </c>
      <c r="I896" s="10" t="inlineStr">
        <is>
          <t>Autoproduzione consumi elettrici per trazione</t>
        </is>
      </c>
      <c r="J896" s="20" t="n"/>
      <c r="K896" s="20" t="n"/>
      <c r="L896" s="20" t="n"/>
      <c r="M896" s="20" t="n"/>
      <c r="N896" s="21">
        <f>IF($A896="","",IFERROR(VALUE($J896),0))</f>
        <v/>
      </c>
      <c r="O896" s="21">
        <f>IF($A896="",0,IF(OR($S896&lt;&gt;1,COUNTA($J896:$M896)=0),0,IF(SUMPRODUCT(MAX(($C$5:$C$6173=$C896)*($D$5:$D$6173=$D896)*($S$5:$S$6173=1)*IFERROR($N$5:$N$6173*1,0)))&gt;0,ROUND($H896*($N896/SUMPRODUCT(MAX(($C$5:$C$6173=$C896)*($D$5:$D$6173=$D896)*($S$5:$S$6173=1)*IFERROR($N$5:$N$6173*1,0)))),4),0)))</f>
        <v/>
      </c>
      <c r="P896" s="10" t="inlineStr">
        <is>
          <t>kWh/anno</t>
        </is>
      </c>
      <c r="Q896" s="21">
        <f>IF($A896="","",$A896&amp;"|"&amp;$C896)</f>
        <v/>
      </c>
      <c r="R896" s="21">
        <f>IF($A896="","",$A896&amp;"|"&amp;$C896&amp;"|"&amp;$D896)</f>
        <v/>
      </c>
      <c r="S896" s="21">
        <f>IF($A896="","",IFERROR(INDEX(Offerte!$D$2:$D$200,MATCH($Q896,Offerte!$L$2:$L$200,0)),0))</f>
        <v/>
      </c>
      <c r="T896" s="21">
        <f>IF($A896="","",IFERROR(INDEX(Offerte!$G$2:$G$200,MATCH($Q896,Offerte!$L$2:$L$200,0)),"NO"))</f>
        <v/>
      </c>
    </row>
    <row r="897">
      <c r="A897" s="10">
        <f>IF(Offerte!$A30="","",Offerte!$A30)</f>
        <v/>
      </c>
      <c r="B897" s="10">
        <f>IF(Offerte!$A30="","",Offerte!$B30)</f>
        <v/>
      </c>
      <c r="C897" s="10">
        <f>IF(Offerte!$A30="","",Offerte!$C30)</f>
        <v/>
      </c>
      <c r="D897" s="10" t="inlineStr">
        <is>
          <t>F.4.1</t>
        </is>
      </c>
      <c r="E897" s="10" t="inlineStr">
        <is>
          <t>F</t>
        </is>
      </c>
      <c r="F897" s="10" t="inlineStr">
        <is>
          <t>Q</t>
        </is>
      </c>
      <c r="G897" s="10" t="inlineStr">
        <is>
          <t>soil</t>
        </is>
      </c>
      <c r="H897" s="10" t="n">
        <v>2</v>
      </c>
      <c r="I897" s="10" t="inlineStr">
        <is>
          <t>Indice di consumo di suolo</t>
        </is>
      </c>
      <c r="J897" s="20" t="n"/>
      <c r="K897" s="20" t="n"/>
      <c r="L897" s="20" t="n"/>
      <c r="M897" s="20" t="n"/>
      <c r="N897" s="21">
        <f>IF($A897="","",IFERROR(VALUE($J897),0))</f>
        <v/>
      </c>
      <c r="O897" s="21">
        <f>IF($A897="",0,IF(OR($S897&lt;&gt;1,COUNTA($J897:$M897)=0),0,IF($N897&lt;=0,$H897,IF(SUMPRODUCT(MAX(($C$5:$C$6173=$C897)*($D$5:$D$6173=$D897)*($S$5:$S$6173=1)*IFERROR($N$5:$N$6173*1,0)))&gt;0,ROUND($H897*((SUMPRODUCT(MAX(($C$5:$C$6173=$C897)*($D$5:$D$6173=$D897)*($S$5:$S$6173=1)*IFERROR($N$5:$N$6173*1,0)))-$N897)/SUMPRODUCT(MAX(($C$5:$C$6173=$C897)*($D$5:$D$6173=$D897)*($S$5:$S$6173=1)*IFERROR($N$5:$N$6173*1,0)))),4),0))))</f>
        <v/>
      </c>
      <c r="P897" s="10" t="inlineStr">
        <is>
          <t>m2</t>
        </is>
      </c>
      <c r="Q897" s="21">
        <f>IF($A897="","",$A897&amp;"|"&amp;$C897)</f>
        <v/>
      </c>
      <c r="R897" s="21">
        <f>IF($A897="","",$A897&amp;"|"&amp;$C897&amp;"|"&amp;$D897)</f>
        <v/>
      </c>
      <c r="S897" s="21">
        <f>IF($A897="","",IFERROR(INDEX(Offerte!$D$2:$D$200,MATCH($Q897,Offerte!$L$2:$L$200,0)),0))</f>
        <v/>
      </c>
      <c r="T897" s="21">
        <f>IF($A897="","",IFERROR(INDEX(Offerte!$G$2:$G$200,MATCH($Q897,Offerte!$L$2:$L$200,0)),"NO"))</f>
        <v/>
      </c>
    </row>
    <row r="898">
      <c r="A898" s="10">
        <f>IF(Offerte!$A30="","",Offerte!$A30)</f>
        <v/>
      </c>
      <c r="B898" s="10">
        <f>IF(Offerte!$A30="","",Offerte!$B30)</f>
        <v/>
      </c>
      <c r="C898" s="10">
        <f>IF(Offerte!$A30="","",Offerte!$C30)</f>
        <v/>
      </c>
      <c r="D898" s="10" t="inlineStr">
        <is>
          <t>F.5.1</t>
        </is>
      </c>
      <c r="E898" s="10" t="inlineStr">
        <is>
          <t>F</t>
        </is>
      </c>
      <c r="F898" s="10" t="inlineStr">
        <is>
          <t>T</t>
        </is>
      </c>
      <c r="G898" s="10" t="inlineStr">
        <is>
          <t>tabular</t>
        </is>
      </c>
      <c r="H898" s="10" t="n">
        <v>1</v>
      </c>
      <c r="I898" s="10" t="inlineStr">
        <is>
          <t>Rendicontazione di sostenibilità ambientale</t>
        </is>
      </c>
      <c r="J898" s="20" t="n"/>
      <c r="K898" s="20" t="n"/>
      <c r="L898" s="20" t="n"/>
      <c r="M898" s="20" t="n"/>
      <c r="N898" s="21">
        <f>IF($A898="","",IF(IFERROR(VALUE($M898),0)=1,1,0))</f>
        <v/>
      </c>
      <c r="O898" s="21">
        <f>IF($A898="",0,IF(OR($S898&lt;&gt;1,COUNTA($J898:$M898)=0),0,IF($N898=1,$H898,0)))</f>
        <v/>
      </c>
      <c r="P898" s="10" t="inlineStr">
        <is>
          <t>sì/no</t>
        </is>
      </c>
      <c r="Q898" s="21">
        <f>IF($A898="","",$A898&amp;"|"&amp;$C898)</f>
        <v/>
      </c>
      <c r="R898" s="21">
        <f>IF($A898="","",$A898&amp;"|"&amp;$C898&amp;"|"&amp;$D898)</f>
        <v/>
      </c>
      <c r="S898" s="21">
        <f>IF($A898="","",IFERROR(INDEX(Offerte!$D$2:$D$200,MATCH($Q898,Offerte!$L$2:$L$200,0)),0))</f>
        <v/>
      </c>
      <c r="T898" s="21">
        <f>IF($A898="","",IFERROR(INDEX(Offerte!$G$2:$G$200,MATCH($Q898,Offerte!$L$2:$L$200,0)),"NO"))</f>
        <v/>
      </c>
    </row>
    <row r="899">
      <c r="A899" s="10">
        <f>IF(Offerte!$A30="","",Offerte!$A30)</f>
        <v/>
      </c>
      <c r="B899" s="10">
        <f>IF(Offerte!$A30="","",Offerte!$B30)</f>
        <v/>
      </c>
      <c r="C899" s="10">
        <f>IF(Offerte!$A30="","",Offerte!$C30)</f>
        <v/>
      </c>
      <c r="D899" s="10" t="inlineStr">
        <is>
          <t>G.1.1</t>
        </is>
      </c>
      <c r="E899" s="10" t="inlineStr">
        <is>
          <t>G</t>
        </is>
      </c>
      <c r="F899" s="10" t="inlineStr">
        <is>
          <t>D</t>
        </is>
      </c>
      <c r="G899" s="10" t="inlineStr">
        <is>
          <t>discretionary</t>
        </is>
      </c>
      <c r="H899" s="10" t="n">
        <v>2</v>
      </c>
      <c r="I899" s="10" t="inlineStr">
        <is>
          <t>Qualità del progetto di centrale di controllo aziendale</t>
        </is>
      </c>
      <c r="J899" s="20" t="n"/>
      <c r="K899" s="20" t="n"/>
      <c r="L899" s="20" t="n"/>
      <c r="M899" s="20" t="n"/>
      <c r="N899" s="21">
        <f>IF($A899="","",MAX(0,MIN(1,IFERROR(VALUE($M899),0))))</f>
        <v/>
      </c>
      <c r="O899" s="21">
        <f>IF($A899="",0,IF(OR($S899&lt;&gt;1,COUNTA($J899:$M899)=0),0,IF(SUMPRODUCT(MAX(($C$5:$C$6173=$C899)*($D$5:$D$6173=$D899)*($S$5:$S$6173=1)*IFERROR($N$5:$N$6173*1,0)))&gt;0,ROUND($H899*($N899/SUMPRODUCT(MAX(($C$5:$C$6173=$C899)*($D$5:$D$6173=$D899)*($S$5:$S$6173=1)*IFERROR($N$5:$N$6173*1,0)))),4),0)))</f>
        <v/>
      </c>
      <c r="P899" s="10" t="inlineStr">
        <is>
          <t>coeff.</t>
        </is>
      </c>
      <c r="Q899" s="21">
        <f>IF($A899="","",$A899&amp;"|"&amp;$C899)</f>
        <v/>
      </c>
      <c r="R899" s="21">
        <f>IF($A899="","",$A899&amp;"|"&amp;$C899&amp;"|"&amp;$D899)</f>
        <v/>
      </c>
      <c r="S899" s="21">
        <f>IF($A899="","",IFERROR(INDEX(Offerte!$D$2:$D$200,MATCH($Q899,Offerte!$L$2:$L$200,0)),0))</f>
        <v/>
      </c>
      <c r="T899" s="21">
        <f>IF($A899="","",IFERROR(INDEX(Offerte!$G$2:$G$200,MATCH($Q899,Offerte!$L$2:$L$200,0)),"NO"))</f>
        <v/>
      </c>
    </row>
    <row r="900">
      <c r="A900" s="10">
        <f>IF(Offerte!$A30="","",Offerte!$A30)</f>
        <v/>
      </c>
      <c r="B900" s="10">
        <f>IF(Offerte!$A30="","",Offerte!$B30)</f>
        <v/>
      </c>
      <c r="C900" s="10">
        <f>IF(Offerte!$A30="","",Offerte!$C30)</f>
        <v/>
      </c>
      <c r="D900" s="10" t="inlineStr">
        <is>
          <t>G.2.1</t>
        </is>
      </c>
      <c r="E900" s="10" t="inlineStr">
        <is>
          <t>G</t>
        </is>
      </c>
      <c r="F900" s="10" t="inlineStr">
        <is>
          <t>T</t>
        </is>
      </c>
      <c r="G900" s="10" t="inlineStr">
        <is>
          <t>tabular</t>
        </is>
      </c>
      <c r="H900" s="10" t="n">
        <v>1</v>
      </c>
      <c r="I900" s="10" t="inlineStr">
        <is>
          <t>Certificazione ISO 45001</t>
        </is>
      </c>
      <c r="J900" s="20" t="n"/>
      <c r="K900" s="20" t="n"/>
      <c r="L900" s="20" t="n"/>
      <c r="M900" s="20" t="n"/>
      <c r="N900" s="21">
        <f>IF($A900="","",IF(IFERROR(VALUE($M900),0)=1,1,0))</f>
        <v/>
      </c>
      <c r="O900" s="21">
        <f>IF($A900="",0,IF(OR($S900&lt;&gt;1,COUNTA($J900:$M900)=0),0,IF($N900=1,$H900,0)))</f>
        <v/>
      </c>
      <c r="P900" s="10" t="inlineStr">
        <is>
          <t>sì/no</t>
        </is>
      </c>
      <c r="Q900" s="21">
        <f>IF($A900="","",$A900&amp;"|"&amp;$C900)</f>
        <v/>
      </c>
      <c r="R900" s="21">
        <f>IF($A900="","",$A900&amp;"|"&amp;$C900&amp;"|"&amp;$D900)</f>
        <v/>
      </c>
      <c r="S900" s="21">
        <f>IF($A900="","",IFERROR(INDEX(Offerte!$D$2:$D$200,MATCH($Q900,Offerte!$L$2:$L$200,0)),0))</f>
        <v/>
      </c>
      <c r="T900" s="21">
        <f>IF($A900="","",IFERROR(INDEX(Offerte!$G$2:$G$200,MATCH($Q900,Offerte!$L$2:$L$200,0)),"NO"))</f>
        <v/>
      </c>
    </row>
    <row r="901">
      <c r="A901" s="10">
        <f>IF(Offerte!$A30="","",Offerte!$A30)</f>
        <v/>
      </c>
      <c r="B901" s="10">
        <f>IF(Offerte!$A30="","",Offerte!$B30)</f>
        <v/>
      </c>
      <c r="C901" s="10">
        <f>IF(Offerte!$A30="","",Offerte!$C30)</f>
        <v/>
      </c>
      <c r="D901" s="10" t="inlineStr">
        <is>
          <t>G.3.1</t>
        </is>
      </c>
      <c r="E901" s="10" t="inlineStr">
        <is>
          <t>G</t>
        </is>
      </c>
      <c r="F901" s="10" t="inlineStr">
        <is>
          <t>T</t>
        </is>
      </c>
      <c r="G901" s="10" t="inlineStr">
        <is>
          <t>tabular</t>
        </is>
      </c>
      <c r="H901" s="10" t="n">
        <v>1</v>
      </c>
      <c r="I901" s="10" t="inlineStr">
        <is>
          <t>Certificazioni di responsabilità sociale</t>
        </is>
      </c>
      <c r="J901" s="20" t="n"/>
      <c r="K901" s="20" t="n"/>
      <c r="L901" s="20" t="n"/>
      <c r="M901" s="20" t="n"/>
      <c r="N901" s="21">
        <f>IF($A901="","",IF(IFERROR(VALUE($M901),0)=1,1,0))</f>
        <v/>
      </c>
      <c r="O901" s="21">
        <f>IF($A901="",0,IF(OR($S901&lt;&gt;1,COUNTA($J901:$M901)=0),0,IF($N901=1,$H901,0)))</f>
        <v/>
      </c>
      <c r="P901" s="10" t="inlineStr">
        <is>
          <t>sì/no</t>
        </is>
      </c>
      <c r="Q901" s="21">
        <f>IF($A901="","",$A901&amp;"|"&amp;$C901)</f>
        <v/>
      </c>
      <c r="R901" s="21">
        <f>IF($A901="","",$A901&amp;"|"&amp;$C901&amp;"|"&amp;$D901)</f>
        <v/>
      </c>
      <c r="S901" s="21">
        <f>IF($A901="","",IFERROR(INDEX(Offerte!$D$2:$D$200,MATCH($Q901,Offerte!$L$2:$L$200,0)),0))</f>
        <v/>
      </c>
      <c r="T901" s="21">
        <f>IF($A901="","",IFERROR(INDEX(Offerte!$G$2:$G$200,MATCH($Q901,Offerte!$L$2:$L$200,0)),"NO"))</f>
        <v/>
      </c>
    </row>
    <row r="902">
      <c r="A902" s="10">
        <f>IF(Offerte!$A30="","",Offerte!$A30)</f>
        <v/>
      </c>
      <c r="B902" s="10">
        <f>IF(Offerte!$A30="","",Offerte!$B30)</f>
        <v/>
      </c>
      <c r="C902" s="10">
        <f>IF(Offerte!$A30="","",Offerte!$C30)</f>
        <v/>
      </c>
      <c r="D902" s="10" t="inlineStr">
        <is>
          <t>G.4.1</t>
        </is>
      </c>
      <c r="E902" s="10" t="inlineStr">
        <is>
          <t>G</t>
        </is>
      </c>
      <c r="F902" s="10" t="inlineStr">
        <is>
          <t>D</t>
        </is>
      </c>
      <c r="G902" s="10" t="inlineStr">
        <is>
          <t>discretionary</t>
        </is>
      </c>
      <c r="H902" s="10" t="n">
        <v>2</v>
      </c>
      <c r="I902" s="10" t="inlineStr">
        <is>
          <t>Qualità del piano di formazione del personale</t>
        </is>
      </c>
      <c r="J902" s="20" t="n"/>
      <c r="K902" s="20" t="n"/>
      <c r="L902" s="20" t="n"/>
      <c r="M902" s="20" t="n"/>
      <c r="N902" s="21">
        <f>IF($A902="","",MAX(0,MIN(1,IFERROR(VALUE($M902),0))))</f>
        <v/>
      </c>
      <c r="O902" s="21">
        <f>IF($A902="",0,IF(OR($S902&lt;&gt;1,COUNTA($J902:$M902)=0),0,IF(SUMPRODUCT(MAX(($C$5:$C$6173=$C902)*($D$5:$D$6173=$D902)*($S$5:$S$6173=1)*IFERROR($N$5:$N$6173*1,0)))&gt;0,ROUND($H902*($N902/SUMPRODUCT(MAX(($C$5:$C$6173=$C902)*($D$5:$D$6173=$D902)*($S$5:$S$6173=1)*IFERROR($N$5:$N$6173*1,0)))),4),0)))</f>
        <v/>
      </c>
      <c r="P902" s="10" t="inlineStr">
        <is>
          <t>coeff.</t>
        </is>
      </c>
      <c r="Q902" s="21">
        <f>IF($A902="","",$A902&amp;"|"&amp;$C902)</f>
        <v/>
      </c>
      <c r="R902" s="21">
        <f>IF($A902="","",$A902&amp;"|"&amp;$C902&amp;"|"&amp;$D902)</f>
        <v/>
      </c>
      <c r="S902" s="21">
        <f>IF($A902="","",IFERROR(INDEX(Offerte!$D$2:$D$200,MATCH($Q902,Offerte!$L$2:$L$200,0)),0))</f>
        <v/>
      </c>
      <c r="T902" s="21">
        <f>IF($A902="","",IFERROR(INDEX(Offerte!$G$2:$G$200,MATCH($Q902,Offerte!$L$2:$L$200,0)),"NO"))</f>
        <v/>
      </c>
    </row>
    <row r="903">
      <c r="A903" s="10">
        <f>IF(Offerte!$A30="","",Offerte!$A30)</f>
        <v/>
      </c>
      <c r="B903" s="10">
        <f>IF(Offerte!$A30="","",Offerte!$B30)</f>
        <v/>
      </c>
      <c r="C903" s="10">
        <f>IF(Offerte!$A30="","",Offerte!$C30)</f>
        <v/>
      </c>
      <c r="D903" s="10" t="inlineStr">
        <is>
          <t>G.5.1</t>
        </is>
      </c>
      <c r="E903" s="10" t="inlineStr">
        <is>
          <t>G</t>
        </is>
      </c>
      <c r="F903" s="10" t="inlineStr">
        <is>
          <t>T</t>
        </is>
      </c>
      <c r="G903" s="10" t="inlineStr">
        <is>
          <t>tabular</t>
        </is>
      </c>
      <c r="H903" s="10" t="n">
        <v>1</v>
      </c>
      <c r="I903" s="10" t="inlineStr">
        <is>
          <t>Impegno al mantenimento delle garanzie del contratto di secondo livello del gestore uscente</t>
        </is>
      </c>
      <c r="J903" s="20" t="n"/>
      <c r="K903" s="20" t="n"/>
      <c r="L903" s="20" t="n"/>
      <c r="M903" s="20" t="n"/>
      <c r="N903" s="21">
        <f>IF($A903="","",IF(IFERROR(VALUE($M903),0)=1,1,0))</f>
        <v/>
      </c>
      <c r="O903" s="21">
        <f>IF($A903="",0,IF(OR($S903&lt;&gt;1,COUNTA($J903:$M903)=0),0,IF($N903=1,$H903,0)))</f>
        <v/>
      </c>
      <c r="P903" s="10" t="inlineStr">
        <is>
          <t>sì/no</t>
        </is>
      </c>
      <c r="Q903" s="21">
        <f>IF($A903="","",$A903&amp;"|"&amp;$C903)</f>
        <v/>
      </c>
      <c r="R903" s="21">
        <f>IF($A903="","",$A903&amp;"|"&amp;$C903&amp;"|"&amp;$D903)</f>
        <v/>
      </c>
      <c r="S903" s="21">
        <f>IF($A903="","",IFERROR(INDEX(Offerte!$D$2:$D$200,MATCH($Q903,Offerte!$L$2:$L$200,0)),0))</f>
        <v/>
      </c>
      <c r="T903" s="21">
        <f>IF($A903="","",IFERROR(INDEX(Offerte!$G$2:$G$200,MATCH($Q903,Offerte!$L$2:$L$200,0)),"NO"))</f>
        <v/>
      </c>
    </row>
    <row r="904">
      <c r="A904" s="10">
        <f>IF(Offerte!$A31="","",Offerte!$A31)</f>
        <v/>
      </c>
      <c r="B904" s="10">
        <f>IF(Offerte!$A31="","",Offerte!$B31)</f>
        <v/>
      </c>
      <c r="C904" s="10">
        <f>IF(Offerte!$A31="","",Offerte!$C31)</f>
        <v/>
      </c>
      <c r="D904" s="10" t="inlineStr">
        <is>
          <t>A.1.1</t>
        </is>
      </c>
      <c r="E904" s="10" t="inlineStr">
        <is>
          <t>A</t>
        </is>
      </c>
      <c r="F904" s="10" t="inlineStr">
        <is>
          <t>Q</t>
        </is>
      </c>
      <c r="G904" s="10" t="inlineStr">
        <is>
          <t>higher</t>
        </is>
      </c>
      <c r="H904" s="10" t="n">
        <v>3</v>
      </c>
      <c r="I904" s="10" t="inlineStr">
        <is>
          <t>Tasso aggiuntivo di corse controllate</t>
        </is>
      </c>
      <c r="J904" s="20" t="n"/>
      <c r="K904" s="20" t="n"/>
      <c r="L904" s="20" t="n"/>
      <c r="M904" s="20" t="n"/>
      <c r="N904" s="21">
        <f>IF($A904="","",IFERROR(VALUE($K904)/VALUE($L904)*100,IFERROR(VALUE($J904),0)))</f>
        <v/>
      </c>
      <c r="O904" s="21">
        <f>IF($A904="",0,IF(OR($S904&lt;&gt;1,COUNTA($J904:$M904)=0),0,IF(SUMPRODUCT(MAX(($C$5:$C$6173=$C904)*($D$5:$D$6173=$D904)*($S$5:$S$6173=1)*IFERROR($N$5:$N$6173*1,0)))&gt;0,ROUND($H904*($N904/SUMPRODUCT(MAX(($C$5:$C$6173=$C904)*($D$5:$D$6173=$D904)*($S$5:$S$6173=1)*IFERROR($N$5:$N$6173*1,0)))),4),0)))</f>
        <v/>
      </c>
      <c r="P904" s="10" t="inlineStr">
        <is>
          <t>Corse controllate annue / Corse programmate annue</t>
        </is>
      </c>
      <c r="Q904" s="21">
        <f>IF($A904="","",$A904&amp;"|"&amp;$C904)</f>
        <v/>
      </c>
      <c r="R904" s="21">
        <f>IF($A904="","",$A904&amp;"|"&amp;$C904&amp;"|"&amp;$D904)</f>
        <v/>
      </c>
      <c r="S904" s="21">
        <f>IF($A904="","",IFERROR(INDEX(Offerte!$D$2:$D$200,MATCH($Q904,Offerte!$L$2:$L$200,0)),0))</f>
        <v/>
      </c>
      <c r="T904" s="21">
        <f>IF($A904="","",IFERROR(INDEX(Offerte!$G$2:$G$200,MATCH($Q904,Offerte!$L$2:$L$200,0)),"NO"))</f>
        <v/>
      </c>
    </row>
    <row r="905">
      <c r="A905" s="10">
        <f>IF(Offerte!$A31="","",Offerte!$A31)</f>
        <v/>
      </c>
      <c r="B905" s="10">
        <f>IF(Offerte!$A31="","",Offerte!$B31)</f>
        <v/>
      </c>
      <c r="C905" s="10">
        <f>IF(Offerte!$A31="","",Offerte!$C31)</f>
        <v/>
      </c>
      <c r="D905" s="10" t="inlineStr">
        <is>
          <t>A.1.2</t>
        </is>
      </c>
      <c r="E905" s="10" t="inlineStr">
        <is>
          <t>A</t>
        </is>
      </c>
      <c r="F905" s="10" t="inlineStr">
        <is>
          <t>Q</t>
        </is>
      </c>
      <c r="G905" s="10" t="inlineStr">
        <is>
          <t>higher</t>
        </is>
      </c>
      <c r="H905" s="10" t="n">
        <v>4</v>
      </c>
      <c r="I905" s="10" t="inlineStr">
        <is>
          <t>Numero aggiuntivo di passeggeri controllati</t>
        </is>
      </c>
      <c r="J905" s="20" t="n"/>
      <c r="K905" s="20" t="n"/>
      <c r="L905" s="20" t="n"/>
      <c r="M905" s="20" t="n"/>
      <c r="N905" s="21">
        <f>IF($A905="","",IFERROR(VALUE($J905),0))</f>
        <v/>
      </c>
      <c r="O905" s="21">
        <f>IF($A905="",0,IF(OR($S905&lt;&gt;1,COUNTA($J905:$M905)=0),0,IF(SUMPRODUCT(MAX(($C$5:$C$6173=$C905)*($D$5:$D$6173=$D905)*($S$5:$S$6173=1)*IFERROR($N$5:$N$6173*1,0)))&gt;0,ROUND($H905*($N905/SUMPRODUCT(MAX(($C$5:$C$6173=$C905)*($D$5:$D$6173=$D905)*($S$5:$S$6173=1)*IFERROR($N$5:$N$6173*1,0)))),4),0)))</f>
        <v/>
      </c>
      <c r="P905" s="10" t="inlineStr">
        <is>
          <t>passeggeri/anno</t>
        </is>
      </c>
      <c r="Q905" s="21">
        <f>IF($A905="","",$A905&amp;"|"&amp;$C905)</f>
        <v/>
      </c>
      <c r="R905" s="21">
        <f>IF($A905="","",$A905&amp;"|"&amp;$C905&amp;"|"&amp;$D905)</f>
        <v/>
      </c>
      <c r="S905" s="21">
        <f>IF($A905="","",IFERROR(INDEX(Offerte!$D$2:$D$200,MATCH($Q905,Offerte!$L$2:$L$200,0)),0))</f>
        <v/>
      </c>
      <c r="T905" s="21">
        <f>IF($A905="","",IFERROR(INDEX(Offerte!$G$2:$G$200,MATCH($Q905,Offerte!$L$2:$L$200,0)),"NO"))</f>
        <v/>
      </c>
    </row>
    <row r="906">
      <c r="A906" s="10">
        <f>IF(Offerte!$A31="","",Offerte!$A31)</f>
        <v/>
      </c>
      <c r="B906" s="10">
        <f>IF(Offerte!$A31="","",Offerte!$B31)</f>
        <v/>
      </c>
      <c r="C906" s="10">
        <f>IF(Offerte!$A31="","",Offerte!$C31)</f>
        <v/>
      </c>
      <c r="D906" s="10" t="inlineStr">
        <is>
          <t>B.1.1</t>
        </is>
      </c>
      <c r="E906" s="10" t="inlineStr">
        <is>
          <t>B</t>
        </is>
      </c>
      <c r="F906" s="10" t="inlineStr">
        <is>
          <t>Q</t>
        </is>
      </c>
      <c r="G906" s="10" t="inlineStr">
        <is>
          <t>higher</t>
        </is>
      </c>
      <c r="H906" s="10" t="n">
        <v>3</v>
      </c>
      <c r="I906" s="10" t="inlineStr">
        <is>
          <t>Incremento dei posti offerti nelle fasce di punta</t>
        </is>
      </c>
      <c r="J906" s="20" t="n"/>
      <c r="K906" s="20" t="n"/>
      <c r="L906" s="20" t="n"/>
      <c r="M906" s="20" t="n"/>
      <c r="N906" s="21">
        <f>IF($A906="","",IFERROR(VALUE($J906),0))</f>
        <v/>
      </c>
      <c r="O906" s="21">
        <f>IF($A906="",0,IF(OR($S906&lt;&gt;1,COUNTA($J906:$M906)=0),0,IF(SUMPRODUCT(MAX(($C$5:$C$6173=$C906)*($D$5:$D$6173=$D906)*($S$5:$S$6173=1)*IFERROR($N$5:$N$6173*1,0)))&gt;0,ROUND($H906*($N906/SUMPRODUCT(MAX(($C$5:$C$6173=$C906)*($D$5:$D$6173=$D906)*($S$5:$S$6173=1)*IFERROR($N$5:$N$6173*1,0)))),4),0)))</f>
        <v/>
      </c>
      <c r="P906" s="10" t="inlineStr">
        <is>
          <t>posti*km</t>
        </is>
      </c>
      <c r="Q906" s="21">
        <f>IF($A906="","",$A906&amp;"|"&amp;$C906)</f>
        <v/>
      </c>
      <c r="R906" s="21">
        <f>IF($A906="","",$A906&amp;"|"&amp;$C906&amp;"|"&amp;$D906)</f>
        <v/>
      </c>
      <c r="S906" s="21">
        <f>IF($A906="","",IFERROR(INDEX(Offerte!$D$2:$D$200,MATCH($Q906,Offerte!$L$2:$L$200,0)),0))</f>
        <v/>
      </c>
      <c r="T906" s="21">
        <f>IF($A906="","",IFERROR(INDEX(Offerte!$G$2:$G$200,MATCH($Q906,Offerte!$L$2:$L$200,0)),"NO"))</f>
        <v/>
      </c>
    </row>
    <row r="907">
      <c r="A907" s="10">
        <f>IF(Offerte!$A31="","",Offerte!$A31)</f>
        <v/>
      </c>
      <c r="B907" s="10">
        <f>IF(Offerte!$A31="","",Offerte!$B31)</f>
        <v/>
      </c>
      <c r="C907" s="10">
        <f>IF(Offerte!$A31="","",Offerte!$C31)</f>
        <v/>
      </c>
      <c r="D907" s="10" t="inlineStr">
        <is>
          <t>B.2.1</t>
        </is>
      </c>
      <c r="E907" s="10" t="inlineStr">
        <is>
          <t>B</t>
        </is>
      </c>
      <c r="F907" s="10" t="inlineStr">
        <is>
          <t>Q</t>
        </is>
      </c>
      <c r="G907" s="10" t="inlineStr">
        <is>
          <t>higher</t>
        </is>
      </c>
      <c r="H907" s="10" t="n">
        <v>4</v>
      </c>
      <c r="I907" s="10" t="inlineStr">
        <is>
          <t>Corse aggiuntive nell'arco giornaliero base</t>
        </is>
      </c>
      <c r="J907" s="20" t="n"/>
      <c r="K907" s="20" t="n"/>
      <c r="L907" s="20" t="n"/>
      <c r="M907" s="20" t="n"/>
      <c r="N907" s="21">
        <f>IF($A907="","",IFERROR(VALUE($J907),0))</f>
        <v/>
      </c>
      <c r="O907" s="21">
        <f>IF($A907="",0,IF(OR($S907&lt;&gt;1,COUNTA($J907:$M907)=0),0,IF(SUMPRODUCT(MAX(($C$5:$C$6173=$C907)*($D$5:$D$6173=$D907)*($S$5:$S$6173=1)*IFERROR($N$5:$N$6173*1,0)))&gt;0,ROUND($H907*($N907/SUMPRODUCT(MAX(($C$5:$C$6173=$C907)*($D$5:$D$6173=$D907)*($S$5:$S$6173=1)*IFERROR($N$5:$N$6173*1,0)))),4),0)))</f>
        <v/>
      </c>
      <c r="P907" s="10" t="inlineStr">
        <is>
          <t>corse</t>
        </is>
      </c>
      <c r="Q907" s="21">
        <f>IF($A907="","",$A907&amp;"|"&amp;$C907)</f>
        <v/>
      </c>
      <c r="R907" s="21">
        <f>IF($A907="","",$A907&amp;"|"&amp;$C907&amp;"|"&amp;$D907)</f>
        <v/>
      </c>
      <c r="S907" s="21">
        <f>IF($A907="","",IFERROR(INDEX(Offerte!$D$2:$D$200,MATCH($Q907,Offerte!$L$2:$L$200,0)),0))</f>
        <v/>
      </c>
      <c r="T907" s="21">
        <f>IF($A907="","",IFERROR(INDEX(Offerte!$G$2:$G$200,MATCH($Q907,Offerte!$L$2:$L$200,0)),"NO"))</f>
        <v/>
      </c>
    </row>
    <row r="908">
      <c r="A908" s="10">
        <f>IF(Offerte!$A31="","",Offerte!$A31)</f>
        <v/>
      </c>
      <c r="B908" s="10">
        <f>IF(Offerte!$A31="","",Offerte!$B31)</f>
        <v/>
      </c>
      <c r="C908" s="10">
        <f>IF(Offerte!$A31="","",Offerte!$C31)</f>
        <v/>
      </c>
      <c r="D908" s="10" t="inlineStr">
        <is>
          <t>B.3.1</t>
        </is>
      </c>
      <c r="E908" s="10" t="inlineStr">
        <is>
          <t>B</t>
        </is>
      </c>
      <c r="F908" s="10" t="inlineStr">
        <is>
          <t>Q</t>
        </is>
      </c>
      <c r="G908" s="10" t="inlineStr">
        <is>
          <t>higher</t>
        </is>
      </c>
      <c r="H908" s="10" t="n">
        <v>2</v>
      </c>
      <c r="I908" s="10" t="inlineStr">
        <is>
          <t>Numero di corse aggiuntive per allungamento dell'arco di servizio giornaliero nelle fasce serali</t>
        </is>
      </c>
      <c r="J908" s="20" t="n"/>
      <c r="K908" s="20" t="n"/>
      <c r="L908" s="20" t="n"/>
      <c r="M908" s="20" t="n"/>
      <c r="N908" s="21">
        <f>IF($A908="","",IFERROR(VALUE($J908),0))</f>
        <v/>
      </c>
      <c r="O908" s="21">
        <f>IF($A908="",0,IF(OR($S908&lt;&gt;1,COUNTA($J908:$M908)=0),0,IF(SUMPRODUCT(MAX(($C$5:$C$6173=$C908)*($D$5:$D$6173=$D908)*($S$5:$S$6173=1)*IFERROR($N$5:$N$6173*1,0)))&gt;0,ROUND($H908*($N908/SUMPRODUCT(MAX(($C$5:$C$6173=$C908)*($D$5:$D$6173=$D908)*($S$5:$S$6173=1)*IFERROR($N$5:$N$6173*1,0)))),4),0)))</f>
        <v/>
      </c>
      <c r="P908" s="10" t="inlineStr">
        <is>
          <t>corse</t>
        </is>
      </c>
      <c r="Q908" s="21">
        <f>IF($A908="","",$A908&amp;"|"&amp;$C908)</f>
        <v/>
      </c>
      <c r="R908" s="21">
        <f>IF($A908="","",$A908&amp;"|"&amp;$C908&amp;"|"&amp;$D908)</f>
        <v/>
      </c>
      <c r="S908" s="21">
        <f>IF($A908="","",IFERROR(INDEX(Offerte!$D$2:$D$200,MATCH($Q908,Offerte!$L$2:$L$200,0)),0))</f>
        <v/>
      </c>
      <c r="T908" s="21">
        <f>IF($A908="","",IFERROR(INDEX(Offerte!$G$2:$G$200,MATCH($Q908,Offerte!$L$2:$L$200,0)),"NO"))</f>
        <v/>
      </c>
    </row>
    <row r="909">
      <c r="A909" s="10">
        <f>IF(Offerte!$A31="","",Offerte!$A31)</f>
        <v/>
      </c>
      <c r="B909" s="10">
        <f>IF(Offerte!$A31="","",Offerte!$B31)</f>
        <v/>
      </c>
      <c r="C909" s="10">
        <f>IF(Offerte!$A31="","",Offerte!$C31)</f>
        <v/>
      </c>
      <c r="D909" s="10" t="inlineStr">
        <is>
          <t>B.4.1</t>
        </is>
      </c>
      <c r="E909" s="10" t="inlineStr">
        <is>
          <t>B</t>
        </is>
      </c>
      <c r="F909" s="10" t="inlineStr">
        <is>
          <t>Q</t>
        </is>
      </c>
      <c r="G909" s="10" t="inlineStr">
        <is>
          <t>higher</t>
        </is>
      </c>
      <c r="H909" s="10" t="n">
        <v>3</v>
      </c>
      <c r="I909" s="10" t="inlineStr">
        <is>
          <t>Percorrenze aggiuntive offerte nel Programma d'esercizio delle prime due fasi attuative</t>
        </is>
      </c>
      <c r="J909" s="20" t="n"/>
      <c r="K909" s="20" t="n"/>
      <c r="L909" s="20" t="n"/>
      <c r="M909" s="20" t="n"/>
      <c r="N909" s="21">
        <f>IF($A909="","",IFERROR(VALUE($J909),0))</f>
        <v/>
      </c>
      <c r="O909" s="21">
        <f>IF($A909="",0,IF(OR($S909&lt;&gt;1,COUNTA($J909:$M909)=0),0,IF(SUMPRODUCT(MAX(($C$5:$C$6173=$C909)*($D$5:$D$6173=$D909)*($S$5:$S$6173=1)*IFERROR($N$5:$N$6173*1,0)))&gt;0,ROUND($H909*($N909/SUMPRODUCT(MAX(($C$5:$C$6173=$C909)*($D$5:$D$6173=$D909)*($S$5:$S$6173=1)*IFERROR($N$5:$N$6173*1,0)))),4),0)))</f>
        <v/>
      </c>
      <c r="P909" s="10" t="inlineStr">
        <is>
          <t>vett*km</t>
        </is>
      </c>
      <c r="Q909" s="21">
        <f>IF($A909="","",$A909&amp;"|"&amp;$C909)</f>
        <v/>
      </c>
      <c r="R909" s="21">
        <f>IF($A909="","",$A909&amp;"|"&amp;$C909&amp;"|"&amp;$D909)</f>
        <v/>
      </c>
      <c r="S909" s="21">
        <f>IF($A909="","",IFERROR(INDEX(Offerte!$D$2:$D$200,MATCH($Q909,Offerte!$L$2:$L$200,0)),0))</f>
        <v/>
      </c>
      <c r="T909" s="21">
        <f>IF($A909="","",IFERROR(INDEX(Offerte!$G$2:$G$200,MATCH($Q909,Offerte!$L$2:$L$200,0)),"NO"))</f>
        <v/>
      </c>
    </row>
    <row r="910">
      <c r="A910" s="10">
        <f>IF(Offerte!$A31="","",Offerte!$A31)</f>
        <v/>
      </c>
      <c r="B910" s="10">
        <f>IF(Offerte!$A31="","",Offerte!$B31)</f>
        <v/>
      </c>
      <c r="C910" s="10">
        <f>IF(Offerte!$A31="","",Offerte!$C31)</f>
        <v/>
      </c>
      <c r="D910" s="10" t="inlineStr">
        <is>
          <t>B.5.1</t>
        </is>
      </c>
      <c r="E910" s="10" t="inlineStr">
        <is>
          <t>B</t>
        </is>
      </c>
      <c r="F910" s="10" t="inlineStr">
        <is>
          <t>D</t>
        </is>
      </c>
      <c r="G910" s="10" t="inlineStr">
        <is>
          <t>discretionary</t>
        </is>
      </c>
      <c r="H910" s="10" t="n">
        <v>2</v>
      </c>
      <c r="I910" s="10" t="inlineStr">
        <is>
          <t>Efficacia del progetto di servizi complementari DRT</t>
        </is>
      </c>
      <c r="J910" s="20" t="n"/>
      <c r="K910" s="20" t="n"/>
      <c r="L910" s="20" t="n"/>
      <c r="M910" s="20" t="n"/>
      <c r="N910" s="21">
        <f>IF($A910="","",MAX(0,MIN(1,IFERROR(VALUE($M910),0))))</f>
        <v/>
      </c>
      <c r="O910" s="21">
        <f>IF($A910="",0,IF(OR($S910&lt;&gt;1,COUNTA($J910:$M910)=0),0,IF(SUMPRODUCT(MAX(($C$5:$C$6173=$C910)*($D$5:$D$6173=$D910)*($S$5:$S$6173=1)*IFERROR($N$5:$N$6173*1,0)))&gt;0,ROUND($H910*($N910/SUMPRODUCT(MAX(($C$5:$C$6173=$C910)*($D$5:$D$6173=$D910)*($S$5:$S$6173=1)*IFERROR($N$5:$N$6173*1,0)))),4),0)))</f>
        <v/>
      </c>
      <c r="P910" s="10" t="inlineStr">
        <is>
          <t>coeff.</t>
        </is>
      </c>
      <c r="Q910" s="21">
        <f>IF($A910="","",$A910&amp;"|"&amp;$C910)</f>
        <v/>
      </c>
      <c r="R910" s="21">
        <f>IF($A910="","",$A910&amp;"|"&amp;$C910&amp;"|"&amp;$D910)</f>
        <v/>
      </c>
      <c r="S910" s="21">
        <f>IF($A910="","",IFERROR(INDEX(Offerte!$D$2:$D$200,MATCH($Q910,Offerte!$L$2:$L$200,0)),0))</f>
        <v/>
      </c>
      <c r="T910" s="21">
        <f>IF($A910="","",IFERROR(INDEX(Offerte!$G$2:$G$200,MATCH($Q910,Offerte!$L$2:$L$200,0)),"NO"))</f>
        <v/>
      </c>
    </row>
    <row r="911">
      <c r="A911" s="10">
        <f>IF(Offerte!$A31="","",Offerte!$A31)</f>
        <v/>
      </c>
      <c r="B911" s="10">
        <f>IF(Offerte!$A31="","",Offerte!$B31)</f>
        <v/>
      </c>
      <c r="C911" s="10">
        <f>IF(Offerte!$A31="","",Offerte!$C31)</f>
        <v/>
      </c>
      <c r="D911" s="10" t="inlineStr">
        <is>
          <t>C.1.1</t>
        </is>
      </c>
      <c r="E911" s="10" t="inlineStr">
        <is>
          <t>C</t>
        </is>
      </c>
      <c r="F911" s="10" t="inlineStr">
        <is>
          <t>Q</t>
        </is>
      </c>
      <c r="G911" s="10" t="inlineStr">
        <is>
          <t>higher</t>
        </is>
      </c>
      <c r="H911" s="10" t="n">
        <v>2</v>
      </c>
      <c r="I911" s="10" t="inlineStr">
        <is>
          <t>Tasso di copertura del servizio con telecamere BSD</t>
        </is>
      </c>
      <c r="J911" s="20" t="n"/>
      <c r="K911" s="20" t="n"/>
      <c r="L911" s="20" t="n"/>
      <c r="M911" s="20" t="n"/>
      <c r="N911" s="21">
        <f>IF($A911="","",IFERROR(VALUE($K911)/VALUE($L911),IFERROR(VALUE($J911),0)))</f>
        <v/>
      </c>
      <c r="O911" s="21">
        <f>IF($A911="",0,IF(OR($S911&lt;&gt;1,COUNTA($J911:$M911)=0),0,IF(SUMPRODUCT(MAX(($C$5:$C$6173=$C911)*($D$5:$D$6173=$D911)*($S$5:$S$6173=1)*IFERROR($N$5:$N$6173*1,0)))&gt;0,ROUND($H911*($N911/SUMPRODUCT(MAX(($C$5:$C$6173=$C911)*($D$5:$D$6173=$D911)*($S$5:$S$6173=1)*IFERROR($N$5:$N$6173*1,0)))),4),0)))</f>
        <v/>
      </c>
      <c r="P911" s="10" t="inlineStr">
        <is>
          <t>Autobus attrezzati con telecamere BSD / Autobus totali in offerta, incluse scorte</t>
        </is>
      </c>
      <c r="Q911" s="21">
        <f>IF($A911="","",$A911&amp;"|"&amp;$C911)</f>
        <v/>
      </c>
      <c r="R911" s="21">
        <f>IF($A911="","",$A911&amp;"|"&amp;$C911&amp;"|"&amp;$D911)</f>
        <v/>
      </c>
      <c r="S911" s="21">
        <f>IF($A911="","",IFERROR(INDEX(Offerte!$D$2:$D$200,MATCH($Q911,Offerte!$L$2:$L$200,0)),0))</f>
        <v/>
      </c>
      <c r="T911" s="21">
        <f>IF($A911="","",IFERROR(INDEX(Offerte!$G$2:$G$200,MATCH($Q911,Offerte!$L$2:$L$200,0)),"NO"))</f>
        <v/>
      </c>
    </row>
    <row r="912">
      <c r="A912" s="10">
        <f>IF(Offerte!$A31="","",Offerte!$A31)</f>
        <v/>
      </c>
      <c r="B912" s="10">
        <f>IF(Offerte!$A31="","",Offerte!$B31)</f>
        <v/>
      </c>
      <c r="C912" s="10">
        <f>IF(Offerte!$A31="","",Offerte!$C31)</f>
        <v/>
      </c>
      <c r="D912" s="10" t="inlineStr">
        <is>
          <t>C.1.2</t>
        </is>
      </c>
      <c r="E912" s="10" t="inlineStr">
        <is>
          <t>C</t>
        </is>
      </c>
      <c r="F912" s="10" t="inlineStr">
        <is>
          <t>Q</t>
        </is>
      </c>
      <c r="G912" s="10" t="inlineStr">
        <is>
          <t>higher</t>
        </is>
      </c>
      <c r="H912" s="10" t="n">
        <v>2</v>
      </c>
      <c r="I912" s="10" t="inlineStr">
        <is>
          <t>Tasso di copertura del servizio con telecamere ADAS</t>
        </is>
      </c>
      <c r="J912" s="20" t="n"/>
      <c r="K912" s="20" t="n"/>
      <c r="L912" s="20" t="n"/>
      <c r="M912" s="20" t="n"/>
      <c r="N912" s="21">
        <f>IF($A912="","",IFERROR(VALUE($K912)/VALUE($L912),IFERROR(VALUE($J912),0)))</f>
        <v/>
      </c>
      <c r="O912" s="21">
        <f>IF($A912="",0,IF(OR($S912&lt;&gt;1,COUNTA($J912:$M912)=0),0,IF(SUMPRODUCT(MAX(($C$5:$C$6173=$C912)*($D$5:$D$6173=$D912)*($S$5:$S$6173=1)*IFERROR($N$5:$N$6173*1,0)))&gt;0,ROUND($H912*($N912/SUMPRODUCT(MAX(($C$5:$C$6173=$C912)*($D$5:$D$6173=$D912)*($S$5:$S$6173=1)*IFERROR($N$5:$N$6173*1,0)))),4),0)))</f>
        <v/>
      </c>
      <c r="P912" s="10" t="inlineStr">
        <is>
          <t>Autobus attrezzati con telecamere ADAS / Autobus totali in offerta, incluse scorte</t>
        </is>
      </c>
      <c r="Q912" s="21">
        <f>IF($A912="","",$A912&amp;"|"&amp;$C912)</f>
        <v/>
      </c>
      <c r="R912" s="21">
        <f>IF($A912="","",$A912&amp;"|"&amp;$C912&amp;"|"&amp;$D912)</f>
        <v/>
      </c>
      <c r="S912" s="21">
        <f>IF($A912="","",IFERROR(INDEX(Offerte!$D$2:$D$200,MATCH($Q912,Offerte!$L$2:$L$200,0)),0))</f>
        <v/>
      </c>
      <c r="T912" s="21">
        <f>IF($A912="","",IFERROR(INDEX(Offerte!$G$2:$G$200,MATCH($Q912,Offerte!$L$2:$L$200,0)),"NO"))</f>
        <v/>
      </c>
    </row>
    <row r="913">
      <c r="A913" s="10">
        <f>IF(Offerte!$A31="","",Offerte!$A31)</f>
        <v/>
      </c>
      <c r="B913" s="10">
        <f>IF(Offerte!$A31="","",Offerte!$B31)</f>
        <v/>
      </c>
      <c r="C913" s="10">
        <f>IF(Offerte!$A31="","",Offerte!$C31)</f>
        <v/>
      </c>
      <c r="D913" s="10" t="inlineStr">
        <is>
          <t>C.2.1</t>
        </is>
      </c>
      <c r="E913" s="10" t="inlineStr">
        <is>
          <t>C</t>
        </is>
      </c>
      <c r="F913" s="10" t="inlineStr">
        <is>
          <t>Q</t>
        </is>
      </c>
      <c r="G913" s="10" t="inlineStr">
        <is>
          <t>higher</t>
        </is>
      </c>
      <c r="H913" s="10" t="n">
        <v>3</v>
      </c>
      <c r="I913" s="10" t="inlineStr">
        <is>
          <t>Tasso di copertura del servizio con telecamere di bordo di videosorveglianza</t>
        </is>
      </c>
      <c r="J913" s="20" t="n"/>
      <c r="K913" s="20" t="n"/>
      <c r="L913" s="20" t="n"/>
      <c r="M913" s="20" t="n"/>
      <c r="N913" s="21">
        <f>IF($A913="","",IFERROR(VALUE($K913)/VALUE($L913),IFERROR(VALUE($J913),0)))</f>
        <v/>
      </c>
      <c r="O913" s="21">
        <f>IF($A913="",0,IF(OR($S913&lt;&gt;1,COUNTA($J913:$M913)=0),0,IF(SUMPRODUCT(MAX(($C$5:$C$6173=$C913)*($D$5:$D$6173=$D913)*($S$5:$S$6173=1)*IFERROR($N$5:$N$6173*1,0)))&gt;0,ROUND($H913*($N913/SUMPRODUCT(MAX(($C$5:$C$6173=$C913)*($D$5:$D$6173=$D913)*($S$5:$S$6173=1)*IFERROR($N$5:$N$6173*1,0)))),4),0)))</f>
        <v/>
      </c>
      <c r="P913" s="10" t="inlineStr">
        <is>
          <t>Autobus attrezzati con videosorveglianza / Autobus totali in offerta, incluse scorte</t>
        </is>
      </c>
      <c r="Q913" s="21">
        <f>IF($A913="","",$A913&amp;"|"&amp;$C913)</f>
        <v/>
      </c>
      <c r="R913" s="21">
        <f>IF($A913="","",$A913&amp;"|"&amp;$C913&amp;"|"&amp;$D913)</f>
        <v/>
      </c>
      <c r="S913" s="21">
        <f>IF($A913="","",IFERROR(INDEX(Offerte!$D$2:$D$200,MATCH($Q913,Offerte!$L$2:$L$200,0)),0))</f>
        <v/>
      </c>
      <c r="T913" s="21">
        <f>IF($A913="","",IFERROR(INDEX(Offerte!$G$2:$G$200,MATCH($Q913,Offerte!$L$2:$L$200,0)),"NO"))</f>
        <v/>
      </c>
    </row>
    <row r="914">
      <c r="A914" s="10">
        <f>IF(Offerte!$A31="","",Offerte!$A31)</f>
        <v/>
      </c>
      <c r="B914" s="10">
        <f>IF(Offerte!$A31="","",Offerte!$B31)</f>
        <v/>
      </c>
      <c r="C914" s="10">
        <f>IF(Offerte!$A31="","",Offerte!$C31)</f>
        <v/>
      </c>
      <c r="D914" s="10" t="inlineStr">
        <is>
          <t>C.2.2</t>
        </is>
      </c>
      <c r="E914" s="10" t="inlineStr">
        <is>
          <t>C</t>
        </is>
      </c>
      <c r="F914" s="10" t="inlineStr">
        <is>
          <t>T</t>
        </is>
      </c>
      <c r="G914" s="10" t="inlineStr">
        <is>
          <t>tabular</t>
        </is>
      </c>
      <c r="H914" s="10" t="n">
        <v>1</v>
      </c>
      <c r="I914" s="10" t="inlineStr">
        <is>
          <t>Software video/audio analisi per situazioni di pericolo</t>
        </is>
      </c>
      <c r="J914" s="20" t="n"/>
      <c r="K914" s="20" t="n"/>
      <c r="L914" s="20" t="n"/>
      <c r="M914" s="20" t="n"/>
      <c r="N914" s="21">
        <f>IF($A914="","",IF(IFERROR(VALUE($M914),0)=1,1,0))</f>
        <v/>
      </c>
      <c r="O914" s="21">
        <f>IF($A914="",0,IF(OR($S914&lt;&gt;1,COUNTA($J914:$M914)=0),0,IF($N914=1,$H914,0)))</f>
        <v/>
      </c>
      <c r="P914" s="10" t="inlineStr">
        <is>
          <t>sì/no</t>
        </is>
      </c>
      <c r="Q914" s="21">
        <f>IF($A914="","",$A914&amp;"|"&amp;$C914)</f>
        <v/>
      </c>
      <c r="R914" s="21">
        <f>IF($A914="","",$A914&amp;"|"&amp;$C914&amp;"|"&amp;$D914)</f>
        <v/>
      </c>
      <c r="S914" s="21">
        <f>IF($A914="","",IFERROR(INDEX(Offerte!$D$2:$D$200,MATCH($Q914,Offerte!$L$2:$L$200,0)),0))</f>
        <v/>
      </c>
      <c r="T914" s="21">
        <f>IF($A914="","",IFERROR(INDEX(Offerte!$G$2:$G$200,MATCH($Q914,Offerte!$L$2:$L$200,0)),"NO"))</f>
        <v/>
      </c>
    </row>
    <row r="915">
      <c r="A915" s="10">
        <f>IF(Offerte!$A31="","",Offerte!$A31)</f>
        <v/>
      </c>
      <c r="B915" s="10">
        <f>IF(Offerte!$A31="","",Offerte!$B31)</f>
        <v/>
      </c>
      <c r="C915" s="10">
        <f>IF(Offerte!$A31="","",Offerte!$C31)</f>
        <v/>
      </c>
      <c r="D915" s="10" t="inlineStr">
        <is>
          <t>C.2.3</t>
        </is>
      </c>
      <c r="E915" s="10" t="inlineStr">
        <is>
          <t>C</t>
        </is>
      </c>
      <c r="F915" s="10" t="inlineStr">
        <is>
          <t>T</t>
        </is>
      </c>
      <c r="G915" s="10" t="inlineStr">
        <is>
          <t>tabular</t>
        </is>
      </c>
      <c r="H915" s="10" t="n">
        <v>1</v>
      </c>
      <c r="I915" s="10" t="inlineStr">
        <is>
          <t>Collegamento con centrale qualificata di pronto intervento</t>
        </is>
      </c>
      <c r="J915" s="20" t="n"/>
      <c r="K915" s="20" t="n"/>
      <c r="L915" s="20" t="n"/>
      <c r="M915" s="20" t="n"/>
      <c r="N915" s="21">
        <f>IF($A915="","",IF(IFERROR(VALUE($M915),0)=1,1,0))</f>
        <v/>
      </c>
      <c r="O915" s="21">
        <f>IF($A915="",0,IF(OR($S915&lt;&gt;1,COUNTA($J915:$M915)=0),0,IF($N915=1,$H915,0)))</f>
        <v/>
      </c>
      <c r="P915" s="10" t="inlineStr">
        <is>
          <t>sì/no</t>
        </is>
      </c>
      <c r="Q915" s="21">
        <f>IF($A915="","",$A915&amp;"|"&amp;$C915)</f>
        <v/>
      </c>
      <c r="R915" s="21">
        <f>IF($A915="","",$A915&amp;"|"&amp;$C915&amp;"|"&amp;$D915)</f>
        <v/>
      </c>
      <c r="S915" s="21">
        <f>IF($A915="","",IFERROR(INDEX(Offerte!$D$2:$D$200,MATCH($Q915,Offerte!$L$2:$L$200,0)),0))</f>
        <v/>
      </c>
      <c r="T915" s="21">
        <f>IF($A915="","",IFERROR(INDEX(Offerte!$G$2:$G$200,MATCH($Q915,Offerte!$L$2:$L$200,0)),"NO"))</f>
        <v/>
      </c>
    </row>
    <row r="916">
      <c r="A916" s="10">
        <f>IF(Offerte!$A31="","",Offerte!$A31)</f>
        <v/>
      </c>
      <c r="B916" s="10">
        <f>IF(Offerte!$A31="","",Offerte!$B31)</f>
        <v/>
      </c>
      <c r="C916" s="10">
        <f>IF(Offerte!$A31="","",Offerte!$C31)</f>
        <v/>
      </c>
      <c r="D916" s="10" t="inlineStr">
        <is>
          <t>C.2.4</t>
        </is>
      </c>
      <c r="E916" s="10" t="inlineStr">
        <is>
          <t>C</t>
        </is>
      </c>
      <c r="F916" s="10" t="inlineStr">
        <is>
          <t>Q</t>
        </is>
      </c>
      <c r="G916" s="10" t="inlineStr">
        <is>
          <t>higher</t>
        </is>
      </c>
      <c r="H916" s="10" t="n">
        <v>1</v>
      </c>
      <c r="I916" s="10" t="inlineStr">
        <is>
          <t>Tasso di copertura del servizio con dispositivi per la chiamata di emergenza del conducente</t>
        </is>
      </c>
      <c r="J916" s="20" t="n"/>
      <c r="K916" s="20" t="n"/>
      <c r="L916" s="20" t="n"/>
      <c r="M916" s="20" t="n"/>
      <c r="N916" s="21">
        <f>IF($A916="","",IFERROR(VALUE($K916)/VALUE($L916),IFERROR(VALUE($J916),0)))</f>
        <v/>
      </c>
      <c r="O916" s="21">
        <f>IF($A916="",0,IF(OR($S916&lt;&gt;1,COUNTA($J916:$M916)=0),0,IF(SUMPRODUCT(MAX(($C$5:$C$6173=$C916)*($D$5:$D$6173=$D916)*($S$5:$S$6173=1)*IFERROR($N$5:$N$6173*1,0)))&gt;0,ROUND($H916*($N916/SUMPRODUCT(MAX(($C$5:$C$6173=$C916)*($D$5:$D$6173=$D916)*($S$5:$S$6173=1)*IFERROR($N$5:$N$6173*1,0)))),4),0)))</f>
        <v/>
      </c>
      <c r="P916" s="10" t="inlineStr">
        <is>
          <t>Autobus attrezzati con chiamata di emergenza / Autobus totali in offerta, incluse scorte</t>
        </is>
      </c>
      <c r="Q916" s="21">
        <f>IF($A916="","",$A916&amp;"|"&amp;$C916)</f>
        <v/>
      </c>
      <c r="R916" s="21">
        <f>IF($A916="","",$A916&amp;"|"&amp;$C916&amp;"|"&amp;$D916)</f>
        <v/>
      </c>
      <c r="S916" s="21">
        <f>IF($A916="","",IFERROR(INDEX(Offerte!$D$2:$D$200,MATCH($Q916,Offerte!$L$2:$L$200,0)),0))</f>
        <v/>
      </c>
      <c r="T916" s="21">
        <f>IF($A916="","",IFERROR(INDEX(Offerte!$G$2:$G$200,MATCH($Q916,Offerte!$L$2:$L$200,0)),"NO"))</f>
        <v/>
      </c>
    </row>
    <row r="917">
      <c r="A917" s="10">
        <f>IF(Offerte!$A31="","",Offerte!$A31)</f>
        <v/>
      </c>
      <c r="B917" s="10">
        <f>IF(Offerte!$A31="","",Offerte!$B31)</f>
        <v/>
      </c>
      <c r="C917" s="10">
        <f>IF(Offerte!$A31="","",Offerte!$C31)</f>
        <v/>
      </c>
      <c r="D917" s="10" t="inlineStr">
        <is>
          <t>C.3.1</t>
        </is>
      </c>
      <c r="E917" s="10" t="inlineStr">
        <is>
          <t>C</t>
        </is>
      </c>
      <c r="F917" s="10" t="inlineStr">
        <is>
          <t>Q</t>
        </is>
      </c>
      <c r="G917" s="10" t="inlineStr">
        <is>
          <t>higher</t>
        </is>
      </c>
      <c r="H917" s="10" t="n">
        <v>2</v>
      </c>
      <c r="I917" s="10" t="inlineStr">
        <is>
          <t>Tasso di copertura del servizio con dispositivi di informazione dinamica a bordo mezzo</t>
        </is>
      </c>
      <c r="J917" s="20" t="n"/>
      <c r="K917" s="20" t="n"/>
      <c r="L917" s="20" t="n"/>
      <c r="M917" s="20" t="n"/>
      <c r="N917" s="21">
        <f>IF($A917="","",IFERROR(VALUE($K917)/VALUE($L917),IFERROR(VALUE($J917),0)))</f>
        <v/>
      </c>
      <c r="O917" s="21">
        <f>IF($A917="",0,IF(OR($S917&lt;&gt;1,COUNTA($J917:$M917)=0),0,IF(SUMPRODUCT(MAX(($C$5:$C$6173=$C917)*($D$5:$D$6173=$D917)*($S$5:$S$6173=1)*IFERROR($N$5:$N$6173*1,0)))&gt;0,ROUND($H917*($N917/SUMPRODUCT(MAX(($C$5:$C$6173=$C917)*($D$5:$D$6173=$D917)*($S$5:$S$6173=1)*IFERROR($N$5:$N$6173*1,0)))),4),0)))</f>
        <v/>
      </c>
      <c r="P917" s="10" t="inlineStr">
        <is>
          <t>Autobus con monitor e indicatori vocali / Autobus totali in offerta, incluse scorte</t>
        </is>
      </c>
      <c r="Q917" s="21">
        <f>IF($A917="","",$A917&amp;"|"&amp;$C917)</f>
        <v/>
      </c>
      <c r="R917" s="21">
        <f>IF($A917="","",$A917&amp;"|"&amp;$C917&amp;"|"&amp;$D917)</f>
        <v/>
      </c>
      <c r="S917" s="21">
        <f>IF($A917="","",IFERROR(INDEX(Offerte!$D$2:$D$200,MATCH($Q917,Offerte!$L$2:$L$200,0)),0))</f>
        <v/>
      </c>
      <c r="T917" s="21">
        <f>IF($A917="","",IFERROR(INDEX(Offerte!$G$2:$G$200,MATCH($Q917,Offerte!$L$2:$L$200,0)),"NO"))</f>
        <v/>
      </c>
    </row>
    <row r="918">
      <c r="A918" s="10">
        <f>IF(Offerte!$A31="","",Offerte!$A31)</f>
        <v/>
      </c>
      <c r="B918" s="10">
        <f>IF(Offerte!$A31="","",Offerte!$B31)</f>
        <v/>
      </c>
      <c r="C918" s="10">
        <f>IF(Offerte!$A31="","",Offerte!$C31)</f>
        <v/>
      </c>
      <c r="D918" s="10" t="inlineStr">
        <is>
          <t>C.3.2</t>
        </is>
      </c>
      <c r="E918" s="10" t="inlineStr">
        <is>
          <t>C</t>
        </is>
      </c>
      <c r="F918" s="10" t="inlineStr">
        <is>
          <t>T</t>
        </is>
      </c>
      <c r="G918" s="10" t="inlineStr">
        <is>
          <t>tabular</t>
        </is>
      </c>
      <c r="H918" s="10" t="n">
        <v>2</v>
      </c>
      <c r="I918" s="10" t="inlineStr">
        <is>
          <t>Informazioni a bordo su coincidenze ai nodi</t>
        </is>
      </c>
      <c r="J918" s="20" t="n"/>
      <c r="K918" s="20" t="n"/>
      <c r="L918" s="20" t="n"/>
      <c r="M918" s="20" t="n"/>
      <c r="N918" s="21">
        <f>IF($A918="","",IF(IFERROR(VALUE($M918),0)=1,1,0))</f>
        <v/>
      </c>
      <c r="O918" s="21">
        <f>IF($A918="",0,IF(OR($S918&lt;&gt;1,COUNTA($J918:$M918)=0),0,IF(AND($N918=1,IFERROR(SUMIFS($N$5:$N$6173,$Q$5:$Q$6173,$Q918,$D$5:$D$6173,"C.3.1"),0)&gt;=0.5),$H918,0)))</f>
        <v/>
      </c>
      <c r="P918" s="10" t="inlineStr">
        <is>
          <t>Dipende da C.3.1 &gt;= 0.5</t>
        </is>
      </c>
      <c r="Q918" s="21">
        <f>IF($A918="","",$A918&amp;"|"&amp;$C918)</f>
        <v/>
      </c>
      <c r="R918" s="21">
        <f>IF($A918="","",$A918&amp;"|"&amp;$C918&amp;"|"&amp;$D918)</f>
        <v/>
      </c>
      <c r="S918" s="21">
        <f>IF($A918="","",IFERROR(INDEX(Offerte!$D$2:$D$200,MATCH($Q918,Offerte!$L$2:$L$200,0)),0))</f>
        <v/>
      </c>
      <c r="T918" s="21">
        <f>IF($A918="","",IFERROR(INDEX(Offerte!$G$2:$G$200,MATCH($Q918,Offerte!$L$2:$L$200,0)),"NO"))</f>
        <v/>
      </c>
    </row>
    <row r="919">
      <c r="A919" s="10">
        <f>IF(Offerte!$A31="","",Offerte!$A31)</f>
        <v/>
      </c>
      <c r="B919" s="10">
        <f>IF(Offerte!$A31="","",Offerte!$B31)</f>
        <v/>
      </c>
      <c r="C919" s="10">
        <f>IF(Offerte!$A31="","",Offerte!$C31)</f>
        <v/>
      </c>
      <c r="D919" s="10" t="inlineStr">
        <is>
          <t>D.1.1</t>
        </is>
      </c>
      <c r="E919" s="10" t="inlineStr">
        <is>
          <t>D</t>
        </is>
      </c>
      <c r="F919" s="10" t="inlineStr">
        <is>
          <t>Q</t>
        </is>
      </c>
      <c r="G919" s="10" t="inlineStr">
        <is>
          <t>higher</t>
        </is>
      </c>
      <c r="H919" s="10" t="n">
        <v>3</v>
      </c>
      <c r="I919" s="10" t="inlineStr">
        <is>
          <t>Installazione di pensiline</t>
        </is>
      </c>
      <c r="J919" s="20" t="n"/>
      <c r="K919" s="20" t="n"/>
      <c r="L919" s="20" t="n"/>
      <c r="M919" s="20" t="n"/>
      <c r="N919" s="21">
        <f>IF($A919="","",IFERROR(VALUE($J919),0))</f>
        <v/>
      </c>
      <c r="O919" s="21">
        <f>IF($A919="",0,IF(OR($S919&lt;&gt;1,COUNTA($J919:$M919)=0),0,IF(SUMPRODUCT(MAX(($C$5:$C$6173=$C919)*($D$5:$D$6173=$D919)*($S$5:$S$6173=1)*IFERROR($N$5:$N$6173*1,0)))&gt;0,ROUND($H919*($N919/SUMPRODUCT(MAX(($C$5:$C$6173=$C919)*($D$5:$D$6173=$D919)*($S$5:$S$6173=1)*IFERROR($N$5:$N$6173*1,0)))),4),0)))</f>
        <v/>
      </c>
      <c r="P919" s="10" t="inlineStr">
        <is>
          <t>fermate</t>
        </is>
      </c>
      <c r="Q919" s="21">
        <f>IF($A919="","",$A919&amp;"|"&amp;$C919)</f>
        <v/>
      </c>
      <c r="R919" s="21">
        <f>IF($A919="","",$A919&amp;"|"&amp;$C919&amp;"|"&amp;$D919)</f>
        <v/>
      </c>
      <c r="S919" s="21">
        <f>IF($A919="","",IFERROR(INDEX(Offerte!$D$2:$D$200,MATCH($Q919,Offerte!$L$2:$L$200,0)),0))</f>
        <v/>
      </c>
      <c r="T919" s="21">
        <f>IF($A919="","",IFERROR(INDEX(Offerte!$G$2:$G$200,MATCH($Q919,Offerte!$L$2:$L$200,0)),"NO"))</f>
        <v/>
      </c>
    </row>
    <row r="920">
      <c r="A920" s="10">
        <f>IF(Offerte!$A31="","",Offerte!$A31)</f>
        <v/>
      </c>
      <c r="B920" s="10">
        <f>IF(Offerte!$A31="","",Offerte!$B31)</f>
        <v/>
      </c>
      <c r="C920" s="10">
        <f>IF(Offerte!$A31="","",Offerte!$C31)</f>
        <v/>
      </c>
      <c r="D920" s="10" t="inlineStr">
        <is>
          <t>D.1.2</t>
        </is>
      </c>
      <c r="E920" s="10" t="inlineStr">
        <is>
          <t>D</t>
        </is>
      </c>
      <c r="F920" s="10" t="inlineStr">
        <is>
          <t>Q</t>
        </is>
      </c>
      <c r="G920" s="10" t="inlineStr">
        <is>
          <t>higher</t>
        </is>
      </c>
      <c r="H920" s="10" t="n">
        <v>3</v>
      </c>
      <c r="I920" s="10" t="inlineStr">
        <is>
          <t>Installazione di paline di fermata conformi alla DGR 581/2023</t>
        </is>
      </c>
      <c r="J920" s="20" t="n"/>
      <c r="K920" s="20" t="n"/>
      <c r="L920" s="20" t="n"/>
      <c r="M920" s="20" t="n"/>
      <c r="N920" s="21">
        <f>IF($A920="","",IFERROR(VALUE($J920),0))</f>
        <v/>
      </c>
      <c r="O920" s="21">
        <f>IF($A920="",0,IF(OR($S920&lt;&gt;1,COUNTA($J920:$M920)=0),0,IF(SUMPRODUCT(MAX(($C$5:$C$6173=$C920)*($D$5:$D$6173=$D920)*($S$5:$S$6173=1)*IFERROR($N$5:$N$6173*1,0)))&gt;0,ROUND($H920*($N920/SUMPRODUCT(MAX(($C$5:$C$6173=$C920)*($D$5:$D$6173=$D920)*($S$5:$S$6173=1)*IFERROR($N$5:$N$6173*1,0)))),4),0)))</f>
        <v/>
      </c>
      <c r="P920" s="10" t="inlineStr">
        <is>
          <t>fermate</t>
        </is>
      </c>
      <c r="Q920" s="21">
        <f>IF($A920="","",$A920&amp;"|"&amp;$C920)</f>
        <v/>
      </c>
      <c r="R920" s="21">
        <f>IF($A920="","",$A920&amp;"|"&amp;$C920&amp;"|"&amp;$D920)</f>
        <v/>
      </c>
      <c r="S920" s="21">
        <f>IF($A920="","",IFERROR(INDEX(Offerte!$D$2:$D$200,MATCH($Q920,Offerte!$L$2:$L$200,0)),0))</f>
        <v/>
      </c>
      <c r="T920" s="21">
        <f>IF($A920="","",IFERROR(INDEX(Offerte!$G$2:$G$200,MATCH($Q920,Offerte!$L$2:$L$200,0)),"NO"))</f>
        <v/>
      </c>
    </row>
    <row r="921">
      <c r="A921" s="10">
        <f>IF(Offerte!$A31="","",Offerte!$A31)</f>
        <v/>
      </c>
      <c r="B921" s="10">
        <f>IF(Offerte!$A31="","",Offerte!$B31)</f>
        <v/>
      </c>
      <c r="C921" s="10">
        <f>IF(Offerte!$A31="","",Offerte!$C31)</f>
        <v/>
      </c>
      <c r="D921" s="10" t="inlineStr">
        <is>
          <t>D.1.3</t>
        </is>
      </c>
      <c r="E921" s="10" t="inlineStr">
        <is>
          <t>D</t>
        </is>
      </c>
      <c r="F921" s="10" t="inlineStr">
        <is>
          <t>Q</t>
        </is>
      </c>
      <c r="G921" s="10" t="inlineStr">
        <is>
          <t>higher</t>
        </is>
      </c>
      <c r="H921" s="10" t="n">
        <v>2</v>
      </c>
      <c r="I921" s="10" t="inlineStr">
        <is>
          <t>Display informativi connessi alle fermate</t>
        </is>
      </c>
      <c r="J921" s="20" t="n"/>
      <c r="K921" s="20" t="n"/>
      <c r="L921" s="20" t="n"/>
      <c r="M921" s="20" t="n"/>
      <c r="N921" s="21">
        <f>IF($A921="","",IFERROR(VALUE($J921),0))</f>
        <v/>
      </c>
      <c r="O921" s="21">
        <f>IF($A921="",0,IF(OR($S921&lt;&gt;1,COUNTA($J921:$M921)=0),0,IF(SUMPRODUCT(MAX(($C$5:$C$6173=$C921)*($D$5:$D$6173=$D921)*($S$5:$S$6173=1)*IFERROR($N$5:$N$6173*1,0)))&gt;0,ROUND($H921*($N921/SUMPRODUCT(MAX(($C$5:$C$6173=$C921)*($D$5:$D$6173=$D921)*($S$5:$S$6173=1)*IFERROR($N$5:$N$6173*1,0)))),4),0)))</f>
        <v/>
      </c>
      <c r="P921" s="10" t="inlineStr">
        <is>
          <t>fermate</t>
        </is>
      </c>
      <c r="Q921" s="21">
        <f>IF($A921="","",$A921&amp;"|"&amp;$C921)</f>
        <v/>
      </c>
      <c r="R921" s="21">
        <f>IF($A921="","",$A921&amp;"|"&amp;$C921&amp;"|"&amp;$D921)</f>
        <v/>
      </c>
      <c r="S921" s="21">
        <f>IF($A921="","",IFERROR(INDEX(Offerte!$D$2:$D$200,MATCH($Q921,Offerte!$L$2:$L$200,0)),0))</f>
        <v/>
      </c>
      <c r="T921" s="21">
        <f>IF($A921="","",IFERROR(INDEX(Offerte!$G$2:$G$200,MATCH($Q921,Offerte!$L$2:$L$200,0)),"NO"))</f>
        <v/>
      </c>
    </row>
    <row r="922">
      <c r="A922" s="10">
        <f>IF(Offerte!$A31="","",Offerte!$A31)</f>
        <v/>
      </c>
      <c r="B922" s="10">
        <f>IF(Offerte!$A31="","",Offerte!$B31)</f>
        <v/>
      </c>
      <c r="C922" s="10">
        <f>IF(Offerte!$A31="","",Offerte!$C31)</f>
        <v/>
      </c>
      <c r="D922" s="10" t="inlineStr">
        <is>
          <t>D.2.1</t>
        </is>
      </c>
      <c r="E922" s="10" t="inlineStr">
        <is>
          <t>D</t>
        </is>
      </c>
      <c r="F922" s="10" t="inlineStr">
        <is>
          <t>Q</t>
        </is>
      </c>
      <c r="G922" s="10" t="inlineStr">
        <is>
          <t>higher</t>
        </is>
      </c>
      <c r="H922" s="10" t="n">
        <v>2</v>
      </c>
      <c r="I922" s="10" t="inlineStr">
        <is>
          <t>Segnali tattili Loges-Vet-Evolution</t>
        </is>
      </c>
      <c r="J922" s="20" t="n"/>
      <c r="K922" s="20" t="n"/>
      <c r="L922" s="20" t="n"/>
      <c r="M922" s="20" t="n"/>
      <c r="N922" s="21">
        <f>IF($A922="","",IFERROR(VALUE($J922),0))</f>
        <v/>
      </c>
      <c r="O922" s="21">
        <f>IF($A922="",0,IF(OR($S922&lt;&gt;1,COUNTA($J922:$M922)=0),0,IF(SUMPRODUCT(MAX(($C$5:$C$6173=$C922)*($D$5:$D$6173=$D922)*($S$5:$S$6173=1)*IFERROR($N$5:$N$6173*1,0)))&gt;0,ROUND($H922*($N922/SUMPRODUCT(MAX(($C$5:$C$6173=$C922)*($D$5:$D$6173=$D922)*($S$5:$S$6173=1)*IFERROR($N$5:$N$6173*1,0)))),4),0)))</f>
        <v/>
      </c>
      <c r="P922" s="10" t="inlineStr">
        <is>
          <t>fermate</t>
        </is>
      </c>
      <c r="Q922" s="21">
        <f>IF($A922="","",$A922&amp;"|"&amp;$C922)</f>
        <v/>
      </c>
      <c r="R922" s="21">
        <f>IF($A922="","",$A922&amp;"|"&amp;$C922&amp;"|"&amp;$D922)</f>
        <v/>
      </c>
      <c r="S922" s="21">
        <f>IF($A922="","",IFERROR(INDEX(Offerte!$D$2:$D$200,MATCH($Q922,Offerte!$L$2:$L$200,0)),0))</f>
        <v/>
      </c>
      <c r="T922" s="21">
        <f>IF($A922="","",IFERROR(INDEX(Offerte!$G$2:$G$200,MATCH($Q922,Offerte!$L$2:$L$200,0)),"NO"))</f>
        <v/>
      </c>
    </row>
    <row r="923">
      <c r="A923" s="10">
        <f>IF(Offerte!$A31="","",Offerte!$A31)</f>
        <v/>
      </c>
      <c r="B923" s="10">
        <f>IF(Offerte!$A31="","",Offerte!$B31)</f>
        <v/>
      </c>
      <c r="C923" s="10">
        <f>IF(Offerte!$A31="","",Offerte!$C31)</f>
        <v/>
      </c>
      <c r="D923" s="10" t="inlineStr">
        <is>
          <t>E.1.1</t>
        </is>
      </c>
      <c r="E923" s="10" t="inlineStr">
        <is>
          <t>E</t>
        </is>
      </c>
      <c r="F923" s="10" t="inlineStr">
        <is>
          <t>T</t>
        </is>
      </c>
      <c r="G923" s="10" t="inlineStr">
        <is>
          <t>tabular</t>
        </is>
      </c>
      <c r="H923" s="10" t="n">
        <v>2</v>
      </c>
      <c r="I923" s="10" t="inlineStr">
        <is>
          <t>Mobile app con travel planner PRM</t>
        </is>
      </c>
      <c r="J923" s="20" t="n"/>
      <c r="K923" s="20" t="n"/>
      <c r="L923" s="20" t="n"/>
      <c r="M923" s="20" t="n"/>
      <c r="N923" s="21">
        <f>IF($A923="","",IF(IFERROR(VALUE($M923),0)=1,1,0))</f>
        <v/>
      </c>
      <c r="O923" s="21">
        <f>IF($A923="",0,IF(OR($S923&lt;&gt;1,COUNTA($J923:$M923)=0),0,IF($N923=1,$H923,0)))</f>
        <v/>
      </c>
      <c r="P923" s="10" t="inlineStr">
        <is>
          <t>sì/no</t>
        </is>
      </c>
      <c r="Q923" s="21">
        <f>IF($A923="","",$A923&amp;"|"&amp;$C923)</f>
        <v/>
      </c>
      <c r="R923" s="21">
        <f>IF($A923="","",$A923&amp;"|"&amp;$C923&amp;"|"&amp;$D923)</f>
        <v/>
      </c>
      <c r="S923" s="21">
        <f>IF($A923="","",IFERROR(INDEX(Offerte!$D$2:$D$200,MATCH($Q923,Offerte!$L$2:$L$200,0)),0))</f>
        <v/>
      </c>
      <c r="T923" s="21">
        <f>IF($A923="","",IFERROR(INDEX(Offerte!$G$2:$G$200,MATCH($Q923,Offerte!$L$2:$L$200,0)),"NO"))</f>
        <v/>
      </c>
    </row>
    <row r="924">
      <c r="A924" s="10">
        <f>IF(Offerte!$A31="","",Offerte!$A31)</f>
        <v/>
      </c>
      <c r="B924" s="10">
        <f>IF(Offerte!$A31="","",Offerte!$B31)</f>
        <v/>
      </c>
      <c r="C924" s="10">
        <f>IF(Offerte!$A31="","",Offerte!$C31)</f>
        <v/>
      </c>
      <c r="D924" s="10" t="inlineStr">
        <is>
          <t>E.2.1</t>
        </is>
      </c>
      <c r="E924" s="10" t="inlineStr">
        <is>
          <t>E</t>
        </is>
      </c>
      <c r="F924" s="10" t="inlineStr">
        <is>
          <t>D</t>
        </is>
      </c>
      <c r="G924" s="10" t="inlineStr">
        <is>
          <t>discretionary</t>
        </is>
      </c>
      <c r="H924" s="10" t="n">
        <v>2</v>
      </c>
      <c r="I924" s="10" t="inlineStr">
        <is>
          <t>Altre azioni informative e rapporti con gli utenti</t>
        </is>
      </c>
      <c r="J924" s="20" t="n"/>
      <c r="K924" s="20" t="n"/>
      <c r="L924" s="20" t="n"/>
      <c r="M924" s="20" t="n"/>
      <c r="N924" s="21">
        <f>IF($A924="","",MAX(0,MIN(1,IFERROR(VALUE($M924),0))))</f>
        <v/>
      </c>
      <c r="O924" s="21">
        <f>IF($A924="",0,IF(OR($S924&lt;&gt;1,COUNTA($J924:$M924)=0),0,IF(SUMPRODUCT(MAX(($C$5:$C$6173=$C924)*($D$5:$D$6173=$D924)*($S$5:$S$6173=1)*IFERROR($N$5:$N$6173*1,0)))&gt;0,ROUND($H924*($N924/SUMPRODUCT(MAX(($C$5:$C$6173=$C924)*($D$5:$D$6173=$D924)*($S$5:$S$6173=1)*IFERROR($N$5:$N$6173*1,0)))),4),0)))</f>
        <v/>
      </c>
      <c r="P924" s="10" t="inlineStr">
        <is>
          <t>coeff.</t>
        </is>
      </c>
      <c r="Q924" s="21">
        <f>IF($A924="","",$A924&amp;"|"&amp;$C924)</f>
        <v/>
      </c>
      <c r="R924" s="21">
        <f>IF($A924="","",$A924&amp;"|"&amp;$C924&amp;"|"&amp;$D924)</f>
        <v/>
      </c>
      <c r="S924" s="21">
        <f>IF($A924="","",IFERROR(INDEX(Offerte!$D$2:$D$200,MATCH($Q924,Offerte!$L$2:$L$200,0)),0))</f>
        <v/>
      </c>
      <c r="T924" s="21">
        <f>IF($A924="","",IFERROR(INDEX(Offerte!$G$2:$G$200,MATCH($Q924,Offerte!$L$2:$L$200,0)),"NO"))</f>
        <v/>
      </c>
    </row>
    <row r="925">
      <c r="A925" s="10">
        <f>IF(Offerte!$A31="","",Offerte!$A31)</f>
        <v/>
      </c>
      <c r="B925" s="10">
        <f>IF(Offerte!$A31="","",Offerte!$B31)</f>
        <v/>
      </c>
      <c r="C925" s="10">
        <f>IF(Offerte!$A31="","",Offerte!$C31)</f>
        <v/>
      </c>
      <c r="D925" s="10" t="inlineStr">
        <is>
          <t>F.1.1</t>
        </is>
      </c>
      <c r="E925" s="10" t="inlineStr">
        <is>
          <t>F</t>
        </is>
      </c>
      <c r="F925" s="10" t="inlineStr">
        <is>
          <t>Q</t>
        </is>
      </c>
      <c r="G925" s="10" t="inlineStr">
        <is>
          <t>lower</t>
        </is>
      </c>
      <c r="H925" s="10" t="n">
        <v>7</v>
      </c>
      <c r="I925" s="10" t="inlineStr">
        <is>
          <t>Performance ambientali del parco mezzi adibito al servizio - I_CEA</t>
        </is>
      </c>
      <c r="J925" s="20" t="n"/>
      <c r="K925" s="20" t="n"/>
      <c r="L925" s="20" t="n"/>
      <c r="M925" s="20" t="n"/>
      <c r="N925" s="21">
        <f>IF($A925="","",IFERROR(VALUE($J925),0))</f>
        <v/>
      </c>
      <c r="O925" s="21">
        <f>IF($A925="",0,IF(OR($S925&lt;&gt;1,COUNTA($J925:$M925)=0),0,IF(AND(IFERROR(AGGREGATE(15,6,$N$5:$N$6173/(($C$5:$C$6173=$C925)*($D$5:$D$6173=$D925)*($S$5:$S$6173=1)*($N$5:$N$6173&gt;0)),1),0)&gt;0,$N925&gt;0),ROUND($H925*(IFERROR(AGGREGATE(15,6,$N$5:$N$6173/(($C$5:$C$6173=$C925)*($D$5:$D$6173=$D925)*($S$5:$S$6173=1)*($N$5:$N$6173&gt;0)),1),0)/$N925),4),0)))</f>
        <v/>
      </c>
      <c r="P925" s="10" t="inlineStr">
        <is>
          <t>indice</t>
        </is>
      </c>
      <c r="Q925" s="21">
        <f>IF($A925="","",$A925&amp;"|"&amp;$C925)</f>
        <v/>
      </c>
      <c r="R925" s="21">
        <f>IF($A925="","",$A925&amp;"|"&amp;$C925&amp;"|"&amp;$D925)</f>
        <v/>
      </c>
      <c r="S925" s="21">
        <f>IF($A925="","",IFERROR(INDEX(Offerte!$D$2:$D$200,MATCH($Q925,Offerte!$L$2:$L$200,0)),0))</f>
        <v/>
      </c>
      <c r="T925" s="21">
        <f>IF($A925="","",IFERROR(INDEX(Offerte!$G$2:$G$200,MATCH($Q925,Offerte!$L$2:$L$200,0)),"NO"))</f>
        <v/>
      </c>
    </row>
    <row r="926">
      <c r="A926" s="10">
        <f>IF(Offerte!$A31="","",Offerte!$A31)</f>
        <v/>
      </c>
      <c r="B926" s="10">
        <f>IF(Offerte!$A31="","",Offerte!$B31)</f>
        <v/>
      </c>
      <c r="C926" s="10">
        <f>IF(Offerte!$A31="","",Offerte!$C31)</f>
        <v/>
      </c>
      <c r="D926" s="10" t="inlineStr">
        <is>
          <t>F.2.1</t>
        </is>
      </c>
      <c r="E926" s="10" t="inlineStr">
        <is>
          <t>F</t>
        </is>
      </c>
      <c r="F926" s="10" t="inlineStr">
        <is>
          <t>Q</t>
        </is>
      </c>
      <c r="G926" s="10" t="inlineStr">
        <is>
          <t>higher</t>
        </is>
      </c>
      <c r="H926" s="10" t="n">
        <v>2</v>
      </c>
      <c r="I926" s="10" t="inlineStr">
        <is>
          <t>Tasso di copertura del servizio con dispositivi ECO-DRIVER</t>
        </is>
      </c>
      <c r="J926" s="20" t="n"/>
      <c r="K926" s="20" t="n"/>
      <c r="L926" s="20" t="n"/>
      <c r="M926" s="20" t="n"/>
      <c r="N926" s="21">
        <f>IF($A926="","",IFERROR(VALUE($K926)/VALUE($L926),IFERROR(VALUE($J926),0)))</f>
        <v/>
      </c>
      <c r="O926" s="21">
        <f>IF($A926="",0,IF(OR($S926&lt;&gt;1,COUNTA($J926:$M926)=0),0,IF(SUMPRODUCT(MAX(($C$5:$C$6173=$C926)*($D$5:$D$6173=$D926)*($S$5:$S$6173=1)*IFERROR($N$5:$N$6173*1,0)))&gt;0,ROUND($H926*($N926/SUMPRODUCT(MAX(($C$5:$C$6173=$C926)*($D$5:$D$6173=$D926)*($S$5:$S$6173=1)*IFERROR($N$5:$N$6173*1,0)))),4),0)))</f>
        <v/>
      </c>
      <c r="P926" s="10" t="inlineStr">
        <is>
          <t>Autobus attrezzati con dispositivi ECO-DRIVER / Autobus totali in offerta, incluse scorte</t>
        </is>
      </c>
      <c r="Q926" s="21">
        <f>IF($A926="","",$A926&amp;"|"&amp;$C926)</f>
        <v/>
      </c>
      <c r="R926" s="21">
        <f>IF($A926="","",$A926&amp;"|"&amp;$C926&amp;"|"&amp;$D926)</f>
        <v/>
      </c>
      <c r="S926" s="21">
        <f>IF($A926="","",IFERROR(INDEX(Offerte!$D$2:$D$200,MATCH($Q926,Offerte!$L$2:$L$200,0)),0))</f>
        <v/>
      </c>
      <c r="T926" s="21">
        <f>IF($A926="","",IFERROR(INDEX(Offerte!$G$2:$G$200,MATCH($Q926,Offerte!$L$2:$L$200,0)),"NO"))</f>
        <v/>
      </c>
    </row>
    <row r="927">
      <c r="A927" s="10">
        <f>IF(Offerte!$A31="","",Offerte!$A31)</f>
        <v/>
      </c>
      <c r="B927" s="10">
        <f>IF(Offerte!$A31="","",Offerte!$B31)</f>
        <v/>
      </c>
      <c r="C927" s="10">
        <f>IF(Offerte!$A31="","",Offerte!$C31)</f>
        <v/>
      </c>
      <c r="D927" s="10" t="inlineStr">
        <is>
          <t>F.3.1</t>
        </is>
      </c>
      <c r="E927" s="10" t="inlineStr">
        <is>
          <t>F</t>
        </is>
      </c>
      <c r="F927" s="10" t="inlineStr">
        <is>
          <t>Q</t>
        </is>
      </c>
      <c r="G927" s="10" t="inlineStr">
        <is>
          <t>higher</t>
        </is>
      </c>
      <c r="H927" s="10" t="n">
        <v>2</v>
      </c>
      <c r="I927" s="10" t="inlineStr">
        <is>
          <t>Autoproduzione consumi elettrici per trazione</t>
        </is>
      </c>
      <c r="J927" s="20" t="n"/>
      <c r="K927" s="20" t="n"/>
      <c r="L927" s="20" t="n"/>
      <c r="M927" s="20" t="n"/>
      <c r="N927" s="21">
        <f>IF($A927="","",IFERROR(VALUE($J927),0))</f>
        <v/>
      </c>
      <c r="O927" s="21">
        <f>IF($A927="",0,IF(OR($S927&lt;&gt;1,COUNTA($J927:$M927)=0),0,IF(SUMPRODUCT(MAX(($C$5:$C$6173=$C927)*($D$5:$D$6173=$D927)*($S$5:$S$6173=1)*IFERROR($N$5:$N$6173*1,0)))&gt;0,ROUND($H927*($N927/SUMPRODUCT(MAX(($C$5:$C$6173=$C927)*($D$5:$D$6173=$D927)*($S$5:$S$6173=1)*IFERROR($N$5:$N$6173*1,0)))),4),0)))</f>
        <v/>
      </c>
      <c r="P927" s="10" t="inlineStr">
        <is>
          <t>kWh/anno</t>
        </is>
      </c>
      <c r="Q927" s="21">
        <f>IF($A927="","",$A927&amp;"|"&amp;$C927)</f>
        <v/>
      </c>
      <c r="R927" s="21">
        <f>IF($A927="","",$A927&amp;"|"&amp;$C927&amp;"|"&amp;$D927)</f>
        <v/>
      </c>
      <c r="S927" s="21">
        <f>IF($A927="","",IFERROR(INDEX(Offerte!$D$2:$D$200,MATCH($Q927,Offerte!$L$2:$L$200,0)),0))</f>
        <v/>
      </c>
      <c r="T927" s="21">
        <f>IF($A927="","",IFERROR(INDEX(Offerte!$G$2:$G$200,MATCH($Q927,Offerte!$L$2:$L$200,0)),"NO"))</f>
        <v/>
      </c>
    </row>
    <row r="928">
      <c r="A928" s="10">
        <f>IF(Offerte!$A31="","",Offerte!$A31)</f>
        <v/>
      </c>
      <c r="B928" s="10">
        <f>IF(Offerte!$A31="","",Offerte!$B31)</f>
        <v/>
      </c>
      <c r="C928" s="10">
        <f>IF(Offerte!$A31="","",Offerte!$C31)</f>
        <v/>
      </c>
      <c r="D928" s="10" t="inlineStr">
        <is>
          <t>F.4.1</t>
        </is>
      </c>
      <c r="E928" s="10" t="inlineStr">
        <is>
          <t>F</t>
        </is>
      </c>
      <c r="F928" s="10" t="inlineStr">
        <is>
          <t>Q</t>
        </is>
      </c>
      <c r="G928" s="10" t="inlineStr">
        <is>
          <t>soil</t>
        </is>
      </c>
      <c r="H928" s="10" t="n">
        <v>2</v>
      </c>
      <c r="I928" s="10" t="inlineStr">
        <is>
          <t>Indice di consumo di suolo</t>
        </is>
      </c>
      <c r="J928" s="20" t="n"/>
      <c r="K928" s="20" t="n"/>
      <c r="L928" s="20" t="n"/>
      <c r="M928" s="20" t="n"/>
      <c r="N928" s="21">
        <f>IF($A928="","",IFERROR(VALUE($J928),0))</f>
        <v/>
      </c>
      <c r="O928" s="21">
        <f>IF($A928="",0,IF(OR($S928&lt;&gt;1,COUNTA($J928:$M928)=0),0,IF($N928&lt;=0,$H928,IF(SUMPRODUCT(MAX(($C$5:$C$6173=$C928)*($D$5:$D$6173=$D928)*($S$5:$S$6173=1)*IFERROR($N$5:$N$6173*1,0)))&gt;0,ROUND($H928*((SUMPRODUCT(MAX(($C$5:$C$6173=$C928)*($D$5:$D$6173=$D928)*($S$5:$S$6173=1)*IFERROR($N$5:$N$6173*1,0)))-$N928)/SUMPRODUCT(MAX(($C$5:$C$6173=$C928)*($D$5:$D$6173=$D928)*($S$5:$S$6173=1)*IFERROR($N$5:$N$6173*1,0)))),4),0))))</f>
        <v/>
      </c>
      <c r="P928" s="10" t="inlineStr">
        <is>
          <t>m2</t>
        </is>
      </c>
      <c r="Q928" s="21">
        <f>IF($A928="","",$A928&amp;"|"&amp;$C928)</f>
        <v/>
      </c>
      <c r="R928" s="21">
        <f>IF($A928="","",$A928&amp;"|"&amp;$C928&amp;"|"&amp;$D928)</f>
        <v/>
      </c>
      <c r="S928" s="21">
        <f>IF($A928="","",IFERROR(INDEX(Offerte!$D$2:$D$200,MATCH($Q928,Offerte!$L$2:$L$200,0)),0))</f>
        <v/>
      </c>
      <c r="T928" s="21">
        <f>IF($A928="","",IFERROR(INDEX(Offerte!$G$2:$G$200,MATCH($Q928,Offerte!$L$2:$L$200,0)),"NO"))</f>
        <v/>
      </c>
    </row>
    <row r="929">
      <c r="A929" s="10">
        <f>IF(Offerte!$A31="","",Offerte!$A31)</f>
        <v/>
      </c>
      <c r="B929" s="10">
        <f>IF(Offerte!$A31="","",Offerte!$B31)</f>
        <v/>
      </c>
      <c r="C929" s="10">
        <f>IF(Offerte!$A31="","",Offerte!$C31)</f>
        <v/>
      </c>
      <c r="D929" s="10" t="inlineStr">
        <is>
          <t>F.5.1</t>
        </is>
      </c>
      <c r="E929" s="10" t="inlineStr">
        <is>
          <t>F</t>
        </is>
      </c>
      <c r="F929" s="10" t="inlineStr">
        <is>
          <t>T</t>
        </is>
      </c>
      <c r="G929" s="10" t="inlineStr">
        <is>
          <t>tabular</t>
        </is>
      </c>
      <c r="H929" s="10" t="n">
        <v>1</v>
      </c>
      <c r="I929" s="10" t="inlineStr">
        <is>
          <t>Rendicontazione di sostenibilità ambientale</t>
        </is>
      </c>
      <c r="J929" s="20" t="n"/>
      <c r="K929" s="20" t="n"/>
      <c r="L929" s="20" t="n"/>
      <c r="M929" s="20" t="n"/>
      <c r="N929" s="21">
        <f>IF($A929="","",IF(IFERROR(VALUE($M929),0)=1,1,0))</f>
        <v/>
      </c>
      <c r="O929" s="21">
        <f>IF($A929="",0,IF(OR($S929&lt;&gt;1,COUNTA($J929:$M929)=0),0,IF($N929=1,$H929,0)))</f>
        <v/>
      </c>
      <c r="P929" s="10" t="inlineStr">
        <is>
          <t>sì/no</t>
        </is>
      </c>
      <c r="Q929" s="21">
        <f>IF($A929="","",$A929&amp;"|"&amp;$C929)</f>
        <v/>
      </c>
      <c r="R929" s="21">
        <f>IF($A929="","",$A929&amp;"|"&amp;$C929&amp;"|"&amp;$D929)</f>
        <v/>
      </c>
      <c r="S929" s="21">
        <f>IF($A929="","",IFERROR(INDEX(Offerte!$D$2:$D$200,MATCH($Q929,Offerte!$L$2:$L$200,0)),0))</f>
        <v/>
      </c>
      <c r="T929" s="21">
        <f>IF($A929="","",IFERROR(INDEX(Offerte!$G$2:$G$200,MATCH($Q929,Offerte!$L$2:$L$200,0)),"NO"))</f>
        <v/>
      </c>
    </row>
    <row r="930">
      <c r="A930" s="10">
        <f>IF(Offerte!$A31="","",Offerte!$A31)</f>
        <v/>
      </c>
      <c r="B930" s="10">
        <f>IF(Offerte!$A31="","",Offerte!$B31)</f>
        <v/>
      </c>
      <c r="C930" s="10">
        <f>IF(Offerte!$A31="","",Offerte!$C31)</f>
        <v/>
      </c>
      <c r="D930" s="10" t="inlineStr">
        <is>
          <t>G.1.1</t>
        </is>
      </c>
      <c r="E930" s="10" t="inlineStr">
        <is>
          <t>G</t>
        </is>
      </c>
      <c r="F930" s="10" t="inlineStr">
        <is>
          <t>D</t>
        </is>
      </c>
      <c r="G930" s="10" t="inlineStr">
        <is>
          <t>discretionary</t>
        </is>
      </c>
      <c r="H930" s="10" t="n">
        <v>2</v>
      </c>
      <c r="I930" s="10" t="inlineStr">
        <is>
          <t>Qualità del progetto di centrale di controllo aziendale</t>
        </is>
      </c>
      <c r="J930" s="20" t="n"/>
      <c r="K930" s="20" t="n"/>
      <c r="L930" s="20" t="n"/>
      <c r="M930" s="20" t="n"/>
      <c r="N930" s="21">
        <f>IF($A930="","",MAX(0,MIN(1,IFERROR(VALUE($M930),0))))</f>
        <v/>
      </c>
      <c r="O930" s="21">
        <f>IF($A930="",0,IF(OR($S930&lt;&gt;1,COUNTA($J930:$M930)=0),0,IF(SUMPRODUCT(MAX(($C$5:$C$6173=$C930)*($D$5:$D$6173=$D930)*($S$5:$S$6173=1)*IFERROR($N$5:$N$6173*1,0)))&gt;0,ROUND($H930*($N930/SUMPRODUCT(MAX(($C$5:$C$6173=$C930)*($D$5:$D$6173=$D930)*($S$5:$S$6173=1)*IFERROR($N$5:$N$6173*1,0)))),4),0)))</f>
        <v/>
      </c>
      <c r="P930" s="10" t="inlineStr">
        <is>
          <t>coeff.</t>
        </is>
      </c>
      <c r="Q930" s="21">
        <f>IF($A930="","",$A930&amp;"|"&amp;$C930)</f>
        <v/>
      </c>
      <c r="R930" s="21">
        <f>IF($A930="","",$A930&amp;"|"&amp;$C930&amp;"|"&amp;$D930)</f>
        <v/>
      </c>
      <c r="S930" s="21">
        <f>IF($A930="","",IFERROR(INDEX(Offerte!$D$2:$D$200,MATCH($Q930,Offerte!$L$2:$L$200,0)),0))</f>
        <v/>
      </c>
      <c r="T930" s="21">
        <f>IF($A930="","",IFERROR(INDEX(Offerte!$G$2:$G$200,MATCH($Q930,Offerte!$L$2:$L$200,0)),"NO"))</f>
        <v/>
      </c>
    </row>
    <row r="931">
      <c r="A931" s="10">
        <f>IF(Offerte!$A31="","",Offerte!$A31)</f>
        <v/>
      </c>
      <c r="B931" s="10">
        <f>IF(Offerte!$A31="","",Offerte!$B31)</f>
        <v/>
      </c>
      <c r="C931" s="10">
        <f>IF(Offerte!$A31="","",Offerte!$C31)</f>
        <v/>
      </c>
      <c r="D931" s="10" t="inlineStr">
        <is>
          <t>G.2.1</t>
        </is>
      </c>
      <c r="E931" s="10" t="inlineStr">
        <is>
          <t>G</t>
        </is>
      </c>
      <c r="F931" s="10" t="inlineStr">
        <is>
          <t>T</t>
        </is>
      </c>
      <c r="G931" s="10" t="inlineStr">
        <is>
          <t>tabular</t>
        </is>
      </c>
      <c r="H931" s="10" t="n">
        <v>1</v>
      </c>
      <c r="I931" s="10" t="inlineStr">
        <is>
          <t>Certificazione ISO 45001</t>
        </is>
      </c>
      <c r="J931" s="20" t="n"/>
      <c r="K931" s="20" t="n"/>
      <c r="L931" s="20" t="n"/>
      <c r="M931" s="20" t="n"/>
      <c r="N931" s="21">
        <f>IF($A931="","",IF(IFERROR(VALUE($M931),0)=1,1,0))</f>
        <v/>
      </c>
      <c r="O931" s="21">
        <f>IF($A931="",0,IF(OR($S931&lt;&gt;1,COUNTA($J931:$M931)=0),0,IF($N931=1,$H931,0)))</f>
        <v/>
      </c>
      <c r="P931" s="10" t="inlineStr">
        <is>
          <t>sì/no</t>
        </is>
      </c>
      <c r="Q931" s="21">
        <f>IF($A931="","",$A931&amp;"|"&amp;$C931)</f>
        <v/>
      </c>
      <c r="R931" s="21">
        <f>IF($A931="","",$A931&amp;"|"&amp;$C931&amp;"|"&amp;$D931)</f>
        <v/>
      </c>
      <c r="S931" s="21">
        <f>IF($A931="","",IFERROR(INDEX(Offerte!$D$2:$D$200,MATCH($Q931,Offerte!$L$2:$L$200,0)),0))</f>
        <v/>
      </c>
      <c r="T931" s="21">
        <f>IF($A931="","",IFERROR(INDEX(Offerte!$G$2:$G$200,MATCH($Q931,Offerte!$L$2:$L$200,0)),"NO"))</f>
        <v/>
      </c>
    </row>
    <row r="932">
      <c r="A932" s="10">
        <f>IF(Offerte!$A31="","",Offerte!$A31)</f>
        <v/>
      </c>
      <c r="B932" s="10">
        <f>IF(Offerte!$A31="","",Offerte!$B31)</f>
        <v/>
      </c>
      <c r="C932" s="10">
        <f>IF(Offerte!$A31="","",Offerte!$C31)</f>
        <v/>
      </c>
      <c r="D932" s="10" t="inlineStr">
        <is>
          <t>G.3.1</t>
        </is>
      </c>
      <c r="E932" s="10" t="inlineStr">
        <is>
          <t>G</t>
        </is>
      </c>
      <c r="F932" s="10" t="inlineStr">
        <is>
          <t>T</t>
        </is>
      </c>
      <c r="G932" s="10" t="inlineStr">
        <is>
          <t>tabular</t>
        </is>
      </c>
      <c r="H932" s="10" t="n">
        <v>1</v>
      </c>
      <c r="I932" s="10" t="inlineStr">
        <is>
          <t>Certificazioni di responsabilità sociale</t>
        </is>
      </c>
      <c r="J932" s="20" t="n"/>
      <c r="K932" s="20" t="n"/>
      <c r="L932" s="20" t="n"/>
      <c r="M932" s="20" t="n"/>
      <c r="N932" s="21">
        <f>IF($A932="","",IF(IFERROR(VALUE($M932),0)=1,1,0))</f>
        <v/>
      </c>
      <c r="O932" s="21">
        <f>IF($A932="",0,IF(OR($S932&lt;&gt;1,COUNTA($J932:$M932)=0),0,IF($N932=1,$H932,0)))</f>
        <v/>
      </c>
      <c r="P932" s="10" t="inlineStr">
        <is>
          <t>sì/no</t>
        </is>
      </c>
      <c r="Q932" s="21">
        <f>IF($A932="","",$A932&amp;"|"&amp;$C932)</f>
        <v/>
      </c>
      <c r="R932" s="21">
        <f>IF($A932="","",$A932&amp;"|"&amp;$C932&amp;"|"&amp;$D932)</f>
        <v/>
      </c>
      <c r="S932" s="21">
        <f>IF($A932="","",IFERROR(INDEX(Offerte!$D$2:$D$200,MATCH($Q932,Offerte!$L$2:$L$200,0)),0))</f>
        <v/>
      </c>
      <c r="T932" s="21">
        <f>IF($A932="","",IFERROR(INDEX(Offerte!$G$2:$G$200,MATCH($Q932,Offerte!$L$2:$L$200,0)),"NO"))</f>
        <v/>
      </c>
    </row>
    <row r="933">
      <c r="A933" s="10">
        <f>IF(Offerte!$A31="","",Offerte!$A31)</f>
        <v/>
      </c>
      <c r="B933" s="10">
        <f>IF(Offerte!$A31="","",Offerte!$B31)</f>
        <v/>
      </c>
      <c r="C933" s="10">
        <f>IF(Offerte!$A31="","",Offerte!$C31)</f>
        <v/>
      </c>
      <c r="D933" s="10" t="inlineStr">
        <is>
          <t>G.4.1</t>
        </is>
      </c>
      <c r="E933" s="10" t="inlineStr">
        <is>
          <t>G</t>
        </is>
      </c>
      <c r="F933" s="10" t="inlineStr">
        <is>
          <t>D</t>
        </is>
      </c>
      <c r="G933" s="10" t="inlineStr">
        <is>
          <t>discretionary</t>
        </is>
      </c>
      <c r="H933" s="10" t="n">
        <v>2</v>
      </c>
      <c r="I933" s="10" t="inlineStr">
        <is>
          <t>Qualità del piano di formazione del personale</t>
        </is>
      </c>
      <c r="J933" s="20" t="n"/>
      <c r="K933" s="20" t="n"/>
      <c r="L933" s="20" t="n"/>
      <c r="M933" s="20" t="n"/>
      <c r="N933" s="21">
        <f>IF($A933="","",MAX(0,MIN(1,IFERROR(VALUE($M933),0))))</f>
        <v/>
      </c>
      <c r="O933" s="21">
        <f>IF($A933="",0,IF(OR($S933&lt;&gt;1,COUNTA($J933:$M933)=0),0,IF(SUMPRODUCT(MAX(($C$5:$C$6173=$C933)*($D$5:$D$6173=$D933)*($S$5:$S$6173=1)*IFERROR($N$5:$N$6173*1,0)))&gt;0,ROUND($H933*($N933/SUMPRODUCT(MAX(($C$5:$C$6173=$C933)*($D$5:$D$6173=$D933)*($S$5:$S$6173=1)*IFERROR($N$5:$N$6173*1,0)))),4),0)))</f>
        <v/>
      </c>
      <c r="P933" s="10" t="inlineStr">
        <is>
          <t>coeff.</t>
        </is>
      </c>
      <c r="Q933" s="21">
        <f>IF($A933="","",$A933&amp;"|"&amp;$C933)</f>
        <v/>
      </c>
      <c r="R933" s="21">
        <f>IF($A933="","",$A933&amp;"|"&amp;$C933&amp;"|"&amp;$D933)</f>
        <v/>
      </c>
      <c r="S933" s="21">
        <f>IF($A933="","",IFERROR(INDEX(Offerte!$D$2:$D$200,MATCH($Q933,Offerte!$L$2:$L$200,0)),0))</f>
        <v/>
      </c>
      <c r="T933" s="21">
        <f>IF($A933="","",IFERROR(INDEX(Offerte!$G$2:$G$200,MATCH($Q933,Offerte!$L$2:$L$200,0)),"NO"))</f>
        <v/>
      </c>
    </row>
    <row r="934">
      <c r="A934" s="10">
        <f>IF(Offerte!$A31="","",Offerte!$A31)</f>
        <v/>
      </c>
      <c r="B934" s="10">
        <f>IF(Offerte!$A31="","",Offerte!$B31)</f>
        <v/>
      </c>
      <c r="C934" s="10">
        <f>IF(Offerte!$A31="","",Offerte!$C31)</f>
        <v/>
      </c>
      <c r="D934" s="10" t="inlineStr">
        <is>
          <t>G.5.1</t>
        </is>
      </c>
      <c r="E934" s="10" t="inlineStr">
        <is>
          <t>G</t>
        </is>
      </c>
      <c r="F934" s="10" t="inlineStr">
        <is>
          <t>T</t>
        </is>
      </c>
      <c r="G934" s="10" t="inlineStr">
        <is>
          <t>tabular</t>
        </is>
      </c>
      <c r="H934" s="10" t="n">
        <v>1</v>
      </c>
      <c r="I934" s="10" t="inlineStr">
        <is>
          <t>Impegno al mantenimento delle garanzie del contratto di secondo livello del gestore uscente</t>
        </is>
      </c>
      <c r="J934" s="20" t="n"/>
      <c r="K934" s="20" t="n"/>
      <c r="L934" s="20" t="n"/>
      <c r="M934" s="20" t="n"/>
      <c r="N934" s="21">
        <f>IF($A934="","",IF(IFERROR(VALUE($M934),0)=1,1,0))</f>
        <v/>
      </c>
      <c r="O934" s="21">
        <f>IF($A934="",0,IF(OR($S934&lt;&gt;1,COUNTA($J934:$M934)=0),0,IF($N934=1,$H934,0)))</f>
        <v/>
      </c>
      <c r="P934" s="10" t="inlineStr">
        <is>
          <t>sì/no</t>
        </is>
      </c>
      <c r="Q934" s="21">
        <f>IF($A934="","",$A934&amp;"|"&amp;$C934)</f>
        <v/>
      </c>
      <c r="R934" s="21">
        <f>IF($A934="","",$A934&amp;"|"&amp;$C934&amp;"|"&amp;$D934)</f>
        <v/>
      </c>
      <c r="S934" s="21">
        <f>IF($A934="","",IFERROR(INDEX(Offerte!$D$2:$D$200,MATCH($Q934,Offerte!$L$2:$L$200,0)),0))</f>
        <v/>
      </c>
      <c r="T934" s="21">
        <f>IF($A934="","",IFERROR(INDEX(Offerte!$G$2:$G$200,MATCH($Q934,Offerte!$L$2:$L$200,0)),"NO"))</f>
        <v/>
      </c>
    </row>
    <row r="935">
      <c r="A935" s="10">
        <f>IF(Offerte!$A32="","",Offerte!$A32)</f>
        <v/>
      </c>
      <c r="B935" s="10">
        <f>IF(Offerte!$A32="","",Offerte!$B32)</f>
        <v/>
      </c>
      <c r="C935" s="10">
        <f>IF(Offerte!$A32="","",Offerte!$C32)</f>
        <v/>
      </c>
      <c r="D935" s="10" t="inlineStr">
        <is>
          <t>A.1.1</t>
        </is>
      </c>
      <c r="E935" s="10" t="inlineStr">
        <is>
          <t>A</t>
        </is>
      </c>
      <c r="F935" s="10" t="inlineStr">
        <is>
          <t>Q</t>
        </is>
      </c>
      <c r="G935" s="10" t="inlineStr">
        <is>
          <t>higher</t>
        </is>
      </c>
      <c r="H935" s="10" t="n">
        <v>3</v>
      </c>
      <c r="I935" s="10" t="inlineStr">
        <is>
          <t>Tasso aggiuntivo di corse controllate</t>
        </is>
      </c>
      <c r="J935" s="20" t="n"/>
      <c r="K935" s="20" t="n"/>
      <c r="L935" s="20" t="n"/>
      <c r="M935" s="20" t="n"/>
      <c r="N935" s="21">
        <f>IF($A935="","",IFERROR(VALUE($K935)/VALUE($L935)*100,IFERROR(VALUE($J935),0)))</f>
        <v/>
      </c>
      <c r="O935" s="21">
        <f>IF($A935="",0,IF(OR($S935&lt;&gt;1,COUNTA($J935:$M935)=0),0,IF(SUMPRODUCT(MAX(($C$5:$C$6173=$C935)*($D$5:$D$6173=$D935)*($S$5:$S$6173=1)*IFERROR($N$5:$N$6173*1,0)))&gt;0,ROUND($H935*($N935/SUMPRODUCT(MAX(($C$5:$C$6173=$C935)*($D$5:$D$6173=$D935)*($S$5:$S$6173=1)*IFERROR($N$5:$N$6173*1,0)))),4),0)))</f>
        <v/>
      </c>
      <c r="P935" s="10" t="inlineStr">
        <is>
          <t>Corse controllate annue / Corse programmate annue</t>
        </is>
      </c>
      <c r="Q935" s="21">
        <f>IF($A935="","",$A935&amp;"|"&amp;$C935)</f>
        <v/>
      </c>
      <c r="R935" s="21">
        <f>IF($A935="","",$A935&amp;"|"&amp;$C935&amp;"|"&amp;$D935)</f>
        <v/>
      </c>
      <c r="S935" s="21">
        <f>IF($A935="","",IFERROR(INDEX(Offerte!$D$2:$D$200,MATCH($Q935,Offerte!$L$2:$L$200,0)),0))</f>
        <v/>
      </c>
      <c r="T935" s="21">
        <f>IF($A935="","",IFERROR(INDEX(Offerte!$G$2:$G$200,MATCH($Q935,Offerte!$L$2:$L$200,0)),"NO"))</f>
        <v/>
      </c>
    </row>
    <row r="936">
      <c r="A936" s="10">
        <f>IF(Offerte!$A32="","",Offerte!$A32)</f>
        <v/>
      </c>
      <c r="B936" s="10">
        <f>IF(Offerte!$A32="","",Offerte!$B32)</f>
        <v/>
      </c>
      <c r="C936" s="10">
        <f>IF(Offerte!$A32="","",Offerte!$C32)</f>
        <v/>
      </c>
      <c r="D936" s="10" t="inlineStr">
        <is>
          <t>A.1.2</t>
        </is>
      </c>
      <c r="E936" s="10" t="inlineStr">
        <is>
          <t>A</t>
        </is>
      </c>
      <c r="F936" s="10" t="inlineStr">
        <is>
          <t>Q</t>
        </is>
      </c>
      <c r="G936" s="10" t="inlineStr">
        <is>
          <t>higher</t>
        </is>
      </c>
      <c r="H936" s="10" t="n">
        <v>4</v>
      </c>
      <c r="I936" s="10" t="inlineStr">
        <is>
          <t>Numero aggiuntivo di passeggeri controllati</t>
        </is>
      </c>
      <c r="J936" s="20" t="n"/>
      <c r="K936" s="20" t="n"/>
      <c r="L936" s="20" t="n"/>
      <c r="M936" s="20" t="n"/>
      <c r="N936" s="21">
        <f>IF($A936="","",IFERROR(VALUE($J936),0))</f>
        <v/>
      </c>
      <c r="O936" s="21">
        <f>IF($A936="",0,IF(OR($S936&lt;&gt;1,COUNTA($J936:$M936)=0),0,IF(SUMPRODUCT(MAX(($C$5:$C$6173=$C936)*($D$5:$D$6173=$D936)*($S$5:$S$6173=1)*IFERROR($N$5:$N$6173*1,0)))&gt;0,ROUND($H936*($N936/SUMPRODUCT(MAX(($C$5:$C$6173=$C936)*($D$5:$D$6173=$D936)*($S$5:$S$6173=1)*IFERROR($N$5:$N$6173*1,0)))),4),0)))</f>
        <v/>
      </c>
      <c r="P936" s="10" t="inlineStr">
        <is>
          <t>passeggeri/anno</t>
        </is>
      </c>
      <c r="Q936" s="21">
        <f>IF($A936="","",$A936&amp;"|"&amp;$C936)</f>
        <v/>
      </c>
      <c r="R936" s="21">
        <f>IF($A936="","",$A936&amp;"|"&amp;$C936&amp;"|"&amp;$D936)</f>
        <v/>
      </c>
      <c r="S936" s="21">
        <f>IF($A936="","",IFERROR(INDEX(Offerte!$D$2:$D$200,MATCH($Q936,Offerte!$L$2:$L$200,0)),0))</f>
        <v/>
      </c>
      <c r="T936" s="21">
        <f>IF($A936="","",IFERROR(INDEX(Offerte!$G$2:$G$200,MATCH($Q936,Offerte!$L$2:$L$200,0)),"NO"))</f>
        <v/>
      </c>
    </row>
    <row r="937">
      <c r="A937" s="10">
        <f>IF(Offerte!$A32="","",Offerte!$A32)</f>
        <v/>
      </c>
      <c r="B937" s="10">
        <f>IF(Offerte!$A32="","",Offerte!$B32)</f>
        <v/>
      </c>
      <c r="C937" s="10">
        <f>IF(Offerte!$A32="","",Offerte!$C32)</f>
        <v/>
      </c>
      <c r="D937" s="10" t="inlineStr">
        <is>
          <t>B.1.1</t>
        </is>
      </c>
      <c r="E937" s="10" t="inlineStr">
        <is>
          <t>B</t>
        </is>
      </c>
      <c r="F937" s="10" t="inlineStr">
        <is>
          <t>Q</t>
        </is>
      </c>
      <c r="G937" s="10" t="inlineStr">
        <is>
          <t>higher</t>
        </is>
      </c>
      <c r="H937" s="10" t="n">
        <v>3</v>
      </c>
      <c r="I937" s="10" t="inlineStr">
        <is>
          <t>Incremento dei posti offerti nelle fasce di punta</t>
        </is>
      </c>
      <c r="J937" s="20" t="n"/>
      <c r="K937" s="20" t="n"/>
      <c r="L937" s="20" t="n"/>
      <c r="M937" s="20" t="n"/>
      <c r="N937" s="21">
        <f>IF($A937="","",IFERROR(VALUE($J937),0))</f>
        <v/>
      </c>
      <c r="O937" s="21">
        <f>IF($A937="",0,IF(OR($S937&lt;&gt;1,COUNTA($J937:$M937)=0),0,IF(SUMPRODUCT(MAX(($C$5:$C$6173=$C937)*($D$5:$D$6173=$D937)*($S$5:$S$6173=1)*IFERROR($N$5:$N$6173*1,0)))&gt;0,ROUND($H937*($N937/SUMPRODUCT(MAX(($C$5:$C$6173=$C937)*($D$5:$D$6173=$D937)*($S$5:$S$6173=1)*IFERROR($N$5:$N$6173*1,0)))),4),0)))</f>
        <v/>
      </c>
      <c r="P937" s="10" t="inlineStr">
        <is>
          <t>posti*km</t>
        </is>
      </c>
      <c r="Q937" s="21">
        <f>IF($A937="","",$A937&amp;"|"&amp;$C937)</f>
        <v/>
      </c>
      <c r="R937" s="21">
        <f>IF($A937="","",$A937&amp;"|"&amp;$C937&amp;"|"&amp;$D937)</f>
        <v/>
      </c>
      <c r="S937" s="21">
        <f>IF($A937="","",IFERROR(INDEX(Offerte!$D$2:$D$200,MATCH($Q937,Offerte!$L$2:$L$200,0)),0))</f>
        <v/>
      </c>
      <c r="T937" s="21">
        <f>IF($A937="","",IFERROR(INDEX(Offerte!$G$2:$G$200,MATCH($Q937,Offerte!$L$2:$L$200,0)),"NO"))</f>
        <v/>
      </c>
    </row>
    <row r="938">
      <c r="A938" s="10">
        <f>IF(Offerte!$A32="","",Offerte!$A32)</f>
        <v/>
      </c>
      <c r="B938" s="10">
        <f>IF(Offerte!$A32="","",Offerte!$B32)</f>
        <v/>
      </c>
      <c r="C938" s="10">
        <f>IF(Offerte!$A32="","",Offerte!$C32)</f>
        <v/>
      </c>
      <c r="D938" s="10" t="inlineStr">
        <is>
          <t>B.2.1</t>
        </is>
      </c>
      <c r="E938" s="10" t="inlineStr">
        <is>
          <t>B</t>
        </is>
      </c>
      <c r="F938" s="10" t="inlineStr">
        <is>
          <t>Q</t>
        </is>
      </c>
      <c r="G938" s="10" t="inlineStr">
        <is>
          <t>higher</t>
        </is>
      </c>
      <c r="H938" s="10" t="n">
        <v>4</v>
      </c>
      <c r="I938" s="10" t="inlineStr">
        <is>
          <t>Corse aggiuntive nell'arco giornaliero base</t>
        </is>
      </c>
      <c r="J938" s="20" t="n"/>
      <c r="K938" s="20" t="n"/>
      <c r="L938" s="20" t="n"/>
      <c r="M938" s="20" t="n"/>
      <c r="N938" s="21">
        <f>IF($A938="","",IFERROR(VALUE($J938),0))</f>
        <v/>
      </c>
      <c r="O938" s="21">
        <f>IF($A938="",0,IF(OR($S938&lt;&gt;1,COUNTA($J938:$M938)=0),0,IF(SUMPRODUCT(MAX(($C$5:$C$6173=$C938)*($D$5:$D$6173=$D938)*($S$5:$S$6173=1)*IFERROR($N$5:$N$6173*1,0)))&gt;0,ROUND($H938*($N938/SUMPRODUCT(MAX(($C$5:$C$6173=$C938)*($D$5:$D$6173=$D938)*($S$5:$S$6173=1)*IFERROR($N$5:$N$6173*1,0)))),4),0)))</f>
        <v/>
      </c>
      <c r="P938" s="10" t="inlineStr">
        <is>
          <t>corse</t>
        </is>
      </c>
      <c r="Q938" s="21">
        <f>IF($A938="","",$A938&amp;"|"&amp;$C938)</f>
        <v/>
      </c>
      <c r="R938" s="21">
        <f>IF($A938="","",$A938&amp;"|"&amp;$C938&amp;"|"&amp;$D938)</f>
        <v/>
      </c>
      <c r="S938" s="21">
        <f>IF($A938="","",IFERROR(INDEX(Offerte!$D$2:$D$200,MATCH($Q938,Offerte!$L$2:$L$200,0)),0))</f>
        <v/>
      </c>
      <c r="T938" s="21">
        <f>IF($A938="","",IFERROR(INDEX(Offerte!$G$2:$G$200,MATCH($Q938,Offerte!$L$2:$L$200,0)),"NO"))</f>
        <v/>
      </c>
    </row>
    <row r="939">
      <c r="A939" s="10">
        <f>IF(Offerte!$A32="","",Offerte!$A32)</f>
        <v/>
      </c>
      <c r="B939" s="10">
        <f>IF(Offerte!$A32="","",Offerte!$B32)</f>
        <v/>
      </c>
      <c r="C939" s="10">
        <f>IF(Offerte!$A32="","",Offerte!$C32)</f>
        <v/>
      </c>
      <c r="D939" s="10" t="inlineStr">
        <is>
          <t>B.3.1</t>
        </is>
      </c>
      <c r="E939" s="10" t="inlineStr">
        <is>
          <t>B</t>
        </is>
      </c>
      <c r="F939" s="10" t="inlineStr">
        <is>
          <t>Q</t>
        </is>
      </c>
      <c r="G939" s="10" t="inlineStr">
        <is>
          <t>higher</t>
        </is>
      </c>
      <c r="H939" s="10" t="n">
        <v>2</v>
      </c>
      <c r="I939" s="10" t="inlineStr">
        <is>
          <t>Numero di corse aggiuntive per allungamento dell'arco di servizio giornaliero nelle fasce serali</t>
        </is>
      </c>
      <c r="J939" s="20" t="n"/>
      <c r="K939" s="20" t="n"/>
      <c r="L939" s="20" t="n"/>
      <c r="M939" s="20" t="n"/>
      <c r="N939" s="21">
        <f>IF($A939="","",IFERROR(VALUE($J939),0))</f>
        <v/>
      </c>
      <c r="O939" s="21">
        <f>IF($A939="",0,IF(OR($S939&lt;&gt;1,COUNTA($J939:$M939)=0),0,IF(SUMPRODUCT(MAX(($C$5:$C$6173=$C939)*($D$5:$D$6173=$D939)*($S$5:$S$6173=1)*IFERROR($N$5:$N$6173*1,0)))&gt;0,ROUND($H939*($N939/SUMPRODUCT(MAX(($C$5:$C$6173=$C939)*($D$5:$D$6173=$D939)*($S$5:$S$6173=1)*IFERROR($N$5:$N$6173*1,0)))),4),0)))</f>
        <v/>
      </c>
      <c r="P939" s="10" t="inlineStr">
        <is>
          <t>corse</t>
        </is>
      </c>
      <c r="Q939" s="21">
        <f>IF($A939="","",$A939&amp;"|"&amp;$C939)</f>
        <v/>
      </c>
      <c r="R939" s="21">
        <f>IF($A939="","",$A939&amp;"|"&amp;$C939&amp;"|"&amp;$D939)</f>
        <v/>
      </c>
      <c r="S939" s="21">
        <f>IF($A939="","",IFERROR(INDEX(Offerte!$D$2:$D$200,MATCH($Q939,Offerte!$L$2:$L$200,0)),0))</f>
        <v/>
      </c>
      <c r="T939" s="21">
        <f>IF($A939="","",IFERROR(INDEX(Offerte!$G$2:$G$200,MATCH($Q939,Offerte!$L$2:$L$200,0)),"NO"))</f>
        <v/>
      </c>
    </row>
    <row r="940">
      <c r="A940" s="10">
        <f>IF(Offerte!$A32="","",Offerte!$A32)</f>
        <v/>
      </c>
      <c r="B940" s="10">
        <f>IF(Offerte!$A32="","",Offerte!$B32)</f>
        <v/>
      </c>
      <c r="C940" s="10">
        <f>IF(Offerte!$A32="","",Offerte!$C32)</f>
        <v/>
      </c>
      <c r="D940" s="10" t="inlineStr">
        <is>
          <t>B.4.1</t>
        </is>
      </c>
      <c r="E940" s="10" t="inlineStr">
        <is>
          <t>B</t>
        </is>
      </c>
      <c r="F940" s="10" t="inlineStr">
        <is>
          <t>Q</t>
        </is>
      </c>
      <c r="G940" s="10" t="inlineStr">
        <is>
          <t>higher</t>
        </is>
      </c>
      <c r="H940" s="10" t="n">
        <v>3</v>
      </c>
      <c r="I940" s="10" t="inlineStr">
        <is>
          <t>Percorrenze aggiuntive offerte nel Programma d'esercizio delle prime due fasi attuative</t>
        </is>
      </c>
      <c r="J940" s="20" t="n"/>
      <c r="K940" s="20" t="n"/>
      <c r="L940" s="20" t="n"/>
      <c r="M940" s="20" t="n"/>
      <c r="N940" s="21">
        <f>IF($A940="","",IFERROR(VALUE($J940),0))</f>
        <v/>
      </c>
      <c r="O940" s="21">
        <f>IF($A940="",0,IF(OR($S940&lt;&gt;1,COUNTA($J940:$M940)=0),0,IF(SUMPRODUCT(MAX(($C$5:$C$6173=$C940)*($D$5:$D$6173=$D940)*($S$5:$S$6173=1)*IFERROR($N$5:$N$6173*1,0)))&gt;0,ROUND($H940*($N940/SUMPRODUCT(MAX(($C$5:$C$6173=$C940)*($D$5:$D$6173=$D940)*($S$5:$S$6173=1)*IFERROR($N$5:$N$6173*1,0)))),4),0)))</f>
        <v/>
      </c>
      <c r="P940" s="10" t="inlineStr">
        <is>
          <t>vett*km</t>
        </is>
      </c>
      <c r="Q940" s="21">
        <f>IF($A940="","",$A940&amp;"|"&amp;$C940)</f>
        <v/>
      </c>
      <c r="R940" s="21">
        <f>IF($A940="","",$A940&amp;"|"&amp;$C940&amp;"|"&amp;$D940)</f>
        <v/>
      </c>
      <c r="S940" s="21">
        <f>IF($A940="","",IFERROR(INDEX(Offerte!$D$2:$D$200,MATCH($Q940,Offerte!$L$2:$L$200,0)),0))</f>
        <v/>
      </c>
      <c r="T940" s="21">
        <f>IF($A940="","",IFERROR(INDEX(Offerte!$G$2:$G$200,MATCH($Q940,Offerte!$L$2:$L$200,0)),"NO"))</f>
        <v/>
      </c>
    </row>
    <row r="941">
      <c r="A941" s="10">
        <f>IF(Offerte!$A32="","",Offerte!$A32)</f>
        <v/>
      </c>
      <c r="B941" s="10">
        <f>IF(Offerte!$A32="","",Offerte!$B32)</f>
        <v/>
      </c>
      <c r="C941" s="10">
        <f>IF(Offerte!$A32="","",Offerte!$C32)</f>
        <v/>
      </c>
      <c r="D941" s="10" t="inlineStr">
        <is>
          <t>B.5.1</t>
        </is>
      </c>
      <c r="E941" s="10" t="inlineStr">
        <is>
          <t>B</t>
        </is>
      </c>
      <c r="F941" s="10" t="inlineStr">
        <is>
          <t>D</t>
        </is>
      </c>
      <c r="G941" s="10" t="inlineStr">
        <is>
          <t>discretionary</t>
        </is>
      </c>
      <c r="H941" s="10" t="n">
        <v>2</v>
      </c>
      <c r="I941" s="10" t="inlineStr">
        <is>
          <t>Efficacia del progetto di servizi complementari DRT</t>
        </is>
      </c>
      <c r="J941" s="20" t="n"/>
      <c r="K941" s="20" t="n"/>
      <c r="L941" s="20" t="n"/>
      <c r="M941" s="20" t="n"/>
      <c r="N941" s="21">
        <f>IF($A941="","",MAX(0,MIN(1,IFERROR(VALUE($M941),0))))</f>
        <v/>
      </c>
      <c r="O941" s="21">
        <f>IF($A941="",0,IF(OR($S941&lt;&gt;1,COUNTA($J941:$M941)=0),0,IF(SUMPRODUCT(MAX(($C$5:$C$6173=$C941)*($D$5:$D$6173=$D941)*($S$5:$S$6173=1)*IFERROR($N$5:$N$6173*1,0)))&gt;0,ROUND($H941*($N941/SUMPRODUCT(MAX(($C$5:$C$6173=$C941)*($D$5:$D$6173=$D941)*($S$5:$S$6173=1)*IFERROR($N$5:$N$6173*1,0)))),4),0)))</f>
        <v/>
      </c>
      <c r="P941" s="10" t="inlineStr">
        <is>
          <t>coeff.</t>
        </is>
      </c>
      <c r="Q941" s="21">
        <f>IF($A941="","",$A941&amp;"|"&amp;$C941)</f>
        <v/>
      </c>
      <c r="R941" s="21">
        <f>IF($A941="","",$A941&amp;"|"&amp;$C941&amp;"|"&amp;$D941)</f>
        <v/>
      </c>
      <c r="S941" s="21">
        <f>IF($A941="","",IFERROR(INDEX(Offerte!$D$2:$D$200,MATCH($Q941,Offerte!$L$2:$L$200,0)),0))</f>
        <v/>
      </c>
      <c r="T941" s="21">
        <f>IF($A941="","",IFERROR(INDEX(Offerte!$G$2:$G$200,MATCH($Q941,Offerte!$L$2:$L$200,0)),"NO"))</f>
        <v/>
      </c>
    </row>
    <row r="942">
      <c r="A942" s="10">
        <f>IF(Offerte!$A32="","",Offerte!$A32)</f>
        <v/>
      </c>
      <c r="B942" s="10">
        <f>IF(Offerte!$A32="","",Offerte!$B32)</f>
        <v/>
      </c>
      <c r="C942" s="10">
        <f>IF(Offerte!$A32="","",Offerte!$C32)</f>
        <v/>
      </c>
      <c r="D942" s="10" t="inlineStr">
        <is>
          <t>C.1.1</t>
        </is>
      </c>
      <c r="E942" s="10" t="inlineStr">
        <is>
          <t>C</t>
        </is>
      </c>
      <c r="F942" s="10" t="inlineStr">
        <is>
          <t>Q</t>
        </is>
      </c>
      <c r="G942" s="10" t="inlineStr">
        <is>
          <t>higher</t>
        </is>
      </c>
      <c r="H942" s="10" t="n">
        <v>2</v>
      </c>
      <c r="I942" s="10" t="inlineStr">
        <is>
          <t>Tasso di copertura del servizio con telecamere BSD</t>
        </is>
      </c>
      <c r="J942" s="20" t="n"/>
      <c r="K942" s="20" t="n"/>
      <c r="L942" s="20" t="n"/>
      <c r="M942" s="20" t="n"/>
      <c r="N942" s="21">
        <f>IF($A942="","",IFERROR(VALUE($K942)/VALUE($L942),IFERROR(VALUE($J942),0)))</f>
        <v/>
      </c>
      <c r="O942" s="21">
        <f>IF($A942="",0,IF(OR($S942&lt;&gt;1,COUNTA($J942:$M942)=0),0,IF(SUMPRODUCT(MAX(($C$5:$C$6173=$C942)*($D$5:$D$6173=$D942)*($S$5:$S$6173=1)*IFERROR($N$5:$N$6173*1,0)))&gt;0,ROUND($H942*($N942/SUMPRODUCT(MAX(($C$5:$C$6173=$C942)*($D$5:$D$6173=$D942)*($S$5:$S$6173=1)*IFERROR($N$5:$N$6173*1,0)))),4),0)))</f>
        <v/>
      </c>
      <c r="P942" s="10" t="inlineStr">
        <is>
          <t>Autobus attrezzati con telecamere BSD / Autobus totali in offerta, incluse scorte</t>
        </is>
      </c>
      <c r="Q942" s="21">
        <f>IF($A942="","",$A942&amp;"|"&amp;$C942)</f>
        <v/>
      </c>
      <c r="R942" s="21">
        <f>IF($A942="","",$A942&amp;"|"&amp;$C942&amp;"|"&amp;$D942)</f>
        <v/>
      </c>
      <c r="S942" s="21">
        <f>IF($A942="","",IFERROR(INDEX(Offerte!$D$2:$D$200,MATCH($Q942,Offerte!$L$2:$L$200,0)),0))</f>
        <v/>
      </c>
      <c r="T942" s="21">
        <f>IF($A942="","",IFERROR(INDEX(Offerte!$G$2:$G$200,MATCH($Q942,Offerte!$L$2:$L$200,0)),"NO"))</f>
        <v/>
      </c>
    </row>
    <row r="943">
      <c r="A943" s="10">
        <f>IF(Offerte!$A32="","",Offerte!$A32)</f>
        <v/>
      </c>
      <c r="B943" s="10">
        <f>IF(Offerte!$A32="","",Offerte!$B32)</f>
        <v/>
      </c>
      <c r="C943" s="10">
        <f>IF(Offerte!$A32="","",Offerte!$C32)</f>
        <v/>
      </c>
      <c r="D943" s="10" t="inlineStr">
        <is>
          <t>C.1.2</t>
        </is>
      </c>
      <c r="E943" s="10" t="inlineStr">
        <is>
          <t>C</t>
        </is>
      </c>
      <c r="F943" s="10" t="inlineStr">
        <is>
          <t>Q</t>
        </is>
      </c>
      <c r="G943" s="10" t="inlineStr">
        <is>
          <t>higher</t>
        </is>
      </c>
      <c r="H943" s="10" t="n">
        <v>2</v>
      </c>
      <c r="I943" s="10" t="inlineStr">
        <is>
          <t>Tasso di copertura del servizio con telecamere ADAS</t>
        </is>
      </c>
      <c r="J943" s="20" t="n"/>
      <c r="K943" s="20" t="n"/>
      <c r="L943" s="20" t="n"/>
      <c r="M943" s="20" t="n"/>
      <c r="N943" s="21">
        <f>IF($A943="","",IFERROR(VALUE($K943)/VALUE($L943),IFERROR(VALUE($J943),0)))</f>
        <v/>
      </c>
      <c r="O943" s="21">
        <f>IF($A943="",0,IF(OR($S943&lt;&gt;1,COUNTA($J943:$M943)=0),0,IF(SUMPRODUCT(MAX(($C$5:$C$6173=$C943)*($D$5:$D$6173=$D943)*($S$5:$S$6173=1)*IFERROR($N$5:$N$6173*1,0)))&gt;0,ROUND($H943*($N943/SUMPRODUCT(MAX(($C$5:$C$6173=$C943)*($D$5:$D$6173=$D943)*($S$5:$S$6173=1)*IFERROR($N$5:$N$6173*1,0)))),4),0)))</f>
        <v/>
      </c>
      <c r="P943" s="10" t="inlineStr">
        <is>
          <t>Autobus attrezzati con telecamere ADAS / Autobus totali in offerta, incluse scorte</t>
        </is>
      </c>
      <c r="Q943" s="21">
        <f>IF($A943="","",$A943&amp;"|"&amp;$C943)</f>
        <v/>
      </c>
      <c r="R943" s="21">
        <f>IF($A943="","",$A943&amp;"|"&amp;$C943&amp;"|"&amp;$D943)</f>
        <v/>
      </c>
      <c r="S943" s="21">
        <f>IF($A943="","",IFERROR(INDEX(Offerte!$D$2:$D$200,MATCH($Q943,Offerte!$L$2:$L$200,0)),0))</f>
        <v/>
      </c>
      <c r="T943" s="21">
        <f>IF($A943="","",IFERROR(INDEX(Offerte!$G$2:$G$200,MATCH($Q943,Offerte!$L$2:$L$200,0)),"NO"))</f>
        <v/>
      </c>
    </row>
    <row r="944">
      <c r="A944" s="10">
        <f>IF(Offerte!$A32="","",Offerte!$A32)</f>
        <v/>
      </c>
      <c r="B944" s="10">
        <f>IF(Offerte!$A32="","",Offerte!$B32)</f>
        <v/>
      </c>
      <c r="C944" s="10">
        <f>IF(Offerte!$A32="","",Offerte!$C32)</f>
        <v/>
      </c>
      <c r="D944" s="10" t="inlineStr">
        <is>
          <t>C.2.1</t>
        </is>
      </c>
      <c r="E944" s="10" t="inlineStr">
        <is>
          <t>C</t>
        </is>
      </c>
      <c r="F944" s="10" t="inlineStr">
        <is>
          <t>Q</t>
        </is>
      </c>
      <c r="G944" s="10" t="inlineStr">
        <is>
          <t>higher</t>
        </is>
      </c>
      <c r="H944" s="10" t="n">
        <v>3</v>
      </c>
      <c r="I944" s="10" t="inlineStr">
        <is>
          <t>Tasso di copertura del servizio con telecamere di bordo di videosorveglianza</t>
        </is>
      </c>
      <c r="J944" s="20" t="n"/>
      <c r="K944" s="20" t="n"/>
      <c r="L944" s="20" t="n"/>
      <c r="M944" s="20" t="n"/>
      <c r="N944" s="21">
        <f>IF($A944="","",IFERROR(VALUE($K944)/VALUE($L944),IFERROR(VALUE($J944),0)))</f>
        <v/>
      </c>
      <c r="O944" s="21">
        <f>IF($A944="",0,IF(OR($S944&lt;&gt;1,COUNTA($J944:$M944)=0),0,IF(SUMPRODUCT(MAX(($C$5:$C$6173=$C944)*($D$5:$D$6173=$D944)*($S$5:$S$6173=1)*IFERROR($N$5:$N$6173*1,0)))&gt;0,ROUND($H944*($N944/SUMPRODUCT(MAX(($C$5:$C$6173=$C944)*($D$5:$D$6173=$D944)*($S$5:$S$6173=1)*IFERROR($N$5:$N$6173*1,0)))),4),0)))</f>
        <v/>
      </c>
      <c r="P944" s="10" t="inlineStr">
        <is>
          <t>Autobus attrezzati con videosorveglianza / Autobus totali in offerta, incluse scorte</t>
        </is>
      </c>
      <c r="Q944" s="21">
        <f>IF($A944="","",$A944&amp;"|"&amp;$C944)</f>
        <v/>
      </c>
      <c r="R944" s="21">
        <f>IF($A944="","",$A944&amp;"|"&amp;$C944&amp;"|"&amp;$D944)</f>
        <v/>
      </c>
      <c r="S944" s="21">
        <f>IF($A944="","",IFERROR(INDEX(Offerte!$D$2:$D$200,MATCH($Q944,Offerte!$L$2:$L$200,0)),0))</f>
        <v/>
      </c>
      <c r="T944" s="21">
        <f>IF($A944="","",IFERROR(INDEX(Offerte!$G$2:$G$200,MATCH($Q944,Offerte!$L$2:$L$200,0)),"NO"))</f>
        <v/>
      </c>
    </row>
    <row r="945">
      <c r="A945" s="10">
        <f>IF(Offerte!$A32="","",Offerte!$A32)</f>
        <v/>
      </c>
      <c r="B945" s="10">
        <f>IF(Offerte!$A32="","",Offerte!$B32)</f>
        <v/>
      </c>
      <c r="C945" s="10">
        <f>IF(Offerte!$A32="","",Offerte!$C32)</f>
        <v/>
      </c>
      <c r="D945" s="10" t="inlineStr">
        <is>
          <t>C.2.2</t>
        </is>
      </c>
      <c r="E945" s="10" t="inlineStr">
        <is>
          <t>C</t>
        </is>
      </c>
      <c r="F945" s="10" t="inlineStr">
        <is>
          <t>T</t>
        </is>
      </c>
      <c r="G945" s="10" t="inlineStr">
        <is>
          <t>tabular</t>
        </is>
      </c>
      <c r="H945" s="10" t="n">
        <v>1</v>
      </c>
      <c r="I945" s="10" t="inlineStr">
        <is>
          <t>Software video/audio analisi per situazioni di pericolo</t>
        </is>
      </c>
      <c r="J945" s="20" t="n"/>
      <c r="K945" s="20" t="n"/>
      <c r="L945" s="20" t="n"/>
      <c r="M945" s="20" t="n"/>
      <c r="N945" s="21">
        <f>IF($A945="","",IF(IFERROR(VALUE($M945),0)=1,1,0))</f>
        <v/>
      </c>
      <c r="O945" s="21">
        <f>IF($A945="",0,IF(OR($S945&lt;&gt;1,COUNTA($J945:$M945)=0),0,IF($N945=1,$H945,0)))</f>
        <v/>
      </c>
      <c r="P945" s="10" t="inlineStr">
        <is>
          <t>sì/no</t>
        </is>
      </c>
      <c r="Q945" s="21">
        <f>IF($A945="","",$A945&amp;"|"&amp;$C945)</f>
        <v/>
      </c>
      <c r="R945" s="21">
        <f>IF($A945="","",$A945&amp;"|"&amp;$C945&amp;"|"&amp;$D945)</f>
        <v/>
      </c>
      <c r="S945" s="21">
        <f>IF($A945="","",IFERROR(INDEX(Offerte!$D$2:$D$200,MATCH($Q945,Offerte!$L$2:$L$200,0)),0))</f>
        <v/>
      </c>
      <c r="T945" s="21">
        <f>IF($A945="","",IFERROR(INDEX(Offerte!$G$2:$G$200,MATCH($Q945,Offerte!$L$2:$L$200,0)),"NO"))</f>
        <v/>
      </c>
    </row>
    <row r="946">
      <c r="A946" s="10">
        <f>IF(Offerte!$A32="","",Offerte!$A32)</f>
        <v/>
      </c>
      <c r="B946" s="10">
        <f>IF(Offerte!$A32="","",Offerte!$B32)</f>
        <v/>
      </c>
      <c r="C946" s="10">
        <f>IF(Offerte!$A32="","",Offerte!$C32)</f>
        <v/>
      </c>
      <c r="D946" s="10" t="inlineStr">
        <is>
          <t>C.2.3</t>
        </is>
      </c>
      <c r="E946" s="10" t="inlineStr">
        <is>
          <t>C</t>
        </is>
      </c>
      <c r="F946" s="10" t="inlineStr">
        <is>
          <t>T</t>
        </is>
      </c>
      <c r="G946" s="10" t="inlineStr">
        <is>
          <t>tabular</t>
        </is>
      </c>
      <c r="H946" s="10" t="n">
        <v>1</v>
      </c>
      <c r="I946" s="10" t="inlineStr">
        <is>
          <t>Collegamento con centrale qualificata di pronto intervento</t>
        </is>
      </c>
      <c r="J946" s="20" t="n"/>
      <c r="K946" s="20" t="n"/>
      <c r="L946" s="20" t="n"/>
      <c r="M946" s="20" t="n"/>
      <c r="N946" s="21">
        <f>IF($A946="","",IF(IFERROR(VALUE($M946),0)=1,1,0))</f>
        <v/>
      </c>
      <c r="O946" s="21">
        <f>IF($A946="",0,IF(OR($S946&lt;&gt;1,COUNTA($J946:$M946)=0),0,IF($N946=1,$H946,0)))</f>
        <v/>
      </c>
      <c r="P946" s="10" t="inlineStr">
        <is>
          <t>sì/no</t>
        </is>
      </c>
      <c r="Q946" s="21">
        <f>IF($A946="","",$A946&amp;"|"&amp;$C946)</f>
        <v/>
      </c>
      <c r="R946" s="21">
        <f>IF($A946="","",$A946&amp;"|"&amp;$C946&amp;"|"&amp;$D946)</f>
        <v/>
      </c>
      <c r="S946" s="21">
        <f>IF($A946="","",IFERROR(INDEX(Offerte!$D$2:$D$200,MATCH($Q946,Offerte!$L$2:$L$200,0)),0))</f>
        <v/>
      </c>
      <c r="T946" s="21">
        <f>IF($A946="","",IFERROR(INDEX(Offerte!$G$2:$G$200,MATCH($Q946,Offerte!$L$2:$L$200,0)),"NO"))</f>
        <v/>
      </c>
    </row>
    <row r="947">
      <c r="A947" s="10">
        <f>IF(Offerte!$A32="","",Offerte!$A32)</f>
        <v/>
      </c>
      <c r="B947" s="10">
        <f>IF(Offerte!$A32="","",Offerte!$B32)</f>
        <v/>
      </c>
      <c r="C947" s="10">
        <f>IF(Offerte!$A32="","",Offerte!$C32)</f>
        <v/>
      </c>
      <c r="D947" s="10" t="inlineStr">
        <is>
          <t>C.2.4</t>
        </is>
      </c>
      <c r="E947" s="10" t="inlineStr">
        <is>
          <t>C</t>
        </is>
      </c>
      <c r="F947" s="10" t="inlineStr">
        <is>
          <t>Q</t>
        </is>
      </c>
      <c r="G947" s="10" t="inlineStr">
        <is>
          <t>higher</t>
        </is>
      </c>
      <c r="H947" s="10" t="n">
        <v>1</v>
      </c>
      <c r="I947" s="10" t="inlineStr">
        <is>
          <t>Tasso di copertura del servizio con dispositivi per la chiamata di emergenza del conducente</t>
        </is>
      </c>
      <c r="J947" s="20" t="n"/>
      <c r="K947" s="20" t="n"/>
      <c r="L947" s="20" t="n"/>
      <c r="M947" s="20" t="n"/>
      <c r="N947" s="21">
        <f>IF($A947="","",IFERROR(VALUE($K947)/VALUE($L947),IFERROR(VALUE($J947),0)))</f>
        <v/>
      </c>
      <c r="O947" s="21">
        <f>IF($A947="",0,IF(OR($S947&lt;&gt;1,COUNTA($J947:$M947)=0),0,IF(SUMPRODUCT(MAX(($C$5:$C$6173=$C947)*($D$5:$D$6173=$D947)*($S$5:$S$6173=1)*IFERROR($N$5:$N$6173*1,0)))&gt;0,ROUND($H947*($N947/SUMPRODUCT(MAX(($C$5:$C$6173=$C947)*($D$5:$D$6173=$D947)*($S$5:$S$6173=1)*IFERROR($N$5:$N$6173*1,0)))),4),0)))</f>
        <v/>
      </c>
      <c r="P947" s="10" t="inlineStr">
        <is>
          <t>Autobus attrezzati con chiamata di emergenza / Autobus totali in offerta, incluse scorte</t>
        </is>
      </c>
      <c r="Q947" s="21">
        <f>IF($A947="","",$A947&amp;"|"&amp;$C947)</f>
        <v/>
      </c>
      <c r="R947" s="21">
        <f>IF($A947="","",$A947&amp;"|"&amp;$C947&amp;"|"&amp;$D947)</f>
        <v/>
      </c>
      <c r="S947" s="21">
        <f>IF($A947="","",IFERROR(INDEX(Offerte!$D$2:$D$200,MATCH($Q947,Offerte!$L$2:$L$200,0)),0))</f>
        <v/>
      </c>
      <c r="T947" s="21">
        <f>IF($A947="","",IFERROR(INDEX(Offerte!$G$2:$G$200,MATCH($Q947,Offerte!$L$2:$L$200,0)),"NO"))</f>
        <v/>
      </c>
    </row>
    <row r="948">
      <c r="A948" s="10">
        <f>IF(Offerte!$A32="","",Offerte!$A32)</f>
        <v/>
      </c>
      <c r="B948" s="10">
        <f>IF(Offerte!$A32="","",Offerte!$B32)</f>
        <v/>
      </c>
      <c r="C948" s="10">
        <f>IF(Offerte!$A32="","",Offerte!$C32)</f>
        <v/>
      </c>
      <c r="D948" s="10" t="inlineStr">
        <is>
          <t>C.3.1</t>
        </is>
      </c>
      <c r="E948" s="10" t="inlineStr">
        <is>
          <t>C</t>
        </is>
      </c>
      <c r="F948" s="10" t="inlineStr">
        <is>
          <t>Q</t>
        </is>
      </c>
      <c r="G948" s="10" t="inlineStr">
        <is>
          <t>higher</t>
        </is>
      </c>
      <c r="H948" s="10" t="n">
        <v>2</v>
      </c>
      <c r="I948" s="10" t="inlineStr">
        <is>
          <t>Tasso di copertura del servizio con dispositivi di informazione dinamica a bordo mezzo</t>
        </is>
      </c>
      <c r="J948" s="20" t="n"/>
      <c r="K948" s="20" t="n"/>
      <c r="L948" s="20" t="n"/>
      <c r="M948" s="20" t="n"/>
      <c r="N948" s="21">
        <f>IF($A948="","",IFERROR(VALUE($K948)/VALUE($L948),IFERROR(VALUE($J948),0)))</f>
        <v/>
      </c>
      <c r="O948" s="21">
        <f>IF($A948="",0,IF(OR($S948&lt;&gt;1,COUNTA($J948:$M948)=0),0,IF(SUMPRODUCT(MAX(($C$5:$C$6173=$C948)*($D$5:$D$6173=$D948)*($S$5:$S$6173=1)*IFERROR($N$5:$N$6173*1,0)))&gt;0,ROUND($H948*($N948/SUMPRODUCT(MAX(($C$5:$C$6173=$C948)*($D$5:$D$6173=$D948)*($S$5:$S$6173=1)*IFERROR($N$5:$N$6173*1,0)))),4),0)))</f>
        <v/>
      </c>
      <c r="P948" s="10" t="inlineStr">
        <is>
          <t>Autobus con monitor e indicatori vocali / Autobus totali in offerta, incluse scorte</t>
        </is>
      </c>
      <c r="Q948" s="21">
        <f>IF($A948="","",$A948&amp;"|"&amp;$C948)</f>
        <v/>
      </c>
      <c r="R948" s="21">
        <f>IF($A948="","",$A948&amp;"|"&amp;$C948&amp;"|"&amp;$D948)</f>
        <v/>
      </c>
      <c r="S948" s="21">
        <f>IF($A948="","",IFERROR(INDEX(Offerte!$D$2:$D$200,MATCH($Q948,Offerte!$L$2:$L$200,0)),0))</f>
        <v/>
      </c>
      <c r="T948" s="21">
        <f>IF($A948="","",IFERROR(INDEX(Offerte!$G$2:$G$200,MATCH($Q948,Offerte!$L$2:$L$200,0)),"NO"))</f>
        <v/>
      </c>
    </row>
    <row r="949">
      <c r="A949" s="10">
        <f>IF(Offerte!$A32="","",Offerte!$A32)</f>
        <v/>
      </c>
      <c r="B949" s="10">
        <f>IF(Offerte!$A32="","",Offerte!$B32)</f>
        <v/>
      </c>
      <c r="C949" s="10">
        <f>IF(Offerte!$A32="","",Offerte!$C32)</f>
        <v/>
      </c>
      <c r="D949" s="10" t="inlineStr">
        <is>
          <t>C.3.2</t>
        </is>
      </c>
      <c r="E949" s="10" t="inlineStr">
        <is>
          <t>C</t>
        </is>
      </c>
      <c r="F949" s="10" t="inlineStr">
        <is>
          <t>T</t>
        </is>
      </c>
      <c r="G949" s="10" t="inlineStr">
        <is>
          <t>tabular</t>
        </is>
      </c>
      <c r="H949" s="10" t="n">
        <v>2</v>
      </c>
      <c r="I949" s="10" t="inlineStr">
        <is>
          <t>Informazioni a bordo su coincidenze ai nodi</t>
        </is>
      </c>
      <c r="J949" s="20" t="n"/>
      <c r="K949" s="20" t="n"/>
      <c r="L949" s="20" t="n"/>
      <c r="M949" s="20" t="n"/>
      <c r="N949" s="21">
        <f>IF($A949="","",IF(IFERROR(VALUE($M949),0)=1,1,0))</f>
        <v/>
      </c>
      <c r="O949" s="21">
        <f>IF($A949="",0,IF(OR($S949&lt;&gt;1,COUNTA($J949:$M949)=0),0,IF(AND($N949=1,IFERROR(SUMIFS($N$5:$N$6173,$Q$5:$Q$6173,$Q949,$D$5:$D$6173,"C.3.1"),0)&gt;=0.5),$H949,0)))</f>
        <v/>
      </c>
      <c r="P949" s="10" t="inlineStr">
        <is>
          <t>Dipende da C.3.1 &gt;= 0.5</t>
        </is>
      </c>
      <c r="Q949" s="21">
        <f>IF($A949="","",$A949&amp;"|"&amp;$C949)</f>
        <v/>
      </c>
      <c r="R949" s="21">
        <f>IF($A949="","",$A949&amp;"|"&amp;$C949&amp;"|"&amp;$D949)</f>
        <v/>
      </c>
      <c r="S949" s="21">
        <f>IF($A949="","",IFERROR(INDEX(Offerte!$D$2:$D$200,MATCH($Q949,Offerte!$L$2:$L$200,0)),0))</f>
        <v/>
      </c>
      <c r="T949" s="21">
        <f>IF($A949="","",IFERROR(INDEX(Offerte!$G$2:$G$200,MATCH($Q949,Offerte!$L$2:$L$200,0)),"NO"))</f>
        <v/>
      </c>
    </row>
    <row r="950">
      <c r="A950" s="10">
        <f>IF(Offerte!$A32="","",Offerte!$A32)</f>
        <v/>
      </c>
      <c r="B950" s="10">
        <f>IF(Offerte!$A32="","",Offerte!$B32)</f>
        <v/>
      </c>
      <c r="C950" s="10">
        <f>IF(Offerte!$A32="","",Offerte!$C32)</f>
        <v/>
      </c>
      <c r="D950" s="10" t="inlineStr">
        <is>
          <t>D.1.1</t>
        </is>
      </c>
      <c r="E950" s="10" t="inlineStr">
        <is>
          <t>D</t>
        </is>
      </c>
      <c r="F950" s="10" t="inlineStr">
        <is>
          <t>Q</t>
        </is>
      </c>
      <c r="G950" s="10" t="inlineStr">
        <is>
          <t>higher</t>
        </is>
      </c>
      <c r="H950" s="10" t="n">
        <v>3</v>
      </c>
      <c r="I950" s="10" t="inlineStr">
        <is>
          <t>Installazione di pensiline</t>
        </is>
      </c>
      <c r="J950" s="20" t="n"/>
      <c r="K950" s="20" t="n"/>
      <c r="L950" s="20" t="n"/>
      <c r="M950" s="20" t="n"/>
      <c r="N950" s="21">
        <f>IF($A950="","",IFERROR(VALUE($J950),0))</f>
        <v/>
      </c>
      <c r="O950" s="21">
        <f>IF($A950="",0,IF(OR($S950&lt;&gt;1,COUNTA($J950:$M950)=0),0,IF(SUMPRODUCT(MAX(($C$5:$C$6173=$C950)*($D$5:$D$6173=$D950)*($S$5:$S$6173=1)*IFERROR($N$5:$N$6173*1,0)))&gt;0,ROUND($H950*($N950/SUMPRODUCT(MAX(($C$5:$C$6173=$C950)*($D$5:$D$6173=$D950)*($S$5:$S$6173=1)*IFERROR($N$5:$N$6173*1,0)))),4),0)))</f>
        <v/>
      </c>
      <c r="P950" s="10" t="inlineStr">
        <is>
          <t>fermate</t>
        </is>
      </c>
      <c r="Q950" s="21">
        <f>IF($A950="","",$A950&amp;"|"&amp;$C950)</f>
        <v/>
      </c>
      <c r="R950" s="21">
        <f>IF($A950="","",$A950&amp;"|"&amp;$C950&amp;"|"&amp;$D950)</f>
        <v/>
      </c>
      <c r="S950" s="21">
        <f>IF($A950="","",IFERROR(INDEX(Offerte!$D$2:$D$200,MATCH($Q950,Offerte!$L$2:$L$200,0)),0))</f>
        <v/>
      </c>
      <c r="T950" s="21">
        <f>IF($A950="","",IFERROR(INDEX(Offerte!$G$2:$G$200,MATCH($Q950,Offerte!$L$2:$L$200,0)),"NO"))</f>
        <v/>
      </c>
    </row>
    <row r="951">
      <c r="A951" s="10">
        <f>IF(Offerte!$A32="","",Offerte!$A32)</f>
        <v/>
      </c>
      <c r="B951" s="10">
        <f>IF(Offerte!$A32="","",Offerte!$B32)</f>
        <v/>
      </c>
      <c r="C951" s="10">
        <f>IF(Offerte!$A32="","",Offerte!$C32)</f>
        <v/>
      </c>
      <c r="D951" s="10" t="inlineStr">
        <is>
          <t>D.1.2</t>
        </is>
      </c>
      <c r="E951" s="10" t="inlineStr">
        <is>
          <t>D</t>
        </is>
      </c>
      <c r="F951" s="10" t="inlineStr">
        <is>
          <t>Q</t>
        </is>
      </c>
      <c r="G951" s="10" t="inlineStr">
        <is>
          <t>higher</t>
        </is>
      </c>
      <c r="H951" s="10" t="n">
        <v>3</v>
      </c>
      <c r="I951" s="10" t="inlineStr">
        <is>
          <t>Installazione di paline di fermata conformi alla DGR 581/2023</t>
        </is>
      </c>
      <c r="J951" s="20" t="n"/>
      <c r="K951" s="20" t="n"/>
      <c r="L951" s="20" t="n"/>
      <c r="M951" s="20" t="n"/>
      <c r="N951" s="21">
        <f>IF($A951="","",IFERROR(VALUE($J951),0))</f>
        <v/>
      </c>
      <c r="O951" s="21">
        <f>IF($A951="",0,IF(OR($S951&lt;&gt;1,COUNTA($J951:$M951)=0),0,IF(SUMPRODUCT(MAX(($C$5:$C$6173=$C951)*($D$5:$D$6173=$D951)*($S$5:$S$6173=1)*IFERROR($N$5:$N$6173*1,0)))&gt;0,ROUND($H951*($N951/SUMPRODUCT(MAX(($C$5:$C$6173=$C951)*($D$5:$D$6173=$D951)*($S$5:$S$6173=1)*IFERROR($N$5:$N$6173*1,0)))),4),0)))</f>
        <v/>
      </c>
      <c r="P951" s="10" t="inlineStr">
        <is>
          <t>fermate</t>
        </is>
      </c>
      <c r="Q951" s="21">
        <f>IF($A951="","",$A951&amp;"|"&amp;$C951)</f>
        <v/>
      </c>
      <c r="R951" s="21">
        <f>IF($A951="","",$A951&amp;"|"&amp;$C951&amp;"|"&amp;$D951)</f>
        <v/>
      </c>
      <c r="S951" s="21">
        <f>IF($A951="","",IFERROR(INDEX(Offerte!$D$2:$D$200,MATCH($Q951,Offerte!$L$2:$L$200,0)),0))</f>
        <v/>
      </c>
      <c r="T951" s="21">
        <f>IF($A951="","",IFERROR(INDEX(Offerte!$G$2:$G$200,MATCH($Q951,Offerte!$L$2:$L$200,0)),"NO"))</f>
        <v/>
      </c>
    </row>
    <row r="952">
      <c r="A952" s="10">
        <f>IF(Offerte!$A32="","",Offerte!$A32)</f>
        <v/>
      </c>
      <c r="B952" s="10">
        <f>IF(Offerte!$A32="","",Offerte!$B32)</f>
        <v/>
      </c>
      <c r="C952" s="10">
        <f>IF(Offerte!$A32="","",Offerte!$C32)</f>
        <v/>
      </c>
      <c r="D952" s="10" t="inlineStr">
        <is>
          <t>D.1.3</t>
        </is>
      </c>
      <c r="E952" s="10" t="inlineStr">
        <is>
          <t>D</t>
        </is>
      </c>
      <c r="F952" s="10" t="inlineStr">
        <is>
          <t>Q</t>
        </is>
      </c>
      <c r="G952" s="10" t="inlineStr">
        <is>
          <t>higher</t>
        </is>
      </c>
      <c r="H952" s="10" t="n">
        <v>2</v>
      </c>
      <c r="I952" s="10" t="inlineStr">
        <is>
          <t>Display informativi connessi alle fermate</t>
        </is>
      </c>
      <c r="J952" s="20" t="n"/>
      <c r="K952" s="20" t="n"/>
      <c r="L952" s="20" t="n"/>
      <c r="M952" s="20" t="n"/>
      <c r="N952" s="21">
        <f>IF($A952="","",IFERROR(VALUE($J952),0))</f>
        <v/>
      </c>
      <c r="O952" s="21">
        <f>IF($A952="",0,IF(OR($S952&lt;&gt;1,COUNTA($J952:$M952)=0),0,IF(SUMPRODUCT(MAX(($C$5:$C$6173=$C952)*($D$5:$D$6173=$D952)*($S$5:$S$6173=1)*IFERROR($N$5:$N$6173*1,0)))&gt;0,ROUND($H952*($N952/SUMPRODUCT(MAX(($C$5:$C$6173=$C952)*($D$5:$D$6173=$D952)*($S$5:$S$6173=1)*IFERROR($N$5:$N$6173*1,0)))),4),0)))</f>
        <v/>
      </c>
      <c r="P952" s="10" t="inlineStr">
        <is>
          <t>fermate</t>
        </is>
      </c>
      <c r="Q952" s="21">
        <f>IF($A952="","",$A952&amp;"|"&amp;$C952)</f>
        <v/>
      </c>
      <c r="R952" s="21">
        <f>IF($A952="","",$A952&amp;"|"&amp;$C952&amp;"|"&amp;$D952)</f>
        <v/>
      </c>
      <c r="S952" s="21">
        <f>IF($A952="","",IFERROR(INDEX(Offerte!$D$2:$D$200,MATCH($Q952,Offerte!$L$2:$L$200,0)),0))</f>
        <v/>
      </c>
      <c r="T952" s="21">
        <f>IF($A952="","",IFERROR(INDEX(Offerte!$G$2:$G$200,MATCH($Q952,Offerte!$L$2:$L$200,0)),"NO"))</f>
        <v/>
      </c>
    </row>
    <row r="953">
      <c r="A953" s="10">
        <f>IF(Offerte!$A32="","",Offerte!$A32)</f>
        <v/>
      </c>
      <c r="B953" s="10">
        <f>IF(Offerte!$A32="","",Offerte!$B32)</f>
        <v/>
      </c>
      <c r="C953" s="10">
        <f>IF(Offerte!$A32="","",Offerte!$C32)</f>
        <v/>
      </c>
      <c r="D953" s="10" t="inlineStr">
        <is>
          <t>D.2.1</t>
        </is>
      </c>
      <c r="E953" s="10" t="inlineStr">
        <is>
          <t>D</t>
        </is>
      </c>
      <c r="F953" s="10" t="inlineStr">
        <is>
          <t>Q</t>
        </is>
      </c>
      <c r="G953" s="10" t="inlineStr">
        <is>
          <t>higher</t>
        </is>
      </c>
      <c r="H953" s="10" t="n">
        <v>2</v>
      </c>
      <c r="I953" s="10" t="inlineStr">
        <is>
          <t>Segnali tattili Loges-Vet-Evolution</t>
        </is>
      </c>
      <c r="J953" s="20" t="n"/>
      <c r="K953" s="20" t="n"/>
      <c r="L953" s="20" t="n"/>
      <c r="M953" s="20" t="n"/>
      <c r="N953" s="21">
        <f>IF($A953="","",IFERROR(VALUE($J953),0))</f>
        <v/>
      </c>
      <c r="O953" s="21">
        <f>IF($A953="",0,IF(OR($S953&lt;&gt;1,COUNTA($J953:$M953)=0),0,IF(SUMPRODUCT(MAX(($C$5:$C$6173=$C953)*($D$5:$D$6173=$D953)*($S$5:$S$6173=1)*IFERROR($N$5:$N$6173*1,0)))&gt;0,ROUND($H953*($N953/SUMPRODUCT(MAX(($C$5:$C$6173=$C953)*($D$5:$D$6173=$D953)*($S$5:$S$6173=1)*IFERROR($N$5:$N$6173*1,0)))),4),0)))</f>
        <v/>
      </c>
      <c r="P953" s="10" t="inlineStr">
        <is>
          <t>fermate</t>
        </is>
      </c>
      <c r="Q953" s="21">
        <f>IF($A953="","",$A953&amp;"|"&amp;$C953)</f>
        <v/>
      </c>
      <c r="R953" s="21">
        <f>IF($A953="","",$A953&amp;"|"&amp;$C953&amp;"|"&amp;$D953)</f>
        <v/>
      </c>
      <c r="S953" s="21">
        <f>IF($A953="","",IFERROR(INDEX(Offerte!$D$2:$D$200,MATCH($Q953,Offerte!$L$2:$L$200,0)),0))</f>
        <v/>
      </c>
      <c r="T953" s="21">
        <f>IF($A953="","",IFERROR(INDEX(Offerte!$G$2:$G$200,MATCH($Q953,Offerte!$L$2:$L$200,0)),"NO"))</f>
        <v/>
      </c>
    </row>
    <row r="954">
      <c r="A954" s="10">
        <f>IF(Offerte!$A32="","",Offerte!$A32)</f>
        <v/>
      </c>
      <c r="B954" s="10">
        <f>IF(Offerte!$A32="","",Offerte!$B32)</f>
        <v/>
      </c>
      <c r="C954" s="10">
        <f>IF(Offerte!$A32="","",Offerte!$C32)</f>
        <v/>
      </c>
      <c r="D954" s="10" t="inlineStr">
        <is>
          <t>E.1.1</t>
        </is>
      </c>
      <c r="E954" s="10" t="inlineStr">
        <is>
          <t>E</t>
        </is>
      </c>
      <c r="F954" s="10" t="inlineStr">
        <is>
          <t>T</t>
        </is>
      </c>
      <c r="G954" s="10" t="inlineStr">
        <is>
          <t>tabular</t>
        </is>
      </c>
      <c r="H954" s="10" t="n">
        <v>2</v>
      </c>
      <c r="I954" s="10" t="inlineStr">
        <is>
          <t>Mobile app con travel planner PRM</t>
        </is>
      </c>
      <c r="J954" s="20" t="n"/>
      <c r="K954" s="20" t="n"/>
      <c r="L954" s="20" t="n"/>
      <c r="M954" s="20" t="n"/>
      <c r="N954" s="21">
        <f>IF($A954="","",IF(IFERROR(VALUE($M954),0)=1,1,0))</f>
        <v/>
      </c>
      <c r="O954" s="21">
        <f>IF($A954="",0,IF(OR($S954&lt;&gt;1,COUNTA($J954:$M954)=0),0,IF($N954=1,$H954,0)))</f>
        <v/>
      </c>
      <c r="P954" s="10" t="inlineStr">
        <is>
          <t>sì/no</t>
        </is>
      </c>
      <c r="Q954" s="21">
        <f>IF($A954="","",$A954&amp;"|"&amp;$C954)</f>
        <v/>
      </c>
      <c r="R954" s="21">
        <f>IF($A954="","",$A954&amp;"|"&amp;$C954&amp;"|"&amp;$D954)</f>
        <v/>
      </c>
      <c r="S954" s="21">
        <f>IF($A954="","",IFERROR(INDEX(Offerte!$D$2:$D$200,MATCH($Q954,Offerte!$L$2:$L$200,0)),0))</f>
        <v/>
      </c>
      <c r="T954" s="21">
        <f>IF($A954="","",IFERROR(INDEX(Offerte!$G$2:$G$200,MATCH($Q954,Offerte!$L$2:$L$200,0)),"NO"))</f>
        <v/>
      </c>
    </row>
    <row r="955">
      <c r="A955" s="10">
        <f>IF(Offerte!$A32="","",Offerte!$A32)</f>
        <v/>
      </c>
      <c r="B955" s="10">
        <f>IF(Offerte!$A32="","",Offerte!$B32)</f>
        <v/>
      </c>
      <c r="C955" s="10">
        <f>IF(Offerte!$A32="","",Offerte!$C32)</f>
        <v/>
      </c>
      <c r="D955" s="10" t="inlineStr">
        <is>
          <t>E.2.1</t>
        </is>
      </c>
      <c r="E955" s="10" t="inlineStr">
        <is>
          <t>E</t>
        </is>
      </c>
      <c r="F955" s="10" t="inlineStr">
        <is>
          <t>D</t>
        </is>
      </c>
      <c r="G955" s="10" t="inlineStr">
        <is>
          <t>discretionary</t>
        </is>
      </c>
      <c r="H955" s="10" t="n">
        <v>2</v>
      </c>
      <c r="I955" s="10" t="inlineStr">
        <is>
          <t>Altre azioni informative e rapporti con gli utenti</t>
        </is>
      </c>
      <c r="J955" s="20" t="n"/>
      <c r="K955" s="20" t="n"/>
      <c r="L955" s="20" t="n"/>
      <c r="M955" s="20" t="n"/>
      <c r="N955" s="21">
        <f>IF($A955="","",MAX(0,MIN(1,IFERROR(VALUE($M955),0))))</f>
        <v/>
      </c>
      <c r="O955" s="21">
        <f>IF($A955="",0,IF(OR($S955&lt;&gt;1,COUNTA($J955:$M955)=0),0,IF(SUMPRODUCT(MAX(($C$5:$C$6173=$C955)*($D$5:$D$6173=$D955)*($S$5:$S$6173=1)*IFERROR($N$5:$N$6173*1,0)))&gt;0,ROUND($H955*($N955/SUMPRODUCT(MAX(($C$5:$C$6173=$C955)*($D$5:$D$6173=$D955)*($S$5:$S$6173=1)*IFERROR($N$5:$N$6173*1,0)))),4),0)))</f>
        <v/>
      </c>
      <c r="P955" s="10" t="inlineStr">
        <is>
          <t>coeff.</t>
        </is>
      </c>
      <c r="Q955" s="21">
        <f>IF($A955="","",$A955&amp;"|"&amp;$C955)</f>
        <v/>
      </c>
      <c r="R955" s="21">
        <f>IF($A955="","",$A955&amp;"|"&amp;$C955&amp;"|"&amp;$D955)</f>
        <v/>
      </c>
      <c r="S955" s="21">
        <f>IF($A955="","",IFERROR(INDEX(Offerte!$D$2:$D$200,MATCH($Q955,Offerte!$L$2:$L$200,0)),0))</f>
        <v/>
      </c>
      <c r="T955" s="21">
        <f>IF($A955="","",IFERROR(INDEX(Offerte!$G$2:$G$200,MATCH($Q955,Offerte!$L$2:$L$200,0)),"NO"))</f>
        <v/>
      </c>
    </row>
    <row r="956">
      <c r="A956" s="10">
        <f>IF(Offerte!$A32="","",Offerte!$A32)</f>
        <v/>
      </c>
      <c r="B956" s="10">
        <f>IF(Offerte!$A32="","",Offerte!$B32)</f>
        <v/>
      </c>
      <c r="C956" s="10">
        <f>IF(Offerte!$A32="","",Offerte!$C32)</f>
        <v/>
      </c>
      <c r="D956" s="10" t="inlineStr">
        <is>
          <t>F.1.1</t>
        </is>
      </c>
      <c r="E956" s="10" t="inlineStr">
        <is>
          <t>F</t>
        </is>
      </c>
      <c r="F956" s="10" t="inlineStr">
        <is>
          <t>Q</t>
        </is>
      </c>
      <c r="G956" s="10" t="inlineStr">
        <is>
          <t>lower</t>
        </is>
      </c>
      <c r="H956" s="10" t="n">
        <v>7</v>
      </c>
      <c r="I956" s="10" t="inlineStr">
        <is>
          <t>Performance ambientali del parco mezzi adibito al servizio - I_CEA</t>
        </is>
      </c>
      <c r="J956" s="20" t="n"/>
      <c r="K956" s="20" t="n"/>
      <c r="L956" s="20" t="n"/>
      <c r="M956" s="20" t="n"/>
      <c r="N956" s="21">
        <f>IF($A956="","",IFERROR(VALUE($J956),0))</f>
        <v/>
      </c>
      <c r="O956" s="21">
        <f>IF($A956="",0,IF(OR($S956&lt;&gt;1,COUNTA($J956:$M956)=0),0,IF(AND(IFERROR(AGGREGATE(15,6,$N$5:$N$6173/(($C$5:$C$6173=$C956)*($D$5:$D$6173=$D956)*($S$5:$S$6173=1)*($N$5:$N$6173&gt;0)),1),0)&gt;0,$N956&gt;0),ROUND($H956*(IFERROR(AGGREGATE(15,6,$N$5:$N$6173/(($C$5:$C$6173=$C956)*($D$5:$D$6173=$D956)*($S$5:$S$6173=1)*($N$5:$N$6173&gt;0)),1),0)/$N956),4),0)))</f>
        <v/>
      </c>
      <c r="P956" s="10" t="inlineStr">
        <is>
          <t>indice</t>
        </is>
      </c>
      <c r="Q956" s="21">
        <f>IF($A956="","",$A956&amp;"|"&amp;$C956)</f>
        <v/>
      </c>
      <c r="R956" s="21">
        <f>IF($A956="","",$A956&amp;"|"&amp;$C956&amp;"|"&amp;$D956)</f>
        <v/>
      </c>
      <c r="S956" s="21">
        <f>IF($A956="","",IFERROR(INDEX(Offerte!$D$2:$D$200,MATCH($Q956,Offerte!$L$2:$L$200,0)),0))</f>
        <v/>
      </c>
      <c r="T956" s="21">
        <f>IF($A956="","",IFERROR(INDEX(Offerte!$G$2:$G$200,MATCH($Q956,Offerte!$L$2:$L$200,0)),"NO"))</f>
        <v/>
      </c>
    </row>
    <row r="957">
      <c r="A957" s="10">
        <f>IF(Offerte!$A32="","",Offerte!$A32)</f>
        <v/>
      </c>
      <c r="B957" s="10">
        <f>IF(Offerte!$A32="","",Offerte!$B32)</f>
        <v/>
      </c>
      <c r="C957" s="10">
        <f>IF(Offerte!$A32="","",Offerte!$C32)</f>
        <v/>
      </c>
      <c r="D957" s="10" t="inlineStr">
        <is>
          <t>F.2.1</t>
        </is>
      </c>
      <c r="E957" s="10" t="inlineStr">
        <is>
          <t>F</t>
        </is>
      </c>
      <c r="F957" s="10" t="inlineStr">
        <is>
          <t>Q</t>
        </is>
      </c>
      <c r="G957" s="10" t="inlineStr">
        <is>
          <t>higher</t>
        </is>
      </c>
      <c r="H957" s="10" t="n">
        <v>2</v>
      </c>
      <c r="I957" s="10" t="inlineStr">
        <is>
          <t>Tasso di copertura del servizio con dispositivi ECO-DRIVER</t>
        </is>
      </c>
      <c r="J957" s="20" t="n"/>
      <c r="K957" s="20" t="n"/>
      <c r="L957" s="20" t="n"/>
      <c r="M957" s="20" t="n"/>
      <c r="N957" s="21">
        <f>IF($A957="","",IFERROR(VALUE($K957)/VALUE($L957),IFERROR(VALUE($J957),0)))</f>
        <v/>
      </c>
      <c r="O957" s="21">
        <f>IF($A957="",0,IF(OR($S957&lt;&gt;1,COUNTA($J957:$M957)=0),0,IF(SUMPRODUCT(MAX(($C$5:$C$6173=$C957)*($D$5:$D$6173=$D957)*($S$5:$S$6173=1)*IFERROR($N$5:$N$6173*1,0)))&gt;0,ROUND($H957*($N957/SUMPRODUCT(MAX(($C$5:$C$6173=$C957)*($D$5:$D$6173=$D957)*($S$5:$S$6173=1)*IFERROR($N$5:$N$6173*1,0)))),4),0)))</f>
        <v/>
      </c>
      <c r="P957" s="10" t="inlineStr">
        <is>
          <t>Autobus attrezzati con dispositivi ECO-DRIVER / Autobus totali in offerta, incluse scorte</t>
        </is>
      </c>
      <c r="Q957" s="21">
        <f>IF($A957="","",$A957&amp;"|"&amp;$C957)</f>
        <v/>
      </c>
      <c r="R957" s="21">
        <f>IF($A957="","",$A957&amp;"|"&amp;$C957&amp;"|"&amp;$D957)</f>
        <v/>
      </c>
      <c r="S957" s="21">
        <f>IF($A957="","",IFERROR(INDEX(Offerte!$D$2:$D$200,MATCH($Q957,Offerte!$L$2:$L$200,0)),0))</f>
        <v/>
      </c>
      <c r="T957" s="21">
        <f>IF($A957="","",IFERROR(INDEX(Offerte!$G$2:$G$200,MATCH($Q957,Offerte!$L$2:$L$200,0)),"NO"))</f>
        <v/>
      </c>
    </row>
    <row r="958">
      <c r="A958" s="10">
        <f>IF(Offerte!$A32="","",Offerte!$A32)</f>
        <v/>
      </c>
      <c r="B958" s="10">
        <f>IF(Offerte!$A32="","",Offerte!$B32)</f>
        <v/>
      </c>
      <c r="C958" s="10">
        <f>IF(Offerte!$A32="","",Offerte!$C32)</f>
        <v/>
      </c>
      <c r="D958" s="10" t="inlineStr">
        <is>
          <t>F.3.1</t>
        </is>
      </c>
      <c r="E958" s="10" t="inlineStr">
        <is>
          <t>F</t>
        </is>
      </c>
      <c r="F958" s="10" t="inlineStr">
        <is>
          <t>Q</t>
        </is>
      </c>
      <c r="G958" s="10" t="inlineStr">
        <is>
          <t>higher</t>
        </is>
      </c>
      <c r="H958" s="10" t="n">
        <v>2</v>
      </c>
      <c r="I958" s="10" t="inlineStr">
        <is>
          <t>Autoproduzione consumi elettrici per trazione</t>
        </is>
      </c>
      <c r="J958" s="20" t="n"/>
      <c r="K958" s="20" t="n"/>
      <c r="L958" s="20" t="n"/>
      <c r="M958" s="20" t="n"/>
      <c r="N958" s="21">
        <f>IF($A958="","",IFERROR(VALUE($J958),0))</f>
        <v/>
      </c>
      <c r="O958" s="21">
        <f>IF($A958="",0,IF(OR($S958&lt;&gt;1,COUNTA($J958:$M958)=0),0,IF(SUMPRODUCT(MAX(($C$5:$C$6173=$C958)*($D$5:$D$6173=$D958)*($S$5:$S$6173=1)*IFERROR($N$5:$N$6173*1,0)))&gt;0,ROUND($H958*($N958/SUMPRODUCT(MAX(($C$5:$C$6173=$C958)*($D$5:$D$6173=$D958)*($S$5:$S$6173=1)*IFERROR($N$5:$N$6173*1,0)))),4),0)))</f>
        <v/>
      </c>
      <c r="P958" s="10" t="inlineStr">
        <is>
          <t>kWh/anno</t>
        </is>
      </c>
      <c r="Q958" s="21">
        <f>IF($A958="","",$A958&amp;"|"&amp;$C958)</f>
        <v/>
      </c>
      <c r="R958" s="21">
        <f>IF($A958="","",$A958&amp;"|"&amp;$C958&amp;"|"&amp;$D958)</f>
        <v/>
      </c>
      <c r="S958" s="21">
        <f>IF($A958="","",IFERROR(INDEX(Offerte!$D$2:$D$200,MATCH($Q958,Offerte!$L$2:$L$200,0)),0))</f>
        <v/>
      </c>
      <c r="T958" s="21">
        <f>IF($A958="","",IFERROR(INDEX(Offerte!$G$2:$G$200,MATCH($Q958,Offerte!$L$2:$L$200,0)),"NO"))</f>
        <v/>
      </c>
    </row>
    <row r="959">
      <c r="A959" s="10">
        <f>IF(Offerte!$A32="","",Offerte!$A32)</f>
        <v/>
      </c>
      <c r="B959" s="10">
        <f>IF(Offerte!$A32="","",Offerte!$B32)</f>
        <v/>
      </c>
      <c r="C959" s="10">
        <f>IF(Offerte!$A32="","",Offerte!$C32)</f>
        <v/>
      </c>
      <c r="D959" s="10" t="inlineStr">
        <is>
          <t>F.4.1</t>
        </is>
      </c>
      <c r="E959" s="10" t="inlineStr">
        <is>
          <t>F</t>
        </is>
      </c>
      <c r="F959" s="10" t="inlineStr">
        <is>
          <t>Q</t>
        </is>
      </c>
      <c r="G959" s="10" t="inlineStr">
        <is>
          <t>soil</t>
        </is>
      </c>
      <c r="H959" s="10" t="n">
        <v>2</v>
      </c>
      <c r="I959" s="10" t="inlineStr">
        <is>
          <t>Indice di consumo di suolo</t>
        </is>
      </c>
      <c r="J959" s="20" t="n"/>
      <c r="K959" s="20" t="n"/>
      <c r="L959" s="20" t="n"/>
      <c r="M959" s="20" t="n"/>
      <c r="N959" s="21">
        <f>IF($A959="","",IFERROR(VALUE($J959),0))</f>
        <v/>
      </c>
      <c r="O959" s="21">
        <f>IF($A959="",0,IF(OR($S959&lt;&gt;1,COUNTA($J959:$M959)=0),0,IF($N959&lt;=0,$H959,IF(SUMPRODUCT(MAX(($C$5:$C$6173=$C959)*($D$5:$D$6173=$D959)*($S$5:$S$6173=1)*IFERROR($N$5:$N$6173*1,0)))&gt;0,ROUND($H959*((SUMPRODUCT(MAX(($C$5:$C$6173=$C959)*($D$5:$D$6173=$D959)*($S$5:$S$6173=1)*IFERROR($N$5:$N$6173*1,0)))-$N959)/SUMPRODUCT(MAX(($C$5:$C$6173=$C959)*($D$5:$D$6173=$D959)*($S$5:$S$6173=1)*IFERROR($N$5:$N$6173*1,0)))),4),0))))</f>
        <v/>
      </c>
      <c r="P959" s="10" t="inlineStr">
        <is>
          <t>m2</t>
        </is>
      </c>
      <c r="Q959" s="21">
        <f>IF($A959="","",$A959&amp;"|"&amp;$C959)</f>
        <v/>
      </c>
      <c r="R959" s="21">
        <f>IF($A959="","",$A959&amp;"|"&amp;$C959&amp;"|"&amp;$D959)</f>
        <v/>
      </c>
      <c r="S959" s="21">
        <f>IF($A959="","",IFERROR(INDEX(Offerte!$D$2:$D$200,MATCH($Q959,Offerte!$L$2:$L$200,0)),0))</f>
        <v/>
      </c>
      <c r="T959" s="21">
        <f>IF($A959="","",IFERROR(INDEX(Offerte!$G$2:$G$200,MATCH($Q959,Offerte!$L$2:$L$200,0)),"NO"))</f>
        <v/>
      </c>
    </row>
    <row r="960">
      <c r="A960" s="10">
        <f>IF(Offerte!$A32="","",Offerte!$A32)</f>
        <v/>
      </c>
      <c r="B960" s="10">
        <f>IF(Offerte!$A32="","",Offerte!$B32)</f>
        <v/>
      </c>
      <c r="C960" s="10">
        <f>IF(Offerte!$A32="","",Offerte!$C32)</f>
        <v/>
      </c>
      <c r="D960" s="10" t="inlineStr">
        <is>
          <t>F.5.1</t>
        </is>
      </c>
      <c r="E960" s="10" t="inlineStr">
        <is>
          <t>F</t>
        </is>
      </c>
      <c r="F960" s="10" t="inlineStr">
        <is>
          <t>T</t>
        </is>
      </c>
      <c r="G960" s="10" t="inlineStr">
        <is>
          <t>tabular</t>
        </is>
      </c>
      <c r="H960" s="10" t="n">
        <v>1</v>
      </c>
      <c r="I960" s="10" t="inlineStr">
        <is>
          <t>Rendicontazione di sostenibilità ambientale</t>
        </is>
      </c>
      <c r="J960" s="20" t="n"/>
      <c r="K960" s="20" t="n"/>
      <c r="L960" s="20" t="n"/>
      <c r="M960" s="20" t="n"/>
      <c r="N960" s="21">
        <f>IF($A960="","",IF(IFERROR(VALUE($M960),0)=1,1,0))</f>
        <v/>
      </c>
      <c r="O960" s="21">
        <f>IF($A960="",0,IF(OR($S960&lt;&gt;1,COUNTA($J960:$M960)=0),0,IF($N960=1,$H960,0)))</f>
        <v/>
      </c>
      <c r="P960" s="10" t="inlineStr">
        <is>
          <t>sì/no</t>
        </is>
      </c>
      <c r="Q960" s="21">
        <f>IF($A960="","",$A960&amp;"|"&amp;$C960)</f>
        <v/>
      </c>
      <c r="R960" s="21">
        <f>IF($A960="","",$A960&amp;"|"&amp;$C960&amp;"|"&amp;$D960)</f>
        <v/>
      </c>
      <c r="S960" s="21">
        <f>IF($A960="","",IFERROR(INDEX(Offerte!$D$2:$D$200,MATCH($Q960,Offerte!$L$2:$L$200,0)),0))</f>
        <v/>
      </c>
      <c r="T960" s="21">
        <f>IF($A960="","",IFERROR(INDEX(Offerte!$G$2:$G$200,MATCH($Q960,Offerte!$L$2:$L$200,0)),"NO"))</f>
        <v/>
      </c>
    </row>
    <row r="961">
      <c r="A961" s="10">
        <f>IF(Offerte!$A32="","",Offerte!$A32)</f>
        <v/>
      </c>
      <c r="B961" s="10">
        <f>IF(Offerte!$A32="","",Offerte!$B32)</f>
        <v/>
      </c>
      <c r="C961" s="10">
        <f>IF(Offerte!$A32="","",Offerte!$C32)</f>
        <v/>
      </c>
      <c r="D961" s="10" t="inlineStr">
        <is>
          <t>G.1.1</t>
        </is>
      </c>
      <c r="E961" s="10" t="inlineStr">
        <is>
          <t>G</t>
        </is>
      </c>
      <c r="F961" s="10" t="inlineStr">
        <is>
          <t>D</t>
        </is>
      </c>
      <c r="G961" s="10" t="inlineStr">
        <is>
          <t>discretionary</t>
        </is>
      </c>
      <c r="H961" s="10" t="n">
        <v>2</v>
      </c>
      <c r="I961" s="10" t="inlineStr">
        <is>
          <t>Qualità del progetto di centrale di controllo aziendale</t>
        </is>
      </c>
      <c r="J961" s="20" t="n"/>
      <c r="K961" s="20" t="n"/>
      <c r="L961" s="20" t="n"/>
      <c r="M961" s="20" t="n"/>
      <c r="N961" s="21">
        <f>IF($A961="","",MAX(0,MIN(1,IFERROR(VALUE($M961),0))))</f>
        <v/>
      </c>
      <c r="O961" s="21">
        <f>IF($A961="",0,IF(OR($S961&lt;&gt;1,COUNTA($J961:$M961)=0),0,IF(SUMPRODUCT(MAX(($C$5:$C$6173=$C961)*($D$5:$D$6173=$D961)*($S$5:$S$6173=1)*IFERROR($N$5:$N$6173*1,0)))&gt;0,ROUND($H961*($N961/SUMPRODUCT(MAX(($C$5:$C$6173=$C961)*($D$5:$D$6173=$D961)*($S$5:$S$6173=1)*IFERROR($N$5:$N$6173*1,0)))),4),0)))</f>
        <v/>
      </c>
      <c r="P961" s="10" t="inlineStr">
        <is>
          <t>coeff.</t>
        </is>
      </c>
      <c r="Q961" s="21">
        <f>IF($A961="","",$A961&amp;"|"&amp;$C961)</f>
        <v/>
      </c>
      <c r="R961" s="21">
        <f>IF($A961="","",$A961&amp;"|"&amp;$C961&amp;"|"&amp;$D961)</f>
        <v/>
      </c>
      <c r="S961" s="21">
        <f>IF($A961="","",IFERROR(INDEX(Offerte!$D$2:$D$200,MATCH($Q961,Offerte!$L$2:$L$200,0)),0))</f>
        <v/>
      </c>
      <c r="T961" s="21">
        <f>IF($A961="","",IFERROR(INDEX(Offerte!$G$2:$G$200,MATCH($Q961,Offerte!$L$2:$L$200,0)),"NO"))</f>
        <v/>
      </c>
    </row>
    <row r="962">
      <c r="A962" s="10">
        <f>IF(Offerte!$A32="","",Offerte!$A32)</f>
        <v/>
      </c>
      <c r="B962" s="10">
        <f>IF(Offerte!$A32="","",Offerte!$B32)</f>
        <v/>
      </c>
      <c r="C962" s="10">
        <f>IF(Offerte!$A32="","",Offerte!$C32)</f>
        <v/>
      </c>
      <c r="D962" s="10" t="inlineStr">
        <is>
          <t>G.2.1</t>
        </is>
      </c>
      <c r="E962" s="10" t="inlineStr">
        <is>
          <t>G</t>
        </is>
      </c>
      <c r="F962" s="10" t="inlineStr">
        <is>
          <t>T</t>
        </is>
      </c>
      <c r="G962" s="10" t="inlineStr">
        <is>
          <t>tabular</t>
        </is>
      </c>
      <c r="H962" s="10" t="n">
        <v>1</v>
      </c>
      <c r="I962" s="10" t="inlineStr">
        <is>
          <t>Certificazione ISO 45001</t>
        </is>
      </c>
      <c r="J962" s="20" t="n"/>
      <c r="K962" s="20" t="n"/>
      <c r="L962" s="20" t="n"/>
      <c r="M962" s="20" t="n"/>
      <c r="N962" s="21">
        <f>IF($A962="","",IF(IFERROR(VALUE($M962),0)=1,1,0))</f>
        <v/>
      </c>
      <c r="O962" s="21">
        <f>IF($A962="",0,IF(OR($S962&lt;&gt;1,COUNTA($J962:$M962)=0),0,IF($N962=1,$H962,0)))</f>
        <v/>
      </c>
      <c r="P962" s="10" t="inlineStr">
        <is>
          <t>sì/no</t>
        </is>
      </c>
      <c r="Q962" s="21">
        <f>IF($A962="","",$A962&amp;"|"&amp;$C962)</f>
        <v/>
      </c>
      <c r="R962" s="21">
        <f>IF($A962="","",$A962&amp;"|"&amp;$C962&amp;"|"&amp;$D962)</f>
        <v/>
      </c>
      <c r="S962" s="21">
        <f>IF($A962="","",IFERROR(INDEX(Offerte!$D$2:$D$200,MATCH($Q962,Offerte!$L$2:$L$200,0)),0))</f>
        <v/>
      </c>
      <c r="T962" s="21">
        <f>IF($A962="","",IFERROR(INDEX(Offerte!$G$2:$G$200,MATCH($Q962,Offerte!$L$2:$L$200,0)),"NO"))</f>
        <v/>
      </c>
    </row>
    <row r="963">
      <c r="A963" s="10">
        <f>IF(Offerte!$A32="","",Offerte!$A32)</f>
        <v/>
      </c>
      <c r="B963" s="10">
        <f>IF(Offerte!$A32="","",Offerte!$B32)</f>
        <v/>
      </c>
      <c r="C963" s="10">
        <f>IF(Offerte!$A32="","",Offerte!$C32)</f>
        <v/>
      </c>
      <c r="D963" s="10" t="inlineStr">
        <is>
          <t>G.3.1</t>
        </is>
      </c>
      <c r="E963" s="10" t="inlineStr">
        <is>
          <t>G</t>
        </is>
      </c>
      <c r="F963" s="10" t="inlineStr">
        <is>
          <t>T</t>
        </is>
      </c>
      <c r="G963" s="10" t="inlineStr">
        <is>
          <t>tabular</t>
        </is>
      </c>
      <c r="H963" s="10" t="n">
        <v>1</v>
      </c>
      <c r="I963" s="10" t="inlineStr">
        <is>
          <t>Certificazioni di responsabilità sociale</t>
        </is>
      </c>
      <c r="J963" s="20" t="n"/>
      <c r="K963" s="20" t="n"/>
      <c r="L963" s="20" t="n"/>
      <c r="M963" s="20" t="n"/>
      <c r="N963" s="21">
        <f>IF($A963="","",IF(IFERROR(VALUE($M963),0)=1,1,0))</f>
        <v/>
      </c>
      <c r="O963" s="21">
        <f>IF($A963="",0,IF(OR($S963&lt;&gt;1,COUNTA($J963:$M963)=0),0,IF($N963=1,$H963,0)))</f>
        <v/>
      </c>
      <c r="P963" s="10" t="inlineStr">
        <is>
          <t>sì/no</t>
        </is>
      </c>
      <c r="Q963" s="21">
        <f>IF($A963="","",$A963&amp;"|"&amp;$C963)</f>
        <v/>
      </c>
      <c r="R963" s="21">
        <f>IF($A963="","",$A963&amp;"|"&amp;$C963&amp;"|"&amp;$D963)</f>
        <v/>
      </c>
      <c r="S963" s="21">
        <f>IF($A963="","",IFERROR(INDEX(Offerte!$D$2:$D$200,MATCH($Q963,Offerte!$L$2:$L$200,0)),0))</f>
        <v/>
      </c>
      <c r="T963" s="21">
        <f>IF($A963="","",IFERROR(INDEX(Offerte!$G$2:$G$200,MATCH($Q963,Offerte!$L$2:$L$200,0)),"NO"))</f>
        <v/>
      </c>
    </row>
    <row r="964">
      <c r="A964" s="10">
        <f>IF(Offerte!$A32="","",Offerte!$A32)</f>
        <v/>
      </c>
      <c r="B964" s="10">
        <f>IF(Offerte!$A32="","",Offerte!$B32)</f>
        <v/>
      </c>
      <c r="C964" s="10">
        <f>IF(Offerte!$A32="","",Offerte!$C32)</f>
        <v/>
      </c>
      <c r="D964" s="10" t="inlineStr">
        <is>
          <t>G.4.1</t>
        </is>
      </c>
      <c r="E964" s="10" t="inlineStr">
        <is>
          <t>G</t>
        </is>
      </c>
      <c r="F964" s="10" t="inlineStr">
        <is>
          <t>D</t>
        </is>
      </c>
      <c r="G964" s="10" t="inlineStr">
        <is>
          <t>discretionary</t>
        </is>
      </c>
      <c r="H964" s="10" t="n">
        <v>2</v>
      </c>
      <c r="I964" s="10" t="inlineStr">
        <is>
          <t>Qualità del piano di formazione del personale</t>
        </is>
      </c>
      <c r="J964" s="20" t="n"/>
      <c r="K964" s="20" t="n"/>
      <c r="L964" s="20" t="n"/>
      <c r="M964" s="20" t="n"/>
      <c r="N964" s="21">
        <f>IF($A964="","",MAX(0,MIN(1,IFERROR(VALUE($M964),0))))</f>
        <v/>
      </c>
      <c r="O964" s="21">
        <f>IF($A964="",0,IF(OR($S964&lt;&gt;1,COUNTA($J964:$M964)=0),0,IF(SUMPRODUCT(MAX(($C$5:$C$6173=$C964)*($D$5:$D$6173=$D964)*($S$5:$S$6173=1)*IFERROR($N$5:$N$6173*1,0)))&gt;0,ROUND($H964*($N964/SUMPRODUCT(MAX(($C$5:$C$6173=$C964)*($D$5:$D$6173=$D964)*($S$5:$S$6173=1)*IFERROR($N$5:$N$6173*1,0)))),4),0)))</f>
        <v/>
      </c>
      <c r="P964" s="10" t="inlineStr">
        <is>
          <t>coeff.</t>
        </is>
      </c>
      <c r="Q964" s="21">
        <f>IF($A964="","",$A964&amp;"|"&amp;$C964)</f>
        <v/>
      </c>
      <c r="R964" s="21">
        <f>IF($A964="","",$A964&amp;"|"&amp;$C964&amp;"|"&amp;$D964)</f>
        <v/>
      </c>
      <c r="S964" s="21">
        <f>IF($A964="","",IFERROR(INDEX(Offerte!$D$2:$D$200,MATCH($Q964,Offerte!$L$2:$L$200,0)),0))</f>
        <v/>
      </c>
      <c r="T964" s="21">
        <f>IF($A964="","",IFERROR(INDEX(Offerte!$G$2:$G$200,MATCH($Q964,Offerte!$L$2:$L$200,0)),"NO"))</f>
        <v/>
      </c>
    </row>
    <row r="965">
      <c r="A965" s="10">
        <f>IF(Offerte!$A32="","",Offerte!$A32)</f>
        <v/>
      </c>
      <c r="B965" s="10">
        <f>IF(Offerte!$A32="","",Offerte!$B32)</f>
        <v/>
      </c>
      <c r="C965" s="10">
        <f>IF(Offerte!$A32="","",Offerte!$C32)</f>
        <v/>
      </c>
      <c r="D965" s="10" t="inlineStr">
        <is>
          <t>G.5.1</t>
        </is>
      </c>
      <c r="E965" s="10" t="inlineStr">
        <is>
          <t>G</t>
        </is>
      </c>
      <c r="F965" s="10" t="inlineStr">
        <is>
          <t>T</t>
        </is>
      </c>
      <c r="G965" s="10" t="inlineStr">
        <is>
          <t>tabular</t>
        </is>
      </c>
      <c r="H965" s="10" t="n">
        <v>1</v>
      </c>
      <c r="I965" s="10" t="inlineStr">
        <is>
          <t>Impegno al mantenimento delle garanzie del contratto di secondo livello del gestore uscente</t>
        </is>
      </c>
      <c r="J965" s="20" t="n"/>
      <c r="K965" s="20" t="n"/>
      <c r="L965" s="20" t="n"/>
      <c r="M965" s="20" t="n"/>
      <c r="N965" s="21">
        <f>IF($A965="","",IF(IFERROR(VALUE($M965),0)=1,1,0))</f>
        <v/>
      </c>
      <c r="O965" s="21">
        <f>IF($A965="",0,IF(OR($S965&lt;&gt;1,COUNTA($J965:$M965)=0),0,IF($N965=1,$H965,0)))</f>
        <v/>
      </c>
      <c r="P965" s="10" t="inlineStr">
        <is>
          <t>sì/no</t>
        </is>
      </c>
      <c r="Q965" s="21">
        <f>IF($A965="","",$A965&amp;"|"&amp;$C965)</f>
        <v/>
      </c>
      <c r="R965" s="21">
        <f>IF($A965="","",$A965&amp;"|"&amp;$C965&amp;"|"&amp;$D965)</f>
        <v/>
      </c>
      <c r="S965" s="21">
        <f>IF($A965="","",IFERROR(INDEX(Offerte!$D$2:$D$200,MATCH($Q965,Offerte!$L$2:$L$200,0)),0))</f>
        <v/>
      </c>
      <c r="T965" s="21">
        <f>IF($A965="","",IFERROR(INDEX(Offerte!$G$2:$G$200,MATCH($Q965,Offerte!$L$2:$L$200,0)),"NO"))</f>
        <v/>
      </c>
    </row>
    <row r="966">
      <c r="A966" s="10">
        <f>IF(Offerte!$A33="","",Offerte!$A33)</f>
        <v/>
      </c>
      <c r="B966" s="10">
        <f>IF(Offerte!$A33="","",Offerte!$B33)</f>
        <v/>
      </c>
      <c r="C966" s="10">
        <f>IF(Offerte!$A33="","",Offerte!$C33)</f>
        <v/>
      </c>
      <c r="D966" s="10" t="inlineStr">
        <is>
          <t>A.1.1</t>
        </is>
      </c>
      <c r="E966" s="10" t="inlineStr">
        <is>
          <t>A</t>
        </is>
      </c>
      <c r="F966" s="10" t="inlineStr">
        <is>
          <t>Q</t>
        </is>
      </c>
      <c r="G966" s="10" t="inlineStr">
        <is>
          <t>higher</t>
        </is>
      </c>
      <c r="H966" s="10" t="n">
        <v>3</v>
      </c>
      <c r="I966" s="10" t="inlineStr">
        <is>
          <t>Tasso aggiuntivo di corse controllate</t>
        </is>
      </c>
      <c r="J966" s="20" t="n"/>
      <c r="K966" s="20" t="n"/>
      <c r="L966" s="20" t="n"/>
      <c r="M966" s="20" t="n"/>
      <c r="N966" s="21">
        <f>IF($A966="","",IFERROR(VALUE($K966)/VALUE($L966)*100,IFERROR(VALUE($J966),0)))</f>
        <v/>
      </c>
      <c r="O966" s="21">
        <f>IF($A966="",0,IF(OR($S966&lt;&gt;1,COUNTA($J966:$M966)=0),0,IF(SUMPRODUCT(MAX(($C$5:$C$6173=$C966)*($D$5:$D$6173=$D966)*($S$5:$S$6173=1)*IFERROR($N$5:$N$6173*1,0)))&gt;0,ROUND($H966*($N966/SUMPRODUCT(MAX(($C$5:$C$6173=$C966)*($D$5:$D$6173=$D966)*($S$5:$S$6173=1)*IFERROR($N$5:$N$6173*1,0)))),4),0)))</f>
        <v/>
      </c>
      <c r="P966" s="10" t="inlineStr">
        <is>
          <t>Corse controllate annue / Corse programmate annue</t>
        </is>
      </c>
      <c r="Q966" s="21">
        <f>IF($A966="","",$A966&amp;"|"&amp;$C966)</f>
        <v/>
      </c>
      <c r="R966" s="21">
        <f>IF($A966="","",$A966&amp;"|"&amp;$C966&amp;"|"&amp;$D966)</f>
        <v/>
      </c>
      <c r="S966" s="21">
        <f>IF($A966="","",IFERROR(INDEX(Offerte!$D$2:$D$200,MATCH($Q966,Offerte!$L$2:$L$200,0)),0))</f>
        <v/>
      </c>
      <c r="T966" s="21">
        <f>IF($A966="","",IFERROR(INDEX(Offerte!$G$2:$G$200,MATCH($Q966,Offerte!$L$2:$L$200,0)),"NO"))</f>
        <v/>
      </c>
    </row>
    <row r="967">
      <c r="A967" s="10">
        <f>IF(Offerte!$A33="","",Offerte!$A33)</f>
        <v/>
      </c>
      <c r="B967" s="10">
        <f>IF(Offerte!$A33="","",Offerte!$B33)</f>
        <v/>
      </c>
      <c r="C967" s="10">
        <f>IF(Offerte!$A33="","",Offerte!$C33)</f>
        <v/>
      </c>
      <c r="D967" s="10" t="inlineStr">
        <is>
          <t>A.1.2</t>
        </is>
      </c>
      <c r="E967" s="10" t="inlineStr">
        <is>
          <t>A</t>
        </is>
      </c>
      <c r="F967" s="10" t="inlineStr">
        <is>
          <t>Q</t>
        </is>
      </c>
      <c r="G967" s="10" t="inlineStr">
        <is>
          <t>higher</t>
        </is>
      </c>
      <c r="H967" s="10" t="n">
        <v>4</v>
      </c>
      <c r="I967" s="10" t="inlineStr">
        <is>
          <t>Numero aggiuntivo di passeggeri controllati</t>
        </is>
      </c>
      <c r="J967" s="20" t="n"/>
      <c r="K967" s="20" t="n"/>
      <c r="L967" s="20" t="n"/>
      <c r="M967" s="20" t="n"/>
      <c r="N967" s="21">
        <f>IF($A967="","",IFERROR(VALUE($J967),0))</f>
        <v/>
      </c>
      <c r="O967" s="21">
        <f>IF($A967="",0,IF(OR($S967&lt;&gt;1,COUNTA($J967:$M967)=0),0,IF(SUMPRODUCT(MAX(($C$5:$C$6173=$C967)*($D$5:$D$6173=$D967)*($S$5:$S$6173=1)*IFERROR($N$5:$N$6173*1,0)))&gt;0,ROUND($H967*($N967/SUMPRODUCT(MAX(($C$5:$C$6173=$C967)*($D$5:$D$6173=$D967)*($S$5:$S$6173=1)*IFERROR($N$5:$N$6173*1,0)))),4),0)))</f>
        <v/>
      </c>
      <c r="P967" s="10" t="inlineStr">
        <is>
          <t>passeggeri/anno</t>
        </is>
      </c>
      <c r="Q967" s="21">
        <f>IF($A967="","",$A967&amp;"|"&amp;$C967)</f>
        <v/>
      </c>
      <c r="R967" s="21">
        <f>IF($A967="","",$A967&amp;"|"&amp;$C967&amp;"|"&amp;$D967)</f>
        <v/>
      </c>
      <c r="S967" s="21">
        <f>IF($A967="","",IFERROR(INDEX(Offerte!$D$2:$D$200,MATCH($Q967,Offerte!$L$2:$L$200,0)),0))</f>
        <v/>
      </c>
      <c r="T967" s="21">
        <f>IF($A967="","",IFERROR(INDEX(Offerte!$G$2:$G$200,MATCH($Q967,Offerte!$L$2:$L$200,0)),"NO"))</f>
        <v/>
      </c>
    </row>
    <row r="968">
      <c r="A968" s="10">
        <f>IF(Offerte!$A33="","",Offerte!$A33)</f>
        <v/>
      </c>
      <c r="B968" s="10">
        <f>IF(Offerte!$A33="","",Offerte!$B33)</f>
        <v/>
      </c>
      <c r="C968" s="10">
        <f>IF(Offerte!$A33="","",Offerte!$C33)</f>
        <v/>
      </c>
      <c r="D968" s="10" t="inlineStr">
        <is>
          <t>B.1.1</t>
        </is>
      </c>
      <c r="E968" s="10" t="inlineStr">
        <is>
          <t>B</t>
        </is>
      </c>
      <c r="F968" s="10" t="inlineStr">
        <is>
          <t>Q</t>
        </is>
      </c>
      <c r="G968" s="10" t="inlineStr">
        <is>
          <t>higher</t>
        </is>
      </c>
      <c r="H968" s="10" t="n">
        <v>3</v>
      </c>
      <c r="I968" s="10" t="inlineStr">
        <is>
          <t>Incremento dei posti offerti nelle fasce di punta</t>
        </is>
      </c>
      <c r="J968" s="20" t="n"/>
      <c r="K968" s="20" t="n"/>
      <c r="L968" s="20" t="n"/>
      <c r="M968" s="20" t="n"/>
      <c r="N968" s="21">
        <f>IF($A968="","",IFERROR(VALUE($J968),0))</f>
        <v/>
      </c>
      <c r="O968" s="21">
        <f>IF($A968="",0,IF(OR($S968&lt;&gt;1,COUNTA($J968:$M968)=0),0,IF(SUMPRODUCT(MAX(($C$5:$C$6173=$C968)*($D$5:$D$6173=$D968)*($S$5:$S$6173=1)*IFERROR($N$5:$N$6173*1,0)))&gt;0,ROUND($H968*($N968/SUMPRODUCT(MAX(($C$5:$C$6173=$C968)*($D$5:$D$6173=$D968)*($S$5:$S$6173=1)*IFERROR($N$5:$N$6173*1,0)))),4),0)))</f>
        <v/>
      </c>
      <c r="P968" s="10" t="inlineStr">
        <is>
          <t>posti*km</t>
        </is>
      </c>
      <c r="Q968" s="21">
        <f>IF($A968="","",$A968&amp;"|"&amp;$C968)</f>
        <v/>
      </c>
      <c r="R968" s="21">
        <f>IF($A968="","",$A968&amp;"|"&amp;$C968&amp;"|"&amp;$D968)</f>
        <v/>
      </c>
      <c r="S968" s="21">
        <f>IF($A968="","",IFERROR(INDEX(Offerte!$D$2:$D$200,MATCH($Q968,Offerte!$L$2:$L$200,0)),0))</f>
        <v/>
      </c>
      <c r="T968" s="21">
        <f>IF($A968="","",IFERROR(INDEX(Offerte!$G$2:$G$200,MATCH($Q968,Offerte!$L$2:$L$200,0)),"NO"))</f>
        <v/>
      </c>
    </row>
    <row r="969">
      <c r="A969" s="10">
        <f>IF(Offerte!$A33="","",Offerte!$A33)</f>
        <v/>
      </c>
      <c r="B969" s="10">
        <f>IF(Offerte!$A33="","",Offerte!$B33)</f>
        <v/>
      </c>
      <c r="C969" s="10">
        <f>IF(Offerte!$A33="","",Offerte!$C33)</f>
        <v/>
      </c>
      <c r="D969" s="10" t="inlineStr">
        <is>
          <t>B.2.1</t>
        </is>
      </c>
      <c r="E969" s="10" t="inlineStr">
        <is>
          <t>B</t>
        </is>
      </c>
      <c r="F969" s="10" t="inlineStr">
        <is>
          <t>Q</t>
        </is>
      </c>
      <c r="G969" s="10" t="inlineStr">
        <is>
          <t>higher</t>
        </is>
      </c>
      <c r="H969" s="10" t="n">
        <v>4</v>
      </c>
      <c r="I969" s="10" t="inlineStr">
        <is>
          <t>Corse aggiuntive nell'arco giornaliero base</t>
        </is>
      </c>
      <c r="J969" s="20" t="n"/>
      <c r="K969" s="20" t="n"/>
      <c r="L969" s="20" t="n"/>
      <c r="M969" s="20" t="n"/>
      <c r="N969" s="21">
        <f>IF($A969="","",IFERROR(VALUE($J969),0))</f>
        <v/>
      </c>
      <c r="O969" s="21">
        <f>IF($A969="",0,IF(OR($S969&lt;&gt;1,COUNTA($J969:$M969)=0),0,IF(SUMPRODUCT(MAX(($C$5:$C$6173=$C969)*($D$5:$D$6173=$D969)*($S$5:$S$6173=1)*IFERROR($N$5:$N$6173*1,0)))&gt;0,ROUND($H969*($N969/SUMPRODUCT(MAX(($C$5:$C$6173=$C969)*($D$5:$D$6173=$D969)*($S$5:$S$6173=1)*IFERROR($N$5:$N$6173*1,0)))),4),0)))</f>
        <v/>
      </c>
      <c r="P969" s="10" t="inlineStr">
        <is>
          <t>corse</t>
        </is>
      </c>
      <c r="Q969" s="21">
        <f>IF($A969="","",$A969&amp;"|"&amp;$C969)</f>
        <v/>
      </c>
      <c r="R969" s="21">
        <f>IF($A969="","",$A969&amp;"|"&amp;$C969&amp;"|"&amp;$D969)</f>
        <v/>
      </c>
      <c r="S969" s="21">
        <f>IF($A969="","",IFERROR(INDEX(Offerte!$D$2:$D$200,MATCH($Q969,Offerte!$L$2:$L$200,0)),0))</f>
        <v/>
      </c>
      <c r="T969" s="21">
        <f>IF($A969="","",IFERROR(INDEX(Offerte!$G$2:$G$200,MATCH($Q969,Offerte!$L$2:$L$200,0)),"NO"))</f>
        <v/>
      </c>
    </row>
    <row r="970">
      <c r="A970" s="10">
        <f>IF(Offerte!$A33="","",Offerte!$A33)</f>
        <v/>
      </c>
      <c r="B970" s="10">
        <f>IF(Offerte!$A33="","",Offerte!$B33)</f>
        <v/>
      </c>
      <c r="C970" s="10">
        <f>IF(Offerte!$A33="","",Offerte!$C33)</f>
        <v/>
      </c>
      <c r="D970" s="10" t="inlineStr">
        <is>
          <t>B.3.1</t>
        </is>
      </c>
      <c r="E970" s="10" t="inlineStr">
        <is>
          <t>B</t>
        </is>
      </c>
      <c r="F970" s="10" t="inlineStr">
        <is>
          <t>Q</t>
        </is>
      </c>
      <c r="G970" s="10" t="inlineStr">
        <is>
          <t>higher</t>
        </is>
      </c>
      <c r="H970" s="10" t="n">
        <v>2</v>
      </c>
      <c r="I970" s="10" t="inlineStr">
        <is>
          <t>Numero di corse aggiuntive per allungamento dell'arco di servizio giornaliero nelle fasce serali</t>
        </is>
      </c>
      <c r="J970" s="20" t="n"/>
      <c r="K970" s="20" t="n"/>
      <c r="L970" s="20" t="n"/>
      <c r="M970" s="20" t="n"/>
      <c r="N970" s="21">
        <f>IF($A970="","",IFERROR(VALUE($J970),0))</f>
        <v/>
      </c>
      <c r="O970" s="21">
        <f>IF($A970="",0,IF(OR($S970&lt;&gt;1,COUNTA($J970:$M970)=0),0,IF(SUMPRODUCT(MAX(($C$5:$C$6173=$C970)*($D$5:$D$6173=$D970)*($S$5:$S$6173=1)*IFERROR($N$5:$N$6173*1,0)))&gt;0,ROUND($H970*($N970/SUMPRODUCT(MAX(($C$5:$C$6173=$C970)*($D$5:$D$6173=$D970)*($S$5:$S$6173=1)*IFERROR($N$5:$N$6173*1,0)))),4),0)))</f>
        <v/>
      </c>
      <c r="P970" s="10" t="inlineStr">
        <is>
          <t>corse</t>
        </is>
      </c>
      <c r="Q970" s="21">
        <f>IF($A970="","",$A970&amp;"|"&amp;$C970)</f>
        <v/>
      </c>
      <c r="R970" s="21">
        <f>IF($A970="","",$A970&amp;"|"&amp;$C970&amp;"|"&amp;$D970)</f>
        <v/>
      </c>
      <c r="S970" s="21">
        <f>IF($A970="","",IFERROR(INDEX(Offerte!$D$2:$D$200,MATCH($Q970,Offerte!$L$2:$L$200,0)),0))</f>
        <v/>
      </c>
      <c r="T970" s="21">
        <f>IF($A970="","",IFERROR(INDEX(Offerte!$G$2:$G$200,MATCH($Q970,Offerte!$L$2:$L$200,0)),"NO"))</f>
        <v/>
      </c>
    </row>
    <row r="971">
      <c r="A971" s="10">
        <f>IF(Offerte!$A33="","",Offerte!$A33)</f>
        <v/>
      </c>
      <c r="B971" s="10">
        <f>IF(Offerte!$A33="","",Offerte!$B33)</f>
        <v/>
      </c>
      <c r="C971" s="10">
        <f>IF(Offerte!$A33="","",Offerte!$C33)</f>
        <v/>
      </c>
      <c r="D971" s="10" t="inlineStr">
        <is>
          <t>B.4.1</t>
        </is>
      </c>
      <c r="E971" s="10" t="inlineStr">
        <is>
          <t>B</t>
        </is>
      </c>
      <c r="F971" s="10" t="inlineStr">
        <is>
          <t>Q</t>
        </is>
      </c>
      <c r="G971" s="10" t="inlineStr">
        <is>
          <t>higher</t>
        </is>
      </c>
      <c r="H971" s="10" t="n">
        <v>3</v>
      </c>
      <c r="I971" s="10" t="inlineStr">
        <is>
          <t>Percorrenze aggiuntive offerte nel Programma d'esercizio delle prime due fasi attuative</t>
        </is>
      </c>
      <c r="J971" s="20" t="n"/>
      <c r="K971" s="20" t="n"/>
      <c r="L971" s="20" t="n"/>
      <c r="M971" s="20" t="n"/>
      <c r="N971" s="21">
        <f>IF($A971="","",IFERROR(VALUE($J971),0))</f>
        <v/>
      </c>
      <c r="O971" s="21">
        <f>IF($A971="",0,IF(OR($S971&lt;&gt;1,COUNTA($J971:$M971)=0),0,IF(SUMPRODUCT(MAX(($C$5:$C$6173=$C971)*($D$5:$D$6173=$D971)*($S$5:$S$6173=1)*IFERROR($N$5:$N$6173*1,0)))&gt;0,ROUND($H971*($N971/SUMPRODUCT(MAX(($C$5:$C$6173=$C971)*($D$5:$D$6173=$D971)*($S$5:$S$6173=1)*IFERROR($N$5:$N$6173*1,0)))),4),0)))</f>
        <v/>
      </c>
      <c r="P971" s="10" t="inlineStr">
        <is>
          <t>vett*km</t>
        </is>
      </c>
      <c r="Q971" s="21">
        <f>IF($A971="","",$A971&amp;"|"&amp;$C971)</f>
        <v/>
      </c>
      <c r="R971" s="21">
        <f>IF($A971="","",$A971&amp;"|"&amp;$C971&amp;"|"&amp;$D971)</f>
        <v/>
      </c>
      <c r="S971" s="21">
        <f>IF($A971="","",IFERROR(INDEX(Offerte!$D$2:$D$200,MATCH($Q971,Offerte!$L$2:$L$200,0)),0))</f>
        <v/>
      </c>
      <c r="T971" s="21">
        <f>IF($A971="","",IFERROR(INDEX(Offerte!$G$2:$G$200,MATCH($Q971,Offerte!$L$2:$L$200,0)),"NO"))</f>
        <v/>
      </c>
    </row>
    <row r="972">
      <c r="A972" s="10">
        <f>IF(Offerte!$A33="","",Offerte!$A33)</f>
        <v/>
      </c>
      <c r="B972" s="10">
        <f>IF(Offerte!$A33="","",Offerte!$B33)</f>
        <v/>
      </c>
      <c r="C972" s="10">
        <f>IF(Offerte!$A33="","",Offerte!$C33)</f>
        <v/>
      </c>
      <c r="D972" s="10" t="inlineStr">
        <is>
          <t>B.5.1</t>
        </is>
      </c>
      <c r="E972" s="10" t="inlineStr">
        <is>
          <t>B</t>
        </is>
      </c>
      <c r="F972" s="10" t="inlineStr">
        <is>
          <t>D</t>
        </is>
      </c>
      <c r="G972" s="10" t="inlineStr">
        <is>
          <t>discretionary</t>
        </is>
      </c>
      <c r="H972" s="10" t="n">
        <v>2</v>
      </c>
      <c r="I972" s="10" t="inlineStr">
        <is>
          <t>Efficacia del progetto di servizi complementari DRT</t>
        </is>
      </c>
      <c r="J972" s="20" t="n"/>
      <c r="K972" s="20" t="n"/>
      <c r="L972" s="20" t="n"/>
      <c r="M972" s="20" t="n"/>
      <c r="N972" s="21">
        <f>IF($A972="","",MAX(0,MIN(1,IFERROR(VALUE($M972),0))))</f>
        <v/>
      </c>
      <c r="O972" s="21">
        <f>IF($A972="",0,IF(OR($S972&lt;&gt;1,COUNTA($J972:$M972)=0),0,IF(SUMPRODUCT(MAX(($C$5:$C$6173=$C972)*($D$5:$D$6173=$D972)*($S$5:$S$6173=1)*IFERROR($N$5:$N$6173*1,0)))&gt;0,ROUND($H972*($N972/SUMPRODUCT(MAX(($C$5:$C$6173=$C972)*($D$5:$D$6173=$D972)*($S$5:$S$6173=1)*IFERROR($N$5:$N$6173*1,0)))),4),0)))</f>
        <v/>
      </c>
      <c r="P972" s="10" t="inlineStr">
        <is>
          <t>coeff.</t>
        </is>
      </c>
      <c r="Q972" s="21">
        <f>IF($A972="","",$A972&amp;"|"&amp;$C972)</f>
        <v/>
      </c>
      <c r="R972" s="21">
        <f>IF($A972="","",$A972&amp;"|"&amp;$C972&amp;"|"&amp;$D972)</f>
        <v/>
      </c>
      <c r="S972" s="21">
        <f>IF($A972="","",IFERROR(INDEX(Offerte!$D$2:$D$200,MATCH($Q972,Offerte!$L$2:$L$200,0)),0))</f>
        <v/>
      </c>
      <c r="T972" s="21">
        <f>IF($A972="","",IFERROR(INDEX(Offerte!$G$2:$G$200,MATCH($Q972,Offerte!$L$2:$L$200,0)),"NO"))</f>
        <v/>
      </c>
    </row>
    <row r="973">
      <c r="A973" s="10">
        <f>IF(Offerte!$A33="","",Offerte!$A33)</f>
        <v/>
      </c>
      <c r="B973" s="10">
        <f>IF(Offerte!$A33="","",Offerte!$B33)</f>
        <v/>
      </c>
      <c r="C973" s="10">
        <f>IF(Offerte!$A33="","",Offerte!$C33)</f>
        <v/>
      </c>
      <c r="D973" s="10" t="inlineStr">
        <is>
          <t>C.1.1</t>
        </is>
      </c>
      <c r="E973" s="10" t="inlineStr">
        <is>
          <t>C</t>
        </is>
      </c>
      <c r="F973" s="10" t="inlineStr">
        <is>
          <t>Q</t>
        </is>
      </c>
      <c r="G973" s="10" t="inlineStr">
        <is>
          <t>higher</t>
        </is>
      </c>
      <c r="H973" s="10" t="n">
        <v>2</v>
      </c>
      <c r="I973" s="10" t="inlineStr">
        <is>
          <t>Tasso di copertura del servizio con telecamere BSD</t>
        </is>
      </c>
      <c r="J973" s="20" t="n"/>
      <c r="K973" s="20" t="n"/>
      <c r="L973" s="20" t="n"/>
      <c r="M973" s="20" t="n"/>
      <c r="N973" s="21">
        <f>IF($A973="","",IFERROR(VALUE($K973)/VALUE($L973),IFERROR(VALUE($J973),0)))</f>
        <v/>
      </c>
      <c r="O973" s="21">
        <f>IF($A973="",0,IF(OR($S973&lt;&gt;1,COUNTA($J973:$M973)=0),0,IF(SUMPRODUCT(MAX(($C$5:$C$6173=$C973)*($D$5:$D$6173=$D973)*($S$5:$S$6173=1)*IFERROR($N$5:$N$6173*1,0)))&gt;0,ROUND($H973*($N973/SUMPRODUCT(MAX(($C$5:$C$6173=$C973)*($D$5:$D$6173=$D973)*($S$5:$S$6173=1)*IFERROR($N$5:$N$6173*1,0)))),4),0)))</f>
        <v/>
      </c>
      <c r="P973" s="10" t="inlineStr">
        <is>
          <t>Autobus attrezzati con telecamere BSD / Autobus totali in offerta, incluse scorte</t>
        </is>
      </c>
      <c r="Q973" s="21">
        <f>IF($A973="","",$A973&amp;"|"&amp;$C973)</f>
        <v/>
      </c>
      <c r="R973" s="21">
        <f>IF($A973="","",$A973&amp;"|"&amp;$C973&amp;"|"&amp;$D973)</f>
        <v/>
      </c>
      <c r="S973" s="21">
        <f>IF($A973="","",IFERROR(INDEX(Offerte!$D$2:$D$200,MATCH($Q973,Offerte!$L$2:$L$200,0)),0))</f>
        <v/>
      </c>
      <c r="T973" s="21">
        <f>IF($A973="","",IFERROR(INDEX(Offerte!$G$2:$G$200,MATCH($Q973,Offerte!$L$2:$L$200,0)),"NO"))</f>
        <v/>
      </c>
    </row>
    <row r="974">
      <c r="A974" s="10">
        <f>IF(Offerte!$A33="","",Offerte!$A33)</f>
        <v/>
      </c>
      <c r="B974" s="10">
        <f>IF(Offerte!$A33="","",Offerte!$B33)</f>
        <v/>
      </c>
      <c r="C974" s="10">
        <f>IF(Offerte!$A33="","",Offerte!$C33)</f>
        <v/>
      </c>
      <c r="D974" s="10" t="inlineStr">
        <is>
          <t>C.1.2</t>
        </is>
      </c>
      <c r="E974" s="10" t="inlineStr">
        <is>
          <t>C</t>
        </is>
      </c>
      <c r="F974" s="10" t="inlineStr">
        <is>
          <t>Q</t>
        </is>
      </c>
      <c r="G974" s="10" t="inlineStr">
        <is>
          <t>higher</t>
        </is>
      </c>
      <c r="H974" s="10" t="n">
        <v>2</v>
      </c>
      <c r="I974" s="10" t="inlineStr">
        <is>
          <t>Tasso di copertura del servizio con telecamere ADAS</t>
        </is>
      </c>
      <c r="J974" s="20" t="n"/>
      <c r="K974" s="20" t="n"/>
      <c r="L974" s="20" t="n"/>
      <c r="M974" s="20" t="n"/>
      <c r="N974" s="21">
        <f>IF($A974="","",IFERROR(VALUE($K974)/VALUE($L974),IFERROR(VALUE($J974),0)))</f>
        <v/>
      </c>
      <c r="O974" s="21">
        <f>IF($A974="",0,IF(OR($S974&lt;&gt;1,COUNTA($J974:$M974)=0),0,IF(SUMPRODUCT(MAX(($C$5:$C$6173=$C974)*($D$5:$D$6173=$D974)*($S$5:$S$6173=1)*IFERROR($N$5:$N$6173*1,0)))&gt;0,ROUND($H974*($N974/SUMPRODUCT(MAX(($C$5:$C$6173=$C974)*($D$5:$D$6173=$D974)*($S$5:$S$6173=1)*IFERROR($N$5:$N$6173*1,0)))),4),0)))</f>
        <v/>
      </c>
      <c r="P974" s="10" t="inlineStr">
        <is>
          <t>Autobus attrezzati con telecamere ADAS / Autobus totali in offerta, incluse scorte</t>
        </is>
      </c>
      <c r="Q974" s="21">
        <f>IF($A974="","",$A974&amp;"|"&amp;$C974)</f>
        <v/>
      </c>
      <c r="R974" s="21">
        <f>IF($A974="","",$A974&amp;"|"&amp;$C974&amp;"|"&amp;$D974)</f>
        <v/>
      </c>
      <c r="S974" s="21">
        <f>IF($A974="","",IFERROR(INDEX(Offerte!$D$2:$D$200,MATCH($Q974,Offerte!$L$2:$L$200,0)),0))</f>
        <v/>
      </c>
      <c r="T974" s="21">
        <f>IF($A974="","",IFERROR(INDEX(Offerte!$G$2:$G$200,MATCH($Q974,Offerte!$L$2:$L$200,0)),"NO"))</f>
        <v/>
      </c>
    </row>
    <row r="975">
      <c r="A975" s="10">
        <f>IF(Offerte!$A33="","",Offerte!$A33)</f>
        <v/>
      </c>
      <c r="B975" s="10">
        <f>IF(Offerte!$A33="","",Offerte!$B33)</f>
        <v/>
      </c>
      <c r="C975" s="10">
        <f>IF(Offerte!$A33="","",Offerte!$C33)</f>
        <v/>
      </c>
      <c r="D975" s="10" t="inlineStr">
        <is>
          <t>C.2.1</t>
        </is>
      </c>
      <c r="E975" s="10" t="inlineStr">
        <is>
          <t>C</t>
        </is>
      </c>
      <c r="F975" s="10" t="inlineStr">
        <is>
          <t>Q</t>
        </is>
      </c>
      <c r="G975" s="10" t="inlineStr">
        <is>
          <t>higher</t>
        </is>
      </c>
      <c r="H975" s="10" t="n">
        <v>3</v>
      </c>
      <c r="I975" s="10" t="inlineStr">
        <is>
          <t>Tasso di copertura del servizio con telecamere di bordo di videosorveglianza</t>
        </is>
      </c>
      <c r="J975" s="20" t="n"/>
      <c r="K975" s="20" t="n"/>
      <c r="L975" s="20" t="n"/>
      <c r="M975" s="20" t="n"/>
      <c r="N975" s="21">
        <f>IF($A975="","",IFERROR(VALUE($K975)/VALUE($L975),IFERROR(VALUE($J975),0)))</f>
        <v/>
      </c>
      <c r="O975" s="21">
        <f>IF($A975="",0,IF(OR($S975&lt;&gt;1,COUNTA($J975:$M975)=0),0,IF(SUMPRODUCT(MAX(($C$5:$C$6173=$C975)*($D$5:$D$6173=$D975)*($S$5:$S$6173=1)*IFERROR($N$5:$N$6173*1,0)))&gt;0,ROUND($H975*($N975/SUMPRODUCT(MAX(($C$5:$C$6173=$C975)*($D$5:$D$6173=$D975)*($S$5:$S$6173=1)*IFERROR($N$5:$N$6173*1,0)))),4),0)))</f>
        <v/>
      </c>
      <c r="P975" s="10" t="inlineStr">
        <is>
          <t>Autobus attrezzati con videosorveglianza / Autobus totali in offerta, incluse scorte</t>
        </is>
      </c>
      <c r="Q975" s="21">
        <f>IF($A975="","",$A975&amp;"|"&amp;$C975)</f>
        <v/>
      </c>
      <c r="R975" s="21">
        <f>IF($A975="","",$A975&amp;"|"&amp;$C975&amp;"|"&amp;$D975)</f>
        <v/>
      </c>
      <c r="S975" s="21">
        <f>IF($A975="","",IFERROR(INDEX(Offerte!$D$2:$D$200,MATCH($Q975,Offerte!$L$2:$L$200,0)),0))</f>
        <v/>
      </c>
      <c r="T975" s="21">
        <f>IF($A975="","",IFERROR(INDEX(Offerte!$G$2:$G$200,MATCH($Q975,Offerte!$L$2:$L$200,0)),"NO"))</f>
        <v/>
      </c>
    </row>
    <row r="976">
      <c r="A976" s="10">
        <f>IF(Offerte!$A33="","",Offerte!$A33)</f>
        <v/>
      </c>
      <c r="B976" s="10">
        <f>IF(Offerte!$A33="","",Offerte!$B33)</f>
        <v/>
      </c>
      <c r="C976" s="10">
        <f>IF(Offerte!$A33="","",Offerte!$C33)</f>
        <v/>
      </c>
      <c r="D976" s="10" t="inlineStr">
        <is>
          <t>C.2.2</t>
        </is>
      </c>
      <c r="E976" s="10" t="inlineStr">
        <is>
          <t>C</t>
        </is>
      </c>
      <c r="F976" s="10" t="inlineStr">
        <is>
          <t>T</t>
        </is>
      </c>
      <c r="G976" s="10" t="inlineStr">
        <is>
          <t>tabular</t>
        </is>
      </c>
      <c r="H976" s="10" t="n">
        <v>1</v>
      </c>
      <c r="I976" s="10" t="inlineStr">
        <is>
          <t>Software video/audio analisi per situazioni di pericolo</t>
        </is>
      </c>
      <c r="J976" s="20" t="n"/>
      <c r="K976" s="20" t="n"/>
      <c r="L976" s="20" t="n"/>
      <c r="M976" s="20" t="n"/>
      <c r="N976" s="21">
        <f>IF($A976="","",IF(IFERROR(VALUE($M976),0)=1,1,0))</f>
        <v/>
      </c>
      <c r="O976" s="21">
        <f>IF($A976="",0,IF(OR($S976&lt;&gt;1,COUNTA($J976:$M976)=0),0,IF($N976=1,$H976,0)))</f>
        <v/>
      </c>
      <c r="P976" s="10" t="inlineStr">
        <is>
          <t>sì/no</t>
        </is>
      </c>
      <c r="Q976" s="21">
        <f>IF($A976="","",$A976&amp;"|"&amp;$C976)</f>
        <v/>
      </c>
      <c r="R976" s="21">
        <f>IF($A976="","",$A976&amp;"|"&amp;$C976&amp;"|"&amp;$D976)</f>
        <v/>
      </c>
      <c r="S976" s="21">
        <f>IF($A976="","",IFERROR(INDEX(Offerte!$D$2:$D$200,MATCH($Q976,Offerte!$L$2:$L$200,0)),0))</f>
        <v/>
      </c>
      <c r="T976" s="21">
        <f>IF($A976="","",IFERROR(INDEX(Offerte!$G$2:$G$200,MATCH($Q976,Offerte!$L$2:$L$200,0)),"NO"))</f>
        <v/>
      </c>
    </row>
    <row r="977">
      <c r="A977" s="10">
        <f>IF(Offerte!$A33="","",Offerte!$A33)</f>
        <v/>
      </c>
      <c r="B977" s="10">
        <f>IF(Offerte!$A33="","",Offerte!$B33)</f>
        <v/>
      </c>
      <c r="C977" s="10">
        <f>IF(Offerte!$A33="","",Offerte!$C33)</f>
        <v/>
      </c>
      <c r="D977" s="10" t="inlineStr">
        <is>
          <t>C.2.3</t>
        </is>
      </c>
      <c r="E977" s="10" t="inlineStr">
        <is>
          <t>C</t>
        </is>
      </c>
      <c r="F977" s="10" t="inlineStr">
        <is>
          <t>T</t>
        </is>
      </c>
      <c r="G977" s="10" t="inlineStr">
        <is>
          <t>tabular</t>
        </is>
      </c>
      <c r="H977" s="10" t="n">
        <v>1</v>
      </c>
      <c r="I977" s="10" t="inlineStr">
        <is>
          <t>Collegamento con centrale qualificata di pronto intervento</t>
        </is>
      </c>
      <c r="J977" s="20" t="n"/>
      <c r="K977" s="20" t="n"/>
      <c r="L977" s="20" t="n"/>
      <c r="M977" s="20" t="n"/>
      <c r="N977" s="21">
        <f>IF($A977="","",IF(IFERROR(VALUE($M977),0)=1,1,0))</f>
        <v/>
      </c>
      <c r="O977" s="21">
        <f>IF($A977="",0,IF(OR($S977&lt;&gt;1,COUNTA($J977:$M977)=0),0,IF($N977=1,$H977,0)))</f>
        <v/>
      </c>
      <c r="P977" s="10" t="inlineStr">
        <is>
          <t>sì/no</t>
        </is>
      </c>
      <c r="Q977" s="21">
        <f>IF($A977="","",$A977&amp;"|"&amp;$C977)</f>
        <v/>
      </c>
      <c r="R977" s="21">
        <f>IF($A977="","",$A977&amp;"|"&amp;$C977&amp;"|"&amp;$D977)</f>
        <v/>
      </c>
      <c r="S977" s="21">
        <f>IF($A977="","",IFERROR(INDEX(Offerte!$D$2:$D$200,MATCH($Q977,Offerte!$L$2:$L$200,0)),0))</f>
        <v/>
      </c>
      <c r="T977" s="21">
        <f>IF($A977="","",IFERROR(INDEX(Offerte!$G$2:$G$200,MATCH($Q977,Offerte!$L$2:$L$200,0)),"NO"))</f>
        <v/>
      </c>
    </row>
    <row r="978">
      <c r="A978" s="10">
        <f>IF(Offerte!$A33="","",Offerte!$A33)</f>
        <v/>
      </c>
      <c r="B978" s="10">
        <f>IF(Offerte!$A33="","",Offerte!$B33)</f>
        <v/>
      </c>
      <c r="C978" s="10">
        <f>IF(Offerte!$A33="","",Offerte!$C33)</f>
        <v/>
      </c>
      <c r="D978" s="10" t="inlineStr">
        <is>
          <t>C.2.4</t>
        </is>
      </c>
      <c r="E978" s="10" t="inlineStr">
        <is>
          <t>C</t>
        </is>
      </c>
      <c r="F978" s="10" t="inlineStr">
        <is>
          <t>Q</t>
        </is>
      </c>
      <c r="G978" s="10" t="inlineStr">
        <is>
          <t>higher</t>
        </is>
      </c>
      <c r="H978" s="10" t="n">
        <v>1</v>
      </c>
      <c r="I978" s="10" t="inlineStr">
        <is>
          <t>Tasso di copertura del servizio con dispositivi per la chiamata di emergenza del conducente</t>
        </is>
      </c>
      <c r="J978" s="20" t="n"/>
      <c r="K978" s="20" t="n"/>
      <c r="L978" s="20" t="n"/>
      <c r="M978" s="20" t="n"/>
      <c r="N978" s="21">
        <f>IF($A978="","",IFERROR(VALUE($K978)/VALUE($L978),IFERROR(VALUE($J978),0)))</f>
        <v/>
      </c>
      <c r="O978" s="21">
        <f>IF($A978="",0,IF(OR($S978&lt;&gt;1,COUNTA($J978:$M978)=0),0,IF(SUMPRODUCT(MAX(($C$5:$C$6173=$C978)*($D$5:$D$6173=$D978)*($S$5:$S$6173=1)*IFERROR($N$5:$N$6173*1,0)))&gt;0,ROUND($H978*($N978/SUMPRODUCT(MAX(($C$5:$C$6173=$C978)*($D$5:$D$6173=$D978)*($S$5:$S$6173=1)*IFERROR($N$5:$N$6173*1,0)))),4),0)))</f>
        <v/>
      </c>
      <c r="P978" s="10" t="inlineStr">
        <is>
          <t>Autobus attrezzati con chiamata di emergenza / Autobus totali in offerta, incluse scorte</t>
        </is>
      </c>
      <c r="Q978" s="21">
        <f>IF($A978="","",$A978&amp;"|"&amp;$C978)</f>
        <v/>
      </c>
      <c r="R978" s="21">
        <f>IF($A978="","",$A978&amp;"|"&amp;$C978&amp;"|"&amp;$D978)</f>
        <v/>
      </c>
      <c r="S978" s="21">
        <f>IF($A978="","",IFERROR(INDEX(Offerte!$D$2:$D$200,MATCH($Q978,Offerte!$L$2:$L$200,0)),0))</f>
        <v/>
      </c>
      <c r="T978" s="21">
        <f>IF($A978="","",IFERROR(INDEX(Offerte!$G$2:$G$200,MATCH($Q978,Offerte!$L$2:$L$200,0)),"NO"))</f>
        <v/>
      </c>
    </row>
    <row r="979">
      <c r="A979" s="10">
        <f>IF(Offerte!$A33="","",Offerte!$A33)</f>
        <v/>
      </c>
      <c r="B979" s="10">
        <f>IF(Offerte!$A33="","",Offerte!$B33)</f>
        <v/>
      </c>
      <c r="C979" s="10">
        <f>IF(Offerte!$A33="","",Offerte!$C33)</f>
        <v/>
      </c>
      <c r="D979" s="10" t="inlineStr">
        <is>
          <t>C.3.1</t>
        </is>
      </c>
      <c r="E979" s="10" t="inlineStr">
        <is>
          <t>C</t>
        </is>
      </c>
      <c r="F979" s="10" t="inlineStr">
        <is>
          <t>Q</t>
        </is>
      </c>
      <c r="G979" s="10" t="inlineStr">
        <is>
          <t>higher</t>
        </is>
      </c>
      <c r="H979" s="10" t="n">
        <v>2</v>
      </c>
      <c r="I979" s="10" t="inlineStr">
        <is>
          <t>Tasso di copertura del servizio con dispositivi di informazione dinamica a bordo mezzo</t>
        </is>
      </c>
      <c r="J979" s="20" t="n"/>
      <c r="K979" s="20" t="n"/>
      <c r="L979" s="20" t="n"/>
      <c r="M979" s="20" t="n"/>
      <c r="N979" s="21">
        <f>IF($A979="","",IFERROR(VALUE($K979)/VALUE($L979),IFERROR(VALUE($J979),0)))</f>
        <v/>
      </c>
      <c r="O979" s="21">
        <f>IF($A979="",0,IF(OR($S979&lt;&gt;1,COUNTA($J979:$M979)=0),0,IF(SUMPRODUCT(MAX(($C$5:$C$6173=$C979)*($D$5:$D$6173=$D979)*($S$5:$S$6173=1)*IFERROR($N$5:$N$6173*1,0)))&gt;0,ROUND($H979*($N979/SUMPRODUCT(MAX(($C$5:$C$6173=$C979)*($D$5:$D$6173=$D979)*($S$5:$S$6173=1)*IFERROR($N$5:$N$6173*1,0)))),4),0)))</f>
        <v/>
      </c>
      <c r="P979" s="10" t="inlineStr">
        <is>
          <t>Autobus con monitor e indicatori vocali / Autobus totali in offerta, incluse scorte</t>
        </is>
      </c>
      <c r="Q979" s="21">
        <f>IF($A979="","",$A979&amp;"|"&amp;$C979)</f>
        <v/>
      </c>
      <c r="R979" s="21">
        <f>IF($A979="","",$A979&amp;"|"&amp;$C979&amp;"|"&amp;$D979)</f>
        <v/>
      </c>
      <c r="S979" s="21">
        <f>IF($A979="","",IFERROR(INDEX(Offerte!$D$2:$D$200,MATCH($Q979,Offerte!$L$2:$L$200,0)),0))</f>
        <v/>
      </c>
      <c r="T979" s="21">
        <f>IF($A979="","",IFERROR(INDEX(Offerte!$G$2:$G$200,MATCH($Q979,Offerte!$L$2:$L$200,0)),"NO"))</f>
        <v/>
      </c>
    </row>
    <row r="980">
      <c r="A980" s="10">
        <f>IF(Offerte!$A33="","",Offerte!$A33)</f>
        <v/>
      </c>
      <c r="B980" s="10">
        <f>IF(Offerte!$A33="","",Offerte!$B33)</f>
        <v/>
      </c>
      <c r="C980" s="10">
        <f>IF(Offerte!$A33="","",Offerte!$C33)</f>
        <v/>
      </c>
      <c r="D980" s="10" t="inlineStr">
        <is>
          <t>C.3.2</t>
        </is>
      </c>
      <c r="E980" s="10" t="inlineStr">
        <is>
          <t>C</t>
        </is>
      </c>
      <c r="F980" s="10" t="inlineStr">
        <is>
          <t>T</t>
        </is>
      </c>
      <c r="G980" s="10" t="inlineStr">
        <is>
          <t>tabular</t>
        </is>
      </c>
      <c r="H980" s="10" t="n">
        <v>2</v>
      </c>
      <c r="I980" s="10" t="inlineStr">
        <is>
          <t>Informazioni a bordo su coincidenze ai nodi</t>
        </is>
      </c>
      <c r="J980" s="20" t="n"/>
      <c r="K980" s="20" t="n"/>
      <c r="L980" s="20" t="n"/>
      <c r="M980" s="20" t="n"/>
      <c r="N980" s="21">
        <f>IF($A980="","",IF(IFERROR(VALUE($M980),0)=1,1,0))</f>
        <v/>
      </c>
      <c r="O980" s="21">
        <f>IF($A980="",0,IF(OR($S980&lt;&gt;1,COUNTA($J980:$M980)=0),0,IF(AND($N980=1,IFERROR(SUMIFS($N$5:$N$6173,$Q$5:$Q$6173,$Q980,$D$5:$D$6173,"C.3.1"),0)&gt;=0.5),$H980,0)))</f>
        <v/>
      </c>
      <c r="P980" s="10" t="inlineStr">
        <is>
          <t>Dipende da C.3.1 &gt;= 0.5</t>
        </is>
      </c>
      <c r="Q980" s="21">
        <f>IF($A980="","",$A980&amp;"|"&amp;$C980)</f>
        <v/>
      </c>
      <c r="R980" s="21">
        <f>IF($A980="","",$A980&amp;"|"&amp;$C980&amp;"|"&amp;$D980)</f>
        <v/>
      </c>
      <c r="S980" s="21">
        <f>IF($A980="","",IFERROR(INDEX(Offerte!$D$2:$D$200,MATCH($Q980,Offerte!$L$2:$L$200,0)),0))</f>
        <v/>
      </c>
      <c r="T980" s="21">
        <f>IF($A980="","",IFERROR(INDEX(Offerte!$G$2:$G$200,MATCH($Q980,Offerte!$L$2:$L$200,0)),"NO"))</f>
        <v/>
      </c>
    </row>
    <row r="981">
      <c r="A981" s="10">
        <f>IF(Offerte!$A33="","",Offerte!$A33)</f>
        <v/>
      </c>
      <c r="B981" s="10">
        <f>IF(Offerte!$A33="","",Offerte!$B33)</f>
        <v/>
      </c>
      <c r="C981" s="10">
        <f>IF(Offerte!$A33="","",Offerte!$C33)</f>
        <v/>
      </c>
      <c r="D981" s="10" t="inlineStr">
        <is>
          <t>D.1.1</t>
        </is>
      </c>
      <c r="E981" s="10" t="inlineStr">
        <is>
          <t>D</t>
        </is>
      </c>
      <c r="F981" s="10" t="inlineStr">
        <is>
          <t>Q</t>
        </is>
      </c>
      <c r="G981" s="10" t="inlineStr">
        <is>
          <t>higher</t>
        </is>
      </c>
      <c r="H981" s="10" t="n">
        <v>3</v>
      </c>
      <c r="I981" s="10" t="inlineStr">
        <is>
          <t>Installazione di pensiline</t>
        </is>
      </c>
      <c r="J981" s="20" t="n"/>
      <c r="K981" s="20" t="n"/>
      <c r="L981" s="20" t="n"/>
      <c r="M981" s="20" t="n"/>
      <c r="N981" s="21">
        <f>IF($A981="","",IFERROR(VALUE($J981),0))</f>
        <v/>
      </c>
      <c r="O981" s="21">
        <f>IF($A981="",0,IF(OR($S981&lt;&gt;1,COUNTA($J981:$M981)=0),0,IF(SUMPRODUCT(MAX(($C$5:$C$6173=$C981)*($D$5:$D$6173=$D981)*($S$5:$S$6173=1)*IFERROR($N$5:$N$6173*1,0)))&gt;0,ROUND($H981*($N981/SUMPRODUCT(MAX(($C$5:$C$6173=$C981)*($D$5:$D$6173=$D981)*($S$5:$S$6173=1)*IFERROR($N$5:$N$6173*1,0)))),4),0)))</f>
        <v/>
      </c>
      <c r="P981" s="10" t="inlineStr">
        <is>
          <t>fermate</t>
        </is>
      </c>
      <c r="Q981" s="21">
        <f>IF($A981="","",$A981&amp;"|"&amp;$C981)</f>
        <v/>
      </c>
      <c r="R981" s="21">
        <f>IF($A981="","",$A981&amp;"|"&amp;$C981&amp;"|"&amp;$D981)</f>
        <v/>
      </c>
      <c r="S981" s="21">
        <f>IF($A981="","",IFERROR(INDEX(Offerte!$D$2:$D$200,MATCH($Q981,Offerte!$L$2:$L$200,0)),0))</f>
        <v/>
      </c>
      <c r="T981" s="21">
        <f>IF($A981="","",IFERROR(INDEX(Offerte!$G$2:$G$200,MATCH($Q981,Offerte!$L$2:$L$200,0)),"NO"))</f>
        <v/>
      </c>
    </row>
    <row r="982">
      <c r="A982" s="10">
        <f>IF(Offerte!$A33="","",Offerte!$A33)</f>
        <v/>
      </c>
      <c r="B982" s="10">
        <f>IF(Offerte!$A33="","",Offerte!$B33)</f>
        <v/>
      </c>
      <c r="C982" s="10">
        <f>IF(Offerte!$A33="","",Offerte!$C33)</f>
        <v/>
      </c>
      <c r="D982" s="10" t="inlineStr">
        <is>
          <t>D.1.2</t>
        </is>
      </c>
      <c r="E982" s="10" t="inlineStr">
        <is>
          <t>D</t>
        </is>
      </c>
      <c r="F982" s="10" t="inlineStr">
        <is>
          <t>Q</t>
        </is>
      </c>
      <c r="G982" s="10" t="inlineStr">
        <is>
          <t>higher</t>
        </is>
      </c>
      <c r="H982" s="10" t="n">
        <v>3</v>
      </c>
      <c r="I982" s="10" t="inlineStr">
        <is>
          <t>Installazione di paline di fermata conformi alla DGR 581/2023</t>
        </is>
      </c>
      <c r="J982" s="20" t="n"/>
      <c r="K982" s="20" t="n"/>
      <c r="L982" s="20" t="n"/>
      <c r="M982" s="20" t="n"/>
      <c r="N982" s="21">
        <f>IF($A982="","",IFERROR(VALUE($J982),0))</f>
        <v/>
      </c>
      <c r="O982" s="21">
        <f>IF($A982="",0,IF(OR($S982&lt;&gt;1,COUNTA($J982:$M982)=0),0,IF(SUMPRODUCT(MAX(($C$5:$C$6173=$C982)*($D$5:$D$6173=$D982)*($S$5:$S$6173=1)*IFERROR($N$5:$N$6173*1,0)))&gt;0,ROUND($H982*($N982/SUMPRODUCT(MAX(($C$5:$C$6173=$C982)*($D$5:$D$6173=$D982)*($S$5:$S$6173=1)*IFERROR($N$5:$N$6173*1,0)))),4),0)))</f>
        <v/>
      </c>
      <c r="P982" s="10" t="inlineStr">
        <is>
          <t>fermate</t>
        </is>
      </c>
      <c r="Q982" s="21">
        <f>IF($A982="","",$A982&amp;"|"&amp;$C982)</f>
        <v/>
      </c>
      <c r="R982" s="21">
        <f>IF($A982="","",$A982&amp;"|"&amp;$C982&amp;"|"&amp;$D982)</f>
        <v/>
      </c>
      <c r="S982" s="21">
        <f>IF($A982="","",IFERROR(INDEX(Offerte!$D$2:$D$200,MATCH($Q982,Offerte!$L$2:$L$200,0)),0))</f>
        <v/>
      </c>
      <c r="T982" s="21">
        <f>IF($A982="","",IFERROR(INDEX(Offerte!$G$2:$G$200,MATCH($Q982,Offerte!$L$2:$L$200,0)),"NO"))</f>
        <v/>
      </c>
    </row>
    <row r="983">
      <c r="A983" s="10">
        <f>IF(Offerte!$A33="","",Offerte!$A33)</f>
        <v/>
      </c>
      <c r="B983" s="10">
        <f>IF(Offerte!$A33="","",Offerte!$B33)</f>
        <v/>
      </c>
      <c r="C983" s="10">
        <f>IF(Offerte!$A33="","",Offerte!$C33)</f>
        <v/>
      </c>
      <c r="D983" s="10" t="inlineStr">
        <is>
          <t>D.1.3</t>
        </is>
      </c>
      <c r="E983" s="10" t="inlineStr">
        <is>
          <t>D</t>
        </is>
      </c>
      <c r="F983" s="10" t="inlineStr">
        <is>
          <t>Q</t>
        </is>
      </c>
      <c r="G983" s="10" t="inlineStr">
        <is>
          <t>higher</t>
        </is>
      </c>
      <c r="H983" s="10" t="n">
        <v>2</v>
      </c>
      <c r="I983" s="10" t="inlineStr">
        <is>
          <t>Display informativi connessi alle fermate</t>
        </is>
      </c>
      <c r="J983" s="20" t="n"/>
      <c r="K983" s="20" t="n"/>
      <c r="L983" s="20" t="n"/>
      <c r="M983" s="20" t="n"/>
      <c r="N983" s="21">
        <f>IF($A983="","",IFERROR(VALUE($J983),0))</f>
        <v/>
      </c>
      <c r="O983" s="21">
        <f>IF($A983="",0,IF(OR($S983&lt;&gt;1,COUNTA($J983:$M983)=0),0,IF(SUMPRODUCT(MAX(($C$5:$C$6173=$C983)*($D$5:$D$6173=$D983)*($S$5:$S$6173=1)*IFERROR($N$5:$N$6173*1,0)))&gt;0,ROUND($H983*($N983/SUMPRODUCT(MAX(($C$5:$C$6173=$C983)*($D$5:$D$6173=$D983)*($S$5:$S$6173=1)*IFERROR($N$5:$N$6173*1,0)))),4),0)))</f>
        <v/>
      </c>
      <c r="P983" s="10" t="inlineStr">
        <is>
          <t>fermate</t>
        </is>
      </c>
      <c r="Q983" s="21">
        <f>IF($A983="","",$A983&amp;"|"&amp;$C983)</f>
        <v/>
      </c>
      <c r="R983" s="21">
        <f>IF($A983="","",$A983&amp;"|"&amp;$C983&amp;"|"&amp;$D983)</f>
        <v/>
      </c>
      <c r="S983" s="21">
        <f>IF($A983="","",IFERROR(INDEX(Offerte!$D$2:$D$200,MATCH($Q983,Offerte!$L$2:$L$200,0)),0))</f>
        <v/>
      </c>
      <c r="T983" s="21">
        <f>IF($A983="","",IFERROR(INDEX(Offerte!$G$2:$G$200,MATCH($Q983,Offerte!$L$2:$L$200,0)),"NO"))</f>
        <v/>
      </c>
    </row>
    <row r="984">
      <c r="A984" s="10">
        <f>IF(Offerte!$A33="","",Offerte!$A33)</f>
        <v/>
      </c>
      <c r="B984" s="10">
        <f>IF(Offerte!$A33="","",Offerte!$B33)</f>
        <v/>
      </c>
      <c r="C984" s="10">
        <f>IF(Offerte!$A33="","",Offerte!$C33)</f>
        <v/>
      </c>
      <c r="D984" s="10" t="inlineStr">
        <is>
          <t>D.2.1</t>
        </is>
      </c>
      <c r="E984" s="10" t="inlineStr">
        <is>
          <t>D</t>
        </is>
      </c>
      <c r="F984" s="10" t="inlineStr">
        <is>
          <t>Q</t>
        </is>
      </c>
      <c r="G984" s="10" t="inlineStr">
        <is>
          <t>higher</t>
        </is>
      </c>
      <c r="H984" s="10" t="n">
        <v>2</v>
      </c>
      <c r="I984" s="10" t="inlineStr">
        <is>
          <t>Segnali tattili Loges-Vet-Evolution</t>
        </is>
      </c>
      <c r="J984" s="20" t="n"/>
      <c r="K984" s="20" t="n"/>
      <c r="L984" s="20" t="n"/>
      <c r="M984" s="20" t="n"/>
      <c r="N984" s="21">
        <f>IF($A984="","",IFERROR(VALUE($J984),0))</f>
        <v/>
      </c>
      <c r="O984" s="21">
        <f>IF($A984="",0,IF(OR($S984&lt;&gt;1,COUNTA($J984:$M984)=0),0,IF(SUMPRODUCT(MAX(($C$5:$C$6173=$C984)*($D$5:$D$6173=$D984)*($S$5:$S$6173=1)*IFERROR($N$5:$N$6173*1,0)))&gt;0,ROUND($H984*($N984/SUMPRODUCT(MAX(($C$5:$C$6173=$C984)*($D$5:$D$6173=$D984)*($S$5:$S$6173=1)*IFERROR($N$5:$N$6173*1,0)))),4),0)))</f>
        <v/>
      </c>
      <c r="P984" s="10" t="inlineStr">
        <is>
          <t>fermate</t>
        </is>
      </c>
      <c r="Q984" s="21">
        <f>IF($A984="","",$A984&amp;"|"&amp;$C984)</f>
        <v/>
      </c>
      <c r="R984" s="21">
        <f>IF($A984="","",$A984&amp;"|"&amp;$C984&amp;"|"&amp;$D984)</f>
        <v/>
      </c>
      <c r="S984" s="21">
        <f>IF($A984="","",IFERROR(INDEX(Offerte!$D$2:$D$200,MATCH($Q984,Offerte!$L$2:$L$200,0)),0))</f>
        <v/>
      </c>
      <c r="T984" s="21">
        <f>IF($A984="","",IFERROR(INDEX(Offerte!$G$2:$G$200,MATCH($Q984,Offerte!$L$2:$L$200,0)),"NO"))</f>
        <v/>
      </c>
    </row>
    <row r="985">
      <c r="A985" s="10">
        <f>IF(Offerte!$A33="","",Offerte!$A33)</f>
        <v/>
      </c>
      <c r="B985" s="10">
        <f>IF(Offerte!$A33="","",Offerte!$B33)</f>
        <v/>
      </c>
      <c r="C985" s="10">
        <f>IF(Offerte!$A33="","",Offerte!$C33)</f>
        <v/>
      </c>
      <c r="D985" s="10" t="inlineStr">
        <is>
          <t>E.1.1</t>
        </is>
      </c>
      <c r="E985" s="10" t="inlineStr">
        <is>
          <t>E</t>
        </is>
      </c>
      <c r="F985" s="10" t="inlineStr">
        <is>
          <t>T</t>
        </is>
      </c>
      <c r="G985" s="10" t="inlineStr">
        <is>
          <t>tabular</t>
        </is>
      </c>
      <c r="H985" s="10" t="n">
        <v>2</v>
      </c>
      <c r="I985" s="10" t="inlineStr">
        <is>
          <t>Mobile app con travel planner PRM</t>
        </is>
      </c>
      <c r="J985" s="20" t="n"/>
      <c r="K985" s="20" t="n"/>
      <c r="L985" s="20" t="n"/>
      <c r="M985" s="20" t="n"/>
      <c r="N985" s="21">
        <f>IF($A985="","",IF(IFERROR(VALUE($M985),0)=1,1,0))</f>
        <v/>
      </c>
      <c r="O985" s="21">
        <f>IF($A985="",0,IF(OR($S985&lt;&gt;1,COUNTA($J985:$M985)=0),0,IF($N985=1,$H985,0)))</f>
        <v/>
      </c>
      <c r="P985" s="10" t="inlineStr">
        <is>
          <t>sì/no</t>
        </is>
      </c>
      <c r="Q985" s="21">
        <f>IF($A985="","",$A985&amp;"|"&amp;$C985)</f>
        <v/>
      </c>
      <c r="R985" s="21">
        <f>IF($A985="","",$A985&amp;"|"&amp;$C985&amp;"|"&amp;$D985)</f>
        <v/>
      </c>
      <c r="S985" s="21">
        <f>IF($A985="","",IFERROR(INDEX(Offerte!$D$2:$D$200,MATCH($Q985,Offerte!$L$2:$L$200,0)),0))</f>
        <v/>
      </c>
      <c r="T985" s="21">
        <f>IF($A985="","",IFERROR(INDEX(Offerte!$G$2:$G$200,MATCH($Q985,Offerte!$L$2:$L$200,0)),"NO"))</f>
        <v/>
      </c>
    </row>
    <row r="986">
      <c r="A986" s="10">
        <f>IF(Offerte!$A33="","",Offerte!$A33)</f>
        <v/>
      </c>
      <c r="B986" s="10">
        <f>IF(Offerte!$A33="","",Offerte!$B33)</f>
        <v/>
      </c>
      <c r="C986" s="10">
        <f>IF(Offerte!$A33="","",Offerte!$C33)</f>
        <v/>
      </c>
      <c r="D986" s="10" t="inlineStr">
        <is>
          <t>E.2.1</t>
        </is>
      </c>
      <c r="E986" s="10" t="inlineStr">
        <is>
          <t>E</t>
        </is>
      </c>
      <c r="F986" s="10" t="inlineStr">
        <is>
          <t>D</t>
        </is>
      </c>
      <c r="G986" s="10" t="inlineStr">
        <is>
          <t>discretionary</t>
        </is>
      </c>
      <c r="H986" s="10" t="n">
        <v>2</v>
      </c>
      <c r="I986" s="10" t="inlineStr">
        <is>
          <t>Altre azioni informative e rapporti con gli utenti</t>
        </is>
      </c>
      <c r="J986" s="20" t="n"/>
      <c r="K986" s="20" t="n"/>
      <c r="L986" s="20" t="n"/>
      <c r="M986" s="20" t="n"/>
      <c r="N986" s="21">
        <f>IF($A986="","",MAX(0,MIN(1,IFERROR(VALUE($M986),0))))</f>
        <v/>
      </c>
      <c r="O986" s="21">
        <f>IF($A986="",0,IF(OR($S986&lt;&gt;1,COUNTA($J986:$M986)=0),0,IF(SUMPRODUCT(MAX(($C$5:$C$6173=$C986)*($D$5:$D$6173=$D986)*($S$5:$S$6173=1)*IFERROR($N$5:$N$6173*1,0)))&gt;0,ROUND($H986*($N986/SUMPRODUCT(MAX(($C$5:$C$6173=$C986)*($D$5:$D$6173=$D986)*($S$5:$S$6173=1)*IFERROR($N$5:$N$6173*1,0)))),4),0)))</f>
        <v/>
      </c>
      <c r="P986" s="10" t="inlineStr">
        <is>
          <t>coeff.</t>
        </is>
      </c>
      <c r="Q986" s="21">
        <f>IF($A986="","",$A986&amp;"|"&amp;$C986)</f>
        <v/>
      </c>
      <c r="R986" s="21">
        <f>IF($A986="","",$A986&amp;"|"&amp;$C986&amp;"|"&amp;$D986)</f>
        <v/>
      </c>
      <c r="S986" s="21">
        <f>IF($A986="","",IFERROR(INDEX(Offerte!$D$2:$D$200,MATCH($Q986,Offerte!$L$2:$L$200,0)),0))</f>
        <v/>
      </c>
      <c r="T986" s="21">
        <f>IF($A986="","",IFERROR(INDEX(Offerte!$G$2:$G$200,MATCH($Q986,Offerte!$L$2:$L$200,0)),"NO"))</f>
        <v/>
      </c>
    </row>
    <row r="987">
      <c r="A987" s="10">
        <f>IF(Offerte!$A33="","",Offerte!$A33)</f>
        <v/>
      </c>
      <c r="B987" s="10">
        <f>IF(Offerte!$A33="","",Offerte!$B33)</f>
        <v/>
      </c>
      <c r="C987" s="10">
        <f>IF(Offerte!$A33="","",Offerte!$C33)</f>
        <v/>
      </c>
      <c r="D987" s="10" t="inlineStr">
        <is>
          <t>F.1.1</t>
        </is>
      </c>
      <c r="E987" s="10" t="inlineStr">
        <is>
          <t>F</t>
        </is>
      </c>
      <c r="F987" s="10" t="inlineStr">
        <is>
          <t>Q</t>
        </is>
      </c>
      <c r="G987" s="10" t="inlineStr">
        <is>
          <t>lower</t>
        </is>
      </c>
      <c r="H987" s="10" t="n">
        <v>7</v>
      </c>
      <c r="I987" s="10" t="inlineStr">
        <is>
          <t>Performance ambientali del parco mezzi adibito al servizio - I_CEA</t>
        </is>
      </c>
      <c r="J987" s="20" t="n"/>
      <c r="K987" s="20" t="n"/>
      <c r="L987" s="20" t="n"/>
      <c r="M987" s="20" t="n"/>
      <c r="N987" s="21">
        <f>IF($A987="","",IFERROR(VALUE($J987),0))</f>
        <v/>
      </c>
      <c r="O987" s="21">
        <f>IF($A987="",0,IF(OR($S987&lt;&gt;1,COUNTA($J987:$M987)=0),0,IF(AND(IFERROR(AGGREGATE(15,6,$N$5:$N$6173/(($C$5:$C$6173=$C987)*($D$5:$D$6173=$D987)*($S$5:$S$6173=1)*($N$5:$N$6173&gt;0)),1),0)&gt;0,$N987&gt;0),ROUND($H987*(IFERROR(AGGREGATE(15,6,$N$5:$N$6173/(($C$5:$C$6173=$C987)*($D$5:$D$6173=$D987)*($S$5:$S$6173=1)*($N$5:$N$6173&gt;0)),1),0)/$N987),4),0)))</f>
        <v/>
      </c>
      <c r="P987" s="10" t="inlineStr">
        <is>
          <t>indice</t>
        </is>
      </c>
      <c r="Q987" s="21">
        <f>IF($A987="","",$A987&amp;"|"&amp;$C987)</f>
        <v/>
      </c>
      <c r="R987" s="21">
        <f>IF($A987="","",$A987&amp;"|"&amp;$C987&amp;"|"&amp;$D987)</f>
        <v/>
      </c>
      <c r="S987" s="21">
        <f>IF($A987="","",IFERROR(INDEX(Offerte!$D$2:$D$200,MATCH($Q987,Offerte!$L$2:$L$200,0)),0))</f>
        <v/>
      </c>
      <c r="T987" s="21">
        <f>IF($A987="","",IFERROR(INDEX(Offerte!$G$2:$G$200,MATCH($Q987,Offerte!$L$2:$L$200,0)),"NO"))</f>
        <v/>
      </c>
    </row>
    <row r="988">
      <c r="A988" s="10">
        <f>IF(Offerte!$A33="","",Offerte!$A33)</f>
        <v/>
      </c>
      <c r="B988" s="10">
        <f>IF(Offerte!$A33="","",Offerte!$B33)</f>
        <v/>
      </c>
      <c r="C988" s="10">
        <f>IF(Offerte!$A33="","",Offerte!$C33)</f>
        <v/>
      </c>
      <c r="D988" s="10" t="inlineStr">
        <is>
          <t>F.2.1</t>
        </is>
      </c>
      <c r="E988" s="10" t="inlineStr">
        <is>
          <t>F</t>
        </is>
      </c>
      <c r="F988" s="10" t="inlineStr">
        <is>
          <t>Q</t>
        </is>
      </c>
      <c r="G988" s="10" t="inlineStr">
        <is>
          <t>higher</t>
        </is>
      </c>
      <c r="H988" s="10" t="n">
        <v>2</v>
      </c>
      <c r="I988" s="10" t="inlineStr">
        <is>
          <t>Tasso di copertura del servizio con dispositivi ECO-DRIVER</t>
        </is>
      </c>
      <c r="J988" s="20" t="n"/>
      <c r="K988" s="20" t="n"/>
      <c r="L988" s="20" t="n"/>
      <c r="M988" s="20" t="n"/>
      <c r="N988" s="21">
        <f>IF($A988="","",IFERROR(VALUE($K988)/VALUE($L988),IFERROR(VALUE($J988),0)))</f>
        <v/>
      </c>
      <c r="O988" s="21">
        <f>IF($A988="",0,IF(OR($S988&lt;&gt;1,COUNTA($J988:$M988)=0),0,IF(SUMPRODUCT(MAX(($C$5:$C$6173=$C988)*($D$5:$D$6173=$D988)*($S$5:$S$6173=1)*IFERROR($N$5:$N$6173*1,0)))&gt;0,ROUND($H988*($N988/SUMPRODUCT(MAX(($C$5:$C$6173=$C988)*($D$5:$D$6173=$D988)*($S$5:$S$6173=1)*IFERROR($N$5:$N$6173*1,0)))),4),0)))</f>
        <v/>
      </c>
      <c r="P988" s="10" t="inlineStr">
        <is>
          <t>Autobus attrezzati con dispositivi ECO-DRIVER / Autobus totali in offerta, incluse scorte</t>
        </is>
      </c>
      <c r="Q988" s="21">
        <f>IF($A988="","",$A988&amp;"|"&amp;$C988)</f>
        <v/>
      </c>
      <c r="R988" s="21">
        <f>IF($A988="","",$A988&amp;"|"&amp;$C988&amp;"|"&amp;$D988)</f>
        <v/>
      </c>
      <c r="S988" s="21">
        <f>IF($A988="","",IFERROR(INDEX(Offerte!$D$2:$D$200,MATCH($Q988,Offerte!$L$2:$L$200,0)),0))</f>
        <v/>
      </c>
      <c r="T988" s="21">
        <f>IF($A988="","",IFERROR(INDEX(Offerte!$G$2:$G$200,MATCH($Q988,Offerte!$L$2:$L$200,0)),"NO"))</f>
        <v/>
      </c>
    </row>
    <row r="989">
      <c r="A989" s="10">
        <f>IF(Offerte!$A33="","",Offerte!$A33)</f>
        <v/>
      </c>
      <c r="B989" s="10">
        <f>IF(Offerte!$A33="","",Offerte!$B33)</f>
        <v/>
      </c>
      <c r="C989" s="10">
        <f>IF(Offerte!$A33="","",Offerte!$C33)</f>
        <v/>
      </c>
      <c r="D989" s="10" t="inlineStr">
        <is>
          <t>F.3.1</t>
        </is>
      </c>
      <c r="E989" s="10" t="inlineStr">
        <is>
          <t>F</t>
        </is>
      </c>
      <c r="F989" s="10" t="inlineStr">
        <is>
          <t>Q</t>
        </is>
      </c>
      <c r="G989" s="10" t="inlineStr">
        <is>
          <t>higher</t>
        </is>
      </c>
      <c r="H989" s="10" t="n">
        <v>2</v>
      </c>
      <c r="I989" s="10" t="inlineStr">
        <is>
          <t>Autoproduzione consumi elettrici per trazione</t>
        </is>
      </c>
      <c r="J989" s="20" t="n"/>
      <c r="K989" s="20" t="n"/>
      <c r="L989" s="20" t="n"/>
      <c r="M989" s="20" t="n"/>
      <c r="N989" s="21">
        <f>IF($A989="","",IFERROR(VALUE($J989),0))</f>
        <v/>
      </c>
      <c r="O989" s="21">
        <f>IF($A989="",0,IF(OR($S989&lt;&gt;1,COUNTA($J989:$M989)=0),0,IF(SUMPRODUCT(MAX(($C$5:$C$6173=$C989)*($D$5:$D$6173=$D989)*($S$5:$S$6173=1)*IFERROR($N$5:$N$6173*1,0)))&gt;0,ROUND($H989*($N989/SUMPRODUCT(MAX(($C$5:$C$6173=$C989)*($D$5:$D$6173=$D989)*($S$5:$S$6173=1)*IFERROR($N$5:$N$6173*1,0)))),4),0)))</f>
        <v/>
      </c>
      <c r="P989" s="10" t="inlineStr">
        <is>
          <t>kWh/anno</t>
        </is>
      </c>
      <c r="Q989" s="21">
        <f>IF($A989="","",$A989&amp;"|"&amp;$C989)</f>
        <v/>
      </c>
      <c r="R989" s="21">
        <f>IF($A989="","",$A989&amp;"|"&amp;$C989&amp;"|"&amp;$D989)</f>
        <v/>
      </c>
      <c r="S989" s="21">
        <f>IF($A989="","",IFERROR(INDEX(Offerte!$D$2:$D$200,MATCH($Q989,Offerte!$L$2:$L$200,0)),0))</f>
        <v/>
      </c>
      <c r="T989" s="21">
        <f>IF($A989="","",IFERROR(INDEX(Offerte!$G$2:$G$200,MATCH($Q989,Offerte!$L$2:$L$200,0)),"NO"))</f>
        <v/>
      </c>
    </row>
    <row r="990">
      <c r="A990" s="10">
        <f>IF(Offerte!$A33="","",Offerte!$A33)</f>
        <v/>
      </c>
      <c r="B990" s="10">
        <f>IF(Offerte!$A33="","",Offerte!$B33)</f>
        <v/>
      </c>
      <c r="C990" s="10">
        <f>IF(Offerte!$A33="","",Offerte!$C33)</f>
        <v/>
      </c>
      <c r="D990" s="10" t="inlineStr">
        <is>
          <t>F.4.1</t>
        </is>
      </c>
      <c r="E990" s="10" t="inlineStr">
        <is>
          <t>F</t>
        </is>
      </c>
      <c r="F990" s="10" t="inlineStr">
        <is>
          <t>Q</t>
        </is>
      </c>
      <c r="G990" s="10" t="inlineStr">
        <is>
          <t>soil</t>
        </is>
      </c>
      <c r="H990" s="10" t="n">
        <v>2</v>
      </c>
      <c r="I990" s="10" t="inlineStr">
        <is>
          <t>Indice di consumo di suolo</t>
        </is>
      </c>
      <c r="J990" s="20" t="n"/>
      <c r="K990" s="20" t="n"/>
      <c r="L990" s="20" t="n"/>
      <c r="M990" s="20" t="n"/>
      <c r="N990" s="21">
        <f>IF($A990="","",IFERROR(VALUE($J990),0))</f>
        <v/>
      </c>
      <c r="O990" s="21">
        <f>IF($A990="",0,IF(OR($S990&lt;&gt;1,COUNTA($J990:$M990)=0),0,IF($N990&lt;=0,$H990,IF(SUMPRODUCT(MAX(($C$5:$C$6173=$C990)*($D$5:$D$6173=$D990)*($S$5:$S$6173=1)*IFERROR($N$5:$N$6173*1,0)))&gt;0,ROUND($H990*((SUMPRODUCT(MAX(($C$5:$C$6173=$C990)*($D$5:$D$6173=$D990)*($S$5:$S$6173=1)*IFERROR($N$5:$N$6173*1,0)))-$N990)/SUMPRODUCT(MAX(($C$5:$C$6173=$C990)*($D$5:$D$6173=$D990)*($S$5:$S$6173=1)*IFERROR($N$5:$N$6173*1,0)))),4),0))))</f>
        <v/>
      </c>
      <c r="P990" s="10" t="inlineStr">
        <is>
          <t>m2</t>
        </is>
      </c>
      <c r="Q990" s="21">
        <f>IF($A990="","",$A990&amp;"|"&amp;$C990)</f>
        <v/>
      </c>
      <c r="R990" s="21">
        <f>IF($A990="","",$A990&amp;"|"&amp;$C990&amp;"|"&amp;$D990)</f>
        <v/>
      </c>
      <c r="S990" s="21">
        <f>IF($A990="","",IFERROR(INDEX(Offerte!$D$2:$D$200,MATCH($Q990,Offerte!$L$2:$L$200,0)),0))</f>
        <v/>
      </c>
      <c r="T990" s="21">
        <f>IF($A990="","",IFERROR(INDEX(Offerte!$G$2:$G$200,MATCH($Q990,Offerte!$L$2:$L$200,0)),"NO"))</f>
        <v/>
      </c>
    </row>
    <row r="991">
      <c r="A991" s="10">
        <f>IF(Offerte!$A33="","",Offerte!$A33)</f>
        <v/>
      </c>
      <c r="B991" s="10">
        <f>IF(Offerte!$A33="","",Offerte!$B33)</f>
        <v/>
      </c>
      <c r="C991" s="10">
        <f>IF(Offerte!$A33="","",Offerte!$C33)</f>
        <v/>
      </c>
      <c r="D991" s="10" t="inlineStr">
        <is>
          <t>F.5.1</t>
        </is>
      </c>
      <c r="E991" s="10" t="inlineStr">
        <is>
          <t>F</t>
        </is>
      </c>
      <c r="F991" s="10" t="inlineStr">
        <is>
          <t>T</t>
        </is>
      </c>
      <c r="G991" s="10" t="inlineStr">
        <is>
          <t>tabular</t>
        </is>
      </c>
      <c r="H991" s="10" t="n">
        <v>1</v>
      </c>
      <c r="I991" s="10" t="inlineStr">
        <is>
          <t>Rendicontazione di sostenibilità ambientale</t>
        </is>
      </c>
      <c r="J991" s="20" t="n"/>
      <c r="K991" s="20" t="n"/>
      <c r="L991" s="20" t="n"/>
      <c r="M991" s="20" t="n"/>
      <c r="N991" s="21">
        <f>IF($A991="","",IF(IFERROR(VALUE($M991),0)=1,1,0))</f>
        <v/>
      </c>
      <c r="O991" s="21">
        <f>IF($A991="",0,IF(OR($S991&lt;&gt;1,COUNTA($J991:$M991)=0),0,IF($N991=1,$H991,0)))</f>
        <v/>
      </c>
      <c r="P991" s="10" t="inlineStr">
        <is>
          <t>sì/no</t>
        </is>
      </c>
      <c r="Q991" s="21">
        <f>IF($A991="","",$A991&amp;"|"&amp;$C991)</f>
        <v/>
      </c>
      <c r="R991" s="21">
        <f>IF($A991="","",$A991&amp;"|"&amp;$C991&amp;"|"&amp;$D991)</f>
        <v/>
      </c>
      <c r="S991" s="21">
        <f>IF($A991="","",IFERROR(INDEX(Offerte!$D$2:$D$200,MATCH($Q991,Offerte!$L$2:$L$200,0)),0))</f>
        <v/>
      </c>
      <c r="T991" s="21">
        <f>IF($A991="","",IFERROR(INDEX(Offerte!$G$2:$G$200,MATCH($Q991,Offerte!$L$2:$L$200,0)),"NO"))</f>
        <v/>
      </c>
    </row>
    <row r="992">
      <c r="A992" s="10">
        <f>IF(Offerte!$A33="","",Offerte!$A33)</f>
        <v/>
      </c>
      <c r="B992" s="10">
        <f>IF(Offerte!$A33="","",Offerte!$B33)</f>
        <v/>
      </c>
      <c r="C992" s="10">
        <f>IF(Offerte!$A33="","",Offerte!$C33)</f>
        <v/>
      </c>
      <c r="D992" s="10" t="inlineStr">
        <is>
          <t>G.1.1</t>
        </is>
      </c>
      <c r="E992" s="10" t="inlineStr">
        <is>
          <t>G</t>
        </is>
      </c>
      <c r="F992" s="10" t="inlineStr">
        <is>
          <t>D</t>
        </is>
      </c>
      <c r="G992" s="10" t="inlineStr">
        <is>
          <t>discretionary</t>
        </is>
      </c>
      <c r="H992" s="10" t="n">
        <v>2</v>
      </c>
      <c r="I992" s="10" t="inlineStr">
        <is>
          <t>Qualità del progetto di centrale di controllo aziendale</t>
        </is>
      </c>
      <c r="J992" s="20" t="n"/>
      <c r="K992" s="20" t="n"/>
      <c r="L992" s="20" t="n"/>
      <c r="M992" s="20" t="n"/>
      <c r="N992" s="21">
        <f>IF($A992="","",MAX(0,MIN(1,IFERROR(VALUE($M992),0))))</f>
        <v/>
      </c>
      <c r="O992" s="21">
        <f>IF($A992="",0,IF(OR($S992&lt;&gt;1,COUNTA($J992:$M992)=0),0,IF(SUMPRODUCT(MAX(($C$5:$C$6173=$C992)*($D$5:$D$6173=$D992)*($S$5:$S$6173=1)*IFERROR($N$5:$N$6173*1,0)))&gt;0,ROUND($H992*($N992/SUMPRODUCT(MAX(($C$5:$C$6173=$C992)*($D$5:$D$6173=$D992)*($S$5:$S$6173=1)*IFERROR($N$5:$N$6173*1,0)))),4),0)))</f>
        <v/>
      </c>
      <c r="P992" s="10" t="inlineStr">
        <is>
          <t>coeff.</t>
        </is>
      </c>
      <c r="Q992" s="21">
        <f>IF($A992="","",$A992&amp;"|"&amp;$C992)</f>
        <v/>
      </c>
      <c r="R992" s="21">
        <f>IF($A992="","",$A992&amp;"|"&amp;$C992&amp;"|"&amp;$D992)</f>
        <v/>
      </c>
      <c r="S992" s="21">
        <f>IF($A992="","",IFERROR(INDEX(Offerte!$D$2:$D$200,MATCH($Q992,Offerte!$L$2:$L$200,0)),0))</f>
        <v/>
      </c>
      <c r="T992" s="21">
        <f>IF($A992="","",IFERROR(INDEX(Offerte!$G$2:$G$200,MATCH($Q992,Offerte!$L$2:$L$200,0)),"NO"))</f>
        <v/>
      </c>
    </row>
    <row r="993">
      <c r="A993" s="10">
        <f>IF(Offerte!$A33="","",Offerte!$A33)</f>
        <v/>
      </c>
      <c r="B993" s="10">
        <f>IF(Offerte!$A33="","",Offerte!$B33)</f>
        <v/>
      </c>
      <c r="C993" s="10">
        <f>IF(Offerte!$A33="","",Offerte!$C33)</f>
        <v/>
      </c>
      <c r="D993" s="10" t="inlineStr">
        <is>
          <t>G.2.1</t>
        </is>
      </c>
      <c r="E993" s="10" t="inlineStr">
        <is>
          <t>G</t>
        </is>
      </c>
      <c r="F993" s="10" t="inlineStr">
        <is>
          <t>T</t>
        </is>
      </c>
      <c r="G993" s="10" t="inlineStr">
        <is>
          <t>tabular</t>
        </is>
      </c>
      <c r="H993" s="10" t="n">
        <v>1</v>
      </c>
      <c r="I993" s="10" t="inlineStr">
        <is>
          <t>Certificazione ISO 45001</t>
        </is>
      </c>
      <c r="J993" s="20" t="n"/>
      <c r="K993" s="20" t="n"/>
      <c r="L993" s="20" t="n"/>
      <c r="M993" s="20" t="n"/>
      <c r="N993" s="21">
        <f>IF($A993="","",IF(IFERROR(VALUE($M993),0)=1,1,0))</f>
        <v/>
      </c>
      <c r="O993" s="21">
        <f>IF($A993="",0,IF(OR($S993&lt;&gt;1,COUNTA($J993:$M993)=0),0,IF($N993=1,$H993,0)))</f>
        <v/>
      </c>
      <c r="P993" s="10" t="inlineStr">
        <is>
          <t>sì/no</t>
        </is>
      </c>
      <c r="Q993" s="21">
        <f>IF($A993="","",$A993&amp;"|"&amp;$C993)</f>
        <v/>
      </c>
      <c r="R993" s="21">
        <f>IF($A993="","",$A993&amp;"|"&amp;$C993&amp;"|"&amp;$D993)</f>
        <v/>
      </c>
      <c r="S993" s="21">
        <f>IF($A993="","",IFERROR(INDEX(Offerte!$D$2:$D$200,MATCH($Q993,Offerte!$L$2:$L$200,0)),0))</f>
        <v/>
      </c>
      <c r="T993" s="21">
        <f>IF($A993="","",IFERROR(INDEX(Offerte!$G$2:$G$200,MATCH($Q993,Offerte!$L$2:$L$200,0)),"NO"))</f>
        <v/>
      </c>
    </row>
    <row r="994">
      <c r="A994" s="10">
        <f>IF(Offerte!$A33="","",Offerte!$A33)</f>
        <v/>
      </c>
      <c r="B994" s="10">
        <f>IF(Offerte!$A33="","",Offerte!$B33)</f>
        <v/>
      </c>
      <c r="C994" s="10">
        <f>IF(Offerte!$A33="","",Offerte!$C33)</f>
        <v/>
      </c>
      <c r="D994" s="10" t="inlineStr">
        <is>
          <t>G.3.1</t>
        </is>
      </c>
      <c r="E994" s="10" t="inlineStr">
        <is>
          <t>G</t>
        </is>
      </c>
      <c r="F994" s="10" t="inlineStr">
        <is>
          <t>T</t>
        </is>
      </c>
      <c r="G994" s="10" t="inlineStr">
        <is>
          <t>tabular</t>
        </is>
      </c>
      <c r="H994" s="10" t="n">
        <v>1</v>
      </c>
      <c r="I994" s="10" t="inlineStr">
        <is>
          <t>Certificazioni di responsabilità sociale</t>
        </is>
      </c>
      <c r="J994" s="20" t="n"/>
      <c r="K994" s="20" t="n"/>
      <c r="L994" s="20" t="n"/>
      <c r="M994" s="20" t="n"/>
      <c r="N994" s="21">
        <f>IF($A994="","",IF(IFERROR(VALUE($M994),0)=1,1,0))</f>
        <v/>
      </c>
      <c r="O994" s="21">
        <f>IF($A994="",0,IF(OR($S994&lt;&gt;1,COUNTA($J994:$M994)=0),0,IF($N994=1,$H994,0)))</f>
        <v/>
      </c>
      <c r="P994" s="10" t="inlineStr">
        <is>
          <t>sì/no</t>
        </is>
      </c>
      <c r="Q994" s="21">
        <f>IF($A994="","",$A994&amp;"|"&amp;$C994)</f>
        <v/>
      </c>
      <c r="R994" s="21">
        <f>IF($A994="","",$A994&amp;"|"&amp;$C994&amp;"|"&amp;$D994)</f>
        <v/>
      </c>
      <c r="S994" s="21">
        <f>IF($A994="","",IFERROR(INDEX(Offerte!$D$2:$D$200,MATCH($Q994,Offerte!$L$2:$L$200,0)),0))</f>
        <v/>
      </c>
      <c r="T994" s="21">
        <f>IF($A994="","",IFERROR(INDEX(Offerte!$G$2:$G$200,MATCH($Q994,Offerte!$L$2:$L$200,0)),"NO"))</f>
        <v/>
      </c>
    </row>
    <row r="995">
      <c r="A995" s="10">
        <f>IF(Offerte!$A33="","",Offerte!$A33)</f>
        <v/>
      </c>
      <c r="B995" s="10">
        <f>IF(Offerte!$A33="","",Offerte!$B33)</f>
        <v/>
      </c>
      <c r="C995" s="10">
        <f>IF(Offerte!$A33="","",Offerte!$C33)</f>
        <v/>
      </c>
      <c r="D995" s="10" t="inlineStr">
        <is>
          <t>G.4.1</t>
        </is>
      </c>
      <c r="E995" s="10" t="inlineStr">
        <is>
          <t>G</t>
        </is>
      </c>
      <c r="F995" s="10" t="inlineStr">
        <is>
          <t>D</t>
        </is>
      </c>
      <c r="G995" s="10" t="inlineStr">
        <is>
          <t>discretionary</t>
        </is>
      </c>
      <c r="H995" s="10" t="n">
        <v>2</v>
      </c>
      <c r="I995" s="10" t="inlineStr">
        <is>
          <t>Qualità del piano di formazione del personale</t>
        </is>
      </c>
      <c r="J995" s="20" t="n"/>
      <c r="K995" s="20" t="n"/>
      <c r="L995" s="20" t="n"/>
      <c r="M995" s="20" t="n"/>
      <c r="N995" s="21">
        <f>IF($A995="","",MAX(0,MIN(1,IFERROR(VALUE($M995),0))))</f>
        <v/>
      </c>
      <c r="O995" s="21">
        <f>IF($A995="",0,IF(OR($S995&lt;&gt;1,COUNTA($J995:$M995)=0),0,IF(SUMPRODUCT(MAX(($C$5:$C$6173=$C995)*($D$5:$D$6173=$D995)*($S$5:$S$6173=1)*IFERROR($N$5:$N$6173*1,0)))&gt;0,ROUND($H995*($N995/SUMPRODUCT(MAX(($C$5:$C$6173=$C995)*($D$5:$D$6173=$D995)*($S$5:$S$6173=1)*IFERROR($N$5:$N$6173*1,0)))),4),0)))</f>
        <v/>
      </c>
      <c r="P995" s="10" t="inlineStr">
        <is>
          <t>coeff.</t>
        </is>
      </c>
      <c r="Q995" s="21">
        <f>IF($A995="","",$A995&amp;"|"&amp;$C995)</f>
        <v/>
      </c>
      <c r="R995" s="21">
        <f>IF($A995="","",$A995&amp;"|"&amp;$C995&amp;"|"&amp;$D995)</f>
        <v/>
      </c>
      <c r="S995" s="21">
        <f>IF($A995="","",IFERROR(INDEX(Offerte!$D$2:$D$200,MATCH($Q995,Offerte!$L$2:$L$200,0)),0))</f>
        <v/>
      </c>
      <c r="T995" s="21">
        <f>IF($A995="","",IFERROR(INDEX(Offerte!$G$2:$G$200,MATCH($Q995,Offerte!$L$2:$L$200,0)),"NO"))</f>
        <v/>
      </c>
    </row>
    <row r="996">
      <c r="A996" s="10">
        <f>IF(Offerte!$A33="","",Offerte!$A33)</f>
        <v/>
      </c>
      <c r="B996" s="10">
        <f>IF(Offerte!$A33="","",Offerte!$B33)</f>
        <v/>
      </c>
      <c r="C996" s="10">
        <f>IF(Offerte!$A33="","",Offerte!$C33)</f>
        <v/>
      </c>
      <c r="D996" s="10" t="inlineStr">
        <is>
          <t>G.5.1</t>
        </is>
      </c>
      <c r="E996" s="10" t="inlineStr">
        <is>
          <t>G</t>
        </is>
      </c>
      <c r="F996" s="10" t="inlineStr">
        <is>
          <t>T</t>
        </is>
      </c>
      <c r="G996" s="10" t="inlineStr">
        <is>
          <t>tabular</t>
        </is>
      </c>
      <c r="H996" s="10" t="n">
        <v>1</v>
      </c>
      <c r="I996" s="10" t="inlineStr">
        <is>
          <t>Impegno al mantenimento delle garanzie del contratto di secondo livello del gestore uscente</t>
        </is>
      </c>
      <c r="J996" s="20" t="n"/>
      <c r="K996" s="20" t="n"/>
      <c r="L996" s="20" t="n"/>
      <c r="M996" s="20" t="n"/>
      <c r="N996" s="21">
        <f>IF($A996="","",IF(IFERROR(VALUE($M996),0)=1,1,0))</f>
        <v/>
      </c>
      <c r="O996" s="21">
        <f>IF($A996="",0,IF(OR($S996&lt;&gt;1,COUNTA($J996:$M996)=0),0,IF($N996=1,$H996,0)))</f>
        <v/>
      </c>
      <c r="P996" s="10" t="inlineStr">
        <is>
          <t>sì/no</t>
        </is>
      </c>
      <c r="Q996" s="21">
        <f>IF($A996="","",$A996&amp;"|"&amp;$C996)</f>
        <v/>
      </c>
      <c r="R996" s="21">
        <f>IF($A996="","",$A996&amp;"|"&amp;$C996&amp;"|"&amp;$D996)</f>
        <v/>
      </c>
      <c r="S996" s="21">
        <f>IF($A996="","",IFERROR(INDEX(Offerte!$D$2:$D$200,MATCH($Q996,Offerte!$L$2:$L$200,0)),0))</f>
        <v/>
      </c>
      <c r="T996" s="21">
        <f>IF($A996="","",IFERROR(INDEX(Offerte!$G$2:$G$200,MATCH($Q996,Offerte!$L$2:$L$200,0)),"NO"))</f>
        <v/>
      </c>
    </row>
    <row r="997">
      <c r="A997" s="10">
        <f>IF(Offerte!$A34="","",Offerte!$A34)</f>
        <v/>
      </c>
      <c r="B997" s="10">
        <f>IF(Offerte!$A34="","",Offerte!$B34)</f>
        <v/>
      </c>
      <c r="C997" s="10">
        <f>IF(Offerte!$A34="","",Offerte!$C34)</f>
        <v/>
      </c>
      <c r="D997" s="10" t="inlineStr">
        <is>
          <t>A.1.1</t>
        </is>
      </c>
      <c r="E997" s="10" t="inlineStr">
        <is>
          <t>A</t>
        </is>
      </c>
      <c r="F997" s="10" t="inlineStr">
        <is>
          <t>Q</t>
        </is>
      </c>
      <c r="G997" s="10" t="inlineStr">
        <is>
          <t>higher</t>
        </is>
      </c>
      <c r="H997" s="10" t="n">
        <v>3</v>
      </c>
      <c r="I997" s="10" t="inlineStr">
        <is>
          <t>Tasso aggiuntivo di corse controllate</t>
        </is>
      </c>
      <c r="J997" s="20" t="n"/>
      <c r="K997" s="20" t="n"/>
      <c r="L997" s="20" t="n"/>
      <c r="M997" s="20" t="n"/>
      <c r="N997" s="21">
        <f>IF($A997="","",IFERROR(VALUE($K997)/VALUE($L997)*100,IFERROR(VALUE($J997),0)))</f>
        <v/>
      </c>
      <c r="O997" s="21">
        <f>IF($A997="",0,IF(OR($S997&lt;&gt;1,COUNTA($J997:$M997)=0),0,IF(SUMPRODUCT(MAX(($C$5:$C$6173=$C997)*($D$5:$D$6173=$D997)*($S$5:$S$6173=1)*IFERROR($N$5:$N$6173*1,0)))&gt;0,ROUND($H997*($N997/SUMPRODUCT(MAX(($C$5:$C$6173=$C997)*($D$5:$D$6173=$D997)*($S$5:$S$6173=1)*IFERROR($N$5:$N$6173*1,0)))),4),0)))</f>
        <v/>
      </c>
      <c r="P997" s="10" t="inlineStr">
        <is>
          <t>Corse controllate annue / Corse programmate annue</t>
        </is>
      </c>
      <c r="Q997" s="21">
        <f>IF($A997="","",$A997&amp;"|"&amp;$C997)</f>
        <v/>
      </c>
      <c r="R997" s="21">
        <f>IF($A997="","",$A997&amp;"|"&amp;$C997&amp;"|"&amp;$D997)</f>
        <v/>
      </c>
      <c r="S997" s="21">
        <f>IF($A997="","",IFERROR(INDEX(Offerte!$D$2:$D$200,MATCH($Q997,Offerte!$L$2:$L$200,0)),0))</f>
        <v/>
      </c>
      <c r="T997" s="21">
        <f>IF($A997="","",IFERROR(INDEX(Offerte!$G$2:$G$200,MATCH($Q997,Offerte!$L$2:$L$200,0)),"NO"))</f>
        <v/>
      </c>
    </row>
    <row r="998">
      <c r="A998" s="10">
        <f>IF(Offerte!$A34="","",Offerte!$A34)</f>
        <v/>
      </c>
      <c r="B998" s="10">
        <f>IF(Offerte!$A34="","",Offerte!$B34)</f>
        <v/>
      </c>
      <c r="C998" s="10">
        <f>IF(Offerte!$A34="","",Offerte!$C34)</f>
        <v/>
      </c>
      <c r="D998" s="10" t="inlineStr">
        <is>
          <t>A.1.2</t>
        </is>
      </c>
      <c r="E998" s="10" t="inlineStr">
        <is>
          <t>A</t>
        </is>
      </c>
      <c r="F998" s="10" t="inlineStr">
        <is>
          <t>Q</t>
        </is>
      </c>
      <c r="G998" s="10" t="inlineStr">
        <is>
          <t>higher</t>
        </is>
      </c>
      <c r="H998" s="10" t="n">
        <v>4</v>
      </c>
      <c r="I998" s="10" t="inlineStr">
        <is>
          <t>Numero aggiuntivo di passeggeri controllati</t>
        </is>
      </c>
      <c r="J998" s="20" t="n"/>
      <c r="K998" s="20" t="n"/>
      <c r="L998" s="20" t="n"/>
      <c r="M998" s="20" t="n"/>
      <c r="N998" s="21">
        <f>IF($A998="","",IFERROR(VALUE($J998),0))</f>
        <v/>
      </c>
      <c r="O998" s="21">
        <f>IF($A998="",0,IF(OR($S998&lt;&gt;1,COUNTA($J998:$M998)=0),0,IF(SUMPRODUCT(MAX(($C$5:$C$6173=$C998)*($D$5:$D$6173=$D998)*($S$5:$S$6173=1)*IFERROR($N$5:$N$6173*1,0)))&gt;0,ROUND($H998*($N998/SUMPRODUCT(MAX(($C$5:$C$6173=$C998)*($D$5:$D$6173=$D998)*($S$5:$S$6173=1)*IFERROR($N$5:$N$6173*1,0)))),4),0)))</f>
        <v/>
      </c>
      <c r="P998" s="10" t="inlineStr">
        <is>
          <t>passeggeri/anno</t>
        </is>
      </c>
      <c r="Q998" s="21">
        <f>IF($A998="","",$A998&amp;"|"&amp;$C998)</f>
        <v/>
      </c>
      <c r="R998" s="21">
        <f>IF($A998="","",$A998&amp;"|"&amp;$C998&amp;"|"&amp;$D998)</f>
        <v/>
      </c>
      <c r="S998" s="21">
        <f>IF($A998="","",IFERROR(INDEX(Offerte!$D$2:$D$200,MATCH($Q998,Offerte!$L$2:$L$200,0)),0))</f>
        <v/>
      </c>
      <c r="T998" s="21">
        <f>IF($A998="","",IFERROR(INDEX(Offerte!$G$2:$G$200,MATCH($Q998,Offerte!$L$2:$L$200,0)),"NO"))</f>
        <v/>
      </c>
    </row>
    <row r="999">
      <c r="A999" s="10">
        <f>IF(Offerte!$A34="","",Offerte!$A34)</f>
        <v/>
      </c>
      <c r="B999" s="10">
        <f>IF(Offerte!$A34="","",Offerte!$B34)</f>
        <v/>
      </c>
      <c r="C999" s="10">
        <f>IF(Offerte!$A34="","",Offerte!$C34)</f>
        <v/>
      </c>
      <c r="D999" s="10" t="inlineStr">
        <is>
          <t>B.1.1</t>
        </is>
      </c>
      <c r="E999" s="10" t="inlineStr">
        <is>
          <t>B</t>
        </is>
      </c>
      <c r="F999" s="10" t="inlineStr">
        <is>
          <t>Q</t>
        </is>
      </c>
      <c r="G999" s="10" t="inlineStr">
        <is>
          <t>higher</t>
        </is>
      </c>
      <c r="H999" s="10" t="n">
        <v>3</v>
      </c>
      <c r="I999" s="10" t="inlineStr">
        <is>
          <t>Incremento dei posti offerti nelle fasce di punta</t>
        </is>
      </c>
      <c r="J999" s="20" t="n"/>
      <c r="K999" s="20" t="n"/>
      <c r="L999" s="20" t="n"/>
      <c r="M999" s="20" t="n"/>
      <c r="N999" s="21">
        <f>IF($A999="","",IFERROR(VALUE($J999),0))</f>
        <v/>
      </c>
      <c r="O999" s="21">
        <f>IF($A999="",0,IF(OR($S999&lt;&gt;1,COUNTA($J999:$M999)=0),0,IF(SUMPRODUCT(MAX(($C$5:$C$6173=$C999)*($D$5:$D$6173=$D999)*($S$5:$S$6173=1)*IFERROR($N$5:$N$6173*1,0)))&gt;0,ROUND($H999*($N999/SUMPRODUCT(MAX(($C$5:$C$6173=$C999)*($D$5:$D$6173=$D999)*($S$5:$S$6173=1)*IFERROR($N$5:$N$6173*1,0)))),4),0)))</f>
        <v/>
      </c>
      <c r="P999" s="10" t="inlineStr">
        <is>
          <t>posti*km</t>
        </is>
      </c>
      <c r="Q999" s="21">
        <f>IF($A999="","",$A999&amp;"|"&amp;$C999)</f>
        <v/>
      </c>
      <c r="R999" s="21">
        <f>IF($A999="","",$A999&amp;"|"&amp;$C999&amp;"|"&amp;$D999)</f>
        <v/>
      </c>
      <c r="S999" s="21">
        <f>IF($A999="","",IFERROR(INDEX(Offerte!$D$2:$D$200,MATCH($Q999,Offerte!$L$2:$L$200,0)),0))</f>
        <v/>
      </c>
      <c r="T999" s="21">
        <f>IF($A999="","",IFERROR(INDEX(Offerte!$G$2:$G$200,MATCH($Q999,Offerte!$L$2:$L$200,0)),"NO"))</f>
        <v/>
      </c>
    </row>
    <row r="1000">
      <c r="A1000" s="10">
        <f>IF(Offerte!$A34="","",Offerte!$A34)</f>
        <v/>
      </c>
      <c r="B1000" s="10">
        <f>IF(Offerte!$A34="","",Offerte!$B34)</f>
        <v/>
      </c>
      <c r="C1000" s="10">
        <f>IF(Offerte!$A34="","",Offerte!$C34)</f>
        <v/>
      </c>
      <c r="D1000" s="10" t="inlineStr">
        <is>
          <t>B.2.1</t>
        </is>
      </c>
      <c r="E1000" s="10" t="inlineStr">
        <is>
          <t>B</t>
        </is>
      </c>
      <c r="F1000" s="10" t="inlineStr">
        <is>
          <t>Q</t>
        </is>
      </c>
      <c r="G1000" s="10" t="inlineStr">
        <is>
          <t>higher</t>
        </is>
      </c>
      <c r="H1000" s="10" t="n">
        <v>4</v>
      </c>
      <c r="I1000" s="10" t="inlineStr">
        <is>
          <t>Corse aggiuntive nell'arco giornaliero base</t>
        </is>
      </c>
      <c r="J1000" s="20" t="n"/>
      <c r="K1000" s="20" t="n"/>
      <c r="L1000" s="20" t="n"/>
      <c r="M1000" s="20" t="n"/>
      <c r="N1000" s="21">
        <f>IF($A1000="","",IFERROR(VALUE($J1000),0))</f>
        <v/>
      </c>
      <c r="O1000" s="21">
        <f>IF($A1000="",0,IF(OR($S1000&lt;&gt;1,COUNTA($J1000:$M1000)=0),0,IF(SUMPRODUCT(MAX(($C$5:$C$6173=$C1000)*($D$5:$D$6173=$D1000)*($S$5:$S$6173=1)*IFERROR($N$5:$N$6173*1,0)))&gt;0,ROUND($H1000*($N1000/SUMPRODUCT(MAX(($C$5:$C$6173=$C1000)*($D$5:$D$6173=$D1000)*($S$5:$S$6173=1)*IFERROR($N$5:$N$6173*1,0)))),4),0)))</f>
        <v/>
      </c>
      <c r="P1000" s="10" t="inlineStr">
        <is>
          <t>corse</t>
        </is>
      </c>
      <c r="Q1000" s="21">
        <f>IF($A1000="","",$A1000&amp;"|"&amp;$C1000)</f>
        <v/>
      </c>
      <c r="R1000" s="21">
        <f>IF($A1000="","",$A1000&amp;"|"&amp;$C1000&amp;"|"&amp;$D1000)</f>
        <v/>
      </c>
      <c r="S1000" s="21">
        <f>IF($A1000="","",IFERROR(INDEX(Offerte!$D$2:$D$200,MATCH($Q1000,Offerte!$L$2:$L$200,0)),0))</f>
        <v/>
      </c>
      <c r="T1000" s="21">
        <f>IF($A1000="","",IFERROR(INDEX(Offerte!$G$2:$G$200,MATCH($Q1000,Offerte!$L$2:$L$200,0)),"NO"))</f>
        <v/>
      </c>
    </row>
    <row r="1001">
      <c r="A1001" s="10">
        <f>IF(Offerte!$A34="","",Offerte!$A34)</f>
        <v/>
      </c>
      <c r="B1001" s="10">
        <f>IF(Offerte!$A34="","",Offerte!$B34)</f>
        <v/>
      </c>
      <c r="C1001" s="10">
        <f>IF(Offerte!$A34="","",Offerte!$C34)</f>
        <v/>
      </c>
      <c r="D1001" s="10" t="inlineStr">
        <is>
          <t>B.3.1</t>
        </is>
      </c>
      <c r="E1001" s="10" t="inlineStr">
        <is>
          <t>B</t>
        </is>
      </c>
      <c r="F1001" s="10" t="inlineStr">
        <is>
          <t>Q</t>
        </is>
      </c>
      <c r="G1001" s="10" t="inlineStr">
        <is>
          <t>higher</t>
        </is>
      </c>
      <c r="H1001" s="10" t="n">
        <v>2</v>
      </c>
      <c r="I1001" s="10" t="inlineStr">
        <is>
          <t>Numero di corse aggiuntive per allungamento dell'arco di servizio giornaliero nelle fasce serali</t>
        </is>
      </c>
      <c r="J1001" s="20" t="n"/>
      <c r="K1001" s="20" t="n"/>
      <c r="L1001" s="20" t="n"/>
      <c r="M1001" s="20" t="n"/>
      <c r="N1001" s="21">
        <f>IF($A1001="","",IFERROR(VALUE($J1001),0))</f>
        <v/>
      </c>
      <c r="O1001" s="21">
        <f>IF($A1001="",0,IF(OR($S1001&lt;&gt;1,COUNTA($J1001:$M1001)=0),0,IF(SUMPRODUCT(MAX(($C$5:$C$6173=$C1001)*($D$5:$D$6173=$D1001)*($S$5:$S$6173=1)*IFERROR($N$5:$N$6173*1,0)))&gt;0,ROUND($H1001*($N1001/SUMPRODUCT(MAX(($C$5:$C$6173=$C1001)*($D$5:$D$6173=$D1001)*($S$5:$S$6173=1)*IFERROR($N$5:$N$6173*1,0)))),4),0)))</f>
        <v/>
      </c>
      <c r="P1001" s="10" t="inlineStr">
        <is>
          <t>corse</t>
        </is>
      </c>
      <c r="Q1001" s="21">
        <f>IF($A1001="","",$A1001&amp;"|"&amp;$C1001)</f>
        <v/>
      </c>
      <c r="R1001" s="21">
        <f>IF($A1001="","",$A1001&amp;"|"&amp;$C1001&amp;"|"&amp;$D1001)</f>
        <v/>
      </c>
      <c r="S1001" s="21">
        <f>IF($A1001="","",IFERROR(INDEX(Offerte!$D$2:$D$200,MATCH($Q1001,Offerte!$L$2:$L$200,0)),0))</f>
        <v/>
      </c>
      <c r="T1001" s="21">
        <f>IF($A1001="","",IFERROR(INDEX(Offerte!$G$2:$G$200,MATCH($Q1001,Offerte!$L$2:$L$200,0)),"NO"))</f>
        <v/>
      </c>
    </row>
    <row r="1002">
      <c r="A1002" s="10">
        <f>IF(Offerte!$A34="","",Offerte!$A34)</f>
        <v/>
      </c>
      <c r="B1002" s="10">
        <f>IF(Offerte!$A34="","",Offerte!$B34)</f>
        <v/>
      </c>
      <c r="C1002" s="10">
        <f>IF(Offerte!$A34="","",Offerte!$C34)</f>
        <v/>
      </c>
      <c r="D1002" s="10" t="inlineStr">
        <is>
          <t>B.4.1</t>
        </is>
      </c>
      <c r="E1002" s="10" t="inlineStr">
        <is>
          <t>B</t>
        </is>
      </c>
      <c r="F1002" s="10" t="inlineStr">
        <is>
          <t>Q</t>
        </is>
      </c>
      <c r="G1002" s="10" t="inlineStr">
        <is>
          <t>higher</t>
        </is>
      </c>
      <c r="H1002" s="10" t="n">
        <v>3</v>
      </c>
      <c r="I1002" s="10" t="inlineStr">
        <is>
          <t>Percorrenze aggiuntive offerte nel Programma d'esercizio delle prime due fasi attuative</t>
        </is>
      </c>
      <c r="J1002" s="20" t="n"/>
      <c r="K1002" s="20" t="n"/>
      <c r="L1002" s="20" t="n"/>
      <c r="M1002" s="20" t="n"/>
      <c r="N1002" s="21">
        <f>IF($A1002="","",IFERROR(VALUE($J1002),0))</f>
        <v/>
      </c>
      <c r="O1002" s="21">
        <f>IF($A1002="",0,IF(OR($S1002&lt;&gt;1,COUNTA($J1002:$M1002)=0),0,IF(SUMPRODUCT(MAX(($C$5:$C$6173=$C1002)*($D$5:$D$6173=$D1002)*($S$5:$S$6173=1)*IFERROR($N$5:$N$6173*1,0)))&gt;0,ROUND($H1002*($N1002/SUMPRODUCT(MAX(($C$5:$C$6173=$C1002)*($D$5:$D$6173=$D1002)*($S$5:$S$6173=1)*IFERROR($N$5:$N$6173*1,0)))),4),0)))</f>
        <v/>
      </c>
      <c r="P1002" s="10" t="inlineStr">
        <is>
          <t>vett*km</t>
        </is>
      </c>
      <c r="Q1002" s="21">
        <f>IF($A1002="","",$A1002&amp;"|"&amp;$C1002)</f>
        <v/>
      </c>
      <c r="R1002" s="21">
        <f>IF($A1002="","",$A1002&amp;"|"&amp;$C1002&amp;"|"&amp;$D1002)</f>
        <v/>
      </c>
      <c r="S1002" s="21">
        <f>IF($A1002="","",IFERROR(INDEX(Offerte!$D$2:$D$200,MATCH($Q1002,Offerte!$L$2:$L$200,0)),0))</f>
        <v/>
      </c>
      <c r="T1002" s="21">
        <f>IF($A1002="","",IFERROR(INDEX(Offerte!$G$2:$G$200,MATCH($Q1002,Offerte!$L$2:$L$200,0)),"NO"))</f>
        <v/>
      </c>
    </row>
    <row r="1003">
      <c r="A1003" s="10">
        <f>IF(Offerte!$A34="","",Offerte!$A34)</f>
        <v/>
      </c>
      <c r="B1003" s="10">
        <f>IF(Offerte!$A34="","",Offerte!$B34)</f>
        <v/>
      </c>
      <c r="C1003" s="10">
        <f>IF(Offerte!$A34="","",Offerte!$C34)</f>
        <v/>
      </c>
      <c r="D1003" s="10" t="inlineStr">
        <is>
          <t>B.5.1</t>
        </is>
      </c>
      <c r="E1003" s="10" t="inlineStr">
        <is>
          <t>B</t>
        </is>
      </c>
      <c r="F1003" s="10" t="inlineStr">
        <is>
          <t>D</t>
        </is>
      </c>
      <c r="G1003" s="10" t="inlineStr">
        <is>
          <t>discretionary</t>
        </is>
      </c>
      <c r="H1003" s="10" t="n">
        <v>2</v>
      </c>
      <c r="I1003" s="10" t="inlineStr">
        <is>
          <t>Efficacia del progetto di servizi complementari DRT</t>
        </is>
      </c>
      <c r="J1003" s="20" t="n"/>
      <c r="K1003" s="20" t="n"/>
      <c r="L1003" s="20" t="n"/>
      <c r="M1003" s="20" t="n"/>
      <c r="N1003" s="21">
        <f>IF($A1003="","",MAX(0,MIN(1,IFERROR(VALUE($M1003),0))))</f>
        <v/>
      </c>
      <c r="O1003" s="21">
        <f>IF($A1003="",0,IF(OR($S1003&lt;&gt;1,COUNTA($J1003:$M1003)=0),0,IF(SUMPRODUCT(MAX(($C$5:$C$6173=$C1003)*($D$5:$D$6173=$D1003)*($S$5:$S$6173=1)*IFERROR($N$5:$N$6173*1,0)))&gt;0,ROUND($H1003*($N1003/SUMPRODUCT(MAX(($C$5:$C$6173=$C1003)*($D$5:$D$6173=$D1003)*($S$5:$S$6173=1)*IFERROR($N$5:$N$6173*1,0)))),4),0)))</f>
        <v/>
      </c>
      <c r="P1003" s="10" t="inlineStr">
        <is>
          <t>coeff.</t>
        </is>
      </c>
      <c r="Q1003" s="21">
        <f>IF($A1003="","",$A1003&amp;"|"&amp;$C1003)</f>
        <v/>
      </c>
      <c r="R1003" s="21">
        <f>IF($A1003="","",$A1003&amp;"|"&amp;$C1003&amp;"|"&amp;$D1003)</f>
        <v/>
      </c>
      <c r="S1003" s="21">
        <f>IF($A1003="","",IFERROR(INDEX(Offerte!$D$2:$D$200,MATCH($Q1003,Offerte!$L$2:$L$200,0)),0))</f>
        <v/>
      </c>
      <c r="T1003" s="21">
        <f>IF($A1003="","",IFERROR(INDEX(Offerte!$G$2:$G$200,MATCH($Q1003,Offerte!$L$2:$L$200,0)),"NO"))</f>
        <v/>
      </c>
    </row>
    <row r="1004">
      <c r="A1004" s="10">
        <f>IF(Offerte!$A34="","",Offerte!$A34)</f>
        <v/>
      </c>
      <c r="B1004" s="10">
        <f>IF(Offerte!$A34="","",Offerte!$B34)</f>
        <v/>
      </c>
      <c r="C1004" s="10">
        <f>IF(Offerte!$A34="","",Offerte!$C34)</f>
        <v/>
      </c>
      <c r="D1004" s="10" t="inlineStr">
        <is>
          <t>C.1.1</t>
        </is>
      </c>
      <c r="E1004" s="10" t="inlineStr">
        <is>
          <t>C</t>
        </is>
      </c>
      <c r="F1004" s="10" t="inlineStr">
        <is>
          <t>Q</t>
        </is>
      </c>
      <c r="G1004" s="10" t="inlineStr">
        <is>
          <t>higher</t>
        </is>
      </c>
      <c r="H1004" s="10" t="n">
        <v>2</v>
      </c>
      <c r="I1004" s="10" t="inlineStr">
        <is>
          <t>Tasso di copertura del servizio con telecamere BSD</t>
        </is>
      </c>
      <c r="J1004" s="20" t="n"/>
      <c r="K1004" s="20" t="n"/>
      <c r="L1004" s="20" t="n"/>
      <c r="M1004" s="20" t="n"/>
      <c r="N1004" s="21">
        <f>IF($A1004="","",IFERROR(VALUE($K1004)/VALUE($L1004),IFERROR(VALUE($J1004),0)))</f>
        <v/>
      </c>
      <c r="O1004" s="21">
        <f>IF($A1004="",0,IF(OR($S1004&lt;&gt;1,COUNTA($J1004:$M1004)=0),0,IF(SUMPRODUCT(MAX(($C$5:$C$6173=$C1004)*($D$5:$D$6173=$D1004)*($S$5:$S$6173=1)*IFERROR($N$5:$N$6173*1,0)))&gt;0,ROUND($H1004*($N1004/SUMPRODUCT(MAX(($C$5:$C$6173=$C1004)*($D$5:$D$6173=$D1004)*($S$5:$S$6173=1)*IFERROR($N$5:$N$6173*1,0)))),4),0)))</f>
        <v/>
      </c>
      <c r="P1004" s="10" t="inlineStr">
        <is>
          <t>Autobus attrezzati con telecamere BSD / Autobus totali in offerta, incluse scorte</t>
        </is>
      </c>
      <c r="Q1004" s="21">
        <f>IF($A1004="","",$A1004&amp;"|"&amp;$C1004)</f>
        <v/>
      </c>
      <c r="R1004" s="21">
        <f>IF($A1004="","",$A1004&amp;"|"&amp;$C1004&amp;"|"&amp;$D1004)</f>
        <v/>
      </c>
      <c r="S1004" s="21">
        <f>IF($A1004="","",IFERROR(INDEX(Offerte!$D$2:$D$200,MATCH($Q1004,Offerte!$L$2:$L$200,0)),0))</f>
        <v/>
      </c>
      <c r="T1004" s="21">
        <f>IF($A1004="","",IFERROR(INDEX(Offerte!$G$2:$G$200,MATCH($Q1004,Offerte!$L$2:$L$200,0)),"NO"))</f>
        <v/>
      </c>
    </row>
    <row r="1005">
      <c r="A1005" s="10">
        <f>IF(Offerte!$A34="","",Offerte!$A34)</f>
        <v/>
      </c>
      <c r="B1005" s="10">
        <f>IF(Offerte!$A34="","",Offerte!$B34)</f>
        <v/>
      </c>
      <c r="C1005" s="10">
        <f>IF(Offerte!$A34="","",Offerte!$C34)</f>
        <v/>
      </c>
      <c r="D1005" s="10" t="inlineStr">
        <is>
          <t>C.1.2</t>
        </is>
      </c>
      <c r="E1005" s="10" t="inlineStr">
        <is>
          <t>C</t>
        </is>
      </c>
      <c r="F1005" s="10" t="inlineStr">
        <is>
          <t>Q</t>
        </is>
      </c>
      <c r="G1005" s="10" t="inlineStr">
        <is>
          <t>higher</t>
        </is>
      </c>
      <c r="H1005" s="10" t="n">
        <v>2</v>
      </c>
      <c r="I1005" s="10" t="inlineStr">
        <is>
          <t>Tasso di copertura del servizio con telecamere ADAS</t>
        </is>
      </c>
      <c r="J1005" s="20" t="n"/>
      <c r="K1005" s="20" t="n"/>
      <c r="L1005" s="20" t="n"/>
      <c r="M1005" s="20" t="n"/>
      <c r="N1005" s="21">
        <f>IF($A1005="","",IFERROR(VALUE($K1005)/VALUE($L1005),IFERROR(VALUE($J1005),0)))</f>
        <v/>
      </c>
      <c r="O1005" s="21">
        <f>IF($A1005="",0,IF(OR($S1005&lt;&gt;1,COUNTA($J1005:$M1005)=0),0,IF(SUMPRODUCT(MAX(($C$5:$C$6173=$C1005)*($D$5:$D$6173=$D1005)*($S$5:$S$6173=1)*IFERROR($N$5:$N$6173*1,0)))&gt;0,ROUND($H1005*($N1005/SUMPRODUCT(MAX(($C$5:$C$6173=$C1005)*($D$5:$D$6173=$D1005)*($S$5:$S$6173=1)*IFERROR($N$5:$N$6173*1,0)))),4),0)))</f>
        <v/>
      </c>
      <c r="P1005" s="10" t="inlineStr">
        <is>
          <t>Autobus attrezzati con telecamere ADAS / Autobus totali in offerta, incluse scorte</t>
        </is>
      </c>
      <c r="Q1005" s="21">
        <f>IF($A1005="","",$A1005&amp;"|"&amp;$C1005)</f>
        <v/>
      </c>
      <c r="R1005" s="21">
        <f>IF($A1005="","",$A1005&amp;"|"&amp;$C1005&amp;"|"&amp;$D1005)</f>
        <v/>
      </c>
      <c r="S1005" s="21">
        <f>IF($A1005="","",IFERROR(INDEX(Offerte!$D$2:$D$200,MATCH($Q1005,Offerte!$L$2:$L$200,0)),0))</f>
        <v/>
      </c>
      <c r="T1005" s="21">
        <f>IF($A1005="","",IFERROR(INDEX(Offerte!$G$2:$G$200,MATCH($Q1005,Offerte!$L$2:$L$200,0)),"NO"))</f>
        <v/>
      </c>
    </row>
    <row r="1006">
      <c r="A1006" s="10">
        <f>IF(Offerte!$A34="","",Offerte!$A34)</f>
        <v/>
      </c>
      <c r="B1006" s="10">
        <f>IF(Offerte!$A34="","",Offerte!$B34)</f>
        <v/>
      </c>
      <c r="C1006" s="10">
        <f>IF(Offerte!$A34="","",Offerte!$C34)</f>
        <v/>
      </c>
      <c r="D1006" s="10" t="inlineStr">
        <is>
          <t>C.2.1</t>
        </is>
      </c>
      <c r="E1006" s="10" t="inlineStr">
        <is>
          <t>C</t>
        </is>
      </c>
      <c r="F1006" s="10" t="inlineStr">
        <is>
          <t>Q</t>
        </is>
      </c>
      <c r="G1006" s="10" t="inlineStr">
        <is>
          <t>higher</t>
        </is>
      </c>
      <c r="H1006" s="10" t="n">
        <v>3</v>
      </c>
      <c r="I1006" s="10" t="inlineStr">
        <is>
          <t>Tasso di copertura del servizio con telecamere di bordo di videosorveglianza</t>
        </is>
      </c>
      <c r="J1006" s="20" t="n"/>
      <c r="K1006" s="20" t="n"/>
      <c r="L1006" s="20" t="n"/>
      <c r="M1006" s="20" t="n"/>
      <c r="N1006" s="21">
        <f>IF($A1006="","",IFERROR(VALUE($K1006)/VALUE($L1006),IFERROR(VALUE($J1006),0)))</f>
        <v/>
      </c>
      <c r="O1006" s="21">
        <f>IF($A1006="",0,IF(OR($S1006&lt;&gt;1,COUNTA($J1006:$M1006)=0),0,IF(SUMPRODUCT(MAX(($C$5:$C$6173=$C1006)*($D$5:$D$6173=$D1006)*($S$5:$S$6173=1)*IFERROR($N$5:$N$6173*1,0)))&gt;0,ROUND($H1006*($N1006/SUMPRODUCT(MAX(($C$5:$C$6173=$C1006)*($D$5:$D$6173=$D1006)*($S$5:$S$6173=1)*IFERROR($N$5:$N$6173*1,0)))),4),0)))</f>
        <v/>
      </c>
      <c r="P1006" s="10" t="inlineStr">
        <is>
          <t>Autobus attrezzati con videosorveglianza / Autobus totali in offerta, incluse scorte</t>
        </is>
      </c>
      <c r="Q1006" s="21">
        <f>IF($A1006="","",$A1006&amp;"|"&amp;$C1006)</f>
        <v/>
      </c>
      <c r="R1006" s="21">
        <f>IF($A1006="","",$A1006&amp;"|"&amp;$C1006&amp;"|"&amp;$D1006)</f>
        <v/>
      </c>
      <c r="S1006" s="21">
        <f>IF($A1006="","",IFERROR(INDEX(Offerte!$D$2:$D$200,MATCH($Q1006,Offerte!$L$2:$L$200,0)),0))</f>
        <v/>
      </c>
      <c r="T1006" s="21">
        <f>IF($A1006="","",IFERROR(INDEX(Offerte!$G$2:$G$200,MATCH($Q1006,Offerte!$L$2:$L$200,0)),"NO"))</f>
        <v/>
      </c>
    </row>
    <row r="1007">
      <c r="A1007" s="10">
        <f>IF(Offerte!$A34="","",Offerte!$A34)</f>
        <v/>
      </c>
      <c r="B1007" s="10">
        <f>IF(Offerte!$A34="","",Offerte!$B34)</f>
        <v/>
      </c>
      <c r="C1007" s="10">
        <f>IF(Offerte!$A34="","",Offerte!$C34)</f>
        <v/>
      </c>
      <c r="D1007" s="10" t="inlineStr">
        <is>
          <t>C.2.2</t>
        </is>
      </c>
      <c r="E1007" s="10" t="inlineStr">
        <is>
          <t>C</t>
        </is>
      </c>
      <c r="F1007" s="10" t="inlineStr">
        <is>
          <t>T</t>
        </is>
      </c>
      <c r="G1007" s="10" t="inlineStr">
        <is>
          <t>tabular</t>
        </is>
      </c>
      <c r="H1007" s="10" t="n">
        <v>1</v>
      </c>
      <c r="I1007" s="10" t="inlineStr">
        <is>
          <t>Software video/audio analisi per situazioni di pericolo</t>
        </is>
      </c>
      <c r="J1007" s="20" t="n"/>
      <c r="K1007" s="20" t="n"/>
      <c r="L1007" s="20" t="n"/>
      <c r="M1007" s="20" t="n"/>
      <c r="N1007" s="21">
        <f>IF($A1007="","",IF(IFERROR(VALUE($M1007),0)=1,1,0))</f>
        <v/>
      </c>
      <c r="O1007" s="21">
        <f>IF($A1007="",0,IF(OR($S1007&lt;&gt;1,COUNTA($J1007:$M1007)=0),0,IF($N1007=1,$H1007,0)))</f>
        <v/>
      </c>
      <c r="P1007" s="10" t="inlineStr">
        <is>
          <t>sì/no</t>
        </is>
      </c>
      <c r="Q1007" s="21">
        <f>IF($A1007="","",$A1007&amp;"|"&amp;$C1007)</f>
        <v/>
      </c>
      <c r="R1007" s="21">
        <f>IF($A1007="","",$A1007&amp;"|"&amp;$C1007&amp;"|"&amp;$D1007)</f>
        <v/>
      </c>
      <c r="S1007" s="21">
        <f>IF($A1007="","",IFERROR(INDEX(Offerte!$D$2:$D$200,MATCH($Q1007,Offerte!$L$2:$L$200,0)),0))</f>
        <v/>
      </c>
      <c r="T1007" s="21">
        <f>IF($A1007="","",IFERROR(INDEX(Offerte!$G$2:$G$200,MATCH($Q1007,Offerte!$L$2:$L$200,0)),"NO"))</f>
        <v/>
      </c>
    </row>
    <row r="1008">
      <c r="A1008" s="10">
        <f>IF(Offerte!$A34="","",Offerte!$A34)</f>
        <v/>
      </c>
      <c r="B1008" s="10">
        <f>IF(Offerte!$A34="","",Offerte!$B34)</f>
        <v/>
      </c>
      <c r="C1008" s="10">
        <f>IF(Offerte!$A34="","",Offerte!$C34)</f>
        <v/>
      </c>
      <c r="D1008" s="10" t="inlineStr">
        <is>
          <t>C.2.3</t>
        </is>
      </c>
      <c r="E1008" s="10" t="inlineStr">
        <is>
          <t>C</t>
        </is>
      </c>
      <c r="F1008" s="10" t="inlineStr">
        <is>
          <t>T</t>
        </is>
      </c>
      <c r="G1008" s="10" t="inlineStr">
        <is>
          <t>tabular</t>
        </is>
      </c>
      <c r="H1008" s="10" t="n">
        <v>1</v>
      </c>
      <c r="I1008" s="10" t="inlineStr">
        <is>
          <t>Collegamento con centrale qualificata di pronto intervento</t>
        </is>
      </c>
      <c r="J1008" s="20" t="n"/>
      <c r="K1008" s="20" t="n"/>
      <c r="L1008" s="20" t="n"/>
      <c r="M1008" s="20" t="n"/>
      <c r="N1008" s="21">
        <f>IF($A1008="","",IF(IFERROR(VALUE($M1008),0)=1,1,0))</f>
        <v/>
      </c>
      <c r="O1008" s="21">
        <f>IF($A1008="",0,IF(OR($S1008&lt;&gt;1,COUNTA($J1008:$M1008)=0),0,IF($N1008=1,$H1008,0)))</f>
        <v/>
      </c>
      <c r="P1008" s="10" t="inlineStr">
        <is>
          <t>sì/no</t>
        </is>
      </c>
      <c r="Q1008" s="21">
        <f>IF($A1008="","",$A1008&amp;"|"&amp;$C1008)</f>
        <v/>
      </c>
      <c r="R1008" s="21">
        <f>IF($A1008="","",$A1008&amp;"|"&amp;$C1008&amp;"|"&amp;$D1008)</f>
        <v/>
      </c>
      <c r="S1008" s="21">
        <f>IF($A1008="","",IFERROR(INDEX(Offerte!$D$2:$D$200,MATCH($Q1008,Offerte!$L$2:$L$200,0)),0))</f>
        <v/>
      </c>
      <c r="T1008" s="21">
        <f>IF($A1008="","",IFERROR(INDEX(Offerte!$G$2:$G$200,MATCH($Q1008,Offerte!$L$2:$L$200,0)),"NO"))</f>
        <v/>
      </c>
    </row>
    <row r="1009">
      <c r="A1009" s="10">
        <f>IF(Offerte!$A34="","",Offerte!$A34)</f>
        <v/>
      </c>
      <c r="B1009" s="10">
        <f>IF(Offerte!$A34="","",Offerte!$B34)</f>
        <v/>
      </c>
      <c r="C1009" s="10">
        <f>IF(Offerte!$A34="","",Offerte!$C34)</f>
        <v/>
      </c>
      <c r="D1009" s="10" t="inlineStr">
        <is>
          <t>C.2.4</t>
        </is>
      </c>
      <c r="E1009" s="10" t="inlineStr">
        <is>
          <t>C</t>
        </is>
      </c>
      <c r="F1009" s="10" t="inlineStr">
        <is>
          <t>Q</t>
        </is>
      </c>
      <c r="G1009" s="10" t="inlineStr">
        <is>
          <t>higher</t>
        </is>
      </c>
      <c r="H1009" s="10" t="n">
        <v>1</v>
      </c>
      <c r="I1009" s="10" t="inlineStr">
        <is>
          <t>Tasso di copertura del servizio con dispositivi per la chiamata di emergenza del conducente</t>
        </is>
      </c>
      <c r="J1009" s="20" t="n"/>
      <c r="K1009" s="20" t="n"/>
      <c r="L1009" s="20" t="n"/>
      <c r="M1009" s="20" t="n"/>
      <c r="N1009" s="21">
        <f>IF($A1009="","",IFERROR(VALUE($K1009)/VALUE($L1009),IFERROR(VALUE($J1009),0)))</f>
        <v/>
      </c>
      <c r="O1009" s="21">
        <f>IF($A1009="",0,IF(OR($S1009&lt;&gt;1,COUNTA($J1009:$M1009)=0),0,IF(SUMPRODUCT(MAX(($C$5:$C$6173=$C1009)*($D$5:$D$6173=$D1009)*($S$5:$S$6173=1)*IFERROR($N$5:$N$6173*1,0)))&gt;0,ROUND($H1009*($N1009/SUMPRODUCT(MAX(($C$5:$C$6173=$C1009)*($D$5:$D$6173=$D1009)*($S$5:$S$6173=1)*IFERROR($N$5:$N$6173*1,0)))),4),0)))</f>
        <v/>
      </c>
      <c r="P1009" s="10" t="inlineStr">
        <is>
          <t>Autobus attrezzati con chiamata di emergenza / Autobus totali in offerta, incluse scorte</t>
        </is>
      </c>
      <c r="Q1009" s="21">
        <f>IF($A1009="","",$A1009&amp;"|"&amp;$C1009)</f>
        <v/>
      </c>
      <c r="R1009" s="21">
        <f>IF($A1009="","",$A1009&amp;"|"&amp;$C1009&amp;"|"&amp;$D1009)</f>
        <v/>
      </c>
      <c r="S1009" s="21">
        <f>IF($A1009="","",IFERROR(INDEX(Offerte!$D$2:$D$200,MATCH($Q1009,Offerte!$L$2:$L$200,0)),0))</f>
        <v/>
      </c>
      <c r="T1009" s="21">
        <f>IF($A1009="","",IFERROR(INDEX(Offerte!$G$2:$G$200,MATCH($Q1009,Offerte!$L$2:$L$200,0)),"NO"))</f>
        <v/>
      </c>
    </row>
    <row r="1010">
      <c r="A1010" s="10">
        <f>IF(Offerte!$A34="","",Offerte!$A34)</f>
        <v/>
      </c>
      <c r="B1010" s="10">
        <f>IF(Offerte!$A34="","",Offerte!$B34)</f>
        <v/>
      </c>
      <c r="C1010" s="10">
        <f>IF(Offerte!$A34="","",Offerte!$C34)</f>
        <v/>
      </c>
      <c r="D1010" s="10" t="inlineStr">
        <is>
          <t>C.3.1</t>
        </is>
      </c>
      <c r="E1010" s="10" t="inlineStr">
        <is>
          <t>C</t>
        </is>
      </c>
      <c r="F1010" s="10" t="inlineStr">
        <is>
          <t>Q</t>
        </is>
      </c>
      <c r="G1010" s="10" t="inlineStr">
        <is>
          <t>higher</t>
        </is>
      </c>
      <c r="H1010" s="10" t="n">
        <v>2</v>
      </c>
      <c r="I1010" s="10" t="inlineStr">
        <is>
          <t>Tasso di copertura del servizio con dispositivi di informazione dinamica a bordo mezzo</t>
        </is>
      </c>
      <c r="J1010" s="20" t="n"/>
      <c r="K1010" s="20" t="n"/>
      <c r="L1010" s="20" t="n"/>
      <c r="M1010" s="20" t="n"/>
      <c r="N1010" s="21">
        <f>IF($A1010="","",IFERROR(VALUE($K1010)/VALUE($L1010),IFERROR(VALUE($J1010),0)))</f>
        <v/>
      </c>
      <c r="O1010" s="21">
        <f>IF($A1010="",0,IF(OR($S1010&lt;&gt;1,COUNTA($J1010:$M1010)=0),0,IF(SUMPRODUCT(MAX(($C$5:$C$6173=$C1010)*($D$5:$D$6173=$D1010)*($S$5:$S$6173=1)*IFERROR($N$5:$N$6173*1,0)))&gt;0,ROUND($H1010*($N1010/SUMPRODUCT(MAX(($C$5:$C$6173=$C1010)*($D$5:$D$6173=$D1010)*($S$5:$S$6173=1)*IFERROR($N$5:$N$6173*1,0)))),4),0)))</f>
        <v/>
      </c>
      <c r="P1010" s="10" t="inlineStr">
        <is>
          <t>Autobus con monitor e indicatori vocali / Autobus totali in offerta, incluse scorte</t>
        </is>
      </c>
      <c r="Q1010" s="21">
        <f>IF($A1010="","",$A1010&amp;"|"&amp;$C1010)</f>
        <v/>
      </c>
      <c r="R1010" s="21">
        <f>IF($A1010="","",$A1010&amp;"|"&amp;$C1010&amp;"|"&amp;$D1010)</f>
        <v/>
      </c>
      <c r="S1010" s="21">
        <f>IF($A1010="","",IFERROR(INDEX(Offerte!$D$2:$D$200,MATCH($Q1010,Offerte!$L$2:$L$200,0)),0))</f>
        <v/>
      </c>
      <c r="T1010" s="21">
        <f>IF($A1010="","",IFERROR(INDEX(Offerte!$G$2:$G$200,MATCH($Q1010,Offerte!$L$2:$L$200,0)),"NO"))</f>
        <v/>
      </c>
    </row>
    <row r="1011">
      <c r="A1011" s="10">
        <f>IF(Offerte!$A34="","",Offerte!$A34)</f>
        <v/>
      </c>
      <c r="B1011" s="10">
        <f>IF(Offerte!$A34="","",Offerte!$B34)</f>
        <v/>
      </c>
      <c r="C1011" s="10">
        <f>IF(Offerte!$A34="","",Offerte!$C34)</f>
        <v/>
      </c>
      <c r="D1011" s="10" t="inlineStr">
        <is>
          <t>C.3.2</t>
        </is>
      </c>
      <c r="E1011" s="10" t="inlineStr">
        <is>
          <t>C</t>
        </is>
      </c>
      <c r="F1011" s="10" t="inlineStr">
        <is>
          <t>T</t>
        </is>
      </c>
      <c r="G1011" s="10" t="inlineStr">
        <is>
          <t>tabular</t>
        </is>
      </c>
      <c r="H1011" s="10" t="n">
        <v>2</v>
      </c>
      <c r="I1011" s="10" t="inlineStr">
        <is>
          <t>Informazioni a bordo su coincidenze ai nodi</t>
        </is>
      </c>
      <c r="J1011" s="20" t="n"/>
      <c r="K1011" s="20" t="n"/>
      <c r="L1011" s="20" t="n"/>
      <c r="M1011" s="20" t="n"/>
      <c r="N1011" s="21">
        <f>IF($A1011="","",IF(IFERROR(VALUE($M1011),0)=1,1,0))</f>
        <v/>
      </c>
      <c r="O1011" s="21">
        <f>IF($A1011="",0,IF(OR($S1011&lt;&gt;1,COUNTA($J1011:$M1011)=0),0,IF(AND($N1011=1,IFERROR(SUMIFS($N$5:$N$6173,$Q$5:$Q$6173,$Q1011,$D$5:$D$6173,"C.3.1"),0)&gt;=0.5),$H1011,0)))</f>
        <v/>
      </c>
      <c r="P1011" s="10" t="inlineStr">
        <is>
          <t>Dipende da C.3.1 &gt;= 0.5</t>
        </is>
      </c>
      <c r="Q1011" s="21">
        <f>IF($A1011="","",$A1011&amp;"|"&amp;$C1011)</f>
        <v/>
      </c>
      <c r="R1011" s="21">
        <f>IF($A1011="","",$A1011&amp;"|"&amp;$C1011&amp;"|"&amp;$D1011)</f>
        <v/>
      </c>
      <c r="S1011" s="21">
        <f>IF($A1011="","",IFERROR(INDEX(Offerte!$D$2:$D$200,MATCH($Q1011,Offerte!$L$2:$L$200,0)),0))</f>
        <v/>
      </c>
      <c r="T1011" s="21">
        <f>IF($A1011="","",IFERROR(INDEX(Offerte!$G$2:$G$200,MATCH($Q1011,Offerte!$L$2:$L$200,0)),"NO"))</f>
        <v/>
      </c>
    </row>
    <row r="1012">
      <c r="A1012" s="10">
        <f>IF(Offerte!$A34="","",Offerte!$A34)</f>
        <v/>
      </c>
      <c r="B1012" s="10">
        <f>IF(Offerte!$A34="","",Offerte!$B34)</f>
        <v/>
      </c>
      <c r="C1012" s="10">
        <f>IF(Offerte!$A34="","",Offerte!$C34)</f>
        <v/>
      </c>
      <c r="D1012" s="10" t="inlineStr">
        <is>
          <t>D.1.1</t>
        </is>
      </c>
      <c r="E1012" s="10" t="inlineStr">
        <is>
          <t>D</t>
        </is>
      </c>
      <c r="F1012" s="10" t="inlineStr">
        <is>
          <t>Q</t>
        </is>
      </c>
      <c r="G1012" s="10" t="inlineStr">
        <is>
          <t>higher</t>
        </is>
      </c>
      <c r="H1012" s="10" t="n">
        <v>3</v>
      </c>
      <c r="I1012" s="10" t="inlineStr">
        <is>
          <t>Installazione di pensiline</t>
        </is>
      </c>
      <c r="J1012" s="20" t="n"/>
      <c r="K1012" s="20" t="n"/>
      <c r="L1012" s="20" t="n"/>
      <c r="M1012" s="20" t="n"/>
      <c r="N1012" s="21">
        <f>IF($A1012="","",IFERROR(VALUE($J1012),0))</f>
        <v/>
      </c>
      <c r="O1012" s="21">
        <f>IF($A1012="",0,IF(OR($S1012&lt;&gt;1,COUNTA($J1012:$M1012)=0),0,IF(SUMPRODUCT(MAX(($C$5:$C$6173=$C1012)*($D$5:$D$6173=$D1012)*($S$5:$S$6173=1)*IFERROR($N$5:$N$6173*1,0)))&gt;0,ROUND($H1012*($N1012/SUMPRODUCT(MAX(($C$5:$C$6173=$C1012)*($D$5:$D$6173=$D1012)*($S$5:$S$6173=1)*IFERROR($N$5:$N$6173*1,0)))),4),0)))</f>
        <v/>
      </c>
      <c r="P1012" s="10" t="inlineStr">
        <is>
          <t>fermate</t>
        </is>
      </c>
      <c r="Q1012" s="21">
        <f>IF($A1012="","",$A1012&amp;"|"&amp;$C1012)</f>
        <v/>
      </c>
      <c r="R1012" s="21">
        <f>IF($A1012="","",$A1012&amp;"|"&amp;$C1012&amp;"|"&amp;$D1012)</f>
        <v/>
      </c>
      <c r="S1012" s="21">
        <f>IF($A1012="","",IFERROR(INDEX(Offerte!$D$2:$D$200,MATCH($Q1012,Offerte!$L$2:$L$200,0)),0))</f>
        <v/>
      </c>
      <c r="T1012" s="21">
        <f>IF($A1012="","",IFERROR(INDEX(Offerte!$G$2:$G$200,MATCH($Q1012,Offerte!$L$2:$L$200,0)),"NO"))</f>
        <v/>
      </c>
    </row>
    <row r="1013">
      <c r="A1013" s="10">
        <f>IF(Offerte!$A34="","",Offerte!$A34)</f>
        <v/>
      </c>
      <c r="B1013" s="10">
        <f>IF(Offerte!$A34="","",Offerte!$B34)</f>
        <v/>
      </c>
      <c r="C1013" s="10">
        <f>IF(Offerte!$A34="","",Offerte!$C34)</f>
        <v/>
      </c>
      <c r="D1013" s="10" t="inlineStr">
        <is>
          <t>D.1.2</t>
        </is>
      </c>
      <c r="E1013" s="10" t="inlineStr">
        <is>
          <t>D</t>
        </is>
      </c>
      <c r="F1013" s="10" t="inlineStr">
        <is>
          <t>Q</t>
        </is>
      </c>
      <c r="G1013" s="10" t="inlineStr">
        <is>
          <t>higher</t>
        </is>
      </c>
      <c r="H1013" s="10" t="n">
        <v>3</v>
      </c>
      <c r="I1013" s="10" t="inlineStr">
        <is>
          <t>Installazione di paline di fermata conformi alla DGR 581/2023</t>
        </is>
      </c>
      <c r="J1013" s="20" t="n"/>
      <c r="K1013" s="20" t="n"/>
      <c r="L1013" s="20" t="n"/>
      <c r="M1013" s="20" t="n"/>
      <c r="N1013" s="21">
        <f>IF($A1013="","",IFERROR(VALUE($J1013),0))</f>
        <v/>
      </c>
      <c r="O1013" s="21">
        <f>IF($A1013="",0,IF(OR($S1013&lt;&gt;1,COUNTA($J1013:$M1013)=0),0,IF(SUMPRODUCT(MAX(($C$5:$C$6173=$C1013)*($D$5:$D$6173=$D1013)*($S$5:$S$6173=1)*IFERROR($N$5:$N$6173*1,0)))&gt;0,ROUND($H1013*($N1013/SUMPRODUCT(MAX(($C$5:$C$6173=$C1013)*($D$5:$D$6173=$D1013)*($S$5:$S$6173=1)*IFERROR($N$5:$N$6173*1,0)))),4),0)))</f>
        <v/>
      </c>
      <c r="P1013" s="10" t="inlineStr">
        <is>
          <t>fermate</t>
        </is>
      </c>
      <c r="Q1013" s="21">
        <f>IF($A1013="","",$A1013&amp;"|"&amp;$C1013)</f>
        <v/>
      </c>
      <c r="R1013" s="21">
        <f>IF($A1013="","",$A1013&amp;"|"&amp;$C1013&amp;"|"&amp;$D1013)</f>
        <v/>
      </c>
      <c r="S1013" s="21">
        <f>IF($A1013="","",IFERROR(INDEX(Offerte!$D$2:$D$200,MATCH($Q1013,Offerte!$L$2:$L$200,0)),0))</f>
        <v/>
      </c>
      <c r="T1013" s="21">
        <f>IF($A1013="","",IFERROR(INDEX(Offerte!$G$2:$G$200,MATCH($Q1013,Offerte!$L$2:$L$200,0)),"NO"))</f>
        <v/>
      </c>
    </row>
    <row r="1014">
      <c r="A1014" s="10">
        <f>IF(Offerte!$A34="","",Offerte!$A34)</f>
        <v/>
      </c>
      <c r="B1014" s="10">
        <f>IF(Offerte!$A34="","",Offerte!$B34)</f>
        <v/>
      </c>
      <c r="C1014" s="10">
        <f>IF(Offerte!$A34="","",Offerte!$C34)</f>
        <v/>
      </c>
      <c r="D1014" s="10" t="inlineStr">
        <is>
          <t>D.1.3</t>
        </is>
      </c>
      <c r="E1014" s="10" t="inlineStr">
        <is>
          <t>D</t>
        </is>
      </c>
      <c r="F1014" s="10" t="inlineStr">
        <is>
          <t>Q</t>
        </is>
      </c>
      <c r="G1014" s="10" t="inlineStr">
        <is>
          <t>higher</t>
        </is>
      </c>
      <c r="H1014" s="10" t="n">
        <v>2</v>
      </c>
      <c r="I1014" s="10" t="inlineStr">
        <is>
          <t>Display informativi connessi alle fermate</t>
        </is>
      </c>
      <c r="J1014" s="20" t="n"/>
      <c r="K1014" s="20" t="n"/>
      <c r="L1014" s="20" t="n"/>
      <c r="M1014" s="20" t="n"/>
      <c r="N1014" s="21">
        <f>IF($A1014="","",IFERROR(VALUE($J1014),0))</f>
        <v/>
      </c>
      <c r="O1014" s="21">
        <f>IF($A1014="",0,IF(OR($S1014&lt;&gt;1,COUNTA($J1014:$M1014)=0),0,IF(SUMPRODUCT(MAX(($C$5:$C$6173=$C1014)*($D$5:$D$6173=$D1014)*($S$5:$S$6173=1)*IFERROR($N$5:$N$6173*1,0)))&gt;0,ROUND($H1014*($N1014/SUMPRODUCT(MAX(($C$5:$C$6173=$C1014)*($D$5:$D$6173=$D1014)*($S$5:$S$6173=1)*IFERROR($N$5:$N$6173*1,0)))),4),0)))</f>
        <v/>
      </c>
      <c r="P1014" s="10" t="inlineStr">
        <is>
          <t>fermate</t>
        </is>
      </c>
      <c r="Q1014" s="21">
        <f>IF($A1014="","",$A1014&amp;"|"&amp;$C1014)</f>
        <v/>
      </c>
      <c r="R1014" s="21">
        <f>IF($A1014="","",$A1014&amp;"|"&amp;$C1014&amp;"|"&amp;$D1014)</f>
        <v/>
      </c>
      <c r="S1014" s="21">
        <f>IF($A1014="","",IFERROR(INDEX(Offerte!$D$2:$D$200,MATCH($Q1014,Offerte!$L$2:$L$200,0)),0))</f>
        <v/>
      </c>
      <c r="T1014" s="21">
        <f>IF($A1014="","",IFERROR(INDEX(Offerte!$G$2:$G$200,MATCH($Q1014,Offerte!$L$2:$L$200,0)),"NO"))</f>
        <v/>
      </c>
    </row>
    <row r="1015">
      <c r="A1015" s="10">
        <f>IF(Offerte!$A34="","",Offerte!$A34)</f>
        <v/>
      </c>
      <c r="B1015" s="10">
        <f>IF(Offerte!$A34="","",Offerte!$B34)</f>
        <v/>
      </c>
      <c r="C1015" s="10">
        <f>IF(Offerte!$A34="","",Offerte!$C34)</f>
        <v/>
      </c>
      <c r="D1015" s="10" t="inlineStr">
        <is>
          <t>D.2.1</t>
        </is>
      </c>
      <c r="E1015" s="10" t="inlineStr">
        <is>
          <t>D</t>
        </is>
      </c>
      <c r="F1015" s="10" t="inlineStr">
        <is>
          <t>Q</t>
        </is>
      </c>
      <c r="G1015" s="10" t="inlineStr">
        <is>
          <t>higher</t>
        </is>
      </c>
      <c r="H1015" s="10" t="n">
        <v>2</v>
      </c>
      <c r="I1015" s="10" t="inlineStr">
        <is>
          <t>Segnali tattili Loges-Vet-Evolution</t>
        </is>
      </c>
      <c r="J1015" s="20" t="n"/>
      <c r="K1015" s="20" t="n"/>
      <c r="L1015" s="20" t="n"/>
      <c r="M1015" s="20" t="n"/>
      <c r="N1015" s="21">
        <f>IF($A1015="","",IFERROR(VALUE($J1015),0))</f>
        <v/>
      </c>
      <c r="O1015" s="21">
        <f>IF($A1015="",0,IF(OR($S1015&lt;&gt;1,COUNTA($J1015:$M1015)=0),0,IF(SUMPRODUCT(MAX(($C$5:$C$6173=$C1015)*($D$5:$D$6173=$D1015)*($S$5:$S$6173=1)*IFERROR($N$5:$N$6173*1,0)))&gt;0,ROUND($H1015*($N1015/SUMPRODUCT(MAX(($C$5:$C$6173=$C1015)*($D$5:$D$6173=$D1015)*($S$5:$S$6173=1)*IFERROR($N$5:$N$6173*1,0)))),4),0)))</f>
        <v/>
      </c>
      <c r="P1015" s="10" t="inlineStr">
        <is>
          <t>fermate</t>
        </is>
      </c>
      <c r="Q1015" s="21">
        <f>IF($A1015="","",$A1015&amp;"|"&amp;$C1015)</f>
        <v/>
      </c>
      <c r="R1015" s="21">
        <f>IF($A1015="","",$A1015&amp;"|"&amp;$C1015&amp;"|"&amp;$D1015)</f>
        <v/>
      </c>
      <c r="S1015" s="21">
        <f>IF($A1015="","",IFERROR(INDEX(Offerte!$D$2:$D$200,MATCH($Q1015,Offerte!$L$2:$L$200,0)),0))</f>
        <v/>
      </c>
      <c r="T1015" s="21">
        <f>IF($A1015="","",IFERROR(INDEX(Offerte!$G$2:$G$200,MATCH($Q1015,Offerte!$L$2:$L$200,0)),"NO"))</f>
        <v/>
      </c>
    </row>
    <row r="1016">
      <c r="A1016" s="10">
        <f>IF(Offerte!$A34="","",Offerte!$A34)</f>
        <v/>
      </c>
      <c r="B1016" s="10">
        <f>IF(Offerte!$A34="","",Offerte!$B34)</f>
        <v/>
      </c>
      <c r="C1016" s="10">
        <f>IF(Offerte!$A34="","",Offerte!$C34)</f>
        <v/>
      </c>
      <c r="D1016" s="10" t="inlineStr">
        <is>
          <t>E.1.1</t>
        </is>
      </c>
      <c r="E1016" s="10" t="inlineStr">
        <is>
          <t>E</t>
        </is>
      </c>
      <c r="F1016" s="10" t="inlineStr">
        <is>
          <t>T</t>
        </is>
      </c>
      <c r="G1016" s="10" t="inlineStr">
        <is>
          <t>tabular</t>
        </is>
      </c>
      <c r="H1016" s="10" t="n">
        <v>2</v>
      </c>
      <c r="I1016" s="10" t="inlineStr">
        <is>
          <t>Mobile app con travel planner PRM</t>
        </is>
      </c>
      <c r="J1016" s="20" t="n"/>
      <c r="K1016" s="20" t="n"/>
      <c r="L1016" s="20" t="n"/>
      <c r="M1016" s="20" t="n"/>
      <c r="N1016" s="21">
        <f>IF($A1016="","",IF(IFERROR(VALUE($M1016),0)=1,1,0))</f>
        <v/>
      </c>
      <c r="O1016" s="21">
        <f>IF($A1016="",0,IF(OR($S1016&lt;&gt;1,COUNTA($J1016:$M1016)=0),0,IF($N1016=1,$H1016,0)))</f>
        <v/>
      </c>
      <c r="P1016" s="10" t="inlineStr">
        <is>
          <t>sì/no</t>
        </is>
      </c>
      <c r="Q1016" s="21">
        <f>IF($A1016="","",$A1016&amp;"|"&amp;$C1016)</f>
        <v/>
      </c>
      <c r="R1016" s="21">
        <f>IF($A1016="","",$A1016&amp;"|"&amp;$C1016&amp;"|"&amp;$D1016)</f>
        <v/>
      </c>
      <c r="S1016" s="21">
        <f>IF($A1016="","",IFERROR(INDEX(Offerte!$D$2:$D$200,MATCH($Q1016,Offerte!$L$2:$L$200,0)),0))</f>
        <v/>
      </c>
      <c r="T1016" s="21">
        <f>IF($A1016="","",IFERROR(INDEX(Offerte!$G$2:$G$200,MATCH($Q1016,Offerte!$L$2:$L$200,0)),"NO"))</f>
        <v/>
      </c>
    </row>
    <row r="1017">
      <c r="A1017" s="10">
        <f>IF(Offerte!$A34="","",Offerte!$A34)</f>
        <v/>
      </c>
      <c r="B1017" s="10">
        <f>IF(Offerte!$A34="","",Offerte!$B34)</f>
        <v/>
      </c>
      <c r="C1017" s="10">
        <f>IF(Offerte!$A34="","",Offerte!$C34)</f>
        <v/>
      </c>
      <c r="D1017" s="10" t="inlineStr">
        <is>
          <t>E.2.1</t>
        </is>
      </c>
      <c r="E1017" s="10" t="inlineStr">
        <is>
          <t>E</t>
        </is>
      </c>
      <c r="F1017" s="10" t="inlineStr">
        <is>
          <t>D</t>
        </is>
      </c>
      <c r="G1017" s="10" t="inlineStr">
        <is>
          <t>discretionary</t>
        </is>
      </c>
      <c r="H1017" s="10" t="n">
        <v>2</v>
      </c>
      <c r="I1017" s="10" t="inlineStr">
        <is>
          <t>Altre azioni informative e rapporti con gli utenti</t>
        </is>
      </c>
      <c r="J1017" s="20" t="n"/>
      <c r="K1017" s="20" t="n"/>
      <c r="L1017" s="20" t="n"/>
      <c r="M1017" s="20" t="n"/>
      <c r="N1017" s="21">
        <f>IF($A1017="","",MAX(0,MIN(1,IFERROR(VALUE($M1017),0))))</f>
        <v/>
      </c>
      <c r="O1017" s="21">
        <f>IF($A1017="",0,IF(OR($S1017&lt;&gt;1,COUNTA($J1017:$M1017)=0),0,IF(SUMPRODUCT(MAX(($C$5:$C$6173=$C1017)*($D$5:$D$6173=$D1017)*($S$5:$S$6173=1)*IFERROR($N$5:$N$6173*1,0)))&gt;0,ROUND($H1017*($N1017/SUMPRODUCT(MAX(($C$5:$C$6173=$C1017)*($D$5:$D$6173=$D1017)*($S$5:$S$6173=1)*IFERROR($N$5:$N$6173*1,0)))),4),0)))</f>
        <v/>
      </c>
      <c r="P1017" s="10" t="inlineStr">
        <is>
          <t>coeff.</t>
        </is>
      </c>
      <c r="Q1017" s="21">
        <f>IF($A1017="","",$A1017&amp;"|"&amp;$C1017)</f>
        <v/>
      </c>
      <c r="R1017" s="21">
        <f>IF($A1017="","",$A1017&amp;"|"&amp;$C1017&amp;"|"&amp;$D1017)</f>
        <v/>
      </c>
      <c r="S1017" s="21">
        <f>IF($A1017="","",IFERROR(INDEX(Offerte!$D$2:$D$200,MATCH($Q1017,Offerte!$L$2:$L$200,0)),0))</f>
        <v/>
      </c>
      <c r="T1017" s="21">
        <f>IF($A1017="","",IFERROR(INDEX(Offerte!$G$2:$G$200,MATCH($Q1017,Offerte!$L$2:$L$200,0)),"NO"))</f>
        <v/>
      </c>
    </row>
    <row r="1018">
      <c r="A1018" s="10">
        <f>IF(Offerte!$A34="","",Offerte!$A34)</f>
        <v/>
      </c>
      <c r="B1018" s="10">
        <f>IF(Offerte!$A34="","",Offerte!$B34)</f>
        <v/>
      </c>
      <c r="C1018" s="10">
        <f>IF(Offerte!$A34="","",Offerte!$C34)</f>
        <v/>
      </c>
      <c r="D1018" s="10" t="inlineStr">
        <is>
          <t>F.1.1</t>
        </is>
      </c>
      <c r="E1018" s="10" t="inlineStr">
        <is>
          <t>F</t>
        </is>
      </c>
      <c r="F1018" s="10" t="inlineStr">
        <is>
          <t>Q</t>
        </is>
      </c>
      <c r="G1018" s="10" t="inlineStr">
        <is>
          <t>lower</t>
        </is>
      </c>
      <c r="H1018" s="10" t="n">
        <v>7</v>
      </c>
      <c r="I1018" s="10" t="inlineStr">
        <is>
          <t>Performance ambientali del parco mezzi adibito al servizio - I_CEA</t>
        </is>
      </c>
      <c r="J1018" s="20" t="n"/>
      <c r="K1018" s="20" t="n"/>
      <c r="L1018" s="20" t="n"/>
      <c r="M1018" s="20" t="n"/>
      <c r="N1018" s="21">
        <f>IF($A1018="","",IFERROR(VALUE($J1018),0))</f>
        <v/>
      </c>
      <c r="O1018" s="21">
        <f>IF($A1018="",0,IF(OR($S1018&lt;&gt;1,COUNTA($J1018:$M1018)=0),0,IF(AND(IFERROR(AGGREGATE(15,6,$N$5:$N$6173/(($C$5:$C$6173=$C1018)*($D$5:$D$6173=$D1018)*($S$5:$S$6173=1)*($N$5:$N$6173&gt;0)),1),0)&gt;0,$N1018&gt;0),ROUND($H1018*(IFERROR(AGGREGATE(15,6,$N$5:$N$6173/(($C$5:$C$6173=$C1018)*($D$5:$D$6173=$D1018)*($S$5:$S$6173=1)*($N$5:$N$6173&gt;0)),1),0)/$N1018),4),0)))</f>
        <v/>
      </c>
      <c r="P1018" s="10" t="inlineStr">
        <is>
          <t>indice</t>
        </is>
      </c>
      <c r="Q1018" s="21">
        <f>IF($A1018="","",$A1018&amp;"|"&amp;$C1018)</f>
        <v/>
      </c>
      <c r="R1018" s="21">
        <f>IF($A1018="","",$A1018&amp;"|"&amp;$C1018&amp;"|"&amp;$D1018)</f>
        <v/>
      </c>
      <c r="S1018" s="21">
        <f>IF($A1018="","",IFERROR(INDEX(Offerte!$D$2:$D$200,MATCH($Q1018,Offerte!$L$2:$L$200,0)),0))</f>
        <v/>
      </c>
      <c r="T1018" s="21">
        <f>IF($A1018="","",IFERROR(INDEX(Offerte!$G$2:$G$200,MATCH($Q1018,Offerte!$L$2:$L$200,0)),"NO"))</f>
        <v/>
      </c>
    </row>
    <row r="1019">
      <c r="A1019" s="10">
        <f>IF(Offerte!$A34="","",Offerte!$A34)</f>
        <v/>
      </c>
      <c r="B1019" s="10">
        <f>IF(Offerte!$A34="","",Offerte!$B34)</f>
        <v/>
      </c>
      <c r="C1019" s="10">
        <f>IF(Offerte!$A34="","",Offerte!$C34)</f>
        <v/>
      </c>
      <c r="D1019" s="10" t="inlineStr">
        <is>
          <t>F.2.1</t>
        </is>
      </c>
      <c r="E1019" s="10" t="inlineStr">
        <is>
          <t>F</t>
        </is>
      </c>
      <c r="F1019" s="10" t="inlineStr">
        <is>
          <t>Q</t>
        </is>
      </c>
      <c r="G1019" s="10" t="inlineStr">
        <is>
          <t>higher</t>
        </is>
      </c>
      <c r="H1019" s="10" t="n">
        <v>2</v>
      </c>
      <c r="I1019" s="10" t="inlineStr">
        <is>
          <t>Tasso di copertura del servizio con dispositivi ECO-DRIVER</t>
        </is>
      </c>
      <c r="J1019" s="20" t="n"/>
      <c r="K1019" s="20" t="n"/>
      <c r="L1019" s="20" t="n"/>
      <c r="M1019" s="20" t="n"/>
      <c r="N1019" s="21">
        <f>IF($A1019="","",IFERROR(VALUE($K1019)/VALUE($L1019),IFERROR(VALUE($J1019),0)))</f>
        <v/>
      </c>
      <c r="O1019" s="21">
        <f>IF($A1019="",0,IF(OR($S1019&lt;&gt;1,COUNTA($J1019:$M1019)=0),0,IF(SUMPRODUCT(MAX(($C$5:$C$6173=$C1019)*($D$5:$D$6173=$D1019)*($S$5:$S$6173=1)*IFERROR($N$5:$N$6173*1,0)))&gt;0,ROUND($H1019*($N1019/SUMPRODUCT(MAX(($C$5:$C$6173=$C1019)*($D$5:$D$6173=$D1019)*($S$5:$S$6173=1)*IFERROR($N$5:$N$6173*1,0)))),4),0)))</f>
        <v/>
      </c>
      <c r="P1019" s="10" t="inlineStr">
        <is>
          <t>Autobus attrezzati con dispositivi ECO-DRIVER / Autobus totali in offerta, incluse scorte</t>
        </is>
      </c>
      <c r="Q1019" s="21">
        <f>IF($A1019="","",$A1019&amp;"|"&amp;$C1019)</f>
        <v/>
      </c>
      <c r="R1019" s="21">
        <f>IF($A1019="","",$A1019&amp;"|"&amp;$C1019&amp;"|"&amp;$D1019)</f>
        <v/>
      </c>
      <c r="S1019" s="21">
        <f>IF($A1019="","",IFERROR(INDEX(Offerte!$D$2:$D$200,MATCH($Q1019,Offerte!$L$2:$L$200,0)),0))</f>
        <v/>
      </c>
      <c r="T1019" s="21">
        <f>IF($A1019="","",IFERROR(INDEX(Offerte!$G$2:$G$200,MATCH($Q1019,Offerte!$L$2:$L$200,0)),"NO"))</f>
        <v/>
      </c>
    </row>
    <row r="1020">
      <c r="A1020" s="10">
        <f>IF(Offerte!$A34="","",Offerte!$A34)</f>
        <v/>
      </c>
      <c r="B1020" s="10">
        <f>IF(Offerte!$A34="","",Offerte!$B34)</f>
        <v/>
      </c>
      <c r="C1020" s="10">
        <f>IF(Offerte!$A34="","",Offerte!$C34)</f>
        <v/>
      </c>
      <c r="D1020" s="10" t="inlineStr">
        <is>
          <t>F.3.1</t>
        </is>
      </c>
      <c r="E1020" s="10" t="inlineStr">
        <is>
          <t>F</t>
        </is>
      </c>
      <c r="F1020" s="10" t="inlineStr">
        <is>
          <t>Q</t>
        </is>
      </c>
      <c r="G1020" s="10" t="inlineStr">
        <is>
          <t>higher</t>
        </is>
      </c>
      <c r="H1020" s="10" t="n">
        <v>2</v>
      </c>
      <c r="I1020" s="10" t="inlineStr">
        <is>
          <t>Autoproduzione consumi elettrici per trazione</t>
        </is>
      </c>
      <c r="J1020" s="20" t="n"/>
      <c r="K1020" s="20" t="n"/>
      <c r="L1020" s="20" t="n"/>
      <c r="M1020" s="20" t="n"/>
      <c r="N1020" s="21">
        <f>IF($A1020="","",IFERROR(VALUE($J1020),0))</f>
        <v/>
      </c>
      <c r="O1020" s="21">
        <f>IF($A1020="",0,IF(OR($S1020&lt;&gt;1,COUNTA($J1020:$M1020)=0),0,IF(SUMPRODUCT(MAX(($C$5:$C$6173=$C1020)*($D$5:$D$6173=$D1020)*($S$5:$S$6173=1)*IFERROR($N$5:$N$6173*1,0)))&gt;0,ROUND($H1020*($N1020/SUMPRODUCT(MAX(($C$5:$C$6173=$C1020)*($D$5:$D$6173=$D1020)*($S$5:$S$6173=1)*IFERROR($N$5:$N$6173*1,0)))),4),0)))</f>
        <v/>
      </c>
      <c r="P1020" s="10" t="inlineStr">
        <is>
          <t>kWh/anno</t>
        </is>
      </c>
      <c r="Q1020" s="21">
        <f>IF($A1020="","",$A1020&amp;"|"&amp;$C1020)</f>
        <v/>
      </c>
      <c r="R1020" s="21">
        <f>IF($A1020="","",$A1020&amp;"|"&amp;$C1020&amp;"|"&amp;$D1020)</f>
        <v/>
      </c>
      <c r="S1020" s="21">
        <f>IF($A1020="","",IFERROR(INDEX(Offerte!$D$2:$D$200,MATCH($Q1020,Offerte!$L$2:$L$200,0)),0))</f>
        <v/>
      </c>
      <c r="T1020" s="21">
        <f>IF($A1020="","",IFERROR(INDEX(Offerte!$G$2:$G$200,MATCH($Q1020,Offerte!$L$2:$L$200,0)),"NO"))</f>
        <v/>
      </c>
    </row>
    <row r="1021">
      <c r="A1021" s="10">
        <f>IF(Offerte!$A34="","",Offerte!$A34)</f>
        <v/>
      </c>
      <c r="B1021" s="10">
        <f>IF(Offerte!$A34="","",Offerte!$B34)</f>
        <v/>
      </c>
      <c r="C1021" s="10">
        <f>IF(Offerte!$A34="","",Offerte!$C34)</f>
        <v/>
      </c>
      <c r="D1021" s="10" t="inlineStr">
        <is>
          <t>F.4.1</t>
        </is>
      </c>
      <c r="E1021" s="10" t="inlineStr">
        <is>
          <t>F</t>
        </is>
      </c>
      <c r="F1021" s="10" t="inlineStr">
        <is>
          <t>Q</t>
        </is>
      </c>
      <c r="G1021" s="10" t="inlineStr">
        <is>
          <t>soil</t>
        </is>
      </c>
      <c r="H1021" s="10" t="n">
        <v>2</v>
      </c>
      <c r="I1021" s="10" t="inlineStr">
        <is>
          <t>Indice di consumo di suolo</t>
        </is>
      </c>
      <c r="J1021" s="20" t="n"/>
      <c r="K1021" s="20" t="n"/>
      <c r="L1021" s="20" t="n"/>
      <c r="M1021" s="20" t="n"/>
      <c r="N1021" s="21">
        <f>IF($A1021="","",IFERROR(VALUE($J1021),0))</f>
        <v/>
      </c>
      <c r="O1021" s="21">
        <f>IF($A1021="",0,IF(OR($S1021&lt;&gt;1,COUNTA($J1021:$M1021)=0),0,IF($N1021&lt;=0,$H1021,IF(SUMPRODUCT(MAX(($C$5:$C$6173=$C1021)*($D$5:$D$6173=$D1021)*($S$5:$S$6173=1)*IFERROR($N$5:$N$6173*1,0)))&gt;0,ROUND($H1021*((SUMPRODUCT(MAX(($C$5:$C$6173=$C1021)*($D$5:$D$6173=$D1021)*($S$5:$S$6173=1)*IFERROR($N$5:$N$6173*1,0)))-$N1021)/SUMPRODUCT(MAX(($C$5:$C$6173=$C1021)*($D$5:$D$6173=$D1021)*($S$5:$S$6173=1)*IFERROR($N$5:$N$6173*1,0)))),4),0))))</f>
        <v/>
      </c>
      <c r="P1021" s="10" t="inlineStr">
        <is>
          <t>m2</t>
        </is>
      </c>
      <c r="Q1021" s="21">
        <f>IF($A1021="","",$A1021&amp;"|"&amp;$C1021)</f>
        <v/>
      </c>
      <c r="R1021" s="21">
        <f>IF($A1021="","",$A1021&amp;"|"&amp;$C1021&amp;"|"&amp;$D1021)</f>
        <v/>
      </c>
      <c r="S1021" s="21">
        <f>IF($A1021="","",IFERROR(INDEX(Offerte!$D$2:$D$200,MATCH($Q1021,Offerte!$L$2:$L$200,0)),0))</f>
        <v/>
      </c>
      <c r="T1021" s="21">
        <f>IF($A1021="","",IFERROR(INDEX(Offerte!$G$2:$G$200,MATCH($Q1021,Offerte!$L$2:$L$200,0)),"NO"))</f>
        <v/>
      </c>
    </row>
    <row r="1022">
      <c r="A1022" s="10">
        <f>IF(Offerte!$A34="","",Offerte!$A34)</f>
        <v/>
      </c>
      <c r="B1022" s="10">
        <f>IF(Offerte!$A34="","",Offerte!$B34)</f>
        <v/>
      </c>
      <c r="C1022" s="10">
        <f>IF(Offerte!$A34="","",Offerte!$C34)</f>
        <v/>
      </c>
      <c r="D1022" s="10" t="inlineStr">
        <is>
          <t>F.5.1</t>
        </is>
      </c>
      <c r="E1022" s="10" t="inlineStr">
        <is>
          <t>F</t>
        </is>
      </c>
      <c r="F1022" s="10" t="inlineStr">
        <is>
          <t>T</t>
        </is>
      </c>
      <c r="G1022" s="10" t="inlineStr">
        <is>
          <t>tabular</t>
        </is>
      </c>
      <c r="H1022" s="10" t="n">
        <v>1</v>
      </c>
      <c r="I1022" s="10" t="inlineStr">
        <is>
          <t>Rendicontazione di sostenibilità ambientale</t>
        </is>
      </c>
      <c r="J1022" s="20" t="n"/>
      <c r="K1022" s="20" t="n"/>
      <c r="L1022" s="20" t="n"/>
      <c r="M1022" s="20" t="n"/>
      <c r="N1022" s="21">
        <f>IF($A1022="","",IF(IFERROR(VALUE($M1022),0)=1,1,0))</f>
        <v/>
      </c>
      <c r="O1022" s="21">
        <f>IF($A1022="",0,IF(OR($S1022&lt;&gt;1,COUNTA($J1022:$M1022)=0),0,IF($N1022=1,$H1022,0)))</f>
        <v/>
      </c>
      <c r="P1022" s="10" t="inlineStr">
        <is>
          <t>sì/no</t>
        </is>
      </c>
      <c r="Q1022" s="21">
        <f>IF($A1022="","",$A1022&amp;"|"&amp;$C1022)</f>
        <v/>
      </c>
      <c r="R1022" s="21">
        <f>IF($A1022="","",$A1022&amp;"|"&amp;$C1022&amp;"|"&amp;$D1022)</f>
        <v/>
      </c>
      <c r="S1022" s="21">
        <f>IF($A1022="","",IFERROR(INDEX(Offerte!$D$2:$D$200,MATCH($Q1022,Offerte!$L$2:$L$200,0)),0))</f>
        <v/>
      </c>
      <c r="T1022" s="21">
        <f>IF($A1022="","",IFERROR(INDEX(Offerte!$G$2:$G$200,MATCH($Q1022,Offerte!$L$2:$L$200,0)),"NO"))</f>
        <v/>
      </c>
    </row>
    <row r="1023">
      <c r="A1023" s="10">
        <f>IF(Offerte!$A34="","",Offerte!$A34)</f>
        <v/>
      </c>
      <c r="B1023" s="10">
        <f>IF(Offerte!$A34="","",Offerte!$B34)</f>
        <v/>
      </c>
      <c r="C1023" s="10">
        <f>IF(Offerte!$A34="","",Offerte!$C34)</f>
        <v/>
      </c>
      <c r="D1023" s="10" t="inlineStr">
        <is>
          <t>G.1.1</t>
        </is>
      </c>
      <c r="E1023" s="10" t="inlineStr">
        <is>
          <t>G</t>
        </is>
      </c>
      <c r="F1023" s="10" t="inlineStr">
        <is>
          <t>D</t>
        </is>
      </c>
      <c r="G1023" s="10" t="inlineStr">
        <is>
          <t>discretionary</t>
        </is>
      </c>
      <c r="H1023" s="10" t="n">
        <v>2</v>
      </c>
      <c r="I1023" s="10" t="inlineStr">
        <is>
          <t>Qualità del progetto di centrale di controllo aziendale</t>
        </is>
      </c>
      <c r="J1023" s="20" t="n"/>
      <c r="K1023" s="20" t="n"/>
      <c r="L1023" s="20" t="n"/>
      <c r="M1023" s="20" t="n"/>
      <c r="N1023" s="21">
        <f>IF($A1023="","",MAX(0,MIN(1,IFERROR(VALUE($M1023),0))))</f>
        <v/>
      </c>
      <c r="O1023" s="21">
        <f>IF($A1023="",0,IF(OR($S1023&lt;&gt;1,COUNTA($J1023:$M1023)=0),0,IF(SUMPRODUCT(MAX(($C$5:$C$6173=$C1023)*($D$5:$D$6173=$D1023)*($S$5:$S$6173=1)*IFERROR($N$5:$N$6173*1,0)))&gt;0,ROUND($H1023*($N1023/SUMPRODUCT(MAX(($C$5:$C$6173=$C1023)*($D$5:$D$6173=$D1023)*($S$5:$S$6173=1)*IFERROR($N$5:$N$6173*1,0)))),4),0)))</f>
        <v/>
      </c>
      <c r="P1023" s="10" t="inlineStr">
        <is>
          <t>coeff.</t>
        </is>
      </c>
      <c r="Q1023" s="21">
        <f>IF($A1023="","",$A1023&amp;"|"&amp;$C1023)</f>
        <v/>
      </c>
      <c r="R1023" s="21">
        <f>IF($A1023="","",$A1023&amp;"|"&amp;$C1023&amp;"|"&amp;$D1023)</f>
        <v/>
      </c>
      <c r="S1023" s="21">
        <f>IF($A1023="","",IFERROR(INDEX(Offerte!$D$2:$D$200,MATCH($Q1023,Offerte!$L$2:$L$200,0)),0))</f>
        <v/>
      </c>
      <c r="T1023" s="21">
        <f>IF($A1023="","",IFERROR(INDEX(Offerte!$G$2:$G$200,MATCH($Q1023,Offerte!$L$2:$L$200,0)),"NO"))</f>
        <v/>
      </c>
    </row>
    <row r="1024">
      <c r="A1024" s="10">
        <f>IF(Offerte!$A34="","",Offerte!$A34)</f>
        <v/>
      </c>
      <c r="B1024" s="10">
        <f>IF(Offerte!$A34="","",Offerte!$B34)</f>
        <v/>
      </c>
      <c r="C1024" s="10">
        <f>IF(Offerte!$A34="","",Offerte!$C34)</f>
        <v/>
      </c>
      <c r="D1024" s="10" t="inlineStr">
        <is>
          <t>G.2.1</t>
        </is>
      </c>
      <c r="E1024" s="10" t="inlineStr">
        <is>
          <t>G</t>
        </is>
      </c>
      <c r="F1024" s="10" t="inlineStr">
        <is>
          <t>T</t>
        </is>
      </c>
      <c r="G1024" s="10" t="inlineStr">
        <is>
          <t>tabular</t>
        </is>
      </c>
      <c r="H1024" s="10" t="n">
        <v>1</v>
      </c>
      <c r="I1024" s="10" t="inlineStr">
        <is>
          <t>Certificazione ISO 45001</t>
        </is>
      </c>
      <c r="J1024" s="20" t="n"/>
      <c r="K1024" s="20" t="n"/>
      <c r="L1024" s="20" t="n"/>
      <c r="M1024" s="20" t="n"/>
      <c r="N1024" s="21">
        <f>IF($A1024="","",IF(IFERROR(VALUE($M1024),0)=1,1,0))</f>
        <v/>
      </c>
      <c r="O1024" s="21">
        <f>IF($A1024="",0,IF(OR($S1024&lt;&gt;1,COUNTA($J1024:$M1024)=0),0,IF($N1024=1,$H1024,0)))</f>
        <v/>
      </c>
      <c r="P1024" s="10" t="inlineStr">
        <is>
          <t>sì/no</t>
        </is>
      </c>
      <c r="Q1024" s="21">
        <f>IF($A1024="","",$A1024&amp;"|"&amp;$C1024)</f>
        <v/>
      </c>
      <c r="R1024" s="21">
        <f>IF($A1024="","",$A1024&amp;"|"&amp;$C1024&amp;"|"&amp;$D1024)</f>
        <v/>
      </c>
      <c r="S1024" s="21">
        <f>IF($A1024="","",IFERROR(INDEX(Offerte!$D$2:$D$200,MATCH($Q1024,Offerte!$L$2:$L$200,0)),0))</f>
        <v/>
      </c>
      <c r="T1024" s="21">
        <f>IF($A1024="","",IFERROR(INDEX(Offerte!$G$2:$G$200,MATCH($Q1024,Offerte!$L$2:$L$200,0)),"NO"))</f>
        <v/>
      </c>
    </row>
    <row r="1025">
      <c r="A1025" s="10">
        <f>IF(Offerte!$A34="","",Offerte!$A34)</f>
        <v/>
      </c>
      <c r="B1025" s="10">
        <f>IF(Offerte!$A34="","",Offerte!$B34)</f>
        <v/>
      </c>
      <c r="C1025" s="10">
        <f>IF(Offerte!$A34="","",Offerte!$C34)</f>
        <v/>
      </c>
      <c r="D1025" s="10" t="inlineStr">
        <is>
          <t>G.3.1</t>
        </is>
      </c>
      <c r="E1025" s="10" t="inlineStr">
        <is>
          <t>G</t>
        </is>
      </c>
      <c r="F1025" s="10" t="inlineStr">
        <is>
          <t>T</t>
        </is>
      </c>
      <c r="G1025" s="10" t="inlineStr">
        <is>
          <t>tabular</t>
        </is>
      </c>
      <c r="H1025" s="10" t="n">
        <v>1</v>
      </c>
      <c r="I1025" s="10" t="inlineStr">
        <is>
          <t>Certificazioni di responsabilità sociale</t>
        </is>
      </c>
      <c r="J1025" s="20" t="n"/>
      <c r="K1025" s="20" t="n"/>
      <c r="L1025" s="20" t="n"/>
      <c r="M1025" s="20" t="n"/>
      <c r="N1025" s="21">
        <f>IF($A1025="","",IF(IFERROR(VALUE($M1025),0)=1,1,0))</f>
        <v/>
      </c>
      <c r="O1025" s="21">
        <f>IF($A1025="",0,IF(OR($S1025&lt;&gt;1,COUNTA($J1025:$M1025)=0),0,IF($N1025=1,$H1025,0)))</f>
        <v/>
      </c>
      <c r="P1025" s="10" t="inlineStr">
        <is>
          <t>sì/no</t>
        </is>
      </c>
      <c r="Q1025" s="21">
        <f>IF($A1025="","",$A1025&amp;"|"&amp;$C1025)</f>
        <v/>
      </c>
      <c r="R1025" s="21">
        <f>IF($A1025="","",$A1025&amp;"|"&amp;$C1025&amp;"|"&amp;$D1025)</f>
        <v/>
      </c>
      <c r="S1025" s="21">
        <f>IF($A1025="","",IFERROR(INDEX(Offerte!$D$2:$D$200,MATCH($Q1025,Offerte!$L$2:$L$200,0)),0))</f>
        <v/>
      </c>
      <c r="T1025" s="21">
        <f>IF($A1025="","",IFERROR(INDEX(Offerte!$G$2:$G$200,MATCH($Q1025,Offerte!$L$2:$L$200,0)),"NO"))</f>
        <v/>
      </c>
    </row>
    <row r="1026">
      <c r="A1026" s="10">
        <f>IF(Offerte!$A34="","",Offerte!$A34)</f>
        <v/>
      </c>
      <c r="B1026" s="10">
        <f>IF(Offerte!$A34="","",Offerte!$B34)</f>
        <v/>
      </c>
      <c r="C1026" s="10">
        <f>IF(Offerte!$A34="","",Offerte!$C34)</f>
        <v/>
      </c>
      <c r="D1026" s="10" t="inlineStr">
        <is>
          <t>G.4.1</t>
        </is>
      </c>
      <c r="E1026" s="10" t="inlineStr">
        <is>
          <t>G</t>
        </is>
      </c>
      <c r="F1026" s="10" t="inlineStr">
        <is>
          <t>D</t>
        </is>
      </c>
      <c r="G1026" s="10" t="inlineStr">
        <is>
          <t>discretionary</t>
        </is>
      </c>
      <c r="H1026" s="10" t="n">
        <v>2</v>
      </c>
      <c r="I1026" s="10" t="inlineStr">
        <is>
          <t>Qualità del piano di formazione del personale</t>
        </is>
      </c>
      <c r="J1026" s="20" t="n"/>
      <c r="K1026" s="20" t="n"/>
      <c r="L1026" s="20" t="n"/>
      <c r="M1026" s="20" t="n"/>
      <c r="N1026" s="21">
        <f>IF($A1026="","",MAX(0,MIN(1,IFERROR(VALUE($M1026),0))))</f>
        <v/>
      </c>
      <c r="O1026" s="21">
        <f>IF($A1026="",0,IF(OR($S1026&lt;&gt;1,COUNTA($J1026:$M1026)=0),0,IF(SUMPRODUCT(MAX(($C$5:$C$6173=$C1026)*($D$5:$D$6173=$D1026)*($S$5:$S$6173=1)*IFERROR($N$5:$N$6173*1,0)))&gt;0,ROUND($H1026*($N1026/SUMPRODUCT(MAX(($C$5:$C$6173=$C1026)*($D$5:$D$6173=$D1026)*($S$5:$S$6173=1)*IFERROR($N$5:$N$6173*1,0)))),4),0)))</f>
        <v/>
      </c>
      <c r="P1026" s="10" t="inlineStr">
        <is>
          <t>coeff.</t>
        </is>
      </c>
      <c r="Q1026" s="21">
        <f>IF($A1026="","",$A1026&amp;"|"&amp;$C1026)</f>
        <v/>
      </c>
      <c r="R1026" s="21">
        <f>IF($A1026="","",$A1026&amp;"|"&amp;$C1026&amp;"|"&amp;$D1026)</f>
        <v/>
      </c>
      <c r="S1026" s="21">
        <f>IF($A1026="","",IFERROR(INDEX(Offerte!$D$2:$D$200,MATCH($Q1026,Offerte!$L$2:$L$200,0)),0))</f>
        <v/>
      </c>
      <c r="T1026" s="21">
        <f>IF($A1026="","",IFERROR(INDEX(Offerte!$G$2:$G$200,MATCH($Q1026,Offerte!$L$2:$L$200,0)),"NO"))</f>
        <v/>
      </c>
    </row>
    <row r="1027">
      <c r="A1027" s="10">
        <f>IF(Offerte!$A34="","",Offerte!$A34)</f>
        <v/>
      </c>
      <c r="B1027" s="10">
        <f>IF(Offerte!$A34="","",Offerte!$B34)</f>
        <v/>
      </c>
      <c r="C1027" s="10">
        <f>IF(Offerte!$A34="","",Offerte!$C34)</f>
        <v/>
      </c>
      <c r="D1027" s="10" t="inlineStr">
        <is>
          <t>G.5.1</t>
        </is>
      </c>
      <c r="E1027" s="10" t="inlineStr">
        <is>
          <t>G</t>
        </is>
      </c>
      <c r="F1027" s="10" t="inlineStr">
        <is>
          <t>T</t>
        </is>
      </c>
      <c r="G1027" s="10" t="inlineStr">
        <is>
          <t>tabular</t>
        </is>
      </c>
      <c r="H1027" s="10" t="n">
        <v>1</v>
      </c>
      <c r="I1027" s="10" t="inlineStr">
        <is>
          <t>Impegno al mantenimento delle garanzie del contratto di secondo livello del gestore uscente</t>
        </is>
      </c>
      <c r="J1027" s="20" t="n"/>
      <c r="K1027" s="20" t="n"/>
      <c r="L1027" s="20" t="n"/>
      <c r="M1027" s="20" t="n"/>
      <c r="N1027" s="21">
        <f>IF($A1027="","",IF(IFERROR(VALUE($M1027),0)=1,1,0))</f>
        <v/>
      </c>
      <c r="O1027" s="21">
        <f>IF($A1027="",0,IF(OR($S1027&lt;&gt;1,COUNTA($J1027:$M1027)=0),0,IF($N1027=1,$H1027,0)))</f>
        <v/>
      </c>
      <c r="P1027" s="10" t="inlineStr">
        <is>
          <t>sì/no</t>
        </is>
      </c>
      <c r="Q1027" s="21">
        <f>IF($A1027="","",$A1027&amp;"|"&amp;$C1027)</f>
        <v/>
      </c>
      <c r="R1027" s="21">
        <f>IF($A1027="","",$A1027&amp;"|"&amp;$C1027&amp;"|"&amp;$D1027)</f>
        <v/>
      </c>
      <c r="S1027" s="21">
        <f>IF($A1027="","",IFERROR(INDEX(Offerte!$D$2:$D$200,MATCH($Q1027,Offerte!$L$2:$L$200,0)),0))</f>
        <v/>
      </c>
      <c r="T1027" s="21">
        <f>IF($A1027="","",IFERROR(INDEX(Offerte!$G$2:$G$200,MATCH($Q1027,Offerte!$L$2:$L$200,0)),"NO"))</f>
        <v/>
      </c>
    </row>
    <row r="1028">
      <c r="A1028" s="10">
        <f>IF(Offerte!$A35="","",Offerte!$A35)</f>
        <v/>
      </c>
      <c r="B1028" s="10">
        <f>IF(Offerte!$A35="","",Offerte!$B35)</f>
        <v/>
      </c>
      <c r="C1028" s="10">
        <f>IF(Offerte!$A35="","",Offerte!$C35)</f>
        <v/>
      </c>
      <c r="D1028" s="10" t="inlineStr">
        <is>
          <t>A.1.1</t>
        </is>
      </c>
      <c r="E1028" s="10" t="inlineStr">
        <is>
          <t>A</t>
        </is>
      </c>
      <c r="F1028" s="10" t="inlineStr">
        <is>
          <t>Q</t>
        </is>
      </c>
      <c r="G1028" s="10" t="inlineStr">
        <is>
          <t>higher</t>
        </is>
      </c>
      <c r="H1028" s="10" t="n">
        <v>3</v>
      </c>
      <c r="I1028" s="10" t="inlineStr">
        <is>
          <t>Tasso aggiuntivo di corse controllate</t>
        </is>
      </c>
      <c r="J1028" s="20" t="n"/>
      <c r="K1028" s="20" t="n"/>
      <c r="L1028" s="20" t="n"/>
      <c r="M1028" s="20" t="n"/>
      <c r="N1028" s="21">
        <f>IF($A1028="","",IFERROR(VALUE($K1028)/VALUE($L1028)*100,IFERROR(VALUE($J1028),0)))</f>
        <v/>
      </c>
      <c r="O1028" s="21">
        <f>IF($A1028="",0,IF(OR($S1028&lt;&gt;1,COUNTA($J1028:$M1028)=0),0,IF(SUMPRODUCT(MAX(($C$5:$C$6173=$C1028)*($D$5:$D$6173=$D1028)*($S$5:$S$6173=1)*IFERROR($N$5:$N$6173*1,0)))&gt;0,ROUND($H1028*($N1028/SUMPRODUCT(MAX(($C$5:$C$6173=$C1028)*($D$5:$D$6173=$D1028)*($S$5:$S$6173=1)*IFERROR($N$5:$N$6173*1,0)))),4),0)))</f>
        <v/>
      </c>
      <c r="P1028" s="10" t="inlineStr">
        <is>
          <t>Corse controllate annue / Corse programmate annue</t>
        </is>
      </c>
      <c r="Q1028" s="21">
        <f>IF($A1028="","",$A1028&amp;"|"&amp;$C1028)</f>
        <v/>
      </c>
      <c r="R1028" s="21">
        <f>IF($A1028="","",$A1028&amp;"|"&amp;$C1028&amp;"|"&amp;$D1028)</f>
        <v/>
      </c>
      <c r="S1028" s="21">
        <f>IF($A1028="","",IFERROR(INDEX(Offerte!$D$2:$D$200,MATCH($Q1028,Offerte!$L$2:$L$200,0)),0))</f>
        <v/>
      </c>
      <c r="T1028" s="21">
        <f>IF($A1028="","",IFERROR(INDEX(Offerte!$G$2:$G$200,MATCH($Q1028,Offerte!$L$2:$L$200,0)),"NO"))</f>
        <v/>
      </c>
    </row>
    <row r="1029">
      <c r="A1029" s="10">
        <f>IF(Offerte!$A35="","",Offerte!$A35)</f>
        <v/>
      </c>
      <c r="B1029" s="10">
        <f>IF(Offerte!$A35="","",Offerte!$B35)</f>
        <v/>
      </c>
      <c r="C1029" s="10">
        <f>IF(Offerte!$A35="","",Offerte!$C35)</f>
        <v/>
      </c>
      <c r="D1029" s="10" t="inlineStr">
        <is>
          <t>A.1.2</t>
        </is>
      </c>
      <c r="E1029" s="10" t="inlineStr">
        <is>
          <t>A</t>
        </is>
      </c>
      <c r="F1029" s="10" t="inlineStr">
        <is>
          <t>Q</t>
        </is>
      </c>
      <c r="G1029" s="10" t="inlineStr">
        <is>
          <t>higher</t>
        </is>
      </c>
      <c r="H1029" s="10" t="n">
        <v>4</v>
      </c>
      <c r="I1029" s="10" t="inlineStr">
        <is>
          <t>Numero aggiuntivo di passeggeri controllati</t>
        </is>
      </c>
      <c r="J1029" s="20" t="n"/>
      <c r="K1029" s="20" t="n"/>
      <c r="L1029" s="20" t="n"/>
      <c r="M1029" s="20" t="n"/>
      <c r="N1029" s="21">
        <f>IF($A1029="","",IFERROR(VALUE($J1029),0))</f>
        <v/>
      </c>
      <c r="O1029" s="21">
        <f>IF($A1029="",0,IF(OR($S1029&lt;&gt;1,COUNTA($J1029:$M1029)=0),0,IF(SUMPRODUCT(MAX(($C$5:$C$6173=$C1029)*($D$5:$D$6173=$D1029)*($S$5:$S$6173=1)*IFERROR($N$5:$N$6173*1,0)))&gt;0,ROUND($H1029*($N1029/SUMPRODUCT(MAX(($C$5:$C$6173=$C1029)*($D$5:$D$6173=$D1029)*($S$5:$S$6173=1)*IFERROR($N$5:$N$6173*1,0)))),4),0)))</f>
        <v/>
      </c>
      <c r="P1029" s="10" t="inlineStr">
        <is>
          <t>passeggeri/anno</t>
        </is>
      </c>
      <c r="Q1029" s="21">
        <f>IF($A1029="","",$A1029&amp;"|"&amp;$C1029)</f>
        <v/>
      </c>
      <c r="R1029" s="21">
        <f>IF($A1029="","",$A1029&amp;"|"&amp;$C1029&amp;"|"&amp;$D1029)</f>
        <v/>
      </c>
      <c r="S1029" s="21">
        <f>IF($A1029="","",IFERROR(INDEX(Offerte!$D$2:$D$200,MATCH($Q1029,Offerte!$L$2:$L$200,0)),0))</f>
        <v/>
      </c>
      <c r="T1029" s="21">
        <f>IF($A1029="","",IFERROR(INDEX(Offerte!$G$2:$G$200,MATCH($Q1029,Offerte!$L$2:$L$200,0)),"NO"))</f>
        <v/>
      </c>
    </row>
    <row r="1030">
      <c r="A1030" s="10">
        <f>IF(Offerte!$A35="","",Offerte!$A35)</f>
        <v/>
      </c>
      <c r="B1030" s="10">
        <f>IF(Offerte!$A35="","",Offerte!$B35)</f>
        <v/>
      </c>
      <c r="C1030" s="10">
        <f>IF(Offerte!$A35="","",Offerte!$C35)</f>
        <v/>
      </c>
      <c r="D1030" s="10" t="inlineStr">
        <is>
          <t>B.1.1</t>
        </is>
      </c>
      <c r="E1030" s="10" t="inlineStr">
        <is>
          <t>B</t>
        </is>
      </c>
      <c r="F1030" s="10" t="inlineStr">
        <is>
          <t>Q</t>
        </is>
      </c>
      <c r="G1030" s="10" t="inlineStr">
        <is>
          <t>higher</t>
        </is>
      </c>
      <c r="H1030" s="10" t="n">
        <v>3</v>
      </c>
      <c r="I1030" s="10" t="inlineStr">
        <is>
          <t>Incremento dei posti offerti nelle fasce di punta</t>
        </is>
      </c>
      <c r="J1030" s="20" t="n"/>
      <c r="K1030" s="20" t="n"/>
      <c r="L1030" s="20" t="n"/>
      <c r="M1030" s="20" t="n"/>
      <c r="N1030" s="21">
        <f>IF($A1030="","",IFERROR(VALUE($J1030),0))</f>
        <v/>
      </c>
      <c r="O1030" s="21">
        <f>IF($A1030="",0,IF(OR($S1030&lt;&gt;1,COUNTA($J1030:$M1030)=0),0,IF(SUMPRODUCT(MAX(($C$5:$C$6173=$C1030)*($D$5:$D$6173=$D1030)*($S$5:$S$6173=1)*IFERROR($N$5:$N$6173*1,0)))&gt;0,ROUND($H1030*($N1030/SUMPRODUCT(MAX(($C$5:$C$6173=$C1030)*($D$5:$D$6173=$D1030)*($S$5:$S$6173=1)*IFERROR($N$5:$N$6173*1,0)))),4),0)))</f>
        <v/>
      </c>
      <c r="P1030" s="10" t="inlineStr">
        <is>
          <t>posti*km</t>
        </is>
      </c>
      <c r="Q1030" s="21">
        <f>IF($A1030="","",$A1030&amp;"|"&amp;$C1030)</f>
        <v/>
      </c>
      <c r="R1030" s="21">
        <f>IF($A1030="","",$A1030&amp;"|"&amp;$C1030&amp;"|"&amp;$D1030)</f>
        <v/>
      </c>
      <c r="S1030" s="21">
        <f>IF($A1030="","",IFERROR(INDEX(Offerte!$D$2:$D$200,MATCH($Q1030,Offerte!$L$2:$L$200,0)),0))</f>
        <v/>
      </c>
      <c r="T1030" s="21">
        <f>IF($A1030="","",IFERROR(INDEX(Offerte!$G$2:$G$200,MATCH($Q1030,Offerte!$L$2:$L$200,0)),"NO"))</f>
        <v/>
      </c>
    </row>
    <row r="1031">
      <c r="A1031" s="10">
        <f>IF(Offerte!$A35="","",Offerte!$A35)</f>
        <v/>
      </c>
      <c r="B1031" s="10">
        <f>IF(Offerte!$A35="","",Offerte!$B35)</f>
        <v/>
      </c>
      <c r="C1031" s="10">
        <f>IF(Offerte!$A35="","",Offerte!$C35)</f>
        <v/>
      </c>
      <c r="D1031" s="10" t="inlineStr">
        <is>
          <t>B.2.1</t>
        </is>
      </c>
      <c r="E1031" s="10" t="inlineStr">
        <is>
          <t>B</t>
        </is>
      </c>
      <c r="F1031" s="10" t="inlineStr">
        <is>
          <t>Q</t>
        </is>
      </c>
      <c r="G1031" s="10" t="inlineStr">
        <is>
          <t>higher</t>
        </is>
      </c>
      <c r="H1031" s="10" t="n">
        <v>4</v>
      </c>
      <c r="I1031" s="10" t="inlineStr">
        <is>
          <t>Corse aggiuntive nell'arco giornaliero base</t>
        </is>
      </c>
      <c r="J1031" s="20" t="n"/>
      <c r="K1031" s="20" t="n"/>
      <c r="L1031" s="20" t="n"/>
      <c r="M1031" s="20" t="n"/>
      <c r="N1031" s="21">
        <f>IF($A1031="","",IFERROR(VALUE($J1031),0))</f>
        <v/>
      </c>
      <c r="O1031" s="21">
        <f>IF($A1031="",0,IF(OR($S1031&lt;&gt;1,COUNTA($J1031:$M1031)=0),0,IF(SUMPRODUCT(MAX(($C$5:$C$6173=$C1031)*($D$5:$D$6173=$D1031)*($S$5:$S$6173=1)*IFERROR($N$5:$N$6173*1,0)))&gt;0,ROUND($H1031*($N1031/SUMPRODUCT(MAX(($C$5:$C$6173=$C1031)*($D$5:$D$6173=$D1031)*($S$5:$S$6173=1)*IFERROR($N$5:$N$6173*1,0)))),4),0)))</f>
        <v/>
      </c>
      <c r="P1031" s="10" t="inlineStr">
        <is>
          <t>corse</t>
        </is>
      </c>
      <c r="Q1031" s="21">
        <f>IF($A1031="","",$A1031&amp;"|"&amp;$C1031)</f>
        <v/>
      </c>
      <c r="R1031" s="21">
        <f>IF($A1031="","",$A1031&amp;"|"&amp;$C1031&amp;"|"&amp;$D1031)</f>
        <v/>
      </c>
      <c r="S1031" s="21">
        <f>IF($A1031="","",IFERROR(INDEX(Offerte!$D$2:$D$200,MATCH($Q1031,Offerte!$L$2:$L$200,0)),0))</f>
        <v/>
      </c>
      <c r="T1031" s="21">
        <f>IF($A1031="","",IFERROR(INDEX(Offerte!$G$2:$G$200,MATCH($Q1031,Offerte!$L$2:$L$200,0)),"NO"))</f>
        <v/>
      </c>
    </row>
    <row r="1032">
      <c r="A1032" s="10">
        <f>IF(Offerte!$A35="","",Offerte!$A35)</f>
        <v/>
      </c>
      <c r="B1032" s="10">
        <f>IF(Offerte!$A35="","",Offerte!$B35)</f>
        <v/>
      </c>
      <c r="C1032" s="10">
        <f>IF(Offerte!$A35="","",Offerte!$C35)</f>
        <v/>
      </c>
      <c r="D1032" s="10" t="inlineStr">
        <is>
          <t>B.3.1</t>
        </is>
      </c>
      <c r="E1032" s="10" t="inlineStr">
        <is>
          <t>B</t>
        </is>
      </c>
      <c r="F1032" s="10" t="inlineStr">
        <is>
          <t>Q</t>
        </is>
      </c>
      <c r="G1032" s="10" t="inlineStr">
        <is>
          <t>higher</t>
        </is>
      </c>
      <c r="H1032" s="10" t="n">
        <v>2</v>
      </c>
      <c r="I1032" s="10" t="inlineStr">
        <is>
          <t>Numero di corse aggiuntive per allungamento dell'arco di servizio giornaliero nelle fasce serali</t>
        </is>
      </c>
      <c r="J1032" s="20" t="n"/>
      <c r="K1032" s="20" t="n"/>
      <c r="L1032" s="20" t="n"/>
      <c r="M1032" s="20" t="n"/>
      <c r="N1032" s="21">
        <f>IF($A1032="","",IFERROR(VALUE($J1032),0))</f>
        <v/>
      </c>
      <c r="O1032" s="21">
        <f>IF($A1032="",0,IF(OR($S1032&lt;&gt;1,COUNTA($J1032:$M1032)=0),0,IF(SUMPRODUCT(MAX(($C$5:$C$6173=$C1032)*($D$5:$D$6173=$D1032)*($S$5:$S$6173=1)*IFERROR($N$5:$N$6173*1,0)))&gt;0,ROUND($H1032*($N1032/SUMPRODUCT(MAX(($C$5:$C$6173=$C1032)*($D$5:$D$6173=$D1032)*($S$5:$S$6173=1)*IFERROR($N$5:$N$6173*1,0)))),4),0)))</f>
        <v/>
      </c>
      <c r="P1032" s="10" t="inlineStr">
        <is>
          <t>corse</t>
        </is>
      </c>
      <c r="Q1032" s="21">
        <f>IF($A1032="","",$A1032&amp;"|"&amp;$C1032)</f>
        <v/>
      </c>
      <c r="R1032" s="21">
        <f>IF($A1032="","",$A1032&amp;"|"&amp;$C1032&amp;"|"&amp;$D1032)</f>
        <v/>
      </c>
      <c r="S1032" s="21">
        <f>IF($A1032="","",IFERROR(INDEX(Offerte!$D$2:$D$200,MATCH($Q1032,Offerte!$L$2:$L$200,0)),0))</f>
        <v/>
      </c>
      <c r="T1032" s="21">
        <f>IF($A1032="","",IFERROR(INDEX(Offerte!$G$2:$G$200,MATCH($Q1032,Offerte!$L$2:$L$200,0)),"NO"))</f>
        <v/>
      </c>
    </row>
    <row r="1033">
      <c r="A1033" s="10">
        <f>IF(Offerte!$A35="","",Offerte!$A35)</f>
        <v/>
      </c>
      <c r="B1033" s="10">
        <f>IF(Offerte!$A35="","",Offerte!$B35)</f>
        <v/>
      </c>
      <c r="C1033" s="10">
        <f>IF(Offerte!$A35="","",Offerte!$C35)</f>
        <v/>
      </c>
      <c r="D1033" s="10" t="inlineStr">
        <is>
          <t>B.4.1</t>
        </is>
      </c>
      <c r="E1033" s="10" t="inlineStr">
        <is>
          <t>B</t>
        </is>
      </c>
      <c r="F1033" s="10" t="inlineStr">
        <is>
          <t>Q</t>
        </is>
      </c>
      <c r="G1033" s="10" t="inlineStr">
        <is>
          <t>higher</t>
        </is>
      </c>
      <c r="H1033" s="10" t="n">
        <v>3</v>
      </c>
      <c r="I1033" s="10" t="inlineStr">
        <is>
          <t>Percorrenze aggiuntive offerte nel Programma d'esercizio delle prime due fasi attuative</t>
        </is>
      </c>
      <c r="J1033" s="20" t="n"/>
      <c r="K1033" s="20" t="n"/>
      <c r="L1033" s="20" t="n"/>
      <c r="M1033" s="20" t="n"/>
      <c r="N1033" s="21">
        <f>IF($A1033="","",IFERROR(VALUE($J1033),0))</f>
        <v/>
      </c>
      <c r="O1033" s="21">
        <f>IF($A1033="",0,IF(OR($S1033&lt;&gt;1,COUNTA($J1033:$M1033)=0),0,IF(SUMPRODUCT(MAX(($C$5:$C$6173=$C1033)*($D$5:$D$6173=$D1033)*($S$5:$S$6173=1)*IFERROR($N$5:$N$6173*1,0)))&gt;0,ROUND($H1033*($N1033/SUMPRODUCT(MAX(($C$5:$C$6173=$C1033)*($D$5:$D$6173=$D1033)*($S$5:$S$6173=1)*IFERROR($N$5:$N$6173*1,0)))),4),0)))</f>
        <v/>
      </c>
      <c r="P1033" s="10" t="inlineStr">
        <is>
          <t>vett*km</t>
        </is>
      </c>
      <c r="Q1033" s="21">
        <f>IF($A1033="","",$A1033&amp;"|"&amp;$C1033)</f>
        <v/>
      </c>
      <c r="R1033" s="21">
        <f>IF($A1033="","",$A1033&amp;"|"&amp;$C1033&amp;"|"&amp;$D1033)</f>
        <v/>
      </c>
      <c r="S1033" s="21">
        <f>IF($A1033="","",IFERROR(INDEX(Offerte!$D$2:$D$200,MATCH($Q1033,Offerte!$L$2:$L$200,0)),0))</f>
        <v/>
      </c>
      <c r="T1033" s="21">
        <f>IF($A1033="","",IFERROR(INDEX(Offerte!$G$2:$G$200,MATCH($Q1033,Offerte!$L$2:$L$200,0)),"NO"))</f>
        <v/>
      </c>
    </row>
    <row r="1034">
      <c r="A1034" s="10">
        <f>IF(Offerte!$A35="","",Offerte!$A35)</f>
        <v/>
      </c>
      <c r="B1034" s="10">
        <f>IF(Offerte!$A35="","",Offerte!$B35)</f>
        <v/>
      </c>
      <c r="C1034" s="10">
        <f>IF(Offerte!$A35="","",Offerte!$C35)</f>
        <v/>
      </c>
      <c r="D1034" s="10" t="inlineStr">
        <is>
          <t>B.5.1</t>
        </is>
      </c>
      <c r="E1034" s="10" t="inlineStr">
        <is>
          <t>B</t>
        </is>
      </c>
      <c r="F1034" s="10" t="inlineStr">
        <is>
          <t>D</t>
        </is>
      </c>
      <c r="G1034" s="10" t="inlineStr">
        <is>
          <t>discretionary</t>
        </is>
      </c>
      <c r="H1034" s="10" t="n">
        <v>2</v>
      </c>
      <c r="I1034" s="10" t="inlineStr">
        <is>
          <t>Efficacia del progetto di servizi complementari DRT</t>
        </is>
      </c>
      <c r="J1034" s="20" t="n"/>
      <c r="K1034" s="20" t="n"/>
      <c r="L1034" s="20" t="n"/>
      <c r="M1034" s="20" t="n"/>
      <c r="N1034" s="21">
        <f>IF($A1034="","",MAX(0,MIN(1,IFERROR(VALUE($M1034),0))))</f>
        <v/>
      </c>
      <c r="O1034" s="21">
        <f>IF($A1034="",0,IF(OR($S1034&lt;&gt;1,COUNTA($J1034:$M1034)=0),0,IF(SUMPRODUCT(MAX(($C$5:$C$6173=$C1034)*($D$5:$D$6173=$D1034)*($S$5:$S$6173=1)*IFERROR($N$5:$N$6173*1,0)))&gt;0,ROUND($H1034*($N1034/SUMPRODUCT(MAX(($C$5:$C$6173=$C1034)*($D$5:$D$6173=$D1034)*($S$5:$S$6173=1)*IFERROR($N$5:$N$6173*1,0)))),4),0)))</f>
        <v/>
      </c>
      <c r="P1034" s="10" t="inlineStr">
        <is>
          <t>coeff.</t>
        </is>
      </c>
      <c r="Q1034" s="21">
        <f>IF($A1034="","",$A1034&amp;"|"&amp;$C1034)</f>
        <v/>
      </c>
      <c r="R1034" s="21">
        <f>IF($A1034="","",$A1034&amp;"|"&amp;$C1034&amp;"|"&amp;$D1034)</f>
        <v/>
      </c>
      <c r="S1034" s="21">
        <f>IF($A1034="","",IFERROR(INDEX(Offerte!$D$2:$D$200,MATCH($Q1034,Offerte!$L$2:$L$200,0)),0))</f>
        <v/>
      </c>
      <c r="T1034" s="21">
        <f>IF($A1034="","",IFERROR(INDEX(Offerte!$G$2:$G$200,MATCH($Q1034,Offerte!$L$2:$L$200,0)),"NO"))</f>
        <v/>
      </c>
    </row>
    <row r="1035">
      <c r="A1035" s="10">
        <f>IF(Offerte!$A35="","",Offerte!$A35)</f>
        <v/>
      </c>
      <c r="B1035" s="10">
        <f>IF(Offerte!$A35="","",Offerte!$B35)</f>
        <v/>
      </c>
      <c r="C1035" s="10">
        <f>IF(Offerte!$A35="","",Offerte!$C35)</f>
        <v/>
      </c>
      <c r="D1035" s="10" t="inlineStr">
        <is>
          <t>C.1.1</t>
        </is>
      </c>
      <c r="E1035" s="10" t="inlineStr">
        <is>
          <t>C</t>
        </is>
      </c>
      <c r="F1035" s="10" t="inlineStr">
        <is>
          <t>Q</t>
        </is>
      </c>
      <c r="G1035" s="10" t="inlineStr">
        <is>
          <t>higher</t>
        </is>
      </c>
      <c r="H1035" s="10" t="n">
        <v>2</v>
      </c>
      <c r="I1035" s="10" t="inlineStr">
        <is>
          <t>Tasso di copertura del servizio con telecamere BSD</t>
        </is>
      </c>
      <c r="J1035" s="20" t="n"/>
      <c r="K1035" s="20" t="n"/>
      <c r="L1035" s="20" t="n"/>
      <c r="M1035" s="20" t="n"/>
      <c r="N1035" s="21">
        <f>IF($A1035="","",IFERROR(VALUE($K1035)/VALUE($L1035),IFERROR(VALUE($J1035),0)))</f>
        <v/>
      </c>
      <c r="O1035" s="21">
        <f>IF($A1035="",0,IF(OR($S1035&lt;&gt;1,COUNTA($J1035:$M1035)=0),0,IF(SUMPRODUCT(MAX(($C$5:$C$6173=$C1035)*($D$5:$D$6173=$D1035)*($S$5:$S$6173=1)*IFERROR($N$5:$N$6173*1,0)))&gt;0,ROUND($H1035*($N1035/SUMPRODUCT(MAX(($C$5:$C$6173=$C1035)*($D$5:$D$6173=$D1035)*($S$5:$S$6173=1)*IFERROR($N$5:$N$6173*1,0)))),4),0)))</f>
        <v/>
      </c>
      <c r="P1035" s="10" t="inlineStr">
        <is>
          <t>Autobus attrezzati con telecamere BSD / Autobus totali in offerta, incluse scorte</t>
        </is>
      </c>
      <c r="Q1035" s="21">
        <f>IF($A1035="","",$A1035&amp;"|"&amp;$C1035)</f>
        <v/>
      </c>
      <c r="R1035" s="21">
        <f>IF($A1035="","",$A1035&amp;"|"&amp;$C1035&amp;"|"&amp;$D1035)</f>
        <v/>
      </c>
      <c r="S1035" s="21">
        <f>IF($A1035="","",IFERROR(INDEX(Offerte!$D$2:$D$200,MATCH($Q1035,Offerte!$L$2:$L$200,0)),0))</f>
        <v/>
      </c>
      <c r="T1035" s="21">
        <f>IF($A1035="","",IFERROR(INDEX(Offerte!$G$2:$G$200,MATCH($Q1035,Offerte!$L$2:$L$200,0)),"NO"))</f>
        <v/>
      </c>
    </row>
    <row r="1036">
      <c r="A1036" s="10">
        <f>IF(Offerte!$A35="","",Offerte!$A35)</f>
        <v/>
      </c>
      <c r="B1036" s="10">
        <f>IF(Offerte!$A35="","",Offerte!$B35)</f>
        <v/>
      </c>
      <c r="C1036" s="10">
        <f>IF(Offerte!$A35="","",Offerte!$C35)</f>
        <v/>
      </c>
      <c r="D1036" s="10" t="inlineStr">
        <is>
          <t>C.1.2</t>
        </is>
      </c>
      <c r="E1036" s="10" t="inlineStr">
        <is>
          <t>C</t>
        </is>
      </c>
      <c r="F1036" s="10" t="inlineStr">
        <is>
          <t>Q</t>
        </is>
      </c>
      <c r="G1036" s="10" t="inlineStr">
        <is>
          <t>higher</t>
        </is>
      </c>
      <c r="H1036" s="10" t="n">
        <v>2</v>
      </c>
      <c r="I1036" s="10" t="inlineStr">
        <is>
          <t>Tasso di copertura del servizio con telecamere ADAS</t>
        </is>
      </c>
      <c r="J1036" s="20" t="n"/>
      <c r="K1036" s="20" t="n"/>
      <c r="L1036" s="20" t="n"/>
      <c r="M1036" s="20" t="n"/>
      <c r="N1036" s="21">
        <f>IF($A1036="","",IFERROR(VALUE($K1036)/VALUE($L1036),IFERROR(VALUE($J1036),0)))</f>
        <v/>
      </c>
      <c r="O1036" s="21">
        <f>IF($A1036="",0,IF(OR($S1036&lt;&gt;1,COUNTA($J1036:$M1036)=0),0,IF(SUMPRODUCT(MAX(($C$5:$C$6173=$C1036)*($D$5:$D$6173=$D1036)*($S$5:$S$6173=1)*IFERROR($N$5:$N$6173*1,0)))&gt;0,ROUND($H1036*($N1036/SUMPRODUCT(MAX(($C$5:$C$6173=$C1036)*($D$5:$D$6173=$D1036)*($S$5:$S$6173=1)*IFERROR($N$5:$N$6173*1,0)))),4),0)))</f>
        <v/>
      </c>
      <c r="P1036" s="10" t="inlineStr">
        <is>
          <t>Autobus attrezzati con telecamere ADAS / Autobus totali in offerta, incluse scorte</t>
        </is>
      </c>
      <c r="Q1036" s="21">
        <f>IF($A1036="","",$A1036&amp;"|"&amp;$C1036)</f>
        <v/>
      </c>
      <c r="R1036" s="21">
        <f>IF($A1036="","",$A1036&amp;"|"&amp;$C1036&amp;"|"&amp;$D1036)</f>
        <v/>
      </c>
      <c r="S1036" s="21">
        <f>IF($A1036="","",IFERROR(INDEX(Offerte!$D$2:$D$200,MATCH($Q1036,Offerte!$L$2:$L$200,0)),0))</f>
        <v/>
      </c>
      <c r="T1036" s="21">
        <f>IF($A1036="","",IFERROR(INDEX(Offerte!$G$2:$G$200,MATCH($Q1036,Offerte!$L$2:$L$200,0)),"NO"))</f>
        <v/>
      </c>
    </row>
    <row r="1037">
      <c r="A1037" s="10">
        <f>IF(Offerte!$A35="","",Offerte!$A35)</f>
        <v/>
      </c>
      <c r="B1037" s="10">
        <f>IF(Offerte!$A35="","",Offerte!$B35)</f>
        <v/>
      </c>
      <c r="C1037" s="10">
        <f>IF(Offerte!$A35="","",Offerte!$C35)</f>
        <v/>
      </c>
      <c r="D1037" s="10" t="inlineStr">
        <is>
          <t>C.2.1</t>
        </is>
      </c>
      <c r="E1037" s="10" t="inlineStr">
        <is>
          <t>C</t>
        </is>
      </c>
      <c r="F1037" s="10" t="inlineStr">
        <is>
          <t>Q</t>
        </is>
      </c>
      <c r="G1037" s="10" t="inlineStr">
        <is>
          <t>higher</t>
        </is>
      </c>
      <c r="H1037" s="10" t="n">
        <v>3</v>
      </c>
      <c r="I1037" s="10" t="inlineStr">
        <is>
          <t>Tasso di copertura del servizio con telecamere di bordo di videosorveglianza</t>
        </is>
      </c>
      <c r="J1037" s="20" t="n"/>
      <c r="K1037" s="20" t="n"/>
      <c r="L1037" s="20" t="n"/>
      <c r="M1037" s="20" t="n"/>
      <c r="N1037" s="21">
        <f>IF($A1037="","",IFERROR(VALUE($K1037)/VALUE($L1037),IFERROR(VALUE($J1037),0)))</f>
        <v/>
      </c>
      <c r="O1037" s="21">
        <f>IF($A1037="",0,IF(OR($S1037&lt;&gt;1,COUNTA($J1037:$M1037)=0),0,IF(SUMPRODUCT(MAX(($C$5:$C$6173=$C1037)*($D$5:$D$6173=$D1037)*($S$5:$S$6173=1)*IFERROR($N$5:$N$6173*1,0)))&gt;0,ROUND($H1037*($N1037/SUMPRODUCT(MAX(($C$5:$C$6173=$C1037)*($D$5:$D$6173=$D1037)*($S$5:$S$6173=1)*IFERROR($N$5:$N$6173*1,0)))),4),0)))</f>
        <v/>
      </c>
      <c r="P1037" s="10" t="inlineStr">
        <is>
          <t>Autobus attrezzati con videosorveglianza / Autobus totali in offerta, incluse scorte</t>
        </is>
      </c>
      <c r="Q1037" s="21">
        <f>IF($A1037="","",$A1037&amp;"|"&amp;$C1037)</f>
        <v/>
      </c>
      <c r="R1037" s="21">
        <f>IF($A1037="","",$A1037&amp;"|"&amp;$C1037&amp;"|"&amp;$D1037)</f>
        <v/>
      </c>
      <c r="S1037" s="21">
        <f>IF($A1037="","",IFERROR(INDEX(Offerte!$D$2:$D$200,MATCH($Q1037,Offerte!$L$2:$L$200,0)),0))</f>
        <v/>
      </c>
      <c r="T1037" s="21">
        <f>IF($A1037="","",IFERROR(INDEX(Offerte!$G$2:$G$200,MATCH($Q1037,Offerte!$L$2:$L$200,0)),"NO"))</f>
        <v/>
      </c>
    </row>
    <row r="1038">
      <c r="A1038" s="10">
        <f>IF(Offerte!$A35="","",Offerte!$A35)</f>
        <v/>
      </c>
      <c r="B1038" s="10">
        <f>IF(Offerte!$A35="","",Offerte!$B35)</f>
        <v/>
      </c>
      <c r="C1038" s="10">
        <f>IF(Offerte!$A35="","",Offerte!$C35)</f>
        <v/>
      </c>
      <c r="D1038" s="10" t="inlineStr">
        <is>
          <t>C.2.2</t>
        </is>
      </c>
      <c r="E1038" s="10" t="inlineStr">
        <is>
          <t>C</t>
        </is>
      </c>
      <c r="F1038" s="10" t="inlineStr">
        <is>
          <t>T</t>
        </is>
      </c>
      <c r="G1038" s="10" t="inlineStr">
        <is>
          <t>tabular</t>
        </is>
      </c>
      <c r="H1038" s="10" t="n">
        <v>1</v>
      </c>
      <c r="I1038" s="10" t="inlineStr">
        <is>
          <t>Software video/audio analisi per situazioni di pericolo</t>
        </is>
      </c>
      <c r="J1038" s="20" t="n"/>
      <c r="K1038" s="20" t="n"/>
      <c r="L1038" s="20" t="n"/>
      <c r="M1038" s="20" t="n"/>
      <c r="N1038" s="21">
        <f>IF($A1038="","",IF(IFERROR(VALUE($M1038),0)=1,1,0))</f>
        <v/>
      </c>
      <c r="O1038" s="21">
        <f>IF($A1038="",0,IF(OR($S1038&lt;&gt;1,COUNTA($J1038:$M1038)=0),0,IF($N1038=1,$H1038,0)))</f>
        <v/>
      </c>
      <c r="P1038" s="10" t="inlineStr">
        <is>
          <t>sì/no</t>
        </is>
      </c>
      <c r="Q1038" s="21">
        <f>IF($A1038="","",$A1038&amp;"|"&amp;$C1038)</f>
        <v/>
      </c>
      <c r="R1038" s="21">
        <f>IF($A1038="","",$A1038&amp;"|"&amp;$C1038&amp;"|"&amp;$D1038)</f>
        <v/>
      </c>
      <c r="S1038" s="21">
        <f>IF($A1038="","",IFERROR(INDEX(Offerte!$D$2:$D$200,MATCH($Q1038,Offerte!$L$2:$L$200,0)),0))</f>
        <v/>
      </c>
      <c r="T1038" s="21">
        <f>IF($A1038="","",IFERROR(INDEX(Offerte!$G$2:$G$200,MATCH($Q1038,Offerte!$L$2:$L$200,0)),"NO"))</f>
        <v/>
      </c>
    </row>
    <row r="1039">
      <c r="A1039" s="10">
        <f>IF(Offerte!$A35="","",Offerte!$A35)</f>
        <v/>
      </c>
      <c r="B1039" s="10">
        <f>IF(Offerte!$A35="","",Offerte!$B35)</f>
        <v/>
      </c>
      <c r="C1039" s="10">
        <f>IF(Offerte!$A35="","",Offerte!$C35)</f>
        <v/>
      </c>
      <c r="D1039" s="10" t="inlineStr">
        <is>
          <t>C.2.3</t>
        </is>
      </c>
      <c r="E1039" s="10" t="inlineStr">
        <is>
          <t>C</t>
        </is>
      </c>
      <c r="F1039" s="10" t="inlineStr">
        <is>
          <t>T</t>
        </is>
      </c>
      <c r="G1039" s="10" t="inlineStr">
        <is>
          <t>tabular</t>
        </is>
      </c>
      <c r="H1039" s="10" t="n">
        <v>1</v>
      </c>
      <c r="I1039" s="10" t="inlineStr">
        <is>
          <t>Collegamento con centrale qualificata di pronto intervento</t>
        </is>
      </c>
      <c r="J1039" s="20" t="n"/>
      <c r="K1039" s="20" t="n"/>
      <c r="L1039" s="20" t="n"/>
      <c r="M1039" s="20" t="n"/>
      <c r="N1039" s="21">
        <f>IF($A1039="","",IF(IFERROR(VALUE($M1039),0)=1,1,0))</f>
        <v/>
      </c>
      <c r="O1039" s="21">
        <f>IF($A1039="",0,IF(OR($S1039&lt;&gt;1,COUNTA($J1039:$M1039)=0),0,IF($N1039=1,$H1039,0)))</f>
        <v/>
      </c>
      <c r="P1039" s="10" t="inlineStr">
        <is>
          <t>sì/no</t>
        </is>
      </c>
      <c r="Q1039" s="21">
        <f>IF($A1039="","",$A1039&amp;"|"&amp;$C1039)</f>
        <v/>
      </c>
      <c r="R1039" s="21">
        <f>IF($A1039="","",$A1039&amp;"|"&amp;$C1039&amp;"|"&amp;$D1039)</f>
        <v/>
      </c>
      <c r="S1039" s="21">
        <f>IF($A1039="","",IFERROR(INDEX(Offerte!$D$2:$D$200,MATCH($Q1039,Offerte!$L$2:$L$200,0)),0))</f>
        <v/>
      </c>
      <c r="T1039" s="21">
        <f>IF($A1039="","",IFERROR(INDEX(Offerte!$G$2:$G$200,MATCH($Q1039,Offerte!$L$2:$L$200,0)),"NO"))</f>
        <v/>
      </c>
    </row>
    <row r="1040">
      <c r="A1040" s="10">
        <f>IF(Offerte!$A35="","",Offerte!$A35)</f>
        <v/>
      </c>
      <c r="B1040" s="10">
        <f>IF(Offerte!$A35="","",Offerte!$B35)</f>
        <v/>
      </c>
      <c r="C1040" s="10">
        <f>IF(Offerte!$A35="","",Offerte!$C35)</f>
        <v/>
      </c>
      <c r="D1040" s="10" t="inlineStr">
        <is>
          <t>C.2.4</t>
        </is>
      </c>
      <c r="E1040" s="10" t="inlineStr">
        <is>
          <t>C</t>
        </is>
      </c>
      <c r="F1040" s="10" t="inlineStr">
        <is>
          <t>Q</t>
        </is>
      </c>
      <c r="G1040" s="10" t="inlineStr">
        <is>
          <t>higher</t>
        </is>
      </c>
      <c r="H1040" s="10" t="n">
        <v>1</v>
      </c>
      <c r="I1040" s="10" t="inlineStr">
        <is>
          <t>Tasso di copertura del servizio con dispositivi per la chiamata di emergenza del conducente</t>
        </is>
      </c>
      <c r="J1040" s="20" t="n"/>
      <c r="K1040" s="20" t="n"/>
      <c r="L1040" s="20" t="n"/>
      <c r="M1040" s="20" t="n"/>
      <c r="N1040" s="21">
        <f>IF($A1040="","",IFERROR(VALUE($K1040)/VALUE($L1040),IFERROR(VALUE($J1040),0)))</f>
        <v/>
      </c>
      <c r="O1040" s="21">
        <f>IF($A1040="",0,IF(OR($S1040&lt;&gt;1,COUNTA($J1040:$M1040)=0),0,IF(SUMPRODUCT(MAX(($C$5:$C$6173=$C1040)*($D$5:$D$6173=$D1040)*($S$5:$S$6173=1)*IFERROR($N$5:$N$6173*1,0)))&gt;0,ROUND($H1040*($N1040/SUMPRODUCT(MAX(($C$5:$C$6173=$C1040)*($D$5:$D$6173=$D1040)*($S$5:$S$6173=1)*IFERROR($N$5:$N$6173*1,0)))),4),0)))</f>
        <v/>
      </c>
      <c r="P1040" s="10" t="inlineStr">
        <is>
          <t>Autobus attrezzati con chiamata di emergenza / Autobus totali in offerta, incluse scorte</t>
        </is>
      </c>
      <c r="Q1040" s="21">
        <f>IF($A1040="","",$A1040&amp;"|"&amp;$C1040)</f>
        <v/>
      </c>
      <c r="R1040" s="21">
        <f>IF($A1040="","",$A1040&amp;"|"&amp;$C1040&amp;"|"&amp;$D1040)</f>
        <v/>
      </c>
      <c r="S1040" s="21">
        <f>IF($A1040="","",IFERROR(INDEX(Offerte!$D$2:$D$200,MATCH($Q1040,Offerte!$L$2:$L$200,0)),0))</f>
        <v/>
      </c>
      <c r="T1040" s="21">
        <f>IF($A1040="","",IFERROR(INDEX(Offerte!$G$2:$G$200,MATCH($Q1040,Offerte!$L$2:$L$200,0)),"NO"))</f>
        <v/>
      </c>
    </row>
    <row r="1041">
      <c r="A1041" s="10">
        <f>IF(Offerte!$A35="","",Offerte!$A35)</f>
        <v/>
      </c>
      <c r="B1041" s="10">
        <f>IF(Offerte!$A35="","",Offerte!$B35)</f>
        <v/>
      </c>
      <c r="C1041" s="10">
        <f>IF(Offerte!$A35="","",Offerte!$C35)</f>
        <v/>
      </c>
      <c r="D1041" s="10" t="inlineStr">
        <is>
          <t>C.3.1</t>
        </is>
      </c>
      <c r="E1041" s="10" t="inlineStr">
        <is>
          <t>C</t>
        </is>
      </c>
      <c r="F1041" s="10" t="inlineStr">
        <is>
          <t>Q</t>
        </is>
      </c>
      <c r="G1041" s="10" t="inlineStr">
        <is>
          <t>higher</t>
        </is>
      </c>
      <c r="H1041" s="10" t="n">
        <v>2</v>
      </c>
      <c r="I1041" s="10" t="inlineStr">
        <is>
          <t>Tasso di copertura del servizio con dispositivi di informazione dinamica a bordo mezzo</t>
        </is>
      </c>
      <c r="J1041" s="20" t="n"/>
      <c r="K1041" s="20" t="n"/>
      <c r="L1041" s="20" t="n"/>
      <c r="M1041" s="20" t="n"/>
      <c r="N1041" s="21">
        <f>IF($A1041="","",IFERROR(VALUE($K1041)/VALUE($L1041),IFERROR(VALUE($J1041),0)))</f>
        <v/>
      </c>
      <c r="O1041" s="21">
        <f>IF($A1041="",0,IF(OR($S1041&lt;&gt;1,COUNTA($J1041:$M1041)=0),0,IF(SUMPRODUCT(MAX(($C$5:$C$6173=$C1041)*($D$5:$D$6173=$D1041)*($S$5:$S$6173=1)*IFERROR($N$5:$N$6173*1,0)))&gt;0,ROUND($H1041*($N1041/SUMPRODUCT(MAX(($C$5:$C$6173=$C1041)*($D$5:$D$6173=$D1041)*($S$5:$S$6173=1)*IFERROR($N$5:$N$6173*1,0)))),4),0)))</f>
        <v/>
      </c>
      <c r="P1041" s="10" t="inlineStr">
        <is>
          <t>Autobus con monitor e indicatori vocali / Autobus totali in offerta, incluse scorte</t>
        </is>
      </c>
      <c r="Q1041" s="21">
        <f>IF($A1041="","",$A1041&amp;"|"&amp;$C1041)</f>
        <v/>
      </c>
      <c r="R1041" s="21">
        <f>IF($A1041="","",$A1041&amp;"|"&amp;$C1041&amp;"|"&amp;$D1041)</f>
        <v/>
      </c>
      <c r="S1041" s="21">
        <f>IF($A1041="","",IFERROR(INDEX(Offerte!$D$2:$D$200,MATCH($Q1041,Offerte!$L$2:$L$200,0)),0))</f>
        <v/>
      </c>
      <c r="T1041" s="21">
        <f>IF($A1041="","",IFERROR(INDEX(Offerte!$G$2:$G$200,MATCH($Q1041,Offerte!$L$2:$L$200,0)),"NO"))</f>
        <v/>
      </c>
    </row>
    <row r="1042">
      <c r="A1042" s="10">
        <f>IF(Offerte!$A35="","",Offerte!$A35)</f>
        <v/>
      </c>
      <c r="B1042" s="10">
        <f>IF(Offerte!$A35="","",Offerte!$B35)</f>
        <v/>
      </c>
      <c r="C1042" s="10">
        <f>IF(Offerte!$A35="","",Offerte!$C35)</f>
        <v/>
      </c>
      <c r="D1042" s="10" t="inlineStr">
        <is>
          <t>C.3.2</t>
        </is>
      </c>
      <c r="E1042" s="10" t="inlineStr">
        <is>
          <t>C</t>
        </is>
      </c>
      <c r="F1042" s="10" t="inlineStr">
        <is>
          <t>T</t>
        </is>
      </c>
      <c r="G1042" s="10" t="inlineStr">
        <is>
          <t>tabular</t>
        </is>
      </c>
      <c r="H1042" s="10" t="n">
        <v>2</v>
      </c>
      <c r="I1042" s="10" t="inlineStr">
        <is>
          <t>Informazioni a bordo su coincidenze ai nodi</t>
        </is>
      </c>
      <c r="J1042" s="20" t="n"/>
      <c r="K1042" s="20" t="n"/>
      <c r="L1042" s="20" t="n"/>
      <c r="M1042" s="20" t="n"/>
      <c r="N1042" s="21">
        <f>IF($A1042="","",IF(IFERROR(VALUE($M1042),0)=1,1,0))</f>
        <v/>
      </c>
      <c r="O1042" s="21">
        <f>IF($A1042="",0,IF(OR($S1042&lt;&gt;1,COUNTA($J1042:$M1042)=0),0,IF(AND($N1042=1,IFERROR(SUMIFS($N$5:$N$6173,$Q$5:$Q$6173,$Q1042,$D$5:$D$6173,"C.3.1"),0)&gt;=0.5),$H1042,0)))</f>
        <v/>
      </c>
      <c r="P1042" s="10" t="inlineStr">
        <is>
          <t>Dipende da C.3.1 &gt;= 0.5</t>
        </is>
      </c>
      <c r="Q1042" s="21">
        <f>IF($A1042="","",$A1042&amp;"|"&amp;$C1042)</f>
        <v/>
      </c>
      <c r="R1042" s="21">
        <f>IF($A1042="","",$A1042&amp;"|"&amp;$C1042&amp;"|"&amp;$D1042)</f>
        <v/>
      </c>
      <c r="S1042" s="21">
        <f>IF($A1042="","",IFERROR(INDEX(Offerte!$D$2:$D$200,MATCH($Q1042,Offerte!$L$2:$L$200,0)),0))</f>
        <v/>
      </c>
      <c r="T1042" s="21">
        <f>IF($A1042="","",IFERROR(INDEX(Offerte!$G$2:$G$200,MATCH($Q1042,Offerte!$L$2:$L$200,0)),"NO"))</f>
        <v/>
      </c>
    </row>
    <row r="1043">
      <c r="A1043" s="10">
        <f>IF(Offerte!$A35="","",Offerte!$A35)</f>
        <v/>
      </c>
      <c r="B1043" s="10">
        <f>IF(Offerte!$A35="","",Offerte!$B35)</f>
        <v/>
      </c>
      <c r="C1043" s="10">
        <f>IF(Offerte!$A35="","",Offerte!$C35)</f>
        <v/>
      </c>
      <c r="D1043" s="10" t="inlineStr">
        <is>
          <t>D.1.1</t>
        </is>
      </c>
      <c r="E1043" s="10" t="inlineStr">
        <is>
          <t>D</t>
        </is>
      </c>
      <c r="F1043" s="10" t="inlineStr">
        <is>
          <t>Q</t>
        </is>
      </c>
      <c r="G1043" s="10" t="inlineStr">
        <is>
          <t>higher</t>
        </is>
      </c>
      <c r="H1043" s="10" t="n">
        <v>3</v>
      </c>
      <c r="I1043" s="10" t="inlineStr">
        <is>
          <t>Installazione di pensiline</t>
        </is>
      </c>
      <c r="J1043" s="20" t="n"/>
      <c r="K1043" s="20" t="n"/>
      <c r="L1043" s="20" t="n"/>
      <c r="M1043" s="20" t="n"/>
      <c r="N1043" s="21">
        <f>IF($A1043="","",IFERROR(VALUE($J1043),0))</f>
        <v/>
      </c>
      <c r="O1043" s="21">
        <f>IF($A1043="",0,IF(OR($S1043&lt;&gt;1,COUNTA($J1043:$M1043)=0),0,IF(SUMPRODUCT(MAX(($C$5:$C$6173=$C1043)*($D$5:$D$6173=$D1043)*($S$5:$S$6173=1)*IFERROR($N$5:$N$6173*1,0)))&gt;0,ROUND($H1043*($N1043/SUMPRODUCT(MAX(($C$5:$C$6173=$C1043)*($D$5:$D$6173=$D1043)*($S$5:$S$6173=1)*IFERROR($N$5:$N$6173*1,0)))),4),0)))</f>
        <v/>
      </c>
      <c r="P1043" s="10" t="inlineStr">
        <is>
          <t>fermate</t>
        </is>
      </c>
      <c r="Q1043" s="21">
        <f>IF($A1043="","",$A1043&amp;"|"&amp;$C1043)</f>
        <v/>
      </c>
      <c r="R1043" s="21">
        <f>IF($A1043="","",$A1043&amp;"|"&amp;$C1043&amp;"|"&amp;$D1043)</f>
        <v/>
      </c>
      <c r="S1043" s="21">
        <f>IF($A1043="","",IFERROR(INDEX(Offerte!$D$2:$D$200,MATCH($Q1043,Offerte!$L$2:$L$200,0)),0))</f>
        <v/>
      </c>
      <c r="T1043" s="21">
        <f>IF($A1043="","",IFERROR(INDEX(Offerte!$G$2:$G$200,MATCH($Q1043,Offerte!$L$2:$L$200,0)),"NO"))</f>
        <v/>
      </c>
    </row>
    <row r="1044">
      <c r="A1044" s="10">
        <f>IF(Offerte!$A35="","",Offerte!$A35)</f>
        <v/>
      </c>
      <c r="B1044" s="10">
        <f>IF(Offerte!$A35="","",Offerte!$B35)</f>
        <v/>
      </c>
      <c r="C1044" s="10">
        <f>IF(Offerte!$A35="","",Offerte!$C35)</f>
        <v/>
      </c>
      <c r="D1044" s="10" t="inlineStr">
        <is>
          <t>D.1.2</t>
        </is>
      </c>
      <c r="E1044" s="10" t="inlineStr">
        <is>
          <t>D</t>
        </is>
      </c>
      <c r="F1044" s="10" t="inlineStr">
        <is>
          <t>Q</t>
        </is>
      </c>
      <c r="G1044" s="10" t="inlineStr">
        <is>
          <t>higher</t>
        </is>
      </c>
      <c r="H1044" s="10" t="n">
        <v>3</v>
      </c>
      <c r="I1044" s="10" t="inlineStr">
        <is>
          <t>Installazione di paline di fermata conformi alla DGR 581/2023</t>
        </is>
      </c>
      <c r="J1044" s="20" t="n"/>
      <c r="K1044" s="20" t="n"/>
      <c r="L1044" s="20" t="n"/>
      <c r="M1044" s="20" t="n"/>
      <c r="N1044" s="21">
        <f>IF($A1044="","",IFERROR(VALUE($J1044),0))</f>
        <v/>
      </c>
      <c r="O1044" s="21">
        <f>IF($A1044="",0,IF(OR($S1044&lt;&gt;1,COUNTA($J1044:$M1044)=0),0,IF(SUMPRODUCT(MAX(($C$5:$C$6173=$C1044)*($D$5:$D$6173=$D1044)*($S$5:$S$6173=1)*IFERROR($N$5:$N$6173*1,0)))&gt;0,ROUND($H1044*($N1044/SUMPRODUCT(MAX(($C$5:$C$6173=$C1044)*($D$5:$D$6173=$D1044)*($S$5:$S$6173=1)*IFERROR($N$5:$N$6173*1,0)))),4),0)))</f>
        <v/>
      </c>
      <c r="P1044" s="10" t="inlineStr">
        <is>
          <t>fermate</t>
        </is>
      </c>
      <c r="Q1044" s="21">
        <f>IF($A1044="","",$A1044&amp;"|"&amp;$C1044)</f>
        <v/>
      </c>
      <c r="R1044" s="21">
        <f>IF($A1044="","",$A1044&amp;"|"&amp;$C1044&amp;"|"&amp;$D1044)</f>
        <v/>
      </c>
      <c r="S1044" s="21">
        <f>IF($A1044="","",IFERROR(INDEX(Offerte!$D$2:$D$200,MATCH($Q1044,Offerte!$L$2:$L$200,0)),0))</f>
        <v/>
      </c>
      <c r="T1044" s="21">
        <f>IF($A1044="","",IFERROR(INDEX(Offerte!$G$2:$G$200,MATCH($Q1044,Offerte!$L$2:$L$200,0)),"NO"))</f>
        <v/>
      </c>
    </row>
    <row r="1045">
      <c r="A1045" s="10">
        <f>IF(Offerte!$A35="","",Offerte!$A35)</f>
        <v/>
      </c>
      <c r="B1045" s="10">
        <f>IF(Offerte!$A35="","",Offerte!$B35)</f>
        <v/>
      </c>
      <c r="C1045" s="10">
        <f>IF(Offerte!$A35="","",Offerte!$C35)</f>
        <v/>
      </c>
      <c r="D1045" s="10" t="inlineStr">
        <is>
          <t>D.1.3</t>
        </is>
      </c>
      <c r="E1045" s="10" t="inlineStr">
        <is>
          <t>D</t>
        </is>
      </c>
      <c r="F1045" s="10" t="inlineStr">
        <is>
          <t>Q</t>
        </is>
      </c>
      <c r="G1045" s="10" t="inlineStr">
        <is>
          <t>higher</t>
        </is>
      </c>
      <c r="H1045" s="10" t="n">
        <v>2</v>
      </c>
      <c r="I1045" s="10" t="inlineStr">
        <is>
          <t>Display informativi connessi alle fermate</t>
        </is>
      </c>
      <c r="J1045" s="20" t="n"/>
      <c r="K1045" s="20" t="n"/>
      <c r="L1045" s="20" t="n"/>
      <c r="M1045" s="20" t="n"/>
      <c r="N1045" s="21">
        <f>IF($A1045="","",IFERROR(VALUE($J1045),0))</f>
        <v/>
      </c>
      <c r="O1045" s="21">
        <f>IF($A1045="",0,IF(OR($S1045&lt;&gt;1,COUNTA($J1045:$M1045)=0),0,IF(SUMPRODUCT(MAX(($C$5:$C$6173=$C1045)*($D$5:$D$6173=$D1045)*($S$5:$S$6173=1)*IFERROR($N$5:$N$6173*1,0)))&gt;0,ROUND($H1045*($N1045/SUMPRODUCT(MAX(($C$5:$C$6173=$C1045)*($D$5:$D$6173=$D1045)*($S$5:$S$6173=1)*IFERROR($N$5:$N$6173*1,0)))),4),0)))</f>
        <v/>
      </c>
      <c r="P1045" s="10" t="inlineStr">
        <is>
          <t>fermate</t>
        </is>
      </c>
      <c r="Q1045" s="21">
        <f>IF($A1045="","",$A1045&amp;"|"&amp;$C1045)</f>
        <v/>
      </c>
      <c r="R1045" s="21">
        <f>IF($A1045="","",$A1045&amp;"|"&amp;$C1045&amp;"|"&amp;$D1045)</f>
        <v/>
      </c>
      <c r="S1045" s="21">
        <f>IF($A1045="","",IFERROR(INDEX(Offerte!$D$2:$D$200,MATCH($Q1045,Offerte!$L$2:$L$200,0)),0))</f>
        <v/>
      </c>
      <c r="T1045" s="21">
        <f>IF($A1045="","",IFERROR(INDEX(Offerte!$G$2:$G$200,MATCH($Q1045,Offerte!$L$2:$L$200,0)),"NO"))</f>
        <v/>
      </c>
    </row>
    <row r="1046">
      <c r="A1046" s="10">
        <f>IF(Offerte!$A35="","",Offerte!$A35)</f>
        <v/>
      </c>
      <c r="B1046" s="10">
        <f>IF(Offerte!$A35="","",Offerte!$B35)</f>
        <v/>
      </c>
      <c r="C1046" s="10">
        <f>IF(Offerte!$A35="","",Offerte!$C35)</f>
        <v/>
      </c>
      <c r="D1046" s="10" t="inlineStr">
        <is>
          <t>D.2.1</t>
        </is>
      </c>
      <c r="E1046" s="10" t="inlineStr">
        <is>
          <t>D</t>
        </is>
      </c>
      <c r="F1046" s="10" t="inlineStr">
        <is>
          <t>Q</t>
        </is>
      </c>
      <c r="G1046" s="10" t="inlineStr">
        <is>
          <t>higher</t>
        </is>
      </c>
      <c r="H1046" s="10" t="n">
        <v>2</v>
      </c>
      <c r="I1046" s="10" t="inlineStr">
        <is>
          <t>Segnali tattili Loges-Vet-Evolution</t>
        </is>
      </c>
      <c r="J1046" s="20" t="n"/>
      <c r="K1046" s="20" t="n"/>
      <c r="L1046" s="20" t="n"/>
      <c r="M1046" s="20" t="n"/>
      <c r="N1046" s="21">
        <f>IF($A1046="","",IFERROR(VALUE($J1046),0))</f>
        <v/>
      </c>
      <c r="O1046" s="21">
        <f>IF($A1046="",0,IF(OR($S1046&lt;&gt;1,COUNTA($J1046:$M1046)=0),0,IF(SUMPRODUCT(MAX(($C$5:$C$6173=$C1046)*($D$5:$D$6173=$D1046)*($S$5:$S$6173=1)*IFERROR($N$5:$N$6173*1,0)))&gt;0,ROUND($H1046*($N1046/SUMPRODUCT(MAX(($C$5:$C$6173=$C1046)*($D$5:$D$6173=$D1046)*($S$5:$S$6173=1)*IFERROR($N$5:$N$6173*1,0)))),4),0)))</f>
        <v/>
      </c>
      <c r="P1046" s="10" t="inlineStr">
        <is>
          <t>fermate</t>
        </is>
      </c>
      <c r="Q1046" s="21">
        <f>IF($A1046="","",$A1046&amp;"|"&amp;$C1046)</f>
        <v/>
      </c>
      <c r="R1046" s="21">
        <f>IF($A1046="","",$A1046&amp;"|"&amp;$C1046&amp;"|"&amp;$D1046)</f>
        <v/>
      </c>
      <c r="S1046" s="21">
        <f>IF($A1046="","",IFERROR(INDEX(Offerte!$D$2:$D$200,MATCH($Q1046,Offerte!$L$2:$L$200,0)),0))</f>
        <v/>
      </c>
      <c r="T1046" s="21">
        <f>IF($A1046="","",IFERROR(INDEX(Offerte!$G$2:$G$200,MATCH($Q1046,Offerte!$L$2:$L$200,0)),"NO"))</f>
        <v/>
      </c>
    </row>
    <row r="1047">
      <c r="A1047" s="10">
        <f>IF(Offerte!$A35="","",Offerte!$A35)</f>
        <v/>
      </c>
      <c r="B1047" s="10">
        <f>IF(Offerte!$A35="","",Offerte!$B35)</f>
        <v/>
      </c>
      <c r="C1047" s="10">
        <f>IF(Offerte!$A35="","",Offerte!$C35)</f>
        <v/>
      </c>
      <c r="D1047" s="10" t="inlineStr">
        <is>
          <t>E.1.1</t>
        </is>
      </c>
      <c r="E1047" s="10" t="inlineStr">
        <is>
          <t>E</t>
        </is>
      </c>
      <c r="F1047" s="10" t="inlineStr">
        <is>
          <t>T</t>
        </is>
      </c>
      <c r="G1047" s="10" t="inlineStr">
        <is>
          <t>tabular</t>
        </is>
      </c>
      <c r="H1047" s="10" t="n">
        <v>2</v>
      </c>
      <c r="I1047" s="10" t="inlineStr">
        <is>
          <t>Mobile app con travel planner PRM</t>
        </is>
      </c>
      <c r="J1047" s="20" t="n"/>
      <c r="K1047" s="20" t="n"/>
      <c r="L1047" s="20" t="n"/>
      <c r="M1047" s="20" t="n"/>
      <c r="N1047" s="21">
        <f>IF($A1047="","",IF(IFERROR(VALUE($M1047),0)=1,1,0))</f>
        <v/>
      </c>
      <c r="O1047" s="21">
        <f>IF($A1047="",0,IF(OR($S1047&lt;&gt;1,COUNTA($J1047:$M1047)=0),0,IF($N1047=1,$H1047,0)))</f>
        <v/>
      </c>
      <c r="P1047" s="10" t="inlineStr">
        <is>
          <t>sì/no</t>
        </is>
      </c>
      <c r="Q1047" s="21">
        <f>IF($A1047="","",$A1047&amp;"|"&amp;$C1047)</f>
        <v/>
      </c>
      <c r="R1047" s="21">
        <f>IF($A1047="","",$A1047&amp;"|"&amp;$C1047&amp;"|"&amp;$D1047)</f>
        <v/>
      </c>
      <c r="S1047" s="21">
        <f>IF($A1047="","",IFERROR(INDEX(Offerte!$D$2:$D$200,MATCH($Q1047,Offerte!$L$2:$L$200,0)),0))</f>
        <v/>
      </c>
      <c r="T1047" s="21">
        <f>IF($A1047="","",IFERROR(INDEX(Offerte!$G$2:$G$200,MATCH($Q1047,Offerte!$L$2:$L$200,0)),"NO"))</f>
        <v/>
      </c>
    </row>
    <row r="1048">
      <c r="A1048" s="10">
        <f>IF(Offerte!$A35="","",Offerte!$A35)</f>
        <v/>
      </c>
      <c r="B1048" s="10">
        <f>IF(Offerte!$A35="","",Offerte!$B35)</f>
        <v/>
      </c>
      <c r="C1048" s="10">
        <f>IF(Offerte!$A35="","",Offerte!$C35)</f>
        <v/>
      </c>
      <c r="D1048" s="10" t="inlineStr">
        <is>
          <t>E.2.1</t>
        </is>
      </c>
      <c r="E1048" s="10" t="inlineStr">
        <is>
          <t>E</t>
        </is>
      </c>
      <c r="F1048" s="10" t="inlineStr">
        <is>
          <t>D</t>
        </is>
      </c>
      <c r="G1048" s="10" t="inlineStr">
        <is>
          <t>discretionary</t>
        </is>
      </c>
      <c r="H1048" s="10" t="n">
        <v>2</v>
      </c>
      <c r="I1048" s="10" t="inlineStr">
        <is>
          <t>Altre azioni informative e rapporti con gli utenti</t>
        </is>
      </c>
      <c r="J1048" s="20" t="n"/>
      <c r="K1048" s="20" t="n"/>
      <c r="L1048" s="20" t="n"/>
      <c r="M1048" s="20" t="n"/>
      <c r="N1048" s="21">
        <f>IF($A1048="","",MAX(0,MIN(1,IFERROR(VALUE($M1048),0))))</f>
        <v/>
      </c>
      <c r="O1048" s="21">
        <f>IF($A1048="",0,IF(OR($S1048&lt;&gt;1,COUNTA($J1048:$M1048)=0),0,IF(SUMPRODUCT(MAX(($C$5:$C$6173=$C1048)*($D$5:$D$6173=$D1048)*($S$5:$S$6173=1)*IFERROR($N$5:$N$6173*1,0)))&gt;0,ROUND($H1048*($N1048/SUMPRODUCT(MAX(($C$5:$C$6173=$C1048)*($D$5:$D$6173=$D1048)*($S$5:$S$6173=1)*IFERROR($N$5:$N$6173*1,0)))),4),0)))</f>
        <v/>
      </c>
      <c r="P1048" s="10" t="inlineStr">
        <is>
          <t>coeff.</t>
        </is>
      </c>
      <c r="Q1048" s="21">
        <f>IF($A1048="","",$A1048&amp;"|"&amp;$C1048)</f>
        <v/>
      </c>
      <c r="R1048" s="21">
        <f>IF($A1048="","",$A1048&amp;"|"&amp;$C1048&amp;"|"&amp;$D1048)</f>
        <v/>
      </c>
      <c r="S1048" s="21">
        <f>IF($A1048="","",IFERROR(INDEX(Offerte!$D$2:$D$200,MATCH($Q1048,Offerte!$L$2:$L$200,0)),0))</f>
        <v/>
      </c>
      <c r="T1048" s="21">
        <f>IF($A1048="","",IFERROR(INDEX(Offerte!$G$2:$G$200,MATCH($Q1048,Offerte!$L$2:$L$200,0)),"NO"))</f>
        <v/>
      </c>
    </row>
    <row r="1049">
      <c r="A1049" s="10">
        <f>IF(Offerte!$A35="","",Offerte!$A35)</f>
        <v/>
      </c>
      <c r="B1049" s="10">
        <f>IF(Offerte!$A35="","",Offerte!$B35)</f>
        <v/>
      </c>
      <c r="C1049" s="10">
        <f>IF(Offerte!$A35="","",Offerte!$C35)</f>
        <v/>
      </c>
      <c r="D1049" s="10" t="inlineStr">
        <is>
          <t>F.1.1</t>
        </is>
      </c>
      <c r="E1049" s="10" t="inlineStr">
        <is>
          <t>F</t>
        </is>
      </c>
      <c r="F1049" s="10" t="inlineStr">
        <is>
          <t>Q</t>
        </is>
      </c>
      <c r="G1049" s="10" t="inlineStr">
        <is>
          <t>lower</t>
        </is>
      </c>
      <c r="H1049" s="10" t="n">
        <v>7</v>
      </c>
      <c r="I1049" s="10" t="inlineStr">
        <is>
          <t>Performance ambientali del parco mezzi adibito al servizio - I_CEA</t>
        </is>
      </c>
      <c r="J1049" s="20" t="n"/>
      <c r="K1049" s="20" t="n"/>
      <c r="L1049" s="20" t="n"/>
      <c r="M1049" s="20" t="n"/>
      <c r="N1049" s="21">
        <f>IF($A1049="","",IFERROR(VALUE($J1049),0))</f>
        <v/>
      </c>
      <c r="O1049" s="21">
        <f>IF($A1049="",0,IF(OR($S1049&lt;&gt;1,COUNTA($J1049:$M1049)=0),0,IF(AND(IFERROR(AGGREGATE(15,6,$N$5:$N$6173/(($C$5:$C$6173=$C1049)*($D$5:$D$6173=$D1049)*($S$5:$S$6173=1)*($N$5:$N$6173&gt;0)),1),0)&gt;0,$N1049&gt;0),ROUND($H1049*(IFERROR(AGGREGATE(15,6,$N$5:$N$6173/(($C$5:$C$6173=$C1049)*($D$5:$D$6173=$D1049)*($S$5:$S$6173=1)*($N$5:$N$6173&gt;0)),1),0)/$N1049),4),0)))</f>
        <v/>
      </c>
      <c r="P1049" s="10" t="inlineStr">
        <is>
          <t>indice</t>
        </is>
      </c>
      <c r="Q1049" s="21">
        <f>IF($A1049="","",$A1049&amp;"|"&amp;$C1049)</f>
        <v/>
      </c>
      <c r="R1049" s="21">
        <f>IF($A1049="","",$A1049&amp;"|"&amp;$C1049&amp;"|"&amp;$D1049)</f>
        <v/>
      </c>
      <c r="S1049" s="21">
        <f>IF($A1049="","",IFERROR(INDEX(Offerte!$D$2:$D$200,MATCH($Q1049,Offerte!$L$2:$L$200,0)),0))</f>
        <v/>
      </c>
      <c r="T1049" s="21">
        <f>IF($A1049="","",IFERROR(INDEX(Offerte!$G$2:$G$200,MATCH($Q1049,Offerte!$L$2:$L$200,0)),"NO"))</f>
        <v/>
      </c>
    </row>
    <row r="1050">
      <c r="A1050" s="10">
        <f>IF(Offerte!$A35="","",Offerte!$A35)</f>
        <v/>
      </c>
      <c r="B1050" s="10">
        <f>IF(Offerte!$A35="","",Offerte!$B35)</f>
        <v/>
      </c>
      <c r="C1050" s="10">
        <f>IF(Offerte!$A35="","",Offerte!$C35)</f>
        <v/>
      </c>
      <c r="D1050" s="10" t="inlineStr">
        <is>
          <t>F.2.1</t>
        </is>
      </c>
      <c r="E1050" s="10" t="inlineStr">
        <is>
          <t>F</t>
        </is>
      </c>
      <c r="F1050" s="10" t="inlineStr">
        <is>
          <t>Q</t>
        </is>
      </c>
      <c r="G1050" s="10" t="inlineStr">
        <is>
          <t>higher</t>
        </is>
      </c>
      <c r="H1050" s="10" t="n">
        <v>2</v>
      </c>
      <c r="I1050" s="10" t="inlineStr">
        <is>
          <t>Tasso di copertura del servizio con dispositivi ECO-DRIVER</t>
        </is>
      </c>
      <c r="J1050" s="20" t="n"/>
      <c r="K1050" s="20" t="n"/>
      <c r="L1050" s="20" t="n"/>
      <c r="M1050" s="20" t="n"/>
      <c r="N1050" s="21">
        <f>IF($A1050="","",IFERROR(VALUE($K1050)/VALUE($L1050),IFERROR(VALUE($J1050),0)))</f>
        <v/>
      </c>
      <c r="O1050" s="21">
        <f>IF($A1050="",0,IF(OR($S1050&lt;&gt;1,COUNTA($J1050:$M1050)=0),0,IF(SUMPRODUCT(MAX(($C$5:$C$6173=$C1050)*($D$5:$D$6173=$D1050)*($S$5:$S$6173=1)*IFERROR($N$5:$N$6173*1,0)))&gt;0,ROUND($H1050*($N1050/SUMPRODUCT(MAX(($C$5:$C$6173=$C1050)*($D$5:$D$6173=$D1050)*($S$5:$S$6173=1)*IFERROR($N$5:$N$6173*1,0)))),4),0)))</f>
        <v/>
      </c>
      <c r="P1050" s="10" t="inlineStr">
        <is>
          <t>Autobus attrezzati con dispositivi ECO-DRIVER / Autobus totali in offerta, incluse scorte</t>
        </is>
      </c>
      <c r="Q1050" s="21">
        <f>IF($A1050="","",$A1050&amp;"|"&amp;$C1050)</f>
        <v/>
      </c>
      <c r="R1050" s="21">
        <f>IF($A1050="","",$A1050&amp;"|"&amp;$C1050&amp;"|"&amp;$D1050)</f>
        <v/>
      </c>
      <c r="S1050" s="21">
        <f>IF($A1050="","",IFERROR(INDEX(Offerte!$D$2:$D$200,MATCH($Q1050,Offerte!$L$2:$L$200,0)),0))</f>
        <v/>
      </c>
      <c r="T1050" s="21">
        <f>IF($A1050="","",IFERROR(INDEX(Offerte!$G$2:$G$200,MATCH($Q1050,Offerte!$L$2:$L$200,0)),"NO"))</f>
        <v/>
      </c>
    </row>
    <row r="1051">
      <c r="A1051" s="10">
        <f>IF(Offerte!$A35="","",Offerte!$A35)</f>
        <v/>
      </c>
      <c r="B1051" s="10">
        <f>IF(Offerte!$A35="","",Offerte!$B35)</f>
        <v/>
      </c>
      <c r="C1051" s="10">
        <f>IF(Offerte!$A35="","",Offerte!$C35)</f>
        <v/>
      </c>
      <c r="D1051" s="10" t="inlineStr">
        <is>
          <t>F.3.1</t>
        </is>
      </c>
      <c r="E1051" s="10" t="inlineStr">
        <is>
          <t>F</t>
        </is>
      </c>
      <c r="F1051" s="10" t="inlineStr">
        <is>
          <t>Q</t>
        </is>
      </c>
      <c r="G1051" s="10" t="inlineStr">
        <is>
          <t>higher</t>
        </is>
      </c>
      <c r="H1051" s="10" t="n">
        <v>2</v>
      </c>
      <c r="I1051" s="10" t="inlineStr">
        <is>
          <t>Autoproduzione consumi elettrici per trazione</t>
        </is>
      </c>
      <c r="J1051" s="20" t="n"/>
      <c r="K1051" s="20" t="n"/>
      <c r="L1051" s="20" t="n"/>
      <c r="M1051" s="20" t="n"/>
      <c r="N1051" s="21">
        <f>IF($A1051="","",IFERROR(VALUE($J1051),0))</f>
        <v/>
      </c>
      <c r="O1051" s="21">
        <f>IF($A1051="",0,IF(OR($S1051&lt;&gt;1,COUNTA($J1051:$M1051)=0),0,IF(SUMPRODUCT(MAX(($C$5:$C$6173=$C1051)*($D$5:$D$6173=$D1051)*($S$5:$S$6173=1)*IFERROR($N$5:$N$6173*1,0)))&gt;0,ROUND($H1051*($N1051/SUMPRODUCT(MAX(($C$5:$C$6173=$C1051)*($D$5:$D$6173=$D1051)*($S$5:$S$6173=1)*IFERROR($N$5:$N$6173*1,0)))),4),0)))</f>
        <v/>
      </c>
      <c r="P1051" s="10" t="inlineStr">
        <is>
          <t>kWh/anno</t>
        </is>
      </c>
      <c r="Q1051" s="21">
        <f>IF($A1051="","",$A1051&amp;"|"&amp;$C1051)</f>
        <v/>
      </c>
      <c r="R1051" s="21">
        <f>IF($A1051="","",$A1051&amp;"|"&amp;$C1051&amp;"|"&amp;$D1051)</f>
        <v/>
      </c>
      <c r="S1051" s="21">
        <f>IF($A1051="","",IFERROR(INDEX(Offerte!$D$2:$D$200,MATCH($Q1051,Offerte!$L$2:$L$200,0)),0))</f>
        <v/>
      </c>
      <c r="T1051" s="21">
        <f>IF($A1051="","",IFERROR(INDEX(Offerte!$G$2:$G$200,MATCH($Q1051,Offerte!$L$2:$L$200,0)),"NO"))</f>
        <v/>
      </c>
    </row>
    <row r="1052">
      <c r="A1052" s="10">
        <f>IF(Offerte!$A35="","",Offerte!$A35)</f>
        <v/>
      </c>
      <c r="B1052" s="10">
        <f>IF(Offerte!$A35="","",Offerte!$B35)</f>
        <v/>
      </c>
      <c r="C1052" s="10">
        <f>IF(Offerte!$A35="","",Offerte!$C35)</f>
        <v/>
      </c>
      <c r="D1052" s="10" t="inlineStr">
        <is>
          <t>F.4.1</t>
        </is>
      </c>
      <c r="E1052" s="10" t="inlineStr">
        <is>
          <t>F</t>
        </is>
      </c>
      <c r="F1052" s="10" t="inlineStr">
        <is>
          <t>Q</t>
        </is>
      </c>
      <c r="G1052" s="10" t="inlineStr">
        <is>
          <t>soil</t>
        </is>
      </c>
      <c r="H1052" s="10" t="n">
        <v>2</v>
      </c>
      <c r="I1052" s="10" t="inlineStr">
        <is>
          <t>Indice di consumo di suolo</t>
        </is>
      </c>
      <c r="J1052" s="20" t="n"/>
      <c r="K1052" s="20" t="n"/>
      <c r="L1052" s="20" t="n"/>
      <c r="M1052" s="20" t="n"/>
      <c r="N1052" s="21">
        <f>IF($A1052="","",IFERROR(VALUE($J1052),0))</f>
        <v/>
      </c>
      <c r="O1052" s="21">
        <f>IF($A1052="",0,IF(OR($S1052&lt;&gt;1,COUNTA($J1052:$M1052)=0),0,IF($N1052&lt;=0,$H1052,IF(SUMPRODUCT(MAX(($C$5:$C$6173=$C1052)*($D$5:$D$6173=$D1052)*($S$5:$S$6173=1)*IFERROR($N$5:$N$6173*1,0)))&gt;0,ROUND($H1052*((SUMPRODUCT(MAX(($C$5:$C$6173=$C1052)*($D$5:$D$6173=$D1052)*($S$5:$S$6173=1)*IFERROR($N$5:$N$6173*1,0)))-$N1052)/SUMPRODUCT(MAX(($C$5:$C$6173=$C1052)*($D$5:$D$6173=$D1052)*($S$5:$S$6173=1)*IFERROR($N$5:$N$6173*1,0)))),4),0))))</f>
        <v/>
      </c>
      <c r="P1052" s="10" t="inlineStr">
        <is>
          <t>m2</t>
        </is>
      </c>
      <c r="Q1052" s="21">
        <f>IF($A1052="","",$A1052&amp;"|"&amp;$C1052)</f>
        <v/>
      </c>
      <c r="R1052" s="21">
        <f>IF($A1052="","",$A1052&amp;"|"&amp;$C1052&amp;"|"&amp;$D1052)</f>
        <v/>
      </c>
      <c r="S1052" s="21">
        <f>IF($A1052="","",IFERROR(INDEX(Offerte!$D$2:$D$200,MATCH($Q1052,Offerte!$L$2:$L$200,0)),0))</f>
        <v/>
      </c>
      <c r="T1052" s="21">
        <f>IF($A1052="","",IFERROR(INDEX(Offerte!$G$2:$G$200,MATCH($Q1052,Offerte!$L$2:$L$200,0)),"NO"))</f>
        <v/>
      </c>
    </row>
    <row r="1053">
      <c r="A1053" s="10">
        <f>IF(Offerte!$A35="","",Offerte!$A35)</f>
        <v/>
      </c>
      <c r="B1053" s="10">
        <f>IF(Offerte!$A35="","",Offerte!$B35)</f>
        <v/>
      </c>
      <c r="C1053" s="10">
        <f>IF(Offerte!$A35="","",Offerte!$C35)</f>
        <v/>
      </c>
      <c r="D1053" s="10" t="inlineStr">
        <is>
          <t>F.5.1</t>
        </is>
      </c>
      <c r="E1053" s="10" t="inlineStr">
        <is>
          <t>F</t>
        </is>
      </c>
      <c r="F1053" s="10" t="inlineStr">
        <is>
          <t>T</t>
        </is>
      </c>
      <c r="G1053" s="10" t="inlineStr">
        <is>
          <t>tabular</t>
        </is>
      </c>
      <c r="H1053" s="10" t="n">
        <v>1</v>
      </c>
      <c r="I1053" s="10" t="inlineStr">
        <is>
          <t>Rendicontazione di sostenibilità ambientale</t>
        </is>
      </c>
      <c r="J1053" s="20" t="n"/>
      <c r="K1053" s="20" t="n"/>
      <c r="L1053" s="20" t="n"/>
      <c r="M1053" s="20" t="n"/>
      <c r="N1053" s="21">
        <f>IF($A1053="","",IF(IFERROR(VALUE($M1053),0)=1,1,0))</f>
        <v/>
      </c>
      <c r="O1053" s="21">
        <f>IF($A1053="",0,IF(OR($S1053&lt;&gt;1,COUNTA($J1053:$M1053)=0),0,IF($N1053=1,$H1053,0)))</f>
        <v/>
      </c>
      <c r="P1053" s="10" t="inlineStr">
        <is>
          <t>sì/no</t>
        </is>
      </c>
      <c r="Q1053" s="21">
        <f>IF($A1053="","",$A1053&amp;"|"&amp;$C1053)</f>
        <v/>
      </c>
      <c r="R1053" s="21">
        <f>IF($A1053="","",$A1053&amp;"|"&amp;$C1053&amp;"|"&amp;$D1053)</f>
        <v/>
      </c>
      <c r="S1053" s="21">
        <f>IF($A1053="","",IFERROR(INDEX(Offerte!$D$2:$D$200,MATCH($Q1053,Offerte!$L$2:$L$200,0)),0))</f>
        <v/>
      </c>
      <c r="T1053" s="21">
        <f>IF($A1053="","",IFERROR(INDEX(Offerte!$G$2:$G$200,MATCH($Q1053,Offerte!$L$2:$L$200,0)),"NO"))</f>
        <v/>
      </c>
    </row>
    <row r="1054">
      <c r="A1054" s="10">
        <f>IF(Offerte!$A35="","",Offerte!$A35)</f>
        <v/>
      </c>
      <c r="B1054" s="10">
        <f>IF(Offerte!$A35="","",Offerte!$B35)</f>
        <v/>
      </c>
      <c r="C1054" s="10">
        <f>IF(Offerte!$A35="","",Offerte!$C35)</f>
        <v/>
      </c>
      <c r="D1054" s="10" t="inlineStr">
        <is>
          <t>G.1.1</t>
        </is>
      </c>
      <c r="E1054" s="10" t="inlineStr">
        <is>
          <t>G</t>
        </is>
      </c>
      <c r="F1054" s="10" t="inlineStr">
        <is>
          <t>D</t>
        </is>
      </c>
      <c r="G1054" s="10" t="inlineStr">
        <is>
          <t>discretionary</t>
        </is>
      </c>
      <c r="H1054" s="10" t="n">
        <v>2</v>
      </c>
      <c r="I1054" s="10" t="inlineStr">
        <is>
          <t>Qualità del progetto di centrale di controllo aziendale</t>
        </is>
      </c>
      <c r="J1054" s="20" t="n"/>
      <c r="K1054" s="20" t="n"/>
      <c r="L1054" s="20" t="n"/>
      <c r="M1054" s="20" t="n"/>
      <c r="N1054" s="21">
        <f>IF($A1054="","",MAX(0,MIN(1,IFERROR(VALUE($M1054),0))))</f>
        <v/>
      </c>
      <c r="O1054" s="21">
        <f>IF($A1054="",0,IF(OR($S1054&lt;&gt;1,COUNTA($J1054:$M1054)=0),0,IF(SUMPRODUCT(MAX(($C$5:$C$6173=$C1054)*($D$5:$D$6173=$D1054)*($S$5:$S$6173=1)*IFERROR($N$5:$N$6173*1,0)))&gt;0,ROUND($H1054*($N1054/SUMPRODUCT(MAX(($C$5:$C$6173=$C1054)*($D$5:$D$6173=$D1054)*($S$5:$S$6173=1)*IFERROR($N$5:$N$6173*1,0)))),4),0)))</f>
        <v/>
      </c>
      <c r="P1054" s="10" t="inlineStr">
        <is>
          <t>coeff.</t>
        </is>
      </c>
      <c r="Q1054" s="21">
        <f>IF($A1054="","",$A1054&amp;"|"&amp;$C1054)</f>
        <v/>
      </c>
      <c r="R1054" s="21">
        <f>IF($A1054="","",$A1054&amp;"|"&amp;$C1054&amp;"|"&amp;$D1054)</f>
        <v/>
      </c>
      <c r="S1054" s="21">
        <f>IF($A1054="","",IFERROR(INDEX(Offerte!$D$2:$D$200,MATCH($Q1054,Offerte!$L$2:$L$200,0)),0))</f>
        <v/>
      </c>
      <c r="T1054" s="21">
        <f>IF($A1054="","",IFERROR(INDEX(Offerte!$G$2:$G$200,MATCH($Q1054,Offerte!$L$2:$L$200,0)),"NO"))</f>
        <v/>
      </c>
    </row>
    <row r="1055">
      <c r="A1055" s="10">
        <f>IF(Offerte!$A35="","",Offerte!$A35)</f>
        <v/>
      </c>
      <c r="B1055" s="10">
        <f>IF(Offerte!$A35="","",Offerte!$B35)</f>
        <v/>
      </c>
      <c r="C1055" s="10">
        <f>IF(Offerte!$A35="","",Offerte!$C35)</f>
        <v/>
      </c>
      <c r="D1055" s="10" t="inlineStr">
        <is>
          <t>G.2.1</t>
        </is>
      </c>
      <c r="E1055" s="10" t="inlineStr">
        <is>
          <t>G</t>
        </is>
      </c>
      <c r="F1055" s="10" t="inlineStr">
        <is>
          <t>T</t>
        </is>
      </c>
      <c r="G1055" s="10" t="inlineStr">
        <is>
          <t>tabular</t>
        </is>
      </c>
      <c r="H1055" s="10" t="n">
        <v>1</v>
      </c>
      <c r="I1055" s="10" t="inlineStr">
        <is>
          <t>Certificazione ISO 45001</t>
        </is>
      </c>
      <c r="J1055" s="20" t="n"/>
      <c r="K1055" s="20" t="n"/>
      <c r="L1055" s="20" t="n"/>
      <c r="M1055" s="20" t="n"/>
      <c r="N1055" s="21">
        <f>IF($A1055="","",IF(IFERROR(VALUE($M1055),0)=1,1,0))</f>
        <v/>
      </c>
      <c r="O1055" s="21">
        <f>IF($A1055="",0,IF(OR($S1055&lt;&gt;1,COUNTA($J1055:$M1055)=0),0,IF($N1055=1,$H1055,0)))</f>
        <v/>
      </c>
      <c r="P1055" s="10" t="inlineStr">
        <is>
          <t>sì/no</t>
        </is>
      </c>
      <c r="Q1055" s="21">
        <f>IF($A1055="","",$A1055&amp;"|"&amp;$C1055)</f>
        <v/>
      </c>
      <c r="R1055" s="21">
        <f>IF($A1055="","",$A1055&amp;"|"&amp;$C1055&amp;"|"&amp;$D1055)</f>
        <v/>
      </c>
      <c r="S1055" s="21">
        <f>IF($A1055="","",IFERROR(INDEX(Offerte!$D$2:$D$200,MATCH($Q1055,Offerte!$L$2:$L$200,0)),0))</f>
        <v/>
      </c>
      <c r="T1055" s="21">
        <f>IF($A1055="","",IFERROR(INDEX(Offerte!$G$2:$G$200,MATCH($Q1055,Offerte!$L$2:$L$200,0)),"NO"))</f>
        <v/>
      </c>
    </row>
    <row r="1056">
      <c r="A1056" s="10">
        <f>IF(Offerte!$A35="","",Offerte!$A35)</f>
        <v/>
      </c>
      <c r="B1056" s="10">
        <f>IF(Offerte!$A35="","",Offerte!$B35)</f>
        <v/>
      </c>
      <c r="C1056" s="10">
        <f>IF(Offerte!$A35="","",Offerte!$C35)</f>
        <v/>
      </c>
      <c r="D1056" s="10" t="inlineStr">
        <is>
          <t>G.3.1</t>
        </is>
      </c>
      <c r="E1056" s="10" t="inlineStr">
        <is>
          <t>G</t>
        </is>
      </c>
      <c r="F1056" s="10" t="inlineStr">
        <is>
          <t>T</t>
        </is>
      </c>
      <c r="G1056" s="10" t="inlineStr">
        <is>
          <t>tabular</t>
        </is>
      </c>
      <c r="H1056" s="10" t="n">
        <v>1</v>
      </c>
      <c r="I1056" s="10" t="inlineStr">
        <is>
          <t>Certificazioni di responsabilità sociale</t>
        </is>
      </c>
      <c r="J1056" s="20" t="n"/>
      <c r="K1056" s="20" t="n"/>
      <c r="L1056" s="20" t="n"/>
      <c r="M1056" s="20" t="n"/>
      <c r="N1056" s="21">
        <f>IF($A1056="","",IF(IFERROR(VALUE($M1056),0)=1,1,0))</f>
        <v/>
      </c>
      <c r="O1056" s="21">
        <f>IF($A1056="",0,IF(OR($S1056&lt;&gt;1,COUNTA($J1056:$M1056)=0),0,IF($N1056=1,$H1056,0)))</f>
        <v/>
      </c>
      <c r="P1056" s="10" t="inlineStr">
        <is>
          <t>sì/no</t>
        </is>
      </c>
      <c r="Q1056" s="21">
        <f>IF($A1056="","",$A1056&amp;"|"&amp;$C1056)</f>
        <v/>
      </c>
      <c r="R1056" s="21">
        <f>IF($A1056="","",$A1056&amp;"|"&amp;$C1056&amp;"|"&amp;$D1056)</f>
        <v/>
      </c>
      <c r="S1056" s="21">
        <f>IF($A1056="","",IFERROR(INDEX(Offerte!$D$2:$D$200,MATCH($Q1056,Offerte!$L$2:$L$200,0)),0))</f>
        <v/>
      </c>
      <c r="T1056" s="21">
        <f>IF($A1056="","",IFERROR(INDEX(Offerte!$G$2:$G$200,MATCH($Q1056,Offerte!$L$2:$L$200,0)),"NO"))</f>
        <v/>
      </c>
    </row>
    <row r="1057">
      <c r="A1057" s="10">
        <f>IF(Offerte!$A35="","",Offerte!$A35)</f>
        <v/>
      </c>
      <c r="B1057" s="10">
        <f>IF(Offerte!$A35="","",Offerte!$B35)</f>
        <v/>
      </c>
      <c r="C1057" s="10">
        <f>IF(Offerte!$A35="","",Offerte!$C35)</f>
        <v/>
      </c>
      <c r="D1057" s="10" t="inlineStr">
        <is>
          <t>G.4.1</t>
        </is>
      </c>
      <c r="E1057" s="10" t="inlineStr">
        <is>
          <t>G</t>
        </is>
      </c>
      <c r="F1057" s="10" t="inlineStr">
        <is>
          <t>D</t>
        </is>
      </c>
      <c r="G1057" s="10" t="inlineStr">
        <is>
          <t>discretionary</t>
        </is>
      </c>
      <c r="H1057" s="10" t="n">
        <v>2</v>
      </c>
      <c r="I1057" s="10" t="inlineStr">
        <is>
          <t>Qualità del piano di formazione del personale</t>
        </is>
      </c>
      <c r="J1057" s="20" t="n"/>
      <c r="K1057" s="20" t="n"/>
      <c r="L1057" s="20" t="n"/>
      <c r="M1057" s="20" t="n"/>
      <c r="N1057" s="21">
        <f>IF($A1057="","",MAX(0,MIN(1,IFERROR(VALUE($M1057),0))))</f>
        <v/>
      </c>
      <c r="O1057" s="21">
        <f>IF($A1057="",0,IF(OR($S1057&lt;&gt;1,COUNTA($J1057:$M1057)=0),0,IF(SUMPRODUCT(MAX(($C$5:$C$6173=$C1057)*($D$5:$D$6173=$D1057)*($S$5:$S$6173=1)*IFERROR($N$5:$N$6173*1,0)))&gt;0,ROUND($H1057*($N1057/SUMPRODUCT(MAX(($C$5:$C$6173=$C1057)*($D$5:$D$6173=$D1057)*($S$5:$S$6173=1)*IFERROR($N$5:$N$6173*1,0)))),4),0)))</f>
        <v/>
      </c>
      <c r="P1057" s="10" t="inlineStr">
        <is>
          <t>coeff.</t>
        </is>
      </c>
      <c r="Q1057" s="21">
        <f>IF($A1057="","",$A1057&amp;"|"&amp;$C1057)</f>
        <v/>
      </c>
      <c r="R1057" s="21">
        <f>IF($A1057="","",$A1057&amp;"|"&amp;$C1057&amp;"|"&amp;$D1057)</f>
        <v/>
      </c>
      <c r="S1057" s="21">
        <f>IF($A1057="","",IFERROR(INDEX(Offerte!$D$2:$D$200,MATCH($Q1057,Offerte!$L$2:$L$200,0)),0))</f>
        <v/>
      </c>
      <c r="T1057" s="21">
        <f>IF($A1057="","",IFERROR(INDEX(Offerte!$G$2:$G$200,MATCH($Q1057,Offerte!$L$2:$L$200,0)),"NO"))</f>
        <v/>
      </c>
    </row>
    <row r="1058">
      <c r="A1058" s="10">
        <f>IF(Offerte!$A35="","",Offerte!$A35)</f>
        <v/>
      </c>
      <c r="B1058" s="10">
        <f>IF(Offerte!$A35="","",Offerte!$B35)</f>
        <v/>
      </c>
      <c r="C1058" s="10">
        <f>IF(Offerte!$A35="","",Offerte!$C35)</f>
        <v/>
      </c>
      <c r="D1058" s="10" t="inlineStr">
        <is>
          <t>G.5.1</t>
        </is>
      </c>
      <c r="E1058" s="10" t="inlineStr">
        <is>
          <t>G</t>
        </is>
      </c>
      <c r="F1058" s="10" t="inlineStr">
        <is>
          <t>T</t>
        </is>
      </c>
      <c r="G1058" s="10" t="inlineStr">
        <is>
          <t>tabular</t>
        </is>
      </c>
      <c r="H1058" s="10" t="n">
        <v>1</v>
      </c>
      <c r="I1058" s="10" t="inlineStr">
        <is>
          <t>Impegno al mantenimento delle garanzie del contratto di secondo livello del gestore uscente</t>
        </is>
      </c>
      <c r="J1058" s="20" t="n"/>
      <c r="K1058" s="20" t="n"/>
      <c r="L1058" s="20" t="n"/>
      <c r="M1058" s="20" t="n"/>
      <c r="N1058" s="21">
        <f>IF($A1058="","",IF(IFERROR(VALUE($M1058),0)=1,1,0))</f>
        <v/>
      </c>
      <c r="O1058" s="21">
        <f>IF($A1058="",0,IF(OR($S1058&lt;&gt;1,COUNTA($J1058:$M1058)=0),0,IF($N1058=1,$H1058,0)))</f>
        <v/>
      </c>
      <c r="P1058" s="10" t="inlineStr">
        <is>
          <t>sì/no</t>
        </is>
      </c>
      <c r="Q1058" s="21">
        <f>IF($A1058="","",$A1058&amp;"|"&amp;$C1058)</f>
        <v/>
      </c>
      <c r="R1058" s="21">
        <f>IF($A1058="","",$A1058&amp;"|"&amp;$C1058&amp;"|"&amp;$D1058)</f>
        <v/>
      </c>
      <c r="S1058" s="21">
        <f>IF($A1058="","",IFERROR(INDEX(Offerte!$D$2:$D$200,MATCH($Q1058,Offerte!$L$2:$L$200,0)),0))</f>
        <v/>
      </c>
      <c r="T1058" s="21">
        <f>IF($A1058="","",IFERROR(INDEX(Offerte!$G$2:$G$200,MATCH($Q1058,Offerte!$L$2:$L$200,0)),"NO"))</f>
        <v/>
      </c>
    </row>
    <row r="1059">
      <c r="A1059" s="10">
        <f>IF(Offerte!$A36="","",Offerte!$A36)</f>
        <v/>
      </c>
      <c r="B1059" s="10">
        <f>IF(Offerte!$A36="","",Offerte!$B36)</f>
        <v/>
      </c>
      <c r="C1059" s="10">
        <f>IF(Offerte!$A36="","",Offerte!$C36)</f>
        <v/>
      </c>
      <c r="D1059" s="10" t="inlineStr">
        <is>
          <t>A.1.1</t>
        </is>
      </c>
      <c r="E1059" s="10" t="inlineStr">
        <is>
          <t>A</t>
        </is>
      </c>
      <c r="F1059" s="10" t="inlineStr">
        <is>
          <t>Q</t>
        </is>
      </c>
      <c r="G1059" s="10" t="inlineStr">
        <is>
          <t>higher</t>
        </is>
      </c>
      <c r="H1059" s="10" t="n">
        <v>3</v>
      </c>
      <c r="I1059" s="10" t="inlineStr">
        <is>
          <t>Tasso aggiuntivo di corse controllate</t>
        </is>
      </c>
      <c r="J1059" s="20" t="n"/>
      <c r="K1059" s="20" t="n"/>
      <c r="L1059" s="20" t="n"/>
      <c r="M1059" s="20" t="n"/>
      <c r="N1059" s="21">
        <f>IF($A1059="","",IFERROR(VALUE($K1059)/VALUE($L1059)*100,IFERROR(VALUE($J1059),0)))</f>
        <v/>
      </c>
      <c r="O1059" s="21">
        <f>IF($A1059="",0,IF(OR($S1059&lt;&gt;1,COUNTA($J1059:$M1059)=0),0,IF(SUMPRODUCT(MAX(($C$5:$C$6173=$C1059)*($D$5:$D$6173=$D1059)*($S$5:$S$6173=1)*IFERROR($N$5:$N$6173*1,0)))&gt;0,ROUND($H1059*($N1059/SUMPRODUCT(MAX(($C$5:$C$6173=$C1059)*($D$5:$D$6173=$D1059)*($S$5:$S$6173=1)*IFERROR($N$5:$N$6173*1,0)))),4),0)))</f>
        <v/>
      </c>
      <c r="P1059" s="10" t="inlineStr">
        <is>
          <t>Corse controllate annue / Corse programmate annue</t>
        </is>
      </c>
      <c r="Q1059" s="21">
        <f>IF($A1059="","",$A1059&amp;"|"&amp;$C1059)</f>
        <v/>
      </c>
      <c r="R1059" s="21">
        <f>IF($A1059="","",$A1059&amp;"|"&amp;$C1059&amp;"|"&amp;$D1059)</f>
        <v/>
      </c>
      <c r="S1059" s="21">
        <f>IF($A1059="","",IFERROR(INDEX(Offerte!$D$2:$D$200,MATCH($Q1059,Offerte!$L$2:$L$200,0)),0))</f>
        <v/>
      </c>
      <c r="T1059" s="21">
        <f>IF($A1059="","",IFERROR(INDEX(Offerte!$G$2:$G$200,MATCH($Q1059,Offerte!$L$2:$L$200,0)),"NO"))</f>
        <v/>
      </c>
    </row>
    <row r="1060">
      <c r="A1060" s="10">
        <f>IF(Offerte!$A36="","",Offerte!$A36)</f>
        <v/>
      </c>
      <c r="B1060" s="10">
        <f>IF(Offerte!$A36="","",Offerte!$B36)</f>
        <v/>
      </c>
      <c r="C1060" s="10">
        <f>IF(Offerte!$A36="","",Offerte!$C36)</f>
        <v/>
      </c>
      <c r="D1060" s="10" t="inlineStr">
        <is>
          <t>A.1.2</t>
        </is>
      </c>
      <c r="E1060" s="10" t="inlineStr">
        <is>
          <t>A</t>
        </is>
      </c>
      <c r="F1060" s="10" t="inlineStr">
        <is>
          <t>Q</t>
        </is>
      </c>
      <c r="G1060" s="10" t="inlineStr">
        <is>
          <t>higher</t>
        </is>
      </c>
      <c r="H1060" s="10" t="n">
        <v>4</v>
      </c>
      <c r="I1060" s="10" t="inlineStr">
        <is>
          <t>Numero aggiuntivo di passeggeri controllati</t>
        </is>
      </c>
      <c r="J1060" s="20" t="n"/>
      <c r="K1060" s="20" t="n"/>
      <c r="L1060" s="20" t="n"/>
      <c r="M1060" s="20" t="n"/>
      <c r="N1060" s="21">
        <f>IF($A1060="","",IFERROR(VALUE($J1060),0))</f>
        <v/>
      </c>
      <c r="O1060" s="21">
        <f>IF($A1060="",0,IF(OR($S1060&lt;&gt;1,COUNTA($J1060:$M1060)=0),0,IF(SUMPRODUCT(MAX(($C$5:$C$6173=$C1060)*($D$5:$D$6173=$D1060)*($S$5:$S$6173=1)*IFERROR($N$5:$N$6173*1,0)))&gt;0,ROUND($H1060*($N1060/SUMPRODUCT(MAX(($C$5:$C$6173=$C1060)*($D$5:$D$6173=$D1060)*($S$5:$S$6173=1)*IFERROR($N$5:$N$6173*1,0)))),4),0)))</f>
        <v/>
      </c>
      <c r="P1060" s="10" t="inlineStr">
        <is>
          <t>passeggeri/anno</t>
        </is>
      </c>
      <c r="Q1060" s="21">
        <f>IF($A1060="","",$A1060&amp;"|"&amp;$C1060)</f>
        <v/>
      </c>
      <c r="R1060" s="21">
        <f>IF($A1060="","",$A1060&amp;"|"&amp;$C1060&amp;"|"&amp;$D1060)</f>
        <v/>
      </c>
      <c r="S1060" s="21">
        <f>IF($A1060="","",IFERROR(INDEX(Offerte!$D$2:$D$200,MATCH($Q1060,Offerte!$L$2:$L$200,0)),0))</f>
        <v/>
      </c>
      <c r="T1060" s="21">
        <f>IF($A1060="","",IFERROR(INDEX(Offerte!$G$2:$G$200,MATCH($Q1060,Offerte!$L$2:$L$200,0)),"NO"))</f>
        <v/>
      </c>
    </row>
    <row r="1061">
      <c r="A1061" s="10">
        <f>IF(Offerte!$A36="","",Offerte!$A36)</f>
        <v/>
      </c>
      <c r="B1061" s="10">
        <f>IF(Offerte!$A36="","",Offerte!$B36)</f>
        <v/>
      </c>
      <c r="C1061" s="10">
        <f>IF(Offerte!$A36="","",Offerte!$C36)</f>
        <v/>
      </c>
      <c r="D1061" s="10" t="inlineStr">
        <is>
          <t>B.1.1</t>
        </is>
      </c>
      <c r="E1061" s="10" t="inlineStr">
        <is>
          <t>B</t>
        </is>
      </c>
      <c r="F1061" s="10" t="inlineStr">
        <is>
          <t>Q</t>
        </is>
      </c>
      <c r="G1061" s="10" t="inlineStr">
        <is>
          <t>higher</t>
        </is>
      </c>
      <c r="H1061" s="10" t="n">
        <v>3</v>
      </c>
      <c r="I1061" s="10" t="inlineStr">
        <is>
          <t>Incremento dei posti offerti nelle fasce di punta</t>
        </is>
      </c>
      <c r="J1061" s="20" t="n"/>
      <c r="K1061" s="20" t="n"/>
      <c r="L1061" s="20" t="n"/>
      <c r="M1061" s="20" t="n"/>
      <c r="N1061" s="21">
        <f>IF($A1061="","",IFERROR(VALUE($J1061),0))</f>
        <v/>
      </c>
      <c r="O1061" s="21">
        <f>IF($A1061="",0,IF(OR($S1061&lt;&gt;1,COUNTA($J1061:$M1061)=0),0,IF(SUMPRODUCT(MAX(($C$5:$C$6173=$C1061)*($D$5:$D$6173=$D1061)*($S$5:$S$6173=1)*IFERROR($N$5:$N$6173*1,0)))&gt;0,ROUND($H1061*($N1061/SUMPRODUCT(MAX(($C$5:$C$6173=$C1061)*($D$5:$D$6173=$D1061)*($S$5:$S$6173=1)*IFERROR($N$5:$N$6173*1,0)))),4),0)))</f>
        <v/>
      </c>
      <c r="P1061" s="10" t="inlineStr">
        <is>
          <t>posti*km</t>
        </is>
      </c>
      <c r="Q1061" s="21">
        <f>IF($A1061="","",$A1061&amp;"|"&amp;$C1061)</f>
        <v/>
      </c>
      <c r="R1061" s="21">
        <f>IF($A1061="","",$A1061&amp;"|"&amp;$C1061&amp;"|"&amp;$D1061)</f>
        <v/>
      </c>
      <c r="S1061" s="21">
        <f>IF($A1061="","",IFERROR(INDEX(Offerte!$D$2:$D$200,MATCH($Q1061,Offerte!$L$2:$L$200,0)),0))</f>
        <v/>
      </c>
      <c r="T1061" s="21">
        <f>IF($A1061="","",IFERROR(INDEX(Offerte!$G$2:$G$200,MATCH($Q1061,Offerte!$L$2:$L$200,0)),"NO"))</f>
        <v/>
      </c>
    </row>
    <row r="1062">
      <c r="A1062" s="10">
        <f>IF(Offerte!$A36="","",Offerte!$A36)</f>
        <v/>
      </c>
      <c r="B1062" s="10">
        <f>IF(Offerte!$A36="","",Offerte!$B36)</f>
        <v/>
      </c>
      <c r="C1062" s="10">
        <f>IF(Offerte!$A36="","",Offerte!$C36)</f>
        <v/>
      </c>
      <c r="D1062" s="10" t="inlineStr">
        <is>
          <t>B.2.1</t>
        </is>
      </c>
      <c r="E1062" s="10" t="inlineStr">
        <is>
          <t>B</t>
        </is>
      </c>
      <c r="F1062" s="10" t="inlineStr">
        <is>
          <t>Q</t>
        </is>
      </c>
      <c r="G1062" s="10" t="inlineStr">
        <is>
          <t>higher</t>
        </is>
      </c>
      <c r="H1062" s="10" t="n">
        <v>4</v>
      </c>
      <c r="I1062" s="10" t="inlineStr">
        <is>
          <t>Corse aggiuntive nell'arco giornaliero base</t>
        </is>
      </c>
      <c r="J1062" s="20" t="n"/>
      <c r="K1062" s="20" t="n"/>
      <c r="L1062" s="20" t="n"/>
      <c r="M1062" s="20" t="n"/>
      <c r="N1062" s="21">
        <f>IF($A1062="","",IFERROR(VALUE($J1062),0))</f>
        <v/>
      </c>
      <c r="O1062" s="21">
        <f>IF($A1062="",0,IF(OR($S1062&lt;&gt;1,COUNTA($J1062:$M1062)=0),0,IF(SUMPRODUCT(MAX(($C$5:$C$6173=$C1062)*($D$5:$D$6173=$D1062)*($S$5:$S$6173=1)*IFERROR($N$5:$N$6173*1,0)))&gt;0,ROUND($H1062*($N1062/SUMPRODUCT(MAX(($C$5:$C$6173=$C1062)*($D$5:$D$6173=$D1062)*($S$5:$S$6173=1)*IFERROR($N$5:$N$6173*1,0)))),4),0)))</f>
        <v/>
      </c>
      <c r="P1062" s="10" t="inlineStr">
        <is>
          <t>corse</t>
        </is>
      </c>
      <c r="Q1062" s="21">
        <f>IF($A1062="","",$A1062&amp;"|"&amp;$C1062)</f>
        <v/>
      </c>
      <c r="R1062" s="21">
        <f>IF($A1062="","",$A1062&amp;"|"&amp;$C1062&amp;"|"&amp;$D1062)</f>
        <v/>
      </c>
      <c r="S1062" s="21">
        <f>IF($A1062="","",IFERROR(INDEX(Offerte!$D$2:$D$200,MATCH($Q1062,Offerte!$L$2:$L$200,0)),0))</f>
        <v/>
      </c>
      <c r="T1062" s="21">
        <f>IF($A1062="","",IFERROR(INDEX(Offerte!$G$2:$G$200,MATCH($Q1062,Offerte!$L$2:$L$200,0)),"NO"))</f>
        <v/>
      </c>
    </row>
    <row r="1063">
      <c r="A1063" s="10">
        <f>IF(Offerte!$A36="","",Offerte!$A36)</f>
        <v/>
      </c>
      <c r="B1063" s="10">
        <f>IF(Offerte!$A36="","",Offerte!$B36)</f>
        <v/>
      </c>
      <c r="C1063" s="10">
        <f>IF(Offerte!$A36="","",Offerte!$C36)</f>
        <v/>
      </c>
      <c r="D1063" s="10" t="inlineStr">
        <is>
          <t>B.3.1</t>
        </is>
      </c>
      <c r="E1063" s="10" t="inlineStr">
        <is>
          <t>B</t>
        </is>
      </c>
      <c r="F1063" s="10" t="inlineStr">
        <is>
          <t>Q</t>
        </is>
      </c>
      <c r="G1063" s="10" t="inlineStr">
        <is>
          <t>higher</t>
        </is>
      </c>
      <c r="H1063" s="10" t="n">
        <v>2</v>
      </c>
      <c r="I1063" s="10" t="inlineStr">
        <is>
          <t>Numero di corse aggiuntive per allungamento dell'arco di servizio giornaliero nelle fasce serali</t>
        </is>
      </c>
      <c r="J1063" s="20" t="n"/>
      <c r="K1063" s="20" t="n"/>
      <c r="L1063" s="20" t="n"/>
      <c r="M1063" s="20" t="n"/>
      <c r="N1063" s="21">
        <f>IF($A1063="","",IFERROR(VALUE($J1063),0))</f>
        <v/>
      </c>
      <c r="O1063" s="21">
        <f>IF($A1063="",0,IF(OR($S1063&lt;&gt;1,COUNTA($J1063:$M1063)=0),0,IF(SUMPRODUCT(MAX(($C$5:$C$6173=$C1063)*($D$5:$D$6173=$D1063)*($S$5:$S$6173=1)*IFERROR($N$5:$N$6173*1,0)))&gt;0,ROUND($H1063*($N1063/SUMPRODUCT(MAX(($C$5:$C$6173=$C1063)*($D$5:$D$6173=$D1063)*($S$5:$S$6173=1)*IFERROR($N$5:$N$6173*1,0)))),4),0)))</f>
        <v/>
      </c>
      <c r="P1063" s="10" t="inlineStr">
        <is>
          <t>corse</t>
        </is>
      </c>
      <c r="Q1063" s="21">
        <f>IF($A1063="","",$A1063&amp;"|"&amp;$C1063)</f>
        <v/>
      </c>
      <c r="R1063" s="21">
        <f>IF($A1063="","",$A1063&amp;"|"&amp;$C1063&amp;"|"&amp;$D1063)</f>
        <v/>
      </c>
      <c r="S1063" s="21">
        <f>IF($A1063="","",IFERROR(INDEX(Offerte!$D$2:$D$200,MATCH($Q1063,Offerte!$L$2:$L$200,0)),0))</f>
        <v/>
      </c>
      <c r="T1063" s="21">
        <f>IF($A1063="","",IFERROR(INDEX(Offerte!$G$2:$G$200,MATCH($Q1063,Offerte!$L$2:$L$200,0)),"NO"))</f>
        <v/>
      </c>
    </row>
    <row r="1064">
      <c r="A1064" s="10">
        <f>IF(Offerte!$A36="","",Offerte!$A36)</f>
        <v/>
      </c>
      <c r="B1064" s="10">
        <f>IF(Offerte!$A36="","",Offerte!$B36)</f>
        <v/>
      </c>
      <c r="C1064" s="10">
        <f>IF(Offerte!$A36="","",Offerte!$C36)</f>
        <v/>
      </c>
      <c r="D1064" s="10" t="inlineStr">
        <is>
          <t>B.4.1</t>
        </is>
      </c>
      <c r="E1064" s="10" t="inlineStr">
        <is>
          <t>B</t>
        </is>
      </c>
      <c r="F1064" s="10" t="inlineStr">
        <is>
          <t>Q</t>
        </is>
      </c>
      <c r="G1064" s="10" t="inlineStr">
        <is>
          <t>higher</t>
        </is>
      </c>
      <c r="H1064" s="10" t="n">
        <v>3</v>
      </c>
      <c r="I1064" s="10" t="inlineStr">
        <is>
          <t>Percorrenze aggiuntive offerte nel Programma d'esercizio delle prime due fasi attuative</t>
        </is>
      </c>
      <c r="J1064" s="20" t="n"/>
      <c r="K1064" s="20" t="n"/>
      <c r="L1064" s="20" t="n"/>
      <c r="M1064" s="20" t="n"/>
      <c r="N1064" s="21">
        <f>IF($A1064="","",IFERROR(VALUE($J1064),0))</f>
        <v/>
      </c>
      <c r="O1064" s="21">
        <f>IF($A1064="",0,IF(OR($S1064&lt;&gt;1,COUNTA($J1064:$M1064)=0),0,IF(SUMPRODUCT(MAX(($C$5:$C$6173=$C1064)*($D$5:$D$6173=$D1064)*($S$5:$S$6173=1)*IFERROR($N$5:$N$6173*1,0)))&gt;0,ROUND($H1064*($N1064/SUMPRODUCT(MAX(($C$5:$C$6173=$C1064)*($D$5:$D$6173=$D1064)*($S$5:$S$6173=1)*IFERROR($N$5:$N$6173*1,0)))),4),0)))</f>
        <v/>
      </c>
      <c r="P1064" s="10" t="inlineStr">
        <is>
          <t>vett*km</t>
        </is>
      </c>
      <c r="Q1064" s="21">
        <f>IF($A1064="","",$A1064&amp;"|"&amp;$C1064)</f>
        <v/>
      </c>
      <c r="R1064" s="21">
        <f>IF($A1064="","",$A1064&amp;"|"&amp;$C1064&amp;"|"&amp;$D1064)</f>
        <v/>
      </c>
      <c r="S1064" s="21">
        <f>IF($A1064="","",IFERROR(INDEX(Offerte!$D$2:$D$200,MATCH($Q1064,Offerte!$L$2:$L$200,0)),0))</f>
        <v/>
      </c>
      <c r="T1064" s="21">
        <f>IF($A1064="","",IFERROR(INDEX(Offerte!$G$2:$G$200,MATCH($Q1064,Offerte!$L$2:$L$200,0)),"NO"))</f>
        <v/>
      </c>
    </row>
    <row r="1065">
      <c r="A1065" s="10">
        <f>IF(Offerte!$A36="","",Offerte!$A36)</f>
        <v/>
      </c>
      <c r="B1065" s="10">
        <f>IF(Offerte!$A36="","",Offerte!$B36)</f>
        <v/>
      </c>
      <c r="C1065" s="10">
        <f>IF(Offerte!$A36="","",Offerte!$C36)</f>
        <v/>
      </c>
      <c r="D1065" s="10" t="inlineStr">
        <is>
          <t>B.5.1</t>
        </is>
      </c>
      <c r="E1065" s="10" t="inlineStr">
        <is>
          <t>B</t>
        </is>
      </c>
      <c r="F1065" s="10" t="inlineStr">
        <is>
          <t>D</t>
        </is>
      </c>
      <c r="G1065" s="10" t="inlineStr">
        <is>
          <t>discretionary</t>
        </is>
      </c>
      <c r="H1065" s="10" t="n">
        <v>2</v>
      </c>
      <c r="I1065" s="10" t="inlineStr">
        <is>
          <t>Efficacia del progetto di servizi complementari DRT</t>
        </is>
      </c>
      <c r="J1065" s="20" t="n"/>
      <c r="K1065" s="20" t="n"/>
      <c r="L1065" s="20" t="n"/>
      <c r="M1065" s="20" t="n"/>
      <c r="N1065" s="21">
        <f>IF($A1065="","",MAX(0,MIN(1,IFERROR(VALUE($M1065),0))))</f>
        <v/>
      </c>
      <c r="O1065" s="21">
        <f>IF($A1065="",0,IF(OR($S1065&lt;&gt;1,COUNTA($J1065:$M1065)=0),0,IF(SUMPRODUCT(MAX(($C$5:$C$6173=$C1065)*($D$5:$D$6173=$D1065)*($S$5:$S$6173=1)*IFERROR($N$5:$N$6173*1,0)))&gt;0,ROUND($H1065*($N1065/SUMPRODUCT(MAX(($C$5:$C$6173=$C1065)*($D$5:$D$6173=$D1065)*($S$5:$S$6173=1)*IFERROR($N$5:$N$6173*1,0)))),4),0)))</f>
        <v/>
      </c>
      <c r="P1065" s="10" t="inlineStr">
        <is>
          <t>coeff.</t>
        </is>
      </c>
      <c r="Q1065" s="21">
        <f>IF($A1065="","",$A1065&amp;"|"&amp;$C1065)</f>
        <v/>
      </c>
      <c r="R1065" s="21">
        <f>IF($A1065="","",$A1065&amp;"|"&amp;$C1065&amp;"|"&amp;$D1065)</f>
        <v/>
      </c>
      <c r="S1065" s="21">
        <f>IF($A1065="","",IFERROR(INDEX(Offerte!$D$2:$D$200,MATCH($Q1065,Offerte!$L$2:$L$200,0)),0))</f>
        <v/>
      </c>
      <c r="T1065" s="21">
        <f>IF($A1065="","",IFERROR(INDEX(Offerte!$G$2:$G$200,MATCH($Q1065,Offerte!$L$2:$L$200,0)),"NO"))</f>
        <v/>
      </c>
    </row>
    <row r="1066">
      <c r="A1066" s="10">
        <f>IF(Offerte!$A36="","",Offerte!$A36)</f>
        <v/>
      </c>
      <c r="B1066" s="10">
        <f>IF(Offerte!$A36="","",Offerte!$B36)</f>
        <v/>
      </c>
      <c r="C1066" s="10">
        <f>IF(Offerte!$A36="","",Offerte!$C36)</f>
        <v/>
      </c>
      <c r="D1066" s="10" t="inlineStr">
        <is>
          <t>C.1.1</t>
        </is>
      </c>
      <c r="E1066" s="10" t="inlineStr">
        <is>
          <t>C</t>
        </is>
      </c>
      <c r="F1066" s="10" t="inlineStr">
        <is>
          <t>Q</t>
        </is>
      </c>
      <c r="G1066" s="10" t="inlineStr">
        <is>
          <t>higher</t>
        </is>
      </c>
      <c r="H1066" s="10" t="n">
        <v>2</v>
      </c>
      <c r="I1066" s="10" t="inlineStr">
        <is>
          <t>Tasso di copertura del servizio con telecamere BSD</t>
        </is>
      </c>
      <c r="J1066" s="20" t="n"/>
      <c r="K1066" s="20" t="n"/>
      <c r="L1066" s="20" t="n"/>
      <c r="M1066" s="20" t="n"/>
      <c r="N1066" s="21">
        <f>IF($A1066="","",IFERROR(VALUE($K1066)/VALUE($L1066),IFERROR(VALUE($J1066),0)))</f>
        <v/>
      </c>
      <c r="O1066" s="21">
        <f>IF($A1066="",0,IF(OR($S1066&lt;&gt;1,COUNTA($J1066:$M1066)=0),0,IF(SUMPRODUCT(MAX(($C$5:$C$6173=$C1066)*($D$5:$D$6173=$D1066)*($S$5:$S$6173=1)*IFERROR($N$5:$N$6173*1,0)))&gt;0,ROUND($H1066*($N1066/SUMPRODUCT(MAX(($C$5:$C$6173=$C1066)*($D$5:$D$6173=$D1066)*($S$5:$S$6173=1)*IFERROR($N$5:$N$6173*1,0)))),4),0)))</f>
        <v/>
      </c>
      <c r="P1066" s="10" t="inlineStr">
        <is>
          <t>Autobus attrezzati con telecamere BSD / Autobus totali in offerta, incluse scorte</t>
        </is>
      </c>
      <c r="Q1066" s="21">
        <f>IF($A1066="","",$A1066&amp;"|"&amp;$C1066)</f>
        <v/>
      </c>
      <c r="R1066" s="21">
        <f>IF($A1066="","",$A1066&amp;"|"&amp;$C1066&amp;"|"&amp;$D1066)</f>
        <v/>
      </c>
      <c r="S1066" s="21">
        <f>IF($A1066="","",IFERROR(INDEX(Offerte!$D$2:$D$200,MATCH($Q1066,Offerte!$L$2:$L$200,0)),0))</f>
        <v/>
      </c>
      <c r="T1066" s="21">
        <f>IF($A1066="","",IFERROR(INDEX(Offerte!$G$2:$G$200,MATCH($Q1066,Offerte!$L$2:$L$200,0)),"NO"))</f>
        <v/>
      </c>
    </row>
    <row r="1067">
      <c r="A1067" s="10">
        <f>IF(Offerte!$A36="","",Offerte!$A36)</f>
        <v/>
      </c>
      <c r="B1067" s="10">
        <f>IF(Offerte!$A36="","",Offerte!$B36)</f>
        <v/>
      </c>
      <c r="C1067" s="10">
        <f>IF(Offerte!$A36="","",Offerte!$C36)</f>
        <v/>
      </c>
      <c r="D1067" s="10" t="inlineStr">
        <is>
          <t>C.1.2</t>
        </is>
      </c>
      <c r="E1067" s="10" t="inlineStr">
        <is>
          <t>C</t>
        </is>
      </c>
      <c r="F1067" s="10" t="inlineStr">
        <is>
          <t>Q</t>
        </is>
      </c>
      <c r="G1067" s="10" t="inlineStr">
        <is>
          <t>higher</t>
        </is>
      </c>
      <c r="H1067" s="10" t="n">
        <v>2</v>
      </c>
      <c r="I1067" s="10" t="inlineStr">
        <is>
          <t>Tasso di copertura del servizio con telecamere ADAS</t>
        </is>
      </c>
      <c r="J1067" s="20" t="n"/>
      <c r="K1067" s="20" t="n"/>
      <c r="L1067" s="20" t="n"/>
      <c r="M1067" s="20" t="n"/>
      <c r="N1067" s="21">
        <f>IF($A1067="","",IFERROR(VALUE($K1067)/VALUE($L1067),IFERROR(VALUE($J1067),0)))</f>
        <v/>
      </c>
      <c r="O1067" s="21">
        <f>IF($A1067="",0,IF(OR($S1067&lt;&gt;1,COUNTA($J1067:$M1067)=0),0,IF(SUMPRODUCT(MAX(($C$5:$C$6173=$C1067)*($D$5:$D$6173=$D1067)*($S$5:$S$6173=1)*IFERROR($N$5:$N$6173*1,0)))&gt;0,ROUND($H1067*($N1067/SUMPRODUCT(MAX(($C$5:$C$6173=$C1067)*($D$5:$D$6173=$D1067)*($S$5:$S$6173=1)*IFERROR($N$5:$N$6173*1,0)))),4),0)))</f>
        <v/>
      </c>
      <c r="P1067" s="10" t="inlineStr">
        <is>
          <t>Autobus attrezzati con telecamere ADAS / Autobus totali in offerta, incluse scorte</t>
        </is>
      </c>
      <c r="Q1067" s="21">
        <f>IF($A1067="","",$A1067&amp;"|"&amp;$C1067)</f>
        <v/>
      </c>
      <c r="R1067" s="21">
        <f>IF($A1067="","",$A1067&amp;"|"&amp;$C1067&amp;"|"&amp;$D1067)</f>
        <v/>
      </c>
      <c r="S1067" s="21">
        <f>IF($A1067="","",IFERROR(INDEX(Offerte!$D$2:$D$200,MATCH($Q1067,Offerte!$L$2:$L$200,0)),0))</f>
        <v/>
      </c>
      <c r="T1067" s="21">
        <f>IF($A1067="","",IFERROR(INDEX(Offerte!$G$2:$G$200,MATCH($Q1067,Offerte!$L$2:$L$200,0)),"NO"))</f>
        <v/>
      </c>
    </row>
    <row r="1068">
      <c r="A1068" s="10">
        <f>IF(Offerte!$A36="","",Offerte!$A36)</f>
        <v/>
      </c>
      <c r="B1068" s="10">
        <f>IF(Offerte!$A36="","",Offerte!$B36)</f>
        <v/>
      </c>
      <c r="C1068" s="10">
        <f>IF(Offerte!$A36="","",Offerte!$C36)</f>
        <v/>
      </c>
      <c r="D1068" s="10" t="inlineStr">
        <is>
          <t>C.2.1</t>
        </is>
      </c>
      <c r="E1068" s="10" t="inlineStr">
        <is>
          <t>C</t>
        </is>
      </c>
      <c r="F1068" s="10" t="inlineStr">
        <is>
          <t>Q</t>
        </is>
      </c>
      <c r="G1068" s="10" t="inlineStr">
        <is>
          <t>higher</t>
        </is>
      </c>
      <c r="H1068" s="10" t="n">
        <v>3</v>
      </c>
      <c r="I1068" s="10" t="inlineStr">
        <is>
          <t>Tasso di copertura del servizio con telecamere di bordo di videosorveglianza</t>
        </is>
      </c>
      <c r="J1068" s="20" t="n"/>
      <c r="K1068" s="20" t="n"/>
      <c r="L1068" s="20" t="n"/>
      <c r="M1068" s="20" t="n"/>
      <c r="N1068" s="21">
        <f>IF($A1068="","",IFERROR(VALUE($K1068)/VALUE($L1068),IFERROR(VALUE($J1068),0)))</f>
        <v/>
      </c>
      <c r="O1068" s="21">
        <f>IF($A1068="",0,IF(OR($S1068&lt;&gt;1,COUNTA($J1068:$M1068)=0),0,IF(SUMPRODUCT(MAX(($C$5:$C$6173=$C1068)*($D$5:$D$6173=$D1068)*($S$5:$S$6173=1)*IFERROR($N$5:$N$6173*1,0)))&gt;0,ROUND($H1068*($N1068/SUMPRODUCT(MAX(($C$5:$C$6173=$C1068)*($D$5:$D$6173=$D1068)*($S$5:$S$6173=1)*IFERROR($N$5:$N$6173*1,0)))),4),0)))</f>
        <v/>
      </c>
      <c r="P1068" s="10" t="inlineStr">
        <is>
          <t>Autobus attrezzati con videosorveglianza / Autobus totali in offerta, incluse scorte</t>
        </is>
      </c>
      <c r="Q1068" s="21">
        <f>IF($A1068="","",$A1068&amp;"|"&amp;$C1068)</f>
        <v/>
      </c>
      <c r="R1068" s="21">
        <f>IF($A1068="","",$A1068&amp;"|"&amp;$C1068&amp;"|"&amp;$D1068)</f>
        <v/>
      </c>
      <c r="S1068" s="21">
        <f>IF($A1068="","",IFERROR(INDEX(Offerte!$D$2:$D$200,MATCH($Q1068,Offerte!$L$2:$L$200,0)),0))</f>
        <v/>
      </c>
      <c r="T1068" s="21">
        <f>IF($A1068="","",IFERROR(INDEX(Offerte!$G$2:$G$200,MATCH($Q1068,Offerte!$L$2:$L$200,0)),"NO"))</f>
        <v/>
      </c>
    </row>
    <row r="1069">
      <c r="A1069" s="10">
        <f>IF(Offerte!$A36="","",Offerte!$A36)</f>
        <v/>
      </c>
      <c r="B1069" s="10">
        <f>IF(Offerte!$A36="","",Offerte!$B36)</f>
        <v/>
      </c>
      <c r="C1069" s="10">
        <f>IF(Offerte!$A36="","",Offerte!$C36)</f>
        <v/>
      </c>
      <c r="D1069" s="10" t="inlineStr">
        <is>
          <t>C.2.2</t>
        </is>
      </c>
      <c r="E1069" s="10" t="inlineStr">
        <is>
          <t>C</t>
        </is>
      </c>
      <c r="F1069" s="10" t="inlineStr">
        <is>
          <t>T</t>
        </is>
      </c>
      <c r="G1069" s="10" t="inlineStr">
        <is>
          <t>tabular</t>
        </is>
      </c>
      <c r="H1069" s="10" t="n">
        <v>1</v>
      </c>
      <c r="I1069" s="10" t="inlineStr">
        <is>
          <t>Software video/audio analisi per situazioni di pericolo</t>
        </is>
      </c>
      <c r="J1069" s="20" t="n"/>
      <c r="K1069" s="20" t="n"/>
      <c r="L1069" s="20" t="n"/>
      <c r="M1069" s="20" t="n"/>
      <c r="N1069" s="21">
        <f>IF($A1069="","",IF(IFERROR(VALUE($M1069),0)=1,1,0))</f>
        <v/>
      </c>
      <c r="O1069" s="21">
        <f>IF($A1069="",0,IF(OR($S1069&lt;&gt;1,COUNTA($J1069:$M1069)=0),0,IF($N1069=1,$H1069,0)))</f>
        <v/>
      </c>
      <c r="P1069" s="10" t="inlineStr">
        <is>
          <t>sì/no</t>
        </is>
      </c>
      <c r="Q1069" s="21">
        <f>IF($A1069="","",$A1069&amp;"|"&amp;$C1069)</f>
        <v/>
      </c>
      <c r="R1069" s="21">
        <f>IF($A1069="","",$A1069&amp;"|"&amp;$C1069&amp;"|"&amp;$D1069)</f>
        <v/>
      </c>
      <c r="S1069" s="21">
        <f>IF($A1069="","",IFERROR(INDEX(Offerte!$D$2:$D$200,MATCH($Q1069,Offerte!$L$2:$L$200,0)),0))</f>
        <v/>
      </c>
      <c r="T1069" s="21">
        <f>IF($A1069="","",IFERROR(INDEX(Offerte!$G$2:$G$200,MATCH($Q1069,Offerte!$L$2:$L$200,0)),"NO"))</f>
        <v/>
      </c>
    </row>
    <row r="1070">
      <c r="A1070" s="10">
        <f>IF(Offerte!$A36="","",Offerte!$A36)</f>
        <v/>
      </c>
      <c r="B1070" s="10">
        <f>IF(Offerte!$A36="","",Offerte!$B36)</f>
        <v/>
      </c>
      <c r="C1070" s="10">
        <f>IF(Offerte!$A36="","",Offerte!$C36)</f>
        <v/>
      </c>
      <c r="D1070" s="10" t="inlineStr">
        <is>
          <t>C.2.3</t>
        </is>
      </c>
      <c r="E1070" s="10" t="inlineStr">
        <is>
          <t>C</t>
        </is>
      </c>
      <c r="F1070" s="10" t="inlineStr">
        <is>
          <t>T</t>
        </is>
      </c>
      <c r="G1070" s="10" t="inlineStr">
        <is>
          <t>tabular</t>
        </is>
      </c>
      <c r="H1070" s="10" t="n">
        <v>1</v>
      </c>
      <c r="I1070" s="10" t="inlineStr">
        <is>
          <t>Collegamento con centrale qualificata di pronto intervento</t>
        </is>
      </c>
      <c r="J1070" s="20" t="n"/>
      <c r="K1070" s="20" t="n"/>
      <c r="L1070" s="20" t="n"/>
      <c r="M1070" s="20" t="n"/>
      <c r="N1070" s="21">
        <f>IF($A1070="","",IF(IFERROR(VALUE($M1070),0)=1,1,0))</f>
        <v/>
      </c>
      <c r="O1070" s="21">
        <f>IF($A1070="",0,IF(OR($S1070&lt;&gt;1,COUNTA($J1070:$M1070)=0),0,IF($N1070=1,$H1070,0)))</f>
        <v/>
      </c>
      <c r="P1070" s="10" t="inlineStr">
        <is>
          <t>sì/no</t>
        </is>
      </c>
      <c r="Q1070" s="21">
        <f>IF($A1070="","",$A1070&amp;"|"&amp;$C1070)</f>
        <v/>
      </c>
      <c r="R1070" s="21">
        <f>IF($A1070="","",$A1070&amp;"|"&amp;$C1070&amp;"|"&amp;$D1070)</f>
        <v/>
      </c>
      <c r="S1070" s="21">
        <f>IF($A1070="","",IFERROR(INDEX(Offerte!$D$2:$D$200,MATCH($Q1070,Offerte!$L$2:$L$200,0)),0))</f>
        <v/>
      </c>
      <c r="T1070" s="21">
        <f>IF($A1070="","",IFERROR(INDEX(Offerte!$G$2:$G$200,MATCH($Q1070,Offerte!$L$2:$L$200,0)),"NO"))</f>
        <v/>
      </c>
    </row>
    <row r="1071">
      <c r="A1071" s="10">
        <f>IF(Offerte!$A36="","",Offerte!$A36)</f>
        <v/>
      </c>
      <c r="B1071" s="10">
        <f>IF(Offerte!$A36="","",Offerte!$B36)</f>
        <v/>
      </c>
      <c r="C1071" s="10">
        <f>IF(Offerte!$A36="","",Offerte!$C36)</f>
        <v/>
      </c>
      <c r="D1071" s="10" t="inlineStr">
        <is>
          <t>C.2.4</t>
        </is>
      </c>
      <c r="E1071" s="10" t="inlineStr">
        <is>
          <t>C</t>
        </is>
      </c>
      <c r="F1071" s="10" t="inlineStr">
        <is>
          <t>Q</t>
        </is>
      </c>
      <c r="G1071" s="10" t="inlineStr">
        <is>
          <t>higher</t>
        </is>
      </c>
      <c r="H1071" s="10" t="n">
        <v>1</v>
      </c>
      <c r="I1071" s="10" t="inlineStr">
        <is>
          <t>Tasso di copertura del servizio con dispositivi per la chiamata di emergenza del conducente</t>
        </is>
      </c>
      <c r="J1071" s="20" t="n"/>
      <c r="K1071" s="20" t="n"/>
      <c r="L1071" s="20" t="n"/>
      <c r="M1071" s="20" t="n"/>
      <c r="N1071" s="21">
        <f>IF($A1071="","",IFERROR(VALUE($K1071)/VALUE($L1071),IFERROR(VALUE($J1071),0)))</f>
        <v/>
      </c>
      <c r="O1071" s="21">
        <f>IF($A1071="",0,IF(OR($S1071&lt;&gt;1,COUNTA($J1071:$M1071)=0),0,IF(SUMPRODUCT(MAX(($C$5:$C$6173=$C1071)*($D$5:$D$6173=$D1071)*($S$5:$S$6173=1)*IFERROR($N$5:$N$6173*1,0)))&gt;0,ROUND($H1071*($N1071/SUMPRODUCT(MAX(($C$5:$C$6173=$C1071)*($D$5:$D$6173=$D1071)*($S$5:$S$6173=1)*IFERROR($N$5:$N$6173*1,0)))),4),0)))</f>
        <v/>
      </c>
      <c r="P1071" s="10" t="inlineStr">
        <is>
          <t>Autobus attrezzati con chiamata di emergenza / Autobus totali in offerta, incluse scorte</t>
        </is>
      </c>
      <c r="Q1071" s="21">
        <f>IF($A1071="","",$A1071&amp;"|"&amp;$C1071)</f>
        <v/>
      </c>
      <c r="R1071" s="21">
        <f>IF($A1071="","",$A1071&amp;"|"&amp;$C1071&amp;"|"&amp;$D1071)</f>
        <v/>
      </c>
      <c r="S1071" s="21">
        <f>IF($A1071="","",IFERROR(INDEX(Offerte!$D$2:$D$200,MATCH($Q1071,Offerte!$L$2:$L$200,0)),0))</f>
        <v/>
      </c>
      <c r="T1071" s="21">
        <f>IF($A1071="","",IFERROR(INDEX(Offerte!$G$2:$G$200,MATCH($Q1071,Offerte!$L$2:$L$200,0)),"NO"))</f>
        <v/>
      </c>
    </row>
    <row r="1072">
      <c r="A1072" s="10">
        <f>IF(Offerte!$A36="","",Offerte!$A36)</f>
        <v/>
      </c>
      <c r="B1072" s="10">
        <f>IF(Offerte!$A36="","",Offerte!$B36)</f>
        <v/>
      </c>
      <c r="C1072" s="10">
        <f>IF(Offerte!$A36="","",Offerte!$C36)</f>
        <v/>
      </c>
      <c r="D1072" s="10" t="inlineStr">
        <is>
          <t>C.3.1</t>
        </is>
      </c>
      <c r="E1072" s="10" t="inlineStr">
        <is>
          <t>C</t>
        </is>
      </c>
      <c r="F1072" s="10" t="inlineStr">
        <is>
          <t>Q</t>
        </is>
      </c>
      <c r="G1072" s="10" t="inlineStr">
        <is>
          <t>higher</t>
        </is>
      </c>
      <c r="H1072" s="10" t="n">
        <v>2</v>
      </c>
      <c r="I1072" s="10" t="inlineStr">
        <is>
          <t>Tasso di copertura del servizio con dispositivi di informazione dinamica a bordo mezzo</t>
        </is>
      </c>
      <c r="J1072" s="20" t="n"/>
      <c r="K1072" s="20" t="n"/>
      <c r="L1072" s="20" t="n"/>
      <c r="M1072" s="20" t="n"/>
      <c r="N1072" s="21">
        <f>IF($A1072="","",IFERROR(VALUE($K1072)/VALUE($L1072),IFERROR(VALUE($J1072),0)))</f>
        <v/>
      </c>
      <c r="O1072" s="21">
        <f>IF($A1072="",0,IF(OR($S1072&lt;&gt;1,COUNTA($J1072:$M1072)=0),0,IF(SUMPRODUCT(MAX(($C$5:$C$6173=$C1072)*($D$5:$D$6173=$D1072)*($S$5:$S$6173=1)*IFERROR($N$5:$N$6173*1,0)))&gt;0,ROUND($H1072*($N1072/SUMPRODUCT(MAX(($C$5:$C$6173=$C1072)*($D$5:$D$6173=$D1072)*($S$5:$S$6173=1)*IFERROR($N$5:$N$6173*1,0)))),4),0)))</f>
        <v/>
      </c>
      <c r="P1072" s="10" t="inlineStr">
        <is>
          <t>Autobus con monitor e indicatori vocali / Autobus totali in offerta, incluse scorte</t>
        </is>
      </c>
      <c r="Q1072" s="21">
        <f>IF($A1072="","",$A1072&amp;"|"&amp;$C1072)</f>
        <v/>
      </c>
      <c r="R1072" s="21">
        <f>IF($A1072="","",$A1072&amp;"|"&amp;$C1072&amp;"|"&amp;$D1072)</f>
        <v/>
      </c>
      <c r="S1072" s="21">
        <f>IF($A1072="","",IFERROR(INDEX(Offerte!$D$2:$D$200,MATCH($Q1072,Offerte!$L$2:$L$200,0)),0))</f>
        <v/>
      </c>
      <c r="T1072" s="21">
        <f>IF($A1072="","",IFERROR(INDEX(Offerte!$G$2:$G$200,MATCH($Q1072,Offerte!$L$2:$L$200,0)),"NO"))</f>
        <v/>
      </c>
    </row>
    <row r="1073">
      <c r="A1073" s="10">
        <f>IF(Offerte!$A36="","",Offerte!$A36)</f>
        <v/>
      </c>
      <c r="B1073" s="10">
        <f>IF(Offerte!$A36="","",Offerte!$B36)</f>
        <v/>
      </c>
      <c r="C1073" s="10">
        <f>IF(Offerte!$A36="","",Offerte!$C36)</f>
        <v/>
      </c>
      <c r="D1073" s="10" t="inlineStr">
        <is>
          <t>C.3.2</t>
        </is>
      </c>
      <c r="E1073" s="10" t="inlineStr">
        <is>
          <t>C</t>
        </is>
      </c>
      <c r="F1073" s="10" t="inlineStr">
        <is>
          <t>T</t>
        </is>
      </c>
      <c r="G1073" s="10" t="inlineStr">
        <is>
          <t>tabular</t>
        </is>
      </c>
      <c r="H1073" s="10" t="n">
        <v>2</v>
      </c>
      <c r="I1073" s="10" t="inlineStr">
        <is>
          <t>Informazioni a bordo su coincidenze ai nodi</t>
        </is>
      </c>
      <c r="J1073" s="20" t="n"/>
      <c r="K1073" s="20" t="n"/>
      <c r="L1073" s="20" t="n"/>
      <c r="M1073" s="20" t="n"/>
      <c r="N1073" s="21">
        <f>IF($A1073="","",IF(IFERROR(VALUE($M1073),0)=1,1,0))</f>
        <v/>
      </c>
      <c r="O1073" s="21">
        <f>IF($A1073="",0,IF(OR($S1073&lt;&gt;1,COUNTA($J1073:$M1073)=0),0,IF(AND($N1073=1,IFERROR(SUMIFS($N$5:$N$6173,$Q$5:$Q$6173,$Q1073,$D$5:$D$6173,"C.3.1"),0)&gt;=0.5),$H1073,0)))</f>
        <v/>
      </c>
      <c r="P1073" s="10" t="inlineStr">
        <is>
          <t>Dipende da C.3.1 &gt;= 0.5</t>
        </is>
      </c>
      <c r="Q1073" s="21">
        <f>IF($A1073="","",$A1073&amp;"|"&amp;$C1073)</f>
        <v/>
      </c>
      <c r="R1073" s="21">
        <f>IF($A1073="","",$A1073&amp;"|"&amp;$C1073&amp;"|"&amp;$D1073)</f>
        <v/>
      </c>
      <c r="S1073" s="21">
        <f>IF($A1073="","",IFERROR(INDEX(Offerte!$D$2:$D$200,MATCH($Q1073,Offerte!$L$2:$L$200,0)),0))</f>
        <v/>
      </c>
      <c r="T1073" s="21">
        <f>IF($A1073="","",IFERROR(INDEX(Offerte!$G$2:$G$200,MATCH($Q1073,Offerte!$L$2:$L$200,0)),"NO"))</f>
        <v/>
      </c>
    </row>
    <row r="1074">
      <c r="A1074" s="10">
        <f>IF(Offerte!$A36="","",Offerte!$A36)</f>
        <v/>
      </c>
      <c r="B1074" s="10">
        <f>IF(Offerte!$A36="","",Offerte!$B36)</f>
        <v/>
      </c>
      <c r="C1074" s="10">
        <f>IF(Offerte!$A36="","",Offerte!$C36)</f>
        <v/>
      </c>
      <c r="D1074" s="10" t="inlineStr">
        <is>
          <t>D.1.1</t>
        </is>
      </c>
      <c r="E1074" s="10" t="inlineStr">
        <is>
          <t>D</t>
        </is>
      </c>
      <c r="F1074" s="10" t="inlineStr">
        <is>
          <t>Q</t>
        </is>
      </c>
      <c r="G1074" s="10" t="inlineStr">
        <is>
          <t>higher</t>
        </is>
      </c>
      <c r="H1074" s="10" t="n">
        <v>3</v>
      </c>
      <c r="I1074" s="10" t="inlineStr">
        <is>
          <t>Installazione di pensiline</t>
        </is>
      </c>
      <c r="J1074" s="20" t="n"/>
      <c r="K1074" s="20" t="n"/>
      <c r="L1074" s="20" t="n"/>
      <c r="M1074" s="20" t="n"/>
      <c r="N1074" s="21">
        <f>IF($A1074="","",IFERROR(VALUE($J1074),0))</f>
        <v/>
      </c>
      <c r="O1074" s="21">
        <f>IF($A1074="",0,IF(OR($S1074&lt;&gt;1,COUNTA($J1074:$M1074)=0),0,IF(SUMPRODUCT(MAX(($C$5:$C$6173=$C1074)*($D$5:$D$6173=$D1074)*($S$5:$S$6173=1)*IFERROR($N$5:$N$6173*1,0)))&gt;0,ROUND($H1074*($N1074/SUMPRODUCT(MAX(($C$5:$C$6173=$C1074)*($D$5:$D$6173=$D1074)*($S$5:$S$6173=1)*IFERROR($N$5:$N$6173*1,0)))),4),0)))</f>
        <v/>
      </c>
      <c r="P1074" s="10" t="inlineStr">
        <is>
          <t>fermate</t>
        </is>
      </c>
      <c r="Q1074" s="21">
        <f>IF($A1074="","",$A1074&amp;"|"&amp;$C1074)</f>
        <v/>
      </c>
      <c r="R1074" s="21">
        <f>IF($A1074="","",$A1074&amp;"|"&amp;$C1074&amp;"|"&amp;$D1074)</f>
        <v/>
      </c>
      <c r="S1074" s="21">
        <f>IF($A1074="","",IFERROR(INDEX(Offerte!$D$2:$D$200,MATCH($Q1074,Offerte!$L$2:$L$200,0)),0))</f>
        <v/>
      </c>
      <c r="T1074" s="21">
        <f>IF($A1074="","",IFERROR(INDEX(Offerte!$G$2:$G$200,MATCH($Q1074,Offerte!$L$2:$L$200,0)),"NO"))</f>
        <v/>
      </c>
    </row>
    <row r="1075">
      <c r="A1075" s="10">
        <f>IF(Offerte!$A36="","",Offerte!$A36)</f>
        <v/>
      </c>
      <c r="B1075" s="10">
        <f>IF(Offerte!$A36="","",Offerte!$B36)</f>
        <v/>
      </c>
      <c r="C1075" s="10">
        <f>IF(Offerte!$A36="","",Offerte!$C36)</f>
        <v/>
      </c>
      <c r="D1075" s="10" t="inlineStr">
        <is>
          <t>D.1.2</t>
        </is>
      </c>
      <c r="E1075" s="10" t="inlineStr">
        <is>
          <t>D</t>
        </is>
      </c>
      <c r="F1075" s="10" t="inlineStr">
        <is>
          <t>Q</t>
        </is>
      </c>
      <c r="G1075" s="10" t="inlineStr">
        <is>
          <t>higher</t>
        </is>
      </c>
      <c r="H1075" s="10" t="n">
        <v>3</v>
      </c>
      <c r="I1075" s="10" t="inlineStr">
        <is>
          <t>Installazione di paline di fermata conformi alla DGR 581/2023</t>
        </is>
      </c>
      <c r="J1075" s="20" t="n"/>
      <c r="K1075" s="20" t="n"/>
      <c r="L1075" s="20" t="n"/>
      <c r="M1075" s="20" t="n"/>
      <c r="N1075" s="21">
        <f>IF($A1075="","",IFERROR(VALUE($J1075),0))</f>
        <v/>
      </c>
      <c r="O1075" s="21">
        <f>IF($A1075="",0,IF(OR($S1075&lt;&gt;1,COUNTA($J1075:$M1075)=0),0,IF(SUMPRODUCT(MAX(($C$5:$C$6173=$C1075)*($D$5:$D$6173=$D1075)*($S$5:$S$6173=1)*IFERROR($N$5:$N$6173*1,0)))&gt;0,ROUND($H1075*($N1075/SUMPRODUCT(MAX(($C$5:$C$6173=$C1075)*($D$5:$D$6173=$D1075)*($S$5:$S$6173=1)*IFERROR($N$5:$N$6173*1,0)))),4),0)))</f>
        <v/>
      </c>
      <c r="P1075" s="10" t="inlineStr">
        <is>
          <t>fermate</t>
        </is>
      </c>
      <c r="Q1075" s="21">
        <f>IF($A1075="","",$A1075&amp;"|"&amp;$C1075)</f>
        <v/>
      </c>
      <c r="R1075" s="21">
        <f>IF($A1075="","",$A1075&amp;"|"&amp;$C1075&amp;"|"&amp;$D1075)</f>
        <v/>
      </c>
      <c r="S1075" s="21">
        <f>IF($A1075="","",IFERROR(INDEX(Offerte!$D$2:$D$200,MATCH($Q1075,Offerte!$L$2:$L$200,0)),0))</f>
        <v/>
      </c>
      <c r="T1075" s="21">
        <f>IF($A1075="","",IFERROR(INDEX(Offerte!$G$2:$G$200,MATCH($Q1075,Offerte!$L$2:$L$200,0)),"NO"))</f>
        <v/>
      </c>
    </row>
    <row r="1076">
      <c r="A1076" s="10">
        <f>IF(Offerte!$A36="","",Offerte!$A36)</f>
        <v/>
      </c>
      <c r="B1076" s="10">
        <f>IF(Offerte!$A36="","",Offerte!$B36)</f>
        <v/>
      </c>
      <c r="C1076" s="10">
        <f>IF(Offerte!$A36="","",Offerte!$C36)</f>
        <v/>
      </c>
      <c r="D1076" s="10" t="inlineStr">
        <is>
          <t>D.1.3</t>
        </is>
      </c>
      <c r="E1076" s="10" t="inlineStr">
        <is>
          <t>D</t>
        </is>
      </c>
      <c r="F1076" s="10" t="inlineStr">
        <is>
          <t>Q</t>
        </is>
      </c>
      <c r="G1076" s="10" t="inlineStr">
        <is>
          <t>higher</t>
        </is>
      </c>
      <c r="H1076" s="10" t="n">
        <v>2</v>
      </c>
      <c r="I1076" s="10" t="inlineStr">
        <is>
          <t>Display informativi connessi alle fermate</t>
        </is>
      </c>
      <c r="J1076" s="20" t="n"/>
      <c r="K1076" s="20" t="n"/>
      <c r="L1076" s="20" t="n"/>
      <c r="M1076" s="20" t="n"/>
      <c r="N1076" s="21">
        <f>IF($A1076="","",IFERROR(VALUE($J1076),0))</f>
        <v/>
      </c>
      <c r="O1076" s="21">
        <f>IF($A1076="",0,IF(OR($S1076&lt;&gt;1,COUNTA($J1076:$M1076)=0),0,IF(SUMPRODUCT(MAX(($C$5:$C$6173=$C1076)*($D$5:$D$6173=$D1076)*($S$5:$S$6173=1)*IFERROR($N$5:$N$6173*1,0)))&gt;0,ROUND($H1076*($N1076/SUMPRODUCT(MAX(($C$5:$C$6173=$C1076)*($D$5:$D$6173=$D1076)*($S$5:$S$6173=1)*IFERROR($N$5:$N$6173*1,0)))),4),0)))</f>
        <v/>
      </c>
      <c r="P1076" s="10" t="inlineStr">
        <is>
          <t>fermate</t>
        </is>
      </c>
      <c r="Q1076" s="21">
        <f>IF($A1076="","",$A1076&amp;"|"&amp;$C1076)</f>
        <v/>
      </c>
      <c r="R1076" s="21">
        <f>IF($A1076="","",$A1076&amp;"|"&amp;$C1076&amp;"|"&amp;$D1076)</f>
        <v/>
      </c>
      <c r="S1076" s="21">
        <f>IF($A1076="","",IFERROR(INDEX(Offerte!$D$2:$D$200,MATCH($Q1076,Offerte!$L$2:$L$200,0)),0))</f>
        <v/>
      </c>
      <c r="T1076" s="21">
        <f>IF($A1076="","",IFERROR(INDEX(Offerte!$G$2:$G$200,MATCH($Q1076,Offerte!$L$2:$L$200,0)),"NO"))</f>
        <v/>
      </c>
    </row>
    <row r="1077">
      <c r="A1077" s="10">
        <f>IF(Offerte!$A36="","",Offerte!$A36)</f>
        <v/>
      </c>
      <c r="B1077" s="10">
        <f>IF(Offerte!$A36="","",Offerte!$B36)</f>
        <v/>
      </c>
      <c r="C1077" s="10">
        <f>IF(Offerte!$A36="","",Offerte!$C36)</f>
        <v/>
      </c>
      <c r="D1077" s="10" t="inlineStr">
        <is>
          <t>D.2.1</t>
        </is>
      </c>
      <c r="E1077" s="10" t="inlineStr">
        <is>
          <t>D</t>
        </is>
      </c>
      <c r="F1077" s="10" t="inlineStr">
        <is>
          <t>Q</t>
        </is>
      </c>
      <c r="G1077" s="10" t="inlineStr">
        <is>
          <t>higher</t>
        </is>
      </c>
      <c r="H1077" s="10" t="n">
        <v>2</v>
      </c>
      <c r="I1077" s="10" t="inlineStr">
        <is>
          <t>Segnali tattili Loges-Vet-Evolution</t>
        </is>
      </c>
      <c r="J1077" s="20" t="n"/>
      <c r="K1077" s="20" t="n"/>
      <c r="L1077" s="20" t="n"/>
      <c r="M1077" s="20" t="n"/>
      <c r="N1077" s="21">
        <f>IF($A1077="","",IFERROR(VALUE($J1077),0))</f>
        <v/>
      </c>
      <c r="O1077" s="21">
        <f>IF($A1077="",0,IF(OR($S1077&lt;&gt;1,COUNTA($J1077:$M1077)=0),0,IF(SUMPRODUCT(MAX(($C$5:$C$6173=$C1077)*($D$5:$D$6173=$D1077)*($S$5:$S$6173=1)*IFERROR($N$5:$N$6173*1,0)))&gt;0,ROUND($H1077*($N1077/SUMPRODUCT(MAX(($C$5:$C$6173=$C1077)*($D$5:$D$6173=$D1077)*($S$5:$S$6173=1)*IFERROR($N$5:$N$6173*1,0)))),4),0)))</f>
        <v/>
      </c>
      <c r="P1077" s="10" t="inlineStr">
        <is>
          <t>fermate</t>
        </is>
      </c>
      <c r="Q1077" s="21">
        <f>IF($A1077="","",$A1077&amp;"|"&amp;$C1077)</f>
        <v/>
      </c>
      <c r="R1077" s="21">
        <f>IF($A1077="","",$A1077&amp;"|"&amp;$C1077&amp;"|"&amp;$D1077)</f>
        <v/>
      </c>
      <c r="S1077" s="21">
        <f>IF($A1077="","",IFERROR(INDEX(Offerte!$D$2:$D$200,MATCH($Q1077,Offerte!$L$2:$L$200,0)),0))</f>
        <v/>
      </c>
      <c r="T1077" s="21">
        <f>IF($A1077="","",IFERROR(INDEX(Offerte!$G$2:$G$200,MATCH($Q1077,Offerte!$L$2:$L$200,0)),"NO"))</f>
        <v/>
      </c>
    </row>
    <row r="1078">
      <c r="A1078" s="10">
        <f>IF(Offerte!$A36="","",Offerte!$A36)</f>
        <v/>
      </c>
      <c r="B1078" s="10">
        <f>IF(Offerte!$A36="","",Offerte!$B36)</f>
        <v/>
      </c>
      <c r="C1078" s="10">
        <f>IF(Offerte!$A36="","",Offerte!$C36)</f>
        <v/>
      </c>
      <c r="D1078" s="10" t="inlineStr">
        <is>
          <t>E.1.1</t>
        </is>
      </c>
      <c r="E1078" s="10" t="inlineStr">
        <is>
          <t>E</t>
        </is>
      </c>
      <c r="F1078" s="10" t="inlineStr">
        <is>
          <t>T</t>
        </is>
      </c>
      <c r="G1078" s="10" t="inlineStr">
        <is>
          <t>tabular</t>
        </is>
      </c>
      <c r="H1078" s="10" t="n">
        <v>2</v>
      </c>
      <c r="I1078" s="10" t="inlineStr">
        <is>
          <t>Mobile app con travel planner PRM</t>
        </is>
      </c>
      <c r="J1078" s="20" t="n"/>
      <c r="K1078" s="20" t="n"/>
      <c r="L1078" s="20" t="n"/>
      <c r="M1078" s="20" t="n"/>
      <c r="N1078" s="21">
        <f>IF($A1078="","",IF(IFERROR(VALUE($M1078),0)=1,1,0))</f>
        <v/>
      </c>
      <c r="O1078" s="21">
        <f>IF($A1078="",0,IF(OR($S1078&lt;&gt;1,COUNTA($J1078:$M1078)=0),0,IF($N1078=1,$H1078,0)))</f>
        <v/>
      </c>
      <c r="P1078" s="10" t="inlineStr">
        <is>
          <t>sì/no</t>
        </is>
      </c>
      <c r="Q1078" s="21">
        <f>IF($A1078="","",$A1078&amp;"|"&amp;$C1078)</f>
        <v/>
      </c>
      <c r="R1078" s="21">
        <f>IF($A1078="","",$A1078&amp;"|"&amp;$C1078&amp;"|"&amp;$D1078)</f>
        <v/>
      </c>
      <c r="S1078" s="21">
        <f>IF($A1078="","",IFERROR(INDEX(Offerte!$D$2:$D$200,MATCH($Q1078,Offerte!$L$2:$L$200,0)),0))</f>
        <v/>
      </c>
      <c r="T1078" s="21">
        <f>IF($A1078="","",IFERROR(INDEX(Offerte!$G$2:$G$200,MATCH($Q1078,Offerte!$L$2:$L$200,0)),"NO"))</f>
        <v/>
      </c>
    </row>
    <row r="1079">
      <c r="A1079" s="10">
        <f>IF(Offerte!$A36="","",Offerte!$A36)</f>
        <v/>
      </c>
      <c r="B1079" s="10">
        <f>IF(Offerte!$A36="","",Offerte!$B36)</f>
        <v/>
      </c>
      <c r="C1079" s="10">
        <f>IF(Offerte!$A36="","",Offerte!$C36)</f>
        <v/>
      </c>
      <c r="D1079" s="10" t="inlineStr">
        <is>
          <t>E.2.1</t>
        </is>
      </c>
      <c r="E1079" s="10" t="inlineStr">
        <is>
          <t>E</t>
        </is>
      </c>
      <c r="F1079" s="10" t="inlineStr">
        <is>
          <t>D</t>
        </is>
      </c>
      <c r="G1079" s="10" t="inlineStr">
        <is>
          <t>discretionary</t>
        </is>
      </c>
      <c r="H1079" s="10" t="n">
        <v>2</v>
      </c>
      <c r="I1079" s="10" t="inlineStr">
        <is>
          <t>Altre azioni informative e rapporti con gli utenti</t>
        </is>
      </c>
      <c r="J1079" s="20" t="n"/>
      <c r="K1079" s="20" t="n"/>
      <c r="L1079" s="20" t="n"/>
      <c r="M1079" s="20" t="n"/>
      <c r="N1079" s="21">
        <f>IF($A1079="","",MAX(0,MIN(1,IFERROR(VALUE($M1079),0))))</f>
        <v/>
      </c>
      <c r="O1079" s="21">
        <f>IF($A1079="",0,IF(OR($S1079&lt;&gt;1,COUNTA($J1079:$M1079)=0),0,IF(SUMPRODUCT(MAX(($C$5:$C$6173=$C1079)*($D$5:$D$6173=$D1079)*($S$5:$S$6173=1)*IFERROR($N$5:$N$6173*1,0)))&gt;0,ROUND($H1079*($N1079/SUMPRODUCT(MAX(($C$5:$C$6173=$C1079)*($D$5:$D$6173=$D1079)*($S$5:$S$6173=1)*IFERROR($N$5:$N$6173*1,0)))),4),0)))</f>
        <v/>
      </c>
      <c r="P1079" s="10" t="inlineStr">
        <is>
          <t>coeff.</t>
        </is>
      </c>
      <c r="Q1079" s="21">
        <f>IF($A1079="","",$A1079&amp;"|"&amp;$C1079)</f>
        <v/>
      </c>
      <c r="R1079" s="21">
        <f>IF($A1079="","",$A1079&amp;"|"&amp;$C1079&amp;"|"&amp;$D1079)</f>
        <v/>
      </c>
      <c r="S1079" s="21">
        <f>IF($A1079="","",IFERROR(INDEX(Offerte!$D$2:$D$200,MATCH($Q1079,Offerte!$L$2:$L$200,0)),0))</f>
        <v/>
      </c>
      <c r="T1079" s="21">
        <f>IF($A1079="","",IFERROR(INDEX(Offerte!$G$2:$G$200,MATCH($Q1079,Offerte!$L$2:$L$200,0)),"NO"))</f>
        <v/>
      </c>
    </row>
    <row r="1080">
      <c r="A1080" s="10">
        <f>IF(Offerte!$A36="","",Offerte!$A36)</f>
        <v/>
      </c>
      <c r="B1080" s="10">
        <f>IF(Offerte!$A36="","",Offerte!$B36)</f>
        <v/>
      </c>
      <c r="C1080" s="10">
        <f>IF(Offerte!$A36="","",Offerte!$C36)</f>
        <v/>
      </c>
      <c r="D1080" s="10" t="inlineStr">
        <is>
          <t>F.1.1</t>
        </is>
      </c>
      <c r="E1080" s="10" t="inlineStr">
        <is>
          <t>F</t>
        </is>
      </c>
      <c r="F1080" s="10" t="inlineStr">
        <is>
          <t>Q</t>
        </is>
      </c>
      <c r="G1080" s="10" t="inlineStr">
        <is>
          <t>lower</t>
        </is>
      </c>
      <c r="H1080" s="10" t="n">
        <v>7</v>
      </c>
      <c r="I1080" s="10" t="inlineStr">
        <is>
          <t>Performance ambientali del parco mezzi adibito al servizio - I_CEA</t>
        </is>
      </c>
      <c r="J1080" s="20" t="n"/>
      <c r="K1080" s="20" t="n"/>
      <c r="L1080" s="20" t="n"/>
      <c r="M1080" s="20" t="n"/>
      <c r="N1080" s="21">
        <f>IF($A1080="","",IFERROR(VALUE($J1080),0))</f>
        <v/>
      </c>
      <c r="O1080" s="21">
        <f>IF($A1080="",0,IF(OR($S1080&lt;&gt;1,COUNTA($J1080:$M1080)=0),0,IF(AND(IFERROR(AGGREGATE(15,6,$N$5:$N$6173/(($C$5:$C$6173=$C1080)*($D$5:$D$6173=$D1080)*($S$5:$S$6173=1)*($N$5:$N$6173&gt;0)),1),0)&gt;0,$N1080&gt;0),ROUND($H1080*(IFERROR(AGGREGATE(15,6,$N$5:$N$6173/(($C$5:$C$6173=$C1080)*($D$5:$D$6173=$D1080)*($S$5:$S$6173=1)*($N$5:$N$6173&gt;0)),1),0)/$N1080),4),0)))</f>
        <v/>
      </c>
      <c r="P1080" s="10" t="inlineStr">
        <is>
          <t>indice</t>
        </is>
      </c>
      <c r="Q1080" s="21">
        <f>IF($A1080="","",$A1080&amp;"|"&amp;$C1080)</f>
        <v/>
      </c>
      <c r="R1080" s="21">
        <f>IF($A1080="","",$A1080&amp;"|"&amp;$C1080&amp;"|"&amp;$D1080)</f>
        <v/>
      </c>
      <c r="S1080" s="21">
        <f>IF($A1080="","",IFERROR(INDEX(Offerte!$D$2:$D$200,MATCH($Q1080,Offerte!$L$2:$L$200,0)),0))</f>
        <v/>
      </c>
      <c r="T1080" s="21">
        <f>IF($A1080="","",IFERROR(INDEX(Offerte!$G$2:$G$200,MATCH($Q1080,Offerte!$L$2:$L$200,0)),"NO"))</f>
        <v/>
      </c>
    </row>
    <row r="1081">
      <c r="A1081" s="10">
        <f>IF(Offerte!$A36="","",Offerte!$A36)</f>
        <v/>
      </c>
      <c r="B1081" s="10">
        <f>IF(Offerte!$A36="","",Offerte!$B36)</f>
        <v/>
      </c>
      <c r="C1081" s="10">
        <f>IF(Offerte!$A36="","",Offerte!$C36)</f>
        <v/>
      </c>
      <c r="D1081" s="10" t="inlineStr">
        <is>
          <t>F.2.1</t>
        </is>
      </c>
      <c r="E1081" s="10" t="inlineStr">
        <is>
          <t>F</t>
        </is>
      </c>
      <c r="F1081" s="10" t="inlineStr">
        <is>
          <t>Q</t>
        </is>
      </c>
      <c r="G1081" s="10" t="inlineStr">
        <is>
          <t>higher</t>
        </is>
      </c>
      <c r="H1081" s="10" t="n">
        <v>2</v>
      </c>
      <c r="I1081" s="10" t="inlineStr">
        <is>
          <t>Tasso di copertura del servizio con dispositivi ECO-DRIVER</t>
        </is>
      </c>
      <c r="J1081" s="20" t="n"/>
      <c r="K1081" s="20" t="n"/>
      <c r="L1081" s="20" t="n"/>
      <c r="M1081" s="20" t="n"/>
      <c r="N1081" s="21">
        <f>IF($A1081="","",IFERROR(VALUE($K1081)/VALUE($L1081),IFERROR(VALUE($J1081),0)))</f>
        <v/>
      </c>
      <c r="O1081" s="21">
        <f>IF($A1081="",0,IF(OR($S1081&lt;&gt;1,COUNTA($J1081:$M1081)=0),0,IF(SUMPRODUCT(MAX(($C$5:$C$6173=$C1081)*($D$5:$D$6173=$D1081)*($S$5:$S$6173=1)*IFERROR($N$5:$N$6173*1,0)))&gt;0,ROUND($H1081*($N1081/SUMPRODUCT(MAX(($C$5:$C$6173=$C1081)*($D$5:$D$6173=$D1081)*($S$5:$S$6173=1)*IFERROR($N$5:$N$6173*1,0)))),4),0)))</f>
        <v/>
      </c>
      <c r="P1081" s="10" t="inlineStr">
        <is>
          <t>Autobus attrezzati con dispositivi ECO-DRIVER / Autobus totali in offerta, incluse scorte</t>
        </is>
      </c>
      <c r="Q1081" s="21">
        <f>IF($A1081="","",$A1081&amp;"|"&amp;$C1081)</f>
        <v/>
      </c>
      <c r="R1081" s="21">
        <f>IF($A1081="","",$A1081&amp;"|"&amp;$C1081&amp;"|"&amp;$D1081)</f>
        <v/>
      </c>
      <c r="S1081" s="21">
        <f>IF($A1081="","",IFERROR(INDEX(Offerte!$D$2:$D$200,MATCH($Q1081,Offerte!$L$2:$L$200,0)),0))</f>
        <v/>
      </c>
      <c r="T1081" s="21">
        <f>IF($A1081="","",IFERROR(INDEX(Offerte!$G$2:$G$200,MATCH($Q1081,Offerte!$L$2:$L$200,0)),"NO"))</f>
        <v/>
      </c>
    </row>
    <row r="1082">
      <c r="A1082" s="10">
        <f>IF(Offerte!$A36="","",Offerte!$A36)</f>
        <v/>
      </c>
      <c r="B1082" s="10">
        <f>IF(Offerte!$A36="","",Offerte!$B36)</f>
        <v/>
      </c>
      <c r="C1082" s="10">
        <f>IF(Offerte!$A36="","",Offerte!$C36)</f>
        <v/>
      </c>
      <c r="D1082" s="10" t="inlineStr">
        <is>
          <t>F.3.1</t>
        </is>
      </c>
      <c r="E1082" s="10" t="inlineStr">
        <is>
          <t>F</t>
        </is>
      </c>
      <c r="F1082" s="10" t="inlineStr">
        <is>
          <t>Q</t>
        </is>
      </c>
      <c r="G1082" s="10" t="inlineStr">
        <is>
          <t>higher</t>
        </is>
      </c>
      <c r="H1082" s="10" t="n">
        <v>2</v>
      </c>
      <c r="I1082" s="10" t="inlineStr">
        <is>
          <t>Autoproduzione consumi elettrici per trazione</t>
        </is>
      </c>
      <c r="J1082" s="20" t="n"/>
      <c r="K1082" s="20" t="n"/>
      <c r="L1082" s="20" t="n"/>
      <c r="M1082" s="20" t="n"/>
      <c r="N1082" s="21">
        <f>IF($A1082="","",IFERROR(VALUE($J1082),0))</f>
        <v/>
      </c>
      <c r="O1082" s="21">
        <f>IF($A1082="",0,IF(OR($S1082&lt;&gt;1,COUNTA($J1082:$M1082)=0),0,IF(SUMPRODUCT(MAX(($C$5:$C$6173=$C1082)*($D$5:$D$6173=$D1082)*($S$5:$S$6173=1)*IFERROR($N$5:$N$6173*1,0)))&gt;0,ROUND($H1082*($N1082/SUMPRODUCT(MAX(($C$5:$C$6173=$C1082)*($D$5:$D$6173=$D1082)*($S$5:$S$6173=1)*IFERROR($N$5:$N$6173*1,0)))),4),0)))</f>
        <v/>
      </c>
      <c r="P1082" s="10" t="inlineStr">
        <is>
          <t>kWh/anno</t>
        </is>
      </c>
      <c r="Q1082" s="21">
        <f>IF($A1082="","",$A1082&amp;"|"&amp;$C1082)</f>
        <v/>
      </c>
      <c r="R1082" s="21">
        <f>IF($A1082="","",$A1082&amp;"|"&amp;$C1082&amp;"|"&amp;$D1082)</f>
        <v/>
      </c>
      <c r="S1082" s="21">
        <f>IF($A1082="","",IFERROR(INDEX(Offerte!$D$2:$D$200,MATCH($Q1082,Offerte!$L$2:$L$200,0)),0))</f>
        <v/>
      </c>
      <c r="T1082" s="21">
        <f>IF($A1082="","",IFERROR(INDEX(Offerte!$G$2:$G$200,MATCH($Q1082,Offerte!$L$2:$L$200,0)),"NO"))</f>
        <v/>
      </c>
    </row>
    <row r="1083">
      <c r="A1083" s="10">
        <f>IF(Offerte!$A36="","",Offerte!$A36)</f>
        <v/>
      </c>
      <c r="B1083" s="10">
        <f>IF(Offerte!$A36="","",Offerte!$B36)</f>
        <v/>
      </c>
      <c r="C1083" s="10">
        <f>IF(Offerte!$A36="","",Offerte!$C36)</f>
        <v/>
      </c>
      <c r="D1083" s="10" t="inlineStr">
        <is>
          <t>F.4.1</t>
        </is>
      </c>
      <c r="E1083" s="10" t="inlineStr">
        <is>
          <t>F</t>
        </is>
      </c>
      <c r="F1083" s="10" t="inlineStr">
        <is>
          <t>Q</t>
        </is>
      </c>
      <c r="G1083" s="10" t="inlineStr">
        <is>
          <t>soil</t>
        </is>
      </c>
      <c r="H1083" s="10" t="n">
        <v>2</v>
      </c>
      <c r="I1083" s="10" t="inlineStr">
        <is>
          <t>Indice di consumo di suolo</t>
        </is>
      </c>
      <c r="J1083" s="20" t="n"/>
      <c r="K1083" s="20" t="n"/>
      <c r="L1083" s="20" t="n"/>
      <c r="M1083" s="20" t="n"/>
      <c r="N1083" s="21">
        <f>IF($A1083="","",IFERROR(VALUE($J1083),0))</f>
        <v/>
      </c>
      <c r="O1083" s="21">
        <f>IF($A1083="",0,IF(OR($S1083&lt;&gt;1,COUNTA($J1083:$M1083)=0),0,IF($N1083&lt;=0,$H1083,IF(SUMPRODUCT(MAX(($C$5:$C$6173=$C1083)*($D$5:$D$6173=$D1083)*($S$5:$S$6173=1)*IFERROR($N$5:$N$6173*1,0)))&gt;0,ROUND($H1083*((SUMPRODUCT(MAX(($C$5:$C$6173=$C1083)*($D$5:$D$6173=$D1083)*($S$5:$S$6173=1)*IFERROR($N$5:$N$6173*1,0)))-$N1083)/SUMPRODUCT(MAX(($C$5:$C$6173=$C1083)*($D$5:$D$6173=$D1083)*($S$5:$S$6173=1)*IFERROR($N$5:$N$6173*1,0)))),4),0))))</f>
        <v/>
      </c>
      <c r="P1083" s="10" t="inlineStr">
        <is>
          <t>m2</t>
        </is>
      </c>
      <c r="Q1083" s="21">
        <f>IF($A1083="","",$A1083&amp;"|"&amp;$C1083)</f>
        <v/>
      </c>
      <c r="R1083" s="21">
        <f>IF($A1083="","",$A1083&amp;"|"&amp;$C1083&amp;"|"&amp;$D1083)</f>
        <v/>
      </c>
      <c r="S1083" s="21">
        <f>IF($A1083="","",IFERROR(INDEX(Offerte!$D$2:$D$200,MATCH($Q1083,Offerte!$L$2:$L$200,0)),0))</f>
        <v/>
      </c>
      <c r="T1083" s="21">
        <f>IF($A1083="","",IFERROR(INDEX(Offerte!$G$2:$G$200,MATCH($Q1083,Offerte!$L$2:$L$200,0)),"NO"))</f>
        <v/>
      </c>
    </row>
    <row r="1084">
      <c r="A1084" s="10">
        <f>IF(Offerte!$A36="","",Offerte!$A36)</f>
        <v/>
      </c>
      <c r="B1084" s="10">
        <f>IF(Offerte!$A36="","",Offerte!$B36)</f>
        <v/>
      </c>
      <c r="C1084" s="10">
        <f>IF(Offerte!$A36="","",Offerte!$C36)</f>
        <v/>
      </c>
      <c r="D1084" s="10" t="inlineStr">
        <is>
          <t>F.5.1</t>
        </is>
      </c>
      <c r="E1084" s="10" t="inlineStr">
        <is>
          <t>F</t>
        </is>
      </c>
      <c r="F1084" s="10" t="inlineStr">
        <is>
          <t>T</t>
        </is>
      </c>
      <c r="G1084" s="10" t="inlineStr">
        <is>
          <t>tabular</t>
        </is>
      </c>
      <c r="H1084" s="10" t="n">
        <v>1</v>
      </c>
      <c r="I1084" s="10" t="inlineStr">
        <is>
          <t>Rendicontazione di sostenibilità ambientale</t>
        </is>
      </c>
      <c r="J1084" s="20" t="n"/>
      <c r="K1084" s="20" t="n"/>
      <c r="L1084" s="20" t="n"/>
      <c r="M1084" s="20" t="n"/>
      <c r="N1084" s="21">
        <f>IF($A1084="","",IF(IFERROR(VALUE($M1084),0)=1,1,0))</f>
        <v/>
      </c>
      <c r="O1084" s="21">
        <f>IF($A1084="",0,IF(OR($S1084&lt;&gt;1,COUNTA($J1084:$M1084)=0),0,IF($N1084=1,$H1084,0)))</f>
        <v/>
      </c>
      <c r="P1084" s="10" t="inlineStr">
        <is>
          <t>sì/no</t>
        </is>
      </c>
      <c r="Q1084" s="21">
        <f>IF($A1084="","",$A1084&amp;"|"&amp;$C1084)</f>
        <v/>
      </c>
      <c r="R1084" s="21">
        <f>IF($A1084="","",$A1084&amp;"|"&amp;$C1084&amp;"|"&amp;$D1084)</f>
        <v/>
      </c>
      <c r="S1084" s="21">
        <f>IF($A1084="","",IFERROR(INDEX(Offerte!$D$2:$D$200,MATCH($Q1084,Offerte!$L$2:$L$200,0)),0))</f>
        <v/>
      </c>
      <c r="T1084" s="21">
        <f>IF($A1084="","",IFERROR(INDEX(Offerte!$G$2:$G$200,MATCH($Q1084,Offerte!$L$2:$L$200,0)),"NO"))</f>
        <v/>
      </c>
    </row>
    <row r="1085">
      <c r="A1085" s="10">
        <f>IF(Offerte!$A36="","",Offerte!$A36)</f>
        <v/>
      </c>
      <c r="B1085" s="10">
        <f>IF(Offerte!$A36="","",Offerte!$B36)</f>
        <v/>
      </c>
      <c r="C1085" s="10">
        <f>IF(Offerte!$A36="","",Offerte!$C36)</f>
        <v/>
      </c>
      <c r="D1085" s="10" t="inlineStr">
        <is>
          <t>G.1.1</t>
        </is>
      </c>
      <c r="E1085" s="10" t="inlineStr">
        <is>
          <t>G</t>
        </is>
      </c>
      <c r="F1085" s="10" t="inlineStr">
        <is>
          <t>D</t>
        </is>
      </c>
      <c r="G1085" s="10" t="inlineStr">
        <is>
          <t>discretionary</t>
        </is>
      </c>
      <c r="H1085" s="10" t="n">
        <v>2</v>
      </c>
      <c r="I1085" s="10" t="inlineStr">
        <is>
          <t>Qualità del progetto di centrale di controllo aziendale</t>
        </is>
      </c>
      <c r="J1085" s="20" t="n"/>
      <c r="K1085" s="20" t="n"/>
      <c r="L1085" s="20" t="n"/>
      <c r="M1085" s="20" t="n"/>
      <c r="N1085" s="21">
        <f>IF($A1085="","",MAX(0,MIN(1,IFERROR(VALUE($M1085),0))))</f>
        <v/>
      </c>
      <c r="O1085" s="21">
        <f>IF($A1085="",0,IF(OR($S1085&lt;&gt;1,COUNTA($J1085:$M1085)=0),0,IF(SUMPRODUCT(MAX(($C$5:$C$6173=$C1085)*($D$5:$D$6173=$D1085)*($S$5:$S$6173=1)*IFERROR($N$5:$N$6173*1,0)))&gt;0,ROUND($H1085*($N1085/SUMPRODUCT(MAX(($C$5:$C$6173=$C1085)*($D$5:$D$6173=$D1085)*($S$5:$S$6173=1)*IFERROR($N$5:$N$6173*1,0)))),4),0)))</f>
        <v/>
      </c>
      <c r="P1085" s="10" t="inlineStr">
        <is>
          <t>coeff.</t>
        </is>
      </c>
      <c r="Q1085" s="21">
        <f>IF($A1085="","",$A1085&amp;"|"&amp;$C1085)</f>
        <v/>
      </c>
      <c r="R1085" s="21">
        <f>IF($A1085="","",$A1085&amp;"|"&amp;$C1085&amp;"|"&amp;$D1085)</f>
        <v/>
      </c>
      <c r="S1085" s="21">
        <f>IF($A1085="","",IFERROR(INDEX(Offerte!$D$2:$D$200,MATCH($Q1085,Offerte!$L$2:$L$200,0)),0))</f>
        <v/>
      </c>
      <c r="T1085" s="21">
        <f>IF($A1085="","",IFERROR(INDEX(Offerte!$G$2:$G$200,MATCH($Q1085,Offerte!$L$2:$L$200,0)),"NO"))</f>
        <v/>
      </c>
    </row>
    <row r="1086">
      <c r="A1086" s="10">
        <f>IF(Offerte!$A36="","",Offerte!$A36)</f>
        <v/>
      </c>
      <c r="B1086" s="10">
        <f>IF(Offerte!$A36="","",Offerte!$B36)</f>
        <v/>
      </c>
      <c r="C1086" s="10">
        <f>IF(Offerte!$A36="","",Offerte!$C36)</f>
        <v/>
      </c>
      <c r="D1086" s="10" t="inlineStr">
        <is>
          <t>G.2.1</t>
        </is>
      </c>
      <c r="E1086" s="10" t="inlineStr">
        <is>
          <t>G</t>
        </is>
      </c>
      <c r="F1086" s="10" t="inlineStr">
        <is>
          <t>T</t>
        </is>
      </c>
      <c r="G1086" s="10" t="inlineStr">
        <is>
          <t>tabular</t>
        </is>
      </c>
      <c r="H1086" s="10" t="n">
        <v>1</v>
      </c>
      <c r="I1086" s="10" t="inlineStr">
        <is>
          <t>Certificazione ISO 45001</t>
        </is>
      </c>
      <c r="J1086" s="20" t="n"/>
      <c r="K1086" s="20" t="n"/>
      <c r="L1086" s="20" t="n"/>
      <c r="M1086" s="20" t="n"/>
      <c r="N1086" s="21">
        <f>IF($A1086="","",IF(IFERROR(VALUE($M1086),0)=1,1,0))</f>
        <v/>
      </c>
      <c r="O1086" s="21">
        <f>IF($A1086="",0,IF(OR($S1086&lt;&gt;1,COUNTA($J1086:$M1086)=0),0,IF($N1086=1,$H1086,0)))</f>
        <v/>
      </c>
      <c r="P1086" s="10" t="inlineStr">
        <is>
          <t>sì/no</t>
        </is>
      </c>
      <c r="Q1086" s="21">
        <f>IF($A1086="","",$A1086&amp;"|"&amp;$C1086)</f>
        <v/>
      </c>
      <c r="R1086" s="21">
        <f>IF($A1086="","",$A1086&amp;"|"&amp;$C1086&amp;"|"&amp;$D1086)</f>
        <v/>
      </c>
      <c r="S1086" s="21">
        <f>IF($A1086="","",IFERROR(INDEX(Offerte!$D$2:$D$200,MATCH($Q1086,Offerte!$L$2:$L$200,0)),0))</f>
        <v/>
      </c>
      <c r="T1086" s="21">
        <f>IF($A1086="","",IFERROR(INDEX(Offerte!$G$2:$G$200,MATCH($Q1086,Offerte!$L$2:$L$200,0)),"NO"))</f>
        <v/>
      </c>
    </row>
    <row r="1087">
      <c r="A1087" s="10">
        <f>IF(Offerte!$A36="","",Offerte!$A36)</f>
        <v/>
      </c>
      <c r="B1087" s="10">
        <f>IF(Offerte!$A36="","",Offerte!$B36)</f>
        <v/>
      </c>
      <c r="C1087" s="10">
        <f>IF(Offerte!$A36="","",Offerte!$C36)</f>
        <v/>
      </c>
      <c r="D1087" s="10" t="inlineStr">
        <is>
          <t>G.3.1</t>
        </is>
      </c>
      <c r="E1087" s="10" t="inlineStr">
        <is>
          <t>G</t>
        </is>
      </c>
      <c r="F1087" s="10" t="inlineStr">
        <is>
          <t>T</t>
        </is>
      </c>
      <c r="G1087" s="10" t="inlineStr">
        <is>
          <t>tabular</t>
        </is>
      </c>
      <c r="H1087" s="10" t="n">
        <v>1</v>
      </c>
      <c r="I1087" s="10" t="inlineStr">
        <is>
          <t>Certificazioni di responsabilità sociale</t>
        </is>
      </c>
      <c r="J1087" s="20" t="n"/>
      <c r="K1087" s="20" t="n"/>
      <c r="L1087" s="20" t="n"/>
      <c r="M1087" s="20" t="n"/>
      <c r="N1087" s="21">
        <f>IF($A1087="","",IF(IFERROR(VALUE($M1087),0)=1,1,0))</f>
        <v/>
      </c>
      <c r="O1087" s="21">
        <f>IF($A1087="",0,IF(OR($S1087&lt;&gt;1,COUNTA($J1087:$M1087)=0),0,IF($N1087=1,$H1087,0)))</f>
        <v/>
      </c>
      <c r="P1087" s="10" t="inlineStr">
        <is>
          <t>sì/no</t>
        </is>
      </c>
      <c r="Q1087" s="21">
        <f>IF($A1087="","",$A1087&amp;"|"&amp;$C1087)</f>
        <v/>
      </c>
      <c r="R1087" s="21">
        <f>IF($A1087="","",$A1087&amp;"|"&amp;$C1087&amp;"|"&amp;$D1087)</f>
        <v/>
      </c>
      <c r="S1087" s="21">
        <f>IF($A1087="","",IFERROR(INDEX(Offerte!$D$2:$D$200,MATCH($Q1087,Offerte!$L$2:$L$200,0)),0))</f>
        <v/>
      </c>
      <c r="T1087" s="21">
        <f>IF($A1087="","",IFERROR(INDEX(Offerte!$G$2:$G$200,MATCH($Q1087,Offerte!$L$2:$L$200,0)),"NO"))</f>
        <v/>
      </c>
    </row>
    <row r="1088">
      <c r="A1088" s="10">
        <f>IF(Offerte!$A36="","",Offerte!$A36)</f>
        <v/>
      </c>
      <c r="B1088" s="10">
        <f>IF(Offerte!$A36="","",Offerte!$B36)</f>
        <v/>
      </c>
      <c r="C1088" s="10">
        <f>IF(Offerte!$A36="","",Offerte!$C36)</f>
        <v/>
      </c>
      <c r="D1088" s="10" t="inlineStr">
        <is>
          <t>G.4.1</t>
        </is>
      </c>
      <c r="E1088" s="10" t="inlineStr">
        <is>
          <t>G</t>
        </is>
      </c>
      <c r="F1088" s="10" t="inlineStr">
        <is>
          <t>D</t>
        </is>
      </c>
      <c r="G1088" s="10" t="inlineStr">
        <is>
          <t>discretionary</t>
        </is>
      </c>
      <c r="H1088" s="10" t="n">
        <v>2</v>
      </c>
      <c r="I1088" s="10" t="inlineStr">
        <is>
          <t>Qualità del piano di formazione del personale</t>
        </is>
      </c>
      <c r="J1088" s="20" t="n"/>
      <c r="K1088" s="20" t="n"/>
      <c r="L1088" s="20" t="n"/>
      <c r="M1088" s="20" t="n"/>
      <c r="N1088" s="21">
        <f>IF($A1088="","",MAX(0,MIN(1,IFERROR(VALUE($M1088),0))))</f>
        <v/>
      </c>
      <c r="O1088" s="21">
        <f>IF($A1088="",0,IF(OR($S1088&lt;&gt;1,COUNTA($J1088:$M1088)=0),0,IF(SUMPRODUCT(MAX(($C$5:$C$6173=$C1088)*($D$5:$D$6173=$D1088)*($S$5:$S$6173=1)*IFERROR($N$5:$N$6173*1,0)))&gt;0,ROUND($H1088*($N1088/SUMPRODUCT(MAX(($C$5:$C$6173=$C1088)*($D$5:$D$6173=$D1088)*($S$5:$S$6173=1)*IFERROR($N$5:$N$6173*1,0)))),4),0)))</f>
        <v/>
      </c>
      <c r="P1088" s="10" t="inlineStr">
        <is>
          <t>coeff.</t>
        </is>
      </c>
      <c r="Q1088" s="21">
        <f>IF($A1088="","",$A1088&amp;"|"&amp;$C1088)</f>
        <v/>
      </c>
      <c r="R1088" s="21">
        <f>IF($A1088="","",$A1088&amp;"|"&amp;$C1088&amp;"|"&amp;$D1088)</f>
        <v/>
      </c>
      <c r="S1088" s="21">
        <f>IF($A1088="","",IFERROR(INDEX(Offerte!$D$2:$D$200,MATCH($Q1088,Offerte!$L$2:$L$200,0)),0))</f>
        <v/>
      </c>
      <c r="T1088" s="21">
        <f>IF($A1088="","",IFERROR(INDEX(Offerte!$G$2:$G$200,MATCH($Q1088,Offerte!$L$2:$L$200,0)),"NO"))</f>
        <v/>
      </c>
    </row>
    <row r="1089">
      <c r="A1089" s="10">
        <f>IF(Offerte!$A36="","",Offerte!$A36)</f>
        <v/>
      </c>
      <c r="B1089" s="10">
        <f>IF(Offerte!$A36="","",Offerte!$B36)</f>
        <v/>
      </c>
      <c r="C1089" s="10">
        <f>IF(Offerte!$A36="","",Offerte!$C36)</f>
        <v/>
      </c>
      <c r="D1089" s="10" t="inlineStr">
        <is>
          <t>G.5.1</t>
        </is>
      </c>
      <c r="E1089" s="10" t="inlineStr">
        <is>
          <t>G</t>
        </is>
      </c>
      <c r="F1089" s="10" t="inlineStr">
        <is>
          <t>T</t>
        </is>
      </c>
      <c r="G1089" s="10" t="inlineStr">
        <is>
          <t>tabular</t>
        </is>
      </c>
      <c r="H1089" s="10" t="n">
        <v>1</v>
      </c>
      <c r="I1089" s="10" t="inlineStr">
        <is>
          <t>Impegno al mantenimento delle garanzie del contratto di secondo livello del gestore uscente</t>
        </is>
      </c>
      <c r="J1089" s="20" t="n"/>
      <c r="K1089" s="20" t="n"/>
      <c r="L1089" s="20" t="n"/>
      <c r="M1089" s="20" t="n"/>
      <c r="N1089" s="21">
        <f>IF($A1089="","",IF(IFERROR(VALUE($M1089),0)=1,1,0))</f>
        <v/>
      </c>
      <c r="O1089" s="21">
        <f>IF($A1089="",0,IF(OR($S1089&lt;&gt;1,COUNTA($J1089:$M1089)=0),0,IF($N1089=1,$H1089,0)))</f>
        <v/>
      </c>
      <c r="P1089" s="10" t="inlineStr">
        <is>
          <t>sì/no</t>
        </is>
      </c>
      <c r="Q1089" s="21">
        <f>IF($A1089="","",$A1089&amp;"|"&amp;$C1089)</f>
        <v/>
      </c>
      <c r="R1089" s="21">
        <f>IF($A1089="","",$A1089&amp;"|"&amp;$C1089&amp;"|"&amp;$D1089)</f>
        <v/>
      </c>
      <c r="S1089" s="21">
        <f>IF($A1089="","",IFERROR(INDEX(Offerte!$D$2:$D$200,MATCH($Q1089,Offerte!$L$2:$L$200,0)),0))</f>
        <v/>
      </c>
      <c r="T1089" s="21">
        <f>IF($A1089="","",IFERROR(INDEX(Offerte!$G$2:$G$200,MATCH($Q1089,Offerte!$L$2:$L$200,0)),"NO"))</f>
        <v/>
      </c>
    </row>
    <row r="1090">
      <c r="A1090" s="10">
        <f>IF(Offerte!$A37="","",Offerte!$A37)</f>
        <v/>
      </c>
      <c r="B1090" s="10">
        <f>IF(Offerte!$A37="","",Offerte!$B37)</f>
        <v/>
      </c>
      <c r="C1090" s="10">
        <f>IF(Offerte!$A37="","",Offerte!$C37)</f>
        <v/>
      </c>
      <c r="D1090" s="10" t="inlineStr">
        <is>
          <t>A.1.1</t>
        </is>
      </c>
      <c r="E1090" s="10" t="inlineStr">
        <is>
          <t>A</t>
        </is>
      </c>
      <c r="F1090" s="10" t="inlineStr">
        <is>
          <t>Q</t>
        </is>
      </c>
      <c r="G1090" s="10" t="inlineStr">
        <is>
          <t>higher</t>
        </is>
      </c>
      <c r="H1090" s="10" t="n">
        <v>3</v>
      </c>
      <c r="I1090" s="10" t="inlineStr">
        <is>
          <t>Tasso aggiuntivo di corse controllate</t>
        </is>
      </c>
      <c r="J1090" s="20" t="n"/>
      <c r="K1090" s="20" t="n"/>
      <c r="L1090" s="20" t="n"/>
      <c r="M1090" s="20" t="n"/>
      <c r="N1090" s="21">
        <f>IF($A1090="","",IFERROR(VALUE($K1090)/VALUE($L1090)*100,IFERROR(VALUE($J1090),0)))</f>
        <v/>
      </c>
      <c r="O1090" s="21">
        <f>IF($A1090="",0,IF(OR($S1090&lt;&gt;1,COUNTA($J1090:$M1090)=0),0,IF(SUMPRODUCT(MAX(($C$5:$C$6173=$C1090)*($D$5:$D$6173=$D1090)*($S$5:$S$6173=1)*IFERROR($N$5:$N$6173*1,0)))&gt;0,ROUND($H1090*($N1090/SUMPRODUCT(MAX(($C$5:$C$6173=$C1090)*($D$5:$D$6173=$D1090)*($S$5:$S$6173=1)*IFERROR($N$5:$N$6173*1,0)))),4),0)))</f>
        <v/>
      </c>
      <c r="P1090" s="10" t="inlineStr">
        <is>
          <t>Corse controllate annue / Corse programmate annue</t>
        </is>
      </c>
      <c r="Q1090" s="21">
        <f>IF($A1090="","",$A1090&amp;"|"&amp;$C1090)</f>
        <v/>
      </c>
      <c r="R1090" s="21">
        <f>IF($A1090="","",$A1090&amp;"|"&amp;$C1090&amp;"|"&amp;$D1090)</f>
        <v/>
      </c>
      <c r="S1090" s="21">
        <f>IF($A1090="","",IFERROR(INDEX(Offerte!$D$2:$D$200,MATCH($Q1090,Offerte!$L$2:$L$200,0)),0))</f>
        <v/>
      </c>
      <c r="T1090" s="21">
        <f>IF($A1090="","",IFERROR(INDEX(Offerte!$G$2:$G$200,MATCH($Q1090,Offerte!$L$2:$L$200,0)),"NO"))</f>
        <v/>
      </c>
    </row>
    <row r="1091">
      <c r="A1091" s="10">
        <f>IF(Offerte!$A37="","",Offerte!$A37)</f>
        <v/>
      </c>
      <c r="B1091" s="10">
        <f>IF(Offerte!$A37="","",Offerte!$B37)</f>
        <v/>
      </c>
      <c r="C1091" s="10">
        <f>IF(Offerte!$A37="","",Offerte!$C37)</f>
        <v/>
      </c>
      <c r="D1091" s="10" t="inlineStr">
        <is>
          <t>A.1.2</t>
        </is>
      </c>
      <c r="E1091" s="10" t="inlineStr">
        <is>
          <t>A</t>
        </is>
      </c>
      <c r="F1091" s="10" t="inlineStr">
        <is>
          <t>Q</t>
        </is>
      </c>
      <c r="G1091" s="10" t="inlineStr">
        <is>
          <t>higher</t>
        </is>
      </c>
      <c r="H1091" s="10" t="n">
        <v>4</v>
      </c>
      <c r="I1091" s="10" t="inlineStr">
        <is>
          <t>Numero aggiuntivo di passeggeri controllati</t>
        </is>
      </c>
      <c r="J1091" s="20" t="n"/>
      <c r="K1091" s="20" t="n"/>
      <c r="L1091" s="20" t="n"/>
      <c r="M1091" s="20" t="n"/>
      <c r="N1091" s="21">
        <f>IF($A1091="","",IFERROR(VALUE($J1091),0))</f>
        <v/>
      </c>
      <c r="O1091" s="21">
        <f>IF($A1091="",0,IF(OR($S1091&lt;&gt;1,COUNTA($J1091:$M1091)=0),0,IF(SUMPRODUCT(MAX(($C$5:$C$6173=$C1091)*($D$5:$D$6173=$D1091)*($S$5:$S$6173=1)*IFERROR($N$5:$N$6173*1,0)))&gt;0,ROUND($H1091*($N1091/SUMPRODUCT(MAX(($C$5:$C$6173=$C1091)*($D$5:$D$6173=$D1091)*($S$5:$S$6173=1)*IFERROR($N$5:$N$6173*1,0)))),4),0)))</f>
        <v/>
      </c>
      <c r="P1091" s="10" t="inlineStr">
        <is>
          <t>passeggeri/anno</t>
        </is>
      </c>
      <c r="Q1091" s="21">
        <f>IF($A1091="","",$A1091&amp;"|"&amp;$C1091)</f>
        <v/>
      </c>
      <c r="R1091" s="21">
        <f>IF($A1091="","",$A1091&amp;"|"&amp;$C1091&amp;"|"&amp;$D1091)</f>
        <v/>
      </c>
      <c r="S1091" s="21">
        <f>IF($A1091="","",IFERROR(INDEX(Offerte!$D$2:$D$200,MATCH($Q1091,Offerte!$L$2:$L$200,0)),0))</f>
        <v/>
      </c>
      <c r="T1091" s="21">
        <f>IF($A1091="","",IFERROR(INDEX(Offerte!$G$2:$G$200,MATCH($Q1091,Offerte!$L$2:$L$200,0)),"NO"))</f>
        <v/>
      </c>
    </row>
    <row r="1092">
      <c r="A1092" s="10">
        <f>IF(Offerte!$A37="","",Offerte!$A37)</f>
        <v/>
      </c>
      <c r="B1092" s="10">
        <f>IF(Offerte!$A37="","",Offerte!$B37)</f>
        <v/>
      </c>
      <c r="C1092" s="10">
        <f>IF(Offerte!$A37="","",Offerte!$C37)</f>
        <v/>
      </c>
      <c r="D1092" s="10" t="inlineStr">
        <is>
          <t>B.1.1</t>
        </is>
      </c>
      <c r="E1092" s="10" t="inlineStr">
        <is>
          <t>B</t>
        </is>
      </c>
      <c r="F1092" s="10" t="inlineStr">
        <is>
          <t>Q</t>
        </is>
      </c>
      <c r="G1092" s="10" t="inlineStr">
        <is>
          <t>higher</t>
        </is>
      </c>
      <c r="H1092" s="10" t="n">
        <v>3</v>
      </c>
      <c r="I1092" s="10" t="inlineStr">
        <is>
          <t>Incremento dei posti offerti nelle fasce di punta</t>
        </is>
      </c>
      <c r="J1092" s="20" t="n"/>
      <c r="K1092" s="20" t="n"/>
      <c r="L1092" s="20" t="n"/>
      <c r="M1092" s="20" t="n"/>
      <c r="N1092" s="21">
        <f>IF($A1092="","",IFERROR(VALUE($J1092),0))</f>
        <v/>
      </c>
      <c r="O1092" s="21">
        <f>IF($A1092="",0,IF(OR($S1092&lt;&gt;1,COUNTA($J1092:$M1092)=0),0,IF(SUMPRODUCT(MAX(($C$5:$C$6173=$C1092)*($D$5:$D$6173=$D1092)*($S$5:$S$6173=1)*IFERROR($N$5:$N$6173*1,0)))&gt;0,ROUND($H1092*($N1092/SUMPRODUCT(MAX(($C$5:$C$6173=$C1092)*($D$5:$D$6173=$D1092)*($S$5:$S$6173=1)*IFERROR($N$5:$N$6173*1,0)))),4),0)))</f>
        <v/>
      </c>
      <c r="P1092" s="10" t="inlineStr">
        <is>
          <t>posti*km</t>
        </is>
      </c>
      <c r="Q1092" s="21">
        <f>IF($A1092="","",$A1092&amp;"|"&amp;$C1092)</f>
        <v/>
      </c>
      <c r="R1092" s="21">
        <f>IF($A1092="","",$A1092&amp;"|"&amp;$C1092&amp;"|"&amp;$D1092)</f>
        <v/>
      </c>
      <c r="S1092" s="21">
        <f>IF($A1092="","",IFERROR(INDEX(Offerte!$D$2:$D$200,MATCH($Q1092,Offerte!$L$2:$L$200,0)),0))</f>
        <v/>
      </c>
      <c r="T1092" s="21">
        <f>IF($A1092="","",IFERROR(INDEX(Offerte!$G$2:$G$200,MATCH($Q1092,Offerte!$L$2:$L$200,0)),"NO"))</f>
        <v/>
      </c>
    </row>
    <row r="1093">
      <c r="A1093" s="10">
        <f>IF(Offerte!$A37="","",Offerte!$A37)</f>
        <v/>
      </c>
      <c r="B1093" s="10">
        <f>IF(Offerte!$A37="","",Offerte!$B37)</f>
        <v/>
      </c>
      <c r="C1093" s="10">
        <f>IF(Offerte!$A37="","",Offerte!$C37)</f>
        <v/>
      </c>
      <c r="D1093" s="10" t="inlineStr">
        <is>
          <t>B.2.1</t>
        </is>
      </c>
      <c r="E1093" s="10" t="inlineStr">
        <is>
          <t>B</t>
        </is>
      </c>
      <c r="F1093" s="10" t="inlineStr">
        <is>
          <t>Q</t>
        </is>
      </c>
      <c r="G1093" s="10" t="inlineStr">
        <is>
          <t>higher</t>
        </is>
      </c>
      <c r="H1093" s="10" t="n">
        <v>4</v>
      </c>
      <c r="I1093" s="10" t="inlineStr">
        <is>
          <t>Corse aggiuntive nell'arco giornaliero base</t>
        </is>
      </c>
      <c r="J1093" s="20" t="n"/>
      <c r="K1093" s="20" t="n"/>
      <c r="L1093" s="20" t="n"/>
      <c r="M1093" s="20" t="n"/>
      <c r="N1093" s="21">
        <f>IF($A1093="","",IFERROR(VALUE($J1093),0))</f>
        <v/>
      </c>
      <c r="O1093" s="21">
        <f>IF($A1093="",0,IF(OR($S1093&lt;&gt;1,COUNTA($J1093:$M1093)=0),0,IF(SUMPRODUCT(MAX(($C$5:$C$6173=$C1093)*($D$5:$D$6173=$D1093)*($S$5:$S$6173=1)*IFERROR($N$5:$N$6173*1,0)))&gt;0,ROUND($H1093*($N1093/SUMPRODUCT(MAX(($C$5:$C$6173=$C1093)*($D$5:$D$6173=$D1093)*($S$5:$S$6173=1)*IFERROR($N$5:$N$6173*1,0)))),4),0)))</f>
        <v/>
      </c>
      <c r="P1093" s="10" t="inlineStr">
        <is>
          <t>corse</t>
        </is>
      </c>
      <c r="Q1093" s="21">
        <f>IF($A1093="","",$A1093&amp;"|"&amp;$C1093)</f>
        <v/>
      </c>
      <c r="R1093" s="21">
        <f>IF($A1093="","",$A1093&amp;"|"&amp;$C1093&amp;"|"&amp;$D1093)</f>
        <v/>
      </c>
      <c r="S1093" s="21">
        <f>IF($A1093="","",IFERROR(INDEX(Offerte!$D$2:$D$200,MATCH($Q1093,Offerte!$L$2:$L$200,0)),0))</f>
        <v/>
      </c>
      <c r="T1093" s="21">
        <f>IF($A1093="","",IFERROR(INDEX(Offerte!$G$2:$G$200,MATCH($Q1093,Offerte!$L$2:$L$200,0)),"NO"))</f>
        <v/>
      </c>
    </row>
    <row r="1094">
      <c r="A1094" s="10">
        <f>IF(Offerte!$A37="","",Offerte!$A37)</f>
        <v/>
      </c>
      <c r="B1094" s="10">
        <f>IF(Offerte!$A37="","",Offerte!$B37)</f>
        <v/>
      </c>
      <c r="C1094" s="10">
        <f>IF(Offerte!$A37="","",Offerte!$C37)</f>
        <v/>
      </c>
      <c r="D1094" s="10" t="inlineStr">
        <is>
          <t>B.3.1</t>
        </is>
      </c>
      <c r="E1094" s="10" t="inlineStr">
        <is>
          <t>B</t>
        </is>
      </c>
      <c r="F1094" s="10" t="inlineStr">
        <is>
          <t>Q</t>
        </is>
      </c>
      <c r="G1094" s="10" t="inlineStr">
        <is>
          <t>higher</t>
        </is>
      </c>
      <c r="H1094" s="10" t="n">
        <v>2</v>
      </c>
      <c r="I1094" s="10" t="inlineStr">
        <is>
          <t>Numero di corse aggiuntive per allungamento dell'arco di servizio giornaliero nelle fasce serali</t>
        </is>
      </c>
      <c r="J1094" s="20" t="n"/>
      <c r="K1094" s="20" t="n"/>
      <c r="L1094" s="20" t="n"/>
      <c r="M1094" s="20" t="n"/>
      <c r="N1094" s="21">
        <f>IF($A1094="","",IFERROR(VALUE($J1094),0))</f>
        <v/>
      </c>
      <c r="O1094" s="21">
        <f>IF($A1094="",0,IF(OR($S1094&lt;&gt;1,COUNTA($J1094:$M1094)=0),0,IF(SUMPRODUCT(MAX(($C$5:$C$6173=$C1094)*($D$5:$D$6173=$D1094)*($S$5:$S$6173=1)*IFERROR($N$5:$N$6173*1,0)))&gt;0,ROUND($H1094*($N1094/SUMPRODUCT(MAX(($C$5:$C$6173=$C1094)*($D$5:$D$6173=$D1094)*($S$5:$S$6173=1)*IFERROR($N$5:$N$6173*1,0)))),4),0)))</f>
        <v/>
      </c>
      <c r="P1094" s="10" t="inlineStr">
        <is>
          <t>corse</t>
        </is>
      </c>
      <c r="Q1094" s="21">
        <f>IF($A1094="","",$A1094&amp;"|"&amp;$C1094)</f>
        <v/>
      </c>
      <c r="R1094" s="21">
        <f>IF($A1094="","",$A1094&amp;"|"&amp;$C1094&amp;"|"&amp;$D1094)</f>
        <v/>
      </c>
      <c r="S1094" s="21">
        <f>IF($A1094="","",IFERROR(INDEX(Offerte!$D$2:$D$200,MATCH($Q1094,Offerte!$L$2:$L$200,0)),0))</f>
        <v/>
      </c>
      <c r="T1094" s="21">
        <f>IF($A1094="","",IFERROR(INDEX(Offerte!$G$2:$G$200,MATCH($Q1094,Offerte!$L$2:$L$200,0)),"NO"))</f>
        <v/>
      </c>
    </row>
    <row r="1095">
      <c r="A1095" s="10">
        <f>IF(Offerte!$A37="","",Offerte!$A37)</f>
        <v/>
      </c>
      <c r="B1095" s="10">
        <f>IF(Offerte!$A37="","",Offerte!$B37)</f>
        <v/>
      </c>
      <c r="C1095" s="10">
        <f>IF(Offerte!$A37="","",Offerte!$C37)</f>
        <v/>
      </c>
      <c r="D1095" s="10" t="inlineStr">
        <is>
          <t>B.4.1</t>
        </is>
      </c>
      <c r="E1095" s="10" t="inlineStr">
        <is>
          <t>B</t>
        </is>
      </c>
      <c r="F1095" s="10" t="inlineStr">
        <is>
          <t>Q</t>
        </is>
      </c>
      <c r="G1095" s="10" t="inlineStr">
        <is>
          <t>higher</t>
        </is>
      </c>
      <c r="H1095" s="10" t="n">
        <v>3</v>
      </c>
      <c r="I1095" s="10" t="inlineStr">
        <is>
          <t>Percorrenze aggiuntive offerte nel Programma d'esercizio delle prime due fasi attuative</t>
        </is>
      </c>
      <c r="J1095" s="20" t="n"/>
      <c r="K1095" s="20" t="n"/>
      <c r="L1095" s="20" t="n"/>
      <c r="M1095" s="20" t="n"/>
      <c r="N1095" s="21">
        <f>IF($A1095="","",IFERROR(VALUE($J1095),0))</f>
        <v/>
      </c>
      <c r="O1095" s="21">
        <f>IF($A1095="",0,IF(OR($S1095&lt;&gt;1,COUNTA($J1095:$M1095)=0),0,IF(SUMPRODUCT(MAX(($C$5:$C$6173=$C1095)*($D$5:$D$6173=$D1095)*($S$5:$S$6173=1)*IFERROR($N$5:$N$6173*1,0)))&gt;0,ROUND($H1095*($N1095/SUMPRODUCT(MAX(($C$5:$C$6173=$C1095)*($D$5:$D$6173=$D1095)*($S$5:$S$6173=1)*IFERROR($N$5:$N$6173*1,0)))),4),0)))</f>
        <v/>
      </c>
      <c r="P1095" s="10" t="inlineStr">
        <is>
          <t>vett*km</t>
        </is>
      </c>
      <c r="Q1095" s="21">
        <f>IF($A1095="","",$A1095&amp;"|"&amp;$C1095)</f>
        <v/>
      </c>
      <c r="R1095" s="21">
        <f>IF($A1095="","",$A1095&amp;"|"&amp;$C1095&amp;"|"&amp;$D1095)</f>
        <v/>
      </c>
      <c r="S1095" s="21">
        <f>IF($A1095="","",IFERROR(INDEX(Offerte!$D$2:$D$200,MATCH($Q1095,Offerte!$L$2:$L$200,0)),0))</f>
        <v/>
      </c>
      <c r="T1095" s="21">
        <f>IF($A1095="","",IFERROR(INDEX(Offerte!$G$2:$G$200,MATCH($Q1095,Offerte!$L$2:$L$200,0)),"NO"))</f>
        <v/>
      </c>
    </row>
    <row r="1096">
      <c r="A1096" s="10">
        <f>IF(Offerte!$A37="","",Offerte!$A37)</f>
        <v/>
      </c>
      <c r="B1096" s="10">
        <f>IF(Offerte!$A37="","",Offerte!$B37)</f>
        <v/>
      </c>
      <c r="C1096" s="10">
        <f>IF(Offerte!$A37="","",Offerte!$C37)</f>
        <v/>
      </c>
      <c r="D1096" s="10" t="inlineStr">
        <is>
          <t>B.5.1</t>
        </is>
      </c>
      <c r="E1096" s="10" t="inlineStr">
        <is>
          <t>B</t>
        </is>
      </c>
      <c r="F1096" s="10" t="inlineStr">
        <is>
          <t>D</t>
        </is>
      </c>
      <c r="G1096" s="10" t="inlineStr">
        <is>
          <t>discretionary</t>
        </is>
      </c>
      <c r="H1096" s="10" t="n">
        <v>2</v>
      </c>
      <c r="I1096" s="10" t="inlineStr">
        <is>
          <t>Efficacia del progetto di servizi complementari DRT</t>
        </is>
      </c>
      <c r="J1096" s="20" t="n"/>
      <c r="K1096" s="20" t="n"/>
      <c r="L1096" s="20" t="n"/>
      <c r="M1096" s="20" t="n"/>
      <c r="N1096" s="21">
        <f>IF($A1096="","",MAX(0,MIN(1,IFERROR(VALUE($M1096),0))))</f>
        <v/>
      </c>
      <c r="O1096" s="21">
        <f>IF($A1096="",0,IF(OR($S1096&lt;&gt;1,COUNTA($J1096:$M1096)=0),0,IF(SUMPRODUCT(MAX(($C$5:$C$6173=$C1096)*($D$5:$D$6173=$D1096)*($S$5:$S$6173=1)*IFERROR($N$5:$N$6173*1,0)))&gt;0,ROUND($H1096*($N1096/SUMPRODUCT(MAX(($C$5:$C$6173=$C1096)*($D$5:$D$6173=$D1096)*($S$5:$S$6173=1)*IFERROR($N$5:$N$6173*1,0)))),4),0)))</f>
        <v/>
      </c>
      <c r="P1096" s="10" t="inlineStr">
        <is>
          <t>coeff.</t>
        </is>
      </c>
      <c r="Q1096" s="21">
        <f>IF($A1096="","",$A1096&amp;"|"&amp;$C1096)</f>
        <v/>
      </c>
      <c r="R1096" s="21">
        <f>IF($A1096="","",$A1096&amp;"|"&amp;$C1096&amp;"|"&amp;$D1096)</f>
        <v/>
      </c>
      <c r="S1096" s="21">
        <f>IF($A1096="","",IFERROR(INDEX(Offerte!$D$2:$D$200,MATCH($Q1096,Offerte!$L$2:$L$200,0)),0))</f>
        <v/>
      </c>
      <c r="T1096" s="21">
        <f>IF($A1096="","",IFERROR(INDEX(Offerte!$G$2:$G$200,MATCH($Q1096,Offerte!$L$2:$L$200,0)),"NO"))</f>
        <v/>
      </c>
    </row>
    <row r="1097">
      <c r="A1097" s="10">
        <f>IF(Offerte!$A37="","",Offerte!$A37)</f>
        <v/>
      </c>
      <c r="B1097" s="10">
        <f>IF(Offerte!$A37="","",Offerte!$B37)</f>
        <v/>
      </c>
      <c r="C1097" s="10">
        <f>IF(Offerte!$A37="","",Offerte!$C37)</f>
        <v/>
      </c>
      <c r="D1097" s="10" t="inlineStr">
        <is>
          <t>C.1.1</t>
        </is>
      </c>
      <c r="E1097" s="10" t="inlineStr">
        <is>
          <t>C</t>
        </is>
      </c>
      <c r="F1097" s="10" t="inlineStr">
        <is>
          <t>Q</t>
        </is>
      </c>
      <c r="G1097" s="10" t="inlineStr">
        <is>
          <t>higher</t>
        </is>
      </c>
      <c r="H1097" s="10" t="n">
        <v>2</v>
      </c>
      <c r="I1097" s="10" t="inlineStr">
        <is>
          <t>Tasso di copertura del servizio con telecamere BSD</t>
        </is>
      </c>
      <c r="J1097" s="20" t="n"/>
      <c r="K1097" s="20" t="n"/>
      <c r="L1097" s="20" t="n"/>
      <c r="M1097" s="20" t="n"/>
      <c r="N1097" s="21">
        <f>IF($A1097="","",IFERROR(VALUE($K1097)/VALUE($L1097),IFERROR(VALUE($J1097),0)))</f>
        <v/>
      </c>
      <c r="O1097" s="21">
        <f>IF($A1097="",0,IF(OR($S1097&lt;&gt;1,COUNTA($J1097:$M1097)=0),0,IF(SUMPRODUCT(MAX(($C$5:$C$6173=$C1097)*($D$5:$D$6173=$D1097)*($S$5:$S$6173=1)*IFERROR($N$5:$N$6173*1,0)))&gt;0,ROUND($H1097*($N1097/SUMPRODUCT(MAX(($C$5:$C$6173=$C1097)*($D$5:$D$6173=$D1097)*($S$5:$S$6173=1)*IFERROR($N$5:$N$6173*1,0)))),4),0)))</f>
        <v/>
      </c>
      <c r="P1097" s="10" t="inlineStr">
        <is>
          <t>Autobus attrezzati con telecamere BSD / Autobus totali in offerta, incluse scorte</t>
        </is>
      </c>
      <c r="Q1097" s="21">
        <f>IF($A1097="","",$A1097&amp;"|"&amp;$C1097)</f>
        <v/>
      </c>
      <c r="R1097" s="21">
        <f>IF($A1097="","",$A1097&amp;"|"&amp;$C1097&amp;"|"&amp;$D1097)</f>
        <v/>
      </c>
      <c r="S1097" s="21">
        <f>IF($A1097="","",IFERROR(INDEX(Offerte!$D$2:$D$200,MATCH($Q1097,Offerte!$L$2:$L$200,0)),0))</f>
        <v/>
      </c>
      <c r="T1097" s="21">
        <f>IF($A1097="","",IFERROR(INDEX(Offerte!$G$2:$G$200,MATCH($Q1097,Offerte!$L$2:$L$200,0)),"NO"))</f>
        <v/>
      </c>
    </row>
    <row r="1098">
      <c r="A1098" s="10">
        <f>IF(Offerte!$A37="","",Offerte!$A37)</f>
        <v/>
      </c>
      <c r="B1098" s="10">
        <f>IF(Offerte!$A37="","",Offerte!$B37)</f>
        <v/>
      </c>
      <c r="C1098" s="10">
        <f>IF(Offerte!$A37="","",Offerte!$C37)</f>
        <v/>
      </c>
      <c r="D1098" s="10" t="inlineStr">
        <is>
          <t>C.1.2</t>
        </is>
      </c>
      <c r="E1098" s="10" t="inlineStr">
        <is>
          <t>C</t>
        </is>
      </c>
      <c r="F1098" s="10" t="inlineStr">
        <is>
          <t>Q</t>
        </is>
      </c>
      <c r="G1098" s="10" t="inlineStr">
        <is>
          <t>higher</t>
        </is>
      </c>
      <c r="H1098" s="10" t="n">
        <v>2</v>
      </c>
      <c r="I1098" s="10" t="inlineStr">
        <is>
          <t>Tasso di copertura del servizio con telecamere ADAS</t>
        </is>
      </c>
      <c r="J1098" s="20" t="n"/>
      <c r="K1098" s="20" t="n"/>
      <c r="L1098" s="20" t="n"/>
      <c r="M1098" s="20" t="n"/>
      <c r="N1098" s="21">
        <f>IF($A1098="","",IFERROR(VALUE($K1098)/VALUE($L1098),IFERROR(VALUE($J1098),0)))</f>
        <v/>
      </c>
      <c r="O1098" s="21">
        <f>IF($A1098="",0,IF(OR($S1098&lt;&gt;1,COUNTA($J1098:$M1098)=0),0,IF(SUMPRODUCT(MAX(($C$5:$C$6173=$C1098)*($D$5:$D$6173=$D1098)*($S$5:$S$6173=1)*IFERROR($N$5:$N$6173*1,0)))&gt;0,ROUND($H1098*($N1098/SUMPRODUCT(MAX(($C$5:$C$6173=$C1098)*($D$5:$D$6173=$D1098)*($S$5:$S$6173=1)*IFERROR($N$5:$N$6173*1,0)))),4),0)))</f>
        <v/>
      </c>
      <c r="P1098" s="10" t="inlineStr">
        <is>
          <t>Autobus attrezzati con telecamere ADAS / Autobus totali in offerta, incluse scorte</t>
        </is>
      </c>
      <c r="Q1098" s="21">
        <f>IF($A1098="","",$A1098&amp;"|"&amp;$C1098)</f>
        <v/>
      </c>
      <c r="R1098" s="21">
        <f>IF($A1098="","",$A1098&amp;"|"&amp;$C1098&amp;"|"&amp;$D1098)</f>
        <v/>
      </c>
      <c r="S1098" s="21">
        <f>IF($A1098="","",IFERROR(INDEX(Offerte!$D$2:$D$200,MATCH($Q1098,Offerte!$L$2:$L$200,0)),0))</f>
        <v/>
      </c>
      <c r="T1098" s="21">
        <f>IF($A1098="","",IFERROR(INDEX(Offerte!$G$2:$G$200,MATCH($Q1098,Offerte!$L$2:$L$200,0)),"NO"))</f>
        <v/>
      </c>
    </row>
    <row r="1099">
      <c r="A1099" s="10">
        <f>IF(Offerte!$A37="","",Offerte!$A37)</f>
        <v/>
      </c>
      <c r="B1099" s="10">
        <f>IF(Offerte!$A37="","",Offerte!$B37)</f>
        <v/>
      </c>
      <c r="C1099" s="10">
        <f>IF(Offerte!$A37="","",Offerte!$C37)</f>
        <v/>
      </c>
      <c r="D1099" s="10" t="inlineStr">
        <is>
          <t>C.2.1</t>
        </is>
      </c>
      <c r="E1099" s="10" t="inlineStr">
        <is>
          <t>C</t>
        </is>
      </c>
      <c r="F1099" s="10" t="inlineStr">
        <is>
          <t>Q</t>
        </is>
      </c>
      <c r="G1099" s="10" t="inlineStr">
        <is>
          <t>higher</t>
        </is>
      </c>
      <c r="H1099" s="10" t="n">
        <v>3</v>
      </c>
      <c r="I1099" s="10" t="inlineStr">
        <is>
          <t>Tasso di copertura del servizio con telecamere di bordo di videosorveglianza</t>
        </is>
      </c>
      <c r="J1099" s="20" t="n"/>
      <c r="K1099" s="20" t="n"/>
      <c r="L1099" s="20" t="n"/>
      <c r="M1099" s="20" t="n"/>
      <c r="N1099" s="21">
        <f>IF($A1099="","",IFERROR(VALUE($K1099)/VALUE($L1099),IFERROR(VALUE($J1099),0)))</f>
        <v/>
      </c>
      <c r="O1099" s="21">
        <f>IF($A1099="",0,IF(OR($S1099&lt;&gt;1,COUNTA($J1099:$M1099)=0),0,IF(SUMPRODUCT(MAX(($C$5:$C$6173=$C1099)*($D$5:$D$6173=$D1099)*($S$5:$S$6173=1)*IFERROR($N$5:$N$6173*1,0)))&gt;0,ROUND($H1099*($N1099/SUMPRODUCT(MAX(($C$5:$C$6173=$C1099)*($D$5:$D$6173=$D1099)*($S$5:$S$6173=1)*IFERROR($N$5:$N$6173*1,0)))),4),0)))</f>
        <v/>
      </c>
      <c r="P1099" s="10" t="inlineStr">
        <is>
          <t>Autobus attrezzati con videosorveglianza / Autobus totali in offerta, incluse scorte</t>
        </is>
      </c>
      <c r="Q1099" s="21">
        <f>IF($A1099="","",$A1099&amp;"|"&amp;$C1099)</f>
        <v/>
      </c>
      <c r="R1099" s="21">
        <f>IF($A1099="","",$A1099&amp;"|"&amp;$C1099&amp;"|"&amp;$D1099)</f>
        <v/>
      </c>
      <c r="S1099" s="21">
        <f>IF($A1099="","",IFERROR(INDEX(Offerte!$D$2:$D$200,MATCH($Q1099,Offerte!$L$2:$L$200,0)),0))</f>
        <v/>
      </c>
      <c r="T1099" s="21">
        <f>IF($A1099="","",IFERROR(INDEX(Offerte!$G$2:$G$200,MATCH($Q1099,Offerte!$L$2:$L$200,0)),"NO"))</f>
        <v/>
      </c>
    </row>
    <row r="1100">
      <c r="A1100" s="10">
        <f>IF(Offerte!$A37="","",Offerte!$A37)</f>
        <v/>
      </c>
      <c r="B1100" s="10">
        <f>IF(Offerte!$A37="","",Offerte!$B37)</f>
        <v/>
      </c>
      <c r="C1100" s="10">
        <f>IF(Offerte!$A37="","",Offerte!$C37)</f>
        <v/>
      </c>
      <c r="D1100" s="10" t="inlineStr">
        <is>
          <t>C.2.2</t>
        </is>
      </c>
      <c r="E1100" s="10" t="inlineStr">
        <is>
          <t>C</t>
        </is>
      </c>
      <c r="F1100" s="10" t="inlineStr">
        <is>
          <t>T</t>
        </is>
      </c>
      <c r="G1100" s="10" t="inlineStr">
        <is>
          <t>tabular</t>
        </is>
      </c>
      <c r="H1100" s="10" t="n">
        <v>1</v>
      </c>
      <c r="I1100" s="10" t="inlineStr">
        <is>
          <t>Software video/audio analisi per situazioni di pericolo</t>
        </is>
      </c>
      <c r="J1100" s="20" t="n"/>
      <c r="K1100" s="20" t="n"/>
      <c r="L1100" s="20" t="n"/>
      <c r="M1100" s="20" t="n"/>
      <c r="N1100" s="21">
        <f>IF($A1100="","",IF(IFERROR(VALUE($M1100),0)=1,1,0))</f>
        <v/>
      </c>
      <c r="O1100" s="21">
        <f>IF($A1100="",0,IF(OR($S1100&lt;&gt;1,COUNTA($J1100:$M1100)=0),0,IF($N1100=1,$H1100,0)))</f>
        <v/>
      </c>
      <c r="P1100" s="10" t="inlineStr">
        <is>
          <t>sì/no</t>
        </is>
      </c>
      <c r="Q1100" s="21">
        <f>IF($A1100="","",$A1100&amp;"|"&amp;$C1100)</f>
        <v/>
      </c>
      <c r="R1100" s="21">
        <f>IF($A1100="","",$A1100&amp;"|"&amp;$C1100&amp;"|"&amp;$D1100)</f>
        <v/>
      </c>
      <c r="S1100" s="21">
        <f>IF($A1100="","",IFERROR(INDEX(Offerte!$D$2:$D$200,MATCH($Q1100,Offerte!$L$2:$L$200,0)),0))</f>
        <v/>
      </c>
      <c r="T1100" s="21">
        <f>IF($A1100="","",IFERROR(INDEX(Offerte!$G$2:$G$200,MATCH($Q1100,Offerte!$L$2:$L$200,0)),"NO"))</f>
        <v/>
      </c>
    </row>
    <row r="1101">
      <c r="A1101" s="10">
        <f>IF(Offerte!$A37="","",Offerte!$A37)</f>
        <v/>
      </c>
      <c r="B1101" s="10">
        <f>IF(Offerte!$A37="","",Offerte!$B37)</f>
        <v/>
      </c>
      <c r="C1101" s="10">
        <f>IF(Offerte!$A37="","",Offerte!$C37)</f>
        <v/>
      </c>
      <c r="D1101" s="10" t="inlineStr">
        <is>
          <t>C.2.3</t>
        </is>
      </c>
      <c r="E1101" s="10" t="inlineStr">
        <is>
          <t>C</t>
        </is>
      </c>
      <c r="F1101" s="10" t="inlineStr">
        <is>
          <t>T</t>
        </is>
      </c>
      <c r="G1101" s="10" t="inlineStr">
        <is>
          <t>tabular</t>
        </is>
      </c>
      <c r="H1101" s="10" t="n">
        <v>1</v>
      </c>
      <c r="I1101" s="10" t="inlineStr">
        <is>
          <t>Collegamento con centrale qualificata di pronto intervento</t>
        </is>
      </c>
      <c r="J1101" s="20" t="n"/>
      <c r="K1101" s="20" t="n"/>
      <c r="L1101" s="20" t="n"/>
      <c r="M1101" s="20" t="n"/>
      <c r="N1101" s="21">
        <f>IF($A1101="","",IF(IFERROR(VALUE($M1101),0)=1,1,0))</f>
        <v/>
      </c>
      <c r="O1101" s="21">
        <f>IF($A1101="",0,IF(OR($S1101&lt;&gt;1,COUNTA($J1101:$M1101)=0),0,IF($N1101=1,$H1101,0)))</f>
        <v/>
      </c>
      <c r="P1101" s="10" t="inlineStr">
        <is>
          <t>sì/no</t>
        </is>
      </c>
      <c r="Q1101" s="21">
        <f>IF($A1101="","",$A1101&amp;"|"&amp;$C1101)</f>
        <v/>
      </c>
      <c r="R1101" s="21">
        <f>IF($A1101="","",$A1101&amp;"|"&amp;$C1101&amp;"|"&amp;$D1101)</f>
        <v/>
      </c>
      <c r="S1101" s="21">
        <f>IF($A1101="","",IFERROR(INDEX(Offerte!$D$2:$D$200,MATCH($Q1101,Offerte!$L$2:$L$200,0)),0))</f>
        <v/>
      </c>
      <c r="T1101" s="21">
        <f>IF($A1101="","",IFERROR(INDEX(Offerte!$G$2:$G$200,MATCH($Q1101,Offerte!$L$2:$L$200,0)),"NO"))</f>
        <v/>
      </c>
    </row>
    <row r="1102">
      <c r="A1102" s="10">
        <f>IF(Offerte!$A37="","",Offerte!$A37)</f>
        <v/>
      </c>
      <c r="B1102" s="10">
        <f>IF(Offerte!$A37="","",Offerte!$B37)</f>
        <v/>
      </c>
      <c r="C1102" s="10">
        <f>IF(Offerte!$A37="","",Offerte!$C37)</f>
        <v/>
      </c>
      <c r="D1102" s="10" t="inlineStr">
        <is>
          <t>C.2.4</t>
        </is>
      </c>
      <c r="E1102" s="10" t="inlineStr">
        <is>
          <t>C</t>
        </is>
      </c>
      <c r="F1102" s="10" t="inlineStr">
        <is>
          <t>Q</t>
        </is>
      </c>
      <c r="G1102" s="10" t="inlineStr">
        <is>
          <t>higher</t>
        </is>
      </c>
      <c r="H1102" s="10" t="n">
        <v>1</v>
      </c>
      <c r="I1102" s="10" t="inlineStr">
        <is>
          <t>Tasso di copertura del servizio con dispositivi per la chiamata di emergenza del conducente</t>
        </is>
      </c>
      <c r="J1102" s="20" t="n"/>
      <c r="K1102" s="20" t="n"/>
      <c r="L1102" s="20" t="n"/>
      <c r="M1102" s="20" t="n"/>
      <c r="N1102" s="21">
        <f>IF($A1102="","",IFERROR(VALUE($K1102)/VALUE($L1102),IFERROR(VALUE($J1102),0)))</f>
        <v/>
      </c>
      <c r="O1102" s="21">
        <f>IF($A1102="",0,IF(OR($S1102&lt;&gt;1,COUNTA($J1102:$M1102)=0),0,IF(SUMPRODUCT(MAX(($C$5:$C$6173=$C1102)*($D$5:$D$6173=$D1102)*($S$5:$S$6173=1)*IFERROR($N$5:$N$6173*1,0)))&gt;0,ROUND($H1102*($N1102/SUMPRODUCT(MAX(($C$5:$C$6173=$C1102)*($D$5:$D$6173=$D1102)*($S$5:$S$6173=1)*IFERROR($N$5:$N$6173*1,0)))),4),0)))</f>
        <v/>
      </c>
      <c r="P1102" s="10" t="inlineStr">
        <is>
          <t>Autobus attrezzati con chiamata di emergenza / Autobus totali in offerta, incluse scorte</t>
        </is>
      </c>
      <c r="Q1102" s="21">
        <f>IF($A1102="","",$A1102&amp;"|"&amp;$C1102)</f>
        <v/>
      </c>
      <c r="R1102" s="21">
        <f>IF($A1102="","",$A1102&amp;"|"&amp;$C1102&amp;"|"&amp;$D1102)</f>
        <v/>
      </c>
      <c r="S1102" s="21">
        <f>IF($A1102="","",IFERROR(INDEX(Offerte!$D$2:$D$200,MATCH($Q1102,Offerte!$L$2:$L$200,0)),0))</f>
        <v/>
      </c>
      <c r="T1102" s="21">
        <f>IF($A1102="","",IFERROR(INDEX(Offerte!$G$2:$G$200,MATCH($Q1102,Offerte!$L$2:$L$200,0)),"NO"))</f>
        <v/>
      </c>
    </row>
    <row r="1103">
      <c r="A1103" s="10">
        <f>IF(Offerte!$A37="","",Offerte!$A37)</f>
        <v/>
      </c>
      <c r="B1103" s="10">
        <f>IF(Offerte!$A37="","",Offerte!$B37)</f>
        <v/>
      </c>
      <c r="C1103" s="10">
        <f>IF(Offerte!$A37="","",Offerte!$C37)</f>
        <v/>
      </c>
      <c r="D1103" s="10" t="inlineStr">
        <is>
          <t>C.3.1</t>
        </is>
      </c>
      <c r="E1103" s="10" t="inlineStr">
        <is>
          <t>C</t>
        </is>
      </c>
      <c r="F1103" s="10" t="inlineStr">
        <is>
          <t>Q</t>
        </is>
      </c>
      <c r="G1103" s="10" t="inlineStr">
        <is>
          <t>higher</t>
        </is>
      </c>
      <c r="H1103" s="10" t="n">
        <v>2</v>
      </c>
      <c r="I1103" s="10" t="inlineStr">
        <is>
          <t>Tasso di copertura del servizio con dispositivi di informazione dinamica a bordo mezzo</t>
        </is>
      </c>
      <c r="J1103" s="20" t="n"/>
      <c r="K1103" s="20" t="n"/>
      <c r="L1103" s="20" t="n"/>
      <c r="M1103" s="20" t="n"/>
      <c r="N1103" s="21">
        <f>IF($A1103="","",IFERROR(VALUE($K1103)/VALUE($L1103),IFERROR(VALUE($J1103),0)))</f>
        <v/>
      </c>
      <c r="O1103" s="21">
        <f>IF($A1103="",0,IF(OR($S1103&lt;&gt;1,COUNTA($J1103:$M1103)=0),0,IF(SUMPRODUCT(MAX(($C$5:$C$6173=$C1103)*($D$5:$D$6173=$D1103)*($S$5:$S$6173=1)*IFERROR($N$5:$N$6173*1,0)))&gt;0,ROUND($H1103*($N1103/SUMPRODUCT(MAX(($C$5:$C$6173=$C1103)*($D$5:$D$6173=$D1103)*($S$5:$S$6173=1)*IFERROR($N$5:$N$6173*1,0)))),4),0)))</f>
        <v/>
      </c>
      <c r="P1103" s="10" t="inlineStr">
        <is>
          <t>Autobus con monitor e indicatori vocali / Autobus totali in offerta, incluse scorte</t>
        </is>
      </c>
      <c r="Q1103" s="21">
        <f>IF($A1103="","",$A1103&amp;"|"&amp;$C1103)</f>
        <v/>
      </c>
      <c r="R1103" s="21">
        <f>IF($A1103="","",$A1103&amp;"|"&amp;$C1103&amp;"|"&amp;$D1103)</f>
        <v/>
      </c>
      <c r="S1103" s="21">
        <f>IF($A1103="","",IFERROR(INDEX(Offerte!$D$2:$D$200,MATCH($Q1103,Offerte!$L$2:$L$200,0)),0))</f>
        <v/>
      </c>
      <c r="T1103" s="21">
        <f>IF($A1103="","",IFERROR(INDEX(Offerte!$G$2:$G$200,MATCH($Q1103,Offerte!$L$2:$L$200,0)),"NO"))</f>
        <v/>
      </c>
    </row>
    <row r="1104">
      <c r="A1104" s="10">
        <f>IF(Offerte!$A37="","",Offerte!$A37)</f>
        <v/>
      </c>
      <c r="B1104" s="10">
        <f>IF(Offerte!$A37="","",Offerte!$B37)</f>
        <v/>
      </c>
      <c r="C1104" s="10">
        <f>IF(Offerte!$A37="","",Offerte!$C37)</f>
        <v/>
      </c>
      <c r="D1104" s="10" t="inlineStr">
        <is>
          <t>C.3.2</t>
        </is>
      </c>
      <c r="E1104" s="10" t="inlineStr">
        <is>
          <t>C</t>
        </is>
      </c>
      <c r="F1104" s="10" t="inlineStr">
        <is>
          <t>T</t>
        </is>
      </c>
      <c r="G1104" s="10" t="inlineStr">
        <is>
          <t>tabular</t>
        </is>
      </c>
      <c r="H1104" s="10" t="n">
        <v>2</v>
      </c>
      <c r="I1104" s="10" t="inlineStr">
        <is>
          <t>Informazioni a bordo su coincidenze ai nodi</t>
        </is>
      </c>
      <c r="J1104" s="20" t="n"/>
      <c r="K1104" s="20" t="n"/>
      <c r="L1104" s="20" t="n"/>
      <c r="M1104" s="20" t="n"/>
      <c r="N1104" s="21">
        <f>IF($A1104="","",IF(IFERROR(VALUE($M1104),0)=1,1,0))</f>
        <v/>
      </c>
      <c r="O1104" s="21">
        <f>IF($A1104="",0,IF(OR($S1104&lt;&gt;1,COUNTA($J1104:$M1104)=0),0,IF(AND($N1104=1,IFERROR(SUMIFS($N$5:$N$6173,$Q$5:$Q$6173,$Q1104,$D$5:$D$6173,"C.3.1"),0)&gt;=0.5),$H1104,0)))</f>
        <v/>
      </c>
      <c r="P1104" s="10" t="inlineStr">
        <is>
          <t>Dipende da C.3.1 &gt;= 0.5</t>
        </is>
      </c>
      <c r="Q1104" s="21">
        <f>IF($A1104="","",$A1104&amp;"|"&amp;$C1104)</f>
        <v/>
      </c>
      <c r="R1104" s="21">
        <f>IF($A1104="","",$A1104&amp;"|"&amp;$C1104&amp;"|"&amp;$D1104)</f>
        <v/>
      </c>
      <c r="S1104" s="21">
        <f>IF($A1104="","",IFERROR(INDEX(Offerte!$D$2:$D$200,MATCH($Q1104,Offerte!$L$2:$L$200,0)),0))</f>
        <v/>
      </c>
      <c r="T1104" s="21">
        <f>IF($A1104="","",IFERROR(INDEX(Offerte!$G$2:$G$200,MATCH($Q1104,Offerte!$L$2:$L$200,0)),"NO"))</f>
        <v/>
      </c>
    </row>
    <row r="1105">
      <c r="A1105" s="10">
        <f>IF(Offerte!$A37="","",Offerte!$A37)</f>
        <v/>
      </c>
      <c r="B1105" s="10">
        <f>IF(Offerte!$A37="","",Offerte!$B37)</f>
        <v/>
      </c>
      <c r="C1105" s="10">
        <f>IF(Offerte!$A37="","",Offerte!$C37)</f>
        <v/>
      </c>
      <c r="D1105" s="10" t="inlineStr">
        <is>
          <t>D.1.1</t>
        </is>
      </c>
      <c r="E1105" s="10" t="inlineStr">
        <is>
          <t>D</t>
        </is>
      </c>
      <c r="F1105" s="10" t="inlineStr">
        <is>
          <t>Q</t>
        </is>
      </c>
      <c r="G1105" s="10" t="inlineStr">
        <is>
          <t>higher</t>
        </is>
      </c>
      <c r="H1105" s="10" t="n">
        <v>3</v>
      </c>
      <c r="I1105" s="10" t="inlineStr">
        <is>
          <t>Installazione di pensiline</t>
        </is>
      </c>
      <c r="J1105" s="20" t="n"/>
      <c r="K1105" s="20" t="n"/>
      <c r="L1105" s="20" t="n"/>
      <c r="M1105" s="20" t="n"/>
      <c r="N1105" s="21">
        <f>IF($A1105="","",IFERROR(VALUE($J1105),0))</f>
        <v/>
      </c>
      <c r="O1105" s="21">
        <f>IF($A1105="",0,IF(OR($S1105&lt;&gt;1,COUNTA($J1105:$M1105)=0),0,IF(SUMPRODUCT(MAX(($C$5:$C$6173=$C1105)*($D$5:$D$6173=$D1105)*($S$5:$S$6173=1)*IFERROR($N$5:$N$6173*1,0)))&gt;0,ROUND($H1105*($N1105/SUMPRODUCT(MAX(($C$5:$C$6173=$C1105)*($D$5:$D$6173=$D1105)*($S$5:$S$6173=1)*IFERROR($N$5:$N$6173*1,0)))),4),0)))</f>
        <v/>
      </c>
      <c r="P1105" s="10" t="inlineStr">
        <is>
          <t>fermate</t>
        </is>
      </c>
      <c r="Q1105" s="21">
        <f>IF($A1105="","",$A1105&amp;"|"&amp;$C1105)</f>
        <v/>
      </c>
      <c r="R1105" s="21">
        <f>IF($A1105="","",$A1105&amp;"|"&amp;$C1105&amp;"|"&amp;$D1105)</f>
        <v/>
      </c>
      <c r="S1105" s="21">
        <f>IF($A1105="","",IFERROR(INDEX(Offerte!$D$2:$D$200,MATCH($Q1105,Offerte!$L$2:$L$200,0)),0))</f>
        <v/>
      </c>
      <c r="T1105" s="21">
        <f>IF($A1105="","",IFERROR(INDEX(Offerte!$G$2:$G$200,MATCH($Q1105,Offerte!$L$2:$L$200,0)),"NO"))</f>
        <v/>
      </c>
    </row>
    <row r="1106">
      <c r="A1106" s="10">
        <f>IF(Offerte!$A37="","",Offerte!$A37)</f>
        <v/>
      </c>
      <c r="B1106" s="10">
        <f>IF(Offerte!$A37="","",Offerte!$B37)</f>
        <v/>
      </c>
      <c r="C1106" s="10">
        <f>IF(Offerte!$A37="","",Offerte!$C37)</f>
        <v/>
      </c>
      <c r="D1106" s="10" t="inlineStr">
        <is>
          <t>D.1.2</t>
        </is>
      </c>
      <c r="E1106" s="10" t="inlineStr">
        <is>
          <t>D</t>
        </is>
      </c>
      <c r="F1106" s="10" t="inlineStr">
        <is>
          <t>Q</t>
        </is>
      </c>
      <c r="G1106" s="10" t="inlineStr">
        <is>
          <t>higher</t>
        </is>
      </c>
      <c r="H1106" s="10" t="n">
        <v>3</v>
      </c>
      <c r="I1106" s="10" t="inlineStr">
        <is>
          <t>Installazione di paline di fermata conformi alla DGR 581/2023</t>
        </is>
      </c>
      <c r="J1106" s="20" t="n"/>
      <c r="K1106" s="20" t="n"/>
      <c r="L1106" s="20" t="n"/>
      <c r="M1106" s="20" t="n"/>
      <c r="N1106" s="21">
        <f>IF($A1106="","",IFERROR(VALUE($J1106),0))</f>
        <v/>
      </c>
      <c r="O1106" s="21">
        <f>IF($A1106="",0,IF(OR($S1106&lt;&gt;1,COUNTA($J1106:$M1106)=0),0,IF(SUMPRODUCT(MAX(($C$5:$C$6173=$C1106)*($D$5:$D$6173=$D1106)*($S$5:$S$6173=1)*IFERROR($N$5:$N$6173*1,0)))&gt;0,ROUND($H1106*($N1106/SUMPRODUCT(MAX(($C$5:$C$6173=$C1106)*($D$5:$D$6173=$D1106)*($S$5:$S$6173=1)*IFERROR($N$5:$N$6173*1,0)))),4),0)))</f>
        <v/>
      </c>
      <c r="P1106" s="10" t="inlineStr">
        <is>
          <t>fermate</t>
        </is>
      </c>
      <c r="Q1106" s="21">
        <f>IF($A1106="","",$A1106&amp;"|"&amp;$C1106)</f>
        <v/>
      </c>
      <c r="R1106" s="21">
        <f>IF($A1106="","",$A1106&amp;"|"&amp;$C1106&amp;"|"&amp;$D1106)</f>
        <v/>
      </c>
      <c r="S1106" s="21">
        <f>IF($A1106="","",IFERROR(INDEX(Offerte!$D$2:$D$200,MATCH($Q1106,Offerte!$L$2:$L$200,0)),0))</f>
        <v/>
      </c>
      <c r="T1106" s="21">
        <f>IF($A1106="","",IFERROR(INDEX(Offerte!$G$2:$G$200,MATCH($Q1106,Offerte!$L$2:$L$200,0)),"NO"))</f>
        <v/>
      </c>
    </row>
    <row r="1107">
      <c r="A1107" s="10">
        <f>IF(Offerte!$A37="","",Offerte!$A37)</f>
        <v/>
      </c>
      <c r="B1107" s="10">
        <f>IF(Offerte!$A37="","",Offerte!$B37)</f>
        <v/>
      </c>
      <c r="C1107" s="10">
        <f>IF(Offerte!$A37="","",Offerte!$C37)</f>
        <v/>
      </c>
      <c r="D1107" s="10" t="inlineStr">
        <is>
          <t>D.1.3</t>
        </is>
      </c>
      <c r="E1107" s="10" t="inlineStr">
        <is>
          <t>D</t>
        </is>
      </c>
      <c r="F1107" s="10" t="inlineStr">
        <is>
          <t>Q</t>
        </is>
      </c>
      <c r="G1107" s="10" t="inlineStr">
        <is>
          <t>higher</t>
        </is>
      </c>
      <c r="H1107" s="10" t="n">
        <v>2</v>
      </c>
      <c r="I1107" s="10" t="inlineStr">
        <is>
          <t>Display informativi connessi alle fermate</t>
        </is>
      </c>
      <c r="J1107" s="20" t="n"/>
      <c r="K1107" s="20" t="n"/>
      <c r="L1107" s="20" t="n"/>
      <c r="M1107" s="20" t="n"/>
      <c r="N1107" s="21">
        <f>IF($A1107="","",IFERROR(VALUE($J1107),0))</f>
        <v/>
      </c>
      <c r="O1107" s="21">
        <f>IF($A1107="",0,IF(OR($S1107&lt;&gt;1,COUNTA($J1107:$M1107)=0),0,IF(SUMPRODUCT(MAX(($C$5:$C$6173=$C1107)*($D$5:$D$6173=$D1107)*($S$5:$S$6173=1)*IFERROR($N$5:$N$6173*1,0)))&gt;0,ROUND($H1107*($N1107/SUMPRODUCT(MAX(($C$5:$C$6173=$C1107)*($D$5:$D$6173=$D1107)*($S$5:$S$6173=1)*IFERROR($N$5:$N$6173*1,0)))),4),0)))</f>
        <v/>
      </c>
      <c r="P1107" s="10" t="inlineStr">
        <is>
          <t>fermate</t>
        </is>
      </c>
      <c r="Q1107" s="21">
        <f>IF($A1107="","",$A1107&amp;"|"&amp;$C1107)</f>
        <v/>
      </c>
      <c r="R1107" s="21">
        <f>IF($A1107="","",$A1107&amp;"|"&amp;$C1107&amp;"|"&amp;$D1107)</f>
        <v/>
      </c>
      <c r="S1107" s="21">
        <f>IF($A1107="","",IFERROR(INDEX(Offerte!$D$2:$D$200,MATCH($Q1107,Offerte!$L$2:$L$200,0)),0))</f>
        <v/>
      </c>
      <c r="T1107" s="21">
        <f>IF($A1107="","",IFERROR(INDEX(Offerte!$G$2:$G$200,MATCH($Q1107,Offerte!$L$2:$L$200,0)),"NO"))</f>
        <v/>
      </c>
    </row>
    <row r="1108">
      <c r="A1108" s="10">
        <f>IF(Offerte!$A37="","",Offerte!$A37)</f>
        <v/>
      </c>
      <c r="B1108" s="10">
        <f>IF(Offerte!$A37="","",Offerte!$B37)</f>
        <v/>
      </c>
      <c r="C1108" s="10">
        <f>IF(Offerte!$A37="","",Offerte!$C37)</f>
        <v/>
      </c>
      <c r="D1108" s="10" t="inlineStr">
        <is>
          <t>D.2.1</t>
        </is>
      </c>
      <c r="E1108" s="10" t="inlineStr">
        <is>
          <t>D</t>
        </is>
      </c>
      <c r="F1108" s="10" t="inlineStr">
        <is>
          <t>Q</t>
        </is>
      </c>
      <c r="G1108" s="10" t="inlineStr">
        <is>
          <t>higher</t>
        </is>
      </c>
      <c r="H1108" s="10" t="n">
        <v>2</v>
      </c>
      <c r="I1108" s="10" t="inlineStr">
        <is>
          <t>Segnali tattili Loges-Vet-Evolution</t>
        </is>
      </c>
      <c r="J1108" s="20" t="n"/>
      <c r="K1108" s="20" t="n"/>
      <c r="L1108" s="20" t="n"/>
      <c r="M1108" s="20" t="n"/>
      <c r="N1108" s="21">
        <f>IF($A1108="","",IFERROR(VALUE($J1108),0))</f>
        <v/>
      </c>
      <c r="O1108" s="21">
        <f>IF($A1108="",0,IF(OR($S1108&lt;&gt;1,COUNTA($J1108:$M1108)=0),0,IF(SUMPRODUCT(MAX(($C$5:$C$6173=$C1108)*($D$5:$D$6173=$D1108)*($S$5:$S$6173=1)*IFERROR($N$5:$N$6173*1,0)))&gt;0,ROUND($H1108*($N1108/SUMPRODUCT(MAX(($C$5:$C$6173=$C1108)*($D$5:$D$6173=$D1108)*($S$5:$S$6173=1)*IFERROR($N$5:$N$6173*1,0)))),4),0)))</f>
        <v/>
      </c>
      <c r="P1108" s="10" t="inlineStr">
        <is>
          <t>fermate</t>
        </is>
      </c>
      <c r="Q1108" s="21">
        <f>IF($A1108="","",$A1108&amp;"|"&amp;$C1108)</f>
        <v/>
      </c>
      <c r="R1108" s="21">
        <f>IF($A1108="","",$A1108&amp;"|"&amp;$C1108&amp;"|"&amp;$D1108)</f>
        <v/>
      </c>
      <c r="S1108" s="21">
        <f>IF($A1108="","",IFERROR(INDEX(Offerte!$D$2:$D$200,MATCH($Q1108,Offerte!$L$2:$L$200,0)),0))</f>
        <v/>
      </c>
      <c r="T1108" s="21">
        <f>IF($A1108="","",IFERROR(INDEX(Offerte!$G$2:$G$200,MATCH($Q1108,Offerte!$L$2:$L$200,0)),"NO"))</f>
        <v/>
      </c>
    </row>
    <row r="1109">
      <c r="A1109" s="10">
        <f>IF(Offerte!$A37="","",Offerte!$A37)</f>
        <v/>
      </c>
      <c r="B1109" s="10">
        <f>IF(Offerte!$A37="","",Offerte!$B37)</f>
        <v/>
      </c>
      <c r="C1109" s="10">
        <f>IF(Offerte!$A37="","",Offerte!$C37)</f>
        <v/>
      </c>
      <c r="D1109" s="10" t="inlineStr">
        <is>
          <t>E.1.1</t>
        </is>
      </c>
      <c r="E1109" s="10" t="inlineStr">
        <is>
          <t>E</t>
        </is>
      </c>
      <c r="F1109" s="10" t="inlineStr">
        <is>
          <t>T</t>
        </is>
      </c>
      <c r="G1109" s="10" t="inlineStr">
        <is>
          <t>tabular</t>
        </is>
      </c>
      <c r="H1109" s="10" t="n">
        <v>2</v>
      </c>
      <c r="I1109" s="10" t="inlineStr">
        <is>
          <t>Mobile app con travel planner PRM</t>
        </is>
      </c>
      <c r="J1109" s="20" t="n"/>
      <c r="K1109" s="20" t="n"/>
      <c r="L1109" s="20" t="n"/>
      <c r="M1109" s="20" t="n"/>
      <c r="N1109" s="21">
        <f>IF($A1109="","",IF(IFERROR(VALUE($M1109),0)=1,1,0))</f>
        <v/>
      </c>
      <c r="O1109" s="21">
        <f>IF($A1109="",0,IF(OR($S1109&lt;&gt;1,COUNTA($J1109:$M1109)=0),0,IF($N1109=1,$H1109,0)))</f>
        <v/>
      </c>
      <c r="P1109" s="10" t="inlineStr">
        <is>
          <t>sì/no</t>
        </is>
      </c>
      <c r="Q1109" s="21">
        <f>IF($A1109="","",$A1109&amp;"|"&amp;$C1109)</f>
        <v/>
      </c>
      <c r="R1109" s="21">
        <f>IF($A1109="","",$A1109&amp;"|"&amp;$C1109&amp;"|"&amp;$D1109)</f>
        <v/>
      </c>
      <c r="S1109" s="21">
        <f>IF($A1109="","",IFERROR(INDEX(Offerte!$D$2:$D$200,MATCH($Q1109,Offerte!$L$2:$L$200,0)),0))</f>
        <v/>
      </c>
      <c r="T1109" s="21">
        <f>IF($A1109="","",IFERROR(INDEX(Offerte!$G$2:$G$200,MATCH($Q1109,Offerte!$L$2:$L$200,0)),"NO"))</f>
        <v/>
      </c>
    </row>
    <row r="1110">
      <c r="A1110" s="10">
        <f>IF(Offerte!$A37="","",Offerte!$A37)</f>
        <v/>
      </c>
      <c r="B1110" s="10">
        <f>IF(Offerte!$A37="","",Offerte!$B37)</f>
        <v/>
      </c>
      <c r="C1110" s="10">
        <f>IF(Offerte!$A37="","",Offerte!$C37)</f>
        <v/>
      </c>
      <c r="D1110" s="10" t="inlineStr">
        <is>
          <t>E.2.1</t>
        </is>
      </c>
      <c r="E1110" s="10" t="inlineStr">
        <is>
          <t>E</t>
        </is>
      </c>
      <c r="F1110" s="10" t="inlineStr">
        <is>
          <t>D</t>
        </is>
      </c>
      <c r="G1110" s="10" t="inlineStr">
        <is>
          <t>discretionary</t>
        </is>
      </c>
      <c r="H1110" s="10" t="n">
        <v>2</v>
      </c>
      <c r="I1110" s="10" t="inlineStr">
        <is>
          <t>Altre azioni informative e rapporti con gli utenti</t>
        </is>
      </c>
      <c r="J1110" s="20" t="n"/>
      <c r="K1110" s="20" t="n"/>
      <c r="L1110" s="20" t="n"/>
      <c r="M1110" s="20" t="n"/>
      <c r="N1110" s="21">
        <f>IF($A1110="","",MAX(0,MIN(1,IFERROR(VALUE($M1110),0))))</f>
        <v/>
      </c>
      <c r="O1110" s="21">
        <f>IF($A1110="",0,IF(OR($S1110&lt;&gt;1,COUNTA($J1110:$M1110)=0),0,IF(SUMPRODUCT(MAX(($C$5:$C$6173=$C1110)*($D$5:$D$6173=$D1110)*($S$5:$S$6173=1)*IFERROR($N$5:$N$6173*1,0)))&gt;0,ROUND($H1110*($N1110/SUMPRODUCT(MAX(($C$5:$C$6173=$C1110)*($D$5:$D$6173=$D1110)*($S$5:$S$6173=1)*IFERROR($N$5:$N$6173*1,0)))),4),0)))</f>
        <v/>
      </c>
      <c r="P1110" s="10" t="inlineStr">
        <is>
          <t>coeff.</t>
        </is>
      </c>
      <c r="Q1110" s="21">
        <f>IF($A1110="","",$A1110&amp;"|"&amp;$C1110)</f>
        <v/>
      </c>
      <c r="R1110" s="21">
        <f>IF($A1110="","",$A1110&amp;"|"&amp;$C1110&amp;"|"&amp;$D1110)</f>
        <v/>
      </c>
      <c r="S1110" s="21">
        <f>IF($A1110="","",IFERROR(INDEX(Offerte!$D$2:$D$200,MATCH($Q1110,Offerte!$L$2:$L$200,0)),0))</f>
        <v/>
      </c>
      <c r="T1110" s="21">
        <f>IF($A1110="","",IFERROR(INDEX(Offerte!$G$2:$G$200,MATCH($Q1110,Offerte!$L$2:$L$200,0)),"NO"))</f>
        <v/>
      </c>
    </row>
    <row r="1111">
      <c r="A1111" s="10">
        <f>IF(Offerte!$A37="","",Offerte!$A37)</f>
        <v/>
      </c>
      <c r="B1111" s="10">
        <f>IF(Offerte!$A37="","",Offerte!$B37)</f>
        <v/>
      </c>
      <c r="C1111" s="10">
        <f>IF(Offerte!$A37="","",Offerte!$C37)</f>
        <v/>
      </c>
      <c r="D1111" s="10" t="inlineStr">
        <is>
          <t>F.1.1</t>
        </is>
      </c>
      <c r="E1111" s="10" t="inlineStr">
        <is>
          <t>F</t>
        </is>
      </c>
      <c r="F1111" s="10" t="inlineStr">
        <is>
          <t>Q</t>
        </is>
      </c>
      <c r="G1111" s="10" t="inlineStr">
        <is>
          <t>lower</t>
        </is>
      </c>
      <c r="H1111" s="10" t="n">
        <v>7</v>
      </c>
      <c r="I1111" s="10" t="inlineStr">
        <is>
          <t>Performance ambientali del parco mezzi adibito al servizio - I_CEA</t>
        </is>
      </c>
      <c r="J1111" s="20" t="n"/>
      <c r="K1111" s="20" t="n"/>
      <c r="L1111" s="20" t="n"/>
      <c r="M1111" s="20" t="n"/>
      <c r="N1111" s="21">
        <f>IF($A1111="","",IFERROR(VALUE($J1111),0))</f>
        <v/>
      </c>
      <c r="O1111" s="21">
        <f>IF($A1111="",0,IF(OR($S1111&lt;&gt;1,COUNTA($J1111:$M1111)=0),0,IF(AND(IFERROR(AGGREGATE(15,6,$N$5:$N$6173/(($C$5:$C$6173=$C1111)*($D$5:$D$6173=$D1111)*($S$5:$S$6173=1)*($N$5:$N$6173&gt;0)),1),0)&gt;0,$N1111&gt;0),ROUND($H1111*(IFERROR(AGGREGATE(15,6,$N$5:$N$6173/(($C$5:$C$6173=$C1111)*($D$5:$D$6173=$D1111)*($S$5:$S$6173=1)*($N$5:$N$6173&gt;0)),1),0)/$N1111),4),0)))</f>
        <v/>
      </c>
      <c r="P1111" s="10" t="inlineStr">
        <is>
          <t>indice</t>
        </is>
      </c>
      <c r="Q1111" s="21">
        <f>IF($A1111="","",$A1111&amp;"|"&amp;$C1111)</f>
        <v/>
      </c>
      <c r="R1111" s="21">
        <f>IF($A1111="","",$A1111&amp;"|"&amp;$C1111&amp;"|"&amp;$D1111)</f>
        <v/>
      </c>
      <c r="S1111" s="21">
        <f>IF($A1111="","",IFERROR(INDEX(Offerte!$D$2:$D$200,MATCH($Q1111,Offerte!$L$2:$L$200,0)),0))</f>
        <v/>
      </c>
      <c r="T1111" s="21">
        <f>IF($A1111="","",IFERROR(INDEX(Offerte!$G$2:$G$200,MATCH($Q1111,Offerte!$L$2:$L$200,0)),"NO"))</f>
        <v/>
      </c>
    </row>
    <row r="1112">
      <c r="A1112" s="10">
        <f>IF(Offerte!$A37="","",Offerte!$A37)</f>
        <v/>
      </c>
      <c r="B1112" s="10">
        <f>IF(Offerte!$A37="","",Offerte!$B37)</f>
        <v/>
      </c>
      <c r="C1112" s="10">
        <f>IF(Offerte!$A37="","",Offerte!$C37)</f>
        <v/>
      </c>
      <c r="D1112" s="10" t="inlineStr">
        <is>
          <t>F.2.1</t>
        </is>
      </c>
      <c r="E1112" s="10" t="inlineStr">
        <is>
          <t>F</t>
        </is>
      </c>
      <c r="F1112" s="10" t="inlineStr">
        <is>
          <t>Q</t>
        </is>
      </c>
      <c r="G1112" s="10" t="inlineStr">
        <is>
          <t>higher</t>
        </is>
      </c>
      <c r="H1112" s="10" t="n">
        <v>2</v>
      </c>
      <c r="I1112" s="10" t="inlineStr">
        <is>
          <t>Tasso di copertura del servizio con dispositivi ECO-DRIVER</t>
        </is>
      </c>
      <c r="J1112" s="20" t="n"/>
      <c r="K1112" s="20" t="n"/>
      <c r="L1112" s="20" t="n"/>
      <c r="M1112" s="20" t="n"/>
      <c r="N1112" s="21">
        <f>IF($A1112="","",IFERROR(VALUE($K1112)/VALUE($L1112),IFERROR(VALUE($J1112),0)))</f>
        <v/>
      </c>
      <c r="O1112" s="21">
        <f>IF($A1112="",0,IF(OR($S1112&lt;&gt;1,COUNTA($J1112:$M1112)=0),0,IF(SUMPRODUCT(MAX(($C$5:$C$6173=$C1112)*($D$5:$D$6173=$D1112)*($S$5:$S$6173=1)*IFERROR($N$5:$N$6173*1,0)))&gt;0,ROUND($H1112*($N1112/SUMPRODUCT(MAX(($C$5:$C$6173=$C1112)*($D$5:$D$6173=$D1112)*($S$5:$S$6173=1)*IFERROR($N$5:$N$6173*1,0)))),4),0)))</f>
        <v/>
      </c>
      <c r="P1112" s="10" t="inlineStr">
        <is>
          <t>Autobus attrezzati con dispositivi ECO-DRIVER / Autobus totali in offerta, incluse scorte</t>
        </is>
      </c>
      <c r="Q1112" s="21">
        <f>IF($A1112="","",$A1112&amp;"|"&amp;$C1112)</f>
        <v/>
      </c>
      <c r="R1112" s="21">
        <f>IF($A1112="","",$A1112&amp;"|"&amp;$C1112&amp;"|"&amp;$D1112)</f>
        <v/>
      </c>
      <c r="S1112" s="21">
        <f>IF($A1112="","",IFERROR(INDEX(Offerte!$D$2:$D$200,MATCH($Q1112,Offerte!$L$2:$L$200,0)),0))</f>
        <v/>
      </c>
      <c r="T1112" s="21">
        <f>IF($A1112="","",IFERROR(INDEX(Offerte!$G$2:$G$200,MATCH($Q1112,Offerte!$L$2:$L$200,0)),"NO"))</f>
        <v/>
      </c>
    </row>
    <row r="1113">
      <c r="A1113" s="10">
        <f>IF(Offerte!$A37="","",Offerte!$A37)</f>
        <v/>
      </c>
      <c r="B1113" s="10">
        <f>IF(Offerte!$A37="","",Offerte!$B37)</f>
        <v/>
      </c>
      <c r="C1113" s="10">
        <f>IF(Offerte!$A37="","",Offerte!$C37)</f>
        <v/>
      </c>
      <c r="D1113" s="10" t="inlineStr">
        <is>
          <t>F.3.1</t>
        </is>
      </c>
      <c r="E1113" s="10" t="inlineStr">
        <is>
          <t>F</t>
        </is>
      </c>
      <c r="F1113" s="10" t="inlineStr">
        <is>
          <t>Q</t>
        </is>
      </c>
      <c r="G1113" s="10" t="inlineStr">
        <is>
          <t>higher</t>
        </is>
      </c>
      <c r="H1113" s="10" t="n">
        <v>2</v>
      </c>
      <c r="I1113" s="10" t="inlineStr">
        <is>
          <t>Autoproduzione consumi elettrici per trazione</t>
        </is>
      </c>
      <c r="J1113" s="20" t="n"/>
      <c r="K1113" s="20" t="n"/>
      <c r="L1113" s="20" t="n"/>
      <c r="M1113" s="20" t="n"/>
      <c r="N1113" s="21">
        <f>IF($A1113="","",IFERROR(VALUE($J1113),0))</f>
        <v/>
      </c>
      <c r="O1113" s="21">
        <f>IF($A1113="",0,IF(OR($S1113&lt;&gt;1,COUNTA($J1113:$M1113)=0),0,IF(SUMPRODUCT(MAX(($C$5:$C$6173=$C1113)*($D$5:$D$6173=$D1113)*($S$5:$S$6173=1)*IFERROR($N$5:$N$6173*1,0)))&gt;0,ROUND($H1113*($N1113/SUMPRODUCT(MAX(($C$5:$C$6173=$C1113)*($D$5:$D$6173=$D1113)*($S$5:$S$6173=1)*IFERROR($N$5:$N$6173*1,0)))),4),0)))</f>
        <v/>
      </c>
      <c r="P1113" s="10" t="inlineStr">
        <is>
          <t>kWh/anno</t>
        </is>
      </c>
      <c r="Q1113" s="21">
        <f>IF($A1113="","",$A1113&amp;"|"&amp;$C1113)</f>
        <v/>
      </c>
      <c r="R1113" s="21">
        <f>IF($A1113="","",$A1113&amp;"|"&amp;$C1113&amp;"|"&amp;$D1113)</f>
        <v/>
      </c>
      <c r="S1113" s="21">
        <f>IF($A1113="","",IFERROR(INDEX(Offerte!$D$2:$D$200,MATCH($Q1113,Offerte!$L$2:$L$200,0)),0))</f>
        <v/>
      </c>
      <c r="T1113" s="21">
        <f>IF($A1113="","",IFERROR(INDEX(Offerte!$G$2:$G$200,MATCH($Q1113,Offerte!$L$2:$L$200,0)),"NO"))</f>
        <v/>
      </c>
    </row>
    <row r="1114">
      <c r="A1114" s="10">
        <f>IF(Offerte!$A37="","",Offerte!$A37)</f>
        <v/>
      </c>
      <c r="B1114" s="10">
        <f>IF(Offerte!$A37="","",Offerte!$B37)</f>
        <v/>
      </c>
      <c r="C1114" s="10">
        <f>IF(Offerte!$A37="","",Offerte!$C37)</f>
        <v/>
      </c>
      <c r="D1114" s="10" t="inlineStr">
        <is>
          <t>F.4.1</t>
        </is>
      </c>
      <c r="E1114" s="10" t="inlineStr">
        <is>
          <t>F</t>
        </is>
      </c>
      <c r="F1114" s="10" t="inlineStr">
        <is>
          <t>Q</t>
        </is>
      </c>
      <c r="G1114" s="10" t="inlineStr">
        <is>
          <t>soil</t>
        </is>
      </c>
      <c r="H1114" s="10" t="n">
        <v>2</v>
      </c>
      <c r="I1114" s="10" t="inlineStr">
        <is>
          <t>Indice di consumo di suolo</t>
        </is>
      </c>
      <c r="J1114" s="20" t="n"/>
      <c r="K1114" s="20" t="n"/>
      <c r="L1114" s="20" t="n"/>
      <c r="M1114" s="20" t="n"/>
      <c r="N1114" s="21">
        <f>IF($A1114="","",IFERROR(VALUE($J1114),0))</f>
        <v/>
      </c>
      <c r="O1114" s="21">
        <f>IF($A1114="",0,IF(OR($S1114&lt;&gt;1,COUNTA($J1114:$M1114)=0),0,IF($N1114&lt;=0,$H1114,IF(SUMPRODUCT(MAX(($C$5:$C$6173=$C1114)*($D$5:$D$6173=$D1114)*($S$5:$S$6173=1)*IFERROR($N$5:$N$6173*1,0)))&gt;0,ROUND($H1114*((SUMPRODUCT(MAX(($C$5:$C$6173=$C1114)*($D$5:$D$6173=$D1114)*($S$5:$S$6173=1)*IFERROR($N$5:$N$6173*1,0)))-$N1114)/SUMPRODUCT(MAX(($C$5:$C$6173=$C1114)*($D$5:$D$6173=$D1114)*($S$5:$S$6173=1)*IFERROR($N$5:$N$6173*1,0)))),4),0))))</f>
        <v/>
      </c>
      <c r="P1114" s="10" t="inlineStr">
        <is>
          <t>m2</t>
        </is>
      </c>
      <c r="Q1114" s="21">
        <f>IF($A1114="","",$A1114&amp;"|"&amp;$C1114)</f>
        <v/>
      </c>
      <c r="R1114" s="21">
        <f>IF($A1114="","",$A1114&amp;"|"&amp;$C1114&amp;"|"&amp;$D1114)</f>
        <v/>
      </c>
      <c r="S1114" s="21">
        <f>IF($A1114="","",IFERROR(INDEX(Offerte!$D$2:$D$200,MATCH($Q1114,Offerte!$L$2:$L$200,0)),0))</f>
        <v/>
      </c>
      <c r="T1114" s="21">
        <f>IF($A1114="","",IFERROR(INDEX(Offerte!$G$2:$G$200,MATCH($Q1114,Offerte!$L$2:$L$200,0)),"NO"))</f>
        <v/>
      </c>
    </row>
    <row r="1115">
      <c r="A1115" s="10">
        <f>IF(Offerte!$A37="","",Offerte!$A37)</f>
        <v/>
      </c>
      <c r="B1115" s="10">
        <f>IF(Offerte!$A37="","",Offerte!$B37)</f>
        <v/>
      </c>
      <c r="C1115" s="10">
        <f>IF(Offerte!$A37="","",Offerte!$C37)</f>
        <v/>
      </c>
      <c r="D1115" s="10" t="inlineStr">
        <is>
          <t>F.5.1</t>
        </is>
      </c>
      <c r="E1115" s="10" t="inlineStr">
        <is>
          <t>F</t>
        </is>
      </c>
      <c r="F1115" s="10" t="inlineStr">
        <is>
          <t>T</t>
        </is>
      </c>
      <c r="G1115" s="10" t="inlineStr">
        <is>
          <t>tabular</t>
        </is>
      </c>
      <c r="H1115" s="10" t="n">
        <v>1</v>
      </c>
      <c r="I1115" s="10" t="inlineStr">
        <is>
          <t>Rendicontazione di sostenibilità ambientale</t>
        </is>
      </c>
      <c r="J1115" s="20" t="n"/>
      <c r="K1115" s="20" t="n"/>
      <c r="L1115" s="20" t="n"/>
      <c r="M1115" s="20" t="n"/>
      <c r="N1115" s="21">
        <f>IF($A1115="","",IF(IFERROR(VALUE($M1115),0)=1,1,0))</f>
        <v/>
      </c>
      <c r="O1115" s="21">
        <f>IF($A1115="",0,IF(OR($S1115&lt;&gt;1,COUNTA($J1115:$M1115)=0),0,IF($N1115=1,$H1115,0)))</f>
        <v/>
      </c>
      <c r="P1115" s="10" t="inlineStr">
        <is>
          <t>sì/no</t>
        </is>
      </c>
      <c r="Q1115" s="21">
        <f>IF($A1115="","",$A1115&amp;"|"&amp;$C1115)</f>
        <v/>
      </c>
      <c r="R1115" s="21">
        <f>IF($A1115="","",$A1115&amp;"|"&amp;$C1115&amp;"|"&amp;$D1115)</f>
        <v/>
      </c>
      <c r="S1115" s="21">
        <f>IF($A1115="","",IFERROR(INDEX(Offerte!$D$2:$D$200,MATCH($Q1115,Offerte!$L$2:$L$200,0)),0))</f>
        <v/>
      </c>
      <c r="T1115" s="21">
        <f>IF($A1115="","",IFERROR(INDEX(Offerte!$G$2:$G$200,MATCH($Q1115,Offerte!$L$2:$L$200,0)),"NO"))</f>
        <v/>
      </c>
    </row>
    <row r="1116">
      <c r="A1116" s="10">
        <f>IF(Offerte!$A37="","",Offerte!$A37)</f>
        <v/>
      </c>
      <c r="B1116" s="10">
        <f>IF(Offerte!$A37="","",Offerte!$B37)</f>
        <v/>
      </c>
      <c r="C1116" s="10">
        <f>IF(Offerte!$A37="","",Offerte!$C37)</f>
        <v/>
      </c>
      <c r="D1116" s="10" t="inlineStr">
        <is>
          <t>G.1.1</t>
        </is>
      </c>
      <c r="E1116" s="10" t="inlineStr">
        <is>
          <t>G</t>
        </is>
      </c>
      <c r="F1116" s="10" t="inlineStr">
        <is>
          <t>D</t>
        </is>
      </c>
      <c r="G1116" s="10" t="inlineStr">
        <is>
          <t>discretionary</t>
        </is>
      </c>
      <c r="H1116" s="10" t="n">
        <v>2</v>
      </c>
      <c r="I1116" s="10" t="inlineStr">
        <is>
          <t>Qualità del progetto di centrale di controllo aziendale</t>
        </is>
      </c>
      <c r="J1116" s="20" t="n"/>
      <c r="K1116" s="20" t="n"/>
      <c r="L1116" s="20" t="n"/>
      <c r="M1116" s="20" t="n"/>
      <c r="N1116" s="21">
        <f>IF($A1116="","",MAX(0,MIN(1,IFERROR(VALUE($M1116),0))))</f>
        <v/>
      </c>
      <c r="O1116" s="21">
        <f>IF($A1116="",0,IF(OR($S1116&lt;&gt;1,COUNTA($J1116:$M1116)=0),0,IF(SUMPRODUCT(MAX(($C$5:$C$6173=$C1116)*($D$5:$D$6173=$D1116)*($S$5:$S$6173=1)*IFERROR($N$5:$N$6173*1,0)))&gt;0,ROUND($H1116*($N1116/SUMPRODUCT(MAX(($C$5:$C$6173=$C1116)*($D$5:$D$6173=$D1116)*($S$5:$S$6173=1)*IFERROR($N$5:$N$6173*1,0)))),4),0)))</f>
        <v/>
      </c>
      <c r="P1116" s="10" t="inlineStr">
        <is>
          <t>coeff.</t>
        </is>
      </c>
      <c r="Q1116" s="21">
        <f>IF($A1116="","",$A1116&amp;"|"&amp;$C1116)</f>
        <v/>
      </c>
      <c r="R1116" s="21">
        <f>IF($A1116="","",$A1116&amp;"|"&amp;$C1116&amp;"|"&amp;$D1116)</f>
        <v/>
      </c>
      <c r="S1116" s="21">
        <f>IF($A1116="","",IFERROR(INDEX(Offerte!$D$2:$D$200,MATCH($Q1116,Offerte!$L$2:$L$200,0)),0))</f>
        <v/>
      </c>
      <c r="T1116" s="21">
        <f>IF($A1116="","",IFERROR(INDEX(Offerte!$G$2:$G$200,MATCH($Q1116,Offerte!$L$2:$L$200,0)),"NO"))</f>
        <v/>
      </c>
    </row>
    <row r="1117">
      <c r="A1117" s="10">
        <f>IF(Offerte!$A37="","",Offerte!$A37)</f>
        <v/>
      </c>
      <c r="B1117" s="10">
        <f>IF(Offerte!$A37="","",Offerte!$B37)</f>
        <v/>
      </c>
      <c r="C1117" s="10">
        <f>IF(Offerte!$A37="","",Offerte!$C37)</f>
        <v/>
      </c>
      <c r="D1117" s="10" t="inlineStr">
        <is>
          <t>G.2.1</t>
        </is>
      </c>
      <c r="E1117" s="10" t="inlineStr">
        <is>
          <t>G</t>
        </is>
      </c>
      <c r="F1117" s="10" t="inlineStr">
        <is>
          <t>T</t>
        </is>
      </c>
      <c r="G1117" s="10" t="inlineStr">
        <is>
          <t>tabular</t>
        </is>
      </c>
      <c r="H1117" s="10" t="n">
        <v>1</v>
      </c>
      <c r="I1117" s="10" t="inlineStr">
        <is>
          <t>Certificazione ISO 45001</t>
        </is>
      </c>
      <c r="J1117" s="20" t="n"/>
      <c r="K1117" s="20" t="n"/>
      <c r="L1117" s="20" t="n"/>
      <c r="M1117" s="20" t="n"/>
      <c r="N1117" s="21">
        <f>IF($A1117="","",IF(IFERROR(VALUE($M1117),0)=1,1,0))</f>
        <v/>
      </c>
      <c r="O1117" s="21">
        <f>IF($A1117="",0,IF(OR($S1117&lt;&gt;1,COUNTA($J1117:$M1117)=0),0,IF($N1117=1,$H1117,0)))</f>
        <v/>
      </c>
      <c r="P1117" s="10" t="inlineStr">
        <is>
          <t>sì/no</t>
        </is>
      </c>
      <c r="Q1117" s="21">
        <f>IF($A1117="","",$A1117&amp;"|"&amp;$C1117)</f>
        <v/>
      </c>
      <c r="R1117" s="21">
        <f>IF($A1117="","",$A1117&amp;"|"&amp;$C1117&amp;"|"&amp;$D1117)</f>
        <v/>
      </c>
      <c r="S1117" s="21">
        <f>IF($A1117="","",IFERROR(INDEX(Offerte!$D$2:$D$200,MATCH($Q1117,Offerte!$L$2:$L$200,0)),0))</f>
        <v/>
      </c>
      <c r="T1117" s="21">
        <f>IF($A1117="","",IFERROR(INDEX(Offerte!$G$2:$G$200,MATCH($Q1117,Offerte!$L$2:$L$200,0)),"NO"))</f>
        <v/>
      </c>
    </row>
    <row r="1118">
      <c r="A1118" s="10">
        <f>IF(Offerte!$A37="","",Offerte!$A37)</f>
        <v/>
      </c>
      <c r="B1118" s="10">
        <f>IF(Offerte!$A37="","",Offerte!$B37)</f>
        <v/>
      </c>
      <c r="C1118" s="10">
        <f>IF(Offerte!$A37="","",Offerte!$C37)</f>
        <v/>
      </c>
      <c r="D1118" s="10" t="inlineStr">
        <is>
          <t>G.3.1</t>
        </is>
      </c>
      <c r="E1118" s="10" t="inlineStr">
        <is>
          <t>G</t>
        </is>
      </c>
      <c r="F1118" s="10" t="inlineStr">
        <is>
          <t>T</t>
        </is>
      </c>
      <c r="G1118" s="10" t="inlineStr">
        <is>
          <t>tabular</t>
        </is>
      </c>
      <c r="H1118" s="10" t="n">
        <v>1</v>
      </c>
      <c r="I1118" s="10" t="inlineStr">
        <is>
          <t>Certificazioni di responsabilità sociale</t>
        </is>
      </c>
      <c r="J1118" s="20" t="n"/>
      <c r="K1118" s="20" t="n"/>
      <c r="L1118" s="20" t="n"/>
      <c r="M1118" s="20" t="n"/>
      <c r="N1118" s="21">
        <f>IF($A1118="","",IF(IFERROR(VALUE($M1118),0)=1,1,0))</f>
        <v/>
      </c>
      <c r="O1118" s="21">
        <f>IF($A1118="",0,IF(OR($S1118&lt;&gt;1,COUNTA($J1118:$M1118)=0),0,IF($N1118=1,$H1118,0)))</f>
        <v/>
      </c>
      <c r="P1118" s="10" t="inlineStr">
        <is>
          <t>sì/no</t>
        </is>
      </c>
      <c r="Q1118" s="21">
        <f>IF($A1118="","",$A1118&amp;"|"&amp;$C1118)</f>
        <v/>
      </c>
      <c r="R1118" s="21">
        <f>IF($A1118="","",$A1118&amp;"|"&amp;$C1118&amp;"|"&amp;$D1118)</f>
        <v/>
      </c>
      <c r="S1118" s="21">
        <f>IF($A1118="","",IFERROR(INDEX(Offerte!$D$2:$D$200,MATCH($Q1118,Offerte!$L$2:$L$200,0)),0))</f>
        <v/>
      </c>
      <c r="T1118" s="21">
        <f>IF($A1118="","",IFERROR(INDEX(Offerte!$G$2:$G$200,MATCH($Q1118,Offerte!$L$2:$L$200,0)),"NO"))</f>
        <v/>
      </c>
    </row>
    <row r="1119">
      <c r="A1119" s="10">
        <f>IF(Offerte!$A37="","",Offerte!$A37)</f>
        <v/>
      </c>
      <c r="B1119" s="10">
        <f>IF(Offerte!$A37="","",Offerte!$B37)</f>
        <v/>
      </c>
      <c r="C1119" s="10">
        <f>IF(Offerte!$A37="","",Offerte!$C37)</f>
        <v/>
      </c>
      <c r="D1119" s="10" t="inlineStr">
        <is>
          <t>G.4.1</t>
        </is>
      </c>
      <c r="E1119" s="10" t="inlineStr">
        <is>
          <t>G</t>
        </is>
      </c>
      <c r="F1119" s="10" t="inlineStr">
        <is>
          <t>D</t>
        </is>
      </c>
      <c r="G1119" s="10" t="inlineStr">
        <is>
          <t>discretionary</t>
        </is>
      </c>
      <c r="H1119" s="10" t="n">
        <v>2</v>
      </c>
      <c r="I1119" s="10" t="inlineStr">
        <is>
          <t>Qualità del piano di formazione del personale</t>
        </is>
      </c>
      <c r="J1119" s="20" t="n"/>
      <c r="K1119" s="20" t="n"/>
      <c r="L1119" s="20" t="n"/>
      <c r="M1119" s="20" t="n"/>
      <c r="N1119" s="21">
        <f>IF($A1119="","",MAX(0,MIN(1,IFERROR(VALUE($M1119),0))))</f>
        <v/>
      </c>
      <c r="O1119" s="21">
        <f>IF($A1119="",0,IF(OR($S1119&lt;&gt;1,COUNTA($J1119:$M1119)=0),0,IF(SUMPRODUCT(MAX(($C$5:$C$6173=$C1119)*($D$5:$D$6173=$D1119)*($S$5:$S$6173=1)*IFERROR($N$5:$N$6173*1,0)))&gt;0,ROUND($H1119*($N1119/SUMPRODUCT(MAX(($C$5:$C$6173=$C1119)*($D$5:$D$6173=$D1119)*($S$5:$S$6173=1)*IFERROR($N$5:$N$6173*1,0)))),4),0)))</f>
        <v/>
      </c>
      <c r="P1119" s="10" t="inlineStr">
        <is>
          <t>coeff.</t>
        </is>
      </c>
      <c r="Q1119" s="21">
        <f>IF($A1119="","",$A1119&amp;"|"&amp;$C1119)</f>
        <v/>
      </c>
      <c r="R1119" s="21">
        <f>IF($A1119="","",$A1119&amp;"|"&amp;$C1119&amp;"|"&amp;$D1119)</f>
        <v/>
      </c>
      <c r="S1119" s="21">
        <f>IF($A1119="","",IFERROR(INDEX(Offerte!$D$2:$D$200,MATCH($Q1119,Offerte!$L$2:$L$200,0)),0))</f>
        <v/>
      </c>
      <c r="T1119" s="21">
        <f>IF($A1119="","",IFERROR(INDEX(Offerte!$G$2:$G$200,MATCH($Q1119,Offerte!$L$2:$L$200,0)),"NO"))</f>
        <v/>
      </c>
    </row>
    <row r="1120">
      <c r="A1120" s="10">
        <f>IF(Offerte!$A37="","",Offerte!$A37)</f>
        <v/>
      </c>
      <c r="B1120" s="10">
        <f>IF(Offerte!$A37="","",Offerte!$B37)</f>
        <v/>
      </c>
      <c r="C1120" s="10">
        <f>IF(Offerte!$A37="","",Offerte!$C37)</f>
        <v/>
      </c>
      <c r="D1120" s="10" t="inlineStr">
        <is>
          <t>G.5.1</t>
        </is>
      </c>
      <c r="E1120" s="10" t="inlineStr">
        <is>
          <t>G</t>
        </is>
      </c>
      <c r="F1120" s="10" t="inlineStr">
        <is>
          <t>T</t>
        </is>
      </c>
      <c r="G1120" s="10" t="inlineStr">
        <is>
          <t>tabular</t>
        </is>
      </c>
      <c r="H1120" s="10" t="n">
        <v>1</v>
      </c>
      <c r="I1120" s="10" t="inlineStr">
        <is>
          <t>Impegno al mantenimento delle garanzie del contratto di secondo livello del gestore uscente</t>
        </is>
      </c>
      <c r="J1120" s="20" t="n"/>
      <c r="K1120" s="20" t="n"/>
      <c r="L1120" s="20" t="n"/>
      <c r="M1120" s="20" t="n"/>
      <c r="N1120" s="21">
        <f>IF($A1120="","",IF(IFERROR(VALUE($M1120),0)=1,1,0))</f>
        <v/>
      </c>
      <c r="O1120" s="21">
        <f>IF($A1120="",0,IF(OR($S1120&lt;&gt;1,COUNTA($J1120:$M1120)=0),0,IF($N1120=1,$H1120,0)))</f>
        <v/>
      </c>
      <c r="P1120" s="10" t="inlineStr">
        <is>
          <t>sì/no</t>
        </is>
      </c>
      <c r="Q1120" s="21">
        <f>IF($A1120="","",$A1120&amp;"|"&amp;$C1120)</f>
        <v/>
      </c>
      <c r="R1120" s="21">
        <f>IF($A1120="","",$A1120&amp;"|"&amp;$C1120&amp;"|"&amp;$D1120)</f>
        <v/>
      </c>
      <c r="S1120" s="21">
        <f>IF($A1120="","",IFERROR(INDEX(Offerte!$D$2:$D$200,MATCH($Q1120,Offerte!$L$2:$L$200,0)),0))</f>
        <v/>
      </c>
      <c r="T1120" s="21">
        <f>IF($A1120="","",IFERROR(INDEX(Offerte!$G$2:$G$200,MATCH($Q1120,Offerte!$L$2:$L$200,0)),"NO"))</f>
        <v/>
      </c>
    </row>
    <row r="1121">
      <c r="A1121" s="10">
        <f>IF(Offerte!$A38="","",Offerte!$A38)</f>
        <v/>
      </c>
      <c r="B1121" s="10">
        <f>IF(Offerte!$A38="","",Offerte!$B38)</f>
        <v/>
      </c>
      <c r="C1121" s="10">
        <f>IF(Offerte!$A38="","",Offerte!$C38)</f>
        <v/>
      </c>
      <c r="D1121" s="10" t="inlineStr">
        <is>
          <t>A.1.1</t>
        </is>
      </c>
      <c r="E1121" s="10" t="inlineStr">
        <is>
          <t>A</t>
        </is>
      </c>
      <c r="F1121" s="10" t="inlineStr">
        <is>
          <t>Q</t>
        </is>
      </c>
      <c r="G1121" s="10" t="inlineStr">
        <is>
          <t>higher</t>
        </is>
      </c>
      <c r="H1121" s="10" t="n">
        <v>3</v>
      </c>
      <c r="I1121" s="10" t="inlineStr">
        <is>
          <t>Tasso aggiuntivo di corse controllate</t>
        </is>
      </c>
      <c r="J1121" s="20" t="n"/>
      <c r="K1121" s="20" t="n"/>
      <c r="L1121" s="20" t="n"/>
      <c r="M1121" s="20" t="n"/>
      <c r="N1121" s="21">
        <f>IF($A1121="","",IFERROR(VALUE($K1121)/VALUE($L1121)*100,IFERROR(VALUE($J1121),0)))</f>
        <v/>
      </c>
      <c r="O1121" s="21">
        <f>IF($A1121="",0,IF(OR($S1121&lt;&gt;1,COUNTA($J1121:$M1121)=0),0,IF(SUMPRODUCT(MAX(($C$5:$C$6173=$C1121)*($D$5:$D$6173=$D1121)*($S$5:$S$6173=1)*IFERROR($N$5:$N$6173*1,0)))&gt;0,ROUND($H1121*($N1121/SUMPRODUCT(MAX(($C$5:$C$6173=$C1121)*($D$5:$D$6173=$D1121)*($S$5:$S$6173=1)*IFERROR($N$5:$N$6173*1,0)))),4),0)))</f>
        <v/>
      </c>
      <c r="P1121" s="10" t="inlineStr">
        <is>
          <t>Corse controllate annue / Corse programmate annue</t>
        </is>
      </c>
      <c r="Q1121" s="21">
        <f>IF($A1121="","",$A1121&amp;"|"&amp;$C1121)</f>
        <v/>
      </c>
      <c r="R1121" s="21">
        <f>IF($A1121="","",$A1121&amp;"|"&amp;$C1121&amp;"|"&amp;$D1121)</f>
        <v/>
      </c>
      <c r="S1121" s="21">
        <f>IF($A1121="","",IFERROR(INDEX(Offerte!$D$2:$D$200,MATCH($Q1121,Offerte!$L$2:$L$200,0)),0))</f>
        <v/>
      </c>
      <c r="T1121" s="21">
        <f>IF($A1121="","",IFERROR(INDEX(Offerte!$G$2:$G$200,MATCH($Q1121,Offerte!$L$2:$L$200,0)),"NO"))</f>
        <v/>
      </c>
    </row>
    <row r="1122">
      <c r="A1122" s="10">
        <f>IF(Offerte!$A38="","",Offerte!$A38)</f>
        <v/>
      </c>
      <c r="B1122" s="10">
        <f>IF(Offerte!$A38="","",Offerte!$B38)</f>
        <v/>
      </c>
      <c r="C1122" s="10">
        <f>IF(Offerte!$A38="","",Offerte!$C38)</f>
        <v/>
      </c>
      <c r="D1122" s="10" t="inlineStr">
        <is>
          <t>A.1.2</t>
        </is>
      </c>
      <c r="E1122" s="10" t="inlineStr">
        <is>
          <t>A</t>
        </is>
      </c>
      <c r="F1122" s="10" t="inlineStr">
        <is>
          <t>Q</t>
        </is>
      </c>
      <c r="G1122" s="10" t="inlineStr">
        <is>
          <t>higher</t>
        </is>
      </c>
      <c r="H1122" s="10" t="n">
        <v>4</v>
      </c>
      <c r="I1122" s="10" t="inlineStr">
        <is>
          <t>Numero aggiuntivo di passeggeri controllati</t>
        </is>
      </c>
      <c r="J1122" s="20" t="n"/>
      <c r="K1122" s="20" t="n"/>
      <c r="L1122" s="20" t="n"/>
      <c r="M1122" s="20" t="n"/>
      <c r="N1122" s="21">
        <f>IF($A1122="","",IFERROR(VALUE($J1122),0))</f>
        <v/>
      </c>
      <c r="O1122" s="21">
        <f>IF($A1122="",0,IF(OR($S1122&lt;&gt;1,COUNTA($J1122:$M1122)=0),0,IF(SUMPRODUCT(MAX(($C$5:$C$6173=$C1122)*($D$5:$D$6173=$D1122)*($S$5:$S$6173=1)*IFERROR($N$5:$N$6173*1,0)))&gt;0,ROUND($H1122*($N1122/SUMPRODUCT(MAX(($C$5:$C$6173=$C1122)*($D$5:$D$6173=$D1122)*($S$5:$S$6173=1)*IFERROR($N$5:$N$6173*1,0)))),4),0)))</f>
        <v/>
      </c>
      <c r="P1122" s="10" t="inlineStr">
        <is>
          <t>passeggeri/anno</t>
        </is>
      </c>
      <c r="Q1122" s="21">
        <f>IF($A1122="","",$A1122&amp;"|"&amp;$C1122)</f>
        <v/>
      </c>
      <c r="R1122" s="21">
        <f>IF($A1122="","",$A1122&amp;"|"&amp;$C1122&amp;"|"&amp;$D1122)</f>
        <v/>
      </c>
      <c r="S1122" s="21">
        <f>IF($A1122="","",IFERROR(INDEX(Offerte!$D$2:$D$200,MATCH($Q1122,Offerte!$L$2:$L$200,0)),0))</f>
        <v/>
      </c>
      <c r="T1122" s="21">
        <f>IF($A1122="","",IFERROR(INDEX(Offerte!$G$2:$G$200,MATCH($Q1122,Offerte!$L$2:$L$200,0)),"NO"))</f>
        <v/>
      </c>
    </row>
    <row r="1123">
      <c r="A1123" s="10">
        <f>IF(Offerte!$A38="","",Offerte!$A38)</f>
        <v/>
      </c>
      <c r="B1123" s="10">
        <f>IF(Offerte!$A38="","",Offerte!$B38)</f>
        <v/>
      </c>
      <c r="C1123" s="10">
        <f>IF(Offerte!$A38="","",Offerte!$C38)</f>
        <v/>
      </c>
      <c r="D1123" s="10" t="inlineStr">
        <is>
          <t>B.1.1</t>
        </is>
      </c>
      <c r="E1123" s="10" t="inlineStr">
        <is>
          <t>B</t>
        </is>
      </c>
      <c r="F1123" s="10" t="inlineStr">
        <is>
          <t>Q</t>
        </is>
      </c>
      <c r="G1123" s="10" t="inlineStr">
        <is>
          <t>higher</t>
        </is>
      </c>
      <c r="H1123" s="10" t="n">
        <v>3</v>
      </c>
      <c r="I1123" s="10" t="inlineStr">
        <is>
          <t>Incremento dei posti offerti nelle fasce di punta</t>
        </is>
      </c>
      <c r="J1123" s="20" t="n"/>
      <c r="K1123" s="20" t="n"/>
      <c r="L1123" s="20" t="n"/>
      <c r="M1123" s="20" t="n"/>
      <c r="N1123" s="21">
        <f>IF($A1123="","",IFERROR(VALUE($J1123),0))</f>
        <v/>
      </c>
      <c r="O1123" s="21">
        <f>IF($A1123="",0,IF(OR($S1123&lt;&gt;1,COUNTA($J1123:$M1123)=0),0,IF(SUMPRODUCT(MAX(($C$5:$C$6173=$C1123)*($D$5:$D$6173=$D1123)*($S$5:$S$6173=1)*IFERROR($N$5:$N$6173*1,0)))&gt;0,ROUND($H1123*($N1123/SUMPRODUCT(MAX(($C$5:$C$6173=$C1123)*($D$5:$D$6173=$D1123)*($S$5:$S$6173=1)*IFERROR($N$5:$N$6173*1,0)))),4),0)))</f>
        <v/>
      </c>
      <c r="P1123" s="10" t="inlineStr">
        <is>
          <t>posti*km</t>
        </is>
      </c>
      <c r="Q1123" s="21">
        <f>IF($A1123="","",$A1123&amp;"|"&amp;$C1123)</f>
        <v/>
      </c>
      <c r="R1123" s="21">
        <f>IF($A1123="","",$A1123&amp;"|"&amp;$C1123&amp;"|"&amp;$D1123)</f>
        <v/>
      </c>
      <c r="S1123" s="21">
        <f>IF($A1123="","",IFERROR(INDEX(Offerte!$D$2:$D$200,MATCH($Q1123,Offerte!$L$2:$L$200,0)),0))</f>
        <v/>
      </c>
      <c r="T1123" s="21">
        <f>IF($A1123="","",IFERROR(INDEX(Offerte!$G$2:$G$200,MATCH($Q1123,Offerte!$L$2:$L$200,0)),"NO"))</f>
        <v/>
      </c>
    </row>
    <row r="1124">
      <c r="A1124" s="10">
        <f>IF(Offerte!$A38="","",Offerte!$A38)</f>
        <v/>
      </c>
      <c r="B1124" s="10">
        <f>IF(Offerte!$A38="","",Offerte!$B38)</f>
        <v/>
      </c>
      <c r="C1124" s="10">
        <f>IF(Offerte!$A38="","",Offerte!$C38)</f>
        <v/>
      </c>
      <c r="D1124" s="10" t="inlineStr">
        <is>
          <t>B.2.1</t>
        </is>
      </c>
      <c r="E1124" s="10" t="inlineStr">
        <is>
          <t>B</t>
        </is>
      </c>
      <c r="F1124" s="10" t="inlineStr">
        <is>
          <t>Q</t>
        </is>
      </c>
      <c r="G1124" s="10" t="inlineStr">
        <is>
          <t>higher</t>
        </is>
      </c>
      <c r="H1124" s="10" t="n">
        <v>4</v>
      </c>
      <c r="I1124" s="10" t="inlineStr">
        <is>
          <t>Corse aggiuntive nell'arco giornaliero base</t>
        </is>
      </c>
      <c r="J1124" s="20" t="n"/>
      <c r="K1124" s="20" t="n"/>
      <c r="L1124" s="20" t="n"/>
      <c r="M1124" s="20" t="n"/>
      <c r="N1124" s="21">
        <f>IF($A1124="","",IFERROR(VALUE($J1124),0))</f>
        <v/>
      </c>
      <c r="O1124" s="21">
        <f>IF($A1124="",0,IF(OR($S1124&lt;&gt;1,COUNTA($J1124:$M1124)=0),0,IF(SUMPRODUCT(MAX(($C$5:$C$6173=$C1124)*($D$5:$D$6173=$D1124)*($S$5:$S$6173=1)*IFERROR($N$5:$N$6173*1,0)))&gt;0,ROUND($H1124*($N1124/SUMPRODUCT(MAX(($C$5:$C$6173=$C1124)*($D$5:$D$6173=$D1124)*($S$5:$S$6173=1)*IFERROR($N$5:$N$6173*1,0)))),4),0)))</f>
        <v/>
      </c>
      <c r="P1124" s="10" t="inlineStr">
        <is>
          <t>corse</t>
        </is>
      </c>
      <c r="Q1124" s="21">
        <f>IF($A1124="","",$A1124&amp;"|"&amp;$C1124)</f>
        <v/>
      </c>
      <c r="R1124" s="21">
        <f>IF($A1124="","",$A1124&amp;"|"&amp;$C1124&amp;"|"&amp;$D1124)</f>
        <v/>
      </c>
      <c r="S1124" s="21">
        <f>IF($A1124="","",IFERROR(INDEX(Offerte!$D$2:$D$200,MATCH($Q1124,Offerte!$L$2:$L$200,0)),0))</f>
        <v/>
      </c>
      <c r="T1124" s="21">
        <f>IF($A1124="","",IFERROR(INDEX(Offerte!$G$2:$G$200,MATCH($Q1124,Offerte!$L$2:$L$200,0)),"NO"))</f>
        <v/>
      </c>
    </row>
    <row r="1125">
      <c r="A1125" s="10">
        <f>IF(Offerte!$A38="","",Offerte!$A38)</f>
        <v/>
      </c>
      <c r="B1125" s="10">
        <f>IF(Offerte!$A38="","",Offerte!$B38)</f>
        <v/>
      </c>
      <c r="C1125" s="10">
        <f>IF(Offerte!$A38="","",Offerte!$C38)</f>
        <v/>
      </c>
      <c r="D1125" s="10" t="inlineStr">
        <is>
          <t>B.3.1</t>
        </is>
      </c>
      <c r="E1125" s="10" t="inlineStr">
        <is>
          <t>B</t>
        </is>
      </c>
      <c r="F1125" s="10" t="inlineStr">
        <is>
          <t>Q</t>
        </is>
      </c>
      <c r="G1125" s="10" t="inlineStr">
        <is>
          <t>higher</t>
        </is>
      </c>
      <c r="H1125" s="10" t="n">
        <v>2</v>
      </c>
      <c r="I1125" s="10" t="inlineStr">
        <is>
          <t>Numero di corse aggiuntive per allungamento dell'arco di servizio giornaliero nelle fasce serali</t>
        </is>
      </c>
      <c r="J1125" s="20" t="n"/>
      <c r="K1125" s="20" t="n"/>
      <c r="L1125" s="20" t="n"/>
      <c r="M1125" s="20" t="n"/>
      <c r="N1125" s="21">
        <f>IF($A1125="","",IFERROR(VALUE($J1125),0))</f>
        <v/>
      </c>
      <c r="O1125" s="21">
        <f>IF($A1125="",0,IF(OR($S1125&lt;&gt;1,COUNTA($J1125:$M1125)=0),0,IF(SUMPRODUCT(MAX(($C$5:$C$6173=$C1125)*($D$5:$D$6173=$D1125)*($S$5:$S$6173=1)*IFERROR($N$5:$N$6173*1,0)))&gt;0,ROUND($H1125*($N1125/SUMPRODUCT(MAX(($C$5:$C$6173=$C1125)*($D$5:$D$6173=$D1125)*($S$5:$S$6173=1)*IFERROR($N$5:$N$6173*1,0)))),4),0)))</f>
        <v/>
      </c>
      <c r="P1125" s="10" t="inlineStr">
        <is>
          <t>corse</t>
        </is>
      </c>
      <c r="Q1125" s="21">
        <f>IF($A1125="","",$A1125&amp;"|"&amp;$C1125)</f>
        <v/>
      </c>
      <c r="R1125" s="21">
        <f>IF($A1125="","",$A1125&amp;"|"&amp;$C1125&amp;"|"&amp;$D1125)</f>
        <v/>
      </c>
      <c r="S1125" s="21">
        <f>IF($A1125="","",IFERROR(INDEX(Offerte!$D$2:$D$200,MATCH($Q1125,Offerte!$L$2:$L$200,0)),0))</f>
        <v/>
      </c>
      <c r="T1125" s="21">
        <f>IF($A1125="","",IFERROR(INDEX(Offerte!$G$2:$G$200,MATCH($Q1125,Offerte!$L$2:$L$200,0)),"NO"))</f>
        <v/>
      </c>
    </row>
    <row r="1126">
      <c r="A1126" s="10">
        <f>IF(Offerte!$A38="","",Offerte!$A38)</f>
        <v/>
      </c>
      <c r="B1126" s="10">
        <f>IF(Offerte!$A38="","",Offerte!$B38)</f>
        <v/>
      </c>
      <c r="C1126" s="10">
        <f>IF(Offerte!$A38="","",Offerte!$C38)</f>
        <v/>
      </c>
      <c r="D1126" s="10" t="inlineStr">
        <is>
          <t>B.4.1</t>
        </is>
      </c>
      <c r="E1126" s="10" t="inlineStr">
        <is>
          <t>B</t>
        </is>
      </c>
      <c r="F1126" s="10" t="inlineStr">
        <is>
          <t>Q</t>
        </is>
      </c>
      <c r="G1126" s="10" t="inlineStr">
        <is>
          <t>higher</t>
        </is>
      </c>
      <c r="H1126" s="10" t="n">
        <v>3</v>
      </c>
      <c r="I1126" s="10" t="inlineStr">
        <is>
          <t>Percorrenze aggiuntive offerte nel Programma d'esercizio delle prime due fasi attuative</t>
        </is>
      </c>
      <c r="J1126" s="20" t="n"/>
      <c r="K1126" s="20" t="n"/>
      <c r="L1126" s="20" t="n"/>
      <c r="M1126" s="20" t="n"/>
      <c r="N1126" s="21">
        <f>IF($A1126="","",IFERROR(VALUE($J1126),0))</f>
        <v/>
      </c>
      <c r="O1126" s="21">
        <f>IF($A1126="",0,IF(OR($S1126&lt;&gt;1,COUNTA($J1126:$M1126)=0),0,IF(SUMPRODUCT(MAX(($C$5:$C$6173=$C1126)*($D$5:$D$6173=$D1126)*($S$5:$S$6173=1)*IFERROR($N$5:$N$6173*1,0)))&gt;0,ROUND($H1126*($N1126/SUMPRODUCT(MAX(($C$5:$C$6173=$C1126)*($D$5:$D$6173=$D1126)*($S$5:$S$6173=1)*IFERROR($N$5:$N$6173*1,0)))),4),0)))</f>
        <v/>
      </c>
      <c r="P1126" s="10" t="inlineStr">
        <is>
          <t>vett*km</t>
        </is>
      </c>
      <c r="Q1126" s="21">
        <f>IF($A1126="","",$A1126&amp;"|"&amp;$C1126)</f>
        <v/>
      </c>
      <c r="R1126" s="21">
        <f>IF($A1126="","",$A1126&amp;"|"&amp;$C1126&amp;"|"&amp;$D1126)</f>
        <v/>
      </c>
      <c r="S1126" s="21">
        <f>IF($A1126="","",IFERROR(INDEX(Offerte!$D$2:$D$200,MATCH($Q1126,Offerte!$L$2:$L$200,0)),0))</f>
        <v/>
      </c>
      <c r="T1126" s="21">
        <f>IF($A1126="","",IFERROR(INDEX(Offerte!$G$2:$G$200,MATCH($Q1126,Offerte!$L$2:$L$200,0)),"NO"))</f>
        <v/>
      </c>
    </row>
    <row r="1127">
      <c r="A1127" s="10">
        <f>IF(Offerte!$A38="","",Offerte!$A38)</f>
        <v/>
      </c>
      <c r="B1127" s="10">
        <f>IF(Offerte!$A38="","",Offerte!$B38)</f>
        <v/>
      </c>
      <c r="C1127" s="10">
        <f>IF(Offerte!$A38="","",Offerte!$C38)</f>
        <v/>
      </c>
      <c r="D1127" s="10" t="inlineStr">
        <is>
          <t>B.5.1</t>
        </is>
      </c>
      <c r="E1127" s="10" t="inlineStr">
        <is>
          <t>B</t>
        </is>
      </c>
      <c r="F1127" s="10" t="inlineStr">
        <is>
          <t>D</t>
        </is>
      </c>
      <c r="G1127" s="10" t="inlineStr">
        <is>
          <t>discretionary</t>
        </is>
      </c>
      <c r="H1127" s="10" t="n">
        <v>2</v>
      </c>
      <c r="I1127" s="10" t="inlineStr">
        <is>
          <t>Efficacia del progetto di servizi complementari DRT</t>
        </is>
      </c>
      <c r="J1127" s="20" t="n"/>
      <c r="K1127" s="20" t="n"/>
      <c r="L1127" s="20" t="n"/>
      <c r="M1127" s="20" t="n"/>
      <c r="N1127" s="21">
        <f>IF($A1127="","",MAX(0,MIN(1,IFERROR(VALUE($M1127),0))))</f>
        <v/>
      </c>
      <c r="O1127" s="21">
        <f>IF($A1127="",0,IF(OR($S1127&lt;&gt;1,COUNTA($J1127:$M1127)=0),0,IF(SUMPRODUCT(MAX(($C$5:$C$6173=$C1127)*($D$5:$D$6173=$D1127)*($S$5:$S$6173=1)*IFERROR($N$5:$N$6173*1,0)))&gt;0,ROUND($H1127*($N1127/SUMPRODUCT(MAX(($C$5:$C$6173=$C1127)*($D$5:$D$6173=$D1127)*($S$5:$S$6173=1)*IFERROR($N$5:$N$6173*1,0)))),4),0)))</f>
        <v/>
      </c>
      <c r="P1127" s="10" t="inlineStr">
        <is>
          <t>coeff.</t>
        </is>
      </c>
      <c r="Q1127" s="21">
        <f>IF($A1127="","",$A1127&amp;"|"&amp;$C1127)</f>
        <v/>
      </c>
      <c r="R1127" s="21">
        <f>IF($A1127="","",$A1127&amp;"|"&amp;$C1127&amp;"|"&amp;$D1127)</f>
        <v/>
      </c>
      <c r="S1127" s="21">
        <f>IF($A1127="","",IFERROR(INDEX(Offerte!$D$2:$D$200,MATCH($Q1127,Offerte!$L$2:$L$200,0)),0))</f>
        <v/>
      </c>
      <c r="T1127" s="21">
        <f>IF($A1127="","",IFERROR(INDEX(Offerte!$G$2:$G$200,MATCH($Q1127,Offerte!$L$2:$L$200,0)),"NO"))</f>
        <v/>
      </c>
    </row>
    <row r="1128">
      <c r="A1128" s="10">
        <f>IF(Offerte!$A38="","",Offerte!$A38)</f>
        <v/>
      </c>
      <c r="B1128" s="10">
        <f>IF(Offerte!$A38="","",Offerte!$B38)</f>
        <v/>
      </c>
      <c r="C1128" s="10">
        <f>IF(Offerte!$A38="","",Offerte!$C38)</f>
        <v/>
      </c>
      <c r="D1128" s="10" t="inlineStr">
        <is>
          <t>C.1.1</t>
        </is>
      </c>
      <c r="E1128" s="10" t="inlineStr">
        <is>
          <t>C</t>
        </is>
      </c>
      <c r="F1128" s="10" t="inlineStr">
        <is>
          <t>Q</t>
        </is>
      </c>
      <c r="G1128" s="10" t="inlineStr">
        <is>
          <t>higher</t>
        </is>
      </c>
      <c r="H1128" s="10" t="n">
        <v>2</v>
      </c>
      <c r="I1128" s="10" t="inlineStr">
        <is>
          <t>Tasso di copertura del servizio con telecamere BSD</t>
        </is>
      </c>
      <c r="J1128" s="20" t="n"/>
      <c r="K1128" s="20" t="n"/>
      <c r="L1128" s="20" t="n"/>
      <c r="M1128" s="20" t="n"/>
      <c r="N1128" s="21">
        <f>IF($A1128="","",IFERROR(VALUE($K1128)/VALUE($L1128),IFERROR(VALUE($J1128),0)))</f>
        <v/>
      </c>
      <c r="O1128" s="21">
        <f>IF($A1128="",0,IF(OR($S1128&lt;&gt;1,COUNTA($J1128:$M1128)=0),0,IF(SUMPRODUCT(MAX(($C$5:$C$6173=$C1128)*($D$5:$D$6173=$D1128)*($S$5:$S$6173=1)*IFERROR($N$5:$N$6173*1,0)))&gt;0,ROUND($H1128*($N1128/SUMPRODUCT(MAX(($C$5:$C$6173=$C1128)*($D$5:$D$6173=$D1128)*($S$5:$S$6173=1)*IFERROR($N$5:$N$6173*1,0)))),4),0)))</f>
        <v/>
      </c>
      <c r="P1128" s="10" t="inlineStr">
        <is>
          <t>Autobus attrezzati con telecamere BSD / Autobus totali in offerta, incluse scorte</t>
        </is>
      </c>
      <c r="Q1128" s="21">
        <f>IF($A1128="","",$A1128&amp;"|"&amp;$C1128)</f>
        <v/>
      </c>
      <c r="R1128" s="21">
        <f>IF($A1128="","",$A1128&amp;"|"&amp;$C1128&amp;"|"&amp;$D1128)</f>
        <v/>
      </c>
      <c r="S1128" s="21">
        <f>IF($A1128="","",IFERROR(INDEX(Offerte!$D$2:$D$200,MATCH($Q1128,Offerte!$L$2:$L$200,0)),0))</f>
        <v/>
      </c>
      <c r="T1128" s="21">
        <f>IF($A1128="","",IFERROR(INDEX(Offerte!$G$2:$G$200,MATCH($Q1128,Offerte!$L$2:$L$200,0)),"NO"))</f>
        <v/>
      </c>
    </row>
    <row r="1129">
      <c r="A1129" s="10">
        <f>IF(Offerte!$A38="","",Offerte!$A38)</f>
        <v/>
      </c>
      <c r="B1129" s="10">
        <f>IF(Offerte!$A38="","",Offerte!$B38)</f>
        <v/>
      </c>
      <c r="C1129" s="10">
        <f>IF(Offerte!$A38="","",Offerte!$C38)</f>
        <v/>
      </c>
      <c r="D1129" s="10" t="inlineStr">
        <is>
          <t>C.1.2</t>
        </is>
      </c>
      <c r="E1129" s="10" t="inlineStr">
        <is>
          <t>C</t>
        </is>
      </c>
      <c r="F1129" s="10" t="inlineStr">
        <is>
          <t>Q</t>
        </is>
      </c>
      <c r="G1129" s="10" t="inlineStr">
        <is>
          <t>higher</t>
        </is>
      </c>
      <c r="H1129" s="10" t="n">
        <v>2</v>
      </c>
      <c r="I1129" s="10" t="inlineStr">
        <is>
          <t>Tasso di copertura del servizio con telecamere ADAS</t>
        </is>
      </c>
      <c r="J1129" s="20" t="n"/>
      <c r="K1129" s="20" t="n"/>
      <c r="L1129" s="20" t="n"/>
      <c r="M1129" s="20" t="n"/>
      <c r="N1129" s="21">
        <f>IF($A1129="","",IFERROR(VALUE($K1129)/VALUE($L1129),IFERROR(VALUE($J1129),0)))</f>
        <v/>
      </c>
      <c r="O1129" s="21">
        <f>IF($A1129="",0,IF(OR($S1129&lt;&gt;1,COUNTA($J1129:$M1129)=0),0,IF(SUMPRODUCT(MAX(($C$5:$C$6173=$C1129)*($D$5:$D$6173=$D1129)*($S$5:$S$6173=1)*IFERROR($N$5:$N$6173*1,0)))&gt;0,ROUND($H1129*($N1129/SUMPRODUCT(MAX(($C$5:$C$6173=$C1129)*($D$5:$D$6173=$D1129)*($S$5:$S$6173=1)*IFERROR($N$5:$N$6173*1,0)))),4),0)))</f>
        <v/>
      </c>
      <c r="P1129" s="10" t="inlineStr">
        <is>
          <t>Autobus attrezzati con telecamere ADAS / Autobus totali in offerta, incluse scorte</t>
        </is>
      </c>
      <c r="Q1129" s="21">
        <f>IF($A1129="","",$A1129&amp;"|"&amp;$C1129)</f>
        <v/>
      </c>
      <c r="R1129" s="21">
        <f>IF($A1129="","",$A1129&amp;"|"&amp;$C1129&amp;"|"&amp;$D1129)</f>
        <v/>
      </c>
      <c r="S1129" s="21">
        <f>IF($A1129="","",IFERROR(INDEX(Offerte!$D$2:$D$200,MATCH($Q1129,Offerte!$L$2:$L$200,0)),0))</f>
        <v/>
      </c>
      <c r="T1129" s="21">
        <f>IF($A1129="","",IFERROR(INDEX(Offerte!$G$2:$G$200,MATCH($Q1129,Offerte!$L$2:$L$200,0)),"NO"))</f>
        <v/>
      </c>
    </row>
    <row r="1130">
      <c r="A1130" s="10">
        <f>IF(Offerte!$A38="","",Offerte!$A38)</f>
        <v/>
      </c>
      <c r="B1130" s="10">
        <f>IF(Offerte!$A38="","",Offerte!$B38)</f>
        <v/>
      </c>
      <c r="C1130" s="10">
        <f>IF(Offerte!$A38="","",Offerte!$C38)</f>
        <v/>
      </c>
      <c r="D1130" s="10" t="inlineStr">
        <is>
          <t>C.2.1</t>
        </is>
      </c>
      <c r="E1130" s="10" t="inlineStr">
        <is>
          <t>C</t>
        </is>
      </c>
      <c r="F1130" s="10" t="inlineStr">
        <is>
          <t>Q</t>
        </is>
      </c>
      <c r="G1130" s="10" t="inlineStr">
        <is>
          <t>higher</t>
        </is>
      </c>
      <c r="H1130" s="10" t="n">
        <v>3</v>
      </c>
      <c r="I1130" s="10" t="inlineStr">
        <is>
          <t>Tasso di copertura del servizio con telecamere di bordo di videosorveglianza</t>
        </is>
      </c>
      <c r="J1130" s="20" t="n"/>
      <c r="K1130" s="20" t="n"/>
      <c r="L1130" s="20" t="n"/>
      <c r="M1130" s="20" t="n"/>
      <c r="N1130" s="21">
        <f>IF($A1130="","",IFERROR(VALUE($K1130)/VALUE($L1130),IFERROR(VALUE($J1130),0)))</f>
        <v/>
      </c>
      <c r="O1130" s="21">
        <f>IF($A1130="",0,IF(OR($S1130&lt;&gt;1,COUNTA($J1130:$M1130)=0),0,IF(SUMPRODUCT(MAX(($C$5:$C$6173=$C1130)*($D$5:$D$6173=$D1130)*($S$5:$S$6173=1)*IFERROR($N$5:$N$6173*1,0)))&gt;0,ROUND($H1130*($N1130/SUMPRODUCT(MAX(($C$5:$C$6173=$C1130)*($D$5:$D$6173=$D1130)*($S$5:$S$6173=1)*IFERROR($N$5:$N$6173*1,0)))),4),0)))</f>
        <v/>
      </c>
      <c r="P1130" s="10" t="inlineStr">
        <is>
          <t>Autobus attrezzati con videosorveglianza / Autobus totali in offerta, incluse scorte</t>
        </is>
      </c>
      <c r="Q1130" s="21">
        <f>IF($A1130="","",$A1130&amp;"|"&amp;$C1130)</f>
        <v/>
      </c>
      <c r="R1130" s="21">
        <f>IF($A1130="","",$A1130&amp;"|"&amp;$C1130&amp;"|"&amp;$D1130)</f>
        <v/>
      </c>
      <c r="S1130" s="21">
        <f>IF($A1130="","",IFERROR(INDEX(Offerte!$D$2:$D$200,MATCH($Q1130,Offerte!$L$2:$L$200,0)),0))</f>
        <v/>
      </c>
      <c r="T1130" s="21">
        <f>IF($A1130="","",IFERROR(INDEX(Offerte!$G$2:$G$200,MATCH($Q1130,Offerte!$L$2:$L$200,0)),"NO"))</f>
        <v/>
      </c>
    </row>
    <row r="1131">
      <c r="A1131" s="10">
        <f>IF(Offerte!$A38="","",Offerte!$A38)</f>
        <v/>
      </c>
      <c r="B1131" s="10">
        <f>IF(Offerte!$A38="","",Offerte!$B38)</f>
        <v/>
      </c>
      <c r="C1131" s="10">
        <f>IF(Offerte!$A38="","",Offerte!$C38)</f>
        <v/>
      </c>
      <c r="D1131" s="10" t="inlineStr">
        <is>
          <t>C.2.2</t>
        </is>
      </c>
      <c r="E1131" s="10" t="inlineStr">
        <is>
          <t>C</t>
        </is>
      </c>
      <c r="F1131" s="10" t="inlineStr">
        <is>
          <t>T</t>
        </is>
      </c>
      <c r="G1131" s="10" t="inlineStr">
        <is>
          <t>tabular</t>
        </is>
      </c>
      <c r="H1131" s="10" t="n">
        <v>1</v>
      </c>
      <c r="I1131" s="10" t="inlineStr">
        <is>
          <t>Software video/audio analisi per situazioni di pericolo</t>
        </is>
      </c>
      <c r="J1131" s="20" t="n"/>
      <c r="K1131" s="20" t="n"/>
      <c r="L1131" s="20" t="n"/>
      <c r="M1131" s="20" t="n"/>
      <c r="N1131" s="21">
        <f>IF($A1131="","",IF(IFERROR(VALUE($M1131),0)=1,1,0))</f>
        <v/>
      </c>
      <c r="O1131" s="21">
        <f>IF($A1131="",0,IF(OR($S1131&lt;&gt;1,COUNTA($J1131:$M1131)=0),0,IF($N1131=1,$H1131,0)))</f>
        <v/>
      </c>
      <c r="P1131" s="10" t="inlineStr">
        <is>
          <t>sì/no</t>
        </is>
      </c>
      <c r="Q1131" s="21">
        <f>IF($A1131="","",$A1131&amp;"|"&amp;$C1131)</f>
        <v/>
      </c>
      <c r="R1131" s="21">
        <f>IF($A1131="","",$A1131&amp;"|"&amp;$C1131&amp;"|"&amp;$D1131)</f>
        <v/>
      </c>
      <c r="S1131" s="21">
        <f>IF($A1131="","",IFERROR(INDEX(Offerte!$D$2:$D$200,MATCH($Q1131,Offerte!$L$2:$L$200,0)),0))</f>
        <v/>
      </c>
      <c r="T1131" s="21">
        <f>IF($A1131="","",IFERROR(INDEX(Offerte!$G$2:$G$200,MATCH($Q1131,Offerte!$L$2:$L$200,0)),"NO"))</f>
        <v/>
      </c>
    </row>
    <row r="1132">
      <c r="A1132" s="10">
        <f>IF(Offerte!$A38="","",Offerte!$A38)</f>
        <v/>
      </c>
      <c r="B1132" s="10">
        <f>IF(Offerte!$A38="","",Offerte!$B38)</f>
        <v/>
      </c>
      <c r="C1132" s="10">
        <f>IF(Offerte!$A38="","",Offerte!$C38)</f>
        <v/>
      </c>
      <c r="D1132" s="10" t="inlineStr">
        <is>
          <t>C.2.3</t>
        </is>
      </c>
      <c r="E1132" s="10" t="inlineStr">
        <is>
          <t>C</t>
        </is>
      </c>
      <c r="F1132" s="10" t="inlineStr">
        <is>
          <t>T</t>
        </is>
      </c>
      <c r="G1132" s="10" t="inlineStr">
        <is>
          <t>tabular</t>
        </is>
      </c>
      <c r="H1132" s="10" t="n">
        <v>1</v>
      </c>
      <c r="I1132" s="10" t="inlineStr">
        <is>
          <t>Collegamento con centrale qualificata di pronto intervento</t>
        </is>
      </c>
      <c r="J1132" s="20" t="n"/>
      <c r="K1132" s="20" t="n"/>
      <c r="L1132" s="20" t="n"/>
      <c r="M1132" s="20" t="n"/>
      <c r="N1132" s="21">
        <f>IF($A1132="","",IF(IFERROR(VALUE($M1132),0)=1,1,0))</f>
        <v/>
      </c>
      <c r="O1132" s="21">
        <f>IF($A1132="",0,IF(OR($S1132&lt;&gt;1,COUNTA($J1132:$M1132)=0),0,IF($N1132=1,$H1132,0)))</f>
        <v/>
      </c>
      <c r="P1132" s="10" t="inlineStr">
        <is>
          <t>sì/no</t>
        </is>
      </c>
      <c r="Q1132" s="21">
        <f>IF($A1132="","",$A1132&amp;"|"&amp;$C1132)</f>
        <v/>
      </c>
      <c r="R1132" s="21">
        <f>IF($A1132="","",$A1132&amp;"|"&amp;$C1132&amp;"|"&amp;$D1132)</f>
        <v/>
      </c>
      <c r="S1132" s="21">
        <f>IF($A1132="","",IFERROR(INDEX(Offerte!$D$2:$D$200,MATCH($Q1132,Offerte!$L$2:$L$200,0)),0))</f>
        <v/>
      </c>
      <c r="T1132" s="21">
        <f>IF($A1132="","",IFERROR(INDEX(Offerte!$G$2:$G$200,MATCH($Q1132,Offerte!$L$2:$L$200,0)),"NO"))</f>
        <v/>
      </c>
    </row>
    <row r="1133">
      <c r="A1133" s="10">
        <f>IF(Offerte!$A38="","",Offerte!$A38)</f>
        <v/>
      </c>
      <c r="B1133" s="10">
        <f>IF(Offerte!$A38="","",Offerte!$B38)</f>
        <v/>
      </c>
      <c r="C1133" s="10">
        <f>IF(Offerte!$A38="","",Offerte!$C38)</f>
        <v/>
      </c>
      <c r="D1133" s="10" t="inlineStr">
        <is>
          <t>C.2.4</t>
        </is>
      </c>
      <c r="E1133" s="10" t="inlineStr">
        <is>
          <t>C</t>
        </is>
      </c>
      <c r="F1133" s="10" t="inlineStr">
        <is>
          <t>Q</t>
        </is>
      </c>
      <c r="G1133" s="10" t="inlineStr">
        <is>
          <t>higher</t>
        </is>
      </c>
      <c r="H1133" s="10" t="n">
        <v>1</v>
      </c>
      <c r="I1133" s="10" t="inlineStr">
        <is>
          <t>Tasso di copertura del servizio con dispositivi per la chiamata di emergenza del conducente</t>
        </is>
      </c>
      <c r="J1133" s="20" t="n"/>
      <c r="K1133" s="20" t="n"/>
      <c r="L1133" s="20" t="n"/>
      <c r="M1133" s="20" t="n"/>
      <c r="N1133" s="21">
        <f>IF($A1133="","",IFERROR(VALUE($K1133)/VALUE($L1133),IFERROR(VALUE($J1133),0)))</f>
        <v/>
      </c>
      <c r="O1133" s="21">
        <f>IF($A1133="",0,IF(OR($S1133&lt;&gt;1,COUNTA($J1133:$M1133)=0),0,IF(SUMPRODUCT(MAX(($C$5:$C$6173=$C1133)*($D$5:$D$6173=$D1133)*($S$5:$S$6173=1)*IFERROR($N$5:$N$6173*1,0)))&gt;0,ROUND($H1133*($N1133/SUMPRODUCT(MAX(($C$5:$C$6173=$C1133)*($D$5:$D$6173=$D1133)*($S$5:$S$6173=1)*IFERROR($N$5:$N$6173*1,0)))),4),0)))</f>
        <v/>
      </c>
      <c r="P1133" s="10" t="inlineStr">
        <is>
          <t>Autobus attrezzati con chiamata di emergenza / Autobus totali in offerta, incluse scorte</t>
        </is>
      </c>
      <c r="Q1133" s="21">
        <f>IF($A1133="","",$A1133&amp;"|"&amp;$C1133)</f>
        <v/>
      </c>
      <c r="R1133" s="21">
        <f>IF($A1133="","",$A1133&amp;"|"&amp;$C1133&amp;"|"&amp;$D1133)</f>
        <v/>
      </c>
      <c r="S1133" s="21">
        <f>IF($A1133="","",IFERROR(INDEX(Offerte!$D$2:$D$200,MATCH($Q1133,Offerte!$L$2:$L$200,0)),0))</f>
        <v/>
      </c>
      <c r="T1133" s="21">
        <f>IF($A1133="","",IFERROR(INDEX(Offerte!$G$2:$G$200,MATCH($Q1133,Offerte!$L$2:$L$200,0)),"NO"))</f>
        <v/>
      </c>
    </row>
    <row r="1134">
      <c r="A1134" s="10">
        <f>IF(Offerte!$A38="","",Offerte!$A38)</f>
        <v/>
      </c>
      <c r="B1134" s="10">
        <f>IF(Offerte!$A38="","",Offerte!$B38)</f>
        <v/>
      </c>
      <c r="C1134" s="10">
        <f>IF(Offerte!$A38="","",Offerte!$C38)</f>
        <v/>
      </c>
      <c r="D1134" s="10" t="inlineStr">
        <is>
          <t>C.3.1</t>
        </is>
      </c>
      <c r="E1134" s="10" t="inlineStr">
        <is>
          <t>C</t>
        </is>
      </c>
      <c r="F1134" s="10" t="inlineStr">
        <is>
          <t>Q</t>
        </is>
      </c>
      <c r="G1134" s="10" t="inlineStr">
        <is>
          <t>higher</t>
        </is>
      </c>
      <c r="H1134" s="10" t="n">
        <v>2</v>
      </c>
      <c r="I1134" s="10" t="inlineStr">
        <is>
          <t>Tasso di copertura del servizio con dispositivi di informazione dinamica a bordo mezzo</t>
        </is>
      </c>
      <c r="J1134" s="20" t="n"/>
      <c r="K1134" s="20" t="n"/>
      <c r="L1134" s="20" t="n"/>
      <c r="M1134" s="20" t="n"/>
      <c r="N1134" s="21">
        <f>IF($A1134="","",IFERROR(VALUE($K1134)/VALUE($L1134),IFERROR(VALUE($J1134),0)))</f>
        <v/>
      </c>
      <c r="O1134" s="21">
        <f>IF($A1134="",0,IF(OR($S1134&lt;&gt;1,COUNTA($J1134:$M1134)=0),0,IF(SUMPRODUCT(MAX(($C$5:$C$6173=$C1134)*($D$5:$D$6173=$D1134)*($S$5:$S$6173=1)*IFERROR($N$5:$N$6173*1,0)))&gt;0,ROUND($H1134*($N1134/SUMPRODUCT(MAX(($C$5:$C$6173=$C1134)*($D$5:$D$6173=$D1134)*($S$5:$S$6173=1)*IFERROR($N$5:$N$6173*1,0)))),4),0)))</f>
        <v/>
      </c>
      <c r="P1134" s="10" t="inlineStr">
        <is>
          <t>Autobus con monitor e indicatori vocali / Autobus totali in offerta, incluse scorte</t>
        </is>
      </c>
      <c r="Q1134" s="21">
        <f>IF($A1134="","",$A1134&amp;"|"&amp;$C1134)</f>
        <v/>
      </c>
      <c r="R1134" s="21">
        <f>IF($A1134="","",$A1134&amp;"|"&amp;$C1134&amp;"|"&amp;$D1134)</f>
        <v/>
      </c>
      <c r="S1134" s="21">
        <f>IF($A1134="","",IFERROR(INDEX(Offerte!$D$2:$D$200,MATCH($Q1134,Offerte!$L$2:$L$200,0)),0))</f>
        <v/>
      </c>
      <c r="T1134" s="21">
        <f>IF($A1134="","",IFERROR(INDEX(Offerte!$G$2:$G$200,MATCH($Q1134,Offerte!$L$2:$L$200,0)),"NO"))</f>
        <v/>
      </c>
    </row>
    <row r="1135">
      <c r="A1135" s="10">
        <f>IF(Offerte!$A38="","",Offerte!$A38)</f>
        <v/>
      </c>
      <c r="B1135" s="10">
        <f>IF(Offerte!$A38="","",Offerte!$B38)</f>
        <v/>
      </c>
      <c r="C1135" s="10">
        <f>IF(Offerte!$A38="","",Offerte!$C38)</f>
        <v/>
      </c>
      <c r="D1135" s="10" t="inlineStr">
        <is>
          <t>C.3.2</t>
        </is>
      </c>
      <c r="E1135" s="10" t="inlineStr">
        <is>
          <t>C</t>
        </is>
      </c>
      <c r="F1135" s="10" t="inlineStr">
        <is>
          <t>T</t>
        </is>
      </c>
      <c r="G1135" s="10" t="inlineStr">
        <is>
          <t>tabular</t>
        </is>
      </c>
      <c r="H1135" s="10" t="n">
        <v>2</v>
      </c>
      <c r="I1135" s="10" t="inlineStr">
        <is>
          <t>Informazioni a bordo su coincidenze ai nodi</t>
        </is>
      </c>
      <c r="J1135" s="20" t="n"/>
      <c r="K1135" s="20" t="n"/>
      <c r="L1135" s="20" t="n"/>
      <c r="M1135" s="20" t="n"/>
      <c r="N1135" s="21">
        <f>IF($A1135="","",IF(IFERROR(VALUE($M1135),0)=1,1,0))</f>
        <v/>
      </c>
      <c r="O1135" s="21">
        <f>IF($A1135="",0,IF(OR($S1135&lt;&gt;1,COUNTA($J1135:$M1135)=0),0,IF(AND($N1135=1,IFERROR(SUMIFS($N$5:$N$6173,$Q$5:$Q$6173,$Q1135,$D$5:$D$6173,"C.3.1"),0)&gt;=0.5),$H1135,0)))</f>
        <v/>
      </c>
      <c r="P1135" s="10" t="inlineStr">
        <is>
          <t>Dipende da C.3.1 &gt;= 0.5</t>
        </is>
      </c>
      <c r="Q1135" s="21">
        <f>IF($A1135="","",$A1135&amp;"|"&amp;$C1135)</f>
        <v/>
      </c>
      <c r="R1135" s="21">
        <f>IF($A1135="","",$A1135&amp;"|"&amp;$C1135&amp;"|"&amp;$D1135)</f>
        <v/>
      </c>
      <c r="S1135" s="21">
        <f>IF($A1135="","",IFERROR(INDEX(Offerte!$D$2:$D$200,MATCH($Q1135,Offerte!$L$2:$L$200,0)),0))</f>
        <v/>
      </c>
      <c r="T1135" s="21">
        <f>IF($A1135="","",IFERROR(INDEX(Offerte!$G$2:$G$200,MATCH($Q1135,Offerte!$L$2:$L$200,0)),"NO"))</f>
        <v/>
      </c>
    </row>
    <row r="1136">
      <c r="A1136" s="10">
        <f>IF(Offerte!$A38="","",Offerte!$A38)</f>
        <v/>
      </c>
      <c r="B1136" s="10">
        <f>IF(Offerte!$A38="","",Offerte!$B38)</f>
        <v/>
      </c>
      <c r="C1136" s="10">
        <f>IF(Offerte!$A38="","",Offerte!$C38)</f>
        <v/>
      </c>
      <c r="D1136" s="10" t="inlineStr">
        <is>
          <t>D.1.1</t>
        </is>
      </c>
      <c r="E1136" s="10" t="inlineStr">
        <is>
          <t>D</t>
        </is>
      </c>
      <c r="F1136" s="10" t="inlineStr">
        <is>
          <t>Q</t>
        </is>
      </c>
      <c r="G1136" s="10" t="inlineStr">
        <is>
          <t>higher</t>
        </is>
      </c>
      <c r="H1136" s="10" t="n">
        <v>3</v>
      </c>
      <c r="I1136" s="10" t="inlineStr">
        <is>
          <t>Installazione di pensiline</t>
        </is>
      </c>
      <c r="J1136" s="20" t="n"/>
      <c r="K1136" s="20" t="n"/>
      <c r="L1136" s="20" t="n"/>
      <c r="M1136" s="20" t="n"/>
      <c r="N1136" s="21">
        <f>IF($A1136="","",IFERROR(VALUE($J1136),0))</f>
        <v/>
      </c>
      <c r="O1136" s="21">
        <f>IF($A1136="",0,IF(OR($S1136&lt;&gt;1,COUNTA($J1136:$M1136)=0),0,IF(SUMPRODUCT(MAX(($C$5:$C$6173=$C1136)*($D$5:$D$6173=$D1136)*($S$5:$S$6173=1)*IFERROR($N$5:$N$6173*1,0)))&gt;0,ROUND($H1136*($N1136/SUMPRODUCT(MAX(($C$5:$C$6173=$C1136)*($D$5:$D$6173=$D1136)*($S$5:$S$6173=1)*IFERROR($N$5:$N$6173*1,0)))),4),0)))</f>
        <v/>
      </c>
      <c r="P1136" s="10" t="inlineStr">
        <is>
          <t>fermate</t>
        </is>
      </c>
      <c r="Q1136" s="21">
        <f>IF($A1136="","",$A1136&amp;"|"&amp;$C1136)</f>
        <v/>
      </c>
      <c r="R1136" s="21">
        <f>IF($A1136="","",$A1136&amp;"|"&amp;$C1136&amp;"|"&amp;$D1136)</f>
        <v/>
      </c>
      <c r="S1136" s="21">
        <f>IF($A1136="","",IFERROR(INDEX(Offerte!$D$2:$D$200,MATCH($Q1136,Offerte!$L$2:$L$200,0)),0))</f>
        <v/>
      </c>
      <c r="T1136" s="21">
        <f>IF($A1136="","",IFERROR(INDEX(Offerte!$G$2:$G$200,MATCH($Q1136,Offerte!$L$2:$L$200,0)),"NO"))</f>
        <v/>
      </c>
    </row>
    <row r="1137">
      <c r="A1137" s="10">
        <f>IF(Offerte!$A38="","",Offerte!$A38)</f>
        <v/>
      </c>
      <c r="B1137" s="10">
        <f>IF(Offerte!$A38="","",Offerte!$B38)</f>
        <v/>
      </c>
      <c r="C1137" s="10">
        <f>IF(Offerte!$A38="","",Offerte!$C38)</f>
        <v/>
      </c>
      <c r="D1137" s="10" t="inlineStr">
        <is>
          <t>D.1.2</t>
        </is>
      </c>
      <c r="E1137" s="10" t="inlineStr">
        <is>
          <t>D</t>
        </is>
      </c>
      <c r="F1137" s="10" t="inlineStr">
        <is>
          <t>Q</t>
        </is>
      </c>
      <c r="G1137" s="10" t="inlineStr">
        <is>
          <t>higher</t>
        </is>
      </c>
      <c r="H1137" s="10" t="n">
        <v>3</v>
      </c>
      <c r="I1137" s="10" t="inlineStr">
        <is>
          <t>Installazione di paline di fermata conformi alla DGR 581/2023</t>
        </is>
      </c>
      <c r="J1137" s="20" t="n"/>
      <c r="K1137" s="20" t="n"/>
      <c r="L1137" s="20" t="n"/>
      <c r="M1137" s="20" t="n"/>
      <c r="N1137" s="21">
        <f>IF($A1137="","",IFERROR(VALUE($J1137),0))</f>
        <v/>
      </c>
      <c r="O1137" s="21">
        <f>IF($A1137="",0,IF(OR($S1137&lt;&gt;1,COUNTA($J1137:$M1137)=0),0,IF(SUMPRODUCT(MAX(($C$5:$C$6173=$C1137)*($D$5:$D$6173=$D1137)*($S$5:$S$6173=1)*IFERROR($N$5:$N$6173*1,0)))&gt;0,ROUND($H1137*($N1137/SUMPRODUCT(MAX(($C$5:$C$6173=$C1137)*($D$5:$D$6173=$D1137)*($S$5:$S$6173=1)*IFERROR($N$5:$N$6173*1,0)))),4),0)))</f>
        <v/>
      </c>
      <c r="P1137" s="10" t="inlineStr">
        <is>
          <t>fermate</t>
        </is>
      </c>
      <c r="Q1137" s="21">
        <f>IF($A1137="","",$A1137&amp;"|"&amp;$C1137)</f>
        <v/>
      </c>
      <c r="R1137" s="21">
        <f>IF($A1137="","",$A1137&amp;"|"&amp;$C1137&amp;"|"&amp;$D1137)</f>
        <v/>
      </c>
      <c r="S1137" s="21">
        <f>IF($A1137="","",IFERROR(INDEX(Offerte!$D$2:$D$200,MATCH($Q1137,Offerte!$L$2:$L$200,0)),0))</f>
        <v/>
      </c>
      <c r="T1137" s="21">
        <f>IF($A1137="","",IFERROR(INDEX(Offerte!$G$2:$G$200,MATCH($Q1137,Offerte!$L$2:$L$200,0)),"NO"))</f>
        <v/>
      </c>
    </row>
    <row r="1138">
      <c r="A1138" s="10">
        <f>IF(Offerte!$A38="","",Offerte!$A38)</f>
        <v/>
      </c>
      <c r="B1138" s="10">
        <f>IF(Offerte!$A38="","",Offerte!$B38)</f>
        <v/>
      </c>
      <c r="C1138" s="10">
        <f>IF(Offerte!$A38="","",Offerte!$C38)</f>
        <v/>
      </c>
      <c r="D1138" s="10" t="inlineStr">
        <is>
          <t>D.1.3</t>
        </is>
      </c>
      <c r="E1138" s="10" t="inlineStr">
        <is>
          <t>D</t>
        </is>
      </c>
      <c r="F1138" s="10" t="inlineStr">
        <is>
          <t>Q</t>
        </is>
      </c>
      <c r="G1138" s="10" t="inlineStr">
        <is>
          <t>higher</t>
        </is>
      </c>
      <c r="H1138" s="10" t="n">
        <v>2</v>
      </c>
      <c r="I1138" s="10" t="inlineStr">
        <is>
          <t>Display informativi connessi alle fermate</t>
        </is>
      </c>
      <c r="J1138" s="20" t="n"/>
      <c r="K1138" s="20" t="n"/>
      <c r="L1138" s="20" t="n"/>
      <c r="M1138" s="20" t="n"/>
      <c r="N1138" s="21">
        <f>IF($A1138="","",IFERROR(VALUE($J1138),0))</f>
        <v/>
      </c>
      <c r="O1138" s="21">
        <f>IF($A1138="",0,IF(OR($S1138&lt;&gt;1,COUNTA($J1138:$M1138)=0),0,IF(SUMPRODUCT(MAX(($C$5:$C$6173=$C1138)*($D$5:$D$6173=$D1138)*($S$5:$S$6173=1)*IFERROR($N$5:$N$6173*1,0)))&gt;0,ROUND($H1138*($N1138/SUMPRODUCT(MAX(($C$5:$C$6173=$C1138)*($D$5:$D$6173=$D1138)*($S$5:$S$6173=1)*IFERROR($N$5:$N$6173*1,0)))),4),0)))</f>
        <v/>
      </c>
      <c r="P1138" s="10" t="inlineStr">
        <is>
          <t>fermate</t>
        </is>
      </c>
      <c r="Q1138" s="21">
        <f>IF($A1138="","",$A1138&amp;"|"&amp;$C1138)</f>
        <v/>
      </c>
      <c r="R1138" s="21">
        <f>IF($A1138="","",$A1138&amp;"|"&amp;$C1138&amp;"|"&amp;$D1138)</f>
        <v/>
      </c>
      <c r="S1138" s="21">
        <f>IF($A1138="","",IFERROR(INDEX(Offerte!$D$2:$D$200,MATCH($Q1138,Offerte!$L$2:$L$200,0)),0))</f>
        <v/>
      </c>
      <c r="T1138" s="21">
        <f>IF($A1138="","",IFERROR(INDEX(Offerte!$G$2:$G$200,MATCH($Q1138,Offerte!$L$2:$L$200,0)),"NO"))</f>
        <v/>
      </c>
    </row>
    <row r="1139">
      <c r="A1139" s="10">
        <f>IF(Offerte!$A38="","",Offerte!$A38)</f>
        <v/>
      </c>
      <c r="B1139" s="10">
        <f>IF(Offerte!$A38="","",Offerte!$B38)</f>
        <v/>
      </c>
      <c r="C1139" s="10">
        <f>IF(Offerte!$A38="","",Offerte!$C38)</f>
        <v/>
      </c>
      <c r="D1139" s="10" t="inlineStr">
        <is>
          <t>D.2.1</t>
        </is>
      </c>
      <c r="E1139" s="10" t="inlineStr">
        <is>
          <t>D</t>
        </is>
      </c>
      <c r="F1139" s="10" t="inlineStr">
        <is>
          <t>Q</t>
        </is>
      </c>
      <c r="G1139" s="10" t="inlineStr">
        <is>
          <t>higher</t>
        </is>
      </c>
      <c r="H1139" s="10" t="n">
        <v>2</v>
      </c>
      <c r="I1139" s="10" t="inlineStr">
        <is>
          <t>Segnali tattili Loges-Vet-Evolution</t>
        </is>
      </c>
      <c r="J1139" s="20" t="n"/>
      <c r="K1139" s="20" t="n"/>
      <c r="L1139" s="20" t="n"/>
      <c r="M1139" s="20" t="n"/>
      <c r="N1139" s="21">
        <f>IF($A1139="","",IFERROR(VALUE($J1139),0))</f>
        <v/>
      </c>
      <c r="O1139" s="21">
        <f>IF($A1139="",0,IF(OR($S1139&lt;&gt;1,COUNTA($J1139:$M1139)=0),0,IF(SUMPRODUCT(MAX(($C$5:$C$6173=$C1139)*($D$5:$D$6173=$D1139)*($S$5:$S$6173=1)*IFERROR($N$5:$N$6173*1,0)))&gt;0,ROUND($H1139*($N1139/SUMPRODUCT(MAX(($C$5:$C$6173=$C1139)*($D$5:$D$6173=$D1139)*($S$5:$S$6173=1)*IFERROR($N$5:$N$6173*1,0)))),4),0)))</f>
        <v/>
      </c>
      <c r="P1139" s="10" t="inlineStr">
        <is>
          <t>fermate</t>
        </is>
      </c>
      <c r="Q1139" s="21">
        <f>IF($A1139="","",$A1139&amp;"|"&amp;$C1139)</f>
        <v/>
      </c>
      <c r="R1139" s="21">
        <f>IF($A1139="","",$A1139&amp;"|"&amp;$C1139&amp;"|"&amp;$D1139)</f>
        <v/>
      </c>
      <c r="S1139" s="21">
        <f>IF($A1139="","",IFERROR(INDEX(Offerte!$D$2:$D$200,MATCH($Q1139,Offerte!$L$2:$L$200,0)),0))</f>
        <v/>
      </c>
      <c r="T1139" s="21">
        <f>IF($A1139="","",IFERROR(INDEX(Offerte!$G$2:$G$200,MATCH($Q1139,Offerte!$L$2:$L$200,0)),"NO"))</f>
        <v/>
      </c>
    </row>
    <row r="1140">
      <c r="A1140" s="10">
        <f>IF(Offerte!$A38="","",Offerte!$A38)</f>
        <v/>
      </c>
      <c r="B1140" s="10">
        <f>IF(Offerte!$A38="","",Offerte!$B38)</f>
        <v/>
      </c>
      <c r="C1140" s="10">
        <f>IF(Offerte!$A38="","",Offerte!$C38)</f>
        <v/>
      </c>
      <c r="D1140" s="10" t="inlineStr">
        <is>
          <t>E.1.1</t>
        </is>
      </c>
      <c r="E1140" s="10" t="inlineStr">
        <is>
          <t>E</t>
        </is>
      </c>
      <c r="F1140" s="10" t="inlineStr">
        <is>
          <t>T</t>
        </is>
      </c>
      <c r="G1140" s="10" t="inlineStr">
        <is>
          <t>tabular</t>
        </is>
      </c>
      <c r="H1140" s="10" t="n">
        <v>2</v>
      </c>
      <c r="I1140" s="10" t="inlineStr">
        <is>
          <t>Mobile app con travel planner PRM</t>
        </is>
      </c>
      <c r="J1140" s="20" t="n"/>
      <c r="K1140" s="20" t="n"/>
      <c r="L1140" s="20" t="n"/>
      <c r="M1140" s="20" t="n"/>
      <c r="N1140" s="21">
        <f>IF($A1140="","",IF(IFERROR(VALUE($M1140),0)=1,1,0))</f>
        <v/>
      </c>
      <c r="O1140" s="21">
        <f>IF($A1140="",0,IF(OR($S1140&lt;&gt;1,COUNTA($J1140:$M1140)=0),0,IF($N1140=1,$H1140,0)))</f>
        <v/>
      </c>
      <c r="P1140" s="10" t="inlineStr">
        <is>
          <t>sì/no</t>
        </is>
      </c>
      <c r="Q1140" s="21">
        <f>IF($A1140="","",$A1140&amp;"|"&amp;$C1140)</f>
        <v/>
      </c>
      <c r="R1140" s="21">
        <f>IF($A1140="","",$A1140&amp;"|"&amp;$C1140&amp;"|"&amp;$D1140)</f>
        <v/>
      </c>
      <c r="S1140" s="21">
        <f>IF($A1140="","",IFERROR(INDEX(Offerte!$D$2:$D$200,MATCH($Q1140,Offerte!$L$2:$L$200,0)),0))</f>
        <v/>
      </c>
      <c r="T1140" s="21">
        <f>IF($A1140="","",IFERROR(INDEX(Offerte!$G$2:$G$200,MATCH($Q1140,Offerte!$L$2:$L$200,0)),"NO"))</f>
        <v/>
      </c>
    </row>
    <row r="1141">
      <c r="A1141" s="10">
        <f>IF(Offerte!$A38="","",Offerte!$A38)</f>
        <v/>
      </c>
      <c r="B1141" s="10">
        <f>IF(Offerte!$A38="","",Offerte!$B38)</f>
        <v/>
      </c>
      <c r="C1141" s="10">
        <f>IF(Offerte!$A38="","",Offerte!$C38)</f>
        <v/>
      </c>
      <c r="D1141" s="10" t="inlineStr">
        <is>
          <t>E.2.1</t>
        </is>
      </c>
      <c r="E1141" s="10" t="inlineStr">
        <is>
          <t>E</t>
        </is>
      </c>
      <c r="F1141" s="10" t="inlineStr">
        <is>
          <t>D</t>
        </is>
      </c>
      <c r="G1141" s="10" t="inlineStr">
        <is>
          <t>discretionary</t>
        </is>
      </c>
      <c r="H1141" s="10" t="n">
        <v>2</v>
      </c>
      <c r="I1141" s="10" t="inlineStr">
        <is>
          <t>Altre azioni informative e rapporti con gli utenti</t>
        </is>
      </c>
      <c r="J1141" s="20" t="n"/>
      <c r="K1141" s="20" t="n"/>
      <c r="L1141" s="20" t="n"/>
      <c r="M1141" s="20" t="n"/>
      <c r="N1141" s="21">
        <f>IF($A1141="","",MAX(0,MIN(1,IFERROR(VALUE($M1141),0))))</f>
        <v/>
      </c>
      <c r="O1141" s="21">
        <f>IF($A1141="",0,IF(OR($S1141&lt;&gt;1,COUNTA($J1141:$M1141)=0),0,IF(SUMPRODUCT(MAX(($C$5:$C$6173=$C1141)*($D$5:$D$6173=$D1141)*($S$5:$S$6173=1)*IFERROR($N$5:$N$6173*1,0)))&gt;0,ROUND($H1141*($N1141/SUMPRODUCT(MAX(($C$5:$C$6173=$C1141)*($D$5:$D$6173=$D1141)*($S$5:$S$6173=1)*IFERROR($N$5:$N$6173*1,0)))),4),0)))</f>
        <v/>
      </c>
      <c r="P1141" s="10" t="inlineStr">
        <is>
          <t>coeff.</t>
        </is>
      </c>
      <c r="Q1141" s="21">
        <f>IF($A1141="","",$A1141&amp;"|"&amp;$C1141)</f>
        <v/>
      </c>
      <c r="R1141" s="21">
        <f>IF($A1141="","",$A1141&amp;"|"&amp;$C1141&amp;"|"&amp;$D1141)</f>
        <v/>
      </c>
      <c r="S1141" s="21">
        <f>IF($A1141="","",IFERROR(INDEX(Offerte!$D$2:$D$200,MATCH($Q1141,Offerte!$L$2:$L$200,0)),0))</f>
        <v/>
      </c>
      <c r="T1141" s="21">
        <f>IF($A1141="","",IFERROR(INDEX(Offerte!$G$2:$G$200,MATCH($Q1141,Offerte!$L$2:$L$200,0)),"NO"))</f>
        <v/>
      </c>
    </row>
    <row r="1142">
      <c r="A1142" s="10">
        <f>IF(Offerte!$A38="","",Offerte!$A38)</f>
        <v/>
      </c>
      <c r="B1142" s="10">
        <f>IF(Offerte!$A38="","",Offerte!$B38)</f>
        <v/>
      </c>
      <c r="C1142" s="10">
        <f>IF(Offerte!$A38="","",Offerte!$C38)</f>
        <v/>
      </c>
      <c r="D1142" s="10" t="inlineStr">
        <is>
          <t>F.1.1</t>
        </is>
      </c>
      <c r="E1142" s="10" t="inlineStr">
        <is>
          <t>F</t>
        </is>
      </c>
      <c r="F1142" s="10" t="inlineStr">
        <is>
          <t>Q</t>
        </is>
      </c>
      <c r="G1142" s="10" t="inlineStr">
        <is>
          <t>lower</t>
        </is>
      </c>
      <c r="H1142" s="10" t="n">
        <v>7</v>
      </c>
      <c r="I1142" s="10" t="inlineStr">
        <is>
          <t>Performance ambientali del parco mezzi adibito al servizio - I_CEA</t>
        </is>
      </c>
      <c r="J1142" s="20" t="n"/>
      <c r="K1142" s="20" t="n"/>
      <c r="L1142" s="20" t="n"/>
      <c r="M1142" s="20" t="n"/>
      <c r="N1142" s="21">
        <f>IF($A1142="","",IFERROR(VALUE($J1142),0))</f>
        <v/>
      </c>
      <c r="O1142" s="21">
        <f>IF($A1142="",0,IF(OR($S1142&lt;&gt;1,COUNTA($J1142:$M1142)=0),0,IF(AND(IFERROR(AGGREGATE(15,6,$N$5:$N$6173/(($C$5:$C$6173=$C1142)*($D$5:$D$6173=$D1142)*($S$5:$S$6173=1)*($N$5:$N$6173&gt;0)),1),0)&gt;0,$N1142&gt;0),ROUND($H1142*(IFERROR(AGGREGATE(15,6,$N$5:$N$6173/(($C$5:$C$6173=$C1142)*($D$5:$D$6173=$D1142)*($S$5:$S$6173=1)*($N$5:$N$6173&gt;0)),1),0)/$N1142),4),0)))</f>
        <v/>
      </c>
      <c r="P1142" s="10" t="inlineStr">
        <is>
          <t>indice</t>
        </is>
      </c>
      <c r="Q1142" s="21">
        <f>IF($A1142="","",$A1142&amp;"|"&amp;$C1142)</f>
        <v/>
      </c>
      <c r="R1142" s="21">
        <f>IF($A1142="","",$A1142&amp;"|"&amp;$C1142&amp;"|"&amp;$D1142)</f>
        <v/>
      </c>
      <c r="S1142" s="21">
        <f>IF($A1142="","",IFERROR(INDEX(Offerte!$D$2:$D$200,MATCH($Q1142,Offerte!$L$2:$L$200,0)),0))</f>
        <v/>
      </c>
      <c r="T1142" s="21">
        <f>IF($A1142="","",IFERROR(INDEX(Offerte!$G$2:$G$200,MATCH($Q1142,Offerte!$L$2:$L$200,0)),"NO"))</f>
        <v/>
      </c>
    </row>
    <row r="1143">
      <c r="A1143" s="10">
        <f>IF(Offerte!$A38="","",Offerte!$A38)</f>
        <v/>
      </c>
      <c r="B1143" s="10">
        <f>IF(Offerte!$A38="","",Offerte!$B38)</f>
        <v/>
      </c>
      <c r="C1143" s="10">
        <f>IF(Offerte!$A38="","",Offerte!$C38)</f>
        <v/>
      </c>
      <c r="D1143" s="10" t="inlineStr">
        <is>
          <t>F.2.1</t>
        </is>
      </c>
      <c r="E1143" s="10" t="inlineStr">
        <is>
          <t>F</t>
        </is>
      </c>
      <c r="F1143" s="10" t="inlineStr">
        <is>
          <t>Q</t>
        </is>
      </c>
      <c r="G1143" s="10" t="inlineStr">
        <is>
          <t>higher</t>
        </is>
      </c>
      <c r="H1143" s="10" t="n">
        <v>2</v>
      </c>
      <c r="I1143" s="10" t="inlineStr">
        <is>
          <t>Tasso di copertura del servizio con dispositivi ECO-DRIVER</t>
        </is>
      </c>
      <c r="J1143" s="20" t="n"/>
      <c r="K1143" s="20" t="n"/>
      <c r="L1143" s="20" t="n"/>
      <c r="M1143" s="20" t="n"/>
      <c r="N1143" s="21">
        <f>IF($A1143="","",IFERROR(VALUE($K1143)/VALUE($L1143),IFERROR(VALUE($J1143),0)))</f>
        <v/>
      </c>
      <c r="O1143" s="21">
        <f>IF($A1143="",0,IF(OR($S1143&lt;&gt;1,COUNTA($J1143:$M1143)=0),0,IF(SUMPRODUCT(MAX(($C$5:$C$6173=$C1143)*($D$5:$D$6173=$D1143)*($S$5:$S$6173=1)*IFERROR($N$5:$N$6173*1,0)))&gt;0,ROUND($H1143*($N1143/SUMPRODUCT(MAX(($C$5:$C$6173=$C1143)*($D$5:$D$6173=$D1143)*($S$5:$S$6173=1)*IFERROR($N$5:$N$6173*1,0)))),4),0)))</f>
        <v/>
      </c>
      <c r="P1143" s="10" t="inlineStr">
        <is>
          <t>Autobus attrezzati con dispositivi ECO-DRIVER / Autobus totali in offerta, incluse scorte</t>
        </is>
      </c>
      <c r="Q1143" s="21">
        <f>IF($A1143="","",$A1143&amp;"|"&amp;$C1143)</f>
        <v/>
      </c>
      <c r="R1143" s="21">
        <f>IF($A1143="","",$A1143&amp;"|"&amp;$C1143&amp;"|"&amp;$D1143)</f>
        <v/>
      </c>
      <c r="S1143" s="21">
        <f>IF($A1143="","",IFERROR(INDEX(Offerte!$D$2:$D$200,MATCH($Q1143,Offerte!$L$2:$L$200,0)),0))</f>
        <v/>
      </c>
      <c r="T1143" s="21">
        <f>IF($A1143="","",IFERROR(INDEX(Offerte!$G$2:$G$200,MATCH($Q1143,Offerte!$L$2:$L$200,0)),"NO"))</f>
        <v/>
      </c>
    </row>
    <row r="1144">
      <c r="A1144" s="10">
        <f>IF(Offerte!$A38="","",Offerte!$A38)</f>
        <v/>
      </c>
      <c r="B1144" s="10">
        <f>IF(Offerte!$A38="","",Offerte!$B38)</f>
        <v/>
      </c>
      <c r="C1144" s="10">
        <f>IF(Offerte!$A38="","",Offerte!$C38)</f>
        <v/>
      </c>
      <c r="D1144" s="10" t="inlineStr">
        <is>
          <t>F.3.1</t>
        </is>
      </c>
      <c r="E1144" s="10" t="inlineStr">
        <is>
          <t>F</t>
        </is>
      </c>
      <c r="F1144" s="10" t="inlineStr">
        <is>
          <t>Q</t>
        </is>
      </c>
      <c r="G1144" s="10" t="inlineStr">
        <is>
          <t>higher</t>
        </is>
      </c>
      <c r="H1144" s="10" t="n">
        <v>2</v>
      </c>
      <c r="I1144" s="10" t="inlineStr">
        <is>
          <t>Autoproduzione consumi elettrici per trazione</t>
        </is>
      </c>
      <c r="J1144" s="20" t="n"/>
      <c r="K1144" s="20" t="n"/>
      <c r="L1144" s="20" t="n"/>
      <c r="M1144" s="20" t="n"/>
      <c r="N1144" s="21">
        <f>IF($A1144="","",IFERROR(VALUE($J1144),0))</f>
        <v/>
      </c>
      <c r="O1144" s="21">
        <f>IF($A1144="",0,IF(OR($S1144&lt;&gt;1,COUNTA($J1144:$M1144)=0),0,IF(SUMPRODUCT(MAX(($C$5:$C$6173=$C1144)*($D$5:$D$6173=$D1144)*($S$5:$S$6173=1)*IFERROR($N$5:$N$6173*1,0)))&gt;0,ROUND($H1144*($N1144/SUMPRODUCT(MAX(($C$5:$C$6173=$C1144)*($D$5:$D$6173=$D1144)*($S$5:$S$6173=1)*IFERROR($N$5:$N$6173*1,0)))),4),0)))</f>
        <v/>
      </c>
      <c r="P1144" s="10" t="inlineStr">
        <is>
          <t>kWh/anno</t>
        </is>
      </c>
      <c r="Q1144" s="21">
        <f>IF($A1144="","",$A1144&amp;"|"&amp;$C1144)</f>
        <v/>
      </c>
      <c r="R1144" s="21">
        <f>IF($A1144="","",$A1144&amp;"|"&amp;$C1144&amp;"|"&amp;$D1144)</f>
        <v/>
      </c>
      <c r="S1144" s="21">
        <f>IF($A1144="","",IFERROR(INDEX(Offerte!$D$2:$D$200,MATCH($Q1144,Offerte!$L$2:$L$200,0)),0))</f>
        <v/>
      </c>
      <c r="T1144" s="21">
        <f>IF($A1144="","",IFERROR(INDEX(Offerte!$G$2:$G$200,MATCH($Q1144,Offerte!$L$2:$L$200,0)),"NO"))</f>
        <v/>
      </c>
    </row>
    <row r="1145">
      <c r="A1145" s="10">
        <f>IF(Offerte!$A38="","",Offerte!$A38)</f>
        <v/>
      </c>
      <c r="B1145" s="10">
        <f>IF(Offerte!$A38="","",Offerte!$B38)</f>
        <v/>
      </c>
      <c r="C1145" s="10">
        <f>IF(Offerte!$A38="","",Offerte!$C38)</f>
        <v/>
      </c>
      <c r="D1145" s="10" t="inlineStr">
        <is>
          <t>F.4.1</t>
        </is>
      </c>
      <c r="E1145" s="10" t="inlineStr">
        <is>
          <t>F</t>
        </is>
      </c>
      <c r="F1145" s="10" t="inlineStr">
        <is>
          <t>Q</t>
        </is>
      </c>
      <c r="G1145" s="10" t="inlineStr">
        <is>
          <t>soil</t>
        </is>
      </c>
      <c r="H1145" s="10" t="n">
        <v>2</v>
      </c>
      <c r="I1145" s="10" t="inlineStr">
        <is>
          <t>Indice di consumo di suolo</t>
        </is>
      </c>
      <c r="J1145" s="20" t="n"/>
      <c r="K1145" s="20" t="n"/>
      <c r="L1145" s="20" t="n"/>
      <c r="M1145" s="20" t="n"/>
      <c r="N1145" s="21">
        <f>IF($A1145="","",IFERROR(VALUE($J1145),0))</f>
        <v/>
      </c>
      <c r="O1145" s="21">
        <f>IF($A1145="",0,IF(OR($S1145&lt;&gt;1,COUNTA($J1145:$M1145)=0),0,IF($N1145&lt;=0,$H1145,IF(SUMPRODUCT(MAX(($C$5:$C$6173=$C1145)*($D$5:$D$6173=$D1145)*($S$5:$S$6173=1)*IFERROR($N$5:$N$6173*1,0)))&gt;0,ROUND($H1145*((SUMPRODUCT(MAX(($C$5:$C$6173=$C1145)*($D$5:$D$6173=$D1145)*($S$5:$S$6173=1)*IFERROR($N$5:$N$6173*1,0)))-$N1145)/SUMPRODUCT(MAX(($C$5:$C$6173=$C1145)*($D$5:$D$6173=$D1145)*($S$5:$S$6173=1)*IFERROR($N$5:$N$6173*1,0)))),4),0))))</f>
        <v/>
      </c>
      <c r="P1145" s="10" t="inlineStr">
        <is>
          <t>m2</t>
        </is>
      </c>
      <c r="Q1145" s="21">
        <f>IF($A1145="","",$A1145&amp;"|"&amp;$C1145)</f>
        <v/>
      </c>
      <c r="R1145" s="21">
        <f>IF($A1145="","",$A1145&amp;"|"&amp;$C1145&amp;"|"&amp;$D1145)</f>
        <v/>
      </c>
      <c r="S1145" s="21">
        <f>IF($A1145="","",IFERROR(INDEX(Offerte!$D$2:$D$200,MATCH($Q1145,Offerte!$L$2:$L$200,0)),0))</f>
        <v/>
      </c>
      <c r="T1145" s="21">
        <f>IF($A1145="","",IFERROR(INDEX(Offerte!$G$2:$G$200,MATCH($Q1145,Offerte!$L$2:$L$200,0)),"NO"))</f>
        <v/>
      </c>
    </row>
    <row r="1146">
      <c r="A1146" s="10">
        <f>IF(Offerte!$A38="","",Offerte!$A38)</f>
        <v/>
      </c>
      <c r="B1146" s="10">
        <f>IF(Offerte!$A38="","",Offerte!$B38)</f>
        <v/>
      </c>
      <c r="C1146" s="10">
        <f>IF(Offerte!$A38="","",Offerte!$C38)</f>
        <v/>
      </c>
      <c r="D1146" s="10" t="inlineStr">
        <is>
          <t>F.5.1</t>
        </is>
      </c>
      <c r="E1146" s="10" t="inlineStr">
        <is>
          <t>F</t>
        </is>
      </c>
      <c r="F1146" s="10" t="inlineStr">
        <is>
          <t>T</t>
        </is>
      </c>
      <c r="G1146" s="10" t="inlineStr">
        <is>
          <t>tabular</t>
        </is>
      </c>
      <c r="H1146" s="10" t="n">
        <v>1</v>
      </c>
      <c r="I1146" s="10" t="inlineStr">
        <is>
          <t>Rendicontazione di sostenibilità ambientale</t>
        </is>
      </c>
      <c r="J1146" s="20" t="n"/>
      <c r="K1146" s="20" t="n"/>
      <c r="L1146" s="20" t="n"/>
      <c r="M1146" s="20" t="n"/>
      <c r="N1146" s="21">
        <f>IF($A1146="","",IF(IFERROR(VALUE($M1146),0)=1,1,0))</f>
        <v/>
      </c>
      <c r="O1146" s="21">
        <f>IF($A1146="",0,IF(OR($S1146&lt;&gt;1,COUNTA($J1146:$M1146)=0),0,IF($N1146=1,$H1146,0)))</f>
        <v/>
      </c>
      <c r="P1146" s="10" t="inlineStr">
        <is>
          <t>sì/no</t>
        </is>
      </c>
      <c r="Q1146" s="21">
        <f>IF($A1146="","",$A1146&amp;"|"&amp;$C1146)</f>
        <v/>
      </c>
      <c r="R1146" s="21">
        <f>IF($A1146="","",$A1146&amp;"|"&amp;$C1146&amp;"|"&amp;$D1146)</f>
        <v/>
      </c>
      <c r="S1146" s="21">
        <f>IF($A1146="","",IFERROR(INDEX(Offerte!$D$2:$D$200,MATCH($Q1146,Offerte!$L$2:$L$200,0)),0))</f>
        <v/>
      </c>
      <c r="T1146" s="21">
        <f>IF($A1146="","",IFERROR(INDEX(Offerte!$G$2:$G$200,MATCH($Q1146,Offerte!$L$2:$L$200,0)),"NO"))</f>
        <v/>
      </c>
    </row>
    <row r="1147">
      <c r="A1147" s="10">
        <f>IF(Offerte!$A38="","",Offerte!$A38)</f>
        <v/>
      </c>
      <c r="B1147" s="10">
        <f>IF(Offerte!$A38="","",Offerte!$B38)</f>
        <v/>
      </c>
      <c r="C1147" s="10">
        <f>IF(Offerte!$A38="","",Offerte!$C38)</f>
        <v/>
      </c>
      <c r="D1147" s="10" t="inlineStr">
        <is>
          <t>G.1.1</t>
        </is>
      </c>
      <c r="E1147" s="10" t="inlineStr">
        <is>
          <t>G</t>
        </is>
      </c>
      <c r="F1147" s="10" t="inlineStr">
        <is>
          <t>D</t>
        </is>
      </c>
      <c r="G1147" s="10" t="inlineStr">
        <is>
          <t>discretionary</t>
        </is>
      </c>
      <c r="H1147" s="10" t="n">
        <v>2</v>
      </c>
      <c r="I1147" s="10" t="inlineStr">
        <is>
          <t>Qualità del progetto di centrale di controllo aziendale</t>
        </is>
      </c>
      <c r="J1147" s="20" t="n"/>
      <c r="K1147" s="20" t="n"/>
      <c r="L1147" s="20" t="n"/>
      <c r="M1147" s="20" t="n"/>
      <c r="N1147" s="21">
        <f>IF($A1147="","",MAX(0,MIN(1,IFERROR(VALUE($M1147),0))))</f>
        <v/>
      </c>
      <c r="O1147" s="21">
        <f>IF($A1147="",0,IF(OR($S1147&lt;&gt;1,COUNTA($J1147:$M1147)=0),0,IF(SUMPRODUCT(MAX(($C$5:$C$6173=$C1147)*($D$5:$D$6173=$D1147)*($S$5:$S$6173=1)*IFERROR($N$5:$N$6173*1,0)))&gt;0,ROUND($H1147*($N1147/SUMPRODUCT(MAX(($C$5:$C$6173=$C1147)*($D$5:$D$6173=$D1147)*($S$5:$S$6173=1)*IFERROR($N$5:$N$6173*1,0)))),4),0)))</f>
        <v/>
      </c>
      <c r="P1147" s="10" t="inlineStr">
        <is>
          <t>coeff.</t>
        </is>
      </c>
      <c r="Q1147" s="21">
        <f>IF($A1147="","",$A1147&amp;"|"&amp;$C1147)</f>
        <v/>
      </c>
      <c r="R1147" s="21">
        <f>IF($A1147="","",$A1147&amp;"|"&amp;$C1147&amp;"|"&amp;$D1147)</f>
        <v/>
      </c>
      <c r="S1147" s="21">
        <f>IF($A1147="","",IFERROR(INDEX(Offerte!$D$2:$D$200,MATCH($Q1147,Offerte!$L$2:$L$200,0)),0))</f>
        <v/>
      </c>
      <c r="T1147" s="21">
        <f>IF($A1147="","",IFERROR(INDEX(Offerte!$G$2:$G$200,MATCH($Q1147,Offerte!$L$2:$L$200,0)),"NO"))</f>
        <v/>
      </c>
    </row>
    <row r="1148">
      <c r="A1148" s="10">
        <f>IF(Offerte!$A38="","",Offerte!$A38)</f>
        <v/>
      </c>
      <c r="B1148" s="10">
        <f>IF(Offerte!$A38="","",Offerte!$B38)</f>
        <v/>
      </c>
      <c r="C1148" s="10">
        <f>IF(Offerte!$A38="","",Offerte!$C38)</f>
        <v/>
      </c>
      <c r="D1148" s="10" t="inlineStr">
        <is>
          <t>G.2.1</t>
        </is>
      </c>
      <c r="E1148" s="10" t="inlineStr">
        <is>
          <t>G</t>
        </is>
      </c>
      <c r="F1148" s="10" t="inlineStr">
        <is>
          <t>T</t>
        </is>
      </c>
      <c r="G1148" s="10" t="inlineStr">
        <is>
          <t>tabular</t>
        </is>
      </c>
      <c r="H1148" s="10" t="n">
        <v>1</v>
      </c>
      <c r="I1148" s="10" t="inlineStr">
        <is>
          <t>Certificazione ISO 45001</t>
        </is>
      </c>
      <c r="J1148" s="20" t="n"/>
      <c r="K1148" s="20" t="n"/>
      <c r="L1148" s="20" t="n"/>
      <c r="M1148" s="20" t="n"/>
      <c r="N1148" s="21">
        <f>IF($A1148="","",IF(IFERROR(VALUE($M1148),0)=1,1,0))</f>
        <v/>
      </c>
      <c r="O1148" s="21">
        <f>IF($A1148="",0,IF(OR($S1148&lt;&gt;1,COUNTA($J1148:$M1148)=0),0,IF($N1148=1,$H1148,0)))</f>
        <v/>
      </c>
      <c r="P1148" s="10" t="inlineStr">
        <is>
          <t>sì/no</t>
        </is>
      </c>
      <c r="Q1148" s="21">
        <f>IF($A1148="","",$A1148&amp;"|"&amp;$C1148)</f>
        <v/>
      </c>
      <c r="R1148" s="21">
        <f>IF($A1148="","",$A1148&amp;"|"&amp;$C1148&amp;"|"&amp;$D1148)</f>
        <v/>
      </c>
      <c r="S1148" s="21">
        <f>IF($A1148="","",IFERROR(INDEX(Offerte!$D$2:$D$200,MATCH($Q1148,Offerte!$L$2:$L$200,0)),0))</f>
        <v/>
      </c>
      <c r="T1148" s="21">
        <f>IF($A1148="","",IFERROR(INDEX(Offerte!$G$2:$G$200,MATCH($Q1148,Offerte!$L$2:$L$200,0)),"NO"))</f>
        <v/>
      </c>
    </row>
    <row r="1149">
      <c r="A1149" s="10">
        <f>IF(Offerte!$A38="","",Offerte!$A38)</f>
        <v/>
      </c>
      <c r="B1149" s="10">
        <f>IF(Offerte!$A38="","",Offerte!$B38)</f>
        <v/>
      </c>
      <c r="C1149" s="10">
        <f>IF(Offerte!$A38="","",Offerte!$C38)</f>
        <v/>
      </c>
      <c r="D1149" s="10" t="inlineStr">
        <is>
          <t>G.3.1</t>
        </is>
      </c>
      <c r="E1149" s="10" t="inlineStr">
        <is>
          <t>G</t>
        </is>
      </c>
      <c r="F1149" s="10" t="inlineStr">
        <is>
          <t>T</t>
        </is>
      </c>
      <c r="G1149" s="10" t="inlineStr">
        <is>
          <t>tabular</t>
        </is>
      </c>
      <c r="H1149" s="10" t="n">
        <v>1</v>
      </c>
      <c r="I1149" s="10" t="inlineStr">
        <is>
          <t>Certificazioni di responsabilità sociale</t>
        </is>
      </c>
      <c r="J1149" s="20" t="n"/>
      <c r="K1149" s="20" t="n"/>
      <c r="L1149" s="20" t="n"/>
      <c r="M1149" s="20" t="n"/>
      <c r="N1149" s="21">
        <f>IF($A1149="","",IF(IFERROR(VALUE($M1149),0)=1,1,0))</f>
        <v/>
      </c>
      <c r="O1149" s="21">
        <f>IF($A1149="",0,IF(OR($S1149&lt;&gt;1,COUNTA($J1149:$M1149)=0),0,IF($N1149=1,$H1149,0)))</f>
        <v/>
      </c>
      <c r="P1149" s="10" t="inlineStr">
        <is>
          <t>sì/no</t>
        </is>
      </c>
      <c r="Q1149" s="21">
        <f>IF($A1149="","",$A1149&amp;"|"&amp;$C1149)</f>
        <v/>
      </c>
      <c r="R1149" s="21">
        <f>IF($A1149="","",$A1149&amp;"|"&amp;$C1149&amp;"|"&amp;$D1149)</f>
        <v/>
      </c>
      <c r="S1149" s="21">
        <f>IF($A1149="","",IFERROR(INDEX(Offerte!$D$2:$D$200,MATCH($Q1149,Offerte!$L$2:$L$200,0)),0))</f>
        <v/>
      </c>
      <c r="T1149" s="21">
        <f>IF($A1149="","",IFERROR(INDEX(Offerte!$G$2:$G$200,MATCH($Q1149,Offerte!$L$2:$L$200,0)),"NO"))</f>
        <v/>
      </c>
    </row>
    <row r="1150">
      <c r="A1150" s="10">
        <f>IF(Offerte!$A38="","",Offerte!$A38)</f>
        <v/>
      </c>
      <c r="B1150" s="10">
        <f>IF(Offerte!$A38="","",Offerte!$B38)</f>
        <v/>
      </c>
      <c r="C1150" s="10">
        <f>IF(Offerte!$A38="","",Offerte!$C38)</f>
        <v/>
      </c>
      <c r="D1150" s="10" t="inlineStr">
        <is>
          <t>G.4.1</t>
        </is>
      </c>
      <c r="E1150" s="10" t="inlineStr">
        <is>
          <t>G</t>
        </is>
      </c>
      <c r="F1150" s="10" t="inlineStr">
        <is>
          <t>D</t>
        </is>
      </c>
      <c r="G1150" s="10" t="inlineStr">
        <is>
          <t>discretionary</t>
        </is>
      </c>
      <c r="H1150" s="10" t="n">
        <v>2</v>
      </c>
      <c r="I1150" s="10" t="inlineStr">
        <is>
          <t>Qualità del piano di formazione del personale</t>
        </is>
      </c>
      <c r="J1150" s="20" t="n"/>
      <c r="K1150" s="20" t="n"/>
      <c r="L1150" s="20" t="n"/>
      <c r="M1150" s="20" t="n"/>
      <c r="N1150" s="21">
        <f>IF($A1150="","",MAX(0,MIN(1,IFERROR(VALUE($M1150),0))))</f>
        <v/>
      </c>
      <c r="O1150" s="21">
        <f>IF($A1150="",0,IF(OR($S1150&lt;&gt;1,COUNTA($J1150:$M1150)=0),0,IF(SUMPRODUCT(MAX(($C$5:$C$6173=$C1150)*($D$5:$D$6173=$D1150)*($S$5:$S$6173=1)*IFERROR($N$5:$N$6173*1,0)))&gt;0,ROUND($H1150*($N1150/SUMPRODUCT(MAX(($C$5:$C$6173=$C1150)*($D$5:$D$6173=$D1150)*($S$5:$S$6173=1)*IFERROR($N$5:$N$6173*1,0)))),4),0)))</f>
        <v/>
      </c>
      <c r="P1150" s="10" t="inlineStr">
        <is>
          <t>coeff.</t>
        </is>
      </c>
      <c r="Q1150" s="21">
        <f>IF($A1150="","",$A1150&amp;"|"&amp;$C1150)</f>
        <v/>
      </c>
      <c r="R1150" s="21">
        <f>IF($A1150="","",$A1150&amp;"|"&amp;$C1150&amp;"|"&amp;$D1150)</f>
        <v/>
      </c>
      <c r="S1150" s="21">
        <f>IF($A1150="","",IFERROR(INDEX(Offerte!$D$2:$D$200,MATCH($Q1150,Offerte!$L$2:$L$200,0)),0))</f>
        <v/>
      </c>
      <c r="T1150" s="21">
        <f>IF($A1150="","",IFERROR(INDEX(Offerte!$G$2:$G$200,MATCH($Q1150,Offerte!$L$2:$L$200,0)),"NO"))</f>
        <v/>
      </c>
    </row>
    <row r="1151">
      <c r="A1151" s="10">
        <f>IF(Offerte!$A38="","",Offerte!$A38)</f>
        <v/>
      </c>
      <c r="B1151" s="10">
        <f>IF(Offerte!$A38="","",Offerte!$B38)</f>
        <v/>
      </c>
      <c r="C1151" s="10">
        <f>IF(Offerte!$A38="","",Offerte!$C38)</f>
        <v/>
      </c>
      <c r="D1151" s="10" t="inlineStr">
        <is>
          <t>G.5.1</t>
        </is>
      </c>
      <c r="E1151" s="10" t="inlineStr">
        <is>
          <t>G</t>
        </is>
      </c>
      <c r="F1151" s="10" t="inlineStr">
        <is>
          <t>T</t>
        </is>
      </c>
      <c r="G1151" s="10" t="inlineStr">
        <is>
          <t>tabular</t>
        </is>
      </c>
      <c r="H1151" s="10" t="n">
        <v>1</v>
      </c>
      <c r="I1151" s="10" t="inlineStr">
        <is>
          <t>Impegno al mantenimento delle garanzie del contratto di secondo livello del gestore uscente</t>
        </is>
      </c>
      <c r="J1151" s="20" t="n"/>
      <c r="K1151" s="20" t="n"/>
      <c r="L1151" s="20" t="n"/>
      <c r="M1151" s="20" t="n"/>
      <c r="N1151" s="21">
        <f>IF($A1151="","",IF(IFERROR(VALUE($M1151),0)=1,1,0))</f>
        <v/>
      </c>
      <c r="O1151" s="21">
        <f>IF($A1151="",0,IF(OR($S1151&lt;&gt;1,COUNTA($J1151:$M1151)=0),0,IF($N1151=1,$H1151,0)))</f>
        <v/>
      </c>
      <c r="P1151" s="10" t="inlineStr">
        <is>
          <t>sì/no</t>
        </is>
      </c>
      <c r="Q1151" s="21">
        <f>IF($A1151="","",$A1151&amp;"|"&amp;$C1151)</f>
        <v/>
      </c>
      <c r="R1151" s="21">
        <f>IF($A1151="","",$A1151&amp;"|"&amp;$C1151&amp;"|"&amp;$D1151)</f>
        <v/>
      </c>
      <c r="S1151" s="21">
        <f>IF($A1151="","",IFERROR(INDEX(Offerte!$D$2:$D$200,MATCH($Q1151,Offerte!$L$2:$L$200,0)),0))</f>
        <v/>
      </c>
      <c r="T1151" s="21">
        <f>IF($A1151="","",IFERROR(INDEX(Offerte!$G$2:$G$200,MATCH($Q1151,Offerte!$L$2:$L$200,0)),"NO"))</f>
        <v/>
      </c>
    </row>
    <row r="1152">
      <c r="A1152" s="10">
        <f>IF(Offerte!$A39="","",Offerte!$A39)</f>
        <v/>
      </c>
      <c r="B1152" s="10">
        <f>IF(Offerte!$A39="","",Offerte!$B39)</f>
        <v/>
      </c>
      <c r="C1152" s="10">
        <f>IF(Offerte!$A39="","",Offerte!$C39)</f>
        <v/>
      </c>
      <c r="D1152" s="10" t="inlineStr">
        <is>
          <t>A.1.1</t>
        </is>
      </c>
      <c r="E1152" s="10" t="inlineStr">
        <is>
          <t>A</t>
        </is>
      </c>
      <c r="F1152" s="10" t="inlineStr">
        <is>
          <t>Q</t>
        </is>
      </c>
      <c r="G1152" s="10" t="inlineStr">
        <is>
          <t>higher</t>
        </is>
      </c>
      <c r="H1152" s="10" t="n">
        <v>3</v>
      </c>
      <c r="I1152" s="10" t="inlineStr">
        <is>
          <t>Tasso aggiuntivo di corse controllate</t>
        </is>
      </c>
      <c r="J1152" s="20" t="n"/>
      <c r="K1152" s="20" t="n"/>
      <c r="L1152" s="20" t="n"/>
      <c r="M1152" s="20" t="n"/>
      <c r="N1152" s="21">
        <f>IF($A1152="","",IFERROR(VALUE($K1152)/VALUE($L1152)*100,IFERROR(VALUE($J1152),0)))</f>
        <v/>
      </c>
      <c r="O1152" s="21">
        <f>IF($A1152="",0,IF(OR($S1152&lt;&gt;1,COUNTA($J1152:$M1152)=0),0,IF(SUMPRODUCT(MAX(($C$5:$C$6173=$C1152)*($D$5:$D$6173=$D1152)*($S$5:$S$6173=1)*IFERROR($N$5:$N$6173*1,0)))&gt;0,ROUND($H1152*($N1152/SUMPRODUCT(MAX(($C$5:$C$6173=$C1152)*($D$5:$D$6173=$D1152)*($S$5:$S$6173=1)*IFERROR($N$5:$N$6173*1,0)))),4),0)))</f>
        <v/>
      </c>
      <c r="P1152" s="10" t="inlineStr">
        <is>
          <t>Corse controllate annue / Corse programmate annue</t>
        </is>
      </c>
      <c r="Q1152" s="21">
        <f>IF($A1152="","",$A1152&amp;"|"&amp;$C1152)</f>
        <v/>
      </c>
      <c r="R1152" s="21">
        <f>IF($A1152="","",$A1152&amp;"|"&amp;$C1152&amp;"|"&amp;$D1152)</f>
        <v/>
      </c>
      <c r="S1152" s="21">
        <f>IF($A1152="","",IFERROR(INDEX(Offerte!$D$2:$D$200,MATCH($Q1152,Offerte!$L$2:$L$200,0)),0))</f>
        <v/>
      </c>
      <c r="T1152" s="21">
        <f>IF($A1152="","",IFERROR(INDEX(Offerte!$G$2:$G$200,MATCH($Q1152,Offerte!$L$2:$L$200,0)),"NO"))</f>
        <v/>
      </c>
    </row>
    <row r="1153">
      <c r="A1153" s="10">
        <f>IF(Offerte!$A39="","",Offerte!$A39)</f>
        <v/>
      </c>
      <c r="B1153" s="10">
        <f>IF(Offerte!$A39="","",Offerte!$B39)</f>
        <v/>
      </c>
      <c r="C1153" s="10">
        <f>IF(Offerte!$A39="","",Offerte!$C39)</f>
        <v/>
      </c>
      <c r="D1153" s="10" t="inlineStr">
        <is>
          <t>A.1.2</t>
        </is>
      </c>
      <c r="E1153" s="10" t="inlineStr">
        <is>
          <t>A</t>
        </is>
      </c>
      <c r="F1153" s="10" t="inlineStr">
        <is>
          <t>Q</t>
        </is>
      </c>
      <c r="G1153" s="10" t="inlineStr">
        <is>
          <t>higher</t>
        </is>
      </c>
      <c r="H1153" s="10" t="n">
        <v>4</v>
      </c>
      <c r="I1153" s="10" t="inlineStr">
        <is>
          <t>Numero aggiuntivo di passeggeri controllati</t>
        </is>
      </c>
      <c r="J1153" s="20" t="n"/>
      <c r="K1153" s="20" t="n"/>
      <c r="L1153" s="20" t="n"/>
      <c r="M1153" s="20" t="n"/>
      <c r="N1153" s="21">
        <f>IF($A1153="","",IFERROR(VALUE($J1153),0))</f>
        <v/>
      </c>
      <c r="O1153" s="21">
        <f>IF($A1153="",0,IF(OR($S1153&lt;&gt;1,COUNTA($J1153:$M1153)=0),0,IF(SUMPRODUCT(MAX(($C$5:$C$6173=$C1153)*($D$5:$D$6173=$D1153)*($S$5:$S$6173=1)*IFERROR($N$5:$N$6173*1,0)))&gt;0,ROUND($H1153*($N1153/SUMPRODUCT(MAX(($C$5:$C$6173=$C1153)*($D$5:$D$6173=$D1153)*($S$5:$S$6173=1)*IFERROR($N$5:$N$6173*1,0)))),4),0)))</f>
        <v/>
      </c>
      <c r="P1153" s="10" t="inlineStr">
        <is>
          <t>passeggeri/anno</t>
        </is>
      </c>
      <c r="Q1153" s="21">
        <f>IF($A1153="","",$A1153&amp;"|"&amp;$C1153)</f>
        <v/>
      </c>
      <c r="R1153" s="21">
        <f>IF($A1153="","",$A1153&amp;"|"&amp;$C1153&amp;"|"&amp;$D1153)</f>
        <v/>
      </c>
      <c r="S1153" s="21">
        <f>IF($A1153="","",IFERROR(INDEX(Offerte!$D$2:$D$200,MATCH($Q1153,Offerte!$L$2:$L$200,0)),0))</f>
        <v/>
      </c>
      <c r="T1153" s="21">
        <f>IF($A1153="","",IFERROR(INDEX(Offerte!$G$2:$G$200,MATCH($Q1153,Offerte!$L$2:$L$200,0)),"NO"))</f>
        <v/>
      </c>
    </row>
    <row r="1154">
      <c r="A1154" s="10">
        <f>IF(Offerte!$A39="","",Offerte!$A39)</f>
        <v/>
      </c>
      <c r="B1154" s="10">
        <f>IF(Offerte!$A39="","",Offerte!$B39)</f>
        <v/>
      </c>
      <c r="C1154" s="10">
        <f>IF(Offerte!$A39="","",Offerte!$C39)</f>
        <v/>
      </c>
      <c r="D1154" s="10" t="inlineStr">
        <is>
          <t>B.1.1</t>
        </is>
      </c>
      <c r="E1154" s="10" t="inlineStr">
        <is>
          <t>B</t>
        </is>
      </c>
      <c r="F1154" s="10" t="inlineStr">
        <is>
          <t>Q</t>
        </is>
      </c>
      <c r="G1154" s="10" t="inlineStr">
        <is>
          <t>higher</t>
        </is>
      </c>
      <c r="H1154" s="10" t="n">
        <v>3</v>
      </c>
      <c r="I1154" s="10" t="inlineStr">
        <is>
          <t>Incremento dei posti offerti nelle fasce di punta</t>
        </is>
      </c>
      <c r="J1154" s="20" t="n"/>
      <c r="K1154" s="20" t="n"/>
      <c r="L1154" s="20" t="n"/>
      <c r="M1154" s="20" t="n"/>
      <c r="N1154" s="21">
        <f>IF($A1154="","",IFERROR(VALUE($J1154),0))</f>
        <v/>
      </c>
      <c r="O1154" s="21">
        <f>IF($A1154="",0,IF(OR($S1154&lt;&gt;1,COUNTA($J1154:$M1154)=0),0,IF(SUMPRODUCT(MAX(($C$5:$C$6173=$C1154)*($D$5:$D$6173=$D1154)*($S$5:$S$6173=1)*IFERROR($N$5:$N$6173*1,0)))&gt;0,ROUND($H1154*($N1154/SUMPRODUCT(MAX(($C$5:$C$6173=$C1154)*($D$5:$D$6173=$D1154)*($S$5:$S$6173=1)*IFERROR($N$5:$N$6173*1,0)))),4),0)))</f>
        <v/>
      </c>
      <c r="P1154" s="10" t="inlineStr">
        <is>
          <t>posti*km</t>
        </is>
      </c>
      <c r="Q1154" s="21">
        <f>IF($A1154="","",$A1154&amp;"|"&amp;$C1154)</f>
        <v/>
      </c>
      <c r="R1154" s="21">
        <f>IF($A1154="","",$A1154&amp;"|"&amp;$C1154&amp;"|"&amp;$D1154)</f>
        <v/>
      </c>
      <c r="S1154" s="21">
        <f>IF($A1154="","",IFERROR(INDEX(Offerte!$D$2:$D$200,MATCH($Q1154,Offerte!$L$2:$L$200,0)),0))</f>
        <v/>
      </c>
      <c r="T1154" s="21">
        <f>IF($A1154="","",IFERROR(INDEX(Offerte!$G$2:$G$200,MATCH($Q1154,Offerte!$L$2:$L$200,0)),"NO"))</f>
        <v/>
      </c>
    </row>
    <row r="1155">
      <c r="A1155" s="10">
        <f>IF(Offerte!$A39="","",Offerte!$A39)</f>
        <v/>
      </c>
      <c r="B1155" s="10">
        <f>IF(Offerte!$A39="","",Offerte!$B39)</f>
        <v/>
      </c>
      <c r="C1155" s="10">
        <f>IF(Offerte!$A39="","",Offerte!$C39)</f>
        <v/>
      </c>
      <c r="D1155" s="10" t="inlineStr">
        <is>
          <t>B.2.1</t>
        </is>
      </c>
      <c r="E1155" s="10" t="inlineStr">
        <is>
          <t>B</t>
        </is>
      </c>
      <c r="F1155" s="10" t="inlineStr">
        <is>
          <t>Q</t>
        </is>
      </c>
      <c r="G1155" s="10" t="inlineStr">
        <is>
          <t>higher</t>
        </is>
      </c>
      <c r="H1155" s="10" t="n">
        <v>4</v>
      </c>
      <c r="I1155" s="10" t="inlineStr">
        <is>
          <t>Corse aggiuntive nell'arco giornaliero base</t>
        </is>
      </c>
      <c r="J1155" s="20" t="n"/>
      <c r="K1155" s="20" t="n"/>
      <c r="L1155" s="20" t="n"/>
      <c r="M1155" s="20" t="n"/>
      <c r="N1155" s="21">
        <f>IF($A1155="","",IFERROR(VALUE($J1155),0))</f>
        <v/>
      </c>
      <c r="O1155" s="21">
        <f>IF($A1155="",0,IF(OR($S1155&lt;&gt;1,COUNTA($J1155:$M1155)=0),0,IF(SUMPRODUCT(MAX(($C$5:$C$6173=$C1155)*($D$5:$D$6173=$D1155)*($S$5:$S$6173=1)*IFERROR($N$5:$N$6173*1,0)))&gt;0,ROUND($H1155*($N1155/SUMPRODUCT(MAX(($C$5:$C$6173=$C1155)*($D$5:$D$6173=$D1155)*($S$5:$S$6173=1)*IFERROR($N$5:$N$6173*1,0)))),4),0)))</f>
        <v/>
      </c>
      <c r="P1155" s="10" t="inlineStr">
        <is>
          <t>corse</t>
        </is>
      </c>
      <c r="Q1155" s="21">
        <f>IF($A1155="","",$A1155&amp;"|"&amp;$C1155)</f>
        <v/>
      </c>
      <c r="R1155" s="21">
        <f>IF($A1155="","",$A1155&amp;"|"&amp;$C1155&amp;"|"&amp;$D1155)</f>
        <v/>
      </c>
      <c r="S1155" s="21">
        <f>IF($A1155="","",IFERROR(INDEX(Offerte!$D$2:$D$200,MATCH($Q1155,Offerte!$L$2:$L$200,0)),0))</f>
        <v/>
      </c>
      <c r="T1155" s="21">
        <f>IF($A1155="","",IFERROR(INDEX(Offerte!$G$2:$G$200,MATCH($Q1155,Offerte!$L$2:$L$200,0)),"NO"))</f>
        <v/>
      </c>
    </row>
    <row r="1156">
      <c r="A1156" s="10">
        <f>IF(Offerte!$A39="","",Offerte!$A39)</f>
        <v/>
      </c>
      <c r="B1156" s="10">
        <f>IF(Offerte!$A39="","",Offerte!$B39)</f>
        <v/>
      </c>
      <c r="C1156" s="10">
        <f>IF(Offerte!$A39="","",Offerte!$C39)</f>
        <v/>
      </c>
      <c r="D1156" s="10" t="inlineStr">
        <is>
          <t>B.3.1</t>
        </is>
      </c>
      <c r="E1156" s="10" t="inlineStr">
        <is>
          <t>B</t>
        </is>
      </c>
      <c r="F1156" s="10" t="inlineStr">
        <is>
          <t>Q</t>
        </is>
      </c>
      <c r="G1156" s="10" t="inlineStr">
        <is>
          <t>higher</t>
        </is>
      </c>
      <c r="H1156" s="10" t="n">
        <v>2</v>
      </c>
      <c r="I1156" s="10" t="inlineStr">
        <is>
          <t>Numero di corse aggiuntive per allungamento dell'arco di servizio giornaliero nelle fasce serali</t>
        </is>
      </c>
      <c r="J1156" s="20" t="n"/>
      <c r="K1156" s="20" t="n"/>
      <c r="L1156" s="20" t="n"/>
      <c r="M1156" s="20" t="n"/>
      <c r="N1156" s="21">
        <f>IF($A1156="","",IFERROR(VALUE($J1156),0))</f>
        <v/>
      </c>
      <c r="O1156" s="21">
        <f>IF($A1156="",0,IF(OR($S1156&lt;&gt;1,COUNTA($J1156:$M1156)=0),0,IF(SUMPRODUCT(MAX(($C$5:$C$6173=$C1156)*($D$5:$D$6173=$D1156)*($S$5:$S$6173=1)*IFERROR($N$5:$N$6173*1,0)))&gt;0,ROUND($H1156*($N1156/SUMPRODUCT(MAX(($C$5:$C$6173=$C1156)*($D$5:$D$6173=$D1156)*($S$5:$S$6173=1)*IFERROR($N$5:$N$6173*1,0)))),4),0)))</f>
        <v/>
      </c>
      <c r="P1156" s="10" t="inlineStr">
        <is>
          <t>corse</t>
        </is>
      </c>
      <c r="Q1156" s="21">
        <f>IF($A1156="","",$A1156&amp;"|"&amp;$C1156)</f>
        <v/>
      </c>
      <c r="R1156" s="21">
        <f>IF($A1156="","",$A1156&amp;"|"&amp;$C1156&amp;"|"&amp;$D1156)</f>
        <v/>
      </c>
      <c r="S1156" s="21">
        <f>IF($A1156="","",IFERROR(INDEX(Offerte!$D$2:$D$200,MATCH($Q1156,Offerte!$L$2:$L$200,0)),0))</f>
        <v/>
      </c>
      <c r="T1156" s="21">
        <f>IF($A1156="","",IFERROR(INDEX(Offerte!$G$2:$G$200,MATCH($Q1156,Offerte!$L$2:$L$200,0)),"NO"))</f>
        <v/>
      </c>
    </row>
    <row r="1157">
      <c r="A1157" s="10">
        <f>IF(Offerte!$A39="","",Offerte!$A39)</f>
        <v/>
      </c>
      <c r="B1157" s="10">
        <f>IF(Offerte!$A39="","",Offerte!$B39)</f>
        <v/>
      </c>
      <c r="C1157" s="10">
        <f>IF(Offerte!$A39="","",Offerte!$C39)</f>
        <v/>
      </c>
      <c r="D1157" s="10" t="inlineStr">
        <is>
          <t>B.4.1</t>
        </is>
      </c>
      <c r="E1157" s="10" t="inlineStr">
        <is>
          <t>B</t>
        </is>
      </c>
      <c r="F1157" s="10" t="inlineStr">
        <is>
          <t>Q</t>
        </is>
      </c>
      <c r="G1157" s="10" t="inlineStr">
        <is>
          <t>higher</t>
        </is>
      </c>
      <c r="H1157" s="10" t="n">
        <v>3</v>
      </c>
      <c r="I1157" s="10" t="inlineStr">
        <is>
          <t>Percorrenze aggiuntive offerte nel Programma d'esercizio delle prime due fasi attuative</t>
        </is>
      </c>
      <c r="J1157" s="20" t="n"/>
      <c r="K1157" s="20" t="n"/>
      <c r="L1157" s="20" t="n"/>
      <c r="M1157" s="20" t="n"/>
      <c r="N1157" s="21">
        <f>IF($A1157="","",IFERROR(VALUE($J1157),0))</f>
        <v/>
      </c>
      <c r="O1157" s="21">
        <f>IF($A1157="",0,IF(OR($S1157&lt;&gt;1,COUNTA($J1157:$M1157)=0),0,IF(SUMPRODUCT(MAX(($C$5:$C$6173=$C1157)*($D$5:$D$6173=$D1157)*($S$5:$S$6173=1)*IFERROR($N$5:$N$6173*1,0)))&gt;0,ROUND($H1157*($N1157/SUMPRODUCT(MAX(($C$5:$C$6173=$C1157)*($D$5:$D$6173=$D1157)*($S$5:$S$6173=1)*IFERROR($N$5:$N$6173*1,0)))),4),0)))</f>
        <v/>
      </c>
      <c r="P1157" s="10" t="inlineStr">
        <is>
          <t>vett*km</t>
        </is>
      </c>
      <c r="Q1157" s="21">
        <f>IF($A1157="","",$A1157&amp;"|"&amp;$C1157)</f>
        <v/>
      </c>
      <c r="R1157" s="21">
        <f>IF($A1157="","",$A1157&amp;"|"&amp;$C1157&amp;"|"&amp;$D1157)</f>
        <v/>
      </c>
      <c r="S1157" s="21">
        <f>IF($A1157="","",IFERROR(INDEX(Offerte!$D$2:$D$200,MATCH($Q1157,Offerte!$L$2:$L$200,0)),0))</f>
        <v/>
      </c>
      <c r="T1157" s="21">
        <f>IF($A1157="","",IFERROR(INDEX(Offerte!$G$2:$G$200,MATCH($Q1157,Offerte!$L$2:$L$200,0)),"NO"))</f>
        <v/>
      </c>
    </row>
    <row r="1158">
      <c r="A1158" s="10">
        <f>IF(Offerte!$A39="","",Offerte!$A39)</f>
        <v/>
      </c>
      <c r="B1158" s="10">
        <f>IF(Offerte!$A39="","",Offerte!$B39)</f>
        <v/>
      </c>
      <c r="C1158" s="10">
        <f>IF(Offerte!$A39="","",Offerte!$C39)</f>
        <v/>
      </c>
      <c r="D1158" s="10" t="inlineStr">
        <is>
          <t>B.5.1</t>
        </is>
      </c>
      <c r="E1158" s="10" t="inlineStr">
        <is>
          <t>B</t>
        </is>
      </c>
      <c r="F1158" s="10" t="inlineStr">
        <is>
          <t>D</t>
        </is>
      </c>
      <c r="G1158" s="10" t="inlineStr">
        <is>
          <t>discretionary</t>
        </is>
      </c>
      <c r="H1158" s="10" t="n">
        <v>2</v>
      </c>
      <c r="I1158" s="10" t="inlineStr">
        <is>
          <t>Efficacia del progetto di servizi complementari DRT</t>
        </is>
      </c>
      <c r="J1158" s="20" t="n"/>
      <c r="K1158" s="20" t="n"/>
      <c r="L1158" s="20" t="n"/>
      <c r="M1158" s="20" t="n"/>
      <c r="N1158" s="21">
        <f>IF($A1158="","",MAX(0,MIN(1,IFERROR(VALUE($M1158),0))))</f>
        <v/>
      </c>
      <c r="O1158" s="21">
        <f>IF($A1158="",0,IF(OR($S1158&lt;&gt;1,COUNTA($J1158:$M1158)=0),0,IF(SUMPRODUCT(MAX(($C$5:$C$6173=$C1158)*($D$5:$D$6173=$D1158)*($S$5:$S$6173=1)*IFERROR($N$5:$N$6173*1,0)))&gt;0,ROUND($H1158*($N1158/SUMPRODUCT(MAX(($C$5:$C$6173=$C1158)*($D$5:$D$6173=$D1158)*($S$5:$S$6173=1)*IFERROR($N$5:$N$6173*1,0)))),4),0)))</f>
        <v/>
      </c>
      <c r="P1158" s="10" t="inlineStr">
        <is>
          <t>coeff.</t>
        </is>
      </c>
      <c r="Q1158" s="21">
        <f>IF($A1158="","",$A1158&amp;"|"&amp;$C1158)</f>
        <v/>
      </c>
      <c r="R1158" s="21">
        <f>IF($A1158="","",$A1158&amp;"|"&amp;$C1158&amp;"|"&amp;$D1158)</f>
        <v/>
      </c>
      <c r="S1158" s="21">
        <f>IF($A1158="","",IFERROR(INDEX(Offerte!$D$2:$D$200,MATCH($Q1158,Offerte!$L$2:$L$200,0)),0))</f>
        <v/>
      </c>
      <c r="T1158" s="21">
        <f>IF($A1158="","",IFERROR(INDEX(Offerte!$G$2:$G$200,MATCH($Q1158,Offerte!$L$2:$L$200,0)),"NO"))</f>
        <v/>
      </c>
    </row>
    <row r="1159">
      <c r="A1159" s="10">
        <f>IF(Offerte!$A39="","",Offerte!$A39)</f>
        <v/>
      </c>
      <c r="B1159" s="10">
        <f>IF(Offerte!$A39="","",Offerte!$B39)</f>
        <v/>
      </c>
      <c r="C1159" s="10">
        <f>IF(Offerte!$A39="","",Offerte!$C39)</f>
        <v/>
      </c>
      <c r="D1159" s="10" t="inlineStr">
        <is>
          <t>C.1.1</t>
        </is>
      </c>
      <c r="E1159" s="10" t="inlineStr">
        <is>
          <t>C</t>
        </is>
      </c>
      <c r="F1159" s="10" t="inlineStr">
        <is>
          <t>Q</t>
        </is>
      </c>
      <c r="G1159" s="10" t="inlineStr">
        <is>
          <t>higher</t>
        </is>
      </c>
      <c r="H1159" s="10" t="n">
        <v>2</v>
      </c>
      <c r="I1159" s="10" t="inlineStr">
        <is>
          <t>Tasso di copertura del servizio con telecamere BSD</t>
        </is>
      </c>
      <c r="J1159" s="20" t="n"/>
      <c r="K1159" s="20" t="n"/>
      <c r="L1159" s="20" t="n"/>
      <c r="M1159" s="20" t="n"/>
      <c r="N1159" s="21">
        <f>IF($A1159="","",IFERROR(VALUE($K1159)/VALUE($L1159),IFERROR(VALUE($J1159),0)))</f>
        <v/>
      </c>
      <c r="O1159" s="21">
        <f>IF($A1159="",0,IF(OR($S1159&lt;&gt;1,COUNTA($J1159:$M1159)=0),0,IF(SUMPRODUCT(MAX(($C$5:$C$6173=$C1159)*($D$5:$D$6173=$D1159)*($S$5:$S$6173=1)*IFERROR($N$5:$N$6173*1,0)))&gt;0,ROUND($H1159*($N1159/SUMPRODUCT(MAX(($C$5:$C$6173=$C1159)*($D$5:$D$6173=$D1159)*($S$5:$S$6173=1)*IFERROR($N$5:$N$6173*1,0)))),4),0)))</f>
        <v/>
      </c>
      <c r="P1159" s="10" t="inlineStr">
        <is>
          <t>Autobus attrezzati con telecamere BSD / Autobus totali in offerta, incluse scorte</t>
        </is>
      </c>
      <c r="Q1159" s="21">
        <f>IF($A1159="","",$A1159&amp;"|"&amp;$C1159)</f>
        <v/>
      </c>
      <c r="R1159" s="21">
        <f>IF($A1159="","",$A1159&amp;"|"&amp;$C1159&amp;"|"&amp;$D1159)</f>
        <v/>
      </c>
      <c r="S1159" s="21">
        <f>IF($A1159="","",IFERROR(INDEX(Offerte!$D$2:$D$200,MATCH($Q1159,Offerte!$L$2:$L$200,0)),0))</f>
        <v/>
      </c>
      <c r="T1159" s="21">
        <f>IF($A1159="","",IFERROR(INDEX(Offerte!$G$2:$G$200,MATCH($Q1159,Offerte!$L$2:$L$200,0)),"NO"))</f>
        <v/>
      </c>
    </row>
    <row r="1160">
      <c r="A1160" s="10">
        <f>IF(Offerte!$A39="","",Offerte!$A39)</f>
        <v/>
      </c>
      <c r="B1160" s="10">
        <f>IF(Offerte!$A39="","",Offerte!$B39)</f>
        <v/>
      </c>
      <c r="C1160" s="10">
        <f>IF(Offerte!$A39="","",Offerte!$C39)</f>
        <v/>
      </c>
      <c r="D1160" s="10" t="inlineStr">
        <is>
          <t>C.1.2</t>
        </is>
      </c>
      <c r="E1160" s="10" t="inlineStr">
        <is>
          <t>C</t>
        </is>
      </c>
      <c r="F1160" s="10" t="inlineStr">
        <is>
          <t>Q</t>
        </is>
      </c>
      <c r="G1160" s="10" t="inlineStr">
        <is>
          <t>higher</t>
        </is>
      </c>
      <c r="H1160" s="10" t="n">
        <v>2</v>
      </c>
      <c r="I1160" s="10" t="inlineStr">
        <is>
          <t>Tasso di copertura del servizio con telecamere ADAS</t>
        </is>
      </c>
      <c r="J1160" s="20" t="n"/>
      <c r="K1160" s="20" t="n"/>
      <c r="L1160" s="20" t="n"/>
      <c r="M1160" s="20" t="n"/>
      <c r="N1160" s="21">
        <f>IF($A1160="","",IFERROR(VALUE($K1160)/VALUE($L1160),IFERROR(VALUE($J1160),0)))</f>
        <v/>
      </c>
      <c r="O1160" s="21">
        <f>IF($A1160="",0,IF(OR($S1160&lt;&gt;1,COUNTA($J1160:$M1160)=0),0,IF(SUMPRODUCT(MAX(($C$5:$C$6173=$C1160)*($D$5:$D$6173=$D1160)*($S$5:$S$6173=1)*IFERROR($N$5:$N$6173*1,0)))&gt;0,ROUND($H1160*($N1160/SUMPRODUCT(MAX(($C$5:$C$6173=$C1160)*($D$5:$D$6173=$D1160)*($S$5:$S$6173=1)*IFERROR($N$5:$N$6173*1,0)))),4),0)))</f>
        <v/>
      </c>
      <c r="P1160" s="10" t="inlineStr">
        <is>
          <t>Autobus attrezzati con telecamere ADAS / Autobus totali in offerta, incluse scorte</t>
        </is>
      </c>
      <c r="Q1160" s="21">
        <f>IF($A1160="","",$A1160&amp;"|"&amp;$C1160)</f>
        <v/>
      </c>
      <c r="R1160" s="21">
        <f>IF($A1160="","",$A1160&amp;"|"&amp;$C1160&amp;"|"&amp;$D1160)</f>
        <v/>
      </c>
      <c r="S1160" s="21">
        <f>IF($A1160="","",IFERROR(INDEX(Offerte!$D$2:$D$200,MATCH($Q1160,Offerte!$L$2:$L$200,0)),0))</f>
        <v/>
      </c>
      <c r="T1160" s="21">
        <f>IF($A1160="","",IFERROR(INDEX(Offerte!$G$2:$G$200,MATCH($Q1160,Offerte!$L$2:$L$200,0)),"NO"))</f>
        <v/>
      </c>
    </row>
    <row r="1161">
      <c r="A1161" s="10">
        <f>IF(Offerte!$A39="","",Offerte!$A39)</f>
        <v/>
      </c>
      <c r="B1161" s="10">
        <f>IF(Offerte!$A39="","",Offerte!$B39)</f>
        <v/>
      </c>
      <c r="C1161" s="10">
        <f>IF(Offerte!$A39="","",Offerte!$C39)</f>
        <v/>
      </c>
      <c r="D1161" s="10" t="inlineStr">
        <is>
          <t>C.2.1</t>
        </is>
      </c>
      <c r="E1161" s="10" t="inlineStr">
        <is>
          <t>C</t>
        </is>
      </c>
      <c r="F1161" s="10" t="inlineStr">
        <is>
          <t>Q</t>
        </is>
      </c>
      <c r="G1161" s="10" t="inlineStr">
        <is>
          <t>higher</t>
        </is>
      </c>
      <c r="H1161" s="10" t="n">
        <v>3</v>
      </c>
      <c r="I1161" s="10" t="inlineStr">
        <is>
          <t>Tasso di copertura del servizio con telecamere di bordo di videosorveglianza</t>
        </is>
      </c>
      <c r="J1161" s="20" t="n"/>
      <c r="K1161" s="20" t="n"/>
      <c r="L1161" s="20" t="n"/>
      <c r="M1161" s="20" t="n"/>
      <c r="N1161" s="21">
        <f>IF($A1161="","",IFERROR(VALUE($K1161)/VALUE($L1161),IFERROR(VALUE($J1161),0)))</f>
        <v/>
      </c>
      <c r="O1161" s="21">
        <f>IF($A1161="",0,IF(OR($S1161&lt;&gt;1,COUNTA($J1161:$M1161)=0),0,IF(SUMPRODUCT(MAX(($C$5:$C$6173=$C1161)*($D$5:$D$6173=$D1161)*($S$5:$S$6173=1)*IFERROR($N$5:$N$6173*1,0)))&gt;0,ROUND($H1161*($N1161/SUMPRODUCT(MAX(($C$5:$C$6173=$C1161)*($D$5:$D$6173=$D1161)*($S$5:$S$6173=1)*IFERROR($N$5:$N$6173*1,0)))),4),0)))</f>
        <v/>
      </c>
      <c r="P1161" s="10" t="inlineStr">
        <is>
          <t>Autobus attrezzati con videosorveglianza / Autobus totali in offerta, incluse scorte</t>
        </is>
      </c>
      <c r="Q1161" s="21">
        <f>IF($A1161="","",$A1161&amp;"|"&amp;$C1161)</f>
        <v/>
      </c>
      <c r="R1161" s="21">
        <f>IF($A1161="","",$A1161&amp;"|"&amp;$C1161&amp;"|"&amp;$D1161)</f>
        <v/>
      </c>
      <c r="S1161" s="21">
        <f>IF($A1161="","",IFERROR(INDEX(Offerte!$D$2:$D$200,MATCH($Q1161,Offerte!$L$2:$L$200,0)),0))</f>
        <v/>
      </c>
      <c r="T1161" s="21">
        <f>IF($A1161="","",IFERROR(INDEX(Offerte!$G$2:$G$200,MATCH($Q1161,Offerte!$L$2:$L$200,0)),"NO"))</f>
        <v/>
      </c>
    </row>
    <row r="1162">
      <c r="A1162" s="10">
        <f>IF(Offerte!$A39="","",Offerte!$A39)</f>
        <v/>
      </c>
      <c r="B1162" s="10">
        <f>IF(Offerte!$A39="","",Offerte!$B39)</f>
        <v/>
      </c>
      <c r="C1162" s="10">
        <f>IF(Offerte!$A39="","",Offerte!$C39)</f>
        <v/>
      </c>
      <c r="D1162" s="10" t="inlineStr">
        <is>
          <t>C.2.2</t>
        </is>
      </c>
      <c r="E1162" s="10" t="inlineStr">
        <is>
          <t>C</t>
        </is>
      </c>
      <c r="F1162" s="10" t="inlineStr">
        <is>
          <t>T</t>
        </is>
      </c>
      <c r="G1162" s="10" t="inlineStr">
        <is>
          <t>tabular</t>
        </is>
      </c>
      <c r="H1162" s="10" t="n">
        <v>1</v>
      </c>
      <c r="I1162" s="10" t="inlineStr">
        <is>
          <t>Software video/audio analisi per situazioni di pericolo</t>
        </is>
      </c>
      <c r="J1162" s="20" t="n"/>
      <c r="K1162" s="20" t="n"/>
      <c r="L1162" s="20" t="n"/>
      <c r="M1162" s="20" t="n"/>
      <c r="N1162" s="21">
        <f>IF($A1162="","",IF(IFERROR(VALUE($M1162),0)=1,1,0))</f>
        <v/>
      </c>
      <c r="O1162" s="21">
        <f>IF($A1162="",0,IF(OR($S1162&lt;&gt;1,COUNTA($J1162:$M1162)=0),0,IF($N1162=1,$H1162,0)))</f>
        <v/>
      </c>
      <c r="P1162" s="10" t="inlineStr">
        <is>
          <t>sì/no</t>
        </is>
      </c>
      <c r="Q1162" s="21">
        <f>IF($A1162="","",$A1162&amp;"|"&amp;$C1162)</f>
        <v/>
      </c>
      <c r="R1162" s="21">
        <f>IF($A1162="","",$A1162&amp;"|"&amp;$C1162&amp;"|"&amp;$D1162)</f>
        <v/>
      </c>
      <c r="S1162" s="21">
        <f>IF($A1162="","",IFERROR(INDEX(Offerte!$D$2:$D$200,MATCH($Q1162,Offerte!$L$2:$L$200,0)),0))</f>
        <v/>
      </c>
      <c r="T1162" s="21">
        <f>IF($A1162="","",IFERROR(INDEX(Offerte!$G$2:$G$200,MATCH($Q1162,Offerte!$L$2:$L$200,0)),"NO"))</f>
        <v/>
      </c>
    </row>
    <row r="1163">
      <c r="A1163" s="10">
        <f>IF(Offerte!$A39="","",Offerte!$A39)</f>
        <v/>
      </c>
      <c r="B1163" s="10">
        <f>IF(Offerte!$A39="","",Offerte!$B39)</f>
        <v/>
      </c>
      <c r="C1163" s="10">
        <f>IF(Offerte!$A39="","",Offerte!$C39)</f>
        <v/>
      </c>
      <c r="D1163" s="10" t="inlineStr">
        <is>
          <t>C.2.3</t>
        </is>
      </c>
      <c r="E1163" s="10" t="inlineStr">
        <is>
          <t>C</t>
        </is>
      </c>
      <c r="F1163" s="10" t="inlineStr">
        <is>
          <t>T</t>
        </is>
      </c>
      <c r="G1163" s="10" t="inlineStr">
        <is>
          <t>tabular</t>
        </is>
      </c>
      <c r="H1163" s="10" t="n">
        <v>1</v>
      </c>
      <c r="I1163" s="10" t="inlineStr">
        <is>
          <t>Collegamento con centrale qualificata di pronto intervento</t>
        </is>
      </c>
      <c r="J1163" s="20" t="n"/>
      <c r="K1163" s="20" t="n"/>
      <c r="L1163" s="20" t="n"/>
      <c r="M1163" s="20" t="n"/>
      <c r="N1163" s="21">
        <f>IF($A1163="","",IF(IFERROR(VALUE($M1163),0)=1,1,0))</f>
        <v/>
      </c>
      <c r="O1163" s="21">
        <f>IF($A1163="",0,IF(OR($S1163&lt;&gt;1,COUNTA($J1163:$M1163)=0),0,IF($N1163=1,$H1163,0)))</f>
        <v/>
      </c>
      <c r="P1163" s="10" t="inlineStr">
        <is>
          <t>sì/no</t>
        </is>
      </c>
      <c r="Q1163" s="21">
        <f>IF($A1163="","",$A1163&amp;"|"&amp;$C1163)</f>
        <v/>
      </c>
      <c r="R1163" s="21">
        <f>IF($A1163="","",$A1163&amp;"|"&amp;$C1163&amp;"|"&amp;$D1163)</f>
        <v/>
      </c>
      <c r="S1163" s="21">
        <f>IF($A1163="","",IFERROR(INDEX(Offerte!$D$2:$D$200,MATCH($Q1163,Offerte!$L$2:$L$200,0)),0))</f>
        <v/>
      </c>
      <c r="T1163" s="21">
        <f>IF($A1163="","",IFERROR(INDEX(Offerte!$G$2:$G$200,MATCH($Q1163,Offerte!$L$2:$L$200,0)),"NO"))</f>
        <v/>
      </c>
    </row>
    <row r="1164">
      <c r="A1164" s="10">
        <f>IF(Offerte!$A39="","",Offerte!$A39)</f>
        <v/>
      </c>
      <c r="B1164" s="10">
        <f>IF(Offerte!$A39="","",Offerte!$B39)</f>
        <v/>
      </c>
      <c r="C1164" s="10">
        <f>IF(Offerte!$A39="","",Offerte!$C39)</f>
        <v/>
      </c>
      <c r="D1164" s="10" t="inlineStr">
        <is>
          <t>C.2.4</t>
        </is>
      </c>
      <c r="E1164" s="10" t="inlineStr">
        <is>
          <t>C</t>
        </is>
      </c>
      <c r="F1164" s="10" t="inlineStr">
        <is>
          <t>Q</t>
        </is>
      </c>
      <c r="G1164" s="10" t="inlineStr">
        <is>
          <t>higher</t>
        </is>
      </c>
      <c r="H1164" s="10" t="n">
        <v>1</v>
      </c>
      <c r="I1164" s="10" t="inlineStr">
        <is>
          <t>Tasso di copertura del servizio con dispositivi per la chiamata di emergenza del conducente</t>
        </is>
      </c>
      <c r="J1164" s="20" t="n"/>
      <c r="K1164" s="20" t="n"/>
      <c r="L1164" s="20" t="n"/>
      <c r="M1164" s="20" t="n"/>
      <c r="N1164" s="21">
        <f>IF($A1164="","",IFERROR(VALUE($K1164)/VALUE($L1164),IFERROR(VALUE($J1164),0)))</f>
        <v/>
      </c>
      <c r="O1164" s="21">
        <f>IF($A1164="",0,IF(OR($S1164&lt;&gt;1,COUNTA($J1164:$M1164)=0),0,IF(SUMPRODUCT(MAX(($C$5:$C$6173=$C1164)*($D$5:$D$6173=$D1164)*($S$5:$S$6173=1)*IFERROR($N$5:$N$6173*1,0)))&gt;0,ROUND($H1164*($N1164/SUMPRODUCT(MAX(($C$5:$C$6173=$C1164)*($D$5:$D$6173=$D1164)*($S$5:$S$6173=1)*IFERROR($N$5:$N$6173*1,0)))),4),0)))</f>
        <v/>
      </c>
      <c r="P1164" s="10" t="inlineStr">
        <is>
          <t>Autobus attrezzati con chiamata di emergenza / Autobus totali in offerta, incluse scorte</t>
        </is>
      </c>
      <c r="Q1164" s="21">
        <f>IF($A1164="","",$A1164&amp;"|"&amp;$C1164)</f>
        <v/>
      </c>
      <c r="R1164" s="21">
        <f>IF($A1164="","",$A1164&amp;"|"&amp;$C1164&amp;"|"&amp;$D1164)</f>
        <v/>
      </c>
      <c r="S1164" s="21">
        <f>IF($A1164="","",IFERROR(INDEX(Offerte!$D$2:$D$200,MATCH($Q1164,Offerte!$L$2:$L$200,0)),0))</f>
        <v/>
      </c>
      <c r="T1164" s="21">
        <f>IF($A1164="","",IFERROR(INDEX(Offerte!$G$2:$G$200,MATCH($Q1164,Offerte!$L$2:$L$200,0)),"NO"))</f>
        <v/>
      </c>
    </row>
    <row r="1165">
      <c r="A1165" s="10">
        <f>IF(Offerte!$A39="","",Offerte!$A39)</f>
        <v/>
      </c>
      <c r="B1165" s="10">
        <f>IF(Offerte!$A39="","",Offerte!$B39)</f>
        <v/>
      </c>
      <c r="C1165" s="10">
        <f>IF(Offerte!$A39="","",Offerte!$C39)</f>
        <v/>
      </c>
      <c r="D1165" s="10" t="inlineStr">
        <is>
          <t>C.3.1</t>
        </is>
      </c>
      <c r="E1165" s="10" t="inlineStr">
        <is>
          <t>C</t>
        </is>
      </c>
      <c r="F1165" s="10" t="inlineStr">
        <is>
          <t>Q</t>
        </is>
      </c>
      <c r="G1165" s="10" t="inlineStr">
        <is>
          <t>higher</t>
        </is>
      </c>
      <c r="H1165" s="10" t="n">
        <v>2</v>
      </c>
      <c r="I1165" s="10" t="inlineStr">
        <is>
          <t>Tasso di copertura del servizio con dispositivi di informazione dinamica a bordo mezzo</t>
        </is>
      </c>
      <c r="J1165" s="20" t="n"/>
      <c r="K1165" s="20" t="n"/>
      <c r="L1165" s="20" t="n"/>
      <c r="M1165" s="20" t="n"/>
      <c r="N1165" s="21">
        <f>IF($A1165="","",IFERROR(VALUE($K1165)/VALUE($L1165),IFERROR(VALUE($J1165),0)))</f>
        <v/>
      </c>
      <c r="O1165" s="21">
        <f>IF($A1165="",0,IF(OR($S1165&lt;&gt;1,COUNTA($J1165:$M1165)=0),0,IF(SUMPRODUCT(MAX(($C$5:$C$6173=$C1165)*($D$5:$D$6173=$D1165)*($S$5:$S$6173=1)*IFERROR($N$5:$N$6173*1,0)))&gt;0,ROUND($H1165*($N1165/SUMPRODUCT(MAX(($C$5:$C$6173=$C1165)*($D$5:$D$6173=$D1165)*($S$5:$S$6173=1)*IFERROR($N$5:$N$6173*1,0)))),4),0)))</f>
        <v/>
      </c>
      <c r="P1165" s="10" t="inlineStr">
        <is>
          <t>Autobus con monitor e indicatori vocali / Autobus totali in offerta, incluse scorte</t>
        </is>
      </c>
      <c r="Q1165" s="21">
        <f>IF($A1165="","",$A1165&amp;"|"&amp;$C1165)</f>
        <v/>
      </c>
      <c r="R1165" s="21">
        <f>IF($A1165="","",$A1165&amp;"|"&amp;$C1165&amp;"|"&amp;$D1165)</f>
        <v/>
      </c>
      <c r="S1165" s="21">
        <f>IF($A1165="","",IFERROR(INDEX(Offerte!$D$2:$D$200,MATCH($Q1165,Offerte!$L$2:$L$200,0)),0))</f>
        <v/>
      </c>
      <c r="T1165" s="21">
        <f>IF($A1165="","",IFERROR(INDEX(Offerte!$G$2:$G$200,MATCH($Q1165,Offerte!$L$2:$L$200,0)),"NO"))</f>
        <v/>
      </c>
    </row>
    <row r="1166">
      <c r="A1166" s="10">
        <f>IF(Offerte!$A39="","",Offerte!$A39)</f>
        <v/>
      </c>
      <c r="B1166" s="10">
        <f>IF(Offerte!$A39="","",Offerte!$B39)</f>
        <v/>
      </c>
      <c r="C1166" s="10">
        <f>IF(Offerte!$A39="","",Offerte!$C39)</f>
        <v/>
      </c>
      <c r="D1166" s="10" t="inlineStr">
        <is>
          <t>C.3.2</t>
        </is>
      </c>
      <c r="E1166" s="10" t="inlineStr">
        <is>
          <t>C</t>
        </is>
      </c>
      <c r="F1166" s="10" t="inlineStr">
        <is>
          <t>T</t>
        </is>
      </c>
      <c r="G1166" s="10" t="inlineStr">
        <is>
          <t>tabular</t>
        </is>
      </c>
      <c r="H1166" s="10" t="n">
        <v>2</v>
      </c>
      <c r="I1166" s="10" t="inlineStr">
        <is>
          <t>Informazioni a bordo su coincidenze ai nodi</t>
        </is>
      </c>
      <c r="J1166" s="20" t="n"/>
      <c r="K1166" s="20" t="n"/>
      <c r="L1166" s="20" t="n"/>
      <c r="M1166" s="20" t="n"/>
      <c r="N1166" s="21">
        <f>IF($A1166="","",IF(IFERROR(VALUE($M1166),0)=1,1,0))</f>
        <v/>
      </c>
      <c r="O1166" s="21">
        <f>IF($A1166="",0,IF(OR($S1166&lt;&gt;1,COUNTA($J1166:$M1166)=0),0,IF(AND($N1166=1,IFERROR(SUMIFS($N$5:$N$6173,$Q$5:$Q$6173,$Q1166,$D$5:$D$6173,"C.3.1"),0)&gt;=0.5),$H1166,0)))</f>
        <v/>
      </c>
      <c r="P1166" s="10" t="inlineStr">
        <is>
          <t>Dipende da C.3.1 &gt;= 0.5</t>
        </is>
      </c>
      <c r="Q1166" s="21">
        <f>IF($A1166="","",$A1166&amp;"|"&amp;$C1166)</f>
        <v/>
      </c>
      <c r="R1166" s="21">
        <f>IF($A1166="","",$A1166&amp;"|"&amp;$C1166&amp;"|"&amp;$D1166)</f>
        <v/>
      </c>
      <c r="S1166" s="21">
        <f>IF($A1166="","",IFERROR(INDEX(Offerte!$D$2:$D$200,MATCH($Q1166,Offerte!$L$2:$L$200,0)),0))</f>
        <v/>
      </c>
      <c r="T1166" s="21">
        <f>IF($A1166="","",IFERROR(INDEX(Offerte!$G$2:$G$200,MATCH($Q1166,Offerte!$L$2:$L$200,0)),"NO"))</f>
        <v/>
      </c>
    </row>
    <row r="1167">
      <c r="A1167" s="10">
        <f>IF(Offerte!$A39="","",Offerte!$A39)</f>
        <v/>
      </c>
      <c r="B1167" s="10">
        <f>IF(Offerte!$A39="","",Offerte!$B39)</f>
        <v/>
      </c>
      <c r="C1167" s="10">
        <f>IF(Offerte!$A39="","",Offerte!$C39)</f>
        <v/>
      </c>
      <c r="D1167" s="10" t="inlineStr">
        <is>
          <t>D.1.1</t>
        </is>
      </c>
      <c r="E1167" s="10" t="inlineStr">
        <is>
          <t>D</t>
        </is>
      </c>
      <c r="F1167" s="10" t="inlineStr">
        <is>
          <t>Q</t>
        </is>
      </c>
      <c r="G1167" s="10" t="inlineStr">
        <is>
          <t>higher</t>
        </is>
      </c>
      <c r="H1167" s="10" t="n">
        <v>3</v>
      </c>
      <c r="I1167" s="10" t="inlineStr">
        <is>
          <t>Installazione di pensiline</t>
        </is>
      </c>
      <c r="J1167" s="20" t="n"/>
      <c r="K1167" s="20" t="n"/>
      <c r="L1167" s="20" t="n"/>
      <c r="M1167" s="20" t="n"/>
      <c r="N1167" s="21">
        <f>IF($A1167="","",IFERROR(VALUE($J1167),0))</f>
        <v/>
      </c>
      <c r="O1167" s="21">
        <f>IF($A1167="",0,IF(OR($S1167&lt;&gt;1,COUNTA($J1167:$M1167)=0),0,IF(SUMPRODUCT(MAX(($C$5:$C$6173=$C1167)*($D$5:$D$6173=$D1167)*($S$5:$S$6173=1)*IFERROR($N$5:$N$6173*1,0)))&gt;0,ROUND($H1167*($N1167/SUMPRODUCT(MAX(($C$5:$C$6173=$C1167)*($D$5:$D$6173=$D1167)*($S$5:$S$6173=1)*IFERROR($N$5:$N$6173*1,0)))),4),0)))</f>
        <v/>
      </c>
      <c r="P1167" s="10" t="inlineStr">
        <is>
          <t>fermate</t>
        </is>
      </c>
      <c r="Q1167" s="21">
        <f>IF($A1167="","",$A1167&amp;"|"&amp;$C1167)</f>
        <v/>
      </c>
      <c r="R1167" s="21">
        <f>IF($A1167="","",$A1167&amp;"|"&amp;$C1167&amp;"|"&amp;$D1167)</f>
        <v/>
      </c>
      <c r="S1167" s="21">
        <f>IF($A1167="","",IFERROR(INDEX(Offerte!$D$2:$D$200,MATCH($Q1167,Offerte!$L$2:$L$200,0)),0))</f>
        <v/>
      </c>
      <c r="T1167" s="21">
        <f>IF($A1167="","",IFERROR(INDEX(Offerte!$G$2:$G$200,MATCH($Q1167,Offerte!$L$2:$L$200,0)),"NO"))</f>
        <v/>
      </c>
    </row>
    <row r="1168">
      <c r="A1168" s="10">
        <f>IF(Offerte!$A39="","",Offerte!$A39)</f>
        <v/>
      </c>
      <c r="B1168" s="10">
        <f>IF(Offerte!$A39="","",Offerte!$B39)</f>
        <v/>
      </c>
      <c r="C1168" s="10">
        <f>IF(Offerte!$A39="","",Offerte!$C39)</f>
        <v/>
      </c>
      <c r="D1168" s="10" t="inlineStr">
        <is>
          <t>D.1.2</t>
        </is>
      </c>
      <c r="E1168" s="10" t="inlineStr">
        <is>
          <t>D</t>
        </is>
      </c>
      <c r="F1168" s="10" t="inlineStr">
        <is>
          <t>Q</t>
        </is>
      </c>
      <c r="G1168" s="10" t="inlineStr">
        <is>
          <t>higher</t>
        </is>
      </c>
      <c r="H1168" s="10" t="n">
        <v>3</v>
      </c>
      <c r="I1168" s="10" t="inlineStr">
        <is>
          <t>Installazione di paline di fermata conformi alla DGR 581/2023</t>
        </is>
      </c>
      <c r="J1168" s="20" t="n"/>
      <c r="K1168" s="20" t="n"/>
      <c r="L1168" s="20" t="n"/>
      <c r="M1168" s="20" t="n"/>
      <c r="N1168" s="21">
        <f>IF($A1168="","",IFERROR(VALUE($J1168),0))</f>
        <v/>
      </c>
      <c r="O1168" s="21">
        <f>IF($A1168="",0,IF(OR($S1168&lt;&gt;1,COUNTA($J1168:$M1168)=0),0,IF(SUMPRODUCT(MAX(($C$5:$C$6173=$C1168)*($D$5:$D$6173=$D1168)*($S$5:$S$6173=1)*IFERROR($N$5:$N$6173*1,0)))&gt;0,ROUND($H1168*($N1168/SUMPRODUCT(MAX(($C$5:$C$6173=$C1168)*($D$5:$D$6173=$D1168)*($S$5:$S$6173=1)*IFERROR($N$5:$N$6173*1,0)))),4),0)))</f>
        <v/>
      </c>
      <c r="P1168" s="10" t="inlineStr">
        <is>
          <t>fermate</t>
        </is>
      </c>
      <c r="Q1168" s="21">
        <f>IF($A1168="","",$A1168&amp;"|"&amp;$C1168)</f>
        <v/>
      </c>
      <c r="R1168" s="21">
        <f>IF($A1168="","",$A1168&amp;"|"&amp;$C1168&amp;"|"&amp;$D1168)</f>
        <v/>
      </c>
      <c r="S1168" s="21">
        <f>IF($A1168="","",IFERROR(INDEX(Offerte!$D$2:$D$200,MATCH($Q1168,Offerte!$L$2:$L$200,0)),0))</f>
        <v/>
      </c>
      <c r="T1168" s="21">
        <f>IF($A1168="","",IFERROR(INDEX(Offerte!$G$2:$G$200,MATCH($Q1168,Offerte!$L$2:$L$200,0)),"NO"))</f>
        <v/>
      </c>
    </row>
    <row r="1169">
      <c r="A1169" s="10">
        <f>IF(Offerte!$A39="","",Offerte!$A39)</f>
        <v/>
      </c>
      <c r="B1169" s="10">
        <f>IF(Offerte!$A39="","",Offerte!$B39)</f>
        <v/>
      </c>
      <c r="C1169" s="10">
        <f>IF(Offerte!$A39="","",Offerte!$C39)</f>
        <v/>
      </c>
      <c r="D1169" s="10" t="inlineStr">
        <is>
          <t>D.1.3</t>
        </is>
      </c>
      <c r="E1169" s="10" t="inlineStr">
        <is>
          <t>D</t>
        </is>
      </c>
      <c r="F1169" s="10" t="inlineStr">
        <is>
          <t>Q</t>
        </is>
      </c>
      <c r="G1169" s="10" t="inlineStr">
        <is>
          <t>higher</t>
        </is>
      </c>
      <c r="H1169" s="10" t="n">
        <v>2</v>
      </c>
      <c r="I1169" s="10" t="inlineStr">
        <is>
          <t>Display informativi connessi alle fermate</t>
        </is>
      </c>
      <c r="J1169" s="20" t="n"/>
      <c r="K1169" s="20" t="n"/>
      <c r="L1169" s="20" t="n"/>
      <c r="M1169" s="20" t="n"/>
      <c r="N1169" s="21">
        <f>IF($A1169="","",IFERROR(VALUE($J1169),0))</f>
        <v/>
      </c>
      <c r="O1169" s="21">
        <f>IF($A1169="",0,IF(OR($S1169&lt;&gt;1,COUNTA($J1169:$M1169)=0),0,IF(SUMPRODUCT(MAX(($C$5:$C$6173=$C1169)*($D$5:$D$6173=$D1169)*($S$5:$S$6173=1)*IFERROR($N$5:$N$6173*1,0)))&gt;0,ROUND($H1169*($N1169/SUMPRODUCT(MAX(($C$5:$C$6173=$C1169)*($D$5:$D$6173=$D1169)*($S$5:$S$6173=1)*IFERROR($N$5:$N$6173*1,0)))),4),0)))</f>
        <v/>
      </c>
      <c r="P1169" s="10" t="inlineStr">
        <is>
          <t>fermate</t>
        </is>
      </c>
      <c r="Q1169" s="21">
        <f>IF($A1169="","",$A1169&amp;"|"&amp;$C1169)</f>
        <v/>
      </c>
      <c r="R1169" s="21">
        <f>IF($A1169="","",$A1169&amp;"|"&amp;$C1169&amp;"|"&amp;$D1169)</f>
        <v/>
      </c>
      <c r="S1169" s="21">
        <f>IF($A1169="","",IFERROR(INDEX(Offerte!$D$2:$D$200,MATCH($Q1169,Offerte!$L$2:$L$200,0)),0))</f>
        <v/>
      </c>
      <c r="T1169" s="21">
        <f>IF($A1169="","",IFERROR(INDEX(Offerte!$G$2:$G$200,MATCH($Q1169,Offerte!$L$2:$L$200,0)),"NO"))</f>
        <v/>
      </c>
    </row>
    <row r="1170">
      <c r="A1170" s="10">
        <f>IF(Offerte!$A39="","",Offerte!$A39)</f>
        <v/>
      </c>
      <c r="B1170" s="10">
        <f>IF(Offerte!$A39="","",Offerte!$B39)</f>
        <v/>
      </c>
      <c r="C1170" s="10">
        <f>IF(Offerte!$A39="","",Offerte!$C39)</f>
        <v/>
      </c>
      <c r="D1170" s="10" t="inlineStr">
        <is>
          <t>D.2.1</t>
        </is>
      </c>
      <c r="E1170" s="10" t="inlineStr">
        <is>
          <t>D</t>
        </is>
      </c>
      <c r="F1170" s="10" t="inlineStr">
        <is>
          <t>Q</t>
        </is>
      </c>
      <c r="G1170" s="10" t="inlineStr">
        <is>
          <t>higher</t>
        </is>
      </c>
      <c r="H1170" s="10" t="n">
        <v>2</v>
      </c>
      <c r="I1170" s="10" t="inlineStr">
        <is>
          <t>Segnali tattili Loges-Vet-Evolution</t>
        </is>
      </c>
      <c r="J1170" s="20" t="n"/>
      <c r="K1170" s="20" t="n"/>
      <c r="L1170" s="20" t="n"/>
      <c r="M1170" s="20" t="n"/>
      <c r="N1170" s="21">
        <f>IF($A1170="","",IFERROR(VALUE($J1170),0))</f>
        <v/>
      </c>
      <c r="O1170" s="21">
        <f>IF($A1170="",0,IF(OR($S1170&lt;&gt;1,COUNTA($J1170:$M1170)=0),0,IF(SUMPRODUCT(MAX(($C$5:$C$6173=$C1170)*($D$5:$D$6173=$D1170)*($S$5:$S$6173=1)*IFERROR($N$5:$N$6173*1,0)))&gt;0,ROUND($H1170*($N1170/SUMPRODUCT(MAX(($C$5:$C$6173=$C1170)*($D$5:$D$6173=$D1170)*($S$5:$S$6173=1)*IFERROR($N$5:$N$6173*1,0)))),4),0)))</f>
        <v/>
      </c>
      <c r="P1170" s="10" t="inlineStr">
        <is>
          <t>fermate</t>
        </is>
      </c>
      <c r="Q1170" s="21">
        <f>IF($A1170="","",$A1170&amp;"|"&amp;$C1170)</f>
        <v/>
      </c>
      <c r="R1170" s="21">
        <f>IF($A1170="","",$A1170&amp;"|"&amp;$C1170&amp;"|"&amp;$D1170)</f>
        <v/>
      </c>
      <c r="S1170" s="21">
        <f>IF($A1170="","",IFERROR(INDEX(Offerte!$D$2:$D$200,MATCH($Q1170,Offerte!$L$2:$L$200,0)),0))</f>
        <v/>
      </c>
      <c r="T1170" s="21">
        <f>IF($A1170="","",IFERROR(INDEX(Offerte!$G$2:$G$200,MATCH($Q1170,Offerte!$L$2:$L$200,0)),"NO"))</f>
        <v/>
      </c>
    </row>
    <row r="1171">
      <c r="A1171" s="10">
        <f>IF(Offerte!$A39="","",Offerte!$A39)</f>
        <v/>
      </c>
      <c r="B1171" s="10">
        <f>IF(Offerte!$A39="","",Offerte!$B39)</f>
        <v/>
      </c>
      <c r="C1171" s="10">
        <f>IF(Offerte!$A39="","",Offerte!$C39)</f>
        <v/>
      </c>
      <c r="D1171" s="10" t="inlineStr">
        <is>
          <t>E.1.1</t>
        </is>
      </c>
      <c r="E1171" s="10" t="inlineStr">
        <is>
          <t>E</t>
        </is>
      </c>
      <c r="F1171" s="10" t="inlineStr">
        <is>
          <t>T</t>
        </is>
      </c>
      <c r="G1171" s="10" t="inlineStr">
        <is>
          <t>tabular</t>
        </is>
      </c>
      <c r="H1171" s="10" t="n">
        <v>2</v>
      </c>
      <c r="I1171" s="10" t="inlineStr">
        <is>
          <t>Mobile app con travel planner PRM</t>
        </is>
      </c>
      <c r="J1171" s="20" t="n"/>
      <c r="K1171" s="20" t="n"/>
      <c r="L1171" s="20" t="n"/>
      <c r="M1171" s="20" t="n"/>
      <c r="N1171" s="21">
        <f>IF($A1171="","",IF(IFERROR(VALUE($M1171),0)=1,1,0))</f>
        <v/>
      </c>
      <c r="O1171" s="21">
        <f>IF($A1171="",0,IF(OR($S1171&lt;&gt;1,COUNTA($J1171:$M1171)=0),0,IF($N1171=1,$H1171,0)))</f>
        <v/>
      </c>
      <c r="P1171" s="10" t="inlineStr">
        <is>
          <t>sì/no</t>
        </is>
      </c>
      <c r="Q1171" s="21">
        <f>IF($A1171="","",$A1171&amp;"|"&amp;$C1171)</f>
        <v/>
      </c>
      <c r="R1171" s="21">
        <f>IF($A1171="","",$A1171&amp;"|"&amp;$C1171&amp;"|"&amp;$D1171)</f>
        <v/>
      </c>
      <c r="S1171" s="21">
        <f>IF($A1171="","",IFERROR(INDEX(Offerte!$D$2:$D$200,MATCH($Q1171,Offerte!$L$2:$L$200,0)),0))</f>
        <v/>
      </c>
      <c r="T1171" s="21">
        <f>IF($A1171="","",IFERROR(INDEX(Offerte!$G$2:$G$200,MATCH($Q1171,Offerte!$L$2:$L$200,0)),"NO"))</f>
        <v/>
      </c>
    </row>
    <row r="1172">
      <c r="A1172" s="10">
        <f>IF(Offerte!$A39="","",Offerte!$A39)</f>
        <v/>
      </c>
      <c r="B1172" s="10">
        <f>IF(Offerte!$A39="","",Offerte!$B39)</f>
        <v/>
      </c>
      <c r="C1172" s="10">
        <f>IF(Offerte!$A39="","",Offerte!$C39)</f>
        <v/>
      </c>
      <c r="D1172" s="10" t="inlineStr">
        <is>
          <t>E.2.1</t>
        </is>
      </c>
      <c r="E1172" s="10" t="inlineStr">
        <is>
          <t>E</t>
        </is>
      </c>
      <c r="F1172" s="10" t="inlineStr">
        <is>
          <t>D</t>
        </is>
      </c>
      <c r="G1172" s="10" t="inlineStr">
        <is>
          <t>discretionary</t>
        </is>
      </c>
      <c r="H1172" s="10" t="n">
        <v>2</v>
      </c>
      <c r="I1172" s="10" t="inlineStr">
        <is>
          <t>Altre azioni informative e rapporti con gli utenti</t>
        </is>
      </c>
      <c r="J1172" s="20" t="n"/>
      <c r="K1172" s="20" t="n"/>
      <c r="L1172" s="20" t="n"/>
      <c r="M1172" s="20" t="n"/>
      <c r="N1172" s="21">
        <f>IF($A1172="","",MAX(0,MIN(1,IFERROR(VALUE($M1172),0))))</f>
        <v/>
      </c>
      <c r="O1172" s="21">
        <f>IF($A1172="",0,IF(OR($S1172&lt;&gt;1,COUNTA($J1172:$M1172)=0),0,IF(SUMPRODUCT(MAX(($C$5:$C$6173=$C1172)*($D$5:$D$6173=$D1172)*($S$5:$S$6173=1)*IFERROR($N$5:$N$6173*1,0)))&gt;0,ROUND($H1172*($N1172/SUMPRODUCT(MAX(($C$5:$C$6173=$C1172)*($D$5:$D$6173=$D1172)*($S$5:$S$6173=1)*IFERROR($N$5:$N$6173*1,0)))),4),0)))</f>
        <v/>
      </c>
      <c r="P1172" s="10" t="inlineStr">
        <is>
          <t>coeff.</t>
        </is>
      </c>
      <c r="Q1172" s="21">
        <f>IF($A1172="","",$A1172&amp;"|"&amp;$C1172)</f>
        <v/>
      </c>
      <c r="R1172" s="21">
        <f>IF($A1172="","",$A1172&amp;"|"&amp;$C1172&amp;"|"&amp;$D1172)</f>
        <v/>
      </c>
      <c r="S1172" s="21">
        <f>IF($A1172="","",IFERROR(INDEX(Offerte!$D$2:$D$200,MATCH($Q1172,Offerte!$L$2:$L$200,0)),0))</f>
        <v/>
      </c>
      <c r="T1172" s="21">
        <f>IF($A1172="","",IFERROR(INDEX(Offerte!$G$2:$G$200,MATCH($Q1172,Offerte!$L$2:$L$200,0)),"NO"))</f>
        <v/>
      </c>
    </row>
    <row r="1173">
      <c r="A1173" s="10">
        <f>IF(Offerte!$A39="","",Offerte!$A39)</f>
        <v/>
      </c>
      <c r="B1173" s="10">
        <f>IF(Offerte!$A39="","",Offerte!$B39)</f>
        <v/>
      </c>
      <c r="C1173" s="10">
        <f>IF(Offerte!$A39="","",Offerte!$C39)</f>
        <v/>
      </c>
      <c r="D1173" s="10" t="inlineStr">
        <is>
          <t>F.1.1</t>
        </is>
      </c>
      <c r="E1173" s="10" t="inlineStr">
        <is>
          <t>F</t>
        </is>
      </c>
      <c r="F1173" s="10" t="inlineStr">
        <is>
          <t>Q</t>
        </is>
      </c>
      <c r="G1173" s="10" t="inlineStr">
        <is>
          <t>lower</t>
        </is>
      </c>
      <c r="H1173" s="10" t="n">
        <v>7</v>
      </c>
      <c r="I1173" s="10" t="inlineStr">
        <is>
          <t>Performance ambientali del parco mezzi adibito al servizio - I_CEA</t>
        </is>
      </c>
      <c r="J1173" s="20" t="n"/>
      <c r="K1173" s="20" t="n"/>
      <c r="L1173" s="20" t="n"/>
      <c r="M1173" s="20" t="n"/>
      <c r="N1173" s="21">
        <f>IF($A1173="","",IFERROR(VALUE($J1173),0))</f>
        <v/>
      </c>
      <c r="O1173" s="21">
        <f>IF($A1173="",0,IF(OR($S1173&lt;&gt;1,COUNTA($J1173:$M1173)=0),0,IF(AND(IFERROR(AGGREGATE(15,6,$N$5:$N$6173/(($C$5:$C$6173=$C1173)*($D$5:$D$6173=$D1173)*($S$5:$S$6173=1)*($N$5:$N$6173&gt;0)),1),0)&gt;0,$N1173&gt;0),ROUND($H1173*(IFERROR(AGGREGATE(15,6,$N$5:$N$6173/(($C$5:$C$6173=$C1173)*($D$5:$D$6173=$D1173)*($S$5:$S$6173=1)*($N$5:$N$6173&gt;0)),1),0)/$N1173),4),0)))</f>
        <v/>
      </c>
      <c r="P1173" s="10" t="inlineStr">
        <is>
          <t>indice</t>
        </is>
      </c>
      <c r="Q1173" s="21">
        <f>IF($A1173="","",$A1173&amp;"|"&amp;$C1173)</f>
        <v/>
      </c>
      <c r="R1173" s="21">
        <f>IF($A1173="","",$A1173&amp;"|"&amp;$C1173&amp;"|"&amp;$D1173)</f>
        <v/>
      </c>
      <c r="S1173" s="21">
        <f>IF($A1173="","",IFERROR(INDEX(Offerte!$D$2:$D$200,MATCH($Q1173,Offerte!$L$2:$L$200,0)),0))</f>
        <v/>
      </c>
      <c r="T1173" s="21">
        <f>IF($A1173="","",IFERROR(INDEX(Offerte!$G$2:$G$200,MATCH($Q1173,Offerte!$L$2:$L$200,0)),"NO"))</f>
        <v/>
      </c>
    </row>
    <row r="1174">
      <c r="A1174" s="10">
        <f>IF(Offerte!$A39="","",Offerte!$A39)</f>
        <v/>
      </c>
      <c r="B1174" s="10">
        <f>IF(Offerte!$A39="","",Offerte!$B39)</f>
        <v/>
      </c>
      <c r="C1174" s="10">
        <f>IF(Offerte!$A39="","",Offerte!$C39)</f>
        <v/>
      </c>
      <c r="D1174" s="10" t="inlineStr">
        <is>
          <t>F.2.1</t>
        </is>
      </c>
      <c r="E1174" s="10" t="inlineStr">
        <is>
          <t>F</t>
        </is>
      </c>
      <c r="F1174" s="10" t="inlineStr">
        <is>
          <t>Q</t>
        </is>
      </c>
      <c r="G1174" s="10" t="inlineStr">
        <is>
          <t>higher</t>
        </is>
      </c>
      <c r="H1174" s="10" t="n">
        <v>2</v>
      </c>
      <c r="I1174" s="10" t="inlineStr">
        <is>
          <t>Tasso di copertura del servizio con dispositivi ECO-DRIVER</t>
        </is>
      </c>
      <c r="J1174" s="20" t="n"/>
      <c r="K1174" s="20" t="n"/>
      <c r="L1174" s="20" t="n"/>
      <c r="M1174" s="20" t="n"/>
      <c r="N1174" s="21">
        <f>IF($A1174="","",IFERROR(VALUE($K1174)/VALUE($L1174),IFERROR(VALUE($J1174),0)))</f>
        <v/>
      </c>
      <c r="O1174" s="21">
        <f>IF($A1174="",0,IF(OR($S1174&lt;&gt;1,COUNTA($J1174:$M1174)=0),0,IF(SUMPRODUCT(MAX(($C$5:$C$6173=$C1174)*($D$5:$D$6173=$D1174)*($S$5:$S$6173=1)*IFERROR($N$5:$N$6173*1,0)))&gt;0,ROUND($H1174*($N1174/SUMPRODUCT(MAX(($C$5:$C$6173=$C1174)*($D$5:$D$6173=$D1174)*($S$5:$S$6173=1)*IFERROR($N$5:$N$6173*1,0)))),4),0)))</f>
        <v/>
      </c>
      <c r="P1174" s="10" t="inlineStr">
        <is>
          <t>Autobus attrezzati con dispositivi ECO-DRIVER / Autobus totali in offerta, incluse scorte</t>
        </is>
      </c>
      <c r="Q1174" s="21">
        <f>IF($A1174="","",$A1174&amp;"|"&amp;$C1174)</f>
        <v/>
      </c>
      <c r="R1174" s="21">
        <f>IF($A1174="","",$A1174&amp;"|"&amp;$C1174&amp;"|"&amp;$D1174)</f>
        <v/>
      </c>
      <c r="S1174" s="21">
        <f>IF($A1174="","",IFERROR(INDEX(Offerte!$D$2:$D$200,MATCH($Q1174,Offerte!$L$2:$L$200,0)),0))</f>
        <v/>
      </c>
      <c r="T1174" s="21">
        <f>IF($A1174="","",IFERROR(INDEX(Offerte!$G$2:$G$200,MATCH($Q1174,Offerte!$L$2:$L$200,0)),"NO"))</f>
        <v/>
      </c>
    </row>
    <row r="1175">
      <c r="A1175" s="10">
        <f>IF(Offerte!$A39="","",Offerte!$A39)</f>
        <v/>
      </c>
      <c r="B1175" s="10">
        <f>IF(Offerte!$A39="","",Offerte!$B39)</f>
        <v/>
      </c>
      <c r="C1175" s="10">
        <f>IF(Offerte!$A39="","",Offerte!$C39)</f>
        <v/>
      </c>
      <c r="D1175" s="10" t="inlineStr">
        <is>
          <t>F.3.1</t>
        </is>
      </c>
      <c r="E1175" s="10" t="inlineStr">
        <is>
          <t>F</t>
        </is>
      </c>
      <c r="F1175" s="10" t="inlineStr">
        <is>
          <t>Q</t>
        </is>
      </c>
      <c r="G1175" s="10" t="inlineStr">
        <is>
          <t>higher</t>
        </is>
      </c>
      <c r="H1175" s="10" t="n">
        <v>2</v>
      </c>
      <c r="I1175" s="10" t="inlineStr">
        <is>
          <t>Autoproduzione consumi elettrici per trazione</t>
        </is>
      </c>
      <c r="J1175" s="20" t="n"/>
      <c r="K1175" s="20" t="n"/>
      <c r="L1175" s="20" t="n"/>
      <c r="M1175" s="20" t="n"/>
      <c r="N1175" s="21">
        <f>IF($A1175="","",IFERROR(VALUE($J1175),0))</f>
        <v/>
      </c>
      <c r="O1175" s="21">
        <f>IF($A1175="",0,IF(OR($S1175&lt;&gt;1,COUNTA($J1175:$M1175)=0),0,IF(SUMPRODUCT(MAX(($C$5:$C$6173=$C1175)*($D$5:$D$6173=$D1175)*($S$5:$S$6173=1)*IFERROR($N$5:$N$6173*1,0)))&gt;0,ROUND($H1175*($N1175/SUMPRODUCT(MAX(($C$5:$C$6173=$C1175)*($D$5:$D$6173=$D1175)*($S$5:$S$6173=1)*IFERROR($N$5:$N$6173*1,0)))),4),0)))</f>
        <v/>
      </c>
      <c r="P1175" s="10" t="inlineStr">
        <is>
          <t>kWh/anno</t>
        </is>
      </c>
      <c r="Q1175" s="21">
        <f>IF($A1175="","",$A1175&amp;"|"&amp;$C1175)</f>
        <v/>
      </c>
      <c r="R1175" s="21">
        <f>IF($A1175="","",$A1175&amp;"|"&amp;$C1175&amp;"|"&amp;$D1175)</f>
        <v/>
      </c>
      <c r="S1175" s="21">
        <f>IF($A1175="","",IFERROR(INDEX(Offerte!$D$2:$D$200,MATCH($Q1175,Offerte!$L$2:$L$200,0)),0))</f>
        <v/>
      </c>
      <c r="T1175" s="21">
        <f>IF($A1175="","",IFERROR(INDEX(Offerte!$G$2:$G$200,MATCH($Q1175,Offerte!$L$2:$L$200,0)),"NO"))</f>
        <v/>
      </c>
    </row>
    <row r="1176">
      <c r="A1176" s="10">
        <f>IF(Offerte!$A39="","",Offerte!$A39)</f>
        <v/>
      </c>
      <c r="B1176" s="10">
        <f>IF(Offerte!$A39="","",Offerte!$B39)</f>
        <v/>
      </c>
      <c r="C1176" s="10">
        <f>IF(Offerte!$A39="","",Offerte!$C39)</f>
        <v/>
      </c>
      <c r="D1176" s="10" t="inlineStr">
        <is>
          <t>F.4.1</t>
        </is>
      </c>
      <c r="E1176" s="10" t="inlineStr">
        <is>
          <t>F</t>
        </is>
      </c>
      <c r="F1176" s="10" t="inlineStr">
        <is>
          <t>Q</t>
        </is>
      </c>
      <c r="G1176" s="10" t="inlineStr">
        <is>
          <t>soil</t>
        </is>
      </c>
      <c r="H1176" s="10" t="n">
        <v>2</v>
      </c>
      <c r="I1176" s="10" t="inlineStr">
        <is>
          <t>Indice di consumo di suolo</t>
        </is>
      </c>
      <c r="J1176" s="20" t="n"/>
      <c r="K1176" s="20" t="n"/>
      <c r="L1176" s="20" t="n"/>
      <c r="M1176" s="20" t="n"/>
      <c r="N1176" s="21">
        <f>IF($A1176="","",IFERROR(VALUE($J1176),0))</f>
        <v/>
      </c>
      <c r="O1176" s="21">
        <f>IF($A1176="",0,IF(OR($S1176&lt;&gt;1,COUNTA($J1176:$M1176)=0),0,IF($N1176&lt;=0,$H1176,IF(SUMPRODUCT(MAX(($C$5:$C$6173=$C1176)*($D$5:$D$6173=$D1176)*($S$5:$S$6173=1)*IFERROR($N$5:$N$6173*1,0)))&gt;0,ROUND($H1176*((SUMPRODUCT(MAX(($C$5:$C$6173=$C1176)*($D$5:$D$6173=$D1176)*($S$5:$S$6173=1)*IFERROR($N$5:$N$6173*1,0)))-$N1176)/SUMPRODUCT(MAX(($C$5:$C$6173=$C1176)*($D$5:$D$6173=$D1176)*($S$5:$S$6173=1)*IFERROR($N$5:$N$6173*1,0)))),4),0))))</f>
        <v/>
      </c>
      <c r="P1176" s="10" t="inlineStr">
        <is>
          <t>m2</t>
        </is>
      </c>
      <c r="Q1176" s="21">
        <f>IF($A1176="","",$A1176&amp;"|"&amp;$C1176)</f>
        <v/>
      </c>
      <c r="R1176" s="21">
        <f>IF($A1176="","",$A1176&amp;"|"&amp;$C1176&amp;"|"&amp;$D1176)</f>
        <v/>
      </c>
      <c r="S1176" s="21">
        <f>IF($A1176="","",IFERROR(INDEX(Offerte!$D$2:$D$200,MATCH($Q1176,Offerte!$L$2:$L$200,0)),0))</f>
        <v/>
      </c>
      <c r="T1176" s="21">
        <f>IF($A1176="","",IFERROR(INDEX(Offerte!$G$2:$G$200,MATCH($Q1176,Offerte!$L$2:$L$200,0)),"NO"))</f>
        <v/>
      </c>
    </row>
    <row r="1177">
      <c r="A1177" s="10">
        <f>IF(Offerte!$A39="","",Offerte!$A39)</f>
        <v/>
      </c>
      <c r="B1177" s="10">
        <f>IF(Offerte!$A39="","",Offerte!$B39)</f>
        <v/>
      </c>
      <c r="C1177" s="10">
        <f>IF(Offerte!$A39="","",Offerte!$C39)</f>
        <v/>
      </c>
      <c r="D1177" s="10" t="inlineStr">
        <is>
          <t>F.5.1</t>
        </is>
      </c>
      <c r="E1177" s="10" t="inlineStr">
        <is>
          <t>F</t>
        </is>
      </c>
      <c r="F1177" s="10" t="inlineStr">
        <is>
          <t>T</t>
        </is>
      </c>
      <c r="G1177" s="10" t="inlineStr">
        <is>
          <t>tabular</t>
        </is>
      </c>
      <c r="H1177" s="10" t="n">
        <v>1</v>
      </c>
      <c r="I1177" s="10" t="inlineStr">
        <is>
          <t>Rendicontazione di sostenibilità ambientale</t>
        </is>
      </c>
      <c r="J1177" s="20" t="n"/>
      <c r="K1177" s="20" t="n"/>
      <c r="L1177" s="20" t="n"/>
      <c r="M1177" s="20" t="n"/>
      <c r="N1177" s="21">
        <f>IF($A1177="","",IF(IFERROR(VALUE($M1177),0)=1,1,0))</f>
        <v/>
      </c>
      <c r="O1177" s="21">
        <f>IF($A1177="",0,IF(OR($S1177&lt;&gt;1,COUNTA($J1177:$M1177)=0),0,IF($N1177=1,$H1177,0)))</f>
        <v/>
      </c>
      <c r="P1177" s="10" t="inlineStr">
        <is>
          <t>sì/no</t>
        </is>
      </c>
      <c r="Q1177" s="21">
        <f>IF($A1177="","",$A1177&amp;"|"&amp;$C1177)</f>
        <v/>
      </c>
      <c r="R1177" s="21">
        <f>IF($A1177="","",$A1177&amp;"|"&amp;$C1177&amp;"|"&amp;$D1177)</f>
        <v/>
      </c>
      <c r="S1177" s="21">
        <f>IF($A1177="","",IFERROR(INDEX(Offerte!$D$2:$D$200,MATCH($Q1177,Offerte!$L$2:$L$200,0)),0))</f>
        <v/>
      </c>
      <c r="T1177" s="21">
        <f>IF($A1177="","",IFERROR(INDEX(Offerte!$G$2:$G$200,MATCH($Q1177,Offerte!$L$2:$L$200,0)),"NO"))</f>
        <v/>
      </c>
    </row>
    <row r="1178">
      <c r="A1178" s="10">
        <f>IF(Offerte!$A39="","",Offerte!$A39)</f>
        <v/>
      </c>
      <c r="B1178" s="10">
        <f>IF(Offerte!$A39="","",Offerte!$B39)</f>
        <v/>
      </c>
      <c r="C1178" s="10">
        <f>IF(Offerte!$A39="","",Offerte!$C39)</f>
        <v/>
      </c>
      <c r="D1178" s="10" t="inlineStr">
        <is>
          <t>G.1.1</t>
        </is>
      </c>
      <c r="E1178" s="10" t="inlineStr">
        <is>
          <t>G</t>
        </is>
      </c>
      <c r="F1178" s="10" t="inlineStr">
        <is>
          <t>D</t>
        </is>
      </c>
      <c r="G1178" s="10" t="inlineStr">
        <is>
          <t>discretionary</t>
        </is>
      </c>
      <c r="H1178" s="10" t="n">
        <v>2</v>
      </c>
      <c r="I1178" s="10" t="inlineStr">
        <is>
          <t>Qualità del progetto di centrale di controllo aziendale</t>
        </is>
      </c>
      <c r="J1178" s="20" t="n"/>
      <c r="K1178" s="20" t="n"/>
      <c r="L1178" s="20" t="n"/>
      <c r="M1178" s="20" t="n"/>
      <c r="N1178" s="21">
        <f>IF($A1178="","",MAX(0,MIN(1,IFERROR(VALUE($M1178),0))))</f>
        <v/>
      </c>
      <c r="O1178" s="21">
        <f>IF($A1178="",0,IF(OR($S1178&lt;&gt;1,COUNTA($J1178:$M1178)=0),0,IF(SUMPRODUCT(MAX(($C$5:$C$6173=$C1178)*($D$5:$D$6173=$D1178)*($S$5:$S$6173=1)*IFERROR($N$5:$N$6173*1,0)))&gt;0,ROUND($H1178*($N1178/SUMPRODUCT(MAX(($C$5:$C$6173=$C1178)*($D$5:$D$6173=$D1178)*($S$5:$S$6173=1)*IFERROR($N$5:$N$6173*1,0)))),4),0)))</f>
        <v/>
      </c>
      <c r="P1178" s="10" t="inlineStr">
        <is>
          <t>coeff.</t>
        </is>
      </c>
      <c r="Q1178" s="21">
        <f>IF($A1178="","",$A1178&amp;"|"&amp;$C1178)</f>
        <v/>
      </c>
      <c r="R1178" s="21">
        <f>IF($A1178="","",$A1178&amp;"|"&amp;$C1178&amp;"|"&amp;$D1178)</f>
        <v/>
      </c>
      <c r="S1178" s="21">
        <f>IF($A1178="","",IFERROR(INDEX(Offerte!$D$2:$D$200,MATCH($Q1178,Offerte!$L$2:$L$200,0)),0))</f>
        <v/>
      </c>
      <c r="T1178" s="21">
        <f>IF($A1178="","",IFERROR(INDEX(Offerte!$G$2:$G$200,MATCH($Q1178,Offerte!$L$2:$L$200,0)),"NO"))</f>
        <v/>
      </c>
    </row>
    <row r="1179">
      <c r="A1179" s="10">
        <f>IF(Offerte!$A39="","",Offerte!$A39)</f>
        <v/>
      </c>
      <c r="B1179" s="10">
        <f>IF(Offerte!$A39="","",Offerte!$B39)</f>
        <v/>
      </c>
      <c r="C1179" s="10">
        <f>IF(Offerte!$A39="","",Offerte!$C39)</f>
        <v/>
      </c>
      <c r="D1179" s="10" t="inlineStr">
        <is>
          <t>G.2.1</t>
        </is>
      </c>
      <c r="E1179" s="10" t="inlineStr">
        <is>
          <t>G</t>
        </is>
      </c>
      <c r="F1179" s="10" t="inlineStr">
        <is>
          <t>T</t>
        </is>
      </c>
      <c r="G1179" s="10" t="inlineStr">
        <is>
          <t>tabular</t>
        </is>
      </c>
      <c r="H1179" s="10" t="n">
        <v>1</v>
      </c>
      <c r="I1179" s="10" t="inlineStr">
        <is>
          <t>Certificazione ISO 45001</t>
        </is>
      </c>
      <c r="J1179" s="20" t="n"/>
      <c r="K1179" s="20" t="n"/>
      <c r="L1179" s="20" t="n"/>
      <c r="M1179" s="20" t="n"/>
      <c r="N1179" s="21">
        <f>IF($A1179="","",IF(IFERROR(VALUE($M1179),0)=1,1,0))</f>
        <v/>
      </c>
      <c r="O1179" s="21">
        <f>IF($A1179="",0,IF(OR($S1179&lt;&gt;1,COUNTA($J1179:$M1179)=0),0,IF($N1179=1,$H1179,0)))</f>
        <v/>
      </c>
      <c r="P1179" s="10" t="inlineStr">
        <is>
          <t>sì/no</t>
        </is>
      </c>
      <c r="Q1179" s="21">
        <f>IF($A1179="","",$A1179&amp;"|"&amp;$C1179)</f>
        <v/>
      </c>
      <c r="R1179" s="21">
        <f>IF($A1179="","",$A1179&amp;"|"&amp;$C1179&amp;"|"&amp;$D1179)</f>
        <v/>
      </c>
      <c r="S1179" s="21">
        <f>IF($A1179="","",IFERROR(INDEX(Offerte!$D$2:$D$200,MATCH($Q1179,Offerte!$L$2:$L$200,0)),0))</f>
        <v/>
      </c>
      <c r="T1179" s="21">
        <f>IF($A1179="","",IFERROR(INDEX(Offerte!$G$2:$G$200,MATCH($Q1179,Offerte!$L$2:$L$200,0)),"NO"))</f>
        <v/>
      </c>
    </row>
    <row r="1180">
      <c r="A1180" s="10">
        <f>IF(Offerte!$A39="","",Offerte!$A39)</f>
        <v/>
      </c>
      <c r="B1180" s="10">
        <f>IF(Offerte!$A39="","",Offerte!$B39)</f>
        <v/>
      </c>
      <c r="C1180" s="10">
        <f>IF(Offerte!$A39="","",Offerte!$C39)</f>
        <v/>
      </c>
      <c r="D1180" s="10" t="inlineStr">
        <is>
          <t>G.3.1</t>
        </is>
      </c>
      <c r="E1180" s="10" t="inlineStr">
        <is>
          <t>G</t>
        </is>
      </c>
      <c r="F1180" s="10" t="inlineStr">
        <is>
          <t>T</t>
        </is>
      </c>
      <c r="G1180" s="10" t="inlineStr">
        <is>
          <t>tabular</t>
        </is>
      </c>
      <c r="H1180" s="10" t="n">
        <v>1</v>
      </c>
      <c r="I1180" s="10" t="inlineStr">
        <is>
          <t>Certificazioni di responsabilità sociale</t>
        </is>
      </c>
      <c r="J1180" s="20" t="n"/>
      <c r="K1180" s="20" t="n"/>
      <c r="L1180" s="20" t="n"/>
      <c r="M1180" s="20" t="n"/>
      <c r="N1180" s="21">
        <f>IF($A1180="","",IF(IFERROR(VALUE($M1180),0)=1,1,0))</f>
        <v/>
      </c>
      <c r="O1180" s="21">
        <f>IF($A1180="",0,IF(OR($S1180&lt;&gt;1,COUNTA($J1180:$M1180)=0),0,IF($N1180=1,$H1180,0)))</f>
        <v/>
      </c>
      <c r="P1180" s="10" t="inlineStr">
        <is>
          <t>sì/no</t>
        </is>
      </c>
      <c r="Q1180" s="21">
        <f>IF($A1180="","",$A1180&amp;"|"&amp;$C1180)</f>
        <v/>
      </c>
      <c r="R1180" s="21">
        <f>IF($A1180="","",$A1180&amp;"|"&amp;$C1180&amp;"|"&amp;$D1180)</f>
        <v/>
      </c>
      <c r="S1180" s="21">
        <f>IF($A1180="","",IFERROR(INDEX(Offerte!$D$2:$D$200,MATCH($Q1180,Offerte!$L$2:$L$200,0)),0))</f>
        <v/>
      </c>
      <c r="T1180" s="21">
        <f>IF($A1180="","",IFERROR(INDEX(Offerte!$G$2:$G$200,MATCH($Q1180,Offerte!$L$2:$L$200,0)),"NO"))</f>
        <v/>
      </c>
    </row>
    <row r="1181">
      <c r="A1181" s="10">
        <f>IF(Offerte!$A39="","",Offerte!$A39)</f>
        <v/>
      </c>
      <c r="B1181" s="10">
        <f>IF(Offerte!$A39="","",Offerte!$B39)</f>
        <v/>
      </c>
      <c r="C1181" s="10">
        <f>IF(Offerte!$A39="","",Offerte!$C39)</f>
        <v/>
      </c>
      <c r="D1181" s="10" t="inlineStr">
        <is>
          <t>G.4.1</t>
        </is>
      </c>
      <c r="E1181" s="10" t="inlineStr">
        <is>
          <t>G</t>
        </is>
      </c>
      <c r="F1181" s="10" t="inlineStr">
        <is>
          <t>D</t>
        </is>
      </c>
      <c r="G1181" s="10" t="inlineStr">
        <is>
          <t>discretionary</t>
        </is>
      </c>
      <c r="H1181" s="10" t="n">
        <v>2</v>
      </c>
      <c r="I1181" s="10" t="inlineStr">
        <is>
          <t>Qualità del piano di formazione del personale</t>
        </is>
      </c>
      <c r="J1181" s="20" t="n"/>
      <c r="K1181" s="20" t="n"/>
      <c r="L1181" s="20" t="n"/>
      <c r="M1181" s="20" t="n"/>
      <c r="N1181" s="21">
        <f>IF($A1181="","",MAX(0,MIN(1,IFERROR(VALUE($M1181),0))))</f>
        <v/>
      </c>
      <c r="O1181" s="21">
        <f>IF($A1181="",0,IF(OR($S1181&lt;&gt;1,COUNTA($J1181:$M1181)=0),0,IF(SUMPRODUCT(MAX(($C$5:$C$6173=$C1181)*($D$5:$D$6173=$D1181)*($S$5:$S$6173=1)*IFERROR($N$5:$N$6173*1,0)))&gt;0,ROUND($H1181*($N1181/SUMPRODUCT(MAX(($C$5:$C$6173=$C1181)*($D$5:$D$6173=$D1181)*($S$5:$S$6173=1)*IFERROR($N$5:$N$6173*1,0)))),4),0)))</f>
        <v/>
      </c>
      <c r="P1181" s="10" t="inlineStr">
        <is>
          <t>coeff.</t>
        </is>
      </c>
      <c r="Q1181" s="21">
        <f>IF($A1181="","",$A1181&amp;"|"&amp;$C1181)</f>
        <v/>
      </c>
      <c r="R1181" s="21">
        <f>IF($A1181="","",$A1181&amp;"|"&amp;$C1181&amp;"|"&amp;$D1181)</f>
        <v/>
      </c>
      <c r="S1181" s="21">
        <f>IF($A1181="","",IFERROR(INDEX(Offerte!$D$2:$D$200,MATCH($Q1181,Offerte!$L$2:$L$200,0)),0))</f>
        <v/>
      </c>
      <c r="T1181" s="21">
        <f>IF($A1181="","",IFERROR(INDEX(Offerte!$G$2:$G$200,MATCH($Q1181,Offerte!$L$2:$L$200,0)),"NO"))</f>
        <v/>
      </c>
    </row>
    <row r="1182">
      <c r="A1182" s="10">
        <f>IF(Offerte!$A39="","",Offerte!$A39)</f>
        <v/>
      </c>
      <c r="B1182" s="10">
        <f>IF(Offerte!$A39="","",Offerte!$B39)</f>
        <v/>
      </c>
      <c r="C1182" s="10">
        <f>IF(Offerte!$A39="","",Offerte!$C39)</f>
        <v/>
      </c>
      <c r="D1182" s="10" t="inlineStr">
        <is>
          <t>G.5.1</t>
        </is>
      </c>
      <c r="E1182" s="10" t="inlineStr">
        <is>
          <t>G</t>
        </is>
      </c>
      <c r="F1182" s="10" t="inlineStr">
        <is>
          <t>T</t>
        </is>
      </c>
      <c r="G1182" s="10" t="inlineStr">
        <is>
          <t>tabular</t>
        </is>
      </c>
      <c r="H1182" s="10" t="n">
        <v>1</v>
      </c>
      <c r="I1182" s="10" t="inlineStr">
        <is>
          <t>Impegno al mantenimento delle garanzie del contratto di secondo livello del gestore uscente</t>
        </is>
      </c>
      <c r="J1182" s="20" t="n"/>
      <c r="K1182" s="20" t="n"/>
      <c r="L1182" s="20" t="n"/>
      <c r="M1182" s="20" t="n"/>
      <c r="N1182" s="21">
        <f>IF($A1182="","",IF(IFERROR(VALUE($M1182),0)=1,1,0))</f>
        <v/>
      </c>
      <c r="O1182" s="21">
        <f>IF($A1182="",0,IF(OR($S1182&lt;&gt;1,COUNTA($J1182:$M1182)=0),0,IF($N1182=1,$H1182,0)))</f>
        <v/>
      </c>
      <c r="P1182" s="10" t="inlineStr">
        <is>
          <t>sì/no</t>
        </is>
      </c>
      <c r="Q1182" s="21">
        <f>IF($A1182="","",$A1182&amp;"|"&amp;$C1182)</f>
        <v/>
      </c>
      <c r="R1182" s="21">
        <f>IF($A1182="","",$A1182&amp;"|"&amp;$C1182&amp;"|"&amp;$D1182)</f>
        <v/>
      </c>
      <c r="S1182" s="21">
        <f>IF($A1182="","",IFERROR(INDEX(Offerte!$D$2:$D$200,MATCH($Q1182,Offerte!$L$2:$L$200,0)),0))</f>
        <v/>
      </c>
      <c r="T1182" s="21">
        <f>IF($A1182="","",IFERROR(INDEX(Offerte!$G$2:$G$200,MATCH($Q1182,Offerte!$L$2:$L$200,0)),"NO"))</f>
        <v/>
      </c>
    </row>
    <row r="1183">
      <c r="A1183" s="10">
        <f>IF(Offerte!$A40="","",Offerte!$A40)</f>
        <v/>
      </c>
      <c r="B1183" s="10">
        <f>IF(Offerte!$A40="","",Offerte!$B40)</f>
        <v/>
      </c>
      <c r="C1183" s="10">
        <f>IF(Offerte!$A40="","",Offerte!$C40)</f>
        <v/>
      </c>
      <c r="D1183" s="10" t="inlineStr">
        <is>
          <t>A.1.1</t>
        </is>
      </c>
      <c r="E1183" s="10" t="inlineStr">
        <is>
          <t>A</t>
        </is>
      </c>
      <c r="F1183" s="10" t="inlineStr">
        <is>
          <t>Q</t>
        </is>
      </c>
      <c r="G1183" s="10" t="inlineStr">
        <is>
          <t>higher</t>
        </is>
      </c>
      <c r="H1183" s="10" t="n">
        <v>3</v>
      </c>
      <c r="I1183" s="10" t="inlineStr">
        <is>
          <t>Tasso aggiuntivo di corse controllate</t>
        </is>
      </c>
      <c r="J1183" s="20" t="n"/>
      <c r="K1183" s="20" t="n"/>
      <c r="L1183" s="20" t="n"/>
      <c r="M1183" s="20" t="n"/>
      <c r="N1183" s="21">
        <f>IF($A1183="","",IFERROR(VALUE($K1183)/VALUE($L1183)*100,IFERROR(VALUE($J1183),0)))</f>
        <v/>
      </c>
      <c r="O1183" s="21">
        <f>IF($A1183="",0,IF(OR($S1183&lt;&gt;1,COUNTA($J1183:$M1183)=0),0,IF(SUMPRODUCT(MAX(($C$5:$C$6173=$C1183)*($D$5:$D$6173=$D1183)*($S$5:$S$6173=1)*IFERROR($N$5:$N$6173*1,0)))&gt;0,ROUND($H1183*($N1183/SUMPRODUCT(MAX(($C$5:$C$6173=$C1183)*($D$5:$D$6173=$D1183)*($S$5:$S$6173=1)*IFERROR($N$5:$N$6173*1,0)))),4),0)))</f>
        <v/>
      </c>
      <c r="P1183" s="10" t="inlineStr">
        <is>
          <t>Corse controllate annue / Corse programmate annue</t>
        </is>
      </c>
      <c r="Q1183" s="21">
        <f>IF($A1183="","",$A1183&amp;"|"&amp;$C1183)</f>
        <v/>
      </c>
      <c r="R1183" s="21">
        <f>IF($A1183="","",$A1183&amp;"|"&amp;$C1183&amp;"|"&amp;$D1183)</f>
        <v/>
      </c>
      <c r="S1183" s="21">
        <f>IF($A1183="","",IFERROR(INDEX(Offerte!$D$2:$D$200,MATCH($Q1183,Offerte!$L$2:$L$200,0)),0))</f>
        <v/>
      </c>
      <c r="T1183" s="21">
        <f>IF($A1183="","",IFERROR(INDEX(Offerte!$G$2:$G$200,MATCH($Q1183,Offerte!$L$2:$L$200,0)),"NO"))</f>
        <v/>
      </c>
    </row>
    <row r="1184">
      <c r="A1184" s="10">
        <f>IF(Offerte!$A40="","",Offerte!$A40)</f>
        <v/>
      </c>
      <c r="B1184" s="10">
        <f>IF(Offerte!$A40="","",Offerte!$B40)</f>
        <v/>
      </c>
      <c r="C1184" s="10">
        <f>IF(Offerte!$A40="","",Offerte!$C40)</f>
        <v/>
      </c>
      <c r="D1184" s="10" t="inlineStr">
        <is>
          <t>A.1.2</t>
        </is>
      </c>
      <c r="E1184" s="10" t="inlineStr">
        <is>
          <t>A</t>
        </is>
      </c>
      <c r="F1184" s="10" t="inlineStr">
        <is>
          <t>Q</t>
        </is>
      </c>
      <c r="G1184" s="10" t="inlineStr">
        <is>
          <t>higher</t>
        </is>
      </c>
      <c r="H1184" s="10" t="n">
        <v>4</v>
      </c>
      <c r="I1184" s="10" t="inlineStr">
        <is>
          <t>Numero aggiuntivo di passeggeri controllati</t>
        </is>
      </c>
      <c r="J1184" s="20" t="n"/>
      <c r="K1184" s="20" t="n"/>
      <c r="L1184" s="20" t="n"/>
      <c r="M1184" s="20" t="n"/>
      <c r="N1184" s="21">
        <f>IF($A1184="","",IFERROR(VALUE($J1184),0))</f>
        <v/>
      </c>
      <c r="O1184" s="21">
        <f>IF($A1184="",0,IF(OR($S1184&lt;&gt;1,COUNTA($J1184:$M1184)=0),0,IF(SUMPRODUCT(MAX(($C$5:$C$6173=$C1184)*($D$5:$D$6173=$D1184)*($S$5:$S$6173=1)*IFERROR($N$5:$N$6173*1,0)))&gt;0,ROUND($H1184*($N1184/SUMPRODUCT(MAX(($C$5:$C$6173=$C1184)*($D$5:$D$6173=$D1184)*($S$5:$S$6173=1)*IFERROR($N$5:$N$6173*1,0)))),4),0)))</f>
        <v/>
      </c>
      <c r="P1184" s="10" t="inlineStr">
        <is>
          <t>passeggeri/anno</t>
        </is>
      </c>
      <c r="Q1184" s="21">
        <f>IF($A1184="","",$A1184&amp;"|"&amp;$C1184)</f>
        <v/>
      </c>
      <c r="R1184" s="21">
        <f>IF($A1184="","",$A1184&amp;"|"&amp;$C1184&amp;"|"&amp;$D1184)</f>
        <v/>
      </c>
      <c r="S1184" s="21">
        <f>IF($A1184="","",IFERROR(INDEX(Offerte!$D$2:$D$200,MATCH($Q1184,Offerte!$L$2:$L$200,0)),0))</f>
        <v/>
      </c>
      <c r="T1184" s="21">
        <f>IF($A1184="","",IFERROR(INDEX(Offerte!$G$2:$G$200,MATCH($Q1184,Offerte!$L$2:$L$200,0)),"NO"))</f>
        <v/>
      </c>
    </row>
    <row r="1185">
      <c r="A1185" s="10">
        <f>IF(Offerte!$A40="","",Offerte!$A40)</f>
        <v/>
      </c>
      <c r="B1185" s="10">
        <f>IF(Offerte!$A40="","",Offerte!$B40)</f>
        <v/>
      </c>
      <c r="C1185" s="10">
        <f>IF(Offerte!$A40="","",Offerte!$C40)</f>
        <v/>
      </c>
      <c r="D1185" s="10" t="inlineStr">
        <is>
          <t>B.1.1</t>
        </is>
      </c>
      <c r="E1185" s="10" t="inlineStr">
        <is>
          <t>B</t>
        </is>
      </c>
      <c r="F1185" s="10" t="inlineStr">
        <is>
          <t>Q</t>
        </is>
      </c>
      <c r="G1185" s="10" t="inlineStr">
        <is>
          <t>higher</t>
        </is>
      </c>
      <c r="H1185" s="10" t="n">
        <v>3</v>
      </c>
      <c r="I1185" s="10" t="inlineStr">
        <is>
          <t>Incremento dei posti offerti nelle fasce di punta</t>
        </is>
      </c>
      <c r="J1185" s="20" t="n"/>
      <c r="K1185" s="20" t="n"/>
      <c r="L1185" s="20" t="n"/>
      <c r="M1185" s="20" t="n"/>
      <c r="N1185" s="21">
        <f>IF($A1185="","",IFERROR(VALUE($J1185),0))</f>
        <v/>
      </c>
      <c r="O1185" s="21">
        <f>IF($A1185="",0,IF(OR($S1185&lt;&gt;1,COUNTA($J1185:$M1185)=0),0,IF(SUMPRODUCT(MAX(($C$5:$C$6173=$C1185)*($D$5:$D$6173=$D1185)*($S$5:$S$6173=1)*IFERROR($N$5:$N$6173*1,0)))&gt;0,ROUND($H1185*($N1185/SUMPRODUCT(MAX(($C$5:$C$6173=$C1185)*($D$5:$D$6173=$D1185)*($S$5:$S$6173=1)*IFERROR($N$5:$N$6173*1,0)))),4),0)))</f>
        <v/>
      </c>
      <c r="P1185" s="10" t="inlineStr">
        <is>
          <t>posti*km</t>
        </is>
      </c>
      <c r="Q1185" s="21">
        <f>IF($A1185="","",$A1185&amp;"|"&amp;$C1185)</f>
        <v/>
      </c>
      <c r="R1185" s="21">
        <f>IF($A1185="","",$A1185&amp;"|"&amp;$C1185&amp;"|"&amp;$D1185)</f>
        <v/>
      </c>
      <c r="S1185" s="21">
        <f>IF($A1185="","",IFERROR(INDEX(Offerte!$D$2:$D$200,MATCH($Q1185,Offerte!$L$2:$L$200,0)),0))</f>
        <v/>
      </c>
      <c r="T1185" s="21">
        <f>IF($A1185="","",IFERROR(INDEX(Offerte!$G$2:$G$200,MATCH($Q1185,Offerte!$L$2:$L$200,0)),"NO"))</f>
        <v/>
      </c>
    </row>
    <row r="1186">
      <c r="A1186" s="10">
        <f>IF(Offerte!$A40="","",Offerte!$A40)</f>
        <v/>
      </c>
      <c r="B1186" s="10">
        <f>IF(Offerte!$A40="","",Offerte!$B40)</f>
        <v/>
      </c>
      <c r="C1186" s="10">
        <f>IF(Offerte!$A40="","",Offerte!$C40)</f>
        <v/>
      </c>
      <c r="D1186" s="10" t="inlineStr">
        <is>
          <t>B.2.1</t>
        </is>
      </c>
      <c r="E1186" s="10" t="inlineStr">
        <is>
          <t>B</t>
        </is>
      </c>
      <c r="F1186" s="10" t="inlineStr">
        <is>
          <t>Q</t>
        </is>
      </c>
      <c r="G1186" s="10" t="inlineStr">
        <is>
          <t>higher</t>
        </is>
      </c>
      <c r="H1186" s="10" t="n">
        <v>4</v>
      </c>
      <c r="I1186" s="10" t="inlineStr">
        <is>
          <t>Corse aggiuntive nell'arco giornaliero base</t>
        </is>
      </c>
      <c r="J1186" s="20" t="n"/>
      <c r="K1186" s="20" t="n"/>
      <c r="L1186" s="20" t="n"/>
      <c r="M1186" s="20" t="n"/>
      <c r="N1186" s="21">
        <f>IF($A1186="","",IFERROR(VALUE($J1186),0))</f>
        <v/>
      </c>
      <c r="O1186" s="21">
        <f>IF($A1186="",0,IF(OR($S1186&lt;&gt;1,COUNTA($J1186:$M1186)=0),0,IF(SUMPRODUCT(MAX(($C$5:$C$6173=$C1186)*($D$5:$D$6173=$D1186)*($S$5:$S$6173=1)*IFERROR($N$5:$N$6173*1,0)))&gt;0,ROUND($H1186*($N1186/SUMPRODUCT(MAX(($C$5:$C$6173=$C1186)*($D$5:$D$6173=$D1186)*($S$5:$S$6173=1)*IFERROR($N$5:$N$6173*1,0)))),4),0)))</f>
        <v/>
      </c>
      <c r="P1186" s="10" t="inlineStr">
        <is>
          <t>corse</t>
        </is>
      </c>
      <c r="Q1186" s="21">
        <f>IF($A1186="","",$A1186&amp;"|"&amp;$C1186)</f>
        <v/>
      </c>
      <c r="R1186" s="21">
        <f>IF($A1186="","",$A1186&amp;"|"&amp;$C1186&amp;"|"&amp;$D1186)</f>
        <v/>
      </c>
      <c r="S1186" s="21">
        <f>IF($A1186="","",IFERROR(INDEX(Offerte!$D$2:$D$200,MATCH($Q1186,Offerte!$L$2:$L$200,0)),0))</f>
        <v/>
      </c>
      <c r="T1186" s="21">
        <f>IF($A1186="","",IFERROR(INDEX(Offerte!$G$2:$G$200,MATCH($Q1186,Offerte!$L$2:$L$200,0)),"NO"))</f>
        <v/>
      </c>
    </row>
    <row r="1187">
      <c r="A1187" s="10">
        <f>IF(Offerte!$A40="","",Offerte!$A40)</f>
        <v/>
      </c>
      <c r="B1187" s="10">
        <f>IF(Offerte!$A40="","",Offerte!$B40)</f>
        <v/>
      </c>
      <c r="C1187" s="10">
        <f>IF(Offerte!$A40="","",Offerte!$C40)</f>
        <v/>
      </c>
      <c r="D1187" s="10" t="inlineStr">
        <is>
          <t>B.3.1</t>
        </is>
      </c>
      <c r="E1187" s="10" t="inlineStr">
        <is>
          <t>B</t>
        </is>
      </c>
      <c r="F1187" s="10" t="inlineStr">
        <is>
          <t>Q</t>
        </is>
      </c>
      <c r="G1187" s="10" t="inlineStr">
        <is>
          <t>higher</t>
        </is>
      </c>
      <c r="H1187" s="10" t="n">
        <v>2</v>
      </c>
      <c r="I1187" s="10" t="inlineStr">
        <is>
          <t>Numero di corse aggiuntive per allungamento dell'arco di servizio giornaliero nelle fasce serali</t>
        </is>
      </c>
      <c r="J1187" s="20" t="n"/>
      <c r="K1187" s="20" t="n"/>
      <c r="L1187" s="20" t="n"/>
      <c r="M1187" s="20" t="n"/>
      <c r="N1187" s="21">
        <f>IF($A1187="","",IFERROR(VALUE($J1187),0))</f>
        <v/>
      </c>
      <c r="O1187" s="21">
        <f>IF($A1187="",0,IF(OR($S1187&lt;&gt;1,COUNTA($J1187:$M1187)=0),0,IF(SUMPRODUCT(MAX(($C$5:$C$6173=$C1187)*($D$5:$D$6173=$D1187)*($S$5:$S$6173=1)*IFERROR($N$5:$N$6173*1,0)))&gt;0,ROUND($H1187*($N1187/SUMPRODUCT(MAX(($C$5:$C$6173=$C1187)*($D$5:$D$6173=$D1187)*($S$5:$S$6173=1)*IFERROR($N$5:$N$6173*1,0)))),4),0)))</f>
        <v/>
      </c>
      <c r="P1187" s="10" t="inlineStr">
        <is>
          <t>corse</t>
        </is>
      </c>
      <c r="Q1187" s="21">
        <f>IF($A1187="","",$A1187&amp;"|"&amp;$C1187)</f>
        <v/>
      </c>
      <c r="R1187" s="21">
        <f>IF($A1187="","",$A1187&amp;"|"&amp;$C1187&amp;"|"&amp;$D1187)</f>
        <v/>
      </c>
      <c r="S1187" s="21">
        <f>IF($A1187="","",IFERROR(INDEX(Offerte!$D$2:$D$200,MATCH($Q1187,Offerte!$L$2:$L$200,0)),0))</f>
        <v/>
      </c>
      <c r="T1187" s="21">
        <f>IF($A1187="","",IFERROR(INDEX(Offerte!$G$2:$G$200,MATCH($Q1187,Offerte!$L$2:$L$200,0)),"NO"))</f>
        <v/>
      </c>
    </row>
    <row r="1188">
      <c r="A1188" s="10">
        <f>IF(Offerte!$A40="","",Offerte!$A40)</f>
        <v/>
      </c>
      <c r="B1188" s="10">
        <f>IF(Offerte!$A40="","",Offerte!$B40)</f>
        <v/>
      </c>
      <c r="C1188" s="10">
        <f>IF(Offerte!$A40="","",Offerte!$C40)</f>
        <v/>
      </c>
      <c r="D1188" s="10" t="inlineStr">
        <is>
          <t>B.4.1</t>
        </is>
      </c>
      <c r="E1188" s="10" t="inlineStr">
        <is>
          <t>B</t>
        </is>
      </c>
      <c r="F1188" s="10" t="inlineStr">
        <is>
          <t>Q</t>
        </is>
      </c>
      <c r="G1188" s="10" t="inlineStr">
        <is>
          <t>higher</t>
        </is>
      </c>
      <c r="H1188" s="10" t="n">
        <v>3</v>
      </c>
      <c r="I1188" s="10" t="inlineStr">
        <is>
          <t>Percorrenze aggiuntive offerte nel Programma d'esercizio delle prime due fasi attuative</t>
        </is>
      </c>
      <c r="J1188" s="20" t="n"/>
      <c r="K1188" s="20" t="n"/>
      <c r="L1188" s="20" t="n"/>
      <c r="M1188" s="20" t="n"/>
      <c r="N1188" s="21">
        <f>IF($A1188="","",IFERROR(VALUE($J1188),0))</f>
        <v/>
      </c>
      <c r="O1188" s="21">
        <f>IF($A1188="",0,IF(OR($S1188&lt;&gt;1,COUNTA($J1188:$M1188)=0),0,IF(SUMPRODUCT(MAX(($C$5:$C$6173=$C1188)*($D$5:$D$6173=$D1188)*($S$5:$S$6173=1)*IFERROR($N$5:$N$6173*1,0)))&gt;0,ROUND($H1188*($N1188/SUMPRODUCT(MAX(($C$5:$C$6173=$C1188)*($D$5:$D$6173=$D1188)*($S$5:$S$6173=1)*IFERROR($N$5:$N$6173*1,0)))),4),0)))</f>
        <v/>
      </c>
      <c r="P1188" s="10" t="inlineStr">
        <is>
          <t>vett*km</t>
        </is>
      </c>
      <c r="Q1188" s="21">
        <f>IF($A1188="","",$A1188&amp;"|"&amp;$C1188)</f>
        <v/>
      </c>
      <c r="R1188" s="21">
        <f>IF($A1188="","",$A1188&amp;"|"&amp;$C1188&amp;"|"&amp;$D1188)</f>
        <v/>
      </c>
      <c r="S1188" s="21">
        <f>IF($A1188="","",IFERROR(INDEX(Offerte!$D$2:$D$200,MATCH($Q1188,Offerte!$L$2:$L$200,0)),0))</f>
        <v/>
      </c>
      <c r="T1188" s="21">
        <f>IF($A1188="","",IFERROR(INDEX(Offerte!$G$2:$G$200,MATCH($Q1188,Offerte!$L$2:$L$200,0)),"NO"))</f>
        <v/>
      </c>
    </row>
    <row r="1189">
      <c r="A1189" s="10">
        <f>IF(Offerte!$A40="","",Offerte!$A40)</f>
        <v/>
      </c>
      <c r="B1189" s="10">
        <f>IF(Offerte!$A40="","",Offerte!$B40)</f>
        <v/>
      </c>
      <c r="C1189" s="10">
        <f>IF(Offerte!$A40="","",Offerte!$C40)</f>
        <v/>
      </c>
      <c r="D1189" s="10" t="inlineStr">
        <is>
          <t>B.5.1</t>
        </is>
      </c>
      <c r="E1189" s="10" t="inlineStr">
        <is>
          <t>B</t>
        </is>
      </c>
      <c r="F1189" s="10" t="inlineStr">
        <is>
          <t>D</t>
        </is>
      </c>
      <c r="G1189" s="10" t="inlineStr">
        <is>
          <t>discretionary</t>
        </is>
      </c>
      <c r="H1189" s="10" t="n">
        <v>2</v>
      </c>
      <c r="I1189" s="10" t="inlineStr">
        <is>
          <t>Efficacia del progetto di servizi complementari DRT</t>
        </is>
      </c>
      <c r="J1189" s="20" t="n"/>
      <c r="K1189" s="20" t="n"/>
      <c r="L1189" s="20" t="n"/>
      <c r="M1189" s="20" t="n"/>
      <c r="N1189" s="21">
        <f>IF($A1189="","",MAX(0,MIN(1,IFERROR(VALUE($M1189),0))))</f>
        <v/>
      </c>
      <c r="O1189" s="21">
        <f>IF($A1189="",0,IF(OR($S1189&lt;&gt;1,COUNTA($J1189:$M1189)=0),0,IF(SUMPRODUCT(MAX(($C$5:$C$6173=$C1189)*($D$5:$D$6173=$D1189)*($S$5:$S$6173=1)*IFERROR($N$5:$N$6173*1,0)))&gt;0,ROUND($H1189*($N1189/SUMPRODUCT(MAX(($C$5:$C$6173=$C1189)*($D$5:$D$6173=$D1189)*($S$5:$S$6173=1)*IFERROR($N$5:$N$6173*1,0)))),4),0)))</f>
        <v/>
      </c>
      <c r="P1189" s="10" t="inlineStr">
        <is>
          <t>coeff.</t>
        </is>
      </c>
      <c r="Q1189" s="21">
        <f>IF($A1189="","",$A1189&amp;"|"&amp;$C1189)</f>
        <v/>
      </c>
      <c r="R1189" s="21">
        <f>IF($A1189="","",$A1189&amp;"|"&amp;$C1189&amp;"|"&amp;$D1189)</f>
        <v/>
      </c>
      <c r="S1189" s="21">
        <f>IF($A1189="","",IFERROR(INDEX(Offerte!$D$2:$D$200,MATCH($Q1189,Offerte!$L$2:$L$200,0)),0))</f>
        <v/>
      </c>
      <c r="T1189" s="21">
        <f>IF($A1189="","",IFERROR(INDEX(Offerte!$G$2:$G$200,MATCH($Q1189,Offerte!$L$2:$L$200,0)),"NO"))</f>
        <v/>
      </c>
    </row>
    <row r="1190">
      <c r="A1190" s="10">
        <f>IF(Offerte!$A40="","",Offerte!$A40)</f>
        <v/>
      </c>
      <c r="B1190" s="10">
        <f>IF(Offerte!$A40="","",Offerte!$B40)</f>
        <v/>
      </c>
      <c r="C1190" s="10">
        <f>IF(Offerte!$A40="","",Offerte!$C40)</f>
        <v/>
      </c>
      <c r="D1190" s="10" t="inlineStr">
        <is>
          <t>C.1.1</t>
        </is>
      </c>
      <c r="E1190" s="10" t="inlineStr">
        <is>
          <t>C</t>
        </is>
      </c>
      <c r="F1190" s="10" t="inlineStr">
        <is>
          <t>Q</t>
        </is>
      </c>
      <c r="G1190" s="10" t="inlineStr">
        <is>
          <t>higher</t>
        </is>
      </c>
      <c r="H1190" s="10" t="n">
        <v>2</v>
      </c>
      <c r="I1190" s="10" t="inlineStr">
        <is>
          <t>Tasso di copertura del servizio con telecamere BSD</t>
        </is>
      </c>
      <c r="J1190" s="20" t="n"/>
      <c r="K1190" s="20" t="n"/>
      <c r="L1190" s="20" t="n"/>
      <c r="M1190" s="20" t="n"/>
      <c r="N1190" s="21">
        <f>IF($A1190="","",IFERROR(VALUE($K1190)/VALUE($L1190),IFERROR(VALUE($J1190),0)))</f>
        <v/>
      </c>
      <c r="O1190" s="21">
        <f>IF($A1190="",0,IF(OR($S1190&lt;&gt;1,COUNTA($J1190:$M1190)=0),0,IF(SUMPRODUCT(MAX(($C$5:$C$6173=$C1190)*($D$5:$D$6173=$D1190)*($S$5:$S$6173=1)*IFERROR($N$5:$N$6173*1,0)))&gt;0,ROUND($H1190*($N1190/SUMPRODUCT(MAX(($C$5:$C$6173=$C1190)*($D$5:$D$6173=$D1190)*($S$5:$S$6173=1)*IFERROR($N$5:$N$6173*1,0)))),4),0)))</f>
        <v/>
      </c>
      <c r="P1190" s="10" t="inlineStr">
        <is>
          <t>Autobus attrezzati con telecamere BSD / Autobus totali in offerta, incluse scorte</t>
        </is>
      </c>
      <c r="Q1190" s="21">
        <f>IF($A1190="","",$A1190&amp;"|"&amp;$C1190)</f>
        <v/>
      </c>
      <c r="R1190" s="21">
        <f>IF($A1190="","",$A1190&amp;"|"&amp;$C1190&amp;"|"&amp;$D1190)</f>
        <v/>
      </c>
      <c r="S1190" s="21">
        <f>IF($A1190="","",IFERROR(INDEX(Offerte!$D$2:$D$200,MATCH($Q1190,Offerte!$L$2:$L$200,0)),0))</f>
        <v/>
      </c>
      <c r="T1190" s="21">
        <f>IF($A1190="","",IFERROR(INDEX(Offerte!$G$2:$G$200,MATCH($Q1190,Offerte!$L$2:$L$200,0)),"NO"))</f>
        <v/>
      </c>
    </row>
    <row r="1191">
      <c r="A1191" s="10">
        <f>IF(Offerte!$A40="","",Offerte!$A40)</f>
        <v/>
      </c>
      <c r="B1191" s="10">
        <f>IF(Offerte!$A40="","",Offerte!$B40)</f>
        <v/>
      </c>
      <c r="C1191" s="10">
        <f>IF(Offerte!$A40="","",Offerte!$C40)</f>
        <v/>
      </c>
      <c r="D1191" s="10" t="inlineStr">
        <is>
          <t>C.1.2</t>
        </is>
      </c>
      <c r="E1191" s="10" t="inlineStr">
        <is>
          <t>C</t>
        </is>
      </c>
      <c r="F1191" s="10" t="inlineStr">
        <is>
          <t>Q</t>
        </is>
      </c>
      <c r="G1191" s="10" t="inlineStr">
        <is>
          <t>higher</t>
        </is>
      </c>
      <c r="H1191" s="10" t="n">
        <v>2</v>
      </c>
      <c r="I1191" s="10" t="inlineStr">
        <is>
          <t>Tasso di copertura del servizio con telecamere ADAS</t>
        </is>
      </c>
      <c r="J1191" s="20" t="n"/>
      <c r="K1191" s="20" t="n"/>
      <c r="L1191" s="20" t="n"/>
      <c r="M1191" s="20" t="n"/>
      <c r="N1191" s="21">
        <f>IF($A1191="","",IFERROR(VALUE($K1191)/VALUE($L1191),IFERROR(VALUE($J1191),0)))</f>
        <v/>
      </c>
      <c r="O1191" s="21">
        <f>IF($A1191="",0,IF(OR($S1191&lt;&gt;1,COUNTA($J1191:$M1191)=0),0,IF(SUMPRODUCT(MAX(($C$5:$C$6173=$C1191)*($D$5:$D$6173=$D1191)*($S$5:$S$6173=1)*IFERROR($N$5:$N$6173*1,0)))&gt;0,ROUND($H1191*($N1191/SUMPRODUCT(MAX(($C$5:$C$6173=$C1191)*($D$5:$D$6173=$D1191)*($S$5:$S$6173=1)*IFERROR($N$5:$N$6173*1,0)))),4),0)))</f>
        <v/>
      </c>
      <c r="P1191" s="10" t="inlineStr">
        <is>
          <t>Autobus attrezzati con telecamere ADAS / Autobus totali in offerta, incluse scorte</t>
        </is>
      </c>
      <c r="Q1191" s="21">
        <f>IF($A1191="","",$A1191&amp;"|"&amp;$C1191)</f>
        <v/>
      </c>
      <c r="R1191" s="21">
        <f>IF($A1191="","",$A1191&amp;"|"&amp;$C1191&amp;"|"&amp;$D1191)</f>
        <v/>
      </c>
      <c r="S1191" s="21">
        <f>IF($A1191="","",IFERROR(INDEX(Offerte!$D$2:$D$200,MATCH($Q1191,Offerte!$L$2:$L$200,0)),0))</f>
        <v/>
      </c>
      <c r="T1191" s="21">
        <f>IF($A1191="","",IFERROR(INDEX(Offerte!$G$2:$G$200,MATCH($Q1191,Offerte!$L$2:$L$200,0)),"NO"))</f>
        <v/>
      </c>
    </row>
    <row r="1192">
      <c r="A1192" s="10">
        <f>IF(Offerte!$A40="","",Offerte!$A40)</f>
        <v/>
      </c>
      <c r="B1192" s="10">
        <f>IF(Offerte!$A40="","",Offerte!$B40)</f>
        <v/>
      </c>
      <c r="C1192" s="10">
        <f>IF(Offerte!$A40="","",Offerte!$C40)</f>
        <v/>
      </c>
      <c r="D1192" s="10" t="inlineStr">
        <is>
          <t>C.2.1</t>
        </is>
      </c>
      <c r="E1192" s="10" t="inlineStr">
        <is>
          <t>C</t>
        </is>
      </c>
      <c r="F1192" s="10" t="inlineStr">
        <is>
          <t>Q</t>
        </is>
      </c>
      <c r="G1192" s="10" t="inlineStr">
        <is>
          <t>higher</t>
        </is>
      </c>
      <c r="H1192" s="10" t="n">
        <v>3</v>
      </c>
      <c r="I1192" s="10" t="inlineStr">
        <is>
          <t>Tasso di copertura del servizio con telecamere di bordo di videosorveglianza</t>
        </is>
      </c>
      <c r="J1192" s="20" t="n"/>
      <c r="K1192" s="20" t="n"/>
      <c r="L1192" s="20" t="n"/>
      <c r="M1192" s="20" t="n"/>
      <c r="N1192" s="21">
        <f>IF($A1192="","",IFERROR(VALUE($K1192)/VALUE($L1192),IFERROR(VALUE($J1192),0)))</f>
        <v/>
      </c>
      <c r="O1192" s="21">
        <f>IF($A1192="",0,IF(OR($S1192&lt;&gt;1,COUNTA($J1192:$M1192)=0),0,IF(SUMPRODUCT(MAX(($C$5:$C$6173=$C1192)*($D$5:$D$6173=$D1192)*($S$5:$S$6173=1)*IFERROR($N$5:$N$6173*1,0)))&gt;0,ROUND($H1192*($N1192/SUMPRODUCT(MAX(($C$5:$C$6173=$C1192)*($D$5:$D$6173=$D1192)*($S$5:$S$6173=1)*IFERROR($N$5:$N$6173*1,0)))),4),0)))</f>
        <v/>
      </c>
      <c r="P1192" s="10" t="inlineStr">
        <is>
          <t>Autobus attrezzati con videosorveglianza / Autobus totali in offerta, incluse scorte</t>
        </is>
      </c>
      <c r="Q1192" s="21">
        <f>IF($A1192="","",$A1192&amp;"|"&amp;$C1192)</f>
        <v/>
      </c>
      <c r="R1192" s="21">
        <f>IF($A1192="","",$A1192&amp;"|"&amp;$C1192&amp;"|"&amp;$D1192)</f>
        <v/>
      </c>
      <c r="S1192" s="21">
        <f>IF($A1192="","",IFERROR(INDEX(Offerte!$D$2:$D$200,MATCH($Q1192,Offerte!$L$2:$L$200,0)),0))</f>
        <v/>
      </c>
      <c r="T1192" s="21">
        <f>IF($A1192="","",IFERROR(INDEX(Offerte!$G$2:$G$200,MATCH($Q1192,Offerte!$L$2:$L$200,0)),"NO"))</f>
        <v/>
      </c>
    </row>
    <row r="1193">
      <c r="A1193" s="10">
        <f>IF(Offerte!$A40="","",Offerte!$A40)</f>
        <v/>
      </c>
      <c r="B1193" s="10">
        <f>IF(Offerte!$A40="","",Offerte!$B40)</f>
        <v/>
      </c>
      <c r="C1193" s="10">
        <f>IF(Offerte!$A40="","",Offerte!$C40)</f>
        <v/>
      </c>
      <c r="D1193" s="10" t="inlineStr">
        <is>
          <t>C.2.2</t>
        </is>
      </c>
      <c r="E1193" s="10" t="inlineStr">
        <is>
          <t>C</t>
        </is>
      </c>
      <c r="F1193" s="10" t="inlineStr">
        <is>
          <t>T</t>
        </is>
      </c>
      <c r="G1193" s="10" t="inlineStr">
        <is>
          <t>tabular</t>
        </is>
      </c>
      <c r="H1193" s="10" t="n">
        <v>1</v>
      </c>
      <c r="I1193" s="10" t="inlineStr">
        <is>
          <t>Software video/audio analisi per situazioni di pericolo</t>
        </is>
      </c>
      <c r="J1193" s="20" t="n"/>
      <c r="K1193" s="20" t="n"/>
      <c r="L1193" s="20" t="n"/>
      <c r="M1193" s="20" t="n"/>
      <c r="N1193" s="21">
        <f>IF($A1193="","",IF(IFERROR(VALUE($M1193),0)=1,1,0))</f>
        <v/>
      </c>
      <c r="O1193" s="21">
        <f>IF($A1193="",0,IF(OR($S1193&lt;&gt;1,COUNTA($J1193:$M1193)=0),0,IF($N1193=1,$H1193,0)))</f>
        <v/>
      </c>
      <c r="P1193" s="10" t="inlineStr">
        <is>
          <t>sì/no</t>
        </is>
      </c>
      <c r="Q1193" s="21">
        <f>IF($A1193="","",$A1193&amp;"|"&amp;$C1193)</f>
        <v/>
      </c>
      <c r="R1193" s="21">
        <f>IF($A1193="","",$A1193&amp;"|"&amp;$C1193&amp;"|"&amp;$D1193)</f>
        <v/>
      </c>
      <c r="S1193" s="21">
        <f>IF($A1193="","",IFERROR(INDEX(Offerte!$D$2:$D$200,MATCH($Q1193,Offerte!$L$2:$L$200,0)),0))</f>
        <v/>
      </c>
      <c r="T1193" s="21">
        <f>IF($A1193="","",IFERROR(INDEX(Offerte!$G$2:$G$200,MATCH($Q1193,Offerte!$L$2:$L$200,0)),"NO"))</f>
        <v/>
      </c>
    </row>
    <row r="1194">
      <c r="A1194" s="10">
        <f>IF(Offerte!$A40="","",Offerte!$A40)</f>
        <v/>
      </c>
      <c r="B1194" s="10">
        <f>IF(Offerte!$A40="","",Offerte!$B40)</f>
        <v/>
      </c>
      <c r="C1194" s="10">
        <f>IF(Offerte!$A40="","",Offerte!$C40)</f>
        <v/>
      </c>
      <c r="D1194" s="10" t="inlineStr">
        <is>
          <t>C.2.3</t>
        </is>
      </c>
      <c r="E1194" s="10" t="inlineStr">
        <is>
          <t>C</t>
        </is>
      </c>
      <c r="F1194" s="10" t="inlineStr">
        <is>
          <t>T</t>
        </is>
      </c>
      <c r="G1194" s="10" t="inlineStr">
        <is>
          <t>tabular</t>
        </is>
      </c>
      <c r="H1194" s="10" t="n">
        <v>1</v>
      </c>
      <c r="I1194" s="10" t="inlineStr">
        <is>
          <t>Collegamento con centrale qualificata di pronto intervento</t>
        </is>
      </c>
      <c r="J1194" s="20" t="n"/>
      <c r="K1194" s="20" t="n"/>
      <c r="L1194" s="20" t="n"/>
      <c r="M1194" s="20" t="n"/>
      <c r="N1194" s="21">
        <f>IF($A1194="","",IF(IFERROR(VALUE($M1194),0)=1,1,0))</f>
        <v/>
      </c>
      <c r="O1194" s="21">
        <f>IF($A1194="",0,IF(OR($S1194&lt;&gt;1,COUNTA($J1194:$M1194)=0),0,IF($N1194=1,$H1194,0)))</f>
        <v/>
      </c>
      <c r="P1194" s="10" t="inlineStr">
        <is>
          <t>sì/no</t>
        </is>
      </c>
      <c r="Q1194" s="21">
        <f>IF($A1194="","",$A1194&amp;"|"&amp;$C1194)</f>
        <v/>
      </c>
      <c r="R1194" s="21">
        <f>IF($A1194="","",$A1194&amp;"|"&amp;$C1194&amp;"|"&amp;$D1194)</f>
        <v/>
      </c>
      <c r="S1194" s="21">
        <f>IF($A1194="","",IFERROR(INDEX(Offerte!$D$2:$D$200,MATCH($Q1194,Offerte!$L$2:$L$200,0)),0))</f>
        <v/>
      </c>
      <c r="T1194" s="21">
        <f>IF($A1194="","",IFERROR(INDEX(Offerte!$G$2:$G$200,MATCH($Q1194,Offerte!$L$2:$L$200,0)),"NO"))</f>
        <v/>
      </c>
    </row>
    <row r="1195">
      <c r="A1195" s="10">
        <f>IF(Offerte!$A40="","",Offerte!$A40)</f>
        <v/>
      </c>
      <c r="B1195" s="10">
        <f>IF(Offerte!$A40="","",Offerte!$B40)</f>
        <v/>
      </c>
      <c r="C1195" s="10">
        <f>IF(Offerte!$A40="","",Offerte!$C40)</f>
        <v/>
      </c>
      <c r="D1195" s="10" t="inlineStr">
        <is>
          <t>C.2.4</t>
        </is>
      </c>
      <c r="E1195" s="10" t="inlineStr">
        <is>
          <t>C</t>
        </is>
      </c>
      <c r="F1195" s="10" t="inlineStr">
        <is>
          <t>Q</t>
        </is>
      </c>
      <c r="G1195" s="10" t="inlineStr">
        <is>
          <t>higher</t>
        </is>
      </c>
      <c r="H1195" s="10" t="n">
        <v>1</v>
      </c>
      <c r="I1195" s="10" t="inlineStr">
        <is>
          <t>Tasso di copertura del servizio con dispositivi per la chiamata di emergenza del conducente</t>
        </is>
      </c>
      <c r="J1195" s="20" t="n"/>
      <c r="K1195" s="20" t="n"/>
      <c r="L1195" s="20" t="n"/>
      <c r="M1195" s="20" t="n"/>
      <c r="N1195" s="21">
        <f>IF($A1195="","",IFERROR(VALUE($K1195)/VALUE($L1195),IFERROR(VALUE($J1195),0)))</f>
        <v/>
      </c>
      <c r="O1195" s="21">
        <f>IF($A1195="",0,IF(OR($S1195&lt;&gt;1,COUNTA($J1195:$M1195)=0),0,IF(SUMPRODUCT(MAX(($C$5:$C$6173=$C1195)*($D$5:$D$6173=$D1195)*($S$5:$S$6173=1)*IFERROR($N$5:$N$6173*1,0)))&gt;0,ROUND($H1195*($N1195/SUMPRODUCT(MAX(($C$5:$C$6173=$C1195)*($D$5:$D$6173=$D1195)*($S$5:$S$6173=1)*IFERROR($N$5:$N$6173*1,0)))),4),0)))</f>
        <v/>
      </c>
      <c r="P1195" s="10" t="inlineStr">
        <is>
          <t>Autobus attrezzati con chiamata di emergenza / Autobus totali in offerta, incluse scorte</t>
        </is>
      </c>
      <c r="Q1195" s="21">
        <f>IF($A1195="","",$A1195&amp;"|"&amp;$C1195)</f>
        <v/>
      </c>
      <c r="R1195" s="21">
        <f>IF($A1195="","",$A1195&amp;"|"&amp;$C1195&amp;"|"&amp;$D1195)</f>
        <v/>
      </c>
      <c r="S1195" s="21">
        <f>IF($A1195="","",IFERROR(INDEX(Offerte!$D$2:$D$200,MATCH($Q1195,Offerte!$L$2:$L$200,0)),0))</f>
        <v/>
      </c>
      <c r="T1195" s="21">
        <f>IF($A1195="","",IFERROR(INDEX(Offerte!$G$2:$G$200,MATCH($Q1195,Offerte!$L$2:$L$200,0)),"NO"))</f>
        <v/>
      </c>
    </row>
    <row r="1196">
      <c r="A1196" s="10">
        <f>IF(Offerte!$A40="","",Offerte!$A40)</f>
        <v/>
      </c>
      <c r="B1196" s="10">
        <f>IF(Offerte!$A40="","",Offerte!$B40)</f>
        <v/>
      </c>
      <c r="C1196" s="10">
        <f>IF(Offerte!$A40="","",Offerte!$C40)</f>
        <v/>
      </c>
      <c r="D1196" s="10" t="inlineStr">
        <is>
          <t>C.3.1</t>
        </is>
      </c>
      <c r="E1196" s="10" t="inlineStr">
        <is>
          <t>C</t>
        </is>
      </c>
      <c r="F1196" s="10" t="inlineStr">
        <is>
          <t>Q</t>
        </is>
      </c>
      <c r="G1196" s="10" t="inlineStr">
        <is>
          <t>higher</t>
        </is>
      </c>
      <c r="H1196" s="10" t="n">
        <v>2</v>
      </c>
      <c r="I1196" s="10" t="inlineStr">
        <is>
          <t>Tasso di copertura del servizio con dispositivi di informazione dinamica a bordo mezzo</t>
        </is>
      </c>
      <c r="J1196" s="20" t="n"/>
      <c r="K1196" s="20" t="n"/>
      <c r="L1196" s="20" t="n"/>
      <c r="M1196" s="20" t="n"/>
      <c r="N1196" s="21">
        <f>IF($A1196="","",IFERROR(VALUE($K1196)/VALUE($L1196),IFERROR(VALUE($J1196),0)))</f>
        <v/>
      </c>
      <c r="O1196" s="21">
        <f>IF($A1196="",0,IF(OR($S1196&lt;&gt;1,COUNTA($J1196:$M1196)=0),0,IF(SUMPRODUCT(MAX(($C$5:$C$6173=$C1196)*($D$5:$D$6173=$D1196)*($S$5:$S$6173=1)*IFERROR($N$5:$N$6173*1,0)))&gt;0,ROUND($H1196*($N1196/SUMPRODUCT(MAX(($C$5:$C$6173=$C1196)*($D$5:$D$6173=$D1196)*($S$5:$S$6173=1)*IFERROR($N$5:$N$6173*1,0)))),4),0)))</f>
        <v/>
      </c>
      <c r="P1196" s="10" t="inlineStr">
        <is>
          <t>Autobus con monitor e indicatori vocali / Autobus totali in offerta, incluse scorte</t>
        </is>
      </c>
      <c r="Q1196" s="21">
        <f>IF($A1196="","",$A1196&amp;"|"&amp;$C1196)</f>
        <v/>
      </c>
      <c r="R1196" s="21">
        <f>IF($A1196="","",$A1196&amp;"|"&amp;$C1196&amp;"|"&amp;$D1196)</f>
        <v/>
      </c>
      <c r="S1196" s="21">
        <f>IF($A1196="","",IFERROR(INDEX(Offerte!$D$2:$D$200,MATCH($Q1196,Offerte!$L$2:$L$200,0)),0))</f>
        <v/>
      </c>
      <c r="T1196" s="21">
        <f>IF($A1196="","",IFERROR(INDEX(Offerte!$G$2:$G$200,MATCH($Q1196,Offerte!$L$2:$L$200,0)),"NO"))</f>
        <v/>
      </c>
    </row>
    <row r="1197">
      <c r="A1197" s="10">
        <f>IF(Offerte!$A40="","",Offerte!$A40)</f>
        <v/>
      </c>
      <c r="B1197" s="10">
        <f>IF(Offerte!$A40="","",Offerte!$B40)</f>
        <v/>
      </c>
      <c r="C1197" s="10">
        <f>IF(Offerte!$A40="","",Offerte!$C40)</f>
        <v/>
      </c>
      <c r="D1197" s="10" t="inlineStr">
        <is>
          <t>C.3.2</t>
        </is>
      </c>
      <c r="E1197" s="10" t="inlineStr">
        <is>
          <t>C</t>
        </is>
      </c>
      <c r="F1197" s="10" t="inlineStr">
        <is>
          <t>T</t>
        </is>
      </c>
      <c r="G1197" s="10" t="inlineStr">
        <is>
          <t>tabular</t>
        </is>
      </c>
      <c r="H1197" s="10" t="n">
        <v>2</v>
      </c>
      <c r="I1197" s="10" t="inlineStr">
        <is>
          <t>Informazioni a bordo su coincidenze ai nodi</t>
        </is>
      </c>
      <c r="J1197" s="20" t="n"/>
      <c r="K1197" s="20" t="n"/>
      <c r="L1197" s="20" t="n"/>
      <c r="M1197" s="20" t="n"/>
      <c r="N1197" s="21">
        <f>IF($A1197="","",IF(IFERROR(VALUE($M1197),0)=1,1,0))</f>
        <v/>
      </c>
      <c r="O1197" s="21">
        <f>IF($A1197="",0,IF(OR($S1197&lt;&gt;1,COUNTA($J1197:$M1197)=0),0,IF(AND($N1197=1,IFERROR(SUMIFS($N$5:$N$6173,$Q$5:$Q$6173,$Q1197,$D$5:$D$6173,"C.3.1"),0)&gt;=0.5),$H1197,0)))</f>
        <v/>
      </c>
      <c r="P1197" s="10" t="inlineStr">
        <is>
          <t>Dipende da C.3.1 &gt;= 0.5</t>
        </is>
      </c>
      <c r="Q1197" s="21">
        <f>IF($A1197="","",$A1197&amp;"|"&amp;$C1197)</f>
        <v/>
      </c>
      <c r="R1197" s="21">
        <f>IF($A1197="","",$A1197&amp;"|"&amp;$C1197&amp;"|"&amp;$D1197)</f>
        <v/>
      </c>
      <c r="S1197" s="21">
        <f>IF($A1197="","",IFERROR(INDEX(Offerte!$D$2:$D$200,MATCH($Q1197,Offerte!$L$2:$L$200,0)),0))</f>
        <v/>
      </c>
      <c r="T1197" s="21">
        <f>IF($A1197="","",IFERROR(INDEX(Offerte!$G$2:$G$200,MATCH($Q1197,Offerte!$L$2:$L$200,0)),"NO"))</f>
        <v/>
      </c>
    </row>
    <row r="1198">
      <c r="A1198" s="10">
        <f>IF(Offerte!$A40="","",Offerte!$A40)</f>
        <v/>
      </c>
      <c r="B1198" s="10">
        <f>IF(Offerte!$A40="","",Offerte!$B40)</f>
        <v/>
      </c>
      <c r="C1198" s="10">
        <f>IF(Offerte!$A40="","",Offerte!$C40)</f>
        <v/>
      </c>
      <c r="D1198" s="10" t="inlineStr">
        <is>
          <t>D.1.1</t>
        </is>
      </c>
      <c r="E1198" s="10" t="inlineStr">
        <is>
          <t>D</t>
        </is>
      </c>
      <c r="F1198" s="10" t="inlineStr">
        <is>
          <t>Q</t>
        </is>
      </c>
      <c r="G1198" s="10" t="inlineStr">
        <is>
          <t>higher</t>
        </is>
      </c>
      <c r="H1198" s="10" t="n">
        <v>3</v>
      </c>
      <c r="I1198" s="10" t="inlineStr">
        <is>
          <t>Installazione di pensiline</t>
        </is>
      </c>
      <c r="J1198" s="20" t="n"/>
      <c r="K1198" s="20" t="n"/>
      <c r="L1198" s="20" t="n"/>
      <c r="M1198" s="20" t="n"/>
      <c r="N1198" s="21">
        <f>IF($A1198="","",IFERROR(VALUE($J1198),0))</f>
        <v/>
      </c>
      <c r="O1198" s="21">
        <f>IF($A1198="",0,IF(OR($S1198&lt;&gt;1,COUNTA($J1198:$M1198)=0),0,IF(SUMPRODUCT(MAX(($C$5:$C$6173=$C1198)*($D$5:$D$6173=$D1198)*($S$5:$S$6173=1)*IFERROR($N$5:$N$6173*1,0)))&gt;0,ROUND($H1198*($N1198/SUMPRODUCT(MAX(($C$5:$C$6173=$C1198)*($D$5:$D$6173=$D1198)*($S$5:$S$6173=1)*IFERROR($N$5:$N$6173*1,0)))),4),0)))</f>
        <v/>
      </c>
      <c r="P1198" s="10" t="inlineStr">
        <is>
          <t>fermate</t>
        </is>
      </c>
      <c r="Q1198" s="21">
        <f>IF($A1198="","",$A1198&amp;"|"&amp;$C1198)</f>
        <v/>
      </c>
      <c r="R1198" s="21">
        <f>IF($A1198="","",$A1198&amp;"|"&amp;$C1198&amp;"|"&amp;$D1198)</f>
        <v/>
      </c>
      <c r="S1198" s="21">
        <f>IF($A1198="","",IFERROR(INDEX(Offerte!$D$2:$D$200,MATCH($Q1198,Offerte!$L$2:$L$200,0)),0))</f>
        <v/>
      </c>
      <c r="T1198" s="21">
        <f>IF($A1198="","",IFERROR(INDEX(Offerte!$G$2:$G$200,MATCH($Q1198,Offerte!$L$2:$L$200,0)),"NO"))</f>
        <v/>
      </c>
    </row>
    <row r="1199">
      <c r="A1199" s="10">
        <f>IF(Offerte!$A40="","",Offerte!$A40)</f>
        <v/>
      </c>
      <c r="B1199" s="10">
        <f>IF(Offerte!$A40="","",Offerte!$B40)</f>
        <v/>
      </c>
      <c r="C1199" s="10">
        <f>IF(Offerte!$A40="","",Offerte!$C40)</f>
        <v/>
      </c>
      <c r="D1199" s="10" t="inlineStr">
        <is>
          <t>D.1.2</t>
        </is>
      </c>
      <c r="E1199" s="10" t="inlineStr">
        <is>
          <t>D</t>
        </is>
      </c>
      <c r="F1199" s="10" t="inlineStr">
        <is>
          <t>Q</t>
        </is>
      </c>
      <c r="G1199" s="10" t="inlineStr">
        <is>
          <t>higher</t>
        </is>
      </c>
      <c r="H1199" s="10" t="n">
        <v>3</v>
      </c>
      <c r="I1199" s="10" t="inlineStr">
        <is>
          <t>Installazione di paline di fermata conformi alla DGR 581/2023</t>
        </is>
      </c>
      <c r="J1199" s="20" t="n"/>
      <c r="K1199" s="20" t="n"/>
      <c r="L1199" s="20" t="n"/>
      <c r="M1199" s="20" t="n"/>
      <c r="N1199" s="21">
        <f>IF($A1199="","",IFERROR(VALUE($J1199),0))</f>
        <v/>
      </c>
      <c r="O1199" s="21">
        <f>IF($A1199="",0,IF(OR($S1199&lt;&gt;1,COUNTA($J1199:$M1199)=0),0,IF(SUMPRODUCT(MAX(($C$5:$C$6173=$C1199)*($D$5:$D$6173=$D1199)*($S$5:$S$6173=1)*IFERROR($N$5:$N$6173*1,0)))&gt;0,ROUND($H1199*($N1199/SUMPRODUCT(MAX(($C$5:$C$6173=$C1199)*($D$5:$D$6173=$D1199)*($S$5:$S$6173=1)*IFERROR($N$5:$N$6173*1,0)))),4),0)))</f>
        <v/>
      </c>
      <c r="P1199" s="10" t="inlineStr">
        <is>
          <t>fermate</t>
        </is>
      </c>
      <c r="Q1199" s="21">
        <f>IF($A1199="","",$A1199&amp;"|"&amp;$C1199)</f>
        <v/>
      </c>
      <c r="R1199" s="21">
        <f>IF($A1199="","",$A1199&amp;"|"&amp;$C1199&amp;"|"&amp;$D1199)</f>
        <v/>
      </c>
      <c r="S1199" s="21">
        <f>IF($A1199="","",IFERROR(INDEX(Offerte!$D$2:$D$200,MATCH($Q1199,Offerte!$L$2:$L$200,0)),0))</f>
        <v/>
      </c>
      <c r="T1199" s="21">
        <f>IF($A1199="","",IFERROR(INDEX(Offerte!$G$2:$G$200,MATCH($Q1199,Offerte!$L$2:$L$200,0)),"NO"))</f>
        <v/>
      </c>
    </row>
    <row r="1200">
      <c r="A1200" s="10">
        <f>IF(Offerte!$A40="","",Offerte!$A40)</f>
        <v/>
      </c>
      <c r="B1200" s="10">
        <f>IF(Offerte!$A40="","",Offerte!$B40)</f>
        <v/>
      </c>
      <c r="C1200" s="10">
        <f>IF(Offerte!$A40="","",Offerte!$C40)</f>
        <v/>
      </c>
      <c r="D1200" s="10" t="inlineStr">
        <is>
          <t>D.1.3</t>
        </is>
      </c>
      <c r="E1200" s="10" t="inlineStr">
        <is>
          <t>D</t>
        </is>
      </c>
      <c r="F1200" s="10" t="inlineStr">
        <is>
          <t>Q</t>
        </is>
      </c>
      <c r="G1200" s="10" t="inlineStr">
        <is>
          <t>higher</t>
        </is>
      </c>
      <c r="H1200" s="10" t="n">
        <v>2</v>
      </c>
      <c r="I1200" s="10" t="inlineStr">
        <is>
          <t>Display informativi connessi alle fermate</t>
        </is>
      </c>
      <c r="J1200" s="20" t="n"/>
      <c r="K1200" s="20" t="n"/>
      <c r="L1200" s="20" t="n"/>
      <c r="M1200" s="20" t="n"/>
      <c r="N1200" s="21">
        <f>IF($A1200="","",IFERROR(VALUE($J1200),0))</f>
        <v/>
      </c>
      <c r="O1200" s="21">
        <f>IF($A1200="",0,IF(OR($S1200&lt;&gt;1,COUNTA($J1200:$M1200)=0),0,IF(SUMPRODUCT(MAX(($C$5:$C$6173=$C1200)*($D$5:$D$6173=$D1200)*($S$5:$S$6173=1)*IFERROR($N$5:$N$6173*1,0)))&gt;0,ROUND($H1200*($N1200/SUMPRODUCT(MAX(($C$5:$C$6173=$C1200)*($D$5:$D$6173=$D1200)*($S$5:$S$6173=1)*IFERROR($N$5:$N$6173*1,0)))),4),0)))</f>
        <v/>
      </c>
      <c r="P1200" s="10" t="inlineStr">
        <is>
          <t>fermate</t>
        </is>
      </c>
      <c r="Q1200" s="21">
        <f>IF($A1200="","",$A1200&amp;"|"&amp;$C1200)</f>
        <v/>
      </c>
      <c r="R1200" s="21">
        <f>IF($A1200="","",$A1200&amp;"|"&amp;$C1200&amp;"|"&amp;$D1200)</f>
        <v/>
      </c>
      <c r="S1200" s="21">
        <f>IF($A1200="","",IFERROR(INDEX(Offerte!$D$2:$D$200,MATCH($Q1200,Offerte!$L$2:$L$200,0)),0))</f>
        <v/>
      </c>
      <c r="T1200" s="21">
        <f>IF($A1200="","",IFERROR(INDEX(Offerte!$G$2:$G$200,MATCH($Q1200,Offerte!$L$2:$L$200,0)),"NO"))</f>
        <v/>
      </c>
    </row>
    <row r="1201">
      <c r="A1201" s="10">
        <f>IF(Offerte!$A40="","",Offerte!$A40)</f>
        <v/>
      </c>
      <c r="B1201" s="10">
        <f>IF(Offerte!$A40="","",Offerte!$B40)</f>
        <v/>
      </c>
      <c r="C1201" s="10">
        <f>IF(Offerte!$A40="","",Offerte!$C40)</f>
        <v/>
      </c>
      <c r="D1201" s="10" t="inlineStr">
        <is>
          <t>D.2.1</t>
        </is>
      </c>
      <c r="E1201" s="10" t="inlineStr">
        <is>
          <t>D</t>
        </is>
      </c>
      <c r="F1201" s="10" t="inlineStr">
        <is>
          <t>Q</t>
        </is>
      </c>
      <c r="G1201" s="10" t="inlineStr">
        <is>
          <t>higher</t>
        </is>
      </c>
      <c r="H1201" s="10" t="n">
        <v>2</v>
      </c>
      <c r="I1201" s="10" t="inlineStr">
        <is>
          <t>Segnali tattili Loges-Vet-Evolution</t>
        </is>
      </c>
      <c r="J1201" s="20" t="n"/>
      <c r="K1201" s="20" t="n"/>
      <c r="L1201" s="20" t="n"/>
      <c r="M1201" s="20" t="n"/>
      <c r="N1201" s="21">
        <f>IF($A1201="","",IFERROR(VALUE($J1201),0))</f>
        <v/>
      </c>
      <c r="O1201" s="21">
        <f>IF($A1201="",0,IF(OR($S1201&lt;&gt;1,COUNTA($J1201:$M1201)=0),0,IF(SUMPRODUCT(MAX(($C$5:$C$6173=$C1201)*($D$5:$D$6173=$D1201)*($S$5:$S$6173=1)*IFERROR($N$5:$N$6173*1,0)))&gt;0,ROUND($H1201*($N1201/SUMPRODUCT(MAX(($C$5:$C$6173=$C1201)*($D$5:$D$6173=$D1201)*($S$5:$S$6173=1)*IFERROR($N$5:$N$6173*1,0)))),4),0)))</f>
        <v/>
      </c>
      <c r="P1201" s="10" t="inlineStr">
        <is>
          <t>fermate</t>
        </is>
      </c>
      <c r="Q1201" s="21">
        <f>IF($A1201="","",$A1201&amp;"|"&amp;$C1201)</f>
        <v/>
      </c>
      <c r="R1201" s="21">
        <f>IF($A1201="","",$A1201&amp;"|"&amp;$C1201&amp;"|"&amp;$D1201)</f>
        <v/>
      </c>
      <c r="S1201" s="21">
        <f>IF($A1201="","",IFERROR(INDEX(Offerte!$D$2:$D$200,MATCH($Q1201,Offerte!$L$2:$L$200,0)),0))</f>
        <v/>
      </c>
      <c r="T1201" s="21">
        <f>IF($A1201="","",IFERROR(INDEX(Offerte!$G$2:$G$200,MATCH($Q1201,Offerte!$L$2:$L$200,0)),"NO"))</f>
        <v/>
      </c>
    </row>
    <row r="1202">
      <c r="A1202" s="10">
        <f>IF(Offerte!$A40="","",Offerte!$A40)</f>
        <v/>
      </c>
      <c r="B1202" s="10">
        <f>IF(Offerte!$A40="","",Offerte!$B40)</f>
        <v/>
      </c>
      <c r="C1202" s="10">
        <f>IF(Offerte!$A40="","",Offerte!$C40)</f>
        <v/>
      </c>
      <c r="D1202" s="10" t="inlineStr">
        <is>
          <t>E.1.1</t>
        </is>
      </c>
      <c r="E1202" s="10" t="inlineStr">
        <is>
          <t>E</t>
        </is>
      </c>
      <c r="F1202" s="10" t="inlineStr">
        <is>
          <t>T</t>
        </is>
      </c>
      <c r="G1202" s="10" t="inlineStr">
        <is>
          <t>tabular</t>
        </is>
      </c>
      <c r="H1202" s="10" t="n">
        <v>2</v>
      </c>
      <c r="I1202" s="10" t="inlineStr">
        <is>
          <t>Mobile app con travel planner PRM</t>
        </is>
      </c>
      <c r="J1202" s="20" t="n"/>
      <c r="K1202" s="20" t="n"/>
      <c r="L1202" s="20" t="n"/>
      <c r="M1202" s="20" t="n"/>
      <c r="N1202" s="21">
        <f>IF($A1202="","",IF(IFERROR(VALUE($M1202),0)=1,1,0))</f>
        <v/>
      </c>
      <c r="O1202" s="21">
        <f>IF($A1202="",0,IF(OR($S1202&lt;&gt;1,COUNTA($J1202:$M1202)=0),0,IF($N1202=1,$H1202,0)))</f>
        <v/>
      </c>
      <c r="P1202" s="10" t="inlineStr">
        <is>
          <t>sì/no</t>
        </is>
      </c>
      <c r="Q1202" s="21">
        <f>IF($A1202="","",$A1202&amp;"|"&amp;$C1202)</f>
        <v/>
      </c>
      <c r="R1202" s="21">
        <f>IF($A1202="","",$A1202&amp;"|"&amp;$C1202&amp;"|"&amp;$D1202)</f>
        <v/>
      </c>
      <c r="S1202" s="21">
        <f>IF($A1202="","",IFERROR(INDEX(Offerte!$D$2:$D$200,MATCH($Q1202,Offerte!$L$2:$L$200,0)),0))</f>
        <v/>
      </c>
      <c r="T1202" s="21">
        <f>IF($A1202="","",IFERROR(INDEX(Offerte!$G$2:$G$200,MATCH($Q1202,Offerte!$L$2:$L$200,0)),"NO"))</f>
        <v/>
      </c>
    </row>
    <row r="1203">
      <c r="A1203" s="10">
        <f>IF(Offerte!$A40="","",Offerte!$A40)</f>
        <v/>
      </c>
      <c r="B1203" s="10">
        <f>IF(Offerte!$A40="","",Offerte!$B40)</f>
        <v/>
      </c>
      <c r="C1203" s="10">
        <f>IF(Offerte!$A40="","",Offerte!$C40)</f>
        <v/>
      </c>
      <c r="D1203" s="10" t="inlineStr">
        <is>
          <t>E.2.1</t>
        </is>
      </c>
      <c r="E1203" s="10" t="inlineStr">
        <is>
          <t>E</t>
        </is>
      </c>
      <c r="F1203" s="10" t="inlineStr">
        <is>
          <t>D</t>
        </is>
      </c>
      <c r="G1203" s="10" t="inlineStr">
        <is>
          <t>discretionary</t>
        </is>
      </c>
      <c r="H1203" s="10" t="n">
        <v>2</v>
      </c>
      <c r="I1203" s="10" t="inlineStr">
        <is>
          <t>Altre azioni informative e rapporti con gli utenti</t>
        </is>
      </c>
      <c r="J1203" s="20" t="n"/>
      <c r="K1203" s="20" t="n"/>
      <c r="L1203" s="20" t="n"/>
      <c r="M1203" s="20" t="n"/>
      <c r="N1203" s="21">
        <f>IF($A1203="","",MAX(0,MIN(1,IFERROR(VALUE($M1203),0))))</f>
        <v/>
      </c>
      <c r="O1203" s="21">
        <f>IF($A1203="",0,IF(OR($S1203&lt;&gt;1,COUNTA($J1203:$M1203)=0),0,IF(SUMPRODUCT(MAX(($C$5:$C$6173=$C1203)*($D$5:$D$6173=$D1203)*($S$5:$S$6173=1)*IFERROR($N$5:$N$6173*1,0)))&gt;0,ROUND($H1203*($N1203/SUMPRODUCT(MAX(($C$5:$C$6173=$C1203)*($D$5:$D$6173=$D1203)*($S$5:$S$6173=1)*IFERROR($N$5:$N$6173*1,0)))),4),0)))</f>
        <v/>
      </c>
      <c r="P1203" s="10" t="inlineStr">
        <is>
          <t>coeff.</t>
        </is>
      </c>
      <c r="Q1203" s="21">
        <f>IF($A1203="","",$A1203&amp;"|"&amp;$C1203)</f>
        <v/>
      </c>
      <c r="R1203" s="21">
        <f>IF($A1203="","",$A1203&amp;"|"&amp;$C1203&amp;"|"&amp;$D1203)</f>
        <v/>
      </c>
      <c r="S1203" s="21">
        <f>IF($A1203="","",IFERROR(INDEX(Offerte!$D$2:$D$200,MATCH($Q1203,Offerte!$L$2:$L$200,0)),0))</f>
        <v/>
      </c>
      <c r="T1203" s="21">
        <f>IF($A1203="","",IFERROR(INDEX(Offerte!$G$2:$G$200,MATCH($Q1203,Offerte!$L$2:$L$200,0)),"NO"))</f>
        <v/>
      </c>
    </row>
    <row r="1204">
      <c r="A1204" s="10">
        <f>IF(Offerte!$A40="","",Offerte!$A40)</f>
        <v/>
      </c>
      <c r="B1204" s="10">
        <f>IF(Offerte!$A40="","",Offerte!$B40)</f>
        <v/>
      </c>
      <c r="C1204" s="10">
        <f>IF(Offerte!$A40="","",Offerte!$C40)</f>
        <v/>
      </c>
      <c r="D1204" s="10" t="inlineStr">
        <is>
          <t>F.1.1</t>
        </is>
      </c>
      <c r="E1204" s="10" t="inlineStr">
        <is>
          <t>F</t>
        </is>
      </c>
      <c r="F1204" s="10" t="inlineStr">
        <is>
          <t>Q</t>
        </is>
      </c>
      <c r="G1204" s="10" t="inlineStr">
        <is>
          <t>lower</t>
        </is>
      </c>
      <c r="H1204" s="10" t="n">
        <v>7</v>
      </c>
      <c r="I1204" s="10" t="inlineStr">
        <is>
          <t>Performance ambientali del parco mezzi adibito al servizio - I_CEA</t>
        </is>
      </c>
      <c r="J1204" s="20" t="n"/>
      <c r="K1204" s="20" t="n"/>
      <c r="L1204" s="20" t="n"/>
      <c r="M1204" s="20" t="n"/>
      <c r="N1204" s="21">
        <f>IF($A1204="","",IFERROR(VALUE($J1204),0))</f>
        <v/>
      </c>
      <c r="O1204" s="21">
        <f>IF($A1204="",0,IF(OR($S1204&lt;&gt;1,COUNTA($J1204:$M1204)=0),0,IF(AND(IFERROR(AGGREGATE(15,6,$N$5:$N$6173/(($C$5:$C$6173=$C1204)*($D$5:$D$6173=$D1204)*($S$5:$S$6173=1)*($N$5:$N$6173&gt;0)),1),0)&gt;0,$N1204&gt;0),ROUND($H1204*(IFERROR(AGGREGATE(15,6,$N$5:$N$6173/(($C$5:$C$6173=$C1204)*($D$5:$D$6173=$D1204)*($S$5:$S$6173=1)*($N$5:$N$6173&gt;0)),1),0)/$N1204),4),0)))</f>
        <v/>
      </c>
      <c r="P1204" s="10" t="inlineStr">
        <is>
          <t>indice</t>
        </is>
      </c>
      <c r="Q1204" s="21">
        <f>IF($A1204="","",$A1204&amp;"|"&amp;$C1204)</f>
        <v/>
      </c>
      <c r="R1204" s="21">
        <f>IF($A1204="","",$A1204&amp;"|"&amp;$C1204&amp;"|"&amp;$D1204)</f>
        <v/>
      </c>
      <c r="S1204" s="21">
        <f>IF($A1204="","",IFERROR(INDEX(Offerte!$D$2:$D$200,MATCH($Q1204,Offerte!$L$2:$L$200,0)),0))</f>
        <v/>
      </c>
      <c r="T1204" s="21">
        <f>IF($A1204="","",IFERROR(INDEX(Offerte!$G$2:$G$200,MATCH($Q1204,Offerte!$L$2:$L$200,0)),"NO"))</f>
        <v/>
      </c>
    </row>
    <row r="1205">
      <c r="A1205" s="10">
        <f>IF(Offerte!$A40="","",Offerte!$A40)</f>
        <v/>
      </c>
      <c r="B1205" s="10">
        <f>IF(Offerte!$A40="","",Offerte!$B40)</f>
        <v/>
      </c>
      <c r="C1205" s="10">
        <f>IF(Offerte!$A40="","",Offerte!$C40)</f>
        <v/>
      </c>
      <c r="D1205" s="10" t="inlineStr">
        <is>
          <t>F.2.1</t>
        </is>
      </c>
      <c r="E1205" s="10" t="inlineStr">
        <is>
          <t>F</t>
        </is>
      </c>
      <c r="F1205" s="10" t="inlineStr">
        <is>
          <t>Q</t>
        </is>
      </c>
      <c r="G1205" s="10" t="inlineStr">
        <is>
          <t>higher</t>
        </is>
      </c>
      <c r="H1205" s="10" t="n">
        <v>2</v>
      </c>
      <c r="I1205" s="10" t="inlineStr">
        <is>
          <t>Tasso di copertura del servizio con dispositivi ECO-DRIVER</t>
        </is>
      </c>
      <c r="J1205" s="20" t="n"/>
      <c r="K1205" s="20" t="n"/>
      <c r="L1205" s="20" t="n"/>
      <c r="M1205" s="20" t="n"/>
      <c r="N1205" s="21">
        <f>IF($A1205="","",IFERROR(VALUE($K1205)/VALUE($L1205),IFERROR(VALUE($J1205),0)))</f>
        <v/>
      </c>
      <c r="O1205" s="21">
        <f>IF($A1205="",0,IF(OR($S1205&lt;&gt;1,COUNTA($J1205:$M1205)=0),0,IF(SUMPRODUCT(MAX(($C$5:$C$6173=$C1205)*($D$5:$D$6173=$D1205)*($S$5:$S$6173=1)*IFERROR($N$5:$N$6173*1,0)))&gt;0,ROUND($H1205*($N1205/SUMPRODUCT(MAX(($C$5:$C$6173=$C1205)*($D$5:$D$6173=$D1205)*($S$5:$S$6173=1)*IFERROR($N$5:$N$6173*1,0)))),4),0)))</f>
        <v/>
      </c>
      <c r="P1205" s="10" t="inlineStr">
        <is>
          <t>Autobus attrezzati con dispositivi ECO-DRIVER / Autobus totali in offerta, incluse scorte</t>
        </is>
      </c>
      <c r="Q1205" s="21">
        <f>IF($A1205="","",$A1205&amp;"|"&amp;$C1205)</f>
        <v/>
      </c>
      <c r="R1205" s="21">
        <f>IF($A1205="","",$A1205&amp;"|"&amp;$C1205&amp;"|"&amp;$D1205)</f>
        <v/>
      </c>
      <c r="S1205" s="21">
        <f>IF($A1205="","",IFERROR(INDEX(Offerte!$D$2:$D$200,MATCH($Q1205,Offerte!$L$2:$L$200,0)),0))</f>
        <v/>
      </c>
      <c r="T1205" s="21">
        <f>IF($A1205="","",IFERROR(INDEX(Offerte!$G$2:$G$200,MATCH($Q1205,Offerte!$L$2:$L$200,0)),"NO"))</f>
        <v/>
      </c>
    </row>
    <row r="1206">
      <c r="A1206" s="10">
        <f>IF(Offerte!$A40="","",Offerte!$A40)</f>
        <v/>
      </c>
      <c r="B1206" s="10">
        <f>IF(Offerte!$A40="","",Offerte!$B40)</f>
        <v/>
      </c>
      <c r="C1206" s="10">
        <f>IF(Offerte!$A40="","",Offerte!$C40)</f>
        <v/>
      </c>
      <c r="D1206" s="10" t="inlineStr">
        <is>
          <t>F.3.1</t>
        </is>
      </c>
      <c r="E1206" s="10" t="inlineStr">
        <is>
          <t>F</t>
        </is>
      </c>
      <c r="F1206" s="10" t="inlineStr">
        <is>
          <t>Q</t>
        </is>
      </c>
      <c r="G1206" s="10" t="inlineStr">
        <is>
          <t>higher</t>
        </is>
      </c>
      <c r="H1206" s="10" t="n">
        <v>2</v>
      </c>
      <c r="I1206" s="10" t="inlineStr">
        <is>
          <t>Autoproduzione consumi elettrici per trazione</t>
        </is>
      </c>
      <c r="J1206" s="20" t="n"/>
      <c r="K1206" s="20" t="n"/>
      <c r="L1206" s="20" t="n"/>
      <c r="M1206" s="20" t="n"/>
      <c r="N1206" s="21">
        <f>IF($A1206="","",IFERROR(VALUE($J1206),0))</f>
        <v/>
      </c>
      <c r="O1206" s="21">
        <f>IF($A1206="",0,IF(OR($S1206&lt;&gt;1,COUNTA($J1206:$M1206)=0),0,IF(SUMPRODUCT(MAX(($C$5:$C$6173=$C1206)*($D$5:$D$6173=$D1206)*($S$5:$S$6173=1)*IFERROR($N$5:$N$6173*1,0)))&gt;0,ROUND($H1206*($N1206/SUMPRODUCT(MAX(($C$5:$C$6173=$C1206)*($D$5:$D$6173=$D1206)*($S$5:$S$6173=1)*IFERROR($N$5:$N$6173*1,0)))),4),0)))</f>
        <v/>
      </c>
      <c r="P1206" s="10" t="inlineStr">
        <is>
          <t>kWh/anno</t>
        </is>
      </c>
      <c r="Q1206" s="21">
        <f>IF($A1206="","",$A1206&amp;"|"&amp;$C1206)</f>
        <v/>
      </c>
      <c r="R1206" s="21">
        <f>IF($A1206="","",$A1206&amp;"|"&amp;$C1206&amp;"|"&amp;$D1206)</f>
        <v/>
      </c>
      <c r="S1206" s="21">
        <f>IF($A1206="","",IFERROR(INDEX(Offerte!$D$2:$D$200,MATCH($Q1206,Offerte!$L$2:$L$200,0)),0))</f>
        <v/>
      </c>
      <c r="T1206" s="21">
        <f>IF($A1206="","",IFERROR(INDEX(Offerte!$G$2:$G$200,MATCH($Q1206,Offerte!$L$2:$L$200,0)),"NO"))</f>
        <v/>
      </c>
    </row>
    <row r="1207">
      <c r="A1207" s="10">
        <f>IF(Offerte!$A40="","",Offerte!$A40)</f>
        <v/>
      </c>
      <c r="B1207" s="10">
        <f>IF(Offerte!$A40="","",Offerte!$B40)</f>
        <v/>
      </c>
      <c r="C1207" s="10">
        <f>IF(Offerte!$A40="","",Offerte!$C40)</f>
        <v/>
      </c>
      <c r="D1207" s="10" t="inlineStr">
        <is>
          <t>F.4.1</t>
        </is>
      </c>
      <c r="E1207" s="10" t="inlineStr">
        <is>
          <t>F</t>
        </is>
      </c>
      <c r="F1207" s="10" t="inlineStr">
        <is>
          <t>Q</t>
        </is>
      </c>
      <c r="G1207" s="10" t="inlineStr">
        <is>
          <t>soil</t>
        </is>
      </c>
      <c r="H1207" s="10" t="n">
        <v>2</v>
      </c>
      <c r="I1207" s="10" t="inlineStr">
        <is>
          <t>Indice di consumo di suolo</t>
        </is>
      </c>
      <c r="J1207" s="20" t="n"/>
      <c r="K1207" s="20" t="n"/>
      <c r="L1207" s="20" t="n"/>
      <c r="M1207" s="20" t="n"/>
      <c r="N1207" s="21">
        <f>IF($A1207="","",IFERROR(VALUE($J1207),0))</f>
        <v/>
      </c>
      <c r="O1207" s="21">
        <f>IF($A1207="",0,IF(OR($S1207&lt;&gt;1,COUNTA($J1207:$M1207)=0),0,IF($N1207&lt;=0,$H1207,IF(SUMPRODUCT(MAX(($C$5:$C$6173=$C1207)*($D$5:$D$6173=$D1207)*($S$5:$S$6173=1)*IFERROR($N$5:$N$6173*1,0)))&gt;0,ROUND($H1207*((SUMPRODUCT(MAX(($C$5:$C$6173=$C1207)*($D$5:$D$6173=$D1207)*($S$5:$S$6173=1)*IFERROR($N$5:$N$6173*1,0)))-$N1207)/SUMPRODUCT(MAX(($C$5:$C$6173=$C1207)*($D$5:$D$6173=$D1207)*($S$5:$S$6173=1)*IFERROR($N$5:$N$6173*1,0)))),4),0))))</f>
        <v/>
      </c>
      <c r="P1207" s="10" t="inlineStr">
        <is>
          <t>m2</t>
        </is>
      </c>
      <c r="Q1207" s="21">
        <f>IF($A1207="","",$A1207&amp;"|"&amp;$C1207)</f>
        <v/>
      </c>
      <c r="R1207" s="21">
        <f>IF($A1207="","",$A1207&amp;"|"&amp;$C1207&amp;"|"&amp;$D1207)</f>
        <v/>
      </c>
      <c r="S1207" s="21">
        <f>IF($A1207="","",IFERROR(INDEX(Offerte!$D$2:$D$200,MATCH($Q1207,Offerte!$L$2:$L$200,0)),0))</f>
        <v/>
      </c>
      <c r="T1207" s="21">
        <f>IF($A1207="","",IFERROR(INDEX(Offerte!$G$2:$G$200,MATCH($Q1207,Offerte!$L$2:$L$200,0)),"NO"))</f>
        <v/>
      </c>
    </row>
    <row r="1208">
      <c r="A1208" s="10">
        <f>IF(Offerte!$A40="","",Offerte!$A40)</f>
        <v/>
      </c>
      <c r="B1208" s="10">
        <f>IF(Offerte!$A40="","",Offerte!$B40)</f>
        <v/>
      </c>
      <c r="C1208" s="10">
        <f>IF(Offerte!$A40="","",Offerte!$C40)</f>
        <v/>
      </c>
      <c r="D1208" s="10" t="inlineStr">
        <is>
          <t>F.5.1</t>
        </is>
      </c>
      <c r="E1208" s="10" t="inlineStr">
        <is>
          <t>F</t>
        </is>
      </c>
      <c r="F1208" s="10" t="inlineStr">
        <is>
          <t>T</t>
        </is>
      </c>
      <c r="G1208" s="10" t="inlineStr">
        <is>
          <t>tabular</t>
        </is>
      </c>
      <c r="H1208" s="10" t="n">
        <v>1</v>
      </c>
      <c r="I1208" s="10" t="inlineStr">
        <is>
          <t>Rendicontazione di sostenibilità ambientale</t>
        </is>
      </c>
      <c r="J1208" s="20" t="n"/>
      <c r="K1208" s="20" t="n"/>
      <c r="L1208" s="20" t="n"/>
      <c r="M1208" s="20" t="n"/>
      <c r="N1208" s="21">
        <f>IF($A1208="","",IF(IFERROR(VALUE($M1208),0)=1,1,0))</f>
        <v/>
      </c>
      <c r="O1208" s="21">
        <f>IF($A1208="",0,IF(OR($S1208&lt;&gt;1,COUNTA($J1208:$M1208)=0),0,IF($N1208=1,$H1208,0)))</f>
        <v/>
      </c>
      <c r="P1208" s="10" t="inlineStr">
        <is>
          <t>sì/no</t>
        </is>
      </c>
      <c r="Q1208" s="21">
        <f>IF($A1208="","",$A1208&amp;"|"&amp;$C1208)</f>
        <v/>
      </c>
      <c r="R1208" s="21">
        <f>IF($A1208="","",$A1208&amp;"|"&amp;$C1208&amp;"|"&amp;$D1208)</f>
        <v/>
      </c>
      <c r="S1208" s="21">
        <f>IF($A1208="","",IFERROR(INDEX(Offerte!$D$2:$D$200,MATCH($Q1208,Offerte!$L$2:$L$200,0)),0))</f>
        <v/>
      </c>
      <c r="T1208" s="21">
        <f>IF($A1208="","",IFERROR(INDEX(Offerte!$G$2:$G$200,MATCH($Q1208,Offerte!$L$2:$L$200,0)),"NO"))</f>
        <v/>
      </c>
    </row>
    <row r="1209">
      <c r="A1209" s="10">
        <f>IF(Offerte!$A40="","",Offerte!$A40)</f>
        <v/>
      </c>
      <c r="B1209" s="10">
        <f>IF(Offerte!$A40="","",Offerte!$B40)</f>
        <v/>
      </c>
      <c r="C1209" s="10">
        <f>IF(Offerte!$A40="","",Offerte!$C40)</f>
        <v/>
      </c>
      <c r="D1209" s="10" t="inlineStr">
        <is>
          <t>G.1.1</t>
        </is>
      </c>
      <c r="E1209" s="10" t="inlineStr">
        <is>
          <t>G</t>
        </is>
      </c>
      <c r="F1209" s="10" t="inlineStr">
        <is>
          <t>D</t>
        </is>
      </c>
      <c r="G1209" s="10" t="inlineStr">
        <is>
          <t>discretionary</t>
        </is>
      </c>
      <c r="H1209" s="10" t="n">
        <v>2</v>
      </c>
      <c r="I1209" s="10" t="inlineStr">
        <is>
          <t>Qualità del progetto di centrale di controllo aziendale</t>
        </is>
      </c>
      <c r="J1209" s="20" t="n"/>
      <c r="K1209" s="20" t="n"/>
      <c r="L1209" s="20" t="n"/>
      <c r="M1209" s="20" t="n"/>
      <c r="N1209" s="21">
        <f>IF($A1209="","",MAX(0,MIN(1,IFERROR(VALUE($M1209),0))))</f>
        <v/>
      </c>
      <c r="O1209" s="21">
        <f>IF($A1209="",0,IF(OR($S1209&lt;&gt;1,COUNTA($J1209:$M1209)=0),0,IF(SUMPRODUCT(MAX(($C$5:$C$6173=$C1209)*($D$5:$D$6173=$D1209)*($S$5:$S$6173=1)*IFERROR($N$5:$N$6173*1,0)))&gt;0,ROUND($H1209*($N1209/SUMPRODUCT(MAX(($C$5:$C$6173=$C1209)*($D$5:$D$6173=$D1209)*($S$5:$S$6173=1)*IFERROR($N$5:$N$6173*1,0)))),4),0)))</f>
        <v/>
      </c>
      <c r="P1209" s="10" t="inlineStr">
        <is>
          <t>coeff.</t>
        </is>
      </c>
      <c r="Q1209" s="21">
        <f>IF($A1209="","",$A1209&amp;"|"&amp;$C1209)</f>
        <v/>
      </c>
      <c r="R1209" s="21">
        <f>IF($A1209="","",$A1209&amp;"|"&amp;$C1209&amp;"|"&amp;$D1209)</f>
        <v/>
      </c>
      <c r="S1209" s="21">
        <f>IF($A1209="","",IFERROR(INDEX(Offerte!$D$2:$D$200,MATCH($Q1209,Offerte!$L$2:$L$200,0)),0))</f>
        <v/>
      </c>
      <c r="T1209" s="21">
        <f>IF($A1209="","",IFERROR(INDEX(Offerte!$G$2:$G$200,MATCH($Q1209,Offerte!$L$2:$L$200,0)),"NO"))</f>
        <v/>
      </c>
    </row>
    <row r="1210">
      <c r="A1210" s="10">
        <f>IF(Offerte!$A40="","",Offerte!$A40)</f>
        <v/>
      </c>
      <c r="B1210" s="10">
        <f>IF(Offerte!$A40="","",Offerte!$B40)</f>
        <v/>
      </c>
      <c r="C1210" s="10">
        <f>IF(Offerte!$A40="","",Offerte!$C40)</f>
        <v/>
      </c>
      <c r="D1210" s="10" t="inlineStr">
        <is>
          <t>G.2.1</t>
        </is>
      </c>
      <c r="E1210" s="10" t="inlineStr">
        <is>
          <t>G</t>
        </is>
      </c>
      <c r="F1210" s="10" t="inlineStr">
        <is>
          <t>T</t>
        </is>
      </c>
      <c r="G1210" s="10" t="inlineStr">
        <is>
          <t>tabular</t>
        </is>
      </c>
      <c r="H1210" s="10" t="n">
        <v>1</v>
      </c>
      <c r="I1210" s="10" t="inlineStr">
        <is>
          <t>Certificazione ISO 45001</t>
        </is>
      </c>
      <c r="J1210" s="20" t="n"/>
      <c r="K1210" s="20" t="n"/>
      <c r="L1210" s="20" t="n"/>
      <c r="M1210" s="20" t="n"/>
      <c r="N1210" s="21">
        <f>IF($A1210="","",IF(IFERROR(VALUE($M1210),0)=1,1,0))</f>
        <v/>
      </c>
      <c r="O1210" s="21">
        <f>IF($A1210="",0,IF(OR($S1210&lt;&gt;1,COUNTA($J1210:$M1210)=0),0,IF($N1210=1,$H1210,0)))</f>
        <v/>
      </c>
      <c r="P1210" s="10" t="inlineStr">
        <is>
          <t>sì/no</t>
        </is>
      </c>
      <c r="Q1210" s="21">
        <f>IF($A1210="","",$A1210&amp;"|"&amp;$C1210)</f>
        <v/>
      </c>
      <c r="R1210" s="21">
        <f>IF($A1210="","",$A1210&amp;"|"&amp;$C1210&amp;"|"&amp;$D1210)</f>
        <v/>
      </c>
      <c r="S1210" s="21">
        <f>IF($A1210="","",IFERROR(INDEX(Offerte!$D$2:$D$200,MATCH($Q1210,Offerte!$L$2:$L$200,0)),0))</f>
        <v/>
      </c>
      <c r="T1210" s="21">
        <f>IF($A1210="","",IFERROR(INDEX(Offerte!$G$2:$G$200,MATCH($Q1210,Offerte!$L$2:$L$200,0)),"NO"))</f>
        <v/>
      </c>
    </row>
    <row r="1211">
      <c r="A1211" s="10">
        <f>IF(Offerte!$A40="","",Offerte!$A40)</f>
        <v/>
      </c>
      <c r="B1211" s="10">
        <f>IF(Offerte!$A40="","",Offerte!$B40)</f>
        <v/>
      </c>
      <c r="C1211" s="10">
        <f>IF(Offerte!$A40="","",Offerte!$C40)</f>
        <v/>
      </c>
      <c r="D1211" s="10" t="inlineStr">
        <is>
          <t>G.3.1</t>
        </is>
      </c>
      <c r="E1211" s="10" t="inlineStr">
        <is>
          <t>G</t>
        </is>
      </c>
      <c r="F1211" s="10" t="inlineStr">
        <is>
          <t>T</t>
        </is>
      </c>
      <c r="G1211" s="10" t="inlineStr">
        <is>
          <t>tabular</t>
        </is>
      </c>
      <c r="H1211" s="10" t="n">
        <v>1</v>
      </c>
      <c r="I1211" s="10" t="inlineStr">
        <is>
          <t>Certificazioni di responsabilità sociale</t>
        </is>
      </c>
      <c r="J1211" s="20" t="n"/>
      <c r="K1211" s="20" t="n"/>
      <c r="L1211" s="20" t="n"/>
      <c r="M1211" s="20" t="n"/>
      <c r="N1211" s="21">
        <f>IF($A1211="","",IF(IFERROR(VALUE($M1211),0)=1,1,0))</f>
        <v/>
      </c>
      <c r="O1211" s="21">
        <f>IF($A1211="",0,IF(OR($S1211&lt;&gt;1,COUNTA($J1211:$M1211)=0),0,IF($N1211=1,$H1211,0)))</f>
        <v/>
      </c>
      <c r="P1211" s="10" t="inlineStr">
        <is>
          <t>sì/no</t>
        </is>
      </c>
      <c r="Q1211" s="21">
        <f>IF($A1211="","",$A1211&amp;"|"&amp;$C1211)</f>
        <v/>
      </c>
      <c r="R1211" s="21">
        <f>IF($A1211="","",$A1211&amp;"|"&amp;$C1211&amp;"|"&amp;$D1211)</f>
        <v/>
      </c>
      <c r="S1211" s="21">
        <f>IF($A1211="","",IFERROR(INDEX(Offerte!$D$2:$D$200,MATCH($Q1211,Offerte!$L$2:$L$200,0)),0))</f>
        <v/>
      </c>
      <c r="T1211" s="21">
        <f>IF($A1211="","",IFERROR(INDEX(Offerte!$G$2:$G$200,MATCH($Q1211,Offerte!$L$2:$L$200,0)),"NO"))</f>
        <v/>
      </c>
    </row>
    <row r="1212">
      <c r="A1212" s="10">
        <f>IF(Offerte!$A40="","",Offerte!$A40)</f>
        <v/>
      </c>
      <c r="B1212" s="10">
        <f>IF(Offerte!$A40="","",Offerte!$B40)</f>
        <v/>
      </c>
      <c r="C1212" s="10">
        <f>IF(Offerte!$A40="","",Offerte!$C40)</f>
        <v/>
      </c>
      <c r="D1212" s="10" t="inlineStr">
        <is>
          <t>G.4.1</t>
        </is>
      </c>
      <c r="E1212" s="10" t="inlineStr">
        <is>
          <t>G</t>
        </is>
      </c>
      <c r="F1212" s="10" t="inlineStr">
        <is>
          <t>D</t>
        </is>
      </c>
      <c r="G1212" s="10" t="inlineStr">
        <is>
          <t>discretionary</t>
        </is>
      </c>
      <c r="H1212" s="10" t="n">
        <v>2</v>
      </c>
      <c r="I1212" s="10" t="inlineStr">
        <is>
          <t>Qualità del piano di formazione del personale</t>
        </is>
      </c>
      <c r="J1212" s="20" t="n"/>
      <c r="K1212" s="20" t="n"/>
      <c r="L1212" s="20" t="n"/>
      <c r="M1212" s="20" t="n"/>
      <c r="N1212" s="21">
        <f>IF($A1212="","",MAX(0,MIN(1,IFERROR(VALUE($M1212),0))))</f>
        <v/>
      </c>
      <c r="O1212" s="21">
        <f>IF($A1212="",0,IF(OR($S1212&lt;&gt;1,COUNTA($J1212:$M1212)=0),0,IF(SUMPRODUCT(MAX(($C$5:$C$6173=$C1212)*($D$5:$D$6173=$D1212)*($S$5:$S$6173=1)*IFERROR($N$5:$N$6173*1,0)))&gt;0,ROUND($H1212*($N1212/SUMPRODUCT(MAX(($C$5:$C$6173=$C1212)*($D$5:$D$6173=$D1212)*($S$5:$S$6173=1)*IFERROR($N$5:$N$6173*1,0)))),4),0)))</f>
        <v/>
      </c>
      <c r="P1212" s="10" t="inlineStr">
        <is>
          <t>coeff.</t>
        </is>
      </c>
      <c r="Q1212" s="21">
        <f>IF($A1212="","",$A1212&amp;"|"&amp;$C1212)</f>
        <v/>
      </c>
      <c r="R1212" s="21">
        <f>IF($A1212="","",$A1212&amp;"|"&amp;$C1212&amp;"|"&amp;$D1212)</f>
        <v/>
      </c>
      <c r="S1212" s="21">
        <f>IF($A1212="","",IFERROR(INDEX(Offerte!$D$2:$D$200,MATCH($Q1212,Offerte!$L$2:$L$200,0)),0))</f>
        <v/>
      </c>
      <c r="T1212" s="21">
        <f>IF($A1212="","",IFERROR(INDEX(Offerte!$G$2:$G$200,MATCH($Q1212,Offerte!$L$2:$L$200,0)),"NO"))</f>
        <v/>
      </c>
    </row>
    <row r="1213">
      <c r="A1213" s="10">
        <f>IF(Offerte!$A40="","",Offerte!$A40)</f>
        <v/>
      </c>
      <c r="B1213" s="10">
        <f>IF(Offerte!$A40="","",Offerte!$B40)</f>
        <v/>
      </c>
      <c r="C1213" s="10">
        <f>IF(Offerte!$A40="","",Offerte!$C40)</f>
        <v/>
      </c>
      <c r="D1213" s="10" t="inlineStr">
        <is>
          <t>G.5.1</t>
        </is>
      </c>
      <c r="E1213" s="10" t="inlineStr">
        <is>
          <t>G</t>
        </is>
      </c>
      <c r="F1213" s="10" t="inlineStr">
        <is>
          <t>T</t>
        </is>
      </c>
      <c r="G1213" s="10" t="inlineStr">
        <is>
          <t>tabular</t>
        </is>
      </c>
      <c r="H1213" s="10" t="n">
        <v>1</v>
      </c>
      <c r="I1213" s="10" t="inlineStr">
        <is>
          <t>Impegno al mantenimento delle garanzie del contratto di secondo livello del gestore uscente</t>
        </is>
      </c>
      <c r="J1213" s="20" t="n"/>
      <c r="K1213" s="20" t="n"/>
      <c r="L1213" s="20" t="n"/>
      <c r="M1213" s="20" t="n"/>
      <c r="N1213" s="21">
        <f>IF($A1213="","",IF(IFERROR(VALUE($M1213),0)=1,1,0))</f>
        <v/>
      </c>
      <c r="O1213" s="21">
        <f>IF($A1213="",0,IF(OR($S1213&lt;&gt;1,COUNTA($J1213:$M1213)=0),0,IF($N1213=1,$H1213,0)))</f>
        <v/>
      </c>
      <c r="P1213" s="10" t="inlineStr">
        <is>
          <t>sì/no</t>
        </is>
      </c>
      <c r="Q1213" s="21">
        <f>IF($A1213="","",$A1213&amp;"|"&amp;$C1213)</f>
        <v/>
      </c>
      <c r="R1213" s="21">
        <f>IF($A1213="","",$A1213&amp;"|"&amp;$C1213&amp;"|"&amp;$D1213)</f>
        <v/>
      </c>
      <c r="S1213" s="21">
        <f>IF($A1213="","",IFERROR(INDEX(Offerte!$D$2:$D$200,MATCH($Q1213,Offerte!$L$2:$L$200,0)),0))</f>
        <v/>
      </c>
      <c r="T1213" s="21">
        <f>IF($A1213="","",IFERROR(INDEX(Offerte!$G$2:$G$200,MATCH($Q1213,Offerte!$L$2:$L$200,0)),"NO"))</f>
        <v/>
      </c>
    </row>
    <row r="1214">
      <c r="A1214" s="10">
        <f>IF(Offerte!$A41="","",Offerte!$A41)</f>
        <v/>
      </c>
      <c r="B1214" s="10">
        <f>IF(Offerte!$A41="","",Offerte!$B41)</f>
        <v/>
      </c>
      <c r="C1214" s="10">
        <f>IF(Offerte!$A41="","",Offerte!$C41)</f>
        <v/>
      </c>
      <c r="D1214" s="10" t="inlineStr">
        <is>
          <t>A.1.1</t>
        </is>
      </c>
      <c r="E1214" s="10" t="inlineStr">
        <is>
          <t>A</t>
        </is>
      </c>
      <c r="F1214" s="10" t="inlineStr">
        <is>
          <t>Q</t>
        </is>
      </c>
      <c r="G1214" s="10" t="inlineStr">
        <is>
          <t>higher</t>
        </is>
      </c>
      <c r="H1214" s="10" t="n">
        <v>3</v>
      </c>
      <c r="I1214" s="10" t="inlineStr">
        <is>
          <t>Tasso aggiuntivo di corse controllate</t>
        </is>
      </c>
      <c r="J1214" s="20" t="n"/>
      <c r="K1214" s="20" t="n"/>
      <c r="L1214" s="20" t="n"/>
      <c r="M1214" s="20" t="n"/>
      <c r="N1214" s="21">
        <f>IF($A1214="","",IFERROR(VALUE($K1214)/VALUE($L1214)*100,IFERROR(VALUE($J1214),0)))</f>
        <v/>
      </c>
      <c r="O1214" s="21">
        <f>IF($A1214="",0,IF(OR($S1214&lt;&gt;1,COUNTA($J1214:$M1214)=0),0,IF(SUMPRODUCT(MAX(($C$5:$C$6173=$C1214)*($D$5:$D$6173=$D1214)*($S$5:$S$6173=1)*IFERROR($N$5:$N$6173*1,0)))&gt;0,ROUND($H1214*($N1214/SUMPRODUCT(MAX(($C$5:$C$6173=$C1214)*($D$5:$D$6173=$D1214)*($S$5:$S$6173=1)*IFERROR($N$5:$N$6173*1,0)))),4),0)))</f>
        <v/>
      </c>
      <c r="P1214" s="10" t="inlineStr">
        <is>
          <t>Corse controllate annue / Corse programmate annue</t>
        </is>
      </c>
      <c r="Q1214" s="21">
        <f>IF($A1214="","",$A1214&amp;"|"&amp;$C1214)</f>
        <v/>
      </c>
      <c r="R1214" s="21">
        <f>IF($A1214="","",$A1214&amp;"|"&amp;$C1214&amp;"|"&amp;$D1214)</f>
        <v/>
      </c>
      <c r="S1214" s="21">
        <f>IF($A1214="","",IFERROR(INDEX(Offerte!$D$2:$D$200,MATCH($Q1214,Offerte!$L$2:$L$200,0)),0))</f>
        <v/>
      </c>
      <c r="T1214" s="21">
        <f>IF($A1214="","",IFERROR(INDEX(Offerte!$G$2:$G$200,MATCH($Q1214,Offerte!$L$2:$L$200,0)),"NO"))</f>
        <v/>
      </c>
    </row>
    <row r="1215">
      <c r="A1215" s="10">
        <f>IF(Offerte!$A41="","",Offerte!$A41)</f>
        <v/>
      </c>
      <c r="B1215" s="10">
        <f>IF(Offerte!$A41="","",Offerte!$B41)</f>
        <v/>
      </c>
      <c r="C1215" s="10">
        <f>IF(Offerte!$A41="","",Offerte!$C41)</f>
        <v/>
      </c>
      <c r="D1215" s="10" t="inlineStr">
        <is>
          <t>A.1.2</t>
        </is>
      </c>
      <c r="E1215" s="10" t="inlineStr">
        <is>
          <t>A</t>
        </is>
      </c>
      <c r="F1215" s="10" t="inlineStr">
        <is>
          <t>Q</t>
        </is>
      </c>
      <c r="G1215" s="10" t="inlineStr">
        <is>
          <t>higher</t>
        </is>
      </c>
      <c r="H1215" s="10" t="n">
        <v>4</v>
      </c>
      <c r="I1215" s="10" t="inlineStr">
        <is>
          <t>Numero aggiuntivo di passeggeri controllati</t>
        </is>
      </c>
      <c r="J1215" s="20" t="n"/>
      <c r="K1215" s="20" t="n"/>
      <c r="L1215" s="20" t="n"/>
      <c r="M1215" s="20" t="n"/>
      <c r="N1215" s="21">
        <f>IF($A1215="","",IFERROR(VALUE($J1215),0))</f>
        <v/>
      </c>
      <c r="O1215" s="21">
        <f>IF($A1215="",0,IF(OR($S1215&lt;&gt;1,COUNTA($J1215:$M1215)=0),0,IF(SUMPRODUCT(MAX(($C$5:$C$6173=$C1215)*($D$5:$D$6173=$D1215)*($S$5:$S$6173=1)*IFERROR($N$5:$N$6173*1,0)))&gt;0,ROUND($H1215*($N1215/SUMPRODUCT(MAX(($C$5:$C$6173=$C1215)*($D$5:$D$6173=$D1215)*($S$5:$S$6173=1)*IFERROR($N$5:$N$6173*1,0)))),4),0)))</f>
        <v/>
      </c>
      <c r="P1215" s="10" t="inlineStr">
        <is>
          <t>passeggeri/anno</t>
        </is>
      </c>
      <c r="Q1215" s="21">
        <f>IF($A1215="","",$A1215&amp;"|"&amp;$C1215)</f>
        <v/>
      </c>
      <c r="R1215" s="21">
        <f>IF($A1215="","",$A1215&amp;"|"&amp;$C1215&amp;"|"&amp;$D1215)</f>
        <v/>
      </c>
      <c r="S1215" s="21">
        <f>IF($A1215="","",IFERROR(INDEX(Offerte!$D$2:$D$200,MATCH($Q1215,Offerte!$L$2:$L$200,0)),0))</f>
        <v/>
      </c>
      <c r="T1215" s="21">
        <f>IF($A1215="","",IFERROR(INDEX(Offerte!$G$2:$G$200,MATCH($Q1215,Offerte!$L$2:$L$200,0)),"NO"))</f>
        <v/>
      </c>
    </row>
    <row r="1216">
      <c r="A1216" s="10">
        <f>IF(Offerte!$A41="","",Offerte!$A41)</f>
        <v/>
      </c>
      <c r="B1216" s="10">
        <f>IF(Offerte!$A41="","",Offerte!$B41)</f>
        <v/>
      </c>
      <c r="C1216" s="10">
        <f>IF(Offerte!$A41="","",Offerte!$C41)</f>
        <v/>
      </c>
      <c r="D1216" s="10" t="inlineStr">
        <is>
          <t>B.1.1</t>
        </is>
      </c>
      <c r="E1216" s="10" t="inlineStr">
        <is>
          <t>B</t>
        </is>
      </c>
      <c r="F1216" s="10" t="inlineStr">
        <is>
          <t>Q</t>
        </is>
      </c>
      <c r="G1216" s="10" t="inlineStr">
        <is>
          <t>higher</t>
        </is>
      </c>
      <c r="H1216" s="10" t="n">
        <v>3</v>
      </c>
      <c r="I1216" s="10" t="inlineStr">
        <is>
          <t>Incremento dei posti offerti nelle fasce di punta</t>
        </is>
      </c>
      <c r="J1216" s="20" t="n"/>
      <c r="K1216" s="20" t="n"/>
      <c r="L1216" s="20" t="n"/>
      <c r="M1216" s="20" t="n"/>
      <c r="N1216" s="21">
        <f>IF($A1216="","",IFERROR(VALUE($J1216),0))</f>
        <v/>
      </c>
      <c r="O1216" s="21">
        <f>IF($A1216="",0,IF(OR($S1216&lt;&gt;1,COUNTA($J1216:$M1216)=0),0,IF(SUMPRODUCT(MAX(($C$5:$C$6173=$C1216)*($D$5:$D$6173=$D1216)*($S$5:$S$6173=1)*IFERROR($N$5:$N$6173*1,0)))&gt;0,ROUND($H1216*($N1216/SUMPRODUCT(MAX(($C$5:$C$6173=$C1216)*($D$5:$D$6173=$D1216)*($S$5:$S$6173=1)*IFERROR($N$5:$N$6173*1,0)))),4),0)))</f>
        <v/>
      </c>
      <c r="P1216" s="10" t="inlineStr">
        <is>
          <t>posti*km</t>
        </is>
      </c>
      <c r="Q1216" s="21">
        <f>IF($A1216="","",$A1216&amp;"|"&amp;$C1216)</f>
        <v/>
      </c>
      <c r="R1216" s="21">
        <f>IF($A1216="","",$A1216&amp;"|"&amp;$C1216&amp;"|"&amp;$D1216)</f>
        <v/>
      </c>
      <c r="S1216" s="21">
        <f>IF($A1216="","",IFERROR(INDEX(Offerte!$D$2:$D$200,MATCH($Q1216,Offerte!$L$2:$L$200,0)),0))</f>
        <v/>
      </c>
      <c r="T1216" s="21">
        <f>IF($A1216="","",IFERROR(INDEX(Offerte!$G$2:$G$200,MATCH($Q1216,Offerte!$L$2:$L$200,0)),"NO"))</f>
        <v/>
      </c>
    </row>
    <row r="1217">
      <c r="A1217" s="10">
        <f>IF(Offerte!$A41="","",Offerte!$A41)</f>
        <v/>
      </c>
      <c r="B1217" s="10">
        <f>IF(Offerte!$A41="","",Offerte!$B41)</f>
        <v/>
      </c>
      <c r="C1217" s="10">
        <f>IF(Offerte!$A41="","",Offerte!$C41)</f>
        <v/>
      </c>
      <c r="D1217" s="10" t="inlineStr">
        <is>
          <t>B.2.1</t>
        </is>
      </c>
      <c r="E1217" s="10" t="inlineStr">
        <is>
          <t>B</t>
        </is>
      </c>
      <c r="F1217" s="10" t="inlineStr">
        <is>
          <t>Q</t>
        </is>
      </c>
      <c r="G1217" s="10" t="inlineStr">
        <is>
          <t>higher</t>
        </is>
      </c>
      <c r="H1217" s="10" t="n">
        <v>4</v>
      </c>
      <c r="I1217" s="10" t="inlineStr">
        <is>
          <t>Corse aggiuntive nell'arco giornaliero base</t>
        </is>
      </c>
      <c r="J1217" s="20" t="n"/>
      <c r="K1217" s="20" t="n"/>
      <c r="L1217" s="20" t="n"/>
      <c r="M1217" s="20" t="n"/>
      <c r="N1217" s="21">
        <f>IF($A1217="","",IFERROR(VALUE($J1217),0))</f>
        <v/>
      </c>
      <c r="O1217" s="21">
        <f>IF($A1217="",0,IF(OR($S1217&lt;&gt;1,COUNTA($J1217:$M1217)=0),0,IF(SUMPRODUCT(MAX(($C$5:$C$6173=$C1217)*($D$5:$D$6173=$D1217)*($S$5:$S$6173=1)*IFERROR($N$5:$N$6173*1,0)))&gt;0,ROUND($H1217*($N1217/SUMPRODUCT(MAX(($C$5:$C$6173=$C1217)*($D$5:$D$6173=$D1217)*($S$5:$S$6173=1)*IFERROR($N$5:$N$6173*1,0)))),4),0)))</f>
        <v/>
      </c>
      <c r="P1217" s="10" t="inlineStr">
        <is>
          <t>corse</t>
        </is>
      </c>
      <c r="Q1217" s="21">
        <f>IF($A1217="","",$A1217&amp;"|"&amp;$C1217)</f>
        <v/>
      </c>
      <c r="R1217" s="21">
        <f>IF($A1217="","",$A1217&amp;"|"&amp;$C1217&amp;"|"&amp;$D1217)</f>
        <v/>
      </c>
      <c r="S1217" s="21">
        <f>IF($A1217="","",IFERROR(INDEX(Offerte!$D$2:$D$200,MATCH($Q1217,Offerte!$L$2:$L$200,0)),0))</f>
        <v/>
      </c>
      <c r="T1217" s="21">
        <f>IF($A1217="","",IFERROR(INDEX(Offerte!$G$2:$G$200,MATCH($Q1217,Offerte!$L$2:$L$200,0)),"NO"))</f>
        <v/>
      </c>
    </row>
    <row r="1218">
      <c r="A1218" s="10">
        <f>IF(Offerte!$A41="","",Offerte!$A41)</f>
        <v/>
      </c>
      <c r="B1218" s="10">
        <f>IF(Offerte!$A41="","",Offerte!$B41)</f>
        <v/>
      </c>
      <c r="C1218" s="10">
        <f>IF(Offerte!$A41="","",Offerte!$C41)</f>
        <v/>
      </c>
      <c r="D1218" s="10" t="inlineStr">
        <is>
          <t>B.3.1</t>
        </is>
      </c>
      <c r="E1218" s="10" t="inlineStr">
        <is>
          <t>B</t>
        </is>
      </c>
      <c r="F1218" s="10" t="inlineStr">
        <is>
          <t>Q</t>
        </is>
      </c>
      <c r="G1218" s="10" t="inlineStr">
        <is>
          <t>higher</t>
        </is>
      </c>
      <c r="H1218" s="10" t="n">
        <v>2</v>
      </c>
      <c r="I1218" s="10" t="inlineStr">
        <is>
          <t>Numero di corse aggiuntive per allungamento dell'arco di servizio giornaliero nelle fasce serali</t>
        </is>
      </c>
      <c r="J1218" s="20" t="n"/>
      <c r="K1218" s="20" t="n"/>
      <c r="L1218" s="20" t="n"/>
      <c r="M1218" s="20" t="n"/>
      <c r="N1218" s="21">
        <f>IF($A1218="","",IFERROR(VALUE($J1218),0))</f>
        <v/>
      </c>
      <c r="O1218" s="21">
        <f>IF($A1218="",0,IF(OR($S1218&lt;&gt;1,COUNTA($J1218:$M1218)=0),0,IF(SUMPRODUCT(MAX(($C$5:$C$6173=$C1218)*($D$5:$D$6173=$D1218)*($S$5:$S$6173=1)*IFERROR($N$5:$N$6173*1,0)))&gt;0,ROUND($H1218*($N1218/SUMPRODUCT(MAX(($C$5:$C$6173=$C1218)*($D$5:$D$6173=$D1218)*($S$5:$S$6173=1)*IFERROR($N$5:$N$6173*1,0)))),4),0)))</f>
        <v/>
      </c>
      <c r="P1218" s="10" t="inlineStr">
        <is>
          <t>corse</t>
        </is>
      </c>
      <c r="Q1218" s="21">
        <f>IF($A1218="","",$A1218&amp;"|"&amp;$C1218)</f>
        <v/>
      </c>
      <c r="R1218" s="21">
        <f>IF($A1218="","",$A1218&amp;"|"&amp;$C1218&amp;"|"&amp;$D1218)</f>
        <v/>
      </c>
      <c r="S1218" s="21">
        <f>IF($A1218="","",IFERROR(INDEX(Offerte!$D$2:$D$200,MATCH($Q1218,Offerte!$L$2:$L$200,0)),0))</f>
        <v/>
      </c>
      <c r="T1218" s="21">
        <f>IF($A1218="","",IFERROR(INDEX(Offerte!$G$2:$G$200,MATCH($Q1218,Offerte!$L$2:$L$200,0)),"NO"))</f>
        <v/>
      </c>
    </row>
    <row r="1219">
      <c r="A1219" s="10">
        <f>IF(Offerte!$A41="","",Offerte!$A41)</f>
        <v/>
      </c>
      <c r="B1219" s="10">
        <f>IF(Offerte!$A41="","",Offerte!$B41)</f>
        <v/>
      </c>
      <c r="C1219" s="10">
        <f>IF(Offerte!$A41="","",Offerte!$C41)</f>
        <v/>
      </c>
      <c r="D1219" s="10" t="inlineStr">
        <is>
          <t>B.4.1</t>
        </is>
      </c>
      <c r="E1219" s="10" t="inlineStr">
        <is>
          <t>B</t>
        </is>
      </c>
      <c r="F1219" s="10" t="inlineStr">
        <is>
          <t>Q</t>
        </is>
      </c>
      <c r="G1219" s="10" t="inlineStr">
        <is>
          <t>higher</t>
        </is>
      </c>
      <c r="H1219" s="10" t="n">
        <v>3</v>
      </c>
      <c r="I1219" s="10" t="inlineStr">
        <is>
          <t>Percorrenze aggiuntive offerte nel Programma d'esercizio delle prime due fasi attuative</t>
        </is>
      </c>
      <c r="J1219" s="20" t="n"/>
      <c r="K1219" s="20" t="n"/>
      <c r="L1219" s="20" t="n"/>
      <c r="M1219" s="20" t="n"/>
      <c r="N1219" s="21">
        <f>IF($A1219="","",IFERROR(VALUE($J1219),0))</f>
        <v/>
      </c>
      <c r="O1219" s="21">
        <f>IF($A1219="",0,IF(OR($S1219&lt;&gt;1,COUNTA($J1219:$M1219)=0),0,IF(SUMPRODUCT(MAX(($C$5:$C$6173=$C1219)*($D$5:$D$6173=$D1219)*($S$5:$S$6173=1)*IFERROR($N$5:$N$6173*1,0)))&gt;0,ROUND($H1219*($N1219/SUMPRODUCT(MAX(($C$5:$C$6173=$C1219)*($D$5:$D$6173=$D1219)*($S$5:$S$6173=1)*IFERROR($N$5:$N$6173*1,0)))),4),0)))</f>
        <v/>
      </c>
      <c r="P1219" s="10" t="inlineStr">
        <is>
          <t>vett*km</t>
        </is>
      </c>
      <c r="Q1219" s="21">
        <f>IF($A1219="","",$A1219&amp;"|"&amp;$C1219)</f>
        <v/>
      </c>
      <c r="R1219" s="21">
        <f>IF($A1219="","",$A1219&amp;"|"&amp;$C1219&amp;"|"&amp;$D1219)</f>
        <v/>
      </c>
      <c r="S1219" s="21">
        <f>IF($A1219="","",IFERROR(INDEX(Offerte!$D$2:$D$200,MATCH($Q1219,Offerte!$L$2:$L$200,0)),0))</f>
        <v/>
      </c>
      <c r="T1219" s="21">
        <f>IF($A1219="","",IFERROR(INDEX(Offerte!$G$2:$G$200,MATCH($Q1219,Offerte!$L$2:$L$200,0)),"NO"))</f>
        <v/>
      </c>
    </row>
    <row r="1220">
      <c r="A1220" s="10">
        <f>IF(Offerte!$A41="","",Offerte!$A41)</f>
        <v/>
      </c>
      <c r="B1220" s="10">
        <f>IF(Offerte!$A41="","",Offerte!$B41)</f>
        <v/>
      </c>
      <c r="C1220" s="10">
        <f>IF(Offerte!$A41="","",Offerte!$C41)</f>
        <v/>
      </c>
      <c r="D1220" s="10" t="inlineStr">
        <is>
          <t>B.5.1</t>
        </is>
      </c>
      <c r="E1220" s="10" t="inlineStr">
        <is>
          <t>B</t>
        </is>
      </c>
      <c r="F1220" s="10" t="inlineStr">
        <is>
          <t>D</t>
        </is>
      </c>
      <c r="G1220" s="10" t="inlineStr">
        <is>
          <t>discretionary</t>
        </is>
      </c>
      <c r="H1220" s="10" t="n">
        <v>2</v>
      </c>
      <c r="I1220" s="10" t="inlineStr">
        <is>
          <t>Efficacia del progetto di servizi complementari DRT</t>
        </is>
      </c>
      <c r="J1220" s="20" t="n"/>
      <c r="K1220" s="20" t="n"/>
      <c r="L1220" s="20" t="n"/>
      <c r="M1220" s="20" t="n"/>
      <c r="N1220" s="21">
        <f>IF($A1220="","",MAX(0,MIN(1,IFERROR(VALUE($M1220),0))))</f>
        <v/>
      </c>
      <c r="O1220" s="21">
        <f>IF($A1220="",0,IF(OR($S1220&lt;&gt;1,COUNTA($J1220:$M1220)=0),0,IF(SUMPRODUCT(MAX(($C$5:$C$6173=$C1220)*($D$5:$D$6173=$D1220)*($S$5:$S$6173=1)*IFERROR($N$5:$N$6173*1,0)))&gt;0,ROUND($H1220*($N1220/SUMPRODUCT(MAX(($C$5:$C$6173=$C1220)*($D$5:$D$6173=$D1220)*($S$5:$S$6173=1)*IFERROR($N$5:$N$6173*1,0)))),4),0)))</f>
        <v/>
      </c>
      <c r="P1220" s="10" t="inlineStr">
        <is>
          <t>coeff.</t>
        </is>
      </c>
      <c r="Q1220" s="21">
        <f>IF($A1220="","",$A1220&amp;"|"&amp;$C1220)</f>
        <v/>
      </c>
      <c r="R1220" s="21">
        <f>IF($A1220="","",$A1220&amp;"|"&amp;$C1220&amp;"|"&amp;$D1220)</f>
        <v/>
      </c>
      <c r="S1220" s="21">
        <f>IF($A1220="","",IFERROR(INDEX(Offerte!$D$2:$D$200,MATCH($Q1220,Offerte!$L$2:$L$200,0)),0))</f>
        <v/>
      </c>
      <c r="T1220" s="21">
        <f>IF($A1220="","",IFERROR(INDEX(Offerte!$G$2:$G$200,MATCH($Q1220,Offerte!$L$2:$L$200,0)),"NO"))</f>
        <v/>
      </c>
    </row>
    <row r="1221">
      <c r="A1221" s="10">
        <f>IF(Offerte!$A41="","",Offerte!$A41)</f>
        <v/>
      </c>
      <c r="B1221" s="10">
        <f>IF(Offerte!$A41="","",Offerte!$B41)</f>
        <v/>
      </c>
      <c r="C1221" s="10">
        <f>IF(Offerte!$A41="","",Offerte!$C41)</f>
        <v/>
      </c>
      <c r="D1221" s="10" t="inlineStr">
        <is>
          <t>C.1.1</t>
        </is>
      </c>
      <c r="E1221" s="10" t="inlineStr">
        <is>
          <t>C</t>
        </is>
      </c>
      <c r="F1221" s="10" t="inlineStr">
        <is>
          <t>Q</t>
        </is>
      </c>
      <c r="G1221" s="10" t="inlineStr">
        <is>
          <t>higher</t>
        </is>
      </c>
      <c r="H1221" s="10" t="n">
        <v>2</v>
      </c>
      <c r="I1221" s="10" t="inlineStr">
        <is>
          <t>Tasso di copertura del servizio con telecamere BSD</t>
        </is>
      </c>
      <c r="J1221" s="20" t="n"/>
      <c r="K1221" s="20" t="n"/>
      <c r="L1221" s="20" t="n"/>
      <c r="M1221" s="20" t="n"/>
      <c r="N1221" s="21">
        <f>IF($A1221="","",IFERROR(VALUE($K1221)/VALUE($L1221),IFERROR(VALUE($J1221),0)))</f>
        <v/>
      </c>
      <c r="O1221" s="21">
        <f>IF($A1221="",0,IF(OR($S1221&lt;&gt;1,COUNTA($J1221:$M1221)=0),0,IF(SUMPRODUCT(MAX(($C$5:$C$6173=$C1221)*($D$5:$D$6173=$D1221)*($S$5:$S$6173=1)*IFERROR($N$5:$N$6173*1,0)))&gt;0,ROUND($H1221*($N1221/SUMPRODUCT(MAX(($C$5:$C$6173=$C1221)*($D$5:$D$6173=$D1221)*($S$5:$S$6173=1)*IFERROR($N$5:$N$6173*1,0)))),4),0)))</f>
        <v/>
      </c>
      <c r="P1221" s="10" t="inlineStr">
        <is>
          <t>Autobus attrezzati con telecamere BSD / Autobus totali in offerta, incluse scorte</t>
        </is>
      </c>
      <c r="Q1221" s="21">
        <f>IF($A1221="","",$A1221&amp;"|"&amp;$C1221)</f>
        <v/>
      </c>
      <c r="R1221" s="21">
        <f>IF($A1221="","",$A1221&amp;"|"&amp;$C1221&amp;"|"&amp;$D1221)</f>
        <v/>
      </c>
      <c r="S1221" s="21">
        <f>IF($A1221="","",IFERROR(INDEX(Offerte!$D$2:$D$200,MATCH($Q1221,Offerte!$L$2:$L$200,0)),0))</f>
        <v/>
      </c>
      <c r="T1221" s="21">
        <f>IF($A1221="","",IFERROR(INDEX(Offerte!$G$2:$G$200,MATCH($Q1221,Offerte!$L$2:$L$200,0)),"NO"))</f>
        <v/>
      </c>
    </row>
    <row r="1222">
      <c r="A1222" s="10">
        <f>IF(Offerte!$A41="","",Offerte!$A41)</f>
        <v/>
      </c>
      <c r="B1222" s="10">
        <f>IF(Offerte!$A41="","",Offerte!$B41)</f>
        <v/>
      </c>
      <c r="C1222" s="10">
        <f>IF(Offerte!$A41="","",Offerte!$C41)</f>
        <v/>
      </c>
      <c r="D1222" s="10" t="inlineStr">
        <is>
          <t>C.1.2</t>
        </is>
      </c>
      <c r="E1222" s="10" t="inlineStr">
        <is>
          <t>C</t>
        </is>
      </c>
      <c r="F1222" s="10" t="inlineStr">
        <is>
          <t>Q</t>
        </is>
      </c>
      <c r="G1222" s="10" t="inlineStr">
        <is>
          <t>higher</t>
        </is>
      </c>
      <c r="H1222" s="10" t="n">
        <v>2</v>
      </c>
      <c r="I1222" s="10" t="inlineStr">
        <is>
          <t>Tasso di copertura del servizio con telecamere ADAS</t>
        </is>
      </c>
      <c r="J1222" s="20" t="n"/>
      <c r="K1222" s="20" t="n"/>
      <c r="L1222" s="20" t="n"/>
      <c r="M1222" s="20" t="n"/>
      <c r="N1222" s="21">
        <f>IF($A1222="","",IFERROR(VALUE($K1222)/VALUE($L1222),IFERROR(VALUE($J1222),0)))</f>
        <v/>
      </c>
      <c r="O1222" s="21">
        <f>IF($A1222="",0,IF(OR($S1222&lt;&gt;1,COUNTA($J1222:$M1222)=0),0,IF(SUMPRODUCT(MAX(($C$5:$C$6173=$C1222)*($D$5:$D$6173=$D1222)*($S$5:$S$6173=1)*IFERROR($N$5:$N$6173*1,0)))&gt;0,ROUND($H1222*($N1222/SUMPRODUCT(MAX(($C$5:$C$6173=$C1222)*($D$5:$D$6173=$D1222)*($S$5:$S$6173=1)*IFERROR($N$5:$N$6173*1,0)))),4),0)))</f>
        <v/>
      </c>
      <c r="P1222" s="10" t="inlineStr">
        <is>
          <t>Autobus attrezzati con telecamere ADAS / Autobus totali in offerta, incluse scorte</t>
        </is>
      </c>
      <c r="Q1222" s="21">
        <f>IF($A1222="","",$A1222&amp;"|"&amp;$C1222)</f>
        <v/>
      </c>
      <c r="R1222" s="21">
        <f>IF($A1222="","",$A1222&amp;"|"&amp;$C1222&amp;"|"&amp;$D1222)</f>
        <v/>
      </c>
      <c r="S1222" s="21">
        <f>IF($A1222="","",IFERROR(INDEX(Offerte!$D$2:$D$200,MATCH($Q1222,Offerte!$L$2:$L$200,0)),0))</f>
        <v/>
      </c>
      <c r="T1222" s="21">
        <f>IF($A1222="","",IFERROR(INDEX(Offerte!$G$2:$G$200,MATCH($Q1222,Offerte!$L$2:$L$200,0)),"NO"))</f>
        <v/>
      </c>
    </row>
    <row r="1223">
      <c r="A1223" s="10">
        <f>IF(Offerte!$A41="","",Offerte!$A41)</f>
        <v/>
      </c>
      <c r="B1223" s="10">
        <f>IF(Offerte!$A41="","",Offerte!$B41)</f>
        <v/>
      </c>
      <c r="C1223" s="10">
        <f>IF(Offerte!$A41="","",Offerte!$C41)</f>
        <v/>
      </c>
      <c r="D1223" s="10" t="inlineStr">
        <is>
          <t>C.2.1</t>
        </is>
      </c>
      <c r="E1223" s="10" t="inlineStr">
        <is>
          <t>C</t>
        </is>
      </c>
      <c r="F1223" s="10" t="inlineStr">
        <is>
          <t>Q</t>
        </is>
      </c>
      <c r="G1223" s="10" t="inlineStr">
        <is>
          <t>higher</t>
        </is>
      </c>
      <c r="H1223" s="10" t="n">
        <v>3</v>
      </c>
      <c r="I1223" s="10" t="inlineStr">
        <is>
          <t>Tasso di copertura del servizio con telecamere di bordo di videosorveglianza</t>
        </is>
      </c>
      <c r="J1223" s="20" t="n"/>
      <c r="K1223" s="20" t="n"/>
      <c r="L1223" s="20" t="n"/>
      <c r="M1223" s="20" t="n"/>
      <c r="N1223" s="21">
        <f>IF($A1223="","",IFERROR(VALUE($K1223)/VALUE($L1223),IFERROR(VALUE($J1223),0)))</f>
        <v/>
      </c>
      <c r="O1223" s="21">
        <f>IF($A1223="",0,IF(OR($S1223&lt;&gt;1,COUNTA($J1223:$M1223)=0),0,IF(SUMPRODUCT(MAX(($C$5:$C$6173=$C1223)*($D$5:$D$6173=$D1223)*($S$5:$S$6173=1)*IFERROR($N$5:$N$6173*1,0)))&gt;0,ROUND($H1223*($N1223/SUMPRODUCT(MAX(($C$5:$C$6173=$C1223)*($D$5:$D$6173=$D1223)*($S$5:$S$6173=1)*IFERROR($N$5:$N$6173*1,0)))),4),0)))</f>
        <v/>
      </c>
      <c r="P1223" s="10" t="inlineStr">
        <is>
          <t>Autobus attrezzati con videosorveglianza / Autobus totali in offerta, incluse scorte</t>
        </is>
      </c>
      <c r="Q1223" s="21">
        <f>IF($A1223="","",$A1223&amp;"|"&amp;$C1223)</f>
        <v/>
      </c>
      <c r="R1223" s="21">
        <f>IF($A1223="","",$A1223&amp;"|"&amp;$C1223&amp;"|"&amp;$D1223)</f>
        <v/>
      </c>
      <c r="S1223" s="21">
        <f>IF($A1223="","",IFERROR(INDEX(Offerte!$D$2:$D$200,MATCH($Q1223,Offerte!$L$2:$L$200,0)),0))</f>
        <v/>
      </c>
      <c r="T1223" s="21">
        <f>IF($A1223="","",IFERROR(INDEX(Offerte!$G$2:$G$200,MATCH($Q1223,Offerte!$L$2:$L$200,0)),"NO"))</f>
        <v/>
      </c>
    </row>
    <row r="1224">
      <c r="A1224" s="10">
        <f>IF(Offerte!$A41="","",Offerte!$A41)</f>
        <v/>
      </c>
      <c r="B1224" s="10">
        <f>IF(Offerte!$A41="","",Offerte!$B41)</f>
        <v/>
      </c>
      <c r="C1224" s="10">
        <f>IF(Offerte!$A41="","",Offerte!$C41)</f>
        <v/>
      </c>
      <c r="D1224" s="10" t="inlineStr">
        <is>
          <t>C.2.2</t>
        </is>
      </c>
      <c r="E1224" s="10" t="inlineStr">
        <is>
          <t>C</t>
        </is>
      </c>
      <c r="F1224" s="10" t="inlineStr">
        <is>
          <t>T</t>
        </is>
      </c>
      <c r="G1224" s="10" t="inlineStr">
        <is>
          <t>tabular</t>
        </is>
      </c>
      <c r="H1224" s="10" t="n">
        <v>1</v>
      </c>
      <c r="I1224" s="10" t="inlineStr">
        <is>
          <t>Software video/audio analisi per situazioni di pericolo</t>
        </is>
      </c>
      <c r="J1224" s="20" t="n"/>
      <c r="K1224" s="20" t="n"/>
      <c r="L1224" s="20" t="n"/>
      <c r="M1224" s="20" t="n"/>
      <c r="N1224" s="21">
        <f>IF($A1224="","",IF(IFERROR(VALUE($M1224),0)=1,1,0))</f>
        <v/>
      </c>
      <c r="O1224" s="21">
        <f>IF($A1224="",0,IF(OR($S1224&lt;&gt;1,COUNTA($J1224:$M1224)=0),0,IF($N1224=1,$H1224,0)))</f>
        <v/>
      </c>
      <c r="P1224" s="10" t="inlineStr">
        <is>
          <t>sì/no</t>
        </is>
      </c>
      <c r="Q1224" s="21">
        <f>IF($A1224="","",$A1224&amp;"|"&amp;$C1224)</f>
        <v/>
      </c>
      <c r="R1224" s="21">
        <f>IF($A1224="","",$A1224&amp;"|"&amp;$C1224&amp;"|"&amp;$D1224)</f>
        <v/>
      </c>
      <c r="S1224" s="21">
        <f>IF($A1224="","",IFERROR(INDEX(Offerte!$D$2:$D$200,MATCH($Q1224,Offerte!$L$2:$L$200,0)),0))</f>
        <v/>
      </c>
      <c r="T1224" s="21">
        <f>IF($A1224="","",IFERROR(INDEX(Offerte!$G$2:$G$200,MATCH($Q1224,Offerte!$L$2:$L$200,0)),"NO"))</f>
        <v/>
      </c>
    </row>
    <row r="1225">
      <c r="A1225" s="10">
        <f>IF(Offerte!$A41="","",Offerte!$A41)</f>
        <v/>
      </c>
      <c r="B1225" s="10">
        <f>IF(Offerte!$A41="","",Offerte!$B41)</f>
        <v/>
      </c>
      <c r="C1225" s="10">
        <f>IF(Offerte!$A41="","",Offerte!$C41)</f>
        <v/>
      </c>
      <c r="D1225" s="10" t="inlineStr">
        <is>
          <t>C.2.3</t>
        </is>
      </c>
      <c r="E1225" s="10" t="inlineStr">
        <is>
          <t>C</t>
        </is>
      </c>
      <c r="F1225" s="10" t="inlineStr">
        <is>
          <t>T</t>
        </is>
      </c>
      <c r="G1225" s="10" t="inlineStr">
        <is>
          <t>tabular</t>
        </is>
      </c>
      <c r="H1225" s="10" t="n">
        <v>1</v>
      </c>
      <c r="I1225" s="10" t="inlineStr">
        <is>
          <t>Collegamento con centrale qualificata di pronto intervento</t>
        </is>
      </c>
      <c r="J1225" s="20" t="n"/>
      <c r="K1225" s="20" t="n"/>
      <c r="L1225" s="20" t="n"/>
      <c r="M1225" s="20" t="n"/>
      <c r="N1225" s="21">
        <f>IF($A1225="","",IF(IFERROR(VALUE($M1225),0)=1,1,0))</f>
        <v/>
      </c>
      <c r="O1225" s="21">
        <f>IF($A1225="",0,IF(OR($S1225&lt;&gt;1,COUNTA($J1225:$M1225)=0),0,IF($N1225=1,$H1225,0)))</f>
        <v/>
      </c>
      <c r="P1225" s="10" t="inlineStr">
        <is>
          <t>sì/no</t>
        </is>
      </c>
      <c r="Q1225" s="21">
        <f>IF($A1225="","",$A1225&amp;"|"&amp;$C1225)</f>
        <v/>
      </c>
      <c r="R1225" s="21">
        <f>IF($A1225="","",$A1225&amp;"|"&amp;$C1225&amp;"|"&amp;$D1225)</f>
        <v/>
      </c>
      <c r="S1225" s="21">
        <f>IF($A1225="","",IFERROR(INDEX(Offerte!$D$2:$D$200,MATCH($Q1225,Offerte!$L$2:$L$200,0)),0))</f>
        <v/>
      </c>
      <c r="T1225" s="21">
        <f>IF($A1225="","",IFERROR(INDEX(Offerte!$G$2:$G$200,MATCH($Q1225,Offerte!$L$2:$L$200,0)),"NO"))</f>
        <v/>
      </c>
    </row>
    <row r="1226">
      <c r="A1226" s="10">
        <f>IF(Offerte!$A41="","",Offerte!$A41)</f>
        <v/>
      </c>
      <c r="B1226" s="10">
        <f>IF(Offerte!$A41="","",Offerte!$B41)</f>
        <v/>
      </c>
      <c r="C1226" s="10">
        <f>IF(Offerte!$A41="","",Offerte!$C41)</f>
        <v/>
      </c>
      <c r="D1226" s="10" t="inlineStr">
        <is>
          <t>C.2.4</t>
        </is>
      </c>
      <c r="E1226" s="10" t="inlineStr">
        <is>
          <t>C</t>
        </is>
      </c>
      <c r="F1226" s="10" t="inlineStr">
        <is>
          <t>Q</t>
        </is>
      </c>
      <c r="G1226" s="10" t="inlineStr">
        <is>
          <t>higher</t>
        </is>
      </c>
      <c r="H1226" s="10" t="n">
        <v>1</v>
      </c>
      <c r="I1226" s="10" t="inlineStr">
        <is>
          <t>Tasso di copertura del servizio con dispositivi per la chiamata di emergenza del conducente</t>
        </is>
      </c>
      <c r="J1226" s="20" t="n"/>
      <c r="K1226" s="20" t="n"/>
      <c r="L1226" s="20" t="n"/>
      <c r="M1226" s="20" t="n"/>
      <c r="N1226" s="21">
        <f>IF($A1226="","",IFERROR(VALUE($K1226)/VALUE($L1226),IFERROR(VALUE($J1226),0)))</f>
        <v/>
      </c>
      <c r="O1226" s="21">
        <f>IF($A1226="",0,IF(OR($S1226&lt;&gt;1,COUNTA($J1226:$M1226)=0),0,IF(SUMPRODUCT(MAX(($C$5:$C$6173=$C1226)*($D$5:$D$6173=$D1226)*($S$5:$S$6173=1)*IFERROR($N$5:$N$6173*1,0)))&gt;0,ROUND($H1226*($N1226/SUMPRODUCT(MAX(($C$5:$C$6173=$C1226)*($D$5:$D$6173=$D1226)*($S$5:$S$6173=1)*IFERROR($N$5:$N$6173*1,0)))),4),0)))</f>
        <v/>
      </c>
      <c r="P1226" s="10" t="inlineStr">
        <is>
          <t>Autobus attrezzati con chiamata di emergenza / Autobus totali in offerta, incluse scorte</t>
        </is>
      </c>
      <c r="Q1226" s="21">
        <f>IF($A1226="","",$A1226&amp;"|"&amp;$C1226)</f>
        <v/>
      </c>
      <c r="R1226" s="21">
        <f>IF($A1226="","",$A1226&amp;"|"&amp;$C1226&amp;"|"&amp;$D1226)</f>
        <v/>
      </c>
      <c r="S1226" s="21">
        <f>IF($A1226="","",IFERROR(INDEX(Offerte!$D$2:$D$200,MATCH($Q1226,Offerte!$L$2:$L$200,0)),0))</f>
        <v/>
      </c>
      <c r="T1226" s="21">
        <f>IF($A1226="","",IFERROR(INDEX(Offerte!$G$2:$G$200,MATCH($Q1226,Offerte!$L$2:$L$200,0)),"NO"))</f>
        <v/>
      </c>
    </row>
    <row r="1227">
      <c r="A1227" s="10">
        <f>IF(Offerte!$A41="","",Offerte!$A41)</f>
        <v/>
      </c>
      <c r="B1227" s="10">
        <f>IF(Offerte!$A41="","",Offerte!$B41)</f>
        <v/>
      </c>
      <c r="C1227" s="10">
        <f>IF(Offerte!$A41="","",Offerte!$C41)</f>
        <v/>
      </c>
      <c r="D1227" s="10" t="inlineStr">
        <is>
          <t>C.3.1</t>
        </is>
      </c>
      <c r="E1227" s="10" t="inlineStr">
        <is>
          <t>C</t>
        </is>
      </c>
      <c r="F1227" s="10" t="inlineStr">
        <is>
          <t>Q</t>
        </is>
      </c>
      <c r="G1227" s="10" t="inlineStr">
        <is>
          <t>higher</t>
        </is>
      </c>
      <c r="H1227" s="10" t="n">
        <v>2</v>
      </c>
      <c r="I1227" s="10" t="inlineStr">
        <is>
          <t>Tasso di copertura del servizio con dispositivi di informazione dinamica a bordo mezzo</t>
        </is>
      </c>
      <c r="J1227" s="20" t="n"/>
      <c r="K1227" s="20" t="n"/>
      <c r="L1227" s="20" t="n"/>
      <c r="M1227" s="20" t="n"/>
      <c r="N1227" s="21">
        <f>IF($A1227="","",IFERROR(VALUE($K1227)/VALUE($L1227),IFERROR(VALUE($J1227),0)))</f>
        <v/>
      </c>
      <c r="O1227" s="21">
        <f>IF($A1227="",0,IF(OR($S1227&lt;&gt;1,COUNTA($J1227:$M1227)=0),0,IF(SUMPRODUCT(MAX(($C$5:$C$6173=$C1227)*($D$5:$D$6173=$D1227)*($S$5:$S$6173=1)*IFERROR($N$5:$N$6173*1,0)))&gt;0,ROUND($H1227*($N1227/SUMPRODUCT(MAX(($C$5:$C$6173=$C1227)*($D$5:$D$6173=$D1227)*($S$5:$S$6173=1)*IFERROR($N$5:$N$6173*1,0)))),4),0)))</f>
        <v/>
      </c>
      <c r="P1227" s="10" t="inlineStr">
        <is>
          <t>Autobus con monitor e indicatori vocali / Autobus totali in offerta, incluse scorte</t>
        </is>
      </c>
      <c r="Q1227" s="21">
        <f>IF($A1227="","",$A1227&amp;"|"&amp;$C1227)</f>
        <v/>
      </c>
      <c r="R1227" s="21">
        <f>IF($A1227="","",$A1227&amp;"|"&amp;$C1227&amp;"|"&amp;$D1227)</f>
        <v/>
      </c>
      <c r="S1227" s="21">
        <f>IF($A1227="","",IFERROR(INDEX(Offerte!$D$2:$D$200,MATCH($Q1227,Offerte!$L$2:$L$200,0)),0))</f>
        <v/>
      </c>
      <c r="T1227" s="21">
        <f>IF($A1227="","",IFERROR(INDEX(Offerte!$G$2:$G$200,MATCH($Q1227,Offerte!$L$2:$L$200,0)),"NO"))</f>
        <v/>
      </c>
    </row>
    <row r="1228">
      <c r="A1228" s="10">
        <f>IF(Offerte!$A41="","",Offerte!$A41)</f>
        <v/>
      </c>
      <c r="B1228" s="10">
        <f>IF(Offerte!$A41="","",Offerte!$B41)</f>
        <v/>
      </c>
      <c r="C1228" s="10">
        <f>IF(Offerte!$A41="","",Offerte!$C41)</f>
        <v/>
      </c>
      <c r="D1228" s="10" t="inlineStr">
        <is>
          <t>C.3.2</t>
        </is>
      </c>
      <c r="E1228" s="10" t="inlineStr">
        <is>
          <t>C</t>
        </is>
      </c>
      <c r="F1228" s="10" t="inlineStr">
        <is>
          <t>T</t>
        </is>
      </c>
      <c r="G1228" s="10" t="inlineStr">
        <is>
          <t>tabular</t>
        </is>
      </c>
      <c r="H1228" s="10" t="n">
        <v>2</v>
      </c>
      <c r="I1228" s="10" t="inlineStr">
        <is>
          <t>Informazioni a bordo su coincidenze ai nodi</t>
        </is>
      </c>
      <c r="J1228" s="20" t="n"/>
      <c r="K1228" s="20" t="n"/>
      <c r="L1228" s="20" t="n"/>
      <c r="M1228" s="20" t="n"/>
      <c r="N1228" s="21">
        <f>IF($A1228="","",IF(IFERROR(VALUE($M1228),0)=1,1,0))</f>
        <v/>
      </c>
      <c r="O1228" s="21">
        <f>IF($A1228="",0,IF(OR($S1228&lt;&gt;1,COUNTA($J1228:$M1228)=0),0,IF(AND($N1228=1,IFERROR(SUMIFS($N$5:$N$6173,$Q$5:$Q$6173,$Q1228,$D$5:$D$6173,"C.3.1"),0)&gt;=0.5),$H1228,0)))</f>
        <v/>
      </c>
      <c r="P1228" s="10" t="inlineStr">
        <is>
          <t>Dipende da C.3.1 &gt;= 0.5</t>
        </is>
      </c>
      <c r="Q1228" s="21">
        <f>IF($A1228="","",$A1228&amp;"|"&amp;$C1228)</f>
        <v/>
      </c>
      <c r="R1228" s="21">
        <f>IF($A1228="","",$A1228&amp;"|"&amp;$C1228&amp;"|"&amp;$D1228)</f>
        <v/>
      </c>
      <c r="S1228" s="21">
        <f>IF($A1228="","",IFERROR(INDEX(Offerte!$D$2:$D$200,MATCH($Q1228,Offerte!$L$2:$L$200,0)),0))</f>
        <v/>
      </c>
      <c r="T1228" s="21">
        <f>IF($A1228="","",IFERROR(INDEX(Offerte!$G$2:$G$200,MATCH($Q1228,Offerte!$L$2:$L$200,0)),"NO"))</f>
        <v/>
      </c>
    </row>
    <row r="1229">
      <c r="A1229" s="10">
        <f>IF(Offerte!$A41="","",Offerte!$A41)</f>
        <v/>
      </c>
      <c r="B1229" s="10">
        <f>IF(Offerte!$A41="","",Offerte!$B41)</f>
        <v/>
      </c>
      <c r="C1229" s="10">
        <f>IF(Offerte!$A41="","",Offerte!$C41)</f>
        <v/>
      </c>
      <c r="D1229" s="10" t="inlineStr">
        <is>
          <t>D.1.1</t>
        </is>
      </c>
      <c r="E1229" s="10" t="inlineStr">
        <is>
          <t>D</t>
        </is>
      </c>
      <c r="F1229" s="10" t="inlineStr">
        <is>
          <t>Q</t>
        </is>
      </c>
      <c r="G1229" s="10" t="inlineStr">
        <is>
          <t>higher</t>
        </is>
      </c>
      <c r="H1229" s="10" t="n">
        <v>3</v>
      </c>
      <c r="I1229" s="10" t="inlineStr">
        <is>
          <t>Installazione di pensiline</t>
        </is>
      </c>
      <c r="J1229" s="20" t="n"/>
      <c r="K1229" s="20" t="n"/>
      <c r="L1229" s="20" t="n"/>
      <c r="M1229" s="20" t="n"/>
      <c r="N1229" s="21">
        <f>IF($A1229="","",IFERROR(VALUE($J1229),0))</f>
        <v/>
      </c>
      <c r="O1229" s="21">
        <f>IF($A1229="",0,IF(OR($S1229&lt;&gt;1,COUNTA($J1229:$M1229)=0),0,IF(SUMPRODUCT(MAX(($C$5:$C$6173=$C1229)*($D$5:$D$6173=$D1229)*($S$5:$S$6173=1)*IFERROR($N$5:$N$6173*1,0)))&gt;0,ROUND($H1229*($N1229/SUMPRODUCT(MAX(($C$5:$C$6173=$C1229)*($D$5:$D$6173=$D1229)*($S$5:$S$6173=1)*IFERROR($N$5:$N$6173*1,0)))),4),0)))</f>
        <v/>
      </c>
      <c r="P1229" s="10" t="inlineStr">
        <is>
          <t>fermate</t>
        </is>
      </c>
      <c r="Q1229" s="21">
        <f>IF($A1229="","",$A1229&amp;"|"&amp;$C1229)</f>
        <v/>
      </c>
      <c r="R1229" s="21">
        <f>IF($A1229="","",$A1229&amp;"|"&amp;$C1229&amp;"|"&amp;$D1229)</f>
        <v/>
      </c>
      <c r="S1229" s="21">
        <f>IF($A1229="","",IFERROR(INDEX(Offerte!$D$2:$D$200,MATCH($Q1229,Offerte!$L$2:$L$200,0)),0))</f>
        <v/>
      </c>
      <c r="T1229" s="21">
        <f>IF($A1229="","",IFERROR(INDEX(Offerte!$G$2:$G$200,MATCH($Q1229,Offerte!$L$2:$L$200,0)),"NO"))</f>
        <v/>
      </c>
    </row>
    <row r="1230">
      <c r="A1230" s="10">
        <f>IF(Offerte!$A41="","",Offerte!$A41)</f>
        <v/>
      </c>
      <c r="B1230" s="10">
        <f>IF(Offerte!$A41="","",Offerte!$B41)</f>
        <v/>
      </c>
      <c r="C1230" s="10">
        <f>IF(Offerte!$A41="","",Offerte!$C41)</f>
        <v/>
      </c>
      <c r="D1230" s="10" t="inlineStr">
        <is>
          <t>D.1.2</t>
        </is>
      </c>
      <c r="E1230" s="10" t="inlineStr">
        <is>
          <t>D</t>
        </is>
      </c>
      <c r="F1230" s="10" t="inlineStr">
        <is>
          <t>Q</t>
        </is>
      </c>
      <c r="G1230" s="10" t="inlineStr">
        <is>
          <t>higher</t>
        </is>
      </c>
      <c r="H1230" s="10" t="n">
        <v>3</v>
      </c>
      <c r="I1230" s="10" t="inlineStr">
        <is>
          <t>Installazione di paline di fermata conformi alla DGR 581/2023</t>
        </is>
      </c>
      <c r="J1230" s="20" t="n"/>
      <c r="K1230" s="20" t="n"/>
      <c r="L1230" s="20" t="n"/>
      <c r="M1230" s="20" t="n"/>
      <c r="N1230" s="21">
        <f>IF($A1230="","",IFERROR(VALUE($J1230),0))</f>
        <v/>
      </c>
      <c r="O1230" s="21">
        <f>IF($A1230="",0,IF(OR($S1230&lt;&gt;1,COUNTA($J1230:$M1230)=0),0,IF(SUMPRODUCT(MAX(($C$5:$C$6173=$C1230)*($D$5:$D$6173=$D1230)*($S$5:$S$6173=1)*IFERROR($N$5:$N$6173*1,0)))&gt;0,ROUND($H1230*($N1230/SUMPRODUCT(MAX(($C$5:$C$6173=$C1230)*($D$5:$D$6173=$D1230)*($S$5:$S$6173=1)*IFERROR($N$5:$N$6173*1,0)))),4),0)))</f>
        <v/>
      </c>
      <c r="P1230" s="10" t="inlineStr">
        <is>
          <t>fermate</t>
        </is>
      </c>
      <c r="Q1230" s="21">
        <f>IF($A1230="","",$A1230&amp;"|"&amp;$C1230)</f>
        <v/>
      </c>
      <c r="R1230" s="21">
        <f>IF($A1230="","",$A1230&amp;"|"&amp;$C1230&amp;"|"&amp;$D1230)</f>
        <v/>
      </c>
      <c r="S1230" s="21">
        <f>IF($A1230="","",IFERROR(INDEX(Offerte!$D$2:$D$200,MATCH($Q1230,Offerte!$L$2:$L$200,0)),0))</f>
        <v/>
      </c>
      <c r="T1230" s="21">
        <f>IF($A1230="","",IFERROR(INDEX(Offerte!$G$2:$G$200,MATCH($Q1230,Offerte!$L$2:$L$200,0)),"NO"))</f>
        <v/>
      </c>
    </row>
    <row r="1231">
      <c r="A1231" s="10">
        <f>IF(Offerte!$A41="","",Offerte!$A41)</f>
        <v/>
      </c>
      <c r="B1231" s="10">
        <f>IF(Offerte!$A41="","",Offerte!$B41)</f>
        <v/>
      </c>
      <c r="C1231" s="10">
        <f>IF(Offerte!$A41="","",Offerte!$C41)</f>
        <v/>
      </c>
      <c r="D1231" s="10" t="inlineStr">
        <is>
          <t>D.1.3</t>
        </is>
      </c>
      <c r="E1231" s="10" t="inlineStr">
        <is>
          <t>D</t>
        </is>
      </c>
      <c r="F1231" s="10" t="inlineStr">
        <is>
          <t>Q</t>
        </is>
      </c>
      <c r="G1231" s="10" t="inlineStr">
        <is>
          <t>higher</t>
        </is>
      </c>
      <c r="H1231" s="10" t="n">
        <v>2</v>
      </c>
      <c r="I1231" s="10" t="inlineStr">
        <is>
          <t>Display informativi connessi alle fermate</t>
        </is>
      </c>
      <c r="J1231" s="20" t="n"/>
      <c r="K1231" s="20" t="n"/>
      <c r="L1231" s="20" t="n"/>
      <c r="M1231" s="20" t="n"/>
      <c r="N1231" s="21">
        <f>IF($A1231="","",IFERROR(VALUE($J1231),0))</f>
        <v/>
      </c>
      <c r="O1231" s="21">
        <f>IF($A1231="",0,IF(OR($S1231&lt;&gt;1,COUNTA($J1231:$M1231)=0),0,IF(SUMPRODUCT(MAX(($C$5:$C$6173=$C1231)*($D$5:$D$6173=$D1231)*($S$5:$S$6173=1)*IFERROR($N$5:$N$6173*1,0)))&gt;0,ROUND($H1231*($N1231/SUMPRODUCT(MAX(($C$5:$C$6173=$C1231)*($D$5:$D$6173=$D1231)*($S$5:$S$6173=1)*IFERROR($N$5:$N$6173*1,0)))),4),0)))</f>
        <v/>
      </c>
      <c r="P1231" s="10" t="inlineStr">
        <is>
          <t>fermate</t>
        </is>
      </c>
      <c r="Q1231" s="21">
        <f>IF($A1231="","",$A1231&amp;"|"&amp;$C1231)</f>
        <v/>
      </c>
      <c r="R1231" s="21">
        <f>IF($A1231="","",$A1231&amp;"|"&amp;$C1231&amp;"|"&amp;$D1231)</f>
        <v/>
      </c>
      <c r="S1231" s="21">
        <f>IF($A1231="","",IFERROR(INDEX(Offerte!$D$2:$D$200,MATCH($Q1231,Offerte!$L$2:$L$200,0)),0))</f>
        <v/>
      </c>
      <c r="T1231" s="21">
        <f>IF($A1231="","",IFERROR(INDEX(Offerte!$G$2:$G$200,MATCH($Q1231,Offerte!$L$2:$L$200,0)),"NO"))</f>
        <v/>
      </c>
    </row>
    <row r="1232">
      <c r="A1232" s="10">
        <f>IF(Offerte!$A41="","",Offerte!$A41)</f>
        <v/>
      </c>
      <c r="B1232" s="10">
        <f>IF(Offerte!$A41="","",Offerte!$B41)</f>
        <v/>
      </c>
      <c r="C1232" s="10">
        <f>IF(Offerte!$A41="","",Offerte!$C41)</f>
        <v/>
      </c>
      <c r="D1232" s="10" t="inlineStr">
        <is>
          <t>D.2.1</t>
        </is>
      </c>
      <c r="E1232" s="10" t="inlineStr">
        <is>
          <t>D</t>
        </is>
      </c>
      <c r="F1232" s="10" t="inlineStr">
        <is>
          <t>Q</t>
        </is>
      </c>
      <c r="G1232" s="10" t="inlineStr">
        <is>
          <t>higher</t>
        </is>
      </c>
      <c r="H1232" s="10" t="n">
        <v>2</v>
      </c>
      <c r="I1232" s="10" t="inlineStr">
        <is>
          <t>Segnali tattili Loges-Vet-Evolution</t>
        </is>
      </c>
      <c r="J1232" s="20" t="n"/>
      <c r="K1232" s="20" t="n"/>
      <c r="L1232" s="20" t="n"/>
      <c r="M1232" s="20" t="n"/>
      <c r="N1232" s="21">
        <f>IF($A1232="","",IFERROR(VALUE($J1232),0))</f>
        <v/>
      </c>
      <c r="O1232" s="21">
        <f>IF($A1232="",0,IF(OR($S1232&lt;&gt;1,COUNTA($J1232:$M1232)=0),0,IF(SUMPRODUCT(MAX(($C$5:$C$6173=$C1232)*($D$5:$D$6173=$D1232)*($S$5:$S$6173=1)*IFERROR($N$5:$N$6173*1,0)))&gt;0,ROUND($H1232*($N1232/SUMPRODUCT(MAX(($C$5:$C$6173=$C1232)*($D$5:$D$6173=$D1232)*($S$5:$S$6173=1)*IFERROR($N$5:$N$6173*1,0)))),4),0)))</f>
        <v/>
      </c>
      <c r="P1232" s="10" t="inlineStr">
        <is>
          <t>fermate</t>
        </is>
      </c>
      <c r="Q1232" s="21">
        <f>IF($A1232="","",$A1232&amp;"|"&amp;$C1232)</f>
        <v/>
      </c>
      <c r="R1232" s="21">
        <f>IF($A1232="","",$A1232&amp;"|"&amp;$C1232&amp;"|"&amp;$D1232)</f>
        <v/>
      </c>
      <c r="S1232" s="21">
        <f>IF($A1232="","",IFERROR(INDEX(Offerte!$D$2:$D$200,MATCH($Q1232,Offerte!$L$2:$L$200,0)),0))</f>
        <v/>
      </c>
      <c r="T1232" s="21">
        <f>IF($A1232="","",IFERROR(INDEX(Offerte!$G$2:$G$200,MATCH($Q1232,Offerte!$L$2:$L$200,0)),"NO"))</f>
        <v/>
      </c>
    </row>
    <row r="1233">
      <c r="A1233" s="10">
        <f>IF(Offerte!$A41="","",Offerte!$A41)</f>
        <v/>
      </c>
      <c r="B1233" s="10">
        <f>IF(Offerte!$A41="","",Offerte!$B41)</f>
        <v/>
      </c>
      <c r="C1233" s="10">
        <f>IF(Offerte!$A41="","",Offerte!$C41)</f>
        <v/>
      </c>
      <c r="D1233" s="10" t="inlineStr">
        <is>
          <t>E.1.1</t>
        </is>
      </c>
      <c r="E1233" s="10" t="inlineStr">
        <is>
          <t>E</t>
        </is>
      </c>
      <c r="F1233" s="10" t="inlineStr">
        <is>
          <t>T</t>
        </is>
      </c>
      <c r="G1233" s="10" t="inlineStr">
        <is>
          <t>tabular</t>
        </is>
      </c>
      <c r="H1233" s="10" t="n">
        <v>2</v>
      </c>
      <c r="I1233" s="10" t="inlineStr">
        <is>
          <t>Mobile app con travel planner PRM</t>
        </is>
      </c>
      <c r="J1233" s="20" t="n"/>
      <c r="K1233" s="20" t="n"/>
      <c r="L1233" s="20" t="n"/>
      <c r="M1233" s="20" t="n"/>
      <c r="N1233" s="21">
        <f>IF($A1233="","",IF(IFERROR(VALUE($M1233),0)=1,1,0))</f>
        <v/>
      </c>
      <c r="O1233" s="21">
        <f>IF($A1233="",0,IF(OR($S1233&lt;&gt;1,COUNTA($J1233:$M1233)=0),0,IF($N1233=1,$H1233,0)))</f>
        <v/>
      </c>
      <c r="P1233" s="10" t="inlineStr">
        <is>
          <t>sì/no</t>
        </is>
      </c>
      <c r="Q1233" s="21">
        <f>IF($A1233="","",$A1233&amp;"|"&amp;$C1233)</f>
        <v/>
      </c>
      <c r="R1233" s="21">
        <f>IF($A1233="","",$A1233&amp;"|"&amp;$C1233&amp;"|"&amp;$D1233)</f>
        <v/>
      </c>
      <c r="S1233" s="21">
        <f>IF($A1233="","",IFERROR(INDEX(Offerte!$D$2:$D$200,MATCH($Q1233,Offerte!$L$2:$L$200,0)),0))</f>
        <v/>
      </c>
      <c r="T1233" s="21">
        <f>IF($A1233="","",IFERROR(INDEX(Offerte!$G$2:$G$200,MATCH($Q1233,Offerte!$L$2:$L$200,0)),"NO"))</f>
        <v/>
      </c>
    </row>
    <row r="1234">
      <c r="A1234" s="10">
        <f>IF(Offerte!$A41="","",Offerte!$A41)</f>
        <v/>
      </c>
      <c r="B1234" s="10">
        <f>IF(Offerte!$A41="","",Offerte!$B41)</f>
        <v/>
      </c>
      <c r="C1234" s="10">
        <f>IF(Offerte!$A41="","",Offerte!$C41)</f>
        <v/>
      </c>
      <c r="D1234" s="10" t="inlineStr">
        <is>
          <t>E.2.1</t>
        </is>
      </c>
      <c r="E1234" s="10" t="inlineStr">
        <is>
          <t>E</t>
        </is>
      </c>
      <c r="F1234" s="10" t="inlineStr">
        <is>
          <t>D</t>
        </is>
      </c>
      <c r="G1234" s="10" t="inlineStr">
        <is>
          <t>discretionary</t>
        </is>
      </c>
      <c r="H1234" s="10" t="n">
        <v>2</v>
      </c>
      <c r="I1234" s="10" t="inlineStr">
        <is>
          <t>Altre azioni informative e rapporti con gli utenti</t>
        </is>
      </c>
      <c r="J1234" s="20" t="n"/>
      <c r="K1234" s="20" t="n"/>
      <c r="L1234" s="20" t="n"/>
      <c r="M1234" s="20" t="n"/>
      <c r="N1234" s="21">
        <f>IF($A1234="","",MAX(0,MIN(1,IFERROR(VALUE($M1234),0))))</f>
        <v/>
      </c>
      <c r="O1234" s="21">
        <f>IF($A1234="",0,IF(OR($S1234&lt;&gt;1,COUNTA($J1234:$M1234)=0),0,IF(SUMPRODUCT(MAX(($C$5:$C$6173=$C1234)*($D$5:$D$6173=$D1234)*($S$5:$S$6173=1)*IFERROR($N$5:$N$6173*1,0)))&gt;0,ROUND($H1234*($N1234/SUMPRODUCT(MAX(($C$5:$C$6173=$C1234)*($D$5:$D$6173=$D1234)*($S$5:$S$6173=1)*IFERROR($N$5:$N$6173*1,0)))),4),0)))</f>
        <v/>
      </c>
      <c r="P1234" s="10" t="inlineStr">
        <is>
          <t>coeff.</t>
        </is>
      </c>
      <c r="Q1234" s="21">
        <f>IF($A1234="","",$A1234&amp;"|"&amp;$C1234)</f>
        <v/>
      </c>
      <c r="R1234" s="21">
        <f>IF($A1234="","",$A1234&amp;"|"&amp;$C1234&amp;"|"&amp;$D1234)</f>
        <v/>
      </c>
      <c r="S1234" s="21">
        <f>IF($A1234="","",IFERROR(INDEX(Offerte!$D$2:$D$200,MATCH($Q1234,Offerte!$L$2:$L$200,0)),0))</f>
        <v/>
      </c>
      <c r="T1234" s="21">
        <f>IF($A1234="","",IFERROR(INDEX(Offerte!$G$2:$G$200,MATCH($Q1234,Offerte!$L$2:$L$200,0)),"NO"))</f>
        <v/>
      </c>
    </row>
    <row r="1235">
      <c r="A1235" s="10">
        <f>IF(Offerte!$A41="","",Offerte!$A41)</f>
        <v/>
      </c>
      <c r="B1235" s="10">
        <f>IF(Offerte!$A41="","",Offerte!$B41)</f>
        <v/>
      </c>
      <c r="C1235" s="10">
        <f>IF(Offerte!$A41="","",Offerte!$C41)</f>
        <v/>
      </c>
      <c r="D1235" s="10" t="inlineStr">
        <is>
          <t>F.1.1</t>
        </is>
      </c>
      <c r="E1235" s="10" t="inlineStr">
        <is>
          <t>F</t>
        </is>
      </c>
      <c r="F1235" s="10" t="inlineStr">
        <is>
          <t>Q</t>
        </is>
      </c>
      <c r="G1235" s="10" t="inlineStr">
        <is>
          <t>lower</t>
        </is>
      </c>
      <c r="H1235" s="10" t="n">
        <v>7</v>
      </c>
      <c r="I1235" s="10" t="inlineStr">
        <is>
          <t>Performance ambientali del parco mezzi adibito al servizio - I_CEA</t>
        </is>
      </c>
      <c r="J1235" s="20" t="n"/>
      <c r="K1235" s="20" t="n"/>
      <c r="L1235" s="20" t="n"/>
      <c r="M1235" s="20" t="n"/>
      <c r="N1235" s="21">
        <f>IF($A1235="","",IFERROR(VALUE($J1235),0))</f>
        <v/>
      </c>
      <c r="O1235" s="21">
        <f>IF($A1235="",0,IF(OR($S1235&lt;&gt;1,COUNTA($J1235:$M1235)=0),0,IF(AND(IFERROR(AGGREGATE(15,6,$N$5:$N$6173/(($C$5:$C$6173=$C1235)*($D$5:$D$6173=$D1235)*($S$5:$S$6173=1)*($N$5:$N$6173&gt;0)),1),0)&gt;0,$N1235&gt;0),ROUND($H1235*(IFERROR(AGGREGATE(15,6,$N$5:$N$6173/(($C$5:$C$6173=$C1235)*($D$5:$D$6173=$D1235)*($S$5:$S$6173=1)*($N$5:$N$6173&gt;0)),1),0)/$N1235),4),0)))</f>
        <v/>
      </c>
      <c r="P1235" s="10" t="inlineStr">
        <is>
          <t>indice</t>
        </is>
      </c>
      <c r="Q1235" s="21">
        <f>IF($A1235="","",$A1235&amp;"|"&amp;$C1235)</f>
        <v/>
      </c>
      <c r="R1235" s="21">
        <f>IF($A1235="","",$A1235&amp;"|"&amp;$C1235&amp;"|"&amp;$D1235)</f>
        <v/>
      </c>
      <c r="S1235" s="21">
        <f>IF($A1235="","",IFERROR(INDEX(Offerte!$D$2:$D$200,MATCH($Q1235,Offerte!$L$2:$L$200,0)),0))</f>
        <v/>
      </c>
      <c r="T1235" s="21">
        <f>IF($A1235="","",IFERROR(INDEX(Offerte!$G$2:$G$200,MATCH($Q1235,Offerte!$L$2:$L$200,0)),"NO"))</f>
        <v/>
      </c>
    </row>
    <row r="1236">
      <c r="A1236" s="10">
        <f>IF(Offerte!$A41="","",Offerte!$A41)</f>
        <v/>
      </c>
      <c r="B1236" s="10">
        <f>IF(Offerte!$A41="","",Offerte!$B41)</f>
        <v/>
      </c>
      <c r="C1236" s="10">
        <f>IF(Offerte!$A41="","",Offerte!$C41)</f>
        <v/>
      </c>
      <c r="D1236" s="10" t="inlineStr">
        <is>
          <t>F.2.1</t>
        </is>
      </c>
      <c r="E1236" s="10" t="inlineStr">
        <is>
          <t>F</t>
        </is>
      </c>
      <c r="F1236" s="10" t="inlineStr">
        <is>
          <t>Q</t>
        </is>
      </c>
      <c r="G1236" s="10" t="inlineStr">
        <is>
          <t>higher</t>
        </is>
      </c>
      <c r="H1236" s="10" t="n">
        <v>2</v>
      </c>
      <c r="I1236" s="10" t="inlineStr">
        <is>
          <t>Tasso di copertura del servizio con dispositivi ECO-DRIVER</t>
        </is>
      </c>
      <c r="J1236" s="20" t="n"/>
      <c r="K1236" s="20" t="n"/>
      <c r="L1236" s="20" t="n"/>
      <c r="M1236" s="20" t="n"/>
      <c r="N1236" s="21">
        <f>IF($A1236="","",IFERROR(VALUE($K1236)/VALUE($L1236),IFERROR(VALUE($J1236),0)))</f>
        <v/>
      </c>
      <c r="O1236" s="21">
        <f>IF($A1236="",0,IF(OR($S1236&lt;&gt;1,COUNTA($J1236:$M1236)=0),0,IF(SUMPRODUCT(MAX(($C$5:$C$6173=$C1236)*($D$5:$D$6173=$D1236)*($S$5:$S$6173=1)*IFERROR($N$5:$N$6173*1,0)))&gt;0,ROUND($H1236*($N1236/SUMPRODUCT(MAX(($C$5:$C$6173=$C1236)*($D$5:$D$6173=$D1236)*($S$5:$S$6173=1)*IFERROR($N$5:$N$6173*1,0)))),4),0)))</f>
        <v/>
      </c>
      <c r="P1236" s="10" t="inlineStr">
        <is>
          <t>Autobus attrezzati con dispositivi ECO-DRIVER / Autobus totali in offerta, incluse scorte</t>
        </is>
      </c>
      <c r="Q1236" s="21">
        <f>IF($A1236="","",$A1236&amp;"|"&amp;$C1236)</f>
        <v/>
      </c>
      <c r="R1236" s="21">
        <f>IF($A1236="","",$A1236&amp;"|"&amp;$C1236&amp;"|"&amp;$D1236)</f>
        <v/>
      </c>
      <c r="S1236" s="21">
        <f>IF($A1236="","",IFERROR(INDEX(Offerte!$D$2:$D$200,MATCH($Q1236,Offerte!$L$2:$L$200,0)),0))</f>
        <v/>
      </c>
      <c r="T1236" s="21">
        <f>IF($A1236="","",IFERROR(INDEX(Offerte!$G$2:$G$200,MATCH($Q1236,Offerte!$L$2:$L$200,0)),"NO"))</f>
        <v/>
      </c>
    </row>
    <row r="1237">
      <c r="A1237" s="10">
        <f>IF(Offerte!$A41="","",Offerte!$A41)</f>
        <v/>
      </c>
      <c r="B1237" s="10">
        <f>IF(Offerte!$A41="","",Offerte!$B41)</f>
        <v/>
      </c>
      <c r="C1237" s="10">
        <f>IF(Offerte!$A41="","",Offerte!$C41)</f>
        <v/>
      </c>
      <c r="D1237" s="10" t="inlineStr">
        <is>
          <t>F.3.1</t>
        </is>
      </c>
      <c r="E1237" s="10" t="inlineStr">
        <is>
          <t>F</t>
        </is>
      </c>
      <c r="F1237" s="10" t="inlineStr">
        <is>
          <t>Q</t>
        </is>
      </c>
      <c r="G1237" s="10" t="inlineStr">
        <is>
          <t>higher</t>
        </is>
      </c>
      <c r="H1237" s="10" t="n">
        <v>2</v>
      </c>
      <c r="I1237" s="10" t="inlineStr">
        <is>
          <t>Autoproduzione consumi elettrici per trazione</t>
        </is>
      </c>
      <c r="J1237" s="20" t="n"/>
      <c r="K1237" s="20" t="n"/>
      <c r="L1237" s="20" t="n"/>
      <c r="M1237" s="20" t="n"/>
      <c r="N1237" s="21">
        <f>IF($A1237="","",IFERROR(VALUE($J1237),0))</f>
        <v/>
      </c>
      <c r="O1237" s="21">
        <f>IF($A1237="",0,IF(OR($S1237&lt;&gt;1,COUNTA($J1237:$M1237)=0),0,IF(SUMPRODUCT(MAX(($C$5:$C$6173=$C1237)*($D$5:$D$6173=$D1237)*($S$5:$S$6173=1)*IFERROR($N$5:$N$6173*1,0)))&gt;0,ROUND($H1237*($N1237/SUMPRODUCT(MAX(($C$5:$C$6173=$C1237)*($D$5:$D$6173=$D1237)*($S$5:$S$6173=1)*IFERROR($N$5:$N$6173*1,0)))),4),0)))</f>
        <v/>
      </c>
      <c r="P1237" s="10" t="inlineStr">
        <is>
          <t>kWh/anno</t>
        </is>
      </c>
      <c r="Q1237" s="21">
        <f>IF($A1237="","",$A1237&amp;"|"&amp;$C1237)</f>
        <v/>
      </c>
      <c r="R1237" s="21">
        <f>IF($A1237="","",$A1237&amp;"|"&amp;$C1237&amp;"|"&amp;$D1237)</f>
        <v/>
      </c>
      <c r="S1237" s="21">
        <f>IF($A1237="","",IFERROR(INDEX(Offerte!$D$2:$D$200,MATCH($Q1237,Offerte!$L$2:$L$200,0)),0))</f>
        <v/>
      </c>
      <c r="T1237" s="21">
        <f>IF($A1237="","",IFERROR(INDEX(Offerte!$G$2:$G$200,MATCH($Q1237,Offerte!$L$2:$L$200,0)),"NO"))</f>
        <v/>
      </c>
    </row>
    <row r="1238">
      <c r="A1238" s="10">
        <f>IF(Offerte!$A41="","",Offerte!$A41)</f>
        <v/>
      </c>
      <c r="B1238" s="10">
        <f>IF(Offerte!$A41="","",Offerte!$B41)</f>
        <v/>
      </c>
      <c r="C1238" s="10">
        <f>IF(Offerte!$A41="","",Offerte!$C41)</f>
        <v/>
      </c>
      <c r="D1238" s="10" t="inlineStr">
        <is>
          <t>F.4.1</t>
        </is>
      </c>
      <c r="E1238" s="10" t="inlineStr">
        <is>
          <t>F</t>
        </is>
      </c>
      <c r="F1238" s="10" t="inlineStr">
        <is>
          <t>Q</t>
        </is>
      </c>
      <c r="G1238" s="10" t="inlineStr">
        <is>
          <t>soil</t>
        </is>
      </c>
      <c r="H1238" s="10" t="n">
        <v>2</v>
      </c>
      <c r="I1238" s="10" t="inlineStr">
        <is>
          <t>Indice di consumo di suolo</t>
        </is>
      </c>
      <c r="J1238" s="20" t="n"/>
      <c r="K1238" s="20" t="n"/>
      <c r="L1238" s="20" t="n"/>
      <c r="M1238" s="20" t="n"/>
      <c r="N1238" s="21">
        <f>IF($A1238="","",IFERROR(VALUE($J1238),0))</f>
        <v/>
      </c>
      <c r="O1238" s="21">
        <f>IF($A1238="",0,IF(OR($S1238&lt;&gt;1,COUNTA($J1238:$M1238)=0),0,IF($N1238&lt;=0,$H1238,IF(SUMPRODUCT(MAX(($C$5:$C$6173=$C1238)*($D$5:$D$6173=$D1238)*($S$5:$S$6173=1)*IFERROR($N$5:$N$6173*1,0)))&gt;0,ROUND($H1238*((SUMPRODUCT(MAX(($C$5:$C$6173=$C1238)*($D$5:$D$6173=$D1238)*($S$5:$S$6173=1)*IFERROR($N$5:$N$6173*1,0)))-$N1238)/SUMPRODUCT(MAX(($C$5:$C$6173=$C1238)*($D$5:$D$6173=$D1238)*($S$5:$S$6173=1)*IFERROR($N$5:$N$6173*1,0)))),4),0))))</f>
        <v/>
      </c>
      <c r="P1238" s="10" t="inlineStr">
        <is>
          <t>m2</t>
        </is>
      </c>
      <c r="Q1238" s="21">
        <f>IF($A1238="","",$A1238&amp;"|"&amp;$C1238)</f>
        <v/>
      </c>
      <c r="R1238" s="21">
        <f>IF($A1238="","",$A1238&amp;"|"&amp;$C1238&amp;"|"&amp;$D1238)</f>
        <v/>
      </c>
      <c r="S1238" s="21">
        <f>IF($A1238="","",IFERROR(INDEX(Offerte!$D$2:$D$200,MATCH($Q1238,Offerte!$L$2:$L$200,0)),0))</f>
        <v/>
      </c>
      <c r="T1238" s="21">
        <f>IF($A1238="","",IFERROR(INDEX(Offerte!$G$2:$G$200,MATCH($Q1238,Offerte!$L$2:$L$200,0)),"NO"))</f>
        <v/>
      </c>
    </row>
    <row r="1239">
      <c r="A1239" s="10">
        <f>IF(Offerte!$A41="","",Offerte!$A41)</f>
        <v/>
      </c>
      <c r="B1239" s="10">
        <f>IF(Offerte!$A41="","",Offerte!$B41)</f>
        <v/>
      </c>
      <c r="C1239" s="10">
        <f>IF(Offerte!$A41="","",Offerte!$C41)</f>
        <v/>
      </c>
      <c r="D1239" s="10" t="inlineStr">
        <is>
          <t>F.5.1</t>
        </is>
      </c>
      <c r="E1239" s="10" t="inlineStr">
        <is>
          <t>F</t>
        </is>
      </c>
      <c r="F1239" s="10" t="inlineStr">
        <is>
          <t>T</t>
        </is>
      </c>
      <c r="G1239" s="10" t="inlineStr">
        <is>
          <t>tabular</t>
        </is>
      </c>
      <c r="H1239" s="10" t="n">
        <v>1</v>
      </c>
      <c r="I1239" s="10" t="inlineStr">
        <is>
          <t>Rendicontazione di sostenibilità ambientale</t>
        </is>
      </c>
      <c r="J1239" s="20" t="n"/>
      <c r="K1239" s="20" t="n"/>
      <c r="L1239" s="20" t="n"/>
      <c r="M1239" s="20" t="n"/>
      <c r="N1239" s="21">
        <f>IF($A1239="","",IF(IFERROR(VALUE($M1239),0)=1,1,0))</f>
        <v/>
      </c>
      <c r="O1239" s="21">
        <f>IF($A1239="",0,IF(OR($S1239&lt;&gt;1,COUNTA($J1239:$M1239)=0),0,IF($N1239=1,$H1239,0)))</f>
        <v/>
      </c>
      <c r="P1239" s="10" t="inlineStr">
        <is>
          <t>sì/no</t>
        </is>
      </c>
      <c r="Q1239" s="21">
        <f>IF($A1239="","",$A1239&amp;"|"&amp;$C1239)</f>
        <v/>
      </c>
      <c r="R1239" s="21">
        <f>IF($A1239="","",$A1239&amp;"|"&amp;$C1239&amp;"|"&amp;$D1239)</f>
        <v/>
      </c>
      <c r="S1239" s="21">
        <f>IF($A1239="","",IFERROR(INDEX(Offerte!$D$2:$D$200,MATCH($Q1239,Offerte!$L$2:$L$200,0)),0))</f>
        <v/>
      </c>
      <c r="T1239" s="21">
        <f>IF($A1239="","",IFERROR(INDEX(Offerte!$G$2:$G$200,MATCH($Q1239,Offerte!$L$2:$L$200,0)),"NO"))</f>
        <v/>
      </c>
    </row>
    <row r="1240">
      <c r="A1240" s="10">
        <f>IF(Offerte!$A41="","",Offerte!$A41)</f>
        <v/>
      </c>
      <c r="B1240" s="10">
        <f>IF(Offerte!$A41="","",Offerte!$B41)</f>
        <v/>
      </c>
      <c r="C1240" s="10">
        <f>IF(Offerte!$A41="","",Offerte!$C41)</f>
        <v/>
      </c>
      <c r="D1240" s="10" t="inlineStr">
        <is>
          <t>G.1.1</t>
        </is>
      </c>
      <c r="E1240" s="10" t="inlineStr">
        <is>
          <t>G</t>
        </is>
      </c>
      <c r="F1240" s="10" t="inlineStr">
        <is>
          <t>D</t>
        </is>
      </c>
      <c r="G1240" s="10" t="inlineStr">
        <is>
          <t>discretionary</t>
        </is>
      </c>
      <c r="H1240" s="10" t="n">
        <v>2</v>
      </c>
      <c r="I1240" s="10" t="inlineStr">
        <is>
          <t>Qualità del progetto di centrale di controllo aziendale</t>
        </is>
      </c>
      <c r="J1240" s="20" t="n"/>
      <c r="K1240" s="20" t="n"/>
      <c r="L1240" s="20" t="n"/>
      <c r="M1240" s="20" t="n"/>
      <c r="N1240" s="21">
        <f>IF($A1240="","",MAX(0,MIN(1,IFERROR(VALUE($M1240),0))))</f>
        <v/>
      </c>
      <c r="O1240" s="21">
        <f>IF($A1240="",0,IF(OR($S1240&lt;&gt;1,COUNTA($J1240:$M1240)=0),0,IF(SUMPRODUCT(MAX(($C$5:$C$6173=$C1240)*($D$5:$D$6173=$D1240)*($S$5:$S$6173=1)*IFERROR($N$5:$N$6173*1,0)))&gt;0,ROUND($H1240*($N1240/SUMPRODUCT(MAX(($C$5:$C$6173=$C1240)*($D$5:$D$6173=$D1240)*($S$5:$S$6173=1)*IFERROR($N$5:$N$6173*1,0)))),4),0)))</f>
        <v/>
      </c>
      <c r="P1240" s="10" t="inlineStr">
        <is>
          <t>coeff.</t>
        </is>
      </c>
      <c r="Q1240" s="21">
        <f>IF($A1240="","",$A1240&amp;"|"&amp;$C1240)</f>
        <v/>
      </c>
      <c r="R1240" s="21">
        <f>IF($A1240="","",$A1240&amp;"|"&amp;$C1240&amp;"|"&amp;$D1240)</f>
        <v/>
      </c>
      <c r="S1240" s="21">
        <f>IF($A1240="","",IFERROR(INDEX(Offerte!$D$2:$D$200,MATCH($Q1240,Offerte!$L$2:$L$200,0)),0))</f>
        <v/>
      </c>
      <c r="T1240" s="21">
        <f>IF($A1240="","",IFERROR(INDEX(Offerte!$G$2:$G$200,MATCH($Q1240,Offerte!$L$2:$L$200,0)),"NO"))</f>
        <v/>
      </c>
    </row>
    <row r="1241">
      <c r="A1241" s="10">
        <f>IF(Offerte!$A41="","",Offerte!$A41)</f>
        <v/>
      </c>
      <c r="B1241" s="10">
        <f>IF(Offerte!$A41="","",Offerte!$B41)</f>
        <v/>
      </c>
      <c r="C1241" s="10">
        <f>IF(Offerte!$A41="","",Offerte!$C41)</f>
        <v/>
      </c>
      <c r="D1241" s="10" t="inlineStr">
        <is>
          <t>G.2.1</t>
        </is>
      </c>
      <c r="E1241" s="10" t="inlineStr">
        <is>
          <t>G</t>
        </is>
      </c>
      <c r="F1241" s="10" t="inlineStr">
        <is>
          <t>T</t>
        </is>
      </c>
      <c r="G1241" s="10" t="inlineStr">
        <is>
          <t>tabular</t>
        </is>
      </c>
      <c r="H1241" s="10" t="n">
        <v>1</v>
      </c>
      <c r="I1241" s="10" t="inlineStr">
        <is>
          <t>Certificazione ISO 45001</t>
        </is>
      </c>
      <c r="J1241" s="20" t="n"/>
      <c r="K1241" s="20" t="n"/>
      <c r="L1241" s="20" t="n"/>
      <c r="M1241" s="20" t="n"/>
      <c r="N1241" s="21">
        <f>IF($A1241="","",IF(IFERROR(VALUE($M1241),0)=1,1,0))</f>
        <v/>
      </c>
      <c r="O1241" s="21">
        <f>IF($A1241="",0,IF(OR($S1241&lt;&gt;1,COUNTA($J1241:$M1241)=0),0,IF($N1241=1,$H1241,0)))</f>
        <v/>
      </c>
      <c r="P1241" s="10" t="inlineStr">
        <is>
          <t>sì/no</t>
        </is>
      </c>
      <c r="Q1241" s="21">
        <f>IF($A1241="","",$A1241&amp;"|"&amp;$C1241)</f>
        <v/>
      </c>
      <c r="R1241" s="21">
        <f>IF($A1241="","",$A1241&amp;"|"&amp;$C1241&amp;"|"&amp;$D1241)</f>
        <v/>
      </c>
      <c r="S1241" s="21">
        <f>IF($A1241="","",IFERROR(INDEX(Offerte!$D$2:$D$200,MATCH($Q1241,Offerte!$L$2:$L$200,0)),0))</f>
        <v/>
      </c>
      <c r="T1241" s="21">
        <f>IF($A1241="","",IFERROR(INDEX(Offerte!$G$2:$G$200,MATCH($Q1241,Offerte!$L$2:$L$200,0)),"NO"))</f>
        <v/>
      </c>
    </row>
    <row r="1242">
      <c r="A1242" s="10">
        <f>IF(Offerte!$A41="","",Offerte!$A41)</f>
        <v/>
      </c>
      <c r="B1242" s="10">
        <f>IF(Offerte!$A41="","",Offerte!$B41)</f>
        <v/>
      </c>
      <c r="C1242" s="10">
        <f>IF(Offerte!$A41="","",Offerte!$C41)</f>
        <v/>
      </c>
      <c r="D1242" s="10" t="inlineStr">
        <is>
          <t>G.3.1</t>
        </is>
      </c>
      <c r="E1242" s="10" t="inlineStr">
        <is>
          <t>G</t>
        </is>
      </c>
      <c r="F1242" s="10" t="inlineStr">
        <is>
          <t>T</t>
        </is>
      </c>
      <c r="G1242" s="10" t="inlineStr">
        <is>
          <t>tabular</t>
        </is>
      </c>
      <c r="H1242" s="10" t="n">
        <v>1</v>
      </c>
      <c r="I1242" s="10" t="inlineStr">
        <is>
          <t>Certificazioni di responsabilità sociale</t>
        </is>
      </c>
      <c r="J1242" s="20" t="n"/>
      <c r="K1242" s="20" t="n"/>
      <c r="L1242" s="20" t="n"/>
      <c r="M1242" s="20" t="n"/>
      <c r="N1242" s="21">
        <f>IF($A1242="","",IF(IFERROR(VALUE($M1242),0)=1,1,0))</f>
        <v/>
      </c>
      <c r="O1242" s="21">
        <f>IF($A1242="",0,IF(OR($S1242&lt;&gt;1,COUNTA($J1242:$M1242)=0),0,IF($N1242=1,$H1242,0)))</f>
        <v/>
      </c>
      <c r="P1242" s="10" t="inlineStr">
        <is>
          <t>sì/no</t>
        </is>
      </c>
      <c r="Q1242" s="21">
        <f>IF($A1242="","",$A1242&amp;"|"&amp;$C1242)</f>
        <v/>
      </c>
      <c r="R1242" s="21">
        <f>IF($A1242="","",$A1242&amp;"|"&amp;$C1242&amp;"|"&amp;$D1242)</f>
        <v/>
      </c>
      <c r="S1242" s="21">
        <f>IF($A1242="","",IFERROR(INDEX(Offerte!$D$2:$D$200,MATCH($Q1242,Offerte!$L$2:$L$200,0)),0))</f>
        <v/>
      </c>
      <c r="T1242" s="21">
        <f>IF($A1242="","",IFERROR(INDEX(Offerte!$G$2:$G$200,MATCH($Q1242,Offerte!$L$2:$L$200,0)),"NO"))</f>
        <v/>
      </c>
    </row>
    <row r="1243">
      <c r="A1243" s="10">
        <f>IF(Offerte!$A41="","",Offerte!$A41)</f>
        <v/>
      </c>
      <c r="B1243" s="10">
        <f>IF(Offerte!$A41="","",Offerte!$B41)</f>
        <v/>
      </c>
      <c r="C1243" s="10">
        <f>IF(Offerte!$A41="","",Offerte!$C41)</f>
        <v/>
      </c>
      <c r="D1243" s="10" t="inlineStr">
        <is>
          <t>G.4.1</t>
        </is>
      </c>
      <c r="E1243" s="10" t="inlineStr">
        <is>
          <t>G</t>
        </is>
      </c>
      <c r="F1243" s="10" t="inlineStr">
        <is>
          <t>D</t>
        </is>
      </c>
      <c r="G1243" s="10" t="inlineStr">
        <is>
          <t>discretionary</t>
        </is>
      </c>
      <c r="H1243" s="10" t="n">
        <v>2</v>
      </c>
      <c r="I1243" s="10" t="inlineStr">
        <is>
          <t>Qualità del piano di formazione del personale</t>
        </is>
      </c>
      <c r="J1243" s="20" t="n"/>
      <c r="K1243" s="20" t="n"/>
      <c r="L1243" s="20" t="n"/>
      <c r="M1243" s="20" t="n"/>
      <c r="N1243" s="21">
        <f>IF($A1243="","",MAX(0,MIN(1,IFERROR(VALUE($M1243),0))))</f>
        <v/>
      </c>
      <c r="O1243" s="21">
        <f>IF($A1243="",0,IF(OR($S1243&lt;&gt;1,COUNTA($J1243:$M1243)=0),0,IF(SUMPRODUCT(MAX(($C$5:$C$6173=$C1243)*($D$5:$D$6173=$D1243)*($S$5:$S$6173=1)*IFERROR($N$5:$N$6173*1,0)))&gt;0,ROUND($H1243*($N1243/SUMPRODUCT(MAX(($C$5:$C$6173=$C1243)*($D$5:$D$6173=$D1243)*($S$5:$S$6173=1)*IFERROR($N$5:$N$6173*1,0)))),4),0)))</f>
        <v/>
      </c>
      <c r="P1243" s="10" t="inlineStr">
        <is>
          <t>coeff.</t>
        </is>
      </c>
      <c r="Q1243" s="21">
        <f>IF($A1243="","",$A1243&amp;"|"&amp;$C1243)</f>
        <v/>
      </c>
      <c r="R1243" s="21">
        <f>IF($A1243="","",$A1243&amp;"|"&amp;$C1243&amp;"|"&amp;$D1243)</f>
        <v/>
      </c>
      <c r="S1243" s="21">
        <f>IF($A1243="","",IFERROR(INDEX(Offerte!$D$2:$D$200,MATCH($Q1243,Offerte!$L$2:$L$200,0)),0))</f>
        <v/>
      </c>
      <c r="T1243" s="21">
        <f>IF($A1243="","",IFERROR(INDEX(Offerte!$G$2:$G$200,MATCH($Q1243,Offerte!$L$2:$L$200,0)),"NO"))</f>
        <v/>
      </c>
    </row>
    <row r="1244">
      <c r="A1244" s="10">
        <f>IF(Offerte!$A41="","",Offerte!$A41)</f>
        <v/>
      </c>
      <c r="B1244" s="10">
        <f>IF(Offerte!$A41="","",Offerte!$B41)</f>
        <v/>
      </c>
      <c r="C1244" s="10">
        <f>IF(Offerte!$A41="","",Offerte!$C41)</f>
        <v/>
      </c>
      <c r="D1244" s="10" t="inlineStr">
        <is>
          <t>G.5.1</t>
        </is>
      </c>
      <c r="E1244" s="10" t="inlineStr">
        <is>
          <t>G</t>
        </is>
      </c>
      <c r="F1244" s="10" t="inlineStr">
        <is>
          <t>T</t>
        </is>
      </c>
      <c r="G1244" s="10" t="inlineStr">
        <is>
          <t>tabular</t>
        </is>
      </c>
      <c r="H1244" s="10" t="n">
        <v>1</v>
      </c>
      <c r="I1244" s="10" t="inlineStr">
        <is>
          <t>Impegno al mantenimento delle garanzie del contratto di secondo livello del gestore uscente</t>
        </is>
      </c>
      <c r="J1244" s="20" t="n"/>
      <c r="K1244" s="20" t="n"/>
      <c r="L1244" s="20" t="n"/>
      <c r="M1244" s="20" t="n"/>
      <c r="N1244" s="21">
        <f>IF($A1244="","",IF(IFERROR(VALUE($M1244),0)=1,1,0))</f>
        <v/>
      </c>
      <c r="O1244" s="21">
        <f>IF($A1244="",0,IF(OR($S1244&lt;&gt;1,COUNTA($J1244:$M1244)=0),0,IF($N1244=1,$H1244,0)))</f>
        <v/>
      </c>
      <c r="P1244" s="10" t="inlineStr">
        <is>
          <t>sì/no</t>
        </is>
      </c>
      <c r="Q1244" s="21">
        <f>IF($A1244="","",$A1244&amp;"|"&amp;$C1244)</f>
        <v/>
      </c>
      <c r="R1244" s="21">
        <f>IF($A1244="","",$A1244&amp;"|"&amp;$C1244&amp;"|"&amp;$D1244)</f>
        <v/>
      </c>
      <c r="S1244" s="21">
        <f>IF($A1244="","",IFERROR(INDEX(Offerte!$D$2:$D$200,MATCH($Q1244,Offerte!$L$2:$L$200,0)),0))</f>
        <v/>
      </c>
      <c r="T1244" s="21">
        <f>IF($A1244="","",IFERROR(INDEX(Offerte!$G$2:$G$200,MATCH($Q1244,Offerte!$L$2:$L$200,0)),"NO"))</f>
        <v/>
      </c>
    </row>
    <row r="1245">
      <c r="A1245" s="10">
        <f>IF(Offerte!$A42="","",Offerte!$A42)</f>
        <v/>
      </c>
      <c r="B1245" s="10">
        <f>IF(Offerte!$A42="","",Offerte!$B42)</f>
        <v/>
      </c>
      <c r="C1245" s="10">
        <f>IF(Offerte!$A42="","",Offerte!$C42)</f>
        <v/>
      </c>
      <c r="D1245" s="10" t="inlineStr">
        <is>
          <t>A.1.1</t>
        </is>
      </c>
      <c r="E1245" s="10" t="inlineStr">
        <is>
          <t>A</t>
        </is>
      </c>
      <c r="F1245" s="10" t="inlineStr">
        <is>
          <t>Q</t>
        </is>
      </c>
      <c r="G1245" s="10" t="inlineStr">
        <is>
          <t>higher</t>
        </is>
      </c>
      <c r="H1245" s="10" t="n">
        <v>3</v>
      </c>
      <c r="I1245" s="10" t="inlineStr">
        <is>
          <t>Tasso aggiuntivo di corse controllate</t>
        </is>
      </c>
      <c r="J1245" s="20" t="n"/>
      <c r="K1245" s="20" t="n"/>
      <c r="L1245" s="20" t="n"/>
      <c r="M1245" s="20" t="n"/>
      <c r="N1245" s="21">
        <f>IF($A1245="","",IFERROR(VALUE($K1245)/VALUE($L1245)*100,IFERROR(VALUE($J1245),0)))</f>
        <v/>
      </c>
      <c r="O1245" s="21">
        <f>IF($A1245="",0,IF(OR($S1245&lt;&gt;1,COUNTA($J1245:$M1245)=0),0,IF(SUMPRODUCT(MAX(($C$5:$C$6173=$C1245)*($D$5:$D$6173=$D1245)*($S$5:$S$6173=1)*IFERROR($N$5:$N$6173*1,0)))&gt;0,ROUND($H1245*($N1245/SUMPRODUCT(MAX(($C$5:$C$6173=$C1245)*($D$5:$D$6173=$D1245)*($S$5:$S$6173=1)*IFERROR($N$5:$N$6173*1,0)))),4),0)))</f>
        <v/>
      </c>
      <c r="P1245" s="10" t="inlineStr">
        <is>
          <t>Corse controllate annue / Corse programmate annue</t>
        </is>
      </c>
      <c r="Q1245" s="21">
        <f>IF($A1245="","",$A1245&amp;"|"&amp;$C1245)</f>
        <v/>
      </c>
      <c r="R1245" s="21">
        <f>IF($A1245="","",$A1245&amp;"|"&amp;$C1245&amp;"|"&amp;$D1245)</f>
        <v/>
      </c>
      <c r="S1245" s="21">
        <f>IF($A1245="","",IFERROR(INDEX(Offerte!$D$2:$D$200,MATCH($Q1245,Offerte!$L$2:$L$200,0)),0))</f>
        <v/>
      </c>
      <c r="T1245" s="21">
        <f>IF($A1245="","",IFERROR(INDEX(Offerte!$G$2:$G$200,MATCH($Q1245,Offerte!$L$2:$L$200,0)),"NO"))</f>
        <v/>
      </c>
    </row>
    <row r="1246">
      <c r="A1246" s="10">
        <f>IF(Offerte!$A42="","",Offerte!$A42)</f>
        <v/>
      </c>
      <c r="B1246" s="10">
        <f>IF(Offerte!$A42="","",Offerte!$B42)</f>
        <v/>
      </c>
      <c r="C1246" s="10">
        <f>IF(Offerte!$A42="","",Offerte!$C42)</f>
        <v/>
      </c>
      <c r="D1246" s="10" t="inlineStr">
        <is>
          <t>A.1.2</t>
        </is>
      </c>
      <c r="E1246" s="10" t="inlineStr">
        <is>
          <t>A</t>
        </is>
      </c>
      <c r="F1246" s="10" t="inlineStr">
        <is>
          <t>Q</t>
        </is>
      </c>
      <c r="G1246" s="10" t="inlineStr">
        <is>
          <t>higher</t>
        </is>
      </c>
      <c r="H1246" s="10" t="n">
        <v>4</v>
      </c>
      <c r="I1246" s="10" t="inlineStr">
        <is>
          <t>Numero aggiuntivo di passeggeri controllati</t>
        </is>
      </c>
      <c r="J1246" s="20" t="n"/>
      <c r="K1246" s="20" t="n"/>
      <c r="L1246" s="20" t="n"/>
      <c r="M1246" s="20" t="n"/>
      <c r="N1246" s="21">
        <f>IF($A1246="","",IFERROR(VALUE($J1246),0))</f>
        <v/>
      </c>
      <c r="O1246" s="21">
        <f>IF($A1246="",0,IF(OR($S1246&lt;&gt;1,COUNTA($J1246:$M1246)=0),0,IF(SUMPRODUCT(MAX(($C$5:$C$6173=$C1246)*($D$5:$D$6173=$D1246)*($S$5:$S$6173=1)*IFERROR($N$5:$N$6173*1,0)))&gt;0,ROUND($H1246*($N1246/SUMPRODUCT(MAX(($C$5:$C$6173=$C1246)*($D$5:$D$6173=$D1246)*($S$5:$S$6173=1)*IFERROR($N$5:$N$6173*1,0)))),4),0)))</f>
        <v/>
      </c>
      <c r="P1246" s="10" t="inlineStr">
        <is>
          <t>passeggeri/anno</t>
        </is>
      </c>
      <c r="Q1246" s="21">
        <f>IF($A1246="","",$A1246&amp;"|"&amp;$C1246)</f>
        <v/>
      </c>
      <c r="R1246" s="21">
        <f>IF($A1246="","",$A1246&amp;"|"&amp;$C1246&amp;"|"&amp;$D1246)</f>
        <v/>
      </c>
      <c r="S1246" s="21">
        <f>IF($A1246="","",IFERROR(INDEX(Offerte!$D$2:$D$200,MATCH($Q1246,Offerte!$L$2:$L$200,0)),0))</f>
        <v/>
      </c>
      <c r="T1246" s="21">
        <f>IF($A1246="","",IFERROR(INDEX(Offerte!$G$2:$G$200,MATCH($Q1246,Offerte!$L$2:$L$200,0)),"NO"))</f>
        <v/>
      </c>
    </row>
    <row r="1247">
      <c r="A1247" s="10">
        <f>IF(Offerte!$A42="","",Offerte!$A42)</f>
        <v/>
      </c>
      <c r="B1247" s="10">
        <f>IF(Offerte!$A42="","",Offerte!$B42)</f>
        <v/>
      </c>
      <c r="C1247" s="10">
        <f>IF(Offerte!$A42="","",Offerte!$C42)</f>
        <v/>
      </c>
      <c r="D1247" s="10" t="inlineStr">
        <is>
          <t>B.1.1</t>
        </is>
      </c>
      <c r="E1247" s="10" t="inlineStr">
        <is>
          <t>B</t>
        </is>
      </c>
      <c r="F1247" s="10" t="inlineStr">
        <is>
          <t>Q</t>
        </is>
      </c>
      <c r="G1247" s="10" t="inlineStr">
        <is>
          <t>higher</t>
        </is>
      </c>
      <c r="H1247" s="10" t="n">
        <v>3</v>
      </c>
      <c r="I1247" s="10" t="inlineStr">
        <is>
          <t>Incremento dei posti offerti nelle fasce di punta</t>
        </is>
      </c>
      <c r="J1247" s="20" t="n"/>
      <c r="K1247" s="20" t="n"/>
      <c r="L1247" s="20" t="n"/>
      <c r="M1247" s="20" t="n"/>
      <c r="N1247" s="21">
        <f>IF($A1247="","",IFERROR(VALUE($J1247),0))</f>
        <v/>
      </c>
      <c r="O1247" s="21">
        <f>IF($A1247="",0,IF(OR($S1247&lt;&gt;1,COUNTA($J1247:$M1247)=0),0,IF(SUMPRODUCT(MAX(($C$5:$C$6173=$C1247)*($D$5:$D$6173=$D1247)*($S$5:$S$6173=1)*IFERROR($N$5:$N$6173*1,0)))&gt;0,ROUND($H1247*($N1247/SUMPRODUCT(MAX(($C$5:$C$6173=$C1247)*($D$5:$D$6173=$D1247)*($S$5:$S$6173=1)*IFERROR($N$5:$N$6173*1,0)))),4),0)))</f>
        <v/>
      </c>
      <c r="P1247" s="10" t="inlineStr">
        <is>
          <t>posti*km</t>
        </is>
      </c>
      <c r="Q1247" s="21">
        <f>IF($A1247="","",$A1247&amp;"|"&amp;$C1247)</f>
        <v/>
      </c>
      <c r="R1247" s="21">
        <f>IF($A1247="","",$A1247&amp;"|"&amp;$C1247&amp;"|"&amp;$D1247)</f>
        <v/>
      </c>
      <c r="S1247" s="21">
        <f>IF($A1247="","",IFERROR(INDEX(Offerte!$D$2:$D$200,MATCH($Q1247,Offerte!$L$2:$L$200,0)),0))</f>
        <v/>
      </c>
      <c r="T1247" s="21">
        <f>IF($A1247="","",IFERROR(INDEX(Offerte!$G$2:$G$200,MATCH($Q1247,Offerte!$L$2:$L$200,0)),"NO"))</f>
        <v/>
      </c>
    </row>
    <row r="1248">
      <c r="A1248" s="10">
        <f>IF(Offerte!$A42="","",Offerte!$A42)</f>
        <v/>
      </c>
      <c r="B1248" s="10">
        <f>IF(Offerte!$A42="","",Offerte!$B42)</f>
        <v/>
      </c>
      <c r="C1248" s="10">
        <f>IF(Offerte!$A42="","",Offerte!$C42)</f>
        <v/>
      </c>
      <c r="D1248" s="10" t="inlineStr">
        <is>
          <t>B.2.1</t>
        </is>
      </c>
      <c r="E1248" s="10" t="inlineStr">
        <is>
          <t>B</t>
        </is>
      </c>
      <c r="F1248" s="10" t="inlineStr">
        <is>
          <t>Q</t>
        </is>
      </c>
      <c r="G1248" s="10" t="inlineStr">
        <is>
          <t>higher</t>
        </is>
      </c>
      <c r="H1248" s="10" t="n">
        <v>4</v>
      </c>
      <c r="I1248" s="10" t="inlineStr">
        <is>
          <t>Corse aggiuntive nell'arco giornaliero base</t>
        </is>
      </c>
      <c r="J1248" s="20" t="n"/>
      <c r="K1248" s="20" t="n"/>
      <c r="L1248" s="20" t="n"/>
      <c r="M1248" s="20" t="n"/>
      <c r="N1248" s="21">
        <f>IF($A1248="","",IFERROR(VALUE($J1248),0))</f>
        <v/>
      </c>
      <c r="O1248" s="21">
        <f>IF($A1248="",0,IF(OR($S1248&lt;&gt;1,COUNTA($J1248:$M1248)=0),0,IF(SUMPRODUCT(MAX(($C$5:$C$6173=$C1248)*($D$5:$D$6173=$D1248)*($S$5:$S$6173=1)*IFERROR($N$5:$N$6173*1,0)))&gt;0,ROUND($H1248*($N1248/SUMPRODUCT(MAX(($C$5:$C$6173=$C1248)*($D$5:$D$6173=$D1248)*($S$5:$S$6173=1)*IFERROR($N$5:$N$6173*1,0)))),4),0)))</f>
        <v/>
      </c>
      <c r="P1248" s="10" t="inlineStr">
        <is>
          <t>corse</t>
        </is>
      </c>
      <c r="Q1248" s="21">
        <f>IF($A1248="","",$A1248&amp;"|"&amp;$C1248)</f>
        <v/>
      </c>
      <c r="R1248" s="21">
        <f>IF($A1248="","",$A1248&amp;"|"&amp;$C1248&amp;"|"&amp;$D1248)</f>
        <v/>
      </c>
      <c r="S1248" s="21">
        <f>IF($A1248="","",IFERROR(INDEX(Offerte!$D$2:$D$200,MATCH($Q1248,Offerte!$L$2:$L$200,0)),0))</f>
        <v/>
      </c>
      <c r="T1248" s="21">
        <f>IF($A1248="","",IFERROR(INDEX(Offerte!$G$2:$G$200,MATCH($Q1248,Offerte!$L$2:$L$200,0)),"NO"))</f>
        <v/>
      </c>
    </row>
    <row r="1249">
      <c r="A1249" s="10">
        <f>IF(Offerte!$A42="","",Offerte!$A42)</f>
        <v/>
      </c>
      <c r="B1249" s="10">
        <f>IF(Offerte!$A42="","",Offerte!$B42)</f>
        <v/>
      </c>
      <c r="C1249" s="10">
        <f>IF(Offerte!$A42="","",Offerte!$C42)</f>
        <v/>
      </c>
      <c r="D1249" s="10" t="inlineStr">
        <is>
          <t>B.3.1</t>
        </is>
      </c>
      <c r="E1249" s="10" t="inlineStr">
        <is>
          <t>B</t>
        </is>
      </c>
      <c r="F1249" s="10" t="inlineStr">
        <is>
          <t>Q</t>
        </is>
      </c>
      <c r="G1249" s="10" t="inlineStr">
        <is>
          <t>higher</t>
        </is>
      </c>
      <c r="H1249" s="10" t="n">
        <v>2</v>
      </c>
      <c r="I1249" s="10" t="inlineStr">
        <is>
          <t>Numero di corse aggiuntive per allungamento dell'arco di servizio giornaliero nelle fasce serali</t>
        </is>
      </c>
      <c r="J1249" s="20" t="n"/>
      <c r="K1249" s="20" t="n"/>
      <c r="L1249" s="20" t="n"/>
      <c r="M1249" s="20" t="n"/>
      <c r="N1249" s="21">
        <f>IF($A1249="","",IFERROR(VALUE($J1249),0))</f>
        <v/>
      </c>
      <c r="O1249" s="21">
        <f>IF($A1249="",0,IF(OR($S1249&lt;&gt;1,COUNTA($J1249:$M1249)=0),0,IF(SUMPRODUCT(MAX(($C$5:$C$6173=$C1249)*($D$5:$D$6173=$D1249)*($S$5:$S$6173=1)*IFERROR($N$5:$N$6173*1,0)))&gt;0,ROUND($H1249*($N1249/SUMPRODUCT(MAX(($C$5:$C$6173=$C1249)*($D$5:$D$6173=$D1249)*($S$5:$S$6173=1)*IFERROR($N$5:$N$6173*1,0)))),4),0)))</f>
        <v/>
      </c>
      <c r="P1249" s="10" t="inlineStr">
        <is>
          <t>corse</t>
        </is>
      </c>
      <c r="Q1249" s="21">
        <f>IF($A1249="","",$A1249&amp;"|"&amp;$C1249)</f>
        <v/>
      </c>
      <c r="R1249" s="21">
        <f>IF($A1249="","",$A1249&amp;"|"&amp;$C1249&amp;"|"&amp;$D1249)</f>
        <v/>
      </c>
      <c r="S1249" s="21">
        <f>IF($A1249="","",IFERROR(INDEX(Offerte!$D$2:$D$200,MATCH($Q1249,Offerte!$L$2:$L$200,0)),0))</f>
        <v/>
      </c>
      <c r="T1249" s="21">
        <f>IF($A1249="","",IFERROR(INDEX(Offerte!$G$2:$G$200,MATCH($Q1249,Offerte!$L$2:$L$200,0)),"NO"))</f>
        <v/>
      </c>
    </row>
    <row r="1250">
      <c r="A1250" s="10">
        <f>IF(Offerte!$A42="","",Offerte!$A42)</f>
        <v/>
      </c>
      <c r="B1250" s="10">
        <f>IF(Offerte!$A42="","",Offerte!$B42)</f>
        <v/>
      </c>
      <c r="C1250" s="10">
        <f>IF(Offerte!$A42="","",Offerte!$C42)</f>
        <v/>
      </c>
      <c r="D1250" s="10" t="inlineStr">
        <is>
          <t>B.4.1</t>
        </is>
      </c>
      <c r="E1250" s="10" t="inlineStr">
        <is>
          <t>B</t>
        </is>
      </c>
      <c r="F1250" s="10" t="inlineStr">
        <is>
          <t>Q</t>
        </is>
      </c>
      <c r="G1250" s="10" t="inlineStr">
        <is>
          <t>higher</t>
        </is>
      </c>
      <c r="H1250" s="10" t="n">
        <v>3</v>
      </c>
      <c r="I1250" s="10" t="inlineStr">
        <is>
          <t>Percorrenze aggiuntive offerte nel Programma d'esercizio delle prime due fasi attuative</t>
        </is>
      </c>
      <c r="J1250" s="20" t="n"/>
      <c r="K1250" s="20" t="n"/>
      <c r="L1250" s="20" t="n"/>
      <c r="M1250" s="20" t="n"/>
      <c r="N1250" s="21">
        <f>IF($A1250="","",IFERROR(VALUE($J1250),0))</f>
        <v/>
      </c>
      <c r="O1250" s="21">
        <f>IF($A1250="",0,IF(OR($S1250&lt;&gt;1,COUNTA($J1250:$M1250)=0),0,IF(SUMPRODUCT(MAX(($C$5:$C$6173=$C1250)*($D$5:$D$6173=$D1250)*($S$5:$S$6173=1)*IFERROR($N$5:$N$6173*1,0)))&gt;0,ROUND($H1250*($N1250/SUMPRODUCT(MAX(($C$5:$C$6173=$C1250)*($D$5:$D$6173=$D1250)*($S$5:$S$6173=1)*IFERROR($N$5:$N$6173*1,0)))),4),0)))</f>
        <v/>
      </c>
      <c r="P1250" s="10" t="inlineStr">
        <is>
          <t>vett*km</t>
        </is>
      </c>
      <c r="Q1250" s="21">
        <f>IF($A1250="","",$A1250&amp;"|"&amp;$C1250)</f>
        <v/>
      </c>
      <c r="R1250" s="21">
        <f>IF($A1250="","",$A1250&amp;"|"&amp;$C1250&amp;"|"&amp;$D1250)</f>
        <v/>
      </c>
      <c r="S1250" s="21">
        <f>IF($A1250="","",IFERROR(INDEX(Offerte!$D$2:$D$200,MATCH($Q1250,Offerte!$L$2:$L$200,0)),0))</f>
        <v/>
      </c>
      <c r="T1250" s="21">
        <f>IF($A1250="","",IFERROR(INDEX(Offerte!$G$2:$G$200,MATCH($Q1250,Offerte!$L$2:$L$200,0)),"NO"))</f>
        <v/>
      </c>
    </row>
    <row r="1251">
      <c r="A1251" s="10">
        <f>IF(Offerte!$A42="","",Offerte!$A42)</f>
        <v/>
      </c>
      <c r="B1251" s="10">
        <f>IF(Offerte!$A42="","",Offerte!$B42)</f>
        <v/>
      </c>
      <c r="C1251" s="10">
        <f>IF(Offerte!$A42="","",Offerte!$C42)</f>
        <v/>
      </c>
      <c r="D1251" s="10" t="inlineStr">
        <is>
          <t>B.5.1</t>
        </is>
      </c>
      <c r="E1251" s="10" t="inlineStr">
        <is>
          <t>B</t>
        </is>
      </c>
      <c r="F1251" s="10" t="inlineStr">
        <is>
          <t>D</t>
        </is>
      </c>
      <c r="G1251" s="10" t="inlineStr">
        <is>
          <t>discretionary</t>
        </is>
      </c>
      <c r="H1251" s="10" t="n">
        <v>2</v>
      </c>
      <c r="I1251" s="10" t="inlineStr">
        <is>
          <t>Efficacia del progetto di servizi complementari DRT</t>
        </is>
      </c>
      <c r="J1251" s="20" t="n"/>
      <c r="K1251" s="20" t="n"/>
      <c r="L1251" s="20" t="n"/>
      <c r="M1251" s="20" t="n"/>
      <c r="N1251" s="21">
        <f>IF($A1251="","",MAX(0,MIN(1,IFERROR(VALUE($M1251),0))))</f>
        <v/>
      </c>
      <c r="O1251" s="21">
        <f>IF($A1251="",0,IF(OR($S1251&lt;&gt;1,COUNTA($J1251:$M1251)=0),0,IF(SUMPRODUCT(MAX(($C$5:$C$6173=$C1251)*($D$5:$D$6173=$D1251)*($S$5:$S$6173=1)*IFERROR($N$5:$N$6173*1,0)))&gt;0,ROUND($H1251*($N1251/SUMPRODUCT(MAX(($C$5:$C$6173=$C1251)*($D$5:$D$6173=$D1251)*($S$5:$S$6173=1)*IFERROR($N$5:$N$6173*1,0)))),4),0)))</f>
        <v/>
      </c>
      <c r="P1251" s="10" t="inlineStr">
        <is>
          <t>coeff.</t>
        </is>
      </c>
      <c r="Q1251" s="21">
        <f>IF($A1251="","",$A1251&amp;"|"&amp;$C1251)</f>
        <v/>
      </c>
      <c r="R1251" s="21">
        <f>IF($A1251="","",$A1251&amp;"|"&amp;$C1251&amp;"|"&amp;$D1251)</f>
        <v/>
      </c>
      <c r="S1251" s="21">
        <f>IF($A1251="","",IFERROR(INDEX(Offerte!$D$2:$D$200,MATCH($Q1251,Offerte!$L$2:$L$200,0)),0))</f>
        <v/>
      </c>
      <c r="T1251" s="21">
        <f>IF($A1251="","",IFERROR(INDEX(Offerte!$G$2:$G$200,MATCH($Q1251,Offerte!$L$2:$L$200,0)),"NO"))</f>
        <v/>
      </c>
    </row>
    <row r="1252">
      <c r="A1252" s="10">
        <f>IF(Offerte!$A42="","",Offerte!$A42)</f>
        <v/>
      </c>
      <c r="B1252" s="10">
        <f>IF(Offerte!$A42="","",Offerte!$B42)</f>
        <v/>
      </c>
      <c r="C1252" s="10">
        <f>IF(Offerte!$A42="","",Offerte!$C42)</f>
        <v/>
      </c>
      <c r="D1252" s="10" t="inlineStr">
        <is>
          <t>C.1.1</t>
        </is>
      </c>
      <c r="E1252" s="10" t="inlineStr">
        <is>
          <t>C</t>
        </is>
      </c>
      <c r="F1252" s="10" t="inlineStr">
        <is>
          <t>Q</t>
        </is>
      </c>
      <c r="G1252" s="10" t="inlineStr">
        <is>
          <t>higher</t>
        </is>
      </c>
      <c r="H1252" s="10" t="n">
        <v>2</v>
      </c>
      <c r="I1252" s="10" t="inlineStr">
        <is>
          <t>Tasso di copertura del servizio con telecamere BSD</t>
        </is>
      </c>
      <c r="J1252" s="20" t="n"/>
      <c r="K1252" s="20" t="n"/>
      <c r="L1252" s="20" t="n"/>
      <c r="M1252" s="20" t="n"/>
      <c r="N1252" s="21">
        <f>IF($A1252="","",IFERROR(VALUE($K1252)/VALUE($L1252),IFERROR(VALUE($J1252),0)))</f>
        <v/>
      </c>
      <c r="O1252" s="21">
        <f>IF($A1252="",0,IF(OR($S1252&lt;&gt;1,COUNTA($J1252:$M1252)=0),0,IF(SUMPRODUCT(MAX(($C$5:$C$6173=$C1252)*($D$5:$D$6173=$D1252)*($S$5:$S$6173=1)*IFERROR($N$5:$N$6173*1,0)))&gt;0,ROUND($H1252*($N1252/SUMPRODUCT(MAX(($C$5:$C$6173=$C1252)*($D$5:$D$6173=$D1252)*($S$5:$S$6173=1)*IFERROR($N$5:$N$6173*1,0)))),4),0)))</f>
        <v/>
      </c>
      <c r="P1252" s="10" t="inlineStr">
        <is>
          <t>Autobus attrezzati con telecamere BSD / Autobus totali in offerta, incluse scorte</t>
        </is>
      </c>
      <c r="Q1252" s="21">
        <f>IF($A1252="","",$A1252&amp;"|"&amp;$C1252)</f>
        <v/>
      </c>
      <c r="R1252" s="21">
        <f>IF($A1252="","",$A1252&amp;"|"&amp;$C1252&amp;"|"&amp;$D1252)</f>
        <v/>
      </c>
      <c r="S1252" s="21">
        <f>IF($A1252="","",IFERROR(INDEX(Offerte!$D$2:$D$200,MATCH($Q1252,Offerte!$L$2:$L$200,0)),0))</f>
        <v/>
      </c>
      <c r="T1252" s="21">
        <f>IF($A1252="","",IFERROR(INDEX(Offerte!$G$2:$G$200,MATCH($Q1252,Offerte!$L$2:$L$200,0)),"NO"))</f>
        <v/>
      </c>
    </row>
    <row r="1253">
      <c r="A1253" s="10">
        <f>IF(Offerte!$A42="","",Offerte!$A42)</f>
        <v/>
      </c>
      <c r="B1253" s="10">
        <f>IF(Offerte!$A42="","",Offerte!$B42)</f>
        <v/>
      </c>
      <c r="C1253" s="10">
        <f>IF(Offerte!$A42="","",Offerte!$C42)</f>
        <v/>
      </c>
      <c r="D1253" s="10" t="inlineStr">
        <is>
          <t>C.1.2</t>
        </is>
      </c>
      <c r="E1253" s="10" t="inlineStr">
        <is>
          <t>C</t>
        </is>
      </c>
      <c r="F1253" s="10" t="inlineStr">
        <is>
          <t>Q</t>
        </is>
      </c>
      <c r="G1253" s="10" t="inlineStr">
        <is>
          <t>higher</t>
        </is>
      </c>
      <c r="H1253" s="10" t="n">
        <v>2</v>
      </c>
      <c r="I1253" s="10" t="inlineStr">
        <is>
          <t>Tasso di copertura del servizio con telecamere ADAS</t>
        </is>
      </c>
      <c r="J1253" s="20" t="n"/>
      <c r="K1253" s="20" t="n"/>
      <c r="L1253" s="20" t="n"/>
      <c r="M1253" s="20" t="n"/>
      <c r="N1253" s="21">
        <f>IF($A1253="","",IFERROR(VALUE($K1253)/VALUE($L1253),IFERROR(VALUE($J1253),0)))</f>
        <v/>
      </c>
      <c r="O1253" s="21">
        <f>IF($A1253="",0,IF(OR($S1253&lt;&gt;1,COUNTA($J1253:$M1253)=0),0,IF(SUMPRODUCT(MAX(($C$5:$C$6173=$C1253)*($D$5:$D$6173=$D1253)*($S$5:$S$6173=1)*IFERROR($N$5:$N$6173*1,0)))&gt;0,ROUND($H1253*($N1253/SUMPRODUCT(MAX(($C$5:$C$6173=$C1253)*($D$5:$D$6173=$D1253)*($S$5:$S$6173=1)*IFERROR($N$5:$N$6173*1,0)))),4),0)))</f>
        <v/>
      </c>
      <c r="P1253" s="10" t="inlineStr">
        <is>
          <t>Autobus attrezzati con telecamere ADAS / Autobus totali in offerta, incluse scorte</t>
        </is>
      </c>
      <c r="Q1253" s="21">
        <f>IF($A1253="","",$A1253&amp;"|"&amp;$C1253)</f>
        <v/>
      </c>
      <c r="R1253" s="21">
        <f>IF($A1253="","",$A1253&amp;"|"&amp;$C1253&amp;"|"&amp;$D1253)</f>
        <v/>
      </c>
      <c r="S1253" s="21">
        <f>IF($A1253="","",IFERROR(INDEX(Offerte!$D$2:$D$200,MATCH($Q1253,Offerte!$L$2:$L$200,0)),0))</f>
        <v/>
      </c>
      <c r="T1253" s="21">
        <f>IF($A1253="","",IFERROR(INDEX(Offerte!$G$2:$G$200,MATCH($Q1253,Offerte!$L$2:$L$200,0)),"NO"))</f>
        <v/>
      </c>
    </row>
    <row r="1254">
      <c r="A1254" s="10">
        <f>IF(Offerte!$A42="","",Offerte!$A42)</f>
        <v/>
      </c>
      <c r="B1254" s="10">
        <f>IF(Offerte!$A42="","",Offerte!$B42)</f>
        <v/>
      </c>
      <c r="C1254" s="10">
        <f>IF(Offerte!$A42="","",Offerte!$C42)</f>
        <v/>
      </c>
      <c r="D1254" s="10" t="inlineStr">
        <is>
          <t>C.2.1</t>
        </is>
      </c>
      <c r="E1254" s="10" t="inlineStr">
        <is>
          <t>C</t>
        </is>
      </c>
      <c r="F1254" s="10" t="inlineStr">
        <is>
          <t>Q</t>
        </is>
      </c>
      <c r="G1254" s="10" t="inlineStr">
        <is>
          <t>higher</t>
        </is>
      </c>
      <c r="H1254" s="10" t="n">
        <v>3</v>
      </c>
      <c r="I1254" s="10" t="inlineStr">
        <is>
          <t>Tasso di copertura del servizio con telecamere di bordo di videosorveglianza</t>
        </is>
      </c>
      <c r="J1254" s="20" t="n"/>
      <c r="K1254" s="20" t="n"/>
      <c r="L1254" s="20" t="n"/>
      <c r="M1254" s="20" t="n"/>
      <c r="N1254" s="21">
        <f>IF($A1254="","",IFERROR(VALUE($K1254)/VALUE($L1254),IFERROR(VALUE($J1254),0)))</f>
        <v/>
      </c>
      <c r="O1254" s="21">
        <f>IF($A1254="",0,IF(OR($S1254&lt;&gt;1,COUNTA($J1254:$M1254)=0),0,IF(SUMPRODUCT(MAX(($C$5:$C$6173=$C1254)*($D$5:$D$6173=$D1254)*($S$5:$S$6173=1)*IFERROR($N$5:$N$6173*1,0)))&gt;0,ROUND($H1254*($N1254/SUMPRODUCT(MAX(($C$5:$C$6173=$C1254)*($D$5:$D$6173=$D1254)*($S$5:$S$6173=1)*IFERROR($N$5:$N$6173*1,0)))),4),0)))</f>
        <v/>
      </c>
      <c r="P1254" s="10" t="inlineStr">
        <is>
          <t>Autobus attrezzati con videosorveglianza / Autobus totali in offerta, incluse scorte</t>
        </is>
      </c>
      <c r="Q1254" s="21">
        <f>IF($A1254="","",$A1254&amp;"|"&amp;$C1254)</f>
        <v/>
      </c>
      <c r="R1254" s="21">
        <f>IF($A1254="","",$A1254&amp;"|"&amp;$C1254&amp;"|"&amp;$D1254)</f>
        <v/>
      </c>
      <c r="S1254" s="21">
        <f>IF($A1254="","",IFERROR(INDEX(Offerte!$D$2:$D$200,MATCH($Q1254,Offerte!$L$2:$L$200,0)),0))</f>
        <v/>
      </c>
      <c r="T1254" s="21">
        <f>IF($A1254="","",IFERROR(INDEX(Offerte!$G$2:$G$200,MATCH($Q1254,Offerte!$L$2:$L$200,0)),"NO"))</f>
        <v/>
      </c>
    </row>
    <row r="1255">
      <c r="A1255" s="10">
        <f>IF(Offerte!$A42="","",Offerte!$A42)</f>
        <v/>
      </c>
      <c r="B1255" s="10">
        <f>IF(Offerte!$A42="","",Offerte!$B42)</f>
        <v/>
      </c>
      <c r="C1255" s="10">
        <f>IF(Offerte!$A42="","",Offerte!$C42)</f>
        <v/>
      </c>
      <c r="D1255" s="10" t="inlineStr">
        <is>
          <t>C.2.2</t>
        </is>
      </c>
      <c r="E1255" s="10" t="inlineStr">
        <is>
          <t>C</t>
        </is>
      </c>
      <c r="F1255" s="10" t="inlineStr">
        <is>
          <t>T</t>
        </is>
      </c>
      <c r="G1255" s="10" t="inlineStr">
        <is>
          <t>tabular</t>
        </is>
      </c>
      <c r="H1255" s="10" t="n">
        <v>1</v>
      </c>
      <c r="I1255" s="10" t="inlineStr">
        <is>
          <t>Software video/audio analisi per situazioni di pericolo</t>
        </is>
      </c>
      <c r="J1255" s="20" t="n"/>
      <c r="K1255" s="20" t="n"/>
      <c r="L1255" s="20" t="n"/>
      <c r="M1255" s="20" t="n"/>
      <c r="N1255" s="21">
        <f>IF($A1255="","",IF(IFERROR(VALUE($M1255),0)=1,1,0))</f>
        <v/>
      </c>
      <c r="O1255" s="21">
        <f>IF($A1255="",0,IF(OR($S1255&lt;&gt;1,COUNTA($J1255:$M1255)=0),0,IF($N1255=1,$H1255,0)))</f>
        <v/>
      </c>
      <c r="P1255" s="10" t="inlineStr">
        <is>
          <t>sì/no</t>
        </is>
      </c>
      <c r="Q1255" s="21">
        <f>IF($A1255="","",$A1255&amp;"|"&amp;$C1255)</f>
        <v/>
      </c>
      <c r="R1255" s="21">
        <f>IF($A1255="","",$A1255&amp;"|"&amp;$C1255&amp;"|"&amp;$D1255)</f>
        <v/>
      </c>
      <c r="S1255" s="21">
        <f>IF($A1255="","",IFERROR(INDEX(Offerte!$D$2:$D$200,MATCH($Q1255,Offerte!$L$2:$L$200,0)),0))</f>
        <v/>
      </c>
      <c r="T1255" s="21">
        <f>IF($A1255="","",IFERROR(INDEX(Offerte!$G$2:$G$200,MATCH($Q1255,Offerte!$L$2:$L$200,0)),"NO"))</f>
        <v/>
      </c>
    </row>
    <row r="1256">
      <c r="A1256" s="10">
        <f>IF(Offerte!$A42="","",Offerte!$A42)</f>
        <v/>
      </c>
      <c r="B1256" s="10">
        <f>IF(Offerte!$A42="","",Offerte!$B42)</f>
        <v/>
      </c>
      <c r="C1256" s="10">
        <f>IF(Offerte!$A42="","",Offerte!$C42)</f>
        <v/>
      </c>
      <c r="D1256" s="10" t="inlineStr">
        <is>
          <t>C.2.3</t>
        </is>
      </c>
      <c r="E1256" s="10" t="inlineStr">
        <is>
          <t>C</t>
        </is>
      </c>
      <c r="F1256" s="10" t="inlineStr">
        <is>
          <t>T</t>
        </is>
      </c>
      <c r="G1256" s="10" t="inlineStr">
        <is>
          <t>tabular</t>
        </is>
      </c>
      <c r="H1256" s="10" t="n">
        <v>1</v>
      </c>
      <c r="I1256" s="10" t="inlineStr">
        <is>
          <t>Collegamento con centrale qualificata di pronto intervento</t>
        </is>
      </c>
      <c r="J1256" s="20" t="n"/>
      <c r="K1256" s="20" t="n"/>
      <c r="L1256" s="20" t="n"/>
      <c r="M1256" s="20" t="n"/>
      <c r="N1256" s="21">
        <f>IF($A1256="","",IF(IFERROR(VALUE($M1256),0)=1,1,0))</f>
        <v/>
      </c>
      <c r="O1256" s="21">
        <f>IF($A1256="",0,IF(OR($S1256&lt;&gt;1,COUNTA($J1256:$M1256)=0),0,IF($N1256=1,$H1256,0)))</f>
        <v/>
      </c>
      <c r="P1256" s="10" t="inlineStr">
        <is>
          <t>sì/no</t>
        </is>
      </c>
      <c r="Q1256" s="21">
        <f>IF($A1256="","",$A1256&amp;"|"&amp;$C1256)</f>
        <v/>
      </c>
      <c r="R1256" s="21">
        <f>IF($A1256="","",$A1256&amp;"|"&amp;$C1256&amp;"|"&amp;$D1256)</f>
        <v/>
      </c>
      <c r="S1256" s="21">
        <f>IF($A1256="","",IFERROR(INDEX(Offerte!$D$2:$D$200,MATCH($Q1256,Offerte!$L$2:$L$200,0)),0))</f>
        <v/>
      </c>
      <c r="T1256" s="21">
        <f>IF($A1256="","",IFERROR(INDEX(Offerte!$G$2:$G$200,MATCH($Q1256,Offerte!$L$2:$L$200,0)),"NO"))</f>
        <v/>
      </c>
    </row>
    <row r="1257">
      <c r="A1257" s="10">
        <f>IF(Offerte!$A42="","",Offerte!$A42)</f>
        <v/>
      </c>
      <c r="B1257" s="10">
        <f>IF(Offerte!$A42="","",Offerte!$B42)</f>
        <v/>
      </c>
      <c r="C1257" s="10">
        <f>IF(Offerte!$A42="","",Offerte!$C42)</f>
        <v/>
      </c>
      <c r="D1257" s="10" t="inlineStr">
        <is>
          <t>C.2.4</t>
        </is>
      </c>
      <c r="E1257" s="10" t="inlineStr">
        <is>
          <t>C</t>
        </is>
      </c>
      <c r="F1257" s="10" t="inlineStr">
        <is>
          <t>Q</t>
        </is>
      </c>
      <c r="G1257" s="10" t="inlineStr">
        <is>
          <t>higher</t>
        </is>
      </c>
      <c r="H1257" s="10" t="n">
        <v>1</v>
      </c>
      <c r="I1257" s="10" t="inlineStr">
        <is>
          <t>Tasso di copertura del servizio con dispositivi per la chiamata di emergenza del conducente</t>
        </is>
      </c>
      <c r="J1257" s="20" t="n"/>
      <c r="K1257" s="20" t="n"/>
      <c r="L1257" s="20" t="n"/>
      <c r="M1257" s="20" t="n"/>
      <c r="N1257" s="21">
        <f>IF($A1257="","",IFERROR(VALUE($K1257)/VALUE($L1257),IFERROR(VALUE($J1257),0)))</f>
        <v/>
      </c>
      <c r="O1257" s="21">
        <f>IF($A1257="",0,IF(OR($S1257&lt;&gt;1,COUNTA($J1257:$M1257)=0),0,IF(SUMPRODUCT(MAX(($C$5:$C$6173=$C1257)*($D$5:$D$6173=$D1257)*($S$5:$S$6173=1)*IFERROR($N$5:$N$6173*1,0)))&gt;0,ROUND($H1257*($N1257/SUMPRODUCT(MAX(($C$5:$C$6173=$C1257)*($D$5:$D$6173=$D1257)*($S$5:$S$6173=1)*IFERROR($N$5:$N$6173*1,0)))),4),0)))</f>
        <v/>
      </c>
      <c r="P1257" s="10" t="inlineStr">
        <is>
          <t>Autobus attrezzati con chiamata di emergenza / Autobus totali in offerta, incluse scorte</t>
        </is>
      </c>
      <c r="Q1257" s="21">
        <f>IF($A1257="","",$A1257&amp;"|"&amp;$C1257)</f>
        <v/>
      </c>
      <c r="R1257" s="21">
        <f>IF($A1257="","",$A1257&amp;"|"&amp;$C1257&amp;"|"&amp;$D1257)</f>
        <v/>
      </c>
      <c r="S1257" s="21">
        <f>IF($A1257="","",IFERROR(INDEX(Offerte!$D$2:$D$200,MATCH($Q1257,Offerte!$L$2:$L$200,0)),0))</f>
        <v/>
      </c>
      <c r="T1257" s="21">
        <f>IF($A1257="","",IFERROR(INDEX(Offerte!$G$2:$G$200,MATCH($Q1257,Offerte!$L$2:$L$200,0)),"NO"))</f>
        <v/>
      </c>
    </row>
    <row r="1258">
      <c r="A1258" s="10">
        <f>IF(Offerte!$A42="","",Offerte!$A42)</f>
        <v/>
      </c>
      <c r="B1258" s="10">
        <f>IF(Offerte!$A42="","",Offerte!$B42)</f>
        <v/>
      </c>
      <c r="C1258" s="10">
        <f>IF(Offerte!$A42="","",Offerte!$C42)</f>
        <v/>
      </c>
      <c r="D1258" s="10" t="inlineStr">
        <is>
          <t>C.3.1</t>
        </is>
      </c>
      <c r="E1258" s="10" t="inlineStr">
        <is>
          <t>C</t>
        </is>
      </c>
      <c r="F1258" s="10" t="inlineStr">
        <is>
          <t>Q</t>
        </is>
      </c>
      <c r="G1258" s="10" t="inlineStr">
        <is>
          <t>higher</t>
        </is>
      </c>
      <c r="H1258" s="10" t="n">
        <v>2</v>
      </c>
      <c r="I1258" s="10" t="inlineStr">
        <is>
          <t>Tasso di copertura del servizio con dispositivi di informazione dinamica a bordo mezzo</t>
        </is>
      </c>
      <c r="J1258" s="20" t="n"/>
      <c r="K1258" s="20" t="n"/>
      <c r="L1258" s="20" t="n"/>
      <c r="M1258" s="20" t="n"/>
      <c r="N1258" s="21">
        <f>IF($A1258="","",IFERROR(VALUE($K1258)/VALUE($L1258),IFERROR(VALUE($J1258),0)))</f>
        <v/>
      </c>
      <c r="O1258" s="21">
        <f>IF($A1258="",0,IF(OR($S1258&lt;&gt;1,COUNTA($J1258:$M1258)=0),0,IF(SUMPRODUCT(MAX(($C$5:$C$6173=$C1258)*($D$5:$D$6173=$D1258)*($S$5:$S$6173=1)*IFERROR($N$5:$N$6173*1,0)))&gt;0,ROUND($H1258*($N1258/SUMPRODUCT(MAX(($C$5:$C$6173=$C1258)*($D$5:$D$6173=$D1258)*($S$5:$S$6173=1)*IFERROR($N$5:$N$6173*1,0)))),4),0)))</f>
        <v/>
      </c>
      <c r="P1258" s="10" t="inlineStr">
        <is>
          <t>Autobus con monitor e indicatori vocali / Autobus totali in offerta, incluse scorte</t>
        </is>
      </c>
      <c r="Q1258" s="21">
        <f>IF($A1258="","",$A1258&amp;"|"&amp;$C1258)</f>
        <v/>
      </c>
      <c r="R1258" s="21">
        <f>IF($A1258="","",$A1258&amp;"|"&amp;$C1258&amp;"|"&amp;$D1258)</f>
        <v/>
      </c>
      <c r="S1258" s="21">
        <f>IF($A1258="","",IFERROR(INDEX(Offerte!$D$2:$D$200,MATCH($Q1258,Offerte!$L$2:$L$200,0)),0))</f>
        <v/>
      </c>
      <c r="T1258" s="21">
        <f>IF($A1258="","",IFERROR(INDEX(Offerte!$G$2:$G$200,MATCH($Q1258,Offerte!$L$2:$L$200,0)),"NO"))</f>
        <v/>
      </c>
    </row>
    <row r="1259">
      <c r="A1259" s="10">
        <f>IF(Offerte!$A42="","",Offerte!$A42)</f>
        <v/>
      </c>
      <c r="B1259" s="10">
        <f>IF(Offerte!$A42="","",Offerte!$B42)</f>
        <v/>
      </c>
      <c r="C1259" s="10">
        <f>IF(Offerte!$A42="","",Offerte!$C42)</f>
        <v/>
      </c>
      <c r="D1259" s="10" t="inlineStr">
        <is>
          <t>C.3.2</t>
        </is>
      </c>
      <c r="E1259" s="10" t="inlineStr">
        <is>
          <t>C</t>
        </is>
      </c>
      <c r="F1259" s="10" t="inlineStr">
        <is>
          <t>T</t>
        </is>
      </c>
      <c r="G1259" s="10" t="inlineStr">
        <is>
          <t>tabular</t>
        </is>
      </c>
      <c r="H1259" s="10" t="n">
        <v>2</v>
      </c>
      <c r="I1259" s="10" t="inlineStr">
        <is>
          <t>Informazioni a bordo su coincidenze ai nodi</t>
        </is>
      </c>
      <c r="J1259" s="20" t="n"/>
      <c r="K1259" s="20" t="n"/>
      <c r="L1259" s="20" t="n"/>
      <c r="M1259" s="20" t="n"/>
      <c r="N1259" s="21">
        <f>IF($A1259="","",IF(IFERROR(VALUE($M1259),0)=1,1,0))</f>
        <v/>
      </c>
      <c r="O1259" s="21">
        <f>IF($A1259="",0,IF(OR($S1259&lt;&gt;1,COUNTA($J1259:$M1259)=0),0,IF(AND($N1259=1,IFERROR(SUMIFS($N$5:$N$6173,$Q$5:$Q$6173,$Q1259,$D$5:$D$6173,"C.3.1"),0)&gt;=0.5),$H1259,0)))</f>
        <v/>
      </c>
      <c r="P1259" s="10" t="inlineStr">
        <is>
          <t>Dipende da C.3.1 &gt;= 0.5</t>
        </is>
      </c>
      <c r="Q1259" s="21">
        <f>IF($A1259="","",$A1259&amp;"|"&amp;$C1259)</f>
        <v/>
      </c>
      <c r="R1259" s="21">
        <f>IF($A1259="","",$A1259&amp;"|"&amp;$C1259&amp;"|"&amp;$D1259)</f>
        <v/>
      </c>
      <c r="S1259" s="21">
        <f>IF($A1259="","",IFERROR(INDEX(Offerte!$D$2:$D$200,MATCH($Q1259,Offerte!$L$2:$L$200,0)),0))</f>
        <v/>
      </c>
      <c r="T1259" s="21">
        <f>IF($A1259="","",IFERROR(INDEX(Offerte!$G$2:$G$200,MATCH($Q1259,Offerte!$L$2:$L$200,0)),"NO"))</f>
        <v/>
      </c>
    </row>
    <row r="1260">
      <c r="A1260" s="10">
        <f>IF(Offerte!$A42="","",Offerte!$A42)</f>
        <v/>
      </c>
      <c r="B1260" s="10">
        <f>IF(Offerte!$A42="","",Offerte!$B42)</f>
        <v/>
      </c>
      <c r="C1260" s="10">
        <f>IF(Offerte!$A42="","",Offerte!$C42)</f>
        <v/>
      </c>
      <c r="D1260" s="10" t="inlineStr">
        <is>
          <t>D.1.1</t>
        </is>
      </c>
      <c r="E1260" s="10" t="inlineStr">
        <is>
          <t>D</t>
        </is>
      </c>
      <c r="F1260" s="10" t="inlineStr">
        <is>
          <t>Q</t>
        </is>
      </c>
      <c r="G1260" s="10" t="inlineStr">
        <is>
          <t>higher</t>
        </is>
      </c>
      <c r="H1260" s="10" t="n">
        <v>3</v>
      </c>
      <c r="I1260" s="10" t="inlineStr">
        <is>
          <t>Installazione di pensiline</t>
        </is>
      </c>
      <c r="J1260" s="20" t="n"/>
      <c r="K1260" s="20" t="n"/>
      <c r="L1260" s="20" t="n"/>
      <c r="M1260" s="20" t="n"/>
      <c r="N1260" s="21">
        <f>IF($A1260="","",IFERROR(VALUE($J1260),0))</f>
        <v/>
      </c>
      <c r="O1260" s="21">
        <f>IF($A1260="",0,IF(OR($S1260&lt;&gt;1,COUNTA($J1260:$M1260)=0),0,IF(SUMPRODUCT(MAX(($C$5:$C$6173=$C1260)*($D$5:$D$6173=$D1260)*($S$5:$S$6173=1)*IFERROR($N$5:$N$6173*1,0)))&gt;0,ROUND($H1260*($N1260/SUMPRODUCT(MAX(($C$5:$C$6173=$C1260)*($D$5:$D$6173=$D1260)*($S$5:$S$6173=1)*IFERROR($N$5:$N$6173*1,0)))),4),0)))</f>
        <v/>
      </c>
      <c r="P1260" s="10" t="inlineStr">
        <is>
          <t>fermate</t>
        </is>
      </c>
      <c r="Q1260" s="21">
        <f>IF($A1260="","",$A1260&amp;"|"&amp;$C1260)</f>
        <v/>
      </c>
      <c r="R1260" s="21">
        <f>IF($A1260="","",$A1260&amp;"|"&amp;$C1260&amp;"|"&amp;$D1260)</f>
        <v/>
      </c>
      <c r="S1260" s="21">
        <f>IF($A1260="","",IFERROR(INDEX(Offerte!$D$2:$D$200,MATCH($Q1260,Offerte!$L$2:$L$200,0)),0))</f>
        <v/>
      </c>
      <c r="T1260" s="21">
        <f>IF($A1260="","",IFERROR(INDEX(Offerte!$G$2:$G$200,MATCH($Q1260,Offerte!$L$2:$L$200,0)),"NO"))</f>
        <v/>
      </c>
    </row>
    <row r="1261">
      <c r="A1261" s="10">
        <f>IF(Offerte!$A42="","",Offerte!$A42)</f>
        <v/>
      </c>
      <c r="B1261" s="10">
        <f>IF(Offerte!$A42="","",Offerte!$B42)</f>
        <v/>
      </c>
      <c r="C1261" s="10">
        <f>IF(Offerte!$A42="","",Offerte!$C42)</f>
        <v/>
      </c>
      <c r="D1261" s="10" t="inlineStr">
        <is>
          <t>D.1.2</t>
        </is>
      </c>
      <c r="E1261" s="10" t="inlineStr">
        <is>
          <t>D</t>
        </is>
      </c>
      <c r="F1261" s="10" t="inlineStr">
        <is>
          <t>Q</t>
        </is>
      </c>
      <c r="G1261" s="10" t="inlineStr">
        <is>
          <t>higher</t>
        </is>
      </c>
      <c r="H1261" s="10" t="n">
        <v>3</v>
      </c>
      <c r="I1261" s="10" t="inlineStr">
        <is>
          <t>Installazione di paline di fermata conformi alla DGR 581/2023</t>
        </is>
      </c>
      <c r="J1261" s="20" t="n"/>
      <c r="K1261" s="20" t="n"/>
      <c r="L1261" s="20" t="n"/>
      <c r="M1261" s="20" t="n"/>
      <c r="N1261" s="21">
        <f>IF($A1261="","",IFERROR(VALUE($J1261),0))</f>
        <v/>
      </c>
      <c r="O1261" s="21">
        <f>IF($A1261="",0,IF(OR($S1261&lt;&gt;1,COUNTA($J1261:$M1261)=0),0,IF(SUMPRODUCT(MAX(($C$5:$C$6173=$C1261)*($D$5:$D$6173=$D1261)*($S$5:$S$6173=1)*IFERROR($N$5:$N$6173*1,0)))&gt;0,ROUND($H1261*($N1261/SUMPRODUCT(MAX(($C$5:$C$6173=$C1261)*($D$5:$D$6173=$D1261)*($S$5:$S$6173=1)*IFERROR($N$5:$N$6173*1,0)))),4),0)))</f>
        <v/>
      </c>
      <c r="P1261" s="10" t="inlineStr">
        <is>
          <t>fermate</t>
        </is>
      </c>
      <c r="Q1261" s="21">
        <f>IF($A1261="","",$A1261&amp;"|"&amp;$C1261)</f>
        <v/>
      </c>
      <c r="R1261" s="21">
        <f>IF($A1261="","",$A1261&amp;"|"&amp;$C1261&amp;"|"&amp;$D1261)</f>
        <v/>
      </c>
      <c r="S1261" s="21">
        <f>IF($A1261="","",IFERROR(INDEX(Offerte!$D$2:$D$200,MATCH($Q1261,Offerte!$L$2:$L$200,0)),0))</f>
        <v/>
      </c>
      <c r="T1261" s="21">
        <f>IF($A1261="","",IFERROR(INDEX(Offerte!$G$2:$G$200,MATCH($Q1261,Offerte!$L$2:$L$200,0)),"NO"))</f>
        <v/>
      </c>
    </row>
    <row r="1262">
      <c r="A1262" s="10">
        <f>IF(Offerte!$A42="","",Offerte!$A42)</f>
        <v/>
      </c>
      <c r="B1262" s="10">
        <f>IF(Offerte!$A42="","",Offerte!$B42)</f>
        <v/>
      </c>
      <c r="C1262" s="10">
        <f>IF(Offerte!$A42="","",Offerte!$C42)</f>
        <v/>
      </c>
      <c r="D1262" s="10" t="inlineStr">
        <is>
          <t>D.1.3</t>
        </is>
      </c>
      <c r="E1262" s="10" t="inlineStr">
        <is>
          <t>D</t>
        </is>
      </c>
      <c r="F1262" s="10" t="inlineStr">
        <is>
          <t>Q</t>
        </is>
      </c>
      <c r="G1262" s="10" t="inlineStr">
        <is>
          <t>higher</t>
        </is>
      </c>
      <c r="H1262" s="10" t="n">
        <v>2</v>
      </c>
      <c r="I1262" s="10" t="inlineStr">
        <is>
          <t>Display informativi connessi alle fermate</t>
        </is>
      </c>
      <c r="J1262" s="20" t="n"/>
      <c r="K1262" s="20" t="n"/>
      <c r="L1262" s="20" t="n"/>
      <c r="M1262" s="20" t="n"/>
      <c r="N1262" s="21">
        <f>IF($A1262="","",IFERROR(VALUE($J1262),0))</f>
        <v/>
      </c>
      <c r="O1262" s="21">
        <f>IF($A1262="",0,IF(OR($S1262&lt;&gt;1,COUNTA($J1262:$M1262)=0),0,IF(SUMPRODUCT(MAX(($C$5:$C$6173=$C1262)*($D$5:$D$6173=$D1262)*($S$5:$S$6173=1)*IFERROR($N$5:$N$6173*1,0)))&gt;0,ROUND($H1262*($N1262/SUMPRODUCT(MAX(($C$5:$C$6173=$C1262)*($D$5:$D$6173=$D1262)*($S$5:$S$6173=1)*IFERROR($N$5:$N$6173*1,0)))),4),0)))</f>
        <v/>
      </c>
      <c r="P1262" s="10" t="inlineStr">
        <is>
          <t>fermate</t>
        </is>
      </c>
      <c r="Q1262" s="21">
        <f>IF($A1262="","",$A1262&amp;"|"&amp;$C1262)</f>
        <v/>
      </c>
      <c r="R1262" s="21">
        <f>IF($A1262="","",$A1262&amp;"|"&amp;$C1262&amp;"|"&amp;$D1262)</f>
        <v/>
      </c>
      <c r="S1262" s="21">
        <f>IF($A1262="","",IFERROR(INDEX(Offerte!$D$2:$D$200,MATCH($Q1262,Offerte!$L$2:$L$200,0)),0))</f>
        <v/>
      </c>
      <c r="T1262" s="21">
        <f>IF($A1262="","",IFERROR(INDEX(Offerte!$G$2:$G$200,MATCH($Q1262,Offerte!$L$2:$L$200,0)),"NO"))</f>
        <v/>
      </c>
    </row>
    <row r="1263">
      <c r="A1263" s="10">
        <f>IF(Offerte!$A42="","",Offerte!$A42)</f>
        <v/>
      </c>
      <c r="B1263" s="10">
        <f>IF(Offerte!$A42="","",Offerte!$B42)</f>
        <v/>
      </c>
      <c r="C1263" s="10">
        <f>IF(Offerte!$A42="","",Offerte!$C42)</f>
        <v/>
      </c>
      <c r="D1263" s="10" t="inlineStr">
        <is>
          <t>D.2.1</t>
        </is>
      </c>
      <c r="E1263" s="10" t="inlineStr">
        <is>
          <t>D</t>
        </is>
      </c>
      <c r="F1263" s="10" t="inlineStr">
        <is>
          <t>Q</t>
        </is>
      </c>
      <c r="G1263" s="10" t="inlineStr">
        <is>
          <t>higher</t>
        </is>
      </c>
      <c r="H1263" s="10" t="n">
        <v>2</v>
      </c>
      <c r="I1263" s="10" t="inlineStr">
        <is>
          <t>Segnali tattili Loges-Vet-Evolution</t>
        </is>
      </c>
      <c r="J1263" s="20" t="n"/>
      <c r="K1263" s="20" t="n"/>
      <c r="L1263" s="20" t="n"/>
      <c r="M1263" s="20" t="n"/>
      <c r="N1263" s="21">
        <f>IF($A1263="","",IFERROR(VALUE($J1263),0))</f>
        <v/>
      </c>
      <c r="O1263" s="21">
        <f>IF($A1263="",0,IF(OR($S1263&lt;&gt;1,COUNTA($J1263:$M1263)=0),0,IF(SUMPRODUCT(MAX(($C$5:$C$6173=$C1263)*($D$5:$D$6173=$D1263)*($S$5:$S$6173=1)*IFERROR($N$5:$N$6173*1,0)))&gt;0,ROUND($H1263*($N1263/SUMPRODUCT(MAX(($C$5:$C$6173=$C1263)*($D$5:$D$6173=$D1263)*($S$5:$S$6173=1)*IFERROR($N$5:$N$6173*1,0)))),4),0)))</f>
        <v/>
      </c>
      <c r="P1263" s="10" t="inlineStr">
        <is>
          <t>fermate</t>
        </is>
      </c>
      <c r="Q1263" s="21">
        <f>IF($A1263="","",$A1263&amp;"|"&amp;$C1263)</f>
        <v/>
      </c>
      <c r="R1263" s="21">
        <f>IF($A1263="","",$A1263&amp;"|"&amp;$C1263&amp;"|"&amp;$D1263)</f>
        <v/>
      </c>
      <c r="S1263" s="21">
        <f>IF($A1263="","",IFERROR(INDEX(Offerte!$D$2:$D$200,MATCH($Q1263,Offerte!$L$2:$L$200,0)),0))</f>
        <v/>
      </c>
      <c r="T1263" s="21">
        <f>IF($A1263="","",IFERROR(INDEX(Offerte!$G$2:$G$200,MATCH($Q1263,Offerte!$L$2:$L$200,0)),"NO"))</f>
        <v/>
      </c>
    </row>
    <row r="1264">
      <c r="A1264" s="10">
        <f>IF(Offerte!$A42="","",Offerte!$A42)</f>
        <v/>
      </c>
      <c r="B1264" s="10">
        <f>IF(Offerte!$A42="","",Offerte!$B42)</f>
        <v/>
      </c>
      <c r="C1264" s="10">
        <f>IF(Offerte!$A42="","",Offerte!$C42)</f>
        <v/>
      </c>
      <c r="D1264" s="10" t="inlineStr">
        <is>
          <t>E.1.1</t>
        </is>
      </c>
      <c r="E1264" s="10" t="inlineStr">
        <is>
          <t>E</t>
        </is>
      </c>
      <c r="F1264" s="10" t="inlineStr">
        <is>
          <t>T</t>
        </is>
      </c>
      <c r="G1264" s="10" t="inlineStr">
        <is>
          <t>tabular</t>
        </is>
      </c>
      <c r="H1264" s="10" t="n">
        <v>2</v>
      </c>
      <c r="I1264" s="10" t="inlineStr">
        <is>
          <t>Mobile app con travel planner PRM</t>
        </is>
      </c>
      <c r="J1264" s="20" t="n"/>
      <c r="K1264" s="20" t="n"/>
      <c r="L1264" s="20" t="n"/>
      <c r="M1264" s="20" t="n"/>
      <c r="N1264" s="21">
        <f>IF($A1264="","",IF(IFERROR(VALUE($M1264),0)=1,1,0))</f>
        <v/>
      </c>
      <c r="O1264" s="21">
        <f>IF($A1264="",0,IF(OR($S1264&lt;&gt;1,COUNTA($J1264:$M1264)=0),0,IF($N1264=1,$H1264,0)))</f>
        <v/>
      </c>
      <c r="P1264" s="10" t="inlineStr">
        <is>
          <t>sì/no</t>
        </is>
      </c>
      <c r="Q1264" s="21">
        <f>IF($A1264="","",$A1264&amp;"|"&amp;$C1264)</f>
        <v/>
      </c>
      <c r="R1264" s="21">
        <f>IF($A1264="","",$A1264&amp;"|"&amp;$C1264&amp;"|"&amp;$D1264)</f>
        <v/>
      </c>
      <c r="S1264" s="21">
        <f>IF($A1264="","",IFERROR(INDEX(Offerte!$D$2:$D$200,MATCH($Q1264,Offerte!$L$2:$L$200,0)),0))</f>
        <v/>
      </c>
      <c r="T1264" s="21">
        <f>IF($A1264="","",IFERROR(INDEX(Offerte!$G$2:$G$200,MATCH($Q1264,Offerte!$L$2:$L$200,0)),"NO"))</f>
        <v/>
      </c>
    </row>
    <row r="1265">
      <c r="A1265" s="10">
        <f>IF(Offerte!$A42="","",Offerte!$A42)</f>
        <v/>
      </c>
      <c r="B1265" s="10">
        <f>IF(Offerte!$A42="","",Offerte!$B42)</f>
        <v/>
      </c>
      <c r="C1265" s="10">
        <f>IF(Offerte!$A42="","",Offerte!$C42)</f>
        <v/>
      </c>
      <c r="D1265" s="10" t="inlineStr">
        <is>
          <t>E.2.1</t>
        </is>
      </c>
      <c r="E1265" s="10" t="inlineStr">
        <is>
          <t>E</t>
        </is>
      </c>
      <c r="F1265" s="10" t="inlineStr">
        <is>
          <t>D</t>
        </is>
      </c>
      <c r="G1265" s="10" t="inlineStr">
        <is>
          <t>discretionary</t>
        </is>
      </c>
      <c r="H1265" s="10" t="n">
        <v>2</v>
      </c>
      <c r="I1265" s="10" t="inlineStr">
        <is>
          <t>Altre azioni informative e rapporti con gli utenti</t>
        </is>
      </c>
      <c r="J1265" s="20" t="n"/>
      <c r="K1265" s="20" t="n"/>
      <c r="L1265" s="20" t="n"/>
      <c r="M1265" s="20" t="n"/>
      <c r="N1265" s="21">
        <f>IF($A1265="","",MAX(0,MIN(1,IFERROR(VALUE($M1265),0))))</f>
        <v/>
      </c>
      <c r="O1265" s="21">
        <f>IF($A1265="",0,IF(OR($S1265&lt;&gt;1,COUNTA($J1265:$M1265)=0),0,IF(SUMPRODUCT(MAX(($C$5:$C$6173=$C1265)*($D$5:$D$6173=$D1265)*($S$5:$S$6173=1)*IFERROR($N$5:$N$6173*1,0)))&gt;0,ROUND($H1265*($N1265/SUMPRODUCT(MAX(($C$5:$C$6173=$C1265)*($D$5:$D$6173=$D1265)*($S$5:$S$6173=1)*IFERROR($N$5:$N$6173*1,0)))),4),0)))</f>
        <v/>
      </c>
      <c r="P1265" s="10" t="inlineStr">
        <is>
          <t>coeff.</t>
        </is>
      </c>
      <c r="Q1265" s="21">
        <f>IF($A1265="","",$A1265&amp;"|"&amp;$C1265)</f>
        <v/>
      </c>
      <c r="R1265" s="21">
        <f>IF($A1265="","",$A1265&amp;"|"&amp;$C1265&amp;"|"&amp;$D1265)</f>
        <v/>
      </c>
      <c r="S1265" s="21">
        <f>IF($A1265="","",IFERROR(INDEX(Offerte!$D$2:$D$200,MATCH($Q1265,Offerte!$L$2:$L$200,0)),0))</f>
        <v/>
      </c>
      <c r="T1265" s="21">
        <f>IF($A1265="","",IFERROR(INDEX(Offerte!$G$2:$G$200,MATCH($Q1265,Offerte!$L$2:$L$200,0)),"NO"))</f>
        <v/>
      </c>
    </row>
    <row r="1266">
      <c r="A1266" s="10">
        <f>IF(Offerte!$A42="","",Offerte!$A42)</f>
        <v/>
      </c>
      <c r="B1266" s="10">
        <f>IF(Offerte!$A42="","",Offerte!$B42)</f>
        <v/>
      </c>
      <c r="C1266" s="10">
        <f>IF(Offerte!$A42="","",Offerte!$C42)</f>
        <v/>
      </c>
      <c r="D1266" s="10" t="inlineStr">
        <is>
          <t>F.1.1</t>
        </is>
      </c>
      <c r="E1266" s="10" t="inlineStr">
        <is>
          <t>F</t>
        </is>
      </c>
      <c r="F1266" s="10" t="inlineStr">
        <is>
          <t>Q</t>
        </is>
      </c>
      <c r="G1266" s="10" t="inlineStr">
        <is>
          <t>lower</t>
        </is>
      </c>
      <c r="H1266" s="10" t="n">
        <v>7</v>
      </c>
      <c r="I1266" s="10" t="inlineStr">
        <is>
          <t>Performance ambientali del parco mezzi adibito al servizio - I_CEA</t>
        </is>
      </c>
      <c r="J1266" s="20" t="n"/>
      <c r="K1266" s="20" t="n"/>
      <c r="L1266" s="20" t="n"/>
      <c r="M1266" s="20" t="n"/>
      <c r="N1266" s="21">
        <f>IF($A1266="","",IFERROR(VALUE($J1266),0))</f>
        <v/>
      </c>
      <c r="O1266" s="21">
        <f>IF($A1266="",0,IF(OR($S1266&lt;&gt;1,COUNTA($J1266:$M1266)=0),0,IF(AND(IFERROR(AGGREGATE(15,6,$N$5:$N$6173/(($C$5:$C$6173=$C1266)*($D$5:$D$6173=$D1266)*($S$5:$S$6173=1)*($N$5:$N$6173&gt;0)),1),0)&gt;0,$N1266&gt;0),ROUND($H1266*(IFERROR(AGGREGATE(15,6,$N$5:$N$6173/(($C$5:$C$6173=$C1266)*($D$5:$D$6173=$D1266)*($S$5:$S$6173=1)*($N$5:$N$6173&gt;0)),1),0)/$N1266),4),0)))</f>
        <v/>
      </c>
      <c r="P1266" s="10" t="inlineStr">
        <is>
          <t>indice</t>
        </is>
      </c>
      <c r="Q1266" s="21">
        <f>IF($A1266="","",$A1266&amp;"|"&amp;$C1266)</f>
        <v/>
      </c>
      <c r="R1266" s="21">
        <f>IF($A1266="","",$A1266&amp;"|"&amp;$C1266&amp;"|"&amp;$D1266)</f>
        <v/>
      </c>
      <c r="S1266" s="21">
        <f>IF($A1266="","",IFERROR(INDEX(Offerte!$D$2:$D$200,MATCH($Q1266,Offerte!$L$2:$L$200,0)),0))</f>
        <v/>
      </c>
      <c r="T1266" s="21">
        <f>IF($A1266="","",IFERROR(INDEX(Offerte!$G$2:$G$200,MATCH($Q1266,Offerte!$L$2:$L$200,0)),"NO"))</f>
        <v/>
      </c>
    </row>
    <row r="1267">
      <c r="A1267" s="10">
        <f>IF(Offerte!$A42="","",Offerte!$A42)</f>
        <v/>
      </c>
      <c r="B1267" s="10">
        <f>IF(Offerte!$A42="","",Offerte!$B42)</f>
        <v/>
      </c>
      <c r="C1267" s="10">
        <f>IF(Offerte!$A42="","",Offerte!$C42)</f>
        <v/>
      </c>
      <c r="D1267" s="10" t="inlineStr">
        <is>
          <t>F.2.1</t>
        </is>
      </c>
      <c r="E1267" s="10" t="inlineStr">
        <is>
          <t>F</t>
        </is>
      </c>
      <c r="F1267" s="10" t="inlineStr">
        <is>
          <t>Q</t>
        </is>
      </c>
      <c r="G1267" s="10" t="inlineStr">
        <is>
          <t>higher</t>
        </is>
      </c>
      <c r="H1267" s="10" t="n">
        <v>2</v>
      </c>
      <c r="I1267" s="10" t="inlineStr">
        <is>
          <t>Tasso di copertura del servizio con dispositivi ECO-DRIVER</t>
        </is>
      </c>
      <c r="J1267" s="20" t="n"/>
      <c r="K1267" s="20" t="n"/>
      <c r="L1267" s="20" t="n"/>
      <c r="M1267" s="20" t="n"/>
      <c r="N1267" s="21">
        <f>IF($A1267="","",IFERROR(VALUE($K1267)/VALUE($L1267),IFERROR(VALUE($J1267),0)))</f>
        <v/>
      </c>
      <c r="O1267" s="21">
        <f>IF($A1267="",0,IF(OR($S1267&lt;&gt;1,COUNTA($J1267:$M1267)=0),0,IF(SUMPRODUCT(MAX(($C$5:$C$6173=$C1267)*($D$5:$D$6173=$D1267)*($S$5:$S$6173=1)*IFERROR($N$5:$N$6173*1,0)))&gt;0,ROUND($H1267*($N1267/SUMPRODUCT(MAX(($C$5:$C$6173=$C1267)*($D$5:$D$6173=$D1267)*($S$5:$S$6173=1)*IFERROR($N$5:$N$6173*1,0)))),4),0)))</f>
        <v/>
      </c>
      <c r="P1267" s="10" t="inlineStr">
        <is>
          <t>Autobus attrezzati con dispositivi ECO-DRIVER / Autobus totali in offerta, incluse scorte</t>
        </is>
      </c>
      <c r="Q1267" s="21">
        <f>IF($A1267="","",$A1267&amp;"|"&amp;$C1267)</f>
        <v/>
      </c>
      <c r="R1267" s="21">
        <f>IF($A1267="","",$A1267&amp;"|"&amp;$C1267&amp;"|"&amp;$D1267)</f>
        <v/>
      </c>
      <c r="S1267" s="21">
        <f>IF($A1267="","",IFERROR(INDEX(Offerte!$D$2:$D$200,MATCH($Q1267,Offerte!$L$2:$L$200,0)),0))</f>
        <v/>
      </c>
      <c r="T1267" s="21">
        <f>IF($A1267="","",IFERROR(INDEX(Offerte!$G$2:$G$200,MATCH($Q1267,Offerte!$L$2:$L$200,0)),"NO"))</f>
        <v/>
      </c>
    </row>
    <row r="1268">
      <c r="A1268" s="10">
        <f>IF(Offerte!$A42="","",Offerte!$A42)</f>
        <v/>
      </c>
      <c r="B1268" s="10">
        <f>IF(Offerte!$A42="","",Offerte!$B42)</f>
        <v/>
      </c>
      <c r="C1268" s="10">
        <f>IF(Offerte!$A42="","",Offerte!$C42)</f>
        <v/>
      </c>
      <c r="D1268" s="10" t="inlineStr">
        <is>
          <t>F.3.1</t>
        </is>
      </c>
      <c r="E1268" s="10" t="inlineStr">
        <is>
          <t>F</t>
        </is>
      </c>
      <c r="F1268" s="10" t="inlineStr">
        <is>
          <t>Q</t>
        </is>
      </c>
      <c r="G1268" s="10" t="inlineStr">
        <is>
          <t>higher</t>
        </is>
      </c>
      <c r="H1268" s="10" t="n">
        <v>2</v>
      </c>
      <c r="I1268" s="10" t="inlineStr">
        <is>
          <t>Autoproduzione consumi elettrici per trazione</t>
        </is>
      </c>
      <c r="J1268" s="20" t="n"/>
      <c r="K1268" s="20" t="n"/>
      <c r="L1268" s="20" t="n"/>
      <c r="M1268" s="20" t="n"/>
      <c r="N1268" s="21">
        <f>IF($A1268="","",IFERROR(VALUE($J1268),0))</f>
        <v/>
      </c>
      <c r="O1268" s="21">
        <f>IF($A1268="",0,IF(OR($S1268&lt;&gt;1,COUNTA($J1268:$M1268)=0),0,IF(SUMPRODUCT(MAX(($C$5:$C$6173=$C1268)*($D$5:$D$6173=$D1268)*($S$5:$S$6173=1)*IFERROR($N$5:$N$6173*1,0)))&gt;0,ROUND($H1268*($N1268/SUMPRODUCT(MAX(($C$5:$C$6173=$C1268)*($D$5:$D$6173=$D1268)*($S$5:$S$6173=1)*IFERROR($N$5:$N$6173*1,0)))),4),0)))</f>
        <v/>
      </c>
      <c r="P1268" s="10" t="inlineStr">
        <is>
          <t>kWh/anno</t>
        </is>
      </c>
      <c r="Q1268" s="21">
        <f>IF($A1268="","",$A1268&amp;"|"&amp;$C1268)</f>
        <v/>
      </c>
      <c r="R1268" s="21">
        <f>IF($A1268="","",$A1268&amp;"|"&amp;$C1268&amp;"|"&amp;$D1268)</f>
        <v/>
      </c>
      <c r="S1268" s="21">
        <f>IF($A1268="","",IFERROR(INDEX(Offerte!$D$2:$D$200,MATCH($Q1268,Offerte!$L$2:$L$200,0)),0))</f>
        <v/>
      </c>
      <c r="T1268" s="21">
        <f>IF($A1268="","",IFERROR(INDEX(Offerte!$G$2:$G$200,MATCH($Q1268,Offerte!$L$2:$L$200,0)),"NO"))</f>
        <v/>
      </c>
    </row>
    <row r="1269">
      <c r="A1269" s="10">
        <f>IF(Offerte!$A42="","",Offerte!$A42)</f>
        <v/>
      </c>
      <c r="B1269" s="10">
        <f>IF(Offerte!$A42="","",Offerte!$B42)</f>
        <v/>
      </c>
      <c r="C1269" s="10">
        <f>IF(Offerte!$A42="","",Offerte!$C42)</f>
        <v/>
      </c>
      <c r="D1269" s="10" t="inlineStr">
        <is>
          <t>F.4.1</t>
        </is>
      </c>
      <c r="E1269" s="10" t="inlineStr">
        <is>
          <t>F</t>
        </is>
      </c>
      <c r="F1269" s="10" t="inlineStr">
        <is>
          <t>Q</t>
        </is>
      </c>
      <c r="G1269" s="10" t="inlineStr">
        <is>
          <t>soil</t>
        </is>
      </c>
      <c r="H1269" s="10" t="n">
        <v>2</v>
      </c>
      <c r="I1269" s="10" t="inlineStr">
        <is>
          <t>Indice di consumo di suolo</t>
        </is>
      </c>
      <c r="J1269" s="20" t="n"/>
      <c r="K1269" s="20" t="n"/>
      <c r="L1269" s="20" t="n"/>
      <c r="M1269" s="20" t="n"/>
      <c r="N1269" s="21">
        <f>IF($A1269="","",IFERROR(VALUE($J1269),0))</f>
        <v/>
      </c>
      <c r="O1269" s="21">
        <f>IF($A1269="",0,IF(OR($S1269&lt;&gt;1,COUNTA($J1269:$M1269)=0),0,IF($N1269&lt;=0,$H1269,IF(SUMPRODUCT(MAX(($C$5:$C$6173=$C1269)*($D$5:$D$6173=$D1269)*($S$5:$S$6173=1)*IFERROR($N$5:$N$6173*1,0)))&gt;0,ROUND($H1269*((SUMPRODUCT(MAX(($C$5:$C$6173=$C1269)*($D$5:$D$6173=$D1269)*($S$5:$S$6173=1)*IFERROR($N$5:$N$6173*1,0)))-$N1269)/SUMPRODUCT(MAX(($C$5:$C$6173=$C1269)*($D$5:$D$6173=$D1269)*($S$5:$S$6173=1)*IFERROR($N$5:$N$6173*1,0)))),4),0))))</f>
        <v/>
      </c>
      <c r="P1269" s="10" t="inlineStr">
        <is>
          <t>m2</t>
        </is>
      </c>
      <c r="Q1269" s="21">
        <f>IF($A1269="","",$A1269&amp;"|"&amp;$C1269)</f>
        <v/>
      </c>
      <c r="R1269" s="21">
        <f>IF($A1269="","",$A1269&amp;"|"&amp;$C1269&amp;"|"&amp;$D1269)</f>
        <v/>
      </c>
      <c r="S1269" s="21">
        <f>IF($A1269="","",IFERROR(INDEX(Offerte!$D$2:$D$200,MATCH($Q1269,Offerte!$L$2:$L$200,0)),0))</f>
        <v/>
      </c>
      <c r="T1269" s="21">
        <f>IF($A1269="","",IFERROR(INDEX(Offerte!$G$2:$G$200,MATCH($Q1269,Offerte!$L$2:$L$200,0)),"NO"))</f>
        <v/>
      </c>
    </row>
    <row r="1270">
      <c r="A1270" s="10">
        <f>IF(Offerte!$A42="","",Offerte!$A42)</f>
        <v/>
      </c>
      <c r="B1270" s="10">
        <f>IF(Offerte!$A42="","",Offerte!$B42)</f>
        <v/>
      </c>
      <c r="C1270" s="10">
        <f>IF(Offerte!$A42="","",Offerte!$C42)</f>
        <v/>
      </c>
      <c r="D1270" s="10" t="inlineStr">
        <is>
          <t>F.5.1</t>
        </is>
      </c>
      <c r="E1270" s="10" t="inlineStr">
        <is>
          <t>F</t>
        </is>
      </c>
      <c r="F1270" s="10" t="inlineStr">
        <is>
          <t>T</t>
        </is>
      </c>
      <c r="G1270" s="10" t="inlineStr">
        <is>
          <t>tabular</t>
        </is>
      </c>
      <c r="H1270" s="10" t="n">
        <v>1</v>
      </c>
      <c r="I1270" s="10" t="inlineStr">
        <is>
          <t>Rendicontazione di sostenibilità ambientale</t>
        </is>
      </c>
      <c r="J1270" s="20" t="n"/>
      <c r="K1270" s="20" t="n"/>
      <c r="L1270" s="20" t="n"/>
      <c r="M1270" s="20" t="n"/>
      <c r="N1270" s="21">
        <f>IF($A1270="","",IF(IFERROR(VALUE($M1270),0)=1,1,0))</f>
        <v/>
      </c>
      <c r="O1270" s="21">
        <f>IF($A1270="",0,IF(OR($S1270&lt;&gt;1,COUNTA($J1270:$M1270)=0),0,IF($N1270=1,$H1270,0)))</f>
        <v/>
      </c>
      <c r="P1270" s="10" t="inlineStr">
        <is>
          <t>sì/no</t>
        </is>
      </c>
      <c r="Q1270" s="21">
        <f>IF($A1270="","",$A1270&amp;"|"&amp;$C1270)</f>
        <v/>
      </c>
      <c r="R1270" s="21">
        <f>IF($A1270="","",$A1270&amp;"|"&amp;$C1270&amp;"|"&amp;$D1270)</f>
        <v/>
      </c>
      <c r="S1270" s="21">
        <f>IF($A1270="","",IFERROR(INDEX(Offerte!$D$2:$D$200,MATCH($Q1270,Offerte!$L$2:$L$200,0)),0))</f>
        <v/>
      </c>
      <c r="T1270" s="21">
        <f>IF($A1270="","",IFERROR(INDEX(Offerte!$G$2:$G$200,MATCH($Q1270,Offerte!$L$2:$L$200,0)),"NO"))</f>
        <v/>
      </c>
    </row>
    <row r="1271">
      <c r="A1271" s="10">
        <f>IF(Offerte!$A42="","",Offerte!$A42)</f>
        <v/>
      </c>
      <c r="B1271" s="10">
        <f>IF(Offerte!$A42="","",Offerte!$B42)</f>
        <v/>
      </c>
      <c r="C1271" s="10">
        <f>IF(Offerte!$A42="","",Offerte!$C42)</f>
        <v/>
      </c>
      <c r="D1271" s="10" t="inlineStr">
        <is>
          <t>G.1.1</t>
        </is>
      </c>
      <c r="E1271" s="10" t="inlineStr">
        <is>
          <t>G</t>
        </is>
      </c>
      <c r="F1271" s="10" t="inlineStr">
        <is>
          <t>D</t>
        </is>
      </c>
      <c r="G1271" s="10" t="inlineStr">
        <is>
          <t>discretionary</t>
        </is>
      </c>
      <c r="H1271" s="10" t="n">
        <v>2</v>
      </c>
      <c r="I1271" s="10" t="inlineStr">
        <is>
          <t>Qualità del progetto di centrale di controllo aziendale</t>
        </is>
      </c>
      <c r="J1271" s="20" t="n"/>
      <c r="K1271" s="20" t="n"/>
      <c r="L1271" s="20" t="n"/>
      <c r="M1271" s="20" t="n"/>
      <c r="N1271" s="21">
        <f>IF($A1271="","",MAX(0,MIN(1,IFERROR(VALUE($M1271),0))))</f>
        <v/>
      </c>
      <c r="O1271" s="21">
        <f>IF($A1271="",0,IF(OR($S1271&lt;&gt;1,COUNTA($J1271:$M1271)=0),0,IF(SUMPRODUCT(MAX(($C$5:$C$6173=$C1271)*($D$5:$D$6173=$D1271)*($S$5:$S$6173=1)*IFERROR($N$5:$N$6173*1,0)))&gt;0,ROUND($H1271*($N1271/SUMPRODUCT(MAX(($C$5:$C$6173=$C1271)*($D$5:$D$6173=$D1271)*($S$5:$S$6173=1)*IFERROR($N$5:$N$6173*1,0)))),4),0)))</f>
        <v/>
      </c>
      <c r="P1271" s="10" t="inlineStr">
        <is>
          <t>coeff.</t>
        </is>
      </c>
      <c r="Q1271" s="21">
        <f>IF($A1271="","",$A1271&amp;"|"&amp;$C1271)</f>
        <v/>
      </c>
      <c r="R1271" s="21">
        <f>IF($A1271="","",$A1271&amp;"|"&amp;$C1271&amp;"|"&amp;$D1271)</f>
        <v/>
      </c>
      <c r="S1271" s="21">
        <f>IF($A1271="","",IFERROR(INDEX(Offerte!$D$2:$D$200,MATCH($Q1271,Offerte!$L$2:$L$200,0)),0))</f>
        <v/>
      </c>
      <c r="T1271" s="21">
        <f>IF($A1271="","",IFERROR(INDEX(Offerte!$G$2:$G$200,MATCH($Q1271,Offerte!$L$2:$L$200,0)),"NO"))</f>
        <v/>
      </c>
    </row>
    <row r="1272">
      <c r="A1272" s="10">
        <f>IF(Offerte!$A42="","",Offerte!$A42)</f>
        <v/>
      </c>
      <c r="B1272" s="10">
        <f>IF(Offerte!$A42="","",Offerte!$B42)</f>
        <v/>
      </c>
      <c r="C1272" s="10">
        <f>IF(Offerte!$A42="","",Offerte!$C42)</f>
        <v/>
      </c>
      <c r="D1272" s="10" t="inlineStr">
        <is>
          <t>G.2.1</t>
        </is>
      </c>
      <c r="E1272" s="10" t="inlineStr">
        <is>
          <t>G</t>
        </is>
      </c>
      <c r="F1272" s="10" t="inlineStr">
        <is>
          <t>T</t>
        </is>
      </c>
      <c r="G1272" s="10" t="inlineStr">
        <is>
          <t>tabular</t>
        </is>
      </c>
      <c r="H1272" s="10" t="n">
        <v>1</v>
      </c>
      <c r="I1272" s="10" t="inlineStr">
        <is>
          <t>Certificazione ISO 45001</t>
        </is>
      </c>
      <c r="J1272" s="20" t="n"/>
      <c r="K1272" s="20" t="n"/>
      <c r="L1272" s="20" t="n"/>
      <c r="M1272" s="20" t="n"/>
      <c r="N1272" s="21">
        <f>IF($A1272="","",IF(IFERROR(VALUE($M1272),0)=1,1,0))</f>
        <v/>
      </c>
      <c r="O1272" s="21">
        <f>IF($A1272="",0,IF(OR($S1272&lt;&gt;1,COUNTA($J1272:$M1272)=0),0,IF($N1272=1,$H1272,0)))</f>
        <v/>
      </c>
      <c r="P1272" s="10" t="inlineStr">
        <is>
          <t>sì/no</t>
        </is>
      </c>
      <c r="Q1272" s="21">
        <f>IF($A1272="","",$A1272&amp;"|"&amp;$C1272)</f>
        <v/>
      </c>
      <c r="R1272" s="21">
        <f>IF($A1272="","",$A1272&amp;"|"&amp;$C1272&amp;"|"&amp;$D1272)</f>
        <v/>
      </c>
      <c r="S1272" s="21">
        <f>IF($A1272="","",IFERROR(INDEX(Offerte!$D$2:$D$200,MATCH($Q1272,Offerte!$L$2:$L$200,0)),0))</f>
        <v/>
      </c>
      <c r="T1272" s="21">
        <f>IF($A1272="","",IFERROR(INDEX(Offerte!$G$2:$G$200,MATCH($Q1272,Offerte!$L$2:$L$200,0)),"NO"))</f>
        <v/>
      </c>
    </row>
    <row r="1273">
      <c r="A1273" s="10">
        <f>IF(Offerte!$A42="","",Offerte!$A42)</f>
        <v/>
      </c>
      <c r="B1273" s="10">
        <f>IF(Offerte!$A42="","",Offerte!$B42)</f>
        <v/>
      </c>
      <c r="C1273" s="10">
        <f>IF(Offerte!$A42="","",Offerte!$C42)</f>
        <v/>
      </c>
      <c r="D1273" s="10" t="inlineStr">
        <is>
          <t>G.3.1</t>
        </is>
      </c>
      <c r="E1273" s="10" t="inlineStr">
        <is>
          <t>G</t>
        </is>
      </c>
      <c r="F1273" s="10" t="inlineStr">
        <is>
          <t>T</t>
        </is>
      </c>
      <c r="G1273" s="10" t="inlineStr">
        <is>
          <t>tabular</t>
        </is>
      </c>
      <c r="H1273" s="10" t="n">
        <v>1</v>
      </c>
      <c r="I1273" s="10" t="inlineStr">
        <is>
          <t>Certificazioni di responsabilità sociale</t>
        </is>
      </c>
      <c r="J1273" s="20" t="n"/>
      <c r="K1273" s="20" t="n"/>
      <c r="L1273" s="20" t="n"/>
      <c r="M1273" s="20" t="n"/>
      <c r="N1273" s="21">
        <f>IF($A1273="","",IF(IFERROR(VALUE($M1273),0)=1,1,0))</f>
        <v/>
      </c>
      <c r="O1273" s="21">
        <f>IF($A1273="",0,IF(OR($S1273&lt;&gt;1,COUNTA($J1273:$M1273)=0),0,IF($N1273=1,$H1273,0)))</f>
        <v/>
      </c>
      <c r="P1273" s="10" t="inlineStr">
        <is>
          <t>sì/no</t>
        </is>
      </c>
      <c r="Q1273" s="21">
        <f>IF($A1273="","",$A1273&amp;"|"&amp;$C1273)</f>
        <v/>
      </c>
      <c r="R1273" s="21">
        <f>IF($A1273="","",$A1273&amp;"|"&amp;$C1273&amp;"|"&amp;$D1273)</f>
        <v/>
      </c>
      <c r="S1273" s="21">
        <f>IF($A1273="","",IFERROR(INDEX(Offerte!$D$2:$D$200,MATCH($Q1273,Offerte!$L$2:$L$200,0)),0))</f>
        <v/>
      </c>
      <c r="T1273" s="21">
        <f>IF($A1273="","",IFERROR(INDEX(Offerte!$G$2:$G$200,MATCH($Q1273,Offerte!$L$2:$L$200,0)),"NO"))</f>
        <v/>
      </c>
    </row>
    <row r="1274">
      <c r="A1274" s="10">
        <f>IF(Offerte!$A42="","",Offerte!$A42)</f>
        <v/>
      </c>
      <c r="B1274" s="10">
        <f>IF(Offerte!$A42="","",Offerte!$B42)</f>
        <v/>
      </c>
      <c r="C1274" s="10">
        <f>IF(Offerte!$A42="","",Offerte!$C42)</f>
        <v/>
      </c>
      <c r="D1274" s="10" t="inlineStr">
        <is>
          <t>G.4.1</t>
        </is>
      </c>
      <c r="E1274" s="10" t="inlineStr">
        <is>
          <t>G</t>
        </is>
      </c>
      <c r="F1274" s="10" t="inlineStr">
        <is>
          <t>D</t>
        </is>
      </c>
      <c r="G1274" s="10" t="inlineStr">
        <is>
          <t>discretionary</t>
        </is>
      </c>
      <c r="H1274" s="10" t="n">
        <v>2</v>
      </c>
      <c r="I1274" s="10" t="inlineStr">
        <is>
          <t>Qualità del piano di formazione del personale</t>
        </is>
      </c>
      <c r="J1274" s="20" t="n"/>
      <c r="K1274" s="20" t="n"/>
      <c r="L1274" s="20" t="n"/>
      <c r="M1274" s="20" t="n"/>
      <c r="N1274" s="21">
        <f>IF($A1274="","",MAX(0,MIN(1,IFERROR(VALUE($M1274),0))))</f>
        <v/>
      </c>
      <c r="O1274" s="21">
        <f>IF($A1274="",0,IF(OR($S1274&lt;&gt;1,COUNTA($J1274:$M1274)=0),0,IF(SUMPRODUCT(MAX(($C$5:$C$6173=$C1274)*($D$5:$D$6173=$D1274)*($S$5:$S$6173=1)*IFERROR($N$5:$N$6173*1,0)))&gt;0,ROUND($H1274*($N1274/SUMPRODUCT(MAX(($C$5:$C$6173=$C1274)*($D$5:$D$6173=$D1274)*($S$5:$S$6173=1)*IFERROR($N$5:$N$6173*1,0)))),4),0)))</f>
        <v/>
      </c>
      <c r="P1274" s="10" t="inlineStr">
        <is>
          <t>coeff.</t>
        </is>
      </c>
      <c r="Q1274" s="21">
        <f>IF($A1274="","",$A1274&amp;"|"&amp;$C1274)</f>
        <v/>
      </c>
      <c r="R1274" s="21">
        <f>IF($A1274="","",$A1274&amp;"|"&amp;$C1274&amp;"|"&amp;$D1274)</f>
        <v/>
      </c>
      <c r="S1274" s="21">
        <f>IF($A1274="","",IFERROR(INDEX(Offerte!$D$2:$D$200,MATCH($Q1274,Offerte!$L$2:$L$200,0)),0))</f>
        <v/>
      </c>
      <c r="T1274" s="21">
        <f>IF($A1274="","",IFERROR(INDEX(Offerte!$G$2:$G$200,MATCH($Q1274,Offerte!$L$2:$L$200,0)),"NO"))</f>
        <v/>
      </c>
    </row>
    <row r="1275">
      <c r="A1275" s="10">
        <f>IF(Offerte!$A42="","",Offerte!$A42)</f>
        <v/>
      </c>
      <c r="B1275" s="10">
        <f>IF(Offerte!$A42="","",Offerte!$B42)</f>
        <v/>
      </c>
      <c r="C1275" s="10">
        <f>IF(Offerte!$A42="","",Offerte!$C42)</f>
        <v/>
      </c>
      <c r="D1275" s="10" t="inlineStr">
        <is>
          <t>G.5.1</t>
        </is>
      </c>
      <c r="E1275" s="10" t="inlineStr">
        <is>
          <t>G</t>
        </is>
      </c>
      <c r="F1275" s="10" t="inlineStr">
        <is>
          <t>T</t>
        </is>
      </c>
      <c r="G1275" s="10" t="inlineStr">
        <is>
          <t>tabular</t>
        </is>
      </c>
      <c r="H1275" s="10" t="n">
        <v>1</v>
      </c>
      <c r="I1275" s="10" t="inlineStr">
        <is>
          <t>Impegno al mantenimento delle garanzie del contratto di secondo livello del gestore uscente</t>
        </is>
      </c>
      <c r="J1275" s="20" t="n"/>
      <c r="K1275" s="20" t="n"/>
      <c r="L1275" s="20" t="n"/>
      <c r="M1275" s="20" t="n"/>
      <c r="N1275" s="21">
        <f>IF($A1275="","",IF(IFERROR(VALUE($M1275),0)=1,1,0))</f>
        <v/>
      </c>
      <c r="O1275" s="21">
        <f>IF($A1275="",0,IF(OR($S1275&lt;&gt;1,COUNTA($J1275:$M1275)=0),0,IF($N1275=1,$H1275,0)))</f>
        <v/>
      </c>
      <c r="P1275" s="10" t="inlineStr">
        <is>
          <t>sì/no</t>
        </is>
      </c>
      <c r="Q1275" s="21">
        <f>IF($A1275="","",$A1275&amp;"|"&amp;$C1275)</f>
        <v/>
      </c>
      <c r="R1275" s="21">
        <f>IF($A1275="","",$A1275&amp;"|"&amp;$C1275&amp;"|"&amp;$D1275)</f>
        <v/>
      </c>
      <c r="S1275" s="21">
        <f>IF($A1275="","",IFERROR(INDEX(Offerte!$D$2:$D$200,MATCH($Q1275,Offerte!$L$2:$L$200,0)),0))</f>
        <v/>
      </c>
      <c r="T1275" s="21">
        <f>IF($A1275="","",IFERROR(INDEX(Offerte!$G$2:$G$200,MATCH($Q1275,Offerte!$L$2:$L$200,0)),"NO"))</f>
        <v/>
      </c>
    </row>
    <row r="1276">
      <c r="A1276" s="10">
        <f>IF(Offerte!$A43="","",Offerte!$A43)</f>
        <v/>
      </c>
      <c r="B1276" s="10">
        <f>IF(Offerte!$A43="","",Offerte!$B43)</f>
        <v/>
      </c>
      <c r="C1276" s="10">
        <f>IF(Offerte!$A43="","",Offerte!$C43)</f>
        <v/>
      </c>
      <c r="D1276" s="10" t="inlineStr">
        <is>
          <t>A.1.1</t>
        </is>
      </c>
      <c r="E1276" s="10" t="inlineStr">
        <is>
          <t>A</t>
        </is>
      </c>
      <c r="F1276" s="10" t="inlineStr">
        <is>
          <t>Q</t>
        </is>
      </c>
      <c r="G1276" s="10" t="inlineStr">
        <is>
          <t>higher</t>
        </is>
      </c>
      <c r="H1276" s="10" t="n">
        <v>3</v>
      </c>
      <c r="I1276" s="10" t="inlineStr">
        <is>
          <t>Tasso aggiuntivo di corse controllate</t>
        </is>
      </c>
      <c r="J1276" s="20" t="n"/>
      <c r="K1276" s="20" t="n"/>
      <c r="L1276" s="20" t="n"/>
      <c r="M1276" s="20" t="n"/>
      <c r="N1276" s="21">
        <f>IF($A1276="","",IFERROR(VALUE($K1276)/VALUE($L1276)*100,IFERROR(VALUE($J1276),0)))</f>
        <v/>
      </c>
      <c r="O1276" s="21">
        <f>IF($A1276="",0,IF(OR($S1276&lt;&gt;1,COUNTA($J1276:$M1276)=0),0,IF(SUMPRODUCT(MAX(($C$5:$C$6173=$C1276)*($D$5:$D$6173=$D1276)*($S$5:$S$6173=1)*IFERROR($N$5:$N$6173*1,0)))&gt;0,ROUND($H1276*($N1276/SUMPRODUCT(MAX(($C$5:$C$6173=$C1276)*($D$5:$D$6173=$D1276)*($S$5:$S$6173=1)*IFERROR($N$5:$N$6173*1,0)))),4),0)))</f>
        <v/>
      </c>
      <c r="P1276" s="10" t="inlineStr">
        <is>
          <t>Corse controllate annue / Corse programmate annue</t>
        </is>
      </c>
      <c r="Q1276" s="21">
        <f>IF($A1276="","",$A1276&amp;"|"&amp;$C1276)</f>
        <v/>
      </c>
      <c r="R1276" s="21">
        <f>IF($A1276="","",$A1276&amp;"|"&amp;$C1276&amp;"|"&amp;$D1276)</f>
        <v/>
      </c>
      <c r="S1276" s="21">
        <f>IF($A1276="","",IFERROR(INDEX(Offerte!$D$2:$D$200,MATCH($Q1276,Offerte!$L$2:$L$200,0)),0))</f>
        <v/>
      </c>
      <c r="T1276" s="21">
        <f>IF($A1276="","",IFERROR(INDEX(Offerte!$G$2:$G$200,MATCH($Q1276,Offerte!$L$2:$L$200,0)),"NO"))</f>
        <v/>
      </c>
    </row>
    <row r="1277">
      <c r="A1277" s="10">
        <f>IF(Offerte!$A43="","",Offerte!$A43)</f>
        <v/>
      </c>
      <c r="B1277" s="10">
        <f>IF(Offerte!$A43="","",Offerte!$B43)</f>
        <v/>
      </c>
      <c r="C1277" s="10">
        <f>IF(Offerte!$A43="","",Offerte!$C43)</f>
        <v/>
      </c>
      <c r="D1277" s="10" t="inlineStr">
        <is>
          <t>A.1.2</t>
        </is>
      </c>
      <c r="E1277" s="10" t="inlineStr">
        <is>
          <t>A</t>
        </is>
      </c>
      <c r="F1277" s="10" t="inlineStr">
        <is>
          <t>Q</t>
        </is>
      </c>
      <c r="G1277" s="10" t="inlineStr">
        <is>
          <t>higher</t>
        </is>
      </c>
      <c r="H1277" s="10" t="n">
        <v>4</v>
      </c>
      <c r="I1277" s="10" t="inlineStr">
        <is>
          <t>Numero aggiuntivo di passeggeri controllati</t>
        </is>
      </c>
      <c r="J1277" s="20" t="n"/>
      <c r="K1277" s="20" t="n"/>
      <c r="L1277" s="20" t="n"/>
      <c r="M1277" s="20" t="n"/>
      <c r="N1277" s="21">
        <f>IF($A1277="","",IFERROR(VALUE($J1277),0))</f>
        <v/>
      </c>
      <c r="O1277" s="21">
        <f>IF($A1277="",0,IF(OR($S1277&lt;&gt;1,COUNTA($J1277:$M1277)=0),0,IF(SUMPRODUCT(MAX(($C$5:$C$6173=$C1277)*($D$5:$D$6173=$D1277)*($S$5:$S$6173=1)*IFERROR($N$5:$N$6173*1,0)))&gt;0,ROUND($H1277*($N1277/SUMPRODUCT(MAX(($C$5:$C$6173=$C1277)*($D$5:$D$6173=$D1277)*($S$5:$S$6173=1)*IFERROR($N$5:$N$6173*1,0)))),4),0)))</f>
        <v/>
      </c>
      <c r="P1277" s="10" t="inlineStr">
        <is>
          <t>passeggeri/anno</t>
        </is>
      </c>
      <c r="Q1277" s="21">
        <f>IF($A1277="","",$A1277&amp;"|"&amp;$C1277)</f>
        <v/>
      </c>
      <c r="R1277" s="21">
        <f>IF($A1277="","",$A1277&amp;"|"&amp;$C1277&amp;"|"&amp;$D1277)</f>
        <v/>
      </c>
      <c r="S1277" s="21">
        <f>IF($A1277="","",IFERROR(INDEX(Offerte!$D$2:$D$200,MATCH($Q1277,Offerte!$L$2:$L$200,0)),0))</f>
        <v/>
      </c>
      <c r="T1277" s="21">
        <f>IF($A1277="","",IFERROR(INDEX(Offerte!$G$2:$G$200,MATCH($Q1277,Offerte!$L$2:$L$200,0)),"NO"))</f>
        <v/>
      </c>
    </row>
    <row r="1278">
      <c r="A1278" s="10">
        <f>IF(Offerte!$A43="","",Offerte!$A43)</f>
        <v/>
      </c>
      <c r="B1278" s="10">
        <f>IF(Offerte!$A43="","",Offerte!$B43)</f>
        <v/>
      </c>
      <c r="C1278" s="10">
        <f>IF(Offerte!$A43="","",Offerte!$C43)</f>
        <v/>
      </c>
      <c r="D1278" s="10" t="inlineStr">
        <is>
          <t>B.1.1</t>
        </is>
      </c>
      <c r="E1278" s="10" t="inlineStr">
        <is>
          <t>B</t>
        </is>
      </c>
      <c r="F1278" s="10" t="inlineStr">
        <is>
          <t>Q</t>
        </is>
      </c>
      <c r="G1278" s="10" t="inlineStr">
        <is>
          <t>higher</t>
        </is>
      </c>
      <c r="H1278" s="10" t="n">
        <v>3</v>
      </c>
      <c r="I1278" s="10" t="inlineStr">
        <is>
          <t>Incremento dei posti offerti nelle fasce di punta</t>
        </is>
      </c>
      <c r="J1278" s="20" t="n"/>
      <c r="K1278" s="20" t="n"/>
      <c r="L1278" s="20" t="n"/>
      <c r="M1278" s="20" t="n"/>
      <c r="N1278" s="21">
        <f>IF($A1278="","",IFERROR(VALUE($J1278),0))</f>
        <v/>
      </c>
      <c r="O1278" s="21">
        <f>IF($A1278="",0,IF(OR($S1278&lt;&gt;1,COUNTA($J1278:$M1278)=0),0,IF(SUMPRODUCT(MAX(($C$5:$C$6173=$C1278)*($D$5:$D$6173=$D1278)*($S$5:$S$6173=1)*IFERROR($N$5:$N$6173*1,0)))&gt;0,ROUND($H1278*($N1278/SUMPRODUCT(MAX(($C$5:$C$6173=$C1278)*($D$5:$D$6173=$D1278)*($S$5:$S$6173=1)*IFERROR($N$5:$N$6173*1,0)))),4),0)))</f>
        <v/>
      </c>
      <c r="P1278" s="10" t="inlineStr">
        <is>
          <t>posti*km</t>
        </is>
      </c>
      <c r="Q1278" s="21">
        <f>IF($A1278="","",$A1278&amp;"|"&amp;$C1278)</f>
        <v/>
      </c>
      <c r="R1278" s="21">
        <f>IF($A1278="","",$A1278&amp;"|"&amp;$C1278&amp;"|"&amp;$D1278)</f>
        <v/>
      </c>
      <c r="S1278" s="21">
        <f>IF($A1278="","",IFERROR(INDEX(Offerte!$D$2:$D$200,MATCH($Q1278,Offerte!$L$2:$L$200,0)),0))</f>
        <v/>
      </c>
      <c r="T1278" s="21">
        <f>IF($A1278="","",IFERROR(INDEX(Offerte!$G$2:$G$200,MATCH($Q1278,Offerte!$L$2:$L$200,0)),"NO"))</f>
        <v/>
      </c>
    </row>
    <row r="1279">
      <c r="A1279" s="10">
        <f>IF(Offerte!$A43="","",Offerte!$A43)</f>
        <v/>
      </c>
      <c r="B1279" s="10">
        <f>IF(Offerte!$A43="","",Offerte!$B43)</f>
        <v/>
      </c>
      <c r="C1279" s="10">
        <f>IF(Offerte!$A43="","",Offerte!$C43)</f>
        <v/>
      </c>
      <c r="D1279" s="10" t="inlineStr">
        <is>
          <t>B.2.1</t>
        </is>
      </c>
      <c r="E1279" s="10" t="inlineStr">
        <is>
          <t>B</t>
        </is>
      </c>
      <c r="F1279" s="10" t="inlineStr">
        <is>
          <t>Q</t>
        </is>
      </c>
      <c r="G1279" s="10" t="inlineStr">
        <is>
          <t>higher</t>
        </is>
      </c>
      <c r="H1279" s="10" t="n">
        <v>4</v>
      </c>
      <c r="I1279" s="10" t="inlineStr">
        <is>
          <t>Corse aggiuntive nell'arco giornaliero base</t>
        </is>
      </c>
      <c r="J1279" s="20" t="n"/>
      <c r="K1279" s="20" t="n"/>
      <c r="L1279" s="20" t="n"/>
      <c r="M1279" s="20" t="n"/>
      <c r="N1279" s="21">
        <f>IF($A1279="","",IFERROR(VALUE($J1279),0))</f>
        <v/>
      </c>
      <c r="O1279" s="21">
        <f>IF($A1279="",0,IF(OR($S1279&lt;&gt;1,COUNTA($J1279:$M1279)=0),0,IF(SUMPRODUCT(MAX(($C$5:$C$6173=$C1279)*($D$5:$D$6173=$D1279)*($S$5:$S$6173=1)*IFERROR($N$5:$N$6173*1,0)))&gt;0,ROUND($H1279*($N1279/SUMPRODUCT(MAX(($C$5:$C$6173=$C1279)*($D$5:$D$6173=$D1279)*($S$5:$S$6173=1)*IFERROR($N$5:$N$6173*1,0)))),4),0)))</f>
        <v/>
      </c>
      <c r="P1279" s="10" t="inlineStr">
        <is>
          <t>corse</t>
        </is>
      </c>
      <c r="Q1279" s="21">
        <f>IF($A1279="","",$A1279&amp;"|"&amp;$C1279)</f>
        <v/>
      </c>
      <c r="R1279" s="21">
        <f>IF($A1279="","",$A1279&amp;"|"&amp;$C1279&amp;"|"&amp;$D1279)</f>
        <v/>
      </c>
      <c r="S1279" s="21">
        <f>IF($A1279="","",IFERROR(INDEX(Offerte!$D$2:$D$200,MATCH($Q1279,Offerte!$L$2:$L$200,0)),0))</f>
        <v/>
      </c>
      <c r="T1279" s="21">
        <f>IF($A1279="","",IFERROR(INDEX(Offerte!$G$2:$G$200,MATCH($Q1279,Offerte!$L$2:$L$200,0)),"NO"))</f>
        <v/>
      </c>
    </row>
    <row r="1280">
      <c r="A1280" s="10">
        <f>IF(Offerte!$A43="","",Offerte!$A43)</f>
        <v/>
      </c>
      <c r="B1280" s="10">
        <f>IF(Offerte!$A43="","",Offerte!$B43)</f>
        <v/>
      </c>
      <c r="C1280" s="10">
        <f>IF(Offerte!$A43="","",Offerte!$C43)</f>
        <v/>
      </c>
      <c r="D1280" s="10" t="inlineStr">
        <is>
          <t>B.3.1</t>
        </is>
      </c>
      <c r="E1280" s="10" t="inlineStr">
        <is>
          <t>B</t>
        </is>
      </c>
      <c r="F1280" s="10" t="inlineStr">
        <is>
          <t>Q</t>
        </is>
      </c>
      <c r="G1280" s="10" t="inlineStr">
        <is>
          <t>higher</t>
        </is>
      </c>
      <c r="H1280" s="10" t="n">
        <v>2</v>
      </c>
      <c r="I1280" s="10" t="inlineStr">
        <is>
          <t>Numero di corse aggiuntive per allungamento dell'arco di servizio giornaliero nelle fasce serali</t>
        </is>
      </c>
      <c r="J1280" s="20" t="n"/>
      <c r="K1280" s="20" t="n"/>
      <c r="L1280" s="20" t="n"/>
      <c r="M1280" s="20" t="n"/>
      <c r="N1280" s="21">
        <f>IF($A1280="","",IFERROR(VALUE($J1280),0))</f>
        <v/>
      </c>
      <c r="O1280" s="21">
        <f>IF($A1280="",0,IF(OR($S1280&lt;&gt;1,COUNTA($J1280:$M1280)=0),0,IF(SUMPRODUCT(MAX(($C$5:$C$6173=$C1280)*($D$5:$D$6173=$D1280)*($S$5:$S$6173=1)*IFERROR($N$5:$N$6173*1,0)))&gt;0,ROUND($H1280*($N1280/SUMPRODUCT(MAX(($C$5:$C$6173=$C1280)*($D$5:$D$6173=$D1280)*($S$5:$S$6173=1)*IFERROR($N$5:$N$6173*1,0)))),4),0)))</f>
        <v/>
      </c>
      <c r="P1280" s="10" t="inlineStr">
        <is>
          <t>corse</t>
        </is>
      </c>
      <c r="Q1280" s="21">
        <f>IF($A1280="","",$A1280&amp;"|"&amp;$C1280)</f>
        <v/>
      </c>
      <c r="R1280" s="21">
        <f>IF($A1280="","",$A1280&amp;"|"&amp;$C1280&amp;"|"&amp;$D1280)</f>
        <v/>
      </c>
      <c r="S1280" s="21">
        <f>IF($A1280="","",IFERROR(INDEX(Offerte!$D$2:$D$200,MATCH($Q1280,Offerte!$L$2:$L$200,0)),0))</f>
        <v/>
      </c>
      <c r="T1280" s="21">
        <f>IF($A1280="","",IFERROR(INDEX(Offerte!$G$2:$G$200,MATCH($Q1280,Offerte!$L$2:$L$200,0)),"NO"))</f>
        <v/>
      </c>
    </row>
    <row r="1281">
      <c r="A1281" s="10">
        <f>IF(Offerte!$A43="","",Offerte!$A43)</f>
        <v/>
      </c>
      <c r="B1281" s="10">
        <f>IF(Offerte!$A43="","",Offerte!$B43)</f>
        <v/>
      </c>
      <c r="C1281" s="10">
        <f>IF(Offerte!$A43="","",Offerte!$C43)</f>
        <v/>
      </c>
      <c r="D1281" s="10" t="inlineStr">
        <is>
          <t>B.4.1</t>
        </is>
      </c>
      <c r="E1281" s="10" t="inlineStr">
        <is>
          <t>B</t>
        </is>
      </c>
      <c r="F1281" s="10" t="inlineStr">
        <is>
          <t>Q</t>
        </is>
      </c>
      <c r="G1281" s="10" t="inlineStr">
        <is>
          <t>higher</t>
        </is>
      </c>
      <c r="H1281" s="10" t="n">
        <v>3</v>
      </c>
      <c r="I1281" s="10" t="inlineStr">
        <is>
          <t>Percorrenze aggiuntive offerte nel Programma d'esercizio delle prime due fasi attuative</t>
        </is>
      </c>
      <c r="J1281" s="20" t="n"/>
      <c r="K1281" s="20" t="n"/>
      <c r="L1281" s="20" t="n"/>
      <c r="M1281" s="20" t="n"/>
      <c r="N1281" s="21">
        <f>IF($A1281="","",IFERROR(VALUE($J1281),0))</f>
        <v/>
      </c>
      <c r="O1281" s="21">
        <f>IF($A1281="",0,IF(OR($S1281&lt;&gt;1,COUNTA($J1281:$M1281)=0),0,IF(SUMPRODUCT(MAX(($C$5:$C$6173=$C1281)*($D$5:$D$6173=$D1281)*($S$5:$S$6173=1)*IFERROR($N$5:$N$6173*1,0)))&gt;0,ROUND($H1281*($N1281/SUMPRODUCT(MAX(($C$5:$C$6173=$C1281)*($D$5:$D$6173=$D1281)*($S$5:$S$6173=1)*IFERROR($N$5:$N$6173*1,0)))),4),0)))</f>
        <v/>
      </c>
      <c r="P1281" s="10" t="inlineStr">
        <is>
          <t>vett*km</t>
        </is>
      </c>
      <c r="Q1281" s="21">
        <f>IF($A1281="","",$A1281&amp;"|"&amp;$C1281)</f>
        <v/>
      </c>
      <c r="R1281" s="21">
        <f>IF($A1281="","",$A1281&amp;"|"&amp;$C1281&amp;"|"&amp;$D1281)</f>
        <v/>
      </c>
      <c r="S1281" s="21">
        <f>IF($A1281="","",IFERROR(INDEX(Offerte!$D$2:$D$200,MATCH($Q1281,Offerte!$L$2:$L$200,0)),0))</f>
        <v/>
      </c>
      <c r="T1281" s="21">
        <f>IF($A1281="","",IFERROR(INDEX(Offerte!$G$2:$G$200,MATCH($Q1281,Offerte!$L$2:$L$200,0)),"NO"))</f>
        <v/>
      </c>
    </row>
    <row r="1282">
      <c r="A1282" s="10">
        <f>IF(Offerte!$A43="","",Offerte!$A43)</f>
        <v/>
      </c>
      <c r="B1282" s="10">
        <f>IF(Offerte!$A43="","",Offerte!$B43)</f>
        <v/>
      </c>
      <c r="C1282" s="10">
        <f>IF(Offerte!$A43="","",Offerte!$C43)</f>
        <v/>
      </c>
      <c r="D1282" s="10" t="inlineStr">
        <is>
          <t>B.5.1</t>
        </is>
      </c>
      <c r="E1282" s="10" t="inlineStr">
        <is>
          <t>B</t>
        </is>
      </c>
      <c r="F1282" s="10" t="inlineStr">
        <is>
          <t>D</t>
        </is>
      </c>
      <c r="G1282" s="10" t="inlineStr">
        <is>
          <t>discretionary</t>
        </is>
      </c>
      <c r="H1282" s="10" t="n">
        <v>2</v>
      </c>
      <c r="I1282" s="10" t="inlineStr">
        <is>
          <t>Efficacia del progetto di servizi complementari DRT</t>
        </is>
      </c>
      <c r="J1282" s="20" t="n"/>
      <c r="K1282" s="20" t="n"/>
      <c r="L1282" s="20" t="n"/>
      <c r="M1282" s="20" t="n"/>
      <c r="N1282" s="21">
        <f>IF($A1282="","",MAX(0,MIN(1,IFERROR(VALUE($M1282),0))))</f>
        <v/>
      </c>
      <c r="O1282" s="21">
        <f>IF($A1282="",0,IF(OR($S1282&lt;&gt;1,COUNTA($J1282:$M1282)=0),0,IF(SUMPRODUCT(MAX(($C$5:$C$6173=$C1282)*($D$5:$D$6173=$D1282)*($S$5:$S$6173=1)*IFERROR($N$5:$N$6173*1,0)))&gt;0,ROUND($H1282*($N1282/SUMPRODUCT(MAX(($C$5:$C$6173=$C1282)*($D$5:$D$6173=$D1282)*($S$5:$S$6173=1)*IFERROR($N$5:$N$6173*1,0)))),4),0)))</f>
        <v/>
      </c>
      <c r="P1282" s="10" t="inlineStr">
        <is>
          <t>coeff.</t>
        </is>
      </c>
      <c r="Q1282" s="21">
        <f>IF($A1282="","",$A1282&amp;"|"&amp;$C1282)</f>
        <v/>
      </c>
      <c r="R1282" s="21">
        <f>IF($A1282="","",$A1282&amp;"|"&amp;$C1282&amp;"|"&amp;$D1282)</f>
        <v/>
      </c>
      <c r="S1282" s="21">
        <f>IF($A1282="","",IFERROR(INDEX(Offerte!$D$2:$D$200,MATCH($Q1282,Offerte!$L$2:$L$200,0)),0))</f>
        <v/>
      </c>
      <c r="T1282" s="21">
        <f>IF($A1282="","",IFERROR(INDEX(Offerte!$G$2:$G$200,MATCH($Q1282,Offerte!$L$2:$L$200,0)),"NO"))</f>
        <v/>
      </c>
    </row>
    <row r="1283">
      <c r="A1283" s="10">
        <f>IF(Offerte!$A43="","",Offerte!$A43)</f>
        <v/>
      </c>
      <c r="B1283" s="10">
        <f>IF(Offerte!$A43="","",Offerte!$B43)</f>
        <v/>
      </c>
      <c r="C1283" s="10">
        <f>IF(Offerte!$A43="","",Offerte!$C43)</f>
        <v/>
      </c>
      <c r="D1283" s="10" t="inlineStr">
        <is>
          <t>C.1.1</t>
        </is>
      </c>
      <c r="E1283" s="10" t="inlineStr">
        <is>
          <t>C</t>
        </is>
      </c>
      <c r="F1283" s="10" t="inlineStr">
        <is>
          <t>Q</t>
        </is>
      </c>
      <c r="G1283" s="10" t="inlineStr">
        <is>
          <t>higher</t>
        </is>
      </c>
      <c r="H1283" s="10" t="n">
        <v>2</v>
      </c>
      <c r="I1283" s="10" t="inlineStr">
        <is>
          <t>Tasso di copertura del servizio con telecamere BSD</t>
        </is>
      </c>
      <c r="J1283" s="20" t="n"/>
      <c r="K1283" s="20" t="n"/>
      <c r="L1283" s="20" t="n"/>
      <c r="M1283" s="20" t="n"/>
      <c r="N1283" s="21">
        <f>IF($A1283="","",IFERROR(VALUE($K1283)/VALUE($L1283),IFERROR(VALUE($J1283),0)))</f>
        <v/>
      </c>
      <c r="O1283" s="21">
        <f>IF($A1283="",0,IF(OR($S1283&lt;&gt;1,COUNTA($J1283:$M1283)=0),0,IF(SUMPRODUCT(MAX(($C$5:$C$6173=$C1283)*($D$5:$D$6173=$D1283)*($S$5:$S$6173=1)*IFERROR($N$5:$N$6173*1,0)))&gt;0,ROUND($H1283*($N1283/SUMPRODUCT(MAX(($C$5:$C$6173=$C1283)*($D$5:$D$6173=$D1283)*($S$5:$S$6173=1)*IFERROR($N$5:$N$6173*1,0)))),4),0)))</f>
        <v/>
      </c>
      <c r="P1283" s="10" t="inlineStr">
        <is>
          <t>Autobus attrezzati con telecamere BSD / Autobus totali in offerta, incluse scorte</t>
        </is>
      </c>
      <c r="Q1283" s="21">
        <f>IF($A1283="","",$A1283&amp;"|"&amp;$C1283)</f>
        <v/>
      </c>
      <c r="R1283" s="21">
        <f>IF($A1283="","",$A1283&amp;"|"&amp;$C1283&amp;"|"&amp;$D1283)</f>
        <v/>
      </c>
      <c r="S1283" s="21">
        <f>IF($A1283="","",IFERROR(INDEX(Offerte!$D$2:$D$200,MATCH($Q1283,Offerte!$L$2:$L$200,0)),0))</f>
        <v/>
      </c>
      <c r="T1283" s="21">
        <f>IF($A1283="","",IFERROR(INDEX(Offerte!$G$2:$G$200,MATCH($Q1283,Offerte!$L$2:$L$200,0)),"NO"))</f>
        <v/>
      </c>
    </row>
    <row r="1284">
      <c r="A1284" s="10">
        <f>IF(Offerte!$A43="","",Offerte!$A43)</f>
        <v/>
      </c>
      <c r="B1284" s="10">
        <f>IF(Offerte!$A43="","",Offerte!$B43)</f>
        <v/>
      </c>
      <c r="C1284" s="10">
        <f>IF(Offerte!$A43="","",Offerte!$C43)</f>
        <v/>
      </c>
      <c r="D1284" s="10" t="inlineStr">
        <is>
          <t>C.1.2</t>
        </is>
      </c>
      <c r="E1284" s="10" t="inlineStr">
        <is>
          <t>C</t>
        </is>
      </c>
      <c r="F1284" s="10" t="inlineStr">
        <is>
          <t>Q</t>
        </is>
      </c>
      <c r="G1284" s="10" t="inlineStr">
        <is>
          <t>higher</t>
        </is>
      </c>
      <c r="H1284" s="10" t="n">
        <v>2</v>
      </c>
      <c r="I1284" s="10" t="inlineStr">
        <is>
          <t>Tasso di copertura del servizio con telecamere ADAS</t>
        </is>
      </c>
      <c r="J1284" s="20" t="n"/>
      <c r="K1284" s="20" t="n"/>
      <c r="L1284" s="20" t="n"/>
      <c r="M1284" s="20" t="n"/>
      <c r="N1284" s="21">
        <f>IF($A1284="","",IFERROR(VALUE($K1284)/VALUE($L1284),IFERROR(VALUE($J1284),0)))</f>
        <v/>
      </c>
      <c r="O1284" s="21">
        <f>IF($A1284="",0,IF(OR($S1284&lt;&gt;1,COUNTA($J1284:$M1284)=0),0,IF(SUMPRODUCT(MAX(($C$5:$C$6173=$C1284)*($D$5:$D$6173=$D1284)*($S$5:$S$6173=1)*IFERROR($N$5:$N$6173*1,0)))&gt;0,ROUND($H1284*($N1284/SUMPRODUCT(MAX(($C$5:$C$6173=$C1284)*($D$5:$D$6173=$D1284)*($S$5:$S$6173=1)*IFERROR($N$5:$N$6173*1,0)))),4),0)))</f>
        <v/>
      </c>
      <c r="P1284" s="10" t="inlineStr">
        <is>
          <t>Autobus attrezzati con telecamere ADAS / Autobus totali in offerta, incluse scorte</t>
        </is>
      </c>
      <c r="Q1284" s="21">
        <f>IF($A1284="","",$A1284&amp;"|"&amp;$C1284)</f>
        <v/>
      </c>
      <c r="R1284" s="21">
        <f>IF($A1284="","",$A1284&amp;"|"&amp;$C1284&amp;"|"&amp;$D1284)</f>
        <v/>
      </c>
      <c r="S1284" s="21">
        <f>IF($A1284="","",IFERROR(INDEX(Offerte!$D$2:$D$200,MATCH($Q1284,Offerte!$L$2:$L$200,0)),0))</f>
        <v/>
      </c>
      <c r="T1284" s="21">
        <f>IF($A1284="","",IFERROR(INDEX(Offerte!$G$2:$G$200,MATCH($Q1284,Offerte!$L$2:$L$200,0)),"NO"))</f>
        <v/>
      </c>
    </row>
    <row r="1285">
      <c r="A1285" s="10">
        <f>IF(Offerte!$A43="","",Offerte!$A43)</f>
        <v/>
      </c>
      <c r="B1285" s="10">
        <f>IF(Offerte!$A43="","",Offerte!$B43)</f>
        <v/>
      </c>
      <c r="C1285" s="10">
        <f>IF(Offerte!$A43="","",Offerte!$C43)</f>
        <v/>
      </c>
      <c r="D1285" s="10" t="inlineStr">
        <is>
          <t>C.2.1</t>
        </is>
      </c>
      <c r="E1285" s="10" t="inlineStr">
        <is>
          <t>C</t>
        </is>
      </c>
      <c r="F1285" s="10" t="inlineStr">
        <is>
          <t>Q</t>
        </is>
      </c>
      <c r="G1285" s="10" t="inlineStr">
        <is>
          <t>higher</t>
        </is>
      </c>
      <c r="H1285" s="10" t="n">
        <v>3</v>
      </c>
      <c r="I1285" s="10" t="inlineStr">
        <is>
          <t>Tasso di copertura del servizio con telecamere di bordo di videosorveglianza</t>
        </is>
      </c>
      <c r="J1285" s="20" t="n"/>
      <c r="K1285" s="20" t="n"/>
      <c r="L1285" s="20" t="n"/>
      <c r="M1285" s="20" t="n"/>
      <c r="N1285" s="21">
        <f>IF($A1285="","",IFERROR(VALUE($K1285)/VALUE($L1285),IFERROR(VALUE($J1285),0)))</f>
        <v/>
      </c>
      <c r="O1285" s="21">
        <f>IF($A1285="",0,IF(OR($S1285&lt;&gt;1,COUNTA($J1285:$M1285)=0),0,IF(SUMPRODUCT(MAX(($C$5:$C$6173=$C1285)*($D$5:$D$6173=$D1285)*($S$5:$S$6173=1)*IFERROR($N$5:$N$6173*1,0)))&gt;0,ROUND($H1285*($N1285/SUMPRODUCT(MAX(($C$5:$C$6173=$C1285)*($D$5:$D$6173=$D1285)*($S$5:$S$6173=1)*IFERROR($N$5:$N$6173*1,0)))),4),0)))</f>
        <v/>
      </c>
      <c r="P1285" s="10" t="inlineStr">
        <is>
          <t>Autobus attrezzati con videosorveglianza / Autobus totali in offerta, incluse scorte</t>
        </is>
      </c>
      <c r="Q1285" s="21">
        <f>IF($A1285="","",$A1285&amp;"|"&amp;$C1285)</f>
        <v/>
      </c>
      <c r="R1285" s="21">
        <f>IF($A1285="","",$A1285&amp;"|"&amp;$C1285&amp;"|"&amp;$D1285)</f>
        <v/>
      </c>
      <c r="S1285" s="21">
        <f>IF($A1285="","",IFERROR(INDEX(Offerte!$D$2:$D$200,MATCH($Q1285,Offerte!$L$2:$L$200,0)),0))</f>
        <v/>
      </c>
      <c r="T1285" s="21">
        <f>IF($A1285="","",IFERROR(INDEX(Offerte!$G$2:$G$200,MATCH($Q1285,Offerte!$L$2:$L$200,0)),"NO"))</f>
        <v/>
      </c>
    </row>
    <row r="1286">
      <c r="A1286" s="10">
        <f>IF(Offerte!$A43="","",Offerte!$A43)</f>
        <v/>
      </c>
      <c r="B1286" s="10">
        <f>IF(Offerte!$A43="","",Offerte!$B43)</f>
        <v/>
      </c>
      <c r="C1286" s="10">
        <f>IF(Offerte!$A43="","",Offerte!$C43)</f>
        <v/>
      </c>
      <c r="D1286" s="10" t="inlineStr">
        <is>
          <t>C.2.2</t>
        </is>
      </c>
      <c r="E1286" s="10" t="inlineStr">
        <is>
          <t>C</t>
        </is>
      </c>
      <c r="F1286" s="10" t="inlineStr">
        <is>
          <t>T</t>
        </is>
      </c>
      <c r="G1286" s="10" t="inlineStr">
        <is>
          <t>tabular</t>
        </is>
      </c>
      <c r="H1286" s="10" t="n">
        <v>1</v>
      </c>
      <c r="I1286" s="10" t="inlineStr">
        <is>
          <t>Software video/audio analisi per situazioni di pericolo</t>
        </is>
      </c>
      <c r="J1286" s="20" t="n"/>
      <c r="K1286" s="20" t="n"/>
      <c r="L1286" s="20" t="n"/>
      <c r="M1286" s="20" t="n"/>
      <c r="N1286" s="21">
        <f>IF($A1286="","",IF(IFERROR(VALUE($M1286),0)=1,1,0))</f>
        <v/>
      </c>
      <c r="O1286" s="21">
        <f>IF($A1286="",0,IF(OR($S1286&lt;&gt;1,COUNTA($J1286:$M1286)=0),0,IF($N1286=1,$H1286,0)))</f>
        <v/>
      </c>
      <c r="P1286" s="10" t="inlineStr">
        <is>
          <t>sì/no</t>
        </is>
      </c>
      <c r="Q1286" s="21">
        <f>IF($A1286="","",$A1286&amp;"|"&amp;$C1286)</f>
        <v/>
      </c>
      <c r="R1286" s="21">
        <f>IF($A1286="","",$A1286&amp;"|"&amp;$C1286&amp;"|"&amp;$D1286)</f>
        <v/>
      </c>
      <c r="S1286" s="21">
        <f>IF($A1286="","",IFERROR(INDEX(Offerte!$D$2:$D$200,MATCH($Q1286,Offerte!$L$2:$L$200,0)),0))</f>
        <v/>
      </c>
      <c r="T1286" s="21">
        <f>IF($A1286="","",IFERROR(INDEX(Offerte!$G$2:$G$200,MATCH($Q1286,Offerte!$L$2:$L$200,0)),"NO"))</f>
        <v/>
      </c>
    </row>
    <row r="1287">
      <c r="A1287" s="10">
        <f>IF(Offerte!$A43="","",Offerte!$A43)</f>
        <v/>
      </c>
      <c r="B1287" s="10">
        <f>IF(Offerte!$A43="","",Offerte!$B43)</f>
        <v/>
      </c>
      <c r="C1287" s="10">
        <f>IF(Offerte!$A43="","",Offerte!$C43)</f>
        <v/>
      </c>
      <c r="D1287" s="10" t="inlineStr">
        <is>
          <t>C.2.3</t>
        </is>
      </c>
      <c r="E1287" s="10" t="inlineStr">
        <is>
          <t>C</t>
        </is>
      </c>
      <c r="F1287" s="10" t="inlineStr">
        <is>
          <t>T</t>
        </is>
      </c>
      <c r="G1287" s="10" t="inlineStr">
        <is>
          <t>tabular</t>
        </is>
      </c>
      <c r="H1287" s="10" t="n">
        <v>1</v>
      </c>
      <c r="I1287" s="10" t="inlineStr">
        <is>
          <t>Collegamento con centrale qualificata di pronto intervento</t>
        </is>
      </c>
      <c r="J1287" s="20" t="n"/>
      <c r="K1287" s="20" t="n"/>
      <c r="L1287" s="20" t="n"/>
      <c r="M1287" s="20" t="n"/>
      <c r="N1287" s="21">
        <f>IF($A1287="","",IF(IFERROR(VALUE($M1287),0)=1,1,0))</f>
        <v/>
      </c>
      <c r="O1287" s="21">
        <f>IF($A1287="",0,IF(OR($S1287&lt;&gt;1,COUNTA($J1287:$M1287)=0),0,IF($N1287=1,$H1287,0)))</f>
        <v/>
      </c>
      <c r="P1287" s="10" t="inlineStr">
        <is>
          <t>sì/no</t>
        </is>
      </c>
      <c r="Q1287" s="21">
        <f>IF($A1287="","",$A1287&amp;"|"&amp;$C1287)</f>
        <v/>
      </c>
      <c r="R1287" s="21">
        <f>IF($A1287="","",$A1287&amp;"|"&amp;$C1287&amp;"|"&amp;$D1287)</f>
        <v/>
      </c>
      <c r="S1287" s="21">
        <f>IF($A1287="","",IFERROR(INDEX(Offerte!$D$2:$D$200,MATCH($Q1287,Offerte!$L$2:$L$200,0)),0))</f>
        <v/>
      </c>
      <c r="T1287" s="21">
        <f>IF($A1287="","",IFERROR(INDEX(Offerte!$G$2:$G$200,MATCH($Q1287,Offerte!$L$2:$L$200,0)),"NO"))</f>
        <v/>
      </c>
    </row>
    <row r="1288">
      <c r="A1288" s="10">
        <f>IF(Offerte!$A43="","",Offerte!$A43)</f>
        <v/>
      </c>
      <c r="B1288" s="10">
        <f>IF(Offerte!$A43="","",Offerte!$B43)</f>
        <v/>
      </c>
      <c r="C1288" s="10">
        <f>IF(Offerte!$A43="","",Offerte!$C43)</f>
        <v/>
      </c>
      <c r="D1288" s="10" t="inlineStr">
        <is>
          <t>C.2.4</t>
        </is>
      </c>
      <c r="E1288" s="10" t="inlineStr">
        <is>
          <t>C</t>
        </is>
      </c>
      <c r="F1288" s="10" t="inlineStr">
        <is>
          <t>Q</t>
        </is>
      </c>
      <c r="G1288" s="10" t="inlineStr">
        <is>
          <t>higher</t>
        </is>
      </c>
      <c r="H1288" s="10" t="n">
        <v>1</v>
      </c>
      <c r="I1288" s="10" t="inlineStr">
        <is>
          <t>Tasso di copertura del servizio con dispositivi per la chiamata di emergenza del conducente</t>
        </is>
      </c>
      <c r="J1288" s="20" t="n"/>
      <c r="K1288" s="20" t="n"/>
      <c r="L1288" s="20" t="n"/>
      <c r="M1288" s="20" t="n"/>
      <c r="N1288" s="21">
        <f>IF($A1288="","",IFERROR(VALUE($K1288)/VALUE($L1288),IFERROR(VALUE($J1288),0)))</f>
        <v/>
      </c>
      <c r="O1288" s="21">
        <f>IF($A1288="",0,IF(OR($S1288&lt;&gt;1,COUNTA($J1288:$M1288)=0),0,IF(SUMPRODUCT(MAX(($C$5:$C$6173=$C1288)*($D$5:$D$6173=$D1288)*($S$5:$S$6173=1)*IFERROR($N$5:$N$6173*1,0)))&gt;0,ROUND($H1288*($N1288/SUMPRODUCT(MAX(($C$5:$C$6173=$C1288)*($D$5:$D$6173=$D1288)*($S$5:$S$6173=1)*IFERROR($N$5:$N$6173*1,0)))),4),0)))</f>
        <v/>
      </c>
      <c r="P1288" s="10" t="inlineStr">
        <is>
          <t>Autobus attrezzati con chiamata di emergenza / Autobus totali in offerta, incluse scorte</t>
        </is>
      </c>
      <c r="Q1288" s="21">
        <f>IF($A1288="","",$A1288&amp;"|"&amp;$C1288)</f>
        <v/>
      </c>
      <c r="R1288" s="21">
        <f>IF($A1288="","",$A1288&amp;"|"&amp;$C1288&amp;"|"&amp;$D1288)</f>
        <v/>
      </c>
      <c r="S1288" s="21">
        <f>IF($A1288="","",IFERROR(INDEX(Offerte!$D$2:$D$200,MATCH($Q1288,Offerte!$L$2:$L$200,0)),0))</f>
        <v/>
      </c>
      <c r="T1288" s="21">
        <f>IF($A1288="","",IFERROR(INDEX(Offerte!$G$2:$G$200,MATCH($Q1288,Offerte!$L$2:$L$200,0)),"NO"))</f>
        <v/>
      </c>
    </row>
    <row r="1289">
      <c r="A1289" s="10">
        <f>IF(Offerte!$A43="","",Offerte!$A43)</f>
        <v/>
      </c>
      <c r="B1289" s="10">
        <f>IF(Offerte!$A43="","",Offerte!$B43)</f>
        <v/>
      </c>
      <c r="C1289" s="10">
        <f>IF(Offerte!$A43="","",Offerte!$C43)</f>
        <v/>
      </c>
      <c r="D1289" s="10" t="inlineStr">
        <is>
          <t>C.3.1</t>
        </is>
      </c>
      <c r="E1289" s="10" t="inlineStr">
        <is>
          <t>C</t>
        </is>
      </c>
      <c r="F1289" s="10" t="inlineStr">
        <is>
          <t>Q</t>
        </is>
      </c>
      <c r="G1289" s="10" t="inlineStr">
        <is>
          <t>higher</t>
        </is>
      </c>
      <c r="H1289" s="10" t="n">
        <v>2</v>
      </c>
      <c r="I1289" s="10" t="inlineStr">
        <is>
          <t>Tasso di copertura del servizio con dispositivi di informazione dinamica a bordo mezzo</t>
        </is>
      </c>
      <c r="J1289" s="20" t="n"/>
      <c r="K1289" s="20" t="n"/>
      <c r="L1289" s="20" t="n"/>
      <c r="M1289" s="20" t="n"/>
      <c r="N1289" s="21">
        <f>IF($A1289="","",IFERROR(VALUE($K1289)/VALUE($L1289),IFERROR(VALUE($J1289),0)))</f>
        <v/>
      </c>
      <c r="O1289" s="21">
        <f>IF($A1289="",0,IF(OR($S1289&lt;&gt;1,COUNTA($J1289:$M1289)=0),0,IF(SUMPRODUCT(MAX(($C$5:$C$6173=$C1289)*($D$5:$D$6173=$D1289)*($S$5:$S$6173=1)*IFERROR($N$5:$N$6173*1,0)))&gt;0,ROUND($H1289*($N1289/SUMPRODUCT(MAX(($C$5:$C$6173=$C1289)*($D$5:$D$6173=$D1289)*($S$5:$S$6173=1)*IFERROR($N$5:$N$6173*1,0)))),4),0)))</f>
        <v/>
      </c>
      <c r="P1289" s="10" t="inlineStr">
        <is>
          <t>Autobus con monitor e indicatori vocali / Autobus totali in offerta, incluse scorte</t>
        </is>
      </c>
      <c r="Q1289" s="21">
        <f>IF($A1289="","",$A1289&amp;"|"&amp;$C1289)</f>
        <v/>
      </c>
      <c r="R1289" s="21">
        <f>IF($A1289="","",$A1289&amp;"|"&amp;$C1289&amp;"|"&amp;$D1289)</f>
        <v/>
      </c>
      <c r="S1289" s="21">
        <f>IF($A1289="","",IFERROR(INDEX(Offerte!$D$2:$D$200,MATCH($Q1289,Offerte!$L$2:$L$200,0)),0))</f>
        <v/>
      </c>
      <c r="T1289" s="21">
        <f>IF($A1289="","",IFERROR(INDEX(Offerte!$G$2:$G$200,MATCH($Q1289,Offerte!$L$2:$L$200,0)),"NO"))</f>
        <v/>
      </c>
    </row>
    <row r="1290">
      <c r="A1290" s="10">
        <f>IF(Offerte!$A43="","",Offerte!$A43)</f>
        <v/>
      </c>
      <c r="B1290" s="10">
        <f>IF(Offerte!$A43="","",Offerte!$B43)</f>
        <v/>
      </c>
      <c r="C1290" s="10">
        <f>IF(Offerte!$A43="","",Offerte!$C43)</f>
        <v/>
      </c>
      <c r="D1290" s="10" t="inlineStr">
        <is>
          <t>C.3.2</t>
        </is>
      </c>
      <c r="E1290" s="10" t="inlineStr">
        <is>
          <t>C</t>
        </is>
      </c>
      <c r="F1290" s="10" t="inlineStr">
        <is>
          <t>T</t>
        </is>
      </c>
      <c r="G1290" s="10" t="inlineStr">
        <is>
          <t>tabular</t>
        </is>
      </c>
      <c r="H1290" s="10" t="n">
        <v>2</v>
      </c>
      <c r="I1290" s="10" t="inlineStr">
        <is>
          <t>Informazioni a bordo su coincidenze ai nodi</t>
        </is>
      </c>
      <c r="J1290" s="20" t="n"/>
      <c r="K1290" s="20" t="n"/>
      <c r="L1290" s="20" t="n"/>
      <c r="M1290" s="20" t="n"/>
      <c r="N1290" s="21">
        <f>IF($A1290="","",IF(IFERROR(VALUE($M1290),0)=1,1,0))</f>
        <v/>
      </c>
      <c r="O1290" s="21">
        <f>IF($A1290="",0,IF(OR($S1290&lt;&gt;1,COUNTA($J1290:$M1290)=0),0,IF(AND($N1290=1,IFERROR(SUMIFS($N$5:$N$6173,$Q$5:$Q$6173,$Q1290,$D$5:$D$6173,"C.3.1"),0)&gt;=0.5),$H1290,0)))</f>
        <v/>
      </c>
      <c r="P1290" s="10" t="inlineStr">
        <is>
          <t>Dipende da C.3.1 &gt;= 0.5</t>
        </is>
      </c>
      <c r="Q1290" s="21">
        <f>IF($A1290="","",$A1290&amp;"|"&amp;$C1290)</f>
        <v/>
      </c>
      <c r="R1290" s="21">
        <f>IF($A1290="","",$A1290&amp;"|"&amp;$C1290&amp;"|"&amp;$D1290)</f>
        <v/>
      </c>
      <c r="S1290" s="21">
        <f>IF($A1290="","",IFERROR(INDEX(Offerte!$D$2:$D$200,MATCH($Q1290,Offerte!$L$2:$L$200,0)),0))</f>
        <v/>
      </c>
      <c r="T1290" s="21">
        <f>IF($A1290="","",IFERROR(INDEX(Offerte!$G$2:$G$200,MATCH($Q1290,Offerte!$L$2:$L$200,0)),"NO"))</f>
        <v/>
      </c>
    </row>
    <row r="1291">
      <c r="A1291" s="10">
        <f>IF(Offerte!$A43="","",Offerte!$A43)</f>
        <v/>
      </c>
      <c r="B1291" s="10">
        <f>IF(Offerte!$A43="","",Offerte!$B43)</f>
        <v/>
      </c>
      <c r="C1291" s="10">
        <f>IF(Offerte!$A43="","",Offerte!$C43)</f>
        <v/>
      </c>
      <c r="D1291" s="10" t="inlineStr">
        <is>
          <t>D.1.1</t>
        </is>
      </c>
      <c r="E1291" s="10" t="inlineStr">
        <is>
          <t>D</t>
        </is>
      </c>
      <c r="F1291" s="10" t="inlineStr">
        <is>
          <t>Q</t>
        </is>
      </c>
      <c r="G1291" s="10" t="inlineStr">
        <is>
          <t>higher</t>
        </is>
      </c>
      <c r="H1291" s="10" t="n">
        <v>3</v>
      </c>
      <c r="I1291" s="10" t="inlineStr">
        <is>
          <t>Installazione di pensiline</t>
        </is>
      </c>
      <c r="J1291" s="20" t="n"/>
      <c r="K1291" s="20" t="n"/>
      <c r="L1291" s="20" t="n"/>
      <c r="M1291" s="20" t="n"/>
      <c r="N1291" s="21">
        <f>IF($A1291="","",IFERROR(VALUE($J1291),0))</f>
        <v/>
      </c>
      <c r="O1291" s="21">
        <f>IF($A1291="",0,IF(OR($S1291&lt;&gt;1,COUNTA($J1291:$M1291)=0),0,IF(SUMPRODUCT(MAX(($C$5:$C$6173=$C1291)*($D$5:$D$6173=$D1291)*($S$5:$S$6173=1)*IFERROR($N$5:$N$6173*1,0)))&gt;0,ROUND($H1291*($N1291/SUMPRODUCT(MAX(($C$5:$C$6173=$C1291)*($D$5:$D$6173=$D1291)*($S$5:$S$6173=1)*IFERROR($N$5:$N$6173*1,0)))),4),0)))</f>
        <v/>
      </c>
      <c r="P1291" s="10" t="inlineStr">
        <is>
          <t>fermate</t>
        </is>
      </c>
      <c r="Q1291" s="21">
        <f>IF($A1291="","",$A1291&amp;"|"&amp;$C1291)</f>
        <v/>
      </c>
      <c r="R1291" s="21">
        <f>IF($A1291="","",$A1291&amp;"|"&amp;$C1291&amp;"|"&amp;$D1291)</f>
        <v/>
      </c>
      <c r="S1291" s="21">
        <f>IF($A1291="","",IFERROR(INDEX(Offerte!$D$2:$D$200,MATCH($Q1291,Offerte!$L$2:$L$200,0)),0))</f>
        <v/>
      </c>
      <c r="T1291" s="21">
        <f>IF($A1291="","",IFERROR(INDEX(Offerte!$G$2:$G$200,MATCH($Q1291,Offerte!$L$2:$L$200,0)),"NO"))</f>
        <v/>
      </c>
    </row>
    <row r="1292">
      <c r="A1292" s="10">
        <f>IF(Offerte!$A43="","",Offerte!$A43)</f>
        <v/>
      </c>
      <c r="B1292" s="10">
        <f>IF(Offerte!$A43="","",Offerte!$B43)</f>
        <v/>
      </c>
      <c r="C1292" s="10">
        <f>IF(Offerte!$A43="","",Offerte!$C43)</f>
        <v/>
      </c>
      <c r="D1292" s="10" t="inlineStr">
        <is>
          <t>D.1.2</t>
        </is>
      </c>
      <c r="E1292" s="10" t="inlineStr">
        <is>
          <t>D</t>
        </is>
      </c>
      <c r="F1292" s="10" t="inlineStr">
        <is>
          <t>Q</t>
        </is>
      </c>
      <c r="G1292" s="10" t="inlineStr">
        <is>
          <t>higher</t>
        </is>
      </c>
      <c r="H1292" s="10" t="n">
        <v>3</v>
      </c>
      <c r="I1292" s="10" t="inlineStr">
        <is>
          <t>Installazione di paline di fermata conformi alla DGR 581/2023</t>
        </is>
      </c>
      <c r="J1292" s="20" t="n"/>
      <c r="K1292" s="20" t="n"/>
      <c r="L1292" s="20" t="n"/>
      <c r="M1292" s="20" t="n"/>
      <c r="N1292" s="21">
        <f>IF($A1292="","",IFERROR(VALUE($J1292),0))</f>
        <v/>
      </c>
      <c r="O1292" s="21">
        <f>IF($A1292="",0,IF(OR($S1292&lt;&gt;1,COUNTA($J1292:$M1292)=0),0,IF(SUMPRODUCT(MAX(($C$5:$C$6173=$C1292)*($D$5:$D$6173=$D1292)*($S$5:$S$6173=1)*IFERROR($N$5:$N$6173*1,0)))&gt;0,ROUND($H1292*($N1292/SUMPRODUCT(MAX(($C$5:$C$6173=$C1292)*($D$5:$D$6173=$D1292)*($S$5:$S$6173=1)*IFERROR($N$5:$N$6173*1,0)))),4),0)))</f>
        <v/>
      </c>
      <c r="P1292" s="10" t="inlineStr">
        <is>
          <t>fermate</t>
        </is>
      </c>
      <c r="Q1292" s="21">
        <f>IF($A1292="","",$A1292&amp;"|"&amp;$C1292)</f>
        <v/>
      </c>
      <c r="R1292" s="21">
        <f>IF($A1292="","",$A1292&amp;"|"&amp;$C1292&amp;"|"&amp;$D1292)</f>
        <v/>
      </c>
      <c r="S1292" s="21">
        <f>IF($A1292="","",IFERROR(INDEX(Offerte!$D$2:$D$200,MATCH($Q1292,Offerte!$L$2:$L$200,0)),0))</f>
        <v/>
      </c>
      <c r="T1292" s="21">
        <f>IF($A1292="","",IFERROR(INDEX(Offerte!$G$2:$G$200,MATCH($Q1292,Offerte!$L$2:$L$200,0)),"NO"))</f>
        <v/>
      </c>
    </row>
    <row r="1293">
      <c r="A1293" s="10">
        <f>IF(Offerte!$A43="","",Offerte!$A43)</f>
        <v/>
      </c>
      <c r="B1293" s="10">
        <f>IF(Offerte!$A43="","",Offerte!$B43)</f>
        <v/>
      </c>
      <c r="C1293" s="10">
        <f>IF(Offerte!$A43="","",Offerte!$C43)</f>
        <v/>
      </c>
      <c r="D1293" s="10" t="inlineStr">
        <is>
          <t>D.1.3</t>
        </is>
      </c>
      <c r="E1293" s="10" t="inlineStr">
        <is>
          <t>D</t>
        </is>
      </c>
      <c r="F1293" s="10" t="inlineStr">
        <is>
          <t>Q</t>
        </is>
      </c>
      <c r="G1293" s="10" t="inlineStr">
        <is>
          <t>higher</t>
        </is>
      </c>
      <c r="H1293" s="10" t="n">
        <v>2</v>
      </c>
      <c r="I1293" s="10" t="inlineStr">
        <is>
          <t>Display informativi connessi alle fermate</t>
        </is>
      </c>
      <c r="J1293" s="20" t="n"/>
      <c r="K1293" s="20" t="n"/>
      <c r="L1293" s="20" t="n"/>
      <c r="M1293" s="20" t="n"/>
      <c r="N1293" s="21">
        <f>IF($A1293="","",IFERROR(VALUE($J1293),0))</f>
        <v/>
      </c>
      <c r="O1293" s="21">
        <f>IF($A1293="",0,IF(OR($S1293&lt;&gt;1,COUNTA($J1293:$M1293)=0),0,IF(SUMPRODUCT(MAX(($C$5:$C$6173=$C1293)*($D$5:$D$6173=$D1293)*($S$5:$S$6173=1)*IFERROR($N$5:$N$6173*1,0)))&gt;0,ROUND($H1293*($N1293/SUMPRODUCT(MAX(($C$5:$C$6173=$C1293)*($D$5:$D$6173=$D1293)*($S$5:$S$6173=1)*IFERROR($N$5:$N$6173*1,0)))),4),0)))</f>
        <v/>
      </c>
      <c r="P1293" s="10" t="inlineStr">
        <is>
          <t>fermate</t>
        </is>
      </c>
      <c r="Q1293" s="21">
        <f>IF($A1293="","",$A1293&amp;"|"&amp;$C1293)</f>
        <v/>
      </c>
      <c r="R1293" s="21">
        <f>IF($A1293="","",$A1293&amp;"|"&amp;$C1293&amp;"|"&amp;$D1293)</f>
        <v/>
      </c>
      <c r="S1293" s="21">
        <f>IF($A1293="","",IFERROR(INDEX(Offerte!$D$2:$D$200,MATCH($Q1293,Offerte!$L$2:$L$200,0)),0))</f>
        <v/>
      </c>
      <c r="T1293" s="21">
        <f>IF($A1293="","",IFERROR(INDEX(Offerte!$G$2:$G$200,MATCH($Q1293,Offerte!$L$2:$L$200,0)),"NO"))</f>
        <v/>
      </c>
    </row>
    <row r="1294">
      <c r="A1294" s="10">
        <f>IF(Offerte!$A43="","",Offerte!$A43)</f>
        <v/>
      </c>
      <c r="B1294" s="10">
        <f>IF(Offerte!$A43="","",Offerte!$B43)</f>
        <v/>
      </c>
      <c r="C1294" s="10">
        <f>IF(Offerte!$A43="","",Offerte!$C43)</f>
        <v/>
      </c>
      <c r="D1294" s="10" t="inlineStr">
        <is>
          <t>D.2.1</t>
        </is>
      </c>
      <c r="E1294" s="10" t="inlineStr">
        <is>
          <t>D</t>
        </is>
      </c>
      <c r="F1294" s="10" t="inlineStr">
        <is>
          <t>Q</t>
        </is>
      </c>
      <c r="G1294" s="10" t="inlineStr">
        <is>
          <t>higher</t>
        </is>
      </c>
      <c r="H1294" s="10" t="n">
        <v>2</v>
      </c>
      <c r="I1294" s="10" t="inlineStr">
        <is>
          <t>Segnali tattili Loges-Vet-Evolution</t>
        </is>
      </c>
      <c r="J1294" s="20" t="n"/>
      <c r="K1294" s="20" t="n"/>
      <c r="L1294" s="20" t="n"/>
      <c r="M1294" s="20" t="n"/>
      <c r="N1294" s="21">
        <f>IF($A1294="","",IFERROR(VALUE($J1294),0))</f>
        <v/>
      </c>
      <c r="O1294" s="21">
        <f>IF($A1294="",0,IF(OR($S1294&lt;&gt;1,COUNTA($J1294:$M1294)=0),0,IF(SUMPRODUCT(MAX(($C$5:$C$6173=$C1294)*($D$5:$D$6173=$D1294)*($S$5:$S$6173=1)*IFERROR($N$5:$N$6173*1,0)))&gt;0,ROUND($H1294*($N1294/SUMPRODUCT(MAX(($C$5:$C$6173=$C1294)*($D$5:$D$6173=$D1294)*($S$5:$S$6173=1)*IFERROR($N$5:$N$6173*1,0)))),4),0)))</f>
        <v/>
      </c>
      <c r="P1294" s="10" t="inlineStr">
        <is>
          <t>fermate</t>
        </is>
      </c>
      <c r="Q1294" s="21">
        <f>IF($A1294="","",$A1294&amp;"|"&amp;$C1294)</f>
        <v/>
      </c>
      <c r="R1294" s="21">
        <f>IF($A1294="","",$A1294&amp;"|"&amp;$C1294&amp;"|"&amp;$D1294)</f>
        <v/>
      </c>
      <c r="S1294" s="21">
        <f>IF($A1294="","",IFERROR(INDEX(Offerte!$D$2:$D$200,MATCH($Q1294,Offerte!$L$2:$L$200,0)),0))</f>
        <v/>
      </c>
      <c r="T1294" s="21">
        <f>IF($A1294="","",IFERROR(INDEX(Offerte!$G$2:$G$200,MATCH($Q1294,Offerte!$L$2:$L$200,0)),"NO"))</f>
        <v/>
      </c>
    </row>
    <row r="1295">
      <c r="A1295" s="10">
        <f>IF(Offerte!$A43="","",Offerte!$A43)</f>
        <v/>
      </c>
      <c r="B1295" s="10">
        <f>IF(Offerte!$A43="","",Offerte!$B43)</f>
        <v/>
      </c>
      <c r="C1295" s="10">
        <f>IF(Offerte!$A43="","",Offerte!$C43)</f>
        <v/>
      </c>
      <c r="D1295" s="10" t="inlineStr">
        <is>
          <t>E.1.1</t>
        </is>
      </c>
      <c r="E1295" s="10" t="inlineStr">
        <is>
          <t>E</t>
        </is>
      </c>
      <c r="F1295" s="10" t="inlineStr">
        <is>
          <t>T</t>
        </is>
      </c>
      <c r="G1295" s="10" t="inlineStr">
        <is>
          <t>tabular</t>
        </is>
      </c>
      <c r="H1295" s="10" t="n">
        <v>2</v>
      </c>
      <c r="I1295" s="10" t="inlineStr">
        <is>
          <t>Mobile app con travel planner PRM</t>
        </is>
      </c>
      <c r="J1295" s="20" t="n"/>
      <c r="K1295" s="20" t="n"/>
      <c r="L1295" s="20" t="n"/>
      <c r="M1295" s="20" t="n"/>
      <c r="N1295" s="21">
        <f>IF($A1295="","",IF(IFERROR(VALUE($M1295),0)=1,1,0))</f>
        <v/>
      </c>
      <c r="O1295" s="21">
        <f>IF($A1295="",0,IF(OR($S1295&lt;&gt;1,COUNTA($J1295:$M1295)=0),0,IF($N1295=1,$H1295,0)))</f>
        <v/>
      </c>
      <c r="P1295" s="10" t="inlineStr">
        <is>
          <t>sì/no</t>
        </is>
      </c>
      <c r="Q1295" s="21">
        <f>IF($A1295="","",$A1295&amp;"|"&amp;$C1295)</f>
        <v/>
      </c>
      <c r="R1295" s="21">
        <f>IF($A1295="","",$A1295&amp;"|"&amp;$C1295&amp;"|"&amp;$D1295)</f>
        <v/>
      </c>
      <c r="S1295" s="21">
        <f>IF($A1295="","",IFERROR(INDEX(Offerte!$D$2:$D$200,MATCH($Q1295,Offerte!$L$2:$L$200,0)),0))</f>
        <v/>
      </c>
      <c r="T1295" s="21">
        <f>IF($A1295="","",IFERROR(INDEX(Offerte!$G$2:$G$200,MATCH($Q1295,Offerte!$L$2:$L$200,0)),"NO"))</f>
        <v/>
      </c>
    </row>
    <row r="1296">
      <c r="A1296" s="10">
        <f>IF(Offerte!$A43="","",Offerte!$A43)</f>
        <v/>
      </c>
      <c r="B1296" s="10">
        <f>IF(Offerte!$A43="","",Offerte!$B43)</f>
        <v/>
      </c>
      <c r="C1296" s="10">
        <f>IF(Offerte!$A43="","",Offerte!$C43)</f>
        <v/>
      </c>
      <c r="D1296" s="10" t="inlineStr">
        <is>
          <t>E.2.1</t>
        </is>
      </c>
      <c r="E1296" s="10" t="inlineStr">
        <is>
          <t>E</t>
        </is>
      </c>
      <c r="F1296" s="10" t="inlineStr">
        <is>
          <t>D</t>
        </is>
      </c>
      <c r="G1296" s="10" t="inlineStr">
        <is>
          <t>discretionary</t>
        </is>
      </c>
      <c r="H1296" s="10" t="n">
        <v>2</v>
      </c>
      <c r="I1296" s="10" t="inlineStr">
        <is>
          <t>Altre azioni informative e rapporti con gli utenti</t>
        </is>
      </c>
      <c r="J1296" s="20" t="n"/>
      <c r="K1296" s="20" t="n"/>
      <c r="L1296" s="20" t="n"/>
      <c r="M1296" s="20" t="n"/>
      <c r="N1296" s="21">
        <f>IF($A1296="","",MAX(0,MIN(1,IFERROR(VALUE($M1296),0))))</f>
        <v/>
      </c>
      <c r="O1296" s="21">
        <f>IF($A1296="",0,IF(OR($S1296&lt;&gt;1,COUNTA($J1296:$M1296)=0),0,IF(SUMPRODUCT(MAX(($C$5:$C$6173=$C1296)*($D$5:$D$6173=$D1296)*($S$5:$S$6173=1)*IFERROR($N$5:$N$6173*1,0)))&gt;0,ROUND($H1296*($N1296/SUMPRODUCT(MAX(($C$5:$C$6173=$C1296)*($D$5:$D$6173=$D1296)*($S$5:$S$6173=1)*IFERROR($N$5:$N$6173*1,0)))),4),0)))</f>
        <v/>
      </c>
      <c r="P1296" s="10" t="inlineStr">
        <is>
          <t>coeff.</t>
        </is>
      </c>
      <c r="Q1296" s="21">
        <f>IF($A1296="","",$A1296&amp;"|"&amp;$C1296)</f>
        <v/>
      </c>
      <c r="R1296" s="21">
        <f>IF($A1296="","",$A1296&amp;"|"&amp;$C1296&amp;"|"&amp;$D1296)</f>
        <v/>
      </c>
      <c r="S1296" s="21">
        <f>IF($A1296="","",IFERROR(INDEX(Offerte!$D$2:$D$200,MATCH($Q1296,Offerte!$L$2:$L$200,0)),0))</f>
        <v/>
      </c>
      <c r="T1296" s="21">
        <f>IF($A1296="","",IFERROR(INDEX(Offerte!$G$2:$G$200,MATCH($Q1296,Offerte!$L$2:$L$200,0)),"NO"))</f>
        <v/>
      </c>
    </row>
    <row r="1297">
      <c r="A1297" s="10">
        <f>IF(Offerte!$A43="","",Offerte!$A43)</f>
        <v/>
      </c>
      <c r="B1297" s="10">
        <f>IF(Offerte!$A43="","",Offerte!$B43)</f>
        <v/>
      </c>
      <c r="C1297" s="10">
        <f>IF(Offerte!$A43="","",Offerte!$C43)</f>
        <v/>
      </c>
      <c r="D1297" s="10" t="inlineStr">
        <is>
          <t>F.1.1</t>
        </is>
      </c>
      <c r="E1297" s="10" t="inlineStr">
        <is>
          <t>F</t>
        </is>
      </c>
      <c r="F1297" s="10" t="inlineStr">
        <is>
          <t>Q</t>
        </is>
      </c>
      <c r="G1297" s="10" t="inlineStr">
        <is>
          <t>lower</t>
        </is>
      </c>
      <c r="H1297" s="10" t="n">
        <v>7</v>
      </c>
      <c r="I1297" s="10" t="inlineStr">
        <is>
          <t>Performance ambientali del parco mezzi adibito al servizio - I_CEA</t>
        </is>
      </c>
      <c r="J1297" s="20" t="n"/>
      <c r="K1297" s="20" t="n"/>
      <c r="L1297" s="20" t="n"/>
      <c r="M1297" s="20" t="n"/>
      <c r="N1297" s="21">
        <f>IF($A1297="","",IFERROR(VALUE($J1297),0))</f>
        <v/>
      </c>
      <c r="O1297" s="21">
        <f>IF($A1297="",0,IF(OR($S1297&lt;&gt;1,COUNTA($J1297:$M1297)=0),0,IF(AND(IFERROR(AGGREGATE(15,6,$N$5:$N$6173/(($C$5:$C$6173=$C1297)*($D$5:$D$6173=$D1297)*($S$5:$S$6173=1)*($N$5:$N$6173&gt;0)),1),0)&gt;0,$N1297&gt;0),ROUND($H1297*(IFERROR(AGGREGATE(15,6,$N$5:$N$6173/(($C$5:$C$6173=$C1297)*($D$5:$D$6173=$D1297)*($S$5:$S$6173=1)*($N$5:$N$6173&gt;0)),1),0)/$N1297),4),0)))</f>
        <v/>
      </c>
      <c r="P1297" s="10" t="inlineStr">
        <is>
          <t>indice</t>
        </is>
      </c>
      <c r="Q1297" s="21">
        <f>IF($A1297="","",$A1297&amp;"|"&amp;$C1297)</f>
        <v/>
      </c>
      <c r="R1297" s="21">
        <f>IF($A1297="","",$A1297&amp;"|"&amp;$C1297&amp;"|"&amp;$D1297)</f>
        <v/>
      </c>
      <c r="S1297" s="21">
        <f>IF($A1297="","",IFERROR(INDEX(Offerte!$D$2:$D$200,MATCH($Q1297,Offerte!$L$2:$L$200,0)),0))</f>
        <v/>
      </c>
      <c r="T1297" s="21">
        <f>IF($A1297="","",IFERROR(INDEX(Offerte!$G$2:$G$200,MATCH($Q1297,Offerte!$L$2:$L$200,0)),"NO"))</f>
        <v/>
      </c>
    </row>
    <row r="1298">
      <c r="A1298" s="10">
        <f>IF(Offerte!$A43="","",Offerte!$A43)</f>
        <v/>
      </c>
      <c r="B1298" s="10">
        <f>IF(Offerte!$A43="","",Offerte!$B43)</f>
        <v/>
      </c>
      <c r="C1298" s="10">
        <f>IF(Offerte!$A43="","",Offerte!$C43)</f>
        <v/>
      </c>
      <c r="D1298" s="10" t="inlineStr">
        <is>
          <t>F.2.1</t>
        </is>
      </c>
      <c r="E1298" s="10" t="inlineStr">
        <is>
          <t>F</t>
        </is>
      </c>
      <c r="F1298" s="10" t="inlineStr">
        <is>
          <t>Q</t>
        </is>
      </c>
      <c r="G1298" s="10" t="inlineStr">
        <is>
          <t>higher</t>
        </is>
      </c>
      <c r="H1298" s="10" t="n">
        <v>2</v>
      </c>
      <c r="I1298" s="10" t="inlineStr">
        <is>
          <t>Tasso di copertura del servizio con dispositivi ECO-DRIVER</t>
        </is>
      </c>
      <c r="J1298" s="20" t="n"/>
      <c r="K1298" s="20" t="n"/>
      <c r="L1298" s="20" t="n"/>
      <c r="M1298" s="20" t="n"/>
      <c r="N1298" s="21">
        <f>IF($A1298="","",IFERROR(VALUE($K1298)/VALUE($L1298),IFERROR(VALUE($J1298),0)))</f>
        <v/>
      </c>
      <c r="O1298" s="21">
        <f>IF($A1298="",0,IF(OR($S1298&lt;&gt;1,COUNTA($J1298:$M1298)=0),0,IF(SUMPRODUCT(MAX(($C$5:$C$6173=$C1298)*($D$5:$D$6173=$D1298)*($S$5:$S$6173=1)*IFERROR($N$5:$N$6173*1,0)))&gt;0,ROUND($H1298*($N1298/SUMPRODUCT(MAX(($C$5:$C$6173=$C1298)*($D$5:$D$6173=$D1298)*($S$5:$S$6173=1)*IFERROR($N$5:$N$6173*1,0)))),4),0)))</f>
        <v/>
      </c>
      <c r="P1298" s="10" t="inlineStr">
        <is>
          <t>Autobus attrezzati con dispositivi ECO-DRIVER / Autobus totali in offerta, incluse scorte</t>
        </is>
      </c>
      <c r="Q1298" s="21">
        <f>IF($A1298="","",$A1298&amp;"|"&amp;$C1298)</f>
        <v/>
      </c>
      <c r="R1298" s="21">
        <f>IF($A1298="","",$A1298&amp;"|"&amp;$C1298&amp;"|"&amp;$D1298)</f>
        <v/>
      </c>
      <c r="S1298" s="21">
        <f>IF($A1298="","",IFERROR(INDEX(Offerte!$D$2:$D$200,MATCH($Q1298,Offerte!$L$2:$L$200,0)),0))</f>
        <v/>
      </c>
      <c r="T1298" s="21">
        <f>IF($A1298="","",IFERROR(INDEX(Offerte!$G$2:$G$200,MATCH($Q1298,Offerte!$L$2:$L$200,0)),"NO"))</f>
        <v/>
      </c>
    </row>
    <row r="1299">
      <c r="A1299" s="10">
        <f>IF(Offerte!$A43="","",Offerte!$A43)</f>
        <v/>
      </c>
      <c r="B1299" s="10">
        <f>IF(Offerte!$A43="","",Offerte!$B43)</f>
        <v/>
      </c>
      <c r="C1299" s="10">
        <f>IF(Offerte!$A43="","",Offerte!$C43)</f>
        <v/>
      </c>
      <c r="D1299" s="10" t="inlineStr">
        <is>
          <t>F.3.1</t>
        </is>
      </c>
      <c r="E1299" s="10" t="inlineStr">
        <is>
          <t>F</t>
        </is>
      </c>
      <c r="F1299" s="10" t="inlineStr">
        <is>
          <t>Q</t>
        </is>
      </c>
      <c r="G1299" s="10" t="inlineStr">
        <is>
          <t>higher</t>
        </is>
      </c>
      <c r="H1299" s="10" t="n">
        <v>2</v>
      </c>
      <c r="I1299" s="10" t="inlineStr">
        <is>
          <t>Autoproduzione consumi elettrici per trazione</t>
        </is>
      </c>
      <c r="J1299" s="20" t="n"/>
      <c r="K1299" s="20" t="n"/>
      <c r="L1299" s="20" t="n"/>
      <c r="M1299" s="20" t="n"/>
      <c r="N1299" s="21">
        <f>IF($A1299="","",IFERROR(VALUE($J1299),0))</f>
        <v/>
      </c>
      <c r="O1299" s="21">
        <f>IF($A1299="",0,IF(OR($S1299&lt;&gt;1,COUNTA($J1299:$M1299)=0),0,IF(SUMPRODUCT(MAX(($C$5:$C$6173=$C1299)*($D$5:$D$6173=$D1299)*($S$5:$S$6173=1)*IFERROR($N$5:$N$6173*1,0)))&gt;0,ROUND($H1299*($N1299/SUMPRODUCT(MAX(($C$5:$C$6173=$C1299)*($D$5:$D$6173=$D1299)*($S$5:$S$6173=1)*IFERROR($N$5:$N$6173*1,0)))),4),0)))</f>
        <v/>
      </c>
      <c r="P1299" s="10" t="inlineStr">
        <is>
          <t>kWh/anno</t>
        </is>
      </c>
      <c r="Q1299" s="21">
        <f>IF($A1299="","",$A1299&amp;"|"&amp;$C1299)</f>
        <v/>
      </c>
      <c r="R1299" s="21">
        <f>IF($A1299="","",$A1299&amp;"|"&amp;$C1299&amp;"|"&amp;$D1299)</f>
        <v/>
      </c>
      <c r="S1299" s="21">
        <f>IF($A1299="","",IFERROR(INDEX(Offerte!$D$2:$D$200,MATCH($Q1299,Offerte!$L$2:$L$200,0)),0))</f>
        <v/>
      </c>
      <c r="T1299" s="21">
        <f>IF($A1299="","",IFERROR(INDEX(Offerte!$G$2:$G$200,MATCH($Q1299,Offerte!$L$2:$L$200,0)),"NO"))</f>
        <v/>
      </c>
    </row>
    <row r="1300">
      <c r="A1300" s="10">
        <f>IF(Offerte!$A43="","",Offerte!$A43)</f>
        <v/>
      </c>
      <c r="B1300" s="10">
        <f>IF(Offerte!$A43="","",Offerte!$B43)</f>
        <v/>
      </c>
      <c r="C1300" s="10">
        <f>IF(Offerte!$A43="","",Offerte!$C43)</f>
        <v/>
      </c>
      <c r="D1300" s="10" t="inlineStr">
        <is>
          <t>F.4.1</t>
        </is>
      </c>
      <c r="E1300" s="10" t="inlineStr">
        <is>
          <t>F</t>
        </is>
      </c>
      <c r="F1300" s="10" t="inlineStr">
        <is>
          <t>Q</t>
        </is>
      </c>
      <c r="G1300" s="10" t="inlineStr">
        <is>
          <t>soil</t>
        </is>
      </c>
      <c r="H1300" s="10" t="n">
        <v>2</v>
      </c>
      <c r="I1300" s="10" t="inlineStr">
        <is>
          <t>Indice di consumo di suolo</t>
        </is>
      </c>
      <c r="J1300" s="20" t="n"/>
      <c r="K1300" s="20" t="n"/>
      <c r="L1300" s="20" t="n"/>
      <c r="M1300" s="20" t="n"/>
      <c r="N1300" s="21">
        <f>IF($A1300="","",IFERROR(VALUE($J1300),0))</f>
        <v/>
      </c>
      <c r="O1300" s="21">
        <f>IF($A1300="",0,IF(OR($S1300&lt;&gt;1,COUNTA($J1300:$M1300)=0),0,IF($N1300&lt;=0,$H1300,IF(SUMPRODUCT(MAX(($C$5:$C$6173=$C1300)*($D$5:$D$6173=$D1300)*($S$5:$S$6173=1)*IFERROR($N$5:$N$6173*1,0)))&gt;0,ROUND($H1300*((SUMPRODUCT(MAX(($C$5:$C$6173=$C1300)*($D$5:$D$6173=$D1300)*($S$5:$S$6173=1)*IFERROR($N$5:$N$6173*1,0)))-$N1300)/SUMPRODUCT(MAX(($C$5:$C$6173=$C1300)*($D$5:$D$6173=$D1300)*($S$5:$S$6173=1)*IFERROR($N$5:$N$6173*1,0)))),4),0))))</f>
        <v/>
      </c>
      <c r="P1300" s="10" t="inlineStr">
        <is>
          <t>m2</t>
        </is>
      </c>
      <c r="Q1300" s="21">
        <f>IF($A1300="","",$A1300&amp;"|"&amp;$C1300)</f>
        <v/>
      </c>
      <c r="R1300" s="21">
        <f>IF($A1300="","",$A1300&amp;"|"&amp;$C1300&amp;"|"&amp;$D1300)</f>
        <v/>
      </c>
      <c r="S1300" s="21">
        <f>IF($A1300="","",IFERROR(INDEX(Offerte!$D$2:$D$200,MATCH($Q1300,Offerte!$L$2:$L$200,0)),0))</f>
        <v/>
      </c>
      <c r="T1300" s="21">
        <f>IF($A1300="","",IFERROR(INDEX(Offerte!$G$2:$G$200,MATCH($Q1300,Offerte!$L$2:$L$200,0)),"NO"))</f>
        <v/>
      </c>
    </row>
    <row r="1301">
      <c r="A1301" s="10">
        <f>IF(Offerte!$A43="","",Offerte!$A43)</f>
        <v/>
      </c>
      <c r="B1301" s="10">
        <f>IF(Offerte!$A43="","",Offerte!$B43)</f>
        <v/>
      </c>
      <c r="C1301" s="10">
        <f>IF(Offerte!$A43="","",Offerte!$C43)</f>
        <v/>
      </c>
      <c r="D1301" s="10" t="inlineStr">
        <is>
          <t>F.5.1</t>
        </is>
      </c>
      <c r="E1301" s="10" t="inlineStr">
        <is>
          <t>F</t>
        </is>
      </c>
      <c r="F1301" s="10" t="inlineStr">
        <is>
          <t>T</t>
        </is>
      </c>
      <c r="G1301" s="10" t="inlineStr">
        <is>
          <t>tabular</t>
        </is>
      </c>
      <c r="H1301" s="10" t="n">
        <v>1</v>
      </c>
      <c r="I1301" s="10" t="inlineStr">
        <is>
          <t>Rendicontazione di sostenibilità ambientale</t>
        </is>
      </c>
      <c r="J1301" s="20" t="n"/>
      <c r="K1301" s="20" t="n"/>
      <c r="L1301" s="20" t="n"/>
      <c r="M1301" s="20" t="n"/>
      <c r="N1301" s="21">
        <f>IF($A1301="","",IF(IFERROR(VALUE($M1301),0)=1,1,0))</f>
        <v/>
      </c>
      <c r="O1301" s="21">
        <f>IF($A1301="",0,IF(OR($S1301&lt;&gt;1,COUNTA($J1301:$M1301)=0),0,IF($N1301=1,$H1301,0)))</f>
        <v/>
      </c>
      <c r="P1301" s="10" t="inlineStr">
        <is>
          <t>sì/no</t>
        </is>
      </c>
      <c r="Q1301" s="21">
        <f>IF($A1301="","",$A1301&amp;"|"&amp;$C1301)</f>
        <v/>
      </c>
      <c r="R1301" s="21">
        <f>IF($A1301="","",$A1301&amp;"|"&amp;$C1301&amp;"|"&amp;$D1301)</f>
        <v/>
      </c>
      <c r="S1301" s="21">
        <f>IF($A1301="","",IFERROR(INDEX(Offerte!$D$2:$D$200,MATCH($Q1301,Offerte!$L$2:$L$200,0)),0))</f>
        <v/>
      </c>
      <c r="T1301" s="21">
        <f>IF($A1301="","",IFERROR(INDEX(Offerte!$G$2:$G$200,MATCH($Q1301,Offerte!$L$2:$L$200,0)),"NO"))</f>
        <v/>
      </c>
    </row>
    <row r="1302">
      <c r="A1302" s="10">
        <f>IF(Offerte!$A43="","",Offerte!$A43)</f>
        <v/>
      </c>
      <c r="B1302" s="10">
        <f>IF(Offerte!$A43="","",Offerte!$B43)</f>
        <v/>
      </c>
      <c r="C1302" s="10">
        <f>IF(Offerte!$A43="","",Offerte!$C43)</f>
        <v/>
      </c>
      <c r="D1302" s="10" t="inlineStr">
        <is>
          <t>G.1.1</t>
        </is>
      </c>
      <c r="E1302" s="10" t="inlineStr">
        <is>
          <t>G</t>
        </is>
      </c>
      <c r="F1302" s="10" t="inlineStr">
        <is>
          <t>D</t>
        </is>
      </c>
      <c r="G1302" s="10" t="inlineStr">
        <is>
          <t>discretionary</t>
        </is>
      </c>
      <c r="H1302" s="10" t="n">
        <v>2</v>
      </c>
      <c r="I1302" s="10" t="inlineStr">
        <is>
          <t>Qualità del progetto di centrale di controllo aziendale</t>
        </is>
      </c>
      <c r="J1302" s="20" t="n"/>
      <c r="K1302" s="20" t="n"/>
      <c r="L1302" s="20" t="n"/>
      <c r="M1302" s="20" t="n"/>
      <c r="N1302" s="21">
        <f>IF($A1302="","",MAX(0,MIN(1,IFERROR(VALUE($M1302),0))))</f>
        <v/>
      </c>
      <c r="O1302" s="21">
        <f>IF($A1302="",0,IF(OR($S1302&lt;&gt;1,COUNTA($J1302:$M1302)=0),0,IF(SUMPRODUCT(MAX(($C$5:$C$6173=$C1302)*($D$5:$D$6173=$D1302)*($S$5:$S$6173=1)*IFERROR($N$5:$N$6173*1,0)))&gt;0,ROUND($H1302*($N1302/SUMPRODUCT(MAX(($C$5:$C$6173=$C1302)*($D$5:$D$6173=$D1302)*($S$5:$S$6173=1)*IFERROR($N$5:$N$6173*1,0)))),4),0)))</f>
        <v/>
      </c>
      <c r="P1302" s="10" t="inlineStr">
        <is>
          <t>coeff.</t>
        </is>
      </c>
      <c r="Q1302" s="21">
        <f>IF($A1302="","",$A1302&amp;"|"&amp;$C1302)</f>
        <v/>
      </c>
      <c r="R1302" s="21">
        <f>IF($A1302="","",$A1302&amp;"|"&amp;$C1302&amp;"|"&amp;$D1302)</f>
        <v/>
      </c>
      <c r="S1302" s="21">
        <f>IF($A1302="","",IFERROR(INDEX(Offerte!$D$2:$D$200,MATCH($Q1302,Offerte!$L$2:$L$200,0)),0))</f>
        <v/>
      </c>
      <c r="T1302" s="21">
        <f>IF($A1302="","",IFERROR(INDEX(Offerte!$G$2:$G$200,MATCH($Q1302,Offerte!$L$2:$L$200,0)),"NO"))</f>
        <v/>
      </c>
    </row>
    <row r="1303">
      <c r="A1303" s="10">
        <f>IF(Offerte!$A43="","",Offerte!$A43)</f>
        <v/>
      </c>
      <c r="B1303" s="10">
        <f>IF(Offerte!$A43="","",Offerte!$B43)</f>
        <v/>
      </c>
      <c r="C1303" s="10">
        <f>IF(Offerte!$A43="","",Offerte!$C43)</f>
        <v/>
      </c>
      <c r="D1303" s="10" t="inlineStr">
        <is>
          <t>G.2.1</t>
        </is>
      </c>
      <c r="E1303" s="10" t="inlineStr">
        <is>
          <t>G</t>
        </is>
      </c>
      <c r="F1303" s="10" t="inlineStr">
        <is>
          <t>T</t>
        </is>
      </c>
      <c r="G1303" s="10" t="inlineStr">
        <is>
          <t>tabular</t>
        </is>
      </c>
      <c r="H1303" s="10" t="n">
        <v>1</v>
      </c>
      <c r="I1303" s="10" t="inlineStr">
        <is>
          <t>Certificazione ISO 45001</t>
        </is>
      </c>
      <c r="J1303" s="20" t="n"/>
      <c r="K1303" s="20" t="n"/>
      <c r="L1303" s="20" t="n"/>
      <c r="M1303" s="20" t="n"/>
      <c r="N1303" s="21">
        <f>IF($A1303="","",IF(IFERROR(VALUE($M1303),0)=1,1,0))</f>
        <v/>
      </c>
      <c r="O1303" s="21">
        <f>IF($A1303="",0,IF(OR($S1303&lt;&gt;1,COUNTA($J1303:$M1303)=0),0,IF($N1303=1,$H1303,0)))</f>
        <v/>
      </c>
      <c r="P1303" s="10" t="inlineStr">
        <is>
          <t>sì/no</t>
        </is>
      </c>
      <c r="Q1303" s="21">
        <f>IF($A1303="","",$A1303&amp;"|"&amp;$C1303)</f>
        <v/>
      </c>
      <c r="R1303" s="21">
        <f>IF($A1303="","",$A1303&amp;"|"&amp;$C1303&amp;"|"&amp;$D1303)</f>
        <v/>
      </c>
      <c r="S1303" s="21">
        <f>IF($A1303="","",IFERROR(INDEX(Offerte!$D$2:$D$200,MATCH($Q1303,Offerte!$L$2:$L$200,0)),0))</f>
        <v/>
      </c>
      <c r="T1303" s="21">
        <f>IF($A1303="","",IFERROR(INDEX(Offerte!$G$2:$G$200,MATCH($Q1303,Offerte!$L$2:$L$200,0)),"NO"))</f>
        <v/>
      </c>
    </row>
    <row r="1304">
      <c r="A1304" s="10">
        <f>IF(Offerte!$A43="","",Offerte!$A43)</f>
        <v/>
      </c>
      <c r="B1304" s="10">
        <f>IF(Offerte!$A43="","",Offerte!$B43)</f>
        <v/>
      </c>
      <c r="C1304" s="10">
        <f>IF(Offerte!$A43="","",Offerte!$C43)</f>
        <v/>
      </c>
      <c r="D1304" s="10" t="inlineStr">
        <is>
          <t>G.3.1</t>
        </is>
      </c>
      <c r="E1304" s="10" t="inlineStr">
        <is>
          <t>G</t>
        </is>
      </c>
      <c r="F1304" s="10" t="inlineStr">
        <is>
          <t>T</t>
        </is>
      </c>
      <c r="G1304" s="10" t="inlineStr">
        <is>
          <t>tabular</t>
        </is>
      </c>
      <c r="H1304" s="10" t="n">
        <v>1</v>
      </c>
      <c r="I1304" s="10" t="inlineStr">
        <is>
          <t>Certificazioni di responsabilità sociale</t>
        </is>
      </c>
      <c r="J1304" s="20" t="n"/>
      <c r="K1304" s="20" t="n"/>
      <c r="L1304" s="20" t="n"/>
      <c r="M1304" s="20" t="n"/>
      <c r="N1304" s="21">
        <f>IF($A1304="","",IF(IFERROR(VALUE($M1304),0)=1,1,0))</f>
        <v/>
      </c>
      <c r="O1304" s="21">
        <f>IF($A1304="",0,IF(OR($S1304&lt;&gt;1,COUNTA($J1304:$M1304)=0),0,IF($N1304=1,$H1304,0)))</f>
        <v/>
      </c>
      <c r="P1304" s="10" t="inlineStr">
        <is>
          <t>sì/no</t>
        </is>
      </c>
      <c r="Q1304" s="21">
        <f>IF($A1304="","",$A1304&amp;"|"&amp;$C1304)</f>
        <v/>
      </c>
      <c r="R1304" s="21">
        <f>IF($A1304="","",$A1304&amp;"|"&amp;$C1304&amp;"|"&amp;$D1304)</f>
        <v/>
      </c>
      <c r="S1304" s="21">
        <f>IF($A1304="","",IFERROR(INDEX(Offerte!$D$2:$D$200,MATCH($Q1304,Offerte!$L$2:$L$200,0)),0))</f>
        <v/>
      </c>
      <c r="T1304" s="21">
        <f>IF($A1304="","",IFERROR(INDEX(Offerte!$G$2:$G$200,MATCH($Q1304,Offerte!$L$2:$L$200,0)),"NO"))</f>
        <v/>
      </c>
    </row>
    <row r="1305">
      <c r="A1305" s="10">
        <f>IF(Offerte!$A43="","",Offerte!$A43)</f>
        <v/>
      </c>
      <c r="B1305" s="10">
        <f>IF(Offerte!$A43="","",Offerte!$B43)</f>
        <v/>
      </c>
      <c r="C1305" s="10">
        <f>IF(Offerte!$A43="","",Offerte!$C43)</f>
        <v/>
      </c>
      <c r="D1305" s="10" t="inlineStr">
        <is>
          <t>G.4.1</t>
        </is>
      </c>
      <c r="E1305" s="10" t="inlineStr">
        <is>
          <t>G</t>
        </is>
      </c>
      <c r="F1305" s="10" t="inlineStr">
        <is>
          <t>D</t>
        </is>
      </c>
      <c r="G1305" s="10" t="inlineStr">
        <is>
          <t>discretionary</t>
        </is>
      </c>
      <c r="H1305" s="10" t="n">
        <v>2</v>
      </c>
      <c r="I1305" s="10" t="inlineStr">
        <is>
          <t>Qualità del piano di formazione del personale</t>
        </is>
      </c>
      <c r="J1305" s="20" t="n"/>
      <c r="K1305" s="20" t="n"/>
      <c r="L1305" s="20" t="n"/>
      <c r="M1305" s="20" t="n"/>
      <c r="N1305" s="21">
        <f>IF($A1305="","",MAX(0,MIN(1,IFERROR(VALUE($M1305),0))))</f>
        <v/>
      </c>
      <c r="O1305" s="21">
        <f>IF($A1305="",0,IF(OR($S1305&lt;&gt;1,COUNTA($J1305:$M1305)=0),0,IF(SUMPRODUCT(MAX(($C$5:$C$6173=$C1305)*($D$5:$D$6173=$D1305)*($S$5:$S$6173=1)*IFERROR($N$5:$N$6173*1,0)))&gt;0,ROUND($H1305*($N1305/SUMPRODUCT(MAX(($C$5:$C$6173=$C1305)*($D$5:$D$6173=$D1305)*($S$5:$S$6173=1)*IFERROR($N$5:$N$6173*1,0)))),4),0)))</f>
        <v/>
      </c>
      <c r="P1305" s="10" t="inlineStr">
        <is>
          <t>coeff.</t>
        </is>
      </c>
      <c r="Q1305" s="21">
        <f>IF($A1305="","",$A1305&amp;"|"&amp;$C1305)</f>
        <v/>
      </c>
      <c r="R1305" s="21">
        <f>IF($A1305="","",$A1305&amp;"|"&amp;$C1305&amp;"|"&amp;$D1305)</f>
        <v/>
      </c>
      <c r="S1305" s="21">
        <f>IF($A1305="","",IFERROR(INDEX(Offerte!$D$2:$D$200,MATCH($Q1305,Offerte!$L$2:$L$200,0)),0))</f>
        <v/>
      </c>
      <c r="T1305" s="21">
        <f>IF($A1305="","",IFERROR(INDEX(Offerte!$G$2:$G$200,MATCH($Q1305,Offerte!$L$2:$L$200,0)),"NO"))</f>
        <v/>
      </c>
    </row>
    <row r="1306">
      <c r="A1306" s="10">
        <f>IF(Offerte!$A43="","",Offerte!$A43)</f>
        <v/>
      </c>
      <c r="B1306" s="10">
        <f>IF(Offerte!$A43="","",Offerte!$B43)</f>
        <v/>
      </c>
      <c r="C1306" s="10">
        <f>IF(Offerte!$A43="","",Offerte!$C43)</f>
        <v/>
      </c>
      <c r="D1306" s="10" t="inlineStr">
        <is>
          <t>G.5.1</t>
        </is>
      </c>
      <c r="E1306" s="10" t="inlineStr">
        <is>
          <t>G</t>
        </is>
      </c>
      <c r="F1306" s="10" t="inlineStr">
        <is>
          <t>T</t>
        </is>
      </c>
      <c r="G1306" s="10" t="inlineStr">
        <is>
          <t>tabular</t>
        </is>
      </c>
      <c r="H1306" s="10" t="n">
        <v>1</v>
      </c>
      <c r="I1306" s="10" t="inlineStr">
        <is>
          <t>Impegno al mantenimento delle garanzie del contratto di secondo livello del gestore uscente</t>
        </is>
      </c>
      <c r="J1306" s="20" t="n"/>
      <c r="K1306" s="20" t="n"/>
      <c r="L1306" s="20" t="n"/>
      <c r="M1306" s="20" t="n"/>
      <c r="N1306" s="21">
        <f>IF($A1306="","",IF(IFERROR(VALUE($M1306),0)=1,1,0))</f>
        <v/>
      </c>
      <c r="O1306" s="21">
        <f>IF($A1306="",0,IF(OR($S1306&lt;&gt;1,COUNTA($J1306:$M1306)=0),0,IF($N1306=1,$H1306,0)))</f>
        <v/>
      </c>
      <c r="P1306" s="10" t="inlineStr">
        <is>
          <t>sì/no</t>
        </is>
      </c>
      <c r="Q1306" s="21">
        <f>IF($A1306="","",$A1306&amp;"|"&amp;$C1306)</f>
        <v/>
      </c>
      <c r="R1306" s="21">
        <f>IF($A1306="","",$A1306&amp;"|"&amp;$C1306&amp;"|"&amp;$D1306)</f>
        <v/>
      </c>
      <c r="S1306" s="21">
        <f>IF($A1306="","",IFERROR(INDEX(Offerte!$D$2:$D$200,MATCH($Q1306,Offerte!$L$2:$L$200,0)),0))</f>
        <v/>
      </c>
      <c r="T1306" s="21">
        <f>IF($A1306="","",IFERROR(INDEX(Offerte!$G$2:$G$200,MATCH($Q1306,Offerte!$L$2:$L$200,0)),"NO"))</f>
        <v/>
      </c>
    </row>
    <row r="1307">
      <c r="A1307" s="10">
        <f>IF(Offerte!$A44="","",Offerte!$A44)</f>
        <v/>
      </c>
      <c r="B1307" s="10">
        <f>IF(Offerte!$A44="","",Offerte!$B44)</f>
        <v/>
      </c>
      <c r="C1307" s="10">
        <f>IF(Offerte!$A44="","",Offerte!$C44)</f>
        <v/>
      </c>
      <c r="D1307" s="10" t="inlineStr">
        <is>
          <t>A.1.1</t>
        </is>
      </c>
      <c r="E1307" s="10" t="inlineStr">
        <is>
          <t>A</t>
        </is>
      </c>
      <c r="F1307" s="10" t="inlineStr">
        <is>
          <t>Q</t>
        </is>
      </c>
      <c r="G1307" s="10" t="inlineStr">
        <is>
          <t>higher</t>
        </is>
      </c>
      <c r="H1307" s="10" t="n">
        <v>3</v>
      </c>
      <c r="I1307" s="10" t="inlineStr">
        <is>
          <t>Tasso aggiuntivo di corse controllate</t>
        </is>
      </c>
      <c r="J1307" s="20" t="n"/>
      <c r="K1307" s="20" t="n"/>
      <c r="L1307" s="20" t="n"/>
      <c r="M1307" s="20" t="n"/>
      <c r="N1307" s="21">
        <f>IF($A1307="","",IFERROR(VALUE($K1307)/VALUE($L1307)*100,IFERROR(VALUE($J1307),0)))</f>
        <v/>
      </c>
      <c r="O1307" s="21">
        <f>IF($A1307="",0,IF(OR($S1307&lt;&gt;1,COUNTA($J1307:$M1307)=0),0,IF(SUMPRODUCT(MAX(($C$5:$C$6173=$C1307)*($D$5:$D$6173=$D1307)*($S$5:$S$6173=1)*IFERROR($N$5:$N$6173*1,0)))&gt;0,ROUND($H1307*($N1307/SUMPRODUCT(MAX(($C$5:$C$6173=$C1307)*($D$5:$D$6173=$D1307)*($S$5:$S$6173=1)*IFERROR($N$5:$N$6173*1,0)))),4),0)))</f>
        <v/>
      </c>
      <c r="P1307" s="10" t="inlineStr">
        <is>
          <t>Corse controllate annue / Corse programmate annue</t>
        </is>
      </c>
      <c r="Q1307" s="21">
        <f>IF($A1307="","",$A1307&amp;"|"&amp;$C1307)</f>
        <v/>
      </c>
      <c r="R1307" s="21">
        <f>IF($A1307="","",$A1307&amp;"|"&amp;$C1307&amp;"|"&amp;$D1307)</f>
        <v/>
      </c>
      <c r="S1307" s="21">
        <f>IF($A1307="","",IFERROR(INDEX(Offerte!$D$2:$D$200,MATCH($Q1307,Offerte!$L$2:$L$200,0)),0))</f>
        <v/>
      </c>
      <c r="T1307" s="21">
        <f>IF($A1307="","",IFERROR(INDEX(Offerte!$G$2:$G$200,MATCH($Q1307,Offerte!$L$2:$L$200,0)),"NO"))</f>
        <v/>
      </c>
    </row>
    <row r="1308">
      <c r="A1308" s="10">
        <f>IF(Offerte!$A44="","",Offerte!$A44)</f>
        <v/>
      </c>
      <c r="B1308" s="10">
        <f>IF(Offerte!$A44="","",Offerte!$B44)</f>
        <v/>
      </c>
      <c r="C1308" s="10">
        <f>IF(Offerte!$A44="","",Offerte!$C44)</f>
        <v/>
      </c>
      <c r="D1308" s="10" t="inlineStr">
        <is>
          <t>A.1.2</t>
        </is>
      </c>
      <c r="E1308" s="10" t="inlineStr">
        <is>
          <t>A</t>
        </is>
      </c>
      <c r="F1308" s="10" t="inlineStr">
        <is>
          <t>Q</t>
        </is>
      </c>
      <c r="G1308" s="10" t="inlineStr">
        <is>
          <t>higher</t>
        </is>
      </c>
      <c r="H1308" s="10" t="n">
        <v>4</v>
      </c>
      <c r="I1308" s="10" t="inlineStr">
        <is>
          <t>Numero aggiuntivo di passeggeri controllati</t>
        </is>
      </c>
      <c r="J1308" s="20" t="n"/>
      <c r="K1308" s="20" t="n"/>
      <c r="L1308" s="20" t="n"/>
      <c r="M1308" s="20" t="n"/>
      <c r="N1308" s="21">
        <f>IF($A1308="","",IFERROR(VALUE($J1308),0))</f>
        <v/>
      </c>
      <c r="O1308" s="21">
        <f>IF($A1308="",0,IF(OR($S1308&lt;&gt;1,COUNTA($J1308:$M1308)=0),0,IF(SUMPRODUCT(MAX(($C$5:$C$6173=$C1308)*($D$5:$D$6173=$D1308)*($S$5:$S$6173=1)*IFERROR($N$5:$N$6173*1,0)))&gt;0,ROUND($H1308*($N1308/SUMPRODUCT(MAX(($C$5:$C$6173=$C1308)*($D$5:$D$6173=$D1308)*($S$5:$S$6173=1)*IFERROR($N$5:$N$6173*1,0)))),4),0)))</f>
        <v/>
      </c>
      <c r="P1308" s="10" t="inlineStr">
        <is>
          <t>passeggeri/anno</t>
        </is>
      </c>
      <c r="Q1308" s="21">
        <f>IF($A1308="","",$A1308&amp;"|"&amp;$C1308)</f>
        <v/>
      </c>
      <c r="R1308" s="21">
        <f>IF($A1308="","",$A1308&amp;"|"&amp;$C1308&amp;"|"&amp;$D1308)</f>
        <v/>
      </c>
      <c r="S1308" s="21">
        <f>IF($A1308="","",IFERROR(INDEX(Offerte!$D$2:$D$200,MATCH($Q1308,Offerte!$L$2:$L$200,0)),0))</f>
        <v/>
      </c>
      <c r="T1308" s="21">
        <f>IF($A1308="","",IFERROR(INDEX(Offerte!$G$2:$G$200,MATCH($Q1308,Offerte!$L$2:$L$200,0)),"NO"))</f>
        <v/>
      </c>
    </row>
    <row r="1309">
      <c r="A1309" s="10">
        <f>IF(Offerte!$A44="","",Offerte!$A44)</f>
        <v/>
      </c>
      <c r="B1309" s="10">
        <f>IF(Offerte!$A44="","",Offerte!$B44)</f>
        <v/>
      </c>
      <c r="C1309" s="10">
        <f>IF(Offerte!$A44="","",Offerte!$C44)</f>
        <v/>
      </c>
      <c r="D1309" s="10" t="inlineStr">
        <is>
          <t>B.1.1</t>
        </is>
      </c>
      <c r="E1309" s="10" t="inlineStr">
        <is>
          <t>B</t>
        </is>
      </c>
      <c r="F1309" s="10" t="inlineStr">
        <is>
          <t>Q</t>
        </is>
      </c>
      <c r="G1309" s="10" t="inlineStr">
        <is>
          <t>higher</t>
        </is>
      </c>
      <c r="H1309" s="10" t="n">
        <v>3</v>
      </c>
      <c r="I1309" s="10" t="inlineStr">
        <is>
          <t>Incremento dei posti offerti nelle fasce di punta</t>
        </is>
      </c>
      <c r="J1309" s="20" t="n"/>
      <c r="K1309" s="20" t="n"/>
      <c r="L1309" s="20" t="n"/>
      <c r="M1309" s="20" t="n"/>
      <c r="N1309" s="21">
        <f>IF($A1309="","",IFERROR(VALUE($J1309),0))</f>
        <v/>
      </c>
      <c r="O1309" s="21">
        <f>IF($A1309="",0,IF(OR($S1309&lt;&gt;1,COUNTA($J1309:$M1309)=0),0,IF(SUMPRODUCT(MAX(($C$5:$C$6173=$C1309)*($D$5:$D$6173=$D1309)*($S$5:$S$6173=1)*IFERROR($N$5:$N$6173*1,0)))&gt;0,ROUND($H1309*($N1309/SUMPRODUCT(MAX(($C$5:$C$6173=$C1309)*($D$5:$D$6173=$D1309)*($S$5:$S$6173=1)*IFERROR($N$5:$N$6173*1,0)))),4),0)))</f>
        <v/>
      </c>
      <c r="P1309" s="10" t="inlineStr">
        <is>
          <t>posti*km</t>
        </is>
      </c>
      <c r="Q1309" s="21">
        <f>IF($A1309="","",$A1309&amp;"|"&amp;$C1309)</f>
        <v/>
      </c>
      <c r="R1309" s="21">
        <f>IF($A1309="","",$A1309&amp;"|"&amp;$C1309&amp;"|"&amp;$D1309)</f>
        <v/>
      </c>
      <c r="S1309" s="21">
        <f>IF($A1309="","",IFERROR(INDEX(Offerte!$D$2:$D$200,MATCH($Q1309,Offerte!$L$2:$L$200,0)),0))</f>
        <v/>
      </c>
      <c r="T1309" s="21">
        <f>IF($A1309="","",IFERROR(INDEX(Offerte!$G$2:$G$200,MATCH($Q1309,Offerte!$L$2:$L$200,0)),"NO"))</f>
        <v/>
      </c>
    </row>
    <row r="1310">
      <c r="A1310" s="10">
        <f>IF(Offerte!$A44="","",Offerte!$A44)</f>
        <v/>
      </c>
      <c r="B1310" s="10">
        <f>IF(Offerte!$A44="","",Offerte!$B44)</f>
        <v/>
      </c>
      <c r="C1310" s="10">
        <f>IF(Offerte!$A44="","",Offerte!$C44)</f>
        <v/>
      </c>
      <c r="D1310" s="10" t="inlineStr">
        <is>
          <t>B.2.1</t>
        </is>
      </c>
      <c r="E1310" s="10" t="inlineStr">
        <is>
          <t>B</t>
        </is>
      </c>
      <c r="F1310" s="10" t="inlineStr">
        <is>
          <t>Q</t>
        </is>
      </c>
      <c r="G1310" s="10" t="inlineStr">
        <is>
          <t>higher</t>
        </is>
      </c>
      <c r="H1310" s="10" t="n">
        <v>4</v>
      </c>
      <c r="I1310" s="10" t="inlineStr">
        <is>
          <t>Corse aggiuntive nell'arco giornaliero base</t>
        </is>
      </c>
      <c r="J1310" s="20" t="n"/>
      <c r="K1310" s="20" t="n"/>
      <c r="L1310" s="20" t="n"/>
      <c r="M1310" s="20" t="n"/>
      <c r="N1310" s="21">
        <f>IF($A1310="","",IFERROR(VALUE($J1310),0))</f>
        <v/>
      </c>
      <c r="O1310" s="21">
        <f>IF($A1310="",0,IF(OR($S1310&lt;&gt;1,COUNTA($J1310:$M1310)=0),0,IF(SUMPRODUCT(MAX(($C$5:$C$6173=$C1310)*($D$5:$D$6173=$D1310)*($S$5:$S$6173=1)*IFERROR($N$5:$N$6173*1,0)))&gt;0,ROUND($H1310*($N1310/SUMPRODUCT(MAX(($C$5:$C$6173=$C1310)*($D$5:$D$6173=$D1310)*($S$5:$S$6173=1)*IFERROR($N$5:$N$6173*1,0)))),4),0)))</f>
        <v/>
      </c>
      <c r="P1310" s="10" t="inlineStr">
        <is>
          <t>corse</t>
        </is>
      </c>
      <c r="Q1310" s="21">
        <f>IF($A1310="","",$A1310&amp;"|"&amp;$C1310)</f>
        <v/>
      </c>
      <c r="R1310" s="21">
        <f>IF($A1310="","",$A1310&amp;"|"&amp;$C1310&amp;"|"&amp;$D1310)</f>
        <v/>
      </c>
      <c r="S1310" s="21">
        <f>IF($A1310="","",IFERROR(INDEX(Offerte!$D$2:$D$200,MATCH($Q1310,Offerte!$L$2:$L$200,0)),0))</f>
        <v/>
      </c>
      <c r="T1310" s="21">
        <f>IF($A1310="","",IFERROR(INDEX(Offerte!$G$2:$G$200,MATCH($Q1310,Offerte!$L$2:$L$200,0)),"NO"))</f>
        <v/>
      </c>
    </row>
    <row r="1311">
      <c r="A1311" s="10">
        <f>IF(Offerte!$A44="","",Offerte!$A44)</f>
        <v/>
      </c>
      <c r="B1311" s="10">
        <f>IF(Offerte!$A44="","",Offerte!$B44)</f>
        <v/>
      </c>
      <c r="C1311" s="10">
        <f>IF(Offerte!$A44="","",Offerte!$C44)</f>
        <v/>
      </c>
      <c r="D1311" s="10" t="inlineStr">
        <is>
          <t>B.3.1</t>
        </is>
      </c>
      <c r="E1311" s="10" t="inlineStr">
        <is>
          <t>B</t>
        </is>
      </c>
      <c r="F1311" s="10" t="inlineStr">
        <is>
          <t>Q</t>
        </is>
      </c>
      <c r="G1311" s="10" t="inlineStr">
        <is>
          <t>higher</t>
        </is>
      </c>
      <c r="H1311" s="10" t="n">
        <v>2</v>
      </c>
      <c r="I1311" s="10" t="inlineStr">
        <is>
          <t>Numero di corse aggiuntive per allungamento dell'arco di servizio giornaliero nelle fasce serali</t>
        </is>
      </c>
      <c r="J1311" s="20" t="n"/>
      <c r="K1311" s="20" t="n"/>
      <c r="L1311" s="20" t="n"/>
      <c r="M1311" s="20" t="n"/>
      <c r="N1311" s="21">
        <f>IF($A1311="","",IFERROR(VALUE($J1311),0))</f>
        <v/>
      </c>
      <c r="O1311" s="21">
        <f>IF($A1311="",0,IF(OR($S1311&lt;&gt;1,COUNTA($J1311:$M1311)=0),0,IF(SUMPRODUCT(MAX(($C$5:$C$6173=$C1311)*($D$5:$D$6173=$D1311)*($S$5:$S$6173=1)*IFERROR($N$5:$N$6173*1,0)))&gt;0,ROUND($H1311*($N1311/SUMPRODUCT(MAX(($C$5:$C$6173=$C1311)*($D$5:$D$6173=$D1311)*($S$5:$S$6173=1)*IFERROR($N$5:$N$6173*1,0)))),4),0)))</f>
        <v/>
      </c>
      <c r="P1311" s="10" t="inlineStr">
        <is>
          <t>corse</t>
        </is>
      </c>
      <c r="Q1311" s="21">
        <f>IF($A1311="","",$A1311&amp;"|"&amp;$C1311)</f>
        <v/>
      </c>
      <c r="R1311" s="21">
        <f>IF($A1311="","",$A1311&amp;"|"&amp;$C1311&amp;"|"&amp;$D1311)</f>
        <v/>
      </c>
      <c r="S1311" s="21">
        <f>IF($A1311="","",IFERROR(INDEX(Offerte!$D$2:$D$200,MATCH($Q1311,Offerte!$L$2:$L$200,0)),0))</f>
        <v/>
      </c>
      <c r="T1311" s="21">
        <f>IF($A1311="","",IFERROR(INDEX(Offerte!$G$2:$G$200,MATCH($Q1311,Offerte!$L$2:$L$200,0)),"NO"))</f>
        <v/>
      </c>
    </row>
    <row r="1312">
      <c r="A1312" s="10">
        <f>IF(Offerte!$A44="","",Offerte!$A44)</f>
        <v/>
      </c>
      <c r="B1312" s="10">
        <f>IF(Offerte!$A44="","",Offerte!$B44)</f>
        <v/>
      </c>
      <c r="C1312" s="10">
        <f>IF(Offerte!$A44="","",Offerte!$C44)</f>
        <v/>
      </c>
      <c r="D1312" s="10" t="inlineStr">
        <is>
          <t>B.4.1</t>
        </is>
      </c>
      <c r="E1312" s="10" t="inlineStr">
        <is>
          <t>B</t>
        </is>
      </c>
      <c r="F1312" s="10" t="inlineStr">
        <is>
          <t>Q</t>
        </is>
      </c>
      <c r="G1312" s="10" t="inlineStr">
        <is>
          <t>higher</t>
        </is>
      </c>
      <c r="H1312" s="10" t="n">
        <v>3</v>
      </c>
      <c r="I1312" s="10" t="inlineStr">
        <is>
          <t>Percorrenze aggiuntive offerte nel Programma d'esercizio delle prime due fasi attuative</t>
        </is>
      </c>
      <c r="J1312" s="20" t="n"/>
      <c r="K1312" s="20" t="n"/>
      <c r="L1312" s="20" t="n"/>
      <c r="M1312" s="20" t="n"/>
      <c r="N1312" s="21">
        <f>IF($A1312="","",IFERROR(VALUE($J1312),0))</f>
        <v/>
      </c>
      <c r="O1312" s="21">
        <f>IF($A1312="",0,IF(OR($S1312&lt;&gt;1,COUNTA($J1312:$M1312)=0),0,IF(SUMPRODUCT(MAX(($C$5:$C$6173=$C1312)*($D$5:$D$6173=$D1312)*($S$5:$S$6173=1)*IFERROR($N$5:$N$6173*1,0)))&gt;0,ROUND($H1312*($N1312/SUMPRODUCT(MAX(($C$5:$C$6173=$C1312)*($D$5:$D$6173=$D1312)*($S$5:$S$6173=1)*IFERROR($N$5:$N$6173*1,0)))),4),0)))</f>
        <v/>
      </c>
      <c r="P1312" s="10" t="inlineStr">
        <is>
          <t>vett*km</t>
        </is>
      </c>
      <c r="Q1312" s="21">
        <f>IF($A1312="","",$A1312&amp;"|"&amp;$C1312)</f>
        <v/>
      </c>
      <c r="R1312" s="21">
        <f>IF($A1312="","",$A1312&amp;"|"&amp;$C1312&amp;"|"&amp;$D1312)</f>
        <v/>
      </c>
      <c r="S1312" s="21">
        <f>IF($A1312="","",IFERROR(INDEX(Offerte!$D$2:$D$200,MATCH($Q1312,Offerte!$L$2:$L$200,0)),0))</f>
        <v/>
      </c>
      <c r="T1312" s="21">
        <f>IF($A1312="","",IFERROR(INDEX(Offerte!$G$2:$G$200,MATCH($Q1312,Offerte!$L$2:$L$200,0)),"NO"))</f>
        <v/>
      </c>
    </row>
    <row r="1313">
      <c r="A1313" s="10">
        <f>IF(Offerte!$A44="","",Offerte!$A44)</f>
        <v/>
      </c>
      <c r="B1313" s="10">
        <f>IF(Offerte!$A44="","",Offerte!$B44)</f>
        <v/>
      </c>
      <c r="C1313" s="10">
        <f>IF(Offerte!$A44="","",Offerte!$C44)</f>
        <v/>
      </c>
      <c r="D1313" s="10" t="inlineStr">
        <is>
          <t>B.5.1</t>
        </is>
      </c>
      <c r="E1313" s="10" t="inlineStr">
        <is>
          <t>B</t>
        </is>
      </c>
      <c r="F1313" s="10" t="inlineStr">
        <is>
          <t>D</t>
        </is>
      </c>
      <c r="G1313" s="10" t="inlineStr">
        <is>
          <t>discretionary</t>
        </is>
      </c>
      <c r="H1313" s="10" t="n">
        <v>2</v>
      </c>
      <c r="I1313" s="10" t="inlineStr">
        <is>
          <t>Efficacia del progetto di servizi complementari DRT</t>
        </is>
      </c>
      <c r="J1313" s="20" t="n"/>
      <c r="K1313" s="20" t="n"/>
      <c r="L1313" s="20" t="n"/>
      <c r="M1313" s="20" t="n"/>
      <c r="N1313" s="21">
        <f>IF($A1313="","",MAX(0,MIN(1,IFERROR(VALUE($M1313),0))))</f>
        <v/>
      </c>
      <c r="O1313" s="21">
        <f>IF($A1313="",0,IF(OR($S1313&lt;&gt;1,COUNTA($J1313:$M1313)=0),0,IF(SUMPRODUCT(MAX(($C$5:$C$6173=$C1313)*($D$5:$D$6173=$D1313)*($S$5:$S$6173=1)*IFERROR($N$5:$N$6173*1,0)))&gt;0,ROUND($H1313*($N1313/SUMPRODUCT(MAX(($C$5:$C$6173=$C1313)*($D$5:$D$6173=$D1313)*($S$5:$S$6173=1)*IFERROR($N$5:$N$6173*1,0)))),4),0)))</f>
        <v/>
      </c>
      <c r="P1313" s="10" t="inlineStr">
        <is>
          <t>coeff.</t>
        </is>
      </c>
      <c r="Q1313" s="21">
        <f>IF($A1313="","",$A1313&amp;"|"&amp;$C1313)</f>
        <v/>
      </c>
      <c r="R1313" s="21">
        <f>IF($A1313="","",$A1313&amp;"|"&amp;$C1313&amp;"|"&amp;$D1313)</f>
        <v/>
      </c>
      <c r="S1313" s="21">
        <f>IF($A1313="","",IFERROR(INDEX(Offerte!$D$2:$D$200,MATCH($Q1313,Offerte!$L$2:$L$200,0)),0))</f>
        <v/>
      </c>
      <c r="T1313" s="21">
        <f>IF($A1313="","",IFERROR(INDEX(Offerte!$G$2:$G$200,MATCH($Q1313,Offerte!$L$2:$L$200,0)),"NO"))</f>
        <v/>
      </c>
    </row>
    <row r="1314">
      <c r="A1314" s="10">
        <f>IF(Offerte!$A44="","",Offerte!$A44)</f>
        <v/>
      </c>
      <c r="B1314" s="10">
        <f>IF(Offerte!$A44="","",Offerte!$B44)</f>
        <v/>
      </c>
      <c r="C1314" s="10">
        <f>IF(Offerte!$A44="","",Offerte!$C44)</f>
        <v/>
      </c>
      <c r="D1314" s="10" t="inlineStr">
        <is>
          <t>C.1.1</t>
        </is>
      </c>
      <c r="E1314" s="10" t="inlineStr">
        <is>
          <t>C</t>
        </is>
      </c>
      <c r="F1314" s="10" t="inlineStr">
        <is>
          <t>Q</t>
        </is>
      </c>
      <c r="G1314" s="10" t="inlineStr">
        <is>
          <t>higher</t>
        </is>
      </c>
      <c r="H1314" s="10" t="n">
        <v>2</v>
      </c>
      <c r="I1314" s="10" t="inlineStr">
        <is>
          <t>Tasso di copertura del servizio con telecamere BSD</t>
        </is>
      </c>
      <c r="J1314" s="20" t="n"/>
      <c r="K1314" s="20" t="n"/>
      <c r="L1314" s="20" t="n"/>
      <c r="M1314" s="20" t="n"/>
      <c r="N1314" s="21">
        <f>IF($A1314="","",IFERROR(VALUE($K1314)/VALUE($L1314),IFERROR(VALUE($J1314),0)))</f>
        <v/>
      </c>
      <c r="O1314" s="21">
        <f>IF($A1314="",0,IF(OR($S1314&lt;&gt;1,COUNTA($J1314:$M1314)=0),0,IF(SUMPRODUCT(MAX(($C$5:$C$6173=$C1314)*($D$5:$D$6173=$D1314)*($S$5:$S$6173=1)*IFERROR($N$5:$N$6173*1,0)))&gt;0,ROUND($H1314*($N1314/SUMPRODUCT(MAX(($C$5:$C$6173=$C1314)*($D$5:$D$6173=$D1314)*($S$5:$S$6173=1)*IFERROR($N$5:$N$6173*1,0)))),4),0)))</f>
        <v/>
      </c>
      <c r="P1314" s="10" t="inlineStr">
        <is>
          <t>Autobus attrezzati con telecamere BSD / Autobus totali in offerta, incluse scorte</t>
        </is>
      </c>
      <c r="Q1314" s="21">
        <f>IF($A1314="","",$A1314&amp;"|"&amp;$C1314)</f>
        <v/>
      </c>
      <c r="R1314" s="21">
        <f>IF($A1314="","",$A1314&amp;"|"&amp;$C1314&amp;"|"&amp;$D1314)</f>
        <v/>
      </c>
      <c r="S1314" s="21">
        <f>IF($A1314="","",IFERROR(INDEX(Offerte!$D$2:$D$200,MATCH($Q1314,Offerte!$L$2:$L$200,0)),0))</f>
        <v/>
      </c>
      <c r="T1314" s="21">
        <f>IF($A1314="","",IFERROR(INDEX(Offerte!$G$2:$G$200,MATCH($Q1314,Offerte!$L$2:$L$200,0)),"NO"))</f>
        <v/>
      </c>
    </row>
    <row r="1315">
      <c r="A1315" s="10">
        <f>IF(Offerte!$A44="","",Offerte!$A44)</f>
        <v/>
      </c>
      <c r="B1315" s="10">
        <f>IF(Offerte!$A44="","",Offerte!$B44)</f>
        <v/>
      </c>
      <c r="C1315" s="10">
        <f>IF(Offerte!$A44="","",Offerte!$C44)</f>
        <v/>
      </c>
      <c r="D1315" s="10" t="inlineStr">
        <is>
          <t>C.1.2</t>
        </is>
      </c>
      <c r="E1315" s="10" t="inlineStr">
        <is>
          <t>C</t>
        </is>
      </c>
      <c r="F1315" s="10" t="inlineStr">
        <is>
          <t>Q</t>
        </is>
      </c>
      <c r="G1315" s="10" t="inlineStr">
        <is>
          <t>higher</t>
        </is>
      </c>
      <c r="H1315" s="10" t="n">
        <v>2</v>
      </c>
      <c r="I1315" s="10" t="inlineStr">
        <is>
          <t>Tasso di copertura del servizio con telecamere ADAS</t>
        </is>
      </c>
      <c r="J1315" s="20" t="n"/>
      <c r="K1315" s="20" t="n"/>
      <c r="L1315" s="20" t="n"/>
      <c r="M1315" s="20" t="n"/>
      <c r="N1315" s="21">
        <f>IF($A1315="","",IFERROR(VALUE($K1315)/VALUE($L1315),IFERROR(VALUE($J1315),0)))</f>
        <v/>
      </c>
      <c r="O1315" s="21">
        <f>IF($A1315="",0,IF(OR($S1315&lt;&gt;1,COUNTA($J1315:$M1315)=0),0,IF(SUMPRODUCT(MAX(($C$5:$C$6173=$C1315)*($D$5:$D$6173=$D1315)*($S$5:$S$6173=1)*IFERROR($N$5:$N$6173*1,0)))&gt;0,ROUND($H1315*($N1315/SUMPRODUCT(MAX(($C$5:$C$6173=$C1315)*($D$5:$D$6173=$D1315)*($S$5:$S$6173=1)*IFERROR($N$5:$N$6173*1,0)))),4),0)))</f>
        <v/>
      </c>
      <c r="P1315" s="10" t="inlineStr">
        <is>
          <t>Autobus attrezzati con telecamere ADAS / Autobus totali in offerta, incluse scorte</t>
        </is>
      </c>
      <c r="Q1315" s="21">
        <f>IF($A1315="","",$A1315&amp;"|"&amp;$C1315)</f>
        <v/>
      </c>
      <c r="R1315" s="21">
        <f>IF($A1315="","",$A1315&amp;"|"&amp;$C1315&amp;"|"&amp;$D1315)</f>
        <v/>
      </c>
      <c r="S1315" s="21">
        <f>IF($A1315="","",IFERROR(INDEX(Offerte!$D$2:$D$200,MATCH($Q1315,Offerte!$L$2:$L$200,0)),0))</f>
        <v/>
      </c>
      <c r="T1315" s="21">
        <f>IF($A1315="","",IFERROR(INDEX(Offerte!$G$2:$G$200,MATCH($Q1315,Offerte!$L$2:$L$200,0)),"NO"))</f>
        <v/>
      </c>
    </row>
    <row r="1316">
      <c r="A1316" s="10">
        <f>IF(Offerte!$A44="","",Offerte!$A44)</f>
        <v/>
      </c>
      <c r="B1316" s="10">
        <f>IF(Offerte!$A44="","",Offerte!$B44)</f>
        <v/>
      </c>
      <c r="C1316" s="10">
        <f>IF(Offerte!$A44="","",Offerte!$C44)</f>
        <v/>
      </c>
      <c r="D1316" s="10" t="inlineStr">
        <is>
          <t>C.2.1</t>
        </is>
      </c>
      <c r="E1316" s="10" t="inlineStr">
        <is>
          <t>C</t>
        </is>
      </c>
      <c r="F1316" s="10" t="inlineStr">
        <is>
          <t>Q</t>
        </is>
      </c>
      <c r="G1316" s="10" t="inlineStr">
        <is>
          <t>higher</t>
        </is>
      </c>
      <c r="H1316" s="10" t="n">
        <v>3</v>
      </c>
      <c r="I1316" s="10" t="inlineStr">
        <is>
          <t>Tasso di copertura del servizio con telecamere di bordo di videosorveglianza</t>
        </is>
      </c>
      <c r="J1316" s="20" t="n"/>
      <c r="K1316" s="20" t="n"/>
      <c r="L1316" s="20" t="n"/>
      <c r="M1316" s="20" t="n"/>
      <c r="N1316" s="21">
        <f>IF($A1316="","",IFERROR(VALUE($K1316)/VALUE($L1316),IFERROR(VALUE($J1316),0)))</f>
        <v/>
      </c>
      <c r="O1316" s="21">
        <f>IF($A1316="",0,IF(OR($S1316&lt;&gt;1,COUNTA($J1316:$M1316)=0),0,IF(SUMPRODUCT(MAX(($C$5:$C$6173=$C1316)*($D$5:$D$6173=$D1316)*($S$5:$S$6173=1)*IFERROR($N$5:$N$6173*1,0)))&gt;0,ROUND($H1316*($N1316/SUMPRODUCT(MAX(($C$5:$C$6173=$C1316)*($D$5:$D$6173=$D1316)*($S$5:$S$6173=1)*IFERROR($N$5:$N$6173*1,0)))),4),0)))</f>
        <v/>
      </c>
      <c r="P1316" s="10" t="inlineStr">
        <is>
          <t>Autobus attrezzati con videosorveglianza / Autobus totali in offerta, incluse scorte</t>
        </is>
      </c>
      <c r="Q1316" s="21">
        <f>IF($A1316="","",$A1316&amp;"|"&amp;$C1316)</f>
        <v/>
      </c>
      <c r="R1316" s="21">
        <f>IF($A1316="","",$A1316&amp;"|"&amp;$C1316&amp;"|"&amp;$D1316)</f>
        <v/>
      </c>
      <c r="S1316" s="21">
        <f>IF($A1316="","",IFERROR(INDEX(Offerte!$D$2:$D$200,MATCH($Q1316,Offerte!$L$2:$L$200,0)),0))</f>
        <v/>
      </c>
      <c r="T1316" s="21">
        <f>IF($A1316="","",IFERROR(INDEX(Offerte!$G$2:$G$200,MATCH($Q1316,Offerte!$L$2:$L$200,0)),"NO"))</f>
        <v/>
      </c>
    </row>
    <row r="1317">
      <c r="A1317" s="10">
        <f>IF(Offerte!$A44="","",Offerte!$A44)</f>
        <v/>
      </c>
      <c r="B1317" s="10">
        <f>IF(Offerte!$A44="","",Offerte!$B44)</f>
        <v/>
      </c>
      <c r="C1317" s="10">
        <f>IF(Offerte!$A44="","",Offerte!$C44)</f>
        <v/>
      </c>
      <c r="D1317" s="10" t="inlineStr">
        <is>
          <t>C.2.2</t>
        </is>
      </c>
      <c r="E1317" s="10" t="inlineStr">
        <is>
          <t>C</t>
        </is>
      </c>
      <c r="F1317" s="10" t="inlineStr">
        <is>
          <t>T</t>
        </is>
      </c>
      <c r="G1317" s="10" t="inlineStr">
        <is>
          <t>tabular</t>
        </is>
      </c>
      <c r="H1317" s="10" t="n">
        <v>1</v>
      </c>
      <c r="I1317" s="10" t="inlineStr">
        <is>
          <t>Software video/audio analisi per situazioni di pericolo</t>
        </is>
      </c>
      <c r="J1317" s="20" t="n"/>
      <c r="K1317" s="20" t="n"/>
      <c r="L1317" s="20" t="n"/>
      <c r="M1317" s="20" t="n"/>
      <c r="N1317" s="21">
        <f>IF($A1317="","",IF(IFERROR(VALUE($M1317),0)=1,1,0))</f>
        <v/>
      </c>
      <c r="O1317" s="21">
        <f>IF($A1317="",0,IF(OR($S1317&lt;&gt;1,COUNTA($J1317:$M1317)=0),0,IF($N1317=1,$H1317,0)))</f>
        <v/>
      </c>
      <c r="P1317" s="10" t="inlineStr">
        <is>
          <t>sì/no</t>
        </is>
      </c>
      <c r="Q1317" s="21">
        <f>IF($A1317="","",$A1317&amp;"|"&amp;$C1317)</f>
        <v/>
      </c>
      <c r="R1317" s="21">
        <f>IF($A1317="","",$A1317&amp;"|"&amp;$C1317&amp;"|"&amp;$D1317)</f>
        <v/>
      </c>
      <c r="S1317" s="21">
        <f>IF($A1317="","",IFERROR(INDEX(Offerte!$D$2:$D$200,MATCH($Q1317,Offerte!$L$2:$L$200,0)),0))</f>
        <v/>
      </c>
      <c r="T1317" s="21">
        <f>IF($A1317="","",IFERROR(INDEX(Offerte!$G$2:$G$200,MATCH($Q1317,Offerte!$L$2:$L$200,0)),"NO"))</f>
        <v/>
      </c>
    </row>
    <row r="1318">
      <c r="A1318" s="10">
        <f>IF(Offerte!$A44="","",Offerte!$A44)</f>
        <v/>
      </c>
      <c r="B1318" s="10">
        <f>IF(Offerte!$A44="","",Offerte!$B44)</f>
        <v/>
      </c>
      <c r="C1318" s="10">
        <f>IF(Offerte!$A44="","",Offerte!$C44)</f>
        <v/>
      </c>
      <c r="D1318" s="10" t="inlineStr">
        <is>
          <t>C.2.3</t>
        </is>
      </c>
      <c r="E1318" s="10" t="inlineStr">
        <is>
          <t>C</t>
        </is>
      </c>
      <c r="F1318" s="10" t="inlineStr">
        <is>
          <t>T</t>
        </is>
      </c>
      <c r="G1318" s="10" t="inlineStr">
        <is>
          <t>tabular</t>
        </is>
      </c>
      <c r="H1318" s="10" t="n">
        <v>1</v>
      </c>
      <c r="I1318" s="10" t="inlineStr">
        <is>
          <t>Collegamento con centrale qualificata di pronto intervento</t>
        </is>
      </c>
      <c r="J1318" s="20" t="n"/>
      <c r="K1318" s="20" t="n"/>
      <c r="L1318" s="20" t="n"/>
      <c r="M1318" s="20" t="n"/>
      <c r="N1318" s="21">
        <f>IF($A1318="","",IF(IFERROR(VALUE($M1318),0)=1,1,0))</f>
        <v/>
      </c>
      <c r="O1318" s="21">
        <f>IF($A1318="",0,IF(OR($S1318&lt;&gt;1,COUNTA($J1318:$M1318)=0),0,IF($N1318=1,$H1318,0)))</f>
        <v/>
      </c>
      <c r="P1318" s="10" t="inlineStr">
        <is>
          <t>sì/no</t>
        </is>
      </c>
      <c r="Q1318" s="21">
        <f>IF($A1318="","",$A1318&amp;"|"&amp;$C1318)</f>
        <v/>
      </c>
      <c r="R1318" s="21">
        <f>IF($A1318="","",$A1318&amp;"|"&amp;$C1318&amp;"|"&amp;$D1318)</f>
        <v/>
      </c>
      <c r="S1318" s="21">
        <f>IF($A1318="","",IFERROR(INDEX(Offerte!$D$2:$D$200,MATCH($Q1318,Offerte!$L$2:$L$200,0)),0))</f>
        <v/>
      </c>
      <c r="T1318" s="21">
        <f>IF($A1318="","",IFERROR(INDEX(Offerte!$G$2:$G$200,MATCH($Q1318,Offerte!$L$2:$L$200,0)),"NO"))</f>
        <v/>
      </c>
    </row>
    <row r="1319">
      <c r="A1319" s="10">
        <f>IF(Offerte!$A44="","",Offerte!$A44)</f>
        <v/>
      </c>
      <c r="B1319" s="10">
        <f>IF(Offerte!$A44="","",Offerte!$B44)</f>
        <v/>
      </c>
      <c r="C1319" s="10">
        <f>IF(Offerte!$A44="","",Offerte!$C44)</f>
        <v/>
      </c>
      <c r="D1319" s="10" t="inlineStr">
        <is>
          <t>C.2.4</t>
        </is>
      </c>
      <c r="E1319" s="10" t="inlineStr">
        <is>
          <t>C</t>
        </is>
      </c>
      <c r="F1319" s="10" t="inlineStr">
        <is>
          <t>Q</t>
        </is>
      </c>
      <c r="G1319" s="10" t="inlineStr">
        <is>
          <t>higher</t>
        </is>
      </c>
      <c r="H1319" s="10" t="n">
        <v>1</v>
      </c>
      <c r="I1319" s="10" t="inlineStr">
        <is>
          <t>Tasso di copertura del servizio con dispositivi per la chiamata di emergenza del conducente</t>
        </is>
      </c>
      <c r="J1319" s="20" t="n"/>
      <c r="K1319" s="20" t="n"/>
      <c r="L1319" s="20" t="n"/>
      <c r="M1319" s="20" t="n"/>
      <c r="N1319" s="21">
        <f>IF($A1319="","",IFERROR(VALUE($K1319)/VALUE($L1319),IFERROR(VALUE($J1319),0)))</f>
        <v/>
      </c>
      <c r="O1319" s="21">
        <f>IF($A1319="",0,IF(OR($S1319&lt;&gt;1,COUNTA($J1319:$M1319)=0),0,IF(SUMPRODUCT(MAX(($C$5:$C$6173=$C1319)*($D$5:$D$6173=$D1319)*($S$5:$S$6173=1)*IFERROR($N$5:$N$6173*1,0)))&gt;0,ROUND($H1319*($N1319/SUMPRODUCT(MAX(($C$5:$C$6173=$C1319)*($D$5:$D$6173=$D1319)*($S$5:$S$6173=1)*IFERROR($N$5:$N$6173*1,0)))),4),0)))</f>
        <v/>
      </c>
      <c r="P1319" s="10" t="inlineStr">
        <is>
          <t>Autobus attrezzati con chiamata di emergenza / Autobus totali in offerta, incluse scorte</t>
        </is>
      </c>
      <c r="Q1319" s="21">
        <f>IF($A1319="","",$A1319&amp;"|"&amp;$C1319)</f>
        <v/>
      </c>
      <c r="R1319" s="21">
        <f>IF($A1319="","",$A1319&amp;"|"&amp;$C1319&amp;"|"&amp;$D1319)</f>
        <v/>
      </c>
      <c r="S1319" s="21">
        <f>IF($A1319="","",IFERROR(INDEX(Offerte!$D$2:$D$200,MATCH($Q1319,Offerte!$L$2:$L$200,0)),0))</f>
        <v/>
      </c>
      <c r="T1319" s="21">
        <f>IF($A1319="","",IFERROR(INDEX(Offerte!$G$2:$G$200,MATCH($Q1319,Offerte!$L$2:$L$200,0)),"NO"))</f>
        <v/>
      </c>
    </row>
    <row r="1320">
      <c r="A1320" s="10">
        <f>IF(Offerte!$A44="","",Offerte!$A44)</f>
        <v/>
      </c>
      <c r="B1320" s="10">
        <f>IF(Offerte!$A44="","",Offerte!$B44)</f>
        <v/>
      </c>
      <c r="C1320" s="10">
        <f>IF(Offerte!$A44="","",Offerte!$C44)</f>
        <v/>
      </c>
      <c r="D1320" s="10" t="inlineStr">
        <is>
          <t>C.3.1</t>
        </is>
      </c>
      <c r="E1320" s="10" t="inlineStr">
        <is>
          <t>C</t>
        </is>
      </c>
      <c r="F1320" s="10" t="inlineStr">
        <is>
          <t>Q</t>
        </is>
      </c>
      <c r="G1320" s="10" t="inlineStr">
        <is>
          <t>higher</t>
        </is>
      </c>
      <c r="H1320" s="10" t="n">
        <v>2</v>
      </c>
      <c r="I1320" s="10" t="inlineStr">
        <is>
          <t>Tasso di copertura del servizio con dispositivi di informazione dinamica a bordo mezzo</t>
        </is>
      </c>
      <c r="J1320" s="20" t="n"/>
      <c r="K1320" s="20" t="n"/>
      <c r="L1320" s="20" t="n"/>
      <c r="M1320" s="20" t="n"/>
      <c r="N1320" s="21">
        <f>IF($A1320="","",IFERROR(VALUE($K1320)/VALUE($L1320),IFERROR(VALUE($J1320),0)))</f>
        <v/>
      </c>
      <c r="O1320" s="21">
        <f>IF($A1320="",0,IF(OR($S1320&lt;&gt;1,COUNTA($J1320:$M1320)=0),0,IF(SUMPRODUCT(MAX(($C$5:$C$6173=$C1320)*($D$5:$D$6173=$D1320)*($S$5:$S$6173=1)*IFERROR($N$5:$N$6173*1,0)))&gt;0,ROUND($H1320*($N1320/SUMPRODUCT(MAX(($C$5:$C$6173=$C1320)*($D$5:$D$6173=$D1320)*($S$5:$S$6173=1)*IFERROR($N$5:$N$6173*1,0)))),4),0)))</f>
        <v/>
      </c>
      <c r="P1320" s="10" t="inlineStr">
        <is>
          <t>Autobus con monitor e indicatori vocali / Autobus totali in offerta, incluse scorte</t>
        </is>
      </c>
      <c r="Q1320" s="21">
        <f>IF($A1320="","",$A1320&amp;"|"&amp;$C1320)</f>
        <v/>
      </c>
      <c r="R1320" s="21">
        <f>IF($A1320="","",$A1320&amp;"|"&amp;$C1320&amp;"|"&amp;$D1320)</f>
        <v/>
      </c>
      <c r="S1320" s="21">
        <f>IF($A1320="","",IFERROR(INDEX(Offerte!$D$2:$D$200,MATCH($Q1320,Offerte!$L$2:$L$200,0)),0))</f>
        <v/>
      </c>
      <c r="T1320" s="21">
        <f>IF($A1320="","",IFERROR(INDEX(Offerte!$G$2:$G$200,MATCH($Q1320,Offerte!$L$2:$L$200,0)),"NO"))</f>
        <v/>
      </c>
    </row>
    <row r="1321">
      <c r="A1321" s="10">
        <f>IF(Offerte!$A44="","",Offerte!$A44)</f>
        <v/>
      </c>
      <c r="B1321" s="10">
        <f>IF(Offerte!$A44="","",Offerte!$B44)</f>
        <v/>
      </c>
      <c r="C1321" s="10">
        <f>IF(Offerte!$A44="","",Offerte!$C44)</f>
        <v/>
      </c>
      <c r="D1321" s="10" t="inlineStr">
        <is>
          <t>C.3.2</t>
        </is>
      </c>
      <c r="E1321" s="10" t="inlineStr">
        <is>
          <t>C</t>
        </is>
      </c>
      <c r="F1321" s="10" t="inlineStr">
        <is>
          <t>T</t>
        </is>
      </c>
      <c r="G1321" s="10" t="inlineStr">
        <is>
          <t>tabular</t>
        </is>
      </c>
      <c r="H1321" s="10" t="n">
        <v>2</v>
      </c>
      <c r="I1321" s="10" t="inlineStr">
        <is>
          <t>Informazioni a bordo su coincidenze ai nodi</t>
        </is>
      </c>
      <c r="J1321" s="20" t="n"/>
      <c r="K1321" s="20" t="n"/>
      <c r="L1321" s="20" t="n"/>
      <c r="M1321" s="20" t="n"/>
      <c r="N1321" s="21">
        <f>IF($A1321="","",IF(IFERROR(VALUE($M1321),0)=1,1,0))</f>
        <v/>
      </c>
      <c r="O1321" s="21">
        <f>IF($A1321="",0,IF(OR($S1321&lt;&gt;1,COUNTA($J1321:$M1321)=0),0,IF(AND($N1321=1,IFERROR(SUMIFS($N$5:$N$6173,$Q$5:$Q$6173,$Q1321,$D$5:$D$6173,"C.3.1"),0)&gt;=0.5),$H1321,0)))</f>
        <v/>
      </c>
      <c r="P1321" s="10" t="inlineStr">
        <is>
          <t>Dipende da C.3.1 &gt;= 0.5</t>
        </is>
      </c>
      <c r="Q1321" s="21">
        <f>IF($A1321="","",$A1321&amp;"|"&amp;$C1321)</f>
        <v/>
      </c>
      <c r="R1321" s="21">
        <f>IF($A1321="","",$A1321&amp;"|"&amp;$C1321&amp;"|"&amp;$D1321)</f>
        <v/>
      </c>
      <c r="S1321" s="21">
        <f>IF($A1321="","",IFERROR(INDEX(Offerte!$D$2:$D$200,MATCH($Q1321,Offerte!$L$2:$L$200,0)),0))</f>
        <v/>
      </c>
      <c r="T1321" s="21">
        <f>IF($A1321="","",IFERROR(INDEX(Offerte!$G$2:$G$200,MATCH($Q1321,Offerte!$L$2:$L$200,0)),"NO"))</f>
        <v/>
      </c>
    </row>
    <row r="1322">
      <c r="A1322" s="10">
        <f>IF(Offerte!$A44="","",Offerte!$A44)</f>
        <v/>
      </c>
      <c r="B1322" s="10">
        <f>IF(Offerte!$A44="","",Offerte!$B44)</f>
        <v/>
      </c>
      <c r="C1322" s="10">
        <f>IF(Offerte!$A44="","",Offerte!$C44)</f>
        <v/>
      </c>
      <c r="D1322" s="10" t="inlineStr">
        <is>
          <t>D.1.1</t>
        </is>
      </c>
      <c r="E1322" s="10" t="inlineStr">
        <is>
          <t>D</t>
        </is>
      </c>
      <c r="F1322" s="10" t="inlineStr">
        <is>
          <t>Q</t>
        </is>
      </c>
      <c r="G1322" s="10" t="inlineStr">
        <is>
          <t>higher</t>
        </is>
      </c>
      <c r="H1322" s="10" t="n">
        <v>3</v>
      </c>
      <c r="I1322" s="10" t="inlineStr">
        <is>
          <t>Installazione di pensiline</t>
        </is>
      </c>
      <c r="J1322" s="20" t="n"/>
      <c r="K1322" s="20" t="n"/>
      <c r="L1322" s="20" t="n"/>
      <c r="M1322" s="20" t="n"/>
      <c r="N1322" s="21">
        <f>IF($A1322="","",IFERROR(VALUE($J1322),0))</f>
        <v/>
      </c>
      <c r="O1322" s="21">
        <f>IF($A1322="",0,IF(OR($S1322&lt;&gt;1,COUNTA($J1322:$M1322)=0),0,IF(SUMPRODUCT(MAX(($C$5:$C$6173=$C1322)*($D$5:$D$6173=$D1322)*($S$5:$S$6173=1)*IFERROR($N$5:$N$6173*1,0)))&gt;0,ROUND($H1322*($N1322/SUMPRODUCT(MAX(($C$5:$C$6173=$C1322)*($D$5:$D$6173=$D1322)*($S$5:$S$6173=1)*IFERROR($N$5:$N$6173*1,0)))),4),0)))</f>
        <v/>
      </c>
      <c r="P1322" s="10" t="inlineStr">
        <is>
          <t>fermate</t>
        </is>
      </c>
      <c r="Q1322" s="21">
        <f>IF($A1322="","",$A1322&amp;"|"&amp;$C1322)</f>
        <v/>
      </c>
      <c r="R1322" s="21">
        <f>IF($A1322="","",$A1322&amp;"|"&amp;$C1322&amp;"|"&amp;$D1322)</f>
        <v/>
      </c>
      <c r="S1322" s="21">
        <f>IF($A1322="","",IFERROR(INDEX(Offerte!$D$2:$D$200,MATCH($Q1322,Offerte!$L$2:$L$200,0)),0))</f>
        <v/>
      </c>
      <c r="T1322" s="21">
        <f>IF($A1322="","",IFERROR(INDEX(Offerte!$G$2:$G$200,MATCH($Q1322,Offerte!$L$2:$L$200,0)),"NO"))</f>
        <v/>
      </c>
    </row>
    <row r="1323">
      <c r="A1323" s="10">
        <f>IF(Offerte!$A44="","",Offerte!$A44)</f>
        <v/>
      </c>
      <c r="B1323" s="10">
        <f>IF(Offerte!$A44="","",Offerte!$B44)</f>
        <v/>
      </c>
      <c r="C1323" s="10">
        <f>IF(Offerte!$A44="","",Offerte!$C44)</f>
        <v/>
      </c>
      <c r="D1323" s="10" t="inlineStr">
        <is>
          <t>D.1.2</t>
        </is>
      </c>
      <c r="E1323" s="10" t="inlineStr">
        <is>
          <t>D</t>
        </is>
      </c>
      <c r="F1323" s="10" t="inlineStr">
        <is>
          <t>Q</t>
        </is>
      </c>
      <c r="G1323" s="10" t="inlineStr">
        <is>
          <t>higher</t>
        </is>
      </c>
      <c r="H1323" s="10" t="n">
        <v>3</v>
      </c>
      <c r="I1323" s="10" t="inlineStr">
        <is>
          <t>Installazione di paline di fermata conformi alla DGR 581/2023</t>
        </is>
      </c>
      <c r="J1323" s="20" t="n"/>
      <c r="K1323" s="20" t="n"/>
      <c r="L1323" s="20" t="n"/>
      <c r="M1323" s="20" t="n"/>
      <c r="N1323" s="21">
        <f>IF($A1323="","",IFERROR(VALUE($J1323),0))</f>
        <v/>
      </c>
      <c r="O1323" s="21">
        <f>IF($A1323="",0,IF(OR($S1323&lt;&gt;1,COUNTA($J1323:$M1323)=0),0,IF(SUMPRODUCT(MAX(($C$5:$C$6173=$C1323)*($D$5:$D$6173=$D1323)*($S$5:$S$6173=1)*IFERROR($N$5:$N$6173*1,0)))&gt;0,ROUND($H1323*($N1323/SUMPRODUCT(MAX(($C$5:$C$6173=$C1323)*($D$5:$D$6173=$D1323)*($S$5:$S$6173=1)*IFERROR($N$5:$N$6173*1,0)))),4),0)))</f>
        <v/>
      </c>
      <c r="P1323" s="10" t="inlineStr">
        <is>
          <t>fermate</t>
        </is>
      </c>
      <c r="Q1323" s="21">
        <f>IF($A1323="","",$A1323&amp;"|"&amp;$C1323)</f>
        <v/>
      </c>
      <c r="R1323" s="21">
        <f>IF($A1323="","",$A1323&amp;"|"&amp;$C1323&amp;"|"&amp;$D1323)</f>
        <v/>
      </c>
      <c r="S1323" s="21">
        <f>IF($A1323="","",IFERROR(INDEX(Offerte!$D$2:$D$200,MATCH($Q1323,Offerte!$L$2:$L$200,0)),0))</f>
        <v/>
      </c>
      <c r="T1323" s="21">
        <f>IF($A1323="","",IFERROR(INDEX(Offerte!$G$2:$G$200,MATCH($Q1323,Offerte!$L$2:$L$200,0)),"NO"))</f>
        <v/>
      </c>
    </row>
    <row r="1324">
      <c r="A1324" s="10">
        <f>IF(Offerte!$A44="","",Offerte!$A44)</f>
        <v/>
      </c>
      <c r="B1324" s="10">
        <f>IF(Offerte!$A44="","",Offerte!$B44)</f>
        <v/>
      </c>
      <c r="C1324" s="10">
        <f>IF(Offerte!$A44="","",Offerte!$C44)</f>
        <v/>
      </c>
      <c r="D1324" s="10" t="inlineStr">
        <is>
          <t>D.1.3</t>
        </is>
      </c>
      <c r="E1324" s="10" t="inlineStr">
        <is>
          <t>D</t>
        </is>
      </c>
      <c r="F1324" s="10" t="inlineStr">
        <is>
          <t>Q</t>
        </is>
      </c>
      <c r="G1324" s="10" t="inlineStr">
        <is>
          <t>higher</t>
        </is>
      </c>
      <c r="H1324" s="10" t="n">
        <v>2</v>
      </c>
      <c r="I1324" s="10" t="inlineStr">
        <is>
          <t>Display informativi connessi alle fermate</t>
        </is>
      </c>
      <c r="J1324" s="20" t="n"/>
      <c r="K1324" s="20" t="n"/>
      <c r="L1324" s="20" t="n"/>
      <c r="M1324" s="20" t="n"/>
      <c r="N1324" s="21">
        <f>IF($A1324="","",IFERROR(VALUE($J1324),0))</f>
        <v/>
      </c>
      <c r="O1324" s="21">
        <f>IF($A1324="",0,IF(OR($S1324&lt;&gt;1,COUNTA($J1324:$M1324)=0),0,IF(SUMPRODUCT(MAX(($C$5:$C$6173=$C1324)*($D$5:$D$6173=$D1324)*($S$5:$S$6173=1)*IFERROR($N$5:$N$6173*1,0)))&gt;0,ROUND($H1324*($N1324/SUMPRODUCT(MAX(($C$5:$C$6173=$C1324)*($D$5:$D$6173=$D1324)*($S$5:$S$6173=1)*IFERROR($N$5:$N$6173*1,0)))),4),0)))</f>
        <v/>
      </c>
      <c r="P1324" s="10" t="inlineStr">
        <is>
          <t>fermate</t>
        </is>
      </c>
      <c r="Q1324" s="21">
        <f>IF($A1324="","",$A1324&amp;"|"&amp;$C1324)</f>
        <v/>
      </c>
      <c r="R1324" s="21">
        <f>IF($A1324="","",$A1324&amp;"|"&amp;$C1324&amp;"|"&amp;$D1324)</f>
        <v/>
      </c>
      <c r="S1324" s="21">
        <f>IF($A1324="","",IFERROR(INDEX(Offerte!$D$2:$D$200,MATCH($Q1324,Offerte!$L$2:$L$200,0)),0))</f>
        <v/>
      </c>
      <c r="T1324" s="21">
        <f>IF($A1324="","",IFERROR(INDEX(Offerte!$G$2:$G$200,MATCH($Q1324,Offerte!$L$2:$L$200,0)),"NO"))</f>
        <v/>
      </c>
    </row>
    <row r="1325">
      <c r="A1325" s="10">
        <f>IF(Offerte!$A44="","",Offerte!$A44)</f>
        <v/>
      </c>
      <c r="B1325" s="10">
        <f>IF(Offerte!$A44="","",Offerte!$B44)</f>
        <v/>
      </c>
      <c r="C1325" s="10">
        <f>IF(Offerte!$A44="","",Offerte!$C44)</f>
        <v/>
      </c>
      <c r="D1325" s="10" t="inlineStr">
        <is>
          <t>D.2.1</t>
        </is>
      </c>
      <c r="E1325" s="10" t="inlineStr">
        <is>
          <t>D</t>
        </is>
      </c>
      <c r="F1325" s="10" t="inlineStr">
        <is>
          <t>Q</t>
        </is>
      </c>
      <c r="G1325" s="10" t="inlineStr">
        <is>
          <t>higher</t>
        </is>
      </c>
      <c r="H1325" s="10" t="n">
        <v>2</v>
      </c>
      <c r="I1325" s="10" t="inlineStr">
        <is>
          <t>Segnali tattili Loges-Vet-Evolution</t>
        </is>
      </c>
      <c r="J1325" s="20" t="n"/>
      <c r="K1325" s="20" t="n"/>
      <c r="L1325" s="20" t="n"/>
      <c r="M1325" s="20" t="n"/>
      <c r="N1325" s="21">
        <f>IF($A1325="","",IFERROR(VALUE($J1325),0))</f>
        <v/>
      </c>
      <c r="O1325" s="21">
        <f>IF($A1325="",0,IF(OR($S1325&lt;&gt;1,COUNTA($J1325:$M1325)=0),0,IF(SUMPRODUCT(MAX(($C$5:$C$6173=$C1325)*($D$5:$D$6173=$D1325)*($S$5:$S$6173=1)*IFERROR($N$5:$N$6173*1,0)))&gt;0,ROUND($H1325*($N1325/SUMPRODUCT(MAX(($C$5:$C$6173=$C1325)*($D$5:$D$6173=$D1325)*($S$5:$S$6173=1)*IFERROR($N$5:$N$6173*1,0)))),4),0)))</f>
        <v/>
      </c>
      <c r="P1325" s="10" t="inlineStr">
        <is>
          <t>fermate</t>
        </is>
      </c>
      <c r="Q1325" s="21">
        <f>IF($A1325="","",$A1325&amp;"|"&amp;$C1325)</f>
        <v/>
      </c>
      <c r="R1325" s="21">
        <f>IF($A1325="","",$A1325&amp;"|"&amp;$C1325&amp;"|"&amp;$D1325)</f>
        <v/>
      </c>
      <c r="S1325" s="21">
        <f>IF($A1325="","",IFERROR(INDEX(Offerte!$D$2:$D$200,MATCH($Q1325,Offerte!$L$2:$L$200,0)),0))</f>
        <v/>
      </c>
      <c r="T1325" s="21">
        <f>IF($A1325="","",IFERROR(INDEX(Offerte!$G$2:$G$200,MATCH($Q1325,Offerte!$L$2:$L$200,0)),"NO"))</f>
        <v/>
      </c>
    </row>
    <row r="1326">
      <c r="A1326" s="10">
        <f>IF(Offerte!$A44="","",Offerte!$A44)</f>
        <v/>
      </c>
      <c r="B1326" s="10">
        <f>IF(Offerte!$A44="","",Offerte!$B44)</f>
        <v/>
      </c>
      <c r="C1326" s="10">
        <f>IF(Offerte!$A44="","",Offerte!$C44)</f>
        <v/>
      </c>
      <c r="D1326" s="10" t="inlineStr">
        <is>
          <t>E.1.1</t>
        </is>
      </c>
      <c r="E1326" s="10" t="inlineStr">
        <is>
          <t>E</t>
        </is>
      </c>
      <c r="F1326" s="10" t="inlineStr">
        <is>
          <t>T</t>
        </is>
      </c>
      <c r="G1326" s="10" t="inlineStr">
        <is>
          <t>tabular</t>
        </is>
      </c>
      <c r="H1326" s="10" t="n">
        <v>2</v>
      </c>
      <c r="I1326" s="10" t="inlineStr">
        <is>
          <t>Mobile app con travel planner PRM</t>
        </is>
      </c>
      <c r="J1326" s="20" t="n"/>
      <c r="K1326" s="20" t="n"/>
      <c r="L1326" s="20" t="n"/>
      <c r="M1326" s="20" t="n"/>
      <c r="N1326" s="21">
        <f>IF($A1326="","",IF(IFERROR(VALUE($M1326),0)=1,1,0))</f>
        <v/>
      </c>
      <c r="O1326" s="21">
        <f>IF($A1326="",0,IF(OR($S1326&lt;&gt;1,COUNTA($J1326:$M1326)=0),0,IF($N1326=1,$H1326,0)))</f>
        <v/>
      </c>
      <c r="P1326" s="10" t="inlineStr">
        <is>
          <t>sì/no</t>
        </is>
      </c>
      <c r="Q1326" s="21">
        <f>IF($A1326="","",$A1326&amp;"|"&amp;$C1326)</f>
        <v/>
      </c>
      <c r="R1326" s="21">
        <f>IF($A1326="","",$A1326&amp;"|"&amp;$C1326&amp;"|"&amp;$D1326)</f>
        <v/>
      </c>
      <c r="S1326" s="21">
        <f>IF($A1326="","",IFERROR(INDEX(Offerte!$D$2:$D$200,MATCH($Q1326,Offerte!$L$2:$L$200,0)),0))</f>
        <v/>
      </c>
      <c r="T1326" s="21">
        <f>IF($A1326="","",IFERROR(INDEX(Offerte!$G$2:$G$200,MATCH($Q1326,Offerte!$L$2:$L$200,0)),"NO"))</f>
        <v/>
      </c>
    </row>
    <row r="1327">
      <c r="A1327" s="10">
        <f>IF(Offerte!$A44="","",Offerte!$A44)</f>
        <v/>
      </c>
      <c r="B1327" s="10">
        <f>IF(Offerte!$A44="","",Offerte!$B44)</f>
        <v/>
      </c>
      <c r="C1327" s="10">
        <f>IF(Offerte!$A44="","",Offerte!$C44)</f>
        <v/>
      </c>
      <c r="D1327" s="10" t="inlineStr">
        <is>
          <t>E.2.1</t>
        </is>
      </c>
      <c r="E1327" s="10" t="inlineStr">
        <is>
          <t>E</t>
        </is>
      </c>
      <c r="F1327" s="10" t="inlineStr">
        <is>
          <t>D</t>
        </is>
      </c>
      <c r="G1327" s="10" t="inlineStr">
        <is>
          <t>discretionary</t>
        </is>
      </c>
      <c r="H1327" s="10" t="n">
        <v>2</v>
      </c>
      <c r="I1327" s="10" t="inlineStr">
        <is>
          <t>Altre azioni informative e rapporti con gli utenti</t>
        </is>
      </c>
      <c r="J1327" s="20" t="n"/>
      <c r="K1327" s="20" t="n"/>
      <c r="L1327" s="20" t="n"/>
      <c r="M1327" s="20" t="n"/>
      <c r="N1327" s="21">
        <f>IF($A1327="","",MAX(0,MIN(1,IFERROR(VALUE($M1327),0))))</f>
        <v/>
      </c>
      <c r="O1327" s="21">
        <f>IF($A1327="",0,IF(OR($S1327&lt;&gt;1,COUNTA($J1327:$M1327)=0),0,IF(SUMPRODUCT(MAX(($C$5:$C$6173=$C1327)*($D$5:$D$6173=$D1327)*($S$5:$S$6173=1)*IFERROR($N$5:$N$6173*1,0)))&gt;0,ROUND($H1327*($N1327/SUMPRODUCT(MAX(($C$5:$C$6173=$C1327)*($D$5:$D$6173=$D1327)*($S$5:$S$6173=1)*IFERROR($N$5:$N$6173*1,0)))),4),0)))</f>
        <v/>
      </c>
      <c r="P1327" s="10" t="inlineStr">
        <is>
          <t>coeff.</t>
        </is>
      </c>
      <c r="Q1327" s="21">
        <f>IF($A1327="","",$A1327&amp;"|"&amp;$C1327)</f>
        <v/>
      </c>
      <c r="R1327" s="21">
        <f>IF($A1327="","",$A1327&amp;"|"&amp;$C1327&amp;"|"&amp;$D1327)</f>
        <v/>
      </c>
      <c r="S1327" s="21">
        <f>IF($A1327="","",IFERROR(INDEX(Offerte!$D$2:$D$200,MATCH($Q1327,Offerte!$L$2:$L$200,0)),0))</f>
        <v/>
      </c>
      <c r="T1327" s="21">
        <f>IF($A1327="","",IFERROR(INDEX(Offerte!$G$2:$G$200,MATCH($Q1327,Offerte!$L$2:$L$200,0)),"NO"))</f>
        <v/>
      </c>
    </row>
    <row r="1328">
      <c r="A1328" s="10">
        <f>IF(Offerte!$A44="","",Offerte!$A44)</f>
        <v/>
      </c>
      <c r="B1328" s="10">
        <f>IF(Offerte!$A44="","",Offerte!$B44)</f>
        <v/>
      </c>
      <c r="C1328" s="10">
        <f>IF(Offerte!$A44="","",Offerte!$C44)</f>
        <v/>
      </c>
      <c r="D1328" s="10" t="inlineStr">
        <is>
          <t>F.1.1</t>
        </is>
      </c>
      <c r="E1328" s="10" t="inlineStr">
        <is>
          <t>F</t>
        </is>
      </c>
      <c r="F1328" s="10" t="inlineStr">
        <is>
          <t>Q</t>
        </is>
      </c>
      <c r="G1328" s="10" t="inlineStr">
        <is>
          <t>lower</t>
        </is>
      </c>
      <c r="H1328" s="10" t="n">
        <v>7</v>
      </c>
      <c r="I1328" s="10" t="inlineStr">
        <is>
          <t>Performance ambientali del parco mezzi adibito al servizio - I_CEA</t>
        </is>
      </c>
      <c r="J1328" s="20" t="n"/>
      <c r="K1328" s="20" t="n"/>
      <c r="L1328" s="20" t="n"/>
      <c r="M1328" s="20" t="n"/>
      <c r="N1328" s="21">
        <f>IF($A1328="","",IFERROR(VALUE($J1328),0))</f>
        <v/>
      </c>
      <c r="O1328" s="21">
        <f>IF($A1328="",0,IF(OR($S1328&lt;&gt;1,COUNTA($J1328:$M1328)=0),0,IF(AND(IFERROR(AGGREGATE(15,6,$N$5:$N$6173/(($C$5:$C$6173=$C1328)*($D$5:$D$6173=$D1328)*($S$5:$S$6173=1)*($N$5:$N$6173&gt;0)),1),0)&gt;0,$N1328&gt;0),ROUND($H1328*(IFERROR(AGGREGATE(15,6,$N$5:$N$6173/(($C$5:$C$6173=$C1328)*($D$5:$D$6173=$D1328)*($S$5:$S$6173=1)*($N$5:$N$6173&gt;0)),1),0)/$N1328),4),0)))</f>
        <v/>
      </c>
      <c r="P1328" s="10" t="inlineStr">
        <is>
          <t>indice</t>
        </is>
      </c>
      <c r="Q1328" s="21">
        <f>IF($A1328="","",$A1328&amp;"|"&amp;$C1328)</f>
        <v/>
      </c>
      <c r="R1328" s="21">
        <f>IF($A1328="","",$A1328&amp;"|"&amp;$C1328&amp;"|"&amp;$D1328)</f>
        <v/>
      </c>
      <c r="S1328" s="21">
        <f>IF($A1328="","",IFERROR(INDEX(Offerte!$D$2:$D$200,MATCH($Q1328,Offerte!$L$2:$L$200,0)),0))</f>
        <v/>
      </c>
      <c r="T1328" s="21">
        <f>IF($A1328="","",IFERROR(INDEX(Offerte!$G$2:$G$200,MATCH($Q1328,Offerte!$L$2:$L$200,0)),"NO"))</f>
        <v/>
      </c>
    </row>
    <row r="1329">
      <c r="A1329" s="10">
        <f>IF(Offerte!$A44="","",Offerte!$A44)</f>
        <v/>
      </c>
      <c r="B1329" s="10">
        <f>IF(Offerte!$A44="","",Offerte!$B44)</f>
        <v/>
      </c>
      <c r="C1329" s="10">
        <f>IF(Offerte!$A44="","",Offerte!$C44)</f>
        <v/>
      </c>
      <c r="D1329" s="10" t="inlineStr">
        <is>
          <t>F.2.1</t>
        </is>
      </c>
      <c r="E1329" s="10" t="inlineStr">
        <is>
          <t>F</t>
        </is>
      </c>
      <c r="F1329" s="10" t="inlineStr">
        <is>
          <t>Q</t>
        </is>
      </c>
      <c r="G1329" s="10" t="inlineStr">
        <is>
          <t>higher</t>
        </is>
      </c>
      <c r="H1329" s="10" t="n">
        <v>2</v>
      </c>
      <c r="I1329" s="10" t="inlineStr">
        <is>
          <t>Tasso di copertura del servizio con dispositivi ECO-DRIVER</t>
        </is>
      </c>
      <c r="J1329" s="20" t="n"/>
      <c r="K1329" s="20" t="n"/>
      <c r="L1329" s="20" t="n"/>
      <c r="M1329" s="20" t="n"/>
      <c r="N1329" s="21">
        <f>IF($A1329="","",IFERROR(VALUE($K1329)/VALUE($L1329),IFERROR(VALUE($J1329),0)))</f>
        <v/>
      </c>
      <c r="O1329" s="21">
        <f>IF($A1329="",0,IF(OR($S1329&lt;&gt;1,COUNTA($J1329:$M1329)=0),0,IF(SUMPRODUCT(MAX(($C$5:$C$6173=$C1329)*($D$5:$D$6173=$D1329)*($S$5:$S$6173=1)*IFERROR($N$5:$N$6173*1,0)))&gt;0,ROUND($H1329*($N1329/SUMPRODUCT(MAX(($C$5:$C$6173=$C1329)*($D$5:$D$6173=$D1329)*($S$5:$S$6173=1)*IFERROR($N$5:$N$6173*1,0)))),4),0)))</f>
        <v/>
      </c>
      <c r="P1329" s="10" t="inlineStr">
        <is>
          <t>Autobus attrezzati con dispositivi ECO-DRIVER / Autobus totali in offerta, incluse scorte</t>
        </is>
      </c>
      <c r="Q1329" s="21">
        <f>IF($A1329="","",$A1329&amp;"|"&amp;$C1329)</f>
        <v/>
      </c>
      <c r="R1329" s="21">
        <f>IF($A1329="","",$A1329&amp;"|"&amp;$C1329&amp;"|"&amp;$D1329)</f>
        <v/>
      </c>
      <c r="S1329" s="21">
        <f>IF($A1329="","",IFERROR(INDEX(Offerte!$D$2:$D$200,MATCH($Q1329,Offerte!$L$2:$L$200,0)),0))</f>
        <v/>
      </c>
      <c r="T1329" s="21">
        <f>IF($A1329="","",IFERROR(INDEX(Offerte!$G$2:$G$200,MATCH($Q1329,Offerte!$L$2:$L$200,0)),"NO"))</f>
        <v/>
      </c>
    </row>
    <row r="1330">
      <c r="A1330" s="10">
        <f>IF(Offerte!$A44="","",Offerte!$A44)</f>
        <v/>
      </c>
      <c r="B1330" s="10">
        <f>IF(Offerte!$A44="","",Offerte!$B44)</f>
        <v/>
      </c>
      <c r="C1330" s="10">
        <f>IF(Offerte!$A44="","",Offerte!$C44)</f>
        <v/>
      </c>
      <c r="D1330" s="10" t="inlineStr">
        <is>
          <t>F.3.1</t>
        </is>
      </c>
      <c r="E1330" s="10" t="inlineStr">
        <is>
          <t>F</t>
        </is>
      </c>
      <c r="F1330" s="10" t="inlineStr">
        <is>
          <t>Q</t>
        </is>
      </c>
      <c r="G1330" s="10" t="inlineStr">
        <is>
          <t>higher</t>
        </is>
      </c>
      <c r="H1330" s="10" t="n">
        <v>2</v>
      </c>
      <c r="I1330" s="10" t="inlineStr">
        <is>
          <t>Autoproduzione consumi elettrici per trazione</t>
        </is>
      </c>
      <c r="J1330" s="20" t="n"/>
      <c r="K1330" s="20" t="n"/>
      <c r="L1330" s="20" t="n"/>
      <c r="M1330" s="20" t="n"/>
      <c r="N1330" s="21">
        <f>IF($A1330="","",IFERROR(VALUE($J1330),0))</f>
        <v/>
      </c>
      <c r="O1330" s="21">
        <f>IF($A1330="",0,IF(OR($S1330&lt;&gt;1,COUNTA($J1330:$M1330)=0),0,IF(SUMPRODUCT(MAX(($C$5:$C$6173=$C1330)*($D$5:$D$6173=$D1330)*($S$5:$S$6173=1)*IFERROR($N$5:$N$6173*1,0)))&gt;0,ROUND($H1330*($N1330/SUMPRODUCT(MAX(($C$5:$C$6173=$C1330)*($D$5:$D$6173=$D1330)*($S$5:$S$6173=1)*IFERROR($N$5:$N$6173*1,0)))),4),0)))</f>
        <v/>
      </c>
      <c r="P1330" s="10" t="inlineStr">
        <is>
          <t>kWh/anno</t>
        </is>
      </c>
      <c r="Q1330" s="21">
        <f>IF($A1330="","",$A1330&amp;"|"&amp;$C1330)</f>
        <v/>
      </c>
      <c r="R1330" s="21">
        <f>IF($A1330="","",$A1330&amp;"|"&amp;$C1330&amp;"|"&amp;$D1330)</f>
        <v/>
      </c>
      <c r="S1330" s="21">
        <f>IF($A1330="","",IFERROR(INDEX(Offerte!$D$2:$D$200,MATCH($Q1330,Offerte!$L$2:$L$200,0)),0))</f>
        <v/>
      </c>
      <c r="T1330" s="21">
        <f>IF($A1330="","",IFERROR(INDEX(Offerte!$G$2:$G$200,MATCH($Q1330,Offerte!$L$2:$L$200,0)),"NO"))</f>
        <v/>
      </c>
    </row>
    <row r="1331">
      <c r="A1331" s="10">
        <f>IF(Offerte!$A44="","",Offerte!$A44)</f>
        <v/>
      </c>
      <c r="B1331" s="10">
        <f>IF(Offerte!$A44="","",Offerte!$B44)</f>
        <v/>
      </c>
      <c r="C1331" s="10">
        <f>IF(Offerte!$A44="","",Offerte!$C44)</f>
        <v/>
      </c>
      <c r="D1331" s="10" t="inlineStr">
        <is>
          <t>F.4.1</t>
        </is>
      </c>
      <c r="E1331" s="10" t="inlineStr">
        <is>
          <t>F</t>
        </is>
      </c>
      <c r="F1331" s="10" t="inlineStr">
        <is>
          <t>Q</t>
        </is>
      </c>
      <c r="G1331" s="10" t="inlineStr">
        <is>
          <t>soil</t>
        </is>
      </c>
      <c r="H1331" s="10" t="n">
        <v>2</v>
      </c>
      <c r="I1331" s="10" t="inlineStr">
        <is>
          <t>Indice di consumo di suolo</t>
        </is>
      </c>
      <c r="J1331" s="20" t="n"/>
      <c r="K1331" s="20" t="n"/>
      <c r="L1331" s="20" t="n"/>
      <c r="M1331" s="20" t="n"/>
      <c r="N1331" s="21">
        <f>IF($A1331="","",IFERROR(VALUE($J1331),0))</f>
        <v/>
      </c>
      <c r="O1331" s="21">
        <f>IF($A1331="",0,IF(OR($S1331&lt;&gt;1,COUNTA($J1331:$M1331)=0),0,IF($N1331&lt;=0,$H1331,IF(SUMPRODUCT(MAX(($C$5:$C$6173=$C1331)*($D$5:$D$6173=$D1331)*($S$5:$S$6173=1)*IFERROR($N$5:$N$6173*1,0)))&gt;0,ROUND($H1331*((SUMPRODUCT(MAX(($C$5:$C$6173=$C1331)*($D$5:$D$6173=$D1331)*($S$5:$S$6173=1)*IFERROR($N$5:$N$6173*1,0)))-$N1331)/SUMPRODUCT(MAX(($C$5:$C$6173=$C1331)*($D$5:$D$6173=$D1331)*($S$5:$S$6173=1)*IFERROR($N$5:$N$6173*1,0)))),4),0))))</f>
        <v/>
      </c>
      <c r="P1331" s="10" t="inlineStr">
        <is>
          <t>m2</t>
        </is>
      </c>
      <c r="Q1331" s="21">
        <f>IF($A1331="","",$A1331&amp;"|"&amp;$C1331)</f>
        <v/>
      </c>
      <c r="R1331" s="21">
        <f>IF($A1331="","",$A1331&amp;"|"&amp;$C1331&amp;"|"&amp;$D1331)</f>
        <v/>
      </c>
      <c r="S1331" s="21">
        <f>IF($A1331="","",IFERROR(INDEX(Offerte!$D$2:$D$200,MATCH($Q1331,Offerte!$L$2:$L$200,0)),0))</f>
        <v/>
      </c>
      <c r="T1331" s="21">
        <f>IF($A1331="","",IFERROR(INDEX(Offerte!$G$2:$G$200,MATCH($Q1331,Offerte!$L$2:$L$200,0)),"NO"))</f>
        <v/>
      </c>
    </row>
    <row r="1332">
      <c r="A1332" s="10">
        <f>IF(Offerte!$A44="","",Offerte!$A44)</f>
        <v/>
      </c>
      <c r="B1332" s="10">
        <f>IF(Offerte!$A44="","",Offerte!$B44)</f>
        <v/>
      </c>
      <c r="C1332" s="10">
        <f>IF(Offerte!$A44="","",Offerte!$C44)</f>
        <v/>
      </c>
      <c r="D1332" s="10" t="inlineStr">
        <is>
          <t>F.5.1</t>
        </is>
      </c>
      <c r="E1332" s="10" t="inlineStr">
        <is>
          <t>F</t>
        </is>
      </c>
      <c r="F1332" s="10" t="inlineStr">
        <is>
          <t>T</t>
        </is>
      </c>
      <c r="G1332" s="10" t="inlineStr">
        <is>
          <t>tabular</t>
        </is>
      </c>
      <c r="H1332" s="10" t="n">
        <v>1</v>
      </c>
      <c r="I1332" s="10" t="inlineStr">
        <is>
          <t>Rendicontazione di sostenibilità ambientale</t>
        </is>
      </c>
      <c r="J1332" s="20" t="n"/>
      <c r="K1332" s="20" t="n"/>
      <c r="L1332" s="20" t="n"/>
      <c r="M1332" s="20" t="n"/>
      <c r="N1332" s="21">
        <f>IF($A1332="","",IF(IFERROR(VALUE($M1332),0)=1,1,0))</f>
        <v/>
      </c>
      <c r="O1332" s="21">
        <f>IF($A1332="",0,IF(OR($S1332&lt;&gt;1,COUNTA($J1332:$M1332)=0),0,IF($N1332=1,$H1332,0)))</f>
        <v/>
      </c>
      <c r="P1332" s="10" t="inlineStr">
        <is>
          <t>sì/no</t>
        </is>
      </c>
      <c r="Q1332" s="21">
        <f>IF($A1332="","",$A1332&amp;"|"&amp;$C1332)</f>
        <v/>
      </c>
      <c r="R1332" s="21">
        <f>IF($A1332="","",$A1332&amp;"|"&amp;$C1332&amp;"|"&amp;$D1332)</f>
        <v/>
      </c>
      <c r="S1332" s="21">
        <f>IF($A1332="","",IFERROR(INDEX(Offerte!$D$2:$D$200,MATCH($Q1332,Offerte!$L$2:$L$200,0)),0))</f>
        <v/>
      </c>
      <c r="T1332" s="21">
        <f>IF($A1332="","",IFERROR(INDEX(Offerte!$G$2:$G$200,MATCH($Q1332,Offerte!$L$2:$L$200,0)),"NO"))</f>
        <v/>
      </c>
    </row>
    <row r="1333">
      <c r="A1333" s="10">
        <f>IF(Offerte!$A44="","",Offerte!$A44)</f>
        <v/>
      </c>
      <c r="B1333" s="10">
        <f>IF(Offerte!$A44="","",Offerte!$B44)</f>
        <v/>
      </c>
      <c r="C1333" s="10">
        <f>IF(Offerte!$A44="","",Offerte!$C44)</f>
        <v/>
      </c>
      <c r="D1333" s="10" t="inlineStr">
        <is>
          <t>G.1.1</t>
        </is>
      </c>
      <c r="E1333" s="10" t="inlineStr">
        <is>
          <t>G</t>
        </is>
      </c>
      <c r="F1333" s="10" t="inlineStr">
        <is>
          <t>D</t>
        </is>
      </c>
      <c r="G1333" s="10" t="inlineStr">
        <is>
          <t>discretionary</t>
        </is>
      </c>
      <c r="H1333" s="10" t="n">
        <v>2</v>
      </c>
      <c r="I1333" s="10" t="inlineStr">
        <is>
          <t>Qualità del progetto di centrale di controllo aziendale</t>
        </is>
      </c>
      <c r="J1333" s="20" t="n"/>
      <c r="K1333" s="20" t="n"/>
      <c r="L1333" s="20" t="n"/>
      <c r="M1333" s="20" t="n"/>
      <c r="N1333" s="21">
        <f>IF($A1333="","",MAX(0,MIN(1,IFERROR(VALUE($M1333),0))))</f>
        <v/>
      </c>
      <c r="O1333" s="21">
        <f>IF($A1333="",0,IF(OR($S1333&lt;&gt;1,COUNTA($J1333:$M1333)=0),0,IF(SUMPRODUCT(MAX(($C$5:$C$6173=$C1333)*($D$5:$D$6173=$D1333)*($S$5:$S$6173=1)*IFERROR($N$5:$N$6173*1,0)))&gt;0,ROUND($H1333*($N1333/SUMPRODUCT(MAX(($C$5:$C$6173=$C1333)*($D$5:$D$6173=$D1333)*($S$5:$S$6173=1)*IFERROR($N$5:$N$6173*1,0)))),4),0)))</f>
        <v/>
      </c>
      <c r="P1333" s="10" t="inlineStr">
        <is>
          <t>coeff.</t>
        </is>
      </c>
      <c r="Q1333" s="21">
        <f>IF($A1333="","",$A1333&amp;"|"&amp;$C1333)</f>
        <v/>
      </c>
      <c r="R1333" s="21">
        <f>IF($A1333="","",$A1333&amp;"|"&amp;$C1333&amp;"|"&amp;$D1333)</f>
        <v/>
      </c>
      <c r="S1333" s="21">
        <f>IF($A1333="","",IFERROR(INDEX(Offerte!$D$2:$D$200,MATCH($Q1333,Offerte!$L$2:$L$200,0)),0))</f>
        <v/>
      </c>
      <c r="T1333" s="21">
        <f>IF($A1333="","",IFERROR(INDEX(Offerte!$G$2:$G$200,MATCH($Q1333,Offerte!$L$2:$L$200,0)),"NO"))</f>
        <v/>
      </c>
    </row>
    <row r="1334">
      <c r="A1334" s="10">
        <f>IF(Offerte!$A44="","",Offerte!$A44)</f>
        <v/>
      </c>
      <c r="B1334" s="10">
        <f>IF(Offerte!$A44="","",Offerte!$B44)</f>
        <v/>
      </c>
      <c r="C1334" s="10">
        <f>IF(Offerte!$A44="","",Offerte!$C44)</f>
        <v/>
      </c>
      <c r="D1334" s="10" t="inlineStr">
        <is>
          <t>G.2.1</t>
        </is>
      </c>
      <c r="E1334" s="10" t="inlineStr">
        <is>
          <t>G</t>
        </is>
      </c>
      <c r="F1334" s="10" t="inlineStr">
        <is>
          <t>T</t>
        </is>
      </c>
      <c r="G1334" s="10" t="inlineStr">
        <is>
          <t>tabular</t>
        </is>
      </c>
      <c r="H1334" s="10" t="n">
        <v>1</v>
      </c>
      <c r="I1334" s="10" t="inlineStr">
        <is>
          <t>Certificazione ISO 45001</t>
        </is>
      </c>
      <c r="J1334" s="20" t="n"/>
      <c r="K1334" s="20" t="n"/>
      <c r="L1334" s="20" t="n"/>
      <c r="M1334" s="20" t="n"/>
      <c r="N1334" s="21">
        <f>IF($A1334="","",IF(IFERROR(VALUE($M1334),0)=1,1,0))</f>
        <v/>
      </c>
      <c r="O1334" s="21">
        <f>IF($A1334="",0,IF(OR($S1334&lt;&gt;1,COUNTA($J1334:$M1334)=0),0,IF($N1334=1,$H1334,0)))</f>
        <v/>
      </c>
      <c r="P1334" s="10" t="inlineStr">
        <is>
          <t>sì/no</t>
        </is>
      </c>
      <c r="Q1334" s="21">
        <f>IF($A1334="","",$A1334&amp;"|"&amp;$C1334)</f>
        <v/>
      </c>
      <c r="R1334" s="21">
        <f>IF($A1334="","",$A1334&amp;"|"&amp;$C1334&amp;"|"&amp;$D1334)</f>
        <v/>
      </c>
      <c r="S1334" s="21">
        <f>IF($A1334="","",IFERROR(INDEX(Offerte!$D$2:$D$200,MATCH($Q1334,Offerte!$L$2:$L$200,0)),0))</f>
        <v/>
      </c>
      <c r="T1334" s="21">
        <f>IF($A1334="","",IFERROR(INDEX(Offerte!$G$2:$G$200,MATCH($Q1334,Offerte!$L$2:$L$200,0)),"NO"))</f>
        <v/>
      </c>
    </row>
    <row r="1335">
      <c r="A1335" s="10">
        <f>IF(Offerte!$A44="","",Offerte!$A44)</f>
        <v/>
      </c>
      <c r="B1335" s="10">
        <f>IF(Offerte!$A44="","",Offerte!$B44)</f>
        <v/>
      </c>
      <c r="C1335" s="10">
        <f>IF(Offerte!$A44="","",Offerte!$C44)</f>
        <v/>
      </c>
      <c r="D1335" s="10" t="inlineStr">
        <is>
          <t>G.3.1</t>
        </is>
      </c>
      <c r="E1335" s="10" t="inlineStr">
        <is>
          <t>G</t>
        </is>
      </c>
      <c r="F1335" s="10" t="inlineStr">
        <is>
          <t>T</t>
        </is>
      </c>
      <c r="G1335" s="10" t="inlineStr">
        <is>
          <t>tabular</t>
        </is>
      </c>
      <c r="H1335" s="10" t="n">
        <v>1</v>
      </c>
      <c r="I1335" s="10" t="inlineStr">
        <is>
          <t>Certificazioni di responsabilità sociale</t>
        </is>
      </c>
      <c r="J1335" s="20" t="n"/>
      <c r="K1335" s="20" t="n"/>
      <c r="L1335" s="20" t="n"/>
      <c r="M1335" s="20" t="n"/>
      <c r="N1335" s="21">
        <f>IF($A1335="","",IF(IFERROR(VALUE($M1335),0)=1,1,0))</f>
        <v/>
      </c>
      <c r="O1335" s="21">
        <f>IF($A1335="",0,IF(OR($S1335&lt;&gt;1,COUNTA($J1335:$M1335)=0),0,IF($N1335=1,$H1335,0)))</f>
        <v/>
      </c>
      <c r="P1335" s="10" t="inlineStr">
        <is>
          <t>sì/no</t>
        </is>
      </c>
      <c r="Q1335" s="21">
        <f>IF($A1335="","",$A1335&amp;"|"&amp;$C1335)</f>
        <v/>
      </c>
      <c r="R1335" s="21">
        <f>IF($A1335="","",$A1335&amp;"|"&amp;$C1335&amp;"|"&amp;$D1335)</f>
        <v/>
      </c>
      <c r="S1335" s="21">
        <f>IF($A1335="","",IFERROR(INDEX(Offerte!$D$2:$D$200,MATCH($Q1335,Offerte!$L$2:$L$200,0)),0))</f>
        <v/>
      </c>
      <c r="T1335" s="21">
        <f>IF($A1335="","",IFERROR(INDEX(Offerte!$G$2:$G$200,MATCH($Q1335,Offerte!$L$2:$L$200,0)),"NO"))</f>
        <v/>
      </c>
    </row>
    <row r="1336">
      <c r="A1336" s="10">
        <f>IF(Offerte!$A44="","",Offerte!$A44)</f>
        <v/>
      </c>
      <c r="B1336" s="10">
        <f>IF(Offerte!$A44="","",Offerte!$B44)</f>
        <v/>
      </c>
      <c r="C1336" s="10">
        <f>IF(Offerte!$A44="","",Offerte!$C44)</f>
        <v/>
      </c>
      <c r="D1336" s="10" t="inlineStr">
        <is>
          <t>G.4.1</t>
        </is>
      </c>
      <c r="E1336" s="10" t="inlineStr">
        <is>
          <t>G</t>
        </is>
      </c>
      <c r="F1336" s="10" t="inlineStr">
        <is>
          <t>D</t>
        </is>
      </c>
      <c r="G1336" s="10" t="inlineStr">
        <is>
          <t>discretionary</t>
        </is>
      </c>
      <c r="H1336" s="10" t="n">
        <v>2</v>
      </c>
      <c r="I1336" s="10" t="inlineStr">
        <is>
          <t>Qualità del piano di formazione del personale</t>
        </is>
      </c>
      <c r="J1336" s="20" t="n"/>
      <c r="K1336" s="20" t="n"/>
      <c r="L1336" s="20" t="n"/>
      <c r="M1336" s="20" t="n"/>
      <c r="N1336" s="21">
        <f>IF($A1336="","",MAX(0,MIN(1,IFERROR(VALUE($M1336),0))))</f>
        <v/>
      </c>
      <c r="O1336" s="21">
        <f>IF($A1336="",0,IF(OR($S1336&lt;&gt;1,COUNTA($J1336:$M1336)=0),0,IF(SUMPRODUCT(MAX(($C$5:$C$6173=$C1336)*($D$5:$D$6173=$D1336)*($S$5:$S$6173=1)*IFERROR($N$5:$N$6173*1,0)))&gt;0,ROUND($H1336*($N1336/SUMPRODUCT(MAX(($C$5:$C$6173=$C1336)*($D$5:$D$6173=$D1336)*($S$5:$S$6173=1)*IFERROR($N$5:$N$6173*1,0)))),4),0)))</f>
        <v/>
      </c>
      <c r="P1336" s="10" t="inlineStr">
        <is>
          <t>coeff.</t>
        </is>
      </c>
      <c r="Q1336" s="21">
        <f>IF($A1336="","",$A1336&amp;"|"&amp;$C1336)</f>
        <v/>
      </c>
      <c r="R1336" s="21">
        <f>IF($A1336="","",$A1336&amp;"|"&amp;$C1336&amp;"|"&amp;$D1336)</f>
        <v/>
      </c>
      <c r="S1336" s="21">
        <f>IF($A1336="","",IFERROR(INDEX(Offerte!$D$2:$D$200,MATCH($Q1336,Offerte!$L$2:$L$200,0)),0))</f>
        <v/>
      </c>
      <c r="T1336" s="21">
        <f>IF($A1336="","",IFERROR(INDEX(Offerte!$G$2:$G$200,MATCH($Q1336,Offerte!$L$2:$L$200,0)),"NO"))</f>
        <v/>
      </c>
    </row>
    <row r="1337">
      <c r="A1337" s="10">
        <f>IF(Offerte!$A44="","",Offerte!$A44)</f>
        <v/>
      </c>
      <c r="B1337" s="10">
        <f>IF(Offerte!$A44="","",Offerte!$B44)</f>
        <v/>
      </c>
      <c r="C1337" s="10">
        <f>IF(Offerte!$A44="","",Offerte!$C44)</f>
        <v/>
      </c>
      <c r="D1337" s="10" t="inlineStr">
        <is>
          <t>G.5.1</t>
        </is>
      </c>
      <c r="E1337" s="10" t="inlineStr">
        <is>
          <t>G</t>
        </is>
      </c>
      <c r="F1337" s="10" t="inlineStr">
        <is>
          <t>T</t>
        </is>
      </c>
      <c r="G1337" s="10" t="inlineStr">
        <is>
          <t>tabular</t>
        </is>
      </c>
      <c r="H1337" s="10" t="n">
        <v>1</v>
      </c>
      <c r="I1337" s="10" t="inlineStr">
        <is>
          <t>Impegno al mantenimento delle garanzie del contratto di secondo livello del gestore uscente</t>
        </is>
      </c>
      <c r="J1337" s="20" t="n"/>
      <c r="K1337" s="20" t="n"/>
      <c r="L1337" s="20" t="n"/>
      <c r="M1337" s="20" t="n"/>
      <c r="N1337" s="21">
        <f>IF($A1337="","",IF(IFERROR(VALUE($M1337),0)=1,1,0))</f>
        <v/>
      </c>
      <c r="O1337" s="21">
        <f>IF($A1337="",0,IF(OR($S1337&lt;&gt;1,COUNTA($J1337:$M1337)=0),0,IF($N1337=1,$H1337,0)))</f>
        <v/>
      </c>
      <c r="P1337" s="10" t="inlineStr">
        <is>
          <t>sì/no</t>
        </is>
      </c>
      <c r="Q1337" s="21">
        <f>IF($A1337="","",$A1337&amp;"|"&amp;$C1337)</f>
        <v/>
      </c>
      <c r="R1337" s="21">
        <f>IF($A1337="","",$A1337&amp;"|"&amp;$C1337&amp;"|"&amp;$D1337)</f>
        <v/>
      </c>
      <c r="S1337" s="21">
        <f>IF($A1337="","",IFERROR(INDEX(Offerte!$D$2:$D$200,MATCH($Q1337,Offerte!$L$2:$L$200,0)),0))</f>
        <v/>
      </c>
      <c r="T1337" s="21">
        <f>IF($A1337="","",IFERROR(INDEX(Offerte!$G$2:$G$200,MATCH($Q1337,Offerte!$L$2:$L$200,0)),"NO"))</f>
        <v/>
      </c>
    </row>
    <row r="1338">
      <c r="A1338" s="10">
        <f>IF(Offerte!$A45="","",Offerte!$A45)</f>
        <v/>
      </c>
      <c r="B1338" s="10">
        <f>IF(Offerte!$A45="","",Offerte!$B45)</f>
        <v/>
      </c>
      <c r="C1338" s="10">
        <f>IF(Offerte!$A45="","",Offerte!$C45)</f>
        <v/>
      </c>
      <c r="D1338" s="10" t="inlineStr">
        <is>
          <t>A.1.1</t>
        </is>
      </c>
      <c r="E1338" s="10" t="inlineStr">
        <is>
          <t>A</t>
        </is>
      </c>
      <c r="F1338" s="10" t="inlineStr">
        <is>
          <t>Q</t>
        </is>
      </c>
      <c r="G1338" s="10" t="inlineStr">
        <is>
          <t>higher</t>
        </is>
      </c>
      <c r="H1338" s="10" t="n">
        <v>3</v>
      </c>
      <c r="I1338" s="10" t="inlineStr">
        <is>
          <t>Tasso aggiuntivo di corse controllate</t>
        </is>
      </c>
      <c r="J1338" s="20" t="n"/>
      <c r="K1338" s="20" t="n"/>
      <c r="L1338" s="20" t="n"/>
      <c r="M1338" s="20" t="n"/>
      <c r="N1338" s="21">
        <f>IF($A1338="","",IFERROR(VALUE($K1338)/VALUE($L1338)*100,IFERROR(VALUE($J1338),0)))</f>
        <v/>
      </c>
      <c r="O1338" s="21">
        <f>IF($A1338="",0,IF(OR($S1338&lt;&gt;1,COUNTA($J1338:$M1338)=0),0,IF(SUMPRODUCT(MAX(($C$5:$C$6173=$C1338)*($D$5:$D$6173=$D1338)*($S$5:$S$6173=1)*IFERROR($N$5:$N$6173*1,0)))&gt;0,ROUND($H1338*($N1338/SUMPRODUCT(MAX(($C$5:$C$6173=$C1338)*($D$5:$D$6173=$D1338)*($S$5:$S$6173=1)*IFERROR($N$5:$N$6173*1,0)))),4),0)))</f>
        <v/>
      </c>
      <c r="P1338" s="10" t="inlineStr">
        <is>
          <t>Corse controllate annue / Corse programmate annue</t>
        </is>
      </c>
      <c r="Q1338" s="21">
        <f>IF($A1338="","",$A1338&amp;"|"&amp;$C1338)</f>
        <v/>
      </c>
      <c r="R1338" s="21">
        <f>IF($A1338="","",$A1338&amp;"|"&amp;$C1338&amp;"|"&amp;$D1338)</f>
        <v/>
      </c>
      <c r="S1338" s="21">
        <f>IF($A1338="","",IFERROR(INDEX(Offerte!$D$2:$D$200,MATCH($Q1338,Offerte!$L$2:$L$200,0)),0))</f>
        <v/>
      </c>
      <c r="T1338" s="21">
        <f>IF($A1338="","",IFERROR(INDEX(Offerte!$G$2:$G$200,MATCH($Q1338,Offerte!$L$2:$L$200,0)),"NO"))</f>
        <v/>
      </c>
    </row>
    <row r="1339">
      <c r="A1339" s="10">
        <f>IF(Offerte!$A45="","",Offerte!$A45)</f>
        <v/>
      </c>
      <c r="B1339" s="10">
        <f>IF(Offerte!$A45="","",Offerte!$B45)</f>
        <v/>
      </c>
      <c r="C1339" s="10">
        <f>IF(Offerte!$A45="","",Offerte!$C45)</f>
        <v/>
      </c>
      <c r="D1339" s="10" t="inlineStr">
        <is>
          <t>A.1.2</t>
        </is>
      </c>
      <c r="E1339" s="10" t="inlineStr">
        <is>
          <t>A</t>
        </is>
      </c>
      <c r="F1339" s="10" t="inlineStr">
        <is>
          <t>Q</t>
        </is>
      </c>
      <c r="G1339" s="10" t="inlineStr">
        <is>
          <t>higher</t>
        </is>
      </c>
      <c r="H1339" s="10" t="n">
        <v>4</v>
      </c>
      <c r="I1339" s="10" t="inlineStr">
        <is>
          <t>Numero aggiuntivo di passeggeri controllati</t>
        </is>
      </c>
      <c r="J1339" s="20" t="n"/>
      <c r="K1339" s="20" t="n"/>
      <c r="L1339" s="20" t="n"/>
      <c r="M1339" s="20" t="n"/>
      <c r="N1339" s="21">
        <f>IF($A1339="","",IFERROR(VALUE($J1339),0))</f>
        <v/>
      </c>
      <c r="O1339" s="21">
        <f>IF($A1339="",0,IF(OR($S1339&lt;&gt;1,COUNTA($J1339:$M1339)=0),0,IF(SUMPRODUCT(MAX(($C$5:$C$6173=$C1339)*($D$5:$D$6173=$D1339)*($S$5:$S$6173=1)*IFERROR($N$5:$N$6173*1,0)))&gt;0,ROUND($H1339*($N1339/SUMPRODUCT(MAX(($C$5:$C$6173=$C1339)*($D$5:$D$6173=$D1339)*($S$5:$S$6173=1)*IFERROR($N$5:$N$6173*1,0)))),4),0)))</f>
        <v/>
      </c>
      <c r="P1339" s="10" t="inlineStr">
        <is>
          <t>passeggeri/anno</t>
        </is>
      </c>
      <c r="Q1339" s="21">
        <f>IF($A1339="","",$A1339&amp;"|"&amp;$C1339)</f>
        <v/>
      </c>
      <c r="R1339" s="21">
        <f>IF($A1339="","",$A1339&amp;"|"&amp;$C1339&amp;"|"&amp;$D1339)</f>
        <v/>
      </c>
      <c r="S1339" s="21">
        <f>IF($A1339="","",IFERROR(INDEX(Offerte!$D$2:$D$200,MATCH($Q1339,Offerte!$L$2:$L$200,0)),0))</f>
        <v/>
      </c>
      <c r="T1339" s="21">
        <f>IF($A1339="","",IFERROR(INDEX(Offerte!$G$2:$G$200,MATCH($Q1339,Offerte!$L$2:$L$200,0)),"NO"))</f>
        <v/>
      </c>
    </row>
    <row r="1340">
      <c r="A1340" s="10">
        <f>IF(Offerte!$A45="","",Offerte!$A45)</f>
        <v/>
      </c>
      <c r="B1340" s="10">
        <f>IF(Offerte!$A45="","",Offerte!$B45)</f>
        <v/>
      </c>
      <c r="C1340" s="10">
        <f>IF(Offerte!$A45="","",Offerte!$C45)</f>
        <v/>
      </c>
      <c r="D1340" s="10" t="inlineStr">
        <is>
          <t>B.1.1</t>
        </is>
      </c>
      <c r="E1340" s="10" t="inlineStr">
        <is>
          <t>B</t>
        </is>
      </c>
      <c r="F1340" s="10" t="inlineStr">
        <is>
          <t>Q</t>
        </is>
      </c>
      <c r="G1340" s="10" t="inlineStr">
        <is>
          <t>higher</t>
        </is>
      </c>
      <c r="H1340" s="10" t="n">
        <v>3</v>
      </c>
      <c r="I1340" s="10" t="inlineStr">
        <is>
          <t>Incremento dei posti offerti nelle fasce di punta</t>
        </is>
      </c>
      <c r="J1340" s="20" t="n"/>
      <c r="K1340" s="20" t="n"/>
      <c r="L1340" s="20" t="n"/>
      <c r="M1340" s="20" t="n"/>
      <c r="N1340" s="21">
        <f>IF($A1340="","",IFERROR(VALUE($J1340),0))</f>
        <v/>
      </c>
      <c r="O1340" s="21">
        <f>IF($A1340="",0,IF(OR($S1340&lt;&gt;1,COUNTA($J1340:$M1340)=0),0,IF(SUMPRODUCT(MAX(($C$5:$C$6173=$C1340)*($D$5:$D$6173=$D1340)*($S$5:$S$6173=1)*IFERROR($N$5:$N$6173*1,0)))&gt;0,ROUND($H1340*($N1340/SUMPRODUCT(MAX(($C$5:$C$6173=$C1340)*($D$5:$D$6173=$D1340)*($S$5:$S$6173=1)*IFERROR($N$5:$N$6173*1,0)))),4),0)))</f>
        <v/>
      </c>
      <c r="P1340" s="10" t="inlineStr">
        <is>
          <t>posti*km</t>
        </is>
      </c>
      <c r="Q1340" s="21">
        <f>IF($A1340="","",$A1340&amp;"|"&amp;$C1340)</f>
        <v/>
      </c>
      <c r="R1340" s="21">
        <f>IF($A1340="","",$A1340&amp;"|"&amp;$C1340&amp;"|"&amp;$D1340)</f>
        <v/>
      </c>
      <c r="S1340" s="21">
        <f>IF($A1340="","",IFERROR(INDEX(Offerte!$D$2:$D$200,MATCH($Q1340,Offerte!$L$2:$L$200,0)),0))</f>
        <v/>
      </c>
      <c r="T1340" s="21">
        <f>IF($A1340="","",IFERROR(INDEX(Offerte!$G$2:$G$200,MATCH($Q1340,Offerte!$L$2:$L$200,0)),"NO"))</f>
        <v/>
      </c>
    </row>
    <row r="1341">
      <c r="A1341" s="10">
        <f>IF(Offerte!$A45="","",Offerte!$A45)</f>
        <v/>
      </c>
      <c r="B1341" s="10">
        <f>IF(Offerte!$A45="","",Offerte!$B45)</f>
        <v/>
      </c>
      <c r="C1341" s="10">
        <f>IF(Offerte!$A45="","",Offerte!$C45)</f>
        <v/>
      </c>
      <c r="D1341" s="10" t="inlineStr">
        <is>
          <t>B.2.1</t>
        </is>
      </c>
      <c r="E1341" s="10" t="inlineStr">
        <is>
          <t>B</t>
        </is>
      </c>
      <c r="F1341" s="10" t="inlineStr">
        <is>
          <t>Q</t>
        </is>
      </c>
      <c r="G1341" s="10" t="inlineStr">
        <is>
          <t>higher</t>
        </is>
      </c>
      <c r="H1341" s="10" t="n">
        <v>4</v>
      </c>
      <c r="I1341" s="10" t="inlineStr">
        <is>
          <t>Corse aggiuntive nell'arco giornaliero base</t>
        </is>
      </c>
      <c r="J1341" s="20" t="n"/>
      <c r="K1341" s="20" t="n"/>
      <c r="L1341" s="20" t="n"/>
      <c r="M1341" s="20" t="n"/>
      <c r="N1341" s="21">
        <f>IF($A1341="","",IFERROR(VALUE($J1341),0))</f>
        <v/>
      </c>
      <c r="O1341" s="21">
        <f>IF($A1341="",0,IF(OR($S1341&lt;&gt;1,COUNTA($J1341:$M1341)=0),0,IF(SUMPRODUCT(MAX(($C$5:$C$6173=$C1341)*($D$5:$D$6173=$D1341)*($S$5:$S$6173=1)*IFERROR($N$5:$N$6173*1,0)))&gt;0,ROUND($H1341*($N1341/SUMPRODUCT(MAX(($C$5:$C$6173=$C1341)*($D$5:$D$6173=$D1341)*($S$5:$S$6173=1)*IFERROR($N$5:$N$6173*1,0)))),4),0)))</f>
        <v/>
      </c>
      <c r="P1341" s="10" t="inlineStr">
        <is>
          <t>corse</t>
        </is>
      </c>
      <c r="Q1341" s="21">
        <f>IF($A1341="","",$A1341&amp;"|"&amp;$C1341)</f>
        <v/>
      </c>
      <c r="R1341" s="21">
        <f>IF($A1341="","",$A1341&amp;"|"&amp;$C1341&amp;"|"&amp;$D1341)</f>
        <v/>
      </c>
      <c r="S1341" s="21">
        <f>IF($A1341="","",IFERROR(INDEX(Offerte!$D$2:$D$200,MATCH($Q1341,Offerte!$L$2:$L$200,0)),0))</f>
        <v/>
      </c>
      <c r="T1341" s="21">
        <f>IF($A1341="","",IFERROR(INDEX(Offerte!$G$2:$G$200,MATCH($Q1341,Offerte!$L$2:$L$200,0)),"NO"))</f>
        <v/>
      </c>
    </row>
    <row r="1342">
      <c r="A1342" s="10">
        <f>IF(Offerte!$A45="","",Offerte!$A45)</f>
        <v/>
      </c>
      <c r="B1342" s="10">
        <f>IF(Offerte!$A45="","",Offerte!$B45)</f>
        <v/>
      </c>
      <c r="C1342" s="10">
        <f>IF(Offerte!$A45="","",Offerte!$C45)</f>
        <v/>
      </c>
      <c r="D1342" s="10" t="inlineStr">
        <is>
          <t>B.3.1</t>
        </is>
      </c>
      <c r="E1342" s="10" t="inlineStr">
        <is>
          <t>B</t>
        </is>
      </c>
      <c r="F1342" s="10" t="inlineStr">
        <is>
          <t>Q</t>
        </is>
      </c>
      <c r="G1342" s="10" t="inlineStr">
        <is>
          <t>higher</t>
        </is>
      </c>
      <c r="H1342" s="10" t="n">
        <v>2</v>
      </c>
      <c r="I1342" s="10" t="inlineStr">
        <is>
          <t>Numero di corse aggiuntive per allungamento dell'arco di servizio giornaliero nelle fasce serali</t>
        </is>
      </c>
      <c r="J1342" s="20" t="n"/>
      <c r="K1342" s="20" t="n"/>
      <c r="L1342" s="20" t="n"/>
      <c r="M1342" s="20" t="n"/>
      <c r="N1342" s="21">
        <f>IF($A1342="","",IFERROR(VALUE($J1342),0))</f>
        <v/>
      </c>
      <c r="O1342" s="21">
        <f>IF($A1342="",0,IF(OR($S1342&lt;&gt;1,COUNTA($J1342:$M1342)=0),0,IF(SUMPRODUCT(MAX(($C$5:$C$6173=$C1342)*($D$5:$D$6173=$D1342)*($S$5:$S$6173=1)*IFERROR($N$5:$N$6173*1,0)))&gt;0,ROUND($H1342*($N1342/SUMPRODUCT(MAX(($C$5:$C$6173=$C1342)*($D$5:$D$6173=$D1342)*($S$5:$S$6173=1)*IFERROR($N$5:$N$6173*1,0)))),4),0)))</f>
        <v/>
      </c>
      <c r="P1342" s="10" t="inlineStr">
        <is>
          <t>corse</t>
        </is>
      </c>
      <c r="Q1342" s="21">
        <f>IF($A1342="","",$A1342&amp;"|"&amp;$C1342)</f>
        <v/>
      </c>
      <c r="R1342" s="21">
        <f>IF($A1342="","",$A1342&amp;"|"&amp;$C1342&amp;"|"&amp;$D1342)</f>
        <v/>
      </c>
      <c r="S1342" s="21">
        <f>IF($A1342="","",IFERROR(INDEX(Offerte!$D$2:$D$200,MATCH($Q1342,Offerte!$L$2:$L$200,0)),0))</f>
        <v/>
      </c>
      <c r="T1342" s="21">
        <f>IF($A1342="","",IFERROR(INDEX(Offerte!$G$2:$G$200,MATCH($Q1342,Offerte!$L$2:$L$200,0)),"NO"))</f>
        <v/>
      </c>
    </row>
    <row r="1343">
      <c r="A1343" s="10">
        <f>IF(Offerte!$A45="","",Offerte!$A45)</f>
        <v/>
      </c>
      <c r="B1343" s="10">
        <f>IF(Offerte!$A45="","",Offerte!$B45)</f>
        <v/>
      </c>
      <c r="C1343" s="10">
        <f>IF(Offerte!$A45="","",Offerte!$C45)</f>
        <v/>
      </c>
      <c r="D1343" s="10" t="inlineStr">
        <is>
          <t>B.4.1</t>
        </is>
      </c>
      <c r="E1343" s="10" t="inlineStr">
        <is>
          <t>B</t>
        </is>
      </c>
      <c r="F1343" s="10" t="inlineStr">
        <is>
          <t>Q</t>
        </is>
      </c>
      <c r="G1343" s="10" t="inlineStr">
        <is>
          <t>higher</t>
        </is>
      </c>
      <c r="H1343" s="10" t="n">
        <v>3</v>
      </c>
      <c r="I1343" s="10" t="inlineStr">
        <is>
          <t>Percorrenze aggiuntive offerte nel Programma d'esercizio delle prime due fasi attuative</t>
        </is>
      </c>
      <c r="J1343" s="20" t="n"/>
      <c r="K1343" s="20" t="n"/>
      <c r="L1343" s="20" t="n"/>
      <c r="M1343" s="20" t="n"/>
      <c r="N1343" s="21">
        <f>IF($A1343="","",IFERROR(VALUE($J1343),0))</f>
        <v/>
      </c>
      <c r="O1343" s="21">
        <f>IF($A1343="",0,IF(OR($S1343&lt;&gt;1,COUNTA($J1343:$M1343)=0),0,IF(SUMPRODUCT(MAX(($C$5:$C$6173=$C1343)*($D$5:$D$6173=$D1343)*($S$5:$S$6173=1)*IFERROR($N$5:$N$6173*1,0)))&gt;0,ROUND($H1343*($N1343/SUMPRODUCT(MAX(($C$5:$C$6173=$C1343)*($D$5:$D$6173=$D1343)*($S$5:$S$6173=1)*IFERROR($N$5:$N$6173*1,0)))),4),0)))</f>
        <v/>
      </c>
      <c r="P1343" s="10" t="inlineStr">
        <is>
          <t>vett*km</t>
        </is>
      </c>
      <c r="Q1343" s="21">
        <f>IF($A1343="","",$A1343&amp;"|"&amp;$C1343)</f>
        <v/>
      </c>
      <c r="R1343" s="21">
        <f>IF($A1343="","",$A1343&amp;"|"&amp;$C1343&amp;"|"&amp;$D1343)</f>
        <v/>
      </c>
      <c r="S1343" s="21">
        <f>IF($A1343="","",IFERROR(INDEX(Offerte!$D$2:$D$200,MATCH($Q1343,Offerte!$L$2:$L$200,0)),0))</f>
        <v/>
      </c>
      <c r="T1343" s="21">
        <f>IF($A1343="","",IFERROR(INDEX(Offerte!$G$2:$G$200,MATCH($Q1343,Offerte!$L$2:$L$200,0)),"NO"))</f>
        <v/>
      </c>
    </row>
    <row r="1344">
      <c r="A1344" s="10">
        <f>IF(Offerte!$A45="","",Offerte!$A45)</f>
        <v/>
      </c>
      <c r="B1344" s="10">
        <f>IF(Offerte!$A45="","",Offerte!$B45)</f>
        <v/>
      </c>
      <c r="C1344" s="10">
        <f>IF(Offerte!$A45="","",Offerte!$C45)</f>
        <v/>
      </c>
      <c r="D1344" s="10" t="inlineStr">
        <is>
          <t>B.5.1</t>
        </is>
      </c>
      <c r="E1344" s="10" t="inlineStr">
        <is>
          <t>B</t>
        </is>
      </c>
      <c r="F1344" s="10" t="inlineStr">
        <is>
          <t>D</t>
        </is>
      </c>
      <c r="G1344" s="10" t="inlineStr">
        <is>
          <t>discretionary</t>
        </is>
      </c>
      <c r="H1344" s="10" t="n">
        <v>2</v>
      </c>
      <c r="I1344" s="10" t="inlineStr">
        <is>
          <t>Efficacia del progetto di servizi complementari DRT</t>
        </is>
      </c>
      <c r="J1344" s="20" t="n"/>
      <c r="K1344" s="20" t="n"/>
      <c r="L1344" s="20" t="n"/>
      <c r="M1344" s="20" t="n"/>
      <c r="N1344" s="21">
        <f>IF($A1344="","",MAX(0,MIN(1,IFERROR(VALUE($M1344),0))))</f>
        <v/>
      </c>
      <c r="O1344" s="21">
        <f>IF($A1344="",0,IF(OR($S1344&lt;&gt;1,COUNTA($J1344:$M1344)=0),0,IF(SUMPRODUCT(MAX(($C$5:$C$6173=$C1344)*($D$5:$D$6173=$D1344)*($S$5:$S$6173=1)*IFERROR($N$5:$N$6173*1,0)))&gt;0,ROUND($H1344*($N1344/SUMPRODUCT(MAX(($C$5:$C$6173=$C1344)*($D$5:$D$6173=$D1344)*($S$5:$S$6173=1)*IFERROR($N$5:$N$6173*1,0)))),4),0)))</f>
        <v/>
      </c>
      <c r="P1344" s="10" t="inlineStr">
        <is>
          <t>coeff.</t>
        </is>
      </c>
      <c r="Q1344" s="21">
        <f>IF($A1344="","",$A1344&amp;"|"&amp;$C1344)</f>
        <v/>
      </c>
      <c r="R1344" s="21">
        <f>IF($A1344="","",$A1344&amp;"|"&amp;$C1344&amp;"|"&amp;$D1344)</f>
        <v/>
      </c>
      <c r="S1344" s="21">
        <f>IF($A1344="","",IFERROR(INDEX(Offerte!$D$2:$D$200,MATCH($Q1344,Offerte!$L$2:$L$200,0)),0))</f>
        <v/>
      </c>
      <c r="T1344" s="21">
        <f>IF($A1344="","",IFERROR(INDEX(Offerte!$G$2:$G$200,MATCH($Q1344,Offerte!$L$2:$L$200,0)),"NO"))</f>
        <v/>
      </c>
    </row>
    <row r="1345">
      <c r="A1345" s="10">
        <f>IF(Offerte!$A45="","",Offerte!$A45)</f>
        <v/>
      </c>
      <c r="B1345" s="10">
        <f>IF(Offerte!$A45="","",Offerte!$B45)</f>
        <v/>
      </c>
      <c r="C1345" s="10">
        <f>IF(Offerte!$A45="","",Offerte!$C45)</f>
        <v/>
      </c>
      <c r="D1345" s="10" t="inlineStr">
        <is>
          <t>C.1.1</t>
        </is>
      </c>
      <c r="E1345" s="10" t="inlineStr">
        <is>
          <t>C</t>
        </is>
      </c>
      <c r="F1345" s="10" t="inlineStr">
        <is>
          <t>Q</t>
        </is>
      </c>
      <c r="G1345" s="10" t="inlineStr">
        <is>
          <t>higher</t>
        </is>
      </c>
      <c r="H1345" s="10" t="n">
        <v>2</v>
      </c>
      <c r="I1345" s="10" t="inlineStr">
        <is>
          <t>Tasso di copertura del servizio con telecamere BSD</t>
        </is>
      </c>
      <c r="J1345" s="20" t="n"/>
      <c r="K1345" s="20" t="n"/>
      <c r="L1345" s="20" t="n"/>
      <c r="M1345" s="20" t="n"/>
      <c r="N1345" s="21">
        <f>IF($A1345="","",IFERROR(VALUE($K1345)/VALUE($L1345),IFERROR(VALUE($J1345),0)))</f>
        <v/>
      </c>
      <c r="O1345" s="21">
        <f>IF($A1345="",0,IF(OR($S1345&lt;&gt;1,COUNTA($J1345:$M1345)=0),0,IF(SUMPRODUCT(MAX(($C$5:$C$6173=$C1345)*($D$5:$D$6173=$D1345)*($S$5:$S$6173=1)*IFERROR($N$5:$N$6173*1,0)))&gt;0,ROUND($H1345*($N1345/SUMPRODUCT(MAX(($C$5:$C$6173=$C1345)*($D$5:$D$6173=$D1345)*($S$5:$S$6173=1)*IFERROR($N$5:$N$6173*1,0)))),4),0)))</f>
        <v/>
      </c>
      <c r="P1345" s="10" t="inlineStr">
        <is>
          <t>Autobus attrezzati con telecamere BSD / Autobus totali in offerta, incluse scorte</t>
        </is>
      </c>
      <c r="Q1345" s="21">
        <f>IF($A1345="","",$A1345&amp;"|"&amp;$C1345)</f>
        <v/>
      </c>
      <c r="R1345" s="21">
        <f>IF($A1345="","",$A1345&amp;"|"&amp;$C1345&amp;"|"&amp;$D1345)</f>
        <v/>
      </c>
      <c r="S1345" s="21">
        <f>IF($A1345="","",IFERROR(INDEX(Offerte!$D$2:$D$200,MATCH($Q1345,Offerte!$L$2:$L$200,0)),0))</f>
        <v/>
      </c>
      <c r="T1345" s="21">
        <f>IF($A1345="","",IFERROR(INDEX(Offerte!$G$2:$G$200,MATCH($Q1345,Offerte!$L$2:$L$200,0)),"NO"))</f>
        <v/>
      </c>
    </row>
    <row r="1346">
      <c r="A1346" s="10">
        <f>IF(Offerte!$A45="","",Offerte!$A45)</f>
        <v/>
      </c>
      <c r="B1346" s="10">
        <f>IF(Offerte!$A45="","",Offerte!$B45)</f>
        <v/>
      </c>
      <c r="C1346" s="10">
        <f>IF(Offerte!$A45="","",Offerte!$C45)</f>
        <v/>
      </c>
      <c r="D1346" s="10" t="inlineStr">
        <is>
          <t>C.1.2</t>
        </is>
      </c>
      <c r="E1346" s="10" t="inlineStr">
        <is>
          <t>C</t>
        </is>
      </c>
      <c r="F1346" s="10" t="inlineStr">
        <is>
          <t>Q</t>
        </is>
      </c>
      <c r="G1346" s="10" t="inlineStr">
        <is>
          <t>higher</t>
        </is>
      </c>
      <c r="H1346" s="10" t="n">
        <v>2</v>
      </c>
      <c r="I1346" s="10" t="inlineStr">
        <is>
          <t>Tasso di copertura del servizio con telecamere ADAS</t>
        </is>
      </c>
      <c r="J1346" s="20" t="n"/>
      <c r="K1346" s="20" t="n"/>
      <c r="L1346" s="20" t="n"/>
      <c r="M1346" s="20" t="n"/>
      <c r="N1346" s="21">
        <f>IF($A1346="","",IFERROR(VALUE($K1346)/VALUE($L1346),IFERROR(VALUE($J1346),0)))</f>
        <v/>
      </c>
      <c r="O1346" s="21">
        <f>IF($A1346="",0,IF(OR($S1346&lt;&gt;1,COUNTA($J1346:$M1346)=0),0,IF(SUMPRODUCT(MAX(($C$5:$C$6173=$C1346)*($D$5:$D$6173=$D1346)*($S$5:$S$6173=1)*IFERROR($N$5:$N$6173*1,0)))&gt;0,ROUND($H1346*($N1346/SUMPRODUCT(MAX(($C$5:$C$6173=$C1346)*($D$5:$D$6173=$D1346)*($S$5:$S$6173=1)*IFERROR($N$5:$N$6173*1,0)))),4),0)))</f>
        <v/>
      </c>
      <c r="P1346" s="10" t="inlineStr">
        <is>
          <t>Autobus attrezzati con telecamere ADAS / Autobus totali in offerta, incluse scorte</t>
        </is>
      </c>
      <c r="Q1346" s="21">
        <f>IF($A1346="","",$A1346&amp;"|"&amp;$C1346)</f>
        <v/>
      </c>
      <c r="R1346" s="21">
        <f>IF($A1346="","",$A1346&amp;"|"&amp;$C1346&amp;"|"&amp;$D1346)</f>
        <v/>
      </c>
      <c r="S1346" s="21">
        <f>IF($A1346="","",IFERROR(INDEX(Offerte!$D$2:$D$200,MATCH($Q1346,Offerte!$L$2:$L$200,0)),0))</f>
        <v/>
      </c>
      <c r="T1346" s="21">
        <f>IF($A1346="","",IFERROR(INDEX(Offerte!$G$2:$G$200,MATCH($Q1346,Offerte!$L$2:$L$200,0)),"NO"))</f>
        <v/>
      </c>
    </row>
    <row r="1347">
      <c r="A1347" s="10">
        <f>IF(Offerte!$A45="","",Offerte!$A45)</f>
        <v/>
      </c>
      <c r="B1347" s="10">
        <f>IF(Offerte!$A45="","",Offerte!$B45)</f>
        <v/>
      </c>
      <c r="C1347" s="10">
        <f>IF(Offerte!$A45="","",Offerte!$C45)</f>
        <v/>
      </c>
      <c r="D1347" s="10" t="inlineStr">
        <is>
          <t>C.2.1</t>
        </is>
      </c>
      <c r="E1347" s="10" t="inlineStr">
        <is>
          <t>C</t>
        </is>
      </c>
      <c r="F1347" s="10" t="inlineStr">
        <is>
          <t>Q</t>
        </is>
      </c>
      <c r="G1347" s="10" t="inlineStr">
        <is>
          <t>higher</t>
        </is>
      </c>
      <c r="H1347" s="10" t="n">
        <v>3</v>
      </c>
      <c r="I1347" s="10" t="inlineStr">
        <is>
          <t>Tasso di copertura del servizio con telecamere di bordo di videosorveglianza</t>
        </is>
      </c>
      <c r="J1347" s="20" t="n"/>
      <c r="K1347" s="20" t="n"/>
      <c r="L1347" s="20" t="n"/>
      <c r="M1347" s="20" t="n"/>
      <c r="N1347" s="21">
        <f>IF($A1347="","",IFERROR(VALUE($K1347)/VALUE($L1347),IFERROR(VALUE($J1347),0)))</f>
        <v/>
      </c>
      <c r="O1347" s="21">
        <f>IF($A1347="",0,IF(OR($S1347&lt;&gt;1,COUNTA($J1347:$M1347)=0),0,IF(SUMPRODUCT(MAX(($C$5:$C$6173=$C1347)*($D$5:$D$6173=$D1347)*($S$5:$S$6173=1)*IFERROR($N$5:$N$6173*1,0)))&gt;0,ROUND($H1347*($N1347/SUMPRODUCT(MAX(($C$5:$C$6173=$C1347)*($D$5:$D$6173=$D1347)*($S$5:$S$6173=1)*IFERROR($N$5:$N$6173*1,0)))),4),0)))</f>
        <v/>
      </c>
      <c r="P1347" s="10" t="inlineStr">
        <is>
          <t>Autobus attrezzati con videosorveglianza / Autobus totali in offerta, incluse scorte</t>
        </is>
      </c>
      <c r="Q1347" s="21">
        <f>IF($A1347="","",$A1347&amp;"|"&amp;$C1347)</f>
        <v/>
      </c>
      <c r="R1347" s="21">
        <f>IF($A1347="","",$A1347&amp;"|"&amp;$C1347&amp;"|"&amp;$D1347)</f>
        <v/>
      </c>
      <c r="S1347" s="21">
        <f>IF($A1347="","",IFERROR(INDEX(Offerte!$D$2:$D$200,MATCH($Q1347,Offerte!$L$2:$L$200,0)),0))</f>
        <v/>
      </c>
      <c r="T1347" s="21">
        <f>IF($A1347="","",IFERROR(INDEX(Offerte!$G$2:$G$200,MATCH($Q1347,Offerte!$L$2:$L$200,0)),"NO"))</f>
        <v/>
      </c>
    </row>
    <row r="1348">
      <c r="A1348" s="10">
        <f>IF(Offerte!$A45="","",Offerte!$A45)</f>
        <v/>
      </c>
      <c r="B1348" s="10">
        <f>IF(Offerte!$A45="","",Offerte!$B45)</f>
        <v/>
      </c>
      <c r="C1348" s="10">
        <f>IF(Offerte!$A45="","",Offerte!$C45)</f>
        <v/>
      </c>
      <c r="D1348" s="10" t="inlineStr">
        <is>
          <t>C.2.2</t>
        </is>
      </c>
      <c r="E1348" s="10" t="inlineStr">
        <is>
          <t>C</t>
        </is>
      </c>
      <c r="F1348" s="10" t="inlineStr">
        <is>
          <t>T</t>
        </is>
      </c>
      <c r="G1348" s="10" t="inlineStr">
        <is>
          <t>tabular</t>
        </is>
      </c>
      <c r="H1348" s="10" t="n">
        <v>1</v>
      </c>
      <c r="I1348" s="10" t="inlineStr">
        <is>
          <t>Software video/audio analisi per situazioni di pericolo</t>
        </is>
      </c>
      <c r="J1348" s="20" t="n"/>
      <c r="K1348" s="20" t="n"/>
      <c r="L1348" s="20" t="n"/>
      <c r="M1348" s="20" t="n"/>
      <c r="N1348" s="21">
        <f>IF($A1348="","",IF(IFERROR(VALUE($M1348),0)=1,1,0))</f>
        <v/>
      </c>
      <c r="O1348" s="21">
        <f>IF($A1348="",0,IF(OR($S1348&lt;&gt;1,COUNTA($J1348:$M1348)=0),0,IF($N1348=1,$H1348,0)))</f>
        <v/>
      </c>
      <c r="P1348" s="10" t="inlineStr">
        <is>
          <t>sì/no</t>
        </is>
      </c>
      <c r="Q1348" s="21">
        <f>IF($A1348="","",$A1348&amp;"|"&amp;$C1348)</f>
        <v/>
      </c>
      <c r="R1348" s="21">
        <f>IF($A1348="","",$A1348&amp;"|"&amp;$C1348&amp;"|"&amp;$D1348)</f>
        <v/>
      </c>
      <c r="S1348" s="21">
        <f>IF($A1348="","",IFERROR(INDEX(Offerte!$D$2:$D$200,MATCH($Q1348,Offerte!$L$2:$L$200,0)),0))</f>
        <v/>
      </c>
      <c r="T1348" s="21">
        <f>IF($A1348="","",IFERROR(INDEX(Offerte!$G$2:$G$200,MATCH($Q1348,Offerte!$L$2:$L$200,0)),"NO"))</f>
        <v/>
      </c>
    </row>
    <row r="1349">
      <c r="A1349" s="10">
        <f>IF(Offerte!$A45="","",Offerte!$A45)</f>
        <v/>
      </c>
      <c r="B1349" s="10">
        <f>IF(Offerte!$A45="","",Offerte!$B45)</f>
        <v/>
      </c>
      <c r="C1349" s="10">
        <f>IF(Offerte!$A45="","",Offerte!$C45)</f>
        <v/>
      </c>
      <c r="D1349" s="10" t="inlineStr">
        <is>
          <t>C.2.3</t>
        </is>
      </c>
      <c r="E1349" s="10" t="inlineStr">
        <is>
          <t>C</t>
        </is>
      </c>
      <c r="F1349" s="10" t="inlineStr">
        <is>
          <t>T</t>
        </is>
      </c>
      <c r="G1349" s="10" t="inlineStr">
        <is>
          <t>tabular</t>
        </is>
      </c>
      <c r="H1349" s="10" t="n">
        <v>1</v>
      </c>
      <c r="I1349" s="10" t="inlineStr">
        <is>
          <t>Collegamento con centrale qualificata di pronto intervento</t>
        </is>
      </c>
      <c r="J1349" s="20" t="n"/>
      <c r="K1349" s="20" t="n"/>
      <c r="L1349" s="20" t="n"/>
      <c r="M1349" s="20" t="n"/>
      <c r="N1349" s="21">
        <f>IF($A1349="","",IF(IFERROR(VALUE($M1349),0)=1,1,0))</f>
        <v/>
      </c>
      <c r="O1349" s="21">
        <f>IF($A1349="",0,IF(OR($S1349&lt;&gt;1,COUNTA($J1349:$M1349)=0),0,IF($N1349=1,$H1349,0)))</f>
        <v/>
      </c>
      <c r="P1349" s="10" t="inlineStr">
        <is>
          <t>sì/no</t>
        </is>
      </c>
      <c r="Q1349" s="21">
        <f>IF($A1349="","",$A1349&amp;"|"&amp;$C1349)</f>
        <v/>
      </c>
      <c r="R1349" s="21">
        <f>IF($A1349="","",$A1349&amp;"|"&amp;$C1349&amp;"|"&amp;$D1349)</f>
        <v/>
      </c>
      <c r="S1349" s="21">
        <f>IF($A1349="","",IFERROR(INDEX(Offerte!$D$2:$D$200,MATCH($Q1349,Offerte!$L$2:$L$200,0)),0))</f>
        <v/>
      </c>
      <c r="T1349" s="21">
        <f>IF($A1349="","",IFERROR(INDEX(Offerte!$G$2:$G$200,MATCH($Q1349,Offerte!$L$2:$L$200,0)),"NO"))</f>
        <v/>
      </c>
    </row>
    <row r="1350">
      <c r="A1350" s="10">
        <f>IF(Offerte!$A45="","",Offerte!$A45)</f>
        <v/>
      </c>
      <c r="B1350" s="10">
        <f>IF(Offerte!$A45="","",Offerte!$B45)</f>
        <v/>
      </c>
      <c r="C1350" s="10">
        <f>IF(Offerte!$A45="","",Offerte!$C45)</f>
        <v/>
      </c>
      <c r="D1350" s="10" t="inlineStr">
        <is>
          <t>C.2.4</t>
        </is>
      </c>
      <c r="E1350" s="10" t="inlineStr">
        <is>
          <t>C</t>
        </is>
      </c>
      <c r="F1350" s="10" t="inlineStr">
        <is>
          <t>Q</t>
        </is>
      </c>
      <c r="G1350" s="10" t="inlineStr">
        <is>
          <t>higher</t>
        </is>
      </c>
      <c r="H1350" s="10" t="n">
        <v>1</v>
      </c>
      <c r="I1350" s="10" t="inlineStr">
        <is>
          <t>Tasso di copertura del servizio con dispositivi per la chiamata di emergenza del conducente</t>
        </is>
      </c>
      <c r="J1350" s="20" t="n"/>
      <c r="K1350" s="20" t="n"/>
      <c r="L1350" s="20" t="n"/>
      <c r="M1350" s="20" t="n"/>
      <c r="N1350" s="21">
        <f>IF($A1350="","",IFERROR(VALUE($K1350)/VALUE($L1350),IFERROR(VALUE($J1350),0)))</f>
        <v/>
      </c>
      <c r="O1350" s="21">
        <f>IF($A1350="",0,IF(OR($S1350&lt;&gt;1,COUNTA($J1350:$M1350)=0),0,IF(SUMPRODUCT(MAX(($C$5:$C$6173=$C1350)*($D$5:$D$6173=$D1350)*($S$5:$S$6173=1)*IFERROR($N$5:$N$6173*1,0)))&gt;0,ROUND($H1350*($N1350/SUMPRODUCT(MAX(($C$5:$C$6173=$C1350)*($D$5:$D$6173=$D1350)*($S$5:$S$6173=1)*IFERROR($N$5:$N$6173*1,0)))),4),0)))</f>
        <v/>
      </c>
      <c r="P1350" s="10" t="inlineStr">
        <is>
          <t>Autobus attrezzati con chiamata di emergenza / Autobus totali in offerta, incluse scorte</t>
        </is>
      </c>
      <c r="Q1350" s="21">
        <f>IF($A1350="","",$A1350&amp;"|"&amp;$C1350)</f>
        <v/>
      </c>
      <c r="R1350" s="21">
        <f>IF($A1350="","",$A1350&amp;"|"&amp;$C1350&amp;"|"&amp;$D1350)</f>
        <v/>
      </c>
      <c r="S1350" s="21">
        <f>IF($A1350="","",IFERROR(INDEX(Offerte!$D$2:$D$200,MATCH($Q1350,Offerte!$L$2:$L$200,0)),0))</f>
        <v/>
      </c>
      <c r="T1350" s="21">
        <f>IF($A1350="","",IFERROR(INDEX(Offerte!$G$2:$G$200,MATCH($Q1350,Offerte!$L$2:$L$200,0)),"NO"))</f>
        <v/>
      </c>
    </row>
    <row r="1351">
      <c r="A1351" s="10">
        <f>IF(Offerte!$A45="","",Offerte!$A45)</f>
        <v/>
      </c>
      <c r="B1351" s="10">
        <f>IF(Offerte!$A45="","",Offerte!$B45)</f>
        <v/>
      </c>
      <c r="C1351" s="10">
        <f>IF(Offerte!$A45="","",Offerte!$C45)</f>
        <v/>
      </c>
      <c r="D1351" s="10" t="inlineStr">
        <is>
          <t>C.3.1</t>
        </is>
      </c>
      <c r="E1351" s="10" t="inlineStr">
        <is>
          <t>C</t>
        </is>
      </c>
      <c r="F1351" s="10" t="inlineStr">
        <is>
          <t>Q</t>
        </is>
      </c>
      <c r="G1351" s="10" t="inlineStr">
        <is>
          <t>higher</t>
        </is>
      </c>
      <c r="H1351" s="10" t="n">
        <v>2</v>
      </c>
      <c r="I1351" s="10" t="inlineStr">
        <is>
          <t>Tasso di copertura del servizio con dispositivi di informazione dinamica a bordo mezzo</t>
        </is>
      </c>
      <c r="J1351" s="20" t="n"/>
      <c r="K1351" s="20" t="n"/>
      <c r="L1351" s="20" t="n"/>
      <c r="M1351" s="20" t="n"/>
      <c r="N1351" s="21">
        <f>IF($A1351="","",IFERROR(VALUE($K1351)/VALUE($L1351),IFERROR(VALUE($J1351),0)))</f>
        <v/>
      </c>
      <c r="O1351" s="21">
        <f>IF($A1351="",0,IF(OR($S1351&lt;&gt;1,COUNTA($J1351:$M1351)=0),0,IF(SUMPRODUCT(MAX(($C$5:$C$6173=$C1351)*($D$5:$D$6173=$D1351)*($S$5:$S$6173=1)*IFERROR($N$5:$N$6173*1,0)))&gt;0,ROUND($H1351*($N1351/SUMPRODUCT(MAX(($C$5:$C$6173=$C1351)*($D$5:$D$6173=$D1351)*($S$5:$S$6173=1)*IFERROR($N$5:$N$6173*1,0)))),4),0)))</f>
        <v/>
      </c>
      <c r="P1351" s="10" t="inlineStr">
        <is>
          <t>Autobus con monitor e indicatori vocali / Autobus totali in offerta, incluse scorte</t>
        </is>
      </c>
      <c r="Q1351" s="21">
        <f>IF($A1351="","",$A1351&amp;"|"&amp;$C1351)</f>
        <v/>
      </c>
      <c r="R1351" s="21">
        <f>IF($A1351="","",$A1351&amp;"|"&amp;$C1351&amp;"|"&amp;$D1351)</f>
        <v/>
      </c>
      <c r="S1351" s="21">
        <f>IF($A1351="","",IFERROR(INDEX(Offerte!$D$2:$D$200,MATCH($Q1351,Offerte!$L$2:$L$200,0)),0))</f>
        <v/>
      </c>
      <c r="T1351" s="21">
        <f>IF($A1351="","",IFERROR(INDEX(Offerte!$G$2:$G$200,MATCH($Q1351,Offerte!$L$2:$L$200,0)),"NO"))</f>
        <v/>
      </c>
    </row>
    <row r="1352">
      <c r="A1352" s="10">
        <f>IF(Offerte!$A45="","",Offerte!$A45)</f>
        <v/>
      </c>
      <c r="B1352" s="10">
        <f>IF(Offerte!$A45="","",Offerte!$B45)</f>
        <v/>
      </c>
      <c r="C1352" s="10">
        <f>IF(Offerte!$A45="","",Offerte!$C45)</f>
        <v/>
      </c>
      <c r="D1352" s="10" t="inlineStr">
        <is>
          <t>C.3.2</t>
        </is>
      </c>
      <c r="E1352" s="10" t="inlineStr">
        <is>
          <t>C</t>
        </is>
      </c>
      <c r="F1352" s="10" t="inlineStr">
        <is>
          <t>T</t>
        </is>
      </c>
      <c r="G1352" s="10" t="inlineStr">
        <is>
          <t>tabular</t>
        </is>
      </c>
      <c r="H1352" s="10" t="n">
        <v>2</v>
      </c>
      <c r="I1352" s="10" t="inlineStr">
        <is>
          <t>Informazioni a bordo su coincidenze ai nodi</t>
        </is>
      </c>
      <c r="J1352" s="20" t="n"/>
      <c r="K1352" s="20" t="n"/>
      <c r="L1352" s="20" t="n"/>
      <c r="M1352" s="20" t="n"/>
      <c r="N1352" s="21">
        <f>IF($A1352="","",IF(IFERROR(VALUE($M1352),0)=1,1,0))</f>
        <v/>
      </c>
      <c r="O1352" s="21">
        <f>IF($A1352="",0,IF(OR($S1352&lt;&gt;1,COUNTA($J1352:$M1352)=0),0,IF(AND($N1352=1,IFERROR(SUMIFS($N$5:$N$6173,$Q$5:$Q$6173,$Q1352,$D$5:$D$6173,"C.3.1"),0)&gt;=0.5),$H1352,0)))</f>
        <v/>
      </c>
      <c r="P1352" s="10" t="inlineStr">
        <is>
          <t>Dipende da C.3.1 &gt;= 0.5</t>
        </is>
      </c>
      <c r="Q1352" s="21">
        <f>IF($A1352="","",$A1352&amp;"|"&amp;$C1352)</f>
        <v/>
      </c>
      <c r="R1352" s="21">
        <f>IF($A1352="","",$A1352&amp;"|"&amp;$C1352&amp;"|"&amp;$D1352)</f>
        <v/>
      </c>
      <c r="S1352" s="21">
        <f>IF($A1352="","",IFERROR(INDEX(Offerte!$D$2:$D$200,MATCH($Q1352,Offerte!$L$2:$L$200,0)),0))</f>
        <v/>
      </c>
      <c r="T1352" s="21">
        <f>IF($A1352="","",IFERROR(INDEX(Offerte!$G$2:$G$200,MATCH($Q1352,Offerte!$L$2:$L$200,0)),"NO"))</f>
        <v/>
      </c>
    </row>
    <row r="1353">
      <c r="A1353" s="10">
        <f>IF(Offerte!$A45="","",Offerte!$A45)</f>
        <v/>
      </c>
      <c r="B1353" s="10">
        <f>IF(Offerte!$A45="","",Offerte!$B45)</f>
        <v/>
      </c>
      <c r="C1353" s="10">
        <f>IF(Offerte!$A45="","",Offerte!$C45)</f>
        <v/>
      </c>
      <c r="D1353" s="10" t="inlineStr">
        <is>
          <t>D.1.1</t>
        </is>
      </c>
      <c r="E1353" s="10" t="inlineStr">
        <is>
          <t>D</t>
        </is>
      </c>
      <c r="F1353" s="10" t="inlineStr">
        <is>
          <t>Q</t>
        </is>
      </c>
      <c r="G1353" s="10" t="inlineStr">
        <is>
          <t>higher</t>
        </is>
      </c>
      <c r="H1353" s="10" t="n">
        <v>3</v>
      </c>
      <c r="I1353" s="10" t="inlineStr">
        <is>
          <t>Installazione di pensiline</t>
        </is>
      </c>
      <c r="J1353" s="20" t="n"/>
      <c r="K1353" s="20" t="n"/>
      <c r="L1353" s="20" t="n"/>
      <c r="M1353" s="20" t="n"/>
      <c r="N1353" s="21">
        <f>IF($A1353="","",IFERROR(VALUE($J1353),0))</f>
        <v/>
      </c>
      <c r="O1353" s="21">
        <f>IF($A1353="",0,IF(OR($S1353&lt;&gt;1,COUNTA($J1353:$M1353)=0),0,IF(SUMPRODUCT(MAX(($C$5:$C$6173=$C1353)*($D$5:$D$6173=$D1353)*($S$5:$S$6173=1)*IFERROR($N$5:$N$6173*1,0)))&gt;0,ROUND($H1353*($N1353/SUMPRODUCT(MAX(($C$5:$C$6173=$C1353)*($D$5:$D$6173=$D1353)*($S$5:$S$6173=1)*IFERROR($N$5:$N$6173*1,0)))),4),0)))</f>
        <v/>
      </c>
      <c r="P1353" s="10" t="inlineStr">
        <is>
          <t>fermate</t>
        </is>
      </c>
      <c r="Q1353" s="21">
        <f>IF($A1353="","",$A1353&amp;"|"&amp;$C1353)</f>
        <v/>
      </c>
      <c r="R1353" s="21">
        <f>IF($A1353="","",$A1353&amp;"|"&amp;$C1353&amp;"|"&amp;$D1353)</f>
        <v/>
      </c>
      <c r="S1353" s="21">
        <f>IF($A1353="","",IFERROR(INDEX(Offerte!$D$2:$D$200,MATCH($Q1353,Offerte!$L$2:$L$200,0)),0))</f>
        <v/>
      </c>
      <c r="T1353" s="21">
        <f>IF($A1353="","",IFERROR(INDEX(Offerte!$G$2:$G$200,MATCH($Q1353,Offerte!$L$2:$L$200,0)),"NO"))</f>
        <v/>
      </c>
    </row>
    <row r="1354">
      <c r="A1354" s="10">
        <f>IF(Offerte!$A45="","",Offerte!$A45)</f>
        <v/>
      </c>
      <c r="B1354" s="10">
        <f>IF(Offerte!$A45="","",Offerte!$B45)</f>
        <v/>
      </c>
      <c r="C1354" s="10">
        <f>IF(Offerte!$A45="","",Offerte!$C45)</f>
        <v/>
      </c>
      <c r="D1354" s="10" t="inlineStr">
        <is>
          <t>D.1.2</t>
        </is>
      </c>
      <c r="E1354" s="10" t="inlineStr">
        <is>
          <t>D</t>
        </is>
      </c>
      <c r="F1354" s="10" t="inlineStr">
        <is>
          <t>Q</t>
        </is>
      </c>
      <c r="G1354" s="10" t="inlineStr">
        <is>
          <t>higher</t>
        </is>
      </c>
      <c r="H1354" s="10" t="n">
        <v>3</v>
      </c>
      <c r="I1354" s="10" t="inlineStr">
        <is>
          <t>Installazione di paline di fermata conformi alla DGR 581/2023</t>
        </is>
      </c>
      <c r="J1354" s="20" t="n"/>
      <c r="K1354" s="20" t="n"/>
      <c r="L1354" s="20" t="n"/>
      <c r="M1354" s="20" t="n"/>
      <c r="N1354" s="21">
        <f>IF($A1354="","",IFERROR(VALUE($J1354),0))</f>
        <v/>
      </c>
      <c r="O1354" s="21">
        <f>IF($A1354="",0,IF(OR($S1354&lt;&gt;1,COUNTA($J1354:$M1354)=0),0,IF(SUMPRODUCT(MAX(($C$5:$C$6173=$C1354)*($D$5:$D$6173=$D1354)*($S$5:$S$6173=1)*IFERROR($N$5:$N$6173*1,0)))&gt;0,ROUND($H1354*($N1354/SUMPRODUCT(MAX(($C$5:$C$6173=$C1354)*($D$5:$D$6173=$D1354)*($S$5:$S$6173=1)*IFERROR($N$5:$N$6173*1,0)))),4),0)))</f>
        <v/>
      </c>
      <c r="P1354" s="10" t="inlineStr">
        <is>
          <t>fermate</t>
        </is>
      </c>
      <c r="Q1354" s="21">
        <f>IF($A1354="","",$A1354&amp;"|"&amp;$C1354)</f>
        <v/>
      </c>
      <c r="R1354" s="21">
        <f>IF($A1354="","",$A1354&amp;"|"&amp;$C1354&amp;"|"&amp;$D1354)</f>
        <v/>
      </c>
      <c r="S1354" s="21">
        <f>IF($A1354="","",IFERROR(INDEX(Offerte!$D$2:$D$200,MATCH($Q1354,Offerte!$L$2:$L$200,0)),0))</f>
        <v/>
      </c>
      <c r="T1354" s="21">
        <f>IF($A1354="","",IFERROR(INDEX(Offerte!$G$2:$G$200,MATCH($Q1354,Offerte!$L$2:$L$200,0)),"NO"))</f>
        <v/>
      </c>
    </row>
    <row r="1355">
      <c r="A1355" s="10">
        <f>IF(Offerte!$A45="","",Offerte!$A45)</f>
        <v/>
      </c>
      <c r="B1355" s="10">
        <f>IF(Offerte!$A45="","",Offerte!$B45)</f>
        <v/>
      </c>
      <c r="C1355" s="10">
        <f>IF(Offerte!$A45="","",Offerte!$C45)</f>
        <v/>
      </c>
      <c r="D1355" s="10" t="inlineStr">
        <is>
          <t>D.1.3</t>
        </is>
      </c>
      <c r="E1355" s="10" t="inlineStr">
        <is>
          <t>D</t>
        </is>
      </c>
      <c r="F1355" s="10" t="inlineStr">
        <is>
          <t>Q</t>
        </is>
      </c>
      <c r="G1355" s="10" t="inlineStr">
        <is>
          <t>higher</t>
        </is>
      </c>
      <c r="H1355" s="10" t="n">
        <v>2</v>
      </c>
      <c r="I1355" s="10" t="inlineStr">
        <is>
          <t>Display informativi connessi alle fermate</t>
        </is>
      </c>
      <c r="J1355" s="20" t="n"/>
      <c r="K1355" s="20" t="n"/>
      <c r="L1355" s="20" t="n"/>
      <c r="M1355" s="20" t="n"/>
      <c r="N1355" s="21">
        <f>IF($A1355="","",IFERROR(VALUE($J1355),0))</f>
        <v/>
      </c>
      <c r="O1355" s="21">
        <f>IF($A1355="",0,IF(OR($S1355&lt;&gt;1,COUNTA($J1355:$M1355)=0),0,IF(SUMPRODUCT(MAX(($C$5:$C$6173=$C1355)*($D$5:$D$6173=$D1355)*($S$5:$S$6173=1)*IFERROR($N$5:$N$6173*1,0)))&gt;0,ROUND($H1355*($N1355/SUMPRODUCT(MAX(($C$5:$C$6173=$C1355)*($D$5:$D$6173=$D1355)*($S$5:$S$6173=1)*IFERROR($N$5:$N$6173*1,0)))),4),0)))</f>
        <v/>
      </c>
      <c r="P1355" s="10" t="inlineStr">
        <is>
          <t>fermate</t>
        </is>
      </c>
      <c r="Q1355" s="21">
        <f>IF($A1355="","",$A1355&amp;"|"&amp;$C1355)</f>
        <v/>
      </c>
      <c r="R1355" s="21">
        <f>IF($A1355="","",$A1355&amp;"|"&amp;$C1355&amp;"|"&amp;$D1355)</f>
        <v/>
      </c>
      <c r="S1355" s="21">
        <f>IF($A1355="","",IFERROR(INDEX(Offerte!$D$2:$D$200,MATCH($Q1355,Offerte!$L$2:$L$200,0)),0))</f>
        <v/>
      </c>
      <c r="T1355" s="21">
        <f>IF($A1355="","",IFERROR(INDEX(Offerte!$G$2:$G$200,MATCH($Q1355,Offerte!$L$2:$L$200,0)),"NO"))</f>
        <v/>
      </c>
    </row>
    <row r="1356">
      <c r="A1356" s="10">
        <f>IF(Offerte!$A45="","",Offerte!$A45)</f>
        <v/>
      </c>
      <c r="B1356" s="10">
        <f>IF(Offerte!$A45="","",Offerte!$B45)</f>
        <v/>
      </c>
      <c r="C1356" s="10">
        <f>IF(Offerte!$A45="","",Offerte!$C45)</f>
        <v/>
      </c>
      <c r="D1356" s="10" t="inlineStr">
        <is>
          <t>D.2.1</t>
        </is>
      </c>
      <c r="E1356" s="10" t="inlineStr">
        <is>
          <t>D</t>
        </is>
      </c>
      <c r="F1356" s="10" t="inlineStr">
        <is>
          <t>Q</t>
        </is>
      </c>
      <c r="G1356" s="10" t="inlineStr">
        <is>
          <t>higher</t>
        </is>
      </c>
      <c r="H1356" s="10" t="n">
        <v>2</v>
      </c>
      <c r="I1356" s="10" t="inlineStr">
        <is>
          <t>Segnali tattili Loges-Vet-Evolution</t>
        </is>
      </c>
      <c r="J1356" s="20" t="n"/>
      <c r="K1356" s="20" t="n"/>
      <c r="L1356" s="20" t="n"/>
      <c r="M1356" s="20" t="n"/>
      <c r="N1356" s="21">
        <f>IF($A1356="","",IFERROR(VALUE($J1356),0))</f>
        <v/>
      </c>
      <c r="O1356" s="21">
        <f>IF($A1356="",0,IF(OR($S1356&lt;&gt;1,COUNTA($J1356:$M1356)=0),0,IF(SUMPRODUCT(MAX(($C$5:$C$6173=$C1356)*($D$5:$D$6173=$D1356)*($S$5:$S$6173=1)*IFERROR($N$5:$N$6173*1,0)))&gt;0,ROUND($H1356*($N1356/SUMPRODUCT(MAX(($C$5:$C$6173=$C1356)*($D$5:$D$6173=$D1356)*($S$5:$S$6173=1)*IFERROR($N$5:$N$6173*1,0)))),4),0)))</f>
        <v/>
      </c>
      <c r="P1356" s="10" t="inlineStr">
        <is>
          <t>fermate</t>
        </is>
      </c>
      <c r="Q1356" s="21">
        <f>IF($A1356="","",$A1356&amp;"|"&amp;$C1356)</f>
        <v/>
      </c>
      <c r="R1356" s="21">
        <f>IF($A1356="","",$A1356&amp;"|"&amp;$C1356&amp;"|"&amp;$D1356)</f>
        <v/>
      </c>
      <c r="S1356" s="21">
        <f>IF($A1356="","",IFERROR(INDEX(Offerte!$D$2:$D$200,MATCH($Q1356,Offerte!$L$2:$L$200,0)),0))</f>
        <v/>
      </c>
      <c r="T1356" s="21">
        <f>IF($A1356="","",IFERROR(INDEX(Offerte!$G$2:$G$200,MATCH($Q1356,Offerte!$L$2:$L$200,0)),"NO"))</f>
        <v/>
      </c>
    </row>
    <row r="1357">
      <c r="A1357" s="10">
        <f>IF(Offerte!$A45="","",Offerte!$A45)</f>
        <v/>
      </c>
      <c r="B1357" s="10">
        <f>IF(Offerte!$A45="","",Offerte!$B45)</f>
        <v/>
      </c>
      <c r="C1357" s="10">
        <f>IF(Offerte!$A45="","",Offerte!$C45)</f>
        <v/>
      </c>
      <c r="D1357" s="10" t="inlineStr">
        <is>
          <t>E.1.1</t>
        </is>
      </c>
      <c r="E1357" s="10" t="inlineStr">
        <is>
          <t>E</t>
        </is>
      </c>
      <c r="F1357" s="10" t="inlineStr">
        <is>
          <t>T</t>
        </is>
      </c>
      <c r="G1357" s="10" t="inlineStr">
        <is>
          <t>tabular</t>
        </is>
      </c>
      <c r="H1357" s="10" t="n">
        <v>2</v>
      </c>
      <c r="I1357" s="10" t="inlineStr">
        <is>
          <t>Mobile app con travel planner PRM</t>
        </is>
      </c>
      <c r="J1357" s="20" t="n"/>
      <c r="K1357" s="20" t="n"/>
      <c r="L1357" s="20" t="n"/>
      <c r="M1357" s="20" t="n"/>
      <c r="N1357" s="21">
        <f>IF($A1357="","",IF(IFERROR(VALUE($M1357),0)=1,1,0))</f>
        <v/>
      </c>
      <c r="O1357" s="21">
        <f>IF($A1357="",0,IF(OR($S1357&lt;&gt;1,COUNTA($J1357:$M1357)=0),0,IF($N1357=1,$H1357,0)))</f>
        <v/>
      </c>
      <c r="P1357" s="10" t="inlineStr">
        <is>
          <t>sì/no</t>
        </is>
      </c>
      <c r="Q1357" s="21">
        <f>IF($A1357="","",$A1357&amp;"|"&amp;$C1357)</f>
        <v/>
      </c>
      <c r="R1357" s="21">
        <f>IF($A1357="","",$A1357&amp;"|"&amp;$C1357&amp;"|"&amp;$D1357)</f>
        <v/>
      </c>
      <c r="S1357" s="21">
        <f>IF($A1357="","",IFERROR(INDEX(Offerte!$D$2:$D$200,MATCH($Q1357,Offerte!$L$2:$L$200,0)),0))</f>
        <v/>
      </c>
      <c r="T1357" s="21">
        <f>IF($A1357="","",IFERROR(INDEX(Offerte!$G$2:$G$200,MATCH($Q1357,Offerte!$L$2:$L$200,0)),"NO"))</f>
        <v/>
      </c>
    </row>
    <row r="1358">
      <c r="A1358" s="10">
        <f>IF(Offerte!$A45="","",Offerte!$A45)</f>
        <v/>
      </c>
      <c r="B1358" s="10">
        <f>IF(Offerte!$A45="","",Offerte!$B45)</f>
        <v/>
      </c>
      <c r="C1358" s="10">
        <f>IF(Offerte!$A45="","",Offerte!$C45)</f>
        <v/>
      </c>
      <c r="D1358" s="10" t="inlineStr">
        <is>
          <t>E.2.1</t>
        </is>
      </c>
      <c r="E1358" s="10" t="inlineStr">
        <is>
          <t>E</t>
        </is>
      </c>
      <c r="F1358" s="10" t="inlineStr">
        <is>
          <t>D</t>
        </is>
      </c>
      <c r="G1358" s="10" t="inlineStr">
        <is>
          <t>discretionary</t>
        </is>
      </c>
      <c r="H1358" s="10" t="n">
        <v>2</v>
      </c>
      <c r="I1358" s="10" t="inlineStr">
        <is>
          <t>Altre azioni informative e rapporti con gli utenti</t>
        </is>
      </c>
      <c r="J1358" s="20" t="n"/>
      <c r="K1358" s="20" t="n"/>
      <c r="L1358" s="20" t="n"/>
      <c r="M1358" s="20" t="n"/>
      <c r="N1358" s="21">
        <f>IF($A1358="","",MAX(0,MIN(1,IFERROR(VALUE($M1358),0))))</f>
        <v/>
      </c>
      <c r="O1358" s="21">
        <f>IF($A1358="",0,IF(OR($S1358&lt;&gt;1,COUNTA($J1358:$M1358)=0),0,IF(SUMPRODUCT(MAX(($C$5:$C$6173=$C1358)*($D$5:$D$6173=$D1358)*($S$5:$S$6173=1)*IFERROR($N$5:$N$6173*1,0)))&gt;0,ROUND($H1358*($N1358/SUMPRODUCT(MAX(($C$5:$C$6173=$C1358)*($D$5:$D$6173=$D1358)*($S$5:$S$6173=1)*IFERROR($N$5:$N$6173*1,0)))),4),0)))</f>
        <v/>
      </c>
      <c r="P1358" s="10" t="inlineStr">
        <is>
          <t>coeff.</t>
        </is>
      </c>
      <c r="Q1358" s="21">
        <f>IF($A1358="","",$A1358&amp;"|"&amp;$C1358)</f>
        <v/>
      </c>
      <c r="R1358" s="21">
        <f>IF($A1358="","",$A1358&amp;"|"&amp;$C1358&amp;"|"&amp;$D1358)</f>
        <v/>
      </c>
      <c r="S1358" s="21">
        <f>IF($A1358="","",IFERROR(INDEX(Offerte!$D$2:$D$200,MATCH($Q1358,Offerte!$L$2:$L$200,0)),0))</f>
        <v/>
      </c>
      <c r="T1358" s="21">
        <f>IF($A1358="","",IFERROR(INDEX(Offerte!$G$2:$G$200,MATCH($Q1358,Offerte!$L$2:$L$200,0)),"NO"))</f>
        <v/>
      </c>
    </row>
    <row r="1359">
      <c r="A1359" s="10">
        <f>IF(Offerte!$A45="","",Offerte!$A45)</f>
        <v/>
      </c>
      <c r="B1359" s="10">
        <f>IF(Offerte!$A45="","",Offerte!$B45)</f>
        <v/>
      </c>
      <c r="C1359" s="10">
        <f>IF(Offerte!$A45="","",Offerte!$C45)</f>
        <v/>
      </c>
      <c r="D1359" s="10" t="inlineStr">
        <is>
          <t>F.1.1</t>
        </is>
      </c>
      <c r="E1359" s="10" t="inlineStr">
        <is>
          <t>F</t>
        </is>
      </c>
      <c r="F1359" s="10" t="inlineStr">
        <is>
          <t>Q</t>
        </is>
      </c>
      <c r="G1359" s="10" t="inlineStr">
        <is>
          <t>lower</t>
        </is>
      </c>
      <c r="H1359" s="10" t="n">
        <v>7</v>
      </c>
      <c r="I1359" s="10" t="inlineStr">
        <is>
          <t>Performance ambientali del parco mezzi adibito al servizio - I_CEA</t>
        </is>
      </c>
      <c r="J1359" s="20" t="n"/>
      <c r="K1359" s="20" t="n"/>
      <c r="L1359" s="20" t="n"/>
      <c r="M1359" s="20" t="n"/>
      <c r="N1359" s="21">
        <f>IF($A1359="","",IFERROR(VALUE($J1359),0))</f>
        <v/>
      </c>
      <c r="O1359" s="21">
        <f>IF($A1359="",0,IF(OR($S1359&lt;&gt;1,COUNTA($J1359:$M1359)=0),0,IF(AND(IFERROR(AGGREGATE(15,6,$N$5:$N$6173/(($C$5:$C$6173=$C1359)*($D$5:$D$6173=$D1359)*($S$5:$S$6173=1)*($N$5:$N$6173&gt;0)),1),0)&gt;0,$N1359&gt;0),ROUND($H1359*(IFERROR(AGGREGATE(15,6,$N$5:$N$6173/(($C$5:$C$6173=$C1359)*($D$5:$D$6173=$D1359)*($S$5:$S$6173=1)*($N$5:$N$6173&gt;0)),1),0)/$N1359),4),0)))</f>
        <v/>
      </c>
      <c r="P1359" s="10" t="inlineStr">
        <is>
          <t>indice</t>
        </is>
      </c>
      <c r="Q1359" s="21">
        <f>IF($A1359="","",$A1359&amp;"|"&amp;$C1359)</f>
        <v/>
      </c>
      <c r="R1359" s="21">
        <f>IF($A1359="","",$A1359&amp;"|"&amp;$C1359&amp;"|"&amp;$D1359)</f>
        <v/>
      </c>
      <c r="S1359" s="21">
        <f>IF($A1359="","",IFERROR(INDEX(Offerte!$D$2:$D$200,MATCH($Q1359,Offerte!$L$2:$L$200,0)),0))</f>
        <v/>
      </c>
      <c r="T1359" s="21">
        <f>IF($A1359="","",IFERROR(INDEX(Offerte!$G$2:$G$200,MATCH($Q1359,Offerte!$L$2:$L$200,0)),"NO"))</f>
        <v/>
      </c>
    </row>
    <row r="1360">
      <c r="A1360" s="10">
        <f>IF(Offerte!$A45="","",Offerte!$A45)</f>
        <v/>
      </c>
      <c r="B1360" s="10">
        <f>IF(Offerte!$A45="","",Offerte!$B45)</f>
        <v/>
      </c>
      <c r="C1360" s="10">
        <f>IF(Offerte!$A45="","",Offerte!$C45)</f>
        <v/>
      </c>
      <c r="D1360" s="10" t="inlineStr">
        <is>
          <t>F.2.1</t>
        </is>
      </c>
      <c r="E1360" s="10" t="inlineStr">
        <is>
          <t>F</t>
        </is>
      </c>
      <c r="F1360" s="10" t="inlineStr">
        <is>
          <t>Q</t>
        </is>
      </c>
      <c r="G1360" s="10" t="inlineStr">
        <is>
          <t>higher</t>
        </is>
      </c>
      <c r="H1360" s="10" t="n">
        <v>2</v>
      </c>
      <c r="I1360" s="10" t="inlineStr">
        <is>
          <t>Tasso di copertura del servizio con dispositivi ECO-DRIVER</t>
        </is>
      </c>
      <c r="J1360" s="20" t="n"/>
      <c r="K1360" s="20" t="n"/>
      <c r="L1360" s="20" t="n"/>
      <c r="M1360" s="20" t="n"/>
      <c r="N1360" s="21">
        <f>IF($A1360="","",IFERROR(VALUE($K1360)/VALUE($L1360),IFERROR(VALUE($J1360),0)))</f>
        <v/>
      </c>
      <c r="O1360" s="21">
        <f>IF($A1360="",0,IF(OR($S1360&lt;&gt;1,COUNTA($J1360:$M1360)=0),0,IF(SUMPRODUCT(MAX(($C$5:$C$6173=$C1360)*($D$5:$D$6173=$D1360)*($S$5:$S$6173=1)*IFERROR($N$5:$N$6173*1,0)))&gt;0,ROUND($H1360*($N1360/SUMPRODUCT(MAX(($C$5:$C$6173=$C1360)*($D$5:$D$6173=$D1360)*($S$5:$S$6173=1)*IFERROR($N$5:$N$6173*1,0)))),4),0)))</f>
        <v/>
      </c>
      <c r="P1360" s="10" t="inlineStr">
        <is>
          <t>Autobus attrezzati con dispositivi ECO-DRIVER / Autobus totali in offerta, incluse scorte</t>
        </is>
      </c>
      <c r="Q1360" s="21">
        <f>IF($A1360="","",$A1360&amp;"|"&amp;$C1360)</f>
        <v/>
      </c>
      <c r="R1360" s="21">
        <f>IF($A1360="","",$A1360&amp;"|"&amp;$C1360&amp;"|"&amp;$D1360)</f>
        <v/>
      </c>
      <c r="S1360" s="21">
        <f>IF($A1360="","",IFERROR(INDEX(Offerte!$D$2:$D$200,MATCH($Q1360,Offerte!$L$2:$L$200,0)),0))</f>
        <v/>
      </c>
      <c r="T1360" s="21">
        <f>IF($A1360="","",IFERROR(INDEX(Offerte!$G$2:$G$200,MATCH($Q1360,Offerte!$L$2:$L$200,0)),"NO"))</f>
        <v/>
      </c>
    </row>
    <row r="1361">
      <c r="A1361" s="10">
        <f>IF(Offerte!$A45="","",Offerte!$A45)</f>
        <v/>
      </c>
      <c r="B1361" s="10">
        <f>IF(Offerte!$A45="","",Offerte!$B45)</f>
        <v/>
      </c>
      <c r="C1361" s="10">
        <f>IF(Offerte!$A45="","",Offerte!$C45)</f>
        <v/>
      </c>
      <c r="D1361" s="10" t="inlineStr">
        <is>
          <t>F.3.1</t>
        </is>
      </c>
      <c r="E1361" s="10" t="inlineStr">
        <is>
          <t>F</t>
        </is>
      </c>
      <c r="F1361" s="10" t="inlineStr">
        <is>
          <t>Q</t>
        </is>
      </c>
      <c r="G1361" s="10" t="inlineStr">
        <is>
          <t>higher</t>
        </is>
      </c>
      <c r="H1361" s="10" t="n">
        <v>2</v>
      </c>
      <c r="I1361" s="10" t="inlineStr">
        <is>
          <t>Autoproduzione consumi elettrici per trazione</t>
        </is>
      </c>
      <c r="J1361" s="20" t="n"/>
      <c r="K1361" s="20" t="n"/>
      <c r="L1361" s="20" t="n"/>
      <c r="M1361" s="20" t="n"/>
      <c r="N1361" s="21">
        <f>IF($A1361="","",IFERROR(VALUE($J1361),0))</f>
        <v/>
      </c>
      <c r="O1361" s="21">
        <f>IF($A1361="",0,IF(OR($S1361&lt;&gt;1,COUNTA($J1361:$M1361)=0),0,IF(SUMPRODUCT(MAX(($C$5:$C$6173=$C1361)*($D$5:$D$6173=$D1361)*($S$5:$S$6173=1)*IFERROR($N$5:$N$6173*1,0)))&gt;0,ROUND($H1361*($N1361/SUMPRODUCT(MAX(($C$5:$C$6173=$C1361)*($D$5:$D$6173=$D1361)*($S$5:$S$6173=1)*IFERROR($N$5:$N$6173*1,0)))),4),0)))</f>
        <v/>
      </c>
      <c r="P1361" s="10" t="inlineStr">
        <is>
          <t>kWh/anno</t>
        </is>
      </c>
      <c r="Q1361" s="21">
        <f>IF($A1361="","",$A1361&amp;"|"&amp;$C1361)</f>
        <v/>
      </c>
      <c r="R1361" s="21">
        <f>IF($A1361="","",$A1361&amp;"|"&amp;$C1361&amp;"|"&amp;$D1361)</f>
        <v/>
      </c>
      <c r="S1361" s="21">
        <f>IF($A1361="","",IFERROR(INDEX(Offerte!$D$2:$D$200,MATCH($Q1361,Offerte!$L$2:$L$200,0)),0))</f>
        <v/>
      </c>
      <c r="T1361" s="21">
        <f>IF($A1361="","",IFERROR(INDEX(Offerte!$G$2:$G$200,MATCH($Q1361,Offerte!$L$2:$L$200,0)),"NO"))</f>
        <v/>
      </c>
    </row>
    <row r="1362">
      <c r="A1362" s="10">
        <f>IF(Offerte!$A45="","",Offerte!$A45)</f>
        <v/>
      </c>
      <c r="B1362" s="10">
        <f>IF(Offerte!$A45="","",Offerte!$B45)</f>
        <v/>
      </c>
      <c r="C1362" s="10">
        <f>IF(Offerte!$A45="","",Offerte!$C45)</f>
        <v/>
      </c>
      <c r="D1362" s="10" t="inlineStr">
        <is>
          <t>F.4.1</t>
        </is>
      </c>
      <c r="E1362" s="10" t="inlineStr">
        <is>
          <t>F</t>
        </is>
      </c>
      <c r="F1362" s="10" t="inlineStr">
        <is>
          <t>Q</t>
        </is>
      </c>
      <c r="G1362" s="10" t="inlineStr">
        <is>
          <t>soil</t>
        </is>
      </c>
      <c r="H1362" s="10" t="n">
        <v>2</v>
      </c>
      <c r="I1362" s="10" t="inlineStr">
        <is>
          <t>Indice di consumo di suolo</t>
        </is>
      </c>
      <c r="J1362" s="20" t="n"/>
      <c r="K1362" s="20" t="n"/>
      <c r="L1362" s="20" t="n"/>
      <c r="M1362" s="20" t="n"/>
      <c r="N1362" s="21">
        <f>IF($A1362="","",IFERROR(VALUE($J1362),0))</f>
        <v/>
      </c>
      <c r="O1362" s="21">
        <f>IF($A1362="",0,IF(OR($S1362&lt;&gt;1,COUNTA($J1362:$M1362)=0),0,IF($N1362&lt;=0,$H1362,IF(SUMPRODUCT(MAX(($C$5:$C$6173=$C1362)*($D$5:$D$6173=$D1362)*($S$5:$S$6173=1)*IFERROR($N$5:$N$6173*1,0)))&gt;0,ROUND($H1362*((SUMPRODUCT(MAX(($C$5:$C$6173=$C1362)*($D$5:$D$6173=$D1362)*($S$5:$S$6173=1)*IFERROR($N$5:$N$6173*1,0)))-$N1362)/SUMPRODUCT(MAX(($C$5:$C$6173=$C1362)*($D$5:$D$6173=$D1362)*($S$5:$S$6173=1)*IFERROR($N$5:$N$6173*1,0)))),4),0))))</f>
        <v/>
      </c>
      <c r="P1362" s="10" t="inlineStr">
        <is>
          <t>m2</t>
        </is>
      </c>
      <c r="Q1362" s="21">
        <f>IF($A1362="","",$A1362&amp;"|"&amp;$C1362)</f>
        <v/>
      </c>
      <c r="R1362" s="21">
        <f>IF($A1362="","",$A1362&amp;"|"&amp;$C1362&amp;"|"&amp;$D1362)</f>
        <v/>
      </c>
      <c r="S1362" s="21">
        <f>IF($A1362="","",IFERROR(INDEX(Offerte!$D$2:$D$200,MATCH($Q1362,Offerte!$L$2:$L$200,0)),0))</f>
        <v/>
      </c>
      <c r="T1362" s="21">
        <f>IF($A1362="","",IFERROR(INDEX(Offerte!$G$2:$G$200,MATCH($Q1362,Offerte!$L$2:$L$200,0)),"NO"))</f>
        <v/>
      </c>
    </row>
    <row r="1363">
      <c r="A1363" s="10">
        <f>IF(Offerte!$A45="","",Offerte!$A45)</f>
        <v/>
      </c>
      <c r="B1363" s="10">
        <f>IF(Offerte!$A45="","",Offerte!$B45)</f>
        <v/>
      </c>
      <c r="C1363" s="10">
        <f>IF(Offerte!$A45="","",Offerte!$C45)</f>
        <v/>
      </c>
      <c r="D1363" s="10" t="inlineStr">
        <is>
          <t>F.5.1</t>
        </is>
      </c>
      <c r="E1363" s="10" t="inlineStr">
        <is>
          <t>F</t>
        </is>
      </c>
      <c r="F1363" s="10" t="inlineStr">
        <is>
          <t>T</t>
        </is>
      </c>
      <c r="G1363" s="10" t="inlineStr">
        <is>
          <t>tabular</t>
        </is>
      </c>
      <c r="H1363" s="10" t="n">
        <v>1</v>
      </c>
      <c r="I1363" s="10" t="inlineStr">
        <is>
          <t>Rendicontazione di sostenibilità ambientale</t>
        </is>
      </c>
      <c r="J1363" s="20" t="n"/>
      <c r="K1363" s="20" t="n"/>
      <c r="L1363" s="20" t="n"/>
      <c r="M1363" s="20" t="n"/>
      <c r="N1363" s="21">
        <f>IF($A1363="","",IF(IFERROR(VALUE($M1363),0)=1,1,0))</f>
        <v/>
      </c>
      <c r="O1363" s="21">
        <f>IF($A1363="",0,IF(OR($S1363&lt;&gt;1,COUNTA($J1363:$M1363)=0),0,IF($N1363=1,$H1363,0)))</f>
        <v/>
      </c>
      <c r="P1363" s="10" t="inlineStr">
        <is>
          <t>sì/no</t>
        </is>
      </c>
      <c r="Q1363" s="21">
        <f>IF($A1363="","",$A1363&amp;"|"&amp;$C1363)</f>
        <v/>
      </c>
      <c r="R1363" s="21">
        <f>IF($A1363="","",$A1363&amp;"|"&amp;$C1363&amp;"|"&amp;$D1363)</f>
        <v/>
      </c>
      <c r="S1363" s="21">
        <f>IF($A1363="","",IFERROR(INDEX(Offerte!$D$2:$D$200,MATCH($Q1363,Offerte!$L$2:$L$200,0)),0))</f>
        <v/>
      </c>
      <c r="T1363" s="21">
        <f>IF($A1363="","",IFERROR(INDEX(Offerte!$G$2:$G$200,MATCH($Q1363,Offerte!$L$2:$L$200,0)),"NO"))</f>
        <v/>
      </c>
    </row>
    <row r="1364">
      <c r="A1364" s="10">
        <f>IF(Offerte!$A45="","",Offerte!$A45)</f>
        <v/>
      </c>
      <c r="B1364" s="10">
        <f>IF(Offerte!$A45="","",Offerte!$B45)</f>
        <v/>
      </c>
      <c r="C1364" s="10">
        <f>IF(Offerte!$A45="","",Offerte!$C45)</f>
        <v/>
      </c>
      <c r="D1364" s="10" t="inlineStr">
        <is>
          <t>G.1.1</t>
        </is>
      </c>
      <c r="E1364" s="10" t="inlineStr">
        <is>
          <t>G</t>
        </is>
      </c>
      <c r="F1364" s="10" t="inlineStr">
        <is>
          <t>D</t>
        </is>
      </c>
      <c r="G1364" s="10" t="inlineStr">
        <is>
          <t>discretionary</t>
        </is>
      </c>
      <c r="H1364" s="10" t="n">
        <v>2</v>
      </c>
      <c r="I1364" s="10" t="inlineStr">
        <is>
          <t>Qualità del progetto di centrale di controllo aziendale</t>
        </is>
      </c>
      <c r="J1364" s="20" t="n"/>
      <c r="K1364" s="20" t="n"/>
      <c r="L1364" s="20" t="n"/>
      <c r="M1364" s="20" t="n"/>
      <c r="N1364" s="21">
        <f>IF($A1364="","",MAX(0,MIN(1,IFERROR(VALUE($M1364),0))))</f>
        <v/>
      </c>
      <c r="O1364" s="21">
        <f>IF($A1364="",0,IF(OR($S1364&lt;&gt;1,COUNTA($J1364:$M1364)=0),0,IF(SUMPRODUCT(MAX(($C$5:$C$6173=$C1364)*($D$5:$D$6173=$D1364)*($S$5:$S$6173=1)*IFERROR($N$5:$N$6173*1,0)))&gt;0,ROUND($H1364*($N1364/SUMPRODUCT(MAX(($C$5:$C$6173=$C1364)*($D$5:$D$6173=$D1364)*($S$5:$S$6173=1)*IFERROR($N$5:$N$6173*1,0)))),4),0)))</f>
        <v/>
      </c>
      <c r="P1364" s="10" t="inlineStr">
        <is>
          <t>coeff.</t>
        </is>
      </c>
      <c r="Q1364" s="21">
        <f>IF($A1364="","",$A1364&amp;"|"&amp;$C1364)</f>
        <v/>
      </c>
      <c r="R1364" s="21">
        <f>IF($A1364="","",$A1364&amp;"|"&amp;$C1364&amp;"|"&amp;$D1364)</f>
        <v/>
      </c>
      <c r="S1364" s="21">
        <f>IF($A1364="","",IFERROR(INDEX(Offerte!$D$2:$D$200,MATCH($Q1364,Offerte!$L$2:$L$200,0)),0))</f>
        <v/>
      </c>
      <c r="T1364" s="21">
        <f>IF($A1364="","",IFERROR(INDEX(Offerte!$G$2:$G$200,MATCH($Q1364,Offerte!$L$2:$L$200,0)),"NO"))</f>
        <v/>
      </c>
    </row>
    <row r="1365">
      <c r="A1365" s="10">
        <f>IF(Offerte!$A45="","",Offerte!$A45)</f>
        <v/>
      </c>
      <c r="B1365" s="10">
        <f>IF(Offerte!$A45="","",Offerte!$B45)</f>
        <v/>
      </c>
      <c r="C1365" s="10">
        <f>IF(Offerte!$A45="","",Offerte!$C45)</f>
        <v/>
      </c>
      <c r="D1365" s="10" t="inlineStr">
        <is>
          <t>G.2.1</t>
        </is>
      </c>
      <c r="E1365" s="10" t="inlineStr">
        <is>
          <t>G</t>
        </is>
      </c>
      <c r="F1365" s="10" t="inlineStr">
        <is>
          <t>T</t>
        </is>
      </c>
      <c r="G1365" s="10" t="inlineStr">
        <is>
          <t>tabular</t>
        </is>
      </c>
      <c r="H1365" s="10" t="n">
        <v>1</v>
      </c>
      <c r="I1365" s="10" t="inlineStr">
        <is>
          <t>Certificazione ISO 45001</t>
        </is>
      </c>
      <c r="J1365" s="20" t="n"/>
      <c r="K1365" s="20" t="n"/>
      <c r="L1365" s="20" t="n"/>
      <c r="M1365" s="20" t="n"/>
      <c r="N1365" s="21">
        <f>IF($A1365="","",IF(IFERROR(VALUE($M1365),0)=1,1,0))</f>
        <v/>
      </c>
      <c r="O1365" s="21">
        <f>IF($A1365="",0,IF(OR($S1365&lt;&gt;1,COUNTA($J1365:$M1365)=0),0,IF($N1365=1,$H1365,0)))</f>
        <v/>
      </c>
      <c r="P1365" s="10" t="inlineStr">
        <is>
          <t>sì/no</t>
        </is>
      </c>
      <c r="Q1365" s="21">
        <f>IF($A1365="","",$A1365&amp;"|"&amp;$C1365)</f>
        <v/>
      </c>
      <c r="R1365" s="21">
        <f>IF($A1365="","",$A1365&amp;"|"&amp;$C1365&amp;"|"&amp;$D1365)</f>
        <v/>
      </c>
      <c r="S1365" s="21">
        <f>IF($A1365="","",IFERROR(INDEX(Offerte!$D$2:$D$200,MATCH($Q1365,Offerte!$L$2:$L$200,0)),0))</f>
        <v/>
      </c>
      <c r="T1365" s="21">
        <f>IF($A1365="","",IFERROR(INDEX(Offerte!$G$2:$G$200,MATCH($Q1365,Offerte!$L$2:$L$200,0)),"NO"))</f>
        <v/>
      </c>
    </row>
    <row r="1366">
      <c r="A1366" s="10">
        <f>IF(Offerte!$A45="","",Offerte!$A45)</f>
        <v/>
      </c>
      <c r="B1366" s="10">
        <f>IF(Offerte!$A45="","",Offerte!$B45)</f>
        <v/>
      </c>
      <c r="C1366" s="10">
        <f>IF(Offerte!$A45="","",Offerte!$C45)</f>
        <v/>
      </c>
      <c r="D1366" s="10" t="inlineStr">
        <is>
          <t>G.3.1</t>
        </is>
      </c>
      <c r="E1366" s="10" t="inlineStr">
        <is>
          <t>G</t>
        </is>
      </c>
      <c r="F1366" s="10" t="inlineStr">
        <is>
          <t>T</t>
        </is>
      </c>
      <c r="G1366" s="10" t="inlineStr">
        <is>
          <t>tabular</t>
        </is>
      </c>
      <c r="H1366" s="10" t="n">
        <v>1</v>
      </c>
      <c r="I1366" s="10" t="inlineStr">
        <is>
          <t>Certificazioni di responsabilità sociale</t>
        </is>
      </c>
      <c r="J1366" s="20" t="n"/>
      <c r="K1366" s="20" t="n"/>
      <c r="L1366" s="20" t="n"/>
      <c r="M1366" s="20" t="n"/>
      <c r="N1366" s="21">
        <f>IF($A1366="","",IF(IFERROR(VALUE($M1366),0)=1,1,0))</f>
        <v/>
      </c>
      <c r="O1366" s="21">
        <f>IF($A1366="",0,IF(OR($S1366&lt;&gt;1,COUNTA($J1366:$M1366)=0),0,IF($N1366=1,$H1366,0)))</f>
        <v/>
      </c>
      <c r="P1366" s="10" t="inlineStr">
        <is>
          <t>sì/no</t>
        </is>
      </c>
      <c r="Q1366" s="21">
        <f>IF($A1366="","",$A1366&amp;"|"&amp;$C1366)</f>
        <v/>
      </c>
      <c r="R1366" s="21">
        <f>IF($A1366="","",$A1366&amp;"|"&amp;$C1366&amp;"|"&amp;$D1366)</f>
        <v/>
      </c>
      <c r="S1366" s="21">
        <f>IF($A1366="","",IFERROR(INDEX(Offerte!$D$2:$D$200,MATCH($Q1366,Offerte!$L$2:$L$200,0)),0))</f>
        <v/>
      </c>
      <c r="T1366" s="21">
        <f>IF($A1366="","",IFERROR(INDEX(Offerte!$G$2:$G$200,MATCH($Q1366,Offerte!$L$2:$L$200,0)),"NO"))</f>
        <v/>
      </c>
    </row>
    <row r="1367">
      <c r="A1367" s="10">
        <f>IF(Offerte!$A45="","",Offerte!$A45)</f>
        <v/>
      </c>
      <c r="B1367" s="10">
        <f>IF(Offerte!$A45="","",Offerte!$B45)</f>
        <v/>
      </c>
      <c r="C1367" s="10">
        <f>IF(Offerte!$A45="","",Offerte!$C45)</f>
        <v/>
      </c>
      <c r="D1367" s="10" t="inlineStr">
        <is>
          <t>G.4.1</t>
        </is>
      </c>
      <c r="E1367" s="10" t="inlineStr">
        <is>
          <t>G</t>
        </is>
      </c>
      <c r="F1367" s="10" t="inlineStr">
        <is>
          <t>D</t>
        </is>
      </c>
      <c r="G1367" s="10" t="inlineStr">
        <is>
          <t>discretionary</t>
        </is>
      </c>
      <c r="H1367" s="10" t="n">
        <v>2</v>
      </c>
      <c r="I1367" s="10" t="inlineStr">
        <is>
          <t>Qualità del piano di formazione del personale</t>
        </is>
      </c>
      <c r="J1367" s="20" t="n"/>
      <c r="K1367" s="20" t="n"/>
      <c r="L1367" s="20" t="n"/>
      <c r="M1367" s="20" t="n"/>
      <c r="N1367" s="21">
        <f>IF($A1367="","",MAX(0,MIN(1,IFERROR(VALUE($M1367),0))))</f>
        <v/>
      </c>
      <c r="O1367" s="21">
        <f>IF($A1367="",0,IF(OR($S1367&lt;&gt;1,COUNTA($J1367:$M1367)=0),0,IF(SUMPRODUCT(MAX(($C$5:$C$6173=$C1367)*($D$5:$D$6173=$D1367)*($S$5:$S$6173=1)*IFERROR($N$5:$N$6173*1,0)))&gt;0,ROUND($H1367*($N1367/SUMPRODUCT(MAX(($C$5:$C$6173=$C1367)*($D$5:$D$6173=$D1367)*($S$5:$S$6173=1)*IFERROR($N$5:$N$6173*1,0)))),4),0)))</f>
        <v/>
      </c>
      <c r="P1367" s="10" t="inlineStr">
        <is>
          <t>coeff.</t>
        </is>
      </c>
      <c r="Q1367" s="21">
        <f>IF($A1367="","",$A1367&amp;"|"&amp;$C1367)</f>
        <v/>
      </c>
      <c r="R1367" s="21">
        <f>IF($A1367="","",$A1367&amp;"|"&amp;$C1367&amp;"|"&amp;$D1367)</f>
        <v/>
      </c>
      <c r="S1367" s="21">
        <f>IF($A1367="","",IFERROR(INDEX(Offerte!$D$2:$D$200,MATCH($Q1367,Offerte!$L$2:$L$200,0)),0))</f>
        <v/>
      </c>
      <c r="T1367" s="21">
        <f>IF($A1367="","",IFERROR(INDEX(Offerte!$G$2:$G$200,MATCH($Q1367,Offerte!$L$2:$L$200,0)),"NO"))</f>
        <v/>
      </c>
    </row>
    <row r="1368">
      <c r="A1368" s="10">
        <f>IF(Offerte!$A45="","",Offerte!$A45)</f>
        <v/>
      </c>
      <c r="B1368" s="10">
        <f>IF(Offerte!$A45="","",Offerte!$B45)</f>
        <v/>
      </c>
      <c r="C1368" s="10">
        <f>IF(Offerte!$A45="","",Offerte!$C45)</f>
        <v/>
      </c>
      <c r="D1368" s="10" t="inlineStr">
        <is>
          <t>G.5.1</t>
        </is>
      </c>
      <c r="E1368" s="10" t="inlineStr">
        <is>
          <t>G</t>
        </is>
      </c>
      <c r="F1368" s="10" t="inlineStr">
        <is>
          <t>T</t>
        </is>
      </c>
      <c r="G1368" s="10" t="inlineStr">
        <is>
          <t>tabular</t>
        </is>
      </c>
      <c r="H1368" s="10" t="n">
        <v>1</v>
      </c>
      <c r="I1368" s="10" t="inlineStr">
        <is>
          <t>Impegno al mantenimento delle garanzie del contratto di secondo livello del gestore uscente</t>
        </is>
      </c>
      <c r="J1368" s="20" t="n"/>
      <c r="K1368" s="20" t="n"/>
      <c r="L1368" s="20" t="n"/>
      <c r="M1368" s="20" t="n"/>
      <c r="N1368" s="21">
        <f>IF($A1368="","",IF(IFERROR(VALUE($M1368),0)=1,1,0))</f>
        <v/>
      </c>
      <c r="O1368" s="21">
        <f>IF($A1368="",0,IF(OR($S1368&lt;&gt;1,COUNTA($J1368:$M1368)=0),0,IF($N1368=1,$H1368,0)))</f>
        <v/>
      </c>
      <c r="P1368" s="10" t="inlineStr">
        <is>
          <t>sì/no</t>
        </is>
      </c>
      <c r="Q1368" s="21">
        <f>IF($A1368="","",$A1368&amp;"|"&amp;$C1368)</f>
        <v/>
      </c>
      <c r="R1368" s="21">
        <f>IF($A1368="","",$A1368&amp;"|"&amp;$C1368&amp;"|"&amp;$D1368)</f>
        <v/>
      </c>
      <c r="S1368" s="21">
        <f>IF($A1368="","",IFERROR(INDEX(Offerte!$D$2:$D$200,MATCH($Q1368,Offerte!$L$2:$L$200,0)),0))</f>
        <v/>
      </c>
      <c r="T1368" s="21">
        <f>IF($A1368="","",IFERROR(INDEX(Offerte!$G$2:$G$200,MATCH($Q1368,Offerte!$L$2:$L$200,0)),"NO"))</f>
        <v/>
      </c>
    </row>
    <row r="1369">
      <c r="A1369" s="10">
        <f>IF(Offerte!$A46="","",Offerte!$A46)</f>
        <v/>
      </c>
      <c r="B1369" s="10">
        <f>IF(Offerte!$A46="","",Offerte!$B46)</f>
        <v/>
      </c>
      <c r="C1369" s="10">
        <f>IF(Offerte!$A46="","",Offerte!$C46)</f>
        <v/>
      </c>
      <c r="D1369" s="10" t="inlineStr">
        <is>
          <t>A.1.1</t>
        </is>
      </c>
      <c r="E1369" s="10" t="inlineStr">
        <is>
          <t>A</t>
        </is>
      </c>
      <c r="F1369" s="10" t="inlineStr">
        <is>
          <t>Q</t>
        </is>
      </c>
      <c r="G1369" s="10" t="inlineStr">
        <is>
          <t>higher</t>
        </is>
      </c>
      <c r="H1369" s="10" t="n">
        <v>3</v>
      </c>
      <c r="I1369" s="10" t="inlineStr">
        <is>
          <t>Tasso aggiuntivo di corse controllate</t>
        </is>
      </c>
      <c r="J1369" s="20" t="n"/>
      <c r="K1369" s="20" t="n"/>
      <c r="L1369" s="20" t="n"/>
      <c r="M1369" s="20" t="n"/>
      <c r="N1369" s="21">
        <f>IF($A1369="","",IFERROR(VALUE($K1369)/VALUE($L1369)*100,IFERROR(VALUE($J1369),0)))</f>
        <v/>
      </c>
      <c r="O1369" s="21">
        <f>IF($A1369="",0,IF(OR($S1369&lt;&gt;1,COUNTA($J1369:$M1369)=0),0,IF(SUMPRODUCT(MAX(($C$5:$C$6173=$C1369)*($D$5:$D$6173=$D1369)*($S$5:$S$6173=1)*IFERROR($N$5:$N$6173*1,0)))&gt;0,ROUND($H1369*($N1369/SUMPRODUCT(MAX(($C$5:$C$6173=$C1369)*($D$5:$D$6173=$D1369)*($S$5:$S$6173=1)*IFERROR($N$5:$N$6173*1,0)))),4),0)))</f>
        <v/>
      </c>
      <c r="P1369" s="10" t="inlineStr">
        <is>
          <t>Corse controllate annue / Corse programmate annue</t>
        </is>
      </c>
      <c r="Q1369" s="21">
        <f>IF($A1369="","",$A1369&amp;"|"&amp;$C1369)</f>
        <v/>
      </c>
      <c r="R1369" s="21">
        <f>IF($A1369="","",$A1369&amp;"|"&amp;$C1369&amp;"|"&amp;$D1369)</f>
        <v/>
      </c>
      <c r="S1369" s="21">
        <f>IF($A1369="","",IFERROR(INDEX(Offerte!$D$2:$D$200,MATCH($Q1369,Offerte!$L$2:$L$200,0)),0))</f>
        <v/>
      </c>
      <c r="T1369" s="21">
        <f>IF($A1369="","",IFERROR(INDEX(Offerte!$G$2:$G$200,MATCH($Q1369,Offerte!$L$2:$L$200,0)),"NO"))</f>
        <v/>
      </c>
    </row>
    <row r="1370">
      <c r="A1370" s="10">
        <f>IF(Offerte!$A46="","",Offerte!$A46)</f>
        <v/>
      </c>
      <c r="B1370" s="10">
        <f>IF(Offerte!$A46="","",Offerte!$B46)</f>
        <v/>
      </c>
      <c r="C1370" s="10">
        <f>IF(Offerte!$A46="","",Offerte!$C46)</f>
        <v/>
      </c>
      <c r="D1370" s="10" t="inlineStr">
        <is>
          <t>A.1.2</t>
        </is>
      </c>
      <c r="E1370" s="10" t="inlineStr">
        <is>
          <t>A</t>
        </is>
      </c>
      <c r="F1370" s="10" t="inlineStr">
        <is>
          <t>Q</t>
        </is>
      </c>
      <c r="G1370" s="10" t="inlineStr">
        <is>
          <t>higher</t>
        </is>
      </c>
      <c r="H1370" s="10" t="n">
        <v>4</v>
      </c>
      <c r="I1370" s="10" t="inlineStr">
        <is>
          <t>Numero aggiuntivo di passeggeri controllati</t>
        </is>
      </c>
      <c r="J1370" s="20" t="n"/>
      <c r="K1370" s="20" t="n"/>
      <c r="L1370" s="20" t="n"/>
      <c r="M1370" s="20" t="n"/>
      <c r="N1370" s="21">
        <f>IF($A1370="","",IFERROR(VALUE($J1370),0))</f>
        <v/>
      </c>
      <c r="O1370" s="21">
        <f>IF($A1370="",0,IF(OR($S1370&lt;&gt;1,COUNTA($J1370:$M1370)=0),0,IF(SUMPRODUCT(MAX(($C$5:$C$6173=$C1370)*($D$5:$D$6173=$D1370)*($S$5:$S$6173=1)*IFERROR($N$5:$N$6173*1,0)))&gt;0,ROUND($H1370*($N1370/SUMPRODUCT(MAX(($C$5:$C$6173=$C1370)*($D$5:$D$6173=$D1370)*($S$5:$S$6173=1)*IFERROR($N$5:$N$6173*1,0)))),4),0)))</f>
        <v/>
      </c>
      <c r="P1370" s="10" t="inlineStr">
        <is>
          <t>passeggeri/anno</t>
        </is>
      </c>
      <c r="Q1370" s="21">
        <f>IF($A1370="","",$A1370&amp;"|"&amp;$C1370)</f>
        <v/>
      </c>
      <c r="R1370" s="21">
        <f>IF($A1370="","",$A1370&amp;"|"&amp;$C1370&amp;"|"&amp;$D1370)</f>
        <v/>
      </c>
      <c r="S1370" s="21">
        <f>IF($A1370="","",IFERROR(INDEX(Offerte!$D$2:$D$200,MATCH($Q1370,Offerte!$L$2:$L$200,0)),0))</f>
        <v/>
      </c>
      <c r="T1370" s="21">
        <f>IF($A1370="","",IFERROR(INDEX(Offerte!$G$2:$G$200,MATCH($Q1370,Offerte!$L$2:$L$200,0)),"NO"))</f>
        <v/>
      </c>
    </row>
    <row r="1371">
      <c r="A1371" s="10">
        <f>IF(Offerte!$A46="","",Offerte!$A46)</f>
        <v/>
      </c>
      <c r="B1371" s="10">
        <f>IF(Offerte!$A46="","",Offerte!$B46)</f>
        <v/>
      </c>
      <c r="C1371" s="10">
        <f>IF(Offerte!$A46="","",Offerte!$C46)</f>
        <v/>
      </c>
      <c r="D1371" s="10" t="inlineStr">
        <is>
          <t>B.1.1</t>
        </is>
      </c>
      <c r="E1371" s="10" t="inlineStr">
        <is>
          <t>B</t>
        </is>
      </c>
      <c r="F1371" s="10" t="inlineStr">
        <is>
          <t>Q</t>
        </is>
      </c>
      <c r="G1371" s="10" t="inlineStr">
        <is>
          <t>higher</t>
        </is>
      </c>
      <c r="H1371" s="10" t="n">
        <v>3</v>
      </c>
      <c r="I1371" s="10" t="inlineStr">
        <is>
          <t>Incremento dei posti offerti nelle fasce di punta</t>
        </is>
      </c>
      <c r="J1371" s="20" t="n"/>
      <c r="K1371" s="20" t="n"/>
      <c r="L1371" s="20" t="n"/>
      <c r="M1371" s="20" t="n"/>
      <c r="N1371" s="21">
        <f>IF($A1371="","",IFERROR(VALUE($J1371),0))</f>
        <v/>
      </c>
      <c r="O1371" s="21">
        <f>IF($A1371="",0,IF(OR($S1371&lt;&gt;1,COUNTA($J1371:$M1371)=0),0,IF(SUMPRODUCT(MAX(($C$5:$C$6173=$C1371)*($D$5:$D$6173=$D1371)*($S$5:$S$6173=1)*IFERROR($N$5:$N$6173*1,0)))&gt;0,ROUND($H1371*($N1371/SUMPRODUCT(MAX(($C$5:$C$6173=$C1371)*($D$5:$D$6173=$D1371)*($S$5:$S$6173=1)*IFERROR($N$5:$N$6173*1,0)))),4),0)))</f>
        <v/>
      </c>
      <c r="P1371" s="10" t="inlineStr">
        <is>
          <t>posti*km</t>
        </is>
      </c>
      <c r="Q1371" s="21">
        <f>IF($A1371="","",$A1371&amp;"|"&amp;$C1371)</f>
        <v/>
      </c>
      <c r="R1371" s="21">
        <f>IF($A1371="","",$A1371&amp;"|"&amp;$C1371&amp;"|"&amp;$D1371)</f>
        <v/>
      </c>
      <c r="S1371" s="21">
        <f>IF($A1371="","",IFERROR(INDEX(Offerte!$D$2:$D$200,MATCH($Q1371,Offerte!$L$2:$L$200,0)),0))</f>
        <v/>
      </c>
      <c r="T1371" s="21">
        <f>IF($A1371="","",IFERROR(INDEX(Offerte!$G$2:$G$200,MATCH($Q1371,Offerte!$L$2:$L$200,0)),"NO"))</f>
        <v/>
      </c>
    </row>
    <row r="1372">
      <c r="A1372" s="10">
        <f>IF(Offerte!$A46="","",Offerte!$A46)</f>
        <v/>
      </c>
      <c r="B1372" s="10">
        <f>IF(Offerte!$A46="","",Offerte!$B46)</f>
        <v/>
      </c>
      <c r="C1372" s="10">
        <f>IF(Offerte!$A46="","",Offerte!$C46)</f>
        <v/>
      </c>
      <c r="D1372" s="10" t="inlineStr">
        <is>
          <t>B.2.1</t>
        </is>
      </c>
      <c r="E1372" s="10" t="inlineStr">
        <is>
          <t>B</t>
        </is>
      </c>
      <c r="F1372" s="10" t="inlineStr">
        <is>
          <t>Q</t>
        </is>
      </c>
      <c r="G1372" s="10" t="inlineStr">
        <is>
          <t>higher</t>
        </is>
      </c>
      <c r="H1372" s="10" t="n">
        <v>4</v>
      </c>
      <c r="I1372" s="10" t="inlineStr">
        <is>
          <t>Corse aggiuntive nell'arco giornaliero base</t>
        </is>
      </c>
      <c r="J1372" s="20" t="n"/>
      <c r="K1372" s="20" t="n"/>
      <c r="L1372" s="20" t="n"/>
      <c r="M1372" s="20" t="n"/>
      <c r="N1372" s="21">
        <f>IF($A1372="","",IFERROR(VALUE($J1372),0))</f>
        <v/>
      </c>
      <c r="O1372" s="21">
        <f>IF($A1372="",0,IF(OR($S1372&lt;&gt;1,COUNTA($J1372:$M1372)=0),0,IF(SUMPRODUCT(MAX(($C$5:$C$6173=$C1372)*($D$5:$D$6173=$D1372)*($S$5:$S$6173=1)*IFERROR($N$5:$N$6173*1,0)))&gt;0,ROUND($H1372*($N1372/SUMPRODUCT(MAX(($C$5:$C$6173=$C1372)*($D$5:$D$6173=$D1372)*($S$5:$S$6173=1)*IFERROR($N$5:$N$6173*1,0)))),4),0)))</f>
        <v/>
      </c>
      <c r="P1372" s="10" t="inlineStr">
        <is>
          <t>corse</t>
        </is>
      </c>
      <c r="Q1372" s="21">
        <f>IF($A1372="","",$A1372&amp;"|"&amp;$C1372)</f>
        <v/>
      </c>
      <c r="R1372" s="21">
        <f>IF($A1372="","",$A1372&amp;"|"&amp;$C1372&amp;"|"&amp;$D1372)</f>
        <v/>
      </c>
      <c r="S1372" s="21">
        <f>IF($A1372="","",IFERROR(INDEX(Offerte!$D$2:$D$200,MATCH($Q1372,Offerte!$L$2:$L$200,0)),0))</f>
        <v/>
      </c>
      <c r="T1372" s="21">
        <f>IF($A1372="","",IFERROR(INDEX(Offerte!$G$2:$G$200,MATCH($Q1372,Offerte!$L$2:$L$200,0)),"NO"))</f>
        <v/>
      </c>
    </row>
    <row r="1373">
      <c r="A1373" s="10">
        <f>IF(Offerte!$A46="","",Offerte!$A46)</f>
        <v/>
      </c>
      <c r="B1373" s="10">
        <f>IF(Offerte!$A46="","",Offerte!$B46)</f>
        <v/>
      </c>
      <c r="C1373" s="10">
        <f>IF(Offerte!$A46="","",Offerte!$C46)</f>
        <v/>
      </c>
      <c r="D1373" s="10" t="inlineStr">
        <is>
          <t>B.3.1</t>
        </is>
      </c>
      <c r="E1373" s="10" t="inlineStr">
        <is>
          <t>B</t>
        </is>
      </c>
      <c r="F1373" s="10" t="inlineStr">
        <is>
          <t>Q</t>
        </is>
      </c>
      <c r="G1373" s="10" t="inlineStr">
        <is>
          <t>higher</t>
        </is>
      </c>
      <c r="H1373" s="10" t="n">
        <v>2</v>
      </c>
      <c r="I1373" s="10" t="inlineStr">
        <is>
          <t>Numero di corse aggiuntive per allungamento dell'arco di servizio giornaliero nelle fasce serali</t>
        </is>
      </c>
      <c r="J1373" s="20" t="n"/>
      <c r="K1373" s="20" t="n"/>
      <c r="L1373" s="20" t="n"/>
      <c r="M1373" s="20" t="n"/>
      <c r="N1373" s="21">
        <f>IF($A1373="","",IFERROR(VALUE($J1373),0))</f>
        <v/>
      </c>
      <c r="O1373" s="21">
        <f>IF($A1373="",0,IF(OR($S1373&lt;&gt;1,COUNTA($J1373:$M1373)=0),0,IF(SUMPRODUCT(MAX(($C$5:$C$6173=$C1373)*($D$5:$D$6173=$D1373)*($S$5:$S$6173=1)*IFERROR($N$5:$N$6173*1,0)))&gt;0,ROUND($H1373*($N1373/SUMPRODUCT(MAX(($C$5:$C$6173=$C1373)*($D$5:$D$6173=$D1373)*($S$5:$S$6173=1)*IFERROR($N$5:$N$6173*1,0)))),4),0)))</f>
        <v/>
      </c>
      <c r="P1373" s="10" t="inlineStr">
        <is>
          <t>corse</t>
        </is>
      </c>
      <c r="Q1373" s="21">
        <f>IF($A1373="","",$A1373&amp;"|"&amp;$C1373)</f>
        <v/>
      </c>
      <c r="R1373" s="21">
        <f>IF($A1373="","",$A1373&amp;"|"&amp;$C1373&amp;"|"&amp;$D1373)</f>
        <v/>
      </c>
      <c r="S1373" s="21">
        <f>IF($A1373="","",IFERROR(INDEX(Offerte!$D$2:$D$200,MATCH($Q1373,Offerte!$L$2:$L$200,0)),0))</f>
        <v/>
      </c>
      <c r="T1373" s="21">
        <f>IF($A1373="","",IFERROR(INDEX(Offerte!$G$2:$G$200,MATCH($Q1373,Offerte!$L$2:$L$200,0)),"NO"))</f>
        <v/>
      </c>
    </row>
    <row r="1374">
      <c r="A1374" s="10">
        <f>IF(Offerte!$A46="","",Offerte!$A46)</f>
        <v/>
      </c>
      <c r="B1374" s="10">
        <f>IF(Offerte!$A46="","",Offerte!$B46)</f>
        <v/>
      </c>
      <c r="C1374" s="10">
        <f>IF(Offerte!$A46="","",Offerte!$C46)</f>
        <v/>
      </c>
      <c r="D1374" s="10" t="inlineStr">
        <is>
          <t>B.4.1</t>
        </is>
      </c>
      <c r="E1374" s="10" t="inlineStr">
        <is>
          <t>B</t>
        </is>
      </c>
      <c r="F1374" s="10" t="inlineStr">
        <is>
          <t>Q</t>
        </is>
      </c>
      <c r="G1374" s="10" t="inlineStr">
        <is>
          <t>higher</t>
        </is>
      </c>
      <c r="H1374" s="10" t="n">
        <v>3</v>
      </c>
      <c r="I1374" s="10" t="inlineStr">
        <is>
          <t>Percorrenze aggiuntive offerte nel Programma d'esercizio delle prime due fasi attuative</t>
        </is>
      </c>
      <c r="J1374" s="20" t="n"/>
      <c r="K1374" s="20" t="n"/>
      <c r="L1374" s="20" t="n"/>
      <c r="M1374" s="20" t="n"/>
      <c r="N1374" s="21">
        <f>IF($A1374="","",IFERROR(VALUE($J1374),0))</f>
        <v/>
      </c>
      <c r="O1374" s="21">
        <f>IF($A1374="",0,IF(OR($S1374&lt;&gt;1,COUNTA($J1374:$M1374)=0),0,IF(SUMPRODUCT(MAX(($C$5:$C$6173=$C1374)*($D$5:$D$6173=$D1374)*($S$5:$S$6173=1)*IFERROR($N$5:$N$6173*1,0)))&gt;0,ROUND($H1374*($N1374/SUMPRODUCT(MAX(($C$5:$C$6173=$C1374)*($D$5:$D$6173=$D1374)*($S$5:$S$6173=1)*IFERROR($N$5:$N$6173*1,0)))),4),0)))</f>
        <v/>
      </c>
      <c r="P1374" s="10" t="inlineStr">
        <is>
          <t>vett*km</t>
        </is>
      </c>
      <c r="Q1374" s="21">
        <f>IF($A1374="","",$A1374&amp;"|"&amp;$C1374)</f>
        <v/>
      </c>
      <c r="R1374" s="21">
        <f>IF($A1374="","",$A1374&amp;"|"&amp;$C1374&amp;"|"&amp;$D1374)</f>
        <v/>
      </c>
      <c r="S1374" s="21">
        <f>IF($A1374="","",IFERROR(INDEX(Offerte!$D$2:$D$200,MATCH($Q1374,Offerte!$L$2:$L$200,0)),0))</f>
        <v/>
      </c>
      <c r="T1374" s="21">
        <f>IF($A1374="","",IFERROR(INDEX(Offerte!$G$2:$G$200,MATCH($Q1374,Offerte!$L$2:$L$200,0)),"NO"))</f>
        <v/>
      </c>
    </row>
    <row r="1375">
      <c r="A1375" s="10">
        <f>IF(Offerte!$A46="","",Offerte!$A46)</f>
        <v/>
      </c>
      <c r="B1375" s="10">
        <f>IF(Offerte!$A46="","",Offerte!$B46)</f>
        <v/>
      </c>
      <c r="C1375" s="10">
        <f>IF(Offerte!$A46="","",Offerte!$C46)</f>
        <v/>
      </c>
      <c r="D1375" s="10" t="inlineStr">
        <is>
          <t>B.5.1</t>
        </is>
      </c>
      <c r="E1375" s="10" t="inlineStr">
        <is>
          <t>B</t>
        </is>
      </c>
      <c r="F1375" s="10" t="inlineStr">
        <is>
          <t>D</t>
        </is>
      </c>
      <c r="G1375" s="10" t="inlineStr">
        <is>
          <t>discretionary</t>
        </is>
      </c>
      <c r="H1375" s="10" t="n">
        <v>2</v>
      </c>
      <c r="I1375" s="10" t="inlineStr">
        <is>
          <t>Efficacia del progetto di servizi complementari DRT</t>
        </is>
      </c>
      <c r="J1375" s="20" t="n"/>
      <c r="K1375" s="20" t="n"/>
      <c r="L1375" s="20" t="n"/>
      <c r="M1375" s="20" t="n"/>
      <c r="N1375" s="21">
        <f>IF($A1375="","",MAX(0,MIN(1,IFERROR(VALUE($M1375),0))))</f>
        <v/>
      </c>
      <c r="O1375" s="21">
        <f>IF($A1375="",0,IF(OR($S1375&lt;&gt;1,COUNTA($J1375:$M1375)=0),0,IF(SUMPRODUCT(MAX(($C$5:$C$6173=$C1375)*($D$5:$D$6173=$D1375)*($S$5:$S$6173=1)*IFERROR($N$5:$N$6173*1,0)))&gt;0,ROUND($H1375*($N1375/SUMPRODUCT(MAX(($C$5:$C$6173=$C1375)*($D$5:$D$6173=$D1375)*($S$5:$S$6173=1)*IFERROR($N$5:$N$6173*1,0)))),4),0)))</f>
        <v/>
      </c>
      <c r="P1375" s="10" t="inlineStr">
        <is>
          <t>coeff.</t>
        </is>
      </c>
      <c r="Q1375" s="21">
        <f>IF($A1375="","",$A1375&amp;"|"&amp;$C1375)</f>
        <v/>
      </c>
      <c r="R1375" s="21">
        <f>IF($A1375="","",$A1375&amp;"|"&amp;$C1375&amp;"|"&amp;$D1375)</f>
        <v/>
      </c>
      <c r="S1375" s="21">
        <f>IF($A1375="","",IFERROR(INDEX(Offerte!$D$2:$D$200,MATCH($Q1375,Offerte!$L$2:$L$200,0)),0))</f>
        <v/>
      </c>
      <c r="T1375" s="21">
        <f>IF($A1375="","",IFERROR(INDEX(Offerte!$G$2:$G$200,MATCH($Q1375,Offerte!$L$2:$L$200,0)),"NO"))</f>
        <v/>
      </c>
    </row>
    <row r="1376">
      <c r="A1376" s="10">
        <f>IF(Offerte!$A46="","",Offerte!$A46)</f>
        <v/>
      </c>
      <c r="B1376" s="10">
        <f>IF(Offerte!$A46="","",Offerte!$B46)</f>
        <v/>
      </c>
      <c r="C1376" s="10">
        <f>IF(Offerte!$A46="","",Offerte!$C46)</f>
        <v/>
      </c>
      <c r="D1376" s="10" t="inlineStr">
        <is>
          <t>C.1.1</t>
        </is>
      </c>
      <c r="E1376" s="10" t="inlineStr">
        <is>
          <t>C</t>
        </is>
      </c>
      <c r="F1376" s="10" t="inlineStr">
        <is>
          <t>Q</t>
        </is>
      </c>
      <c r="G1376" s="10" t="inlineStr">
        <is>
          <t>higher</t>
        </is>
      </c>
      <c r="H1376" s="10" t="n">
        <v>2</v>
      </c>
      <c r="I1376" s="10" t="inlineStr">
        <is>
          <t>Tasso di copertura del servizio con telecamere BSD</t>
        </is>
      </c>
      <c r="J1376" s="20" t="n"/>
      <c r="K1376" s="20" t="n"/>
      <c r="L1376" s="20" t="n"/>
      <c r="M1376" s="20" t="n"/>
      <c r="N1376" s="21">
        <f>IF($A1376="","",IFERROR(VALUE($K1376)/VALUE($L1376),IFERROR(VALUE($J1376),0)))</f>
        <v/>
      </c>
      <c r="O1376" s="21">
        <f>IF($A1376="",0,IF(OR($S1376&lt;&gt;1,COUNTA($J1376:$M1376)=0),0,IF(SUMPRODUCT(MAX(($C$5:$C$6173=$C1376)*($D$5:$D$6173=$D1376)*($S$5:$S$6173=1)*IFERROR($N$5:$N$6173*1,0)))&gt;0,ROUND($H1376*($N1376/SUMPRODUCT(MAX(($C$5:$C$6173=$C1376)*($D$5:$D$6173=$D1376)*($S$5:$S$6173=1)*IFERROR($N$5:$N$6173*1,0)))),4),0)))</f>
        <v/>
      </c>
      <c r="P1376" s="10" t="inlineStr">
        <is>
          <t>Autobus attrezzati con telecamere BSD / Autobus totali in offerta, incluse scorte</t>
        </is>
      </c>
      <c r="Q1376" s="21">
        <f>IF($A1376="","",$A1376&amp;"|"&amp;$C1376)</f>
        <v/>
      </c>
      <c r="R1376" s="21">
        <f>IF($A1376="","",$A1376&amp;"|"&amp;$C1376&amp;"|"&amp;$D1376)</f>
        <v/>
      </c>
      <c r="S1376" s="21">
        <f>IF($A1376="","",IFERROR(INDEX(Offerte!$D$2:$D$200,MATCH($Q1376,Offerte!$L$2:$L$200,0)),0))</f>
        <v/>
      </c>
      <c r="T1376" s="21">
        <f>IF($A1376="","",IFERROR(INDEX(Offerte!$G$2:$G$200,MATCH($Q1376,Offerte!$L$2:$L$200,0)),"NO"))</f>
        <v/>
      </c>
    </row>
    <row r="1377">
      <c r="A1377" s="10">
        <f>IF(Offerte!$A46="","",Offerte!$A46)</f>
        <v/>
      </c>
      <c r="B1377" s="10">
        <f>IF(Offerte!$A46="","",Offerte!$B46)</f>
        <v/>
      </c>
      <c r="C1377" s="10">
        <f>IF(Offerte!$A46="","",Offerte!$C46)</f>
        <v/>
      </c>
      <c r="D1377" s="10" t="inlineStr">
        <is>
          <t>C.1.2</t>
        </is>
      </c>
      <c r="E1377" s="10" t="inlineStr">
        <is>
          <t>C</t>
        </is>
      </c>
      <c r="F1377" s="10" t="inlineStr">
        <is>
          <t>Q</t>
        </is>
      </c>
      <c r="G1377" s="10" t="inlineStr">
        <is>
          <t>higher</t>
        </is>
      </c>
      <c r="H1377" s="10" t="n">
        <v>2</v>
      </c>
      <c r="I1377" s="10" t="inlineStr">
        <is>
          <t>Tasso di copertura del servizio con telecamere ADAS</t>
        </is>
      </c>
      <c r="J1377" s="20" t="n"/>
      <c r="K1377" s="20" t="n"/>
      <c r="L1377" s="20" t="n"/>
      <c r="M1377" s="20" t="n"/>
      <c r="N1377" s="21">
        <f>IF($A1377="","",IFERROR(VALUE($K1377)/VALUE($L1377),IFERROR(VALUE($J1377),0)))</f>
        <v/>
      </c>
      <c r="O1377" s="21">
        <f>IF($A1377="",0,IF(OR($S1377&lt;&gt;1,COUNTA($J1377:$M1377)=0),0,IF(SUMPRODUCT(MAX(($C$5:$C$6173=$C1377)*($D$5:$D$6173=$D1377)*($S$5:$S$6173=1)*IFERROR($N$5:$N$6173*1,0)))&gt;0,ROUND($H1377*($N1377/SUMPRODUCT(MAX(($C$5:$C$6173=$C1377)*($D$5:$D$6173=$D1377)*($S$5:$S$6173=1)*IFERROR($N$5:$N$6173*1,0)))),4),0)))</f>
        <v/>
      </c>
      <c r="P1377" s="10" t="inlineStr">
        <is>
          <t>Autobus attrezzati con telecamere ADAS / Autobus totali in offerta, incluse scorte</t>
        </is>
      </c>
      <c r="Q1377" s="21">
        <f>IF($A1377="","",$A1377&amp;"|"&amp;$C1377)</f>
        <v/>
      </c>
      <c r="R1377" s="21">
        <f>IF($A1377="","",$A1377&amp;"|"&amp;$C1377&amp;"|"&amp;$D1377)</f>
        <v/>
      </c>
      <c r="S1377" s="21">
        <f>IF($A1377="","",IFERROR(INDEX(Offerte!$D$2:$D$200,MATCH($Q1377,Offerte!$L$2:$L$200,0)),0))</f>
        <v/>
      </c>
      <c r="T1377" s="21">
        <f>IF($A1377="","",IFERROR(INDEX(Offerte!$G$2:$G$200,MATCH($Q1377,Offerte!$L$2:$L$200,0)),"NO"))</f>
        <v/>
      </c>
    </row>
    <row r="1378">
      <c r="A1378" s="10">
        <f>IF(Offerte!$A46="","",Offerte!$A46)</f>
        <v/>
      </c>
      <c r="B1378" s="10">
        <f>IF(Offerte!$A46="","",Offerte!$B46)</f>
        <v/>
      </c>
      <c r="C1378" s="10">
        <f>IF(Offerte!$A46="","",Offerte!$C46)</f>
        <v/>
      </c>
      <c r="D1378" s="10" t="inlineStr">
        <is>
          <t>C.2.1</t>
        </is>
      </c>
      <c r="E1378" s="10" t="inlineStr">
        <is>
          <t>C</t>
        </is>
      </c>
      <c r="F1378" s="10" t="inlineStr">
        <is>
          <t>Q</t>
        </is>
      </c>
      <c r="G1378" s="10" t="inlineStr">
        <is>
          <t>higher</t>
        </is>
      </c>
      <c r="H1378" s="10" t="n">
        <v>3</v>
      </c>
      <c r="I1378" s="10" t="inlineStr">
        <is>
          <t>Tasso di copertura del servizio con telecamere di bordo di videosorveglianza</t>
        </is>
      </c>
      <c r="J1378" s="20" t="n"/>
      <c r="K1378" s="20" t="n"/>
      <c r="L1378" s="20" t="n"/>
      <c r="M1378" s="20" t="n"/>
      <c r="N1378" s="21">
        <f>IF($A1378="","",IFERROR(VALUE($K1378)/VALUE($L1378),IFERROR(VALUE($J1378),0)))</f>
        <v/>
      </c>
      <c r="O1378" s="21">
        <f>IF($A1378="",0,IF(OR($S1378&lt;&gt;1,COUNTA($J1378:$M1378)=0),0,IF(SUMPRODUCT(MAX(($C$5:$C$6173=$C1378)*($D$5:$D$6173=$D1378)*($S$5:$S$6173=1)*IFERROR($N$5:$N$6173*1,0)))&gt;0,ROUND($H1378*($N1378/SUMPRODUCT(MAX(($C$5:$C$6173=$C1378)*($D$5:$D$6173=$D1378)*($S$5:$S$6173=1)*IFERROR($N$5:$N$6173*1,0)))),4),0)))</f>
        <v/>
      </c>
      <c r="P1378" s="10" t="inlineStr">
        <is>
          <t>Autobus attrezzati con videosorveglianza / Autobus totali in offerta, incluse scorte</t>
        </is>
      </c>
      <c r="Q1378" s="21">
        <f>IF($A1378="","",$A1378&amp;"|"&amp;$C1378)</f>
        <v/>
      </c>
      <c r="R1378" s="21">
        <f>IF($A1378="","",$A1378&amp;"|"&amp;$C1378&amp;"|"&amp;$D1378)</f>
        <v/>
      </c>
      <c r="S1378" s="21">
        <f>IF($A1378="","",IFERROR(INDEX(Offerte!$D$2:$D$200,MATCH($Q1378,Offerte!$L$2:$L$200,0)),0))</f>
        <v/>
      </c>
      <c r="T1378" s="21">
        <f>IF($A1378="","",IFERROR(INDEX(Offerte!$G$2:$G$200,MATCH($Q1378,Offerte!$L$2:$L$200,0)),"NO"))</f>
        <v/>
      </c>
    </row>
    <row r="1379">
      <c r="A1379" s="10">
        <f>IF(Offerte!$A46="","",Offerte!$A46)</f>
        <v/>
      </c>
      <c r="B1379" s="10">
        <f>IF(Offerte!$A46="","",Offerte!$B46)</f>
        <v/>
      </c>
      <c r="C1379" s="10">
        <f>IF(Offerte!$A46="","",Offerte!$C46)</f>
        <v/>
      </c>
      <c r="D1379" s="10" t="inlineStr">
        <is>
          <t>C.2.2</t>
        </is>
      </c>
      <c r="E1379" s="10" t="inlineStr">
        <is>
          <t>C</t>
        </is>
      </c>
      <c r="F1379" s="10" t="inlineStr">
        <is>
          <t>T</t>
        </is>
      </c>
      <c r="G1379" s="10" t="inlineStr">
        <is>
          <t>tabular</t>
        </is>
      </c>
      <c r="H1379" s="10" t="n">
        <v>1</v>
      </c>
      <c r="I1379" s="10" t="inlineStr">
        <is>
          <t>Software video/audio analisi per situazioni di pericolo</t>
        </is>
      </c>
      <c r="J1379" s="20" t="n"/>
      <c r="K1379" s="20" t="n"/>
      <c r="L1379" s="20" t="n"/>
      <c r="M1379" s="20" t="n"/>
      <c r="N1379" s="21">
        <f>IF($A1379="","",IF(IFERROR(VALUE($M1379),0)=1,1,0))</f>
        <v/>
      </c>
      <c r="O1379" s="21">
        <f>IF($A1379="",0,IF(OR($S1379&lt;&gt;1,COUNTA($J1379:$M1379)=0),0,IF($N1379=1,$H1379,0)))</f>
        <v/>
      </c>
      <c r="P1379" s="10" t="inlineStr">
        <is>
          <t>sì/no</t>
        </is>
      </c>
      <c r="Q1379" s="21">
        <f>IF($A1379="","",$A1379&amp;"|"&amp;$C1379)</f>
        <v/>
      </c>
      <c r="R1379" s="21">
        <f>IF($A1379="","",$A1379&amp;"|"&amp;$C1379&amp;"|"&amp;$D1379)</f>
        <v/>
      </c>
      <c r="S1379" s="21">
        <f>IF($A1379="","",IFERROR(INDEX(Offerte!$D$2:$D$200,MATCH($Q1379,Offerte!$L$2:$L$200,0)),0))</f>
        <v/>
      </c>
      <c r="T1379" s="21">
        <f>IF($A1379="","",IFERROR(INDEX(Offerte!$G$2:$G$200,MATCH($Q1379,Offerte!$L$2:$L$200,0)),"NO"))</f>
        <v/>
      </c>
    </row>
    <row r="1380">
      <c r="A1380" s="10">
        <f>IF(Offerte!$A46="","",Offerte!$A46)</f>
        <v/>
      </c>
      <c r="B1380" s="10">
        <f>IF(Offerte!$A46="","",Offerte!$B46)</f>
        <v/>
      </c>
      <c r="C1380" s="10">
        <f>IF(Offerte!$A46="","",Offerte!$C46)</f>
        <v/>
      </c>
      <c r="D1380" s="10" t="inlineStr">
        <is>
          <t>C.2.3</t>
        </is>
      </c>
      <c r="E1380" s="10" t="inlineStr">
        <is>
          <t>C</t>
        </is>
      </c>
      <c r="F1380" s="10" t="inlineStr">
        <is>
          <t>T</t>
        </is>
      </c>
      <c r="G1380" s="10" t="inlineStr">
        <is>
          <t>tabular</t>
        </is>
      </c>
      <c r="H1380" s="10" t="n">
        <v>1</v>
      </c>
      <c r="I1380" s="10" t="inlineStr">
        <is>
          <t>Collegamento con centrale qualificata di pronto intervento</t>
        </is>
      </c>
      <c r="J1380" s="20" t="n"/>
      <c r="K1380" s="20" t="n"/>
      <c r="L1380" s="20" t="n"/>
      <c r="M1380" s="20" t="n"/>
      <c r="N1380" s="21">
        <f>IF($A1380="","",IF(IFERROR(VALUE($M1380),0)=1,1,0))</f>
        <v/>
      </c>
      <c r="O1380" s="21">
        <f>IF($A1380="",0,IF(OR($S1380&lt;&gt;1,COUNTA($J1380:$M1380)=0),0,IF($N1380=1,$H1380,0)))</f>
        <v/>
      </c>
      <c r="P1380" s="10" t="inlineStr">
        <is>
          <t>sì/no</t>
        </is>
      </c>
      <c r="Q1380" s="21">
        <f>IF($A1380="","",$A1380&amp;"|"&amp;$C1380)</f>
        <v/>
      </c>
      <c r="R1380" s="21">
        <f>IF($A1380="","",$A1380&amp;"|"&amp;$C1380&amp;"|"&amp;$D1380)</f>
        <v/>
      </c>
      <c r="S1380" s="21">
        <f>IF($A1380="","",IFERROR(INDEX(Offerte!$D$2:$D$200,MATCH($Q1380,Offerte!$L$2:$L$200,0)),0))</f>
        <v/>
      </c>
      <c r="T1380" s="21">
        <f>IF($A1380="","",IFERROR(INDEX(Offerte!$G$2:$G$200,MATCH($Q1380,Offerte!$L$2:$L$200,0)),"NO"))</f>
        <v/>
      </c>
    </row>
    <row r="1381">
      <c r="A1381" s="10">
        <f>IF(Offerte!$A46="","",Offerte!$A46)</f>
        <v/>
      </c>
      <c r="B1381" s="10">
        <f>IF(Offerte!$A46="","",Offerte!$B46)</f>
        <v/>
      </c>
      <c r="C1381" s="10">
        <f>IF(Offerte!$A46="","",Offerte!$C46)</f>
        <v/>
      </c>
      <c r="D1381" s="10" t="inlineStr">
        <is>
          <t>C.2.4</t>
        </is>
      </c>
      <c r="E1381" s="10" t="inlineStr">
        <is>
          <t>C</t>
        </is>
      </c>
      <c r="F1381" s="10" t="inlineStr">
        <is>
          <t>Q</t>
        </is>
      </c>
      <c r="G1381" s="10" t="inlineStr">
        <is>
          <t>higher</t>
        </is>
      </c>
      <c r="H1381" s="10" t="n">
        <v>1</v>
      </c>
      <c r="I1381" s="10" t="inlineStr">
        <is>
          <t>Tasso di copertura del servizio con dispositivi per la chiamata di emergenza del conducente</t>
        </is>
      </c>
      <c r="J1381" s="20" t="n"/>
      <c r="K1381" s="20" t="n"/>
      <c r="L1381" s="20" t="n"/>
      <c r="M1381" s="20" t="n"/>
      <c r="N1381" s="21">
        <f>IF($A1381="","",IFERROR(VALUE($K1381)/VALUE($L1381),IFERROR(VALUE($J1381),0)))</f>
        <v/>
      </c>
      <c r="O1381" s="21">
        <f>IF($A1381="",0,IF(OR($S1381&lt;&gt;1,COUNTA($J1381:$M1381)=0),0,IF(SUMPRODUCT(MAX(($C$5:$C$6173=$C1381)*($D$5:$D$6173=$D1381)*($S$5:$S$6173=1)*IFERROR($N$5:$N$6173*1,0)))&gt;0,ROUND($H1381*($N1381/SUMPRODUCT(MAX(($C$5:$C$6173=$C1381)*($D$5:$D$6173=$D1381)*($S$5:$S$6173=1)*IFERROR($N$5:$N$6173*1,0)))),4),0)))</f>
        <v/>
      </c>
      <c r="P1381" s="10" t="inlineStr">
        <is>
          <t>Autobus attrezzati con chiamata di emergenza / Autobus totali in offerta, incluse scorte</t>
        </is>
      </c>
      <c r="Q1381" s="21">
        <f>IF($A1381="","",$A1381&amp;"|"&amp;$C1381)</f>
        <v/>
      </c>
      <c r="R1381" s="21">
        <f>IF($A1381="","",$A1381&amp;"|"&amp;$C1381&amp;"|"&amp;$D1381)</f>
        <v/>
      </c>
      <c r="S1381" s="21">
        <f>IF($A1381="","",IFERROR(INDEX(Offerte!$D$2:$D$200,MATCH($Q1381,Offerte!$L$2:$L$200,0)),0))</f>
        <v/>
      </c>
      <c r="T1381" s="21">
        <f>IF($A1381="","",IFERROR(INDEX(Offerte!$G$2:$G$200,MATCH($Q1381,Offerte!$L$2:$L$200,0)),"NO"))</f>
        <v/>
      </c>
    </row>
    <row r="1382">
      <c r="A1382" s="10">
        <f>IF(Offerte!$A46="","",Offerte!$A46)</f>
        <v/>
      </c>
      <c r="B1382" s="10">
        <f>IF(Offerte!$A46="","",Offerte!$B46)</f>
        <v/>
      </c>
      <c r="C1382" s="10">
        <f>IF(Offerte!$A46="","",Offerte!$C46)</f>
        <v/>
      </c>
      <c r="D1382" s="10" t="inlineStr">
        <is>
          <t>C.3.1</t>
        </is>
      </c>
      <c r="E1382" s="10" t="inlineStr">
        <is>
          <t>C</t>
        </is>
      </c>
      <c r="F1382" s="10" t="inlineStr">
        <is>
          <t>Q</t>
        </is>
      </c>
      <c r="G1382" s="10" t="inlineStr">
        <is>
          <t>higher</t>
        </is>
      </c>
      <c r="H1382" s="10" t="n">
        <v>2</v>
      </c>
      <c r="I1382" s="10" t="inlineStr">
        <is>
          <t>Tasso di copertura del servizio con dispositivi di informazione dinamica a bordo mezzo</t>
        </is>
      </c>
      <c r="J1382" s="20" t="n"/>
      <c r="K1382" s="20" t="n"/>
      <c r="L1382" s="20" t="n"/>
      <c r="M1382" s="20" t="n"/>
      <c r="N1382" s="21">
        <f>IF($A1382="","",IFERROR(VALUE($K1382)/VALUE($L1382),IFERROR(VALUE($J1382),0)))</f>
        <v/>
      </c>
      <c r="O1382" s="21">
        <f>IF($A1382="",0,IF(OR($S1382&lt;&gt;1,COUNTA($J1382:$M1382)=0),0,IF(SUMPRODUCT(MAX(($C$5:$C$6173=$C1382)*($D$5:$D$6173=$D1382)*($S$5:$S$6173=1)*IFERROR($N$5:$N$6173*1,0)))&gt;0,ROUND($H1382*($N1382/SUMPRODUCT(MAX(($C$5:$C$6173=$C1382)*($D$5:$D$6173=$D1382)*($S$5:$S$6173=1)*IFERROR($N$5:$N$6173*1,0)))),4),0)))</f>
        <v/>
      </c>
      <c r="P1382" s="10" t="inlineStr">
        <is>
          <t>Autobus con monitor e indicatori vocali / Autobus totali in offerta, incluse scorte</t>
        </is>
      </c>
      <c r="Q1382" s="21">
        <f>IF($A1382="","",$A1382&amp;"|"&amp;$C1382)</f>
        <v/>
      </c>
      <c r="R1382" s="21">
        <f>IF($A1382="","",$A1382&amp;"|"&amp;$C1382&amp;"|"&amp;$D1382)</f>
        <v/>
      </c>
      <c r="S1382" s="21">
        <f>IF($A1382="","",IFERROR(INDEX(Offerte!$D$2:$D$200,MATCH($Q1382,Offerte!$L$2:$L$200,0)),0))</f>
        <v/>
      </c>
      <c r="T1382" s="21">
        <f>IF($A1382="","",IFERROR(INDEX(Offerte!$G$2:$G$200,MATCH($Q1382,Offerte!$L$2:$L$200,0)),"NO"))</f>
        <v/>
      </c>
    </row>
    <row r="1383">
      <c r="A1383" s="10">
        <f>IF(Offerte!$A46="","",Offerte!$A46)</f>
        <v/>
      </c>
      <c r="B1383" s="10">
        <f>IF(Offerte!$A46="","",Offerte!$B46)</f>
        <v/>
      </c>
      <c r="C1383" s="10">
        <f>IF(Offerte!$A46="","",Offerte!$C46)</f>
        <v/>
      </c>
      <c r="D1383" s="10" t="inlineStr">
        <is>
          <t>C.3.2</t>
        </is>
      </c>
      <c r="E1383" s="10" t="inlineStr">
        <is>
          <t>C</t>
        </is>
      </c>
      <c r="F1383" s="10" t="inlineStr">
        <is>
          <t>T</t>
        </is>
      </c>
      <c r="G1383" s="10" t="inlineStr">
        <is>
          <t>tabular</t>
        </is>
      </c>
      <c r="H1383" s="10" t="n">
        <v>2</v>
      </c>
      <c r="I1383" s="10" t="inlineStr">
        <is>
          <t>Informazioni a bordo su coincidenze ai nodi</t>
        </is>
      </c>
      <c r="J1383" s="20" t="n"/>
      <c r="K1383" s="20" t="n"/>
      <c r="L1383" s="20" t="n"/>
      <c r="M1383" s="20" t="n"/>
      <c r="N1383" s="21">
        <f>IF($A1383="","",IF(IFERROR(VALUE($M1383),0)=1,1,0))</f>
        <v/>
      </c>
      <c r="O1383" s="21">
        <f>IF($A1383="",0,IF(OR($S1383&lt;&gt;1,COUNTA($J1383:$M1383)=0),0,IF(AND($N1383=1,IFERROR(SUMIFS($N$5:$N$6173,$Q$5:$Q$6173,$Q1383,$D$5:$D$6173,"C.3.1"),0)&gt;=0.5),$H1383,0)))</f>
        <v/>
      </c>
      <c r="P1383" s="10" t="inlineStr">
        <is>
          <t>Dipende da C.3.1 &gt;= 0.5</t>
        </is>
      </c>
      <c r="Q1383" s="21">
        <f>IF($A1383="","",$A1383&amp;"|"&amp;$C1383)</f>
        <v/>
      </c>
      <c r="R1383" s="21">
        <f>IF($A1383="","",$A1383&amp;"|"&amp;$C1383&amp;"|"&amp;$D1383)</f>
        <v/>
      </c>
      <c r="S1383" s="21">
        <f>IF($A1383="","",IFERROR(INDEX(Offerte!$D$2:$D$200,MATCH($Q1383,Offerte!$L$2:$L$200,0)),0))</f>
        <v/>
      </c>
      <c r="T1383" s="21">
        <f>IF($A1383="","",IFERROR(INDEX(Offerte!$G$2:$G$200,MATCH($Q1383,Offerte!$L$2:$L$200,0)),"NO"))</f>
        <v/>
      </c>
    </row>
    <row r="1384">
      <c r="A1384" s="10">
        <f>IF(Offerte!$A46="","",Offerte!$A46)</f>
        <v/>
      </c>
      <c r="B1384" s="10">
        <f>IF(Offerte!$A46="","",Offerte!$B46)</f>
        <v/>
      </c>
      <c r="C1384" s="10">
        <f>IF(Offerte!$A46="","",Offerte!$C46)</f>
        <v/>
      </c>
      <c r="D1384" s="10" t="inlineStr">
        <is>
          <t>D.1.1</t>
        </is>
      </c>
      <c r="E1384" s="10" t="inlineStr">
        <is>
          <t>D</t>
        </is>
      </c>
      <c r="F1384" s="10" t="inlineStr">
        <is>
          <t>Q</t>
        </is>
      </c>
      <c r="G1384" s="10" t="inlineStr">
        <is>
          <t>higher</t>
        </is>
      </c>
      <c r="H1384" s="10" t="n">
        <v>3</v>
      </c>
      <c r="I1384" s="10" t="inlineStr">
        <is>
          <t>Installazione di pensiline</t>
        </is>
      </c>
      <c r="J1384" s="20" t="n"/>
      <c r="K1384" s="20" t="n"/>
      <c r="L1384" s="20" t="n"/>
      <c r="M1384" s="20" t="n"/>
      <c r="N1384" s="21">
        <f>IF($A1384="","",IFERROR(VALUE($J1384),0))</f>
        <v/>
      </c>
      <c r="O1384" s="21">
        <f>IF($A1384="",0,IF(OR($S1384&lt;&gt;1,COUNTA($J1384:$M1384)=0),0,IF(SUMPRODUCT(MAX(($C$5:$C$6173=$C1384)*($D$5:$D$6173=$D1384)*($S$5:$S$6173=1)*IFERROR($N$5:$N$6173*1,0)))&gt;0,ROUND($H1384*($N1384/SUMPRODUCT(MAX(($C$5:$C$6173=$C1384)*($D$5:$D$6173=$D1384)*($S$5:$S$6173=1)*IFERROR($N$5:$N$6173*1,0)))),4),0)))</f>
        <v/>
      </c>
      <c r="P1384" s="10" t="inlineStr">
        <is>
          <t>fermate</t>
        </is>
      </c>
      <c r="Q1384" s="21">
        <f>IF($A1384="","",$A1384&amp;"|"&amp;$C1384)</f>
        <v/>
      </c>
      <c r="R1384" s="21">
        <f>IF($A1384="","",$A1384&amp;"|"&amp;$C1384&amp;"|"&amp;$D1384)</f>
        <v/>
      </c>
      <c r="S1384" s="21">
        <f>IF($A1384="","",IFERROR(INDEX(Offerte!$D$2:$D$200,MATCH($Q1384,Offerte!$L$2:$L$200,0)),0))</f>
        <v/>
      </c>
      <c r="T1384" s="21">
        <f>IF($A1384="","",IFERROR(INDEX(Offerte!$G$2:$G$200,MATCH($Q1384,Offerte!$L$2:$L$200,0)),"NO"))</f>
        <v/>
      </c>
    </row>
    <row r="1385">
      <c r="A1385" s="10">
        <f>IF(Offerte!$A46="","",Offerte!$A46)</f>
        <v/>
      </c>
      <c r="B1385" s="10">
        <f>IF(Offerte!$A46="","",Offerte!$B46)</f>
        <v/>
      </c>
      <c r="C1385" s="10">
        <f>IF(Offerte!$A46="","",Offerte!$C46)</f>
        <v/>
      </c>
      <c r="D1385" s="10" t="inlineStr">
        <is>
          <t>D.1.2</t>
        </is>
      </c>
      <c r="E1385" s="10" t="inlineStr">
        <is>
          <t>D</t>
        </is>
      </c>
      <c r="F1385" s="10" t="inlineStr">
        <is>
          <t>Q</t>
        </is>
      </c>
      <c r="G1385" s="10" t="inlineStr">
        <is>
          <t>higher</t>
        </is>
      </c>
      <c r="H1385" s="10" t="n">
        <v>3</v>
      </c>
      <c r="I1385" s="10" t="inlineStr">
        <is>
          <t>Installazione di paline di fermata conformi alla DGR 581/2023</t>
        </is>
      </c>
      <c r="J1385" s="20" t="n"/>
      <c r="K1385" s="20" t="n"/>
      <c r="L1385" s="20" t="n"/>
      <c r="M1385" s="20" t="n"/>
      <c r="N1385" s="21">
        <f>IF($A1385="","",IFERROR(VALUE($J1385),0))</f>
        <v/>
      </c>
      <c r="O1385" s="21">
        <f>IF($A1385="",0,IF(OR($S1385&lt;&gt;1,COUNTA($J1385:$M1385)=0),0,IF(SUMPRODUCT(MAX(($C$5:$C$6173=$C1385)*($D$5:$D$6173=$D1385)*($S$5:$S$6173=1)*IFERROR($N$5:$N$6173*1,0)))&gt;0,ROUND($H1385*($N1385/SUMPRODUCT(MAX(($C$5:$C$6173=$C1385)*($D$5:$D$6173=$D1385)*($S$5:$S$6173=1)*IFERROR($N$5:$N$6173*1,0)))),4),0)))</f>
        <v/>
      </c>
      <c r="P1385" s="10" t="inlineStr">
        <is>
          <t>fermate</t>
        </is>
      </c>
      <c r="Q1385" s="21">
        <f>IF($A1385="","",$A1385&amp;"|"&amp;$C1385)</f>
        <v/>
      </c>
      <c r="R1385" s="21">
        <f>IF($A1385="","",$A1385&amp;"|"&amp;$C1385&amp;"|"&amp;$D1385)</f>
        <v/>
      </c>
      <c r="S1385" s="21">
        <f>IF($A1385="","",IFERROR(INDEX(Offerte!$D$2:$D$200,MATCH($Q1385,Offerte!$L$2:$L$200,0)),0))</f>
        <v/>
      </c>
      <c r="T1385" s="21">
        <f>IF($A1385="","",IFERROR(INDEX(Offerte!$G$2:$G$200,MATCH($Q1385,Offerte!$L$2:$L$200,0)),"NO"))</f>
        <v/>
      </c>
    </row>
    <row r="1386">
      <c r="A1386" s="10">
        <f>IF(Offerte!$A46="","",Offerte!$A46)</f>
        <v/>
      </c>
      <c r="B1386" s="10">
        <f>IF(Offerte!$A46="","",Offerte!$B46)</f>
        <v/>
      </c>
      <c r="C1386" s="10">
        <f>IF(Offerte!$A46="","",Offerte!$C46)</f>
        <v/>
      </c>
      <c r="D1386" s="10" t="inlineStr">
        <is>
          <t>D.1.3</t>
        </is>
      </c>
      <c r="E1386" s="10" t="inlineStr">
        <is>
          <t>D</t>
        </is>
      </c>
      <c r="F1386" s="10" t="inlineStr">
        <is>
          <t>Q</t>
        </is>
      </c>
      <c r="G1386" s="10" t="inlineStr">
        <is>
          <t>higher</t>
        </is>
      </c>
      <c r="H1386" s="10" t="n">
        <v>2</v>
      </c>
      <c r="I1386" s="10" t="inlineStr">
        <is>
          <t>Display informativi connessi alle fermate</t>
        </is>
      </c>
      <c r="J1386" s="20" t="n"/>
      <c r="K1386" s="20" t="n"/>
      <c r="L1386" s="20" t="n"/>
      <c r="M1386" s="20" t="n"/>
      <c r="N1386" s="21">
        <f>IF($A1386="","",IFERROR(VALUE($J1386),0))</f>
        <v/>
      </c>
      <c r="O1386" s="21">
        <f>IF($A1386="",0,IF(OR($S1386&lt;&gt;1,COUNTA($J1386:$M1386)=0),0,IF(SUMPRODUCT(MAX(($C$5:$C$6173=$C1386)*($D$5:$D$6173=$D1386)*($S$5:$S$6173=1)*IFERROR($N$5:$N$6173*1,0)))&gt;0,ROUND($H1386*($N1386/SUMPRODUCT(MAX(($C$5:$C$6173=$C1386)*($D$5:$D$6173=$D1386)*($S$5:$S$6173=1)*IFERROR($N$5:$N$6173*1,0)))),4),0)))</f>
        <v/>
      </c>
      <c r="P1386" s="10" t="inlineStr">
        <is>
          <t>fermate</t>
        </is>
      </c>
      <c r="Q1386" s="21">
        <f>IF($A1386="","",$A1386&amp;"|"&amp;$C1386)</f>
        <v/>
      </c>
      <c r="R1386" s="21">
        <f>IF($A1386="","",$A1386&amp;"|"&amp;$C1386&amp;"|"&amp;$D1386)</f>
        <v/>
      </c>
      <c r="S1386" s="21">
        <f>IF($A1386="","",IFERROR(INDEX(Offerte!$D$2:$D$200,MATCH($Q1386,Offerte!$L$2:$L$200,0)),0))</f>
        <v/>
      </c>
      <c r="T1386" s="21">
        <f>IF($A1386="","",IFERROR(INDEX(Offerte!$G$2:$G$200,MATCH($Q1386,Offerte!$L$2:$L$200,0)),"NO"))</f>
        <v/>
      </c>
    </row>
    <row r="1387">
      <c r="A1387" s="10">
        <f>IF(Offerte!$A46="","",Offerte!$A46)</f>
        <v/>
      </c>
      <c r="B1387" s="10">
        <f>IF(Offerte!$A46="","",Offerte!$B46)</f>
        <v/>
      </c>
      <c r="C1387" s="10">
        <f>IF(Offerte!$A46="","",Offerte!$C46)</f>
        <v/>
      </c>
      <c r="D1387" s="10" t="inlineStr">
        <is>
          <t>D.2.1</t>
        </is>
      </c>
      <c r="E1387" s="10" t="inlineStr">
        <is>
          <t>D</t>
        </is>
      </c>
      <c r="F1387" s="10" t="inlineStr">
        <is>
          <t>Q</t>
        </is>
      </c>
      <c r="G1387" s="10" t="inlineStr">
        <is>
          <t>higher</t>
        </is>
      </c>
      <c r="H1387" s="10" t="n">
        <v>2</v>
      </c>
      <c r="I1387" s="10" t="inlineStr">
        <is>
          <t>Segnali tattili Loges-Vet-Evolution</t>
        </is>
      </c>
      <c r="J1387" s="20" t="n"/>
      <c r="K1387" s="20" t="n"/>
      <c r="L1387" s="20" t="n"/>
      <c r="M1387" s="20" t="n"/>
      <c r="N1387" s="21">
        <f>IF($A1387="","",IFERROR(VALUE($J1387),0))</f>
        <v/>
      </c>
      <c r="O1387" s="21">
        <f>IF($A1387="",0,IF(OR($S1387&lt;&gt;1,COUNTA($J1387:$M1387)=0),0,IF(SUMPRODUCT(MAX(($C$5:$C$6173=$C1387)*($D$5:$D$6173=$D1387)*($S$5:$S$6173=1)*IFERROR($N$5:$N$6173*1,0)))&gt;0,ROUND($H1387*($N1387/SUMPRODUCT(MAX(($C$5:$C$6173=$C1387)*($D$5:$D$6173=$D1387)*($S$5:$S$6173=1)*IFERROR($N$5:$N$6173*1,0)))),4),0)))</f>
        <v/>
      </c>
      <c r="P1387" s="10" t="inlineStr">
        <is>
          <t>fermate</t>
        </is>
      </c>
      <c r="Q1387" s="21">
        <f>IF($A1387="","",$A1387&amp;"|"&amp;$C1387)</f>
        <v/>
      </c>
      <c r="R1387" s="21">
        <f>IF($A1387="","",$A1387&amp;"|"&amp;$C1387&amp;"|"&amp;$D1387)</f>
        <v/>
      </c>
      <c r="S1387" s="21">
        <f>IF($A1387="","",IFERROR(INDEX(Offerte!$D$2:$D$200,MATCH($Q1387,Offerte!$L$2:$L$200,0)),0))</f>
        <v/>
      </c>
      <c r="T1387" s="21">
        <f>IF($A1387="","",IFERROR(INDEX(Offerte!$G$2:$G$200,MATCH($Q1387,Offerte!$L$2:$L$200,0)),"NO"))</f>
        <v/>
      </c>
    </row>
    <row r="1388">
      <c r="A1388" s="10">
        <f>IF(Offerte!$A46="","",Offerte!$A46)</f>
        <v/>
      </c>
      <c r="B1388" s="10">
        <f>IF(Offerte!$A46="","",Offerte!$B46)</f>
        <v/>
      </c>
      <c r="C1388" s="10">
        <f>IF(Offerte!$A46="","",Offerte!$C46)</f>
        <v/>
      </c>
      <c r="D1388" s="10" t="inlineStr">
        <is>
          <t>E.1.1</t>
        </is>
      </c>
      <c r="E1388" s="10" t="inlineStr">
        <is>
          <t>E</t>
        </is>
      </c>
      <c r="F1388" s="10" t="inlineStr">
        <is>
          <t>T</t>
        </is>
      </c>
      <c r="G1388" s="10" t="inlineStr">
        <is>
          <t>tabular</t>
        </is>
      </c>
      <c r="H1388" s="10" t="n">
        <v>2</v>
      </c>
      <c r="I1388" s="10" t="inlineStr">
        <is>
          <t>Mobile app con travel planner PRM</t>
        </is>
      </c>
      <c r="J1388" s="20" t="n"/>
      <c r="K1388" s="20" t="n"/>
      <c r="L1388" s="20" t="n"/>
      <c r="M1388" s="20" t="n"/>
      <c r="N1388" s="21">
        <f>IF($A1388="","",IF(IFERROR(VALUE($M1388),0)=1,1,0))</f>
        <v/>
      </c>
      <c r="O1388" s="21">
        <f>IF($A1388="",0,IF(OR($S1388&lt;&gt;1,COUNTA($J1388:$M1388)=0),0,IF($N1388=1,$H1388,0)))</f>
        <v/>
      </c>
      <c r="P1388" s="10" t="inlineStr">
        <is>
          <t>sì/no</t>
        </is>
      </c>
      <c r="Q1388" s="21">
        <f>IF($A1388="","",$A1388&amp;"|"&amp;$C1388)</f>
        <v/>
      </c>
      <c r="R1388" s="21">
        <f>IF($A1388="","",$A1388&amp;"|"&amp;$C1388&amp;"|"&amp;$D1388)</f>
        <v/>
      </c>
      <c r="S1388" s="21">
        <f>IF($A1388="","",IFERROR(INDEX(Offerte!$D$2:$D$200,MATCH($Q1388,Offerte!$L$2:$L$200,0)),0))</f>
        <v/>
      </c>
      <c r="T1388" s="21">
        <f>IF($A1388="","",IFERROR(INDEX(Offerte!$G$2:$G$200,MATCH($Q1388,Offerte!$L$2:$L$200,0)),"NO"))</f>
        <v/>
      </c>
    </row>
    <row r="1389">
      <c r="A1389" s="10">
        <f>IF(Offerte!$A46="","",Offerte!$A46)</f>
        <v/>
      </c>
      <c r="B1389" s="10">
        <f>IF(Offerte!$A46="","",Offerte!$B46)</f>
        <v/>
      </c>
      <c r="C1389" s="10">
        <f>IF(Offerte!$A46="","",Offerte!$C46)</f>
        <v/>
      </c>
      <c r="D1389" s="10" t="inlineStr">
        <is>
          <t>E.2.1</t>
        </is>
      </c>
      <c r="E1389" s="10" t="inlineStr">
        <is>
          <t>E</t>
        </is>
      </c>
      <c r="F1389" s="10" t="inlineStr">
        <is>
          <t>D</t>
        </is>
      </c>
      <c r="G1389" s="10" t="inlineStr">
        <is>
          <t>discretionary</t>
        </is>
      </c>
      <c r="H1389" s="10" t="n">
        <v>2</v>
      </c>
      <c r="I1389" s="10" t="inlineStr">
        <is>
          <t>Altre azioni informative e rapporti con gli utenti</t>
        </is>
      </c>
      <c r="J1389" s="20" t="n"/>
      <c r="K1389" s="20" t="n"/>
      <c r="L1389" s="20" t="n"/>
      <c r="M1389" s="20" t="n"/>
      <c r="N1389" s="21">
        <f>IF($A1389="","",MAX(0,MIN(1,IFERROR(VALUE($M1389),0))))</f>
        <v/>
      </c>
      <c r="O1389" s="21">
        <f>IF($A1389="",0,IF(OR($S1389&lt;&gt;1,COUNTA($J1389:$M1389)=0),0,IF(SUMPRODUCT(MAX(($C$5:$C$6173=$C1389)*($D$5:$D$6173=$D1389)*($S$5:$S$6173=1)*IFERROR($N$5:$N$6173*1,0)))&gt;0,ROUND($H1389*($N1389/SUMPRODUCT(MAX(($C$5:$C$6173=$C1389)*($D$5:$D$6173=$D1389)*($S$5:$S$6173=1)*IFERROR($N$5:$N$6173*1,0)))),4),0)))</f>
        <v/>
      </c>
      <c r="P1389" s="10" t="inlineStr">
        <is>
          <t>coeff.</t>
        </is>
      </c>
      <c r="Q1389" s="21">
        <f>IF($A1389="","",$A1389&amp;"|"&amp;$C1389)</f>
        <v/>
      </c>
      <c r="R1389" s="21">
        <f>IF($A1389="","",$A1389&amp;"|"&amp;$C1389&amp;"|"&amp;$D1389)</f>
        <v/>
      </c>
      <c r="S1389" s="21">
        <f>IF($A1389="","",IFERROR(INDEX(Offerte!$D$2:$D$200,MATCH($Q1389,Offerte!$L$2:$L$200,0)),0))</f>
        <v/>
      </c>
      <c r="T1389" s="21">
        <f>IF($A1389="","",IFERROR(INDEX(Offerte!$G$2:$G$200,MATCH($Q1389,Offerte!$L$2:$L$200,0)),"NO"))</f>
        <v/>
      </c>
    </row>
    <row r="1390">
      <c r="A1390" s="10">
        <f>IF(Offerte!$A46="","",Offerte!$A46)</f>
        <v/>
      </c>
      <c r="B1390" s="10">
        <f>IF(Offerte!$A46="","",Offerte!$B46)</f>
        <v/>
      </c>
      <c r="C1390" s="10">
        <f>IF(Offerte!$A46="","",Offerte!$C46)</f>
        <v/>
      </c>
      <c r="D1390" s="10" t="inlineStr">
        <is>
          <t>F.1.1</t>
        </is>
      </c>
      <c r="E1390" s="10" t="inlineStr">
        <is>
          <t>F</t>
        </is>
      </c>
      <c r="F1390" s="10" t="inlineStr">
        <is>
          <t>Q</t>
        </is>
      </c>
      <c r="G1390" s="10" t="inlineStr">
        <is>
          <t>lower</t>
        </is>
      </c>
      <c r="H1390" s="10" t="n">
        <v>7</v>
      </c>
      <c r="I1390" s="10" t="inlineStr">
        <is>
          <t>Performance ambientali del parco mezzi adibito al servizio - I_CEA</t>
        </is>
      </c>
      <c r="J1390" s="20" t="n"/>
      <c r="K1390" s="20" t="n"/>
      <c r="L1390" s="20" t="n"/>
      <c r="M1390" s="20" t="n"/>
      <c r="N1390" s="21">
        <f>IF($A1390="","",IFERROR(VALUE($J1390),0))</f>
        <v/>
      </c>
      <c r="O1390" s="21">
        <f>IF($A1390="",0,IF(OR($S1390&lt;&gt;1,COUNTA($J1390:$M1390)=0),0,IF(AND(IFERROR(AGGREGATE(15,6,$N$5:$N$6173/(($C$5:$C$6173=$C1390)*($D$5:$D$6173=$D1390)*($S$5:$S$6173=1)*($N$5:$N$6173&gt;0)),1),0)&gt;0,$N1390&gt;0),ROUND($H1390*(IFERROR(AGGREGATE(15,6,$N$5:$N$6173/(($C$5:$C$6173=$C1390)*($D$5:$D$6173=$D1390)*($S$5:$S$6173=1)*($N$5:$N$6173&gt;0)),1),0)/$N1390),4),0)))</f>
        <v/>
      </c>
      <c r="P1390" s="10" t="inlineStr">
        <is>
          <t>indice</t>
        </is>
      </c>
      <c r="Q1390" s="21">
        <f>IF($A1390="","",$A1390&amp;"|"&amp;$C1390)</f>
        <v/>
      </c>
      <c r="R1390" s="21">
        <f>IF($A1390="","",$A1390&amp;"|"&amp;$C1390&amp;"|"&amp;$D1390)</f>
        <v/>
      </c>
      <c r="S1390" s="21">
        <f>IF($A1390="","",IFERROR(INDEX(Offerte!$D$2:$D$200,MATCH($Q1390,Offerte!$L$2:$L$200,0)),0))</f>
        <v/>
      </c>
      <c r="T1390" s="21">
        <f>IF($A1390="","",IFERROR(INDEX(Offerte!$G$2:$G$200,MATCH($Q1390,Offerte!$L$2:$L$200,0)),"NO"))</f>
        <v/>
      </c>
    </row>
    <row r="1391">
      <c r="A1391" s="10">
        <f>IF(Offerte!$A46="","",Offerte!$A46)</f>
        <v/>
      </c>
      <c r="B1391" s="10">
        <f>IF(Offerte!$A46="","",Offerte!$B46)</f>
        <v/>
      </c>
      <c r="C1391" s="10">
        <f>IF(Offerte!$A46="","",Offerte!$C46)</f>
        <v/>
      </c>
      <c r="D1391" s="10" t="inlineStr">
        <is>
          <t>F.2.1</t>
        </is>
      </c>
      <c r="E1391" s="10" t="inlineStr">
        <is>
          <t>F</t>
        </is>
      </c>
      <c r="F1391" s="10" t="inlineStr">
        <is>
          <t>Q</t>
        </is>
      </c>
      <c r="G1391" s="10" t="inlineStr">
        <is>
          <t>higher</t>
        </is>
      </c>
      <c r="H1391" s="10" t="n">
        <v>2</v>
      </c>
      <c r="I1391" s="10" t="inlineStr">
        <is>
          <t>Tasso di copertura del servizio con dispositivi ECO-DRIVER</t>
        </is>
      </c>
      <c r="J1391" s="20" t="n"/>
      <c r="K1391" s="20" t="n"/>
      <c r="L1391" s="20" t="n"/>
      <c r="M1391" s="20" t="n"/>
      <c r="N1391" s="21">
        <f>IF($A1391="","",IFERROR(VALUE($K1391)/VALUE($L1391),IFERROR(VALUE($J1391),0)))</f>
        <v/>
      </c>
      <c r="O1391" s="21">
        <f>IF($A1391="",0,IF(OR($S1391&lt;&gt;1,COUNTA($J1391:$M1391)=0),0,IF(SUMPRODUCT(MAX(($C$5:$C$6173=$C1391)*($D$5:$D$6173=$D1391)*($S$5:$S$6173=1)*IFERROR($N$5:$N$6173*1,0)))&gt;0,ROUND($H1391*($N1391/SUMPRODUCT(MAX(($C$5:$C$6173=$C1391)*($D$5:$D$6173=$D1391)*($S$5:$S$6173=1)*IFERROR($N$5:$N$6173*1,0)))),4),0)))</f>
        <v/>
      </c>
      <c r="P1391" s="10" t="inlineStr">
        <is>
          <t>Autobus attrezzati con dispositivi ECO-DRIVER / Autobus totali in offerta, incluse scorte</t>
        </is>
      </c>
      <c r="Q1391" s="21">
        <f>IF($A1391="","",$A1391&amp;"|"&amp;$C1391)</f>
        <v/>
      </c>
      <c r="R1391" s="21">
        <f>IF($A1391="","",$A1391&amp;"|"&amp;$C1391&amp;"|"&amp;$D1391)</f>
        <v/>
      </c>
      <c r="S1391" s="21">
        <f>IF($A1391="","",IFERROR(INDEX(Offerte!$D$2:$D$200,MATCH($Q1391,Offerte!$L$2:$L$200,0)),0))</f>
        <v/>
      </c>
      <c r="T1391" s="21">
        <f>IF($A1391="","",IFERROR(INDEX(Offerte!$G$2:$G$200,MATCH($Q1391,Offerte!$L$2:$L$200,0)),"NO"))</f>
        <v/>
      </c>
    </row>
    <row r="1392">
      <c r="A1392" s="10">
        <f>IF(Offerte!$A46="","",Offerte!$A46)</f>
        <v/>
      </c>
      <c r="B1392" s="10">
        <f>IF(Offerte!$A46="","",Offerte!$B46)</f>
        <v/>
      </c>
      <c r="C1392" s="10">
        <f>IF(Offerte!$A46="","",Offerte!$C46)</f>
        <v/>
      </c>
      <c r="D1392" s="10" t="inlineStr">
        <is>
          <t>F.3.1</t>
        </is>
      </c>
      <c r="E1392" s="10" t="inlineStr">
        <is>
          <t>F</t>
        </is>
      </c>
      <c r="F1392" s="10" t="inlineStr">
        <is>
          <t>Q</t>
        </is>
      </c>
      <c r="G1392" s="10" t="inlineStr">
        <is>
          <t>higher</t>
        </is>
      </c>
      <c r="H1392" s="10" t="n">
        <v>2</v>
      </c>
      <c r="I1392" s="10" t="inlineStr">
        <is>
          <t>Autoproduzione consumi elettrici per trazione</t>
        </is>
      </c>
      <c r="J1392" s="20" t="n"/>
      <c r="K1392" s="20" t="n"/>
      <c r="L1392" s="20" t="n"/>
      <c r="M1392" s="20" t="n"/>
      <c r="N1392" s="21">
        <f>IF($A1392="","",IFERROR(VALUE($J1392),0))</f>
        <v/>
      </c>
      <c r="O1392" s="21">
        <f>IF($A1392="",0,IF(OR($S1392&lt;&gt;1,COUNTA($J1392:$M1392)=0),0,IF(SUMPRODUCT(MAX(($C$5:$C$6173=$C1392)*($D$5:$D$6173=$D1392)*($S$5:$S$6173=1)*IFERROR($N$5:$N$6173*1,0)))&gt;0,ROUND($H1392*($N1392/SUMPRODUCT(MAX(($C$5:$C$6173=$C1392)*($D$5:$D$6173=$D1392)*($S$5:$S$6173=1)*IFERROR($N$5:$N$6173*1,0)))),4),0)))</f>
        <v/>
      </c>
      <c r="P1392" s="10" t="inlineStr">
        <is>
          <t>kWh/anno</t>
        </is>
      </c>
      <c r="Q1392" s="21">
        <f>IF($A1392="","",$A1392&amp;"|"&amp;$C1392)</f>
        <v/>
      </c>
      <c r="R1392" s="21">
        <f>IF($A1392="","",$A1392&amp;"|"&amp;$C1392&amp;"|"&amp;$D1392)</f>
        <v/>
      </c>
      <c r="S1392" s="21">
        <f>IF($A1392="","",IFERROR(INDEX(Offerte!$D$2:$D$200,MATCH($Q1392,Offerte!$L$2:$L$200,0)),0))</f>
        <v/>
      </c>
      <c r="T1392" s="21">
        <f>IF($A1392="","",IFERROR(INDEX(Offerte!$G$2:$G$200,MATCH($Q1392,Offerte!$L$2:$L$200,0)),"NO"))</f>
        <v/>
      </c>
    </row>
    <row r="1393">
      <c r="A1393" s="10">
        <f>IF(Offerte!$A46="","",Offerte!$A46)</f>
        <v/>
      </c>
      <c r="B1393" s="10">
        <f>IF(Offerte!$A46="","",Offerte!$B46)</f>
        <v/>
      </c>
      <c r="C1393" s="10">
        <f>IF(Offerte!$A46="","",Offerte!$C46)</f>
        <v/>
      </c>
      <c r="D1393" s="10" t="inlineStr">
        <is>
          <t>F.4.1</t>
        </is>
      </c>
      <c r="E1393" s="10" t="inlineStr">
        <is>
          <t>F</t>
        </is>
      </c>
      <c r="F1393" s="10" t="inlineStr">
        <is>
          <t>Q</t>
        </is>
      </c>
      <c r="G1393" s="10" t="inlineStr">
        <is>
          <t>soil</t>
        </is>
      </c>
      <c r="H1393" s="10" t="n">
        <v>2</v>
      </c>
      <c r="I1393" s="10" t="inlineStr">
        <is>
          <t>Indice di consumo di suolo</t>
        </is>
      </c>
      <c r="J1393" s="20" t="n"/>
      <c r="K1393" s="20" t="n"/>
      <c r="L1393" s="20" t="n"/>
      <c r="M1393" s="20" t="n"/>
      <c r="N1393" s="21">
        <f>IF($A1393="","",IFERROR(VALUE($J1393),0))</f>
        <v/>
      </c>
      <c r="O1393" s="21">
        <f>IF($A1393="",0,IF(OR($S1393&lt;&gt;1,COUNTA($J1393:$M1393)=0),0,IF($N1393&lt;=0,$H1393,IF(SUMPRODUCT(MAX(($C$5:$C$6173=$C1393)*($D$5:$D$6173=$D1393)*($S$5:$S$6173=1)*IFERROR($N$5:$N$6173*1,0)))&gt;0,ROUND($H1393*((SUMPRODUCT(MAX(($C$5:$C$6173=$C1393)*($D$5:$D$6173=$D1393)*($S$5:$S$6173=1)*IFERROR($N$5:$N$6173*1,0)))-$N1393)/SUMPRODUCT(MAX(($C$5:$C$6173=$C1393)*($D$5:$D$6173=$D1393)*($S$5:$S$6173=1)*IFERROR($N$5:$N$6173*1,0)))),4),0))))</f>
        <v/>
      </c>
      <c r="P1393" s="10" t="inlineStr">
        <is>
          <t>m2</t>
        </is>
      </c>
      <c r="Q1393" s="21">
        <f>IF($A1393="","",$A1393&amp;"|"&amp;$C1393)</f>
        <v/>
      </c>
      <c r="R1393" s="21">
        <f>IF($A1393="","",$A1393&amp;"|"&amp;$C1393&amp;"|"&amp;$D1393)</f>
        <v/>
      </c>
      <c r="S1393" s="21">
        <f>IF($A1393="","",IFERROR(INDEX(Offerte!$D$2:$D$200,MATCH($Q1393,Offerte!$L$2:$L$200,0)),0))</f>
        <v/>
      </c>
      <c r="T1393" s="21">
        <f>IF($A1393="","",IFERROR(INDEX(Offerte!$G$2:$G$200,MATCH($Q1393,Offerte!$L$2:$L$200,0)),"NO"))</f>
        <v/>
      </c>
    </row>
    <row r="1394">
      <c r="A1394" s="10">
        <f>IF(Offerte!$A46="","",Offerte!$A46)</f>
        <v/>
      </c>
      <c r="B1394" s="10">
        <f>IF(Offerte!$A46="","",Offerte!$B46)</f>
        <v/>
      </c>
      <c r="C1394" s="10">
        <f>IF(Offerte!$A46="","",Offerte!$C46)</f>
        <v/>
      </c>
      <c r="D1394" s="10" t="inlineStr">
        <is>
          <t>F.5.1</t>
        </is>
      </c>
      <c r="E1394" s="10" t="inlineStr">
        <is>
          <t>F</t>
        </is>
      </c>
      <c r="F1394" s="10" t="inlineStr">
        <is>
          <t>T</t>
        </is>
      </c>
      <c r="G1394" s="10" t="inlineStr">
        <is>
          <t>tabular</t>
        </is>
      </c>
      <c r="H1394" s="10" t="n">
        <v>1</v>
      </c>
      <c r="I1394" s="10" t="inlineStr">
        <is>
          <t>Rendicontazione di sostenibilità ambientale</t>
        </is>
      </c>
      <c r="J1394" s="20" t="n"/>
      <c r="K1394" s="20" t="n"/>
      <c r="L1394" s="20" t="n"/>
      <c r="M1394" s="20" t="n"/>
      <c r="N1394" s="21">
        <f>IF($A1394="","",IF(IFERROR(VALUE($M1394),0)=1,1,0))</f>
        <v/>
      </c>
      <c r="O1394" s="21">
        <f>IF($A1394="",0,IF(OR($S1394&lt;&gt;1,COUNTA($J1394:$M1394)=0),0,IF($N1394=1,$H1394,0)))</f>
        <v/>
      </c>
      <c r="P1394" s="10" t="inlineStr">
        <is>
          <t>sì/no</t>
        </is>
      </c>
      <c r="Q1394" s="21">
        <f>IF($A1394="","",$A1394&amp;"|"&amp;$C1394)</f>
        <v/>
      </c>
      <c r="R1394" s="21">
        <f>IF($A1394="","",$A1394&amp;"|"&amp;$C1394&amp;"|"&amp;$D1394)</f>
        <v/>
      </c>
      <c r="S1394" s="21">
        <f>IF($A1394="","",IFERROR(INDEX(Offerte!$D$2:$D$200,MATCH($Q1394,Offerte!$L$2:$L$200,0)),0))</f>
        <v/>
      </c>
      <c r="T1394" s="21">
        <f>IF($A1394="","",IFERROR(INDEX(Offerte!$G$2:$G$200,MATCH($Q1394,Offerte!$L$2:$L$200,0)),"NO"))</f>
        <v/>
      </c>
    </row>
    <row r="1395">
      <c r="A1395" s="10">
        <f>IF(Offerte!$A46="","",Offerte!$A46)</f>
        <v/>
      </c>
      <c r="B1395" s="10">
        <f>IF(Offerte!$A46="","",Offerte!$B46)</f>
        <v/>
      </c>
      <c r="C1395" s="10">
        <f>IF(Offerte!$A46="","",Offerte!$C46)</f>
        <v/>
      </c>
      <c r="D1395" s="10" t="inlineStr">
        <is>
          <t>G.1.1</t>
        </is>
      </c>
      <c r="E1395" s="10" t="inlineStr">
        <is>
          <t>G</t>
        </is>
      </c>
      <c r="F1395" s="10" t="inlineStr">
        <is>
          <t>D</t>
        </is>
      </c>
      <c r="G1395" s="10" t="inlineStr">
        <is>
          <t>discretionary</t>
        </is>
      </c>
      <c r="H1395" s="10" t="n">
        <v>2</v>
      </c>
      <c r="I1395" s="10" t="inlineStr">
        <is>
          <t>Qualità del progetto di centrale di controllo aziendale</t>
        </is>
      </c>
      <c r="J1395" s="20" t="n"/>
      <c r="K1395" s="20" t="n"/>
      <c r="L1395" s="20" t="n"/>
      <c r="M1395" s="20" t="n"/>
      <c r="N1395" s="21">
        <f>IF($A1395="","",MAX(0,MIN(1,IFERROR(VALUE($M1395),0))))</f>
        <v/>
      </c>
      <c r="O1395" s="21">
        <f>IF($A1395="",0,IF(OR($S1395&lt;&gt;1,COUNTA($J1395:$M1395)=0),0,IF(SUMPRODUCT(MAX(($C$5:$C$6173=$C1395)*($D$5:$D$6173=$D1395)*($S$5:$S$6173=1)*IFERROR($N$5:$N$6173*1,0)))&gt;0,ROUND($H1395*($N1395/SUMPRODUCT(MAX(($C$5:$C$6173=$C1395)*($D$5:$D$6173=$D1395)*($S$5:$S$6173=1)*IFERROR($N$5:$N$6173*1,0)))),4),0)))</f>
        <v/>
      </c>
      <c r="P1395" s="10" t="inlineStr">
        <is>
          <t>coeff.</t>
        </is>
      </c>
      <c r="Q1395" s="21">
        <f>IF($A1395="","",$A1395&amp;"|"&amp;$C1395)</f>
        <v/>
      </c>
      <c r="R1395" s="21">
        <f>IF($A1395="","",$A1395&amp;"|"&amp;$C1395&amp;"|"&amp;$D1395)</f>
        <v/>
      </c>
      <c r="S1395" s="21">
        <f>IF($A1395="","",IFERROR(INDEX(Offerte!$D$2:$D$200,MATCH($Q1395,Offerte!$L$2:$L$200,0)),0))</f>
        <v/>
      </c>
      <c r="T1395" s="21">
        <f>IF($A1395="","",IFERROR(INDEX(Offerte!$G$2:$G$200,MATCH($Q1395,Offerte!$L$2:$L$200,0)),"NO"))</f>
        <v/>
      </c>
    </row>
    <row r="1396">
      <c r="A1396" s="10">
        <f>IF(Offerte!$A46="","",Offerte!$A46)</f>
        <v/>
      </c>
      <c r="B1396" s="10">
        <f>IF(Offerte!$A46="","",Offerte!$B46)</f>
        <v/>
      </c>
      <c r="C1396" s="10">
        <f>IF(Offerte!$A46="","",Offerte!$C46)</f>
        <v/>
      </c>
      <c r="D1396" s="10" t="inlineStr">
        <is>
          <t>G.2.1</t>
        </is>
      </c>
      <c r="E1396" s="10" t="inlineStr">
        <is>
          <t>G</t>
        </is>
      </c>
      <c r="F1396" s="10" t="inlineStr">
        <is>
          <t>T</t>
        </is>
      </c>
      <c r="G1396" s="10" t="inlineStr">
        <is>
          <t>tabular</t>
        </is>
      </c>
      <c r="H1396" s="10" t="n">
        <v>1</v>
      </c>
      <c r="I1396" s="10" t="inlineStr">
        <is>
          <t>Certificazione ISO 45001</t>
        </is>
      </c>
      <c r="J1396" s="20" t="n"/>
      <c r="K1396" s="20" t="n"/>
      <c r="L1396" s="20" t="n"/>
      <c r="M1396" s="20" t="n"/>
      <c r="N1396" s="21">
        <f>IF($A1396="","",IF(IFERROR(VALUE($M1396),0)=1,1,0))</f>
        <v/>
      </c>
      <c r="O1396" s="21">
        <f>IF($A1396="",0,IF(OR($S1396&lt;&gt;1,COUNTA($J1396:$M1396)=0),0,IF($N1396=1,$H1396,0)))</f>
        <v/>
      </c>
      <c r="P1396" s="10" t="inlineStr">
        <is>
          <t>sì/no</t>
        </is>
      </c>
      <c r="Q1396" s="21">
        <f>IF($A1396="","",$A1396&amp;"|"&amp;$C1396)</f>
        <v/>
      </c>
      <c r="R1396" s="21">
        <f>IF($A1396="","",$A1396&amp;"|"&amp;$C1396&amp;"|"&amp;$D1396)</f>
        <v/>
      </c>
      <c r="S1396" s="21">
        <f>IF($A1396="","",IFERROR(INDEX(Offerte!$D$2:$D$200,MATCH($Q1396,Offerte!$L$2:$L$200,0)),0))</f>
        <v/>
      </c>
      <c r="T1396" s="21">
        <f>IF($A1396="","",IFERROR(INDEX(Offerte!$G$2:$G$200,MATCH($Q1396,Offerte!$L$2:$L$200,0)),"NO"))</f>
        <v/>
      </c>
    </row>
    <row r="1397">
      <c r="A1397" s="10">
        <f>IF(Offerte!$A46="","",Offerte!$A46)</f>
        <v/>
      </c>
      <c r="B1397" s="10">
        <f>IF(Offerte!$A46="","",Offerte!$B46)</f>
        <v/>
      </c>
      <c r="C1397" s="10">
        <f>IF(Offerte!$A46="","",Offerte!$C46)</f>
        <v/>
      </c>
      <c r="D1397" s="10" t="inlineStr">
        <is>
          <t>G.3.1</t>
        </is>
      </c>
      <c r="E1397" s="10" t="inlineStr">
        <is>
          <t>G</t>
        </is>
      </c>
      <c r="F1397" s="10" t="inlineStr">
        <is>
          <t>T</t>
        </is>
      </c>
      <c r="G1397" s="10" t="inlineStr">
        <is>
          <t>tabular</t>
        </is>
      </c>
      <c r="H1397" s="10" t="n">
        <v>1</v>
      </c>
      <c r="I1397" s="10" t="inlineStr">
        <is>
          <t>Certificazioni di responsabilità sociale</t>
        </is>
      </c>
      <c r="J1397" s="20" t="n"/>
      <c r="K1397" s="20" t="n"/>
      <c r="L1397" s="20" t="n"/>
      <c r="M1397" s="20" t="n"/>
      <c r="N1397" s="21">
        <f>IF($A1397="","",IF(IFERROR(VALUE($M1397),0)=1,1,0))</f>
        <v/>
      </c>
      <c r="O1397" s="21">
        <f>IF($A1397="",0,IF(OR($S1397&lt;&gt;1,COUNTA($J1397:$M1397)=0),0,IF($N1397=1,$H1397,0)))</f>
        <v/>
      </c>
      <c r="P1397" s="10" t="inlineStr">
        <is>
          <t>sì/no</t>
        </is>
      </c>
      <c r="Q1397" s="21">
        <f>IF($A1397="","",$A1397&amp;"|"&amp;$C1397)</f>
        <v/>
      </c>
      <c r="R1397" s="21">
        <f>IF($A1397="","",$A1397&amp;"|"&amp;$C1397&amp;"|"&amp;$D1397)</f>
        <v/>
      </c>
      <c r="S1397" s="21">
        <f>IF($A1397="","",IFERROR(INDEX(Offerte!$D$2:$D$200,MATCH($Q1397,Offerte!$L$2:$L$200,0)),0))</f>
        <v/>
      </c>
      <c r="T1397" s="21">
        <f>IF($A1397="","",IFERROR(INDEX(Offerte!$G$2:$G$200,MATCH($Q1397,Offerte!$L$2:$L$200,0)),"NO"))</f>
        <v/>
      </c>
    </row>
    <row r="1398">
      <c r="A1398" s="10">
        <f>IF(Offerte!$A46="","",Offerte!$A46)</f>
        <v/>
      </c>
      <c r="B1398" s="10">
        <f>IF(Offerte!$A46="","",Offerte!$B46)</f>
        <v/>
      </c>
      <c r="C1398" s="10">
        <f>IF(Offerte!$A46="","",Offerte!$C46)</f>
        <v/>
      </c>
      <c r="D1398" s="10" t="inlineStr">
        <is>
          <t>G.4.1</t>
        </is>
      </c>
      <c r="E1398" s="10" t="inlineStr">
        <is>
          <t>G</t>
        </is>
      </c>
      <c r="F1398" s="10" t="inlineStr">
        <is>
          <t>D</t>
        </is>
      </c>
      <c r="G1398" s="10" t="inlineStr">
        <is>
          <t>discretionary</t>
        </is>
      </c>
      <c r="H1398" s="10" t="n">
        <v>2</v>
      </c>
      <c r="I1398" s="10" t="inlineStr">
        <is>
          <t>Qualità del piano di formazione del personale</t>
        </is>
      </c>
      <c r="J1398" s="20" t="n"/>
      <c r="K1398" s="20" t="n"/>
      <c r="L1398" s="20" t="n"/>
      <c r="M1398" s="20" t="n"/>
      <c r="N1398" s="21">
        <f>IF($A1398="","",MAX(0,MIN(1,IFERROR(VALUE($M1398),0))))</f>
        <v/>
      </c>
      <c r="O1398" s="21">
        <f>IF($A1398="",0,IF(OR($S1398&lt;&gt;1,COUNTA($J1398:$M1398)=0),0,IF(SUMPRODUCT(MAX(($C$5:$C$6173=$C1398)*($D$5:$D$6173=$D1398)*($S$5:$S$6173=1)*IFERROR($N$5:$N$6173*1,0)))&gt;0,ROUND($H1398*($N1398/SUMPRODUCT(MAX(($C$5:$C$6173=$C1398)*($D$5:$D$6173=$D1398)*($S$5:$S$6173=1)*IFERROR($N$5:$N$6173*1,0)))),4),0)))</f>
        <v/>
      </c>
      <c r="P1398" s="10" t="inlineStr">
        <is>
          <t>coeff.</t>
        </is>
      </c>
      <c r="Q1398" s="21">
        <f>IF($A1398="","",$A1398&amp;"|"&amp;$C1398)</f>
        <v/>
      </c>
      <c r="R1398" s="21">
        <f>IF($A1398="","",$A1398&amp;"|"&amp;$C1398&amp;"|"&amp;$D1398)</f>
        <v/>
      </c>
      <c r="S1398" s="21">
        <f>IF($A1398="","",IFERROR(INDEX(Offerte!$D$2:$D$200,MATCH($Q1398,Offerte!$L$2:$L$200,0)),0))</f>
        <v/>
      </c>
      <c r="T1398" s="21">
        <f>IF($A1398="","",IFERROR(INDEX(Offerte!$G$2:$G$200,MATCH($Q1398,Offerte!$L$2:$L$200,0)),"NO"))</f>
        <v/>
      </c>
    </row>
    <row r="1399">
      <c r="A1399" s="10">
        <f>IF(Offerte!$A46="","",Offerte!$A46)</f>
        <v/>
      </c>
      <c r="B1399" s="10">
        <f>IF(Offerte!$A46="","",Offerte!$B46)</f>
        <v/>
      </c>
      <c r="C1399" s="10">
        <f>IF(Offerte!$A46="","",Offerte!$C46)</f>
        <v/>
      </c>
      <c r="D1399" s="10" t="inlineStr">
        <is>
          <t>G.5.1</t>
        </is>
      </c>
      <c r="E1399" s="10" t="inlineStr">
        <is>
          <t>G</t>
        </is>
      </c>
      <c r="F1399" s="10" t="inlineStr">
        <is>
          <t>T</t>
        </is>
      </c>
      <c r="G1399" s="10" t="inlineStr">
        <is>
          <t>tabular</t>
        </is>
      </c>
      <c r="H1399" s="10" t="n">
        <v>1</v>
      </c>
      <c r="I1399" s="10" t="inlineStr">
        <is>
          <t>Impegno al mantenimento delle garanzie del contratto di secondo livello del gestore uscente</t>
        </is>
      </c>
      <c r="J1399" s="20" t="n"/>
      <c r="K1399" s="20" t="n"/>
      <c r="L1399" s="20" t="n"/>
      <c r="M1399" s="20" t="n"/>
      <c r="N1399" s="21">
        <f>IF($A1399="","",IF(IFERROR(VALUE($M1399),0)=1,1,0))</f>
        <v/>
      </c>
      <c r="O1399" s="21">
        <f>IF($A1399="",0,IF(OR($S1399&lt;&gt;1,COUNTA($J1399:$M1399)=0),0,IF($N1399=1,$H1399,0)))</f>
        <v/>
      </c>
      <c r="P1399" s="10" t="inlineStr">
        <is>
          <t>sì/no</t>
        </is>
      </c>
      <c r="Q1399" s="21">
        <f>IF($A1399="","",$A1399&amp;"|"&amp;$C1399)</f>
        <v/>
      </c>
      <c r="R1399" s="21">
        <f>IF($A1399="","",$A1399&amp;"|"&amp;$C1399&amp;"|"&amp;$D1399)</f>
        <v/>
      </c>
      <c r="S1399" s="21">
        <f>IF($A1399="","",IFERROR(INDEX(Offerte!$D$2:$D$200,MATCH($Q1399,Offerte!$L$2:$L$200,0)),0))</f>
        <v/>
      </c>
      <c r="T1399" s="21">
        <f>IF($A1399="","",IFERROR(INDEX(Offerte!$G$2:$G$200,MATCH($Q1399,Offerte!$L$2:$L$200,0)),"NO"))</f>
        <v/>
      </c>
    </row>
    <row r="1400">
      <c r="A1400" s="10">
        <f>IF(Offerte!$A47="","",Offerte!$A47)</f>
        <v/>
      </c>
      <c r="B1400" s="10">
        <f>IF(Offerte!$A47="","",Offerte!$B47)</f>
        <v/>
      </c>
      <c r="C1400" s="10">
        <f>IF(Offerte!$A47="","",Offerte!$C47)</f>
        <v/>
      </c>
      <c r="D1400" s="10" t="inlineStr">
        <is>
          <t>A.1.1</t>
        </is>
      </c>
      <c r="E1400" s="10" t="inlineStr">
        <is>
          <t>A</t>
        </is>
      </c>
      <c r="F1400" s="10" t="inlineStr">
        <is>
          <t>Q</t>
        </is>
      </c>
      <c r="G1400" s="10" t="inlineStr">
        <is>
          <t>higher</t>
        </is>
      </c>
      <c r="H1400" s="10" t="n">
        <v>3</v>
      </c>
      <c r="I1400" s="10" t="inlineStr">
        <is>
          <t>Tasso aggiuntivo di corse controllate</t>
        </is>
      </c>
      <c r="J1400" s="20" t="n"/>
      <c r="K1400" s="20" t="n"/>
      <c r="L1400" s="20" t="n"/>
      <c r="M1400" s="20" t="n"/>
      <c r="N1400" s="21">
        <f>IF($A1400="","",IFERROR(VALUE($K1400)/VALUE($L1400)*100,IFERROR(VALUE($J1400),0)))</f>
        <v/>
      </c>
      <c r="O1400" s="21">
        <f>IF($A1400="",0,IF(OR($S1400&lt;&gt;1,COUNTA($J1400:$M1400)=0),0,IF(SUMPRODUCT(MAX(($C$5:$C$6173=$C1400)*($D$5:$D$6173=$D1400)*($S$5:$S$6173=1)*IFERROR($N$5:$N$6173*1,0)))&gt;0,ROUND($H1400*($N1400/SUMPRODUCT(MAX(($C$5:$C$6173=$C1400)*($D$5:$D$6173=$D1400)*($S$5:$S$6173=1)*IFERROR($N$5:$N$6173*1,0)))),4),0)))</f>
        <v/>
      </c>
      <c r="P1400" s="10" t="inlineStr">
        <is>
          <t>Corse controllate annue / Corse programmate annue</t>
        </is>
      </c>
      <c r="Q1400" s="21">
        <f>IF($A1400="","",$A1400&amp;"|"&amp;$C1400)</f>
        <v/>
      </c>
      <c r="R1400" s="21">
        <f>IF($A1400="","",$A1400&amp;"|"&amp;$C1400&amp;"|"&amp;$D1400)</f>
        <v/>
      </c>
      <c r="S1400" s="21">
        <f>IF($A1400="","",IFERROR(INDEX(Offerte!$D$2:$D$200,MATCH($Q1400,Offerte!$L$2:$L$200,0)),0))</f>
        <v/>
      </c>
      <c r="T1400" s="21">
        <f>IF($A1400="","",IFERROR(INDEX(Offerte!$G$2:$G$200,MATCH($Q1400,Offerte!$L$2:$L$200,0)),"NO"))</f>
        <v/>
      </c>
    </row>
    <row r="1401">
      <c r="A1401" s="10">
        <f>IF(Offerte!$A47="","",Offerte!$A47)</f>
        <v/>
      </c>
      <c r="B1401" s="10">
        <f>IF(Offerte!$A47="","",Offerte!$B47)</f>
        <v/>
      </c>
      <c r="C1401" s="10">
        <f>IF(Offerte!$A47="","",Offerte!$C47)</f>
        <v/>
      </c>
      <c r="D1401" s="10" t="inlineStr">
        <is>
          <t>A.1.2</t>
        </is>
      </c>
      <c r="E1401" s="10" t="inlineStr">
        <is>
          <t>A</t>
        </is>
      </c>
      <c r="F1401" s="10" t="inlineStr">
        <is>
          <t>Q</t>
        </is>
      </c>
      <c r="G1401" s="10" t="inlineStr">
        <is>
          <t>higher</t>
        </is>
      </c>
      <c r="H1401" s="10" t="n">
        <v>4</v>
      </c>
      <c r="I1401" s="10" t="inlineStr">
        <is>
          <t>Numero aggiuntivo di passeggeri controllati</t>
        </is>
      </c>
      <c r="J1401" s="20" t="n"/>
      <c r="K1401" s="20" t="n"/>
      <c r="L1401" s="20" t="n"/>
      <c r="M1401" s="20" t="n"/>
      <c r="N1401" s="21">
        <f>IF($A1401="","",IFERROR(VALUE($J1401),0))</f>
        <v/>
      </c>
      <c r="O1401" s="21">
        <f>IF($A1401="",0,IF(OR($S1401&lt;&gt;1,COUNTA($J1401:$M1401)=0),0,IF(SUMPRODUCT(MAX(($C$5:$C$6173=$C1401)*($D$5:$D$6173=$D1401)*($S$5:$S$6173=1)*IFERROR($N$5:$N$6173*1,0)))&gt;0,ROUND($H1401*($N1401/SUMPRODUCT(MAX(($C$5:$C$6173=$C1401)*($D$5:$D$6173=$D1401)*($S$5:$S$6173=1)*IFERROR($N$5:$N$6173*1,0)))),4),0)))</f>
        <v/>
      </c>
      <c r="P1401" s="10" t="inlineStr">
        <is>
          <t>passeggeri/anno</t>
        </is>
      </c>
      <c r="Q1401" s="21">
        <f>IF($A1401="","",$A1401&amp;"|"&amp;$C1401)</f>
        <v/>
      </c>
      <c r="R1401" s="21">
        <f>IF($A1401="","",$A1401&amp;"|"&amp;$C1401&amp;"|"&amp;$D1401)</f>
        <v/>
      </c>
      <c r="S1401" s="21">
        <f>IF($A1401="","",IFERROR(INDEX(Offerte!$D$2:$D$200,MATCH($Q1401,Offerte!$L$2:$L$200,0)),0))</f>
        <v/>
      </c>
      <c r="T1401" s="21">
        <f>IF($A1401="","",IFERROR(INDEX(Offerte!$G$2:$G$200,MATCH($Q1401,Offerte!$L$2:$L$200,0)),"NO"))</f>
        <v/>
      </c>
    </row>
    <row r="1402">
      <c r="A1402" s="10">
        <f>IF(Offerte!$A47="","",Offerte!$A47)</f>
        <v/>
      </c>
      <c r="B1402" s="10">
        <f>IF(Offerte!$A47="","",Offerte!$B47)</f>
        <v/>
      </c>
      <c r="C1402" s="10">
        <f>IF(Offerte!$A47="","",Offerte!$C47)</f>
        <v/>
      </c>
      <c r="D1402" s="10" t="inlineStr">
        <is>
          <t>B.1.1</t>
        </is>
      </c>
      <c r="E1402" s="10" t="inlineStr">
        <is>
          <t>B</t>
        </is>
      </c>
      <c r="F1402" s="10" t="inlineStr">
        <is>
          <t>Q</t>
        </is>
      </c>
      <c r="G1402" s="10" t="inlineStr">
        <is>
          <t>higher</t>
        </is>
      </c>
      <c r="H1402" s="10" t="n">
        <v>3</v>
      </c>
      <c r="I1402" s="10" t="inlineStr">
        <is>
          <t>Incremento dei posti offerti nelle fasce di punta</t>
        </is>
      </c>
      <c r="J1402" s="20" t="n"/>
      <c r="K1402" s="20" t="n"/>
      <c r="L1402" s="20" t="n"/>
      <c r="M1402" s="20" t="n"/>
      <c r="N1402" s="21">
        <f>IF($A1402="","",IFERROR(VALUE($J1402),0))</f>
        <v/>
      </c>
      <c r="O1402" s="21">
        <f>IF($A1402="",0,IF(OR($S1402&lt;&gt;1,COUNTA($J1402:$M1402)=0),0,IF(SUMPRODUCT(MAX(($C$5:$C$6173=$C1402)*($D$5:$D$6173=$D1402)*($S$5:$S$6173=1)*IFERROR($N$5:$N$6173*1,0)))&gt;0,ROUND($H1402*($N1402/SUMPRODUCT(MAX(($C$5:$C$6173=$C1402)*($D$5:$D$6173=$D1402)*($S$5:$S$6173=1)*IFERROR($N$5:$N$6173*1,0)))),4),0)))</f>
        <v/>
      </c>
      <c r="P1402" s="10" t="inlineStr">
        <is>
          <t>posti*km</t>
        </is>
      </c>
      <c r="Q1402" s="21">
        <f>IF($A1402="","",$A1402&amp;"|"&amp;$C1402)</f>
        <v/>
      </c>
      <c r="R1402" s="21">
        <f>IF($A1402="","",$A1402&amp;"|"&amp;$C1402&amp;"|"&amp;$D1402)</f>
        <v/>
      </c>
      <c r="S1402" s="21">
        <f>IF($A1402="","",IFERROR(INDEX(Offerte!$D$2:$D$200,MATCH($Q1402,Offerte!$L$2:$L$200,0)),0))</f>
        <v/>
      </c>
      <c r="T1402" s="21">
        <f>IF($A1402="","",IFERROR(INDEX(Offerte!$G$2:$G$200,MATCH($Q1402,Offerte!$L$2:$L$200,0)),"NO"))</f>
        <v/>
      </c>
    </row>
    <row r="1403">
      <c r="A1403" s="10">
        <f>IF(Offerte!$A47="","",Offerte!$A47)</f>
        <v/>
      </c>
      <c r="B1403" s="10">
        <f>IF(Offerte!$A47="","",Offerte!$B47)</f>
        <v/>
      </c>
      <c r="C1403" s="10">
        <f>IF(Offerte!$A47="","",Offerte!$C47)</f>
        <v/>
      </c>
      <c r="D1403" s="10" t="inlineStr">
        <is>
          <t>B.2.1</t>
        </is>
      </c>
      <c r="E1403" s="10" t="inlineStr">
        <is>
          <t>B</t>
        </is>
      </c>
      <c r="F1403" s="10" t="inlineStr">
        <is>
          <t>Q</t>
        </is>
      </c>
      <c r="G1403" s="10" t="inlineStr">
        <is>
          <t>higher</t>
        </is>
      </c>
      <c r="H1403" s="10" t="n">
        <v>4</v>
      </c>
      <c r="I1403" s="10" t="inlineStr">
        <is>
          <t>Corse aggiuntive nell'arco giornaliero base</t>
        </is>
      </c>
      <c r="J1403" s="20" t="n"/>
      <c r="K1403" s="20" t="n"/>
      <c r="L1403" s="20" t="n"/>
      <c r="M1403" s="20" t="n"/>
      <c r="N1403" s="21">
        <f>IF($A1403="","",IFERROR(VALUE($J1403),0))</f>
        <v/>
      </c>
      <c r="O1403" s="21">
        <f>IF($A1403="",0,IF(OR($S1403&lt;&gt;1,COUNTA($J1403:$M1403)=0),0,IF(SUMPRODUCT(MAX(($C$5:$C$6173=$C1403)*($D$5:$D$6173=$D1403)*($S$5:$S$6173=1)*IFERROR($N$5:$N$6173*1,0)))&gt;0,ROUND($H1403*($N1403/SUMPRODUCT(MAX(($C$5:$C$6173=$C1403)*($D$5:$D$6173=$D1403)*($S$5:$S$6173=1)*IFERROR($N$5:$N$6173*1,0)))),4),0)))</f>
        <v/>
      </c>
      <c r="P1403" s="10" t="inlineStr">
        <is>
          <t>corse</t>
        </is>
      </c>
      <c r="Q1403" s="21">
        <f>IF($A1403="","",$A1403&amp;"|"&amp;$C1403)</f>
        <v/>
      </c>
      <c r="R1403" s="21">
        <f>IF($A1403="","",$A1403&amp;"|"&amp;$C1403&amp;"|"&amp;$D1403)</f>
        <v/>
      </c>
      <c r="S1403" s="21">
        <f>IF($A1403="","",IFERROR(INDEX(Offerte!$D$2:$D$200,MATCH($Q1403,Offerte!$L$2:$L$200,0)),0))</f>
        <v/>
      </c>
      <c r="T1403" s="21">
        <f>IF($A1403="","",IFERROR(INDEX(Offerte!$G$2:$G$200,MATCH($Q1403,Offerte!$L$2:$L$200,0)),"NO"))</f>
        <v/>
      </c>
    </row>
    <row r="1404">
      <c r="A1404" s="10">
        <f>IF(Offerte!$A47="","",Offerte!$A47)</f>
        <v/>
      </c>
      <c r="B1404" s="10">
        <f>IF(Offerte!$A47="","",Offerte!$B47)</f>
        <v/>
      </c>
      <c r="C1404" s="10">
        <f>IF(Offerte!$A47="","",Offerte!$C47)</f>
        <v/>
      </c>
      <c r="D1404" s="10" t="inlineStr">
        <is>
          <t>B.3.1</t>
        </is>
      </c>
      <c r="E1404" s="10" t="inlineStr">
        <is>
          <t>B</t>
        </is>
      </c>
      <c r="F1404" s="10" t="inlineStr">
        <is>
          <t>Q</t>
        </is>
      </c>
      <c r="G1404" s="10" t="inlineStr">
        <is>
          <t>higher</t>
        </is>
      </c>
      <c r="H1404" s="10" t="n">
        <v>2</v>
      </c>
      <c r="I1404" s="10" t="inlineStr">
        <is>
          <t>Numero di corse aggiuntive per allungamento dell'arco di servizio giornaliero nelle fasce serali</t>
        </is>
      </c>
      <c r="J1404" s="20" t="n"/>
      <c r="K1404" s="20" t="n"/>
      <c r="L1404" s="20" t="n"/>
      <c r="M1404" s="20" t="n"/>
      <c r="N1404" s="21">
        <f>IF($A1404="","",IFERROR(VALUE($J1404),0))</f>
        <v/>
      </c>
      <c r="O1404" s="21">
        <f>IF($A1404="",0,IF(OR($S1404&lt;&gt;1,COUNTA($J1404:$M1404)=0),0,IF(SUMPRODUCT(MAX(($C$5:$C$6173=$C1404)*($D$5:$D$6173=$D1404)*($S$5:$S$6173=1)*IFERROR($N$5:$N$6173*1,0)))&gt;0,ROUND($H1404*($N1404/SUMPRODUCT(MAX(($C$5:$C$6173=$C1404)*($D$5:$D$6173=$D1404)*($S$5:$S$6173=1)*IFERROR($N$5:$N$6173*1,0)))),4),0)))</f>
        <v/>
      </c>
      <c r="P1404" s="10" t="inlineStr">
        <is>
          <t>corse</t>
        </is>
      </c>
      <c r="Q1404" s="21">
        <f>IF($A1404="","",$A1404&amp;"|"&amp;$C1404)</f>
        <v/>
      </c>
      <c r="R1404" s="21">
        <f>IF($A1404="","",$A1404&amp;"|"&amp;$C1404&amp;"|"&amp;$D1404)</f>
        <v/>
      </c>
      <c r="S1404" s="21">
        <f>IF($A1404="","",IFERROR(INDEX(Offerte!$D$2:$D$200,MATCH($Q1404,Offerte!$L$2:$L$200,0)),0))</f>
        <v/>
      </c>
      <c r="T1404" s="21">
        <f>IF($A1404="","",IFERROR(INDEX(Offerte!$G$2:$G$200,MATCH($Q1404,Offerte!$L$2:$L$200,0)),"NO"))</f>
        <v/>
      </c>
    </row>
    <row r="1405">
      <c r="A1405" s="10">
        <f>IF(Offerte!$A47="","",Offerte!$A47)</f>
        <v/>
      </c>
      <c r="B1405" s="10">
        <f>IF(Offerte!$A47="","",Offerte!$B47)</f>
        <v/>
      </c>
      <c r="C1405" s="10">
        <f>IF(Offerte!$A47="","",Offerte!$C47)</f>
        <v/>
      </c>
      <c r="D1405" s="10" t="inlineStr">
        <is>
          <t>B.4.1</t>
        </is>
      </c>
      <c r="E1405" s="10" t="inlineStr">
        <is>
          <t>B</t>
        </is>
      </c>
      <c r="F1405" s="10" t="inlineStr">
        <is>
          <t>Q</t>
        </is>
      </c>
      <c r="G1405" s="10" t="inlineStr">
        <is>
          <t>higher</t>
        </is>
      </c>
      <c r="H1405" s="10" t="n">
        <v>3</v>
      </c>
      <c r="I1405" s="10" t="inlineStr">
        <is>
          <t>Percorrenze aggiuntive offerte nel Programma d'esercizio delle prime due fasi attuative</t>
        </is>
      </c>
      <c r="J1405" s="20" t="n"/>
      <c r="K1405" s="20" t="n"/>
      <c r="L1405" s="20" t="n"/>
      <c r="M1405" s="20" t="n"/>
      <c r="N1405" s="21">
        <f>IF($A1405="","",IFERROR(VALUE($J1405),0))</f>
        <v/>
      </c>
      <c r="O1405" s="21">
        <f>IF($A1405="",0,IF(OR($S1405&lt;&gt;1,COUNTA($J1405:$M1405)=0),0,IF(SUMPRODUCT(MAX(($C$5:$C$6173=$C1405)*($D$5:$D$6173=$D1405)*($S$5:$S$6173=1)*IFERROR($N$5:$N$6173*1,0)))&gt;0,ROUND($H1405*($N1405/SUMPRODUCT(MAX(($C$5:$C$6173=$C1405)*($D$5:$D$6173=$D1405)*($S$5:$S$6173=1)*IFERROR($N$5:$N$6173*1,0)))),4),0)))</f>
        <v/>
      </c>
      <c r="P1405" s="10" t="inlineStr">
        <is>
          <t>vett*km</t>
        </is>
      </c>
      <c r="Q1405" s="21">
        <f>IF($A1405="","",$A1405&amp;"|"&amp;$C1405)</f>
        <v/>
      </c>
      <c r="R1405" s="21">
        <f>IF($A1405="","",$A1405&amp;"|"&amp;$C1405&amp;"|"&amp;$D1405)</f>
        <v/>
      </c>
      <c r="S1405" s="21">
        <f>IF($A1405="","",IFERROR(INDEX(Offerte!$D$2:$D$200,MATCH($Q1405,Offerte!$L$2:$L$200,0)),0))</f>
        <v/>
      </c>
      <c r="T1405" s="21">
        <f>IF($A1405="","",IFERROR(INDEX(Offerte!$G$2:$G$200,MATCH($Q1405,Offerte!$L$2:$L$200,0)),"NO"))</f>
        <v/>
      </c>
    </row>
    <row r="1406">
      <c r="A1406" s="10">
        <f>IF(Offerte!$A47="","",Offerte!$A47)</f>
        <v/>
      </c>
      <c r="B1406" s="10">
        <f>IF(Offerte!$A47="","",Offerte!$B47)</f>
        <v/>
      </c>
      <c r="C1406" s="10">
        <f>IF(Offerte!$A47="","",Offerte!$C47)</f>
        <v/>
      </c>
      <c r="D1406" s="10" t="inlineStr">
        <is>
          <t>B.5.1</t>
        </is>
      </c>
      <c r="E1406" s="10" t="inlineStr">
        <is>
          <t>B</t>
        </is>
      </c>
      <c r="F1406" s="10" t="inlineStr">
        <is>
          <t>D</t>
        </is>
      </c>
      <c r="G1406" s="10" t="inlineStr">
        <is>
          <t>discretionary</t>
        </is>
      </c>
      <c r="H1406" s="10" t="n">
        <v>2</v>
      </c>
      <c r="I1406" s="10" t="inlineStr">
        <is>
          <t>Efficacia del progetto di servizi complementari DRT</t>
        </is>
      </c>
      <c r="J1406" s="20" t="n"/>
      <c r="K1406" s="20" t="n"/>
      <c r="L1406" s="20" t="n"/>
      <c r="M1406" s="20" t="n"/>
      <c r="N1406" s="21">
        <f>IF($A1406="","",MAX(0,MIN(1,IFERROR(VALUE($M1406),0))))</f>
        <v/>
      </c>
      <c r="O1406" s="21">
        <f>IF($A1406="",0,IF(OR($S1406&lt;&gt;1,COUNTA($J1406:$M1406)=0),0,IF(SUMPRODUCT(MAX(($C$5:$C$6173=$C1406)*($D$5:$D$6173=$D1406)*($S$5:$S$6173=1)*IFERROR($N$5:$N$6173*1,0)))&gt;0,ROUND($H1406*($N1406/SUMPRODUCT(MAX(($C$5:$C$6173=$C1406)*($D$5:$D$6173=$D1406)*($S$5:$S$6173=1)*IFERROR($N$5:$N$6173*1,0)))),4),0)))</f>
        <v/>
      </c>
      <c r="P1406" s="10" t="inlineStr">
        <is>
          <t>coeff.</t>
        </is>
      </c>
      <c r="Q1406" s="21">
        <f>IF($A1406="","",$A1406&amp;"|"&amp;$C1406)</f>
        <v/>
      </c>
      <c r="R1406" s="21">
        <f>IF($A1406="","",$A1406&amp;"|"&amp;$C1406&amp;"|"&amp;$D1406)</f>
        <v/>
      </c>
      <c r="S1406" s="21">
        <f>IF($A1406="","",IFERROR(INDEX(Offerte!$D$2:$D$200,MATCH($Q1406,Offerte!$L$2:$L$200,0)),0))</f>
        <v/>
      </c>
      <c r="T1406" s="21">
        <f>IF($A1406="","",IFERROR(INDEX(Offerte!$G$2:$G$200,MATCH($Q1406,Offerte!$L$2:$L$200,0)),"NO"))</f>
        <v/>
      </c>
    </row>
    <row r="1407">
      <c r="A1407" s="10">
        <f>IF(Offerte!$A47="","",Offerte!$A47)</f>
        <v/>
      </c>
      <c r="B1407" s="10">
        <f>IF(Offerte!$A47="","",Offerte!$B47)</f>
        <v/>
      </c>
      <c r="C1407" s="10">
        <f>IF(Offerte!$A47="","",Offerte!$C47)</f>
        <v/>
      </c>
      <c r="D1407" s="10" t="inlineStr">
        <is>
          <t>C.1.1</t>
        </is>
      </c>
      <c r="E1407" s="10" t="inlineStr">
        <is>
          <t>C</t>
        </is>
      </c>
      <c r="F1407" s="10" t="inlineStr">
        <is>
          <t>Q</t>
        </is>
      </c>
      <c r="G1407" s="10" t="inlineStr">
        <is>
          <t>higher</t>
        </is>
      </c>
      <c r="H1407" s="10" t="n">
        <v>2</v>
      </c>
      <c r="I1407" s="10" t="inlineStr">
        <is>
          <t>Tasso di copertura del servizio con telecamere BSD</t>
        </is>
      </c>
      <c r="J1407" s="20" t="n"/>
      <c r="K1407" s="20" t="n"/>
      <c r="L1407" s="20" t="n"/>
      <c r="M1407" s="20" t="n"/>
      <c r="N1407" s="21">
        <f>IF($A1407="","",IFERROR(VALUE($K1407)/VALUE($L1407),IFERROR(VALUE($J1407),0)))</f>
        <v/>
      </c>
      <c r="O1407" s="21">
        <f>IF($A1407="",0,IF(OR($S1407&lt;&gt;1,COUNTA($J1407:$M1407)=0),0,IF(SUMPRODUCT(MAX(($C$5:$C$6173=$C1407)*($D$5:$D$6173=$D1407)*($S$5:$S$6173=1)*IFERROR($N$5:$N$6173*1,0)))&gt;0,ROUND($H1407*($N1407/SUMPRODUCT(MAX(($C$5:$C$6173=$C1407)*($D$5:$D$6173=$D1407)*($S$5:$S$6173=1)*IFERROR($N$5:$N$6173*1,0)))),4),0)))</f>
        <v/>
      </c>
      <c r="P1407" s="10" t="inlineStr">
        <is>
          <t>Autobus attrezzati con telecamere BSD / Autobus totali in offerta, incluse scorte</t>
        </is>
      </c>
      <c r="Q1407" s="21">
        <f>IF($A1407="","",$A1407&amp;"|"&amp;$C1407)</f>
        <v/>
      </c>
      <c r="R1407" s="21">
        <f>IF($A1407="","",$A1407&amp;"|"&amp;$C1407&amp;"|"&amp;$D1407)</f>
        <v/>
      </c>
      <c r="S1407" s="21">
        <f>IF($A1407="","",IFERROR(INDEX(Offerte!$D$2:$D$200,MATCH($Q1407,Offerte!$L$2:$L$200,0)),0))</f>
        <v/>
      </c>
      <c r="T1407" s="21">
        <f>IF($A1407="","",IFERROR(INDEX(Offerte!$G$2:$G$200,MATCH($Q1407,Offerte!$L$2:$L$200,0)),"NO"))</f>
        <v/>
      </c>
    </row>
    <row r="1408">
      <c r="A1408" s="10">
        <f>IF(Offerte!$A47="","",Offerte!$A47)</f>
        <v/>
      </c>
      <c r="B1408" s="10">
        <f>IF(Offerte!$A47="","",Offerte!$B47)</f>
        <v/>
      </c>
      <c r="C1408" s="10">
        <f>IF(Offerte!$A47="","",Offerte!$C47)</f>
        <v/>
      </c>
      <c r="D1408" s="10" t="inlineStr">
        <is>
          <t>C.1.2</t>
        </is>
      </c>
      <c r="E1408" s="10" t="inlineStr">
        <is>
          <t>C</t>
        </is>
      </c>
      <c r="F1408" s="10" t="inlineStr">
        <is>
          <t>Q</t>
        </is>
      </c>
      <c r="G1408" s="10" t="inlineStr">
        <is>
          <t>higher</t>
        </is>
      </c>
      <c r="H1408" s="10" t="n">
        <v>2</v>
      </c>
      <c r="I1408" s="10" t="inlineStr">
        <is>
          <t>Tasso di copertura del servizio con telecamere ADAS</t>
        </is>
      </c>
      <c r="J1408" s="20" t="n"/>
      <c r="K1408" s="20" t="n"/>
      <c r="L1408" s="20" t="n"/>
      <c r="M1408" s="20" t="n"/>
      <c r="N1408" s="21">
        <f>IF($A1408="","",IFERROR(VALUE($K1408)/VALUE($L1408),IFERROR(VALUE($J1408),0)))</f>
        <v/>
      </c>
      <c r="O1408" s="21">
        <f>IF($A1408="",0,IF(OR($S1408&lt;&gt;1,COUNTA($J1408:$M1408)=0),0,IF(SUMPRODUCT(MAX(($C$5:$C$6173=$C1408)*($D$5:$D$6173=$D1408)*($S$5:$S$6173=1)*IFERROR($N$5:$N$6173*1,0)))&gt;0,ROUND($H1408*($N1408/SUMPRODUCT(MAX(($C$5:$C$6173=$C1408)*($D$5:$D$6173=$D1408)*($S$5:$S$6173=1)*IFERROR($N$5:$N$6173*1,0)))),4),0)))</f>
        <v/>
      </c>
      <c r="P1408" s="10" t="inlineStr">
        <is>
          <t>Autobus attrezzati con telecamere ADAS / Autobus totali in offerta, incluse scorte</t>
        </is>
      </c>
      <c r="Q1408" s="21">
        <f>IF($A1408="","",$A1408&amp;"|"&amp;$C1408)</f>
        <v/>
      </c>
      <c r="R1408" s="21">
        <f>IF($A1408="","",$A1408&amp;"|"&amp;$C1408&amp;"|"&amp;$D1408)</f>
        <v/>
      </c>
      <c r="S1408" s="21">
        <f>IF($A1408="","",IFERROR(INDEX(Offerte!$D$2:$D$200,MATCH($Q1408,Offerte!$L$2:$L$200,0)),0))</f>
        <v/>
      </c>
      <c r="T1408" s="21">
        <f>IF($A1408="","",IFERROR(INDEX(Offerte!$G$2:$G$200,MATCH($Q1408,Offerte!$L$2:$L$200,0)),"NO"))</f>
        <v/>
      </c>
    </row>
    <row r="1409">
      <c r="A1409" s="10">
        <f>IF(Offerte!$A47="","",Offerte!$A47)</f>
        <v/>
      </c>
      <c r="B1409" s="10">
        <f>IF(Offerte!$A47="","",Offerte!$B47)</f>
        <v/>
      </c>
      <c r="C1409" s="10">
        <f>IF(Offerte!$A47="","",Offerte!$C47)</f>
        <v/>
      </c>
      <c r="D1409" s="10" t="inlineStr">
        <is>
          <t>C.2.1</t>
        </is>
      </c>
      <c r="E1409" s="10" t="inlineStr">
        <is>
          <t>C</t>
        </is>
      </c>
      <c r="F1409" s="10" t="inlineStr">
        <is>
          <t>Q</t>
        </is>
      </c>
      <c r="G1409" s="10" t="inlineStr">
        <is>
          <t>higher</t>
        </is>
      </c>
      <c r="H1409" s="10" t="n">
        <v>3</v>
      </c>
      <c r="I1409" s="10" t="inlineStr">
        <is>
          <t>Tasso di copertura del servizio con telecamere di bordo di videosorveglianza</t>
        </is>
      </c>
      <c r="J1409" s="20" t="n"/>
      <c r="K1409" s="20" t="n"/>
      <c r="L1409" s="20" t="n"/>
      <c r="M1409" s="20" t="n"/>
      <c r="N1409" s="21">
        <f>IF($A1409="","",IFERROR(VALUE($K1409)/VALUE($L1409),IFERROR(VALUE($J1409),0)))</f>
        <v/>
      </c>
      <c r="O1409" s="21">
        <f>IF($A1409="",0,IF(OR($S1409&lt;&gt;1,COUNTA($J1409:$M1409)=0),0,IF(SUMPRODUCT(MAX(($C$5:$C$6173=$C1409)*($D$5:$D$6173=$D1409)*($S$5:$S$6173=1)*IFERROR($N$5:$N$6173*1,0)))&gt;0,ROUND($H1409*($N1409/SUMPRODUCT(MAX(($C$5:$C$6173=$C1409)*($D$5:$D$6173=$D1409)*($S$5:$S$6173=1)*IFERROR($N$5:$N$6173*1,0)))),4),0)))</f>
        <v/>
      </c>
      <c r="P1409" s="10" t="inlineStr">
        <is>
          <t>Autobus attrezzati con videosorveglianza / Autobus totali in offerta, incluse scorte</t>
        </is>
      </c>
      <c r="Q1409" s="21">
        <f>IF($A1409="","",$A1409&amp;"|"&amp;$C1409)</f>
        <v/>
      </c>
      <c r="R1409" s="21">
        <f>IF($A1409="","",$A1409&amp;"|"&amp;$C1409&amp;"|"&amp;$D1409)</f>
        <v/>
      </c>
      <c r="S1409" s="21">
        <f>IF($A1409="","",IFERROR(INDEX(Offerte!$D$2:$D$200,MATCH($Q1409,Offerte!$L$2:$L$200,0)),0))</f>
        <v/>
      </c>
      <c r="T1409" s="21">
        <f>IF($A1409="","",IFERROR(INDEX(Offerte!$G$2:$G$200,MATCH($Q1409,Offerte!$L$2:$L$200,0)),"NO"))</f>
        <v/>
      </c>
    </row>
    <row r="1410">
      <c r="A1410" s="10">
        <f>IF(Offerte!$A47="","",Offerte!$A47)</f>
        <v/>
      </c>
      <c r="B1410" s="10">
        <f>IF(Offerte!$A47="","",Offerte!$B47)</f>
        <v/>
      </c>
      <c r="C1410" s="10">
        <f>IF(Offerte!$A47="","",Offerte!$C47)</f>
        <v/>
      </c>
      <c r="D1410" s="10" t="inlineStr">
        <is>
          <t>C.2.2</t>
        </is>
      </c>
      <c r="E1410" s="10" t="inlineStr">
        <is>
          <t>C</t>
        </is>
      </c>
      <c r="F1410" s="10" t="inlineStr">
        <is>
          <t>T</t>
        </is>
      </c>
      <c r="G1410" s="10" t="inlineStr">
        <is>
          <t>tabular</t>
        </is>
      </c>
      <c r="H1410" s="10" t="n">
        <v>1</v>
      </c>
      <c r="I1410" s="10" t="inlineStr">
        <is>
          <t>Software video/audio analisi per situazioni di pericolo</t>
        </is>
      </c>
      <c r="J1410" s="20" t="n"/>
      <c r="K1410" s="20" t="n"/>
      <c r="L1410" s="20" t="n"/>
      <c r="M1410" s="20" t="n"/>
      <c r="N1410" s="21">
        <f>IF($A1410="","",IF(IFERROR(VALUE($M1410),0)=1,1,0))</f>
        <v/>
      </c>
      <c r="O1410" s="21">
        <f>IF($A1410="",0,IF(OR($S1410&lt;&gt;1,COUNTA($J1410:$M1410)=0),0,IF($N1410=1,$H1410,0)))</f>
        <v/>
      </c>
      <c r="P1410" s="10" t="inlineStr">
        <is>
          <t>sì/no</t>
        </is>
      </c>
      <c r="Q1410" s="21">
        <f>IF($A1410="","",$A1410&amp;"|"&amp;$C1410)</f>
        <v/>
      </c>
      <c r="R1410" s="21">
        <f>IF($A1410="","",$A1410&amp;"|"&amp;$C1410&amp;"|"&amp;$D1410)</f>
        <v/>
      </c>
      <c r="S1410" s="21">
        <f>IF($A1410="","",IFERROR(INDEX(Offerte!$D$2:$D$200,MATCH($Q1410,Offerte!$L$2:$L$200,0)),0))</f>
        <v/>
      </c>
      <c r="T1410" s="21">
        <f>IF($A1410="","",IFERROR(INDEX(Offerte!$G$2:$G$200,MATCH($Q1410,Offerte!$L$2:$L$200,0)),"NO"))</f>
        <v/>
      </c>
    </row>
    <row r="1411">
      <c r="A1411" s="10">
        <f>IF(Offerte!$A47="","",Offerte!$A47)</f>
        <v/>
      </c>
      <c r="B1411" s="10">
        <f>IF(Offerte!$A47="","",Offerte!$B47)</f>
        <v/>
      </c>
      <c r="C1411" s="10">
        <f>IF(Offerte!$A47="","",Offerte!$C47)</f>
        <v/>
      </c>
      <c r="D1411" s="10" t="inlineStr">
        <is>
          <t>C.2.3</t>
        </is>
      </c>
      <c r="E1411" s="10" t="inlineStr">
        <is>
          <t>C</t>
        </is>
      </c>
      <c r="F1411" s="10" t="inlineStr">
        <is>
          <t>T</t>
        </is>
      </c>
      <c r="G1411" s="10" t="inlineStr">
        <is>
          <t>tabular</t>
        </is>
      </c>
      <c r="H1411" s="10" t="n">
        <v>1</v>
      </c>
      <c r="I1411" s="10" t="inlineStr">
        <is>
          <t>Collegamento con centrale qualificata di pronto intervento</t>
        </is>
      </c>
      <c r="J1411" s="20" t="n"/>
      <c r="K1411" s="20" t="n"/>
      <c r="L1411" s="20" t="n"/>
      <c r="M1411" s="20" t="n"/>
      <c r="N1411" s="21">
        <f>IF($A1411="","",IF(IFERROR(VALUE($M1411),0)=1,1,0))</f>
        <v/>
      </c>
      <c r="O1411" s="21">
        <f>IF($A1411="",0,IF(OR($S1411&lt;&gt;1,COUNTA($J1411:$M1411)=0),0,IF($N1411=1,$H1411,0)))</f>
        <v/>
      </c>
      <c r="P1411" s="10" t="inlineStr">
        <is>
          <t>sì/no</t>
        </is>
      </c>
      <c r="Q1411" s="21">
        <f>IF($A1411="","",$A1411&amp;"|"&amp;$C1411)</f>
        <v/>
      </c>
      <c r="R1411" s="21">
        <f>IF($A1411="","",$A1411&amp;"|"&amp;$C1411&amp;"|"&amp;$D1411)</f>
        <v/>
      </c>
      <c r="S1411" s="21">
        <f>IF($A1411="","",IFERROR(INDEX(Offerte!$D$2:$D$200,MATCH($Q1411,Offerte!$L$2:$L$200,0)),0))</f>
        <v/>
      </c>
      <c r="T1411" s="21">
        <f>IF($A1411="","",IFERROR(INDEX(Offerte!$G$2:$G$200,MATCH($Q1411,Offerte!$L$2:$L$200,0)),"NO"))</f>
        <v/>
      </c>
    </row>
    <row r="1412">
      <c r="A1412" s="10">
        <f>IF(Offerte!$A47="","",Offerte!$A47)</f>
        <v/>
      </c>
      <c r="B1412" s="10">
        <f>IF(Offerte!$A47="","",Offerte!$B47)</f>
        <v/>
      </c>
      <c r="C1412" s="10">
        <f>IF(Offerte!$A47="","",Offerte!$C47)</f>
        <v/>
      </c>
      <c r="D1412" s="10" t="inlineStr">
        <is>
          <t>C.2.4</t>
        </is>
      </c>
      <c r="E1412" s="10" t="inlineStr">
        <is>
          <t>C</t>
        </is>
      </c>
      <c r="F1412" s="10" t="inlineStr">
        <is>
          <t>Q</t>
        </is>
      </c>
      <c r="G1412" s="10" t="inlineStr">
        <is>
          <t>higher</t>
        </is>
      </c>
      <c r="H1412" s="10" t="n">
        <v>1</v>
      </c>
      <c r="I1412" s="10" t="inlineStr">
        <is>
          <t>Tasso di copertura del servizio con dispositivi per la chiamata di emergenza del conducente</t>
        </is>
      </c>
      <c r="J1412" s="20" t="n"/>
      <c r="K1412" s="20" t="n"/>
      <c r="L1412" s="20" t="n"/>
      <c r="M1412" s="20" t="n"/>
      <c r="N1412" s="21">
        <f>IF($A1412="","",IFERROR(VALUE($K1412)/VALUE($L1412),IFERROR(VALUE($J1412),0)))</f>
        <v/>
      </c>
      <c r="O1412" s="21">
        <f>IF($A1412="",0,IF(OR($S1412&lt;&gt;1,COUNTA($J1412:$M1412)=0),0,IF(SUMPRODUCT(MAX(($C$5:$C$6173=$C1412)*($D$5:$D$6173=$D1412)*($S$5:$S$6173=1)*IFERROR($N$5:$N$6173*1,0)))&gt;0,ROUND($H1412*($N1412/SUMPRODUCT(MAX(($C$5:$C$6173=$C1412)*($D$5:$D$6173=$D1412)*($S$5:$S$6173=1)*IFERROR($N$5:$N$6173*1,0)))),4),0)))</f>
        <v/>
      </c>
      <c r="P1412" s="10" t="inlineStr">
        <is>
          <t>Autobus attrezzati con chiamata di emergenza / Autobus totali in offerta, incluse scorte</t>
        </is>
      </c>
      <c r="Q1412" s="21">
        <f>IF($A1412="","",$A1412&amp;"|"&amp;$C1412)</f>
        <v/>
      </c>
      <c r="R1412" s="21">
        <f>IF($A1412="","",$A1412&amp;"|"&amp;$C1412&amp;"|"&amp;$D1412)</f>
        <v/>
      </c>
      <c r="S1412" s="21">
        <f>IF($A1412="","",IFERROR(INDEX(Offerte!$D$2:$D$200,MATCH($Q1412,Offerte!$L$2:$L$200,0)),0))</f>
        <v/>
      </c>
      <c r="T1412" s="21">
        <f>IF($A1412="","",IFERROR(INDEX(Offerte!$G$2:$G$200,MATCH($Q1412,Offerte!$L$2:$L$200,0)),"NO"))</f>
        <v/>
      </c>
    </row>
    <row r="1413">
      <c r="A1413" s="10">
        <f>IF(Offerte!$A47="","",Offerte!$A47)</f>
        <v/>
      </c>
      <c r="B1413" s="10">
        <f>IF(Offerte!$A47="","",Offerte!$B47)</f>
        <v/>
      </c>
      <c r="C1413" s="10">
        <f>IF(Offerte!$A47="","",Offerte!$C47)</f>
        <v/>
      </c>
      <c r="D1413" s="10" t="inlineStr">
        <is>
          <t>C.3.1</t>
        </is>
      </c>
      <c r="E1413" s="10" t="inlineStr">
        <is>
          <t>C</t>
        </is>
      </c>
      <c r="F1413" s="10" t="inlineStr">
        <is>
          <t>Q</t>
        </is>
      </c>
      <c r="G1413" s="10" t="inlineStr">
        <is>
          <t>higher</t>
        </is>
      </c>
      <c r="H1413" s="10" t="n">
        <v>2</v>
      </c>
      <c r="I1413" s="10" t="inlineStr">
        <is>
          <t>Tasso di copertura del servizio con dispositivi di informazione dinamica a bordo mezzo</t>
        </is>
      </c>
      <c r="J1413" s="20" t="n"/>
      <c r="K1413" s="20" t="n"/>
      <c r="L1413" s="20" t="n"/>
      <c r="M1413" s="20" t="n"/>
      <c r="N1413" s="21">
        <f>IF($A1413="","",IFERROR(VALUE($K1413)/VALUE($L1413),IFERROR(VALUE($J1413),0)))</f>
        <v/>
      </c>
      <c r="O1413" s="21">
        <f>IF($A1413="",0,IF(OR($S1413&lt;&gt;1,COUNTA($J1413:$M1413)=0),0,IF(SUMPRODUCT(MAX(($C$5:$C$6173=$C1413)*($D$5:$D$6173=$D1413)*($S$5:$S$6173=1)*IFERROR($N$5:$N$6173*1,0)))&gt;0,ROUND($H1413*($N1413/SUMPRODUCT(MAX(($C$5:$C$6173=$C1413)*($D$5:$D$6173=$D1413)*($S$5:$S$6173=1)*IFERROR($N$5:$N$6173*1,0)))),4),0)))</f>
        <v/>
      </c>
      <c r="P1413" s="10" t="inlineStr">
        <is>
          <t>Autobus con monitor e indicatori vocali / Autobus totali in offerta, incluse scorte</t>
        </is>
      </c>
      <c r="Q1413" s="21">
        <f>IF($A1413="","",$A1413&amp;"|"&amp;$C1413)</f>
        <v/>
      </c>
      <c r="R1413" s="21">
        <f>IF($A1413="","",$A1413&amp;"|"&amp;$C1413&amp;"|"&amp;$D1413)</f>
        <v/>
      </c>
      <c r="S1413" s="21">
        <f>IF($A1413="","",IFERROR(INDEX(Offerte!$D$2:$D$200,MATCH($Q1413,Offerte!$L$2:$L$200,0)),0))</f>
        <v/>
      </c>
      <c r="T1413" s="21">
        <f>IF($A1413="","",IFERROR(INDEX(Offerte!$G$2:$G$200,MATCH($Q1413,Offerte!$L$2:$L$200,0)),"NO"))</f>
        <v/>
      </c>
    </row>
    <row r="1414">
      <c r="A1414" s="10">
        <f>IF(Offerte!$A47="","",Offerte!$A47)</f>
        <v/>
      </c>
      <c r="B1414" s="10">
        <f>IF(Offerte!$A47="","",Offerte!$B47)</f>
        <v/>
      </c>
      <c r="C1414" s="10">
        <f>IF(Offerte!$A47="","",Offerte!$C47)</f>
        <v/>
      </c>
      <c r="D1414" s="10" t="inlineStr">
        <is>
          <t>C.3.2</t>
        </is>
      </c>
      <c r="E1414" s="10" t="inlineStr">
        <is>
          <t>C</t>
        </is>
      </c>
      <c r="F1414" s="10" t="inlineStr">
        <is>
          <t>T</t>
        </is>
      </c>
      <c r="G1414" s="10" t="inlineStr">
        <is>
          <t>tabular</t>
        </is>
      </c>
      <c r="H1414" s="10" t="n">
        <v>2</v>
      </c>
      <c r="I1414" s="10" t="inlineStr">
        <is>
          <t>Informazioni a bordo su coincidenze ai nodi</t>
        </is>
      </c>
      <c r="J1414" s="20" t="n"/>
      <c r="K1414" s="20" t="n"/>
      <c r="L1414" s="20" t="n"/>
      <c r="M1414" s="20" t="n"/>
      <c r="N1414" s="21">
        <f>IF($A1414="","",IF(IFERROR(VALUE($M1414),0)=1,1,0))</f>
        <v/>
      </c>
      <c r="O1414" s="21">
        <f>IF($A1414="",0,IF(OR($S1414&lt;&gt;1,COUNTA($J1414:$M1414)=0),0,IF(AND($N1414=1,IFERROR(SUMIFS($N$5:$N$6173,$Q$5:$Q$6173,$Q1414,$D$5:$D$6173,"C.3.1"),0)&gt;=0.5),$H1414,0)))</f>
        <v/>
      </c>
      <c r="P1414" s="10" t="inlineStr">
        <is>
          <t>Dipende da C.3.1 &gt;= 0.5</t>
        </is>
      </c>
      <c r="Q1414" s="21">
        <f>IF($A1414="","",$A1414&amp;"|"&amp;$C1414)</f>
        <v/>
      </c>
      <c r="R1414" s="21">
        <f>IF($A1414="","",$A1414&amp;"|"&amp;$C1414&amp;"|"&amp;$D1414)</f>
        <v/>
      </c>
      <c r="S1414" s="21">
        <f>IF($A1414="","",IFERROR(INDEX(Offerte!$D$2:$D$200,MATCH($Q1414,Offerte!$L$2:$L$200,0)),0))</f>
        <v/>
      </c>
      <c r="T1414" s="21">
        <f>IF($A1414="","",IFERROR(INDEX(Offerte!$G$2:$G$200,MATCH($Q1414,Offerte!$L$2:$L$200,0)),"NO"))</f>
        <v/>
      </c>
    </row>
    <row r="1415">
      <c r="A1415" s="10">
        <f>IF(Offerte!$A47="","",Offerte!$A47)</f>
        <v/>
      </c>
      <c r="B1415" s="10">
        <f>IF(Offerte!$A47="","",Offerte!$B47)</f>
        <v/>
      </c>
      <c r="C1415" s="10">
        <f>IF(Offerte!$A47="","",Offerte!$C47)</f>
        <v/>
      </c>
      <c r="D1415" s="10" t="inlineStr">
        <is>
          <t>D.1.1</t>
        </is>
      </c>
      <c r="E1415" s="10" t="inlineStr">
        <is>
          <t>D</t>
        </is>
      </c>
      <c r="F1415" s="10" t="inlineStr">
        <is>
          <t>Q</t>
        </is>
      </c>
      <c r="G1415" s="10" t="inlineStr">
        <is>
          <t>higher</t>
        </is>
      </c>
      <c r="H1415" s="10" t="n">
        <v>3</v>
      </c>
      <c r="I1415" s="10" t="inlineStr">
        <is>
          <t>Installazione di pensiline</t>
        </is>
      </c>
      <c r="J1415" s="20" t="n"/>
      <c r="K1415" s="20" t="n"/>
      <c r="L1415" s="20" t="n"/>
      <c r="M1415" s="20" t="n"/>
      <c r="N1415" s="21">
        <f>IF($A1415="","",IFERROR(VALUE($J1415),0))</f>
        <v/>
      </c>
      <c r="O1415" s="21">
        <f>IF($A1415="",0,IF(OR($S1415&lt;&gt;1,COUNTA($J1415:$M1415)=0),0,IF(SUMPRODUCT(MAX(($C$5:$C$6173=$C1415)*($D$5:$D$6173=$D1415)*($S$5:$S$6173=1)*IFERROR($N$5:$N$6173*1,0)))&gt;0,ROUND($H1415*($N1415/SUMPRODUCT(MAX(($C$5:$C$6173=$C1415)*($D$5:$D$6173=$D1415)*($S$5:$S$6173=1)*IFERROR($N$5:$N$6173*1,0)))),4),0)))</f>
        <v/>
      </c>
      <c r="P1415" s="10" t="inlineStr">
        <is>
          <t>fermate</t>
        </is>
      </c>
      <c r="Q1415" s="21">
        <f>IF($A1415="","",$A1415&amp;"|"&amp;$C1415)</f>
        <v/>
      </c>
      <c r="R1415" s="21">
        <f>IF($A1415="","",$A1415&amp;"|"&amp;$C1415&amp;"|"&amp;$D1415)</f>
        <v/>
      </c>
      <c r="S1415" s="21">
        <f>IF($A1415="","",IFERROR(INDEX(Offerte!$D$2:$D$200,MATCH($Q1415,Offerte!$L$2:$L$200,0)),0))</f>
        <v/>
      </c>
      <c r="T1415" s="21">
        <f>IF($A1415="","",IFERROR(INDEX(Offerte!$G$2:$G$200,MATCH($Q1415,Offerte!$L$2:$L$200,0)),"NO"))</f>
        <v/>
      </c>
    </row>
    <row r="1416">
      <c r="A1416" s="10">
        <f>IF(Offerte!$A47="","",Offerte!$A47)</f>
        <v/>
      </c>
      <c r="B1416" s="10">
        <f>IF(Offerte!$A47="","",Offerte!$B47)</f>
        <v/>
      </c>
      <c r="C1416" s="10">
        <f>IF(Offerte!$A47="","",Offerte!$C47)</f>
        <v/>
      </c>
      <c r="D1416" s="10" t="inlineStr">
        <is>
          <t>D.1.2</t>
        </is>
      </c>
      <c r="E1416" s="10" t="inlineStr">
        <is>
          <t>D</t>
        </is>
      </c>
      <c r="F1416" s="10" t="inlineStr">
        <is>
          <t>Q</t>
        </is>
      </c>
      <c r="G1416" s="10" t="inlineStr">
        <is>
          <t>higher</t>
        </is>
      </c>
      <c r="H1416" s="10" t="n">
        <v>3</v>
      </c>
      <c r="I1416" s="10" t="inlineStr">
        <is>
          <t>Installazione di paline di fermata conformi alla DGR 581/2023</t>
        </is>
      </c>
      <c r="J1416" s="20" t="n"/>
      <c r="K1416" s="20" t="n"/>
      <c r="L1416" s="20" t="n"/>
      <c r="M1416" s="20" t="n"/>
      <c r="N1416" s="21">
        <f>IF($A1416="","",IFERROR(VALUE($J1416),0))</f>
        <v/>
      </c>
      <c r="O1416" s="21">
        <f>IF($A1416="",0,IF(OR($S1416&lt;&gt;1,COUNTA($J1416:$M1416)=0),0,IF(SUMPRODUCT(MAX(($C$5:$C$6173=$C1416)*($D$5:$D$6173=$D1416)*($S$5:$S$6173=1)*IFERROR($N$5:$N$6173*1,0)))&gt;0,ROUND($H1416*($N1416/SUMPRODUCT(MAX(($C$5:$C$6173=$C1416)*($D$5:$D$6173=$D1416)*($S$5:$S$6173=1)*IFERROR($N$5:$N$6173*1,0)))),4),0)))</f>
        <v/>
      </c>
      <c r="P1416" s="10" t="inlineStr">
        <is>
          <t>fermate</t>
        </is>
      </c>
      <c r="Q1416" s="21">
        <f>IF($A1416="","",$A1416&amp;"|"&amp;$C1416)</f>
        <v/>
      </c>
      <c r="R1416" s="21">
        <f>IF($A1416="","",$A1416&amp;"|"&amp;$C1416&amp;"|"&amp;$D1416)</f>
        <v/>
      </c>
      <c r="S1416" s="21">
        <f>IF($A1416="","",IFERROR(INDEX(Offerte!$D$2:$D$200,MATCH($Q1416,Offerte!$L$2:$L$200,0)),0))</f>
        <v/>
      </c>
      <c r="T1416" s="21">
        <f>IF($A1416="","",IFERROR(INDEX(Offerte!$G$2:$G$200,MATCH($Q1416,Offerte!$L$2:$L$200,0)),"NO"))</f>
        <v/>
      </c>
    </row>
    <row r="1417">
      <c r="A1417" s="10">
        <f>IF(Offerte!$A47="","",Offerte!$A47)</f>
        <v/>
      </c>
      <c r="B1417" s="10">
        <f>IF(Offerte!$A47="","",Offerte!$B47)</f>
        <v/>
      </c>
      <c r="C1417" s="10">
        <f>IF(Offerte!$A47="","",Offerte!$C47)</f>
        <v/>
      </c>
      <c r="D1417" s="10" t="inlineStr">
        <is>
          <t>D.1.3</t>
        </is>
      </c>
      <c r="E1417" s="10" t="inlineStr">
        <is>
          <t>D</t>
        </is>
      </c>
      <c r="F1417" s="10" t="inlineStr">
        <is>
          <t>Q</t>
        </is>
      </c>
      <c r="G1417" s="10" t="inlineStr">
        <is>
          <t>higher</t>
        </is>
      </c>
      <c r="H1417" s="10" t="n">
        <v>2</v>
      </c>
      <c r="I1417" s="10" t="inlineStr">
        <is>
          <t>Display informativi connessi alle fermate</t>
        </is>
      </c>
      <c r="J1417" s="20" t="n"/>
      <c r="K1417" s="20" t="n"/>
      <c r="L1417" s="20" t="n"/>
      <c r="M1417" s="20" t="n"/>
      <c r="N1417" s="21">
        <f>IF($A1417="","",IFERROR(VALUE($J1417),0))</f>
        <v/>
      </c>
      <c r="O1417" s="21">
        <f>IF($A1417="",0,IF(OR($S1417&lt;&gt;1,COUNTA($J1417:$M1417)=0),0,IF(SUMPRODUCT(MAX(($C$5:$C$6173=$C1417)*($D$5:$D$6173=$D1417)*($S$5:$S$6173=1)*IFERROR($N$5:$N$6173*1,0)))&gt;0,ROUND($H1417*($N1417/SUMPRODUCT(MAX(($C$5:$C$6173=$C1417)*($D$5:$D$6173=$D1417)*($S$5:$S$6173=1)*IFERROR($N$5:$N$6173*1,0)))),4),0)))</f>
        <v/>
      </c>
      <c r="P1417" s="10" t="inlineStr">
        <is>
          <t>fermate</t>
        </is>
      </c>
      <c r="Q1417" s="21">
        <f>IF($A1417="","",$A1417&amp;"|"&amp;$C1417)</f>
        <v/>
      </c>
      <c r="R1417" s="21">
        <f>IF($A1417="","",$A1417&amp;"|"&amp;$C1417&amp;"|"&amp;$D1417)</f>
        <v/>
      </c>
      <c r="S1417" s="21">
        <f>IF($A1417="","",IFERROR(INDEX(Offerte!$D$2:$D$200,MATCH($Q1417,Offerte!$L$2:$L$200,0)),0))</f>
        <v/>
      </c>
      <c r="T1417" s="21">
        <f>IF($A1417="","",IFERROR(INDEX(Offerte!$G$2:$G$200,MATCH($Q1417,Offerte!$L$2:$L$200,0)),"NO"))</f>
        <v/>
      </c>
    </row>
    <row r="1418">
      <c r="A1418" s="10">
        <f>IF(Offerte!$A47="","",Offerte!$A47)</f>
        <v/>
      </c>
      <c r="B1418" s="10">
        <f>IF(Offerte!$A47="","",Offerte!$B47)</f>
        <v/>
      </c>
      <c r="C1418" s="10">
        <f>IF(Offerte!$A47="","",Offerte!$C47)</f>
        <v/>
      </c>
      <c r="D1418" s="10" t="inlineStr">
        <is>
          <t>D.2.1</t>
        </is>
      </c>
      <c r="E1418" s="10" t="inlineStr">
        <is>
          <t>D</t>
        </is>
      </c>
      <c r="F1418" s="10" t="inlineStr">
        <is>
          <t>Q</t>
        </is>
      </c>
      <c r="G1418" s="10" t="inlineStr">
        <is>
          <t>higher</t>
        </is>
      </c>
      <c r="H1418" s="10" t="n">
        <v>2</v>
      </c>
      <c r="I1418" s="10" t="inlineStr">
        <is>
          <t>Segnali tattili Loges-Vet-Evolution</t>
        </is>
      </c>
      <c r="J1418" s="20" t="n"/>
      <c r="K1418" s="20" t="n"/>
      <c r="L1418" s="20" t="n"/>
      <c r="M1418" s="20" t="n"/>
      <c r="N1418" s="21">
        <f>IF($A1418="","",IFERROR(VALUE($J1418),0))</f>
        <v/>
      </c>
      <c r="O1418" s="21">
        <f>IF($A1418="",0,IF(OR($S1418&lt;&gt;1,COUNTA($J1418:$M1418)=0),0,IF(SUMPRODUCT(MAX(($C$5:$C$6173=$C1418)*($D$5:$D$6173=$D1418)*($S$5:$S$6173=1)*IFERROR($N$5:$N$6173*1,0)))&gt;0,ROUND($H1418*($N1418/SUMPRODUCT(MAX(($C$5:$C$6173=$C1418)*($D$5:$D$6173=$D1418)*($S$5:$S$6173=1)*IFERROR($N$5:$N$6173*1,0)))),4),0)))</f>
        <v/>
      </c>
      <c r="P1418" s="10" t="inlineStr">
        <is>
          <t>fermate</t>
        </is>
      </c>
      <c r="Q1418" s="21">
        <f>IF($A1418="","",$A1418&amp;"|"&amp;$C1418)</f>
        <v/>
      </c>
      <c r="R1418" s="21">
        <f>IF($A1418="","",$A1418&amp;"|"&amp;$C1418&amp;"|"&amp;$D1418)</f>
        <v/>
      </c>
      <c r="S1418" s="21">
        <f>IF($A1418="","",IFERROR(INDEX(Offerte!$D$2:$D$200,MATCH($Q1418,Offerte!$L$2:$L$200,0)),0))</f>
        <v/>
      </c>
      <c r="T1418" s="21">
        <f>IF($A1418="","",IFERROR(INDEX(Offerte!$G$2:$G$200,MATCH($Q1418,Offerte!$L$2:$L$200,0)),"NO"))</f>
        <v/>
      </c>
    </row>
    <row r="1419">
      <c r="A1419" s="10">
        <f>IF(Offerte!$A47="","",Offerte!$A47)</f>
        <v/>
      </c>
      <c r="B1419" s="10">
        <f>IF(Offerte!$A47="","",Offerte!$B47)</f>
        <v/>
      </c>
      <c r="C1419" s="10">
        <f>IF(Offerte!$A47="","",Offerte!$C47)</f>
        <v/>
      </c>
      <c r="D1419" s="10" t="inlineStr">
        <is>
          <t>E.1.1</t>
        </is>
      </c>
      <c r="E1419" s="10" t="inlineStr">
        <is>
          <t>E</t>
        </is>
      </c>
      <c r="F1419" s="10" t="inlineStr">
        <is>
          <t>T</t>
        </is>
      </c>
      <c r="G1419" s="10" t="inlineStr">
        <is>
          <t>tabular</t>
        </is>
      </c>
      <c r="H1419" s="10" t="n">
        <v>2</v>
      </c>
      <c r="I1419" s="10" t="inlineStr">
        <is>
          <t>Mobile app con travel planner PRM</t>
        </is>
      </c>
      <c r="J1419" s="20" t="n"/>
      <c r="K1419" s="20" t="n"/>
      <c r="L1419" s="20" t="n"/>
      <c r="M1419" s="20" t="n"/>
      <c r="N1419" s="21">
        <f>IF($A1419="","",IF(IFERROR(VALUE($M1419),0)=1,1,0))</f>
        <v/>
      </c>
      <c r="O1419" s="21">
        <f>IF($A1419="",0,IF(OR($S1419&lt;&gt;1,COUNTA($J1419:$M1419)=0),0,IF($N1419=1,$H1419,0)))</f>
        <v/>
      </c>
      <c r="P1419" s="10" t="inlineStr">
        <is>
          <t>sì/no</t>
        </is>
      </c>
      <c r="Q1419" s="21">
        <f>IF($A1419="","",$A1419&amp;"|"&amp;$C1419)</f>
        <v/>
      </c>
      <c r="R1419" s="21">
        <f>IF($A1419="","",$A1419&amp;"|"&amp;$C1419&amp;"|"&amp;$D1419)</f>
        <v/>
      </c>
      <c r="S1419" s="21">
        <f>IF($A1419="","",IFERROR(INDEX(Offerte!$D$2:$D$200,MATCH($Q1419,Offerte!$L$2:$L$200,0)),0))</f>
        <v/>
      </c>
      <c r="T1419" s="21">
        <f>IF($A1419="","",IFERROR(INDEX(Offerte!$G$2:$G$200,MATCH($Q1419,Offerte!$L$2:$L$200,0)),"NO"))</f>
        <v/>
      </c>
    </row>
    <row r="1420">
      <c r="A1420" s="10">
        <f>IF(Offerte!$A47="","",Offerte!$A47)</f>
        <v/>
      </c>
      <c r="B1420" s="10">
        <f>IF(Offerte!$A47="","",Offerte!$B47)</f>
        <v/>
      </c>
      <c r="C1420" s="10">
        <f>IF(Offerte!$A47="","",Offerte!$C47)</f>
        <v/>
      </c>
      <c r="D1420" s="10" t="inlineStr">
        <is>
          <t>E.2.1</t>
        </is>
      </c>
      <c r="E1420" s="10" t="inlineStr">
        <is>
          <t>E</t>
        </is>
      </c>
      <c r="F1420" s="10" t="inlineStr">
        <is>
          <t>D</t>
        </is>
      </c>
      <c r="G1420" s="10" t="inlineStr">
        <is>
          <t>discretionary</t>
        </is>
      </c>
      <c r="H1420" s="10" t="n">
        <v>2</v>
      </c>
      <c r="I1420" s="10" t="inlineStr">
        <is>
          <t>Altre azioni informative e rapporti con gli utenti</t>
        </is>
      </c>
      <c r="J1420" s="20" t="n"/>
      <c r="K1420" s="20" t="n"/>
      <c r="L1420" s="20" t="n"/>
      <c r="M1420" s="20" t="n"/>
      <c r="N1420" s="21">
        <f>IF($A1420="","",MAX(0,MIN(1,IFERROR(VALUE($M1420),0))))</f>
        <v/>
      </c>
      <c r="O1420" s="21">
        <f>IF($A1420="",0,IF(OR($S1420&lt;&gt;1,COUNTA($J1420:$M1420)=0),0,IF(SUMPRODUCT(MAX(($C$5:$C$6173=$C1420)*($D$5:$D$6173=$D1420)*($S$5:$S$6173=1)*IFERROR($N$5:$N$6173*1,0)))&gt;0,ROUND($H1420*($N1420/SUMPRODUCT(MAX(($C$5:$C$6173=$C1420)*($D$5:$D$6173=$D1420)*($S$5:$S$6173=1)*IFERROR($N$5:$N$6173*1,0)))),4),0)))</f>
        <v/>
      </c>
      <c r="P1420" s="10" t="inlineStr">
        <is>
          <t>coeff.</t>
        </is>
      </c>
      <c r="Q1420" s="21">
        <f>IF($A1420="","",$A1420&amp;"|"&amp;$C1420)</f>
        <v/>
      </c>
      <c r="R1420" s="21">
        <f>IF($A1420="","",$A1420&amp;"|"&amp;$C1420&amp;"|"&amp;$D1420)</f>
        <v/>
      </c>
      <c r="S1420" s="21">
        <f>IF($A1420="","",IFERROR(INDEX(Offerte!$D$2:$D$200,MATCH($Q1420,Offerte!$L$2:$L$200,0)),0))</f>
        <v/>
      </c>
      <c r="T1420" s="21">
        <f>IF($A1420="","",IFERROR(INDEX(Offerte!$G$2:$G$200,MATCH($Q1420,Offerte!$L$2:$L$200,0)),"NO"))</f>
        <v/>
      </c>
    </row>
    <row r="1421">
      <c r="A1421" s="10">
        <f>IF(Offerte!$A47="","",Offerte!$A47)</f>
        <v/>
      </c>
      <c r="B1421" s="10">
        <f>IF(Offerte!$A47="","",Offerte!$B47)</f>
        <v/>
      </c>
      <c r="C1421" s="10">
        <f>IF(Offerte!$A47="","",Offerte!$C47)</f>
        <v/>
      </c>
      <c r="D1421" s="10" t="inlineStr">
        <is>
          <t>F.1.1</t>
        </is>
      </c>
      <c r="E1421" s="10" t="inlineStr">
        <is>
          <t>F</t>
        </is>
      </c>
      <c r="F1421" s="10" t="inlineStr">
        <is>
          <t>Q</t>
        </is>
      </c>
      <c r="G1421" s="10" t="inlineStr">
        <is>
          <t>lower</t>
        </is>
      </c>
      <c r="H1421" s="10" t="n">
        <v>7</v>
      </c>
      <c r="I1421" s="10" t="inlineStr">
        <is>
          <t>Performance ambientali del parco mezzi adibito al servizio - I_CEA</t>
        </is>
      </c>
      <c r="J1421" s="20" t="n"/>
      <c r="K1421" s="20" t="n"/>
      <c r="L1421" s="20" t="n"/>
      <c r="M1421" s="20" t="n"/>
      <c r="N1421" s="21">
        <f>IF($A1421="","",IFERROR(VALUE($J1421),0))</f>
        <v/>
      </c>
      <c r="O1421" s="21">
        <f>IF($A1421="",0,IF(OR($S1421&lt;&gt;1,COUNTA($J1421:$M1421)=0),0,IF(AND(IFERROR(AGGREGATE(15,6,$N$5:$N$6173/(($C$5:$C$6173=$C1421)*($D$5:$D$6173=$D1421)*($S$5:$S$6173=1)*($N$5:$N$6173&gt;0)),1),0)&gt;0,$N1421&gt;0),ROUND($H1421*(IFERROR(AGGREGATE(15,6,$N$5:$N$6173/(($C$5:$C$6173=$C1421)*($D$5:$D$6173=$D1421)*($S$5:$S$6173=1)*($N$5:$N$6173&gt;0)),1),0)/$N1421),4),0)))</f>
        <v/>
      </c>
      <c r="P1421" s="10" t="inlineStr">
        <is>
          <t>indice</t>
        </is>
      </c>
      <c r="Q1421" s="21">
        <f>IF($A1421="","",$A1421&amp;"|"&amp;$C1421)</f>
        <v/>
      </c>
      <c r="R1421" s="21">
        <f>IF($A1421="","",$A1421&amp;"|"&amp;$C1421&amp;"|"&amp;$D1421)</f>
        <v/>
      </c>
      <c r="S1421" s="21">
        <f>IF($A1421="","",IFERROR(INDEX(Offerte!$D$2:$D$200,MATCH($Q1421,Offerte!$L$2:$L$200,0)),0))</f>
        <v/>
      </c>
      <c r="T1421" s="21">
        <f>IF($A1421="","",IFERROR(INDEX(Offerte!$G$2:$G$200,MATCH($Q1421,Offerte!$L$2:$L$200,0)),"NO"))</f>
        <v/>
      </c>
    </row>
    <row r="1422">
      <c r="A1422" s="10">
        <f>IF(Offerte!$A47="","",Offerte!$A47)</f>
        <v/>
      </c>
      <c r="B1422" s="10">
        <f>IF(Offerte!$A47="","",Offerte!$B47)</f>
        <v/>
      </c>
      <c r="C1422" s="10">
        <f>IF(Offerte!$A47="","",Offerte!$C47)</f>
        <v/>
      </c>
      <c r="D1422" s="10" t="inlineStr">
        <is>
          <t>F.2.1</t>
        </is>
      </c>
      <c r="E1422" s="10" t="inlineStr">
        <is>
          <t>F</t>
        </is>
      </c>
      <c r="F1422" s="10" t="inlineStr">
        <is>
          <t>Q</t>
        </is>
      </c>
      <c r="G1422" s="10" t="inlineStr">
        <is>
          <t>higher</t>
        </is>
      </c>
      <c r="H1422" s="10" t="n">
        <v>2</v>
      </c>
      <c r="I1422" s="10" t="inlineStr">
        <is>
          <t>Tasso di copertura del servizio con dispositivi ECO-DRIVER</t>
        </is>
      </c>
      <c r="J1422" s="20" t="n"/>
      <c r="K1422" s="20" t="n"/>
      <c r="L1422" s="20" t="n"/>
      <c r="M1422" s="20" t="n"/>
      <c r="N1422" s="21">
        <f>IF($A1422="","",IFERROR(VALUE($K1422)/VALUE($L1422),IFERROR(VALUE($J1422),0)))</f>
        <v/>
      </c>
      <c r="O1422" s="21">
        <f>IF($A1422="",0,IF(OR($S1422&lt;&gt;1,COUNTA($J1422:$M1422)=0),0,IF(SUMPRODUCT(MAX(($C$5:$C$6173=$C1422)*($D$5:$D$6173=$D1422)*($S$5:$S$6173=1)*IFERROR($N$5:$N$6173*1,0)))&gt;0,ROUND($H1422*($N1422/SUMPRODUCT(MAX(($C$5:$C$6173=$C1422)*($D$5:$D$6173=$D1422)*($S$5:$S$6173=1)*IFERROR($N$5:$N$6173*1,0)))),4),0)))</f>
        <v/>
      </c>
      <c r="P1422" s="10" t="inlineStr">
        <is>
          <t>Autobus attrezzati con dispositivi ECO-DRIVER / Autobus totali in offerta, incluse scorte</t>
        </is>
      </c>
      <c r="Q1422" s="21">
        <f>IF($A1422="","",$A1422&amp;"|"&amp;$C1422)</f>
        <v/>
      </c>
      <c r="R1422" s="21">
        <f>IF($A1422="","",$A1422&amp;"|"&amp;$C1422&amp;"|"&amp;$D1422)</f>
        <v/>
      </c>
      <c r="S1422" s="21">
        <f>IF($A1422="","",IFERROR(INDEX(Offerte!$D$2:$D$200,MATCH($Q1422,Offerte!$L$2:$L$200,0)),0))</f>
        <v/>
      </c>
      <c r="T1422" s="21">
        <f>IF($A1422="","",IFERROR(INDEX(Offerte!$G$2:$G$200,MATCH($Q1422,Offerte!$L$2:$L$200,0)),"NO"))</f>
        <v/>
      </c>
    </row>
    <row r="1423">
      <c r="A1423" s="10">
        <f>IF(Offerte!$A47="","",Offerte!$A47)</f>
        <v/>
      </c>
      <c r="B1423" s="10">
        <f>IF(Offerte!$A47="","",Offerte!$B47)</f>
        <v/>
      </c>
      <c r="C1423" s="10">
        <f>IF(Offerte!$A47="","",Offerte!$C47)</f>
        <v/>
      </c>
      <c r="D1423" s="10" t="inlineStr">
        <is>
          <t>F.3.1</t>
        </is>
      </c>
      <c r="E1423" s="10" t="inlineStr">
        <is>
          <t>F</t>
        </is>
      </c>
      <c r="F1423" s="10" t="inlineStr">
        <is>
          <t>Q</t>
        </is>
      </c>
      <c r="G1423" s="10" t="inlineStr">
        <is>
          <t>higher</t>
        </is>
      </c>
      <c r="H1423" s="10" t="n">
        <v>2</v>
      </c>
      <c r="I1423" s="10" t="inlineStr">
        <is>
          <t>Autoproduzione consumi elettrici per trazione</t>
        </is>
      </c>
      <c r="J1423" s="20" t="n"/>
      <c r="K1423" s="20" t="n"/>
      <c r="L1423" s="20" t="n"/>
      <c r="M1423" s="20" t="n"/>
      <c r="N1423" s="21">
        <f>IF($A1423="","",IFERROR(VALUE($J1423),0))</f>
        <v/>
      </c>
      <c r="O1423" s="21">
        <f>IF($A1423="",0,IF(OR($S1423&lt;&gt;1,COUNTA($J1423:$M1423)=0),0,IF(SUMPRODUCT(MAX(($C$5:$C$6173=$C1423)*($D$5:$D$6173=$D1423)*($S$5:$S$6173=1)*IFERROR($N$5:$N$6173*1,0)))&gt;0,ROUND($H1423*($N1423/SUMPRODUCT(MAX(($C$5:$C$6173=$C1423)*($D$5:$D$6173=$D1423)*($S$5:$S$6173=1)*IFERROR($N$5:$N$6173*1,0)))),4),0)))</f>
        <v/>
      </c>
      <c r="P1423" s="10" t="inlineStr">
        <is>
          <t>kWh/anno</t>
        </is>
      </c>
      <c r="Q1423" s="21">
        <f>IF($A1423="","",$A1423&amp;"|"&amp;$C1423)</f>
        <v/>
      </c>
      <c r="R1423" s="21">
        <f>IF($A1423="","",$A1423&amp;"|"&amp;$C1423&amp;"|"&amp;$D1423)</f>
        <v/>
      </c>
      <c r="S1423" s="21">
        <f>IF($A1423="","",IFERROR(INDEX(Offerte!$D$2:$D$200,MATCH($Q1423,Offerte!$L$2:$L$200,0)),0))</f>
        <v/>
      </c>
      <c r="T1423" s="21">
        <f>IF($A1423="","",IFERROR(INDEX(Offerte!$G$2:$G$200,MATCH($Q1423,Offerte!$L$2:$L$200,0)),"NO"))</f>
        <v/>
      </c>
    </row>
    <row r="1424">
      <c r="A1424" s="10">
        <f>IF(Offerte!$A47="","",Offerte!$A47)</f>
        <v/>
      </c>
      <c r="B1424" s="10">
        <f>IF(Offerte!$A47="","",Offerte!$B47)</f>
        <v/>
      </c>
      <c r="C1424" s="10">
        <f>IF(Offerte!$A47="","",Offerte!$C47)</f>
        <v/>
      </c>
      <c r="D1424" s="10" t="inlineStr">
        <is>
          <t>F.4.1</t>
        </is>
      </c>
      <c r="E1424" s="10" t="inlineStr">
        <is>
          <t>F</t>
        </is>
      </c>
      <c r="F1424" s="10" t="inlineStr">
        <is>
          <t>Q</t>
        </is>
      </c>
      <c r="G1424" s="10" t="inlineStr">
        <is>
          <t>soil</t>
        </is>
      </c>
      <c r="H1424" s="10" t="n">
        <v>2</v>
      </c>
      <c r="I1424" s="10" t="inlineStr">
        <is>
          <t>Indice di consumo di suolo</t>
        </is>
      </c>
      <c r="J1424" s="20" t="n"/>
      <c r="K1424" s="20" t="n"/>
      <c r="L1424" s="20" t="n"/>
      <c r="M1424" s="20" t="n"/>
      <c r="N1424" s="21">
        <f>IF($A1424="","",IFERROR(VALUE($J1424),0))</f>
        <v/>
      </c>
      <c r="O1424" s="21">
        <f>IF($A1424="",0,IF(OR($S1424&lt;&gt;1,COUNTA($J1424:$M1424)=0),0,IF($N1424&lt;=0,$H1424,IF(SUMPRODUCT(MAX(($C$5:$C$6173=$C1424)*($D$5:$D$6173=$D1424)*($S$5:$S$6173=1)*IFERROR($N$5:$N$6173*1,0)))&gt;0,ROUND($H1424*((SUMPRODUCT(MAX(($C$5:$C$6173=$C1424)*($D$5:$D$6173=$D1424)*($S$5:$S$6173=1)*IFERROR($N$5:$N$6173*1,0)))-$N1424)/SUMPRODUCT(MAX(($C$5:$C$6173=$C1424)*($D$5:$D$6173=$D1424)*($S$5:$S$6173=1)*IFERROR($N$5:$N$6173*1,0)))),4),0))))</f>
        <v/>
      </c>
      <c r="P1424" s="10" t="inlineStr">
        <is>
          <t>m2</t>
        </is>
      </c>
      <c r="Q1424" s="21">
        <f>IF($A1424="","",$A1424&amp;"|"&amp;$C1424)</f>
        <v/>
      </c>
      <c r="R1424" s="21">
        <f>IF($A1424="","",$A1424&amp;"|"&amp;$C1424&amp;"|"&amp;$D1424)</f>
        <v/>
      </c>
      <c r="S1424" s="21">
        <f>IF($A1424="","",IFERROR(INDEX(Offerte!$D$2:$D$200,MATCH($Q1424,Offerte!$L$2:$L$200,0)),0))</f>
        <v/>
      </c>
      <c r="T1424" s="21">
        <f>IF($A1424="","",IFERROR(INDEX(Offerte!$G$2:$G$200,MATCH($Q1424,Offerte!$L$2:$L$200,0)),"NO"))</f>
        <v/>
      </c>
    </row>
    <row r="1425">
      <c r="A1425" s="10">
        <f>IF(Offerte!$A47="","",Offerte!$A47)</f>
        <v/>
      </c>
      <c r="B1425" s="10">
        <f>IF(Offerte!$A47="","",Offerte!$B47)</f>
        <v/>
      </c>
      <c r="C1425" s="10">
        <f>IF(Offerte!$A47="","",Offerte!$C47)</f>
        <v/>
      </c>
      <c r="D1425" s="10" t="inlineStr">
        <is>
          <t>F.5.1</t>
        </is>
      </c>
      <c r="E1425" s="10" t="inlineStr">
        <is>
          <t>F</t>
        </is>
      </c>
      <c r="F1425" s="10" t="inlineStr">
        <is>
          <t>T</t>
        </is>
      </c>
      <c r="G1425" s="10" t="inlineStr">
        <is>
          <t>tabular</t>
        </is>
      </c>
      <c r="H1425" s="10" t="n">
        <v>1</v>
      </c>
      <c r="I1425" s="10" t="inlineStr">
        <is>
          <t>Rendicontazione di sostenibilità ambientale</t>
        </is>
      </c>
      <c r="J1425" s="20" t="n"/>
      <c r="K1425" s="20" t="n"/>
      <c r="L1425" s="20" t="n"/>
      <c r="M1425" s="20" t="n"/>
      <c r="N1425" s="21">
        <f>IF($A1425="","",IF(IFERROR(VALUE($M1425),0)=1,1,0))</f>
        <v/>
      </c>
      <c r="O1425" s="21">
        <f>IF($A1425="",0,IF(OR($S1425&lt;&gt;1,COUNTA($J1425:$M1425)=0),0,IF($N1425=1,$H1425,0)))</f>
        <v/>
      </c>
      <c r="P1425" s="10" t="inlineStr">
        <is>
          <t>sì/no</t>
        </is>
      </c>
      <c r="Q1425" s="21">
        <f>IF($A1425="","",$A1425&amp;"|"&amp;$C1425)</f>
        <v/>
      </c>
      <c r="R1425" s="21">
        <f>IF($A1425="","",$A1425&amp;"|"&amp;$C1425&amp;"|"&amp;$D1425)</f>
        <v/>
      </c>
      <c r="S1425" s="21">
        <f>IF($A1425="","",IFERROR(INDEX(Offerte!$D$2:$D$200,MATCH($Q1425,Offerte!$L$2:$L$200,0)),0))</f>
        <v/>
      </c>
      <c r="T1425" s="21">
        <f>IF($A1425="","",IFERROR(INDEX(Offerte!$G$2:$G$200,MATCH($Q1425,Offerte!$L$2:$L$200,0)),"NO"))</f>
        <v/>
      </c>
    </row>
    <row r="1426">
      <c r="A1426" s="10">
        <f>IF(Offerte!$A47="","",Offerte!$A47)</f>
        <v/>
      </c>
      <c r="B1426" s="10">
        <f>IF(Offerte!$A47="","",Offerte!$B47)</f>
        <v/>
      </c>
      <c r="C1426" s="10">
        <f>IF(Offerte!$A47="","",Offerte!$C47)</f>
        <v/>
      </c>
      <c r="D1426" s="10" t="inlineStr">
        <is>
          <t>G.1.1</t>
        </is>
      </c>
      <c r="E1426" s="10" t="inlineStr">
        <is>
          <t>G</t>
        </is>
      </c>
      <c r="F1426" s="10" t="inlineStr">
        <is>
          <t>D</t>
        </is>
      </c>
      <c r="G1426" s="10" t="inlineStr">
        <is>
          <t>discretionary</t>
        </is>
      </c>
      <c r="H1426" s="10" t="n">
        <v>2</v>
      </c>
      <c r="I1426" s="10" t="inlineStr">
        <is>
          <t>Qualità del progetto di centrale di controllo aziendale</t>
        </is>
      </c>
      <c r="J1426" s="20" t="n"/>
      <c r="K1426" s="20" t="n"/>
      <c r="L1426" s="20" t="n"/>
      <c r="M1426" s="20" t="n"/>
      <c r="N1426" s="21">
        <f>IF($A1426="","",MAX(0,MIN(1,IFERROR(VALUE($M1426),0))))</f>
        <v/>
      </c>
      <c r="O1426" s="21">
        <f>IF($A1426="",0,IF(OR($S1426&lt;&gt;1,COUNTA($J1426:$M1426)=0),0,IF(SUMPRODUCT(MAX(($C$5:$C$6173=$C1426)*($D$5:$D$6173=$D1426)*($S$5:$S$6173=1)*IFERROR($N$5:$N$6173*1,0)))&gt;0,ROUND($H1426*($N1426/SUMPRODUCT(MAX(($C$5:$C$6173=$C1426)*($D$5:$D$6173=$D1426)*($S$5:$S$6173=1)*IFERROR($N$5:$N$6173*1,0)))),4),0)))</f>
        <v/>
      </c>
      <c r="P1426" s="10" t="inlineStr">
        <is>
          <t>coeff.</t>
        </is>
      </c>
      <c r="Q1426" s="21">
        <f>IF($A1426="","",$A1426&amp;"|"&amp;$C1426)</f>
        <v/>
      </c>
      <c r="R1426" s="21">
        <f>IF($A1426="","",$A1426&amp;"|"&amp;$C1426&amp;"|"&amp;$D1426)</f>
        <v/>
      </c>
      <c r="S1426" s="21">
        <f>IF($A1426="","",IFERROR(INDEX(Offerte!$D$2:$D$200,MATCH($Q1426,Offerte!$L$2:$L$200,0)),0))</f>
        <v/>
      </c>
      <c r="T1426" s="21">
        <f>IF($A1426="","",IFERROR(INDEX(Offerte!$G$2:$G$200,MATCH($Q1426,Offerte!$L$2:$L$200,0)),"NO"))</f>
        <v/>
      </c>
    </row>
    <row r="1427">
      <c r="A1427" s="10">
        <f>IF(Offerte!$A47="","",Offerte!$A47)</f>
        <v/>
      </c>
      <c r="B1427" s="10">
        <f>IF(Offerte!$A47="","",Offerte!$B47)</f>
        <v/>
      </c>
      <c r="C1427" s="10">
        <f>IF(Offerte!$A47="","",Offerte!$C47)</f>
        <v/>
      </c>
      <c r="D1427" s="10" t="inlineStr">
        <is>
          <t>G.2.1</t>
        </is>
      </c>
      <c r="E1427" s="10" t="inlineStr">
        <is>
          <t>G</t>
        </is>
      </c>
      <c r="F1427" s="10" t="inlineStr">
        <is>
          <t>T</t>
        </is>
      </c>
      <c r="G1427" s="10" t="inlineStr">
        <is>
          <t>tabular</t>
        </is>
      </c>
      <c r="H1427" s="10" t="n">
        <v>1</v>
      </c>
      <c r="I1427" s="10" t="inlineStr">
        <is>
          <t>Certificazione ISO 45001</t>
        </is>
      </c>
      <c r="J1427" s="20" t="n"/>
      <c r="K1427" s="20" t="n"/>
      <c r="L1427" s="20" t="n"/>
      <c r="M1427" s="20" t="n"/>
      <c r="N1427" s="21">
        <f>IF($A1427="","",IF(IFERROR(VALUE($M1427),0)=1,1,0))</f>
        <v/>
      </c>
      <c r="O1427" s="21">
        <f>IF($A1427="",0,IF(OR($S1427&lt;&gt;1,COUNTA($J1427:$M1427)=0),0,IF($N1427=1,$H1427,0)))</f>
        <v/>
      </c>
      <c r="P1427" s="10" t="inlineStr">
        <is>
          <t>sì/no</t>
        </is>
      </c>
      <c r="Q1427" s="21">
        <f>IF($A1427="","",$A1427&amp;"|"&amp;$C1427)</f>
        <v/>
      </c>
      <c r="R1427" s="21">
        <f>IF($A1427="","",$A1427&amp;"|"&amp;$C1427&amp;"|"&amp;$D1427)</f>
        <v/>
      </c>
      <c r="S1427" s="21">
        <f>IF($A1427="","",IFERROR(INDEX(Offerte!$D$2:$D$200,MATCH($Q1427,Offerte!$L$2:$L$200,0)),0))</f>
        <v/>
      </c>
      <c r="T1427" s="21">
        <f>IF($A1427="","",IFERROR(INDEX(Offerte!$G$2:$G$200,MATCH($Q1427,Offerte!$L$2:$L$200,0)),"NO"))</f>
        <v/>
      </c>
    </row>
    <row r="1428">
      <c r="A1428" s="10">
        <f>IF(Offerte!$A47="","",Offerte!$A47)</f>
        <v/>
      </c>
      <c r="B1428" s="10">
        <f>IF(Offerte!$A47="","",Offerte!$B47)</f>
        <v/>
      </c>
      <c r="C1428" s="10">
        <f>IF(Offerte!$A47="","",Offerte!$C47)</f>
        <v/>
      </c>
      <c r="D1428" s="10" t="inlineStr">
        <is>
          <t>G.3.1</t>
        </is>
      </c>
      <c r="E1428" s="10" t="inlineStr">
        <is>
          <t>G</t>
        </is>
      </c>
      <c r="F1428" s="10" t="inlineStr">
        <is>
          <t>T</t>
        </is>
      </c>
      <c r="G1428" s="10" t="inlineStr">
        <is>
          <t>tabular</t>
        </is>
      </c>
      <c r="H1428" s="10" t="n">
        <v>1</v>
      </c>
      <c r="I1428" s="10" t="inlineStr">
        <is>
          <t>Certificazioni di responsabilità sociale</t>
        </is>
      </c>
      <c r="J1428" s="20" t="n"/>
      <c r="K1428" s="20" t="n"/>
      <c r="L1428" s="20" t="n"/>
      <c r="M1428" s="20" t="n"/>
      <c r="N1428" s="21">
        <f>IF($A1428="","",IF(IFERROR(VALUE($M1428),0)=1,1,0))</f>
        <v/>
      </c>
      <c r="O1428" s="21">
        <f>IF($A1428="",0,IF(OR($S1428&lt;&gt;1,COUNTA($J1428:$M1428)=0),0,IF($N1428=1,$H1428,0)))</f>
        <v/>
      </c>
      <c r="P1428" s="10" t="inlineStr">
        <is>
          <t>sì/no</t>
        </is>
      </c>
      <c r="Q1428" s="21">
        <f>IF($A1428="","",$A1428&amp;"|"&amp;$C1428)</f>
        <v/>
      </c>
      <c r="R1428" s="21">
        <f>IF($A1428="","",$A1428&amp;"|"&amp;$C1428&amp;"|"&amp;$D1428)</f>
        <v/>
      </c>
      <c r="S1428" s="21">
        <f>IF($A1428="","",IFERROR(INDEX(Offerte!$D$2:$D$200,MATCH($Q1428,Offerte!$L$2:$L$200,0)),0))</f>
        <v/>
      </c>
      <c r="T1428" s="21">
        <f>IF($A1428="","",IFERROR(INDEX(Offerte!$G$2:$G$200,MATCH($Q1428,Offerte!$L$2:$L$200,0)),"NO"))</f>
        <v/>
      </c>
    </row>
    <row r="1429">
      <c r="A1429" s="10">
        <f>IF(Offerte!$A47="","",Offerte!$A47)</f>
        <v/>
      </c>
      <c r="B1429" s="10">
        <f>IF(Offerte!$A47="","",Offerte!$B47)</f>
        <v/>
      </c>
      <c r="C1429" s="10">
        <f>IF(Offerte!$A47="","",Offerte!$C47)</f>
        <v/>
      </c>
      <c r="D1429" s="10" t="inlineStr">
        <is>
          <t>G.4.1</t>
        </is>
      </c>
      <c r="E1429" s="10" t="inlineStr">
        <is>
          <t>G</t>
        </is>
      </c>
      <c r="F1429" s="10" t="inlineStr">
        <is>
          <t>D</t>
        </is>
      </c>
      <c r="G1429" s="10" t="inlineStr">
        <is>
          <t>discretionary</t>
        </is>
      </c>
      <c r="H1429" s="10" t="n">
        <v>2</v>
      </c>
      <c r="I1429" s="10" t="inlineStr">
        <is>
          <t>Qualità del piano di formazione del personale</t>
        </is>
      </c>
      <c r="J1429" s="20" t="n"/>
      <c r="K1429" s="20" t="n"/>
      <c r="L1429" s="20" t="n"/>
      <c r="M1429" s="20" t="n"/>
      <c r="N1429" s="21">
        <f>IF($A1429="","",MAX(0,MIN(1,IFERROR(VALUE($M1429),0))))</f>
        <v/>
      </c>
      <c r="O1429" s="21">
        <f>IF($A1429="",0,IF(OR($S1429&lt;&gt;1,COUNTA($J1429:$M1429)=0),0,IF(SUMPRODUCT(MAX(($C$5:$C$6173=$C1429)*($D$5:$D$6173=$D1429)*($S$5:$S$6173=1)*IFERROR($N$5:$N$6173*1,0)))&gt;0,ROUND($H1429*($N1429/SUMPRODUCT(MAX(($C$5:$C$6173=$C1429)*($D$5:$D$6173=$D1429)*($S$5:$S$6173=1)*IFERROR($N$5:$N$6173*1,0)))),4),0)))</f>
        <v/>
      </c>
      <c r="P1429" s="10" t="inlineStr">
        <is>
          <t>coeff.</t>
        </is>
      </c>
      <c r="Q1429" s="21">
        <f>IF($A1429="","",$A1429&amp;"|"&amp;$C1429)</f>
        <v/>
      </c>
      <c r="R1429" s="21">
        <f>IF($A1429="","",$A1429&amp;"|"&amp;$C1429&amp;"|"&amp;$D1429)</f>
        <v/>
      </c>
      <c r="S1429" s="21">
        <f>IF($A1429="","",IFERROR(INDEX(Offerte!$D$2:$D$200,MATCH($Q1429,Offerte!$L$2:$L$200,0)),0))</f>
        <v/>
      </c>
      <c r="T1429" s="21">
        <f>IF($A1429="","",IFERROR(INDEX(Offerte!$G$2:$G$200,MATCH($Q1429,Offerte!$L$2:$L$200,0)),"NO"))</f>
        <v/>
      </c>
    </row>
    <row r="1430">
      <c r="A1430" s="10">
        <f>IF(Offerte!$A47="","",Offerte!$A47)</f>
        <v/>
      </c>
      <c r="B1430" s="10">
        <f>IF(Offerte!$A47="","",Offerte!$B47)</f>
        <v/>
      </c>
      <c r="C1430" s="10">
        <f>IF(Offerte!$A47="","",Offerte!$C47)</f>
        <v/>
      </c>
      <c r="D1430" s="10" t="inlineStr">
        <is>
          <t>G.5.1</t>
        </is>
      </c>
      <c r="E1430" s="10" t="inlineStr">
        <is>
          <t>G</t>
        </is>
      </c>
      <c r="F1430" s="10" t="inlineStr">
        <is>
          <t>T</t>
        </is>
      </c>
      <c r="G1430" s="10" t="inlineStr">
        <is>
          <t>tabular</t>
        </is>
      </c>
      <c r="H1430" s="10" t="n">
        <v>1</v>
      </c>
      <c r="I1430" s="10" t="inlineStr">
        <is>
          <t>Impegno al mantenimento delle garanzie del contratto di secondo livello del gestore uscente</t>
        </is>
      </c>
      <c r="J1430" s="20" t="n"/>
      <c r="K1430" s="20" t="n"/>
      <c r="L1430" s="20" t="n"/>
      <c r="M1430" s="20" t="n"/>
      <c r="N1430" s="21">
        <f>IF($A1430="","",IF(IFERROR(VALUE($M1430),0)=1,1,0))</f>
        <v/>
      </c>
      <c r="O1430" s="21">
        <f>IF($A1430="",0,IF(OR($S1430&lt;&gt;1,COUNTA($J1430:$M1430)=0),0,IF($N1430=1,$H1430,0)))</f>
        <v/>
      </c>
      <c r="P1430" s="10" t="inlineStr">
        <is>
          <t>sì/no</t>
        </is>
      </c>
      <c r="Q1430" s="21">
        <f>IF($A1430="","",$A1430&amp;"|"&amp;$C1430)</f>
        <v/>
      </c>
      <c r="R1430" s="21">
        <f>IF($A1430="","",$A1430&amp;"|"&amp;$C1430&amp;"|"&amp;$D1430)</f>
        <v/>
      </c>
      <c r="S1430" s="21">
        <f>IF($A1430="","",IFERROR(INDEX(Offerte!$D$2:$D$200,MATCH($Q1430,Offerte!$L$2:$L$200,0)),0))</f>
        <v/>
      </c>
      <c r="T1430" s="21">
        <f>IF($A1430="","",IFERROR(INDEX(Offerte!$G$2:$G$200,MATCH($Q1430,Offerte!$L$2:$L$200,0)),"NO"))</f>
        <v/>
      </c>
    </row>
    <row r="1431">
      <c r="A1431" s="10">
        <f>IF(Offerte!$A48="","",Offerte!$A48)</f>
        <v/>
      </c>
      <c r="B1431" s="10">
        <f>IF(Offerte!$A48="","",Offerte!$B48)</f>
        <v/>
      </c>
      <c r="C1431" s="10">
        <f>IF(Offerte!$A48="","",Offerte!$C48)</f>
        <v/>
      </c>
      <c r="D1431" s="10" t="inlineStr">
        <is>
          <t>A.1.1</t>
        </is>
      </c>
      <c r="E1431" s="10" t="inlineStr">
        <is>
          <t>A</t>
        </is>
      </c>
      <c r="F1431" s="10" t="inlineStr">
        <is>
          <t>Q</t>
        </is>
      </c>
      <c r="G1431" s="10" t="inlineStr">
        <is>
          <t>higher</t>
        </is>
      </c>
      <c r="H1431" s="10" t="n">
        <v>3</v>
      </c>
      <c r="I1431" s="10" t="inlineStr">
        <is>
          <t>Tasso aggiuntivo di corse controllate</t>
        </is>
      </c>
      <c r="J1431" s="20" t="n"/>
      <c r="K1431" s="20" t="n"/>
      <c r="L1431" s="20" t="n"/>
      <c r="M1431" s="20" t="n"/>
      <c r="N1431" s="21">
        <f>IF($A1431="","",IFERROR(VALUE($K1431)/VALUE($L1431)*100,IFERROR(VALUE($J1431),0)))</f>
        <v/>
      </c>
      <c r="O1431" s="21">
        <f>IF($A1431="",0,IF(OR($S1431&lt;&gt;1,COUNTA($J1431:$M1431)=0),0,IF(SUMPRODUCT(MAX(($C$5:$C$6173=$C1431)*($D$5:$D$6173=$D1431)*($S$5:$S$6173=1)*IFERROR($N$5:$N$6173*1,0)))&gt;0,ROUND($H1431*($N1431/SUMPRODUCT(MAX(($C$5:$C$6173=$C1431)*($D$5:$D$6173=$D1431)*($S$5:$S$6173=1)*IFERROR($N$5:$N$6173*1,0)))),4),0)))</f>
        <v/>
      </c>
      <c r="P1431" s="10" t="inlineStr">
        <is>
          <t>Corse controllate annue / Corse programmate annue</t>
        </is>
      </c>
      <c r="Q1431" s="21">
        <f>IF($A1431="","",$A1431&amp;"|"&amp;$C1431)</f>
        <v/>
      </c>
      <c r="R1431" s="21">
        <f>IF($A1431="","",$A1431&amp;"|"&amp;$C1431&amp;"|"&amp;$D1431)</f>
        <v/>
      </c>
      <c r="S1431" s="21">
        <f>IF($A1431="","",IFERROR(INDEX(Offerte!$D$2:$D$200,MATCH($Q1431,Offerte!$L$2:$L$200,0)),0))</f>
        <v/>
      </c>
      <c r="T1431" s="21">
        <f>IF($A1431="","",IFERROR(INDEX(Offerte!$G$2:$G$200,MATCH($Q1431,Offerte!$L$2:$L$200,0)),"NO"))</f>
        <v/>
      </c>
    </row>
    <row r="1432">
      <c r="A1432" s="10">
        <f>IF(Offerte!$A48="","",Offerte!$A48)</f>
        <v/>
      </c>
      <c r="B1432" s="10">
        <f>IF(Offerte!$A48="","",Offerte!$B48)</f>
        <v/>
      </c>
      <c r="C1432" s="10">
        <f>IF(Offerte!$A48="","",Offerte!$C48)</f>
        <v/>
      </c>
      <c r="D1432" s="10" t="inlineStr">
        <is>
          <t>A.1.2</t>
        </is>
      </c>
      <c r="E1432" s="10" t="inlineStr">
        <is>
          <t>A</t>
        </is>
      </c>
      <c r="F1432" s="10" t="inlineStr">
        <is>
          <t>Q</t>
        </is>
      </c>
      <c r="G1432" s="10" t="inlineStr">
        <is>
          <t>higher</t>
        </is>
      </c>
      <c r="H1432" s="10" t="n">
        <v>4</v>
      </c>
      <c r="I1432" s="10" t="inlineStr">
        <is>
          <t>Numero aggiuntivo di passeggeri controllati</t>
        </is>
      </c>
      <c r="J1432" s="20" t="n"/>
      <c r="K1432" s="20" t="n"/>
      <c r="L1432" s="20" t="n"/>
      <c r="M1432" s="20" t="n"/>
      <c r="N1432" s="21">
        <f>IF($A1432="","",IFERROR(VALUE($J1432),0))</f>
        <v/>
      </c>
      <c r="O1432" s="21">
        <f>IF($A1432="",0,IF(OR($S1432&lt;&gt;1,COUNTA($J1432:$M1432)=0),0,IF(SUMPRODUCT(MAX(($C$5:$C$6173=$C1432)*($D$5:$D$6173=$D1432)*($S$5:$S$6173=1)*IFERROR($N$5:$N$6173*1,0)))&gt;0,ROUND($H1432*($N1432/SUMPRODUCT(MAX(($C$5:$C$6173=$C1432)*($D$5:$D$6173=$D1432)*($S$5:$S$6173=1)*IFERROR($N$5:$N$6173*1,0)))),4),0)))</f>
        <v/>
      </c>
      <c r="P1432" s="10" t="inlineStr">
        <is>
          <t>passeggeri/anno</t>
        </is>
      </c>
      <c r="Q1432" s="21">
        <f>IF($A1432="","",$A1432&amp;"|"&amp;$C1432)</f>
        <v/>
      </c>
      <c r="R1432" s="21">
        <f>IF($A1432="","",$A1432&amp;"|"&amp;$C1432&amp;"|"&amp;$D1432)</f>
        <v/>
      </c>
      <c r="S1432" s="21">
        <f>IF($A1432="","",IFERROR(INDEX(Offerte!$D$2:$D$200,MATCH($Q1432,Offerte!$L$2:$L$200,0)),0))</f>
        <v/>
      </c>
      <c r="T1432" s="21">
        <f>IF($A1432="","",IFERROR(INDEX(Offerte!$G$2:$G$200,MATCH($Q1432,Offerte!$L$2:$L$200,0)),"NO"))</f>
        <v/>
      </c>
    </row>
    <row r="1433">
      <c r="A1433" s="10">
        <f>IF(Offerte!$A48="","",Offerte!$A48)</f>
        <v/>
      </c>
      <c r="B1433" s="10">
        <f>IF(Offerte!$A48="","",Offerte!$B48)</f>
        <v/>
      </c>
      <c r="C1433" s="10">
        <f>IF(Offerte!$A48="","",Offerte!$C48)</f>
        <v/>
      </c>
      <c r="D1433" s="10" t="inlineStr">
        <is>
          <t>B.1.1</t>
        </is>
      </c>
      <c r="E1433" s="10" t="inlineStr">
        <is>
          <t>B</t>
        </is>
      </c>
      <c r="F1433" s="10" t="inlineStr">
        <is>
          <t>Q</t>
        </is>
      </c>
      <c r="G1433" s="10" t="inlineStr">
        <is>
          <t>higher</t>
        </is>
      </c>
      <c r="H1433" s="10" t="n">
        <v>3</v>
      </c>
      <c r="I1433" s="10" t="inlineStr">
        <is>
          <t>Incremento dei posti offerti nelle fasce di punta</t>
        </is>
      </c>
      <c r="J1433" s="20" t="n"/>
      <c r="K1433" s="20" t="n"/>
      <c r="L1433" s="20" t="n"/>
      <c r="M1433" s="20" t="n"/>
      <c r="N1433" s="21">
        <f>IF($A1433="","",IFERROR(VALUE($J1433),0))</f>
        <v/>
      </c>
      <c r="O1433" s="21">
        <f>IF($A1433="",0,IF(OR($S1433&lt;&gt;1,COUNTA($J1433:$M1433)=0),0,IF(SUMPRODUCT(MAX(($C$5:$C$6173=$C1433)*($D$5:$D$6173=$D1433)*($S$5:$S$6173=1)*IFERROR($N$5:$N$6173*1,0)))&gt;0,ROUND($H1433*($N1433/SUMPRODUCT(MAX(($C$5:$C$6173=$C1433)*($D$5:$D$6173=$D1433)*($S$5:$S$6173=1)*IFERROR($N$5:$N$6173*1,0)))),4),0)))</f>
        <v/>
      </c>
      <c r="P1433" s="10" t="inlineStr">
        <is>
          <t>posti*km</t>
        </is>
      </c>
      <c r="Q1433" s="21">
        <f>IF($A1433="","",$A1433&amp;"|"&amp;$C1433)</f>
        <v/>
      </c>
      <c r="R1433" s="21">
        <f>IF($A1433="","",$A1433&amp;"|"&amp;$C1433&amp;"|"&amp;$D1433)</f>
        <v/>
      </c>
      <c r="S1433" s="21">
        <f>IF($A1433="","",IFERROR(INDEX(Offerte!$D$2:$D$200,MATCH($Q1433,Offerte!$L$2:$L$200,0)),0))</f>
        <v/>
      </c>
      <c r="T1433" s="21">
        <f>IF($A1433="","",IFERROR(INDEX(Offerte!$G$2:$G$200,MATCH($Q1433,Offerte!$L$2:$L$200,0)),"NO"))</f>
        <v/>
      </c>
    </row>
    <row r="1434">
      <c r="A1434" s="10">
        <f>IF(Offerte!$A48="","",Offerte!$A48)</f>
        <v/>
      </c>
      <c r="B1434" s="10">
        <f>IF(Offerte!$A48="","",Offerte!$B48)</f>
        <v/>
      </c>
      <c r="C1434" s="10">
        <f>IF(Offerte!$A48="","",Offerte!$C48)</f>
        <v/>
      </c>
      <c r="D1434" s="10" t="inlineStr">
        <is>
          <t>B.2.1</t>
        </is>
      </c>
      <c r="E1434" s="10" t="inlineStr">
        <is>
          <t>B</t>
        </is>
      </c>
      <c r="F1434" s="10" t="inlineStr">
        <is>
          <t>Q</t>
        </is>
      </c>
      <c r="G1434" s="10" t="inlineStr">
        <is>
          <t>higher</t>
        </is>
      </c>
      <c r="H1434" s="10" t="n">
        <v>4</v>
      </c>
      <c r="I1434" s="10" t="inlineStr">
        <is>
          <t>Corse aggiuntive nell'arco giornaliero base</t>
        </is>
      </c>
      <c r="J1434" s="20" t="n"/>
      <c r="K1434" s="20" t="n"/>
      <c r="L1434" s="20" t="n"/>
      <c r="M1434" s="20" t="n"/>
      <c r="N1434" s="21">
        <f>IF($A1434="","",IFERROR(VALUE($J1434),0))</f>
        <v/>
      </c>
      <c r="O1434" s="21">
        <f>IF($A1434="",0,IF(OR($S1434&lt;&gt;1,COUNTA($J1434:$M1434)=0),0,IF(SUMPRODUCT(MAX(($C$5:$C$6173=$C1434)*($D$5:$D$6173=$D1434)*($S$5:$S$6173=1)*IFERROR($N$5:$N$6173*1,0)))&gt;0,ROUND($H1434*($N1434/SUMPRODUCT(MAX(($C$5:$C$6173=$C1434)*($D$5:$D$6173=$D1434)*($S$5:$S$6173=1)*IFERROR($N$5:$N$6173*1,0)))),4),0)))</f>
        <v/>
      </c>
      <c r="P1434" s="10" t="inlineStr">
        <is>
          <t>corse</t>
        </is>
      </c>
      <c r="Q1434" s="21">
        <f>IF($A1434="","",$A1434&amp;"|"&amp;$C1434)</f>
        <v/>
      </c>
      <c r="R1434" s="21">
        <f>IF($A1434="","",$A1434&amp;"|"&amp;$C1434&amp;"|"&amp;$D1434)</f>
        <v/>
      </c>
      <c r="S1434" s="21">
        <f>IF($A1434="","",IFERROR(INDEX(Offerte!$D$2:$D$200,MATCH($Q1434,Offerte!$L$2:$L$200,0)),0))</f>
        <v/>
      </c>
      <c r="T1434" s="21">
        <f>IF($A1434="","",IFERROR(INDEX(Offerte!$G$2:$G$200,MATCH($Q1434,Offerte!$L$2:$L$200,0)),"NO"))</f>
        <v/>
      </c>
    </row>
    <row r="1435">
      <c r="A1435" s="10">
        <f>IF(Offerte!$A48="","",Offerte!$A48)</f>
        <v/>
      </c>
      <c r="B1435" s="10">
        <f>IF(Offerte!$A48="","",Offerte!$B48)</f>
        <v/>
      </c>
      <c r="C1435" s="10">
        <f>IF(Offerte!$A48="","",Offerte!$C48)</f>
        <v/>
      </c>
      <c r="D1435" s="10" t="inlineStr">
        <is>
          <t>B.3.1</t>
        </is>
      </c>
      <c r="E1435" s="10" t="inlineStr">
        <is>
          <t>B</t>
        </is>
      </c>
      <c r="F1435" s="10" t="inlineStr">
        <is>
          <t>Q</t>
        </is>
      </c>
      <c r="G1435" s="10" t="inlineStr">
        <is>
          <t>higher</t>
        </is>
      </c>
      <c r="H1435" s="10" t="n">
        <v>2</v>
      </c>
      <c r="I1435" s="10" t="inlineStr">
        <is>
          <t>Numero di corse aggiuntive per allungamento dell'arco di servizio giornaliero nelle fasce serali</t>
        </is>
      </c>
      <c r="J1435" s="20" t="n"/>
      <c r="K1435" s="20" t="n"/>
      <c r="L1435" s="20" t="n"/>
      <c r="M1435" s="20" t="n"/>
      <c r="N1435" s="21">
        <f>IF($A1435="","",IFERROR(VALUE($J1435),0))</f>
        <v/>
      </c>
      <c r="O1435" s="21">
        <f>IF($A1435="",0,IF(OR($S1435&lt;&gt;1,COUNTA($J1435:$M1435)=0),0,IF(SUMPRODUCT(MAX(($C$5:$C$6173=$C1435)*($D$5:$D$6173=$D1435)*($S$5:$S$6173=1)*IFERROR($N$5:$N$6173*1,0)))&gt;0,ROUND($H1435*($N1435/SUMPRODUCT(MAX(($C$5:$C$6173=$C1435)*($D$5:$D$6173=$D1435)*($S$5:$S$6173=1)*IFERROR($N$5:$N$6173*1,0)))),4),0)))</f>
        <v/>
      </c>
      <c r="P1435" s="10" t="inlineStr">
        <is>
          <t>corse</t>
        </is>
      </c>
      <c r="Q1435" s="21">
        <f>IF($A1435="","",$A1435&amp;"|"&amp;$C1435)</f>
        <v/>
      </c>
      <c r="R1435" s="21">
        <f>IF($A1435="","",$A1435&amp;"|"&amp;$C1435&amp;"|"&amp;$D1435)</f>
        <v/>
      </c>
      <c r="S1435" s="21">
        <f>IF($A1435="","",IFERROR(INDEX(Offerte!$D$2:$D$200,MATCH($Q1435,Offerte!$L$2:$L$200,0)),0))</f>
        <v/>
      </c>
      <c r="T1435" s="21">
        <f>IF($A1435="","",IFERROR(INDEX(Offerte!$G$2:$G$200,MATCH($Q1435,Offerte!$L$2:$L$200,0)),"NO"))</f>
        <v/>
      </c>
    </row>
    <row r="1436">
      <c r="A1436" s="10">
        <f>IF(Offerte!$A48="","",Offerte!$A48)</f>
        <v/>
      </c>
      <c r="B1436" s="10">
        <f>IF(Offerte!$A48="","",Offerte!$B48)</f>
        <v/>
      </c>
      <c r="C1436" s="10">
        <f>IF(Offerte!$A48="","",Offerte!$C48)</f>
        <v/>
      </c>
      <c r="D1436" s="10" t="inlineStr">
        <is>
          <t>B.4.1</t>
        </is>
      </c>
      <c r="E1436" s="10" t="inlineStr">
        <is>
          <t>B</t>
        </is>
      </c>
      <c r="F1436" s="10" t="inlineStr">
        <is>
          <t>Q</t>
        </is>
      </c>
      <c r="G1436" s="10" t="inlineStr">
        <is>
          <t>higher</t>
        </is>
      </c>
      <c r="H1436" s="10" t="n">
        <v>3</v>
      </c>
      <c r="I1436" s="10" t="inlineStr">
        <is>
          <t>Percorrenze aggiuntive offerte nel Programma d'esercizio delle prime due fasi attuative</t>
        </is>
      </c>
      <c r="J1436" s="20" t="n"/>
      <c r="K1436" s="20" t="n"/>
      <c r="L1436" s="20" t="n"/>
      <c r="M1436" s="20" t="n"/>
      <c r="N1436" s="21">
        <f>IF($A1436="","",IFERROR(VALUE($J1436),0))</f>
        <v/>
      </c>
      <c r="O1436" s="21">
        <f>IF($A1436="",0,IF(OR($S1436&lt;&gt;1,COUNTA($J1436:$M1436)=0),0,IF(SUMPRODUCT(MAX(($C$5:$C$6173=$C1436)*($D$5:$D$6173=$D1436)*($S$5:$S$6173=1)*IFERROR($N$5:$N$6173*1,0)))&gt;0,ROUND($H1436*($N1436/SUMPRODUCT(MAX(($C$5:$C$6173=$C1436)*($D$5:$D$6173=$D1436)*($S$5:$S$6173=1)*IFERROR($N$5:$N$6173*1,0)))),4),0)))</f>
        <v/>
      </c>
      <c r="P1436" s="10" t="inlineStr">
        <is>
          <t>vett*km</t>
        </is>
      </c>
      <c r="Q1436" s="21">
        <f>IF($A1436="","",$A1436&amp;"|"&amp;$C1436)</f>
        <v/>
      </c>
      <c r="R1436" s="21">
        <f>IF($A1436="","",$A1436&amp;"|"&amp;$C1436&amp;"|"&amp;$D1436)</f>
        <v/>
      </c>
      <c r="S1436" s="21">
        <f>IF($A1436="","",IFERROR(INDEX(Offerte!$D$2:$D$200,MATCH($Q1436,Offerte!$L$2:$L$200,0)),0))</f>
        <v/>
      </c>
      <c r="T1436" s="21">
        <f>IF($A1436="","",IFERROR(INDEX(Offerte!$G$2:$G$200,MATCH($Q1436,Offerte!$L$2:$L$200,0)),"NO"))</f>
        <v/>
      </c>
    </row>
    <row r="1437">
      <c r="A1437" s="10">
        <f>IF(Offerte!$A48="","",Offerte!$A48)</f>
        <v/>
      </c>
      <c r="B1437" s="10">
        <f>IF(Offerte!$A48="","",Offerte!$B48)</f>
        <v/>
      </c>
      <c r="C1437" s="10">
        <f>IF(Offerte!$A48="","",Offerte!$C48)</f>
        <v/>
      </c>
      <c r="D1437" s="10" t="inlineStr">
        <is>
          <t>B.5.1</t>
        </is>
      </c>
      <c r="E1437" s="10" t="inlineStr">
        <is>
          <t>B</t>
        </is>
      </c>
      <c r="F1437" s="10" t="inlineStr">
        <is>
          <t>D</t>
        </is>
      </c>
      <c r="G1437" s="10" t="inlineStr">
        <is>
          <t>discretionary</t>
        </is>
      </c>
      <c r="H1437" s="10" t="n">
        <v>2</v>
      </c>
      <c r="I1437" s="10" t="inlineStr">
        <is>
          <t>Efficacia del progetto di servizi complementari DRT</t>
        </is>
      </c>
      <c r="J1437" s="20" t="n"/>
      <c r="K1437" s="20" t="n"/>
      <c r="L1437" s="20" t="n"/>
      <c r="M1437" s="20" t="n"/>
      <c r="N1437" s="21">
        <f>IF($A1437="","",MAX(0,MIN(1,IFERROR(VALUE($M1437),0))))</f>
        <v/>
      </c>
      <c r="O1437" s="21">
        <f>IF($A1437="",0,IF(OR($S1437&lt;&gt;1,COUNTA($J1437:$M1437)=0),0,IF(SUMPRODUCT(MAX(($C$5:$C$6173=$C1437)*($D$5:$D$6173=$D1437)*($S$5:$S$6173=1)*IFERROR($N$5:$N$6173*1,0)))&gt;0,ROUND($H1437*($N1437/SUMPRODUCT(MAX(($C$5:$C$6173=$C1437)*($D$5:$D$6173=$D1437)*($S$5:$S$6173=1)*IFERROR($N$5:$N$6173*1,0)))),4),0)))</f>
        <v/>
      </c>
      <c r="P1437" s="10" t="inlineStr">
        <is>
          <t>coeff.</t>
        </is>
      </c>
      <c r="Q1437" s="21">
        <f>IF($A1437="","",$A1437&amp;"|"&amp;$C1437)</f>
        <v/>
      </c>
      <c r="R1437" s="21">
        <f>IF($A1437="","",$A1437&amp;"|"&amp;$C1437&amp;"|"&amp;$D1437)</f>
        <v/>
      </c>
      <c r="S1437" s="21">
        <f>IF($A1437="","",IFERROR(INDEX(Offerte!$D$2:$D$200,MATCH($Q1437,Offerte!$L$2:$L$200,0)),0))</f>
        <v/>
      </c>
      <c r="T1437" s="21">
        <f>IF($A1437="","",IFERROR(INDEX(Offerte!$G$2:$G$200,MATCH($Q1437,Offerte!$L$2:$L$200,0)),"NO"))</f>
        <v/>
      </c>
    </row>
    <row r="1438">
      <c r="A1438" s="10">
        <f>IF(Offerte!$A48="","",Offerte!$A48)</f>
        <v/>
      </c>
      <c r="B1438" s="10">
        <f>IF(Offerte!$A48="","",Offerte!$B48)</f>
        <v/>
      </c>
      <c r="C1438" s="10">
        <f>IF(Offerte!$A48="","",Offerte!$C48)</f>
        <v/>
      </c>
      <c r="D1438" s="10" t="inlineStr">
        <is>
          <t>C.1.1</t>
        </is>
      </c>
      <c r="E1438" s="10" t="inlineStr">
        <is>
          <t>C</t>
        </is>
      </c>
      <c r="F1438" s="10" t="inlineStr">
        <is>
          <t>Q</t>
        </is>
      </c>
      <c r="G1438" s="10" t="inlineStr">
        <is>
          <t>higher</t>
        </is>
      </c>
      <c r="H1438" s="10" t="n">
        <v>2</v>
      </c>
      <c r="I1438" s="10" t="inlineStr">
        <is>
          <t>Tasso di copertura del servizio con telecamere BSD</t>
        </is>
      </c>
      <c r="J1438" s="20" t="n"/>
      <c r="K1438" s="20" t="n"/>
      <c r="L1438" s="20" t="n"/>
      <c r="M1438" s="20" t="n"/>
      <c r="N1438" s="21">
        <f>IF($A1438="","",IFERROR(VALUE($K1438)/VALUE($L1438),IFERROR(VALUE($J1438),0)))</f>
        <v/>
      </c>
      <c r="O1438" s="21">
        <f>IF($A1438="",0,IF(OR($S1438&lt;&gt;1,COUNTA($J1438:$M1438)=0),0,IF(SUMPRODUCT(MAX(($C$5:$C$6173=$C1438)*($D$5:$D$6173=$D1438)*($S$5:$S$6173=1)*IFERROR($N$5:$N$6173*1,0)))&gt;0,ROUND($H1438*($N1438/SUMPRODUCT(MAX(($C$5:$C$6173=$C1438)*($D$5:$D$6173=$D1438)*($S$5:$S$6173=1)*IFERROR($N$5:$N$6173*1,0)))),4),0)))</f>
        <v/>
      </c>
      <c r="P1438" s="10" t="inlineStr">
        <is>
          <t>Autobus attrezzati con telecamere BSD / Autobus totali in offerta, incluse scorte</t>
        </is>
      </c>
      <c r="Q1438" s="21">
        <f>IF($A1438="","",$A1438&amp;"|"&amp;$C1438)</f>
        <v/>
      </c>
      <c r="R1438" s="21">
        <f>IF($A1438="","",$A1438&amp;"|"&amp;$C1438&amp;"|"&amp;$D1438)</f>
        <v/>
      </c>
      <c r="S1438" s="21">
        <f>IF($A1438="","",IFERROR(INDEX(Offerte!$D$2:$D$200,MATCH($Q1438,Offerte!$L$2:$L$200,0)),0))</f>
        <v/>
      </c>
      <c r="T1438" s="21">
        <f>IF($A1438="","",IFERROR(INDEX(Offerte!$G$2:$G$200,MATCH($Q1438,Offerte!$L$2:$L$200,0)),"NO"))</f>
        <v/>
      </c>
    </row>
    <row r="1439">
      <c r="A1439" s="10">
        <f>IF(Offerte!$A48="","",Offerte!$A48)</f>
        <v/>
      </c>
      <c r="B1439" s="10">
        <f>IF(Offerte!$A48="","",Offerte!$B48)</f>
        <v/>
      </c>
      <c r="C1439" s="10">
        <f>IF(Offerte!$A48="","",Offerte!$C48)</f>
        <v/>
      </c>
      <c r="D1439" s="10" t="inlineStr">
        <is>
          <t>C.1.2</t>
        </is>
      </c>
      <c r="E1439" s="10" t="inlineStr">
        <is>
          <t>C</t>
        </is>
      </c>
      <c r="F1439" s="10" t="inlineStr">
        <is>
          <t>Q</t>
        </is>
      </c>
      <c r="G1439" s="10" t="inlineStr">
        <is>
          <t>higher</t>
        </is>
      </c>
      <c r="H1439" s="10" t="n">
        <v>2</v>
      </c>
      <c r="I1439" s="10" t="inlineStr">
        <is>
          <t>Tasso di copertura del servizio con telecamere ADAS</t>
        </is>
      </c>
      <c r="J1439" s="20" t="n"/>
      <c r="K1439" s="20" t="n"/>
      <c r="L1439" s="20" t="n"/>
      <c r="M1439" s="20" t="n"/>
      <c r="N1439" s="21">
        <f>IF($A1439="","",IFERROR(VALUE($K1439)/VALUE($L1439),IFERROR(VALUE($J1439),0)))</f>
        <v/>
      </c>
      <c r="O1439" s="21">
        <f>IF($A1439="",0,IF(OR($S1439&lt;&gt;1,COUNTA($J1439:$M1439)=0),0,IF(SUMPRODUCT(MAX(($C$5:$C$6173=$C1439)*($D$5:$D$6173=$D1439)*($S$5:$S$6173=1)*IFERROR($N$5:$N$6173*1,0)))&gt;0,ROUND($H1439*($N1439/SUMPRODUCT(MAX(($C$5:$C$6173=$C1439)*($D$5:$D$6173=$D1439)*($S$5:$S$6173=1)*IFERROR($N$5:$N$6173*1,0)))),4),0)))</f>
        <v/>
      </c>
      <c r="P1439" s="10" t="inlineStr">
        <is>
          <t>Autobus attrezzati con telecamere ADAS / Autobus totali in offerta, incluse scorte</t>
        </is>
      </c>
      <c r="Q1439" s="21">
        <f>IF($A1439="","",$A1439&amp;"|"&amp;$C1439)</f>
        <v/>
      </c>
      <c r="R1439" s="21">
        <f>IF($A1439="","",$A1439&amp;"|"&amp;$C1439&amp;"|"&amp;$D1439)</f>
        <v/>
      </c>
      <c r="S1439" s="21">
        <f>IF($A1439="","",IFERROR(INDEX(Offerte!$D$2:$D$200,MATCH($Q1439,Offerte!$L$2:$L$200,0)),0))</f>
        <v/>
      </c>
      <c r="T1439" s="21">
        <f>IF($A1439="","",IFERROR(INDEX(Offerte!$G$2:$G$200,MATCH($Q1439,Offerte!$L$2:$L$200,0)),"NO"))</f>
        <v/>
      </c>
    </row>
    <row r="1440">
      <c r="A1440" s="10">
        <f>IF(Offerte!$A48="","",Offerte!$A48)</f>
        <v/>
      </c>
      <c r="B1440" s="10">
        <f>IF(Offerte!$A48="","",Offerte!$B48)</f>
        <v/>
      </c>
      <c r="C1440" s="10">
        <f>IF(Offerte!$A48="","",Offerte!$C48)</f>
        <v/>
      </c>
      <c r="D1440" s="10" t="inlineStr">
        <is>
          <t>C.2.1</t>
        </is>
      </c>
      <c r="E1440" s="10" t="inlineStr">
        <is>
          <t>C</t>
        </is>
      </c>
      <c r="F1440" s="10" t="inlineStr">
        <is>
          <t>Q</t>
        </is>
      </c>
      <c r="G1440" s="10" t="inlineStr">
        <is>
          <t>higher</t>
        </is>
      </c>
      <c r="H1440" s="10" t="n">
        <v>3</v>
      </c>
      <c r="I1440" s="10" t="inlineStr">
        <is>
          <t>Tasso di copertura del servizio con telecamere di bordo di videosorveglianza</t>
        </is>
      </c>
      <c r="J1440" s="20" t="n"/>
      <c r="K1440" s="20" t="n"/>
      <c r="L1440" s="20" t="n"/>
      <c r="M1440" s="20" t="n"/>
      <c r="N1440" s="21">
        <f>IF($A1440="","",IFERROR(VALUE($K1440)/VALUE($L1440),IFERROR(VALUE($J1440),0)))</f>
        <v/>
      </c>
      <c r="O1440" s="21">
        <f>IF($A1440="",0,IF(OR($S1440&lt;&gt;1,COUNTA($J1440:$M1440)=0),0,IF(SUMPRODUCT(MAX(($C$5:$C$6173=$C1440)*($D$5:$D$6173=$D1440)*($S$5:$S$6173=1)*IFERROR($N$5:$N$6173*1,0)))&gt;0,ROUND($H1440*($N1440/SUMPRODUCT(MAX(($C$5:$C$6173=$C1440)*($D$5:$D$6173=$D1440)*($S$5:$S$6173=1)*IFERROR($N$5:$N$6173*1,0)))),4),0)))</f>
        <v/>
      </c>
      <c r="P1440" s="10" t="inlineStr">
        <is>
          <t>Autobus attrezzati con videosorveglianza / Autobus totali in offerta, incluse scorte</t>
        </is>
      </c>
      <c r="Q1440" s="21">
        <f>IF($A1440="","",$A1440&amp;"|"&amp;$C1440)</f>
        <v/>
      </c>
      <c r="R1440" s="21">
        <f>IF($A1440="","",$A1440&amp;"|"&amp;$C1440&amp;"|"&amp;$D1440)</f>
        <v/>
      </c>
      <c r="S1440" s="21">
        <f>IF($A1440="","",IFERROR(INDEX(Offerte!$D$2:$D$200,MATCH($Q1440,Offerte!$L$2:$L$200,0)),0))</f>
        <v/>
      </c>
      <c r="T1440" s="21">
        <f>IF($A1440="","",IFERROR(INDEX(Offerte!$G$2:$G$200,MATCH($Q1440,Offerte!$L$2:$L$200,0)),"NO"))</f>
        <v/>
      </c>
    </row>
    <row r="1441">
      <c r="A1441" s="10">
        <f>IF(Offerte!$A48="","",Offerte!$A48)</f>
        <v/>
      </c>
      <c r="B1441" s="10">
        <f>IF(Offerte!$A48="","",Offerte!$B48)</f>
        <v/>
      </c>
      <c r="C1441" s="10">
        <f>IF(Offerte!$A48="","",Offerte!$C48)</f>
        <v/>
      </c>
      <c r="D1441" s="10" t="inlineStr">
        <is>
          <t>C.2.2</t>
        </is>
      </c>
      <c r="E1441" s="10" t="inlineStr">
        <is>
          <t>C</t>
        </is>
      </c>
      <c r="F1441" s="10" t="inlineStr">
        <is>
          <t>T</t>
        </is>
      </c>
      <c r="G1441" s="10" t="inlineStr">
        <is>
          <t>tabular</t>
        </is>
      </c>
      <c r="H1441" s="10" t="n">
        <v>1</v>
      </c>
      <c r="I1441" s="10" t="inlineStr">
        <is>
          <t>Software video/audio analisi per situazioni di pericolo</t>
        </is>
      </c>
      <c r="J1441" s="20" t="n"/>
      <c r="K1441" s="20" t="n"/>
      <c r="L1441" s="20" t="n"/>
      <c r="M1441" s="20" t="n"/>
      <c r="N1441" s="21">
        <f>IF($A1441="","",IF(IFERROR(VALUE($M1441),0)=1,1,0))</f>
        <v/>
      </c>
      <c r="O1441" s="21">
        <f>IF($A1441="",0,IF(OR($S1441&lt;&gt;1,COUNTA($J1441:$M1441)=0),0,IF($N1441=1,$H1441,0)))</f>
        <v/>
      </c>
      <c r="P1441" s="10" t="inlineStr">
        <is>
          <t>sì/no</t>
        </is>
      </c>
      <c r="Q1441" s="21">
        <f>IF($A1441="","",$A1441&amp;"|"&amp;$C1441)</f>
        <v/>
      </c>
      <c r="R1441" s="21">
        <f>IF($A1441="","",$A1441&amp;"|"&amp;$C1441&amp;"|"&amp;$D1441)</f>
        <v/>
      </c>
      <c r="S1441" s="21">
        <f>IF($A1441="","",IFERROR(INDEX(Offerte!$D$2:$D$200,MATCH($Q1441,Offerte!$L$2:$L$200,0)),0))</f>
        <v/>
      </c>
      <c r="T1441" s="21">
        <f>IF($A1441="","",IFERROR(INDEX(Offerte!$G$2:$G$200,MATCH($Q1441,Offerte!$L$2:$L$200,0)),"NO"))</f>
        <v/>
      </c>
    </row>
    <row r="1442">
      <c r="A1442" s="10">
        <f>IF(Offerte!$A48="","",Offerte!$A48)</f>
        <v/>
      </c>
      <c r="B1442" s="10">
        <f>IF(Offerte!$A48="","",Offerte!$B48)</f>
        <v/>
      </c>
      <c r="C1442" s="10">
        <f>IF(Offerte!$A48="","",Offerte!$C48)</f>
        <v/>
      </c>
      <c r="D1442" s="10" t="inlineStr">
        <is>
          <t>C.2.3</t>
        </is>
      </c>
      <c r="E1442" s="10" t="inlineStr">
        <is>
          <t>C</t>
        </is>
      </c>
      <c r="F1442" s="10" t="inlineStr">
        <is>
          <t>T</t>
        </is>
      </c>
      <c r="G1442" s="10" t="inlineStr">
        <is>
          <t>tabular</t>
        </is>
      </c>
      <c r="H1442" s="10" t="n">
        <v>1</v>
      </c>
      <c r="I1442" s="10" t="inlineStr">
        <is>
          <t>Collegamento con centrale qualificata di pronto intervento</t>
        </is>
      </c>
      <c r="J1442" s="20" t="n"/>
      <c r="K1442" s="20" t="n"/>
      <c r="L1442" s="20" t="n"/>
      <c r="M1442" s="20" t="n"/>
      <c r="N1442" s="21">
        <f>IF($A1442="","",IF(IFERROR(VALUE($M1442),0)=1,1,0))</f>
        <v/>
      </c>
      <c r="O1442" s="21">
        <f>IF($A1442="",0,IF(OR($S1442&lt;&gt;1,COUNTA($J1442:$M1442)=0),0,IF($N1442=1,$H1442,0)))</f>
        <v/>
      </c>
      <c r="P1442" s="10" t="inlineStr">
        <is>
          <t>sì/no</t>
        </is>
      </c>
      <c r="Q1442" s="21">
        <f>IF($A1442="","",$A1442&amp;"|"&amp;$C1442)</f>
        <v/>
      </c>
      <c r="R1442" s="21">
        <f>IF($A1442="","",$A1442&amp;"|"&amp;$C1442&amp;"|"&amp;$D1442)</f>
        <v/>
      </c>
      <c r="S1442" s="21">
        <f>IF($A1442="","",IFERROR(INDEX(Offerte!$D$2:$D$200,MATCH($Q1442,Offerte!$L$2:$L$200,0)),0))</f>
        <v/>
      </c>
      <c r="T1442" s="21">
        <f>IF($A1442="","",IFERROR(INDEX(Offerte!$G$2:$G$200,MATCH($Q1442,Offerte!$L$2:$L$200,0)),"NO"))</f>
        <v/>
      </c>
    </row>
    <row r="1443">
      <c r="A1443" s="10">
        <f>IF(Offerte!$A48="","",Offerte!$A48)</f>
        <v/>
      </c>
      <c r="B1443" s="10">
        <f>IF(Offerte!$A48="","",Offerte!$B48)</f>
        <v/>
      </c>
      <c r="C1443" s="10">
        <f>IF(Offerte!$A48="","",Offerte!$C48)</f>
        <v/>
      </c>
      <c r="D1443" s="10" t="inlineStr">
        <is>
          <t>C.2.4</t>
        </is>
      </c>
      <c r="E1443" s="10" t="inlineStr">
        <is>
          <t>C</t>
        </is>
      </c>
      <c r="F1443" s="10" t="inlineStr">
        <is>
          <t>Q</t>
        </is>
      </c>
      <c r="G1443" s="10" t="inlineStr">
        <is>
          <t>higher</t>
        </is>
      </c>
      <c r="H1443" s="10" t="n">
        <v>1</v>
      </c>
      <c r="I1443" s="10" t="inlineStr">
        <is>
          <t>Tasso di copertura del servizio con dispositivi per la chiamata di emergenza del conducente</t>
        </is>
      </c>
      <c r="J1443" s="20" t="n"/>
      <c r="K1443" s="20" t="n"/>
      <c r="L1443" s="20" t="n"/>
      <c r="M1443" s="20" t="n"/>
      <c r="N1443" s="21">
        <f>IF($A1443="","",IFERROR(VALUE($K1443)/VALUE($L1443),IFERROR(VALUE($J1443),0)))</f>
        <v/>
      </c>
      <c r="O1443" s="21">
        <f>IF($A1443="",0,IF(OR($S1443&lt;&gt;1,COUNTA($J1443:$M1443)=0),0,IF(SUMPRODUCT(MAX(($C$5:$C$6173=$C1443)*($D$5:$D$6173=$D1443)*($S$5:$S$6173=1)*IFERROR($N$5:$N$6173*1,0)))&gt;0,ROUND($H1443*($N1443/SUMPRODUCT(MAX(($C$5:$C$6173=$C1443)*($D$5:$D$6173=$D1443)*($S$5:$S$6173=1)*IFERROR($N$5:$N$6173*1,0)))),4),0)))</f>
        <v/>
      </c>
      <c r="P1443" s="10" t="inlineStr">
        <is>
          <t>Autobus attrezzati con chiamata di emergenza / Autobus totali in offerta, incluse scorte</t>
        </is>
      </c>
      <c r="Q1443" s="21">
        <f>IF($A1443="","",$A1443&amp;"|"&amp;$C1443)</f>
        <v/>
      </c>
      <c r="R1443" s="21">
        <f>IF($A1443="","",$A1443&amp;"|"&amp;$C1443&amp;"|"&amp;$D1443)</f>
        <v/>
      </c>
      <c r="S1443" s="21">
        <f>IF($A1443="","",IFERROR(INDEX(Offerte!$D$2:$D$200,MATCH($Q1443,Offerte!$L$2:$L$200,0)),0))</f>
        <v/>
      </c>
      <c r="T1443" s="21">
        <f>IF($A1443="","",IFERROR(INDEX(Offerte!$G$2:$G$200,MATCH($Q1443,Offerte!$L$2:$L$200,0)),"NO"))</f>
        <v/>
      </c>
    </row>
    <row r="1444">
      <c r="A1444" s="10">
        <f>IF(Offerte!$A48="","",Offerte!$A48)</f>
        <v/>
      </c>
      <c r="B1444" s="10">
        <f>IF(Offerte!$A48="","",Offerte!$B48)</f>
        <v/>
      </c>
      <c r="C1444" s="10">
        <f>IF(Offerte!$A48="","",Offerte!$C48)</f>
        <v/>
      </c>
      <c r="D1444" s="10" t="inlineStr">
        <is>
          <t>C.3.1</t>
        </is>
      </c>
      <c r="E1444" s="10" t="inlineStr">
        <is>
          <t>C</t>
        </is>
      </c>
      <c r="F1444" s="10" t="inlineStr">
        <is>
          <t>Q</t>
        </is>
      </c>
      <c r="G1444" s="10" t="inlineStr">
        <is>
          <t>higher</t>
        </is>
      </c>
      <c r="H1444" s="10" t="n">
        <v>2</v>
      </c>
      <c r="I1444" s="10" t="inlineStr">
        <is>
          <t>Tasso di copertura del servizio con dispositivi di informazione dinamica a bordo mezzo</t>
        </is>
      </c>
      <c r="J1444" s="20" t="n"/>
      <c r="K1444" s="20" t="n"/>
      <c r="L1444" s="20" t="n"/>
      <c r="M1444" s="20" t="n"/>
      <c r="N1444" s="21">
        <f>IF($A1444="","",IFERROR(VALUE($K1444)/VALUE($L1444),IFERROR(VALUE($J1444),0)))</f>
        <v/>
      </c>
      <c r="O1444" s="21">
        <f>IF($A1444="",0,IF(OR($S1444&lt;&gt;1,COUNTA($J1444:$M1444)=0),0,IF(SUMPRODUCT(MAX(($C$5:$C$6173=$C1444)*($D$5:$D$6173=$D1444)*($S$5:$S$6173=1)*IFERROR($N$5:$N$6173*1,0)))&gt;0,ROUND($H1444*($N1444/SUMPRODUCT(MAX(($C$5:$C$6173=$C1444)*($D$5:$D$6173=$D1444)*($S$5:$S$6173=1)*IFERROR($N$5:$N$6173*1,0)))),4),0)))</f>
        <v/>
      </c>
      <c r="P1444" s="10" t="inlineStr">
        <is>
          <t>Autobus con monitor e indicatori vocali / Autobus totali in offerta, incluse scorte</t>
        </is>
      </c>
      <c r="Q1444" s="21">
        <f>IF($A1444="","",$A1444&amp;"|"&amp;$C1444)</f>
        <v/>
      </c>
      <c r="R1444" s="21">
        <f>IF($A1444="","",$A1444&amp;"|"&amp;$C1444&amp;"|"&amp;$D1444)</f>
        <v/>
      </c>
      <c r="S1444" s="21">
        <f>IF($A1444="","",IFERROR(INDEX(Offerte!$D$2:$D$200,MATCH($Q1444,Offerte!$L$2:$L$200,0)),0))</f>
        <v/>
      </c>
      <c r="T1444" s="21">
        <f>IF($A1444="","",IFERROR(INDEX(Offerte!$G$2:$G$200,MATCH($Q1444,Offerte!$L$2:$L$200,0)),"NO"))</f>
        <v/>
      </c>
    </row>
    <row r="1445">
      <c r="A1445" s="10">
        <f>IF(Offerte!$A48="","",Offerte!$A48)</f>
        <v/>
      </c>
      <c r="B1445" s="10">
        <f>IF(Offerte!$A48="","",Offerte!$B48)</f>
        <v/>
      </c>
      <c r="C1445" s="10">
        <f>IF(Offerte!$A48="","",Offerte!$C48)</f>
        <v/>
      </c>
      <c r="D1445" s="10" t="inlineStr">
        <is>
          <t>C.3.2</t>
        </is>
      </c>
      <c r="E1445" s="10" t="inlineStr">
        <is>
          <t>C</t>
        </is>
      </c>
      <c r="F1445" s="10" t="inlineStr">
        <is>
          <t>T</t>
        </is>
      </c>
      <c r="G1445" s="10" t="inlineStr">
        <is>
          <t>tabular</t>
        </is>
      </c>
      <c r="H1445" s="10" t="n">
        <v>2</v>
      </c>
      <c r="I1445" s="10" t="inlineStr">
        <is>
          <t>Informazioni a bordo su coincidenze ai nodi</t>
        </is>
      </c>
      <c r="J1445" s="20" t="n"/>
      <c r="K1445" s="20" t="n"/>
      <c r="L1445" s="20" t="n"/>
      <c r="M1445" s="20" t="n"/>
      <c r="N1445" s="21">
        <f>IF($A1445="","",IF(IFERROR(VALUE($M1445),0)=1,1,0))</f>
        <v/>
      </c>
      <c r="O1445" s="21">
        <f>IF($A1445="",0,IF(OR($S1445&lt;&gt;1,COUNTA($J1445:$M1445)=0),0,IF(AND($N1445=1,IFERROR(SUMIFS($N$5:$N$6173,$Q$5:$Q$6173,$Q1445,$D$5:$D$6173,"C.3.1"),0)&gt;=0.5),$H1445,0)))</f>
        <v/>
      </c>
      <c r="P1445" s="10" t="inlineStr">
        <is>
          <t>Dipende da C.3.1 &gt;= 0.5</t>
        </is>
      </c>
      <c r="Q1445" s="21">
        <f>IF($A1445="","",$A1445&amp;"|"&amp;$C1445)</f>
        <v/>
      </c>
      <c r="R1445" s="21">
        <f>IF($A1445="","",$A1445&amp;"|"&amp;$C1445&amp;"|"&amp;$D1445)</f>
        <v/>
      </c>
      <c r="S1445" s="21">
        <f>IF($A1445="","",IFERROR(INDEX(Offerte!$D$2:$D$200,MATCH($Q1445,Offerte!$L$2:$L$200,0)),0))</f>
        <v/>
      </c>
      <c r="T1445" s="21">
        <f>IF($A1445="","",IFERROR(INDEX(Offerte!$G$2:$G$200,MATCH($Q1445,Offerte!$L$2:$L$200,0)),"NO"))</f>
        <v/>
      </c>
    </row>
    <row r="1446">
      <c r="A1446" s="10">
        <f>IF(Offerte!$A48="","",Offerte!$A48)</f>
        <v/>
      </c>
      <c r="B1446" s="10">
        <f>IF(Offerte!$A48="","",Offerte!$B48)</f>
        <v/>
      </c>
      <c r="C1446" s="10">
        <f>IF(Offerte!$A48="","",Offerte!$C48)</f>
        <v/>
      </c>
      <c r="D1446" s="10" t="inlineStr">
        <is>
          <t>D.1.1</t>
        </is>
      </c>
      <c r="E1446" s="10" t="inlineStr">
        <is>
          <t>D</t>
        </is>
      </c>
      <c r="F1446" s="10" t="inlineStr">
        <is>
          <t>Q</t>
        </is>
      </c>
      <c r="G1446" s="10" t="inlineStr">
        <is>
          <t>higher</t>
        </is>
      </c>
      <c r="H1446" s="10" t="n">
        <v>3</v>
      </c>
      <c r="I1446" s="10" t="inlineStr">
        <is>
          <t>Installazione di pensiline</t>
        </is>
      </c>
      <c r="J1446" s="20" t="n"/>
      <c r="K1446" s="20" t="n"/>
      <c r="L1446" s="20" t="n"/>
      <c r="M1446" s="20" t="n"/>
      <c r="N1446" s="21">
        <f>IF($A1446="","",IFERROR(VALUE($J1446),0))</f>
        <v/>
      </c>
      <c r="O1446" s="21">
        <f>IF($A1446="",0,IF(OR($S1446&lt;&gt;1,COUNTA($J1446:$M1446)=0),0,IF(SUMPRODUCT(MAX(($C$5:$C$6173=$C1446)*($D$5:$D$6173=$D1446)*($S$5:$S$6173=1)*IFERROR($N$5:$N$6173*1,0)))&gt;0,ROUND($H1446*($N1446/SUMPRODUCT(MAX(($C$5:$C$6173=$C1446)*($D$5:$D$6173=$D1446)*($S$5:$S$6173=1)*IFERROR($N$5:$N$6173*1,0)))),4),0)))</f>
        <v/>
      </c>
      <c r="P1446" s="10" t="inlineStr">
        <is>
          <t>fermate</t>
        </is>
      </c>
      <c r="Q1446" s="21">
        <f>IF($A1446="","",$A1446&amp;"|"&amp;$C1446)</f>
        <v/>
      </c>
      <c r="R1446" s="21">
        <f>IF($A1446="","",$A1446&amp;"|"&amp;$C1446&amp;"|"&amp;$D1446)</f>
        <v/>
      </c>
      <c r="S1446" s="21">
        <f>IF($A1446="","",IFERROR(INDEX(Offerte!$D$2:$D$200,MATCH($Q1446,Offerte!$L$2:$L$200,0)),0))</f>
        <v/>
      </c>
      <c r="T1446" s="21">
        <f>IF($A1446="","",IFERROR(INDEX(Offerte!$G$2:$G$200,MATCH($Q1446,Offerte!$L$2:$L$200,0)),"NO"))</f>
        <v/>
      </c>
    </row>
    <row r="1447">
      <c r="A1447" s="10">
        <f>IF(Offerte!$A48="","",Offerte!$A48)</f>
        <v/>
      </c>
      <c r="B1447" s="10">
        <f>IF(Offerte!$A48="","",Offerte!$B48)</f>
        <v/>
      </c>
      <c r="C1447" s="10">
        <f>IF(Offerte!$A48="","",Offerte!$C48)</f>
        <v/>
      </c>
      <c r="D1447" s="10" t="inlineStr">
        <is>
          <t>D.1.2</t>
        </is>
      </c>
      <c r="E1447" s="10" t="inlineStr">
        <is>
          <t>D</t>
        </is>
      </c>
      <c r="F1447" s="10" t="inlineStr">
        <is>
          <t>Q</t>
        </is>
      </c>
      <c r="G1447" s="10" t="inlineStr">
        <is>
          <t>higher</t>
        </is>
      </c>
      <c r="H1447" s="10" t="n">
        <v>3</v>
      </c>
      <c r="I1447" s="10" t="inlineStr">
        <is>
          <t>Installazione di paline di fermata conformi alla DGR 581/2023</t>
        </is>
      </c>
      <c r="J1447" s="20" t="n"/>
      <c r="K1447" s="20" t="n"/>
      <c r="L1447" s="20" t="n"/>
      <c r="M1447" s="20" t="n"/>
      <c r="N1447" s="21">
        <f>IF($A1447="","",IFERROR(VALUE($J1447),0))</f>
        <v/>
      </c>
      <c r="O1447" s="21">
        <f>IF($A1447="",0,IF(OR($S1447&lt;&gt;1,COUNTA($J1447:$M1447)=0),0,IF(SUMPRODUCT(MAX(($C$5:$C$6173=$C1447)*($D$5:$D$6173=$D1447)*($S$5:$S$6173=1)*IFERROR($N$5:$N$6173*1,0)))&gt;0,ROUND($H1447*($N1447/SUMPRODUCT(MAX(($C$5:$C$6173=$C1447)*($D$5:$D$6173=$D1447)*($S$5:$S$6173=1)*IFERROR($N$5:$N$6173*1,0)))),4),0)))</f>
        <v/>
      </c>
      <c r="P1447" s="10" t="inlineStr">
        <is>
          <t>fermate</t>
        </is>
      </c>
      <c r="Q1447" s="21">
        <f>IF($A1447="","",$A1447&amp;"|"&amp;$C1447)</f>
        <v/>
      </c>
      <c r="R1447" s="21">
        <f>IF($A1447="","",$A1447&amp;"|"&amp;$C1447&amp;"|"&amp;$D1447)</f>
        <v/>
      </c>
      <c r="S1447" s="21">
        <f>IF($A1447="","",IFERROR(INDEX(Offerte!$D$2:$D$200,MATCH($Q1447,Offerte!$L$2:$L$200,0)),0))</f>
        <v/>
      </c>
      <c r="T1447" s="21">
        <f>IF($A1447="","",IFERROR(INDEX(Offerte!$G$2:$G$200,MATCH($Q1447,Offerte!$L$2:$L$200,0)),"NO"))</f>
        <v/>
      </c>
    </row>
    <row r="1448">
      <c r="A1448" s="10">
        <f>IF(Offerte!$A48="","",Offerte!$A48)</f>
        <v/>
      </c>
      <c r="B1448" s="10">
        <f>IF(Offerte!$A48="","",Offerte!$B48)</f>
        <v/>
      </c>
      <c r="C1448" s="10">
        <f>IF(Offerte!$A48="","",Offerte!$C48)</f>
        <v/>
      </c>
      <c r="D1448" s="10" t="inlineStr">
        <is>
          <t>D.1.3</t>
        </is>
      </c>
      <c r="E1448" s="10" t="inlineStr">
        <is>
          <t>D</t>
        </is>
      </c>
      <c r="F1448" s="10" t="inlineStr">
        <is>
          <t>Q</t>
        </is>
      </c>
      <c r="G1448" s="10" t="inlineStr">
        <is>
          <t>higher</t>
        </is>
      </c>
      <c r="H1448" s="10" t="n">
        <v>2</v>
      </c>
      <c r="I1448" s="10" t="inlineStr">
        <is>
          <t>Display informativi connessi alle fermate</t>
        </is>
      </c>
      <c r="J1448" s="20" t="n"/>
      <c r="K1448" s="20" t="n"/>
      <c r="L1448" s="20" t="n"/>
      <c r="M1448" s="20" t="n"/>
      <c r="N1448" s="21">
        <f>IF($A1448="","",IFERROR(VALUE($J1448),0))</f>
        <v/>
      </c>
      <c r="O1448" s="21">
        <f>IF($A1448="",0,IF(OR($S1448&lt;&gt;1,COUNTA($J1448:$M1448)=0),0,IF(SUMPRODUCT(MAX(($C$5:$C$6173=$C1448)*($D$5:$D$6173=$D1448)*($S$5:$S$6173=1)*IFERROR($N$5:$N$6173*1,0)))&gt;0,ROUND($H1448*($N1448/SUMPRODUCT(MAX(($C$5:$C$6173=$C1448)*($D$5:$D$6173=$D1448)*($S$5:$S$6173=1)*IFERROR($N$5:$N$6173*1,0)))),4),0)))</f>
        <v/>
      </c>
      <c r="P1448" s="10" t="inlineStr">
        <is>
          <t>fermate</t>
        </is>
      </c>
      <c r="Q1448" s="21">
        <f>IF($A1448="","",$A1448&amp;"|"&amp;$C1448)</f>
        <v/>
      </c>
      <c r="R1448" s="21">
        <f>IF($A1448="","",$A1448&amp;"|"&amp;$C1448&amp;"|"&amp;$D1448)</f>
        <v/>
      </c>
      <c r="S1448" s="21">
        <f>IF($A1448="","",IFERROR(INDEX(Offerte!$D$2:$D$200,MATCH($Q1448,Offerte!$L$2:$L$200,0)),0))</f>
        <v/>
      </c>
      <c r="T1448" s="21">
        <f>IF($A1448="","",IFERROR(INDEX(Offerte!$G$2:$G$200,MATCH($Q1448,Offerte!$L$2:$L$200,0)),"NO"))</f>
        <v/>
      </c>
    </row>
    <row r="1449">
      <c r="A1449" s="10">
        <f>IF(Offerte!$A48="","",Offerte!$A48)</f>
        <v/>
      </c>
      <c r="B1449" s="10">
        <f>IF(Offerte!$A48="","",Offerte!$B48)</f>
        <v/>
      </c>
      <c r="C1449" s="10">
        <f>IF(Offerte!$A48="","",Offerte!$C48)</f>
        <v/>
      </c>
      <c r="D1449" s="10" t="inlineStr">
        <is>
          <t>D.2.1</t>
        </is>
      </c>
      <c r="E1449" s="10" t="inlineStr">
        <is>
          <t>D</t>
        </is>
      </c>
      <c r="F1449" s="10" t="inlineStr">
        <is>
          <t>Q</t>
        </is>
      </c>
      <c r="G1449" s="10" t="inlineStr">
        <is>
          <t>higher</t>
        </is>
      </c>
      <c r="H1449" s="10" t="n">
        <v>2</v>
      </c>
      <c r="I1449" s="10" t="inlineStr">
        <is>
          <t>Segnali tattili Loges-Vet-Evolution</t>
        </is>
      </c>
      <c r="J1449" s="20" t="n"/>
      <c r="K1449" s="20" t="n"/>
      <c r="L1449" s="20" t="n"/>
      <c r="M1449" s="20" t="n"/>
      <c r="N1449" s="21">
        <f>IF($A1449="","",IFERROR(VALUE($J1449),0))</f>
        <v/>
      </c>
      <c r="O1449" s="21">
        <f>IF($A1449="",0,IF(OR($S1449&lt;&gt;1,COUNTA($J1449:$M1449)=0),0,IF(SUMPRODUCT(MAX(($C$5:$C$6173=$C1449)*($D$5:$D$6173=$D1449)*($S$5:$S$6173=1)*IFERROR($N$5:$N$6173*1,0)))&gt;0,ROUND($H1449*($N1449/SUMPRODUCT(MAX(($C$5:$C$6173=$C1449)*($D$5:$D$6173=$D1449)*($S$5:$S$6173=1)*IFERROR($N$5:$N$6173*1,0)))),4),0)))</f>
        <v/>
      </c>
      <c r="P1449" s="10" t="inlineStr">
        <is>
          <t>fermate</t>
        </is>
      </c>
      <c r="Q1449" s="21">
        <f>IF($A1449="","",$A1449&amp;"|"&amp;$C1449)</f>
        <v/>
      </c>
      <c r="R1449" s="21">
        <f>IF($A1449="","",$A1449&amp;"|"&amp;$C1449&amp;"|"&amp;$D1449)</f>
        <v/>
      </c>
      <c r="S1449" s="21">
        <f>IF($A1449="","",IFERROR(INDEX(Offerte!$D$2:$D$200,MATCH($Q1449,Offerte!$L$2:$L$200,0)),0))</f>
        <v/>
      </c>
      <c r="T1449" s="21">
        <f>IF($A1449="","",IFERROR(INDEX(Offerte!$G$2:$G$200,MATCH($Q1449,Offerte!$L$2:$L$200,0)),"NO"))</f>
        <v/>
      </c>
    </row>
    <row r="1450">
      <c r="A1450" s="10">
        <f>IF(Offerte!$A48="","",Offerte!$A48)</f>
        <v/>
      </c>
      <c r="B1450" s="10">
        <f>IF(Offerte!$A48="","",Offerte!$B48)</f>
        <v/>
      </c>
      <c r="C1450" s="10">
        <f>IF(Offerte!$A48="","",Offerte!$C48)</f>
        <v/>
      </c>
      <c r="D1450" s="10" t="inlineStr">
        <is>
          <t>E.1.1</t>
        </is>
      </c>
      <c r="E1450" s="10" t="inlineStr">
        <is>
          <t>E</t>
        </is>
      </c>
      <c r="F1450" s="10" t="inlineStr">
        <is>
          <t>T</t>
        </is>
      </c>
      <c r="G1450" s="10" t="inlineStr">
        <is>
          <t>tabular</t>
        </is>
      </c>
      <c r="H1450" s="10" t="n">
        <v>2</v>
      </c>
      <c r="I1450" s="10" t="inlineStr">
        <is>
          <t>Mobile app con travel planner PRM</t>
        </is>
      </c>
      <c r="J1450" s="20" t="n"/>
      <c r="K1450" s="20" t="n"/>
      <c r="L1450" s="20" t="n"/>
      <c r="M1450" s="20" t="n"/>
      <c r="N1450" s="21">
        <f>IF($A1450="","",IF(IFERROR(VALUE($M1450),0)=1,1,0))</f>
        <v/>
      </c>
      <c r="O1450" s="21">
        <f>IF($A1450="",0,IF(OR($S1450&lt;&gt;1,COUNTA($J1450:$M1450)=0),0,IF($N1450=1,$H1450,0)))</f>
        <v/>
      </c>
      <c r="P1450" s="10" t="inlineStr">
        <is>
          <t>sì/no</t>
        </is>
      </c>
      <c r="Q1450" s="21">
        <f>IF($A1450="","",$A1450&amp;"|"&amp;$C1450)</f>
        <v/>
      </c>
      <c r="R1450" s="21">
        <f>IF($A1450="","",$A1450&amp;"|"&amp;$C1450&amp;"|"&amp;$D1450)</f>
        <v/>
      </c>
      <c r="S1450" s="21">
        <f>IF($A1450="","",IFERROR(INDEX(Offerte!$D$2:$D$200,MATCH($Q1450,Offerte!$L$2:$L$200,0)),0))</f>
        <v/>
      </c>
      <c r="T1450" s="21">
        <f>IF($A1450="","",IFERROR(INDEX(Offerte!$G$2:$G$200,MATCH($Q1450,Offerte!$L$2:$L$200,0)),"NO"))</f>
        <v/>
      </c>
    </row>
    <row r="1451">
      <c r="A1451" s="10">
        <f>IF(Offerte!$A48="","",Offerte!$A48)</f>
        <v/>
      </c>
      <c r="B1451" s="10">
        <f>IF(Offerte!$A48="","",Offerte!$B48)</f>
        <v/>
      </c>
      <c r="C1451" s="10">
        <f>IF(Offerte!$A48="","",Offerte!$C48)</f>
        <v/>
      </c>
      <c r="D1451" s="10" t="inlineStr">
        <is>
          <t>E.2.1</t>
        </is>
      </c>
      <c r="E1451" s="10" t="inlineStr">
        <is>
          <t>E</t>
        </is>
      </c>
      <c r="F1451" s="10" t="inlineStr">
        <is>
          <t>D</t>
        </is>
      </c>
      <c r="G1451" s="10" t="inlineStr">
        <is>
          <t>discretionary</t>
        </is>
      </c>
      <c r="H1451" s="10" t="n">
        <v>2</v>
      </c>
      <c r="I1451" s="10" t="inlineStr">
        <is>
          <t>Altre azioni informative e rapporti con gli utenti</t>
        </is>
      </c>
      <c r="J1451" s="20" t="n"/>
      <c r="K1451" s="20" t="n"/>
      <c r="L1451" s="20" t="n"/>
      <c r="M1451" s="20" t="n"/>
      <c r="N1451" s="21">
        <f>IF($A1451="","",MAX(0,MIN(1,IFERROR(VALUE($M1451),0))))</f>
        <v/>
      </c>
      <c r="O1451" s="21">
        <f>IF($A1451="",0,IF(OR($S1451&lt;&gt;1,COUNTA($J1451:$M1451)=0),0,IF(SUMPRODUCT(MAX(($C$5:$C$6173=$C1451)*($D$5:$D$6173=$D1451)*($S$5:$S$6173=1)*IFERROR($N$5:$N$6173*1,0)))&gt;0,ROUND($H1451*($N1451/SUMPRODUCT(MAX(($C$5:$C$6173=$C1451)*($D$5:$D$6173=$D1451)*($S$5:$S$6173=1)*IFERROR($N$5:$N$6173*1,0)))),4),0)))</f>
        <v/>
      </c>
      <c r="P1451" s="10" t="inlineStr">
        <is>
          <t>coeff.</t>
        </is>
      </c>
      <c r="Q1451" s="21">
        <f>IF($A1451="","",$A1451&amp;"|"&amp;$C1451)</f>
        <v/>
      </c>
      <c r="R1451" s="21">
        <f>IF($A1451="","",$A1451&amp;"|"&amp;$C1451&amp;"|"&amp;$D1451)</f>
        <v/>
      </c>
      <c r="S1451" s="21">
        <f>IF($A1451="","",IFERROR(INDEX(Offerte!$D$2:$D$200,MATCH($Q1451,Offerte!$L$2:$L$200,0)),0))</f>
        <v/>
      </c>
      <c r="T1451" s="21">
        <f>IF($A1451="","",IFERROR(INDEX(Offerte!$G$2:$G$200,MATCH($Q1451,Offerte!$L$2:$L$200,0)),"NO"))</f>
        <v/>
      </c>
    </row>
    <row r="1452">
      <c r="A1452" s="10">
        <f>IF(Offerte!$A48="","",Offerte!$A48)</f>
        <v/>
      </c>
      <c r="B1452" s="10">
        <f>IF(Offerte!$A48="","",Offerte!$B48)</f>
        <v/>
      </c>
      <c r="C1452" s="10">
        <f>IF(Offerte!$A48="","",Offerte!$C48)</f>
        <v/>
      </c>
      <c r="D1452" s="10" t="inlineStr">
        <is>
          <t>F.1.1</t>
        </is>
      </c>
      <c r="E1452" s="10" t="inlineStr">
        <is>
          <t>F</t>
        </is>
      </c>
      <c r="F1452" s="10" t="inlineStr">
        <is>
          <t>Q</t>
        </is>
      </c>
      <c r="G1452" s="10" t="inlineStr">
        <is>
          <t>lower</t>
        </is>
      </c>
      <c r="H1452" s="10" t="n">
        <v>7</v>
      </c>
      <c r="I1452" s="10" t="inlineStr">
        <is>
          <t>Performance ambientali del parco mezzi adibito al servizio - I_CEA</t>
        </is>
      </c>
      <c r="J1452" s="20" t="n"/>
      <c r="K1452" s="20" t="n"/>
      <c r="L1452" s="20" t="n"/>
      <c r="M1452" s="20" t="n"/>
      <c r="N1452" s="21">
        <f>IF($A1452="","",IFERROR(VALUE($J1452),0))</f>
        <v/>
      </c>
      <c r="O1452" s="21">
        <f>IF($A1452="",0,IF(OR($S1452&lt;&gt;1,COUNTA($J1452:$M1452)=0),0,IF(AND(IFERROR(AGGREGATE(15,6,$N$5:$N$6173/(($C$5:$C$6173=$C1452)*($D$5:$D$6173=$D1452)*($S$5:$S$6173=1)*($N$5:$N$6173&gt;0)),1),0)&gt;0,$N1452&gt;0),ROUND($H1452*(IFERROR(AGGREGATE(15,6,$N$5:$N$6173/(($C$5:$C$6173=$C1452)*($D$5:$D$6173=$D1452)*($S$5:$S$6173=1)*($N$5:$N$6173&gt;0)),1),0)/$N1452),4),0)))</f>
        <v/>
      </c>
      <c r="P1452" s="10" t="inlineStr">
        <is>
          <t>indice</t>
        </is>
      </c>
      <c r="Q1452" s="21">
        <f>IF($A1452="","",$A1452&amp;"|"&amp;$C1452)</f>
        <v/>
      </c>
      <c r="R1452" s="21">
        <f>IF($A1452="","",$A1452&amp;"|"&amp;$C1452&amp;"|"&amp;$D1452)</f>
        <v/>
      </c>
      <c r="S1452" s="21">
        <f>IF($A1452="","",IFERROR(INDEX(Offerte!$D$2:$D$200,MATCH($Q1452,Offerte!$L$2:$L$200,0)),0))</f>
        <v/>
      </c>
      <c r="T1452" s="21">
        <f>IF($A1452="","",IFERROR(INDEX(Offerte!$G$2:$G$200,MATCH($Q1452,Offerte!$L$2:$L$200,0)),"NO"))</f>
        <v/>
      </c>
    </row>
    <row r="1453">
      <c r="A1453" s="10">
        <f>IF(Offerte!$A48="","",Offerte!$A48)</f>
        <v/>
      </c>
      <c r="B1453" s="10">
        <f>IF(Offerte!$A48="","",Offerte!$B48)</f>
        <v/>
      </c>
      <c r="C1453" s="10">
        <f>IF(Offerte!$A48="","",Offerte!$C48)</f>
        <v/>
      </c>
      <c r="D1453" s="10" t="inlineStr">
        <is>
          <t>F.2.1</t>
        </is>
      </c>
      <c r="E1453" s="10" t="inlineStr">
        <is>
          <t>F</t>
        </is>
      </c>
      <c r="F1453" s="10" t="inlineStr">
        <is>
          <t>Q</t>
        </is>
      </c>
      <c r="G1453" s="10" t="inlineStr">
        <is>
          <t>higher</t>
        </is>
      </c>
      <c r="H1453" s="10" t="n">
        <v>2</v>
      </c>
      <c r="I1453" s="10" t="inlineStr">
        <is>
          <t>Tasso di copertura del servizio con dispositivi ECO-DRIVER</t>
        </is>
      </c>
      <c r="J1453" s="20" t="n"/>
      <c r="K1453" s="20" t="n"/>
      <c r="L1453" s="20" t="n"/>
      <c r="M1453" s="20" t="n"/>
      <c r="N1453" s="21">
        <f>IF($A1453="","",IFERROR(VALUE($K1453)/VALUE($L1453),IFERROR(VALUE($J1453),0)))</f>
        <v/>
      </c>
      <c r="O1453" s="21">
        <f>IF($A1453="",0,IF(OR($S1453&lt;&gt;1,COUNTA($J1453:$M1453)=0),0,IF(SUMPRODUCT(MAX(($C$5:$C$6173=$C1453)*($D$5:$D$6173=$D1453)*($S$5:$S$6173=1)*IFERROR($N$5:$N$6173*1,0)))&gt;0,ROUND($H1453*($N1453/SUMPRODUCT(MAX(($C$5:$C$6173=$C1453)*($D$5:$D$6173=$D1453)*($S$5:$S$6173=1)*IFERROR($N$5:$N$6173*1,0)))),4),0)))</f>
        <v/>
      </c>
      <c r="P1453" s="10" t="inlineStr">
        <is>
          <t>Autobus attrezzati con dispositivi ECO-DRIVER / Autobus totali in offerta, incluse scorte</t>
        </is>
      </c>
      <c r="Q1453" s="21">
        <f>IF($A1453="","",$A1453&amp;"|"&amp;$C1453)</f>
        <v/>
      </c>
      <c r="R1453" s="21">
        <f>IF($A1453="","",$A1453&amp;"|"&amp;$C1453&amp;"|"&amp;$D1453)</f>
        <v/>
      </c>
      <c r="S1453" s="21">
        <f>IF($A1453="","",IFERROR(INDEX(Offerte!$D$2:$D$200,MATCH($Q1453,Offerte!$L$2:$L$200,0)),0))</f>
        <v/>
      </c>
      <c r="T1453" s="21">
        <f>IF($A1453="","",IFERROR(INDEX(Offerte!$G$2:$G$200,MATCH($Q1453,Offerte!$L$2:$L$200,0)),"NO"))</f>
        <v/>
      </c>
    </row>
    <row r="1454">
      <c r="A1454" s="10">
        <f>IF(Offerte!$A48="","",Offerte!$A48)</f>
        <v/>
      </c>
      <c r="B1454" s="10">
        <f>IF(Offerte!$A48="","",Offerte!$B48)</f>
        <v/>
      </c>
      <c r="C1454" s="10">
        <f>IF(Offerte!$A48="","",Offerte!$C48)</f>
        <v/>
      </c>
      <c r="D1454" s="10" t="inlineStr">
        <is>
          <t>F.3.1</t>
        </is>
      </c>
      <c r="E1454" s="10" t="inlineStr">
        <is>
          <t>F</t>
        </is>
      </c>
      <c r="F1454" s="10" t="inlineStr">
        <is>
          <t>Q</t>
        </is>
      </c>
      <c r="G1454" s="10" t="inlineStr">
        <is>
          <t>higher</t>
        </is>
      </c>
      <c r="H1454" s="10" t="n">
        <v>2</v>
      </c>
      <c r="I1454" s="10" t="inlineStr">
        <is>
          <t>Autoproduzione consumi elettrici per trazione</t>
        </is>
      </c>
      <c r="J1454" s="20" t="n"/>
      <c r="K1454" s="20" t="n"/>
      <c r="L1454" s="20" t="n"/>
      <c r="M1454" s="20" t="n"/>
      <c r="N1454" s="21">
        <f>IF($A1454="","",IFERROR(VALUE($J1454),0))</f>
        <v/>
      </c>
      <c r="O1454" s="21">
        <f>IF($A1454="",0,IF(OR($S1454&lt;&gt;1,COUNTA($J1454:$M1454)=0),0,IF(SUMPRODUCT(MAX(($C$5:$C$6173=$C1454)*($D$5:$D$6173=$D1454)*($S$5:$S$6173=1)*IFERROR($N$5:$N$6173*1,0)))&gt;0,ROUND($H1454*($N1454/SUMPRODUCT(MAX(($C$5:$C$6173=$C1454)*($D$5:$D$6173=$D1454)*($S$5:$S$6173=1)*IFERROR($N$5:$N$6173*1,0)))),4),0)))</f>
        <v/>
      </c>
      <c r="P1454" s="10" t="inlineStr">
        <is>
          <t>kWh/anno</t>
        </is>
      </c>
      <c r="Q1454" s="21">
        <f>IF($A1454="","",$A1454&amp;"|"&amp;$C1454)</f>
        <v/>
      </c>
      <c r="R1454" s="21">
        <f>IF($A1454="","",$A1454&amp;"|"&amp;$C1454&amp;"|"&amp;$D1454)</f>
        <v/>
      </c>
      <c r="S1454" s="21">
        <f>IF($A1454="","",IFERROR(INDEX(Offerte!$D$2:$D$200,MATCH($Q1454,Offerte!$L$2:$L$200,0)),0))</f>
        <v/>
      </c>
      <c r="T1454" s="21">
        <f>IF($A1454="","",IFERROR(INDEX(Offerte!$G$2:$G$200,MATCH($Q1454,Offerte!$L$2:$L$200,0)),"NO"))</f>
        <v/>
      </c>
    </row>
    <row r="1455">
      <c r="A1455" s="10">
        <f>IF(Offerte!$A48="","",Offerte!$A48)</f>
        <v/>
      </c>
      <c r="B1455" s="10">
        <f>IF(Offerte!$A48="","",Offerte!$B48)</f>
        <v/>
      </c>
      <c r="C1455" s="10">
        <f>IF(Offerte!$A48="","",Offerte!$C48)</f>
        <v/>
      </c>
      <c r="D1455" s="10" t="inlineStr">
        <is>
          <t>F.4.1</t>
        </is>
      </c>
      <c r="E1455" s="10" t="inlineStr">
        <is>
          <t>F</t>
        </is>
      </c>
      <c r="F1455" s="10" t="inlineStr">
        <is>
          <t>Q</t>
        </is>
      </c>
      <c r="G1455" s="10" t="inlineStr">
        <is>
          <t>soil</t>
        </is>
      </c>
      <c r="H1455" s="10" t="n">
        <v>2</v>
      </c>
      <c r="I1455" s="10" t="inlineStr">
        <is>
          <t>Indice di consumo di suolo</t>
        </is>
      </c>
      <c r="J1455" s="20" t="n"/>
      <c r="K1455" s="20" t="n"/>
      <c r="L1455" s="20" t="n"/>
      <c r="M1455" s="20" t="n"/>
      <c r="N1455" s="21">
        <f>IF($A1455="","",IFERROR(VALUE($J1455),0))</f>
        <v/>
      </c>
      <c r="O1455" s="21">
        <f>IF($A1455="",0,IF(OR($S1455&lt;&gt;1,COUNTA($J1455:$M1455)=0),0,IF($N1455&lt;=0,$H1455,IF(SUMPRODUCT(MAX(($C$5:$C$6173=$C1455)*($D$5:$D$6173=$D1455)*($S$5:$S$6173=1)*IFERROR($N$5:$N$6173*1,0)))&gt;0,ROUND($H1455*((SUMPRODUCT(MAX(($C$5:$C$6173=$C1455)*($D$5:$D$6173=$D1455)*($S$5:$S$6173=1)*IFERROR($N$5:$N$6173*1,0)))-$N1455)/SUMPRODUCT(MAX(($C$5:$C$6173=$C1455)*($D$5:$D$6173=$D1455)*($S$5:$S$6173=1)*IFERROR($N$5:$N$6173*1,0)))),4),0))))</f>
        <v/>
      </c>
      <c r="P1455" s="10" t="inlineStr">
        <is>
          <t>m2</t>
        </is>
      </c>
      <c r="Q1455" s="21">
        <f>IF($A1455="","",$A1455&amp;"|"&amp;$C1455)</f>
        <v/>
      </c>
      <c r="R1455" s="21">
        <f>IF($A1455="","",$A1455&amp;"|"&amp;$C1455&amp;"|"&amp;$D1455)</f>
        <v/>
      </c>
      <c r="S1455" s="21">
        <f>IF($A1455="","",IFERROR(INDEX(Offerte!$D$2:$D$200,MATCH($Q1455,Offerte!$L$2:$L$200,0)),0))</f>
        <v/>
      </c>
      <c r="T1455" s="21">
        <f>IF($A1455="","",IFERROR(INDEX(Offerte!$G$2:$G$200,MATCH($Q1455,Offerte!$L$2:$L$200,0)),"NO"))</f>
        <v/>
      </c>
    </row>
    <row r="1456">
      <c r="A1456" s="10">
        <f>IF(Offerte!$A48="","",Offerte!$A48)</f>
        <v/>
      </c>
      <c r="B1456" s="10">
        <f>IF(Offerte!$A48="","",Offerte!$B48)</f>
        <v/>
      </c>
      <c r="C1456" s="10">
        <f>IF(Offerte!$A48="","",Offerte!$C48)</f>
        <v/>
      </c>
      <c r="D1456" s="10" t="inlineStr">
        <is>
          <t>F.5.1</t>
        </is>
      </c>
      <c r="E1456" s="10" t="inlineStr">
        <is>
          <t>F</t>
        </is>
      </c>
      <c r="F1456" s="10" t="inlineStr">
        <is>
          <t>T</t>
        </is>
      </c>
      <c r="G1456" s="10" t="inlineStr">
        <is>
          <t>tabular</t>
        </is>
      </c>
      <c r="H1456" s="10" t="n">
        <v>1</v>
      </c>
      <c r="I1456" s="10" t="inlineStr">
        <is>
          <t>Rendicontazione di sostenibilità ambientale</t>
        </is>
      </c>
      <c r="J1456" s="20" t="n"/>
      <c r="K1456" s="20" t="n"/>
      <c r="L1456" s="20" t="n"/>
      <c r="M1456" s="20" t="n"/>
      <c r="N1456" s="21">
        <f>IF($A1456="","",IF(IFERROR(VALUE($M1456),0)=1,1,0))</f>
        <v/>
      </c>
      <c r="O1456" s="21">
        <f>IF($A1456="",0,IF(OR($S1456&lt;&gt;1,COUNTA($J1456:$M1456)=0),0,IF($N1456=1,$H1456,0)))</f>
        <v/>
      </c>
      <c r="P1456" s="10" t="inlineStr">
        <is>
          <t>sì/no</t>
        </is>
      </c>
      <c r="Q1456" s="21">
        <f>IF($A1456="","",$A1456&amp;"|"&amp;$C1456)</f>
        <v/>
      </c>
      <c r="R1456" s="21">
        <f>IF($A1456="","",$A1456&amp;"|"&amp;$C1456&amp;"|"&amp;$D1456)</f>
        <v/>
      </c>
      <c r="S1456" s="21">
        <f>IF($A1456="","",IFERROR(INDEX(Offerte!$D$2:$D$200,MATCH($Q1456,Offerte!$L$2:$L$200,0)),0))</f>
        <v/>
      </c>
      <c r="T1456" s="21">
        <f>IF($A1456="","",IFERROR(INDEX(Offerte!$G$2:$G$200,MATCH($Q1456,Offerte!$L$2:$L$200,0)),"NO"))</f>
        <v/>
      </c>
    </row>
    <row r="1457">
      <c r="A1457" s="10">
        <f>IF(Offerte!$A48="","",Offerte!$A48)</f>
        <v/>
      </c>
      <c r="B1457" s="10">
        <f>IF(Offerte!$A48="","",Offerte!$B48)</f>
        <v/>
      </c>
      <c r="C1457" s="10">
        <f>IF(Offerte!$A48="","",Offerte!$C48)</f>
        <v/>
      </c>
      <c r="D1457" s="10" t="inlineStr">
        <is>
          <t>G.1.1</t>
        </is>
      </c>
      <c r="E1457" s="10" t="inlineStr">
        <is>
          <t>G</t>
        </is>
      </c>
      <c r="F1457" s="10" t="inlineStr">
        <is>
          <t>D</t>
        </is>
      </c>
      <c r="G1457" s="10" t="inlineStr">
        <is>
          <t>discretionary</t>
        </is>
      </c>
      <c r="H1457" s="10" t="n">
        <v>2</v>
      </c>
      <c r="I1457" s="10" t="inlineStr">
        <is>
          <t>Qualità del progetto di centrale di controllo aziendale</t>
        </is>
      </c>
      <c r="J1457" s="20" t="n"/>
      <c r="K1457" s="20" t="n"/>
      <c r="L1457" s="20" t="n"/>
      <c r="M1457" s="20" t="n"/>
      <c r="N1457" s="21">
        <f>IF($A1457="","",MAX(0,MIN(1,IFERROR(VALUE($M1457),0))))</f>
        <v/>
      </c>
      <c r="O1457" s="21">
        <f>IF($A1457="",0,IF(OR($S1457&lt;&gt;1,COUNTA($J1457:$M1457)=0),0,IF(SUMPRODUCT(MAX(($C$5:$C$6173=$C1457)*($D$5:$D$6173=$D1457)*($S$5:$S$6173=1)*IFERROR($N$5:$N$6173*1,0)))&gt;0,ROUND($H1457*($N1457/SUMPRODUCT(MAX(($C$5:$C$6173=$C1457)*($D$5:$D$6173=$D1457)*($S$5:$S$6173=1)*IFERROR($N$5:$N$6173*1,0)))),4),0)))</f>
        <v/>
      </c>
      <c r="P1457" s="10" t="inlineStr">
        <is>
          <t>coeff.</t>
        </is>
      </c>
      <c r="Q1457" s="21">
        <f>IF($A1457="","",$A1457&amp;"|"&amp;$C1457)</f>
        <v/>
      </c>
      <c r="R1457" s="21">
        <f>IF($A1457="","",$A1457&amp;"|"&amp;$C1457&amp;"|"&amp;$D1457)</f>
        <v/>
      </c>
      <c r="S1457" s="21">
        <f>IF($A1457="","",IFERROR(INDEX(Offerte!$D$2:$D$200,MATCH($Q1457,Offerte!$L$2:$L$200,0)),0))</f>
        <v/>
      </c>
      <c r="T1457" s="21">
        <f>IF($A1457="","",IFERROR(INDEX(Offerte!$G$2:$G$200,MATCH($Q1457,Offerte!$L$2:$L$200,0)),"NO"))</f>
        <v/>
      </c>
    </row>
    <row r="1458">
      <c r="A1458" s="10">
        <f>IF(Offerte!$A48="","",Offerte!$A48)</f>
        <v/>
      </c>
      <c r="B1458" s="10">
        <f>IF(Offerte!$A48="","",Offerte!$B48)</f>
        <v/>
      </c>
      <c r="C1458" s="10">
        <f>IF(Offerte!$A48="","",Offerte!$C48)</f>
        <v/>
      </c>
      <c r="D1458" s="10" t="inlineStr">
        <is>
          <t>G.2.1</t>
        </is>
      </c>
      <c r="E1458" s="10" t="inlineStr">
        <is>
          <t>G</t>
        </is>
      </c>
      <c r="F1458" s="10" t="inlineStr">
        <is>
          <t>T</t>
        </is>
      </c>
      <c r="G1458" s="10" t="inlineStr">
        <is>
          <t>tabular</t>
        </is>
      </c>
      <c r="H1458" s="10" t="n">
        <v>1</v>
      </c>
      <c r="I1458" s="10" t="inlineStr">
        <is>
          <t>Certificazione ISO 45001</t>
        </is>
      </c>
      <c r="J1458" s="20" t="n"/>
      <c r="K1458" s="20" t="n"/>
      <c r="L1458" s="20" t="n"/>
      <c r="M1458" s="20" t="n"/>
      <c r="N1458" s="21">
        <f>IF($A1458="","",IF(IFERROR(VALUE($M1458),0)=1,1,0))</f>
        <v/>
      </c>
      <c r="O1458" s="21">
        <f>IF($A1458="",0,IF(OR($S1458&lt;&gt;1,COUNTA($J1458:$M1458)=0),0,IF($N1458=1,$H1458,0)))</f>
        <v/>
      </c>
      <c r="P1458" s="10" t="inlineStr">
        <is>
          <t>sì/no</t>
        </is>
      </c>
      <c r="Q1458" s="21">
        <f>IF($A1458="","",$A1458&amp;"|"&amp;$C1458)</f>
        <v/>
      </c>
      <c r="R1458" s="21">
        <f>IF($A1458="","",$A1458&amp;"|"&amp;$C1458&amp;"|"&amp;$D1458)</f>
        <v/>
      </c>
      <c r="S1458" s="21">
        <f>IF($A1458="","",IFERROR(INDEX(Offerte!$D$2:$D$200,MATCH($Q1458,Offerte!$L$2:$L$200,0)),0))</f>
        <v/>
      </c>
      <c r="T1458" s="21">
        <f>IF($A1458="","",IFERROR(INDEX(Offerte!$G$2:$G$200,MATCH($Q1458,Offerte!$L$2:$L$200,0)),"NO"))</f>
        <v/>
      </c>
    </row>
    <row r="1459">
      <c r="A1459" s="10">
        <f>IF(Offerte!$A48="","",Offerte!$A48)</f>
        <v/>
      </c>
      <c r="B1459" s="10">
        <f>IF(Offerte!$A48="","",Offerte!$B48)</f>
        <v/>
      </c>
      <c r="C1459" s="10">
        <f>IF(Offerte!$A48="","",Offerte!$C48)</f>
        <v/>
      </c>
      <c r="D1459" s="10" t="inlineStr">
        <is>
          <t>G.3.1</t>
        </is>
      </c>
      <c r="E1459" s="10" t="inlineStr">
        <is>
          <t>G</t>
        </is>
      </c>
      <c r="F1459" s="10" t="inlineStr">
        <is>
          <t>T</t>
        </is>
      </c>
      <c r="G1459" s="10" t="inlineStr">
        <is>
          <t>tabular</t>
        </is>
      </c>
      <c r="H1459" s="10" t="n">
        <v>1</v>
      </c>
      <c r="I1459" s="10" t="inlineStr">
        <is>
          <t>Certificazioni di responsabilità sociale</t>
        </is>
      </c>
      <c r="J1459" s="20" t="n"/>
      <c r="K1459" s="20" t="n"/>
      <c r="L1459" s="20" t="n"/>
      <c r="M1459" s="20" t="n"/>
      <c r="N1459" s="21">
        <f>IF($A1459="","",IF(IFERROR(VALUE($M1459),0)=1,1,0))</f>
        <v/>
      </c>
      <c r="O1459" s="21">
        <f>IF($A1459="",0,IF(OR($S1459&lt;&gt;1,COUNTA($J1459:$M1459)=0),0,IF($N1459=1,$H1459,0)))</f>
        <v/>
      </c>
      <c r="P1459" s="10" t="inlineStr">
        <is>
          <t>sì/no</t>
        </is>
      </c>
      <c r="Q1459" s="21">
        <f>IF($A1459="","",$A1459&amp;"|"&amp;$C1459)</f>
        <v/>
      </c>
      <c r="R1459" s="21">
        <f>IF($A1459="","",$A1459&amp;"|"&amp;$C1459&amp;"|"&amp;$D1459)</f>
        <v/>
      </c>
      <c r="S1459" s="21">
        <f>IF($A1459="","",IFERROR(INDEX(Offerte!$D$2:$D$200,MATCH($Q1459,Offerte!$L$2:$L$200,0)),0))</f>
        <v/>
      </c>
      <c r="T1459" s="21">
        <f>IF($A1459="","",IFERROR(INDEX(Offerte!$G$2:$G$200,MATCH($Q1459,Offerte!$L$2:$L$200,0)),"NO"))</f>
        <v/>
      </c>
    </row>
    <row r="1460">
      <c r="A1460" s="10">
        <f>IF(Offerte!$A48="","",Offerte!$A48)</f>
        <v/>
      </c>
      <c r="B1460" s="10">
        <f>IF(Offerte!$A48="","",Offerte!$B48)</f>
        <v/>
      </c>
      <c r="C1460" s="10">
        <f>IF(Offerte!$A48="","",Offerte!$C48)</f>
        <v/>
      </c>
      <c r="D1460" s="10" t="inlineStr">
        <is>
          <t>G.4.1</t>
        </is>
      </c>
      <c r="E1460" s="10" t="inlineStr">
        <is>
          <t>G</t>
        </is>
      </c>
      <c r="F1460" s="10" t="inlineStr">
        <is>
          <t>D</t>
        </is>
      </c>
      <c r="G1460" s="10" t="inlineStr">
        <is>
          <t>discretionary</t>
        </is>
      </c>
      <c r="H1460" s="10" t="n">
        <v>2</v>
      </c>
      <c r="I1460" s="10" t="inlineStr">
        <is>
          <t>Qualità del piano di formazione del personale</t>
        </is>
      </c>
      <c r="J1460" s="20" t="n"/>
      <c r="K1460" s="20" t="n"/>
      <c r="L1460" s="20" t="n"/>
      <c r="M1460" s="20" t="n"/>
      <c r="N1460" s="21">
        <f>IF($A1460="","",MAX(0,MIN(1,IFERROR(VALUE($M1460),0))))</f>
        <v/>
      </c>
      <c r="O1460" s="21">
        <f>IF($A1460="",0,IF(OR($S1460&lt;&gt;1,COUNTA($J1460:$M1460)=0),0,IF(SUMPRODUCT(MAX(($C$5:$C$6173=$C1460)*($D$5:$D$6173=$D1460)*($S$5:$S$6173=1)*IFERROR($N$5:$N$6173*1,0)))&gt;0,ROUND($H1460*($N1460/SUMPRODUCT(MAX(($C$5:$C$6173=$C1460)*($D$5:$D$6173=$D1460)*($S$5:$S$6173=1)*IFERROR($N$5:$N$6173*1,0)))),4),0)))</f>
        <v/>
      </c>
      <c r="P1460" s="10" t="inlineStr">
        <is>
          <t>coeff.</t>
        </is>
      </c>
      <c r="Q1460" s="21">
        <f>IF($A1460="","",$A1460&amp;"|"&amp;$C1460)</f>
        <v/>
      </c>
      <c r="R1460" s="21">
        <f>IF($A1460="","",$A1460&amp;"|"&amp;$C1460&amp;"|"&amp;$D1460)</f>
        <v/>
      </c>
      <c r="S1460" s="21">
        <f>IF($A1460="","",IFERROR(INDEX(Offerte!$D$2:$D$200,MATCH($Q1460,Offerte!$L$2:$L$200,0)),0))</f>
        <v/>
      </c>
      <c r="T1460" s="21">
        <f>IF($A1460="","",IFERROR(INDEX(Offerte!$G$2:$G$200,MATCH($Q1460,Offerte!$L$2:$L$200,0)),"NO"))</f>
        <v/>
      </c>
    </row>
    <row r="1461">
      <c r="A1461" s="10">
        <f>IF(Offerte!$A48="","",Offerte!$A48)</f>
        <v/>
      </c>
      <c r="B1461" s="10">
        <f>IF(Offerte!$A48="","",Offerte!$B48)</f>
        <v/>
      </c>
      <c r="C1461" s="10">
        <f>IF(Offerte!$A48="","",Offerte!$C48)</f>
        <v/>
      </c>
      <c r="D1461" s="10" t="inlineStr">
        <is>
          <t>G.5.1</t>
        </is>
      </c>
      <c r="E1461" s="10" t="inlineStr">
        <is>
          <t>G</t>
        </is>
      </c>
      <c r="F1461" s="10" t="inlineStr">
        <is>
          <t>T</t>
        </is>
      </c>
      <c r="G1461" s="10" t="inlineStr">
        <is>
          <t>tabular</t>
        </is>
      </c>
      <c r="H1461" s="10" t="n">
        <v>1</v>
      </c>
      <c r="I1461" s="10" t="inlineStr">
        <is>
          <t>Impegno al mantenimento delle garanzie del contratto di secondo livello del gestore uscente</t>
        </is>
      </c>
      <c r="J1461" s="20" t="n"/>
      <c r="K1461" s="20" t="n"/>
      <c r="L1461" s="20" t="n"/>
      <c r="M1461" s="20" t="n"/>
      <c r="N1461" s="21">
        <f>IF($A1461="","",IF(IFERROR(VALUE($M1461),0)=1,1,0))</f>
        <v/>
      </c>
      <c r="O1461" s="21">
        <f>IF($A1461="",0,IF(OR($S1461&lt;&gt;1,COUNTA($J1461:$M1461)=0),0,IF($N1461=1,$H1461,0)))</f>
        <v/>
      </c>
      <c r="P1461" s="10" t="inlineStr">
        <is>
          <t>sì/no</t>
        </is>
      </c>
      <c r="Q1461" s="21">
        <f>IF($A1461="","",$A1461&amp;"|"&amp;$C1461)</f>
        <v/>
      </c>
      <c r="R1461" s="21">
        <f>IF($A1461="","",$A1461&amp;"|"&amp;$C1461&amp;"|"&amp;$D1461)</f>
        <v/>
      </c>
      <c r="S1461" s="21">
        <f>IF($A1461="","",IFERROR(INDEX(Offerte!$D$2:$D$200,MATCH($Q1461,Offerte!$L$2:$L$200,0)),0))</f>
        <v/>
      </c>
      <c r="T1461" s="21">
        <f>IF($A1461="","",IFERROR(INDEX(Offerte!$G$2:$G$200,MATCH($Q1461,Offerte!$L$2:$L$200,0)),"NO"))</f>
        <v/>
      </c>
    </row>
    <row r="1462">
      <c r="A1462" s="10">
        <f>IF(Offerte!$A49="","",Offerte!$A49)</f>
        <v/>
      </c>
      <c r="B1462" s="10">
        <f>IF(Offerte!$A49="","",Offerte!$B49)</f>
        <v/>
      </c>
      <c r="C1462" s="10">
        <f>IF(Offerte!$A49="","",Offerte!$C49)</f>
        <v/>
      </c>
      <c r="D1462" s="10" t="inlineStr">
        <is>
          <t>A.1.1</t>
        </is>
      </c>
      <c r="E1462" s="10" t="inlineStr">
        <is>
          <t>A</t>
        </is>
      </c>
      <c r="F1462" s="10" t="inlineStr">
        <is>
          <t>Q</t>
        </is>
      </c>
      <c r="G1462" s="10" t="inlineStr">
        <is>
          <t>higher</t>
        </is>
      </c>
      <c r="H1462" s="10" t="n">
        <v>3</v>
      </c>
      <c r="I1462" s="10" t="inlineStr">
        <is>
          <t>Tasso aggiuntivo di corse controllate</t>
        </is>
      </c>
      <c r="J1462" s="20" t="n"/>
      <c r="K1462" s="20" t="n"/>
      <c r="L1462" s="20" t="n"/>
      <c r="M1462" s="20" t="n"/>
      <c r="N1462" s="21">
        <f>IF($A1462="","",IFERROR(VALUE($K1462)/VALUE($L1462)*100,IFERROR(VALUE($J1462),0)))</f>
        <v/>
      </c>
      <c r="O1462" s="21">
        <f>IF($A1462="",0,IF(OR($S1462&lt;&gt;1,COUNTA($J1462:$M1462)=0),0,IF(SUMPRODUCT(MAX(($C$5:$C$6173=$C1462)*($D$5:$D$6173=$D1462)*($S$5:$S$6173=1)*IFERROR($N$5:$N$6173*1,0)))&gt;0,ROUND($H1462*($N1462/SUMPRODUCT(MAX(($C$5:$C$6173=$C1462)*($D$5:$D$6173=$D1462)*($S$5:$S$6173=1)*IFERROR($N$5:$N$6173*1,0)))),4),0)))</f>
        <v/>
      </c>
      <c r="P1462" s="10" t="inlineStr">
        <is>
          <t>Corse controllate annue / Corse programmate annue</t>
        </is>
      </c>
      <c r="Q1462" s="21">
        <f>IF($A1462="","",$A1462&amp;"|"&amp;$C1462)</f>
        <v/>
      </c>
      <c r="R1462" s="21">
        <f>IF($A1462="","",$A1462&amp;"|"&amp;$C1462&amp;"|"&amp;$D1462)</f>
        <v/>
      </c>
      <c r="S1462" s="21">
        <f>IF($A1462="","",IFERROR(INDEX(Offerte!$D$2:$D$200,MATCH($Q1462,Offerte!$L$2:$L$200,0)),0))</f>
        <v/>
      </c>
      <c r="T1462" s="21">
        <f>IF($A1462="","",IFERROR(INDEX(Offerte!$G$2:$G$200,MATCH($Q1462,Offerte!$L$2:$L$200,0)),"NO"))</f>
        <v/>
      </c>
    </row>
    <row r="1463">
      <c r="A1463" s="10">
        <f>IF(Offerte!$A49="","",Offerte!$A49)</f>
        <v/>
      </c>
      <c r="B1463" s="10">
        <f>IF(Offerte!$A49="","",Offerte!$B49)</f>
        <v/>
      </c>
      <c r="C1463" s="10">
        <f>IF(Offerte!$A49="","",Offerte!$C49)</f>
        <v/>
      </c>
      <c r="D1463" s="10" t="inlineStr">
        <is>
          <t>A.1.2</t>
        </is>
      </c>
      <c r="E1463" s="10" t="inlineStr">
        <is>
          <t>A</t>
        </is>
      </c>
      <c r="F1463" s="10" t="inlineStr">
        <is>
          <t>Q</t>
        </is>
      </c>
      <c r="G1463" s="10" t="inlineStr">
        <is>
          <t>higher</t>
        </is>
      </c>
      <c r="H1463" s="10" t="n">
        <v>4</v>
      </c>
      <c r="I1463" s="10" t="inlineStr">
        <is>
          <t>Numero aggiuntivo di passeggeri controllati</t>
        </is>
      </c>
      <c r="J1463" s="20" t="n"/>
      <c r="K1463" s="20" t="n"/>
      <c r="L1463" s="20" t="n"/>
      <c r="M1463" s="20" t="n"/>
      <c r="N1463" s="21">
        <f>IF($A1463="","",IFERROR(VALUE($J1463),0))</f>
        <v/>
      </c>
      <c r="O1463" s="21">
        <f>IF($A1463="",0,IF(OR($S1463&lt;&gt;1,COUNTA($J1463:$M1463)=0),0,IF(SUMPRODUCT(MAX(($C$5:$C$6173=$C1463)*($D$5:$D$6173=$D1463)*($S$5:$S$6173=1)*IFERROR($N$5:$N$6173*1,0)))&gt;0,ROUND($H1463*($N1463/SUMPRODUCT(MAX(($C$5:$C$6173=$C1463)*($D$5:$D$6173=$D1463)*($S$5:$S$6173=1)*IFERROR($N$5:$N$6173*1,0)))),4),0)))</f>
        <v/>
      </c>
      <c r="P1463" s="10" t="inlineStr">
        <is>
          <t>passeggeri/anno</t>
        </is>
      </c>
      <c r="Q1463" s="21">
        <f>IF($A1463="","",$A1463&amp;"|"&amp;$C1463)</f>
        <v/>
      </c>
      <c r="R1463" s="21">
        <f>IF($A1463="","",$A1463&amp;"|"&amp;$C1463&amp;"|"&amp;$D1463)</f>
        <v/>
      </c>
      <c r="S1463" s="21">
        <f>IF($A1463="","",IFERROR(INDEX(Offerte!$D$2:$D$200,MATCH($Q1463,Offerte!$L$2:$L$200,0)),0))</f>
        <v/>
      </c>
      <c r="T1463" s="21">
        <f>IF($A1463="","",IFERROR(INDEX(Offerte!$G$2:$G$200,MATCH($Q1463,Offerte!$L$2:$L$200,0)),"NO"))</f>
        <v/>
      </c>
    </row>
    <row r="1464">
      <c r="A1464" s="10">
        <f>IF(Offerte!$A49="","",Offerte!$A49)</f>
        <v/>
      </c>
      <c r="B1464" s="10">
        <f>IF(Offerte!$A49="","",Offerte!$B49)</f>
        <v/>
      </c>
      <c r="C1464" s="10">
        <f>IF(Offerte!$A49="","",Offerte!$C49)</f>
        <v/>
      </c>
      <c r="D1464" s="10" t="inlineStr">
        <is>
          <t>B.1.1</t>
        </is>
      </c>
      <c r="E1464" s="10" t="inlineStr">
        <is>
          <t>B</t>
        </is>
      </c>
      <c r="F1464" s="10" t="inlineStr">
        <is>
          <t>Q</t>
        </is>
      </c>
      <c r="G1464" s="10" t="inlineStr">
        <is>
          <t>higher</t>
        </is>
      </c>
      <c r="H1464" s="10" t="n">
        <v>3</v>
      </c>
      <c r="I1464" s="10" t="inlineStr">
        <is>
          <t>Incremento dei posti offerti nelle fasce di punta</t>
        </is>
      </c>
      <c r="J1464" s="20" t="n"/>
      <c r="K1464" s="20" t="n"/>
      <c r="L1464" s="20" t="n"/>
      <c r="M1464" s="20" t="n"/>
      <c r="N1464" s="21">
        <f>IF($A1464="","",IFERROR(VALUE($J1464),0))</f>
        <v/>
      </c>
      <c r="O1464" s="21">
        <f>IF($A1464="",0,IF(OR($S1464&lt;&gt;1,COUNTA($J1464:$M1464)=0),0,IF(SUMPRODUCT(MAX(($C$5:$C$6173=$C1464)*($D$5:$D$6173=$D1464)*($S$5:$S$6173=1)*IFERROR($N$5:$N$6173*1,0)))&gt;0,ROUND($H1464*($N1464/SUMPRODUCT(MAX(($C$5:$C$6173=$C1464)*($D$5:$D$6173=$D1464)*($S$5:$S$6173=1)*IFERROR($N$5:$N$6173*1,0)))),4),0)))</f>
        <v/>
      </c>
      <c r="P1464" s="10" t="inlineStr">
        <is>
          <t>posti*km</t>
        </is>
      </c>
      <c r="Q1464" s="21">
        <f>IF($A1464="","",$A1464&amp;"|"&amp;$C1464)</f>
        <v/>
      </c>
      <c r="R1464" s="21">
        <f>IF($A1464="","",$A1464&amp;"|"&amp;$C1464&amp;"|"&amp;$D1464)</f>
        <v/>
      </c>
      <c r="S1464" s="21">
        <f>IF($A1464="","",IFERROR(INDEX(Offerte!$D$2:$D$200,MATCH($Q1464,Offerte!$L$2:$L$200,0)),0))</f>
        <v/>
      </c>
      <c r="T1464" s="21">
        <f>IF($A1464="","",IFERROR(INDEX(Offerte!$G$2:$G$200,MATCH($Q1464,Offerte!$L$2:$L$200,0)),"NO"))</f>
        <v/>
      </c>
    </row>
    <row r="1465">
      <c r="A1465" s="10">
        <f>IF(Offerte!$A49="","",Offerte!$A49)</f>
        <v/>
      </c>
      <c r="B1465" s="10">
        <f>IF(Offerte!$A49="","",Offerte!$B49)</f>
        <v/>
      </c>
      <c r="C1465" s="10">
        <f>IF(Offerte!$A49="","",Offerte!$C49)</f>
        <v/>
      </c>
      <c r="D1465" s="10" t="inlineStr">
        <is>
          <t>B.2.1</t>
        </is>
      </c>
      <c r="E1465" s="10" t="inlineStr">
        <is>
          <t>B</t>
        </is>
      </c>
      <c r="F1465" s="10" t="inlineStr">
        <is>
          <t>Q</t>
        </is>
      </c>
      <c r="G1465" s="10" t="inlineStr">
        <is>
          <t>higher</t>
        </is>
      </c>
      <c r="H1465" s="10" t="n">
        <v>4</v>
      </c>
      <c r="I1465" s="10" t="inlineStr">
        <is>
          <t>Corse aggiuntive nell'arco giornaliero base</t>
        </is>
      </c>
      <c r="J1465" s="20" t="n"/>
      <c r="K1465" s="20" t="n"/>
      <c r="L1465" s="20" t="n"/>
      <c r="M1465" s="20" t="n"/>
      <c r="N1465" s="21">
        <f>IF($A1465="","",IFERROR(VALUE($J1465),0))</f>
        <v/>
      </c>
      <c r="O1465" s="21">
        <f>IF($A1465="",0,IF(OR($S1465&lt;&gt;1,COUNTA($J1465:$M1465)=0),0,IF(SUMPRODUCT(MAX(($C$5:$C$6173=$C1465)*($D$5:$D$6173=$D1465)*($S$5:$S$6173=1)*IFERROR($N$5:$N$6173*1,0)))&gt;0,ROUND($H1465*($N1465/SUMPRODUCT(MAX(($C$5:$C$6173=$C1465)*($D$5:$D$6173=$D1465)*($S$5:$S$6173=1)*IFERROR($N$5:$N$6173*1,0)))),4),0)))</f>
        <v/>
      </c>
      <c r="P1465" s="10" t="inlineStr">
        <is>
          <t>corse</t>
        </is>
      </c>
      <c r="Q1465" s="21">
        <f>IF($A1465="","",$A1465&amp;"|"&amp;$C1465)</f>
        <v/>
      </c>
      <c r="R1465" s="21">
        <f>IF($A1465="","",$A1465&amp;"|"&amp;$C1465&amp;"|"&amp;$D1465)</f>
        <v/>
      </c>
      <c r="S1465" s="21">
        <f>IF($A1465="","",IFERROR(INDEX(Offerte!$D$2:$D$200,MATCH($Q1465,Offerte!$L$2:$L$200,0)),0))</f>
        <v/>
      </c>
      <c r="T1465" s="21">
        <f>IF($A1465="","",IFERROR(INDEX(Offerte!$G$2:$G$200,MATCH($Q1465,Offerte!$L$2:$L$200,0)),"NO"))</f>
        <v/>
      </c>
    </row>
    <row r="1466">
      <c r="A1466" s="10">
        <f>IF(Offerte!$A49="","",Offerte!$A49)</f>
        <v/>
      </c>
      <c r="B1466" s="10">
        <f>IF(Offerte!$A49="","",Offerte!$B49)</f>
        <v/>
      </c>
      <c r="C1466" s="10">
        <f>IF(Offerte!$A49="","",Offerte!$C49)</f>
        <v/>
      </c>
      <c r="D1466" s="10" t="inlineStr">
        <is>
          <t>B.3.1</t>
        </is>
      </c>
      <c r="E1466" s="10" t="inlineStr">
        <is>
          <t>B</t>
        </is>
      </c>
      <c r="F1466" s="10" t="inlineStr">
        <is>
          <t>Q</t>
        </is>
      </c>
      <c r="G1466" s="10" t="inlineStr">
        <is>
          <t>higher</t>
        </is>
      </c>
      <c r="H1466" s="10" t="n">
        <v>2</v>
      </c>
      <c r="I1466" s="10" t="inlineStr">
        <is>
          <t>Numero di corse aggiuntive per allungamento dell'arco di servizio giornaliero nelle fasce serali</t>
        </is>
      </c>
      <c r="J1466" s="20" t="n"/>
      <c r="K1466" s="20" t="n"/>
      <c r="L1466" s="20" t="n"/>
      <c r="M1466" s="20" t="n"/>
      <c r="N1466" s="21">
        <f>IF($A1466="","",IFERROR(VALUE($J1466),0))</f>
        <v/>
      </c>
      <c r="O1466" s="21">
        <f>IF($A1466="",0,IF(OR($S1466&lt;&gt;1,COUNTA($J1466:$M1466)=0),0,IF(SUMPRODUCT(MAX(($C$5:$C$6173=$C1466)*($D$5:$D$6173=$D1466)*($S$5:$S$6173=1)*IFERROR($N$5:$N$6173*1,0)))&gt;0,ROUND($H1466*($N1466/SUMPRODUCT(MAX(($C$5:$C$6173=$C1466)*($D$5:$D$6173=$D1466)*($S$5:$S$6173=1)*IFERROR($N$5:$N$6173*1,0)))),4),0)))</f>
        <v/>
      </c>
      <c r="P1466" s="10" t="inlineStr">
        <is>
          <t>corse</t>
        </is>
      </c>
      <c r="Q1466" s="21">
        <f>IF($A1466="","",$A1466&amp;"|"&amp;$C1466)</f>
        <v/>
      </c>
      <c r="R1466" s="21">
        <f>IF($A1466="","",$A1466&amp;"|"&amp;$C1466&amp;"|"&amp;$D1466)</f>
        <v/>
      </c>
      <c r="S1466" s="21">
        <f>IF($A1466="","",IFERROR(INDEX(Offerte!$D$2:$D$200,MATCH($Q1466,Offerte!$L$2:$L$200,0)),0))</f>
        <v/>
      </c>
      <c r="T1466" s="21">
        <f>IF($A1466="","",IFERROR(INDEX(Offerte!$G$2:$G$200,MATCH($Q1466,Offerte!$L$2:$L$200,0)),"NO"))</f>
        <v/>
      </c>
    </row>
    <row r="1467">
      <c r="A1467" s="10">
        <f>IF(Offerte!$A49="","",Offerte!$A49)</f>
        <v/>
      </c>
      <c r="B1467" s="10">
        <f>IF(Offerte!$A49="","",Offerte!$B49)</f>
        <v/>
      </c>
      <c r="C1467" s="10">
        <f>IF(Offerte!$A49="","",Offerte!$C49)</f>
        <v/>
      </c>
      <c r="D1467" s="10" t="inlineStr">
        <is>
          <t>B.4.1</t>
        </is>
      </c>
      <c r="E1467" s="10" t="inlineStr">
        <is>
          <t>B</t>
        </is>
      </c>
      <c r="F1467" s="10" t="inlineStr">
        <is>
          <t>Q</t>
        </is>
      </c>
      <c r="G1467" s="10" t="inlineStr">
        <is>
          <t>higher</t>
        </is>
      </c>
      <c r="H1467" s="10" t="n">
        <v>3</v>
      </c>
      <c r="I1467" s="10" t="inlineStr">
        <is>
          <t>Percorrenze aggiuntive offerte nel Programma d'esercizio delle prime due fasi attuative</t>
        </is>
      </c>
      <c r="J1467" s="20" t="n"/>
      <c r="K1467" s="20" t="n"/>
      <c r="L1467" s="20" t="n"/>
      <c r="M1467" s="20" t="n"/>
      <c r="N1467" s="21">
        <f>IF($A1467="","",IFERROR(VALUE($J1467),0))</f>
        <v/>
      </c>
      <c r="O1467" s="21">
        <f>IF($A1467="",0,IF(OR($S1467&lt;&gt;1,COUNTA($J1467:$M1467)=0),0,IF(SUMPRODUCT(MAX(($C$5:$C$6173=$C1467)*($D$5:$D$6173=$D1467)*($S$5:$S$6173=1)*IFERROR($N$5:$N$6173*1,0)))&gt;0,ROUND($H1467*($N1467/SUMPRODUCT(MAX(($C$5:$C$6173=$C1467)*($D$5:$D$6173=$D1467)*($S$5:$S$6173=1)*IFERROR($N$5:$N$6173*1,0)))),4),0)))</f>
        <v/>
      </c>
      <c r="P1467" s="10" t="inlineStr">
        <is>
          <t>vett*km</t>
        </is>
      </c>
      <c r="Q1467" s="21">
        <f>IF($A1467="","",$A1467&amp;"|"&amp;$C1467)</f>
        <v/>
      </c>
      <c r="R1467" s="21">
        <f>IF($A1467="","",$A1467&amp;"|"&amp;$C1467&amp;"|"&amp;$D1467)</f>
        <v/>
      </c>
      <c r="S1467" s="21">
        <f>IF($A1467="","",IFERROR(INDEX(Offerte!$D$2:$D$200,MATCH($Q1467,Offerte!$L$2:$L$200,0)),0))</f>
        <v/>
      </c>
      <c r="T1467" s="21">
        <f>IF($A1467="","",IFERROR(INDEX(Offerte!$G$2:$G$200,MATCH($Q1467,Offerte!$L$2:$L$200,0)),"NO"))</f>
        <v/>
      </c>
    </row>
    <row r="1468">
      <c r="A1468" s="10">
        <f>IF(Offerte!$A49="","",Offerte!$A49)</f>
        <v/>
      </c>
      <c r="B1468" s="10">
        <f>IF(Offerte!$A49="","",Offerte!$B49)</f>
        <v/>
      </c>
      <c r="C1468" s="10">
        <f>IF(Offerte!$A49="","",Offerte!$C49)</f>
        <v/>
      </c>
      <c r="D1468" s="10" t="inlineStr">
        <is>
          <t>B.5.1</t>
        </is>
      </c>
      <c r="E1468" s="10" t="inlineStr">
        <is>
          <t>B</t>
        </is>
      </c>
      <c r="F1468" s="10" t="inlineStr">
        <is>
          <t>D</t>
        </is>
      </c>
      <c r="G1468" s="10" t="inlineStr">
        <is>
          <t>discretionary</t>
        </is>
      </c>
      <c r="H1468" s="10" t="n">
        <v>2</v>
      </c>
      <c r="I1468" s="10" t="inlineStr">
        <is>
          <t>Efficacia del progetto di servizi complementari DRT</t>
        </is>
      </c>
      <c r="J1468" s="20" t="n"/>
      <c r="K1468" s="20" t="n"/>
      <c r="L1468" s="20" t="n"/>
      <c r="M1468" s="20" t="n"/>
      <c r="N1468" s="21">
        <f>IF($A1468="","",MAX(0,MIN(1,IFERROR(VALUE($M1468),0))))</f>
        <v/>
      </c>
      <c r="O1468" s="21">
        <f>IF($A1468="",0,IF(OR($S1468&lt;&gt;1,COUNTA($J1468:$M1468)=0),0,IF(SUMPRODUCT(MAX(($C$5:$C$6173=$C1468)*($D$5:$D$6173=$D1468)*($S$5:$S$6173=1)*IFERROR($N$5:$N$6173*1,0)))&gt;0,ROUND($H1468*($N1468/SUMPRODUCT(MAX(($C$5:$C$6173=$C1468)*($D$5:$D$6173=$D1468)*($S$5:$S$6173=1)*IFERROR($N$5:$N$6173*1,0)))),4),0)))</f>
        <v/>
      </c>
      <c r="P1468" s="10" t="inlineStr">
        <is>
          <t>coeff.</t>
        </is>
      </c>
      <c r="Q1468" s="21">
        <f>IF($A1468="","",$A1468&amp;"|"&amp;$C1468)</f>
        <v/>
      </c>
      <c r="R1468" s="21">
        <f>IF($A1468="","",$A1468&amp;"|"&amp;$C1468&amp;"|"&amp;$D1468)</f>
        <v/>
      </c>
      <c r="S1468" s="21">
        <f>IF($A1468="","",IFERROR(INDEX(Offerte!$D$2:$D$200,MATCH($Q1468,Offerte!$L$2:$L$200,0)),0))</f>
        <v/>
      </c>
      <c r="T1468" s="21">
        <f>IF($A1468="","",IFERROR(INDEX(Offerte!$G$2:$G$200,MATCH($Q1468,Offerte!$L$2:$L$200,0)),"NO"))</f>
        <v/>
      </c>
    </row>
    <row r="1469">
      <c r="A1469" s="10">
        <f>IF(Offerte!$A49="","",Offerte!$A49)</f>
        <v/>
      </c>
      <c r="B1469" s="10">
        <f>IF(Offerte!$A49="","",Offerte!$B49)</f>
        <v/>
      </c>
      <c r="C1469" s="10">
        <f>IF(Offerte!$A49="","",Offerte!$C49)</f>
        <v/>
      </c>
      <c r="D1469" s="10" t="inlineStr">
        <is>
          <t>C.1.1</t>
        </is>
      </c>
      <c r="E1469" s="10" t="inlineStr">
        <is>
          <t>C</t>
        </is>
      </c>
      <c r="F1469" s="10" t="inlineStr">
        <is>
          <t>Q</t>
        </is>
      </c>
      <c r="G1469" s="10" t="inlineStr">
        <is>
          <t>higher</t>
        </is>
      </c>
      <c r="H1469" s="10" t="n">
        <v>2</v>
      </c>
      <c r="I1469" s="10" t="inlineStr">
        <is>
          <t>Tasso di copertura del servizio con telecamere BSD</t>
        </is>
      </c>
      <c r="J1469" s="20" t="n"/>
      <c r="K1469" s="20" t="n"/>
      <c r="L1469" s="20" t="n"/>
      <c r="M1469" s="20" t="n"/>
      <c r="N1469" s="21">
        <f>IF($A1469="","",IFERROR(VALUE($K1469)/VALUE($L1469),IFERROR(VALUE($J1469),0)))</f>
        <v/>
      </c>
      <c r="O1469" s="21">
        <f>IF($A1469="",0,IF(OR($S1469&lt;&gt;1,COUNTA($J1469:$M1469)=0),0,IF(SUMPRODUCT(MAX(($C$5:$C$6173=$C1469)*($D$5:$D$6173=$D1469)*($S$5:$S$6173=1)*IFERROR($N$5:$N$6173*1,0)))&gt;0,ROUND($H1469*($N1469/SUMPRODUCT(MAX(($C$5:$C$6173=$C1469)*($D$5:$D$6173=$D1469)*($S$5:$S$6173=1)*IFERROR($N$5:$N$6173*1,0)))),4),0)))</f>
        <v/>
      </c>
      <c r="P1469" s="10" t="inlineStr">
        <is>
          <t>Autobus attrezzati con telecamere BSD / Autobus totali in offerta, incluse scorte</t>
        </is>
      </c>
      <c r="Q1469" s="21">
        <f>IF($A1469="","",$A1469&amp;"|"&amp;$C1469)</f>
        <v/>
      </c>
      <c r="R1469" s="21">
        <f>IF($A1469="","",$A1469&amp;"|"&amp;$C1469&amp;"|"&amp;$D1469)</f>
        <v/>
      </c>
      <c r="S1469" s="21">
        <f>IF($A1469="","",IFERROR(INDEX(Offerte!$D$2:$D$200,MATCH($Q1469,Offerte!$L$2:$L$200,0)),0))</f>
        <v/>
      </c>
      <c r="T1469" s="21">
        <f>IF($A1469="","",IFERROR(INDEX(Offerte!$G$2:$G$200,MATCH($Q1469,Offerte!$L$2:$L$200,0)),"NO"))</f>
        <v/>
      </c>
    </row>
    <row r="1470">
      <c r="A1470" s="10">
        <f>IF(Offerte!$A49="","",Offerte!$A49)</f>
        <v/>
      </c>
      <c r="B1470" s="10">
        <f>IF(Offerte!$A49="","",Offerte!$B49)</f>
        <v/>
      </c>
      <c r="C1470" s="10">
        <f>IF(Offerte!$A49="","",Offerte!$C49)</f>
        <v/>
      </c>
      <c r="D1470" s="10" t="inlineStr">
        <is>
          <t>C.1.2</t>
        </is>
      </c>
      <c r="E1470" s="10" t="inlineStr">
        <is>
          <t>C</t>
        </is>
      </c>
      <c r="F1470" s="10" t="inlineStr">
        <is>
          <t>Q</t>
        </is>
      </c>
      <c r="G1470" s="10" t="inlineStr">
        <is>
          <t>higher</t>
        </is>
      </c>
      <c r="H1470" s="10" t="n">
        <v>2</v>
      </c>
      <c r="I1470" s="10" t="inlineStr">
        <is>
          <t>Tasso di copertura del servizio con telecamere ADAS</t>
        </is>
      </c>
      <c r="J1470" s="20" t="n"/>
      <c r="K1470" s="20" t="n"/>
      <c r="L1470" s="20" t="n"/>
      <c r="M1470" s="20" t="n"/>
      <c r="N1470" s="21">
        <f>IF($A1470="","",IFERROR(VALUE($K1470)/VALUE($L1470),IFERROR(VALUE($J1470),0)))</f>
        <v/>
      </c>
      <c r="O1470" s="21">
        <f>IF($A1470="",0,IF(OR($S1470&lt;&gt;1,COUNTA($J1470:$M1470)=0),0,IF(SUMPRODUCT(MAX(($C$5:$C$6173=$C1470)*($D$5:$D$6173=$D1470)*($S$5:$S$6173=1)*IFERROR($N$5:$N$6173*1,0)))&gt;0,ROUND($H1470*($N1470/SUMPRODUCT(MAX(($C$5:$C$6173=$C1470)*($D$5:$D$6173=$D1470)*($S$5:$S$6173=1)*IFERROR($N$5:$N$6173*1,0)))),4),0)))</f>
        <v/>
      </c>
      <c r="P1470" s="10" t="inlineStr">
        <is>
          <t>Autobus attrezzati con telecamere ADAS / Autobus totali in offerta, incluse scorte</t>
        </is>
      </c>
      <c r="Q1470" s="21">
        <f>IF($A1470="","",$A1470&amp;"|"&amp;$C1470)</f>
        <v/>
      </c>
      <c r="R1470" s="21">
        <f>IF($A1470="","",$A1470&amp;"|"&amp;$C1470&amp;"|"&amp;$D1470)</f>
        <v/>
      </c>
      <c r="S1470" s="21">
        <f>IF($A1470="","",IFERROR(INDEX(Offerte!$D$2:$D$200,MATCH($Q1470,Offerte!$L$2:$L$200,0)),0))</f>
        <v/>
      </c>
      <c r="T1470" s="21">
        <f>IF($A1470="","",IFERROR(INDEX(Offerte!$G$2:$G$200,MATCH($Q1470,Offerte!$L$2:$L$200,0)),"NO"))</f>
        <v/>
      </c>
    </row>
    <row r="1471">
      <c r="A1471" s="10">
        <f>IF(Offerte!$A49="","",Offerte!$A49)</f>
        <v/>
      </c>
      <c r="B1471" s="10">
        <f>IF(Offerte!$A49="","",Offerte!$B49)</f>
        <v/>
      </c>
      <c r="C1471" s="10">
        <f>IF(Offerte!$A49="","",Offerte!$C49)</f>
        <v/>
      </c>
      <c r="D1471" s="10" t="inlineStr">
        <is>
          <t>C.2.1</t>
        </is>
      </c>
      <c r="E1471" s="10" t="inlineStr">
        <is>
          <t>C</t>
        </is>
      </c>
      <c r="F1471" s="10" t="inlineStr">
        <is>
          <t>Q</t>
        </is>
      </c>
      <c r="G1471" s="10" t="inlineStr">
        <is>
          <t>higher</t>
        </is>
      </c>
      <c r="H1471" s="10" t="n">
        <v>3</v>
      </c>
      <c r="I1471" s="10" t="inlineStr">
        <is>
          <t>Tasso di copertura del servizio con telecamere di bordo di videosorveglianza</t>
        </is>
      </c>
      <c r="J1471" s="20" t="n"/>
      <c r="K1471" s="20" t="n"/>
      <c r="L1471" s="20" t="n"/>
      <c r="M1471" s="20" t="n"/>
      <c r="N1471" s="21">
        <f>IF($A1471="","",IFERROR(VALUE($K1471)/VALUE($L1471),IFERROR(VALUE($J1471),0)))</f>
        <v/>
      </c>
      <c r="O1471" s="21">
        <f>IF($A1471="",0,IF(OR($S1471&lt;&gt;1,COUNTA($J1471:$M1471)=0),0,IF(SUMPRODUCT(MAX(($C$5:$C$6173=$C1471)*($D$5:$D$6173=$D1471)*($S$5:$S$6173=1)*IFERROR($N$5:$N$6173*1,0)))&gt;0,ROUND($H1471*($N1471/SUMPRODUCT(MAX(($C$5:$C$6173=$C1471)*($D$5:$D$6173=$D1471)*($S$5:$S$6173=1)*IFERROR($N$5:$N$6173*1,0)))),4),0)))</f>
        <v/>
      </c>
      <c r="P1471" s="10" t="inlineStr">
        <is>
          <t>Autobus attrezzati con videosorveglianza / Autobus totali in offerta, incluse scorte</t>
        </is>
      </c>
      <c r="Q1471" s="21">
        <f>IF($A1471="","",$A1471&amp;"|"&amp;$C1471)</f>
        <v/>
      </c>
      <c r="R1471" s="21">
        <f>IF($A1471="","",$A1471&amp;"|"&amp;$C1471&amp;"|"&amp;$D1471)</f>
        <v/>
      </c>
      <c r="S1471" s="21">
        <f>IF($A1471="","",IFERROR(INDEX(Offerte!$D$2:$D$200,MATCH($Q1471,Offerte!$L$2:$L$200,0)),0))</f>
        <v/>
      </c>
      <c r="T1471" s="21">
        <f>IF($A1471="","",IFERROR(INDEX(Offerte!$G$2:$G$200,MATCH($Q1471,Offerte!$L$2:$L$200,0)),"NO"))</f>
        <v/>
      </c>
    </row>
    <row r="1472">
      <c r="A1472" s="10">
        <f>IF(Offerte!$A49="","",Offerte!$A49)</f>
        <v/>
      </c>
      <c r="B1472" s="10">
        <f>IF(Offerte!$A49="","",Offerte!$B49)</f>
        <v/>
      </c>
      <c r="C1472" s="10">
        <f>IF(Offerte!$A49="","",Offerte!$C49)</f>
        <v/>
      </c>
      <c r="D1472" s="10" t="inlineStr">
        <is>
          <t>C.2.2</t>
        </is>
      </c>
      <c r="E1472" s="10" t="inlineStr">
        <is>
          <t>C</t>
        </is>
      </c>
      <c r="F1472" s="10" t="inlineStr">
        <is>
          <t>T</t>
        </is>
      </c>
      <c r="G1472" s="10" t="inlineStr">
        <is>
          <t>tabular</t>
        </is>
      </c>
      <c r="H1472" s="10" t="n">
        <v>1</v>
      </c>
      <c r="I1472" s="10" t="inlineStr">
        <is>
          <t>Software video/audio analisi per situazioni di pericolo</t>
        </is>
      </c>
      <c r="J1472" s="20" t="n"/>
      <c r="K1472" s="20" t="n"/>
      <c r="L1472" s="20" t="n"/>
      <c r="M1472" s="20" t="n"/>
      <c r="N1472" s="21">
        <f>IF($A1472="","",IF(IFERROR(VALUE($M1472),0)=1,1,0))</f>
        <v/>
      </c>
      <c r="O1472" s="21">
        <f>IF($A1472="",0,IF(OR($S1472&lt;&gt;1,COUNTA($J1472:$M1472)=0),0,IF($N1472=1,$H1472,0)))</f>
        <v/>
      </c>
      <c r="P1472" s="10" t="inlineStr">
        <is>
          <t>sì/no</t>
        </is>
      </c>
      <c r="Q1472" s="21">
        <f>IF($A1472="","",$A1472&amp;"|"&amp;$C1472)</f>
        <v/>
      </c>
      <c r="R1472" s="21">
        <f>IF($A1472="","",$A1472&amp;"|"&amp;$C1472&amp;"|"&amp;$D1472)</f>
        <v/>
      </c>
      <c r="S1472" s="21">
        <f>IF($A1472="","",IFERROR(INDEX(Offerte!$D$2:$D$200,MATCH($Q1472,Offerte!$L$2:$L$200,0)),0))</f>
        <v/>
      </c>
      <c r="T1472" s="21">
        <f>IF($A1472="","",IFERROR(INDEX(Offerte!$G$2:$G$200,MATCH($Q1472,Offerte!$L$2:$L$200,0)),"NO"))</f>
        <v/>
      </c>
    </row>
    <row r="1473">
      <c r="A1473" s="10">
        <f>IF(Offerte!$A49="","",Offerte!$A49)</f>
        <v/>
      </c>
      <c r="B1473" s="10">
        <f>IF(Offerte!$A49="","",Offerte!$B49)</f>
        <v/>
      </c>
      <c r="C1473" s="10">
        <f>IF(Offerte!$A49="","",Offerte!$C49)</f>
        <v/>
      </c>
      <c r="D1473" s="10" t="inlineStr">
        <is>
          <t>C.2.3</t>
        </is>
      </c>
      <c r="E1473" s="10" t="inlineStr">
        <is>
          <t>C</t>
        </is>
      </c>
      <c r="F1473" s="10" t="inlineStr">
        <is>
          <t>T</t>
        </is>
      </c>
      <c r="G1473" s="10" t="inlineStr">
        <is>
          <t>tabular</t>
        </is>
      </c>
      <c r="H1473" s="10" t="n">
        <v>1</v>
      </c>
      <c r="I1473" s="10" t="inlineStr">
        <is>
          <t>Collegamento con centrale qualificata di pronto intervento</t>
        </is>
      </c>
      <c r="J1473" s="20" t="n"/>
      <c r="K1473" s="20" t="n"/>
      <c r="L1473" s="20" t="n"/>
      <c r="M1473" s="20" t="n"/>
      <c r="N1473" s="21">
        <f>IF($A1473="","",IF(IFERROR(VALUE($M1473),0)=1,1,0))</f>
        <v/>
      </c>
      <c r="O1473" s="21">
        <f>IF($A1473="",0,IF(OR($S1473&lt;&gt;1,COUNTA($J1473:$M1473)=0),0,IF($N1473=1,$H1473,0)))</f>
        <v/>
      </c>
      <c r="P1473" s="10" t="inlineStr">
        <is>
          <t>sì/no</t>
        </is>
      </c>
      <c r="Q1473" s="21">
        <f>IF($A1473="","",$A1473&amp;"|"&amp;$C1473)</f>
        <v/>
      </c>
      <c r="R1473" s="21">
        <f>IF($A1473="","",$A1473&amp;"|"&amp;$C1473&amp;"|"&amp;$D1473)</f>
        <v/>
      </c>
      <c r="S1473" s="21">
        <f>IF($A1473="","",IFERROR(INDEX(Offerte!$D$2:$D$200,MATCH($Q1473,Offerte!$L$2:$L$200,0)),0))</f>
        <v/>
      </c>
      <c r="T1473" s="21">
        <f>IF($A1473="","",IFERROR(INDEX(Offerte!$G$2:$G$200,MATCH($Q1473,Offerte!$L$2:$L$200,0)),"NO"))</f>
        <v/>
      </c>
    </row>
    <row r="1474">
      <c r="A1474" s="10">
        <f>IF(Offerte!$A49="","",Offerte!$A49)</f>
        <v/>
      </c>
      <c r="B1474" s="10">
        <f>IF(Offerte!$A49="","",Offerte!$B49)</f>
        <v/>
      </c>
      <c r="C1474" s="10">
        <f>IF(Offerte!$A49="","",Offerte!$C49)</f>
        <v/>
      </c>
      <c r="D1474" s="10" t="inlineStr">
        <is>
          <t>C.2.4</t>
        </is>
      </c>
      <c r="E1474" s="10" t="inlineStr">
        <is>
          <t>C</t>
        </is>
      </c>
      <c r="F1474" s="10" t="inlineStr">
        <is>
          <t>Q</t>
        </is>
      </c>
      <c r="G1474" s="10" t="inlineStr">
        <is>
          <t>higher</t>
        </is>
      </c>
      <c r="H1474" s="10" t="n">
        <v>1</v>
      </c>
      <c r="I1474" s="10" t="inlineStr">
        <is>
          <t>Tasso di copertura del servizio con dispositivi per la chiamata di emergenza del conducente</t>
        </is>
      </c>
      <c r="J1474" s="20" t="n"/>
      <c r="K1474" s="20" t="n"/>
      <c r="L1474" s="20" t="n"/>
      <c r="M1474" s="20" t="n"/>
      <c r="N1474" s="21">
        <f>IF($A1474="","",IFERROR(VALUE($K1474)/VALUE($L1474),IFERROR(VALUE($J1474),0)))</f>
        <v/>
      </c>
      <c r="O1474" s="21">
        <f>IF($A1474="",0,IF(OR($S1474&lt;&gt;1,COUNTA($J1474:$M1474)=0),0,IF(SUMPRODUCT(MAX(($C$5:$C$6173=$C1474)*($D$5:$D$6173=$D1474)*($S$5:$S$6173=1)*IFERROR($N$5:$N$6173*1,0)))&gt;0,ROUND($H1474*($N1474/SUMPRODUCT(MAX(($C$5:$C$6173=$C1474)*($D$5:$D$6173=$D1474)*($S$5:$S$6173=1)*IFERROR($N$5:$N$6173*1,0)))),4),0)))</f>
        <v/>
      </c>
      <c r="P1474" s="10" t="inlineStr">
        <is>
          <t>Autobus attrezzati con chiamata di emergenza / Autobus totali in offerta, incluse scorte</t>
        </is>
      </c>
      <c r="Q1474" s="21">
        <f>IF($A1474="","",$A1474&amp;"|"&amp;$C1474)</f>
        <v/>
      </c>
      <c r="R1474" s="21">
        <f>IF($A1474="","",$A1474&amp;"|"&amp;$C1474&amp;"|"&amp;$D1474)</f>
        <v/>
      </c>
      <c r="S1474" s="21">
        <f>IF($A1474="","",IFERROR(INDEX(Offerte!$D$2:$D$200,MATCH($Q1474,Offerte!$L$2:$L$200,0)),0))</f>
        <v/>
      </c>
      <c r="T1474" s="21">
        <f>IF($A1474="","",IFERROR(INDEX(Offerte!$G$2:$G$200,MATCH($Q1474,Offerte!$L$2:$L$200,0)),"NO"))</f>
        <v/>
      </c>
    </row>
    <row r="1475">
      <c r="A1475" s="10">
        <f>IF(Offerte!$A49="","",Offerte!$A49)</f>
        <v/>
      </c>
      <c r="B1475" s="10">
        <f>IF(Offerte!$A49="","",Offerte!$B49)</f>
        <v/>
      </c>
      <c r="C1475" s="10">
        <f>IF(Offerte!$A49="","",Offerte!$C49)</f>
        <v/>
      </c>
      <c r="D1475" s="10" t="inlineStr">
        <is>
          <t>C.3.1</t>
        </is>
      </c>
      <c r="E1475" s="10" t="inlineStr">
        <is>
          <t>C</t>
        </is>
      </c>
      <c r="F1475" s="10" t="inlineStr">
        <is>
          <t>Q</t>
        </is>
      </c>
      <c r="G1475" s="10" t="inlineStr">
        <is>
          <t>higher</t>
        </is>
      </c>
      <c r="H1475" s="10" t="n">
        <v>2</v>
      </c>
      <c r="I1475" s="10" t="inlineStr">
        <is>
          <t>Tasso di copertura del servizio con dispositivi di informazione dinamica a bordo mezzo</t>
        </is>
      </c>
      <c r="J1475" s="20" t="n"/>
      <c r="K1475" s="20" t="n"/>
      <c r="L1475" s="20" t="n"/>
      <c r="M1475" s="20" t="n"/>
      <c r="N1475" s="21">
        <f>IF($A1475="","",IFERROR(VALUE($K1475)/VALUE($L1475),IFERROR(VALUE($J1475),0)))</f>
        <v/>
      </c>
      <c r="O1475" s="21">
        <f>IF($A1475="",0,IF(OR($S1475&lt;&gt;1,COUNTA($J1475:$M1475)=0),0,IF(SUMPRODUCT(MAX(($C$5:$C$6173=$C1475)*($D$5:$D$6173=$D1475)*($S$5:$S$6173=1)*IFERROR($N$5:$N$6173*1,0)))&gt;0,ROUND($H1475*($N1475/SUMPRODUCT(MAX(($C$5:$C$6173=$C1475)*($D$5:$D$6173=$D1475)*($S$5:$S$6173=1)*IFERROR($N$5:$N$6173*1,0)))),4),0)))</f>
        <v/>
      </c>
      <c r="P1475" s="10" t="inlineStr">
        <is>
          <t>Autobus con monitor e indicatori vocali / Autobus totali in offerta, incluse scorte</t>
        </is>
      </c>
      <c r="Q1475" s="21">
        <f>IF($A1475="","",$A1475&amp;"|"&amp;$C1475)</f>
        <v/>
      </c>
      <c r="R1475" s="21">
        <f>IF($A1475="","",$A1475&amp;"|"&amp;$C1475&amp;"|"&amp;$D1475)</f>
        <v/>
      </c>
      <c r="S1475" s="21">
        <f>IF($A1475="","",IFERROR(INDEX(Offerte!$D$2:$D$200,MATCH($Q1475,Offerte!$L$2:$L$200,0)),0))</f>
        <v/>
      </c>
      <c r="T1475" s="21">
        <f>IF($A1475="","",IFERROR(INDEX(Offerte!$G$2:$G$200,MATCH($Q1475,Offerte!$L$2:$L$200,0)),"NO"))</f>
        <v/>
      </c>
    </row>
    <row r="1476">
      <c r="A1476" s="10">
        <f>IF(Offerte!$A49="","",Offerte!$A49)</f>
        <v/>
      </c>
      <c r="B1476" s="10">
        <f>IF(Offerte!$A49="","",Offerte!$B49)</f>
        <v/>
      </c>
      <c r="C1476" s="10">
        <f>IF(Offerte!$A49="","",Offerte!$C49)</f>
        <v/>
      </c>
      <c r="D1476" s="10" t="inlineStr">
        <is>
          <t>C.3.2</t>
        </is>
      </c>
      <c r="E1476" s="10" t="inlineStr">
        <is>
          <t>C</t>
        </is>
      </c>
      <c r="F1476" s="10" t="inlineStr">
        <is>
          <t>T</t>
        </is>
      </c>
      <c r="G1476" s="10" t="inlineStr">
        <is>
          <t>tabular</t>
        </is>
      </c>
      <c r="H1476" s="10" t="n">
        <v>2</v>
      </c>
      <c r="I1476" s="10" t="inlineStr">
        <is>
          <t>Informazioni a bordo su coincidenze ai nodi</t>
        </is>
      </c>
      <c r="J1476" s="20" t="n"/>
      <c r="K1476" s="20" t="n"/>
      <c r="L1476" s="20" t="n"/>
      <c r="M1476" s="20" t="n"/>
      <c r="N1476" s="21">
        <f>IF($A1476="","",IF(IFERROR(VALUE($M1476),0)=1,1,0))</f>
        <v/>
      </c>
      <c r="O1476" s="21">
        <f>IF($A1476="",0,IF(OR($S1476&lt;&gt;1,COUNTA($J1476:$M1476)=0),0,IF(AND($N1476=1,IFERROR(SUMIFS($N$5:$N$6173,$Q$5:$Q$6173,$Q1476,$D$5:$D$6173,"C.3.1"),0)&gt;=0.5),$H1476,0)))</f>
        <v/>
      </c>
      <c r="P1476" s="10" t="inlineStr">
        <is>
          <t>Dipende da C.3.1 &gt;= 0.5</t>
        </is>
      </c>
      <c r="Q1476" s="21">
        <f>IF($A1476="","",$A1476&amp;"|"&amp;$C1476)</f>
        <v/>
      </c>
      <c r="R1476" s="21">
        <f>IF($A1476="","",$A1476&amp;"|"&amp;$C1476&amp;"|"&amp;$D1476)</f>
        <v/>
      </c>
      <c r="S1476" s="21">
        <f>IF($A1476="","",IFERROR(INDEX(Offerte!$D$2:$D$200,MATCH($Q1476,Offerte!$L$2:$L$200,0)),0))</f>
        <v/>
      </c>
      <c r="T1476" s="21">
        <f>IF($A1476="","",IFERROR(INDEX(Offerte!$G$2:$G$200,MATCH($Q1476,Offerte!$L$2:$L$200,0)),"NO"))</f>
        <v/>
      </c>
    </row>
    <row r="1477">
      <c r="A1477" s="10">
        <f>IF(Offerte!$A49="","",Offerte!$A49)</f>
        <v/>
      </c>
      <c r="B1477" s="10">
        <f>IF(Offerte!$A49="","",Offerte!$B49)</f>
        <v/>
      </c>
      <c r="C1477" s="10">
        <f>IF(Offerte!$A49="","",Offerte!$C49)</f>
        <v/>
      </c>
      <c r="D1477" s="10" t="inlineStr">
        <is>
          <t>D.1.1</t>
        </is>
      </c>
      <c r="E1477" s="10" t="inlineStr">
        <is>
          <t>D</t>
        </is>
      </c>
      <c r="F1477" s="10" t="inlineStr">
        <is>
          <t>Q</t>
        </is>
      </c>
      <c r="G1477" s="10" t="inlineStr">
        <is>
          <t>higher</t>
        </is>
      </c>
      <c r="H1477" s="10" t="n">
        <v>3</v>
      </c>
      <c r="I1477" s="10" t="inlineStr">
        <is>
          <t>Installazione di pensiline</t>
        </is>
      </c>
      <c r="J1477" s="20" t="n"/>
      <c r="K1477" s="20" t="n"/>
      <c r="L1477" s="20" t="n"/>
      <c r="M1477" s="20" t="n"/>
      <c r="N1477" s="21">
        <f>IF($A1477="","",IFERROR(VALUE($J1477),0))</f>
        <v/>
      </c>
      <c r="O1477" s="21">
        <f>IF($A1477="",0,IF(OR($S1477&lt;&gt;1,COUNTA($J1477:$M1477)=0),0,IF(SUMPRODUCT(MAX(($C$5:$C$6173=$C1477)*($D$5:$D$6173=$D1477)*($S$5:$S$6173=1)*IFERROR($N$5:$N$6173*1,0)))&gt;0,ROUND($H1477*($N1477/SUMPRODUCT(MAX(($C$5:$C$6173=$C1477)*($D$5:$D$6173=$D1477)*($S$5:$S$6173=1)*IFERROR($N$5:$N$6173*1,0)))),4),0)))</f>
        <v/>
      </c>
      <c r="P1477" s="10" t="inlineStr">
        <is>
          <t>fermate</t>
        </is>
      </c>
      <c r="Q1477" s="21">
        <f>IF($A1477="","",$A1477&amp;"|"&amp;$C1477)</f>
        <v/>
      </c>
      <c r="R1477" s="21">
        <f>IF($A1477="","",$A1477&amp;"|"&amp;$C1477&amp;"|"&amp;$D1477)</f>
        <v/>
      </c>
      <c r="S1477" s="21">
        <f>IF($A1477="","",IFERROR(INDEX(Offerte!$D$2:$D$200,MATCH($Q1477,Offerte!$L$2:$L$200,0)),0))</f>
        <v/>
      </c>
      <c r="T1477" s="21">
        <f>IF($A1477="","",IFERROR(INDEX(Offerte!$G$2:$G$200,MATCH($Q1477,Offerte!$L$2:$L$200,0)),"NO"))</f>
        <v/>
      </c>
    </row>
    <row r="1478">
      <c r="A1478" s="10">
        <f>IF(Offerte!$A49="","",Offerte!$A49)</f>
        <v/>
      </c>
      <c r="B1478" s="10">
        <f>IF(Offerte!$A49="","",Offerte!$B49)</f>
        <v/>
      </c>
      <c r="C1478" s="10">
        <f>IF(Offerte!$A49="","",Offerte!$C49)</f>
        <v/>
      </c>
      <c r="D1478" s="10" t="inlineStr">
        <is>
          <t>D.1.2</t>
        </is>
      </c>
      <c r="E1478" s="10" t="inlineStr">
        <is>
          <t>D</t>
        </is>
      </c>
      <c r="F1478" s="10" t="inlineStr">
        <is>
          <t>Q</t>
        </is>
      </c>
      <c r="G1478" s="10" t="inlineStr">
        <is>
          <t>higher</t>
        </is>
      </c>
      <c r="H1478" s="10" t="n">
        <v>3</v>
      </c>
      <c r="I1478" s="10" t="inlineStr">
        <is>
          <t>Installazione di paline di fermata conformi alla DGR 581/2023</t>
        </is>
      </c>
      <c r="J1478" s="20" t="n"/>
      <c r="K1478" s="20" t="n"/>
      <c r="L1478" s="20" t="n"/>
      <c r="M1478" s="20" t="n"/>
      <c r="N1478" s="21">
        <f>IF($A1478="","",IFERROR(VALUE($J1478),0))</f>
        <v/>
      </c>
      <c r="O1478" s="21">
        <f>IF($A1478="",0,IF(OR($S1478&lt;&gt;1,COUNTA($J1478:$M1478)=0),0,IF(SUMPRODUCT(MAX(($C$5:$C$6173=$C1478)*($D$5:$D$6173=$D1478)*($S$5:$S$6173=1)*IFERROR($N$5:$N$6173*1,0)))&gt;0,ROUND($H1478*($N1478/SUMPRODUCT(MAX(($C$5:$C$6173=$C1478)*($D$5:$D$6173=$D1478)*($S$5:$S$6173=1)*IFERROR($N$5:$N$6173*1,0)))),4),0)))</f>
        <v/>
      </c>
      <c r="P1478" s="10" t="inlineStr">
        <is>
          <t>fermate</t>
        </is>
      </c>
      <c r="Q1478" s="21">
        <f>IF($A1478="","",$A1478&amp;"|"&amp;$C1478)</f>
        <v/>
      </c>
      <c r="R1478" s="21">
        <f>IF($A1478="","",$A1478&amp;"|"&amp;$C1478&amp;"|"&amp;$D1478)</f>
        <v/>
      </c>
      <c r="S1478" s="21">
        <f>IF($A1478="","",IFERROR(INDEX(Offerte!$D$2:$D$200,MATCH($Q1478,Offerte!$L$2:$L$200,0)),0))</f>
        <v/>
      </c>
      <c r="T1478" s="21">
        <f>IF($A1478="","",IFERROR(INDEX(Offerte!$G$2:$G$200,MATCH($Q1478,Offerte!$L$2:$L$200,0)),"NO"))</f>
        <v/>
      </c>
    </row>
    <row r="1479">
      <c r="A1479" s="10">
        <f>IF(Offerte!$A49="","",Offerte!$A49)</f>
        <v/>
      </c>
      <c r="B1479" s="10">
        <f>IF(Offerte!$A49="","",Offerte!$B49)</f>
        <v/>
      </c>
      <c r="C1479" s="10">
        <f>IF(Offerte!$A49="","",Offerte!$C49)</f>
        <v/>
      </c>
      <c r="D1479" s="10" t="inlineStr">
        <is>
          <t>D.1.3</t>
        </is>
      </c>
      <c r="E1479" s="10" t="inlineStr">
        <is>
          <t>D</t>
        </is>
      </c>
      <c r="F1479" s="10" t="inlineStr">
        <is>
          <t>Q</t>
        </is>
      </c>
      <c r="G1479" s="10" t="inlineStr">
        <is>
          <t>higher</t>
        </is>
      </c>
      <c r="H1479" s="10" t="n">
        <v>2</v>
      </c>
      <c r="I1479" s="10" t="inlineStr">
        <is>
          <t>Display informativi connessi alle fermate</t>
        </is>
      </c>
      <c r="J1479" s="20" t="n"/>
      <c r="K1479" s="20" t="n"/>
      <c r="L1479" s="20" t="n"/>
      <c r="M1479" s="20" t="n"/>
      <c r="N1479" s="21">
        <f>IF($A1479="","",IFERROR(VALUE($J1479),0))</f>
        <v/>
      </c>
      <c r="O1479" s="21">
        <f>IF($A1479="",0,IF(OR($S1479&lt;&gt;1,COUNTA($J1479:$M1479)=0),0,IF(SUMPRODUCT(MAX(($C$5:$C$6173=$C1479)*($D$5:$D$6173=$D1479)*($S$5:$S$6173=1)*IFERROR($N$5:$N$6173*1,0)))&gt;0,ROUND($H1479*($N1479/SUMPRODUCT(MAX(($C$5:$C$6173=$C1479)*($D$5:$D$6173=$D1479)*($S$5:$S$6173=1)*IFERROR($N$5:$N$6173*1,0)))),4),0)))</f>
        <v/>
      </c>
      <c r="P1479" s="10" t="inlineStr">
        <is>
          <t>fermate</t>
        </is>
      </c>
      <c r="Q1479" s="21">
        <f>IF($A1479="","",$A1479&amp;"|"&amp;$C1479)</f>
        <v/>
      </c>
      <c r="R1479" s="21">
        <f>IF($A1479="","",$A1479&amp;"|"&amp;$C1479&amp;"|"&amp;$D1479)</f>
        <v/>
      </c>
      <c r="S1479" s="21">
        <f>IF($A1479="","",IFERROR(INDEX(Offerte!$D$2:$D$200,MATCH($Q1479,Offerte!$L$2:$L$200,0)),0))</f>
        <v/>
      </c>
      <c r="T1479" s="21">
        <f>IF($A1479="","",IFERROR(INDEX(Offerte!$G$2:$G$200,MATCH($Q1479,Offerte!$L$2:$L$200,0)),"NO"))</f>
        <v/>
      </c>
    </row>
    <row r="1480">
      <c r="A1480" s="10">
        <f>IF(Offerte!$A49="","",Offerte!$A49)</f>
        <v/>
      </c>
      <c r="B1480" s="10">
        <f>IF(Offerte!$A49="","",Offerte!$B49)</f>
        <v/>
      </c>
      <c r="C1480" s="10">
        <f>IF(Offerte!$A49="","",Offerte!$C49)</f>
        <v/>
      </c>
      <c r="D1480" s="10" t="inlineStr">
        <is>
          <t>D.2.1</t>
        </is>
      </c>
      <c r="E1480" s="10" t="inlineStr">
        <is>
          <t>D</t>
        </is>
      </c>
      <c r="F1480" s="10" t="inlineStr">
        <is>
          <t>Q</t>
        </is>
      </c>
      <c r="G1480" s="10" t="inlineStr">
        <is>
          <t>higher</t>
        </is>
      </c>
      <c r="H1480" s="10" t="n">
        <v>2</v>
      </c>
      <c r="I1480" s="10" t="inlineStr">
        <is>
          <t>Segnali tattili Loges-Vet-Evolution</t>
        </is>
      </c>
      <c r="J1480" s="20" t="n"/>
      <c r="K1480" s="20" t="n"/>
      <c r="L1480" s="20" t="n"/>
      <c r="M1480" s="20" t="n"/>
      <c r="N1480" s="21">
        <f>IF($A1480="","",IFERROR(VALUE($J1480),0))</f>
        <v/>
      </c>
      <c r="O1480" s="21">
        <f>IF($A1480="",0,IF(OR($S1480&lt;&gt;1,COUNTA($J1480:$M1480)=0),0,IF(SUMPRODUCT(MAX(($C$5:$C$6173=$C1480)*($D$5:$D$6173=$D1480)*($S$5:$S$6173=1)*IFERROR($N$5:$N$6173*1,0)))&gt;0,ROUND($H1480*($N1480/SUMPRODUCT(MAX(($C$5:$C$6173=$C1480)*($D$5:$D$6173=$D1480)*($S$5:$S$6173=1)*IFERROR($N$5:$N$6173*1,0)))),4),0)))</f>
        <v/>
      </c>
      <c r="P1480" s="10" t="inlineStr">
        <is>
          <t>fermate</t>
        </is>
      </c>
      <c r="Q1480" s="21">
        <f>IF($A1480="","",$A1480&amp;"|"&amp;$C1480)</f>
        <v/>
      </c>
      <c r="R1480" s="21">
        <f>IF($A1480="","",$A1480&amp;"|"&amp;$C1480&amp;"|"&amp;$D1480)</f>
        <v/>
      </c>
      <c r="S1480" s="21">
        <f>IF($A1480="","",IFERROR(INDEX(Offerte!$D$2:$D$200,MATCH($Q1480,Offerte!$L$2:$L$200,0)),0))</f>
        <v/>
      </c>
      <c r="T1480" s="21">
        <f>IF($A1480="","",IFERROR(INDEX(Offerte!$G$2:$G$200,MATCH($Q1480,Offerte!$L$2:$L$200,0)),"NO"))</f>
        <v/>
      </c>
    </row>
    <row r="1481">
      <c r="A1481" s="10">
        <f>IF(Offerte!$A49="","",Offerte!$A49)</f>
        <v/>
      </c>
      <c r="B1481" s="10">
        <f>IF(Offerte!$A49="","",Offerte!$B49)</f>
        <v/>
      </c>
      <c r="C1481" s="10">
        <f>IF(Offerte!$A49="","",Offerte!$C49)</f>
        <v/>
      </c>
      <c r="D1481" s="10" t="inlineStr">
        <is>
          <t>E.1.1</t>
        </is>
      </c>
      <c r="E1481" s="10" t="inlineStr">
        <is>
          <t>E</t>
        </is>
      </c>
      <c r="F1481" s="10" t="inlineStr">
        <is>
          <t>T</t>
        </is>
      </c>
      <c r="G1481" s="10" t="inlineStr">
        <is>
          <t>tabular</t>
        </is>
      </c>
      <c r="H1481" s="10" t="n">
        <v>2</v>
      </c>
      <c r="I1481" s="10" t="inlineStr">
        <is>
          <t>Mobile app con travel planner PRM</t>
        </is>
      </c>
      <c r="J1481" s="20" t="n"/>
      <c r="K1481" s="20" t="n"/>
      <c r="L1481" s="20" t="n"/>
      <c r="M1481" s="20" t="n"/>
      <c r="N1481" s="21">
        <f>IF($A1481="","",IF(IFERROR(VALUE($M1481),0)=1,1,0))</f>
        <v/>
      </c>
      <c r="O1481" s="21">
        <f>IF($A1481="",0,IF(OR($S1481&lt;&gt;1,COUNTA($J1481:$M1481)=0),0,IF($N1481=1,$H1481,0)))</f>
        <v/>
      </c>
      <c r="P1481" s="10" t="inlineStr">
        <is>
          <t>sì/no</t>
        </is>
      </c>
      <c r="Q1481" s="21">
        <f>IF($A1481="","",$A1481&amp;"|"&amp;$C1481)</f>
        <v/>
      </c>
      <c r="R1481" s="21">
        <f>IF($A1481="","",$A1481&amp;"|"&amp;$C1481&amp;"|"&amp;$D1481)</f>
        <v/>
      </c>
      <c r="S1481" s="21">
        <f>IF($A1481="","",IFERROR(INDEX(Offerte!$D$2:$D$200,MATCH($Q1481,Offerte!$L$2:$L$200,0)),0))</f>
        <v/>
      </c>
      <c r="T1481" s="21">
        <f>IF($A1481="","",IFERROR(INDEX(Offerte!$G$2:$G$200,MATCH($Q1481,Offerte!$L$2:$L$200,0)),"NO"))</f>
        <v/>
      </c>
    </row>
    <row r="1482">
      <c r="A1482" s="10">
        <f>IF(Offerte!$A49="","",Offerte!$A49)</f>
        <v/>
      </c>
      <c r="B1482" s="10">
        <f>IF(Offerte!$A49="","",Offerte!$B49)</f>
        <v/>
      </c>
      <c r="C1482" s="10">
        <f>IF(Offerte!$A49="","",Offerte!$C49)</f>
        <v/>
      </c>
      <c r="D1482" s="10" t="inlineStr">
        <is>
          <t>E.2.1</t>
        </is>
      </c>
      <c r="E1482" s="10" t="inlineStr">
        <is>
          <t>E</t>
        </is>
      </c>
      <c r="F1482" s="10" t="inlineStr">
        <is>
          <t>D</t>
        </is>
      </c>
      <c r="G1482" s="10" t="inlineStr">
        <is>
          <t>discretionary</t>
        </is>
      </c>
      <c r="H1482" s="10" t="n">
        <v>2</v>
      </c>
      <c r="I1482" s="10" t="inlineStr">
        <is>
          <t>Altre azioni informative e rapporti con gli utenti</t>
        </is>
      </c>
      <c r="J1482" s="20" t="n"/>
      <c r="K1482" s="20" t="n"/>
      <c r="L1482" s="20" t="n"/>
      <c r="M1482" s="20" t="n"/>
      <c r="N1482" s="21">
        <f>IF($A1482="","",MAX(0,MIN(1,IFERROR(VALUE($M1482),0))))</f>
        <v/>
      </c>
      <c r="O1482" s="21">
        <f>IF($A1482="",0,IF(OR($S1482&lt;&gt;1,COUNTA($J1482:$M1482)=0),0,IF(SUMPRODUCT(MAX(($C$5:$C$6173=$C1482)*($D$5:$D$6173=$D1482)*($S$5:$S$6173=1)*IFERROR($N$5:$N$6173*1,0)))&gt;0,ROUND($H1482*($N1482/SUMPRODUCT(MAX(($C$5:$C$6173=$C1482)*($D$5:$D$6173=$D1482)*($S$5:$S$6173=1)*IFERROR($N$5:$N$6173*1,0)))),4),0)))</f>
        <v/>
      </c>
      <c r="P1482" s="10" t="inlineStr">
        <is>
          <t>coeff.</t>
        </is>
      </c>
      <c r="Q1482" s="21">
        <f>IF($A1482="","",$A1482&amp;"|"&amp;$C1482)</f>
        <v/>
      </c>
      <c r="R1482" s="21">
        <f>IF($A1482="","",$A1482&amp;"|"&amp;$C1482&amp;"|"&amp;$D1482)</f>
        <v/>
      </c>
      <c r="S1482" s="21">
        <f>IF($A1482="","",IFERROR(INDEX(Offerte!$D$2:$D$200,MATCH($Q1482,Offerte!$L$2:$L$200,0)),0))</f>
        <v/>
      </c>
      <c r="T1482" s="21">
        <f>IF($A1482="","",IFERROR(INDEX(Offerte!$G$2:$G$200,MATCH($Q1482,Offerte!$L$2:$L$200,0)),"NO"))</f>
        <v/>
      </c>
    </row>
    <row r="1483">
      <c r="A1483" s="10">
        <f>IF(Offerte!$A49="","",Offerte!$A49)</f>
        <v/>
      </c>
      <c r="B1483" s="10">
        <f>IF(Offerte!$A49="","",Offerte!$B49)</f>
        <v/>
      </c>
      <c r="C1483" s="10">
        <f>IF(Offerte!$A49="","",Offerte!$C49)</f>
        <v/>
      </c>
      <c r="D1483" s="10" t="inlineStr">
        <is>
          <t>F.1.1</t>
        </is>
      </c>
      <c r="E1483" s="10" t="inlineStr">
        <is>
          <t>F</t>
        </is>
      </c>
      <c r="F1483" s="10" t="inlineStr">
        <is>
          <t>Q</t>
        </is>
      </c>
      <c r="G1483" s="10" t="inlineStr">
        <is>
          <t>lower</t>
        </is>
      </c>
      <c r="H1483" s="10" t="n">
        <v>7</v>
      </c>
      <c r="I1483" s="10" t="inlineStr">
        <is>
          <t>Performance ambientali del parco mezzi adibito al servizio - I_CEA</t>
        </is>
      </c>
      <c r="J1483" s="20" t="n"/>
      <c r="K1483" s="20" t="n"/>
      <c r="L1483" s="20" t="n"/>
      <c r="M1483" s="20" t="n"/>
      <c r="N1483" s="21">
        <f>IF($A1483="","",IFERROR(VALUE($J1483),0))</f>
        <v/>
      </c>
      <c r="O1483" s="21">
        <f>IF($A1483="",0,IF(OR($S1483&lt;&gt;1,COUNTA($J1483:$M1483)=0),0,IF(AND(IFERROR(AGGREGATE(15,6,$N$5:$N$6173/(($C$5:$C$6173=$C1483)*($D$5:$D$6173=$D1483)*($S$5:$S$6173=1)*($N$5:$N$6173&gt;0)),1),0)&gt;0,$N1483&gt;0),ROUND($H1483*(IFERROR(AGGREGATE(15,6,$N$5:$N$6173/(($C$5:$C$6173=$C1483)*($D$5:$D$6173=$D1483)*($S$5:$S$6173=1)*($N$5:$N$6173&gt;0)),1),0)/$N1483),4),0)))</f>
        <v/>
      </c>
      <c r="P1483" s="10" t="inlineStr">
        <is>
          <t>indice</t>
        </is>
      </c>
      <c r="Q1483" s="21">
        <f>IF($A1483="","",$A1483&amp;"|"&amp;$C1483)</f>
        <v/>
      </c>
      <c r="R1483" s="21">
        <f>IF($A1483="","",$A1483&amp;"|"&amp;$C1483&amp;"|"&amp;$D1483)</f>
        <v/>
      </c>
      <c r="S1483" s="21">
        <f>IF($A1483="","",IFERROR(INDEX(Offerte!$D$2:$D$200,MATCH($Q1483,Offerte!$L$2:$L$200,0)),0))</f>
        <v/>
      </c>
      <c r="T1483" s="21">
        <f>IF($A1483="","",IFERROR(INDEX(Offerte!$G$2:$G$200,MATCH($Q1483,Offerte!$L$2:$L$200,0)),"NO"))</f>
        <v/>
      </c>
    </row>
    <row r="1484">
      <c r="A1484" s="10">
        <f>IF(Offerte!$A49="","",Offerte!$A49)</f>
        <v/>
      </c>
      <c r="B1484" s="10">
        <f>IF(Offerte!$A49="","",Offerte!$B49)</f>
        <v/>
      </c>
      <c r="C1484" s="10">
        <f>IF(Offerte!$A49="","",Offerte!$C49)</f>
        <v/>
      </c>
      <c r="D1484" s="10" t="inlineStr">
        <is>
          <t>F.2.1</t>
        </is>
      </c>
      <c r="E1484" s="10" t="inlineStr">
        <is>
          <t>F</t>
        </is>
      </c>
      <c r="F1484" s="10" t="inlineStr">
        <is>
          <t>Q</t>
        </is>
      </c>
      <c r="G1484" s="10" t="inlineStr">
        <is>
          <t>higher</t>
        </is>
      </c>
      <c r="H1484" s="10" t="n">
        <v>2</v>
      </c>
      <c r="I1484" s="10" t="inlineStr">
        <is>
          <t>Tasso di copertura del servizio con dispositivi ECO-DRIVER</t>
        </is>
      </c>
      <c r="J1484" s="20" t="n"/>
      <c r="K1484" s="20" t="n"/>
      <c r="L1484" s="20" t="n"/>
      <c r="M1484" s="20" t="n"/>
      <c r="N1484" s="21">
        <f>IF($A1484="","",IFERROR(VALUE($K1484)/VALUE($L1484),IFERROR(VALUE($J1484),0)))</f>
        <v/>
      </c>
      <c r="O1484" s="21">
        <f>IF($A1484="",0,IF(OR($S1484&lt;&gt;1,COUNTA($J1484:$M1484)=0),0,IF(SUMPRODUCT(MAX(($C$5:$C$6173=$C1484)*($D$5:$D$6173=$D1484)*($S$5:$S$6173=1)*IFERROR($N$5:$N$6173*1,0)))&gt;0,ROUND($H1484*($N1484/SUMPRODUCT(MAX(($C$5:$C$6173=$C1484)*($D$5:$D$6173=$D1484)*($S$5:$S$6173=1)*IFERROR($N$5:$N$6173*1,0)))),4),0)))</f>
        <v/>
      </c>
      <c r="P1484" s="10" t="inlineStr">
        <is>
          <t>Autobus attrezzati con dispositivi ECO-DRIVER / Autobus totali in offerta, incluse scorte</t>
        </is>
      </c>
      <c r="Q1484" s="21">
        <f>IF($A1484="","",$A1484&amp;"|"&amp;$C1484)</f>
        <v/>
      </c>
      <c r="R1484" s="21">
        <f>IF($A1484="","",$A1484&amp;"|"&amp;$C1484&amp;"|"&amp;$D1484)</f>
        <v/>
      </c>
      <c r="S1484" s="21">
        <f>IF($A1484="","",IFERROR(INDEX(Offerte!$D$2:$D$200,MATCH($Q1484,Offerte!$L$2:$L$200,0)),0))</f>
        <v/>
      </c>
      <c r="T1484" s="21">
        <f>IF($A1484="","",IFERROR(INDEX(Offerte!$G$2:$G$200,MATCH($Q1484,Offerte!$L$2:$L$200,0)),"NO"))</f>
        <v/>
      </c>
    </row>
    <row r="1485">
      <c r="A1485" s="10">
        <f>IF(Offerte!$A49="","",Offerte!$A49)</f>
        <v/>
      </c>
      <c r="B1485" s="10">
        <f>IF(Offerte!$A49="","",Offerte!$B49)</f>
        <v/>
      </c>
      <c r="C1485" s="10">
        <f>IF(Offerte!$A49="","",Offerte!$C49)</f>
        <v/>
      </c>
      <c r="D1485" s="10" t="inlineStr">
        <is>
          <t>F.3.1</t>
        </is>
      </c>
      <c r="E1485" s="10" t="inlineStr">
        <is>
          <t>F</t>
        </is>
      </c>
      <c r="F1485" s="10" t="inlineStr">
        <is>
          <t>Q</t>
        </is>
      </c>
      <c r="G1485" s="10" t="inlineStr">
        <is>
          <t>higher</t>
        </is>
      </c>
      <c r="H1485" s="10" t="n">
        <v>2</v>
      </c>
      <c r="I1485" s="10" t="inlineStr">
        <is>
          <t>Autoproduzione consumi elettrici per trazione</t>
        </is>
      </c>
      <c r="J1485" s="20" t="n"/>
      <c r="K1485" s="20" t="n"/>
      <c r="L1485" s="20" t="n"/>
      <c r="M1485" s="20" t="n"/>
      <c r="N1485" s="21">
        <f>IF($A1485="","",IFERROR(VALUE($J1485),0))</f>
        <v/>
      </c>
      <c r="O1485" s="21">
        <f>IF($A1485="",0,IF(OR($S1485&lt;&gt;1,COUNTA($J1485:$M1485)=0),0,IF(SUMPRODUCT(MAX(($C$5:$C$6173=$C1485)*($D$5:$D$6173=$D1485)*($S$5:$S$6173=1)*IFERROR($N$5:$N$6173*1,0)))&gt;0,ROUND($H1485*($N1485/SUMPRODUCT(MAX(($C$5:$C$6173=$C1485)*($D$5:$D$6173=$D1485)*($S$5:$S$6173=1)*IFERROR($N$5:$N$6173*1,0)))),4),0)))</f>
        <v/>
      </c>
      <c r="P1485" s="10" t="inlineStr">
        <is>
          <t>kWh/anno</t>
        </is>
      </c>
      <c r="Q1485" s="21">
        <f>IF($A1485="","",$A1485&amp;"|"&amp;$C1485)</f>
        <v/>
      </c>
      <c r="R1485" s="21">
        <f>IF($A1485="","",$A1485&amp;"|"&amp;$C1485&amp;"|"&amp;$D1485)</f>
        <v/>
      </c>
      <c r="S1485" s="21">
        <f>IF($A1485="","",IFERROR(INDEX(Offerte!$D$2:$D$200,MATCH($Q1485,Offerte!$L$2:$L$200,0)),0))</f>
        <v/>
      </c>
      <c r="T1485" s="21">
        <f>IF($A1485="","",IFERROR(INDEX(Offerte!$G$2:$G$200,MATCH($Q1485,Offerte!$L$2:$L$200,0)),"NO"))</f>
        <v/>
      </c>
    </row>
    <row r="1486">
      <c r="A1486" s="10">
        <f>IF(Offerte!$A49="","",Offerte!$A49)</f>
        <v/>
      </c>
      <c r="B1486" s="10">
        <f>IF(Offerte!$A49="","",Offerte!$B49)</f>
        <v/>
      </c>
      <c r="C1486" s="10">
        <f>IF(Offerte!$A49="","",Offerte!$C49)</f>
        <v/>
      </c>
      <c r="D1486" s="10" t="inlineStr">
        <is>
          <t>F.4.1</t>
        </is>
      </c>
      <c r="E1486" s="10" t="inlineStr">
        <is>
          <t>F</t>
        </is>
      </c>
      <c r="F1486" s="10" t="inlineStr">
        <is>
          <t>Q</t>
        </is>
      </c>
      <c r="G1486" s="10" t="inlineStr">
        <is>
          <t>soil</t>
        </is>
      </c>
      <c r="H1486" s="10" t="n">
        <v>2</v>
      </c>
      <c r="I1486" s="10" t="inlineStr">
        <is>
          <t>Indice di consumo di suolo</t>
        </is>
      </c>
      <c r="J1486" s="20" t="n"/>
      <c r="K1486" s="20" t="n"/>
      <c r="L1486" s="20" t="n"/>
      <c r="M1486" s="20" t="n"/>
      <c r="N1486" s="21">
        <f>IF($A1486="","",IFERROR(VALUE($J1486),0))</f>
        <v/>
      </c>
      <c r="O1486" s="21">
        <f>IF($A1486="",0,IF(OR($S1486&lt;&gt;1,COUNTA($J1486:$M1486)=0),0,IF($N1486&lt;=0,$H1486,IF(SUMPRODUCT(MAX(($C$5:$C$6173=$C1486)*($D$5:$D$6173=$D1486)*($S$5:$S$6173=1)*IFERROR($N$5:$N$6173*1,0)))&gt;0,ROUND($H1486*((SUMPRODUCT(MAX(($C$5:$C$6173=$C1486)*($D$5:$D$6173=$D1486)*($S$5:$S$6173=1)*IFERROR($N$5:$N$6173*1,0)))-$N1486)/SUMPRODUCT(MAX(($C$5:$C$6173=$C1486)*($D$5:$D$6173=$D1486)*($S$5:$S$6173=1)*IFERROR($N$5:$N$6173*1,0)))),4),0))))</f>
        <v/>
      </c>
      <c r="P1486" s="10" t="inlineStr">
        <is>
          <t>m2</t>
        </is>
      </c>
      <c r="Q1486" s="21">
        <f>IF($A1486="","",$A1486&amp;"|"&amp;$C1486)</f>
        <v/>
      </c>
      <c r="R1486" s="21">
        <f>IF($A1486="","",$A1486&amp;"|"&amp;$C1486&amp;"|"&amp;$D1486)</f>
        <v/>
      </c>
      <c r="S1486" s="21">
        <f>IF($A1486="","",IFERROR(INDEX(Offerte!$D$2:$D$200,MATCH($Q1486,Offerte!$L$2:$L$200,0)),0))</f>
        <v/>
      </c>
      <c r="T1486" s="21">
        <f>IF($A1486="","",IFERROR(INDEX(Offerte!$G$2:$G$200,MATCH($Q1486,Offerte!$L$2:$L$200,0)),"NO"))</f>
        <v/>
      </c>
    </row>
    <row r="1487">
      <c r="A1487" s="10">
        <f>IF(Offerte!$A49="","",Offerte!$A49)</f>
        <v/>
      </c>
      <c r="B1487" s="10">
        <f>IF(Offerte!$A49="","",Offerte!$B49)</f>
        <v/>
      </c>
      <c r="C1487" s="10">
        <f>IF(Offerte!$A49="","",Offerte!$C49)</f>
        <v/>
      </c>
      <c r="D1487" s="10" t="inlineStr">
        <is>
          <t>F.5.1</t>
        </is>
      </c>
      <c r="E1487" s="10" t="inlineStr">
        <is>
          <t>F</t>
        </is>
      </c>
      <c r="F1487" s="10" t="inlineStr">
        <is>
          <t>T</t>
        </is>
      </c>
      <c r="G1487" s="10" t="inlineStr">
        <is>
          <t>tabular</t>
        </is>
      </c>
      <c r="H1487" s="10" t="n">
        <v>1</v>
      </c>
      <c r="I1487" s="10" t="inlineStr">
        <is>
          <t>Rendicontazione di sostenibilità ambientale</t>
        </is>
      </c>
      <c r="J1487" s="20" t="n"/>
      <c r="K1487" s="20" t="n"/>
      <c r="L1487" s="20" t="n"/>
      <c r="M1487" s="20" t="n"/>
      <c r="N1487" s="21">
        <f>IF($A1487="","",IF(IFERROR(VALUE($M1487),0)=1,1,0))</f>
        <v/>
      </c>
      <c r="O1487" s="21">
        <f>IF($A1487="",0,IF(OR($S1487&lt;&gt;1,COUNTA($J1487:$M1487)=0),0,IF($N1487=1,$H1487,0)))</f>
        <v/>
      </c>
      <c r="P1487" s="10" t="inlineStr">
        <is>
          <t>sì/no</t>
        </is>
      </c>
      <c r="Q1487" s="21">
        <f>IF($A1487="","",$A1487&amp;"|"&amp;$C1487)</f>
        <v/>
      </c>
      <c r="R1487" s="21">
        <f>IF($A1487="","",$A1487&amp;"|"&amp;$C1487&amp;"|"&amp;$D1487)</f>
        <v/>
      </c>
      <c r="S1487" s="21">
        <f>IF($A1487="","",IFERROR(INDEX(Offerte!$D$2:$D$200,MATCH($Q1487,Offerte!$L$2:$L$200,0)),0))</f>
        <v/>
      </c>
      <c r="T1487" s="21">
        <f>IF($A1487="","",IFERROR(INDEX(Offerte!$G$2:$G$200,MATCH($Q1487,Offerte!$L$2:$L$200,0)),"NO"))</f>
        <v/>
      </c>
    </row>
    <row r="1488">
      <c r="A1488" s="10">
        <f>IF(Offerte!$A49="","",Offerte!$A49)</f>
        <v/>
      </c>
      <c r="B1488" s="10">
        <f>IF(Offerte!$A49="","",Offerte!$B49)</f>
        <v/>
      </c>
      <c r="C1488" s="10">
        <f>IF(Offerte!$A49="","",Offerte!$C49)</f>
        <v/>
      </c>
      <c r="D1488" s="10" t="inlineStr">
        <is>
          <t>G.1.1</t>
        </is>
      </c>
      <c r="E1488" s="10" t="inlineStr">
        <is>
          <t>G</t>
        </is>
      </c>
      <c r="F1488" s="10" t="inlineStr">
        <is>
          <t>D</t>
        </is>
      </c>
      <c r="G1488" s="10" t="inlineStr">
        <is>
          <t>discretionary</t>
        </is>
      </c>
      <c r="H1488" s="10" t="n">
        <v>2</v>
      </c>
      <c r="I1488" s="10" t="inlineStr">
        <is>
          <t>Qualità del progetto di centrale di controllo aziendale</t>
        </is>
      </c>
      <c r="J1488" s="20" t="n"/>
      <c r="K1488" s="20" t="n"/>
      <c r="L1488" s="20" t="n"/>
      <c r="M1488" s="20" t="n"/>
      <c r="N1488" s="21">
        <f>IF($A1488="","",MAX(0,MIN(1,IFERROR(VALUE($M1488),0))))</f>
        <v/>
      </c>
      <c r="O1488" s="21">
        <f>IF($A1488="",0,IF(OR($S1488&lt;&gt;1,COUNTA($J1488:$M1488)=0),0,IF(SUMPRODUCT(MAX(($C$5:$C$6173=$C1488)*($D$5:$D$6173=$D1488)*($S$5:$S$6173=1)*IFERROR($N$5:$N$6173*1,0)))&gt;0,ROUND($H1488*($N1488/SUMPRODUCT(MAX(($C$5:$C$6173=$C1488)*($D$5:$D$6173=$D1488)*($S$5:$S$6173=1)*IFERROR($N$5:$N$6173*1,0)))),4),0)))</f>
        <v/>
      </c>
      <c r="P1488" s="10" t="inlineStr">
        <is>
          <t>coeff.</t>
        </is>
      </c>
      <c r="Q1488" s="21">
        <f>IF($A1488="","",$A1488&amp;"|"&amp;$C1488)</f>
        <v/>
      </c>
      <c r="R1488" s="21">
        <f>IF($A1488="","",$A1488&amp;"|"&amp;$C1488&amp;"|"&amp;$D1488)</f>
        <v/>
      </c>
      <c r="S1488" s="21">
        <f>IF($A1488="","",IFERROR(INDEX(Offerte!$D$2:$D$200,MATCH($Q1488,Offerte!$L$2:$L$200,0)),0))</f>
        <v/>
      </c>
      <c r="T1488" s="21">
        <f>IF($A1488="","",IFERROR(INDEX(Offerte!$G$2:$G$200,MATCH($Q1488,Offerte!$L$2:$L$200,0)),"NO"))</f>
        <v/>
      </c>
    </row>
    <row r="1489">
      <c r="A1489" s="10">
        <f>IF(Offerte!$A49="","",Offerte!$A49)</f>
        <v/>
      </c>
      <c r="B1489" s="10">
        <f>IF(Offerte!$A49="","",Offerte!$B49)</f>
        <v/>
      </c>
      <c r="C1489" s="10">
        <f>IF(Offerte!$A49="","",Offerte!$C49)</f>
        <v/>
      </c>
      <c r="D1489" s="10" t="inlineStr">
        <is>
          <t>G.2.1</t>
        </is>
      </c>
      <c r="E1489" s="10" t="inlineStr">
        <is>
          <t>G</t>
        </is>
      </c>
      <c r="F1489" s="10" t="inlineStr">
        <is>
          <t>T</t>
        </is>
      </c>
      <c r="G1489" s="10" t="inlineStr">
        <is>
          <t>tabular</t>
        </is>
      </c>
      <c r="H1489" s="10" t="n">
        <v>1</v>
      </c>
      <c r="I1489" s="10" t="inlineStr">
        <is>
          <t>Certificazione ISO 45001</t>
        </is>
      </c>
      <c r="J1489" s="20" t="n"/>
      <c r="K1489" s="20" t="n"/>
      <c r="L1489" s="20" t="n"/>
      <c r="M1489" s="20" t="n"/>
      <c r="N1489" s="21">
        <f>IF($A1489="","",IF(IFERROR(VALUE($M1489),0)=1,1,0))</f>
        <v/>
      </c>
      <c r="O1489" s="21">
        <f>IF($A1489="",0,IF(OR($S1489&lt;&gt;1,COUNTA($J1489:$M1489)=0),0,IF($N1489=1,$H1489,0)))</f>
        <v/>
      </c>
      <c r="P1489" s="10" t="inlineStr">
        <is>
          <t>sì/no</t>
        </is>
      </c>
      <c r="Q1489" s="21">
        <f>IF($A1489="","",$A1489&amp;"|"&amp;$C1489)</f>
        <v/>
      </c>
      <c r="R1489" s="21">
        <f>IF($A1489="","",$A1489&amp;"|"&amp;$C1489&amp;"|"&amp;$D1489)</f>
        <v/>
      </c>
      <c r="S1489" s="21">
        <f>IF($A1489="","",IFERROR(INDEX(Offerte!$D$2:$D$200,MATCH($Q1489,Offerte!$L$2:$L$200,0)),0))</f>
        <v/>
      </c>
      <c r="T1489" s="21">
        <f>IF($A1489="","",IFERROR(INDEX(Offerte!$G$2:$G$200,MATCH($Q1489,Offerte!$L$2:$L$200,0)),"NO"))</f>
        <v/>
      </c>
    </row>
    <row r="1490">
      <c r="A1490" s="10">
        <f>IF(Offerte!$A49="","",Offerte!$A49)</f>
        <v/>
      </c>
      <c r="B1490" s="10">
        <f>IF(Offerte!$A49="","",Offerte!$B49)</f>
        <v/>
      </c>
      <c r="C1490" s="10">
        <f>IF(Offerte!$A49="","",Offerte!$C49)</f>
        <v/>
      </c>
      <c r="D1490" s="10" t="inlineStr">
        <is>
          <t>G.3.1</t>
        </is>
      </c>
      <c r="E1490" s="10" t="inlineStr">
        <is>
          <t>G</t>
        </is>
      </c>
      <c r="F1490" s="10" t="inlineStr">
        <is>
          <t>T</t>
        </is>
      </c>
      <c r="G1490" s="10" t="inlineStr">
        <is>
          <t>tabular</t>
        </is>
      </c>
      <c r="H1490" s="10" t="n">
        <v>1</v>
      </c>
      <c r="I1490" s="10" t="inlineStr">
        <is>
          <t>Certificazioni di responsabilità sociale</t>
        </is>
      </c>
      <c r="J1490" s="20" t="n"/>
      <c r="K1490" s="20" t="n"/>
      <c r="L1490" s="20" t="n"/>
      <c r="M1490" s="20" t="n"/>
      <c r="N1490" s="21">
        <f>IF($A1490="","",IF(IFERROR(VALUE($M1490),0)=1,1,0))</f>
        <v/>
      </c>
      <c r="O1490" s="21">
        <f>IF($A1490="",0,IF(OR($S1490&lt;&gt;1,COUNTA($J1490:$M1490)=0),0,IF($N1490=1,$H1490,0)))</f>
        <v/>
      </c>
      <c r="P1490" s="10" t="inlineStr">
        <is>
          <t>sì/no</t>
        </is>
      </c>
      <c r="Q1490" s="21">
        <f>IF($A1490="","",$A1490&amp;"|"&amp;$C1490)</f>
        <v/>
      </c>
      <c r="R1490" s="21">
        <f>IF($A1490="","",$A1490&amp;"|"&amp;$C1490&amp;"|"&amp;$D1490)</f>
        <v/>
      </c>
      <c r="S1490" s="21">
        <f>IF($A1490="","",IFERROR(INDEX(Offerte!$D$2:$D$200,MATCH($Q1490,Offerte!$L$2:$L$200,0)),0))</f>
        <v/>
      </c>
      <c r="T1490" s="21">
        <f>IF($A1490="","",IFERROR(INDEX(Offerte!$G$2:$G$200,MATCH($Q1490,Offerte!$L$2:$L$200,0)),"NO"))</f>
        <v/>
      </c>
    </row>
    <row r="1491">
      <c r="A1491" s="10">
        <f>IF(Offerte!$A49="","",Offerte!$A49)</f>
        <v/>
      </c>
      <c r="B1491" s="10">
        <f>IF(Offerte!$A49="","",Offerte!$B49)</f>
        <v/>
      </c>
      <c r="C1491" s="10">
        <f>IF(Offerte!$A49="","",Offerte!$C49)</f>
        <v/>
      </c>
      <c r="D1491" s="10" t="inlineStr">
        <is>
          <t>G.4.1</t>
        </is>
      </c>
      <c r="E1491" s="10" t="inlineStr">
        <is>
          <t>G</t>
        </is>
      </c>
      <c r="F1491" s="10" t="inlineStr">
        <is>
          <t>D</t>
        </is>
      </c>
      <c r="G1491" s="10" t="inlineStr">
        <is>
          <t>discretionary</t>
        </is>
      </c>
      <c r="H1491" s="10" t="n">
        <v>2</v>
      </c>
      <c r="I1491" s="10" t="inlineStr">
        <is>
          <t>Qualità del piano di formazione del personale</t>
        </is>
      </c>
      <c r="J1491" s="20" t="n"/>
      <c r="K1491" s="20" t="n"/>
      <c r="L1491" s="20" t="n"/>
      <c r="M1491" s="20" t="n"/>
      <c r="N1491" s="21">
        <f>IF($A1491="","",MAX(0,MIN(1,IFERROR(VALUE($M1491),0))))</f>
        <v/>
      </c>
      <c r="O1491" s="21">
        <f>IF($A1491="",0,IF(OR($S1491&lt;&gt;1,COUNTA($J1491:$M1491)=0),0,IF(SUMPRODUCT(MAX(($C$5:$C$6173=$C1491)*($D$5:$D$6173=$D1491)*($S$5:$S$6173=1)*IFERROR($N$5:$N$6173*1,0)))&gt;0,ROUND($H1491*($N1491/SUMPRODUCT(MAX(($C$5:$C$6173=$C1491)*($D$5:$D$6173=$D1491)*($S$5:$S$6173=1)*IFERROR($N$5:$N$6173*1,0)))),4),0)))</f>
        <v/>
      </c>
      <c r="P1491" s="10" t="inlineStr">
        <is>
          <t>coeff.</t>
        </is>
      </c>
      <c r="Q1491" s="21">
        <f>IF($A1491="","",$A1491&amp;"|"&amp;$C1491)</f>
        <v/>
      </c>
      <c r="R1491" s="21">
        <f>IF($A1491="","",$A1491&amp;"|"&amp;$C1491&amp;"|"&amp;$D1491)</f>
        <v/>
      </c>
      <c r="S1491" s="21">
        <f>IF($A1491="","",IFERROR(INDEX(Offerte!$D$2:$D$200,MATCH($Q1491,Offerte!$L$2:$L$200,0)),0))</f>
        <v/>
      </c>
      <c r="T1491" s="21">
        <f>IF($A1491="","",IFERROR(INDEX(Offerte!$G$2:$G$200,MATCH($Q1491,Offerte!$L$2:$L$200,0)),"NO"))</f>
        <v/>
      </c>
    </row>
    <row r="1492">
      <c r="A1492" s="10">
        <f>IF(Offerte!$A49="","",Offerte!$A49)</f>
        <v/>
      </c>
      <c r="B1492" s="10">
        <f>IF(Offerte!$A49="","",Offerte!$B49)</f>
        <v/>
      </c>
      <c r="C1492" s="10">
        <f>IF(Offerte!$A49="","",Offerte!$C49)</f>
        <v/>
      </c>
      <c r="D1492" s="10" t="inlineStr">
        <is>
          <t>G.5.1</t>
        </is>
      </c>
      <c r="E1492" s="10" t="inlineStr">
        <is>
          <t>G</t>
        </is>
      </c>
      <c r="F1492" s="10" t="inlineStr">
        <is>
          <t>T</t>
        </is>
      </c>
      <c r="G1492" s="10" t="inlineStr">
        <is>
          <t>tabular</t>
        </is>
      </c>
      <c r="H1492" s="10" t="n">
        <v>1</v>
      </c>
      <c r="I1492" s="10" t="inlineStr">
        <is>
          <t>Impegno al mantenimento delle garanzie del contratto di secondo livello del gestore uscente</t>
        </is>
      </c>
      <c r="J1492" s="20" t="n"/>
      <c r="K1492" s="20" t="n"/>
      <c r="L1492" s="20" t="n"/>
      <c r="M1492" s="20" t="n"/>
      <c r="N1492" s="21">
        <f>IF($A1492="","",IF(IFERROR(VALUE($M1492),0)=1,1,0))</f>
        <v/>
      </c>
      <c r="O1492" s="21">
        <f>IF($A1492="",0,IF(OR($S1492&lt;&gt;1,COUNTA($J1492:$M1492)=0),0,IF($N1492=1,$H1492,0)))</f>
        <v/>
      </c>
      <c r="P1492" s="10" t="inlineStr">
        <is>
          <t>sì/no</t>
        </is>
      </c>
      <c r="Q1492" s="21">
        <f>IF($A1492="","",$A1492&amp;"|"&amp;$C1492)</f>
        <v/>
      </c>
      <c r="R1492" s="21">
        <f>IF($A1492="","",$A1492&amp;"|"&amp;$C1492&amp;"|"&amp;$D1492)</f>
        <v/>
      </c>
      <c r="S1492" s="21">
        <f>IF($A1492="","",IFERROR(INDEX(Offerte!$D$2:$D$200,MATCH($Q1492,Offerte!$L$2:$L$200,0)),0))</f>
        <v/>
      </c>
      <c r="T1492" s="21">
        <f>IF($A1492="","",IFERROR(INDEX(Offerte!$G$2:$G$200,MATCH($Q1492,Offerte!$L$2:$L$200,0)),"NO"))</f>
        <v/>
      </c>
    </row>
    <row r="1493">
      <c r="A1493" s="10">
        <f>IF(Offerte!$A50="","",Offerte!$A50)</f>
        <v/>
      </c>
      <c r="B1493" s="10">
        <f>IF(Offerte!$A50="","",Offerte!$B50)</f>
        <v/>
      </c>
      <c r="C1493" s="10">
        <f>IF(Offerte!$A50="","",Offerte!$C50)</f>
        <v/>
      </c>
      <c r="D1493" s="10" t="inlineStr">
        <is>
          <t>A.1.1</t>
        </is>
      </c>
      <c r="E1493" s="10" t="inlineStr">
        <is>
          <t>A</t>
        </is>
      </c>
      <c r="F1493" s="10" t="inlineStr">
        <is>
          <t>Q</t>
        </is>
      </c>
      <c r="G1493" s="10" t="inlineStr">
        <is>
          <t>higher</t>
        </is>
      </c>
      <c r="H1493" s="10" t="n">
        <v>3</v>
      </c>
      <c r="I1493" s="10" t="inlineStr">
        <is>
          <t>Tasso aggiuntivo di corse controllate</t>
        </is>
      </c>
      <c r="J1493" s="20" t="n"/>
      <c r="K1493" s="20" t="n"/>
      <c r="L1493" s="20" t="n"/>
      <c r="M1493" s="20" t="n"/>
      <c r="N1493" s="21">
        <f>IF($A1493="","",IFERROR(VALUE($K1493)/VALUE($L1493)*100,IFERROR(VALUE($J1493),0)))</f>
        <v/>
      </c>
      <c r="O1493" s="21">
        <f>IF($A1493="",0,IF(OR($S1493&lt;&gt;1,COUNTA($J1493:$M1493)=0),0,IF(SUMPRODUCT(MAX(($C$5:$C$6173=$C1493)*($D$5:$D$6173=$D1493)*($S$5:$S$6173=1)*IFERROR($N$5:$N$6173*1,0)))&gt;0,ROUND($H1493*($N1493/SUMPRODUCT(MAX(($C$5:$C$6173=$C1493)*($D$5:$D$6173=$D1493)*($S$5:$S$6173=1)*IFERROR($N$5:$N$6173*1,0)))),4),0)))</f>
        <v/>
      </c>
      <c r="P1493" s="10" t="inlineStr">
        <is>
          <t>Corse controllate annue / Corse programmate annue</t>
        </is>
      </c>
      <c r="Q1493" s="21">
        <f>IF($A1493="","",$A1493&amp;"|"&amp;$C1493)</f>
        <v/>
      </c>
      <c r="R1493" s="21">
        <f>IF($A1493="","",$A1493&amp;"|"&amp;$C1493&amp;"|"&amp;$D1493)</f>
        <v/>
      </c>
      <c r="S1493" s="21">
        <f>IF($A1493="","",IFERROR(INDEX(Offerte!$D$2:$D$200,MATCH($Q1493,Offerte!$L$2:$L$200,0)),0))</f>
        <v/>
      </c>
      <c r="T1493" s="21">
        <f>IF($A1493="","",IFERROR(INDEX(Offerte!$G$2:$G$200,MATCH($Q1493,Offerte!$L$2:$L$200,0)),"NO"))</f>
        <v/>
      </c>
    </row>
    <row r="1494">
      <c r="A1494" s="10">
        <f>IF(Offerte!$A50="","",Offerte!$A50)</f>
        <v/>
      </c>
      <c r="B1494" s="10">
        <f>IF(Offerte!$A50="","",Offerte!$B50)</f>
        <v/>
      </c>
      <c r="C1494" s="10">
        <f>IF(Offerte!$A50="","",Offerte!$C50)</f>
        <v/>
      </c>
      <c r="D1494" s="10" t="inlineStr">
        <is>
          <t>A.1.2</t>
        </is>
      </c>
      <c r="E1494" s="10" t="inlineStr">
        <is>
          <t>A</t>
        </is>
      </c>
      <c r="F1494" s="10" t="inlineStr">
        <is>
          <t>Q</t>
        </is>
      </c>
      <c r="G1494" s="10" t="inlineStr">
        <is>
          <t>higher</t>
        </is>
      </c>
      <c r="H1494" s="10" t="n">
        <v>4</v>
      </c>
      <c r="I1494" s="10" t="inlineStr">
        <is>
          <t>Numero aggiuntivo di passeggeri controllati</t>
        </is>
      </c>
      <c r="J1494" s="20" t="n"/>
      <c r="K1494" s="20" t="n"/>
      <c r="L1494" s="20" t="n"/>
      <c r="M1494" s="20" t="n"/>
      <c r="N1494" s="21">
        <f>IF($A1494="","",IFERROR(VALUE($J1494),0))</f>
        <v/>
      </c>
      <c r="O1494" s="21">
        <f>IF($A1494="",0,IF(OR($S1494&lt;&gt;1,COUNTA($J1494:$M1494)=0),0,IF(SUMPRODUCT(MAX(($C$5:$C$6173=$C1494)*($D$5:$D$6173=$D1494)*($S$5:$S$6173=1)*IFERROR($N$5:$N$6173*1,0)))&gt;0,ROUND($H1494*($N1494/SUMPRODUCT(MAX(($C$5:$C$6173=$C1494)*($D$5:$D$6173=$D1494)*($S$5:$S$6173=1)*IFERROR($N$5:$N$6173*1,0)))),4),0)))</f>
        <v/>
      </c>
      <c r="P1494" s="10" t="inlineStr">
        <is>
          <t>passeggeri/anno</t>
        </is>
      </c>
      <c r="Q1494" s="21">
        <f>IF($A1494="","",$A1494&amp;"|"&amp;$C1494)</f>
        <v/>
      </c>
      <c r="R1494" s="21">
        <f>IF($A1494="","",$A1494&amp;"|"&amp;$C1494&amp;"|"&amp;$D1494)</f>
        <v/>
      </c>
      <c r="S1494" s="21">
        <f>IF($A1494="","",IFERROR(INDEX(Offerte!$D$2:$D$200,MATCH($Q1494,Offerte!$L$2:$L$200,0)),0))</f>
        <v/>
      </c>
      <c r="T1494" s="21">
        <f>IF($A1494="","",IFERROR(INDEX(Offerte!$G$2:$G$200,MATCH($Q1494,Offerte!$L$2:$L$200,0)),"NO"))</f>
        <v/>
      </c>
    </row>
    <row r="1495">
      <c r="A1495" s="10">
        <f>IF(Offerte!$A50="","",Offerte!$A50)</f>
        <v/>
      </c>
      <c r="B1495" s="10">
        <f>IF(Offerte!$A50="","",Offerte!$B50)</f>
        <v/>
      </c>
      <c r="C1495" s="10">
        <f>IF(Offerte!$A50="","",Offerte!$C50)</f>
        <v/>
      </c>
      <c r="D1495" s="10" t="inlineStr">
        <is>
          <t>B.1.1</t>
        </is>
      </c>
      <c r="E1495" s="10" t="inlineStr">
        <is>
          <t>B</t>
        </is>
      </c>
      <c r="F1495" s="10" t="inlineStr">
        <is>
          <t>Q</t>
        </is>
      </c>
      <c r="G1495" s="10" t="inlineStr">
        <is>
          <t>higher</t>
        </is>
      </c>
      <c r="H1495" s="10" t="n">
        <v>3</v>
      </c>
      <c r="I1495" s="10" t="inlineStr">
        <is>
          <t>Incremento dei posti offerti nelle fasce di punta</t>
        </is>
      </c>
      <c r="J1495" s="20" t="n"/>
      <c r="K1495" s="20" t="n"/>
      <c r="L1495" s="20" t="n"/>
      <c r="M1495" s="20" t="n"/>
      <c r="N1495" s="21">
        <f>IF($A1495="","",IFERROR(VALUE($J1495),0))</f>
        <v/>
      </c>
      <c r="O1495" s="21">
        <f>IF($A1495="",0,IF(OR($S1495&lt;&gt;1,COUNTA($J1495:$M1495)=0),0,IF(SUMPRODUCT(MAX(($C$5:$C$6173=$C1495)*($D$5:$D$6173=$D1495)*($S$5:$S$6173=1)*IFERROR($N$5:$N$6173*1,0)))&gt;0,ROUND($H1495*($N1495/SUMPRODUCT(MAX(($C$5:$C$6173=$C1495)*($D$5:$D$6173=$D1495)*($S$5:$S$6173=1)*IFERROR($N$5:$N$6173*1,0)))),4),0)))</f>
        <v/>
      </c>
      <c r="P1495" s="10" t="inlineStr">
        <is>
          <t>posti*km</t>
        </is>
      </c>
      <c r="Q1495" s="21">
        <f>IF($A1495="","",$A1495&amp;"|"&amp;$C1495)</f>
        <v/>
      </c>
      <c r="R1495" s="21">
        <f>IF($A1495="","",$A1495&amp;"|"&amp;$C1495&amp;"|"&amp;$D1495)</f>
        <v/>
      </c>
      <c r="S1495" s="21">
        <f>IF($A1495="","",IFERROR(INDEX(Offerte!$D$2:$D$200,MATCH($Q1495,Offerte!$L$2:$L$200,0)),0))</f>
        <v/>
      </c>
      <c r="T1495" s="21">
        <f>IF($A1495="","",IFERROR(INDEX(Offerte!$G$2:$G$200,MATCH($Q1495,Offerte!$L$2:$L$200,0)),"NO"))</f>
        <v/>
      </c>
    </row>
    <row r="1496">
      <c r="A1496" s="10">
        <f>IF(Offerte!$A50="","",Offerte!$A50)</f>
        <v/>
      </c>
      <c r="B1496" s="10">
        <f>IF(Offerte!$A50="","",Offerte!$B50)</f>
        <v/>
      </c>
      <c r="C1496" s="10">
        <f>IF(Offerte!$A50="","",Offerte!$C50)</f>
        <v/>
      </c>
      <c r="D1496" s="10" t="inlineStr">
        <is>
          <t>B.2.1</t>
        </is>
      </c>
      <c r="E1496" s="10" t="inlineStr">
        <is>
          <t>B</t>
        </is>
      </c>
      <c r="F1496" s="10" t="inlineStr">
        <is>
          <t>Q</t>
        </is>
      </c>
      <c r="G1496" s="10" t="inlineStr">
        <is>
          <t>higher</t>
        </is>
      </c>
      <c r="H1496" s="10" t="n">
        <v>4</v>
      </c>
      <c r="I1496" s="10" t="inlineStr">
        <is>
          <t>Corse aggiuntive nell'arco giornaliero base</t>
        </is>
      </c>
      <c r="J1496" s="20" t="n"/>
      <c r="K1496" s="20" t="n"/>
      <c r="L1496" s="20" t="n"/>
      <c r="M1496" s="20" t="n"/>
      <c r="N1496" s="21">
        <f>IF($A1496="","",IFERROR(VALUE($J1496),0))</f>
        <v/>
      </c>
      <c r="O1496" s="21">
        <f>IF($A1496="",0,IF(OR($S1496&lt;&gt;1,COUNTA($J1496:$M1496)=0),0,IF(SUMPRODUCT(MAX(($C$5:$C$6173=$C1496)*($D$5:$D$6173=$D1496)*($S$5:$S$6173=1)*IFERROR($N$5:$N$6173*1,0)))&gt;0,ROUND($H1496*($N1496/SUMPRODUCT(MAX(($C$5:$C$6173=$C1496)*($D$5:$D$6173=$D1496)*($S$5:$S$6173=1)*IFERROR($N$5:$N$6173*1,0)))),4),0)))</f>
        <v/>
      </c>
      <c r="P1496" s="10" t="inlineStr">
        <is>
          <t>corse</t>
        </is>
      </c>
      <c r="Q1496" s="21">
        <f>IF($A1496="","",$A1496&amp;"|"&amp;$C1496)</f>
        <v/>
      </c>
      <c r="R1496" s="21">
        <f>IF($A1496="","",$A1496&amp;"|"&amp;$C1496&amp;"|"&amp;$D1496)</f>
        <v/>
      </c>
      <c r="S1496" s="21">
        <f>IF($A1496="","",IFERROR(INDEX(Offerte!$D$2:$D$200,MATCH($Q1496,Offerte!$L$2:$L$200,0)),0))</f>
        <v/>
      </c>
      <c r="T1496" s="21">
        <f>IF($A1496="","",IFERROR(INDEX(Offerte!$G$2:$G$200,MATCH($Q1496,Offerte!$L$2:$L$200,0)),"NO"))</f>
        <v/>
      </c>
    </row>
    <row r="1497">
      <c r="A1497" s="10">
        <f>IF(Offerte!$A50="","",Offerte!$A50)</f>
        <v/>
      </c>
      <c r="B1497" s="10">
        <f>IF(Offerte!$A50="","",Offerte!$B50)</f>
        <v/>
      </c>
      <c r="C1497" s="10">
        <f>IF(Offerte!$A50="","",Offerte!$C50)</f>
        <v/>
      </c>
      <c r="D1497" s="10" t="inlineStr">
        <is>
          <t>B.3.1</t>
        </is>
      </c>
      <c r="E1497" s="10" t="inlineStr">
        <is>
          <t>B</t>
        </is>
      </c>
      <c r="F1497" s="10" t="inlineStr">
        <is>
          <t>Q</t>
        </is>
      </c>
      <c r="G1497" s="10" t="inlineStr">
        <is>
          <t>higher</t>
        </is>
      </c>
      <c r="H1497" s="10" t="n">
        <v>2</v>
      </c>
      <c r="I1497" s="10" t="inlineStr">
        <is>
          <t>Numero di corse aggiuntive per allungamento dell'arco di servizio giornaliero nelle fasce serali</t>
        </is>
      </c>
      <c r="J1497" s="20" t="n"/>
      <c r="K1497" s="20" t="n"/>
      <c r="L1497" s="20" t="n"/>
      <c r="M1497" s="20" t="n"/>
      <c r="N1497" s="21">
        <f>IF($A1497="","",IFERROR(VALUE($J1497),0))</f>
        <v/>
      </c>
      <c r="O1497" s="21">
        <f>IF($A1497="",0,IF(OR($S1497&lt;&gt;1,COUNTA($J1497:$M1497)=0),0,IF(SUMPRODUCT(MAX(($C$5:$C$6173=$C1497)*($D$5:$D$6173=$D1497)*($S$5:$S$6173=1)*IFERROR($N$5:$N$6173*1,0)))&gt;0,ROUND($H1497*($N1497/SUMPRODUCT(MAX(($C$5:$C$6173=$C1497)*($D$5:$D$6173=$D1497)*($S$5:$S$6173=1)*IFERROR($N$5:$N$6173*1,0)))),4),0)))</f>
        <v/>
      </c>
      <c r="P1497" s="10" t="inlineStr">
        <is>
          <t>corse</t>
        </is>
      </c>
      <c r="Q1497" s="21">
        <f>IF($A1497="","",$A1497&amp;"|"&amp;$C1497)</f>
        <v/>
      </c>
      <c r="R1497" s="21">
        <f>IF($A1497="","",$A1497&amp;"|"&amp;$C1497&amp;"|"&amp;$D1497)</f>
        <v/>
      </c>
      <c r="S1497" s="21">
        <f>IF($A1497="","",IFERROR(INDEX(Offerte!$D$2:$D$200,MATCH($Q1497,Offerte!$L$2:$L$200,0)),0))</f>
        <v/>
      </c>
      <c r="T1497" s="21">
        <f>IF($A1497="","",IFERROR(INDEX(Offerte!$G$2:$G$200,MATCH($Q1497,Offerte!$L$2:$L$200,0)),"NO"))</f>
        <v/>
      </c>
    </row>
    <row r="1498">
      <c r="A1498" s="10">
        <f>IF(Offerte!$A50="","",Offerte!$A50)</f>
        <v/>
      </c>
      <c r="B1498" s="10">
        <f>IF(Offerte!$A50="","",Offerte!$B50)</f>
        <v/>
      </c>
      <c r="C1498" s="10">
        <f>IF(Offerte!$A50="","",Offerte!$C50)</f>
        <v/>
      </c>
      <c r="D1498" s="10" t="inlineStr">
        <is>
          <t>B.4.1</t>
        </is>
      </c>
      <c r="E1498" s="10" t="inlineStr">
        <is>
          <t>B</t>
        </is>
      </c>
      <c r="F1498" s="10" t="inlineStr">
        <is>
          <t>Q</t>
        </is>
      </c>
      <c r="G1498" s="10" t="inlineStr">
        <is>
          <t>higher</t>
        </is>
      </c>
      <c r="H1498" s="10" t="n">
        <v>3</v>
      </c>
      <c r="I1498" s="10" t="inlineStr">
        <is>
          <t>Percorrenze aggiuntive offerte nel Programma d'esercizio delle prime due fasi attuative</t>
        </is>
      </c>
      <c r="J1498" s="20" t="n"/>
      <c r="K1498" s="20" t="n"/>
      <c r="L1498" s="20" t="n"/>
      <c r="M1498" s="20" t="n"/>
      <c r="N1498" s="21">
        <f>IF($A1498="","",IFERROR(VALUE($J1498),0))</f>
        <v/>
      </c>
      <c r="O1498" s="21">
        <f>IF($A1498="",0,IF(OR($S1498&lt;&gt;1,COUNTA($J1498:$M1498)=0),0,IF(SUMPRODUCT(MAX(($C$5:$C$6173=$C1498)*($D$5:$D$6173=$D1498)*($S$5:$S$6173=1)*IFERROR($N$5:$N$6173*1,0)))&gt;0,ROUND($H1498*($N1498/SUMPRODUCT(MAX(($C$5:$C$6173=$C1498)*($D$5:$D$6173=$D1498)*($S$5:$S$6173=1)*IFERROR($N$5:$N$6173*1,0)))),4),0)))</f>
        <v/>
      </c>
      <c r="P1498" s="10" t="inlineStr">
        <is>
          <t>vett*km</t>
        </is>
      </c>
      <c r="Q1498" s="21">
        <f>IF($A1498="","",$A1498&amp;"|"&amp;$C1498)</f>
        <v/>
      </c>
      <c r="R1498" s="21">
        <f>IF($A1498="","",$A1498&amp;"|"&amp;$C1498&amp;"|"&amp;$D1498)</f>
        <v/>
      </c>
      <c r="S1498" s="21">
        <f>IF($A1498="","",IFERROR(INDEX(Offerte!$D$2:$D$200,MATCH($Q1498,Offerte!$L$2:$L$200,0)),0))</f>
        <v/>
      </c>
      <c r="T1498" s="21">
        <f>IF($A1498="","",IFERROR(INDEX(Offerte!$G$2:$G$200,MATCH($Q1498,Offerte!$L$2:$L$200,0)),"NO"))</f>
        <v/>
      </c>
    </row>
    <row r="1499">
      <c r="A1499" s="10">
        <f>IF(Offerte!$A50="","",Offerte!$A50)</f>
        <v/>
      </c>
      <c r="B1499" s="10">
        <f>IF(Offerte!$A50="","",Offerte!$B50)</f>
        <v/>
      </c>
      <c r="C1499" s="10">
        <f>IF(Offerte!$A50="","",Offerte!$C50)</f>
        <v/>
      </c>
      <c r="D1499" s="10" t="inlineStr">
        <is>
          <t>B.5.1</t>
        </is>
      </c>
      <c r="E1499" s="10" t="inlineStr">
        <is>
          <t>B</t>
        </is>
      </c>
      <c r="F1499" s="10" t="inlineStr">
        <is>
          <t>D</t>
        </is>
      </c>
      <c r="G1499" s="10" t="inlineStr">
        <is>
          <t>discretionary</t>
        </is>
      </c>
      <c r="H1499" s="10" t="n">
        <v>2</v>
      </c>
      <c r="I1499" s="10" t="inlineStr">
        <is>
          <t>Efficacia del progetto di servizi complementari DRT</t>
        </is>
      </c>
      <c r="J1499" s="20" t="n"/>
      <c r="K1499" s="20" t="n"/>
      <c r="L1499" s="20" t="n"/>
      <c r="M1499" s="20" t="n"/>
      <c r="N1499" s="21">
        <f>IF($A1499="","",MAX(0,MIN(1,IFERROR(VALUE($M1499),0))))</f>
        <v/>
      </c>
      <c r="O1499" s="21">
        <f>IF($A1499="",0,IF(OR($S1499&lt;&gt;1,COUNTA($J1499:$M1499)=0),0,IF(SUMPRODUCT(MAX(($C$5:$C$6173=$C1499)*($D$5:$D$6173=$D1499)*($S$5:$S$6173=1)*IFERROR($N$5:$N$6173*1,0)))&gt;0,ROUND($H1499*($N1499/SUMPRODUCT(MAX(($C$5:$C$6173=$C1499)*($D$5:$D$6173=$D1499)*($S$5:$S$6173=1)*IFERROR($N$5:$N$6173*1,0)))),4),0)))</f>
        <v/>
      </c>
      <c r="P1499" s="10" t="inlineStr">
        <is>
          <t>coeff.</t>
        </is>
      </c>
      <c r="Q1499" s="21">
        <f>IF($A1499="","",$A1499&amp;"|"&amp;$C1499)</f>
        <v/>
      </c>
      <c r="R1499" s="21">
        <f>IF($A1499="","",$A1499&amp;"|"&amp;$C1499&amp;"|"&amp;$D1499)</f>
        <v/>
      </c>
      <c r="S1499" s="21">
        <f>IF($A1499="","",IFERROR(INDEX(Offerte!$D$2:$D$200,MATCH($Q1499,Offerte!$L$2:$L$200,0)),0))</f>
        <v/>
      </c>
      <c r="T1499" s="21">
        <f>IF($A1499="","",IFERROR(INDEX(Offerte!$G$2:$G$200,MATCH($Q1499,Offerte!$L$2:$L$200,0)),"NO"))</f>
        <v/>
      </c>
    </row>
    <row r="1500">
      <c r="A1500" s="10">
        <f>IF(Offerte!$A50="","",Offerte!$A50)</f>
        <v/>
      </c>
      <c r="B1500" s="10">
        <f>IF(Offerte!$A50="","",Offerte!$B50)</f>
        <v/>
      </c>
      <c r="C1500" s="10">
        <f>IF(Offerte!$A50="","",Offerte!$C50)</f>
        <v/>
      </c>
      <c r="D1500" s="10" t="inlineStr">
        <is>
          <t>C.1.1</t>
        </is>
      </c>
      <c r="E1500" s="10" t="inlineStr">
        <is>
          <t>C</t>
        </is>
      </c>
      <c r="F1500" s="10" t="inlineStr">
        <is>
          <t>Q</t>
        </is>
      </c>
      <c r="G1500" s="10" t="inlineStr">
        <is>
          <t>higher</t>
        </is>
      </c>
      <c r="H1500" s="10" t="n">
        <v>2</v>
      </c>
      <c r="I1500" s="10" t="inlineStr">
        <is>
          <t>Tasso di copertura del servizio con telecamere BSD</t>
        </is>
      </c>
      <c r="J1500" s="20" t="n"/>
      <c r="K1500" s="20" t="n"/>
      <c r="L1500" s="20" t="n"/>
      <c r="M1500" s="20" t="n"/>
      <c r="N1500" s="21">
        <f>IF($A1500="","",IFERROR(VALUE($K1500)/VALUE($L1500),IFERROR(VALUE($J1500),0)))</f>
        <v/>
      </c>
      <c r="O1500" s="21">
        <f>IF($A1500="",0,IF(OR($S1500&lt;&gt;1,COUNTA($J1500:$M1500)=0),0,IF(SUMPRODUCT(MAX(($C$5:$C$6173=$C1500)*($D$5:$D$6173=$D1500)*($S$5:$S$6173=1)*IFERROR($N$5:$N$6173*1,0)))&gt;0,ROUND($H1500*($N1500/SUMPRODUCT(MAX(($C$5:$C$6173=$C1500)*($D$5:$D$6173=$D1500)*($S$5:$S$6173=1)*IFERROR($N$5:$N$6173*1,0)))),4),0)))</f>
        <v/>
      </c>
      <c r="P1500" s="10" t="inlineStr">
        <is>
          <t>Autobus attrezzati con telecamere BSD / Autobus totali in offerta, incluse scorte</t>
        </is>
      </c>
      <c r="Q1500" s="21">
        <f>IF($A1500="","",$A1500&amp;"|"&amp;$C1500)</f>
        <v/>
      </c>
      <c r="R1500" s="21">
        <f>IF($A1500="","",$A1500&amp;"|"&amp;$C1500&amp;"|"&amp;$D1500)</f>
        <v/>
      </c>
      <c r="S1500" s="21">
        <f>IF($A1500="","",IFERROR(INDEX(Offerte!$D$2:$D$200,MATCH($Q1500,Offerte!$L$2:$L$200,0)),0))</f>
        <v/>
      </c>
      <c r="T1500" s="21">
        <f>IF($A1500="","",IFERROR(INDEX(Offerte!$G$2:$G$200,MATCH($Q1500,Offerte!$L$2:$L$200,0)),"NO"))</f>
        <v/>
      </c>
    </row>
    <row r="1501">
      <c r="A1501" s="10">
        <f>IF(Offerte!$A50="","",Offerte!$A50)</f>
        <v/>
      </c>
      <c r="B1501" s="10">
        <f>IF(Offerte!$A50="","",Offerte!$B50)</f>
        <v/>
      </c>
      <c r="C1501" s="10">
        <f>IF(Offerte!$A50="","",Offerte!$C50)</f>
        <v/>
      </c>
      <c r="D1501" s="10" t="inlineStr">
        <is>
          <t>C.1.2</t>
        </is>
      </c>
      <c r="E1501" s="10" t="inlineStr">
        <is>
          <t>C</t>
        </is>
      </c>
      <c r="F1501" s="10" t="inlineStr">
        <is>
          <t>Q</t>
        </is>
      </c>
      <c r="G1501" s="10" t="inlineStr">
        <is>
          <t>higher</t>
        </is>
      </c>
      <c r="H1501" s="10" t="n">
        <v>2</v>
      </c>
      <c r="I1501" s="10" t="inlineStr">
        <is>
          <t>Tasso di copertura del servizio con telecamere ADAS</t>
        </is>
      </c>
      <c r="J1501" s="20" t="n"/>
      <c r="K1501" s="20" t="n"/>
      <c r="L1501" s="20" t="n"/>
      <c r="M1501" s="20" t="n"/>
      <c r="N1501" s="21">
        <f>IF($A1501="","",IFERROR(VALUE($K1501)/VALUE($L1501),IFERROR(VALUE($J1501),0)))</f>
        <v/>
      </c>
      <c r="O1501" s="21">
        <f>IF($A1501="",0,IF(OR($S1501&lt;&gt;1,COUNTA($J1501:$M1501)=0),0,IF(SUMPRODUCT(MAX(($C$5:$C$6173=$C1501)*($D$5:$D$6173=$D1501)*($S$5:$S$6173=1)*IFERROR($N$5:$N$6173*1,0)))&gt;0,ROUND($H1501*($N1501/SUMPRODUCT(MAX(($C$5:$C$6173=$C1501)*($D$5:$D$6173=$D1501)*($S$5:$S$6173=1)*IFERROR($N$5:$N$6173*1,0)))),4),0)))</f>
        <v/>
      </c>
      <c r="P1501" s="10" t="inlineStr">
        <is>
          <t>Autobus attrezzati con telecamere ADAS / Autobus totali in offerta, incluse scorte</t>
        </is>
      </c>
      <c r="Q1501" s="21">
        <f>IF($A1501="","",$A1501&amp;"|"&amp;$C1501)</f>
        <v/>
      </c>
      <c r="R1501" s="21">
        <f>IF($A1501="","",$A1501&amp;"|"&amp;$C1501&amp;"|"&amp;$D1501)</f>
        <v/>
      </c>
      <c r="S1501" s="21">
        <f>IF($A1501="","",IFERROR(INDEX(Offerte!$D$2:$D$200,MATCH($Q1501,Offerte!$L$2:$L$200,0)),0))</f>
        <v/>
      </c>
      <c r="T1501" s="21">
        <f>IF($A1501="","",IFERROR(INDEX(Offerte!$G$2:$G$200,MATCH($Q1501,Offerte!$L$2:$L$200,0)),"NO"))</f>
        <v/>
      </c>
    </row>
    <row r="1502">
      <c r="A1502" s="10">
        <f>IF(Offerte!$A50="","",Offerte!$A50)</f>
        <v/>
      </c>
      <c r="B1502" s="10">
        <f>IF(Offerte!$A50="","",Offerte!$B50)</f>
        <v/>
      </c>
      <c r="C1502" s="10">
        <f>IF(Offerte!$A50="","",Offerte!$C50)</f>
        <v/>
      </c>
      <c r="D1502" s="10" t="inlineStr">
        <is>
          <t>C.2.1</t>
        </is>
      </c>
      <c r="E1502" s="10" t="inlineStr">
        <is>
          <t>C</t>
        </is>
      </c>
      <c r="F1502" s="10" t="inlineStr">
        <is>
          <t>Q</t>
        </is>
      </c>
      <c r="G1502" s="10" t="inlineStr">
        <is>
          <t>higher</t>
        </is>
      </c>
      <c r="H1502" s="10" t="n">
        <v>3</v>
      </c>
      <c r="I1502" s="10" t="inlineStr">
        <is>
          <t>Tasso di copertura del servizio con telecamere di bordo di videosorveglianza</t>
        </is>
      </c>
      <c r="J1502" s="20" t="n"/>
      <c r="K1502" s="20" t="n"/>
      <c r="L1502" s="20" t="n"/>
      <c r="M1502" s="20" t="n"/>
      <c r="N1502" s="21">
        <f>IF($A1502="","",IFERROR(VALUE($K1502)/VALUE($L1502),IFERROR(VALUE($J1502),0)))</f>
        <v/>
      </c>
      <c r="O1502" s="21">
        <f>IF($A1502="",0,IF(OR($S1502&lt;&gt;1,COUNTA($J1502:$M1502)=0),0,IF(SUMPRODUCT(MAX(($C$5:$C$6173=$C1502)*($D$5:$D$6173=$D1502)*($S$5:$S$6173=1)*IFERROR($N$5:$N$6173*1,0)))&gt;0,ROUND($H1502*($N1502/SUMPRODUCT(MAX(($C$5:$C$6173=$C1502)*($D$5:$D$6173=$D1502)*($S$5:$S$6173=1)*IFERROR($N$5:$N$6173*1,0)))),4),0)))</f>
        <v/>
      </c>
      <c r="P1502" s="10" t="inlineStr">
        <is>
          <t>Autobus attrezzati con videosorveglianza / Autobus totali in offerta, incluse scorte</t>
        </is>
      </c>
      <c r="Q1502" s="21">
        <f>IF($A1502="","",$A1502&amp;"|"&amp;$C1502)</f>
        <v/>
      </c>
      <c r="R1502" s="21">
        <f>IF($A1502="","",$A1502&amp;"|"&amp;$C1502&amp;"|"&amp;$D1502)</f>
        <v/>
      </c>
      <c r="S1502" s="21">
        <f>IF($A1502="","",IFERROR(INDEX(Offerte!$D$2:$D$200,MATCH($Q1502,Offerte!$L$2:$L$200,0)),0))</f>
        <v/>
      </c>
      <c r="T1502" s="21">
        <f>IF($A1502="","",IFERROR(INDEX(Offerte!$G$2:$G$200,MATCH($Q1502,Offerte!$L$2:$L$200,0)),"NO"))</f>
        <v/>
      </c>
    </row>
    <row r="1503">
      <c r="A1503" s="10">
        <f>IF(Offerte!$A50="","",Offerte!$A50)</f>
        <v/>
      </c>
      <c r="B1503" s="10">
        <f>IF(Offerte!$A50="","",Offerte!$B50)</f>
        <v/>
      </c>
      <c r="C1503" s="10">
        <f>IF(Offerte!$A50="","",Offerte!$C50)</f>
        <v/>
      </c>
      <c r="D1503" s="10" t="inlineStr">
        <is>
          <t>C.2.2</t>
        </is>
      </c>
      <c r="E1503" s="10" t="inlineStr">
        <is>
          <t>C</t>
        </is>
      </c>
      <c r="F1503" s="10" t="inlineStr">
        <is>
          <t>T</t>
        </is>
      </c>
      <c r="G1503" s="10" t="inlineStr">
        <is>
          <t>tabular</t>
        </is>
      </c>
      <c r="H1503" s="10" t="n">
        <v>1</v>
      </c>
      <c r="I1503" s="10" t="inlineStr">
        <is>
          <t>Software video/audio analisi per situazioni di pericolo</t>
        </is>
      </c>
      <c r="J1503" s="20" t="n"/>
      <c r="K1503" s="20" t="n"/>
      <c r="L1503" s="20" t="n"/>
      <c r="M1503" s="20" t="n"/>
      <c r="N1503" s="21">
        <f>IF($A1503="","",IF(IFERROR(VALUE($M1503),0)=1,1,0))</f>
        <v/>
      </c>
      <c r="O1503" s="21">
        <f>IF($A1503="",0,IF(OR($S1503&lt;&gt;1,COUNTA($J1503:$M1503)=0),0,IF($N1503=1,$H1503,0)))</f>
        <v/>
      </c>
      <c r="P1503" s="10" t="inlineStr">
        <is>
          <t>sì/no</t>
        </is>
      </c>
      <c r="Q1503" s="21">
        <f>IF($A1503="","",$A1503&amp;"|"&amp;$C1503)</f>
        <v/>
      </c>
      <c r="R1503" s="21">
        <f>IF($A1503="","",$A1503&amp;"|"&amp;$C1503&amp;"|"&amp;$D1503)</f>
        <v/>
      </c>
      <c r="S1503" s="21">
        <f>IF($A1503="","",IFERROR(INDEX(Offerte!$D$2:$D$200,MATCH($Q1503,Offerte!$L$2:$L$200,0)),0))</f>
        <v/>
      </c>
      <c r="T1503" s="21">
        <f>IF($A1503="","",IFERROR(INDEX(Offerte!$G$2:$G$200,MATCH($Q1503,Offerte!$L$2:$L$200,0)),"NO"))</f>
        <v/>
      </c>
    </row>
    <row r="1504">
      <c r="A1504" s="10">
        <f>IF(Offerte!$A50="","",Offerte!$A50)</f>
        <v/>
      </c>
      <c r="B1504" s="10">
        <f>IF(Offerte!$A50="","",Offerte!$B50)</f>
        <v/>
      </c>
      <c r="C1504" s="10">
        <f>IF(Offerte!$A50="","",Offerte!$C50)</f>
        <v/>
      </c>
      <c r="D1504" s="10" t="inlineStr">
        <is>
          <t>C.2.3</t>
        </is>
      </c>
      <c r="E1504" s="10" t="inlineStr">
        <is>
          <t>C</t>
        </is>
      </c>
      <c r="F1504" s="10" t="inlineStr">
        <is>
          <t>T</t>
        </is>
      </c>
      <c r="G1504" s="10" t="inlineStr">
        <is>
          <t>tabular</t>
        </is>
      </c>
      <c r="H1504" s="10" t="n">
        <v>1</v>
      </c>
      <c r="I1504" s="10" t="inlineStr">
        <is>
          <t>Collegamento con centrale qualificata di pronto intervento</t>
        </is>
      </c>
      <c r="J1504" s="20" t="n"/>
      <c r="K1504" s="20" t="n"/>
      <c r="L1504" s="20" t="n"/>
      <c r="M1504" s="20" t="n"/>
      <c r="N1504" s="21">
        <f>IF($A1504="","",IF(IFERROR(VALUE($M1504),0)=1,1,0))</f>
        <v/>
      </c>
      <c r="O1504" s="21">
        <f>IF($A1504="",0,IF(OR($S1504&lt;&gt;1,COUNTA($J1504:$M1504)=0),0,IF($N1504=1,$H1504,0)))</f>
        <v/>
      </c>
      <c r="P1504" s="10" t="inlineStr">
        <is>
          <t>sì/no</t>
        </is>
      </c>
      <c r="Q1504" s="21">
        <f>IF($A1504="","",$A1504&amp;"|"&amp;$C1504)</f>
        <v/>
      </c>
      <c r="R1504" s="21">
        <f>IF($A1504="","",$A1504&amp;"|"&amp;$C1504&amp;"|"&amp;$D1504)</f>
        <v/>
      </c>
      <c r="S1504" s="21">
        <f>IF($A1504="","",IFERROR(INDEX(Offerte!$D$2:$D$200,MATCH($Q1504,Offerte!$L$2:$L$200,0)),0))</f>
        <v/>
      </c>
      <c r="T1504" s="21">
        <f>IF($A1504="","",IFERROR(INDEX(Offerte!$G$2:$G$200,MATCH($Q1504,Offerte!$L$2:$L$200,0)),"NO"))</f>
        <v/>
      </c>
    </row>
    <row r="1505">
      <c r="A1505" s="10">
        <f>IF(Offerte!$A50="","",Offerte!$A50)</f>
        <v/>
      </c>
      <c r="B1505" s="10">
        <f>IF(Offerte!$A50="","",Offerte!$B50)</f>
        <v/>
      </c>
      <c r="C1505" s="10">
        <f>IF(Offerte!$A50="","",Offerte!$C50)</f>
        <v/>
      </c>
      <c r="D1505" s="10" t="inlineStr">
        <is>
          <t>C.2.4</t>
        </is>
      </c>
      <c r="E1505" s="10" t="inlineStr">
        <is>
          <t>C</t>
        </is>
      </c>
      <c r="F1505" s="10" t="inlineStr">
        <is>
          <t>Q</t>
        </is>
      </c>
      <c r="G1505" s="10" t="inlineStr">
        <is>
          <t>higher</t>
        </is>
      </c>
      <c r="H1505" s="10" t="n">
        <v>1</v>
      </c>
      <c r="I1505" s="10" t="inlineStr">
        <is>
          <t>Tasso di copertura del servizio con dispositivi per la chiamata di emergenza del conducente</t>
        </is>
      </c>
      <c r="J1505" s="20" t="n"/>
      <c r="K1505" s="20" t="n"/>
      <c r="L1505" s="20" t="n"/>
      <c r="M1505" s="20" t="n"/>
      <c r="N1505" s="21">
        <f>IF($A1505="","",IFERROR(VALUE($K1505)/VALUE($L1505),IFERROR(VALUE($J1505),0)))</f>
        <v/>
      </c>
      <c r="O1505" s="21">
        <f>IF($A1505="",0,IF(OR($S1505&lt;&gt;1,COUNTA($J1505:$M1505)=0),0,IF(SUMPRODUCT(MAX(($C$5:$C$6173=$C1505)*($D$5:$D$6173=$D1505)*($S$5:$S$6173=1)*IFERROR($N$5:$N$6173*1,0)))&gt;0,ROUND($H1505*($N1505/SUMPRODUCT(MAX(($C$5:$C$6173=$C1505)*($D$5:$D$6173=$D1505)*($S$5:$S$6173=1)*IFERROR($N$5:$N$6173*1,0)))),4),0)))</f>
        <v/>
      </c>
      <c r="P1505" s="10" t="inlineStr">
        <is>
          <t>Autobus attrezzati con chiamata di emergenza / Autobus totali in offerta, incluse scorte</t>
        </is>
      </c>
      <c r="Q1505" s="21">
        <f>IF($A1505="","",$A1505&amp;"|"&amp;$C1505)</f>
        <v/>
      </c>
      <c r="R1505" s="21">
        <f>IF($A1505="","",$A1505&amp;"|"&amp;$C1505&amp;"|"&amp;$D1505)</f>
        <v/>
      </c>
      <c r="S1505" s="21">
        <f>IF($A1505="","",IFERROR(INDEX(Offerte!$D$2:$D$200,MATCH($Q1505,Offerte!$L$2:$L$200,0)),0))</f>
        <v/>
      </c>
      <c r="T1505" s="21">
        <f>IF($A1505="","",IFERROR(INDEX(Offerte!$G$2:$G$200,MATCH($Q1505,Offerte!$L$2:$L$200,0)),"NO"))</f>
        <v/>
      </c>
    </row>
    <row r="1506">
      <c r="A1506" s="10">
        <f>IF(Offerte!$A50="","",Offerte!$A50)</f>
        <v/>
      </c>
      <c r="B1506" s="10">
        <f>IF(Offerte!$A50="","",Offerte!$B50)</f>
        <v/>
      </c>
      <c r="C1506" s="10">
        <f>IF(Offerte!$A50="","",Offerte!$C50)</f>
        <v/>
      </c>
      <c r="D1506" s="10" t="inlineStr">
        <is>
          <t>C.3.1</t>
        </is>
      </c>
      <c r="E1506" s="10" t="inlineStr">
        <is>
          <t>C</t>
        </is>
      </c>
      <c r="F1506" s="10" t="inlineStr">
        <is>
          <t>Q</t>
        </is>
      </c>
      <c r="G1506" s="10" t="inlineStr">
        <is>
          <t>higher</t>
        </is>
      </c>
      <c r="H1506" s="10" t="n">
        <v>2</v>
      </c>
      <c r="I1506" s="10" t="inlineStr">
        <is>
          <t>Tasso di copertura del servizio con dispositivi di informazione dinamica a bordo mezzo</t>
        </is>
      </c>
      <c r="J1506" s="20" t="n"/>
      <c r="K1506" s="20" t="n"/>
      <c r="L1506" s="20" t="n"/>
      <c r="M1506" s="20" t="n"/>
      <c r="N1506" s="21">
        <f>IF($A1506="","",IFERROR(VALUE($K1506)/VALUE($L1506),IFERROR(VALUE($J1506),0)))</f>
        <v/>
      </c>
      <c r="O1506" s="21">
        <f>IF($A1506="",0,IF(OR($S1506&lt;&gt;1,COUNTA($J1506:$M1506)=0),0,IF(SUMPRODUCT(MAX(($C$5:$C$6173=$C1506)*($D$5:$D$6173=$D1506)*($S$5:$S$6173=1)*IFERROR($N$5:$N$6173*1,0)))&gt;0,ROUND($H1506*($N1506/SUMPRODUCT(MAX(($C$5:$C$6173=$C1506)*($D$5:$D$6173=$D1506)*($S$5:$S$6173=1)*IFERROR($N$5:$N$6173*1,0)))),4),0)))</f>
        <v/>
      </c>
      <c r="P1506" s="10" t="inlineStr">
        <is>
          <t>Autobus con monitor e indicatori vocali / Autobus totali in offerta, incluse scorte</t>
        </is>
      </c>
      <c r="Q1506" s="21">
        <f>IF($A1506="","",$A1506&amp;"|"&amp;$C1506)</f>
        <v/>
      </c>
      <c r="R1506" s="21">
        <f>IF($A1506="","",$A1506&amp;"|"&amp;$C1506&amp;"|"&amp;$D1506)</f>
        <v/>
      </c>
      <c r="S1506" s="21">
        <f>IF($A1506="","",IFERROR(INDEX(Offerte!$D$2:$D$200,MATCH($Q1506,Offerte!$L$2:$L$200,0)),0))</f>
        <v/>
      </c>
      <c r="T1506" s="21">
        <f>IF($A1506="","",IFERROR(INDEX(Offerte!$G$2:$G$200,MATCH($Q1506,Offerte!$L$2:$L$200,0)),"NO"))</f>
        <v/>
      </c>
    </row>
    <row r="1507">
      <c r="A1507" s="10">
        <f>IF(Offerte!$A50="","",Offerte!$A50)</f>
        <v/>
      </c>
      <c r="B1507" s="10">
        <f>IF(Offerte!$A50="","",Offerte!$B50)</f>
        <v/>
      </c>
      <c r="C1507" s="10">
        <f>IF(Offerte!$A50="","",Offerte!$C50)</f>
        <v/>
      </c>
      <c r="D1507" s="10" t="inlineStr">
        <is>
          <t>C.3.2</t>
        </is>
      </c>
      <c r="E1507" s="10" t="inlineStr">
        <is>
          <t>C</t>
        </is>
      </c>
      <c r="F1507" s="10" t="inlineStr">
        <is>
          <t>T</t>
        </is>
      </c>
      <c r="G1507" s="10" t="inlineStr">
        <is>
          <t>tabular</t>
        </is>
      </c>
      <c r="H1507" s="10" t="n">
        <v>2</v>
      </c>
      <c r="I1507" s="10" t="inlineStr">
        <is>
          <t>Informazioni a bordo su coincidenze ai nodi</t>
        </is>
      </c>
      <c r="J1507" s="20" t="n"/>
      <c r="K1507" s="20" t="n"/>
      <c r="L1507" s="20" t="n"/>
      <c r="M1507" s="20" t="n"/>
      <c r="N1507" s="21">
        <f>IF($A1507="","",IF(IFERROR(VALUE($M1507),0)=1,1,0))</f>
        <v/>
      </c>
      <c r="O1507" s="21">
        <f>IF($A1507="",0,IF(OR($S1507&lt;&gt;1,COUNTA($J1507:$M1507)=0),0,IF(AND($N1507=1,IFERROR(SUMIFS($N$5:$N$6173,$Q$5:$Q$6173,$Q1507,$D$5:$D$6173,"C.3.1"),0)&gt;=0.5),$H1507,0)))</f>
        <v/>
      </c>
      <c r="P1507" s="10" t="inlineStr">
        <is>
          <t>Dipende da C.3.1 &gt;= 0.5</t>
        </is>
      </c>
      <c r="Q1507" s="21">
        <f>IF($A1507="","",$A1507&amp;"|"&amp;$C1507)</f>
        <v/>
      </c>
      <c r="R1507" s="21">
        <f>IF($A1507="","",$A1507&amp;"|"&amp;$C1507&amp;"|"&amp;$D1507)</f>
        <v/>
      </c>
      <c r="S1507" s="21">
        <f>IF($A1507="","",IFERROR(INDEX(Offerte!$D$2:$D$200,MATCH($Q1507,Offerte!$L$2:$L$200,0)),0))</f>
        <v/>
      </c>
      <c r="T1507" s="21">
        <f>IF($A1507="","",IFERROR(INDEX(Offerte!$G$2:$G$200,MATCH($Q1507,Offerte!$L$2:$L$200,0)),"NO"))</f>
        <v/>
      </c>
    </row>
    <row r="1508">
      <c r="A1508" s="10">
        <f>IF(Offerte!$A50="","",Offerte!$A50)</f>
        <v/>
      </c>
      <c r="B1508" s="10">
        <f>IF(Offerte!$A50="","",Offerte!$B50)</f>
        <v/>
      </c>
      <c r="C1508" s="10">
        <f>IF(Offerte!$A50="","",Offerte!$C50)</f>
        <v/>
      </c>
      <c r="D1508" s="10" t="inlineStr">
        <is>
          <t>D.1.1</t>
        </is>
      </c>
      <c r="E1508" s="10" t="inlineStr">
        <is>
          <t>D</t>
        </is>
      </c>
      <c r="F1508" s="10" t="inlineStr">
        <is>
          <t>Q</t>
        </is>
      </c>
      <c r="G1508" s="10" t="inlineStr">
        <is>
          <t>higher</t>
        </is>
      </c>
      <c r="H1508" s="10" t="n">
        <v>3</v>
      </c>
      <c r="I1508" s="10" t="inlineStr">
        <is>
          <t>Installazione di pensiline</t>
        </is>
      </c>
      <c r="J1508" s="20" t="n"/>
      <c r="K1508" s="20" t="n"/>
      <c r="L1508" s="20" t="n"/>
      <c r="M1508" s="20" t="n"/>
      <c r="N1508" s="21">
        <f>IF($A1508="","",IFERROR(VALUE($J1508),0))</f>
        <v/>
      </c>
      <c r="O1508" s="21">
        <f>IF($A1508="",0,IF(OR($S1508&lt;&gt;1,COUNTA($J1508:$M1508)=0),0,IF(SUMPRODUCT(MAX(($C$5:$C$6173=$C1508)*($D$5:$D$6173=$D1508)*($S$5:$S$6173=1)*IFERROR($N$5:$N$6173*1,0)))&gt;0,ROUND($H1508*($N1508/SUMPRODUCT(MAX(($C$5:$C$6173=$C1508)*($D$5:$D$6173=$D1508)*($S$5:$S$6173=1)*IFERROR($N$5:$N$6173*1,0)))),4),0)))</f>
        <v/>
      </c>
      <c r="P1508" s="10" t="inlineStr">
        <is>
          <t>fermate</t>
        </is>
      </c>
      <c r="Q1508" s="21">
        <f>IF($A1508="","",$A1508&amp;"|"&amp;$C1508)</f>
        <v/>
      </c>
      <c r="R1508" s="21">
        <f>IF($A1508="","",$A1508&amp;"|"&amp;$C1508&amp;"|"&amp;$D1508)</f>
        <v/>
      </c>
      <c r="S1508" s="21">
        <f>IF($A1508="","",IFERROR(INDEX(Offerte!$D$2:$D$200,MATCH($Q1508,Offerte!$L$2:$L$200,0)),0))</f>
        <v/>
      </c>
      <c r="T1508" s="21">
        <f>IF($A1508="","",IFERROR(INDEX(Offerte!$G$2:$G$200,MATCH($Q1508,Offerte!$L$2:$L$200,0)),"NO"))</f>
        <v/>
      </c>
    </row>
    <row r="1509">
      <c r="A1509" s="10">
        <f>IF(Offerte!$A50="","",Offerte!$A50)</f>
        <v/>
      </c>
      <c r="B1509" s="10">
        <f>IF(Offerte!$A50="","",Offerte!$B50)</f>
        <v/>
      </c>
      <c r="C1509" s="10">
        <f>IF(Offerte!$A50="","",Offerte!$C50)</f>
        <v/>
      </c>
      <c r="D1509" s="10" t="inlineStr">
        <is>
          <t>D.1.2</t>
        </is>
      </c>
      <c r="E1509" s="10" t="inlineStr">
        <is>
          <t>D</t>
        </is>
      </c>
      <c r="F1509" s="10" t="inlineStr">
        <is>
          <t>Q</t>
        </is>
      </c>
      <c r="G1509" s="10" t="inlineStr">
        <is>
          <t>higher</t>
        </is>
      </c>
      <c r="H1509" s="10" t="n">
        <v>3</v>
      </c>
      <c r="I1509" s="10" t="inlineStr">
        <is>
          <t>Installazione di paline di fermata conformi alla DGR 581/2023</t>
        </is>
      </c>
      <c r="J1509" s="20" t="n"/>
      <c r="K1509" s="20" t="n"/>
      <c r="L1509" s="20" t="n"/>
      <c r="M1509" s="20" t="n"/>
      <c r="N1509" s="21">
        <f>IF($A1509="","",IFERROR(VALUE($J1509),0))</f>
        <v/>
      </c>
      <c r="O1509" s="21">
        <f>IF($A1509="",0,IF(OR($S1509&lt;&gt;1,COUNTA($J1509:$M1509)=0),0,IF(SUMPRODUCT(MAX(($C$5:$C$6173=$C1509)*($D$5:$D$6173=$D1509)*($S$5:$S$6173=1)*IFERROR($N$5:$N$6173*1,0)))&gt;0,ROUND($H1509*($N1509/SUMPRODUCT(MAX(($C$5:$C$6173=$C1509)*($D$5:$D$6173=$D1509)*($S$5:$S$6173=1)*IFERROR($N$5:$N$6173*1,0)))),4),0)))</f>
        <v/>
      </c>
      <c r="P1509" s="10" t="inlineStr">
        <is>
          <t>fermate</t>
        </is>
      </c>
      <c r="Q1509" s="21">
        <f>IF($A1509="","",$A1509&amp;"|"&amp;$C1509)</f>
        <v/>
      </c>
      <c r="R1509" s="21">
        <f>IF($A1509="","",$A1509&amp;"|"&amp;$C1509&amp;"|"&amp;$D1509)</f>
        <v/>
      </c>
      <c r="S1509" s="21">
        <f>IF($A1509="","",IFERROR(INDEX(Offerte!$D$2:$D$200,MATCH($Q1509,Offerte!$L$2:$L$200,0)),0))</f>
        <v/>
      </c>
      <c r="T1509" s="21">
        <f>IF($A1509="","",IFERROR(INDEX(Offerte!$G$2:$G$200,MATCH($Q1509,Offerte!$L$2:$L$200,0)),"NO"))</f>
        <v/>
      </c>
    </row>
    <row r="1510">
      <c r="A1510" s="10">
        <f>IF(Offerte!$A50="","",Offerte!$A50)</f>
        <v/>
      </c>
      <c r="B1510" s="10">
        <f>IF(Offerte!$A50="","",Offerte!$B50)</f>
        <v/>
      </c>
      <c r="C1510" s="10">
        <f>IF(Offerte!$A50="","",Offerte!$C50)</f>
        <v/>
      </c>
      <c r="D1510" s="10" t="inlineStr">
        <is>
          <t>D.1.3</t>
        </is>
      </c>
      <c r="E1510" s="10" t="inlineStr">
        <is>
          <t>D</t>
        </is>
      </c>
      <c r="F1510" s="10" t="inlineStr">
        <is>
          <t>Q</t>
        </is>
      </c>
      <c r="G1510" s="10" t="inlineStr">
        <is>
          <t>higher</t>
        </is>
      </c>
      <c r="H1510" s="10" t="n">
        <v>2</v>
      </c>
      <c r="I1510" s="10" t="inlineStr">
        <is>
          <t>Display informativi connessi alle fermate</t>
        </is>
      </c>
      <c r="J1510" s="20" t="n"/>
      <c r="K1510" s="20" t="n"/>
      <c r="L1510" s="20" t="n"/>
      <c r="M1510" s="20" t="n"/>
      <c r="N1510" s="21">
        <f>IF($A1510="","",IFERROR(VALUE($J1510),0))</f>
        <v/>
      </c>
      <c r="O1510" s="21">
        <f>IF($A1510="",0,IF(OR($S1510&lt;&gt;1,COUNTA($J1510:$M1510)=0),0,IF(SUMPRODUCT(MAX(($C$5:$C$6173=$C1510)*($D$5:$D$6173=$D1510)*($S$5:$S$6173=1)*IFERROR($N$5:$N$6173*1,0)))&gt;0,ROUND($H1510*($N1510/SUMPRODUCT(MAX(($C$5:$C$6173=$C1510)*($D$5:$D$6173=$D1510)*($S$5:$S$6173=1)*IFERROR($N$5:$N$6173*1,0)))),4),0)))</f>
        <v/>
      </c>
      <c r="P1510" s="10" t="inlineStr">
        <is>
          <t>fermate</t>
        </is>
      </c>
      <c r="Q1510" s="21">
        <f>IF($A1510="","",$A1510&amp;"|"&amp;$C1510)</f>
        <v/>
      </c>
      <c r="R1510" s="21">
        <f>IF($A1510="","",$A1510&amp;"|"&amp;$C1510&amp;"|"&amp;$D1510)</f>
        <v/>
      </c>
      <c r="S1510" s="21">
        <f>IF($A1510="","",IFERROR(INDEX(Offerte!$D$2:$D$200,MATCH($Q1510,Offerte!$L$2:$L$200,0)),0))</f>
        <v/>
      </c>
      <c r="T1510" s="21">
        <f>IF($A1510="","",IFERROR(INDEX(Offerte!$G$2:$G$200,MATCH($Q1510,Offerte!$L$2:$L$200,0)),"NO"))</f>
        <v/>
      </c>
    </row>
    <row r="1511">
      <c r="A1511" s="10">
        <f>IF(Offerte!$A50="","",Offerte!$A50)</f>
        <v/>
      </c>
      <c r="B1511" s="10">
        <f>IF(Offerte!$A50="","",Offerte!$B50)</f>
        <v/>
      </c>
      <c r="C1511" s="10">
        <f>IF(Offerte!$A50="","",Offerte!$C50)</f>
        <v/>
      </c>
      <c r="D1511" s="10" t="inlineStr">
        <is>
          <t>D.2.1</t>
        </is>
      </c>
      <c r="E1511" s="10" t="inlineStr">
        <is>
          <t>D</t>
        </is>
      </c>
      <c r="F1511" s="10" t="inlineStr">
        <is>
          <t>Q</t>
        </is>
      </c>
      <c r="G1511" s="10" t="inlineStr">
        <is>
          <t>higher</t>
        </is>
      </c>
      <c r="H1511" s="10" t="n">
        <v>2</v>
      </c>
      <c r="I1511" s="10" t="inlineStr">
        <is>
          <t>Segnali tattili Loges-Vet-Evolution</t>
        </is>
      </c>
      <c r="J1511" s="20" t="n"/>
      <c r="K1511" s="20" t="n"/>
      <c r="L1511" s="20" t="n"/>
      <c r="M1511" s="20" t="n"/>
      <c r="N1511" s="21">
        <f>IF($A1511="","",IFERROR(VALUE($J1511),0))</f>
        <v/>
      </c>
      <c r="O1511" s="21">
        <f>IF($A1511="",0,IF(OR($S1511&lt;&gt;1,COUNTA($J1511:$M1511)=0),0,IF(SUMPRODUCT(MAX(($C$5:$C$6173=$C1511)*($D$5:$D$6173=$D1511)*($S$5:$S$6173=1)*IFERROR($N$5:$N$6173*1,0)))&gt;0,ROUND($H1511*($N1511/SUMPRODUCT(MAX(($C$5:$C$6173=$C1511)*($D$5:$D$6173=$D1511)*($S$5:$S$6173=1)*IFERROR($N$5:$N$6173*1,0)))),4),0)))</f>
        <v/>
      </c>
      <c r="P1511" s="10" t="inlineStr">
        <is>
          <t>fermate</t>
        </is>
      </c>
      <c r="Q1511" s="21">
        <f>IF($A1511="","",$A1511&amp;"|"&amp;$C1511)</f>
        <v/>
      </c>
      <c r="R1511" s="21">
        <f>IF($A1511="","",$A1511&amp;"|"&amp;$C1511&amp;"|"&amp;$D1511)</f>
        <v/>
      </c>
      <c r="S1511" s="21">
        <f>IF($A1511="","",IFERROR(INDEX(Offerte!$D$2:$D$200,MATCH($Q1511,Offerte!$L$2:$L$200,0)),0))</f>
        <v/>
      </c>
      <c r="T1511" s="21">
        <f>IF($A1511="","",IFERROR(INDEX(Offerte!$G$2:$G$200,MATCH($Q1511,Offerte!$L$2:$L$200,0)),"NO"))</f>
        <v/>
      </c>
    </row>
    <row r="1512">
      <c r="A1512" s="10">
        <f>IF(Offerte!$A50="","",Offerte!$A50)</f>
        <v/>
      </c>
      <c r="B1512" s="10">
        <f>IF(Offerte!$A50="","",Offerte!$B50)</f>
        <v/>
      </c>
      <c r="C1512" s="10">
        <f>IF(Offerte!$A50="","",Offerte!$C50)</f>
        <v/>
      </c>
      <c r="D1512" s="10" t="inlineStr">
        <is>
          <t>E.1.1</t>
        </is>
      </c>
      <c r="E1512" s="10" t="inlineStr">
        <is>
          <t>E</t>
        </is>
      </c>
      <c r="F1512" s="10" t="inlineStr">
        <is>
          <t>T</t>
        </is>
      </c>
      <c r="G1512" s="10" t="inlineStr">
        <is>
          <t>tabular</t>
        </is>
      </c>
      <c r="H1512" s="10" t="n">
        <v>2</v>
      </c>
      <c r="I1512" s="10" t="inlineStr">
        <is>
          <t>Mobile app con travel planner PRM</t>
        </is>
      </c>
      <c r="J1512" s="20" t="n"/>
      <c r="K1512" s="20" t="n"/>
      <c r="L1512" s="20" t="n"/>
      <c r="M1512" s="20" t="n"/>
      <c r="N1512" s="21">
        <f>IF($A1512="","",IF(IFERROR(VALUE($M1512),0)=1,1,0))</f>
        <v/>
      </c>
      <c r="O1512" s="21">
        <f>IF($A1512="",0,IF(OR($S1512&lt;&gt;1,COUNTA($J1512:$M1512)=0),0,IF($N1512=1,$H1512,0)))</f>
        <v/>
      </c>
      <c r="P1512" s="10" t="inlineStr">
        <is>
          <t>sì/no</t>
        </is>
      </c>
      <c r="Q1512" s="21">
        <f>IF($A1512="","",$A1512&amp;"|"&amp;$C1512)</f>
        <v/>
      </c>
      <c r="R1512" s="21">
        <f>IF($A1512="","",$A1512&amp;"|"&amp;$C1512&amp;"|"&amp;$D1512)</f>
        <v/>
      </c>
      <c r="S1512" s="21">
        <f>IF($A1512="","",IFERROR(INDEX(Offerte!$D$2:$D$200,MATCH($Q1512,Offerte!$L$2:$L$200,0)),0))</f>
        <v/>
      </c>
      <c r="T1512" s="21">
        <f>IF($A1512="","",IFERROR(INDEX(Offerte!$G$2:$G$200,MATCH($Q1512,Offerte!$L$2:$L$200,0)),"NO"))</f>
        <v/>
      </c>
    </row>
    <row r="1513">
      <c r="A1513" s="10">
        <f>IF(Offerte!$A50="","",Offerte!$A50)</f>
        <v/>
      </c>
      <c r="B1513" s="10">
        <f>IF(Offerte!$A50="","",Offerte!$B50)</f>
        <v/>
      </c>
      <c r="C1513" s="10">
        <f>IF(Offerte!$A50="","",Offerte!$C50)</f>
        <v/>
      </c>
      <c r="D1513" s="10" t="inlineStr">
        <is>
          <t>E.2.1</t>
        </is>
      </c>
      <c r="E1513" s="10" t="inlineStr">
        <is>
          <t>E</t>
        </is>
      </c>
      <c r="F1513" s="10" t="inlineStr">
        <is>
          <t>D</t>
        </is>
      </c>
      <c r="G1513" s="10" t="inlineStr">
        <is>
          <t>discretionary</t>
        </is>
      </c>
      <c r="H1513" s="10" t="n">
        <v>2</v>
      </c>
      <c r="I1513" s="10" t="inlineStr">
        <is>
          <t>Altre azioni informative e rapporti con gli utenti</t>
        </is>
      </c>
      <c r="J1513" s="20" t="n"/>
      <c r="K1513" s="20" t="n"/>
      <c r="L1513" s="20" t="n"/>
      <c r="M1513" s="20" t="n"/>
      <c r="N1513" s="21">
        <f>IF($A1513="","",MAX(0,MIN(1,IFERROR(VALUE($M1513),0))))</f>
        <v/>
      </c>
      <c r="O1513" s="21">
        <f>IF($A1513="",0,IF(OR($S1513&lt;&gt;1,COUNTA($J1513:$M1513)=0),0,IF(SUMPRODUCT(MAX(($C$5:$C$6173=$C1513)*($D$5:$D$6173=$D1513)*($S$5:$S$6173=1)*IFERROR($N$5:$N$6173*1,0)))&gt;0,ROUND($H1513*($N1513/SUMPRODUCT(MAX(($C$5:$C$6173=$C1513)*($D$5:$D$6173=$D1513)*($S$5:$S$6173=1)*IFERROR($N$5:$N$6173*1,0)))),4),0)))</f>
        <v/>
      </c>
      <c r="P1513" s="10" t="inlineStr">
        <is>
          <t>coeff.</t>
        </is>
      </c>
      <c r="Q1513" s="21">
        <f>IF($A1513="","",$A1513&amp;"|"&amp;$C1513)</f>
        <v/>
      </c>
      <c r="R1513" s="21">
        <f>IF($A1513="","",$A1513&amp;"|"&amp;$C1513&amp;"|"&amp;$D1513)</f>
        <v/>
      </c>
      <c r="S1513" s="21">
        <f>IF($A1513="","",IFERROR(INDEX(Offerte!$D$2:$D$200,MATCH($Q1513,Offerte!$L$2:$L$200,0)),0))</f>
        <v/>
      </c>
      <c r="T1513" s="21">
        <f>IF($A1513="","",IFERROR(INDEX(Offerte!$G$2:$G$200,MATCH($Q1513,Offerte!$L$2:$L$200,0)),"NO"))</f>
        <v/>
      </c>
    </row>
    <row r="1514">
      <c r="A1514" s="10">
        <f>IF(Offerte!$A50="","",Offerte!$A50)</f>
        <v/>
      </c>
      <c r="B1514" s="10">
        <f>IF(Offerte!$A50="","",Offerte!$B50)</f>
        <v/>
      </c>
      <c r="C1514" s="10">
        <f>IF(Offerte!$A50="","",Offerte!$C50)</f>
        <v/>
      </c>
      <c r="D1514" s="10" t="inlineStr">
        <is>
          <t>F.1.1</t>
        </is>
      </c>
      <c r="E1514" s="10" t="inlineStr">
        <is>
          <t>F</t>
        </is>
      </c>
      <c r="F1514" s="10" t="inlineStr">
        <is>
          <t>Q</t>
        </is>
      </c>
      <c r="G1514" s="10" t="inlineStr">
        <is>
          <t>lower</t>
        </is>
      </c>
      <c r="H1514" s="10" t="n">
        <v>7</v>
      </c>
      <c r="I1514" s="10" t="inlineStr">
        <is>
          <t>Performance ambientali del parco mezzi adibito al servizio - I_CEA</t>
        </is>
      </c>
      <c r="J1514" s="20" t="n"/>
      <c r="K1514" s="20" t="n"/>
      <c r="L1514" s="20" t="n"/>
      <c r="M1514" s="20" t="n"/>
      <c r="N1514" s="21">
        <f>IF($A1514="","",IFERROR(VALUE($J1514),0))</f>
        <v/>
      </c>
      <c r="O1514" s="21">
        <f>IF($A1514="",0,IF(OR($S1514&lt;&gt;1,COUNTA($J1514:$M1514)=0),0,IF(AND(IFERROR(AGGREGATE(15,6,$N$5:$N$6173/(($C$5:$C$6173=$C1514)*($D$5:$D$6173=$D1514)*($S$5:$S$6173=1)*($N$5:$N$6173&gt;0)),1),0)&gt;0,$N1514&gt;0),ROUND($H1514*(IFERROR(AGGREGATE(15,6,$N$5:$N$6173/(($C$5:$C$6173=$C1514)*($D$5:$D$6173=$D1514)*($S$5:$S$6173=1)*($N$5:$N$6173&gt;0)),1),0)/$N1514),4),0)))</f>
        <v/>
      </c>
      <c r="P1514" s="10" t="inlineStr">
        <is>
          <t>indice</t>
        </is>
      </c>
      <c r="Q1514" s="21">
        <f>IF($A1514="","",$A1514&amp;"|"&amp;$C1514)</f>
        <v/>
      </c>
      <c r="R1514" s="21">
        <f>IF($A1514="","",$A1514&amp;"|"&amp;$C1514&amp;"|"&amp;$D1514)</f>
        <v/>
      </c>
      <c r="S1514" s="21">
        <f>IF($A1514="","",IFERROR(INDEX(Offerte!$D$2:$D$200,MATCH($Q1514,Offerte!$L$2:$L$200,0)),0))</f>
        <v/>
      </c>
      <c r="T1514" s="21">
        <f>IF($A1514="","",IFERROR(INDEX(Offerte!$G$2:$G$200,MATCH($Q1514,Offerte!$L$2:$L$200,0)),"NO"))</f>
        <v/>
      </c>
    </row>
    <row r="1515">
      <c r="A1515" s="10">
        <f>IF(Offerte!$A50="","",Offerte!$A50)</f>
        <v/>
      </c>
      <c r="B1515" s="10">
        <f>IF(Offerte!$A50="","",Offerte!$B50)</f>
        <v/>
      </c>
      <c r="C1515" s="10">
        <f>IF(Offerte!$A50="","",Offerte!$C50)</f>
        <v/>
      </c>
      <c r="D1515" s="10" t="inlineStr">
        <is>
          <t>F.2.1</t>
        </is>
      </c>
      <c r="E1515" s="10" t="inlineStr">
        <is>
          <t>F</t>
        </is>
      </c>
      <c r="F1515" s="10" t="inlineStr">
        <is>
          <t>Q</t>
        </is>
      </c>
      <c r="G1515" s="10" t="inlineStr">
        <is>
          <t>higher</t>
        </is>
      </c>
      <c r="H1515" s="10" t="n">
        <v>2</v>
      </c>
      <c r="I1515" s="10" t="inlineStr">
        <is>
          <t>Tasso di copertura del servizio con dispositivi ECO-DRIVER</t>
        </is>
      </c>
      <c r="J1515" s="20" t="n"/>
      <c r="K1515" s="20" t="n"/>
      <c r="L1515" s="20" t="n"/>
      <c r="M1515" s="20" t="n"/>
      <c r="N1515" s="21">
        <f>IF($A1515="","",IFERROR(VALUE($K1515)/VALUE($L1515),IFERROR(VALUE($J1515),0)))</f>
        <v/>
      </c>
      <c r="O1515" s="21">
        <f>IF($A1515="",0,IF(OR($S1515&lt;&gt;1,COUNTA($J1515:$M1515)=0),0,IF(SUMPRODUCT(MAX(($C$5:$C$6173=$C1515)*($D$5:$D$6173=$D1515)*($S$5:$S$6173=1)*IFERROR($N$5:$N$6173*1,0)))&gt;0,ROUND($H1515*($N1515/SUMPRODUCT(MAX(($C$5:$C$6173=$C1515)*($D$5:$D$6173=$D1515)*($S$5:$S$6173=1)*IFERROR($N$5:$N$6173*1,0)))),4),0)))</f>
        <v/>
      </c>
      <c r="P1515" s="10" t="inlineStr">
        <is>
          <t>Autobus attrezzati con dispositivi ECO-DRIVER / Autobus totali in offerta, incluse scorte</t>
        </is>
      </c>
      <c r="Q1515" s="21">
        <f>IF($A1515="","",$A1515&amp;"|"&amp;$C1515)</f>
        <v/>
      </c>
      <c r="R1515" s="21">
        <f>IF($A1515="","",$A1515&amp;"|"&amp;$C1515&amp;"|"&amp;$D1515)</f>
        <v/>
      </c>
      <c r="S1515" s="21">
        <f>IF($A1515="","",IFERROR(INDEX(Offerte!$D$2:$D$200,MATCH($Q1515,Offerte!$L$2:$L$200,0)),0))</f>
        <v/>
      </c>
      <c r="T1515" s="21">
        <f>IF($A1515="","",IFERROR(INDEX(Offerte!$G$2:$G$200,MATCH($Q1515,Offerte!$L$2:$L$200,0)),"NO"))</f>
        <v/>
      </c>
    </row>
    <row r="1516">
      <c r="A1516" s="10">
        <f>IF(Offerte!$A50="","",Offerte!$A50)</f>
        <v/>
      </c>
      <c r="B1516" s="10">
        <f>IF(Offerte!$A50="","",Offerte!$B50)</f>
        <v/>
      </c>
      <c r="C1516" s="10">
        <f>IF(Offerte!$A50="","",Offerte!$C50)</f>
        <v/>
      </c>
      <c r="D1516" s="10" t="inlineStr">
        <is>
          <t>F.3.1</t>
        </is>
      </c>
      <c r="E1516" s="10" t="inlineStr">
        <is>
          <t>F</t>
        </is>
      </c>
      <c r="F1516" s="10" t="inlineStr">
        <is>
          <t>Q</t>
        </is>
      </c>
      <c r="G1516" s="10" t="inlineStr">
        <is>
          <t>higher</t>
        </is>
      </c>
      <c r="H1516" s="10" t="n">
        <v>2</v>
      </c>
      <c r="I1516" s="10" t="inlineStr">
        <is>
          <t>Autoproduzione consumi elettrici per trazione</t>
        </is>
      </c>
      <c r="J1516" s="20" t="n"/>
      <c r="K1516" s="20" t="n"/>
      <c r="L1516" s="20" t="n"/>
      <c r="M1516" s="20" t="n"/>
      <c r="N1516" s="21">
        <f>IF($A1516="","",IFERROR(VALUE($J1516),0))</f>
        <v/>
      </c>
      <c r="O1516" s="21">
        <f>IF($A1516="",0,IF(OR($S1516&lt;&gt;1,COUNTA($J1516:$M1516)=0),0,IF(SUMPRODUCT(MAX(($C$5:$C$6173=$C1516)*($D$5:$D$6173=$D1516)*($S$5:$S$6173=1)*IFERROR($N$5:$N$6173*1,0)))&gt;0,ROUND($H1516*($N1516/SUMPRODUCT(MAX(($C$5:$C$6173=$C1516)*($D$5:$D$6173=$D1516)*($S$5:$S$6173=1)*IFERROR($N$5:$N$6173*1,0)))),4),0)))</f>
        <v/>
      </c>
      <c r="P1516" s="10" t="inlineStr">
        <is>
          <t>kWh/anno</t>
        </is>
      </c>
      <c r="Q1516" s="21">
        <f>IF($A1516="","",$A1516&amp;"|"&amp;$C1516)</f>
        <v/>
      </c>
      <c r="R1516" s="21">
        <f>IF($A1516="","",$A1516&amp;"|"&amp;$C1516&amp;"|"&amp;$D1516)</f>
        <v/>
      </c>
      <c r="S1516" s="21">
        <f>IF($A1516="","",IFERROR(INDEX(Offerte!$D$2:$D$200,MATCH($Q1516,Offerte!$L$2:$L$200,0)),0))</f>
        <v/>
      </c>
      <c r="T1516" s="21">
        <f>IF($A1516="","",IFERROR(INDEX(Offerte!$G$2:$G$200,MATCH($Q1516,Offerte!$L$2:$L$200,0)),"NO"))</f>
        <v/>
      </c>
    </row>
    <row r="1517">
      <c r="A1517" s="10">
        <f>IF(Offerte!$A50="","",Offerte!$A50)</f>
        <v/>
      </c>
      <c r="B1517" s="10">
        <f>IF(Offerte!$A50="","",Offerte!$B50)</f>
        <v/>
      </c>
      <c r="C1517" s="10">
        <f>IF(Offerte!$A50="","",Offerte!$C50)</f>
        <v/>
      </c>
      <c r="D1517" s="10" t="inlineStr">
        <is>
          <t>F.4.1</t>
        </is>
      </c>
      <c r="E1517" s="10" t="inlineStr">
        <is>
          <t>F</t>
        </is>
      </c>
      <c r="F1517" s="10" t="inlineStr">
        <is>
          <t>Q</t>
        </is>
      </c>
      <c r="G1517" s="10" t="inlineStr">
        <is>
          <t>soil</t>
        </is>
      </c>
      <c r="H1517" s="10" t="n">
        <v>2</v>
      </c>
      <c r="I1517" s="10" t="inlineStr">
        <is>
          <t>Indice di consumo di suolo</t>
        </is>
      </c>
      <c r="J1517" s="20" t="n"/>
      <c r="K1517" s="20" t="n"/>
      <c r="L1517" s="20" t="n"/>
      <c r="M1517" s="20" t="n"/>
      <c r="N1517" s="21">
        <f>IF($A1517="","",IFERROR(VALUE($J1517),0))</f>
        <v/>
      </c>
      <c r="O1517" s="21">
        <f>IF($A1517="",0,IF(OR($S1517&lt;&gt;1,COUNTA($J1517:$M1517)=0),0,IF($N1517&lt;=0,$H1517,IF(SUMPRODUCT(MAX(($C$5:$C$6173=$C1517)*($D$5:$D$6173=$D1517)*($S$5:$S$6173=1)*IFERROR($N$5:$N$6173*1,0)))&gt;0,ROUND($H1517*((SUMPRODUCT(MAX(($C$5:$C$6173=$C1517)*($D$5:$D$6173=$D1517)*($S$5:$S$6173=1)*IFERROR($N$5:$N$6173*1,0)))-$N1517)/SUMPRODUCT(MAX(($C$5:$C$6173=$C1517)*($D$5:$D$6173=$D1517)*($S$5:$S$6173=1)*IFERROR($N$5:$N$6173*1,0)))),4),0))))</f>
        <v/>
      </c>
      <c r="P1517" s="10" t="inlineStr">
        <is>
          <t>m2</t>
        </is>
      </c>
      <c r="Q1517" s="21">
        <f>IF($A1517="","",$A1517&amp;"|"&amp;$C1517)</f>
        <v/>
      </c>
      <c r="R1517" s="21">
        <f>IF($A1517="","",$A1517&amp;"|"&amp;$C1517&amp;"|"&amp;$D1517)</f>
        <v/>
      </c>
      <c r="S1517" s="21">
        <f>IF($A1517="","",IFERROR(INDEX(Offerte!$D$2:$D$200,MATCH($Q1517,Offerte!$L$2:$L$200,0)),0))</f>
        <v/>
      </c>
      <c r="T1517" s="21">
        <f>IF($A1517="","",IFERROR(INDEX(Offerte!$G$2:$G$200,MATCH($Q1517,Offerte!$L$2:$L$200,0)),"NO"))</f>
        <v/>
      </c>
    </row>
    <row r="1518">
      <c r="A1518" s="10">
        <f>IF(Offerte!$A50="","",Offerte!$A50)</f>
        <v/>
      </c>
      <c r="B1518" s="10">
        <f>IF(Offerte!$A50="","",Offerte!$B50)</f>
        <v/>
      </c>
      <c r="C1518" s="10">
        <f>IF(Offerte!$A50="","",Offerte!$C50)</f>
        <v/>
      </c>
      <c r="D1518" s="10" t="inlineStr">
        <is>
          <t>F.5.1</t>
        </is>
      </c>
      <c r="E1518" s="10" t="inlineStr">
        <is>
          <t>F</t>
        </is>
      </c>
      <c r="F1518" s="10" t="inlineStr">
        <is>
          <t>T</t>
        </is>
      </c>
      <c r="G1518" s="10" t="inlineStr">
        <is>
          <t>tabular</t>
        </is>
      </c>
      <c r="H1518" s="10" t="n">
        <v>1</v>
      </c>
      <c r="I1518" s="10" t="inlineStr">
        <is>
          <t>Rendicontazione di sostenibilità ambientale</t>
        </is>
      </c>
      <c r="J1518" s="20" t="n"/>
      <c r="K1518" s="20" t="n"/>
      <c r="L1518" s="20" t="n"/>
      <c r="M1518" s="20" t="n"/>
      <c r="N1518" s="21">
        <f>IF($A1518="","",IF(IFERROR(VALUE($M1518),0)=1,1,0))</f>
        <v/>
      </c>
      <c r="O1518" s="21">
        <f>IF($A1518="",0,IF(OR($S1518&lt;&gt;1,COUNTA($J1518:$M1518)=0),0,IF($N1518=1,$H1518,0)))</f>
        <v/>
      </c>
      <c r="P1518" s="10" t="inlineStr">
        <is>
          <t>sì/no</t>
        </is>
      </c>
      <c r="Q1518" s="21">
        <f>IF($A1518="","",$A1518&amp;"|"&amp;$C1518)</f>
        <v/>
      </c>
      <c r="R1518" s="21">
        <f>IF($A1518="","",$A1518&amp;"|"&amp;$C1518&amp;"|"&amp;$D1518)</f>
        <v/>
      </c>
      <c r="S1518" s="21">
        <f>IF($A1518="","",IFERROR(INDEX(Offerte!$D$2:$D$200,MATCH($Q1518,Offerte!$L$2:$L$200,0)),0))</f>
        <v/>
      </c>
      <c r="T1518" s="21">
        <f>IF($A1518="","",IFERROR(INDEX(Offerte!$G$2:$G$200,MATCH($Q1518,Offerte!$L$2:$L$200,0)),"NO"))</f>
        <v/>
      </c>
    </row>
    <row r="1519">
      <c r="A1519" s="10">
        <f>IF(Offerte!$A50="","",Offerte!$A50)</f>
        <v/>
      </c>
      <c r="B1519" s="10">
        <f>IF(Offerte!$A50="","",Offerte!$B50)</f>
        <v/>
      </c>
      <c r="C1519" s="10">
        <f>IF(Offerte!$A50="","",Offerte!$C50)</f>
        <v/>
      </c>
      <c r="D1519" s="10" t="inlineStr">
        <is>
          <t>G.1.1</t>
        </is>
      </c>
      <c r="E1519" s="10" t="inlineStr">
        <is>
          <t>G</t>
        </is>
      </c>
      <c r="F1519" s="10" t="inlineStr">
        <is>
          <t>D</t>
        </is>
      </c>
      <c r="G1519" s="10" t="inlineStr">
        <is>
          <t>discretionary</t>
        </is>
      </c>
      <c r="H1519" s="10" t="n">
        <v>2</v>
      </c>
      <c r="I1519" s="10" t="inlineStr">
        <is>
          <t>Qualità del progetto di centrale di controllo aziendale</t>
        </is>
      </c>
      <c r="J1519" s="20" t="n"/>
      <c r="K1519" s="20" t="n"/>
      <c r="L1519" s="20" t="n"/>
      <c r="M1519" s="20" t="n"/>
      <c r="N1519" s="21">
        <f>IF($A1519="","",MAX(0,MIN(1,IFERROR(VALUE($M1519),0))))</f>
        <v/>
      </c>
      <c r="O1519" s="21">
        <f>IF($A1519="",0,IF(OR($S1519&lt;&gt;1,COUNTA($J1519:$M1519)=0),0,IF(SUMPRODUCT(MAX(($C$5:$C$6173=$C1519)*($D$5:$D$6173=$D1519)*($S$5:$S$6173=1)*IFERROR($N$5:$N$6173*1,0)))&gt;0,ROUND($H1519*($N1519/SUMPRODUCT(MAX(($C$5:$C$6173=$C1519)*($D$5:$D$6173=$D1519)*($S$5:$S$6173=1)*IFERROR($N$5:$N$6173*1,0)))),4),0)))</f>
        <v/>
      </c>
      <c r="P1519" s="10" t="inlineStr">
        <is>
          <t>coeff.</t>
        </is>
      </c>
      <c r="Q1519" s="21">
        <f>IF($A1519="","",$A1519&amp;"|"&amp;$C1519)</f>
        <v/>
      </c>
      <c r="R1519" s="21">
        <f>IF($A1519="","",$A1519&amp;"|"&amp;$C1519&amp;"|"&amp;$D1519)</f>
        <v/>
      </c>
      <c r="S1519" s="21">
        <f>IF($A1519="","",IFERROR(INDEX(Offerte!$D$2:$D$200,MATCH($Q1519,Offerte!$L$2:$L$200,0)),0))</f>
        <v/>
      </c>
      <c r="T1519" s="21">
        <f>IF($A1519="","",IFERROR(INDEX(Offerte!$G$2:$G$200,MATCH($Q1519,Offerte!$L$2:$L$200,0)),"NO"))</f>
        <v/>
      </c>
    </row>
    <row r="1520">
      <c r="A1520" s="10">
        <f>IF(Offerte!$A50="","",Offerte!$A50)</f>
        <v/>
      </c>
      <c r="B1520" s="10">
        <f>IF(Offerte!$A50="","",Offerte!$B50)</f>
        <v/>
      </c>
      <c r="C1520" s="10">
        <f>IF(Offerte!$A50="","",Offerte!$C50)</f>
        <v/>
      </c>
      <c r="D1520" s="10" t="inlineStr">
        <is>
          <t>G.2.1</t>
        </is>
      </c>
      <c r="E1520" s="10" t="inlineStr">
        <is>
          <t>G</t>
        </is>
      </c>
      <c r="F1520" s="10" t="inlineStr">
        <is>
          <t>T</t>
        </is>
      </c>
      <c r="G1520" s="10" t="inlineStr">
        <is>
          <t>tabular</t>
        </is>
      </c>
      <c r="H1520" s="10" t="n">
        <v>1</v>
      </c>
      <c r="I1520" s="10" t="inlineStr">
        <is>
          <t>Certificazione ISO 45001</t>
        </is>
      </c>
      <c r="J1520" s="20" t="n"/>
      <c r="K1520" s="20" t="n"/>
      <c r="L1520" s="20" t="n"/>
      <c r="M1520" s="20" t="n"/>
      <c r="N1520" s="21">
        <f>IF($A1520="","",IF(IFERROR(VALUE($M1520),0)=1,1,0))</f>
        <v/>
      </c>
      <c r="O1520" s="21">
        <f>IF($A1520="",0,IF(OR($S1520&lt;&gt;1,COUNTA($J1520:$M1520)=0),0,IF($N1520=1,$H1520,0)))</f>
        <v/>
      </c>
      <c r="P1520" s="10" t="inlineStr">
        <is>
          <t>sì/no</t>
        </is>
      </c>
      <c r="Q1520" s="21">
        <f>IF($A1520="","",$A1520&amp;"|"&amp;$C1520)</f>
        <v/>
      </c>
      <c r="R1520" s="21">
        <f>IF($A1520="","",$A1520&amp;"|"&amp;$C1520&amp;"|"&amp;$D1520)</f>
        <v/>
      </c>
      <c r="S1520" s="21">
        <f>IF($A1520="","",IFERROR(INDEX(Offerte!$D$2:$D$200,MATCH($Q1520,Offerte!$L$2:$L$200,0)),0))</f>
        <v/>
      </c>
      <c r="T1520" s="21">
        <f>IF($A1520="","",IFERROR(INDEX(Offerte!$G$2:$G$200,MATCH($Q1520,Offerte!$L$2:$L$200,0)),"NO"))</f>
        <v/>
      </c>
    </row>
    <row r="1521">
      <c r="A1521" s="10">
        <f>IF(Offerte!$A50="","",Offerte!$A50)</f>
        <v/>
      </c>
      <c r="B1521" s="10">
        <f>IF(Offerte!$A50="","",Offerte!$B50)</f>
        <v/>
      </c>
      <c r="C1521" s="10">
        <f>IF(Offerte!$A50="","",Offerte!$C50)</f>
        <v/>
      </c>
      <c r="D1521" s="10" t="inlineStr">
        <is>
          <t>G.3.1</t>
        </is>
      </c>
      <c r="E1521" s="10" t="inlineStr">
        <is>
          <t>G</t>
        </is>
      </c>
      <c r="F1521" s="10" t="inlineStr">
        <is>
          <t>T</t>
        </is>
      </c>
      <c r="G1521" s="10" t="inlineStr">
        <is>
          <t>tabular</t>
        </is>
      </c>
      <c r="H1521" s="10" t="n">
        <v>1</v>
      </c>
      <c r="I1521" s="10" t="inlineStr">
        <is>
          <t>Certificazioni di responsabilità sociale</t>
        </is>
      </c>
      <c r="J1521" s="20" t="n"/>
      <c r="K1521" s="20" t="n"/>
      <c r="L1521" s="20" t="n"/>
      <c r="M1521" s="20" t="n"/>
      <c r="N1521" s="21">
        <f>IF($A1521="","",IF(IFERROR(VALUE($M1521),0)=1,1,0))</f>
        <v/>
      </c>
      <c r="O1521" s="21">
        <f>IF($A1521="",0,IF(OR($S1521&lt;&gt;1,COUNTA($J1521:$M1521)=0),0,IF($N1521=1,$H1521,0)))</f>
        <v/>
      </c>
      <c r="P1521" s="10" t="inlineStr">
        <is>
          <t>sì/no</t>
        </is>
      </c>
      <c r="Q1521" s="21">
        <f>IF($A1521="","",$A1521&amp;"|"&amp;$C1521)</f>
        <v/>
      </c>
      <c r="R1521" s="21">
        <f>IF($A1521="","",$A1521&amp;"|"&amp;$C1521&amp;"|"&amp;$D1521)</f>
        <v/>
      </c>
      <c r="S1521" s="21">
        <f>IF($A1521="","",IFERROR(INDEX(Offerte!$D$2:$D$200,MATCH($Q1521,Offerte!$L$2:$L$200,0)),0))</f>
        <v/>
      </c>
      <c r="T1521" s="21">
        <f>IF($A1521="","",IFERROR(INDEX(Offerte!$G$2:$G$200,MATCH($Q1521,Offerte!$L$2:$L$200,0)),"NO"))</f>
        <v/>
      </c>
    </row>
    <row r="1522">
      <c r="A1522" s="10">
        <f>IF(Offerte!$A50="","",Offerte!$A50)</f>
        <v/>
      </c>
      <c r="B1522" s="10">
        <f>IF(Offerte!$A50="","",Offerte!$B50)</f>
        <v/>
      </c>
      <c r="C1522" s="10">
        <f>IF(Offerte!$A50="","",Offerte!$C50)</f>
        <v/>
      </c>
      <c r="D1522" s="10" t="inlineStr">
        <is>
          <t>G.4.1</t>
        </is>
      </c>
      <c r="E1522" s="10" t="inlineStr">
        <is>
          <t>G</t>
        </is>
      </c>
      <c r="F1522" s="10" t="inlineStr">
        <is>
          <t>D</t>
        </is>
      </c>
      <c r="G1522" s="10" t="inlineStr">
        <is>
          <t>discretionary</t>
        </is>
      </c>
      <c r="H1522" s="10" t="n">
        <v>2</v>
      </c>
      <c r="I1522" s="10" t="inlineStr">
        <is>
          <t>Qualità del piano di formazione del personale</t>
        </is>
      </c>
      <c r="J1522" s="20" t="n"/>
      <c r="K1522" s="20" t="n"/>
      <c r="L1522" s="20" t="n"/>
      <c r="M1522" s="20" t="n"/>
      <c r="N1522" s="21">
        <f>IF($A1522="","",MAX(0,MIN(1,IFERROR(VALUE($M1522),0))))</f>
        <v/>
      </c>
      <c r="O1522" s="21">
        <f>IF($A1522="",0,IF(OR($S1522&lt;&gt;1,COUNTA($J1522:$M1522)=0),0,IF(SUMPRODUCT(MAX(($C$5:$C$6173=$C1522)*($D$5:$D$6173=$D1522)*($S$5:$S$6173=1)*IFERROR($N$5:$N$6173*1,0)))&gt;0,ROUND($H1522*($N1522/SUMPRODUCT(MAX(($C$5:$C$6173=$C1522)*($D$5:$D$6173=$D1522)*($S$5:$S$6173=1)*IFERROR($N$5:$N$6173*1,0)))),4),0)))</f>
        <v/>
      </c>
      <c r="P1522" s="10" t="inlineStr">
        <is>
          <t>coeff.</t>
        </is>
      </c>
      <c r="Q1522" s="21">
        <f>IF($A1522="","",$A1522&amp;"|"&amp;$C1522)</f>
        <v/>
      </c>
      <c r="R1522" s="21">
        <f>IF($A1522="","",$A1522&amp;"|"&amp;$C1522&amp;"|"&amp;$D1522)</f>
        <v/>
      </c>
      <c r="S1522" s="21">
        <f>IF($A1522="","",IFERROR(INDEX(Offerte!$D$2:$D$200,MATCH($Q1522,Offerte!$L$2:$L$200,0)),0))</f>
        <v/>
      </c>
      <c r="T1522" s="21">
        <f>IF($A1522="","",IFERROR(INDEX(Offerte!$G$2:$G$200,MATCH($Q1522,Offerte!$L$2:$L$200,0)),"NO"))</f>
        <v/>
      </c>
    </row>
    <row r="1523">
      <c r="A1523" s="10">
        <f>IF(Offerte!$A50="","",Offerte!$A50)</f>
        <v/>
      </c>
      <c r="B1523" s="10">
        <f>IF(Offerte!$A50="","",Offerte!$B50)</f>
        <v/>
      </c>
      <c r="C1523" s="10">
        <f>IF(Offerte!$A50="","",Offerte!$C50)</f>
        <v/>
      </c>
      <c r="D1523" s="10" t="inlineStr">
        <is>
          <t>G.5.1</t>
        </is>
      </c>
      <c r="E1523" s="10" t="inlineStr">
        <is>
          <t>G</t>
        </is>
      </c>
      <c r="F1523" s="10" t="inlineStr">
        <is>
          <t>T</t>
        </is>
      </c>
      <c r="G1523" s="10" t="inlineStr">
        <is>
          <t>tabular</t>
        </is>
      </c>
      <c r="H1523" s="10" t="n">
        <v>1</v>
      </c>
      <c r="I1523" s="10" t="inlineStr">
        <is>
          <t>Impegno al mantenimento delle garanzie del contratto di secondo livello del gestore uscente</t>
        </is>
      </c>
      <c r="J1523" s="20" t="n"/>
      <c r="K1523" s="20" t="n"/>
      <c r="L1523" s="20" t="n"/>
      <c r="M1523" s="20" t="n"/>
      <c r="N1523" s="21">
        <f>IF($A1523="","",IF(IFERROR(VALUE($M1523),0)=1,1,0))</f>
        <v/>
      </c>
      <c r="O1523" s="21">
        <f>IF($A1523="",0,IF(OR($S1523&lt;&gt;1,COUNTA($J1523:$M1523)=0),0,IF($N1523=1,$H1523,0)))</f>
        <v/>
      </c>
      <c r="P1523" s="10" t="inlineStr">
        <is>
          <t>sì/no</t>
        </is>
      </c>
      <c r="Q1523" s="21">
        <f>IF($A1523="","",$A1523&amp;"|"&amp;$C1523)</f>
        <v/>
      </c>
      <c r="R1523" s="21">
        <f>IF($A1523="","",$A1523&amp;"|"&amp;$C1523&amp;"|"&amp;$D1523)</f>
        <v/>
      </c>
      <c r="S1523" s="21">
        <f>IF($A1523="","",IFERROR(INDEX(Offerte!$D$2:$D$200,MATCH($Q1523,Offerte!$L$2:$L$200,0)),0))</f>
        <v/>
      </c>
      <c r="T1523" s="21">
        <f>IF($A1523="","",IFERROR(INDEX(Offerte!$G$2:$G$200,MATCH($Q1523,Offerte!$L$2:$L$200,0)),"NO"))</f>
        <v/>
      </c>
    </row>
    <row r="1524">
      <c r="A1524" s="10">
        <f>IF(Offerte!$A51="","",Offerte!$A51)</f>
        <v/>
      </c>
      <c r="B1524" s="10">
        <f>IF(Offerte!$A51="","",Offerte!$B51)</f>
        <v/>
      </c>
      <c r="C1524" s="10">
        <f>IF(Offerte!$A51="","",Offerte!$C51)</f>
        <v/>
      </c>
      <c r="D1524" s="10" t="inlineStr">
        <is>
          <t>A.1.1</t>
        </is>
      </c>
      <c r="E1524" s="10" t="inlineStr">
        <is>
          <t>A</t>
        </is>
      </c>
      <c r="F1524" s="10" t="inlineStr">
        <is>
          <t>Q</t>
        </is>
      </c>
      <c r="G1524" s="10" t="inlineStr">
        <is>
          <t>higher</t>
        </is>
      </c>
      <c r="H1524" s="10" t="n">
        <v>3</v>
      </c>
      <c r="I1524" s="10" t="inlineStr">
        <is>
          <t>Tasso aggiuntivo di corse controllate</t>
        </is>
      </c>
      <c r="J1524" s="20" t="n"/>
      <c r="K1524" s="20" t="n"/>
      <c r="L1524" s="20" t="n"/>
      <c r="M1524" s="20" t="n"/>
      <c r="N1524" s="21">
        <f>IF($A1524="","",IFERROR(VALUE($K1524)/VALUE($L1524)*100,IFERROR(VALUE($J1524),0)))</f>
        <v/>
      </c>
      <c r="O1524" s="21">
        <f>IF($A1524="",0,IF(OR($S1524&lt;&gt;1,COUNTA($J1524:$M1524)=0),0,IF(SUMPRODUCT(MAX(($C$5:$C$6173=$C1524)*($D$5:$D$6173=$D1524)*($S$5:$S$6173=1)*IFERROR($N$5:$N$6173*1,0)))&gt;0,ROUND($H1524*($N1524/SUMPRODUCT(MAX(($C$5:$C$6173=$C1524)*($D$5:$D$6173=$D1524)*($S$5:$S$6173=1)*IFERROR($N$5:$N$6173*1,0)))),4),0)))</f>
        <v/>
      </c>
      <c r="P1524" s="10" t="inlineStr">
        <is>
          <t>Corse controllate annue / Corse programmate annue</t>
        </is>
      </c>
      <c r="Q1524" s="21">
        <f>IF($A1524="","",$A1524&amp;"|"&amp;$C1524)</f>
        <v/>
      </c>
      <c r="R1524" s="21">
        <f>IF($A1524="","",$A1524&amp;"|"&amp;$C1524&amp;"|"&amp;$D1524)</f>
        <v/>
      </c>
      <c r="S1524" s="21">
        <f>IF($A1524="","",IFERROR(INDEX(Offerte!$D$2:$D$200,MATCH($Q1524,Offerte!$L$2:$L$200,0)),0))</f>
        <v/>
      </c>
      <c r="T1524" s="21">
        <f>IF($A1524="","",IFERROR(INDEX(Offerte!$G$2:$G$200,MATCH($Q1524,Offerte!$L$2:$L$200,0)),"NO"))</f>
        <v/>
      </c>
    </row>
    <row r="1525">
      <c r="A1525" s="10">
        <f>IF(Offerte!$A51="","",Offerte!$A51)</f>
        <v/>
      </c>
      <c r="B1525" s="10">
        <f>IF(Offerte!$A51="","",Offerte!$B51)</f>
        <v/>
      </c>
      <c r="C1525" s="10">
        <f>IF(Offerte!$A51="","",Offerte!$C51)</f>
        <v/>
      </c>
      <c r="D1525" s="10" t="inlineStr">
        <is>
          <t>A.1.2</t>
        </is>
      </c>
      <c r="E1525" s="10" t="inlineStr">
        <is>
          <t>A</t>
        </is>
      </c>
      <c r="F1525" s="10" t="inlineStr">
        <is>
          <t>Q</t>
        </is>
      </c>
      <c r="G1525" s="10" t="inlineStr">
        <is>
          <t>higher</t>
        </is>
      </c>
      <c r="H1525" s="10" t="n">
        <v>4</v>
      </c>
      <c r="I1525" s="10" t="inlineStr">
        <is>
          <t>Numero aggiuntivo di passeggeri controllati</t>
        </is>
      </c>
      <c r="J1525" s="20" t="n"/>
      <c r="K1525" s="20" t="n"/>
      <c r="L1525" s="20" t="n"/>
      <c r="M1525" s="20" t="n"/>
      <c r="N1525" s="21">
        <f>IF($A1525="","",IFERROR(VALUE($J1525),0))</f>
        <v/>
      </c>
      <c r="O1525" s="21">
        <f>IF($A1525="",0,IF(OR($S1525&lt;&gt;1,COUNTA($J1525:$M1525)=0),0,IF(SUMPRODUCT(MAX(($C$5:$C$6173=$C1525)*($D$5:$D$6173=$D1525)*($S$5:$S$6173=1)*IFERROR($N$5:$N$6173*1,0)))&gt;0,ROUND($H1525*($N1525/SUMPRODUCT(MAX(($C$5:$C$6173=$C1525)*($D$5:$D$6173=$D1525)*($S$5:$S$6173=1)*IFERROR($N$5:$N$6173*1,0)))),4),0)))</f>
        <v/>
      </c>
      <c r="P1525" s="10" t="inlineStr">
        <is>
          <t>passeggeri/anno</t>
        </is>
      </c>
      <c r="Q1525" s="21">
        <f>IF($A1525="","",$A1525&amp;"|"&amp;$C1525)</f>
        <v/>
      </c>
      <c r="R1525" s="21">
        <f>IF($A1525="","",$A1525&amp;"|"&amp;$C1525&amp;"|"&amp;$D1525)</f>
        <v/>
      </c>
      <c r="S1525" s="21">
        <f>IF($A1525="","",IFERROR(INDEX(Offerte!$D$2:$D$200,MATCH($Q1525,Offerte!$L$2:$L$200,0)),0))</f>
        <v/>
      </c>
      <c r="T1525" s="21">
        <f>IF($A1525="","",IFERROR(INDEX(Offerte!$G$2:$G$200,MATCH($Q1525,Offerte!$L$2:$L$200,0)),"NO"))</f>
        <v/>
      </c>
    </row>
    <row r="1526">
      <c r="A1526" s="10">
        <f>IF(Offerte!$A51="","",Offerte!$A51)</f>
        <v/>
      </c>
      <c r="B1526" s="10">
        <f>IF(Offerte!$A51="","",Offerte!$B51)</f>
        <v/>
      </c>
      <c r="C1526" s="10">
        <f>IF(Offerte!$A51="","",Offerte!$C51)</f>
        <v/>
      </c>
      <c r="D1526" s="10" t="inlineStr">
        <is>
          <t>B.1.1</t>
        </is>
      </c>
      <c r="E1526" s="10" t="inlineStr">
        <is>
          <t>B</t>
        </is>
      </c>
      <c r="F1526" s="10" t="inlineStr">
        <is>
          <t>Q</t>
        </is>
      </c>
      <c r="G1526" s="10" t="inlineStr">
        <is>
          <t>higher</t>
        </is>
      </c>
      <c r="H1526" s="10" t="n">
        <v>3</v>
      </c>
      <c r="I1526" s="10" t="inlineStr">
        <is>
          <t>Incremento dei posti offerti nelle fasce di punta</t>
        </is>
      </c>
      <c r="J1526" s="20" t="n"/>
      <c r="K1526" s="20" t="n"/>
      <c r="L1526" s="20" t="n"/>
      <c r="M1526" s="20" t="n"/>
      <c r="N1526" s="21">
        <f>IF($A1526="","",IFERROR(VALUE($J1526),0))</f>
        <v/>
      </c>
      <c r="O1526" s="21">
        <f>IF($A1526="",0,IF(OR($S1526&lt;&gt;1,COUNTA($J1526:$M1526)=0),0,IF(SUMPRODUCT(MAX(($C$5:$C$6173=$C1526)*($D$5:$D$6173=$D1526)*($S$5:$S$6173=1)*IFERROR($N$5:$N$6173*1,0)))&gt;0,ROUND($H1526*($N1526/SUMPRODUCT(MAX(($C$5:$C$6173=$C1526)*($D$5:$D$6173=$D1526)*($S$5:$S$6173=1)*IFERROR($N$5:$N$6173*1,0)))),4),0)))</f>
        <v/>
      </c>
      <c r="P1526" s="10" t="inlineStr">
        <is>
          <t>posti*km</t>
        </is>
      </c>
      <c r="Q1526" s="21">
        <f>IF($A1526="","",$A1526&amp;"|"&amp;$C1526)</f>
        <v/>
      </c>
      <c r="R1526" s="21">
        <f>IF($A1526="","",$A1526&amp;"|"&amp;$C1526&amp;"|"&amp;$D1526)</f>
        <v/>
      </c>
      <c r="S1526" s="21">
        <f>IF($A1526="","",IFERROR(INDEX(Offerte!$D$2:$D$200,MATCH($Q1526,Offerte!$L$2:$L$200,0)),0))</f>
        <v/>
      </c>
      <c r="T1526" s="21">
        <f>IF($A1526="","",IFERROR(INDEX(Offerte!$G$2:$G$200,MATCH($Q1526,Offerte!$L$2:$L$200,0)),"NO"))</f>
        <v/>
      </c>
    </row>
    <row r="1527">
      <c r="A1527" s="10">
        <f>IF(Offerte!$A51="","",Offerte!$A51)</f>
        <v/>
      </c>
      <c r="B1527" s="10">
        <f>IF(Offerte!$A51="","",Offerte!$B51)</f>
        <v/>
      </c>
      <c r="C1527" s="10">
        <f>IF(Offerte!$A51="","",Offerte!$C51)</f>
        <v/>
      </c>
      <c r="D1527" s="10" t="inlineStr">
        <is>
          <t>B.2.1</t>
        </is>
      </c>
      <c r="E1527" s="10" t="inlineStr">
        <is>
          <t>B</t>
        </is>
      </c>
      <c r="F1527" s="10" t="inlineStr">
        <is>
          <t>Q</t>
        </is>
      </c>
      <c r="G1527" s="10" t="inlineStr">
        <is>
          <t>higher</t>
        </is>
      </c>
      <c r="H1527" s="10" t="n">
        <v>4</v>
      </c>
      <c r="I1527" s="10" t="inlineStr">
        <is>
          <t>Corse aggiuntive nell'arco giornaliero base</t>
        </is>
      </c>
      <c r="J1527" s="20" t="n"/>
      <c r="K1527" s="20" t="n"/>
      <c r="L1527" s="20" t="n"/>
      <c r="M1527" s="20" t="n"/>
      <c r="N1527" s="21">
        <f>IF($A1527="","",IFERROR(VALUE($J1527),0))</f>
        <v/>
      </c>
      <c r="O1527" s="21">
        <f>IF($A1527="",0,IF(OR($S1527&lt;&gt;1,COUNTA($J1527:$M1527)=0),0,IF(SUMPRODUCT(MAX(($C$5:$C$6173=$C1527)*($D$5:$D$6173=$D1527)*($S$5:$S$6173=1)*IFERROR($N$5:$N$6173*1,0)))&gt;0,ROUND($H1527*($N1527/SUMPRODUCT(MAX(($C$5:$C$6173=$C1527)*($D$5:$D$6173=$D1527)*($S$5:$S$6173=1)*IFERROR($N$5:$N$6173*1,0)))),4),0)))</f>
        <v/>
      </c>
      <c r="P1527" s="10" t="inlineStr">
        <is>
          <t>corse</t>
        </is>
      </c>
      <c r="Q1527" s="21">
        <f>IF($A1527="","",$A1527&amp;"|"&amp;$C1527)</f>
        <v/>
      </c>
      <c r="R1527" s="21">
        <f>IF($A1527="","",$A1527&amp;"|"&amp;$C1527&amp;"|"&amp;$D1527)</f>
        <v/>
      </c>
      <c r="S1527" s="21">
        <f>IF($A1527="","",IFERROR(INDEX(Offerte!$D$2:$D$200,MATCH($Q1527,Offerte!$L$2:$L$200,0)),0))</f>
        <v/>
      </c>
      <c r="T1527" s="21">
        <f>IF($A1527="","",IFERROR(INDEX(Offerte!$G$2:$G$200,MATCH($Q1527,Offerte!$L$2:$L$200,0)),"NO"))</f>
        <v/>
      </c>
    </row>
    <row r="1528">
      <c r="A1528" s="10">
        <f>IF(Offerte!$A51="","",Offerte!$A51)</f>
        <v/>
      </c>
      <c r="B1528" s="10">
        <f>IF(Offerte!$A51="","",Offerte!$B51)</f>
        <v/>
      </c>
      <c r="C1528" s="10">
        <f>IF(Offerte!$A51="","",Offerte!$C51)</f>
        <v/>
      </c>
      <c r="D1528" s="10" t="inlineStr">
        <is>
          <t>B.3.1</t>
        </is>
      </c>
      <c r="E1528" s="10" t="inlineStr">
        <is>
          <t>B</t>
        </is>
      </c>
      <c r="F1528" s="10" t="inlineStr">
        <is>
          <t>Q</t>
        </is>
      </c>
      <c r="G1528" s="10" t="inlineStr">
        <is>
          <t>higher</t>
        </is>
      </c>
      <c r="H1528" s="10" t="n">
        <v>2</v>
      </c>
      <c r="I1528" s="10" t="inlineStr">
        <is>
          <t>Numero di corse aggiuntive per allungamento dell'arco di servizio giornaliero nelle fasce serali</t>
        </is>
      </c>
      <c r="J1528" s="20" t="n"/>
      <c r="K1528" s="20" t="n"/>
      <c r="L1528" s="20" t="n"/>
      <c r="M1528" s="20" t="n"/>
      <c r="N1528" s="21">
        <f>IF($A1528="","",IFERROR(VALUE($J1528),0))</f>
        <v/>
      </c>
      <c r="O1528" s="21">
        <f>IF($A1528="",0,IF(OR($S1528&lt;&gt;1,COUNTA($J1528:$M1528)=0),0,IF(SUMPRODUCT(MAX(($C$5:$C$6173=$C1528)*($D$5:$D$6173=$D1528)*($S$5:$S$6173=1)*IFERROR($N$5:$N$6173*1,0)))&gt;0,ROUND($H1528*($N1528/SUMPRODUCT(MAX(($C$5:$C$6173=$C1528)*($D$5:$D$6173=$D1528)*($S$5:$S$6173=1)*IFERROR($N$5:$N$6173*1,0)))),4),0)))</f>
        <v/>
      </c>
      <c r="P1528" s="10" t="inlineStr">
        <is>
          <t>corse</t>
        </is>
      </c>
      <c r="Q1528" s="21">
        <f>IF($A1528="","",$A1528&amp;"|"&amp;$C1528)</f>
        <v/>
      </c>
      <c r="R1528" s="21">
        <f>IF($A1528="","",$A1528&amp;"|"&amp;$C1528&amp;"|"&amp;$D1528)</f>
        <v/>
      </c>
      <c r="S1528" s="21">
        <f>IF($A1528="","",IFERROR(INDEX(Offerte!$D$2:$D$200,MATCH($Q1528,Offerte!$L$2:$L$200,0)),0))</f>
        <v/>
      </c>
      <c r="T1528" s="21">
        <f>IF($A1528="","",IFERROR(INDEX(Offerte!$G$2:$G$200,MATCH($Q1528,Offerte!$L$2:$L$200,0)),"NO"))</f>
        <v/>
      </c>
    </row>
    <row r="1529">
      <c r="A1529" s="10">
        <f>IF(Offerte!$A51="","",Offerte!$A51)</f>
        <v/>
      </c>
      <c r="B1529" s="10">
        <f>IF(Offerte!$A51="","",Offerte!$B51)</f>
        <v/>
      </c>
      <c r="C1529" s="10">
        <f>IF(Offerte!$A51="","",Offerte!$C51)</f>
        <v/>
      </c>
      <c r="D1529" s="10" t="inlineStr">
        <is>
          <t>B.4.1</t>
        </is>
      </c>
      <c r="E1529" s="10" t="inlineStr">
        <is>
          <t>B</t>
        </is>
      </c>
      <c r="F1529" s="10" t="inlineStr">
        <is>
          <t>Q</t>
        </is>
      </c>
      <c r="G1529" s="10" t="inlineStr">
        <is>
          <t>higher</t>
        </is>
      </c>
      <c r="H1529" s="10" t="n">
        <v>3</v>
      </c>
      <c r="I1529" s="10" t="inlineStr">
        <is>
          <t>Percorrenze aggiuntive offerte nel Programma d'esercizio delle prime due fasi attuative</t>
        </is>
      </c>
      <c r="J1529" s="20" t="n"/>
      <c r="K1529" s="20" t="n"/>
      <c r="L1529" s="20" t="n"/>
      <c r="M1529" s="20" t="n"/>
      <c r="N1529" s="21">
        <f>IF($A1529="","",IFERROR(VALUE($J1529),0))</f>
        <v/>
      </c>
      <c r="O1529" s="21">
        <f>IF($A1529="",0,IF(OR($S1529&lt;&gt;1,COUNTA($J1529:$M1529)=0),0,IF(SUMPRODUCT(MAX(($C$5:$C$6173=$C1529)*($D$5:$D$6173=$D1529)*($S$5:$S$6173=1)*IFERROR($N$5:$N$6173*1,0)))&gt;0,ROUND($H1529*($N1529/SUMPRODUCT(MAX(($C$5:$C$6173=$C1529)*($D$5:$D$6173=$D1529)*($S$5:$S$6173=1)*IFERROR($N$5:$N$6173*1,0)))),4),0)))</f>
        <v/>
      </c>
      <c r="P1529" s="10" t="inlineStr">
        <is>
          <t>vett*km</t>
        </is>
      </c>
      <c r="Q1529" s="21">
        <f>IF($A1529="","",$A1529&amp;"|"&amp;$C1529)</f>
        <v/>
      </c>
      <c r="R1529" s="21">
        <f>IF($A1529="","",$A1529&amp;"|"&amp;$C1529&amp;"|"&amp;$D1529)</f>
        <v/>
      </c>
      <c r="S1529" s="21">
        <f>IF($A1529="","",IFERROR(INDEX(Offerte!$D$2:$D$200,MATCH($Q1529,Offerte!$L$2:$L$200,0)),0))</f>
        <v/>
      </c>
      <c r="T1529" s="21">
        <f>IF($A1529="","",IFERROR(INDEX(Offerte!$G$2:$G$200,MATCH($Q1529,Offerte!$L$2:$L$200,0)),"NO"))</f>
        <v/>
      </c>
    </row>
    <row r="1530">
      <c r="A1530" s="10">
        <f>IF(Offerte!$A51="","",Offerte!$A51)</f>
        <v/>
      </c>
      <c r="B1530" s="10">
        <f>IF(Offerte!$A51="","",Offerte!$B51)</f>
        <v/>
      </c>
      <c r="C1530" s="10">
        <f>IF(Offerte!$A51="","",Offerte!$C51)</f>
        <v/>
      </c>
      <c r="D1530" s="10" t="inlineStr">
        <is>
          <t>B.5.1</t>
        </is>
      </c>
      <c r="E1530" s="10" t="inlineStr">
        <is>
          <t>B</t>
        </is>
      </c>
      <c r="F1530" s="10" t="inlineStr">
        <is>
          <t>D</t>
        </is>
      </c>
      <c r="G1530" s="10" t="inlineStr">
        <is>
          <t>discretionary</t>
        </is>
      </c>
      <c r="H1530" s="10" t="n">
        <v>2</v>
      </c>
      <c r="I1530" s="10" t="inlineStr">
        <is>
          <t>Efficacia del progetto di servizi complementari DRT</t>
        </is>
      </c>
      <c r="J1530" s="20" t="n"/>
      <c r="K1530" s="20" t="n"/>
      <c r="L1530" s="20" t="n"/>
      <c r="M1530" s="20" t="n"/>
      <c r="N1530" s="21">
        <f>IF($A1530="","",MAX(0,MIN(1,IFERROR(VALUE($M1530),0))))</f>
        <v/>
      </c>
      <c r="O1530" s="21">
        <f>IF($A1530="",0,IF(OR($S1530&lt;&gt;1,COUNTA($J1530:$M1530)=0),0,IF(SUMPRODUCT(MAX(($C$5:$C$6173=$C1530)*($D$5:$D$6173=$D1530)*($S$5:$S$6173=1)*IFERROR($N$5:$N$6173*1,0)))&gt;0,ROUND($H1530*($N1530/SUMPRODUCT(MAX(($C$5:$C$6173=$C1530)*($D$5:$D$6173=$D1530)*($S$5:$S$6173=1)*IFERROR($N$5:$N$6173*1,0)))),4),0)))</f>
        <v/>
      </c>
      <c r="P1530" s="10" t="inlineStr">
        <is>
          <t>coeff.</t>
        </is>
      </c>
      <c r="Q1530" s="21">
        <f>IF($A1530="","",$A1530&amp;"|"&amp;$C1530)</f>
        <v/>
      </c>
      <c r="R1530" s="21">
        <f>IF($A1530="","",$A1530&amp;"|"&amp;$C1530&amp;"|"&amp;$D1530)</f>
        <v/>
      </c>
      <c r="S1530" s="21">
        <f>IF($A1530="","",IFERROR(INDEX(Offerte!$D$2:$D$200,MATCH($Q1530,Offerte!$L$2:$L$200,0)),0))</f>
        <v/>
      </c>
      <c r="T1530" s="21">
        <f>IF($A1530="","",IFERROR(INDEX(Offerte!$G$2:$G$200,MATCH($Q1530,Offerte!$L$2:$L$200,0)),"NO"))</f>
        <v/>
      </c>
    </row>
    <row r="1531">
      <c r="A1531" s="10">
        <f>IF(Offerte!$A51="","",Offerte!$A51)</f>
        <v/>
      </c>
      <c r="B1531" s="10">
        <f>IF(Offerte!$A51="","",Offerte!$B51)</f>
        <v/>
      </c>
      <c r="C1531" s="10">
        <f>IF(Offerte!$A51="","",Offerte!$C51)</f>
        <v/>
      </c>
      <c r="D1531" s="10" t="inlineStr">
        <is>
          <t>C.1.1</t>
        </is>
      </c>
      <c r="E1531" s="10" t="inlineStr">
        <is>
          <t>C</t>
        </is>
      </c>
      <c r="F1531" s="10" t="inlineStr">
        <is>
          <t>Q</t>
        </is>
      </c>
      <c r="G1531" s="10" t="inlineStr">
        <is>
          <t>higher</t>
        </is>
      </c>
      <c r="H1531" s="10" t="n">
        <v>2</v>
      </c>
      <c r="I1531" s="10" t="inlineStr">
        <is>
          <t>Tasso di copertura del servizio con telecamere BSD</t>
        </is>
      </c>
      <c r="J1531" s="20" t="n"/>
      <c r="K1531" s="20" t="n"/>
      <c r="L1531" s="20" t="n"/>
      <c r="M1531" s="20" t="n"/>
      <c r="N1531" s="21">
        <f>IF($A1531="","",IFERROR(VALUE($K1531)/VALUE($L1531),IFERROR(VALUE($J1531),0)))</f>
        <v/>
      </c>
      <c r="O1531" s="21">
        <f>IF($A1531="",0,IF(OR($S1531&lt;&gt;1,COUNTA($J1531:$M1531)=0),0,IF(SUMPRODUCT(MAX(($C$5:$C$6173=$C1531)*($D$5:$D$6173=$D1531)*($S$5:$S$6173=1)*IFERROR($N$5:$N$6173*1,0)))&gt;0,ROUND($H1531*($N1531/SUMPRODUCT(MAX(($C$5:$C$6173=$C1531)*($D$5:$D$6173=$D1531)*($S$5:$S$6173=1)*IFERROR($N$5:$N$6173*1,0)))),4),0)))</f>
        <v/>
      </c>
      <c r="P1531" s="10" t="inlineStr">
        <is>
          <t>Autobus attrezzati con telecamere BSD / Autobus totali in offerta, incluse scorte</t>
        </is>
      </c>
      <c r="Q1531" s="21">
        <f>IF($A1531="","",$A1531&amp;"|"&amp;$C1531)</f>
        <v/>
      </c>
      <c r="R1531" s="21">
        <f>IF($A1531="","",$A1531&amp;"|"&amp;$C1531&amp;"|"&amp;$D1531)</f>
        <v/>
      </c>
      <c r="S1531" s="21">
        <f>IF($A1531="","",IFERROR(INDEX(Offerte!$D$2:$D$200,MATCH($Q1531,Offerte!$L$2:$L$200,0)),0))</f>
        <v/>
      </c>
      <c r="T1531" s="21">
        <f>IF($A1531="","",IFERROR(INDEX(Offerte!$G$2:$G$200,MATCH($Q1531,Offerte!$L$2:$L$200,0)),"NO"))</f>
        <v/>
      </c>
    </row>
    <row r="1532">
      <c r="A1532" s="10">
        <f>IF(Offerte!$A51="","",Offerte!$A51)</f>
        <v/>
      </c>
      <c r="B1532" s="10">
        <f>IF(Offerte!$A51="","",Offerte!$B51)</f>
        <v/>
      </c>
      <c r="C1532" s="10">
        <f>IF(Offerte!$A51="","",Offerte!$C51)</f>
        <v/>
      </c>
      <c r="D1532" s="10" t="inlineStr">
        <is>
          <t>C.1.2</t>
        </is>
      </c>
      <c r="E1532" s="10" t="inlineStr">
        <is>
          <t>C</t>
        </is>
      </c>
      <c r="F1532" s="10" t="inlineStr">
        <is>
          <t>Q</t>
        </is>
      </c>
      <c r="G1532" s="10" t="inlineStr">
        <is>
          <t>higher</t>
        </is>
      </c>
      <c r="H1532" s="10" t="n">
        <v>2</v>
      </c>
      <c r="I1532" s="10" t="inlineStr">
        <is>
          <t>Tasso di copertura del servizio con telecamere ADAS</t>
        </is>
      </c>
      <c r="J1532" s="20" t="n"/>
      <c r="K1532" s="20" t="n"/>
      <c r="L1532" s="20" t="n"/>
      <c r="M1532" s="20" t="n"/>
      <c r="N1532" s="21">
        <f>IF($A1532="","",IFERROR(VALUE($K1532)/VALUE($L1532),IFERROR(VALUE($J1532),0)))</f>
        <v/>
      </c>
      <c r="O1532" s="21">
        <f>IF($A1532="",0,IF(OR($S1532&lt;&gt;1,COUNTA($J1532:$M1532)=0),0,IF(SUMPRODUCT(MAX(($C$5:$C$6173=$C1532)*($D$5:$D$6173=$D1532)*($S$5:$S$6173=1)*IFERROR($N$5:$N$6173*1,0)))&gt;0,ROUND($H1532*($N1532/SUMPRODUCT(MAX(($C$5:$C$6173=$C1532)*($D$5:$D$6173=$D1532)*($S$5:$S$6173=1)*IFERROR($N$5:$N$6173*1,0)))),4),0)))</f>
        <v/>
      </c>
      <c r="P1532" s="10" t="inlineStr">
        <is>
          <t>Autobus attrezzati con telecamere ADAS / Autobus totali in offerta, incluse scorte</t>
        </is>
      </c>
      <c r="Q1532" s="21">
        <f>IF($A1532="","",$A1532&amp;"|"&amp;$C1532)</f>
        <v/>
      </c>
      <c r="R1532" s="21">
        <f>IF($A1532="","",$A1532&amp;"|"&amp;$C1532&amp;"|"&amp;$D1532)</f>
        <v/>
      </c>
      <c r="S1532" s="21">
        <f>IF($A1532="","",IFERROR(INDEX(Offerte!$D$2:$D$200,MATCH($Q1532,Offerte!$L$2:$L$200,0)),0))</f>
        <v/>
      </c>
      <c r="T1532" s="21">
        <f>IF($A1532="","",IFERROR(INDEX(Offerte!$G$2:$G$200,MATCH($Q1532,Offerte!$L$2:$L$200,0)),"NO"))</f>
        <v/>
      </c>
    </row>
    <row r="1533">
      <c r="A1533" s="10">
        <f>IF(Offerte!$A51="","",Offerte!$A51)</f>
        <v/>
      </c>
      <c r="B1533" s="10">
        <f>IF(Offerte!$A51="","",Offerte!$B51)</f>
        <v/>
      </c>
      <c r="C1533" s="10">
        <f>IF(Offerte!$A51="","",Offerte!$C51)</f>
        <v/>
      </c>
      <c r="D1533" s="10" t="inlineStr">
        <is>
          <t>C.2.1</t>
        </is>
      </c>
      <c r="E1533" s="10" t="inlineStr">
        <is>
          <t>C</t>
        </is>
      </c>
      <c r="F1533" s="10" t="inlineStr">
        <is>
          <t>Q</t>
        </is>
      </c>
      <c r="G1533" s="10" t="inlineStr">
        <is>
          <t>higher</t>
        </is>
      </c>
      <c r="H1533" s="10" t="n">
        <v>3</v>
      </c>
      <c r="I1533" s="10" t="inlineStr">
        <is>
          <t>Tasso di copertura del servizio con telecamere di bordo di videosorveglianza</t>
        </is>
      </c>
      <c r="J1533" s="20" t="n"/>
      <c r="K1533" s="20" t="n"/>
      <c r="L1533" s="20" t="n"/>
      <c r="M1533" s="20" t="n"/>
      <c r="N1533" s="21">
        <f>IF($A1533="","",IFERROR(VALUE($K1533)/VALUE($L1533),IFERROR(VALUE($J1533),0)))</f>
        <v/>
      </c>
      <c r="O1533" s="21">
        <f>IF($A1533="",0,IF(OR($S1533&lt;&gt;1,COUNTA($J1533:$M1533)=0),0,IF(SUMPRODUCT(MAX(($C$5:$C$6173=$C1533)*($D$5:$D$6173=$D1533)*($S$5:$S$6173=1)*IFERROR($N$5:$N$6173*1,0)))&gt;0,ROUND($H1533*($N1533/SUMPRODUCT(MAX(($C$5:$C$6173=$C1533)*($D$5:$D$6173=$D1533)*($S$5:$S$6173=1)*IFERROR($N$5:$N$6173*1,0)))),4),0)))</f>
        <v/>
      </c>
      <c r="P1533" s="10" t="inlineStr">
        <is>
          <t>Autobus attrezzati con videosorveglianza / Autobus totali in offerta, incluse scorte</t>
        </is>
      </c>
      <c r="Q1533" s="21">
        <f>IF($A1533="","",$A1533&amp;"|"&amp;$C1533)</f>
        <v/>
      </c>
      <c r="R1533" s="21">
        <f>IF($A1533="","",$A1533&amp;"|"&amp;$C1533&amp;"|"&amp;$D1533)</f>
        <v/>
      </c>
      <c r="S1533" s="21">
        <f>IF($A1533="","",IFERROR(INDEX(Offerte!$D$2:$D$200,MATCH($Q1533,Offerte!$L$2:$L$200,0)),0))</f>
        <v/>
      </c>
      <c r="T1533" s="21">
        <f>IF($A1533="","",IFERROR(INDEX(Offerte!$G$2:$G$200,MATCH($Q1533,Offerte!$L$2:$L$200,0)),"NO"))</f>
        <v/>
      </c>
    </row>
    <row r="1534">
      <c r="A1534" s="10">
        <f>IF(Offerte!$A51="","",Offerte!$A51)</f>
        <v/>
      </c>
      <c r="B1534" s="10">
        <f>IF(Offerte!$A51="","",Offerte!$B51)</f>
        <v/>
      </c>
      <c r="C1534" s="10">
        <f>IF(Offerte!$A51="","",Offerte!$C51)</f>
        <v/>
      </c>
      <c r="D1534" s="10" t="inlineStr">
        <is>
          <t>C.2.2</t>
        </is>
      </c>
      <c r="E1534" s="10" t="inlineStr">
        <is>
          <t>C</t>
        </is>
      </c>
      <c r="F1534" s="10" t="inlineStr">
        <is>
          <t>T</t>
        </is>
      </c>
      <c r="G1534" s="10" t="inlineStr">
        <is>
          <t>tabular</t>
        </is>
      </c>
      <c r="H1534" s="10" t="n">
        <v>1</v>
      </c>
      <c r="I1534" s="10" t="inlineStr">
        <is>
          <t>Software video/audio analisi per situazioni di pericolo</t>
        </is>
      </c>
      <c r="J1534" s="20" t="n"/>
      <c r="K1534" s="20" t="n"/>
      <c r="L1534" s="20" t="n"/>
      <c r="M1534" s="20" t="n"/>
      <c r="N1534" s="21">
        <f>IF($A1534="","",IF(IFERROR(VALUE($M1534),0)=1,1,0))</f>
        <v/>
      </c>
      <c r="O1534" s="21">
        <f>IF($A1534="",0,IF(OR($S1534&lt;&gt;1,COUNTA($J1534:$M1534)=0),0,IF($N1534=1,$H1534,0)))</f>
        <v/>
      </c>
      <c r="P1534" s="10" t="inlineStr">
        <is>
          <t>sì/no</t>
        </is>
      </c>
      <c r="Q1534" s="21">
        <f>IF($A1534="","",$A1534&amp;"|"&amp;$C1534)</f>
        <v/>
      </c>
      <c r="R1534" s="21">
        <f>IF($A1534="","",$A1534&amp;"|"&amp;$C1534&amp;"|"&amp;$D1534)</f>
        <v/>
      </c>
      <c r="S1534" s="21">
        <f>IF($A1534="","",IFERROR(INDEX(Offerte!$D$2:$D$200,MATCH($Q1534,Offerte!$L$2:$L$200,0)),0))</f>
        <v/>
      </c>
      <c r="T1534" s="21">
        <f>IF($A1534="","",IFERROR(INDEX(Offerte!$G$2:$G$200,MATCH($Q1534,Offerte!$L$2:$L$200,0)),"NO"))</f>
        <v/>
      </c>
    </row>
    <row r="1535">
      <c r="A1535" s="10">
        <f>IF(Offerte!$A51="","",Offerte!$A51)</f>
        <v/>
      </c>
      <c r="B1535" s="10">
        <f>IF(Offerte!$A51="","",Offerte!$B51)</f>
        <v/>
      </c>
      <c r="C1535" s="10">
        <f>IF(Offerte!$A51="","",Offerte!$C51)</f>
        <v/>
      </c>
      <c r="D1535" s="10" t="inlineStr">
        <is>
          <t>C.2.3</t>
        </is>
      </c>
      <c r="E1535" s="10" t="inlineStr">
        <is>
          <t>C</t>
        </is>
      </c>
      <c r="F1535" s="10" t="inlineStr">
        <is>
          <t>T</t>
        </is>
      </c>
      <c r="G1535" s="10" t="inlineStr">
        <is>
          <t>tabular</t>
        </is>
      </c>
      <c r="H1535" s="10" t="n">
        <v>1</v>
      </c>
      <c r="I1535" s="10" t="inlineStr">
        <is>
          <t>Collegamento con centrale qualificata di pronto intervento</t>
        </is>
      </c>
      <c r="J1535" s="20" t="n"/>
      <c r="K1535" s="20" t="n"/>
      <c r="L1535" s="20" t="n"/>
      <c r="M1535" s="20" t="n"/>
      <c r="N1535" s="21">
        <f>IF($A1535="","",IF(IFERROR(VALUE($M1535),0)=1,1,0))</f>
        <v/>
      </c>
      <c r="O1535" s="21">
        <f>IF($A1535="",0,IF(OR($S1535&lt;&gt;1,COUNTA($J1535:$M1535)=0),0,IF($N1535=1,$H1535,0)))</f>
        <v/>
      </c>
      <c r="P1535" s="10" t="inlineStr">
        <is>
          <t>sì/no</t>
        </is>
      </c>
      <c r="Q1535" s="21">
        <f>IF($A1535="","",$A1535&amp;"|"&amp;$C1535)</f>
        <v/>
      </c>
      <c r="R1535" s="21">
        <f>IF($A1535="","",$A1535&amp;"|"&amp;$C1535&amp;"|"&amp;$D1535)</f>
        <v/>
      </c>
      <c r="S1535" s="21">
        <f>IF($A1535="","",IFERROR(INDEX(Offerte!$D$2:$D$200,MATCH($Q1535,Offerte!$L$2:$L$200,0)),0))</f>
        <v/>
      </c>
      <c r="T1535" s="21">
        <f>IF($A1535="","",IFERROR(INDEX(Offerte!$G$2:$G$200,MATCH($Q1535,Offerte!$L$2:$L$200,0)),"NO"))</f>
        <v/>
      </c>
    </row>
    <row r="1536">
      <c r="A1536" s="10">
        <f>IF(Offerte!$A51="","",Offerte!$A51)</f>
        <v/>
      </c>
      <c r="B1536" s="10">
        <f>IF(Offerte!$A51="","",Offerte!$B51)</f>
        <v/>
      </c>
      <c r="C1536" s="10">
        <f>IF(Offerte!$A51="","",Offerte!$C51)</f>
        <v/>
      </c>
      <c r="D1536" s="10" t="inlineStr">
        <is>
          <t>C.2.4</t>
        </is>
      </c>
      <c r="E1536" s="10" t="inlineStr">
        <is>
          <t>C</t>
        </is>
      </c>
      <c r="F1536" s="10" t="inlineStr">
        <is>
          <t>Q</t>
        </is>
      </c>
      <c r="G1536" s="10" t="inlineStr">
        <is>
          <t>higher</t>
        </is>
      </c>
      <c r="H1536" s="10" t="n">
        <v>1</v>
      </c>
      <c r="I1536" s="10" t="inlineStr">
        <is>
          <t>Tasso di copertura del servizio con dispositivi per la chiamata di emergenza del conducente</t>
        </is>
      </c>
      <c r="J1536" s="20" t="n"/>
      <c r="K1536" s="20" t="n"/>
      <c r="L1536" s="20" t="n"/>
      <c r="M1536" s="20" t="n"/>
      <c r="N1536" s="21">
        <f>IF($A1536="","",IFERROR(VALUE($K1536)/VALUE($L1536),IFERROR(VALUE($J1536),0)))</f>
        <v/>
      </c>
      <c r="O1536" s="21">
        <f>IF($A1536="",0,IF(OR($S1536&lt;&gt;1,COUNTA($J1536:$M1536)=0),0,IF(SUMPRODUCT(MAX(($C$5:$C$6173=$C1536)*($D$5:$D$6173=$D1536)*($S$5:$S$6173=1)*IFERROR($N$5:$N$6173*1,0)))&gt;0,ROUND($H1536*($N1536/SUMPRODUCT(MAX(($C$5:$C$6173=$C1536)*($D$5:$D$6173=$D1536)*($S$5:$S$6173=1)*IFERROR($N$5:$N$6173*1,0)))),4),0)))</f>
        <v/>
      </c>
      <c r="P1536" s="10" t="inlineStr">
        <is>
          <t>Autobus attrezzati con chiamata di emergenza / Autobus totali in offerta, incluse scorte</t>
        </is>
      </c>
      <c r="Q1536" s="21">
        <f>IF($A1536="","",$A1536&amp;"|"&amp;$C1536)</f>
        <v/>
      </c>
      <c r="R1536" s="21">
        <f>IF($A1536="","",$A1536&amp;"|"&amp;$C1536&amp;"|"&amp;$D1536)</f>
        <v/>
      </c>
      <c r="S1536" s="21">
        <f>IF($A1536="","",IFERROR(INDEX(Offerte!$D$2:$D$200,MATCH($Q1536,Offerte!$L$2:$L$200,0)),0))</f>
        <v/>
      </c>
      <c r="T1536" s="21">
        <f>IF($A1536="","",IFERROR(INDEX(Offerte!$G$2:$G$200,MATCH($Q1536,Offerte!$L$2:$L$200,0)),"NO"))</f>
        <v/>
      </c>
    </row>
    <row r="1537">
      <c r="A1537" s="10">
        <f>IF(Offerte!$A51="","",Offerte!$A51)</f>
        <v/>
      </c>
      <c r="B1537" s="10">
        <f>IF(Offerte!$A51="","",Offerte!$B51)</f>
        <v/>
      </c>
      <c r="C1537" s="10">
        <f>IF(Offerte!$A51="","",Offerte!$C51)</f>
        <v/>
      </c>
      <c r="D1537" s="10" t="inlineStr">
        <is>
          <t>C.3.1</t>
        </is>
      </c>
      <c r="E1537" s="10" t="inlineStr">
        <is>
          <t>C</t>
        </is>
      </c>
      <c r="F1537" s="10" t="inlineStr">
        <is>
          <t>Q</t>
        </is>
      </c>
      <c r="G1537" s="10" t="inlineStr">
        <is>
          <t>higher</t>
        </is>
      </c>
      <c r="H1537" s="10" t="n">
        <v>2</v>
      </c>
      <c r="I1537" s="10" t="inlineStr">
        <is>
          <t>Tasso di copertura del servizio con dispositivi di informazione dinamica a bordo mezzo</t>
        </is>
      </c>
      <c r="J1537" s="20" t="n"/>
      <c r="K1537" s="20" t="n"/>
      <c r="L1537" s="20" t="n"/>
      <c r="M1537" s="20" t="n"/>
      <c r="N1537" s="21">
        <f>IF($A1537="","",IFERROR(VALUE($K1537)/VALUE($L1537),IFERROR(VALUE($J1537),0)))</f>
        <v/>
      </c>
      <c r="O1537" s="21">
        <f>IF($A1537="",0,IF(OR($S1537&lt;&gt;1,COUNTA($J1537:$M1537)=0),0,IF(SUMPRODUCT(MAX(($C$5:$C$6173=$C1537)*($D$5:$D$6173=$D1537)*($S$5:$S$6173=1)*IFERROR($N$5:$N$6173*1,0)))&gt;0,ROUND($H1537*($N1537/SUMPRODUCT(MAX(($C$5:$C$6173=$C1537)*($D$5:$D$6173=$D1537)*($S$5:$S$6173=1)*IFERROR($N$5:$N$6173*1,0)))),4),0)))</f>
        <v/>
      </c>
      <c r="P1537" s="10" t="inlineStr">
        <is>
          <t>Autobus con monitor e indicatori vocali / Autobus totali in offerta, incluse scorte</t>
        </is>
      </c>
      <c r="Q1537" s="21">
        <f>IF($A1537="","",$A1537&amp;"|"&amp;$C1537)</f>
        <v/>
      </c>
      <c r="R1537" s="21">
        <f>IF($A1537="","",$A1537&amp;"|"&amp;$C1537&amp;"|"&amp;$D1537)</f>
        <v/>
      </c>
      <c r="S1537" s="21">
        <f>IF($A1537="","",IFERROR(INDEX(Offerte!$D$2:$D$200,MATCH($Q1537,Offerte!$L$2:$L$200,0)),0))</f>
        <v/>
      </c>
      <c r="T1537" s="21">
        <f>IF($A1537="","",IFERROR(INDEX(Offerte!$G$2:$G$200,MATCH($Q1537,Offerte!$L$2:$L$200,0)),"NO"))</f>
        <v/>
      </c>
    </row>
    <row r="1538">
      <c r="A1538" s="10">
        <f>IF(Offerte!$A51="","",Offerte!$A51)</f>
        <v/>
      </c>
      <c r="B1538" s="10">
        <f>IF(Offerte!$A51="","",Offerte!$B51)</f>
        <v/>
      </c>
      <c r="C1538" s="10">
        <f>IF(Offerte!$A51="","",Offerte!$C51)</f>
        <v/>
      </c>
      <c r="D1538" s="10" t="inlineStr">
        <is>
          <t>C.3.2</t>
        </is>
      </c>
      <c r="E1538" s="10" t="inlineStr">
        <is>
          <t>C</t>
        </is>
      </c>
      <c r="F1538" s="10" t="inlineStr">
        <is>
          <t>T</t>
        </is>
      </c>
      <c r="G1538" s="10" t="inlineStr">
        <is>
          <t>tabular</t>
        </is>
      </c>
      <c r="H1538" s="10" t="n">
        <v>2</v>
      </c>
      <c r="I1538" s="10" t="inlineStr">
        <is>
          <t>Informazioni a bordo su coincidenze ai nodi</t>
        </is>
      </c>
      <c r="J1538" s="20" t="n"/>
      <c r="K1538" s="20" t="n"/>
      <c r="L1538" s="20" t="n"/>
      <c r="M1538" s="20" t="n"/>
      <c r="N1538" s="21">
        <f>IF($A1538="","",IF(IFERROR(VALUE($M1538),0)=1,1,0))</f>
        <v/>
      </c>
      <c r="O1538" s="21">
        <f>IF($A1538="",0,IF(OR($S1538&lt;&gt;1,COUNTA($J1538:$M1538)=0),0,IF(AND($N1538=1,IFERROR(SUMIFS($N$5:$N$6173,$Q$5:$Q$6173,$Q1538,$D$5:$D$6173,"C.3.1"),0)&gt;=0.5),$H1538,0)))</f>
        <v/>
      </c>
      <c r="P1538" s="10" t="inlineStr">
        <is>
          <t>Dipende da C.3.1 &gt;= 0.5</t>
        </is>
      </c>
      <c r="Q1538" s="21">
        <f>IF($A1538="","",$A1538&amp;"|"&amp;$C1538)</f>
        <v/>
      </c>
      <c r="R1538" s="21">
        <f>IF($A1538="","",$A1538&amp;"|"&amp;$C1538&amp;"|"&amp;$D1538)</f>
        <v/>
      </c>
      <c r="S1538" s="21">
        <f>IF($A1538="","",IFERROR(INDEX(Offerte!$D$2:$D$200,MATCH($Q1538,Offerte!$L$2:$L$200,0)),0))</f>
        <v/>
      </c>
      <c r="T1538" s="21">
        <f>IF($A1538="","",IFERROR(INDEX(Offerte!$G$2:$G$200,MATCH($Q1538,Offerte!$L$2:$L$200,0)),"NO"))</f>
        <v/>
      </c>
    </row>
    <row r="1539">
      <c r="A1539" s="10">
        <f>IF(Offerte!$A51="","",Offerte!$A51)</f>
        <v/>
      </c>
      <c r="B1539" s="10">
        <f>IF(Offerte!$A51="","",Offerte!$B51)</f>
        <v/>
      </c>
      <c r="C1539" s="10">
        <f>IF(Offerte!$A51="","",Offerte!$C51)</f>
        <v/>
      </c>
      <c r="D1539" s="10" t="inlineStr">
        <is>
          <t>D.1.1</t>
        </is>
      </c>
      <c r="E1539" s="10" t="inlineStr">
        <is>
          <t>D</t>
        </is>
      </c>
      <c r="F1539" s="10" t="inlineStr">
        <is>
          <t>Q</t>
        </is>
      </c>
      <c r="G1539" s="10" t="inlineStr">
        <is>
          <t>higher</t>
        </is>
      </c>
      <c r="H1539" s="10" t="n">
        <v>3</v>
      </c>
      <c r="I1539" s="10" t="inlineStr">
        <is>
          <t>Installazione di pensiline</t>
        </is>
      </c>
      <c r="J1539" s="20" t="n"/>
      <c r="K1539" s="20" t="n"/>
      <c r="L1539" s="20" t="n"/>
      <c r="M1539" s="20" t="n"/>
      <c r="N1539" s="21">
        <f>IF($A1539="","",IFERROR(VALUE($J1539),0))</f>
        <v/>
      </c>
      <c r="O1539" s="21">
        <f>IF($A1539="",0,IF(OR($S1539&lt;&gt;1,COUNTA($J1539:$M1539)=0),0,IF(SUMPRODUCT(MAX(($C$5:$C$6173=$C1539)*($D$5:$D$6173=$D1539)*($S$5:$S$6173=1)*IFERROR($N$5:$N$6173*1,0)))&gt;0,ROUND($H1539*($N1539/SUMPRODUCT(MAX(($C$5:$C$6173=$C1539)*($D$5:$D$6173=$D1539)*($S$5:$S$6173=1)*IFERROR($N$5:$N$6173*1,0)))),4),0)))</f>
        <v/>
      </c>
      <c r="P1539" s="10" t="inlineStr">
        <is>
          <t>fermate</t>
        </is>
      </c>
      <c r="Q1539" s="21">
        <f>IF($A1539="","",$A1539&amp;"|"&amp;$C1539)</f>
        <v/>
      </c>
      <c r="R1539" s="21">
        <f>IF($A1539="","",$A1539&amp;"|"&amp;$C1539&amp;"|"&amp;$D1539)</f>
        <v/>
      </c>
      <c r="S1539" s="21">
        <f>IF($A1539="","",IFERROR(INDEX(Offerte!$D$2:$D$200,MATCH($Q1539,Offerte!$L$2:$L$200,0)),0))</f>
        <v/>
      </c>
      <c r="T1539" s="21">
        <f>IF($A1539="","",IFERROR(INDEX(Offerte!$G$2:$G$200,MATCH($Q1539,Offerte!$L$2:$L$200,0)),"NO"))</f>
        <v/>
      </c>
    </row>
    <row r="1540">
      <c r="A1540" s="10">
        <f>IF(Offerte!$A51="","",Offerte!$A51)</f>
        <v/>
      </c>
      <c r="B1540" s="10">
        <f>IF(Offerte!$A51="","",Offerte!$B51)</f>
        <v/>
      </c>
      <c r="C1540" s="10">
        <f>IF(Offerte!$A51="","",Offerte!$C51)</f>
        <v/>
      </c>
      <c r="D1540" s="10" t="inlineStr">
        <is>
          <t>D.1.2</t>
        </is>
      </c>
      <c r="E1540" s="10" t="inlineStr">
        <is>
          <t>D</t>
        </is>
      </c>
      <c r="F1540" s="10" t="inlineStr">
        <is>
          <t>Q</t>
        </is>
      </c>
      <c r="G1540" s="10" t="inlineStr">
        <is>
          <t>higher</t>
        </is>
      </c>
      <c r="H1540" s="10" t="n">
        <v>3</v>
      </c>
      <c r="I1540" s="10" t="inlineStr">
        <is>
          <t>Installazione di paline di fermata conformi alla DGR 581/2023</t>
        </is>
      </c>
      <c r="J1540" s="20" t="n"/>
      <c r="K1540" s="20" t="n"/>
      <c r="L1540" s="20" t="n"/>
      <c r="M1540" s="20" t="n"/>
      <c r="N1540" s="21">
        <f>IF($A1540="","",IFERROR(VALUE($J1540),0))</f>
        <v/>
      </c>
      <c r="O1540" s="21">
        <f>IF($A1540="",0,IF(OR($S1540&lt;&gt;1,COUNTA($J1540:$M1540)=0),0,IF(SUMPRODUCT(MAX(($C$5:$C$6173=$C1540)*($D$5:$D$6173=$D1540)*($S$5:$S$6173=1)*IFERROR($N$5:$N$6173*1,0)))&gt;0,ROUND($H1540*($N1540/SUMPRODUCT(MAX(($C$5:$C$6173=$C1540)*($D$5:$D$6173=$D1540)*($S$5:$S$6173=1)*IFERROR($N$5:$N$6173*1,0)))),4),0)))</f>
        <v/>
      </c>
      <c r="P1540" s="10" t="inlineStr">
        <is>
          <t>fermate</t>
        </is>
      </c>
      <c r="Q1540" s="21">
        <f>IF($A1540="","",$A1540&amp;"|"&amp;$C1540)</f>
        <v/>
      </c>
      <c r="R1540" s="21">
        <f>IF($A1540="","",$A1540&amp;"|"&amp;$C1540&amp;"|"&amp;$D1540)</f>
        <v/>
      </c>
      <c r="S1540" s="21">
        <f>IF($A1540="","",IFERROR(INDEX(Offerte!$D$2:$D$200,MATCH($Q1540,Offerte!$L$2:$L$200,0)),0))</f>
        <v/>
      </c>
      <c r="T1540" s="21">
        <f>IF($A1540="","",IFERROR(INDEX(Offerte!$G$2:$G$200,MATCH($Q1540,Offerte!$L$2:$L$200,0)),"NO"))</f>
        <v/>
      </c>
    </row>
    <row r="1541">
      <c r="A1541" s="10">
        <f>IF(Offerte!$A51="","",Offerte!$A51)</f>
        <v/>
      </c>
      <c r="B1541" s="10">
        <f>IF(Offerte!$A51="","",Offerte!$B51)</f>
        <v/>
      </c>
      <c r="C1541" s="10">
        <f>IF(Offerte!$A51="","",Offerte!$C51)</f>
        <v/>
      </c>
      <c r="D1541" s="10" t="inlineStr">
        <is>
          <t>D.1.3</t>
        </is>
      </c>
      <c r="E1541" s="10" t="inlineStr">
        <is>
          <t>D</t>
        </is>
      </c>
      <c r="F1541" s="10" t="inlineStr">
        <is>
          <t>Q</t>
        </is>
      </c>
      <c r="G1541" s="10" t="inlineStr">
        <is>
          <t>higher</t>
        </is>
      </c>
      <c r="H1541" s="10" t="n">
        <v>2</v>
      </c>
      <c r="I1541" s="10" t="inlineStr">
        <is>
          <t>Display informativi connessi alle fermate</t>
        </is>
      </c>
      <c r="J1541" s="20" t="n"/>
      <c r="K1541" s="20" t="n"/>
      <c r="L1541" s="20" t="n"/>
      <c r="M1541" s="20" t="n"/>
      <c r="N1541" s="21">
        <f>IF($A1541="","",IFERROR(VALUE($J1541),0))</f>
        <v/>
      </c>
      <c r="O1541" s="21">
        <f>IF($A1541="",0,IF(OR($S1541&lt;&gt;1,COUNTA($J1541:$M1541)=0),0,IF(SUMPRODUCT(MAX(($C$5:$C$6173=$C1541)*($D$5:$D$6173=$D1541)*($S$5:$S$6173=1)*IFERROR($N$5:$N$6173*1,0)))&gt;0,ROUND($H1541*($N1541/SUMPRODUCT(MAX(($C$5:$C$6173=$C1541)*($D$5:$D$6173=$D1541)*($S$5:$S$6173=1)*IFERROR($N$5:$N$6173*1,0)))),4),0)))</f>
        <v/>
      </c>
      <c r="P1541" s="10" t="inlineStr">
        <is>
          <t>fermate</t>
        </is>
      </c>
      <c r="Q1541" s="21">
        <f>IF($A1541="","",$A1541&amp;"|"&amp;$C1541)</f>
        <v/>
      </c>
      <c r="R1541" s="21">
        <f>IF($A1541="","",$A1541&amp;"|"&amp;$C1541&amp;"|"&amp;$D1541)</f>
        <v/>
      </c>
      <c r="S1541" s="21">
        <f>IF($A1541="","",IFERROR(INDEX(Offerte!$D$2:$D$200,MATCH($Q1541,Offerte!$L$2:$L$200,0)),0))</f>
        <v/>
      </c>
      <c r="T1541" s="21">
        <f>IF($A1541="","",IFERROR(INDEX(Offerte!$G$2:$G$200,MATCH($Q1541,Offerte!$L$2:$L$200,0)),"NO"))</f>
        <v/>
      </c>
    </row>
    <row r="1542">
      <c r="A1542" s="10">
        <f>IF(Offerte!$A51="","",Offerte!$A51)</f>
        <v/>
      </c>
      <c r="B1542" s="10">
        <f>IF(Offerte!$A51="","",Offerte!$B51)</f>
        <v/>
      </c>
      <c r="C1542" s="10">
        <f>IF(Offerte!$A51="","",Offerte!$C51)</f>
        <v/>
      </c>
      <c r="D1542" s="10" t="inlineStr">
        <is>
          <t>D.2.1</t>
        </is>
      </c>
      <c r="E1542" s="10" t="inlineStr">
        <is>
          <t>D</t>
        </is>
      </c>
      <c r="F1542" s="10" t="inlineStr">
        <is>
          <t>Q</t>
        </is>
      </c>
      <c r="G1542" s="10" t="inlineStr">
        <is>
          <t>higher</t>
        </is>
      </c>
      <c r="H1542" s="10" t="n">
        <v>2</v>
      </c>
      <c r="I1542" s="10" t="inlineStr">
        <is>
          <t>Segnali tattili Loges-Vet-Evolution</t>
        </is>
      </c>
      <c r="J1542" s="20" t="n"/>
      <c r="K1542" s="20" t="n"/>
      <c r="L1542" s="20" t="n"/>
      <c r="M1542" s="20" t="n"/>
      <c r="N1542" s="21">
        <f>IF($A1542="","",IFERROR(VALUE($J1542),0))</f>
        <v/>
      </c>
      <c r="O1542" s="21">
        <f>IF($A1542="",0,IF(OR($S1542&lt;&gt;1,COUNTA($J1542:$M1542)=0),0,IF(SUMPRODUCT(MAX(($C$5:$C$6173=$C1542)*($D$5:$D$6173=$D1542)*($S$5:$S$6173=1)*IFERROR($N$5:$N$6173*1,0)))&gt;0,ROUND($H1542*($N1542/SUMPRODUCT(MAX(($C$5:$C$6173=$C1542)*($D$5:$D$6173=$D1542)*($S$5:$S$6173=1)*IFERROR($N$5:$N$6173*1,0)))),4),0)))</f>
        <v/>
      </c>
      <c r="P1542" s="10" t="inlineStr">
        <is>
          <t>fermate</t>
        </is>
      </c>
      <c r="Q1542" s="21">
        <f>IF($A1542="","",$A1542&amp;"|"&amp;$C1542)</f>
        <v/>
      </c>
      <c r="R1542" s="21">
        <f>IF($A1542="","",$A1542&amp;"|"&amp;$C1542&amp;"|"&amp;$D1542)</f>
        <v/>
      </c>
      <c r="S1542" s="21">
        <f>IF($A1542="","",IFERROR(INDEX(Offerte!$D$2:$D$200,MATCH($Q1542,Offerte!$L$2:$L$200,0)),0))</f>
        <v/>
      </c>
      <c r="T1542" s="21">
        <f>IF($A1542="","",IFERROR(INDEX(Offerte!$G$2:$G$200,MATCH($Q1542,Offerte!$L$2:$L$200,0)),"NO"))</f>
        <v/>
      </c>
    </row>
    <row r="1543">
      <c r="A1543" s="10">
        <f>IF(Offerte!$A51="","",Offerte!$A51)</f>
        <v/>
      </c>
      <c r="B1543" s="10">
        <f>IF(Offerte!$A51="","",Offerte!$B51)</f>
        <v/>
      </c>
      <c r="C1543" s="10">
        <f>IF(Offerte!$A51="","",Offerte!$C51)</f>
        <v/>
      </c>
      <c r="D1543" s="10" t="inlineStr">
        <is>
          <t>E.1.1</t>
        </is>
      </c>
      <c r="E1543" s="10" t="inlineStr">
        <is>
          <t>E</t>
        </is>
      </c>
      <c r="F1543" s="10" t="inlineStr">
        <is>
          <t>T</t>
        </is>
      </c>
      <c r="G1543" s="10" t="inlineStr">
        <is>
          <t>tabular</t>
        </is>
      </c>
      <c r="H1543" s="10" t="n">
        <v>2</v>
      </c>
      <c r="I1543" s="10" t="inlineStr">
        <is>
          <t>Mobile app con travel planner PRM</t>
        </is>
      </c>
      <c r="J1543" s="20" t="n"/>
      <c r="K1543" s="20" t="n"/>
      <c r="L1543" s="20" t="n"/>
      <c r="M1543" s="20" t="n"/>
      <c r="N1543" s="21">
        <f>IF($A1543="","",IF(IFERROR(VALUE($M1543),0)=1,1,0))</f>
        <v/>
      </c>
      <c r="O1543" s="21">
        <f>IF($A1543="",0,IF(OR($S1543&lt;&gt;1,COUNTA($J1543:$M1543)=0),0,IF($N1543=1,$H1543,0)))</f>
        <v/>
      </c>
      <c r="P1543" s="10" t="inlineStr">
        <is>
          <t>sì/no</t>
        </is>
      </c>
      <c r="Q1543" s="21">
        <f>IF($A1543="","",$A1543&amp;"|"&amp;$C1543)</f>
        <v/>
      </c>
      <c r="R1543" s="21">
        <f>IF($A1543="","",$A1543&amp;"|"&amp;$C1543&amp;"|"&amp;$D1543)</f>
        <v/>
      </c>
      <c r="S1543" s="21">
        <f>IF($A1543="","",IFERROR(INDEX(Offerte!$D$2:$D$200,MATCH($Q1543,Offerte!$L$2:$L$200,0)),0))</f>
        <v/>
      </c>
      <c r="T1543" s="21">
        <f>IF($A1543="","",IFERROR(INDEX(Offerte!$G$2:$G$200,MATCH($Q1543,Offerte!$L$2:$L$200,0)),"NO"))</f>
        <v/>
      </c>
    </row>
    <row r="1544">
      <c r="A1544" s="10">
        <f>IF(Offerte!$A51="","",Offerte!$A51)</f>
        <v/>
      </c>
      <c r="B1544" s="10">
        <f>IF(Offerte!$A51="","",Offerte!$B51)</f>
        <v/>
      </c>
      <c r="C1544" s="10">
        <f>IF(Offerte!$A51="","",Offerte!$C51)</f>
        <v/>
      </c>
      <c r="D1544" s="10" t="inlineStr">
        <is>
          <t>E.2.1</t>
        </is>
      </c>
      <c r="E1544" s="10" t="inlineStr">
        <is>
          <t>E</t>
        </is>
      </c>
      <c r="F1544" s="10" t="inlineStr">
        <is>
          <t>D</t>
        </is>
      </c>
      <c r="G1544" s="10" t="inlineStr">
        <is>
          <t>discretionary</t>
        </is>
      </c>
      <c r="H1544" s="10" t="n">
        <v>2</v>
      </c>
      <c r="I1544" s="10" t="inlineStr">
        <is>
          <t>Altre azioni informative e rapporti con gli utenti</t>
        </is>
      </c>
      <c r="J1544" s="20" t="n"/>
      <c r="K1544" s="20" t="n"/>
      <c r="L1544" s="20" t="n"/>
      <c r="M1544" s="20" t="n"/>
      <c r="N1544" s="21">
        <f>IF($A1544="","",MAX(0,MIN(1,IFERROR(VALUE($M1544),0))))</f>
        <v/>
      </c>
      <c r="O1544" s="21">
        <f>IF($A1544="",0,IF(OR($S1544&lt;&gt;1,COUNTA($J1544:$M1544)=0),0,IF(SUMPRODUCT(MAX(($C$5:$C$6173=$C1544)*($D$5:$D$6173=$D1544)*($S$5:$S$6173=1)*IFERROR($N$5:$N$6173*1,0)))&gt;0,ROUND($H1544*($N1544/SUMPRODUCT(MAX(($C$5:$C$6173=$C1544)*($D$5:$D$6173=$D1544)*($S$5:$S$6173=1)*IFERROR($N$5:$N$6173*1,0)))),4),0)))</f>
        <v/>
      </c>
      <c r="P1544" s="10" t="inlineStr">
        <is>
          <t>coeff.</t>
        </is>
      </c>
      <c r="Q1544" s="21">
        <f>IF($A1544="","",$A1544&amp;"|"&amp;$C1544)</f>
        <v/>
      </c>
      <c r="R1544" s="21">
        <f>IF($A1544="","",$A1544&amp;"|"&amp;$C1544&amp;"|"&amp;$D1544)</f>
        <v/>
      </c>
      <c r="S1544" s="21">
        <f>IF($A1544="","",IFERROR(INDEX(Offerte!$D$2:$D$200,MATCH($Q1544,Offerte!$L$2:$L$200,0)),0))</f>
        <v/>
      </c>
      <c r="T1544" s="21">
        <f>IF($A1544="","",IFERROR(INDEX(Offerte!$G$2:$G$200,MATCH($Q1544,Offerte!$L$2:$L$200,0)),"NO"))</f>
        <v/>
      </c>
    </row>
    <row r="1545">
      <c r="A1545" s="10">
        <f>IF(Offerte!$A51="","",Offerte!$A51)</f>
        <v/>
      </c>
      <c r="B1545" s="10">
        <f>IF(Offerte!$A51="","",Offerte!$B51)</f>
        <v/>
      </c>
      <c r="C1545" s="10">
        <f>IF(Offerte!$A51="","",Offerte!$C51)</f>
        <v/>
      </c>
      <c r="D1545" s="10" t="inlineStr">
        <is>
          <t>F.1.1</t>
        </is>
      </c>
      <c r="E1545" s="10" t="inlineStr">
        <is>
          <t>F</t>
        </is>
      </c>
      <c r="F1545" s="10" t="inlineStr">
        <is>
          <t>Q</t>
        </is>
      </c>
      <c r="G1545" s="10" t="inlineStr">
        <is>
          <t>lower</t>
        </is>
      </c>
      <c r="H1545" s="10" t="n">
        <v>7</v>
      </c>
      <c r="I1545" s="10" t="inlineStr">
        <is>
          <t>Performance ambientali del parco mezzi adibito al servizio - I_CEA</t>
        </is>
      </c>
      <c r="J1545" s="20" t="n"/>
      <c r="K1545" s="20" t="n"/>
      <c r="L1545" s="20" t="n"/>
      <c r="M1545" s="20" t="n"/>
      <c r="N1545" s="21">
        <f>IF($A1545="","",IFERROR(VALUE($J1545),0))</f>
        <v/>
      </c>
      <c r="O1545" s="21">
        <f>IF($A1545="",0,IF(OR($S1545&lt;&gt;1,COUNTA($J1545:$M1545)=0),0,IF(AND(IFERROR(AGGREGATE(15,6,$N$5:$N$6173/(($C$5:$C$6173=$C1545)*($D$5:$D$6173=$D1545)*($S$5:$S$6173=1)*($N$5:$N$6173&gt;0)),1),0)&gt;0,$N1545&gt;0),ROUND($H1545*(IFERROR(AGGREGATE(15,6,$N$5:$N$6173/(($C$5:$C$6173=$C1545)*($D$5:$D$6173=$D1545)*($S$5:$S$6173=1)*($N$5:$N$6173&gt;0)),1),0)/$N1545),4),0)))</f>
        <v/>
      </c>
      <c r="P1545" s="10" t="inlineStr">
        <is>
          <t>indice</t>
        </is>
      </c>
      <c r="Q1545" s="21">
        <f>IF($A1545="","",$A1545&amp;"|"&amp;$C1545)</f>
        <v/>
      </c>
      <c r="R1545" s="21">
        <f>IF($A1545="","",$A1545&amp;"|"&amp;$C1545&amp;"|"&amp;$D1545)</f>
        <v/>
      </c>
      <c r="S1545" s="21">
        <f>IF($A1545="","",IFERROR(INDEX(Offerte!$D$2:$D$200,MATCH($Q1545,Offerte!$L$2:$L$200,0)),0))</f>
        <v/>
      </c>
      <c r="T1545" s="21">
        <f>IF($A1545="","",IFERROR(INDEX(Offerte!$G$2:$G$200,MATCH($Q1545,Offerte!$L$2:$L$200,0)),"NO"))</f>
        <v/>
      </c>
    </row>
    <row r="1546">
      <c r="A1546" s="10">
        <f>IF(Offerte!$A51="","",Offerte!$A51)</f>
        <v/>
      </c>
      <c r="B1546" s="10">
        <f>IF(Offerte!$A51="","",Offerte!$B51)</f>
        <v/>
      </c>
      <c r="C1546" s="10">
        <f>IF(Offerte!$A51="","",Offerte!$C51)</f>
        <v/>
      </c>
      <c r="D1546" s="10" t="inlineStr">
        <is>
          <t>F.2.1</t>
        </is>
      </c>
      <c r="E1546" s="10" t="inlineStr">
        <is>
          <t>F</t>
        </is>
      </c>
      <c r="F1546" s="10" t="inlineStr">
        <is>
          <t>Q</t>
        </is>
      </c>
      <c r="G1546" s="10" t="inlineStr">
        <is>
          <t>higher</t>
        </is>
      </c>
      <c r="H1546" s="10" t="n">
        <v>2</v>
      </c>
      <c r="I1546" s="10" t="inlineStr">
        <is>
          <t>Tasso di copertura del servizio con dispositivi ECO-DRIVER</t>
        </is>
      </c>
      <c r="J1546" s="20" t="n"/>
      <c r="K1546" s="20" t="n"/>
      <c r="L1546" s="20" t="n"/>
      <c r="M1546" s="20" t="n"/>
      <c r="N1546" s="21">
        <f>IF($A1546="","",IFERROR(VALUE($K1546)/VALUE($L1546),IFERROR(VALUE($J1546),0)))</f>
        <v/>
      </c>
      <c r="O1546" s="21">
        <f>IF($A1546="",0,IF(OR($S1546&lt;&gt;1,COUNTA($J1546:$M1546)=0),0,IF(SUMPRODUCT(MAX(($C$5:$C$6173=$C1546)*($D$5:$D$6173=$D1546)*($S$5:$S$6173=1)*IFERROR($N$5:$N$6173*1,0)))&gt;0,ROUND($H1546*($N1546/SUMPRODUCT(MAX(($C$5:$C$6173=$C1546)*($D$5:$D$6173=$D1546)*($S$5:$S$6173=1)*IFERROR($N$5:$N$6173*1,0)))),4),0)))</f>
        <v/>
      </c>
      <c r="P1546" s="10" t="inlineStr">
        <is>
          <t>Autobus attrezzati con dispositivi ECO-DRIVER / Autobus totali in offerta, incluse scorte</t>
        </is>
      </c>
      <c r="Q1546" s="21">
        <f>IF($A1546="","",$A1546&amp;"|"&amp;$C1546)</f>
        <v/>
      </c>
      <c r="R1546" s="21">
        <f>IF($A1546="","",$A1546&amp;"|"&amp;$C1546&amp;"|"&amp;$D1546)</f>
        <v/>
      </c>
      <c r="S1546" s="21">
        <f>IF($A1546="","",IFERROR(INDEX(Offerte!$D$2:$D$200,MATCH($Q1546,Offerte!$L$2:$L$200,0)),0))</f>
        <v/>
      </c>
      <c r="T1546" s="21">
        <f>IF($A1546="","",IFERROR(INDEX(Offerte!$G$2:$G$200,MATCH($Q1546,Offerte!$L$2:$L$200,0)),"NO"))</f>
        <v/>
      </c>
    </row>
    <row r="1547">
      <c r="A1547" s="10">
        <f>IF(Offerte!$A51="","",Offerte!$A51)</f>
        <v/>
      </c>
      <c r="B1547" s="10">
        <f>IF(Offerte!$A51="","",Offerte!$B51)</f>
        <v/>
      </c>
      <c r="C1547" s="10">
        <f>IF(Offerte!$A51="","",Offerte!$C51)</f>
        <v/>
      </c>
      <c r="D1547" s="10" t="inlineStr">
        <is>
          <t>F.3.1</t>
        </is>
      </c>
      <c r="E1547" s="10" t="inlineStr">
        <is>
          <t>F</t>
        </is>
      </c>
      <c r="F1547" s="10" t="inlineStr">
        <is>
          <t>Q</t>
        </is>
      </c>
      <c r="G1547" s="10" t="inlineStr">
        <is>
          <t>higher</t>
        </is>
      </c>
      <c r="H1547" s="10" t="n">
        <v>2</v>
      </c>
      <c r="I1547" s="10" t="inlineStr">
        <is>
          <t>Autoproduzione consumi elettrici per trazione</t>
        </is>
      </c>
      <c r="J1547" s="20" t="n"/>
      <c r="K1547" s="20" t="n"/>
      <c r="L1547" s="20" t="n"/>
      <c r="M1547" s="20" t="n"/>
      <c r="N1547" s="21">
        <f>IF($A1547="","",IFERROR(VALUE($J1547),0))</f>
        <v/>
      </c>
      <c r="O1547" s="21">
        <f>IF($A1547="",0,IF(OR($S1547&lt;&gt;1,COUNTA($J1547:$M1547)=0),0,IF(SUMPRODUCT(MAX(($C$5:$C$6173=$C1547)*($D$5:$D$6173=$D1547)*($S$5:$S$6173=1)*IFERROR($N$5:$N$6173*1,0)))&gt;0,ROUND($H1547*($N1547/SUMPRODUCT(MAX(($C$5:$C$6173=$C1547)*($D$5:$D$6173=$D1547)*($S$5:$S$6173=1)*IFERROR($N$5:$N$6173*1,0)))),4),0)))</f>
        <v/>
      </c>
      <c r="P1547" s="10" t="inlineStr">
        <is>
          <t>kWh/anno</t>
        </is>
      </c>
      <c r="Q1547" s="21">
        <f>IF($A1547="","",$A1547&amp;"|"&amp;$C1547)</f>
        <v/>
      </c>
      <c r="R1547" s="21">
        <f>IF($A1547="","",$A1547&amp;"|"&amp;$C1547&amp;"|"&amp;$D1547)</f>
        <v/>
      </c>
      <c r="S1547" s="21">
        <f>IF($A1547="","",IFERROR(INDEX(Offerte!$D$2:$D$200,MATCH($Q1547,Offerte!$L$2:$L$200,0)),0))</f>
        <v/>
      </c>
      <c r="T1547" s="21">
        <f>IF($A1547="","",IFERROR(INDEX(Offerte!$G$2:$G$200,MATCH($Q1547,Offerte!$L$2:$L$200,0)),"NO"))</f>
        <v/>
      </c>
    </row>
    <row r="1548">
      <c r="A1548" s="10">
        <f>IF(Offerte!$A51="","",Offerte!$A51)</f>
        <v/>
      </c>
      <c r="B1548" s="10">
        <f>IF(Offerte!$A51="","",Offerte!$B51)</f>
        <v/>
      </c>
      <c r="C1548" s="10">
        <f>IF(Offerte!$A51="","",Offerte!$C51)</f>
        <v/>
      </c>
      <c r="D1548" s="10" t="inlineStr">
        <is>
          <t>F.4.1</t>
        </is>
      </c>
      <c r="E1548" s="10" t="inlineStr">
        <is>
          <t>F</t>
        </is>
      </c>
      <c r="F1548" s="10" t="inlineStr">
        <is>
          <t>Q</t>
        </is>
      </c>
      <c r="G1548" s="10" t="inlineStr">
        <is>
          <t>soil</t>
        </is>
      </c>
      <c r="H1548" s="10" t="n">
        <v>2</v>
      </c>
      <c r="I1548" s="10" t="inlineStr">
        <is>
          <t>Indice di consumo di suolo</t>
        </is>
      </c>
      <c r="J1548" s="20" t="n"/>
      <c r="K1548" s="20" t="n"/>
      <c r="L1548" s="20" t="n"/>
      <c r="M1548" s="20" t="n"/>
      <c r="N1548" s="21">
        <f>IF($A1548="","",IFERROR(VALUE($J1548),0))</f>
        <v/>
      </c>
      <c r="O1548" s="21">
        <f>IF($A1548="",0,IF(OR($S1548&lt;&gt;1,COUNTA($J1548:$M1548)=0),0,IF($N1548&lt;=0,$H1548,IF(SUMPRODUCT(MAX(($C$5:$C$6173=$C1548)*($D$5:$D$6173=$D1548)*($S$5:$S$6173=1)*IFERROR($N$5:$N$6173*1,0)))&gt;0,ROUND($H1548*((SUMPRODUCT(MAX(($C$5:$C$6173=$C1548)*($D$5:$D$6173=$D1548)*($S$5:$S$6173=1)*IFERROR($N$5:$N$6173*1,0)))-$N1548)/SUMPRODUCT(MAX(($C$5:$C$6173=$C1548)*($D$5:$D$6173=$D1548)*($S$5:$S$6173=1)*IFERROR($N$5:$N$6173*1,0)))),4),0))))</f>
        <v/>
      </c>
      <c r="P1548" s="10" t="inlineStr">
        <is>
          <t>m2</t>
        </is>
      </c>
      <c r="Q1548" s="21">
        <f>IF($A1548="","",$A1548&amp;"|"&amp;$C1548)</f>
        <v/>
      </c>
      <c r="R1548" s="21">
        <f>IF($A1548="","",$A1548&amp;"|"&amp;$C1548&amp;"|"&amp;$D1548)</f>
        <v/>
      </c>
      <c r="S1548" s="21">
        <f>IF($A1548="","",IFERROR(INDEX(Offerte!$D$2:$D$200,MATCH($Q1548,Offerte!$L$2:$L$200,0)),0))</f>
        <v/>
      </c>
      <c r="T1548" s="21">
        <f>IF($A1548="","",IFERROR(INDEX(Offerte!$G$2:$G$200,MATCH($Q1548,Offerte!$L$2:$L$200,0)),"NO"))</f>
        <v/>
      </c>
    </row>
    <row r="1549">
      <c r="A1549" s="10">
        <f>IF(Offerte!$A51="","",Offerte!$A51)</f>
        <v/>
      </c>
      <c r="B1549" s="10">
        <f>IF(Offerte!$A51="","",Offerte!$B51)</f>
        <v/>
      </c>
      <c r="C1549" s="10">
        <f>IF(Offerte!$A51="","",Offerte!$C51)</f>
        <v/>
      </c>
      <c r="D1549" s="10" t="inlineStr">
        <is>
          <t>F.5.1</t>
        </is>
      </c>
      <c r="E1549" s="10" t="inlineStr">
        <is>
          <t>F</t>
        </is>
      </c>
      <c r="F1549" s="10" t="inlineStr">
        <is>
          <t>T</t>
        </is>
      </c>
      <c r="G1549" s="10" t="inlineStr">
        <is>
          <t>tabular</t>
        </is>
      </c>
      <c r="H1549" s="10" t="n">
        <v>1</v>
      </c>
      <c r="I1549" s="10" t="inlineStr">
        <is>
          <t>Rendicontazione di sostenibilità ambientale</t>
        </is>
      </c>
      <c r="J1549" s="20" t="n"/>
      <c r="K1549" s="20" t="n"/>
      <c r="L1549" s="20" t="n"/>
      <c r="M1549" s="20" t="n"/>
      <c r="N1549" s="21">
        <f>IF($A1549="","",IF(IFERROR(VALUE($M1549),0)=1,1,0))</f>
        <v/>
      </c>
      <c r="O1549" s="21">
        <f>IF($A1549="",0,IF(OR($S1549&lt;&gt;1,COUNTA($J1549:$M1549)=0),0,IF($N1549=1,$H1549,0)))</f>
        <v/>
      </c>
      <c r="P1549" s="10" t="inlineStr">
        <is>
          <t>sì/no</t>
        </is>
      </c>
      <c r="Q1549" s="21">
        <f>IF($A1549="","",$A1549&amp;"|"&amp;$C1549)</f>
        <v/>
      </c>
      <c r="R1549" s="21">
        <f>IF($A1549="","",$A1549&amp;"|"&amp;$C1549&amp;"|"&amp;$D1549)</f>
        <v/>
      </c>
      <c r="S1549" s="21">
        <f>IF($A1549="","",IFERROR(INDEX(Offerte!$D$2:$D$200,MATCH($Q1549,Offerte!$L$2:$L$200,0)),0))</f>
        <v/>
      </c>
      <c r="T1549" s="21">
        <f>IF($A1549="","",IFERROR(INDEX(Offerte!$G$2:$G$200,MATCH($Q1549,Offerte!$L$2:$L$200,0)),"NO"))</f>
        <v/>
      </c>
    </row>
    <row r="1550">
      <c r="A1550" s="10">
        <f>IF(Offerte!$A51="","",Offerte!$A51)</f>
        <v/>
      </c>
      <c r="B1550" s="10">
        <f>IF(Offerte!$A51="","",Offerte!$B51)</f>
        <v/>
      </c>
      <c r="C1550" s="10">
        <f>IF(Offerte!$A51="","",Offerte!$C51)</f>
        <v/>
      </c>
      <c r="D1550" s="10" t="inlineStr">
        <is>
          <t>G.1.1</t>
        </is>
      </c>
      <c r="E1550" s="10" t="inlineStr">
        <is>
          <t>G</t>
        </is>
      </c>
      <c r="F1550" s="10" t="inlineStr">
        <is>
          <t>D</t>
        </is>
      </c>
      <c r="G1550" s="10" t="inlineStr">
        <is>
          <t>discretionary</t>
        </is>
      </c>
      <c r="H1550" s="10" t="n">
        <v>2</v>
      </c>
      <c r="I1550" s="10" t="inlineStr">
        <is>
          <t>Qualità del progetto di centrale di controllo aziendale</t>
        </is>
      </c>
      <c r="J1550" s="20" t="n"/>
      <c r="K1550" s="20" t="n"/>
      <c r="L1550" s="20" t="n"/>
      <c r="M1550" s="20" t="n"/>
      <c r="N1550" s="21">
        <f>IF($A1550="","",MAX(0,MIN(1,IFERROR(VALUE($M1550),0))))</f>
        <v/>
      </c>
      <c r="O1550" s="21">
        <f>IF($A1550="",0,IF(OR($S1550&lt;&gt;1,COUNTA($J1550:$M1550)=0),0,IF(SUMPRODUCT(MAX(($C$5:$C$6173=$C1550)*($D$5:$D$6173=$D1550)*($S$5:$S$6173=1)*IFERROR($N$5:$N$6173*1,0)))&gt;0,ROUND($H1550*($N1550/SUMPRODUCT(MAX(($C$5:$C$6173=$C1550)*($D$5:$D$6173=$D1550)*($S$5:$S$6173=1)*IFERROR($N$5:$N$6173*1,0)))),4),0)))</f>
        <v/>
      </c>
      <c r="P1550" s="10" t="inlineStr">
        <is>
          <t>coeff.</t>
        </is>
      </c>
      <c r="Q1550" s="21">
        <f>IF($A1550="","",$A1550&amp;"|"&amp;$C1550)</f>
        <v/>
      </c>
      <c r="R1550" s="21">
        <f>IF($A1550="","",$A1550&amp;"|"&amp;$C1550&amp;"|"&amp;$D1550)</f>
        <v/>
      </c>
      <c r="S1550" s="21">
        <f>IF($A1550="","",IFERROR(INDEX(Offerte!$D$2:$D$200,MATCH($Q1550,Offerte!$L$2:$L$200,0)),0))</f>
        <v/>
      </c>
      <c r="T1550" s="21">
        <f>IF($A1550="","",IFERROR(INDEX(Offerte!$G$2:$G$200,MATCH($Q1550,Offerte!$L$2:$L$200,0)),"NO"))</f>
        <v/>
      </c>
    </row>
    <row r="1551">
      <c r="A1551" s="10">
        <f>IF(Offerte!$A51="","",Offerte!$A51)</f>
        <v/>
      </c>
      <c r="B1551" s="10">
        <f>IF(Offerte!$A51="","",Offerte!$B51)</f>
        <v/>
      </c>
      <c r="C1551" s="10">
        <f>IF(Offerte!$A51="","",Offerte!$C51)</f>
        <v/>
      </c>
      <c r="D1551" s="10" t="inlineStr">
        <is>
          <t>G.2.1</t>
        </is>
      </c>
      <c r="E1551" s="10" t="inlineStr">
        <is>
          <t>G</t>
        </is>
      </c>
      <c r="F1551" s="10" t="inlineStr">
        <is>
          <t>T</t>
        </is>
      </c>
      <c r="G1551" s="10" t="inlineStr">
        <is>
          <t>tabular</t>
        </is>
      </c>
      <c r="H1551" s="10" t="n">
        <v>1</v>
      </c>
      <c r="I1551" s="10" t="inlineStr">
        <is>
          <t>Certificazione ISO 45001</t>
        </is>
      </c>
      <c r="J1551" s="20" t="n"/>
      <c r="K1551" s="20" t="n"/>
      <c r="L1551" s="20" t="n"/>
      <c r="M1551" s="20" t="n"/>
      <c r="N1551" s="21">
        <f>IF($A1551="","",IF(IFERROR(VALUE($M1551),0)=1,1,0))</f>
        <v/>
      </c>
      <c r="O1551" s="21">
        <f>IF($A1551="",0,IF(OR($S1551&lt;&gt;1,COUNTA($J1551:$M1551)=0),0,IF($N1551=1,$H1551,0)))</f>
        <v/>
      </c>
      <c r="P1551" s="10" t="inlineStr">
        <is>
          <t>sì/no</t>
        </is>
      </c>
      <c r="Q1551" s="21">
        <f>IF($A1551="","",$A1551&amp;"|"&amp;$C1551)</f>
        <v/>
      </c>
      <c r="R1551" s="21">
        <f>IF($A1551="","",$A1551&amp;"|"&amp;$C1551&amp;"|"&amp;$D1551)</f>
        <v/>
      </c>
      <c r="S1551" s="21">
        <f>IF($A1551="","",IFERROR(INDEX(Offerte!$D$2:$D$200,MATCH($Q1551,Offerte!$L$2:$L$200,0)),0))</f>
        <v/>
      </c>
      <c r="T1551" s="21">
        <f>IF($A1551="","",IFERROR(INDEX(Offerte!$G$2:$G$200,MATCH($Q1551,Offerte!$L$2:$L$200,0)),"NO"))</f>
        <v/>
      </c>
    </row>
    <row r="1552">
      <c r="A1552" s="10">
        <f>IF(Offerte!$A51="","",Offerte!$A51)</f>
        <v/>
      </c>
      <c r="B1552" s="10">
        <f>IF(Offerte!$A51="","",Offerte!$B51)</f>
        <v/>
      </c>
      <c r="C1552" s="10">
        <f>IF(Offerte!$A51="","",Offerte!$C51)</f>
        <v/>
      </c>
      <c r="D1552" s="10" t="inlineStr">
        <is>
          <t>G.3.1</t>
        </is>
      </c>
      <c r="E1552" s="10" t="inlineStr">
        <is>
          <t>G</t>
        </is>
      </c>
      <c r="F1552" s="10" t="inlineStr">
        <is>
          <t>T</t>
        </is>
      </c>
      <c r="G1552" s="10" t="inlineStr">
        <is>
          <t>tabular</t>
        </is>
      </c>
      <c r="H1552" s="10" t="n">
        <v>1</v>
      </c>
      <c r="I1552" s="10" t="inlineStr">
        <is>
          <t>Certificazioni di responsabilità sociale</t>
        </is>
      </c>
      <c r="J1552" s="20" t="n"/>
      <c r="K1552" s="20" t="n"/>
      <c r="L1552" s="20" t="n"/>
      <c r="M1552" s="20" t="n"/>
      <c r="N1552" s="21">
        <f>IF($A1552="","",IF(IFERROR(VALUE($M1552),0)=1,1,0))</f>
        <v/>
      </c>
      <c r="O1552" s="21">
        <f>IF($A1552="",0,IF(OR($S1552&lt;&gt;1,COUNTA($J1552:$M1552)=0),0,IF($N1552=1,$H1552,0)))</f>
        <v/>
      </c>
      <c r="P1552" s="10" t="inlineStr">
        <is>
          <t>sì/no</t>
        </is>
      </c>
      <c r="Q1552" s="21">
        <f>IF($A1552="","",$A1552&amp;"|"&amp;$C1552)</f>
        <v/>
      </c>
      <c r="R1552" s="21">
        <f>IF($A1552="","",$A1552&amp;"|"&amp;$C1552&amp;"|"&amp;$D1552)</f>
        <v/>
      </c>
      <c r="S1552" s="21">
        <f>IF($A1552="","",IFERROR(INDEX(Offerte!$D$2:$D$200,MATCH($Q1552,Offerte!$L$2:$L$200,0)),0))</f>
        <v/>
      </c>
      <c r="T1552" s="21">
        <f>IF($A1552="","",IFERROR(INDEX(Offerte!$G$2:$G$200,MATCH($Q1552,Offerte!$L$2:$L$200,0)),"NO"))</f>
        <v/>
      </c>
    </row>
    <row r="1553">
      <c r="A1553" s="10">
        <f>IF(Offerte!$A51="","",Offerte!$A51)</f>
        <v/>
      </c>
      <c r="B1553" s="10">
        <f>IF(Offerte!$A51="","",Offerte!$B51)</f>
        <v/>
      </c>
      <c r="C1553" s="10">
        <f>IF(Offerte!$A51="","",Offerte!$C51)</f>
        <v/>
      </c>
      <c r="D1553" s="10" t="inlineStr">
        <is>
          <t>G.4.1</t>
        </is>
      </c>
      <c r="E1553" s="10" t="inlineStr">
        <is>
          <t>G</t>
        </is>
      </c>
      <c r="F1553" s="10" t="inlineStr">
        <is>
          <t>D</t>
        </is>
      </c>
      <c r="G1553" s="10" t="inlineStr">
        <is>
          <t>discretionary</t>
        </is>
      </c>
      <c r="H1553" s="10" t="n">
        <v>2</v>
      </c>
      <c r="I1553" s="10" t="inlineStr">
        <is>
          <t>Qualità del piano di formazione del personale</t>
        </is>
      </c>
      <c r="J1553" s="20" t="n"/>
      <c r="K1553" s="20" t="n"/>
      <c r="L1553" s="20" t="n"/>
      <c r="M1553" s="20" t="n"/>
      <c r="N1553" s="21">
        <f>IF($A1553="","",MAX(0,MIN(1,IFERROR(VALUE($M1553),0))))</f>
        <v/>
      </c>
      <c r="O1553" s="21">
        <f>IF($A1553="",0,IF(OR($S1553&lt;&gt;1,COUNTA($J1553:$M1553)=0),0,IF(SUMPRODUCT(MAX(($C$5:$C$6173=$C1553)*($D$5:$D$6173=$D1553)*($S$5:$S$6173=1)*IFERROR($N$5:$N$6173*1,0)))&gt;0,ROUND($H1553*($N1553/SUMPRODUCT(MAX(($C$5:$C$6173=$C1553)*($D$5:$D$6173=$D1553)*($S$5:$S$6173=1)*IFERROR($N$5:$N$6173*1,0)))),4),0)))</f>
        <v/>
      </c>
      <c r="P1553" s="10" t="inlineStr">
        <is>
          <t>coeff.</t>
        </is>
      </c>
      <c r="Q1553" s="21">
        <f>IF($A1553="","",$A1553&amp;"|"&amp;$C1553)</f>
        <v/>
      </c>
      <c r="R1553" s="21">
        <f>IF($A1553="","",$A1553&amp;"|"&amp;$C1553&amp;"|"&amp;$D1553)</f>
        <v/>
      </c>
      <c r="S1553" s="21">
        <f>IF($A1553="","",IFERROR(INDEX(Offerte!$D$2:$D$200,MATCH($Q1553,Offerte!$L$2:$L$200,0)),0))</f>
        <v/>
      </c>
      <c r="T1553" s="21">
        <f>IF($A1553="","",IFERROR(INDEX(Offerte!$G$2:$G$200,MATCH($Q1553,Offerte!$L$2:$L$200,0)),"NO"))</f>
        <v/>
      </c>
    </row>
    <row r="1554">
      <c r="A1554" s="10">
        <f>IF(Offerte!$A51="","",Offerte!$A51)</f>
        <v/>
      </c>
      <c r="B1554" s="10">
        <f>IF(Offerte!$A51="","",Offerte!$B51)</f>
        <v/>
      </c>
      <c r="C1554" s="10">
        <f>IF(Offerte!$A51="","",Offerte!$C51)</f>
        <v/>
      </c>
      <c r="D1554" s="10" t="inlineStr">
        <is>
          <t>G.5.1</t>
        </is>
      </c>
      <c r="E1554" s="10" t="inlineStr">
        <is>
          <t>G</t>
        </is>
      </c>
      <c r="F1554" s="10" t="inlineStr">
        <is>
          <t>T</t>
        </is>
      </c>
      <c r="G1554" s="10" t="inlineStr">
        <is>
          <t>tabular</t>
        </is>
      </c>
      <c r="H1554" s="10" t="n">
        <v>1</v>
      </c>
      <c r="I1554" s="10" t="inlineStr">
        <is>
          <t>Impegno al mantenimento delle garanzie del contratto di secondo livello del gestore uscente</t>
        </is>
      </c>
      <c r="J1554" s="20" t="n"/>
      <c r="K1554" s="20" t="n"/>
      <c r="L1554" s="20" t="n"/>
      <c r="M1554" s="20" t="n"/>
      <c r="N1554" s="21">
        <f>IF($A1554="","",IF(IFERROR(VALUE($M1554),0)=1,1,0))</f>
        <v/>
      </c>
      <c r="O1554" s="21">
        <f>IF($A1554="",0,IF(OR($S1554&lt;&gt;1,COUNTA($J1554:$M1554)=0),0,IF($N1554=1,$H1554,0)))</f>
        <v/>
      </c>
      <c r="P1554" s="10" t="inlineStr">
        <is>
          <t>sì/no</t>
        </is>
      </c>
      <c r="Q1554" s="21">
        <f>IF($A1554="","",$A1554&amp;"|"&amp;$C1554)</f>
        <v/>
      </c>
      <c r="R1554" s="21">
        <f>IF($A1554="","",$A1554&amp;"|"&amp;$C1554&amp;"|"&amp;$D1554)</f>
        <v/>
      </c>
      <c r="S1554" s="21">
        <f>IF($A1554="","",IFERROR(INDEX(Offerte!$D$2:$D$200,MATCH($Q1554,Offerte!$L$2:$L$200,0)),0))</f>
        <v/>
      </c>
      <c r="T1554" s="21">
        <f>IF($A1554="","",IFERROR(INDEX(Offerte!$G$2:$G$200,MATCH($Q1554,Offerte!$L$2:$L$200,0)),"NO"))</f>
        <v/>
      </c>
    </row>
    <row r="1555">
      <c r="A1555" s="10">
        <f>IF(Offerte!$A52="","",Offerte!$A52)</f>
        <v/>
      </c>
      <c r="B1555" s="10">
        <f>IF(Offerte!$A52="","",Offerte!$B52)</f>
        <v/>
      </c>
      <c r="C1555" s="10">
        <f>IF(Offerte!$A52="","",Offerte!$C52)</f>
        <v/>
      </c>
      <c r="D1555" s="10" t="inlineStr">
        <is>
          <t>A.1.1</t>
        </is>
      </c>
      <c r="E1555" s="10" t="inlineStr">
        <is>
          <t>A</t>
        </is>
      </c>
      <c r="F1555" s="10" t="inlineStr">
        <is>
          <t>Q</t>
        </is>
      </c>
      <c r="G1555" s="10" t="inlineStr">
        <is>
          <t>higher</t>
        </is>
      </c>
      <c r="H1555" s="10" t="n">
        <v>3</v>
      </c>
      <c r="I1555" s="10" t="inlineStr">
        <is>
          <t>Tasso aggiuntivo di corse controllate</t>
        </is>
      </c>
      <c r="J1555" s="20" t="n"/>
      <c r="K1555" s="20" t="n"/>
      <c r="L1555" s="20" t="n"/>
      <c r="M1555" s="20" t="n"/>
      <c r="N1555" s="21">
        <f>IF($A1555="","",IFERROR(VALUE($K1555)/VALUE($L1555)*100,IFERROR(VALUE($J1555),0)))</f>
        <v/>
      </c>
      <c r="O1555" s="21">
        <f>IF($A1555="",0,IF(OR($S1555&lt;&gt;1,COUNTA($J1555:$M1555)=0),0,IF(SUMPRODUCT(MAX(($C$5:$C$6173=$C1555)*($D$5:$D$6173=$D1555)*($S$5:$S$6173=1)*IFERROR($N$5:$N$6173*1,0)))&gt;0,ROUND($H1555*($N1555/SUMPRODUCT(MAX(($C$5:$C$6173=$C1555)*($D$5:$D$6173=$D1555)*($S$5:$S$6173=1)*IFERROR($N$5:$N$6173*1,0)))),4),0)))</f>
        <v/>
      </c>
      <c r="P1555" s="10" t="inlineStr">
        <is>
          <t>Corse controllate annue / Corse programmate annue</t>
        </is>
      </c>
      <c r="Q1555" s="21">
        <f>IF($A1555="","",$A1555&amp;"|"&amp;$C1555)</f>
        <v/>
      </c>
      <c r="R1555" s="21">
        <f>IF($A1555="","",$A1555&amp;"|"&amp;$C1555&amp;"|"&amp;$D1555)</f>
        <v/>
      </c>
      <c r="S1555" s="21">
        <f>IF($A1555="","",IFERROR(INDEX(Offerte!$D$2:$D$200,MATCH($Q1555,Offerte!$L$2:$L$200,0)),0))</f>
        <v/>
      </c>
      <c r="T1555" s="21">
        <f>IF($A1555="","",IFERROR(INDEX(Offerte!$G$2:$G$200,MATCH($Q1555,Offerte!$L$2:$L$200,0)),"NO"))</f>
        <v/>
      </c>
    </row>
    <row r="1556">
      <c r="A1556" s="10">
        <f>IF(Offerte!$A52="","",Offerte!$A52)</f>
        <v/>
      </c>
      <c r="B1556" s="10">
        <f>IF(Offerte!$A52="","",Offerte!$B52)</f>
        <v/>
      </c>
      <c r="C1556" s="10">
        <f>IF(Offerte!$A52="","",Offerte!$C52)</f>
        <v/>
      </c>
      <c r="D1556" s="10" t="inlineStr">
        <is>
          <t>A.1.2</t>
        </is>
      </c>
      <c r="E1556" s="10" t="inlineStr">
        <is>
          <t>A</t>
        </is>
      </c>
      <c r="F1556" s="10" t="inlineStr">
        <is>
          <t>Q</t>
        </is>
      </c>
      <c r="G1556" s="10" t="inlineStr">
        <is>
          <t>higher</t>
        </is>
      </c>
      <c r="H1556" s="10" t="n">
        <v>4</v>
      </c>
      <c r="I1556" s="10" t="inlineStr">
        <is>
          <t>Numero aggiuntivo di passeggeri controllati</t>
        </is>
      </c>
      <c r="J1556" s="20" t="n"/>
      <c r="K1556" s="20" t="n"/>
      <c r="L1556" s="20" t="n"/>
      <c r="M1556" s="20" t="n"/>
      <c r="N1556" s="21">
        <f>IF($A1556="","",IFERROR(VALUE($J1556),0))</f>
        <v/>
      </c>
      <c r="O1556" s="21">
        <f>IF($A1556="",0,IF(OR($S1556&lt;&gt;1,COUNTA($J1556:$M1556)=0),0,IF(SUMPRODUCT(MAX(($C$5:$C$6173=$C1556)*($D$5:$D$6173=$D1556)*($S$5:$S$6173=1)*IFERROR($N$5:$N$6173*1,0)))&gt;0,ROUND($H1556*($N1556/SUMPRODUCT(MAX(($C$5:$C$6173=$C1556)*($D$5:$D$6173=$D1556)*($S$5:$S$6173=1)*IFERROR($N$5:$N$6173*1,0)))),4),0)))</f>
        <v/>
      </c>
      <c r="P1556" s="10" t="inlineStr">
        <is>
          <t>passeggeri/anno</t>
        </is>
      </c>
      <c r="Q1556" s="21">
        <f>IF($A1556="","",$A1556&amp;"|"&amp;$C1556)</f>
        <v/>
      </c>
      <c r="R1556" s="21">
        <f>IF($A1556="","",$A1556&amp;"|"&amp;$C1556&amp;"|"&amp;$D1556)</f>
        <v/>
      </c>
      <c r="S1556" s="21">
        <f>IF($A1556="","",IFERROR(INDEX(Offerte!$D$2:$D$200,MATCH($Q1556,Offerte!$L$2:$L$200,0)),0))</f>
        <v/>
      </c>
      <c r="T1556" s="21">
        <f>IF($A1556="","",IFERROR(INDEX(Offerte!$G$2:$G$200,MATCH($Q1556,Offerte!$L$2:$L$200,0)),"NO"))</f>
        <v/>
      </c>
    </row>
    <row r="1557">
      <c r="A1557" s="10">
        <f>IF(Offerte!$A52="","",Offerte!$A52)</f>
        <v/>
      </c>
      <c r="B1557" s="10">
        <f>IF(Offerte!$A52="","",Offerte!$B52)</f>
        <v/>
      </c>
      <c r="C1557" s="10">
        <f>IF(Offerte!$A52="","",Offerte!$C52)</f>
        <v/>
      </c>
      <c r="D1557" s="10" t="inlineStr">
        <is>
          <t>B.1.1</t>
        </is>
      </c>
      <c r="E1557" s="10" t="inlineStr">
        <is>
          <t>B</t>
        </is>
      </c>
      <c r="F1557" s="10" t="inlineStr">
        <is>
          <t>Q</t>
        </is>
      </c>
      <c r="G1557" s="10" t="inlineStr">
        <is>
          <t>higher</t>
        </is>
      </c>
      <c r="H1557" s="10" t="n">
        <v>3</v>
      </c>
      <c r="I1557" s="10" t="inlineStr">
        <is>
          <t>Incremento dei posti offerti nelle fasce di punta</t>
        </is>
      </c>
      <c r="J1557" s="20" t="n"/>
      <c r="K1557" s="20" t="n"/>
      <c r="L1557" s="20" t="n"/>
      <c r="M1557" s="20" t="n"/>
      <c r="N1557" s="21">
        <f>IF($A1557="","",IFERROR(VALUE($J1557),0))</f>
        <v/>
      </c>
      <c r="O1557" s="21">
        <f>IF($A1557="",0,IF(OR($S1557&lt;&gt;1,COUNTA($J1557:$M1557)=0),0,IF(SUMPRODUCT(MAX(($C$5:$C$6173=$C1557)*($D$5:$D$6173=$D1557)*($S$5:$S$6173=1)*IFERROR($N$5:$N$6173*1,0)))&gt;0,ROUND($H1557*($N1557/SUMPRODUCT(MAX(($C$5:$C$6173=$C1557)*($D$5:$D$6173=$D1557)*($S$5:$S$6173=1)*IFERROR($N$5:$N$6173*1,0)))),4),0)))</f>
        <v/>
      </c>
      <c r="P1557" s="10" t="inlineStr">
        <is>
          <t>posti*km</t>
        </is>
      </c>
      <c r="Q1557" s="21">
        <f>IF($A1557="","",$A1557&amp;"|"&amp;$C1557)</f>
        <v/>
      </c>
      <c r="R1557" s="21">
        <f>IF($A1557="","",$A1557&amp;"|"&amp;$C1557&amp;"|"&amp;$D1557)</f>
        <v/>
      </c>
      <c r="S1557" s="21">
        <f>IF($A1557="","",IFERROR(INDEX(Offerte!$D$2:$D$200,MATCH($Q1557,Offerte!$L$2:$L$200,0)),0))</f>
        <v/>
      </c>
      <c r="T1557" s="21">
        <f>IF($A1557="","",IFERROR(INDEX(Offerte!$G$2:$G$200,MATCH($Q1557,Offerte!$L$2:$L$200,0)),"NO"))</f>
        <v/>
      </c>
    </row>
    <row r="1558">
      <c r="A1558" s="10">
        <f>IF(Offerte!$A52="","",Offerte!$A52)</f>
        <v/>
      </c>
      <c r="B1558" s="10">
        <f>IF(Offerte!$A52="","",Offerte!$B52)</f>
        <v/>
      </c>
      <c r="C1558" s="10">
        <f>IF(Offerte!$A52="","",Offerte!$C52)</f>
        <v/>
      </c>
      <c r="D1558" s="10" t="inlineStr">
        <is>
          <t>B.2.1</t>
        </is>
      </c>
      <c r="E1558" s="10" t="inlineStr">
        <is>
          <t>B</t>
        </is>
      </c>
      <c r="F1558" s="10" t="inlineStr">
        <is>
          <t>Q</t>
        </is>
      </c>
      <c r="G1558" s="10" t="inlineStr">
        <is>
          <t>higher</t>
        </is>
      </c>
      <c r="H1558" s="10" t="n">
        <v>4</v>
      </c>
      <c r="I1558" s="10" t="inlineStr">
        <is>
          <t>Corse aggiuntive nell'arco giornaliero base</t>
        </is>
      </c>
      <c r="J1558" s="20" t="n"/>
      <c r="K1558" s="20" t="n"/>
      <c r="L1558" s="20" t="n"/>
      <c r="M1558" s="20" t="n"/>
      <c r="N1558" s="21">
        <f>IF($A1558="","",IFERROR(VALUE($J1558),0))</f>
        <v/>
      </c>
      <c r="O1558" s="21">
        <f>IF($A1558="",0,IF(OR($S1558&lt;&gt;1,COUNTA($J1558:$M1558)=0),0,IF(SUMPRODUCT(MAX(($C$5:$C$6173=$C1558)*($D$5:$D$6173=$D1558)*($S$5:$S$6173=1)*IFERROR($N$5:$N$6173*1,0)))&gt;0,ROUND($H1558*($N1558/SUMPRODUCT(MAX(($C$5:$C$6173=$C1558)*($D$5:$D$6173=$D1558)*($S$5:$S$6173=1)*IFERROR($N$5:$N$6173*1,0)))),4),0)))</f>
        <v/>
      </c>
      <c r="P1558" s="10" t="inlineStr">
        <is>
          <t>corse</t>
        </is>
      </c>
      <c r="Q1558" s="21">
        <f>IF($A1558="","",$A1558&amp;"|"&amp;$C1558)</f>
        <v/>
      </c>
      <c r="R1558" s="21">
        <f>IF($A1558="","",$A1558&amp;"|"&amp;$C1558&amp;"|"&amp;$D1558)</f>
        <v/>
      </c>
      <c r="S1558" s="21">
        <f>IF($A1558="","",IFERROR(INDEX(Offerte!$D$2:$D$200,MATCH($Q1558,Offerte!$L$2:$L$200,0)),0))</f>
        <v/>
      </c>
      <c r="T1558" s="21">
        <f>IF($A1558="","",IFERROR(INDEX(Offerte!$G$2:$G$200,MATCH($Q1558,Offerte!$L$2:$L$200,0)),"NO"))</f>
        <v/>
      </c>
    </row>
    <row r="1559">
      <c r="A1559" s="10">
        <f>IF(Offerte!$A52="","",Offerte!$A52)</f>
        <v/>
      </c>
      <c r="B1559" s="10">
        <f>IF(Offerte!$A52="","",Offerte!$B52)</f>
        <v/>
      </c>
      <c r="C1559" s="10">
        <f>IF(Offerte!$A52="","",Offerte!$C52)</f>
        <v/>
      </c>
      <c r="D1559" s="10" t="inlineStr">
        <is>
          <t>B.3.1</t>
        </is>
      </c>
      <c r="E1559" s="10" t="inlineStr">
        <is>
          <t>B</t>
        </is>
      </c>
      <c r="F1559" s="10" t="inlineStr">
        <is>
          <t>Q</t>
        </is>
      </c>
      <c r="G1559" s="10" t="inlineStr">
        <is>
          <t>higher</t>
        </is>
      </c>
      <c r="H1559" s="10" t="n">
        <v>2</v>
      </c>
      <c r="I1559" s="10" t="inlineStr">
        <is>
          <t>Numero di corse aggiuntive per allungamento dell'arco di servizio giornaliero nelle fasce serali</t>
        </is>
      </c>
      <c r="J1559" s="20" t="n"/>
      <c r="K1559" s="20" t="n"/>
      <c r="L1559" s="20" t="n"/>
      <c r="M1559" s="20" t="n"/>
      <c r="N1559" s="21">
        <f>IF($A1559="","",IFERROR(VALUE($J1559),0))</f>
        <v/>
      </c>
      <c r="O1559" s="21">
        <f>IF($A1559="",0,IF(OR($S1559&lt;&gt;1,COUNTA($J1559:$M1559)=0),0,IF(SUMPRODUCT(MAX(($C$5:$C$6173=$C1559)*($D$5:$D$6173=$D1559)*($S$5:$S$6173=1)*IFERROR($N$5:$N$6173*1,0)))&gt;0,ROUND($H1559*($N1559/SUMPRODUCT(MAX(($C$5:$C$6173=$C1559)*($D$5:$D$6173=$D1559)*($S$5:$S$6173=1)*IFERROR($N$5:$N$6173*1,0)))),4),0)))</f>
        <v/>
      </c>
      <c r="P1559" s="10" t="inlineStr">
        <is>
          <t>corse</t>
        </is>
      </c>
      <c r="Q1559" s="21">
        <f>IF($A1559="","",$A1559&amp;"|"&amp;$C1559)</f>
        <v/>
      </c>
      <c r="R1559" s="21">
        <f>IF($A1559="","",$A1559&amp;"|"&amp;$C1559&amp;"|"&amp;$D1559)</f>
        <v/>
      </c>
      <c r="S1559" s="21">
        <f>IF($A1559="","",IFERROR(INDEX(Offerte!$D$2:$D$200,MATCH($Q1559,Offerte!$L$2:$L$200,0)),0))</f>
        <v/>
      </c>
      <c r="T1559" s="21">
        <f>IF($A1559="","",IFERROR(INDEX(Offerte!$G$2:$G$200,MATCH($Q1559,Offerte!$L$2:$L$200,0)),"NO"))</f>
        <v/>
      </c>
    </row>
    <row r="1560">
      <c r="A1560" s="10">
        <f>IF(Offerte!$A52="","",Offerte!$A52)</f>
        <v/>
      </c>
      <c r="B1560" s="10">
        <f>IF(Offerte!$A52="","",Offerte!$B52)</f>
        <v/>
      </c>
      <c r="C1560" s="10">
        <f>IF(Offerte!$A52="","",Offerte!$C52)</f>
        <v/>
      </c>
      <c r="D1560" s="10" t="inlineStr">
        <is>
          <t>B.4.1</t>
        </is>
      </c>
      <c r="E1560" s="10" t="inlineStr">
        <is>
          <t>B</t>
        </is>
      </c>
      <c r="F1560" s="10" t="inlineStr">
        <is>
          <t>Q</t>
        </is>
      </c>
      <c r="G1560" s="10" t="inlineStr">
        <is>
          <t>higher</t>
        </is>
      </c>
      <c r="H1560" s="10" t="n">
        <v>3</v>
      </c>
      <c r="I1560" s="10" t="inlineStr">
        <is>
          <t>Percorrenze aggiuntive offerte nel Programma d'esercizio delle prime due fasi attuative</t>
        </is>
      </c>
      <c r="J1560" s="20" t="n"/>
      <c r="K1560" s="20" t="n"/>
      <c r="L1560" s="20" t="n"/>
      <c r="M1560" s="20" t="n"/>
      <c r="N1560" s="21">
        <f>IF($A1560="","",IFERROR(VALUE($J1560),0))</f>
        <v/>
      </c>
      <c r="O1560" s="21">
        <f>IF($A1560="",0,IF(OR($S1560&lt;&gt;1,COUNTA($J1560:$M1560)=0),0,IF(SUMPRODUCT(MAX(($C$5:$C$6173=$C1560)*($D$5:$D$6173=$D1560)*($S$5:$S$6173=1)*IFERROR($N$5:$N$6173*1,0)))&gt;0,ROUND($H1560*($N1560/SUMPRODUCT(MAX(($C$5:$C$6173=$C1560)*($D$5:$D$6173=$D1560)*($S$5:$S$6173=1)*IFERROR($N$5:$N$6173*1,0)))),4),0)))</f>
        <v/>
      </c>
      <c r="P1560" s="10" t="inlineStr">
        <is>
          <t>vett*km</t>
        </is>
      </c>
      <c r="Q1560" s="21">
        <f>IF($A1560="","",$A1560&amp;"|"&amp;$C1560)</f>
        <v/>
      </c>
      <c r="R1560" s="21">
        <f>IF($A1560="","",$A1560&amp;"|"&amp;$C1560&amp;"|"&amp;$D1560)</f>
        <v/>
      </c>
      <c r="S1560" s="21">
        <f>IF($A1560="","",IFERROR(INDEX(Offerte!$D$2:$D$200,MATCH($Q1560,Offerte!$L$2:$L$200,0)),0))</f>
        <v/>
      </c>
      <c r="T1560" s="21">
        <f>IF($A1560="","",IFERROR(INDEX(Offerte!$G$2:$G$200,MATCH($Q1560,Offerte!$L$2:$L$200,0)),"NO"))</f>
        <v/>
      </c>
    </row>
    <row r="1561">
      <c r="A1561" s="10">
        <f>IF(Offerte!$A52="","",Offerte!$A52)</f>
        <v/>
      </c>
      <c r="B1561" s="10">
        <f>IF(Offerte!$A52="","",Offerte!$B52)</f>
        <v/>
      </c>
      <c r="C1561" s="10">
        <f>IF(Offerte!$A52="","",Offerte!$C52)</f>
        <v/>
      </c>
      <c r="D1561" s="10" t="inlineStr">
        <is>
          <t>B.5.1</t>
        </is>
      </c>
      <c r="E1561" s="10" t="inlineStr">
        <is>
          <t>B</t>
        </is>
      </c>
      <c r="F1561" s="10" t="inlineStr">
        <is>
          <t>D</t>
        </is>
      </c>
      <c r="G1561" s="10" t="inlineStr">
        <is>
          <t>discretionary</t>
        </is>
      </c>
      <c r="H1561" s="10" t="n">
        <v>2</v>
      </c>
      <c r="I1561" s="10" t="inlineStr">
        <is>
          <t>Efficacia del progetto di servizi complementari DRT</t>
        </is>
      </c>
      <c r="J1561" s="20" t="n"/>
      <c r="K1561" s="20" t="n"/>
      <c r="L1561" s="20" t="n"/>
      <c r="M1561" s="20" t="n"/>
      <c r="N1561" s="21">
        <f>IF($A1561="","",MAX(0,MIN(1,IFERROR(VALUE($M1561),0))))</f>
        <v/>
      </c>
      <c r="O1561" s="21">
        <f>IF($A1561="",0,IF(OR($S1561&lt;&gt;1,COUNTA($J1561:$M1561)=0),0,IF(SUMPRODUCT(MAX(($C$5:$C$6173=$C1561)*($D$5:$D$6173=$D1561)*($S$5:$S$6173=1)*IFERROR($N$5:$N$6173*1,0)))&gt;0,ROUND($H1561*($N1561/SUMPRODUCT(MAX(($C$5:$C$6173=$C1561)*($D$5:$D$6173=$D1561)*($S$5:$S$6173=1)*IFERROR($N$5:$N$6173*1,0)))),4),0)))</f>
        <v/>
      </c>
      <c r="P1561" s="10" t="inlineStr">
        <is>
          <t>coeff.</t>
        </is>
      </c>
      <c r="Q1561" s="21">
        <f>IF($A1561="","",$A1561&amp;"|"&amp;$C1561)</f>
        <v/>
      </c>
      <c r="R1561" s="21">
        <f>IF($A1561="","",$A1561&amp;"|"&amp;$C1561&amp;"|"&amp;$D1561)</f>
        <v/>
      </c>
      <c r="S1561" s="21">
        <f>IF($A1561="","",IFERROR(INDEX(Offerte!$D$2:$D$200,MATCH($Q1561,Offerte!$L$2:$L$200,0)),0))</f>
        <v/>
      </c>
      <c r="T1561" s="21">
        <f>IF($A1561="","",IFERROR(INDEX(Offerte!$G$2:$G$200,MATCH($Q1561,Offerte!$L$2:$L$200,0)),"NO"))</f>
        <v/>
      </c>
    </row>
    <row r="1562">
      <c r="A1562" s="10">
        <f>IF(Offerte!$A52="","",Offerte!$A52)</f>
        <v/>
      </c>
      <c r="B1562" s="10">
        <f>IF(Offerte!$A52="","",Offerte!$B52)</f>
        <v/>
      </c>
      <c r="C1562" s="10">
        <f>IF(Offerte!$A52="","",Offerte!$C52)</f>
        <v/>
      </c>
      <c r="D1562" s="10" t="inlineStr">
        <is>
          <t>C.1.1</t>
        </is>
      </c>
      <c r="E1562" s="10" t="inlineStr">
        <is>
          <t>C</t>
        </is>
      </c>
      <c r="F1562" s="10" t="inlineStr">
        <is>
          <t>Q</t>
        </is>
      </c>
      <c r="G1562" s="10" t="inlineStr">
        <is>
          <t>higher</t>
        </is>
      </c>
      <c r="H1562" s="10" t="n">
        <v>2</v>
      </c>
      <c r="I1562" s="10" t="inlineStr">
        <is>
          <t>Tasso di copertura del servizio con telecamere BSD</t>
        </is>
      </c>
      <c r="J1562" s="20" t="n"/>
      <c r="K1562" s="20" t="n"/>
      <c r="L1562" s="20" t="n"/>
      <c r="M1562" s="20" t="n"/>
      <c r="N1562" s="21">
        <f>IF($A1562="","",IFERROR(VALUE($K1562)/VALUE($L1562),IFERROR(VALUE($J1562),0)))</f>
        <v/>
      </c>
      <c r="O1562" s="21">
        <f>IF($A1562="",0,IF(OR($S1562&lt;&gt;1,COUNTA($J1562:$M1562)=0),0,IF(SUMPRODUCT(MAX(($C$5:$C$6173=$C1562)*($D$5:$D$6173=$D1562)*($S$5:$S$6173=1)*IFERROR($N$5:$N$6173*1,0)))&gt;0,ROUND($H1562*($N1562/SUMPRODUCT(MAX(($C$5:$C$6173=$C1562)*($D$5:$D$6173=$D1562)*($S$5:$S$6173=1)*IFERROR($N$5:$N$6173*1,0)))),4),0)))</f>
        <v/>
      </c>
      <c r="P1562" s="10" t="inlineStr">
        <is>
          <t>Autobus attrezzati con telecamere BSD / Autobus totali in offerta, incluse scorte</t>
        </is>
      </c>
      <c r="Q1562" s="21">
        <f>IF($A1562="","",$A1562&amp;"|"&amp;$C1562)</f>
        <v/>
      </c>
      <c r="R1562" s="21">
        <f>IF($A1562="","",$A1562&amp;"|"&amp;$C1562&amp;"|"&amp;$D1562)</f>
        <v/>
      </c>
      <c r="S1562" s="21">
        <f>IF($A1562="","",IFERROR(INDEX(Offerte!$D$2:$D$200,MATCH($Q1562,Offerte!$L$2:$L$200,0)),0))</f>
        <v/>
      </c>
      <c r="T1562" s="21">
        <f>IF($A1562="","",IFERROR(INDEX(Offerte!$G$2:$G$200,MATCH($Q1562,Offerte!$L$2:$L$200,0)),"NO"))</f>
        <v/>
      </c>
    </row>
    <row r="1563">
      <c r="A1563" s="10">
        <f>IF(Offerte!$A52="","",Offerte!$A52)</f>
        <v/>
      </c>
      <c r="B1563" s="10">
        <f>IF(Offerte!$A52="","",Offerte!$B52)</f>
        <v/>
      </c>
      <c r="C1563" s="10">
        <f>IF(Offerte!$A52="","",Offerte!$C52)</f>
        <v/>
      </c>
      <c r="D1563" s="10" t="inlineStr">
        <is>
          <t>C.1.2</t>
        </is>
      </c>
      <c r="E1563" s="10" t="inlineStr">
        <is>
          <t>C</t>
        </is>
      </c>
      <c r="F1563" s="10" t="inlineStr">
        <is>
          <t>Q</t>
        </is>
      </c>
      <c r="G1563" s="10" t="inlineStr">
        <is>
          <t>higher</t>
        </is>
      </c>
      <c r="H1563" s="10" t="n">
        <v>2</v>
      </c>
      <c r="I1563" s="10" t="inlineStr">
        <is>
          <t>Tasso di copertura del servizio con telecamere ADAS</t>
        </is>
      </c>
      <c r="J1563" s="20" t="n"/>
      <c r="K1563" s="20" t="n"/>
      <c r="L1563" s="20" t="n"/>
      <c r="M1563" s="20" t="n"/>
      <c r="N1563" s="21">
        <f>IF($A1563="","",IFERROR(VALUE($K1563)/VALUE($L1563),IFERROR(VALUE($J1563),0)))</f>
        <v/>
      </c>
      <c r="O1563" s="21">
        <f>IF($A1563="",0,IF(OR($S1563&lt;&gt;1,COUNTA($J1563:$M1563)=0),0,IF(SUMPRODUCT(MAX(($C$5:$C$6173=$C1563)*($D$5:$D$6173=$D1563)*($S$5:$S$6173=1)*IFERROR($N$5:$N$6173*1,0)))&gt;0,ROUND($H1563*($N1563/SUMPRODUCT(MAX(($C$5:$C$6173=$C1563)*($D$5:$D$6173=$D1563)*($S$5:$S$6173=1)*IFERROR($N$5:$N$6173*1,0)))),4),0)))</f>
        <v/>
      </c>
      <c r="P1563" s="10" t="inlineStr">
        <is>
          <t>Autobus attrezzati con telecamere ADAS / Autobus totali in offerta, incluse scorte</t>
        </is>
      </c>
      <c r="Q1563" s="21">
        <f>IF($A1563="","",$A1563&amp;"|"&amp;$C1563)</f>
        <v/>
      </c>
      <c r="R1563" s="21">
        <f>IF($A1563="","",$A1563&amp;"|"&amp;$C1563&amp;"|"&amp;$D1563)</f>
        <v/>
      </c>
      <c r="S1563" s="21">
        <f>IF($A1563="","",IFERROR(INDEX(Offerte!$D$2:$D$200,MATCH($Q1563,Offerte!$L$2:$L$200,0)),0))</f>
        <v/>
      </c>
      <c r="T1563" s="21">
        <f>IF($A1563="","",IFERROR(INDEX(Offerte!$G$2:$G$200,MATCH($Q1563,Offerte!$L$2:$L$200,0)),"NO"))</f>
        <v/>
      </c>
    </row>
    <row r="1564">
      <c r="A1564" s="10">
        <f>IF(Offerte!$A52="","",Offerte!$A52)</f>
        <v/>
      </c>
      <c r="B1564" s="10">
        <f>IF(Offerte!$A52="","",Offerte!$B52)</f>
        <v/>
      </c>
      <c r="C1564" s="10">
        <f>IF(Offerte!$A52="","",Offerte!$C52)</f>
        <v/>
      </c>
      <c r="D1564" s="10" t="inlineStr">
        <is>
          <t>C.2.1</t>
        </is>
      </c>
      <c r="E1564" s="10" t="inlineStr">
        <is>
          <t>C</t>
        </is>
      </c>
      <c r="F1564" s="10" t="inlineStr">
        <is>
          <t>Q</t>
        </is>
      </c>
      <c r="G1564" s="10" t="inlineStr">
        <is>
          <t>higher</t>
        </is>
      </c>
      <c r="H1564" s="10" t="n">
        <v>3</v>
      </c>
      <c r="I1564" s="10" t="inlineStr">
        <is>
          <t>Tasso di copertura del servizio con telecamere di bordo di videosorveglianza</t>
        </is>
      </c>
      <c r="J1564" s="20" t="n"/>
      <c r="K1564" s="20" t="n"/>
      <c r="L1564" s="20" t="n"/>
      <c r="M1564" s="20" t="n"/>
      <c r="N1564" s="21">
        <f>IF($A1564="","",IFERROR(VALUE($K1564)/VALUE($L1564),IFERROR(VALUE($J1564),0)))</f>
        <v/>
      </c>
      <c r="O1564" s="21">
        <f>IF($A1564="",0,IF(OR($S1564&lt;&gt;1,COUNTA($J1564:$M1564)=0),0,IF(SUMPRODUCT(MAX(($C$5:$C$6173=$C1564)*($D$5:$D$6173=$D1564)*($S$5:$S$6173=1)*IFERROR($N$5:$N$6173*1,0)))&gt;0,ROUND($H1564*($N1564/SUMPRODUCT(MAX(($C$5:$C$6173=$C1564)*($D$5:$D$6173=$D1564)*($S$5:$S$6173=1)*IFERROR($N$5:$N$6173*1,0)))),4),0)))</f>
        <v/>
      </c>
      <c r="P1564" s="10" t="inlineStr">
        <is>
          <t>Autobus attrezzati con videosorveglianza / Autobus totali in offerta, incluse scorte</t>
        </is>
      </c>
      <c r="Q1564" s="21">
        <f>IF($A1564="","",$A1564&amp;"|"&amp;$C1564)</f>
        <v/>
      </c>
      <c r="R1564" s="21">
        <f>IF($A1564="","",$A1564&amp;"|"&amp;$C1564&amp;"|"&amp;$D1564)</f>
        <v/>
      </c>
      <c r="S1564" s="21">
        <f>IF($A1564="","",IFERROR(INDEX(Offerte!$D$2:$D$200,MATCH($Q1564,Offerte!$L$2:$L$200,0)),0))</f>
        <v/>
      </c>
      <c r="T1564" s="21">
        <f>IF($A1564="","",IFERROR(INDEX(Offerte!$G$2:$G$200,MATCH($Q1564,Offerte!$L$2:$L$200,0)),"NO"))</f>
        <v/>
      </c>
    </row>
    <row r="1565">
      <c r="A1565" s="10">
        <f>IF(Offerte!$A52="","",Offerte!$A52)</f>
        <v/>
      </c>
      <c r="B1565" s="10">
        <f>IF(Offerte!$A52="","",Offerte!$B52)</f>
        <v/>
      </c>
      <c r="C1565" s="10">
        <f>IF(Offerte!$A52="","",Offerte!$C52)</f>
        <v/>
      </c>
      <c r="D1565" s="10" t="inlineStr">
        <is>
          <t>C.2.2</t>
        </is>
      </c>
      <c r="E1565" s="10" t="inlineStr">
        <is>
          <t>C</t>
        </is>
      </c>
      <c r="F1565" s="10" t="inlineStr">
        <is>
          <t>T</t>
        </is>
      </c>
      <c r="G1565" s="10" t="inlineStr">
        <is>
          <t>tabular</t>
        </is>
      </c>
      <c r="H1565" s="10" t="n">
        <v>1</v>
      </c>
      <c r="I1565" s="10" t="inlineStr">
        <is>
          <t>Software video/audio analisi per situazioni di pericolo</t>
        </is>
      </c>
      <c r="J1565" s="20" t="n"/>
      <c r="K1565" s="20" t="n"/>
      <c r="L1565" s="20" t="n"/>
      <c r="M1565" s="20" t="n"/>
      <c r="N1565" s="21">
        <f>IF($A1565="","",IF(IFERROR(VALUE($M1565),0)=1,1,0))</f>
        <v/>
      </c>
      <c r="O1565" s="21">
        <f>IF($A1565="",0,IF(OR($S1565&lt;&gt;1,COUNTA($J1565:$M1565)=0),0,IF($N1565=1,$H1565,0)))</f>
        <v/>
      </c>
      <c r="P1565" s="10" t="inlineStr">
        <is>
          <t>sì/no</t>
        </is>
      </c>
      <c r="Q1565" s="21">
        <f>IF($A1565="","",$A1565&amp;"|"&amp;$C1565)</f>
        <v/>
      </c>
      <c r="R1565" s="21">
        <f>IF($A1565="","",$A1565&amp;"|"&amp;$C1565&amp;"|"&amp;$D1565)</f>
        <v/>
      </c>
      <c r="S1565" s="21">
        <f>IF($A1565="","",IFERROR(INDEX(Offerte!$D$2:$D$200,MATCH($Q1565,Offerte!$L$2:$L$200,0)),0))</f>
        <v/>
      </c>
      <c r="T1565" s="21">
        <f>IF($A1565="","",IFERROR(INDEX(Offerte!$G$2:$G$200,MATCH($Q1565,Offerte!$L$2:$L$200,0)),"NO"))</f>
        <v/>
      </c>
    </row>
    <row r="1566">
      <c r="A1566" s="10">
        <f>IF(Offerte!$A52="","",Offerte!$A52)</f>
        <v/>
      </c>
      <c r="B1566" s="10">
        <f>IF(Offerte!$A52="","",Offerte!$B52)</f>
        <v/>
      </c>
      <c r="C1566" s="10">
        <f>IF(Offerte!$A52="","",Offerte!$C52)</f>
        <v/>
      </c>
      <c r="D1566" s="10" t="inlineStr">
        <is>
          <t>C.2.3</t>
        </is>
      </c>
      <c r="E1566" s="10" t="inlineStr">
        <is>
          <t>C</t>
        </is>
      </c>
      <c r="F1566" s="10" t="inlineStr">
        <is>
          <t>T</t>
        </is>
      </c>
      <c r="G1566" s="10" t="inlineStr">
        <is>
          <t>tabular</t>
        </is>
      </c>
      <c r="H1566" s="10" t="n">
        <v>1</v>
      </c>
      <c r="I1566" s="10" t="inlineStr">
        <is>
          <t>Collegamento con centrale qualificata di pronto intervento</t>
        </is>
      </c>
      <c r="J1566" s="20" t="n"/>
      <c r="K1566" s="20" t="n"/>
      <c r="L1566" s="20" t="n"/>
      <c r="M1566" s="20" t="n"/>
      <c r="N1566" s="21">
        <f>IF($A1566="","",IF(IFERROR(VALUE($M1566),0)=1,1,0))</f>
        <v/>
      </c>
      <c r="O1566" s="21">
        <f>IF($A1566="",0,IF(OR($S1566&lt;&gt;1,COUNTA($J1566:$M1566)=0),0,IF($N1566=1,$H1566,0)))</f>
        <v/>
      </c>
      <c r="P1566" s="10" t="inlineStr">
        <is>
          <t>sì/no</t>
        </is>
      </c>
      <c r="Q1566" s="21">
        <f>IF($A1566="","",$A1566&amp;"|"&amp;$C1566)</f>
        <v/>
      </c>
      <c r="R1566" s="21">
        <f>IF($A1566="","",$A1566&amp;"|"&amp;$C1566&amp;"|"&amp;$D1566)</f>
        <v/>
      </c>
      <c r="S1566" s="21">
        <f>IF($A1566="","",IFERROR(INDEX(Offerte!$D$2:$D$200,MATCH($Q1566,Offerte!$L$2:$L$200,0)),0))</f>
        <v/>
      </c>
      <c r="T1566" s="21">
        <f>IF($A1566="","",IFERROR(INDEX(Offerte!$G$2:$G$200,MATCH($Q1566,Offerte!$L$2:$L$200,0)),"NO"))</f>
        <v/>
      </c>
    </row>
    <row r="1567">
      <c r="A1567" s="10">
        <f>IF(Offerte!$A52="","",Offerte!$A52)</f>
        <v/>
      </c>
      <c r="B1567" s="10">
        <f>IF(Offerte!$A52="","",Offerte!$B52)</f>
        <v/>
      </c>
      <c r="C1567" s="10">
        <f>IF(Offerte!$A52="","",Offerte!$C52)</f>
        <v/>
      </c>
      <c r="D1567" s="10" t="inlineStr">
        <is>
          <t>C.2.4</t>
        </is>
      </c>
      <c r="E1567" s="10" t="inlineStr">
        <is>
          <t>C</t>
        </is>
      </c>
      <c r="F1567" s="10" t="inlineStr">
        <is>
          <t>Q</t>
        </is>
      </c>
      <c r="G1567" s="10" t="inlineStr">
        <is>
          <t>higher</t>
        </is>
      </c>
      <c r="H1567" s="10" t="n">
        <v>1</v>
      </c>
      <c r="I1567" s="10" t="inlineStr">
        <is>
          <t>Tasso di copertura del servizio con dispositivi per la chiamata di emergenza del conducente</t>
        </is>
      </c>
      <c r="J1567" s="20" t="n"/>
      <c r="K1567" s="20" t="n"/>
      <c r="L1567" s="20" t="n"/>
      <c r="M1567" s="20" t="n"/>
      <c r="N1567" s="21">
        <f>IF($A1567="","",IFERROR(VALUE($K1567)/VALUE($L1567),IFERROR(VALUE($J1567),0)))</f>
        <v/>
      </c>
      <c r="O1567" s="21">
        <f>IF($A1567="",0,IF(OR($S1567&lt;&gt;1,COUNTA($J1567:$M1567)=0),0,IF(SUMPRODUCT(MAX(($C$5:$C$6173=$C1567)*($D$5:$D$6173=$D1567)*($S$5:$S$6173=1)*IFERROR($N$5:$N$6173*1,0)))&gt;0,ROUND($H1567*($N1567/SUMPRODUCT(MAX(($C$5:$C$6173=$C1567)*($D$5:$D$6173=$D1567)*($S$5:$S$6173=1)*IFERROR($N$5:$N$6173*1,0)))),4),0)))</f>
        <v/>
      </c>
      <c r="P1567" s="10" t="inlineStr">
        <is>
          <t>Autobus attrezzati con chiamata di emergenza / Autobus totali in offerta, incluse scorte</t>
        </is>
      </c>
      <c r="Q1567" s="21">
        <f>IF($A1567="","",$A1567&amp;"|"&amp;$C1567)</f>
        <v/>
      </c>
      <c r="R1567" s="21">
        <f>IF($A1567="","",$A1567&amp;"|"&amp;$C1567&amp;"|"&amp;$D1567)</f>
        <v/>
      </c>
      <c r="S1567" s="21">
        <f>IF($A1567="","",IFERROR(INDEX(Offerte!$D$2:$D$200,MATCH($Q1567,Offerte!$L$2:$L$200,0)),0))</f>
        <v/>
      </c>
      <c r="T1567" s="21">
        <f>IF($A1567="","",IFERROR(INDEX(Offerte!$G$2:$G$200,MATCH($Q1567,Offerte!$L$2:$L$200,0)),"NO"))</f>
        <v/>
      </c>
    </row>
    <row r="1568">
      <c r="A1568" s="10">
        <f>IF(Offerte!$A52="","",Offerte!$A52)</f>
        <v/>
      </c>
      <c r="B1568" s="10">
        <f>IF(Offerte!$A52="","",Offerte!$B52)</f>
        <v/>
      </c>
      <c r="C1568" s="10">
        <f>IF(Offerte!$A52="","",Offerte!$C52)</f>
        <v/>
      </c>
      <c r="D1568" s="10" t="inlineStr">
        <is>
          <t>C.3.1</t>
        </is>
      </c>
      <c r="E1568" s="10" t="inlineStr">
        <is>
          <t>C</t>
        </is>
      </c>
      <c r="F1568" s="10" t="inlineStr">
        <is>
          <t>Q</t>
        </is>
      </c>
      <c r="G1568" s="10" t="inlineStr">
        <is>
          <t>higher</t>
        </is>
      </c>
      <c r="H1568" s="10" t="n">
        <v>2</v>
      </c>
      <c r="I1568" s="10" t="inlineStr">
        <is>
          <t>Tasso di copertura del servizio con dispositivi di informazione dinamica a bordo mezzo</t>
        </is>
      </c>
      <c r="J1568" s="20" t="n"/>
      <c r="K1568" s="20" t="n"/>
      <c r="L1568" s="20" t="n"/>
      <c r="M1568" s="20" t="n"/>
      <c r="N1568" s="21">
        <f>IF($A1568="","",IFERROR(VALUE($K1568)/VALUE($L1568),IFERROR(VALUE($J1568),0)))</f>
        <v/>
      </c>
      <c r="O1568" s="21">
        <f>IF($A1568="",0,IF(OR($S1568&lt;&gt;1,COUNTA($J1568:$M1568)=0),0,IF(SUMPRODUCT(MAX(($C$5:$C$6173=$C1568)*($D$5:$D$6173=$D1568)*($S$5:$S$6173=1)*IFERROR($N$5:$N$6173*1,0)))&gt;0,ROUND($H1568*($N1568/SUMPRODUCT(MAX(($C$5:$C$6173=$C1568)*($D$5:$D$6173=$D1568)*($S$5:$S$6173=1)*IFERROR($N$5:$N$6173*1,0)))),4),0)))</f>
        <v/>
      </c>
      <c r="P1568" s="10" t="inlineStr">
        <is>
          <t>Autobus con monitor e indicatori vocali / Autobus totali in offerta, incluse scorte</t>
        </is>
      </c>
      <c r="Q1568" s="21">
        <f>IF($A1568="","",$A1568&amp;"|"&amp;$C1568)</f>
        <v/>
      </c>
      <c r="R1568" s="21">
        <f>IF($A1568="","",$A1568&amp;"|"&amp;$C1568&amp;"|"&amp;$D1568)</f>
        <v/>
      </c>
      <c r="S1568" s="21">
        <f>IF($A1568="","",IFERROR(INDEX(Offerte!$D$2:$D$200,MATCH($Q1568,Offerte!$L$2:$L$200,0)),0))</f>
        <v/>
      </c>
      <c r="T1568" s="21">
        <f>IF($A1568="","",IFERROR(INDEX(Offerte!$G$2:$G$200,MATCH($Q1568,Offerte!$L$2:$L$200,0)),"NO"))</f>
        <v/>
      </c>
    </row>
    <row r="1569">
      <c r="A1569" s="10">
        <f>IF(Offerte!$A52="","",Offerte!$A52)</f>
        <v/>
      </c>
      <c r="B1569" s="10">
        <f>IF(Offerte!$A52="","",Offerte!$B52)</f>
        <v/>
      </c>
      <c r="C1569" s="10">
        <f>IF(Offerte!$A52="","",Offerte!$C52)</f>
        <v/>
      </c>
      <c r="D1569" s="10" t="inlineStr">
        <is>
          <t>C.3.2</t>
        </is>
      </c>
      <c r="E1569" s="10" t="inlineStr">
        <is>
          <t>C</t>
        </is>
      </c>
      <c r="F1569" s="10" t="inlineStr">
        <is>
          <t>T</t>
        </is>
      </c>
      <c r="G1569" s="10" t="inlineStr">
        <is>
          <t>tabular</t>
        </is>
      </c>
      <c r="H1569" s="10" t="n">
        <v>2</v>
      </c>
      <c r="I1569" s="10" t="inlineStr">
        <is>
          <t>Informazioni a bordo su coincidenze ai nodi</t>
        </is>
      </c>
      <c r="J1569" s="20" t="n"/>
      <c r="K1569" s="20" t="n"/>
      <c r="L1569" s="20" t="n"/>
      <c r="M1569" s="20" t="n"/>
      <c r="N1569" s="21">
        <f>IF($A1569="","",IF(IFERROR(VALUE($M1569),0)=1,1,0))</f>
        <v/>
      </c>
      <c r="O1569" s="21">
        <f>IF($A1569="",0,IF(OR($S1569&lt;&gt;1,COUNTA($J1569:$M1569)=0),0,IF(AND($N1569=1,IFERROR(SUMIFS($N$5:$N$6173,$Q$5:$Q$6173,$Q1569,$D$5:$D$6173,"C.3.1"),0)&gt;=0.5),$H1569,0)))</f>
        <v/>
      </c>
      <c r="P1569" s="10" t="inlineStr">
        <is>
          <t>Dipende da C.3.1 &gt;= 0.5</t>
        </is>
      </c>
      <c r="Q1569" s="21">
        <f>IF($A1569="","",$A1569&amp;"|"&amp;$C1569)</f>
        <v/>
      </c>
      <c r="R1569" s="21">
        <f>IF($A1569="","",$A1569&amp;"|"&amp;$C1569&amp;"|"&amp;$D1569)</f>
        <v/>
      </c>
      <c r="S1569" s="21">
        <f>IF($A1569="","",IFERROR(INDEX(Offerte!$D$2:$D$200,MATCH($Q1569,Offerte!$L$2:$L$200,0)),0))</f>
        <v/>
      </c>
      <c r="T1569" s="21">
        <f>IF($A1569="","",IFERROR(INDEX(Offerte!$G$2:$G$200,MATCH($Q1569,Offerte!$L$2:$L$200,0)),"NO"))</f>
        <v/>
      </c>
    </row>
    <row r="1570">
      <c r="A1570" s="10">
        <f>IF(Offerte!$A52="","",Offerte!$A52)</f>
        <v/>
      </c>
      <c r="B1570" s="10">
        <f>IF(Offerte!$A52="","",Offerte!$B52)</f>
        <v/>
      </c>
      <c r="C1570" s="10">
        <f>IF(Offerte!$A52="","",Offerte!$C52)</f>
        <v/>
      </c>
      <c r="D1570" s="10" t="inlineStr">
        <is>
          <t>D.1.1</t>
        </is>
      </c>
      <c r="E1570" s="10" t="inlineStr">
        <is>
          <t>D</t>
        </is>
      </c>
      <c r="F1570" s="10" t="inlineStr">
        <is>
          <t>Q</t>
        </is>
      </c>
      <c r="G1570" s="10" t="inlineStr">
        <is>
          <t>higher</t>
        </is>
      </c>
      <c r="H1570" s="10" t="n">
        <v>3</v>
      </c>
      <c r="I1570" s="10" t="inlineStr">
        <is>
          <t>Installazione di pensiline</t>
        </is>
      </c>
      <c r="J1570" s="20" t="n"/>
      <c r="K1570" s="20" t="n"/>
      <c r="L1570" s="20" t="n"/>
      <c r="M1570" s="20" t="n"/>
      <c r="N1570" s="21">
        <f>IF($A1570="","",IFERROR(VALUE($J1570),0))</f>
        <v/>
      </c>
      <c r="O1570" s="21">
        <f>IF($A1570="",0,IF(OR($S1570&lt;&gt;1,COUNTA($J1570:$M1570)=0),0,IF(SUMPRODUCT(MAX(($C$5:$C$6173=$C1570)*($D$5:$D$6173=$D1570)*($S$5:$S$6173=1)*IFERROR($N$5:$N$6173*1,0)))&gt;0,ROUND($H1570*($N1570/SUMPRODUCT(MAX(($C$5:$C$6173=$C1570)*($D$5:$D$6173=$D1570)*($S$5:$S$6173=1)*IFERROR($N$5:$N$6173*1,0)))),4),0)))</f>
        <v/>
      </c>
      <c r="P1570" s="10" t="inlineStr">
        <is>
          <t>fermate</t>
        </is>
      </c>
      <c r="Q1570" s="21">
        <f>IF($A1570="","",$A1570&amp;"|"&amp;$C1570)</f>
        <v/>
      </c>
      <c r="R1570" s="21">
        <f>IF($A1570="","",$A1570&amp;"|"&amp;$C1570&amp;"|"&amp;$D1570)</f>
        <v/>
      </c>
      <c r="S1570" s="21">
        <f>IF($A1570="","",IFERROR(INDEX(Offerte!$D$2:$D$200,MATCH($Q1570,Offerte!$L$2:$L$200,0)),0))</f>
        <v/>
      </c>
      <c r="T1570" s="21">
        <f>IF($A1570="","",IFERROR(INDEX(Offerte!$G$2:$G$200,MATCH($Q1570,Offerte!$L$2:$L$200,0)),"NO"))</f>
        <v/>
      </c>
    </row>
    <row r="1571">
      <c r="A1571" s="10">
        <f>IF(Offerte!$A52="","",Offerte!$A52)</f>
        <v/>
      </c>
      <c r="B1571" s="10">
        <f>IF(Offerte!$A52="","",Offerte!$B52)</f>
        <v/>
      </c>
      <c r="C1571" s="10">
        <f>IF(Offerte!$A52="","",Offerte!$C52)</f>
        <v/>
      </c>
      <c r="D1571" s="10" t="inlineStr">
        <is>
          <t>D.1.2</t>
        </is>
      </c>
      <c r="E1571" s="10" t="inlineStr">
        <is>
          <t>D</t>
        </is>
      </c>
      <c r="F1571" s="10" t="inlineStr">
        <is>
          <t>Q</t>
        </is>
      </c>
      <c r="G1571" s="10" t="inlineStr">
        <is>
          <t>higher</t>
        </is>
      </c>
      <c r="H1571" s="10" t="n">
        <v>3</v>
      </c>
      <c r="I1571" s="10" t="inlineStr">
        <is>
          <t>Installazione di paline di fermata conformi alla DGR 581/2023</t>
        </is>
      </c>
      <c r="J1571" s="20" t="n"/>
      <c r="K1571" s="20" t="n"/>
      <c r="L1571" s="20" t="n"/>
      <c r="M1571" s="20" t="n"/>
      <c r="N1571" s="21">
        <f>IF($A1571="","",IFERROR(VALUE($J1571),0))</f>
        <v/>
      </c>
      <c r="O1571" s="21">
        <f>IF($A1571="",0,IF(OR($S1571&lt;&gt;1,COUNTA($J1571:$M1571)=0),0,IF(SUMPRODUCT(MAX(($C$5:$C$6173=$C1571)*($D$5:$D$6173=$D1571)*($S$5:$S$6173=1)*IFERROR($N$5:$N$6173*1,0)))&gt;0,ROUND($H1571*($N1571/SUMPRODUCT(MAX(($C$5:$C$6173=$C1571)*($D$5:$D$6173=$D1571)*($S$5:$S$6173=1)*IFERROR($N$5:$N$6173*1,0)))),4),0)))</f>
        <v/>
      </c>
      <c r="P1571" s="10" t="inlineStr">
        <is>
          <t>fermate</t>
        </is>
      </c>
      <c r="Q1571" s="21">
        <f>IF($A1571="","",$A1571&amp;"|"&amp;$C1571)</f>
        <v/>
      </c>
      <c r="R1571" s="21">
        <f>IF($A1571="","",$A1571&amp;"|"&amp;$C1571&amp;"|"&amp;$D1571)</f>
        <v/>
      </c>
      <c r="S1571" s="21">
        <f>IF($A1571="","",IFERROR(INDEX(Offerte!$D$2:$D$200,MATCH($Q1571,Offerte!$L$2:$L$200,0)),0))</f>
        <v/>
      </c>
      <c r="T1571" s="21">
        <f>IF($A1571="","",IFERROR(INDEX(Offerte!$G$2:$G$200,MATCH($Q1571,Offerte!$L$2:$L$200,0)),"NO"))</f>
        <v/>
      </c>
    </row>
    <row r="1572">
      <c r="A1572" s="10">
        <f>IF(Offerte!$A52="","",Offerte!$A52)</f>
        <v/>
      </c>
      <c r="B1572" s="10">
        <f>IF(Offerte!$A52="","",Offerte!$B52)</f>
        <v/>
      </c>
      <c r="C1572" s="10">
        <f>IF(Offerte!$A52="","",Offerte!$C52)</f>
        <v/>
      </c>
      <c r="D1572" s="10" t="inlineStr">
        <is>
          <t>D.1.3</t>
        </is>
      </c>
      <c r="E1572" s="10" t="inlineStr">
        <is>
          <t>D</t>
        </is>
      </c>
      <c r="F1572" s="10" t="inlineStr">
        <is>
          <t>Q</t>
        </is>
      </c>
      <c r="G1572" s="10" t="inlineStr">
        <is>
          <t>higher</t>
        </is>
      </c>
      <c r="H1572" s="10" t="n">
        <v>2</v>
      </c>
      <c r="I1572" s="10" t="inlineStr">
        <is>
          <t>Display informativi connessi alle fermate</t>
        </is>
      </c>
      <c r="J1572" s="20" t="n"/>
      <c r="K1572" s="20" t="n"/>
      <c r="L1572" s="20" t="n"/>
      <c r="M1572" s="20" t="n"/>
      <c r="N1572" s="21">
        <f>IF($A1572="","",IFERROR(VALUE($J1572),0))</f>
        <v/>
      </c>
      <c r="O1572" s="21">
        <f>IF($A1572="",0,IF(OR($S1572&lt;&gt;1,COUNTA($J1572:$M1572)=0),0,IF(SUMPRODUCT(MAX(($C$5:$C$6173=$C1572)*($D$5:$D$6173=$D1572)*($S$5:$S$6173=1)*IFERROR($N$5:$N$6173*1,0)))&gt;0,ROUND($H1572*($N1572/SUMPRODUCT(MAX(($C$5:$C$6173=$C1572)*($D$5:$D$6173=$D1572)*($S$5:$S$6173=1)*IFERROR($N$5:$N$6173*1,0)))),4),0)))</f>
        <v/>
      </c>
      <c r="P1572" s="10" t="inlineStr">
        <is>
          <t>fermate</t>
        </is>
      </c>
      <c r="Q1572" s="21">
        <f>IF($A1572="","",$A1572&amp;"|"&amp;$C1572)</f>
        <v/>
      </c>
      <c r="R1572" s="21">
        <f>IF($A1572="","",$A1572&amp;"|"&amp;$C1572&amp;"|"&amp;$D1572)</f>
        <v/>
      </c>
      <c r="S1572" s="21">
        <f>IF($A1572="","",IFERROR(INDEX(Offerte!$D$2:$D$200,MATCH($Q1572,Offerte!$L$2:$L$200,0)),0))</f>
        <v/>
      </c>
      <c r="T1572" s="21">
        <f>IF($A1572="","",IFERROR(INDEX(Offerte!$G$2:$G$200,MATCH($Q1572,Offerte!$L$2:$L$200,0)),"NO"))</f>
        <v/>
      </c>
    </row>
    <row r="1573">
      <c r="A1573" s="10">
        <f>IF(Offerte!$A52="","",Offerte!$A52)</f>
        <v/>
      </c>
      <c r="B1573" s="10">
        <f>IF(Offerte!$A52="","",Offerte!$B52)</f>
        <v/>
      </c>
      <c r="C1573" s="10">
        <f>IF(Offerte!$A52="","",Offerte!$C52)</f>
        <v/>
      </c>
      <c r="D1573" s="10" t="inlineStr">
        <is>
          <t>D.2.1</t>
        </is>
      </c>
      <c r="E1573" s="10" t="inlineStr">
        <is>
          <t>D</t>
        </is>
      </c>
      <c r="F1573" s="10" t="inlineStr">
        <is>
          <t>Q</t>
        </is>
      </c>
      <c r="G1573" s="10" t="inlineStr">
        <is>
          <t>higher</t>
        </is>
      </c>
      <c r="H1573" s="10" t="n">
        <v>2</v>
      </c>
      <c r="I1573" s="10" t="inlineStr">
        <is>
          <t>Segnali tattili Loges-Vet-Evolution</t>
        </is>
      </c>
      <c r="J1573" s="20" t="n"/>
      <c r="K1573" s="20" t="n"/>
      <c r="L1573" s="20" t="n"/>
      <c r="M1573" s="20" t="n"/>
      <c r="N1573" s="21">
        <f>IF($A1573="","",IFERROR(VALUE($J1573),0))</f>
        <v/>
      </c>
      <c r="O1573" s="21">
        <f>IF($A1573="",0,IF(OR($S1573&lt;&gt;1,COUNTA($J1573:$M1573)=0),0,IF(SUMPRODUCT(MAX(($C$5:$C$6173=$C1573)*($D$5:$D$6173=$D1573)*($S$5:$S$6173=1)*IFERROR($N$5:$N$6173*1,0)))&gt;0,ROUND($H1573*($N1573/SUMPRODUCT(MAX(($C$5:$C$6173=$C1573)*($D$5:$D$6173=$D1573)*($S$5:$S$6173=1)*IFERROR($N$5:$N$6173*1,0)))),4),0)))</f>
        <v/>
      </c>
      <c r="P1573" s="10" t="inlineStr">
        <is>
          <t>fermate</t>
        </is>
      </c>
      <c r="Q1573" s="21">
        <f>IF($A1573="","",$A1573&amp;"|"&amp;$C1573)</f>
        <v/>
      </c>
      <c r="R1573" s="21">
        <f>IF($A1573="","",$A1573&amp;"|"&amp;$C1573&amp;"|"&amp;$D1573)</f>
        <v/>
      </c>
      <c r="S1573" s="21">
        <f>IF($A1573="","",IFERROR(INDEX(Offerte!$D$2:$D$200,MATCH($Q1573,Offerte!$L$2:$L$200,0)),0))</f>
        <v/>
      </c>
      <c r="T1573" s="21">
        <f>IF($A1573="","",IFERROR(INDEX(Offerte!$G$2:$G$200,MATCH($Q1573,Offerte!$L$2:$L$200,0)),"NO"))</f>
        <v/>
      </c>
    </row>
    <row r="1574">
      <c r="A1574" s="10">
        <f>IF(Offerte!$A52="","",Offerte!$A52)</f>
        <v/>
      </c>
      <c r="B1574" s="10">
        <f>IF(Offerte!$A52="","",Offerte!$B52)</f>
        <v/>
      </c>
      <c r="C1574" s="10">
        <f>IF(Offerte!$A52="","",Offerte!$C52)</f>
        <v/>
      </c>
      <c r="D1574" s="10" t="inlineStr">
        <is>
          <t>E.1.1</t>
        </is>
      </c>
      <c r="E1574" s="10" t="inlineStr">
        <is>
          <t>E</t>
        </is>
      </c>
      <c r="F1574" s="10" t="inlineStr">
        <is>
          <t>T</t>
        </is>
      </c>
      <c r="G1574" s="10" t="inlineStr">
        <is>
          <t>tabular</t>
        </is>
      </c>
      <c r="H1574" s="10" t="n">
        <v>2</v>
      </c>
      <c r="I1574" s="10" t="inlineStr">
        <is>
          <t>Mobile app con travel planner PRM</t>
        </is>
      </c>
      <c r="J1574" s="20" t="n"/>
      <c r="K1574" s="20" t="n"/>
      <c r="L1574" s="20" t="n"/>
      <c r="M1574" s="20" t="n"/>
      <c r="N1574" s="21">
        <f>IF($A1574="","",IF(IFERROR(VALUE($M1574),0)=1,1,0))</f>
        <v/>
      </c>
      <c r="O1574" s="21">
        <f>IF($A1574="",0,IF(OR($S1574&lt;&gt;1,COUNTA($J1574:$M1574)=0),0,IF($N1574=1,$H1574,0)))</f>
        <v/>
      </c>
      <c r="P1574" s="10" t="inlineStr">
        <is>
          <t>sì/no</t>
        </is>
      </c>
      <c r="Q1574" s="21">
        <f>IF($A1574="","",$A1574&amp;"|"&amp;$C1574)</f>
        <v/>
      </c>
      <c r="R1574" s="21">
        <f>IF($A1574="","",$A1574&amp;"|"&amp;$C1574&amp;"|"&amp;$D1574)</f>
        <v/>
      </c>
      <c r="S1574" s="21">
        <f>IF($A1574="","",IFERROR(INDEX(Offerte!$D$2:$D$200,MATCH($Q1574,Offerte!$L$2:$L$200,0)),0))</f>
        <v/>
      </c>
      <c r="T1574" s="21">
        <f>IF($A1574="","",IFERROR(INDEX(Offerte!$G$2:$G$200,MATCH($Q1574,Offerte!$L$2:$L$200,0)),"NO"))</f>
        <v/>
      </c>
    </row>
    <row r="1575">
      <c r="A1575" s="10">
        <f>IF(Offerte!$A52="","",Offerte!$A52)</f>
        <v/>
      </c>
      <c r="B1575" s="10">
        <f>IF(Offerte!$A52="","",Offerte!$B52)</f>
        <v/>
      </c>
      <c r="C1575" s="10">
        <f>IF(Offerte!$A52="","",Offerte!$C52)</f>
        <v/>
      </c>
      <c r="D1575" s="10" t="inlineStr">
        <is>
          <t>E.2.1</t>
        </is>
      </c>
      <c r="E1575" s="10" t="inlineStr">
        <is>
          <t>E</t>
        </is>
      </c>
      <c r="F1575" s="10" t="inlineStr">
        <is>
          <t>D</t>
        </is>
      </c>
      <c r="G1575" s="10" t="inlineStr">
        <is>
          <t>discretionary</t>
        </is>
      </c>
      <c r="H1575" s="10" t="n">
        <v>2</v>
      </c>
      <c r="I1575" s="10" t="inlineStr">
        <is>
          <t>Altre azioni informative e rapporti con gli utenti</t>
        </is>
      </c>
      <c r="J1575" s="20" t="n"/>
      <c r="K1575" s="20" t="n"/>
      <c r="L1575" s="20" t="n"/>
      <c r="M1575" s="20" t="n"/>
      <c r="N1575" s="21">
        <f>IF($A1575="","",MAX(0,MIN(1,IFERROR(VALUE($M1575),0))))</f>
        <v/>
      </c>
      <c r="O1575" s="21">
        <f>IF($A1575="",0,IF(OR($S1575&lt;&gt;1,COUNTA($J1575:$M1575)=0),0,IF(SUMPRODUCT(MAX(($C$5:$C$6173=$C1575)*($D$5:$D$6173=$D1575)*($S$5:$S$6173=1)*IFERROR($N$5:$N$6173*1,0)))&gt;0,ROUND($H1575*($N1575/SUMPRODUCT(MAX(($C$5:$C$6173=$C1575)*($D$5:$D$6173=$D1575)*($S$5:$S$6173=1)*IFERROR($N$5:$N$6173*1,0)))),4),0)))</f>
        <v/>
      </c>
      <c r="P1575" s="10" t="inlineStr">
        <is>
          <t>coeff.</t>
        </is>
      </c>
      <c r="Q1575" s="21">
        <f>IF($A1575="","",$A1575&amp;"|"&amp;$C1575)</f>
        <v/>
      </c>
      <c r="R1575" s="21">
        <f>IF($A1575="","",$A1575&amp;"|"&amp;$C1575&amp;"|"&amp;$D1575)</f>
        <v/>
      </c>
      <c r="S1575" s="21">
        <f>IF($A1575="","",IFERROR(INDEX(Offerte!$D$2:$D$200,MATCH($Q1575,Offerte!$L$2:$L$200,0)),0))</f>
        <v/>
      </c>
      <c r="T1575" s="21">
        <f>IF($A1575="","",IFERROR(INDEX(Offerte!$G$2:$G$200,MATCH($Q1575,Offerte!$L$2:$L$200,0)),"NO"))</f>
        <v/>
      </c>
    </row>
    <row r="1576">
      <c r="A1576" s="10">
        <f>IF(Offerte!$A52="","",Offerte!$A52)</f>
        <v/>
      </c>
      <c r="B1576" s="10">
        <f>IF(Offerte!$A52="","",Offerte!$B52)</f>
        <v/>
      </c>
      <c r="C1576" s="10">
        <f>IF(Offerte!$A52="","",Offerte!$C52)</f>
        <v/>
      </c>
      <c r="D1576" s="10" t="inlineStr">
        <is>
          <t>F.1.1</t>
        </is>
      </c>
      <c r="E1576" s="10" t="inlineStr">
        <is>
          <t>F</t>
        </is>
      </c>
      <c r="F1576" s="10" t="inlineStr">
        <is>
          <t>Q</t>
        </is>
      </c>
      <c r="G1576" s="10" t="inlineStr">
        <is>
          <t>lower</t>
        </is>
      </c>
      <c r="H1576" s="10" t="n">
        <v>7</v>
      </c>
      <c r="I1576" s="10" t="inlineStr">
        <is>
          <t>Performance ambientali del parco mezzi adibito al servizio - I_CEA</t>
        </is>
      </c>
      <c r="J1576" s="20" t="n"/>
      <c r="K1576" s="20" t="n"/>
      <c r="L1576" s="20" t="n"/>
      <c r="M1576" s="20" t="n"/>
      <c r="N1576" s="21">
        <f>IF($A1576="","",IFERROR(VALUE($J1576),0))</f>
        <v/>
      </c>
      <c r="O1576" s="21">
        <f>IF($A1576="",0,IF(OR($S1576&lt;&gt;1,COUNTA($J1576:$M1576)=0),0,IF(AND(IFERROR(AGGREGATE(15,6,$N$5:$N$6173/(($C$5:$C$6173=$C1576)*($D$5:$D$6173=$D1576)*($S$5:$S$6173=1)*($N$5:$N$6173&gt;0)),1),0)&gt;0,$N1576&gt;0),ROUND($H1576*(IFERROR(AGGREGATE(15,6,$N$5:$N$6173/(($C$5:$C$6173=$C1576)*($D$5:$D$6173=$D1576)*($S$5:$S$6173=1)*($N$5:$N$6173&gt;0)),1),0)/$N1576),4),0)))</f>
        <v/>
      </c>
      <c r="P1576" s="10" t="inlineStr">
        <is>
          <t>indice</t>
        </is>
      </c>
      <c r="Q1576" s="21">
        <f>IF($A1576="","",$A1576&amp;"|"&amp;$C1576)</f>
        <v/>
      </c>
      <c r="R1576" s="21">
        <f>IF($A1576="","",$A1576&amp;"|"&amp;$C1576&amp;"|"&amp;$D1576)</f>
        <v/>
      </c>
      <c r="S1576" s="21">
        <f>IF($A1576="","",IFERROR(INDEX(Offerte!$D$2:$D$200,MATCH($Q1576,Offerte!$L$2:$L$200,0)),0))</f>
        <v/>
      </c>
      <c r="T1576" s="21">
        <f>IF($A1576="","",IFERROR(INDEX(Offerte!$G$2:$G$200,MATCH($Q1576,Offerte!$L$2:$L$200,0)),"NO"))</f>
        <v/>
      </c>
    </row>
    <row r="1577">
      <c r="A1577" s="10">
        <f>IF(Offerte!$A52="","",Offerte!$A52)</f>
        <v/>
      </c>
      <c r="B1577" s="10">
        <f>IF(Offerte!$A52="","",Offerte!$B52)</f>
        <v/>
      </c>
      <c r="C1577" s="10">
        <f>IF(Offerte!$A52="","",Offerte!$C52)</f>
        <v/>
      </c>
      <c r="D1577" s="10" t="inlineStr">
        <is>
          <t>F.2.1</t>
        </is>
      </c>
      <c r="E1577" s="10" t="inlineStr">
        <is>
          <t>F</t>
        </is>
      </c>
      <c r="F1577" s="10" t="inlineStr">
        <is>
          <t>Q</t>
        </is>
      </c>
      <c r="G1577" s="10" t="inlineStr">
        <is>
          <t>higher</t>
        </is>
      </c>
      <c r="H1577" s="10" t="n">
        <v>2</v>
      </c>
      <c r="I1577" s="10" t="inlineStr">
        <is>
          <t>Tasso di copertura del servizio con dispositivi ECO-DRIVER</t>
        </is>
      </c>
      <c r="J1577" s="20" t="n"/>
      <c r="K1577" s="20" t="n"/>
      <c r="L1577" s="20" t="n"/>
      <c r="M1577" s="20" t="n"/>
      <c r="N1577" s="21">
        <f>IF($A1577="","",IFERROR(VALUE($K1577)/VALUE($L1577),IFERROR(VALUE($J1577),0)))</f>
        <v/>
      </c>
      <c r="O1577" s="21">
        <f>IF($A1577="",0,IF(OR($S1577&lt;&gt;1,COUNTA($J1577:$M1577)=0),0,IF(SUMPRODUCT(MAX(($C$5:$C$6173=$C1577)*($D$5:$D$6173=$D1577)*($S$5:$S$6173=1)*IFERROR($N$5:$N$6173*1,0)))&gt;0,ROUND($H1577*($N1577/SUMPRODUCT(MAX(($C$5:$C$6173=$C1577)*($D$5:$D$6173=$D1577)*($S$5:$S$6173=1)*IFERROR($N$5:$N$6173*1,0)))),4),0)))</f>
        <v/>
      </c>
      <c r="P1577" s="10" t="inlineStr">
        <is>
          <t>Autobus attrezzati con dispositivi ECO-DRIVER / Autobus totali in offerta, incluse scorte</t>
        </is>
      </c>
      <c r="Q1577" s="21">
        <f>IF($A1577="","",$A1577&amp;"|"&amp;$C1577)</f>
        <v/>
      </c>
      <c r="R1577" s="21">
        <f>IF($A1577="","",$A1577&amp;"|"&amp;$C1577&amp;"|"&amp;$D1577)</f>
        <v/>
      </c>
      <c r="S1577" s="21">
        <f>IF($A1577="","",IFERROR(INDEX(Offerte!$D$2:$D$200,MATCH($Q1577,Offerte!$L$2:$L$200,0)),0))</f>
        <v/>
      </c>
      <c r="T1577" s="21">
        <f>IF($A1577="","",IFERROR(INDEX(Offerte!$G$2:$G$200,MATCH($Q1577,Offerte!$L$2:$L$200,0)),"NO"))</f>
        <v/>
      </c>
    </row>
    <row r="1578">
      <c r="A1578" s="10">
        <f>IF(Offerte!$A52="","",Offerte!$A52)</f>
        <v/>
      </c>
      <c r="B1578" s="10">
        <f>IF(Offerte!$A52="","",Offerte!$B52)</f>
        <v/>
      </c>
      <c r="C1578" s="10">
        <f>IF(Offerte!$A52="","",Offerte!$C52)</f>
        <v/>
      </c>
      <c r="D1578" s="10" t="inlineStr">
        <is>
          <t>F.3.1</t>
        </is>
      </c>
      <c r="E1578" s="10" t="inlineStr">
        <is>
          <t>F</t>
        </is>
      </c>
      <c r="F1578" s="10" t="inlineStr">
        <is>
          <t>Q</t>
        </is>
      </c>
      <c r="G1578" s="10" t="inlineStr">
        <is>
          <t>higher</t>
        </is>
      </c>
      <c r="H1578" s="10" t="n">
        <v>2</v>
      </c>
      <c r="I1578" s="10" t="inlineStr">
        <is>
          <t>Autoproduzione consumi elettrici per trazione</t>
        </is>
      </c>
      <c r="J1578" s="20" t="n"/>
      <c r="K1578" s="20" t="n"/>
      <c r="L1578" s="20" t="n"/>
      <c r="M1578" s="20" t="n"/>
      <c r="N1578" s="21">
        <f>IF($A1578="","",IFERROR(VALUE($J1578),0))</f>
        <v/>
      </c>
      <c r="O1578" s="21">
        <f>IF($A1578="",0,IF(OR($S1578&lt;&gt;1,COUNTA($J1578:$M1578)=0),0,IF(SUMPRODUCT(MAX(($C$5:$C$6173=$C1578)*($D$5:$D$6173=$D1578)*($S$5:$S$6173=1)*IFERROR($N$5:$N$6173*1,0)))&gt;0,ROUND($H1578*($N1578/SUMPRODUCT(MAX(($C$5:$C$6173=$C1578)*($D$5:$D$6173=$D1578)*($S$5:$S$6173=1)*IFERROR($N$5:$N$6173*1,0)))),4),0)))</f>
        <v/>
      </c>
      <c r="P1578" s="10" t="inlineStr">
        <is>
          <t>kWh/anno</t>
        </is>
      </c>
      <c r="Q1578" s="21">
        <f>IF($A1578="","",$A1578&amp;"|"&amp;$C1578)</f>
        <v/>
      </c>
      <c r="R1578" s="21">
        <f>IF($A1578="","",$A1578&amp;"|"&amp;$C1578&amp;"|"&amp;$D1578)</f>
        <v/>
      </c>
      <c r="S1578" s="21">
        <f>IF($A1578="","",IFERROR(INDEX(Offerte!$D$2:$D$200,MATCH($Q1578,Offerte!$L$2:$L$200,0)),0))</f>
        <v/>
      </c>
      <c r="T1578" s="21">
        <f>IF($A1578="","",IFERROR(INDEX(Offerte!$G$2:$G$200,MATCH($Q1578,Offerte!$L$2:$L$200,0)),"NO"))</f>
        <v/>
      </c>
    </row>
    <row r="1579">
      <c r="A1579" s="10">
        <f>IF(Offerte!$A52="","",Offerte!$A52)</f>
        <v/>
      </c>
      <c r="B1579" s="10">
        <f>IF(Offerte!$A52="","",Offerte!$B52)</f>
        <v/>
      </c>
      <c r="C1579" s="10">
        <f>IF(Offerte!$A52="","",Offerte!$C52)</f>
        <v/>
      </c>
      <c r="D1579" s="10" t="inlineStr">
        <is>
          <t>F.4.1</t>
        </is>
      </c>
      <c r="E1579" s="10" t="inlineStr">
        <is>
          <t>F</t>
        </is>
      </c>
      <c r="F1579" s="10" t="inlineStr">
        <is>
          <t>Q</t>
        </is>
      </c>
      <c r="G1579" s="10" t="inlineStr">
        <is>
          <t>soil</t>
        </is>
      </c>
      <c r="H1579" s="10" t="n">
        <v>2</v>
      </c>
      <c r="I1579" s="10" t="inlineStr">
        <is>
          <t>Indice di consumo di suolo</t>
        </is>
      </c>
      <c r="J1579" s="20" t="n"/>
      <c r="K1579" s="20" t="n"/>
      <c r="L1579" s="20" t="n"/>
      <c r="M1579" s="20" t="n"/>
      <c r="N1579" s="21">
        <f>IF($A1579="","",IFERROR(VALUE($J1579),0))</f>
        <v/>
      </c>
      <c r="O1579" s="21">
        <f>IF($A1579="",0,IF(OR($S1579&lt;&gt;1,COUNTA($J1579:$M1579)=0),0,IF($N1579&lt;=0,$H1579,IF(SUMPRODUCT(MAX(($C$5:$C$6173=$C1579)*($D$5:$D$6173=$D1579)*($S$5:$S$6173=1)*IFERROR($N$5:$N$6173*1,0)))&gt;0,ROUND($H1579*((SUMPRODUCT(MAX(($C$5:$C$6173=$C1579)*($D$5:$D$6173=$D1579)*($S$5:$S$6173=1)*IFERROR($N$5:$N$6173*1,0)))-$N1579)/SUMPRODUCT(MAX(($C$5:$C$6173=$C1579)*($D$5:$D$6173=$D1579)*($S$5:$S$6173=1)*IFERROR($N$5:$N$6173*1,0)))),4),0))))</f>
        <v/>
      </c>
      <c r="P1579" s="10" t="inlineStr">
        <is>
          <t>m2</t>
        </is>
      </c>
      <c r="Q1579" s="21">
        <f>IF($A1579="","",$A1579&amp;"|"&amp;$C1579)</f>
        <v/>
      </c>
      <c r="R1579" s="21">
        <f>IF($A1579="","",$A1579&amp;"|"&amp;$C1579&amp;"|"&amp;$D1579)</f>
        <v/>
      </c>
      <c r="S1579" s="21">
        <f>IF($A1579="","",IFERROR(INDEX(Offerte!$D$2:$D$200,MATCH($Q1579,Offerte!$L$2:$L$200,0)),0))</f>
        <v/>
      </c>
      <c r="T1579" s="21">
        <f>IF($A1579="","",IFERROR(INDEX(Offerte!$G$2:$G$200,MATCH($Q1579,Offerte!$L$2:$L$200,0)),"NO"))</f>
        <v/>
      </c>
    </row>
    <row r="1580">
      <c r="A1580" s="10">
        <f>IF(Offerte!$A52="","",Offerte!$A52)</f>
        <v/>
      </c>
      <c r="B1580" s="10">
        <f>IF(Offerte!$A52="","",Offerte!$B52)</f>
        <v/>
      </c>
      <c r="C1580" s="10">
        <f>IF(Offerte!$A52="","",Offerte!$C52)</f>
        <v/>
      </c>
      <c r="D1580" s="10" t="inlineStr">
        <is>
          <t>F.5.1</t>
        </is>
      </c>
      <c r="E1580" s="10" t="inlineStr">
        <is>
          <t>F</t>
        </is>
      </c>
      <c r="F1580" s="10" t="inlineStr">
        <is>
          <t>T</t>
        </is>
      </c>
      <c r="G1580" s="10" t="inlineStr">
        <is>
          <t>tabular</t>
        </is>
      </c>
      <c r="H1580" s="10" t="n">
        <v>1</v>
      </c>
      <c r="I1580" s="10" t="inlineStr">
        <is>
          <t>Rendicontazione di sostenibilità ambientale</t>
        </is>
      </c>
      <c r="J1580" s="20" t="n"/>
      <c r="K1580" s="20" t="n"/>
      <c r="L1580" s="20" t="n"/>
      <c r="M1580" s="20" t="n"/>
      <c r="N1580" s="21">
        <f>IF($A1580="","",IF(IFERROR(VALUE($M1580),0)=1,1,0))</f>
        <v/>
      </c>
      <c r="O1580" s="21">
        <f>IF($A1580="",0,IF(OR($S1580&lt;&gt;1,COUNTA($J1580:$M1580)=0),0,IF($N1580=1,$H1580,0)))</f>
        <v/>
      </c>
      <c r="P1580" s="10" t="inlineStr">
        <is>
          <t>sì/no</t>
        </is>
      </c>
      <c r="Q1580" s="21">
        <f>IF($A1580="","",$A1580&amp;"|"&amp;$C1580)</f>
        <v/>
      </c>
      <c r="R1580" s="21">
        <f>IF($A1580="","",$A1580&amp;"|"&amp;$C1580&amp;"|"&amp;$D1580)</f>
        <v/>
      </c>
      <c r="S1580" s="21">
        <f>IF($A1580="","",IFERROR(INDEX(Offerte!$D$2:$D$200,MATCH($Q1580,Offerte!$L$2:$L$200,0)),0))</f>
        <v/>
      </c>
      <c r="T1580" s="21">
        <f>IF($A1580="","",IFERROR(INDEX(Offerte!$G$2:$G$200,MATCH($Q1580,Offerte!$L$2:$L$200,0)),"NO"))</f>
        <v/>
      </c>
    </row>
    <row r="1581">
      <c r="A1581" s="10">
        <f>IF(Offerte!$A52="","",Offerte!$A52)</f>
        <v/>
      </c>
      <c r="B1581" s="10">
        <f>IF(Offerte!$A52="","",Offerte!$B52)</f>
        <v/>
      </c>
      <c r="C1581" s="10">
        <f>IF(Offerte!$A52="","",Offerte!$C52)</f>
        <v/>
      </c>
      <c r="D1581" s="10" t="inlineStr">
        <is>
          <t>G.1.1</t>
        </is>
      </c>
      <c r="E1581" s="10" t="inlineStr">
        <is>
          <t>G</t>
        </is>
      </c>
      <c r="F1581" s="10" t="inlineStr">
        <is>
          <t>D</t>
        </is>
      </c>
      <c r="G1581" s="10" t="inlineStr">
        <is>
          <t>discretionary</t>
        </is>
      </c>
      <c r="H1581" s="10" t="n">
        <v>2</v>
      </c>
      <c r="I1581" s="10" t="inlineStr">
        <is>
          <t>Qualità del progetto di centrale di controllo aziendale</t>
        </is>
      </c>
      <c r="J1581" s="20" t="n"/>
      <c r="K1581" s="20" t="n"/>
      <c r="L1581" s="20" t="n"/>
      <c r="M1581" s="20" t="n"/>
      <c r="N1581" s="21">
        <f>IF($A1581="","",MAX(0,MIN(1,IFERROR(VALUE($M1581),0))))</f>
        <v/>
      </c>
      <c r="O1581" s="21">
        <f>IF($A1581="",0,IF(OR($S1581&lt;&gt;1,COUNTA($J1581:$M1581)=0),0,IF(SUMPRODUCT(MAX(($C$5:$C$6173=$C1581)*($D$5:$D$6173=$D1581)*($S$5:$S$6173=1)*IFERROR($N$5:$N$6173*1,0)))&gt;0,ROUND($H1581*($N1581/SUMPRODUCT(MAX(($C$5:$C$6173=$C1581)*($D$5:$D$6173=$D1581)*($S$5:$S$6173=1)*IFERROR($N$5:$N$6173*1,0)))),4),0)))</f>
        <v/>
      </c>
      <c r="P1581" s="10" t="inlineStr">
        <is>
          <t>coeff.</t>
        </is>
      </c>
      <c r="Q1581" s="21">
        <f>IF($A1581="","",$A1581&amp;"|"&amp;$C1581)</f>
        <v/>
      </c>
      <c r="R1581" s="21">
        <f>IF($A1581="","",$A1581&amp;"|"&amp;$C1581&amp;"|"&amp;$D1581)</f>
        <v/>
      </c>
      <c r="S1581" s="21">
        <f>IF($A1581="","",IFERROR(INDEX(Offerte!$D$2:$D$200,MATCH($Q1581,Offerte!$L$2:$L$200,0)),0))</f>
        <v/>
      </c>
      <c r="T1581" s="21">
        <f>IF($A1581="","",IFERROR(INDEX(Offerte!$G$2:$G$200,MATCH($Q1581,Offerte!$L$2:$L$200,0)),"NO"))</f>
        <v/>
      </c>
    </row>
    <row r="1582">
      <c r="A1582" s="10">
        <f>IF(Offerte!$A52="","",Offerte!$A52)</f>
        <v/>
      </c>
      <c r="B1582" s="10">
        <f>IF(Offerte!$A52="","",Offerte!$B52)</f>
        <v/>
      </c>
      <c r="C1582" s="10">
        <f>IF(Offerte!$A52="","",Offerte!$C52)</f>
        <v/>
      </c>
      <c r="D1582" s="10" t="inlineStr">
        <is>
          <t>G.2.1</t>
        </is>
      </c>
      <c r="E1582" s="10" t="inlineStr">
        <is>
          <t>G</t>
        </is>
      </c>
      <c r="F1582" s="10" t="inlineStr">
        <is>
          <t>T</t>
        </is>
      </c>
      <c r="G1582" s="10" t="inlineStr">
        <is>
          <t>tabular</t>
        </is>
      </c>
      <c r="H1582" s="10" t="n">
        <v>1</v>
      </c>
      <c r="I1582" s="10" t="inlineStr">
        <is>
          <t>Certificazione ISO 45001</t>
        </is>
      </c>
      <c r="J1582" s="20" t="n"/>
      <c r="K1582" s="20" t="n"/>
      <c r="L1582" s="20" t="n"/>
      <c r="M1582" s="20" t="n"/>
      <c r="N1582" s="21">
        <f>IF($A1582="","",IF(IFERROR(VALUE($M1582),0)=1,1,0))</f>
        <v/>
      </c>
      <c r="O1582" s="21">
        <f>IF($A1582="",0,IF(OR($S1582&lt;&gt;1,COUNTA($J1582:$M1582)=0),0,IF($N1582=1,$H1582,0)))</f>
        <v/>
      </c>
      <c r="P1582" s="10" t="inlineStr">
        <is>
          <t>sì/no</t>
        </is>
      </c>
      <c r="Q1582" s="21">
        <f>IF($A1582="","",$A1582&amp;"|"&amp;$C1582)</f>
        <v/>
      </c>
      <c r="R1582" s="21">
        <f>IF($A1582="","",$A1582&amp;"|"&amp;$C1582&amp;"|"&amp;$D1582)</f>
        <v/>
      </c>
      <c r="S1582" s="21">
        <f>IF($A1582="","",IFERROR(INDEX(Offerte!$D$2:$D$200,MATCH($Q1582,Offerte!$L$2:$L$200,0)),0))</f>
        <v/>
      </c>
      <c r="T1582" s="21">
        <f>IF($A1582="","",IFERROR(INDEX(Offerte!$G$2:$G$200,MATCH($Q1582,Offerte!$L$2:$L$200,0)),"NO"))</f>
        <v/>
      </c>
    </row>
    <row r="1583">
      <c r="A1583" s="10">
        <f>IF(Offerte!$A52="","",Offerte!$A52)</f>
        <v/>
      </c>
      <c r="B1583" s="10">
        <f>IF(Offerte!$A52="","",Offerte!$B52)</f>
        <v/>
      </c>
      <c r="C1583" s="10">
        <f>IF(Offerte!$A52="","",Offerte!$C52)</f>
        <v/>
      </c>
      <c r="D1583" s="10" t="inlineStr">
        <is>
          <t>G.3.1</t>
        </is>
      </c>
      <c r="E1583" s="10" t="inlineStr">
        <is>
          <t>G</t>
        </is>
      </c>
      <c r="F1583" s="10" t="inlineStr">
        <is>
          <t>T</t>
        </is>
      </c>
      <c r="G1583" s="10" t="inlineStr">
        <is>
          <t>tabular</t>
        </is>
      </c>
      <c r="H1583" s="10" t="n">
        <v>1</v>
      </c>
      <c r="I1583" s="10" t="inlineStr">
        <is>
          <t>Certificazioni di responsabilità sociale</t>
        </is>
      </c>
      <c r="J1583" s="20" t="n"/>
      <c r="K1583" s="20" t="n"/>
      <c r="L1583" s="20" t="n"/>
      <c r="M1583" s="20" t="n"/>
      <c r="N1583" s="21">
        <f>IF($A1583="","",IF(IFERROR(VALUE($M1583),0)=1,1,0))</f>
        <v/>
      </c>
      <c r="O1583" s="21">
        <f>IF($A1583="",0,IF(OR($S1583&lt;&gt;1,COUNTA($J1583:$M1583)=0),0,IF($N1583=1,$H1583,0)))</f>
        <v/>
      </c>
      <c r="P1583" s="10" t="inlineStr">
        <is>
          <t>sì/no</t>
        </is>
      </c>
      <c r="Q1583" s="21">
        <f>IF($A1583="","",$A1583&amp;"|"&amp;$C1583)</f>
        <v/>
      </c>
      <c r="R1583" s="21">
        <f>IF($A1583="","",$A1583&amp;"|"&amp;$C1583&amp;"|"&amp;$D1583)</f>
        <v/>
      </c>
      <c r="S1583" s="21">
        <f>IF($A1583="","",IFERROR(INDEX(Offerte!$D$2:$D$200,MATCH($Q1583,Offerte!$L$2:$L$200,0)),0))</f>
        <v/>
      </c>
      <c r="T1583" s="21">
        <f>IF($A1583="","",IFERROR(INDEX(Offerte!$G$2:$G$200,MATCH($Q1583,Offerte!$L$2:$L$200,0)),"NO"))</f>
        <v/>
      </c>
    </row>
    <row r="1584">
      <c r="A1584" s="10">
        <f>IF(Offerte!$A52="","",Offerte!$A52)</f>
        <v/>
      </c>
      <c r="B1584" s="10">
        <f>IF(Offerte!$A52="","",Offerte!$B52)</f>
        <v/>
      </c>
      <c r="C1584" s="10">
        <f>IF(Offerte!$A52="","",Offerte!$C52)</f>
        <v/>
      </c>
      <c r="D1584" s="10" t="inlineStr">
        <is>
          <t>G.4.1</t>
        </is>
      </c>
      <c r="E1584" s="10" t="inlineStr">
        <is>
          <t>G</t>
        </is>
      </c>
      <c r="F1584" s="10" t="inlineStr">
        <is>
          <t>D</t>
        </is>
      </c>
      <c r="G1584" s="10" t="inlineStr">
        <is>
          <t>discretionary</t>
        </is>
      </c>
      <c r="H1584" s="10" t="n">
        <v>2</v>
      </c>
      <c r="I1584" s="10" t="inlineStr">
        <is>
          <t>Qualità del piano di formazione del personale</t>
        </is>
      </c>
      <c r="J1584" s="20" t="n"/>
      <c r="K1584" s="20" t="n"/>
      <c r="L1584" s="20" t="n"/>
      <c r="M1584" s="20" t="n"/>
      <c r="N1584" s="21">
        <f>IF($A1584="","",MAX(0,MIN(1,IFERROR(VALUE($M1584),0))))</f>
        <v/>
      </c>
      <c r="O1584" s="21">
        <f>IF($A1584="",0,IF(OR($S1584&lt;&gt;1,COUNTA($J1584:$M1584)=0),0,IF(SUMPRODUCT(MAX(($C$5:$C$6173=$C1584)*($D$5:$D$6173=$D1584)*($S$5:$S$6173=1)*IFERROR($N$5:$N$6173*1,0)))&gt;0,ROUND($H1584*($N1584/SUMPRODUCT(MAX(($C$5:$C$6173=$C1584)*($D$5:$D$6173=$D1584)*($S$5:$S$6173=1)*IFERROR($N$5:$N$6173*1,0)))),4),0)))</f>
        <v/>
      </c>
      <c r="P1584" s="10" t="inlineStr">
        <is>
          <t>coeff.</t>
        </is>
      </c>
      <c r="Q1584" s="21">
        <f>IF($A1584="","",$A1584&amp;"|"&amp;$C1584)</f>
        <v/>
      </c>
      <c r="R1584" s="21">
        <f>IF($A1584="","",$A1584&amp;"|"&amp;$C1584&amp;"|"&amp;$D1584)</f>
        <v/>
      </c>
      <c r="S1584" s="21">
        <f>IF($A1584="","",IFERROR(INDEX(Offerte!$D$2:$D$200,MATCH($Q1584,Offerte!$L$2:$L$200,0)),0))</f>
        <v/>
      </c>
      <c r="T1584" s="21">
        <f>IF($A1584="","",IFERROR(INDEX(Offerte!$G$2:$G$200,MATCH($Q1584,Offerte!$L$2:$L$200,0)),"NO"))</f>
        <v/>
      </c>
    </row>
    <row r="1585">
      <c r="A1585" s="10">
        <f>IF(Offerte!$A52="","",Offerte!$A52)</f>
        <v/>
      </c>
      <c r="B1585" s="10">
        <f>IF(Offerte!$A52="","",Offerte!$B52)</f>
        <v/>
      </c>
      <c r="C1585" s="10">
        <f>IF(Offerte!$A52="","",Offerte!$C52)</f>
        <v/>
      </c>
      <c r="D1585" s="10" t="inlineStr">
        <is>
          <t>G.5.1</t>
        </is>
      </c>
      <c r="E1585" s="10" t="inlineStr">
        <is>
          <t>G</t>
        </is>
      </c>
      <c r="F1585" s="10" t="inlineStr">
        <is>
          <t>T</t>
        </is>
      </c>
      <c r="G1585" s="10" t="inlineStr">
        <is>
          <t>tabular</t>
        </is>
      </c>
      <c r="H1585" s="10" t="n">
        <v>1</v>
      </c>
      <c r="I1585" s="10" t="inlineStr">
        <is>
          <t>Impegno al mantenimento delle garanzie del contratto di secondo livello del gestore uscente</t>
        </is>
      </c>
      <c r="J1585" s="20" t="n"/>
      <c r="K1585" s="20" t="n"/>
      <c r="L1585" s="20" t="n"/>
      <c r="M1585" s="20" t="n"/>
      <c r="N1585" s="21">
        <f>IF($A1585="","",IF(IFERROR(VALUE($M1585),0)=1,1,0))</f>
        <v/>
      </c>
      <c r="O1585" s="21">
        <f>IF($A1585="",0,IF(OR($S1585&lt;&gt;1,COUNTA($J1585:$M1585)=0),0,IF($N1585=1,$H1585,0)))</f>
        <v/>
      </c>
      <c r="P1585" s="10" t="inlineStr">
        <is>
          <t>sì/no</t>
        </is>
      </c>
      <c r="Q1585" s="21">
        <f>IF($A1585="","",$A1585&amp;"|"&amp;$C1585)</f>
        <v/>
      </c>
      <c r="R1585" s="21">
        <f>IF($A1585="","",$A1585&amp;"|"&amp;$C1585&amp;"|"&amp;$D1585)</f>
        <v/>
      </c>
      <c r="S1585" s="21">
        <f>IF($A1585="","",IFERROR(INDEX(Offerte!$D$2:$D$200,MATCH($Q1585,Offerte!$L$2:$L$200,0)),0))</f>
        <v/>
      </c>
      <c r="T1585" s="21">
        <f>IF($A1585="","",IFERROR(INDEX(Offerte!$G$2:$G$200,MATCH($Q1585,Offerte!$L$2:$L$200,0)),"NO"))</f>
        <v/>
      </c>
    </row>
    <row r="1586">
      <c r="A1586" s="10">
        <f>IF(Offerte!$A53="","",Offerte!$A53)</f>
        <v/>
      </c>
      <c r="B1586" s="10">
        <f>IF(Offerte!$A53="","",Offerte!$B53)</f>
        <v/>
      </c>
      <c r="C1586" s="10">
        <f>IF(Offerte!$A53="","",Offerte!$C53)</f>
        <v/>
      </c>
      <c r="D1586" s="10" t="inlineStr">
        <is>
          <t>A.1.1</t>
        </is>
      </c>
      <c r="E1586" s="10" t="inlineStr">
        <is>
          <t>A</t>
        </is>
      </c>
      <c r="F1586" s="10" t="inlineStr">
        <is>
          <t>Q</t>
        </is>
      </c>
      <c r="G1586" s="10" t="inlineStr">
        <is>
          <t>higher</t>
        </is>
      </c>
      <c r="H1586" s="10" t="n">
        <v>3</v>
      </c>
      <c r="I1586" s="10" t="inlineStr">
        <is>
          <t>Tasso aggiuntivo di corse controllate</t>
        </is>
      </c>
      <c r="J1586" s="20" t="n"/>
      <c r="K1586" s="20" t="n"/>
      <c r="L1586" s="20" t="n"/>
      <c r="M1586" s="20" t="n"/>
      <c r="N1586" s="21">
        <f>IF($A1586="","",IFERROR(VALUE($K1586)/VALUE($L1586)*100,IFERROR(VALUE($J1586),0)))</f>
        <v/>
      </c>
      <c r="O1586" s="21">
        <f>IF($A1586="",0,IF(OR($S1586&lt;&gt;1,COUNTA($J1586:$M1586)=0),0,IF(SUMPRODUCT(MAX(($C$5:$C$6173=$C1586)*($D$5:$D$6173=$D1586)*($S$5:$S$6173=1)*IFERROR($N$5:$N$6173*1,0)))&gt;0,ROUND($H1586*($N1586/SUMPRODUCT(MAX(($C$5:$C$6173=$C1586)*($D$5:$D$6173=$D1586)*($S$5:$S$6173=1)*IFERROR($N$5:$N$6173*1,0)))),4),0)))</f>
        <v/>
      </c>
      <c r="P1586" s="10" t="inlineStr">
        <is>
          <t>Corse controllate annue / Corse programmate annue</t>
        </is>
      </c>
      <c r="Q1586" s="21">
        <f>IF($A1586="","",$A1586&amp;"|"&amp;$C1586)</f>
        <v/>
      </c>
      <c r="R1586" s="21">
        <f>IF($A1586="","",$A1586&amp;"|"&amp;$C1586&amp;"|"&amp;$D1586)</f>
        <v/>
      </c>
      <c r="S1586" s="21">
        <f>IF($A1586="","",IFERROR(INDEX(Offerte!$D$2:$D$200,MATCH($Q1586,Offerte!$L$2:$L$200,0)),0))</f>
        <v/>
      </c>
      <c r="T1586" s="21">
        <f>IF($A1586="","",IFERROR(INDEX(Offerte!$G$2:$G$200,MATCH($Q1586,Offerte!$L$2:$L$200,0)),"NO"))</f>
        <v/>
      </c>
    </row>
    <row r="1587">
      <c r="A1587" s="10">
        <f>IF(Offerte!$A53="","",Offerte!$A53)</f>
        <v/>
      </c>
      <c r="B1587" s="10">
        <f>IF(Offerte!$A53="","",Offerte!$B53)</f>
        <v/>
      </c>
      <c r="C1587" s="10">
        <f>IF(Offerte!$A53="","",Offerte!$C53)</f>
        <v/>
      </c>
      <c r="D1587" s="10" t="inlineStr">
        <is>
          <t>A.1.2</t>
        </is>
      </c>
      <c r="E1587" s="10" t="inlineStr">
        <is>
          <t>A</t>
        </is>
      </c>
      <c r="F1587" s="10" t="inlineStr">
        <is>
          <t>Q</t>
        </is>
      </c>
      <c r="G1587" s="10" t="inlineStr">
        <is>
          <t>higher</t>
        </is>
      </c>
      <c r="H1587" s="10" t="n">
        <v>4</v>
      </c>
      <c r="I1587" s="10" t="inlineStr">
        <is>
          <t>Numero aggiuntivo di passeggeri controllati</t>
        </is>
      </c>
      <c r="J1587" s="20" t="n"/>
      <c r="K1587" s="20" t="n"/>
      <c r="L1587" s="20" t="n"/>
      <c r="M1587" s="20" t="n"/>
      <c r="N1587" s="21">
        <f>IF($A1587="","",IFERROR(VALUE($J1587),0))</f>
        <v/>
      </c>
      <c r="O1587" s="21">
        <f>IF($A1587="",0,IF(OR($S1587&lt;&gt;1,COUNTA($J1587:$M1587)=0),0,IF(SUMPRODUCT(MAX(($C$5:$C$6173=$C1587)*($D$5:$D$6173=$D1587)*($S$5:$S$6173=1)*IFERROR($N$5:$N$6173*1,0)))&gt;0,ROUND($H1587*($N1587/SUMPRODUCT(MAX(($C$5:$C$6173=$C1587)*($D$5:$D$6173=$D1587)*($S$5:$S$6173=1)*IFERROR($N$5:$N$6173*1,0)))),4),0)))</f>
        <v/>
      </c>
      <c r="P1587" s="10" t="inlineStr">
        <is>
          <t>passeggeri/anno</t>
        </is>
      </c>
      <c r="Q1587" s="21">
        <f>IF($A1587="","",$A1587&amp;"|"&amp;$C1587)</f>
        <v/>
      </c>
      <c r="R1587" s="21">
        <f>IF($A1587="","",$A1587&amp;"|"&amp;$C1587&amp;"|"&amp;$D1587)</f>
        <v/>
      </c>
      <c r="S1587" s="21">
        <f>IF($A1587="","",IFERROR(INDEX(Offerte!$D$2:$D$200,MATCH($Q1587,Offerte!$L$2:$L$200,0)),0))</f>
        <v/>
      </c>
      <c r="T1587" s="21">
        <f>IF($A1587="","",IFERROR(INDEX(Offerte!$G$2:$G$200,MATCH($Q1587,Offerte!$L$2:$L$200,0)),"NO"))</f>
        <v/>
      </c>
    </row>
    <row r="1588">
      <c r="A1588" s="10">
        <f>IF(Offerte!$A53="","",Offerte!$A53)</f>
        <v/>
      </c>
      <c r="B1588" s="10">
        <f>IF(Offerte!$A53="","",Offerte!$B53)</f>
        <v/>
      </c>
      <c r="C1588" s="10">
        <f>IF(Offerte!$A53="","",Offerte!$C53)</f>
        <v/>
      </c>
      <c r="D1588" s="10" t="inlineStr">
        <is>
          <t>B.1.1</t>
        </is>
      </c>
      <c r="E1588" s="10" t="inlineStr">
        <is>
          <t>B</t>
        </is>
      </c>
      <c r="F1588" s="10" t="inlineStr">
        <is>
          <t>Q</t>
        </is>
      </c>
      <c r="G1588" s="10" t="inlineStr">
        <is>
          <t>higher</t>
        </is>
      </c>
      <c r="H1588" s="10" t="n">
        <v>3</v>
      </c>
      <c r="I1588" s="10" t="inlineStr">
        <is>
          <t>Incremento dei posti offerti nelle fasce di punta</t>
        </is>
      </c>
      <c r="J1588" s="20" t="n"/>
      <c r="K1588" s="20" t="n"/>
      <c r="L1588" s="20" t="n"/>
      <c r="M1588" s="20" t="n"/>
      <c r="N1588" s="21">
        <f>IF($A1588="","",IFERROR(VALUE($J1588),0))</f>
        <v/>
      </c>
      <c r="O1588" s="21">
        <f>IF($A1588="",0,IF(OR($S1588&lt;&gt;1,COUNTA($J1588:$M1588)=0),0,IF(SUMPRODUCT(MAX(($C$5:$C$6173=$C1588)*($D$5:$D$6173=$D1588)*($S$5:$S$6173=1)*IFERROR($N$5:$N$6173*1,0)))&gt;0,ROUND($H1588*($N1588/SUMPRODUCT(MAX(($C$5:$C$6173=$C1588)*($D$5:$D$6173=$D1588)*($S$5:$S$6173=1)*IFERROR($N$5:$N$6173*1,0)))),4),0)))</f>
        <v/>
      </c>
      <c r="P1588" s="10" t="inlineStr">
        <is>
          <t>posti*km</t>
        </is>
      </c>
      <c r="Q1588" s="21">
        <f>IF($A1588="","",$A1588&amp;"|"&amp;$C1588)</f>
        <v/>
      </c>
      <c r="R1588" s="21">
        <f>IF($A1588="","",$A1588&amp;"|"&amp;$C1588&amp;"|"&amp;$D1588)</f>
        <v/>
      </c>
      <c r="S1588" s="21">
        <f>IF($A1588="","",IFERROR(INDEX(Offerte!$D$2:$D$200,MATCH($Q1588,Offerte!$L$2:$L$200,0)),0))</f>
        <v/>
      </c>
      <c r="T1588" s="21">
        <f>IF($A1588="","",IFERROR(INDEX(Offerte!$G$2:$G$200,MATCH($Q1588,Offerte!$L$2:$L$200,0)),"NO"))</f>
        <v/>
      </c>
    </row>
    <row r="1589">
      <c r="A1589" s="10">
        <f>IF(Offerte!$A53="","",Offerte!$A53)</f>
        <v/>
      </c>
      <c r="B1589" s="10">
        <f>IF(Offerte!$A53="","",Offerte!$B53)</f>
        <v/>
      </c>
      <c r="C1589" s="10">
        <f>IF(Offerte!$A53="","",Offerte!$C53)</f>
        <v/>
      </c>
      <c r="D1589" s="10" t="inlineStr">
        <is>
          <t>B.2.1</t>
        </is>
      </c>
      <c r="E1589" s="10" t="inlineStr">
        <is>
          <t>B</t>
        </is>
      </c>
      <c r="F1589" s="10" t="inlineStr">
        <is>
          <t>Q</t>
        </is>
      </c>
      <c r="G1589" s="10" t="inlineStr">
        <is>
          <t>higher</t>
        </is>
      </c>
      <c r="H1589" s="10" t="n">
        <v>4</v>
      </c>
      <c r="I1589" s="10" t="inlineStr">
        <is>
          <t>Corse aggiuntive nell'arco giornaliero base</t>
        </is>
      </c>
      <c r="J1589" s="20" t="n"/>
      <c r="K1589" s="20" t="n"/>
      <c r="L1589" s="20" t="n"/>
      <c r="M1589" s="20" t="n"/>
      <c r="N1589" s="21">
        <f>IF($A1589="","",IFERROR(VALUE($J1589),0))</f>
        <v/>
      </c>
      <c r="O1589" s="21">
        <f>IF($A1589="",0,IF(OR($S1589&lt;&gt;1,COUNTA($J1589:$M1589)=0),0,IF(SUMPRODUCT(MAX(($C$5:$C$6173=$C1589)*($D$5:$D$6173=$D1589)*($S$5:$S$6173=1)*IFERROR($N$5:$N$6173*1,0)))&gt;0,ROUND($H1589*($N1589/SUMPRODUCT(MAX(($C$5:$C$6173=$C1589)*($D$5:$D$6173=$D1589)*($S$5:$S$6173=1)*IFERROR($N$5:$N$6173*1,0)))),4),0)))</f>
        <v/>
      </c>
      <c r="P1589" s="10" t="inlineStr">
        <is>
          <t>corse</t>
        </is>
      </c>
      <c r="Q1589" s="21">
        <f>IF($A1589="","",$A1589&amp;"|"&amp;$C1589)</f>
        <v/>
      </c>
      <c r="R1589" s="21">
        <f>IF($A1589="","",$A1589&amp;"|"&amp;$C1589&amp;"|"&amp;$D1589)</f>
        <v/>
      </c>
      <c r="S1589" s="21">
        <f>IF($A1589="","",IFERROR(INDEX(Offerte!$D$2:$D$200,MATCH($Q1589,Offerte!$L$2:$L$200,0)),0))</f>
        <v/>
      </c>
      <c r="T1589" s="21">
        <f>IF($A1589="","",IFERROR(INDEX(Offerte!$G$2:$G$200,MATCH($Q1589,Offerte!$L$2:$L$200,0)),"NO"))</f>
        <v/>
      </c>
    </row>
    <row r="1590">
      <c r="A1590" s="10">
        <f>IF(Offerte!$A53="","",Offerte!$A53)</f>
        <v/>
      </c>
      <c r="B1590" s="10">
        <f>IF(Offerte!$A53="","",Offerte!$B53)</f>
        <v/>
      </c>
      <c r="C1590" s="10">
        <f>IF(Offerte!$A53="","",Offerte!$C53)</f>
        <v/>
      </c>
      <c r="D1590" s="10" t="inlineStr">
        <is>
          <t>B.3.1</t>
        </is>
      </c>
      <c r="E1590" s="10" t="inlineStr">
        <is>
          <t>B</t>
        </is>
      </c>
      <c r="F1590" s="10" t="inlineStr">
        <is>
          <t>Q</t>
        </is>
      </c>
      <c r="G1590" s="10" t="inlineStr">
        <is>
          <t>higher</t>
        </is>
      </c>
      <c r="H1590" s="10" t="n">
        <v>2</v>
      </c>
      <c r="I1590" s="10" t="inlineStr">
        <is>
          <t>Numero di corse aggiuntive per allungamento dell'arco di servizio giornaliero nelle fasce serali</t>
        </is>
      </c>
      <c r="J1590" s="20" t="n"/>
      <c r="K1590" s="20" t="n"/>
      <c r="L1590" s="20" t="n"/>
      <c r="M1590" s="20" t="n"/>
      <c r="N1590" s="21">
        <f>IF($A1590="","",IFERROR(VALUE($J1590),0))</f>
        <v/>
      </c>
      <c r="O1590" s="21">
        <f>IF($A1590="",0,IF(OR($S1590&lt;&gt;1,COUNTA($J1590:$M1590)=0),0,IF(SUMPRODUCT(MAX(($C$5:$C$6173=$C1590)*($D$5:$D$6173=$D1590)*($S$5:$S$6173=1)*IFERROR($N$5:$N$6173*1,0)))&gt;0,ROUND($H1590*($N1590/SUMPRODUCT(MAX(($C$5:$C$6173=$C1590)*($D$5:$D$6173=$D1590)*($S$5:$S$6173=1)*IFERROR($N$5:$N$6173*1,0)))),4),0)))</f>
        <v/>
      </c>
      <c r="P1590" s="10" t="inlineStr">
        <is>
          <t>corse</t>
        </is>
      </c>
      <c r="Q1590" s="21">
        <f>IF($A1590="","",$A1590&amp;"|"&amp;$C1590)</f>
        <v/>
      </c>
      <c r="R1590" s="21">
        <f>IF($A1590="","",$A1590&amp;"|"&amp;$C1590&amp;"|"&amp;$D1590)</f>
        <v/>
      </c>
      <c r="S1590" s="21">
        <f>IF($A1590="","",IFERROR(INDEX(Offerte!$D$2:$D$200,MATCH($Q1590,Offerte!$L$2:$L$200,0)),0))</f>
        <v/>
      </c>
      <c r="T1590" s="21">
        <f>IF($A1590="","",IFERROR(INDEX(Offerte!$G$2:$G$200,MATCH($Q1590,Offerte!$L$2:$L$200,0)),"NO"))</f>
        <v/>
      </c>
    </row>
    <row r="1591">
      <c r="A1591" s="10">
        <f>IF(Offerte!$A53="","",Offerte!$A53)</f>
        <v/>
      </c>
      <c r="B1591" s="10">
        <f>IF(Offerte!$A53="","",Offerte!$B53)</f>
        <v/>
      </c>
      <c r="C1591" s="10">
        <f>IF(Offerte!$A53="","",Offerte!$C53)</f>
        <v/>
      </c>
      <c r="D1591" s="10" t="inlineStr">
        <is>
          <t>B.4.1</t>
        </is>
      </c>
      <c r="E1591" s="10" t="inlineStr">
        <is>
          <t>B</t>
        </is>
      </c>
      <c r="F1591" s="10" t="inlineStr">
        <is>
          <t>Q</t>
        </is>
      </c>
      <c r="G1591" s="10" t="inlineStr">
        <is>
          <t>higher</t>
        </is>
      </c>
      <c r="H1591" s="10" t="n">
        <v>3</v>
      </c>
      <c r="I1591" s="10" t="inlineStr">
        <is>
          <t>Percorrenze aggiuntive offerte nel Programma d'esercizio delle prime due fasi attuative</t>
        </is>
      </c>
      <c r="J1591" s="20" t="n"/>
      <c r="K1591" s="20" t="n"/>
      <c r="L1591" s="20" t="n"/>
      <c r="M1591" s="20" t="n"/>
      <c r="N1591" s="21">
        <f>IF($A1591="","",IFERROR(VALUE($J1591),0))</f>
        <v/>
      </c>
      <c r="O1591" s="21">
        <f>IF($A1591="",0,IF(OR($S1591&lt;&gt;1,COUNTA($J1591:$M1591)=0),0,IF(SUMPRODUCT(MAX(($C$5:$C$6173=$C1591)*($D$5:$D$6173=$D1591)*($S$5:$S$6173=1)*IFERROR($N$5:$N$6173*1,0)))&gt;0,ROUND($H1591*($N1591/SUMPRODUCT(MAX(($C$5:$C$6173=$C1591)*($D$5:$D$6173=$D1591)*($S$5:$S$6173=1)*IFERROR($N$5:$N$6173*1,0)))),4),0)))</f>
        <v/>
      </c>
      <c r="P1591" s="10" t="inlineStr">
        <is>
          <t>vett*km</t>
        </is>
      </c>
      <c r="Q1591" s="21">
        <f>IF($A1591="","",$A1591&amp;"|"&amp;$C1591)</f>
        <v/>
      </c>
      <c r="R1591" s="21">
        <f>IF($A1591="","",$A1591&amp;"|"&amp;$C1591&amp;"|"&amp;$D1591)</f>
        <v/>
      </c>
      <c r="S1591" s="21">
        <f>IF($A1591="","",IFERROR(INDEX(Offerte!$D$2:$D$200,MATCH($Q1591,Offerte!$L$2:$L$200,0)),0))</f>
        <v/>
      </c>
      <c r="T1591" s="21">
        <f>IF($A1591="","",IFERROR(INDEX(Offerte!$G$2:$G$200,MATCH($Q1591,Offerte!$L$2:$L$200,0)),"NO"))</f>
        <v/>
      </c>
    </row>
    <row r="1592">
      <c r="A1592" s="10">
        <f>IF(Offerte!$A53="","",Offerte!$A53)</f>
        <v/>
      </c>
      <c r="B1592" s="10">
        <f>IF(Offerte!$A53="","",Offerte!$B53)</f>
        <v/>
      </c>
      <c r="C1592" s="10">
        <f>IF(Offerte!$A53="","",Offerte!$C53)</f>
        <v/>
      </c>
      <c r="D1592" s="10" t="inlineStr">
        <is>
          <t>B.5.1</t>
        </is>
      </c>
      <c r="E1592" s="10" t="inlineStr">
        <is>
          <t>B</t>
        </is>
      </c>
      <c r="F1592" s="10" t="inlineStr">
        <is>
          <t>D</t>
        </is>
      </c>
      <c r="G1592" s="10" t="inlineStr">
        <is>
          <t>discretionary</t>
        </is>
      </c>
      <c r="H1592" s="10" t="n">
        <v>2</v>
      </c>
      <c r="I1592" s="10" t="inlineStr">
        <is>
          <t>Efficacia del progetto di servizi complementari DRT</t>
        </is>
      </c>
      <c r="J1592" s="20" t="n"/>
      <c r="K1592" s="20" t="n"/>
      <c r="L1592" s="20" t="n"/>
      <c r="M1592" s="20" t="n"/>
      <c r="N1592" s="21">
        <f>IF($A1592="","",MAX(0,MIN(1,IFERROR(VALUE($M1592),0))))</f>
        <v/>
      </c>
      <c r="O1592" s="21">
        <f>IF($A1592="",0,IF(OR($S1592&lt;&gt;1,COUNTA($J1592:$M1592)=0),0,IF(SUMPRODUCT(MAX(($C$5:$C$6173=$C1592)*($D$5:$D$6173=$D1592)*($S$5:$S$6173=1)*IFERROR($N$5:$N$6173*1,0)))&gt;0,ROUND($H1592*($N1592/SUMPRODUCT(MAX(($C$5:$C$6173=$C1592)*($D$5:$D$6173=$D1592)*($S$5:$S$6173=1)*IFERROR($N$5:$N$6173*1,0)))),4),0)))</f>
        <v/>
      </c>
      <c r="P1592" s="10" t="inlineStr">
        <is>
          <t>coeff.</t>
        </is>
      </c>
      <c r="Q1592" s="21">
        <f>IF($A1592="","",$A1592&amp;"|"&amp;$C1592)</f>
        <v/>
      </c>
      <c r="R1592" s="21">
        <f>IF($A1592="","",$A1592&amp;"|"&amp;$C1592&amp;"|"&amp;$D1592)</f>
        <v/>
      </c>
      <c r="S1592" s="21">
        <f>IF($A1592="","",IFERROR(INDEX(Offerte!$D$2:$D$200,MATCH($Q1592,Offerte!$L$2:$L$200,0)),0))</f>
        <v/>
      </c>
      <c r="T1592" s="21">
        <f>IF($A1592="","",IFERROR(INDEX(Offerte!$G$2:$G$200,MATCH($Q1592,Offerte!$L$2:$L$200,0)),"NO"))</f>
        <v/>
      </c>
    </row>
    <row r="1593">
      <c r="A1593" s="10">
        <f>IF(Offerte!$A53="","",Offerte!$A53)</f>
        <v/>
      </c>
      <c r="B1593" s="10">
        <f>IF(Offerte!$A53="","",Offerte!$B53)</f>
        <v/>
      </c>
      <c r="C1593" s="10">
        <f>IF(Offerte!$A53="","",Offerte!$C53)</f>
        <v/>
      </c>
      <c r="D1593" s="10" t="inlineStr">
        <is>
          <t>C.1.1</t>
        </is>
      </c>
      <c r="E1593" s="10" t="inlineStr">
        <is>
          <t>C</t>
        </is>
      </c>
      <c r="F1593" s="10" t="inlineStr">
        <is>
          <t>Q</t>
        </is>
      </c>
      <c r="G1593" s="10" t="inlineStr">
        <is>
          <t>higher</t>
        </is>
      </c>
      <c r="H1593" s="10" t="n">
        <v>2</v>
      </c>
      <c r="I1593" s="10" t="inlineStr">
        <is>
          <t>Tasso di copertura del servizio con telecamere BSD</t>
        </is>
      </c>
      <c r="J1593" s="20" t="n"/>
      <c r="K1593" s="20" t="n"/>
      <c r="L1593" s="20" t="n"/>
      <c r="M1593" s="20" t="n"/>
      <c r="N1593" s="21">
        <f>IF($A1593="","",IFERROR(VALUE($K1593)/VALUE($L1593),IFERROR(VALUE($J1593),0)))</f>
        <v/>
      </c>
      <c r="O1593" s="21">
        <f>IF($A1593="",0,IF(OR($S1593&lt;&gt;1,COUNTA($J1593:$M1593)=0),0,IF(SUMPRODUCT(MAX(($C$5:$C$6173=$C1593)*($D$5:$D$6173=$D1593)*($S$5:$S$6173=1)*IFERROR($N$5:$N$6173*1,0)))&gt;0,ROUND($H1593*($N1593/SUMPRODUCT(MAX(($C$5:$C$6173=$C1593)*($D$5:$D$6173=$D1593)*($S$5:$S$6173=1)*IFERROR($N$5:$N$6173*1,0)))),4),0)))</f>
        <v/>
      </c>
      <c r="P1593" s="10" t="inlineStr">
        <is>
          <t>Autobus attrezzati con telecamere BSD / Autobus totali in offerta, incluse scorte</t>
        </is>
      </c>
      <c r="Q1593" s="21">
        <f>IF($A1593="","",$A1593&amp;"|"&amp;$C1593)</f>
        <v/>
      </c>
      <c r="R1593" s="21">
        <f>IF($A1593="","",$A1593&amp;"|"&amp;$C1593&amp;"|"&amp;$D1593)</f>
        <v/>
      </c>
      <c r="S1593" s="21">
        <f>IF($A1593="","",IFERROR(INDEX(Offerte!$D$2:$D$200,MATCH($Q1593,Offerte!$L$2:$L$200,0)),0))</f>
        <v/>
      </c>
      <c r="T1593" s="21">
        <f>IF($A1593="","",IFERROR(INDEX(Offerte!$G$2:$G$200,MATCH($Q1593,Offerte!$L$2:$L$200,0)),"NO"))</f>
        <v/>
      </c>
    </row>
    <row r="1594">
      <c r="A1594" s="10">
        <f>IF(Offerte!$A53="","",Offerte!$A53)</f>
        <v/>
      </c>
      <c r="B1594" s="10">
        <f>IF(Offerte!$A53="","",Offerte!$B53)</f>
        <v/>
      </c>
      <c r="C1594" s="10">
        <f>IF(Offerte!$A53="","",Offerte!$C53)</f>
        <v/>
      </c>
      <c r="D1594" s="10" t="inlineStr">
        <is>
          <t>C.1.2</t>
        </is>
      </c>
      <c r="E1594" s="10" t="inlineStr">
        <is>
          <t>C</t>
        </is>
      </c>
      <c r="F1594" s="10" t="inlineStr">
        <is>
          <t>Q</t>
        </is>
      </c>
      <c r="G1594" s="10" t="inlineStr">
        <is>
          <t>higher</t>
        </is>
      </c>
      <c r="H1594" s="10" t="n">
        <v>2</v>
      </c>
      <c r="I1594" s="10" t="inlineStr">
        <is>
          <t>Tasso di copertura del servizio con telecamere ADAS</t>
        </is>
      </c>
      <c r="J1594" s="20" t="n"/>
      <c r="K1594" s="20" t="n"/>
      <c r="L1594" s="20" t="n"/>
      <c r="M1594" s="20" t="n"/>
      <c r="N1594" s="21">
        <f>IF($A1594="","",IFERROR(VALUE($K1594)/VALUE($L1594),IFERROR(VALUE($J1594),0)))</f>
        <v/>
      </c>
      <c r="O1594" s="21">
        <f>IF($A1594="",0,IF(OR($S1594&lt;&gt;1,COUNTA($J1594:$M1594)=0),0,IF(SUMPRODUCT(MAX(($C$5:$C$6173=$C1594)*($D$5:$D$6173=$D1594)*($S$5:$S$6173=1)*IFERROR($N$5:$N$6173*1,0)))&gt;0,ROUND($H1594*($N1594/SUMPRODUCT(MAX(($C$5:$C$6173=$C1594)*($D$5:$D$6173=$D1594)*($S$5:$S$6173=1)*IFERROR($N$5:$N$6173*1,0)))),4),0)))</f>
        <v/>
      </c>
      <c r="P1594" s="10" t="inlineStr">
        <is>
          <t>Autobus attrezzati con telecamere ADAS / Autobus totali in offerta, incluse scorte</t>
        </is>
      </c>
      <c r="Q1594" s="21">
        <f>IF($A1594="","",$A1594&amp;"|"&amp;$C1594)</f>
        <v/>
      </c>
      <c r="R1594" s="21">
        <f>IF($A1594="","",$A1594&amp;"|"&amp;$C1594&amp;"|"&amp;$D1594)</f>
        <v/>
      </c>
      <c r="S1594" s="21">
        <f>IF($A1594="","",IFERROR(INDEX(Offerte!$D$2:$D$200,MATCH($Q1594,Offerte!$L$2:$L$200,0)),0))</f>
        <v/>
      </c>
      <c r="T1594" s="21">
        <f>IF($A1594="","",IFERROR(INDEX(Offerte!$G$2:$G$200,MATCH($Q1594,Offerte!$L$2:$L$200,0)),"NO"))</f>
        <v/>
      </c>
    </row>
    <row r="1595">
      <c r="A1595" s="10">
        <f>IF(Offerte!$A53="","",Offerte!$A53)</f>
        <v/>
      </c>
      <c r="B1595" s="10">
        <f>IF(Offerte!$A53="","",Offerte!$B53)</f>
        <v/>
      </c>
      <c r="C1595" s="10">
        <f>IF(Offerte!$A53="","",Offerte!$C53)</f>
        <v/>
      </c>
      <c r="D1595" s="10" t="inlineStr">
        <is>
          <t>C.2.1</t>
        </is>
      </c>
      <c r="E1595" s="10" t="inlineStr">
        <is>
          <t>C</t>
        </is>
      </c>
      <c r="F1595" s="10" t="inlineStr">
        <is>
          <t>Q</t>
        </is>
      </c>
      <c r="G1595" s="10" t="inlineStr">
        <is>
          <t>higher</t>
        </is>
      </c>
      <c r="H1595" s="10" t="n">
        <v>3</v>
      </c>
      <c r="I1595" s="10" t="inlineStr">
        <is>
          <t>Tasso di copertura del servizio con telecamere di bordo di videosorveglianza</t>
        </is>
      </c>
      <c r="J1595" s="20" t="n"/>
      <c r="K1595" s="20" t="n"/>
      <c r="L1595" s="20" t="n"/>
      <c r="M1595" s="20" t="n"/>
      <c r="N1595" s="21">
        <f>IF($A1595="","",IFERROR(VALUE($K1595)/VALUE($L1595),IFERROR(VALUE($J1595),0)))</f>
        <v/>
      </c>
      <c r="O1595" s="21">
        <f>IF($A1595="",0,IF(OR($S1595&lt;&gt;1,COUNTA($J1595:$M1595)=0),0,IF(SUMPRODUCT(MAX(($C$5:$C$6173=$C1595)*($D$5:$D$6173=$D1595)*($S$5:$S$6173=1)*IFERROR($N$5:$N$6173*1,0)))&gt;0,ROUND($H1595*($N1595/SUMPRODUCT(MAX(($C$5:$C$6173=$C1595)*($D$5:$D$6173=$D1595)*($S$5:$S$6173=1)*IFERROR($N$5:$N$6173*1,0)))),4),0)))</f>
        <v/>
      </c>
      <c r="P1595" s="10" t="inlineStr">
        <is>
          <t>Autobus attrezzati con videosorveglianza / Autobus totali in offerta, incluse scorte</t>
        </is>
      </c>
      <c r="Q1595" s="21">
        <f>IF($A1595="","",$A1595&amp;"|"&amp;$C1595)</f>
        <v/>
      </c>
      <c r="R1595" s="21">
        <f>IF($A1595="","",$A1595&amp;"|"&amp;$C1595&amp;"|"&amp;$D1595)</f>
        <v/>
      </c>
      <c r="S1595" s="21">
        <f>IF($A1595="","",IFERROR(INDEX(Offerte!$D$2:$D$200,MATCH($Q1595,Offerte!$L$2:$L$200,0)),0))</f>
        <v/>
      </c>
      <c r="T1595" s="21">
        <f>IF($A1595="","",IFERROR(INDEX(Offerte!$G$2:$G$200,MATCH($Q1595,Offerte!$L$2:$L$200,0)),"NO"))</f>
        <v/>
      </c>
    </row>
    <row r="1596">
      <c r="A1596" s="10">
        <f>IF(Offerte!$A53="","",Offerte!$A53)</f>
        <v/>
      </c>
      <c r="B1596" s="10">
        <f>IF(Offerte!$A53="","",Offerte!$B53)</f>
        <v/>
      </c>
      <c r="C1596" s="10">
        <f>IF(Offerte!$A53="","",Offerte!$C53)</f>
        <v/>
      </c>
      <c r="D1596" s="10" t="inlineStr">
        <is>
          <t>C.2.2</t>
        </is>
      </c>
      <c r="E1596" s="10" t="inlineStr">
        <is>
          <t>C</t>
        </is>
      </c>
      <c r="F1596" s="10" t="inlineStr">
        <is>
          <t>T</t>
        </is>
      </c>
      <c r="G1596" s="10" t="inlineStr">
        <is>
          <t>tabular</t>
        </is>
      </c>
      <c r="H1596" s="10" t="n">
        <v>1</v>
      </c>
      <c r="I1596" s="10" t="inlineStr">
        <is>
          <t>Software video/audio analisi per situazioni di pericolo</t>
        </is>
      </c>
      <c r="J1596" s="20" t="n"/>
      <c r="K1596" s="20" t="n"/>
      <c r="L1596" s="20" t="n"/>
      <c r="M1596" s="20" t="n"/>
      <c r="N1596" s="21">
        <f>IF($A1596="","",IF(IFERROR(VALUE($M1596),0)=1,1,0))</f>
        <v/>
      </c>
      <c r="O1596" s="21">
        <f>IF($A1596="",0,IF(OR($S1596&lt;&gt;1,COUNTA($J1596:$M1596)=0),0,IF($N1596=1,$H1596,0)))</f>
        <v/>
      </c>
      <c r="P1596" s="10" t="inlineStr">
        <is>
          <t>sì/no</t>
        </is>
      </c>
      <c r="Q1596" s="21">
        <f>IF($A1596="","",$A1596&amp;"|"&amp;$C1596)</f>
        <v/>
      </c>
      <c r="R1596" s="21">
        <f>IF($A1596="","",$A1596&amp;"|"&amp;$C1596&amp;"|"&amp;$D1596)</f>
        <v/>
      </c>
      <c r="S1596" s="21">
        <f>IF($A1596="","",IFERROR(INDEX(Offerte!$D$2:$D$200,MATCH($Q1596,Offerte!$L$2:$L$200,0)),0))</f>
        <v/>
      </c>
      <c r="T1596" s="21">
        <f>IF($A1596="","",IFERROR(INDEX(Offerte!$G$2:$G$200,MATCH($Q1596,Offerte!$L$2:$L$200,0)),"NO"))</f>
        <v/>
      </c>
    </row>
    <row r="1597">
      <c r="A1597" s="10">
        <f>IF(Offerte!$A53="","",Offerte!$A53)</f>
        <v/>
      </c>
      <c r="B1597" s="10">
        <f>IF(Offerte!$A53="","",Offerte!$B53)</f>
        <v/>
      </c>
      <c r="C1597" s="10">
        <f>IF(Offerte!$A53="","",Offerte!$C53)</f>
        <v/>
      </c>
      <c r="D1597" s="10" t="inlineStr">
        <is>
          <t>C.2.3</t>
        </is>
      </c>
      <c r="E1597" s="10" t="inlineStr">
        <is>
          <t>C</t>
        </is>
      </c>
      <c r="F1597" s="10" t="inlineStr">
        <is>
          <t>T</t>
        </is>
      </c>
      <c r="G1597" s="10" t="inlineStr">
        <is>
          <t>tabular</t>
        </is>
      </c>
      <c r="H1597" s="10" t="n">
        <v>1</v>
      </c>
      <c r="I1597" s="10" t="inlineStr">
        <is>
          <t>Collegamento con centrale qualificata di pronto intervento</t>
        </is>
      </c>
      <c r="J1597" s="20" t="n"/>
      <c r="K1597" s="20" t="n"/>
      <c r="L1597" s="20" t="n"/>
      <c r="M1597" s="20" t="n"/>
      <c r="N1597" s="21">
        <f>IF($A1597="","",IF(IFERROR(VALUE($M1597),0)=1,1,0))</f>
        <v/>
      </c>
      <c r="O1597" s="21">
        <f>IF($A1597="",0,IF(OR($S1597&lt;&gt;1,COUNTA($J1597:$M1597)=0),0,IF($N1597=1,$H1597,0)))</f>
        <v/>
      </c>
      <c r="P1597" s="10" t="inlineStr">
        <is>
          <t>sì/no</t>
        </is>
      </c>
      <c r="Q1597" s="21">
        <f>IF($A1597="","",$A1597&amp;"|"&amp;$C1597)</f>
        <v/>
      </c>
      <c r="R1597" s="21">
        <f>IF($A1597="","",$A1597&amp;"|"&amp;$C1597&amp;"|"&amp;$D1597)</f>
        <v/>
      </c>
      <c r="S1597" s="21">
        <f>IF($A1597="","",IFERROR(INDEX(Offerte!$D$2:$D$200,MATCH($Q1597,Offerte!$L$2:$L$200,0)),0))</f>
        <v/>
      </c>
      <c r="T1597" s="21">
        <f>IF($A1597="","",IFERROR(INDEX(Offerte!$G$2:$G$200,MATCH($Q1597,Offerte!$L$2:$L$200,0)),"NO"))</f>
        <v/>
      </c>
    </row>
    <row r="1598">
      <c r="A1598" s="10">
        <f>IF(Offerte!$A53="","",Offerte!$A53)</f>
        <v/>
      </c>
      <c r="B1598" s="10">
        <f>IF(Offerte!$A53="","",Offerte!$B53)</f>
        <v/>
      </c>
      <c r="C1598" s="10">
        <f>IF(Offerte!$A53="","",Offerte!$C53)</f>
        <v/>
      </c>
      <c r="D1598" s="10" t="inlineStr">
        <is>
          <t>C.2.4</t>
        </is>
      </c>
      <c r="E1598" s="10" t="inlineStr">
        <is>
          <t>C</t>
        </is>
      </c>
      <c r="F1598" s="10" t="inlineStr">
        <is>
          <t>Q</t>
        </is>
      </c>
      <c r="G1598" s="10" t="inlineStr">
        <is>
          <t>higher</t>
        </is>
      </c>
      <c r="H1598" s="10" t="n">
        <v>1</v>
      </c>
      <c r="I1598" s="10" t="inlineStr">
        <is>
          <t>Tasso di copertura del servizio con dispositivi per la chiamata di emergenza del conducente</t>
        </is>
      </c>
      <c r="J1598" s="20" t="n"/>
      <c r="K1598" s="20" t="n"/>
      <c r="L1598" s="20" t="n"/>
      <c r="M1598" s="20" t="n"/>
      <c r="N1598" s="21">
        <f>IF($A1598="","",IFERROR(VALUE($K1598)/VALUE($L1598),IFERROR(VALUE($J1598),0)))</f>
        <v/>
      </c>
      <c r="O1598" s="21">
        <f>IF($A1598="",0,IF(OR($S1598&lt;&gt;1,COUNTA($J1598:$M1598)=0),0,IF(SUMPRODUCT(MAX(($C$5:$C$6173=$C1598)*($D$5:$D$6173=$D1598)*($S$5:$S$6173=1)*IFERROR($N$5:$N$6173*1,0)))&gt;0,ROUND($H1598*($N1598/SUMPRODUCT(MAX(($C$5:$C$6173=$C1598)*($D$5:$D$6173=$D1598)*($S$5:$S$6173=1)*IFERROR($N$5:$N$6173*1,0)))),4),0)))</f>
        <v/>
      </c>
      <c r="P1598" s="10" t="inlineStr">
        <is>
          <t>Autobus attrezzati con chiamata di emergenza / Autobus totali in offerta, incluse scorte</t>
        </is>
      </c>
      <c r="Q1598" s="21">
        <f>IF($A1598="","",$A1598&amp;"|"&amp;$C1598)</f>
        <v/>
      </c>
      <c r="R1598" s="21">
        <f>IF($A1598="","",$A1598&amp;"|"&amp;$C1598&amp;"|"&amp;$D1598)</f>
        <v/>
      </c>
      <c r="S1598" s="21">
        <f>IF($A1598="","",IFERROR(INDEX(Offerte!$D$2:$D$200,MATCH($Q1598,Offerte!$L$2:$L$200,0)),0))</f>
        <v/>
      </c>
      <c r="T1598" s="21">
        <f>IF($A1598="","",IFERROR(INDEX(Offerte!$G$2:$G$200,MATCH($Q1598,Offerte!$L$2:$L$200,0)),"NO"))</f>
        <v/>
      </c>
    </row>
    <row r="1599">
      <c r="A1599" s="10">
        <f>IF(Offerte!$A53="","",Offerte!$A53)</f>
        <v/>
      </c>
      <c r="B1599" s="10">
        <f>IF(Offerte!$A53="","",Offerte!$B53)</f>
        <v/>
      </c>
      <c r="C1599" s="10">
        <f>IF(Offerte!$A53="","",Offerte!$C53)</f>
        <v/>
      </c>
      <c r="D1599" s="10" t="inlineStr">
        <is>
          <t>C.3.1</t>
        </is>
      </c>
      <c r="E1599" s="10" t="inlineStr">
        <is>
          <t>C</t>
        </is>
      </c>
      <c r="F1599" s="10" t="inlineStr">
        <is>
          <t>Q</t>
        </is>
      </c>
      <c r="G1599" s="10" t="inlineStr">
        <is>
          <t>higher</t>
        </is>
      </c>
      <c r="H1599" s="10" t="n">
        <v>2</v>
      </c>
      <c r="I1599" s="10" t="inlineStr">
        <is>
          <t>Tasso di copertura del servizio con dispositivi di informazione dinamica a bordo mezzo</t>
        </is>
      </c>
      <c r="J1599" s="20" t="n"/>
      <c r="K1599" s="20" t="n"/>
      <c r="L1599" s="20" t="n"/>
      <c r="M1599" s="20" t="n"/>
      <c r="N1599" s="21">
        <f>IF($A1599="","",IFERROR(VALUE($K1599)/VALUE($L1599),IFERROR(VALUE($J1599),0)))</f>
        <v/>
      </c>
      <c r="O1599" s="21">
        <f>IF($A1599="",0,IF(OR($S1599&lt;&gt;1,COUNTA($J1599:$M1599)=0),0,IF(SUMPRODUCT(MAX(($C$5:$C$6173=$C1599)*($D$5:$D$6173=$D1599)*($S$5:$S$6173=1)*IFERROR($N$5:$N$6173*1,0)))&gt;0,ROUND($H1599*($N1599/SUMPRODUCT(MAX(($C$5:$C$6173=$C1599)*($D$5:$D$6173=$D1599)*($S$5:$S$6173=1)*IFERROR($N$5:$N$6173*1,0)))),4),0)))</f>
        <v/>
      </c>
      <c r="P1599" s="10" t="inlineStr">
        <is>
          <t>Autobus con monitor e indicatori vocali / Autobus totali in offerta, incluse scorte</t>
        </is>
      </c>
      <c r="Q1599" s="21">
        <f>IF($A1599="","",$A1599&amp;"|"&amp;$C1599)</f>
        <v/>
      </c>
      <c r="R1599" s="21">
        <f>IF($A1599="","",$A1599&amp;"|"&amp;$C1599&amp;"|"&amp;$D1599)</f>
        <v/>
      </c>
      <c r="S1599" s="21">
        <f>IF($A1599="","",IFERROR(INDEX(Offerte!$D$2:$D$200,MATCH($Q1599,Offerte!$L$2:$L$200,0)),0))</f>
        <v/>
      </c>
      <c r="T1599" s="21">
        <f>IF($A1599="","",IFERROR(INDEX(Offerte!$G$2:$G$200,MATCH($Q1599,Offerte!$L$2:$L$200,0)),"NO"))</f>
        <v/>
      </c>
    </row>
    <row r="1600">
      <c r="A1600" s="10">
        <f>IF(Offerte!$A53="","",Offerte!$A53)</f>
        <v/>
      </c>
      <c r="B1600" s="10">
        <f>IF(Offerte!$A53="","",Offerte!$B53)</f>
        <v/>
      </c>
      <c r="C1600" s="10">
        <f>IF(Offerte!$A53="","",Offerte!$C53)</f>
        <v/>
      </c>
      <c r="D1600" s="10" t="inlineStr">
        <is>
          <t>C.3.2</t>
        </is>
      </c>
      <c r="E1600" s="10" t="inlineStr">
        <is>
          <t>C</t>
        </is>
      </c>
      <c r="F1600" s="10" t="inlineStr">
        <is>
          <t>T</t>
        </is>
      </c>
      <c r="G1600" s="10" t="inlineStr">
        <is>
          <t>tabular</t>
        </is>
      </c>
      <c r="H1600" s="10" t="n">
        <v>2</v>
      </c>
      <c r="I1600" s="10" t="inlineStr">
        <is>
          <t>Informazioni a bordo su coincidenze ai nodi</t>
        </is>
      </c>
      <c r="J1600" s="20" t="n"/>
      <c r="K1600" s="20" t="n"/>
      <c r="L1600" s="20" t="n"/>
      <c r="M1600" s="20" t="n"/>
      <c r="N1600" s="21">
        <f>IF($A1600="","",IF(IFERROR(VALUE($M1600),0)=1,1,0))</f>
        <v/>
      </c>
      <c r="O1600" s="21">
        <f>IF($A1600="",0,IF(OR($S1600&lt;&gt;1,COUNTA($J1600:$M1600)=0),0,IF(AND($N1600=1,IFERROR(SUMIFS($N$5:$N$6173,$Q$5:$Q$6173,$Q1600,$D$5:$D$6173,"C.3.1"),0)&gt;=0.5),$H1600,0)))</f>
        <v/>
      </c>
      <c r="P1600" s="10" t="inlineStr">
        <is>
          <t>Dipende da C.3.1 &gt;= 0.5</t>
        </is>
      </c>
      <c r="Q1600" s="21">
        <f>IF($A1600="","",$A1600&amp;"|"&amp;$C1600)</f>
        <v/>
      </c>
      <c r="R1600" s="21">
        <f>IF($A1600="","",$A1600&amp;"|"&amp;$C1600&amp;"|"&amp;$D1600)</f>
        <v/>
      </c>
      <c r="S1600" s="21">
        <f>IF($A1600="","",IFERROR(INDEX(Offerte!$D$2:$D$200,MATCH($Q1600,Offerte!$L$2:$L$200,0)),0))</f>
        <v/>
      </c>
      <c r="T1600" s="21">
        <f>IF($A1600="","",IFERROR(INDEX(Offerte!$G$2:$G$200,MATCH($Q1600,Offerte!$L$2:$L$200,0)),"NO"))</f>
        <v/>
      </c>
    </row>
    <row r="1601">
      <c r="A1601" s="10">
        <f>IF(Offerte!$A53="","",Offerte!$A53)</f>
        <v/>
      </c>
      <c r="B1601" s="10">
        <f>IF(Offerte!$A53="","",Offerte!$B53)</f>
        <v/>
      </c>
      <c r="C1601" s="10">
        <f>IF(Offerte!$A53="","",Offerte!$C53)</f>
        <v/>
      </c>
      <c r="D1601" s="10" t="inlineStr">
        <is>
          <t>D.1.1</t>
        </is>
      </c>
      <c r="E1601" s="10" t="inlineStr">
        <is>
          <t>D</t>
        </is>
      </c>
      <c r="F1601" s="10" t="inlineStr">
        <is>
          <t>Q</t>
        </is>
      </c>
      <c r="G1601" s="10" t="inlineStr">
        <is>
          <t>higher</t>
        </is>
      </c>
      <c r="H1601" s="10" t="n">
        <v>3</v>
      </c>
      <c r="I1601" s="10" t="inlineStr">
        <is>
          <t>Installazione di pensiline</t>
        </is>
      </c>
      <c r="J1601" s="20" t="n"/>
      <c r="K1601" s="20" t="n"/>
      <c r="L1601" s="20" t="n"/>
      <c r="M1601" s="20" t="n"/>
      <c r="N1601" s="21">
        <f>IF($A1601="","",IFERROR(VALUE($J1601),0))</f>
        <v/>
      </c>
      <c r="O1601" s="21">
        <f>IF($A1601="",0,IF(OR($S1601&lt;&gt;1,COUNTA($J1601:$M1601)=0),0,IF(SUMPRODUCT(MAX(($C$5:$C$6173=$C1601)*($D$5:$D$6173=$D1601)*($S$5:$S$6173=1)*IFERROR($N$5:$N$6173*1,0)))&gt;0,ROUND($H1601*($N1601/SUMPRODUCT(MAX(($C$5:$C$6173=$C1601)*($D$5:$D$6173=$D1601)*($S$5:$S$6173=1)*IFERROR($N$5:$N$6173*1,0)))),4),0)))</f>
        <v/>
      </c>
      <c r="P1601" s="10" t="inlineStr">
        <is>
          <t>fermate</t>
        </is>
      </c>
      <c r="Q1601" s="21">
        <f>IF($A1601="","",$A1601&amp;"|"&amp;$C1601)</f>
        <v/>
      </c>
      <c r="R1601" s="21">
        <f>IF($A1601="","",$A1601&amp;"|"&amp;$C1601&amp;"|"&amp;$D1601)</f>
        <v/>
      </c>
      <c r="S1601" s="21">
        <f>IF($A1601="","",IFERROR(INDEX(Offerte!$D$2:$D$200,MATCH($Q1601,Offerte!$L$2:$L$200,0)),0))</f>
        <v/>
      </c>
      <c r="T1601" s="21">
        <f>IF($A1601="","",IFERROR(INDEX(Offerte!$G$2:$G$200,MATCH($Q1601,Offerte!$L$2:$L$200,0)),"NO"))</f>
        <v/>
      </c>
    </row>
    <row r="1602">
      <c r="A1602" s="10">
        <f>IF(Offerte!$A53="","",Offerte!$A53)</f>
        <v/>
      </c>
      <c r="B1602" s="10">
        <f>IF(Offerte!$A53="","",Offerte!$B53)</f>
        <v/>
      </c>
      <c r="C1602" s="10">
        <f>IF(Offerte!$A53="","",Offerte!$C53)</f>
        <v/>
      </c>
      <c r="D1602" s="10" t="inlineStr">
        <is>
          <t>D.1.2</t>
        </is>
      </c>
      <c r="E1602" s="10" t="inlineStr">
        <is>
          <t>D</t>
        </is>
      </c>
      <c r="F1602" s="10" t="inlineStr">
        <is>
          <t>Q</t>
        </is>
      </c>
      <c r="G1602" s="10" t="inlineStr">
        <is>
          <t>higher</t>
        </is>
      </c>
      <c r="H1602" s="10" t="n">
        <v>3</v>
      </c>
      <c r="I1602" s="10" t="inlineStr">
        <is>
          <t>Installazione di paline di fermata conformi alla DGR 581/2023</t>
        </is>
      </c>
      <c r="J1602" s="20" t="n"/>
      <c r="K1602" s="20" t="n"/>
      <c r="L1602" s="20" t="n"/>
      <c r="M1602" s="20" t="n"/>
      <c r="N1602" s="21">
        <f>IF($A1602="","",IFERROR(VALUE($J1602),0))</f>
        <v/>
      </c>
      <c r="O1602" s="21">
        <f>IF($A1602="",0,IF(OR($S1602&lt;&gt;1,COUNTA($J1602:$M1602)=0),0,IF(SUMPRODUCT(MAX(($C$5:$C$6173=$C1602)*($D$5:$D$6173=$D1602)*($S$5:$S$6173=1)*IFERROR($N$5:$N$6173*1,0)))&gt;0,ROUND($H1602*($N1602/SUMPRODUCT(MAX(($C$5:$C$6173=$C1602)*($D$5:$D$6173=$D1602)*($S$5:$S$6173=1)*IFERROR($N$5:$N$6173*1,0)))),4),0)))</f>
        <v/>
      </c>
      <c r="P1602" s="10" t="inlineStr">
        <is>
          <t>fermate</t>
        </is>
      </c>
      <c r="Q1602" s="21">
        <f>IF($A1602="","",$A1602&amp;"|"&amp;$C1602)</f>
        <v/>
      </c>
      <c r="R1602" s="21">
        <f>IF($A1602="","",$A1602&amp;"|"&amp;$C1602&amp;"|"&amp;$D1602)</f>
        <v/>
      </c>
      <c r="S1602" s="21">
        <f>IF($A1602="","",IFERROR(INDEX(Offerte!$D$2:$D$200,MATCH($Q1602,Offerte!$L$2:$L$200,0)),0))</f>
        <v/>
      </c>
      <c r="T1602" s="21">
        <f>IF($A1602="","",IFERROR(INDEX(Offerte!$G$2:$G$200,MATCH($Q1602,Offerte!$L$2:$L$200,0)),"NO"))</f>
        <v/>
      </c>
    </row>
    <row r="1603">
      <c r="A1603" s="10">
        <f>IF(Offerte!$A53="","",Offerte!$A53)</f>
        <v/>
      </c>
      <c r="B1603" s="10">
        <f>IF(Offerte!$A53="","",Offerte!$B53)</f>
        <v/>
      </c>
      <c r="C1603" s="10">
        <f>IF(Offerte!$A53="","",Offerte!$C53)</f>
        <v/>
      </c>
      <c r="D1603" s="10" t="inlineStr">
        <is>
          <t>D.1.3</t>
        </is>
      </c>
      <c r="E1603" s="10" t="inlineStr">
        <is>
          <t>D</t>
        </is>
      </c>
      <c r="F1603" s="10" t="inlineStr">
        <is>
          <t>Q</t>
        </is>
      </c>
      <c r="G1603" s="10" t="inlineStr">
        <is>
          <t>higher</t>
        </is>
      </c>
      <c r="H1603" s="10" t="n">
        <v>2</v>
      </c>
      <c r="I1603" s="10" t="inlineStr">
        <is>
          <t>Display informativi connessi alle fermate</t>
        </is>
      </c>
      <c r="J1603" s="20" t="n"/>
      <c r="K1603" s="20" t="n"/>
      <c r="L1603" s="20" t="n"/>
      <c r="M1603" s="20" t="n"/>
      <c r="N1603" s="21">
        <f>IF($A1603="","",IFERROR(VALUE($J1603),0))</f>
        <v/>
      </c>
      <c r="O1603" s="21">
        <f>IF($A1603="",0,IF(OR($S1603&lt;&gt;1,COUNTA($J1603:$M1603)=0),0,IF(SUMPRODUCT(MAX(($C$5:$C$6173=$C1603)*($D$5:$D$6173=$D1603)*($S$5:$S$6173=1)*IFERROR($N$5:$N$6173*1,0)))&gt;0,ROUND($H1603*($N1603/SUMPRODUCT(MAX(($C$5:$C$6173=$C1603)*($D$5:$D$6173=$D1603)*($S$5:$S$6173=1)*IFERROR($N$5:$N$6173*1,0)))),4),0)))</f>
        <v/>
      </c>
      <c r="P1603" s="10" t="inlineStr">
        <is>
          <t>fermate</t>
        </is>
      </c>
      <c r="Q1603" s="21">
        <f>IF($A1603="","",$A1603&amp;"|"&amp;$C1603)</f>
        <v/>
      </c>
      <c r="R1603" s="21">
        <f>IF($A1603="","",$A1603&amp;"|"&amp;$C1603&amp;"|"&amp;$D1603)</f>
        <v/>
      </c>
      <c r="S1603" s="21">
        <f>IF($A1603="","",IFERROR(INDEX(Offerte!$D$2:$D$200,MATCH($Q1603,Offerte!$L$2:$L$200,0)),0))</f>
        <v/>
      </c>
      <c r="T1603" s="21">
        <f>IF($A1603="","",IFERROR(INDEX(Offerte!$G$2:$G$200,MATCH($Q1603,Offerte!$L$2:$L$200,0)),"NO"))</f>
        <v/>
      </c>
    </row>
    <row r="1604">
      <c r="A1604" s="10">
        <f>IF(Offerte!$A53="","",Offerte!$A53)</f>
        <v/>
      </c>
      <c r="B1604" s="10">
        <f>IF(Offerte!$A53="","",Offerte!$B53)</f>
        <v/>
      </c>
      <c r="C1604" s="10">
        <f>IF(Offerte!$A53="","",Offerte!$C53)</f>
        <v/>
      </c>
      <c r="D1604" s="10" t="inlineStr">
        <is>
          <t>D.2.1</t>
        </is>
      </c>
      <c r="E1604" s="10" t="inlineStr">
        <is>
          <t>D</t>
        </is>
      </c>
      <c r="F1604" s="10" t="inlineStr">
        <is>
          <t>Q</t>
        </is>
      </c>
      <c r="G1604" s="10" t="inlineStr">
        <is>
          <t>higher</t>
        </is>
      </c>
      <c r="H1604" s="10" t="n">
        <v>2</v>
      </c>
      <c r="I1604" s="10" t="inlineStr">
        <is>
          <t>Segnali tattili Loges-Vet-Evolution</t>
        </is>
      </c>
      <c r="J1604" s="20" t="n"/>
      <c r="K1604" s="20" t="n"/>
      <c r="L1604" s="20" t="n"/>
      <c r="M1604" s="20" t="n"/>
      <c r="N1604" s="21">
        <f>IF($A1604="","",IFERROR(VALUE($J1604),0))</f>
        <v/>
      </c>
      <c r="O1604" s="21">
        <f>IF($A1604="",0,IF(OR($S1604&lt;&gt;1,COUNTA($J1604:$M1604)=0),0,IF(SUMPRODUCT(MAX(($C$5:$C$6173=$C1604)*($D$5:$D$6173=$D1604)*($S$5:$S$6173=1)*IFERROR($N$5:$N$6173*1,0)))&gt;0,ROUND($H1604*($N1604/SUMPRODUCT(MAX(($C$5:$C$6173=$C1604)*($D$5:$D$6173=$D1604)*($S$5:$S$6173=1)*IFERROR($N$5:$N$6173*1,0)))),4),0)))</f>
        <v/>
      </c>
      <c r="P1604" s="10" t="inlineStr">
        <is>
          <t>fermate</t>
        </is>
      </c>
      <c r="Q1604" s="21">
        <f>IF($A1604="","",$A1604&amp;"|"&amp;$C1604)</f>
        <v/>
      </c>
      <c r="R1604" s="21">
        <f>IF($A1604="","",$A1604&amp;"|"&amp;$C1604&amp;"|"&amp;$D1604)</f>
        <v/>
      </c>
      <c r="S1604" s="21">
        <f>IF($A1604="","",IFERROR(INDEX(Offerte!$D$2:$D$200,MATCH($Q1604,Offerte!$L$2:$L$200,0)),0))</f>
        <v/>
      </c>
      <c r="T1604" s="21">
        <f>IF($A1604="","",IFERROR(INDEX(Offerte!$G$2:$G$200,MATCH($Q1604,Offerte!$L$2:$L$200,0)),"NO"))</f>
        <v/>
      </c>
    </row>
    <row r="1605">
      <c r="A1605" s="10">
        <f>IF(Offerte!$A53="","",Offerte!$A53)</f>
        <v/>
      </c>
      <c r="B1605" s="10">
        <f>IF(Offerte!$A53="","",Offerte!$B53)</f>
        <v/>
      </c>
      <c r="C1605" s="10">
        <f>IF(Offerte!$A53="","",Offerte!$C53)</f>
        <v/>
      </c>
      <c r="D1605" s="10" t="inlineStr">
        <is>
          <t>E.1.1</t>
        </is>
      </c>
      <c r="E1605" s="10" t="inlineStr">
        <is>
          <t>E</t>
        </is>
      </c>
      <c r="F1605" s="10" t="inlineStr">
        <is>
          <t>T</t>
        </is>
      </c>
      <c r="G1605" s="10" t="inlineStr">
        <is>
          <t>tabular</t>
        </is>
      </c>
      <c r="H1605" s="10" t="n">
        <v>2</v>
      </c>
      <c r="I1605" s="10" t="inlineStr">
        <is>
          <t>Mobile app con travel planner PRM</t>
        </is>
      </c>
      <c r="J1605" s="20" t="n"/>
      <c r="K1605" s="20" t="n"/>
      <c r="L1605" s="20" t="n"/>
      <c r="M1605" s="20" t="n"/>
      <c r="N1605" s="21">
        <f>IF($A1605="","",IF(IFERROR(VALUE($M1605),0)=1,1,0))</f>
        <v/>
      </c>
      <c r="O1605" s="21">
        <f>IF($A1605="",0,IF(OR($S1605&lt;&gt;1,COUNTA($J1605:$M1605)=0),0,IF($N1605=1,$H1605,0)))</f>
        <v/>
      </c>
      <c r="P1605" s="10" t="inlineStr">
        <is>
          <t>sì/no</t>
        </is>
      </c>
      <c r="Q1605" s="21">
        <f>IF($A1605="","",$A1605&amp;"|"&amp;$C1605)</f>
        <v/>
      </c>
      <c r="R1605" s="21">
        <f>IF($A1605="","",$A1605&amp;"|"&amp;$C1605&amp;"|"&amp;$D1605)</f>
        <v/>
      </c>
      <c r="S1605" s="21">
        <f>IF($A1605="","",IFERROR(INDEX(Offerte!$D$2:$D$200,MATCH($Q1605,Offerte!$L$2:$L$200,0)),0))</f>
        <v/>
      </c>
      <c r="T1605" s="21">
        <f>IF($A1605="","",IFERROR(INDEX(Offerte!$G$2:$G$200,MATCH($Q1605,Offerte!$L$2:$L$200,0)),"NO"))</f>
        <v/>
      </c>
    </row>
    <row r="1606">
      <c r="A1606" s="10">
        <f>IF(Offerte!$A53="","",Offerte!$A53)</f>
        <v/>
      </c>
      <c r="B1606" s="10">
        <f>IF(Offerte!$A53="","",Offerte!$B53)</f>
        <v/>
      </c>
      <c r="C1606" s="10">
        <f>IF(Offerte!$A53="","",Offerte!$C53)</f>
        <v/>
      </c>
      <c r="D1606" s="10" t="inlineStr">
        <is>
          <t>E.2.1</t>
        </is>
      </c>
      <c r="E1606" s="10" t="inlineStr">
        <is>
          <t>E</t>
        </is>
      </c>
      <c r="F1606" s="10" t="inlineStr">
        <is>
          <t>D</t>
        </is>
      </c>
      <c r="G1606" s="10" t="inlineStr">
        <is>
          <t>discretionary</t>
        </is>
      </c>
      <c r="H1606" s="10" t="n">
        <v>2</v>
      </c>
      <c r="I1606" s="10" t="inlineStr">
        <is>
          <t>Altre azioni informative e rapporti con gli utenti</t>
        </is>
      </c>
      <c r="J1606" s="20" t="n"/>
      <c r="K1606" s="20" t="n"/>
      <c r="L1606" s="20" t="n"/>
      <c r="M1606" s="20" t="n"/>
      <c r="N1606" s="21">
        <f>IF($A1606="","",MAX(0,MIN(1,IFERROR(VALUE($M1606),0))))</f>
        <v/>
      </c>
      <c r="O1606" s="21">
        <f>IF($A1606="",0,IF(OR($S1606&lt;&gt;1,COUNTA($J1606:$M1606)=0),0,IF(SUMPRODUCT(MAX(($C$5:$C$6173=$C1606)*($D$5:$D$6173=$D1606)*($S$5:$S$6173=1)*IFERROR($N$5:$N$6173*1,0)))&gt;0,ROUND($H1606*($N1606/SUMPRODUCT(MAX(($C$5:$C$6173=$C1606)*($D$5:$D$6173=$D1606)*($S$5:$S$6173=1)*IFERROR($N$5:$N$6173*1,0)))),4),0)))</f>
        <v/>
      </c>
      <c r="P1606" s="10" t="inlineStr">
        <is>
          <t>coeff.</t>
        </is>
      </c>
      <c r="Q1606" s="21">
        <f>IF($A1606="","",$A1606&amp;"|"&amp;$C1606)</f>
        <v/>
      </c>
      <c r="R1606" s="21">
        <f>IF($A1606="","",$A1606&amp;"|"&amp;$C1606&amp;"|"&amp;$D1606)</f>
        <v/>
      </c>
      <c r="S1606" s="21">
        <f>IF($A1606="","",IFERROR(INDEX(Offerte!$D$2:$D$200,MATCH($Q1606,Offerte!$L$2:$L$200,0)),0))</f>
        <v/>
      </c>
      <c r="T1606" s="21">
        <f>IF($A1606="","",IFERROR(INDEX(Offerte!$G$2:$G$200,MATCH($Q1606,Offerte!$L$2:$L$200,0)),"NO"))</f>
        <v/>
      </c>
    </row>
    <row r="1607">
      <c r="A1607" s="10">
        <f>IF(Offerte!$A53="","",Offerte!$A53)</f>
        <v/>
      </c>
      <c r="B1607" s="10">
        <f>IF(Offerte!$A53="","",Offerte!$B53)</f>
        <v/>
      </c>
      <c r="C1607" s="10">
        <f>IF(Offerte!$A53="","",Offerte!$C53)</f>
        <v/>
      </c>
      <c r="D1607" s="10" t="inlineStr">
        <is>
          <t>F.1.1</t>
        </is>
      </c>
      <c r="E1607" s="10" t="inlineStr">
        <is>
          <t>F</t>
        </is>
      </c>
      <c r="F1607" s="10" t="inlineStr">
        <is>
          <t>Q</t>
        </is>
      </c>
      <c r="G1607" s="10" t="inlineStr">
        <is>
          <t>lower</t>
        </is>
      </c>
      <c r="H1607" s="10" t="n">
        <v>7</v>
      </c>
      <c r="I1607" s="10" t="inlineStr">
        <is>
          <t>Performance ambientali del parco mezzi adibito al servizio - I_CEA</t>
        </is>
      </c>
      <c r="J1607" s="20" t="n"/>
      <c r="K1607" s="20" t="n"/>
      <c r="L1607" s="20" t="n"/>
      <c r="M1607" s="20" t="n"/>
      <c r="N1607" s="21">
        <f>IF($A1607="","",IFERROR(VALUE($J1607),0))</f>
        <v/>
      </c>
      <c r="O1607" s="21">
        <f>IF($A1607="",0,IF(OR($S1607&lt;&gt;1,COUNTA($J1607:$M1607)=0),0,IF(AND(IFERROR(AGGREGATE(15,6,$N$5:$N$6173/(($C$5:$C$6173=$C1607)*($D$5:$D$6173=$D1607)*($S$5:$S$6173=1)*($N$5:$N$6173&gt;0)),1),0)&gt;0,$N1607&gt;0),ROUND($H1607*(IFERROR(AGGREGATE(15,6,$N$5:$N$6173/(($C$5:$C$6173=$C1607)*($D$5:$D$6173=$D1607)*($S$5:$S$6173=1)*($N$5:$N$6173&gt;0)),1),0)/$N1607),4),0)))</f>
        <v/>
      </c>
      <c r="P1607" s="10" t="inlineStr">
        <is>
          <t>indice</t>
        </is>
      </c>
      <c r="Q1607" s="21">
        <f>IF($A1607="","",$A1607&amp;"|"&amp;$C1607)</f>
        <v/>
      </c>
      <c r="R1607" s="21">
        <f>IF($A1607="","",$A1607&amp;"|"&amp;$C1607&amp;"|"&amp;$D1607)</f>
        <v/>
      </c>
      <c r="S1607" s="21">
        <f>IF($A1607="","",IFERROR(INDEX(Offerte!$D$2:$D$200,MATCH($Q1607,Offerte!$L$2:$L$200,0)),0))</f>
        <v/>
      </c>
      <c r="T1607" s="21">
        <f>IF($A1607="","",IFERROR(INDEX(Offerte!$G$2:$G$200,MATCH($Q1607,Offerte!$L$2:$L$200,0)),"NO"))</f>
        <v/>
      </c>
    </row>
    <row r="1608">
      <c r="A1608" s="10">
        <f>IF(Offerte!$A53="","",Offerte!$A53)</f>
        <v/>
      </c>
      <c r="B1608" s="10">
        <f>IF(Offerte!$A53="","",Offerte!$B53)</f>
        <v/>
      </c>
      <c r="C1608" s="10">
        <f>IF(Offerte!$A53="","",Offerte!$C53)</f>
        <v/>
      </c>
      <c r="D1608" s="10" t="inlineStr">
        <is>
          <t>F.2.1</t>
        </is>
      </c>
      <c r="E1608" s="10" t="inlineStr">
        <is>
          <t>F</t>
        </is>
      </c>
      <c r="F1608" s="10" t="inlineStr">
        <is>
          <t>Q</t>
        </is>
      </c>
      <c r="G1608" s="10" t="inlineStr">
        <is>
          <t>higher</t>
        </is>
      </c>
      <c r="H1608" s="10" t="n">
        <v>2</v>
      </c>
      <c r="I1608" s="10" t="inlineStr">
        <is>
          <t>Tasso di copertura del servizio con dispositivi ECO-DRIVER</t>
        </is>
      </c>
      <c r="J1608" s="20" t="n"/>
      <c r="K1608" s="20" t="n"/>
      <c r="L1608" s="20" t="n"/>
      <c r="M1608" s="20" t="n"/>
      <c r="N1608" s="21">
        <f>IF($A1608="","",IFERROR(VALUE($K1608)/VALUE($L1608),IFERROR(VALUE($J1608),0)))</f>
        <v/>
      </c>
      <c r="O1608" s="21">
        <f>IF($A1608="",0,IF(OR($S1608&lt;&gt;1,COUNTA($J1608:$M1608)=0),0,IF(SUMPRODUCT(MAX(($C$5:$C$6173=$C1608)*($D$5:$D$6173=$D1608)*($S$5:$S$6173=1)*IFERROR($N$5:$N$6173*1,0)))&gt;0,ROUND($H1608*($N1608/SUMPRODUCT(MAX(($C$5:$C$6173=$C1608)*($D$5:$D$6173=$D1608)*($S$5:$S$6173=1)*IFERROR($N$5:$N$6173*1,0)))),4),0)))</f>
        <v/>
      </c>
      <c r="P1608" s="10" t="inlineStr">
        <is>
          <t>Autobus attrezzati con dispositivi ECO-DRIVER / Autobus totali in offerta, incluse scorte</t>
        </is>
      </c>
      <c r="Q1608" s="21">
        <f>IF($A1608="","",$A1608&amp;"|"&amp;$C1608)</f>
        <v/>
      </c>
      <c r="R1608" s="21">
        <f>IF($A1608="","",$A1608&amp;"|"&amp;$C1608&amp;"|"&amp;$D1608)</f>
        <v/>
      </c>
      <c r="S1608" s="21">
        <f>IF($A1608="","",IFERROR(INDEX(Offerte!$D$2:$D$200,MATCH($Q1608,Offerte!$L$2:$L$200,0)),0))</f>
        <v/>
      </c>
      <c r="T1608" s="21">
        <f>IF($A1608="","",IFERROR(INDEX(Offerte!$G$2:$G$200,MATCH($Q1608,Offerte!$L$2:$L$200,0)),"NO"))</f>
        <v/>
      </c>
    </row>
    <row r="1609">
      <c r="A1609" s="10">
        <f>IF(Offerte!$A53="","",Offerte!$A53)</f>
        <v/>
      </c>
      <c r="B1609" s="10">
        <f>IF(Offerte!$A53="","",Offerte!$B53)</f>
        <v/>
      </c>
      <c r="C1609" s="10">
        <f>IF(Offerte!$A53="","",Offerte!$C53)</f>
        <v/>
      </c>
      <c r="D1609" s="10" t="inlineStr">
        <is>
          <t>F.3.1</t>
        </is>
      </c>
      <c r="E1609" s="10" t="inlineStr">
        <is>
          <t>F</t>
        </is>
      </c>
      <c r="F1609" s="10" t="inlineStr">
        <is>
          <t>Q</t>
        </is>
      </c>
      <c r="G1609" s="10" t="inlineStr">
        <is>
          <t>higher</t>
        </is>
      </c>
      <c r="H1609" s="10" t="n">
        <v>2</v>
      </c>
      <c r="I1609" s="10" t="inlineStr">
        <is>
          <t>Autoproduzione consumi elettrici per trazione</t>
        </is>
      </c>
      <c r="J1609" s="20" t="n"/>
      <c r="K1609" s="20" t="n"/>
      <c r="L1609" s="20" t="n"/>
      <c r="M1609" s="20" t="n"/>
      <c r="N1609" s="21">
        <f>IF($A1609="","",IFERROR(VALUE($J1609),0))</f>
        <v/>
      </c>
      <c r="O1609" s="21">
        <f>IF($A1609="",0,IF(OR($S1609&lt;&gt;1,COUNTA($J1609:$M1609)=0),0,IF(SUMPRODUCT(MAX(($C$5:$C$6173=$C1609)*($D$5:$D$6173=$D1609)*($S$5:$S$6173=1)*IFERROR($N$5:$N$6173*1,0)))&gt;0,ROUND($H1609*($N1609/SUMPRODUCT(MAX(($C$5:$C$6173=$C1609)*($D$5:$D$6173=$D1609)*($S$5:$S$6173=1)*IFERROR($N$5:$N$6173*1,0)))),4),0)))</f>
        <v/>
      </c>
      <c r="P1609" s="10" t="inlineStr">
        <is>
          <t>kWh/anno</t>
        </is>
      </c>
      <c r="Q1609" s="21">
        <f>IF($A1609="","",$A1609&amp;"|"&amp;$C1609)</f>
        <v/>
      </c>
      <c r="R1609" s="21">
        <f>IF($A1609="","",$A1609&amp;"|"&amp;$C1609&amp;"|"&amp;$D1609)</f>
        <v/>
      </c>
      <c r="S1609" s="21">
        <f>IF($A1609="","",IFERROR(INDEX(Offerte!$D$2:$D$200,MATCH($Q1609,Offerte!$L$2:$L$200,0)),0))</f>
        <v/>
      </c>
      <c r="T1609" s="21">
        <f>IF($A1609="","",IFERROR(INDEX(Offerte!$G$2:$G$200,MATCH($Q1609,Offerte!$L$2:$L$200,0)),"NO"))</f>
        <v/>
      </c>
    </row>
    <row r="1610">
      <c r="A1610" s="10">
        <f>IF(Offerte!$A53="","",Offerte!$A53)</f>
        <v/>
      </c>
      <c r="B1610" s="10">
        <f>IF(Offerte!$A53="","",Offerte!$B53)</f>
        <v/>
      </c>
      <c r="C1610" s="10">
        <f>IF(Offerte!$A53="","",Offerte!$C53)</f>
        <v/>
      </c>
      <c r="D1610" s="10" t="inlineStr">
        <is>
          <t>F.4.1</t>
        </is>
      </c>
      <c r="E1610" s="10" t="inlineStr">
        <is>
          <t>F</t>
        </is>
      </c>
      <c r="F1610" s="10" t="inlineStr">
        <is>
          <t>Q</t>
        </is>
      </c>
      <c r="G1610" s="10" t="inlineStr">
        <is>
          <t>soil</t>
        </is>
      </c>
      <c r="H1610" s="10" t="n">
        <v>2</v>
      </c>
      <c r="I1610" s="10" t="inlineStr">
        <is>
          <t>Indice di consumo di suolo</t>
        </is>
      </c>
      <c r="J1610" s="20" t="n"/>
      <c r="K1610" s="20" t="n"/>
      <c r="L1610" s="20" t="n"/>
      <c r="M1610" s="20" t="n"/>
      <c r="N1610" s="21">
        <f>IF($A1610="","",IFERROR(VALUE($J1610),0))</f>
        <v/>
      </c>
      <c r="O1610" s="21">
        <f>IF($A1610="",0,IF(OR($S1610&lt;&gt;1,COUNTA($J1610:$M1610)=0),0,IF($N1610&lt;=0,$H1610,IF(SUMPRODUCT(MAX(($C$5:$C$6173=$C1610)*($D$5:$D$6173=$D1610)*($S$5:$S$6173=1)*IFERROR($N$5:$N$6173*1,0)))&gt;0,ROUND($H1610*((SUMPRODUCT(MAX(($C$5:$C$6173=$C1610)*($D$5:$D$6173=$D1610)*($S$5:$S$6173=1)*IFERROR($N$5:$N$6173*1,0)))-$N1610)/SUMPRODUCT(MAX(($C$5:$C$6173=$C1610)*($D$5:$D$6173=$D1610)*($S$5:$S$6173=1)*IFERROR($N$5:$N$6173*1,0)))),4),0))))</f>
        <v/>
      </c>
      <c r="P1610" s="10" t="inlineStr">
        <is>
          <t>m2</t>
        </is>
      </c>
      <c r="Q1610" s="21">
        <f>IF($A1610="","",$A1610&amp;"|"&amp;$C1610)</f>
        <v/>
      </c>
      <c r="R1610" s="21">
        <f>IF($A1610="","",$A1610&amp;"|"&amp;$C1610&amp;"|"&amp;$D1610)</f>
        <v/>
      </c>
      <c r="S1610" s="21">
        <f>IF($A1610="","",IFERROR(INDEX(Offerte!$D$2:$D$200,MATCH($Q1610,Offerte!$L$2:$L$200,0)),0))</f>
        <v/>
      </c>
      <c r="T1610" s="21">
        <f>IF($A1610="","",IFERROR(INDEX(Offerte!$G$2:$G$200,MATCH($Q1610,Offerte!$L$2:$L$200,0)),"NO"))</f>
        <v/>
      </c>
    </row>
    <row r="1611">
      <c r="A1611" s="10">
        <f>IF(Offerte!$A53="","",Offerte!$A53)</f>
        <v/>
      </c>
      <c r="B1611" s="10">
        <f>IF(Offerte!$A53="","",Offerte!$B53)</f>
        <v/>
      </c>
      <c r="C1611" s="10">
        <f>IF(Offerte!$A53="","",Offerte!$C53)</f>
        <v/>
      </c>
      <c r="D1611" s="10" t="inlineStr">
        <is>
          <t>F.5.1</t>
        </is>
      </c>
      <c r="E1611" s="10" t="inlineStr">
        <is>
          <t>F</t>
        </is>
      </c>
      <c r="F1611" s="10" t="inlineStr">
        <is>
          <t>T</t>
        </is>
      </c>
      <c r="G1611" s="10" t="inlineStr">
        <is>
          <t>tabular</t>
        </is>
      </c>
      <c r="H1611" s="10" t="n">
        <v>1</v>
      </c>
      <c r="I1611" s="10" t="inlineStr">
        <is>
          <t>Rendicontazione di sostenibilità ambientale</t>
        </is>
      </c>
      <c r="J1611" s="20" t="n"/>
      <c r="K1611" s="20" t="n"/>
      <c r="L1611" s="20" t="n"/>
      <c r="M1611" s="20" t="n"/>
      <c r="N1611" s="21">
        <f>IF($A1611="","",IF(IFERROR(VALUE($M1611),0)=1,1,0))</f>
        <v/>
      </c>
      <c r="O1611" s="21">
        <f>IF($A1611="",0,IF(OR($S1611&lt;&gt;1,COUNTA($J1611:$M1611)=0),0,IF($N1611=1,$H1611,0)))</f>
        <v/>
      </c>
      <c r="P1611" s="10" t="inlineStr">
        <is>
          <t>sì/no</t>
        </is>
      </c>
      <c r="Q1611" s="21">
        <f>IF($A1611="","",$A1611&amp;"|"&amp;$C1611)</f>
        <v/>
      </c>
      <c r="R1611" s="21">
        <f>IF($A1611="","",$A1611&amp;"|"&amp;$C1611&amp;"|"&amp;$D1611)</f>
        <v/>
      </c>
      <c r="S1611" s="21">
        <f>IF($A1611="","",IFERROR(INDEX(Offerte!$D$2:$D$200,MATCH($Q1611,Offerte!$L$2:$L$200,0)),0))</f>
        <v/>
      </c>
      <c r="T1611" s="21">
        <f>IF($A1611="","",IFERROR(INDEX(Offerte!$G$2:$G$200,MATCH($Q1611,Offerte!$L$2:$L$200,0)),"NO"))</f>
        <v/>
      </c>
    </row>
    <row r="1612">
      <c r="A1612" s="10">
        <f>IF(Offerte!$A53="","",Offerte!$A53)</f>
        <v/>
      </c>
      <c r="B1612" s="10">
        <f>IF(Offerte!$A53="","",Offerte!$B53)</f>
        <v/>
      </c>
      <c r="C1612" s="10">
        <f>IF(Offerte!$A53="","",Offerte!$C53)</f>
        <v/>
      </c>
      <c r="D1612" s="10" t="inlineStr">
        <is>
          <t>G.1.1</t>
        </is>
      </c>
      <c r="E1612" s="10" t="inlineStr">
        <is>
          <t>G</t>
        </is>
      </c>
      <c r="F1612" s="10" t="inlineStr">
        <is>
          <t>D</t>
        </is>
      </c>
      <c r="G1612" s="10" t="inlineStr">
        <is>
          <t>discretionary</t>
        </is>
      </c>
      <c r="H1612" s="10" t="n">
        <v>2</v>
      </c>
      <c r="I1612" s="10" t="inlineStr">
        <is>
          <t>Qualità del progetto di centrale di controllo aziendale</t>
        </is>
      </c>
      <c r="J1612" s="20" t="n"/>
      <c r="K1612" s="20" t="n"/>
      <c r="L1612" s="20" t="n"/>
      <c r="M1612" s="20" t="n"/>
      <c r="N1612" s="21">
        <f>IF($A1612="","",MAX(0,MIN(1,IFERROR(VALUE($M1612),0))))</f>
        <v/>
      </c>
      <c r="O1612" s="21">
        <f>IF($A1612="",0,IF(OR($S1612&lt;&gt;1,COUNTA($J1612:$M1612)=0),0,IF(SUMPRODUCT(MAX(($C$5:$C$6173=$C1612)*($D$5:$D$6173=$D1612)*($S$5:$S$6173=1)*IFERROR($N$5:$N$6173*1,0)))&gt;0,ROUND($H1612*($N1612/SUMPRODUCT(MAX(($C$5:$C$6173=$C1612)*($D$5:$D$6173=$D1612)*($S$5:$S$6173=1)*IFERROR($N$5:$N$6173*1,0)))),4),0)))</f>
        <v/>
      </c>
      <c r="P1612" s="10" t="inlineStr">
        <is>
          <t>coeff.</t>
        </is>
      </c>
      <c r="Q1612" s="21">
        <f>IF($A1612="","",$A1612&amp;"|"&amp;$C1612)</f>
        <v/>
      </c>
      <c r="R1612" s="21">
        <f>IF($A1612="","",$A1612&amp;"|"&amp;$C1612&amp;"|"&amp;$D1612)</f>
        <v/>
      </c>
      <c r="S1612" s="21">
        <f>IF($A1612="","",IFERROR(INDEX(Offerte!$D$2:$D$200,MATCH($Q1612,Offerte!$L$2:$L$200,0)),0))</f>
        <v/>
      </c>
      <c r="T1612" s="21">
        <f>IF($A1612="","",IFERROR(INDEX(Offerte!$G$2:$G$200,MATCH($Q1612,Offerte!$L$2:$L$200,0)),"NO"))</f>
        <v/>
      </c>
    </row>
    <row r="1613">
      <c r="A1613" s="10">
        <f>IF(Offerte!$A53="","",Offerte!$A53)</f>
        <v/>
      </c>
      <c r="B1613" s="10">
        <f>IF(Offerte!$A53="","",Offerte!$B53)</f>
        <v/>
      </c>
      <c r="C1613" s="10">
        <f>IF(Offerte!$A53="","",Offerte!$C53)</f>
        <v/>
      </c>
      <c r="D1613" s="10" t="inlineStr">
        <is>
          <t>G.2.1</t>
        </is>
      </c>
      <c r="E1613" s="10" t="inlineStr">
        <is>
          <t>G</t>
        </is>
      </c>
      <c r="F1613" s="10" t="inlineStr">
        <is>
          <t>T</t>
        </is>
      </c>
      <c r="G1613" s="10" t="inlineStr">
        <is>
          <t>tabular</t>
        </is>
      </c>
      <c r="H1613" s="10" t="n">
        <v>1</v>
      </c>
      <c r="I1613" s="10" t="inlineStr">
        <is>
          <t>Certificazione ISO 45001</t>
        </is>
      </c>
      <c r="J1613" s="20" t="n"/>
      <c r="K1613" s="20" t="n"/>
      <c r="L1613" s="20" t="n"/>
      <c r="M1613" s="20" t="n"/>
      <c r="N1613" s="21">
        <f>IF($A1613="","",IF(IFERROR(VALUE($M1613),0)=1,1,0))</f>
        <v/>
      </c>
      <c r="O1613" s="21">
        <f>IF($A1613="",0,IF(OR($S1613&lt;&gt;1,COUNTA($J1613:$M1613)=0),0,IF($N1613=1,$H1613,0)))</f>
        <v/>
      </c>
      <c r="P1613" s="10" t="inlineStr">
        <is>
          <t>sì/no</t>
        </is>
      </c>
      <c r="Q1613" s="21">
        <f>IF($A1613="","",$A1613&amp;"|"&amp;$C1613)</f>
        <v/>
      </c>
      <c r="R1613" s="21">
        <f>IF($A1613="","",$A1613&amp;"|"&amp;$C1613&amp;"|"&amp;$D1613)</f>
        <v/>
      </c>
      <c r="S1613" s="21">
        <f>IF($A1613="","",IFERROR(INDEX(Offerte!$D$2:$D$200,MATCH($Q1613,Offerte!$L$2:$L$200,0)),0))</f>
        <v/>
      </c>
      <c r="T1613" s="21">
        <f>IF($A1613="","",IFERROR(INDEX(Offerte!$G$2:$G$200,MATCH($Q1613,Offerte!$L$2:$L$200,0)),"NO"))</f>
        <v/>
      </c>
    </row>
    <row r="1614">
      <c r="A1614" s="10">
        <f>IF(Offerte!$A53="","",Offerte!$A53)</f>
        <v/>
      </c>
      <c r="B1614" s="10">
        <f>IF(Offerte!$A53="","",Offerte!$B53)</f>
        <v/>
      </c>
      <c r="C1614" s="10">
        <f>IF(Offerte!$A53="","",Offerte!$C53)</f>
        <v/>
      </c>
      <c r="D1614" s="10" t="inlineStr">
        <is>
          <t>G.3.1</t>
        </is>
      </c>
      <c r="E1614" s="10" t="inlineStr">
        <is>
          <t>G</t>
        </is>
      </c>
      <c r="F1614" s="10" t="inlineStr">
        <is>
          <t>T</t>
        </is>
      </c>
      <c r="G1614" s="10" t="inlineStr">
        <is>
          <t>tabular</t>
        </is>
      </c>
      <c r="H1614" s="10" t="n">
        <v>1</v>
      </c>
      <c r="I1614" s="10" t="inlineStr">
        <is>
          <t>Certificazioni di responsabilità sociale</t>
        </is>
      </c>
      <c r="J1614" s="20" t="n"/>
      <c r="K1614" s="20" t="n"/>
      <c r="L1614" s="20" t="n"/>
      <c r="M1614" s="20" t="n"/>
      <c r="N1614" s="21">
        <f>IF($A1614="","",IF(IFERROR(VALUE($M1614),0)=1,1,0))</f>
        <v/>
      </c>
      <c r="O1614" s="21">
        <f>IF($A1614="",0,IF(OR($S1614&lt;&gt;1,COUNTA($J1614:$M1614)=0),0,IF($N1614=1,$H1614,0)))</f>
        <v/>
      </c>
      <c r="P1614" s="10" t="inlineStr">
        <is>
          <t>sì/no</t>
        </is>
      </c>
      <c r="Q1614" s="21">
        <f>IF($A1614="","",$A1614&amp;"|"&amp;$C1614)</f>
        <v/>
      </c>
      <c r="R1614" s="21">
        <f>IF($A1614="","",$A1614&amp;"|"&amp;$C1614&amp;"|"&amp;$D1614)</f>
        <v/>
      </c>
      <c r="S1614" s="21">
        <f>IF($A1614="","",IFERROR(INDEX(Offerte!$D$2:$D$200,MATCH($Q1614,Offerte!$L$2:$L$200,0)),0))</f>
        <v/>
      </c>
      <c r="T1614" s="21">
        <f>IF($A1614="","",IFERROR(INDEX(Offerte!$G$2:$G$200,MATCH($Q1614,Offerte!$L$2:$L$200,0)),"NO"))</f>
        <v/>
      </c>
    </row>
    <row r="1615">
      <c r="A1615" s="10">
        <f>IF(Offerte!$A53="","",Offerte!$A53)</f>
        <v/>
      </c>
      <c r="B1615" s="10">
        <f>IF(Offerte!$A53="","",Offerte!$B53)</f>
        <v/>
      </c>
      <c r="C1615" s="10">
        <f>IF(Offerte!$A53="","",Offerte!$C53)</f>
        <v/>
      </c>
      <c r="D1615" s="10" t="inlineStr">
        <is>
          <t>G.4.1</t>
        </is>
      </c>
      <c r="E1615" s="10" t="inlineStr">
        <is>
          <t>G</t>
        </is>
      </c>
      <c r="F1615" s="10" t="inlineStr">
        <is>
          <t>D</t>
        </is>
      </c>
      <c r="G1615" s="10" t="inlineStr">
        <is>
          <t>discretionary</t>
        </is>
      </c>
      <c r="H1615" s="10" t="n">
        <v>2</v>
      </c>
      <c r="I1615" s="10" t="inlineStr">
        <is>
          <t>Qualità del piano di formazione del personale</t>
        </is>
      </c>
      <c r="J1615" s="20" t="n"/>
      <c r="K1615" s="20" t="n"/>
      <c r="L1615" s="20" t="n"/>
      <c r="M1615" s="20" t="n"/>
      <c r="N1615" s="21">
        <f>IF($A1615="","",MAX(0,MIN(1,IFERROR(VALUE($M1615),0))))</f>
        <v/>
      </c>
      <c r="O1615" s="21">
        <f>IF($A1615="",0,IF(OR($S1615&lt;&gt;1,COUNTA($J1615:$M1615)=0),0,IF(SUMPRODUCT(MAX(($C$5:$C$6173=$C1615)*($D$5:$D$6173=$D1615)*($S$5:$S$6173=1)*IFERROR($N$5:$N$6173*1,0)))&gt;0,ROUND($H1615*($N1615/SUMPRODUCT(MAX(($C$5:$C$6173=$C1615)*($D$5:$D$6173=$D1615)*($S$5:$S$6173=1)*IFERROR($N$5:$N$6173*1,0)))),4),0)))</f>
        <v/>
      </c>
      <c r="P1615" s="10" t="inlineStr">
        <is>
          <t>coeff.</t>
        </is>
      </c>
      <c r="Q1615" s="21">
        <f>IF($A1615="","",$A1615&amp;"|"&amp;$C1615)</f>
        <v/>
      </c>
      <c r="R1615" s="21">
        <f>IF($A1615="","",$A1615&amp;"|"&amp;$C1615&amp;"|"&amp;$D1615)</f>
        <v/>
      </c>
      <c r="S1615" s="21">
        <f>IF($A1615="","",IFERROR(INDEX(Offerte!$D$2:$D$200,MATCH($Q1615,Offerte!$L$2:$L$200,0)),0))</f>
        <v/>
      </c>
      <c r="T1615" s="21">
        <f>IF($A1615="","",IFERROR(INDEX(Offerte!$G$2:$G$200,MATCH($Q1615,Offerte!$L$2:$L$200,0)),"NO"))</f>
        <v/>
      </c>
    </row>
    <row r="1616">
      <c r="A1616" s="10">
        <f>IF(Offerte!$A53="","",Offerte!$A53)</f>
        <v/>
      </c>
      <c r="B1616" s="10">
        <f>IF(Offerte!$A53="","",Offerte!$B53)</f>
        <v/>
      </c>
      <c r="C1616" s="10">
        <f>IF(Offerte!$A53="","",Offerte!$C53)</f>
        <v/>
      </c>
      <c r="D1616" s="10" t="inlineStr">
        <is>
          <t>G.5.1</t>
        </is>
      </c>
      <c r="E1616" s="10" t="inlineStr">
        <is>
          <t>G</t>
        </is>
      </c>
      <c r="F1616" s="10" t="inlineStr">
        <is>
          <t>T</t>
        </is>
      </c>
      <c r="G1616" s="10" t="inlineStr">
        <is>
          <t>tabular</t>
        </is>
      </c>
      <c r="H1616" s="10" t="n">
        <v>1</v>
      </c>
      <c r="I1616" s="10" t="inlineStr">
        <is>
          <t>Impegno al mantenimento delle garanzie del contratto di secondo livello del gestore uscente</t>
        </is>
      </c>
      <c r="J1616" s="20" t="n"/>
      <c r="K1616" s="20" t="n"/>
      <c r="L1616" s="20" t="n"/>
      <c r="M1616" s="20" t="n"/>
      <c r="N1616" s="21">
        <f>IF($A1616="","",IF(IFERROR(VALUE($M1616),0)=1,1,0))</f>
        <v/>
      </c>
      <c r="O1616" s="21">
        <f>IF($A1616="",0,IF(OR($S1616&lt;&gt;1,COUNTA($J1616:$M1616)=0),0,IF($N1616=1,$H1616,0)))</f>
        <v/>
      </c>
      <c r="P1616" s="10" t="inlineStr">
        <is>
          <t>sì/no</t>
        </is>
      </c>
      <c r="Q1616" s="21">
        <f>IF($A1616="","",$A1616&amp;"|"&amp;$C1616)</f>
        <v/>
      </c>
      <c r="R1616" s="21">
        <f>IF($A1616="","",$A1616&amp;"|"&amp;$C1616&amp;"|"&amp;$D1616)</f>
        <v/>
      </c>
      <c r="S1616" s="21">
        <f>IF($A1616="","",IFERROR(INDEX(Offerte!$D$2:$D$200,MATCH($Q1616,Offerte!$L$2:$L$200,0)),0))</f>
        <v/>
      </c>
      <c r="T1616" s="21">
        <f>IF($A1616="","",IFERROR(INDEX(Offerte!$G$2:$G$200,MATCH($Q1616,Offerte!$L$2:$L$200,0)),"NO"))</f>
        <v/>
      </c>
    </row>
    <row r="1617">
      <c r="A1617" s="10">
        <f>IF(Offerte!$A54="","",Offerte!$A54)</f>
        <v/>
      </c>
      <c r="B1617" s="10">
        <f>IF(Offerte!$A54="","",Offerte!$B54)</f>
        <v/>
      </c>
      <c r="C1617" s="10">
        <f>IF(Offerte!$A54="","",Offerte!$C54)</f>
        <v/>
      </c>
      <c r="D1617" s="10" t="inlineStr">
        <is>
          <t>A.1.1</t>
        </is>
      </c>
      <c r="E1617" s="10" t="inlineStr">
        <is>
          <t>A</t>
        </is>
      </c>
      <c r="F1617" s="10" t="inlineStr">
        <is>
          <t>Q</t>
        </is>
      </c>
      <c r="G1617" s="10" t="inlineStr">
        <is>
          <t>higher</t>
        </is>
      </c>
      <c r="H1617" s="10" t="n">
        <v>3</v>
      </c>
      <c r="I1617" s="10" t="inlineStr">
        <is>
          <t>Tasso aggiuntivo di corse controllate</t>
        </is>
      </c>
      <c r="J1617" s="20" t="n"/>
      <c r="K1617" s="20" t="n"/>
      <c r="L1617" s="20" t="n"/>
      <c r="M1617" s="20" t="n"/>
      <c r="N1617" s="21">
        <f>IF($A1617="","",IFERROR(VALUE($K1617)/VALUE($L1617)*100,IFERROR(VALUE($J1617),0)))</f>
        <v/>
      </c>
      <c r="O1617" s="21">
        <f>IF($A1617="",0,IF(OR($S1617&lt;&gt;1,COUNTA($J1617:$M1617)=0),0,IF(SUMPRODUCT(MAX(($C$5:$C$6173=$C1617)*($D$5:$D$6173=$D1617)*($S$5:$S$6173=1)*IFERROR($N$5:$N$6173*1,0)))&gt;0,ROUND($H1617*($N1617/SUMPRODUCT(MAX(($C$5:$C$6173=$C1617)*($D$5:$D$6173=$D1617)*($S$5:$S$6173=1)*IFERROR($N$5:$N$6173*1,0)))),4),0)))</f>
        <v/>
      </c>
      <c r="P1617" s="10" t="inlineStr">
        <is>
          <t>Corse controllate annue / Corse programmate annue</t>
        </is>
      </c>
      <c r="Q1617" s="21">
        <f>IF($A1617="","",$A1617&amp;"|"&amp;$C1617)</f>
        <v/>
      </c>
      <c r="R1617" s="21">
        <f>IF($A1617="","",$A1617&amp;"|"&amp;$C1617&amp;"|"&amp;$D1617)</f>
        <v/>
      </c>
      <c r="S1617" s="21">
        <f>IF($A1617="","",IFERROR(INDEX(Offerte!$D$2:$D$200,MATCH($Q1617,Offerte!$L$2:$L$200,0)),0))</f>
        <v/>
      </c>
      <c r="T1617" s="21">
        <f>IF($A1617="","",IFERROR(INDEX(Offerte!$G$2:$G$200,MATCH($Q1617,Offerte!$L$2:$L$200,0)),"NO"))</f>
        <v/>
      </c>
    </row>
    <row r="1618">
      <c r="A1618" s="10">
        <f>IF(Offerte!$A54="","",Offerte!$A54)</f>
        <v/>
      </c>
      <c r="B1618" s="10">
        <f>IF(Offerte!$A54="","",Offerte!$B54)</f>
        <v/>
      </c>
      <c r="C1618" s="10">
        <f>IF(Offerte!$A54="","",Offerte!$C54)</f>
        <v/>
      </c>
      <c r="D1618" s="10" t="inlineStr">
        <is>
          <t>A.1.2</t>
        </is>
      </c>
      <c r="E1618" s="10" t="inlineStr">
        <is>
          <t>A</t>
        </is>
      </c>
      <c r="F1618" s="10" t="inlineStr">
        <is>
          <t>Q</t>
        </is>
      </c>
      <c r="G1618" s="10" t="inlineStr">
        <is>
          <t>higher</t>
        </is>
      </c>
      <c r="H1618" s="10" t="n">
        <v>4</v>
      </c>
      <c r="I1618" s="10" t="inlineStr">
        <is>
          <t>Numero aggiuntivo di passeggeri controllati</t>
        </is>
      </c>
      <c r="J1618" s="20" t="n"/>
      <c r="K1618" s="20" t="n"/>
      <c r="L1618" s="20" t="n"/>
      <c r="M1618" s="20" t="n"/>
      <c r="N1618" s="21">
        <f>IF($A1618="","",IFERROR(VALUE($J1618),0))</f>
        <v/>
      </c>
      <c r="O1618" s="21">
        <f>IF($A1618="",0,IF(OR($S1618&lt;&gt;1,COUNTA($J1618:$M1618)=0),0,IF(SUMPRODUCT(MAX(($C$5:$C$6173=$C1618)*($D$5:$D$6173=$D1618)*($S$5:$S$6173=1)*IFERROR($N$5:$N$6173*1,0)))&gt;0,ROUND($H1618*($N1618/SUMPRODUCT(MAX(($C$5:$C$6173=$C1618)*($D$5:$D$6173=$D1618)*($S$5:$S$6173=1)*IFERROR($N$5:$N$6173*1,0)))),4),0)))</f>
        <v/>
      </c>
      <c r="P1618" s="10" t="inlineStr">
        <is>
          <t>passeggeri/anno</t>
        </is>
      </c>
      <c r="Q1618" s="21">
        <f>IF($A1618="","",$A1618&amp;"|"&amp;$C1618)</f>
        <v/>
      </c>
      <c r="R1618" s="21">
        <f>IF($A1618="","",$A1618&amp;"|"&amp;$C1618&amp;"|"&amp;$D1618)</f>
        <v/>
      </c>
      <c r="S1618" s="21">
        <f>IF($A1618="","",IFERROR(INDEX(Offerte!$D$2:$D$200,MATCH($Q1618,Offerte!$L$2:$L$200,0)),0))</f>
        <v/>
      </c>
      <c r="T1618" s="21">
        <f>IF($A1618="","",IFERROR(INDEX(Offerte!$G$2:$G$200,MATCH($Q1618,Offerte!$L$2:$L$200,0)),"NO"))</f>
        <v/>
      </c>
    </row>
    <row r="1619">
      <c r="A1619" s="10">
        <f>IF(Offerte!$A54="","",Offerte!$A54)</f>
        <v/>
      </c>
      <c r="B1619" s="10">
        <f>IF(Offerte!$A54="","",Offerte!$B54)</f>
        <v/>
      </c>
      <c r="C1619" s="10">
        <f>IF(Offerte!$A54="","",Offerte!$C54)</f>
        <v/>
      </c>
      <c r="D1619" s="10" t="inlineStr">
        <is>
          <t>B.1.1</t>
        </is>
      </c>
      <c r="E1619" s="10" t="inlineStr">
        <is>
          <t>B</t>
        </is>
      </c>
      <c r="F1619" s="10" t="inlineStr">
        <is>
          <t>Q</t>
        </is>
      </c>
      <c r="G1619" s="10" t="inlineStr">
        <is>
          <t>higher</t>
        </is>
      </c>
      <c r="H1619" s="10" t="n">
        <v>3</v>
      </c>
      <c r="I1619" s="10" t="inlineStr">
        <is>
          <t>Incremento dei posti offerti nelle fasce di punta</t>
        </is>
      </c>
      <c r="J1619" s="20" t="n"/>
      <c r="K1619" s="20" t="n"/>
      <c r="L1619" s="20" t="n"/>
      <c r="M1619" s="20" t="n"/>
      <c r="N1619" s="21">
        <f>IF($A1619="","",IFERROR(VALUE($J1619),0))</f>
        <v/>
      </c>
      <c r="O1619" s="21">
        <f>IF($A1619="",0,IF(OR($S1619&lt;&gt;1,COUNTA($J1619:$M1619)=0),0,IF(SUMPRODUCT(MAX(($C$5:$C$6173=$C1619)*($D$5:$D$6173=$D1619)*($S$5:$S$6173=1)*IFERROR($N$5:$N$6173*1,0)))&gt;0,ROUND($H1619*($N1619/SUMPRODUCT(MAX(($C$5:$C$6173=$C1619)*($D$5:$D$6173=$D1619)*($S$5:$S$6173=1)*IFERROR($N$5:$N$6173*1,0)))),4),0)))</f>
        <v/>
      </c>
      <c r="P1619" s="10" t="inlineStr">
        <is>
          <t>posti*km</t>
        </is>
      </c>
      <c r="Q1619" s="21">
        <f>IF($A1619="","",$A1619&amp;"|"&amp;$C1619)</f>
        <v/>
      </c>
      <c r="R1619" s="21">
        <f>IF($A1619="","",$A1619&amp;"|"&amp;$C1619&amp;"|"&amp;$D1619)</f>
        <v/>
      </c>
      <c r="S1619" s="21">
        <f>IF($A1619="","",IFERROR(INDEX(Offerte!$D$2:$D$200,MATCH($Q1619,Offerte!$L$2:$L$200,0)),0))</f>
        <v/>
      </c>
      <c r="T1619" s="21">
        <f>IF($A1619="","",IFERROR(INDEX(Offerte!$G$2:$G$200,MATCH($Q1619,Offerte!$L$2:$L$200,0)),"NO"))</f>
        <v/>
      </c>
    </row>
    <row r="1620">
      <c r="A1620" s="10">
        <f>IF(Offerte!$A54="","",Offerte!$A54)</f>
        <v/>
      </c>
      <c r="B1620" s="10">
        <f>IF(Offerte!$A54="","",Offerte!$B54)</f>
        <v/>
      </c>
      <c r="C1620" s="10">
        <f>IF(Offerte!$A54="","",Offerte!$C54)</f>
        <v/>
      </c>
      <c r="D1620" s="10" t="inlineStr">
        <is>
          <t>B.2.1</t>
        </is>
      </c>
      <c r="E1620" s="10" t="inlineStr">
        <is>
          <t>B</t>
        </is>
      </c>
      <c r="F1620" s="10" t="inlineStr">
        <is>
          <t>Q</t>
        </is>
      </c>
      <c r="G1620" s="10" t="inlineStr">
        <is>
          <t>higher</t>
        </is>
      </c>
      <c r="H1620" s="10" t="n">
        <v>4</v>
      </c>
      <c r="I1620" s="10" t="inlineStr">
        <is>
          <t>Corse aggiuntive nell'arco giornaliero base</t>
        </is>
      </c>
      <c r="J1620" s="20" t="n"/>
      <c r="K1620" s="20" t="n"/>
      <c r="L1620" s="20" t="n"/>
      <c r="M1620" s="20" t="n"/>
      <c r="N1620" s="21">
        <f>IF($A1620="","",IFERROR(VALUE($J1620),0))</f>
        <v/>
      </c>
      <c r="O1620" s="21">
        <f>IF($A1620="",0,IF(OR($S1620&lt;&gt;1,COUNTA($J1620:$M1620)=0),0,IF(SUMPRODUCT(MAX(($C$5:$C$6173=$C1620)*($D$5:$D$6173=$D1620)*($S$5:$S$6173=1)*IFERROR($N$5:$N$6173*1,0)))&gt;0,ROUND($H1620*($N1620/SUMPRODUCT(MAX(($C$5:$C$6173=$C1620)*($D$5:$D$6173=$D1620)*($S$5:$S$6173=1)*IFERROR($N$5:$N$6173*1,0)))),4),0)))</f>
        <v/>
      </c>
      <c r="P1620" s="10" t="inlineStr">
        <is>
          <t>corse</t>
        </is>
      </c>
      <c r="Q1620" s="21">
        <f>IF($A1620="","",$A1620&amp;"|"&amp;$C1620)</f>
        <v/>
      </c>
      <c r="R1620" s="21">
        <f>IF($A1620="","",$A1620&amp;"|"&amp;$C1620&amp;"|"&amp;$D1620)</f>
        <v/>
      </c>
      <c r="S1620" s="21">
        <f>IF($A1620="","",IFERROR(INDEX(Offerte!$D$2:$D$200,MATCH($Q1620,Offerte!$L$2:$L$200,0)),0))</f>
        <v/>
      </c>
      <c r="T1620" s="21">
        <f>IF($A1620="","",IFERROR(INDEX(Offerte!$G$2:$G$200,MATCH($Q1620,Offerte!$L$2:$L$200,0)),"NO"))</f>
        <v/>
      </c>
    </row>
    <row r="1621">
      <c r="A1621" s="10">
        <f>IF(Offerte!$A54="","",Offerte!$A54)</f>
        <v/>
      </c>
      <c r="B1621" s="10">
        <f>IF(Offerte!$A54="","",Offerte!$B54)</f>
        <v/>
      </c>
      <c r="C1621" s="10">
        <f>IF(Offerte!$A54="","",Offerte!$C54)</f>
        <v/>
      </c>
      <c r="D1621" s="10" t="inlineStr">
        <is>
          <t>B.3.1</t>
        </is>
      </c>
      <c r="E1621" s="10" t="inlineStr">
        <is>
          <t>B</t>
        </is>
      </c>
      <c r="F1621" s="10" t="inlineStr">
        <is>
          <t>Q</t>
        </is>
      </c>
      <c r="G1621" s="10" t="inlineStr">
        <is>
          <t>higher</t>
        </is>
      </c>
      <c r="H1621" s="10" t="n">
        <v>2</v>
      </c>
      <c r="I1621" s="10" t="inlineStr">
        <is>
          <t>Numero di corse aggiuntive per allungamento dell'arco di servizio giornaliero nelle fasce serali</t>
        </is>
      </c>
      <c r="J1621" s="20" t="n"/>
      <c r="K1621" s="20" t="n"/>
      <c r="L1621" s="20" t="n"/>
      <c r="M1621" s="20" t="n"/>
      <c r="N1621" s="21">
        <f>IF($A1621="","",IFERROR(VALUE($J1621),0))</f>
        <v/>
      </c>
      <c r="O1621" s="21">
        <f>IF($A1621="",0,IF(OR($S1621&lt;&gt;1,COUNTA($J1621:$M1621)=0),0,IF(SUMPRODUCT(MAX(($C$5:$C$6173=$C1621)*($D$5:$D$6173=$D1621)*($S$5:$S$6173=1)*IFERROR($N$5:$N$6173*1,0)))&gt;0,ROUND($H1621*($N1621/SUMPRODUCT(MAX(($C$5:$C$6173=$C1621)*($D$5:$D$6173=$D1621)*($S$5:$S$6173=1)*IFERROR($N$5:$N$6173*1,0)))),4),0)))</f>
        <v/>
      </c>
      <c r="P1621" s="10" t="inlineStr">
        <is>
          <t>corse</t>
        </is>
      </c>
      <c r="Q1621" s="21">
        <f>IF($A1621="","",$A1621&amp;"|"&amp;$C1621)</f>
        <v/>
      </c>
      <c r="R1621" s="21">
        <f>IF($A1621="","",$A1621&amp;"|"&amp;$C1621&amp;"|"&amp;$D1621)</f>
        <v/>
      </c>
      <c r="S1621" s="21">
        <f>IF($A1621="","",IFERROR(INDEX(Offerte!$D$2:$D$200,MATCH($Q1621,Offerte!$L$2:$L$200,0)),0))</f>
        <v/>
      </c>
      <c r="T1621" s="21">
        <f>IF($A1621="","",IFERROR(INDEX(Offerte!$G$2:$G$200,MATCH($Q1621,Offerte!$L$2:$L$200,0)),"NO"))</f>
        <v/>
      </c>
    </row>
    <row r="1622">
      <c r="A1622" s="10">
        <f>IF(Offerte!$A54="","",Offerte!$A54)</f>
        <v/>
      </c>
      <c r="B1622" s="10">
        <f>IF(Offerte!$A54="","",Offerte!$B54)</f>
        <v/>
      </c>
      <c r="C1622" s="10">
        <f>IF(Offerte!$A54="","",Offerte!$C54)</f>
        <v/>
      </c>
      <c r="D1622" s="10" t="inlineStr">
        <is>
          <t>B.4.1</t>
        </is>
      </c>
      <c r="E1622" s="10" t="inlineStr">
        <is>
          <t>B</t>
        </is>
      </c>
      <c r="F1622" s="10" t="inlineStr">
        <is>
          <t>Q</t>
        </is>
      </c>
      <c r="G1622" s="10" t="inlineStr">
        <is>
          <t>higher</t>
        </is>
      </c>
      <c r="H1622" s="10" t="n">
        <v>3</v>
      </c>
      <c r="I1622" s="10" t="inlineStr">
        <is>
          <t>Percorrenze aggiuntive offerte nel Programma d'esercizio delle prime due fasi attuative</t>
        </is>
      </c>
      <c r="J1622" s="20" t="n"/>
      <c r="K1622" s="20" t="n"/>
      <c r="L1622" s="20" t="n"/>
      <c r="M1622" s="20" t="n"/>
      <c r="N1622" s="21">
        <f>IF($A1622="","",IFERROR(VALUE($J1622),0))</f>
        <v/>
      </c>
      <c r="O1622" s="21">
        <f>IF($A1622="",0,IF(OR($S1622&lt;&gt;1,COUNTA($J1622:$M1622)=0),0,IF(SUMPRODUCT(MAX(($C$5:$C$6173=$C1622)*($D$5:$D$6173=$D1622)*($S$5:$S$6173=1)*IFERROR($N$5:$N$6173*1,0)))&gt;0,ROUND($H1622*($N1622/SUMPRODUCT(MAX(($C$5:$C$6173=$C1622)*($D$5:$D$6173=$D1622)*($S$5:$S$6173=1)*IFERROR($N$5:$N$6173*1,0)))),4),0)))</f>
        <v/>
      </c>
      <c r="P1622" s="10" t="inlineStr">
        <is>
          <t>vett*km</t>
        </is>
      </c>
      <c r="Q1622" s="21">
        <f>IF($A1622="","",$A1622&amp;"|"&amp;$C1622)</f>
        <v/>
      </c>
      <c r="R1622" s="21">
        <f>IF($A1622="","",$A1622&amp;"|"&amp;$C1622&amp;"|"&amp;$D1622)</f>
        <v/>
      </c>
      <c r="S1622" s="21">
        <f>IF($A1622="","",IFERROR(INDEX(Offerte!$D$2:$D$200,MATCH($Q1622,Offerte!$L$2:$L$200,0)),0))</f>
        <v/>
      </c>
      <c r="T1622" s="21">
        <f>IF($A1622="","",IFERROR(INDEX(Offerte!$G$2:$G$200,MATCH($Q1622,Offerte!$L$2:$L$200,0)),"NO"))</f>
        <v/>
      </c>
    </row>
    <row r="1623">
      <c r="A1623" s="10">
        <f>IF(Offerte!$A54="","",Offerte!$A54)</f>
        <v/>
      </c>
      <c r="B1623" s="10">
        <f>IF(Offerte!$A54="","",Offerte!$B54)</f>
        <v/>
      </c>
      <c r="C1623" s="10">
        <f>IF(Offerte!$A54="","",Offerte!$C54)</f>
        <v/>
      </c>
      <c r="D1623" s="10" t="inlineStr">
        <is>
          <t>B.5.1</t>
        </is>
      </c>
      <c r="E1623" s="10" t="inlineStr">
        <is>
          <t>B</t>
        </is>
      </c>
      <c r="F1623" s="10" t="inlineStr">
        <is>
          <t>D</t>
        </is>
      </c>
      <c r="G1623" s="10" t="inlineStr">
        <is>
          <t>discretionary</t>
        </is>
      </c>
      <c r="H1623" s="10" t="n">
        <v>2</v>
      </c>
      <c r="I1623" s="10" t="inlineStr">
        <is>
          <t>Efficacia del progetto di servizi complementari DRT</t>
        </is>
      </c>
      <c r="J1623" s="20" t="n"/>
      <c r="K1623" s="20" t="n"/>
      <c r="L1623" s="20" t="n"/>
      <c r="M1623" s="20" t="n"/>
      <c r="N1623" s="21">
        <f>IF($A1623="","",MAX(0,MIN(1,IFERROR(VALUE($M1623),0))))</f>
        <v/>
      </c>
      <c r="O1623" s="21">
        <f>IF($A1623="",0,IF(OR($S1623&lt;&gt;1,COUNTA($J1623:$M1623)=0),0,IF(SUMPRODUCT(MAX(($C$5:$C$6173=$C1623)*($D$5:$D$6173=$D1623)*($S$5:$S$6173=1)*IFERROR($N$5:$N$6173*1,0)))&gt;0,ROUND($H1623*($N1623/SUMPRODUCT(MAX(($C$5:$C$6173=$C1623)*($D$5:$D$6173=$D1623)*($S$5:$S$6173=1)*IFERROR($N$5:$N$6173*1,0)))),4),0)))</f>
        <v/>
      </c>
      <c r="P1623" s="10" t="inlineStr">
        <is>
          <t>coeff.</t>
        </is>
      </c>
      <c r="Q1623" s="21">
        <f>IF($A1623="","",$A1623&amp;"|"&amp;$C1623)</f>
        <v/>
      </c>
      <c r="R1623" s="21">
        <f>IF($A1623="","",$A1623&amp;"|"&amp;$C1623&amp;"|"&amp;$D1623)</f>
        <v/>
      </c>
      <c r="S1623" s="21">
        <f>IF($A1623="","",IFERROR(INDEX(Offerte!$D$2:$D$200,MATCH($Q1623,Offerte!$L$2:$L$200,0)),0))</f>
        <v/>
      </c>
      <c r="T1623" s="21">
        <f>IF($A1623="","",IFERROR(INDEX(Offerte!$G$2:$G$200,MATCH($Q1623,Offerte!$L$2:$L$200,0)),"NO"))</f>
        <v/>
      </c>
    </row>
    <row r="1624">
      <c r="A1624" s="10">
        <f>IF(Offerte!$A54="","",Offerte!$A54)</f>
        <v/>
      </c>
      <c r="B1624" s="10">
        <f>IF(Offerte!$A54="","",Offerte!$B54)</f>
        <v/>
      </c>
      <c r="C1624" s="10">
        <f>IF(Offerte!$A54="","",Offerte!$C54)</f>
        <v/>
      </c>
      <c r="D1624" s="10" t="inlineStr">
        <is>
          <t>C.1.1</t>
        </is>
      </c>
      <c r="E1624" s="10" t="inlineStr">
        <is>
          <t>C</t>
        </is>
      </c>
      <c r="F1624" s="10" t="inlineStr">
        <is>
          <t>Q</t>
        </is>
      </c>
      <c r="G1624" s="10" t="inlineStr">
        <is>
          <t>higher</t>
        </is>
      </c>
      <c r="H1624" s="10" t="n">
        <v>2</v>
      </c>
      <c r="I1624" s="10" t="inlineStr">
        <is>
          <t>Tasso di copertura del servizio con telecamere BSD</t>
        </is>
      </c>
      <c r="J1624" s="20" t="n"/>
      <c r="K1624" s="20" t="n"/>
      <c r="L1624" s="20" t="n"/>
      <c r="M1624" s="20" t="n"/>
      <c r="N1624" s="21">
        <f>IF($A1624="","",IFERROR(VALUE($K1624)/VALUE($L1624),IFERROR(VALUE($J1624),0)))</f>
        <v/>
      </c>
      <c r="O1624" s="21">
        <f>IF($A1624="",0,IF(OR($S1624&lt;&gt;1,COUNTA($J1624:$M1624)=0),0,IF(SUMPRODUCT(MAX(($C$5:$C$6173=$C1624)*($D$5:$D$6173=$D1624)*($S$5:$S$6173=1)*IFERROR($N$5:$N$6173*1,0)))&gt;0,ROUND($H1624*($N1624/SUMPRODUCT(MAX(($C$5:$C$6173=$C1624)*($D$5:$D$6173=$D1624)*($S$5:$S$6173=1)*IFERROR($N$5:$N$6173*1,0)))),4),0)))</f>
        <v/>
      </c>
      <c r="P1624" s="10" t="inlineStr">
        <is>
          <t>Autobus attrezzati con telecamere BSD / Autobus totali in offerta, incluse scorte</t>
        </is>
      </c>
      <c r="Q1624" s="21">
        <f>IF($A1624="","",$A1624&amp;"|"&amp;$C1624)</f>
        <v/>
      </c>
      <c r="R1624" s="21">
        <f>IF($A1624="","",$A1624&amp;"|"&amp;$C1624&amp;"|"&amp;$D1624)</f>
        <v/>
      </c>
      <c r="S1624" s="21">
        <f>IF($A1624="","",IFERROR(INDEX(Offerte!$D$2:$D$200,MATCH($Q1624,Offerte!$L$2:$L$200,0)),0))</f>
        <v/>
      </c>
      <c r="T1624" s="21">
        <f>IF($A1624="","",IFERROR(INDEX(Offerte!$G$2:$G$200,MATCH($Q1624,Offerte!$L$2:$L$200,0)),"NO"))</f>
        <v/>
      </c>
    </row>
    <row r="1625">
      <c r="A1625" s="10">
        <f>IF(Offerte!$A54="","",Offerte!$A54)</f>
        <v/>
      </c>
      <c r="B1625" s="10">
        <f>IF(Offerte!$A54="","",Offerte!$B54)</f>
        <v/>
      </c>
      <c r="C1625" s="10">
        <f>IF(Offerte!$A54="","",Offerte!$C54)</f>
        <v/>
      </c>
      <c r="D1625" s="10" t="inlineStr">
        <is>
          <t>C.1.2</t>
        </is>
      </c>
      <c r="E1625" s="10" t="inlineStr">
        <is>
          <t>C</t>
        </is>
      </c>
      <c r="F1625" s="10" t="inlineStr">
        <is>
          <t>Q</t>
        </is>
      </c>
      <c r="G1625" s="10" t="inlineStr">
        <is>
          <t>higher</t>
        </is>
      </c>
      <c r="H1625" s="10" t="n">
        <v>2</v>
      </c>
      <c r="I1625" s="10" t="inlineStr">
        <is>
          <t>Tasso di copertura del servizio con telecamere ADAS</t>
        </is>
      </c>
      <c r="J1625" s="20" t="n"/>
      <c r="K1625" s="20" t="n"/>
      <c r="L1625" s="20" t="n"/>
      <c r="M1625" s="20" t="n"/>
      <c r="N1625" s="21">
        <f>IF($A1625="","",IFERROR(VALUE($K1625)/VALUE($L1625),IFERROR(VALUE($J1625),0)))</f>
        <v/>
      </c>
      <c r="O1625" s="21">
        <f>IF($A1625="",0,IF(OR($S1625&lt;&gt;1,COUNTA($J1625:$M1625)=0),0,IF(SUMPRODUCT(MAX(($C$5:$C$6173=$C1625)*($D$5:$D$6173=$D1625)*($S$5:$S$6173=1)*IFERROR($N$5:$N$6173*1,0)))&gt;0,ROUND($H1625*($N1625/SUMPRODUCT(MAX(($C$5:$C$6173=$C1625)*($D$5:$D$6173=$D1625)*($S$5:$S$6173=1)*IFERROR($N$5:$N$6173*1,0)))),4),0)))</f>
        <v/>
      </c>
      <c r="P1625" s="10" t="inlineStr">
        <is>
          <t>Autobus attrezzati con telecamere ADAS / Autobus totali in offerta, incluse scorte</t>
        </is>
      </c>
      <c r="Q1625" s="21">
        <f>IF($A1625="","",$A1625&amp;"|"&amp;$C1625)</f>
        <v/>
      </c>
      <c r="R1625" s="21">
        <f>IF($A1625="","",$A1625&amp;"|"&amp;$C1625&amp;"|"&amp;$D1625)</f>
        <v/>
      </c>
      <c r="S1625" s="21">
        <f>IF($A1625="","",IFERROR(INDEX(Offerte!$D$2:$D$200,MATCH($Q1625,Offerte!$L$2:$L$200,0)),0))</f>
        <v/>
      </c>
      <c r="T1625" s="21">
        <f>IF($A1625="","",IFERROR(INDEX(Offerte!$G$2:$G$200,MATCH($Q1625,Offerte!$L$2:$L$200,0)),"NO"))</f>
        <v/>
      </c>
    </row>
    <row r="1626">
      <c r="A1626" s="10">
        <f>IF(Offerte!$A54="","",Offerte!$A54)</f>
        <v/>
      </c>
      <c r="B1626" s="10">
        <f>IF(Offerte!$A54="","",Offerte!$B54)</f>
        <v/>
      </c>
      <c r="C1626" s="10">
        <f>IF(Offerte!$A54="","",Offerte!$C54)</f>
        <v/>
      </c>
      <c r="D1626" s="10" t="inlineStr">
        <is>
          <t>C.2.1</t>
        </is>
      </c>
      <c r="E1626" s="10" t="inlineStr">
        <is>
          <t>C</t>
        </is>
      </c>
      <c r="F1626" s="10" t="inlineStr">
        <is>
          <t>Q</t>
        </is>
      </c>
      <c r="G1626" s="10" t="inlineStr">
        <is>
          <t>higher</t>
        </is>
      </c>
      <c r="H1626" s="10" t="n">
        <v>3</v>
      </c>
      <c r="I1626" s="10" t="inlineStr">
        <is>
          <t>Tasso di copertura del servizio con telecamere di bordo di videosorveglianza</t>
        </is>
      </c>
      <c r="J1626" s="20" t="n"/>
      <c r="K1626" s="20" t="n"/>
      <c r="L1626" s="20" t="n"/>
      <c r="M1626" s="20" t="n"/>
      <c r="N1626" s="21">
        <f>IF($A1626="","",IFERROR(VALUE($K1626)/VALUE($L1626),IFERROR(VALUE($J1626),0)))</f>
        <v/>
      </c>
      <c r="O1626" s="21">
        <f>IF($A1626="",0,IF(OR($S1626&lt;&gt;1,COUNTA($J1626:$M1626)=0),0,IF(SUMPRODUCT(MAX(($C$5:$C$6173=$C1626)*($D$5:$D$6173=$D1626)*($S$5:$S$6173=1)*IFERROR($N$5:$N$6173*1,0)))&gt;0,ROUND($H1626*($N1626/SUMPRODUCT(MAX(($C$5:$C$6173=$C1626)*($D$5:$D$6173=$D1626)*($S$5:$S$6173=1)*IFERROR($N$5:$N$6173*1,0)))),4),0)))</f>
        <v/>
      </c>
      <c r="P1626" s="10" t="inlineStr">
        <is>
          <t>Autobus attrezzati con videosorveglianza / Autobus totali in offerta, incluse scorte</t>
        </is>
      </c>
      <c r="Q1626" s="21">
        <f>IF($A1626="","",$A1626&amp;"|"&amp;$C1626)</f>
        <v/>
      </c>
      <c r="R1626" s="21">
        <f>IF($A1626="","",$A1626&amp;"|"&amp;$C1626&amp;"|"&amp;$D1626)</f>
        <v/>
      </c>
      <c r="S1626" s="21">
        <f>IF($A1626="","",IFERROR(INDEX(Offerte!$D$2:$D$200,MATCH($Q1626,Offerte!$L$2:$L$200,0)),0))</f>
        <v/>
      </c>
      <c r="T1626" s="21">
        <f>IF($A1626="","",IFERROR(INDEX(Offerte!$G$2:$G$200,MATCH($Q1626,Offerte!$L$2:$L$200,0)),"NO"))</f>
        <v/>
      </c>
    </row>
    <row r="1627">
      <c r="A1627" s="10">
        <f>IF(Offerte!$A54="","",Offerte!$A54)</f>
        <v/>
      </c>
      <c r="B1627" s="10">
        <f>IF(Offerte!$A54="","",Offerte!$B54)</f>
        <v/>
      </c>
      <c r="C1627" s="10">
        <f>IF(Offerte!$A54="","",Offerte!$C54)</f>
        <v/>
      </c>
      <c r="D1627" s="10" t="inlineStr">
        <is>
          <t>C.2.2</t>
        </is>
      </c>
      <c r="E1627" s="10" t="inlineStr">
        <is>
          <t>C</t>
        </is>
      </c>
      <c r="F1627" s="10" t="inlineStr">
        <is>
          <t>T</t>
        </is>
      </c>
      <c r="G1627" s="10" t="inlineStr">
        <is>
          <t>tabular</t>
        </is>
      </c>
      <c r="H1627" s="10" t="n">
        <v>1</v>
      </c>
      <c r="I1627" s="10" t="inlineStr">
        <is>
          <t>Software video/audio analisi per situazioni di pericolo</t>
        </is>
      </c>
      <c r="J1627" s="20" t="n"/>
      <c r="K1627" s="20" t="n"/>
      <c r="L1627" s="20" t="n"/>
      <c r="M1627" s="20" t="n"/>
      <c r="N1627" s="21">
        <f>IF($A1627="","",IF(IFERROR(VALUE($M1627),0)=1,1,0))</f>
        <v/>
      </c>
      <c r="O1627" s="21">
        <f>IF($A1627="",0,IF(OR($S1627&lt;&gt;1,COUNTA($J1627:$M1627)=0),0,IF($N1627=1,$H1627,0)))</f>
        <v/>
      </c>
      <c r="P1627" s="10" t="inlineStr">
        <is>
          <t>sì/no</t>
        </is>
      </c>
      <c r="Q1627" s="21">
        <f>IF($A1627="","",$A1627&amp;"|"&amp;$C1627)</f>
        <v/>
      </c>
      <c r="R1627" s="21">
        <f>IF($A1627="","",$A1627&amp;"|"&amp;$C1627&amp;"|"&amp;$D1627)</f>
        <v/>
      </c>
      <c r="S1627" s="21">
        <f>IF($A1627="","",IFERROR(INDEX(Offerte!$D$2:$D$200,MATCH($Q1627,Offerte!$L$2:$L$200,0)),0))</f>
        <v/>
      </c>
      <c r="T1627" s="21">
        <f>IF($A1627="","",IFERROR(INDEX(Offerte!$G$2:$G$200,MATCH($Q1627,Offerte!$L$2:$L$200,0)),"NO"))</f>
        <v/>
      </c>
    </row>
    <row r="1628">
      <c r="A1628" s="10">
        <f>IF(Offerte!$A54="","",Offerte!$A54)</f>
        <v/>
      </c>
      <c r="B1628" s="10">
        <f>IF(Offerte!$A54="","",Offerte!$B54)</f>
        <v/>
      </c>
      <c r="C1628" s="10">
        <f>IF(Offerte!$A54="","",Offerte!$C54)</f>
        <v/>
      </c>
      <c r="D1628" s="10" t="inlineStr">
        <is>
          <t>C.2.3</t>
        </is>
      </c>
      <c r="E1628" s="10" t="inlineStr">
        <is>
          <t>C</t>
        </is>
      </c>
      <c r="F1628" s="10" t="inlineStr">
        <is>
          <t>T</t>
        </is>
      </c>
      <c r="G1628" s="10" t="inlineStr">
        <is>
          <t>tabular</t>
        </is>
      </c>
      <c r="H1628" s="10" t="n">
        <v>1</v>
      </c>
      <c r="I1628" s="10" t="inlineStr">
        <is>
          <t>Collegamento con centrale qualificata di pronto intervento</t>
        </is>
      </c>
      <c r="J1628" s="20" t="n"/>
      <c r="K1628" s="20" t="n"/>
      <c r="L1628" s="20" t="n"/>
      <c r="M1628" s="20" t="n"/>
      <c r="N1628" s="21">
        <f>IF($A1628="","",IF(IFERROR(VALUE($M1628),0)=1,1,0))</f>
        <v/>
      </c>
      <c r="O1628" s="21">
        <f>IF($A1628="",0,IF(OR($S1628&lt;&gt;1,COUNTA($J1628:$M1628)=0),0,IF($N1628=1,$H1628,0)))</f>
        <v/>
      </c>
      <c r="P1628" s="10" t="inlineStr">
        <is>
          <t>sì/no</t>
        </is>
      </c>
      <c r="Q1628" s="21">
        <f>IF($A1628="","",$A1628&amp;"|"&amp;$C1628)</f>
        <v/>
      </c>
      <c r="R1628" s="21">
        <f>IF($A1628="","",$A1628&amp;"|"&amp;$C1628&amp;"|"&amp;$D1628)</f>
        <v/>
      </c>
      <c r="S1628" s="21">
        <f>IF($A1628="","",IFERROR(INDEX(Offerte!$D$2:$D$200,MATCH($Q1628,Offerte!$L$2:$L$200,0)),0))</f>
        <v/>
      </c>
      <c r="T1628" s="21">
        <f>IF($A1628="","",IFERROR(INDEX(Offerte!$G$2:$G$200,MATCH($Q1628,Offerte!$L$2:$L$200,0)),"NO"))</f>
        <v/>
      </c>
    </row>
    <row r="1629">
      <c r="A1629" s="10">
        <f>IF(Offerte!$A54="","",Offerte!$A54)</f>
        <v/>
      </c>
      <c r="B1629" s="10">
        <f>IF(Offerte!$A54="","",Offerte!$B54)</f>
        <v/>
      </c>
      <c r="C1629" s="10">
        <f>IF(Offerte!$A54="","",Offerte!$C54)</f>
        <v/>
      </c>
      <c r="D1629" s="10" t="inlineStr">
        <is>
          <t>C.2.4</t>
        </is>
      </c>
      <c r="E1629" s="10" t="inlineStr">
        <is>
          <t>C</t>
        </is>
      </c>
      <c r="F1629" s="10" t="inlineStr">
        <is>
          <t>Q</t>
        </is>
      </c>
      <c r="G1629" s="10" t="inlineStr">
        <is>
          <t>higher</t>
        </is>
      </c>
      <c r="H1629" s="10" t="n">
        <v>1</v>
      </c>
      <c r="I1629" s="10" t="inlineStr">
        <is>
          <t>Tasso di copertura del servizio con dispositivi per la chiamata di emergenza del conducente</t>
        </is>
      </c>
      <c r="J1629" s="20" t="n"/>
      <c r="K1629" s="20" t="n"/>
      <c r="L1629" s="20" t="n"/>
      <c r="M1629" s="20" t="n"/>
      <c r="N1629" s="21">
        <f>IF($A1629="","",IFERROR(VALUE($K1629)/VALUE($L1629),IFERROR(VALUE($J1629),0)))</f>
        <v/>
      </c>
      <c r="O1629" s="21">
        <f>IF($A1629="",0,IF(OR($S1629&lt;&gt;1,COUNTA($J1629:$M1629)=0),0,IF(SUMPRODUCT(MAX(($C$5:$C$6173=$C1629)*($D$5:$D$6173=$D1629)*($S$5:$S$6173=1)*IFERROR($N$5:$N$6173*1,0)))&gt;0,ROUND($H1629*($N1629/SUMPRODUCT(MAX(($C$5:$C$6173=$C1629)*($D$5:$D$6173=$D1629)*($S$5:$S$6173=1)*IFERROR($N$5:$N$6173*1,0)))),4),0)))</f>
        <v/>
      </c>
      <c r="P1629" s="10" t="inlineStr">
        <is>
          <t>Autobus attrezzati con chiamata di emergenza / Autobus totali in offerta, incluse scorte</t>
        </is>
      </c>
      <c r="Q1629" s="21">
        <f>IF($A1629="","",$A1629&amp;"|"&amp;$C1629)</f>
        <v/>
      </c>
      <c r="R1629" s="21">
        <f>IF($A1629="","",$A1629&amp;"|"&amp;$C1629&amp;"|"&amp;$D1629)</f>
        <v/>
      </c>
      <c r="S1629" s="21">
        <f>IF($A1629="","",IFERROR(INDEX(Offerte!$D$2:$D$200,MATCH($Q1629,Offerte!$L$2:$L$200,0)),0))</f>
        <v/>
      </c>
      <c r="T1629" s="21">
        <f>IF($A1629="","",IFERROR(INDEX(Offerte!$G$2:$G$200,MATCH($Q1629,Offerte!$L$2:$L$200,0)),"NO"))</f>
        <v/>
      </c>
    </row>
    <row r="1630">
      <c r="A1630" s="10">
        <f>IF(Offerte!$A54="","",Offerte!$A54)</f>
        <v/>
      </c>
      <c r="B1630" s="10">
        <f>IF(Offerte!$A54="","",Offerte!$B54)</f>
        <v/>
      </c>
      <c r="C1630" s="10">
        <f>IF(Offerte!$A54="","",Offerte!$C54)</f>
        <v/>
      </c>
      <c r="D1630" s="10" t="inlineStr">
        <is>
          <t>C.3.1</t>
        </is>
      </c>
      <c r="E1630" s="10" t="inlineStr">
        <is>
          <t>C</t>
        </is>
      </c>
      <c r="F1630" s="10" t="inlineStr">
        <is>
          <t>Q</t>
        </is>
      </c>
      <c r="G1630" s="10" t="inlineStr">
        <is>
          <t>higher</t>
        </is>
      </c>
      <c r="H1630" s="10" t="n">
        <v>2</v>
      </c>
      <c r="I1630" s="10" t="inlineStr">
        <is>
          <t>Tasso di copertura del servizio con dispositivi di informazione dinamica a bordo mezzo</t>
        </is>
      </c>
      <c r="J1630" s="20" t="n"/>
      <c r="K1630" s="20" t="n"/>
      <c r="L1630" s="20" t="n"/>
      <c r="M1630" s="20" t="n"/>
      <c r="N1630" s="21">
        <f>IF($A1630="","",IFERROR(VALUE($K1630)/VALUE($L1630),IFERROR(VALUE($J1630),0)))</f>
        <v/>
      </c>
      <c r="O1630" s="21">
        <f>IF($A1630="",0,IF(OR($S1630&lt;&gt;1,COUNTA($J1630:$M1630)=0),0,IF(SUMPRODUCT(MAX(($C$5:$C$6173=$C1630)*($D$5:$D$6173=$D1630)*($S$5:$S$6173=1)*IFERROR($N$5:$N$6173*1,0)))&gt;0,ROUND($H1630*($N1630/SUMPRODUCT(MAX(($C$5:$C$6173=$C1630)*($D$5:$D$6173=$D1630)*($S$5:$S$6173=1)*IFERROR($N$5:$N$6173*1,0)))),4),0)))</f>
        <v/>
      </c>
      <c r="P1630" s="10" t="inlineStr">
        <is>
          <t>Autobus con monitor e indicatori vocali / Autobus totali in offerta, incluse scorte</t>
        </is>
      </c>
      <c r="Q1630" s="21">
        <f>IF($A1630="","",$A1630&amp;"|"&amp;$C1630)</f>
        <v/>
      </c>
      <c r="R1630" s="21">
        <f>IF($A1630="","",$A1630&amp;"|"&amp;$C1630&amp;"|"&amp;$D1630)</f>
        <v/>
      </c>
      <c r="S1630" s="21">
        <f>IF($A1630="","",IFERROR(INDEX(Offerte!$D$2:$D$200,MATCH($Q1630,Offerte!$L$2:$L$200,0)),0))</f>
        <v/>
      </c>
      <c r="T1630" s="21">
        <f>IF($A1630="","",IFERROR(INDEX(Offerte!$G$2:$G$200,MATCH($Q1630,Offerte!$L$2:$L$200,0)),"NO"))</f>
        <v/>
      </c>
    </row>
    <row r="1631">
      <c r="A1631" s="10">
        <f>IF(Offerte!$A54="","",Offerte!$A54)</f>
        <v/>
      </c>
      <c r="B1631" s="10">
        <f>IF(Offerte!$A54="","",Offerte!$B54)</f>
        <v/>
      </c>
      <c r="C1631" s="10">
        <f>IF(Offerte!$A54="","",Offerte!$C54)</f>
        <v/>
      </c>
      <c r="D1631" s="10" t="inlineStr">
        <is>
          <t>C.3.2</t>
        </is>
      </c>
      <c r="E1631" s="10" t="inlineStr">
        <is>
          <t>C</t>
        </is>
      </c>
      <c r="F1631" s="10" t="inlineStr">
        <is>
          <t>T</t>
        </is>
      </c>
      <c r="G1631" s="10" t="inlineStr">
        <is>
          <t>tabular</t>
        </is>
      </c>
      <c r="H1631" s="10" t="n">
        <v>2</v>
      </c>
      <c r="I1631" s="10" t="inlineStr">
        <is>
          <t>Informazioni a bordo su coincidenze ai nodi</t>
        </is>
      </c>
      <c r="J1631" s="20" t="n"/>
      <c r="K1631" s="20" t="n"/>
      <c r="L1631" s="20" t="n"/>
      <c r="M1631" s="20" t="n"/>
      <c r="N1631" s="21">
        <f>IF($A1631="","",IF(IFERROR(VALUE($M1631),0)=1,1,0))</f>
        <v/>
      </c>
      <c r="O1631" s="21">
        <f>IF($A1631="",0,IF(OR($S1631&lt;&gt;1,COUNTA($J1631:$M1631)=0),0,IF(AND($N1631=1,IFERROR(SUMIFS($N$5:$N$6173,$Q$5:$Q$6173,$Q1631,$D$5:$D$6173,"C.3.1"),0)&gt;=0.5),$H1631,0)))</f>
        <v/>
      </c>
      <c r="P1631" s="10" t="inlineStr">
        <is>
          <t>Dipende da C.3.1 &gt;= 0.5</t>
        </is>
      </c>
      <c r="Q1631" s="21">
        <f>IF($A1631="","",$A1631&amp;"|"&amp;$C1631)</f>
        <v/>
      </c>
      <c r="R1631" s="21">
        <f>IF($A1631="","",$A1631&amp;"|"&amp;$C1631&amp;"|"&amp;$D1631)</f>
        <v/>
      </c>
      <c r="S1631" s="21">
        <f>IF($A1631="","",IFERROR(INDEX(Offerte!$D$2:$D$200,MATCH($Q1631,Offerte!$L$2:$L$200,0)),0))</f>
        <v/>
      </c>
      <c r="T1631" s="21">
        <f>IF($A1631="","",IFERROR(INDEX(Offerte!$G$2:$G$200,MATCH($Q1631,Offerte!$L$2:$L$200,0)),"NO"))</f>
        <v/>
      </c>
    </row>
    <row r="1632">
      <c r="A1632" s="10">
        <f>IF(Offerte!$A54="","",Offerte!$A54)</f>
        <v/>
      </c>
      <c r="B1632" s="10">
        <f>IF(Offerte!$A54="","",Offerte!$B54)</f>
        <v/>
      </c>
      <c r="C1632" s="10">
        <f>IF(Offerte!$A54="","",Offerte!$C54)</f>
        <v/>
      </c>
      <c r="D1632" s="10" t="inlineStr">
        <is>
          <t>D.1.1</t>
        </is>
      </c>
      <c r="E1632" s="10" t="inlineStr">
        <is>
          <t>D</t>
        </is>
      </c>
      <c r="F1632" s="10" t="inlineStr">
        <is>
          <t>Q</t>
        </is>
      </c>
      <c r="G1632" s="10" t="inlineStr">
        <is>
          <t>higher</t>
        </is>
      </c>
      <c r="H1632" s="10" t="n">
        <v>3</v>
      </c>
      <c r="I1632" s="10" t="inlineStr">
        <is>
          <t>Installazione di pensiline</t>
        </is>
      </c>
      <c r="J1632" s="20" t="n"/>
      <c r="K1632" s="20" t="n"/>
      <c r="L1632" s="20" t="n"/>
      <c r="M1632" s="20" t="n"/>
      <c r="N1632" s="21">
        <f>IF($A1632="","",IFERROR(VALUE($J1632),0))</f>
        <v/>
      </c>
      <c r="O1632" s="21">
        <f>IF($A1632="",0,IF(OR($S1632&lt;&gt;1,COUNTA($J1632:$M1632)=0),0,IF(SUMPRODUCT(MAX(($C$5:$C$6173=$C1632)*($D$5:$D$6173=$D1632)*($S$5:$S$6173=1)*IFERROR($N$5:$N$6173*1,0)))&gt;0,ROUND($H1632*($N1632/SUMPRODUCT(MAX(($C$5:$C$6173=$C1632)*($D$5:$D$6173=$D1632)*($S$5:$S$6173=1)*IFERROR($N$5:$N$6173*1,0)))),4),0)))</f>
        <v/>
      </c>
      <c r="P1632" s="10" t="inlineStr">
        <is>
          <t>fermate</t>
        </is>
      </c>
      <c r="Q1632" s="21">
        <f>IF($A1632="","",$A1632&amp;"|"&amp;$C1632)</f>
        <v/>
      </c>
      <c r="R1632" s="21">
        <f>IF($A1632="","",$A1632&amp;"|"&amp;$C1632&amp;"|"&amp;$D1632)</f>
        <v/>
      </c>
      <c r="S1632" s="21">
        <f>IF($A1632="","",IFERROR(INDEX(Offerte!$D$2:$D$200,MATCH($Q1632,Offerte!$L$2:$L$200,0)),0))</f>
        <v/>
      </c>
      <c r="T1632" s="21">
        <f>IF($A1632="","",IFERROR(INDEX(Offerte!$G$2:$G$200,MATCH($Q1632,Offerte!$L$2:$L$200,0)),"NO"))</f>
        <v/>
      </c>
    </row>
    <row r="1633">
      <c r="A1633" s="10">
        <f>IF(Offerte!$A54="","",Offerte!$A54)</f>
        <v/>
      </c>
      <c r="B1633" s="10">
        <f>IF(Offerte!$A54="","",Offerte!$B54)</f>
        <v/>
      </c>
      <c r="C1633" s="10">
        <f>IF(Offerte!$A54="","",Offerte!$C54)</f>
        <v/>
      </c>
      <c r="D1633" s="10" t="inlineStr">
        <is>
          <t>D.1.2</t>
        </is>
      </c>
      <c r="E1633" s="10" t="inlineStr">
        <is>
          <t>D</t>
        </is>
      </c>
      <c r="F1633" s="10" t="inlineStr">
        <is>
          <t>Q</t>
        </is>
      </c>
      <c r="G1633" s="10" t="inlineStr">
        <is>
          <t>higher</t>
        </is>
      </c>
      <c r="H1633" s="10" t="n">
        <v>3</v>
      </c>
      <c r="I1633" s="10" t="inlineStr">
        <is>
          <t>Installazione di paline di fermata conformi alla DGR 581/2023</t>
        </is>
      </c>
      <c r="J1633" s="20" t="n"/>
      <c r="K1633" s="20" t="n"/>
      <c r="L1633" s="20" t="n"/>
      <c r="M1633" s="20" t="n"/>
      <c r="N1633" s="21">
        <f>IF($A1633="","",IFERROR(VALUE($J1633),0))</f>
        <v/>
      </c>
      <c r="O1633" s="21">
        <f>IF($A1633="",0,IF(OR($S1633&lt;&gt;1,COUNTA($J1633:$M1633)=0),0,IF(SUMPRODUCT(MAX(($C$5:$C$6173=$C1633)*($D$5:$D$6173=$D1633)*($S$5:$S$6173=1)*IFERROR($N$5:$N$6173*1,0)))&gt;0,ROUND($H1633*($N1633/SUMPRODUCT(MAX(($C$5:$C$6173=$C1633)*($D$5:$D$6173=$D1633)*($S$5:$S$6173=1)*IFERROR($N$5:$N$6173*1,0)))),4),0)))</f>
        <v/>
      </c>
      <c r="P1633" s="10" t="inlineStr">
        <is>
          <t>fermate</t>
        </is>
      </c>
      <c r="Q1633" s="21">
        <f>IF($A1633="","",$A1633&amp;"|"&amp;$C1633)</f>
        <v/>
      </c>
      <c r="R1633" s="21">
        <f>IF($A1633="","",$A1633&amp;"|"&amp;$C1633&amp;"|"&amp;$D1633)</f>
        <v/>
      </c>
      <c r="S1633" s="21">
        <f>IF($A1633="","",IFERROR(INDEX(Offerte!$D$2:$D$200,MATCH($Q1633,Offerte!$L$2:$L$200,0)),0))</f>
        <v/>
      </c>
      <c r="T1633" s="21">
        <f>IF($A1633="","",IFERROR(INDEX(Offerte!$G$2:$G$200,MATCH($Q1633,Offerte!$L$2:$L$200,0)),"NO"))</f>
        <v/>
      </c>
    </row>
    <row r="1634">
      <c r="A1634" s="10">
        <f>IF(Offerte!$A54="","",Offerte!$A54)</f>
        <v/>
      </c>
      <c r="B1634" s="10">
        <f>IF(Offerte!$A54="","",Offerte!$B54)</f>
        <v/>
      </c>
      <c r="C1634" s="10">
        <f>IF(Offerte!$A54="","",Offerte!$C54)</f>
        <v/>
      </c>
      <c r="D1634" s="10" t="inlineStr">
        <is>
          <t>D.1.3</t>
        </is>
      </c>
      <c r="E1634" s="10" t="inlineStr">
        <is>
          <t>D</t>
        </is>
      </c>
      <c r="F1634" s="10" t="inlineStr">
        <is>
          <t>Q</t>
        </is>
      </c>
      <c r="G1634" s="10" t="inlineStr">
        <is>
          <t>higher</t>
        </is>
      </c>
      <c r="H1634" s="10" t="n">
        <v>2</v>
      </c>
      <c r="I1634" s="10" t="inlineStr">
        <is>
          <t>Display informativi connessi alle fermate</t>
        </is>
      </c>
      <c r="J1634" s="20" t="n"/>
      <c r="K1634" s="20" t="n"/>
      <c r="L1634" s="20" t="n"/>
      <c r="M1634" s="20" t="n"/>
      <c r="N1634" s="21">
        <f>IF($A1634="","",IFERROR(VALUE($J1634),0))</f>
        <v/>
      </c>
      <c r="O1634" s="21">
        <f>IF($A1634="",0,IF(OR($S1634&lt;&gt;1,COUNTA($J1634:$M1634)=0),0,IF(SUMPRODUCT(MAX(($C$5:$C$6173=$C1634)*($D$5:$D$6173=$D1634)*($S$5:$S$6173=1)*IFERROR($N$5:$N$6173*1,0)))&gt;0,ROUND($H1634*($N1634/SUMPRODUCT(MAX(($C$5:$C$6173=$C1634)*($D$5:$D$6173=$D1634)*($S$5:$S$6173=1)*IFERROR($N$5:$N$6173*1,0)))),4),0)))</f>
        <v/>
      </c>
      <c r="P1634" s="10" t="inlineStr">
        <is>
          <t>fermate</t>
        </is>
      </c>
      <c r="Q1634" s="21">
        <f>IF($A1634="","",$A1634&amp;"|"&amp;$C1634)</f>
        <v/>
      </c>
      <c r="R1634" s="21">
        <f>IF($A1634="","",$A1634&amp;"|"&amp;$C1634&amp;"|"&amp;$D1634)</f>
        <v/>
      </c>
      <c r="S1634" s="21">
        <f>IF($A1634="","",IFERROR(INDEX(Offerte!$D$2:$D$200,MATCH($Q1634,Offerte!$L$2:$L$200,0)),0))</f>
        <v/>
      </c>
      <c r="T1634" s="21">
        <f>IF($A1634="","",IFERROR(INDEX(Offerte!$G$2:$G$200,MATCH($Q1634,Offerte!$L$2:$L$200,0)),"NO"))</f>
        <v/>
      </c>
    </row>
    <row r="1635">
      <c r="A1635" s="10">
        <f>IF(Offerte!$A54="","",Offerte!$A54)</f>
        <v/>
      </c>
      <c r="B1635" s="10">
        <f>IF(Offerte!$A54="","",Offerte!$B54)</f>
        <v/>
      </c>
      <c r="C1635" s="10">
        <f>IF(Offerte!$A54="","",Offerte!$C54)</f>
        <v/>
      </c>
      <c r="D1635" s="10" t="inlineStr">
        <is>
          <t>D.2.1</t>
        </is>
      </c>
      <c r="E1635" s="10" t="inlineStr">
        <is>
          <t>D</t>
        </is>
      </c>
      <c r="F1635" s="10" t="inlineStr">
        <is>
          <t>Q</t>
        </is>
      </c>
      <c r="G1635" s="10" t="inlineStr">
        <is>
          <t>higher</t>
        </is>
      </c>
      <c r="H1635" s="10" t="n">
        <v>2</v>
      </c>
      <c r="I1635" s="10" t="inlineStr">
        <is>
          <t>Segnali tattili Loges-Vet-Evolution</t>
        </is>
      </c>
      <c r="J1635" s="20" t="n"/>
      <c r="K1635" s="20" t="n"/>
      <c r="L1635" s="20" t="n"/>
      <c r="M1635" s="20" t="n"/>
      <c r="N1635" s="21">
        <f>IF($A1635="","",IFERROR(VALUE($J1635),0))</f>
        <v/>
      </c>
      <c r="O1635" s="21">
        <f>IF($A1635="",0,IF(OR($S1635&lt;&gt;1,COUNTA($J1635:$M1635)=0),0,IF(SUMPRODUCT(MAX(($C$5:$C$6173=$C1635)*($D$5:$D$6173=$D1635)*($S$5:$S$6173=1)*IFERROR($N$5:$N$6173*1,0)))&gt;0,ROUND($H1635*($N1635/SUMPRODUCT(MAX(($C$5:$C$6173=$C1635)*($D$5:$D$6173=$D1635)*($S$5:$S$6173=1)*IFERROR($N$5:$N$6173*1,0)))),4),0)))</f>
        <v/>
      </c>
      <c r="P1635" s="10" t="inlineStr">
        <is>
          <t>fermate</t>
        </is>
      </c>
      <c r="Q1635" s="21">
        <f>IF($A1635="","",$A1635&amp;"|"&amp;$C1635)</f>
        <v/>
      </c>
      <c r="R1635" s="21">
        <f>IF($A1635="","",$A1635&amp;"|"&amp;$C1635&amp;"|"&amp;$D1635)</f>
        <v/>
      </c>
      <c r="S1635" s="21">
        <f>IF($A1635="","",IFERROR(INDEX(Offerte!$D$2:$D$200,MATCH($Q1635,Offerte!$L$2:$L$200,0)),0))</f>
        <v/>
      </c>
      <c r="T1635" s="21">
        <f>IF($A1635="","",IFERROR(INDEX(Offerte!$G$2:$G$200,MATCH($Q1635,Offerte!$L$2:$L$200,0)),"NO"))</f>
        <v/>
      </c>
    </row>
    <row r="1636">
      <c r="A1636" s="10">
        <f>IF(Offerte!$A54="","",Offerte!$A54)</f>
        <v/>
      </c>
      <c r="B1636" s="10">
        <f>IF(Offerte!$A54="","",Offerte!$B54)</f>
        <v/>
      </c>
      <c r="C1636" s="10">
        <f>IF(Offerte!$A54="","",Offerte!$C54)</f>
        <v/>
      </c>
      <c r="D1636" s="10" t="inlineStr">
        <is>
          <t>E.1.1</t>
        </is>
      </c>
      <c r="E1636" s="10" t="inlineStr">
        <is>
          <t>E</t>
        </is>
      </c>
      <c r="F1636" s="10" t="inlineStr">
        <is>
          <t>T</t>
        </is>
      </c>
      <c r="G1636" s="10" t="inlineStr">
        <is>
          <t>tabular</t>
        </is>
      </c>
      <c r="H1636" s="10" t="n">
        <v>2</v>
      </c>
      <c r="I1636" s="10" t="inlineStr">
        <is>
          <t>Mobile app con travel planner PRM</t>
        </is>
      </c>
      <c r="J1636" s="20" t="n"/>
      <c r="K1636" s="20" t="n"/>
      <c r="L1636" s="20" t="n"/>
      <c r="M1636" s="20" t="n"/>
      <c r="N1636" s="21">
        <f>IF($A1636="","",IF(IFERROR(VALUE($M1636),0)=1,1,0))</f>
        <v/>
      </c>
      <c r="O1636" s="21">
        <f>IF($A1636="",0,IF(OR($S1636&lt;&gt;1,COUNTA($J1636:$M1636)=0),0,IF($N1636=1,$H1636,0)))</f>
        <v/>
      </c>
      <c r="P1636" s="10" t="inlineStr">
        <is>
          <t>sì/no</t>
        </is>
      </c>
      <c r="Q1636" s="21">
        <f>IF($A1636="","",$A1636&amp;"|"&amp;$C1636)</f>
        <v/>
      </c>
      <c r="R1636" s="21">
        <f>IF($A1636="","",$A1636&amp;"|"&amp;$C1636&amp;"|"&amp;$D1636)</f>
        <v/>
      </c>
      <c r="S1636" s="21">
        <f>IF($A1636="","",IFERROR(INDEX(Offerte!$D$2:$D$200,MATCH($Q1636,Offerte!$L$2:$L$200,0)),0))</f>
        <v/>
      </c>
      <c r="T1636" s="21">
        <f>IF($A1636="","",IFERROR(INDEX(Offerte!$G$2:$G$200,MATCH($Q1636,Offerte!$L$2:$L$200,0)),"NO"))</f>
        <v/>
      </c>
    </row>
    <row r="1637">
      <c r="A1637" s="10">
        <f>IF(Offerte!$A54="","",Offerte!$A54)</f>
        <v/>
      </c>
      <c r="B1637" s="10">
        <f>IF(Offerte!$A54="","",Offerte!$B54)</f>
        <v/>
      </c>
      <c r="C1637" s="10">
        <f>IF(Offerte!$A54="","",Offerte!$C54)</f>
        <v/>
      </c>
      <c r="D1637" s="10" t="inlineStr">
        <is>
          <t>E.2.1</t>
        </is>
      </c>
      <c r="E1637" s="10" t="inlineStr">
        <is>
          <t>E</t>
        </is>
      </c>
      <c r="F1637" s="10" t="inlineStr">
        <is>
          <t>D</t>
        </is>
      </c>
      <c r="G1637" s="10" t="inlineStr">
        <is>
          <t>discretionary</t>
        </is>
      </c>
      <c r="H1637" s="10" t="n">
        <v>2</v>
      </c>
      <c r="I1637" s="10" t="inlineStr">
        <is>
          <t>Altre azioni informative e rapporti con gli utenti</t>
        </is>
      </c>
      <c r="J1637" s="20" t="n"/>
      <c r="K1637" s="20" t="n"/>
      <c r="L1637" s="20" t="n"/>
      <c r="M1637" s="20" t="n"/>
      <c r="N1637" s="21">
        <f>IF($A1637="","",MAX(0,MIN(1,IFERROR(VALUE($M1637),0))))</f>
        <v/>
      </c>
      <c r="O1637" s="21">
        <f>IF($A1637="",0,IF(OR($S1637&lt;&gt;1,COUNTA($J1637:$M1637)=0),0,IF(SUMPRODUCT(MAX(($C$5:$C$6173=$C1637)*($D$5:$D$6173=$D1637)*($S$5:$S$6173=1)*IFERROR($N$5:$N$6173*1,0)))&gt;0,ROUND($H1637*($N1637/SUMPRODUCT(MAX(($C$5:$C$6173=$C1637)*($D$5:$D$6173=$D1637)*($S$5:$S$6173=1)*IFERROR($N$5:$N$6173*1,0)))),4),0)))</f>
        <v/>
      </c>
      <c r="P1637" s="10" t="inlineStr">
        <is>
          <t>coeff.</t>
        </is>
      </c>
      <c r="Q1637" s="21">
        <f>IF($A1637="","",$A1637&amp;"|"&amp;$C1637)</f>
        <v/>
      </c>
      <c r="R1637" s="21">
        <f>IF($A1637="","",$A1637&amp;"|"&amp;$C1637&amp;"|"&amp;$D1637)</f>
        <v/>
      </c>
      <c r="S1637" s="21">
        <f>IF($A1637="","",IFERROR(INDEX(Offerte!$D$2:$D$200,MATCH($Q1637,Offerte!$L$2:$L$200,0)),0))</f>
        <v/>
      </c>
      <c r="T1637" s="21">
        <f>IF($A1637="","",IFERROR(INDEX(Offerte!$G$2:$G$200,MATCH($Q1637,Offerte!$L$2:$L$200,0)),"NO"))</f>
        <v/>
      </c>
    </row>
    <row r="1638">
      <c r="A1638" s="10">
        <f>IF(Offerte!$A54="","",Offerte!$A54)</f>
        <v/>
      </c>
      <c r="B1638" s="10">
        <f>IF(Offerte!$A54="","",Offerte!$B54)</f>
        <v/>
      </c>
      <c r="C1638" s="10">
        <f>IF(Offerte!$A54="","",Offerte!$C54)</f>
        <v/>
      </c>
      <c r="D1638" s="10" t="inlineStr">
        <is>
          <t>F.1.1</t>
        </is>
      </c>
      <c r="E1638" s="10" t="inlineStr">
        <is>
          <t>F</t>
        </is>
      </c>
      <c r="F1638" s="10" t="inlineStr">
        <is>
          <t>Q</t>
        </is>
      </c>
      <c r="G1638" s="10" t="inlineStr">
        <is>
          <t>lower</t>
        </is>
      </c>
      <c r="H1638" s="10" t="n">
        <v>7</v>
      </c>
      <c r="I1638" s="10" t="inlineStr">
        <is>
          <t>Performance ambientali del parco mezzi adibito al servizio - I_CEA</t>
        </is>
      </c>
      <c r="J1638" s="20" t="n"/>
      <c r="K1638" s="20" t="n"/>
      <c r="L1638" s="20" t="n"/>
      <c r="M1638" s="20" t="n"/>
      <c r="N1638" s="21">
        <f>IF($A1638="","",IFERROR(VALUE($J1638),0))</f>
        <v/>
      </c>
      <c r="O1638" s="21">
        <f>IF($A1638="",0,IF(OR($S1638&lt;&gt;1,COUNTA($J1638:$M1638)=0),0,IF(AND(IFERROR(AGGREGATE(15,6,$N$5:$N$6173/(($C$5:$C$6173=$C1638)*($D$5:$D$6173=$D1638)*($S$5:$S$6173=1)*($N$5:$N$6173&gt;0)),1),0)&gt;0,$N1638&gt;0),ROUND($H1638*(IFERROR(AGGREGATE(15,6,$N$5:$N$6173/(($C$5:$C$6173=$C1638)*($D$5:$D$6173=$D1638)*($S$5:$S$6173=1)*($N$5:$N$6173&gt;0)),1),0)/$N1638),4),0)))</f>
        <v/>
      </c>
      <c r="P1638" s="10" t="inlineStr">
        <is>
          <t>indice</t>
        </is>
      </c>
      <c r="Q1638" s="21">
        <f>IF($A1638="","",$A1638&amp;"|"&amp;$C1638)</f>
        <v/>
      </c>
      <c r="R1638" s="21">
        <f>IF($A1638="","",$A1638&amp;"|"&amp;$C1638&amp;"|"&amp;$D1638)</f>
        <v/>
      </c>
      <c r="S1638" s="21">
        <f>IF($A1638="","",IFERROR(INDEX(Offerte!$D$2:$D$200,MATCH($Q1638,Offerte!$L$2:$L$200,0)),0))</f>
        <v/>
      </c>
      <c r="T1638" s="21">
        <f>IF($A1638="","",IFERROR(INDEX(Offerte!$G$2:$G$200,MATCH($Q1638,Offerte!$L$2:$L$200,0)),"NO"))</f>
        <v/>
      </c>
    </row>
    <row r="1639">
      <c r="A1639" s="10">
        <f>IF(Offerte!$A54="","",Offerte!$A54)</f>
        <v/>
      </c>
      <c r="B1639" s="10">
        <f>IF(Offerte!$A54="","",Offerte!$B54)</f>
        <v/>
      </c>
      <c r="C1639" s="10">
        <f>IF(Offerte!$A54="","",Offerte!$C54)</f>
        <v/>
      </c>
      <c r="D1639" s="10" t="inlineStr">
        <is>
          <t>F.2.1</t>
        </is>
      </c>
      <c r="E1639" s="10" t="inlineStr">
        <is>
          <t>F</t>
        </is>
      </c>
      <c r="F1639" s="10" t="inlineStr">
        <is>
          <t>Q</t>
        </is>
      </c>
      <c r="G1639" s="10" t="inlineStr">
        <is>
          <t>higher</t>
        </is>
      </c>
      <c r="H1639" s="10" t="n">
        <v>2</v>
      </c>
      <c r="I1639" s="10" t="inlineStr">
        <is>
          <t>Tasso di copertura del servizio con dispositivi ECO-DRIVER</t>
        </is>
      </c>
      <c r="J1639" s="20" t="n"/>
      <c r="K1639" s="20" t="n"/>
      <c r="L1639" s="20" t="n"/>
      <c r="M1639" s="20" t="n"/>
      <c r="N1639" s="21">
        <f>IF($A1639="","",IFERROR(VALUE($K1639)/VALUE($L1639),IFERROR(VALUE($J1639),0)))</f>
        <v/>
      </c>
      <c r="O1639" s="21">
        <f>IF($A1639="",0,IF(OR($S1639&lt;&gt;1,COUNTA($J1639:$M1639)=0),0,IF(SUMPRODUCT(MAX(($C$5:$C$6173=$C1639)*($D$5:$D$6173=$D1639)*($S$5:$S$6173=1)*IFERROR($N$5:$N$6173*1,0)))&gt;0,ROUND($H1639*($N1639/SUMPRODUCT(MAX(($C$5:$C$6173=$C1639)*($D$5:$D$6173=$D1639)*($S$5:$S$6173=1)*IFERROR($N$5:$N$6173*1,0)))),4),0)))</f>
        <v/>
      </c>
      <c r="P1639" s="10" t="inlineStr">
        <is>
          <t>Autobus attrezzati con dispositivi ECO-DRIVER / Autobus totali in offerta, incluse scorte</t>
        </is>
      </c>
      <c r="Q1639" s="21">
        <f>IF($A1639="","",$A1639&amp;"|"&amp;$C1639)</f>
        <v/>
      </c>
      <c r="R1639" s="21">
        <f>IF($A1639="","",$A1639&amp;"|"&amp;$C1639&amp;"|"&amp;$D1639)</f>
        <v/>
      </c>
      <c r="S1639" s="21">
        <f>IF($A1639="","",IFERROR(INDEX(Offerte!$D$2:$D$200,MATCH($Q1639,Offerte!$L$2:$L$200,0)),0))</f>
        <v/>
      </c>
      <c r="T1639" s="21">
        <f>IF($A1639="","",IFERROR(INDEX(Offerte!$G$2:$G$200,MATCH($Q1639,Offerte!$L$2:$L$200,0)),"NO"))</f>
        <v/>
      </c>
    </row>
    <row r="1640">
      <c r="A1640" s="10">
        <f>IF(Offerte!$A54="","",Offerte!$A54)</f>
        <v/>
      </c>
      <c r="B1640" s="10">
        <f>IF(Offerte!$A54="","",Offerte!$B54)</f>
        <v/>
      </c>
      <c r="C1640" s="10">
        <f>IF(Offerte!$A54="","",Offerte!$C54)</f>
        <v/>
      </c>
      <c r="D1640" s="10" t="inlineStr">
        <is>
          <t>F.3.1</t>
        </is>
      </c>
      <c r="E1640" s="10" t="inlineStr">
        <is>
          <t>F</t>
        </is>
      </c>
      <c r="F1640" s="10" t="inlineStr">
        <is>
          <t>Q</t>
        </is>
      </c>
      <c r="G1640" s="10" t="inlineStr">
        <is>
          <t>higher</t>
        </is>
      </c>
      <c r="H1640" s="10" t="n">
        <v>2</v>
      </c>
      <c r="I1640" s="10" t="inlineStr">
        <is>
          <t>Autoproduzione consumi elettrici per trazione</t>
        </is>
      </c>
      <c r="J1640" s="20" t="n"/>
      <c r="K1640" s="20" t="n"/>
      <c r="L1640" s="20" t="n"/>
      <c r="M1640" s="20" t="n"/>
      <c r="N1640" s="21">
        <f>IF($A1640="","",IFERROR(VALUE($J1640),0))</f>
        <v/>
      </c>
      <c r="O1640" s="21">
        <f>IF($A1640="",0,IF(OR($S1640&lt;&gt;1,COUNTA($J1640:$M1640)=0),0,IF(SUMPRODUCT(MAX(($C$5:$C$6173=$C1640)*($D$5:$D$6173=$D1640)*($S$5:$S$6173=1)*IFERROR($N$5:$N$6173*1,0)))&gt;0,ROUND($H1640*($N1640/SUMPRODUCT(MAX(($C$5:$C$6173=$C1640)*($D$5:$D$6173=$D1640)*($S$5:$S$6173=1)*IFERROR($N$5:$N$6173*1,0)))),4),0)))</f>
        <v/>
      </c>
      <c r="P1640" s="10" t="inlineStr">
        <is>
          <t>kWh/anno</t>
        </is>
      </c>
      <c r="Q1640" s="21">
        <f>IF($A1640="","",$A1640&amp;"|"&amp;$C1640)</f>
        <v/>
      </c>
      <c r="R1640" s="21">
        <f>IF($A1640="","",$A1640&amp;"|"&amp;$C1640&amp;"|"&amp;$D1640)</f>
        <v/>
      </c>
      <c r="S1640" s="21">
        <f>IF($A1640="","",IFERROR(INDEX(Offerte!$D$2:$D$200,MATCH($Q1640,Offerte!$L$2:$L$200,0)),0))</f>
        <v/>
      </c>
      <c r="T1640" s="21">
        <f>IF($A1640="","",IFERROR(INDEX(Offerte!$G$2:$G$200,MATCH($Q1640,Offerte!$L$2:$L$200,0)),"NO"))</f>
        <v/>
      </c>
    </row>
    <row r="1641">
      <c r="A1641" s="10">
        <f>IF(Offerte!$A54="","",Offerte!$A54)</f>
        <v/>
      </c>
      <c r="B1641" s="10">
        <f>IF(Offerte!$A54="","",Offerte!$B54)</f>
        <v/>
      </c>
      <c r="C1641" s="10">
        <f>IF(Offerte!$A54="","",Offerte!$C54)</f>
        <v/>
      </c>
      <c r="D1641" s="10" t="inlineStr">
        <is>
          <t>F.4.1</t>
        </is>
      </c>
      <c r="E1641" s="10" t="inlineStr">
        <is>
          <t>F</t>
        </is>
      </c>
      <c r="F1641" s="10" t="inlineStr">
        <is>
          <t>Q</t>
        </is>
      </c>
      <c r="G1641" s="10" t="inlineStr">
        <is>
          <t>soil</t>
        </is>
      </c>
      <c r="H1641" s="10" t="n">
        <v>2</v>
      </c>
      <c r="I1641" s="10" t="inlineStr">
        <is>
          <t>Indice di consumo di suolo</t>
        </is>
      </c>
      <c r="J1641" s="20" t="n"/>
      <c r="K1641" s="20" t="n"/>
      <c r="L1641" s="20" t="n"/>
      <c r="M1641" s="20" t="n"/>
      <c r="N1641" s="21">
        <f>IF($A1641="","",IFERROR(VALUE($J1641),0))</f>
        <v/>
      </c>
      <c r="O1641" s="21">
        <f>IF($A1641="",0,IF(OR($S1641&lt;&gt;1,COUNTA($J1641:$M1641)=0),0,IF($N1641&lt;=0,$H1641,IF(SUMPRODUCT(MAX(($C$5:$C$6173=$C1641)*($D$5:$D$6173=$D1641)*($S$5:$S$6173=1)*IFERROR($N$5:$N$6173*1,0)))&gt;0,ROUND($H1641*((SUMPRODUCT(MAX(($C$5:$C$6173=$C1641)*($D$5:$D$6173=$D1641)*($S$5:$S$6173=1)*IFERROR($N$5:$N$6173*1,0)))-$N1641)/SUMPRODUCT(MAX(($C$5:$C$6173=$C1641)*($D$5:$D$6173=$D1641)*($S$5:$S$6173=1)*IFERROR($N$5:$N$6173*1,0)))),4),0))))</f>
        <v/>
      </c>
      <c r="P1641" s="10" t="inlineStr">
        <is>
          <t>m2</t>
        </is>
      </c>
      <c r="Q1641" s="21">
        <f>IF($A1641="","",$A1641&amp;"|"&amp;$C1641)</f>
        <v/>
      </c>
      <c r="R1641" s="21">
        <f>IF($A1641="","",$A1641&amp;"|"&amp;$C1641&amp;"|"&amp;$D1641)</f>
        <v/>
      </c>
      <c r="S1641" s="21">
        <f>IF($A1641="","",IFERROR(INDEX(Offerte!$D$2:$D$200,MATCH($Q1641,Offerte!$L$2:$L$200,0)),0))</f>
        <v/>
      </c>
      <c r="T1641" s="21">
        <f>IF($A1641="","",IFERROR(INDEX(Offerte!$G$2:$G$200,MATCH($Q1641,Offerte!$L$2:$L$200,0)),"NO"))</f>
        <v/>
      </c>
    </row>
    <row r="1642">
      <c r="A1642" s="10">
        <f>IF(Offerte!$A54="","",Offerte!$A54)</f>
        <v/>
      </c>
      <c r="B1642" s="10">
        <f>IF(Offerte!$A54="","",Offerte!$B54)</f>
        <v/>
      </c>
      <c r="C1642" s="10">
        <f>IF(Offerte!$A54="","",Offerte!$C54)</f>
        <v/>
      </c>
      <c r="D1642" s="10" t="inlineStr">
        <is>
          <t>F.5.1</t>
        </is>
      </c>
      <c r="E1642" s="10" t="inlineStr">
        <is>
          <t>F</t>
        </is>
      </c>
      <c r="F1642" s="10" t="inlineStr">
        <is>
          <t>T</t>
        </is>
      </c>
      <c r="G1642" s="10" t="inlineStr">
        <is>
          <t>tabular</t>
        </is>
      </c>
      <c r="H1642" s="10" t="n">
        <v>1</v>
      </c>
      <c r="I1642" s="10" t="inlineStr">
        <is>
          <t>Rendicontazione di sostenibilità ambientale</t>
        </is>
      </c>
      <c r="J1642" s="20" t="n"/>
      <c r="K1642" s="20" t="n"/>
      <c r="L1642" s="20" t="n"/>
      <c r="M1642" s="20" t="n"/>
      <c r="N1642" s="21">
        <f>IF($A1642="","",IF(IFERROR(VALUE($M1642),0)=1,1,0))</f>
        <v/>
      </c>
      <c r="O1642" s="21">
        <f>IF($A1642="",0,IF(OR($S1642&lt;&gt;1,COUNTA($J1642:$M1642)=0),0,IF($N1642=1,$H1642,0)))</f>
        <v/>
      </c>
      <c r="P1642" s="10" t="inlineStr">
        <is>
          <t>sì/no</t>
        </is>
      </c>
      <c r="Q1642" s="21">
        <f>IF($A1642="","",$A1642&amp;"|"&amp;$C1642)</f>
        <v/>
      </c>
      <c r="R1642" s="21">
        <f>IF($A1642="","",$A1642&amp;"|"&amp;$C1642&amp;"|"&amp;$D1642)</f>
        <v/>
      </c>
      <c r="S1642" s="21">
        <f>IF($A1642="","",IFERROR(INDEX(Offerte!$D$2:$D$200,MATCH($Q1642,Offerte!$L$2:$L$200,0)),0))</f>
        <v/>
      </c>
      <c r="T1642" s="21">
        <f>IF($A1642="","",IFERROR(INDEX(Offerte!$G$2:$G$200,MATCH($Q1642,Offerte!$L$2:$L$200,0)),"NO"))</f>
        <v/>
      </c>
    </row>
    <row r="1643">
      <c r="A1643" s="10">
        <f>IF(Offerte!$A54="","",Offerte!$A54)</f>
        <v/>
      </c>
      <c r="B1643" s="10">
        <f>IF(Offerte!$A54="","",Offerte!$B54)</f>
        <v/>
      </c>
      <c r="C1643" s="10">
        <f>IF(Offerte!$A54="","",Offerte!$C54)</f>
        <v/>
      </c>
      <c r="D1643" s="10" t="inlineStr">
        <is>
          <t>G.1.1</t>
        </is>
      </c>
      <c r="E1643" s="10" t="inlineStr">
        <is>
          <t>G</t>
        </is>
      </c>
      <c r="F1643" s="10" t="inlineStr">
        <is>
          <t>D</t>
        </is>
      </c>
      <c r="G1643" s="10" t="inlineStr">
        <is>
          <t>discretionary</t>
        </is>
      </c>
      <c r="H1643" s="10" t="n">
        <v>2</v>
      </c>
      <c r="I1643" s="10" t="inlineStr">
        <is>
          <t>Qualità del progetto di centrale di controllo aziendale</t>
        </is>
      </c>
      <c r="J1643" s="20" t="n"/>
      <c r="K1643" s="20" t="n"/>
      <c r="L1643" s="20" t="n"/>
      <c r="M1643" s="20" t="n"/>
      <c r="N1643" s="21">
        <f>IF($A1643="","",MAX(0,MIN(1,IFERROR(VALUE($M1643),0))))</f>
        <v/>
      </c>
      <c r="O1643" s="21">
        <f>IF($A1643="",0,IF(OR($S1643&lt;&gt;1,COUNTA($J1643:$M1643)=0),0,IF(SUMPRODUCT(MAX(($C$5:$C$6173=$C1643)*($D$5:$D$6173=$D1643)*($S$5:$S$6173=1)*IFERROR($N$5:$N$6173*1,0)))&gt;0,ROUND($H1643*($N1643/SUMPRODUCT(MAX(($C$5:$C$6173=$C1643)*($D$5:$D$6173=$D1643)*($S$5:$S$6173=1)*IFERROR($N$5:$N$6173*1,0)))),4),0)))</f>
        <v/>
      </c>
      <c r="P1643" s="10" t="inlineStr">
        <is>
          <t>coeff.</t>
        </is>
      </c>
      <c r="Q1643" s="21">
        <f>IF($A1643="","",$A1643&amp;"|"&amp;$C1643)</f>
        <v/>
      </c>
      <c r="R1643" s="21">
        <f>IF($A1643="","",$A1643&amp;"|"&amp;$C1643&amp;"|"&amp;$D1643)</f>
        <v/>
      </c>
      <c r="S1643" s="21">
        <f>IF($A1643="","",IFERROR(INDEX(Offerte!$D$2:$D$200,MATCH($Q1643,Offerte!$L$2:$L$200,0)),0))</f>
        <v/>
      </c>
      <c r="T1643" s="21">
        <f>IF($A1643="","",IFERROR(INDEX(Offerte!$G$2:$G$200,MATCH($Q1643,Offerte!$L$2:$L$200,0)),"NO"))</f>
        <v/>
      </c>
    </row>
    <row r="1644">
      <c r="A1644" s="10">
        <f>IF(Offerte!$A54="","",Offerte!$A54)</f>
        <v/>
      </c>
      <c r="B1644" s="10">
        <f>IF(Offerte!$A54="","",Offerte!$B54)</f>
        <v/>
      </c>
      <c r="C1644" s="10">
        <f>IF(Offerte!$A54="","",Offerte!$C54)</f>
        <v/>
      </c>
      <c r="D1644" s="10" t="inlineStr">
        <is>
          <t>G.2.1</t>
        </is>
      </c>
      <c r="E1644" s="10" t="inlineStr">
        <is>
          <t>G</t>
        </is>
      </c>
      <c r="F1644" s="10" t="inlineStr">
        <is>
          <t>T</t>
        </is>
      </c>
      <c r="G1644" s="10" t="inlineStr">
        <is>
          <t>tabular</t>
        </is>
      </c>
      <c r="H1644" s="10" t="n">
        <v>1</v>
      </c>
      <c r="I1644" s="10" t="inlineStr">
        <is>
          <t>Certificazione ISO 45001</t>
        </is>
      </c>
      <c r="J1644" s="20" t="n"/>
      <c r="K1644" s="20" t="n"/>
      <c r="L1644" s="20" t="n"/>
      <c r="M1644" s="20" t="n"/>
      <c r="N1644" s="21">
        <f>IF($A1644="","",IF(IFERROR(VALUE($M1644),0)=1,1,0))</f>
        <v/>
      </c>
      <c r="O1644" s="21">
        <f>IF($A1644="",0,IF(OR($S1644&lt;&gt;1,COUNTA($J1644:$M1644)=0),0,IF($N1644=1,$H1644,0)))</f>
        <v/>
      </c>
      <c r="P1644" s="10" t="inlineStr">
        <is>
          <t>sì/no</t>
        </is>
      </c>
      <c r="Q1644" s="21">
        <f>IF($A1644="","",$A1644&amp;"|"&amp;$C1644)</f>
        <v/>
      </c>
      <c r="R1644" s="21">
        <f>IF($A1644="","",$A1644&amp;"|"&amp;$C1644&amp;"|"&amp;$D1644)</f>
        <v/>
      </c>
      <c r="S1644" s="21">
        <f>IF($A1644="","",IFERROR(INDEX(Offerte!$D$2:$D$200,MATCH($Q1644,Offerte!$L$2:$L$200,0)),0))</f>
        <v/>
      </c>
      <c r="T1644" s="21">
        <f>IF($A1644="","",IFERROR(INDEX(Offerte!$G$2:$G$200,MATCH($Q1644,Offerte!$L$2:$L$200,0)),"NO"))</f>
        <v/>
      </c>
    </row>
    <row r="1645">
      <c r="A1645" s="10">
        <f>IF(Offerte!$A54="","",Offerte!$A54)</f>
        <v/>
      </c>
      <c r="B1645" s="10">
        <f>IF(Offerte!$A54="","",Offerte!$B54)</f>
        <v/>
      </c>
      <c r="C1645" s="10">
        <f>IF(Offerte!$A54="","",Offerte!$C54)</f>
        <v/>
      </c>
      <c r="D1645" s="10" t="inlineStr">
        <is>
          <t>G.3.1</t>
        </is>
      </c>
      <c r="E1645" s="10" t="inlineStr">
        <is>
          <t>G</t>
        </is>
      </c>
      <c r="F1645" s="10" t="inlineStr">
        <is>
          <t>T</t>
        </is>
      </c>
      <c r="G1645" s="10" t="inlineStr">
        <is>
          <t>tabular</t>
        </is>
      </c>
      <c r="H1645" s="10" t="n">
        <v>1</v>
      </c>
      <c r="I1645" s="10" t="inlineStr">
        <is>
          <t>Certificazioni di responsabilità sociale</t>
        </is>
      </c>
      <c r="J1645" s="20" t="n"/>
      <c r="K1645" s="20" t="n"/>
      <c r="L1645" s="20" t="n"/>
      <c r="M1645" s="20" t="n"/>
      <c r="N1645" s="21">
        <f>IF($A1645="","",IF(IFERROR(VALUE($M1645),0)=1,1,0))</f>
        <v/>
      </c>
      <c r="O1645" s="21">
        <f>IF($A1645="",0,IF(OR($S1645&lt;&gt;1,COUNTA($J1645:$M1645)=0),0,IF($N1645=1,$H1645,0)))</f>
        <v/>
      </c>
      <c r="P1645" s="10" t="inlineStr">
        <is>
          <t>sì/no</t>
        </is>
      </c>
      <c r="Q1645" s="21">
        <f>IF($A1645="","",$A1645&amp;"|"&amp;$C1645)</f>
        <v/>
      </c>
      <c r="R1645" s="21">
        <f>IF($A1645="","",$A1645&amp;"|"&amp;$C1645&amp;"|"&amp;$D1645)</f>
        <v/>
      </c>
      <c r="S1645" s="21">
        <f>IF($A1645="","",IFERROR(INDEX(Offerte!$D$2:$D$200,MATCH($Q1645,Offerte!$L$2:$L$200,0)),0))</f>
        <v/>
      </c>
      <c r="T1645" s="21">
        <f>IF($A1645="","",IFERROR(INDEX(Offerte!$G$2:$G$200,MATCH($Q1645,Offerte!$L$2:$L$200,0)),"NO"))</f>
        <v/>
      </c>
    </row>
    <row r="1646">
      <c r="A1646" s="10">
        <f>IF(Offerte!$A54="","",Offerte!$A54)</f>
        <v/>
      </c>
      <c r="B1646" s="10">
        <f>IF(Offerte!$A54="","",Offerte!$B54)</f>
        <v/>
      </c>
      <c r="C1646" s="10">
        <f>IF(Offerte!$A54="","",Offerte!$C54)</f>
        <v/>
      </c>
      <c r="D1646" s="10" t="inlineStr">
        <is>
          <t>G.4.1</t>
        </is>
      </c>
      <c r="E1646" s="10" t="inlineStr">
        <is>
          <t>G</t>
        </is>
      </c>
      <c r="F1646" s="10" t="inlineStr">
        <is>
          <t>D</t>
        </is>
      </c>
      <c r="G1646" s="10" t="inlineStr">
        <is>
          <t>discretionary</t>
        </is>
      </c>
      <c r="H1646" s="10" t="n">
        <v>2</v>
      </c>
      <c r="I1646" s="10" t="inlineStr">
        <is>
          <t>Qualità del piano di formazione del personale</t>
        </is>
      </c>
      <c r="J1646" s="20" t="n"/>
      <c r="K1646" s="20" t="n"/>
      <c r="L1646" s="20" t="n"/>
      <c r="M1646" s="20" t="n"/>
      <c r="N1646" s="21">
        <f>IF($A1646="","",MAX(0,MIN(1,IFERROR(VALUE($M1646),0))))</f>
        <v/>
      </c>
      <c r="O1646" s="21">
        <f>IF($A1646="",0,IF(OR($S1646&lt;&gt;1,COUNTA($J1646:$M1646)=0),0,IF(SUMPRODUCT(MAX(($C$5:$C$6173=$C1646)*($D$5:$D$6173=$D1646)*($S$5:$S$6173=1)*IFERROR($N$5:$N$6173*1,0)))&gt;0,ROUND($H1646*($N1646/SUMPRODUCT(MAX(($C$5:$C$6173=$C1646)*($D$5:$D$6173=$D1646)*($S$5:$S$6173=1)*IFERROR($N$5:$N$6173*1,0)))),4),0)))</f>
        <v/>
      </c>
      <c r="P1646" s="10" t="inlineStr">
        <is>
          <t>coeff.</t>
        </is>
      </c>
      <c r="Q1646" s="21">
        <f>IF($A1646="","",$A1646&amp;"|"&amp;$C1646)</f>
        <v/>
      </c>
      <c r="R1646" s="21">
        <f>IF($A1646="","",$A1646&amp;"|"&amp;$C1646&amp;"|"&amp;$D1646)</f>
        <v/>
      </c>
      <c r="S1646" s="21">
        <f>IF($A1646="","",IFERROR(INDEX(Offerte!$D$2:$D$200,MATCH($Q1646,Offerte!$L$2:$L$200,0)),0))</f>
        <v/>
      </c>
      <c r="T1646" s="21">
        <f>IF($A1646="","",IFERROR(INDEX(Offerte!$G$2:$G$200,MATCH($Q1646,Offerte!$L$2:$L$200,0)),"NO"))</f>
        <v/>
      </c>
    </row>
    <row r="1647">
      <c r="A1647" s="10">
        <f>IF(Offerte!$A54="","",Offerte!$A54)</f>
        <v/>
      </c>
      <c r="B1647" s="10">
        <f>IF(Offerte!$A54="","",Offerte!$B54)</f>
        <v/>
      </c>
      <c r="C1647" s="10">
        <f>IF(Offerte!$A54="","",Offerte!$C54)</f>
        <v/>
      </c>
      <c r="D1647" s="10" t="inlineStr">
        <is>
          <t>G.5.1</t>
        </is>
      </c>
      <c r="E1647" s="10" t="inlineStr">
        <is>
          <t>G</t>
        </is>
      </c>
      <c r="F1647" s="10" t="inlineStr">
        <is>
          <t>T</t>
        </is>
      </c>
      <c r="G1647" s="10" t="inlineStr">
        <is>
          <t>tabular</t>
        </is>
      </c>
      <c r="H1647" s="10" t="n">
        <v>1</v>
      </c>
      <c r="I1647" s="10" t="inlineStr">
        <is>
          <t>Impegno al mantenimento delle garanzie del contratto di secondo livello del gestore uscente</t>
        </is>
      </c>
      <c r="J1647" s="20" t="n"/>
      <c r="K1647" s="20" t="n"/>
      <c r="L1647" s="20" t="n"/>
      <c r="M1647" s="20" t="n"/>
      <c r="N1647" s="21">
        <f>IF($A1647="","",IF(IFERROR(VALUE($M1647),0)=1,1,0))</f>
        <v/>
      </c>
      <c r="O1647" s="21">
        <f>IF($A1647="",0,IF(OR($S1647&lt;&gt;1,COUNTA($J1647:$M1647)=0),0,IF($N1647=1,$H1647,0)))</f>
        <v/>
      </c>
      <c r="P1647" s="10" t="inlineStr">
        <is>
          <t>sì/no</t>
        </is>
      </c>
      <c r="Q1647" s="21">
        <f>IF($A1647="","",$A1647&amp;"|"&amp;$C1647)</f>
        <v/>
      </c>
      <c r="R1647" s="21">
        <f>IF($A1647="","",$A1647&amp;"|"&amp;$C1647&amp;"|"&amp;$D1647)</f>
        <v/>
      </c>
      <c r="S1647" s="21">
        <f>IF($A1647="","",IFERROR(INDEX(Offerte!$D$2:$D$200,MATCH($Q1647,Offerte!$L$2:$L$200,0)),0))</f>
        <v/>
      </c>
      <c r="T1647" s="21">
        <f>IF($A1647="","",IFERROR(INDEX(Offerte!$G$2:$G$200,MATCH($Q1647,Offerte!$L$2:$L$200,0)),"NO"))</f>
        <v/>
      </c>
    </row>
    <row r="1648">
      <c r="A1648" s="10">
        <f>IF(Offerte!$A55="","",Offerte!$A55)</f>
        <v/>
      </c>
      <c r="B1648" s="10">
        <f>IF(Offerte!$A55="","",Offerte!$B55)</f>
        <v/>
      </c>
      <c r="C1648" s="10">
        <f>IF(Offerte!$A55="","",Offerte!$C55)</f>
        <v/>
      </c>
      <c r="D1648" s="10" t="inlineStr">
        <is>
          <t>A.1.1</t>
        </is>
      </c>
      <c r="E1648" s="10" t="inlineStr">
        <is>
          <t>A</t>
        </is>
      </c>
      <c r="F1648" s="10" t="inlineStr">
        <is>
          <t>Q</t>
        </is>
      </c>
      <c r="G1648" s="10" t="inlineStr">
        <is>
          <t>higher</t>
        </is>
      </c>
      <c r="H1648" s="10" t="n">
        <v>3</v>
      </c>
      <c r="I1648" s="10" t="inlineStr">
        <is>
          <t>Tasso aggiuntivo di corse controllate</t>
        </is>
      </c>
      <c r="J1648" s="20" t="n"/>
      <c r="K1648" s="20" t="n"/>
      <c r="L1648" s="20" t="n"/>
      <c r="M1648" s="20" t="n"/>
      <c r="N1648" s="21">
        <f>IF($A1648="","",IFERROR(VALUE($K1648)/VALUE($L1648)*100,IFERROR(VALUE($J1648),0)))</f>
        <v/>
      </c>
      <c r="O1648" s="21">
        <f>IF($A1648="",0,IF(OR($S1648&lt;&gt;1,COUNTA($J1648:$M1648)=0),0,IF(SUMPRODUCT(MAX(($C$5:$C$6173=$C1648)*($D$5:$D$6173=$D1648)*($S$5:$S$6173=1)*IFERROR($N$5:$N$6173*1,0)))&gt;0,ROUND($H1648*($N1648/SUMPRODUCT(MAX(($C$5:$C$6173=$C1648)*($D$5:$D$6173=$D1648)*($S$5:$S$6173=1)*IFERROR($N$5:$N$6173*1,0)))),4),0)))</f>
        <v/>
      </c>
      <c r="P1648" s="10" t="inlineStr">
        <is>
          <t>Corse controllate annue / Corse programmate annue</t>
        </is>
      </c>
      <c r="Q1648" s="21">
        <f>IF($A1648="","",$A1648&amp;"|"&amp;$C1648)</f>
        <v/>
      </c>
      <c r="R1648" s="21">
        <f>IF($A1648="","",$A1648&amp;"|"&amp;$C1648&amp;"|"&amp;$D1648)</f>
        <v/>
      </c>
      <c r="S1648" s="21">
        <f>IF($A1648="","",IFERROR(INDEX(Offerte!$D$2:$D$200,MATCH($Q1648,Offerte!$L$2:$L$200,0)),0))</f>
        <v/>
      </c>
      <c r="T1648" s="21">
        <f>IF($A1648="","",IFERROR(INDEX(Offerte!$G$2:$G$200,MATCH($Q1648,Offerte!$L$2:$L$200,0)),"NO"))</f>
        <v/>
      </c>
    </row>
    <row r="1649">
      <c r="A1649" s="10">
        <f>IF(Offerte!$A55="","",Offerte!$A55)</f>
        <v/>
      </c>
      <c r="B1649" s="10">
        <f>IF(Offerte!$A55="","",Offerte!$B55)</f>
        <v/>
      </c>
      <c r="C1649" s="10">
        <f>IF(Offerte!$A55="","",Offerte!$C55)</f>
        <v/>
      </c>
      <c r="D1649" s="10" t="inlineStr">
        <is>
          <t>A.1.2</t>
        </is>
      </c>
      <c r="E1649" s="10" t="inlineStr">
        <is>
          <t>A</t>
        </is>
      </c>
      <c r="F1649" s="10" t="inlineStr">
        <is>
          <t>Q</t>
        </is>
      </c>
      <c r="G1649" s="10" t="inlineStr">
        <is>
          <t>higher</t>
        </is>
      </c>
      <c r="H1649" s="10" t="n">
        <v>4</v>
      </c>
      <c r="I1649" s="10" t="inlineStr">
        <is>
          <t>Numero aggiuntivo di passeggeri controllati</t>
        </is>
      </c>
      <c r="J1649" s="20" t="n"/>
      <c r="K1649" s="20" t="n"/>
      <c r="L1649" s="20" t="n"/>
      <c r="M1649" s="20" t="n"/>
      <c r="N1649" s="21">
        <f>IF($A1649="","",IFERROR(VALUE($J1649),0))</f>
        <v/>
      </c>
      <c r="O1649" s="21">
        <f>IF($A1649="",0,IF(OR($S1649&lt;&gt;1,COUNTA($J1649:$M1649)=0),0,IF(SUMPRODUCT(MAX(($C$5:$C$6173=$C1649)*($D$5:$D$6173=$D1649)*($S$5:$S$6173=1)*IFERROR($N$5:$N$6173*1,0)))&gt;0,ROUND($H1649*($N1649/SUMPRODUCT(MAX(($C$5:$C$6173=$C1649)*($D$5:$D$6173=$D1649)*($S$5:$S$6173=1)*IFERROR($N$5:$N$6173*1,0)))),4),0)))</f>
        <v/>
      </c>
      <c r="P1649" s="10" t="inlineStr">
        <is>
          <t>passeggeri/anno</t>
        </is>
      </c>
      <c r="Q1649" s="21">
        <f>IF($A1649="","",$A1649&amp;"|"&amp;$C1649)</f>
        <v/>
      </c>
      <c r="R1649" s="21">
        <f>IF($A1649="","",$A1649&amp;"|"&amp;$C1649&amp;"|"&amp;$D1649)</f>
        <v/>
      </c>
      <c r="S1649" s="21">
        <f>IF($A1649="","",IFERROR(INDEX(Offerte!$D$2:$D$200,MATCH($Q1649,Offerte!$L$2:$L$200,0)),0))</f>
        <v/>
      </c>
      <c r="T1649" s="21">
        <f>IF($A1649="","",IFERROR(INDEX(Offerte!$G$2:$G$200,MATCH($Q1649,Offerte!$L$2:$L$200,0)),"NO"))</f>
        <v/>
      </c>
    </row>
    <row r="1650">
      <c r="A1650" s="10">
        <f>IF(Offerte!$A55="","",Offerte!$A55)</f>
        <v/>
      </c>
      <c r="B1650" s="10">
        <f>IF(Offerte!$A55="","",Offerte!$B55)</f>
        <v/>
      </c>
      <c r="C1650" s="10">
        <f>IF(Offerte!$A55="","",Offerte!$C55)</f>
        <v/>
      </c>
      <c r="D1650" s="10" t="inlineStr">
        <is>
          <t>B.1.1</t>
        </is>
      </c>
      <c r="E1650" s="10" t="inlineStr">
        <is>
          <t>B</t>
        </is>
      </c>
      <c r="F1650" s="10" t="inlineStr">
        <is>
          <t>Q</t>
        </is>
      </c>
      <c r="G1650" s="10" t="inlineStr">
        <is>
          <t>higher</t>
        </is>
      </c>
      <c r="H1650" s="10" t="n">
        <v>3</v>
      </c>
      <c r="I1650" s="10" t="inlineStr">
        <is>
          <t>Incremento dei posti offerti nelle fasce di punta</t>
        </is>
      </c>
      <c r="J1650" s="20" t="n"/>
      <c r="K1650" s="20" t="n"/>
      <c r="L1650" s="20" t="n"/>
      <c r="M1650" s="20" t="n"/>
      <c r="N1650" s="21">
        <f>IF($A1650="","",IFERROR(VALUE($J1650),0))</f>
        <v/>
      </c>
      <c r="O1650" s="21">
        <f>IF($A1650="",0,IF(OR($S1650&lt;&gt;1,COUNTA($J1650:$M1650)=0),0,IF(SUMPRODUCT(MAX(($C$5:$C$6173=$C1650)*($D$5:$D$6173=$D1650)*($S$5:$S$6173=1)*IFERROR($N$5:$N$6173*1,0)))&gt;0,ROUND($H1650*($N1650/SUMPRODUCT(MAX(($C$5:$C$6173=$C1650)*($D$5:$D$6173=$D1650)*($S$5:$S$6173=1)*IFERROR($N$5:$N$6173*1,0)))),4),0)))</f>
        <v/>
      </c>
      <c r="P1650" s="10" t="inlineStr">
        <is>
          <t>posti*km</t>
        </is>
      </c>
      <c r="Q1650" s="21">
        <f>IF($A1650="","",$A1650&amp;"|"&amp;$C1650)</f>
        <v/>
      </c>
      <c r="R1650" s="21">
        <f>IF($A1650="","",$A1650&amp;"|"&amp;$C1650&amp;"|"&amp;$D1650)</f>
        <v/>
      </c>
      <c r="S1650" s="21">
        <f>IF($A1650="","",IFERROR(INDEX(Offerte!$D$2:$D$200,MATCH($Q1650,Offerte!$L$2:$L$200,0)),0))</f>
        <v/>
      </c>
      <c r="T1650" s="21">
        <f>IF($A1650="","",IFERROR(INDEX(Offerte!$G$2:$G$200,MATCH($Q1650,Offerte!$L$2:$L$200,0)),"NO"))</f>
        <v/>
      </c>
    </row>
    <row r="1651">
      <c r="A1651" s="10">
        <f>IF(Offerte!$A55="","",Offerte!$A55)</f>
        <v/>
      </c>
      <c r="B1651" s="10">
        <f>IF(Offerte!$A55="","",Offerte!$B55)</f>
        <v/>
      </c>
      <c r="C1651" s="10">
        <f>IF(Offerte!$A55="","",Offerte!$C55)</f>
        <v/>
      </c>
      <c r="D1651" s="10" t="inlineStr">
        <is>
          <t>B.2.1</t>
        </is>
      </c>
      <c r="E1651" s="10" t="inlineStr">
        <is>
          <t>B</t>
        </is>
      </c>
      <c r="F1651" s="10" t="inlineStr">
        <is>
          <t>Q</t>
        </is>
      </c>
      <c r="G1651" s="10" t="inlineStr">
        <is>
          <t>higher</t>
        </is>
      </c>
      <c r="H1651" s="10" t="n">
        <v>4</v>
      </c>
      <c r="I1651" s="10" t="inlineStr">
        <is>
          <t>Corse aggiuntive nell'arco giornaliero base</t>
        </is>
      </c>
      <c r="J1651" s="20" t="n"/>
      <c r="K1651" s="20" t="n"/>
      <c r="L1651" s="20" t="n"/>
      <c r="M1651" s="20" t="n"/>
      <c r="N1651" s="21">
        <f>IF($A1651="","",IFERROR(VALUE($J1651),0))</f>
        <v/>
      </c>
      <c r="O1651" s="21">
        <f>IF($A1651="",0,IF(OR($S1651&lt;&gt;1,COUNTA($J1651:$M1651)=0),0,IF(SUMPRODUCT(MAX(($C$5:$C$6173=$C1651)*($D$5:$D$6173=$D1651)*($S$5:$S$6173=1)*IFERROR($N$5:$N$6173*1,0)))&gt;0,ROUND($H1651*($N1651/SUMPRODUCT(MAX(($C$5:$C$6173=$C1651)*($D$5:$D$6173=$D1651)*($S$5:$S$6173=1)*IFERROR($N$5:$N$6173*1,0)))),4),0)))</f>
        <v/>
      </c>
      <c r="P1651" s="10" t="inlineStr">
        <is>
          <t>corse</t>
        </is>
      </c>
      <c r="Q1651" s="21">
        <f>IF($A1651="","",$A1651&amp;"|"&amp;$C1651)</f>
        <v/>
      </c>
      <c r="R1651" s="21">
        <f>IF($A1651="","",$A1651&amp;"|"&amp;$C1651&amp;"|"&amp;$D1651)</f>
        <v/>
      </c>
      <c r="S1651" s="21">
        <f>IF($A1651="","",IFERROR(INDEX(Offerte!$D$2:$D$200,MATCH($Q1651,Offerte!$L$2:$L$200,0)),0))</f>
        <v/>
      </c>
      <c r="T1651" s="21">
        <f>IF($A1651="","",IFERROR(INDEX(Offerte!$G$2:$G$200,MATCH($Q1651,Offerte!$L$2:$L$200,0)),"NO"))</f>
        <v/>
      </c>
    </row>
    <row r="1652">
      <c r="A1652" s="10">
        <f>IF(Offerte!$A55="","",Offerte!$A55)</f>
        <v/>
      </c>
      <c r="B1652" s="10">
        <f>IF(Offerte!$A55="","",Offerte!$B55)</f>
        <v/>
      </c>
      <c r="C1652" s="10">
        <f>IF(Offerte!$A55="","",Offerte!$C55)</f>
        <v/>
      </c>
      <c r="D1652" s="10" t="inlineStr">
        <is>
          <t>B.3.1</t>
        </is>
      </c>
      <c r="E1652" s="10" t="inlineStr">
        <is>
          <t>B</t>
        </is>
      </c>
      <c r="F1652" s="10" t="inlineStr">
        <is>
          <t>Q</t>
        </is>
      </c>
      <c r="G1652" s="10" t="inlineStr">
        <is>
          <t>higher</t>
        </is>
      </c>
      <c r="H1652" s="10" t="n">
        <v>2</v>
      </c>
      <c r="I1652" s="10" t="inlineStr">
        <is>
          <t>Numero di corse aggiuntive per allungamento dell'arco di servizio giornaliero nelle fasce serali</t>
        </is>
      </c>
      <c r="J1652" s="20" t="n"/>
      <c r="K1652" s="20" t="n"/>
      <c r="L1652" s="20" t="n"/>
      <c r="M1652" s="20" t="n"/>
      <c r="N1652" s="21">
        <f>IF($A1652="","",IFERROR(VALUE($J1652),0))</f>
        <v/>
      </c>
      <c r="O1652" s="21">
        <f>IF($A1652="",0,IF(OR($S1652&lt;&gt;1,COUNTA($J1652:$M1652)=0),0,IF(SUMPRODUCT(MAX(($C$5:$C$6173=$C1652)*($D$5:$D$6173=$D1652)*($S$5:$S$6173=1)*IFERROR($N$5:$N$6173*1,0)))&gt;0,ROUND($H1652*($N1652/SUMPRODUCT(MAX(($C$5:$C$6173=$C1652)*($D$5:$D$6173=$D1652)*($S$5:$S$6173=1)*IFERROR($N$5:$N$6173*1,0)))),4),0)))</f>
        <v/>
      </c>
      <c r="P1652" s="10" t="inlineStr">
        <is>
          <t>corse</t>
        </is>
      </c>
      <c r="Q1652" s="21">
        <f>IF($A1652="","",$A1652&amp;"|"&amp;$C1652)</f>
        <v/>
      </c>
      <c r="R1652" s="21">
        <f>IF($A1652="","",$A1652&amp;"|"&amp;$C1652&amp;"|"&amp;$D1652)</f>
        <v/>
      </c>
      <c r="S1652" s="21">
        <f>IF($A1652="","",IFERROR(INDEX(Offerte!$D$2:$D$200,MATCH($Q1652,Offerte!$L$2:$L$200,0)),0))</f>
        <v/>
      </c>
      <c r="T1652" s="21">
        <f>IF($A1652="","",IFERROR(INDEX(Offerte!$G$2:$G$200,MATCH($Q1652,Offerte!$L$2:$L$200,0)),"NO"))</f>
        <v/>
      </c>
    </row>
    <row r="1653">
      <c r="A1653" s="10">
        <f>IF(Offerte!$A55="","",Offerte!$A55)</f>
        <v/>
      </c>
      <c r="B1653" s="10">
        <f>IF(Offerte!$A55="","",Offerte!$B55)</f>
        <v/>
      </c>
      <c r="C1653" s="10">
        <f>IF(Offerte!$A55="","",Offerte!$C55)</f>
        <v/>
      </c>
      <c r="D1653" s="10" t="inlineStr">
        <is>
          <t>B.4.1</t>
        </is>
      </c>
      <c r="E1653" s="10" t="inlineStr">
        <is>
          <t>B</t>
        </is>
      </c>
      <c r="F1653" s="10" t="inlineStr">
        <is>
          <t>Q</t>
        </is>
      </c>
      <c r="G1653" s="10" t="inlineStr">
        <is>
          <t>higher</t>
        </is>
      </c>
      <c r="H1653" s="10" t="n">
        <v>3</v>
      </c>
      <c r="I1653" s="10" t="inlineStr">
        <is>
          <t>Percorrenze aggiuntive offerte nel Programma d'esercizio delle prime due fasi attuative</t>
        </is>
      </c>
      <c r="J1653" s="20" t="n"/>
      <c r="K1653" s="20" t="n"/>
      <c r="L1653" s="20" t="n"/>
      <c r="M1653" s="20" t="n"/>
      <c r="N1653" s="21">
        <f>IF($A1653="","",IFERROR(VALUE($J1653),0))</f>
        <v/>
      </c>
      <c r="O1653" s="21">
        <f>IF($A1653="",0,IF(OR($S1653&lt;&gt;1,COUNTA($J1653:$M1653)=0),0,IF(SUMPRODUCT(MAX(($C$5:$C$6173=$C1653)*($D$5:$D$6173=$D1653)*($S$5:$S$6173=1)*IFERROR($N$5:$N$6173*1,0)))&gt;0,ROUND($H1653*($N1653/SUMPRODUCT(MAX(($C$5:$C$6173=$C1653)*($D$5:$D$6173=$D1653)*($S$5:$S$6173=1)*IFERROR($N$5:$N$6173*1,0)))),4),0)))</f>
        <v/>
      </c>
      <c r="P1653" s="10" t="inlineStr">
        <is>
          <t>vett*km</t>
        </is>
      </c>
      <c r="Q1653" s="21">
        <f>IF($A1653="","",$A1653&amp;"|"&amp;$C1653)</f>
        <v/>
      </c>
      <c r="R1653" s="21">
        <f>IF($A1653="","",$A1653&amp;"|"&amp;$C1653&amp;"|"&amp;$D1653)</f>
        <v/>
      </c>
      <c r="S1653" s="21">
        <f>IF($A1653="","",IFERROR(INDEX(Offerte!$D$2:$D$200,MATCH($Q1653,Offerte!$L$2:$L$200,0)),0))</f>
        <v/>
      </c>
      <c r="T1653" s="21">
        <f>IF($A1653="","",IFERROR(INDEX(Offerte!$G$2:$G$200,MATCH($Q1653,Offerte!$L$2:$L$200,0)),"NO"))</f>
        <v/>
      </c>
    </row>
    <row r="1654">
      <c r="A1654" s="10">
        <f>IF(Offerte!$A55="","",Offerte!$A55)</f>
        <v/>
      </c>
      <c r="B1654" s="10">
        <f>IF(Offerte!$A55="","",Offerte!$B55)</f>
        <v/>
      </c>
      <c r="C1654" s="10">
        <f>IF(Offerte!$A55="","",Offerte!$C55)</f>
        <v/>
      </c>
      <c r="D1654" s="10" t="inlineStr">
        <is>
          <t>B.5.1</t>
        </is>
      </c>
      <c r="E1654" s="10" t="inlineStr">
        <is>
          <t>B</t>
        </is>
      </c>
      <c r="F1654" s="10" t="inlineStr">
        <is>
          <t>D</t>
        </is>
      </c>
      <c r="G1654" s="10" t="inlineStr">
        <is>
          <t>discretionary</t>
        </is>
      </c>
      <c r="H1654" s="10" t="n">
        <v>2</v>
      </c>
      <c r="I1654" s="10" t="inlineStr">
        <is>
          <t>Efficacia del progetto di servizi complementari DRT</t>
        </is>
      </c>
      <c r="J1654" s="20" t="n"/>
      <c r="K1654" s="20" t="n"/>
      <c r="L1654" s="20" t="n"/>
      <c r="M1654" s="20" t="n"/>
      <c r="N1654" s="21">
        <f>IF($A1654="","",MAX(0,MIN(1,IFERROR(VALUE($M1654),0))))</f>
        <v/>
      </c>
      <c r="O1654" s="21">
        <f>IF($A1654="",0,IF(OR($S1654&lt;&gt;1,COUNTA($J1654:$M1654)=0),0,IF(SUMPRODUCT(MAX(($C$5:$C$6173=$C1654)*($D$5:$D$6173=$D1654)*($S$5:$S$6173=1)*IFERROR($N$5:$N$6173*1,0)))&gt;0,ROUND($H1654*($N1654/SUMPRODUCT(MAX(($C$5:$C$6173=$C1654)*($D$5:$D$6173=$D1654)*($S$5:$S$6173=1)*IFERROR($N$5:$N$6173*1,0)))),4),0)))</f>
        <v/>
      </c>
      <c r="P1654" s="10" t="inlineStr">
        <is>
          <t>coeff.</t>
        </is>
      </c>
      <c r="Q1654" s="21">
        <f>IF($A1654="","",$A1654&amp;"|"&amp;$C1654)</f>
        <v/>
      </c>
      <c r="R1654" s="21">
        <f>IF($A1654="","",$A1654&amp;"|"&amp;$C1654&amp;"|"&amp;$D1654)</f>
        <v/>
      </c>
      <c r="S1654" s="21">
        <f>IF($A1654="","",IFERROR(INDEX(Offerte!$D$2:$D$200,MATCH($Q1654,Offerte!$L$2:$L$200,0)),0))</f>
        <v/>
      </c>
      <c r="T1654" s="21">
        <f>IF($A1654="","",IFERROR(INDEX(Offerte!$G$2:$G$200,MATCH($Q1654,Offerte!$L$2:$L$200,0)),"NO"))</f>
        <v/>
      </c>
    </row>
    <row r="1655">
      <c r="A1655" s="10">
        <f>IF(Offerte!$A55="","",Offerte!$A55)</f>
        <v/>
      </c>
      <c r="B1655" s="10">
        <f>IF(Offerte!$A55="","",Offerte!$B55)</f>
        <v/>
      </c>
      <c r="C1655" s="10">
        <f>IF(Offerte!$A55="","",Offerte!$C55)</f>
        <v/>
      </c>
      <c r="D1655" s="10" t="inlineStr">
        <is>
          <t>C.1.1</t>
        </is>
      </c>
      <c r="E1655" s="10" t="inlineStr">
        <is>
          <t>C</t>
        </is>
      </c>
      <c r="F1655" s="10" t="inlineStr">
        <is>
          <t>Q</t>
        </is>
      </c>
      <c r="G1655" s="10" t="inlineStr">
        <is>
          <t>higher</t>
        </is>
      </c>
      <c r="H1655" s="10" t="n">
        <v>2</v>
      </c>
      <c r="I1655" s="10" t="inlineStr">
        <is>
          <t>Tasso di copertura del servizio con telecamere BSD</t>
        </is>
      </c>
      <c r="J1655" s="20" t="n"/>
      <c r="K1655" s="20" t="n"/>
      <c r="L1655" s="20" t="n"/>
      <c r="M1655" s="20" t="n"/>
      <c r="N1655" s="21">
        <f>IF($A1655="","",IFERROR(VALUE($K1655)/VALUE($L1655),IFERROR(VALUE($J1655),0)))</f>
        <v/>
      </c>
      <c r="O1655" s="21">
        <f>IF($A1655="",0,IF(OR($S1655&lt;&gt;1,COUNTA($J1655:$M1655)=0),0,IF(SUMPRODUCT(MAX(($C$5:$C$6173=$C1655)*($D$5:$D$6173=$D1655)*($S$5:$S$6173=1)*IFERROR($N$5:$N$6173*1,0)))&gt;0,ROUND($H1655*($N1655/SUMPRODUCT(MAX(($C$5:$C$6173=$C1655)*($D$5:$D$6173=$D1655)*($S$5:$S$6173=1)*IFERROR($N$5:$N$6173*1,0)))),4),0)))</f>
        <v/>
      </c>
      <c r="P1655" s="10" t="inlineStr">
        <is>
          <t>Autobus attrezzati con telecamere BSD / Autobus totali in offerta, incluse scorte</t>
        </is>
      </c>
      <c r="Q1655" s="21">
        <f>IF($A1655="","",$A1655&amp;"|"&amp;$C1655)</f>
        <v/>
      </c>
      <c r="R1655" s="21">
        <f>IF($A1655="","",$A1655&amp;"|"&amp;$C1655&amp;"|"&amp;$D1655)</f>
        <v/>
      </c>
      <c r="S1655" s="21">
        <f>IF($A1655="","",IFERROR(INDEX(Offerte!$D$2:$D$200,MATCH($Q1655,Offerte!$L$2:$L$200,0)),0))</f>
        <v/>
      </c>
      <c r="T1655" s="21">
        <f>IF($A1655="","",IFERROR(INDEX(Offerte!$G$2:$G$200,MATCH($Q1655,Offerte!$L$2:$L$200,0)),"NO"))</f>
        <v/>
      </c>
    </row>
    <row r="1656">
      <c r="A1656" s="10">
        <f>IF(Offerte!$A55="","",Offerte!$A55)</f>
        <v/>
      </c>
      <c r="B1656" s="10">
        <f>IF(Offerte!$A55="","",Offerte!$B55)</f>
        <v/>
      </c>
      <c r="C1656" s="10">
        <f>IF(Offerte!$A55="","",Offerte!$C55)</f>
        <v/>
      </c>
      <c r="D1656" s="10" t="inlineStr">
        <is>
          <t>C.1.2</t>
        </is>
      </c>
      <c r="E1656" s="10" t="inlineStr">
        <is>
          <t>C</t>
        </is>
      </c>
      <c r="F1656" s="10" t="inlineStr">
        <is>
          <t>Q</t>
        </is>
      </c>
      <c r="G1656" s="10" t="inlineStr">
        <is>
          <t>higher</t>
        </is>
      </c>
      <c r="H1656" s="10" t="n">
        <v>2</v>
      </c>
      <c r="I1656" s="10" t="inlineStr">
        <is>
          <t>Tasso di copertura del servizio con telecamere ADAS</t>
        </is>
      </c>
      <c r="J1656" s="20" t="n"/>
      <c r="K1656" s="20" t="n"/>
      <c r="L1656" s="20" t="n"/>
      <c r="M1656" s="20" t="n"/>
      <c r="N1656" s="21">
        <f>IF($A1656="","",IFERROR(VALUE($K1656)/VALUE($L1656),IFERROR(VALUE($J1656),0)))</f>
        <v/>
      </c>
      <c r="O1656" s="21">
        <f>IF($A1656="",0,IF(OR($S1656&lt;&gt;1,COUNTA($J1656:$M1656)=0),0,IF(SUMPRODUCT(MAX(($C$5:$C$6173=$C1656)*($D$5:$D$6173=$D1656)*($S$5:$S$6173=1)*IFERROR($N$5:$N$6173*1,0)))&gt;0,ROUND($H1656*($N1656/SUMPRODUCT(MAX(($C$5:$C$6173=$C1656)*($D$5:$D$6173=$D1656)*($S$5:$S$6173=1)*IFERROR($N$5:$N$6173*1,0)))),4),0)))</f>
        <v/>
      </c>
      <c r="P1656" s="10" t="inlineStr">
        <is>
          <t>Autobus attrezzati con telecamere ADAS / Autobus totali in offerta, incluse scorte</t>
        </is>
      </c>
      <c r="Q1656" s="21">
        <f>IF($A1656="","",$A1656&amp;"|"&amp;$C1656)</f>
        <v/>
      </c>
      <c r="R1656" s="21">
        <f>IF($A1656="","",$A1656&amp;"|"&amp;$C1656&amp;"|"&amp;$D1656)</f>
        <v/>
      </c>
      <c r="S1656" s="21">
        <f>IF($A1656="","",IFERROR(INDEX(Offerte!$D$2:$D$200,MATCH($Q1656,Offerte!$L$2:$L$200,0)),0))</f>
        <v/>
      </c>
      <c r="T1656" s="21">
        <f>IF($A1656="","",IFERROR(INDEX(Offerte!$G$2:$G$200,MATCH($Q1656,Offerte!$L$2:$L$200,0)),"NO"))</f>
        <v/>
      </c>
    </row>
    <row r="1657">
      <c r="A1657" s="10">
        <f>IF(Offerte!$A55="","",Offerte!$A55)</f>
        <v/>
      </c>
      <c r="B1657" s="10">
        <f>IF(Offerte!$A55="","",Offerte!$B55)</f>
        <v/>
      </c>
      <c r="C1657" s="10">
        <f>IF(Offerte!$A55="","",Offerte!$C55)</f>
        <v/>
      </c>
      <c r="D1657" s="10" t="inlineStr">
        <is>
          <t>C.2.1</t>
        </is>
      </c>
      <c r="E1657" s="10" t="inlineStr">
        <is>
          <t>C</t>
        </is>
      </c>
      <c r="F1657" s="10" t="inlineStr">
        <is>
          <t>Q</t>
        </is>
      </c>
      <c r="G1657" s="10" t="inlineStr">
        <is>
          <t>higher</t>
        </is>
      </c>
      <c r="H1657" s="10" t="n">
        <v>3</v>
      </c>
      <c r="I1657" s="10" t="inlineStr">
        <is>
          <t>Tasso di copertura del servizio con telecamere di bordo di videosorveglianza</t>
        </is>
      </c>
      <c r="J1657" s="20" t="n"/>
      <c r="K1657" s="20" t="n"/>
      <c r="L1657" s="20" t="n"/>
      <c r="M1657" s="20" t="n"/>
      <c r="N1657" s="21">
        <f>IF($A1657="","",IFERROR(VALUE($K1657)/VALUE($L1657),IFERROR(VALUE($J1657),0)))</f>
        <v/>
      </c>
      <c r="O1657" s="21">
        <f>IF($A1657="",0,IF(OR($S1657&lt;&gt;1,COUNTA($J1657:$M1657)=0),0,IF(SUMPRODUCT(MAX(($C$5:$C$6173=$C1657)*($D$5:$D$6173=$D1657)*($S$5:$S$6173=1)*IFERROR($N$5:$N$6173*1,0)))&gt;0,ROUND($H1657*($N1657/SUMPRODUCT(MAX(($C$5:$C$6173=$C1657)*($D$5:$D$6173=$D1657)*($S$5:$S$6173=1)*IFERROR($N$5:$N$6173*1,0)))),4),0)))</f>
        <v/>
      </c>
      <c r="P1657" s="10" t="inlineStr">
        <is>
          <t>Autobus attrezzati con videosorveglianza / Autobus totali in offerta, incluse scorte</t>
        </is>
      </c>
      <c r="Q1657" s="21">
        <f>IF($A1657="","",$A1657&amp;"|"&amp;$C1657)</f>
        <v/>
      </c>
      <c r="R1657" s="21">
        <f>IF($A1657="","",$A1657&amp;"|"&amp;$C1657&amp;"|"&amp;$D1657)</f>
        <v/>
      </c>
      <c r="S1657" s="21">
        <f>IF($A1657="","",IFERROR(INDEX(Offerte!$D$2:$D$200,MATCH($Q1657,Offerte!$L$2:$L$200,0)),0))</f>
        <v/>
      </c>
      <c r="T1657" s="21">
        <f>IF($A1657="","",IFERROR(INDEX(Offerte!$G$2:$G$200,MATCH($Q1657,Offerte!$L$2:$L$200,0)),"NO"))</f>
        <v/>
      </c>
    </row>
    <row r="1658">
      <c r="A1658" s="10">
        <f>IF(Offerte!$A55="","",Offerte!$A55)</f>
        <v/>
      </c>
      <c r="B1658" s="10">
        <f>IF(Offerte!$A55="","",Offerte!$B55)</f>
        <v/>
      </c>
      <c r="C1658" s="10">
        <f>IF(Offerte!$A55="","",Offerte!$C55)</f>
        <v/>
      </c>
      <c r="D1658" s="10" t="inlineStr">
        <is>
          <t>C.2.2</t>
        </is>
      </c>
      <c r="E1658" s="10" t="inlineStr">
        <is>
          <t>C</t>
        </is>
      </c>
      <c r="F1658" s="10" t="inlineStr">
        <is>
          <t>T</t>
        </is>
      </c>
      <c r="G1658" s="10" t="inlineStr">
        <is>
          <t>tabular</t>
        </is>
      </c>
      <c r="H1658" s="10" t="n">
        <v>1</v>
      </c>
      <c r="I1658" s="10" t="inlineStr">
        <is>
          <t>Software video/audio analisi per situazioni di pericolo</t>
        </is>
      </c>
      <c r="J1658" s="20" t="n"/>
      <c r="K1658" s="20" t="n"/>
      <c r="L1658" s="20" t="n"/>
      <c r="M1658" s="20" t="n"/>
      <c r="N1658" s="21">
        <f>IF($A1658="","",IF(IFERROR(VALUE($M1658),0)=1,1,0))</f>
        <v/>
      </c>
      <c r="O1658" s="21">
        <f>IF($A1658="",0,IF(OR($S1658&lt;&gt;1,COUNTA($J1658:$M1658)=0),0,IF($N1658=1,$H1658,0)))</f>
        <v/>
      </c>
      <c r="P1658" s="10" t="inlineStr">
        <is>
          <t>sì/no</t>
        </is>
      </c>
      <c r="Q1658" s="21">
        <f>IF($A1658="","",$A1658&amp;"|"&amp;$C1658)</f>
        <v/>
      </c>
      <c r="R1658" s="21">
        <f>IF($A1658="","",$A1658&amp;"|"&amp;$C1658&amp;"|"&amp;$D1658)</f>
        <v/>
      </c>
      <c r="S1658" s="21">
        <f>IF($A1658="","",IFERROR(INDEX(Offerte!$D$2:$D$200,MATCH($Q1658,Offerte!$L$2:$L$200,0)),0))</f>
        <v/>
      </c>
      <c r="T1658" s="21">
        <f>IF($A1658="","",IFERROR(INDEX(Offerte!$G$2:$G$200,MATCH($Q1658,Offerte!$L$2:$L$200,0)),"NO"))</f>
        <v/>
      </c>
    </row>
    <row r="1659">
      <c r="A1659" s="10">
        <f>IF(Offerte!$A55="","",Offerte!$A55)</f>
        <v/>
      </c>
      <c r="B1659" s="10">
        <f>IF(Offerte!$A55="","",Offerte!$B55)</f>
        <v/>
      </c>
      <c r="C1659" s="10">
        <f>IF(Offerte!$A55="","",Offerte!$C55)</f>
        <v/>
      </c>
      <c r="D1659" s="10" t="inlineStr">
        <is>
          <t>C.2.3</t>
        </is>
      </c>
      <c r="E1659" s="10" t="inlineStr">
        <is>
          <t>C</t>
        </is>
      </c>
      <c r="F1659" s="10" t="inlineStr">
        <is>
          <t>T</t>
        </is>
      </c>
      <c r="G1659" s="10" t="inlineStr">
        <is>
          <t>tabular</t>
        </is>
      </c>
      <c r="H1659" s="10" t="n">
        <v>1</v>
      </c>
      <c r="I1659" s="10" t="inlineStr">
        <is>
          <t>Collegamento con centrale qualificata di pronto intervento</t>
        </is>
      </c>
      <c r="J1659" s="20" t="n"/>
      <c r="K1659" s="20" t="n"/>
      <c r="L1659" s="20" t="n"/>
      <c r="M1659" s="20" t="n"/>
      <c r="N1659" s="21">
        <f>IF($A1659="","",IF(IFERROR(VALUE($M1659),0)=1,1,0))</f>
        <v/>
      </c>
      <c r="O1659" s="21">
        <f>IF($A1659="",0,IF(OR($S1659&lt;&gt;1,COUNTA($J1659:$M1659)=0),0,IF($N1659=1,$H1659,0)))</f>
        <v/>
      </c>
      <c r="P1659" s="10" t="inlineStr">
        <is>
          <t>sì/no</t>
        </is>
      </c>
      <c r="Q1659" s="21">
        <f>IF($A1659="","",$A1659&amp;"|"&amp;$C1659)</f>
        <v/>
      </c>
      <c r="R1659" s="21">
        <f>IF($A1659="","",$A1659&amp;"|"&amp;$C1659&amp;"|"&amp;$D1659)</f>
        <v/>
      </c>
      <c r="S1659" s="21">
        <f>IF($A1659="","",IFERROR(INDEX(Offerte!$D$2:$D$200,MATCH($Q1659,Offerte!$L$2:$L$200,0)),0))</f>
        <v/>
      </c>
      <c r="T1659" s="21">
        <f>IF($A1659="","",IFERROR(INDEX(Offerte!$G$2:$G$200,MATCH($Q1659,Offerte!$L$2:$L$200,0)),"NO"))</f>
        <v/>
      </c>
    </row>
    <row r="1660">
      <c r="A1660" s="10">
        <f>IF(Offerte!$A55="","",Offerte!$A55)</f>
        <v/>
      </c>
      <c r="B1660" s="10">
        <f>IF(Offerte!$A55="","",Offerte!$B55)</f>
        <v/>
      </c>
      <c r="C1660" s="10">
        <f>IF(Offerte!$A55="","",Offerte!$C55)</f>
        <v/>
      </c>
      <c r="D1660" s="10" t="inlineStr">
        <is>
          <t>C.2.4</t>
        </is>
      </c>
      <c r="E1660" s="10" t="inlineStr">
        <is>
          <t>C</t>
        </is>
      </c>
      <c r="F1660" s="10" t="inlineStr">
        <is>
          <t>Q</t>
        </is>
      </c>
      <c r="G1660" s="10" t="inlineStr">
        <is>
          <t>higher</t>
        </is>
      </c>
      <c r="H1660" s="10" t="n">
        <v>1</v>
      </c>
      <c r="I1660" s="10" t="inlineStr">
        <is>
          <t>Tasso di copertura del servizio con dispositivi per la chiamata di emergenza del conducente</t>
        </is>
      </c>
      <c r="J1660" s="20" t="n"/>
      <c r="K1660" s="20" t="n"/>
      <c r="L1660" s="20" t="n"/>
      <c r="M1660" s="20" t="n"/>
      <c r="N1660" s="21">
        <f>IF($A1660="","",IFERROR(VALUE($K1660)/VALUE($L1660),IFERROR(VALUE($J1660),0)))</f>
        <v/>
      </c>
      <c r="O1660" s="21">
        <f>IF($A1660="",0,IF(OR($S1660&lt;&gt;1,COUNTA($J1660:$M1660)=0),0,IF(SUMPRODUCT(MAX(($C$5:$C$6173=$C1660)*($D$5:$D$6173=$D1660)*($S$5:$S$6173=1)*IFERROR($N$5:$N$6173*1,0)))&gt;0,ROUND($H1660*($N1660/SUMPRODUCT(MAX(($C$5:$C$6173=$C1660)*($D$5:$D$6173=$D1660)*($S$5:$S$6173=1)*IFERROR($N$5:$N$6173*1,0)))),4),0)))</f>
        <v/>
      </c>
      <c r="P1660" s="10" t="inlineStr">
        <is>
          <t>Autobus attrezzati con chiamata di emergenza / Autobus totali in offerta, incluse scorte</t>
        </is>
      </c>
      <c r="Q1660" s="21">
        <f>IF($A1660="","",$A1660&amp;"|"&amp;$C1660)</f>
        <v/>
      </c>
      <c r="R1660" s="21">
        <f>IF($A1660="","",$A1660&amp;"|"&amp;$C1660&amp;"|"&amp;$D1660)</f>
        <v/>
      </c>
      <c r="S1660" s="21">
        <f>IF($A1660="","",IFERROR(INDEX(Offerte!$D$2:$D$200,MATCH($Q1660,Offerte!$L$2:$L$200,0)),0))</f>
        <v/>
      </c>
      <c r="T1660" s="21">
        <f>IF($A1660="","",IFERROR(INDEX(Offerte!$G$2:$G$200,MATCH($Q1660,Offerte!$L$2:$L$200,0)),"NO"))</f>
        <v/>
      </c>
    </row>
    <row r="1661">
      <c r="A1661" s="10">
        <f>IF(Offerte!$A55="","",Offerte!$A55)</f>
        <v/>
      </c>
      <c r="B1661" s="10">
        <f>IF(Offerte!$A55="","",Offerte!$B55)</f>
        <v/>
      </c>
      <c r="C1661" s="10">
        <f>IF(Offerte!$A55="","",Offerte!$C55)</f>
        <v/>
      </c>
      <c r="D1661" s="10" t="inlineStr">
        <is>
          <t>C.3.1</t>
        </is>
      </c>
      <c r="E1661" s="10" t="inlineStr">
        <is>
          <t>C</t>
        </is>
      </c>
      <c r="F1661" s="10" t="inlineStr">
        <is>
          <t>Q</t>
        </is>
      </c>
      <c r="G1661" s="10" t="inlineStr">
        <is>
          <t>higher</t>
        </is>
      </c>
      <c r="H1661" s="10" t="n">
        <v>2</v>
      </c>
      <c r="I1661" s="10" t="inlineStr">
        <is>
          <t>Tasso di copertura del servizio con dispositivi di informazione dinamica a bordo mezzo</t>
        </is>
      </c>
      <c r="J1661" s="20" t="n"/>
      <c r="K1661" s="20" t="n"/>
      <c r="L1661" s="20" t="n"/>
      <c r="M1661" s="20" t="n"/>
      <c r="N1661" s="21">
        <f>IF($A1661="","",IFERROR(VALUE($K1661)/VALUE($L1661),IFERROR(VALUE($J1661),0)))</f>
        <v/>
      </c>
      <c r="O1661" s="21">
        <f>IF($A1661="",0,IF(OR($S1661&lt;&gt;1,COUNTA($J1661:$M1661)=0),0,IF(SUMPRODUCT(MAX(($C$5:$C$6173=$C1661)*($D$5:$D$6173=$D1661)*($S$5:$S$6173=1)*IFERROR($N$5:$N$6173*1,0)))&gt;0,ROUND($H1661*($N1661/SUMPRODUCT(MAX(($C$5:$C$6173=$C1661)*($D$5:$D$6173=$D1661)*($S$5:$S$6173=1)*IFERROR($N$5:$N$6173*1,0)))),4),0)))</f>
        <v/>
      </c>
      <c r="P1661" s="10" t="inlineStr">
        <is>
          <t>Autobus con monitor e indicatori vocali / Autobus totali in offerta, incluse scorte</t>
        </is>
      </c>
      <c r="Q1661" s="21">
        <f>IF($A1661="","",$A1661&amp;"|"&amp;$C1661)</f>
        <v/>
      </c>
      <c r="R1661" s="21">
        <f>IF($A1661="","",$A1661&amp;"|"&amp;$C1661&amp;"|"&amp;$D1661)</f>
        <v/>
      </c>
      <c r="S1661" s="21">
        <f>IF($A1661="","",IFERROR(INDEX(Offerte!$D$2:$D$200,MATCH($Q1661,Offerte!$L$2:$L$200,0)),0))</f>
        <v/>
      </c>
      <c r="T1661" s="21">
        <f>IF($A1661="","",IFERROR(INDEX(Offerte!$G$2:$G$200,MATCH($Q1661,Offerte!$L$2:$L$200,0)),"NO"))</f>
        <v/>
      </c>
    </row>
    <row r="1662">
      <c r="A1662" s="10">
        <f>IF(Offerte!$A55="","",Offerte!$A55)</f>
        <v/>
      </c>
      <c r="B1662" s="10">
        <f>IF(Offerte!$A55="","",Offerte!$B55)</f>
        <v/>
      </c>
      <c r="C1662" s="10">
        <f>IF(Offerte!$A55="","",Offerte!$C55)</f>
        <v/>
      </c>
      <c r="D1662" s="10" t="inlineStr">
        <is>
          <t>C.3.2</t>
        </is>
      </c>
      <c r="E1662" s="10" t="inlineStr">
        <is>
          <t>C</t>
        </is>
      </c>
      <c r="F1662" s="10" t="inlineStr">
        <is>
          <t>T</t>
        </is>
      </c>
      <c r="G1662" s="10" t="inlineStr">
        <is>
          <t>tabular</t>
        </is>
      </c>
      <c r="H1662" s="10" t="n">
        <v>2</v>
      </c>
      <c r="I1662" s="10" t="inlineStr">
        <is>
          <t>Informazioni a bordo su coincidenze ai nodi</t>
        </is>
      </c>
      <c r="J1662" s="20" t="n"/>
      <c r="K1662" s="20" t="n"/>
      <c r="L1662" s="20" t="n"/>
      <c r="M1662" s="20" t="n"/>
      <c r="N1662" s="21">
        <f>IF($A1662="","",IF(IFERROR(VALUE($M1662),0)=1,1,0))</f>
        <v/>
      </c>
      <c r="O1662" s="21">
        <f>IF($A1662="",0,IF(OR($S1662&lt;&gt;1,COUNTA($J1662:$M1662)=0),0,IF(AND($N1662=1,IFERROR(SUMIFS($N$5:$N$6173,$Q$5:$Q$6173,$Q1662,$D$5:$D$6173,"C.3.1"),0)&gt;=0.5),$H1662,0)))</f>
        <v/>
      </c>
      <c r="P1662" s="10" t="inlineStr">
        <is>
          <t>Dipende da C.3.1 &gt;= 0.5</t>
        </is>
      </c>
      <c r="Q1662" s="21">
        <f>IF($A1662="","",$A1662&amp;"|"&amp;$C1662)</f>
        <v/>
      </c>
      <c r="R1662" s="21">
        <f>IF($A1662="","",$A1662&amp;"|"&amp;$C1662&amp;"|"&amp;$D1662)</f>
        <v/>
      </c>
      <c r="S1662" s="21">
        <f>IF($A1662="","",IFERROR(INDEX(Offerte!$D$2:$D$200,MATCH($Q1662,Offerte!$L$2:$L$200,0)),0))</f>
        <v/>
      </c>
      <c r="T1662" s="21">
        <f>IF($A1662="","",IFERROR(INDEX(Offerte!$G$2:$G$200,MATCH($Q1662,Offerte!$L$2:$L$200,0)),"NO"))</f>
        <v/>
      </c>
    </row>
    <row r="1663">
      <c r="A1663" s="10">
        <f>IF(Offerte!$A55="","",Offerte!$A55)</f>
        <v/>
      </c>
      <c r="B1663" s="10">
        <f>IF(Offerte!$A55="","",Offerte!$B55)</f>
        <v/>
      </c>
      <c r="C1663" s="10">
        <f>IF(Offerte!$A55="","",Offerte!$C55)</f>
        <v/>
      </c>
      <c r="D1663" s="10" t="inlineStr">
        <is>
          <t>D.1.1</t>
        </is>
      </c>
      <c r="E1663" s="10" t="inlineStr">
        <is>
          <t>D</t>
        </is>
      </c>
      <c r="F1663" s="10" t="inlineStr">
        <is>
          <t>Q</t>
        </is>
      </c>
      <c r="G1663" s="10" t="inlineStr">
        <is>
          <t>higher</t>
        </is>
      </c>
      <c r="H1663" s="10" t="n">
        <v>3</v>
      </c>
      <c r="I1663" s="10" t="inlineStr">
        <is>
          <t>Installazione di pensiline</t>
        </is>
      </c>
      <c r="J1663" s="20" t="n"/>
      <c r="K1663" s="20" t="n"/>
      <c r="L1663" s="20" t="n"/>
      <c r="M1663" s="20" t="n"/>
      <c r="N1663" s="21">
        <f>IF($A1663="","",IFERROR(VALUE($J1663),0))</f>
        <v/>
      </c>
      <c r="O1663" s="21">
        <f>IF($A1663="",0,IF(OR($S1663&lt;&gt;1,COUNTA($J1663:$M1663)=0),0,IF(SUMPRODUCT(MAX(($C$5:$C$6173=$C1663)*($D$5:$D$6173=$D1663)*($S$5:$S$6173=1)*IFERROR($N$5:$N$6173*1,0)))&gt;0,ROUND($H1663*($N1663/SUMPRODUCT(MAX(($C$5:$C$6173=$C1663)*($D$5:$D$6173=$D1663)*($S$5:$S$6173=1)*IFERROR($N$5:$N$6173*1,0)))),4),0)))</f>
        <v/>
      </c>
      <c r="P1663" s="10" t="inlineStr">
        <is>
          <t>fermate</t>
        </is>
      </c>
      <c r="Q1663" s="21">
        <f>IF($A1663="","",$A1663&amp;"|"&amp;$C1663)</f>
        <v/>
      </c>
      <c r="R1663" s="21">
        <f>IF($A1663="","",$A1663&amp;"|"&amp;$C1663&amp;"|"&amp;$D1663)</f>
        <v/>
      </c>
      <c r="S1663" s="21">
        <f>IF($A1663="","",IFERROR(INDEX(Offerte!$D$2:$D$200,MATCH($Q1663,Offerte!$L$2:$L$200,0)),0))</f>
        <v/>
      </c>
      <c r="T1663" s="21">
        <f>IF($A1663="","",IFERROR(INDEX(Offerte!$G$2:$G$200,MATCH($Q1663,Offerte!$L$2:$L$200,0)),"NO"))</f>
        <v/>
      </c>
    </row>
    <row r="1664">
      <c r="A1664" s="10">
        <f>IF(Offerte!$A55="","",Offerte!$A55)</f>
        <v/>
      </c>
      <c r="B1664" s="10">
        <f>IF(Offerte!$A55="","",Offerte!$B55)</f>
        <v/>
      </c>
      <c r="C1664" s="10">
        <f>IF(Offerte!$A55="","",Offerte!$C55)</f>
        <v/>
      </c>
      <c r="D1664" s="10" t="inlineStr">
        <is>
          <t>D.1.2</t>
        </is>
      </c>
      <c r="E1664" s="10" t="inlineStr">
        <is>
          <t>D</t>
        </is>
      </c>
      <c r="F1664" s="10" t="inlineStr">
        <is>
          <t>Q</t>
        </is>
      </c>
      <c r="G1664" s="10" t="inlineStr">
        <is>
          <t>higher</t>
        </is>
      </c>
      <c r="H1664" s="10" t="n">
        <v>3</v>
      </c>
      <c r="I1664" s="10" t="inlineStr">
        <is>
          <t>Installazione di paline di fermata conformi alla DGR 581/2023</t>
        </is>
      </c>
      <c r="J1664" s="20" t="n"/>
      <c r="K1664" s="20" t="n"/>
      <c r="L1664" s="20" t="n"/>
      <c r="M1664" s="20" t="n"/>
      <c r="N1664" s="21">
        <f>IF($A1664="","",IFERROR(VALUE($J1664),0))</f>
        <v/>
      </c>
      <c r="O1664" s="21">
        <f>IF($A1664="",0,IF(OR($S1664&lt;&gt;1,COUNTA($J1664:$M1664)=0),0,IF(SUMPRODUCT(MAX(($C$5:$C$6173=$C1664)*($D$5:$D$6173=$D1664)*($S$5:$S$6173=1)*IFERROR($N$5:$N$6173*1,0)))&gt;0,ROUND($H1664*($N1664/SUMPRODUCT(MAX(($C$5:$C$6173=$C1664)*($D$5:$D$6173=$D1664)*($S$5:$S$6173=1)*IFERROR($N$5:$N$6173*1,0)))),4),0)))</f>
        <v/>
      </c>
      <c r="P1664" s="10" t="inlineStr">
        <is>
          <t>fermate</t>
        </is>
      </c>
      <c r="Q1664" s="21">
        <f>IF($A1664="","",$A1664&amp;"|"&amp;$C1664)</f>
        <v/>
      </c>
      <c r="R1664" s="21">
        <f>IF($A1664="","",$A1664&amp;"|"&amp;$C1664&amp;"|"&amp;$D1664)</f>
        <v/>
      </c>
      <c r="S1664" s="21">
        <f>IF($A1664="","",IFERROR(INDEX(Offerte!$D$2:$D$200,MATCH($Q1664,Offerte!$L$2:$L$200,0)),0))</f>
        <v/>
      </c>
      <c r="T1664" s="21">
        <f>IF($A1664="","",IFERROR(INDEX(Offerte!$G$2:$G$200,MATCH($Q1664,Offerte!$L$2:$L$200,0)),"NO"))</f>
        <v/>
      </c>
    </row>
    <row r="1665">
      <c r="A1665" s="10">
        <f>IF(Offerte!$A55="","",Offerte!$A55)</f>
        <v/>
      </c>
      <c r="B1665" s="10">
        <f>IF(Offerte!$A55="","",Offerte!$B55)</f>
        <v/>
      </c>
      <c r="C1665" s="10">
        <f>IF(Offerte!$A55="","",Offerte!$C55)</f>
        <v/>
      </c>
      <c r="D1665" s="10" t="inlineStr">
        <is>
          <t>D.1.3</t>
        </is>
      </c>
      <c r="E1665" s="10" t="inlineStr">
        <is>
          <t>D</t>
        </is>
      </c>
      <c r="F1665" s="10" t="inlineStr">
        <is>
          <t>Q</t>
        </is>
      </c>
      <c r="G1665" s="10" t="inlineStr">
        <is>
          <t>higher</t>
        </is>
      </c>
      <c r="H1665" s="10" t="n">
        <v>2</v>
      </c>
      <c r="I1665" s="10" t="inlineStr">
        <is>
          <t>Display informativi connessi alle fermate</t>
        </is>
      </c>
      <c r="J1665" s="20" t="n"/>
      <c r="K1665" s="20" t="n"/>
      <c r="L1665" s="20" t="n"/>
      <c r="M1665" s="20" t="n"/>
      <c r="N1665" s="21">
        <f>IF($A1665="","",IFERROR(VALUE($J1665),0))</f>
        <v/>
      </c>
      <c r="O1665" s="21">
        <f>IF($A1665="",0,IF(OR($S1665&lt;&gt;1,COUNTA($J1665:$M1665)=0),0,IF(SUMPRODUCT(MAX(($C$5:$C$6173=$C1665)*($D$5:$D$6173=$D1665)*($S$5:$S$6173=1)*IFERROR($N$5:$N$6173*1,0)))&gt;0,ROUND($H1665*($N1665/SUMPRODUCT(MAX(($C$5:$C$6173=$C1665)*($D$5:$D$6173=$D1665)*($S$5:$S$6173=1)*IFERROR($N$5:$N$6173*1,0)))),4),0)))</f>
        <v/>
      </c>
      <c r="P1665" s="10" t="inlineStr">
        <is>
          <t>fermate</t>
        </is>
      </c>
      <c r="Q1665" s="21">
        <f>IF($A1665="","",$A1665&amp;"|"&amp;$C1665)</f>
        <v/>
      </c>
      <c r="R1665" s="21">
        <f>IF($A1665="","",$A1665&amp;"|"&amp;$C1665&amp;"|"&amp;$D1665)</f>
        <v/>
      </c>
      <c r="S1665" s="21">
        <f>IF($A1665="","",IFERROR(INDEX(Offerte!$D$2:$D$200,MATCH($Q1665,Offerte!$L$2:$L$200,0)),0))</f>
        <v/>
      </c>
      <c r="T1665" s="21">
        <f>IF($A1665="","",IFERROR(INDEX(Offerte!$G$2:$G$200,MATCH($Q1665,Offerte!$L$2:$L$200,0)),"NO"))</f>
        <v/>
      </c>
    </row>
    <row r="1666">
      <c r="A1666" s="10">
        <f>IF(Offerte!$A55="","",Offerte!$A55)</f>
        <v/>
      </c>
      <c r="B1666" s="10">
        <f>IF(Offerte!$A55="","",Offerte!$B55)</f>
        <v/>
      </c>
      <c r="C1666" s="10">
        <f>IF(Offerte!$A55="","",Offerte!$C55)</f>
        <v/>
      </c>
      <c r="D1666" s="10" t="inlineStr">
        <is>
          <t>D.2.1</t>
        </is>
      </c>
      <c r="E1666" s="10" t="inlineStr">
        <is>
          <t>D</t>
        </is>
      </c>
      <c r="F1666" s="10" t="inlineStr">
        <is>
          <t>Q</t>
        </is>
      </c>
      <c r="G1666" s="10" t="inlineStr">
        <is>
          <t>higher</t>
        </is>
      </c>
      <c r="H1666" s="10" t="n">
        <v>2</v>
      </c>
      <c r="I1666" s="10" t="inlineStr">
        <is>
          <t>Segnali tattili Loges-Vet-Evolution</t>
        </is>
      </c>
      <c r="J1666" s="20" t="n"/>
      <c r="K1666" s="20" t="n"/>
      <c r="L1666" s="20" t="n"/>
      <c r="M1666" s="20" t="n"/>
      <c r="N1666" s="21">
        <f>IF($A1666="","",IFERROR(VALUE($J1666),0))</f>
        <v/>
      </c>
      <c r="O1666" s="21">
        <f>IF($A1666="",0,IF(OR($S1666&lt;&gt;1,COUNTA($J1666:$M1666)=0),0,IF(SUMPRODUCT(MAX(($C$5:$C$6173=$C1666)*($D$5:$D$6173=$D1666)*($S$5:$S$6173=1)*IFERROR($N$5:$N$6173*1,0)))&gt;0,ROUND($H1666*($N1666/SUMPRODUCT(MAX(($C$5:$C$6173=$C1666)*($D$5:$D$6173=$D1666)*($S$5:$S$6173=1)*IFERROR($N$5:$N$6173*1,0)))),4),0)))</f>
        <v/>
      </c>
      <c r="P1666" s="10" t="inlineStr">
        <is>
          <t>fermate</t>
        </is>
      </c>
      <c r="Q1666" s="21">
        <f>IF($A1666="","",$A1666&amp;"|"&amp;$C1666)</f>
        <v/>
      </c>
      <c r="R1666" s="21">
        <f>IF($A1666="","",$A1666&amp;"|"&amp;$C1666&amp;"|"&amp;$D1666)</f>
        <v/>
      </c>
      <c r="S1666" s="21">
        <f>IF($A1666="","",IFERROR(INDEX(Offerte!$D$2:$D$200,MATCH($Q1666,Offerte!$L$2:$L$200,0)),0))</f>
        <v/>
      </c>
      <c r="T1666" s="21">
        <f>IF($A1666="","",IFERROR(INDEX(Offerte!$G$2:$G$200,MATCH($Q1666,Offerte!$L$2:$L$200,0)),"NO"))</f>
        <v/>
      </c>
    </row>
    <row r="1667">
      <c r="A1667" s="10">
        <f>IF(Offerte!$A55="","",Offerte!$A55)</f>
        <v/>
      </c>
      <c r="B1667" s="10">
        <f>IF(Offerte!$A55="","",Offerte!$B55)</f>
        <v/>
      </c>
      <c r="C1667" s="10">
        <f>IF(Offerte!$A55="","",Offerte!$C55)</f>
        <v/>
      </c>
      <c r="D1667" s="10" t="inlineStr">
        <is>
          <t>E.1.1</t>
        </is>
      </c>
      <c r="E1667" s="10" t="inlineStr">
        <is>
          <t>E</t>
        </is>
      </c>
      <c r="F1667" s="10" t="inlineStr">
        <is>
          <t>T</t>
        </is>
      </c>
      <c r="G1667" s="10" t="inlineStr">
        <is>
          <t>tabular</t>
        </is>
      </c>
      <c r="H1667" s="10" t="n">
        <v>2</v>
      </c>
      <c r="I1667" s="10" t="inlineStr">
        <is>
          <t>Mobile app con travel planner PRM</t>
        </is>
      </c>
      <c r="J1667" s="20" t="n"/>
      <c r="K1667" s="20" t="n"/>
      <c r="L1667" s="20" t="n"/>
      <c r="M1667" s="20" t="n"/>
      <c r="N1667" s="21">
        <f>IF($A1667="","",IF(IFERROR(VALUE($M1667),0)=1,1,0))</f>
        <v/>
      </c>
      <c r="O1667" s="21">
        <f>IF($A1667="",0,IF(OR($S1667&lt;&gt;1,COUNTA($J1667:$M1667)=0),0,IF($N1667=1,$H1667,0)))</f>
        <v/>
      </c>
      <c r="P1667" s="10" t="inlineStr">
        <is>
          <t>sì/no</t>
        </is>
      </c>
      <c r="Q1667" s="21">
        <f>IF($A1667="","",$A1667&amp;"|"&amp;$C1667)</f>
        <v/>
      </c>
      <c r="R1667" s="21">
        <f>IF($A1667="","",$A1667&amp;"|"&amp;$C1667&amp;"|"&amp;$D1667)</f>
        <v/>
      </c>
      <c r="S1667" s="21">
        <f>IF($A1667="","",IFERROR(INDEX(Offerte!$D$2:$D$200,MATCH($Q1667,Offerte!$L$2:$L$200,0)),0))</f>
        <v/>
      </c>
      <c r="T1667" s="21">
        <f>IF($A1667="","",IFERROR(INDEX(Offerte!$G$2:$G$200,MATCH($Q1667,Offerte!$L$2:$L$200,0)),"NO"))</f>
        <v/>
      </c>
    </row>
    <row r="1668">
      <c r="A1668" s="10">
        <f>IF(Offerte!$A55="","",Offerte!$A55)</f>
        <v/>
      </c>
      <c r="B1668" s="10">
        <f>IF(Offerte!$A55="","",Offerte!$B55)</f>
        <v/>
      </c>
      <c r="C1668" s="10">
        <f>IF(Offerte!$A55="","",Offerte!$C55)</f>
        <v/>
      </c>
      <c r="D1668" s="10" t="inlineStr">
        <is>
          <t>E.2.1</t>
        </is>
      </c>
      <c r="E1668" s="10" t="inlineStr">
        <is>
          <t>E</t>
        </is>
      </c>
      <c r="F1668" s="10" t="inlineStr">
        <is>
          <t>D</t>
        </is>
      </c>
      <c r="G1668" s="10" t="inlineStr">
        <is>
          <t>discretionary</t>
        </is>
      </c>
      <c r="H1668" s="10" t="n">
        <v>2</v>
      </c>
      <c r="I1668" s="10" t="inlineStr">
        <is>
          <t>Altre azioni informative e rapporti con gli utenti</t>
        </is>
      </c>
      <c r="J1668" s="20" t="n"/>
      <c r="K1668" s="20" t="n"/>
      <c r="L1668" s="20" t="n"/>
      <c r="M1668" s="20" t="n"/>
      <c r="N1668" s="21">
        <f>IF($A1668="","",MAX(0,MIN(1,IFERROR(VALUE($M1668),0))))</f>
        <v/>
      </c>
      <c r="O1668" s="21">
        <f>IF($A1668="",0,IF(OR($S1668&lt;&gt;1,COUNTA($J1668:$M1668)=0),0,IF(SUMPRODUCT(MAX(($C$5:$C$6173=$C1668)*($D$5:$D$6173=$D1668)*($S$5:$S$6173=1)*IFERROR($N$5:$N$6173*1,0)))&gt;0,ROUND($H1668*($N1668/SUMPRODUCT(MAX(($C$5:$C$6173=$C1668)*($D$5:$D$6173=$D1668)*($S$5:$S$6173=1)*IFERROR($N$5:$N$6173*1,0)))),4),0)))</f>
        <v/>
      </c>
      <c r="P1668" s="10" t="inlineStr">
        <is>
          <t>coeff.</t>
        </is>
      </c>
      <c r="Q1668" s="21">
        <f>IF($A1668="","",$A1668&amp;"|"&amp;$C1668)</f>
        <v/>
      </c>
      <c r="R1668" s="21">
        <f>IF($A1668="","",$A1668&amp;"|"&amp;$C1668&amp;"|"&amp;$D1668)</f>
        <v/>
      </c>
      <c r="S1668" s="21">
        <f>IF($A1668="","",IFERROR(INDEX(Offerte!$D$2:$D$200,MATCH($Q1668,Offerte!$L$2:$L$200,0)),0))</f>
        <v/>
      </c>
      <c r="T1668" s="21">
        <f>IF($A1668="","",IFERROR(INDEX(Offerte!$G$2:$G$200,MATCH($Q1668,Offerte!$L$2:$L$200,0)),"NO"))</f>
        <v/>
      </c>
    </row>
    <row r="1669">
      <c r="A1669" s="10">
        <f>IF(Offerte!$A55="","",Offerte!$A55)</f>
        <v/>
      </c>
      <c r="B1669" s="10">
        <f>IF(Offerte!$A55="","",Offerte!$B55)</f>
        <v/>
      </c>
      <c r="C1669" s="10">
        <f>IF(Offerte!$A55="","",Offerte!$C55)</f>
        <v/>
      </c>
      <c r="D1669" s="10" t="inlineStr">
        <is>
          <t>F.1.1</t>
        </is>
      </c>
      <c r="E1669" s="10" t="inlineStr">
        <is>
          <t>F</t>
        </is>
      </c>
      <c r="F1669" s="10" t="inlineStr">
        <is>
          <t>Q</t>
        </is>
      </c>
      <c r="G1669" s="10" t="inlineStr">
        <is>
          <t>lower</t>
        </is>
      </c>
      <c r="H1669" s="10" t="n">
        <v>7</v>
      </c>
      <c r="I1669" s="10" t="inlineStr">
        <is>
          <t>Performance ambientali del parco mezzi adibito al servizio - I_CEA</t>
        </is>
      </c>
      <c r="J1669" s="20" t="n"/>
      <c r="K1669" s="20" t="n"/>
      <c r="L1669" s="20" t="n"/>
      <c r="M1669" s="20" t="n"/>
      <c r="N1669" s="21">
        <f>IF($A1669="","",IFERROR(VALUE($J1669),0))</f>
        <v/>
      </c>
      <c r="O1669" s="21">
        <f>IF($A1669="",0,IF(OR($S1669&lt;&gt;1,COUNTA($J1669:$M1669)=0),0,IF(AND(IFERROR(AGGREGATE(15,6,$N$5:$N$6173/(($C$5:$C$6173=$C1669)*($D$5:$D$6173=$D1669)*($S$5:$S$6173=1)*($N$5:$N$6173&gt;0)),1),0)&gt;0,$N1669&gt;0),ROUND($H1669*(IFERROR(AGGREGATE(15,6,$N$5:$N$6173/(($C$5:$C$6173=$C1669)*($D$5:$D$6173=$D1669)*($S$5:$S$6173=1)*($N$5:$N$6173&gt;0)),1),0)/$N1669),4),0)))</f>
        <v/>
      </c>
      <c r="P1669" s="10" t="inlineStr">
        <is>
          <t>indice</t>
        </is>
      </c>
      <c r="Q1669" s="21">
        <f>IF($A1669="","",$A1669&amp;"|"&amp;$C1669)</f>
        <v/>
      </c>
      <c r="R1669" s="21">
        <f>IF($A1669="","",$A1669&amp;"|"&amp;$C1669&amp;"|"&amp;$D1669)</f>
        <v/>
      </c>
      <c r="S1669" s="21">
        <f>IF($A1669="","",IFERROR(INDEX(Offerte!$D$2:$D$200,MATCH($Q1669,Offerte!$L$2:$L$200,0)),0))</f>
        <v/>
      </c>
      <c r="T1669" s="21">
        <f>IF($A1669="","",IFERROR(INDEX(Offerte!$G$2:$G$200,MATCH($Q1669,Offerte!$L$2:$L$200,0)),"NO"))</f>
        <v/>
      </c>
    </row>
    <row r="1670">
      <c r="A1670" s="10">
        <f>IF(Offerte!$A55="","",Offerte!$A55)</f>
        <v/>
      </c>
      <c r="B1670" s="10">
        <f>IF(Offerte!$A55="","",Offerte!$B55)</f>
        <v/>
      </c>
      <c r="C1670" s="10">
        <f>IF(Offerte!$A55="","",Offerte!$C55)</f>
        <v/>
      </c>
      <c r="D1670" s="10" t="inlineStr">
        <is>
          <t>F.2.1</t>
        </is>
      </c>
      <c r="E1670" s="10" t="inlineStr">
        <is>
          <t>F</t>
        </is>
      </c>
      <c r="F1670" s="10" t="inlineStr">
        <is>
          <t>Q</t>
        </is>
      </c>
      <c r="G1670" s="10" t="inlineStr">
        <is>
          <t>higher</t>
        </is>
      </c>
      <c r="H1670" s="10" t="n">
        <v>2</v>
      </c>
      <c r="I1670" s="10" t="inlineStr">
        <is>
          <t>Tasso di copertura del servizio con dispositivi ECO-DRIVER</t>
        </is>
      </c>
      <c r="J1670" s="20" t="n"/>
      <c r="K1670" s="20" t="n"/>
      <c r="L1670" s="20" t="n"/>
      <c r="M1670" s="20" t="n"/>
      <c r="N1670" s="21">
        <f>IF($A1670="","",IFERROR(VALUE($K1670)/VALUE($L1670),IFERROR(VALUE($J1670),0)))</f>
        <v/>
      </c>
      <c r="O1670" s="21">
        <f>IF($A1670="",0,IF(OR($S1670&lt;&gt;1,COUNTA($J1670:$M1670)=0),0,IF(SUMPRODUCT(MAX(($C$5:$C$6173=$C1670)*($D$5:$D$6173=$D1670)*($S$5:$S$6173=1)*IFERROR($N$5:$N$6173*1,0)))&gt;0,ROUND($H1670*($N1670/SUMPRODUCT(MAX(($C$5:$C$6173=$C1670)*($D$5:$D$6173=$D1670)*($S$5:$S$6173=1)*IFERROR($N$5:$N$6173*1,0)))),4),0)))</f>
        <v/>
      </c>
      <c r="P1670" s="10" t="inlineStr">
        <is>
          <t>Autobus attrezzati con dispositivi ECO-DRIVER / Autobus totali in offerta, incluse scorte</t>
        </is>
      </c>
      <c r="Q1670" s="21">
        <f>IF($A1670="","",$A1670&amp;"|"&amp;$C1670)</f>
        <v/>
      </c>
      <c r="R1670" s="21">
        <f>IF($A1670="","",$A1670&amp;"|"&amp;$C1670&amp;"|"&amp;$D1670)</f>
        <v/>
      </c>
      <c r="S1670" s="21">
        <f>IF($A1670="","",IFERROR(INDEX(Offerte!$D$2:$D$200,MATCH($Q1670,Offerte!$L$2:$L$200,0)),0))</f>
        <v/>
      </c>
      <c r="T1670" s="21">
        <f>IF($A1670="","",IFERROR(INDEX(Offerte!$G$2:$G$200,MATCH($Q1670,Offerte!$L$2:$L$200,0)),"NO"))</f>
        <v/>
      </c>
    </row>
    <row r="1671">
      <c r="A1671" s="10">
        <f>IF(Offerte!$A55="","",Offerte!$A55)</f>
        <v/>
      </c>
      <c r="B1671" s="10">
        <f>IF(Offerte!$A55="","",Offerte!$B55)</f>
        <v/>
      </c>
      <c r="C1671" s="10">
        <f>IF(Offerte!$A55="","",Offerte!$C55)</f>
        <v/>
      </c>
      <c r="D1671" s="10" t="inlineStr">
        <is>
          <t>F.3.1</t>
        </is>
      </c>
      <c r="E1671" s="10" t="inlineStr">
        <is>
          <t>F</t>
        </is>
      </c>
      <c r="F1671" s="10" t="inlineStr">
        <is>
          <t>Q</t>
        </is>
      </c>
      <c r="G1671" s="10" t="inlineStr">
        <is>
          <t>higher</t>
        </is>
      </c>
      <c r="H1671" s="10" t="n">
        <v>2</v>
      </c>
      <c r="I1671" s="10" t="inlineStr">
        <is>
          <t>Autoproduzione consumi elettrici per trazione</t>
        </is>
      </c>
      <c r="J1671" s="20" t="n"/>
      <c r="K1671" s="20" t="n"/>
      <c r="L1671" s="20" t="n"/>
      <c r="M1671" s="20" t="n"/>
      <c r="N1671" s="21">
        <f>IF($A1671="","",IFERROR(VALUE($J1671),0))</f>
        <v/>
      </c>
      <c r="O1671" s="21">
        <f>IF($A1671="",0,IF(OR($S1671&lt;&gt;1,COUNTA($J1671:$M1671)=0),0,IF(SUMPRODUCT(MAX(($C$5:$C$6173=$C1671)*($D$5:$D$6173=$D1671)*($S$5:$S$6173=1)*IFERROR($N$5:$N$6173*1,0)))&gt;0,ROUND($H1671*($N1671/SUMPRODUCT(MAX(($C$5:$C$6173=$C1671)*($D$5:$D$6173=$D1671)*($S$5:$S$6173=1)*IFERROR($N$5:$N$6173*1,0)))),4),0)))</f>
        <v/>
      </c>
      <c r="P1671" s="10" t="inlineStr">
        <is>
          <t>kWh/anno</t>
        </is>
      </c>
      <c r="Q1671" s="21">
        <f>IF($A1671="","",$A1671&amp;"|"&amp;$C1671)</f>
        <v/>
      </c>
      <c r="R1671" s="21">
        <f>IF($A1671="","",$A1671&amp;"|"&amp;$C1671&amp;"|"&amp;$D1671)</f>
        <v/>
      </c>
      <c r="S1671" s="21">
        <f>IF($A1671="","",IFERROR(INDEX(Offerte!$D$2:$D$200,MATCH($Q1671,Offerte!$L$2:$L$200,0)),0))</f>
        <v/>
      </c>
      <c r="T1671" s="21">
        <f>IF($A1671="","",IFERROR(INDEX(Offerte!$G$2:$G$200,MATCH($Q1671,Offerte!$L$2:$L$200,0)),"NO"))</f>
        <v/>
      </c>
    </row>
    <row r="1672">
      <c r="A1672" s="10">
        <f>IF(Offerte!$A55="","",Offerte!$A55)</f>
        <v/>
      </c>
      <c r="B1672" s="10">
        <f>IF(Offerte!$A55="","",Offerte!$B55)</f>
        <v/>
      </c>
      <c r="C1672" s="10">
        <f>IF(Offerte!$A55="","",Offerte!$C55)</f>
        <v/>
      </c>
      <c r="D1672" s="10" t="inlineStr">
        <is>
          <t>F.4.1</t>
        </is>
      </c>
      <c r="E1672" s="10" t="inlineStr">
        <is>
          <t>F</t>
        </is>
      </c>
      <c r="F1672" s="10" t="inlineStr">
        <is>
          <t>Q</t>
        </is>
      </c>
      <c r="G1672" s="10" t="inlineStr">
        <is>
          <t>soil</t>
        </is>
      </c>
      <c r="H1672" s="10" t="n">
        <v>2</v>
      </c>
      <c r="I1672" s="10" t="inlineStr">
        <is>
          <t>Indice di consumo di suolo</t>
        </is>
      </c>
      <c r="J1672" s="20" t="n"/>
      <c r="K1672" s="20" t="n"/>
      <c r="L1672" s="20" t="n"/>
      <c r="M1672" s="20" t="n"/>
      <c r="N1672" s="21">
        <f>IF($A1672="","",IFERROR(VALUE($J1672),0))</f>
        <v/>
      </c>
      <c r="O1672" s="21">
        <f>IF($A1672="",0,IF(OR($S1672&lt;&gt;1,COUNTA($J1672:$M1672)=0),0,IF($N1672&lt;=0,$H1672,IF(SUMPRODUCT(MAX(($C$5:$C$6173=$C1672)*($D$5:$D$6173=$D1672)*($S$5:$S$6173=1)*IFERROR($N$5:$N$6173*1,0)))&gt;0,ROUND($H1672*((SUMPRODUCT(MAX(($C$5:$C$6173=$C1672)*($D$5:$D$6173=$D1672)*($S$5:$S$6173=1)*IFERROR($N$5:$N$6173*1,0)))-$N1672)/SUMPRODUCT(MAX(($C$5:$C$6173=$C1672)*($D$5:$D$6173=$D1672)*($S$5:$S$6173=1)*IFERROR($N$5:$N$6173*1,0)))),4),0))))</f>
        <v/>
      </c>
      <c r="P1672" s="10" t="inlineStr">
        <is>
          <t>m2</t>
        </is>
      </c>
      <c r="Q1672" s="21">
        <f>IF($A1672="","",$A1672&amp;"|"&amp;$C1672)</f>
        <v/>
      </c>
      <c r="R1672" s="21">
        <f>IF($A1672="","",$A1672&amp;"|"&amp;$C1672&amp;"|"&amp;$D1672)</f>
        <v/>
      </c>
      <c r="S1672" s="21">
        <f>IF($A1672="","",IFERROR(INDEX(Offerte!$D$2:$D$200,MATCH($Q1672,Offerte!$L$2:$L$200,0)),0))</f>
        <v/>
      </c>
      <c r="T1672" s="21">
        <f>IF($A1672="","",IFERROR(INDEX(Offerte!$G$2:$G$200,MATCH($Q1672,Offerte!$L$2:$L$200,0)),"NO"))</f>
        <v/>
      </c>
    </row>
    <row r="1673">
      <c r="A1673" s="10">
        <f>IF(Offerte!$A55="","",Offerte!$A55)</f>
        <v/>
      </c>
      <c r="B1673" s="10">
        <f>IF(Offerte!$A55="","",Offerte!$B55)</f>
        <v/>
      </c>
      <c r="C1673" s="10">
        <f>IF(Offerte!$A55="","",Offerte!$C55)</f>
        <v/>
      </c>
      <c r="D1673" s="10" t="inlineStr">
        <is>
          <t>F.5.1</t>
        </is>
      </c>
      <c r="E1673" s="10" t="inlineStr">
        <is>
          <t>F</t>
        </is>
      </c>
      <c r="F1673" s="10" t="inlineStr">
        <is>
          <t>T</t>
        </is>
      </c>
      <c r="G1673" s="10" t="inlineStr">
        <is>
          <t>tabular</t>
        </is>
      </c>
      <c r="H1673" s="10" t="n">
        <v>1</v>
      </c>
      <c r="I1673" s="10" t="inlineStr">
        <is>
          <t>Rendicontazione di sostenibilità ambientale</t>
        </is>
      </c>
      <c r="J1673" s="20" t="n"/>
      <c r="K1673" s="20" t="n"/>
      <c r="L1673" s="20" t="n"/>
      <c r="M1673" s="20" t="n"/>
      <c r="N1673" s="21">
        <f>IF($A1673="","",IF(IFERROR(VALUE($M1673),0)=1,1,0))</f>
        <v/>
      </c>
      <c r="O1673" s="21">
        <f>IF($A1673="",0,IF(OR($S1673&lt;&gt;1,COUNTA($J1673:$M1673)=0),0,IF($N1673=1,$H1673,0)))</f>
        <v/>
      </c>
      <c r="P1673" s="10" t="inlineStr">
        <is>
          <t>sì/no</t>
        </is>
      </c>
      <c r="Q1673" s="21">
        <f>IF($A1673="","",$A1673&amp;"|"&amp;$C1673)</f>
        <v/>
      </c>
      <c r="R1673" s="21">
        <f>IF($A1673="","",$A1673&amp;"|"&amp;$C1673&amp;"|"&amp;$D1673)</f>
        <v/>
      </c>
      <c r="S1673" s="21">
        <f>IF($A1673="","",IFERROR(INDEX(Offerte!$D$2:$D$200,MATCH($Q1673,Offerte!$L$2:$L$200,0)),0))</f>
        <v/>
      </c>
      <c r="T1673" s="21">
        <f>IF($A1673="","",IFERROR(INDEX(Offerte!$G$2:$G$200,MATCH($Q1673,Offerte!$L$2:$L$200,0)),"NO"))</f>
        <v/>
      </c>
    </row>
    <row r="1674">
      <c r="A1674" s="10">
        <f>IF(Offerte!$A55="","",Offerte!$A55)</f>
        <v/>
      </c>
      <c r="B1674" s="10">
        <f>IF(Offerte!$A55="","",Offerte!$B55)</f>
        <v/>
      </c>
      <c r="C1674" s="10">
        <f>IF(Offerte!$A55="","",Offerte!$C55)</f>
        <v/>
      </c>
      <c r="D1674" s="10" t="inlineStr">
        <is>
          <t>G.1.1</t>
        </is>
      </c>
      <c r="E1674" s="10" t="inlineStr">
        <is>
          <t>G</t>
        </is>
      </c>
      <c r="F1674" s="10" t="inlineStr">
        <is>
          <t>D</t>
        </is>
      </c>
      <c r="G1674" s="10" t="inlineStr">
        <is>
          <t>discretionary</t>
        </is>
      </c>
      <c r="H1674" s="10" t="n">
        <v>2</v>
      </c>
      <c r="I1674" s="10" t="inlineStr">
        <is>
          <t>Qualità del progetto di centrale di controllo aziendale</t>
        </is>
      </c>
      <c r="J1674" s="20" t="n"/>
      <c r="K1674" s="20" t="n"/>
      <c r="L1674" s="20" t="n"/>
      <c r="M1674" s="20" t="n"/>
      <c r="N1674" s="21">
        <f>IF($A1674="","",MAX(0,MIN(1,IFERROR(VALUE($M1674),0))))</f>
        <v/>
      </c>
      <c r="O1674" s="21">
        <f>IF($A1674="",0,IF(OR($S1674&lt;&gt;1,COUNTA($J1674:$M1674)=0),0,IF(SUMPRODUCT(MAX(($C$5:$C$6173=$C1674)*($D$5:$D$6173=$D1674)*($S$5:$S$6173=1)*IFERROR($N$5:$N$6173*1,0)))&gt;0,ROUND($H1674*($N1674/SUMPRODUCT(MAX(($C$5:$C$6173=$C1674)*($D$5:$D$6173=$D1674)*($S$5:$S$6173=1)*IFERROR($N$5:$N$6173*1,0)))),4),0)))</f>
        <v/>
      </c>
      <c r="P1674" s="10" t="inlineStr">
        <is>
          <t>coeff.</t>
        </is>
      </c>
      <c r="Q1674" s="21">
        <f>IF($A1674="","",$A1674&amp;"|"&amp;$C1674)</f>
        <v/>
      </c>
      <c r="R1674" s="21">
        <f>IF($A1674="","",$A1674&amp;"|"&amp;$C1674&amp;"|"&amp;$D1674)</f>
        <v/>
      </c>
      <c r="S1674" s="21">
        <f>IF($A1674="","",IFERROR(INDEX(Offerte!$D$2:$D$200,MATCH($Q1674,Offerte!$L$2:$L$200,0)),0))</f>
        <v/>
      </c>
      <c r="T1674" s="21">
        <f>IF($A1674="","",IFERROR(INDEX(Offerte!$G$2:$G$200,MATCH($Q1674,Offerte!$L$2:$L$200,0)),"NO"))</f>
        <v/>
      </c>
    </row>
    <row r="1675">
      <c r="A1675" s="10">
        <f>IF(Offerte!$A55="","",Offerte!$A55)</f>
        <v/>
      </c>
      <c r="B1675" s="10">
        <f>IF(Offerte!$A55="","",Offerte!$B55)</f>
        <v/>
      </c>
      <c r="C1675" s="10">
        <f>IF(Offerte!$A55="","",Offerte!$C55)</f>
        <v/>
      </c>
      <c r="D1675" s="10" t="inlineStr">
        <is>
          <t>G.2.1</t>
        </is>
      </c>
      <c r="E1675" s="10" t="inlineStr">
        <is>
          <t>G</t>
        </is>
      </c>
      <c r="F1675" s="10" t="inlineStr">
        <is>
          <t>T</t>
        </is>
      </c>
      <c r="G1675" s="10" t="inlineStr">
        <is>
          <t>tabular</t>
        </is>
      </c>
      <c r="H1675" s="10" t="n">
        <v>1</v>
      </c>
      <c r="I1675" s="10" t="inlineStr">
        <is>
          <t>Certificazione ISO 45001</t>
        </is>
      </c>
      <c r="J1675" s="20" t="n"/>
      <c r="K1675" s="20" t="n"/>
      <c r="L1675" s="20" t="n"/>
      <c r="M1675" s="20" t="n"/>
      <c r="N1675" s="21">
        <f>IF($A1675="","",IF(IFERROR(VALUE($M1675),0)=1,1,0))</f>
        <v/>
      </c>
      <c r="O1675" s="21">
        <f>IF($A1675="",0,IF(OR($S1675&lt;&gt;1,COUNTA($J1675:$M1675)=0),0,IF($N1675=1,$H1675,0)))</f>
        <v/>
      </c>
      <c r="P1675" s="10" t="inlineStr">
        <is>
          <t>sì/no</t>
        </is>
      </c>
      <c r="Q1675" s="21">
        <f>IF($A1675="","",$A1675&amp;"|"&amp;$C1675)</f>
        <v/>
      </c>
      <c r="R1675" s="21">
        <f>IF($A1675="","",$A1675&amp;"|"&amp;$C1675&amp;"|"&amp;$D1675)</f>
        <v/>
      </c>
      <c r="S1675" s="21">
        <f>IF($A1675="","",IFERROR(INDEX(Offerte!$D$2:$D$200,MATCH($Q1675,Offerte!$L$2:$L$200,0)),0))</f>
        <v/>
      </c>
      <c r="T1675" s="21">
        <f>IF($A1675="","",IFERROR(INDEX(Offerte!$G$2:$G$200,MATCH($Q1675,Offerte!$L$2:$L$200,0)),"NO"))</f>
        <v/>
      </c>
    </row>
    <row r="1676">
      <c r="A1676" s="10">
        <f>IF(Offerte!$A55="","",Offerte!$A55)</f>
        <v/>
      </c>
      <c r="B1676" s="10">
        <f>IF(Offerte!$A55="","",Offerte!$B55)</f>
        <v/>
      </c>
      <c r="C1676" s="10">
        <f>IF(Offerte!$A55="","",Offerte!$C55)</f>
        <v/>
      </c>
      <c r="D1676" s="10" t="inlineStr">
        <is>
          <t>G.3.1</t>
        </is>
      </c>
      <c r="E1676" s="10" t="inlineStr">
        <is>
          <t>G</t>
        </is>
      </c>
      <c r="F1676" s="10" t="inlineStr">
        <is>
          <t>T</t>
        </is>
      </c>
      <c r="G1676" s="10" t="inlineStr">
        <is>
          <t>tabular</t>
        </is>
      </c>
      <c r="H1676" s="10" t="n">
        <v>1</v>
      </c>
      <c r="I1676" s="10" t="inlineStr">
        <is>
          <t>Certificazioni di responsabilità sociale</t>
        </is>
      </c>
      <c r="J1676" s="20" t="n"/>
      <c r="K1676" s="20" t="n"/>
      <c r="L1676" s="20" t="n"/>
      <c r="M1676" s="20" t="n"/>
      <c r="N1676" s="21">
        <f>IF($A1676="","",IF(IFERROR(VALUE($M1676),0)=1,1,0))</f>
        <v/>
      </c>
      <c r="O1676" s="21">
        <f>IF($A1676="",0,IF(OR($S1676&lt;&gt;1,COUNTA($J1676:$M1676)=0),0,IF($N1676=1,$H1676,0)))</f>
        <v/>
      </c>
      <c r="P1676" s="10" t="inlineStr">
        <is>
          <t>sì/no</t>
        </is>
      </c>
      <c r="Q1676" s="21">
        <f>IF($A1676="","",$A1676&amp;"|"&amp;$C1676)</f>
        <v/>
      </c>
      <c r="R1676" s="21">
        <f>IF($A1676="","",$A1676&amp;"|"&amp;$C1676&amp;"|"&amp;$D1676)</f>
        <v/>
      </c>
      <c r="S1676" s="21">
        <f>IF($A1676="","",IFERROR(INDEX(Offerte!$D$2:$D$200,MATCH($Q1676,Offerte!$L$2:$L$200,0)),0))</f>
        <v/>
      </c>
      <c r="T1676" s="21">
        <f>IF($A1676="","",IFERROR(INDEX(Offerte!$G$2:$G$200,MATCH($Q1676,Offerte!$L$2:$L$200,0)),"NO"))</f>
        <v/>
      </c>
    </row>
    <row r="1677">
      <c r="A1677" s="10">
        <f>IF(Offerte!$A55="","",Offerte!$A55)</f>
        <v/>
      </c>
      <c r="B1677" s="10">
        <f>IF(Offerte!$A55="","",Offerte!$B55)</f>
        <v/>
      </c>
      <c r="C1677" s="10">
        <f>IF(Offerte!$A55="","",Offerte!$C55)</f>
        <v/>
      </c>
      <c r="D1677" s="10" t="inlineStr">
        <is>
          <t>G.4.1</t>
        </is>
      </c>
      <c r="E1677" s="10" t="inlineStr">
        <is>
          <t>G</t>
        </is>
      </c>
      <c r="F1677" s="10" t="inlineStr">
        <is>
          <t>D</t>
        </is>
      </c>
      <c r="G1677" s="10" t="inlineStr">
        <is>
          <t>discretionary</t>
        </is>
      </c>
      <c r="H1677" s="10" t="n">
        <v>2</v>
      </c>
      <c r="I1677" s="10" t="inlineStr">
        <is>
          <t>Qualità del piano di formazione del personale</t>
        </is>
      </c>
      <c r="J1677" s="20" t="n"/>
      <c r="K1677" s="20" t="n"/>
      <c r="L1677" s="20" t="n"/>
      <c r="M1677" s="20" t="n"/>
      <c r="N1677" s="21">
        <f>IF($A1677="","",MAX(0,MIN(1,IFERROR(VALUE($M1677),0))))</f>
        <v/>
      </c>
      <c r="O1677" s="21">
        <f>IF($A1677="",0,IF(OR($S1677&lt;&gt;1,COUNTA($J1677:$M1677)=0),0,IF(SUMPRODUCT(MAX(($C$5:$C$6173=$C1677)*($D$5:$D$6173=$D1677)*($S$5:$S$6173=1)*IFERROR($N$5:$N$6173*1,0)))&gt;0,ROUND($H1677*($N1677/SUMPRODUCT(MAX(($C$5:$C$6173=$C1677)*($D$5:$D$6173=$D1677)*($S$5:$S$6173=1)*IFERROR($N$5:$N$6173*1,0)))),4),0)))</f>
        <v/>
      </c>
      <c r="P1677" s="10" t="inlineStr">
        <is>
          <t>coeff.</t>
        </is>
      </c>
      <c r="Q1677" s="21">
        <f>IF($A1677="","",$A1677&amp;"|"&amp;$C1677)</f>
        <v/>
      </c>
      <c r="R1677" s="21">
        <f>IF($A1677="","",$A1677&amp;"|"&amp;$C1677&amp;"|"&amp;$D1677)</f>
        <v/>
      </c>
      <c r="S1677" s="21">
        <f>IF($A1677="","",IFERROR(INDEX(Offerte!$D$2:$D$200,MATCH($Q1677,Offerte!$L$2:$L$200,0)),0))</f>
        <v/>
      </c>
      <c r="T1677" s="21">
        <f>IF($A1677="","",IFERROR(INDEX(Offerte!$G$2:$G$200,MATCH($Q1677,Offerte!$L$2:$L$200,0)),"NO"))</f>
        <v/>
      </c>
    </row>
    <row r="1678">
      <c r="A1678" s="10">
        <f>IF(Offerte!$A55="","",Offerte!$A55)</f>
        <v/>
      </c>
      <c r="B1678" s="10">
        <f>IF(Offerte!$A55="","",Offerte!$B55)</f>
        <v/>
      </c>
      <c r="C1678" s="10">
        <f>IF(Offerte!$A55="","",Offerte!$C55)</f>
        <v/>
      </c>
      <c r="D1678" s="10" t="inlineStr">
        <is>
          <t>G.5.1</t>
        </is>
      </c>
      <c r="E1678" s="10" t="inlineStr">
        <is>
          <t>G</t>
        </is>
      </c>
      <c r="F1678" s="10" t="inlineStr">
        <is>
          <t>T</t>
        </is>
      </c>
      <c r="G1678" s="10" t="inlineStr">
        <is>
          <t>tabular</t>
        </is>
      </c>
      <c r="H1678" s="10" t="n">
        <v>1</v>
      </c>
      <c r="I1678" s="10" t="inlineStr">
        <is>
          <t>Impegno al mantenimento delle garanzie del contratto di secondo livello del gestore uscente</t>
        </is>
      </c>
      <c r="J1678" s="20" t="n"/>
      <c r="K1678" s="20" t="n"/>
      <c r="L1678" s="20" t="n"/>
      <c r="M1678" s="20" t="n"/>
      <c r="N1678" s="21">
        <f>IF($A1678="","",IF(IFERROR(VALUE($M1678),0)=1,1,0))</f>
        <v/>
      </c>
      <c r="O1678" s="21">
        <f>IF($A1678="",0,IF(OR($S1678&lt;&gt;1,COUNTA($J1678:$M1678)=0),0,IF($N1678=1,$H1678,0)))</f>
        <v/>
      </c>
      <c r="P1678" s="10" t="inlineStr">
        <is>
          <t>sì/no</t>
        </is>
      </c>
      <c r="Q1678" s="21">
        <f>IF($A1678="","",$A1678&amp;"|"&amp;$C1678)</f>
        <v/>
      </c>
      <c r="R1678" s="21">
        <f>IF($A1678="","",$A1678&amp;"|"&amp;$C1678&amp;"|"&amp;$D1678)</f>
        <v/>
      </c>
      <c r="S1678" s="21">
        <f>IF($A1678="","",IFERROR(INDEX(Offerte!$D$2:$D$200,MATCH($Q1678,Offerte!$L$2:$L$200,0)),0))</f>
        <v/>
      </c>
      <c r="T1678" s="21">
        <f>IF($A1678="","",IFERROR(INDEX(Offerte!$G$2:$G$200,MATCH($Q1678,Offerte!$L$2:$L$200,0)),"NO"))</f>
        <v/>
      </c>
    </row>
    <row r="1679">
      <c r="A1679" s="10">
        <f>IF(Offerte!$A56="","",Offerte!$A56)</f>
        <v/>
      </c>
      <c r="B1679" s="10">
        <f>IF(Offerte!$A56="","",Offerte!$B56)</f>
        <v/>
      </c>
      <c r="C1679" s="10">
        <f>IF(Offerte!$A56="","",Offerte!$C56)</f>
        <v/>
      </c>
      <c r="D1679" s="10" t="inlineStr">
        <is>
          <t>A.1.1</t>
        </is>
      </c>
      <c r="E1679" s="10" t="inlineStr">
        <is>
          <t>A</t>
        </is>
      </c>
      <c r="F1679" s="10" t="inlineStr">
        <is>
          <t>Q</t>
        </is>
      </c>
      <c r="G1679" s="10" t="inlineStr">
        <is>
          <t>higher</t>
        </is>
      </c>
      <c r="H1679" s="10" t="n">
        <v>3</v>
      </c>
      <c r="I1679" s="10" t="inlineStr">
        <is>
          <t>Tasso aggiuntivo di corse controllate</t>
        </is>
      </c>
      <c r="J1679" s="20" t="n"/>
      <c r="K1679" s="20" t="n"/>
      <c r="L1679" s="20" t="n"/>
      <c r="M1679" s="20" t="n"/>
      <c r="N1679" s="21">
        <f>IF($A1679="","",IFERROR(VALUE($K1679)/VALUE($L1679)*100,IFERROR(VALUE($J1679),0)))</f>
        <v/>
      </c>
      <c r="O1679" s="21">
        <f>IF($A1679="",0,IF(OR($S1679&lt;&gt;1,COUNTA($J1679:$M1679)=0),0,IF(SUMPRODUCT(MAX(($C$5:$C$6173=$C1679)*($D$5:$D$6173=$D1679)*($S$5:$S$6173=1)*IFERROR($N$5:$N$6173*1,0)))&gt;0,ROUND($H1679*($N1679/SUMPRODUCT(MAX(($C$5:$C$6173=$C1679)*($D$5:$D$6173=$D1679)*($S$5:$S$6173=1)*IFERROR($N$5:$N$6173*1,0)))),4),0)))</f>
        <v/>
      </c>
      <c r="P1679" s="10" t="inlineStr">
        <is>
          <t>Corse controllate annue / Corse programmate annue</t>
        </is>
      </c>
      <c r="Q1679" s="21">
        <f>IF($A1679="","",$A1679&amp;"|"&amp;$C1679)</f>
        <v/>
      </c>
      <c r="R1679" s="21">
        <f>IF($A1679="","",$A1679&amp;"|"&amp;$C1679&amp;"|"&amp;$D1679)</f>
        <v/>
      </c>
      <c r="S1679" s="21">
        <f>IF($A1679="","",IFERROR(INDEX(Offerte!$D$2:$D$200,MATCH($Q1679,Offerte!$L$2:$L$200,0)),0))</f>
        <v/>
      </c>
      <c r="T1679" s="21">
        <f>IF($A1679="","",IFERROR(INDEX(Offerte!$G$2:$G$200,MATCH($Q1679,Offerte!$L$2:$L$200,0)),"NO"))</f>
        <v/>
      </c>
    </row>
    <row r="1680">
      <c r="A1680" s="10">
        <f>IF(Offerte!$A56="","",Offerte!$A56)</f>
        <v/>
      </c>
      <c r="B1680" s="10">
        <f>IF(Offerte!$A56="","",Offerte!$B56)</f>
        <v/>
      </c>
      <c r="C1680" s="10">
        <f>IF(Offerte!$A56="","",Offerte!$C56)</f>
        <v/>
      </c>
      <c r="D1680" s="10" t="inlineStr">
        <is>
          <t>A.1.2</t>
        </is>
      </c>
      <c r="E1680" s="10" t="inlineStr">
        <is>
          <t>A</t>
        </is>
      </c>
      <c r="F1680" s="10" t="inlineStr">
        <is>
          <t>Q</t>
        </is>
      </c>
      <c r="G1680" s="10" t="inlineStr">
        <is>
          <t>higher</t>
        </is>
      </c>
      <c r="H1680" s="10" t="n">
        <v>4</v>
      </c>
      <c r="I1680" s="10" t="inlineStr">
        <is>
          <t>Numero aggiuntivo di passeggeri controllati</t>
        </is>
      </c>
      <c r="J1680" s="20" t="n"/>
      <c r="K1680" s="20" t="n"/>
      <c r="L1680" s="20" t="n"/>
      <c r="M1680" s="20" t="n"/>
      <c r="N1680" s="21">
        <f>IF($A1680="","",IFERROR(VALUE($J1680),0))</f>
        <v/>
      </c>
      <c r="O1680" s="21">
        <f>IF($A1680="",0,IF(OR($S1680&lt;&gt;1,COUNTA($J1680:$M1680)=0),0,IF(SUMPRODUCT(MAX(($C$5:$C$6173=$C1680)*($D$5:$D$6173=$D1680)*($S$5:$S$6173=1)*IFERROR($N$5:$N$6173*1,0)))&gt;0,ROUND($H1680*($N1680/SUMPRODUCT(MAX(($C$5:$C$6173=$C1680)*($D$5:$D$6173=$D1680)*($S$5:$S$6173=1)*IFERROR($N$5:$N$6173*1,0)))),4),0)))</f>
        <v/>
      </c>
      <c r="P1680" s="10" t="inlineStr">
        <is>
          <t>passeggeri/anno</t>
        </is>
      </c>
      <c r="Q1680" s="21">
        <f>IF($A1680="","",$A1680&amp;"|"&amp;$C1680)</f>
        <v/>
      </c>
      <c r="R1680" s="21">
        <f>IF($A1680="","",$A1680&amp;"|"&amp;$C1680&amp;"|"&amp;$D1680)</f>
        <v/>
      </c>
      <c r="S1680" s="21">
        <f>IF($A1680="","",IFERROR(INDEX(Offerte!$D$2:$D$200,MATCH($Q1680,Offerte!$L$2:$L$200,0)),0))</f>
        <v/>
      </c>
      <c r="T1680" s="21">
        <f>IF($A1680="","",IFERROR(INDEX(Offerte!$G$2:$G$200,MATCH($Q1680,Offerte!$L$2:$L$200,0)),"NO"))</f>
        <v/>
      </c>
    </row>
    <row r="1681">
      <c r="A1681" s="10">
        <f>IF(Offerte!$A56="","",Offerte!$A56)</f>
        <v/>
      </c>
      <c r="B1681" s="10">
        <f>IF(Offerte!$A56="","",Offerte!$B56)</f>
        <v/>
      </c>
      <c r="C1681" s="10">
        <f>IF(Offerte!$A56="","",Offerte!$C56)</f>
        <v/>
      </c>
      <c r="D1681" s="10" t="inlineStr">
        <is>
          <t>B.1.1</t>
        </is>
      </c>
      <c r="E1681" s="10" t="inlineStr">
        <is>
          <t>B</t>
        </is>
      </c>
      <c r="F1681" s="10" t="inlineStr">
        <is>
          <t>Q</t>
        </is>
      </c>
      <c r="G1681" s="10" t="inlineStr">
        <is>
          <t>higher</t>
        </is>
      </c>
      <c r="H1681" s="10" t="n">
        <v>3</v>
      </c>
      <c r="I1681" s="10" t="inlineStr">
        <is>
          <t>Incremento dei posti offerti nelle fasce di punta</t>
        </is>
      </c>
      <c r="J1681" s="20" t="n"/>
      <c r="K1681" s="20" t="n"/>
      <c r="L1681" s="20" t="n"/>
      <c r="M1681" s="20" t="n"/>
      <c r="N1681" s="21">
        <f>IF($A1681="","",IFERROR(VALUE($J1681),0))</f>
        <v/>
      </c>
      <c r="O1681" s="21">
        <f>IF($A1681="",0,IF(OR($S1681&lt;&gt;1,COUNTA($J1681:$M1681)=0),0,IF(SUMPRODUCT(MAX(($C$5:$C$6173=$C1681)*($D$5:$D$6173=$D1681)*($S$5:$S$6173=1)*IFERROR($N$5:$N$6173*1,0)))&gt;0,ROUND($H1681*($N1681/SUMPRODUCT(MAX(($C$5:$C$6173=$C1681)*($D$5:$D$6173=$D1681)*($S$5:$S$6173=1)*IFERROR($N$5:$N$6173*1,0)))),4),0)))</f>
        <v/>
      </c>
      <c r="P1681" s="10" t="inlineStr">
        <is>
          <t>posti*km</t>
        </is>
      </c>
      <c r="Q1681" s="21">
        <f>IF($A1681="","",$A1681&amp;"|"&amp;$C1681)</f>
        <v/>
      </c>
      <c r="R1681" s="21">
        <f>IF($A1681="","",$A1681&amp;"|"&amp;$C1681&amp;"|"&amp;$D1681)</f>
        <v/>
      </c>
      <c r="S1681" s="21">
        <f>IF($A1681="","",IFERROR(INDEX(Offerte!$D$2:$D$200,MATCH($Q1681,Offerte!$L$2:$L$200,0)),0))</f>
        <v/>
      </c>
      <c r="T1681" s="21">
        <f>IF($A1681="","",IFERROR(INDEX(Offerte!$G$2:$G$200,MATCH($Q1681,Offerte!$L$2:$L$200,0)),"NO"))</f>
        <v/>
      </c>
    </row>
    <row r="1682">
      <c r="A1682" s="10">
        <f>IF(Offerte!$A56="","",Offerte!$A56)</f>
        <v/>
      </c>
      <c r="B1682" s="10">
        <f>IF(Offerte!$A56="","",Offerte!$B56)</f>
        <v/>
      </c>
      <c r="C1682" s="10">
        <f>IF(Offerte!$A56="","",Offerte!$C56)</f>
        <v/>
      </c>
      <c r="D1682" s="10" t="inlineStr">
        <is>
          <t>B.2.1</t>
        </is>
      </c>
      <c r="E1682" s="10" t="inlineStr">
        <is>
          <t>B</t>
        </is>
      </c>
      <c r="F1682" s="10" t="inlineStr">
        <is>
          <t>Q</t>
        </is>
      </c>
      <c r="G1682" s="10" t="inlineStr">
        <is>
          <t>higher</t>
        </is>
      </c>
      <c r="H1682" s="10" t="n">
        <v>4</v>
      </c>
      <c r="I1682" s="10" t="inlineStr">
        <is>
          <t>Corse aggiuntive nell'arco giornaliero base</t>
        </is>
      </c>
      <c r="J1682" s="20" t="n"/>
      <c r="K1682" s="20" t="n"/>
      <c r="L1682" s="20" t="n"/>
      <c r="M1682" s="20" t="n"/>
      <c r="N1682" s="21">
        <f>IF($A1682="","",IFERROR(VALUE($J1682),0))</f>
        <v/>
      </c>
      <c r="O1682" s="21">
        <f>IF($A1682="",0,IF(OR($S1682&lt;&gt;1,COUNTA($J1682:$M1682)=0),0,IF(SUMPRODUCT(MAX(($C$5:$C$6173=$C1682)*($D$5:$D$6173=$D1682)*($S$5:$S$6173=1)*IFERROR($N$5:$N$6173*1,0)))&gt;0,ROUND($H1682*($N1682/SUMPRODUCT(MAX(($C$5:$C$6173=$C1682)*($D$5:$D$6173=$D1682)*($S$5:$S$6173=1)*IFERROR($N$5:$N$6173*1,0)))),4),0)))</f>
        <v/>
      </c>
      <c r="P1682" s="10" t="inlineStr">
        <is>
          <t>corse</t>
        </is>
      </c>
      <c r="Q1682" s="21">
        <f>IF($A1682="","",$A1682&amp;"|"&amp;$C1682)</f>
        <v/>
      </c>
      <c r="R1682" s="21">
        <f>IF($A1682="","",$A1682&amp;"|"&amp;$C1682&amp;"|"&amp;$D1682)</f>
        <v/>
      </c>
      <c r="S1682" s="21">
        <f>IF($A1682="","",IFERROR(INDEX(Offerte!$D$2:$D$200,MATCH($Q1682,Offerte!$L$2:$L$200,0)),0))</f>
        <v/>
      </c>
      <c r="T1682" s="21">
        <f>IF($A1682="","",IFERROR(INDEX(Offerte!$G$2:$G$200,MATCH($Q1682,Offerte!$L$2:$L$200,0)),"NO"))</f>
        <v/>
      </c>
    </row>
    <row r="1683">
      <c r="A1683" s="10">
        <f>IF(Offerte!$A56="","",Offerte!$A56)</f>
        <v/>
      </c>
      <c r="B1683" s="10">
        <f>IF(Offerte!$A56="","",Offerte!$B56)</f>
        <v/>
      </c>
      <c r="C1683" s="10">
        <f>IF(Offerte!$A56="","",Offerte!$C56)</f>
        <v/>
      </c>
      <c r="D1683" s="10" t="inlineStr">
        <is>
          <t>B.3.1</t>
        </is>
      </c>
      <c r="E1683" s="10" t="inlineStr">
        <is>
          <t>B</t>
        </is>
      </c>
      <c r="F1683" s="10" t="inlineStr">
        <is>
          <t>Q</t>
        </is>
      </c>
      <c r="G1683" s="10" t="inlineStr">
        <is>
          <t>higher</t>
        </is>
      </c>
      <c r="H1683" s="10" t="n">
        <v>2</v>
      </c>
      <c r="I1683" s="10" t="inlineStr">
        <is>
          <t>Numero di corse aggiuntive per allungamento dell'arco di servizio giornaliero nelle fasce serali</t>
        </is>
      </c>
      <c r="J1683" s="20" t="n"/>
      <c r="K1683" s="20" t="n"/>
      <c r="L1683" s="20" t="n"/>
      <c r="M1683" s="20" t="n"/>
      <c r="N1683" s="21">
        <f>IF($A1683="","",IFERROR(VALUE($J1683),0))</f>
        <v/>
      </c>
      <c r="O1683" s="21">
        <f>IF($A1683="",0,IF(OR($S1683&lt;&gt;1,COUNTA($J1683:$M1683)=0),0,IF(SUMPRODUCT(MAX(($C$5:$C$6173=$C1683)*($D$5:$D$6173=$D1683)*($S$5:$S$6173=1)*IFERROR($N$5:$N$6173*1,0)))&gt;0,ROUND($H1683*($N1683/SUMPRODUCT(MAX(($C$5:$C$6173=$C1683)*($D$5:$D$6173=$D1683)*($S$5:$S$6173=1)*IFERROR($N$5:$N$6173*1,0)))),4),0)))</f>
        <v/>
      </c>
      <c r="P1683" s="10" t="inlineStr">
        <is>
          <t>corse</t>
        </is>
      </c>
      <c r="Q1683" s="21">
        <f>IF($A1683="","",$A1683&amp;"|"&amp;$C1683)</f>
        <v/>
      </c>
      <c r="R1683" s="21">
        <f>IF($A1683="","",$A1683&amp;"|"&amp;$C1683&amp;"|"&amp;$D1683)</f>
        <v/>
      </c>
      <c r="S1683" s="21">
        <f>IF($A1683="","",IFERROR(INDEX(Offerte!$D$2:$D$200,MATCH($Q1683,Offerte!$L$2:$L$200,0)),0))</f>
        <v/>
      </c>
      <c r="T1683" s="21">
        <f>IF($A1683="","",IFERROR(INDEX(Offerte!$G$2:$G$200,MATCH($Q1683,Offerte!$L$2:$L$200,0)),"NO"))</f>
        <v/>
      </c>
    </row>
    <row r="1684">
      <c r="A1684" s="10">
        <f>IF(Offerte!$A56="","",Offerte!$A56)</f>
        <v/>
      </c>
      <c r="B1684" s="10">
        <f>IF(Offerte!$A56="","",Offerte!$B56)</f>
        <v/>
      </c>
      <c r="C1684" s="10">
        <f>IF(Offerte!$A56="","",Offerte!$C56)</f>
        <v/>
      </c>
      <c r="D1684" s="10" t="inlineStr">
        <is>
          <t>B.4.1</t>
        </is>
      </c>
      <c r="E1684" s="10" t="inlineStr">
        <is>
          <t>B</t>
        </is>
      </c>
      <c r="F1684" s="10" t="inlineStr">
        <is>
          <t>Q</t>
        </is>
      </c>
      <c r="G1684" s="10" t="inlineStr">
        <is>
          <t>higher</t>
        </is>
      </c>
      <c r="H1684" s="10" t="n">
        <v>3</v>
      </c>
      <c r="I1684" s="10" t="inlineStr">
        <is>
          <t>Percorrenze aggiuntive offerte nel Programma d'esercizio delle prime due fasi attuative</t>
        </is>
      </c>
      <c r="J1684" s="20" t="n"/>
      <c r="K1684" s="20" t="n"/>
      <c r="L1684" s="20" t="n"/>
      <c r="M1684" s="20" t="n"/>
      <c r="N1684" s="21">
        <f>IF($A1684="","",IFERROR(VALUE($J1684),0))</f>
        <v/>
      </c>
      <c r="O1684" s="21">
        <f>IF($A1684="",0,IF(OR($S1684&lt;&gt;1,COUNTA($J1684:$M1684)=0),0,IF(SUMPRODUCT(MAX(($C$5:$C$6173=$C1684)*($D$5:$D$6173=$D1684)*($S$5:$S$6173=1)*IFERROR($N$5:$N$6173*1,0)))&gt;0,ROUND($H1684*($N1684/SUMPRODUCT(MAX(($C$5:$C$6173=$C1684)*($D$5:$D$6173=$D1684)*($S$5:$S$6173=1)*IFERROR($N$5:$N$6173*1,0)))),4),0)))</f>
        <v/>
      </c>
      <c r="P1684" s="10" t="inlineStr">
        <is>
          <t>vett*km</t>
        </is>
      </c>
      <c r="Q1684" s="21">
        <f>IF($A1684="","",$A1684&amp;"|"&amp;$C1684)</f>
        <v/>
      </c>
      <c r="R1684" s="21">
        <f>IF($A1684="","",$A1684&amp;"|"&amp;$C1684&amp;"|"&amp;$D1684)</f>
        <v/>
      </c>
      <c r="S1684" s="21">
        <f>IF($A1684="","",IFERROR(INDEX(Offerte!$D$2:$D$200,MATCH($Q1684,Offerte!$L$2:$L$200,0)),0))</f>
        <v/>
      </c>
      <c r="T1684" s="21">
        <f>IF($A1684="","",IFERROR(INDEX(Offerte!$G$2:$G$200,MATCH($Q1684,Offerte!$L$2:$L$200,0)),"NO"))</f>
        <v/>
      </c>
    </row>
    <row r="1685">
      <c r="A1685" s="10">
        <f>IF(Offerte!$A56="","",Offerte!$A56)</f>
        <v/>
      </c>
      <c r="B1685" s="10">
        <f>IF(Offerte!$A56="","",Offerte!$B56)</f>
        <v/>
      </c>
      <c r="C1685" s="10">
        <f>IF(Offerte!$A56="","",Offerte!$C56)</f>
        <v/>
      </c>
      <c r="D1685" s="10" t="inlineStr">
        <is>
          <t>B.5.1</t>
        </is>
      </c>
      <c r="E1685" s="10" t="inlineStr">
        <is>
          <t>B</t>
        </is>
      </c>
      <c r="F1685" s="10" t="inlineStr">
        <is>
          <t>D</t>
        </is>
      </c>
      <c r="G1685" s="10" t="inlineStr">
        <is>
          <t>discretionary</t>
        </is>
      </c>
      <c r="H1685" s="10" t="n">
        <v>2</v>
      </c>
      <c r="I1685" s="10" t="inlineStr">
        <is>
          <t>Efficacia del progetto di servizi complementari DRT</t>
        </is>
      </c>
      <c r="J1685" s="20" t="n"/>
      <c r="K1685" s="20" t="n"/>
      <c r="L1685" s="20" t="n"/>
      <c r="M1685" s="20" t="n"/>
      <c r="N1685" s="21">
        <f>IF($A1685="","",MAX(0,MIN(1,IFERROR(VALUE($M1685),0))))</f>
        <v/>
      </c>
      <c r="O1685" s="21">
        <f>IF($A1685="",0,IF(OR($S1685&lt;&gt;1,COUNTA($J1685:$M1685)=0),0,IF(SUMPRODUCT(MAX(($C$5:$C$6173=$C1685)*($D$5:$D$6173=$D1685)*($S$5:$S$6173=1)*IFERROR($N$5:$N$6173*1,0)))&gt;0,ROUND($H1685*($N1685/SUMPRODUCT(MAX(($C$5:$C$6173=$C1685)*($D$5:$D$6173=$D1685)*($S$5:$S$6173=1)*IFERROR($N$5:$N$6173*1,0)))),4),0)))</f>
        <v/>
      </c>
      <c r="P1685" s="10" t="inlineStr">
        <is>
          <t>coeff.</t>
        </is>
      </c>
      <c r="Q1685" s="21">
        <f>IF($A1685="","",$A1685&amp;"|"&amp;$C1685)</f>
        <v/>
      </c>
      <c r="R1685" s="21">
        <f>IF($A1685="","",$A1685&amp;"|"&amp;$C1685&amp;"|"&amp;$D1685)</f>
        <v/>
      </c>
      <c r="S1685" s="21">
        <f>IF($A1685="","",IFERROR(INDEX(Offerte!$D$2:$D$200,MATCH($Q1685,Offerte!$L$2:$L$200,0)),0))</f>
        <v/>
      </c>
      <c r="T1685" s="21">
        <f>IF($A1685="","",IFERROR(INDEX(Offerte!$G$2:$G$200,MATCH($Q1685,Offerte!$L$2:$L$200,0)),"NO"))</f>
        <v/>
      </c>
    </row>
    <row r="1686">
      <c r="A1686" s="10">
        <f>IF(Offerte!$A56="","",Offerte!$A56)</f>
        <v/>
      </c>
      <c r="B1686" s="10">
        <f>IF(Offerte!$A56="","",Offerte!$B56)</f>
        <v/>
      </c>
      <c r="C1686" s="10">
        <f>IF(Offerte!$A56="","",Offerte!$C56)</f>
        <v/>
      </c>
      <c r="D1686" s="10" t="inlineStr">
        <is>
          <t>C.1.1</t>
        </is>
      </c>
      <c r="E1686" s="10" t="inlineStr">
        <is>
          <t>C</t>
        </is>
      </c>
      <c r="F1686" s="10" t="inlineStr">
        <is>
          <t>Q</t>
        </is>
      </c>
      <c r="G1686" s="10" t="inlineStr">
        <is>
          <t>higher</t>
        </is>
      </c>
      <c r="H1686" s="10" t="n">
        <v>2</v>
      </c>
      <c r="I1686" s="10" t="inlineStr">
        <is>
          <t>Tasso di copertura del servizio con telecamere BSD</t>
        </is>
      </c>
      <c r="J1686" s="20" t="n"/>
      <c r="K1686" s="20" t="n"/>
      <c r="L1686" s="20" t="n"/>
      <c r="M1686" s="20" t="n"/>
      <c r="N1686" s="21">
        <f>IF($A1686="","",IFERROR(VALUE($K1686)/VALUE($L1686),IFERROR(VALUE($J1686),0)))</f>
        <v/>
      </c>
      <c r="O1686" s="21">
        <f>IF($A1686="",0,IF(OR($S1686&lt;&gt;1,COUNTA($J1686:$M1686)=0),0,IF(SUMPRODUCT(MAX(($C$5:$C$6173=$C1686)*($D$5:$D$6173=$D1686)*($S$5:$S$6173=1)*IFERROR($N$5:$N$6173*1,0)))&gt;0,ROUND($H1686*($N1686/SUMPRODUCT(MAX(($C$5:$C$6173=$C1686)*($D$5:$D$6173=$D1686)*($S$5:$S$6173=1)*IFERROR($N$5:$N$6173*1,0)))),4),0)))</f>
        <v/>
      </c>
      <c r="P1686" s="10" t="inlineStr">
        <is>
          <t>Autobus attrezzati con telecamere BSD / Autobus totali in offerta, incluse scorte</t>
        </is>
      </c>
      <c r="Q1686" s="21">
        <f>IF($A1686="","",$A1686&amp;"|"&amp;$C1686)</f>
        <v/>
      </c>
      <c r="R1686" s="21">
        <f>IF($A1686="","",$A1686&amp;"|"&amp;$C1686&amp;"|"&amp;$D1686)</f>
        <v/>
      </c>
      <c r="S1686" s="21">
        <f>IF($A1686="","",IFERROR(INDEX(Offerte!$D$2:$D$200,MATCH($Q1686,Offerte!$L$2:$L$200,0)),0))</f>
        <v/>
      </c>
      <c r="T1686" s="21">
        <f>IF($A1686="","",IFERROR(INDEX(Offerte!$G$2:$G$200,MATCH($Q1686,Offerte!$L$2:$L$200,0)),"NO"))</f>
        <v/>
      </c>
    </row>
    <row r="1687">
      <c r="A1687" s="10">
        <f>IF(Offerte!$A56="","",Offerte!$A56)</f>
        <v/>
      </c>
      <c r="B1687" s="10">
        <f>IF(Offerte!$A56="","",Offerte!$B56)</f>
        <v/>
      </c>
      <c r="C1687" s="10">
        <f>IF(Offerte!$A56="","",Offerte!$C56)</f>
        <v/>
      </c>
      <c r="D1687" s="10" t="inlineStr">
        <is>
          <t>C.1.2</t>
        </is>
      </c>
      <c r="E1687" s="10" t="inlineStr">
        <is>
          <t>C</t>
        </is>
      </c>
      <c r="F1687" s="10" t="inlineStr">
        <is>
          <t>Q</t>
        </is>
      </c>
      <c r="G1687" s="10" t="inlineStr">
        <is>
          <t>higher</t>
        </is>
      </c>
      <c r="H1687" s="10" t="n">
        <v>2</v>
      </c>
      <c r="I1687" s="10" t="inlineStr">
        <is>
          <t>Tasso di copertura del servizio con telecamere ADAS</t>
        </is>
      </c>
      <c r="J1687" s="20" t="n"/>
      <c r="K1687" s="20" t="n"/>
      <c r="L1687" s="20" t="n"/>
      <c r="M1687" s="20" t="n"/>
      <c r="N1687" s="21">
        <f>IF($A1687="","",IFERROR(VALUE($K1687)/VALUE($L1687),IFERROR(VALUE($J1687),0)))</f>
        <v/>
      </c>
      <c r="O1687" s="21">
        <f>IF($A1687="",0,IF(OR($S1687&lt;&gt;1,COUNTA($J1687:$M1687)=0),0,IF(SUMPRODUCT(MAX(($C$5:$C$6173=$C1687)*($D$5:$D$6173=$D1687)*($S$5:$S$6173=1)*IFERROR($N$5:$N$6173*1,0)))&gt;0,ROUND($H1687*($N1687/SUMPRODUCT(MAX(($C$5:$C$6173=$C1687)*($D$5:$D$6173=$D1687)*($S$5:$S$6173=1)*IFERROR($N$5:$N$6173*1,0)))),4),0)))</f>
        <v/>
      </c>
      <c r="P1687" s="10" t="inlineStr">
        <is>
          <t>Autobus attrezzati con telecamere ADAS / Autobus totali in offerta, incluse scorte</t>
        </is>
      </c>
      <c r="Q1687" s="21">
        <f>IF($A1687="","",$A1687&amp;"|"&amp;$C1687)</f>
        <v/>
      </c>
      <c r="R1687" s="21">
        <f>IF($A1687="","",$A1687&amp;"|"&amp;$C1687&amp;"|"&amp;$D1687)</f>
        <v/>
      </c>
      <c r="S1687" s="21">
        <f>IF($A1687="","",IFERROR(INDEX(Offerte!$D$2:$D$200,MATCH($Q1687,Offerte!$L$2:$L$200,0)),0))</f>
        <v/>
      </c>
      <c r="T1687" s="21">
        <f>IF($A1687="","",IFERROR(INDEX(Offerte!$G$2:$G$200,MATCH($Q1687,Offerte!$L$2:$L$200,0)),"NO"))</f>
        <v/>
      </c>
    </row>
    <row r="1688">
      <c r="A1688" s="10">
        <f>IF(Offerte!$A56="","",Offerte!$A56)</f>
        <v/>
      </c>
      <c r="B1688" s="10">
        <f>IF(Offerte!$A56="","",Offerte!$B56)</f>
        <v/>
      </c>
      <c r="C1688" s="10">
        <f>IF(Offerte!$A56="","",Offerte!$C56)</f>
        <v/>
      </c>
      <c r="D1688" s="10" t="inlineStr">
        <is>
          <t>C.2.1</t>
        </is>
      </c>
      <c r="E1688" s="10" t="inlineStr">
        <is>
          <t>C</t>
        </is>
      </c>
      <c r="F1688" s="10" t="inlineStr">
        <is>
          <t>Q</t>
        </is>
      </c>
      <c r="G1688" s="10" t="inlineStr">
        <is>
          <t>higher</t>
        </is>
      </c>
      <c r="H1688" s="10" t="n">
        <v>3</v>
      </c>
      <c r="I1688" s="10" t="inlineStr">
        <is>
          <t>Tasso di copertura del servizio con telecamere di bordo di videosorveglianza</t>
        </is>
      </c>
      <c r="J1688" s="20" t="n"/>
      <c r="K1688" s="20" t="n"/>
      <c r="L1688" s="20" t="n"/>
      <c r="M1688" s="20" t="n"/>
      <c r="N1688" s="21">
        <f>IF($A1688="","",IFERROR(VALUE($K1688)/VALUE($L1688),IFERROR(VALUE($J1688),0)))</f>
        <v/>
      </c>
      <c r="O1688" s="21">
        <f>IF($A1688="",0,IF(OR($S1688&lt;&gt;1,COUNTA($J1688:$M1688)=0),0,IF(SUMPRODUCT(MAX(($C$5:$C$6173=$C1688)*($D$5:$D$6173=$D1688)*($S$5:$S$6173=1)*IFERROR($N$5:$N$6173*1,0)))&gt;0,ROUND($H1688*($N1688/SUMPRODUCT(MAX(($C$5:$C$6173=$C1688)*($D$5:$D$6173=$D1688)*($S$5:$S$6173=1)*IFERROR($N$5:$N$6173*1,0)))),4),0)))</f>
        <v/>
      </c>
      <c r="P1688" s="10" t="inlineStr">
        <is>
          <t>Autobus attrezzati con videosorveglianza / Autobus totali in offerta, incluse scorte</t>
        </is>
      </c>
      <c r="Q1688" s="21">
        <f>IF($A1688="","",$A1688&amp;"|"&amp;$C1688)</f>
        <v/>
      </c>
      <c r="R1688" s="21">
        <f>IF($A1688="","",$A1688&amp;"|"&amp;$C1688&amp;"|"&amp;$D1688)</f>
        <v/>
      </c>
      <c r="S1688" s="21">
        <f>IF($A1688="","",IFERROR(INDEX(Offerte!$D$2:$D$200,MATCH($Q1688,Offerte!$L$2:$L$200,0)),0))</f>
        <v/>
      </c>
      <c r="T1688" s="21">
        <f>IF($A1688="","",IFERROR(INDEX(Offerte!$G$2:$G$200,MATCH($Q1688,Offerte!$L$2:$L$200,0)),"NO"))</f>
        <v/>
      </c>
    </row>
    <row r="1689">
      <c r="A1689" s="10">
        <f>IF(Offerte!$A56="","",Offerte!$A56)</f>
        <v/>
      </c>
      <c r="B1689" s="10">
        <f>IF(Offerte!$A56="","",Offerte!$B56)</f>
        <v/>
      </c>
      <c r="C1689" s="10">
        <f>IF(Offerte!$A56="","",Offerte!$C56)</f>
        <v/>
      </c>
      <c r="D1689" s="10" t="inlineStr">
        <is>
          <t>C.2.2</t>
        </is>
      </c>
      <c r="E1689" s="10" t="inlineStr">
        <is>
          <t>C</t>
        </is>
      </c>
      <c r="F1689" s="10" t="inlineStr">
        <is>
          <t>T</t>
        </is>
      </c>
      <c r="G1689" s="10" t="inlineStr">
        <is>
          <t>tabular</t>
        </is>
      </c>
      <c r="H1689" s="10" t="n">
        <v>1</v>
      </c>
      <c r="I1689" s="10" t="inlineStr">
        <is>
          <t>Software video/audio analisi per situazioni di pericolo</t>
        </is>
      </c>
      <c r="J1689" s="20" t="n"/>
      <c r="K1689" s="20" t="n"/>
      <c r="L1689" s="20" t="n"/>
      <c r="M1689" s="20" t="n"/>
      <c r="N1689" s="21">
        <f>IF($A1689="","",IF(IFERROR(VALUE($M1689),0)=1,1,0))</f>
        <v/>
      </c>
      <c r="O1689" s="21">
        <f>IF($A1689="",0,IF(OR($S1689&lt;&gt;1,COUNTA($J1689:$M1689)=0),0,IF($N1689=1,$H1689,0)))</f>
        <v/>
      </c>
      <c r="P1689" s="10" t="inlineStr">
        <is>
          <t>sì/no</t>
        </is>
      </c>
      <c r="Q1689" s="21">
        <f>IF($A1689="","",$A1689&amp;"|"&amp;$C1689)</f>
        <v/>
      </c>
      <c r="R1689" s="21">
        <f>IF($A1689="","",$A1689&amp;"|"&amp;$C1689&amp;"|"&amp;$D1689)</f>
        <v/>
      </c>
      <c r="S1689" s="21">
        <f>IF($A1689="","",IFERROR(INDEX(Offerte!$D$2:$D$200,MATCH($Q1689,Offerte!$L$2:$L$200,0)),0))</f>
        <v/>
      </c>
      <c r="T1689" s="21">
        <f>IF($A1689="","",IFERROR(INDEX(Offerte!$G$2:$G$200,MATCH($Q1689,Offerte!$L$2:$L$200,0)),"NO"))</f>
        <v/>
      </c>
    </row>
    <row r="1690">
      <c r="A1690" s="10">
        <f>IF(Offerte!$A56="","",Offerte!$A56)</f>
        <v/>
      </c>
      <c r="B1690" s="10">
        <f>IF(Offerte!$A56="","",Offerte!$B56)</f>
        <v/>
      </c>
      <c r="C1690" s="10">
        <f>IF(Offerte!$A56="","",Offerte!$C56)</f>
        <v/>
      </c>
      <c r="D1690" s="10" t="inlineStr">
        <is>
          <t>C.2.3</t>
        </is>
      </c>
      <c r="E1690" s="10" t="inlineStr">
        <is>
          <t>C</t>
        </is>
      </c>
      <c r="F1690" s="10" t="inlineStr">
        <is>
          <t>T</t>
        </is>
      </c>
      <c r="G1690" s="10" t="inlineStr">
        <is>
          <t>tabular</t>
        </is>
      </c>
      <c r="H1690" s="10" t="n">
        <v>1</v>
      </c>
      <c r="I1690" s="10" t="inlineStr">
        <is>
          <t>Collegamento con centrale qualificata di pronto intervento</t>
        </is>
      </c>
      <c r="J1690" s="20" t="n"/>
      <c r="K1690" s="20" t="n"/>
      <c r="L1690" s="20" t="n"/>
      <c r="M1690" s="20" t="n"/>
      <c r="N1690" s="21">
        <f>IF($A1690="","",IF(IFERROR(VALUE($M1690),0)=1,1,0))</f>
        <v/>
      </c>
      <c r="O1690" s="21">
        <f>IF($A1690="",0,IF(OR($S1690&lt;&gt;1,COUNTA($J1690:$M1690)=0),0,IF($N1690=1,$H1690,0)))</f>
        <v/>
      </c>
      <c r="P1690" s="10" t="inlineStr">
        <is>
          <t>sì/no</t>
        </is>
      </c>
      <c r="Q1690" s="21">
        <f>IF($A1690="","",$A1690&amp;"|"&amp;$C1690)</f>
        <v/>
      </c>
      <c r="R1690" s="21">
        <f>IF($A1690="","",$A1690&amp;"|"&amp;$C1690&amp;"|"&amp;$D1690)</f>
        <v/>
      </c>
      <c r="S1690" s="21">
        <f>IF($A1690="","",IFERROR(INDEX(Offerte!$D$2:$D$200,MATCH($Q1690,Offerte!$L$2:$L$200,0)),0))</f>
        <v/>
      </c>
      <c r="T1690" s="21">
        <f>IF($A1690="","",IFERROR(INDEX(Offerte!$G$2:$G$200,MATCH($Q1690,Offerte!$L$2:$L$200,0)),"NO"))</f>
        <v/>
      </c>
    </row>
    <row r="1691">
      <c r="A1691" s="10">
        <f>IF(Offerte!$A56="","",Offerte!$A56)</f>
        <v/>
      </c>
      <c r="B1691" s="10">
        <f>IF(Offerte!$A56="","",Offerte!$B56)</f>
        <v/>
      </c>
      <c r="C1691" s="10">
        <f>IF(Offerte!$A56="","",Offerte!$C56)</f>
        <v/>
      </c>
      <c r="D1691" s="10" t="inlineStr">
        <is>
          <t>C.2.4</t>
        </is>
      </c>
      <c r="E1691" s="10" t="inlineStr">
        <is>
          <t>C</t>
        </is>
      </c>
      <c r="F1691" s="10" t="inlineStr">
        <is>
          <t>Q</t>
        </is>
      </c>
      <c r="G1691" s="10" t="inlineStr">
        <is>
          <t>higher</t>
        </is>
      </c>
      <c r="H1691" s="10" t="n">
        <v>1</v>
      </c>
      <c r="I1691" s="10" t="inlineStr">
        <is>
          <t>Tasso di copertura del servizio con dispositivi per la chiamata di emergenza del conducente</t>
        </is>
      </c>
      <c r="J1691" s="20" t="n"/>
      <c r="K1691" s="20" t="n"/>
      <c r="L1691" s="20" t="n"/>
      <c r="M1691" s="20" t="n"/>
      <c r="N1691" s="21">
        <f>IF($A1691="","",IFERROR(VALUE($K1691)/VALUE($L1691),IFERROR(VALUE($J1691),0)))</f>
        <v/>
      </c>
      <c r="O1691" s="21">
        <f>IF($A1691="",0,IF(OR($S1691&lt;&gt;1,COUNTA($J1691:$M1691)=0),0,IF(SUMPRODUCT(MAX(($C$5:$C$6173=$C1691)*($D$5:$D$6173=$D1691)*($S$5:$S$6173=1)*IFERROR($N$5:$N$6173*1,0)))&gt;0,ROUND($H1691*($N1691/SUMPRODUCT(MAX(($C$5:$C$6173=$C1691)*($D$5:$D$6173=$D1691)*($S$5:$S$6173=1)*IFERROR($N$5:$N$6173*1,0)))),4),0)))</f>
        <v/>
      </c>
      <c r="P1691" s="10" t="inlineStr">
        <is>
          <t>Autobus attrezzati con chiamata di emergenza / Autobus totali in offerta, incluse scorte</t>
        </is>
      </c>
      <c r="Q1691" s="21">
        <f>IF($A1691="","",$A1691&amp;"|"&amp;$C1691)</f>
        <v/>
      </c>
      <c r="R1691" s="21">
        <f>IF($A1691="","",$A1691&amp;"|"&amp;$C1691&amp;"|"&amp;$D1691)</f>
        <v/>
      </c>
      <c r="S1691" s="21">
        <f>IF($A1691="","",IFERROR(INDEX(Offerte!$D$2:$D$200,MATCH($Q1691,Offerte!$L$2:$L$200,0)),0))</f>
        <v/>
      </c>
      <c r="T1691" s="21">
        <f>IF($A1691="","",IFERROR(INDEX(Offerte!$G$2:$G$200,MATCH($Q1691,Offerte!$L$2:$L$200,0)),"NO"))</f>
        <v/>
      </c>
    </row>
    <row r="1692">
      <c r="A1692" s="10">
        <f>IF(Offerte!$A56="","",Offerte!$A56)</f>
        <v/>
      </c>
      <c r="B1692" s="10">
        <f>IF(Offerte!$A56="","",Offerte!$B56)</f>
        <v/>
      </c>
      <c r="C1692" s="10">
        <f>IF(Offerte!$A56="","",Offerte!$C56)</f>
        <v/>
      </c>
      <c r="D1692" s="10" t="inlineStr">
        <is>
          <t>C.3.1</t>
        </is>
      </c>
      <c r="E1692" s="10" t="inlineStr">
        <is>
          <t>C</t>
        </is>
      </c>
      <c r="F1692" s="10" t="inlineStr">
        <is>
          <t>Q</t>
        </is>
      </c>
      <c r="G1692" s="10" t="inlineStr">
        <is>
          <t>higher</t>
        </is>
      </c>
      <c r="H1692" s="10" t="n">
        <v>2</v>
      </c>
      <c r="I1692" s="10" t="inlineStr">
        <is>
          <t>Tasso di copertura del servizio con dispositivi di informazione dinamica a bordo mezzo</t>
        </is>
      </c>
      <c r="J1692" s="20" t="n"/>
      <c r="K1692" s="20" t="n"/>
      <c r="L1692" s="20" t="n"/>
      <c r="M1692" s="20" t="n"/>
      <c r="N1692" s="21">
        <f>IF($A1692="","",IFERROR(VALUE($K1692)/VALUE($L1692),IFERROR(VALUE($J1692),0)))</f>
        <v/>
      </c>
      <c r="O1692" s="21">
        <f>IF($A1692="",0,IF(OR($S1692&lt;&gt;1,COUNTA($J1692:$M1692)=0),0,IF(SUMPRODUCT(MAX(($C$5:$C$6173=$C1692)*($D$5:$D$6173=$D1692)*($S$5:$S$6173=1)*IFERROR($N$5:$N$6173*1,0)))&gt;0,ROUND($H1692*($N1692/SUMPRODUCT(MAX(($C$5:$C$6173=$C1692)*($D$5:$D$6173=$D1692)*($S$5:$S$6173=1)*IFERROR($N$5:$N$6173*1,0)))),4),0)))</f>
        <v/>
      </c>
      <c r="P1692" s="10" t="inlineStr">
        <is>
          <t>Autobus con monitor e indicatori vocali / Autobus totali in offerta, incluse scorte</t>
        </is>
      </c>
      <c r="Q1692" s="21">
        <f>IF($A1692="","",$A1692&amp;"|"&amp;$C1692)</f>
        <v/>
      </c>
      <c r="R1692" s="21">
        <f>IF($A1692="","",$A1692&amp;"|"&amp;$C1692&amp;"|"&amp;$D1692)</f>
        <v/>
      </c>
      <c r="S1692" s="21">
        <f>IF($A1692="","",IFERROR(INDEX(Offerte!$D$2:$D$200,MATCH($Q1692,Offerte!$L$2:$L$200,0)),0))</f>
        <v/>
      </c>
      <c r="T1692" s="21">
        <f>IF($A1692="","",IFERROR(INDEX(Offerte!$G$2:$G$200,MATCH($Q1692,Offerte!$L$2:$L$200,0)),"NO"))</f>
        <v/>
      </c>
    </row>
    <row r="1693">
      <c r="A1693" s="10">
        <f>IF(Offerte!$A56="","",Offerte!$A56)</f>
        <v/>
      </c>
      <c r="B1693" s="10">
        <f>IF(Offerte!$A56="","",Offerte!$B56)</f>
        <v/>
      </c>
      <c r="C1693" s="10">
        <f>IF(Offerte!$A56="","",Offerte!$C56)</f>
        <v/>
      </c>
      <c r="D1693" s="10" t="inlineStr">
        <is>
          <t>C.3.2</t>
        </is>
      </c>
      <c r="E1693" s="10" t="inlineStr">
        <is>
          <t>C</t>
        </is>
      </c>
      <c r="F1693" s="10" t="inlineStr">
        <is>
          <t>T</t>
        </is>
      </c>
      <c r="G1693" s="10" t="inlineStr">
        <is>
          <t>tabular</t>
        </is>
      </c>
      <c r="H1693" s="10" t="n">
        <v>2</v>
      </c>
      <c r="I1693" s="10" t="inlineStr">
        <is>
          <t>Informazioni a bordo su coincidenze ai nodi</t>
        </is>
      </c>
      <c r="J1693" s="20" t="n"/>
      <c r="K1693" s="20" t="n"/>
      <c r="L1693" s="20" t="n"/>
      <c r="M1693" s="20" t="n"/>
      <c r="N1693" s="21">
        <f>IF($A1693="","",IF(IFERROR(VALUE($M1693),0)=1,1,0))</f>
        <v/>
      </c>
      <c r="O1693" s="21">
        <f>IF($A1693="",0,IF(OR($S1693&lt;&gt;1,COUNTA($J1693:$M1693)=0),0,IF(AND($N1693=1,IFERROR(SUMIFS($N$5:$N$6173,$Q$5:$Q$6173,$Q1693,$D$5:$D$6173,"C.3.1"),0)&gt;=0.5),$H1693,0)))</f>
        <v/>
      </c>
      <c r="P1693" s="10" t="inlineStr">
        <is>
          <t>Dipende da C.3.1 &gt;= 0.5</t>
        </is>
      </c>
      <c r="Q1693" s="21">
        <f>IF($A1693="","",$A1693&amp;"|"&amp;$C1693)</f>
        <v/>
      </c>
      <c r="R1693" s="21">
        <f>IF($A1693="","",$A1693&amp;"|"&amp;$C1693&amp;"|"&amp;$D1693)</f>
        <v/>
      </c>
      <c r="S1693" s="21">
        <f>IF($A1693="","",IFERROR(INDEX(Offerte!$D$2:$D$200,MATCH($Q1693,Offerte!$L$2:$L$200,0)),0))</f>
        <v/>
      </c>
      <c r="T1693" s="21">
        <f>IF($A1693="","",IFERROR(INDEX(Offerte!$G$2:$G$200,MATCH($Q1693,Offerte!$L$2:$L$200,0)),"NO"))</f>
        <v/>
      </c>
    </row>
    <row r="1694">
      <c r="A1694" s="10">
        <f>IF(Offerte!$A56="","",Offerte!$A56)</f>
        <v/>
      </c>
      <c r="B1694" s="10">
        <f>IF(Offerte!$A56="","",Offerte!$B56)</f>
        <v/>
      </c>
      <c r="C1694" s="10">
        <f>IF(Offerte!$A56="","",Offerte!$C56)</f>
        <v/>
      </c>
      <c r="D1694" s="10" t="inlineStr">
        <is>
          <t>D.1.1</t>
        </is>
      </c>
      <c r="E1694" s="10" t="inlineStr">
        <is>
          <t>D</t>
        </is>
      </c>
      <c r="F1694" s="10" t="inlineStr">
        <is>
          <t>Q</t>
        </is>
      </c>
      <c r="G1694" s="10" t="inlineStr">
        <is>
          <t>higher</t>
        </is>
      </c>
      <c r="H1694" s="10" t="n">
        <v>3</v>
      </c>
      <c r="I1694" s="10" t="inlineStr">
        <is>
          <t>Installazione di pensiline</t>
        </is>
      </c>
      <c r="J1694" s="20" t="n"/>
      <c r="K1694" s="20" t="n"/>
      <c r="L1694" s="20" t="n"/>
      <c r="M1694" s="20" t="n"/>
      <c r="N1694" s="21">
        <f>IF($A1694="","",IFERROR(VALUE($J1694),0))</f>
        <v/>
      </c>
      <c r="O1694" s="21">
        <f>IF($A1694="",0,IF(OR($S1694&lt;&gt;1,COUNTA($J1694:$M1694)=0),0,IF(SUMPRODUCT(MAX(($C$5:$C$6173=$C1694)*($D$5:$D$6173=$D1694)*($S$5:$S$6173=1)*IFERROR($N$5:$N$6173*1,0)))&gt;0,ROUND($H1694*($N1694/SUMPRODUCT(MAX(($C$5:$C$6173=$C1694)*($D$5:$D$6173=$D1694)*($S$5:$S$6173=1)*IFERROR($N$5:$N$6173*1,0)))),4),0)))</f>
        <v/>
      </c>
      <c r="P1694" s="10" t="inlineStr">
        <is>
          <t>fermate</t>
        </is>
      </c>
      <c r="Q1694" s="21">
        <f>IF($A1694="","",$A1694&amp;"|"&amp;$C1694)</f>
        <v/>
      </c>
      <c r="R1694" s="21">
        <f>IF($A1694="","",$A1694&amp;"|"&amp;$C1694&amp;"|"&amp;$D1694)</f>
        <v/>
      </c>
      <c r="S1694" s="21">
        <f>IF($A1694="","",IFERROR(INDEX(Offerte!$D$2:$D$200,MATCH($Q1694,Offerte!$L$2:$L$200,0)),0))</f>
        <v/>
      </c>
      <c r="T1694" s="21">
        <f>IF($A1694="","",IFERROR(INDEX(Offerte!$G$2:$G$200,MATCH($Q1694,Offerte!$L$2:$L$200,0)),"NO"))</f>
        <v/>
      </c>
    </row>
    <row r="1695">
      <c r="A1695" s="10">
        <f>IF(Offerte!$A56="","",Offerte!$A56)</f>
        <v/>
      </c>
      <c r="B1695" s="10">
        <f>IF(Offerte!$A56="","",Offerte!$B56)</f>
        <v/>
      </c>
      <c r="C1695" s="10">
        <f>IF(Offerte!$A56="","",Offerte!$C56)</f>
        <v/>
      </c>
      <c r="D1695" s="10" t="inlineStr">
        <is>
          <t>D.1.2</t>
        </is>
      </c>
      <c r="E1695" s="10" t="inlineStr">
        <is>
          <t>D</t>
        </is>
      </c>
      <c r="F1695" s="10" t="inlineStr">
        <is>
          <t>Q</t>
        </is>
      </c>
      <c r="G1695" s="10" t="inlineStr">
        <is>
          <t>higher</t>
        </is>
      </c>
      <c r="H1695" s="10" t="n">
        <v>3</v>
      </c>
      <c r="I1695" s="10" t="inlineStr">
        <is>
          <t>Installazione di paline di fermata conformi alla DGR 581/2023</t>
        </is>
      </c>
      <c r="J1695" s="20" t="n"/>
      <c r="K1695" s="20" t="n"/>
      <c r="L1695" s="20" t="n"/>
      <c r="M1695" s="20" t="n"/>
      <c r="N1695" s="21">
        <f>IF($A1695="","",IFERROR(VALUE($J1695),0))</f>
        <v/>
      </c>
      <c r="O1695" s="21">
        <f>IF($A1695="",0,IF(OR($S1695&lt;&gt;1,COUNTA($J1695:$M1695)=0),0,IF(SUMPRODUCT(MAX(($C$5:$C$6173=$C1695)*($D$5:$D$6173=$D1695)*($S$5:$S$6173=1)*IFERROR($N$5:$N$6173*1,0)))&gt;0,ROUND($H1695*($N1695/SUMPRODUCT(MAX(($C$5:$C$6173=$C1695)*($D$5:$D$6173=$D1695)*($S$5:$S$6173=1)*IFERROR($N$5:$N$6173*1,0)))),4),0)))</f>
        <v/>
      </c>
      <c r="P1695" s="10" t="inlineStr">
        <is>
          <t>fermate</t>
        </is>
      </c>
      <c r="Q1695" s="21">
        <f>IF($A1695="","",$A1695&amp;"|"&amp;$C1695)</f>
        <v/>
      </c>
      <c r="R1695" s="21">
        <f>IF($A1695="","",$A1695&amp;"|"&amp;$C1695&amp;"|"&amp;$D1695)</f>
        <v/>
      </c>
      <c r="S1695" s="21">
        <f>IF($A1695="","",IFERROR(INDEX(Offerte!$D$2:$D$200,MATCH($Q1695,Offerte!$L$2:$L$200,0)),0))</f>
        <v/>
      </c>
      <c r="T1695" s="21">
        <f>IF($A1695="","",IFERROR(INDEX(Offerte!$G$2:$G$200,MATCH($Q1695,Offerte!$L$2:$L$200,0)),"NO"))</f>
        <v/>
      </c>
    </row>
    <row r="1696">
      <c r="A1696" s="10">
        <f>IF(Offerte!$A56="","",Offerte!$A56)</f>
        <v/>
      </c>
      <c r="B1696" s="10">
        <f>IF(Offerte!$A56="","",Offerte!$B56)</f>
        <v/>
      </c>
      <c r="C1696" s="10">
        <f>IF(Offerte!$A56="","",Offerte!$C56)</f>
        <v/>
      </c>
      <c r="D1696" s="10" t="inlineStr">
        <is>
          <t>D.1.3</t>
        </is>
      </c>
      <c r="E1696" s="10" t="inlineStr">
        <is>
          <t>D</t>
        </is>
      </c>
      <c r="F1696" s="10" t="inlineStr">
        <is>
          <t>Q</t>
        </is>
      </c>
      <c r="G1696" s="10" t="inlineStr">
        <is>
          <t>higher</t>
        </is>
      </c>
      <c r="H1696" s="10" t="n">
        <v>2</v>
      </c>
      <c r="I1696" s="10" t="inlineStr">
        <is>
          <t>Display informativi connessi alle fermate</t>
        </is>
      </c>
      <c r="J1696" s="20" t="n"/>
      <c r="K1696" s="20" t="n"/>
      <c r="L1696" s="20" t="n"/>
      <c r="M1696" s="20" t="n"/>
      <c r="N1696" s="21">
        <f>IF($A1696="","",IFERROR(VALUE($J1696),0))</f>
        <v/>
      </c>
      <c r="O1696" s="21">
        <f>IF($A1696="",0,IF(OR($S1696&lt;&gt;1,COUNTA($J1696:$M1696)=0),0,IF(SUMPRODUCT(MAX(($C$5:$C$6173=$C1696)*($D$5:$D$6173=$D1696)*($S$5:$S$6173=1)*IFERROR($N$5:$N$6173*1,0)))&gt;0,ROUND($H1696*($N1696/SUMPRODUCT(MAX(($C$5:$C$6173=$C1696)*($D$5:$D$6173=$D1696)*($S$5:$S$6173=1)*IFERROR($N$5:$N$6173*1,0)))),4),0)))</f>
        <v/>
      </c>
      <c r="P1696" s="10" t="inlineStr">
        <is>
          <t>fermate</t>
        </is>
      </c>
      <c r="Q1696" s="21">
        <f>IF($A1696="","",$A1696&amp;"|"&amp;$C1696)</f>
        <v/>
      </c>
      <c r="R1696" s="21">
        <f>IF($A1696="","",$A1696&amp;"|"&amp;$C1696&amp;"|"&amp;$D1696)</f>
        <v/>
      </c>
      <c r="S1696" s="21">
        <f>IF($A1696="","",IFERROR(INDEX(Offerte!$D$2:$D$200,MATCH($Q1696,Offerte!$L$2:$L$200,0)),0))</f>
        <v/>
      </c>
      <c r="T1696" s="21">
        <f>IF($A1696="","",IFERROR(INDEX(Offerte!$G$2:$G$200,MATCH($Q1696,Offerte!$L$2:$L$200,0)),"NO"))</f>
        <v/>
      </c>
    </row>
    <row r="1697">
      <c r="A1697" s="10">
        <f>IF(Offerte!$A56="","",Offerte!$A56)</f>
        <v/>
      </c>
      <c r="B1697" s="10">
        <f>IF(Offerte!$A56="","",Offerte!$B56)</f>
        <v/>
      </c>
      <c r="C1697" s="10">
        <f>IF(Offerte!$A56="","",Offerte!$C56)</f>
        <v/>
      </c>
      <c r="D1697" s="10" t="inlineStr">
        <is>
          <t>D.2.1</t>
        </is>
      </c>
      <c r="E1697" s="10" t="inlineStr">
        <is>
          <t>D</t>
        </is>
      </c>
      <c r="F1697" s="10" t="inlineStr">
        <is>
          <t>Q</t>
        </is>
      </c>
      <c r="G1697" s="10" t="inlineStr">
        <is>
          <t>higher</t>
        </is>
      </c>
      <c r="H1697" s="10" t="n">
        <v>2</v>
      </c>
      <c r="I1697" s="10" t="inlineStr">
        <is>
          <t>Segnali tattili Loges-Vet-Evolution</t>
        </is>
      </c>
      <c r="J1697" s="20" t="n"/>
      <c r="K1697" s="20" t="n"/>
      <c r="L1697" s="20" t="n"/>
      <c r="M1697" s="20" t="n"/>
      <c r="N1697" s="21">
        <f>IF($A1697="","",IFERROR(VALUE($J1697),0))</f>
        <v/>
      </c>
      <c r="O1697" s="21">
        <f>IF($A1697="",0,IF(OR($S1697&lt;&gt;1,COUNTA($J1697:$M1697)=0),0,IF(SUMPRODUCT(MAX(($C$5:$C$6173=$C1697)*($D$5:$D$6173=$D1697)*($S$5:$S$6173=1)*IFERROR($N$5:$N$6173*1,0)))&gt;0,ROUND($H1697*($N1697/SUMPRODUCT(MAX(($C$5:$C$6173=$C1697)*($D$5:$D$6173=$D1697)*($S$5:$S$6173=1)*IFERROR($N$5:$N$6173*1,0)))),4),0)))</f>
        <v/>
      </c>
      <c r="P1697" s="10" t="inlineStr">
        <is>
          <t>fermate</t>
        </is>
      </c>
      <c r="Q1697" s="21">
        <f>IF($A1697="","",$A1697&amp;"|"&amp;$C1697)</f>
        <v/>
      </c>
      <c r="R1697" s="21">
        <f>IF($A1697="","",$A1697&amp;"|"&amp;$C1697&amp;"|"&amp;$D1697)</f>
        <v/>
      </c>
      <c r="S1697" s="21">
        <f>IF($A1697="","",IFERROR(INDEX(Offerte!$D$2:$D$200,MATCH($Q1697,Offerte!$L$2:$L$200,0)),0))</f>
        <v/>
      </c>
      <c r="T1697" s="21">
        <f>IF($A1697="","",IFERROR(INDEX(Offerte!$G$2:$G$200,MATCH($Q1697,Offerte!$L$2:$L$200,0)),"NO"))</f>
        <v/>
      </c>
    </row>
    <row r="1698">
      <c r="A1698" s="10">
        <f>IF(Offerte!$A56="","",Offerte!$A56)</f>
        <v/>
      </c>
      <c r="B1698" s="10">
        <f>IF(Offerte!$A56="","",Offerte!$B56)</f>
        <v/>
      </c>
      <c r="C1698" s="10">
        <f>IF(Offerte!$A56="","",Offerte!$C56)</f>
        <v/>
      </c>
      <c r="D1698" s="10" t="inlineStr">
        <is>
          <t>E.1.1</t>
        </is>
      </c>
      <c r="E1698" s="10" t="inlineStr">
        <is>
          <t>E</t>
        </is>
      </c>
      <c r="F1698" s="10" t="inlineStr">
        <is>
          <t>T</t>
        </is>
      </c>
      <c r="G1698" s="10" t="inlineStr">
        <is>
          <t>tabular</t>
        </is>
      </c>
      <c r="H1698" s="10" t="n">
        <v>2</v>
      </c>
      <c r="I1698" s="10" t="inlineStr">
        <is>
          <t>Mobile app con travel planner PRM</t>
        </is>
      </c>
      <c r="J1698" s="20" t="n"/>
      <c r="K1698" s="20" t="n"/>
      <c r="L1698" s="20" t="n"/>
      <c r="M1698" s="20" t="n"/>
      <c r="N1698" s="21">
        <f>IF($A1698="","",IF(IFERROR(VALUE($M1698),0)=1,1,0))</f>
        <v/>
      </c>
      <c r="O1698" s="21">
        <f>IF($A1698="",0,IF(OR($S1698&lt;&gt;1,COUNTA($J1698:$M1698)=0),0,IF($N1698=1,$H1698,0)))</f>
        <v/>
      </c>
      <c r="P1698" s="10" t="inlineStr">
        <is>
          <t>sì/no</t>
        </is>
      </c>
      <c r="Q1698" s="21">
        <f>IF($A1698="","",$A1698&amp;"|"&amp;$C1698)</f>
        <v/>
      </c>
      <c r="R1698" s="21">
        <f>IF($A1698="","",$A1698&amp;"|"&amp;$C1698&amp;"|"&amp;$D1698)</f>
        <v/>
      </c>
      <c r="S1698" s="21">
        <f>IF($A1698="","",IFERROR(INDEX(Offerte!$D$2:$D$200,MATCH($Q1698,Offerte!$L$2:$L$200,0)),0))</f>
        <v/>
      </c>
      <c r="T1698" s="21">
        <f>IF($A1698="","",IFERROR(INDEX(Offerte!$G$2:$G$200,MATCH($Q1698,Offerte!$L$2:$L$200,0)),"NO"))</f>
        <v/>
      </c>
    </row>
    <row r="1699">
      <c r="A1699" s="10">
        <f>IF(Offerte!$A56="","",Offerte!$A56)</f>
        <v/>
      </c>
      <c r="B1699" s="10">
        <f>IF(Offerte!$A56="","",Offerte!$B56)</f>
        <v/>
      </c>
      <c r="C1699" s="10">
        <f>IF(Offerte!$A56="","",Offerte!$C56)</f>
        <v/>
      </c>
      <c r="D1699" s="10" t="inlineStr">
        <is>
          <t>E.2.1</t>
        </is>
      </c>
      <c r="E1699" s="10" t="inlineStr">
        <is>
          <t>E</t>
        </is>
      </c>
      <c r="F1699" s="10" t="inlineStr">
        <is>
          <t>D</t>
        </is>
      </c>
      <c r="G1699" s="10" t="inlineStr">
        <is>
          <t>discretionary</t>
        </is>
      </c>
      <c r="H1699" s="10" t="n">
        <v>2</v>
      </c>
      <c r="I1699" s="10" t="inlineStr">
        <is>
          <t>Altre azioni informative e rapporti con gli utenti</t>
        </is>
      </c>
      <c r="J1699" s="20" t="n"/>
      <c r="K1699" s="20" t="n"/>
      <c r="L1699" s="20" t="n"/>
      <c r="M1699" s="20" t="n"/>
      <c r="N1699" s="21">
        <f>IF($A1699="","",MAX(0,MIN(1,IFERROR(VALUE($M1699),0))))</f>
        <v/>
      </c>
      <c r="O1699" s="21">
        <f>IF($A1699="",0,IF(OR($S1699&lt;&gt;1,COUNTA($J1699:$M1699)=0),0,IF(SUMPRODUCT(MAX(($C$5:$C$6173=$C1699)*($D$5:$D$6173=$D1699)*($S$5:$S$6173=1)*IFERROR($N$5:$N$6173*1,0)))&gt;0,ROUND($H1699*($N1699/SUMPRODUCT(MAX(($C$5:$C$6173=$C1699)*($D$5:$D$6173=$D1699)*($S$5:$S$6173=1)*IFERROR($N$5:$N$6173*1,0)))),4),0)))</f>
        <v/>
      </c>
      <c r="P1699" s="10" t="inlineStr">
        <is>
          <t>coeff.</t>
        </is>
      </c>
      <c r="Q1699" s="21">
        <f>IF($A1699="","",$A1699&amp;"|"&amp;$C1699)</f>
        <v/>
      </c>
      <c r="R1699" s="21">
        <f>IF($A1699="","",$A1699&amp;"|"&amp;$C1699&amp;"|"&amp;$D1699)</f>
        <v/>
      </c>
      <c r="S1699" s="21">
        <f>IF($A1699="","",IFERROR(INDEX(Offerte!$D$2:$D$200,MATCH($Q1699,Offerte!$L$2:$L$200,0)),0))</f>
        <v/>
      </c>
      <c r="T1699" s="21">
        <f>IF($A1699="","",IFERROR(INDEX(Offerte!$G$2:$G$200,MATCH($Q1699,Offerte!$L$2:$L$200,0)),"NO"))</f>
        <v/>
      </c>
    </row>
    <row r="1700">
      <c r="A1700" s="10">
        <f>IF(Offerte!$A56="","",Offerte!$A56)</f>
        <v/>
      </c>
      <c r="B1700" s="10">
        <f>IF(Offerte!$A56="","",Offerte!$B56)</f>
        <v/>
      </c>
      <c r="C1700" s="10">
        <f>IF(Offerte!$A56="","",Offerte!$C56)</f>
        <v/>
      </c>
      <c r="D1700" s="10" t="inlineStr">
        <is>
          <t>F.1.1</t>
        </is>
      </c>
      <c r="E1700" s="10" t="inlineStr">
        <is>
          <t>F</t>
        </is>
      </c>
      <c r="F1700" s="10" t="inlineStr">
        <is>
          <t>Q</t>
        </is>
      </c>
      <c r="G1700" s="10" t="inlineStr">
        <is>
          <t>lower</t>
        </is>
      </c>
      <c r="H1700" s="10" t="n">
        <v>7</v>
      </c>
      <c r="I1700" s="10" t="inlineStr">
        <is>
          <t>Performance ambientali del parco mezzi adibito al servizio - I_CEA</t>
        </is>
      </c>
      <c r="J1700" s="20" t="n"/>
      <c r="K1700" s="20" t="n"/>
      <c r="L1700" s="20" t="n"/>
      <c r="M1700" s="20" t="n"/>
      <c r="N1700" s="21">
        <f>IF($A1700="","",IFERROR(VALUE($J1700),0))</f>
        <v/>
      </c>
      <c r="O1700" s="21">
        <f>IF($A1700="",0,IF(OR($S1700&lt;&gt;1,COUNTA($J1700:$M1700)=0),0,IF(AND(IFERROR(AGGREGATE(15,6,$N$5:$N$6173/(($C$5:$C$6173=$C1700)*($D$5:$D$6173=$D1700)*($S$5:$S$6173=1)*($N$5:$N$6173&gt;0)),1),0)&gt;0,$N1700&gt;0),ROUND($H1700*(IFERROR(AGGREGATE(15,6,$N$5:$N$6173/(($C$5:$C$6173=$C1700)*($D$5:$D$6173=$D1700)*($S$5:$S$6173=1)*($N$5:$N$6173&gt;0)),1),0)/$N1700),4),0)))</f>
        <v/>
      </c>
      <c r="P1700" s="10" t="inlineStr">
        <is>
          <t>indice</t>
        </is>
      </c>
      <c r="Q1700" s="21">
        <f>IF($A1700="","",$A1700&amp;"|"&amp;$C1700)</f>
        <v/>
      </c>
      <c r="R1700" s="21">
        <f>IF($A1700="","",$A1700&amp;"|"&amp;$C1700&amp;"|"&amp;$D1700)</f>
        <v/>
      </c>
      <c r="S1700" s="21">
        <f>IF($A1700="","",IFERROR(INDEX(Offerte!$D$2:$D$200,MATCH($Q1700,Offerte!$L$2:$L$200,0)),0))</f>
        <v/>
      </c>
      <c r="T1700" s="21">
        <f>IF($A1700="","",IFERROR(INDEX(Offerte!$G$2:$G$200,MATCH($Q1700,Offerte!$L$2:$L$200,0)),"NO"))</f>
        <v/>
      </c>
    </row>
    <row r="1701">
      <c r="A1701" s="10">
        <f>IF(Offerte!$A56="","",Offerte!$A56)</f>
        <v/>
      </c>
      <c r="B1701" s="10">
        <f>IF(Offerte!$A56="","",Offerte!$B56)</f>
        <v/>
      </c>
      <c r="C1701" s="10">
        <f>IF(Offerte!$A56="","",Offerte!$C56)</f>
        <v/>
      </c>
      <c r="D1701" s="10" t="inlineStr">
        <is>
          <t>F.2.1</t>
        </is>
      </c>
      <c r="E1701" s="10" t="inlineStr">
        <is>
          <t>F</t>
        </is>
      </c>
      <c r="F1701" s="10" t="inlineStr">
        <is>
          <t>Q</t>
        </is>
      </c>
      <c r="G1701" s="10" t="inlineStr">
        <is>
          <t>higher</t>
        </is>
      </c>
      <c r="H1701" s="10" t="n">
        <v>2</v>
      </c>
      <c r="I1701" s="10" t="inlineStr">
        <is>
          <t>Tasso di copertura del servizio con dispositivi ECO-DRIVER</t>
        </is>
      </c>
      <c r="J1701" s="20" t="n"/>
      <c r="K1701" s="20" t="n"/>
      <c r="L1701" s="20" t="n"/>
      <c r="M1701" s="20" t="n"/>
      <c r="N1701" s="21">
        <f>IF($A1701="","",IFERROR(VALUE($K1701)/VALUE($L1701),IFERROR(VALUE($J1701),0)))</f>
        <v/>
      </c>
      <c r="O1701" s="21">
        <f>IF($A1701="",0,IF(OR($S1701&lt;&gt;1,COUNTA($J1701:$M1701)=0),0,IF(SUMPRODUCT(MAX(($C$5:$C$6173=$C1701)*($D$5:$D$6173=$D1701)*($S$5:$S$6173=1)*IFERROR($N$5:$N$6173*1,0)))&gt;0,ROUND($H1701*($N1701/SUMPRODUCT(MAX(($C$5:$C$6173=$C1701)*($D$5:$D$6173=$D1701)*($S$5:$S$6173=1)*IFERROR($N$5:$N$6173*1,0)))),4),0)))</f>
        <v/>
      </c>
      <c r="P1701" s="10" t="inlineStr">
        <is>
          <t>Autobus attrezzati con dispositivi ECO-DRIVER / Autobus totali in offerta, incluse scorte</t>
        </is>
      </c>
      <c r="Q1701" s="21">
        <f>IF($A1701="","",$A1701&amp;"|"&amp;$C1701)</f>
        <v/>
      </c>
      <c r="R1701" s="21">
        <f>IF($A1701="","",$A1701&amp;"|"&amp;$C1701&amp;"|"&amp;$D1701)</f>
        <v/>
      </c>
      <c r="S1701" s="21">
        <f>IF($A1701="","",IFERROR(INDEX(Offerte!$D$2:$D$200,MATCH($Q1701,Offerte!$L$2:$L$200,0)),0))</f>
        <v/>
      </c>
      <c r="T1701" s="21">
        <f>IF($A1701="","",IFERROR(INDEX(Offerte!$G$2:$G$200,MATCH($Q1701,Offerte!$L$2:$L$200,0)),"NO"))</f>
        <v/>
      </c>
    </row>
    <row r="1702">
      <c r="A1702" s="10">
        <f>IF(Offerte!$A56="","",Offerte!$A56)</f>
        <v/>
      </c>
      <c r="B1702" s="10">
        <f>IF(Offerte!$A56="","",Offerte!$B56)</f>
        <v/>
      </c>
      <c r="C1702" s="10">
        <f>IF(Offerte!$A56="","",Offerte!$C56)</f>
        <v/>
      </c>
      <c r="D1702" s="10" t="inlineStr">
        <is>
          <t>F.3.1</t>
        </is>
      </c>
      <c r="E1702" s="10" t="inlineStr">
        <is>
          <t>F</t>
        </is>
      </c>
      <c r="F1702" s="10" t="inlineStr">
        <is>
          <t>Q</t>
        </is>
      </c>
      <c r="G1702" s="10" t="inlineStr">
        <is>
          <t>higher</t>
        </is>
      </c>
      <c r="H1702" s="10" t="n">
        <v>2</v>
      </c>
      <c r="I1702" s="10" t="inlineStr">
        <is>
          <t>Autoproduzione consumi elettrici per trazione</t>
        </is>
      </c>
      <c r="J1702" s="20" t="n"/>
      <c r="K1702" s="20" t="n"/>
      <c r="L1702" s="20" t="n"/>
      <c r="M1702" s="20" t="n"/>
      <c r="N1702" s="21">
        <f>IF($A1702="","",IFERROR(VALUE($J1702),0))</f>
        <v/>
      </c>
      <c r="O1702" s="21">
        <f>IF($A1702="",0,IF(OR($S1702&lt;&gt;1,COUNTA($J1702:$M1702)=0),0,IF(SUMPRODUCT(MAX(($C$5:$C$6173=$C1702)*($D$5:$D$6173=$D1702)*($S$5:$S$6173=1)*IFERROR($N$5:$N$6173*1,0)))&gt;0,ROUND($H1702*($N1702/SUMPRODUCT(MAX(($C$5:$C$6173=$C1702)*($D$5:$D$6173=$D1702)*($S$5:$S$6173=1)*IFERROR($N$5:$N$6173*1,0)))),4),0)))</f>
        <v/>
      </c>
      <c r="P1702" s="10" t="inlineStr">
        <is>
          <t>kWh/anno</t>
        </is>
      </c>
      <c r="Q1702" s="21">
        <f>IF($A1702="","",$A1702&amp;"|"&amp;$C1702)</f>
        <v/>
      </c>
      <c r="R1702" s="21">
        <f>IF($A1702="","",$A1702&amp;"|"&amp;$C1702&amp;"|"&amp;$D1702)</f>
        <v/>
      </c>
      <c r="S1702" s="21">
        <f>IF($A1702="","",IFERROR(INDEX(Offerte!$D$2:$D$200,MATCH($Q1702,Offerte!$L$2:$L$200,0)),0))</f>
        <v/>
      </c>
      <c r="T1702" s="21">
        <f>IF($A1702="","",IFERROR(INDEX(Offerte!$G$2:$G$200,MATCH($Q1702,Offerte!$L$2:$L$200,0)),"NO"))</f>
        <v/>
      </c>
    </row>
    <row r="1703">
      <c r="A1703" s="10">
        <f>IF(Offerte!$A56="","",Offerte!$A56)</f>
        <v/>
      </c>
      <c r="B1703" s="10">
        <f>IF(Offerte!$A56="","",Offerte!$B56)</f>
        <v/>
      </c>
      <c r="C1703" s="10">
        <f>IF(Offerte!$A56="","",Offerte!$C56)</f>
        <v/>
      </c>
      <c r="D1703" s="10" t="inlineStr">
        <is>
          <t>F.4.1</t>
        </is>
      </c>
      <c r="E1703" s="10" t="inlineStr">
        <is>
          <t>F</t>
        </is>
      </c>
      <c r="F1703" s="10" t="inlineStr">
        <is>
          <t>Q</t>
        </is>
      </c>
      <c r="G1703" s="10" t="inlineStr">
        <is>
          <t>soil</t>
        </is>
      </c>
      <c r="H1703" s="10" t="n">
        <v>2</v>
      </c>
      <c r="I1703" s="10" t="inlineStr">
        <is>
          <t>Indice di consumo di suolo</t>
        </is>
      </c>
      <c r="J1703" s="20" t="n"/>
      <c r="K1703" s="20" t="n"/>
      <c r="L1703" s="20" t="n"/>
      <c r="M1703" s="20" t="n"/>
      <c r="N1703" s="21">
        <f>IF($A1703="","",IFERROR(VALUE($J1703),0))</f>
        <v/>
      </c>
      <c r="O1703" s="21">
        <f>IF($A1703="",0,IF(OR($S1703&lt;&gt;1,COUNTA($J1703:$M1703)=0),0,IF($N1703&lt;=0,$H1703,IF(SUMPRODUCT(MAX(($C$5:$C$6173=$C1703)*($D$5:$D$6173=$D1703)*($S$5:$S$6173=1)*IFERROR($N$5:$N$6173*1,0)))&gt;0,ROUND($H1703*((SUMPRODUCT(MAX(($C$5:$C$6173=$C1703)*($D$5:$D$6173=$D1703)*($S$5:$S$6173=1)*IFERROR($N$5:$N$6173*1,0)))-$N1703)/SUMPRODUCT(MAX(($C$5:$C$6173=$C1703)*($D$5:$D$6173=$D1703)*($S$5:$S$6173=1)*IFERROR($N$5:$N$6173*1,0)))),4),0))))</f>
        <v/>
      </c>
      <c r="P1703" s="10" t="inlineStr">
        <is>
          <t>m2</t>
        </is>
      </c>
      <c r="Q1703" s="21">
        <f>IF($A1703="","",$A1703&amp;"|"&amp;$C1703)</f>
        <v/>
      </c>
      <c r="R1703" s="21">
        <f>IF($A1703="","",$A1703&amp;"|"&amp;$C1703&amp;"|"&amp;$D1703)</f>
        <v/>
      </c>
      <c r="S1703" s="21">
        <f>IF($A1703="","",IFERROR(INDEX(Offerte!$D$2:$D$200,MATCH($Q1703,Offerte!$L$2:$L$200,0)),0))</f>
        <v/>
      </c>
      <c r="T1703" s="21">
        <f>IF($A1703="","",IFERROR(INDEX(Offerte!$G$2:$G$200,MATCH($Q1703,Offerte!$L$2:$L$200,0)),"NO"))</f>
        <v/>
      </c>
    </row>
    <row r="1704">
      <c r="A1704" s="10">
        <f>IF(Offerte!$A56="","",Offerte!$A56)</f>
        <v/>
      </c>
      <c r="B1704" s="10">
        <f>IF(Offerte!$A56="","",Offerte!$B56)</f>
        <v/>
      </c>
      <c r="C1704" s="10">
        <f>IF(Offerte!$A56="","",Offerte!$C56)</f>
        <v/>
      </c>
      <c r="D1704" s="10" t="inlineStr">
        <is>
          <t>F.5.1</t>
        </is>
      </c>
      <c r="E1704" s="10" t="inlineStr">
        <is>
          <t>F</t>
        </is>
      </c>
      <c r="F1704" s="10" t="inlineStr">
        <is>
          <t>T</t>
        </is>
      </c>
      <c r="G1704" s="10" t="inlineStr">
        <is>
          <t>tabular</t>
        </is>
      </c>
      <c r="H1704" s="10" t="n">
        <v>1</v>
      </c>
      <c r="I1704" s="10" t="inlineStr">
        <is>
          <t>Rendicontazione di sostenibilità ambientale</t>
        </is>
      </c>
      <c r="J1704" s="20" t="n"/>
      <c r="K1704" s="20" t="n"/>
      <c r="L1704" s="20" t="n"/>
      <c r="M1704" s="20" t="n"/>
      <c r="N1704" s="21">
        <f>IF($A1704="","",IF(IFERROR(VALUE($M1704),0)=1,1,0))</f>
        <v/>
      </c>
      <c r="O1704" s="21">
        <f>IF($A1704="",0,IF(OR($S1704&lt;&gt;1,COUNTA($J1704:$M1704)=0),0,IF($N1704=1,$H1704,0)))</f>
        <v/>
      </c>
      <c r="P1704" s="10" t="inlineStr">
        <is>
          <t>sì/no</t>
        </is>
      </c>
      <c r="Q1704" s="21">
        <f>IF($A1704="","",$A1704&amp;"|"&amp;$C1704)</f>
        <v/>
      </c>
      <c r="R1704" s="21">
        <f>IF($A1704="","",$A1704&amp;"|"&amp;$C1704&amp;"|"&amp;$D1704)</f>
        <v/>
      </c>
      <c r="S1704" s="21">
        <f>IF($A1704="","",IFERROR(INDEX(Offerte!$D$2:$D$200,MATCH($Q1704,Offerte!$L$2:$L$200,0)),0))</f>
        <v/>
      </c>
      <c r="T1704" s="21">
        <f>IF($A1704="","",IFERROR(INDEX(Offerte!$G$2:$G$200,MATCH($Q1704,Offerte!$L$2:$L$200,0)),"NO"))</f>
        <v/>
      </c>
    </row>
    <row r="1705">
      <c r="A1705" s="10">
        <f>IF(Offerte!$A56="","",Offerte!$A56)</f>
        <v/>
      </c>
      <c r="B1705" s="10">
        <f>IF(Offerte!$A56="","",Offerte!$B56)</f>
        <v/>
      </c>
      <c r="C1705" s="10">
        <f>IF(Offerte!$A56="","",Offerte!$C56)</f>
        <v/>
      </c>
      <c r="D1705" s="10" t="inlineStr">
        <is>
          <t>G.1.1</t>
        </is>
      </c>
      <c r="E1705" s="10" t="inlineStr">
        <is>
          <t>G</t>
        </is>
      </c>
      <c r="F1705" s="10" t="inlineStr">
        <is>
          <t>D</t>
        </is>
      </c>
      <c r="G1705" s="10" t="inlineStr">
        <is>
          <t>discretionary</t>
        </is>
      </c>
      <c r="H1705" s="10" t="n">
        <v>2</v>
      </c>
      <c r="I1705" s="10" t="inlineStr">
        <is>
          <t>Qualità del progetto di centrale di controllo aziendale</t>
        </is>
      </c>
      <c r="J1705" s="20" t="n"/>
      <c r="K1705" s="20" t="n"/>
      <c r="L1705" s="20" t="n"/>
      <c r="M1705" s="20" t="n"/>
      <c r="N1705" s="21">
        <f>IF($A1705="","",MAX(0,MIN(1,IFERROR(VALUE($M1705),0))))</f>
        <v/>
      </c>
      <c r="O1705" s="21">
        <f>IF($A1705="",0,IF(OR($S1705&lt;&gt;1,COUNTA($J1705:$M1705)=0),0,IF(SUMPRODUCT(MAX(($C$5:$C$6173=$C1705)*($D$5:$D$6173=$D1705)*($S$5:$S$6173=1)*IFERROR($N$5:$N$6173*1,0)))&gt;0,ROUND($H1705*($N1705/SUMPRODUCT(MAX(($C$5:$C$6173=$C1705)*($D$5:$D$6173=$D1705)*($S$5:$S$6173=1)*IFERROR($N$5:$N$6173*1,0)))),4),0)))</f>
        <v/>
      </c>
      <c r="P1705" s="10" t="inlineStr">
        <is>
          <t>coeff.</t>
        </is>
      </c>
      <c r="Q1705" s="21">
        <f>IF($A1705="","",$A1705&amp;"|"&amp;$C1705)</f>
        <v/>
      </c>
      <c r="R1705" s="21">
        <f>IF($A1705="","",$A1705&amp;"|"&amp;$C1705&amp;"|"&amp;$D1705)</f>
        <v/>
      </c>
      <c r="S1705" s="21">
        <f>IF($A1705="","",IFERROR(INDEX(Offerte!$D$2:$D$200,MATCH($Q1705,Offerte!$L$2:$L$200,0)),0))</f>
        <v/>
      </c>
      <c r="T1705" s="21">
        <f>IF($A1705="","",IFERROR(INDEX(Offerte!$G$2:$G$200,MATCH($Q1705,Offerte!$L$2:$L$200,0)),"NO"))</f>
        <v/>
      </c>
    </row>
    <row r="1706">
      <c r="A1706" s="10">
        <f>IF(Offerte!$A56="","",Offerte!$A56)</f>
        <v/>
      </c>
      <c r="B1706" s="10">
        <f>IF(Offerte!$A56="","",Offerte!$B56)</f>
        <v/>
      </c>
      <c r="C1706" s="10">
        <f>IF(Offerte!$A56="","",Offerte!$C56)</f>
        <v/>
      </c>
      <c r="D1706" s="10" t="inlineStr">
        <is>
          <t>G.2.1</t>
        </is>
      </c>
      <c r="E1706" s="10" t="inlineStr">
        <is>
          <t>G</t>
        </is>
      </c>
      <c r="F1706" s="10" t="inlineStr">
        <is>
          <t>T</t>
        </is>
      </c>
      <c r="G1706" s="10" t="inlineStr">
        <is>
          <t>tabular</t>
        </is>
      </c>
      <c r="H1706" s="10" t="n">
        <v>1</v>
      </c>
      <c r="I1706" s="10" t="inlineStr">
        <is>
          <t>Certificazione ISO 45001</t>
        </is>
      </c>
      <c r="J1706" s="20" t="n"/>
      <c r="K1706" s="20" t="n"/>
      <c r="L1706" s="20" t="n"/>
      <c r="M1706" s="20" t="n"/>
      <c r="N1706" s="21">
        <f>IF($A1706="","",IF(IFERROR(VALUE($M1706),0)=1,1,0))</f>
        <v/>
      </c>
      <c r="O1706" s="21">
        <f>IF($A1706="",0,IF(OR($S1706&lt;&gt;1,COUNTA($J1706:$M1706)=0),0,IF($N1706=1,$H1706,0)))</f>
        <v/>
      </c>
      <c r="P1706" s="10" t="inlineStr">
        <is>
          <t>sì/no</t>
        </is>
      </c>
      <c r="Q1706" s="21">
        <f>IF($A1706="","",$A1706&amp;"|"&amp;$C1706)</f>
        <v/>
      </c>
      <c r="R1706" s="21">
        <f>IF($A1706="","",$A1706&amp;"|"&amp;$C1706&amp;"|"&amp;$D1706)</f>
        <v/>
      </c>
      <c r="S1706" s="21">
        <f>IF($A1706="","",IFERROR(INDEX(Offerte!$D$2:$D$200,MATCH($Q1706,Offerte!$L$2:$L$200,0)),0))</f>
        <v/>
      </c>
      <c r="T1706" s="21">
        <f>IF($A1706="","",IFERROR(INDEX(Offerte!$G$2:$G$200,MATCH($Q1706,Offerte!$L$2:$L$200,0)),"NO"))</f>
        <v/>
      </c>
    </row>
    <row r="1707">
      <c r="A1707" s="10">
        <f>IF(Offerte!$A56="","",Offerte!$A56)</f>
        <v/>
      </c>
      <c r="B1707" s="10">
        <f>IF(Offerte!$A56="","",Offerte!$B56)</f>
        <v/>
      </c>
      <c r="C1707" s="10">
        <f>IF(Offerte!$A56="","",Offerte!$C56)</f>
        <v/>
      </c>
      <c r="D1707" s="10" t="inlineStr">
        <is>
          <t>G.3.1</t>
        </is>
      </c>
      <c r="E1707" s="10" t="inlineStr">
        <is>
          <t>G</t>
        </is>
      </c>
      <c r="F1707" s="10" t="inlineStr">
        <is>
          <t>T</t>
        </is>
      </c>
      <c r="G1707" s="10" t="inlineStr">
        <is>
          <t>tabular</t>
        </is>
      </c>
      <c r="H1707" s="10" t="n">
        <v>1</v>
      </c>
      <c r="I1707" s="10" t="inlineStr">
        <is>
          <t>Certificazioni di responsabilità sociale</t>
        </is>
      </c>
      <c r="J1707" s="20" t="n"/>
      <c r="K1707" s="20" t="n"/>
      <c r="L1707" s="20" t="n"/>
      <c r="M1707" s="20" t="n"/>
      <c r="N1707" s="21">
        <f>IF($A1707="","",IF(IFERROR(VALUE($M1707),0)=1,1,0))</f>
        <v/>
      </c>
      <c r="O1707" s="21">
        <f>IF($A1707="",0,IF(OR($S1707&lt;&gt;1,COUNTA($J1707:$M1707)=0),0,IF($N1707=1,$H1707,0)))</f>
        <v/>
      </c>
      <c r="P1707" s="10" t="inlineStr">
        <is>
          <t>sì/no</t>
        </is>
      </c>
      <c r="Q1707" s="21">
        <f>IF($A1707="","",$A1707&amp;"|"&amp;$C1707)</f>
        <v/>
      </c>
      <c r="R1707" s="21">
        <f>IF($A1707="","",$A1707&amp;"|"&amp;$C1707&amp;"|"&amp;$D1707)</f>
        <v/>
      </c>
      <c r="S1707" s="21">
        <f>IF($A1707="","",IFERROR(INDEX(Offerte!$D$2:$D$200,MATCH($Q1707,Offerte!$L$2:$L$200,0)),0))</f>
        <v/>
      </c>
      <c r="T1707" s="21">
        <f>IF($A1707="","",IFERROR(INDEX(Offerte!$G$2:$G$200,MATCH($Q1707,Offerte!$L$2:$L$200,0)),"NO"))</f>
        <v/>
      </c>
    </row>
    <row r="1708">
      <c r="A1708" s="10">
        <f>IF(Offerte!$A56="","",Offerte!$A56)</f>
        <v/>
      </c>
      <c r="B1708" s="10">
        <f>IF(Offerte!$A56="","",Offerte!$B56)</f>
        <v/>
      </c>
      <c r="C1708" s="10">
        <f>IF(Offerte!$A56="","",Offerte!$C56)</f>
        <v/>
      </c>
      <c r="D1708" s="10" t="inlineStr">
        <is>
          <t>G.4.1</t>
        </is>
      </c>
      <c r="E1708" s="10" t="inlineStr">
        <is>
          <t>G</t>
        </is>
      </c>
      <c r="F1708" s="10" t="inlineStr">
        <is>
          <t>D</t>
        </is>
      </c>
      <c r="G1708" s="10" t="inlineStr">
        <is>
          <t>discretionary</t>
        </is>
      </c>
      <c r="H1708" s="10" t="n">
        <v>2</v>
      </c>
      <c r="I1708" s="10" t="inlineStr">
        <is>
          <t>Qualità del piano di formazione del personale</t>
        </is>
      </c>
      <c r="J1708" s="20" t="n"/>
      <c r="K1708" s="20" t="n"/>
      <c r="L1708" s="20" t="n"/>
      <c r="M1708" s="20" t="n"/>
      <c r="N1708" s="21">
        <f>IF($A1708="","",MAX(0,MIN(1,IFERROR(VALUE($M1708),0))))</f>
        <v/>
      </c>
      <c r="O1708" s="21">
        <f>IF($A1708="",0,IF(OR($S1708&lt;&gt;1,COUNTA($J1708:$M1708)=0),0,IF(SUMPRODUCT(MAX(($C$5:$C$6173=$C1708)*($D$5:$D$6173=$D1708)*($S$5:$S$6173=1)*IFERROR($N$5:$N$6173*1,0)))&gt;0,ROUND($H1708*($N1708/SUMPRODUCT(MAX(($C$5:$C$6173=$C1708)*($D$5:$D$6173=$D1708)*($S$5:$S$6173=1)*IFERROR($N$5:$N$6173*1,0)))),4),0)))</f>
        <v/>
      </c>
      <c r="P1708" s="10" t="inlineStr">
        <is>
          <t>coeff.</t>
        </is>
      </c>
      <c r="Q1708" s="21">
        <f>IF($A1708="","",$A1708&amp;"|"&amp;$C1708)</f>
        <v/>
      </c>
      <c r="R1708" s="21">
        <f>IF($A1708="","",$A1708&amp;"|"&amp;$C1708&amp;"|"&amp;$D1708)</f>
        <v/>
      </c>
      <c r="S1708" s="21">
        <f>IF($A1708="","",IFERROR(INDEX(Offerte!$D$2:$D$200,MATCH($Q1708,Offerte!$L$2:$L$200,0)),0))</f>
        <v/>
      </c>
      <c r="T1708" s="21">
        <f>IF($A1708="","",IFERROR(INDEX(Offerte!$G$2:$G$200,MATCH($Q1708,Offerte!$L$2:$L$200,0)),"NO"))</f>
        <v/>
      </c>
    </row>
    <row r="1709">
      <c r="A1709" s="10">
        <f>IF(Offerte!$A56="","",Offerte!$A56)</f>
        <v/>
      </c>
      <c r="B1709" s="10">
        <f>IF(Offerte!$A56="","",Offerte!$B56)</f>
        <v/>
      </c>
      <c r="C1709" s="10">
        <f>IF(Offerte!$A56="","",Offerte!$C56)</f>
        <v/>
      </c>
      <c r="D1709" s="10" t="inlineStr">
        <is>
          <t>G.5.1</t>
        </is>
      </c>
      <c r="E1709" s="10" t="inlineStr">
        <is>
          <t>G</t>
        </is>
      </c>
      <c r="F1709" s="10" t="inlineStr">
        <is>
          <t>T</t>
        </is>
      </c>
      <c r="G1709" s="10" t="inlineStr">
        <is>
          <t>tabular</t>
        </is>
      </c>
      <c r="H1709" s="10" t="n">
        <v>1</v>
      </c>
      <c r="I1709" s="10" t="inlineStr">
        <is>
          <t>Impegno al mantenimento delle garanzie del contratto di secondo livello del gestore uscente</t>
        </is>
      </c>
      <c r="J1709" s="20" t="n"/>
      <c r="K1709" s="20" t="n"/>
      <c r="L1709" s="20" t="n"/>
      <c r="M1709" s="20" t="n"/>
      <c r="N1709" s="21">
        <f>IF($A1709="","",IF(IFERROR(VALUE($M1709),0)=1,1,0))</f>
        <v/>
      </c>
      <c r="O1709" s="21">
        <f>IF($A1709="",0,IF(OR($S1709&lt;&gt;1,COUNTA($J1709:$M1709)=0),0,IF($N1709=1,$H1709,0)))</f>
        <v/>
      </c>
      <c r="P1709" s="10" t="inlineStr">
        <is>
          <t>sì/no</t>
        </is>
      </c>
      <c r="Q1709" s="21">
        <f>IF($A1709="","",$A1709&amp;"|"&amp;$C1709)</f>
        <v/>
      </c>
      <c r="R1709" s="21">
        <f>IF($A1709="","",$A1709&amp;"|"&amp;$C1709&amp;"|"&amp;$D1709)</f>
        <v/>
      </c>
      <c r="S1709" s="21">
        <f>IF($A1709="","",IFERROR(INDEX(Offerte!$D$2:$D$200,MATCH($Q1709,Offerte!$L$2:$L$200,0)),0))</f>
        <v/>
      </c>
      <c r="T1709" s="21">
        <f>IF($A1709="","",IFERROR(INDEX(Offerte!$G$2:$G$200,MATCH($Q1709,Offerte!$L$2:$L$200,0)),"NO"))</f>
        <v/>
      </c>
    </row>
    <row r="1710">
      <c r="A1710" s="10">
        <f>IF(Offerte!$A57="","",Offerte!$A57)</f>
        <v/>
      </c>
      <c r="B1710" s="10">
        <f>IF(Offerte!$A57="","",Offerte!$B57)</f>
        <v/>
      </c>
      <c r="C1710" s="10">
        <f>IF(Offerte!$A57="","",Offerte!$C57)</f>
        <v/>
      </c>
      <c r="D1710" s="10" t="inlineStr">
        <is>
          <t>A.1.1</t>
        </is>
      </c>
      <c r="E1710" s="10" t="inlineStr">
        <is>
          <t>A</t>
        </is>
      </c>
      <c r="F1710" s="10" t="inlineStr">
        <is>
          <t>Q</t>
        </is>
      </c>
      <c r="G1710" s="10" t="inlineStr">
        <is>
          <t>higher</t>
        </is>
      </c>
      <c r="H1710" s="10" t="n">
        <v>3</v>
      </c>
      <c r="I1710" s="10" t="inlineStr">
        <is>
          <t>Tasso aggiuntivo di corse controllate</t>
        </is>
      </c>
      <c r="J1710" s="20" t="n"/>
      <c r="K1710" s="20" t="n"/>
      <c r="L1710" s="20" t="n"/>
      <c r="M1710" s="20" t="n"/>
      <c r="N1710" s="21">
        <f>IF($A1710="","",IFERROR(VALUE($K1710)/VALUE($L1710)*100,IFERROR(VALUE($J1710),0)))</f>
        <v/>
      </c>
      <c r="O1710" s="21">
        <f>IF($A1710="",0,IF(OR($S1710&lt;&gt;1,COUNTA($J1710:$M1710)=0),0,IF(SUMPRODUCT(MAX(($C$5:$C$6173=$C1710)*($D$5:$D$6173=$D1710)*($S$5:$S$6173=1)*IFERROR($N$5:$N$6173*1,0)))&gt;0,ROUND($H1710*($N1710/SUMPRODUCT(MAX(($C$5:$C$6173=$C1710)*($D$5:$D$6173=$D1710)*($S$5:$S$6173=1)*IFERROR($N$5:$N$6173*1,0)))),4),0)))</f>
        <v/>
      </c>
      <c r="P1710" s="10" t="inlineStr">
        <is>
          <t>Corse controllate annue / Corse programmate annue</t>
        </is>
      </c>
      <c r="Q1710" s="21">
        <f>IF($A1710="","",$A1710&amp;"|"&amp;$C1710)</f>
        <v/>
      </c>
      <c r="R1710" s="21">
        <f>IF($A1710="","",$A1710&amp;"|"&amp;$C1710&amp;"|"&amp;$D1710)</f>
        <v/>
      </c>
      <c r="S1710" s="21">
        <f>IF($A1710="","",IFERROR(INDEX(Offerte!$D$2:$D$200,MATCH($Q1710,Offerte!$L$2:$L$200,0)),0))</f>
        <v/>
      </c>
      <c r="T1710" s="21">
        <f>IF($A1710="","",IFERROR(INDEX(Offerte!$G$2:$G$200,MATCH($Q1710,Offerte!$L$2:$L$200,0)),"NO"))</f>
        <v/>
      </c>
    </row>
    <row r="1711">
      <c r="A1711" s="10">
        <f>IF(Offerte!$A57="","",Offerte!$A57)</f>
        <v/>
      </c>
      <c r="B1711" s="10">
        <f>IF(Offerte!$A57="","",Offerte!$B57)</f>
        <v/>
      </c>
      <c r="C1711" s="10">
        <f>IF(Offerte!$A57="","",Offerte!$C57)</f>
        <v/>
      </c>
      <c r="D1711" s="10" t="inlineStr">
        <is>
          <t>A.1.2</t>
        </is>
      </c>
      <c r="E1711" s="10" t="inlineStr">
        <is>
          <t>A</t>
        </is>
      </c>
      <c r="F1711" s="10" t="inlineStr">
        <is>
          <t>Q</t>
        </is>
      </c>
      <c r="G1711" s="10" t="inlineStr">
        <is>
          <t>higher</t>
        </is>
      </c>
      <c r="H1711" s="10" t="n">
        <v>4</v>
      </c>
      <c r="I1711" s="10" t="inlineStr">
        <is>
          <t>Numero aggiuntivo di passeggeri controllati</t>
        </is>
      </c>
      <c r="J1711" s="20" t="n"/>
      <c r="K1711" s="20" t="n"/>
      <c r="L1711" s="20" t="n"/>
      <c r="M1711" s="20" t="n"/>
      <c r="N1711" s="21">
        <f>IF($A1711="","",IFERROR(VALUE($J1711),0))</f>
        <v/>
      </c>
      <c r="O1711" s="21">
        <f>IF($A1711="",0,IF(OR($S1711&lt;&gt;1,COUNTA($J1711:$M1711)=0),0,IF(SUMPRODUCT(MAX(($C$5:$C$6173=$C1711)*($D$5:$D$6173=$D1711)*($S$5:$S$6173=1)*IFERROR($N$5:$N$6173*1,0)))&gt;0,ROUND($H1711*($N1711/SUMPRODUCT(MAX(($C$5:$C$6173=$C1711)*($D$5:$D$6173=$D1711)*($S$5:$S$6173=1)*IFERROR($N$5:$N$6173*1,0)))),4),0)))</f>
        <v/>
      </c>
      <c r="P1711" s="10" t="inlineStr">
        <is>
          <t>passeggeri/anno</t>
        </is>
      </c>
      <c r="Q1711" s="21">
        <f>IF($A1711="","",$A1711&amp;"|"&amp;$C1711)</f>
        <v/>
      </c>
      <c r="R1711" s="21">
        <f>IF($A1711="","",$A1711&amp;"|"&amp;$C1711&amp;"|"&amp;$D1711)</f>
        <v/>
      </c>
      <c r="S1711" s="21">
        <f>IF($A1711="","",IFERROR(INDEX(Offerte!$D$2:$D$200,MATCH($Q1711,Offerte!$L$2:$L$200,0)),0))</f>
        <v/>
      </c>
      <c r="T1711" s="21">
        <f>IF($A1711="","",IFERROR(INDEX(Offerte!$G$2:$G$200,MATCH($Q1711,Offerte!$L$2:$L$200,0)),"NO"))</f>
        <v/>
      </c>
    </row>
    <row r="1712">
      <c r="A1712" s="10">
        <f>IF(Offerte!$A57="","",Offerte!$A57)</f>
        <v/>
      </c>
      <c r="B1712" s="10">
        <f>IF(Offerte!$A57="","",Offerte!$B57)</f>
        <v/>
      </c>
      <c r="C1712" s="10">
        <f>IF(Offerte!$A57="","",Offerte!$C57)</f>
        <v/>
      </c>
      <c r="D1712" s="10" t="inlineStr">
        <is>
          <t>B.1.1</t>
        </is>
      </c>
      <c r="E1712" s="10" t="inlineStr">
        <is>
          <t>B</t>
        </is>
      </c>
      <c r="F1712" s="10" t="inlineStr">
        <is>
          <t>Q</t>
        </is>
      </c>
      <c r="G1712" s="10" t="inlineStr">
        <is>
          <t>higher</t>
        </is>
      </c>
      <c r="H1712" s="10" t="n">
        <v>3</v>
      </c>
      <c r="I1712" s="10" t="inlineStr">
        <is>
          <t>Incremento dei posti offerti nelle fasce di punta</t>
        </is>
      </c>
      <c r="J1712" s="20" t="n"/>
      <c r="K1712" s="20" t="n"/>
      <c r="L1712" s="20" t="n"/>
      <c r="M1712" s="20" t="n"/>
      <c r="N1712" s="21">
        <f>IF($A1712="","",IFERROR(VALUE($J1712),0))</f>
        <v/>
      </c>
      <c r="O1712" s="21">
        <f>IF($A1712="",0,IF(OR($S1712&lt;&gt;1,COUNTA($J1712:$M1712)=0),0,IF(SUMPRODUCT(MAX(($C$5:$C$6173=$C1712)*($D$5:$D$6173=$D1712)*($S$5:$S$6173=1)*IFERROR($N$5:$N$6173*1,0)))&gt;0,ROUND($H1712*($N1712/SUMPRODUCT(MAX(($C$5:$C$6173=$C1712)*($D$5:$D$6173=$D1712)*($S$5:$S$6173=1)*IFERROR($N$5:$N$6173*1,0)))),4),0)))</f>
        <v/>
      </c>
      <c r="P1712" s="10" t="inlineStr">
        <is>
          <t>posti*km</t>
        </is>
      </c>
      <c r="Q1712" s="21">
        <f>IF($A1712="","",$A1712&amp;"|"&amp;$C1712)</f>
        <v/>
      </c>
      <c r="R1712" s="21">
        <f>IF($A1712="","",$A1712&amp;"|"&amp;$C1712&amp;"|"&amp;$D1712)</f>
        <v/>
      </c>
      <c r="S1712" s="21">
        <f>IF($A1712="","",IFERROR(INDEX(Offerte!$D$2:$D$200,MATCH($Q1712,Offerte!$L$2:$L$200,0)),0))</f>
        <v/>
      </c>
      <c r="T1712" s="21">
        <f>IF($A1712="","",IFERROR(INDEX(Offerte!$G$2:$G$200,MATCH($Q1712,Offerte!$L$2:$L$200,0)),"NO"))</f>
        <v/>
      </c>
    </row>
    <row r="1713">
      <c r="A1713" s="10">
        <f>IF(Offerte!$A57="","",Offerte!$A57)</f>
        <v/>
      </c>
      <c r="B1713" s="10">
        <f>IF(Offerte!$A57="","",Offerte!$B57)</f>
        <v/>
      </c>
      <c r="C1713" s="10">
        <f>IF(Offerte!$A57="","",Offerte!$C57)</f>
        <v/>
      </c>
      <c r="D1713" s="10" t="inlineStr">
        <is>
          <t>B.2.1</t>
        </is>
      </c>
      <c r="E1713" s="10" t="inlineStr">
        <is>
          <t>B</t>
        </is>
      </c>
      <c r="F1713" s="10" t="inlineStr">
        <is>
          <t>Q</t>
        </is>
      </c>
      <c r="G1713" s="10" t="inlineStr">
        <is>
          <t>higher</t>
        </is>
      </c>
      <c r="H1713" s="10" t="n">
        <v>4</v>
      </c>
      <c r="I1713" s="10" t="inlineStr">
        <is>
          <t>Corse aggiuntive nell'arco giornaliero base</t>
        </is>
      </c>
      <c r="J1713" s="20" t="n"/>
      <c r="K1713" s="20" t="n"/>
      <c r="L1713" s="20" t="n"/>
      <c r="M1713" s="20" t="n"/>
      <c r="N1713" s="21">
        <f>IF($A1713="","",IFERROR(VALUE($J1713),0))</f>
        <v/>
      </c>
      <c r="O1713" s="21">
        <f>IF($A1713="",0,IF(OR($S1713&lt;&gt;1,COUNTA($J1713:$M1713)=0),0,IF(SUMPRODUCT(MAX(($C$5:$C$6173=$C1713)*($D$5:$D$6173=$D1713)*($S$5:$S$6173=1)*IFERROR($N$5:$N$6173*1,0)))&gt;0,ROUND($H1713*($N1713/SUMPRODUCT(MAX(($C$5:$C$6173=$C1713)*($D$5:$D$6173=$D1713)*($S$5:$S$6173=1)*IFERROR($N$5:$N$6173*1,0)))),4),0)))</f>
        <v/>
      </c>
      <c r="P1713" s="10" t="inlineStr">
        <is>
          <t>corse</t>
        </is>
      </c>
      <c r="Q1713" s="21">
        <f>IF($A1713="","",$A1713&amp;"|"&amp;$C1713)</f>
        <v/>
      </c>
      <c r="R1713" s="21">
        <f>IF($A1713="","",$A1713&amp;"|"&amp;$C1713&amp;"|"&amp;$D1713)</f>
        <v/>
      </c>
      <c r="S1713" s="21">
        <f>IF($A1713="","",IFERROR(INDEX(Offerte!$D$2:$D$200,MATCH($Q1713,Offerte!$L$2:$L$200,0)),0))</f>
        <v/>
      </c>
      <c r="T1713" s="21">
        <f>IF($A1713="","",IFERROR(INDEX(Offerte!$G$2:$G$200,MATCH($Q1713,Offerte!$L$2:$L$200,0)),"NO"))</f>
        <v/>
      </c>
    </row>
    <row r="1714">
      <c r="A1714" s="10">
        <f>IF(Offerte!$A57="","",Offerte!$A57)</f>
        <v/>
      </c>
      <c r="B1714" s="10">
        <f>IF(Offerte!$A57="","",Offerte!$B57)</f>
        <v/>
      </c>
      <c r="C1714" s="10">
        <f>IF(Offerte!$A57="","",Offerte!$C57)</f>
        <v/>
      </c>
      <c r="D1714" s="10" t="inlineStr">
        <is>
          <t>B.3.1</t>
        </is>
      </c>
      <c r="E1714" s="10" t="inlineStr">
        <is>
          <t>B</t>
        </is>
      </c>
      <c r="F1714" s="10" t="inlineStr">
        <is>
          <t>Q</t>
        </is>
      </c>
      <c r="G1714" s="10" t="inlineStr">
        <is>
          <t>higher</t>
        </is>
      </c>
      <c r="H1714" s="10" t="n">
        <v>2</v>
      </c>
      <c r="I1714" s="10" t="inlineStr">
        <is>
          <t>Numero di corse aggiuntive per allungamento dell'arco di servizio giornaliero nelle fasce serali</t>
        </is>
      </c>
      <c r="J1714" s="20" t="n"/>
      <c r="K1714" s="20" t="n"/>
      <c r="L1714" s="20" t="n"/>
      <c r="M1714" s="20" t="n"/>
      <c r="N1714" s="21">
        <f>IF($A1714="","",IFERROR(VALUE($J1714),0))</f>
        <v/>
      </c>
      <c r="O1714" s="21">
        <f>IF($A1714="",0,IF(OR($S1714&lt;&gt;1,COUNTA($J1714:$M1714)=0),0,IF(SUMPRODUCT(MAX(($C$5:$C$6173=$C1714)*($D$5:$D$6173=$D1714)*($S$5:$S$6173=1)*IFERROR($N$5:$N$6173*1,0)))&gt;0,ROUND($H1714*($N1714/SUMPRODUCT(MAX(($C$5:$C$6173=$C1714)*($D$5:$D$6173=$D1714)*($S$5:$S$6173=1)*IFERROR($N$5:$N$6173*1,0)))),4),0)))</f>
        <v/>
      </c>
      <c r="P1714" s="10" t="inlineStr">
        <is>
          <t>corse</t>
        </is>
      </c>
      <c r="Q1714" s="21">
        <f>IF($A1714="","",$A1714&amp;"|"&amp;$C1714)</f>
        <v/>
      </c>
      <c r="R1714" s="21">
        <f>IF($A1714="","",$A1714&amp;"|"&amp;$C1714&amp;"|"&amp;$D1714)</f>
        <v/>
      </c>
      <c r="S1714" s="21">
        <f>IF($A1714="","",IFERROR(INDEX(Offerte!$D$2:$D$200,MATCH($Q1714,Offerte!$L$2:$L$200,0)),0))</f>
        <v/>
      </c>
      <c r="T1714" s="21">
        <f>IF($A1714="","",IFERROR(INDEX(Offerte!$G$2:$G$200,MATCH($Q1714,Offerte!$L$2:$L$200,0)),"NO"))</f>
        <v/>
      </c>
    </row>
    <row r="1715">
      <c r="A1715" s="10">
        <f>IF(Offerte!$A57="","",Offerte!$A57)</f>
        <v/>
      </c>
      <c r="B1715" s="10">
        <f>IF(Offerte!$A57="","",Offerte!$B57)</f>
        <v/>
      </c>
      <c r="C1715" s="10">
        <f>IF(Offerte!$A57="","",Offerte!$C57)</f>
        <v/>
      </c>
      <c r="D1715" s="10" t="inlineStr">
        <is>
          <t>B.4.1</t>
        </is>
      </c>
      <c r="E1715" s="10" t="inlineStr">
        <is>
          <t>B</t>
        </is>
      </c>
      <c r="F1715" s="10" t="inlineStr">
        <is>
          <t>Q</t>
        </is>
      </c>
      <c r="G1715" s="10" t="inlineStr">
        <is>
          <t>higher</t>
        </is>
      </c>
      <c r="H1715" s="10" t="n">
        <v>3</v>
      </c>
      <c r="I1715" s="10" t="inlineStr">
        <is>
          <t>Percorrenze aggiuntive offerte nel Programma d'esercizio delle prime due fasi attuative</t>
        </is>
      </c>
      <c r="J1715" s="20" t="n"/>
      <c r="K1715" s="20" t="n"/>
      <c r="L1715" s="20" t="n"/>
      <c r="M1715" s="20" t="n"/>
      <c r="N1715" s="21">
        <f>IF($A1715="","",IFERROR(VALUE($J1715),0))</f>
        <v/>
      </c>
      <c r="O1715" s="21">
        <f>IF($A1715="",0,IF(OR($S1715&lt;&gt;1,COUNTA($J1715:$M1715)=0),0,IF(SUMPRODUCT(MAX(($C$5:$C$6173=$C1715)*($D$5:$D$6173=$D1715)*($S$5:$S$6173=1)*IFERROR($N$5:$N$6173*1,0)))&gt;0,ROUND($H1715*($N1715/SUMPRODUCT(MAX(($C$5:$C$6173=$C1715)*($D$5:$D$6173=$D1715)*($S$5:$S$6173=1)*IFERROR($N$5:$N$6173*1,0)))),4),0)))</f>
        <v/>
      </c>
      <c r="P1715" s="10" t="inlineStr">
        <is>
          <t>vett*km</t>
        </is>
      </c>
      <c r="Q1715" s="21">
        <f>IF($A1715="","",$A1715&amp;"|"&amp;$C1715)</f>
        <v/>
      </c>
      <c r="R1715" s="21">
        <f>IF($A1715="","",$A1715&amp;"|"&amp;$C1715&amp;"|"&amp;$D1715)</f>
        <v/>
      </c>
      <c r="S1715" s="21">
        <f>IF($A1715="","",IFERROR(INDEX(Offerte!$D$2:$D$200,MATCH($Q1715,Offerte!$L$2:$L$200,0)),0))</f>
        <v/>
      </c>
      <c r="T1715" s="21">
        <f>IF($A1715="","",IFERROR(INDEX(Offerte!$G$2:$G$200,MATCH($Q1715,Offerte!$L$2:$L$200,0)),"NO"))</f>
        <v/>
      </c>
    </row>
    <row r="1716">
      <c r="A1716" s="10">
        <f>IF(Offerte!$A57="","",Offerte!$A57)</f>
        <v/>
      </c>
      <c r="B1716" s="10">
        <f>IF(Offerte!$A57="","",Offerte!$B57)</f>
        <v/>
      </c>
      <c r="C1716" s="10">
        <f>IF(Offerte!$A57="","",Offerte!$C57)</f>
        <v/>
      </c>
      <c r="D1716" s="10" t="inlineStr">
        <is>
          <t>B.5.1</t>
        </is>
      </c>
      <c r="E1716" s="10" t="inlineStr">
        <is>
          <t>B</t>
        </is>
      </c>
      <c r="F1716" s="10" t="inlineStr">
        <is>
          <t>D</t>
        </is>
      </c>
      <c r="G1716" s="10" t="inlineStr">
        <is>
          <t>discretionary</t>
        </is>
      </c>
      <c r="H1716" s="10" t="n">
        <v>2</v>
      </c>
      <c r="I1716" s="10" t="inlineStr">
        <is>
          <t>Efficacia del progetto di servizi complementari DRT</t>
        </is>
      </c>
      <c r="J1716" s="20" t="n"/>
      <c r="K1716" s="20" t="n"/>
      <c r="L1716" s="20" t="n"/>
      <c r="M1716" s="20" t="n"/>
      <c r="N1716" s="21">
        <f>IF($A1716="","",MAX(0,MIN(1,IFERROR(VALUE($M1716),0))))</f>
        <v/>
      </c>
      <c r="O1716" s="21">
        <f>IF($A1716="",0,IF(OR($S1716&lt;&gt;1,COUNTA($J1716:$M1716)=0),0,IF(SUMPRODUCT(MAX(($C$5:$C$6173=$C1716)*($D$5:$D$6173=$D1716)*($S$5:$S$6173=1)*IFERROR($N$5:$N$6173*1,0)))&gt;0,ROUND($H1716*($N1716/SUMPRODUCT(MAX(($C$5:$C$6173=$C1716)*($D$5:$D$6173=$D1716)*($S$5:$S$6173=1)*IFERROR($N$5:$N$6173*1,0)))),4),0)))</f>
        <v/>
      </c>
      <c r="P1716" s="10" t="inlineStr">
        <is>
          <t>coeff.</t>
        </is>
      </c>
      <c r="Q1716" s="21">
        <f>IF($A1716="","",$A1716&amp;"|"&amp;$C1716)</f>
        <v/>
      </c>
      <c r="R1716" s="21">
        <f>IF($A1716="","",$A1716&amp;"|"&amp;$C1716&amp;"|"&amp;$D1716)</f>
        <v/>
      </c>
      <c r="S1716" s="21">
        <f>IF($A1716="","",IFERROR(INDEX(Offerte!$D$2:$D$200,MATCH($Q1716,Offerte!$L$2:$L$200,0)),0))</f>
        <v/>
      </c>
      <c r="T1716" s="21">
        <f>IF($A1716="","",IFERROR(INDEX(Offerte!$G$2:$G$200,MATCH($Q1716,Offerte!$L$2:$L$200,0)),"NO"))</f>
        <v/>
      </c>
    </row>
    <row r="1717">
      <c r="A1717" s="10">
        <f>IF(Offerte!$A57="","",Offerte!$A57)</f>
        <v/>
      </c>
      <c r="B1717" s="10">
        <f>IF(Offerte!$A57="","",Offerte!$B57)</f>
        <v/>
      </c>
      <c r="C1717" s="10">
        <f>IF(Offerte!$A57="","",Offerte!$C57)</f>
        <v/>
      </c>
      <c r="D1717" s="10" t="inlineStr">
        <is>
          <t>C.1.1</t>
        </is>
      </c>
      <c r="E1717" s="10" t="inlineStr">
        <is>
          <t>C</t>
        </is>
      </c>
      <c r="F1717" s="10" t="inlineStr">
        <is>
          <t>Q</t>
        </is>
      </c>
      <c r="G1717" s="10" t="inlineStr">
        <is>
          <t>higher</t>
        </is>
      </c>
      <c r="H1717" s="10" t="n">
        <v>2</v>
      </c>
      <c r="I1717" s="10" t="inlineStr">
        <is>
          <t>Tasso di copertura del servizio con telecamere BSD</t>
        </is>
      </c>
      <c r="J1717" s="20" t="n"/>
      <c r="K1717" s="20" t="n"/>
      <c r="L1717" s="20" t="n"/>
      <c r="M1717" s="20" t="n"/>
      <c r="N1717" s="21">
        <f>IF($A1717="","",IFERROR(VALUE($K1717)/VALUE($L1717),IFERROR(VALUE($J1717),0)))</f>
        <v/>
      </c>
      <c r="O1717" s="21">
        <f>IF($A1717="",0,IF(OR($S1717&lt;&gt;1,COUNTA($J1717:$M1717)=0),0,IF(SUMPRODUCT(MAX(($C$5:$C$6173=$C1717)*($D$5:$D$6173=$D1717)*($S$5:$S$6173=1)*IFERROR($N$5:$N$6173*1,0)))&gt;0,ROUND($H1717*($N1717/SUMPRODUCT(MAX(($C$5:$C$6173=$C1717)*($D$5:$D$6173=$D1717)*($S$5:$S$6173=1)*IFERROR($N$5:$N$6173*1,0)))),4),0)))</f>
        <v/>
      </c>
      <c r="P1717" s="10" t="inlineStr">
        <is>
          <t>Autobus attrezzati con telecamere BSD / Autobus totali in offerta, incluse scorte</t>
        </is>
      </c>
      <c r="Q1717" s="21">
        <f>IF($A1717="","",$A1717&amp;"|"&amp;$C1717)</f>
        <v/>
      </c>
      <c r="R1717" s="21">
        <f>IF($A1717="","",$A1717&amp;"|"&amp;$C1717&amp;"|"&amp;$D1717)</f>
        <v/>
      </c>
      <c r="S1717" s="21">
        <f>IF($A1717="","",IFERROR(INDEX(Offerte!$D$2:$D$200,MATCH($Q1717,Offerte!$L$2:$L$200,0)),0))</f>
        <v/>
      </c>
      <c r="T1717" s="21">
        <f>IF($A1717="","",IFERROR(INDEX(Offerte!$G$2:$G$200,MATCH($Q1717,Offerte!$L$2:$L$200,0)),"NO"))</f>
        <v/>
      </c>
    </row>
    <row r="1718">
      <c r="A1718" s="10">
        <f>IF(Offerte!$A57="","",Offerte!$A57)</f>
        <v/>
      </c>
      <c r="B1718" s="10">
        <f>IF(Offerte!$A57="","",Offerte!$B57)</f>
        <v/>
      </c>
      <c r="C1718" s="10">
        <f>IF(Offerte!$A57="","",Offerte!$C57)</f>
        <v/>
      </c>
      <c r="D1718" s="10" t="inlineStr">
        <is>
          <t>C.1.2</t>
        </is>
      </c>
      <c r="E1718" s="10" t="inlineStr">
        <is>
          <t>C</t>
        </is>
      </c>
      <c r="F1718" s="10" t="inlineStr">
        <is>
          <t>Q</t>
        </is>
      </c>
      <c r="G1718" s="10" t="inlineStr">
        <is>
          <t>higher</t>
        </is>
      </c>
      <c r="H1718" s="10" t="n">
        <v>2</v>
      </c>
      <c r="I1718" s="10" t="inlineStr">
        <is>
          <t>Tasso di copertura del servizio con telecamere ADAS</t>
        </is>
      </c>
      <c r="J1718" s="20" t="n"/>
      <c r="K1718" s="20" t="n"/>
      <c r="L1718" s="20" t="n"/>
      <c r="M1718" s="20" t="n"/>
      <c r="N1718" s="21">
        <f>IF($A1718="","",IFERROR(VALUE($K1718)/VALUE($L1718),IFERROR(VALUE($J1718),0)))</f>
        <v/>
      </c>
      <c r="O1718" s="21">
        <f>IF($A1718="",0,IF(OR($S1718&lt;&gt;1,COUNTA($J1718:$M1718)=0),0,IF(SUMPRODUCT(MAX(($C$5:$C$6173=$C1718)*($D$5:$D$6173=$D1718)*($S$5:$S$6173=1)*IFERROR($N$5:$N$6173*1,0)))&gt;0,ROUND($H1718*($N1718/SUMPRODUCT(MAX(($C$5:$C$6173=$C1718)*($D$5:$D$6173=$D1718)*($S$5:$S$6173=1)*IFERROR($N$5:$N$6173*1,0)))),4),0)))</f>
        <v/>
      </c>
      <c r="P1718" s="10" t="inlineStr">
        <is>
          <t>Autobus attrezzati con telecamere ADAS / Autobus totali in offerta, incluse scorte</t>
        </is>
      </c>
      <c r="Q1718" s="21">
        <f>IF($A1718="","",$A1718&amp;"|"&amp;$C1718)</f>
        <v/>
      </c>
      <c r="R1718" s="21">
        <f>IF($A1718="","",$A1718&amp;"|"&amp;$C1718&amp;"|"&amp;$D1718)</f>
        <v/>
      </c>
      <c r="S1718" s="21">
        <f>IF($A1718="","",IFERROR(INDEX(Offerte!$D$2:$D$200,MATCH($Q1718,Offerte!$L$2:$L$200,0)),0))</f>
        <v/>
      </c>
      <c r="T1718" s="21">
        <f>IF($A1718="","",IFERROR(INDEX(Offerte!$G$2:$G$200,MATCH($Q1718,Offerte!$L$2:$L$200,0)),"NO"))</f>
        <v/>
      </c>
    </row>
    <row r="1719">
      <c r="A1719" s="10">
        <f>IF(Offerte!$A57="","",Offerte!$A57)</f>
        <v/>
      </c>
      <c r="B1719" s="10">
        <f>IF(Offerte!$A57="","",Offerte!$B57)</f>
        <v/>
      </c>
      <c r="C1719" s="10">
        <f>IF(Offerte!$A57="","",Offerte!$C57)</f>
        <v/>
      </c>
      <c r="D1719" s="10" t="inlineStr">
        <is>
          <t>C.2.1</t>
        </is>
      </c>
      <c r="E1719" s="10" t="inlineStr">
        <is>
          <t>C</t>
        </is>
      </c>
      <c r="F1719" s="10" t="inlineStr">
        <is>
          <t>Q</t>
        </is>
      </c>
      <c r="G1719" s="10" t="inlineStr">
        <is>
          <t>higher</t>
        </is>
      </c>
      <c r="H1719" s="10" t="n">
        <v>3</v>
      </c>
      <c r="I1719" s="10" t="inlineStr">
        <is>
          <t>Tasso di copertura del servizio con telecamere di bordo di videosorveglianza</t>
        </is>
      </c>
      <c r="J1719" s="20" t="n"/>
      <c r="K1719" s="20" t="n"/>
      <c r="L1719" s="20" t="n"/>
      <c r="M1719" s="20" t="n"/>
      <c r="N1719" s="21">
        <f>IF($A1719="","",IFERROR(VALUE($K1719)/VALUE($L1719),IFERROR(VALUE($J1719),0)))</f>
        <v/>
      </c>
      <c r="O1719" s="21">
        <f>IF($A1719="",0,IF(OR($S1719&lt;&gt;1,COUNTA($J1719:$M1719)=0),0,IF(SUMPRODUCT(MAX(($C$5:$C$6173=$C1719)*($D$5:$D$6173=$D1719)*($S$5:$S$6173=1)*IFERROR($N$5:$N$6173*1,0)))&gt;0,ROUND($H1719*($N1719/SUMPRODUCT(MAX(($C$5:$C$6173=$C1719)*($D$5:$D$6173=$D1719)*($S$5:$S$6173=1)*IFERROR($N$5:$N$6173*1,0)))),4),0)))</f>
        <v/>
      </c>
      <c r="P1719" s="10" t="inlineStr">
        <is>
          <t>Autobus attrezzati con videosorveglianza / Autobus totali in offerta, incluse scorte</t>
        </is>
      </c>
      <c r="Q1719" s="21">
        <f>IF($A1719="","",$A1719&amp;"|"&amp;$C1719)</f>
        <v/>
      </c>
      <c r="R1719" s="21">
        <f>IF($A1719="","",$A1719&amp;"|"&amp;$C1719&amp;"|"&amp;$D1719)</f>
        <v/>
      </c>
      <c r="S1719" s="21">
        <f>IF($A1719="","",IFERROR(INDEX(Offerte!$D$2:$D$200,MATCH($Q1719,Offerte!$L$2:$L$200,0)),0))</f>
        <v/>
      </c>
      <c r="T1719" s="21">
        <f>IF($A1719="","",IFERROR(INDEX(Offerte!$G$2:$G$200,MATCH($Q1719,Offerte!$L$2:$L$200,0)),"NO"))</f>
        <v/>
      </c>
    </row>
    <row r="1720">
      <c r="A1720" s="10">
        <f>IF(Offerte!$A57="","",Offerte!$A57)</f>
        <v/>
      </c>
      <c r="B1720" s="10">
        <f>IF(Offerte!$A57="","",Offerte!$B57)</f>
        <v/>
      </c>
      <c r="C1720" s="10">
        <f>IF(Offerte!$A57="","",Offerte!$C57)</f>
        <v/>
      </c>
      <c r="D1720" s="10" t="inlineStr">
        <is>
          <t>C.2.2</t>
        </is>
      </c>
      <c r="E1720" s="10" t="inlineStr">
        <is>
          <t>C</t>
        </is>
      </c>
      <c r="F1720" s="10" t="inlineStr">
        <is>
          <t>T</t>
        </is>
      </c>
      <c r="G1720" s="10" t="inlineStr">
        <is>
          <t>tabular</t>
        </is>
      </c>
      <c r="H1720" s="10" t="n">
        <v>1</v>
      </c>
      <c r="I1720" s="10" t="inlineStr">
        <is>
          <t>Software video/audio analisi per situazioni di pericolo</t>
        </is>
      </c>
      <c r="J1720" s="20" t="n"/>
      <c r="K1720" s="20" t="n"/>
      <c r="L1720" s="20" t="n"/>
      <c r="M1720" s="20" t="n"/>
      <c r="N1720" s="21">
        <f>IF($A1720="","",IF(IFERROR(VALUE($M1720),0)=1,1,0))</f>
        <v/>
      </c>
      <c r="O1720" s="21">
        <f>IF($A1720="",0,IF(OR($S1720&lt;&gt;1,COUNTA($J1720:$M1720)=0),0,IF($N1720=1,$H1720,0)))</f>
        <v/>
      </c>
      <c r="P1720" s="10" t="inlineStr">
        <is>
          <t>sì/no</t>
        </is>
      </c>
      <c r="Q1720" s="21">
        <f>IF($A1720="","",$A1720&amp;"|"&amp;$C1720)</f>
        <v/>
      </c>
      <c r="R1720" s="21">
        <f>IF($A1720="","",$A1720&amp;"|"&amp;$C1720&amp;"|"&amp;$D1720)</f>
        <v/>
      </c>
      <c r="S1720" s="21">
        <f>IF($A1720="","",IFERROR(INDEX(Offerte!$D$2:$D$200,MATCH($Q1720,Offerte!$L$2:$L$200,0)),0))</f>
        <v/>
      </c>
      <c r="T1720" s="21">
        <f>IF($A1720="","",IFERROR(INDEX(Offerte!$G$2:$G$200,MATCH($Q1720,Offerte!$L$2:$L$200,0)),"NO"))</f>
        <v/>
      </c>
    </row>
    <row r="1721">
      <c r="A1721" s="10">
        <f>IF(Offerte!$A57="","",Offerte!$A57)</f>
        <v/>
      </c>
      <c r="B1721" s="10">
        <f>IF(Offerte!$A57="","",Offerte!$B57)</f>
        <v/>
      </c>
      <c r="C1721" s="10">
        <f>IF(Offerte!$A57="","",Offerte!$C57)</f>
        <v/>
      </c>
      <c r="D1721" s="10" t="inlineStr">
        <is>
          <t>C.2.3</t>
        </is>
      </c>
      <c r="E1721" s="10" t="inlineStr">
        <is>
          <t>C</t>
        </is>
      </c>
      <c r="F1721" s="10" t="inlineStr">
        <is>
          <t>T</t>
        </is>
      </c>
      <c r="G1721" s="10" t="inlineStr">
        <is>
          <t>tabular</t>
        </is>
      </c>
      <c r="H1721" s="10" t="n">
        <v>1</v>
      </c>
      <c r="I1721" s="10" t="inlineStr">
        <is>
          <t>Collegamento con centrale qualificata di pronto intervento</t>
        </is>
      </c>
      <c r="J1721" s="20" t="n"/>
      <c r="K1721" s="20" t="n"/>
      <c r="L1721" s="20" t="n"/>
      <c r="M1721" s="20" t="n"/>
      <c r="N1721" s="21">
        <f>IF($A1721="","",IF(IFERROR(VALUE($M1721),0)=1,1,0))</f>
        <v/>
      </c>
      <c r="O1721" s="21">
        <f>IF($A1721="",0,IF(OR($S1721&lt;&gt;1,COUNTA($J1721:$M1721)=0),0,IF($N1721=1,$H1721,0)))</f>
        <v/>
      </c>
      <c r="P1721" s="10" t="inlineStr">
        <is>
          <t>sì/no</t>
        </is>
      </c>
      <c r="Q1721" s="21">
        <f>IF($A1721="","",$A1721&amp;"|"&amp;$C1721)</f>
        <v/>
      </c>
      <c r="R1721" s="21">
        <f>IF($A1721="","",$A1721&amp;"|"&amp;$C1721&amp;"|"&amp;$D1721)</f>
        <v/>
      </c>
      <c r="S1721" s="21">
        <f>IF($A1721="","",IFERROR(INDEX(Offerte!$D$2:$D$200,MATCH($Q1721,Offerte!$L$2:$L$200,0)),0))</f>
        <v/>
      </c>
      <c r="T1721" s="21">
        <f>IF($A1721="","",IFERROR(INDEX(Offerte!$G$2:$G$200,MATCH($Q1721,Offerte!$L$2:$L$200,0)),"NO"))</f>
        <v/>
      </c>
    </row>
    <row r="1722">
      <c r="A1722" s="10">
        <f>IF(Offerte!$A57="","",Offerte!$A57)</f>
        <v/>
      </c>
      <c r="B1722" s="10">
        <f>IF(Offerte!$A57="","",Offerte!$B57)</f>
        <v/>
      </c>
      <c r="C1722" s="10">
        <f>IF(Offerte!$A57="","",Offerte!$C57)</f>
        <v/>
      </c>
      <c r="D1722" s="10" t="inlineStr">
        <is>
          <t>C.2.4</t>
        </is>
      </c>
      <c r="E1722" s="10" t="inlineStr">
        <is>
          <t>C</t>
        </is>
      </c>
      <c r="F1722" s="10" t="inlineStr">
        <is>
          <t>Q</t>
        </is>
      </c>
      <c r="G1722" s="10" t="inlineStr">
        <is>
          <t>higher</t>
        </is>
      </c>
      <c r="H1722" s="10" t="n">
        <v>1</v>
      </c>
      <c r="I1722" s="10" t="inlineStr">
        <is>
          <t>Tasso di copertura del servizio con dispositivi per la chiamata di emergenza del conducente</t>
        </is>
      </c>
      <c r="J1722" s="20" t="n"/>
      <c r="K1722" s="20" t="n"/>
      <c r="L1722" s="20" t="n"/>
      <c r="M1722" s="20" t="n"/>
      <c r="N1722" s="21">
        <f>IF($A1722="","",IFERROR(VALUE($K1722)/VALUE($L1722),IFERROR(VALUE($J1722),0)))</f>
        <v/>
      </c>
      <c r="O1722" s="21">
        <f>IF($A1722="",0,IF(OR($S1722&lt;&gt;1,COUNTA($J1722:$M1722)=0),0,IF(SUMPRODUCT(MAX(($C$5:$C$6173=$C1722)*($D$5:$D$6173=$D1722)*($S$5:$S$6173=1)*IFERROR($N$5:$N$6173*1,0)))&gt;0,ROUND($H1722*($N1722/SUMPRODUCT(MAX(($C$5:$C$6173=$C1722)*($D$5:$D$6173=$D1722)*($S$5:$S$6173=1)*IFERROR($N$5:$N$6173*1,0)))),4),0)))</f>
        <v/>
      </c>
      <c r="P1722" s="10" t="inlineStr">
        <is>
          <t>Autobus attrezzati con chiamata di emergenza / Autobus totali in offerta, incluse scorte</t>
        </is>
      </c>
      <c r="Q1722" s="21">
        <f>IF($A1722="","",$A1722&amp;"|"&amp;$C1722)</f>
        <v/>
      </c>
      <c r="R1722" s="21">
        <f>IF($A1722="","",$A1722&amp;"|"&amp;$C1722&amp;"|"&amp;$D1722)</f>
        <v/>
      </c>
      <c r="S1722" s="21">
        <f>IF($A1722="","",IFERROR(INDEX(Offerte!$D$2:$D$200,MATCH($Q1722,Offerte!$L$2:$L$200,0)),0))</f>
        <v/>
      </c>
      <c r="T1722" s="21">
        <f>IF($A1722="","",IFERROR(INDEX(Offerte!$G$2:$G$200,MATCH($Q1722,Offerte!$L$2:$L$200,0)),"NO"))</f>
        <v/>
      </c>
    </row>
    <row r="1723">
      <c r="A1723" s="10">
        <f>IF(Offerte!$A57="","",Offerte!$A57)</f>
        <v/>
      </c>
      <c r="B1723" s="10">
        <f>IF(Offerte!$A57="","",Offerte!$B57)</f>
        <v/>
      </c>
      <c r="C1723" s="10">
        <f>IF(Offerte!$A57="","",Offerte!$C57)</f>
        <v/>
      </c>
      <c r="D1723" s="10" t="inlineStr">
        <is>
          <t>C.3.1</t>
        </is>
      </c>
      <c r="E1723" s="10" t="inlineStr">
        <is>
          <t>C</t>
        </is>
      </c>
      <c r="F1723" s="10" t="inlineStr">
        <is>
          <t>Q</t>
        </is>
      </c>
      <c r="G1723" s="10" t="inlineStr">
        <is>
          <t>higher</t>
        </is>
      </c>
      <c r="H1723" s="10" t="n">
        <v>2</v>
      </c>
      <c r="I1723" s="10" t="inlineStr">
        <is>
          <t>Tasso di copertura del servizio con dispositivi di informazione dinamica a bordo mezzo</t>
        </is>
      </c>
      <c r="J1723" s="20" t="n"/>
      <c r="K1723" s="20" t="n"/>
      <c r="L1723" s="20" t="n"/>
      <c r="M1723" s="20" t="n"/>
      <c r="N1723" s="21">
        <f>IF($A1723="","",IFERROR(VALUE($K1723)/VALUE($L1723),IFERROR(VALUE($J1723),0)))</f>
        <v/>
      </c>
      <c r="O1723" s="21">
        <f>IF($A1723="",0,IF(OR($S1723&lt;&gt;1,COUNTA($J1723:$M1723)=0),0,IF(SUMPRODUCT(MAX(($C$5:$C$6173=$C1723)*($D$5:$D$6173=$D1723)*($S$5:$S$6173=1)*IFERROR($N$5:$N$6173*1,0)))&gt;0,ROUND($H1723*($N1723/SUMPRODUCT(MAX(($C$5:$C$6173=$C1723)*($D$5:$D$6173=$D1723)*($S$5:$S$6173=1)*IFERROR($N$5:$N$6173*1,0)))),4),0)))</f>
        <v/>
      </c>
      <c r="P1723" s="10" t="inlineStr">
        <is>
          <t>Autobus con monitor e indicatori vocali / Autobus totali in offerta, incluse scorte</t>
        </is>
      </c>
      <c r="Q1723" s="21">
        <f>IF($A1723="","",$A1723&amp;"|"&amp;$C1723)</f>
        <v/>
      </c>
      <c r="R1723" s="21">
        <f>IF($A1723="","",$A1723&amp;"|"&amp;$C1723&amp;"|"&amp;$D1723)</f>
        <v/>
      </c>
      <c r="S1723" s="21">
        <f>IF($A1723="","",IFERROR(INDEX(Offerte!$D$2:$D$200,MATCH($Q1723,Offerte!$L$2:$L$200,0)),0))</f>
        <v/>
      </c>
      <c r="T1723" s="21">
        <f>IF($A1723="","",IFERROR(INDEX(Offerte!$G$2:$G$200,MATCH($Q1723,Offerte!$L$2:$L$200,0)),"NO"))</f>
        <v/>
      </c>
    </row>
    <row r="1724">
      <c r="A1724" s="10">
        <f>IF(Offerte!$A57="","",Offerte!$A57)</f>
        <v/>
      </c>
      <c r="B1724" s="10">
        <f>IF(Offerte!$A57="","",Offerte!$B57)</f>
        <v/>
      </c>
      <c r="C1724" s="10">
        <f>IF(Offerte!$A57="","",Offerte!$C57)</f>
        <v/>
      </c>
      <c r="D1724" s="10" t="inlineStr">
        <is>
          <t>C.3.2</t>
        </is>
      </c>
      <c r="E1724" s="10" t="inlineStr">
        <is>
          <t>C</t>
        </is>
      </c>
      <c r="F1724" s="10" t="inlineStr">
        <is>
          <t>T</t>
        </is>
      </c>
      <c r="G1724" s="10" t="inlineStr">
        <is>
          <t>tabular</t>
        </is>
      </c>
      <c r="H1724" s="10" t="n">
        <v>2</v>
      </c>
      <c r="I1724" s="10" t="inlineStr">
        <is>
          <t>Informazioni a bordo su coincidenze ai nodi</t>
        </is>
      </c>
      <c r="J1724" s="20" t="n"/>
      <c r="K1724" s="20" t="n"/>
      <c r="L1724" s="20" t="n"/>
      <c r="M1724" s="20" t="n"/>
      <c r="N1724" s="21">
        <f>IF($A1724="","",IF(IFERROR(VALUE($M1724),0)=1,1,0))</f>
        <v/>
      </c>
      <c r="O1724" s="21">
        <f>IF($A1724="",0,IF(OR($S1724&lt;&gt;1,COUNTA($J1724:$M1724)=0),0,IF(AND($N1724=1,IFERROR(SUMIFS($N$5:$N$6173,$Q$5:$Q$6173,$Q1724,$D$5:$D$6173,"C.3.1"),0)&gt;=0.5),$H1724,0)))</f>
        <v/>
      </c>
      <c r="P1724" s="10" t="inlineStr">
        <is>
          <t>Dipende da C.3.1 &gt;= 0.5</t>
        </is>
      </c>
      <c r="Q1724" s="21">
        <f>IF($A1724="","",$A1724&amp;"|"&amp;$C1724)</f>
        <v/>
      </c>
      <c r="R1724" s="21">
        <f>IF($A1724="","",$A1724&amp;"|"&amp;$C1724&amp;"|"&amp;$D1724)</f>
        <v/>
      </c>
      <c r="S1724" s="21">
        <f>IF($A1724="","",IFERROR(INDEX(Offerte!$D$2:$D$200,MATCH($Q1724,Offerte!$L$2:$L$200,0)),0))</f>
        <v/>
      </c>
      <c r="T1724" s="21">
        <f>IF($A1724="","",IFERROR(INDEX(Offerte!$G$2:$G$200,MATCH($Q1724,Offerte!$L$2:$L$200,0)),"NO"))</f>
        <v/>
      </c>
    </row>
    <row r="1725">
      <c r="A1725" s="10">
        <f>IF(Offerte!$A57="","",Offerte!$A57)</f>
        <v/>
      </c>
      <c r="B1725" s="10">
        <f>IF(Offerte!$A57="","",Offerte!$B57)</f>
        <v/>
      </c>
      <c r="C1725" s="10">
        <f>IF(Offerte!$A57="","",Offerte!$C57)</f>
        <v/>
      </c>
      <c r="D1725" s="10" t="inlineStr">
        <is>
          <t>D.1.1</t>
        </is>
      </c>
      <c r="E1725" s="10" t="inlineStr">
        <is>
          <t>D</t>
        </is>
      </c>
      <c r="F1725" s="10" t="inlineStr">
        <is>
          <t>Q</t>
        </is>
      </c>
      <c r="G1725" s="10" t="inlineStr">
        <is>
          <t>higher</t>
        </is>
      </c>
      <c r="H1725" s="10" t="n">
        <v>3</v>
      </c>
      <c r="I1725" s="10" t="inlineStr">
        <is>
          <t>Installazione di pensiline</t>
        </is>
      </c>
      <c r="J1725" s="20" t="n"/>
      <c r="K1725" s="20" t="n"/>
      <c r="L1725" s="20" t="n"/>
      <c r="M1725" s="20" t="n"/>
      <c r="N1725" s="21">
        <f>IF($A1725="","",IFERROR(VALUE($J1725),0))</f>
        <v/>
      </c>
      <c r="O1725" s="21">
        <f>IF($A1725="",0,IF(OR($S1725&lt;&gt;1,COUNTA($J1725:$M1725)=0),0,IF(SUMPRODUCT(MAX(($C$5:$C$6173=$C1725)*($D$5:$D$6173=$D1725)*($S$5:$S$6173=1)*IFERROR($N$5:$N$6173*1,0)))&gt;0,ROUND($H1725*($N1725/SUMPRODUCT(MAX(($C$5:$C$6173=$C1725)*($D$5:$D$6173=$D1725)*($S$5:$S$6173=1)*IFERROR($N$5:$N$6173*1,0)))),4),0)))</f>
        <v/>
      </c>
      <c r="P1725" s="10" t="inlineStr">
        <is>
          <t>fermate</t>
        </is>
      </c>
      <c r="Q1725" s="21">
        <f>IF($A1725="","",$A1725&amp;"|"&amp;$C1725)</f>
        <v/>
      </c>
      <c r="R1725" s="21">
        <f>IF($A1725="","",$A1725&amp;"|"&amp;$C1725&amp;"|"&amp;$D1725)</f>
        <v/>
      </c>
      <c r="S1725" s="21">
        <f>IF($A1725="","",IFERROR(INDEX(Offerte!$D$2:$D$200,MATCH($Q1725,Offerte!$L$2:$L$200,0)),0))</f>
        <v/>
      </c>
      <c r="T1725" s="21">
        <f>IF($A1725="","",IFERROR(INDEX(Offerte!$G$2:$G$200,MATCH($Q1725,Offerte!$L$2:$L$200,0)),"NO"))</f>
        <v/>
      </c>
    </row>
    <row r="1726">
      <c r="A1726" s="10">
        <f>IF(Offerte!$A57="","",Offerte!$A57)</f>
        <v/>
      </c>
      <c r="B1726" s="10">
        <f>IF(Offerte!$A57="","",Offerte!$B57)</f>
        <v/>
      </c>
      <c r="C1726" s="10">
        <f>IF(Offerte!$A57="","",Offerte!$C57)</f>
        <v/>
      </c>
      <c r="D1726" s="10" t="inlineStr">
        <is>
          <t>D.1.2</t>
        </is>
      </c>
      <c r="E1726" s="10" t="inlineStr">
        <is>
          <t>D</t>
        </is>
      </c>
      <c r="F1726" s="10" t="inlineStr">
        <is>
          <t>Q</t>
        </is>
      </c>
      <c r="G1726" s="10" t="inlineStr">
        <is>
          <t>higher</t>
        </is>
      </c>
      <c r="H1726" s="10" t="n">
        <v>3</v>
      </c>
      <c r="I1726" s="10" t="inlineStr">
        <is>
          <t>Installazione di paline di fermata conformi alla DGR 581/2023</t>
        </is>
      </c>
      <c r="J1726" s="20" t="n"/>
      <c r="K1726" s="20" t="n"/>
      <c r="L1726" s="20" t="n"/>
      <c r="M1726" s="20" t="n"/>
      <c r="N1726" s="21">
        <f>IF($A1726="","",IFERROR(VALUE($J1726),0))</f>
        <v/>
      </c>
      <c r="O1726" s="21">
        <f>IF($A1726="",0,IF(OR($S1726&lt;&gt;1,COUNTA($J1726:$M1726)=0),0,IF(SUMPRODUCT(MAX(($C$5:$C$6173=$C1726)*($D$5:$D$6173=$D1726)*($S$5:$S$6173=1)*IFERROR($N$5:$N$6173*1,0)))&gt;0,ROUND($H1726*($N1726/SUMPRODUCT(MAX(($C$5:$C$6173=$C1726)*($D$5:$D$6173=$D1726)*($S$5:$S$6173=1)*IFERROR($N$5:$N$6173*1,0)))),4),0)))</f>
        <v/>
      </c>
      <c r="P1726" s="10" t="inlineStr">
        <is>
          <t>fermate</t>
        </is>
      </c>
      <c r="Q1726" s="21">
        <f>IF($A1726="","",$A1726&amp;"|"&amp;$C1726)</f>
        <v/>
      </c>
      <c r="R1726" s="21">
        <f>IF($A1726="","",$A1726&amp;"|"&amp;$C1726&amp;"|"&amp;$D1726)</f>
        <v/>
      </c>
      <c r="S1726" s="21">
        <f>IF($A1726="","",IFERROR(INDEX(Offerte!$D$2:$D$200,MATCH($Q1726,Offerte!$L$2:$L$200,0)),0))</f>
        <v/>
      </c>
      <c r="T1726" s="21">
        <f>IF($A1726="","",IFERROR(INDEX(Offerte!$G$2:$G$200,MATCH($Q1726,Offerte!$L$2:$L$200,0)),"NO"))</f>
        <v/>
      </c>
    </row>
    <row r="1727">
      <c r="A1727" s="10">
        <f>IF(Offerte!$A57="","",Offerte!$A57)</f>
        <v/>
      </c>
      <c r="B1727" s="10">
        <f>IF(Offerte!$A57="","",Offerte!$B57)</f>
        <v/>
      </c>
      <c r="C1727" s="10">
        <f>IF(Offerte!$A57="","",Offerte!$C57)</f>
        <v/>
      </c>
      <c r="D1727" s="10" t="inlineStr">
        <is>
          <t>D.1.3</t>
        </is>
      </c>
      <c r="E1727" s="10" t="inlineStr">
        <is>
          <t>D</t>
        </is>
      </c>
      <c r="F1727" s="10" t="inlineStr">
        <is>
          <t>Q</t>
        </is>
      </c>
      <c r="G1727" s="10" t="inlineStr">
        <is>
          <t>higher</t>
        </is>
      </c>
      <c r="H1727" s="10" t="n">
        <v>2</v>
      </c>
      <c r="I1727" s="10" t="inlineStr">
        <is>
          <t>Display informativi connessi alle fermate</t>
        </is>
      </c>
      <c r="J1727" s="20" t="n"/>
      <c r="K1727" s="20" t="n"/>
      <c r="L1727" s="20" t="n"/>
      <c r="M1727" s="20" t="n"/>
      <c r="N1727" s="21">
        <f>IF($A1727="","",IFERROR(VALUE($J1727),0))</f>
        <v/>
      </c>
      <c r="O1727" s="21">
        <f>IF($A1727="",0,IF(OR($S1727&lt;&gt;1,COUNTA($J1727:$M1727)=0),0,IF(SUMPRODUCT(MAX(($C$5:$C$6173=$C1727)*($D$5:$D$6173=$D1727)*($S$5:$S$6173=1)*IFERROR($N$5:$N$6173*1,0)))&gt;0,ROUND($H1727*($N1727/SUMPRODUCT(MAX(($C$5:$C$6173=$C1727)*($D$5:$D$6173=$D1727)*($S$5:$S$6173=1)*IFERROR($N$5:$N$6173*1,0)))),4),0)))</f>
        <v/>
      </c>
      <c r="P1727" s="10" t="inlineStr">
        <is>
          <t>fermate</t>
        </is>
      </c>
      <c r="Q1727" s="21">
        <f>IF($A1727="","",$A1727&amp;"|"&amp;$C1727)</f>
        <v/>
      </c>
      <c r="R1727" s="21">
        <f>IF($A1727="","",$A1727&amp;"|"&amp;$C1727&amp;"|"&amp;$D1727)</f>
        <v/>
      </c>
      <c r="S1727" s="21">
        <f>IF($A1727="","",IFERROR(INDEX(Offerte!$D$2:$D$200,MATCH($Q1727,Offerte!$L$2:$L$200,0)),0))</f>
        <v/>
      </c>
      <c r="T1727" s="21">
        <f>IF($A1727="","",IFERROR(INDEX(Offerte!$G$2:$G$200,MATCH($Q1727,Offerte!$L$2:$L$200,0)),"NO"))</f>
        <v/>
      </c>
    </row>
    <row r="1728">
      <c r="A1728" s="10">
        <f>IF(Offerte!$A57="","",Offerte!$A57)</f>
        <v/>
      </c>
      <c r="B1728" s="10">
        <f>IF(Offerte!$A57="","",Offerte!$B57)</f>
        <v/>
      </c>
      <c r="C1728" s="10">
        <f>IF(Offerte!$A57="","",Offerte!$C57)</f>
        <v/>
      </c>
      <c r="D1728" s="10" t="inlineStr">
        <is>
          <t>D.2.1</t>
        </is>
      </c>
      <c r="E1728" s="10" t="inlineStr">
        <is>
          <t>D</t>
        </is>
      </c>
      <c r="F1728" s="10" t="inlineStr">
        <is>
          <t>Q</t>
        </is>
      </c>
      <c r="G1728" s="10" t="inlineStr">
        <is>
          <t>higher</t>
        </is>
      </c>
      <c r="H1728" s="10" t="n">
        <v>2</v>
      </c>
      <c r="I1728" s="10" t="inlineStr">
        <is>
          <t>Segnali tattili Loges-Vet-Evolution</t>
        </is>
      </c>
      <c r="J1728" s="20" t="n"/>
      <c r="K1728" s="20" t="n"/>
      <c r="L1728" s="20" t="n"/>
      <c r="M1728" s="20" t="n"/>
      <c r="N1728" s="21">
        <f>IF($A1728="","",IFERROR(VALUE($J1728),0))</f>
        <v/>
      </c>
      <c r="O1728" s="21">
        <f>IF($A1728="",0,IF(OR($S1728&lt;&gt;1,COUNTA($J1728:$M1728)=0),0,IF(SUMPRODUCT(MAX(($C$5:$C$6173=$C1728)*($D$5:$D$6173=$D1728)*($S$5:$S$6173=1)*IFERROR($N$5:$N$6173*1,0)))&gt;0,ROUND($H1728*($N1728/SUMPRODUCT(MAX(($C$5:$C$6173=$C1728)*($D$5:$D$6173=$D1728)*($S$5:$S$6173=1)*IFERROR($N$5:$N$6173*1,0)))),4),0)))</f>
        <v/>
      </c>
      <c r="P1728" s="10" t="inlineStr">
        <is>
          <t>fermate</t>
        </is>
      </c>
      <c r="Q1728" s="21">
        <f>IF($A1728="","",$A1728&amp;"|"&amp;$C1728)</f>
        <v/>
      </c>
      <c r="R1728" s="21">
        <f>IF($A1728="","",$A1728&amp;"|"&amp;$C1728&amp;"|"&amp;$D1728)</f>
        <v/>
      </c>
      <c r="S1728" s="21">
        <f>IF($A1728="","",IFERROR(INDEX(Offerte!$D$2:$D$200,MATCH($Q1728,Offerte!$L$2:$L$200,0)),0))</f>
        <v/>
      </c>
      <c r="T1728" s="21">
        <f>IF($A1728="","",IFERROR(INDEX(Offerte!$G$2:$G$200,MATCH($Q1728,Offerte!$L$2:$L$200,0)),"NO"))</f>
        <v/>
      </c>
    </row>
    <row r="1729">
      <c r="A1729" s="10">
        <f>IF(Offerte!$A57="","",Offerte!$A57)</f>
        <v/>
      </c>
      <c r="B1729" s="10">
        <f>IF(Offerte!$A57="","",Offerte!$B57)</f>
        <v/>
      </c>
      <c r="C1729" s="10">
        <f>IF(Offerte!$A57="","",Offerte!$C57)</f>
        <v/>
      </c>
      <c r="D1729" s="10" t="inlineStr">
        <is>
          <t>E.1.1</t>
        </is>
      </c>
      <c r="E1729" s="10" t="inlineStr">
        <is>
          <t>E</t>
        </is>
      </c>
      <c r="F1729" s="10" t="inlineStr">
        <is>
          <t>T</t>
        </is>
      </c>
      <c r="G1729" s="10" t="inlineStr">
        <is>
          <t>tabular</t>
        </is>
      </c>
      <c r="H1729" s="10" t="n">
        <v>2</v>
      </c>
      <c r="I1729" s="10" t="inlineStr">
        <is>
          <t>Mobile app con travel planner PRM</t>
        </is>
      </c>
      <c r="J1729" s="20" t="n"/>
      <c r="K1729" s="20" t="n"/>
      <c r="L1729" s="20" t="n"/>
      <c r="M1729" s="20" t="n"/>
      <c r="N1729" s="21">
        <f>IF($A1729="","",IF(IFERROR(VALUE($M1729),0)=1,1,0))</f>
        <v/>
      </c>
      <c r="O1729" s="21">
        <f>IF($A1729="",0,IF(OR($S1729&lt;&gt;1,COUNTA($J1729:$M1729)=0),0,IF($N1729=1,$H1729,0)))</f>
        <v/>
      </c>
      <c r="P1729" s="10" t="inlineStr">
        <is>
          <t>sì/no</t>
        </is>
      </c>
      <c r="Q1729" s="21">
        <f>IF($A1729="","",$A1729&amp;"|"&amp;$C1729)</f>
        <v/>
      </c>
      <c r="R1729" s="21">
        <f>IF($A1729="","",$A1729&amp;"|"&amp;$C1729&amp;"|"&amp;$D1729)</f>
        <v/>
      </c>
      <c r="S1729" s="21">
        <f>IF($A1729="","",IFERROR(INDEX(Offerte!$D$2:$D$200,MATCH($Q1729,Offerte!$L$2:$L$200,0)),0))</f>
        <v/>
      </c>
      <c r="T1729" s="21">
        <f>IF($A1729="","",IFERROR(INDEX(Offerte!$G$2:$G$200,MATCH($Q1729,Offerte!$L$2:$L$200,0)),"NO"))</f>
        <v/>
      </c>
    </row>
    <row r="1730">
      <c r="A1730" s="10">
        <f>IF(Offerte!$A57="","",Offerte!$A57)</f>
        <v/>
      </c>
      <c r="B1730" s="10">
        <f>IF(Offerte!$A57="","",Offerte!$B57)</f>
        <v/>
      </c>
      <c r="C1730" s="10">
        <f>IF(Offerte!$A57="","",Offerte!$C57)</f>
        <v/>
      </c>
      <c r="D1730" s="10" t="inlineStr">
        <is>
          <t>E.2.1</t>
        </is>
      </c>
      <c r="E1730" s="10" t="inlineStr">
        <is>
          <t>E</t>
        </is>
      </c>
      <c r="F1730" s="10" t="inlineStr">
        <is>
          <t>D</t>
        </is>
      </c>
      <c r="G1730" s="10" t="inlineStr">
        <is>
          <t>discretionary</t>
        </is>
      </c>
      <c r="H1730" s="10" t="n">
        <v>2</v>
      </c>
      <c r="I1730" s="10" t="inlineStr">
        <is>
          <t>Altre azioni informative e rapporti con gli utenti</t>
        </is>
      </c>
      <c r="J1730" s="20" t="n"/>
      <c r="K1730" s="20" t="n"/>
      <c r="L1730" s="20" t="n"/>
      <c r="M1730" s="20" t="n"/>
      <c r="N1730" s="21">
        <f>IF($A1730="","",MAX(0,MIN(1,IFERROR(VALUE($M1730),0))))</f>
        <v/>
      </c>
      <c r="O1730" s="21">
        <f>IF($A1730="",0,IF(OR($S1730&lt;&gt;1,COUNTA($J1730:$M1730)=0),0,IF(SUMPRODUCT(MAX(($C$5:$C$6173=$C1730)*($D$5:$D$6173=$D1730)*($S$5:$S$6173=1)*IFERROR($N$5:$N$6173*1,0)))&gt;0,ROUND($H1730*($N1730/SUMPRODUCT(MAX(($C$5:$C$6173=$C1730)*($D$5:$D$6173=$D1730)*($S$5:$S$6173=1)*IFERROR($N$5:$N$6173*1,0)))),4),0)))</f>
        <v/>
      </c>
      <c r="P1730" s="10" t="inlineStr">
        <is>
          <t>coeff.</t>
        </is>
      </c>
      <c r="Q1730" s="21">
        <f>IF($A1730="","",$A1730&amp;"|"&amp;$C1730)</f>
        <v/>
      </c>
      <c r="R1730" s="21">
        <f>IF($A1730="","",$A1730&amp;"|"&amp;$C1730&amp;"|"&amp;$D1730)</f>
        <v/>
      </c>
      <c r="S1730" s="21">
        <f>IF($A1730="","",IFERROR(INDEX(Offerte!$D$2:$D$200,MATCH($Q1730,Offerte!$L$2:$L$200,0)),0))</f>
        <v/>
      </c>
      <c r="T1730" s="21">
        <f>IF($A1730="","",IFERROR(INDEX(Offerte!$G$2:$G$200,MATCH($Q1730,Offerte!$L$2:$L$200,0)),"NO"))</f>
        <v/>
      </c>
    </row>
    <row r="1731">
      <c r="A1731" s="10">
        <f>IF(Offerte!$A57="","",Offerte!$A57)</f>
        <v/>
      </c>
      <c r="B1731" s="10">
        <f>IF(Offerte!$A57="","",Offerte!$B57)</f>
        <v/>
      </c>
      <c r="C1731" s="10">
        <f>IF(Offerte!$A57="","",Offerte!$C57)</f>
        <v/>
      </c>
      <c r="D1731" s="10" t="inlineStr">
        <is>
          <t>F.1.1</t>
        </is>
      </c>
      <c r="E1731" s="10" t="inlineStr">
        <is>
          <t>F</t>
        </is>
      </c>
      <c r="F1731" s="10" t="inlineStr">
        <is>
          <t>Q</t>
        </is>
      </c>
      <c r="G1731" s="10" t="inlineStr">
        <is>
          <t>lower</t>
        </is>
      </c>
      <c r="H1731" s="10" t="n">
        <v>7</v>
      </c>
      <c r="I1731" s="10" t="inlineStr">
        <is>
          <t>Performance ambientali del parco mezzi adibito al servizio - I_CEA</t>
        </is>
      </c>
      <c r="J1731" s="20" t="n"/>
      <c r="K1731" s="20" t="n"/>
      <c r="L1731" s="20" t="n"/>
      <c r="M1731" s="20" t="n"/>
      <c r="N1731" s="21">
        <f>IF($A1731="","",IFERROR(VALUE($J1731),0))</f>
        <v/>
      </c>
      <c r="O1731" s="21">
        <f>IF($A1731="",0,IF(OR($S1731&lt;&gt;1,COUNTA($J1731:$M1731)=0),0,IF(AND(IFERROR(AGGREGATE(15,6,$N$5:$N$6173/(($C$5:$C$6173=$C1731)*($D$5:$D$6173=$D1731)*($S$5:$S$6173=1)*($N$5:$N$6173&gt;0)),1),0)&gt;0,$N1731&gt;0),ROUND($H1731*(IFERROR(AGGREGATE(15,6,$N$5:$N$6173/(($C$5:$C$6173=$C1731)*($D$5:$D$6173=$D1731)*($S$5:$S$6173=1)*($N$5:$N$6173&gt;0)),1),0)/$N1731),4),0)))</f>
        <v/>
      </c>
      <c r="P1731" s="10" t="inlineStr">
        <is>
          <t>indice</t>
        </is>
      </c>
      <c r="Q1731" s="21">
        <f>IF($A1731="","",$A1731&amp;"|"&amp;$C1731)</f>
        <v/>
      </c>
      <c r="R1731" s="21">
        <f>IF($A1731="","",$A1731&amp;"|"&amp;$C1731&amp;"|"&amp;$D1731)</f>
        <v/>
      </c>
      <c r="S1731" s="21">
        <f>IF($A1731="","",IFERROR(INDEX(Offerte!$D$2:$D$200,MATCH($Q1731,Offerte!$L$2:$L$200,0)),0))</f>
        <v/>
      </c>
      <c r="T1731" s="21">
        <f>IF($A1731="","",IFERROR(INDEX(Offerte!$G$2:$G$200,MATCH($Q1731,Offerte!$L$2:$L$200,0)),"NO"))</f>
        <v/>
      </c>
    </row>
    <row r="1732">
      <c r="A1732" s="10">
        <f>IF(Offerte!$A57="","",Offerte!$A57)</f>
        <v/>
      </c>
      <c r="B1732" s="10">
        <f>IF(Offerte!$A57="","",Offerte!$B57)</f>
        <v/>
      </c>
      <c r="C1732" s="10">
        <f>IF(Offerte!$A57="","",Offerte!$C57)</f>
        <v/>
      </c>
      <c r="D1732" s="10" t="inlineStr">
        <is>
          <t>F.2.1</t>
        </is>
      </c>
      <c r="E1732" s="10" t="inlineStr">
        <is>
          <t>F</t>
        </is>
      </c>
      <c r="F1732" s="10" t="inlineStr">
        <is>
          <t>Q</t>
        </is>
      </c>
      <c r="G1732" s="10" t="inlineStr">
        <is>
          <t>higher</t>
        </is>
      </c>
      <c r="H1732" s="10" t="n">
        <v>2</v>
      </c>
      <c r="I1732" s="10" t="inlineStr">
        <is>
          <t>Tasso di copertura del servizio con dispositivi ECO-DRIVER</t>
        </is>
      </c>
      <c r="J1732" s="20" t="n"/>
      <c r="K1732" s="20" t="n"/>
      <c r="L1732" s="20" t="n"/>
      <c r="M1732" s="20" t="n"/>
      <c r="N1732" s="21">
        <f>IF($A1732="","",IFERROR(VALUE($K1732)/VALUE($L1732),IFERROR(VALUE($J1732),0)))</f>
        <v/>
      </c>
      <c r="O1732" s="21">
        <f>IF($A1732="",0,IF(OR($S1732&lt;&gt;1,COUNTA($J1732:$M1732)=0),0,IF(SUMPRODUCT(MAX(($C$5:$C$6173=$C1732)*($D$5:$D$6173=$D1732)*($S$5:$S$6173=1)*IFERROR($N$5:$N$6173*1,0)))&gt;0,ROUND($H1732*($N1732/SUMPRODUCT(MAX(($C$5:$C$6173=$C1732)*($D$5:$D$6173=$D1732)*($S$5:$S$6173=1)*IFERROR($N$5:$N$6173*1,0)))),4),0)))</f>
        <v/>
      </c>
      <c r="P1732" s="10" t="inlineStr">
        <is>
          <t>Autobus attrezzati con dispositivi ECO-DRIVER / Autobus totali in offerta, incluse scorte</t>
        </is>
      </c>
      <c r="Q1732" s="21">
        <f>IF($A1732="","",$A1732&amp;"|"&amp;$C1732)</f>
        <v/>
      </c>
      <c r="R1732" s="21">
        <f>IF($A1732="","",$A1732&amp;"|"&amp;$C1732&amp;"|"&amp;$D1732)</f>
        <v/>
      </c>
      <c r="S1732" s="21">
        <f>IF($A1732="","",IFERROR(INDEX(Offerte!$D$2:$D$200,MATCH($Q1732,Offerte!$L$2:$L$200,0)),0))</f>
        <v/>
      </c>
      <c r="T1732" s="21">
        <f>IF($A1732="","",IFERROR(INDEX(Offerte!$G$2:$G$200,MATCH($Q1732,Offerte!$L$2:$L$200,0)),"NO"))</f>
        <v/>
      </c>
    </row>
    <row r="1733">
      <c r="A1733" s="10">
        <f>IF(Offerte!$A57="","",Offerte!$A57)</f>
        <v/>
      </c>
      <c r="B1733" s="10">
        <f>IF(Offerte!$A57="","",Offerte!$B57)</f>
        <v/>
      </c>
      <c r="C1733" s="10">
        <f>IF(Offerte!$A57="","",Offerte!$C57)</f>
        <v/>
      </c>
      <c r="D1733" s="10" t="inlineStr">
        <is>
          <t>F.3.1</t>
        </is>
      </c>
      <c r="E1733" s="10" t="inlineStr">
        <is>
          <t>F</t>
        </is>
      </c>
      <c r="F1733" s="10" t="inlineStr">
        <is>
          <t>Q</t>
        </is>
      </c>
      <c r="G1733" s="10" t="inlineStr">
        <is>
          <t>higher</t>
        </is>
      </c>
      <c r="H1733" s="10" t="n">
        <v>2</v>
      </c>
      <c r="I1733" s="10" t="inlineStr">
        <is>
          <t>Autoproduzione consumi elettrici per trazione</t>
        </is>
      </c>
      <c r="J1733" s="20" t="n"/>
      <c r="K1733" s="20" t="n"/>
      <c r="L1733" s="20" t="n"/>
      <c r="M1733" s="20" t="n"/>
      <c r="N1733" s="21">
        <f>IF($A1733="","",IFERROR(VALUE($J1733),0))</f>
        <v/>
      </c>
      <c r="O1733" s="21">
        <f>IF($A1733="",0,IF(OR($S1733&lt;&gt;1,COUNTA($J1733:$M1733)=0),0,IF(SUMPRODUCT(MAX(($C$5:$C$6173=$C1733)*($D$5:$D$6173=$D1733)*($S$5:$S$6173=1)*IFERROR($N$5:$N$6173*1,0)))&gt;0,ROUND($H1733*($N1733/SUMPRODUCT(MAX(($C$5:$C$6173=$C1733)*($D$5:$D$6173=$D1733)*($S$5:$S$6173=1)*IFERROR($N$5:$N$6173*1,0)))),4),0)))</f>
        <v/>
      </c>
      <c r="P1733" s="10" t="inlineStr">
        <is>
          <t>kWh/anno</t>
        </is>
      </c>
      <c r="Q1733" s="21">
        <f>IF($A1733="","",$A1733&amp;"|"&amp;$C1733)</f>
        <v/>
      </c>
      <c r="R1733" s="21">
        <f>IF($A1733="","",$A1733&amp;"|"&amp;$C1733&amp;"|"&amp;$D1733)</f>
        <v/>
      </c>
      <c r="S1733" s="21">
        <f>IF($A1733="","",IFERROR(INDEX(Offerte!$D$2:$D$200,MATCH($Q1733,Offerte!$L$2:$L$200,0)),0))</f>
        <v/>
      </c>
      <c r="T1733" s="21">
        <f>IF($A1733="","",IFERROR(INDEX(Offerte!$G$2:$G$200,MATCH($Q1733,Offerte!$L$2:$L$200,0)),"NO"))</f>
        <v/>
      </c>
    </row>
    <row r="1734">
      <c r="A1734" s="10">
        <f>IF(Offerte!$A57="","",Offerte!$A57)</f>
        <v/>
      </c>
      <c r="B1734" s="10">
        <f>IF(Offerte!$A57="","",Offerte!$B57)</f>
        <v/>
      </c>
      <c r="C1734" s="10">
        <f>IF(Offerte!$A57="","",Offerte!$C57)</f>
        <v/>
      </c>
      <c r="D1734" s="10" t="inlineStr">
        <is>
          <t>F.4.1</t>
        </is>
      </c>
      <c r="E1734" s="10" t="inlineStr">
        <is>
          <t>F</t>
        </is>
      </c>
      <c r="F1734" s="10" t="inlineStr">
        <is>
          <t>Q</t>
        </is>
      </c>
      <c r="G1734" s="10" t="inlineStr">
        <is>
          <t>soil</t>
        </is>
      </c>
      <c r="H1734" s="10" t="n">
        <v>2</v>
      </c>
      <c r="I1734" s="10" t="inlineStr">
        <is>
          <t>Indice di consumo di suolo</t>
        </is>
      </c>
      <c r="J1734" s="20" t="n"/>
      <c r="K1734" s="20" t="n"/>
      <c r="L1734" s="20" t="n"/>
      <c r="M1734" s="20" t="n"/>
      <c r="N1734" s="21">
        <f>IF($A1734="","",IFERROR(VALUE($J1734),0))</f>
        <v/>
      </c>
      <c r="O1734" s="21">
        <f>IF($A1734="",0,IF(OR($S1734&lt;&gt;1,COUNTA($J1734:$M1734)=0),0,IF($N1734&lt;=0,$H1734,IF(SUMPRODUCT(MAX(($C$5:$C$6173=$C1734)*($D$5:$D$6173=$D1734)*($S$5:$S$6173=1)*IFERROR($N$5:$N$6173*1,0)))&gt;0,ROUND($H1734*((SUMPRODUCT(MAX(($C$5:$C$6173=$C1734)*($D$5:$D$6173=$D1734)*($S$5:$S$6173=1)*IFERROR($N$5:$N$6173*1,0)))-$N1734)/SUMPRODUCT(MAX(($C$5:$C$6173=$C1734)*($D$5:$D$6173=$D1734)*($S$5:$S$6173=1)*IFERROR($N$5:$N$6173*1,0)))),4),0))))</f>
        <v/>
      </c>
      <c r="P1734" s="10" t="inlineStr">
        <is>
          <t>m2</t>
        </is>
      </c>
      <c r="Q1734" s="21">
        <f>IF($A1734="","",$A1734&amp;"|"&amp;$C1734)</f>
        <v/>
      </c>
      <c r="R1734" s="21">
        <f>IF($A1734="","",$A1734&amp;"|"&amp;$C1734&amp;"|"&amp;$D1734)</f>
        <v/>
      </c>
      <c r="S1734" s="21">
        <f>IF($A1734="","",IFERROR(INDEX(Offerte!$D$2:$D$200,MATCH($Q1734,Offerte!$L$2:$L$200,0)),0))</f>
        <v/>
      </c>
      <c r="T1734" s="21">
        <f>IF($A1734="","",IFERROR(INDEX(Offerte!$G$2:$G$200,MATCH($Q1734,Offerte!$L$2:$L$200,0)),"NO"))</f>
        <v/>
      </c>
    </row>
    <row r="1735">
      <c r="A1735" s="10">
        <f>IF(Offerte!$A57="","",Offerte!$A57)</f>
        <v/>
      </c>
      <c r="B1735" s="10">
        <f>IF(Offerte!$A57="","",Offerte!$B57)</f>
        <v/>
      </c>
      <c r="C1735" s="10">
        <f>IF(Offerte!$A57="","",Offerte!$C57)</f>
        <v/>
      </c>
      <c r="D1735" s="10" t="inlineStr">
        <is>
          <t>F.5.1</t>
        </is>
      </c>
      <c r="E1735" s="10" t="inlineStr">
        <is>
          <t>F</t>
        </is>
      </c>
      <c r="F1735" s="10" t="inlineStr">
        <is>
          <t>T</t>
        </is>
      </c>
      <c r="G1735" s="10" t="inlineStr">
        <is>
          <t>tabular</t>
        </is>
      </c>
      <c r="H1735" s="10" t="n">
        <v>1</v>
      </c>
      <c r="I1735" s="10" t="inlineStr">
        <is>
          <t>Rendicontazione di sostenibilità ambientale</t>
        </is>
      </c>
      <c r="J1735" s="20" t="n"/>
      <c r="K1735" s="20" t="n"/>
      <c r="L1735" s="20" t="n"/>
      <c r="M1735" s="20" t="n"/>
      <c r="N1735" s="21">
        <f>IF($A1735="","",IF(IFERROR(VALUE($M1735),0)=1,1,0))</f>
        <v/>
      </c>
      <c r="O1735" s="21">
        <f>IF($A1735="",0,IF(OR($S1735&lt;&gt;1,COUNTA($J1735:$M1735)=0),0,IF($N1735=1,$H1735,0)))</f>
        <v/>
      </c>
      <c r="P1735" s="10" t="inlineStr">
        <is>
          <t>sì/no</t>
        </is>
      </c>
      <c r="Q1735" s="21">
        <f>IF($A1735="","",$A1735&amp;"|"&amp;$C1735)</f>
        <v/>
      </c>
      <c r="R1735" s="21">
        <f>IF($A1735="","",$A1735&amp;"|"&amp;$C1735&amp;"|"&amp;$D1735)</f>
        <v/>
      </c>
      <c r="S1735" s="21">
        <f>IF($A1735="","",IFERROR(INDEX(Offerte!$D$2:$D$200,MATCH($Q1735,Offerte!$L$2:$L$200,0)),0))</f>
        <v/>
      </c>
      <c r="T1735" s="21">
        <f>IF($A1735="","",IFERROR(INDEX(Offerte!$G$2:$G$200,MATCH($Q1735,Offerte!$L$2:$L$200,0)),"NO"))</f>
        <v/>
      </c>
    </row>
    <row r="1736">
      <c r="A1736" s="10">
        <f>IF(Offerte!$A57="","",Offerte!$A57)</f>
        <v/>
      </c>
      <c r="B1736" s="10">
        <f>IF(Offerte!$A57="","",Offerte!$B57)</f>
        <v/>
      </c>
      <c r="C1736" s="10">
        <f>IF(Offerte!$A57="","",Offerte!$C57)</f>
        <v/>
      </c>
      <c r="D1736" s="10" t="inlineStr">
        <is>
          <t>G.1.1</t>
        </is>
      </c>
      <c r="E1736" s="10" t="inlineStr">
        <is>
          <t>G</t>
        </is>
      </c>
      <c r="F1736" s="10" t="inlineStr">
        <is>
          <t>D</t>
        </is>
      </c>
      <c r="G1736" s="10" t="inlineStr">
        <is>
          <t>discretionary</t>
        </is>
      </c>
      <c r="H1736" s="10" t="n">
        <v>2</v>
      </c>
      <c r="I1736" s="10" t="inlineStr">
        <is>
          <t>Qualità del progetto di centrale di controllo aziendale</t>
        </is>
      </c>
      <c r="J1736" s="20" t="n"/>
      <c r="K1736" s="20" t="n"/>
      <c r="L1736" s="20" t="n"/>
      <c r="M1736" s="20" t="n"/>
      <c r="N1736" s="21">
        <f>IF($A1736="","",MAX(0,MIN(1,IFERROR(VALUE($M1736),0))))</f>
        <v/>
      </c>
      <c r="O1736" s="21">
        <f>IF($A1736="",0,IF(OR($S1736&lt;&gt;1,COUNTA($J1736:$M1736)=0),0,IF(SUMPRODUCT(MAX(($C$5:$C$6173=$C1736)*($D$5:$D$6173=$D1736)*($S$5:$S$6173=1)*IFERROR($N$5:$N$6173*1,0)))&gt;0,ROUND($H1736*($N1736/SUMPRODUCT(MAX(($C$5:$C$6173=$C1736)*($D$5:$D$6173=$D1736)*($S$5:$S$6173=1)*IFERROR($N$5:$N$6173*1,0)))),4),0)))</f>
        <v/>
      </c>
      <c r="P1736" s="10" t="inlineStr">
        <is>
          <t>coeff.</t>
        </is>
      </c>
      <c r="Q1736" s="21">
        <f>IF($A1736="","",$A1736&amp;"|"&amp;$C1736)</f>
        <v/>
      </c>
      <c r="R1736" s="21">
        <f>IF($A1736="","",$A1736&amp;"|"&amp;$C1736&amp;"|"&amp;$D1736)</f>
        <v/>
      </c>
      <c r="S1736" s="21">
        <f>IF($A1736="","",IFERROR(INDEX(Offerte!$D$2:$D$200,MATCH($Q1736,Offerte!$L$2:$L$200,0)),0))</f>
        <v/>
      </c>
      <c r="T1736" s="21">
        <f>IF($A1736="","",IFERROR(INDEX(Offerte!$G$2:$G$200,MATCH($Q1736,Offerte!$L$2:$L$200,0)),"NO"))</f>
        <v/>
      </c>
    </row>
    <row r="1737">
      <c r="A1737" s="10">
        <f>IF(Offerte!$A57="","",Offerte!$A57)</f>
        <v/>
      </c>
      <c r="B1737" s="10">
        <f>IF(Offerte!$A57="","",Offerte!$B57)</f>
        <v/>
      </c>
      <c r="C1737" s="10">
        <f>IF(Offerte!$A57="","",Offerte!$C57)</f>
        <v/>
      </c>
      <c r="D1737" s="10" t="inlineStr">
        <is>
          <t>G.2.1</t>
        </is>
      </c>
      <c r="E1737" s="10" t="inlineStr">
        <is>
          <t>G</t>
        </is>
      </c>
      <c r="F1737" s="10" t="inlineStr">
        <is>
          <t>T</t>
        </is>
      </c>
      <c r="G1737" s="10" t="inlineStr">
        <is>
          <t>tabular</t>
        </is>
      </c>
      <c r="H1737" s="10" t="n">
        <v>1</v>
      </c>
      <c r="I1737" s="10" t="inlineStr">
        <is>
          <t>Certificazione ISO 45001</t>
        </is>
      </c>
      <c r="J1737" s="20" t="n"/>
      <c r="K1737" s="20" t="n"/>
      <c r="L1737" s="20" t="n"/>
      <c r="M1737" s="20" t="n"/>
      <c r="N1737" s="21">
        <f>IF($A1737="","",IF(IFERROR(VALUE($M1737),0)=1,1,0))</f>
        <v/>
      </c>
      <c r="O1737" s="21">
        <f>IF($A1737="",0,IF(OR($S1737&lt;&gt;1,COUNTA($J1737:$M1737)=0),0,IF($N1737=1,$H1737,0)))</f>
        <v/>
      </c>
      <c r="P1737" s="10" t="inlineStr">
        <is>
          <t>sì/no</t>
        </is>
      </c>
      <c r="Q1737" s="21">
        <f>IF($A1737="","",$A1737&amp;"|"&amp;$C1737)</f>
        <v/>
      </c>
      <c r="R1737" s="21">
        <f>IF($A1737="","",$A1737&amp;"|"&amp;$C1737&amp;"|"&amp;$D1737)</f>
        <v/>
      </c>
      <c r="S1737" s="21">
        <f>IF($A1737="","",IFERROR(INDEX(Offerte!$D$2:$D$200,MATCH($Q1737,Offerte!$L$2:$L$200,0)),0))</f>
        <v/>
      </c>
      <c r="T1737" s="21">
        <f>IF($A1737="","",IFERROR(INDEX(Offerte!$G$2:$G$200,MATCH($Q1737,Offerte!$L$2:$L$200,0)),"NO"))</f>
        <v/>
      </c>
    </row>
    <row r="1738">
      <c r="A1738" s="10">
        <f>IF(Offerte!$A57="","",Offerte!$A57)</f>
        <v/>
      </c>
      <c r="B1738" s="10">
        <f>IF(Offerte!$A57="","",Offerte!$B57)</f>
        <v/>
      </c>
      <c r="C1738" s="10">
        <f>IF(Offerte!$A57="","",Offerte!$C57)</f>
        <v/>
      </c>
      <c r="D1738" s="10" t="inlineStr">
        <is>
          <t>G.3.1</t>
        </is>
      </c>
      <c r="E1738" s="10" t="inlineStr">
        <is>
          <t>G</t>
        </is>
      </c>
      <c r="F1738" s="10" t="inlineStr">
        <is>
          <t>T</t>
        </is>
      </c>
      <c r="G1738" s="10" t="inlineStr">
        <is>
          <t>tabular</t>
        </is>
      </c>
      <c r="H1738" s="10" t="n">
        <v>1</v>
      </c>
      <c r="I1738" s="10" t="inlineStr">
        <is>
          <t>Certificazioni di responsabilità sociale</t>
        </is>
      </c>
      <c r="J1738" s="20" t="n"/>
      <c r="K1738" s="20" t="n"/>
      <c r="L1738" s="20" t="n"/>
      <c r="M1738" s="20" t="n"/>
      <c r="N1738" s="21">
        <f>IF($A1738="","",IF(IFERROR(VALUE($M1738),0)=1,1,0))</f>
        <v/>
      </c>
      <c r="O1738" s="21">
        <f>IF($A1738="",0,IF(OR($S1738&lt;&gt;1,COUNTA($J1738:$M1738)=0),0,IF($N1738=1,$H1738,0)))</f>
        <v/>
      </c>
      <c r="P1738" s="10" t="inlineStr">
        <is>
          <t>sì/no</t>
        </is>
      </c>
      <c r="Q1738" s="21">
        <f>IF($A1738="","",$A1738&amp;"|"&amp;$C1738)</f>
        <v/>
      </c>
      <c r="R1738" s="21">
        <f>IF($A1738="","",$A1738&amp;"|"&amp;$C1738&amp;"|"&amp;$D1738)</f>
        <v/>
      </c>
      <c r="S1738" s="21">
        <f>IF($A1738="","",IFERROR(INDEX(Offerte!$D$2:$D$200,MATCH($Q1738,Offerte!$L$2:$L$200,0)),0))</f>
        <v/>
      </c>
      <c r="T1738" s="21">
        <f>IF($A1738="","",IFERROR(INDEX(Offerte!$G$2:$G$200,MATCH($Q1738,Offerte!$L$2:$L$200,0)),"NO"))</f>
        <v/>
      </c>
    </row>
    <row r="1739">
      <c r="A1739" s="10">
        <f>IF(Offerte!$A57="","",Offerte!$A57)</f>
        <v/>
      </c>
      <c r="B1739" s="10">
        <f>IF(Offerte!$A57="","",Offerte!$B57)</f>
        <v/>
      </c>
      <c r="C1739" s="10">
        <f>IF(Offerte!$A57="","",Offerte!$C57)</f>
        <v/>
      </c>
      <c r="D1739" s="10" t="inlineStr">
        <is>
          <t>G.4.1</t>
        </is>
      </c>
      <c r="E1739" s="10" t="inlineStr">
        <is>
          <t>G</t>
        </is>
      </c>
      <c r="F1739" s="10" t="inlineStr">
        <is>
          <t>D</t>
        </is>
      </c>
      <c r="G1739" s="10" t="inlineStr">
        <is>
          <t>discretionary</t>
        </is>
      </c>
      <c r="H1739" s="10" t="n">
        <v>2</v>
      </c>
      <c r="I1739" s="10" t="inlineStr">
        <is>
          <t>Qualità del piano di formazione del personale</t>
        </is>
      </c>
      <c r="J1739" s="20" t="n"/>
      <c r="K1739" s="20" t="n"/>
      <c r="L1739" s="20" t="n"/>
      <c r="M1739" s="20" t="n"/>
      <c r="N1739" s="21">
        <f>IF($A1739="","",MAX(0,MIN(1,IFERROR(VALUE($M1739),0))))</f>
        <v/>
      </c>
      <c r="O1739" s="21">
        <f>IF($A1739="",0,IF(OR($S1739&lt;&gt;1,COUNTA($J1739:$M1739)=0),0,IF(SUMPRODUCT(MAX(($C$5:$C$6173=$C1739)*($D$5:$D$6173=$D1739)*($S$5:$S$6173=1)*IFERROR($N$5:$N$6173*1,0)))&gt;0,ROUND($H1739*($N1739/SUMPRODUCT(MAX(($C$5:$C$6173=$C1739)*($D$5:$D$6173=$D1739)*($S$5:$S$6173=1)*IFERROR($N$5:$N$6173*1,0)))),4),0)))</f>
        <v/>
      </c>
      <c r="P1739" s="10" t="inlineStr">
        <is>
          <t>coeff.</t>
        </is>
      </c>
      <c r="Q1739" s="21">
        <f>IF($A1739="","",$A1739&amp;"|"&amp;$C1739)</f>
        <v/>
      </c>
      <c r="R1739" s="21">
        <f>IF($A1739="","",$A1739&amp;"|"&amp;$C1739&amp;"|"&amp;$D1739)</f>
        <v/>
      </c>
      <c r="S1739" s="21">
        <f>IF($A1739="","",IFERROR(INDEX(Offerte!$D$2:$D$200,MATCH($Q1739,Offerte!$L$2:$L$200,0)),0))</f>
        <v/>
      </c>
      <c r="T1739" s="21">
        <f>IF($A1739="","",IFERROR(INDEX(Offerte!$G$2:$G$200,MATCH($Q1739,Offerte!$L$2:$L$200,0)),"NO"))</f>
        <v/>
      </c>
    </row>
    <row r="1740">
      <c r="A1740" s="10">
        <f>IF(Offerte!$A57="","",Offerte!$A57)</f>
        <v/>
      </c>
      <c r="B1740" s="10">
        <f>IF(Offerte!$A57="","",Offerte!$B57)</f>
        <v/>
      </c>
      <c r="C1740" s="10">
        <f>IF(Offerte!$A57="","",Offerte!$C57)</f>
        <v/>
      </c>
      <c r="D1740" s="10" t="inlineStr">
        <is>
          <t>G.5.1</t>
        </is>
      </c>
      <c r="E1740" s="10" t="inlineStr">
        <is>
          <t>G</t>
        </is>
      </c>
      <c r="F1740" s="10" t="inlineStr">
        <is>
          <t>T</t>
        </is>
      </c>
      <c r="G1740" s="10" t="inlineStr">
        <is>
          <t>tabular</t>
        </is>
      </c>
      <c r="H1740" s="10" t="n">
        <v>1</v>
      </c>
      <c r="I1740" s="10" t="inlineStr">
        <is>
          <t>Impegno al mantenimento delle garanzie del contratto di secondo livello del gestore uscente</t>
        </is>
      </c>
      <c r="J1740" s="20" t="n"/>
      <c r="K1740" s="20" t="n"/>
      <c r="L1740" s="20" t="n"/>
      <c r="M1740" s="20" t="n"/>
      <c r="N1740" s="21">
        <f>IF($A1740="","",IF(IFERROR(VALUE($M1740),0)=1,1,0))</f>
        <v/>
      </c>
      <c r="O1740" s="21">
        <f>IF($A1740="",0,IF(OR($S1740&lt;&gt;1,COUNTA($J1740:$M1740)=0),0,IF($N1740=1,$H1740,0)))</f>
        <v/>
      </c>
      <c r="P1740" s="10" t="inlineStr">
        <is>
          <t>sì/no</t>
        </is>
      </c>
      <c r="Q1740" s="21">
        <f>IF($A1740="","",$A1740&amp;"|"&amp;$C1740)</f>
        <v/>
      </c>
      <c r="R1740" s="21">
        <f>IF($A1740="","",$A1740&amp;"|"&amp;$C1740&amp;"|"&amp;$D1740)</f>
        <v/>
      </c>
      <c r="S1740" s="21">
        <f>IF($A1740="","",IFERROR(INDEX(Offerte!$D$2:$D$200,MATCH($Q1740,Offerte!$L$2:$L$200,0)),0))</f>
        <v/>
      </c>
      <c r="T1740" s="21">
        <f>IF($A1740="","",IFERROR(INDEX(Offerte!$G$2:$G$200,MATCH($Q1740,Offerte!$L$2:$L$200,0)),"NO"))</f>
        <v/>
      </c>
    </row>
    <row r="1741">
      <c r="A1741" s="10">
        <f>IF(Offerte!$A58="","",Offerte!$A58)</f>
        <v/>
      </c>
      <c r="B1741" s="10">
        <f>IF(Offerte!$A58="","",Offerte!$B58)</f>
        <v/>
      </c>
      <c r="C1741" s="10">
        <f>IF(Offerte!$A58="","",Offerte!$C58)</f>
        <v/>
      </c>
      <c r="D1741" s="10" t="inlineStr">
        <is>
          <t>A.1.1</t>
        </is>
      </c>
      <c r="E1741" s="10" t="inlineStr">
        <is>
          <t>A</t>
        </is>
      </c>
      <c r="F1741" s="10" t="inlineStr">
        <is>
          <t>Q</t>
        </is>
      </c>
      <c r="G1741" s="10" t="inlineStr">
        <is>
          <t>higher</t>
        </is>
      </c>
      <c r="H1741" s="10" t="n">
        <v>3</v>
      </c>
      <c r="I1741" s="10" t="inlineStr">
        <is>
          <t>Tasso aggiuntivo di corse controllate</t>
        </is>
      </c>
      <c r="J1741" s="20" t="n"/>
      <c r="K1741" s="20" t="n"/>
      <c r="L1741" s="20" t="n"/>
      <c r="M1741" s="20" t="n"/>
      <c r="N1741" s="21">
        <f>IF($A1741="","",IFERROR(VALUE($K1741)/VALUE($L1741)*100,IFERROR(VALUE($J1741),0)))</f>
        <v/>
      </c>
      <c r="O1741" s="21">
        <f>IF($A1741="",0,IF(OR($S1741&lt;&gt;1,COUNTA($J1741:$M1741)=0),0,IF(SUMPRODUCT(MAX(($C$5:$C$6173=$C1741)*($D$5:$D$6173=$D1741)*($S$5:$S$6173=1)*IFERROR($N$5:$N$6173*1,0)))&gt;0,ROUND($H1741*($N1741/SUMPRODUCT(MAX(($C$5:$C$6173=$C1741)*($D$5:$D$6173=$D1741)*($S$5:$S$6173=1)*IFERROR($N$5:$N$6173*1,0)))),4),0)))</f>
        <v/>
      </c>
      <c r="P1741" s="10" t="inlineStr">
        <is>
          <t>Corse controllate annue / Corse programmate annue</t>
        </is>
      </c>
      <c r="Q1741" s="21">
        <f>IF($A1741="","",$A1741&amp;"|"&amp;$C1741)</f>
        <v/>
      </c>
      <c r="R1741" s="21">
        <f>IF($A1741="","",$A1741&amp;"|"&amp;$C1741&amp;"|"&amp;$D1741)</f>
        <v/>
      </c>
      <c r="S1741" s="21">
        <f>IF($A1741="","",IFERROR(INDEX(Offerte!$D$2:$D$200,MATCH($Q1741,Offerte!$L$2:$L$200,0)),0))</f>
        <v/>
      </c>
      <c r="T1741" s="21">
        <f>IF($A1741="","",IFERROR(INDEX(Offerte!$G$2:$G$200,MATCH($Q1741,Offerte!$L$2:$L$200,0)),"NO"))</f>
        <v/>
      </c>
    </row>
    <row r="1742">
      <c r="A1742" s="10">
        <f>IF(Offerte!$A58="","",Offerte!$A58)</f>
        <v/>
      </c>
      <c r="B1742" s="10">
        <f>IF(Offerte!$A58="","",Offerte!$B58)</f>
        <v/>
      </c>
      <c r="C1742" s="10">
        <f>IF(Offerte!$A58="","",Offerte!$C58)</f>
        <v/>
      </c>
      <c r="D1742" s="10" t="inlineStr">
        <is>
          <t>A.1.2</t>
        </is>
      </c>
      <c r="E1742" s="10" t="inlineStr">
        <is>
          <t>A</t>
        </is>
      </c>
      <c r="F1742" s="10" t="inlineStr">
        <is>
          <t>Q</t>
        </is>
      </c>
      <c r="G1742" s="10" t="inlineStr">
        <is>
          <t>higher</t>
        </is>
      </c>
      <c r="H1742" s="10" t="n">
        <v>4</v>
      </c>
      <c r="I1742" s="10" t="inlineStr">
        <is>
          <t>Numero aggiuntivo di passeggeri controllati</t>
        </is>
      </c>
      <c r="J1742" s="20" t="n"/>
      <c r="K1742" s="20" t="n"/>
      <c r="L1742" s="20" t="n"/>
      <c r="M1742" s="20" t="n"/>
      <c r="N1742" s="21">
        <f>IF($A1742="","",IFERROR(VALUE($J1742),0))</f>
        <v/>
      </c>
      <c r="O1742" s="21">
        <f>IF($A1742="",0,IF(OR($S1742&lt;&gt;1,COUNTA($J1742:$M1742)=0),0,IF(SUMPRODUCT(MAX(($C$5:$C$6173=$C1742)*($D$5:$D$6173=$D1742)*($S$5:$S$6173=1)*IFERROR($N$5:$N$6173*1,0)))&gt;0,ROUND($H1742*($N1742/SUMPRODUCT(MAX(($C$5:$C$6173=$C1742)*($D$5:$D$6173=$D1742)*($S$5:$S$6173=1)*IFERROR($N$5:$N$6173*1,0)))),4),0)))</f>
        <v/>
      </c>
      <c r="P1742" s="10" t="inlineStr">
        <is>
          <t>passeggeri/anno</t>
        </is>
      </c>
      <c r="Q1742" s="21">
        <f>IF($A1742="","",$A1742&amp;"|"&amp;$C1742)</f>
        <v/>
      </c>
      <c r="R1742" s="21">
        <f>IF($A1742="","",$A1742&amp;"|"&amp;$C1742&amp;"|"&amp;$D1742)</f>
        <v/>
      </c>
      <c r="S1742" s="21">
        <f>IF($A1742="","",IFERROR(INDEX(Offerte!$D$2:$D$200,MATCH($Q1742,Offerte!$L$2:$L$200,0)),0))</f>
        <v/>
      </c>
      <c r="T1742" s="21">
        <f>IF($A1742="","",IFERROR(INDEX(Offerte!$G$2:$G$200,MATCH($Q1742,Offerte!$L$2:$L$200,0)),"NO"))</f>
        <v/>
      </c>
    </row>
    <row r="1743">
      <c r="A1743" s="10">
        <f>IF(Offerte!$A58="","",Offerte!$A58)</f>
        <v/>
      </c>
      <c r="B1743" s="10">
        <f>IF(Offerte!$A58="","",Offerte!$B58)</f>
        <v/>
      </c>
      <c r="C1743" s="10">
        <f>IF(Offerte!$A58="","",Offerte!$C58)</f>
        <v/>
      </c>
      <c r="D1743" s="10" t="inlineStr">
        <is>
          <t>B.1.1</t>
        </is>
      </c>
      <c r="E1743" s="10" t="inlineStr">
        <is>
          <t>B</t>
        </is>
      </c>
      <c r="F1743" s="10" t="inlineStr">
        <is>
          <t>Q</t>
        </is>
      </c>
      <c r="G1743" s="10" t="inlineStr">
        <is>
          <t>higher</t>
        </is>
      </c>
      <c r="H1743" s="10" t="n">
        <v>3</v>
      </c>
      <c r="I1743" s="10" t="inlineStr">
        <is>
          <t>Incremento dei posti offerti nelle fasce di punta</t>
        </is>
      </c>
      <c r="J1743" s="20" t="n"/>
      <c r="K1743" s="20" t="n"/>
      <c r="L1743" s="20" t="n"/>
      <c r="M1743" s="20" t="n"/>
      <c r="N1743" s="21">
        <f>IF($A1743="","",IFERROR(VALUE($J1743),0))</f>
        <v/>
      </c>
      <c r="O1743" s="21">
        <f>IF($A1743="",0,IF(OR($S1743&lt;&gt;1,COUNTA($J1743:$M1743)=0),0,IF(SUMPRODUCT(MAX(($C$5:$C$6173=$C1743)*($D$5:$D$6173=$D1743)*($S$5:$S$6173=1)*IFERROR($N$5:$N$6173*1,0)))&gt;0,ROUND($H1743*($N1743/SUMPRODUCT(MAX(($C$5:$C$6173=$C1743)*($D$5:$D$6173=$D1743)*($S$5:$S$6173=1)*IFERROR($N$5:$N$6173*1,0)))),4),0)))</f>
        <v/>
      </c>
      <c r="P1743" s="10" t="inlineStr">
        <is>
          <t>posti*km</t>
        </is>
      </c>
      <c r="Q1743" s="21">
        <f>IF($A1743="","",$A1743&amp;"|"&amp;$C1743)</f>
        <v/>
      </c>
      <c r="R1743" s="21">
        <f>IF($A1743="","",$A1743&amp;"|"&amp;$C1743&amp;"|"&amp;$D1743)</f>
        <v/>
      </c>
      <c r="S1743" s="21">
        <f>IF($A1743="","",IFERROR(INDEX(Offerte!$D$2:$D$200,MATCH($Q1743,Offerte!$L$2:$L$200,0)),0))</f>
        <v/>
      </c>
      <c r="T1743" s="21">
        <f>IF($A1743="","",IFERROR(INDEX(Offerte!$G$2:$G$200,MATCH($Q1743,Offerte!$L$2:$L$200,0)),"NO"))</f>
        <v/>
      </c>
    </row>
    <row r="1744">
      <c r="A1744" s="10">
        <f>IF(Offerte!$A58="","",Offerte!$A58)</f>
        <v/>
      </c>
      <c r="B1744" s="10">
        <f>IF(Offerte!$A58="","",Offerte!$B58)</f>
        <v/>
      </c>
      <c r="C1744" s="10">
        <f>IF(Offerte!$A58="","",Offerte!$C58)</f>
        <v/>
      </c>
      <c r="D1744" s="10" t="inlineStr">
        <is>
          <t>B.2.1</t>
        </is>
      </c>
      <c r="E1744" s="10" t="inlineStr">
        <is>
          <t>B</t>
        </is>
      </c>
      <c r="F1744" s="10" t="inlineStr">
        <is>
          <t>Q</t>
        </is>
      </c>
      <c r="G1744" s="10" t="inlineStr">
        <is>
          <t>higher</t>
        </is>
      </c>
      <c r="H1744" s="10" t="n">
        <v>4</v>
      </c>
      <c r="I1744" s="10" t="inlineStr">
        <is>
          <t>Corse aggiuntive nell'arco giornaliero base</t>
        </is>
      </c>
      <c r="J1744" s="20" t="n"/>
      <c r="K1744" s="20" t="n"/>
      <c r="L1744" s="20" t="n"/>
      <c r="M1744" s="20" t="n"/>
      <c r="N1744" s="21">
        <f>IF($A1744="","",IFERROR(VALUE($J1744),0))</f>
        <v/>
      </c>
      <c r="O1744" s="21">
        <f>IF($A1744="",0,IF(OR($S1744&lt;&gt;1,COUNTA($J1744:$M1744)=0),0,IF(SUMPRODUCT(MAX(($C$5:$C$6173=$C1744)*($D$5:$D$6173=$D1744)*($S$5:$S$6173=1)*IFERROR($N$5:$N$6173*1,0)))&gt;0,ROUND($H1744*($N1744/SUMPRODUCT(MAX(($C$5:$C$6173=$C1744)*($D$5:$D$6173=$D1744)*($S$5:$S$6173=1)*IFERROR($N$5:$N$6173*1,0)))),4),0)))</f>
        <v/>
      </c>
      <c r="P1744" s="10" t="inlineStr">
        <is>
          <t>corse</t>
        </is>
      </c>
      <c r="Q1744" s="21">
        <f>IF($A1744="","",$A1744&amp;"|"&amp;$C1744)</f>
        <v/>
      </c>
      <c r="R1744" s="21">
        <f>IF($A1744="","",$A1744&amp;"|"&amp;$C1744&amp;"|"&amp;$D1744)</f>
        <v/>
      </c>
      <c r="S1744" s="21">
        <f>IF($A1744="","",IFERROR(INDEX(Offerte!$D$2:$D$200,MATCH($Q1744,Offerte!$L$2:$L$200,0)),0))</f>
        <v/>
      </c>
      <c r="T1744" s="21">
        <f>IF($A1744="","",IFERROR(INDEX(Offerte!$G$2:$G$200,MATCH($Q1744,Offerte!$L$2:$L$200,0)),"NO"))</f>
        <v/>
      </c>
    </row>
    <row r="1745">
      <c r="A1745" s="10">
        <f>IF(Offerte!$A58="","",Offerte!$A58)</f>
        <v/>
      </c>
      <c r="B1745" s="10">
        <f>IF(Offerte!$A58="","",Offerte!$B58)</f>
        <v/>
      </c>
      <c r="C1745" s="10">
        <f>IF(Offerte!$A58="","",Offerte!$C58)</f>
        <v/>
      </c>
      <c r="D1745" s="10" t="inlineStr">
        <is>
          <t>B.3.1</t>
        </is>
      </c>
      <c r="E1745" s="10" t="inlineStr">
        <is>
          <t>B</t>
        </is>
      </c>
      <c r="F1745" s="10" t="inlineStr">
        <is>
          <t>Q</t>
        </is>
      </c>
      <c r="G1745" s="10" t="inlineStr">
        <is>
          <t>higher</t>
        </is>
      </c>
      <c r="H1745" s="10" t="n">
        <v>2</v>
      </c>
      <c r="I1745" s="10" t="inlineStr">
        <is>
          <t>Numero di corse aggiuntive per allungamento dell'arco di servizio giornaliero nelle fasce serali</t>
        </is>
      </c>
      <c r="J1745" s="20" t="n"/>
      <c r="K1745" s="20" t="n"/>
      <c r="L1745" s="20" t="n"/>
      <c r="M1745" s="20" t="n"/>
      <c r="N1745" s="21">
        <f>IF($A1745="","",IFERROR(VALUE($J1745),0))</f>
        <v/>
      </c>
      <c r="O1745" s="21">
        <f>IF($A1745="",0,IF(OR($S1745&lt;&gt;1,COUNTA($J1745:$M1745)=0),0,IF(SUMPRODUCT(MAX(($C$5:$C$6173=$C1745)*($D$5:$D$6173=$D1745)*($S$5:$S$6173=1)*IFERROR($N$5:$N$6173*1,0)))&gt;0,ROUND($H1745*($N1745/SUMPRODUCT(MAX(($C$5:$C$6173=$C1745)*($D$5:$D$6173=$D1745)*($S$5:$S$6173=1)*IFERROR($N$5:$N$6173*1,0)))),4),0)))</f>
        <v/>
      </c>
      <c r="P1745" s="10" t="inlineStr">
        <is>
          <t>corse</t>
        </is>
      </c>
      <c r="Q1745" s="21">
        <f>IF($A1745="","",$A1745&amp;"|"&amp;$C1745)</f>
        <v/>
      </c>
      <c r="R1745" s="21">
        <f>IF($A1745="","",$A1745&amp;"|"&amp;$C1745&amp;"|"&amp;$D1745)</f>
        <v/>
      </c>
      <c r="S1745" s="21">
        <f>IF($A1745="","",IFERROR(INDEX(Offerte!$D$2:$D$200,MATCH($Q1745,Offerte!$L$2:$L$200,0)),0))</f>
        <v/>
      </c>
      <c r="T1745" s="21">
        <f>IF($A1745="","",IFERROR(INDEX(Offerte!$G$2:$G$200,MATCH($Q1745,Offerte!$L$2:$L$200,0)),"NO"))</f>
        <v/>
      </c>
    </row>
    <row r="1746">
      <c r="A1746" s="10">
        <f>IF(Offerte!$A58="","",Offerte!$A58)</f>
        <v/>
      </c>
      <c r="B1746" s="10">
        <f>IF(Offerte!$A58="","",Offerte!$B58)</f>
        <v/>
      </c>
      <c r="C1746" s="10">
        <f>IF(Offerte!$A58="","",Offerte!$C58)</f>
        <v/>
      </c>
      <c r="D1746" s="10" t="inlineStr">
        <is>
          <t>B.4.1</t>
        </is>
      </c>
      <c r="E1746" s="10" t="inlineStr">
        <is>
          <t>B</t>
        </is>
      </c>
      <c r="F1746" s="10" t="inlineStr">
        <is>
          <t>Q</t>
        </is>
      </c>
      <c r="G1746" s="10" t="inlineStr">
        <is>
          <t>higher</t>
        </is>
      </c>
      <c r="H1746" s="10" t="n">
        <v>3</v>
      </c>
      <c r="I1746" s="10" t="inlineStr">
        <is>
          <t>Percorrenze aggiuntive offerte nel Programma d'esercizio delle prime due fasi attuative</t>
        </is>
      </c>
      <c r="J1746" s="20" t="n"/>
      <c r="K1746" s="20" t="n"/>
      <c r="L1746" s="20" t="n"/>
      <c r="M1746" s="20" t="n"/>
      <c r="N1746" s="21">
        <f>IF($A1746="","",IFERROR(VALUE($J1746),0))</f>
        <v/>
      </c>
      <c r="O1746" s="21">
        <f>IF($A1746="",0,IF(OR($S1746&lt;&gt;1,COUNTA($J1746:$M1746)=0),0,IF(SUMPRODUCT(MAX(($C$5:$C$6173=$C1746)*($D$5:$D$6173=$D1746)*($S$5:$S$6173=1)*IFERROR($N$5:$N$6173*1,0)))&gt;0,ROUND($H1746*($N1746/SUMPRODUCT(MAX(($C$5:$C$6173=$C1746)*($D$5:$D$6173=$D1746)*($S$5:$S$6173=1)*IFERROR($N$5:$N$6173*1,0)))),4),0)))</f>
        <v/>
      </c>
      <c r="P1746" s="10" t="inlineStr">
        <is>
          <t>vett*km</t>
        </is>
      </c>
      <c r="Q1746" s="21">
        <f>IF($A1746="","",$A1746&amp;"|"&amp;$C1746)</f>
        <v/>
      </c>
      <c r="R1746" s="21">
        <f>IF($A1746="","",$A1746&amp;"|"&amp;$C1746&amp;"|"&amp;$D1746)</f>
        <v/>
      </c>
      <c r="S1746" s="21">
        <f>IF($A1746="","",IFERROR(INDEX(Offerte!$D$2:$D$200,MATCH($Q1746,Offerte!$L$2:$L$200,0)),0))</f>
        <v/>
      </c>
      <c r="T1746" s="21">
        <f>IF($A1746="","",IFERROR(INDEX(Offerte!$G$2:$G$200,MATCH($Q1746,Offerte!$L$2:$L$200,0)),"NO"))</f>
        <v/>
      </c>
    </row>
    <row r="1747">
      <c r="A1747" s="10">
        <f>IF(Offerte!$A58="","",Offerte!$A58)</f>
        <v/>
      </c>
      <c r="B1747" s="10">
        <f>IF(Offerte!$A58="","",Offerte!$B58)</f>
        <v/>
      </c>
      <c r="C1747" s="10">
        <f>IF(Offerte!$A58="","",Offerte!$C58)</f>
        <v/>
      </c>
      <c r="D1747" s="10" t="inlineStr">
        <is>
          <t>B.5.1</t>
        </is>
      </c>
      <c r="E1747" s="10" t="inlineStr">
        <is>
          <t>B</t>
        </is>
      </c>
      <c r="F1747" s="10" t="inlineStr">
        <is>
          <t>D</t>
        </is>
      </c>
      <c r="G1747" s="10" t="inlineStr">
        <is>
          <t>discretionary</t>
        </is>
      </c>
      <c r="H1747" s="10" t="n">
        <v>2</v>
      </c>
      <c r="I1747" s="10" t="inlineStr">
        <is>
          <t>Efficacia del progetto di servizi complementari DRT</t>
        </is>
      </c>
      <c r="J1747" s="20" t="n"/>
      <c r="K1747" s="20" t="n"/>
      <c r="L1747" s="20" t="n"/>
      <c r="M1747" s="20" t="n"/>
      <c r="N1747" s="21">
        <f>IF($A1747="","",MAX(0,MIN(1,IFERROR(VALUE($M1747),0))))</f>
        <v/>
      </c>
      <c r="O1747" s="21">
        <f>IF($A1747="",0,IF(OR($S1747&lt;&gt;1,COUNTA($J1747:$M1747)=0),0,IF(SUMPRODUCT(MAX(($C$5:$C$6173=$C1747)*($D$5:$D$6173=$D1747)*($S$5:$S$6173=1)*IFERROR($N$5:$N$6173*1,0)))&gt;0,ROUND($H1747*($N1747/SUMPRODUCT(MAX(($C$5:$C$6173=$C1747)*($D$5:$D$6173=$D1747)*($S$5:$S$6173=1)*IFERROR($N$5:$N$6173*1,0)))),4),0)))</f>
        <v/>
      </c>
      <c r="P1747" s="10" t="inlineStr">
        <is>
          <t>coeff.</t>
        </is>
      </c>
      <c r="Q1747" s="21">
        <f>IF($A1747="","",$A1747&amp;"|"&amp;$C1747)</f>
        <v/>
      </c>
      <c r="R1747" s="21">
        <f>IF($A1747="","",$A1747&amp;"|"&amp;$C1747&amp;"|"&amp;$D1747)</f>
        <v/>
      </c>
      <c r="S1747" s="21">
        <f>IF($A1747="","",IFERROR(INDEX(Offerte!$D$2:$D$200,MATCH($Q1747,Offerte!$L$2:$L$200,0)),0))</f>
        <v/>
      </c>
      <c r="T1747" s="21">
        <f>IF($A1747="","",IFERROR(INDEX(Offerte!$G$2:$G$200,MATCH($Q1747,Offerte!$L$2:$L$200,0)),"NO"))</f>
        <v/>
      </c>
    </row>
    <row r="1748">
      <c r="A1748" s="10">
        <f>IF(Offerte!$A58="","",Offerte!$A58)</f>
        <v/>
      </c>
      <c r="B1748" s="10">
        <f>IF(Offerte!$A58="","",Offerte!$B58)</f>
        <v/>
      </c>
      <c r="C1748" s="10">
        <f>IF(Offerte!$A58="","",Offerte!$C58)</f>
        <v/>
      </c>
      <c r="D1748" s="10" t="inlineStr">
        <is>
          <t>C.1.1</t>
        </is>
      </c>
      <c r="E1748" s="10" t="inlineStr">
        <is>
          <t>C</t>
        </is>
      </c>
      <c r="F1748" s="10" t="inlineStr">
        <is>
          <t>Q</t>
        </is>
      </c>
      <c r="G1748" s="10" t="inlineStr">
        <is>
          <t>higher</t>
        </is>
      </c>
      <c r="H1748" s="10" t="n">
        <v>2</v>
      </c>
      <c r="I1748" s="10" t="inlineStr">
        <is>
          <t>Tasso di copertura del servizio con telecamere BSD</t>
        </is>
      </c>
      <c r="J1748" s="20" t="n"/>
      <c r="K1748" s="20" t="n"/>
      <c r="L1748" s="20" t="n"/>
      <c r="M1748" s="20" t="n"/>
      <c r="N1748" s="21">
        <f>IF($A1748="","",IFERROR(VALUE($K1748)/VALUE($L1748),IFERROR(VALUE($J1748),0)))</f>
        <v/>
      </c>
      <c r="O1748" s="21">
        <f>IF($A1748="",0,IF(OR($S1748&lt;&gt;1,COUNTA($J1748:$M1748)=0),0,IF(SUMPRODUCT(MAX(($C$5:$C$6173=$C1748)*($D$5:$D$6173=$D1748)*($S$5:$S$6173=1)*IFERROR($N$5:$N$6173*1,0)))&gt;0,ROUND($H1748*($N1748/SUMPRODUCT(MAX(($C$5:$C$6173=$C1748)*($D$5:$D$6173=$D1748)*($S$5:$S$6173=1)*IFERROR($N$5:$N$6173*1,0)))),4),0)))</f>
        <v/>
      </c>
      <c r="P1748" s="10" t="inlineStr">
        <is>
          <t>Autobus attrezzati con telecamere BSD / Autobus totali in offerta, incluse scorte</t>
        </is>
      </c>
      <c r="Q1748" s="21">
        <f>IF($A1748="","",$A1748&amp;"|"&amp;$C1748)</f>
        <v/>
      </c>
      <c r="R1748" s="21">
        <f>IF($A1748="","",$A1748&amp;"|"&amp;$C1748&amp;"|"&amp;$D1748)</f>
        <v/>
      </c>
      <c r="S1748" s="21">
        <f>IF($A1748="","",IFERROR(INDEX(Offerte!$D$2:$D$200,MATCH($Q1748,Offerte!$L$2:$L$200,0)),0))</f>
        <v/>
      </c>
      <c r="T1748" s="21">
        <f>IF($A1748="","",IFERROR(INDEX(Offerte!$G$2:$G$200,MATCH($Q1748,Offerte!$L$2:$L$200,0)),"NO"))</f>
        <v/>
      </c>
    </row>
    <row r="1749">
      <c r="A1749" s="10">
        <f>IF(Offerte!$A58="","",Offerte!$A58)</f>
        <v/>
      </c>
      <c r="B1749" s="10">
        <f>IF(Offerte!$A58="","",Offerte!$B58)</f>
        <v/>
      </c>
      <c r="C1749" s="10">
        <f>IF(Offerte!$A58="","",Offerte!$C58)</f>
        <v/>
      </c>
      <c r="D1749" s="10" t="inlineStr">
        <is>
          <t>C.1.2</t>
        </is>
      </c>
      <c r="E1749" s="10" t="inlineStr">
        <is>
          <t>C</t>
        </is>
      </c>
      <c r="F1749" s="10" t="inlineStr">
        <is>
          <t>Q</t>
        </is>
      </c>
      <c r="G1749" s="10" t="inlineStr">
        <is>
          <t>higher</t>
        </is>
      </c>
      <c r="H1749" s="10" t="n">
        <v>2</v>
      </c>
      <c r="I1749" s="10" t="inlineStr">
        <is>
          <t>Tasso di copertura del servizio con telecamere ADAS</t>
        </is>
      </c>
      <c r="J1749" s="20" t="n"/>
      <c r="K1749" s="20" t="n"/>
      <c r="L1749" s="20" t="n"/>
      <c r="M1749" s="20" t="n"/>
      <c r="N1749" s="21">
        <f>IF($A1749="","",IFERROR(VALUE($K1749)/VALUE($L1749),IFERROR(VALUE($J1749),0)))</f>
        <v/>
      </c>
      <c r="O1749" s="21">
        <f>IF($A1749="",0,IF(OR($S1749&lt;&gt;1,COUNTA($J1749:$M1749)=0),0,IF(SUMPRODUCT(MAX(($C$5:$C$6173=$C1749)*($D$5:$D$6173=$D1749)*($S$5:$S$6173=1)*IFERROR($N$5:$N$6173*1,0)))&gt;0,ROUND($H1749*($N1749/SUMPRODUCT(MAX(($C$5:$C$6173=$C1749)*($D$5:$D$6173=$D1749)*($S$5:$S$6173=1)*IFERROR($N$5:$N$6173*1,0)))),4),0)))</f>
        <v/>
      </c>
      <c r="P1749" s="10" t="inlineStr">
        <is>
          <t>Autobus attrezzati con telecamere ADAS / Autobus totali in offerta, incluse scorte</t>
        </is>
      </c>
      <c r="Q1749" s="21">
        <f>IF($A1749="","",$A1749&amp;"|"&amp;$C1749)</f>
        <v/>
      </c>
      <c r="R1749" s="21">
        <f>IF($A1749="","",$A1749&amp;"|"&amp;$C1749&amp;"|"&amp;$D1749)</f>
        <v/>
      </c>
      <c r="S1749" s="21">
        <f>IF($A1749="","",IFERROR(INDEX(Offerte!$D$2:$D$200,MATCH($Q1749,Offerte!$L$2:$L$200,0)),0))</f>
        <v/>
      </c>
      <c r="T1749" s="21">
        <f>IF($A1749="","",IFERROR(INDEX(Offerte!$G$2:$G$200,MATCH($Q1749,Offerte!$L$2:$L$200,0)),"NO"))</f>
        <v/>
      </c>
    </row>
    <row r="1750">
      <c r="A1750" s="10">
        <f>IF(Offerte!$A58="","",Offerte!$A58)</f>
        <v/>
      </c>
      <c r="B1750" s="10">
        <f>IF(Offerte!$A58="","",Offerte!$B58)</f>
        <v/>
      </c>
      <c r="C1750" s="10">
        <f>IF(Offerte!$A58="","",Offerte!$C58)</f>
        <v/>
      </c>
      <c r="D1750" s="10" t="inlineStr">
        <is>
          <t>C.2.1</t>
        </is>
      </c>
      <c r="E1750" s="10" t="inlineStr">
        <is>
          <t>C</t>
        </is>
      </c>
      <c r="F1750" s="10" t="inlineStr">
        <is>
          <t>Q</t>
        </is>
      </c>
      <c r="G1750" s="10" t="inlineStr">
        <is>
          <t>higher</t>
        </is>
      </c>
      <c r="H1750" s="10" t="n">
        <v>3</v>
      </c>
      <c r="I1750" s="10" t="inlineStr">
        <is>
          <t>Tasso di copertura del servizio con telecamere di bordo di videosorveglianza</t>
        </is>
      </c>
      <c r="J1750" s="20" t="n"/>
      <c r="K1750" s="20" t="n"/>
      <c r="L1750" s="20" t="n"/>
      <c r="M1750" s="20" t="n"/>
      <c r="N1750" s="21">
        <f>IF($A1750="","",IFERROR(VALUE($K1750)/VALUE($L1750),IFERROR(VALUE($J1750),0)))</f>
        <v/>
      </c>
      <c r="O1750" s="21">
        <f>IF($A1750="",0,IF(OR($S1750&lt;&gt;1,COUNTA($J1750:$M1750)=0),0,IF(SUMPRODUCT(MAX(($C$5:$C$6173=$C1750)*($D$5:$D$6173=$D1750)*($S$5:$S$6173=1)*IFERROR($N$5:$N$6173*1,0)))&gt;0,ROUND($H1750*($N1750/SUMPRODUCT(MAX(($C$5:$C$6173=$C1750)*($D$5:$D$6173=$D1750)*($S$5:$S$6173=1)*IFERROR($N$5:$N$6173*1,0)))),4),0)))</f>
        <v/>
      </c>
      <c r="P1750" s="10" t="inlineStr">
        <is>
          <t>Autobus attrezzati con videosorveglianza / Autobus totali in offerta, incluse scorte</t>
        </is>
      </c>
      <c r="Q1750" s="21">
        <f>IF($A1750="","",$A1750&amp;"|"&amp;$C1750)</f>
        <v/>
      </c>
      <c r="R1750" s="21">
        <f>IF($A1750="","",$A1750&amp;"|"&amp;$C1750&amp;"|"&amp;$D1750)</f>
        <v/>
      </c>
      <c r="S1750" s="21">
        <f>IF($A1750="","",IFERROR(INDEX(Offerte!$D$2:$D$200,MATCH($Q1750,Offerte!$L$2:$L$200,0)),0))</f>
        <v/>
      </c>
      <c r="T1750" s="21">
        <f>IF($A1750="","",IFERROR(INDEX(Offerte!$G$2:$G$200,MATCH($Q1750,Offerte!$L$2:$L$200,0)),"NO"))</f>
        <v/>
      </c>
    </row>
    <row r="1751">
      <c r="A1751" s="10">
        <f>IF(Offerte!$A58="","",Offerte!$A58)</f>
        <v/>
      </c>
      <c r="B1751" s="10">
        <f>IF(Offerte!$A58="","",Offerte!$B58)</f>
        <v/>
      </c>
      <c r="C1751" s="10">
        <f>IF(Offerte!$A58="","",Offerte!$C58)</f>
        <v/>
      </c>
      <c r="D1751" s="10" t="inlineStr">
        <is>
          <t>C.2.2</t>
        </is>
      </c>
      <c r="E1751" s="10" t="inlineStr">
        <is>
          <t>C</t>
        </is>
      </c>
      <c r="F1751" s="10" t="inlineStr">
        <is>
          <t>T</t>
        </is>
      </c>
      <c r="G1751" s="10" t="inlineStr">
        <is>
          <t>tabular</t>
        </is>
      </c>
      <c r="H1751" s="10" t="n">
        <v>1</v>
      </c>
      <c r="I1751" s="10" t="inlineStr">
        <is>
          <t>Software video/audio analisi per situazioni di pericolo</t>
        </is>
      </c>
      <c r="J1751" s="20" t="n"/>
      <c r="K1751" s="20" t="n"/>
      <c r="L1751" s="20" t="n"/>
      <c r="M1751" s="20" t="n"/>
      <c r="N1751" s="21">
        <f>IF($A1751="","",IF(IFERROR(VALUE($M1751),0)=1,1,0))</f>
        <v/>
      </c>
      <c r="O1751" s="21">
        <f>IF($A1751="",0,IF(OR($S1751&lt;&gt;1,COUNTA($J1751:$M1751)=0),0,IF($N1751=1,$H1751,0)))</f>
        <v/>
      </c>
      <c r="P1751" s="10" t="inlineStr">
        <is>
          <t>sì/no</t>
        </is>
      </c>
      <c r="Q1751" s="21">
        <f>IF($A1751="","",$A1751&amp;"|"&amp;$C1751)</f>
        <v/>
      </c>
      <c r="R1751" s="21">
        <f>IF($A1751="","",$A1751&amp;"|"&amp;$C1751&amp;"|"&amp;$D1751)</f>
        <v/>
      </c>
      <c r="S1751" s="21">
        <f>IF($A1751="","",IFERROR(INDEX(Offerte!$D$2:$D$200,MATCH($Q1751,Offerte!$L$2:$L$200,0)),0))</f>
        <v/>
      </c>
      <c r="T1751" s="21">
        <f>IF($A1751="","",IFERROR(INDEX(Offerte!$G$2:$G$200,MATCH($Q1751,Offerte!$L$2:$L$200,0)),"NO"))</f>
        <v/>
      </c>
    </row>
    <row r="1752">
      <c r="A1752" s="10">
        <f>IF(Offerte!$A58="","",Offerte!$A58)</f>
        <v/>
      </c>
      <c r="B1752" s="10">
        <f>IF(Offerte!$A58="","",Offerte!$B58)</f>
        <v/>
      </c>
      <c r="C1752" s="10">
        <f>IF(Offerte!$A58="","",Offerte!$C58)</f>
        <v/>
      </c>
      <c r="D1752" s="10" t="inlineStr">
        <is>
          <t>C.2.3</t>
        </is>
      </c>
      <c r="E1752" s="10" t="inlineStr">
        <is>
          <t>C</t>
        </is>
      </c>
      <c r="F1752" s="10" t="inlineStr">
        <is>
          <t>T</t>
        </is>
      </c>
      <c r="G1752" s="10" t="inlineStr">
        <is>
          <t>tabular</t>
        </is>
      </c>
      <c r="H1752" s="10" t="n">
        <v>1</v>
      </c>
      <c r="I1752" s="10" t="inlineStr">
        <is>
          <t>Collegamento con centrale qualificata di pronto intervento</t>
        </is>
      </c>
      <c r="J1752" s="20" t="n"/>
      <c r="K1752" s="20" t="n"/>
      <c r="L1752" s="20" t="n"/>
      <c r="M1752" s="20" t="n"/>
      <c r="N1752" s="21">
        <f>IF($A1752="","",IF(IFERROR(VALUE($M1752),0)=1,1,0))</f>
        <v/>
      </c>
      <c r="O1752" s="21">
        <f>IF($A1752="",0,IF(OR($S1752&lt;&gt;1,COUNTA($J1752:$M1752)=0),0,IF($N1752=1,$H1752,0)))</f>
        <v/>
      </c>
      <c r="P1752" s="10" t="inlineStr">
        <is>
          <t>sì/no</t>
        </is>
      </c>
      <c r="Q1752" s="21">
        <f>IF($A1752="","",$A1752&amp;"|"&amp;$C1752)</f>
        <v/>
      </c>
      <c r="R1752" s="21">
        <f>IF($A1752="","",$A1752&amp;"|"&amp;$C1752&amp;"|"&amp;$D1752)</f>
        <v/>
      </c>
      <c r="S1752" s="21">
        <f>IF($A1752="","",IFERROR(INDEX(Offerte!$D$2:$D$200,MATCH($Q1752,Offerte!$L$2:$L$200,0)),0))</f>
        <v/>
      </c>
      <c r="T1752" s="21">
        <f>IF($A1752="","",IFERROR(INDEX(Offerte!$G$2:$G$200,MATCH($Q1752,Offerte!$L$2:$L$200,0)),"NO"))</f>
        <v/>
      </c>
    </row>
    <row r="1753">
      <c r="A1753" s="10">
        <f>IF(Offerte!$A58="","",Offerte!$A58)</f>
        <v/>
      </c>
      <c r="B1753" s="10">
        <f>IF(Offerte!$A58="","",Offerte!$B58)</f>
        <v/>
      </c>
      <c r="C1753" s="10">
        <f>IF(Offerte!$A58="","",Offerte!$C58)</f>
        <v/>
      </c>
      <c r="D1753" s="10" t="inlineStr">
        <is>
          <t>C.2.4</t>
        </is>
      </c>
      <c r="E1753" s="10" t="inlineStr">
        <is>
          <t>C</t>
        </is>
      </c>
      <c r="F1753" s="10" t="inlineStr">
        <is>
          <t>Q</t>
        </is>
      </c>
      <c r="G1753" s="10" t="inlineStr">
        <is>
          <t>higher</t>
        </is>
      </c>
      <c r="H1753" s="10" t="n">
        <v>1</v>
      </c>
      <c r="I1753" s="10" t="inlineStr">
        <is>
          <t>Tasso di copertura del servizio con dispositivi per la chiamata di emergenza del conducente</t>
        </is>
      </c>
      <c r="J1753" s="20" t="n"/>
      <c r="K1753" s="20" t="n"/>
      <c r="L1753" s="20" t="n"/>
      <c r="M1753" s="20" t="n"/>
      <c r="N1753" s="21">
        <f>IF($A1753="","",IFERROR(VALUE($K1753)/VALUE($L1753),IFERROR(VALUE($J1753),0)))</f>
        <v/>
      </c>
      <c r="O1753" s="21">
        <f>IF($A1753="",0,IF(OR($S1753&lt;&gt;1,COUNTA($J1753:$M1753)=0),0,IF(SUMPRODUCT(MAX(($C$5:$C$6173=$C1753)*($D$5:$D$6173=$D1753)*($S$5:$S$6173=1)*IFERROR($N$5:$N$6173*1,0)))&gt;0,ROUND($H1753*($N1753/SUMPRODUCT(MAX(($C$5:$C$6173=$C1753)*($D$5:$D$6173=$D1753)*($S$5:$S$6173=1)*IFERROR($N$5:$N$6173*1,0)))),4),0)))</f>
        <v/>
      </c>
      <c r="P1753" s="10" t="inlineStr">
        <is>
          <t>Autobus attrezzati con chiamata di emergenza / Autobus totali in offerta, incluse scorte</t>
        </is>
      </c>
      <c r="Q1753" s="21">
        <f>IF($A1753="","",$A1753&amp;"|"&amp;$C1753)</f>
        <v/>
      </c>
      <c r="R1753" s="21">
        <f>IF($A1753="","",$A1753&amp;"|"&amp;$C1753&amp;"|"&amp;$D1753)</f>
        <v/>
      </c>
      <c r="S1753" s="21">
        <f>IF($A1753="","",IFERROR(INDEX(Offerte!$D$2:$D$200,MATCH($Q1753,Offerte!$L$2:$L$200,0)),0))</f>
        <v/>
      </c>
      <c r="T1753" s="21">
        <f>IF($A1753="","",IFERROR(INDEX(Offerte!$G$2:$G$200,MATCH($Q1753,Offerte!$L$2:$L$200,0)),"NO"))</f>
        <v/>
      </c>
    </row>
    <row r="1754">
      <c r="A1754" s="10">
        <f>IF(Offerte!$A58="","",Offerte!$A58)</f>
        <v/>
      </c>
      <c r="B1754" s="10">
        <f>IF(Offerte!$A58="","",Offerte!$B58)</f>
        <v/>
      </c>
      <c r="C1754" s="10">
        <f>IF(Offerte!$A58="","",Offerte!$C58)</f>
        <v/>
      </c>
      <c r="D1754" s="10" t="inlineStr">
        <is>
          <t>C.3.1</t>
        </is>
      </c>
      <c r="E1754" s="10" t="inlineStr">
        <is>
          <t>C</t>
        </is>
      </c>
      <c r="F1754" s="10" t="inlineStr">
        <is>
          <t>Q</t>
        </is>
      </c>
      <c r="G1754" s="10" t="inlineStr">
        <is>
          <t>higher</t>
        </is>
      </c>
      <c r="H1754" s="10" t="n">
        <v>2</v>
      </c>
      <c r="I1754" s="10" t="inlineStr">
        <is>
          <t>Tasso di copertura del servizio con dispositivi di informazione dinamica a bordo mezzo</t>
        </is>
      </c>
      <c r="J1754" s="20" t="n"/>
      <c r="K1754" s="20" t="n"/>
      <c r="L1754" s="20" t="n"/>
      <c r="M1754" s="20" t="n"/>
      <c r="N1754" s="21">
        <f>IF($A1754="","",IFERROR(VALUE($K1754)/VALUE($L1754),IFERROR(VALUE($J1754),0)))</f>
        <v/>
      </c>
      <c r="O1754" s="21">
        <f>IF($A1754="",0,IF(OR($S1754&lt;&gt;1,COUNTA($J1754:$M1754)=0),0,IF(SUMPRODUCT(MAX(($C$5:$C$6173=$C1754)*($D$5:$D$6173=$D1754)*($S$5:$S$6173=1)*IFERROR($N$5:$N$6173*1,0)))&gt;0,ROUND($H1754*($N1754/SUMPRODUCT(MAX(($C$5:$C$6173=$C1754)*($D$5:$D$6173=$D1754)*($S$5:$S$6173=1)*IFERROR($N$5:$N$6173*1,0)))),4),0)))</f>
        <v/>
      </c>
      <c r="P1754" s="10" t="inlineStr">
        <is>
          <t>Autobus con monitor e indicatori vocali / Autobus totali in offerta, incluse scorte</t>
        </is>
      </c>
      <c r="Q1754" s="21">
        <f>IF($A1754="","",$A1754&amp;"|"&amp;$C1754)</f>
        <v/>
      </c>
      <c r="R1754" s="21">
        <f>IF($A1754="","",$A1754&amp;"|"&amp;$C1754&amp;"|"&amp;$D1754)</f>
        <v/>
      </c>
      <c r="S1754" s="21">
        <f>IF($A1754="","",IFERROR(INDEX(Offerte!$D$2:$D$200,MATCH($Q1754,Offerte!$L$2:$L$200,0)),0))</f>
        <v/>
      </c>
      <c r="T1754" s="21">
        <f>IF($A1754="","",IFERROR(INDEX(Offerte!$G$2:$G$200,MATCH($Q1754,Offerte!$L$2:$L$200,0)),"NO"))</f>
        <v/>
      </c>
    </row>
    <row r="1755">
      <c r="A1755" s="10">
        <f>IF(Offerte!$A58="","",Offerte!$A58)</f>
        <v/>
      </c>
      <c r="B1755" s="10">
        <f>IF(Offerte!$A58="","",Offerte!$B58)</f>
        <v/>
      </c>
      <c r="C1755" s="10">
        <f>IF(Offerte!$A58="","",Offerte!$C58)</f>
        <v/>
      </c>
      <c r="D1755" s="10" t="inlineStr">
        <is>
          <t>C.3.2</t>
        </is>
      </c>
      <c r="E1755" s="10" t="inlineStr">
        <is>
          <t>C</t>
        </is>
      </c>
      <c r="F1755" s="10" t="inlineStr">
        <is>
          <t>T</t>
        </is>
      </c>
      <c r="G1755" s="10" t="inlineStr">
        <is>
          <t>tabular</t>
        </is>
      </c>
      <c r="H1755" s="10" t="n">
        <v>2</v>
      </c>
      <c r="I1755" s="10" t="inlineStr">
        <is>
          <t>Informazioni a bordo su coincidenze ai nodi</t>
        </is>
      </c>
      <c r="J1755" s="20" t="n"/>
      <c r="K1755" s="20" t="n"/>
      <c r="L1755" s="20" t="n"/>
      <c r="M1755" s="20" t="n"/>
      <c r="N1755" s="21">
        <f>IF($A1755="","",IF(IFERROR(VALUE($M1755),0)=1,1,0))</f>
        <v/>
      </c>
      <c r="O1755" s="21">
        <f>IF($A1755="",0,IF(OR($S1755&lt;&gt;1,COUNTA($J1755:$M1755)=0),0,IF(AND($N1755=1,IFERROR(SUMIFS($N$5:$N$6173,$Q$5:$Q$6173,$Q1755,$D$5:$D$6173,"C.3.1"),0)&gt;=0.5),$H1755,0)))</f>
        <v/>
      </c>
      <c r="P1755" s="10" t="inlineStr">
        <is>
          <t>Dipende da C.3.1 &gt;= 0.5</t>
        </is>
      </c>
      <c r="Q1755" s="21">
        <f>IF($A1755="","",$A1755&amp;"|"&amp;$C1755)</f>
        <v/>
      </c>
      <c r="R1755" s="21">
        <f>IF($A1755="","",$A1755&amp;"|"&amp;$C1755&amp;"|"&amp;$D1755)</f>
        <v/>
      </c>
      <c r="S1755" s="21">
        <f>IF($A1755="","",IFERROR(INDEX(Offerte!$D$2:$D$200,MATCH($Q1755,Offerte!$L$2:$L$200,0)),0))</f>
        <v/>
      </c>
      <c r="T1755" s="21">
        <f>IF($A1755="","",IFERROR(INDEX(Offerte!$G$2:$G$200,MATCH($Q1755,Offerte!$L$2:$L$200,0)),"NO"))</f>
        <v/>
      </c>
    </row>
    <row r="1756">
      <c r="A1756" s="10">
        <f>IF(Offerte!$A58="","",Offerte!$A58)</f>
        <v/>
      </c>
      <c r="B1756" s="10">
        <f>IF(Offerte!$A58="","",Offerte!$B58)</f>
        <v/>
      </c>
      <c r="C1756" s="10">
        <f>IF(Offerte!$A58="","",Offerte!$C58)</f>
        <v/>
      </c>
      <c r="D1756" s="10" t="inlineStr">
        <is>
          <t>D.1.1</t>
        </is>
      </c>
      <c r="E1756" s="10" t="inlineStr">
        <is>
          <t>D</t>
        </is>
      </c>
      <c r="F1756" s="10" t="inlineStr">
        <is>
          <t>Q</t>
        </is>
      </c>
      <c r="G1756" s="10" t="inlineStr">
        <is>
          <t>higher</t>
        </is>
      </c>
      <c r="H1756" s="10" t="n">
        <v>3</v>
      </c>
      <c r="I1756" s="10" t="inlineStr">
        <is>
          <t>Installazione di pensiline</t>
        </is>
      </c>
      <c r="J1756" s="20" t="n"/>
      <c r="K1756" s="20" t="n"/>
      <c r="L1756" s="20" t="n"/>
      <c r="M1756" s="20" t="n"/>
      <c r="N1756" s="21">
        <f>IF($A1756="","",IFERROR(VALUE($J1756),0))</f>
        <v/>
      </c>
      <c r="O1756" s="21">
        <f>IF($A1756="",0,IF(OR($S1756&lt;&gt;1,COUNTA($J1756:$M1756)=0),0,IF(SUMPRODUCT(MAX(($C$5:$C$6173=$C1756)*($D$5:$D$6173=$D1756)*($S$5:$S$6173=1)*IFERROR($N$5:$N$6173*1,0)))&gt;0,ROUND($H1756*($N1756/SUMPRODUCT(MAX(($C$5:$C$6173=$C1756)*($D$5:$D$6173=$D1756)*($S$5:$S$6173=1)*IFERROR($N$5:$N$6173*1,0)))),4),0)))</f>
        <v/>
      </c>
      <c r="P1756" s="10" t="inlineStr">
        <is>
          <t>fermate</t>
        </is>
      </c>
      <c r="Q1756" s="21">
        <f>IF($A1756="","",$A1756&amp;"|"&amp;$C1756)</f>
        <v/>
      </c>
      <c r="R1756" s="21">
        <f>IF($A1756="","",$A1756&amp;"|"&amp;$C1756&amp;"|"&amp;$D1756)</f>
        <v/>
      </c>
      <c r="S1756" s="21">
        <f>IF($A1756="","",IFERROR(INDEX(Offerte!$D$2:$D$200,MATCH($Q1756,Offerte!$L$2:$L$200,0)),0))</f>
        <v/>
      </c>
      <c r="T1756" s="21">
        <f>IF($A1756="","",IFERROR(INDEX(Offerte!$G$2:$G$200,MATCH($Q1756,Offerte!$L$2:$L$200,0)),"NO"))</f>
        <v/>
      </c>
    </row>
    <row r="1757">
      <c r="A1757" s="10">
        <f>IF(Offerte!$A58="","",Offerte!$A58)</f>
        <v/>
      </c>
      <c r="B1757" s="10">
        <f>IF(Offerte!$A58="","",Offerte!$B58)</f>
        <v/>
      </c>
      <c r="C1757" s="10">
        <f>IF(Offerte!$A58="","",Offerte!$C58)</f>
        <v/>
      </c>
      <c r="D1757" s="10" t="inlineStr">
        <is>
          <t>D.1.2</t>
        </is>
      </c>
      <c r="E1757" s="10" t="inlineStr">
        <is>
          <t>D</t>
        </is>
      </c>
      <c r="F1757" s="10" t="inlineStr">
        <is>
          <t>Q</t>
        </is>
      </c>
      <c r="G1757" s="10" t="inlineStr">
        <is>
          <t>higher</t>
        </is>
      </c>
      <c r="H1757" s="10" t="n">
        <v>3</v>
      </c>
      <c r="I1757" s="10" t="inlineStr">
        <is>
          <t>Installazione di paline di fermata conformi alla DGR 581/2023</t>
        </is>
      </c>
      <c r="J1757" s="20" t="n"/>
      <c r="K1757" s="20" t="n"/>
      <c r="L1757" s="20" t="n"/>
      <c r="M1757" s="20" t="n"/>
      <c r="N1757" s="21">
        <f>IF($A1757="","",IFERROR(VALUE($J1757),0))</f>
        <v/>
      </c>
      <c r="O1757" s="21">
        <f>IF($A1757="",0,IF(OR($S1757&lt;&gt;1,COUNTA($J1757:$M1757)=0),0,IF(SUMPRODUCT(MAX(($C$5:$C$6173=$C1757)*($D$5:$D$6173=$D1757)*($S$5:$S$6173=1)*IFERROR($N$5:$N$6173*1,0)))&gt;0,ROUND($H1757*($N1757/SUMPRODUCT(MAX(($C$5:$C$6173=$C1757)*($D$5:$D$6173=$D1757)*($S$5:$S$6173=1)*IFERROR($N$5:$N$6173*1,0)))),4),0)))</f>
        <v/>
      </c>
      <c r="P1757" s="10" t="inlineStr">
        <is>
          <t>fermate</t>
        </is>
      </c>
      <c r="Q1757" s="21">
        <f>IF($A1757="","",$A1757&amp;"|"&amp;$C1757)</f>
        <v/>
      </c>
      <c r="R1757" s="21">
        <f>IF($A1757="","",$A1757&amp;"|"&amp;$C1757&amp;"|"&amp;$D1757)</f>
        <v/>
      </c>
      <c r="S1757" s="21">
        <f>IF($A1757="","",IFERROR(INDEX(Offerte!$D$2:$D$200,MATCH($Q1757,Offerte!$L$2:$L$200,0)),0))</f>
        <v/>
      </c>
      <c r="T1757" s="21">
        <f>IF($A1757="","",IFERROR(INDEX(Offerte!$G$2:$G$200,MATCH($Q1757,Offerte!$L$2:$L$200,0)),"NO"))</f>
        <v/>
      </c>
    </row>
    <row r="1758">
      <c r="A1758" s="10">
        <f>IF(Offerte!$A58="","",Offerte!$A58)</f>
        <v/>
      </c>
      <c r="B1758" s="10">
        <f>IF(Offerte!$A58="","",Offerte!$B58)</f>
        <v/>
      </c>
      <c r="C1758" s="10">
        <f>IF(Offerte!$A58="","",Offerte!$C58)</f>
        <v/>
      </c>
      <c r="D1758" s="10" t="inlineStr">
        <is>
          <t>D.1.3</t>
        </is>
      </c>
      <c r="E1758" s="10" t="inlineStr">
        <is>
          <t>D</t>
        </is>
      </c>
      <c r="F1758" s="10" t="inlineStr">
        <is>
          <t>Q</t>
        </is>
      </c>
      <c r="G1758" s="10" t="inlineStr">
        <is>
          <t>higher</t>
        </is>
      </c>
      <c r="H1758" s="10" t="n">
        <v>2</v>
      </c>
      <c r="I1758" s="10" t="inlineStr">
        <is>
          <t>Display informativi connessi alle fermate</t>
        </is>
      </c>
      <c r="J1758" s="20" t="n"/>
      <c r="K1758" s="20" t="n"/>
      <c r="L1758" s="20" t="n"/>
      <c r="M1758" s="20" t="n"/>
      <c r="N1758" s="21">
        <f>IF($A1758="","",IFERROR(VALUE($J1758),0))</f>
        <v/>
      </c>
      <c r="O1758" s="21">
        <f>IF($A1758="",0,IF(OR($S1758&lt;&gt;1,COUNTA($J1758:$M1758)=0),0,IF(SUMPRODUCT(MAX(($C$5:$C$6173=$C1758)*($D$5:$D$6173=$D1758)*($S$5:$S$6173=1)*IFERROR($N$5:$N$6173*1,0)))&gt;0,ROUND($H1758*($N1758/SUMPRODUCT(MAX(($C$5:$C$6173=$C1758)*($D$5:$D$6173=$D1758)*($S$5:$S$6173=1)*IFERROR($N$5:$N$6173*1,0)))),4),0)))</f>
        <v/>
      </c>
      <c r="P1758" s="10" t="inlineStr">
        <is>
          <t>fermate</t>
        </is>
      </c>
      <c r="Q1758" s="21">
        <f>IF($A1758="","",$A1758&amp;"|"&amp;$C1758)</f>
        <v/>
      </c>
      <c r="R1758" s="21">
        <f>IF($A1758="","",$A1758&amp;"|"&amp;$C1758&amp;"|"&amp;$D1758)</f>
        <v/>
      </c>
      <c r="S1758" s="21">
        <f>IF($A1758="","",IFERROR(INDEX(Offerte!$D$2:$D$200,MATCH($Q1758,Offerte!$L$2:$L$200,0)),0))</f>
        <v/>
      </c>
      <c r="T1758" s="21">
        <f>IF($A1758="","",IFERROR(INDEX(Offerte!$G$2:$G$200,MATCH($Q1758,Offerte!$L$2:$L$200,0)),"NO"))</f>
        <v/>
      </c>
    </row>
    <row r="1759">
      <c r="A1759" s="10">
        <f>IF(Offerte!$A58="","",Offerte!$A58)</f>
        <v/>
      </c>
      <c r="B1759" s="10">
        <f>IF(Offerte!$A58="","",Offerte!$B58)</f>
        <v/>
      </c>
      <c r="C1759" s="10">
        <f>IF(Offerte!$A58="","",Offerte!$C58)</f>
        <v/>
      </c>
      <c r="D1759" s="10" t="inlineStr">
        <is>
          <t>D.2.1</t>
        </is>
      </c>
      <c r="E1759" s="10" t="inlineStr">
        <is>
          <t>D</t>
        </is>
      </c>
      <c r="F1759" s="10" t="inlineStr">
        <is>
          <t>Q</t>
        </is>
      </c>
      <c r="G1759" s="10" t="inlineStr">
        <is>
          <t>higher</t>
        </is>
      </c>
      <c r="H1759" s="10" t="n">
        <v>2</v>
      </c>
      <c r="I1759" s="10" t="inlineStr">
        <is>
          <t>Segnali tattili Loges-Vet-Evolution</t>
        </is>
      </c>
      <c r="J1759" s="20" t="n"/>
      <c r="K1759" s="20" t="n"/>
      <c r="L1759" s="20" t="n"/>
      <c r="M1759" s="20" t="n"/>
      <c r="N1759" s="21">
        <f>IF($A1759="","",IFERROR(VALUE($J1759),0))</f>
        <v/>
      </c>
      <c r="O1759" s="21">
        <f>IF($A1759="",0,IF(OR($S1759&lt;&gt;1,COUNTA($J1759:$M1759)=0),0,IF(SUMPRODUCT(MAX(($C$5:$C$6173=$C1759)*($D$5:$D$6173=$D1759)*($S$5:$S$6173=1)*IFERROR($N$5:$N$6173*1,0)))&gt;0,ROUND($H1759*($N1759/SUMPRODUCT(MAX(($C$5:$C$6173=$C1759)*($D$5:$D$6173=$D1759)*($S$5:$S$6173=1)*IFERROR($N$5:$N$6173*1,0)))),4),0)))</f>
        <v/>
      </c>
      <c r="P1759" s="10" t="inlineStr">
        <is>
          <t>fermate</t>
        </is>
      </c>
      <c r="Q1759" s="21">
        <f>IF($A1759="","",$A1759&amp;"|"&amp;$C1759)</f>
        <v/>
      </c>
      <c r="R1759" s="21">
        <f>IF($A1759="","",$A1759&amp;"|"&amp;$C1759&amp;"|"&amp;$D1759)</f>
        <v/>
      </c>
      <c r="S1759" s="21">
        <f>IF($A1759="","",IFERROR(INDEX(Offerte!$D$2:$D$200,MATCH($Q1759,Offerte!$L$2:$L$200,0)),0))</f>
        <v/>
      </c>
      <c r="T1759" s="21">
        <f>IF($A1759="","",IFERROR(INDEX(Offerte!$G$2:$G$200,MATCH($Q1759,Offerte!$L$2:$L$200,0)),"NO"))</f>
        <v/>
      </c>
    </row>
    <row r="1760">
      <c r="A1760" s="10">
        <f>IF(Offerte!$A58="","",Offerte!$A58)</f>
        <v/>
      </c>
      <c r="B1760" s="10">
        <f>IF(Offerte!$A58="","",Offerte!$B58)</f>
        <v/>
      </c>
      <c r="C1760" s="10">
        <f>IF(Offerte!$A58="","",Offerte!$C58)</f>
        <v/>
      </c>
      <c r="D1760" s="10" t="inlineStr">
        <is>
          <t>E.1.1</t>
        </is>
      </c>
      <c r="E1760" s="10" t="inlineStr">
        <is>
          <t>E</t>
        </is>
      </c>
      <c r="F1760" s="10" t="inlineStr">
        <is>
          <t>T</t>
        </is>
      </c>
      <c r="G1760" s="10" t="inlineStr">
        <is>
          <t>tabular</t>
        </is>
      </c>
      <c r="H1760" s="10" t="n">
        <v>2</v>
      </c>
      <c r="I1760" s="10" t="inlineStr">
        <is>
          <t>Mobile app con travel planner PRM</t>
        </is>
      </c>
      <c r="J1760" s="20" t="n"/>
      <c r="K1760" s="20" t="n"/>
      <c r="L1760" s="20" t="n"/>
      <c r="M1760" s="20" t="n"/>
      <c r="N1760" s="21">
        <f>IF($A1760="","",IF(IFERROR(VALUE($M1760),0)=1,1,0))</f>
        <v/>
      </c>
      <c r="O1760" s="21">
        <f>IF($A1760="",0,IF(OR($S1760&lt;&gt;1,COUNTA($J1760:$M1760)=0),0,IF($N1760=1,$H1760,0)))</f>
        <v/>
      </c>
      <c r="P1760" s="10" t="inlineStr">
        <is>
          <t>sì/no</t>
        </is>
      </c>
      <c r="Q1760" s="21">
        <f>IF($A1760="","",$A1760&amp;"|"&amp;$C1760)</f>
        <v/>
      </c>
      <c r="R1760" s="21">
        <f>IF($A1760="","",$A1760&amp;"|"&amp;$C1760&amp;"|"&amp;$D1760)</f>
        <v/>
      </c>
      <c r="S1760" s="21">
        <f>IF($A1760="","",IFERROR(INDEX(Offerte!$D$2:$D$200,MATCH($Q1760,Offerte!$L$2:$L$200,0)),0))</f>
        <v/>
      </c>
      <c r="T1760" s="21">
        <f>IF($A1760="","",IFERROR(INDEX(Offerte!$G$2:$G$200,MATCH($Q1760,Offerte!$L$2:$L$200,0)),"NO"))</f>
        <v/>
      </c>
    </row>
    <row r="1761">
      <c r="A1761" s="10">
        <f>IF(Offerte!$A58="","",Offerte!$A58)</f>
        <v/>
      </c>
      <c r="B1761" s="10">
        <f>IF(Offerte!$A58="","",Offerte!$B58)</f>
        <v/>
      </c>
      <c r="C1761" s="10">
        <f>IF(Offerte!$A58="","",Offerte!$C58)</f>
        <v/>
      </c>
      <c r="D1761" s="10" t="inlineStr">
        <is>
          <t>E.2.1</t>
        </is>
      </c>
      <c r="E1761" s="10" t="inlineStr">
        <is>
          <t>E</t>
        </is>
      </c>
      <c r="F1761" s="10" t="inlineStr">
        <is>
          <t>D</t>
        </is>
      </c>
      <c r="G1761" s="10" t="inlineStr">
        <is>
          <t>discretionary</t>
        </is>
      </c>
      <c r="H1761" s="10" t="n">
        <v>2</v>
      </c>
      <c r="I1761" s="10" t="inlineStr">
        <is>
          <t>Altre azioni informative e rapporti con gli utenti</t>
        </is>
      </c>
      <c r="J1761" s="20" t="n"/>
      <c r="K1761" s="20" t="n"/>
      <c r="L1761" s="20" t="n"/>
      <c r="M1761" s="20" t="n"/>
      <c r="N1761" s="21">
        <f>IF($A1761="","",MAX(0,MIN(1,IFERROR(VALUE($M1761),0))))</f>
        <v/>
      </c>
      <c r="O1761" s="21">
        <f>IF($A1761="",0,IF(OR($S1761&lt;&gt;1,COUNTA($J1761:$M1761)=0),0,IF(SUMPRODUCT(MAX(($C$5:$C$6173=$C1761)*($D$5:$D$6173=$D1761)*($S$5:$S$6173=1)*IFERROR($N$5:$N$6173*1,0)))&gt;0,ROUND($H1761*($N1761/SUMPRODUCT(MAX(($C$5:$C$6173=$C1761)*($D$5:$D$6173=$D1761)*($S$5:$S$6173=1)*IFERROR($N$5:$N$6173*1,0)))),4),0)))</f>
        <v/>
      </c>
      <c r="P1761" s="10" t="inlineStr">
        <is>
          <t>coeff.</t>
        </is>
      </c>
      <c r="Q1761" s="21">
        <f>IF($A1761="","",$A1761&amp;"|"&amp;$C1761)</f>
        <v/>
      </c>
      <c r="R1761" s="21">
        <f>IF($A1761="","",$A1761&amp;"|"&amp;$C1761&amp;"|"&amp;$D1761)</f>
        <v/>
      </c>
      <c r="S1761" s="21">
        <f>IF($A1761="","",IFERROR(INDEX(Offerte!$D$2:$D$200,MATCH($Q1761,Offerte!$L$2:$L$200,0)),0))</f>
        <v/>
      </c>
      <c r="T1761" s="21">
        <f>IF($A1761="","",IFERROR(INDEX(Offerte!$G$2:$G$200,MATCH($Q1761,Offerte!$L$2:$L$200,0)),"NO"))</f>
        <v/>
      </c>
    </row>
    <row r="1762">
      <c r="A1762" s="10">
        <f>IF(Offerte!$A58="","",Offerte!$A58)</f>
        <v/>
      </c>
      <c r="B1762" s="10">
        <f>IF(Offerte!$A58="","",Offerte!$B58)</f>
        <v/>
      </c>
      <c r="C1762" s="10">
        <f>IF(Offerte!$A58="","",Offerte!$C58)</f>
        <v/>
      </c>
      <c r="D1762" s="10" t="inlineStr">
        <is>
          <t>F.1.1</t>
        </is>
      </c>
      <c r="E1762" s="10" t="inlineStr">
        <is>
          <t>F</t>
        </is>
      </c>
      <c r="F1762" s="10" t="inlineStr">
        <is>
          <t>Q</t>
        </is>
      </c>
      <c r="G1762" s="10" t="inlineStr">
        <is>
          <t>lower</t>
        </is>
      </c>
      <c r="H1762" s="10" t="n">
        <v>7</v>
      </c>
      <c r="I1762" s="10" t="inlineStr">
        <is>
          <t>Performance ambientali del parco mezzi adibito al servizio - I_CEA</t>
        </is>
      </c>
      <c r="J1762" s="20" t="n"/>
      <c r="K1762" s="20" t="n"/>
      <c r="L1762" s="20" t="n"/>
      <c r="M1762" s="20" t="n"/>
      <c r="N1762" s="21">
        <f>IF($A1762="","",IFERROR(VALUE($J1762),0))</f>
        <v/>
      </c>
      <c r="O1762" s="21">
        <f>IF($A1762="",0,IF(OR($S1762&lt;&gt;1,COUNTA($J1762:$M1762)=0),0,IF(AND(IFERROR(AGGREGATE(15,6,$N$5:$N$6173/(($C$5:$C$6173=$C1762)*($D$5:$D$6173=$D1762)*($S$5:$S$6173=1)*($N$5:$N$6173&gt;0)),1),0)&gt;0,$N1762&gt;0),ROUND($H1762*(IFERROR(AGGREGATE(15,6,$N$5:$N$6173/(($C$5:$C$6173=$C1762)*($D$5:$D$6173=$D1762)*($S$5:$S$6173=1)*($N$5:$N$6173&gt;0)),1),0)/$N1762),4),0)))</f>
        <v/>
      </c>
      <c r="P1762" s="10" t="inlineStr">
        <is>
          <t>indice</t>
        </is>
      </c>
      <c r="Q1762" s="21">
        <f>IF($A1762="","",$A1762&amp;"|"&amp;$C1762)</f>
        <v/>
      </c>
      <c r="R1762" s="21">
        <f>IF($A1762="","",$A1762&amp;"|"&amp;$C1762&amp;"|"&amp;$D1762)</f>
        <v/>
      </c>
      <c r="S1762" s="21">
        <f>IF($A1762="","",IFERROR(INDEX(Offerte!$D$2:$D$200,MATCH($Q1762,Offerte!$L$2:$L$200,0)),0))</f>
        <v/>
      </c>
      <c r="T1762" s="21">
        <f>IF($A1762="","",IFERROR(INDEX(Offerte!$G$2:$G$200,MATCH($Q1762,Offerte!$L$2:$L$200,0)),"NO"))</f>
        <v/>
      </c>
    </row>
    <row r="1763">
      <c r="A1763" s="10">
        <f>IF(Offerte!$A58="","",Offerte!$A58)</f>
        <v/>
      </c>
      <c r="B1763" s="10">
        <f>IF(Offerte!$A58="","",Offerte!$B58)</f>
        <v/>
      </c>
      <c r="C1763" s="10">
        <f>IF(Offerte!$A58="","",Offerte!$C58)</f>
        <v/>
      </c>
      <c r="D1763" s="10" t="inlineStr">
        <is>
          <t>F.2.1</t>
        </is>
      </c>
      <c r="E1763" s="10" t="inlineStr">
        <is>
          <t>F</t>
        </is>
      </c>
      <c r="F1763" s="10" t="inlineStr">
        <is>
          <t>Q</t>
        </is>
      </c>
      <c r="G1763" s="10" t="inlineStr">
        <is>
          <t>higher</t>
        </is>
      </c>
      <c r="H1763" s="10" t="n">
        <v>2</v>
      </c>
      <c r="I1763" s="10" t="inlineStr">
        <is>
          <t>Tasso di copertura del servizio con dispositivi ECO-DRIVER</t>
        </is>
      </c>
      <c r="J1763" s="20" t="n"/>
      <c r="K1763" s="20" t="n"/>
      <c r="L1763" s="20" t="n"/>
      <c r="M1763" s="20" t="n"/>
      <c r="N1763" s="21">
        <f>IF($A1763="","",IFERROR(VALUE($K1763)/VALUE($L1763),IFERROR(VALUE($J1763),0)))</f>
        <v/>
      </c>
      <c r="O1763" s="21">
        <f>IF($A1763="",0,IF(OR($S1763&lt;&gt;1,COUNTA($J1763:$M1763)=0),0,IF(SUMPRODUCT(MAX(($C$5:$C$6173=$C1763)*($D$5:$D$6173=$D1763)*($S$5:$S$6173=1)*IFERROR($N$5:$N$6173*1,0)))&gt;0,ROUND($H1763*($N1763/SUMPRODUCT(MAX(($C$5:$C$6173=$C1763)*($D$5:$D$6173=$D1763)*($S$5:$S$6173=1)*IFERROR($N$5:$N$6173*1,0)))),4),0)))</f>
        <v/>
      </c>
      <c r="P1763" s="10" t="inlineStr">
        <is>
          <t>Autobus attrezzati con dispositivi ECO-DRIVER / Autobus totali in offerta, incluse scorte</t>
        </is>
      </c>
      <c r="Q1763" s="21">
        <f>IF($A1763="","",$A1763&amp;"|"&amp;$C1763)</f>
        <v/>
      </c>
      <c r="R1763" s="21">
        <f>IF($A1763="","",$A1763&amp;"|"&amp;$C1763&amp;"|"&amp;$D1763)</f>
        <v/>
      </c>
      <c r="S1763" s="21">
        <f>IF($A1763="","",IFERROR(INDEX(Offerte!$D$2:$D$200,MATCH($Q1763,Offerte!$L$2:$L$200,0)),0))</f>
        <v/>
      </c>
      <c r="T1763" s="21">
        <f>IF($A1763="","",IFERROR(INDEX(Offerte!$G$2:$G$200,MATCH($Q1763,Offerte!$L$2:$L$200,0)),"NO"))</f>
        <v/>
      </c>
    </row>
    <row r="1764">
      <c r="A1764" s="10">
        <f>IF(Offerte!$A58="","",Offerte!$A58)</f>
        <v/>
      </c>
      <c r="B1764" s="10">
        <f>IF(Offerte!$A58="","",Offerte!$B58)</f>
        <v/>
      </c>
      <c r="C1764" s="10">
        <f>IF(Offerte!$A58="","",Offerte!$C58)</f>
        <v/>
      </c>
      <c r="D1764" s="10" t="inlineStr">
        <is>
          <t>F.3.1</t>
        </is>
      </c>
      <c r="E1764" s="10" t="inlineStr">
        <is>
          <t>F</t>
        </is>
      </c>
      <c r="F1764" s="10" t="inlineStr">
        <is>
          <t>Q</t>
        </is>
      </c>
      <c r="G1764" s="10" t="inlineStr">
        <is>
          <t>higher</t>
        </is>
      </c>
      <c r="H1764" s="10" t="n">
        <v>2</v>
      </c>
      <c r="I1764" s="10" t="inlineStr">
        <is>
          <t>Autoproduzione consumi elettrici per trazione</t>
        </is>
      </c>
      <c r="J1764" s="20" t="n"/>
      <c r="K1764" s="20" t="n"/>
      <c r="L1764" s="20" t="n"/>
      <c r="M1764" s="20" t="n"/>
      <c r="N1764" s="21">
        <f>IF($A1764="","",IFERROR(VALUE($J1764),0))</f>
        <v/>
      </c>
      <c r="O1764" s="21">
        <f>IF($A1764="",0,IF(OR($S1764&lt;&gt;1,COUNTA($J1764:$M1764)=0),0,IF(SUMPRODUCT(MAX(($C$5:$C$6173=$C1764)*($D$5:$D$6173=$D1764)*($S$5:$S$6173=1)*IFERROR($N$5:$N$6173*1,0)))&gt;0,ROUND($H1764*($N1764/SUMPRODUCT(MAX(($C$5:$C$6173=$C1764)*($D$5:$D$6173=$D1764)*($S$5:$S$6173=1)*IFERROR($N$5:$N$6173*1,0)))),4),0)))</f>
        <v/>
      </c>
      <c r="P1764" s="10" t="inlineStr">
        <is>
          <t>kWh/anno</t>
        </is>
      </c>
      <c r="Q1764" s="21">
        <f>IF($A1764="","",$A1764&amp;"|"&amp;$C1764)</f>
        <v/>
      </c>
      <c r="R1764" s="21">
        <f>IF($A1764="","",$A1764&amp;"|"&amp;$C1764&amp;"|"&amp;$D1764)</f>
        <v/>
      </c>
      <c r="S1764" s="21">
        <f>IF($A1764="","",IFERROR(INDEX(Offerte!$D$2:$D$200,MATCH($Q1764,Offerte!$L$2:$L$200,0)),0))</f>
        <v/>
      </c>
      <c r="T1764" s="21">
        <f>IF($A1764="","",IFERROR(INDEX(Offerte!$G$2:$G$200,MATCH($Q1764,Offerte!$L$2:$L$200,0)),"NO"))</f>
        <v/>
      </c>
    </row>
    <row r="1765">
      <c r="A1765" s="10">
        <f>IF(Offerte!$A58="","",Offerte!$A58)</f>
        <v/>
      </c>
      <c r="B1765" s="10">
        <f>IF(Offerte!$A58="","",Offerte!$B58)</f>
        <v/>
      </c>
      <c r="C1765" s="10">
        <f>IF(Offerte!$A58="","",Offerte!$C58)</f>
        <v/>
      </c>
      <c r="D1765" s="10" t="inlineStr">
        <is>
          <t>F.4.1</t>
        </is>
      </c>
      <c r="E1765" s="10" t="inlineStr">
        <is>
          <t>F</t>
        </is>
      </c>
      <c r="F1765" s="10" t="inlineStr">
        <is>
          <t>Q</t>
        </is>
      </c>
      <c r="G1765" s="10" t="inlineStr">
        <is>
          <t>soil</t>
        </is>
      </c>
      <c r="H1765" s="10" t="n">
        <v>2</v>
      </c>
      <c r="I1765" s="10" t="inlineStr">
        <is>
          <t>Indice di consumo di suolo</t>
        </is>
      </c>
      <c r="J1765" s="20" t="n"/>
      <c r="K1765" s="20" t="n"/>
      <c r="L1765" s="20" t="n"/>
      <c r="M1765" s="20" t="n"/>
      <c r="N1765" s="21">
        <f>IF($A1765="","",IFERROR(VALUE($J1765),0))</f>
        <v/>
      </c>
      <c r="O1765" s="21">
        <f>IF($A1765="",0,IF(OR($S1765&lt;&gt;1,COUNTA($J1765:$M1765)=0),0,IF($N1765&lt;=0,$H1765,IF(SUMPRODUCT(MAX(($C$5:$C$6173=$C1765)*($D$5:$D$6173=$D1765)*($S$5:$S$6173=1)*IFERROR($N$5:$N$6173*1,0)))&gt;0,ROUND($H1765*((SUMPRODUCT(MAX(($C$5:$C$6173=$C1765)*($D$5:$D$6173=$D1765)*($S$5:$S$6173=1)*IFERROR($N$5:$N$6173*1,0)))-$N1765)/SUMPRODUCT(MAX(($C$5:$C$6173=$C1765)*($D$5:$D$6173=$D1765)*($S$5:$S$6173=1)*IFERROR($N$5:$N$6173*1,0)))),4),0))))</f>
        <v/>
      </c>
      <c r="P1765" s="10" t="inlineStr">
        <is>
          <t>m2</t>
        </is>
      </c>
      <c r="Q1765" s="21">
        <f>IF($A1765="","",$A1765&amp;"|"&amp;$C1765)</f>
        <v/>
      </c>
      <c r="R1765" s="21">
        <f>IF($A1765="","",$A1765&amp;"|"&amp;$C1765&amp;"|"&amp;$D1765)</f>
        <v/>
      </c>
      <c r="S1765" s="21">
        <f>IF($A1765="","",IFERROR(INDEX(Offerte!$D$2:$D$200,MATCH($Q1765,Offerte!$L$2:$L$200,0)),0))</f>
        <v/>
      </c>
      <c r="T1765" s="21">
        <f>IF($A1765="","",IFERROR(INDEX(Offerte!$G$2:$G$200,MATCH($Q1765,Offerte!$L$2:$L$200,0)),"NO"))</f>
        <v/>
      </c>
    </row>
    <row r="1766">
      <c r="A1766" s="10">
        <f>IF(Offerte!$A58="","",Offerte!$A58)</f>
        <v/>
      </c>
      <c r="B1766" s="10">
        <f>IF(Offerte!$A58="","",Offerte!$B58)</f>
        <v/>
      </c>
      <c r="C1766" s="10">
        <f>IF(Offerte!$A58="","",Offerte!$C58)</f>
        <v/>
      </c>
      <c r="D1766" s="10" t="inlineStr">
        <is>
          <t>F.5.1</t>
        </is>
      </c>
      <c r="E1766" s="10" t="inlineStr">
        <is>
          <t>F</t>
        </is>
      </c>
      <c r="F1766" s="10" t="inlineStr">
        <is>
          <t>T</t>
        </is>
      </c>
      <c r="G1766" s="10" t="inlineStr">
        <is>
          <t>tabular</t>
        </is>
      </c>
      <c r="H1766" s="10" t="n">
        <v>1</v>
      </c>
      <c r="I1766" s="10" t="inlineStr">
        <is>
          <t>Rendicontazione di sostenibilità ambientale</t>
        </is>
      </c>
      <c r="J1766" s="20" t="n"/>
      <c r="K1766" s="20" t="n"/>
      <c r="L1766" s="20" t="n"/>
      <c r="M1766" s="20" t="n"/>
      <c r="N1766" s="21">
        <f>IF($A1766="","",IF(IFERROR(VALUE($M1766),0)=1,1,0))</f>
        <v/>
      </c>
      <c r="O1766" s="21">
        <f>IF($A1766="",0,IF(OR($S1766&lt;&gt;1,COUNTA($J1766:$M1766)=0),0,IF($N1766=1,$H1766,0)))</f>
        <v/>
      </c>
      <c r="P1766" s="10" t="inlineStr">
        <is>
          <t>sì/no</t>
        </is>
      </c>
      <c r="Q1766" s="21">
        <f>IF($A1766="","",$A1766&amp;"|"&amp;$C1766)</f>
        <v/>
      </c>
      <c r="R1766" s="21">
        <f>IF($A1766="","",$A1766&amp;"|"&amp;$C1766&amp;"|"&amp;$D1766)</f>
        <v/>
      </c>
      <c r="S1766" s="21">
        <f>IF($A1766="","",IFERROR(INDEX(Offerte!$D$2:$D$200,MATCH($Q1766,Offerte!$L$2:$L$200,0)),0))</f>
        <v/>
      </c>
      <c r="T1766" s="21">
        <f>IF($A1766="","",IFERROR(INDEX(Offerte!$G$2:$G$200,MATCH($Q1766,Offerte!$L$2:$L$200,0)),"NO"))</f>
        <v/>
      </c>
    </row>
    <row r="1767">
      <c r="A1767" s="10">
        <f>IF(Offerte!$A58="","",Offerte!$A58)</f>
        <v/>
      </c>
      <c r="B1767" s="10">
        <f>IF(Offerte!$A58="","",Offerte!$B58)</f>
        <v/>
      </c>
      <c r="C1767" s="10">
        <f>IF(Offerte!$A58="","",Offerte!$C58)</f>
        <v/>
      </c>
      <c r="D1767" s="10" t="inlineStr">
        <is>
          <t>G.1.1</t>
        </is>
      </c>
      <c r="E1767" s="10" t="inlineStr">
        <is>
          <t>G</t>
        </is>
      </c>
      <c r="F1767" s="10" t="inlineStr">
        <is>
          <t>D</t>
        </is>
      </c>
      <c r="G1767" s="10" t="inlineStr">
        <is>
          <t>discretionary</t>
        </is>
      </c>
      <c r="H1767" s="10" t="n">
        <v>2</v>
      </c>
      <c r="I1767" s="10" t="inlineStr">
        <is>
          <t>Qualità del progetto di centrale di controllo aziendale</t>
        </is>
      </c>
      <c r="J1767" s="20" t="n"/>
      <c r="K1767" s="20" t="n"/>
      <c r="L1767" s="20" t="n"/>
      <c r="M1767" s="20" t="n"/>
      <c r="N1767" s="21">
        <f>IF($A1767="","",MAX(0,MIN(1,IFERROR(VALUE($M1767),0))))</f>
        <v/>
      </c>
      <c r="O1767" s="21">
        <f>IF($A1767="",0,IF(OR($S1767&lt;&gt;1,COUNTA($J1767:$M1767)=0),0,IF(SUMPRODUCT(MAX(($C$5:$C$6173=$C1767)*($D$5:$D$6173=$D1767)*($S$5:$S$6173=1)*IFERROR($N$5:$N$6173*1,0)))&gt;0,ROUND($H1767*($N1767/SUMPRODUCT(MAX(($C$5:$C$6173=$C1767)*($D$5:$D$6173=$D1767)*($S$5:$S$6173=1)*IFERROR($N$5:$N$6173*1,0)))),4),0)))</f>
        <v/>
      </c>
      <c r="P1767" s="10" t="inlineStr">
        <is>
          <t>coeff.</t>
        </is>
      </c>
      <c r="Q1767" s="21">
        <f>IF($A1767="","",$A1767&amp;"|"&amp;$C1767)</f>
        <v/>
      </c>
      <c r="R1767" s="21">
        <f>IF($A1767="","",$A1767&amp;"|"&amp;$C1767&amp;"|"&amp;$D1767)</f>
        <v/>
      </c>
      <c r="S1767" s="21">
        <f>IF($A1767="","",IFERROR(INDEX(Offerte!$D$2:$D$200,MATCH($Q1767,Offerte!$L$2:$L$200,0)),0))</f>
        <v/>
      </c>
      <c r="T1767" s="21">
        <f>IF($A1767="","",IFERROR(INDEX(Offerte!$G$2:$G$200,MATCH($Q1767,Offerte!$L$2:$L$200,0)),"NO"))</f>
        <v/>
      </c>
    </row>
    <row r="1768">
      <c r="A1768" s="10">
        <f>IF(Offerte!$A58="","",Offerte!$A58)</f>
        <v/>
      </c>
      <c r="B1768" s="10">
        <f>IF(Offerte!$A58="","",Offerte!$B58)</f>
        <v/>
      </c>
      <c r="C1768" s="10">
        <f>IF(Offerte!$A58="","",Offerte!$C58)</f>
        <v/>
      </c>
      <c r="D1768" s="10" t="inlineStr">
        <is>
          <t>G.2.1</t>
        </is>
      </c>
      <c r="E1768" s="10" t="inlineStr">
        <is>
          <t>G</t>
        </is>
      </c>
      <c r="F1768" s="10" t="inlineStr">
        <is>
          <t>T</t>
        </is>
      </c>
      <c r="G1768" s="10" t="inlineStr">
        <is>
          <t>tabular</t>
        </is>
      </c>
      <c r="H1768" s="10" t="n">
        <v>1</v>
      </c>
      <c r="I1768" s="10" t="inlineStr">
        <is>
          <t>Certificazione ISO 45001</t>
        </is>
      </c>
      <c r="J1768" s="20" t="n"/>
      <c r="K1768" s="20" t="n"/>
      <c r="L1768" s="20" t="n"/>
      <c r="M1768" s="20" t="n"/>
      <c r="N1768" s="21">
        <f>IF($A1768="","",IF(IFERROR(VALUE($M1768),0)=1,1,0))</f>
        <v/>
      </c>
      <c r="O1768" s="21">
        <f>IF($A1768="",0,IF(OR($S1768&lt;&gt;1,COUNTA($J1768:$M1768)=0),0,IF($N1768=1,$H1768,0)))</f>
        <v/>
      </c>
      <c r="P1768" s="10" t="inlineStr">
        <is>
          <t>sì/no</t>
        </is>
      </c>
      <c r="Q1768" s="21">
        <f>IF($A1768="","",$A1768&amp;"|"&amp;$C1768)</f>
        <v/>
      </c>
      <c r="R1768" s="21">
        <f>IF($A1768="","",$A1768&amp;"|"&amp;$C1768&amp;"|"&amp;$D1768)</f>
        <v/>
      </c>
      <c r="S1768" s="21">
        <f>IF($A1768="","",IFERROR(INDEX(Offerte!$D$2:$D$200,MATCH($Q1768,Offerte!$L$2:$L$200,0)),0))</f>
        <v/>
      </c>
      <c r="T1768" s="21">
        <f>IF($A1768="","",IFERROR(INDEX(Offerte!$G$2:$G$200,MATCH($Q1768,Offerte!$L$2:$L$200,0)),"NO"))</f>
        <v/>
      </c>
    </row>
    <row r="1769">
      <c r="A1769" s="10">
        <f>IF(Offerte!$A58="","",Offerte!$A58)</f>
        <v/>
      </c>
      <c r="B1769" s="10">
        <f>IF(Offerte!$A58="","",Offerte!$B58)</f>
        <v/>
      </c>
      <c r="C1769" s="10">
        <f>IF(Offerte!$A58="","",Offerte!$C58)</f>
        <v/>
      </c>
      <c r="D1769" s="10" t="inlineStr">
        <is>
          <t>G.3.1</t>
        </is>
      </c>
      <c r="E1769" s="10" t="inlineStr">
        <is>
          <t>G</t>
        </is>
      </c>
      <c r="F1769" s="10" t="inlineStr">
        <is>
          <t>T</t>
        </is>
      </c>
      <c r="G1769" s="10" t="inlineStr">
        <is>
          <t>tabular</t>
        </is>
      </c>
      <c r="H1769" s="10" t="n">
        <v>1</v>
      </c>
      <c r="I1769" s="10" t="inlineStr">
        <is>
          <t>Certificazioni di responsabilità sociale</t>
        </is>
      </c>
      <c r="J1769" s="20" t="n"/>
      <c r="K1769" s="20" t="n"/>
      <c r="L1769" s="20" t="n"/>
      <c r="M1769" s="20" t="n"/>
      <c r="N1769" s="21">
        <f>IF($A1769="","",IF(IFERROR(VALUE($M1769),0)=1,1,0))</f>
        <v/>
      </c>
      <c r="O1769" s="21">
        <f>IF($A1769="",0,IF(OR($S1769&lt;&gt;1,COUNTA($J1769:$M1769)=0),0,IF($N1769=1,$H1769,0)))</f>
        <v/>
      </c>
      <c r="P1769" s="10" t="inlineStr">
        <is>
          <t>sì/no</t>
        </is>
      </c>
      <c r="Q1769" s="21">
        <f>IF($A1769="","",$A1769&amp;"|"&amp;$C1769)</f>
        <v/>
      </c>
      <c r="R1769" s="21">
        <f>IF($A1769="","",$A1769&amp;"|"&amp;$C1769&amp;"|"&amp;$D1769)</f>
        <v/>
      </c>
      <c r="S1769" s="21">
        <f>IF($A1769="","",IFERROR(INDEX(Offerte!$D$2:$D$200,MATCH($Q1769,Offerte!$L$2:$L$200,0)),0))</f>
        <v/>
      </c>
      <c r="T1769" s="21">
        <f>IF($A1769="","",IFERROR(INDEX(Offerte!$G$2:$G$200,MATCH($Q1769,Offerte!$L$2:$L$200,0)),"NO"))</f>
        <v/>
      </c>
    </row>
    <row r="1770">
      <c r="A1770" s="10">
        <f>IF(Offerte!$A58="","",Offerte!$A58)</f>
        <v/>
      </c>
      <c r="B1770" s="10">
        <f>IF(Offerte!$A58="","",Offerte!$B58)</f>
        <v/>
      </c>
      <c r="C1770" s="10">
        <f>IF(Offerte!$A58="","",Offerte!$C58)</f>
        <v/>
      </c>
      <c r="D1770" s="10" t="inlineStr">
        <is>
          <t>G.4.1</t>
        </is>
      </c>
      <c r="E1770" s="10" t="inlineStr">
        <is>
          <t>G</t>
        </is>
      </c>
      <c r="F1770" s="10" t="inlineStr">
        <is>
          <t>D</t>
        </is>
      </c>
      <c r="G1770" s="10" t="inlineStr">
        <is>
          <t>discretionary</t>
        </is>
      </c>
      <c r="H1770" s="10" t="n">
        <v>2</v>
      </c>
      <c r="I1770" s="10" t="inlineStr">
        <is>
          <t>Qualità del piano di formazione del personale</t>
        </is>
      </c>
      <c r="J1770" s="20" t="n"/>
      <c r="K1770" s="20" t="n"/>
      <c r="L1770" s="20" t="n"/>
      <c r="M1770" s="20" t="n"/>
      <c r="N1770" s="21">
        <f>IF($A1770="","",MAX(0,MIN(1,IFERROR(VALUE($M1770),0))))</f>
        <v/>
      </c>
      <c r="O1770" s="21">
        <f>IF($A1770="",0,IF(OR($S1770&lt;&gt;1,COUNTA($J1770:$M1770)=0),0,IF(SUMPRODUCT(MAX(($C$5:$C$6173=$C1770)*($D$5:$D$6173=$D1770)*($S$5:$S$6173=1)*IFERROR($N$5:$N$6173*1,0)))&gt;0,ROUND($H1770*($N1770/SUMPRODUCT(MAX(($C$5:$C$6173=$C1770)*($D$5:$D$6173=$D1770)*($S$5:$S$6173=1)*IFERROR($N$5:$N$6173*1,0)))),4),0)))</f>
        <v/>
      </c>
      <c r="P1770" s="10" t="inlineStr">
        <is>
          <t>coeff.</t>
        </is>
      </c>
      <c r="Q1770" s="21">
        <f>IF($A1770="","",$A1770&amp;"|"&amp;$C1770)</f>
        <v/>
      </c>
      <c r="R1770" s="21">
        <f>IF($A1770="","",$A1770&amp;"|"&amp;$C1770&amp;"|"&amp;$D1770)</f>
        <v/>
      </c>
      <c r="S1770" s="21">
        <f>IF($A1770="","",IFERROR(INDEX(Offerte!$D$2:$D$200,MATCH($Q1770,Offerte!$L$2:$L$200,0)),0))</f>
        <v/>
      </c>
      <c r="T1770" s="21">
        <f>IF($A1770="","",IFERROR(INDEX(Offerte!$G$2:$G$200,MATCH($Q1770,Offerte!$L$2:$L$200,0)),"NO"))</f>
        <v/>
      </c>
    </row>
    <row r="1771">
      <c r="A1771" s="10">
        <f>IF(Offerte!$A58="","",Offerte!$A58)</f>
        <v/>
      </c>
      <c r="B1771" s="10">
        <f>IF(Offerte!$A58="","",Offerte!$B58)</f>
        <v/>
      </c>
      <c r="C1771" s="10">
        <f>IF(Offerte!$A58="","",Offerte!$C58)</f>
        <v/>
      </c>
      <c r="D1771" s="10" t="inlineStr">
        <is>
          <t>G.5.1</t>
        </is>
      </c>
      <c r="E1771" s="10" t="inlineStr">
        <is>
          <t>G</t>
        </is>
      </c>
      <c r="F1771" s="10" t="inlineStr">
        <is>
          <t>T</t>
        </is>
      </c>
      <c r="G1771" s="10" t="inlineStr">
        <is>
          <t>tabular</t>
        </is>
      </c>
      <c r="H1771" s="10" t="n">
        <v>1</v>
      </c>
      <c r="I1771" s="10" t="inlineStr">
        <is>
          <t>Impegno al mantenimento delle garanzie del contratto di secondo livello del gestore uscente</t>
        </is>
      </c>
      <c r="J1771" s="20" t="n"/>
      <c r="K1771" s="20" t="n"/>
      <c r="L1771" s="20" t="n"/>
      <c r="M1771" s="20" t="n"/>
      <c r="N1771" s="21">
        <f>IF($A1771="","",IF(IFERROR(VALUE($M1771),0)=1,1,0))</f>
        <v/>
      </c>
      <c r="O1771" s="21">
        <f>IF($A1771="",0,IF(OR($S1771&lt;&gt;1,COUNTA($J1771:$M1771)=0),0,IF($N1771=1,$H1771,0)))</f>
        <v/>
      </c>
      <c r="P1771" s="10" t="inlineStr">
        <is>
          <t>sì/no</t>
        </is>
      </c>
      <c r="Q1771" s="21">
        <f>IF($A1771="","",$A1771&amp;"|"&amp;$C1771)</f>
        <v/>
      </c>
      <c r="R1771" s="21">
        <f>IF($A1771="","",$A1771&amp;"|"&amp;$C1771&amp;"|"&amp;$D1771)</f>
        <v/>
      </c>
      <c r="S1771" s="21">
        <f>IF($A1771="","",IFERROR(INDEX(Offerte!$D$2:$D$200,MATCH($Q1771,Offerte!$L$2:$L$200,0)),0))</f>
        <v/>
      </c>
      <c r="T1771" s="21">
        <f>IF($A1771="","",IFERROR(INDEX(Offerte!$G$2:$G$200,MATCH($Q1771,Offerte!$L$2:$L$200,0)),"NO"))</f>
        <v/>
      </c>
    </row>
    <row r="1772">
      <c r="A1772" s="10">
        <f>IF(Offerte!$A59="","",Offerte!$A59)</f>
        <v/>
      </c>
      <c r="B1772" s="10">
        <f>IF(Offerte!$A59="","",Offerte!$B59)</f>
        <v/>
      </c>
      <c r="C1772" s="10">
        <f>IF(Offerte!$A59="","",Offerte!$C59)</f>
        <v/>
      </c>
      <c r="D1772" s="10" t="inlineStr">
        <is>
          <t>A.1.1</t>
        </is>
      </c>
      <c r="E1772" s="10" t="inlineStr">
        <is>
          <t>A</t>
        </is>
      </c>
      <c r="F1772" s="10" t="inlineStr">
        <is>
          <t>Q</t>
        </is>
      </c>
      <c r="G1772" s="10" t="inlineStr">
        <is>
          <t>higher</t>
        </is>
      </c>
      <c r="H1772" s="10" t="n">
        <v>3</v>
      </c>
      <c r="I1772" s="10" t="inlineStr">
        <is>
          <t>Tasso aggiuntivo di corse controllate</t>
        </is>
      </c>
      <c r="J1772" s="20" t="n"/>
      <c r="K1772" s="20" t="n"/>
      <c r="L1772" s="20" t="n"/>
      <c r="M1772" s="20" t="n"/>
      <c r="N1772" s="21">
        <f>IF($A1772="","",IFERROR(VALUE($K1772)/VALUE($L1772)*100,IFERROR(VALUE($J1772),0)))</f>
        <v/>
      </c>
      <c r="O1772" s="21">
        <f>IF($A1772="",0,IF(OR($S1772&lt;&gt;1,COUNTA($J1772:$M1772)=0),0,IF(SUMPRODUCT(MAX(($C$5:$C$6173=$C1772)*($D$5:$D$6173=$D1772)*($S$5:$S$6173=1)*IFERROR($N$5:$N$6173*1,0)))&gt;0,ROUND($H1772*($N1772/SUMPRODUCT(MAX(($C$5:$C$6173=$C1772)*($D$5:$D$6173=$D1772)*($S$5:$S$6173=1)*IFERROR($N$5:$N$6173*1,0)))),4),0)))</f>
        <v/>
      </c>
      <c r="P1772" s="10" t="inlineStr">
        <is>
          <t>Corse controllate annue / Corse programmate annue</t>
        </is>
      </c>
      <c r="Q1772" s="21">
        <f>IF($A1772="","",$A1772&amp;"|"&amp;$C1772)</f>
        <v/>
      </c>
      <c r="R1772" s="21">
        <f>IF($A1772="","",$A1772&amp;"|"&amp;$C1772&amp;"|"&amp;$D1772)</f>
        <v/>
      </c>
      <c r="S1772" s="21">
        <f>IF($A1772="","",IFERROR(INDEX(Offerte!$D$2:$D$200,MATCH($Q1772,Offerte!$L$2:$L$200,0)),0))</f>
        <v/>
      </c>
      <c r="T1772" s="21">
        <f>IF($A1772="","",IFERROR(INDEX(Offerte!$G$2:$G$200,MATCH($Q1772,Offerte!$L$2:$L$200,0)),"NO"))</f>
        <v/>
      </c>
    </row>
    <row r="1773">
      <c r="A1773" s="10">
        <f>IF(Offerte!$A59="","",Offerte!$A59)</f>
        <v/>
      </c>
      <c r="B1773" s="10">
        <f>IF(Offerte!$A59="","",Offerte!$B59)</f>
        <v/>
      </c>
      <c r="C1773" s="10">
        <f>IF(Offerte!$A59="","",Offerte!$C59)</f>
        <v/>
      </c>
      <c r="D1773" s="10" t="inlineStr">
        <is>
          <t>A.1.2</t>
        </is>
      </c>
      <c r="E1773" s="10" t="inlineStr">
        <is>
          <t>A</t>
        </is>
      </c>
      <c r="F1773" s="10" t="inlineStr">
        <is>
          <t>Q</t>
        </is>
      </c>
      <c r="G1773" s="10" t="inlineStr">
        <is>
          <t>higher</t>
        </is>
      </c>
      <c r="H1773" s="10" t="n">
        <v>4</v>
      </c>
      <c r="I1773" s="10" t="inlineStr">
        <is>
          <t>Numero aggiuntivo di passeggeri controllati</t>
        </is>
      </c>
      <c r="J1773" s="20" t="n"/>
      <c r="K1773" s="20" t="n"/>
      <c r="L1773" s="20" t="n"/>
      <c r="M1773" s="20" t="n"/>
      <c r="N1773" s="21">
        <f>IF($A1773="","",IFERROR(VALUE($J1773),0))</f>
        <v/>
      </c>
      <c r="O1773" s="21">
        <f>IF($A1773="",0,IF(OR($S1773&lt;&gt;1,COUNTA($J1773:$M1773)=0),0,IF(SUMPRODUCT(MAX(($C$5:$C$6173=$C1773)*($D$5:$D$6173=$D1773)*($S$5:$S$6173=1)*IFERROR($N$5:$N$6173*1,0)))&gt;0,ROUND($H1773*($N1773/SUMPRODUCT(MAX(($C$5:$C$6173=$C1773)*($D$5:$D$6173=$D1773)*($S$5:$S$6173=1)*IFERROR($N$5:$N$6173*1,0)))),4),0)))</f>
        <v/>
      </c>
      <c r="P1773" s="10" t="inlineStr">
        <is>
          <t>passeggeri/anno</t>
        </is>
      </c>
      <c r="Q1773" s="21">
        <f>IF($A1773="","",$A1773&amp;"|"&amp;$C1773)</f>
        <v/>
      </c>
      <c r="R1773" s="21">
        <f>IF($A1773="","",$A1773&amp;"|"&amp;$C1773&amp;"|"&amp;$D1773)</f>
        <v/>
      </c>
      <c r="S1773" s="21">
        <f>IF($A1773="","",IFERROR(INDEX(Offerte!$D$2:$D$200,MATCH($Q1773,Offerte!$L$2:$L$200,0)),0))</f>
        <v/>
      </c>
      <c r="T1773" s="21">
        <f>IF($A1773="","",IFERROR(INDEX(Offerte!$G$2:$G$200,MATCH($Q1773,Offerte!$L$2:$L$200,0)),"NO"))</f>
        <v/>
      </c>
    </row>
    <row r="1774">
      <c r="A1774" s="10">
        <f>IF(Offerte!$A59="","",Offerte!$A59)</f>
        <v/>
      </c>
      <c r="B1774" s="10">
        <f>IF(Offerte!$A59="","",Offerte!$B59)</f>
        <v/>
      </c>
      <c r="C1774" s="10">
        <f>IF(Offerte!$A59="","",Offerte!$C59)</f>
        <v/>
      </c>
      <c r="D1774" s="10" t="inlineStr">
        <is>
          <t>B.1.1</t>
        </is>
      </c>
      <c r="E1774" s="10" t="inlineStr">
        <is>
          <t>B</t>
        </is>
      </c>
      <c r="F1774" s="10" t="inlineStr">
        <is>
          <t>Q</t>
        </is>
      </c>
      <c r="G1774" s="10" t="inlineStr">
        <is>
          <t>higher</t>
        </is>
      </c>
      <c r="H1774" s="10" t="n">
        <v>3</v>
      </c>
      <c r="I1774" s="10" t="inlineStr">
        <is>
          <t>Incremento dei posti offerti nelle fasce di punta</t>
        </is>
      </c>
      <c r="J1774" s="20" t="n"/>
      <c r="K1774" s="20" t="n"/>
      <c r="L1774" s="20" t="n"/>
      <c r="M1774" s="20" t="n"/>
      <c r="N1774" s="21">
        <f>IF($A1774="","",IFERROR(VALUE($J1774),0))</f>
        <v/>
      </c>
      <c r="O1774" s="21">
        <f>IF($A1774="",0,IF(OR($S1774&lt;&gt;1,COUNTA($J1774:$M1774)=0),0,IF(SUMPRODUCT(MAX(($C$5:$C$6173=$C1774)*($D$5:$D$6173=$D1774)*($S$5:$S$6173=1)*IFERROR($N$5:$N$6173*1,0)))&gt;0,ROUND($H1774*($N1774/SUMPRODUCT(MAX(($C$5:$C$6173=$C1774)*($D$5:$D$6173=$D1774)*($S$5:$S$6173=1)*IFERROR($N$5:$N$6173*1,0)))),4),0)))</f>
        <v/>
      </c>
      <c r="P1774" s="10" t="inlineStr">
        <is>
          <t>posti*km</t>
        </is>
      </c>
      <c r="Q1774" s="21">
        <f>IF($A1774="","",$A1774&amp;"|"&amp;$C1774)</f>
        <v/>
      </c>
      <c r="R1774" s="21">
        <f>IF($A1774="","",$A1774&amp;"|"&amp;$C1774&amp;"|"&amp;$D1774)</f>
        <v/>
      </c>
      <c r="S1774" s="21">
        <f>IF($A1774="","",IFERROR(INDEX(Offerte!$D$2:$D$200,MATCH($Q1774,Offerte!$L$2:$L$200,0)),0))</f>
        <v/>
      </c>
      <c r="T1774" s="21">
        <f>IF($A1774="","",IFERROR(INDEX(Offerte!$G$2:$G$200,MATCH($Q1774,Offerte!$L$2:$L$200,0)),"NO"))</f>
        <v/>
      </c>
    </row>
    <row r="1775">
      <c r="A1775" s="10">
        <f>IF(Offerte!$A59="","",Offerte!$A59)</f>
        <v/>
      </c>
      <c r="B1775" s="10">
        <f>IF(Offerte!$A59="","",Offerte!$B59)</f>
        <v/>
      </c>
      <c r="C1775" s="10">
        <f>IF(Offerte!$A59="","",Offerte!$C59)</f>
        <v/>
      </c>
      <c r="D1775" s="10" t="inlineStr">
        <is>
          <t>B.2.1</t>
        </is>
      </c>
      <c r="E1775" s="10" t="inlineStr">
        <is>
          <t>B</t>
        </is>
      </c>
      <c r="F1775" s="10" t="inlineStr">
        <is>
          <t>Q</t>
        </is>
      </c>
      <c r="G1775" s="10" t="inlineStr">
        <is>
          <t>higher</t>
        </is>
      </c>
      <c r="H1775" s="10" t="n">
        <v>4</v>
      </c>
      <c r="I1775" s="10" t="inlineStr">
        <is>
          <t>Corse aggiuntive nell'arco giornaliero base</t>
        </is>
      </c>
      <c r="J1775" s="20" t="n"/>
      <c r="K1775" s="20" t="n"/>
      <c r="L1775" s="20" t="n"/>
      <c r="M1775" s="20" t="n"/>
      <c r="N1775" s="21">
        <f>IF($A1775="","",IFERROR(VALUE($J1775),0))</f>
        <v/>
      </c>
      <c r="O1775" s="21">
        <f>IF($A1775="",0,IF(OR($S1775&lt;&gt;1,COUNTA($J1775:$M1775)=0),0,IF(SUMPRODUCT(MAX(($C$5:$C$6173=$C1775)*($D$5:$D$6173=$D1775)*($S$5:$S$6173=1)*IFERROR($N$5:$N$6173*1,0)))&gt;0,ROUND($H1775*($N1775/SUMPRODUCT(MAX(($C$5:$C$6173=$C1775)*($D$5:$D$6173=$D1775)*($S$5:$S$6173=1)*IFERROR($N$5:$N$6173*1,0)))),4),0)))</f>
        <v/>
      </c>
      <c r="P1775" s="10" t="inlineStr">
        <is>
          <t>corse</t>
        </is>
      </c>
      <c r="Q1775" s="21">
        <f>IF($A1775="","",$A1775&amp;"|"&amp;$C1775)</f>
        <v/>
      </c>
      <c r="R1775" s="21">
        <f>IF($A1775="","",$A1775&amp;"|"&amp;$C1775&amp;"|"&amp;$D1775)</f>
        <v/>
      </c>
      <c r="S1775" s="21">
        <f>IF($A1775="","",IFERROR(INDEX(Offerte!$D$2:$D$200,MATCH($Q1775,Offerte!$L$2:$L$200,0)),0))</f>
        <v/>
      </c>
      <c r="T1775" s="21">
        <f>IF($A1775="","",IFERROR(INDEX(Offerte!$G$2:$G$200,MATCH($Q1775,Offerte!$L$2:$L$200,0)),"NO"))</f>
        <v/>
      </c>
    </row>
    <row r="1776">
      <c r="A1776" s="10">
        <f>IF(Offerte!$A59="","",Offerte!$A59)</f>
        <v/>
      </c>
      <c r="B1776" s="10">
        <f>IF(Offerte!$A59="","",Offerte!$B59)</f>
        <v/>
      </c>
      <c r="C1776" s="10">
        <f>IF(Offerte!$A59="","",Offerte!$C59)</f>
        <v/>
      </c>
      <c r="D1776" s="10" t="inlineStr">
        <is>
          <t>B.3.1</t>
        </is>
      </c>
      <c r="E1776" s="10" t="inlineStr">
        <is>
          <t>B</t>
        </is>
      </c>
      <c r="F1776" s="10" t="inlineStr">
        <is>
          <t>Q</t>
        </is>
      </c>
      <c r="G1776" s="10" t="inlineStr">
        <is>
          <t>higher</t>
        </is>
      </c>
      <c r="H1776" s="10" t="n">
        <v>2</v>
      </c>
      <c r="I1776" s="10" t="inlineStr">
        <is>
          <t>Numero di corse aggiuntive per allungamento dell'arco di servizio giornaliero nelle fasce serali</t>
        </is>
      </c>
      <c r="J1776" s="20" t="n"/>
      <c r="K1776" s="20" t="n"/>
      <c r="L1776" s="20" t="n"/>
      <c r="M1776" s="20" t="n"/>
      <c r="N1776" s="21">
        <f>IF($A1776="","",IFERROR(VALUE($J1776),0))</f>
        <v/>
      </c>
      <c r="O1776" s="21">
        <f>IF($A1776="",0,IF(OR($S1776&lt;&gt;1,COUNTA($J1776:$M1776)=0),0,IF(SUMPRODUCT(MAX(($C$5:$C$6173=$C1776)*($D$5:$D$6173=$D1776)*($S$5:$S$6173=1)*IFERROR($N$5:$N$6173*1,0)))&gt;0,ROUND($H1776*($N1776/SUMPRODUCT(MAX(($C$5:$C$6173=$C1776)*($D$5:$D$6173=$D1776)*($S$5:$S$6173=1)*IFERROR($N$5:$N$6173*1,0)))),4),0)))</f>
        <v/>
      </c>
      <c r="P1776" s="10" t="inlineStr">
        <is>
          <t>corse</t>
        </is>
      </c>
      <c r="Q1776" s="21">
        <f>IF($A1776="","",$A1776&amp;"|"&amp;$C1776)</f>
        <v/>
      </c>
      <c r="R1776" s="21">
        <f>IF($A1776="","",$A1776&amp;"|"&amp;$C1776&amp;"|"&amp;$D1776)</f>
        <v/>
      </c>
      <c r="S1776" s="21">
        <f>IF($A1776="","",IFERROR(INDEX(Offerte!$D$2:$D$200,MATCH($Q1776,Offerte!$L$2:$L$200,0)),0))</f>
        <v/>
      </c>
      <c r="T1776" s="21">
        <f>IF($A1776="","",IFERROR(INDEX(Offerte!$G$2:$G$200,MATCH($Q1776,Offerte!$L$2:$L$200,0)),"NO"))</f>
        <v/>
      </c>
    </row>
    <row r="1777">
      <c r="A1777" s="10">
        <f>IF(Offerte!$A59="","",Offerte!$A59)</f>
        <v/>
      </c>
      <c r="B1777" s="10">
        <f>IF(Offerte!$A59="","",Offerte!$B59)</f>
        <v/>
      </c>
      <c r="C1777" s="10">
        <f>IF(Offerte!$A59="","",Offerte!$C59)</f>
        <v/>
      </c>
      <c r="D1777" s="10" t="inlineStr">
        <is>
          <t>B.4.1</t>
        </is>
      </c>
      <c r="E1777" s="10" t="inlineStr">
        <is>
          <t>B</t>
        </is>
      </c>
      <c r="F1777" s="10" t="inlineStr">
        <is>
          <t>Q</t>
        </is>
      </c>
      <c r="G1777" s="10" t="inlineStr">
        <is>
          <t>higher</t>
        </is>
      </c>
      <c r="H1777" s="10" t="n">
        <v>3</v>
      </c>
      <c r="I1777" s="10" t="inlineStr">
        <is>
          <t>Percorrenze aggiuntive offerte nel Programma d'esercizio delle prime due fasi attuative</t>
        </is>
      </c>
      <c r="J1777" s="20" t="n"/>
      <c r="K1777" s="20" t="n"/>
      <c r="L1777" s="20" t="n"/>
      <c r="M1777" s="20" t="n"/>
      <c r="N1777" s="21">
        <f>IF($A1777="","",IFERROR(VALUE($J1777),0))</f>
        <v/>
      </c>
      <c r="O1777" s="21">
        <f>IF($A1777="",0,IF(OR($S1777&lt;&gt;1,COUNTA($J1777:$M1777)=0),0,IF(SUMPRODUCT(MAX(($C$5:$C$6173=$C1777)*($D$5:$D$6173=$D1777)*($S$5:$S$6173=1)*IFERROR($N$5:$N$6173*1,0)))&gt;0,ROUND($H1777*($N1777/SUMPRODUCT(MAX(($C$5:$C$6173=$C1777)*($D$5:$D$6173=$D1777)*($S$5:$S$6173=1)*IFERROR($N$5:$N$6173*1,0)))),4),0)))</f>
        <v/>
      </c>
      <c r="P1777" s="10" t="inlineStr">
        <is>
          <t>vett*km</t>
        </is>
      </c>
      <c r="Q1777" s="21">
        <f>IF($A1777="","",$A1777&amp;"|"&amp;$C1777)</f>
        <v/>
      </c>
      <c r="R1777" s="21">
        <f>IF($A1777="","",$A1777&amp;"|"&amp;$C1777&amp;"|"&amp;$D1777)</f>
        <v/>
      </c>
      <c r="S1777" s="21">
        <f>IF($A1777="","",IFERROR(INDEX(Offerte!$D$2:$D$200,MATCH($Q1777,Offerte!$L$2:$L$200,0)),0))</f>
        <v/>
      </c>
      <c r="T1777" s="21">
        <f>IF($A1777="","",IFERROR(INDEX(Offerte!$G$2:$G$200,MATCH($Q1777,Offerte!$L$2:$L$200,0)),"NO"))</f>
        <v/>
      </c>
    </row>
    <row r="1778">
      <c r="A1778" s="10">
        <f>IF(Offerte!$A59="","",Offerte!$A59)</f>
        <v/>
      </c>
      <c r="B1778" s="10">
        <f>IF(Offerte!$A59="","",Offerte!$B59)</f>
        <v/>
      </c>
      <c r="C1778" s="10">
        <f>IF(Offerte!$A59="","",Offerte!$C59)</f>
        <v/>
      </c>
      <c r="D1778" s="10" t="inlineStr">
        <is>
          <t>B.5.1</t>
        </is>
      </c>
      <c r="E1778" s="10" t="inlineStr">
        <is>
          <t>B</t>
        </is>
      </c>
      <c r="F1778" s="10" t="inlineStr">
        <is>
          <t>D</t>
        </is>
      </c>
      <c r="G1778" s="10" t="inlineStr">
        <is>
          <t>discretionary</t>
        </is>
      </c>
      <c r="H1778" s="10" t="n">
        <v>2</v>
      </c>
      <c r="I1778" s="10" t="inlineStr">
        <is>
          <t>Efficacia del progetto di servizi complementari DRT</t>
        </is>
      </c>
      <c r="J1778" s="20" t="n"/>
      <c r="K1778" s="20" t="n"/>
      <c r="L1778" s="20" t="n"/>
      <c r="M1778" s="20" t="n"/>
      <c r="N1778" s="21">
        <f>IF($A1778="","",MAX(0,MIN(1,IFERROR(VALUE($M1778),0))))</f>
        <v/>
      </c>
      <c r="O1778" s="21">
        <f>IF($A1778="",0,IF(OR($S1778&lt;&gt;1,COUNTA($J1778:$M1778)=0),0,IF(SUMPRODUCT(MAX(($C$5:$C$6173=$C1778)*($D$5:$D$6173=$D1778)*($S$5:$S$6173=1)*IFERROR($N$5:$N$6173*1,0)))&gt;0,ROUND($H1778*($N1778/SUMPRODUCT(MAX(($C$5:$C$6173=$C1778)*($D$5:$D$6173=$D1778)*($S$5:$S$6173=1)*IFERROR($N$5:$N$6173*1,0)))),4),0)))</f>
        <v/>
      </c>
      <c r="P1778" s="10" t="inlineStr">
        <is>
          <t>coeff.</t>
        </is>
      </c>
      <c r="Q1778" s="21">
        <f>IF($A1778="","",$A1778&amp;"|"&amp;$C1778)</f>
        <v/>
      </c>
      <c r="R1778" s="21">
        <f>IF($A1778="","",$A1778&amp;"|"&amp;$C1778&amp;"|"&amp;$D1778)</f>
        <v/>
      </c>
      <c r="S1778" s="21">
        <f>IF($A1778="","",IFERROR(INDEX(Offerte!$D$2:$D$200,MATCH($Q1778,Offerte!$L$2:$L$200,0)),0))</f>
        <v/>
      </c>
      <c r="T1778" s="21">
        <f>IF($A1778="","",IFERROR(INDEX(Offerte!$G$2:$G$200,MATCH($Q1778,Offerte!$L$2:$L$200,0)),"NO"))</f>
        <v/>
      </c>
    </row>
    <row r="1779">
      <c r="A1779" s="10">
        <f>IF(Offerte!$A59="","",Offerte!$A59)</f>
        <v/>
      </c>
      <c r="B1779" s="10">
        <f>IF(Offerte!$A59="","",Offerte!$B59)</f>
        <v/>
      </c>
      <c r="C1779" s="10">
        <f>IF(Offerte!$A59="","",Offerte!$C59)</f>
        <v/>
      </c>
      <c r="D1779" s="10" t="inlineStr">
        <is>
          <t>C.1.1</t>
        </is>
      </c>
      <c r="E1779" s="10" t="inlineStr">
        <is>
          <t>C</t>
        </is>
      </c>
      <c r="F1779" s="10" t="inlineStr">
        <is>
          <t>Q</t>
        </is>
      </c>
      <c r="G1779" s="10" t="inlineStr">
        <is>
          <t>higher</t>
        </is>
      </c>
      <c r="H1779" s="10" t="n">
        <v>2</v>
      </c>
      <c r="I1779" s="10" t="inlineStr">
        <is>
          <t>Tasso di copertura del servizio con telecamere BSD</t>
        </is>
      </c>
      <c r="J1779" s="20" t="n"/>
      <c r="K1779" s="20" t="n"/>
      <c r="L1779" s="20" t="n"/>
      <c r="M1779" s="20" t="n"/>
      <c r="N1779" s="21">
        <f>IF($A1779="","",IFERROR(VALUE($K1779)/VALUE($L1779),IFERROR(VALUE($J1779),0)))</f>
        <v/>
      </c>
      <c r="O1779" s="21">
        <f>IF($A1779="",0,IF(OR($S1779&lt;&gt;1,COUNTA($J1779:$M1779)=0),0,IF(SUMPRODUCT(MAX(($C$5:$C$6173=$C1779)*($D$5:$D$6173=$D1779)*($S$5:$S$6173=1)*IFERROR($N$5:$N$6173*1,0)))&gt;0,ROUND($H1779*($N1779/SUMPRODUCT(MAX(($C$5:$C$6173=$C1779)*($D$5:$D$6173=$D1779)*($S$5:$S$6173=1)*IFERROR($N$5:$N$6173*1,0)))),4),0)))</f>
        <v/>
      </c>
      <c r="P1779" s="10" t="inlineStr">
        <is>
          <t>Autobus attrezzati con telecamere BSD / Autobus totali in offerta, incluse scorte</t>
        </is>
      </c>
      <c r="Q1779" s="21">
        <f>IF($A1779="","",$A1779&amp;"|"&amp;$C1779)</f>
        <v/>
      </c>
      <c r="R1779" s="21">
        <f>IF($A1779="","",$A1779&amp;"|"&amp;$C1779&amp;"|"&amp;$D1779)</f>
        <v/>
      </c>
      <c r="S1779" s="21">
        <f>IF($A1779="","",IFERROR(INDEX(Offerte!$D$2:$D$200,MATCH($Q1779,Offerte!$L$2:$L$200,0)),0))</f>
        <v/>
      </c>
      <c r="T1779" s="21">
        <f>IF($A1779="","",IFERROR(INDEX(Offerte!$G$2:$G$200,MATCH($Q1779,Offerte!$L$2:$L$200,0)),"NO"))</f>
        <v/>
      </c>
    </row>
    <row r="1780">
      <c r="A1780" s="10">
        <f>IF(Offerte!$A59="","",Offerte!$A59)</f>
        <v/>
      </c>
      <c r="B1780" s="10">
        <f>IF(Offerte!$A59="","",Offerte!$B59)</f>
        <v/>
      </c>
      <c r="C1780" s="10">
        <f>IF(Offerte!$A59="","",Offerte!$C59)</f>
        <v/>
      </c>
      <c r="D1780" s="10" t="inlineStr">
        <is>
          <t>C.1.2</t>
        </is>
      </c>
      <c r="E1780" s="10" t="inlineStr">
        <is>
          <t>C</t>
        </is>
      </c>
      <c r="F1780" s="10" t="inlineStr">
        <is>
          <t>Q</t>
        </is>
      </c>
      <c r="G1780" s="10" t="inlineStr">
        <is>
          <t>higher</t>
        </is>
      </c>
      <c r="H1780" s="10" t="n">
        <v>2</v>
      </c>
      <c r="I1780" s="10" t="inlineStr">
        <is>
          <t>Tasso di copertura del servizio con telecamere ADAS</t>
        </is>
      </c>
      <c r="J1780" s="20" t="n"/>
      <c r="K1780" s="20" t="n"/>
      <c r="L1780" s="20" t="n"/>
      <c r="M1780" s="20" t="n"/>
      <c r="N1780" s="21">
        <f>IF($A1780="","",IFERROR(VALUE($K1780)/VALUE($L1780),IFERROR(VALUE($J1780),0)))</f>
        <v/>
      </c>
      <c r="O1780" s="21">
        <f>IF($A1780="",0,IF(OR($S1780&lt;&gt;1,COUNTA($J1780:$M1780)=0),0,IF(SUMPRODUCT(MAX(($C$5:$C$6173=$C1780)*($D$5:$D$6173=$D1780)*($S$5:$S$6173=1)*IFERROR($N$5:$N$6173*1,0)))&gt;0,ROUND($H1780*($N1780/SUMPRODUCT(MAX(($C$5:$C$6173=$C1780)*($D$5:$D$6173=$D1780)*($S$5:$S$6173=1)*IFERROR($N$5:$N$6173*1,0)))),4),0)))</f>
        <v/>
      </c>
      <c r="P1780" s="10" t="inlineStr">
        <is>
          <t>Autobus attrezzati con telecamere ADAS / Autobus totali in offerta, incluse scorte</t>
        </is>
      </c>
      <c r="Q1780" s="21">
        <f>IF($A1780="","",$A1780&amp;"|"&amp;$C1780)</f>
        <v/>
      </c>
      <c r="R1780" s="21">
        <f>IF($A1780="","",$A1780&amp;"|"&amp;$C1780&amp;"|"&amp;$D1780)</f>
        <v/>
      </c>
      <c r="S1780" s="21">
        <f>IF($A1780="","",IFERROR(INDEX(Offerte!$D$2:$D$200,MATCH($Q1780,Offerte!$L$2:$L$200,0)),0))</f>
        <v/>
      </c>
      <c r="T1780" s="21">
        <f>IF($A1780="","",IFERROR(INDEX(Offerte!$G$2:$G$200,MATCH($Q1780,Offerte!$L$2:$L$200,0)),"NO"))</f>
        <v/>
      </c>
    </row>
    <row r="1781">
      <c r="A1781" s="10">
        <f>IF(Offerte!$A59="","",Offerte!$A59)</f>
        <v/>
      </c>
      <c r="B1781" s="10">
        <f>IF(Offerte!$A59="","",Offerte!$B59)</f>
        <v/>
      </c>
      <c r="C1781" s="10">
        <f>IF(Offerte!$A59="","",Offerte!$C59)</f>
        <v/>
      </c>
      <c r="D1781" s="10" t="inlineStr">
        <is>
          <t>C.2.1</t>
        </is>
      </c>
      <c r="E1781" s="10" t="inlineStr">
        <is>
          <t>C</t>
        </is>
      </c>
      <c r="F1781" s="10" t="inlineStr">
        <is>
          <t>Q</t>
        </is>
      </c>
      <c r="G1781" s="10" t="inlineStr">
        <is>
          <t>higher</t>
        </is>
      </c>
      <c r="H1781" s="10" t="n">
        <v>3</v>
      </c>
      <c r="I1781" s="10" t="inlineStr">
        <is>
          <t>Tasso di copertura del servizio con telecamere di bordo di videosorveglianza</t>
        </is>
      </c>
      <c r="J1781" s="20" t="n"/>
      <c r="K1781" s="20" t="n"/>
      <c r="L1781" s="20" t="n"/>
      <c r="M1781" s="20" t="n"/>
      <c r="N1781" s="21">
        <f>IF($A1781="","",IFERROR(VALUE($K1781)/VALUE($L1781),IFERROR(VALUE($J1781),0)))</f>
        <v/>
      </c>
      <c r="O1781" s="21">
        <f>IF($A1781="",0,IF(OR($S1781&lt;&gt;1,COUNTA($J1781:$M1781)=0),0,IF(SUMPRODUCT(MAX(($C$5:$C$6173=$C1781)*($D$5:$D$6173=$D1781)*($S$5:$S$6173=1)*IFERROR($N$5:$N$6173*1,0)))&gt;0,ROUND($H1781*($N1781/SUMPRODUCT(MAX(($C$5:$C$6173=$C1781)*($D$5:$D$6173=$D1781)*($S$5:$S$6173=1)*IFERROR($N$5:$N$6173*1,0)))),4),0)))</f>
        <v/>
      </c>
      <c r="P1781" s="10" t="inlineStr">
        <is>
          <t>Autobus attrezzati con videosorveglianza / Autobus totali in offerta, incluse scorte</t>
        </is>
      </c>
      <c r="Q1781" s="21">
        <f>IF($A1781="","",$A1781&amp;"|"&amp;$C1781)</f>
        <v/>
      </c>
      <c r="R1781" s="21">
        <f>IF($A1781="","",$A1781&amp;"|"&amp;$C1781&amp;"|"&amp;$D1781)</f>
        <v/>
      </c>
      <c r="S1781" s="21">
        <f>IF($A1781="","",IFERROR(INDEX(Offerte!$D$2:$D$200,MATCH($Q1781,Offerte!$L$2:$L$200,0)),0))</f>
        <v/>
      </c>
      <c r="T1781" s="21">
        <f>IF($A1781="","",IFERROR(INDEX(Offerte!$G$2:$G$200,MATCH($Q1781,Offerte!$L$2:$L$200,0)),"NO"))</f>
        <v/>
      </c>
    </row>
    <row r="1782">
      <c r="A1782" s="10">
        <f>IF(Offerte!$A59="","",Offerte!$A59)</f>
        <v/>
      </c>
      <c r="B1782" s="10">
        <f>IF(Offerte!$A59="","",Offerte!$B59)</f>
        <v/>
      </c>
      <c r="C1782" s="10">
        <f>IF(Offerte!$A59="","",Offerte!$C59)</f>
        <v/>
      </c>
      <c r="D1782" s="10" t="inlineStr">
        <is>
          <t>C.2.2</t>
        </is>
      </c>
      <c r="E1782" s="10" t="inlineStr">
        <is>
          <t>C</t>
        </is>
      </c>
      <c r="F1782" s="10" t="inlineStr">
        <is>
          <t>T</t>
        </is>
      </c>
      <c r="G1782" s="10" t="inlineStr">
        <is>
          <t>tabular</t>
        </is>
      </c>
      <c r="H1782" s="10" t="n">
        <v>1</v>
      </c>
      <c r="I1782" s="10" t="inlineStr">
        <is>
          <t>Software video/audio analisi per situazioni di pericolo</t>
        </is>
      </c>
      <c r="J1782" s="20" t="n"/>
      <c r="K1782" s="20" t="n"/>
      <c r="L1782" s="20" t="n"/>
      <c r="M1782" s="20" t="n"/>
      <c r="N1782" s="21">
        <f>IF($A1782="","",IF(IFERROR(VALUE($M1782),0)=1,1,0))</f>
        <v/>
      </c>
      <c r="O1782" s="21">
        <f>IF($A1782="",0,IF(OR($S1782&lt;&gt;1,COUNTA($J1782:$M1782)=0),0,IF($N1782=1,$H1782,0)))</f>
        <v/>
      </c>
      <c r="P1782" s="10" t="inlineStr">
        <is>
          <t>sì/no</t>
        </is>
      </c>
      <c r="Q1782" s="21">
        <f>IF($A1782="","",$A1782&amp;"|"&amp;$C1782)</f>
        <v/>
      </c>
      <c r="R1782" s="21">
        <f>IF($A1782="","",$A1782&amp;"|"&amp;$C1782&amp;"|"&amp;$D1782)</f>
        <v/>
      </c>
      <c r="S1782" s="21">
        <f>IF($A1782="","",IFERROR(INDEX(Offerte!$D$2:$D$200,MATCH($Q1782,Offerte!$L$2:$L$200,0)),0))</f>
        <v/>
      </c>
      <c r="T1782" s="21">
        <f>IF($A1782="","",IFERROR(INDEX(Offerte!$G$2:$G$200,MATCH($Q1782,Offerte!$L$2:$L$200,0)),"NO"))</f>
        <v/>
      </c>
    </row>
    <row r="1783">
      <c r="A1783" s="10">
        <f>IF(Offerte!$A59="","",Offerte!$A59)</f>
        <v/>
      </c>
      <c r="B1783" s="10">
        <f>IF(Offerte!$A59="","",Offerte!$B59)</f>
        <v/>
      </c>
      <c r="C1783" s="10">
        <f>IF(Offerte!$A59="","",Offerte!$C59)</f>
        <v/>
      </c>
      <c r="D1783" s="10" t="inlineStr">
        <is>
          <t>C.2.3</t>
        </is>
      </c>
      <c r="E1783" s="10" t="inlineStr">
        <is>
          <t>C</t>
        </is>
      </c>
      <c r="F1783" s="10" t="inlineStr">
        <is>
          <t>T</t>
        </is>
      </c>
      <c r="G1783" s="10" t="inlineStr">
        <is>
          <t>tabular</t>
        </is>
      </c>
      <c r="H1783" s="10" t="n">
        <v>1</v>
      </c>
      <c r="I1783" s="10" t="inlineStr">
        <is>
          <t>Collegamento con centrale qualificata di pronto intervento</t>
        </is>
      </c>
      <c r="J1783" s="20" t="n"/>
      <c r="K1783" s="20" t="n"/>
      <c r="L1783" s="20" t="n"/>
      <c r="M1783" s="20" t="n"/>
      <c r="N1783" s="21">
        <f>IF($A1783="","",IF(IFERROR(VALUE($M1783),0)=1,1,0))</f>
        <v/>
      </c>
      <c r="O1783" s="21">
        <f>IF($A1783="",0,IF(OR($S1783&lt;&gt;1,COUNTA($J1783:$M1783)=0),0,IF($N1783=1,$H1783,0)))</f>
        <v/>
      </c>
      <c r="P1783" s="10" t="inlineStr">
        <is>
          <t>sì/no</t>
        </is>
      </c>
      <c r="Q1783" s="21">
        <f>IF($A1783="","",$A1783&amp;"|"&amp;$C1783)</f>
        <v/>
      </c>
      <c r="R1783" s="21">
        <f>IF($A1783="","",$A1783&amp;"|"&amp;$C1783&amp;"|"&amp;$D1783)</f>
        <v/>
      </c>
      <c r="S1783" s="21">
        <f>IF($A1783="","",IFERROR(INDEX(Offerte!$D$2:$D$200,MATCH($Q1783,Offerte!$L$2:$L$200,0)),0))</f>
        <v/>
      </c>
      <c r="T1783" s="21">
        <f>IF($A1783="","",IFERROR(INDEX(Offerte!$G$2:$G$200,MATCH($Q1783,Offerte!$L$2:$L$200,0)),"NO"))</f>
        <v/>
      </c>
    </row>
    <row r="1784">
      <c r="A1784" s="10">
        <f>IF(Offerte!$A59="","",Offerte!$A59)</f>
        <v/>
      </c>
      <c r="B1784" s="10">
        <f>IF(Offerte!$A59="","",Offerte!$B59)</f>
        <v/>
      </c>
      <c r="C1784" s="10">
        <f>IF(Offerte!$A59="","",Offerte!$C59)</f>
        <v/>
      </c>
      <c r="D1784" s="10" t="inlineStr">
        <is>
          <t>C.2.4</t>
        </is>
      </c>
      <c r="E1784" s="10" t="inlineStr">
        <is>
          <t>C</t>
        </is>
      </c>
      <c r="F1784" s="10" t="inlineStr">
        <is>
          <t>Q</t>
        </is>
      </c>
      <c r="G1784" s="10" t="inlineStr">
        <is>
          <t>higher</t>
        </is>
      </c>
      <c r="H1784" s="10" t="n">
        <v>1</v>
      </c>
      <c r="I1784" s="10" t="inlineStr">
        <is>
          <t>Tasso di copertura del servizio con dispositivi per la chiamata di emergenza del conducente</t>
        </is>
      </c>
      <c r="J1784" s="20" t="n"/>
      <c r="K1784" s="20" t="n"/>
      <c r="L1784" s="20" t="n"/>
      <c r="M1784" s="20" t="n"/>
      <c r="N1784" s="21">
        <f>IF($A1784="","",IFERROR(VALUE($K1784)/VALUE($L1784),IFERROR(VALUE($J1784),0)))</f>
        <v/>
      </c>
      <c r="O1784" s="21">
        <f>IF($A1784="",0,IF(OR($S1784&lt;&gt;1,COUNTA($J1784:$M1784)=0),0,IF(SUMPRODUCT(MAX(($C$5:$C$6173=$C1784)*($D$5:$D$6173=$D1784)*($S$5:$S$6173=1)*IFERROR($N$5:$N$6173*1,0)))&gt;0,ROUND($H1784*($N1784/SUMPRODUCT(MAX(($C$5:$C$6173=$C1784)*($D$5:$D$6173=$D1784)*($S$5:$S$6173=1)*IFERROR($N$5:$N$6173*1,0)))),4),0)))</f>
        <v/>
      </c>
      <c r="P1784" s="10" t="inlineStr">
        <is>
          <t>Autobus attrezzati con chiamata di emergenza / Autobus totali in offerta, incluse scorte</t>
        </is>
      </c>
      <c r="Q1784" s="21">
        <f>IF($A1784="","",$A1784&amp;"|"&amp;$C1784)</f>
        <v/>
      </c>
      <c r="R1784" s="21">
        <f>IF($A1784="","",$A1784&amp;"|"&amp;$C1784&amp;"|"&amp;$D1784)</f>
        <v/>
      </c>
      <c r="S1784" s="21">
        <f>IF($A1784="","",IFERROR(INDEX(Offerte!$D$2:$D$200,MATCH($Q1784,Offerte!$L$2:$L$200,0)),0))</f>
        <v/>
      </c>
      <c r="T1784" s="21">
        <f>IF($A1784="","",IFERROR(INDEX(Offerte!$G$2:$G$200,MATCH($Q1784,Offerte!$L$2:$L$200,0)),"NO"))</f>
        <v/>
      </c>
    </row>
    <row r="1785">
      <c r="A1785" s="10">
        <f>IF(Offerte!$A59="","",Offerte!$A59)</f>
        <v/>
      </c>
      <c r="B1785" s="10">
        <f>IF(Offerte!$A59="","",Offerte!$B59)</f>
        <v/>
      </c>
      <c r="C1785" s="10">
        <f>IF(Offerte!$A59="","",Offerte!$C59)</f>
        <v/>
      </c>
      <c r="D1785" s="10" t="inlineStr">
        <is>
          <t>C.3.1</t>
        </is>
      </c>
      <c r="E1785" s="10" t="inlineStr">
        <is>
          <t>C</t>
        </is>
      </c>
      <c r="F1785" s="10" t="inlineStr">
        <is>
          <t>Q</t>
        </is>
      </c>
      <c r="G1785" s="10" t="inlineStr">
        <is>
          <t>higher</t>
        </is>
      </c>
      <c r="H1785" s="10" t="n">
        <v>2</v>
      </c>
      <c r="I1785" s="10" t="inlineStr">
        <is>
          <t>Tasso di copertura del servizio con dispositivi di informazione dinamica a bordo mezzo</t>
        </is>
      </c>
      <c r="J1785" s="20" t="n"/>
      <c r="K1785" s="20" t="n"/>
      <c r="L1785" s="20" t="n"/>
      <c r="M1785" s="20" t="n"/>
      <c r="N1785" s="21">
        <f>IF($A1785="","",IFERROR(VALUE($K1785)/VALUE($L1785),IFERROR(VALUE($J1785),0)))</f>
        <v/>
      </c>
      <c r="O1785" s="21">
        <f>IF($A1785="",0,IF(OR($S1785&lt;&gt;1,COUNTA($J1785:$M1785)=0),0,IF(SUMPRODUCT(MAX(($C$5:$C$6173=$C1785)*($D$5:$D$6173=$D1785)*($S$5:$S$6173=1)*IFERROR($N$5:$N$6173*1,0)))&gt;0,ROUND($H1785*($N1785/SUMPRODUCT(MAX(($C$5:$C$6173=$C1785)*($D$5:$D$6173=$D1785)*($S$5:$S$6173=1)*IFERROR($N$5:$N$6173*1,0)))),4),0)))</f>
        <v/>
      </c>
      <c r="P1785" s="10" t="inlineStr">
        <is>
          <t>Autobus con monitor e indicatori vocali / Autobus totali in offerta, incluse scorte</t>
        </is>
      </c>
      <c r="Q1785" s="21">
        <f>IF($A1785="","",$A1785&amp;"|"&amp;$C1785)</f>
        <v/>
      </c>
      <c r="R1785" s="21">
        <f>IF($A1785="","",$A1785&amp;"|"&amp;$C1785&amp;"|"&amp;$D1785)</f>
        <v/>
      </c>
      <c r="S1785" s="21">
        <f>IF($A1785="","",IFERROR(INDEX(Offerte!$D$2:$D$200,MATCH($Q1785,Offerte!$L$2:$L$200,0)),0))</f>
        <v/>
      </c>
      <c r="T1785" s="21">
        <f>IF($A1785="","",IFERROR(INDEX(Offerte!$G$2:$G$200,MATCH($Q1785,Offerte!$L$2:$L$200,0)),"NO"))</f>
        <v/>
      </c>
    </row>
    <row r="1786">
      <c r="A1786" s="10">
        <f>IF(Offerte!$A59="","",Offerte!$A59)</f>
        <v/>
      </c>
      <c r="B1786" s="10">
        <f>IF(Offerte!$A59="","",Offerte!$B59)</f>
        <v/>
      </c>
      <c r="C1786" s="10">
        <f>IF(Offerte!$A59="","",Offerte!$C59)</f>
        <v/>
      </c>
      <c r="D1786" s="10" t="inlineStr">
        <is>
          <t>C.3.2</t>
        </is>
      </c>
      <c r="E1786" s="10" t="inlineStr">
        <is>
          <t>C</t>
        </is>
      </c>
      <c r="F1786" s="10" t="inlineStr">
        <is>
          <t>T</t>
        </is>
      </c>
      <c r="G1786" s="10" t="inlineStr">
        <is>
          <t>tabular</t>
        </is>
      </c>
      <c r="H1786" s="10" t="n">
        <v>2</v>
      </c>
      <c r="I1786" s="10" t="inlineStr">
        <is>
          <t>Informazioni a bordo su coincidenze ai nodi</t>
        </is>
      </c>
      <c r="J1786" s="20" t="n"/>
      <c r="K1786" s="20" t="n"/>
      <c r="L1786" s="20" t="n"/>
      <c r="M1786" s="20" t="n"/>
      <c r="N1786" s="21">
        <f>IF($A1786="","",IF(IFERROR(VALUE($M1786),0)=1,1,0))</f>
        <v/>
      </c>
      <c r="O1786" s="21">
        <f>IF($A1786="",0,IF(OR($S1786&lt;&gt;1,COUNTA($J1786:$M1786)=0),0,IF(AND($N1786=1,IFERROR(SUMIFS($N$5:$N$6173,$Q$5:$Q$6173,$Q1786,$D$5:$D$6173,"C.3.1"),0)&gt;=0.5),$H1786,0)))</f>
        <v/>
      </c>
      <c r="P1786" s="10" t="inlineStr">
        <is>
          <t>Dipende da C.3.1 &gt;= 0.5</t>
        </is>
      </c>
      <c r="Q1786" s="21">
        <f>IF($A1786="","",$A1786&amp;"|"&amp;$C1786)</f>
        <v/>
      </c>
      <c r="R1786" s="21">
        <f>IF($A1786="","",$A1786&amp;"|"&amp;$C1786&amp;"|"&amp;$D1786)</f>
        <v/>
      </c>
      <c r="S1786" s="21">
        <f>IF($A1786="","",IFERROR(INDEX(Offerte!$D$2:$D$200,MATCH($Q1786,Offerte!$L$2:$L$200,0)),0))</f>
        <v/>
      </c>
      <c r="T1786" s="21">
        <f>IF($A1786="","",IFERROR(INDEX(Offerte!$G$2:$G$200,MATCH($Q1786,Offerte!$L$2:$L$200,0)),"NO"))</f>
        <v/>
      </c>
    </row>
    <row r="1787">
      <c r="A1787" s="10">
        <f>IF(Offerte!$A59="","",Offerte!$A59)</f>
        <v/>
      </c>
      <c r="B1787" s="10">
        <f>IF(Offerte!$A59="","",Offerte!$B59)</f>
        <v/>
      </c>
      <c r="C1787" s="10">
        <f>IF(Offerte!$A59="","",Offerte!$C59)</f>
        <v/>
      </c>
      <c r="D1787" s="10" t="inlineStr">
        <is>
          <t>D.1.1</t>
        </is>
      </c>
      <c r="E1787" s="10" t="inlineStr">
        <is>
          <t>D</t>
        </is>
      </c>
      <c r="F1787" s="10" t="inlineStr">
        <is>
          <t>Q</t>
        </is>
      </c>
      <c r="G1787" s="10" t="inlineStr">
        <is>
          <t>higher</t>
        </is>
      </c>
      <c r="H1787" s="10" t="n">
        <v>3</v>
      </c>
      <c r="I1787" s="10" t="inlineStr">
        <is>
          <t>Installazione di pensiline</t>
        </is>
      </c>
      <c r="J1787" s="20" t="n"/>
      <c r="K1787" s="20" t="n"/>
      <c r="L1787" s="20" t="n"/>
      <c r="M1787" s="20" t="n"/>
      <c r="N1787" s="21">
        <f>IF($A1787="","",IFERROR(VALUE($J1787),0))</f>
        <v/>
      </c>
      <c r="O1787" s="21">
        <f>IF($A1787="",0,IF(OR($S1787&lt;&gt;1,COUNTA($J1787:$M1787)=0),0,IF(SUMPRODUCT(MAX(($C$5:$C$6173=$C1787)*($D$5:$D$6173=$D1787)*($S$5:$S$6173=1)*IFERROR($N$5:$N$6173*1,0)))&gt;0,ROUND($H1787*($N1787/SUMPRODUCT(MAX(($C$5:$C$6173=$C1787)*($D$5:$D$6173=$D1787)*($S$5:$S$6173=1)*IFERROR($N$5:$N$6173*1,0)))),4),0)))</f>
        <v/>
      </c>
      <c r="P1787" s="10" t="inlineStr">
        <is>
          <t>fermate</t>
        </is>
      </c>
      <c r="Q1787" s="21">
        <f>IF($A1787="","",$A1787&amp;"|"&amp;$C1787)</f>
        <v/>
      </c>
      <c r="R1787" s="21">
        <f>IF($A1787="","",$A1787&amp;"|"&amp;$C1787&amp;"|"&amp;$D1787)</f>
        <v/>
      </c>
      <c r="S1787" s="21">
        <f>IF($A1787="","",IFERROR(INDEX(Offerte!$D$2:$D$200,MATCH($Q1787,Offerte!$L$2:$L$200,0)),0))</f>
        <v/>
      </c>
      <c r="T1787" s="21">
        <f>IF($A1787="","",IFERROR(INDEX(Offerte!$G$2:$G$200,MATCH($Q1787,Offerte!$L$2:$L$200,0)),"NO"))</f>
        <v/>
      </c>
    </row>
    <row r="1788">
      <c r="A1788" s="10">
        <f>IF(Offerte!$A59="","",Offerte!$A59)</f>
        <v/>
      </c>
      <c r="B1788" s="10">
        <f>IF(Offerte!$A59="","",Offerte!$B59)</f>
        <v/>
      </c>
      <c r="C1788" s="10">
        <f>IF(Offerte!$A59="","",Offerte!$C59)</f>
        <v/>
      </c>
      <c r="D1788" s="10" t="inlineStr">
        <is>
          <t>D.1.2</t>
        </is>
      </c>
      <c r="E1788" s="10" t="inlineStr">
        <is>
          <t>D</t>
        </is>
      </c>
      <c r="F1788" s="10" t="inlineStr">
        <is>
          <t>Q</t>
        </is>
      </c>
      <c r="G1788" s="10" t="inlineStr">
        <is>
          <t>higher</t>
        </is>
      </c>
      <c r="H1788" s="10" t="n">
        <v>3</v>
      </c>
      <c r="I1788" s="10" t="inlineStr">
        <is>
          <t>Installazione di paline di fermata conformi alla DGR 581/2023</t>
        </is>
      </c>
      <c r="J1788" s="20" t="n"/>
      <c r="K1788" s="20" t="n"/>
      <c r="L1788" s="20" t="n"/>
      <c r="M1788" s="20" t="n"/>
      <c r="N1788" s="21">
        <f>IF($A1788="","",IFERROR(VALUE($J1788),0))</f>
        <v/>
      </c>
      <c r="O1788" s="21">
        <f>IF($A1788="",0,IF(OR($S1788&lt;&gt;1,COUNTA($J1788:$M1788)=0),0,IF(SUMPRODUCT(MAX(($C$5:$C$6173=$C1788)*($D$5:$D$6173=$D1788)*($S$5:$S$6173=1)*IFERROR($N$5:$N$6173*1,0)))&gt;0,ROUND($H1788*($N1788/SUMPRODUCT(MAX(($C$5:$C$6173=$C1788)*($D$5:$D$6173=$D1788)*($S$5:$S$6173=1)*IFERROR($N$5:$N$6173*1,0)))),4),0)))</f>
        <v/>
      </c>
      <c r="P1788" s="10" t="inlineStr">
        <is>
          <t>fermate</t>
        </is>
      </c>
      <c r="Q1788" s="21">
        <f>IF($A1788="","",$A1788&amp;"|"&amp;$C1788)</f>
        <v/>
      </c>
      <c r="R1788" s="21">
        <f>IF($A1788="","",$A1788&amp;"|"&amp;$C1788&amp;"|"&amp;$D1788)</f>
        <v/>
      </c>
      <c r="S1788" s="21">
        <f>IF($A1788="","",IFERROR(INDEX(Offerte!$D$2:$D$200,MATCH($Q1788,Offerte!$L$2:$L$200,0)),0))</f>
        <v/>
      </c>
      <c r="T1788" s="21">
        <f>IF($A1788="","",IFERROR(INDEX(Offerte!$G$2:$G$200,MATCH($Q1788,Offerte!$L$2:$L$200,0)),"NO"))</f>
        <v/>
      </c>
    </row>
    <row r="1789">
      <c r="A1789" s="10">
        <f>IF(Offerte!$A59="","",Offerte!$A59)</f>
        <v/>
      </c>
      <c r="B1789" s="10">
        <f>IF(Offerte!$A59="","",Offerte!$B59)</f>
        <v/>
      </c>
      <c r="C1789" s="10">
        <f>IF(Offerte!$A59="","",Offerte!$C59)</f>
        <v/>
      </c>
      <c r="D1789" s="10" t="inlineStr">
        <is>
          <t>D.1.3</t>
        </is>
      </c>
      <c r="E1789" s="10" t="inlineStr">
        <is>
          <t>D</t>
        </is>
      </c>
      <c r="F1789" s="10" t="inlineStr">
        <is>
          <t>Q</t>
        </is>
      </c>
      <c r="G1789" s="10" t="inlineStr">
        <is>
          <t>higher</t>
        </is>
      </c>
      <c r="H1789" s="10" t="n">
        <v>2</v>
      </c>
      <c r="I1789" s="10" t="inlineStr">
        <is>
          <t>Display informativi connessi alle fermate</t>
        </is>
      </c>
      <c r="J1789" s="20" t="n"/>
      <c r="K1789" s="20" t="n"/>
      <c r="L1789" s="20" t="n"/>
      <c r="M1789" s="20" t="n"/>
      <c r="N1789" s="21">
        <f>IF($A1789="","",IFERROR(VALUE($J1789),0))</f>
        <v/>
      </c>
      <c r="O1789" s="21">
        <f>IF($A1789="",0,IF(OR($S1789&lt;&gt;1,COUNTA($J1789:$M1789)=0),0,IF(SUMPRODUCT(MAX(($C$5:$C$6173=$C1789)*($D$5:$D$6173=$D1789)*($S$5:$S$6173=1)*IFERROR($N$5:$N$6173*1,0)))&gt;0,ROUND($H1789*($N1789/SUMPRODUCT(MAX(($C$5:$C$6173=$C1789)*($D$5:$D$6173=$D1789)*($S$5:$S$6173=1)*IFERROR($N$5:$N$6173*1,0)))),4),0)))</f>
        <v/>
      </c>
      <c r="P1789" s="10" t="inlineStr">
        <is>
          <t>fermate</t>
        </is>
      </c>
      <c r="Q1789" s="21">
        <f>IF($A1789="","",$A1789&amp;"|"&amp;$C1789)</f>
        <v/>
      </c>
      <c r="R1789" s="21">
        <f>IF($A1789="","",$A1789&amp;"|"&amp;$C1789&amp;"|"&amp;$D1789)</f>
        <v/>
      </c>
      <c r="S1789" s="21">
        <f>IF($A1789="","",IFERROR(INDEX(Offerte!$D$2:$D$200,MATCH($Q1789,Offerte!$L$2:$L$200,0)),0))</f>
        <v/>
      </c>
      <c r="T1789" s="21">
        <f>IF($A1789="","",IFERROR(INDEX(Offerte!$G$2:$G$200,MATCH($Q1789,Offerte!$L$2:$L$200,0)),"NO"))</f>
        <v/>
      </c>
    </row>
    <row r="1790">
      <c r="A1790" s="10">
        <f>IF(Offerte!$A59="","",Offerte!$A59)</f>
        <v/>
      </c>
      <c r="B1790" s="10">
        <f>IF(Offerte!$A59="","",Offerte!$B59)</f>
        <v/>
      </c>
      <c r="C1790" s="10">
        <f>IF(Offerte!$A59="","",Offerte!$C59)</f>
        <v/>
      </c>
      <c r="D1790" s="10" t="inlineStr">
        <is>
          <t>D.2.1</t>
        </is>
      </c>
      <c r="E1790" s="10" t="inlineStr">
        <is>
          <t>D</t>
        </is>
      </c>
      <c r="F1790" s="10" t="inlineStr">
        <is>
          <t>Q</t>
        </is>
      </c>
      <c r="G1790" s="10" t="inlineStr">
        <is>
          <t>higher</t>
        </is>
      </c>
      <c r="H1790" s="10" t="n">
        <v>2</v>
      </c>
      <c r="I1790" s="10" t="inlineStr">
        <is>
          <t>Segnali tattili Loges-Vet-Evolution</t>
        </is>
      </c>
      <c r="J1790" s="20" t="n"/>
      <c r="K1790" s="20" t="n"/>
      <c r="L1790" s="20" t="n"/>
      <c r="M1790" s="20" t="n"/>
      <c r="N1790" s="21">
        <f>IF($A1790="","",IFERROR(VALUE($J1790),0))</f>
        <v/>
      </c>
      <c r="O1790" s="21">
        <f>IF($A1790="",0,IF(OR($S1790&lt;&gt;1,COUNTA($J1790:$M1790)=0),0,IF(SUMPRODUCT(MAX(($C$5:$C$6173=$C1790)*($D$5:$D$6173=$D1790)*($S$5:$S$6173=1)*IFERROR($N$5:$N$6173*1,0)))&gt;0,ROUND($H1790*($N1790/SUMPRODUCT(MAX(($C$5:$C$6173=$C1790)*($D$5:$D$6173=$D1790)*($S$5:$S$6173=1)*IFERROR($N$5:$N$6173*1,0)))),4),0)))</f>
        <v/>
      </c>
      <c r="P1790" s="10" t="inlineStr">
        <is>
          <t>fermate</t>
        </is>
      </c>
      <c r="Q1790" s="21">
        <f>IF($A1790="","",$A1790&amp;"|"&amp;$C1790)</f>
        <v/>
      </c>
      <c r="R1790" s="21">
        <f>IF($A1790="","",$A1790&amp;"|"&amp;$C1790&amp;"|"&amp;$D1790)</f>
        <v/>
      </c>
      <c r="S1790" s="21">
        <f>IF($A1790="","",IFERROR(INDEX(Offerte!$D$2:$D$200,MATCH($Q1790,Offerte!$L$2:$L$200,0)),0))</f>
        <v/>
      </c>
      <c r="T1790" s="21">
        <f>IF($A1790="","",IFERROR(INDEX(Offerte!$G$2:$G$200,MATCH($Q1790,Offerte!$L$2:$L$200,0)),"NO"))</f>
        <v/>
      </c>
    </row>
    <row r="1791">
      <c r="A1791" s="10">
        <f>IF(Offerte!$A59="","",Offerte!$A59)</f>
        <v/>
      </c>
      <c r="B1791" s="10">
        <f>IF(Offerte!$A59="","",Offerte!$B59)</f>
        <v/>
      </c>
      <c r="C1791" s="10">
        <f>IF(Offerte!$A59="","",Offerte!$C59)</f>
        <v/>
      </c>
      <c r="D1791" s="10" t="inlineStr">
        <is>
          <t>E.1.1</t>
        </is>
      </c>
      <c r="E1791" s="10" t="inlineStr">
        <is>
          <t>E</t>
        </is>
      </c>
      <c r="F1791" s="10" t="inlineStr">
        <is>
          <t>T</t>
        </is>
      </c>
      <c r="G1791" s="10" t="inlineStr">
        <is>
          <t>tabular</t>
        </is>
      </c>
      <c r="H1791" s="10" t="n">
        <v>2</v>
      </c>
      <c r="I1791" s="10" t="inlineStr">
        <is>
          <t>Mobile app con travel planner PRM</t>
        </is>
      </c>
      <c r="J1791" s="20" t="n"/>
      <c r="K1791" s="20" t="n"/>
      <c r="L1791" s="20" t="n"/>
      <c r="M1791" s="20" t="n"/>
      <c r="N1791" s="21">
        <f>IF($A1791="","",IF(IFERROR(VALUE($M1791),0)=1,1,0))</f>
        <v/>
      </c>
      <c r="O1791" s="21">
        <f>IF($A1791="",0,IF(OR($S1791&lt;&gt;1,COUNTA($J1791:$M1791)=0),0,IF($N1791=1,$H1791,0)))</f>
        <v/>
      </c>
      <c r="P1791" s="10" t="inlineStr">
        <is>
          <t>sì/no</t>
        </is>
      </c>
      <c r="Q1791" s="21">
        <f>IF($A1791="","",$A1791&amp;"|"&amp;$C1791)</f>
        <v/>
      </c>
      <c r="R1791" s="21">
        <f>IF($A1791="","",$A1791&amp;"|"&amp;$C1791&amp;"|"&amp;$D1791)</f>
        <v/>
      </c>
      <c r="S1791" s="21">
        <f>IF($A1791="","",IFERROR(INDEX(Offerte!$D$2:$D$200,MATCH($Q1791,Offerte!$L$2:$L$200,0)),0))</f>
        <v/>
      </c>
      <c r="T1791" s="21">
        <f>IF($A1791="","",IFERROR(INDEX(Offerte!$G$2:$G$200,MATCH($Q1791,Offerte!$L$2:$L$200,0)),"NO"))</f>
        <v/>
      </c>
    </row>
    <row r="1792">
      <c r="A1792" s="10">
        <f>IF(Offerte!$A59="","",Offerte!$A59)</f>
        <v/>
      </c>
      <c r="B1792" s="10">
        <f>IF(Offerte!$A59="","",Offerte!$B59)</f>
        <v/>
      </c>
      <c r="C1792" s="10">
        <f>IF(Offerte!$A59="","",Offerte!$C59)</f>
        <v/>
      </c>
      <c r="D1792" s="10" t="inlineStr">
        <is>
          <t>E.2.1</t>
        </is>
      </c>
      <c r="E1792" s="10" t="inlineStr">
        <is>
          <t>E</t>
        </is>
      </c>
      <c r="F1792" s="10" t="inlineStr">
        <is>
          <t>D</t>
        </is>
      </c>
      <c r="G1792" s="10" t="inlineStr">
        <is>
          <t>discretionary</t>
        </is>
      </c>
      <c r="H1792" s="10" t="n">
        <v>2</v>
      </c>
      <c r="I1792" s="10" t="inlineStr">
        <is>
          <t>Altre azioni informative e rapporti con gli utenti</t>
        </is>
      </c>
      <c r="J1792" s="20" t="n"/>
      <c r="K1792" s="20" t="n"/>
      <c r="L1792" s="20" t="n"/>
      <c r="M1792" s="20" t="n"/>
      <c r="N1792" s="21">
        <f>IF($A1792="","",MAX(0,MIN(1,IFERROR(VALUE($M1792),0))))</f>
        <v/>
      </c>
      <c r="O1792" s="21">
        <f>IF($A1792="",0,IF(OR($S1792&lt;&gt;1,COUNTA($J1792:$M1792)=0),0,IF(SUMPRODUCT(MAX(($C$5:$C$6173=$C1792)*($D$5:$D$6173=$D1792)*($S$5:$S$6173=1)*IFERROR($N$5:$N$6173*1,0)))&gt;0,ROUND($H1792*($N1792/SUMPRODUCT(MAX(($C$5:$C$6173=$C1792)*($D$5:$D$6173=$D1792)*($S$5:$S$6173=1)*IFERROR($N$5:$N$6173*1,0)))),4),0)))</f>
        <v/>
      </c>
      <c r="P1792" s="10" t="inlineStr">
        <is>
          <t>coeff.</t>
        </is>
      </c>
      <c r="Q1792" s="21">
        <f>IF($A1792="","",$A1792&amp;"|"&amp;$C1792)</f>
        <v/>
      </c>
      <c r="R1792" s="21">
        <f>IF($A1792="","",$A1792&amp;"|"&amp;$C1792&amp;"|"&amp;$D1792)</f>
        <v/>
      </c>
      <c r="S1792" s="21">
        <f>IF($A1792="","",IFERROR(INDEX(Offerte!$D$2:$D$200,MATCH($Q1792,Offerte!$L$2:$L$200,0)),0))</f>
        <v/>
      </c>
      <c r="T1792" s="21">
        <f>IF($A1792="","",IFERROR(INDEX(Offerte!$G$2:$G$200,MATCH($Q1792,Offerte!$L$2:$L$200,0)),"NO"))</f>
        <v/>
      </c>
    </row>
    <row r="1793">
      <c r="A1793" s="10">
        <f>IF(Offerte!$A59="","",Offerte!$A59)</f>
        <v/>
      </c>
      <c r="B1793" s="10">
        <f>IF(Offerte!$A59="","",Offerte!$B59)</f>
        <v/>
      </c>
      <c r="C1793" s="10">
        <f>IF(Offerte!$A59="","",Offerte!$C59)</f>
        <v/>
      </c>
      <c r="D1793" s="10" t="inlineStr">
        <is>
          <t>F.1.1</t>
        </is>
      </c>
      <c r="E1793" s="10" t="inlineStr">
        <is>
          <t>F</t>
        </is>
      </c>
      <c r="F1793" s="10" t="inlineStr">
        <is>
          <t>Q</t>
        </is>
      </c>
      <c r="G1793" s="10" t="inlineStr">
        <is>
          <t>lower</t>
        </is>
      </c>
      <c r="H1793" s="10" t="n">
        <v>7</v>
      </c>
      <c r="I1793" s="10" t="inlineStr">
        <is>
          <t>Performance ambientali del parco mezzi adibito al servizio - I_CEA</t>
        </is>
      </c>
      <c r="J1793" s="20" t="n"/>
      <c r="K1793" s="20" t="n"/>
      <c r="L1793" s="20" t="n"/>
      <c r="M1793" s="20" t="n"/>
      <c r="N1793" s="21">
        <f>IF($A1793="","",IFERROR(VALUE($J1793),0))</f>
        <v/>
      </c>
      <c r="O1793" s="21">
        <f>IF($A1793="",0,IF(OR($S1793&lt;&gt;1,COUNTA($J1793:$M1793)=0),0,IF(AND(IFERROR(AGGREGATE(15,6,$N$5:$N$6173/(($C$5:$C$6173=$C1793)*($D$5:$D$6173=$D1793)*($S$5:$S$6173=1)*($N$5:$N$6173&gt;0)),1),0)&gt;0,$N1793&gt;0),ROUND($H1793*(IFERROR(AGGREGATE(15,6,$N$5:$N$6173/(($C$5:$C$6173=$C1793)*($D$5:$D$6173=$D1793)*($S$5:$S$6173=1)*($N$5:$N$6173&gt;0)),1),0)/$N1793),4),0)))</f>
        <v/>
      </c>
      <c r="P1793" s="10" t="inlineStr">
        <is>
          <t>indice</t>
        </is>
      </c>
      <c r="Q1793" s="21">
        <f>IF($A1793="","",$A1793&amp;"|"&amp;$C1793)</f>
        <v/>
      </c>
      <c r="R1793" s="21">
        <f>IF($A1793="","",$A1793&amp;"|"&amp;$C1793&amp;"|"&amp;$D1793)</f>
        <v/>
      </c>
      <c r="S1793" s="21">
        <f>IF($A1793="","",IFERROR(INDEX(Offerte!$D$2:$D$200,MATCH($Q1793,Offerte!$L$2:$L$200,0)),0))</f>
        <v/>
      </c>
      <c r="T1793" s="21">
        <f>IF($A1793="","",IFERROR(INDEX(Offerte!$G$2:$G$200,MATCH($Q1793,Offerte!$L$2:$L$200,0)),"NO"))</f>
        <v/>
      </c>
    </row>
    <row r="1794">
      <c r="A1794" s="10">
        <f>IF(Offerte!$A59="","",Offerte!$A59)</f>
        <v/>
      </c>
      <c r="B1794" s="10">
        <f>IF(Offerte!$A59="","",Offerte!$B59)</f>
        <v/>
      </c>
      <c r="C1794" s="10">
        <f>IF(Offerte!$A59="","",Offerte!$C59)</f>
        <v/>
      </c>
      <c r="D1794" s="10" t="inlineStr">
        <is>
          <t>F.2.1</t>
        </is>
      </c>
      <c r="E1794" s="10" t="inlineStr">
        <is>
          <t>F</t>
        </is>
      </c>
      <c r="F1794" s="10" t="inlineStr">
        <is>
          <t>Q</t>
        </is>
      </c>
      <c r="G1794" s="10" t="inlineStr">
        <is>
          <t>higher</t>
        </is>
      </c>
      <c r="H1794" s="10" t="n">
        <v>2</v>
      </c>
      <c r="I1794" s="10" t="inlineStr">
        <is>
          <t>Tasso di copertura del servizio con dispositivi ECO-DRIVER</t>
        </is>
      </c>
      <c r="J1794" s="20" t="n"/>
      <c r="K1794" s="20" t="n"/>
      <c r="L1794" s="20" t="n"/>
      <c r="M1794" s="20" t="n"/>
      <c r="N1794" s="21">
        <f>IF($A1794="","",IFERROR(VALUE($K1794)/VALUE($L1794),IFERROR(VALUE($J1794),0)))</f>
        <v/>
      </c>
      <c r="O1794" s="21">
        <f>IF($A1794="",0,IF(OR($S1794&lt;&gt;1,COUNTA($J1794:$M1794)=0),0,IF(SUMPRODUCT(MAX(($C$5:$C$6173=$C1794)*($D$5:$D$6173=$D1794)*($S$5:$S$6173=1)*IFERROR($N$5:$N$6173*1,0)))&gt;0,ROUND($H1794*($N1794/SUMPRODUCT(MAX(($C$5:$C$6173=$C1794)*($D$5:$D$6173=$D1794)*($S$5:$S$6173=1)*IFERROR($N$5:$N$6173*1,0)))),4),0)))</f>
        <v/>
      </c>
      <c r="P1794" s="10" t="inlineStr">
        <is>
          <t>Autobus attrezzati con dispositivi ECO-DRIVER / Autobus totali in offerta, incluse scorte</t>
        </is>
      </c>
      <c r="Q1794" s="21">
        <f>IF($A1794="","",$A1794&amp;"|"&amp;$C1794)</f>
        <v/>
      </c>
      <c r="R1794" s="21">
        <f>IF($A1794="","",$A1794&amp;"|"&amp;$C1794&amp;"|"&amp;$D1794)</f>
        <v/>
      </c>
      <c r="S1794" s="21">
        <f>IF($A1794="","",IFERROR(INDEX(Offerte!$D$2:$D$200,MATCH($Q1794,Offerte!$L$2:$L$200,0)),0))</f>
        <v/>
      </c>
      <c r="T1794" s="21">
        <f>IF($A1794="","",IFERROR(INDEX(Offerte!$G$2:$G$200,MATCH($Q1794,Offerte!$L$2:$L$200,0)),"NO"))</f>
        <v/>
      </c>
    </row>
    <row r="1795">
      <c r="A1795" s="10">
        <f>IF(Offerte!$A59="","",Offerte!$A59)</f>
        <v/>
      </c>
      <c r="B1795" s="10">
        <f>IF(Offerte!$A59="","",Offerte!$B59)</f>
        <v/>
      </c>
      <c r="C1795" s="10">
        <f>IF(Offerte!$A59="","",Offerte!$C59)</f>
        <v/>
      </c>
      <c r="D1795" s="10" t="inlineStr">
        <is>
          <t>F.3.1</t>
        </is>
      </c>
      <c r="E1795" s="10" t="inlineStr">
        <is>
          <t>F</t>
        </is>
      </c>
      <c r="F1795" s="10" t="inlineStr">
        <is>
          <t>Q</t>
        </is>
      </c>
      <c r="G1795" s="10" t="inlineStr">
        <is>
          <t>higher</t>
        </is>
      </c>
      <c r="H1795" s="10" t="n">
        <v>2</v>
      </c>
      <c r="I1795" s="10" t="inlineStr">
        <is>
          <t>Autoproduzione consumi elettrici per trazione</t>
        </is>
      </c>
      <c r="J1795" s="20" t="n"/>
      <c r="K1795" s="20" t="n"/>
      <c r="L1795" s="20" t="n"/>
      <c r="M1795" s="20" t="n"/>
      <c r="N1795" s="21">
        <f>IF($A1795="","",IFERROR(VALUE($J1795),0))</f>
        <v/>
      </c>
      <c r="O1795" s="21">
        <f>IF($A1795="",0,IF(OR($S1795&lt;&gt;1,COUNTA($J1795:$M1795)=0),0,IF(SUMPRODUCT(MAX(($C$5:$C$6173=$C1795)*($D$5:$D$6173=$D1795)*($S$5:$S$6173=1)*IFERROR($N$5:$N$6173*1,0)))&gt;0,ROUND($H1795*($N1795/SUMPRODUCT(MAX(($C$5:$C$6173=$C1795)*($D$5:$D$6173=$D1795)*($S$5:$S$6173=1)*IFERROR($N$5:$N$6173*1,0)))),4),0)))</f>
        <v/>
      </c>
      <c r="P1795" s="10" t="inlineStr">
        <is>
          <t>kWh/anno</t>
        </is>
      </c>
      <c r="Q1795" s="21">
        <f>IF($A1795="","",$A1795&amp;"|"&amp;$C1795)</f>
        <v/>
      </c>
      <c r="R1795" s="21">
        <f>IF($A1795="","",$A1795&amp;"|"&amp;$C1795&amp;"|"&amp;$D1795)</f>
        <v/>
      </c>
      <c r="S1795" s="21">
        <f>IF($A1795="","",IFERROR(INDEX(Offerte!$D$2:$D$200,MATCH($Q1795,Offerte!$L$2:$L$200,0)),0))</f>
        <v/>
      </c>
      <c r="T1795" s="21">
        <f>IF($A1795="","",IFERROR(INDEX(Offerte!$G$2:$G$200,MATCH($Q1795,Offerte!$L$2:$L$200,0)),"NO"))</f>
        <v/>
      </c>
    </row>
    <row r="1796">
      <c r="A1796" s="10">
        <f>IF(Offerte!$A59="","",Offerte!$A59)</f>
        <v/>
      </c>
      <c r="B1796" s="10">
        <f>IF(Offerte!$A59="","",Offerte!$B59)</f>
        <v/>
      </c>
      <c r="C1796" s="10">
        <f>IF(Offerte!$A59="","",Offerte!$C59)</f>
        <v/>
      </c>
      <c r="D1796" s="10" t="inlineStr">
        <is>
          <t>F.4.1</t>
        </is>
      </c>
      <c r="E1796" s="10" t="inlineStr">
        <is>
          <t>F</t>
        </is>
      </c>
      <c r="F1796" s="10" t="inlineStr">
        <is>
          <t>Q</t>
        </is>
      </c>
      <c r="G1796" s="10" t="inlineStr">
        <is>
          <t>soil</t>
        </is>
      </c>
      <c r="H1796" s="10" t="n">
        <v>2</v>
      </c>
      <c r="I1796" s="10" t="inlineStr">
        <is>
          <t>Indice di consumo di suolo</t>
        </is>
      </c>
      <c r="J1796" s="20" t="n"/>
      <c r="K1796" s="20" t="n"/>
      <c r="L1796" s="20" t="n"/>
      <c r="M1796" s="20" t="n"/>
      <c r="N1796" s="21">
        <f>IF($A1796="","",IFERROR(VALUE($J1796),0))</f>
        <v/>
      </c>
      <c r="O1796" s="21">
        <f>IF($A1796="",0,IF(OR($S1796&lt;&gt;1,COUNTA($J1796:$M1796)=0),0,IF($N1796&lt;=0,$H1796,IF(SUMPRODUCT(MAX(($C$5:$C$6173=$C1796)*($D$5:$D$6173=$D1796)*($S$5:$S$6173=1)*IFERROR($N$5:$N$6173*1,0)))&gt;0,ROUND($H1796*((SUMPRODUCT(MAX(($C$5:$C$6173=$C1796)*($D$5:$D$6173=$D1796)*($S$5:$S$6173=1)*IFERROR($N$5:$N$6173*1,0)))-$N1796)/SUMPRODUCT(MAX(($C$5:$C$6173=$C1796)*($D$5:$D$6173=$D1796)*($S$5:$S$6173=1)*IFERROR($N$5:$N$6173*1,0)))),4),0))))</f>
        <v/>
      </c>
      <c r="P1796" s="10" t="inlineStr">
        <is>
          <t>m2</t>
        </is>
      </c>
      <c r="Q1796" s="21">
        <f>IF($A1796="","",$A1796&amp;"|"&amp;$C1796)</f>
        <v/>
      </c>
      <c r="R1796" s="21">
        <f>IF($A1796="","",$A1796&amp;"|"&amp;$C1796&amp;"|"&amp;$D1796)</f>
        <v/>
      </c>
      <c r="S1796" s="21">
        <f>IF($A1796="","",IFERROR(INDEX(Offerte!$D$2:$D$200,MATCH($Q1796,Offerte!$L$2:$L$200,0)),0))</f>
        <v/>
      </c>
      <c r="T1796" s="21">
        <f>IF($A1796="","",IFERROR(INDEX(Offerte!$G$2:$G$200,MATCH($Q1796,Offerte!$L$2:$L$200,0)),"NO"))</f>
        <v/>
      </c>
    </row>
    <row r="1797">
      <c r="A1797" s="10">
        <f>IF(Offerte!$A59="","",Offerte!$A59)</f>
        <v/>
      </c>
      <c r="B1797" s="10">
        <f>IF(Offerte!$A59="","",Offerte!$B59)</f>
        <v/>
      </c>
      <c r="C1797" s="10">
        <f>IF(Offerte!$A59="","",Offerte!$C59)</f>
        <v/>
      </c>
      <c r="D1797" s="10" t="inlineStr">
        <is>
          <t>F.5.1</t>
        </is>
      </c>
      <c r="E1797" s="10" t="inlineStr">
        <is>
          <t>F</t>
        </is>
      </c>
      <c r="F1797" s="10" t="inlineStr">
        <is>
          <t>T</t>
        </is>
      </c>
      <c r="G1797" s="10" t="inlineStr">
        <is>
          <t>tabular</t>
        </is>
      </c>
      <c r="H1797" s="10" t="n">
        <v>1</v>
      </c>
      <c r="I1797" s="10" t="inlineStr">
        <is>
          <t>Rendicontazione di sostenibilità ambientale</t>
        </is>
      </c>
      <c r="J1797" s="20" t="n"/>
      <c r="K1797" s="20" t="n"/>
      <c r="L1797" s="20" t="n"/>
      <c r="M1797" s="20" t="n"/>
      <c r="N1797" s="21">
        <f>IF($A1797="","",IF(IFERROR(VALUE($M1797),0)=1,1,0))</f>
        <v/>
      </c>
      <c r="O1797" s="21">
        <f>IF($A1797="",0,IF(OR($S1797&lt;&gt;1,COUNTA($J1797:$M1797)=0),0,IF($N1797=1,$H1797,0)))</f>
        <v/>
      </c>
      <c r="P1797" s="10" t="inlineStr">
        <is>
          <t>sì/no</t>
        </is>
      </c>
      <c r="Q1797" s="21">
        <f>IF($A1797="","",$A1797&amp;"|"&amp;$C1797)</f>
        <v/>
      </c>
      <c r="R1797" s="21">
        <f>IF($A1797="","",$A1797&amp;"|"&amp;$C1797&amp;"|"&amp;$D1797)</f>
        <v/>
      </c>
      <c r="S1797" s="21">
        <f>IF($A1797="","",IFERROR(INDEX(Offerte!$D$2:$D$200,MATCH($Q1797,Offerte!$L$2:$L$200,0)),0))</f>
        <v/>
      </c>
      <c r="T1797" s="21">
        <f>IF($A1797="","",IFERROR(INDEX(Offerte!$G$2:$G$200,MATCH($Q1797,Offerte!$L$2:$L$200,0)),"NO"))</f>
        <v/>
      </c>
    </row>
    <row r="1798">
      <c r="A1798" s="10">
        <f>IF(Offerte!$A59="","",Offerte!$A59)</f>
        <v/>
      </c>
      <c r="B1798" s="10">
        <f>IF(Offerte!$A59="","",Offerte!$B59)</f>
        <v/>
      </c>
      <c r="C1798" s="10">
        <f>IF(Offerte!$A59="","",Offerte!$C59)</f>
        <v/>
      </c>
      <c r="D1798" s="10" t="inlineStr">
        <is>
          <t>G.1.1</t>
        </is>
      </c>
      <c r="E1798" s="10" t="inlineStr">
        <is>
          <t>G</t>
        </is>
      </c>
      <c r="F1798" s="10" t="inlineStr">
        <is>
          <t>D</t>
        </is>
      </c>
      <c r="G1798" s="10" t="inlineStr">
        <is>
          <t>discretionary</t>
        </is>
      </c>
      <c r="H1798" s="10" t="n">
        <v>2</v>
      </c>
      <c r="I1798" s="10" t="inlineStr">
        <is>
          <t>Qualità del progetto di centrale di controllo aziendale</t>
        </is>
      </c>
      <c r="J1798" s="20" t="n"/>
      <c r="K1798" s="20" t="n"/>
      <c r="L1798" s="20" t="n"/>
      <c r="M1798" s="20" t="n"/>
      <c r="N1798" s="21">
        <f>IF($A1798="","",MAX(0,MIN(1,IFERROR(VALUE($M1798),0))))</f>
        <v/>
      </c>
      <c r="O1798" s="21">
        <f>IF($A1798="",0,IF(OR($S1798&lt;&gt;1,COUNTA($J1798:$M1798)=0),0,IF(SUMPRODUCT(MAX(($C$5:$C$6173=$C1798)*($D$5:$D$6173=$D1798)*($S$5:$S$6173=1)*IFERROR($N$5:$N$6173*1,0)))&gt;0,ROUND($H1798*($N1798/SUMPRODUCT(MAX(($C$5:$C$6173=$C1798)*($D$5:$D$6173=$D1798)*($S$5:$S$6173=1)*IFERROR($N$5:$N$6173*1,0)))),4),0)))</f>
        <v/>
      </c>
      <c r="P1798" s="10" t="inlineStr">
        <is>
          <t>coeff.</t>
        </is>
      </c>
      <c r="Q1798" s="21">
        <f>IF($A1798="","",$A1798&amp;"|"&amp;$C1798)</f>
        <v/>
      </c>
      <c r="R1798" s="21">
        <f>IF($A1798="","",$A1798&amp;"|"&amp;$C1798&amp;"|"&amp;$D1798)</f>
        <v/>
      </c>
      <c r="S1798" s="21">
        <f>IF($A1798="","",IFERROR(INDEX(Offerte!$D$2:$D$200,MATCH($Q1798,Offerte!$L$2:$L$200,0)),0))</f>
        <v/>
      </c>
      <c r="T1798" s="21">
        <f>IF($A1798="","",IFERROR(INDEX(Offerte!$G$2:$G$200,MATCH($Q1798,Offerte!$L$2:$L$200,0)),"NO"))</f>
        <v/>
      </c>
    </row>
    <row r="1799">
      <c r="A1799" s="10">
        <f>IF(Offerte!$A59="","",Offerte!$A59)</f>
        <v/>
      </c>
      <c r="B1799" s="10">
        <f>IF(Offerte!$A59="","",Offerte!$B59)</f>
        <v/>
      </c>
      <c r="C1799" s="10">
        <f>IF(Offerte!$A59="","",Offerte!$C59)</f>
        <v/>
      </c>
      <c r="D1799" s="10" t="inlineStr">
        <is>
          <t>G.2.1</t>
        </is>
      </c>
      <c r="E1799" s="10" t="inlineStr">
        <is>
          <t>G</t>
        </is>
      </c>
      <c r="F1799" s="10" t="inlineStr">
        <is>
          <t>T</t>
        </is>
      </c>
      <c r="G1799" s="10" t="inlineStr">
        <is>
          <t>tabular</t>
        </is>
      </c>
      <c r="H1799" s="10" t="n">
        <v>1</v>
      </c>
      <c r="I1799" s="10" t="inlineStr">
        <is>
          <t>Certificazione ISO 45001</t>
        </is>
      </c>
      <c r="J1799" s="20" t="n"/>
      <c r="K1799" s="20" t="n"/>
      <c r="L1799" s="20" t="n"/>
      <c r="M1799" s="20" t="n"/>
      <c r="N1799" s="21">
        <f>IF($A1799="","",IF(IFERROR(VALUE($M1799),0)=1,1,0))</f>
        <v/>
      </c>
      <c r="O1799" s="21">
        <f>IF($A1799="",0,IF(OR($S1799&lt;&gt;1,COUNTA($J1799:$M1799)=0),0,IF($N1799=1,$H1799,0)))</f>
        <v/>
      </c>
      <c r="P1799" s="10" t="inlineStr">
        <is>
          <t>sì/no</t>
        </is>
      </c>
      <c r="Q1799" s="21">
        <f>IF($A1799="","",$A1799&amp;"|"&amp;$C1799)</f>
        <v/>
      </c>
      <c r="R1799" s="21">
        <f>IF($A1799="","",$A1799&amp;"|"&amp;$C1799&amp;"|"&amp;$D1799)</f>
        <v/>
      </c>
      <c r="S1799" s="21">
        <f>IF($A1799="","",IFERROR(INDEX(Offerte!$D$2:$D$200,MATCH($Q1799,Offerte!$L$2:$L$200,0)),0))</f>
        <v/>
      </c>
      <c r="T1799" s="21">
        <f>IF($A1799="","",IFERROR(INDEX(Offerte!$G$2:$G$200,MATCH($Q1799,Offerte!$L$2:$L$200,0)),"NO"))</f>
        <v/>
      </c>
    </row>
    <row r="1800">
      <c r="A1800" s="10">
        <f>IF(Offerte!$A59="","",Offerte!$A59)</f>
        <v/>
      </c>
      <c r="B1800" s="10">
        <f>IF(Offerte!$A59="","",Offerte!$B59)</f>
        <v/>
      </c>
      <c r="C1800" s="10">
        <f>IF(Offerte!$A59="","",Offerte!$C59)</f>
        <v/>
      </c>
      <c r="D1800" s="10" t="inlineStr">
        <is>
          <t>G.3.1</t>
        </is>
      </c>
      <c r="E1800" s="10" t="inlineStr">
        <is>
          <t>G</t>
        </is>
      </c>
      <c r="F1800" s="10" t="inlineStr">
        <is>
          <t>T</t>
        </is>
      </c>
      <c r="G1800" s="10" t="inlineStr">
        <is>
          <t>tabular</t>
        </is>
      </c>
      <c r="H1800" s="10" t="n">
        <v>1</v>
      </c>
      <c r="I1800" s="10" t="inlineStr">
        <is>
          <t>Certificazioni di responsabilità sociale</t>
        </is>
      </c>
      <c r="J1800" s="20" t="n"/>
      <c r="K1800" s="20" t="n"/>
      <c r="L1800" s="20" t="n"/>
      <c r="M1800" s="20" t="n"/>
      <c r="N1800" s="21">
        <f>IF($A1800="","",IF(IFERROR(VALUE($M1800),0)=1,1,0))</f>
        <v/>
      </c>
      <c r="O1800" s="21">
        <f>IF($A1800="",0,IF(OR($S1800&lt;&gt;1,COUNTA($J1800:$M1800)=0),0,IF($N1800=1,$H1800,0)))</f>
        <v/>
      </c>
      <c r="P1800" s="10" t="inlineStr">
        <is>
          <t>sì/no</t>
        </is>
      </c>
      <c r="Q1800" s="21">
        <f>IF($A1800="","",$A1800&amp;"|"&amp;$C1800)</f>
        <v/>
      </c>
      <c r="R1800" s="21">
        <f>IF($A1800="","",$A1800&amp;"|"&amp;$C1800&amp;"|"&amp;$D1800)</f>
        <v/>
      </c>
      <c r="S1800" s="21">
        <f>IF($A1800="","",IFERROR(INDEX(Offerte!$D$2:$D$200,MATCH($Q1800,Offerte!$L$2:$L$200,0)),0))</f>
        <v/>
      </c>
      <c r="T1800" s="21">
        <f>IF($A1800="","",IFERROR(INDEX(Offerte!$G$2:$G$200,MATCH($Q1800,Offerte!$L$2:$L$200,0)),"NO"))</f>
        <v/>
      </c>
    </row>
    <row r="1801">
      <c r="A1801" s="10">
        <f>IF(Offerte!$A59="","",Offerte!$A59)</f>
        <v/>
      </c>
      <c r="B1801" s="10">
        <f>IF(Offerte!$A59="","",Offerte!$B59)</f>
        <v/>
      </c>
      <c r="C1801" s="10">
        <f>IF(Offerte!$A59="","",Offerte!$C59)</f>
        <v/>
      </c>
      <c r="D1801" s="10" t="inlineStr">
        <is>
          <t>G.4.1</t>
        </is>
      </c>
      <c r="E1801" s="10" t="inlineStr">
        <is>
          <t>G</t>
        </is>
      </c>
      <c r="F1801" s="10" t="inlineStr">
        <is>
          <t>D</t>
        </is>
      </c>
      <c r="G1801" s="10" t="inlineStr">
        <is>
          <t>discretionary</t>
        </is>
      </c>
      <c r="H1801" s="10" t="n">
        <v>2</v>
      </c>
      <c r="I1801" s="10" t="inlineStr">
        <is>
          <t>Qualità del piano di formazione del personale</t>
        </is>
      </c>
      <c r="J1801" s="20" t="n"/>
      <c r="K1801" s="20" t="n"/>
      <c r="L1801" s="20" t="n"/>
      <c r="M1801" s="20" t="n"/>
      <c r="N1801" s="21">
        <f>IF($A1801="","",MAX(0,MIN(1,IFERROR(VALUE($M1801),0))))</f>
        <v/>
      </c>
      <c r="O1801" s="21">
        <f>IF($A1801="",0,IF(OR($S1801&lt;&gt;1,COUNTA($J1801:$M1801)=0),0,IF(SUMPRODUCT(MAX(($C$5:$C$6173=$C1801)*($D$5:$D$6173=$D1801)*($S$5:$S$6173=1)*IFERROR($N$5:$N$6173*1,0)))&gt;0,ROUND($H1801*($N1801/SUMPRODUCT(MAX(($C$5:$C$6173=$C1801)*($D$5:$D$6173=$D1801)*($S$5:$S$6173=1)*IFERROR($N$5:$N$6173*1,0)))),4),0)))</f>
        <v/>
      </c>
      <c r="P1801" s="10" t="inlineStr">
        <is>
          <t>coeff.</t>
        </is>
      </c>
      <c r="Q1801" s="21">
        <f>IF($A1801="","",$A1801&amp;"|"&amp;$C1801)</f>
        <v/>
      </c>
      <c r="R1801" s="21">
        <f>IF($A1801="","",$A1801&amp;"|"&amp;$C1801&amp;"|"&amp;$D1801)</f>
        <v/>
      </c>
      <c r="S1801" s="21">
        <f>IF($A1801="","",IFERROR(INDEX(Offerte!$D$2:$D$200,MATCH($Q1801,Offerte!$L$2:$L$200,0)),0))</f>
        <v/>
      </c>
      <c r="T1801" s="21">
        <f>IF($A1801="","",IFERROR(INDEX(Offerte!$G$2:$G$200,MATCH($Q1801,Offerte!$L$2:$L$200,0)),"NO"))</f>
        <v/>
      </c>
    </row>
    <row r="1802">
      <c r="A1802" s="10">
        <f>IF(Offerte!$A59="","",Offerte!$A59)</f>
        <v/>
      </c>
      <c r="B1802" s="10">
        <f>IF(Offerte!$A59="","",Offerte!$B59)</f>
        <v/>
      </c>
      <c r="C1802" s="10">
        <f>IF(Offerte!$A59="","",Offerte!$C59)</f>
        <v/>
      </c>
      <c r="D1802" s="10" t="inlineStr">
        <is>
          <t>G.5.1</t>
        </is>
      </c>
      <c r="E1802" s="10" t="inlineStr">
        <is>
          <t>G</t>
        </is>
      </c>
      <c r="F1802" s="10" t="inlineStr">
        <is>
          <t>T</t>
        </is>
      </c>
      <c r="G1802" s="10" t="inlineStr">
        <is>
          <t>tabular</t>
        </is>
      </c>
      <c r="H1802" s="10" t="n">
        <v>1</v>
      </c>
      <c r="I1802" s="10" t="inlineStr">
        <is>
          <t>Impegno al mantenimento delle garanzie del contratto di secondo livello del gestore uscente</t>
        </is>
      </c>
      <c r="J1802" s="20" t="n"/>
      <c r="K1802" s="20" t="n"/>
      <c r="L1802" s="20" t="n"/>
      <c r="M1802" s="20" t="n"/>
      <c r="N1802" s="21">
        <f>IF($A1802="","",IF(IFERROR(VALUE($M1802),0)=1,1,0))</f>
        <v/>
      </c>
      <c r="O1802" s="21">
        <f>IF($A1802="",0,IF(OR($S1802&lt;&gt;1,COUNTA($J1802:$M1802)=0),0,IF($N1802=1,$H1802,0)))</f>
        <v/>
      </c>
      <c r="P1802" s="10" t="inlineStr">
        <is>
          <t>sì/no</t>
        </is>
      </c>
      <c r="Q1802" s="21">
        <f>IF($A1802="","",$A1802&amp;"|"&amp;$C1802)</f>
        <v/>
      </c>
      <c r="R1802" s="21">
        <f>IF($A1802="","",$A1802&amp;"|"&amp;$C1802&amp;"|"&amp;$D1802)</f>
        <v/>
      </c>
      <c r="S1802" s="21">
        <f>IF($A1802="","",IFERROR(INDEX(Offerte!$D$2:$D$200,MATCH($Q1802,Offerte!$L$2:$L$200,0)),0))</f>
        <v/>
      </c>
      <c r="T1802" s="21">
        <f>IF($A1802="","",IFERROR(INDEX(Offerte!$G$2:$G$200,MATCH($Q1802,Offerte!$L$2:$L$200,0)),"NO"))</f>
        <v/>
      </c>
    </row>
    <row r="1803">
      <c r="A1803" s="10">
        <f>IF(Offerte!$A60="","",Offerte!$A60)</f>
        <v/>
      </c>
      <c r="B1803" s="10">
        <f>IF(Offerte!$A60="","",Offerte!$B60)</f>
        <v/>
      </c>
      <c r="C1803" s="10">
        <f>IF(Offerte!$A60="","",Offerte!$C60)</f>
        <v/>
      </c>
      <c r="D1803" s="10" t="inlineStr">
        <is>
          <t>A.1.1</t>
        </is>
      </c>
      <c r="E1803" s="10" t="inlineStr">
        <is>
          <t>A</t>
        </is>
      </c>
      <c r="F1803" s="10" t="inlineStr">
        <is>
          <t>Q</t>
        </is>
      </c>
      <c r="G1803" s="10" t="inlineStr">
        <is>
          <t>higher</t>
        </is>
      </c>
      <c r="H1803" s="10" t="n">
        <v>3</v>
      </c>
      <c r="I1803" s="10" t="inlineStr">
        <is>
          <t>Tasso aggiuntivo di corse controllate</t>
        </is>
      </c>
      <c r="J1803" s="20" t="n"/>
      <c r="K1803" s="20" t="n"/>
      <c r="L1803" s="20" t="n"/>
      <c r="M1803" s="20" t="n"/>
      <c r="N1803" s="21">
        <f>IF($A1803="","",IFERROR(VALUE($K1803)/VALUE($L1803)*100,IFERROR(VALUE($J1803),0)))</f>
        <v/>
      </c>
      <c r="O1803" s="21">
        <f>IF($A1803="",0,IF(OR($S1803&lt;&gt;1,COUNTA($J1803:$M1803)=0),0,IF(SUMPRODUCT(MAX(($C$5:$C$6173=$C1803)*($D$5:$D$6173=$D1803)*($S$5:$S$6173=1)*IFERROR($N$5:$N$6173*1,0)))&gt;0,ROUND($H1803*($N1803/SUMPRODUCT(MAX(($C$5:$C$6173=$C1803)*($D$5:$D$6173=$D1803)*($S$5:$S$6173=1)*IFERROR($N$5:$N$6173*1,0)))),4),0)))</f>
        <v/>
      </c>
      <c r="P1803" s="10" t="inlineStr">
        <is>
          <t>Corse controllate annue / Corse programmate annue</t>
        </is>
      </c>
      <c r="Q1803" s="21">
        <f>IF($A1803="","",$A1803&amp;"|"&amp;$C1803)</f>
        <v/>
      </c>
      <c r="R1803" s="21">
        <f>IF($A1803="","",$A1803&amp;"|"&amp;$C1803&amp;"|"&amp;$D1803)</f>
        <v/>
      </c>
      <c r="S1803" s="21">
        <f>IF($A1803="","",IFERROR(INDEX(Offerte!$D$2:$D$200,MATCH($Q1803,Offerte!$L$2:$L$200,0)),0))</f>
        <v/>
      </c>
      <c r="T1803" s="21">
        <f>IF($A1803="","",IFERROR(INDEX(Offerte!$G$2:$G$200,MATCH($Q1803,Offerte!$L$2:$L$200,0)),"NO"))</f>
        <v/>
      </c>
    </row>
    <row r="1804">
      <c r="A1804" s="10">
        <f>IF(Offerte!$A60="","",Offerte!$A60)</f>
        <v/>
      </c>
      <c r="B1804" s="10">
        <f>IF(Offerte!$A60="","",Offerte!$B60)</f>
        <v/>
      </c>
      <c r="C1804" s="10">
        <f>IF(Offerte!$A60="","",Offerte!$C60)</f>
        <v/>
      </c>
      <c r="D1804" s="10" t="inlineStr">
        <is>
          <t>A.1.2</t>
        </is>
      </c>
      <c r="E1804" s="10" t="inlineStr">
        <is>
          <t>A</t>
        </is>
      </c>
      <c r="F1804" s="10" t="inlineStr">
        <is>
          <t>Q</t>
        </is>
      </c>
      <c r="G1804" s="10" t="inlineStr">
        <is>
          <t>higher</t>
        </is>
      </c>
      <c r="H1804" s="10" t="n">
        <v>4</v>
      </c>
      <c r="I1804" s="10" t="inlineStr">
        <is>
          <t>Numero aggiuntivo di passeggeri controllati</t>
        </is>
      </c>
      <c r="J1804" s="20" t="n"/>
      <c r="K1804" s="20" t="n"/>
      <c r="L1804" s="20" t="n"/>
      <c r="M1804" s="20" t="n"/>
      <c r="N1804" s="21">
        <f>IF($A1804="","",IFERROR(VALUE($J1804),0))</f>
        <v/>
      </c>
      <c r="O1804" s="21">
        <f>IF($A1804="",0,IF(OR($S1804&lt;&gt;1,COUNTA($J1804:$M1804)=0),0,IF(SUMPRODUCT(MAX(($C$5:$C$6173=$C1804)*($D$5:$D$6173=$D1804)*($S$5:$S$6173=1)*IFERROR($N$5:$N$6173*1,0)))&gt;0,ROUND($H1804*($N1804/SUMPRODUCT(MAX(($C$5:$C$6173=$C1804)*($D$5:$D$6173=$D1804)*($S$5:$S$6173=1)*IFERROR($N$5:$N$6173*1,0)))),4),0)))</f>
        <v/>
      </c>
      <c r="P1804" s="10" t="inlineStr">
        <is>
          <t>passeggeri/anno</t>
        </is>
      </c>
      <c r="Q1804" s="21">
        <f>IF($A1804="","",$A1804&amp;"|"&amp;$C1804)</f>
        <v/>
      </c>
      <c r="R1804" s="21">
        <f>IF($A1804="","",$A1804&amp;"|"&amp;$C1804&amp;"|"&amp;$D1804)</f>
        <v/>
      </c>
      <c r="S1804" s="21">
        <f>IF($A1804="","",IFERROR(INDEX(Offerte!$D$2:$D$200,MATCH($Q1804,Offerte!$L$2:$L$200,0)),0))</f>
        <v/>
      </c>
      <c r="T1804" s="21">
        <f>IF($A1804="","",IFERROR(INDEX(Offerte!$G$2:$G$200,MATCH($Q1804,Offerte!$L$2:$L$200,0)),"NO"))</f>
        <v/>
      </c>
    </row>
    <row r="1805">
      <c r="A1805" s="10">
        <f>IF(Offerte!$A60="","",Offerte!$A60)</f>
        <v/>
      </c>
      <c r="B1805" s="10">
        <f>IF(Offerte!$A60="","",Offerte!$B60)</f>
        <v/>
      </c>
      <c r="C1805" s="10">
        <f>IF(Offerte!$A60="","",Offerte!$C60)</f>
        <v/>
      </c>
      <c r="D1805" s="10" t="inlineStr">
        <is>
          <t>B.1.1</t>
        </is>
      </c>
      <c r="E1805" s="10" t="inlineStr">
        <is>
          <t>B</t>
        </is>
      </c>
      <c r="F1805" s="10" t="inlineStr">
        <is>
          <t>Q</t>
        </is>
      </c>
      <c r="G1805" s="10" t="inlineStr">
        <is>
          <t>higher</t>
        </is>
      </c>
      <c r="H1805" s="10" t="n">
        <v>3</v>
      </c>
      <c r="I1805" s="10" t="inlineStr">
        <is>
          <t>Incremento dei posti offerti nelle fasce di punta</t>
        </is>
      </c>
      <c r="J1805" s="20" t="n"/>
      <c r="K1805" s="20" t="n"/>
      <c r="L1805" s="20" t="n"/>
      <c r="M1805" s="20" t="n"/>
      <c r="N1805" s="21">
        <f>IF($A1805="","",IFERROR(VALUE($J1805),0))</f>
        <v/>
      </c>
      <c r="O1805" s="21">
        <f>IF($A1805="",0,IF(OR($S1805&lt;&gt;1,COUNTA($J1805:$M1805)=0),0,IF(SUMPRODUCT(MAX(($C$5:$C$6173=$C1805)*($D$5:$D$6173=$D1805)*($S$5:$S$6173=1)*IFERROR($N$5:$N$6173*1,0)))&gt;0,ROUND($H1805*($N1805/SUMPRODUCT(MAX(($C$5:$C$6173=$C1805)*($D$5:$D$6173=$D1805)*($S$5:$S$6173=1)*IFERROR($N$5:$N$6173*1,0)))),4),0)))</f>
        <v/>
      </c>
      <c r="P1805" s="10" t="inlineStr">
        <is>
          <t>posti*km</t>
        </is>
      </c>
      <c r="Q1805" s="21">
        <f>IF($A1805="","",$A1805&amp;"|"&amp;$C1805)</f>
        <v/>
      </c>
      <c r="R1805" s="21">
        <f>IF($A1805="","",$A1805&amp;"|"&amp;$C1805&amp;"|"&amp;$D1805)</f>
        <v/>
      </c>
      <c r="S1805" s="21">
        <f>IF($A1805="","",IFERROR(INDEX(Offerte!$D$2:$D$200,MATCH($Q1805,Offerte!$L$2:$L$200,0)),0))</f>
        <v/>
      </c>
      <c r="T1805" s="21">
        <f>IF($A1805="","",IFERROR(INDEX(Offerte!$G$2:$G$200,MATCH($Q1805,Offerte!$L$2:$L$200,0)),"NO"))</f>
        <v/>
      </c>
    </row>
    <row r="1806">
      <c r="A1806" s="10">
        <f>IF(Offerte!$A60="","",Offerte!$A60)</f>
        <v/>
      </c>
      <c r="B1806" s="10">
        <f>IF(Offerte!$A60="","",Offerte!$B60)</f>
        <v/>
      </c>
      <c r="C1806" s="10">
        <f>IF(Offerte!$A60="","",Offerte!$C60)</f>
        <v/>
      </c>
      <c r="D1806" s="10" t="inlineStr">
        <is>
          <t>B.2.1</t>
        </is>
      </c>
      <c r="E1806" s="10" t="inlineStr">
        <is>
          <t>B</t>
        </is>
      </c>
      <c r="F1806" s="10" t="inlineStr">
        <is>
          <t>Q</t>
        </is>
      </c>
      <c r="G1806" s="10" t="inlineStr">
        <is>
          <t>higher</t>
        </is>
      </c>
      <c r="H1806" s="10" t="n">
        <v>4</v>
      </c>
      <c r="I1806" s="10" t="inlineStr">
        <is>
          <t>Corse aggiuntive nell'arco giornaliero base</t>
        </is>
      </c>
      <c r="J1806" s="20" t="n"/>
      <c r="K1806" s="20" t="n"/>
      <c r="L1806" s="20" t="n"/>
      <c r="M1806" s="20" t="n"/>
      <c r="N1806" s="21">
        <f>IF($A1806="","",IFERROR(VALUE($J1806),0))</f>
        <v/>
      </c>
      <c r="O1806" s="21">
        <f>IF($A1806="",0,IF(OR($S1806&lt;&gt;1,COUNTA($J1806:$M1806)=0),0,IF(SUMPRODUCT(MAX(($C$5:$C$6173=$C1806)*($D$5:$D$6173=$D1806)*($S$5:$S$6173=1)*IFERROR($N$5:$N$6173*1,0)))&gt;0,ROUND($H1806*($N1806/SUMPRODUCT(MAX(($C$5:$C$6173=$C1806)*($D$5:$D$6173=$D1806)*($S$5:$S$6173=1)*IFERROR($N$5:$N$6173*1,0)))),4),0)))</f>
        <v/>
      </c>
      <c r="P1806" s="10" t="inlineStr">
        <is>
          <t>corse</t>
        </is>
      </c>
      <c r="Q1806" s="21">
        <f>IF($A1806="","",$A1806&amp;"|"&amp;$C1806)</f>
        <v/>
      </c>
      <c r="R1806" s="21">
        <f>IF($A1806="","",$A1806&amp;"|"&amp;$C1806&amp;"|"&amp;$D1806)</f>
        <v/>
      </c>
      <c r="S1806" s="21">
        <f>IF($A1806="","",IFERROR(INDEX(Offerte!$D$2:$D$200,MATCH($Q1806,Offerte!$L$2:$L$200,0)),0))</f>
        <v/>
      </c>
      <c r="T1806" s="21">
        <f>IF($A1806="","",IFERROR(INDEX(Offerte!$G$2:$G$200,MATCH($Q1806,Offerte!$L$2:$L$200,0)),"NO"))</f>
        <v/>
      </c>
    </row>
    <row r="1807">
      <c r="A1807" s="10">
        <f>IF(Offerte!$A60="","",Offerte!$A60)</f>
        <v/>
      </c>
      <c r="B1807" s="10">
        <f>IF(Offerte!$A60="","",Offerte!$B60)</f>
        <v/>
      </c>
      <c r="C1807" s="10">
        <f>IF(Offerte!$A60="","",Offerte!$C60)</f>
        <v/>
      </c>
      <c r="D1807" s="10" t="inlineStr">
        <is>
          <t>B.3.1</t>
        </is>
      </c>
      <c r="E1807" s="10" t="inlineStr">
        <is>
          <t>B</t>
        </is>
      </c>
      <c r="F1807" s="10" t="inlineStr">
        <is>
          <t>Q</t>
        </is>
      </c>
      <c r="G1807" s="10" t="inlineStr">
        <is>
          <t>higher</t>
        </is>
      </c>
      <c r="H1807" s="10" t="n">
        <v>2</v>
      </c>
      <c r="I1807" s="10" t="inlineStr">
        <is>
          <t>Numero di corse aggiuntive per allungamento dell'arco di servizio giornaliero nelle fasce serali</t>
        </is>
      </c>
      <c r="J1807" s="20" t="n"/>
      <c r="K1807" s="20" t="n"/>
      <c r="L1807" s="20" t="n"/>
      <c r="M1807" s="20" t="n"/>
      <c r="N1807" s="21">
        <f>IF($A1807="","",IFERROR(VALUE($J1807),0))</f>
        <v/>
      </c>
      <c r="O1807" s="21">
        <f>IF($A1807="",0,IF(OR($S1807&lt;&gt;1,COUNTA($J1807:$M1807)=0),0,IF(SUMPRODUCT(MAX(($C$5:$C$6173=$C1807)*($D$5:$D$6173=$D1807)*($S$5:$S$6173=1)*IFERROR($N$5:$N$6173*1,0)))&gt;0,ROUND($H1807*($N1807/SUMPRODUCT(MAX(($C$5:$C$6173=$C1807)*($D$5:$D$6173=$D1807)*($S$5:$S$6173=1)*IFERROR($N$5:$N$6173*1,0)))),4),0)))</f>
        <v/>
      </c>
      <c r="P1807" s="10" t="inlineStr">
        <is>
          <t>corse</t>
        </is>
      </c>
      <c r="Q1807" s="21">
        <f>IF($A1807="","",$A1807&amp;"|"&amp;$C1807)</f>
        <v/>
      </c>
      <c r="R1807" s="21">
        <f>IF($A1807="","",$A1807&amp;"|"&amp;$C1807&amp;"|"&amp;$D1807)</f>
        <v/>
      </c>
      <c r="S1807" s="21">
        <f>IF($A1807="","",IFERROR(INDEX(Offerte!$D$2:$D$200,MATCH($Q1807,Offerte!$L$2:$L$200,0)),0))</f>
        <v/>
      </c>
      <c r="T1807" s="21">
        <f>IF($A1807="","",IFERROR(INDEX(Offerte!$G$2:$G$200,MATCH($Q1807,Offerte!$L$2:$L$200,0)),"NO"))</f>
        <v/>
      </c>
    </row>
    <row r="1808">
      <c r="A1808" s="10">
        <f>IF(Offerte!$A60="","",Offerte!$A60)</f>
        <v/>
      </c>
      <c r="B1808" s="10">
        <f>IF(Offerte!$A60="","",Offerte!$B60)</f>
        <v/>
      </c>
      <c r="C1808" s="10">
        <f>IF(Offerte!$A60="","",Offerte!$C60)</f>
        <v/>
      </c>
      <c r="D1808" s="10" t="inlineStr">
        <is>
          <t>B.4.1</t>
        </is>
      </c>
      <c r="E1808" s="10" t="inlineStr">
        <is>
          <t>B</t>
        </is>
      </c>
      <c r="F1808" s="10" t="inlineStr">
        <is>
          <t>Q</t>
        </is>
      </c>
      <c r="G1808" s="10" t="inlineStr">
        <is>
          <t>higher</t>
        </is>
      </c>
      <c r="H1808" s="10" t="n">
        <v>3</v>
      </c>
      <c r="I1808" s="10" t="inlineStr">
        <is>
          <t>Percorrenze aggiuntive offerte nel Programma d'esercizio delle prime due fasi attuative</t>
        </is>
      </c>
      <c r="J1808" s="20" t="n"/>
      <c r="K1808" s="20" t="n"/>
      <c r="L1808" s="20" t="n"/>
      <c r="M1808" s="20" t="n"/>
      <c r="N1808" s="21">
        <f>IF($A1808="","",IFERROR(VALUE($J1808),0))</f>
        <v/>
      </c>
      <c r="O1808" s="21">
        <f>IF($A1808="",0,IF(OR($S1808&lt;&gt;1,COUNTA($J1808:$M1808)=0),0,IF(SUMPRODUCT(MAX(($C$5:$C$6173=$C1808)*($D$5:$D$6173=$D1808)*($S$5:$S$6173=1)*IFERROR($N$5:$N$6173*1,0)))&gt;0,ROUND($H1808*($N1808/SUMPRODUCT(MAX(($C$5:$C$6173=$C1808)*($D$5:$D$6173=$D1808)*($S$5:$S$6173=1)*IFERROR($N$5:$N$6173*1,0)))),4),0)))</f>
        <v/>
      </c>
      <c r="P1808" s="10" t="inlineStr">
        <is>
          <t>vett*km</t>
        </is>
      </c>
      <c r="Q1808" s="21">
        <f>IF($A1808="","",$A1808&amp;"|"&amp;$C1808)</f>
        <v/>
      </c>
      <c r="R1808" s="21">
        <f>IF($A1808="","",$A1808&amp;"|"&amp;$C1808&amp;"|"&amp;$D1808)</f>
        <v/>
      </c>
      <c r="S1808" s="21">
        <f>IF($A1808="","",IFERROR(INDEX(Offerte!$D$2:$D$200,MATCH($Q1808,Offerte!$L$2:$L$200,0)),0))</f>
        <v/>
      </c>
      <c r="T1808" s="21">
        <f>IF($A1808="","",IFERROR(INDEX(Offerte!$G$2:$G$200,MATCH($Q1808,Offerte!$L$2:$L$200,0)),"NO"))</f>
        <v/>
      </c>
    </row>
    <row r="1809">
      <c r="A1809" s="10">
        <f>IF(Offerte!$A60="","",Offerte!$A60)</f>
        <v/>
      </c>
      <c r="B1809" s="10">
        <f>IF(Offerte!$A60="","",Offerte!$B60)</f>
        <v/>
      </c>
      <c r="C1809" s="10">
        <f>IF(Offerte!$A60="","",Offerte!$C60)</f>
        <v/>
      </c>
      <c r="D1809" s="10" t="inlineStr">
        <is>
          <t>B.5.1</t>
        </is>
      </c>
      <c r="E1809" s="10" t="inlineStr">
        <is>
          <t>B</t>
        </is>
      </c>
      <c r="F1809" s="10" t="inlineStr">
        <is>
          <t>D</t>
        </is>
      </c>
      <c r="G1809" s="10" t="inlineStr">
        <is>
          <t>discretionary</t>
        </is>
      </c>
      <c r="H1809" s="10" t="n">
        <v>2</v>
      </c>
      <c r="I1809" s="10" t="inlineStr">
        <is>
          <t>Efficacia del progetto di servizi complementari DRT</t>
        </is>
      </c>
      <c r="J1809" s="20" t="n"/>
      <c r="K1809" s="20" t="n"/>
      <c r="L1809" s="20" t="n"/>
      <c r="M1809" s="20" t="n"/>
      <c r="N1809" s="21">
        <f>IF($A1809="","",MAX(0,MIN(1,IFERROR(VALUE($M1809),0))))</f>
        <v/>
      </c>
      <c r="O1809" s="21">
        <f>IF($A1809="",0,IF(OR($S1809&lt;&gt;1,COUNTA($J1809:$M1809)=0),0,IF(SUMPRODUCT(MAX(($C$5:$C$6173=$C1809)*($D$5:$D$6173=$D1809)*($S$5:$S$6173=1)*IFERROR($N$5:$N$6173*1,0)))&gt;0,ROUND($H1809*($N1809/SUMPRODUCT(MAX(($C$5:$C$6173=$C1809)*($D$5:$D$6173=$D1809)*($S$5:$S$6173=1)*IFERROR($N$5:$N$6173*1,0)))),4),0)))</f>
        <v/>
      </c>
      <c r="P1809" s="10" t="inlineStr">
        <is>
          <t>coeff.</t>
        </is>
      </c>
      <c r="Q1809" s="21">
        <f>IF($A1809="","",$A1809&amp;"|"&amp;$C1809)</f>
        <v/>
      </c>
      <c r="R1809" s="21">
        <f>IF($A1809="","",$A1809&amp;"|"&amp;$C1809&amp;"|"&amp;$D1809)</f>
        <v/>
      </c>
      <c r="S1809" s="21">
        <f>IF($A1809="","",IFERROR(INDEX(Offerte!$D$2:$D$200,MATCH($Q1809,Offerte!$L$2:$L$200,0)),0))</f>
        <v/>
      </c>
      <c r="T1809" s="21">
        <f>IF($A1809="","",IFERROR(INDEX(Offerte!$G$2:$G$200,MATCH($Q1809,Offerte!$L$2:$L$200,0)),"NO"))</f>
        <v/>
      </c>
    </row>
    <row r="1810">
      <c r="A1810" s="10">
        <f>IF(Offerte!$A60="","",Offerte!$A60)</f>
        <v/>
      </c>
      <c r="B1810" s="10">
        <f>IF(Offerte!$A60="","",Offerte!$B60)</f>
        <v/>
      </c>
      <c r="C1810" s="10">
        <f>IF(Offerte!$A60="","",Offerte!$C60)</f>
        <v/>
      </c>
      <c r="D1810" s="10" t="inlineStr">
        <is>
          <t>C.1.1</t>
        </is>
      </c>
      <c r="E1810" s="10" t="inlineStr">
        <is>
          <t>C</t>
        </is>
      </c>
      <c r="F1810" s="10" t="inlineStr">
        <is>
          <t>Q</t>
        </is>
      </c>
      <c r="G1810" s="10" t="inlineStr">
        <is>
          <t>higher</t>
        </is>
      </c>
      <c r="H1810" s="10" t="n">
        <v>2</v>
      </c>
      <c r="I1810" s="10" t="inlineStr">
        <is>
          <t>Tasso di copertura del servizio con telecamere BSD</t>
        </is>
      </c>
      <c r="J1810" s="20" t="n"/>
      <c r="K1810" s="20" t="n"/>
      <c r="L1810" s="20" t="n"/>
      <c r="M1810" s="20" t="n"/>
      <c r="N1810" s="21">
        <f>IF($A1810="","",IFERROR(VALUE($K1810)/VALUE($L1810),IFERROR(VALUE($J1810),0)))</f>
        <v/>
      </c>
      <c r="O1810" s="21">
        <f>IF($A1810="",0,IF(OR($S1810&lt;&gt;1,COUNTA($J1810:$M1810)=0),0,IF(SUMPRODUCT(MAX(($C$5:$C$6173=$C1810)*($D$5:$D$6173=$D1810)*($S$5:$S$6173=1)*IFERROR($N$5:$N$6173*1,0)))&gt;0,ROUND($H1810*($N1810/SUMPRODUCT(MAX(($C$5:$C$6173=$C1810)*($D$5:$D$6173=$D1810)*($S$5:$S$6173=1)*IFERROR($N$5:$N$6173*1,0)))),4),0)))</f>
        <v/>
      </c>
      <c r="P1810" s="10" t="inlineStr">
        <is>
          <t>Autobus attrezzati con telecamere BSD / Autobus totali in offerta, incluse scorte</t>
        </is>
      </c>
      <c r="Q1810" s="21">
        <f>IF($A1810="","",$A1810&amp;"|"&amp;$C1810)</f>
        <v/>
      </c>
      <c r="R1810" s="21">
        <f>IF($A1810="","",$A1810&amp;"|"&amp;$C1810&amp;"|"&amp;$D1810)</f>
        <v/>
      </c>
      <c r="S1810" s="21">
        <f>IF($A1810="","",IFERROR(INDEX(Offerte!$D$2:$D$200,MATCH($Q1810,Offerte!$L$2:$L$200,0)),0))</f>
        <v/>
      </c>
      <c r="T1810" s="21">
        <f>IF($A1810="","",IFERROR(INDEX(Offerte!$G$2:$G$200,MATCH($Q1810,Offerte!$L$2:$L$200,0)),"NO"))</f>
        <v/>
      </c>
    </row>
    <row r="1811">
      <c r="A1811" s="10">
        <f>IF(Offerte!$A60="","",Offerte!$A60)</f>
        <v/>
      </c>
      <c r="B1811" s="10">
        <f>IF(Offerte!$A60="","",Offerte!$B60)</f>
        <v/>
      </c>
      <c r="C1811" s="10">
        <f>IF(Offerte!$A60="","",Offerte!$C60)</f>
        <v/>
      </c>
      <c r="D1811" s="10" t="inlineStr">
        <is>
          <t>C.1.2</t>
        </is>
      </c>
      <c r="E1811" s="10" t="inlineStr">
        <is>
          <t>C</t>
        </is>
      </c>
      <c r="F1811" s="10" t="inlineStr">
        <is>
          <t>Q</t>
        </is>
      </c>
      <c r="G1811" s="10" t="inlineStr">
        <is>
          <t>higher</t>
        </is>
      </c>
      <c r="H1811" s="10" t="n">
        <v>2</v>
      </c>
      <c r="I1811" s="10" t="inlineStr">
        <is>
          <t>Tasso di copertura del servizio con telecamere ADAS</t>
        </is>
      </c>
      <c r="J1811" s="20" t="n"/>
      <c r="K1811" s="20" t="n"/>
      <c r="L1811" s="20" t="n"/>
      <c r="M1811" s="20" t="n"/>
      <c r="N1811" s="21">
        <f>IF($A1811="","",IFERROR(VALUE($K1811)/VALUE($L1811),IFERROR(VALUE($J1811),0)))</f>
        <v/>
      </c>
      <c r="O1811" s="21">
        <f>IF($A1811="",0,IF(OR($S1811&lt;&gt;1,COUNTA($J1811:$M1811)=0),0,IF(SUMPRODUCT(MAX(($C$5:$C$6173=$C1811)*($D$5:$D$6173=$D1811)*($S$5:$S$6173=1)*IFERROR($N$5:$N$6173*1,0)))&gt;0,ROUND($H1811*($N1811/SUMPRODUCT(MAX(($C$5:$C$6173=$C1811)*($D$5:$D$6173=$D1811)*($S$5:$S$6173=1)*IFERROR($N$5:$N$6173*1,0)))),4),0)))</f>
        <v/>
      </c>
      <c r="P1811" s="10" t="inlineStr">
        <is>
          <t>Autobus attrezzati con telecamere ADAS / Autobus totali in offerta, incluse scorte</t>
        </is>
      </c>
      <c r="Q1811" s="21">
        <f>IF($A1811="","",$A1811&amp;"|"&amp;$C1811)</f>
        <v/>
      </c>
      <c r="R1811" s="21">
        <f>IF($A1811="","",$A1811&amp;"|"&amp;$C1811&amp;"|"&amp;$D1811)</f>
        <v/>
      </c>
      <c r="S1811" s="21">
        <f>IF($A1811="","",IFERROR(INDEX(Offerte!$D$2:$D$200,MATCH($Q1811,Offerte!$L$2:$L$200,0)),0))</f>
        <v/>
      </c>
      <c r="T1811" s="21">
        <f>IF($A1811="","",IFERROR(INDEX(Offerte!$G$2:$G$200,MATCH($Q1811,Offerte!$L$2:$L$200,0)),"NO"))</f>
        <v/>
      </c>
    </row>
    <row r="1812">
      <c r="A1812" s="10">
        <f>IF(Offerte!$A60="","",Offerte!$A60)</f>
        <v/>
      </c>
      <c r="B1812" s="10">
        <f>IF(Offerte!$A60="","",Offerte!$B60)</f>
        <v/>
      </c>
      <c r="C1812" s="10">
        <f>IF(Offerte!$A60="","",Offerte!$C60)</f>
        <v/>
      </c>
      <c r="D1812" s="10" t="inlineStr">
        <is>
          <t>C.2.1</t>
        </is>
      </c>
      <c r="E1812" s="10" t="inlineStr">
        <is>
          <t>C</t>
        </is>
      </c>
      <c r="F1812" s="10" t="inlineStr">
        <is>
          <t>Q</t>
        </is>
      </c>
      <c r="G1812" s="10" t="inlineStr">
        <is>
          <t>higher</t>
        </is>
      </c>
      <c r="H1812" s="10" t="n">
        <v>3</v>
      </c>
      <c r="I1812" s="10" t="inlineStr">
        <is>
          <t>Tasso di copertura del servizio con telecamere di bordo di videosorveglianza</t>
        </is>
      </c>
      <c r="J1812" s="20" t="n"/>
      <c r="K1812" s="20" t="n"/>
      <c r="L1812" s="20" t="n"/>
      <c r="M1812" s="20" t="n"/>
      <c r="N1812" s="21">
        <f>IF($A1812="","",IFERROR(VALUE($K1812)/VALUE($L1812),IFERROR(VALUE($J1812),0)))</f>
        <v/>
      </c>
      <c r="O1812" s="21">
        <f>IF($A1812="",0,IF(OR($S1812&lt;&gt;1,COUNTA($J1812:$M1812)=0),0,IF(SUMPRODUCT(MAX(($C$5:$C$6173=$C1812)*($D$5:$D$6173=$D1812)*($S$5:$S$6173=1)*IFERROR($N$5:$N$6173*1,0)))&gt;0,ROUND($H1812*($N1812/SUMPRODUCT(MAX(($C$5:$C$6173=$C1812)*($D$5:$D$6173=$D1812)*($S$5:$S$6173=1)*IFERROR($N$5:$N$6173*1,0)))),4),0)))</f>
        <v/>
      </c>
      <c r="P1812" s="10" t="inlineStr">
        <is>
          <t>Autobus attrezzati con videosorveglianza / Autobus totali in offerta, incluse scorte</t>
        </is>
      </c>
      <c r="Q1812" s="21">
        <f>IF($A1812="","",$A1812&amp;"|"&amp;$C1812)</f>
        <v/>
      </c>
      <c r="R1812" s="21">
        <f>IF($A1812="","",$A1812&amp;"|"&amp;$C1812&amp;"|"&amp;$D1812)</f>
        <v/>
      </c>
      <c r="S1812" s="21">
        <f>IF($A1812="","",IFERROR(INDEX(Offerte!$D$2:$D$200,MATCH($Q1812,Offerte!$L$2:$L$200,0)),0))</f>
        <v/>
      </c>
      <c r="T1812" s="21">
        <f>IF($A1812="","",IFERROR(INDEX(Offerte!$G$2:$G$200,MATCH($Q1812,Offerte!$L$2:$L$200,0)),"NO"))</f>
        <v/>
      </c>
    </row>
    <row r="1813">
      <c r="A1813" s="10">
        <f>IF(Offerte!$A60="","",Offerte!$A60)</f>
        <v/>
      </c>
      <c r="B1813" s="10">
        <f>IF(Offerte!$A60="","",Offerte!$B60)</f>
        <v/>
      </c>
      <c r="C1813" s="10">
        <f>IF(Offerte!$A60="","",Offerte!$C60)</f>
        <v/>
      </c>
      <c r="D1813" s="10" t="inlineStr">
        <is>
          <t>C.2.2</t>
        </is>
      </c>
      <c r="E1813" s="10" t="inlineStr">
        <is>
          <t>C</t>
        </is>
      </c>
      <c r="F1813" s="10" t="inlineStr">
        <is>
          <t>T</t>
        </is>
      </c>
      <c r="G1813" s="10" t="inlineStr">
        <is>
          <t>tabular</t>
        </is>
      </c>
      <c r="H1813" s="10" t="n">
        <v>1</v>
      </c>
      <c r="I1813" s="10" t="inlineStr">
        <is>
          <t>Software video/audio analisi per situazioni di pericolo</t>
        </is>
      </c>
      <c r="J1813" s="20" t="n"/>
      <c r="K1813" s="20" t="n"/>
      <c r="L1813" s="20" t="n"/>
      <c r="M1813" s="20" t="n"/>
      <c r="N1813" s="21">
        <f>IF($A1813="","",IF(IFERROR(VALUE($M1813),0)=1,1,0))</f>
        <v/>
      </c>
      <c r="O1813" s="21">
        <f>IF($A1813="",0,IF(OR($S1813&lt;&gt;1,COUNTA($J1813:$M1813)=0),0,IF($N1813=1,$H1813,0)))</f>
        <v/>
      </c>
      <c r="P1813" s="10" t="inlineStr">
        <is>
          <t>sì/no</t>
        </is>
      </c>
      <c r="Q1813" s="21">
        <f>IF($A1813="","",$A1813&amp;"|"&amp;$C1813)</f>
        <v/>
      </c>
      <c r="R1813" s="21">
        <f>IF($A1813="","",$A1813&amp;"|"&amp;$C1813&amp;"|"&amp;$D1813)</f>
        <v/>
      </c>
      <c r="S1813" s="21">
        <f>IF($A1813="","",IFERROR(INDEX(Offerte!$D$2:$D$200,MATCH($Q1813,Offerte!$L$2:$L$200,0)),0))</f>
        <v/>
      </c>
      <c r="T1813" s="21">
        <f>IF($A1813="","",IFERROR(INDEX(Offerte!$G$2:$G$200,MATCH($Q1813,Offerte!$L$2:$L$200,0)),"NO"))</f>
        <v/>
      </c>
    </row>
    <row r="1814">
      <c r="A1814" s="10">
        <f>IF(Offerte!$A60="","",Offerte!$A60)</f>
        <v/>
      </c>
      <c r="B1814" s="10">
        <f>IF(Offerte!$A60="","",Offerte!$B60)</f>
        <v/>
      </c>
      <c r="C1814" s="10">
        <f>IF(Offerte!$A60="","",Offerte!$C60)</f>
        <v/>
      </c>
      <c r="D1814" s="10" t="inlineStr">
        <is>
          <t>C.2.3</t>
        </is>
      </c>
      <c r="E1814" s="10" t="inlineStr">
        <is>
          <t>C</t>
        </is>
      </c>
      <c r="F1814" s="10" t="inlineStr">
        <is>
          <t>T</t>
        </is>
      </c>
      <c r="G1814" s="10" t="inlineStr">
        <is>
          <t>tabular</t>
        </is>
      </c>
      <c r="H1814" s="10" t="n">
        <v>1</v>
      </c>
      <c r="I1814" s="10" t="inlineStr">
        <is>
          <t>Collegamento con centrale qualificata di pronto intervento</t>
        </is>
      </c>
      <c r="J1814" s="20" t="n"/>
      <c r="K1814" s="20" t="n"/>
      <c r="L1814" s="20" t="n"/>
      <c r="M1814" s="20" t="n"/>
      <c r="N1814" s="21">
        <f>IF($A1814="","",IF(IFERROR(VALUE($M1814),0)=1,1,0))</f>
        <v/>
      </c>
      <c r="O1814" s="21">
        <f>IF($A1814="",0,IF(OR($S1814&lt;&gt;1,COUNTA($J1814:$M1814)=0),0,IF($N1814=1,$H1814,0)))</f>
        <v/>
      </c>
      <c r="P1814" s="10" t="inlineStr">
        <is>
          <t>sì/no</t>
        </is>
      </c>
      <c r="Q1814" s="21">
        <f>IF($A1814="","",$A1814&amp;"|"&amp;$C1814)</f>
        <v/>
      </c>
      <c r="R1814" s="21">
        <f>IF($A1814="","",$A1814&amp;"|"&amp;$C1814&amp;"|"&amp;$D1814)</f>
        <v/>
      </c>
      <c r="S1814" s="21">
        <f>IF($A1814="","",IFERROR(INDEX(Offerte!$D$2:$D$200,MATCH($Q1814,Offerte!$L$2:$L$200,0)),0))</f>
        <v/>
      </c>
      <c r="T1814" s="21">
        <f>IF($A1814="","",IFERROR(INDEX(Offerte!$G$2:$G$200,MATCH($Q1814,Offerte!$L$2:$L$200,0)),"NO"))</f>
        <v/>
      </c>
    </row>
    <row r="1815">
      <c r="A1815" s="10">
        <f>IF(Offerte!$A60="","",Offerte!$A60)</f>
        <v/>
      </c>
      <c r="B1815" s="10">
        <f>IF(Offerte!$A60="","",Offerte!$B60)</f>
        <v/>
      </c>
      <c r="C1815" s="10">
        <f>IF(Offerte!$A60="","",Offerte!$C60)</f>
        <v/>
      </c>
      <c r="D1815" s="10" t="inlineStr">
        <is>
          <t>C.2.4</t>
        </is>
      </c>
      <c r="E1815" s="10" t="inlineStr">
        <is>
          <t>C</t>
        </is>
      </c>
      <c r="F1815" s="10" t="inlineStr">
        <is>
          <t>Q</t>
        </is>
      </c>
      <c r="G1815" s="10" t="inlineStr">
        <is>
          <t>higher</t>
        </is>
      </c>
      <c r="H1815" s="10" t="n">
        <v>1</v>
      </c>
      <c r="I1815" s="10" t="inlineStr">
        <is>
          <t>Tasso di copertura del servizio con dispositivi per la chiamata di emergenza del conducente</t>
        </is>
      </c>
      <c r="J1815" s="20" t="n"/>
      <c r="K1815" s="20" t="n"/>
      <c r="L1815" s="20" t="n"/>
      <c r="M1815" s="20" t="n"/>
      <c r="N1815" s="21">
        <f>IF($A1815="","",IFERROR(VALUE($K1815)/VALUE($L1815),IFERROR(VALUE($J1815),0)))</f>
        <v/>
      </c>
      <c r="O1815" s="21">
        <f>IF($A1815="",0,IF(OR($S1815&lt;&gt;1,COUNTA($J1815:$M1815)=0),0,IF(SUMPRODUCT(MAX(($C$5:$C$6173=$C1815)*($D$5:$D$6173=$D1815)*($S$5:$S$6173=1)*IFERROR($N$5:$N$6173*1,0)))&gt;0,ROUND($H1815*($N1815/SUMPRODUCT(MAX(($C$5:$C$6173=$C1815)*($D$5:$D$6173=$D1815)*($S$5:$S$6173=1)*IFERROR($N$5:$N$6173*1,0)))),4),0)))</f>
        <v/>
      </c>
      <c r="P1815" s="10" t="inlineStr">
        <is>
          <t>Autobus attrezzati con chiamata di emergenza / Autobus totali in offerta, incluse scorte</t>
        </is>
      </c>
      <c r="Q1815" s="21">
        <f>IF($A1815="","",$A1815&amp;"|"&amp;$C1815)</f>
        <v/>
      </c>
      <c r="R1815" s="21">
        <f>IF($A1815="","",$A1815&amp;"|"&amp;$C1815&amp;"|"&amp;$D1815)</f>
        <v/>
      </c>
      <c r="S1815" s="21">
        <f>IF($A1815="","",IFERROR(INDEX(Offerte!$D$2:$D$200,MATCH($Q1815,Offerte!$L$2:$L$200,0)),0))</f>
        <v/>
      </c>
      <c r="T1815" s="21">
        <f>IF($A1815="","",IFERROR(INDEX(Offerte!$G$2:$G$200,MATCH($Q1815,Offerte!$L$2:$L$200,0)),"NO"))</f>
        <v/>
      </c>
    </row>
    <row r="1816">
      <c r="A1816" s="10">
        <f>IF(Offerte!$A60="","",Offerte!$A60)</f>
        <v/>
      </c>
      <c r="B1816" s="10">
        <f>IF(Offerte!$A60="","",Offerte!$B60)</f>
        <v/>
      </c>
      <c r="C1816" s="10">
        <f>IF(Offerte!$A60="","",Offerte!$C60)</f>
        <v/>
      </c>
      <c r="D1816" s="10" t="inlineStr">
        <is>
          <t>C.3.1</t>
        </is>
      </c>
      <c r="E1816" s="10" t="inlineStr">
        <is>
          <t>C</t>
        </is>
      </c>
      <c r="F1816" s="10" t="inlineStr">
        <is>
          <t>Q</t>
        </is>
      </c>
      <c r="G1816" s="10" t="inlineStr">
        <is>
          <t>higher</t>
        </is>
      </c>
      <c r="H1816" s="10" t="n">
        <v>2</v>
      </c>
      <c r="I1816" s="10" t="inlineStr">
        <is>
          <t>Tasso di copertura del servizio con dispositivi di informazione dinamica a bordo mezzo</t>
        </is>
      </c>
      <c r="J1816" s="20" t="n"/>
      <c r="K1816" s="20" t="n"/>
      <c r="L1816" s="20" t="n"/>
      <c r="M1816" s="20" t="n"/>
      <c r="N1816" s="21">
        <f>IF($A1816="","",IFERROR(VALUE($K1816)/VALUE($L1816),IFERROR(VALUE($J1816),0)))</f>
        <v/>
      </c>
      <c r="O1816" s="21">
        <f>IF($A1816="",0,IF(OR($S1816&lt;&gt;1,COUNTA($J1816:$M1816)=0),0,IF(SUMPRODUCT(MAX(($C$5:$C$6173=$C1816)*($D$5:$D$6173=$D1816)*($S$5:$S$6173=1)*IFERROR($N$5:$N$6173*1,0)))&gt;0,ROUND($H1816*($N1816/SUMPRODUCT(MAX(($C$5:$C$6173=$C1816)*($D$5:$D$6173=$D1816)*($S$5:$S$6173=1)*IFERROR($N$5:$N$6173*1,0)))),4),0)))</f>
        <v/>
      </c>
      <c r="P1816" s="10" t="inlineStr">
        <is>
          <t>Autobus con monitor e indicatori vocali / Autobus totali in offerta, incluse scorte</t>
        </is>
      </c>
      <c r="Q1816" s="21">
        <f>IF($A1816="","",$A1816&amp;"|"&amp;$C1816)</f>
        <v/>
      </c>
      <c r="R1816" s="21">
        <f>IF($A1816="","",$A1816&amp;"|"&amp;$C1816&amp;"|"&amp;$D1816)</f>
        <v/>
      </c>
      <c r="S1816" s="21">
        <f>IF($A1816="","",IFERROR(INDEX(Offerte!$D$2:$D$200,MATCH($Q1816,Offerte!$L$2:$L$200,0)),0))</f>
        <v/>
      </c>
      <c r="T1816" s="21">
        <f>IF($A1816="","",IFERROR(INDEX(Offerte!$G$2:$G$200,MATCH($Q1816,Offerte!$L$2:$L$200,0)),"NO"))</f>
        <v/>
      </c>
    </row>
    <row r="1817">
      <c r="A1817" s="10">
        <f>IF(Offerte!$A60="","",Offerte!$A60)</f>
        <v/>
      </c>
      <c r="B1817" s="10">
        <f>IF(Offerte!$A60="","",Offerte!$B60)</f>
        <v/>
      </c>
      <c r="C1817" s="10">
        <f>IF(Offerte!$A60="","",Offerte!$C60)</f>
        <v/>
      </c>
      <c r="D1817" s="10" t="inlineStr">
        <is>
          <t>C.3.2</t>
        </is>
      </c>
      <c r="E1817" s="10" t="inlineStr">
        <is>
          <t>C</t>
        </is>
      </c>
      <c r="F1817" s="10" t="inlineStr">
        <is>
          <t>T</t>
        </is>
      </c>
      <c r="G1817" s="10" t="inlineStr">
        <is>
          <t>tabular</t>
        </is>
      </c>
      <c r="H1817" s="10" t="n">
        <v>2</v>
      </c>
      <c r="I1817" s="10" t="inlineStr">
        <is>
          <t>Informazioni a bordo su coincidenze ai nodi</t>
        </is>
      </c>
      <c r="J1817" s="20" t="n"/>
      <c r="K1817" s="20" t="n"/>
      <c r="L1817" s="20" t="n"/>
      <c r="M1817" s="20" t="n"/>
      <c r="N1817" s="21">
        <f>IF($A1817="","",IF(IFERROR(VALUE($M1817),0)=1,1,0))</f>
        <v/>
      </c>
      <c r="O1817" s="21">
        <f>IF($A1817="",0,IF(OR($S1817&lt;&gt;1,COUNTA($J1817:$M1817)=0),0,IF(AND($N1817=1,IFERROR(SUMIFS($N$5:$N$6173,$Q$5:$Q$6173,$Q1817,$D$5:$D$6173,"C.3.1"),0)&gt;=0.5),$H1817,0)))</f>
        <v/>
      </c>
      <c r="P1817" s="10" t="inlineStr">
        <is>
          <t>Dipende da C.3.1 &gt;= 0.5</t>
        </is>
      </c>
      <c r="Q1817" s="21">
        <f>IF($A1817="","",$A1817&amp;"|"&amp;$C1817)</f>
        <v/>
      </c>
      <c r="R1817" s="21">
        <f>IF($A1817="","",$A1817&amp;"|"&amp;$C1817&amp;"|"&amp;$D1817)</f>
        <v/>
      </c>
      <c r="S1817" s="21">
        <f>IF($A1817="","",IFERROR(INDEX(Offerte!$D$2:$D$200,MATCH($Q1817,Offerte!$L$2:$L$200,0)),0))</f>
        <v/>
      </c>
      <c r="T1817" s="21">
        <f>IF($A1817="","",IFERROR(INDEX(Offerte!$G$2:$G$200,MATCH($Q1817,Offerte!$L$2:$L$200,0)),"NO"))</f>
        <v/>
      </c>
    </row>
    <row r="1818">
      <c r="A1818" s="10">
        <f>IF(Offerte!$A60="","",Offerte!$A60)</f>
        <v/>
      </c>
      <c r="B1818" s="10">
        <f>IF(Offerte!$A60="","",Offerte!$B60)</f>
        <v/>
      </c>
      <c r="C1818" s="10">
        <f>IF(Offerte!$A60="","",Offerte!$C60)</f>
        <v/>
      </c>
      <c r="D1818" s="10" t="inlineStr">
        <is>
          <t>D.1.1</t>
        </is>
      </c>
      <c r="E1818" s="10" t="inlineStr">
        <is>
          <t>D</t>
        </is>
      </c>
      <c r="F1818" s="10" t="inlineStr">
        <is>
          <t>Q</t>
        </is>
      </c>
      <c r="G1818" s="10" t="inlineStr">
        <is>
          <t>higher</t>
        </is>
      </c>
      <c r="H1818" s="10" t="n">
        <v>3</v>
      </c>
      <c r="I1818" s="10" t="inlineStr">
        <is>
          <t>Installazione di pensiline</t>
        </is>
      </c>
      <c r="J1818" s="20" t="n"/>
      <c r="K1818" s="20" t="n"/>
      <c r="L1818" s="20" t="n"/>
      <c r="M1818" s="20" t="n"/>
      <c r="N1818" s="21">
        <f>IF($A1818="","",IFERROR(VALUE($J1818),0))</f>
        <v/>
      </c>
      <c r="O1818" s="21">
        <f>IF($A1818="",0,IF(OR($S1818&lt;&gt;1,COUNTA($J1818:$M1818)=0),0,IF(SUMPRODUCT(MAX(($C$5:$C$6173=$C1818)*($D$5:$D$6173=$D1818)*($S$5:$S$6173=1)*IFERROR($N$5:$N$6173*1,0)))&gt;0,ROUND($H1818*($N1818/SUMPRODUCT(MAX(($C$5:$C$6173=$C1818)*($D$5:$D$6173=$D1818)*($S$5:$S$6173=1)*IFERROR($N$5:$N$6173*1,0)))),4),0)))</f>
        <v/>
      </c>
      <c r="P1818" s="10" t="inlineStr">
        <is>
          <t>fermate</t>
        </is>
      </c>
      <c r="Q1818" s="21">
        <f>IF($A1818="","",$A1818&amp;"|"&amp;$C1818)</f>
        <v/>
      </c>
      <c r="R1818" s="21">
        <f>IF($A1818="","",$A1818&amp;"|"&amp;$C1818&amp;"|"&amp;$D1818)</f>
        <v/>
      </c>
      <c r="S1818" s="21">
        <f>IF($A1818="","",IFERROR(INDEX(Offerte!$D$2:$D$200,MATCH($Q1818,Offerte!$L$2:$L$200,0)),0))</f>
        <v/>
      </c>
      <c r="T1818" s="21">
        <f>IF($A1818="","",IFERROR(INDEX(Offerte!$G$2:$G$200,MATCH($Q1818,Offerte!$L$2:$L$200,0)),"NO"))</f>
        <v/>
      </c>
    </row>
    <row r="1819">
      <c r="A1819" s="10">
        <f>IF(Offerte!$A60="","",Offerte!$A60)</f>
        <v/>
      </c>
      <c r="B1819" s="10">
        <f>IF(Offerte!$A60="","",Offerte!$B60)</f>
        <v/>
      </c>
      <c r="C1819" s="10">
        <f>IF(Offerte!$A60="","",Offerte!$C60)</f>
        <v/>
      </c>
      <c r="D1819" s="10" t="inlineStr">
        <is>
          <t>D.1.2</t>
        </is>
      </c>
      <c r="E1819" s="10" t="inlineStr">
        <is>
          <t>D</t>
        </is>
      </c>
      <c r="F1819" s="10" t="inlineStr">
        <is>
          <t>Q</t>
        </is>
      </c>
      <c r="G1819" s="10" t="inlineStr">
        <is>
          <t>higher</t>
        </is>
      </c>
      <c r="H1819" s="10" t="n">
        <v>3</v>
      </c>
      <c r="I1819" s="10" t="inlineStr">
        <is>
          <t>Installazione di paline di fermata conformi alla DGR 581/2023</t>
        </is>
      </c>
      <c r="J1819" s="20" t="n"/>
      <c r="K1819" s="20" t="n"/>
      <c r="L1819" s="20" t="n"/>
      <c r="M1819" s="20" t="n"/>
      <c r="N1819" s="21">
        <f>IF($A1819="","",IFERROR(VALUE($J1819),0))</f>
        <v/>
      </c>
      <c r="O1819" s="21">
        <f>IF($A1819="",0,IF(OR($S1819&lt;&gt;1,COUNTA($J1819:$M1819)=0),0,IF(SUMPRODUCT(MAX(($C$5:$C$6173=$C1819)*($D$5:$D$6173=$D1819)*($S$5:$S$6173=1)*IFERROR($N$5:$N$6173*1,0)))&gt;0,ROUND($H1819*($N1819/SUMPRODUCT(MAX(($C$5:$C$6173=$C1819)*($D$5:$D$6173=$D1819)*($S$5:$S$6173=1)*IFERROR($N$5:$N$6173*1,0)))),4),0)))</f>
        <v/>
      </c>
      <c r="P1819" s="10" t="inlineStr">
        <is>
          <t>fermate</t>
        </is>
      </c>
      <c r="Q1819" s="21">
        <f>IF($A1819="","",$A1819&amp;"|"&amp;$C1819)</f>
        <v/>
      </c>
      <c r="R1819" s="21">
        <f>IF($A1819="","",$A1819&amp;"|"&amp;$C1819&amp;"|"&amp;$D1819)</f>
        <v/>
      </c>
      <c r="S1819" s="21">
        <f>IF($A1819="","",IFERROR(INDEX(Offerte!$D$2:$D$200,MATCH($Q1819,Offerte!$L$2:$L$200,0)),0))</f>
        <v/>
      </c>
      <c r="T1819" s="21">
        <f>IF($A1819="","",IFERROR(INDEX(Offerte!$G$2:$G$200,MATCH($Q1819,Offerte!$L$2:$L$200,0)),"NO"))</f>
        <v/>
      </c>
    </row>
    <row r="1820">
      <c r="A1820" s="10">
        <f>IF(Offerte!$A60="","",Offerte!$A60)</f>
        <v/>
      </c>
      <c r="B1820" s="10">
        <f>IF(Offerte!$A60="","",Offerte!$B60)</f>
        <v/>
      </c>
      <c r="C1820" s="10">
        <f>IF(Offerte!$A60="","",Offerte!$C60)</f>
        <v/>
      </c>
      <c r="D1820" s="10" t="inlineStr">
        <is>
          <t>D.1.3</t>
        </is>
      </c>
      <c r="E1820" s="10" t="inlineStr">
        <is>
          <t>D</t>
        </is>
      </c>
      <c r="F1820" s="10" t="inlineStr">
        <is>
          <t>Q</t>
        </is>
      </c>
      <c r="G1820" s="10" t="inlineStr">
        <is>
          <t>higher</t>
        </is>
      </c>
      <c r="H1820" s="10" t="n">
        <v>2</v>
      </c>
      <c r="I1820" s="10" t="inlineStr">
        <is>
          <t>Display informativi connessi alle fermate</t>
        </is>
      </c>
      <c r="J1820" s="20" t="n"/>
      <c r="K1820" s="20" t="n"/>
      <c r="L1820" s="20" t="n"/>
      <c r="M1820" s="20" t="n"/>
      <c r="N1820" s="21">
        <f>IF($A1820="","",IFERROR(VALUE($J1820),0))</f>
        <v/>
      </c>
      <c r="O1820" s="21">
        <f>IF($A1820="",0,IF(OR($S1820&lt;&gt;1,COUNTA($J1820:$M1820)=0),0,IF(SUMPRODUCT(MAX(($C$5:$C$6173=$C1820)*($D$5:$D$6173=$D1820)*($S$5:$S$6173=1)*IFERROR($N$5:$N$6173*1,0)))&gt;0,ROUND($H1820*($N1820/SUMPRODUCT(MAX(($C$5:$C$6173=$C1820)*($D$5:$D$6173=$D1820)*($S$5:$S$6173=1)*IFERROR($N$5:$N$6173*1,0)))),4),0)))</f>
        <v/>
      </c>
      <c r="P1820" s="10" t="inlineStr">
        <is>
          <t>fermate</t>
        </is>
      </c>
      <c r="Q1820" s="21">
        <f>IF($A1820="","",$A1820&amp;"|"&amp;$C1820)</f>
        <v/>
      </c>
      <c r="R1820" s="21">
        <f>IF($A1820="","",$A1820&amp;"|"&amp;$C1820&amp;"|"&amp;$D1820)</f>
        <v/>
      </c>
      <c r="S1820" s="21">
        <f>IF($A1820="","",IFERROR(INDEX(Offerte!$D$2:$D$200,MATCH($Q1820,Offerte!$L$2:$L$200,0)),0))</f>
        <v/>
      </c>
      <c r="T1820" s="21">
        <f>IF($A1820="","",IFERROR(INDEX(Offerte!$G$2:$G$200,MATCH($Q1820,Offerte!$L$2:$L$200,0)),"NO"))</f>
        <v/>
      </c>
    </row>
    <row r="1821">
      <c r="A1821" s="10">
        <f>IF(Offerte!$A60="","",Offerte!$A60)</f>
        <v/>
      </c>
      <c r="B1821" s="10">
        <f>IF(Offerte!$A60="","",Offerte!$B60)</f>
        <v/>
      </c>
      <c r="C1821" s="10">
        <f>IF(Offerte!$A60="","",Offerte!$C60)</f>
        <v/>
      </c>
      <c r="D1821" s="10" t="inlineStr">
        <is>
          <t>D.2.1</t>
        </is>
      </c>
      <c r="E1821" s="10" t="inlineStr">
        <is>
          <t>D</t>
        </is>
      </c>
      <c r="F1821" s="10" t="inlineStr">
        <is>
          <t>Q</t>
        </is>
      </c>
      <c r="G1821" s="10" t="inlineStr">
        <is>
          <t>higher</t>
        </is>
      </c>
      <c r="H1821" s="10" t="n">
        <v>2</v>
      </c>
      <c r="I1821" s="10" t="inlineStr">
        <is>
          <t>Segnali tattili Loges-Vet-Evolution</t>
        </is>
      </c>
      <c r="J1821" s="20" t="n"/>
      <c r="K1821" s="20" t="n"/>
      <c r="L1821" s="20" t="n"/>
      <c r="M1821" s="20" t="n"/>
      <c r="N1821" s="21">
        <f>IF($A1821="","",IFERROR(VALUE($J1821),0))</f>
        <v/>
      </c>
      <c r="O1821" s="21">
        <f>IF($A1821="",0,IF(OR($S1821&lt;&gt;1,COUNTA($J1821:$M1821)=0),0,IF(SUMPRODUCT(MAX(($C$5:$C$6173=$C1821)*($D$5:$D$6173=$D1821)*($S$5:$S$6173=1)*IFERROR($N$5:$N$6173*1,0)))&gt;0,ROUND($H1821*($N1821/SUMPRODUCT(MAX(($C$5:$C$6173=$C1821)*($D$5:$D$6173=$D1821)*($S$5:$S$6173=1)*IFERROR($N$5:$N$6173*1,0)))),4),0)))</f>
        <v/>
      </c>
      <c r="P1821" s="10" t="inlineStr">
        <is>
          <t>fermate</t>
        </is>
      </c>
      <c r="Q1821" s="21">
        <f>IF($A1821="","",$A1821&amp;"|"&amp;$C1821)</f>
        <v/>
      </c>
      <c r="R1821" s="21">
        <f>IF($A1821="","",$A1821&amp;"|"&amp;$C1821&amp;"|"&amp;$D1821)</f>
        <v/>
      </c>
      <c r="S1821" s="21">
        <f>IF($A1821="","",IFERROR(INDEX(Offerte!$D$2:$D$200,MATCH($Q1821,Offerte!$L$2:$L$200,0)),0))</f>
        <v/>
      </c>
      <c r="T1821" s="21">
        <f>IF($A1821="","",IFERROR(INDEX(Offerte!$G$2:$G$200,MATCH($Q1821,Offerte!$L$2:$L$200,0)),"NO"))</f>
        <v/>
      </c>
    </row>
    <row r="1822">
      <c r="A1822" s="10">
        <f>IF(Offerte!$A60="","",Offerte!$A60)</f>
        <v/>
      </c>
      <c r="B1822" s="10">
        <f>IF(Offerte!$A60="","",Offerte!$B60)</f>
        <v/>
      </c>
      <c r="C1822" s="10">
        <f>IF(Offerte!$A60="","",Offerte!$C60)</f>
        <v/>
      </c>
      <c r="D1822" s="10" t="inlineStr">
        <is>
          <t>E.1.1</t>
        </is>
      </c>
      <c r="E1822" s="10" t="inlineStr">
        <is>
          <t>E</t>
        </is>
      </c>
      <c r="F1822" s="10" t="inlineStr">
        <is>
          <t>T</t>
        </is>
      </c>
      <c r="G1822" s="10" t="inlineStr">
        <is>
          <t>tabular</t>
        </is>
      </c>
      <c r="H1822" s="10" t="n">
        <v>2</v>
      </c>
      <c r="I1822" s="10" t="inlineStr">
        <is>
          <t>Mobile app con travel planner PRM</t>
        </is>
      </c>
      <c r="J1822" s="20" t="n"/>
      <c r="K1822" s="20" t="n"/>
      <c r="L1822" s="20" t="n"/>
      <c r="M1822" s="20" t="n"/>
      <c r="N1822" s="21">
        <f>IF($A1822="","",IF(IFERROR(VALUE($M1822),0)=1,1,0))</f>
        <v/>
      </c>
      <c r="O1822" s="21">
        <f>IF($A1822="",0,IF(OR($S1822&lt;&gt;1,COUNTA($J1822:$M1822)=0),0,IF($N1822=1,$H1822,0)))</f>
        <v/>
      </c>
      <c r="P1822" s="10" t="inlineStr">
        <is>
          <t>sì/no</t>
        </is>
      </c>
      <c r="Q1822" s="21">
        <f>IF($A1822="","",$A1822&amp;"|"&amp;$C1822)</f>
        <v/>
      </c>
      <c r="R1822" s="21">
        <f>IF($A1822="","",$A1822&amp;"|"&amp;$C1822&amp;"|"&amp;$D1822)</f>
        <v/>
      </c>
      <c r="S1822" s="21">
        <f>IF($A1822="","",IFERROR(INDEX(Offerte!$D$2:$D$200,MATCH($Q1822,Offerte!$L$2:$L$200,0)),0))</f>
        <v/>
      </c>
      <c r="T1822" s="21">
        <f>IF($A1822="","",IFERROR(INDEX(Offerte!$G$2:$G$200,MATCH($Q1822,Offerte!$L$2:$L$200,0)),"NO"))</f>
        <v/>
      </c>
    </row>
    <row r="1823">
      <c r="A1823" s="10">
        <f>IF(Offerte!$A60="","",Offerte!$A60)</f>
        <v/>
      </c>
      <c r="B1823" s="10">
        <f>IF(Offerte!$A60="","",Offerte!$B60)</f>
        <v/>
      </c>
      <c r="C1823" s="10">
        <f>IF(Offerte!$A60="","",Offerte!$C60)</f>
        <v/>
      </c>
      <c r="D1823" s="10" t="inlineStr">
        <is>
          <t>E.2.1</t>
        </is>
      </c>
      <c r="E1823" s="10" t="inlineStr">
        <is>
          <t>E</t>
        </is>
      </c>
      <c r="F1823" s="10" t="inlineStr">
        <is>
          <t>D</t>
        </is>
      </c>
      <c r="G1823" s="10" t="inlineStr">
        <is>
          <t>discretionary</t>
        </is>
      </c>
      <c r="H1823" s="10" t="n">
        <v>2</v>
      </c>
      <c r="I1823" s="10" t="inlineStr">
        <is>
          <t>Altre azioni informative e rapporti con gli utenti</t>
        </is>
      </c>
      <c r="J1823" s="20" t="n"/>
      <c r="K1823" s="20" t="n"/>
      <c r="L1823" s="20" t="n"/>
      <c r="M1823" s="20" t="n"/>
      <c r="N1823" s="21">
        <f>IF($A1823="","",MAX(0,MIN(1,IFERROR(VALUE($M1823),0))))</f>
        <v/>
      </c>
      <c r="O1823" s="21">
        <f>IF($A1823="",0,IF(OR($S1823&lt;&gt;1,COUNTA($J1823:$M1823)=0),0,IF(SUMPRODUCT(MAX(($C$5:$C$6173=$C1823)*($D$5:$D$6173=$D1823)*($S$5:$S$6173=1)*IFERROR($N$5:$N$6173*1,0)))&gt;0,ROUND($H1823*($N1823/SUMPRODUCT(MAX(($C$5:$C$6173=$C1823)*($D$5:$D$6173=$D1823)*($S$5:$S$6173=1)*IFERROR($N$5:$N$6173*1,0)))),4),0)))</f>
        <v/>
      </c>
      <c r="P1823" s="10" t="inlineStr">
        <is>
          <t>coeff.</t>
        </is>
      </c>
      <c r="Q1823" s="21">
        <f>IF($A1823="","",$A1823&amp;"|"&amp;$C1823)</f>
        <v/>
      </c>
      <c r="R1823" s="21">
        <f>IF($A1823="","",$A1823&amp;"|"&amp;$C1823&amp;"|"&amp;$D1823)</f>
        <v/>
      </c>
      <c r="S1823" s="21">
        <f>IF($A1823="","",IFERROR(INDEX(Offerte!$D$2:$D$200,MATCH($Q1823,Offerte!$L$2:$L$200,0)),0))</f>
        <v/>
      </c>
      <c r="T1823" s="21">
        <f>IF($A1823="","",IFERROR(INDEX(Offerte!$G$2:$G$200,MATCH($Q1823,Offerte!$L$2:$L$200,0)),"NO"))</f>
        <v/>
      </c>
    </row>
    <row r="1824">
      <c r="A1824" s="10">
        <f>IF(Offerte!$A60="","",Offerte!$A60)</f>
        <v/>
      </c>
      <c r="B1824" s="10">
        <f>IF(Offerte!$A60="","",Offerte!$B60)</f>
        <v/>
      </c>
      <c r="C1824" s="10">
        <f>IF(Offerte!$A60="","",Offerte!$C60)</f>
        <v/>
      </c>
      <c r="D1824" s="10" t="inlineStr">
        <is>
          <t>F.1.1</t>
        </is>
      </c>
      <c r="E1824" s="10" t="inlineStr">
        <is>
          <t>F</t>
        </is>
      </c>
      <c r="F1824" s="10" t="inlineStr">
        <is>
          <t>Q</t>
        </is>
      </c>
      <c r="G1824" s="10" t="inlineStr">
        <is>
          <t>lower</t>
        </is>
      </c>
      <c r="H1824" s="10" t="n">
        <v>7</v>
      </c>
      <c r="I1824" s="10" t="inlineStr">
        <is>
          <t>Performance ambientali del parco mezzi adibito al servizio - I_CEA</t>
        </is>
      </c>
      <c r="J1824" s="20" t="n"/>
      <c r="K1824" s="20" t="n"/>
      <c r="L1824" s="20" t="n"/>
      <c r="M1824" s="20" t="n"/>
      <c r="N1824" s="21">
        <f>IF($A1824="","",IFERROR(VALUE($J1824),0))</f>
        <v/>
      </c>
      <c r="O1824" s="21">
        <f>IF($A1824="",0,IF(OR($S1824&lt;&gt;1,COUNTA($J1824:$M1824)=0),0,IF(AND(IFERROR(AGGREGATE(15,6,$N$5:$N$6173/(($C$5:$C$6173=$C1824)*($D$5:$D$6173=$D1824)*($S$5:$S$6173=1)*($N$5:$N$6173&gt;0)),1),0)&gt;0,$N1824&gt;0),ROUND($H1824*(IFERROR(AGGREGATE(15,6,$N$5:$N$6173/(($C$5:$C$6173=$C1824)*($D$5:$D$6173=$D1824)*($S$5:$S$6173=1)*($N$5:$N$6173&gt;0)),1),0)/$N1824),4),0)))</f>
        <v/>
      </c>
      <c r="P1824" s="10" t="inlineStr">
        <is>
          <t>indice</t>
        </is>
      </c>
      <c r="Q1824" s="21">
        <f>IF($A1824="","",$A1824&amp;"|"&amp;$C1824)</f>
        <v/>
      </c>
      <c r="R1824" s="21">
        <f>IF($A1824="","",$A1824&amp;"|"&amp;$C1824&amp;"|"&amp;$D1824)</f>
        <v/>
      </c>
      <c r="S1824" s="21">
        <f>IF($A1824="","",IFERROR(INDEX(Offerte!$D$2:$D$200,MATCH($Q1824,Offerte!$L$2:$L$200,0)),0))</f>
        <v/>
      </c>
      <c r="T1824" s="21">
        <f>IF($A1824="","",IFERROR(INDEX(Offerte!$G$2:$G$200,MATCH($Q1824,Offerte!$L$2:$L$200,0)),"NO"))</f>
        <v/>
      </c>
    </row>
    <row r="1825">
      <c r="A1825" s="10">
        <f>IF(Offerte!$A60="","",Offerte!$A60)</f>
        <v/>
      </c>
      <c r="B1825" s="10">
        <f>IF(Offerte!$A60="","",Offerte!$B60)</f>
        <v/>
      </c>
      <c r="C1825" s="10">
        <f>IF(Offerte!$A60="","",Offerte!$C60)</f>
        <v/>
      </c>
      <c r="D1825" s="10" t="inlineStr">
        <is>
          <t>F.2.1</t>
        </is>
      </c>
      <c r="E1825" s="10" t="inlineStr">
        <is>
          <t>F</t>
        </is>
      </c>
      <c r="F1825" s="10" t="inlineStr">
        <is>
          <t>Q</t>
        </is>
      </c>
      <c r="G1825" s="10" t="inlineStr">
        <is>
          <t>higher</t>
        </is>
      </c>
      <c r="H1825" s="10" t="n">
        <v>2</v>
      </c>
      <c r="I1825" s="10" t="inlineStr">
        <is>
          <t>Tasso di copertura del servizio con dispositivi ECO-DRIVER</t>
        </is>
      </c>
      <c r="J1825" s="20" t="n"/>
      <c r="K1825" s="20" t="n"/>
      <c r="L1825" s="20" t="n"/>
      <c r="M1825" s="20" t="n"/>
      <c r="N1825" s="21">
        <f>IF($A1825="","",IFERROR(VALUE($K1825)/VALUE($L1825),IFERROR(VALUE($J1825),0)))</f>
        <v/>
      </c>
      <c r="O1825" s="21">
        <f>IF($A1825="",0,IF(OR($S1825&lt;&gt;1,COUNTA($J1825:$M1825)=0),0,IF(SUMPRODUCT(MAX(($C$5:$C$6173=$C1825)*($D$5:$D$6173=$D1825)*($S$5:$S$6173=1)*IFERROR($N$5:$N$6173*1,0)))&gt;0,ROUND($H1825*($N1825/SUMPRODUCT(MAX(($C$5:$C$6173=$C1825)*($D$5:$D$6173=$D1825)*($S$5:$S$6173=1)*IFERROR($N$5:$N$6173*1,0)))),4),0)))</f>
        <v/>
      </c>
      <c r="P1825" s="10" t="inlineStr">
        <is>
          <t>Autobus attrezzati con dispositivi ECO-DRIVER / Autobus totali in offerta, incluse scorte</t>
        </is>
      </c>
      <c r="Q1825" s="21">
        <f>IF($A1825="","",$A1825&amp;"|"&amp;$C1825)</f>
        <v/>
      </c>
      <c r="R1825" s="21">
        <f>IF($A1825="","",$A1825&amp;"|"&amp;$C1825&amp;"|"&amp;$D1825)</f>
        <v/>
      </c>
      <c r="S1825" s="21">
        <f>IF($A1825="","",IFERROR(INDEX(Offerte!$D$2:$D$200,MATCH($Q1825,Offerte!$L$2:$L$200,0)),0))</f>
        <v/>
      </c>
      <c r="T1825" s="21">
        <f>IF($A1825="","",IFERROR(INDEX(Offerte!$G$2:$G$200,MATCH($Q1825,Offerte!$L$2:$L$200,0)),"NO"))</f>
        <v/>
      </c>
    </row>
    <row r="1826">
      <c r="A1826" s="10">
        <f>IF(Offerte!$A60="","",Offerte!$A60)</f>
        <v/>
      </c>
      <c r="B1826" s="10">
        <f>IF(Offerte!$A60="","",Offerte!$B60)</f>
        <v/>
      </c>
      <c r="C1826" s="10">
        <f>IF(Offerte!$A60="","",Offerte!$C60)</f>
        <v/>
      </c>
      <c r="D1826" s="10" t="inlineStr">
        <is>
          <t>F.3.1</t>
        </is>
      </c>
      <c r="E1826" s="10" t="inlineStr">
        <is>
          <t>F</t>
        </is>
      </c>
      <c r="F1826" s="10" t="inlineStr">
        <is>
          <t>Q</t>
        </is>
      </c>
      <c r="G1826" s="10" t="inlineStr">
        <is>
          <t>higher</t>
        </is>
      </c>
      <c r="H1826" s="10" t="n">
        <v>2</v>
      </c>
      <c r="I1826" s="10" t="inlineStr">
        <is>
          <t>Autoproduzione consumi elettrici per trazione</t>
        </is>
      </c>
      <c r="J1826" s="20" t="n"/>
      <c r="K1826" s="20" t="n"/>
      <c r="L1826" s="20" t="n"/>
      <c r="M1826" s="20" t="n"/>
      <c r="N1826" s="21">
        <f>IF($A1826="","",IFERROR(VALUE($J1826),0))</f>
        <v/>
      </c>
      <c r="O1826" s="21">
        <f>IF($A1826="",0,IF(OR($S1826&lt;&gt;1,COUNTA($J1826:$M1826)=0),0,IF(SUMPRODUCT(MAX(($C$5:$C$6173=$C1826)*($D$5:$D$6173=$D1826)*($S$5:$S$6173=1)*IFERROR($N$5:$N$6173*1,0)))&gt;0,ROUND($H1826*($N1826/SUMPRODUCT(MAX(($C$5:$C$6173=$C1826)*($D$5:$D$6173=$D1826)*($S$5:$S$6173=1)*IFERROR($N$5:$N$6173*1,0)))),4),0)))</f>
        <v/>
      </c>
      <c r="P1826" s="10" t="inlineStr">
        <is>
          <t>kWh/anno</t>
        </is>
      </c>
      <c r="Q1826" s="21">
        <f>IF($A1826="","",$A1826&amp;"|"&amp;$C1826)</f>
        <v/>
      </c>
      <c r="R1826" s="21">
        <f>IF($A1826="","",$A1826&amp;"|"&amp;$C1826&amp;"|"&amp;$D1826)</f>
        <v/>
      </c>
      <c r="S1826" s="21">
        <f>IF($A1826="","",IFERROR(INDEX(Offerte!$D$2:$D$200,MATCH($Q1826,Offerte!$L$2:$L$200,0)),0))</f>
        <v/>
      </c>
      <c r="T1826" s="21">
        <f>IF($A1826="","",IFERROR(INDEX(Offerte!$G$2:$G$200,MATCH($Q1826,Offerte!$L$2:$L$200,0)),"NO"))</f>
        <v/>
      </c>
    </row>
    <row r="1827">
      <c r="A1827" s="10">
        <f>IF(Offerte!$A60="","",Offerte!$A60)</f>
        <v/>
      </c>
      <c r="B1827" s="10">
        <f>IF(Offerte!$A60="","",Offerte!$B60)</f>
        <v/>
      </c>
      <c r="C1827" s="10">
        <f>IF(Offerte!$A60="","",Offerte!$C60)</f>
        <v/>
      </c>
      <c r="D1827" s="10" t="inlineStr">
        <is>
          <t>F.4.1</t>
        </is>
      </c>
      <c r="E1827" s="10" t="inlineStr">
        <is>
          <t>F</t>
        </is>
      </c>
      <c r="F1827" s="10" t="inlineStr">
        <is>
          <t>Q</t>
        </is>
      </c>
      <c r="G1827" s="10" t="inlineStr">
        <is>
          <t>soil</t>
        </is>
      </c>
      <c r="H1827" s="10" t="n">
        <v>2</v>
      </c>
      <c r="I1827" s="10" t="inlineStr">
        <is>
          <t>Indice di consumo di suolo</t>
        </is>
      </c>
      <c r="J1827" s="20" t="n"/>
      <c r="K1827" s="20" t="n"/>
      <c r="L1827" s="20" t="n"/>
      <c r="M1827" s="20" t="n"/>
      <c r="N1827" s="21">
        <f>IF($A1827="","",IFERROR(VALUE($J1827),0))</f>
        <v/>
      </c>
      <c r="O1827" s="21">
        <f>IF($A1827="",0,IF(OR($S1827&lt;&gt;1,COUNTA($J1827:$M1827)=0),0,IF($N1827&lt;=0,$H1827,IF(SUMPRODUCT(MAX(($C$5:$C$6173=$C1827)*($D$5:$D$6173=$D1827)*($S$5:$S$6173=1)*IFERROR($N$5:$N$6173*1,0)))&gt;0,ROUND($H1827*((SUMPRODUCT(MAX(($C$5:$C$6173=$C1827)*($D$5:$D$6173=$D1827)*($S$5:$S$6173=1)*IFERROR($N$5:$N$6173*1,0)))-$N1827)/SUMPRODUCT(MAX(($C$5:$C$6173=$C1827)*($D$5:$D$6173=$D1827)*($S$5:$S$6173=1)*IFERROR($N$5:$N$6173*1,0)))),4),0))))</f>
        <v/>
      </c>
      <c r="P1827" s="10" t="inlineStr">
        <is>
          <t>m2</t>
        </is>
      </c>
      <c r="Q1827" s="21">
        <f>IF($A1827="","",$A1827&amp;"|"&amp;$C1827)</f>
        <v/>
      </c>
      <c r="R1827" s="21">
        <f>IF($A1827="","",$A1827&amp;"|"&amp;$C1827&amp;"|"&amp;$D1827)</f>
        <v/>
      </c>
      <c r="S1827" s="21">
        <f>IF($A1827="","",IFERROR(INDEX(Offerte!$D$2:$D$200,MATCH($Q1827,Offerte!$L$2:$L$200,0)),0))</f>
        <v/>
      </c>
      <c r="T1827" s="21">
        <f>IF($A1827="","",IFERROR(INDEX(Offerte!$G$2:$G$200,MATCH($Q1827,Offerte!$L$2:$L$200,0)),"NO"))</f>
        <v/>
      </c>
    </row>
    <row r="1828">
      <c r="A1828" s="10">
        <f>IF(Offerte!$A60="","",Offerte!$A60)</f>
        <v/>
      </c>
      <c r="B1828" s="10">
        <f>IF(Offerte!$A60="","",Offerte!$B60)</f>
        <v/>
      </c>
      <c r="C1828" s="10">
        <f>IF(Offerte!$A60="","",Offerte!$C60)</f>
        <v/>
      </c>
      <c r="D1828" s="10" t="inlineStr">
        <is>
          <t>F.5.1</t>
        </is>
      </c>
      <c r="E1828" s="10" t="inlineStr">
        <is>
          <t>F</t>
        </is>
      </c>
      <c r="F1828" s="10" t="inlineStr">
        <is>
          <t>T</t>
        </is>
      </c>
      <c r="G1828" s="10" t="inlineStr">
        <is>
          <t>tabular</t>
        </is>
      </c>
      <c r="H1828" s="10" t="n">
        <v>1</v>
      </c>
      <c r="I1828" s="10" t="inlineStr">
        <is>
          <t>Rendicontazione di sostenibilità ambientale</t>
        </is>
      </c>
      <c r="J1828" s="20" t="n"/>
      <c r="K1828" s="20" t="n"/>
      <c r="L1828" s="20" t="n"/>
      <c r="M1828" s="20" t="n"/>
      <c r="N1828" s="21">
        <f>IF($A1828="","",IF(IFERROR(VALUE($M1828),0)=1,1,0))</f>
        <v/>
      </c>
      <c r="O1828" s="21">
        <f>IF($A1828="",0,IF(OR($S1828&lt;&gt;1,COUNTA($J1828:$M1828)=0),0,IF($N1828=1,$H1828,0)))</f>
        <v/>
      </c>
      <c r="P1828" s="10" t="inlineStr">
        <is>
          <t>sì/no</t>
        </is>
      </c>
      <c r="Q1828" s="21">
        <f>IF($A1828="","",$A1828&amp;"|"&amp;$C1828)</f>
        <v/>
      </c>
      <c r="R1828" s="21">
        <f>IF($A1828="","",$A1828&amp;"|"&amp;$C1828&amp;"|"&amp;$D1828)</f>
        <v/>
      </c>
      <c r="S1828" s="21">
        <f>IF($A1828="","",IFERROR(INDEX(Offerte!$D$2:$D$200,MATCH($Q1828,Offerte!$L$2:$L$200,0)),0))</f>
        <v/>
      </c>
      <c r="T1828" s="21">
        <f>IF($A1828="","",IFERROR(INDEX(Offerte!$G$2:$G$200,MATCH($Q1828,Offerte!$L$2:$L$200,0)),"NO"))</f>
        <v/>
      </c>
    </row>
    <row r="1829">
      <c r="A1829" s="10">
        <f>IF(Offerte!$A60="","",Offerte!$A60)</f>
        <v/>
      </c>
      <c r="B1829" s="10">
        <f>IF(Offerte!$A60="","",Offerte!$B60)</f>
        <v/>
      </c>
      <c r="C1829" s="10">
        <f>IF(Offerte!$A60="","",Offerte!$C60)</f>
        <v/>
      </c>
      <c r="D1829" s="10" t="inlineStr">
        <is>
          <t>G.1.1</t>
        </is>
      </c>
      <c r="E1829" s="10" t="inlineStr">
        <is>
          <t>G</t>
        </is>
      </c>
      <c r="F1829" s="10" t="inlineStr">
        <is>
          <t>D</t>
        </is>
      </c>
      <c r="G1829" s="10" t="inlineStr">
        <is>
          <t>discretionary</t>
        </is>
      </c>
      <c r="H1829" s="10" t="n">
        <v>2</v>
      </c>
      <c r="I1829" s="10" t="inlineStr">
        <is>
          <t>Qualità del progetto di centrale di controllo aziendale</t>
        </is>
      </c>
      <c r="J1829" s="20" t="n"/>
      <c r="K1829" s="20" t="n"/>
      <c r="L1829" s="20" t="n"/>
      <c r="M1829" s="20" t="n"/>
      <c r="N1829" s="21">
        <f>IF($A1829="","",MAX(0,MIN(1,IFERROR(VALUE($M1829),0))))</f>
        <v/>
      </c>
      <c r="O1829" s="21">
        <f>IF($A1829="",0,IF(OR($S1829&lt;&gt;1,COUNTA($J1829:$M1829)=0),0,IF(SUMPRODUCT(MAX(($C$5:$C$6173=$C1829)*($D$5:$D$6173=$D1829)*($S$5:$S$6173=1)*IFERROR($N$5:$N$6173*1,0)))&gt;0,ROUND($H1829*($N1829/SUMPRODUCT(MAX(($C$5:$C$6173=$C1829)*($D$5:$D$6173=$D1829)*($S$5:$S$6173=1)*IFERROR($N$5:$N$6173*1,0)))),4),0)))</f>
        <v/>
      </c>
      <c r="P1829" s="10" t="inlineStr">
        <is>
          <t>coeff.</t>
        </is>
      </c>
      <c r="Q1829" s="21">
        <f>IF($A1829="","",$A1829&amp;"|"&amp;$C1829)</f>
        <v/>
      </c>
      <c r="R1829" s="21">
        <f>IF($A1829="","",$A1829&amp;"|"&amp;$C1829&amp;"|"&amp;$D1829)</f>
        <v/>
      </c>
      <c r="S1829" s="21">
        <f>IF($A1829="","",IFERROR(INDEX(Offerte!$D$2:$D$200,MATCH($Q1829,Offerte!$L$2:$L$200,0)),0))</f>
        <v/>
      </c>
      <c r="T1829" s="21">
        <f>IF($A1829="","",IFERROR(INDEX(Offerte!$G$2:$G$200,MATCH($Q1829,Offerte!$L$2:$L$200,0)),"NO"))</f>
        <v/>
      </c>
    </row>
    <row r="1830">
      <c r="A1830" s="10">
        <f>IF(Offerte!$A60="","",Offerte!$A60)</f>
        <v/>
      </c>
      <c r="B1830" s="10">
        <f>IF(Offerte!$A60="","",Offerte!$B60)</f>
        <v/>
      </c>
      <c r="C1830" s="10">
        <f>IF(Offerte!$A60="","",Offerte!$C60)</f>
        <v/>
      </c>
      <c r="D1830" s="10" t="inlineStr">
        <is>
          <t>G.2.1</t>
        </is>
      </c>
      <c r="E1830" s="10" t="inlineStr">
        <is>
          <t>G</t>
        </is>
      </c>
      <c r="F1830" s="10" t="inlineStr">
        <is>
          <t>T</t>
        </is>
      </c>
      <c r="G1830" s="10" t="inlineStr">
        <is>
          <t>tabular</t>
        </is>
      </c>
      <c r="H1830" s="10" t="n">
        <v>1</v>
      </c>
      <c r="I1830" s="10" t="inlineStr">
        <is>
          <t>Certificazione ISO 45001</t>
        </is>
      </c>
      <c r="J1830" s="20" t="n"/>
      <c r="K1830" s="20" t="n"/>
      <c r="L1830" s="20" t="n"/>
      <c r="M1830" s="20" t="n"/>
      <c r="N1830" s="21">
        <f>IF($A1830="","",IF(IFERROR(VALUE($M1830),0)=1,1,0))</f>
        <v/>
      </c>
      <c r="O1830" s="21">
        <f>IF($A1830="",0,IF(OR($S1830&lt;&gt;1,COUNTA($J1830:$M1830)=0),0,IF($N1830=1,$H1830,0)))</f>
        <v/>
      </c>
      <c r="P1830" s="10" t="inlineStr">
        <is>
          <t>sì/no</t>
        </is>
      </c>
      <c r="Q1830" s="21">
        <f>IF($A1830="","",$A1830&amp;"|"&amp;$C1830)</f>
        <v/>
      </c>
      <c r="R1830" s="21">
        <f>IF($A1830="","",$A1830&amp;"|"&amp;$C1830&amp;"|"&amp;$D1830)</f>
        <v/>
      </c>
      <c r="S1830" s="21">
        <f>IF($A1830="","",IFERROR(INDEX(Offerte!$D$2:$D$200,MATCH($Q1830,Offerte!$L$2:$L$200,0)),0))</f>
        <v/>
      </c>
      <c r="T1830" s="21">
        <f>IF($A1830="","",IFERROR(INDEX(Offerte!$G$2:$G$200,MATCH($Q1830,Offerte!$L$2:$L$200,0)),"NO"))</f>
        <v/>
      </c>
    </row>
    <row r="1831">
      <c r="A1831" s="10">
        <f>IF(Offerte!$A60="","",Offerte!$A60)</f>
        <v/>
      </c>
      <c r="B1831" s="10">
        <f>IF(Offerte!$A60="","",Offerte!$B60)</f>
        <v/>
      </c>
      <c r="C1831" s="10">
        <f>IF(Offerte!$A60="","",Offerte!$C60)</f>
        <v/>
      </c>
      <c r="D1831" s="10" t="inlineStr">
        <is>
          <t>G.3.1</t>
        </is>
      </c>
      <c r="E1831" s="10" t="inlineStr">
        <is>
          <t>G</t>
        </is>
      </c>
      <c r="F1831" s="10" t="inlineStr">
        <is>
          <t>T</t>
        </is>
      </c>
      <c r="G1831" s="10" t="inlineStr">
        <is>
          <t>tabular</t>
        </is>
      </c>
      <c r="H1831" s="10" t="n">
        <v>1</v>
      </c>
      <c r="I1831" s="10" t="inlineStr">
        <is>
          <t>Certificazioni di responsabilità sociale</t>
        </is>
      </c>
      <c r="J1831" s="20" t="n"/>
      <c r="K1831" s="20" t="n"/>
      <c r="L1831" s="20" t="n"/>
      <c r="M1831" s="20" t="n"/>
      <c r="N1831" s="21">
        <f>IF($A1831="","",IF(IFERROR(VALUE($M1831),0)=1,1,0))</f>
        <v/>
      </c>
      <c r="O1831" s="21">
        <f>IF($A1831="",0,IF(OR($S1831&lt;&gt;1,COUNTA($J1831:$M1831)=0),0,IF($N1831=1,$H1831,0)))</f>
        <v/>
      </c>
      <c r="P1831" s="10" t="inlineStr">
        <is>
          <t>sì/no</t>
        </is>
      </c>
      <c r="Q1831" s="21">
        <f>IF($A1831="","",$A1831&amp;"|"&amp;$C1831)</f>
        <v/>
      </c>
      <c r="R1831" s="21">
        <f>IF($A1831="","",$A1831&amp;"|"&amp;$C1831&amp;"|"&amp;$D1831)</f>
        <v/>
      </c>
      <c r="S1831" s="21">
        <f>IF($A1831="","",IFERROR(INDEX(Offerte!$D$2:$D$200,MATCH($Q1831,Offerte!$L$2:$L$200,0)),0))</f>
        <v/>
      </c>
      <c r="T1831" s="21">
        <f>IF($A1831="","",IFERROR(INDEX(Offerte!$G$2:$G$200,MATCH($Q1831,Offerte!$L$2:$L$200,0)),"NO"))</f>
        <v/>
      </c>
    </row>
    <row r="1832">
      <c r="A1832" s="10">
        <f>IF(Offerte!$A60="","",Offerte!$A60)</f>
        <v/>
      </c>
      <c r="B1832" s="10">
        <f>IF(Offerte!$A60="","",Offerte!$B60)</f>
        <v/>
      </c>
      <c r="C1832" s="10">
        <f>IF(Offerte!$A60="","",Offerte!$C60)</f>
        <v/>
      </c>
      <c r="D1832" s="10" t="inlineStr">
        <is>
          <t>G.4.1</t>
        </is>
      </c>
      <c r="E1832" s="10" t="inlineStr">
        <is>
          <t>G</t>
        </is>
      </c>
      <c r="F1832" s="10" t="inlineStr">
        <is>
          <t>D</t>
        </is>
      </c>
      <c r="G1832" s="10" t="inlineStr">
        <is>
          <t>discretionary</t>
        </is>
      </c>
      <c r="H1832" s="10" t="n">
        <v>2</v>
      </c>
      <c r="I1832" s="10" t="inlineStr">
        <is>
          <t>Qualità del piano di formazione del personale</t>
        </is>
      </c>
      <c r="J1832" s="20" t="n"/>
      <c r="K1832" s="20" t="n"/>
      <c r="L1832" s="20" t="n"/>
      <c r="M1832" s="20" t="n"/>
      <c r="N1832" s="21">
        <f>IF($A1832="","",MAX(0,MIN(1,IFERROR(VALUE($M1832),0))))</f>
        <v/>
      </c>
      <c r="O1832" s="21">
        <f>IF($A1832="",0,IF(OR($S1832&lt;&gt;1,COUNTA($J1832:$M1832)=0),0,IF(SUMPRODUCT(MAX(($C$5:$C$6173=$C1832)*($D$5:$D$6173=$D1832)*($S$5:$S$6173=1)*IFERROR($N$5:$N$6173*1,0)))&gt;0,ROUND($H1832*($N1832/SUMPRODUCT(MAX(($C$5:$C$6173=$C1832)*($D$5:$D$6173=$D1832)*($S$5:$S$6173=1)*IFERROR($N$5:$N$6173*1,0)))),4),0)))</f>
        <v/>
      </c>
      <c r="P1832" s="10" t="inlineStr">
        <is>
          <t>coeff.</t>
        </is>
      </c>
      <c r="Q1832" s="21">
        <f>IF($A1832="","",$A1832&amp;"|"&amp;$C1832)</f>
        <v/>
      </c>
      <c r="R1832" s="21">
        <f>IF($A1832="","",$A1832&amp;"|"&amp;$C1832&amp;"|"&amp;$D1832)</f>
        <v/>
      </c>
      <c r="S1832" s="21">
        <f>IF($A1832="","",IFERROR(INDEX(Offerte!$D$2:$D$200,MATCH($Q1832,Offerte!$L$2:$L$200,0)),0))</f>
        <v/>
      </c>
      <c r="T1832" s="21">
        <f>IF($A1832="","",IFERROR(INDEX(Offerte!$G$2:$G$200,MATCH($Q1832,Offerte!$L$2:$L$200,0)),"NO"))</f>
        <v/>
      </c>
    </row>
    <row r="1833">
      <c r="A1833" s="10">
        <f>IF(Offerte!$A60="","",Offerte!$A60)</f>
        <v/>
      </c>
      <c r="B1833" s="10">
        <f>IF(Offerte!$A60="","",Offerte!$B60)</f>
        <v/>
      </c>
      <c r="C1833" s="10">
        <f>IF(Offerte!$A60="","",Offerte!$C60)</f>
        <v/>
      </c>
      <c r="D1833" s="10" t="inlineStr">
        <is>
          <t>G.5.1</t>
        </is>
      </c>
      <c r="E1833" s="10" t="inlineStr">
        <is>
          <t>G</t>
        </is>
      </c>
      <c r="F1833" s="10" t="inlineStr">
        <is>
          <t>T</t>
        </is>
      </c>
      <c r="G1833" s="10" t="inlineStr">
        <is>
          <t>tabular</t>
        </is>
      </c>
      <c r="H1833" s="10" t="n">
        <v>1</v>
      </c>
      <c r="I1833" s="10" t="inlineStr">
        <is>
          <t>Impegno al mantenimento delle garanzie del contratto di secondo livello del gestore uscente</t>
        </is>
      </c>
      <c r="J1833" s="20" t="n"/>
      <c r="K1833" s="20" t="n"/>
      <c r="L1833" s="20" t="n"/>
      <c r="M1833" s="20" t="n"/>
      <c r="N1833" s="21">
        <f>IF($A1833="","",IF(IFERROR(VALUE($M1833),0)=1,1,0))</f>
        <v/>
      </c>
      <c r="O1833" s="21">
        <f>IF($A1833="",0,IF(OR($S1833&lt;&gt;1,COUNTA($J1833:$M1833)=0),0,IF($N1833=1,$H1833,0)))</f>
        <v/>
      </c>
      <c r="P1833" s="10" t="inlineStr">
        <is>
          <t>sì/no</t>
        </is>
      </c>
      <c r="Q1833" s="21">
        <f>IF($A1833="","",$A1833&amp;"|"&amp;$C1833)</f>
        <v/>
      </c>
      <c r="R1833" s="21">
        <f>IF($A1833="","",$A1833&amp;"|"&amp;$C1833&amp;"|"&amp;$D1833)</f>
        <v/>
      </c>
      <c r="S1833" s="21">
        <f>IF($A1833="","",IFERROR(INDEX(Offerte!$D$2:$D$200,MATCH($Q1833,Offerte!$L$2:$L$200,0)),0))</f>
        <v/>
      </c>
      <c r="T1833" s="21">
        <f>IF($A1833="","",IFERROR(INDEX(Offerte!$G$2:$G$200,MATCH($Q1833,Offerte!$L$2:$L$200,0)),"NO"))</f>
        <v/>
      </c>
    </row>
    <row r="1834">
      <c r="A1834" s="10">
        <f>IF(Offerte!$A61="","",Offerte!$A61)</f>
        <v/>
      </c>
      <c r="B1834" s="10">
        <f>IF(Offerte!$A61="","",Offerte!$B61)</f>
        <v/>
      </c>
      <c r="C1834" s="10">
        <f>IF(Offerte!$A61="","",Offerte!$C61)</f>
        <v/>
      </c>
      <c r="D1834" s="10" t="inlineStr">
        <is>
          <t>A.1.1</t>
        </is>
      </c>
      <c r="E1834" s="10" t="inlineStr">
        <is>
          <t>A</t>
        </is>
      </c>
      <c r="F1834" s="10" t="inlineStr">
        <is>
          <t>Q</t>
        </is>
      </c>
      <c r="G1834" s="10" t="inlineStr">
        <is>
          <t>higher</t>
        </is>
      </c>
      <c r="H1834" s="10" t="n">
        <v>3</v>
      </c>
      <c r="I1834" s="10" t="inlineStr">
        <is>
          <t>Tasso aggiuntivo di corse controllate</t>
        </is>
      </c>
      <c r="J1834" s="20" t="n"/>
      <c r="K1834" s="20" t="n"/>
      <c r="L1834" s="20" t="n"/>
      <c r="M1834" s="20" t="n"/>
      <c r="N1834" s="21">
        <f>IF($A1834="","",IFERROR(VALUE($K1834)/VALUE($L1834)*100,IFERROR(VALUE($J1834),0)))</f>
        <v/>
      </c>
      <c r="O1834" s="21">
        <f>IF($A1834="",0,IF(OR($S1834&lt;&gt;1,COUNTA($J1834:$M1834)=0),0,IF(SUMPRODUCT(MAX(($C$5:$C$6173=$C1834)*($D$5:$D$6173=$D1834)*($S$5:$S$6173=1)*IFERROR($N$5:$N$6173*1,0)))&gt;0,ROUND($H1834*($N1834/SUMPRODUCT(MAX(($C$5:$C$6173=$C1834)*($D$5:$D$6173=$D1834)*($S$5:$S$6173=1)*IFERROR($N$5:$N$6173*1,0)))),4),0)))</f>
        <v/>
      </c>
      <c r="P1834" s="10" t="inlineStr">
        <is>
          <t>Corse controllate annue / Corse programmate annue</t>
        </is>
      </c>
      <c r="Q1834" s="21">
        <f>IF($A1834="","",$A1834&amp;"|"&amp;$C1834)</f>
        <v/>
      </c>
      <c r="R1834" s="21">
        <f>IF($A1834="","",$A1834&amp;"|"&amp;$C1834&amp;"|"&amp;$D1834)</f>
        <v/>
      </c>
      <c r="S1834" s="21">
        <f>IF($A1834="","",IFERROR(INDEX(Offerte!$D$2:$D$200,MATCH($Q1834,Offerte!$L$2:$L$200,0)),0))</f>
        <v/>
      </c>
      <c r="T1834" s="21">
        <f>IF($A1834="","",IFERROR(INDEX(Offerte!$G$2:$G$200,MATCH($Q1834,Offerte!$L$2:$L$200,0)),"NO"))</f>
        <v/>
      </c>
    </row>
    <row r="1835">
      <c r="A1835" s="10">
        <f>IF(Offerte!$A61="","",Offerte!$A61)</f>
        <v/>
      </c>
      <c r="B1835" s="10">
        <f>IF(Offerte!$A61="","",Offerte!$B61)</f>
        <v/>
      </c>
      <c r="C1835" s="10">
        <f>IF(Offerte!$A61="","",Offerte!$C61)</f>
        <v/>
      </c>
      <c r="D1835" s="10" t="inlineStr">
        <is>
          <t>A.1.2</t>
        </is>
      </c>
      <c r="E1835" s="10" t="inlineStr">
        <is>
          <t>A</t>
        </is>
      </c>
      <c r="F1835" s="10" t="inlineStr">
        <is>
          <t>Q</t>
        </is>
      </c>
      <c r="G1835" s="10" t="inlineStr">
        <is>
          <t>higher</t>
        </is>
      </c>
      <c r="H1835" s="10" t="n">
        <v>4</v>
      </c>
      <c r="I1835" s="10" t="inlineStr">
        <is>
          <t>Numero aggiuntivo di passeggeri controllati</t>
        </is>
      </c>
      <c r="J1835" s="20" t="n"/>
      <c r="K1835" s="20" t="n"/>
      <c r="L1835" s="20" t="n"/>
      <c r="M1835" s="20" t="n"/>
      <c r="N1835" s="21">
        <f>IF($A1835="","",IFERROR(VALUE($J1835),0))</f>
        <v/>
      </c>
      <c r="O1835" s="21">
        <f>IF($A1835="",0,IF(OR($S1835&lt;&gt;1,COUNTA($J1835:$M1835)=0),0,IF(SUMPRODUCT(MAX(($C$5:$C$6173=$C1835)*($D$5:$D$6173=$D1835)*($S$5:$S$6173=1)*IFERROR($N$5:$N$6173*1,0)))&gt;0,ROUND($H1835*($N1835/SUMPRODUCT(MAX(($C$5:$C$6173=$C1835)*($D$5:$D$6173=$D1835)*($S$5:$S$6173=1)*IFERROR($N$5:$N$6173*1,0)))),4),0)))</f>
        <v/>
      </c>
      <c r="P1835" s="10" t="inlineStr">
        <is>
          <t>passeggeri/anno</t>
        </is>
      </c>
      <c r="Q1835" s="21">
        <f>IF($A1835="","",$A1835&amp;"|"&amp;$C1835)</f>
        <v/>
      </c>
      <c r="R1835" s="21">
        <f>IF($A1835="","",$A1835&amp;"|"&amp;$C1835&amp;"|"&amp;$D1835)</f>
        <v/>
      </c>
      <c r="S1835" s="21">
        <f>IF($A1835="","",IFERROR(INDEX(Offerte!$D$2:$D$200,MATCH($Q1835,Offerte!$L$2:$L$200,0)),0))</f>
        <v/>
      </c>
      <c r="T1835" s="21">
        <f>IF($A1835="","",IFERROR(INDEX(Offerte!$G$2:$G$200,MATCH($Q1835,Offerte!$L$2:$L$200,0)),"NO"))</f>
        <v/>
      </c>
    </row>
    <row r="1836">
      <c r="A1836" s="10">
        <f>IF(Offerte!$A61="","",Offerte!$A61)</f>
        <v/>
      </c>
      <c r="B1836" s="10">
        <f>IF(Offerte!$A61="","",Offerte!$B61)</f>
        <v/>
      </c>
      <c r="C1836" s="10">
        <f>IF(Offerte!$A61="","",Offerte!$C61)</f>
        <v/>
      </c>
      <c r="D1836" s="10" t="inlineStr">
        <is>
          <t>B.1.1</t>
        </is>
      </c>
      <c r="E1836" s="10" t="inlineStr">
        <is>
          <t>B</t>
        </is>
      </c>
      <c r="F1836" s="10" t="inlineStr">
        <is>
          <t>Q</t>
        </is>
      </c>
      <c r="G1836" s="10" t="inlineStr">
        <is>
          <t>higher</t>
        </is>
      </c>
      <c r="H1836" s="10" t="n">
        <v>3</v>
      </c>
      <c r="I1836" s="10" t="inlineStr">
        <is>
          <t>Incremento dei posti offerti nelle fasce di punta</t>
        </is>
      </c>
      <c r="J1836" s="20" t="n"/>
      <c r="K1836" s="20" t="n"/>
      <c r="L1836" s="20" t="n"/>
      <c r="M1836" s="20" t="n"/>
      <c r="N1836" s="21">
        <f>IF($A1836="","",IFERROR(VALUE($J1836),0))</f>
        <v/>
      </c>
      <c r="O1836" s="21">
        <f>IF($A1836="",0,IF(OR($S1836&lt;&gt;1,COUNTA($J1836:$M1836)=0),0,IF(SUMPRODUCT(MAX(($C$5:$C$6173=$C1836)*($D$5:$D$6173=$D1836)*($S$5:$S$6173=1)*IFERROR($N$5:$N$6173*1,0)))&gt;0,ROUND($H1836*($N1836/SUMPRODUCT(MAX(($C$5:$C$6173=$C1836)*($D$5:$D$6173=$D1836)*($S$5:$S$6173=1)*IFERROR($N$5:$N$6173*1,0)))),4),0)))</f>
        <v/>
      </c>
      <c r="P1836" s="10" t="inlineStr">
        <is>
          <t>posti*km</t>
        </is>
      </c>
      <c r="Q1836" s="21">
        <f>IF($A1836="","",$A1836&amp;"|"&amp;$C1836)</f>
        <v/>
      </c>
      <c r="R1836" s="21">
        <f>IF($A1836="","",$A1836&amp;"|"&amp;$C1836&amp;"|"&amp;$D1836)</f>
        <v/>
      </c>
      <c r="S1836" s="21">
        <f>IF($A1836="","",IFERROR(INDEX(Offerte!$D$2:$D$200,MATCH($Q1836,Offerte!$L$2:$L$200,0)),0))</f>
        <v/>
      </c>
      <c r="T1836" s="21">
        <f>IF($A1836="","",IFERROR(INDEX(Offerte!$G$2:$G$200,MATCH($Q1836,Offerte!$L$2:$L$200,0)),"NO"))</f>
        <v/>
      </c>
    </row>
    <row r="1837">
      <c r="A1837" s="10">
        <f>IF(Offerte!$A61="","",Offerte!$A61)</f>
        <v/>
      </c>
      <c r="B1837" s="10">
        <f>IF(Offerte!$A61="","",Offerte!$B61)</f>
        <v/>
      </c>
      <c r="C1837" s="10">
        <f>IF(Offerte!$A61="","",Offerte!$C61)</f>
        <v/>
      </c>
      <c r="D1837" s="10" t="inlineStr">
        <is>
          <t>B.2.1</t>
        </is>
      </c>
      <c r="E1837" s="10" t="inlineStr">
        <is>
          <t>B</t>
        </is>
      </c>
      <c r="F1837" s="10" t="inlineStr">
        <is>
          <t>Q</t>
        </is>
      </c>
      <c r="G1837" s="10" t="inlineStr">
        <is>
          <t>higher</t>
        </is>
      </c>
      <c r="H1837" s="10" t="n">
        <v>4</v>
      </c>
      <c r="I1837" s="10" t="inlineStr">
        <is>
          <t>Corse aggiuntive nell'arco giornaliero base</t>
        </is>
      </c>
      <c r="J1837" s="20" t="n"/>
      <c r="K1837" s="20" t="n"/>
      <c r="L1837" s="20" t="n"/>
      <c r="M1837" s="20" t="n"/>
      <c r="N1837" s="21">
        <f>IF($A1837="","",IFERROR(VALUE($J1837),0))</f>
        <v/>
      </c>
      <c r="O1837" s="21">
        <f>IF($A1837="",0,IF(OR($S1837&lt;&gt;1,COUNTA($J1837:$M1837)=0),0,IF(SUMPRODUCT(MAX(($C$5:$C$6173=$C1837)*($D$5:$D$6173=$D1837)*($S$5:$S$6173=1)*IFERROR($N$5:$N$6173*1,0)))&gt;0,ROUND($H1837*($N1837/SUMPRODUCT(MAX(($C$5:$C$6173=$C1837)*($D$5:$D$6173=$D1837)*($S$5:$S$6173=1)*IFERROR($N$5:$N$6173*1,0)))),4),0)))</f>
        <v/>
      </c>
      <c r="P1837" s="10" t="inlineStr">
        <is>
          <t>corse</t>
        </is>
      </c>
      <c r="Q1837" s="21">
        <f>IF($A1837="","",$A1837&amp;"|"&amp;$C1837)</f>
        <v/>
      </c>
      <c r="R1837" s="21">
        <f>IF($A1837="","",$A1837&amp;"|"&amp;$C1837&amp;"|"&amp;$D1837)</f>
        <v/>
      </c>
      <c r="S1837" s="21">
        <f>IF($A1837="","",IFERROR(INDEX(Offerte!$D$2:$D$200,MATCH($Q1837,Offerte!$L$2:$L$200,0)),0))</f>
        <v/>
      </c>
      <c r="T1837" s="21">
        <f>IF($A1837="","",IFERROR(INDEX(Offerte!$G$2:$G$200,MATCH($Q1837,Offerte!$L$2:$L$200,0)),"NO"))</f>
        <v/>
      </c>
    </row>
    <row r="1838">
      <c r="A1838" s="10">
        <f>IF(Offerte!$A61="","",Offerte!$A61)</f>
        <v/>
      </c>
      <c r="B1838" s="10">
        <f>IF(Offerte!$A61="","",Offerte!$B61)</f>
        <v/>
      </c>
      <c r="C1838" s="10">
        <f>IF(Offerte!$A61="","",Offerte!$C61)</f>
        <v/>
      </c>
      <c r="D1838" s="10" t="inlineStr">
        <is>
          <t>B.3.1</t>
        </is>
      </c>
      <c r="E1838" s="10" t="inlineStr">
        <is>
          <t>B</t>
        </is>
      </c>
      <c r="F1838" s="10" t="inlineStr">
        <is>
          <t>Q</t>
        </is>
      </c>
      <c r="G1838" s="10" t="inlineStr">
        <is>
          <t>higher</t>
        </is>
      </c>
      <c r="H1838" s="10" t="n">
        <v>2</v>
      </c>
      <c r="I1838" s="10" t="inlineStr">
        <is>
          <t>Numero di corse aggiuntive per allungamento dell'arco di servizio giornaliero nelle fasce serali</t>
        </is>
      </c>
      <c r="J1838" s="20" t="n"/>
      <c r="K1838" s="20" t="n"/>
      <c r="L1838" s="20" t="n"/>
      <c r="M1838" s="20" t="n"/>
      <c r="N1838" s="21">
        <f>IF($A1838="","",IFERROR(VALUE($J1838),0))</f>
        <v/>
      </c>
      <c r="O1838" s="21">
        <f>IF($A1838="",0,IF(OR($S1838&lt;&gt;1,COUNTA($J1838:$M1838)=0),0,IF(SUMPRODUCT(MAX(($C$5:$C$6173=$C1838)*($D$5:$D$6173=$D1838)*($S$5:$S$6173=1)*IFERROR($N$5:$N$6173*1,0)))&gt;0,ROUND($H1838*($N1838/SUMPRODUCT(MAX(($C$5:$C$6173=$C1838)*($D$5:$D$6173=$D1838)*($S$5:$S$6173=1)*IFERROR($N$5:$N$6173*1,0)))),4),0)))</f>
        <v/>
      </c>
      <c r="P1838" s="10" t="inlineStr">
        <is>
          <t>corse</t>
        </is>
      </c>
      <c r="Q1838" s="21">
        <f>IF($A1838="","",$A1838&amp;"|"&amp;$C1838)</f>
        <v/>
      </c>
      <c r="R1838" s="21">
        <f>IF($A1838="","",$A1838&amp;"|"&amp;$C1838&amp;"|"&amp;$D1838)</f>
        <v/>
      </c>
      <c r="S1838" s="21">
        <f>IF($A1838="","",IFERROR(INDEX(Offerte!$D$2:$D$200,MATCH($Q1838,Offerte!$L$2:$L$200,0)),0))</f>
        <v/>
      </c>
      <c r="T1838" s="21">
        <f>IF($A1838="","",IFERROR(INDEX(Offerte!$G$2:$G$200,MATCH($Q1838,Offerte!$L$2:$L$200,0)),"NO"))</f>
        <v/>
      </c>
    </row>
    <row r="1839">
      <c r="A1839" s="10">
        <f>IF(Offerte!$A61="","",Offerte!$A61)</f>
        <v/>
      </c>
      <c r="B1839" s="10">
        <f>IF(Offerte!$A61="","",Offerte!$B61)</f>
        <v/>
      </c>
      <c r="C1839" s="10">
        <f>IF(Offerte!$A61="","",Offerte!$C61)</f>
        <v/>
      </c>
      <c r="D1839" s="10" t="inlineStr">
        <is>
          <t>B.4.1</t>
        </is>
      </c>
      <c r="E1839" s="10" t="inlineStr">
        <is>
          <t>B</t>
        </is>
      </c>
      <c r="F1839" s="10" t="inlineStr">
        <is>
          <t>Q</t>
        </is>
      </c>
      <c r="G1839" s="10" t="inlineStr">
        <is>
          <t>higher</t>
        </is>
      </c>
      <c r="H1839" s="10" t="n">
        <v>3</v>
      </c>
      <c r="I1839" s="10" t="inlineStr">
        <is>
          <t>Percorrenze aggiuntive offerte nel Programma d'esercizio delle prime due fasi attuative</t>
        </is>
      </c>
      <c r="J1839" s="20" t="n"/>
      <c r="K1839" s="20" t="n"/>
      <c r="L1839" s="20" t="n"/>
      <c r="M1839" s="20" t="n"/>
      <c r="N1839" s="21">
        <f>IF($A1839="","",IFERROR(VALUE($J1839),0))</f>
        <v/>
      </c>
      <c r="O1839" s="21">
        <f>IF($A1839="",0,IF(OR($S1839&lt;&gt;1,COUNTA($J1839:$M1839)=0),0,IF(SUMPRODUCT(MAX(($C$5:$C$6173=$C1839)*($D$5:$D$6173=$D1839)*($S$5:$S$6173=1)*IFERROR($N$5:$N$6173*1,0)))&gt;0,ROUND($H1839*($N1839/SUMPRODUCT(MAX(($C$5:$C$6173=$C1839)*($D$5:$D$6173=$D1839)*($S$5:$S$6173=1)*IFERROR($N$5:$N$6173*1,0)))),4),0)))</f>
        <v/>
      </c>
      <c r="P1839" s="10" t="inlineStr">
        <is>
          <t>vett*km</t>
        </is>
      </c>
      <c r="Q1839" s="21">
        <f>IF($A1839="","",$A1839&amp;"|"&amp;$C1839)</f>
        <v/>
      </c>
      <c r="R1839" s="21">
        <f>IF($A1839="","",$A1839&amp;"|"&amp;$C1839&amp;"|"&amp;$D1839)</f>
        <v/>
      </c>
      <c r="S1839" s="21">
        <f>IF($A1839="","",IFERROR(INDEX(Offerte!$D$2:$D$200,MATCH($Q1839,Offerte!$L$2:$L$200,0)),0))</f>
        <v/>
      </c>
      <c r="T1839" s="21">
        <f>IF($A1839="","",IFERROR(INDEX(Offerte!$G$2:$G$200,MATCH($Q1839,Offerte!$L$2:$L$200,0)),"NO"))</f>
        <v/>
      </c>
    </row>
    <row r="1840">
      <c r="A1840" s="10">
        <f>IF(Offerte!$A61="","",Offerte!$A61)</f>
        <v/>
      </c>
      <c r="B1840" s="10">
        <f>IF(Offerte!$A61="","",Offerte!$B61)</f>
        <v/>
      </c>
      <c r="C1840" s="10">
        <f>IF(Offerte!$A61="","",Offerte!$C61)</f>
        <v/>
      </c>
      <c r="D1840" s="10" t="inlineStr">
        <is>
          <t>B.5.1</t>
        </is>
      </c>
      <c r="E1840" s="10" t="inlineStr">
        <is>
          <t>B</t>
        </is>
      </c>
      <c r="F1840" s="10" t="inlineStr">
        <is>
          <t>D</t>
        </is>
      </c>
      <c r="G1840" s="10" t="inlineStr">
        <is>
          <t>discretionary</t>
        </is>
      </c>
      <c r="H1840" s="10" t="n">
        <v>2</v>
      </c>
      <c r="I1840" s="10" t="inlineStr">
        <is>
          <t>Efficacia del progetto di servizi complementari DRT</t>
        </is>
      </c>
      <c r="J1840" s="20" t="n"/>
      <c r="K1840" s="20" t="n"/>
      <c r="L1840" s="20" t="n"/>
      <c r="M1840" s="20" t="n"/>
      <c r="N1840" s="21">
        <f>IF($A1840="","",MAX(0,MIN(1,IFERROR(VALUE($M1840),0))))</f>
        <v/>
      </c>
      <c r="O1840" s="21">
        <f>IF($A1840="",0,IF(OR($S1840&lt;&gt;1,COUNTA($J1840:$M1840)=0),0,IF(SUMPRODUCT(MAX(($C$5:$C$6173=$C1840)*($D$5:$D$6173=$D1840)*($S$5:$S$6173=1)*IFERROR($N$5:$N$6173*1,0)))&gt;0,ROUND($H1840*($N1840/SUMPRODUCT(MAX(($C$5:$C$6173=$C1840)*($D$5:$D$6173=$D1840)*($S$5:$S$6173=1)*IFERROR($N$5:$N$6173*1,0)))),4),0)))</f>
        <v/>
      </c>
      <c r="P1840" s="10" t="inlineStr">
        <is>
          <t>coeff.</t>
        </is>
      </c>
      <c r="Q1840" s="21">
        <f>IF($A1840="","",$A1840&amp;"|"&amp;$C1840)</f>
        <v/>
      </c>
      <c r="R1840" s="21">
        <f>IF($A1840="","",$A1840&amp;"|"&amp;$C1840&amp;"|"&amp;$D1840)</f>
        <v/>
      </c>
      <c r="S1840" s="21">
        <f>IF($A1840="","",IFERROR(INDEX(Offerte!$D$2:$D$200,MATCH($Q1840,Offerte!$L$2:$L$200,0)),0))</f>
        <v/>
      </c>
      <c r="T1840" s="21">
        <f>IF($A1840="","",IFERROR(INDEX(Offerte!$G$2:$G$200,MATCH($Q1840,Offerte!$L$2:$L$200,0)),"NO"))</f>
        <v/>
      </c>
    </row>
    <row r="1841">
      <c r="A1841" s="10">
        <f>IF(Offerte!$A61="","",Offerte!$A61)</f>
        <v/>
      </c>
      <c r="B1841" s="10">
        <f>IF(Offerte!$A61="","",Offerte!$B61)</f>
        <v/>
      </c>
      <c r="C1841" s="10">
        <f>IF(Offerte!$A61="","",Offerte!$C61)</f>
        <v/>
      </c>
      <c r="D1841" s="10" t="inlineStr">
        <is>
          <t>C.1.1</t>
        </is>
      </c>
      <c r="E1841" s="10" t="inlineStr">
        <is>
          <t>C</t>
        </is>
      </c>
      <c r="F1841" s="10" t="inlineStr">
        <is>
          <t>Q</t>
        </is>
      </c>
      <c r="G1841" s="10" t="inlineStr">
        <is>
          <t>higher</t>
        </is>
      </c>
      <c r="H1841" s="10" t="n">
        <v>2</v>
      </c>
      <c r="I1841" s="10" t="inlineStr">
        <is>
          <t>Tasso di copertura del servizio con telecamere BSD</t>
        </is>
      </c>
      <c r="J1841" s="20" t="n"/>
      <c r="K1841" s="20" t="n"/>
      <c r="L1841" s="20" t="n"/>
      <c r="M1841" s="20" t="n"/>
      <c r="N1841" s="21">
        <f>IF($A1841="","",IFERROR(VALUE($K1841)/VALUE($L1841),IFERROR(VALUE($J1841),0)))</f>
        <v/>
      </c>
      <c r="O1841" s="21">
        <f>IF($A1841="",0,IF(OR($S1841&lt;&gt;1,COUNTA($J1841:$M1841)=0),0,IF(SUMPRODUCT(MAX(($C$5:$C$6173=$C1841)*($D$5:$D$6173=$D1841)*($S$5:$S$6173=1)*IFERROR($N$5:$N$6173*1,0)))&gt;0,ROUND($H1841*($N1841/SUMPRODUCT(MAX(($C$5:$C$6173=$C1841)*($D$5:$D$6173=$D1841)*($S$5:$S$6173=1)*IFERROR($N$5:$N$6173*1,0)))),4),0)))</f>
        <v/>
      </c>
      <c r="P1841" s="10" t="inlineStr">
        <is>
          <t>Autobus attrezzati con telecamere BSD / Autobus totali in offerta, incluse scorte</t>
        </is>
      </c>
      <c r="Q1841" s="21">
        <f>IF($A1841="","",$A1841&amp;"|"&amp;$C1841)</f>
        <v/>
      </c>
      <c r="R1841" s="21">
        <f>IF($A1841="","",$A1841&amp;"|"&amp;$C1841&amp;"|"&amp;$D1841)</f>
        <v/>
      </c>
      <c r="S1841" s="21">
        <f>IF($A1841="","",IFERROR(INDEX(Offerte!$D$2:$D$200,MATCH($Q1841,Offerte!$L$2:$L$200,0)),0))</f>
        <v/>
      </c>
      <c r="T1841" s="21">
        <f>IF($A1841="","",IFERROR(INDEX(Offerte!$G$2:$G$200,MATCH($Q1841,Offerte!$L$2:$L$200,0)),"NO"))</f>
        <v/>
      </c>
    </row>
    <row r="1842">
      <c r="A1842" s="10">
        <f>IF(Offerte!$A61="","",Offerte!$A61)</f>
        <v/>
      </c>
      <c r="B1842" s="10">
        <f>IF(Offerte!$A61="","",Offerte!$B61)</f>
        <v/>
      </c>
      <c r="C1842" s="10">
        <f>IF(Offerte!$A61="","",Offerte!$C61)</f>
        <v/>
      </c>
      <c r="D1842" s="10" t="inlineStr">
        <is>
          <t>C.1.2</t>
        </is>
      </c>
      <c r="E1842" s="10" t="inlineStr">
        <is>
          <t>C</t>
        </is>
      </c>
      <c r="F1842" s="10" t="inlineStr">
        <is>
          <t>Q</t>
        </is>
      </c>
      <c r="G1842" s="10" t="inlineStr">
        <is>
          <t>higher</t>
        </is>
      </c>
      <c r="H1842" s="10" t="n">
        <v>2</v>
      </c>
      <c r="I1842" s="10" t="inlineStr">
        <is>
          <t>Tasso di copertura del servizio con telecamere ADAS</t>
        </is>
      </c>
      <c r="J1842" s="20" t="n"/>
      <c r="K1842" s="20" t="n"/>
      <c r="L1842" s="20" t="n"/>
      <c r="M1842" s="20" t="n"/>
      <c r="N1842" s="21">
        <f>IF($A1842="","",IFERROR(VALUE($K1842)/VALUE($L1842),IFERROR(VALUE($J1842),0)))</f>
        <v/>
      </c>
      <c r="O1842" s="21">
        <f>IF($A1842="",0,IF(OR($S1842&lt;&gt;1,COUNTA($J1842:$M1842)=0),0,IF(SUMPRODUCT(MAX(($C$5:$C$6173=$C1842)*($D$5:$D$6173=$D1842)*($S$5:$S$6173=1)*IFERROR($N$5:$N$6173*1,0)))&gt;0,ROUND($H1842*($N1842/SUMPRODUCT(MAX(($C$5:$C$6173=$C1842)*($D$5:$D$6173=$D1842)*($S$5:$S$6173=1)*IFERROR($N$5:$N$6173*1,0)))),4),0)))</f>
        <v/>
      </c>
      <c r="P1842" s="10" t="inlineStr">
        <is>
          <t>Autobus attrezzati con telecamere ADAS / Autobus totali in offerta, incluse scorte</t>
        </is>
      </c>
      <c r="Q1842" s="21">
        <f>IF($A1842="","",$A1842&amp;"|"&amp;$C1842)</f>
        <v/>
      </c>
      <c r="R1842" s="21">
        <f>IF($A1842="","",$A1842&amp;"|"&amp;$C1842&amp;"|"&amp;$D1842)</f>
        <v/>
      </c>
      <c r="S1842" s="21">
        <f>IF($A1842="","",IFERROR(INDEX(Offerte!$D$2:$D$200,MATCH($Q1842,Offerte!$L$2:$L$200,0)),0))</f>
        <v/>
      </c>
      <c r="T1842" s="21">
        <f>IF($A1842="","",IFERROR(INDEX(Offerte!$G$2:$G$200,MATCH($Q1842,Offerte!$L$2:$L$200,0)),"NO"))</f>
        <v/>
      </c>
    </row>
    <row r="1843">
      <c r="A1843" s="10">
        <f>IF(Offerte!$A61="","",Offerte!$A61)</f>
        <v/>
      </c>
      <c r="B1843" s="10">
        <f>IF(Offerte!$A61="","",Offerte!$B61)</f>
        <v/>
      </c>
      <c r="C1843" s="10">
        <f>IF(Offerte!$A61="","",Offerte!$C61)</f>
        <v/>
      </c>
      <c r="D1843" s="10" t="inlineStr">
        <is>
          <t>C.2.1</t>
        </is>
      </c>
      <c r="E1843" s="10" t="inlineStr">
        <is>
          <t>C</t>
        </is>
      </c>
      <c r="F1843" s="10" t="inlineStr">
        <is>
          <t>Q</t>
        </is>
      </c>
      <c r="G1843" s="10" t="inlineStr">
        <is>
          <t>higher</t>
        </is>
      </c>
      <c r="H1843" s="10" t="n">
        <v>3</v>
      </c>
      <c r="I1843" s="10" t="inlineStr">
        <is>
          <t>Tasso di copertura del servizio con telecamere di bordo di videosorveglianza</t>
        </is>
      </c>
      <c r="J1843" s="20" t="n"/>
      <c r="K1843" s="20" t="n"/>
      <c r="L1843" s="20" t="n"/>
      <c r="M1843" s="20" t="n"/>
      <c r="N1843" s="21">
        <f>IF($A1843="","",IFERROR(VALUE($K1843)/VALUE($L1843),IFERROR(VALUE($J1843),0)))</f>
        <v/>
      </c>
      <c r="O1843" s="21">
        <f>IF($A1843="",0,IF(OR($S1843&lt;&gt;1,COUNTA($J1843:$M1843)=0),0,IF(SUMPRODUCT(MAX(($C$5:$C$6173=$C1843)*($D$5:$D$6173=$D1843)*($S$5:$S$6173=1)*IFERROR($N$5:$N$6173*1,0)))&gt;0,ROUND($H1843*($N1843/SUMPRODUCT(MAX(($C$5:$C$6173=$C1843)*($D$5:$D$6173=$D1843)*($S$5:$S$6173=1)*IFERROR($N$5:$N$6173*1,0)))),4),0)))</f>
        <v/>
      </c>
      <c r="P1843" s="10" t="inlineStr">
        <is>
          <t>Autobus attrezzati con videosorveglianza / Autobus totali in offerta, incluse scorte</t>
        </is>
      </c>
      <c r="Q1843" s="21">
        <f>IF($A1843="","",$A1843&amp;"|"&amp;$C1843)</f>
        <v/>
      </c>
      <c r="R1843" s="21">
        <f>IF($A1843="","",$A1843&amp;"|"&amp;$C1843&amp;"|"&amp;$D1843)</f>
        <v/>
      </c>
      <c r="S1843" s="21">
        <f>IF($A1843="","",IFERROR(INDEX(Offerte!$D$2:$D$200,MATCH($Q1843,Offerte!$L$2:$L$200,0)),0))</f>
        <v/>
      </c>
      <c r="T1843" s="21">
        <f>IF($A1843="","",IFERROR(INDEX(Offerte!$G$2:$G$200,MATCH($Q1843,Offerte!$L$2:$L$200,0)),"NO"))</f>
        <v/>
      </c>
    </row>
    <row r="1844">
      <c r="A1844" s="10">
        <f>IF(Offerte!$A61="","",Offerte!$A61)</f>
        <v/>
      </c>
      <c r="B1844" s="10">
        <f>IF(Offerte!$A61="","",Offerte!$B61)</f>
        <v/>
      </c>
      <c r="C1844" s="10">
        <f>IF(Offerte!$A61="","",Offerte!$C61)</f>
        <v/>
      </c>
      <c r="D1844" s="10" t="inlineStr">
        <is>
          <t>C.2.2</t>
        </is>
      </c>
      <c r="E1844" s="10" t="inlineStr">
        <is>
          <t>C</t>
        </is>
      </c>
      <c r="F1844" s="10" t="inlineStr">
        <is>
          <t>T</t>
        </is>
      </c>
      <c r="G1844" s="10" t="inlineStr">
        <is>
          <t>tabular</t>
        </is>
      </c>
      <c r="H1844" s="10" t="n">
        <v>1</v>
      </c>
      <c r="I1844" s="10" t="inlineStr">
        <is>
          <t>Software video/audio analisi per situazioni di pericolo</t>
        </is>
      </c>
      <c r="J1844" s="20" t="n"/>
      <c r="K1844" s="20" t="n"/>
      <c r="L1844" s="20" t="n"/>
      <c r="M1844" s="20" t="n"/>
      <c r="N1844" s="21">
        <f>IF($A1844="","",IF(IFERROR(VALUE($M1844),0)=1,1,0))</f>
        <v/>
      </c>
      <c r="O1844" s="21">
        <f>IF($A1844="",0,IF(OR($S1844&lt;&gt;1,COUNTA($J1844:$M1844)=0),0,IF($N1844=1,$H1844,0)))</f>
        <v/>
      </c>
      <c r="P1844" s="10" t="inlineStr">
        <is>
          <t>sì/no</t>
        </is>
      </c>
      <c r="Q1844" s="21">
        <f>IF($A1844="","",$A1844&amp;"|"&amp;$C1844)</f>
        <v/>
      </c>
      <c r="R1844" s="21">
        <f>IF($A1844="","",$A1844&amp;"|"&amp;$C1844&amp;"|"&amp;$D1844)</f>
        <v/>
      </c>
      <c r="S1844" s="21">
        <f>IF($A1844="","",IFERROR(INDEX(Offerte!$D$2:$D$200,MATCH($Q1844,Offerte!$L$2:$L$200,0)),0))</f>
        <v/>
      </c>
      <c r="T1844" s="21">
        <f>IF($A1844="","",IFERROR(INDEX(Offerte!$G$2:$G$200,MATCH($Q1844,Offerte!$L$2:$L$200,0)),"NO"))</f>
        <v/>
      </c>
    </row>
    <row r="1845">
      <c r="A1845" s="10">
        <f>IF(Offerte!$A61="","",Offerte!$A61)</f>
        <v/>
      </c>
      <c r="B1845" s="10">
        <f>IF(Offerte!$A61="","",Offerte!$B61)</f>
        <v/>
      </c>
      <c r="C1845" s="10">
        <f>IF(Offerte!$A61="","",Offerte!$C61)</f>
        <v/>
      </c>
      <c r="D1845" s="10" t="inlineStr">
        <is>
          <t>C.2.3</t>
        </is>
      </c>
      <c r="E1845" s="10" t="inlineStr">
        <is>
          <t>C</t>
        </is>
      </c>
      <c r="F1845" s="10" t="inlineStr">
        <is>
          <t>T</t>
        </is>
      </c>
      <c r="G1845" s="10" t="inlineStr">
        <is>
          <t>tabular</t>
        </is>
      </c>
      <c r="H1845" s="10" t="n">
        <v>1</v>
      </c>
      <c r="I1845" s="10" t="inlineStr">
        <is>
          <t>Collegamento con centrale qualificata di pronto intervento</t>
        </is>
      </c>
      <c r="J1845" s="20" t="n"/>
      <c r="K1845" s="20" t="n"/>
      <c r="L1845" s="20" t="n"/>
      <c r="M1845" s="20" t="n"/>
      <c r="N1845" s="21">
        <f>IF($A1845="","",IF(IFERROR(VALUE($M1845),0)=1,1,0))</f>
        <v/>
      </c>
      <c r="O1845" s="21">
        <f>IF($A1845="",0,IF(OR($S1845&lt;&gt;1,COUNTA($J1845:$M1845)=0),0,IF($N1845=1,$H1845,0)))</f>
        <v/>
      </c>
      <c r="P1845" s="10" t="inlineStr">
        <is>
          <t>sì/no</t>
        </is>
      </c>
      <c r="Q1845" s="21">
        <f>IF($A1845="","",$A1845&amp;"|"&amp;$C1845)</f>
        <v/>
      </c>
      <c r="R1845" s="21">
        <f>IF($A1845="","",$A1845&amp;"|"&amp;$C1845&amp;"|"&amp;$D1845)</f>
        <v/>
      </c>
      <c r="S1845" s="21">
        <f>IF($A1845="","",IFERROR(INDEX(Offerte!$D$2:$D$200,MATCH($Q1845,Offerte!$L$2:$L$200,0)),0))</f>
        <v/>
      </c>
      <c r="T1845" s="21">
        <f>IF($A1845="","",IFERROR(INDEX(Offerte!$G$2:$G$200,MATCH($Q1845,Offerte!$L$2:$L$200,0)),"NO"))</f>
        <v/>
      </c>
    </row>
    <row r="1846">
      <c r="A1846" s="10">
        <f>IF(Offerte!$A61="","",Offerte!$A61)</f>
        <v/>
      </c>
      <c r="B1846" s="10">
        <f>IF(Offerte!$A61="","",Offerte!$B61)</f>
        <v/>
      </c>
      <c r="C1846" s="10">
        <f>IF(Offerte!$A61="","",Offerte!$C61)</f>
        <v/>
      </c>
      <c r="D1846" s="10" t="inlineStr">
        <is>
          <t>C.2.4</t>
        </is>
      </c>
      <c r="E1846" s="10" t="inlineStr">
        <is>
          <t>C</t>
        </is>
      </c>
      <c r="F1846" s="10" t="inlineStr">
        <is>
          <t>Q</t>
        </is>
      </c>
      <c r="G1846" s="10" t="inlineStr">
        <is>
          <t>higher</t>
        </is>
      </c>
      <c r="H1846" s="10" t="n">
        <v>1</v>
      </c>
      <c r="I1846" s="10" t="inlineStr">
        <is>
          <t>Tasso di copertura del servizio con dispositivi per la chiamata di emergenza del conducente</t>
        </is>
      </c>
      <c r="J1846" s="20" t="n"/>
      <c r="K1846" s="20" t="n"/>
      <c r="L1846" s="20" t="n"/>
      <c r="M1846" s="20" t="n"/>
      <c r="N1846" s="21">
        <f>IF($A1846="","",IFERROR(VALUE($K1846)/VALUE($L1846),IFERROR(VALUE($J1846),0)))</f>
        <v/>
      </c>
      <c r="O1846" s="21">
        <f>IF($A1846="",0,IF(OR($S1846&lt;&gt;1,COUNTA($J1846:$M1846)=0),0,IF(SUMPRODUCT(MAX(($C$5:$C$6173=$C1846)*($D$5:$D$6173=$D1846)*($S$5:$S$6173=1)*IFERROR($N$5:$N$6173*1,0)))&gt;0,ROUND($H1846*($N1846/SUMPRODUCT(MAX(($C$5:$C$6173=$C1846)*($D$5:$D$6173=$D1846)*($S$5:$S$6173=1)*IFERROR($N$5:$N$6173*1,0)))),4),0)))</f>
        <v/>
      </c>
      <c r="P1846" s="10" t="inlineStr">
        <is>
          <t>Autobus attrezzati con chiamata di emergenza / Autobus totali in offerta, incluse scorte</t>
        </is>
      </c>
      <c r="Q1846" s="21">
        <f>IF($A1846="","",$A1846&amp;"|"&amp;$C1846)</f>
        <v/>
      </c>
      <c r="R1846" s="21">
        <f>IF($A1846="","",$A1846&amp;"|"&amp;$C1846&amp;"|"&amp;$D1846)</f>
        <v/>
      </c>
      <c r="S1846" s="21">
        <f>IF($A1846="","",IFERROR(INDEX(Offerte!$D$2:$D$200,MATCH($Q1846,Offerte!$L$2:$L$200,0)),0))</f>
        <v/>
      </c>
      <c r="T1846" s="21">
        <f>IF($A1846="","",IFERROR(INDEX(Offerte!$G$2:$G$200,MATCH($Q1846,Offerte!$L$2:$L$200,0)),"NO"))</f>
        <v/>
      </c>
    </row>
    <row r="1847">
      <c r="A1847" s="10">
        <f>IF(Offerte!$A61="","",Offerte!$A61)</f>
        <v/>
      </c>
      <c r="B1847" s="10">
        <f>IF(Offerte!$A61="","",Offerte!$B61)</f>
        <v/>
      </c>
      <c r="C1847" s="10">
        <f>IF(Offerte!$A61="","",Offerte!$C61)</f>
        <v/>
      </c>
      <c r="D1847" s="10" t="inlineStr">
        <is>
          <t>C.3.1</t>
        </is>
      </c>
      <c r="E1847" s="10" t="inlineStr">
        <is>
          <t>C</t>
        </is>
      </c>
      <c r="F1847" s="10" t="inlineStr">
        <is>
          <t>Q</t>
        </is>
      </c>
      <c r="G1847" s="10" t="inlineStr">
        <is>
          <t>higher</t>
        </is>
      </c>
      <c r="H1847" s="10" t="n">
        <v>2</v>
      </c>
      <c r="I1847" s="10" t="inlineStr">
        <is>
          <t>Tasso di copertura del servizio con dispositivi di informazione dinamica a bordo mezzo</t>
        </is>
      </c>
      <c r="J1847" s="20" t="n"/>
      <c r="K1847" s="20" t="n"/>
      <c r="L1847" s="20" t="n"/>
      <c r="M1847" s="20" t="n"/>
      <c r="N1847" s="21">
        <f>IF($A1847="","",IFERROR(VALUE($K1847)/VALUE($L1847),IFERROR(VALUE($J1847),0)))</f>
        <v/>
      </c>
      <c r="O1847" s="21">
        <f>IF($A1847="",0,IF(OR($S1847&lt;&gt;1,COUNTA($J1847:$M1847)=0),0,IF(SUMPRODUCT(MAX(($C$5:$C$6173=$C1847)*($D$5:$D$6173=$D1847)*($S$5:$S$6173=1)*IFERROR($N$5:$N$6173*1,0)))&gt;0,ROUND($H1847*($N1847/SUMPRODUCT(MAX(($C$5:$C$6173=$C1847)*($D$5:$D$6173=$D1847)*($S$5:$S$6173=1)*IFERROR($N$5:$N$6173*1,0)))),4),0)))</f>
        <v/>
      </c>
      <c r="P1847" s="10" t="inlineStr">
        <is>
          <t>Autobus con monitor e indicatori vocali / Autobus totali in offerta, incluse scorte</t>
        </is>
      </c>
      <c r="Q1847" s="21">
        <f>IF($A1847="","",$A1847&amp;"|"&amp;$C1847)</f>
        <v/>
      </c>
      <c r="R1847" s="21">
        <f>IF($A1847="","",$A1847&amp;"|"&amp;$C1847&amp;"|"&amp;$D1847)</f>
        <v/>
      </c>
      <c r="S1847" s="21">
        <f>IF($A1847="","",IFERROR(INDEX(Offerte!$D$2:$D$200,MATCH($Q1847,Offerte!$L$2:$L$200,0)),0))</f>
        <v/>
      </c>
      <c r="T1847" s="21">
        <f>IF($A1847="","",IFERROR(INDEX(Offerte!$G$2:$G$200,MATCH($Q1847,Offerte!$L$2:$L$200,0)),"NO"))</f>
        <v/>
      </c>
    </row>
    <row r="1848">
      <c r="A1848" s="10">
        <f>IF(Offerte!$A61="","",Offerte!$A61)</f>
        <v/>
      </c>
      <c r="B1848" s="10">
        <f>IF(Offerte!$A61="","",Offerte!$B61)</f>
        <v/>
      </c>
      <c r="C1848" s="10">
        <f>IF(Offerte!$A61="","",Offerte!$C61)</f>
        <v/>
      </c>
      <c r="D1848" s="10" t="inlineStr">
        <is>
          <t>C.3.2</t>
        </is>
      </c>
      <c r="E1848" s="10" t="inlineStr">
        <is>
          <t>C</t>
        </is>
      </c>
      <c r="F1848" s="10" t="inlineStr">
        <is>
          <t>T</t>
        </is>
      </c>
      <c r="G1848" s="10" t="inlineStr">
        <is>
          <t>tabular</t>
        </is>
      </c>
      <c r="H1848" s="10" t="n">
        <v>2</v>
      </c>
      <c r="I1848" s="10" t="inlineStr">
        <is>
          <t>Informazioni a bordo su coincidenze ai nodi</t>
        </is>
      </c>
      <c r="J1848" s="20" t="n"/>
      <c r="K1848" s="20" t="n"/>
      <c r="L1848" s="20" t="n"/>
      <c r="M1848" s="20" t="n"/>
      <c r="N1848" s="21">
        <f>IF($A1848="","",IF(IFERROR(VALUE($M1848),0)=1,1,0))</f>
        <v/>
      </c>
      <c r="O1848" s="21">
        <f>IF($A1848="",0,IF(OR($S1848&lt;&gt;1,COUNTA($J1848:$M1848)=0),0,IF(AND($N1848=1,IFERROR(SUMIFS($N$5:$N$6173,$Q$5:$Q$6173,$Q1848,$D$5:$D$6173,"C.3.1"),0)&gt;=0.5),$H1848,0)))</f>
        <v/>
      </c>
      <c r="P1848" s="10" t="inlineStr">
        <is>
          <t>Dipende da C.3.1 &gt;= 0.5</t>
        </is>
      </c>
      <c r="Q1848" s="21">
        <f>IF($A1848="","",$A1848&amp;"|"&amp;$C1848)</f>
        <v/>
      </c>
      <c r="R1848" s="21">
        <f>IF($A1848="","",$A1848&amp;"|"&amp;$C1848&amp;"|"&amp;$D1848)</f>
        <v/>
      </c>
      <c r="S1848" s="21">
        <f>IF($A1848="","",IFERROR(INDEX(Offerte!$D$2:$D$200,MATCH($Q1848,Offerte!$L$2:$L$200,0)),0))</f>
        <v/>
      </c>
      <c r="T1848" s="21">
        <f>IF($A1848="","",IFERROR(INDEX(Offerte!$G$2:$G$200,MATCH($Q1848,Offerte!$L$2:$L$200,0)),"NO"))</f>
        <v/>
      </c>
    </row>
    <row r="1849">
      <c r="A1849" s="10">
        <f>IF(Offerte!$A61="","",Offerte!$A61)</f>
        <v/>
      </c>
      <c r="B1849" s="10">
        <f>IF(Offerte!$A61="","",Offerte!$B61)</f>
        <v/>
      </c>
      <c r="C1849" s="10">
        <f>IF(Offerte!$A61="","",Offerte!$C61)</f>
        <v/>
      </c>
      <c r="D1849" s="10" t="inlineStr">
        <is>
          <t>D.1.1</t>
        </is>
      </c>
      <c r="E1849" s="10" t="inlineStr">
        <is>
          <t>D</t>
        </is>
      </c>
      <c r="F1849" s="10" t="inlineStr">
        <is>
          <t>Q</t>
        </is>
      </c>
      <c r="G1849" s="10" t="inlineStr">
        <is>
          <t>higher</t>
        </is>
      </c>
      <c r="H1849" s="10" t="n">
        <v>3</v>
      </c>
      <c r="I1849" s="10" t="inlineStr">
        <is>
          <t>Installazione di pensiline</t>
        </is>
      </c>
      <c r="J1849" s="20" t="n"/>
      <c r="K1849" s="20" t="n"/>
      <c r="L1849" s="20" t="n"/>
      <c r="M1849" s="20" t="n"/>
      <c r="N1849" s="21">
        <f>IF($A1849="","",IFERROR(VALUE($J1849),0))</f>
        <v/>
      </c>
      <c r="O1849" s="21">
        <f>IF($A1849="",0,IF(OR($S1849&lt;&gt;1,COUNTA($J1849:$M1849)=0),0,IF(SUMPRODUCT(MAX(($C$5:$C$6173=$C1849)*($D$5:$D$6173=$D1849)*($S$5:$S$6173=1)*IFERROR($N$5:$N$6173*1,0)))&gt;0,ROUND($H1849*($N1849/SUMPRODUCT(MAX(($C$5:$C$6173=$C1849)*($D$5:$D$6173=$D1849)*($S$5:$S$6173=1)*IFERROR($N$5:$N$6173*1,0)))),4),0)))</f>
        <v/>
      </c>
      <c r="P1849" s="10" t="inlineStr">
        <is>
          <t>fermate</t>
        </is>
      </c>
      <c r="Q1849" s="21">
        <f>IF($A1849="","",$A1849&amp;"|"&amp;$C1849)</f>
        <v/>
      </c>
      <c r="R1849" s="21">
        <f>IF($A1849="","",$A1849&amp;"|"&amp;$C1849&amp;"|"&amp;$D1849)</f>
        <v/>
      </c>
      <c r="S1849" s="21">
        <f>IF($A1849="","",IFERROR(INDEX(Offerte!$D$2:$D$200,MATCH($Q1849,Offerte!$L$2:$L$200,0)),0))</f>
        <v/>
      </c>
      <c r="T1849" s="21">
        <f>IF($A1849="","",IFERROR(INDEX(Offerte!$G$2:$G$200,MATCH($Q1849,Offerte!$L$2:$L$200,0)),"NO"))</f>
        <v/>
      </c>
    </row>
    <row r="1850">
      <c r="A1850" s="10">
        <f>IF(Offerte!$A61="","",Offerte!$A61)</f>
        <v/>
      </c>
      <c r="B1850" s="10">
        <f>IF(Offerte!$A61="","",Offerte!$B61)</f>
        <v/>
      </c>
      <c r="C1850" s="10">
        <f>IF(Offerte!$A61="","",Offerte!$C61)</f>
        <v/>
      </c>
      <c r="D1850" s="10" t="inlineStr">
        <is>
          <t>D.1.2</t>
        </is>
      </c>
      <c r="E1850" s="10" t="inlineStr">
        <is>
          <t>D</t>
        </is>
      </c>
      <c r="F1850" s="10" t="inlineStr">
        <is>
          <t>Q</t>
        </is>
      </c>
      <c r="G1850" s="10" t="inlineStr">
        <is>
          <t>higher</t>
        </is>
      </c>
      <c r="H1850" s="10" t="n">
        <v>3</v>
      </c>
      <c r="I1850" s="10" t="inlineStr">
        <is>
          <t>Installazione di paline di fermata conformi alla DGR 581/2023</t>
        </is>
      </c>
      <c r="J1850" s="20" t="n"/>
      <c r="K1850" s="20" t="n"/>
      <c r="L1850" s="20" t="n"/>
      <c r="M1850" s="20" t="n"/>
      <c r="N1850" s="21">
        <f>IF($A1850="","",IFERROR(VALUE($J1850),0))</f>
        <v/>
      </c>
      <c r="O1850" s="21">
        <f>IF($A1850="",0,IF(OR($S1850&lt;&gt;1,COUNTA($J1850:$M1850)=0),0,IF(SUMPRODUCT(MAX(($C$5:$C$6173=$C1850)*($D$5:$D$6173=$D1850)*($S$5:$S$6173=1)*IFERROR($N$5:$N$6173*1,0)))&gt;0,ROUND($H1850*($N1850/SUMPRODUCT(MAX(($C$5:$C$6173=$C1850)*($D$5:$D$6173=$D1850)*($S$5:$S$6173=1)*IFERROR($N$5:$N$6173*1,0)))),4),0)))</f>
        <v/>
      </c>
      <c r="P1850" s="10" t="inlineStr">
        <is>
          <t>fermate</t>
        </is>
      </c>
      <c r="Q1850" s="21">
        <f>IF($A1850="","",$A1850&amp;"|"&amp;$C1850)</f>
        <v/>
      </c>
      <c r="R1850" s="21">
        <f>IF($A1850="","",$A1850&amp;"|"&amp;$C1850&amp;"|"&amp;$D1850)</f>
        <v/>
      </c>
      <c r="S1850" s="21">
        <f>IF($A1850="","",IFERROR(INDEX(Offerte!$D$2:$D$200,MATCH($Q1850,Offerte!$L$2:$L$200,0)),0))</f>
        <v/>
      </c>
      <c r="T1850" s="21">
        <f>IF($A1850="","",IFERROR(INDEX(Offerte!$G$2:$G$200,MATCH($Q1850,Offerte!$L$2:$L$200,0)),"NO"))</f>
        <v/>
      </c>
    </row>
    <row r="1851">
      <c r="A1851" s="10">
        <f>IF(Offerte!$A61="","",Offerte!$A61)</f>
        <v/>
      </c>
      <c r="B1851" s="10">
        <f>IF(Offerte!$A61="","",Offerte!$B61)</f>
        <v/>
      </c>
      <c r="C1851" s="10">
        <f>IF(Offerte!$A61="","",Offerte!$C61)</f>
        <v/>
      </c>
      <c r="D1851" s="10" t="inlineStr">
        <is>
          <t>D.1.3</t>
        </is>
      </c>
      <c r="E1851" s="10" t="inlineStr">
        <is>
          <t>D</t>
        </is>
      </c>
      <c r="F1851" s="10" t="inlineStr">
        <is>
          <t>Q</t>
        </is>
      </c>
      <c r="G1851" s="10" t="inlineStr">
        <is>
          <t>higher</t>
        </is>
      </c>
      <c r="H1851" s="10" t="n">
        <v>2</v>
      </c>
      <c r="I1851" s="10" t="inlineStr">
        <is>
          <t>Display informativi connessi alle fermate</t>
        </is>
      </c>
      <c r="J1851" s="20" t="n"/>
      <c r="K1851" s="20" t="n"/>
      <c r="L1851" s="20" t="n"/>
      <c r="M1851" s="20" t="n"/>
      <c r="N1851" s="21">
        <f>IF($A1851="","",IFERROR(VALUE($J1851),0))</f>
        <v/>
      </c>
      <c r="O1851" s="21">
        <f>IF($A1851="",0,IF(OR($S1851&lt;&gt;1,COUNTA($J1851:$M1851)=0),0,IF(SUMPRODUCT(MAX(($C$5:$C$6173=$C1851)*($D$5:$D$6173=$D1851)*($S$5:$S$6173=1)*IFERROR($N$5:$N$6173*1,0)))&gt;0,ROUND($H1851*($N1851/SUMPRODUCT(MAX(($C$5:$C$6173=$C1851)*($D$5:$D$6173=$D1851)*($S$5:$S$6173=1)*IFERROR($N$5:$N$6173*1,0)))),4),0)))</f>
        <v/>
      </c>
      <c r="P1851" s="10" t="inlineStr">
        <is>
          <t>fermate</t>
        </is>
      </c>
      <c r="Q1851" s="21">
        <f>IF($A1851="","",$A1851&amp;"|"&amp;$C1851)</f>
        <v/>
      </c>
      <c r="R1851" s="21">
        <f>IF($A1851="","",$A1851&amp;"|"&amp;$C1851&amp;"|"&amp;$D1851)</f>
        <v/>
      </c>
      <c r="S1851" s="21">
        <f>IF($A1851="","",IFERROR(INDEX(Offerte!$D$2:$D$200,MATCH($Q1851,Offerte!$L$2:$L$200,0)),0))</f>
        <v/>
      </c>
      <c r="T1851" s="21">
        <f>IF($A1851="","",IFERROR(INDEX(Offerte!$G$2:$G$200,MATCH($Q1851,Offerte!$L$2:$L$200,0)),"NO"))</f>
        <v/>
      </c>
    </row>
    <row r="1852">
      <c r="A1852" s="10">
        <f>IF(Offerte!$A61="","",Offerte!$A61)</f>
        <v/>
      </c>
      <c r="B1852" s="10">
        <f>IF(Offerte!$A61="","",Offerte!$B61)</f>
        <v/>
      </c>
      <c r="C1852" s="10">
        <f>IF(Offerte!$A61="","",Offerte!$C61)</f>
        <v/>
      </c>
      <c r="D1852" s="10" t="inlineStr">
        <is>
          <t>D.2.1</t>
        </is>
      </c>
      <c r="E1852" s="10" t="inlineStr">
        <is>
          <t>D</t>
        </is>
      </c>
      <c r="F1852" s="10" t="inlineStr">
        <is>
          <t>Q</t>
        </is>
      </c>
      <c r="G1852" s="10" t="inlineStr">
        <is>
          <t>higher</t>
        </is>
      </c>
      <c r="H1852" s="10" t="n">
        <v>2</v>
      </c>
      <c r="I1852" s="10" t="inlineStr">
        <is>
          <t>Segnali tattili Loges-Vet-Evolution</t>
        </is>
      </c>
      <c r="J1852" s="20" t="n"/>
      <c r="K1852" s="20" t="n"/>
      <c r="L1852" s="20" t="n"/>
      <c r="M1852" s="20" t="n"/>
      <c r="N1852" s="21">
        <f>IF($A1852="","",IFERROR(VALUE($J1852),0))</f>
        <v/>
      </c>
      <c r="O1852" s="21">
        <f>IF($A1852="",0,IF(OR($S1852&lt;&gt;1,COUNTA($J1852:$M1852)=0),0,IF(SUMPRODUCT(MAX(($C$5:$C$6173=$C1852)*($D$5:$D$6173=$D1852)*($S$5:$S$6173=1)*IFERROR($N$5:$N$6173*1,0)))&gt;0,ROUND($H1852*($N1852/SUMPRODUCT(MAX(($C$5:$C$6173=$C1852)*($D$5:$D$6173=$D1852)*($S$5:$S$6173=1)*IFERROR($N$5:$N$6173*1,0)))),4),0)))</f>
        <v/>
      </c>
      <c r="P1852" s="10" t="inlineStr">
        <is>
          <t>fermate</t>
        </is>
      </c>
      <c r="Q1852" s="21">
        <f>IF($A1852="","",$A1852&amp;"|"&amp;$C1852)</f>
        <v/>
      </c>
      <c r="R1852" s="21">
        <f>IF($A1852="","",$A1852&amp;"|"&amp;$C1852&amp;"|"&amp;$D1852)</f>
        <v/>
      </c>
      <c r="S1852" s="21">
        <f>IF($A1852="","",IFERROR(INDEX(Offerte!$D$2:$D$200,MATCH($Q1852,Offerte!$L$2:$L$200,0)),0))</f>
        <v/>
      </c>
      <c r="T1852" s="21">
        <f>IF($A1852="","",IFERROR(INDEX(Offerte!$G$2:$G$200,MATCH($Q1852,Offerte!$L$2:$L$200,0)),"NO"))</f>
        <v/>
      </c>
    </row>
    <row r="1853">
      <c r="A1853" s="10">
        <f>IF(Offerte!$A61="","",Offerte!$A61)</f>
        <v/>
      </c>
      <c r="B1853" s="10">
        <f>IF(Offerte!$A61="","",Offerte!$B61)</f>
        <v/>
      </c>
      <c r="C1853" s="10">
        <f>IF(Offerte!$A61="","",Offerte!$C61)</f>
        <v/>
      </c>
      <c r="D1853" s="10" t="inlineStr">
        <is>
          <t>E.1.1</t>
        </is>
      </c>
      <c r="E1853" s="10" t="inlineStr">
        <is>
          <t>E</t>
        </is>
      </c>
      <c r="F1853" s="10" t="inlineStr">
        <is>
          <t>T</t>
        </is>
      </c>
      <c r="G1853" s="10" t="inlineStr">
        <is>
          <t>tabular</t>
        </is>
      </c>
      <c r="H1853" s="10" t="n">
        <v>2</v>
      </c>
      <c r="I1853" s="10" t="inlineStr">
        <is>
          <t>Mobile app con travel planner PRM</t>
        </is>
      </c>
      <c r="J1853" s="20" t="n"/>
      <c r="K1853" s="20" t="n"/>
      <c r="L1853" s="20" t="n"/>
      <c r="M1853" s="20" t="n"/>
      <c r="N1853" s="21">
        <f>IF($A1853="","",IF(IFERROR(VALUE($M1853),0)=1,1,0))</f>
        <v/>
      </c>
      <c r="O1853" s="21">
        <f>IF($A1853="",0,IF(OR($S1853&lt;&gt;1,COUNTA($J1853:$M1853)=0),0,IF($N1853=1,$H1853,0)))</f>
        <v/>
      </c>
      <c r="P1853" s="10" t="inlineStr">
        <is>
          <t>sì/no</t>
        </is>
      </c>
      <c r="Q1853" s="21">
        <f>IF($A1853="","",$A1853&amp;"|"&amp;$C1853)</f>
        <v/>
      </c>
      <c r="R1853" s="21">
        <f>IF($A1853="","",$A1853&amp;"|"&amp;$C1853&amp;"|"&amp;$D1853)</f>
        <v/>
      </c>
      <c r="S1853" s="21">
        <f>IF($A1853="","",IFERROR(INDEX(Offerte!$D$2:$D$200,MATCH($Q1853,Offerte!$L$2:$L$200,0)),0))</f>
        <v/>
      </c>
      <c r="T1853" s="21">
        <f>IF($A1853="","",IFERROR(INDEX(Offerte!$G$2:$G$200,MATCH($Q1853,Offerte!$L$2:$L$200,0)),"NO"))</f>
        <v/>
      </c>
    </row>
    <row r="1854">
      <c r="A1854" s="10">
        <f>IF(Offerte!$A61="","",Offerte!$A61)</f>
        <v/>
      </c>
      <c r="B1854" s="10">
        <f>IF(Offerte!$A61="","",Offerte!$B61)</f>
        <v/>
      </c>
      <c r="C1854" s="10">
        <f>IF(Offerte!$A61="","",Offerte!$C61)</f>
        <v/>
      </c>
      <c r="D1854" s="10" t="inlineStr">
        <is>
          <t>E.2.1</t>
        </is>
      </c>
      <c r="E1854" s="10" t="inlineStr">
        <is>
          <t>E</t>
        </is>
      </c>
      <c r="F1854" s="10" t="inlineStr">
        <is>
          <t>D</t>
        </is>
      </c>
      <c r="G1854" s="10" t="inlineStr">
        <is>
          <t>discretionary</t>
        </is>
      </c>
      <c r="H1854" s="10" t="n">
        <v>2</v>
      </c>
      <c r="I1854" s="10" t="inlineStr">
        <is>
          <t>Altre azioni informative e rapporti con gli utenti</t>
        </is>
      </c>
      <c r="J1854" s="20" t="n"/>
      <c r="K1854" s="20" t="n"/>
      <c r="L1854" s="20" t="n"/>
      <c r="M1854" s="20" t="n"/>
      <c r="N1854" s="21">
        <f>IF($A1854="","",MAX(0,MIN(1,IFERROR(VALUE($M1854),0))))</f>
        <v/>
      </c>
      <c r="O1854" s="21">
        <f>IF($A1854="",0,IF(OR($S1854&lt;&gt;1,COUNTA($J1854:$M1854)=0),0,IF(SUMPRODUCT(MAX(($C$5:$C$6173=$C1854)*($D$5:$D$6173=$D1854)*($S$5:$S$6173=1)*IFERROR($N$5:$N$6173*1,0)))&gt;0,ROUND($H1854*($N1854/SUMPRODUCT(MAX(($C$5:$C$6173=$C1854)*($D$5:$D$6173=$D1854)*($S$5:$S$6173=1)*IFERROR($N$5:$N$6173*1,0)))),4),0)))</f>
        <v/>
      </c>
      <c r="P1854" s="10" t="inlineStr">
        <is>
          <t>coeff.</t>
        </is>
      </c>
      <c r="Q1854" s="21">
        <f>IF($A1854="","",$A1854&amp;"|"&amp;$C1854)</f>
        <v/>
      </c>
      <c r="R1854" s="21">
        <f>IF($A1854="","",$A1854&amp;"|"&amp;$C1854&amp;"|"&amp;$D1854)</f>
        <v/>
      </c>
      <c r="S1854" s="21">
        <f>IF($A1854="","",IFERROR(INDEX(Offerte!$D$2:$D$200,MATCH($Q1854,Offerte!$L$2:$L$200,0)),0))</f>
        <v/>
      </c>
      <c r="T1854" s="21">
        <f>IF($A1854="","",IFERROR(INDEX(Offerte!$G$2:$G$200,MATCH($Q1854,Offerte!$L$2:$L$200,0)),"NO"))</f>
        <v/>
      </c>
    </row>
    <row r="1855">
      <c r="A1855" s="10">
        <f>IF(Offerte!$A61="","",Offerte!$A61)</f>
        <v/>
      </c>
      <c r="B1855" s="10">
        <f>IF(Offerte!$A61="","",Offerte!$B61)</f>
        <v/>
      </c>
      <c r="C1855" s="10">
        <f>IF(Offerte!$A61="","",Offerte!$C61)</f>
        <v/>
      </c>
      <c r="D1855" s="10" t="inlineStr">
        <is>
          <t>F.1.1</t>
        </is>
      </c>
      <c r="E1855" s="10" t="inlineStr">
        <is>
          <t>F</t>
        </is>
      </c>
      <c r="F1855" s="10" t="inlineStr">
        <is>
          <t>Q</t>
        </is>
      </c>
      <c r="G1855" s="10" t="inlineStr">
        <is>
          <t>lower</t>
        </is>
      </c>
      <c r="H1855" s="10" t="n">
        <v>7</v>
      </c>
      <c r="I1855" s="10" t="inlineStr">
        <is>
          <t>Performance ambientali del parco mezzi adibito al servizio - I_CEA</t>
        </is>
      </c>
      <c r="J1855" s="20" t="n"/>
      <c r="K1855" s="20" t="n"/>
      <c r="L1855" s="20" t="n"/>
      <c r="M1855" s="20" t="n"/>
      <c r="N1855" s="21">
        <f>IF($A1855="","",IFERROR(VALUE($J1855),0))</f>
        <v/>
      </c>
      <c r="O1855" s="21">
        <f>IF($A1855="",0,IF(OR($S1855&lt;&gt;1,COUNTA($J1855:$M1855)=0),0,IF(AND(IFERROR(AGGREGATE(15,6,$N$5:$N$6173/(($C$5:$C$6173=$C1855)*($D$5:$D$6173=$D1855)*($S$5:$S$6173=1)*($N$5:$N$6173&gt;0)),1),0)&gt;0,$N1855&gt;0),ROUND($H1855*(IFERROR(AGGREGATE(15,6,$N$5:$N$6173/(($C$5:$C$6173=$C1855)*($D$5:$D$6173=$D1855)*($S$5:$S$6173=1)*($N$5:$N$6173&gt;0)),1),0)/$N1855),4),0)))</f>
        <v/>
      </c>
      <c r="P1855" s="10" t="inlineStr">
        <is>
          <t>indice</t>
        </is>
      </c>
      <c r="Q1855" s="21">
        <f>IF($A1855="","",$A1855&amp;"|"&amp;$C1855)</f>
        <v/>
      </c>
      <c r="R1855" s="21">
        <f>IF($A1855="","",$A1855&amp;"|"&amp;$C1855&amp;"|"&amp;$D1855)</f>
        <v/>
      </c>
      <c r="S1855" s="21">
        <f>IF($A1855="","",IFERROR(INDEX(Offerte!$D$2:$D$200,MATCH($Q1855,Offerte!$L$2:$L$200,0)),0))</f>
        <v/>
      </c>
      <c r="T1855" s="21">
        <f>IF($A1855="","",IFERROR(INDEX(Offerte!$G$2:$G$200,MATCH($Q1855,Offerte!$L$2:$L$200,0)),"NO"))</f>
        <v/>
      </c>
    </row>
    <row r="1856">
      <c r="A1856" s="10">
        <f>IF(Offerte!$A61="","",Offerte!$A61)</f>
        <v/>
      </c>
      <c r="B1856" s="10">
        <f>IF(Offerte!$A61="","",Offerte!$B61)</f>
        <v/>
      </c>
      <c r="C1856" s="10">
        <f>IF(Offerte!$A61="","",Offerte!$C61)</f>
        <v/>
      </c>
      <c r="D1856" s="10" t="inlineStr">
        <is>
          <t>F.2.1</t>
        </is>
      </c>
      <c r="E1856" s="10" t="inlineStr">
        <is>
          <t>F</t>
        </is>
      </c>
      <c r="F1856" s="10" t="inlineStr">
        <is>
          <t>Q</t>
        </is>
      </c>
      <c r="G1856" s="10" t="inlineStr">
        <is>
          <t>higher</t>
        </is>
      </c>
      <c r="H1856" s="10" t="n">
        <v>2</v>
      </c>
      <c r="I1856" s="10" t="inlineStr">
        <is>
          <t>Tasso di copertura del servizio con dispositivi ECO-DRIVER</t>
        </is>
      </c>
      <c r="J1856" s="20" t="n"/>
      <c r="K1856" s="20" t="n"/>
      <c r="L1856" s="20" t="n"/>
      <c r="M1856" s="20" t="n"/>
      <c r="N1856" s="21">
        <f>IF($A1856="","",IFERROR(VALUE($K1856)/VALUE($L1856),IFERROR(VALUE($J1856),0)))</f>
        <v/>
      </c>
      <c r="O1856" s="21">
        <f>IF($A1856="",0,IF(OR($S1856&lt;&gt;1,COUNTA($J1856:$M1856)=0),0,IF(SUMPRODUCT(MAX(($C$5:$C$6173=$C1856)*($D$5:$D$6173=$D1856)*($S$5:$S$6173=1)*IFERROR($N$5:$N$6173*1,0)))&gt;0,ROUND($H1856*($N1856/SUMPRODUCT(MAX(($C$5:$C$6173=$C1856)*($D$5:$D$6173=$D1856)*($S$5:$S$6173=1)*IFERROR($N$5:$N$6173*1,0)))),4),0)))</f>
        <v/>
      </c>
      <c r="P1856" s="10" t="inlineStr">
        <is>
          <t>Autobus attrezzati con dispositivi ECO-DRIVER / Autobus totali in offerta, incluse scorte</t>
        </is>
      </c>
      <c r="Q1856" s="21">
        <f>IF($A1856="","",$A1856&amp;"|"&amp;$C1856)</f>
        <v/>
      </c>
      <c r="R1856" s="21">
        <f>IF($A1856="","",$A1856&amp;"|"&amp;$C1856&amp;"|"&amp;$D1856)</f>
        <v/>
      </c>
      <c r="S1856" s="21">
        <f>IF($A1856="","",IFERROR(INDEX(Offerte!$D$2:$D$200,MATCH($Q1856,Offerte!$L$2:$L$200,0)),0))</f>
        <v/>
      </c>
      <c r="T1856" s="21">
        <f>IF($A1856="","",IFERROR(INDEX(Offerte!$G$2:$G$200,MATCH($Q1856,Offerte!$L$2:$L$200,0)),"NO"))</f>
        <v/>
      </c>
    </row>
    <row r="1857">
      <c r="A1857" s="10">
        <f>IF(Offerte!$A61="","",Offerte!$A61)</f>
        <v/>
      </c>
      <c r="B1857" s="10">
        <f>IF(Offerte!$A61="","",Offerte!$B61)</f>
        <v/>
      </c>
      <c r="C1857" s="10">
        <f>IF(Offerte!$A61="","",Offerte!$C61)</f>
        <v/>
      </c>
      <c r="D1857" s="10" t="inlineStr">
        <is>
          <t>F.3.1</t>
        </is>
      </c>
      <c r="E1857" s="10" t="inlineStr">
        <is>
          <t>F</t>
        </is>
      </c>
      <c r="F1857" s="10" t="inlineStr">
        <is>
          <t>Q</t>
        </is>
      </c>
      <c r="G1857" s="10" t="inlineStr">
        <is>
          <t>higher</t>
        </is>
      </c>
      <c r="H1857" s="10" t="n">
        <v>2</v>
      </c>
      <c r="I1857" s="10" t="inlineStr">
        <is>
          <t>Autoproduzione consumi elettrici per trazione</t>
        </is>
      </c>
      <c r="J1857" s="20" t="n"/>
      <c r="K1857" s="20" t="n"/>
      <c r="L1857" s="20" t="n"/>
      <c r="M1857" s="20" t="n"/>
      <c r="N1857" s="21">
        <f>IF($A1857="","",IFERROR(VALUE($J1857),0))</f>
        <v/>
      </c>
      <c r="O1857" s="21">
        <f>IF($A1857="",0,IF(OR($S1857&lt;&gt;1,COUNTA($J1857:$M1857)=0),0,IF(SUMPRODUCT(MAX(($C$5:$C$6173=$C1857)*($D$5:$D$6173=$D1857)*($S$5:$S$6173=1)*IFERROR($N$5:$N$6173*1,0)))&gt;0,ROUND($H1857*($N1857/SUMPRODUCT(MAX(($C$5:$C$6173=$C1857)*($D$5:$D$6173=$D1857)*($S$5:$S$6173=1)*IFERROR($N$5:$N$6173*1,0)))),4),0)))</f>
        <v/>
      </c>
      <c r="P1857" s="10" t="inlineStr">
        <is>
          <t>kWh/anno</t>
        </is>
      </c>
      <c r="Q1857" s="21">
        <f>IF($A1857="","",$A1857&amp;"|"&amp;$C1857)</f>
        <v/>
      </c>
      <c r="R1857" s="21">
        <f>IF($A1857="","",$A1857&amp;"|"&amp;$C1857&amp;"|"&amp;$D1857)</f>
        <v/>
      </c>
      <c r="S1857" s="21">
        <f>IF($A1857="","",IFERROR(INDEX(Offerte!$D$2:$D$200,MATCH($Q1857,Offerte!$L$2:$L$200,0)),0))</f>
        <v/>
      </c>
      <c r="T1857" s="21">
        <f>IF($A1857="","",IFERROR(INDEX(Offerte!$G$2:$G$200,MATCH($Q1857,Offerte!$L$2:$L$200,0)),"NO"))</f>
        <v/>
      </c>
    </row>
    <row r="1858">
      <c r="A1858" s="10">
        <f>IF(Offerte!$A61="","",Offerte!$A61)</f>
        <v/>
      </c>
      <c r="B1858" s="10">
        <f>IF(Offerte!$A61="","",Offerte!$B61)</f>
        <v/>
      </c>
      <c r="C1858" s="10">
        <f>IF(Offerte!$A61="","",Offerte!$C61)</f>
        <v/>
      </c>
      <c r="D1858" s="10" t="inlineStr">
        <is>
          <t>F.4.1</t>
        </is>
      </c>
      <c r="E1858" s="10" t="inlineStr">
        <is>
          <t>F</t>
        </is>
      </c>
      <c r="F1858" s="10" t="inlineStr">
        <is>
          <t>Q</t>
        </is>
      </c>
      <c r="G1858" s="10" t="inlineStr">
        <is>
          <t>soil</t>
        </is>
      </c>
      <c r="H1858" s="10" t="n">
        <v>2</v>
      </c>
      <c r="I1858" s="10" t="inlineStr">
        <is>
          <t>Indice di consumo di suolo</t>
        </is>
      </c>
      <c r="J1858" s="20" t="n"/>
      <c r="K1858" s="20" t="n"/>
      <c r="L1858" s="20" t="n"/>
      <c r="M1858" s="20" t="n"/>
      <c r="N1858" s="21">
        <f>IF($A1858="","",IFERROR(VALUE($J1858),0))</f>
        <v/>
      </c>
      <c r="O1858" s="21">
        <f>IF($A1858="",0,IF(OR($S1858&lt;&gt;1,COUNTA($J1858:$M1858)=0),0,IF($N1858&lt;=0,$H1858,IF(SUMPRODUCT(MAX(($C$5:$C$6173=$C1858)*($D$5:$D$6173=$D1858)*($S$5:$S$6173=1)*IFERROR($N$5:$N$6173*1,0)))&gt;0,ROUND($H1858*((SUMPRODUCT(MAX(($C$5:$C$6173=$C1858)*($D$5:$D$6173=$D1858)*($S$5:$S$6173=1)*IFERROR($N$5:$N$6173*1,0)))-$N1858)/SUMPRODUCT(MAX(($C$5:$C$6173=$C1858)*($D$5:$D$6173=$D1858)*($S$5:$S$6173=1)*IFERROR($N$5:$N$6173*1,0)))),4),0))))</f>
        <v/>
      </c>
      <c r="P1858" s="10" t="inlineStr">
        <is>
          <t>m2</t>
        </is>
      </c>
      <c r="Q1858" s="21">
        <f>IF($A1858="","",$A1858&amp;"|"&amp;$C1858)</f>
        <v/>
      </c>
      <c r="R1858" s="21">
        <f>IF($A1858="","",$A1858&amp;"|"&amp;$C1858&amp;"|"&amp;$D1858)</f>
        <v/>
      </c>
      <c r="S1858" s="21">
        <f>IF($A1858="","",IFERROR(INDEX(Offerte!$D$2:$D$200,MATCH($Q1858,Offerte!$L$2:$L$200,0)),0))</f>
        <v/>
      </c>
      <c r="T1858" s="21">
        <f>IF($A1858="","",IFERROR(INDEX(Offerte!$G$2:$G$200,MATCH($Q1858,Offerte!$L$2:$L$200,0)),"NO"))</f>
        <v/>
      </c>
    </row>
    <row r="1859">
      <c r="A1859" s="10">
        <f>IF(Offerte!$A61="","",Offerte!$A61)</f>
        <v/>
      </c>
      <c r="B1859" s="10">
        <f>IF(Offerte!$A61="","",Offerte!$B61)</f>
        <v/>
      </c>
      <c r="C1859" s="10">
        <f>IF(Offerte!$A61="","",Offerte!$C61)</f>
        <v/>
      </c>
      <c r="D1859" s="10" t="inlineStr">
        <is>
          <t>F.5.1</t>
        </is>
      </c>
      <c r="E1859" s="10" t="inlineStr">
        <is>
          <t>F</t>
        </is>
      </c>
      <c r="F1859" s="10" t="inlineStr">
        <is>
          <t>T</t>
        </is>
      </c>
      <c r="G1859" s="10" t="inlineStr">
        <is>
          <t>tabular</t>
        </is>
      </c>
      <c r="H1859" s="10" t="n">
        <v>1</v>
      </c>
      <c r="I1859" s="10" t="inlineStr">
        <is>
          <t>Rendicontazione di sostenibilità ambientale</t>
        </is>
      </c>
      <c r="J1859" s="20" t="n"/>
      <c r="K1859" s="20" t="n"/>
      <c r="L1859" s="20" t="n"/>
      <c r="M1859" s="20" t="n"/>
      <c r="N1859" s="21">
        <f>IF($A1859="","",IF(IFERROR(VALUE($M1859),0)=1,1,0))</f>
        <v/>
      </c>
      <c r="O1859" s="21">
        <f>IF($A1859="",0,IF(OR($S1859&lt;&gt;1,COUNTA($J1859:$M1859)=0),0,IF($N1859=1,$H1859,0)))</f>
        <v/>
      </c>
      <c r="P1859" s="10" t="inlineStr">
        <is>
          <t>sì/no</t>
        </is>
      </c>
      <c r="Q1859" s="21">
        <f>IF($A1859="","",$A1859&amp;"|"&amp;$C1859)</f>
        <v/>
      </c>
      <c r="R1859" s="21">
        <f>IF($A1859="","",$A1859&amp;"|"&amp;$C1859&amp;"|"&amp;$D1859)</f>
        <v/>
      </c>
      <c r="S1859" s="21">
        <f>IF($A1859="","",IFERROR(INDEX(Offerte!$D$2:$D$200,MATCH($Q1859,Offerte!$L$2:$L$200,0)),0))</f>
        <v/>
      </c>
      <c r="T1859" s="21">
        <f>IF($A1859="","",IFERROR(INDEX(Offerte!$G$2:$G$200,MATCH($Q1859,Offerte!$L$2:$L$200,0)),"NO"))</f>
        <v/>
      </c>
    </row>
    <row r="1860">
      <c r="A1860" s="10">
        <f>IF(Offerte!$A61="","",Offerte!$A61)</f>
        <v/>
      </c>
      <c r="B1860" s="10">
        <f>IF(Offerte!$A61="","",Offerte!$B61)</f>
        <v/>
      </c>
      <c r="C1860" s="10">
        <f>IF(Offerte!$A61="","",Offerte!$C61)</f>
        <v/>
      </c>
      <c r="D1860" s="10" t="inlineStr">
        <is>
          <t>G.1.1</t>
        </is>
      </c>
      <c r="E1860" s="10" t="inlineStr">
        <is>
          <t>G</t>
        </is>
      </c>
      <c r="F1860" s="10" t="inlineStr">
        <is>
          <t>D</t>
        </is>
      </c>
      <c r="G1860" s="10" t="inlineStr">
        <is>
          <t>discretionary</t>
        </is>
      </c>
      <c r="H1860" s="10" t="n">
        <v>2</v>
      </c>
      <c r="I1860" s="10" t="inlineStr">
        <is>
          <t>Qualità del progetto di centrale di controllo aziendale</t>
        </is>
      </c>
      <c r="J1860" s="20" t="n"/>
      <c r="K1860" s="20" t="n"/>
      <c r="L1860" s="20" t="n"/>
      <c r="M1860" s="20" t="n"/>
      <c r="N1860" s="21">
        <f>IF($A1860="","",MAX(0,MIN(1,IFERROR(VALUE($M1860),0))))</f>
        <v/>
      </c>
      <c r="O1860" s="21">
        <f>IF($A1860="",0,IF(OR($S1860&lt;&gt;1,COUNTA($J1860:$M1860)=0),0,IF(SUMPRODUCT(MAX(($C$5:$C$6173=$C1860)*($D$5:$D$6173=$D1860)*($S$5:$S$6173=1)*IFERROR($N$5:$N$6173*1,0)))&gt;0,ROUND($H1860*($N1860/SUMPRODUCT(MAX(($C$5:$C$6173=$C1860)*($D$5:$D$6173=$D1860)*($S$5:$S$6173=1)*IFERROR($N$5:$N$6173*1,0)))),4),0)))</f>
        <v/>
      </c>
      <c r="P1860" s="10" t="inlineStr">
        <is>
          <t>coeff.</t>
        </is>
      </c>
      <c r="Q1860" s="21">
        <f>IF($A1860="","",$A1860&amp;"|"&amp;$C1860)</f>
        <v/>
      </c>
      <c r="R1860" s="21">
        <f>IF($A1860="","",$A1860&amp;"|"&amp;$C1860&amp;"|"&amp;$D1860)</f>
        <v/>
      </c>
      <c r="S1860" s="21">
        <f>IF($A1860="","",IFERROR(INDEX(Offerte!$D$2:$D$200,MATCH($Q1860,Offerte!$L$2:$L$200,0)),0))</f>
        <v/>
      </c>
      <c r="T1860" s="21">
        <f>IF($A1860="","",IFERROR(INDEX(Offerte!$G$2:$G$200,MATCH($Q1860,Offerte!$L$2:$L$200,0)),"NO"))</f>
        <v/>
      </c>
    </row>
    <row r="1861">
      <c r="A1861" s="10">
        <f>IF(Offerte!$A61="","",Offerte!$A61)</f>
        <v/>
      </c>
      <c r="B1861" s="10">
        <f>IF(Offerte!$A61="","",Offerte!$B61)</f>
        <v/>
      </c>
      <c r="C1861" s="10">
        <f>IF(Offerte!$A61="","",Offerte!$C61)</f>
        <v/>
      </c>
      <c r="D1861" s="10" t="inlineStr">
        <is>
          <t>G.2.1</t>
        </is>
      </c>
      <c r="E1861" s="10" t="inlineStr">
        <is>
          <t>G</t>
        </is>
      </c>
      <c r="F1861" s="10" t="inlineStr">
        <is>
          <t>T</t>
        </is>
      </c>
      <c r="G1861" s="10" t="inlineStr">
        <is>
          <t>tabular</t>
        </is>
      </c>
      <c r="H1861" s="10" t="n">
        <v>1</v>
      </c>
      <c r="I1861" s="10" t="inlineStr">
        <is>
          <t>Certificazione ISO 45001</t>
        </is>
      </c>
      <c r="J1861" s="20" t="n"/>
      <c r="K1861" s="20" t="n"/>
      <c r="L1861" s="20" t="n"/>
      <c r="M1861" s="20" t="n"/>
      <c r="N1861" s="21">
        <f>IF($A1861="","",IF(IFERROR(VALUE($M1861),0)=1,1,0))</f>
        <v/>
      </c>
      <c r="O1861" s="21">
        <f>IF($A1861="",0,IF(OR($S1861&lt;&gt;1,COUNTA($J1861:$M1861)=0),0,IF($N1861=1,$H1861,0)))</f>
        <v/>
      </c>
      <c r="P1861" s="10" t="inlineStr">
        <is>
          <t>sì/no</t>
        </is>
      </c>
      <c r="Q1861" s="21">
        <f>IF($A1861="","",$A1861&amp;"|"&amp;$C1861)</f>
        <v/>
      </c>
      <c r="R1861" s="21">
        <f>IF($A1861="","",$A1861&amp;"|"&amp;$C1861&amp;"|"&amp;$D1861)</f>
        <v/>
      </c>
      <c r="S1861" s="21">
        <f>IF($A1861="","",IFERROR(INDEX(Offerte!$D$2:$D$200,MATCH($Q1861,Offerte!$L$2:$L$200,0)),0))</f>
        <v/>
      </c>
      <c r="T1861" s="21">
        <f>IF($A1861="","",IFERROR(INDEX(Offerte!$G$2:$G$200,MATCH($Q1861,Offerte!$L$2:$L$200,0)),"NO"))</f>
        <v/>
      </c>
    </row>
    <row r="1862">
      <c r="A1862" s="10">
        <f>IF(Offerte!$A61="","",Offerte!$A61)</f>
        <v/>
      </c>
      <c r="B1862" s="10">
        <f>IF(Offerte!$A61="","",Offerte!$B61)</f>
        <v/>
      </c>
      <c r="C1862" s="10">
        <f>IF(Offerte!$A61="","",Offerte!$C61)</f>
        <v/>
      </c>
      <c r="D1862" s="10" t="inlineStr">
        <is>
          <t>G.3.1</t>
        </is>
      </c>
      <c r="E1862" s="10" t="inlineStr">
        <is>
          <t>G</t>
        </is>
      </c>
      <c r="F1862" s="10" t="inlineStr">
        <is>
          <t>T</t>
        </is>
      </c>
      <c r="G1862" s="10" t="inlineStr">
        <is>
          <t>tabular</t>
        </is>
      </c>
      <c r="H1862" s="10" t="n">
        <v>1</v>
      </c>
      <c r="I1862" s="10" t="inlineStr">
        <is>
          <t>Certificazioni di responsabilità sociale</t>
        </is>
      </c>
      <c r="J1862" s="20" t="n"/>
      <c r="K1862" s="20" t="n"/>
      <c r="L1862" s="20" t="n"/>
      <c r="M1862" s="20" t="n"/>
      <c r="N1862" s="21">
        <f>IF($A1862="","",IF(IFERROR(VALUE($M1862),0)=1,1,0))</f>
        <v/>
      </c>
      <c r="O1862" s="21">
        <f>IF($A1862="",0,IF(OR($S1862&lt;&gt;1,COUNTA($J1862:$M1862)=0),0,IF($N1862=1,$H1862,0)))</f>
        <v/>
      </c>
      <c r="P1862" s="10" t="inlineStr">
        <is>
          <t>sì/no</t>
        </is>
      </c>
      <c r="Q1862" s="21">
        <f>IF($A1862="","",$A1862&amp;"|"&amp;$C1862)</f>
        <v/>
      </c>
      <c r="R1862" s="21">
        <f>IF($A1862="","",$A1862&amp;"|"&amp;$C1862&amp;"|"&amp;$D1862)</f>
        <v/>
      </c>
      <c r="S1862" s="21">
        <f>IF($A1862="","",IFERROR(INDEX(Offerte!$D$2:$D$200,MATCH($Q1862,Offerte!$L$2:$L$200,0)),0))</f>
        <v/>
      </c>
      <c r="T1862" s="21">
        <f>IF($A1862="","",IFERROR(INDEX(Offerte!$G$2:$G$200,MATCH($Q1862,Offerte!$L$2:$L$200,0)),"NO"))</f>
        <v/>
      </c>
    </row>
    <row r="1863">
      <c r="A1863" s="10">
        <f>IF(Offerte!$A61="","",Offerte!$A61)</f>
        <v/>
      </c>
      <c r="B1863" s="10">
        <f>IF(Offerte!$A61="","",Offerte!$B61)</f>
        <v/>
      </c>
      <c r="C1863" s="10">
        <f>IF(Offerte!$A61="","",Offerte!$C61)</f>
        <v/>
      </c>
      <c r="D1863" s="10" t="inlineStr">
        <is>
          <t>G.4.1</t>
        </is>
      </c>
      <c r="E1863" s="10" t="inlineStr">
        <is>
          <t>G</t>
        </is>
      </c>
      <c r="F1863" s="10" t="inlineStr">
        <is>
          <t>D</t>
        </is>
      </c>
      <c r="G1863" s="10" t="inlineStr">
        <is>
          <t>discretionary</t>
        </is>
      </c>
      <c r="H1863" s="10" t="n">
        <v>2</v>
      </c>
      <c r="I1863" s="10" t="inlineStr">
        <is>
          <t>Qualità del piano di formazione del personale</t>
        </is>
      </c>
      <c r="J1863" s="20" t="n"/>
      <c r="K1863" s="20" t="n"/>
      <c r="L1863" s="20" t="n"/>
      <c r="M1863" s="20" t="n"/>
      <c r="N1863" s="21">
        <f>IF($A1863="","",MAX(0,MIN(1,IFERROR(VALUE($M1863),0))))</f>
        <v/>
      </c>
      <c r="O1863" s="21">
        <f>IF($A1863="",0,IF(OR($S1863&lt;&gt;1,COUNTA($J1863:$M1863)=0),0,IF(SUMPRODUCT(MAX(($C$5:$C$6173=$C1863)*($D$5:$D$6173=$D1863)*($S$5:$S$6173=1)*IFERROR($N$5:$N$6173*1,0)))&gt;0,ROUND($H1863*($N1863/SUMPRODUCT(MAX(($C$5:$C$6173=$C1863)*($D$5:$D$6173=$D1863)*($S$5:$S$6173=1)*IFERROR($N$5:$N$6173*1,0)))),4),0)))</f>
        <v/>
      </c>
      <c r="P1863" s="10" t="inlineStr">
        <is>
          <t>coeff.</t>
        </is>
      </c>
      <c r="Q1863" s="21">
        <f>IF($A1863="","",$A1863&amp;"|"&amp;$C1863)</f>
        <v/>
      </c>
      <c r="R1863" s="21">
        <f>IF($A1863="","",$A1863&amp;"|"&amp;$C1863&amp;"|"&amp;$D1863)</f>
        <v/>
      </c>
      <c r="S1863" s="21">
        <f>IF($A1863="","",IFERROR(INDEX(Offerte!$D$2:$D$200,MATCH($Q1863,Offerte!$L$2:$L$200,0)),0))</f>
        <v/>
      </c>
      <c r="T1863" s="21">
        <f>IF($A1863="","",IFERROR(INDEX(Offerte!$G$2:$G$200,MATCH($Q1863,Offerte!$L$2:$L$200,0)),"NO"))</f>
        <v/>
      </c>
    </row>
    <row r="1864">
      <c r="A1864" s="10">
        <f>IF(Offerte!$A61="","",Offerte!$A61)</f>
        <v/>
      </c>
      <c r="B1864" s="10">
        <f>IF(Offerte!$A61="","",Offerte!$B61)</f>
        <v/>
      </c>
      <c r="C1864" s="10">
        <f>IF(Offerte!$A61="","",Offerte!$C61)</f>
        <v/>
      </c>
      <c r="D1864" s="10" t="inlineStr">
        <is>
          <t>G.5.1</t>
        </is>
      </c>
      <c r="E1864" s="10" t="inlineStr">
        <is>
          <t>G</t>
        </is>
      </c>
      <c r="F1864" s="10" t="inlineStr">
        <is>
          <t>T</t>
        </is>
      </c>
      <c r="G1864" s="10" t="inlineStr">
        <is>
          <t>tabular</t>
        </is>
      </c>
      <c r="H1864" s="10" t="n">
        <v>1</v>
      </c>
      <c r="I1864" s="10" t="inlineStr">
        <is>
          <t>Impegno al mantenimento delle garanzie del contratto di secondo livello del gestore uscente</t>
        </is>
      </c>
      <c r="J1864" s="20" t="n"/>
      <c r="K1864" s="20" t="n"/>
      <c r="L1864" s="20" t="n"/>
      <c r="M1864" s="20" t="n"/>
      <c r="N1864" s="21">
        <f>IF($A1864="","",IF(IFERROR(VALUE($M1864),0)=1,1,0))</f>
        <v/>
      </c>
      <c r="O1864" s="21">
        <f>IF($A1864="",0,IF(OR($S1864&lt;&gt;1,COUNTA($J1864:$M1864)=0),0,IF($N1864=1,$H1864,0)))</f>
        <v/>
      </c>
      <c r="P1864" s="10" t="inlineStr">
        <is>
          <t>sì/no</t>
        </is>
      </c>
      <c r="Q1864" s="21">
        <f>IF($A1864="","",$A1864&amp;"|"&amp;$C1864)</f>
        <v/>
      </c>
      <c r="R1864" s="21">
        <f>IF($A1864="","",$A1864&amp;"|"&amp;$C1864&amp;"|"&amp;$D1864)</f>
        <v/>
      </c>
      <c r="S1864" s="21">
        <f>IF($A1864="","",IFERROR(INDEX(Offerte!$D$2:$D$200,MATCH($Q1864,Offerte!$L$2:$L$200,0)),0))</f>
        <v/>
      </c>
      <c r="T1864" s="21">
        <f>IF($A1864="","",IFERROR(INDEX(Offerte!$G$2:$G$200,MATCH($Q1864,Offerte!$L$2:$L$200,0)),"NO"))</f>
        <v/>
      </c>
    </row>
    <row r="1865">
      <c r="A1865" s="10">
        <f>IF(Offerte!$A62="","",Offerte!$A62)</f>
        <v/>
      </c>
      <c r="B1865" s="10">
        <f>IF(Offerte!$A62="","",Offerte!$B62)</f>
        <v/>
      </c>
      <c r="C1865" s="10">
        <f>IF(Offerte!$A62="","",Offerte!$C62)</f>
        <v/>
      </c>
      <c r="D1865" s="10" t="inlineStr">
        <is>
          <t>A.1.1</t>
        </is>
      </c>
      <c r="E1865" s="10" t="inlineStr">
        <is>
          <t>A</t>
        </is>
      </c>
      <c r="F1865" s="10" t="inlineStr">
        <is>
          <t>Q</t>
        </is>
      </c>
      <c r="G1865" s="10" t="inlineStr">
        <is>
          <t>higher</t>
        </is>
      </c>
      <c r="H1865" s="10" t="n">
        <v>3</v>
      </c>
      <c r="I1865" s="10" t="inlineStr">
        <is>
          <t>Tasso aggiuntivo di corse controllate</t>
        </is>
      </c>
      <c r="J1865" s="20" t="n"/>
      <c r="K1865" s="20" t="n"/>
      <c r="L1865" s="20" t="n"/>
      <c r="M1865" s="20" t="n"/>
      <c r="N1865" s="21">
        <f>IF($A1865="","",IFERROR(VALUE($K1865)/VALUE($L1865)*100,IFERROR(VALUE($J1865),0)))</f>
        <v/>
      </c>
      <c r="O1865" s="21">
        <f>IF($A1865="",0,IF(OR($S1865&lt;&gt;1,COUNTA($J1865:$M1865)=0),0,IF(SUMPRODUCT(MAX(($C$5:$C$6173=$C1865)*($D$5:$D$6173=$D1865)*($S$5:$S$6173=1)*IFERROR($N$5:$N$6173*1,0)))&gt;0,ROUND($H1865*($N1865/SUMPRODUCT(MAX(($C$5:$C$6173=$C1865)*($D$5:$D$6173=$D1865)*($S$5:$S$6173=1)*IFERROR($N$5:$N$6173*1,0)))),4),0)))</f>
        <v/>
      </c>
      <c r="P1865" s="10" t="inlineStr">
        <is>
          <t>Corse controllate annue / Corse programmate annue</t>
        </is>
      </c>
      <c r="Q1865" s="21">
        <f>IF($A1865="","",$A1865&amp;"|"&amp;$C1865)</f>
        <v/>
      </c>
      <c r="R1865" s="21">
        <f>IF($A1865="","",$A1865&amp;"|"&amp;$C1865&amp;"|"&amp;$D1865)</f>
        <v/>
      </c>
      <c r="S1865" s="21">
        <f>IF($A1865="","",IFERROR(INDEX(Offerte!$D$2:$D$200,MATCH($Q1865,Offerte!$L$2:$L$200,0)),0))</f>
        <v/>
      </c>
      <c r="T1865" s="21">
        <f>IF($A1865="","",IFERROR(INDEX(Offerte!$G$2:$G$200,MATCH($Q1865,Offerte!$L$2:$L$200,0)),"NO"))</f>
        <v/>
      </c>
    </row>
    <row r="1866">
      <c r="A1866" s="10">
        <f>IF(Offerte!$A62="","",Offerte!$A62)</f>
        <v/>
      </c>
      <c r="B1866" s="10">
        <f>IF(Offerte!$A62="","",Offerte!$B62)</f>
        <v/>
      </c>
      <c r="C1866" s="10">
        <f>IF(Offerte!$A62="","",Offerte!$C62)</f>
        <v/>
      </c>
      <c r="D1866" s="10" t="inlineStr">
        <is>
          <t>A.1.2</t>
        </is>
      </c>
      <c r="E1866" s="10" t="inlineStr">
        <is>
          <t>A</t>
        </is>
      </c>
      <c r="F1866" s="10" t="inlineStr">
        <is>
          <t>Q</t>
        </is>
      </c>
      <c r="G1866" s="10" t="inlineStr">
        <is>
          <t>higher</t>
        </is>
      </c>
      <c r="H1866" s="10" t="n">
        <v>4</v>
      </c>
      <c r="I1866" s="10" t="inlineStr">
        <is>
          <t>Numero aggiuntivo di passeggeri controllati</t>
        </is>
      </c>
      <c r="J1866" s="20" t="n"/>
      <c r="K1866" s="20" t="n"/>
      <c r="L1866" s="20" t="n"/>
      <c r="M1866" s="20" t="n"/>
      <c r="N1866" s="21">
        <f>IF($A1866="","",IFERROR(VALUE($J1866),0))</f>
        <v/>
      </c>
      <c r="O1866" s="21">
        <f>IF($A1866="",0,IF(OR($S1866&lt;&gt;1,COUNTA($J1866:$M1866)=0),0,IF(SUMPRODUCT(MAX(($C$5:$C$6173=$C1866)*($D$5:$D$6173=$D1866)*($S$5:$S$6173=1)*IFERROR($N$5:$N$6173*1,0)))&gt;0,ROUND($H1866*($N1866/SUMPRODUCT(MAX(($C$5:$C$6173=$C1866)*($D$5:$D$6173=$D1866)*($S$5:$S$6173=1)*IFERROR($N$5:$N$6173*1,0)))),4),0)))</f>
        <v/>
      </c>
      <c r="P1866" s="10" t="inlineStr">
        <is>
          <t>passeggeri/anno</t>
        </is>
      </c>
      <c r="Q1866" s="21">
        <f>IF($A1866="","",$A1866&amp;"|"&amp;$C1866)</f>
        <v/>
      </c>
      <c r="R1866" s="21">
        <f>IF($A1866="","",$A1866&amp;"|"&amp;$C1866&amp;"|"&amp;$D1866)</f>
        <v/>
      </c>
      <c r="S1866" s="21">
        <f>IF($A1866="","",IFERROR(INDEX(Offerte!$D$2:$D$200,MATCH($Q1866,Offerte!$L$2:$L$200,0)),0))</f>
        <v/>
      </c>
      <c r="T1866" s="21">
        <f>IF($A1866="","",IFERROR(INDEX(Offerte!$G$2:$G$200,MATCH($Q1866,Offerte!$L$2:$L$200,0)),"NO"))</f>
        <v/>
      </c>
    </row>
    <row r="1867">
      <c r="A1867" s="10">
        <f>IF(Offerte!$A62="","",Offerte!$A62)</f>
        <v/>
      </c>
      <c r="B1867" s="10">
        <f>IF(Offerte!$A62="","",Offerte!$B62)</f>
        <v/>
      </c>
      <c r="C1867" s="10">
        <f>IF(Offerte!$A62="","",Offerte!$C62)</f>
        <v/>
      </c>
      <c r="D1867" s="10" t="inlineStr">
        <is>
          <t>B.1.1</t>
        </is>
      </c>
      <c r="E1867" s="10" t="inlineStr">
        <is>
          <t>B</t>
        </is>
      </c>
      <c r="F1867" s="10" t="inlineStr">
        <is>
          <t>Q</t>
        </is>
      </c>
      <c r="G1867" s="10" t="inlineStr">
        <is>
          <t>higher</t>
        </is>
      </c>
      <c r="H1867" s="10" t="n">
        <v>3</v>
      </c>
      <c r="I1867" s="10" t="inlineStr">
        <is>
          <t>Incremento dei posti offerti nelle fasce di punta</t>
        </is>
      </c>
      <c r="J1867" s="20" t="n"/>
      <c r="K1867" s="20" t="n"/>
      <c r="L1867" s="20" t="n"/>
      <c r="M1867" s="20" t="n"/>
      <c r="N1867" s="21">
        <f>IF($A1867="","",IFERROR(VALUE($J1867),0))</f>
        <v/>
      </c>
      <c r="O1867" s="21">
        <f>IF($A1867="",0,IF(OR($S1867&lt;&gt;1,COUNTA($J1867:$M1867)=0),0,IF(SUMPRODUCT(MAX(($C$5:$C$6173=$C1867)*($D$5:$D$6173=$D1867)*($S$5:$S$6173=1)*IFERROR($N$5:$N$6173*1,0)))&gt;0,ROUND($H1867*($N1867/SUMPRODUCT(MAX(($C$5:$C$6173=$C1867)*($D$5:$D$6173=$D1867)*($S$5:$S$6173=1)*IFERROR($N$5:$N$6173*1,0)))),4),0)))</f>
        <v/>
      </c>
      <c r="P1867" s="10" t="inlineStr">
        <is>
          <t>posti*km</t>
        </is>
      </c>
      <c r="Q1867" s="21">
        <f>IF($A1867="","",$A1867&amp;"|"&amp;$C1867)</f>
        <v/>
      </c>
      <c r="R1867" s="21">
        <f>IF($A1867="","",$A1867&amp;"|"&amp;$C1867&amp;"|"&amp;$D1867)</f>
        <v/>
      </c>
      <c r="S1867" s="21">
        <f>IF($A1867="","",IFERROR(INDEX(Offerte!$D$2:$D$200,MATCH($Q1867,Offerte!$L$2:$L$200,0)),0))</f>
        <v/>
      </c>
      <c r="T1867" s="21">
        <f>IF($A1867="","",IFERROR(INDEX(Offerte!$G$2:$G$200,MATCH($Q1867,Offerte!$L$2:$L$200,0)),"NO"))</f>
        <v/>
      </c>
    </row>
    <row r="1868">
      <c r="A1868" s="10">
        <f>IF(Offerte!$A62="","",Offerte!$A62)</f>
        <v/>
      </c>
      <c r="B1868" s="10">
        <f>IF(Offerte!$A62="","",Offerte!$B62)</f>
        <v/>
      </c>
      <c r="C1868" s="10">
        <f>IF(Offerte!$A62="","",Offerte!$C62)</f>
        <v/>
      </c>
      <c r="D1868" s="10" t="inlineStr">
        <is>
          <t>B.2.1</t>
        </is>
      </c>
      <c r="E1868" s="10" t="inlineStr">
        <is>
          <t>B</t>
        </is>
      </c>
      <c r="F1868" s="10" t="inlineStr">
        <is>
          <t>Q</t>
        </is>
      </c>
      <c r="G1868" s="10" t="inlineStr">
        <is>
          <t>higher</t>
        </is>
      </c>
      <c r="H1868" s="10" t="n">
        <v>4</v>
      </c>
      <c r="I1868" s="10" t="inlineStr">
        <is>
          <t>Corse aggiuntive nell'arco giornaliero base</t>
        </is>
      </c>
      <c r="J1868" s="20" t="n"/>
      <c r="K1868" s="20" t="n"/>
      <c r="L1868" s="20" t="n"/>
      <c r="M1868" s="20" t="n"/>
      <c r="N1868" s="21">
        <f>IF($A1868="","",IFERROR(VALUE($J1868),0))</f>
        <v/>
      </c>
      <c r="O1868" s="21">
        <f>IF($A1868="",0,IF(OR($S1868&lt;&gt;1,COUNTA($J1868:$M1868)=0),0,IF(SUMPRODUCT(MAX(($C$5:$C$6173=$C1868)*($D$5:$D$6173=$D1868)*($S$5:$S$6173=1)*IFERROR($N$5:$N$6173*1,0)))&gt;0,ROUND($H1868*($N1868/SUMPRODUCT(MAX(($C$5:$C$6173=$C1868)*($D$5:$D$6173=$D1868)*($S$5:$S$6173=1)*IFERROR($N$5:$N$6173*1,0)))),4),0)))</f>
        <v/>
      </c>
      <c r="P1868" s="10" t="inlineStr">
        <is>
          <t>corse</t>
        </is>
      </c>
      <c r="Q1868" s="21">
        <f>IF($A1868="","",$A1868&amp;"|"&amp;$C1868)</f>
        <v/>
      </c>
      <c r="R1868" s="21">
        <f>IF($A1868="","",$A1868&amp;"|"&amp;$C1868&amp;"|"&amp;$D1868)</f>
        <v/>
      </c>
      <c r="S1868" s="21">
        <f>IF($A1868="","",IFERROR(INDEX(Offerte!$D$2:$D$200,MATCH($Q1868,Offerte!$L$2:$L$200,0)),0))</f>
        <v/>
      </c>
      <c r="T1868" s="21">
        <f>IF($A1868="","",IFERROR(INDEX(Offerte!$G$2:$G$200,MATCH($Q1868,Offerte!$L$2:$L$200,0)),"NO"))</f>
        <v/>
      </c>
    </row>
    <row r="1869">
      <c r="A1869" s="10">
        <f>IF(Offerte!$A62="","",Offerte!$A62)</f>
        <v/>
      </c>
      <c r="B1869" s="10">
        <f>IF(Offerte!$A62="","",Offerte!$B62)</f>
        <v/>
      </c>
      <c r="C1869" s="10">
        <f>IF(Offerte!$A62="","",Offerte!$C62)</f>
        <v/>
      </c>
      <c r="D1869" s="10" t="inlineStr">
        <is>
          <t>B.3.1</t>
        </is>
      </c>
      <c r="E1869" s="10" t="inlineStr">
        <is>
          <t>B</t>
        </is>
      </c>
      <c r="F1869" s="10" t="inlineStr">
        <is>
          <t>Q</t>
        </is>
      </c>
      <c r="G1869" s="10" t="inlineStr">
        <is>
          <t>higher</t>
        </is>
      </c>
      <c r="H1869" s="10" t="n">
        <v>2</v>
      </c>
      <c r="I1869" s="10" t="inlineStr">
        <is>
          <t>Numero di corse aggiuntive per allungamento dell'arco di servizio giornaliero nelle fasce serali</t>
        </is>
      </c>
      <c r="J1869" s="20" t="n"/>
      <c r="K1869" s="20" t="n"/>
      <c r="L1869" s="20" t="n"/>
      <c r="M1869" s="20" t="n"/>
      <c r="N1869" s="21">
        <f>IF($A1869="","",IFERROR(VALUE($J1869),0))</f>
        <v/>
      </c>
      <c r="O1869" s="21">
        <f>IF($A1869="",0,IF(OR($S1869&lt;&gt;1,COUNTA($J1869:$M1869)=0),0,IF(SUMPRODUCT(MAX(($C$5:$C$6173=$C1869)*($D$5:$D$6173=$D1869)*($S$5:$S$6173=1)*IFERROR($N$5:$N$6173*1,0)))&gt;0,ROUND($H1869*($N1869/SUMPRODUCT(MAX(($C$5:$C$6173=$C1869)*($D$5:$D$6173=$D1869)*($S$5:$S$6173=1)*IFERROR($N$5:$N$6173*1,0)))),4),0)))</f>
        <v/>
      </c>
      <c r="P1869" s="10" t="inlineStr">
        <is>
          <t>corse</t>
        </is>
      </c>
      <c r="Q1869" s="21">
        <f>IF($A1869="","",$A1869&amp;"|"&amp;$C1869)</f>
        <v/>
      </c>
      <c r="R1869" s="21">
        <f>IF($A1869="","",$A1869&amp;"|"&amp;$C1869&amp;"|"&amp;$D1869)</f>
        <v/>
      </c>
      <c r="S1869" s="21">
        <f>IF($A1869="","",IFERROR(INDEX(Offerte!$D$2:$D$200,MATCH($Q1869,Offerte!$L$2:$L$200,0)),0))</f>
        <v/>
      </c>
      <c r="T1869" s="21">
        <f>IF($A1869="","",IFERROR(INDEX(Offerte!$G$2:$G$200,MATCH($Q1869,Offerte!$L$2:$L$200,0)),"NO"))</f>
        <v/>
      </c>
    </row>
    <row r="1870">
      <c r="A1870" s="10">
        <f>IF(Offerte!$A62="","",Offerte!$A62)</f>
        <v/>
      </c>
      <c r="B1870" s="10">
        <f>IF(Offerte!$A62="","",Offerte!$B62)</f>
        <v/>
      </c>
      <c r="C1870" s="10">
        <f>IF(Offerte!$A62="","",Offerte!$C62)</f>
        <v/>
      </c>
      <c r="D1870" s="10" t="inlineStr">
        <is>
          <t>B.4.1</t>
        </is>
      </c>
      <c r="E1870" s="10" t="inlineStr">
        <is>
          <t>B</t>
        </is>
      </c>
      <c r="F1870" s="10" t="inlineStr">
        <is>
          <t>Q</t>
        </is>
      </c>
      <c r="G1870" s="10" t="inlineStr">
        <is>
          <t>higher</t>
        </is>
      </c>
      <c r="H1870" s="10" t="n">
        <v>3</v>
      </c>
      <c r="I1870" s="10" t="inlineStr">
        <is>
          <t>Percorrenze aggiuntive offerte nel Programma d'esercizio delle prime due fasi attuative</t>
        </is>
      </c>
      <c r="J1870" s="20" t="n"/>
      <c r="K1870" s="20" t="n"/>
      <c r="L1870" s="20" t="n"/>
      <c r="M1870" s="20" t="n"/>
      <c r="N1870" s="21">
        <f>IF($A1870="","",IFERROR(VALUE($J1870),0))</f>
        <v/>
      </c>
      <c r="O1870" s="21">
        <f>IF($A1870="",0,IF(OR($S1870&lt;&gt;1,COUNTA($J1870:$M1870)=0),0,IF(SUMPRODUCT(MAX(($C$5:$C$6173=$C1870)*($D$5:$D$6173=$D1870)*($S$5:$S$6173=1)*IFERROR($N$5:$N$6173*1,0)))&gt;0,ROUND($H1870*($N1870/SUMPRODUCT(MAX(($C$5:$C$6173=$C1870)*($D$5:$D$6173=$D1870)*($S$5:$S$6173=1)*IFERROR($N$5:$N$6173*1,0)))),4),0)))</f>
        <v/>
      </c>
      <c r="P1870" s="10" t="inlineStr">
        <is>
          <t>vett*km</t>
        </is>
      </c>
      <c r="Q1870" s="21">
        <f>IF($A1870="","",$A1870&amp;"|"&amp;$C1870)</f>
        <v/>
      </c>
      <c r="R1870" s="21">
        <f>IF($A1870="","",$A1870&amp;"|"&amp;$C1870&amp;"|"&amp;$D1870)</f>
        <v/>
      </c>
      <c r="S1870" s="21">
        <f>IF($A1870="","",IFERROR(INDEX(Offerte!$D$2:$D$200,MATCH($Q1870,Offerte!$L$2:$L$200,0)),0))</f>
        <v/>
      </c>
      <c r="T1870" s="21">
        <f>IF($A1870="","",IFERROR(INDEX(Offerte!$G$2:$G$200,MATCH($Q1870,Offerte!$L$2:$L$200,0)),"NO"))</f>
        <v/>
      </c>
    </row>
    <row r="1871">
      <c r="A1871" s="10">
        <f>IF(Offerte!$A62="","",Offerte!$A62)</f>
        <v/>
      </c>
      <c r="B1871" s="10">
        <f>IF(Offerte!$A62="","",Offerte!$B62)</f>
        <v/>
      </c>
      <c r="C1871" s="10">
        <f>IF(Offerte!$A62="","",Offerte!$C62)</f>
        <v/>
      </c>
      <c r="D1871" s="10" t="inlineStr">
        <is>
          <t>B.5.1</t>
        </is>
      </c>
      <c r="E1871" s="10" t="inlineStr">
        <is>
          <t>B</t>
        </is>
      </c>
      <c r="F1871" s="10" t="inlineStr">
        <is>
          <t>D</t>
        </is>
      </c>
      <c r="G1871" s="10" t="inlineStr">
        <is>
          <t>discretionary</t>
        </is>
      </c>
      <c r="H1871" s="10" t="n">
        <v>2</v>
      </c>
      <c r="I1871" s="10" t="inlineStr">
        <is>
          <t>Efficacia del progetto di servizi complementari DRT</t>
        </is>
      </c>
      <c r="J1871" s="20" t="n"/>
      <c r="K1871" s="20" t="n"/>
      <c r="L1871" s="20" t="n"/>
      <c r="M1871" s="20" t="n"/>
      <c r="N1871" s="21">
        <f>IF($A1871="","",MAX(0,MIN(1,IFERROR(VALUE($M1871),0))))</f>
        <v/>
      </c>
      <c r="O1871" s="21">
        <f>IF($A1871="",0,IF(OR($S1871&lt;&gt;1,COUNTA($J1871:$M1871)=0),0,IF(SUMPRODUCT(MAX(($C$5:$C$6173=$C1871)*($D$5:$D$6173=$D1871)*($S$5:$S$6173=1)*IFERROR($N$5:$N$6173*1,0)))&gt;0,ROUND($H1871*($N1871/SUMPRODUCT(MAX(($C$5:$C$6173=$C1871)*($D$5:$D$6173=$D1871)*($S$5:$S$6173=1)*IFERROR($N$5:$N$6173*1,0)))),4),0)))</f>
        <v/>
      </c>
      <c r="P1871" s="10" t="inlineStr">
        <is>
          <t>coeff.</t>
        </is>
      </c>
      <c r="Q1871" s="21">
        <f>IF($A1871="","",$A1871&amp;"|"&amp;$C1871)</f>
        <v/>
      </c>
      <c r="R1871" s="21">
        <f>IF($A1871="","",$A1871&amp;"|"&amp;$C1871&amp;"|"&amp;$D1871)</f>
        <v/>
      </c>
      <c r="S1871" s="21">
        <f>IF($A1871="","",IFERROR(INDEX(Offerte!$D$2:$D$200,MATCH($Q1871,Offerte!$L$2:$L$200,0)),0))</f>
        <v/>
      </c>
      <c r="T1871" s="21">
        <f>IF($A1871="","",IFERROR(INDEX(Offerte!$G$2:$G$200,MATCH($Q1871,Offerte!$L$2:$L$200,0)),"NO"))</f>
        <v/>
      </c>
    </row>
    <row r="1872">
      <c r="A1872" s="10">
        <f>IF(Offerte!$A62="","",Offerte!$A62)</f>
        <v/>
      </c>
      <c r="B1872" s="10">
        <f>IF(Offerte!$A62="","",Offerte!$B62)</f>
        <v/>
      </c>
      <c r="C1872" s="10">
        <f>IF(Offerte!$A62="","",Offerte!$C62)</f>
        <v/>
      </c>
      <c r="D1872" s="10" t="inlineStr">
        <is>
          <t>C.1.1</t>
        </is>
      </c>
      <c r="E1872" s="10" t="inlineStr">
        <is>
          <t>C</t>
        </is>
      </c>
      <c r="F1872" s="10" t="inlineStr">
        <is>
          <t>Q</t>
        </is>
      </c>
      <c r="G1872" s="10" t="inlineStr">
        <is>
          <t>higher</t>
        </is>
      </c>
      <c r="H1872" s="10" t="n">
        <v>2</v>
      </c>
      <c r="I1872" s="10" t="inlineStr">
        <is>
          <t>Tasso di copertura del servizio con telecamere BSD</t>
        </is>
      </c>
      <c r="J1872" s="20" t="n"/>
      <c r="K1872" s="20" t="n"/>
      <c r="L1872" s="20" t="n"/>
      <c r="M1872" s="20" t="n"/>
      <c r="N1872" s="21">
        <f>IF($A1872="","",IFERROR(VALUE($K1872)/VALUE($L1872),IFERROR(VALUE($J1872),0)))</f>
        <v/>
      </c>
      <c r="O1872" s="21">
        <f>IF($A1872="",0,IF(OR($S1872&lt;&gt;1,COUNTA($J1872:$M1872)=0),0,IF(SUMPRODUCT(MAX(($C$5:$C$6173=$C1872)*($D$5:$D$6173=$D1872)*($S$5:$S$6173=1)*IFERROR($N$5:$N$6173*1,0)))&gt;0,ROUND($H1872*($N1872/SUMPRODUCT(MAX(($C$5:$C$6173=$C1872)*($D$5:$D$6173=$D1872)*($S$5:$S$6173=1)*IFERROR($N$5:$N$6173*1,0)))),4),0)))</f>
        <v/>
      </c>
      <c r="P1872" s="10" t="inlineStr">
        <is>
          <t>Autobus attrezzati con telecamere BSD / Autobus totali in offerta, incluse scorte</t>
        </is>
      </c>
      <c r="Q1872" s="21">
        <f>IF($A1872="","",$A1872&amp;"|"&amp;$C1872)</f>
        <v/>
      </c>
      <c r="R1872" s="21">
        <f>IF($A1872="","",$A1872&amp;"|"&amp;$C1872&amp;"|"&amp;$D1872)</f>
        <v/>
      </c>
      <c r="S1872" s="21">
        <f>IF($A1872="","",IFERROR(INDEX(Offerte!$D$2:$D$200,MATCH($Q1872,Offerte!$L$2:$L$200,0)),0))</f>
        <v/>
      </c>
      <c r="T1872" s="21">
        <f>IF($A1872="","",IFERROR(INDEX(Offerte!$G$2:$G$200,MATCH($Q1872,Offerte!$L$2:$L$200,0)),"NO"))</f>
        <v/>
      </c>
    </row>
    <row r="1873">
      <c r="A1873" s="10">
        <f>IF(Offerte!$A62="","",Offerte!$A62)</f>
        <v/>
      </c>
      <c r="B1873" s="10">
        <f>IF(Offerte!$A62="","",Offerte!$B62)</f>
        <v/>
      </c>
      <c r="C1873" s="10">
        <f>IF(Offerte!$A62="","",Offerte!$C62)</f>
        <v/>
      </c>
      <c r="D1873" s="10" t="inlineStr">
        <is>
          <t>C.1.2</t>
        </is>
      </c>
      <c r="E1873" s="10" t="inlineStr">
        <is>
          <t>C</t>
        </is>
      </c>
      <c r="F1873" s="10" t="inlineStr">
        <is>
          <t>Q</t>
        </is>
      </c>
      <c r="G1873" s="10" t="inlineStr">
        <is>
          <t>higher</t>
        </is>
      </c>
      <c r="H1873" s="10" t="n">
        <v>2</v>
      </c>
      <c r="I1873" s="10" t="inlineStr">
        <is>
          <t>Tasso di copertura del servizio con telecamere ADAS</t>
        </is>
      </c>
      <c r="J1873" s="20" t="n"/>
      <c r="K1873" s="20" t="n"/>
      <c r="L1873" s="20" t="n"/>
      <c r="M1873" s="20" t="n"/>
      <c r="N1873" s="21">
        <f>IF($A1873="","",IFERROR(VALUE($K1873)/VALUE($L1873),IFERROR(VALUE($J1873),0)))</f>
        <v/>
      </c>
      <c r="O1873" s="21">
        <f>IF($A1873="",0,IF(OR($S1873&lt;&gt;1,COUNTA($J1873:$M1873)=0),0,IF(SUMPRODUCT(MAX(($C$5:$C$6173=$C1873)*($D$5:$D$6173=$D1873)*($S$5:$S$6173=1)*IFERROR($N$5:$N$6173*1,0)))&gt;0,ROUND($H1873*($N1873/SUMPRODUCT(MAX(($C$5:$C$6173=$C1873)*($D$5:$D$6173=$D1873)*($S$5:$S$6173=1)*IFERROR($N$5:$N$6173*1,0)))),4),0)))</f>
        <v/>
      </c>
      <c r="P1873" s="10" t="inlineStr">
        <is>
          <t>Autobus attrezzati con telecamere ADAS / Autobus totali in offerta, incluse scorte</t>
        </is>
      </c>
      <c r="Q1873" s="21">
        <f>IF($A1873="","",$A1873&amp;"|"&amp;$C1873)</f>
        <v/>
      </c>
      <c r="R1873" s="21">
        <f>IF($A1873="","",$A1873&amp;"|"&amp;$C1873&amp;"|"&amp;$D1873)</f>
        <v/>
      </c>
      <c r="S1873" s="21">
        <f>IF($A1873="","",IFERROR(INDEX(Offerte!$D$2:$D$200,MATCH($Q1873,Offerte!$L$2:$L$200,0)),0))</f>
        <v/>
      </c>
      <c r="T1873" s="21">
        <f>IF($A1873="","",IFERROR(INDEX(Offerte!$G$2:$G$200,MATCH($Q1873,Offerte!$L$2:$L$200,0)),"NO"))</f>
        <v/>
      </c>
    </row>
    <row r="1874">
      <c r="A1874" s="10">
        <f>IF(Offerte!$A62="","",Offerte!$A62)</f>
        <v/>
      </c>
      <c r="B1874" s="10">
        <f>IF(Offerte!$A62="","",Offerte!$B62)</f>
        <v/>
      </c>
      <c r="C1874" s="10">
        <f>IF(Offerte!$A62="","",Offerte!$C62)</f>
        <v/>
      </c>
      <c r="D1874" s="10" t="inlineStr">
        <is>
          <t>C.2.1</t>
        </is>
      </c>
      <c r="E1874" s="10" t="inlineStr">
        <is>
          <t>C</t>
        </is>
      </c>
      <c r="F1874" s="10" t="inlineStr">
        <is>
          <t>Q</t>
        </is>
      </c>
      <c r="G1874" s="10" t="inlineStr">
        <is>
          <t>higher</t>
        </is>
      </c>
      <c r="H1874" s="10" t="n">
        <v>3</v>
      </c>
      <c r="I1874" s="10" t="inlineStr">
        <is>
          <t>Tasso di copertura del servizio con telecamere di bordo di videosorveglianza</t>
        </is>
      </c>
      <c r="J1874" s="20" t="n"/>
      <c r="K1874" s="20" t="n"/>
      <c r="L1874" s="20" t="n"/>
      <c r="M1874" s="20" t="n"/>
      <c r="N1874" s="21">
        <f>IF($A1874="","",IFERROR(VALUE($K1874)/VALUE($L1874),IFERROR(VALUE($J1874),0)))</f>
        <v/>
      </c>
      <c r="O1874" s="21">
        <f>IF($A1874="",0,IF(OR($S1874&lt;&gt;1,COUNTA($J1874:$M1874)=0),0,IF(SUMPRODUCT(MAX(($C$5:$C$6173=$C1874)*($D$5:$D$6173=$D1874)*($S$5:$S$6173=1)*IFERROR($N$5:$N$6173*1,0)))&gt;0,ROUND($H1874*($N1874/SUMPRODUCT(MAX(($C$5:$C$6173=$C1874)*($D$5:$D$6173=$D1874)*($S$5:$S$6173=1)*IFERROR($N$5:$N$6173*1,0)))),4),0)))</f>
        <v/>
      </c>
      <c r="P1874" s="10" t="inlineStr">
        <is>
          <t>Autobus attrezzati con videosorveglianza / Autobus totali in offerta, incluse scorte</t>
        </is>
      </c>
      <c r="Q1874" s="21">
        <f>IF($A1874="","",$A1874&amp;"|"&amp;$C1874)</f>
        <v/>
      </c>
      <c r="R1874" s="21">
        <f>IF($A1874="","",$A1874&amp;"|"&amp;$C1874&amp;"|"&amp;$D1874)</f>
        <v/>
      </c>
      <c r="S1874" s="21">
        <f>IF($A1874="","",IFERROR(INDEX(Offerte!$D$2:$D$200,MATCH($Q1874,Offerte!$L$2:$L$200,0)),0))</f>
        <v/>
      </c>
      <c r="T1874" s="21">
        <f>IF($A1874="","",IFERROR(INDEX(Offerte!$G$2:$G$200,MATCH($Q1874,Offerte!$L$2:$L$200,0)),"NO"))</f>
        <v/>
      </c>
    </row>
    <row r="1875">
      <c r="A1875" s="10">
        <f>IF(Offerte!$A62="","",Offerte!$A62)</f>
        <v/>
      </c>
      <c r="B1875" s="10">
        <f>IF(Offerte!$A62="","",Offerte!$B62)</f>
        <v/>
      </c>
      <c r="C1875" s="10">
        <f>IF(Offerte!$A62="","",Offerte!$C62)</f>
        <v/>
      </c>
      <c r="D1875" s="10" t="inlineStr">
        <is>
          <t>C.2.2</t>
        </is>
      </c>
      <c r="E1875" s="10" t="inlineStr">
        <is>
          <t>C</t>
        </is>
      </c>
      <c r="F1875" s="10" t="inlineStr">
        <is>
          <t>T</t>
        </is>
      </c>
      <c r="G1875" s="10" t="inlineStr">
        <is>
          <t>tabular</t>
        </is>
      </c>
      <c r="H1875" s="10" t="n">
        <v>1</v>
      </c>
      <c r="I1875" s="10" t="inlineStr">
        <is>
          <t>Software video/audio analisi per situazioni di pericolo</t>
        </is>
      </c>
      <c r="J1875" s="20" t="n"/>
      <c r="K1875" s="20" t="n"/>
      <c r="L1875" s="20" t="n"/>
      <c r="M1875" s="20" t="n"/>
      <c r="N1875" s="21">
        <f>IF($A1875="","",IF(IFERROR(VALUE($M1875),0)=1,1,0))</f>
        <v/>
      </c>
      <c r="O1875" s="21">
        <f>IF($A1875="",0,IF(OR($S1875&lt;&gt;1,COUNTA($J1875:$M1875)=0),0,IF($N1875=1,$H1875,0)))</f>
        <v/>
      </c>
      <c r="P1875" s="10" t="inlineStr">
        <is>
          <t>sì/no</t>
        </is>
      </c>
      <c r="Q1875" s="21">
        <f>IF($A1875="","",$A1875&amp;"|"&amp;$C1875)</f>
        <v/>
      </c>
      <c r="R1875" s="21">
        <f>IF($A1875="","",$A1875&amp;"|"&amp;$C1875&amp;"|"&amp;$D1875)</f>
        <v/>
      </c>
      <c r="S1875" s="21">
        <f>IF($A1875="","",IFERROR(INDEX(Offerte!$D$2:$D$200,MATCH($Q1875,Offerte!$L$2:$L$200,0)),0))</f>
        <v/>
      </c>
      <c r="T1875" s="21">
        <f>IF($A1875="","",IFERROR(INDEX(Offerte!$G$2:$G$200,MATCH($Q1875,Offerte!$L$2:$L$200,0)),"NO"))</f>
        <v/>
      </c>
    </row>
    <row r="1876">
      <c r="A1876" s="10">
        <f>IF(Offerte!$A62="","",Offerte!$A62)</f>
        <v/>
      </c>
      <c r="B1876" s="10">
        <f>IF(Offerte!$A62="","",Offerte!$B62)</f>
        <v/>
      </c>
      <c r="C1876" s="10">
        <f>IF(Offerte!$A62="","",Offerte!$C62)</f>
        <v/>
      </c>
      <c r="D1876" s="10" t="inlineStr">
        <is>
          <t>C.2.3</t>
        </is>
      </c>
      <c r="E1876" s="10" t="inlineStr">
        <is>
          <t>C</t>
        </is>
      </c>
      <c r="F1876" s="10" t="inlineStr">
        <is>
          <t>T</t>
        </is>
      </c>
      <c r="G1876" s="10" t="inlineStr">
        <is>
          <t>tabular</t>
        </is>
      </c>
      <c r="H1876" s="10" t="n">
        <v>1</v>
      </c>
      <c r="I1876" s="10" t="inlineStr">
        <is>
          <t>Collegamento con centrale qualificata di pronto intervento</t>
        </is>
      </c>
      <c r="J1876" s="20" t="n"/>
      <c r="K1876" s="20" t="n"/>
      <c r="L1876" s="20" t="n"/>
      <c r="M1876" s="20" t="n"/>
      <c r="N1876" s="21">
        <f>IF($A1876="","",IF(IFERROR(VALUE($M1876),0)=1,1,0))</f>
        <v/>
      </c>
      <c r="O1876" s="21">
        <f>IF($A1876="",0,IF(OR($S1876&lt;&gt;1,COUNTA($J1876:$M1876)=0),0,IF($N1876=1,$H1876,0)))</f>
        <v/>
      </c>
      <c r="P1876" s="10" t="inlineStr">
        <is>
          <t>sì/no</t>
        </is>
      </c>
      <c r="Q1876" s="21">
        <f>IF($A1876="","",$A1876&amp;"|"&amp;$C1876)</f>
        <v/>
      </c>
      <c r="R1876" s="21">
        <f>IF($A1876="","",$A1876&amp;"|"&amp;$C1876&amp;"|"&amp;$D1876)</f>
        <v/>
      </c>
      <c r="S1876" s="21">
        <f>IF($A1876="","",IFERROR(INDEX(Offerte!$D$2:$D$200,MATCH($Q1876,Offerte!$L$2:$L$200,0)),0))</f>
        <v/>
      </c>
      <c r="T1876" s="21">
        <f>IF($A1876="","",IFERROR(INDEX(Offerte!$G$2:$G$200,MATCH($Q1876,Offerte!$L$2:$L$200,0)),"NO"))</f>
        <v/>
      </c>
    </row>
    <row r="1877">
      <c r="A1877" s="10">
        <f>IF(Offerte!$A62="","",Offerte!$A62)</f>
        <v/>
      </c>
      <c r="B1877" s="10">
        <f>IF(Offerte!$A62="","",Offerte!$B62)</f>
        <v/>
      </c>
      <c r="C1877" s="10">
        <f>IF(Offerte!$A62="","",Offerte!$C62)</f>
        <v/>
      </c>
      <c r="D1877" s="10" t="inlineStr">
        <is>
          <t>C.2.4</t>
        </is>
      </c>
      <c r="E1877" s="10" t="inlineStr">
        <is>
          <t>C</t>
        </is>
      </c>
      <c r="F1877" s="10" t="inlineStr">
        <is>
          <t>Q</t>
        </is>
      </c>
      <c r="G1877" s="10" t="inlineStr">
        <is>
          <t>higher</t>
        </is>
      </c>
      <c r="H1877" s="10" t="n">
        <v>1</v>
      </c>
      <c r="I1877" s="10" t="inlineStr">
        <is>
          <t>Tasso di copertura del servizio con dispositivi per la chiamata di emergenza del conducente</t>
        </is>
      </c>
      <c r="J1877" s="20" t="n"/>
      <c r="K1877" s="20" t="n"/>
      <c r="L1877" s="20" t="n"/>
      <c r="M1877" s="20" t="n"/>
      <c r="N1877" s="21">
        <f>IF($A1877="","",IFERROR(VALUE($K1877)/VALUE($L1877),IFERROR(VALUE($J1877),0)))</f>
        <v/>
      </c>
      <c r="O1877" s="21">
        <f>IF($A1877="",0,IF(OR($S1877&lt;&gt;1,COUNTA($J1877:$M1877)=0),0,IF(SUMPRODUCT(MAX(($C$5:$C$6173=$C1877)*($D$5:$D$6173=$D1877)*($S$5:$S$6173=1)*IFERROR($N$5:$N$6173*1,0)))&gt;0,ROUND($H1877*($N1877/SUMPRODUCT(MAX(($C$5:$C$6173=$C1877)*($D$5:$D$6173=$D1877)*($S$5:$S$6173=1)*IFERROR($N$5:$N$6173*1,0)))),4),0)))</f>
        <v/>
      </c>
      <c r="P1877" s="10" t="inlineStr">
        <is>
          <t>Autobus attrezzati con chiamata di emergenza / Autobus totali in offerta, incluse scorte</t>
        </is>
      </c>
      <c r="Q1877" s="21">
        <f>IF($A1877="","",$A1877&amp;"|"&amp;$C1877)</f>
        <v/>
      </c>
      <c r="R1877" s="21">
        <f>IF($A1877="","",$A1877&amp;"|"&amp;$C1877&amp;"|"&amp;$D1877)</f>
        <v/>
      </c>
      <c r="S1877" s="21">
        <f>IF($A1877="","",IFERROR(INDEX(Offerte!$D$2:$D$200,MATCH($Q1877,Offerte!$L$2:$L$200,0)),0))</f>
        <v/>
      </c>
      <c r="T1877" s="21">
        <f>IF($A1877="","",IFERROR(INDEX(Offerte!$G$2:$G$200,MATCH($Q1877,Offerte!$L$2:$L$200,0)),"NO"))</f>
        <v/>
      </c>
    </row>
    <row r="1878">
      <c r="A1878" s="10">
        <f>IF(Offerte!$A62="","",Offerte!$A62)</f>
        <v/>
      </c>
      <c r="B1878" s="10">
        <f>IF(Offerte!$A62="","",Offerte!$B62)</f>
        <v/>
      </c>
      <c r="C1878" s="10">
        <f>IF(Offerte!$A62="","",Offerte!$C62)</f>
        <v/>
      </c>
      <c r="D1878" s="10" t="inlineStr">
        <is>
          <t>C.3.1</t>
        </is>
      </c>
      <c r="E1878" s="10" t="inlineStr">
        <is>
          <t>C</t>
        </is>
      </c>
      <c r="F1878" s="10" t="inlineStr">
        <is>
          <t>Q</t>
        </is>
      </c>
      <c r="G1878" s="10" t="inlineStr">
        <is>
          <t>higher</t>
        </is>
      </c>
      <c r="H1878" s="10" t="n">
        <v>2</v>
      </c>
      <c r="I1878" s="10" t="inlineStr">
        <is>
          <t>Tasso di copertura del servizio con dispositivi di informazione dinamica a bordo mezzo</t>
        </is>
      </c>
      <c r="J1878" s="20" t="n"/>
      <c r="K1878" s="20" t="n"/>
      <c r="L1878" s="20" t="n"/>
      <c r="M1878" s="20" t="n"/>
      <c r="N1878" s="21">
        <f>IF($A1878="","",IFERROR(VALUE($K1878)/VALUE($L1878),IFERROR(VALUE($J1878),0)))</f>
        <v/>
      </c>
      <c r="O1878" s="21">
        <f>IF($A1878="",0,IF(OR($S1878&lt;&gt;1,COUNTA($J1878:$M1878)=0),0,IF(SUMPRODUCT(MAX(($C$5:$C$6173=$C1878)*($D$5:$D$6173=$D1878)*($S$5:$S$6173=1)*IFERROR($N$5:$N$6173*1,0)))&gt;0,ROUND($H1878*($N1878/SUMPRODUCT(MAX(($C$5:$C$6173=$C1878)*($D$5:$D$6173=$D1878)*($S$5:$S$6173=1)*IFERROR($N$5:$N$6173*1,0)))),4),0)))</f>
        <v/>
      </c>
      <c r="P1878" s="10" t="inlineStr">
        <is>
          <t>Autobus con monitor e indicatori vocali / Autobus totali in offerta, incluse scorte</t>
        </is>
      </c>
      <c r="Q1878" s="21">
        <f>IF($A1878="","",$A1878&amp;"|"&amp;$C1878)</f>
        <v/>
      </c>
      <c r="R1878" s="21">
        <f>IF($A1878="","",$A1878&amp;"|"&amp;$C1878&amp;"|"&amp;$D1878)</f>
        <v/>
      </c>
      <c r="S1878" s="21">
        <f>IF($A1878="","",IFERROR(INDEX(Offerte!$D$2:$D$200,MATCH($Q1878,Offerte!$L$2:$L$200,0)),0))</f>
        <v/>
      </c>
      <c r="T1878" s="21">
        <f>IF($A1878="","",IFERROR(INDEX(Offerte!$G$2:$G$200,MATCH($Q1878,Offerte!$L$2:$L$200,0)),"NO"))</f>
        <v/>
      </c>
    </row>
    <row r="1879">
      <c r="A1879" s="10">
        <f>IF(Offerte!$A62="","",Offerte!$A62)</f>
        <v/>
      </c>
      <c r="B1879" s="10">
        <f>IF(Offerte!$A62="","",Offerte!$B62)</f>
        <v/>
      </c>
      <c r="C1879" s="10">
        <f>IF(Offerte!$A62="","",Offerte!$C62)</f>
        <v/>
      </c>
      <c r="D1879" s="10" t="inlineStr">
        <is>
          <t>C.3.2</t>
        </is>
      </c>
      <c r="E1879" s="10" t="inlineStr">
        <is>
          <t>C</t>
        </is>
      </c>
      <c r="F1879" s="10" t="inlineStr">
        <is>
          <t>T</t>
        </is>
      </c>
      <c r="G1879" s="10" t="inlineStr">
        <is>
          <t>tabular</t>
        </is>
      </c>
      <c r="H1879" s="10" t="n">
        <v>2</v>
      </c>
      <c r="I1879" s="10" t="inlineStr">
        <is>
          <t>Informazioni a bordo su coincidenze ai nodi</t>
        </is>
      </c>
      <c r="J1879" s="20" t="n"/>
      <c r="K1879" s="20" t="n"/>
      <c r="L1879" s="20" t="n"/>
      <c r="M1879" s="20" t="n"/>
      <c r="N1879" s="21">
        <f>IF($A1879="","",IF(IFERROR(VALUE($M1879),0)=1,1,0))</f>
        <v/>
      </c>
      <c r="O1879" s="21">
        <f>IF($A1879="",0,IF(OR($S1879&lt;&gt;1,COUNTA($J1879:$M1879)=0),0,IF(AND($N1879=1,IFERROR(SUMIFS($N$5:$N$6173,$Q$5:$Q$6173,$Q1879,$D$5:$D$6173,"C.3.1"),0)&gt;=0.5),$H1879,0)))</f>
        <v/>
      </c>
      <c r="P1879" s="10" t="inlineStr">
        <is>
          <t>Dipende da C.3.1 &gt;= 0.5</t>
        </is>
      </c>
      <c r="Q1879" s="21">
        <f>IF($A1879="","",$A1879&amp;"|"&amp;$C1879)</f>
        <v/>
      </c>
      <c r="R1879" s="21">
        <f>IF($A1879="","",$A1879&amp;"|"&amp;$C1879&amp;"|"&amp;$D1879)</f>
        <v/>
      </c>
      <c r="S1879" s="21">
        <f>IF($A1879="","",IFERROR(INDEX(Offerte!$D$2:$D$200,MATCH($Q1879,Offerte!$L$2:$L$200,0)),0))</f>
        <v/>
      </c>
      <c r="T1879" s="21">
        <f>IF($A1879="","",IFERROR(INDEX(Offerte!$G$2:$G$200,MATCH($Q1879,Offerte!$L$2:$L$200,0)),"NO"))</f>
        <v/>
      </c>
    </row>
    <row r="1880">
      <c r="A1880" s="10">
        <f>IF(Offerte!$A62="","",Offerte!$A62)</f>
        <v/>
      </c>
      <c r="B1880" s="10">
        <f>IF(Offerte!$A62="","",Offerte!$B62)</f>
        <v/>
      </c>
      <c r="C1880" s="10">
        <f>IF(Offerte!$A62="","",Offerte!$C62)</f>
        <v/>
      </c>
      <c r="D1880" s="10" t="inlineStr">
        <is>
          <t>D.1.1</t>
        </is>
      </c>
      <c r="E1880" s="10" t="inlineStr">
        <is>
          <t>D</t>
        </is>
      </c>
      <c r="F1880" s="10" t="inlineStr">
        <is>
          <t>Q</t>
        </is>
      </c>
      <c r="G1880" s="10" t="inlineStr">
        <is>
          <t>higher</t>
        </is>
      </c>
      <c r="H1880" s="10" t="n">
        <v>3</v>
      </c>
      <c r="I1880" s="10" t="inlineStr">
        <is>
          <t>Installazione di pensiline</t>
        </is>
      </c>
      <c r="J1880" s="20" t="n"/>
      <c r="K1880" s="20" t="n"/>
      <c r="L1880" s="20" t="n"/>
      <c r="M1880" s="20" t="n"/>
      <c r="N1880" s="21">
        <f>IF($A1880="","",IFERROR(VALUE($J1880),0))</f>
        <v/>
      </c>
      <c r="O1880" s="21">
        <f>IF($A1880="",0,IF(OR($S1880&lt;&gt;1,COUNTA($J1880:$M1880)=0),0,IF(SUMPRODUCT(MAX(($C$5:$C$6173=$C1880)*($D$5:$D$6173=$D1880)*($S$5:$S$6173=1)*IFERROR($N$5:$N$6173*1,0)))&gt;0,ROUND($H1880*($N1880/SUMPRODUCT(MAX(($C$5:$C$6173=$C1880)*($D$5:$D$6173=$D1880)*($S$5:$S$6173=1)*IFERROR($N$5:$N$6173*1,0)))),4),0)))</f>
        <v/>
      </c>
      <c r="P1880" s="10" t="inlineStr">
        <is>
          <t>fermate</t>
        </is>
      </c>
      <c r="Q1880" s="21">
        <f>IF($A1880="","",$A1880&amp;"|"&amp;$C1880)</f>
        <v/>
      </c>
      <c r="R1880" s="21">
        <f>IF($A1880="","",$A1880&amp;"|"&amp;$C1880&amp;"|"&amp;$D1880)</f>
        <v/>
      </c>
      <c r="S1880" s="21">
        <f>IF($A1880="","",IFERROR(INDEX(Offerte!$D$2:$D$200,MATCH($Q1880,Offerte!$L$2:$L$200,0)),0))</f>
        <v/>
      </c>
      <c r="T1880" s="21">
        <f>IF($A1880="","",IFERROR(INDEX(Offerte!$G$2:$G$200,MATCH($Q1880,Offerte!$L$2:$L$200,0)),"NO"))</f>
        <v/>
      </c>
    </row>
    <row r="1881">
      <c r="A1881" s="10">
        <f>IF(Offerte!$A62="","",Offerte!$A62)</f>
        <v/>
      </c>
      <c r="B1881" s="10">
        <f>IF(Offerte!$A62="","",Offerte!$B62)</f>
        <v/>
      </c>
      <c r="C1881" s="10">
        <f>IF(Offerte!$A62="","",Offerte!$C62)</f>
        <v/>
      </c>
      <c r="D1881" s="10" t="inlineStr">
        <is>
          <t>D.1.2</t>
        </is>
      </c>
      <c r="E1881" s="10" t="inlineStr">
        <is>
          <t>D</t>
        </is>
      </c>
      <c r="F1881" s="10" t="inlineStr">
        <is>
          <t>Q</t>
        </is>
      </c>
      <c r="G1881" s="10" t="inlineStr">
        <is>
          <t>higher</t>
        </is>
      </c>
      <c r="H1881" s="10" t="n">
        <v>3</v>
      </c>
      <c r="I1881" s="10" t="inlineStr">
        <is>
          <t>Installazione di paline di fermata conformi alla DGR 581/2023</t>
        </is>
      </c>
      <c r="J1881" s="20" t="n"/>
      <c r="K1881" s="20" t="n"/>
      <c r="L1881" s="20" t="n"/>
      <c r="M1881" s="20" t="n"/>
      <c r="N1881" s="21">
        <f>IF($A1881="","",IFERROR(VALUE($J1881),0))</f>
        <v/>
      </c>
      <c r="O1881" s="21">
        <f>IF($A1881="",0,IF(OR($S1881&lt;&gt;1,COUNTA($J1881:$M1881)=0),0,IF(SUMPRODUCT(MAX(($C$5:$C$6173=$C1881)*($D$5:$D$6173=$D1881)*($S$5:$S$6173=1)*IFERROR($N$5:$N$6173*1,0)))&gt;0,ROUND($H1881*($N1881/SUMPRODUCT(MAX(($C$5:$C$6173=$C1881)*($D$5:$D$6173=$D1881)*($S$5:$S$6173=1)*IFERROR($N$5:$N$6173*1,0)))),4),0)))</f>
        <v/>
      </c>
      <c r="P1881" s="10" t="inlineStr">
        <is>
          <t>fermate</t>
        </is>
      </c>
      <c r="Q1881" s="21">
        <f>IF($A1881="","",$A1881&amp;"|"&amp;$C1881)</f>
        <v/>
      </c>
      <c r="R1881" s="21">
        <f>IF($A1881="","",$A1881&amp;"|"&amp;$C1881&amp;"|"&amp;$D1881)</f>
        <v/>
      </c>
      <c r="S1881" s="21">
        <f>IF($A1881="","",IFERROR(INDEX(Offerte!$D$2:$D$200,MATCH($Q1881,Offerte!$L$2:$L$200,0)),0))</f>
        <v/>
      </c>
      <c r="T1881" s="21">
        <f>IF($A1881="","",IFERROR(INDEX(Offerte!$G$2:$G$200,MATCH($Q1881,Offerte!$L$2:$L$200,0)),"NO"))</f>
        <v/>
      </c>
    </row>
    <row r="1882">
      <c r="A1882" s="10">
        <f>IF(Offerte!$A62="","",Offerte!$A62)</f>
        <v/>
      </c>
      <c r="B1882" s="10">
        <f>IF(Offerte!$A62="","",Offerte!$B62)</f>
        <v/>
      </c>
      <c r="C1882" s="10">
        <f>IF(Offerte!$A62="","",Offerte!$C62)</f>
        <v/>
      </c>
      <c r="D1882" s="10" t="inlineStr">
        <is>
          <t>D.1.3</t>
        </is>
      </c>
      <c r="E1882" s="10" t="inlineStr">
        <is>
          <t>D</t>
        </is>
      </c>
      <c r="F1882" s="10" t="inlineStr">
        <is>
          <t>Q</t>
        </is>
      </c>
      <c r="G1882" s="10" t="inlineStr">
        <is>
          <t>higher</t>
        </is>
      </c>
      <c r="H1882" s="10" t="n">
        <v>2</v>
      </c>
      <c r="I1882" s="10" t="inlineStr">
        <is>
          <t>Display informativi connessi alle fermate</t>
        </is>
      </c>
      <c r="J1882" s="20" t="n"/>
      <c r="K1882" s="20" t="n"/>
      <c r="L1882" s="20" t="n"/>
      <c r="M1882" s="20" t="n"/>
      <c r="N1882" s="21">
        <f>IF($A1882="","",IFERROR(VALUE($J1882),0))</f>
        <v/>
      </c>
      <c r="O1882" s="21">
        <f>IF($A1882="",0,IF(OR($S1882&lt;&gt;1,COUNTA($J1882:$M1882)=0),0,IF(SUMPRODUCT(MAX(($C$5:$C$6173=$C1882)*($D$5:$D$6173=$D1882)*($S$5:$S$6173=1)*IFERROR($N$5:$N$6173*1,0)))&gt;0,ROUND($H1882*($N1882/SUMPRODUCT(MAX(($C$5:$C$6173=$C1882)*($D$5:$D$6173=$D1882)*($S$5:$S$6173=1)*IFERROR($N$5:$N$6173*1,0)))),4),0)))</f>
        <v/>
      </c>
      <c r="P1882" s="10" t="inlineStr">
        <is>
          <t>fermate</t>
        </is>
      </c>
      <c r="Q1882" s="21">
        <f>IF($A1882="","",$A1882&amp;"|"&amp;$C1882)</f>
        <v/>
      </c>
      <c r="R1882" s="21">
        <f>IF($A1882="","",$A1882&amp;"|"&amp;$C1882&amp;"|"&amp;$D1882)</f>
        <v/>
      </c>
      <c r="S1882" s="21">
        <f>IF($A1882="","",IFERROR(INDEX(Offerte!$D$2:$D$200,MATCH($Q1882,Offerte!$L$2:$L$200,0)),0))</f>
        <v/>
      </c>
      <c r="T1882" s="21">
        <f>IF($A1882="","",IFERROR(INDEX(Offerte!$G$2:$G$200,MATCH($Q1882,Offerte!$L$2:$L$200,0)),"NO"))</f>
        <v/>
      </c>
    </row>
    <row r="1883">
      <c r="A1883" s="10">
        <f>IF(Offerte!$A62="","",Offerte!$A62)</f>
        <v/>
      </c>
      <c r="B1883" s="10">
        <f>IF(Offerte!$A62="","",Offerte!$B62)</f>
        <v/>
      </c>
      <c r="C1883" s="10">
        <f>IF(Offerte!$A62="","",Offerte!$C62)</f>
        <v/>
      </c>
      <c r="D1883" s="10" t="inlineStr">
        <is>
          <t>D.2.1</t>
        </is>
      </c>
      <c r="E1883" s="10" t="inlineStr">
        <is>
          <t>D</t>
        </is>
      </c>
      <c r="F1883" s="10" t="inlineStr">
        <is>
          <t>Q</t>
        </is>
      </c>
      <c r="G1883" s="10" t="inlineStr">
        <is>
          <t>higher</t>
        </is>
      </c>
      <c r="H1883" s="10" t="n">
        <v>2</v>
      </c>
      <c r="I1883" s="10" t="inlineStr">
        <is>
          <t>Segnali tattili Loges-Vet-Evolution</t>
        </is>
      </c>
      <c r="J1883" s="20" t="n"/>
      <c r="K1883" s="20" t="n"/>
      <c r="L1883" s="20" t="n"/>
      <c r="M1883" s="20" t="n"/>
      <c r="N1883" s="21">
        <f>IF($A1883="","",IFERROR(VALUE($J1883),0))</f>
        <v/>
      </c>
      <c r="O1883" s="21">
        <f>IF($A1883="",0,IF(OR($S1883&lt;&gt;1,COUNTA($J1883:$M1883)=0),0,IF(SUMPRODUCT(MAX(($C$5:$C$6173=$C1883)*($D$5:$D$6173=$D1883)*($S$5:$S$6173=1)*IFERROR($N$5:$N$6173*1,0)))&gt;0,ROUND($H1883*($N1883/SUMPRODUCT(MAX(($C$5:$C$6173=$C1883)*($D$5:$D$6173=$D1883)*($S$5:$S$6173=1)*IFERROR($N$5:$N$6173*1,0)))),4),0)))</f>
        <v/>
      </c>
      <c r="P1883" s="10" t="inlineStr">
        <is>
          <t>fermate</t>
        </is>
      </c>
      <c r="Q1883" s="21">
        <f>IF($A1883="","",$A1883&amp;"|"&amp;$C1883)</f>
        <v/>
      </c>
      <c r="R1883" s="21">
        <f>IF($A1883="","",$A1883&amp;"|"&amp;$C1883&amp;"|"&amp;$D1883)</f>
        <v/>
      </c>
      <c r="S1883" s="21">
        <f>IF($A1883="","",IFERROR(INDEX(Offerte!$D$2:$D$200,MATCH($Q1883,Offerte!$L$2:$L$200,0)),0))</f>
        <v/>
      </c>
      <c r="T1883" s="21">
        <f>IF($A1883="","",IFERROR(INDEX(Offerte!$G$2:$G$200,MATCH($Q1883,Offerte!$L$2:$L$200,0)),"NO"))</f>
        <v/>
      </c>
    </row>
    <row r="1884">
      <c r="A1884" s="10">
        <f>IF(Offerte!$A62="","",Offerte!$A62)</f>
        <v/>
      </c>
      <c r="B1884" s="10">
        <f>IF(Offerte!$A62="","",Offerte!$B62)</f>
        <v/>
      </c>
      <c r="C1884" s="10">
        <f>IF(Offerte!$A62="","",Offerte!$C62)</f>
        <v/>
      </c>
      <c r="D1884" s="10" t="inlineStr">
        <is>
          <t>E.1.1</t>
        </is>
      </c>
      <c r="E1884" s="10" t="inlineStr">
        <is>
          <t>E</t>
        </is>
      </c>
      <c r="F1884" s="10" t="inlineStr">
        <is>
          <t>T</t>
        </is>
      </c>
      <c r="G1884" s="10" t="inlineStr">
        <is>
          <t>tabular</t>
        </is>
      </c>
      <c r="H1884" s="10" t="n">
        <v>2</v>
      </c>
      <c r="I1884" s="10" t="inlineStr">
        <is>
          <t>Mobile app con travel planner PRM</t>
        </is>
      </c>
      <c r="J1884" s="20" t="n"/>
      <c r="K1884" s="20" t="n"/>
      <c r="L1884" s="20" t="n"/>
      <c r="M1884" s="20" t="n"/>
      <c r="N1884" s="21">
        <f>IF($A1884="","",IF(IFERROR(VALUE($M1884),0)=1,1,0))</f>
        <v/>
      </c>
      <c r="O1884" s="21">
        <f>IF($A1884="",0,IF(OR($S1884&lt;&gt;1,COUNTA($J1884:$M1884)=0),0,IF($N1884=1,$H1884,0)))</f>
        <v/>
      </c>
      <c r="P1884" s="10" t="inlineStr">
        <is>
          <t>sì/no</t>
        </is>
      </c>
      <c r="Q1884" s="21">
        <f>IF($A1884="","",$A1884&amp;"|"&amp;$C1884)</f>
        <v/>
      </c>
      <c r="R1884" s="21">
        <f>IF($A1884="","",$A1884&amp;"|"&amp;$C1884&amp;"|"&amp;$D1884)</f>
        <v/>
      </c>
      <c r="S1884" s="21">
        <f>IF($A1884="","",IFERROR(INDEX(Offerte!$D$2:$D$200,MATCH($Q1884,Offerte!$L$2:$L$200,0)),0))</f>
        <v/>
      </c>
      <c r="T1884" s="21">
        <f>IF($A1884="","",IFERROR(INDEX(Offerte!$G$2:$G$200,MATCH($Q1884,Offerte!$L$2:$L$200,0)),"NO"))</f>
        <v/>
      </c>
    </row>
    <row r="1885">
      <c r="A1885" s="10">
        <f>IF(Offerte!$A62="","",Offerte!$A62)</f>
        <v/>
      </c>
      <c r="B1885" s="10">
        <f>IF(Offerte!$A62="","",Offerte!$B62)</f>
        <v/>
      </c>
      <c r="C1885" s="10">
        <f>IF(Offerte!$A62="","",Offerte!$C62)</f>
        <v/>
      </c>
      <c r="D1885" s="10" t="inlineStr">
        <is>
          <t>E.2.1</t>
        </is>
      </c>
      <c r="E1885" s="10" t="inlineStr">
        <is>
          <t>E</t>
        </is>
      </c>
      <c r="F1885" s="10" t="inlineStr">
        <is>
          <t>D</t>
        </is>
      </c>
      <c r="G1885" s="10" t="inlineStr">
        <is>
          <t>discretionary</t>
        </is>
      </c>
      <c r="H1885" s="10" t="n">
        <v>2</v>
      </c>
      <c r="I1885" s="10" t="inlineStr">
        <is>
          <t>Altre azioni informative e rapporti con gli utenti</t>
        </is>
      </c>
      <c r="J1885" s="20" t="n"/>
      <c r="K1885" s="20" t="n"/>
      <c r="L1885" s="20" t="n"/>
      <c r="M1885" s="20" t="n"/>
      <c r="N1885" s="21">
        <f>IF($A1885="","",MAX(0,MIN(1,IFERROR(VALUE($M1885),0))))</f>
        <v/>
      </c>
      <c r="O1885" s="21">
        <f>IF($A1885="",0,IF(OR($S1885&lt;&gt;1,COUNTA($J1885:$M1885)=0),0,IF(SUMPRODUCT(MAX(($C$5:$C$6173=$C1885)*($D$5:$D$6173=$D1885)*($S$5:$S$6173=1)*IFERROR($N$5:$N$6173*1,0)))&gt;0,ROUND($H1885*($N1885/SUMPRODUCT(MAX(($C$5:$C$6173=$C1885)*($D$5:$D$6173=$D1885)*($S$5:$S$6173=1)*IFERROR($N$5:$N$6173*1,0)))),4),0)))</f>
        <v/>
      </c>
      <c r="P1885" s="10" t="inlineStr">
        <is>
          <t>coeff.</t>
        </is>
      </c>
      <c r="Q1885" s="21">
        <f>IF($A1885="","",$A1885&amp;"|"&amp;$C1885)</f>
        <v/>
      </c>
      <c r="R1885" s="21">
        <f>IF($A1885="","",$A1885&amp;"|"&amp;$C1885&amp;"|"&amp;$D1885)</f>
        <v/>
      </c>
      <c r="S1885" s="21">
        <f>IF($A1885="","",IFERROR(INDEX(Offerte!$D$2:$D$200,MATCH($Q1885,Offerte!$L$2:$L$200,0)),0))</f>
        <v/>
      </c>
      <c r="T1885" s="21">
        <f>IF($A1885="","",IFERROR(INDEX(Offerte!$G$2:$G$200,MATCH($Q1885,Offerte!$L$2:$L$200,0)),"NO"))</f>
        <v/>
      </c>
    </row>
    <row r="1886">
      <c r="A1886" s="10">
        <f>IF(Offerte!$A62="","",Offerte!$A62)</f>
        <v/>
      </c>
      <c r="B1886" s="10">
        <f>IF(Offerte!$A62="","",Offerte!$B62)</f>
        <v/>
      </c>
      <c r="C1886" s="10">
        <f>IF(Offerte!$A62="","",Offerte!$C62)</f>
        <v/>
      </c>
      <c r="D1886" s="10" t="inlineStr">
        <is>
          <t>F.1.1</t>
        </is>
      </c>
      <c r="E1886" s="10" t="inlineStr">
        <is>
          <t>F</t>
        </is>
      </c>
      <c r="F1886" s="10" t="inlineStr">
        <is>
          <t>Q</t>
        </is>
      </c>
      <c r="G1886" s="10" t="inlineStr">
        <is>
          <t>lower</t>
        </is>
      </c>
      <c r="H1886" s="10" t="n">
        <v>7</v>
      </c>
      <c r="I1886" s="10" t="inlineStr">
        <is>
          <t>Performance ambientali del parco mezzi adibito al servizio - I_CEA</t>
        </is>
      </c>
      <c r="J1886" s="20" t="n"/>
      <c r="K1886" s="20" t="n"/>
      <c r="L1886" s="20" t="n"/>
      <c r="M1886" s="20" t="n"/>
      <c r="N1886" s="21">
        <f>IF($A1886="","",IFERROR(VALUE($J1886),0))</f>
        <v/>
      </c>
      <c r="O1886" s="21">
        <f>IF($A1886="",0,IF(OR($S1886&lt;&gt;1,COUNTA($J1886:$M1886)=0),0,IF(AND(IFERROR(AGGREGATE(15,6,$N$5:$N$6173/(($C$5:$C$6173=$C1886)*($D$5:$D$6173=$D1886)*($S$5:$S$6173=1)*($N$5:$N$6173&gt;0)),1),0)&gt;0,$N1886&gt;0),ROUND($H1886*(IFERROR(AGGREGATE(15,6,$N$5:$N$6173/(($C$5:$C$6173=$C1886)*($D$5:$D$6173=$D1886)*($S$5:$S$6173=1)*($N$5:$N$6173&gt;0)),1),0)/$N1886),4),0)))</f>
        <v/>
      </c>
      <c r="P1886" s="10" t="inlineStr">
        <is>
          <t>indice</t>
        </is>
      </c>
      <c r="Q1886" s="21">
        <f>IF($A1886="","",$A1886&amp;"|"&amp;$C1886)</f>
        <v/>
      </c>
      <c r="R1886" s="21">
        <f>IF($A1886="","",$A1886&amp;"|"&amp;$C1886&amp;"|"&amp;$D1886)</f>
        <v/>
      </c>
      <c r="S1886" s="21">
        <f>IF($A1886="","",IFERROR(INDEX(Offerte!$D$2:$D$200,MATCH($Q1886,Offerte!$L$2:$L$200,0)),0))</f>
        <v/>
      </c>
      <c r="T1886" s="21">
        <f>IF($A1886="","",IFERROR(INDEX(Offerte!$G$2:$G$200,MATCH($Q1886,Offerte!$L$2:$L$200,0)),"NO"))</f>
        <v/>
      </c>
    </row>
    <row r="1887">
      <c r="A1887" s="10">
        <f>IF(Offerte!$A62="","",Offerte!$A62)</f>
        <v/>
      </c>
      <c r="B1887" s="10">
        <f>IF(Offerte!$A62="","",Offerte!$B62)</f>
        <v/>
      </c>
      <c r="C1887" s="10">
        <f>IF(Offerte!$A62="","",Offerte!$C62)</f>
        <v/>
      </c>
      <c r="D1887" s="10" t="inlineStr">
        <is>
          <t>F.2.1</t>
        </is>
      </c>
      <c r="E1887" s="10" t="inlineStr">
        <is>
          <t>F</t>
        </is>
      </c>
      <c r="F1887" s="10" t="inlineStr">
        <is>
          <t>Q</t>
        </is>
      </c>
      <c r="G1887" s="10" t="inlineStr">
        <is>
          <t>higher</t>
        </is>
      </c>
      <c r="H1887" s="10" t="n">
        <v>2</v>
      </c>
      <c r="I1887" s="10" t="inlineStr">
        <is>
          <t>Tasso di copertura del servizio con dispositivi ECO-DRIVER</t>
        </is>
      </c>
      <c r="J1887" s="20" t="n"/>
      <c r="K1887" s="20" t="n"/>
      <c r="L1887" s="20" t="n"/>
      <c r="M1887" s="20" t="n"/>
      <c r="N1887" s="21">
        <f>IF($A1887="","",IFERROR(VALUE($K1887)/VALUE($L1887),IFERROR(VALUE($J1887),0)))</f>
        <v/>
      </c>
      <c r="O1887" s="21">
        <f>IF($A1887="",0,IF(OR($S1887&lt;&gt;1,COUNTA($J1887:$M1887)=0),0,IF(SUMPRODUCT(MAX(($C$5:$C$6173=$C1887)*($D$5:$D$6173=$D1887)*($S$5:$S$6173=1)*IFERROR($N$5:$N$6173*1,0)))&gt;0,ROUND($H1887*($N1887/SUMPRODUCT(MAX(($C$5:$C$6173=$C1887)*($D$5:$D$6173=$D1887)*($S$5:$S$6173=1)*IFERROR($N$5:$N$6173*1,0)))),4),0)))</f>
        <v/>
      </c>
      <c r="P1887" s="10" t="inlineStr">
        <is>
          <t>Autobus attrezzati con dispositivi ECO-DRIVER / Autobus totali in offerta, incluse scorte</t>
        </is>
      </c>
      <c r="Q1887" s="21">
        <f>IF($A1887="","",$A1887&amp;"|"&amp;$C1887)</f>
        <v/>
      </c>
      <c r="R1887" s="21">
        <f>IF($A1887="","",$A1887&amp;"|"&amp;$C1887&amp;"|"&amp;$D1887)</f>
        <v/>
      </c>
      <c r="S1887" s="21">
        <f>IF($A1887="","",IFERROR(INDEX(Offerte!$D$2:$D$200,MATCH($Q1887,Offerte!$L$2:$L$200,0)),0))</f>
        <v/>
      </c>
      <c r="T1887" s="21">
        <f>IF($A1887="","",IFERROR(INDEX(Offerte!$G$2:$G$200,MATCH($Q1887,Offerte!$L$2:$L$200,0)),"NO"))</f>
        <v/>
      </c>
    </row>
    <row r="1888">
      <c r="A1888" s="10">
        <f>IF(Offerte!$A62="","",Offerte!$A62)</f>
        <v/>
      </c>
      <c r="B1888" s="10">
        <f>IF(Offerte!$A62="","",Offerte!$B62)</f>
        <v/>
      </c>
      <c r="C1888" s="10">
        <f>IF(Offerte!$A62="","",Offerte!$C62)</f>
        <v/>
      </c>
      <c r="D1888" s="10" t="inlineStr">
        <is>
          <t>F.3.1</t>
        </is>
      </c>
      <c r="E1888" s="10" t="inlineStr">
        <is>
          <t>F</t>
        </is>
      </c>
      <c r="F1888" s="10" t="inlineStr">
        <is>
          <t>Q</t>
        </is>
      </c>
      <c r="G1888" s="10" t="inlineStr">
        <is>
          <t>higher</t>
        </is>
      </c>
      <c r="H1888" s="10" t="n">
        <v>2</v>
      </c>
      <c r="I1888" s="10" t="inlineStr">
        <is>
          <t>Autoproduzione consumi elettrici per trazione</t>
        </is>
      </c>
      <c r="J1888" s="20" t="n"/>
      <c r="K1888" s="20" t="n"/>
      <c r="L1888" s="20" t="n"/>
      <c r="M1888" s="20" t="n"/>
      <c r="N1888" s="21">
        <f>IF($A1888="","",IFERROR(VALUE($J1888),0))</f>
        <v/>
      </c>
      <c r="O1888" s="21">
        <f>IF($A1888="",0,IF(OR($S1888&lt;&gt;1,COUNTA($J1888:$M1888)=0),0,IF(SUMPRODUCT(MAX(($C$5:$C$6173=$C1888)*($D$5:$D$6173=$D1888)*($S$5:$S$6173=1)*IFERROR($N$5:$N$6173*1,0)))&gt;0,ROUND($H1888*($N1888/SUMPRODUCT(MAX(($C$5:$C$6173=$C1888)*($D$5:$D$6173=$D1888)*($S$5:$S$6173=1)*IFERROR($N$5:$N$6173*1,0)))),4),0)))</f>
        <v/>
      </c>
      <c r="P1888" s="10" t="inlineStr">
        <is>
          <t>kWh/anno</t>
        </is>
      </c>
      <c r="Q1888" s="21">
        <f>IF($A1888="","",$A1888&amp;"|"&amp;$C1888)</f>
        <v/>
      </c>
      <c r="R1888" s="21">
        <f>IF($A1888="","",$A1888&amp;"|"&amp;$C1888&amp;"|"&amp;$D1888)</f>
        <v/>
      </c>
      <c r="S1888" s="21">
        <f>IF($A1888="","",IFERROR(INDEX(Offerte!$D$2:$D$200,MATCH($Q1888,Offerte!$L$2:$L$200,0)),0))</f>
        <v/>
      </c>
      <c r="T1888" s="21">
        <f>IF($A1888="","",IFERROR(INDEX(Offerte!$G$2:$G$200,MATCH($Q1888,Offerte!$L$2:$L$200,0)),"NO"))</f>
        <v/>
      </c>
    </row>
    <row r="1889">
      <c r="A1889" s="10">
        <f>IF(Offerte!$A62="","",Offerte!$A62)</f>
        <v/>
      </c>
      <c r="B1889" s="10">
        <f>IF(Offerte!$A62="","",Offerte!$B62)</f>
        <v/>
      </c>
      <c r="C1889" s="10">
        <f>IF(Offerte!$A62="","",Offerte!$C62)</f>
        <v/>
      </c>
      <c r="D1889" s="10" t="inlineStr">
        <is>
          <t>F.4.1</t>
        </is>
      </c>
      <c r="E1889" s="10" t="inlineStr">
        <is>
          <t>F</t>
        </is>
      </c>
      <c r="F1889" s="10" t="inlineStr">
        <is>
          <t>Q</t>
        </is>
      </c>
      <c r="G1889" s="10" t="inlineStr">
        <is>
          <t>soil</t>
        </is>
      </c>
      <c r="H1889" s="10" t="n">
        <v>2</v>
      </c>
      <c r="I1889" s="10" t="inlineStr">
        <is>
          <t>Indice di consumo di suolo</t>
        </is>
      </c>
      <c r="J1889" s="20" t="n"/>
      <c r="K1889" s="20" t="n"/>
      <c r="L1889" s="20" t="n"/>
      <c r="M1889" s="20" t="n"/>
      <c r="N1889" s="21">
        <f>IF($A1889="","",IFERROR(VALUE($J1889),0))</f>
        <v/>
      </c>
      <c r="O1889" s="21">
        <f>IF($A1889="",0,IF(OR($S1889&lt;&gt;1,COUNTA($J1889:$M1889)=0),0,IF($N1889&lt;=0,$H1889,IF(SUMPRODUCT(MAX(($C$5:$C$6173=$C1889)*($D$5:$D$6173=$D1889)*($S$5:$S$6173=1)*IFERROR($N$5:$N$6173*1,0)))&gt;0,ROUND($H1889*((SUMPRODUCT(MAX(($C$5:$C$6173=$C1889)*($D$5:$D$6173=$D1889)*($S$5:$S$6173=1)*IFERROR($N$5:$N$6173*1,0)))-$N1889)/SUMPRODUCT(MAX(($C$5:$C$6173=$C1889)*($D$5:$D$6173=$D1889)*($S$5:$S$6173=1)*IFERROR($N$5:$N$6173*1,0)))),4),0))))</f>
        <v/>
      </c>
      <c r="P1889" s="10" t="inlineStr">
        <is>
          <t>m2</t>
        </is>
      </c>
      <c r="Q1889" s="21">
        <f>IF($A1889="","",$A1889&amp;"|"&amp;$C1889)</f>
        <v/>
      </c>
      <c r="R1889" s="21">
        <f>IF($A1889="","",$A1889&amp;"|"&amp;$C1889&amp;"|"&amp;$D1889)</f>
        <v/>
      </c>
      <c r="S1889" s="21">
        <f>IF($A1889="","",IFERROR(INDEX(Offerte!$D$2:$D$200,MATCH($Q1889,Offerte!$L$2:$L$200,0)),0))</f>
        <v/>
      </c>
      <c r="T1889" s="21">
        <f>IF($A1889="","",IFERROR(INDEX(Offerte!$G$2:$G$200,MATCH($Q1889,Offerte!$L$2:$L$200,0)),"NO"))</f>
        <v/>
      </c>
    </row>
    <row r="1890">
      <c r="A1890" s="10">
        <f>IF(Offerte!$A62="","",Offerte!$A62)</f>
        <v/>
      </c>
      <c r="B1890" s="10">
        <f>IF(Offerte!$A62="","",Offerte!$B62)</f>
        <v/>
      </c>
      <c r="C1890" s="10">
        <f>IF(Offerte!$A62="","",Offerte!$C62)</f>
        <v/>
      </c>
      <c r="D1890" s="10" t="inlineStr">
        <is>
          <t>F.5.1</t>
        </is>
      </c>
      <c r="E1890" s="10" t="inlineStr">
        <is>
          <t>F</t>
        </is>
      </c>
      <c r="F1890" s="10" t="inlineStr">
        <is>
          <t>T</t>
        </is>
      </c>
      <c r="G1890" s="10" t="inlineStr">
        <is>
          <t>tabular</t>
        </is>
      </c>
      <c r="H1890" s="10" t="n">
        <v>1</v>
      </c>
      <c r="I1890" s="10" t="inlineStr">
        <is>
          <t>Rendicontazione di sostenibilità ambientale</t>
        </is>
      </c>
      <c r="J1890" s="20" t="n"/>
      <c r="K1890" s="20" t="n"/>
      <c r="L1890" s="20" t="n"/>
      <c r="M1890" s="20" t="n"/>
      <c r="N1890" s="21">
        <f>IF($A1890="","",IF(IFERROR(VALUE($M1890),0)=1,1,0))</f>
        <v/>
      </c>
      <c r="O1890" s="21">
        <f>IF($A1890="",0,IF(OR($S1890&lt;&gt;1,COUNTA($J1890:$M1890)=0),0,IF($N1890=1,$H1890,0)))</f>
        <v/>
      </c>
      <c r="P1890" s="10" t="inlineStr">
        <is>
          <t>sì/no</t>
        </is>
      </c>
      <c r="Q1890" s="21">
        <f>IF($A1890="","",$A1890&amp;"|"&amp;$C1890)</f>
        <v/>
      </c>
      <c r="R1890" s="21">
        <f>IF($A1890="","",$A1890&amp;"|"&amp;$C1890&amp;"|"&amp;$D1890)</f>
        <v/>
      </c>
      <c r="S1890" s="21">
        <f>IF($A1890="","",IFERROR(INDEX(Offerte!$D$2:$D$200,MATCH($Q1890,Offerte!$L$2:$L$200,0)),0))</f>
        <v/>
      </c>
      <c r="T1890" s="21">
        <f>IF($A1890="","",IFERROR(INDEX(Offerte!$G$2:$G$200,MATCH($Q1890,Offerte!$L$2:$L$200,0)),"NO"))</f>
        <v/>
      </c>
    </row>
    <row r="1891">
      <c r="A1891" s="10">
        <f>IF(Offerte!$A62="","",Offerte!$A62)</f>
        <v/>
      </c>
      <c r="B1891" s="10">
        <f>IF(Offerte!$A62="","",Offerte!$B62)</f>
        <v/>
      </c>
      <c r="C1891" s="10">
        <f>IF(Offerte!$A62="","",Offerte!$C62)</f>
        <v/>
      </c>
      <c r="D1891" s="10" t="inlineStr">
        <is>
          <t>G.1.1</t>
        </is>
      </c>
      <c r="E1891" s="10" t="inlineStr">
        <is>
          <t>G</t>
        </is>
      </c>
      <c r="F1891" s="10" t="inlineStr">
        <is>
          <t>D</t>
        </is>
      </c>
      <c r="G1891" s="10" t="inlineStr">
        <is>
          <t>discretionary</t>
        </is>
      </c>
      <c r="H1891" s="10" t="n">
        <v>2</v>
      </c>
      <c r="I1891" s="10" t="inlineStr">
        <is>
          <t>Qualità del progetto di centrale di controllo aziendale</t>
        </is>
      </c>
      <c r="J1891" s="20" t="n"/>
      <c r="K1891" s="20" t="n"/>
      <c r="L1891" s="20" t="n"/>
      <c r="M1891" s="20" t="n"/>
      <c r="N1891" s="21">
        <f>IF($A1891="","",MAX(0,MIN(1,IFERROR(VALUE($M1891),0))))</f>
        <v/>
      </c>
      <c r="O1891" s="21">
        <f>IF($A1891="",0,IF(OR($S1891&lt;&gt;1,COUNTA($J1891:$M1891)=0),0,IF(SUMPRODUCT(MAX(($C$5:$C$6173=$C1891)*($D$5:$D$6173=$D1891)*($S$5:$S$6173=1)*IFERROR($N$5:$N$6173*1,0)))&gt;0,ROUND($H1891*($N1891/SUMPRODUCT(MAX(($C$5:$C$6173=$C1891)*($D$5:$D$6173=$D1891)*($S$5:$S$6173=1)*IFERROR($N$5:$N$6173*1,0)))),4),0)))</f>
        <v/>
      </c>
      <c r="P1891" s="10" t="inlineStr">
        <is>
          <t>coeff.</t>
        </is>
      </c>
      <c r="Q1891" s="21">
        <f>IF($A1891="","",$A1891&amp;"|"&amp;$C1891)</f>
        <v/>
      </c>
      <c r="R1891" s="21">
        <f>IF($A1891="","",$A1891&amp;"|"&amp;$C1891&amp;"|"&amp;$D1891)</f>
        <v/>
      </c>
      <c r="S1891" s="21">
        <f>IF($A1891="","",IFERROR(INDEX(Offerte!$D$2:$D$200,MATCH($Q1891,Offerte!$L$2:$L$200,0)),0))</f>
        <v/>
      </c>
      <c r="T1891" s="21">
        <f>IF($A1891="","",IFERROR(INDEX(Offerte!$G$2:$G$200,MATCH($Q1891,Offerte!$L$2:$L$200,0)),"NO"))</f>
        <v/>
      </c>
    </row>
    <row r="1892">
      <c r="A1892" s="10">
        <f>IF(Offerte!$A62="","",Offerte!$A62)</f>
        <v/>
      </c>
      <c r="B1892" s="10">
        <f>IF(Offerte!$A62="","",Offerte!$B62)</f>
        <v/>
      </c>
      <c r="C1892" s="10">
        <f>IF(Offerte!$A62="","",Offerte!$C62)</f>
        <v/>
      </c>
      <c r="D1892" s="10" t="inlineStr">
        <is>
          <t>G.2.1</t>
        </is>
      </c>
      <c r="E1892" s="10" t="inlineStr">
        <is>
          <t>G</t>
        </is>
      </c>
      <c r="F1892" s="10" t="inlineStr">
        <is>
          <t>T</t>
        </is>
      </c>
      <c r="G1892" s="10" t="inlineStr">
        <is>
          <t>tabular</t>
        </is>
      </c>
      <c r="H1892" s="10" t="n">
        <v>1</v>
      </c>
      <c r="I1892" s="10" t="inlineStr">
        <is>
          <t>Certificazione ISO 45001</t>
        </is>
      </c>
      <c r="J1892" s="20" t="n"/>
      <c r="K1892" s="20" t="n"/>
      <c r="L1892" s="20" t="n"/>
      <c r="M1892" s="20" t="n"/>
      <c r="N1892" s="21">
        <f>IF($A1892="","",IF(IFERROR(VALUE($M1892),0)=1,1,0))</f>
        <v/>
      </c>
      <c r="O1892" s="21">
        <f>IF($A1892="",0,IF(OR($S1892&lt;&gt;1,COUNTA($J1892:$M1892)=0),0,IF($N1892=1,$H1892,0)))</f>
        <v/>
      </c>
      <c r="P1892" s="10" t="inlineStr">
        <is>
          <t>sì/no</t>
        </is>
      </c>
      <c r="Q1892" s="21">
        <f>IF($A1892="","",$A1892&amp;"|"&amp;$C1892)</f>
        <v/>
      </c>
      <c r="R1892" s="21">
        <f>IF($A1892="","",$A1892&amp;"|"&amp;$C1892&amp;"|"&amp;$D1892)</f>
        <v/>
      </c>
      <c r="S1892" s="21">
        <f>IF($A1892="","",IFERROR(INDEX(Offerte!$D$2:$D$200,MATCH($Q1892,Offerte!$L$2:$L$200,0)),0))</f>
        <v/>
      </c>
      <c r="T1892" s="21">
        <f>IF($A1892="","",IFERROR(INDEX(Offerte!$G$2:$G$200,MATCH($Q1892,Offerte!$L$2:$L$200,0)),"NO"))</f>
        <v/>
      </c>
    </row>
    <row r="1893">
      <c r="A1893" s="10">
        <f>IF(Offerte!$A62="","",Offerte!$A62)</f>
        <v/>
      </c>
      <c r="B1893" s="10">
        <f>IF(Offerte!$A62="","",Offerte!$B62)</f>
        <v/>
      </c>
      <c r="C1893" s="10">
        <f>IF(Offerte!$A62="","",Offerte!$C62)</f>
        <v/>
      </c>
      <c r="D1893" s="10" t="inlineStr">
        <is>
          <t>G.3.1</t>
        </is>
      </c>
      <c r="E1893" s="10" t="inlineStr">
        <is>
          <t>G</t>
        </is>
      </c>
      <c r="F1893" s="10" t="inlineStr">
        <is>
          <t>T</t>
        </is>
      </c>
      <c r="G1893" s="10" t="inlineStr">
        <is>
          <t>tabular</t>
        </is>
      </c>
      <c r="H1893" s="10" t="n">
        <v>1</v>
      </c>
      <c r="I1893" s="10" t="inlineStr">
        <is>
          <t>Certificazioni di responsabilità sociale</t>
        </is>
      </c>
      <c r="J1893" s="20" t="n"/>
      <c r="K1893" s="20" t="n"/>
      <c r="L1893" s="20" t="n"/>
      <c r="M1893" s="20" t="n"/>
      <c r="N1893" s="21">
        <f>IF($A1893="","",IF(IFERROR(VALUE($M1893),0)=1,1,0))</f>
        <v/>
      </c>
      <c r="O1893" s="21">
        <f>IF($A1893="",0,IF(OR($S1893&lt;&gt;1,COUNTA($J1893:$M1893)=0),0,IF($N1893=1,$H1893,0)))</f>
        <v/>
      </c>
      <c r="P1893" s="10" t="inlineStr">
        <is>
          <t>sì/no</t>
        </is>
      </c>
      <c r="Q1893" s="21">
        <f>IF($A1893="","",$A1893&amp;"|"&amp;$C1893)</f>
        <v/>
      </c>
      <c r="R1893" s="21">
        <f>IF($A1893="","",$A1893&amp;"|"&amp;$C1893&amp;"|"&amp;$D1893)</f>
        <v/>
      </c>
      <c r="S1893" s="21">
        <f>IF($A1893="","",IFERROR(INDEX(Offerte!$D$2:$D$200,MATCH($Q1893,Offerte!$L$2:$L$200,0)),0))</f>
        <v/>
      </c>
      <c r="T1893" s="21">
        <f>IF($A1893="","",IFERROR(INDEX(Offerte!$G$2:$G$200,MATCH($Q1893,Offerte!$L$2:$L$200,0)),"NO"))</f>
        <v/>
      </c>
    </row>
    <row r="1894">
      <c r="A1894" s="10">
        <f>IF(Offerte!$A62="","",Offerte!$A62)</f>
        <v/>
      </c>
      <c r="B1894" s="10">
        <f>IF(Offerte!$A62="","",Offerte!$B62)</f>
        <v/>
      </c>
      <c r="C1894" s="10">
        <f>IF(Offerte!$A62="","",Offerte!$C62)</f>
        <v/>
      </c>
      <c r="D1894" s="10" t="inlineStr">
        <is>
          <t>G.4.1</t>
        </is>
      </c>
      <c r="E1894" s="10" t="inlineStr">
        <is>
          <t>G</t>
        </is>
      </c>
      <c r="F1894" s="10" t="inlineStr">
        <is>
          <t>D</t>
        </is>
      </c>
      <c r="G1894" s="10" t="inlineStr">
        <is>
          <t>discretionary</t>
        </is>
      </c>
      <c r="H1894" s="10" t="n">
        <v>2</v>
      </c>
      <c r="I1894" s="10" t="inlineStr">
        <is>
          <t>Qualità del piano di formazione del personale</t>
        </is>
      </c>
      <c r="J1894" s="20" t="n"/>
      <c r="K1894" s="20" t="n"/>
      <c r="L1894" s="20" t="n"/>
      <c r="M1894" s="20" t="n"/>
      <c r="N1894" s="21">
        <f>IF($A1894="","",MAX(0,MIN(1,IFERROR(VALUE($M1894),0))))</f>
        <v/>
      </c>
      <c r="O1894" s="21">
        <f>IF($A1894="",0,IF(OR($S1894&lt;&gt;1,COUNTA($J1894:$M1894)=0),0,IF(SUMPRODUCT(MAX(($C$5:$C$6173=$C1894)*($D$5:$D$6173=$D1894)*($S$5:$S$6173=1)*IFERROR($N$5:$N$6173*1,0)))&gt;0,ROUND($H1894*($N1894/SUMPRODUCT(MAX(($C$5:$C$6173=$C1894)*($D$5:$D$6173=$D1894)*($S$5:$S$6173=1)*IFERROR($N$5:$N$6173*1,0)))),4),0)))</f>
        <v/>
      </c>
      <c r="P1894" s="10" t="inlineStr">
        <is>
          <t>coeff.</t>
        </is>
      </c>
      <c r="Q1894" s="21">
        <f>IF($A1894="","",$A1894&amp;"|"&amp;$C1894)</f>
        <v/>
      </c>
      <c r="R1894" s="21">
        <f>IF($A1894="","",$A1894&amp;"|"&amp;$C1894&amp;"|"&amp;$D1894)</f>
        <v/>
      </c>
      <c r="S1894" s="21">
        <f>IF($A1894="","",IFERROR(INDEX(Offerte!$D$2:$D$200,MATCH($Q1894,Offerte!$L$2:$L$200,0)),0))</f>
        <v/>
      </c>
      <c r="T1894" s="21">
        <f>IF($A1894="","",IFERROR(INDEX(Offerte!$G$2:$G$200,MATCH($Q1894,Offerte!$L$2:$L$200,0)),"NO"))</f>
        <v/>
      </c>
    </row>
    <row r="1895">
      <c r="A1895" s="10">
        <f>IF(Offerte!$A62="","",Offerte!$A62)</f>
        <v/>
      </c>
      <c r="B1895" s="10">
        <f>IF(Offerte!$A62="","",Offerte!$B62)</f>
        <v/>
      </c>
      <c r="C1895" s="10">
        <f>IF(Offerte!$A62="","",Offerte!$C62)</f>
        <v/>
      </c>
      <c r="D1895" s="10" t="inlineStr">
        <is>
          <t>G.5.1</t>
        </is>
      </c>
      <c r="E1895" s="10" t="inlineStr">
        <is>
          <t>G</t>
        </is>
      </c>
      <c r="F1895" s="10" t="inlineStr">
        <is>
          <t>T</t>
        </is>
      </c>
      <c r="G1895" s="10" t="inlineStr">
        <is>
          <t>tabular</t>
        </is>
      </c>
      <c r="H1895" s="10" t="n">
        <v>1</v>
      </c>
      <c r="I1895" s="10" t="inlineStr">
        <is>
          <t>Impegno al mantenimento delle garanzie del contratto di secondo livello del gestore uscente</t>
        </is>
      </c>
      <c r="J1895" s="20" t="n"/>
      <c r="K1895" s="20" t="n"/>
      <c r="L1895" s="20" t="n"/>
      <c r="M1895" s="20" t="n"/>
      <c r="N1895" s="21">
        <f>IF($A1895="","",IF(IFERROR(VALUE($M1895),0)=1,1,0))</f>
        <v/>
      </c>
      <c r="O1895" s="21">
        <f>IF($A1895="",0,IF(OR($S1895&lt;&gt;1,COUNTA($J1895:$M1895)=0),0,IF($N1895=1,$H1895,0)))</f>
        <v/>
      </c>
      <c r="P1895" s="10" t="inlineStr">
        <is>
          <t>sì/no</t>
        </is>
      </c>
      <c r="Q1895" s="21">
        <f>IF($A1895="","",$A1895&amp;"|"&amp;$C1895)</f>
        <v/>
      </c>
      <c r="R1895" s="21">
        <f>IF($A1895="","",$A1895&amp;"|"&amp;$C1895&amp;"|"&amp;$D1895)</f>
        <v/>
      </c>
      <c r="S1895" s="21">
        <f>IF($A1895="","",IFERROR(INDEX(Offerte!$D$2:$D$200,MATCH($Q1895,Offerte!$L$2:$L$200,0)),0))</f>
        <v/>
      </c>
      <c r="T1895" s="21">
        <f>IF($A1895="","",IFERROR(INDEX(Offerte!$G$2:$G$200,MATCH($Q1895,Offerte!$L$2:$L$200,0)),"NO"))</f>
        <v/>
      </c>
    </row>
    <row r="1896">
      <c r="A1896" s="10">
        <f>IF(Offerte!$A63="","",Offerte!$A63)</f>
        <v/>
      </c>
      <c r="B1896" s="10">
        <f>IF(Offerte!$A63="","",Offerte!$B63)</f>
        <v/>
      </c>
      <c r="C1896" s="10">
        <f>IF(Offerte!$A63="","",Offerte!$C63)</f>
        <v/>
      </c>
      <c r="D1896" s="10" t="inlineStr">
        <is>
          <t>A.1.1</t>
        </is>
      </c>
      <c r="E1896" s="10" t="inlineStr">
        <is>
          <t>A</t>
        </is>
      </c>
      <c r="F1896" s="10" t="inlineStr">
        <is>
          <t>Q</t>
        </is>
      </c>
      <c r="G1896" s="10" t="inlineStr">
        <is>
          <t>higher</t>
        </is>
      </c>
      <c r="H1896" s="10" t="n">
        <v>3</v>
      </c>
      <c r="I1896" s="10" t="inlineStr">
        <is>
          <t>Tasso aggiuntivo di corse controllate</t>
        </is>
      </c>
      <c r="J1896" s="20" t="n"/>
      <c r="K1896" s="20" t="n"/>
      <c r="L1896" s="20" t="n"/>
      <c r="M1896" s="20" t="n"/>
      <c r="N1896" s="21">
        <f>IF($A1896="","",IFERROR(VALUE($K1896)/VALUE($L1896)*100,IFERROR(VALUE($J1896),0)))</f>
        <v/>
      </c>
      <c r="O1896" s="21">
        <f>IF($A1896="",0,IF(OR($S1896&lt;&gt;1,COUNTA($J1896:$M1896)=0),0,IF(SUMPRODUCT(MAX(($C$5:$C$6173=$C1896)*($D$5:$D$6173=$D1896)*($S$5:$S$6173=1)*IFERROR($N$5:$N$6173*1,0)))&gt;0,ROUND($H1896*($N1896/SUMPRODUCT(MAX(($C$5:$C$6173=$C1896)*($D$5:$D$6173=$D1896)*($S$5:$S$6173=1)*IFERROR($N$5:$N$6173*1,0)))),4),0)))</f>
        <v/>
      </c>
      <c r="P1896" s="10" t="inlineStr">
        <is>
          <t>Corse controllate annue / Corse programmate annue</t>
        </is>
      </c>
      <c r="Q1896" s="21">
        <f>IF($A1896="","",$A1896&amp;"|"&amp;$C1896)</f>
        <v/>
      </c>
      <c r="R1896" s="21">
        <f>IF($A1896="","",$A1896&amp;"|"&amp;$C1896&amp;"|"&amp;$D1896)</f>
        <v/>
      </c>
      <c r="S1896" s="21">
        <f>IF($A1896="","",IFERROR(INDEX(Offerte!$D$2:$D$200,MATCH($Q1896,Offerte!$L$2:$L$200,0)),0))</f>
        <v/>
      </c>
      <c r="T1896" s="21">
        <f>IF($A1896="","",IFERROR(INDEX(Offerte!$G$2:$G$200,MATCH($Q1896,Offerte!$L$2:$L$200,0)),"NO"))</f>
        <v/>
      </c>
    </row>
    <row r="1897">
      <c r="A1897" s="10">
        <f>IF(Offerte!$A63="","",Offerte!$A63)</f>
        <v/>
      </c>
      <c r="B1897" s="10">
        <f>IF(Offerte!$A63="","",Offerte!$B63)</f>
        <v/>
      </c>
      <c r="C1897" s="10">
        <f>IF(Offerte!$A63="","",Offerte!$C63)</f>
        <v/>
      </c>
      <c r="D1897" s="10" t="inlineStr">
        <is>
          <t>A.1.2</t>
        </is>
      </c>
      <c r="E1897" s="10" t="inlineStr">
        <is>
          <t>A</t>
        </is>
      </c>
      <c r="F1897" s="10" t="inlineStr">
        <is>
          <t>Q</t>
        </is>
      </c>
      <c r="G1897" s="10" t="inlineStr">
        <is>
          <t>higher</t>
        </is>
      </c>
      <c r="H1897" s="10" t="n">
        <v>4</v>
      </c>
      <c r="I1897" s="10" t="inlineStr">
        <is>
          <t>Numero aggiuntivo di passeggeri controllati</t>
        </is>
      </c>
      <c r="J1897" s="20" t="n"/>
      <c r="K1897" s="20" t="n"/>
      <c r="L1897" s="20" t="n"/>
      <c r="M1897" s="20" t="n"/>
      <c r="N1897" s="21">
        <f>IF($A1897="","",IFERROR(VALUE($J1897),0))</f>
        <v/>
      </c>
      <c r="O1897" s="21">
        <f>IF($A1897="",0,IF(OR($S1897&lt;&gt;1,COUNTA($J1897:$M1897)=0),0,IF(SUMPRODUCT(MAX(($C$5:$C$6173=$C1897)*($D$5:$D$6173=$D1897)*($S$5:$S$6173=1)*IFERROR($N$5:$N$6173*1,0)))&gt;0,ROUND($H1897*($N1897/SUMPRODUCT(MAX(($C$5:$C$6173=$C1897)*($D$5:$D$6173=$D1897)*($S$5:$S$6173=1)*IFERROR($N$5:$N$6173*1,0)))),4),0)))</f>
        <v/>
      </c>
      <c r="P1897" s="10" t="inlineStr">
        <is>
          <t>passeggeri/anno</t>
        </is>
      </c>
      <c r="Q1897" s="21">
        <f>IF($A1897="","",$A1897&amp;"|"&amp;$C1897)</f>
        <v/>
      </c>
      <c r="R1897" s="21">
        <f>IF($A1897="","",$A1897&amp;"|"&amp;$C1897&amp;"|"&amp;$D1897)</f>
        <v/>
      </c>
      <c r="S1897" s="21">
        <f>IF($A1897="","",IFERROR(INDEX(Offerte!$D$2:$D$200,MATCH($Q1897,Offerte!$L$2:$L$200,0)),0))</f>
        <v/>
      </c>
      <c r="T1897" s="21">
        <f>IF($A1897="","",IFERROR(INDEX(Offerte!$G$2:$G$200,MATCH($Q1897,Offerte!$L$2:$L$200,0)),"NO"))</f>
        <v/>
      </c>
    </row>
    <row r="1898">
      <c r="A1898" s="10">
        <f>IF(Offerte!$A63="","",Offerte!$A63)</f>
        <v/>
      </c>
      <c r="B1898" s="10">
        <f>IF(Offerte!$A63="","",Offerte!$B63)</f>
        <v/>
      </c>
      <c r="C1898" s="10">
        <f>IF(Offerte!$A63="","",Offerte!$C63)</f>
        <v/>
      </c>
      <c r="D1898" s="10" t="inlineStr">
        <is>
          <t>B.1.1</t>
        </is>
      </c>
      <c r="E1898" s="10" t="inlineStr">
        <is>
          <t>B</t>
        </is>
      </c>
      <c r="F1898" s="10" t="inlineStr">
        <is>
          <t>Q</t>
        </is>
      </c>
      <c r="G1898" s="10" t="inlineStr">
        <is>
          <t>higher</t>
        </is>
      </c>
      <c r="H1898" s="10" t="n">
        <v>3</v>
      </c>
      <c r="I1898" s="10" t="inlineStr">
        <is>
          <t>Incremento dei posti offerti nelle fasce di punta</t>
        </is>
      </c>
      <c r="J1898" s="20" t="n"/>
      <c r="K1898" s="20" t="n"/>
      <c r="L1898" s="20" t="n"/>
      <c r="M1898" s="20" t="n"/>
      <c r="N1898" s="21">
        <f>IF($A1898="","",IFERROR(VALUE($J1898),0))</f>
        <v/>
      </c>
      <c r="O1898" s="21">
        <f>IF($A1898="",0,IF(OR($S1898&lt;&gt;1,COUNTA($J1898:$M1898)=0),0,IF(SUMPRODUCT(MAX(($C$5:$C$6173=$C1898)*($D$5:$D$6173=$D1898)*($S$5:$S$6173=1)*IFERROR($N$5:$N$6173*1,0)))&gt;0,ROUND($H1898*($N1898/SUMPRODUCT(MAX(($C$5:$C$6173=$C1898)*($D$5:$D$6173=$D1898)*($S$5:$S$6173=1)*IFERROR($N$5:$N$6173*1,0)))),4),0)))</f>
        <v/>
      </c>
      <c r="P1898" s="10" t="inlineStr">
        <is>
          <t>posti*km</t>
        </is>
      </c>
      <c r="Q1898" s="21">
        <f>IF($A1898="","",$A1898&amp;"|"&amp;$C1898)</f>
        <v/>
      </c>
      <c r="R1898" s="21">
        <f>IF($A1898="","",$A1898&amp;"|"&amp;$C1898&amp;"|"&amp;$D1898)</f>
        <v/>
      </c>
      <c r="S1898" s="21">
        <f>IF($A1898="","",IFERROR(INDEX(Offerte!$D$2:$D$200,MATCH($Q1898,Offerte!$L$2:$L$200,0)),0))</f>
        <v/>
      </c>
      <c r="T1898" s="21">
        <f>IF($A1898="","",IFERROR(INDEX(Offerte!$G$2:$G$200,MATCH($Q1898,Offerte!$L$2:$L$200,0)),"NO"))</f>
        <v/>
      </c>
    </row>
    <row r="1899">
      <c r="A1899" s="10">
        <f>IF(Offerte!$A63="","",Offerte!$A63)</f>
        <v/>
      </c>
      <c r="B1899" s="10">
        <f>IF(Offerte!$A63="","",Offerte!$B63)</f>
        <v/>
      </c>
      <c r="C1899" s="10">
        <f>IF(Offerte!$A63="","",Offerte!$C63)</f>
        <v/>
      </c>
      <c r="D1899" s="10" t="inlineStr">
        <is>
          <t>B.2.1</t>
        </is>
      </c>
      <c r="E1899" s="10" t="inlineStr">
        <is>
          <t>B</t>
        </is>
      </c>
      <c r="F1899" s="10" t="inlineStr">
        <is>
          <t>Q</t>
        </is>
      </c>
      <c r="G1899" s="10" t="inlineStr">
        <is>
          <t>higher</t>
        </is>
      </c>
      <c r="H1899" s="10" t="n">
        <v>4</v>
      </c>
      <c r="I1899" s="10" t="inlineStr">
        <is>
          <t>Corse aggiuntive nell'arco giornaliero base</t>
        </is>
      </c>
      <c r="J1899" s="20" t="n"/>
      <c r="K1899" s="20" t="n"/>
      <c r="L1899" s="20" t="n"/>
      <c r="M1899" s="20" t="n"/>
      <c r="N1899" s="21">
        <f>IF($A1899="","",IFERROR(VALUE($J1899),0))</f>
        <v/>
      </c>
      <c r="O1899" s="21">
        <f>IF($A1899="",0,IF(OR($S1899&lt;&gt;1,COUNTA($J1899:$M1899)=0),0,IF(SUMPRODUCT(MAX(($C$5:$C$6173=$C1899)*($D$5:$D$6173=$D1899)*($S$5:$S$6173=1)*IFERROR($N$5:$N$6173*1,0)))&gt;0,ROUND($H1899*($N1899/SUMPRODUCT(MAX(($C$5:$C$6173=$C1899)*($D$5:$D$6173=$D1899)*($S$5:$S$6173=1)*IFERROR($N$5:$N$6173*1,0)))),4),0)))</f>
        <v/>
      </c>
      <c r="P1899" s="10" t="inlineStr">
        <is>
          <t>corse</t>
        </is>
      </c>
      <c r="Q1899" s="21">
        <f>IF($A1899="","",$A1899&amp;"|"&amp;$C1899)</f>
        <v/>
      </c>
      <c r="R1899" s="21">
        <f>IF($A1899="","",$A1899&amp;"|"&amp;$C1899&amp;"|"&amp;$D1899)</f>
        <v/>
      </c>
      <c r="S1899" s="21">
        <f>IF($A1899="","",IFERROR(INDEX(Offerte!$D$2:$D$200,MATCH($Q1899,Offerte!$L$2:$L$200,0)),0))</f>
        <v/>
      </c>
      <c r="T1899" s="21">
        <f>IF($A1899="","",IFERROR(INDEX(Offerte!$G$2:$G$200,MATCH($Q1899,Offerte!$L$2:$L$200,0)),"NO"))</f>
        <v/>
      </c>
    </row>
    <row r="1900">
      <c r="A1900" s="10">
        <f>IF(Offerte!$A63="","",Offerte!$A63)</f>
        <v/>
      </c>
      <c r="B1900" s="10">
        <f>IF(Offerte!$A63="","",Offerte!$B63)</f>
        <v/>
      </c>
      <c r="C1900" s="10">
        <f>IF(Offerte!$A63="","",Offerte!$C63)</f>
        <v/>
      </c>
      <c r="D1900" s="10" t="inlineStr">
        <is>
          <t>B.3.1</t>
        </is>
      </c>
      <c r="E1900" s="10" t="inlineStr">
        <is>
          <t>B</t>
        </is>
      </c>
      <c r="F1900" s="10" t="inlineStr">
        <is>
          <t>Q</t>
        </is>
      </c>
      <c r="G1900" s="10" t="inlineStr">
        <is>
          <t>higher</t>
        </is>
      </c>
      <c r="H1900" s="10" t="n">
        <v>2</v>
      </c>
      <c r="I1900" s="10" t="inlineStr">
        <is>
          <t>Numero di corse aggiuntive per allungamento dell'arco di servizio giornaliero nelle fasce serali</t>
        </is>
      </c>
      <c r="J1900" s="20" t="n"/>
      <c r="K1900" s="20" t="n"/>
      <c r="L1900" s="20" t="n"/>
      <c r="M1900" s="20" t="n"/>
      <c r="N1900" s="21">
        <f>IF($A1900="","",IFERROR(VALUE($J1900),0))</f>
        <v/>
      </c>
      <c r="O1900" s="21">
        <f>IF($A1900="",0,IF(OR($S1900&lt;&gt;1,COUNTA($J1900:$M1900)=0),0,IF(SUMPRODUCT(MAX(($C$5:$C$6173=$C1900)*($D$5:$D$6173=$D1900)*($S$5:$S$6173=1)*IFERROR($N$5:$N$6173*1,0)))&gt;0,ROUND($H1900*($N1900/SUMPRODUCT(MAX(($C$5:$C$6173=$C1900)*($D$5:$D$6173=$D1900)*($S$5:$S$6173=1)*IFERROR($N$5:$N$6173*1,0)))),4),0)))</f>
        <v/>
      </c>
      <c r="P1900" s="10" t="inlineStr">
        <is>
          <t>corse</t>
        </is>
      </c>
      <c r="Q1900" s="21">
        <f>IF($A1900="","",$A1900&amp;"|"&amp;$C1900)</f>
        <v/>
      </c>
      <c r="R1900" s="21">
        <f>IF($A1900="","",$A1900&amp;"|"&amp;$C1900&amp;"|"&amp;$D1900)</f>
        <v/>
      </c>
      <c r="S1900" s="21">
        <f>IF($A1900="","",IFERROR(INDEX(Offerte!$D$2:$D$200,MATCH($Q1900,Offerte!$L$2:$L$200,0)),0))</f>
        <v/>
      </c>
      <c r="T1900" s="21">
        <f>IF($A1900="","",IFERROR(INDEX(Offerte!$G$2:$G$200,MATCH($Q1900,Offerte!$L$2:$L$200,0)),"NO"))</f>
        <v/>
      </c>
    </row>
    <row r="1901">
      <c r="A1901" s="10">
        <f>IF(Offerte!$A63="","",Offerte!$A63)</f>
        <v/>
      </c>
      <c r="B1901" s="10">
        <f>IF(Offerte!$A63="","",Offerte!$B63)</f>
        <v/>
      </c>
      <c r="C1901" s="10">
        <f>IF(Offerte!$A63="","",Offerte!$C63)</f>
        <v/>
      </c>
      <c r="D1901" s="10" t="inlineStr">
        <is>
          <t>B.4.1</t>
        </is>
      </c>
      <c r="E1901" s="10" t="inlineStr">
        <is>
          <t>B</t>
        </is>
      </c>
      <c r="F1901" s="10" t="inlineStr">
        <is>
          <t>Q</t>
        </is>
      </c>
      <c r="G1901" s="10" t="inlineStr">
        <is>
          <t>higher</t>
        </is>
      </c>
      <c r="H1901" s="10" t="n">
        <v>3</v>
      </c>
      <c r="I1901" s="10" t="inlineStr">
        <is>
          <t>Percorrenze aggiuntive offerte nel Programma d'esercizio delle prime due fasi attuative</t>
        </is>
      </c>
      <c r="J1901" s="20" t="n"/>
      <c r="K1901" s="20" t="n"/>
      <c r="L1901" s="20" t="n"/>
      <c r="M1901" s="20" t="n"/>
      <c r="N1901" s="21">
        <f>IF($A1901="","",IFERROR(VALUE($J1901),0))</f>
        <v/>
      </c>
      <c r="O1901" s="21">
        <f>IF($A1901="",0,IF(OR($S1901&lt;&gt;1,COUNTA($J1901:$M1901)=0),0,IF(SUMPRODUCT(MAX(($C$5:$C$6173=$C1901)*($D$5:$D$6173=$D1901)*($S$5:$S$6173=1)*IFERROR($N$5:$N$6173*1,0)))&gt;0,ROUND($H1901*($N1901/SUMPRODUCT(MAX(($C$5:$C$6173=$C1901)*($D$5:$D$6173=$D1901)*($S$5:$S$6173=1)*IFERROR($N$5:$N$6173*1,0)))),4),0)))</f>
        <v/>
      </c>
      <c r="P1901" s="10" t="inlineStr">
        <is>
          <t>vett*km</t>
        </is>
      </c>
      <c r="Q1901" s="21">
        <f>IF($A1901="","",$A1901&amp;"|"&amp;$C1901)</f>
        <v/>
      </c>
      <c r="R1901" s="21">
        <f>IF($A1901="","",$A1901&amp;"|"&amp;$C1901&amp;"|"&amp;$D1901)</f>
        <v/>
      </c>
      <c r="S1901" s="21">
        <f>IF($A1901="","",IFERROR(INDEX(Offerte!$D$2:$D$200,MATCH($Q1901,Offerte!$L$2:$L$200,0)),0))</f>
        <v/>
      </c>
      <c r="T1901" s="21">
        <f>IF($A1901="","",IFERROR(INDEX(Offerte!$G$2:$G$200,MATCH($Q1901,Offerte!$L$2:$L$200,0)),"NO"))</f>
        <v/>
      </c>
    </row>
    <row r="1902">
      <c r="A1902" s="10">
        <f>IF(Offerte!$A63="","",Offerte!$A63)</f>
        <v/>
      </c>
      <c r="B1902" s="10">
        <f>IF(Offerte!$A63="","",Offerte!$B63)</f>
        <v/>
      </c>
      <c r="C1902" s="10">
        <f>IF(Offerte!$A63="","",Offerte!$C63)</f>
        <v/>
      </c>
      <c r="D1902" s="10" t="inlineStr">
        <is>
          <t>B.5.1</t>
        </is>
      </c>
      <c r="E1902" s="10" t="inlineStr">
        <is>
          <t>B</t>
        </is>
      </c>
      <c r="F1902" s="10" t="inlineStr">
        <is>
          <t>D</t>
        </is>
      </c>
      <c r="G1902" s="10" t="inlineStr">
        <is>
          <t>discretionary</t>
        </is>
      </c>
      <c r="H1902" s="10" t="n">
        <v>2</v>
      </c>
      <c r="I1902" s="10" t="inlineStr">
        <is>
          <t>Efficacia del progetto di servizi complementari DRT</t>
        </is>
      </c>
      <c r="J1902" s="20" t="n"/>
      <c r="K1902" s="20" t="n"/>
      <c r="L1902" s="20" t="n"/>
      <c r="M1902" s="20" t="n"/>
      <c r="N1902" s="21">
        <f>IF($A1902="","",MAX(0,MIN(1,IFERROR(VALUE($M1902),0))))</f>
        <v/>
      </c>
      <c r="O1902" s="21">
        <f>IF($A1902="",0,IF(OR($S1902&lt;&gt;1,COUNTA($J1902:$M1902)=0),0,IF(SUMPRODUCT(MAX(($C$5:$C$6173=$C1902)*($D$5:$D$6173=$D1902)*($S$5:$S$6173=1)*IFERROR($N$5:$N$6173*1,0)))&gt;0,ROUND($H1902*($N1902/SUMPRODUCT(MAX(($C$5:$C$6173=$C1902)*($D$5:$D$6173=$D1902)*($S$5:$S$6173=1)*IFERROR($N$5:$N$6173*1,0)))),4),0)))</f>
        <v/>
      </c>
      <c r="P1902" s="10" t="inlineStr">
        <is>
          <t>coeff.</t>
        </is>
      </c>
      <c r="Q1902" s="21">
        <f>IF($A1902="","",$A1902&amp;"|"&amp;$C1902)</f>
        <v/>
      </c>
      <c r="R1902" s="21">
        <f>IF($A1902="","",$A1902&amp;"|"&amp;$C1902&amp;"|"&amp;$D1902)</f>
        <v/>
      </c>
      <c r="S1902" s="21">
        <f>IF($A1902="","",IFERROR(INDEX(Offerte!$D$2:$D$200,MATCH($Q1902,Offerte!$L$2:$L$200,0)),0))</f>
        <v/>
      </c>
      <c r="T1902" s="21">
        <f>IF($A1902="","",IFERROR(INDEX(Offerte!$G$2:$G$200,MATCH($Q1902,Offerte!$L$2:$L$200,0)),"NO"))</f>
        <v/>
      </c>
    </row>
    <row r="1903">
      <c r="A1903" s="10">
        <f>IF(Offerte!$A63="","",Offerte!$A63)</f>
        <v/>
      </c>
      <c r="B1903" s="10">
        <f>IF(Offerte!$A63="","",Offerte!$B63)</f>
        <v/>
      </c>
      <c r="C1903" s="10">
        <f>IF(Offerte!$A63="","",Offerte!$C63)</f>
        <v/>
      </c>
      <c r="D1903" s="10" t="inlineStr">
        <is>
          <t>C.1.1</t>
        </is>
      </c>
      <c r="E1903" s="10" t="inlineStr">
        <is>
          <t>C</t>
        </is>
      </c>
      <c r="F1903" s="10" t="inlineStr">
        <is>
          <t>Q</t>
        </is>
      </c>
      <c r="G1903" s="10" t="inlineStr">
        <is>
          <t>higher</t>
        </is>
      </c>
      <c r="H1903" s="10" t="n">
        <v>2</v>
      </c>
      <c r="I1903" s="10" t="inlineStr">
        <is>
          <t>Tasso di copertura del servizio con telecamere BSD</t>
        </is>
      </c>
      <c r="J1903" s="20" t="n"/>
      <c r="K1903" s="20" t="n"/>
      <c r="L1903" s="20" t="n"/>
      <c r="M1903" s="20" t="n"/>
      <c r="N1903" s="21">
        <f>IF($A1903="","",IFERROR(VALUE($K1903)/VALUE($L1903),IFERROR(VALUE($J1903),0)))</f>
        <v/>
      </c>
      <c r="O1903" s="21">
        <f>IF($A1903="",0,IF(OR($S1903&lt;&gt;1,COUNTA($J1903:$M1903)=0),0,IF(SUMPRODUCT(MAX(($C$5:$C$6173=$C1903)*($D$5:$D$6173=$D1903)*($S$5:$S$6173=1)*IFERROR($N$5:$N$6173*1,0)))&gt;0,ROUND($H1903*($N1903/SUMPRODUCT(MAX(($C$5:$C$6173=$C1903)*($D$5:$D$6173=$D1903)*($S$5:$S$6173=1)*IFERROR($N$5:$N$6173*1,0)))),4),0)))</f>
        <v/>
      </c>
      <c r="P1903" s="10" t="inlineStr">
        <is>
          <t>Autobus attrezzati con telecamere BSD / Autobus totali in offerta, incluse scorte</t>
        </is>
      </c>
      <c r="Q1903" s="21">
        <f>IF($A1903="","",$A1903&amp;"|"&amp;$C1903)</f>
        <v/>
      </c>
      <c r="R1903" s="21">
        <f>IF($A1903="","",$A1903&amp;"|"&amp;$C1903&amp;"|"&amp;$D1903)</f>
        <v/>
      </c>
      <c r="S1903" s="21">
        <f>IF($A1903="","",IFERROR(INDEX(Offerte!$D$2:$D$200,MATCH($Q1903,Offerte!$L$2:$L$200,0)),0))</f>
        <v/>
      </c>
      <c r="T1903" s="21">
        <f>IF($A1903="","",IFERROR(INDEX(Offerte!$G$2:$G$200,MATCH($Q1903,Offerte!$L$2:$L$200,0)),"NO"))</f>
        <v/>
      </c>
    </row>
    <row r="1904">
      <c r="A1904" s="10">
        <f>IF(Offerte!$A63="","",Offerte!$A63)</f>
        <v/>
      </c>
      <c r="B1904" s="10">
        <f>IF(Offerte!$A63="","",Offerte!$B63)</f>
        <v/>
      </c>
      <c r="C1904" s="10">
        <f>IF(Offerte!$A63="","",Offerte!$C63)</f>
        <v/>
      </c>
      <c r="D1904" s="10" t="inlineStr">
        <is>
          <t>C.1.2</t>
        </is>
      </c>
      <c r="E1904" s="10" t="inlineStr">
        <is>
          <t>C</t>
        </is>
      </c>
      <c r="F1904" s="10" t="inlineStr">
        <is>
          <t>Q</t>
        </is>
      </c>
      <c r="G1904" s="10" t="inlineStr">
        <is>
          <t>higher</t>
        </is>
      </c>
      <c r="H1904" s="10" t="n">
        <v>2</v>
      </c>
      <c r="I1904" s="10" t="inlineStr">
        <is>
          <t>Tasso di copertura del servizio con telecamere ADAS</t>
        </is>
      </c>
      <c r="J1904" s="20" t="n"/>
      <c r="K1904" s="20" t="n"/>
      <c r="L1904" s="20" t="n"/>
      <c r="M1904" s="20" t="n"/>
      <c r="N1904" s="21">
        <f>IF($A1904="","",IFERROR(VALUE($K1904)/VALUE($L1904),IFERROR(VALUE($J1904),0)))</f>
        <v/>
      </c>
      <c r="O1904" s="21">
        <f>IF($A1904="",0,IF(OR($S1904&lt;&gt;1,COUNTA($J1904:$M1904)=0),0,IF(SUMPRODUCT(MAX(($C$5:$C$6173=$C1904)*($D$5:$D$6173=$D1904)*($S$5:$S$6173=1)*IFERROR($N$5:$N$6173*1,0)))&gt;0,ROUND($H1904*($N1904/SUMPRODUCT(MAX(($C$5:$C$6173=$C1904)*($D$5:$D$6173=$D1904)*($S$5:$S$6173=1)*IFERROR($N$5:$N$6173*1,0)))),4),0)))</f>
        <v/>
      </c>
      <c r="P1904" s="10" t="inlineStr">
        <is>
          <t>Autobus attrezzati con telecamere ADAS / Autobus totali in offerta, incluse scorte</t>
        </is>
      </c>
      <c r="Q1904" s="21">
        <f>IF($A1904="","",$A1904&amp;"|"&amp;$C1904)</f>
        <v/>
      </c>
      <c r="R1904" s="21">
        <f>IF($A1904="","",$A1904&amp;"|"&amp;$C1904&amp;"|"&amp;$D1904)</f>
        <v/>
      </c>
      <c r="S1904" s="21">
        <f>IF($A1904="","",IFERROR(INDEX(Offerte!$D$2:$D$200,MATCH($Q1904,Offerte!$L$2:$L$200,0)),0))</f>
        <v/>
      </c>
      <c r="T1904" s="21">
        <f>IF($A1904="","",IFERROR(INDEX(Offerte!$G$2:$G$200,MATCH($Q1904,Offerte!$L$2:$L$200,0)),"NO"))</f>
        <v/>
      </c>
    </row>
    <row r="1905">
      <c r="A1905" s="10">
        <f>IF(Offerte!$A63="","",Offerte!$A63)</f>
        <v/>
      </c>
      <c r="B1905" s="10">
        <f>IF(Offerte!$A63="","",Offerte!$B63)</f>
        <v/>
      </c>
      <c r="C1905" s="10">
        <f>IF(Offerte!$A63="","",Offerte!$C63)</f>
        <v/>
      </c>
      <c r="D1905" s="10" t="inlineStr">
        <is>
          <t>C.2.1</t>
        </is>
      </c>
      <c r="E1905" s="10" t="inlineStr">
        <is>
          <t>C</t>
        </is>
      </c>
      <c r="F1905" s="10" t="inlineStr">
        <is>
          <t>Q</t>
        </is>
      </c>
      <c r="G1905" s="10" t="inlineStr">
        <is>
          <t>higher</t>
        </is>
      </c>
      <c r="H1905" s="10" t="n">
        <v>3</v>
      </c>
      <c r="I1905" s="10" t="inlineStr">
        <is>
          <t>Tasso di copertura del servizio con telecamere di bordo di videosorveglianza</t>
        </is>
      </c>
      <c r="J1905" s="20" t="n"/>
      <c r="K1905" s="20" t="n"/>
      <c r="L1905" s="20" t="n"/>
      <c r="M1905" s="20" t="n"/>
      <c r="N1905" s="21">
        <f>IF($A1905="","",IFERROR(VALUE($K1905)/VALUE($L1905),IFERROR(VALUE($J1905),0)))</f>
        <v/>
      </c>
      <c r="O1905" s="21">
        <f>IF($A1905="",0,IF(OR($S1905&lt;&gt;1,COUNTA($J1905:$M1905)=0),0,IF(SUMPRODUCT(MAX(($C$5:$C$6173=$C1905)*($D$5:$D$6173=$D1905)*($S$5:$S$6173=1)*IFERROR($N$5:$N$6173*1,0)))&gt;0,ROUND($H1905*($N1905/SUMPRODUCT(MAX(($C$5:$C$6173=$C1905)*($D$5:$D$6173=$D1905)*($S$5:$S$6173=1)*IFERROR($N$5:$N$6173*1,0)))),4),0)))</f>
        <v/>
      </c>
      <c r="P1905" s="10" t="inlineStr">
        <is>
          <t>Autobus attrezzati con videosorveglianza / Autobus totali in offerta, incluse scorte</t>
        </is>
      </c>
      <c r="Q1905" s="21">
        <f>IF($A1905="","",$A1905&amp;"|"&amp;$C1905)</f>
        <v/>
      </c>
      <c r="R1905" s="21">
        <f>IF($A1905="","",$A1905&amp;"|"&amp;$C1905&amp;"|"&amp;$D1905)</f>
        <v/>
      </c>
      <c r="S1905" s="21">
        <f>IF($A1905="","",IFERROR(INDEX(Offerte!$D$2:$D$200,MATCH($Q1905,Offerte!$L$2:$L$200,0)),0))</f>
        <v/>
      </c>
      <c r="T1905" s="21">
        <f>IF($A1905="","",IFERROR(INDEX(Offerte!$G$2:$G$200,MATCH($Q1905,Offerte!$L$2:$L$200,0)),"NO"))</f>
        <v/>
      </c>
    </row>
    <row r="1906">
      <c r="A1906" s="10">
        <f>IF(Offerte!$A63="","",Offerte!$A63)</f>
        <v/>
      </c>
      <c r="B1906" s="10">
        <f>IF(Offerte!$A63="","",Offerte!$B63)</f>
        <v/>
      </c>
      <c r="C1906" s="10">
        <f>IF(Offerte!$A63="","",Offerte!$C63)</f>
        <v/>
      </c>
      <c r="D1906" s="10" t="inlineStr">
        <is>
          <t>C.2.2</t>
        </is>
      </c>
      <c r="E1906" s="10" t="inlineStr">
        <is>
          <t>C</t>
        </is>
      </c>
      <c r="F1906" s="10" t="inlineStr">
        <is>
          <t>T</t>
        </is>
      </c>
      <c r="G1906" s="10" t="inlineStr">
        <is>
          <t>tabular</t>
        </is>
      </c>
      <c r="H1906" s="10" t="n">
        <v>1</v>
      </c>
      <c r="I1906" s="10" t="inlineStr">
        <is>
          <t>Software video/audio analisi per situazioni di pericolo</t>
        </is>
      </c>
      <c r="J1906" s="20" t="n"/>
      <c r="K1906" s="20" t="n"/>
      <c r="L1906" s="20" t="n"/>
      <c r="M1906" s="20" t="n"/>
      <c r="N1906" s="21">
        <f>IF($A1906="","",IF(IFERROR(VALUE($M1906),0)=1,1,0))</f>
        <v/>
      </c>
      <c r="O1906" s="21">
        <f>IF($A1906="",0,IF(OR($S1906&lt;&gt;1,COUNTA($J1906:$M1906)=0),0,IF($N1906=1,$H1906,0)))</f>
        <v/>
      </c>
      <c r="P1906" s="10" t="inlineStr">
        <is>
          <t>sì/no</t>
        </is>
      </c>
      <c r="Q1906" s="21">
        <f>IF($A1906="","",$A1906&amp;"|"&amp;$C1906)</f>
        <v/>
      </c>
      <c r="R1906" s="21">
        <f>IF($A1906="","",$A1906&amp;"|"&amp;$C1906&amp;"|"&amp;$D1906)</f>
        <v/>
      </c>
      <c r="S1906" s="21">
        <f>IF($A1906="","",IFERROR(INDEX(Offerte!$D$2:$D$200,MATCH($Q1906,Offerte!$L$2:$L$200,0)),0))</f>
        <v/>
      </c>
      <c r="T1906" s="21">
        <f>IF($A1906="","",IFERROR(INDEX(Offerte!$G$2:$G$200,MATCH($Q1906,Offerte!$L$2:$L$200,0)),"NO"))</f>
        <v/>
      </c>
    </row>
    <row r="1907">
      <c r="A1907" s="10">
        <f>IF(Offerte!$A63="","",Offerte!$A63)</f>
        <v/>
      </c>
      <c r="B1907" s="10">
        <f>IF(Offerte!$A63="","",Offerte!$B63)</f>
        <v/>
      </c>
      <c r="C1907" s="10">
        <f>IF(Offerte!$A63="","",Offerte!$C63)</f>
        <v/>
      </c>
      <c r="D1907" s="10" t="inlineStr">
        <is>
          <t>C.2.3</t>
        </is>
      </c>
      <c r="E1907" s="10" t="inlineStr">
        <is>
          <t>C</t>
        </is>
      </c>
      <c r="F1907" s="10" t="inlineStr">
        <is>
          <t>T</t>
        </is>
      </c>
      <c r="G1907" s="10" t="inlineStr">
        <is>
          <t>tabular</t>
        </is>
      </c>
      <c r="H1907" s="10" t="n">
        <v>1</v>
      </c>
      <c r="I1907" s="10" t="inlineStr">
        <is>
          <t>Collegamento con centrale qualificata di pronto intervento</t>
        </is>
      </c>
      <c r="J1907" s="20" t="n"/>
      <c r="K1907" s="20" t="n"/>
      <c r="L1907" s="20" t="n"/>
      <c r="M1907" s="20" t="n"/>
      <c r="N1907" s="21">
        <f>IF($A1907="","",IF(IFERROR(VALUE($M1907),0)=1,1,0))</f>
        <v/>
      </c>
      <c r="O1907" s="21">
        <f>IF($A1907="",0,IF(OR($S1907&lt;&gt;1,COUNTA($J1907:$M1907)=0),0,IF($N1907=1,$H1907,0)))</f>
        <v/>
      </c>
      <c r="P1907" s="10" t="inlineStr">
        <is>
          <t>sì/no</t>
        </is>
      </c>
      <c r="Q1907" s="21">
        <f>IF($A1907="","",$A1907&amp;"|"&amp;$C1907)</f>
        <v/>
      </c>
      <c r="R1907" s="21">
        <f>IF($A1907="","",$A1907&amp;"|"&amp;$C1907&amp;"|"&amp;$D1907)</f>
        <v/>
      </c>
      <c r="S1907" s="21">
        <f>IF($A1907="","",IFERROR(INDEX(Offerte!$D$2:$D$200,MATCH($Q1907,Offerte!$L$2:$L$200,0)),0))</f>
        <v/>
      </c>
      <c r="T1907" s="21">
        <f>IF($A1907="","",IFERROR(INDEX(Offerte!$G$2:$G$200,MATCH($Q1907,Offerte!$L$2:$L$200,0)),"NO"))</f>
        <v/>
      </c>
    </row>
    <row r="1908">
      <c r="A1908" s="10">
        <f>IF(Offerte!$A63="","",Offerte!$A63)</f>
        <v/>
      </c>
      <c r="B1908" s="10">
        <f>IF(Offerte!$A63="","",Offerte!$B63)</f>
        <v/>
      </c>
      <c r="C1908" s="10">
        <f>IF(Offerte!$A63="","",Offerte!$C63)</f>
        <v/>
      </c>
      <c r="D1908" s="10" t="inlineStr">
        <is>
          <t>C.2.4</t>
        </is>
      </c>
      <c r="E1908" s="10" t="inlineStr">
        <is>
          <t>C</t>
        </is>
      </c>
      <c r="F1908" s="10" t="inlineStr">
        <is>
          <t>Q</t>
        </is>
      </c>
      <c r="G1908" s="10" t="inlineStr">
        <is>
          <t>higher</t>
        </is>
      </c>
      <c r="H1908" s="10" t="n">
        <v>1</v>
      </c>
      <c r="I1908" s="10" t="inlineStr">
        <is>
          <t>Tasso di copertura del servizio con dispositivi per la chiamata di emergenza del conducente</t>
        </is>
      </c>
      <c r="J1908" s="20" t="n"/>
      <c r="K1908" s="20" t="n"/>
      <c r="L1908" s="20" t="n"/>
      <c r="M1908" s="20" t="n"/>
      <c r="N1908" s="21">
        <f>IF($A1908="","",IFERROR(VALUE($K1908)/VALUE($L1908),IFERROR(VALUE($J1908),0)))</f>
        <v/>
      </c>
      <c r="O1908" s="21">
        <f>IF($A1908="",0,IF(OR($S1908&lt;&gt;1,COUNTA($J1908:$M1908)=0),0,IF(SUMPRODUCT(MAX(($C$5:$C$6173=$C1908)*($D$5:$D$6173=$D1908)*($S$5:$S$6173=1)*IFERROR($N$5:$N$6173*1,0)))&gt;0,ROUND($H1908*($N1908/SUMPRODUCT(MAX(($C$5:$C$6173=$C1908)*($D$5:$D$6173=$D1908)*($S$5:$S$6173=1)*IFERROR($N$5:$N$6173*1,0)))),4),0)))</f>
        <v/>
      </c>
      <c r="P1908" s="10" t="inlineStr">
        <is>
          <t>Autobus attrezzati con chiamata di emergenza / Autobus totali in offerta, incluse scorte</t>
        </is>
      </c>
      <c r="Q1908" s="21">
        <f>IF($A1908="","",$A1908&amp;"|"&amp;$C1908)</f>
        <v/>
      </c>
      <c r="R1908" s="21">
        <f>IF($A1908="","",$A1908&amp;"|"&amp;$C1908&amp;"|"&amp;$D1908)</f>
        <v/>
      </c>
      <c r="S1908" s="21">
        <f>IF($A1908="","",IFERROR(INDEX(Offerte!$D$2:$D$200,MATCH($Q1908,Offerte!$L$2:$L$200,0)),0))</f>
        <v/>
      </c>
      <c r="T1908" s="21">
        <f>IF($A1908="","",IFERROR(INDEX(Offerte!$G$2:$G$200,MATCH($Q1908,Offerte!$L$2:$L$200,0)),"NO"))</f>
        <v/>
      </c>
    </row>
    <row r="1909">
      <c r="A1909" s="10">
        <f>IF(Offerte!$A63="","",Offerte!$A63)</f>
        <v/>
      </c>
      <c r="B1909" s="10">
        <f>IF(Offerte!$A63="","",Offerte!$B63)</f>
        <v/>
      </c>
      <c r="C1909" s="10">
        <f>IF(Offerte!$A63="","",Offerte!$C63)</f>
        <v/>
      </c>
      <c r="D1909" s="10" t="inlineStr">
        <is>
          <t>C.3.1</t>
        </is>
      </c>
      <c r="E1909" s="10" t="inlineStr">
        <is>
          <t>C</t>
        </is>
      </c>
      <c r="F1909" s="10" t="inlineStr">
        <is>
          <t>Q</t>
        </is>
      </c>
      <c r="G1909" s="10" t="inlineStr">
        <is>
          <t>higher</t>
        </is>
      </c>
      <c r="H1909" s="10" t="n">
        <v>2</v>
      </c>
      <c r="I1909" s="10" t="inlineStr">
        <is>
          <t>Tasso di copertura del servizio con dispositivi di informazione dinamica a bordo mezzo</t>
        </is>
      </c>
      <c r="J1909" s="20" t="n"/>
      <c r="K1909" s="20" t="n"/>
      <c r="L1909" s="20" t="n"/>
      <c r="M1909" s="20" t="n"/>
      <c r="N1909" s="21">
        <f>IF($A1909="","",IFERROR(VALUE($K1909)/VALUE($L1909),IFERROR(VALUE($J1909),0)))</f>
        <v/>
      </c>
      <c r="O1909" s="21">
        <f>IF($A1909="",0,IF(OR($S1909&lt;&gt;1,COUNTA($J1909:$M1909)=0),0,IF(SUMPRODUCT(MAX(($C$5:$C$6173=$C1909)*($D$5:$D$6173=$D1909)*($S$5:$S$6173=1)*IFERROR($N$5:$N$6173*1,0)))&gt;0,ROUND($H1909*($N1909/SUMPRODUCT(MAX(($C$5:$C$6173=$C1909)*($D$5:$D$6173=$D1909)*($S$5:$S$6173=1)*IFERROR($N$5:$N$6173*1,0)))),4),0)))</f>
        <v/>
      </c>
      <c r="P1909" s="10" t="inlineStr">
        <is>
          <t>Autobus con monitor e indicatori vocali / Autobus totali in offerta, incluse scorte</t>
        </is>
      </c>
      <c r="Q1909" s="21">
        <f>IF($A1909="","",$A1909&amp;"|"&amp;$C1909)</f>
        <v/>
      </c>
      <c r="R1909" s="21">
        <f>IF($A1909="","",$A1909&amp;"|"&amp;$C1909&amp;"|"&amp;$D1909)</f>
        <v/>
      </c>
      <c r="S1909" s="21">
        <f>IF($A1909="","",IFERROR(INDEX(Offerte!$D$2:$D$200,MATCH($Q1909,Offerte!$L$2:$L$200,0)),0))</f>
        <v/>
      </c>
      <c r="T1909" s="21">
        <f>IF($A1909="","",IFERROR(INDEX(Offerte!$G$2:$G$200,MATCH($Q1909,Offerte!$L$2:$L$200,0)),"NO"))</f>
        <v/>
      </c>
    </row>
    <row r="1910">
      <c r="A1910" s="10">
        <f>IF(Offerte!$A63="","",Offerte!$A63)</f>
        <v/>
      </c>
      <c r="B1910" s="10">
        <f>IF(Offerte!$A63="","",Offerte!$B63)</f>
        <v/>
      </c>
      <c r="C1910" s="10">
        <f>IF(Offerte!$A63="","",Offerte!$C63)</f>
        <v/>
      </c>
      <c r="D1910" s="10" t="inlineStr">
        <is>
          <t>C.3.2</t>
        </is>
      </c>
      <c r="E1910" s="10" t="inlineStr">
        <is>
          <t>C</t>
        </is>
      </c>
      <c r="F1910" s="10" t="inlineStr">
        <is>
          <t>T</t>
        </is>
      </c>
      <c r="G1910" s="10" t="inlineStr">
        <is>
          <t>tabular</t>
        </is>
      </c>
      <c r="H1910" s="10" t="n">
        <v>2</v>
      </c>
      <c r="I1910" s="10" t="inlineStr">
        <is>
          <t>Informazioni a bordo su coincidenze ai nodi</t>
        </is>
      </c>
      <c r="J1910" s="20" t="n"/>
      <c r="K1910" s="20" t="n"/>
      <c r="L1910" s="20" t="n"/>
      <c r="M1910" s="20" t="n"/>
      <c r="N1910" s="21">
        <f>IF($A1910="","",IF(IFERROR(VALUE($M1910),0)=1,1,0))</f>
        <v/>
      </c>
      <c r="O1910" s="21">
        <f>IF($A1910="",0,IF(OR($S1910&lt;&gt;1,COUNTA($J1910:$M1910)=0),0,IF(AND($N1910=1,IFERROR(SUMIFS($N$5:$N$6173,$Q$5:$Q$6173,$Q1910,$D$5:$D$6173,"C.3.1"),0)&gt;=0.5),$H1910,0)))</f>
        <v/>
      </c>
      <c r="P1910" s="10" t="inlineStr">
        <is>
          <t>Dipende da C.3.1 &gt;= 0.5</t>
        </is>
      </c>
      <c r="Q1910" s="21">
        <f>IF($A1910="","",$A1910&amp;"|"&amp;$C1910)</f>
        <v/>
      </c>
      <c r="R1910" s="21">
        <f>IF($A1910="","",$A1910&amp;"|"&amp;$C1910&amp;"|"&amp;$D1910)</f>
        <v/>
      </c>
      <c r="S1910" s="21">
        <f>IF($A1910="","",IFERROR(INDEX(Offerte!$D$2:$D$200,MATCH($Q1910,Offerte!$L$2:$L$200,0)),0))</f>
        <v/>
      </c>
      <c r="T1910" s="21">
        <f>IF($A1910="","",IFERROR(INDEX(Offerte!$G$2:$G$200,MATCH($Q1910,Offerte!$L$2:$L$200,0)),"NO"))</f>
        <v/>
      </c>
    </row>
    <row r="1911">
      <c r="A1911" s="10">
        <f>IF(Offerte!$A63="","",Offerte!$A63)</f>
        <v/>
      </c>
      <c r="B1911" s="10">
        <f>IF(Offerte!$A63="","",Offerte!$B63)</f>
        <v/>
      </c>
      <c r="C1911" s="10">
        <f>IF(Offerte!$A63="","",Offerte!$C63)</f>
        <v/>
      </c>
      <c r="D1911" s="10" t="inlineStr">
        <is>
          <t>D.1.1</t>
        </is>
      </c>
      <c r="E1911" s="10" t="inlineStr">
        <is>
          <t>D</t>
        </is>
      </c>
      <c r="F1911" s="10" t="inlineStr">
        <is>
          <t>Q</t>
        </is>
      </c>
      <c r="G1911" s="10" t="inlineStr">
        <is>
          <t>higher</t>
        </is>
      </c>
      <c r="H1911" s="10" t="n">
        <v>3</v>
      </c>
      <c r="I1911" s="10" t="inlineStr">
        <is>
          <t>Installazione di pensiline</t>
        </is>
      </c>
      <c r="J1911" s="20" t="n"/>
      <c r="K1911" s="20" t="n"/>
      <c r="L1911" s="20" t="n"/>
      <c r="M1911" s="20" t="n"/>
      <c r="N1911" s="21">
        <f>IF($A1911="","",IFERROR(VALUE($J1911),0))</f>
        <v/>
      </c>
      <c r="O1911" s="21">
        <f>IF($A1911="",0,IF(OR($S1911&lt;&gt;1,COUNTA($J1911:$M1911)=0),0,IF(SUMPRODUCT(MAX(($C$5:$C$6173=$C1911)*($D$5:$D$6173=$D1911)*($S$5:$S$6173=1)*IFERROR($N$5:$N$6173*1,0)))&gt;0,ROUND($H1911*($N1911/SUMPRODUCT(MAX(($C$5:$C$6173=$C1911)*($D$5:$D$6173=$D1911)*($S$5:$S$6173=1)*IFERROR($N$5:$N$6173*1,0)))),4),0)))</f>
        <v/>
      </c>
      <c r="P1911" s="10" t="inlineStr">
        <is>
          <t>fermate</t>
        </is>
      </c>
      <c r="Q1911" s="21">
        <f>IF($A1911="","",$A1911&amp;"|"&amp;$C1911)</f>
        <v/>
      </c>
      <c r="R1911" s="21">
        <f>IF($A1911="","",$A1911&amp;"|"&amp;$C1911&amp;"|"&amp;$D1911)</f>
        <v/>
      </c>
      <c r="S1911" s="21">
        <f>IF($A1911="","",IFERROR(INDEX(Offerte!$D$2:$D$200,MATCH($Q1911,Offerte!$L$2:$L$200,0)),0))</f>
        <v/>
      </c>
      <c r="T1911" s="21">
        <f>IF($A1911="","",IFERROR(INDEX(Offerte!$G$2:$G$200,MATCH($Q1911,Offerte!$L$2:$L$200,0)),"NO"))</f>
        <v/>
      </c>
    </row>
    <row r="1912">
      <c r="A1912" s="10">
        <f>IF(Offerte!$A63="","",Offerte!$A63)</f>
        <v/>
      </c>
      <c r="B1912" s="10">
        <f>IF(Offerte!$A63="","",Offerte!$B63)</f>
        <v/>
      </c>
      <c r="C1912" s="10">
        <f>IF(Offerte!$A63="","",Offerte!$C63)</f>
        <v/>
      </c>
      <c r="D1912" s="10" t="inlineStr">
        <is>
          <t>D.1.2</t>
        </is>
      </c>
      <c r="E1912" s="10" t="inlineStr">
        <is>
          <t>D</t>
        </is>
      </c>
      <c r="F1912" s="10" t="inlineStr">
        <is>
          <t>Q</t>
        </is>
      </c>
      <c r="G1912" s="10" t="inlineStr">
        <is>
          <t>higher</t>
        </is>
      </c>
      <c r="H1912" s="10" t="n">
        <v>3</v>
      </c>
      <c r="I1912" s="10" t="inlineStr">
        <is>
          <t>Installazione di paline di fermata conformi alla DGR 581/2023</t>
        </is>
      </c>
      <c r="J1912" s="20" t="n"/>
      <c r="K1912" s="20" t="n"/>
      <c r="L1912" s="20" t="n"/>
      <c r="M1912" s="20" t="n"/>
      <c r="N1912" s="21">
        <f>IF($A1912="","",IFERROR(VALUE($J1912),0))</f>
        <v/>
      </c>
      <c r="O1912" s="21">
        <f>IF($A1912="",0,IF(OR($S1912&lt;&gt;1,COUNTA($J1912:$M1912)=0),0,IF(SUMPRODUCT(MAX(($C$5:$C$6173=$C1912)*($D$5:$D$6173=$D1912)*($S$5:$S$6173=1)*IFERROR($N$5:$N$6173*1,0)))&gt;0,ROUND($H1912*($N1912/SUMPRODUCT(MAX(($C$5:$C$6173=$C1912)*($D$5:$D$6173=$D1912)*($S$5:$S$6173=1)*IFERROR($N$5:$N$6173*1,0)))),4),0)))</f>
        <v/>
      </c>
      <c r="P1912" s="10" t="inlineStr">
        <is>
          <t>fermate</t>
        </is>
      </c>
      <c r="Q1912" s="21">
        <f>IF($A1912="","",$A1912&amp;"|"&amp;$C1912)</f>
        <v/>
      </c>
      <c r="R1912" s="21">
        <f>IF($A1912="","",$A1912&amp;"|"&amp;$C1912&amp;"|"&amp;$D1912)</f>
        <v/>
      </c>
      <c r="S1912" s="21">
        <f>IF($A1912="","",IFERROR(INDEX(Offerte!$D$2:$D$200,MATCH($Q1912,Offerte!$L$2:$L$200,0)),0))</f>
        <v/>
      </c>
      <c r="T1912" s="21">
        <f>IF($A1912="","",IFERROR(INDEX(Offerte!$G$2:$G$200,MATCH($Q1912,Offerte!$L$2:$L$200,0)),"NO"))</f>
        <v/>
      </c>
    </row>
    <row r="1913">
      <c r="A1913" s="10">
        <f>IF(Offerte!$A63="","",Offerte!$A63)</f>
        <v/>
      </c>
      <c r="B1913" s="10">
        <f>IF(Offerte!$A63="","",Offerte!$B63)</f>
        <v/>
      </c>
      <c r="C1913" s="10">
        <f>IF(Offerte!$A63="","",Offerte!$C63)</f>
        <v/>
      </c>
      <c r="D1913" s="10" t="inlineStr">
        <is>
          <t>D.1.3</t>
        </is>
      </c>
      <c r="E1913" s="10" t="inlineStr">
        <is>
          <t>D</t>
        </is>
      </c>
      <c r="F1913" s="10" t="inlineStr">
        <is>
          <t>Q</t>
        </is>
      </c>
      <c r="G1913" s="10" t="inlineStr">
        <is>
          <t>higher</t>
        </is>
      </c>
      <c r="H1913" s="10" t="n">
        <v>2</v>
      </c>
      <c r="I1913" s="10" t="inlineStr">
        <is>
          <t>Display informativi connessi alle fermate</t>
        </is>
      </c>
      <c r="J1913" s="20" t="n"/>
      <c r="K1913" s="20" t="n"/>
      <c r="L1913" s="20" t="n"/>
      <c r="M1913" s="20" t="n"/>
      <c r="N1913" s="21">
        <f>IF($A1913="","",IFERROR(VALUE($J1913),0))</f>
        <v/>
      </c>
      <c r="O1913" s="21">
        <f>IF($A1913="",0,IF(OR($S1913&lt;&gt;1,COUNTA($J1913:$M1913)=0),0,IF(SUMPRODUCT(MAX(($C$5:$C$6173=$C1913)*($D$5:$D$6173=$D1913)*($S$5:$S$6173=1)*IFERROR($N$5:$N$6173*1,0)))&gt;0,ROUND($H1913*($N1913/SUMPRODUCT(MAX(($C$5:$C$6173=$C1913)*($D$5:$D$6173=$D1913)*($S$5:$S$6173=1)*IFERROR($N$5:$N$6173*1,0)))),4),0)))</f>
        <v/>
      </c>
      <c r="P1913" s="10" t="inlineStr">
        <is>
          <t>fermate</t>
        </is>
      </c>
      <c r="Q1913" s="21">
        <f>IF($A1913="","",$A1913&amp;"|"&amp;$C1913)</f>
        <v/>
      </c>
      <c r="R1913" s="21">
        <f>IF($A1913="","",$A1913&amp;"|"&amp;$C1913&amp;"|"&amp;$D1913)</f>
        <v/>
      </c>
      <c r="S1913" s="21">
        <f>IF($A1913="","",IFERROR(INDEX(Offerte!$D$2:$D$200,MATCH($Q1913,Offerte!$L$2:$L$200,0)),0))</f>
        <v/>
      </c>
      <c r="T1913" s="21">
        <f>IF($A1913="","",IFERROR(INDEX(Offerte!$G$2:$G$200,MATCH($Q1913,Offerte!$L$2:$L$200,0)),"NO"))</f>
        <v/>
      </c>
    </row>
    <row r="1914">
      <c r="A1914" s="10">
        <f>IF(Offerte!$A63="","",Offerte!$A63)</f>
        <v/>
      </c>
      <c r="B1914" s="10">
        <f>IF(Offerte!$A63="","",Offerte!$B63)</f>
        <v/>
      </c>
      <c r="C1914" s="10">
        <f>IF(Offerte!$A63="","",Offerte!$C63)</f>
        <v/>
      </c>
      <c r="D1914" s="10" t="inlineStr">
        <is>
          <t>D.2.1</t>
        </is>
      </c>
      <c r="E1914" s="10" t="inlineStr">
        <is>
          <t>D</t>
        </is>
      </c>
      <c r="F1914" s="10" t="inlineStr">
        <is>
          <t>Q</t>
        </is>
      </c>
      <c r="G1914" s="10" t="inlineStr">
        <is>
          <t>higher</t>
        </is>
      </c>
      <c r="H1914" s="10" t="n">
        <v>2</v>
      </c>
      <c r="I1914" s="10" t="inlineStr">
        <is>
          <t>Segnali tattili Loges-Vet-Evolution</t>
        </is>
      </c>
      <c r="J1914" s="20" t="n"/>
      <c r="K1914" s="20" t="n"/>
      <c r="L1914" s="20" t="n"/>
      <c r="M1914" s="20" t="n"/>
      <c r="N1914" s="21">
        <f>IF($A1914="","",IFERROR(VALUE($J1914),0))</f>
        <v/>
      </c>
      <c r="O1914" s="21">
        <f>IF($A1914="",0,IF(OR($S1914&lt;&gt;1,COUNTA($J1914:$M1914)=0),0,IF(SUMPRODUCT(MAX(($C$5:$C$6173=$C1914)*($D$5:$D$6173=$D1914)*($S$5:$S$6173=1)*IFERROR($N$5:$N$6173*1,0)))&gt;0,ROUND($H1914*($N1914/SUMPRODUCT(MAX(($C$5:$C$6173=$C1914)*($D$5:$D$6173=$D1914)*($S$5:$S$6173=1)*IFERROR($N$5:$N$6173*1,0)))),4),0)))</f>
        <v/>
      </c>
      <c r="P1914" s="10" t="inlineStr">
        <is>
          <t>fermate</t>
        </is>
      </c>
      <c r="Q1914" s="21">
        <f>IF($A1914="","",$A1914&amp;"|"&amp;$C1914)</f>
        <v/>
      </c>
      <c r="R1914" s="21">
        <f>IF($A1914="","",$A1914&amp;"|"&amp;$C1914&amp;"|"&amp;$D1914)</f>
        <v/>
      </c>
      <c r="S1914" s="21">
        <f>IF($A1914="","",IFERROR(INDEX(Offerte!$D$2:$D$200,MATCH($Q1914,Offerte!$L$2:$L$200,0)),0))</f>
        <v/>
      </c>
      <c r="T1914" s="21">
        <f>IF($A1914="","",IFERROR(INDEX(Offerte!$G$2:$G$200,MATCH($Q1914,Offerte!$L$2:$L$200,0)),"NO"))</f>
        <v/>
      </c>
    </row>
    <row r="1915">
      <c r="A1915" s="10">
        <f>IF(Offerte!$A63="","",Offerte!$A63)</f>
        <v/>
      </c>
      <c r="B1915" s="10">
        <f>IF(Offerte!$A63="","",Offerte!$B63)</f>
        <v/>
      </c>
      <c r="C1915" s="10">
        <f>IF(Offerte!$A63="","",Offerte!$C63)</f>
        <v/>
      </c>
      <c r="D1915" s="10" t="inlineStr">
        <is>
          <t>E.1.1</t>
        </is>
      </c>
      <c r="E1915" s="10" t="inlineStr">
        <is>
          <t>E</t>
        </is>
      </c>
      <c r="F1915" s="10" t="inlineStr">
        <is>
          <t>T</t>
        </is>
      </c>
      <c r="G1915" s="10" t="inlineStr">
        <is>
          <t>tabular</t>
        </is>
      </c>
      <c r="H1915" s="10" t="n">
        <v>2</v>
      </c>
      <c r="I1915" s="10" t="inlineStr">
        <is>
          <t>Mobile app con travel planner PRM</t>
        </is>
      </c>
      <c r="J1915" s="20" t="n"/>
      <c r="K1915" s="20" t="n"/>
      <c r="L1915" s="20" t="n"/>
      <c r="M1915" s="20" t="n"/>
      <c r="N1915" s="21">
        <f>IF($A1915="","",IF(IFERROR(VALUE($M1915),0)=1,1,0))</f>
        <v/>
      </c>
      <c r="O1915" s="21">
        <f>IF($A1915="",0,IF(OR($S1915&lt;&gt;1,COUNTA($J1915:$M1915)=0),0,IF($N1915=1,$H1915,0)))</f>
        <v/>
      </c>
      <c r="P1915" s="10" t="inlineStr">
        <is>
          <t>sì/no</t>
        </is>
      </c>
      <c r="Q1915" s="21">
        <f>IF($A1915="","",$A1915&amp;"|"&amp;$C1915)</f>
        <v/>
      </c>
      <c r="R1915" s="21">
        <f>IF($A1915="","",$A1915&amp;"|"&amp;$C1915&amp;"|"&amp;$D1915)</f>
        <v/>
      </c>
      <c r="S1915" s="21">
        <f>IF($A1915="","",IFERROR(INDEX(Offerte!$D$2:$D$200,MATCH($Q1915,Offerte!$L$2:$L$200,0)),0))</f>
        <v/>
      </c>
      <c r="T1915" s="21">
        <f>IF($A1915="","",IFERROR(INDEX(Offerte!$G$2:$G$200,MATCH($Q1915,Offerte!$L$2:$L$200,0)),"NO"))</f>
        <v/>
      </c>
    </row>
    <row r="1916">
      <c r="A1916" s="10">
        <f>IF(Offerte!$A63="","",Offerte!$A63)</f>
        <v/>
      </c>
      <c r="B1916" s="10">
        <f>IF(Offerte!$A63="","",Offerte!$B63)</f>
        <v/>
      </c>
      <c r="C1916" s="10">
        <f>IF(Offerte!$A63="","",Offerte!$C63)</f>
        <v/>
      </c>
      <c r="D1916" s="10" t="inlineStr">
        <is>
          <t>E.2.1</t>
        </is>
      </c>
      <c r="E1916" s="10" t="inlineStr">
        <is>
          <t>E</t>
        </is>
      </c>
      <c r="F1916" s="10" t="inlineStr">
        <is>
          <t>D</t>
        </is>
      </c>
      <c r="G1916" s="10" t="inlineStr">
        <is>
          <t>discretionary</t>
        </is>
      </c>
      <c r="H1916" s="10" t="n">
        <v>2</v>
      </c>
      <c r="I1916" s="10" t="inlineStr">
        <is>
          <t>Altre azioni informative e rapporti con gli utenti</t>
        </is>
      </c>
      <c r="J1916" s="20" t="n"/>
      <c r="K1916" s="20" t="n"/>
      <c r="L1916" s="20" t="n"/>
      <c r="M1916" s="20" t="n"/>
      <c r="N1916" s="21">
        <f>IF($A1916="","",MAX(0,MIN(1,IFERROR(VALUE($M1916),0))))</f>
        <v/>
      </c>
      <c r="O1916" s="21">
        <f>IF($A1916="",0,IF(OR($S1916&lt;&gt;1,COUNTA($J1916:$M1916)=0),0,IF(SUMPRODUCT(MAX(($C$5:$C$6173=$C1916)*($D$5:$D$6173=$D1916)*($S$5:$S$6173=1)*IFERROR($N$5:$N$6173*1,0)))&gt;0,ROUND($H1916*($N1916/SUMPRODUCT(MAX(($C$5:$C$6173=$C1916)*($D$5:$D$6173=$D1916)*($S$5:$S$6173=1)*IFERROR($N$5:$N$6173*1,0)))),4),0)))</f>
        <v/>
      </c>
      <c r="P1916" s="10" t="inlineStr">
        <is>
          <t>coeff.</t>
        </is>
      </c>
      <c r="Q1916" s="21">
        <f>IF($A1916="","",$A1916&amp;"|"&amp;$C1916)</f>
        <v/>
      </c>
      <c r="R1916" s="21">
        <f>IF($A1916="","",$A1916&amp;"|"&amp;$C1916&amp;"|"&amp;$D1916)</f>
        <v/>
      </c>
      <c r="S1916" s="21">
        <f>IF($A1916="","",IFERROR(INDEX(Offerte!$D$2:$D$200,MATCH($Q1916,Offerte!$L$2:$L$200,0)),0))</f>
        <v/>
      </c>
      <c r="T1916" s="21">
        <f>IF($A1916="","",IFERROR(INDEX(Offerte!$G$2:$G$200,MATCH($Q1916,Offerte!$L$2:$L$200,0)),"NO"))</f>
        <v/>
      </c>
    </row>
    <row r="1917">
      <c r="A1917" s="10">
        <f>IF(Offerte!$A63="","",Offerte!$A63)</f>
        <v/>
      </c>
      <c r="B1917" s="10">
        <f>IF(Offerte!$A63="","",Offerte!$B63)</f>
        <v/>
      </c>
      <c r="C1917" s="10">
        <f>IF(Offerte!$A63="","",Offerte!$C63)</f>
        <v/>
      </c>
      <c r="D1917" s="10" t="inlineStr">
        <is>
          <t>F.1.1</t>
        </is>
      </c>
      <c r="E1917" s="10" t="inlineStr">
        <is>
          <t>F</t>
        </is>
      </c>
      <c r="F1917" s="10" t="inlineStr">
        <is>
          <t>Q</t>
        </is>
      </c>
      <c r="G1917" s="10" t="inlineStr">
        <is>
          <t>lower</t>
        </is>
      </c>
      <c r="H1917" s="10" t="n">
        <v>7</v>
      </c>
      <c r="I1917" s="10" t="inlineStr">
        <is>
          <t>Performance ambientali del parco mezzi adibito al servizio - I_CEA</t>
        </is>
      </c>
      <c r="J1917" s="20" t="n"/>
      <c r="K1917" s="20" t="n"/>
      <c r="L1917" s="20" t="n"/>
      <c r="M1917" s="20" t="n"/>
      <c r="N1917" s="21">
        <f>IF($A1917="","",IFERROR(VALUE($J1917),0))</f>
        <v/>
      </c>
      <c r="O1917" s="21">
        <f>IF($A1917="",0,IF(OR($S1917&lt;&gt;1,COUNTA($J1917:$M1917)=0),0,IF(AND(IFERROR(AGGREGATE(15,6,$N$5:$N$6173/(($C$5:$C$6173=$C1917)*($D$5:$D$6173=$D1917)*($S$5:$S$6173=1)*($N$5:$N$6173&gt;0)),1),0)&gt;0,$N1917&gt;0),ROUND($H1917*(IFERROR(AGGREGATE(15,6,$N$5:$N$6173/(($C$5:$C$6173=$C1917)*($D$5:$D$6173=$D1917)*($S$5:$S$6173=1)*($N$5:$N$6173&gt;0)),1),0)/$N1917),4),0)))</f>
        <v/>
      </c>
      <c r="P1917" s="10" t="inlineStr">
        <is>
          <t>indice</t>
        </is>
      </c>
      <c r="Q1917" s="21">
        <f>IF($A1917="","",$A1917&amp;"|"&amp;$C1917)</f>
        <v/>
      </c>
      <c r="R1917" s="21">
        <f>IF($A1917="","",$A1917&amp;"|"&amp;$C1917&amp;"|"&amp;$D1917)</f>
        <v/>
      </c>
      <c r="S1917" s="21">
        <f>IF($A1917="","",IFERROR(INDEX(Offerte!$D$2:$D$200,MATCH($Q1917,Offerte!$L$2:$L$200,0)),0))</f>
        <v/>
      </c>
      <c r="T1917" s="21">
        <f>IF($A1917="","",IFERROR(INDEX(Offerte!$G$2:$G$200,MATCH($Q1917,Offerte!$L$2:$L$200,0)),"NO"))</f>
        <v/>
      </c>
    </row>
    <row r="1918">
      <c r="A1918" s="10">
        <f>IF(Offerte!$A63="","",Offerte!$A63)</f>
        <v/>
      </c>
      <c r="B1918" s="10">
        <f>IF(Offerte!$A63="","",Offerte!$B63)</f>
        <v/>
      </c>
      <c r="C1918" s="10">
        <f>IF(Offerte!$A63="","",Offerte!$C63)</f>
        <v/>
      </c>
      <c r="D1918" s="10" t="inlineStr">
        <is>
          <t>F.2.1</t>
        </is>
      </c>
      <c r="E1918" s="10" t="inlineStr">
        <is>
          <t>F</t>
        </is>
      </c>
      <c r="F1918" s="10" t="inlineStr">
        <is>
          <t>Q</t>
        </is>
      </c>
      <c r="G1918" s="10" t="inlineStr">
        <is>
          <t>higher</t>
        </is>
      </c>
      <c r="H1918" s="10" t="n">
        <v>2</v>
      </c>
      <c r="I1918" s="10" t="inlineStr">
        <is>
          <t>Tasso di copertura del servizio con dispositivi ECO-DRIVER</t>
        </is>
      </c>
      <c r="J1918" s="20" t="n"/>
      <c r="K1918" s="20" t="n"/>
      <c r="L1918" s="20" t="n"/>
      <c r="M1918" s="20" t="n"/>
      <c r="N1918" s="21">
        <f>IF($A1918="","",IFERROR(VALUE($K1918)/VALUE($L1918),IFERROR(VALUE($J1918),0)))</f>
        <v/>
      </c>
      <c r="O1918" s="21">
        <f>IF($A1918="",0,IF(OR($S1918&lt;&gt;1,COUNTA($J1918:$M1918)=0),0,IF(SUMPRODUCT(MAX(($C$5:$C$6173=$C1918)*($D$5:$D$6173=$D1918)*($S$5:$S$6173=1)*IFERROR($N$5:$N$6173*1,0)))&gt;0,ROUND($H1918*($N1918/SUMPRODUCT(MAX(($C$5:$C$6173=$C1918)*($D$5:$D$6173=$D1918)*($S$5:$S$6173=1)*IFERROR($N$5:$N$6173*1,0)))),4),0)))</f>
        <v/>
      </c>
      <c r="P1918" s="10" t="inlineStr">
        <is>
          <t>Autobus attrezzati con dispositivi ECO-DRIVER / Autobus totali in offerta, incluse scorte</t>
        </is>
      </c>
      <c r="Q1918" s="21">
        <f>IF($A1918="","",$A1918&amp;"|"&amp;$C1918)</f>
        <v/>
      </c>
      <c r="R1918" s="21">
        <f>IF($A1918="","",$A1918&amp;"|"&amp;$C1918&amp;"|"&amp;$D1918)</f>
        <v/>
      </c>
      <c r="S1918" s="21">
        <f>IF($A1918="","",IFERROR(INDEX(Offerte!$D$2:$D$200,MATCH($Q1918,Offerte!$L$2:$L$200,0)),0))</f>
        <v/>
      </c>
      <c r="T1918" s="21">
        <f>IF($A1918="","",IFERROR(INDEX(Offerte!$G$2:$G$200,MATCH($Q1918,Offerte!$L$2:$L$200,0)),"NO"))</f>
        <v/>
      </c>
    </row>
    <row r="1919">
      <c r="A1919" s="10">
        <f>IF(Offerte!$A63="","",Offerte!$A63)</f>
        <v/>
      </c>
      <c r="B1919" s="10">
        <f>IF(Offerte!$A63="","",Offerte!$B63)</f>
        <v/>
      </c>
      <c r="C1919" s="10">
        <f>IF(Offerte!$A63="","",Offerte!$C63)</f>
        <v/>
      </c>
      <c r="D1919" s="10" t="inlineStr">
        <is>
          <t>F.3.1</t>
        </is>
      </c>
      <c r="E1919" s="10" t="inlineStr">
        <is>
          <t>F</t>
        </is>
      </c>
      <c r="F1919" s="10" t="inlineStr">
        <is>
          <t>Q</t>
        </is>
      </c>
      <c r="G1919" s="10" t="inlineStr">
        <is>
          <t>higher</t>
        </is>
      </c>
      <c r="H1919" s="10" t="n">
        <v>2</v>
      </c>
      <c r="I1919" s="10" t="inlineStr">
        <is>
          <t>Autoproduzione consumi elettrici per trazione</t>
        </is>
      </c>
      <c r="J1919" s="20" t="n"/>
      <c r="K1919" s="20" t="n"/>
      <c r="L1919" s="20" t="n"/>
      <c r="M1919" s="20" t="n"/>
      <c r="N1919" s="21">
        <f>IF($A1919="","",IFERROR(VALUE($J1919),0))</f>
        <v/>
      </c>
      <c r="O1919" s="21">
        <f>IF($A1919="",0,IF(OR($S1919&lt;&gt;1,COUNTA($J1919:$M1919)=0),0,IF(SUMPRODUCT(MAX(($C$5:$C$6173=$C1919)*($D$5:$D$6173=$D1919)*($S$5:$S$6173=1)*IFERROR($N$5:$N$6173*1,0)))&gt;0,ROUND($H1919*($N1919/SUMPRODUCT(MAX(($C$5:$C$6173=$C1919)*($D$5:$D$6173=$D1919)*($S$5:$S$6173=1)*IFERROR($N$5:$N$6173*1,0)))),4),0)))</f>
        <v/>
      </c>
      <c r="P1919" s="10" t="inlineStr">
        <is>
          <t>kWh/anno</t>
        </is>
      </c>
      <c r="Q1919" s="21">
        <f>IF($A1919="","",$A1919&amp;"|"&amp;$C1919)</f>
        <v/>
      </c>
      <c r="R1919" s="21">
        <f>IF($A1919="","",$A1919&amp;"|"&amp;$C1919&amp;"|"&amp;$D1919)</f>
        <v/>
      </c>
      <c r="S1919" s="21">
        <f>IF($A1919="","",IFERROR(INDEX(Offerte!$D$2:$D$200,MATCH($Q1919,Offerte!$L$2:$L$200,0)),0))</f>
        <v/>
      </c>
      <c r="T1919" s="21">
        <f>IF($A1919="","",IFERROR(INDEX(Offerte!$G$2:$G$200,MATCH($Q1919,Offerte!$L$2:$L$200,0)),"NO"))</f>
        <v/>
      </c>
    </row>
    <row r="1920">
      <c r="A1920" s="10">
        <f>IF(Offerte!$A63="","",Offerte!$A63)</f>
        <v/>
      </c>
      <c r="B1920" s="10">
        <f>IF(Offerte!$A63="","",Offerte!$B63)</f>
        <v/>
      </c>
      <c r="C1920" s="10">
        <f>IF(Offerte!$A63="","",Offerte!$C63)</f>
        <v/>
      </c>
      <c r="D1920" s="10" t="inlineStr">
        <is>
          <t>F.4.1</t>
        </is>
      </c>
      <c r="E1920" s="10" t="inlineStr">
        <is>
          <t>F</t>
        </is>
      </c>
      <c r="F1920" s="10" t="inlineStr">
        <is>
          <t>Q</t>
        </is>
      </c>
      <c r="G1920" s="10" t="inlineStr">
        <is>
          <t>soil</t>
        </is>
      </c>
      <c r="H1920" s="10" t="n">
        <v>2</v>
      </c>
      <c r="I1920" s="10" t="inlineStr">
        <is>
          <t>Indice di consumo di suolo</t>
        </is>
      </c>
      <c r="J1920" s="20" t="n"/>
      <c r="K1920" s="20" t="n"/>
      <c r="L1920" s="20" t="n"/>
      <c r="M1920" s="20" t="n"/>
      <c r="N1920" s="21">
        <f>IF($A1920="","",IFERROR(VALUE($J1920),0))</f>
        <v/>
      </c>
      <c r="O1920" s="21">
        <f>IF($A1920="",0,IF(OR($S1920&lt;&gt;1,COUNTA($J1920:$M1920)=0),0,IF($N1920&lt;=0,$H1920,IF(SUMPRODUCT(MAX(($C$5:$C$6173=$C1920)*($D$5:$D$6173=$D1920)*($S$5:$S$6173=1)*IFERROR($N$5:$N$6173*1,0)))&gt;0,ROUND($H1920*((SUMPRODUCT(MAX(($C$5:$C$6173=$C1920)*($D$5:$D$6173=$D1920)*($S$5:$S$6173=1)*IFERROR($N$5:$N$6173*1,0)))-$N1920)/SUMPRODUCT(MAX(($C$5:$C$6173=$C1920)*($D$5:$D$6173=$D1920)*($S$5:$S$6173=1)*IFERROR($N$5:$N$6173*1,0)))),4),0))))</f>
        <v/>
      </c>
      <c r="P1920" s="10" t="inlineStr">
        <is>
          <t>m2</t>
        </is>
      </c>
      <c r="Q1920" s="21">
        <f>IF($A1920="","",$A1920&amp;"|"&amp;$C1920)</f>
        <v/>
      </c>
      <c r="R1920" s="21">
        <f>IF($A1920="","",$A1920&amp;"|"&amp;$C1920&amp;"|"&amp;$D1920)</f>
        <v/>
      </c>
      <c r="S1920" s="21">
        <f>IF($A1920="","",IFERROR(INDEX(Offerte!$D$2:$D$200,MATCH($Q1920,Offerte!$L$2:$L$200,0)),0))</f>
        <v/>
      </c>
      <c r="T1920" s="21">
        <f>IF($A1920="","",IFERROR(INDEX(Offerte!$G$2:$G$200,MATCH($Q1920,Offerte!$L$2:$L$200,0)),"NO"))</f>
        <v/>
      </c>
    </row>
    <row r="1921">
      <c r="A1921" s="10">
        <f>IF(Offerte!$A63="","",Offerte!$A63)</f>
        <v/>
      </c>
      <c r="B1921" s="10">
        <f>IF(Offerte!$A63="","",Offerte!$B63)</f>
        <v/>
      </c>
      <c r="C1921" s="10">
        <f>IF(Offerte!$A63="","",Offerte!$C63)</f>
        <v/>
      </c>
      <c r="D1921" s="10" t="inlineStr">
        <is>
          <t>F.5.1</t>
        </is>
      </c>
      <c r="E1921" s="10" t="inlineStr">
        <is>
          <t>F</t>
        </is>
      </c>
      <c r="F1921" s="10" t="inlineStr">
        <is>
          <t>T</t>
        </is>
      </c>
      <c r="G1921" s="10" t="inlineStr">
        <is>
          <t>tabular</t>
        </is>
      </c>
      <c r="H1921" s="10" t="n">
        <v>1</v>
      </c>
      <c r="I1921" s="10" t="inlineStr">
        <is>
          <t>Rendicontazione di sostenibilità ambientale</t>
        </is>
      </c>
      <c r="J1921" s="20" t="n"/>
      <c r="K1921" s="20" t="n"/>
      <c r="L1921" s="20" t="n"/>
      <c r="M1921" s="20" t="n"/>
      <c r="N1921" s="21">
        <f>IF($A1921="","",IF(IFERROR(VALUE($M1921),0)=1,1,0))</f>
        <v/>
      </c>
      <c r="O1921" s="21">
        <f>IF($A1921="",0,IF(OR($S1921&lt;&gt;1,COUNTA($J1921:$M1921)=0),0,IF($N1921=1,$H1921,0)))</f>
        <v/>
      </c>
      <c r="P1921" s="10" t="inlineStr">
        <is>
          <t>sì/no</t>
        </is>
      </c>
      <c r="Q1921" s="21">
        <f>IF($A1921="","",$A1921&amp;"|"&amp;$C1921)</f>
        <v/>
      </c>
      <c r="R1921" s="21">
        <f>IF($A1921="","",$A1921&amp;"|"&amp;$C1921&amp;"|"&amp;$D1921)</f>
        <v/>
      </c>
      <c r="S1921" s="21">
        <f>IF($A1921="","",IFERROR(INDEX(Offerte!$D$2:$D$200,MATCH($Q1921,Offerte!$L$2:$L$200,0)),0))</f>
        <v/>
      </c>
      <c r="T1921" s="21">
        <f>IF($A1921="","",IFERROR(INDEX(Offerte!$G$2:$G$200,MATCH($Q1921,Offerte!$L$2:$L$200,0)),"NO"))</f>
        <v/>
      </c>
    </row>
    <row r="1922">
      <c r="A1922" s="10">
        <f>IF(Offerte!$A63="","",Offerte!$A63)</f>
        <v/>
      </c>
      <c r="B1922" s="10">
        <f>IF(Offerte!$A63="","",Offerte!$B63)</f>
        <v/>
      </c>
      <c r="C1922" s="10">
        <f>IF(Offerte!$A63="","",Offerte!$C63)</f>
        <v/>
      </c>
      <c r="D1922" s="10" t="inlineStr">
        <is>
          <t>G.1.1</t>
        </is>
      </c>
      <c r="E1922" s="10" t="inlineStr">
        <is>
          <t>G</t>
        </is>
      </c>
      <c r="F1922" s="10" t="inlineStr">
        <is>
          <t>D</t>
        </is>
      </c>
      <c r="G1922" s="10" t="inlineStr">
        <is>
          <t>discretionary</t>
        </is>
      </c>
      <c r="H1922" s="10" t="n">
        <v>2</v>
      </c>
      <c r="I1922" s="10" t="inlineStr">
        <is>
          <t>Qualità del progetto di centrale di controllo aziendale</t>
        </is>
      </c>
      <c r="J1922" s="20" t="n"/>
      <c r="K1922" s="20" t="n"/>
      <c r="L1922" s="20" t="n"/>
      <c r="M1922" s="20" t="n"/>
      <c r="N1922" s="21">
        <f>IF($A1922="","",MAX(0,MIN(1,IFERROR(VALUE($M1922),0))))</f>
        <v/>
      </c>
      <c r="O1922" s="21">
        <f>IF($A1922="",0,IF(OR($S1922&lt;&gt;1,COUNTA($J1922:$M1922)=0),0,IF(SUMPRODUCT(MAX(($C$5:$C$6173=$C1922)*($D$5:$D$6173=$D1922)*($S$5:$S$6173=1)*IFERROR($N$5:$N$6173*1,0)))&gt;0,ROUND($H1922*($N1922/SUMPRODUCT(MAX(($C$5:$C$6173=$C1922)*($D$5:$D$6173=$D1922)*($S$5:$S$6173=1)*IFERROR($N$5:$N$6173*1,0)))),4),0)))</f>
        <v/>
      </c>
      <c r="P1922" s="10" t="inlineStr">
        <is>
          <t>coeff.</t>
        </is>
      </c>
      <c r="Q1922" s="21">
        <f>IF($A1922="","",$A1922&amp;"|"&amp;$C1922)</f>
        <v/>
      </c>
      <c r="R1922" s="21">
        <f>IF($A1922="","",$A1922&amp;"|"&amp;$C1922&amp;"|"&amp;$D1922)</f>
        <v/>
      </c>
      <c r="S1922" s="21">
        <f>IF($A1922="","",IFERROR(INDEX(Offerte!$D$2:$D$200,MATCH($Q1922,Offerte!$L$2:$L$200,0)),0))</f>
        <v/>
      </c>
      <c r="T1922" s="21">
        <f>IF($A1922="","",IFERROR(INDEX(Offerte!$G$2:$G$200,MATCH($Q1922,Offerte!$L$2:$L$200,0)),"NO"))</f>
        <v/>
      </c>
    </row>
    <row r="1923">
      <c r="A1923" s="10">
        <f>IF(Offerte!$A63="","",Offerte!$A63)</f>
        <v/>
      </c>
      <c r="B1923" s="10">
        <f>IF(Offerte!$A63="","",Offerte!$B63)</f>
        <v/>
      </c>
      <c r="C1923" s="10">
        <f>IF(Offerte!$A63="","",Offerte!$C63)</f>
        <v/>
      </c>
      <c r="D1923" s="10" t="inlineStr">
        <is>
          <t>G.2.1</t>
        </is>
      </c>
      <c r="E1923" s="10" t="inlineStr">
        <is>
          <t>G</t>
        </is>
      </c>
      <c r="F1923" s="10" t="inlineStr">
        <is>
          <t>T</t>
        </is>
      </c>
      <c r="G1923" s="10" t="inlineStr">
        <is>
          <t>tabular</t>
        </is>
      </c>
      <c r="H1923" s="10" t="n">
        <v>1</v>
      </c>
      <c r="I1923" s="10" t="inlineStr">
        <is>
          <t>Certificazione ISO 45001</t>
        </is>
      </c>
      <c r="J1923" s="20" t="n"/>
      <c r="K1923" s="20" t="n"/>
      <c r="L1923" s="20" t="n"/>
      <c r="M1923" s="20" t="n"/>
      <c r="N1923" s="21">
        <f>IF($A1923="","",IF(IFERROR(VALUE($M1923),0)=1,1,0))</f>
        <v/>
      </c>
      <c r="O1923" s="21">
        <f>IF($A1923="",0,IF(OR($S1923&lt;&gt;1,COUNTA($J1923:$M1923)=0),0,IF($N1923=1,$H1923,0)))</f>
        <v/>
      </c>
      <c r="P1923" s="10" t="inlineStr">
        <is>
          <t>sì/no</t>
        </is>
      </c>
      <c r="Q1923" s="21">
        <f>IF($A1923="","",$A1923&amp;"|"&amp;$C1923)</f>
        <v/>
      </c>
      <c r="R1923" s="21">
        <f>IF($A1923="","",$A1923&amp;"|"&amp;$C1923&amp;"|"&amp;$D1923)</f>
        <v/>
      </c>
      <c r="S1923" s="21">
        <f>IF($A1923="","",IFERROR(INDEX(Offerte!$D$2:$D$200,MATCH($Q1923,Offerte!$L$2:$L$200,0)),0))</f>
        <v/>
      </c>
      <c r="T1923" s="21">
        <f>IF($A1923="","",IFERROR(INDEX(Offerte!$G$2:$G$200,MATCH($Q1923,Offerte!$L$2:$L$200,0)),"NO"))</f>
        <v/>
      </c>
    </row>
    <row r="1924">
      <c r="A1924" s="10">
        <f>IF(Offerte!$A63="","",Offerte!$A63)</f>
        <v/>
      </c>
      <c r="B1924" s="10">
        <f>IF(Offerte!$A63="","",Offerte!$B63)</f>
        <v/>
      </c>
      <c r="C1924" s="10">
        <f>IF(Offerte!$A63="","",Offerte!$C63)</f>
        <v/>
      </c>
      <c r="D1924" s="10" t="inlineStr">
        <is>
          <t>G.3.1</t>
        </is>
      </c>
      <c r="E1924" s="10" t="inlineStr">
        <is>
          <t>G</t>
        </is>
      </c>
      <c r="F1924" s="10" t="inlineStr">
        <is>
          <t>T</t>
        </is>
      </c>
      <c r="G1924" s="10" t="inlineStr">
        <is>
          <t>tabular</t>
        </is>
      </c>
      <c r="H1924" s="10" t="n">
        <v>1</v>
      </c>
      <c r="I1924" s="10" t="inlineStr">
        <is>
          <t>Certificazioni di responsabilità sociale</t>
        </is>
      </c>
      <c r="J1924" s="20" t="n"/>
      <c r="K1924" s="20" t="n"/>
      <c r="L1924" s="20" t="n"/>
      <c r="M1924" s="20" t="n"/>
      <c r="N1924" s="21">
        <f>IF($A1924="","",IF(IFERROR(VALUE($M1924),0)=1,1,0))</f>
        <v/>
      </c>
      <c r="O1924" s="21">
        <f>IF($A1924="",0,IF(OR($S1924&lt;&gt;1,COUNTA($J1924:$M1924)=0),0,IF($N1924=1,$H1924,0)))</f>
        <v/>
      </c>
      <c r="P1924" s="10" t="inlineStr">
        <is>
          <t>sì/no</t>
        </is>
      </c>
      <c r="Q1924" s="21">
        <f>IF($A1924="","",$A1924&amp;"|"&amp;$C1924)</f>
        <v/>
      </c>
      <c r="R1924" s="21">
        <f>IF($A1924="","",$A1924&amp;"|"&amp;$C1924&amp;"|"&amp;$D1924)</f>
        <v/>
      </c>
      <c r="S1924" s="21">
        <f>IF($A1924="","",IFERROR(INDEX(Offerte!$D$2:$D$200,MATCH($Q1924,Offerte!$L$2:$L$200,0)),0))</f>
        <v/>
      </c>
      <c r="T1924" s="21">
        <f>IF($A1924="","",IFERROR(INDEX(Offerte!$G$2:$G$200,MATCH($Q1924,Offerte!$L$2:$L$200,0)),"NO"))</f>
        <v/>
      </c>
    </row>
    <row r="1925">
      <c r="A1925" s="10">
        <f>IF(Offerte!$A63="","",Offerte!$A63)</f>
        <v/>
      </c>
      <c r="B1925" s="10">
        <f>IF(Offerte!$A63="","",Offerte!$B63)</f>
        <v/>
      </c>
      <c r="C1925" s="10">
        <f>IF(Offerte!$A63="","",Offerte!$C63)</f>
        <v/>
      </c>
      <c r="D1925" s="10" t="inlineStr">
        <is>
          <t>G.4.1</t>
        </is>
      </c>
      <c r="E1925" s="10" t="inlineStr">
        <is>
          <t>G</t>
        </is>
      </c>
      <c r="F1925" s="10" t="inlineStr">
        <is>
          <t>D</t>
        </is>
      </c>
      <c r="G1925" s="10" t="inlineStr">
        <is>
          <t>discretionary</t>
        </is>
      </c>
      <c r="H1925" s="10" t="n">
        <v>2</v>
      </c>
      <c r="I1925" s="10" t="inlineStr">
        <is>
          <t>Qualità del piano di formazione del personale</t>
        </is>
      </c>
      <c r="J1925" s="20" t="n"/>
      <c r="K1925" s="20" t="n"/>
      <c r="L1925" s="20" t="n"/>
      <c r="M1925" s="20" t="n"/>
      <c r="N1925" s="21">
        <f>IF($A1925="","",MAX(0,MIN(1,IFERROR(VALUE($M1925),0))))</f>
        <v/>
      </c>
      <c r="O1925" s="21">
        <f>IF($A1925="",0,IF(OR($S1925&lt;&gt;1,COUNTA($J1925:$M1925)=0),0,IF(SUMPRODUCT(MAX(($C$5:$C$6173=$C1925)*($D$5:$D$6173=$D1925)*($S$5:$S$6173=1)*IFERROR($N$5:$N$6173*1,0)))&gt;0,ROUND($H1925*($N1925/SUMPRODUCT(MAX(($C$5:$C$6173=$C1925)*($D$5:$D$6173=$D1925)*($S$5:$S$6173=1)*IFERROR($N$5:$N$6173*1,0)))),4),0)))</f>
        <v/>
      </c>
      <c r="P1925" s="10" t="inlineStr">
        <is>
          <t>coeff.</t>
        </is>
      </c>
      <c r="Q1925" s="21">
        <f>IF($A1925="","",$A1925&amp;"|"&amp;$C1925)</f>
        <v/>
      </c>
      <c r="R1925" s="21">
        <f>IF($A1925="","",$A1925&amp;"|"&amp;$C1925&amp;"|"&amp;$D1925)</f>
        <v/>
      </c>
      <c r="S1925" s="21">
        <f>IF($A1925="","",IFERROR(INDEX(Offerte!$D$2:$D$200,MATCH($Q1925,Offerte!$L$2:$L$200,0)),0))</f>
        <v/>
      </c>
      <c r="T1925" s="21">
        <f>IF($A1925="","",IFERROR(INDEX(Offerte!$G$2:$G$200,MATCH($Q1925,Offerte!$L$2:$L$200,0)),"NO"))</f>
        <v/>
      </c>
    </row>
    <row r="1926">
      <c r="A1926" s="10">
        <f>IF(Offerte!$A63="","",Offerte!$A63)</f>
        <v/>
      </c>
      <c r="B1926" s="10">
        <f>IF(Offerte!$A63="","",Offerte!$B63)</f>
        <v/>
      </c>
      <c r="C1926" s="10">
        <f>IF(Offerte!$A63="","",Offerte!$C63)</f>
        <v/>
      </c>
      <c r="D1926" s="10" t="inlineStr">
        <is>
          <t>G.5.1</t>
        </is>
      </c>
      <c r="E1926" s="10" t="inlineStr">
        <is>
          <t>G</t>
        </is>
      </c>
      <c r="F1926" s="10" t="inlineStr">
        <is>
          <t>T</t>
        </is>
      </c>
      <c r="G1926" s="10" t="inlineStr">
        <is>
          <t>tabular</t>
        </is>
      </c>
      <c r="H1926" s="10" t="n">
        <v>1</v>
      </c>
      <c r="I1926" s="10" t="inlineStr">
        <is>
          <t>Impegno al mantenimento delle garanzie del contratto di secondo livello del gestore uscente</t>
        </is>
      </c>
      <c r="J1926" s="20" t="n"/>
      <c r="K1926" s="20" t="n"/>
      <c r="L1926" s="20" t="n"/>
      <c r="M1926" s="20" t="n"/>
      <c r="N1926" s="21">
        <f>IF($A1926="","",IF(IFERROR(VALUE($M1926),0)=1,1,0))</f>
        <v/>
      </c>
      <c r="O1926" s="21">
        <f>IF($A1926="",0,IF(OR($S1926&lt;&gt;1,COUNTA($J1926:$M1926)=0),0,IF($N1926=1,$H1926,0)))</f>
        <v/>
      </c>
      <c r="P1926" s="10" t="inlineStr">
        <is>
          <t>sì/no</t>
        </is>
      </c>
      <c r="Q1926" s="21">
        <f>IF($A1926="","",$A1926&amp;"|"&amp;$C1926)</f>
        <v/>
      </c>
      <c r="R1926" s="21">
        <f>IF($A1926="","",$A1926&amp;"|"&amp;$C1926&amp;"|"&amp;$D1926)</f>
        <v/>
      </c>
      <c r="S1926" s="21">
        <f>IF($A1926="","",IFERROR(INDEX(Offerte!$D$2:$D$200,MATCH($Q1926,Offerte!$L$2:$L$200,0)),0))</f>
        <v/>
      </c>
      <c r="T1926" s="21">
        <f>IF($A1926="","",IFERROR(INDEX(Offerte!$G$2:$G$200,MATCH($Q1926,Offerte!$L$2:$L$200,0)),"NO"))</f>
        <v/>
      </c>
    </row>
    <row r="1927">
      <c r="A1927" s="10">
        <f>IF(Offerte!$A64="","",Offerte!$A64)</f>
        <v/>
      </c>
      <c r="B1927" s="10">
        <f>IF(Offerte!$A64="","",Offerte!$B64)</f>
        <v/>
      </c>
      <c r="C1927" s="10">
        <f>IF(Offerte!$A64="","",Offerte!$C64)</f>
        <v/>
      </c>
      <c r="D1927" s="10" t="inlineStr">
        <is>
          <t>A.1.1</t>
        </is>
      </c>
      <c r="E1927" s="10" t="inlineStr">
        <is>
          <t>A</t>
        </is>
      </c>
      <c r="F1927" s="10" t="inlineStr">
        <is>
          <t>Q</t>
        </is>
      </c>
      <c r="G1927" s="10" t="inlineStr">
        <is>
          <t>higher</t>
        </is>
      </c>
      <c r="H1927" s="10" t="n">
        <v>3</v>
      </c>
      <c r="I1927" s="10" t="inlineStr">
        <is>
          <t>Tasso aggiuntivo di corse controllate</t>
        </is>
      </c>
      <c r="J1927" s="20" t="n"/>
      <c r="K1927" s="20" t="n"/>
      <c r="L1927" s="20" t="n"/>
      <c r="M1927" s="20" t="n"/>
      <c r="N1927" s="21">
        <f>IF($A1927="","",IFERROR(VALUE($K1927)/VALUE($L1927)*100,IFERROR(VALUE($J1927),0)))</f>
        <v/>
      </c>
      <c r="O1927" s="21">
        <f>IF($A1927="",0,IF(OR($S1927&lt;&gt;1,COUNTA($J1927:$M1927)=0),0,IF(SUMPRODUCT(MAX(($C$5:$C$6173=$C1927)*($D$5:$D$6173=$D1927)*($S$5:$S$6173=1)*IFERROR($N$5:$N$6173*1,0)))&gt;0,ROUND($H1927*($N1927/SUMPRODUCT(MAX(($C$5:$C$6173=$C1927)*($D$5:$D$6173=$D1927)*($S$5:$S$6173=1)*IFERROR($N$5:$N$6173*1,0)))),4),0)))</f>
        <v/>
      </c>
      <c r="P1927" s="10" t="inlineStr">
        <is>
          <t>Corse controllate annue / Corse programmate annue</t>
        </is>
      </c>
      <c r="Q1927" s="21">
        <f>IF($A1927="","",$A1927&amp;"|"&amp;$C1927)</f>
        <v/>
      </c>
      <c r="R1927" s="21">
        <f>IF($A1927="","",$A1927&amp;"|"&amp;$C1927&amp;"|"&amp;$D1927)</f>
        <v/>
      </c>
      <c r="S1927" s="21">
        <f>IF($A1927="","",IFERROR(INDEX(Offerte!$D$2:$D$200,MATCH($Q1927,Offerte!$L$2:$L$200,0)),0))</f>
        <v/>
      </c>
      <c r="T1927" s="21">
        <f>IF($A1927="","",IFERROR(INDEX(Offerte!$G$2:$G$200,MATCH($Q1927,Offerte!$L$2:$L$200,0)),"NO"))</f>
        <v/>
      </c>
    </row>
    <row r="1928">
      <c r="A1928" s="10">
        <f>IF(Offerte!$A64="","",Offerte!$A64)</f>
        <v/>
      </c>
      <c r="B1928" s="10">
        <f>IF(Offerte!$A64="","",Offerte!$B64)</f>
        <v/>
      </c>
      <c r="C1928" s="10">
        <f>IF(Offerte!$A64="","",Offerte!$C64)</f>
        <v/>
      </c>
      <c r="D1928" s="10" t="inlineStr">
        <is>
          <t>A.1.2</t>
        </is>
      </c>
      <c r="E1928" s="10" t="inlineStr">
        <is>
          <t>A</t>
        </is>
      </c>
      <c r="F1928" s="10" t="inlineStr">
        <is>
          <t>Q</t>
        </is>
      </c>
      <c r="G1928" s="10" t="inlineStr">
        <is>
          <t>higher</t>
        </is>
      </c>
      <c r="H1928" s="10" t="n">
        <v>4</v>
      </c>
      <c r="I1928" s="10" t="inlineStr">
        <is>
          <t>Numero aggiuntivo di passeggeri controllati</t>
        </is>
      </c>
      <c r="J1928" s="20" t="n"/>
      <c r="K1928" s="20" t="n"/>
      <c r="L1928" s="20" t="n"/>
      <c r="M1928" s="20" t="n"/>
      <c r="N1928" s="21">
        <f>IF($A1928="","",IFERROR(VALUE($J1928),0))</f>
        <v/>
      </c>
      <c r="O1928" s="21">
        <f>IF($A1928="",0,IF(OR($S1928&lt;&gt;1,COUNTA($J1928:$M1928)=0),0,IF(SUMPRODUCT(MAX(($C$5:$C$6173=$C1928)*($D$5:$D$6173=$D1928)*($S$5:$S$6173=1)*IFERROR($N$5:$N$6173*1,0)))&gt;0,ROUND($H1928*($N1928/SUMPRODUCT(MAX(($C$5:$C$6173=$C1928)*($D$5:$D$6173=$D1928)*($S$5:$S$6173=1)*IFERROR($N$5:$N$6173*1,0)))),4),0)))</f>
        <v/>
      </c>
      <c r="P1928" s="10" t="inlineStr">
        <is>
          <t>passeggeri/anno</t>
        </is>
      </c>
      <c r="Q1928" s="21">
        <f>IF($A1928="","",$A1928&amp;"|"&amp;$C1928)</f>
        <v/>
      </c>
      <c r="R1928" s="21">
        <f>IF($A1928="","",$A1928&amp;"|"&amp;$C1928&amp;"|"&amp;$D1928)</f>
        <v/>
      </c>
      <c r="S1928" s="21">
        <f>IF($A1928="","",IFERROR(INDEX(Offerte!$D$2:$D$200,MATCH($Q1928,Offerte!$L$2:$L$200,0)),0))</f>
        <v/>
      </c>
      <c r="T1928" s="21">
        <f>IF($A1928="","",IFERROR(INDEX(Offerte!$G$2:$G$200,MATCH($Q1928,Offerte!$L$2:$L$200,0)),"NO"))</f>
        <v/>
      </c>
    </row>
    <row r="1929">
      <c r="A1929" s="10">
        <f>IF(Offerte!$A64="","",Offerte!$A64)</f>
        <v/>
      </c>
      <c r="B1929" s="10">
        <f>IF(Offerte!$A64="","",Offerte!$B64)</f>
        <v/>
      </c>
      <c r="C1929" s="10">
        <f>IF(Offerte!$A64="","",Offerte!$C64)</f>
        <v/>
      </c>
      <c r="D1929" s="10" t="inlineStr">
        <is>
          <t>B.1.1</t>
        </is>
      </c>
      <c r="E1929" s="10" t="inlineStr">
        <is>
          <t>B</t>
        </is>
      </c>
      <c r="F1929" s="10" t="inlineStr">
        <is>
          <t>Q</t>
        </is>
      </c>
      <c r="G1929" s="10" t="inlineStr">
        <is>
          <t>higher</t>
        </is>
      </c>
      <c r="H1929" s="10" t="n">
        <v>3</v>
      </c>
      <c r="I1929" s="10" t="inlineStr">
        <is>
          <t>Incremento dei posti offerti nelle fasce di punta</t>
        </is>
      </c>
      <c r="J1929" s="20" t="n"/>
      <c r="K1929" s="20" t="n"/>
      <c r="L1929" s="20" t="n"/>
      <c r="M1929" s="20" t="n"/>
      <c r="N1929" s="21">
        <f>IF($A1929="","",IFERROR(VALUE($J1929),0))</f>
        <v/>
      </c>
      <c r="O1929" s="21">
        <f>IF($A1929="",0,IF(OR($S1929&lt;&gt;1,COUNTA($J1929:$M1929)=0),0,IF(SUMPRODUCT(MAX(($C$5:$C$6173=$C1929)*($D$5:$D$6173=$D1929)*($S$5:$S$6173=1)*IFERROR($N$5:$N$6173*1,0)))&gt;0,ROUND($H1929*($N1929/SUMPRODUCT(MAX(($C$5:$C$6173=$C1929)*($D$5:$D$6173=$D1929)*($S$5:$S$6173=1)*IFERROR($N$5:$N$6173*1,0)))),4),0)))</f>
        <v/>
      </c>
      <c r="P1929" s="10" t="inlineStr">
        <is>
          <t>posti*km</t>
        </is>
      </c>
      <c r="Q1929" s="21">
        <f>IF($A1929="","",$A1929&amp;"|"&amp;$C1929)</f>
        <v/>
      </c>
      <c r="R1929" s="21">
        <f>IF($A1929="","",$A1929&amp;"|"&amp;$C1929&amp;"|"&amp;$D1929)</f>
        <v/>
      </c>
      <c r="S1929" s="21">
        <f>IF($A1929="","",IFERROR(INDEX(Offerte!$D$2:$D$200,MATCH($Q1929,Offerte!$L$2:$L$200,0)),0))</f>
        <v/>
      </c>
      <c r="T1929" s="21">
        <f>IF($A1929="","",IFERROR(INDEX(Offerte!$G$2:$G$200,MATCH($Q1929,Offerte!$L$2:$L$200,0)),"NO"))</f>
        <v/>
      </c>
    </row>
    <row r="1930">
      <c r="A1930" s="10">
        <f>IF(Offerte!$A64="","",Offerte!$A64)</f>
        <v/>
      </c>
      <c r="B1930" s="10">
        <f>IF(Offerte!$A64="","",Offerte!$B64)</f>
        <v/>
      </c>
      <c r="C1930" s="10">
        <f>IF(Offerte!$A64="","",Offerte!$C64)</f>
        <v/>
      </c>
      <c r="D1930" s="10" t="inlineStr">
        <is>
          <t>B.2.1</t>
        </is>
      </c>
      <c r="E1930" s="10" t="inlineStr">
        <is>
          <t>B</t>
        </is>
      </c>
      <c r="F1930" s="10" t="inlineStr">
        <is>
          <t>Q</t>
        </is>
      </c>
      <c r="G1930" s="10" t="inlineStr">
        <is>
          <t>higher</t>
        </is>
      </c>
      <c r="H1930" s="10" t="n">
        <v>4</v>
      </c>
      <c r="I1930" s="10" t="inlineStr">
        <is>
          <t>Corse aggiuntive nell'arco giornaliero base</t>
        </is>
      </c>
      <c r="J1930" s="20" t="n"/>
      <c r="K1930" s="20" t="n"/>
      <c r="L1930" s="20" t="n"/>
      <c r="M1930" s="20" t="n"/>
      <c r="N1930" s="21">
        <f>IF($A1930="","",IFERROR(VALUE($J1930),0))</f>
        <v/>
      </c>
      <c r="O1930" s="21">
        <f>IF($A1930="",0,IF(OR($S1930&lt;&gt;1,COUNTA($J1930:$M1930)=0),0,IF(SUMPRODUCT(MAX(($C$5:$C$6173=$C1930)*($D$5:$D$6173=$D1930)*($S$5:$S$6173=1)*IFERROR($N$5:$N$6173*1,0)))&gt;0,ROUND($H1930*($N1930/SUMPRODUCT(MAX(($C$5:$C$6173=$C1930)*($D$5:$D$6173=$D1930)*($S$5:$S$6173=1)*IFERROR($N$5:$N$6173*1,0)))),4),0)))</f>
        <v/>
      </c>
      <c r="P1930" s="10" t="inlineStr">
        <is>
          <t>corse</t>
        </is>
      </c>
      <c r="Q1930" s="21">
        <f>IF($A1930="","",$A1930&amp;"|"&amp;$C1930)</f>
        <v/>
      </c>
      <c r="R1930" s="21">
        <f>IF($A1930="","",$A1930&amp;"|"&amp;$C1930&amp;"|"&amp;$D1930)</f>
        <v/>
      </c>
      <c r="S1930" s="21">
        <f>IF($A1930="","",IFERROR(INDEX(Offerte!$D$2:$D$200,MATCH($Q1930,Offerte!$L$2:$L$200,0)),0))</f>
        <v/>
      </c>
      <c r="T1930" s="21">
        <f>IF($A1930="","",IFERROR(INDEX(Offerte!$G$2:$G$200,MATCH($Q1930,Offerte!$L$2:$L$200,0)),"NO"))</f>
        <v/>
      </c>
    </row>
    <row r="1931">
      <c r="A1931" s="10">
        <f>IF(Offerte!$A64="","",Offerte!$A64)</f>
        <v/>
      </c>
      <c r="B1931" s="10">
        <f>IF(Offerte!$A64="","",Offerte!$B64)</f>
        <v/>
      </c>
      <c r="C1931" s="10">
        <f>IF(Offerte!$A64="","",Offerte!$C64)</f>
        <v/>
      </c>
      <c r="D1931" s="10" t="inlineStr">
        <is>
          <t>B.3.1</t>
        </is>
      </c>
      <c r="E1931" s="10" t="inlineStr">
        <is>
          <t>B</t>
        </is>
      </c>
      <c r="F1931" s="10" t="inlineStr">
        <is>
          <t>Q</t>
        </is>
      </c>
      <c r="G1931" s="10" t="inlineStr">
        <is>
          <t>higher</t>
        </is>
      </c>
      <c r="H1931" s="10" t="n">
        <v>2</v>
      </c>
      <c r="I1931" s="10" t="inlineStr">
        <is>
          <t>Numero di corse aggiuntive per allungamento dell'arco di servizio giornaliero nelle fasce serali</t>
        </is>
      </c>
      <c r="J1931" s="20" t="n"/>
      <c r="K1931" s="20" t="n"/>
      <c r="L1931" s="20" t="n"/>
      <c r="M1931" s="20" t="n"/>
      <c r="N1931" s="21">
        <f>IF($A1931="","",IFERROR(VALUE($J1931),0))</f>
        <v/>
      </c>
      <c r="O1931" s="21">
        <f>IF($A1931="",0,IF(OR($S1931&lt;&gt;1,COUNTA($J1931:$M1931)=0),0,IF(SUMPRODUCT(MAX(($C$5:$C$6173=$C1931)*($D$5:$D$6173=$D1931)*($S$5:$S$6173=1)*IFERROR($N$5:$N$6173*1,0)))&gt;0,ROUND($H1931*($N1931/SUMPRODUCT(MAX(($C$5:$C$6173=$C1931)*($D$5:$D$6173=$D1931)*($S$5:$S$6173=1)*IFERROR($N$5:$N$6173*1,0)))),4),0)))</f>
        <v/>
      </c>
      <c r="P1931" s="10" t="inlineStr">
        <is>
          <t>corse</t>
        </is>
      </c>
      <c r="Q1931" s="21">
        <f>IF($A1931="","",$A1931&amp;"|"&amp;$C1931)</f>
        <v/>
      </c>
      <c r="R1931" s="21">
        <f>IF($A1931="","",$A1931&amp;"|"&amp;$C1931&amp;"|"&amp;$D1931)</f>
        <v/>
      </c>
      <c r="S1931" s="21">
        <f>IF($A1931="","",IFERROR(INDEX(Offerte!$D$2:$D$200,MATCH($Q1931,Offerte!$L$2:$L$200,0)),0))</f>
        <v/>
      </c>
      <c r="T1931" s="21">
        <f>IF($A1931="","",IFERROR(INDEX(Offerte!$G$2:$G$200,MATCH($Q1931,Offerte!$L$2:$L$200,0)),"NO"))</f>
        <v/>
      </c>
    </row>
    <row r="1932">
      <c r="A1932" s="10">
        <f>IF(Offerte!$A64="","",Offerte!$A64)</f>
        <v/>
      </c>
      <c r="B1932" s="10">
        <f>IF(Offerte!$A64="","",Offerte!$B64)</f>
        <v/>
      </c>
      <c r="C1932" s="10">
        <f>IF(Offerte!$A64="","",Offerte!$C64)</f>
        <v/>
      </c>
      <c r="D1932" s="10" t="inlineStr">
        <is>
          <t>B.4.1</t>
        </is>
      </c>
      <c r="E1932" s="10" t="inlineStr">
        <is>
          <t>B</t>
        </is>
      </c>
      <c r="F1932" s="10" t="inlineStr">
        <is>
          <t>Q</t>
        </is>
      </c>
      <c r="G1932" s="10" t="inlineStr">
        <is>
          <t>higher</t>
        </is>
      </c>
      <c r="H1932" s="10" t="n">
        <v>3</v>
      </c>
      <c r="I1932" s="10" t="inlineStr">
        <is>
          <t>Percorrenze aggiuntive offerte nel Programma d'esercizio delle prime due fasi attuative</t>
        </is>
      </c>
      <c r="J1932" s="20" t="n"/>
      <c r="K1932" s="20" t="n"/>
      <c r="L1932" s="20" t="n"/>
      <c r="M1932" s="20" t="n"/>
      <c r="N1932" s="21">
        <f>IF($A1932="","",IFERROR(VALUE($J1932),0))</f>
        <v/>
      </c>
      <c r="O1932" s="21">
        <f>IF($A1932="",0,IF(OR($S1932&lt;&gt;1,COUNTA($J1932:$M1932)=0),0,IF(SUMPRODUCT(MAX(($C$5:$C$6173=$C1932)*($D$5:$D$6173=$D1932)*($S$5:$S$6173=1)*IFERROR($N$5:$N$6173*1,0)))&gt;0,ROUND($H1932*($N1932/SUMPRODUCT(MAX(($C$5:$C$6173=$C1932)*($D$5:$D$6173=$D1932)*($S$5:$S$6173=1)*IFERROR($N$5:$N$6173*1,0)))),4),0)))</f>
        <v/>
      </c>
      <c r="P1932" s="10" t="inlineStr">
        <is>
          <t>vett*km</t>
        </is>
      </c>
      <c r="Q1932" s="21">
        <f>IF($A1932="","",$A1932&amp;"|"&amp;$C1932)</f>
        <v/>
      </c>
      <c r="R1932" s="21">
        <f>IF($A1932="","",$A1932&amp;"|"&amp;$C1932&amp;"|"&amp;$D1932)</f>
        <v/>
      </c>
      <c r="S1932" s="21">
        <f>IF($A1932="","",IFERROR(INDEX(Offerte!$D$2:$D$200,MATCH($Q1932,Offerte!$L$2:$L$200,0)),0))</f>
        <v/>
      </c>
      <c r="T1932" s="21">
        <f>IF($A1932="","",IFERROR(INDEX(Offerte!$G$2:$G$200,MATCH($Q1932,Offerte!$L$2:$L$200,0)),"NO"))</f>
        <v/>
      </c>
    </row>
    <row r="1933">
      <c r="A1933" s="10">
        <f>IF(Offerte!$A64="","",Offerte!$A64)</f>
        <v/>
      </c>
      <c r="B1933" s="10">
        <f>IF(Offerte!$A64="","",Offerte!$B64)</f>
        <v/>
      </c>
      <c r="C1933" s="10">
        <f>IF(Offerte!$A64="","",Offerte!$C64)</f>
        <v/>
      </c>
      <c r="D1933" s="10" t="inlineStr">
        <is>
          <t>B.5.1</t>
        </is>
      </c>
      <c r="E1933" s="10" t="inlineStr">
        <is>
          <t>B</t>
        </is>
      </c>
      <c r="F1933" s="10" t="inlineStr">
        <is>
          <t>D</t>
        </is>
      </c>
      <c r="G1933" s="10" t="inlineStr">
        <is>
          <t>discretionary</t>
        </is>
      </c>
      <c r="H1933" s="10" t="n">
        <v>2</v>
      </c>
      <c r="I1933" s="10" t="inlineStr">
        <is>
          <t>Efficacia del progetto di servizi complementari DRT</t>
        </is>
      </c>
      <c r="J1933" s="20" t="n"/>
      <c r="K1933" s="20" t="n"/>
      <c r="L1933" s="20" t="n"/>
      <c r="M1933" s="20" t="n"/>
      <c r="N1933" s="21">
        <f>IF($A1933="","",MAX(0,MIN(1,IFERROR(VALUE($M1933),0))))</f>
        <v/>
      </c>
      <c r="O1933" s="21">
        <f>IF($A1933="",0,IF(OR($S1933&lt;&gt;1,COUNTA($J1933:$M1933)=0),0,IF(SUMPRODUCT(MAX(($C$5:$C$6173=$C1933)*($D$5:$D$6173=$D1933)*($S$5:$S$6173=1)*IFERROR($N$5:$N$6173*1,0)))&gt;0,ROUND($H1933*($N1933/SUMPRODUCT(MAX(($C$5:$C$6173=$C1933)*($D$5:$D$6173=$D1933)*($S$5:$S$6173=1)*IFERROR($N$5:$N$6173*1,0)))),4),0)))</f>
        <v/>
      </c>
      <c r="P1933" s="10" t="inlineStr">
        <is>
          <t>coeff.</t>
        </is>
      </c>
      <c r="Q1933" s="21">
        <f>IF($A1933="","",$A1933&amp;"|"&amp;$C1933)</f>
        <v/>
      </c>
      <c r="R1933" s="21">
        <f>IF($A1933="","",$A1933&amp;"|"&amp;$C1933&amp;"|"&amp;$D1933)</f>
        <v/>
      </c>
      <c r="S1933" s="21">
        <f>IF($A1933="","",IFERROR(INDEX(Offerte!$D$2:$D$200,MATCH($Q1933,Offerte!$L$2:$L$200,0)),0))</f>
        <v/>
      </c>
      <c r="T1933" s="21">
        <f>IF($A1933="","",IFERROR(INDEX(Offerte!$G$2:$G$200,MATCH($Q1933,Offerte!$L$2:$L$200,0)),"NO"))</f>
        <v/>
      </c>
    </row>
    <row r="1934">
      <c r="A1934" s="10">
        <f>IF(Offerte!$A64="","",Offerte!$A64)</f>
        <v/>
      </c>
      <c r="B1934" s="10">
        <f>IF(Offerte!$A64="","",Offerte!$B64)</f>
        <v/>
      </c>
      <c r="C1934" s="10">
        <f>IF(Offerte!$A64="","",Offerte!$C64)</f>
        <v/>
      </c>
      <c r="D1934" s="10" t="inlineStr">
        <is>
          <t>C.1.1</t>
        </is>
      </c>
      <c r="E1934" s="10" t="inlineStr">
        <is>
          <t>C</t>
        </is>
      </c>
      <c r="F1934" s="10" t="inlineStr">
        <is>
          <t>Q</t>
        </is>
      </c>
      <c r="G1934" s="10" t="inlineStr">
        <is>
          <t>higher</t>
        </is>
      </c>
      <c r="H1934" s="10" t="n">
        <v>2</v>
      </c>
      <c r="I1934" s="10" t="inlineStr">
        <is>
          <t>Tasso di copertura del servizio con telecamere BSD</t>
        </is>
      </c>
      <c r="J1934" s="20" t="n"/>
      <c r="K1934" s="20" t="n"/>
      <c r="L1934" s="20" t="n"/>
      <c r="M1934" s="20" t="n"/>
      <c r="N1934" s="21">
        <f>IF($A1934="","",IFERROR(VALUE($K1934)/VALUE($L1934),IFERROR(VALUE($J1934),0)))</f>
        <v/>
      </c>
      <c r="O1934" s="21">
        <f>IF($A1934="",0,IF(OR($S1934&lt;&gt;1,COUNTA($J1934:$M1934)=0),0,IF(SUMPRODUCT(MAX(($C$5:$C$6173=$C1934)*($D$5:$D$6173=$D1934)*($S$5:$S$6173=1)*IFERROR($N$5:$N$6173*1,0)))&gt;0,ROUND($H1934*($N1934/SUMPRODUCT(MAX(($C$5:$C$6173=$C1934)*($D$5:$D$6173=$D1934)*($S$5:$S$6173=1)*IFERROR($N$5:$N$6173*1,0)))),4),0)))</f>
        <v/>
      </c>
      <c r="P1934" s="10" t="inlineStr">
        <is>
          <t>Autobus attrezzati con telecamere BSD / Autobus totali in offerta, incluse scorte</t>
        </is>
      </c>
      <c r="Q1934" s="21">
        <f>IF($A1934="","",$A1934&amp;"|"&amp;$C1934)</f>
        <v/>
      </c>
      <c r="R1934" s="21">
        <f>IF($A1934="","",$A1934&amp;"|"&amp;$C1934&amp;"|"&amp;$D1934)</f>
        <v/>
      </c>
      <c r="S1934" s="21">
        <f>IF($A1934="","",IFERROR(INDEX(Offerte!$D$2:$D$200,MATCH($Q1934,Offerte!$L$2:$L$200,0)),0))</f>
        <v/>
      </c>
      <c r="T1934" s="21">
        <f>IF($A1934="","",IFERROR(INDEX(Offerte!$G$2:$G$200,MATCH($Q1934,Offerte!$L$2:$L$200,0)),"NO"))</f>
        <v/>
      </c>
    </row>
    <row r="1935">
      <c r="A1935" s="10">
        <f>IF(Offerte!$A64="","",Offerte!$A64)</f>
        <v/>
      </c>
      <c r="B1935" s="10">
        <f>IF(Offerte!$A64="","",Offerte!$B64)</f>
        <v/>
      </c>
      <c r="C1935" s="10">
        <f>IF(Offerte!$A64="","",Offerte!$C64)</f>
        <v/>
      </c>
      <c r="D1935" s="10" t="inlineStr">
        <is>
          <t>C.1.2</t>
        </is>
      </c>
      <c r="E1935" s="10" t="inlineStr">
        <is>
          <t>C</t>
        </is>
      </c>
      <c r="F1935" s="10" t="inlineStr">
        <is>
          <t>Q</t>
        </is>
      </c>
      <c r="G1935" s="10" t="inlineStr">
        <is>
          <t>higher</t>
        </is>
      </c>
      <c r="H1935" s="10" t="n">
        <v>2</v>
      </c>
      <c r="I1935" s="10" t="inlineStr">
        <is>
          <t>Tasso di copertura del servizio con telecamere ADAS</t>
        </is>
      </c>
      <c r="J1935" s="20" t="n"/>
      <c r="K1935" s="20" t="n"/>
      <c r="L1935" s="20" t="n"/>
      <c r="M1935" s="20" t="n"/>
      <c r="N1935" s="21">
        <f>IF($A1935="","",IFERROR(VALUE($K1935)/VALUE($L1935),IFERROR(VALUE($J1935),0)))</f>
        <v/>
      </c>
      <c r="O1935" s="21">
        <f>IF($A1935="",0,IF(OR($S1935&lt;&gt;1,COUNTA($J1935:$M1935)=0),0,IF(SUMPRODUCT(MAX(($C$5:$C$6173=$C1935)*($D$5:$D$6173=$D1935)*($S$5:$S$6173=1)*IFERROR($N$5:$N$6173*1,0)))&gt;0,ROUND($H1935*($N1935/SUMPRODUCT(MAX(($C$5:$C$6173=$C1935)*($D$5:$D$6173=$D1935)*($S$5:$S$6173=1)*IFERROR($N$5:$N$6173*1,0)))),4),0)))</f>
        <v/>
      </c>
      <c r="P1935" s="10" t="inlineStr">
        <is>
          <t>Autobus attrezzati con telecamere ADAS / Autobus totali in offerta, incluse scorte</t>
        </is>
      </c>
      <c r="Q1935" s="21">
        <f>IF($A1935="","",$A1935&amp;"|"&amp;$C1935)</f>
        <v/>
      </c>
      <c r="R1935" s="21">
        <f>IF($A1935="","",$A1935&amp;"|"&amp;$C1935&amp;"|"&amp;$D1935)</f>
        <v/>
      </c>
      <c r="S1935" s="21">
        <f>IF($A1935="","",IFERROR(INDEX(Offerte!$D$2:$D$200,MATCH($Q1935,Offerte!$L$2:$L$200,0)),0))</f>
        <v/>
      </c>
      <c r="T1935" s="21">
        <f>IF($A1935="","",IFERROR(INDEX(Offerte!$G$2:$G$200,MATCH($Q1935,Offerte!$L$2:$L$200,0)),"NO"))</f>
        <v/>
      </c>
    </row>
    <row r="1936">
      <c r="A1936" s="10">
        <f>IF(Offerte!$A64="","",Offerte!$A64)</f>
        <v/>
      </c>
      <c r="B1936" s="10">
        <f>IF(Offerte!$A64="","",Offerte!$B64)</f>
        <v/>
      </c>
      <c r="C1936" s="10">
        <f>IF(Offerte!$A64="","",Offerte!$C64)</f>
        <v/>
      </c>
      <c r="D1936" s="10" t="inlineStr">
        <is>
          <t>C.2.1</t>
        </is>
      </c>
      <c r="E1936" s="10" t="inlineStr">
        <is>
          <t>C</t>
        </is>
      </c>
      <c r="F1936" s="10" t="inlineStr">
        <is>
          <t>Q</t>
        </is>
      </c>
      <c r="G1936" s="10" t="inlineStr">
        <is>
          <t>higher</t>
        </is>
      </c>
      <c r="H1936" s="10" t="n">
        <v>3</v>
      </c>
      <c r="I1936" s="10" t="inlineStr">
        <is>
          <t>Tasso di copertura del servizio con telecamere di bordo di videosorveglianza</t>
        </is>
      </c>
      <c r="J1936" s="20" t="n"/>
      <c r="K1936" s="20" t="n"/>
      <c r="L1936" s="20" t="n"/>
      <c r="M1936" s="20" t="n"/>
      <c r="N1936" s="21">
        <f>IF($A1936="","",IFERROR(VALUE($K1936)/VALUE($L1936),IFERROR(VALUE($J1936),0)))</f>
        <v/>
      </c>
      <c r="O1936" s="21">
        <f>IF($A1936="",0,IF(OR($S1936&lt;&gt;1,COUNTA($J1936:$M1936)=0),0,IF(SUMPRODUCT(MAX(($C$5:$C$6173=$C1936)*($D$5:$D$6173=$D1936)*($S$5:$S$6173=1)*IFERROR($N$5:$N$6173*1,0)))&gt;0,ROUND($H1936*($N1936/SUMPRODUCT(MAX(($C$5:$C$6173=$C1936)*($D$5:$D$6173=$D1936)*($S$5:$S$6173=1)*IFERROR($N$5:$N$6173*1,0)))),4),0)))</f>
        <v/>
      </c>
      <c r="P1936" s="10" t="inlineStr">
        <is>
          <t>Autobus attrezzati con videosorveglianza / Autobus totali in offerta, incluse scorte</t>
        </is>
      </c>
      <c r="Q1936" s="21">
        <f>IF($A1936="","",$A1936&amp;"|"&amp;$C1936)</f>
        <v/>
      </c>
      <c r="R1936" s="21">
        <f>IF($A1936="","",$A1936&amp;"|"&amp;$C1936&amp;"|"&amp;$D1936)</f>
        <v/>
      </c>
      <c r="S1936" s="21">
        <f>IF($A1936="","",IFERROR(INDEX(Offerte!$D$2:$D$200,MATCH($Q1936,Offerte!$L$2:$L$200,0)),0))</f>
        <v/>
      </c>
      <c r="T1936" s="21">
        <f>IF($A1936="","",IFERROR(INDEX(Offerte!$G$2:$G$200,MATCH($Q1936,Offerte!$L$2:$L$200,0)),"NO"))</f>
        <v/>
      </c>
    </row>
    <row r="1937">
      <c r="A1937" s="10">
        <f>IF(Offerte!$A64="","",Offerte!$A64)</f>
        <v/>
      </c>
      <c r="B1937" s="10">
        <f>IF(Offerte!$A64="","",Offerte!$B64)</f>
        <v/>
      </c>
      <c r="C1937" s="10">
        <f>IF(Offerte!$A64="","",Offerte!$C64)</f>
        <v/>
      </c>
      <c r="D1937" s="10" t="inlineStr">
        <is>
          <t>C.2.2</t>
        </is>
      </c>
      <c r="E1937" s="10" t="inlineStr">
        <is>
          <t>C</t>
        </is>
      </c>
      <c r="F1937" s="10" t="inlineStr">
        <is>
          <t>T</t>
        </is>
      </c>
      <c r="G1937" s="10" t="inlineStr">
        <is>
          <t>tabular</t>
        </is>
      </c>
      <c r="H1937" s="10" t="n">
        <v>1</v>
      </c>
      <c r="I1937" s="10" t="inlineStr">
        <is>
          <t>Software video/audio analisi per situazioni di pericolo</t>
        </is>
      </c>
      <c r="J1937" s="20" t="n"/>
      <c r="K1937" s="20" t="n"/>
      <c r="L1937" s="20" t="n"/>
      <c r="M1937" s="20" t="n"/>
      <c r="N1937" s="21">
        <f>IF($A1937="","",IF(IFERROR(VALUE($M1937),0)=1,1,0))</f>
        <v/>
      </c>
      <c r="O1937" s="21">
        <f>IF($A1937="",0,IF(OR($S1937&lt;&gt;1,COUNTA($J1937:$M1937)=0),0,IF($N1937=1,$H1937,0)))</f>
        <v/>
      </c>
      <c r="P1937" s="10" t="inlineStr">
        <is>
          <t>sì/no</t>
        </is>
      </c>
      <c r="Q1937" s="21">
        <f>IF($A1937="","",$A1937&amp;"|"&amp;$C1937)</f>
        <v/>
      </c>
      <c r="R1937" s="21">
        <f>IF($A1937="","",$A1937&amp;"|"&amp;$C1937&amp;"|"&amp;$D1937)</f>
        <v/>
      </c>
      <c r="S1937" s="21">
        <f>IF($A1937="","",IFERROR(INDEX(Offerte!$D$2:$D$200,MATCH($Q1937,Offerte!$L$2:$L$200,0)),0))</f>
        <v/>
      </c>
      <c r="T1937" s="21">
        <f>IF($A1937="","",IFERROR(INDEX(Offerte!$G$2:$G$200,MATCH($Q1937,Offerte!$L$2:$L$200,0)),"NO"))</f>
        <v/>
      </c>
    </row>
    <row r="1938">
      <c r="A1938" s="10">
        <f>IF(Offerte!$A64="","",Offerte!$A64)</f>
        <v/>
      </c>
      <c r="B1938" s="10">
        <f>IF(Offerte!$A64="","",Offerte!$B64)</f>
        <v/>
      </c>
      <c r="C1938" s="10">
        <f>IF(Offerte!$A64="","",Offerte!$C64)</f>
        <v/>
      </c>
      <c r="D1938" s="10" t="inlineStr">
        <is>
          <t>C.2.3</t>
        </is>
      </c>
      <c r="E1938" s="10" t="inlineStr">
        <is>
          <t>C</t>
        </is>
      </c>
      <c r="F1938" s="10" t="inlineStr">
        <is>
          <t>T</t>
        </is>
      </c>
      <c r="G1938" s="10" t="inlineStr">
        <is>
          <t>tabular</t>
        </is>
      </c>
      <c r="H1938" s="10" t="n">
        <v>1</v>
      </c>
      <c r="I1938" s="10" t="inlineStr">
        <is>
          <t>Collegamento con centrale qualificata di pronto intervento</t>
        </is>
      </c>
      <c r="J1938" s="20" t="n"/>
      <c r="K1938" s="20" t="n"/>
      <c r="L1938" s="20" t="n"/>
      <c r="M1938" s="20" t="n"/>
      <c r="N1938" s="21">
        <f>IF($A1938="","",IF(IFERROR(VALUE($M1938),0)=1,1,0))</f>
        <v/>
      </c>
      <c r="O1938" s="21">
        <f>IF($A1938="",0,IF(OR($S1938&lt;&gt;1,COUNTA($J1938:$M1938)=0),0,IF($N1938=1,$H1938,0)))</f>
        <v/>
      </c>
      <c r="P1938" s="10" t="inlineStr">
        <is>
          <t>sì/no</t>
        </is>
      </c>
      <c r="Q1938" s="21">
        <f>IF($A1938="","",$A1938&amp;"|"&amp;$C1938)</f>
        <v/>
      </c>
      <c r="R1938" s="21">
        <f>IF($A1938="","",$A1938&amp;"|"&amp;$C1938&amp;"|"&amp;$D1938)</f>
        <v/>
      </c>
      <c r="S1938" s="21">
        <f>IF($A1938="","",IFERROR(INDEX(Offerte!$D$2:$D$200,MATCH($Q1938,Offerte!$L$2:$L$200,0)),0))</f>
        <v/>
      </c>
      <c r="T1938" s="21">
        <f>IF($A1938="","",IFERROR(INDEX(Offerte!$G$2:$G$200,MATCH($Q1938,Offerte!$L$2:$L$200,0)),"NO"))</f>
        <v/>
      </c>
    </row>
    <row r="1939">
      <c r="A1939" s="10">
        <f>IF(Offerte!$A64="","",Offerte!$A64)</f>
        <v/>
      </c>
      <c r="B1939" s="10">
        <f>IF(Offerte!$A64="","",Offerte!$B64)</f>
        <v/>
      </c>
      <c r="C1939" s="10">
        <f>IF(Offerte!$A64="","",Offerte!$C64)</f>
        <v/>
      </c>
      <c r="D1939" s="10" t="inlineStr">
        <is>
          <t>C.2.4</t>
        </is>
      </c>
      <c r="E1939" s="10" t="inlineStr">
        <is>
          <t>C</t>
        </is>
      </c>
      <c r="F1939" s="10" t="inlineStr">
        <is>
          <t>Q</t>
        </is>
      </c>
      <c r="G1939" s="10" t="inlineStr">
        <is>
          <t>higher</t>
        </is>
      </c>
      <c r="H1939" s="10" t="n">
        <v>1</v>
      </c>
      <c r="I1939" s="10" t="inlineStr">
        <is>
          <t>Tasso di copertura del servizio con dispositivi per la chiamata di emergenza del conducente</t>
        </is>
      </c>
      <c r="J1939" s="20" t="n"/>
      <c r="K1939" s="20" t="n"/>
      <c r="L1939" s="20" t="n"/>
      <c r="M1939" s="20" t="n"/>
      <c r="N1939" s="21">
        <f>IF($A1939="","",IFERROR(VALUE($K1939)/VALUE($L1939),IFERROR(VALUE($J1939),0)))</f>
        <v/>
      </c>
      <c r="O1939" s="21">
        <f>IF($A1939="",0,IF(OR($S1939&lt;&gt;1,COUNTA($J1939:$M1939)=0),0,IF(SUMPRODUCT(MAX(($C$5:$C$6173=$C1939)*($D$5:$D$6173=$D1939)*($S$5:$S$6173=1)*IFERROR($N$5:$N$6173*1,0)))&gt;0,ROUND($H1939*($N1939/SUMPRODUCT(MAX(($C$5:$C$6173=$C1939)*($D$5:$D$6173=$D1939)*($S$5:$S$6173=1)*IFERROR($N$5:$N$6173*1,0)))),4),0)))</f>
        <v/>
      </c>
      <c r="P1939" s="10" t="inlineStr">
        <is>
          <t>Autobus attrezzati con chiamata di emergenza / Autobus totali in offerta, incluse scorte</t>
        </is>
      </c>
      <c r="Q1939" s="21">
        <f>IF($A1939="","",$A1939&amp;"|"&amp;$C1939)</f>
        <v/>
      </c>
      <c r="R1939" s="21">
        <f>IF($A1939="","",$A1939&amp;"|"&amp;$C1939&amp;"|"&amp;$D1939)</f>
        <v/>
      </c>
      <c r="S1939" s="21">
        <f>IF($A1939="","",IFERROR(INDEX(Offerte!$D$2:$D$200,MATCH($Q1939,Offerte!$L$2:$L$200,0)),0))</f>
        <v/>
      </c>
      <c r="T1939" s="21">
        <f>IF($A1939="","",IFERROR(INDEX(Offerte!$G$2:$G$200,MATCH($Q1939,Offerte!$L$2:$L$200,0)),"NO"))</f>
        <v/>
      </c>
    </row>
    <row r="1940">
      <c r="A1940" s="10">
        <f>IF(Offerte!$A64="","",Offerte!$A64)</f>
        <v/>
      </c>
      <c r="B1940" s="10">
        <f>IF(Offerte!$A64="","",Offerte!$B64)</f>
        <v/>
      </c>
      <c r="C1940" s="10">
        <f>IF(Offerte!$A64="","",Offerte!$C64)</f>
        <v/>
      </c>
      <c r="D1940" s="10" t="inlineStr">
        <is>
          <t>C.3.1</t>
        </is>
      </c>
      <c r="E1940" s="10" t="inlineStr">
        <is>
          <t>C</t>
        </is>
      </c>
      <c r="F1940" s="10" t="inlineStr">
        <is>
          <t>Q</t>
        </is>
      </c>
      <c r="G1940" s="10" t="inlineStr">
        <is>
          <t>higher</t>
        </is>
      </c>
      <c r="H1940" s="10" t="n">
        <v>2</v>
      </c>
      <c r="I1940" s="10" t="inlineStr">
        <is>
          <t>Tasso di copertura del servizio con dispositivi di informazione dinamica a bordo mezzo</t>
        </is>
      </c>
      <c r="J1940" s="20" t="n"/>
      <c r="K1940" s="20" t="n"/>
      <c r="L1940" s="20" t="n"/>
      <c r="M1940" s="20" t="n"/>
      <c r="N1940" s="21">
        <f>IF($A1940="","",IFERROR(VALUE($K1940)/VALUE($L1940),IFERROR(VALUE($J1940),0)))</f>
        <v/>
      </c>
      <c r="O1940" s="21">
        <f>IF($A1940="",0,IF(OR($S1940&lt;&gt;1,COUNTA($J1940:$M1940)=0),0,IF(SUMPRODUCT(MAX(($C$5:$C$6173=$C1940)*($D$5:$D$6173=$D1940)*($S$5:$S$6173=1)*IFERROR($N$5:$N$6173*1,0)))&gt;0,ROUND($H1940*($N1940/SUMPRODUCT(MAX(($C$5:$C$6173=$C1940)*($D$5:$D$6173=$D1940)*($S$5:$S$6173=1)*IFERROR($N$5:$N$6173*1,0)))),4),0)))</f>
        <v/>
      </c>
      <c r="P1940" s="10" t="inlineStr">
        <is>
          <t>Autobus con monitor e indicatori vocali / Autobus totali in offerta, incluse scorte</t>
        </is>
      </c>
      <c r="Q1940" s="21">
        <f>IF($A1940="","",$A1940&amp;"|"&amp;$C1940)</f>
        <v/>
      </c>
      <c r="R1940" s="21">
        <f>IF($A1940="","",$A1940&amp;"|"&amp;$C1940&amp;"|"&amp;$D1940)</f>
        <v/>
      </c>
      <c r="S1940" s="21">
        <f>IF($A1940="","",IFERROR(INDEX(Offerte!$D$2:$D$200,MATCH($Q1940,Offerte!$L$2:$L$200,0)),0))</f>
        <v/>
      </c>
      <c r="T1940" s="21">
        <f>IF($A1940="","",IFERROR(INDEX(Offerte!$G$2:$G$200,MATCH($Q1940,Offerte!$L$2:$L$200,0)),"NO"))</f>
        <v/>
      </c>
    </row>
    <row r="1941">
      <c r="A1941" s="10">
        <f>IF(Offerte!$A64="","",Offerte!$A64)</f>
        <v/>
      </c>
      <c r="B1941" s="10">
        <f>IF(Offerte!$A64="","",Offerte!$B64)</f>
        <v/>
      </c>
      <c r="C1941" s="10">
        <f>IF(Offerte!$A64="","",Offerte!$C64)</f>
        <v/>
      </c>
      <c r="D1941" s="10" t="inlineStr">
        <is>
          <t>C.3.2</t>
        </is>
      </c>
      <c r="E1941" s="10" t="inlineStr">
        <is>
          <t>C</t>
        </is>
      </c>
      <c r="F1941" s="10" t="inlineStr">
        <is>
          <t>T</t>
        </is>
      </c>
      <c r="G1941" s="10" t="inlineStr">
        <is>
          <t>tabular</t>
        </is>
      </c>
      <c r="H1941" s="10" t="n">
        <v>2</v>
      </c>
      <c r="I1941" s="10" t="inlineStr">
        <is>
          <t>Informazioni a bordo su coincidenze ai nodi</t>
        </is>
      </c>
      <c r="J1941" s="20" t="n"/>
      <c r="K1941" s="20" t="n"/>
      <c r="L1941" s="20" t="n"/>
      <c r="M1941" s="20" t="n"/>
      <c r="N1941" s="21">
        <f>IF($A1941="","",IF(IFERROR(VALUE($M1941),0)=1,1,0))</f>
        <v/>
      </c>
      <c r="O1941" s="21">
        <f>IF($A1941="",0,IF(OR($S1941&lt;&gt;1,COUNTA($J1941:$M1941)=0),0,IF(AND($N1941=1,IFERROR(SUMIFS($N$5:$N$6173,$Q$5:$Q$6173,$Q1941,$D$5:$D$6173,"C.3.1"),0)&gt;=0.5),$H1941,0)))</f>
        <v/>
      </c>
      <c r="P1941" s="10" t="inlineStr">
        <is>
          <t>Dipende da C.3.1 &gt;= 0.5</t>
        </is>
      </c>
      <c r="Q1941" s="21">
        <f>IF($A1941="","",$A1941&amp;"|"&amp;$C1941)</f>
        <v/>
      </c>
      <c r="R1941" s="21">
        <f>IF($A1941="","",$A1941&amp;"|"&amp;$C1941&amp;"|"&amp;$D1941)</f>
        <v/>
      </c>
      <c r="S1941" s="21">
        <f>IF($A1941="","",IFERROR(INDEX(Offerte!$D$2:$D$200,MATCH($Q1941,Offerte!$L$2:$L$200,0)),0))</f>
        <v/>
      </c>
      <c r="T1941" s="21">
        <f>IF($A1941="","",IFERROR(INDEX(Offerte!$G$2:$G$200,MATCH($Q1941,Offerte!$L$2:$L$200,0)),"NO"))</f>
        <v/>
      </c>
    </row>
    <row r="1942">
      <c r="A1942" s="10">
        <f>IF(Offerte!$A64="","",Offerte!$A64)</f>
        <v/>
      </c>
      <c r="B1942" s="10">
        <f>IF(Offerte!$A64="","",Offerte!$B64)</f>
        <v/>
      </c>
      <c r="C1942" s="10">
        <f>IF(Offerte!$A64="","",Offerte!$C64)</f>
        <v/>
      </c>
      <c r="D1942" s="10" t="inlineStr">
        <is>
          <t>D.1.1</t>
        </is>
      </c>
      <c r="E1942" s="10" t="inlineStr">
        <is>
          <t>D</t>
        </is>
      </c>
      <c r="F1942" s="10" t="inlineStr">
        <is>
          <t>Q</t>
        </is>
      </c>
      <c r="G1942" s="10" t="inlineStr">
        <is>
          <t>higher</t>
        </is>
      </c>
      <c r="H1942" s="10" t="n">
        <v>3</v>
      </c>
      <c r="I1942" s="10" t="inlineStr">
        <is>
          <t>Installazione di pensiline</t>
        </is>
      </c>
      <c r="J1942" s="20" t="n"/>
      <c r="K1942" s="20" t="n"/>
      <c r="L1942" s="20" t="n"/>
      <c r="M1942" s="20" t="n"/>
      <c r="N1942" s="21">
        <f>IF($A1942="","",IFERROR(VALUE($J1942),0))</f>
        <v/>
      </c>
      <c r="O1942" s="21">
        <f>IF($A1942="",0,IF(OR($S1942&lt;&gt;1,COUNTA($J1942:$M1942)=0),0,IF(SUMPRODUCT(MAX(($C$5:$C$6173=$C1942)*($D$5:$D$6173=$D1942)*($S$5:$S$6173=1)*IFERROR($N$5:$N$6173*1,0)))&gt;0,ROUND($H1942*($N1942/SUMPRODUCT(MAX(($C$5:$C$6173=$C1942)*($D$5:$D$6173=$D1942)*($S$5:$S$6173=1)*IFERROR($N$5:$N$6173*1,0)))),4),0)))</f>
        <v/>
      </c>
      <c r="P1942" s="10" t="inlineStr">
        <is>
          <t>fermate</t>
        </is>
      </c>
      <c r="Q1942" s="21">
        <f>IF($A1942="","",$A1942&amp;"|"&amp;$C1942)</f>
        <v/>
      </c>
      <c r="R1942" s="21">
        <f>IF($A1942="","",$A1942&amp;"|"&amp;$C1942&amp;"|"&amp;$D1942)</f>
        <v/>
      </c>
      <c r="S1942" s="21">
        <f>IF($A1942="","",IFERROR(INDEX(Offerte!$D$2:$D$200,MATCH($Q1942,Offerte!$L$2:$L$200,0)),0))</f>
        <v/>
      </c>
      <c r="T1942" s="21">
        <f>IF($A1942="","",IFERROR(INDEX(Offerte!$G$2:$G$200,MATCH($Q1942,Offerte!$L$2:$L$200,0)),"NO"))</f>
        <v/>
      </c>
    </row>
    <row r="1943">
      <c r="A1943" s="10">
        <f>IF(Offerte!$A64="","",Offerte!$A64)</f>
        <v/>
      </c>
      <c r="B1943" s="10">
        <f>IF(Offerte!$A64="","",Offerte!$B64)</f>
        <v/>
      </c>
      <c r="C1943" s="10">
        <f>IF(Offerte!$A64="","",Offerte!$C64)</f>
        <v/>
      </c>
      <c r="D1943" s="10" t="inlineStr">
        <is>
          <t>D.1.2</t>
        </is>
      </c>
      <c r="E1943" s="10" t="inlineStr">
        <is>
          <t>D</t>
        </is>
      </c>
      <c r="F1943" s="10" t="inlineStr">
        <is>
          <t>Q</t>
        </is>
      </c>
      <c r="G1943" s="10" t="inlineStr">
        <is>
          <t>higher</t>
        </is>
      </c>
      <c r="H1943" s="10" t="n">
        <v>3</v>
      </c>
      <c r="I1943" s="10" t="inlineStr">
        <is>
          <t>Installazione di paline di fermata conformi alla DGR 581/2023</t>
        </is>
      </c>
      <c r="J1943" s="20" t="n"/>
      <c r="K1943" s="20" t="n"/>
      <c r="L1943" s="20" t="n"/>
      <c r="M1943" s="20" t="n"/>
      <c r="N1943" s="21">
        <f>IF($A1943="","",IFERROR(VALUE($J1943),0))</f>
        <v/>
      </c>
      <c r="O1943" s="21">
        <f>IF($A1943="",0,IF(OR($S1943&lt;&gt;1,COUNTA($J1943:$M1943)=0),0,IF(SUMPRODUCT(MAX(($C$5:$C$6173=$C1943)*($D$5:$D$6173=$D1943)*($S$5:$S$6173=1)*IFERROR($N$5:$N$6173*1,0)))&gt;0,ROUND($H1943*($N1943/SUMPRODUCT(MAX(($C$5:$C$6173=$C1943)*($D$5:$D$6173=$D1943)*($S$5:$S$6173=1)*IFERROR($N$5:$N$6173*1,0)))),4),0)))</f>
        <v/>
      </c>
      <c r="P1943" s="10" t="inlineStr">
        <is>
          <t>fermate</t>
        </is>
      </c>
      <c r="Q1943" s="21">
        <f>IF($A1943="","",$A1943&amp;"|"&amp;$C1943)</f>
        <v/>
      </c>
      <c r="R1943" s="21">
        <f>IF($A1943="","",$A1943&amp;"|"&amp;$C1943&amp;"|"&amp;$D1943)</f>
        <v/>
      </c>
      <c r="S1943" s="21">
        <f>IF($A1943="","",IFERROR(INDEX(Offerte!$D$2:$D$200,MATCH($Q1943,Offerte!$L$2:$L$200,0)),0))</f>
        <v/>
      </c>
      <c r="T1943" s="21">
        <f>IF($A1943="","",IFERROR(INDEX(Offerte!$G$2:$G$200,MATCH($Q1943,Offerte!$L$2:$L$200,0)),"NO"))</f>
        <v/>
      </c>
    </row>
    <row r="1944">
      <c r="A1944" s="10">
        <f>IF(Offerte!$A64="","",Offerte!$A64)</f>
        <v/>
      </c>
      <c r="B1944" s="10">
        <f>IF(Offerte!$A64="","",Offerte!$B64)</f>
        <v/>
      </c>
      <c r="C1944" s="10">
        <f>IF(Offerte!$A64="","",Offerte!$C64)</f>
        <v/>
      </c>
      <c r="D1944" s="10" t="inlineStr">
        <is>
          <t>D.1.3</t>
        </is>
      </c>
      <c r="E1944" s="10" t="inlineStr">
        <is>
          <t>D</t>
        </is>
      </c>
      <c r="F1944" s="10" t="inlineStr">
        <is>
          <t>Q</t>
        </is>
      </c>
      <c r="G1944" s="10" t="inlineStr">
        <is>
          <t>higher</t>
        </is>
      </c>
      <c r="H1944" s="10" t="n">
        <v>2</v>
      </c>
      <c r="I1944" s="10" t="inlineStr">
        <is>
          <t>Display informativi connessi alle fermate</t>
        </is>
      </c>
      <c r="J1944" s="20" t="n"/>
      <c r="K1944" s="20" t="n"/>
      <c r="L1944" s="20" t="n"/>
      <c r="M1944" s="20" t="n"/>
      <c r="N1944" s="21">
        <f>IF($A1944="","",IFERROR(VALUE($J1944),0))</f>
        <v/>
      </c>
      <c r="O1944" s="21">
        <f>IF($A1944="",0,IF(OR($S1944&lt;&gt;1,COUNTA($J1944:$M1944)=0),0,IF(SUMPRODUCT(MAX(($C$5:$C$6173=$C1944)*($D$5:$D$6173=$D1944)*($S$5:$S$6173=1)*IFERROR($N$5:$N$6173*1,0)))&gt;0,ROUND($H1944*($N1944/SUMPRODUCT(MAX(($C$5:$C$6173=$C1944)*($D$5:$D$6173=$D1944)*($S$5:$S$6173=1)*IFERROR($N$5:$N$6173*1,0)))),4),0)))</f>
        <v/>
      </c>
      <c r="P1944" s="10" t="inlineStr">
        <is>
          <t>fermate</t>
        </is>
      </c>
      <c r="Q1944" s="21">
        <f>IF($A1944="","",$A1944&amp;"|"&amp;$C1944)</f>
        <v/>
      </c>
      <c r="R1944" s="21">
        <f>IF($A1944="","",$A1944&amp;"|"&amp;$C1944&amp;"|"&amp;$D1944)</f>
        <v/>
      </c>
      <c r="S1944" s="21">
        <f>IF($A1944="","",IFERROR(INDEX(Offerte!$D$2:$D$200,MATCH($Q1944,Offerte!$L$2:$L$200,0)),0))</f>
        <v/>
      </c>
      <c r="T1944" s="21">
        <f>IF($A1944="","",IFERROR(INDEX(Offerte!$G$2:$G$200,MATCH($Q1944,Offerte!$L$2:$L$200,0)),"NO"))</f>
        <v/>
      </c>
    </row>
    <row r="1945">
      <c r="A1945" s="10">
        <f>IF(Offerte!$A64="","",Offerte!$A64)</f>
        <v/>
      </c>
      <c r="B1945" s="10">
        <f>IF(Offerte!$A64="","",Offerte!$B64)</f>
        <v/>
      </c>
      <c r="C1945" s="10">
        <f>IF(Offerte!$A64="","",Offerte!$C64)</f>
        <v/>
      </c>
      <c r="D1945" s="10" t="inlineStr">
        <is>
          <t>D.2.1</t>
        </is>
      </c>
      <c r="E1945" s="10" t="inlineStr">
        <is>
          <t>D</t>
        </is>
      </c>
      <c r="F1945" s="10" t="inlineStr">
        <is>
          <t>Q</t>
        </is>
      </c>
      <c r="G1945" s="10" t="inlineStr">
        <is>
          <t>higher</t>
        </is>
      </c>
      <c r="H1945" s="10" t="n">
        <v>2</v>
      </c>
      <c r="I1945" s="10" t="inlineStr">
        <is>
          <t>Segnali tattili Loges-Vet-Evolution</t>
        </is>
      </c>
      <c r="J1945" s="20" t="n"/>
      <c r="K1945" s="20" t="n"/>
      <c r="L1945" s="20" t="n"/>
      <c r="M1945" s="20" t="n"/>
      <c r="N1945" s="21">
        <f>IF($A1945="","",IFERROR(VALUE($J1945),0))</f>
        <v/>
      </c>
      <c r="O1945" s="21">
        <f>IF($A1945="",0,IF(OR($S1945&lt;&gt;1,COUNTA($J1945:$M1945)=0),0,IF(SUMPRODUCT(MAX(($C$5:$C$6173=$C1945)*($D$5:$D$6173=$D1945)*($S$5:$S$6173=1)*IFERROR($N$5:$N$6173*1,0)))&gt;0,ROUND($H1945*($N1945/SUMPRODUCT(MAX(($C$5:$C$6173=$C1945)*($D$5:$D$6173=$D1945)*($S$5:$S$6173=1)*IFERROR($N$5:$N$6173*1,0)))),4),0)))</f>
        <v/>
      </c>
      <c r="P1945" s="10" t="inlineStr">
        <is>
          <t>fermate</t>
        </is>
      </c>
      <c r="Q1945" s="21">
        <f>IF($A1945="","",$A1945&amp;"|"&amp;$C1945)</f>
        <v/>
      </c>
      <c r="R1945" s="21">
        <f>IF($A1945="","",$A1945&amp;"|"&amp;$C1945&amp;"|"&amp;$D1945)</f>
        <v/>
      </c>
      <c r="S1945" s="21">
        <f>IF($A1945="","",IFERROR(INDEX(Offerte!$D$2:$D$200,MATCH($Q1945,Offerte!$L$2:$L$200,0)),0))</f>
        <v/>
      </c>
      <c r="T1945" s="21">
        <f>IF($A1945="","",IFERROR(INDEX(Offerte!$G$2:$G$200,MATCH($Q1945,Offerte!$L$2:$L$200,0)),"NO"))</f>
        <v/>
      </c>
    </row>
    <row r="1946">
      <c r="A1946" s="10">
        <f>IF(Offerte!$A64="","",Offerte!$A64)</f>
        <v/>
      </c>
      <c r="B1946" s="10">
        <f>IF(Offerte!$A64="","",Offerte!$B64)</f>
        <v/>
      </c>
      <c r="C1946" s="10">
        <f>IF(Offerte!$A64="","",Offerte!$C64)</f>
        <v/>
      </c>
      <c r="D1946" s="10" t="inlineStr">
        <is>
          <t>E.1.1</t>
        </is>
      </c>
      <c r="E1946" s="10" t="inlineStr">
        <is>
          <t>E</t>
        </is>
      </c>
      <c r="F1946" s="10" t="inlineStr">
        <is>
          <t>T</t>
        </is>
      </c>
      <c r="G1946" s="10" t="inlineStr">
        <is>
          <t>tabular</t>
        </is>
      </c>
      <c r="H1946" s="10" t="n">
        <v>2</v>
      </c>
      <c r="I1946" s="10" t="inlineStr">
        <is>
          <t>Mobile app con travel planner PRM</t>
        </is>
      </c>
      <c r="J1946" s="20" t="n"/>
      <c r="K1946" s="20" t="n"/>
      <c r="L1946" s="20" t="n"/>
      <c r="M1946" s="20" t="n"/>
      <c r="N1946" s="21">
        <f>IF($A1946="","",IF(IFERROR(VALUE($M1946),0)=1,1,0))</f>
        <v/>
      </c>
      <c r="O1946" s="21">
        <f>IF($A1946="",0,IF(OR($S1946&lt;&gt;1,COUNTA($J1946:$M1946)=0),0,IF($N1946=1,$H1946,0)))</f>
        <v/>
      </c>
      <c r="P1946" s="10" t="inlineStr">
        <is>
          <t>sì/no</t>
        </is>
      </c>
      <c r="Q1946" s="21">
        <f>IF($A1946="","",$A1946&amp;"|"&amp;$C1946)</f>
        <v/>
      </c>
      <c r="R1946" s="21">
        <f>IF($A1946="","",$A1946&amp;"|"&amp;$C1946&amp;"|"&amp;$D1946)</f>
        <v/>
      </c>
      <c r="S1946" s="21">
        <f>IF($A1946="","",IFERROR(INDEX(Offerte!$D$2:$D$200,MATCH($Q1946,Offerte!$L$2:$L$200,0)),0))</f>
        <v/>
      </c>
      <c r="T1946" s="21">
        <f>IF($A1946="","",IFERROR(INDEX(Offerte!$G$2:$G$200,MATCH($Q1946,Offerte!$L$2:$L$200,0)),"NO"))</f>
        <v/>
      </c>
    </row>
    <row r="1947">
      <c r="A1947" s="10">
        <f>IF(Offerte!$A64="","",Offerte!$A64)</f>
        <v/>
      </c>
      <c r="B1947" s="10">
        <f>IF(Offerte!$A64="","",Offerte!$B64)</f>
        <v/>
      </c>
      <c r="C1947" s="10">
        <f>IF(Offerte!$A64="","",Offerte!$C64)</f>
        <v/>
      </c>
      <c r="D1947" s="10" t="inlineStr">
        <is>
          <t>E.2.1</t>
        </is>
      </c>
      <c r="E1947" s="10" t="inlineStr">
        <is>
          <t>E</t>
        </is>
      </c>
      <c r="F1947" s="10" t="inlineStr">
        <is>
          <t>D</t>
        </is>
      </c>
      <c r="G1947" s="10" t="inlineStr">
        <is>
          <t>discretionary</t>
        </is>
      </c>
      <c r="H1947" s="10" t="n">
        <v>2</v>
      </c>
      <c r="I1947" s="10" t="inlineStr">
        <is>
          <t>Altre azioni informative e rapporti con gli utenti</t>
        </is>
      </c>
      <c r="J1947" s="20" t="n"/>
      <c r="K1947" s="20" t="n"/>
      <c r="L1947" s="20" t="n"/>
      <c r="M1947" s="20" t="n"/>
      <c r="N1947" s="21">
        <f>IF($A1947="","",MAX(0,MIN(1,IFERROR(VALUE($M1947),0))))</f>
        <v/>
      </c>
      <c r="O1947" s="21">
        <f>IF($A1947="",0,IF(OR($S1947&lt;&gt;1,COUNTA($J1947:$M1947)=0),0,IF(SUMPRODUCT(MAX(($C$5:$C$6173=$C1947)*($D$5:$D$6173=$D1947)*($S$5:$S$6173=1)*IFERROR($N$5:$N$6173*1,0)))&gt;0,ROUND($H1947*($N1947/SUMPRODUCT(MAX(($C$5:$C$6173=$C1947)*($D$5:$D$6173=$D1947)*($S$5:$S$6173=1)*IFERROR($N$5:$N$6173*1,0)))),4),0)))</f>
        <v/>
      </c>
      <c r="P1947" s="10" t="inlineStr">
        <is>
          <t>coeff.</t>
        </is>
      </c>
      <c r="Q1947" s="21">
        <f>IF($A1947="","",$A1947&amp;"|"&amp;$C1947)</f>
        <v/>
      </c>
      <c r="R1947" s="21">
        <f>IF($A1947="","",$A1947&amp;"|"&amp;$C1947&amp;"|"&amp;$D1947)</f>
        <v/>
      </c>
      <c r="S1947" s="21">
        <f>IF($A1947="","",IFERROR(INDEX(Offerte!$D$2:$D$200,MATCH($Q1947,Offerte!$L$2:$L$200,0)),0))</f>
        <v/>
      </c>
      <c r="T1947" s="21">
        <f>IF($A1947="","",IFERROR(INDEX(Offerte!$G$2:$G$200,MATCH($Q1947,Offerte!$L$2:$L$200,0)),"NO"))</f>
        <v/>
      </c>
    </row>
    <row r="1948">
      <c r="A1948" s="10">
        <f>IF(Offerte!$A64="","",Offerte!$A64)</f>
        <v/>
      </c>
      <c r="B1948" s="10">
        <f>IF(Offerte!$A64="","",Offerte!$B64)</f>
        <v/>
      </c>
      <c r="C1948" s="10">
        <f>IF(Offerte!$A64="","",Offerte!$C64)</f>
        <v/>
      </c>
      <c r="D1948" s="10" t="inlineStr">
        <is>
          <t>F.1.1</t>
        </is>
      </c>
      <c r="E1948" s="10" t="inlineStr">
        <is>
          <t>F</t>
        </is>
      </c>
      <c r="F1948" s="10" t="inlineStr">
        <is>
          <t>Q</t>
        </is>
      </c>
      <c r="G1948" s="10" t="inlineStr">
        <is>
          <t>lower</t>
        </is>
      </c>
      <c r="H1948" s="10" t="n">
        <v>7</v>
      </c>
      <c r="I1948" s="10" t="inlineStr">
        <is>
          <t>Performance ambientali del parco mezzi adibito al servizio - I_CEA</t>
        </is>
      </c>
      <c r="J1948" s="20" t="n"/>
      <c r="K1948" s="20" t="n"/>
      <c r="L1948" s="20" t="n"/>
      <c r="M1948" s="20" t="n"/>
      <c r="N1948" s="21">
        <f>IF($A1948="","",IFERROR(VALUE($J1948),0))</f>
        <v/>
      </c>
      <c r="O1948" s="21">
        <f>IF($A1948="",0,IF(OR($S1948&lt;&gt;1,COUNTA($J1948:$M1948)=0),0,IF(AND(IFERROR(AGGREGATE(15,6,$N$5:$N$6173/(($C$5:$C$6173=$C1948)*($D$5:$D$6173=$D1948)*($S$5:$S$6173=1)*($N$5:$N$6173&gt;0)),1),0)&gt;0,$N1948&gt;0),ROUND($H1948*(IFERROR(AGGREGATE(15,6,$N$5:$N$6173/(($C$5:$C$6173=$C1948)*($D$5:$D$6173=$D1948)*($S$5:$S$6173=1)*($N$5:$N$6173&gt;0)),1),0)/$N1948),4),0)))</f>
        <v/>
      </c>
      <c r="P1948" s="10" t="inlineStr">
        <is>
          <t>indice</t>
        </is>
      </c>
      <c r="Q1948" s="21">
        <f>IF($A1948="","",$A1948&amp;"|"&amp;$C1948)</f>
        <v/>
      </c>
      <c r="R1948" s="21">
        <f>IF($A1948="","",$A1948&amp;"|"&amp;$C1948&amp;"|"&amp;$D1948)</f>
        <v/>
      </c>
      <c r="S1948" s="21">
        <f>IF($A1948="","",IFERROR(INDEX(Offerte!$D$2:$D$200,MATCH($Q1948,Offerte!$L$2:$L$200,0)),0))</f>
        <v/>
      </c>
      <c r="T1948" s="21">
        <f>IF($A1948="","",IFERROR(INDEX(Offerte!$G$2:$G$200,MATCH($Q1948,Offerte!$L$2:$L$200,0)),"NO"))</f>
        <v/>
      </c>
    </row>
    <row r="1949">
      <c r="A1949" s="10">
        <f>IF(Offerte!$A64="","",Offerte!$A64)</f>
        <v/>
      </c>
      <c r="B1949" s="10">
        <f>IF(Offerte!$A64="","",Offerte!$B64)</f>
        <v/>
      </c>
      <c r="C1949" s="10">
        <f>IF(Offerte!$A64="","",Offerte!$C64)</f>
        <v/>
      </c>
      <c r="D1949" s="10" t="inlineStr">
        <is>
          <t>F.2.1</t>
        </is>
      </c>
      <c r="E1949" s="10" t="inlineStr">
        <is>
          <t>F</t>
        </is>
      </c>
      <c r="F1949" s="10" t="inlineStr">
        <is>
          <t>Q</t>
        </is>
      </c>
      <c r="G1949" s="10" t="inlineStr">
        <is>
          <t>higher</t>
        </is>
      </c>
      <c r="H1949" s="10" t="n">
        <v>2</v>
      </c>
      <c r="I1949" s="10" t="inlineStr">
        <is>
          <t>Tasso di copertura del servizio con dispositivi ECO-DRIVER</t>
        </is>
      </c>
      <c r="J1949" s="20" t="n"/>
      <c r="K1949" s="20" t="n"/>
      <c r="L1949" s="20" t="n"/>
      <c r="M1949" s="20" t="n"/>
      <c r="N1949" s="21">
        <f>IF($A1949="","",IFERROR(VALUE($K1949)/VALUE($L1949),IFERROR(VALUE($J1949),0)))</f>
        <v/>
      </c>
      <c r="O1949" s="21">
        <f>IF($A1949="",0,IF(OR($S1949&lt;&gt;1,COUNTA($J1949:$M1949)=0),0,IF(SUMPRODUCT(MAX(($C$5:$C$6173=$C1949)*($D$5:$D$6173=$D1949)*($S$5:$S$6173=1)*IFERROR($N$5:$N$6173*1,0)))&gt;0,ROUND($H1949*($N1949/SUMPRODUCT(MAX(($C$5:$C$6173=$C1949)*($D$5:$D$6173=$D1949)*($S$5:$S$6173=1)*IFERROR($N$5:$N$6173*1,0)))),4),0)))</f>
        <v/>
      </c>
      <c r="P1949" s="10" t="inlineStr">
        <is>
          <t>Autobus attrezzati con dispositivi ECO-DRIVER / Autobus totali in offerta, incluse scorte</t>
        </is>
      </c>
      <c r="Q1949" s="21">
        <f>IF($A1949="","",$A1949&amp;"|"&amp;$C1949)</f>
        <v/>
      </c>
      <c r="R1949" s="21">
        <f>IF($A1949="","",$A1949&amp;"|"&amp;$C1949&amp;"|"&amp;$D1949)</f>
        <v/>
      </c>
      <c r="S1949" s="21">
        <f>IF($A1949="","",IFERROR(INDEX(Offerte!$D$2:$D$200,MATCH($Q1949,Offerte!$L$2:$L$200,0)),0))</f>
        <v/>
      </c>
      <c r="T1949" s="21">
        <f>IF($A1949="","",IFERROR(INDEX(Offerte!$G$2:$G$200,MATCH($Q1949,Offerte!$L$2:$L$200,0)),"NO"))</f>
        <v/>
      </c>
    </row>
    <row r="1950">
      <c r="A1950" s="10">
        <f>IF(Offerte!$A64="","",Offerte!$A64)</f>
        <v/>
      </c>
      <c r="B1950" s="10">
        <f>IF(Offerte!$A64="","",Offerte!$B64)</f>
        <v/>
      </c>
      <c r="C1950" s="10">
        <f>IF(Offerte!$A64="","",Offerte!$C64)</f>
        <v/>
      </c>
      <c r="D1950" s="10" t="inlineStr">
        <is>
          <t>F.3.1</t>
        </is>
      </c>
      <c r="E1950" s="10" t="inlineStr">
        <is>
          <t>F</t>
        </is>
      </c>
      <c r="F1950" s="10" t="inlineStr">
        <is>
          <t>Q</t>
        </is>
      </c>
      <c r="G1950" s="10" t="inlineStr">
        <is>
          <t>higher</t>
        </is>
      </c>
      <c r="H1950" s="10" t="n">
        <v>2</v>
      </c>
      <c r="I1950" s="10" t="inlineStr">
        <is>
          <t>Autoproduzione consumi elettrici per trazione</t>
        </is>
      </c>
      <c r="J1950" s="20" t="n"/>
      <c r="K1950" s="20" t="n"/>
      <c r="L1950" s="20" t="n"/>
      <c r="M1950" s="20" t="n"/>
      <c r="N1950" s="21">
        <f>IF($A1950="","",IFERROR(VALUE($J1950),0))</f>
        <v/>
      </c>
      <c r="O1950" s="21">
        <f>IF($A1950="",0,IF(OR($S1950&lt;&gt;1,COUNTA($J1950:$M1950)=0),0,IF(SUMPRODUCT(MAX(($C$5:$C$6173=$C1950)*($D$5:$D$6173=$D1950)*($S$5:$S$6173=1)*IFERROR($N$5:$N$6173*1,0)))&gt;0,ROUND($H1950*($N1950/SUMPRODUCT(MAX(($C$5:$C$6173=$C1950)*($D$5:$D$6173=$D1950)*($S$5:$S$6173=1)*IFERROR($N$5:$N$6173*1,0)))),4),0)))</f>
        <v/>
      </c>
      <c r="P1950" s="10" t="inlineStr">
        <is>
          <t>kWh/anno</t>
        </is>
      </c>
      <c r="Q1950" s="21">
        <f>IF($A1950="","",$A1950&amp;"|"&amp;$C1950)</f>
        <v/>
      </c>
      <c r="R1950" s="21">
        <f>IF($A1950="","",$A1950&amp;"|"&amp;$C1950&amp;"|"&amp;$D1950)</f>
        <v/>
      </c>
      <c r="S1950" s="21">
        <f>IF($A1950="","",IFERROR(INDEX(Offerte!$D$2:$D$200,MATCH($Q1950,Offerte!$L$2:$L$200,0)),0))</f>
        <v/>
      </c>
      <c r="T1950" s="21">
        <f>IF($A1950="","",IFERROR(INDEX(Offerte!$G$2:$G$200,MATCH($Q1950,Offerte!$L$2:$L$200,0)),"NO"))</f>
        <v/>
      </c>
    </row>
    <row r="1951">
      <c r="A1951" s="10">
        <f>IF(Offerte!$A64="","",Offerte!$A64)</f>
        <v/>
      </c>
      <c r="B1951" s="10">
        <f>IF(Offerte!$A64="","",Offerte!$B64)</f>
        <v/>
      </c>
      <c r="C1951" s="10">
        <f>IF(Offerte!$A64="","",Offerte!$C64)</f>
        <v/>
      </c>
      <c r="D1951" s="10" t="inlineStr">
        <is>
          <t>F.4.1</t>
        </is>
      </c>
      <c r="E1951" s="10" t="inlineStr">
        <is>
          <t>F</t>
        </is>
      </c>
      <c r="F1951" s="10" t="inlineStr">
        <is>
          <t>Q</t>
        </is>
      </c>
      <c r="G1951" s="10" t="inlineStr">
        <is>
          <t>soil</t>
        </is>
      </c>
      <c r="H1951" s="10" t="n">
        <v>2</v>
      </c>
      <c r="I1951" s="10" t="inlineStr">
        <is>
          <t>Indice di consumo di suolo</t>
        </is>
      </c>
      <c r="J1951" s="20" t="n"/>
      <c r="K1951" s="20" t="n"/>
      <c r="L1951" s="20" t="n"/>
      <c r="M1951" s="20" t="n"/>
      <c r="N1951" s="21">
        <f>IF($A1951="","",IFERROR(VALUE($J1951),0))</f>
        <v/>
      </c>
      <c r="O1951" s="21">
        <f>IF($A1951="",0,IF(OR($S1951&lt;&gt;1,COUNTA($J1951:$M1951)=0),0,IF($N1951&lt;=0,$H1951,IF(SUMPRODUCT(MAX(($C$5:$C$6173=$C1951)*($D$5:$D$6173=$D1951)*($S$5:$S$6173=1)*IFERROR($N$5:$N$6173*1,0)))&gt;0,ROUND($H1951*((SUMPRODUCT(MAX(($C$5:$C$6173=$C1951)*($D$5:$D$6173=$D1951)*($S$5:$S$6173=1)*IFERROR($N$5:$N$6173*1,0)))-$N1951)/SUMPRODUCT(MAX(($C$5:$C$6173=$C1951)*($D$5:$D$6173=$D1951)*($S$5:$S$6173=1)*IFERROR($N$5:$N$6173*1,0)))),4),0))))</f>
        <v/>
      </c>
      <c r="P1951" s="10" t="inlineStr">
        <is>
          <t>m2</t>
        </is>
      </c>
      <c r="Q1951" s="21">
        <f>IF($A1951="","",$A1951&amp;"|"&amp;$C1951)</f>
        <v/>
      </c>
      <c r="R1951" s="21">
        <f>IF($A1951="","",$A1951&amp;"|"&amp;$C1951&amp;"|"&amp;$D1951)</f>
        <v/>
      </c>
      <c r="S1951" s="21">
        <f>IF($A1951="","",IFERROR(INDEX(Offerte!$D$2:$D$200,MATCH($Q1951,Offerte!$L$2:$L$200,0)),0))</f>
        <v/>
      </c>
      <c r="T1951" s="21">
        <f>IF($A1951="","",IFERROR(INDEX(Offerte!$G$2:$G$200,MATCH($Q1951,Offerte!$L$2:$L$200,0)),"NO"))</f>
        <v/>
      </c>
    </row>
    <row r="1952">
      <c r="A1952" s="10">
        <f>IF(Offerte!$A64="","",Offerte!$A64)</f>
        <v/>
      </c>
      <c r="B1952" s="10">
        <f>IF(Offerte!$A64="","",Offerte!$B64)</f>
        <v/>
      </c>
      <c r="C1952" s="10">
        <f>IF(Offerte!$A64="","",Offerte!$C64)</f>
        <v/>
      </c>
      <c r="D1952" s="10" t="inlineStr">
        <is>
          <t>F.5.1</t>
        </is>
      </c>
      <c r="E1952" s="10" t="inlineStr">
        <is>
          <t>F</t>
        </is>
      </c>
      <c r="F1952" s="10" t="inlineStr">
        <is>
          <t>T</t>
        </is>
      </c>
      <c r="G1952" s="10" t="inlineStr">
        <is>
          <t>tabular</t>
        </is>
      </c>
      <c r="H1952" s="10" t="n">
        <v>1</v>
      </c>
      <c r="I1952" s="10" t="inlineStr">
        <is>
          <t>Rendicontazione di sostenibilità ambientale</t>
        </is>
      </c>
      <c r="J1952" s="20" t="n"/>
      <c r="K1952" s="20" t="n"/>
      <c r="L1952" s="20" t="n"/>
      <c r="M1952" s="20" t="n"/>
      <c r="N1952" s="21">
        <f>IF($A1952="","",IF(IFERROR(VALUE($M1952),0)=1,1,0))</f>
        <v/>
      </c>
      <c r="O1952" s="21">
        <f>IF($A1952="",0,IF(OR($S1952&lt;&gt;1,COUNTA($J1952:$M1952)=0),0,IF($N1952=1,$H1952,0)))</f>
        <v/>
      </c>
      <c r="P1952" s="10" t="inlineStr">
        <is>
          <t>sì/no</t>
        </is>
      </c>
      <c r="Q1952" s="21">
        <f>IF($A1952="","",$A1952&amp;"|"&amp;$C1952)</f>
        <v/>
      </c>
      <c r="R1952" s="21">
        <f>IF($A1952="","",$A1952&amp;"|"&amp;$C1952&amp;"|"&amp;$D1952)</f>
        <v/>
      </c>
      <c r="S1952" s="21">
        <f>IF($A1952="","",IFERROR(INDEX(Offerte!$D$2:$D$200,MATCH($Q1952,Offerte!$L$2:$L$200,0)),0))</f>
        <v/>
      </c>
      <c r="T1952" s="21">
        <f>IF($A1952="","",IFERROR(INDEX(Offerte!$G$2:$G$200,MATCH($Q1952,Offerte!$L$2:$L$200,0)),"NO"))</f>
        <v/>
      </c>
    </row>
    <row r="1953">
      <c r="A1953" s="10">
        <f>IF(Offerte!$A64="","",Offerte!$A64)</f>
        <v/>
      </c>
      <c r="B1953" s="10">
        <f>IF(Offerte!$A64="","",Offerte!$B64)</f>
        <v/>
      </c>
      <c r="C1953" s="10">
        <f>IF(Offerte!$A64="","",Offerte!$C64)</f>
        <v/>
      </c>
      <c r="D1953" s="10" t="inlineStr">
        <is>
          <t>G.1.1</t>
        </is>
      </c>
      <c r="E1953" s="10" t="inlineStr">
        <is>
          <t>G</t>
        </is>
      </c>
      <c r="F1953" s="10" t="inlineStr">
        <is>
          <t>D</t>
        </is>
      </c>
      <c r="G1953" s="10" t="inlineStr">
        <is>
          <t>discretionary</t>
        </is>
      </c>
      <c r="H1953" s="10" t="n">
        <v>2</v>
      </c>
      <c r="I1953" s="10" t="inlineStr">
        <is>
          <t>Qualità del progetto di centrale di controllo aziendale</t>
        </is>
      </c>
      <c r="J1953" s="20" t="n"/>
      <c r="K1953" s="20" t="n"/>
      <c r="L1953" s="20" t="n"/>
      <c r="M1953" s="20" t="n"/>
      <c r="N1953" s="21">
        <f>IF($A1953="","",MAX(0,MIN(1,IFERROR(VALUE($M1953),0))))</f>
        <v/>
      </c>
      <c r="O1953" s="21">
        <f>IF($A1953="",0,IF(OR($S1953&lt;&gt;1,COUNTA($J1953:$M1953)=0),0,IF(SUMPRODUCT(MAX(($C$5:$C$6173=$C1953)*($D$5:$D$6173=$D1953)*($S$5:$S$6173=1)*IFERROR($N$5:$N$6173*1,0)))&gt;0,ROUND($H1953*($N1953/SUMPRODUCT(MAX(($C$5:$C$6173=$C1953)*($D$5:$D$6173=$D1953)*($S$5:$S$6173=1)*IFERROR($N$5:$N$6173*1,0)))),4),0)))</f>
        <v/>
      </c>
      <c r="P1953" s="10" t="inlineStr">
        <is>
          <t>coeff.</t>
        </is>
      </c>
      <c r="Q1953" s="21">
        <f>IF($A1953="","",$A1953&amp;"|"&amp;$C1953)</f>
        <v/>
      </c>
      <c r="R1953" s="21">
        <f>IF($A1953="","",$A1953&amp;"|"&amp;$C1953&amp;"|"&amp;$D1953)</f>
        <v/>
      </c>
      <c r="S1953" s="21">
        <f>IF($A1953="","",IFERROR(INDEX(Offerte!$D$2:$D$200,MATCH($Q1953,Offerte!$L$2:$L$200,0)),0))</f>
        <v/>
      </c>
      <c r="T1953" s="21">
        <f>IF($A1953="","",IFERROR(INDEX(Offerte!$G$2:$G$200,MATCH($Q1953,Offerte!$L$2:$L$200,0)),"NO"))</f>
        <v/>
      </c>
    </row>
    <row r="1954">
      <c r="A1954" s="10">
        <f>IF(Offerte!$A64="","",Offerte!$A64)</f>
        <v/>
      </c>
      <c r="B1954" s="10">
        <f>IF(Offerte!$A64="","",Offerte!$B64)</f>
        <v/>
      </c>
      <c r="C1954" s="10">
        <f>IF(Offerte!$A64="","",Offerte!$C64)</f>
        <v/>
      </c>
      <c r="D1954" s="10" t="inlineStr">
        <is>
          <t>G.2.1</t>
        </is>
      </c>
      <c r="E1954" s="10" t="inlineStr">
        <is>
          <t>G</t>
        </is>
      </c>
      <c r="F1954" s="10" t="inlineStr">
        <is>
          <t>T</t>
        </is>
      </c>
      <c r="G1954" s="10" t="inlineStr">
        <is>
          <t>tabular</t>
        </is>
      </c>
      <c r="H1954" s="10" t="n">
        <v>1</v>
      </c>
      <c r="I1954" s="10" t="inlineStr">
        <is>
          <t>Certificazione ISO 45001</t>
        </is>
      </c>
      <c r="J1954" s="20" t="n"/>
      <c r="K1954" s="20" t="n"/>
      <c r="L1954" s="20" t="n"/>
      <c r="M1954" s="20" t="n"/>
      <c r="N1954" s="21">
        <f>IF($A1954="","",IF(IFERROR(VALUE($M1954),0)=1,1,0))</f>
        <v/>
      </c>
      <c r="O1954" s="21">
        <f>IF($A1954="",0,IF(OR($S1954&lt;&gt;1,COUNTA($J1954:$M1954)=0),0,IF($N1954=1,$H1954,0)))</f>
        <v/>
      </c>
      <c r="P1954" s="10" t="inlineStr">
        <is>
          <t>sì/no</t>
        </is>
      </c>
      <c r="Q1954" s="21">
        <f>IF($A1954="","",$A1954&amp;"|"&amp;$C1954)</f>
        <v/>
      </c>
      <c r="R1954" s="21">
        <f>IF($A1954="","",$A1954&amp;"|"&amp;$C1954&amp;"|"&amp;$D1954)</f>
        <v/>
      </c>
      <c r="S1954" s="21">
        <f>IF($A1954="","",IFERROR(INDEX(Offerte!$D$2:$D$200,MATCH($Q1954,Offerte!$L$2:$L$200,0)),0))</f>
        <v/>
      </c>
      <c r="T1954" s="21">
        <f>IF($A1954="","",IFERROR(INDEX(Offerte!$G$2:$G$200,MATCH($Q1954,Offerte!$L$2:$L$200,0)),"NO"))</f>
        <v/>
      </c>
    </row>
    <row r="1955">
      <c r="A1955" s="10">
        <f>IF(Offerte!$A64="","",Offerte!$A64)</f>
        <v/>
      </c>
      <c r="B1955" s="10">
        <f>IF(Offerte!$A64="","",Offerte!$B64)</f>
        <v/>
      </c>
      <c r="C1955" s="10">
        <f>IF(Offerte!$A64="","",Offerte!$C64)</f>
        <v/>
      </c>
      <c r="D1955" s="10" t="inlineStr">
        <is>
          <t>G.3.1</t>
        </is>
      </c>
      <c r="E1955" s="10" t="inlineStr">
        <is>
          <t>G</t>
        </is>
      </c>
      <c r="F1955" s="10" t="inlineStr">
        <is>
          <t>T</t>
        </is>
      </c>
      <c r="G1955" s="10" t="inlineStr">
        <is>
          <t>tabular</t>
        </is>
      </c>
      <c r="H1955" s="10" t="n">
        <v>1</v>
      </c>
      <c r="I1955" s="10" t="inlineStr">
        <is>
          <t>Certificazioni di responsabilità sociale</t>
        </is>
      </c>
      <c r="J1955" s="20" t="n"/>
      <c r="K1955" s="20" t="n"/>
      <c r="L1955" s="20" t="n"/>
      <c r="M1955" s="20" t="n"/>
      <c r="N1955" s="21">
        <f>IF($A1955="","",IF(IFERROR(VALUE($M1955),0)=1,1,0))</f>
        <v/>
      </c>
      <c r="O1955" s="21">
        <f>IF($A1955="",0,IF(OR($S1955&lt;&gt;1,COUNTA($J1955:$M1955)=0),0,IF($N1955=1,$H1955,0)))</f>
        <v/>
      </c>
      <c r="P1955" s="10" t="inlineStr">
        <is>
          <t>sì/no</t>
        </is>
      </c>
      <c r="Q1955" s="21">
        <f>IF($A1955="","",$A1955&amp;"|"&amp;$C1955)</f>
        <v/>
      </c>
      <c r="R1955" s="21">
        <f>IF($A1955="","",$A1955&amp;"|"&amp;$C1955&amp;"|"&amp;$D1955)</f>
        <v/>
      </c>
      <c r="S1955" s="21">
        <f>IF($A1955="","",IFERROR(INDEX(Offerte!$D$2:$D$200,MATCH($Q1955,Offerte!$L$2:$L$200,0)),0))</f>
        <v/>
      </c>
      <c r="T1955" s="21">
        <f>IF($A1955="","",IFERROR(INDEX(Offerte!$G$2:$G$200,MATCH($Q1955,Offerte!$L$2:$L$200,0)),"NO"))</f>
        <v/>
      </c>
    </row>
    <row r="1956">
      <c r="A1956" s="10">
        <f>IF(Offerte!$A64="","",Offerte!$A64)</f>
        <v/>
      </c>
      <c r="B1956" s="10">
        <f>IF(Offerte!$A64="","",Offerte!$B64)</f>
        <v/>
      </c>
      <c r="C1956" s="10">
        <f>IF(Offerte!$A64="","",Offerte!$C64)</f>
        <v/>
      </c>
      <c r="D1956" s="10" t="inlineStr">
        <is>
          <t>G.4.1</t>
        </is>
      </c>
      <c r="E1956" s="10" t="inlineStr">
        <is>
          <t>G</t>
        </is>
      </c>
      <c r="F1956" s="10" t="inlineStr">
        <is>
          <t>D</t>
        </is>
      </c>
      <c r="G1956" s="10" t="inlineStr">
        <is>
          <t>discretionary</t>
        </is>
      </c>
      <c r="H1956" s="10" t="n">
        <v>2</v>
      </c>
      <c r="I1956" s="10" t="inlineStr">
        <is>
          <t>Qualità del piano di formazione del personale</t>
        </is>
      </c>
      <c r="J1956" s="20" t="n"/>
      <c r="K1956" s="20" t="n"/>
      <c r="L1956" s="20" t="n"/>
      <c r="M1956" s="20" t="n"/>
      <c r="N1956" s="21">
        <f>IF($A1956="","",MAX(0,MIN(1,IFERROR(VALUE($M1956),0))))</f>
        <v/>
      </c>
      <c r="O1956" s="21">
        <f>IF($A1956="",0,IF(OR($S1956&lt;&gt;1,COUNTA($J1956:$M1956)=0),0,IF(SUMPRODUCT(MAX(($C$5:$C$6173=$C1956)*($D$5:$D$6173=$D1956)*($S$5:$S$6173=1)*IFERROR($N$5:$N$6173*1,0)))&gt;0,ROUND($H1956*($N1956/SUMPRODUCT(MAX(($C$5:$C$6173=$C1956)*($D$5:$D$6173=$D1956)*($S$5:$S$6173=1)*IFERROR($N$5:$N$6173*1,0)))),4),0)))</f>
        <v/>
      </c>
      <c r="P1956" s="10" t="inlineStr">
        <is>
          <t>coeff.</t>
        </is>
      </c>
      <c r="Q1956" s="21">
        <f>IF($A1956="","",$A1956&amp;"|"&amp;$C1956)</f>
        <v/>
      </c>
      <c r="R1956" s="21">
        <f>IF($A1956="","",$A1956&amp;"|"&amp;$C1956&amp;"|"&amp;$D1956)</f>
        <v/>
      </c>
      <c r="S1956" s="21">
        <f>IF($A1956="","",IFERROR(INDEX(Offerte!$D$2:$D$200,MATCH($Q1956,Offerte!$L$2:$L$200,0)),0))</f>
        <v/>
      </c>
      <c r="T1956" s="21">
        <f>IF($A1956="","",IFERROR(INDEX(Offerte!$G$2:$G$200,MATCH($Q1956,Offerte!$L$2:$L$200,0)),"NO"))</f>
        <v/>
      </c>
    </row>
    <row r="1957">
      <c r="A1957" s="10">
        <f>IF(Offerte!$A64="","",Offerte!$A64)</f>
        <v/>
      </c>
      <c r="B1957" s="10">
        <f>IF(Offerte!$A64="","",Offerte!$B64)</f>
        <v/>
      </c>
      <c r="C1957" s="10">
        <f>IF(Offerte!$A64="","",Offerte!$C64)</f>
        <v/>
      </c>
      <c r="D1957" s="10" t="inlineStr">
        <is>
          <t>G.5.1</t>
        </is>
      </c>
      <c r="E1957" s="10" t="inlineStr">
        <is>
          <t>G</t>
        </is>
      </c>
      <c r="F1957" s="10" t="inlineStr">
        <is>
          <t>T</t>
        </is>
      </c>
      <c r="G1957" s="10" t="inlineStr">
        <is>
          <t>tabular</t>
        </is>
      </c>
      <c r="H1957" s="10" t="n">
        <v>1</v>
      </c>
      <c r="I1957" s="10" t="inlineStr">
        <is>
          <t>Impegno al mantenimento delle garanzie del contratto di secondo livello del gestore uscente</t>
        </is>
      </c>
      <c r="J1957" s="20" t="n"/>
      <c r="K1957" s="20" t="n"/>
      <c r="L1957" s="20" t="n"/>
      <c r="M1957" s="20" t="n"/>
      <c r="N1957" s="21">
        <f>IF($A1957="","",IF(IFERROR(VALUE($M1957),0)=1,1,0))</f>
        <v/>
      </c>
      <c r="O1957" s="21">
        <f>IF($A1957="",0,IF(OR($S1957&lt;&gt;1,COUNTA($J1957:$M1957)=0),0,IF($N1957=1,$H1957,0)))</f>
        <v/>
      </c>
      <c r="P1957" s="10" t="inlineStr">
        <is>
          <t>sì/no</t>
        </is>
      </c>
      <c r="Q1957" s="21">
        <f>IF($A1957="","",$A1957&amp;"|"&amp;$C1957)</f>
        <v/>
      </c>
      <c r="R1957" s="21">
        <f>IF($A1957="","",$A1957&amp;"|"&amp;$C1957&amp;"|"&amp;$D1957)</f>
        <v/>
      </c>
      <c r="S1957" s="21">
        <f>IF($A1957="","",IFERROR(INDEX(Offerte!$D$2:$D$200,MATCH($Q1957,Offerte!$L$2:$L$200,0)),0))</f>
        <v/>
      </c>
      <c r="T1957" s="21">
        <f>IF($A1957="","",IFERROR(INDEX(Offerte!$G$2:$G$200,MATCH($Q1957,Offerte!$L$2:$L$200,0)),"NO"))</f>
        <v/>
      </c>
    </row>
    <row r="1958">
      <c r="A1958" s="10">
        <f>IF(Offerte!$A65="","",Offerte!$A65)</f>
        <v/>
      </c>
      <c r="B1958" s="10">
        <f>IF(Offerte!$A65="","",Offerte!$B65)</f>
        <v/>
      </c>
      <c r="C1958" s="10">
        <f>IF(Offerte!$A65="","",Offerte!$C65)</f>
        <v/>
      </c>
      <c r="D1958" s="10" t="inlineStr">
        <is>
          <t>A.1.1</t>
        </is>
      </c>
      <c r="E1958" s="10" t="inlineStr">
        <is>
          <t>A</t>
        </is>
      </c>
      <c r="F1958" s="10" t="inlineStr">
        <is>
          <t>Q</t>
        </is>
      </c>
      <c r="G1958" s="10" t="inlineStr">
        <is>
          <t>higher</t>
        </is>
      </c>
      <c r="H1958" s="10" t="n">
        <v>3</v>
      </c>
      <c r="I1958" s="10" t="inlineStr">
        <is>
          <t>Tasso aggiuntivo di corse controllate</t>
        </is>
      </c>
      <c r="J1958" s="20" t="n"/>
      <c r="K1958" s="20" t="n"/>
      <c r="L1958" s="20" t="n"/>
      <c r="M1958" s="20" t="n"/>
      <c r="N1958" s="21">
        <f>IF($A1958="","",IFERROR(VALUE($K1958)/VALUE($L1958)*100,IFERROR(VALUE($J1958),0)))</f>
        <v/>
      </c>
      <c r="O1958" s="21">
        <f>IF($A1958="",0,IF(OR($S1958&lt;&gt;1,COUNTA($J1958:$M1958)=0),0,IF(SUMPRODUCT(MAX(($C$5:$C$6173=$C1958)*($D$5:$D$6173=$D1958)*($S$5:$S$6173=1)*IFERROR($N$5:$N$6173*1,0)))&gt;0,ROUND($H1958*($N1958/SUMPRODUCT(MAX(($C$5:$C$6173=$C1958)*($D$5:$D$6173=$D1958)*($S$5:$S$6173=1)*IFERROR($N$5:$N$6173*1,0)))),4),0)))</f>
        <v/>
      </c>
      <c r="P1958" s="10" t="inlineStr">
        <is>
          <t>Corse controllate annue / Corse programmate annue</t>
        </is>
      </c>
      <c r="Q1958" s="21">
        <f>IF($A1958="","",$A1958&amp;"|"&amp;$C1958)</f>
        <v/>
      </c>
      <c r="R1958" s="21">
        <f>IF($A1958="","",$A1958&amp;"|"&amp;$C1958&amp;"|"&amp;$D1958)</f>
        <v/>
      </c>
      <c r="S1958" s="21">
        <f>IF($A1958="","",IFERROR(INDEX(Offerte!$D$2:$D$200,MATCH($Q1958,Offerte!$L$2:$L$200,0)),0))</f>
        <v/>
      </c>
      <c r="T1958" s="21">
        <f>IF($A1958="","",IFERROR(INDEX(Offerte!$G$2:$G$200,MATCH($Q1958,Offerte!$L$2:$L$200,0)),"NO"))</f>
        <v/>
      </c>
    </row>
    <row r="1959">
      <c r="A1959" s="10">
        <f>IF(Offerte!$A65="","",Offerte!$A65)</f>
        <v/>
      </c>
      <c r="B1959" s="10">
        <f>IF(Offerte!$A65="","",Offerte!$B65)</f>
        <v/>
      </c>
      <c r="C1959" s="10">
        <f>IF(Offerte!$A65="","",Offerte!$C65)</f>
        <v/>
      </c>
      <c r="D1959" s="10" t="inlineStr">
        <is>
          <t>A.1.2</t>
        </is>
      </c>
      <c r="E1959" s="10" t="inlineStr">
        <is>
          <t>A</t>
        </is>
      </c>
      <c r="F1959" s="10" t="inlineStr">
        <is>
          <t>Q</t>
        </is>
      </c>
      <c r="G1959" s="10" t="inlineStr">
        <is>
          <t>higher</t>
        </is>
      </c>
      <c r="H1959" s="10" t="n">
        <v>4</v>
      </c>
      <c r="I1959" s="10" t="inlineStr">
        <is>
          <t>Numero aggiuntivo di passeggeri controllati</t>
        </is>
      </c>
      <c r="J1959" s="20" t="n"/>
      <c r="K1959" s="20" t="n"/>
      <c r="L1959" s="20" t="n"/>
      <c r="M1959" s="20" t="n"/>
      <c r="N1959" s="21">
        <f>IF($A1959="","",IFERROR(VALUE($J1959),0))</f>
        <v/>
      </c>
      <c r="O1959" s="21">
        <f>IF($A1959="",0,IF(OR($S1959&lt;&gt;1,COUNTA($J1959:$M1959)=0),0,IF(SUMPRODUCT(MAX(($C$5:$C$6173=$C1959)*($D$5:$D$6173=$D1959)*($S$5:$S$6173=1)*IFERROR($N$5:$N$6173*1,0)))&gt;0,ROUND($H1959*($N1959/SUMPRODUCT(MAX(($C$5:$C$6173=$C1959)*($D$5:$D$6173=$D1959)*($S$5:$S$6173=1)*IFERROR($N$5:$N$6173*1,0)))),4),0)))</f>
        <v/>
      </c>
      <c r="P1959" s="10" t="inlineStr">
        <is>
          <t>passeggeri/anno</t>
        </is>
      </c>
      <c r="Q1959" s="21">
        <f>IF($A1959="","",$A1959&amp;"|"&amp;$C1959)</f>
        <v/>
      </c>
      <c r="R1959" s="21">
        <f>IF($A1959="","",$A1959&amp;"|"&amp;$C1959&amp;"|"&amp;$D1959)</f>
        <v/>
      </c>
      <c r="S1959" s="21">
        <f>IF($A1959="","",IFERROR(INDEX(Offerte!$D$2:$D$200,MATCH($Q1959,Offerte!$L$2:$L$200,0)),0))</f>
        <v/>
      </c>
      <c r="T1959" s="21">
        <f>IF($A1959="","",IFERROR(INDEX(Offerte!$G$2:$G$200,MATCH($Q1959,Offerte!$L$2:$L$200,0)),"NO"))</f>
        <v/>
      </c>
    </row>
    <row r="1960">
      <c r="A1960" s="10">
        <f>IF(Offerte!$A65="","",Offerte!$A65)</f>
        <v/>
      </c>
      <c r="B1960" s="10">
        <f>IF(Offerte!$A65="","",Offerte!$B65)</f>
        <v/>
      </c>
      <c r="C1960" s="10">
        <f>IF(Offerte!$A65="","",Offerte!$C65)</f>
        <v/>
      </c>
      <c r="D1960" s="10" t="inlineStr">
        <is>
          <t>B.1.1</t>
        </is>
      </c>
      <c r="E1960" s="10" t="inlineStr">
        <is>
          <t>B</t>
        </is>
      </c>
      <c r="F1960" s="10" t="inlineStr">
        <is>
          <t>Q</t>
        </is>
      </c>
      <c r="G1960" s="10" t="inlineStr">
        <is>
          <t>higher</t>
        </is>
      </c>
      <c r="H1960" s="10" t="n">
        <v>3</v>
      </c>
      <c r="I1960" s="10" t="inlineStr">
        <is>
          <t>Incremento dei posti offerti nelle fasce di punta</t>
        </is>
      </c>
      <c r="J1960" s="20" t="n"/>
      <c r="K1960" s="20" t="n"/>
      <c r="L1960" s="20" t="n"/>
      <c r="M1960" s="20" t="n"/>
      <c r="N1960" s="21">
        <f>IF($A1960="","",IFERROR(VALUE($J1960),0))</f>
        <v/>
      </c>
      <c r="O1960" s="21">
        <f>IF($A1960="",0,IF(OR($S1960&lt;&gt;1,COUNTA($J1960:$M1960)=0),0,IF(SUMPRODUCT(MAX(($C$5:$C$6173=$C1960)*($D$5:$D$6173=$D1960)*($S$5:$S$6173=1)*IFERROR($N$5:$N$6173*1,0)))&gt;0,ROUND($H1960*($N1960/SUMPRODUCT(MAX(($C$5:$C$6173=$C1960)*($D$5:$D$6173=$D1960)*($S$5:$S$6173=1)*IFERROR($N$5:$N$6173*1,0)))),4),0)))</f>
        <v/>
      </c>
      <c r="P1960" s="10" t="inlineStr">
        <is>
          <t>posti*km</t>
        </is>
      </c>
      <c r="Q1960" s="21">
        <f>IF($A1960="","",$A1960&amp;"|"&amp;$C1960)</f>
        <v/>
      </c>
      <c r="R1960" s="21">
        <f>IF($A1960="","",$A1960&amp;"|"&amp;$C1960&amp;"|"&amp;$D1960)</f>
        <v/>
      </c>
      <c r="S1960" s="21">
        <f>IF($A1960="","",IFERROR(INDEX(Offerte!$D$2:$D$200,MATCH($Q1960,Offerte!$L$2:$L$200,0)),0))</f>
        <v/>
      </c>
      <c r="T1960" s="21">
        <f>IF($A1960="","",IFERROR(INDEX(Offerte!$G$2:$G$200,MATCH($Q1960,Offerte!$L$2:$L$200,0)),"NO"))</f>
        <v/>
      </c>
    </row>
    <row r="1961">
      <c r="A1961" s="10">
        <f>IF(Offerte!$A65="","",Offerte!$A65)</f>
        <v/>
      </c>
      <c r="B1961" s="10">
        <f>IF(Offerte!$A65="","",Offerte!$B65)</f>
        <v/>
      </c>
      <c r="C1961" s="10">
        <f>IF(Offerte!$A65="","",Offerte!$C65)</f>
        <v/>
      </c>
      <c r="D1961" s="10" t="inlineStr">
        <is>
          <t>B.2.1</t>
        </is>
      </c>
      <c r="E1961" s="10" t="inlineStr">
        <is>
          <t>B</t>
        </is>
      </c>
      <c r="F1961" s="10" t="inlineStr">
        <is>
          <t>Q</t>
        </is>
      </c>
      <c r="G1961" s="10" t="inlineStr">
        <is>
          <t>higher</t>
        </is>
      </c>
      <c r="H1961" s="10" t="n">
        <v>4</v>
      </c>
      <c r="I1961" s="10" t="inlineStr">
        <is>
          <t>Corse aggiuntive nell'arco giornaliero base</t>
        </is>
      </c>
      <c r="J1961" s="20" t="n"/>
      <c r="K1961" s="20" t="n"/>
      <c r="L1961" s="20" t="n"/>
      <c r="M1961" s="20" t="n"/>
      <c r="N1961" s="21">
        <f>IF($A1961="","",IFERROR(VALUE($J1961),0))</f>
        <v/>
      </c>
      <c r="O1961" s="21">
        <f>IF($A1961="",0,IF(OR($S1961&lt;&gt;1,COUNTA($J1961:$M1961)=0),0,IF(SUMPRODUCT(MAX(($C$5:$C$6173=$C1961)*($D$5:$D$6173=$D1961)*($S$5:$S$6173=1)*IFERROR($N$5:$N$6173*1,0)))&gt;0,ROUND($H1961*($N1961/SUMPRODUCT(MAX(($C$5:$C$6173=$C1961)*($D$5:$D$6173=$D1961)*($S$5:$S$6173=1)*IFERROR($N$5:$N$6173*1,0)))),4),0)))</f>
        <v/>
      </c>
      <c r="P1961" s="10" t="inlineStr">
        <is>
          <t>corse</t>
        </is>
      </c>
      <c r="Q1961" s="21">
        <f>IF($A1961="","",$A1961&amp;"|"&amp;$C1961)</f>
        <v/>
      </c>
      <c r="R1961" s="21">
        <f>IF($A1961="","",$A1961&amp;"|"&amp;$C1961&amp;"|"&amp;$D1961)</f>
        <v/>
      </c>
      <c r="S1961" s="21">
        <f>IF($A1961="","",IFERROR(INDEX(Offerte!$D$2:$D$200,MATCH($Q1961,Offerte!$L$2:$L$200,0)),0))</f>
        <v/>
      </c>
      <c r="T1961" s="21">
        <f>IF($A1961="","",IFERROR(INDEX(Offerte!$G$2:$G$200,MATCH($Q1961,Offerte!$L$2:$L$200,0)),"NO"))</f>
        <v/>
      </c>
    </row>
    <row r="1962">
      <c r="A1962" s="10">
        <f>IF(Offerte!$A65="","",Offerte!$A65)</f>
        <v/>
      </c>
      <c r="B1962" s="10">
        <f>IF(Offerte!$A65="","",Offerte!$B65)</f>
        <v/>
      </c>
      <c r="C1962" s="10">
        <f>IF(Offerte!$A65="","",Offerte!$C65)</f>
        <v/>
      </c>
      <c r="D1962" s="10" t="inlineStr">
        <is>
          <t>B.3.1</t>
        </is>
      </c>
      <c r="E1962" s="10" t="inlineStr">
        <is>
          <t>B</t>
        </is>
      </c>
      <c r="F1962" s="10" t="inlineStr">
        <is>
          <t>Q</t>
        </is>
      </c>
      <c r="G1962" s="10" t="inlineStr">
        <is>
          <t>higher</t>
        </is>
      </c>
      <c r="H1962" s="10" t="n">
        <v>2</v>
      </c>
      <c r="I1962" s="10" t="inlineStr">
        <is>
          <t>Numero di corse aggiuntive per allungamento dell'arco di servizio giornaliero nelle fasce serali</t>
        </is>
      </c>
      <c r="J1962" s="20" t="n"/>
      <c r="K1962" s="20" t="n"/>
      <c r="L1962" s="20" t="n"/>
      <c r="M1962" s="20" t="n"/>
      <c r="N1962" s="21">
        <f>IF($A1962="","",IFERROR(VALUE($J1962),0))</f>
        <v/>
      </c>
      <c r="O1962" s="21">
        <f>IF($A1962="",0,IF(OR($S1962&lt;&gt;1,COUNTA($J1962:$M1962)=0),0,IF(SUMPRODUCT(MAX(($C$5:$C$6173=$C1962)*($D$5:$D$6173=$D1962)*($S$5:$S$6173=1)*IFERROR($N$5:$N$6173*1,0)))&gt;0,ROUND($H1962*($N1962/SUMPRODUCT(MAX(($C$5:$C$6173=$C1962)*($D$5:$D$6173=$D1962)*($S$5:$S$6173=1)*IFERROR($N$5:$N$6173*1,0)))),4),0)))</f>
        <v/>
      </c>
      <c r="P1962" s="10" t="inlineStr">
        <is>
          <t>corse</t>
        </is>
      </c>
      <c r="Q1962" s="21">
        <f>IF($A1962="","",$A1962&amp;"|"&amp;$C1962)</f>
        <v/>
      </c>
      <c r="R1962" s="21">
        <f>IF($A1962="","",$A1962&amp;"|"&amp;$C1962&amp;"|"&amp;$D1962)</f>
        <v/>
      </c>
      <c r="S1962" s="21">
        <f>IF($A1962="","",IFERROR(INDEX(Offerte!$D$2:$D$200,MATCH($Q1962,Offerte!$L$2:$L$200,0)),0))</f>
        <v/>
      </c>
      <c r="T1962" s="21">
        <f>IF($A1962="","",IFERROR(INDEX(Offerte!$G$2:$G$200,MATCH($Q1962,Offerte!$L$2:$L$200,0)),"NO"))</f>
        <v/>
      </c>
    </row>
    <row r="1963">
      <c r="A1963" s="10">
        <f>IF(Offerte!$A65="","",Offerte!$A65)</f>
        <v/>
      </c>
      <c r="B1963" s="10">
        <f>IF(Offerte!$A65="","",Offerte!$B65)</f>
        <v/>
      </c>
      <c r="C1963" s="10">
        <f>IF(Offerte!$A65="","",Offerte!$C65)</f>
        <v/>
      </c>
      <c r="D1963" s="10" t="inlineStr">
        <is>
          <t>B.4.1</t>
        </is>
      </c>
      <c r="E1963" s="10" t="inlineStr">
        <is>
          <t>B</t>
        </is>
      </c>
      <c r="F1963" s="10" t="inlineStr">
        <is>
          <t>Q</t>
        </is>
      </c>
      <c r="G1963" s="10" t="inlineStr">
        <is>
          <t>higher</t>
        </is>
      </c>
      <c r="H1963" s="10" t="n">
        <v>3</v>
      </c>
      <c r="I1963" s="10" t="inlineStr">
        <is>
          <t>Percorrenze aggiuntive offerte nel Programma d'esercizio delle prime due fasi attuative</t>
        </is>
      </c>
      <c r="J1963" s="20" t="n"/>
      <c r="K1963" s="20" t="n"/>
      <c r="L1963" s="20" t="n"/>
      <c r="M1963" s="20" t="n"/>
      <c r="N1963" s="21">
        <f>IF($A1963="","",IFERROR(VALUE($J1963),0))</f>
        <v/>
      </c>
      <c r="O1963" s="21">
        <f>IF($A1963="",0,IF(OR($S1963&lt;&gt;1,COUNTA($J1963:$M1963)=0),0,IF(SUMPRODUCT(MAX(($C$5:$C$6173=$C1963)*($D$5:$D$6173=$D1963)*($S$5:$S$6173=1)*IFERROR($N$5:$N$6173*1,0)))&gt;0,ROUND($H1963*($N1963/SUMPRODUCT(MAX(($C$5:$C$6173=$C1963)*($D$5:$D$6173=$D1963)*($S$5:$S$6173=1)*IFERROR($N$5:$N$6173*1,0)))),4),0)))</f>
        <v/>
      </c>
      <c r="P1963" s="10" t="inlineStr">
        <is>
          <t>vett*km</t>
        </is>
      </c>
      <c r="Q1963" s="21">
        <f>IF($A1963="","",$A1963&amp;"|"&amp;$C1963)</f>
        <v/>
      </c>
      <c r="R1963" s="21">
        <f>IF($A1963="","",$A1963&amp;"|"&amp;$C1963&amp;"|"&amp;$D1963)</f>
        <v/>
      </c>
      <c r="S1963" s="21">
        <f>IF($A1963="","",IFERROR(INDEX(Offerte!$D$2:$D$200,MATCH($Q1963,Offerte!$L$2:$L$200,0)),0))</f>
        <v/>
      </c>
      <c r="T1963" s="21">
        <f>IF($A1963="","",IFERROR(INDEX(Offerte!$G$2:$G$200,MATCH($Q1963,Offerte!$L$2:$L$200,0)),"NO"))</f>
        <v/>
      </c>
    </row>
    <row r="1964">
      <c r="A1964" s="10">
        <f>IF(Offerte!$A65="","",Offerte!$A65)</f>
        <v/>
      </c>
      <c r="B1964" s="10">
        <f>IF(Offerte!$A65="","",Offerte!$B65)</f>
        <v/>
      </c>
      <c r="C1964" s="10">
        <f>IF(Offerte!$A65="","",Offerte!$C65)</f>
        <v/>
      </c>
      <c r="D1964" s="10" t="inlineStr">
        <is>
          <t>B.5.1</t>
        </is>
      </c>
      <c r="E1964" s="10" t="inlineStr">
        <is>
          <t>B</t>
        </is>
      </c>
      <c r="F1964" s="10" t="inlineStr">
        <is>
          <t>D</t>
        </is>
      </c>
      <c r="G1964" s="10" t="inlineStr">
        <is>
          <t>discretionary</t>
        </is>
      </c>
      <c r="H1964" s="10" t="n">
        <v>2</v>
      </c>
      <c r="I1964" s="10" t="inlineStr">
        <is>
          <t>Efficacia del progetto di servizi complementari DRT</t>
        </is>
      </c>
      <c r="J1964" s="20" t="n"/>
      <c r="K1964" s="20" t="n"/>
      <c r="L1964" s="20" t="n"/>
      <c r="M1964" s="20" t="n"/>
      <c r="N1964" s="21">
        <f>IF($A1964="","",MAX(0,MIN(1,IFERROR(VALUE($M1964),0))))</f>
        <v/>
      </c>
      <c r="O1964" s="21">
        <f>IF($A1964="",0,IF(OR($S1964&lt;&gt;1,COUNTA($J1964:$M1964)=0),0,IF(SUMPRODUCT(MAX(($C$5:$C$6173=$C1964)*($D$5:$D$6173=$D1964)*($S$5:$S$6173=1)*IFERROR($N$5:$N$6173*1,0)))&gt;0,ROUND($H1964*($N1964/SUMPRODUCT(MAX(($C$5:$C$6173=$C1964)*($D$5:$D$6173=$D1964)*($S$5:$S$6173=1)*IFERROR($N$5:$N$6173*1,0)))),4),0)))</f>
        <v/>
      </c>
      <c r="P1964" s="10" t="inlineStr">
        <is>
          <t>coeff.</t>
        </is>
      </c>
      <c r="Q1964" s="21">
        <f>IF($A1964="","",$A1964&amp;"|"&amp;$C1964)</f>
        <v/>
      </c>
      <c r="R1964" s="21">
        <f>IF($A1964="","",$A1964&amp;"|"&amp;$C1964&amp;"|"&amp;$D1964)</f>
        <v/>
      </c>
      <c r="S1964" s="21">
        <f>IF($A1964="","",IFERROR(INDEX(Offerte!$D$2:$D$200,MATCH($Q1964,Offerte!$L$2:$L$200,0)),0))</f>
        <v/>
      </c>
      <c r="T1964" s="21">
        <f>IF($A1964="","",IFERROR(INDEX(Offerte!$G$2:$G$200,MATCH($Q1964,Offerte!$L$2:$L$200,0)),"NO"))</f>
        <v/>
      </c>
    </row>
    <row r="1965">
      <c r="A1965" s="10">
        <f>IF(Offerte!$A65="","",Offerte!$A65)</f>
        <v/>
      </c>
      <c r="B1965" s="10">
        <f>IF(Offerte!$A65="","",Offerte!$B65)</f>
        <v/>
      </c>
      <c r="C1965" s="10">
        <f>IF(Offerte!$A65="","",Offerte!$C65)</f>
        <v/>
      </c>
      <c r="D1965" s="10" t="inlineStr">
        <is>
          <t>C.1.1</t>
        </is>
      </c>
      <c r="E1965" s="10" t="inlineStr">
        <is>
          <t>C</t>
        </is>
      </c>
      <c r="F1965" s="10" t="inlineStr">
        <is>
          <t>Q</t>
        </is>
      </c>
      <c r="G1965" s="10" t="inlineStr">
        <is>
          <t>higher</t>
        </is>
      </c>
      <c r="H1965" s="10" t="n">
        <v>2</v>
      </c>
      <c r="I1965" s="10" t="inlineStr">
        <is>
          <t>Tasso di copertura del servizio con telecamere BSD</t>
        </is>
      </c>
      <c r="J1965" s="20" t="n"/>
      <c r="K1965" s="20" t="n"/>
      <c r="L1965" s="20" t="n"/>
      <c r="M1965" s="20" t="n"/>
      <c r="N1965" s="21">
        <f>IF($A1965="","",IFERROR(VALUE($K1965)/VALUE($L1965),IFERROR(VALUE($J1965),0)))</f>
        <v/>
      </c>
      <c r="O1965" s="21">
        <f>IF($A1965="",0,IF(OR($S1965&lt;&gt;1,COUNTA($J1965:$M1965)=0),0,IF(SUMPRODUCT(MAX(($C$5:$C$6173=$C1965)*($D$5:$D$6173=$D1965)*($S$5:$S$6173=1)*IFERROR($N$5:$N$6173*1,0)))&gt;0,ROUND($H1965*($N1965/SUMPRODUCT(MAX(($C$5:$C$6173=$C1965)*($D$5:$D$6173=$D1965)*($S$5:$S$6173=1)*IFERROR($N$5:$N$6173*1,0)))),4),0)))</f>
        <v/>
      </c>
      <c r="P1965" s="10" t="inlineStr">
        <is>
          <t>Autobus attrezzati con telecamere BSD / Autobus totali in offerta, incluse scorte</t>
        </is>
      </c>
      <c r="Q1965" s="21">
        <f>IF($A1965="","",$A1965&amp;"|"&amp;$C1965)</f>
        <v/>
      </c>
      <c r="R1965" s="21">
        <f>IF($A1965="","",$A1965&amp;"|"&amp;$C1965&amp;"|"&amp;$D1965)</f>
        <v/>
      </c>
      <c r="S1965" s="21">
        <f>IF($A1965="","",IFERROR(INDEX(Offerte!$D$2:$D$200,MATCH($Q1965,Offerte!$L$2:$L$200,0)),0))</f>
        <v/>
      </c>
      <c r="T1965" s="21">
        <f>IF($A1965="","",IFERROR(INDEX(Offerte!$G$2:$G$200,MATCH($Q1965,Offerte!$L$2:$L$200,0)),"NO"))</f>
        <v/>
      </c>
    </row>
    <row r="1966">
      <c r="A1966" s="10">
        <f>IF(Offerte!$A65="","",Offerte!$A65)</f>
        <v/>
      </c>
      <c r="B1966" s="10">
        <f>IF(Offerte!$A65="","",Offerte!$B65)</f>
        <v/>
      </c>
      <c r="C1966" s="10">
        <f>IF(Offerte!$A65="","",Offerte!$C65)</f>
        <v/>
      </c>
      <c r="D1966" s="10" t="inlineStr">
        <is>
          <t>C.1.2</t>
        </is>
      </c>
      <c r="E1966" s="10" t="inlineStr">
        <is>
          <t>C</t>
        </is>
      </c>
      <c r="F1966" s="10" t="inlineStr">
        <is>
          <t>Q</t>
        </is>
      </c>
      <c r="G1966" s="10" t="inlineStr">
        <is>
          <t>higher</t>
        </is>
      </c>
      <c r="H1966" s="10" t="n">
        <v>2</v>
      </c>
      <c r="I1966" s="10" t="inlineStr">
        <is>
          <t>Tasso di copertura del servizio con telecamere ADAS</t>
        </is>
      </c>
      <c r="J1966" s="20" t="n"/>
      <c r="K1966" s="20" t="n"/>
      <c r="L1966" s="20" t="n"/>
      <c r="M1966" s="20" t="n"/>
      <c r="N1966" s="21">
        <f>IF($A1966="","",IFERROR(VALUE($K1966)/VALUE($L1966),IFERROR(VALUE($J1966),0)))</f>
        <v/>
      </c>
      <c r="O1966" s="21">
        <f>IF($A1966="",0,IF(OR($S1966&lt;&gt;1,COUNTA($J1966:$M1966)=0),0,IF(SUMPRODUCT(MAX(($C$5:$C$6173=$C1966)*($D$5:$D$6173=$D1966)*($S$5:$S$6173=1)*IFERROR($N$5:$N$6173*1,0)))&gt;0,ROUND($H1966*($N1966/SUMPRODUCT(MAX(($C$5:$C$6173=$C1966)*($D$5:$D$6173=$D1966)*($S$5:$S$6173=1)*IFERROR($N$5:$N$6173*1,0)))),4),0)))</f>
        <v/>
      </c>
      <c r="P1966" s="10" t="inlineStr">
        <is>
          <t>Autobus attrezzati con telecamere ADAS / Autobus totali in offerta, incluse scorte</t>
        </is>
      </c>
      <c r="Q1966" s="21">
        <f>IF($A1966="","",$A1966&amp;"|"&amp;$C1966)</f>
        <v/>
      </c>
      <c r="R1966" s="21">
        <f>IF($A1966="","",$A1966&amp;"|"&amp;$C1966&amp;"|"&amp;$D1966)</f>
        <v/>
      </c>
      <c r="S1966" s="21">
        <f>IF($A1966="","",IFERROR(INDEX(Offerte!$D$2:$D$200,MATCH($Q1966,Offerte!$L$2:$L$200,0)),0))</f>
        <v/>
      </c>
      <c r="T1966" s="21">
        <f>IF($A1966="","",IFERROR(INDEX(Offerte!$G$2:$G$200,MATCH($Q1966,Offerte!$L$2:$L$200,0)),"NO"))</f>
        <v/>
      </c>
    </row>
    <row r="1967">
      <c r="A1967" s="10">
        <f>IF(Offerte!$A65="","",Offerte!$A65)</f>
        <v/>
      </c>
      <c r="B1967" s="10">
        <f>IF(Offerte!$A65="","",Offerte!$B65)</f>
        <v/>
      </c>
      <c r="C1967" s="10">
        <f>IF(Offerte!$A65="","",Offerte!$C65)</f>
        <v/>
      </c>
      <c r="D1967" s="10" t="inlineStr">
        <is>
          <t>C.2.1</t>
        </is>
      </c>
      <c r="E1967" s="10" t="inlineStr">
        <is>
          <t>C</t>
        </is>
      </c>
      <c r="F1967" s="10" t="inlineStr">
        <is>
          <t>Q</t>
        </is>
      </c>
      <c r="G1967" s="10" t="inlineStr">
        <is>
          <t>higher</t>
        </is>
      </c>
      <c r="H1967" s="10" t="n">
        <v>3</v>
      </c>
      <c r="I1967" s="10" t="inlineStr">
        <is>
          <t>Tasso di copertura del servizio con telecamere di bordo di videosorveglianza</t>
        </is>
      </c>
      <c r="J1967" s="20" t="n"/>
      <c r="K1967" s="20" t="n"/>
      <c r="L1967" s="20" t="n"/>
      <c r="M1967" s="20" t="n"/>
      <c r="N1967" s="21">
        <f>IF($A1967="","",IFERROR(VALUE($K1967)/VALUE($L1967),IFERROR(VALUE($J1967),0)))</f>
        <v/>
      </c>
      <c r="O1967" s="21">
        <f>IF($A1967="",0,IF(OR($S1967&lt;&gt;1,COUNTA($J1967:$M1967)=0),0,IF(SUMPRODUCT(MAX(($C$5:$C$6173=$C1967)*($D$5:$D$6173=$D1967)*($S$5:$S$6173=1)*IFERROR($N$5:$N$6173*1,0)))&gt;0,ROUND($H1967*($N1967/SUMPRODUCT(MAX(($C$5:$C$6173=$C1967)*($D$5:$D$6173=$D1967)*($S$5:$S$6173=1)*IFERROR($N$5:$N$6173*1,0)))),4),0)))</f>
        <v/>
      </c>
      <c r="P1967" s="10" t="inlineStr">
        <is>
          <t>Autobus attrezzati con videosorveglianza / Autobus totali in offerta, incluse scorte</t>
        </is>
      </c>
      <c r="Q1967" s="21">
        <f>IF($A1967="","",$A1967&amp;"|"&amp;$C1967)</f>
        <v/>
      </c>
      <c r="R1967" s="21">
        <f>IF($A1967="","",$A1967&amp;"|"&amp;$C1967&amp;"|"&amp;$D1967)</f>
        <v/>
      </c>
      <c r="S1967" s="21">
        <f>IF($A1967="","",IFERROR(INDEX(Offerte!$D$2:$D$200,MATCH($Q1967,Offerte!$L$2:$L$200,0)),0))</f>
        <v/>
      </c>
      <c r="T1967" s="21">
        <f>IF($A1967="","",IFERROR(INDEX(Offerte!$G$2:$G$200,MATCH($Q1967,Offerte!$L$2:$L$200,0)),"NO"))</f>
        <v/>
      </c>
    </row>
    <row r="1968">
      <c r="A1968" s="10">
        <f>IF(Offerte!$A65="","",Offerte!$A65)</f>
        <v/>
      </c>
      <c r="B1968" s="10">
        <f>IF(Offerte!$A65="","",Offerte!$B65)</f>
        <v/>
      </c>
      <c r="C1968" s="10">
        <f>IF(Offerte!$A65="","",Offerte!$C65)</f>
        <v/>
      </c>
      <c r="D1968" s="10" t="inlineStr">
        <is>
          <t>C.2.2</t>
        </is>
      </c>
      <c r="E1968" s="10" t="inlineStr">
        <is>
          <t>C</t>
        </is>
      </c>
      <c r="F1968" s="10" t="inlineStr">
        <is>
          <t>T</t>
        </is>
      </c>
      <c r="G1968" s="10" t="inlineStr">
        <is>
          <t>tabular</t>
        </is>
      </c>
      <c r="H1968" s="10" t="n">
        <v>1</v>
      </c>
      <c r="I1968" s="10" t="inlineStr">
        <is>
          <t>Software video/audio analisi per situazioni di pericolo</t>
        </is>
      </c>
      <c r="J1968" s="20" t="n"/>
      <c r="K1968" s="20" t="n"/>
      <c r="L1968" s="20" t="n"/>
      <c r="M1968" s="20" t="n"/>
      <c r="N1968" s="21">
        <f>IF($A1968="","",IF(IFERROR(VALUE($M1968),0)=1,1,0))</f>
        <v/>
      </c>
      <c r="O1968" s="21">
        <f>IF($A1968="",0,IF(OR($S1968&lt;&gt;1,COUNTA($J1968:$M1968)=0),0,IF($N1968=1,$H1968,0)))</f>
        <v/>
      </c>
      <c r="P1968" s="10" t="inlineStr">
        <is>
          <t>sì/no</t>
        </is>
      </c>
      <c r="Q1968" s="21">
        <f>IF($A1968="","",$A1968&amp;"|"&amp;$C1968)</f>
        <v/>
      </c>
      <c r="R1968" s="21">
        <f>IF($A1968="","",$A1968&amp;"|"&amp;$C1968&amp;"|"&amp;$D1968)</f>
        <v/>
      </c>
      <c r="S1968" s="21">
        <f>IF($A1968="","",IFERROR(INDEX(Offerte!$D$2:$D$200,MATCH($Q1968,Offerte!$L$2:$L$200,0)),0))</f>
        <v/>
      </c>
      <c r="T1968" s="21">
        <f>IF($A1968="","",IFERROR(INDEX(Offerte!$G$2:$G$200,MATCH($Q1968,Offerte!$L$2:$L$200,0)),"NO"))</f>
        <v/>
      </c>
    </row>
    <row r="1969">
      <c r="A1969" s="10">
        <f>IF(Offerte!$A65="","",Offerte!$A65)</f>
        <v/>
      </c>
      <c r="B1969" s="10">
        <f>IF(Offerte!$A65="","",Offerte!$B65)</f>
        <v/>
      </c>
      <c r="C1969" s="10">
        <f>IF(Offerte!$A65="","",Offerte!$C65)</f>
        <v/>
      </c>
      <c r="D1969" s="10" t="inlineStr">
        <is>
          <t>C.2.3</t>
        </is>
      </c>
      <c r="E1969" s="10" t="inlineStr">
        <is>
          <t>C</t>
        </is>
      </c>
      <c r="F1969" s="10" t="inlineStr">
        <is>
          <t>T</t>
        </is>
      </c>
      <c r="G1969" s="10" t="inlineStr">
        <is>
          <t>tabular</t>
        </is>
      </c>
      <c r="H1969" s="10" t="n">
        <v>1</v>
      </c>
      <c r="I1969" s="10" t="inlineStr">
        <is>
          <t>Collegamento con centrale qualificata di pronto intervento</t>
        </is>
      </c>
      <c r="J1969" s="20" t="n"/>
      <c r="K1969" s="20" t="n"/>
      <c r="L1969" s="20" t="n"/>
      <c r="M1969" s="20" t="n"/>
      <c r="N1969" s="21">
        <f>IF($A1969="","",IF(IFERROR(VALUE($M1969),0)=1,1,0))</f>
        <v/>
      </c>
      <c r="O1969" s="21">
        <f>IF($A1969="",0,IF(OR($S1969&lt;&gt;1,COUNTA($J1969:$M1969)=0),0,IF($N1969=1,$H1969,0)))</f>
        <v/>
      </c>
      <c r="P1969" s="10" t="inlineStr">
        <is>
          <t>sì/no</t>
        </is>
      </c>
      <c r="Q1969" s="21">
        <f>IF($A1969="","",$A1969&amp;"|"&amp;$C1969)</f>
        <v/>
      </c>
      <c r="R1969" s="21">
        <f>IF($A1969="","",$A1969&amp;"|"&amp;$C1969&amp;"|"&amp;$D1969)</f>
        <v/>
      </c>
      <c r="S1969" s="21">
        <f>IF($A1969="","",IFERROR(INDEX(Offerte!$D$2:$D$200,MATCH($Q1969,Offerte!$L$2:$L$200,0)),0))</f>
        <v/>
      </c>
      <c r="T1969" s="21">
        <f>IF($A1969="","",IFERROR(INDEX(Offerte!$G$2:$G$200,MATCH($Q1969,Offerte!$L$2:$L$200,0)),"NO"))</f>
        <v/>
      </c>
    </row>
    <row r="1970">
      <c r="A1970" s="10">
        <f>IF(Offerte!$A65="","",Offerte!$A65)</f>
        <v/>
      </c>
      <c r="B1970" s="10">
        <f>IF(Offerte!$A65="","",Offerte!$B65)</f>
        <v/>
      </c>
      <c r="C1970" s="10">
        <f>IF(Offerte!$A65="","",Offerte!$C65)</f>
        <v/>
      </c>
      <c r="D1970" s="10" t="inlineStr">
        <is>
          <t>C.2.4</t>
        </is>
      </c>
      <c r="E1970" s="10" t="inlineStr">
        <is>
          <t>C</t>
        </is>
      </c>
      <c r="F1970" s="10" t="inlineStr">
        <is>
          <t>Q</t>
        </is>
      </c>
      <c r="G1970" s="10" t="inlineStr">
        <is>
          <t>higher</t>
        </is>
      </c>
      <c r="H1970" s="10" t="n">
        <v>1</v>
      </c>
      <c r="I1970" s="10" t="inlineStr">
        <is>
          <t>Tasso di copertura del servizio con dispositivi per la chiamata di emergenza del conducente</t>
        </is>
      </c>
      <c r="J1970" s="20" t="n"/>
      <c r="K1970" s="20" t="n"/>
      <c r="L1970" s="20" t="n"/>
      <c r="M1970" s="20" t="n"/>
      <c r="N1970" s="21">
        <f>IF($A1970="","",IFERROR(VALUE($K1970)/VALUE($L1970),IFERROR(VALUE($J1970),0)))</f>
        <v/>
      </c>
      <c r="O1970" s="21">
        <f>IF($A1970="",0,IF(OR($S1970&lt;&gt;1,COUNTA($J1970:$M1970)=0),0,IF(SUMPRODUCT(MAX(($C$5:$C$6173=$C1970)*($D$5:$D$6173=$D1970)*($S$5:$S$6173=1)*IFERROR($N$5:$N$6173*1,0)))&gt;0,ROUND($H1970*($N1970/SUMPRODUCT(MAX(($C$5:$C$6173=$C1970)*($D$5:$D$6173=$D1970)*($S$5:$S$6173=1)*IFERROR($N$5:$N$6173*1,0)))),4),0)))</f>
        <v/>
      </c>
      <c r="P1970" s="10" t="inlineStr">
        <is>
          <t>Autobus attrezzati con chiamata di emergenza / Autobus totali in offerta, incluse scorte</t>
        </is>
      </c>
      <c r="Q1970" s="21">
        <f>IF($A1970="","",$A1970&amp;"|"&amp;$C1970)</f>
        <v/>
      </c>
      <c r="R1970" s="21">
        <f>IF($A1970="","",$A1970&amp;"|"&amp;$C1970&amp;"|"&amp;$D1970)</f>
        <v/>
      </c>
      <c r="S1970" s="21">
        <f>IF($A1970="","",IFERROR(INDEX(Offerte!$D$2:$D$200,MATCH($Q1970,Offerte!$L$2:$L$200,0)),0))</f>
        <v/>
      </c>
      <c r="T1970" s="21">
        <f>IF($A1970="","",IFERROR(INDEX(Offerte!$G$2:$G$200,MATCH($Q1970,Offerte!$L$2:$L$200,0)),"NO"))</f>
        <v/>
      </c>
    </row>
    <row r="1971">
      <c r="A1971" s="10">
        <f>IF(Offerte!$A65="","",Offerte!$A65)</f>
        <v/>
      </c>
      <c r="B1971" s="10">
        <f>IF(Offerte!$A65="","",Offerte!$B65)</f>
        <v/>
      </c>
      <c r="C1971" s="10">
        <f>IF(Offerte!$A65="","",Offerte!$C65)</f>
        <v/>
      </c>
      <c r="D1971" s="10" t="inlineStr">
        <is>
          <t>C.3.1</t>
        </is>
      </c>
      <c r="E1971" s="10" t="inlineStr">
        <is>
          <t>C</t>
        </is>
      </c>
      <c r="F1971" s="10" t="inlineStr">
        <is>
          <t>Q</t>
        </is>
      </c>
      <c r="G1971" s="10" t="inlineStr">
        <is>
          <t>higher</t>
        </is>
      </c>
      <c r="H1971" s="10" t="n">
        <v>2</v>
      </c>
      <c r="I1971" s="10" t="inlineStr">
        <is>
          <t>Tasso di copertura del servizio con dispositivi di informazione dinamica a bordo mezzo</t>
        </is>
      </c>
      <c r="J1971" s="20" t="n"/>
      <c r="K1971" s="20" t="n"/>
      <c r="L1971" s="20" t="n"/>
      <c r="M1971" s="20" t="n"/>
      <c r="N1971" s="21">
        <f>IF($A1971="","",IFERROR(VALUE($K1971)/VALUE($L1971),IFERROR(VALUE($J1971),0)))</f>
        <v/>
      </c>
      <c r="O1971" s="21">
        <f>IF($A1971="",0,IF(OR($S1971&lt;&gt;1,COUNTA($J1971:$M1971)=0),0,IF(SUMPRODUCT(MAX(($C$5:$C$6173=$C1971)*($D$5:$D$6173=$D1971)*($S$5:$S$6173=1)*IFERROR($N$5:$N$6173*1,0)))&gt;0,ROUND($H1971*($N1971/SUMPRODUCT(MAX(($C$5:$C$6173=$C1971)*($D$5:$D$6173=$D1971)*($S$5:$S$6173=1)*IFERROR($N$5:$N$6173*1,0)))),4),0)))</f>
        <v/>
      </c>
      <c r="P1971" s="10" t="inlineStr">
        <is>
          <t>Autobus con monitor e indicatori vocali / Autobus totali in offerta, incluse scorte</t>
        </is>
      </c>
      <c r="Q1971" s="21">
        <f>IF($A1971="","",$A1971&amp;"|"&amp;$C1971)</f>
        <v/>
      </c>
      <c r="R1971" s="21">
        <f>IF($A1971="","",$A1971&amp;"|"&amp;$C1971&amp;"|"&amp;$D1971)</f>
        <v/>
      </c>
      <c r="S1971" s="21">
        <f>IF($A1971="","",IFERROR(INDEX(Offerte!$D$2:$D$200,MATCH($Q1971,Offerte!$L$2:$L$200,0)),0))</f>
        <v/>
      </c>
      <c r="T1971" s="21">
        <f>IF($A1971="","",IFERROR(INDEX(Offerte!$G$2:$G$200,MATCH($Q1971,Offerte!$L$2:$L$200,0)),"NO"))</f>
        <v/>
      </c>
    </row>
    <row r="1972">
      <c r="A1972" s="10">
        <f>IF(Offerte!$A65="","",Offerte!$A65)</f>
        <v/>
      </c>
      <c r="B1972" s="10">
        <f>IF(Offerte!$A65="","",Offerte!$B65)</f>
        <v/>
      </c>
      <c r="C1972" s="10">
        <f>IF(Offerte!$A65="","",Offerte!$C65)</f>
        <v/>
      </c>
      <c r="D1972" s="10" t="inlineStr">
        <is>
          <t>C.3.2</t>
        </is>
      </c>
      <c r="E1972" s="10" t="inlineStr">
        <is>
          <t>C</t>
        </is>
      </c>
      <c r="F1972" s="10" t="inlineStr">
        <is>
          <t>T</t>
        </is>
      </c>
      <c r="G1972" s="10" t="inlineStr">
        <is>
          <t>tabular</t>
        </is>
      </c>
      <c r="H1972" s="10" t="n">
        <v>2</v>
      </c>
      <c r="I1972" s="10" t="inlineStr">
        <is>
          <t>Informazioni a bordo su coincidenze ai nodi</t>
        </is>
      </c>
      <c r="J1972" s="20" t="n"/>
      <c r="K1972" s="20" t="n"/>
      <c r="L1972" s="20" t="n"/>
      <c r="M1972" s="20" t="n"/>
      <c r="N1972" s="21">
        <f>IF($A1972="","",IF(IFERROR(VALUE($M1972),0)=1,1,0))</f>
        <v/>
      </c>
      <c r="O1972" s="21">
        <f>IF($A1972="",0,IF(OR($S1972&lt;&gt;1,COUNTA($J1972:$M1972)=0),0,IF(AND($N1972=1,IFERROR(SUMIFS($N$5:$N$6173,$Q$5:$Q$6173,$Q1972,$D$5:$D$6173,"C.3.1"),0)&gt;=0.5),$H1972,0)))</f>
        <v/>
      </c>
      <c r="P1972" s="10" t="inlineStr">
        <is>
          <t>Dipende da C.3.1 &gt;= 0.5</t>
        </is>
      </c>
      <c r="Q1972" s="21">
        <f>IF($A1972="","",$A1972&amp;"|"&amp;$C1972)</f>
        <v/>
      </c>
      <c r="R1972" s="21">
        <f>IF($A1972="","",$A1972&amp;"|"&amp;$C1972&amp;"|"&amp;$D1972)</f>
        <v/>
      </c>
      <c r="S1972" s="21">
        <f>IF($A1972="","",IFERROR(INDEX(Offerte!$D$2:$D$200,MATCH($Q1972,Offerte!$L$2:$L$200,0)),0))</f>
        <v/>
      </c>
      <c r="T1972" s="21">
        <f>IF($A1972="","",IFERROR(INDEX(Offerte!$G$2:$G$200,MATCH($Q1972,Offerte!$L$2:$L$200,0)),"NO"))</f>
        <v/>
      </c>
    </row>
    <row r="1973">
      <c r="A1973" s="10">
        <f>IF(Offerte!$A65="","",Offerte!$A65)</f>
        <v/>
      </c>
      <c r="B1973" s="10">
        <f>IF(Offerte!$A65="","",Offerte!$B65)</f>
        <v/>
      </c>
      <c r="C1973" s="10">
        <f>IF(Offerte!$A65="","",Offerte!$C65)</f>
        <v/>
      </c>
      <c r="D1973" s="10" t="inlineStr">
        <is>
          <t>D.1.1</t>
        </is>
      </c>
      <c r="E1973" s="10" t="inlineStr">
        <is>
          <t>D</t>
        </is>
      </c>
      <c r="F1973" s="10" t="inlineStr">
        <is>
          <t>Q</t>
        </is>
      </c>
      <c r="G1973" s="10" t="inlineStr">
        <is>
          <t>higher</t>
        </is>
      </c>
      <c r="H1973" s="10" t="n">
        <v>3</v>
      </c>
      <c r="I1973" s="10" t="inlineStr">
        <is>
          <t>Installazione di pensiline</t>
        </is>
      </c>
      <c r="J1973" s="20" t="n"/>
      <c r="K1973" s="20" t="n"/>
      <c r="L1973" s="20" t="n"/>
      <c r="M1973" s="20" t="n"/>
      <c r="N1973" s="21">
        <f>IF($A1973="","",IFERROR(VALUE($J1973),0))</f>
        <v/>
      </c>
      <c r="O1973" s="21">
        <f>IF($A1973="",0,IF(OR($S1973&lt;&gt;1,COUNTA($J1973:$M1973)=0),0,IF(SUMPRODUCT(MAX(($C$5:$C$6173=$C1973)*($D$5:$D$6173=$D1973)*($S$5:$S$6173=1)*IFERROR($N$5:$N$6173*1,0)))&gt;0,ROUND($H1973*($N1973/SUMPRODUCT(MAX(($C$5:$C$6173=$C1973)*($D$5:$D$6173=$D1973)*($S$5:$S$6173=1)*IFERROR($N$5:$N$6173*1,0)))),4),0)))</f>
        <v/>
      </c>
      <c r="P1973" s="10" t="inlineStr">
        <is>
          <t>fermate</t>
        </is>
      </c>
      <c r="Q1973" s="21">
        <f>IF($A1973="","",$A1973&amp;"|"&amp;$C1973)</f>
        <v/>
      </c>
      <c r="R1973" s="21">
        <f>IF($A1973="","",$A1973&amp;"|"&amp;$C1973&amp;"|"&amp;$D1973)</f>
        <v/>
      </c>
      <c r="S1973" s="21">
        <f>IF($A1973="","",IFERROR(INDEX(Offerte!$D$2:$D$200,MATCH($Q1973,Offerte!$L$2:$L$200,0)),0))</f>
        <v/>
      </c>
      <c r="T1973" s="21">
        <f>IF($A1973="","",IFERROR(INDEX(Offerte!$G$2:$G$200,MATCH($Q1973,Offerte!$L$2:$L$200,0)),"NO"))</f>
        <v/>
      </c>
    </row>
    <row r="1974">
      <c r="A1974" s="10">
        <f>IF(Offerte!$A65="","",Offerte!$A65)</f>
        <v/>
      </c>
      <c r="B1974" s="10">
        <f>IF(Offerte!$A65="","",Offerte!$B65)</f>
        <v/>
      </c>
      <c r="C1974" s="10">
        <f>IF(Offerte!$A65="","",Offerte!$C65)</f>
        <v/>
      </c>
      <c r="D1974" s="10" t="inlineStr">
        <is>
          <t>D.1.2</t>
        </is>
      </c>
      <c r="E1974" s="10" t="inlineStr">
        <is>
          <t>D</t>
        </is>
      </c>
      <c r="F1974" s="10" t="inlineStr">
        <is>
          <t>Q</t>
        </is>
      </c>
      <c r="G1974" s="10" t="inlineStr">
        <is>
          <t>higher</t>
        </is>
      </c>
      <c r="H1974" s="10" t="n">
        <v>3</v>
      </c>
      <c r="I1974" s="10" t="inlineStr">
        <is>
          <t>Installazione di paline di fermata conformi alla DGR 581/2023</t>
        </is>
      </c>
      <c r="J1974" s="20" t="n"/>
      <c r="K1974" s="20" t="n"/>
      <c r="L1974" s="20" t="n"/>
      <c r="M1974" s="20" t="n"/>
      <c r="N1974" s="21">
        <f>IF($A1974="","",IFERROR(VALUE($J1974),0))</f>
        <v/>
      </c>
      <c r="O1974" s="21">
        <f>IF($A1974="",0,IF(OR($S1974&lt;&gt;1,COUNTA($J1974:$M1974)=0),0,IF(SUMPRODUCT(MAX(($C$5:$C$6173=$C1974)*($D$5:$D$6173=$D1974)*($S$5:$S$6173=1)*IFERROR($N$5:$N$6173*1,0)))&gt;0,ROUND($H1974*($N1974/SUMPRODUCT(MAX(($C$5:$C$6173=$C1974)*($D$5:$D$6173=$D1974)*($S$5:$S$6173=1)*IFERROR($N$5:$N$6173*1,0)))),4),0)))</f>
        <v/>
      </c>
      <c r="P1974" s="10" t="inlineStr">
        <is>
          <t>fermate</t>
        </is>
      </c>
      <c r="Q1974" s="21">
        <f>IF($A1974="","",$A1974&amp;"|"&amp;$C1974)</f>
        <v/>
      </c>
      <c r="R1974" s="21">
        <f>IF($A1974="","",$A1974&amp;"|"&amp;$C1974&amp;"|"&amp;$D1974)</f>
        <v/>
      </c>
      <c r="S1974" s="21">
        <f>IF($A1974="","",IFERROR(INDEX(Offerte!$D$2:$D$200,MATCH($Q1974,Offerte!$L$2:$L$200,0)),0))</f>
        <v/>
      </c>
      <c r="T1974" s="21">
        <f>IF($A1974="","",IFERROR(INDEX(Offerte!$G$2:$G$200,MATCH($Q1974,Offerte!$L$2:$L$200,0)),"NO"))</f>
        <v/>
      </c>
    </row>
    <row r="1975">
      <c r="A1975" s="10">
        <f>IF(Offerte!$A65="","",Offerte!$A65)</f>
        <v/>
      </c>
      <c r="B1975" s="10">
        <f>IF(Offerte!$A65="","",Offerte!$B65)</f>
        <v/>
      </c>
      <c r="C1975" s="10">
        <f>IF(Offerte!$A65="","",Offerte!$C65)</f>
        <v/>
      </c>
      <c r="D1975" s="10" t="inlineStr">
        <is>
          <t>D.1.3</t>
        </is>
      </c>
      <c r="E1975" s="10" t="inlineStr">
        <is>
          <t>D</t>
        </is>
      </c>
      <c r="F1975" s="10" t="inlineStr">
        <is>
          <t>Q</t>
        </is>
      </c>
      <c r="G1975" s="10" t="inlineStr">
        <is>
          <t>higher</t>
        </is>
      </c>
      <c r="H1975" s="10" t="n">
        <v>2</v>
      </c>
      <c r="I1975" s="10" t="inlineStr">
        <is>
          <t>Display informativi connessi alle fermate</t>
        </is>
      </c>
      <c r="J1975" s="20" t="n"/>
      <c r="K1975" s="20" t="n"/>
      <c r="L1975" s="20" t="n"/>
      <c r="M1975" s="20" t="n"/>
      <c r="N1975" s="21">
        <f>IF($A1975="","",IFERROR(VALUE($J1975),0))</f>
        <v/>
      </c>
      <c r="O1975" s="21">
        <f>IF($A1975="",0,IF(OR($S1975&lt;&gt;1,COUNTA($J1975:$M1975)=0),0,IF(SUMPRODUCT(MAX(($C$5:$C$6173=$C1975)*($D$5:$D$6173=$D1975)*($S$5:$S$6173=1)*IFERROR($N$5:$N$6173*1,0)))&gt;0,ROUND($H1975*($N1975/SUMPRODUCT(MAX(($C$5:$C$6173=$C1975)*($D$5:$D$6173=$D1975)*($S$5:$S$6173=1)*IFERROR($N$5:$N$6173*1,0)))),4),0)))</f>
        <v/>
      </c>
      <c r="P1975" s="10" t="inlineStr">
        <is>
          <t>fermate</t>
        </is>
      </c>
      <c r="Q1975" s="21">
        <f>IF($A1975="","",$A1975&amp;"|"&amp;$C1975)</f>
        <v/>
      </c>
      <c r="R1975" s="21">
        <f>IF($A1975="","",$A1975&amp;"|"&amp;$C1975&amp;"|"&amp;$D1975)</f>
        <v/>
      </c>
      <c r="S1975" s="21">
        <f>IF($A1975="","",IFERROR(INDEX(Offerte!$D$2:$D$200,MATCH($Q1975,Offerte!$L$2:$L$200,0)),0))</f>
        <v/>
      </c>
      <c r="T1975" s="21">
        <f>IF($A1975="","",IFERROR(INDEX(Offerte!$G$2:$G$200,MATCH($Q1975,Offerte!$L$2:$L$200,0)),"NO"))</f>
        <v/>
      </c>
    </row>
    <row r="1976">
      <c r="A1976" s="10">
        <f>IF(Offerte!$A65="","",Offerte!$A65)</f>
        <v/>
      </c>
      <c r="B1976" s="10">
        <f>IF(Offerte!$A65="","",Offerte!$B65)</f>
        <v/>
      </c>
      <c r="C1976" s="10">
        <f>IF(Offerte!$A65="","",Offerte!$C65)</f>
        <v/>
      </c>
      <c r="D1976" s="10" t="inlineStr">
        <is>
          <t>D.2.1</t>
        </is>
      </c>
      <c r="E1976" s="10" t="inlineStr">
        <is>
          <t>D</t>
        </is>
      </c>
      <c r="F1976" s="10" t="inlineStr">
        <is>
          <t>Q</t>
        </is>
      </c>
      <c r="G1976" s="10" t="inlineStr">
        <is>
          <t>higher</t>
        </is>
      </c>
      <c r="H1976" s="10" t="n">
        <v>2</v>
      </c>
      <c r="I1976" s="10" t="inlineStr">
        <is>
          <t>Segnali tattili Loges-Vet-Evolution</t>
        </is>
      </c>
      <c r="J1976" s="20" t="n"/>
      <c r="K1976" s="20" t="n"/>
      <c r="L1976" s="20" t="n"/>
      <c r="M1976" s="20" t="n"/>
      <c r="N1976" s="21">
        <f>IF($A1976="","",IFERROR(VALUE($J1976),0))</f>
        <v/>
      </c>
      <c r="O1976" s="21">
        <f>IF($A1976="",0,IF(OR($S1976&lt;&gt;1,COUNTA($J1976:$M1976)=0),0,IF(SUMPRODUCT(MAX(($C$5:$C$6173=$C1976)*($D$5:$D$6173=$D1976)*($S$5:$S$6173=1)*IFERROR($N$5:$N$6173*1,0)))&gt;0,ROUND($H1976*($N1976/SUMPRODUCT(MAX(($C$5:$C$6173=$C1976)*($D$5:$D$6173=$D1976)*($S$5:$S$6173=1)*IFERROR($N$5:$N$6173*1,0)))),4),0)))</f>
        <v/>
      </c>
      <c r="P1976" s="10" t="inlineStr">
        <is>
          <t>fermate</t>
        </is>
      </c>
      <c r="Q1976" s="21">
        <f>IF($A1976="","",$A1976&amp;"|"&amp;$C1976)</f>
        <v/>
      </c>
      <c r="R1976" s="21">
        <f>IF($A1976="","",$A1976&amp;"|"&amp;$C1976&amp;"|"&amp;$D1976)</f>
        <v/>
      </c>
      <c r="S1976" s="21">
        <f>IF($A1976="","",IFERROR(INDEX(Offerte!$D$2:$D$200,MATCH($Q1976,Offerte!$L$2:$L$200,0)),0))</f>
        <v/>
      </c>
      <c r="T1976" s="21">
        <f>IF($A1976="","",IFERROR(INDEX(Offerte!$G$2:$G$200,MATCH($Q1976,Offerte!$L$2:$L$200,0)),"NO"))</f>
        <v/>
      </c>
    </row>
    <row r="1977">
      <c r="A1977" s="10">
        <f>IF(Offerte!$A65="","",Offerte!$A65)</f>
        <v/>
      </c>
      <c r="B1977" s="10">
        <f>IF(Offerte!$A65="","",Offerte!$B65)</f>
        <v/>
      </c>
      <c r="C1977" s="10">
        <f>IF(Offerte!$A65="","",Offerte!$C65)</f>
        <v/>
      </c>
      <c r="D1977" s="10" t="inlineStr">
        <is>
          <t>E.1.1</t>
        </is>
      </c>
      <c r="E1977" s="10" t="inlineStr">
        <is>
          <t>E</t>
        </is>
      </c>
      <c r="F1977" s="10" t="inlineStr">
        <is>
          <t>T</t>
        </is>
      </c>
      <c r="G1977" s="10" t="inlineStr">
        <is>
          <t>tabular</t>
        </is>
      </c>
      <c r="H1977" s="10" t="n">
        <v>2</v>
      </c>
      <c r="I1977" s="10" t="inlineStr">
        <is>
          <t>Mobile app con travel planner PRM</t>
        </is>
      </c>
      <c r="J1977" s="20" t="n"/>
      <c r="K1977" s="20" t="n"/>
      <c r="L1977" s="20" t="n"/>
      <c r="M1977" s="20" t="n"/>
      <c r="N1977" s="21">
        <f>IF($A1977="","",IF(IFERROR(VALUE($M1977),0)=1,1,0))</f>
        <v/>
      </c>
      <c r="O1977" s="21">
        <f>IF($A1977="",0,IF(OR($S1977&lt;&gt;1,COUNTA($J1977:$M1977)=0),0,IF($N1977=1,$H1977,0)))</f>
        <v/>
      </c>
      <c r="P1977" s="10" t="inlineStr">
        <is>
          <t>sì/no</t>
        </is>
      </c>
      <c r="Q1977" s="21">
        <f>IF($A1977="","",$A1977&amp;"|"&amp;$C1977)</f>
        <v/>
      </c>
      <c r="R1977" s="21">
        <f>IF($A1977="","",$A1977&amp;"|"&amp;$C1977&amp;"|"&amp;$D1977)</f>
        <v/>
      </c>
      <c r="S1977" s="21">
        <f>IF($A1977="","",IFERROR(INDEX(Offerte!$D$2:$D$200,MATCH($Q1977,Offerte!$L$2:$L$200,0)),0))</f>
        <v/>
      </c>
      <c r="T1977" s="21">
        <f>IF($A1977="","",IFERROR(INDEX(Offerte!$G$2:$G$200,MATCH($Q1977,Offerte!$L$2:$L$200,0)),"NO"))</f>
        <v/>
      </c>
    </row>
    <row r="1978">
      <c r="A1978" s="10">
        <f>IF(Offerte!$A65="","",Offerte!$A65)</f>
        <v/>
      </c>
      <c r="B1978" s="10">
        <f>IF(Offerte!$A65="","",Offerte!$B65)</f>
        <v/>
      </c>
      <c r="C1978" s="10">
        <f>IF(Offerte!$A65="","",Offerte!$C65)</f>
        <v/>
      </c>
      <c r="D1978" s="10" t="inlineStr">
        <is>
          <t>E.2.1</t>
        </is>
      </c>
      <c r="E1978" s="10" t="inlineStr">
        <is>
          <t>E</t>
        </is>
      </c>
      <c r="F1978" s="10" t="inlineStr">
        <is>
          <t>D</t>
        </is>
      </c>
      <c r="G1978" s="10" t="inlineStr">
        <is>
          <t>discretionary</t>
        </is>
      </c>
      <c r="H1978" s="10" t="n">
        <v>2</v>
      </c>
      <c r="I1978" s="10" t="inlineStr">
        <is>
          <t>Altre azioni informative e rapporti con gli utenti</t>
        </is>
      </c>
      <c r="J1978" s="20" t="n"/>
      <c r="K1978" s="20" t="n"/>
      <c r="L1978" s="20" t="n"/>
      <c r="M1978" s="20" t="n"/>
      <c r="N1978" s="21">
        <f>IF($A1978="","",MAX(0,MIN(1,IFERROR(VALUE($M1978),0))))</f>
        <v/>
      </c>
      <c r="O1978" s="21">
        <f>IF($A1978="",0,IF(OR($S1978&lt;&gt;1,COUNTA($J1978:$M1978)=0),0,IF(SUMPRODUCT(MAX(($C$5:$C$6173=$C1978)*($D$5:$D$6173=$D1978)*($S$5:$S$6173=1)*IFERROR($N$5:$N$6173*1,0)))&gt;0,ROUND($H1978*($N1978/SUMPRODUCT(MAX(($C$5:$C$6173=$C1978)*($D$5:$D$6173=$D1978)*($S$5:$S$6173=1)*IFERROR($N$5:$N$6173*1,0)))),4),0)))</f>
        <v/>
      </c>
      <c r="P1978" s="10" t="inlineStr">
        <is>
          <t>coeff.</t>
        </is>
      </c>
      <c r="Q1978" s="21">
        <f>IF($A1978="","",$A1978&amp;"|"&amp;$C1978)</f>
        <v/>
      </c>
      <c r="R1978" s="21">
        <f>IF($A1978="","",$A1978&amp;"|"&amp;$C1978&amp;"|"&amp;$D1978)</f>
        <v/>
      </c>
      <c r="S1978" s="21">
        <f>IF($A1978="","",IFERROR(INDEX(Offerte!$D$2:$D$200,MATCH($Q1978,Offerte!$L$2:$L$200,0)),0))</f>
        <v/>
      </c>
      <c r="T1978" s="21">
        <f>IF($A1978="","",IFERROR(INDEX(Offerte!$G$2:$G$200,MATCH($Q1978,Offerte!$L$2:$L$200,0)),"NO"))</f>
        <v/>
      </c>
    </row>
    <row r="1979">
      <c r="A1979" s="10">
        <f>IF(Offerte!$A65="","",Offerte!$A65)</f>
        <v/>
      </c>
      <c r="B1979" s="10">
        <f>IF(Offerte!$A65="","",Offerte!$B65)</f>
        <v/>
      </c>
      <c r="C1979" s="10">
        <f>IF(Offerte!$A65="","",Offerte!$C65)</f>
        <v/>
      </c>
      <c r="D1979" s="10" t="inlineStr">
        <is>
          <t>F.1.1</t>
        </is>
      </c>
      <c r="E1979" s="10" t="inlineStr">
        <is>
          <t>F</t>
        </is>
      </c>
      <c r="F1979" s="10" t="inlineStr">
        <is>
          <t>Q</t>
        </is>
      </c>
      <c r="G1979" s="10" t="inlineStr">
        <is>
          <t>lower</t>
        </is>
      </c>
      <c r="H1979" s="10" t="n">
        <v>7</v>
      </c>
      <c r="I1979" s="10" t="inlineStr">
        <is>
          <t>Performance ambientali del parco mezzi adibito al servizio - I_CEA</t>
        </is>
      </c>
      <c r="J1979" s="20" t="n"/>
      <c r="K1979" s="20" t="n"/>
      <c r="L1979" s="20" t="n"/>
      <c r="M1979" s="20" t="n"/>
      <c r="N1979" s="21">
        <f>IF($A1979="","",IFERROR(VALUE($J1979),0))</f>
        <v/>
      </c>
      <c r="O1979" s="21">
        <f>IF($A1979="",0,IF(OR($S1979&lt;&gt;1,COUNTA($J1979:$M1979)=0),0,IF(AND(IFERROR(AGGREGATE(15,6,$N$5:$N$6173/(($C$5:$C$6173=$C1979)*($D$5:$D$6173=$D1979)*($S$5:$S$6173=1)*($N$5:$N$6173&gt;0)),1),0)&gt;0,$N1979&gt;0),ROUND($H1979*(IFERROR(AGGREGATE(15,6,$N$5:$N$6173/(($C$5:$C$6173=$C1979)*($D$5:$D$6173=$D1979)*($S$5:$S$6173=1)*($N$5:$N$6173&gt;0)),1),0)/$N1979),4),0)))</f>
        <v/>
      </c>
      <c r="P1979" s="10" t="inlineStr">
        <is>
          <t>indice</t>
        </is>
      </c>
      <c r="Q1979" s="21">
        <f>IF($A1979="","",$A1979&amp;"|"&amp;$C1979)</f>
        <v/>
      </c>
      <c r="R1979" s="21">
        <f>IF($A1979="","",$A1979&amp;"|"&amp;$C1979&amp;"|"&amp;$D1979)</f>
        <v/>
      </c>
      <c r="S1979" s="21">
        <f>IF($A1979="","",IFERROR(INDEX(Offerte!$D$2:$D$200,MATCH($Q1979,Offerte!$L$2:$L$200,0)),0))</f>
        <v/>
      </c>
      <c r="T1979" s="21">
        <f>IF($A1979="","",IFERROR(INDEX(Offerte!$G$2:$G$200,MATCH($Q1979,Offerte!$L$2:$L$200,0)),"NO"))</f>
        <v/>
      </c>
    </row>
    <row r="1980">
      <c r="A1980" s="10">
        <f>IF(Offerte!$A65="","",Offerte!$A65)</f>
        <v/>
      </c>
      <c r="B1980" s="10">
        <f>IF(Offerte!$A65="","",Offerte!$B65)</f>
        <v/>
      </c>
      <c r="C1980" s="10">
        <f>IF(Offerte!$A65="","",Offerte!$C65)</f>
        <v/>
      </c>
      <c r="D1980" s="10" t="inlineStr">
        <is>
          <t>F.2.1</t>
        </is>
      </c>
      <c r="E1980" s="10" t="inlineStr">
        <is>
          <t>F</t>
        </is>
      </c>
      <c r="F1980" s="10" t="inlineStr">
        <is>
          <t>Q</t>
        </is>
      </c>
      <c r="G1980" s="10" t="inlineStr">
        <is>
          <t>higher</t>
        </is>
      </c>
      <c r="H1980" s="10" t="n">
        <v>2</v>
      </c>
      <c r="I1980" s="10" t="inlineStr">
        <is>
          <t>Tasso di copertura del servizio con dispositivi ECO-DRIVER</t>
        </is>
      </c>
      <c r="J1980" s="20" t="n"/>
      <c r="K1980" s="20" t="n"/>
      <c r="L1980" s="20" t="n"/>
      <c r="M1980" s="20" t="n"/>
      <c r="N1980" s="21">
        <f>IF($A1980="","",IFERROR(VALUE($K1980)/VALUE($L1980),IFERROR(VALUE($J1980),0)))</f>
        <v/>
      </c>
      <c r="O1980" s="21">
        <f>IF($A1980="",0,IF(OR($S1980&lt;&gt;1,COUNTA($J1980:$M1980)=0),0,IF(SUMPRODUCT(MAX(($C$5:$C$6173=$C1980)*($D$5:$D$6173=$D1980)*($S$5:$S$6173=1)*IFERROR($N$5:$N$6173*1,0)))&gt;0,ROUND($H1980*($N1980/SUMPRODUCT(MAX(($C$5:$C$6173=$C1980)*($D$5:$D$6173=$D1980)*($S$5:$S$6173=1)*IFERROR($N$5:$N$6173*1,0)))),4),0)))</f>
        <v/>
      </c>
      <c r="P1980" s="10" t="inlineStr">
        <is>
          <t>Autobus attrezzati con dispositivi ECO-DRIVER / Autobus totali in offerta, incluse scorte</t>
        </is>
      </c>
      <c r="Q1980" s="21">
        <f>IF($A1980="","",$A1980&amp;"|"&amp;$C1980)</f>
        <v/>
      </c>
      <c r="R1980" s="21">
        <f>IF($A1980="","",$A1980&amp;"|"&amp;$C1980&amp;"|"&amp;$D1980)</f>
        <v/>
      </c>
      <c r="S1980" s="21">
        <f>IF($A1980="","",IFERROR(INDEX(Offerte!$D$2:$D$200,MATCH($Q1980,Offerte!$L$2:$L$200,0)),0))</f>
        <v/>
      </c>
      <c r="T1980" s="21">
        <f>IF($A1980="","",IFERROR(INDEX(Offerte!$G$2:$G$200,MATCH($Q1980,Offerte!$L$2:$L$200,0)),"NO"))</f>
        <v/>
      </c>
    </row>
    <row r="1981">
      <c r="A1981" s="10">
        <f>IF(Offerte!$A65="","",Offerte!$A65)</f>
        <v/>
      </c>
      <c r="B1981" s="10">
        <f>IF(Offerte!$A65="","",Offerte!$B65)</f>
        <v/>
      </c>
      <c r="C1981" s="10">
        <f>IF(Offerte!$A65="","",Offerte!$C65)</f>
        <v/>
      </c>
      <c r="D1981" s="10" t="inlineStr">
        <is>
          <t>F.3.1</t>
        </is>
      </c>
      <c r="E1981" s="10" t="inlineStr">
        <is>
          <t>F</t>
        </is>
      </c>
      <c r="F1981" s="10" t="inlineStr">
        <is>
          <t>Q</t>
        </is>
      </c>
      <c r="G1981" s="10" t="inlineStr">
        <is>
          <t>higher</t>
        </is>
      </c>
      <c r="H1981" s="10" t="n">
        <v>2</v>
      </c>
      <c r="I1981" s="10" t="inlineStr">
        <is>
          <t>Autoproduzione consumi elettrici per trazione</t>
        </is>
      </c>
      <c r="J1981" s="20" t="n"/>
      <c r="K1981" s="20" t="n"/>
      <c r="L1981" s="20" t="n"/>
      <c r="M1981" s="20" t="n"/>
      <c r="N1981" s="21">
        <f>IF($A1981="","",IFERROR(VALUE($J1981),0))</f>
        <v/>
      </c>
      <c r="O1981" s="21">
        <f>IF($A1981="",0,IF(OR($S1981&lt;&gt;1,COUNTA($J1981:$M1981)=0),0,IF(SUMPRODUCT(MAX(($C$5:$C$6173=$C1981)*($D$5:$D$6173=$D1981)*($S$5:$S$6173=1)*IFERROR($N$5:$N$6173*1,0)))&gt;0,ROUND($H1981*($N1981/SUMPRODUCT(MAX(($C$5:$C$6173=$C1981)*($D$5:$D$6173=$D1981)*($S$5:$S$6173=1)*IFERROR($N$5:$N$6173*1,0)))),4),0)))</f>
        <v/>
      </c>
      <c r="P1981" s="10" t="inlineStr">
        <is>
          <t>kWh/anno</t>
        </is>
      </c>
      <c r="Q1981" s="21">
        <f>IF($A1981="","",$A1981&amp;"|"&amp;$C1981)</f>
        <v/>
      </c>
      <c r="R1981" s="21">
        <f>IF($A1981="","",$A1981&amp;"|"&amp;$C1981&amp;"|"&amp;$D1981)</f>
        <v/>
      </c>
      <c r="S1981" s="21">
        <f>IF($A1981="","",IFERROR(INDEX(Offerte!$D$2:$D$200,MATCH($Q1981,Offerte!$L$2:$L$200,0)),0))</f>
        <v/>
      </c>
      <c r="T1981" s="21">
        <f>IF($A1981="","",IFERROR(INDEX(Offerte!$G$2:$G$200,MATCH($Q1981,Offerte!$L$2:$L$200,0)),"NO"))</f>
        <v/>
      </c>
    </row>
    <row r="1982">
      <c r="A1982" s="10">
        <f>IF(Offerte!$A65="","",Offerte!$A65)</f>
        <v/>
      </c>
      <c r="B1982" s="10">
        <f>IF(Offerte!$A65="","",Offerte!$B65)</f>
        <v/>
      </c>
      <c r="C1982" s="10">
        <f>IF(Offerte!$A65="","",Offerte!$C65)</f>
        <v/>
      </c>
      <c r="D1982" s="10" t="inlineStr">
        <is>
          <t>F.4.1</t>
        </is>
      </c>
      <c r="E1982" s="10" t="inlineStr">
        <is>
          <t>F</t>
        </is>
      </c>
      <c r="F1982" s="10" t="inlineStr">
        <is>
          <t>Q</t>
        </is>
      </c>
      <c r="G1982" s="10" t="inlineStr">
        <is>
          <t>soil</t>
        </is>
      </c>
      <c r="H1982" s="10" t="n">
        <v>2</v>
      </c>
      <c r="I1982" s="10" t="inlineStr">
        <is>
          <t>Indice di consumo di suolo</t>
        </is>
      </c>
      <c r="J1982" s="20" t="n"/>
      <c r="K1982" s="20" t="n"/>
      <c r="L1982" s="20" t="n"/>
      <c r="M1982" s="20" t="n"/>
      <c r="N1982" s="21">
        <f>IF($A1982="","",IFERROR(VALUE($J1982),0))</f>
        <v/>
      </c>
      <c r="O1982" s="21">
        <f>IF($A1982="",0,IF(OR($S1982&lt;&gt;1,COUNTA($J1982:$M1982)=0),0,IF($N1982&lt;=0,$H1982,IF(SUMPRODUCT(MAX(($C$5:$C$6173=$C1982)*($D$5:$D$6173=$D1982)*($S$5:$S$6173=1)*IFERROR($N$5:$N$6173*1,0)))&gt;0,ROUND($H1982*((SUMPRODUCT(MAX(($C$5:$C$6173=$C1982)*($D$5:$D$6173=$D1982)*($S$5:$S$6173=1)*IFERROR($N$5:$N$6173*1,0)))-$N1982)/SUMPRODUCT(MAX(($C$5:$C$6173=$C1982)*($D$5:$D$6173=$D1982)*($S$5:$S$6173=1)*IFERROR($N$5:$N$6173*1,0)))),4),0))))</f>
        <v/>
      </c>
      <c r="P1982" s="10" t="inlineStr">
        <is>
          <t>m2</t>
        </is>
      </c>
      <c r="Q1982" s="21">
        <f>IF($A1982="","",$A1982&amp;"|"&amp;$C1982)</f>
        <v/>
      </c>
      <c r="R1982" s="21">
        <f>IF($A1982="","",$A1982&amp;"|"&amp;$C1982&amp;"|"&amp;$D1982)</f>
        <v/>
      </c>
      <c r="S1982" s="21">
        <f>IF($A1982="","",IFERROR(INDEX(Offerte!$D$2:$D$200,MATCH($Q1982,Offerte!$L$2:$L$200,0)),0))</f>
        <v/>
      </c>
      <c r="T1982" s="21">
        <f>IF($A1982="","",IFERROR(INDEX(Offerte!$G$2:$G$200,MATCH($Q1982,Offerte!$L$2:$L$200,0)),"NO"))</f>
        <v/>
      </c>
    </row>
    <row r="1983">
      <c r="A1983" s="10">
        <f>IF(Offerte!$A65="","",Offerte!$A65)</f>
        <v/>
      </c>
      <c r="B1983" s="10">
        <f>IF(Offerte!$A65="","",Offerte!$B65)</f>
        <v/>
      </c>
      <c r="C1983" s="10">
        <f>IF(Offerte!$A65="","",Offerte!$C65)</f>
        <v/>
      </c>
      <c r="D1983" s="10" t="inlineStr">
        <is>
          <t>F.5.1</t>
        </is>
      </c>
      <c r="E1983" s="10" t="inlineStr">
        <is>
          <t>F</t>
        </is>
      </c>
      <c r="F1983" s="10" t="inlineStr">
        <is>
          <t>T</t>
        </is>
      </c>
      <c r="G1983" s="10" t="inlineStr">
        <is>
          <t>tabular</t>
        </is>
      </c>
      <c r="H1983" s="10" t="n">
        <v>1</v>
      </c>
      <c r="I1983" s="10" t="inlineStr">
        <is>
          <t>Rendicontazione di sostenibilità ambientale</t>
        </is>
      </c>
      <c r="J1983" s="20" t="n"/>
      <c r="K1983" s="20" t="n"/>
      <c r="L1983" s="20" t="n"/>
      <c r="M1983" s="20" t="n"/>
      <c r="N1983" s="21">
        <f>IF($A1983="","",IF(IFERROR(VALUE($M1983),0)=1,1,0))</f>
        <v/>
      </c>
      <c r="O1983" s="21">
        <f>IF($A1983="",0,IF(OR($S1983&lt;&gt;1,COUNTA($J1983:$M1983)=0),0,IF($N1983=1,$H1983,0)))</f>
        <v/>
      </c>
      <c r="P1983" s="10" t="inlineStr">
        <is>
          <t>sì/no</t>
        </is>
      </c>
      <c r="Q1983" s="21">
        <f>IF($A1983="","",$A1983&amp;"|"&amp;$C1983)</f>
        <v/>
      </c>
      <c r="R1983" s="21">
        <f>IF($A1983="","",$A1983&amp;"|"&amp;$C1983&amp;"|"&amp;$D1983)</f>
        <v/>
      </c>
      <c r="S1983" s="21">
        <f>IF($A1983="","",IFERROR(INDEX(Offerte!$D$2:$D$200,MATCH($Q1983,Offerte!$L$2:$L$200,0)),0))</f>
        <v/>
      </c>
      <c r="T1983" s="21">
        <f>IF($A1983="","",IFERROR(INDEX(Offerte!$G$2:$G$200,MATCH($Q1983,Offerte!$L$2:$L$200,0)),"NO"))</f>
        <v/>
      </c>
    </row>
    <row r="1984">
      <c r="A1984" s="10">
        <f>IF(Offerte!$A65="","",Offerte!$A65)</f>
        <v/>
      </c>
      <c r="B1984" s="10">
        <f>IF(Offerte!$A65="","",Offerte!$B65)</f>
        <v/>
      </c>
      <c r="C1984" s="10">
        <f>IF(Offerte!$A65="","",Offerte!$C65)</f>
        <v/>
      </c>
      <c r="D1984" s="10" t="inlineStr">
        <is>
          <t>G.1.1</t>
        </is>
      </c>
      <c r="E1984" s="10" t="inlineStr">
        <is>
          <t>G</t>
        </is>
      </c>
      <c r="F1984" s="10" t="inlineStr">
        <is>
          <t>D</t>
        </is>
      </c>
      <c r="G1984" s="10" t="inlineStr">
        <is>
          <t>discretionary</t>
        </is>
      </c>
      <c r="H1984" s="10" t="n">
        <v>2</v>
      </c>
      <c r="I1984" s="10" t="inlineStr">
        <is>
          <t>Qualità del progetto di centrale di controllo aziendale</t>
        </is>
      </c>
      <c r="J1984" s="20" t="n"/>
      <c r="K1984" s="20" t="n"/>
      <c r="L1984" s="20" t="n"/>
      <c r="M1984" s="20" t="n"/>
      <c r="N1984" s="21">
        <f>IF($A1984="","",MAX(0,MIN(1,IFERROR(VALUE($M1984),0))))</f>
        <v/>
      </c>
      <c r="O1984" s="21">
        <f>IF($A1984="",0,IF(OR($S1984&lt;&gt;1,COUNTA($J1984:$M1984)=0),0,IF(SUMPRODUCT(MAX(($C$5:$C$6173=$C1984)*($D$5:$D$6173=$D1984)*($S$5:$S$6173=1)*IFERROR($N$5:$N$6173*1,0)))&gt;0,ROUND($H1984*($N1984/SUMPRODUCT(MAX(($C$5:$C$6173=$C1984)*($D$5:$D$6173=$D1984)*($S$5:$S$6173=1)*IFERROR($N$5:$N$6173*1,0)))),4),0)))</f>
        <v/>
      </c>
      <c r="P1984" s="10" t="inlineStr">
        <is>
          <t>coeff.</t>
        </is>
      </c>
      <c r="Q1984" s="21">
        <f>IF($A1984="","",$A1984&amp;"|"&amp;$C1984)</f>
        <v/>
      </c>
      <c r="R1984" s="21">
        <f>IF($A1984="","",$A1984&amp;"|"&amp;$C1984&amp;"|"&amp;$D1984)</f>
        <v/>
      </c>
      <c r="S1984" s="21">
        <f>IF($A1984="","",IFERROR(INDEX(Offerte!$D$2:$D$200,MATCH($Q1984,Offerte!$L$2:$L$200,0)),0))</f>
        <v/>
      </c>
      <c r="T1984" s="21">
        <f>IF($A1984="","",IFERROR(INDEX(Offerte!$G$2:$G$200,MATCH($Q1984,Offerte!$L$2:$L$200,0)),"NO"))</f>
        <v/>
      </c>
    </row>
    <row r="1985">
      <c r="A1985" s="10">
        <f>IF(Offerte!$A65="","",Offerte!$A65)</f>
        <v/>
      </c>
      <c r="B1985" s="10">
        <f>IF(Offerte!$A65="","",Offerte!$B65)</f>
        <v/>
      </c>
      <c r="C1985" s="10">
        <f>IF(Offerte!$A65="","",Offerte!$C65)</f>
        <v/>
      </c>
      <c r="D1985" s="10" t="inlineStr">
        <is>
          <t>G.2.1</t>
        </is>
      </c>
      <c r="E1985" s="10" t="inlineStr">
        <is>
          <t>G</t>
        </is>
      </c>
      <c r="F1985" s="10" t="inlineStr">
        <is>
          <t>T</t>
        </is>
      </c>
      <c r="G1985" s="10" t="inlineStr">
        <is>
          <t>tabular</t>
        </is>
      </c>
      <c r="H1985" s="10" t="n">
        <v>1</v>
      </c>
      <c r="I1985" s="10" t="inlineStr">
        <is>
          <t>Certificazione ISO 45001</t>
        </is>
      </c>
      <c r="J1985" s="20" t="n"/>
      <c r="K1985" s="20" t="n"/>
      <c r="L1985" s="20" t="n"/>
      <c r="M1985" s="20" t="n"/>
      <c r="N1985" s="21">
        <f>IF($A1985="","",IF(IFERROR(VALUE($M1985),0)=1,1,0))</f>
        <v/>
      </c>
      <c r="O1985" s="21">
        <f>IF($A1985="",0,IF(OR($S1985&lt;&gt;1,COUNTA($J1985:$M1985)=0),0,IF($N1985=1,$H1985,0)))</f>
        <v/>
      </c>
      <c r="P1985" s="10" t="inlineStr">
        <is>
          <t>sì/no</t>
        </is>
      </c>
      <c r="Q1985" s="21">
        <f>IF($A1985="","",$A1985&amp;"|"&amp;$C1985)</f>
        <v/>
      </c>
      <c r="R1985" s="21">
        <f>IF($A1985="","",$A1985&amp;"|"&amp;$C1985&amp;"|"&amp;$D1985)</f>
        <v/>
      </c>
      <c r="S1985" s="21">
        <f>IF($A1985="","",IFERROR(INDEX(Offerte!$D$2:$D$200,MATCH($Q1985,Offerte!$L$2:$L$200,0)),0))</f>
        <v/>
      </c>
      <c r="T1985" s="21">
        <f>IF($A1985="","",IFERROR(INDEX(Offerte!$G$2:$G$200,MATCH($Q1985,Offerte!$L$2:$L$200,0)),"NO"))</f>
        <v/>
      </c>
    </row>
    <row r="1986">
      <c r="A1986" s="10">
        <f>IF(Offerte!$A65="","",Offerte!$A65)</f>
        <v/>
      </c>
      <c r="B1986" s="10">
        <f>IF(Offerte!$A65="","",Offerte!$B65)</f>
        <v/>
      </c>
      <c r="C1986" s="10">
        <f>IF(Offerte!$A65="","",Offerte!$C65)</f>
        <v/>
      </c>
      <c r="D1986" s="10" t="inlineStr">
        <is>
          <t>G.3.1</t>
        </is>
      </c>
      <c r="E1986" s="10" t="inlineStr">
        <is>
          <t>G</t>
        </is>
      </c>
      <c r="F1986" s="10" t="inlineStr">
        <is>
          <t>T</t>
        </is>
      </c>
      <c r="G1986" s="10" t="inlineStr">
        <is>
          <t>tabular</t>
        </is>
      </c>
      <c r="H1986" s="10" t="n">
        <v>1</v>
      </c>
      <c r="I1986" s="10" t="inlineStr">
        <is>
          <t>Certificazioni di responsabilità sociale</t>
        </is>
      </c>
      <c r="J1986" s="20" t="n"/>
      <c r="K1986" s="20" t="n"/>
      <c r="L1986" s="20" t="n"/>
      <c r="M1986" s="20" t="n"/>
      <c r="N1986" s="21">
        <f>IF($A1986="","",IF(IFERROR(VALUE($M1986),0)=1,1,0))</f>
        <v/>
      </c>
      <c r="O1986" s="21">
        <f>IF($A1986="",0,IF(OR($S1986&lt;&gt;1,COUNTA($J1986:$M1986)=0),0,IF($N1986=1,$H1986,0)))</f>
        <v/>
      </c>
      <c r="P1986" s="10" t="inlineStr">
        <is>
          <t>sì/no</t>
        </is>
      </c>
      <c r="Q1986" s="21">
        <f>IF($A1986="","",$A1986&amp;"|"&amp;$C1986)</f>
        <v/>
      </c>
      <c r="R1986" s="21">
        <f>IF($A1986="","",$A1986&amp;"|"&amp;$C1986&amp;"|"&amp;$D1986)</f>
        <v/>
      </c>
      <c r="S1986" s="21">
        <f>IF($A1986="","",IFERROR(INDEX(Offerte!$D$2:$D$200,MATCH($Q1986,Offerte!$L$2:$L$200,0)),0))</f>
        <v/>
      </c>
      <c r="T1986" s="21">
        <f>IF($A1986="","",IFERROR(INDEX(Offerte!$G$2:$G$200,MATCH($Q1986,Offerte!$L$2:$L$200,0)),"NO"))</f>
        <v/>
      </c>
    </row>
    <row r="1987">
      <c r="A1987" s="10">
        <f>IF(Offerte!$A65="","",Offerte!$A65)</f>
        <v/>
      </c>
      <c r="B1987" s="10">
        <f>IF(Offerte!$A65="","",Offerte!$B65)</f>
        <v/>
      </c>
      <c r="C1987" s="10">
        <f>IF(Offerte!$A65="","",Offerte!$C65)</f>
        <v/>
      </c>
      <c r="D1987" s="10" t="inlineStr">
        <is>
          <t>G.4.1</t>
        </is>
      </c>
      <c r="E1987" s="10" t="inlineStr">
        <is>
          <t>G</t>
        </is>
      </c>
      <c r="F1987" s="10" t="inlineStr">
        <is>
          <t>D</t>
        </is>
      </c>
      <c r="G1987" s="10" t="inlineStr">
        <is>
          <t>discretionary</t>
        </is>
      </c>
      <c r="H1987" s="10" t="n">
        <v>2</v>
      </c>
      <c r="I1987" s="10" t="inlineStr">
        <is>
          <t>Qualità del piano di formazione del personale</t>
        </is>
      </c>
      <c r="J1987" s="20" t="n"/>
      <c r="K1987" s="20" t="n"/>
      <c r="L1987" s="20" t="n"/>
      <c r="M1987" s="20" t="n"/>
      <c r="N1987" s="21">
        <f>IF($A1987="","",MAX(0,MIN(1,IFERROR(VALUE($M1987),0))))</f>
        <v/>
      </c>
      <c r="O1987" s="21">
        <f>IF($A1987="",0,IF(OR($S1987&lt;&gt;1,COUNTA($J1987:$M1987)=0),0,IF(SUMPRODUCT(MAX(($C$5:$C$6173=$C1987)*($D$5:$D$6173=$D1987)*($S$5:$S$6173=1)*IFERROR($N$5:$N$6173*1,0)))&gt;0,ROUND($H1987*($N1987/SUMPRODUCT(MAX(($C$5:$C$6173=$C1987)*($D$5:$D$6173=$D1987)*($S$5:$S$6173=1)*IFERROR($N$5:$N$6173*1,0)))),4),0)))</f>
        <v/>
      </c>
      <c r="P1987" s="10" t="inlineStr">
        <is>
          <t>coeff.</t>
        </is>
      </c>
      <c r="Q1987" s="21">
        <f>IF($A1987="","",$A1987&amp;"|"&amp;$C1987)</f>
        <v/>
      </c>
      <c r="R1987" s="21">
        <f>IF($A1987="","",$A1987&amp;"|"&amp;$C1987&amp;"|"&amp;$D1987)</f>
        <v/>
      </c>
      <c r="S1987" s="21">
        <f>IF($A1987="","",IFERROR(INDEX(Offerte!$D$2:$D$200,MATCH($Q1987,Offerte!$L$2:$L$200,0)),0))</f>
        <v/>
      </c>
      <c r="T1987" s="21">
        <f>IF($A1987="","",IFERROR(INDEX(Offerte!$G$2:$G$200,MATCH($Q1987,Offerte!$L$2:$L$200,0)),"NO"))</f>
        <v/>
      </c>
    </row>
    <row r="1988">
      <c r="A1988" s="10">
        <f>IF(Offerte!$A65="","",Offerte!$A65)</f>
        <v/>
      </c>
      <c r="B1988" s="10">
        <f>IF(Offerte!$A65="","",Offerte!$B65)</f>
        <v/>
      </c>
      <c r="C1988" s="10">
        <f>IF(Offerte!$A65="","",Offerte!$C65)</f>
        <v/>
      </c>
      <c r="D1988" s="10" t="inlineStr">
        <is>
          <t>G.5.1</t>
        </is>
      </c>
      <c r="E1988" s="10" t="inlineStr">
        <is>
          <t>G</t>
        </is>
      </c>
      <c r="F1988" s="10" t="inlineStr">
        <is>
          <t>T</t>
        </is>
      </c>
      <c r="G1988" s="10" t="inlineStr">
        <is>
          <t>tabular</t>
        </is>
      </c>
      <c r="H1988" s="10" t="n">
        <v>1</v>
      </c>
      <c r="I1988" s="10" t="inlineStr">
        <is>
          <t>Impegno al mantenimento delle garanzie del contratto di secondo livello del gestore uscente</t>
        </is>
      </c>
      <c r="J1988" s="20" t="n"/>
      <c r="K1988" s="20" t="n"/>
      <c r="L1988" s="20" t="n"/>
      <c r="M1988" s="20" t="n"/>
      <c r="N1988" s="21">
        <f>IF($A1988="","",IF(IFERROR(VALUE($M1988),0)=1,1,0))</f>
        <v/>
      </c>
      <c r="O1988" s="21">
        <f>IF($A1988="",0,IF(OR($S1988&lt;&gt;1,COUNTA($J1988:$M1988)=0),0,IF($N1988=1,$H1988,0)))</f>
        <v/>
      </c>
      <c r="P1988" s="10" t="inlineStr">
        <is>
          <t>sì/no</t>
        </is>
      </c>
      <c r="Q1988" s="21">
        <f>IF($A1988="","",$A1988&amp;"|"&amp;$C1988)</f>
        <v/>
      </c>
      <c r="R1988" s="21">
        <f>IF($A1988="","",$A1988&amp;"|"&amp;$C1988&amp;"|"&amp;$D1988)</f>
        <v/>
      </c>
      <c r="S1988" s="21">
        <f>IF($A1988="","",IFERROR(INDEX(Offerte!$D$2:$D$200,MATCH($Q1988,Offerte!$L$2:$L$200,0)),0))</f>
        <v/>
      </c>
      <c r="T1988" s="21">
        <f>IF($A1988="","",IFERROR(INDEX(Offerte!$G$2:$G$200,MATCH($Q1988,Offerte!$L$2:$L$200,0)),"NO"))</f>
        <v/>
      </c>
    </row>
    <row r="1989">
      <c r="A1989" s="10">
        <f>IF(Offerte!$A66="","",Offerte!$A66)</f>
        <v/>
      </c>
      <c r="B1989" s="10">
        <f>IF(Offerte!$A66="","",Offerte!$B66)</f>
        <v/>
      </c>
      <c r="C1989" s="10">
        <f>IF(Offerte!$A66="","",Offerte!$C66)</f>
        <v/>
      </c>
      <c r="D1989" s="10" t="inlineStr">
        <is>
          <t>A.1.1</t>
        </is>
      </c>
      <c r="E1989" s="10" t="inlineStr">
        <is>
          <t>A</t>
        </is>
      </c>
      <c r="F1989" s="10" t="inlineStr">
        <is>
          <t>Q</t>
        </is>
      </c>
      <c r="G1989" s="10" t="inlineStr">
        <is>
          <t>higher</t>
        </is>
      </c>
      <c r="H1989" s="10" t="n">
        <v>3</v>
      </c>
      <c r="I1989" s="10" t="inlineStr">
        <is>
          <t>Tasso aggiuntivo di corse controllate</t>
        </is>
      </c>
      <c r="J1989" s="20" t="n"/>
      <c r="K1989" s="20" t="n"/>
      <c r="L1989" s="20" t="n"/>
      <c r="M1989" s="20" t="n"/>
      <c r="N1989" s="21">
        <f>IF($A1989="","",IFERROR(VALUE($K1989)/VALUE($L1989)*100,IFERROR(VALUE($J1989),0)))</f>
        <v/>
      </c>
      <c r="O1989" s="21">
        <f>IF($A1989="",0,IF(OR($S1989&lt;&gt;1,COUNTA($J1989:$M1989)=0),0,IF(SUMPRODUCT(MAX(($C$5:$C$6173=$C1989)*($D$5:$D$6173=$D1989)*($S$5:$S$6173=1)*IFERROR($N$5:$N$6173*1,0)))&gt;0,ROUND($H1989*($N1989/SUMPRODUCT(MAX(($C$5:$C$6173=$C1989)*($D$5:$D$6173=$D1989)*($S$5:$S$6173=1)*IFERROR($N$5:$N$6173*1,0)))),4),0)))</f>
        <v/>
      </c>
      <c r="P1989" s="10" t="inlineStr">
        <is>
          <t>Corse controllate annue / Corse programmate annue</t>
        </is>
      </c>
      <c r="Q1989" s="21">
        <f>IF($A1989="","",$A1989&amp;"|"&amp;$C1989)</f>
        <v/>
      </c>
      <c r="R1989" s="21">
        <f>IF($A1989="","",$A1989&amp;"|"&amp;$C1989&amp;"|"&amp;$D1989)</f>
        <v/>
      </c>
      <c r="S1989" s="21">
        <f>IF($A1989="","",IFERROR(INDEX(Offerte!$D$2:$D$200,MATCH($Q1989,Offerte!$L$2:$L$200,0)),0))</f>
        <v/>
      </c>
      <c r="T1989" s="21">
        <f>IF($A1989="","",IFERROR(INDEX(Offerte!$G$2:$G$200,MATCH($Q1989,Offerte!$L$2:$L$200,0)),"NO"))</f>
        <v/>
      </c>
    </row>
    <row r="1990">
      <c r="A1990" s="10">
        <f>IF(Offerte!$A66="","",Offerte!$A66)</f>
        <v/>
      </c>
      <c r="B1990" s="10">
        <f>IF(Offerte!$A66="","",Offerte!$B66)</f>
        <v/>
      </c>
      <c r="C1990" s="10">
        <f>IF(Offerte!$A66="","",Offerte!$C66)</f>
        <v/>
      </c>
      <c r="D1990" s="10" t="inlineStr">
        <is>
          <t>A.1.2</t>
        </is>
      </c>
      <c r="E1990" s="10" t="inlineStr">
        <is>
          <t>A</t>
        </is>
      </c>
      <c r="F1990" s="10" t="inlineStr">
        <is>
          <t>Q</t>
        </is>
      </c>
      <c r="G1990" s="10" t="inlineStr">
        <is>
          <t>higher</t>
        </is>
      </c>
      <c r="H1990" s="10" t="n">
        <v>4</v>
      </c>
      <c r="I1990" s="10" t="inlineStr">
        <is>
          <t>Numero aggiuntivo di passeggeri controllati</t>
        </is>
      </c>
      <c r="J1990" s="20" t="n"/>
      <c r="K1990" s="20" t="n"/>
      <c r="L1990" s="20" t="n"/>
      <c r="M1990" s="20" t="n"/>
      <c r="N1990" s="21">
        <f>IF($A1990="","",IFERROR(VALUE($J1990),0))</f>
        <v/>
      </c>
      <c r="O1990" s="21">
        <f>IF($A1990="",0,IF(OR($S1990&lt;&gt;1,COUNTA($J1990:$M1990)=0),0,IF(SUMPRODUCT(MAX(($C$5:$C$6173=$C1990)*($D$5:$D$6173=$D1990)*($S$5:$S$6173=1)*IFERROR($N$5:$N$6173*1,0)))&gt;0,ROUND($H1990*($N1990/SUMPRODUCT(MAX(($C$5:$C$6173=$C1990)*($D$5:$D$6173=$D1990)*($S$5:$S$6173=1)*IFERROR($N$5:$N$6173*1,0)))),4),0)))</f>
        <v/>
      </c>
      <c r="P1990" s="10" t="inlineStr">
        <is>
          <t>passeggeri/anno</t>
        </is>
      </c>
      <c r="Q1990" s="21">
        <f>IF($A1990="","",$A1990&amp;"|"&amp;$C1990)</f>
        <v/>
      </c>
      <c r="R1990" s="21">
        <f>IF($A1990="","",$A1990&amp;"|"&amp;$C1990&amp;"|"&amp;$D1990)</f>
        <v/>
      </c>
      <c r="S1990" s="21">
        <f>IF($A1990="","",IFERROR(INDEX(Offerte!$D$2:$D$200,MATCH($Q1990,Offerte!$L$2:$L$200,0)),0))</f>
        <v/>
      </c>
      <c r="T1990" s="21">
        <f>IF($A1990="","",IFERROR(INDEX(Offerte!$G$2:$G$200,MATCH($Q1990,Offerte!$L$2:$L$200,0)),"NO"))</f>
        <v/>
      </c>
    </row>
    <row r="1991">
      <c r="A1991" s="10">
        <f>IF(Offerte!$A66="","",Offerte!$A66)</f>
        <v/>
      </c>
      <c r="B1991" s="10">
        <f>IF(Offerte!$A66="","",Offerte!$B66)</f>
        <v/>
      </c>
      <c r="C1991" s="10">
        <f>IF(Offerte!$A66="","",Offerte!$C66)</f>
        <v/>
      </c>
      <c r="D1991" s="10" t="inlineStr">
        <is>
          <t>B.1.1</t>
        </is>
      </c>
      <c r="E1991" s="10" t="inlineStr">
        <is>
          <t>B</t>
        </is>
      </c>
      <c r="F1991" s="10" t="inlineStr">
        <is>
          <t>Q</t>
        </is>
      </c>
      <c r="G1991" s="10" t="inlineStr">
        <is>
          <t>higher</t>
        </is>
      </c>
      <c r="H1991" s="10" t="n">
        <v>3</v>
      </c>
      <c r="I1991" s="10" t="inlineStr">
        <is>
          <t>Incremento dei posti offerti nelle fasce di punta</t>
        </is>
      </c>
      <c r="J1991" s="20" t="n"/>
      <c r="K1991" s="20" t="n"/>
      <c r="L1991" s="20" t="n"/>
      <c r="M1991" s="20" t="n"/>
      <c r="N1991" s="21">
        <f>IF($A1991="","",IFERROR(VALUE($J1991),0))</f>
        <v/>
      </c>
      <c r="O1991" s="21">
        <f>IF($A1991="",0,IF(OR($S1991&lt;&gt;1,COUNTA($J1991:$M1991)=0),0,IF(SUMPRODUCT(MAX(($C$5:$C$6173=$C1991)*($D$5:$D$6173=$D1991)*($S$5:$S$6173=1)*IFERROR($N$5:$N$6173*1,0)))&gt;0,ROUND($H1991*($N1991/SUMPRODUCT(MAX(($C$5:$C$6173=$C1991)*($D$5:$D$6173=$D1991)*($S$5:$S$6173=1)*IFERROR($N$5:$N$6173*1,0)))),4),0)))</f>
        <v/>
      </c>
      <c r="P1991" s="10" t="inlineStr">
        <is>
          <t>posti*km</t>
        </is>
      </c>
      <c r="Q1991" s="21">
        <f>IF($A1991="","",$A1991&amp;"|"&amp;$C1991)</f>
        <v/>
      </c>
      <c r="R1991" s="21">
        <f>IF($A1991="","",$A1991&amp;"|"&amp;$C1991&amp;"|"&amp;$D1991)</f>
        <v/>
      </c>
      <c r="S1991" s="21">
        <f>IF($A1991="","",IFERROR(INDEX(Offerte!$D$2:$D$200,MATCH($Q1991,Offerte!$L$2:$L$200,0)),0))</f>
        <v/>
      </c>
      <c r="T1991" s="21">
        <f>IF($A1991="","",IFERROR(INDEX(Offerte!$G$2:$G$200,MATCH($Q1991,Offerte!$L$2:$L$200,0)),"NO"))</f>
        <v/>
      </c>
    </row>
    <row r="1992">
      <c r="A1992" s="10">
        <f>IF(Offerte!$A66="","",Offerte!$A66)</f>
        <v/>
      </c>
      <c r="B1992" s="10">
        <f>IF(Offerte!$A66="","",Offerte!$B66)</f>
        <v/>
      </c>
      <c r="C1992" s="10">
        <f>IF(Offerte!$A66="","",Offerte!$C66)</f>
        <v/>
      </c>
      <c r="D1992" s="10" t="inlineStr">
        <is>
          <t>B.2.1</t>
        </is>
      </c>
      <c r="E1992" s="10" t="inlineStr">
        <is>
          <t>B</t>
        </is>
      </c>
      <c r="F1992" s="10" t="inlineStr">
        <is>
          <t>Q</t>
        </is>
      </c>
      <c r="G1992" s="10" t="inlineStr">
        <is>
          <t>higher</t>
        </is>
      </c>
      <c r="H1992" s="10" t="n">
        <v>4</v>
      </c>
      <c r="I1992" s="10" t="inlineStr">
        <is>
          <t>Corse aggiuntive nell'arco giornaliero base</t>
        </is>
      </c>
      <c r="J1992" s="20" t="n"/>
      <c r="K1992" s="20" t="n"/>
      <c r="L1992" s="20" t="n"/>
      <c r="M1992" s="20" t="n"/>
      <c r="N1992" s="21">
        <f>IF($A1992="","",IFERROR(VALUE($J1992),0))</f>
        <v/>
      </c>
      <c r="O1992" s="21">
        <f>IF($A1992="",0,IF(OR($S1992&lt;&gt;1,COUNTA($J1992:$M1992)=0),0,IF(SUMPRODUCT(MAX(($C$5:$C$6173=$C1992)*($D$5:$D$6173=$D1992)*($S$5:$S$6173=1)*IFERROR($N$5:$N$6173*1,0)))&gt;0,ROUND($H1992*($N1992/SUMPRODUCT(MAX(($C$5:$C$6173=$C1992)*($D$5:$D$6173=$D1992)*($S$5:$S$6173=1)*IFERROR($N$5:$N$6173*1,0)))),4),0)))</f>
        <v/>
      </c>
      <c r="P1992" s="10" t="inlineStr">
        <is>
          <t>corse</t>
        </is>
      </c>
      <c r="Q1992" s="21">
        <f>IF($A1992="","",$A1992&amp;"|"&amp;$C1992)</f>
        <v/>
      </c>
      <c r="R1992" s="21">
        <f>IF($A1992="","",$A1992&amp;"|"&amp;$C1992&amp;"|"&amp;$D1992)</f>
        <v/>
      </c>
      <c r="S1992" s="21">
        <f>IF($A1992="","",IFERROR(INDEX(Offerte!$D$2:$D$200,MATCH($Q1992,Offerte!$L$2:$L$200,0)),0))</f>
        <v/>
      </c>
      <c r="T1992" s="21">
        <f>IF($A1992="","",IFERROR(INDEX(Offerte!$G$2:$G$200,MATCH($Q1992,Offerte!$L$2:$L$200,0)),"NO"))</f>
        <v/>
      </c>
    </row>
    <row r="1993">
      <c r="A1993" s="10">
        <f>IF(Offerte!$A66="","",Offerte!$A66)</f>
        <v/>
      </c>
      <c r="B1993" s="10">
        <f>IF(Offerte!$A66="","",Offerte!$B66)</f>
        <v/>
      </c>
      <c r="C1993" s="10">
        <f>IF(Offerte!$A66="","",Offerte!$C66)</f>
        <v/>
      </c>
      <c r="D1993" s="10" t="inlineStr">
        <is>
          <t>B.3.1</t>
        </is>
      </c>
      <c r="E1993" s="10" t="inlineStr">
        <is>
          <t>B</t>
        </is>
      </c>
      <c r="F1993" s="10" t="inlineStr">
        <is>
          <t>Q</t>
        </is>
      </c>
      <c r="G1993" s="10" t="inlineStr">
        <is>
          <t>higher</t>
        </is>
      </c>
      <c r="H1993" s="10" t="n">
        <v>2</v>
      </c>
      <c r="I1993" s="10" t="inlineStr">
        <is>
          <t>Numero di corse aggiuntive per allungamento dell'arco di servizio giornaliero nelle fasce serali</t>
        </is>
      </c>
      <c r="J1993" s="20" t="n"/>
      <c r="K1993" s="20" t="n"/>
      <c r="L1993" s="20" t="n"/>
      <c r="M1993" s="20" t="n"/>
      <c r="N1993" s="21">
        <f>IF($A1993="","",IFERROR(VALUE($J1993),0))</f>
        <v/>
      </c>
      <c r="O1993" s="21">
        <f>IF($A1993="",0,IF(OR($S1993&lt;&gt;1,COUNTA($J1993:$M1993)=0),0,IF(SUMPRODUCT(MAX(($C$5:$C$6173=$C1993)*($D$5:$D$6173=$D1993)*($S$5:$S$6173=1)*IFERROR($N$5:$N$6173*1,0)))&gt;0,ROUND($H1993*($N1993/SUMPRODUCT(MAX(($C$5:$C$6173=$C1993)*($D$5:$D$6173=$D1993)*($S$5:$S$6173=1)*IFERROR($N$5:$N$6173*1,0)))),4),0)))</f>
        <v/>
      </c>
      <c r="P1993" s="10" t="inlineStr">
        <is>
          <t>corse</t>
        </is>
      </c>
      <c r="Q1993" s="21">
        <f>IF($A1993="","",$A1993&amp;"|"&amp;$C1993)</f>
        <v/>
      </c>
      <c r="R1993" s="21">
        <f>IF($A1993="","",$A1993&amp;"|"&amp;$C1993&amp;"|"&amp;$D1993)</f>
        <v/>
      </c>
      <c r="S1993" s="21">
        <f>IF($A1993="","",IFERROR(INDEX(Offerte!$D$2:$D$200,MATCH($Q1993,Offerte!$L$2:$L$200,0)),0))</f>
        <v/>
      </c>
      <c r="T1993" s="21">
        <f>IF($A1993="","",IFERROR(INDEX(Offerte!$G$2:$G$200,MATCH($Q1993,Offerte!$L$2:$L$200,0)),"NO"))</f>
        <v/>
      </c>
    </row>
    <row r="1994">
      <c r="A1994" s="10">
        <f>IF(Offerte!$A66="","",Offerte!$A66)</f>
        <v/>
      </c>
      <c r="B1994" s="10">
        <f>IF(Offerte!$A66="","",Offerte!$B66)</f>
        <v/>
      </c>
      <c r="C1994" s="10">
        <f>IF(Offerte!$A66="","",Offerte!$C66)</f>
        <v/>
      </c>
      <c r="D1994" s="10" t="inlineStr">
        <is>
          <t>B.4.1</t>
        </is>
      </c>
      <c r="E1994" s="10" t="inlineStr">
        <is>
          <t>B</t>
        </is>
      </c>
      <c r="F1994" s="10" t="inlineStr">
        <is>
          <t>Q</t>
        </is>
      </c>
      <c r="G1994" s="10" t="inlineStr">
        <is>
          <t>higher</t>
        </is>
      </c>
      <c r="H1994" s="10" t="n">
        <v>3</v>
      </c>
      <c r="I1994" s="10" t="inlineStr">
        <is>
          <t>Percorrenze aggiuntive offerte nel Programma d'esercizio delle prime due fasi attuative</t>
        </is>
      </c>
      <c r="J1994" s="20" t="n"/>
      <c r="K1994" s="20" t="n"/>
      <c r="L1994" s="20" t="n"/>
      <c r="M1994" s="20" t="n"/>
      <c r="N1994" s="21">
        <f>IF($A1994="","",IFERROR(VALUE($J1994),0))</f>
        <v/>
      </c>
      <c r="O1994" s="21">
        <f>IF($A1994="",0,IF(OR($S1994&lt;&gt;1,COUNTA($J1994:$M1994)=0),0,IF(SUMPRODUCT(MAX(($C$5:$C$6173=$C1994)*($D$5:$D$6173=$D1994)*($S$5:$S$6173=1)*IFERROR($N$5:$N$6173*1,0)))&gt;0,ROUND($H1994*($N1994/SUMPRODUCT(MAX(($C$5:$C$6173=$C1994)*($D$5:$D$6173=$D1994)*($S$5:$S$6173=1)*IFERROR($N$5:$N$6173*1,0)))),4),0)))</f>
        <v/>
      </c>
      <c r="P1994" s="10" t="inlineStr">
        <is>
          <t>vett*km</t>
        </is>
      </c>
      <c r="Q1994" s="21">
        <f>IF($A1994="","",$A1994&amp;"|"&amp;$C1994)</f>
        <v/>
      </c>
      <c r="R1994" s="21">
        <f>IF($A1994="","",$A1994&amp;"|"&amp;$C1994&amp;"|"&amp;$D1994)</f>
        <v/>
      </c>
      <c r="S1994" s="21">
        <f>IF($A1994="","",IFERROR(INDEX(Offerte!$D$2:$D$200,MATCH($Q1994,Offerte!$L$2:$L$200,0)),0))</f>
        <v/>
      </c>
      <c r="T1994" s="21">
        <f>IF($A1994="","",IFERROR(INDEX(Offerte!$G$2:$G$200,MATCH($Q1994,Offerte!$L$2:$L$200,0)),"NO"))</f>
        <v/>
      </c>
    </row>
    <row r="1995">
      <c r="A1995" s="10">
        <f>IF(Offerte!$A66="","",Offerte!$A66)</f>
        <v/>
      </c>
      <c r="B1995" s="10">
        <f>IF(Offerte!$A66="","",Offerte!$B66)</f>
        <v/>
      </c>
      <c r="C1995" s="10">
        <f>IF(Offerte!$A66="","",Offerte!$C66)</f>
        <v/>
      </c>
      <c r="D1995" s="10" t="inlineStr">
        <is>
          <t>B.5.1</t>
        </is>
      </c>
      <c r="E1995" s="10" t="inlineStr">
        <is>
          <t>B</t>
        </is>
      </c>
      <c r="F1995" s="10" t="inlineStr">
        <is>
          <t>D</t>
        </is>
      </c>
      <c r="G1995" s="10" t="inlineStr">
        <is>
          <t>discretionary</t>
        </is>
      </c>
      <c r="H1995" s="10" t="n">
        <v>2</v>
      </c>
      <c r="I1995" s="10" t="inlineStr">
        <is>
          <t>Efficacia del progetto di servizi complementari DRT</t>
        </is>
      </c>
      <c r="J1995" s="20" t="n"/>
      <c r="K1995" s="20" t="n"/>
      <c r="L1995" s="20" t="n"/>
      <c r="M1995" s="20" t="n"/>
      <c r="N1995" s="21">
        <f>IF($A1995="","",MAX(0,MIN(1,IFERROR(VALUE($M1995),0))))</f>
        <v/>
      </c>
      <c r="O1995" s="21">
        <f>IF($A1995="",0,IF(OR($S1995&lt;&gt;1,COUNTA($J1995:$M1995)=0),0,IF(SUMPRODUCT(MAX(($C$5:$C$6173=$C1995)*($D$5:$D$6173=$D1995)*($S$5:$S$6173=1)*IFERROR($N$5:$N$6173*1,0)))&gt;0,ROUND($H1995*($N1995/SUMPRODUCT(MAX(($C$5:$C$6173=$C1995)*($D$5:$D$6173=$D1995)*($S$5:$S$6173=1)*IFERROR($N$5:$N$6173*1,0)))),4),0)))</f>
        <v/>
      </c>
      <c r="P1995" s="10" t="inlineStr">
        <is>
          <t>coeff.</t>
        </is>
      </c>
      <c r="Q1995" s="21">
        <f>IF($A1995="","",$A1995&amp;"|"&amp;$C1995)</f>
        <v/>
      </c>
      <c r="R1995" s="21">
        <f>IF($A1995="","",$A1995&amp;"|"&amp;$C1995&amp;"|"&amp;$D1995)</f>
        <v/>
      </c>
      <c r="S1995" s="21">
        <f>IF($A1995="","",IFERROR(INDEX(Offerte!$D$2:$D$200,MATCH($Q1995,Offerte!$L$2:$L$200,0)),0))</f>
        <v/>
      </c>
      <c r="T1995" s="21">
        <f>IF($A1995="","",IFERROR(INDEX(Offerte!$G$2:$G$200,MATCH($Q1995,Offerte!$L$2:$L$200,0)),"NO"))</f>
        <v/>
      </c>
    </row>
    <row r="1996">
      <c r="A1996" s="10">
        <f>IF(Offerte!$A66="","",Offerte!$A66)</f>
        <v/>
      </c>
      <c r="B1996" s="10">
        <f>IF(Offerte!$A66="","",Offerte!$B66)</f>
        <v/>
      </c>
      <c r="C1996" s="10">
        <f>IF(Offerte!$A66="","",Offerte!$C66)</f>
        <v/>
      </c>
      <c r="D1996" s="10" t="inlineStr">
        <is>
          <t>C.1.1</t>
        </is>
      </c>
      <c r="E1996" s="10" t="inlineStr">
        <is>
          <t>C</t>
        </is>
      </c>
      <c r="F1996" s="10" t="inlineStr">
        <is>
          <t>Q</t>
        </is>
      </c>
      <c r="G1996" s="10" t="inlineStr">
        <is>
          <t>higher</t>
        </is>
      </c>
      <c r="H1996" s="10" t="n">
        <v>2</v>
      </c>
      <c r="I1996" s="10" t="inlineStr">
        <is>
          <t>Tasso di copertura del servizio con telecamere BSD</t>
        </is>
      </c>
      <c r="J1996" s="20" t="n"/>
      <c r="K1996" s="20" t="n"/>
      <c r="L1996" s="20" t="n"/>
      <c r="M1996" s="20" t="n"/>
      <c r="N1996" s="21">
        <f>IF($A1996="","",IFERROR(VALUE($K1996)/VALUE($L1996),IFERROR(VALUE($J1996),0)))</f>
        <v/>
      </c>
      <c r="O1996" s="21">
        <f>IF($A1996="",0,IF(OR($S1996&lt;&gt;1,COUNTA($J1996:$M1996)=0),0,IF(SUMPRODUCT(MAX(($C$5:$C$6173=$C1996)*($D$5:$D$6173=$D1996)*($S$5:$S$6173=1)*IFERROR($N$5:$N$6173*1,0)))&gt;0,ROUND($H1996*($N1996/SUMPRODUCT(MAX(($C$5:$C$6173=$C1996)*($D$5:$D$6173=$D1996)*($S$5:$S$6173=1)*IFERROR($N$5:$N$6173*1,0)))),4),0)))</f>
        <v/>
      </c>
      <c r="P1996" s="10" t="inlineStr">
        <is>
          <t>Autobus attrezzati con telecamere BSD / Autobus totali in offerta, incluse scorte</t>
        </is>
      </c>
      <c r="Q1996" s="21">
        <f>IF($A1996="","",$A1996&amp;"|"&amp;$C1996)</f>
        <v/>
      </c>
      <c r="R1996" s="21">
        <f>IF($A1996="","",$A1996&amp;"|"&amp;$C1996&amp;"|"&amp;$D1996)</f>
        <v/>
      </c>
      <c r="S1996" s="21">
        <f>IF($A1996="","",IFERROR(INDEX(Offerte!$D$2:$D$200,MATCH($Q1996,Offerte!$L$2:$L$200,0)),0))</f>
        <v/>
      </c>
      <c r="T1996" s="21">
        <f>IF($A1996="","",IFERROR(INDEX(Offerte!$G$2:$G$200,MATCH($Q1996,Offerte!$L$2:$L$200,0)),"NO"))</f>
        <v/>
      </c>
    </row>
    <row r="1997">
      <c r="A1997" s="10">
        <f>IF(Offerte!$A66="","",Offerte!$A66)</f>
        <v/>
      </c>
      <c r="B1997" s="10">
        <f>IF(Offerte!$A66="","",Offerte!$B66)</f>
        <v/>
      </c>
      <c r="C1997" s="10">
        <f>IF(Offerte!$A66="","",Offerte!$C66)</f>
        <v/>
      </c>
      <c r="D1997" s="10" t="inlineStr">
        <is>
          <t>C.1.2</t>
        </is>
      </c>
      <c r="E1997" s="10" t="inlineStr">
        <is>
          <t>C</t>
        </is>
      </c>
      <c r="F1997" s="10" t="inlineStr">
        <is>
          <t>Q</t>
        </is>
      </c>
      <c r="G1997" s="10" t="inlineStr">
        <is>
          <t>higher</t>
        </is>
      </c>
      <c r="H1997" s="10" t="n">
        <v>2</v>
      </c>
      <c r="I1997" s="10" t="inlineStr">
        <is>
          <t>Tasso di copertura del servizio con telecamere ADAS</t>
        </is>
      </c>
      <c r="J1997" s="20" t="n"/>
      <c r="K1997" s="20" t="n"/>
      <c r="L1997" s="20" t="n"/>
      <c r="M1997" s="20" t="n"/>
      <c r="N1997" s="21">
        <f>IF($A1997="","",IFERROR(VALUE($K1997)/VALUE($L1997),IFERROR(VALUE($J1997),0)))</f>
        <v/>
      </c>
      <c r="O1997" s="21">
        <f>IF($A1997="",0,IF(OR($S1997&lt;&gt;1,COUNTA($J1997:$M1997)=0),0,IF(SUMPRODUCT(MAX(($C$5:$C$6173=$C1997)*($D$5:$D$6173=$D1997)*($S$5:$S$6173=1)*IFERROR($N$5:$N$6173*1,0)))&gt;0,ROUND($H1997*($N1997/SUMPRODUCT(MAX(($C$5:$C$6173=$C1997)*($D$5:$D$6173=$D1997)*($S$5:$S$6173=1)*IFERROR($N$5:$N$6173*1,0)))),4),0)))</f>
        <v/>
      </c>
      <c r="P1997" s="10" t="inlineStr">
        <is>
          <t>Autobus attrezzati con telecamere ADAS / Autobus totali in offerta, incluse scorte</t>
        </is>
      </c>
      <c r="Q1997" s="21">
        <f>IF($A1997="","",$A1997&amp;"|"&amp;$C1997)</f>
        <v/>
      </c>
      <c r="R1997" s="21">
        <f>IF($A1997="","",$A1997&amp;"|"&amp;$C1997&amp;"|"&amp;$D1997)</f>
        <v/>
      </c>
      <c r="S1997" s="21">
        <f>IF($A1997="","",IFERROR(INDEX(Offerte!$D$2:$D$200,MATCH($Q1997,Offerte!$L$2:$L$200,0)),0))</f>
        <v/>
      </c>
      <c r="T1997" s="21">
        <f>IF($A1997="","",IFERROR(INDEX(Offerte!$G$2:$G$200,MATCH($Q1997,Offerte!$L$2:$L$200,0)),"NO"))</f>
        <v/>
      </c>
    </row>
    <row r="1998">
      <c r="A1998" s="10">
        <f>IF(Offerte!$A66="","",Offerte!$A66)</f>
        <v/>
      </c>
      <c r="B1998" s="10">
        <f>IF(Offerte!$A66="","",Offerte!$B66)</f>
        <v/>
      </c>
      <c r="C1998" s="10">
        <f>IF(Offerte!$A66="","",Offerte!$C66)</f>
        <v/>
      </c>
      <c r="D1998" s="10" t="inlineStr">
        <is>
          <t>C.2.1</t>
        </is>
      </c>
      <c r="E1998" s="10" t="inlineStr">
        <is>
          <t>C</t>
        </is>
      </c>
      <c r="F1998" s="10" t="inlineStr">
        <is>
          <t>Q</t>
        </is>
      </c>
      <c r="G1998" s="10" t="inlineStr">
        <is>
          <t>higher</t>
        </is>
      </c>
      <c r="H1998" s="10" t="n">
        <v>3</v>
      </c>
      <c r="I1998" s="10" t="inlineStr">
        <is>
          <t>Tasso di copertura del servizio con telecamere di bordo di videosorveglianza</t>
        </is>
      </c>
      <c r="J1998" s="20" t="n"/>
      <c r="K1998" s="20" t="n"/>
      <c r="L1998" s="20" t="n"/>
      <c r="M1998" s="20" t="n"/>
      <c r="N1998" s="21">
        <f>IF($A1998="","",IFERROR(VALUE($K1998)/VALUE($L1998),IFERROR(VALUE($J1998),0)))</f>
        <v/>
      </c>
      <c r="O1998" s="21">
        <f>IF($A1998="",0,IF(OR($S1998&lt;&gt;1,COUNTA($J1998:$M1998)=0),0,IF(SUMPRODUCT(MAX(($C$5:$C$6173=$C1998)*($D$5:$D$6173=$D1998)*($S$5:$S$6173=1)*IFERROR($N$5:$N$6173*1,0)))&gt;0,ROUND($H1998*($N1998/SUMPRODUCT(MAX(($C$5:$C$6173=$C1998)*($D$5:$D$6173=$D1998)*($S$5:$S$6173=1)*IFERROR($N$5:$N$6173*1,0)))),4),0)))</f>
        <v/>
      </c>
      <c r="P1998" s="10" t="inlineStr">
        <is>
          <t>Autobus attrezzati con videosorveglianza / Autobus totali in offerta, incluse scorte</t>
        </is>
      </c>
      <c r="Q1998" s="21">
        <f>IF($A1998="","",$A1998&amp;"|"&amp;$C1998)</f>
        <v/>
      </c>
      <c r="R1998" s="21">
        <f>IF($A1998="","",$A1998&amp;"|"&amp;$C1998&amp;"|"&amp;$D1998)</f>
        <v/>
      </c>
      <c r="S1998" s="21">
        <f>IF($A1998="","",IFERROR(INDEX(Offerte!$D$2:$D$200,MATCH($Q1998,Offerte!$L$2:$L$200,0)),0))</f>
        <v/>
      </c>
      <c r="T1998" s="21">
        <f>IF($A1998="","",IFERROR(INDEX(Offerte!$G$2:$G$200,MATCH($Q1998,Offerte!$L$2:$L$200,0)),"NO"))</f>
        <v/>
      </c>
    </row>
    <row r="1999">
      <c r="A1999" s="10">
        <f>IF(Offerte!$A66="","",Offerte!$A66)</f>
        <v/>
      </c>
      <c r="B1999" s="10">
        <f>IF(Offerte!$A66="","",Offerte!$B66)</f>
        <v/>
      </c>
      <c r="C1999" s="10">
        <f>IF(Offerte!$A66="","",Offerte!$C66)</f>
        <v/>
      </c>
      <c r="D1999" s="10" t="inlineStr">
        <is>
          <t>C.2.2</t>
        </is>
      </c>
      <c r="E1999" s="10" t="inlineStr">
        <is>
          <t>C</t>
        </is>
      </c>
      <c r="F1999" s="10" t="inlineStr">
        <is>
          <t>T</t>
        </is>
      </c>
      <c r="G1999" s="10" t="inlineStr">
        <is>
          <t>tabular</t>
        </is>
      </c>
      <c r="H1999" s="10" t="n">
        <v>1</v>
      </c>
      <c r="I1999" s="10" t="inlineStr">
        <is>
          <t>Software video/audio analisi per situazioni di pericolo</t>
        </is>
      </c>
      <c r="J1999" s="20" t="n"/>
      <c r="K1999" s="20" t="n"/>
      <c r="L1999" s="20" t="n"/>
      <c r="M1999" s="20" t="n"/>
      <c r="N1999" s="21">
        <f>IF($A1999="","",IF(IFERROR(VALUE($M1999),0)=1,1,0))</f>
        <v/>
      </c>
      <c r="O1999" s="21">
        <f>IF($A1999="",0,IF(OR($S1999&lt;&gt;1,COUNTA($J1999:$M1999)=0),0,IF($N1999=1,$H1999,0)))</f>
        <v/>
      </c>
      <c r="P1999" s="10" t="inlineStr">
        <is>
          <t>sì/no</t>
        </is>
      </c>
      <c r="Q1999" s="21">
        <f>IF($A1999="","",$A1999&amp;"|"&amp;$C1999)</f>
        <v/>
      </c>
      <c r="R1999" s="21">
        <f>IF($A1999="","",$A1999&amp;"|"&amp;$C1999&amp;"|"&amp;$D1999)</f>
        <v/>
      </c>
      <c r="S1999" s="21">
        <f>IF($A1999="","",IFERROR(INDEX(Offerte!$D$2:$D$200,MATCH($Q1999,Offerte!$L$2:$L$200,0)),0))</f>
        <v/>
      </c>
      <c r="T1999" s="21">
        <f>IF($A1999="","",IFERROR(INDEX(Offerte!$G$2:$G$200,MATCH($Q1999,Offerte!$L$2:$L$200,0)),"NO"))</f>
        <v/>
      </c>
    </row>
    <row r="2000">
      <c r="A2000" s="10">
        <f>IF(Offerte!$A66="","",Offerte!$A66)</f>
        <v/>
      </c>
      <c r="B2000" s="10">
        <f>IF(Offerte!$A66="","",Offerte!$B66)</f>
        <v/>
      </c>
      <c r="C2000" s="10">
        <f>IF(Offerte!$A66="","",Offerte!$C66)</f>
        <v/>
      </c>
      <c r="D2000" s="10" t="inlineStr">
        <is>
          <t>C.2.3</t>
        </is>
      </c>
      <c r="E2000" s="10" t="inlineStr">
        <is>
          <t>C</t>
        </is>
      </c>
      <c r="F2000" s="10" t="inlineStr">
        <is>
          <t>T</t>
        </is>
      </c>
      <c r="G2000" s="10" t="inlineStr">
        <is>
          <t>tabular</t>
        </is>
      </c>
      <c r="H2000" s="10" t="n">
        <v>1</v>
      </c>
      <c r="I2000" s="10" t="inlineStr">
        <is>
          <t>Collegamento con centrale qualificata di pronto intervento</t>
        </is>
      </c>
      <c r="J2000" s="20" t="n"/>
      <c r="K2000" s="20" t="n"/>
      <c r="L2000" s="20" t="n"/>
      <c r="M2000" s="20" t="n"/>
      <c r="N2000" s="21">
        <f>IF($A2000="","",IF(IFERROR(VALUE($M2000),0)=1,1,0))</f>
        <v/>
      </c>
      <c r="O2000" s="21">
        <f>IF($A2000="",0,IF(OR($S2000&lt;&gt;1,COUNTA($J2000:$M2000)=0),0,IF($N2000=1,$H2000,0)))</f>
        <v/>
      </c>
      <c r="P2000" s="10" t="inlineStr">
        <is>
          <t>sì/no</t>
        </is>
      </c>
      <c r="Q2000" s="21">
        <f>IF($A2000="","",$A2000&amp;"|"&amp;$C2000)</f>
        <v/>
      </c>
      <c r="R2000" s="21">
        <f>IF($A2000="","",$A2000&amp;"|"&amp;$C2000&amp;"|"&amp;$D2000)</f>
        <v/>
      </c>
      <c r="S2000" s="21">
        <f>IF($A2000="","",IFERROR(INDEX(Offerte!$D$2:$D$200,MATCH($Q2000,Offerte!$L$2:$L$200,0)),0))</f>
        <v/>
      </c>
      <c r="T2000" s="21">
        <f>IF($A2000="","",IFERROR(INDEX(Offerte!$G$2:$G$200,MATCH($Q2000,Offerte!$L$2:$L$200,0)),"NO"))</f>
        <v/>
      </c>
    </row>
    <row r="2001">
      <c r="A2001" s="10">
        <f>IF(Offerte!$A66="","",Offerte!$A66)</f>
        <v/>
      </c>
      <c r="B2001" s="10">
        <f>IF(Offerte!$A66="","",Offerte!$B66)</f>
        <v/>
      </c>
      <c r="C2001" s="10">
        <f>IF(Offerte!$A66="","",Offerte!$C66)</f>
        <v/>
      </c>
      <c r="D2001" s="10" t="inlineStr">
        <is>
          <t>C.2.4</t>
        </is>
      </c>
      <c r="E2001" s="10" t="inlineStr">
        <is>
          <t>C</t>
        </is>
      </c>
      <c r="F2001" s="10" t="inlineStr">
        <is>
          <t>Q</t>
        </is>
      </c>
      <c r="G2001" s="10" t="inlineStr">
        <is>
          <t>higher</t>
        </is>
      </c>
      <c r="H2001" s="10" t="n">
        <v>1</v>
      </c>
      <c r="I2001" s="10" t="inlineStr">
        <is>
          <t>Tasso di copertura del servizio con dispositivi per la chiamata di emergenza del conducente</t>
        </is>
      </c>
      <c r="J2001" s="20" t="n"/>
      <c r="K2001" s="20" t="n"/>
      <c r="L2001" s="20" t="n"/>
      <c r="M2001" s="20" t="n"/>
      <c r="N2001" s="21">
        <f>IF($A2001="","",IFERROR(VALUE($K2001)/VALUE($L2001),IFERROR(VALUE($J2001),0)))</f>
        <v/>
      </c>
      <c r="O2001" s="21">
        <f>IF($A2001="",0,IF(OR($S2001&lt;&gt;1,COUNTA($J2001:$M2001)=0),0,IF(SUMPRODUCT(MAX(($C$5:$C$6173=$C2001)*($D$5:$D$6173=$D2001)*($S$5:$S$6173=1)*IFERROR($N$5:$N$6173*1,0)))&gt;0,ROUND($H2001*($N2001/SUMPRODUCT(MAX(($C$5:$C$6173=$C2001)*($D$5:$D$6173=$D2001)*($S$5:$S$6173=1)*IFERROR($N$5:$N$6173*1,0)))),4),0)))</f>
        <v/>
      </c>
      <c r="P2001" s="10" t="inlineStr">
        <is>
          <t>Autobus attrezzati con chiamata di emergenza / Autobus totali in offerta, incluse scorte</t>
        </is>
      </c>
      <c r="Q2001" s="21">
        <f>IF($A2001="","",$A2001&amp;"|"&amp;$C2001)</f>
        <v/>
      </c>
      <c r="R2001" s="21">
        <f>IF($A2001="","",$A2001&amp;"|"&amp;$C2001&amp;"|"&amp;$D2001)</f>
        <v/>
      </c>
      <c r="S2001" s="21">
        <f>IF($A2001="","",IFERROR(INDEX(Offerte!$D$2:$D$200,MATCH($Q2001,Offerte!$L$2:$L$200,0)),0))</f>
        <v/>
      </c>
      <c r="T2001" s="21">
        <f>IF($A2001="","",IFERROR(INDEX(Offerte!$G$2:$G$200,MATCH($Q2001,Offerte!$L$2:$L$200,0)),"NO"))</f>
        <v/>
      </c>
    </row>
    <row r="2002">
      <c r="A2002" s="10">
        <f>IF(Offerte!$A66="","",Offerte!$A66)</f>
        <v/>
      </c>
      <c r="B2002" s="10">
        <f>IF(Offerte!$A66="","",Offerte!$B66)</f>
        <v/>
      </c>
      <c r="C2002" s="10">
        <f>IF(Offerte!$A66="","",Offerte!$C66)</f>
        <v/>
      </c>
      <c r="D2002" s="10" t="inlineStr">
        <is>
          <t>C.3.1</t>
        </is>
      </c>
      <c r="E2002" s="10" t="inlineStr">
        <is>
          <t>C</t>
        </is>
      </c>
      <c r="F2002" s="10" t="inlineStr">
        <is>
          <t>Q</t>
        </is>
      </c>
      <c r="G2002" s="10" t="inlineStr">
        <is>
          <t>higher</t>
        </is>
      </c>
      <c r="H2002" s="10" t="n">
        <v>2</v>
      </c>
      <c r="I2002" s="10" t="inlineStr">
        <is>
          <t>Tasso di copertura del servizio con dispositivi di informazione dinamica a bordo mezzo</t>
        </is>
      </c>
      <c r="J2002" s="20" t="n"/>
      <c r="K2002" s="20" t="n"/>
      <c r="L2002" s="20" t="n"/>
      <c r="M2002" s="20" t="n"/>
      <c r="N2002" s="21">
        <f>IF($A2002="","",IFERROR(VALUE($K2002)/VALUE($L2002),IFERROR(VALUE($J2002),0)))</f>
        <v/>
      </c>
      <c r="O2002" s="21">
        <f>IF($A2002="",0,IF(OR($S2002&lt;&gt;1,COUNTA($J2002:$M2002)=0),0,IF(SUMPRODUCT(MAX(($C$5:$C$6173=$C2002)*($D$5:$D$6173=$D2002)*($S$5:$S$6173=1)*IFERROR($N$5:$N$6173*1,0)))&gt;0,ROUND($H2002*($N2002/SUMPRODUCT(MAX(($C$5:$C$6173=$C2002)*($D$5:$D$6173=$D2002)*($S$5:$S$6173=1)*IFERROR($N$5:$N$6173*1,0)))),4),0)))</f>
        <v/>
      </c>
      <c r="P2002" s="10" t="inlineStr">
        <is>
          <t>Autobus con monitor e indicatori vocali / Autobus totali in offerta, incluse scorte</t>
        </is>
      </c>
      <c r="Q2002" s="21">
        <f>IF($A2002="","",$A2002&amp;"|"&amp;$C2002)</f>
        <v/>
      </c>
      <c r="R2002" s="21">
        <f>IF($A2002="","",$A2002&amp;"|"&amp;$C2002&amp;"|"&amp;$D2002)</f>
        <v/>
      </c>
      <c r="S2002" s="21">
        <f>IF($A2002="","",IFERROR(INDEX(Offerte!$D$2:$D$200,MATCH($Q2002,Offerte!$L$2:$L$200,0)),0))</f>
        <v/>
      </c>
      <c r="T2002" s="21">
        <f>IF($A2002="","",IFERROR(INDEX(Offerte!$G$2:$G$200,MATCH($Q2002,Offerte!$L$2:$L$200,0)),"NO"))</f>
        <v/>
      </c>
    </row>
    <row r="2003">
      <c r="A2003" s="10">
        <f>IF(Offerte!$A66="","",Offerte!$A66)</f>
        <v/>
      </c>
      <c r="B2003" s="10">
        <f>IF(Offerte!$A66="","",Offerte!$B66)</f>
        <v/>
      </c>
      <c r="C2003" s="10">
        <f>IF(Offerte!$A66="","",Offerte!$C66)</f>
        <v/>
      </c>
      <c r="D2003" s="10" t="inlineStr">
        <is>
          <t>C.3.2</t>
        </is>
      </c>
      <c r="E2003" s="10" t="inlineStr">
        <is>
          <t>C</t>
        </is>
      </c>
      <c r="F2003" s="10" t="inlineStr">
        <is>
          <t>T</t>
        </is>
      </c>
      <c r="G2003" s="10" t="inlineStr">
        <is>
          <t>tabular</t>
        </is>
      </c>
      <c r="H2003" s="10" t="n">
        <v>2</v>
      </c>
      <c r="I2003" s="10" t="inlineStr">
        <is>
          <t>Informazioni a bordo su coincidenze ai nodi</t>
        </is>
      </c>
      <c r="J2003" s="20" t="n"/>
      <c r="K2003" s="20" t="n"/>
      <c r="L2003" s="20" t="n"/>
      <c r="M2003" s="20" t="n"/>
      <c r="N2003" s="21">
        <f>IF($A2003="","",IF(IFERROR(VALUE($M2003),0)=1,1,0))</f>
        <v/>
      </c>
      <c r="O2003" s="21">
        <f>IF($A2003="",0,IF(OR($S2003&lt;&gt;1,COUNTA($J2003:$M2003)=0),0,IF(AND($N2003=1,IFERROR(SUMIFS($N$5:$N$6173,$Q$5:$Q$6173,$Q2003,$D$5:$D$6173,"C.3.1"),0)&gt;=0.5),$H2003,0)))</f>
        <v/>
      </c>
      <c r="P2003" s="10" t="inlineStr">
        <is>
          <t>Dipende da C.3.1 &gt;= 0.5</t>
        </is>
      </c>
      <c r="Q2003" s="21">
        <f>IF($A2003="","",$A2003&amp;"|"&amp;$C2003)</f>
        <v/>
      </c>
      <c r="R2003" s="21">
        <f>IF($A2003="","",$A2003&amp;"|"&amp;$C2003&amp;"|"&amp;$D2003)</f>
        <v/>
      </c>
      <c r="S2003" s="21">
        <f>IF($A2003="","",IFERROR(INDEX(Offerte!$D$2:$D$200,MATCH($Q2003,Offerte!$L$2:$L$200,0)),0))</f>
        <v/>
      </c>
      <c r="T2003" s="21">
        <f>IF($A2003="","",IFERROR(INDEX(Offerte!$G$2:$G$200,MATCH($Q2003,Offerte!$L$2:$L$200,0)),"NO"))</f>
        <v/>
      </c>
    </row>
    <row r="2004">
      <c r="A2004" s="10">
        <f>IF(Offerte!$A66="","",Offerte!$A66)</f>
        <v/>
      </c>
      <c r="B2004" s="10">
        <f>IF(Offerte!$A66="","",Offerte!$B66)</f>
        <v/>
      </c>
      <c r="C2004" s="10">
        <f>IF(Offerte!$A66="","",Offerte!$C66)</f>
        <v/>
      </c>
      <c r="D2004" s="10" t="inlineStr">
        <is>
          <t>D.1.1</t>
        </is>
      </c>
      <c r="E2004" s="10" t="inlineStr">
        <is>
          <t>D</t>
        </is>
      </c>
      <c r="F2004" s="10" t="inlineStr">
        <is>
          <t>Q</t>
        </is>
      </c>
      <c r="G2004" s="10" t="inlineStr">
        <is>
          <t>higher</t>
        </is>
      </c>
      <c r="H2004" s="10" t="n">
        <v>3</v>
      </c>
      <c r="I2004" s="10" t="inlineStr">
        <is>
          <t>Installazione di pensiline</t>
        </is>
      </c>
      <c r="J2004" s="20" t="n"/>
      <c r="K2004" s="20" t="n"/>
      <c r="L2004" s="20" t="n"/>
      <c r="M2004" s="20" t="n"/>
      <c r="N2004" s="21">
        <f>IF($A2004="","",IFERROR(VALUE($J2004),0))</f>
        <v/>
      </c>
      <c r="O2004" s="21">
        <f>IF($A2004="",0,IF(OR($S2004&lt;&gt;1,COUNTA($J2004:$M2004)=0),0,IF(SUMPRODUCT(MAX(($C$5:$C$6173=$C2004)*($D$5:$D$6173=$D2004)*($S$5:$S$6173=1)*IFERROR($N$5:$N$6173*1,0)))&gt;0,ROUND($H2004*($N2004/SUMPRODUCT(MAX(($C$5:$C$6173=$C2004)*($D$5:$D$6173=$D2004)*($S$5:$S$6173=1)*IFERROR($N$5:$N$6173*1,0)))),4),0)))</f>
        <v/>
      </c>
      <c r="P2004" s="10" t="inlineStr">
        <is>
          <t>fermate</t>
        </is>
      </c>
      <c r="Q2004" s="21">
        <f>IF($A2004="","",$A2004&amp;"|"&amp;$C2004)</f>
        <v/>
      </c>
      <c r="R2004" s="21">
        <f>IF($A2004="","",$A2004&amp;"|"&amp;$C2004&amp;"|"&amp;$D2004)</f>
        <v/>
      </c>
      <c r="S2004" s="21">
        <f>IF($A2004="","",IFERROR(INDEX(Offerte!$D$2:$D$200,MATCH($Q2004,Offerte!$L$2:$L$200,0)),0))</f>
        <v/>
      </c>
      <c r="T2004" s="21">
        <f>IF($A2004="","",IFERROR(INDEX(Offerte!$G$2:$G$200,MATCH($Q2004,Offerte!$L$2:$L$200,0)),"NO"))</f>
        <v/>
      </c>
    </row>
    <row r="2005">
      <c r="A2005" s="10">
        <f>IF(Offerte!$A66="","",Offerte!$A66)</f>
        <v/>
      </c>
      <c r="B2005" s="10">
        <f>IF(Offerte!$A66="","",Offerte!$B66)</f>
        <v/>
      </c>
      <c r="C2005" s="10">
        <f>IF(Offerte!$A66="","",Offerte!$C66)</f>
        <v/>
      </c>
      <c r="D2005" s="10" t="inlineStr">
        <is>
          <t>D.1.2</t>
        </is>
      </c>
      <c r="E2005" s="10" t="inlineStr">
        <is>
          <t>D</t>
        </is>
      </c>
      <c r="F2005" s="10" t="inlineStr">
        <is>
          <t>Q</t>
        </is>
      </c>
      <c r="G2005" s="10" t="inlineStr">
        <is>
          <t>higher</t>
        </is>
      </c>
      <c r="H2005" s="10" t="n">
        <v>3</v>
      </c>
      <c r="I2005" s="10" t="inlineStr">
        <is>
          <t>Installazione di paline di fermata conformi alla DGR 581/2023</t>
        </is>
      </c>
      <c r="J2005" s="20" t="n"/>
      <c r="K2005" s="20" t="n"/>
      <c r="L2005" s="20" t="n"/>
      <c r="M2005" s="20" t="n"/>
      <c r="N2005" s="21">
        <f>IF($A2005="","",IFERROR(VALUE($J2005),0))</f>
        <v/>
      </c>
      <c r="O2005" s="21">
        <f>IF($A2005="",0,IF(OR($S2005&lt;&gt;1,COUNTA($J2005:$M2005)=0),0,IF(SUMPRODUCT(MAX(($C$5:$C$6173=$C2005)*($D$5:$D$6173=$D2005)*($S$5:$S$6173=1)*IFERROR($N$5:$N$6173*1,0)))&gt;0,ROUND($H2005*($N2005/SUMPRODUCT(MAX(($C$5:$C$6173=$C2005)*($D$5:$D$6173=$D2005)*($S$5:$S$6173=1)*IFERROR($N$5:$N$6173*1,0)))),4),0)))</f>
        <v/>
      </c>
      <c r="P2005" s="10" t="inlineStr">
        <is>
          <t>fermate</t>
        </is>
      </c>
      <c r="Q2005" s="21">
        <f>IF($A2005="","",$A2005&amp;"|"&amp;$C2005)</f>
        <v/>
      </c>
      <c r="R2005" s="21">
        <f>IF($A2005="","",$A2005&amp;"|"&amp;$C2005&amp;"|"&amp;$D2005)</f>
        <v/>
      </c>
      <c r="S2005" s="21">
        <f>IF($A2005="","",IFERROR(INDEX(Offerte!$D$2:$D$200,MATCH($Q2005,Offerte!$L$2:$L$200,0)),0))</f>
        <v/>
      </c>
      <c r="T2005" s="21">
        <f>IF($A2005="","",IFERROR(INDEX(Offerte!$G$2:$G$200,MATCH($Q2005,Offerte!$L$2:$L$200,0)),"NO"))</f>
        <v/>
      </c>
    </row>
    <row r="2006">
      <c r="A2006" s="10">
        <f>IF(Offerte!$A66="","",Offerte!$A66)</f>
        <v/>
      </c>
      <c r="B2006" s="10">
        <f>IF(Offerte!$A66="","",Offerte!$B66)</f>
        <v/>
      </c>
      <c r="C2006" s="10">
        <f>IF(Offerte!$A66="","",Offerte!$C66)</f>
        <v/>
      </c>
      <c r="D2006" s="10" t="inlineStr">
        <is>
          <t>D.1.3</t>
        </is>
      </c>
      <c r="E2006" s="10" t="inlineStr">
        <is>
          <t>D</t>
        </is>
      </c>
      <c r="F2006" s="10" t="inlineStr">
        <is>
          <t>Q</t>
        </is>
      </c>
      <c r="G2006" s="10" t="inlineStr">
        <is>
          <t>higher</t>
        </is>
      </c>
      <c r="H2006" s="10" t="n">
        <v>2</v>
      </c>
      <c r="I2006" s="10" t="inlineStr">
        <is>
          <t>Display informativi connessi alle fermate</t>
        </is>
      </c>
      <c r="J2006" s="20" t="n"/>
      <c r="K2006" s="20" t="n"/>
      <c r="L2006" s="20" t="n"/>
      <c r="M2006" s="20" t="n"/>
      <c r="N2006" s="21">
        <f>IF($A2006="","",IFERROR(VALUE($J2006),0))</f>
        <v/>
      </c>
      <c r="O2006" s="21">
        <f>IF($A2006="",0,IF(OR($S2006&lt;&gt;1,COUNTA($J2006:$M2006)=0),0,IF(SUMPRODUCT(MAX(($C$5:$C$6173=$C2006)*($D$5:$D$6173=$D2006)*($S$5:$S$6173=1)*IFERROR($N$5:$N$6173*1,0)))&gt;0,ROUND($H2006*($N2006/SUMPRODUCT(MAX(($C$5:$C$6173=$C2006)*($D$5:$D$6173=$D2006)*($S$5:$S$6173=1)*IFERROR($N$5:$N$6173*1,0)))),4),0)))</f>
        <v/>
      </c>
      <c r="P2006" s="10" t="inlineStr">
        <is>
          <t>fermate</t>
        </is>
      </c>
      <c r="Q2006" s="21">
        <f>IF($A2006="","",$A2006&amp;"|"&amp;$C2006)</f>
        <v/>
      </c>
      <c r="R2006" s="21">
        <f>IF($A2006="","",$A2006&amp;"|"&amp;$C2006&amp;"|"&amp;$D2006)</f>
        <v/>
      </c>
      <c r="S2006" s="21">
        <f>IF($A2006="","",IFERROR(INDEX(Offerte!$D$2:$D$200,MATCH($Q2006,Offerte!$L$2:$L$200,0)),0))</f>
        <v/>
      </c>
      <c r="T2006" s="21">
        <f>IF($A2006="","",IFERROR(INDEX(Offerte!$G$2:$G$200,MATCH($Q2006,Offerte!$L$2:$L$200,0)),"NO"))</f>
        <v/>
      </c>
    </row>
    <row r="2007">
      <c r="A2007" s="10">
        <f>IF(Offerte!$A66="","",Offerte!$A66)</f>
        <v/>
      </c>
      <c r="B2007" s="10">
        <f>IF(Offerte!$A66="","",Offerte!$B66)</f>
        <v/>
      </c>
      <c r="C2007" s="10">
        <f>IF(Offerte!$A66="","",Offerte!$C66)</f>
        <v/>
      </c>
      <c r="D2007" s="10" t="inlineStr">
        <is>
          <t>D.2.1</t>
        </is>
      </c>
      <c r="E2007" s="10" t="inlineStr">
        <is>
          <t>D</t>
        </is>
      </c>
      <c r="F2007" s="10" t="inlineStr">
        <is>
          <t>Q</t>
        </is>
      </c>
      <c r="G2007" s="10" t="inlineStr">
        <is>
          <t>higher</t>
        </is>
      </c>
      <c r="H2007" s="10" t="n">
        <v>2</v>
      </c>
      <c r="I2007" s="10" t="inlineStr">
        <is>
          <t>Segnali tattili Loges-Vet-Evolution</t>
        </is>
      </c>
      <c r="J2007" s="20" t="n"/>
      <c r="K2007" s="20" t="n"/>
      <c r="L2007" s="20" t="n"/>
      <c r="M2007" s="20" t="n"/>
      <c r="N2007" s="21">
        <f>IF($A2007="","",IFERROR(VALUE($J2007),0))</f>
        <v/>
      </c>
      <c r="O2007" s="21">
        <f>IF($A2007="",0,IF(OR($S2007&lt;&gt;1,COUNTA($J2007:$M2007)=0),0,IF(SUMPRODUCT(MAX(($C$5:$C$6173=$C2007)*($D$5:$D$6173=$D2007)*($S$5:$S$6173=1)*IFERROR($N$5:$N$6173*1,0)))&gt;0,ROUND($H2007*($N2007/SUMPRODUCT(MAX(($C$5:$C$6173=$C2007)*($D$5:$D$6173=$D2007)*($S$5:$S$6173=1)*IFERROR($N$5:$N$6173*1,0)))),4),0)))</f>
        <v/>
      </c>
      <c r="P2007" s="10" t="inlineStr">
        <is>
          <t>fermate</t>
        </is>
      </c>
      <c r="Q2007" s="21">
        <f>IF($A2007="","",$A2007&amp;"|"&amp;$C2007)</f>
        <v/>
      </c>
      <c r="R2007" s="21">
        <f>IF($A2007="","",$A2007&amp;"|"&amp;$C2007&amp;"|"&amp;$D2007)</f>
        <v/>
      </c>
      <c r="S2007" s="21">
        <f>IF($A2007="","",IFERROR(INDEX(Offerte!$D$2:$D$200,MATCH($Q2007,Offerte!$L$2:$L$200,0)),0))</f>
        <v/>
      </c>
      <c r="T2007" s="21">
        <f>IF($A2007="","",IFERROR(INDEX(Offerte!$G$2:$G$200,MATCH($Q2007,Offerte!$L$2:$L$200,0)),"NO"))</f>
        <v/>
      </c>
    </row>
    <row r="2008">
      <c r="A2008" s="10">
        <f>IF(Offerte!$A66="","",Offerte!$A66)</f>
        <v/>
      </c>
      <c r="B2008" s="10">
        <f>IF(Offerte!$A66="","",Offerte!$B66)</f>
        <v/>
      </c>
      <c r="C2008" s="10">
        <f>IF(Offerte!$A66="","",Offerte!$C66)</f>
        <v/>
      </c>
      <c r="D2008" s="10" t="inlineStr">
        <is>
          <t>E.1.1</t>
        </is>
      </c>
      <c r="E2008" s="10" t="inlineStr">
        <is>
          <t>E</t>
        </is>
      </c>
      <c r="F2008" s="10" t="inlineStr">
        <is>
          <t>T</t>
        </is>
      </c>
      <c r="G2008" s="10" t="inlineStr">
        <is>
          <t>tabular</t>
        </is>
      </c>
      <c r="H2008" s="10" t="n">
        <v>2</v>
      </c>
      <c r="I2008" s="10" t="inlineStr">
        <is>
          <t>Mobile app con travel planner PRM</t>
        </is>
      </c>
      <c r="J2008" s="20" t="n"/>
      <c r="K2008" s="20" t="n"/>
      <c r="L2008" s="20" t="n"/>
      <c r="M2008" s="20" t="n"/>
      <c r="N2008" s="21">
        <f>IF($A2008="","",IF(IFERROR(VALUE($M2008),0)=1,1,0))</f>
        <v/>
      </c>
      <c r="O2008" s="21">
        <f>IF($A2008="",0,IF(OR($S2008&lt;&gt;1,COUNTA($J2008:$M2008)=0),0,IF($N2008=1,$H2008,0)))</f>
        <v/>
      </c>
      <c r="P2008" s="10" t="inlineStr">
        <is>
          <t>sì/no</t>
        </is>
      </c>
      <c r="Q2008" s="21">
        <f>IF($A2008="","",$A2008&amp;"|"&amp;$C2008)</f>
        <v/>
      </c>
      <c r="R2008" s="21">
        <f>IF($A2008="","",$A2008&amp;"|"&amp;$C2008&amp;"|"&amp;$D2008)</f>
        <v/>
      </c>
      <c r="S2008" s="21">
        <f>IF($A2008="","",IFERROR(INDEX(Offerte!$D$2:$D$200,MATCH($Q2008,Offerte!$L$2:$L$200,0)),0))</f>
        <v/>
      </c>
      <c r="T2008" s="21">
        <f>IF($A2008="","",IFERROR(INDEX(Offerte!$G$2:$G$200,MATCH($Q2008,Offerte!$L$2:$L$200,0)),"NO"))</f>
        <v/>
      </c>
    </row>
    <row r="2009">
      <c r="A2009" s="10">
        <f>IF(Offerte!$A66="","",Offerte!$A66)</f>
        <v/>
      </c>
      <c r="B2009" s="10">
        <f>IF(Offerte!$A66="","",Offerte!$B66)</f>
        <v/>
      </c>
      <c r="C2009" s="10">
        <f>IF(Offerte!$A66="","",Offerte!$C66)</f>
        <v/>
      </c>
      <c r="D2009" s="10" t="inlineStr">
        <is>
          <t>E.2.1</t>
        </is>
      </c>
      <c r="E2009" s="10" t="inlineStr">
        <is>
          <t>E</t>
        </is>
      </c>
      <c r="F2009" s="10" t="inlineStr">
        <is>
          <t>D</t>
        </is>
      </c>
      <c r="G2009" s="10" t="inlineStr">
        <is>
          <t>discretionary</t>
        </is>
      </c>
      <c r="H2009" s="10" t="n">
        <v>2</v>
      </c>
      <c r="I2009" s="10" t="inlineStr">
        <is>
          <t>Altre azioni informative e rapporti con gli utenti</t>
        </is>
      </c>
      <c r="J2009" s="20" t="n"/>
      <c r="K2009" s="20" t="n"/>
      <c r="L2009" s="20" t="n"/>
      <c r="M2009" s="20" t="n"/>
      <c r="N2009" s="21">
        <f>IF($A2009="","",MAX(0,MIN(1,IFERROR(VALUE($M2009),0))))</f>
        <v/>
      </c>
      <c r="O2009" s="21">
        <f>IF($A2009="",0,IF(OR($S2009&lt;&gt;1,COUNTA($J2009:$M2009)=0),0,IF(SUMPRODUCT(MAX(($C$5:$C$6173=$C2009)*($D$5:$D$6173=$D2009)*($S$5:$S$6173=1)*IFERROR($N$5:$N$6173*1,0)))&gt;0,ROUND($H2009*($N2009/SUMPRODUCT(MAX(($C$5:$C$6173=$C2009)*($D$5:$D$6173=$D2009)*($S$5:$S$6173=1)*IFERROR($N$5:$N$6173*1,0)))),4),0)))</f>
        <v/>
      </c>
      <c r="P2009" s="10" t="inlineStr">
        <is>
          <t>coeff.</t>
        </is>
      </c>
      <c r="Q2009" s="21">
        <f>IF($A2009="","",$A2009&amp;"|"&amp;$C2009)</f>
        <v/>
      </c>
      <c r="R2009" s="21">
        <f>IF($A2009="","",$A2009&amp;"|"&amp;$C2009&amp;"|"&amp;$D2009)</f>
        <v/>
      </c>
      <c r="S2009" s="21">
        <f>IF($A2009="","",IFERROR(INDEX(Offerte!$D$2:$D$200,MATCH($Q2009,Offerte!$L$2:$L$200,0)),0))</f>
        <v/>
      </c>
      <c r="T2009" s="21">
        <f>IF($A2009="","",IFERROR(INDEX(Offerte!$G$2:$G$200,MATCH($Q2009,Offerte!$L$2:$L$200,0)),"NO"))</f>
        <v/>
      </c>
    </row>
    <row r="2010">
      <c r="A2010" s="10">
        <f>IF(Offerte!$A66="","",Offerte!$A66)</f>
        <v/>
      </c>
      <c r="B2010" s="10">
        <f>IF(Offerte!$A66="","",Offerte!$B66)</f>
        <v/>
      </c>
      <c r="C2010" s="10">
        <f>IF(Offerte!$A66="","",Offerte!$C66)</f>
        <v/>
      </c>
      <c r="D2010" s="10" t="inlineStr">
        <is>
          <t>F.1.1</t>
        </is>
      </c>
      <c r="E2010" s="10" t="inlineStr">
        <is>
          <t>F</t>
        </is>
      </c>
      <c r="F2010" s="10" t="inlineStr">
        <is>
          <t>Q</t>
        </is>
      </c>
      <c r="G2010" s="10" t="inlineStr">
        <is>
          <t>lower</t>
        </is>
      </c>
      <c r="H2010" s="10" t="n">
        <v>7</v>
      </c>
      <c r="I2010" s="10" t="inlineStr">
        <is>
          <t>Performance ambientali del parco mezzi adibito al servizio - I_CEA</t>
        </is>
      </c>
      <c r="J2010" s="20" t="n"/>
      <c r="K2010" s="20" t="n"/>
      <c r="L2010" s="20" t="n"/>
      <c r="M2010" s="20" t="n"/>
      <c r="N2010" s="21">
        <f>IF($A2010="","",IFERROR(VALUE($J2010),0))</f>
        <v/>
      </c>
      <c r="O2010" s="21">
        <f>IF($A2010="",0,IF(OR($S2010&lt;&gt;1,COUNTA($J2010:$M2010)=0),0,IF(AND(IFERROR(AGGREGATE(15,6,$N$5:$N$6173/(($C$5:$C$6173=$C2010)*($D$5:$D$6173=$D2010)*($S$5:$S$6173=1)*($N$5:$N$6173&gt;0)),1),0)&gt;0,$N2010&gt;0),ROUND($H2010*(IFERROR(AGGREGATE(15,6,$N$5:$N$6173/(($C$5:$C$6173=$C2010)*($D$5:$D$6173=$D2010)*($S$5:$S$6173=1)*($N$5:$N$6173&gt;0)),1),0)/$N2010),4),0)))</f>
        <v/>
      </c>
      <c r="P2010" s="10" t="inlineStr">
        <is>
          <t>indice</t>
        </is>
      </c>
      <c r="Q2010" s="21">
        <f>IF($A2010="","",$A2010&amp;"|"&amp;$C2010)</f>
        <v/>
      </c>
      <c r="R2010" s="21">
        <f>IF($A2010="","",$A2010&amp;"|"&amp;$C2010&amp;"|"&amp;$D2010)</f>
        <v/>
      </c>
      <c r="S2010" s="21">
        <f>IF($A2010="","",IFERROR(INDEX(Offerte!$D$2:$D$200,MATCH($Q2010,Offerte!$L$2:$L$200,0)),0))</f>
        <v/>
      </c>
      <c r="T2010" s="21">
        <f>IF($A2010="","",IFERROR(INDEX(Offerte!$G$2:$G$200,MATCH($Q2010,Offerte!$L$2:$L$200,0)),"NO"))</f>
        <v/>
      </c>
    </row>
    <row r="2011">
      <c r="A2011" s="10">
        <f>IF(Offerte!$A66="","",Offerte!$A66)</f>
        <v/>
      </c>
      <c r="B2011" s="10">
        <f>IF(Offerte!$A66="","",Offerte!$B66)</f>
        <v/>
      </c>
      <c r="C2011" s="10">
        <f>IF(Offerte!$A66="","",Offerte!$C66)</f>
        <v/>
      </c>
      <c r="D2011" s="10" t="inlineStr">
        <is>
          <t>F.2.1</t>
        </is>
      </c>
      <c r="E2011" s="10" t="inlineStr">
        <is>
          <t>F</t>
        </is>
      </c>
      <c r="F2011" s="10" t="inlineStr">
        <is>
          <t>Q</t>
        </is>
      </c>
      <c r="G2011" s="10" t="inlineStr">
        <is>
          <t>higher</t>
        </is>
      </c>
      <c r="H2011" s="10" t="n">
        <v>2</v>
      </c>
      <c r="I2011" s="10" t="inlineStr">
        <is>
          <t>Tasso di copertura del servizio con dispositivi ECO-DRIVER</t>
        </is>
      </c>
      <c r="J2011" s="20" t="n"/>
      <c r="K2011" s="20" t="n"/>
      <c r="L2011" s="20" t="n"/>
      <c r="M2011" s="20" t="n"/>
      <c r="N2011" s="21">
        <f>IF($A2011="","",IFERROR(VALUE($K2011)/VALUE($L2011),IFERROR(VALUE($J2011),0)))</f>
        <v/>
      </c>
      <c r="O2011" s="21">
        <f>IF($A2011="",0,IF(OR($S2011&lt;&gt;1,COUNTA($J2011:$M2011)=0),0,IF(SUMPRODUCT(MAX(($C$5:$C$6173=$C2011)*($D$5:$D$6173=$D2011)*($S$5:$S$6173=1)*IFERROR($N$5:$N$6173*1,0)))&gt;0,ROUND($H2011*($N2011/SUMPRODUCT(MAX(($C$5:$C$6173=$C2011)*($D$5:$D$6173=$D2011)*($S$5:$S$6173=1)*IFERROR($N$5:$N$6173*1,0)))),4),0)))</f>
        <v/>
      </c>
      <c r="P2011" s="10" t="inlineStr">
        <is>
          <t>Autobus attrezzati con dispositivi ECO-DRIVER / Autobus totali in offerta, incluse scorte</t>
        </is>
      </c>
      <c r="Q2011" s="21">
        <f>IF($A2011="","",$A2011&amp;"|"&amp;$C2011)</f>
        <v/>
      </c>
      <c r="R2011" s="21">
        <f>IF($A2011="","",$A2011&amp;"|"&amp;$C2011&amp;"|"&amp;$D2011)</f>
        <v/>
      </c>
      <c r="S2011" s="21">
        <f>IF($A2011="","",IFERROR(INDEX(Offerte!$D$2:$D$200,MATCH($Q2011,Offerte!$L$2:$L$200,0)),0))</f>
        <v/>
      </c>
      <c r="T2011" s="21">
        <f>IF($A2011="","",IFERROR(INDEX(Offerte!$G$2:$G$200,MATCH($Q2011,Offerte!$L$2:$L$200,0)),"NO"))</f>
        <v/>
      </c>
    </row>
    <row r="2012">
      <c r="A2012" s="10">
        <f>IF(Offerte!$A66="","",Offerte!$A66)</f>
        <v/>
      </c>
      <c r="B2012" s="10">
        <f>IF(Offerte!$A66="","",Offerte!$B66)</f>
        <v/>
      </c>
      <c r="C2012" s="10">
        <f>IF(Offerte!$A66="","",Offerte!$C66)</f>
        <v/>
      </c>
      <c r="D2012" s="10" t="inlineStr">
        <is>
          <t>F.3.1</t>
        </is>
      </c>
      <c r="E2012" s="10" t="inlineStr">
        <is>
          <t>F</t>
        </is>
      </c>
      <c r="F2012" s="10" t="inlineStr">
        <is>
          <t>Q</t>
        </is>
      </c>
      <c r="G2012" s="10" t="inlineStr">
        <is>
          <t>higher</t>
        </is>
      </c>
      <c r="H2012" s="10" t="n">
        <v>2</v>
      </c>
      <c r="I2012" s="10" t="inlineStr">
        <is>
          <t>Autoproduzione consumi elettrici per trazione</t>
        </is>
      </c>
      <c r="J2012" s="20" t="n"/>
      <c r="K2012" s="20" t="n"/>
      <c r="L2012" s="20" t="n"/>
      <c r="M2012" s="20" t="n"/>
      <c r="N2012" s="21">
        <f>IF($A2012="","",IFERROR(VALUE($J2012),0))</f>
        <v/>
      </c>
      <c r="O2012" s="21">
        <f>IF($A2012="",0,IF(OR($S2012&lt;&gt;1,COUNTA($J2012:$M2012)=0),0,IF(SUMPRODUCT(MAX(($C$5:$C$6173=$C2012)*($D$5:$D$6173=$D2012)*($S$5:$S$6173=1)*IFERROR($N$5:$N$6173*1,0)))&gt;0,ROUND($H2012*($N2012/SUMPRODUCT(MAX(($C$5:$C$6173=$C2012)*($D$5:$D$6173=$D2012)*($S$5:$S$6173=1)*IFERROR($N$5:$N$6173*1,0)))),4),0)))</f>
        <v/>
      </c>
      <c r="P2012" s="10" t="inlineStr">
        <is>
          <t>kWh/anno</t>
        </is>
      </c>
      <c r="Q2012" s="21">
        <f>IF($A2012="","",$A2012&amp;"|"&amp;$C2012)</f>
        <v/>
      </c>
      <c r="R2012" s="21">
        <f>IF($A2012="","",$A2012&amp;"|"&amp;$C2012&amp;"|"&amp;$D2012)</f>
        <v/>
      </c>
      <c r="S2012" s="21">
        <f>IF($A2012="","",IFERROR(INDEX(Offerte!$D$2:$D$200,MATCH($Q2012,Offerte!$L$2:$L$200,0)),0))</f>
        <v/>
      </c>
      <c r="T2012" s="21">
        <f>IF($A2012="","",IFERROR(INDEX(Offerte!$G$2:$G$200,MATCH($Q2012,Offerte!$L$2:$L$200,0)),"NO"))</f>
        <v/>
      </c>
    </row>
    <row r="2013">
      <c r="A2013" s="10">
        <f>IF(Offerte!$A66="","",Offerte!$A66)</f>
        <v/>
      </c>
      <c r="B2013" s="10">
        <f>IF(Offerte!$A66="","",Offerte!$B66)</f>
        <v/>
      </c>
      <c r="C2013" s="10">
        <f>IF(Offerte!$A66="","",Offerte!$C66)</f>
        <v/>
      </c>
      <c r="D2013" s="10" t="inlineStr">
        <is>
          <t>F.4.1</t>
        </is>
      </c>
      <c r="E2013" s="10" t="inlineStr">
        <is>
          <t>F</t>
        </is>
      </c>
      <c r="F2013" s="10" t="inlineStr">
        <is>
          <t>Q</t>
        </is>
      </c>
      <c r="G2013" s="10" t="inlineStr">
        <is>
          <t>soil</t>
        </is>
      </c>
      <c r="H2013" s="10" t="n">
        <v>2</v>
      </c>
      <c r="I2013" s="10" t="inlineStr">
        <is>
          <t>Indice di consumo di suolo</t>
        </is>
      </c>
      <c r="J2013" s="20" t="n"/>
      <c r="K2013" s="20" t="n"/>
      <c r="L2013" s="20" t="n"/>
      <c r="M2013" s="20" t="n"/>
      <c r="N2013" s="21">
        <f>IF($A2013="","",IFERROR(VALUE($J2013),0))</f>
        <v/>
      </c>
      <c r="O2013" s="21">
        <f>IF($A2013="",0,IF(OR($S2013&lt;&gt;1,COUNTA($J2013:$M2013)=0),0,IF($N2013&lt;=0,$H2013,IF(SUMPRODUCT(MAX(($C$5:$C$6173=$C2013)*($D$5:$D$6173=$D2013)*($S$5:$S$6173=1)*IFERROR($N$5:$N$6173*1,0)))&gt;0,ROUND($H2013*((SUMPRODUCT(MAX(($C$5:$C$6173=$C2013)*($D$5:$D$6173=$D2013)*($S$5:$S$6173=1)*IFERROR($N$5:$N$6173*1,0)))-$N2013)/SUMPRODUCT(MAX(($C$5:$C$6173=$C2013)*($D$5:$D$6173=$D2013)*($S$5:$S$6173=1)*IFERROR($N$5:$N$6173*1,0)))),4),0))))</f>
        <v/>
      </c>
      <c r="P2013" s="10" t="inlineStr">
        <is>
          <t>m2</t>
        </is>
      </c>
      <c r="Q2013" s="21">
        <f>IF($A2013="","",$A2013&amp;"|"&amp;$C2013)</f>
        <v/>
      </c>
      <c r="R2013" s="21">
        <f>IF($A2013="","",$A2013&amp;"|"&amp;$C2013&amp;"|"&amp;$D2013)</f>
        <v/>
      </c>
      <c r="S2013" s="21">
        <f>IF($A2013="","",IFERROR(INDEX(Offerte!$D$2:$D$200,MATCH($Q2013,Offerte!$L$2:$L$200,0)),0))</f>
        <v/>
      </c>
      <c r="T2013" s="21">
        <f>IF($A2013="","",IFERROR(INDEX(Offerte!$G$2:$G$200,MATCH($Q2013,Offerte!$L$2:$L$200,0)),"NO"))</f>
        <v/>
      </c>
    </row>
    <row r="2014">
      <c r="A2014" s="10">
        <f>IF(Offerte!$A66="","",Offerte!$A66)</f>
        <v/>
      </c>
      <c r="B2014" s="10">
        <f>IF(Offerte!$A66="","",Offerte!$B66)</f>
        <v/>
      </c>
      <c r="C2014" s="10">
        <f>IF(Offerte!$A66="","",Offerte!$C66)</f>
        <v/>
      </c>
      <c r="D2014" s="10" t="inlineStr">
        <is>
          <t>F.5.1</t>
        </is>
      </c>
      <c r="E2014" s="10" t="inlineStr">
        <is>
          <t>F</t>
        </is>
      </c>
      <c r="F2014" s="10" t="inlineStr">
        <is>
          <t>T</t>
        </is>
      </c>
      <c r="G2014" s="10" t="inlineStr">
        <is>
          <t>tabular</t>
        </is>
      </c>
      <c r="H2014" s="10" t="n">
        <v>1</v>
      </c>
      <c r="I2014" s="10" t="inlineStr">
        <is>
          <t>Rendicontazione di sostenibilità ambientale</t>
        </is>
      </c>
      <c r="J2014" s="20" t="n"/>
      <c r="K2014" s="20" t="n"/>
      <c r="L2014" s="20" t="n"/>
      <c r="M2014" s="20" t="n"/>
      <c r="N2014" s="21">
        <f>IF($A2014="","",IF(IFERROR(VALUE($M2014),0)=1,1,0))</f>
        <v/>
      </c>
      <c r="O2014" s="21">
        <f>IF($A2014="",0,IF(OR($S2014&lt;&gt;1,COUNTA($J2014:$M2014)=0),0,IF($N2014=1,$H2014,0)))</f>
        <v/>
      </c>
      <c r="P2014" s="10" t="inlineStr">
        <is>
          <t>sì/no</t>
        </is>
      </c>
      <c r="Q2014" s="21">
        <f>IF($A2014="","",$A2014&amp;"|"&amp;$C2014)</f>
        <v/>
      </c>
      <c r="R2014" s="21">
        <f>IF($A2014="","",$A2014&amp;"|"&amp;$C2014&amp;"|"&amp;$D2014)</f>
        <v/>
      </c>
      <c r="S2014" s="21">
        <f>IF($A2014="","",IFERROR(INDEX(Offerte!$D$2:$D$200,MATCH($Q2014,Offerte!$L$2:$L$200,0)),0))</f>
        <v/>
      </c>
      <c r="T2014" s="21">
        <f>IF($A2014="","",IFERROR(INDEX(Offerte!$G$2:$G$200,MATCH($Q2014,Offerte!$L$2:$L$200,0)),"NO"))</f>
        <v/>
      </c>
    </row>
    <row r="2015">
      <c r="A2015" s="10">
        <f>IF(Offerte!$A66="","",Offerte!$A66)</f>
        <v/>
      </c>
      <c r="B2015" s="10">
        <f>IF(Offerte!$A66="","",Offerte!$B66)</f>
        <v/>
      </c>
      <c r="C2015" s="10">
        <f>IF(Offerte!$A66="","",Offerte!$C66)</f>
        <v/>
      </c>
      <c r="D2015" s="10" t="inlineStr">
        <is>
          <t>G.1.1</t>
        </is>
      </c>
      <c r="E2015" s="10" t="inlineStr">
        <is>
          <t>G</t>
        </is>
      </c>
      <c r="F2015" s="10" t="inlineStr">
        <is>
          <t>D</t>
        </is>
      </c>
      <c r="G2015" s="10" t="inlineStr">
        <is>
          <t>discretionary</t>
        </is>
      </c>
      <c r="H2015" s="10" t="n">
        <v>2</v>
      </c>
      <c r="I2015" s="10" t="inlineStr">
        <is>
          <t>Qualità del progetto di centrale di controllo aziendale</t>
        </is>
      </c>
      <c r="J2015" s="20" t="n"/>
      <c r="K2015" s="20" t="n"/>
      <c r="L2015" s="20" t="n"/>
      <c r="M2015" s="20" t="n"/>
      <c r="N2015" s="21">
        <f>IF($A2015="","",MAX(0,MIN(1,IFERROR(VALUE($M2015),0))))</f>
        <v/>
      </c>
      <c r="O2015" s="21">
        <f>IF($A2015="",0,IF(OR($S2015&lt;&gt;1,COUNTA($J2015:$M2015)=0),0,IF(SUMPRODUCT(MAX(($C$5:$C$6173=$C2015)*($D$5:$D$6173=$D2015)*($S$5:$S$6173=1)*IFERROR($N$5:$N$6173*1,0)))&gt;0,ROUND($H2015*($N2015/SUMPRODUCT(MAX(($C$5:$C$6173=$C2015)*($D$5:$D$6173=$D2015)*($S$5:$S$6173=1)*IFERROR($N$5:$N$6173*1,0)))),4),0)))</f>
        <v/>
      </c>
      <c r="P2015" s="10" t="inlineStr">
        <is>
          <t>coeff.</t>
        </is>
      </c>
      <c r="Q2015" s="21">
        <f>IF($A2015="","",$A2015&amp;"|"&amp;$C2015)</f>
        <v/>
      </c>
      <c r="R2015" s="21">
        <f>IF($A2015="","",$A2015&amp;"|"&amp;$C2015&amp;"|"&amp;$D2015)</f>
        <v/>
      </c>
      <c r="S2015" s="21">
        <f>IF($A2015="","",IFERROR(INDEX(Offerte!$D$2:$D$200,MATCH($Q2015,Offerte!$L$2:$L$200,0)),0))</f>
        <v/>
      </c>
      <c r="T2015" s="21">
        <f>IF($A2015="","",IFERROR(INDEX(Offerte!$G$2:$G$200,MATCH($Q2015,Offerte!$L$2:$L$200,0)),"NO"))</f>
        <v/>
      </c>
    </row>
    <row r="2016">
      <c r="A2016" s="10">
        <f>IF(Offerte!$A66="","",Offerte!$A66)</f>
        <v/>
      </c>
      <c r="B2016" s="10">
        <f>IF(Offerte!$A66="","",Offerte!$B66)</f>
        <v/>
      </c>
      <c r="C2016" s="10">
        <f>IF(Offerte!$A66="","",Offerte!$C66)</f>
        <v/>
      </c>
      <c r="D2016" s="10" t="inlineStr">
        <is>
          <t>G.2.1</t>
        </is>
      </c>
      <c r="E2016" s="10" t="inlineStr">
        <is>
          <t>G</t>
        </is>
      </c>
      <c r="F2016" s="10" t="inlineStr">
        <is>
          <t>T</t>
        </is>
      </c>
      <c r="G2016" s="10" t="inlineStr">
        <is>
          <t>tabular</t>
        </is>
      </c>
      <c r="H2016" s="10" t="n">
        <v>1</v>
      </c>
      <c r="I2016" s="10" t="inlineStr">
        <is>
          <t>Certificazione ISO 45001</t>
        </is>
      </c>
      <c r="J2016" s="20" t="n"/>
      <c r="K2016" s="20" t="n"/>
      <c r="L2016" s="20" t="n"/>
      <c r="M2016" s="20" t="n"/>
      <c r="N2016" s="21">
        <f>IF($A2016="","",IF(IFERROR(VALUE($M2016),0)=1,1,0))</f>
        <v/>
      </c>
      <c r="O2016" s="21">
        <f>IF($A2016="",0,IF(OR($S2016&lt;&gt;1,COUNTA($J2016:$M2016)=0),0,IF($N2016=1,$H2016,0)))</f>
        <v/>
      </c>
      <c r="P2016" s="10" t="inlineStr">
        <is>
          <t>sì/no</t>
        </is>
      </c>
      <c r="Q2016" s="21">
        <f>IF($A2016="","",$A2016&amp;"|"&amp;$C2016)</f>
        <v/>
      </c>
      <c r="R2016" s="21">
        <f>IF($A2016="","",$A2016&amp;"|"&amp;$C2016&amp;"|"&amp;$D2016)</f>
        <v/>
      </c>
      <c r="S2016" s="21">
        <f>IF($A2016="","",IFERROR(INDEX(Offerte!$D$2:$D$200,MATCH($Q2016,Offerte!$L$2:$L$200,0)),0))</f>
        <v/>
      </c>
      <c r="T2016" s="21">
        <f>IF($A2016="","",IFERROR(INDEX(Offerte!$G$2:$G$200,MATCH($Q2016,Offerte!$L$2:$L$200,0)),"NO"))</f>
        <v/>
      </c>
    </row>
    <row r="2017">
      <c r="A2017" s="10">
        <f>IF(Offerte!$A66="","",Offerte!$A66)</f>
        <v/>
      </c>
      <c r="B2017" s="10">
        <f>IF(Offerte!$A66="","",Offerte!$B66)</f>
        <v/>
      </c>
      <c r="C2017" s="10">
        <f>IF(Offerte!$A66="","",Offerte!$C66)</f>
        <v/>
      </c>
      <c r="D2017" s="10" t="inlineStr">
        <is>
          <t>G.3.1</t>
        </is>
      </c>
      <c r="E2017" s="10" t="inlineStr">
        <is>
          <t>G</t>
        </is>
      </c>
      <c r="F2017" s="10" t="inlineStr">
        <is>
          <t>T</t>
        </is>
      </c>
      <c r="G2017" s="10" t="inlineStr">
        <is>
          <t>tabular</t>
        </is>
      </c>
      <c r="H2017" s="10" t="n">
        <v>1</v>
      </c>
      <c r="I2017" s="10" t="inlineStr">
        <is>
          <t>Certificazioni di responsabilità sociale</t>
        </is>
      </c>
      <c r="J2017" s="20" t="n"/>
      <c r="K2017" s="20" t="n"/>
      <c r="L2017" s="20" t="n"/>
      <c r="M2017" s="20" t="n"/>
      <c r="N2017" s="21">
        <f>IF($A2017="","",IF(IFERROR(VALUE($M2017),0)=1,1,0))</f>
        <v/>
      </c>
      <c r="O2017" s="21">
        <f>IF($A2017="",0,IF(OR($S2017&lt;&gt;1,COUNTA($J2017:$M2017)=0),0,IF($N2017=1,$H2017,0)))</f>
        <v/>
      </c>
      <c r="P2017" s="10" t="inlineStr">
        <is>
          <t>sì/no</t>
        </is>
      </c>
      <c r="Q2017" s="21">
        <f>IF($A2017="","",$A2017&amp;"|"&amp;$C2017)</f>
        <v/>
      </c>
      <c r="R2017" s="21">
        <f>IF($A2017="","",$A2017&amp;"|"&amp;$C2017&amp;"|"&amp;$D2017)</f>
        <v/>
      </c>
      <c r="S2017" s="21">
        <f>IF($A2017="","",IFERROR(INDEX(Offerte!$D$2:$D$200,MATCH($Q2017,Offerte!$L$2:$L$200,0)),0))</f>
        <v/>
      </c>
      <c r="T2017" s="21">
        <f>IF($A2017="","",IFERROR(INDEX(Offerte!$G$2:$G$200,MATCH($Q2017,Offerte!$L$2:$L$200,0)),"NO"))</f>
        <v/>
      </c>
    </row>
    <row r="2018">
      <c r="A2018" s="10">
        <f>IF(Offerte!$A66="","",Offerte!$A66)</f>
        <v/>
      </c>
      <c r="B2018" s="10">
        <f>IF(Offerte!$A66="","",Offerte!$B66)</f>
        <v/>
      </c>
      <c r="C2018" s="10">
        <f>IF(Offerte!$A66="","",Offerte!$C66)</f>
        <v/>
      </c>
      <c r="D2018" s="10" t="inlineStr">
        <is>
          <t>G.4.1</t>
        </is>
      </c>
      <c r="E2018" s="10" t="inlineStr">
        <is>
          <t>G</t>
        </is>
      </c>
      <c r="F2018" s="10" t="inlineStr">
        <is>
          <t>D</t>
        </is>
      </c>
      <c r="G2018" s="10" t="inlineStr">
        <is>
          <t>discretionary</t>
        </is>
      </c>
      <c r="H2018" s="10" t="n">
        <v>2</v>
      </c>
      <c r="I2018" s="10" t="inlineStr">
        <is>
          <t>Qualità del piano di formazione del personale</t>
        </is>
      </c>
      <c r="J2018" s="20" t="n"/>
      <c r="K2018" s="20" t="n"/>
      <c r="L2018" s="20" t="n"/>
      <c r="M2018" s="20" t="n"/>
      <c r="N2018" s="21">
        <f>IF($A2018="","",MAX(0,MIN(1,IFERROR(VALUE($M2018),0))))</f>
        <v/>
      </c>
      <c r="O2018" s="21">
        <f>IF($A2018="",0,IF(OR($S2018&lt;&gt;1,COUNTA($J2018:$M2018)=0),0,IF(SUMPRODUCT(MAX(($C$5:$C$6173=$C2018)*($D$5:$D$6173=$D2018)*($S$5:$S$6173=1)*IFERROR($N$5:$N$6173*1,0)))&gt;0,ROUND($H2018*($N2018/SUMPRODUCT(MAX(($C$5:$C$6173=$C2018)*($D$5:$D$6173=$D2018)*($S$5:$S$6173=1)*IFERROR($N$5:$N$6173*1,0)))),4),0)))</f>
        <v/>
      </c>
      <c r="P2018" s="10" t="inlineStr">
        <is>
          <t>coeff.</t>
        </is>
      </c>
      <c r="Q2018" s="21">
        <f>IF($A2018="","",$A2018&amp;"|"&amp;$C2018)</f>
        <v/>
      </c>
      <c r="R2018" s="21">
        <f>IF($A2018="","",$A2018&amp;"|"&amp;$C2018&amp;"|"&amp;$D2018)</f>
        <v/>
      </c>
      <c r="S2018" s="21">
        <f>IF($A2018="","",IFERROR(INDEX(Offerte!$D$2:$D$200,MATCH($Q2018,Offerte!$L$2:$L$200,0)),0))</f>
        <v/>
      </c>
      <c r="T2018" s="21">
        <f>IF($A2018="","",IFERROR(INDEX(Offerte!$G$2:$G$200,MATCH($Q2018,Offerte!$L$2:$L$200,0)),"NO"))</f>
        <v/>
      </c>
    </row>
    <row r="2019">
      <c r="A2019" s="10">
        <f>IF(Offerte!$A66="","",Offerte!$A66)</f>
        <v/>
      </c>
      <c r="B2019" s="10">
        <f>IF(Offerte!$A66="","",Offerte!$B66)</f>
        <v/>
      </c>
      <c r="C2019" s="10">
        <f>IF(Offerte!$A66="","",Offerte!$C66)</f>
        <v/>
      </c>
      <c r="D2019" s="10" t="inlineStr">
        <is>
          <t>G.5.1</t>
        </is>
      </c>
      <c r="E2019" s="10" t="inlineStr">
        <is>
          <t>G</t>
        </is>
      </c>
      <c r="F2019" s="10" t="inlineStr">
        <is>
          <t>T</t>
        </is>
      </c>
      <c r="G2019" s="10" t="inlineStr">
        <is>
          <t>tabular</t>
        </is>
      </c>
      <c r="H2019" s="10" t="n">
        <v>1</v>
      </c>
      <c r="I2019" s="10" t="inlineStr">
        <is>
          <t>Impegno al mantenimento delle garanzie del contratto di secondo livello del gestore uscente</t>
        </is>
      </c>
      <c r="J2019" s="20" t="n"/>
      <c r="K2019" s="20" t="n"/>
      <c r="L2019" s="20" t="n"/>
      <c r="M2019" s="20" t="n"/>
      <c r="N2019" s="21">
        <f>IF($A2019="","",IF(IFERROR(VALUE($M2019),0)=1,1,0))</f>
        <v/>
      </c>
      <c r="O2019" s="21">
        <f>IF($A2019="",0,IF(OR($S2019&lt;&gt;1,COUNTA($J2019:$M2019)=0),0,IF($N2019=1,$H2019,0)))</f>
        <v/>
      </c>
      <c r="P2019" s="10" t="inlineStr">
        <is>
          <t>sì/no</t>
        </is>
      </c>
      <c r="Q2019" s="21">
        <f>IF($A2019="","",$A2019&amp;"|"&amp;$C2019)</f>
        <v/>
      </c>
      <c r="R2019" s="21">
        <f>IF($A2019="","",$A2019&amp;"|"&amp;$C2019&amp;"|"&amp;$D2019)</f>
        <v/>
      </c>
      <c r="S2019" s="21">
        <f>IF($A2019="","",IFERROR(INDEX(Offerte!$D$2:$D$200,MATCH($Q2019,Offerte!$L$2:$L$200,0)),0))</f>
        <v/>
      </c>
      <c r="T2019" s="21">
        <f>IF($A2019="","",IFERROR(INDEX(Offerte!$G$2:$G$200,MATCH($Q2019,Offerte!$L$2:$L$200,0)),"NO"))</f>
        <v/>
      </c>
    </row>
    <row r="2020">
      <c r="A2020" s="10">
        <f>IF(Offerte!$A67="","",Offerte!$A67)</f>
        <v/>
      </c>
      <c r="B2020" s="10">
        <f>IF(Offerte!$A67="","",Offerte!$B67)</f>
        <v/>
      </c>
      <c r="C2020" s="10">
        <f>IF(Offerte!$A67="","",Offerte!$C67)</f>
        <v/>
      </c>
      <c r="D2020" s="10" t="inlineStr">
        <is>
          <t>A.1.1</t>
        </is>
      </c>
      <c r="E2020" s="10" t="inlineStr">
        <is>
          <t>A</t>
        </is>
      </c>
      <c r="F2020" s="10" t="inlineStr">
        <is>
          <t>Q</t>
        </is>
      </c>
      <c r="G2020" s="10" t="inlineStr">
        <is>
          <t>higher</t>
        </is>
      </c>
      <c r="H2020" s="10" t="n">
        <v>3</v>
      </c>
      <c r="I2020" s="10" t="inlineStr">
        <is>
          <t>Tasso aggiuntivo di corse controllate</t>
        </is>
      </c>
      <c r="J2020" s="20" t="n"/>
      <c r="K2020" s="20" t="n"/>
      <c r="L2020" s="20" t="n"/>
      <c r="M2020" s="20" t="n"/>
      <c r="N2020" s="21">
        <f>IF($A2020="","",IFERROR(VALUE($K2020)/VALUE($L2020)*100,IFERROR(VALUE($J2020),0)))</f>
        <v/>
      </c>
      <c r="O2020" s="21">
        <f>IF($A2020="",0,IF(OR($S2020&lt;&gt;1,COUNTA($J2020:$M2020)=0),0,IF(SUMPRODUCT(MAX(($C$5:$C$6173=$C2020)*($D$5:$D$6173=$D2020)*($S$5:$S$6173=1)*IFERROR($N$5:$N$6173*1,0)))&gt;0,ROUND($H2020*($N2020/SUMPRODUCT(MAX(($C$5:$C$6173=$C2020)*($D$5:$D$6173=$D2020)*($S$5:$S$6173=1)*IFERROR($N$5:$N$6173*1,0)))),4),0)))</f>
        <v/>
      </c>
      <c r="P2020" s="10" t="inlineStr">
        <is>
          <t>Corse controllate annue / Corse programmate annue</t>
        </is>
      </c>
      <c r="Q2020" s="21">
        <f>IF($A2020="","",$A2020&amp;"|"&amp;$C2020)</f>
        <v/>
      </c>
      <c r="R2020" s="21">
        <f>IF($A2020="","",$A2020&amp;"|"&amp;$C2020&amp;"|"&amp;$D2020)</f>
        <v/>
      </c>
      <c r="S2020" s="21">
        <f>IF($A2020="","",IFERROR(INDEX(Offerte!$D$2:$D$200,MATCH($Q2020,Offerte!$L$2:$L$200,0)),0))</f>
        <v/>
      </c>
      <c r="T2020" s="21">
        <f>IF($A2020="","",IFERROR(INDEX(Offerte!$G$2:$G$200,MATCH($Q2020,Offerte!$L$2:$L$200,0)),"NO"))</f>
        <v/>
      </c>
    </row>
    <row r="2021">
      <c r="A2021" s="10">
        <f>IF(Offerte!$A67="","",Offerte!$A67)</f>
        <v/>
      </c>
      <c r="B2021" s="10">
        <f>IF(Offerte!$A67="","",Offerte!$B67)</f>
        <v/>
      </c>
      <c r="C2021" s="10">
        <f>IF(Offerte!$A67="","",Offerte!$C67)</f>
        <v/>
      </c>
      <c r="D2021" s="10" t="inlineStr">
        <is>
          <t>A.1.2</t>
        </is>
      </c>
      <c r="E2021" s="10" t="inlineStr">
        <is>
          <t>A</t>
        </is>
      </c>
      <c r="F2021" s="10" t="inlineStr">
        <is>
          <t>Q</t>
        </is>
      </c>
      <c r="G2021" s="10" t="inlineStr">
        <is>
          <t>higher</t>
        </is>
      </c>
      <c r="H2021" s="10" t="n">
        <v>4</v>
      </c>
      <c r="I2021" s="10" t="inlineStr">
        <is>
          <t>Numero aggiuntivo di passeggeri controllati</t>
        </is>
      </c>
      <c r="J2021" s="20" t="n"/>
      <c r="K2021" s="20" t="n"/>
      <c r="L2021" s="20" t="n"/>
      <c r="M2021" s="20" t="n"/>
      <c r="N2021" s="21">
        <f>IF($A2021="","",IFERROR(VALUE($J2021),0))</f>
        <v/>
      </c>
      <c r="O2021" s="21">
        <f>IF($A2021="",0,IF(OR($S2021&lt;&gt;1,COUNTA($J2021:$M2021)=0),0,IF(SUMPRODUCT(MAX(($C$5:$C$6173=$C2021)*($D$5:$D$6173=$D2021)*($S$5:$S$6173=1)*IFERROR($N$5:$N$6173*1,0)))&gt;0,ROUND($H2021*($N2021/SUMPRODUCT(MAX(($C$5:$C$6173=$C2021)*($D$5:$D$6173=$D2021)*($S$5:$S$6173=1)*IFERROR($N$5:$N$6173*1,0)))),4),0)))</f>
        <v/>
      </c>
      <c r="P2021" s="10" t="inlineStr">
        <is>
          <t>passeggeri/anno</t>
        </is>
      </c>
      <c r="Q2021" s="21">
        <f>IF($A2021="","",$A2021&amp;"|"&amp;$C2021)</f>
        <v/>
      </c>
      <c r="R2021" s="21">
        <f>IF($A2021="","",$A2021&amp;"|"&amp;$C2021&amp;"|"&amp;$D2021)</f>
        <v/>
      </c>
      <c r="S2021" s="21">
        <f>IF($A2021="","",IFERROR(INDEX(Offerte!$D$2:$D$200,MATCH($Q2021,Offerte!$L$2:$L$200,0)),0))</f>
        <v/>
      </c>
      <c r="T2021" s="21">
        <f>IF($A2021="","",IFERROR(INDEX(Offerte!$G$2:$G$200,MATCH($Q2021,Offerte!$L$2:$L$200,0)),"NO"))</f>
        <v/>
      </c>
    </row>
    <row r="2022">
      <c r="A2022" s="10">
        <f>IF(Offerte!$A67="","",Offerte!$A67)</f>
        <v/>
      </c>
      <c r="B2022" s="10">
        <f>IF(Offerte!$A67="","",Offerte!$B67)</f>
        <v/>
      </c>
      <c r="C2022" s="10">
        <f>IF(Offerte!$A67="","",Offerte!$C67)</f>
        <v/>
      </c>
      <c r="D2022" s="10" t="inlineStr">
        <is>
          <t>B.1.1</t>
        </is>
      </c>
      <c r="E2022" s="10" t="inlineStr">
        <is>
          <t>B</t>
        </is>
      </c>
      <c r="F2022" s="10" t="inlineStr">
        <is>
          <t>Q</t>
        </is>
      </c>
      <c r="G2022" s="10" t="inlineStr">
        <is>
          <t>higher</t>
        </is>
      </c>
      <c r="H2022" s="10" t="n">
        <v>3</v>
      </c>
      <c r="I2022" s="10" t="inlineStr">
        <is>
          <t>Incremento dei posti offerti nelle fasce di punta</t>
        </is>
      </c>
      <c r="J2022" s="20" t="n"/>
      <c r="K2022" s="20" t="n"/>
      <c r="L2022" s="20" t="n"/>
      <c r="M2022" s="20" t="n"/>
      <c r="N2022" s="21">
        <f>IF($A2022="","",IFERROR(VALUE($J2022),0))</f>
        <v/>
      </c>
      <c r="O2022" s="21">
        <f>IF($A2022="",0,IF(OR($S2022&lt;&gt;1,COUNTA($J2022:$M2022)=0),0,IF(SUMPRODUCT(MAX(($C$5:$C$6173=$C2022)*($D$5:$D$6173=$D2022)*($S$5:$S$6173=1)*IFERROR($N$5:$N$6173*1,0)))&gt;0,ROUND($H2022*($N2022/SUMPRODUCT(MAX(($C$5:$C$6173=$C2022)*($D$5:$D$6173=$D2022)*($S$5:$S$6173=1)*IFERROR($N$5:$N$6173*1,0)))),4),0)))</f>
        <v/>
      </c>
      <c r="P2022" s="10" t="inlineStr">
        <is>
          <t>posti*km</t>
        </is>
      </c>
      <c r="Q2022" s="21">
        <f>IF($A2022="","",$A2022&amp;"|"&amp;$C2022)</f>
        <v/>
      </c>
      <c r="R2022" s="21">
        <f>IF($A2022="","",$A2022&amp;"|"&amp;$C2022&amp;"|"&amp;$D2022)</f>
        <v/>
      </c>
      <c r="S2022" s="21">
        <f>IF($A2022="","",IFERROR(INDEX(Offerte!$D$2:$D$200,MATCH($Q2022,Offerte!$L$2:$L$200,0)),0))</f>
        <v/>
      </c>
      <c r="T2022" s="21">
        <f>IF($A2022="","",IFERROR(INDEX(Offerte!$G$2:$G$200,MATCH($Q2022,Offerte!$L$2:$L$200,0)),"NO"))</f>
        <v/>
      </c>
    </row>
    <row r="2023">
      <c r="A2023" s="10">
        <f>IF(Offerte!$A67="","",Offerte!$A67)</f>
        <v/>
      </c>
      <c r="B2023" s="10">
        <f>IF(Offerte!$A67="","",Offerte!$B67)</f>
        <v/>
      </c>
      <c r="C2023" s="10">
        <f>IF(Offerte!$A67="","",Offerte!$C67)</f>
        <v/>
      </c>
      <c r="D2023" s="10" t="inlineStr">
        <is>
          <t>B.2.1</t>
        </is>
      </c>
      <c r="E2023" s="10" t="inlineStr">
        <is>
          <t>B</t>
        </is>
      </c>
      <c r="F2023" s="10" t="inlineStr">
        <is>
          <t>Q</t>
        </is>
      </c>
      <c r="G2023" s="10" t="inlineStr">
        <is>
          <t>higher</t>
        </is>
      </c>
      <c r="H2023" s="10" t="n">
        <v>4</v>
      </c>
      <c r="I2023" s="10" t="inlineStr">
        <is>
          <t>Corse aggiuntive nell'arco giornaliero base</t>
        </is>
      </c>
      <c r="J2023" s="20" t="n"/>
      <c r="K2023" s="20" t="n"/>
      <c r="L2023" s="20" t="n"/>
      <c r="M2023" s="20" t="n"/>
      <c r="N2023" s="21">
        <f>IF($A2023="","",IFERROR(VALUE($J2023),0))</f>
        <v/>
      </c>
      <c r="O2023" s="21">
        <f>IF($A2023="",0,IF(OR($S2023&lt;&gt;1,COUNTA($J2023:$M2023)=0),0,IF(SUMPRODUCT(MAX(($C$5:$C$6173=$C2023)*($D$5:$D$6173=$D2023)*($S$5:$S$6173=1)*IFERROR($N$5:$N$6173*1,0)))&gt;0,ROUND($H2023*($N2023/SUMPRODUCT(MAX(($C$5:$C$6173=$C2023)*($D$5:$D$6173=$D2023)*($S$5:$S$6173=1)*IFERROR($N$5:$N$6173*1,0)))),4),0)))</f>
        <v/>
      </c>
      <c r="P2023" s="10" t="inlineStr">
        <is>
          <t>corse</t>
        </is>
      </c>
      <c r="Q2023" s="21">
        <f>IF($A2023="","",$A2023&amp;"|"&amp;$C2023)</f>
        <v/>
      </c>
      <c r="R2023" s="21">
        <f>IF($A2023="","",$A2023&amp;"|"&amp;$C2023&amp;"|"&amp;$D2023)</f>
        <v/>
      </c>
      <c r="S2023" s="21">
        <f>IF($A2023="","",IFERROR(INDEX(Offerte!$D$2:$D$200,MATCH($Q2023,Offerte!$L$2:$L$200,0)),0))</f>
        <v/>
      </c>
      <c r="T2023" s="21">
        <f>IF($A2023="","",IFERROR(INDEX(Offerte!$G$2:$G$200,MATCH($Q2023,Offerte!$L$2:$L$200,0)),"NO"))</f>
        <v/>
      </c>
    </row>
    <row r="2024">
      <c r="A2024" s="10">
        <f>IF(Offerte!$A67="","",Offerte!$A67)</f>
        <v/>
      </c>
      <c r="B2024" s="10">
        <f>IF(Offerte!$A67="","",Offerte!$B67)</f>
        <v/>
      </c>
      <c r="C2024" s="10">
        <f>IF(Offerte!$A67="","",Offerte!$C67)</f>
        <v/>
      </c>
      <c r="D2024" s="10" t="inlineStr">
        <is>
          <t>B.3.1</t>
        </is>
      </c>
      <c r="E2024" s="10" t="inlineStr">
        <is>
          <t>B</t>
        </is>
      </c>
      <c r="F2024" s="10" t="inlineStr">
        <is>
          <t>Q</t>
        </is>
      </c>
      <c r="G2024" s="10" t="inlineStr">
        <is>
          <t>higher</t>
        </is>
      </c>
      <c r="H2024" s="10" t="n">
        <v>2</v>
      </c>
      <c r="I2024" s="10" t="inlineStr">
        <is>
          <t>Numero di corse aggiuntive per allungamento dell'arco di servizio giornaliero nelle fasce serali</t>
        </is>
      </c>
      <c r="J2024" s="20" t="n"/>
      <c r="K2024" s="20" t="n"/>
      <c r="L2024" s="20" t="n"/>
      <c r="M2024" s="20" t="n"/>
      <c r="N2024" s="21">
        <f>IF($A2024="","",IFERROR(VALUE($J2024),0))</f>
        <v/>
      </c>
      <c r="O2024" s="21">
        <f>IF($A2024="",0,IF(OR($S2024&lt;&gt;1,COUNTA($J2024:$M2024)=0),0,IF(SUMPRODUCT(MAX(($C$5:$C$6173=$C2024)*($D$5:$D$6173=$D2024)*($S$5:$S$6173=1)*IFERROR($N$5:$N$6173*1,0)))&gt;0,ROUND($H2024*($N2024/SUMPRODUCT(MAX(($C$5:$C$6173=$C2024)*($D$5:$D$6173=$D2024)*($S$5:$S$6173=1)*IFERROR($N$5:$N$6173*1,0)))),4),0)))</f>
        <v/>
      </c>
      <c r="P2024" s="10" t="inlineStr">
        <is>
          <t>corse</t>
        </is>
      </c>
      <c r="Q2024" s="21">
        <f>IF($A2024="","",$A2024&amp;"|"&amp;$C2024)</f>
        <v/>
      </c>
      <c r="R2024" s="21">
        <f>IF($A2024="","",$A2024&amp;"|"&amp;$C2024&amp;"|"&amp;$D2024)</f>
        <v/>
      </c>
      <c r="S2024" s="21">
        <f>IF($A2024="","",IFERROR(INDEX(Offerte!$D$2:$D$200,MATCH($Q2024,Offerte!$L$2:$L$200,0)),0))</f>
        <v/>
      </c>
      <c r="T2024" s="21">
        <f>IF($A2024="","",IFERROR(INDEX(Offerte!$G$2:$G$200,MATCH($Q2024,Offerte!$L$2:$L$200,0)),"NO"))</f>
        <v/>
      </c>
    </row>
    <row r="2025">
      <c r="A2025" s="10">
        <f>IF(Offerte!$A67="","",Offerte!$A67)</f>
        <v/>
      </c>
      <c r="B2025" s="10">
        <f>IF(Offerte!$A67="","",Offerte!$B67)</f>
        <v/>
      </c>
      <c r="C2025" s="10">
        <f>IF(Offerte!$A67="","",Offerte!$C67)</f>
        <v/>
      </c>
      <c r="D2025" s="10" t="inlineStr">
        <is>
          <t>B.4.1</t>
        </is>
      </c>
      <c r="E2025" s="10" t="inlineStr">
        <is>
          <t>B</t>
        </is>
      </c>
      <c r="F2025" s="10" t="inlineStr">
        <is>
          <t>Q</t>
        </is>
      </c>
      <c r="G2025" s="10" t="inlineStr">
        <is>
          <t>higher</t>
        </is>
      </c>
      <c r="H2025" s="10" t="n">
        <v>3</v>
      </c>
      <c r="I2025" s="10" t="inlineStr">
        <is>
          <t>Percorrenze aggiuntive offerte nel Programma d'esercizio delle prime due fasi attuative</t>
        </is>
      </c>
      <c r="J2025" s="20" t="n"/>
      <c r="K2025" s="20" t="n"/>
      <c r="L2025" s="20" t="n"/>
      <c r="M2025" s="20" t="n"/>
      <c r="N2025" s="21">
        <f>IF($A2025="","",IFERROR(VALUE($J2025),0))</f>
        <v/>
      </c>
      <c r="O2025" s="21">
        <f>IF($A2025="",0,IF(OR($S2025&lt;&gt;1,COUNTA($J2025:$M2025)=0),0,IF(SUMPRODUCT(MAX(($C$5:$C$6173=$C2025)*($D$5:$D$6173=$D2025)*($S$5:$S$6173=1)*IFERROR($N$5:$N$6173*1,0)))&gt;0,ROUND($H2025*($N2025/SUMPRODUCT(MAX(($C$5:$C$6173=$C2025)*($D$5:$D$6173=$D2025)*($S$5:$S$6173=1)*IFERROR($N$5:$N$6173*1,0)))),4),0)))</f>
        <v/>
      </c>
      <c r="P2025" s="10" t="inlineStr">
        <is>
          <t>vett*km</t>
        </is>
      </c>
      <c r="Q2025" s="21">
        <f>IF($A2025="","",$A2025&amp;"|"&amp;$C2025)</f>
        <v/>
      </c>
      <c r="R2025" s="21">
        <f>IF($A2025="","",$A2025&amp;"|"&amp;$C2025&amp;"|"&amp;$D2025)</f>
        <v/>
      </c>
      <c r="S2025" s="21">
        <f>IF($A2025="","",IFERROR(INDEX(Offerte!$D$2:$D$200,MATCH($Q2025,Offerte!$L$2:$L$200,0)),0))</f>
        <v/>
      </c>
      <c r="T2025" s="21">
        <f>IF($A2025="","",IFERROR(INDEX(Offerte!$G$2:$G$200,MATCH($Q2025,Offerte!$L$2:$L$200,0)),"NO"))</f>
        <v/>
      </c>
    </row>
    <row r="2026">
      <c r="A2026" s="10">
        <f>IF(Offerte!$A67="","",Offerte!$A67)</f>
        <v/>
      </c>
      <c r="B2026" s="10">
        <f>IF(Offerte!$A67="","",Offerte!$B67)</f>
        <v/>
      </c>
      <c r="C2026" s="10">
        <f>IF(Offerte!$A67="","",Offerte!$C67)</f>
        <v/>
      </c>
      <c r="D2026" s="10" t="inlineStr">
        <is>
          <t>B.5.1</t>
        </is>
      </c>
      <c r="E2026" s="10" t="inlineStr">
        <is>
          <t>B</t>
        </is>
      </c>
      <c r="F2026" s="10" t="inlineStr">
        <is>
          <t>D</t>
        </is>
      </c>
      <c r="G2026" s="10" t="inlineStr">
        <is>
          <t>discretionary</t>
        </is>
      </c>
      <c r="H2026" s="10" t="n">
        <v>2</v>
      </c>
      <c r="I2026" s="10" t="inlineStr">
        <is>
          <t>Efficacia del progetto di servizi complementari DRT</t>
        </is>
      </c>
      <c r="J2026" s="20" t="n"/>
      <c r="K2026" s="20" t="n"/>
      <c r="L2026" s="20" t="n"/>
      <c r="M2026" s="20" t="n"/>
      <c r="N2026" s="21">
        <f>IF($A2026="","",MAX(0,MIN(1,IFERROR(VALUE($M2026),0))))</f>
        <v/>
      </c>
      <c r="O2026" s="21">
        <f>IF($A2026="",0,IF(OR($S2026&lt;&gt;1,COUNTA($J2026:$M2026)=0),0,IF(SUMPRODUCT(MAX(($C$5:$C$6173=$C2026)*($D$5:$D$6173=$D2026)*($S$5:$S$6173=1)*IFERROR($N$5:$N$6173*1,0)))&gt;0,ROUND($H2026*($N2026/SUMPRODUCT(MAX(($C$5:$C$6173=$C2026)*($D$5:$D$6173=$D2026)*($S$5:$S$6173=1)*IFERROR($N$5:$N$6173*1,0)))),4),0)))</f>
        <v/>
      </c>
      <c r="P2026" s="10" t="inlineStr">
        <is>
          <t>coeff.</t>
        </is>
      </c>
      <c r="Q2026" s="21">
        <f>IF($A2026="","",$A2026&amp;"|"&amp;$C2026)</f>
        <v/>
      </c>
      <c r="R2026" s="21">
        <f>IF($A2026="","",$A2026&amp;"|"&amp;$C2026&amp;"|"&amp;$D2026)</f>
        <v/>
      </c>
      <c r="S2026" s="21">
        <f>IF($A2026="","",IFERROR(INDEX(Offerte!$D$2:$D$200,MATCH($Q2026,Offerte!$L$2:$L$200,0)),0))</f>
        <v/>
      </c>
      <c r="T2026" s="21">
        <f>IF($A2026="","",IFERROR(INDEX(Offerte!$G$2:$G$200,MATCH($Q2026,Offerte!$L$2:$L$200,0)),"NO"))</f>
        <v/>
      </c>
    </row>
    <row r="2027">
      <c r="A2027" s="10">
        <f>IF(Offerte!$A67="","",Offerte!$A67)</f>
        <v/>
      </c>
      <c r="B2027" s="10">
        <f>IF(Offerte!$A67="","",Offerte!$B67)</f>
        <v/>
      </c>
      <c r="C2027" s="10">
        <f>IF(Offerte!$A67="","",Offerte!$C67)</f>
        <v/>
      </c>
      <c r="D2027" s="10" t="inlineStr">
        <is>
          <t>C.1.1</t>
        </is>
      </c>
      <c r="E2027" s="10" t="inlineStr">
        <is>
          <t>C</t>
        </is>
      </c>
      <c r="F2027" s="10" t="inlineStr">
        <is>
          <t>Q</t>
        </is>
      </c>
      <c r="G2027" s="10" t="inlineStr">
        <is>
          <t>higher</t>
        </is>
      </c>
      <c r="H2027" s="10" t="n">
        <v>2</v>
      </c>
      <c r="I2027" s="10" t="inlineStr">
        <is>
          <t>Tasso di copertura del servizio con telecamere BSD</t>
        </is>
      </c>
      <c r="J2027" s="20" t="n"/>
      <c r="K2027" s="20" t="n"/>
      <c r="L2027" s="20" t="n"/>
      <c r="M2027" s="20" t="n"/>
      <c r="N2027" s="21">
        <f>IF($A2027="","",IFERROR(VALUE($K2027)/VALUE($L2027),IFERROR(VALUE($J2027),0)))</f>
        <v/>
      </c>
      <c r="O2027" s="21">
        <f>IF($A2027="",0,IF(OR($S2027&lt;&gt;1,COUNTA($J2027:$M2027)=0),0,IF(SUMPRODUCT(MAX(($C$5:$C$6173=$C2027)*($D$5:$D$6173=$D2027)*($S$5:$S$6173=1)*IFERROR($N$5:$N$6173*1,0)))&gt;0,ROUND($H2027*($N2027/SUMPRODUCT(MAX(($C$5:$C$6173=$C2027)*($D$5:$D$6173=$D2027)*($S$5:$S$6173=1)*IFERROR($N$5:$N$6173*1,0)))),4),0)))</f>
        <v/>
      </c>
      <c r="P2027" s="10" t="inlineStr">
        <is>
          <t>Autobus attrezzati con telecamere BSD / Autobus totali in offerta, incluse scorte</t>
        </is>
      </c>
      <c r="Q2027" s="21">
        <f>IF($A2027="","",$A2027&amp;"|"&amp;$C2027)</f>
        <v/>
      </c>
      <c r="R2027" s="21">
        <f>IF($A2027="","",$A2027&amp;"|"&amp;$C2027&amp;"|"&amp;$D2027)</f>
        <v/>
      </c>
      <c r="S2027" s="21">
        <f>IF($A2027="","",IFERROR(INDEX(Offerte!$D$2:$D$200,MATCH($Q2027,Offerte!$L$2:$L$200,0)),0))</f>
        <v/>
      </c>
      <c r="T2027" s="21">
        <f>IF($A2027="","",IFERROR(INDEX(Offerte!$G$2:$G$200,MATCH($Q2027,Offerte!$L$2:$L$200,0)),"NO"))</f>
        <v/>
      </c>
    </row>
    <row r="2028">
      <c r="A2028" s="10">
        <f>IF(Offerte!$A67="","",Offerte!$A67)</f>
        <v/>
      </c>
      <c r="B2028" s="10">
        <f>IF(Offerte!$A67="","",Offerte!$B67)</f>
        <v/>
      </c>
      <c r="C2028" s="10">
        <f>IF(Offerte!$A67="","",Offerte!$C67)</f>
        <v/>
      </c>
      <c r="D2028" s="10" t="inlineStr">
        <is>
          <t>C.1.2</t>
        </is>
      </c>
      <c r="E2028" s="10" t="inlineStr">
        <is>
          <t>C</t>
        </is>
      </c>
      <c r="F2028" s="10" t="inlineStr">
        <is>
          <t>Q</t>
        </is>
      </c>
      <c r="G2028" s="10" t="inlineStr">
        <is>
          <t>higher</t>
        </is>
      </c>
      <c r="H2028" s="10" t="n">
        <v>2</v>
      </c>
      <c r="I2028" s="10" t="inlineStr">
        <is>
          <t>Tasso di copertura del servizio con telecamere ADAS</t>
        </is>
      </c>
      <c r="J2028" s="20" t="n"/>
      <c r="K2028" s="20" t="n"/>
      <c r="L2028" s="20" t="n"/>
      <c r="M2028" s="20" t="n"/>
      <c r="N2028" s="21">
        <f>IF($A2028="","",IFERROR(VALUE($K2028)/VALUE($L2028),IFERROR(VALUE($J2028),0)))</f>
        <v/>
      </c>
      <c r="O2028" s="21">
        <f>IF($A2028="",0,IF(OR($S2028&lt;&gt;1,COUNTA($J2028:$M2028)=0),0,IF(SUMPRODUCT(MAX(($C$5:$C$6173=$C2028)*($D$5:$D$6173=$D2028)*($S$5:$S$6173=1)*IFERROR($N$5:$N$6173*1,0)))&gt;0,ROUND($H2028*($N2028/SUMPRODUCT(MAX(($C$5:$C$6173=$C2028)*($D$5:$D$6173=$D2028)*($S$5:$S$6173=1)*IFERROR($N$5:$N$6173*1,0)))),4),0)))</f>
        <v/>
      </c>
      <c r="P2028" s="10" t="inlineStr">
        <is>
          <t>Autobus attrezzati con telecamere ADAS / Autobus totali in offerta, incluse scorte</t>
        </is>
      </c>
      <c r="Q2028" s="21">
        <f>IF($A2028="","",$A2028&amp;"|"&amp;$C2028)</f>
        <v/>
      </c>
      <c r="R2028" s="21">
        <f>IF($A2028="","",$A2028&amp;"|"&amp;$C2028&amp;"|"&amp;$D2028)</f>
        <v/>
      </c>
      <c r="S2028" s="21">
        <f>IF($A2028="","",IFERROR(INDEX(Offerte!$D$2:$D$200,MATCH($Q2028,Offerte!$L$2:$L$200,0)),0))</f>
        <v/>
      </c>
      <c r="T2028" s="21">
        <f>IF($A2028="","",IFERROR(INDEX(Offerte!$G$2:$G$200,MATCH($Q2028,Offerte!$L$2:$L$200,0)),"NO"))</f>
        <v/>
      </c>
    </row>
    <row r="2029">
      <c r="A2029" s="10">
        <f>IF(Offerte!$A67="","",Offerte!$A67)</f>
        <v/>
      </c>
      <c r="B2029" s="10">
        <f>IF(Offerte!$A67="","",Offerte!$B67)</f>
        <v/>
      </c>
      <c r="C2029" s="10">
        <f>IF(Offerte!$A67="","",Offerte!$C67)</f>
        <v/>
      </c>
      <c r="D2029" s="10" t="inlineStr">
        <is>
          <t>C.2.1</t>
        </is>
      </c>
      <c r="E2029" s="10" t="inlineStr">
        <is>
          <t>C</t>
        </is>
      </c>
      <c r="F2029" s="10" t="inlineStr">
        <is>
          <t>Q</t>
        </is>
      </c>
      <c r="G2029" s="10" t="inlineStr">
        <is>
          <t>higher</t>
        </is>
      </c>
      <c r="H2029" s="10" t="n">
        <v>3</v>
      </c>
      <c r="I2029" s="10" t="inlineStr">
        <is>
          <t>Tasso di copertura del servizio con telecamere di bordo di videosorveglianza</t>
        </is>
      </c>
      <c r="J2029" s="20" t="n"/>
      <c r="K2029" s="20" t="n"/>
      <c r="L2029" s="20" t="n"/>
      <c r="M2029" s="20" t="n"/>
      <c r="N2029" s="21">
        <f>IF($A2029="","",IFERROR(VALUE($K2029)/VALUE($L2029),IFERROR(VALUE($J2029),0)))</f>
        <v/>
      </c>
      <c r="O2029" s="21">
        <f>IF($A2029="",0,IF(OR($S2029&lt;&gt;1,COUNTA($J2029:$M2029)=0),0,IF(SUMPRODUCT(MAX(($C$5:$C$6173=$C2029)*($D$5:$D$6173=$D2029)*($S$5:$S$6173=1)*IFERROR($N$5:$N$6173*1,0)))&gt;0,ROUND($H2029*($N2029/SUMPRODUCT(MAX(($C$5:$C$6173=$C2029)*($D$5:$D$6173=$D2029)*($S$5:$S$6173=1)*IFERROR($N$5:$N$6173*1,0)))),4),0)))</f>
        <v/>
      </c>
      <c r="P2029" s="10" t="inlineStr">
        <is>
          <t>Autobus attrezzati con videosorveglianza / Autobus totali in offerta, incluse scorte</t>
        </is>
      </c>
      <c r="Q2029" s="21">
        <f>IF($A2029="","",$A2029&amp;"|"&amp;$C2029)</f>
        <v/>
      </c>
      <c r="R2029" s="21">
        <f>IF($A2029="","",$A2029&amp;"|"&amp;$C2029&amp;"|"&amp;$D2029)</f>
        <v/>
      </c>
      <c r="S2029" s="21">
        <f>IF($A2029="","",IFERROR(INDEX(Offerte!$D$2:$D$200,MATCH($Q2029,Offerte!$L$2:$L$200,0)),0))</f>
        <v/>
      </c>
      <c r="T2029" s="21">
        <f>IF($A2029="","",IFERROR(INDEX(Offerte!$G$2:$G$200,MATCH($Q2029,Offerte!$L$2:$L$200,0)),"NO"))</f>
        <v/>
      </c>
    </row>
    <row r="2030">
      <c r="A2030" s="10">
        <f>IF(Offerte!$A67="","",Offerte!$A67)</f>
        <v/>
      </c>
      <c r="B2030" s="10">
        <f>IF(Offerte!$A67="","",Offerte!$B67)</f>
        <v/>
      </c>
      <c r="C2030" s="10">
        <f>IF(Offerte!$A67="","",Offerte!$C67)</f>
        <v/>
      </c>
      <c r="D2030" s="10" t="inlineStr">
        <is>
          <t>C.2.2</t>
        </is>
      </c>
      <c r="E2030" s="10" t="inlineStr">
        <is>
          <t>C</t>
        </is>
      </c>
      <c r="F2030" s="10" t="inlineStr">
        <is>
          <t>T</t>
        </is>
      </c>
      <c r="G2030" s="10" t="inlineStr">
        <is>
          <t>tabular</t>
        </is>
      </c>
      <c r="H2030" s="10" t="n">
        <v>1</v>
      </c>
      <c r="I2030" s="10" t="inlineStr">
        <is>
          <t>Software video/audio analisi per situazioni di pericolo</t>
        </is>
      </c>
      <c r="J2030" s="20" t="n"/>
      <c r="K2030" s="20" t="n"/>
      <c r="L2030" s="20" t="n"/>
      <c r="M2030" s="20" t="n"/>
      <c r="N2030" s="21">
        <f>IF($A2030="","",IF(IFERROR(VALUE($M2030),0)=1,1,0))</f>
        <v/>
      </c>
      <c r="O2030" s="21">
        <f>IF($A2030="",0,IF(OR($S2030&lt;&gt;1,COUNTA($J2030:$M2030)=0),0,IF($N2030=1,$H2030,0)))</f>
        <v/>
      </c>
      <c r="P2030" s="10" t="inlineStr">
        <is>
          <t>sì/no</t>
        </is>
      </c>
      <c r="Q2030" s="21">
        <f>IF($A2030="","",$A2030&amp;"|"&amp;$C2030)</f>
        <v/>
      </c>
      <c r="R2030" s="21">
        <f>IF($A2030="","",$A2030&amp;"|"&amp;$C2030&amp;"|"&amp;$D2030)</f>
        <v/>
      </c>
      <c r="S2030" s="21">
        <f>IF($A2030="","",IFERROR(INDEX(Offerte!$D$2:$D$200,MATCH($Q2030,Offerte!$L$2:$L$200,0)),0))</f>
        <v/>
      </c>
      <c r="T2030" s="21">
        <f>IF($A2030="","",IFERROR(INDEX(Offerte!$G$2:$G$200,MATCH($Q2030,Offerte!$L$2:$L$200,0)),"NO"))</f>
        <v/>
      </c>
    </row>
    <row r="2031">
      <c r="A2031" s="10">
        <f>IF(Offerte!$A67="","",Offerte!$A67)</f>
        <v/>
      </c>
      <c r="B2031" s="10">
        <f>IF(Offerte!$A67="","",Offerte!$B67)</f>
        <v/>
      </c>
      <c r="C2031" s="10">
        <f>IF(Offerte!$A67="","",Offerte!$C67)</f>
        <v/>
      </c>
      <c r="D2031" s="10" t="inlineStr">
        <is>
          <t>C.2.3</t>
        </is>
      </c>
      <c r="E2031" s="10" t="inlineStr">
        <is>
          <t>C</t>
        </is>
      </c>
      <c r="F2031" s="10" t="inlineStr">
        <is>
          <t>T</t>
        </is>
      </c>
      <c r="G2031" s="10" t="inlineStr">
        <is>
          <t>tabular</t>
        </is>
      </c>
      <c r="H2031" s="10" t="n">
        <v>1</v>
      </c>
      <c r="I2031" s="10" t="inlineStr">
        <is>
          <t>Collegamento con centrale qualificata di pronto intervento</t>
        </is>
      </c>
      <c r="J2031" s="20" t="n"/>
      <c r="K2031" s="20" t="n"/>
      <c r="L2031" s="20" t="n"/>
      <c r="M2031" s="20" t="n"/>
      <c r="N2031" s="21">
        <f>IF($A2031="","",IF(IFERROR(VALUE($M2031),0)=1,1,0))</f>
        <v/>
      </c>
      <c r="O2031" s="21">
        <f>IF($A2031="",0,IF(OR($S2031&lt;&gt;1,COUNTA($J2031:$M2031)=0),0,IF($N2031=1,$H2031,0)))</f>
        <v/>
      </c>
      <c r="P2031" s="10" t="inlineStr">
        <is>
          <t>sì/no</t>
        </is>
      </c>
      <c r="Q2031" s="21">
        <f>IF($A2031="","",$A2031&amp;"|"&amp;$C2031)</f>
        <v/>
      </c>
      <c r="R2031" s="21">
        <f>IF($A2031="","",$A2031&amp;"|"&amp;$C2031&amp;"|"&amp;$D2031)</f>
        <v/>
      </c>
      <c r="S2031" s="21">
        <f>IF($A2031="","",IFERROR(INDEX(Offerte!$D$2:$D$200,MATCH($Q2031,Offerte!$L$2:$L$200,0)),0))</f>
        <v/>
      </c>
      <c r="T2031" s="21">
        <f>IF($A2031="","",IFERROR(INDEX(Offerte!$G$2:$G$200,MATCH($Q2031,Offerte!$L$2:$L$200,0)),"NO"))</f>
        <v/>
      </c>
    </row>
    <row r="2032">
      <c r="A2032" s="10">
        <f>IF(Offerte!$A67="","",Offerte!$A67)</f>
        <v/>
      </c>
      <c r="B2032" s="10">
        <f>IF(Offerte!$A67="","",Offerte!$B67)</f>
        <v/>
      </c>
      <c r="C2032" s="10">
        <f>IF(Offerte!$A67="","",Offerte!$C67)</f>
        <v/>
      </c>
      <c r="D2032" s="10" t="inlineStr">
        <is>
          <t>C.2.4</t>
        </is>
      </c>
      <c r="E2032" s="10" t="inlineStr">
        <is>
          <t>C</t>
        </is>
      </c>
      <c r="F2032" s="10" t="inlineStr">
        <is>
          <t>Q</t>
        </is>
      </c>
      <c r="G2032" s="10" t="inlineStr">
        <is>
          <t>higher</t>
        </is>
      </c>
      <c r="H2032" s="10" t="n">
        <v>1</v>
      </c>
      <c r="I2032" s="10" t="inlineStr">
        <is>
          <t>Tasso di copertura del servizio con dispositivi per la chiamata di emergenza del conducente</t>
        </is>
      </c>
      <c r="J2032" s="20" t="n"/>
      <c r="K2032" s="20" t="n"/>
      <c r="L2032" s="20" t="n"/>
      <c r="M2032" s="20" t="n"/>
      <c r="N2032" s="21">
        <f>IF($A2032="","",IFERROR(VALUE($K2032)/VALUE($L2032),IFERROR(VALUE($J2032),0)))</f>
        <v/>
      </c>
      <c r="O2032" s="21">
        <f>IF($A2032="",0,IF(OR($S2032&lt;&gt;1,COUNTA($J2032:$M2032)=0),0,IF(SUMPRODUCT(MAX(($C$5:$C$6173=$C2032)*($D$5:$D$6173=$D2032)*($S$5:$S$6173=1)*IFERROR($N$5:$N$6173*1,0)))&gt;0,ROUND($H2032*($N2032/SUMPRODUCT(MAX(($C$5:$C$6173=$C2032)*($D$5:$D$6173=$D2032)*($S$5:$S$6173=1)*IFERROR($N$5:$N$6173*1,0)))),4),0)))</f>
        <v/>
      </c>
      <c r="P2032" s="10" t="inlineStr">
        <is>
          <t>Autobus attrezzati con chiamata di emergenza / Autobus totali in offerta, incluse scorte</t>
        </is>
      </c>
      <c r="Q2032" s="21">
        <f>IF($A2032="","",$A2032&amp;"|"&amp;$C2032)</f>
        <v/>
      </c>
      <c r="R2032" s="21">
        <f>IF($A2032="","",$A2032&amp;"|"&amp;$C2032&amp;"|"&amp;$D2032)</f>
        <v/>
      </c>
      <c r="S2032" s="21">
        <f>IF($A2032="","",IFERROR(INDEX(Offerte!$D$2:$D$200,MATCH($Q2032,Offerte!$L$2:$L$200,0)),0))</f>
        <v/>
      </c>
      <c r="T2032" s="21">
        <f>IF($A2032="","",IFERROR(INDEX(Offerte!$G$2:$G$200,MATCH($Q2032,Offerte!$L$2:$L$200,0)),"NO"))</f>
        <v/>
      </c>
    </row>
    <row r="2033">
      <c r="A2033" s="10">
        <f>IF(Offerte!$A67="","",Offerte!$A67)</f>
        <v/>
      </c>
      <c r="B2033" s="10">
        <f>IF(Offerte!$A67="","",Offerte!$B67)</f>
        <v/>
      </c>
      <c r="C2033" s="10">
        <f>IF(Offerte!$A67="","",Offerte!$C67)</f>
        <v/>
      </c>
      <c r="D2033" s="10" t="inlineStr">
        <is>
          <t>C.3.1</t>
        </is>
      </c>
      <c r="E2033" s="10" t="inlineStr">
        <is>
          <t>C</t>
        </is>
      </c>
      <c r="F2033" s="10" t="inlineStr">
        <is>
          <t>Q</t>
        </is>
      </c>
      <c r="G2033" s="10" t="inlineStr">
        <is>
          <t>higher</t>
        </is>
      </c>
      <c r="H2033" s="10" t="n">
        <v>2</v>
      </c>
      <c r="I2033" s="10" t="inlineStr">
        <is>
          <t>Tasso di copertura del servizio con dispositivi di informazione dinamica a bordo mezzo</t>
        </is>
      </c>
      <c r="J2033" s="20" t="n"/>
      <c r="K2033" s="20" t="n"/>
      <c r="L2033" s="20" t="n"/>
      <c r="M2033" s="20" t="n"/>
      <c r="N2033" s="21">
        <f>IF($A2033="","",IFERROR(VALUE($K2033)/VALUE($L2033),IFERROR(VALUE($J2033),0)))</f>
        <v/>
      </c>
      <c r="O2033" s="21">
        <f>IF($A2033="",0,IF(OR($S2033&lt;&gt;1,COUNTA($J2033:$M2033)=0),0,IF(SUMPRODUCT(MAX(($C$5:$C$6173=$C2033)*($D$5:$D$6173=$D2033)*($S$5:$S$6173=1)*IFERROR($N$5:$N$6173*1,0)))&gt;0,ROUND($H2033*($N2033/SUMPRODUCT(MAX(($C$5:$C$6173=$C2033)*($D$5:$D$6173=$D2033)*($S$5:$S$6173=1)*IFERROR($N$5:$N$6173*1,0)))),4),0)))</f>
        <v/>
      </c>
      <c r="P2033" s="10" t="inlineStr">
        <is>
          <t>Autobus con monitor e indicatori vocali / Autobus totali in offerta, incluse scorte</t>
        </is>
      </c>
      <c r="Q2033" s="21">
        <f>IF($A2033="","",$A2033&amp;"|"&amp;$C2033)</f>
        <v/>
      </c>
      <c r="R2033" s="21">
        <f>IF($A2033="","",$A2033&amp;"|"&amp;$C2033&amp;"|"&amp;$D2033)</f>
        <v/>
      </c>
      <c r="S2033" s="21">
        <f>IF($A2033="","",IFERROR(INDEX(Offerte!$D$2:$D$200,MATCH($Q2033,Offerte!$L$2:$L$200,0)),0))</f>
        <v/>
      </c>
      <c r="T2033" s="21">
        <f>IF($A2033="","",IFERROR(INDEX(Offerte!$G$2:$G$200,MATCH($Q2033,Offerte!$L$2:$L$200,0)),"NO"))</f>
        <v/>
      </c>
    </row>
    <row r="2034">
      <c r="A2034" s="10">
        <f>IF(Offerte!$A67="","",Offerte!$A67)</f>
        <v/>
      </c>
      <c r="B2034" s="10">
        <f>IF(Offerte!$A67="","",Offerte!$B67)</f>
        <v/>
      </c>
      <c r="C2034" s="10">
        <f>IF(Offerte!$A67="","",Offerte!$C67)</f>
        <v/>
      </c>
      <c r="D2034" s="10" t="inlineStr">
        <is>
          <t>C.3.2</t>
        </is>
      </c>
      <c r="E2034" s="10" t="inlineStr">
        <is>
          <t>C</t>
        </is>
      </c>
      <c r="F2034" s="10" t="inlineStr">
        <is>
          <t>T</t>
        </is>
      </c>
      <c r="G2034" s="10" t="inlineStr">
        <is>
          <t>tabular</t>
        </is>
      </c>
      <c r="H2034" s="10" t="n">
        <v>2</v>
      </c>
      <c r="I2034" s="10" t="inlineStr">
        <is>
          <t>Informazioni a bordo su coincidenze ai nodi</t>
        </is>
      </c>
      <c r="J2034" s="20" t="n"/>
      <c r="K2034" s="20" t="n"/>
      <c r="L2034" s="20" t="n"/>
      <c r="M2034" s="20" t="n"/>
      <c r="N2034" s="21">
        <f>IF($A2034="","",IF(IFERROR(VALUE($M2034),0)=1,1,0))</f>
        <v/>
      </c>
      <c r="O2034" s="21">
        <f>IF($A2034="",0,IF(OR($S2034&lt;&gt;1,COUNTA($J2034:$M2034)=0),0,IF(AND($N2034=1,IFERROR(SUMIFS($N$5:$N$6173,$Q$5:$Q$6173,$Q2034,$D$5:$D$6173,"C.3.1"),0)&gt;=0.5),$H2034,0)))</f>
        <v/>
      </c>
      <c r="P2034" s="10" t="inlineStr">
        <is>
          <t>Dipende da C.3.1 &gt;= 0.5</t>
        </is>
      </c>
      <c r="Q2034" s="21">
        <f>IF($A2034="","",$A2034&amp;"|"&amp;$C2034)</f>
        <v/>
      </c>
      <c r="R2034" s="21">
        <f>IF($A2034="","",$A2034&amp;"|"&amp;$C2034&amp;"|"&amp;$D2034)</f>
        <v/>
      </c>
      <c r="S2034" s="21">
        <f>IF($A2034="","",IFERROR(INDEX(Offerte!$D$2:$D$200,MATCH($Q2034,Offerte!$L$2:$L$200,0)),0))</f>
        <v/>
      </c>
      <c r="T2034" s="21">
        <f>IF($A2034="","",IFERROR(INDEX(Offerte!$G$2:$G$200,MATCH($Q2034,Offerte!$L$2:$L$200,0)),"NO"))</f>
        <v/>
      </c>
    </row>
    <row r="2035">
      <c r="A2035" s="10">
        <f>IF(Offerte!$A67="","",Offerte!$A67)</f>
        <v/>
      </c>
      <c r="B2035" s="10">
        <f>IF(Offerte!$A67="","",Offerte!$B67)</f>
        <v/>
      </c>
      <c r="C2035" s="10">
        <f>IF(Offerte!$A67="","",Offerte!$C67)</f>
        <v/>
      </c>
      <c r="D2035" s="10" t="inlineStr">
        <is>
          <t>D.1.1</t>
        </is>
      </c>
      <c r="E2035" s="10" t="inlineStr">
        <is>
          <t>D</t>
        </is>
      </c>
      <c r="F2035" s="10" t="inlineStr">
        <is>
          <t>Q</t>
        </is>
      </c>
      <c r="G2035" s="10" t="inlineStr">
        <is>
          <t>higher</t>
        </is>
      </c>
      <c r="H2035" s="10" t="n">
        <v>3</v>
      </c>
      <c r="I2035" s="10" t="inlineStr">
        <is>
          <t>Installazione di pensiline</t>
        </is>
      </c>
      <c r="J2035" s="20" t="n"/>
      <c r="K2035" s="20" t="n"/>
      <c r="L2035" s="20" t="n"/>
      <c r="M2035" s="20" t="n"/>
      <c r="N2035" s="21">
        <f>IF($A2035="","",IFERROR(VALUE($J2035),0))</f>
        <v/>
      </c>
      <c r="O2035" s="21">
        <f>IF($A2035="",0,IF(OR($S2035&lt;&gt;1,COUNTA($J2035:$M2035)=0),0,IF(SUMPRODUCT(MAX(($C$5:$C$6173=$C2035)*($D$5:$D$6173=$D2035)*($S$5:$S$6173=1)*IFERROR($N$5:$N$6173*1,0)))&gt;0,ROUND($H2035*($N2035/SUMPRODUCT(MAX(($C$5:$C$6173=$C2035)*($D$5:$D$6173=$D2035)*($S$5:$S$6173=1)*IFERROR($N$5:$N$6173*1,0)))),4),0)))</f>
        <v/>
      </c>
      <c r="P2035" s="10" t="inlineStr">
        <is>
          <t>fermate</t>
        </is>
      </c>
      <c r="Q2035" s="21">
        <f>IF($A2035="","",$A2035&amp;"|"&amp;$C2035)</f>
        <v/>
      </c>
      <c r="R2035" s="21">
        <f>IF($A2035="","",$A2035&amp;"|"&amp;$C2035&amp;"|"&amp;$D2035)</f>
        <v/>
      </c>
      <c r="S2035" s="21">
        <f>IF($A2035="","",IFERROR(INDEX(Offerte!$D$2:$D$200,MATCH($Q2035,Offerte!$L$2:$L$200,0)),0))</f>
        <v/>
      </c>
      <c r="T2035" s="21">
        <f>IF($A2035="","",IFERROR(INDEX(Offerte!$G$2:$G$200,MATCH($Q2035,Offerte!$L$2:$L$200,0)),"NO"))</f>
        <v/>
      </c>
    </row>
    <row r="2036">
      <c r="A2036" s="10">
        <f>IF(Offerte!$A67="","",Offerte!$A67)</f>
        <v/>
      </c>
      <c r="B2036" s="10">
        <f>IF(Offerte!$A67="","",Offerte!$B67)</f>
        <v/>
      </c>
      <c r="C2036" s="10">
        <f>IF(Offerte!$A67="","",Offerte!$C67)</f>
        <v/>
      </c>
      <c r="D2036" s="10" t="inlineStr">
        <is>
          <t>D.1.2</t>
        </is>
      </c>
      <c r="E2036" s="10" t="inlineStr">
        <is>
          <t>D</t>
        </is>
      </c>
      <c r="F2036" s="10" t="inlineStr">
        <is>
          <t>Q</t>
        </is>
      </c>
      <c r="G2036" s="10" t="inlineStr">
        <is>
          <t>higher</t>
        </is>
      </c>
      <c r="H2036" s="10" t="n">
        <v>3</v>
      </c>
      <c r="I2036" s="10" t="inlineStr">
        <is>
          <t>Installazione di paline di fermata conformi alla DGR 581/2023</t>
        </is>
      </c>
      <c r="J2036" s="20" t="n"/>
      <c r="K2036" s="20" t="n"/>
      <c r="L2036" s="20" t="n"/>
      <c r="M2036" s="20" t="n"/>
      <c r="N2036" s="21">
        <f>IF($A2036="","",IFERROR(VALUE($J2036),0))</f>
        <v/>
      </c>
      <c r="O2036" s="21">
        <f>IF($A2036="",0,IF(OR($S2036&lt;&gt;1,COUNTA($J2036:$M2036)=0),0,IF(SUMPRODUCT(MAX(($C$5:$C$6173=$C2036)*($D$5:$D$6173=$D2036)*($S$5:$S$6173=1)*IFERROR($N$5:$N$6173*1,0)))&gt;0,ROUND($H2036*($N2036/SUMPRODUCT(MAX(($C$5:$C$6173=$C2036)*($D$5:$D$6173=$D2036)*($S$5:$S$6173=1)*IFERROR($N$5:$N$6173*1,0)))),4),0)))</f>
        <v/>
      </c>
      <c r="P2036" s="10" t="inlineStr">
        <is>
          <t>fermate</t>
        </is>
      </c>
      <c r="Q2036" s="21">
        <f>IF($A2036="","",$A2036&amp;"|"&amp;$C2036)</f>
        <v/>
      </c>
      <c r="R2036" s="21">
        <f>IF($A2036="","",$A2036&amp;"|"&amp;$C2036&amp;"|"&amp;$D2036)</f>
        <v/>
      </c>
      <c r="S2036" s="21">
        <f>IF($A2036="","",IFERROR(INDEX(Offerte!$D$2:$D$200,MATCH($Q2036,Offerte!$L$2:$L$200,0)),0))</f>
        <v/>
      </c>
      <c r="T2036" s="21">
        <f>IF($A2036="","",IFERROR(INDEX(Offerte!$G$2:$G$200,MATCH($Q2036,Offerte!$L$2:$L$200,0)),"NO"))</f>
        <v/>
      </c>
    </row>
    <row r="2037">
      <c r="A2037" s="10">
        <f>IF(Offerte!$A67="","",Offerte!$A67)</f>
        <v/>
      </c>
      <c r="B2037" s="10">
        <f>IF(Offerte!$A67="","",Offerte!$B67)</f>
        <v/>
      </c>
      <c r="C2037" s="10">
        <f>IF(Offerte!$A67="","",Offerte!$C67)</f>
        <v/>
      </c>
      <c r="D2037" s="10" t="inlineStr">
        <is>
          <t>D.1.3</t>
        </is>
      </c>
      <c r="E2037" s="10" t="inlineStr">
        <is>
          <t>D</t>
        </is>
      </c>
      <c r="F2037" s="10" t="inlineStr">
        <is>
          <t>Q</t>
        </is>
      </c>
      <c r="G2037" s="10" t="inlineStr">
        <is>
          <t>higher</t>
        </is>
      </c>
      <c r="H2037" s="10" t="n">
        <v>2</v>
      </c>
      <c r="I2037" s="10" t="inlineStr">
        <is>
          <t>Display informativi connessi alle fermate</t>
        </is>
      </c>
      <c r="J2037" s="20" t="n"/>
      <c r="K2037" s="20" t="n"/>
      <c r="L2037" s="20" t="n"/>
      <c r="M2037" s="20" t="n"/>
      <c r="N2037" s="21">
        <f>IF($A2037="","",IFERROR(VALUE($J2037),0))</f>
        <v/>
      </c>
      <c r="O2037" s="21">
        <f>IF($A2037="",0,IF(OR($S2037&lt;&gt;1,COUNTA($J2037:$M2037)=0),0,IF(SUMPRODUCT(MAX(($C$5:$C$6173=$C2037)*($D$5:$D$6173=$D2037)*($S$5:$S$6173=1)*IFERROR($N$5:$N$6173*1,0)))&gt;0,ROUND($H2037*($N2037/SUMPRODUCT(MAX(($C$5:$C$6173=$C2037)*($D$5:$D$6173=$D2037)*($S$5:$S$6173=1)*IFERROR($N$5:$N$6173*1,0)))),4),0)))</f>
        <v/>
      </c>
      <c r="P2037" s="10" t="inlineStr">
        <is>
          <t>fermate</t>
        </is>
      </c>
      <c r="Q2037" s="21">
        <f>IF($A2037="","",$A2037&amp;"|"&amp;$C2037)</f>
        <v/>
      </c>
      <c r="R2037" s="21">
        <f>IF($A2037="","",$A2037&amp;"|"&amp;$C2037&amp;"|"&amp;$D2037)</f>
        <v/>
      </c>
      <c r="S2037" s="21">
        <f>IF($A2037="","",IFERROR(INDEX(Offerte!$D$2:$D$200,MATCH($Q2037,Offerte!$L$2:$L$200,0)),0))</f>
        <v/>
      </c>
      <c r="T2037" s="21">
        <f>IF($A2037="","",IFERROR(INDEX(Offerte!$G$2:$G$200,MATCH($Q2037,Offerte!$L$2:$L$200,0)),"NO"))</f>
        <v/>
      </c>
    </row>
    <row r="2038">
      <c r="A2038" s="10">
        <f>IF(Offerte!$A67="","",Offerte!$A67)</f>
        <v/>
      </c>
      <c r="B2038" s="10">
        <f>IF(Offerte!$A67="","",Offerte!$B67)</f>
        <v/>
      </c>
      <c r="C2038" s="10">
        <f>IF(Offerte!$A67="","",Offerte!$C67)</f>
        <v/>
      </c>
      <c r="D2038" s="10" t="inlineStr">
        <is>
          <t>D.2.1</t>
        </is>
      </c>
      <c r="E2038" s="10" t="inlineStr">
        <is>
          <t>D</t>
        </is>
      </c>
      <c r="F2038" s="10" t="inlineStr">
        <is>
          <t>Q</t>
        </is>
      </c>
      <c r="G2038" s="10" t="inlineStr">
        <is>
          <t>higher</t>
        </is>
      </c>
      <c r="H2038" s="10" t="n">
        <v>2</v>
      </c>
      <c r="I2038" s="10" t="inlineStr">
        <is>
          <t>Segnali tattili Loges-Vet-Evolution</t>
        </is>
      </c>
      <c r="J2038" s="20" t="n"/>
      <c r="K2038" s="20" t="n"/>
      <c r="L2038" s="20" t="n"/>
      <c r="M2038" s="20" t="n"/>
      <c r="N2038" s="21">
        <f>IF($A2038="","",IFERROR(VALUE($J2038),0))</f>
        <v/>
      </c>
      <c r="O2038" s="21">
        <f>IF($A2038="",0,IF(OR($S2038&lt;&gt;1,COUNTA($J2038:$M2038)=0),0,IF(SUMPRODUCT(MAX(($C$5:$C$6173=$C2038)*($D$5:$D$6173=$D2038)*($S$5:$S$6173=1)*IFERROR($N$5:$N$6173*1,0)))&gt;0,ROUND($H2038*($N2038/SUMPRODUCT(MAX(($C$5:$C$6173=$C2038)*($D$5:$D$6173=$D2038)*($S$5:$S$6173=1)*IFERROR($N$5:$N$6173*1,0)))),4),0)))</f>
        <v/>
      </c>
      <c r="P2038" s="10" t="inlineStr">
        <is>
          <t>fermate</t>
        </is>
      </c>
      <c r="Q2038" s="21">
        <f>IF($A2038="","",$A2038&amp;"|"&amp;$C2038)</f>
        <v/>
      </c>
      <c r="R2038" s="21">
        <f>IF($A2038="","",$A2038&amp;"|"&amp;$C2038&amp;"|"&amp;$D2038)</f>
        <v/>
      </c>
      <c r="S2038" s="21">
        <f>IF($A2038="","",IFERROR(INDEX(Offerte!$D$2:$D$200,MATCH($Q2038,Offerte!$L$2:$L$200,0)),0))</f>
        <v/>
      </c>
      <c r="T2038" s="21">
        <f>IF($A2038="","",IFERROR(INDEX(Offerte!$G$2:$G$200,MATCH($Q2038,Offerte!$L$2:$L$200,0)),"NO"))</f>
        <v/>
      </c>
    </row>
    <row r="2039">
      <c r="A2039" s="10">
        <f>IF(Offerte!$A67="","",Offerte!$A67)</f>
        <v/>
      </c>
      <c r="B2039" s="10">
        <f>IF(Offerte!$A67="","",Offerte!$B67)</f>
        <v/>
      </c>
      <c r="C2039" s="10">
        <f>IF(Offerte!$A67="","",Offerte!$C67)</f>
        <v/>
      </c>
      <c r="D2039" s="10" t="inlineStr">
        <is>
          <t>E.1.1</t>
        </is>
      </c>
      <c r="E2039" s="10" t="inlineStr">
        <is>
          <t>E</t>
        </is>
      </c>
      <c r="F2039" s="10" t="inlineStr">
        <is>
          <t>T</t>
        </is>
      </c>
      <c r="G2039" s="10" t="inlineStr">
        <is>
          <t>tabular</t>
        </is>
      </c>
      <c r="H2039" s="10" t="n">
        <v>2</v>
      </c>
      <c r="I2039" s="10" t="inlineStr">
        <is>
          <t>Mobile app con travel planner PRM</t>
        </is>
      </c>
      <c r="J2039" s="20" t="n"/>
      <c r="K2039" s="20" t="n"/>
      <c r="L2039" s="20" t="n"/>
      <c r="M2039" s="20" t="n"/>
      <c r="N2039" s="21">
        <f>IF($A2039="","",IF(IFERROR(VALUE($M2039),0)=1,1,0))</f>
        <v/>
      </c>
      <c r="O2039" s="21">
        <f>IF($A2039="",0,IF(OR($S2039&lt;&gt;1,COUNTA($J2039:$M2039)=0),0,IF($N2039=1,$H2039,0)))</f>
        <v/>
      </c>
      <c r="P2039" s="10" t="inlineStr">
        <is>
          <t>sì/no</t>
        </is>
      </c>
      <c r="Q2039" s="21">
        <f>IF($A2039="","",$A2039&amp;"|"&amp;$C2039)</f>
        <v/>
      </c>
      <c r="R2039" s="21">
        <f>IF($A2039="","",$A2039&amp;"|"&amp;$C2039&amp;"|"&amp;$D2039)</f>
        <v/>
      </c>
      <c r="S2039" s="21">
        <f>IF($A2039="","",IFERROR(INDEX(Offerte!$D$2:$D$200,MATCH($Q2039,Offerte!$L$2:$L$200,0)),0))</f>
        <v/>
      </c>
      <c r="T2039" s="21">
        <f>IF($A2039="","",IFERROR(INDEX(Offerte!$G$2:$G$200,MATCH($Q2039,Offerte!$L$2:$L$200,0)),"NO"))</f>
        <v/>
      </c>
    </row>
    <row r="2040">
      <c r="A2040" s="10">
        <f>IF(Offerte!$A67="","",Offerte!$A67)</f>
        <v/>
      </c>
      <c r="B2040" s="10">
        <f>IF(Offerte!$A67="","",Offerte!$B67)</f>
        <v/>
      </c>
      <c r="C2040" s="10">
        <f>IF(Offerte!$A67="","",Offerte!$C67)</f>
        <v/>
      </c>
      <c r="D2040" s="10" t="inlineStr">
        <is>
          <t>E.2.1</t>
        </is>
      </c>
      <c r="E2040" s="10" t="inlineStr">
        <is>
          <t>E</t>
        </is>
      </c>
      <c r="F2040" s="10" t="inlineStr">
        <is>
          <t>D</t>
        </is>
      </c>
      <c r="G2040" s="10" t="inlineStr">
        <is>
          <t>discretionary</t>
        </is>
      </c>
      <c r="H2040" s="10" t="n">
        <v>2</v>
      </c>
      <c r="I2040" s="10" t="inlineStr">
        <is>
          <t>Altre azioni informative e rapporti con gli utenti</t>
        </is>
      </c>
      <c r="J2040" s="20" t="n"/>
      <c r="K2040" s="20" t="n"/>
      <c r="L2040" s="20" t="n"/>
      <c r="M2040" s="20" t="n"/>
      <c r="N2040" s="21">
        <f>IF($A2040="","",MAX(0,MIN(1,IFERROR(VALUE($M2040),0))))</f>
        <v/>
      </c>
      <c r="O2040" s="21">
        <f>IF($A2040="",0,IF(OR($S2040&lt;&gt;1,COUNTA($J2040:$M2040)=0),0,IF(SUMPRODUCT(MAX(($C$5:$C$6173=$C2040)*($D$5:$D$6173=$D2040)*($S$5:$S$6173=1)*IFERROR($N$5:$N$6173*1,0)))&gt;0,ROUND($H2040*($N2040/SUMPRODUCT(MAX(($C$5:$C$6173=$C2040)*($D$5:$D$6173=$D2040)*($S$5:$S$6173=1)*IFERROR($N$5:$N$6173*1,0)))),4),0)))</f>
        <v/>
      </c>
      <c r="P2040" s="10" t="inlineStr">
        <is>
          <t>coeff.</t>
        </is>
      </c>
      <c r="Q2040" s="21">
        <f>IF($A2040="","",$A2040&amp;"|"&amp;$C2040)</f>
        <v/>
      </c>
      <c r="R2040" s="21">
        <f>IF($A2040="","",$A2040&amp;"|"&amp;$C2040&amp;"|"&amp;$D2040)</f>
        <v/>
      </c>
      <c r="S2040" s="21">
        <f>IF($A2040="","",IFERROR(INDEX(Offerte!$D$2:$D$200,MATCH($Q2040,Offerte!$L$2:$L$200,0)),0))</f>
        <v/>
      </c>
      <c r="T2040" s="21">
        <f>IF($A2040="","",IFERROR(INDEX(Offerte!$G$2:$G$200,MATCH($Q2040,Offerte!$L$2:$L$200,0)),"NO"))</f>
        <v/>
      </c>
    </row>
    <row r="2041">
      <c r="A2041" s="10">
        <f>IF(Offerte!$A67="","",Offerte!$A67)</f>
        <v/>
      </c>
      <c r="B2041" s="10">
        <f>IF(Offerte!$A67="","",Offerte!$B67)</f>
        <v/>
      </c>
      <c r="C2041" s="10">
        <f>IF(Offerte!$A67="","",Offerte!$C67)</f>
        <v/>
      </c>
      <c r="D2041" s="10" t="inlineStr">
        <is>
          <t>F.1.1</t>
        </is>
      </c>
      <c r="E2041" s="10" t="inlineStr">
        <is>
          <t>F</t>
        </is>
      </c>
      <c r="F2041" s="10" t="inlineStr">
        <is>
          <t>Q</t>
        </is>
      </c>
      <c r="G2041" s="10" t="inlineStr">
        <is>
          <t>lower</t>
        </is>
      </c>
      <c r="H2041" s="10" t="n">
        <v>7</v>
      </c>
      <c r="I2041" s="10" t="inlineStr">
        <is>
          <t>Performance ambientali del parco mezzi adibito al servizio - I_CEA</t>
        </is>
      </c>
      <c r="J2041" s="20" t="n"/>
      <c r="K2041" s="20" t="n"/>
      <c r="L2041" s="20" t="n"/>
      <c r="M2041" s="20" t="n"/>
      <c r="N2041" s="21">
        <f>IF($A2041="","",IFERROR(VALUE($J2041),0))</f>
        <v/>
      </c>
      <c r="O2041" s="21">
        <f>IF($A2041="",0,IF(OR($S2041&lt;&gt;1,COUNTA($J2041:$M2041)=0),0,IF(AND(IFERROR(AGGREGATE(15,6,$N$5:$N$6173/(($C$5:$C$6173=$C2041)*($D$5:$D$6173=$D2041)*($S$5:$S$6173=1)*($N$5:$N$6173&gt;0)),1),0)&gt;0,$N2041&gt;0),ROUND($H2041*(IFERROR(AGGREGATE(15,6,$N$5:$N$6173/(($C$5:$C$6173=$C2041)*($D$5:$D$6173=$D2041)*($S$5:$S$6173=1)*($N$5:$N$6173&gt;0)),1),0)/$N2041),4),0)))</f>
        <v/>
      </c>
      <c r="P2041" s="10" t="inlineStr">
        <is>
          <t>indice</t>
        </is>
      </c>
      <c r="Q2041" s="21">
        <f>IF($A2041="","",$A2041&amp;"|"&amp;$C2041)</f>
        <v/>
      </c>
      <c r="R2041" s="21">
        <f>IF($A2041="","",$A2041&amp;"|"&amp;$C2041&amp;"|"&amp;$D2041)</f>
        <v/>
      </c>
      <c r="S2041" s="21">
        <f>IF($A2041="","",IFERROR(INDEX(Offerte!$D$2:$D$200,MATCH($Q2041,Offerte!$L$2:$L$200,0)),0))</f>
        <v/>
      </c>
      <c r="T2041" s="21">
        <f>IF($A2041="","",IFERROR(INDEX(Offerte!$G$2:$G$200,MATCH($Q2041,Offerte!$L$2:$L$200,0)),"NO"))</f>
        <v/>
      </c>
    </row>
    <row r="2042">
      <c r="A2042" s="10">
        <f>IF(Offerte!$A67="","",Offerte!$A67)</f>
        <v/>
      </c>
      <c r="B2042" s="10">
        <f>IF(Offerte!$A67="","",Offerte!$B67)</f>
        <v/>
      </c>
      <c r="C2042" s="10">
        <f>IF(Offerte!$A67="","",Offerte!$C67)</f>
        <v/>
      </c>
      <c r="D2042" s="10" t="inlineStr">
        <is>
          <t>F.2.1</t>
        </is>
      </c>
      <c r="E2042" s="10" t="inlineStr">
        <is>
          <t>F</t>
        </is>
      </c>
      <c r="F2042" s="10" t="inlineStr">
        <is>
          <t>Q</t>
        </is>
      </c>
      <c r="G2042" s="10" t="inlineStr">
        <is>
          <t>higher</t>
        </is>
      </c>
      <c r="H2042" s="10" t="n">
        <v>2</v>
      </c>
      <c r="I2042" s="10" t="inlineStr">
        <is>
          <t>Tasso di copertura del servizio con dispositivi ECO-DRIVER</t>
        </is>
      </c>
      <c r="J2042" s="20" t="n"/>
      <c r="K2042" s="20" t="n"/>
      <c r="L2042" s="20" t="n"/>
      <c r="M2042" s="20" t="n"/>
      <c r="N2042" s="21">
        <f>IF($A2042="","",IFERROR(VALUE($K2042)/VALUE($L2042),IFERROR(VALUE($J2042),0)))</f>
        <v/>
      </c>
      <c r="O2042" s="21">
        <f>IF($A2042="",0,IF(OR($S2042&lt;&gt;1,COUNTA($J2042:$M2042)=0),0,IF(SUMPRODUCT(MAX(($C$5:$C$6173=$C2042)*($D$5:$D$6173=$D2042)*($S$5:$S$6173=1)*IFERROR($N$5:$N$6173*1,0)))&gt;0,ROUND($H2042*($N2042/SUMPRODUCT(MAX(($C$5:$C$6173=$C2042)*($D$5:$D$6173=$D2042)*($S$5:$S$6173=1)*IFERROR($N$5:$N$6173*1,0)))),4),0)))</f>
        <v/>
      </c>
      <c r="P2042" s="10" t="inlineStr">
        <is>
          <t>Autobus attrezzati con dispositivi ECO-DRIVER / Autobus totali in offerta, incluse scorte</t>
        </is>
      </c>
      <c r="Q2042" s="21">
        <f>IF($A2042="","",$A2042&amp;"|"&amp;$C2042)</f>
        <v/>
      </c>
      <c r="R2042" s="21">
        <f>IF($A2042="","",$A2042&amp;"|"&amp;$C2042&amp;"|"&amp;$D2042)</f>
        <v/>
      </c>
      <c r="S2042" s="21">
        <f>IF($A2042="","",IFERROR(INDEX(Offerte!$D$2:$D$200,MATCH($Q2042,Offerte!$L$2:$L$200,0)),0))</f>
        <v/>
      </c>
      <c r="T2042" s="21">
        <f>IF($A2042="","",IFERROR(INDEX(Offerte!$G$2:$G$200,MATCH($Q2042,Offerte!$L$2:$L$200,0)),"NO"))</f>
        <v/>
      </c>
    </row>
    <row r="2043">
      <c r="A2043" s="10">
        <f>IF(Offerte!$A67="","",Offerte!$A67)</f>
        <v/>
      </c>
      <c r="B2043" s="10">
        <f>IF(Offerte!$A67="","",Offerte!$B67)</f>
        <v/>
      </c>
      <c r="C2043" s="10">
        <f>IF(Offerte!$A67="","",Offerte!$C67)</f>
        <v/>
      </c>
      <c r="D2043" s="10" t="inlineStr">
        <is>
          <t>F.3.1</t>
        </is>
      </c>
      <c r="E2043" s="10" t="inlineStr">
        <is>
          <t>F</t>
        </is>
      </c>
      <c r="F2043" s="10" t="inlineStr">
        <is>
          <t>Q</t>
        </is>
      </c>
      <c r="G2043" s="10" t="inlineStr">
        <is>
          <t>higher</t>
        </is>
      </c>
      <c r="H2043" s="10" t="n">
        <v>2</v>
      </c>
      <c r="I2043" s="10" t="inlineStr">
        <is>
          <t>Autoproduzione consumi elettrici per trazione</t>
        </is>
      </c>
      <c r="J2043" s="20" t="n"/>
      <c r="K2043" s="20" t="n"/>
      <c r="L2043" s="20" t="n"/>
      <c r="M2043" s="20" t="n"/>
      <c r="N2043" s="21">
        <f>IF($A2043="","",IFERROR(VALUE($J2043),0))</f>
        <v/>
      </c>
      <c r="O2043" s="21">
        <f>IF($A2043="",0,IF(OR($S2043&lt;&gt;1,COUNTA($J2043:$M2043)=0),0,IF(SUMPRODUCT(MAX(($C$5:$C$6173=$C2043)*($D$5:$D$6173=$D2043)*($S$5:$S$6173=1)*IFERROR($N$5:$N$6173*1,0)))&gt;0,ROUND($H2043*($N2043/SUMPRODUCT(MAX(($C$5:$C$6173=$C2043)*($D$5:$D$6173=$D2043)*($S$5:$S$6173=1)*IFERROR($N$5:$N$6173*1,0)))),4),0)))</f>
        <v/>
      </c>
      <c r="P2043" s="10" t="inlineStr">
        <is>
          <t>kWh/anno</t>
        </is>
      </c>
      <c r="Q2043" s="21">
        <f>IF($A2043="","",$A2043&amp;"|"&amp;$C2043)</f>
        <v/>
      </c>
      <c r="R2043" s="21">
        <f>IF($A2043="","",$A2043&amp;"|"&amp;$C2043&amp;"|"&amp;$D2043)</f>
        <v/>
      </c>
      <c r="S2043" s="21">
        <f>IF($A2043="","",IFERROR(INDEX(Offerte!$D$2:$D$200,MATCH($Q2043,Offerte!$L$2:$L$200,0)),0))</f>
        <v/>
      </c>
      <c r="T2043" s="21">
        <f>IF($A2043="","",IFERROR(INDEX(Offerte!$G$2:$G$200,MATCH($Q2043,Offerte!$L$2:$L$200,0)),"NO"))</f>
        <v/>
      </c>
    </row>
    <row r="2044">
      <c r="A2044" s="10">
        <f>IF(Offerte!$A67="","",Offerte!$A67)</f>
        <v/>
      </c>
      <c r="B2044" s="10">
        <f>IF(Offerte!$A67="","",Offerte!$B67)</f>
        <v/>
      </c>
      <c r="C2044" s="10">
        <f>IF(Offerte!$A67="","",Offerte!$C67)</f>
        <v/>
      </c>
      <c r="D2044" s="10" t="inlineStr">
        <is>
          <t>F.4.1</t>
        </is>
      </c>
      <c r="E2044" s="10" t="inlineStr">
        <is>
          <t>F</t>
        </is>
      </c>
      <c r="F2044" s="10" t="inlineStr">
        <is>
          <t>Q</t>
        </is>
      </c>
      <c r="G2044" s="10" t="inlineStr">
        <is>
          <t>soil</t>
        </is>
      </c>
      <c r="H2044" s="10" t="n">
        <v>2</v>
      </c>
      <c r="I2044" s="10" t="inlineStr">
        <is>
          <t>Indice di consumo di suolo</t>
        </is>
      </c>
      <c r="J2044" s="20" t="n"/>
      <c r="K2044" s="20" t="n"/>
      <c r="L2044" s="20" t="n"/>
      <c r="M2044" s="20" t="n"/>
      <c r="N2044" s="21">
        <f>IF($A2044="","",IFERROR(VALUE($J2044),0))</f>
        <v/>
      </c>
      <c r="O2044" s="21">
        <f>IF($A2044="",0,IF(OR($S2044&lt;&gt;1,COUNTA($J2044:$M2044)=0),0,IF($N2044&lt;=0,$H2044,IF(SUMPRODUCT(MAX(($C$5:$C$6173=$C2044)*($D$5:$D$6173=$D2044)*($S$5:$S$6173=1)*IFERROR($N$5:$N$6173*1,0)))&gt;0,ROUND($H2044*((SUMPRODUCT(MAX(($C$5:$C$6173=$C2044)*($D$5:$D$6173=$D2044)*($S$5:$S$6173=1)*IFERROR($N$5:$N$6173*1,0)))-$N2044)/SUMPRODUCT(MAX(($C$5:$C$6173=$C2044)*($D$5:$D$6173=$D2044)*($S$5:$S$6173=1)*IFERROR($N$5:$N$6173*1,0)))),4),0))))</f>
        <v/>
      </c>
      <c r="P2044" s="10" t="inlineStr">
        <is>
          <t>m2</t>
        </is>
      </c>
      <c r="Q2044" s="21">
        <f>IF($A2044="","",$A2044&amp;"|"&amp;$C2044)</f>
        <v/>
      </c>
      <c r="R2044" s="21">
        <f>IF($A2044="","",$A2044&amp;"|"&amp;$C2044&amp;"|"&amp;$D2044)</f>
        <v/>
      </c>
      <c r="S2044" s="21">
        <f>IF($A2044="","",IFERROR(INDEX(Offerte!$D$2:$D$200,MATCH($Q2044,Offerte!$L$2:$L$200,0)),0))</f>
        <v/>
      </c>
      <c r="T2044" s="21">
        <f>IF($A2044="","",IFERROR(INDEX(Offerte!$G$2:$G$200,MATCH($Q2044,Offerte!$L$2:$L$200,0)),"NO"))</f>
        <v/>
      </c>
    </row>
    <row r="2045">
      <c r="A2045" s="10">
        <f>IF(Offerte!$A67="","",Offerte!$A67)</f>
        <v/>
      </c>
      <c r="B2045" s="10">
        <f>IF(Offerte!$A67="","",Offerte!$B67)</f>
        <v/>
      </c>
      <c r="C2045" s="10">
        <f>IF(Offerte!$A67="","",Offerte!$C67)</f>
        <v/>
      </c>
      <c r="D2045" s="10" t="inlineStr">
        <is>
          <t>F.5.1</t>
        </is>
      </c>
      <c r="E2045" s="10" t="inlineStr">
        <is>
          <t>F</t>
        </is>
      </c>
      <c r="F2045" s="10" t="inlineStr">
        <is>
          <t>T</t>
        </is>
      </c>
      <c r="G2045" s="10" t="inlineStr">
        <is>
          <t>tabular</t>
        </is>
      </c>
      <c r="H2045" s="10" t="n">
        <v>1</v>
      </c>
      <c r="I2045" s="10" t="inlineStr">
        <is>
          <t>Rendicontazione di sostenibilità ambientale</t>
        </is>
      </c>
      <c r="J2045" s="20" t="n"/>
      <c r="K2045" s="20" t="n"/>
      <c r="L2045" s="20" t="n"/>
      <c r="M2045" s="20" t="n"/>
      <c r="N2045" s="21">
        <f>IF($A2045="","",IF(IFERROR(VALUE($M2045),0)=1,1,0))</f>
        <v/>
      </c>
      <c r="O2045" s="21">
        <f>IF($A2045="",0,IF(OR($S2045&lt;&gt;1,COUNTA($J2045:$M2045)=0),0,IF($N2045=1,$H2045,0)))</f>
        <v/>
      </c>
      <c r="P2045" s="10" t="inlineStr">
        <is>
          <t>sì/no</t>
        </is>
      </c>
      <c r="Q2045" s="21">
        <f>IF($A2045="","",$A2045&amp;"|"&amp;$C2045)</f>
        <v/>
      </c>
      <c r="R2045" s="21">
        <f>IF($A2045="","",$A2045&amp;"|"&amp;$C2045&amp;"|"&amp;$D2045)</f>
        <v/>
      </c>
      <c r="S2045" s="21">
        <f>IF($A2045="","",IFERROR(INDEX(Offerte!$D$2:$D$200,MATCH($Q2045,Offerte!$L$2:$L$200,0)),0))</f>
        <v/>
      </c>
      <c r="T2045" s="21">
        <f>IF($A2045="","",IFERROR(INDEX(Offerte!$G$2:$G$200,MATCH($Q2045,Offerte!$L$2:$L$200,0)),"NO"))</f>
        <v/>
      </c>
    </row>
    <row r="2046">
      <c r="A2046" s="10">
        <f>IF(Offerte!$A67="","",Offerte!$A67)</f>
        <v/>
      </c>
      <c r="B2046" s="10">
        <f>IF(Offerte!$A67="","",Offerte!$B67)</f>
        <v/>
      </c>
      <c r="C2046" s="10">
        <f>IF(Offerte!$A67="","",Offerte!$C67)</f>
        <v/>
      </c>
      <c r="D2046" s="10" t="inlineStr">
        <is>
          <t>G.1.1</t>
        </is>
      </c>
      <c r="E2046" s="10" t="inlineStr">
        <is>
          <t>G</t>
        </is>
      </c>
      <c r="F2046" s="10" t="inlineStr">
        <is>
          <t>D</t>
        </is>
      </c>
      <c r="G2046" s="10" t="inlineStr">
        <is>
          <t>discretionary</t>
        </is>
      </c>
      <c r="H2046" s="10" t="n">
        <v>2</v>
      </c>
      <c r="I2046" s="10" t="inlineStr">
        <is>
          <t>Qualità del progetto di centrale di controllo aziendale</t>
        </is>
      </c>
      <c r="J2046" s="20" t="n"/>
      <c r="K2046" s="20" t="n"/>
      <c r="L2046" s="20" t="n"/>
      <c r="M2046" s="20" t="n"/>
      <c r="N2046" s="21">
        <f>IF($A2046="","",MAX(0,MIN(1,IFERROR(VALUE($M2046),0))))</f>
        <v/>
      </c>
      <c r="O2046" s="21">
        <f>IF($A2046="",0,IF(OR($S2046&lt;&gt;1,COUNTA($J2046:$M2046)=0),0,IF(SUMPRODUCT(MAX(($C$5:$C$6173=$C2046)*($D$5:$D$6173=$D2046)*($S$5:$S$6173=1)*IFERROR($N$5:$N$6173*1,0)))&gt;0,ROUND($H2046*($N2046/SUMPRODUCT(MAX(($C$5:$C$6173=$C2046)*($D$5:$D$6173=$D2046)*($S$5:$S$6173=1)*IFERROR($N$5:$N$6173*1,0)))),4),0)))</f>
        <v/>
      </c>
      <c r="P2046" s="10" t="inlineStr">
        <is>
          <t>coeff.</t>
        </is>
      </c>
      <c r="Q2046" s="21">
        <f>IF($A2046="","",$A2046&amp;"|"&amp;$C2046)</f>
        <v/>
      </c>
      <c r="R2046" s="21">
        <f>IF($A2046="","",$A2046&amp;"|"&amp;$C2046&amp;"|"&amp;$D2046)</f>
        <v/>
      </c>
      <c r="S2046" s="21">
        <f>IF($A2046="","",IFERROR(INDEX(Offerte!$D$2:$D$200,MATCH($Q2046,Offerte!$L$2:$L$200,0)),0))</f>
        <v/>
      </c>
      <c r="T2046" s="21">
        <f>IF($A2046="","",IFERROR(INDEX(Offerte!$G$2:$G$200,MATCH($Q2046,Offerte!$L$2:$L$200,0)),"NO"))</f>
        <v/>
      </c>
    </row>
    <row r="2047">
      <c r="A2047" s="10">
        <f>IF(Offerte!$A67="","",Offerte!$A67)</f>
        <v/>
      </c>
      <c r="B2047" s="10">
        <f>IF(Offerte!$A67="","",Offerte!$B67)</f>
        <v/>
      </c>
      <c r="C2047" s="10">
        <f>IF(Offerte!$A67="","",Offerte!$C67)</f>
        <v/>
      </c>
      <c r="D2047" s="10" t="inlineStr">
        <is>
          <t>G.2.1</t>
        </is>
      </c>
      <c r="E2047" s="10" t="inlineStr">
        <is>
          <t>G</t>
        </is>
      </c>
      <c r="F2047" s="10" t="inlineStr">
        <is>
          <t>T</t>
        </is>
      </c>
      <c r="G2047" s="10" t="inlineStr">
        <is>
          <t>tabular</t>
        </is>
      </c>
      <c r="H2047" s="10" t="n">
        <v>1</v>
      </c>
      <c r="I2047" s="10" t="inlineStr">
        <is>
          <t>Certificazione ISO 45001</t>
        </is>
      </c>
      <c r="J2047" s="20" t="n"/>
      <c r="K2047" s="20" t="n"/>
      <c r="L2047" s="20" t="n"/>
      <c r="M2047" s="20" t="n"/>
      <c r="N2047" s="21">
        <f>IF($A2047="","",IF(IFERROR(VALUE($M2047),0)=1,1,0))</f>
        <v/>
      </c>
      <c r="O2047" s="21">
        <f>IF($A2047="",0,IF(OR($S2047&lt;&gt;1,COUNTA($J2047:$M2047)=0),0,IF($N2047=1,$H2047,0)))</f>
        <v/>
      </c>
      <c r="P2047" s="10" t="inlineStr">
        <is>
          <t>sì/no</t>
        </is>
      </c>
      <c r="Q2047" s="21">
        <f>IF($A2047="","",$A2047&amp;"|"&amp;$C2047)</f>
        <v/>
      </c>
      <c r="R2047" s="21">
        <f>IF($A2047="","",$A2047&amp;"|"&amp;$C2047&amp;"|"&amp;$D2047)</f>
        <v/>
      </c>
      <c r="S2047" s="21">
        <f>IF($A2047="","",IFERROR(INDEX(Offerte!$D$2:$D$200,MATCH($Q2047,Offerte!$L$2:$L$200,0)),0))</f>
        <v/>
      </c>
      <c r="T2047" s="21">
        <f>IF($A2047="","",IFERROR(INDEX(Offerte!$G$2:$G$200,MATCH($Q2047,Offerte!$L$2:$L$200,0)),"NO"))</f>
        <v/>
      </c>
    </row>
    <row r="2048">
      <c r="A2048" s="10">
        <f>IF(Offerte!$A67="","",Offerte!$A67)</f>
        <v/>
      </c>
      <c r="B2048" s="10">
        <f>IF(Offerte!$A67="","",Offerte!$B67)</f>
        <v/>
      </c>
      <c r="C2048" s="10">
        <f>IF(Offerte!$A67="","",Offerte!$C67)</f>
        <v/>
      </c>
      <c r="D2048" s="10" t="inlineStr">
        <is>
          <t>G.3.1</t>
        </is>
      </c>
      <c r="E2048" s="10" t="inlineStr">
        <is>
          <t>G</t>
        </is>
      </c>
      <c r="F2048" s="10" t="inlineStr">
        <is>
          <t>T</t>
        </is>
      </c>
      <c r="G2048" s="10" t="inlineStr">
        <is>
          <t>tabular</t>
        </is>
      </c>
      <c r="H2048" s="10" t="n">
        <v>1</v>
      </c>
      <c r="I2048" s="10" t="inlineStr">
        <is>
          <t>Certificazioni di responsabilità sociale</t>
        </is>
      </c>
      <c r="J2048" s="20" t="n"/>
      <c r="K2048" s="20" t="n"/>
      <c r="L2048" s="20" t="n"/>
      <c r="M2048" s="20" t="n"/>
      <c r="N2048" s="21">
        <f>IF($A2048="","",IF(IFERROR(VALUE($M2048),0)=1,1,0))</f>
        <v/>
      </c>
      <c r="O2048" s="21">
        <f>IF($A2048="",0,IF(OR($S2048&lt;&gt;1,COUNTA($J2048:$M2048)=0),0,IF($N2048=1,$H2048,0)))</f>
        <v/>
      </c>
      <c r="P2048" s="10" t="inlineStr">
        <is>
          <t>sì/no</t>
        </is>
      </c>
      <c r="Q2048" s="21">
        <f>IF($A2048="","",$A2048&amp;"|"&amp;$C2048)</f>
        <v/>
      </c>
      <c r="R2048" s="21">
        <f>IF($A2048="","",$A2048&amp;"|"&amp;$C2048&amp;"|"&amp;$D2048)</f>
        <v/>
      </c>
      <c r="S2048" s="21">
        <f>IF($A2048="","",IFERROR(INDEX(Offerte!$D$2:$D$200,MATCH($Q2048,Offerte!$L$2:$L$200,0)),0))</f>
        <v/>
      </c>
      <c r="T2048" s="21">
        <f>IF($A2048="","",IFERROR(INDEX(Offerte!$G$2:$G$200,MATCH($Q2048,Offerte!$L$2:$L$200,0)),"NO"))</f>
        <v/>
      </c>
    </row>
    <row r="2049">
      <c r="A2049" s="10">
        <f>IF(Offerte!$A67="","",Offerte!$A67)</f>
        <v/>
      </c>
      <c r="B2049" s="10">
        <f>IF(Offerte!$A67="","",Offerte!$B67)</f>
        <v/>
      </c>
      <c r="C2049" s="10">
        <f>IF(Offerte!$A67="","",Offerte!$C67)</f>
        <v/>
      </c>
      <c r="D2049" s="10" t="inlineStr">
        <is>
          <t>G.4.1</t>
        </is>
      </c>
      <c r="E2049" s="10" t="inlineStr">
        <is>
          <t>G</t>
        </is>
      </c>
      <c r="F2049" s="10" t="inlineStr">
        <is>
          <t>D</t>
        </is>
      </c>
      <c r="G2049" s="10" t="inlineStr">
        <is>
          <t>discretionary</t>
        </is>
      </c>
      <c r="H2049" s="10" t="n">
        <v>2</v>
      </c>
      <c r="I2049" s="10" t="inlineStr">
        <is>
          <t>Qualità del piano di formazione del personale</t>
        </is>
      </c>
      <c r="J2049" s="20" t="n"/>
      <c r="K2049" s="20" t="n"/>
      <c r="L2049" s="20" t="n"/>
      <c r="M2049" s="20" t="n"/>
      <c r="N2049" s="21">
        <f>IF($A2049="","",MAX(0,MIN(1,IFERROR(VALUE($M2049),0))))</f>
        <v/>
      </c>
      <c r="O2049" s="21">
        <f>IF($A2049="",0,IF(OR($S2049&lt;&gt;1,COUNTA($J2049:$M2049)=0),0,IF(SUMPRODUCT(MAX(($C$5:$C$6173=$C2049)*($D$5:$D$6173=$D2049)*($S$5:$S$6173=1)*IFERROR($N$5:$N$6173*1,0)))&gt;0,ROUND($H2049*($N2049/SUMPRODUCT(MAX(($C$5:$C$6173=$C2049)*($D$5:$D$6173=$D2049)*($S$5:$S$6173=1)*IFERROR($N$5:$N$6173*1,0)))),4),0)))</f>
        <v/>
      </c>
      <c r="P2049" s="10" t="inlineStr">
        <is>
          <t>coeff.</t>
        </is>
      </c>
      <c r="Q2049" s="21">
        <f>IF($A2049="","",$A2049&amp;"|"&amp;$C2049)</f>
        <v/>
      </c>
      <c r="R2049" s="21">
        <f>IF($A2049="","",$A2049&amp;"|"&amp;$C2049&amp;"|"&amp;$D2049)</f>
        <v/>
      </c>
      <c r="S2049" s="21">
        <f>IF($A2049="","",IFERROR(INDEX(Offerte!$D$2:$D$200,MATCH($Q2049,Offerte!$L$2:$L$200,0)),0))</f>
        <v/>
      </c>
      <c r="T2049" s="21">
        <f>IF($A2049="","",IFERROR(INDEX(Offerte!$G$2:$G$200,MATCH($Q2049,Offerte!$L$2:$L$200,0)),"NO"))</f>
        <v/>
      </c>
    </row>
    <row r="2050">
      <c r="A2050" s="10">
        <f>IF(Offerte!$A67="","",Offerte!$A67)</f>
        <v/>
      </c>
      <c r="B2050" s="10">
        <f>IF(Offerte!$A67="","",Offerte!$B67)</f>
        <v/>
      </c>
      <c r="C2050" s="10">
        <f>IF(Offerte!$A67="","",Offerte!$C67)</f>
        <v/>
      </c>
      <c r="D2050" s="10" t="inlineStr">
        <is>
          <t>G.5.1</t>
        </is>
      </c>
      <c r="E2050" s="10" t="inlineStr">
        <is>
          <t>G</t>
        </is>
      </c>
      <c r="F2050" s="10" t="inlineStr">
        <is>
          <t>T</t>
        </is>
      </c>
      <c r="G2050" s="10" t="inlineStr">
        <is>
          <t>tabular</t>
        </is>
      </c>
      <c r="H2050" s="10" t="n">
        <v>1</v>
      </c>
      <c r="I2050" s="10" t="inlineStr">
        <is>
          <t>Impegno al mantenimento delle garanzie del contratto di secondo livello del gestore uscente</t>
        </is>
      </c>
      <c r="J2050" s="20" t="n"/>
      <c r="K2050" s="20" t="n"/>
      <c r="L2050" s="20" t="n"/>
      <c r="M2050" s="20" t="n"/>
      <c r="N2050" s="21">
        <f>IF($A2050="","",IF(IFERROR(VALUE($M2050),0)=1,1,0))</f>
        <v/>
      </c>
      <c r="O2050" s="21">
        <f>IF($A2050="",0,IF(OR($S2050&lt;&gt;1,COUNTA($J2050:$M2050)=0),0,IF($N2050=1,$H2050,0)))</f>
        <v/>
      </c>
      <c r="P2050" s="10" t="inlineStr">
        <is>
          <t>sì/no</t>
        </is>
      </c>
      <c r="Q2050" s="21">
        <f>IF($A2050="","",$A2050&amp;"|"&amp;$C2050)</f>
        <v/>
      </c>
      <c r="R2050" s="21">
        <f>IF($A2050="","",$A2050&amp;"|"&amp;$C2050&amp;"|"&amp;$D2050)</f>
        <v/>
      </c>
      <c r="S2050" s="21">
        <f>IF($A2050="","",IFERROR(INDEX(Offerte!$D$2:$D$200,MATCH($Q2050,Offerte!$L$2:$L$200,0)),0))</f>
        <v/>
      </c>
      <c r="T2050" s="21">
        <f>IF($A2050="","",IFERROR(INDEX(Offerte!$G$2:$G$200,MATCH($Q2050,Offerte!$L$2:$L$200,0)),"NO"))</f>
        <v/>
      </c>
    </row>
    <row r="2051">
      <c r="A2051" s="10">
        <f>IF(Offerte!$A68="","",Offerte!$A68)</f>
        <v/>
      </c>
      <c r="B2051" s="10">
        <f>IF(Offerte!$A68="","",Offerte!$B68)</f>
        <v/>
      </c>
      <c r="C2051" s="10">
        <f>IF(Offerte!$A68="","",Offerte!$C68)</f>
        <v/>
      </c>
      <c r="D2051" s="10" t="inlineStr">
        <is>
          <t>A.1.1</t>
        </is>
      </c>
      <c r="E2051" s="10" t="inlineStr">
        <is>
          <t>A</t>
        </is>
      </c>
      <c r="F2051" s="10" t="inlineStr">
        <is>
          <t>Q</t>
        </is>
      </c>
      <c r="G2051" s="10" t="inlineStr">
        <is>
          <t>higher</t>
        </is>
      </c>
      <c r="H2051" s="10" t="n">
        <v>3</v>
      </c>
      <c r="I2051" s="10" t="inlineStr">
        <is>
          <t>Tasso aggiuntivo di corse controllate</t>
        </is>
      </c>
      <c r="J2051" s="20" t="n"/>
      <c r="K2051" s="20" t="n"/>
      <c r="L2051" s="20" t="n"/>
      <c r="M2051" s="20" t="n"/>
      <c r="N2051" s="21">
        <f>IF($A2051="","",IFERROR(VALUE($K2051)/VALUE($L2051)*100,IFERROR(VALUE($J2051),0)))</f>
        <v/>
      </c>
      <c r="O2051" s="21">
        <f>IF($A2051="",0,IF(OR($S2051&lt;&gt;1,COUNTA($J2051:$M2051)=0),0,IF(SUMPRODUCT(MAX(($C$5:$C$6173=$C2051)*($D$5:$D$6173=$D2051)*($S$5:$S$6173=1)*IFERROR($N$5:$N$6173*1,0)))&gt;0,ROUND($H2051*($N2051/SUMPRODUCT(MAX(($C$5:$C$6173=$C2051)*($D$5:$D$6173=$D2051)*($S$5:$S$6173=1)*IFERROR($N$5:$N$6173*1,0)))),4),0)))</f>
        <v/>
      </c>
      <c r="P2051" s="10" t="inlineStr">
        <is>
          <t>Corse controllate annue / Corse programmate annue</t>
        </is>
      </c>
      <c r="Q2051" s="21">
        <f>IF($A2051="","",$A2051&amp;"|"&amp;$C2051)</f>
        <v/>
      </c>
      <c r="R2051" s="21">
        <f>IF($A2051="","",$A2051&amp;"|"&amp;$C2051&amp;"|"&amp;$D2051)</f>
        <v/>
      </c>
      <c r="S2051" s="21">
        <f>IF($A2051="","",IFERROR(INDEX(Offerte!$D$2:$D$200,MATCH($Q2051,Offerte!$L$2:$L$200,0)),0))</f>
        <v/>
      </c>
      <c r="T2051" s="21">
        <f>IF($A2051="","",IFERROR(INDEX(Offerte!$G$2:$G$200,MATCH($Q2051,Offerte!$L$2:$L$200,0)),"NO"))</f>
        <v/>
      </c>
    </row>
    <row r="2052">
      <c r="A2052" s="10">
        <f>IF(Offerte!$A68="","",Offerte!$A68)</f>
        <v/>
      </c>
      <c r="B2052" s="10">
        <f>IF(Offerte!$A68="","",Offerte!$B68)</f>
        <v/>
      </c>
      <c r="C2052" s="10">
        <f>IF(Offerte!$A68="","",Offerte!$C68)</f>
        <v/>
      </c>
      <c r="D2052" s="10" t="inlineStr">
        <is>
          <t>A.1.2</t>
        </is>
      </c>
      <c r="E2052" s="10" t="inlineStr">
        <is>
          <t>A</t>
        </is>
      </c>
      <c r="F2052" s="10" t="inlineStr">
        <is>
          <t>Q</t>
        </is>
      </c>
      <c r="G2052" s="10" t="inlineStr">
        <is>
          <t>higher</t>
        </is>
      </c>
      <c r="H2052" s="10" t="n">
        <v>4</v>
      </c>
      <c r="I2052" s="10" t="inlineStr">
        <is>
          <t>Numero aggiuntivo di passeggeri controllati</t>
        </is>
      </c>
      <c r="J2052" s="20" t="n"/>
      <c r="K2052" s="20" t="n"/>
      <c r="L2052" s="20" t="n"/>
      <c r="M2052" s="20" t="n"/>
      <c r="N2052" s="21">
        <f>IF($A2052="","",IFERROR(VALUE($J2052),0))</f>
        <v/>
      </c>
      <c r="O2052" s="21">
        <f>IF($A2052="",0,IF(OR($S2052&lt;&gt;1,COUNTA($J2052:$M2052)=0),0,IF(SUMPRODUCT(MAX(($C$5:$C$6173=$C2052)*($D$5:$D$6173=$D2052)*($S$5:$S$6173=1)*IFERROR($N$5:$N$6173*1,0)))&gt;0,ROUND($H2052*($N2052/SUMPRODUCT(MAX(($C$5:$C$6173=$C2052)*($D$5:$D$6173=$D2052)*($S$5:$S$6173=1)*IFERROR($N$5:$N$6173*1,0)))),4),0)))</f>
        <v/>
      </c>
      <c r="P2052" s="10" t="inlineStr">
        <is>
          <t>passeggeri/anno</t>
        </is>
      </c>
      <c r="Q2052" s="21">
        <f>IF($A2052="","",$A2052&amp;"|"&amp;$C2052)</f>
        <v/>
      </c>
      <c r="R2052" s="21">
        <f>IF($A2052="","",$A2052&amp;"|"&amp;$C2052&amp;"|"&amp;$D2052)</f>
        <v/>
      </c>
      <c r="S2052" s="21">
        <f>IF($A2052="","",IFERROR(INDEX(Offerte!$D$2:$D$200,MATCH($Q2052,Offerte!$L$2:$L$200,0)),0))</f>
        <v/>
      </c>
      <c r="T2052" s="21">
        <f>IF($A2052="","",IFERROR(INDEX(Offerte!$G$2:$G$200,MATCH($Q2052,Offerte!$L$2:$L$200,0)),"NO"))</f>
        <v/>
      </c>
    </row>
    <row r="2053">
      <c r="A2053" s="10">
        <f>IF(Offerte!$A68="","",Offerte!$A68)</f>
        <v/>
      </c>
      <c r="B2053" s="10">
        <f>IF(Offerte!$A68="","",Offerte!$B68)</f>
        <v/>
      </c>
      <c r="C2053" s="10">
        <f>IF(Offerte!$A68="","",Offerte!$C68)</f>
        <v/>
      </c>
      <c r="D2053" s="10" t="inlineStr">
        <is>
          <t>B.1.1</t>
        </is>
      </c>
      <c r="E2053" s="10" t="inlineStr">
        <is>
          <t>B</t>
        </is>
      </c>
      <c r="F2053" s="10" t="inlineStr">
        <is>
          <t>Q</t>
        </is>
      </c>
      <c r="G2053" s="10" t="inlineStr">
        <is>
          <t>higher</t>
        </is>
      </c>
      <c r="H2053" s="10" t="n">
        <v>3</v>
      </c>
      <c r="I2053" s="10" t="inlineStr">
        <is>
          <t>Incremento dei posti offerti nelle fasce di punta</t>
        </is>
      </c>
      <c r="J2053" s="20" t="n"/>
      <c r="K2053" s="20" t="n"/>
      <c r="L2053" s="20" t="n"/>
      <c r="M2053" s="20" t="n"/>
      <c r="N2053" s="21">
        <f>IF($A2053="","",IFERROR(VALUE($J2053),0))</f>
        <v/>
      </c>
      <c r="O2053" s="21">
        <f>IF($A2053="",0,IF(OR($S2053&lt;&gt;1,COUNTA($J2053:$M2053)=0),0,IF(SUMPRODUCT(MAX(($C$5:$C$6173=$C2053)*($D$5:$D$6173=$D2053)*($S$5:$S$6173=1)*IFERROR($N$5:$N$6173*1,0)))&gt;0,ROUND($H2053*($N2053/SUMPRODUCT(MAX(($C$5:$C$6173=$C2053)*($D$5:$D$6173=$D2053)*($S$5:$S$6173=1)*IFERROR($N$5:$N$6173*1,0)))),4),0)))</f>
        <v/>
      </c>
      <c r="P2053" s="10" t="inlineStr">
        <is>
          <t>posti*km</t>
        </is>
      </c>
      <c r="Q2053" s="21">
        <f>IF($A2053="","",$A2053&amp;"|"&amp;$C2053)</f>
        <v/>
      </c>
      <c r="R2053" s="21">
        <f>IF($A2053="","",$A2053&amp;"|"&amp;$C2053&amp;"|"&amp;$D2053)</f>
        <v/>
      </c>
      <c r="S2053" s="21">
        <f>IF($A2053="","",IFERROR(INDEX(Offerte!$D$2:$D$200,MATCH($Q2053,Offerte!$L$2:$L$200,0)),0))</f>
        <v/>
      </c>
      <c r="T2053" s="21">
        <f>IF($A2053="","",IFERROR(INDEX(Offerte!$G$2:$G$200,MATCH($Q2053,Offerte!$L$2:$L$200,0)),"NO"))</f>
        <v/>
      </c>
    </row>
    <row r="2054">
      <c r="A2054" s="10">
        <f>IF(Offerte!$A68="","",Offerte!$A68)</f>
        <v/>
      </c>
      <c r="B2054" s="10">
        <f>IF(Offerte!$A68="","",Offerte!$B68)</f>
        <v/>
      </c>
      <c r="C2054" s="10">
        <f>IF(Offerte!$A68="","",Offerte!$C68)</f>
        <v/>
      </c>
      <c r="D2054" s="10" t="inlineStr">
        <is>
          <t>B.2.1</t>
        </is>
      </c>
      <c r="E2054" s="10" t="inlineStr">
        <is>
          <t>B</t>
        </is>
      </c>
      <c r="F2054" s="10" t="inlineStr">
        <is>
          <t>Q</t>
        </is>
      </c>
      <c r="G2054" s="10" t="inlineStr">
        <is>
          <t>higher</t>
        </is>
      </c>
      <c r="H2054" s="10" t="n">
        <v>4</v>
      </c>
      <c r="I2054" s="10" t="inlineStr">
        <is>
          <t>Corse aggiuntive nell'arco giornaliero base</t>
        </is>
      </c>
      <c r="J2054" s="20" t="n"/>
      <c r="K2054" s="20" t="n"/>
      <c r="L2054" s="20" t="n"/>
      <c r="M2054" s="20" t="n"/>
      <c r="N2054" s="21">
        <f>IF($A2054="","",IFERROR(VALUE($J2054),0))</f>
        <v/>
      </c>
      <c r="O2054" s="21">
        <f>IF($A2054="",0,IF(OR($S2054&lt;&gt;1,COUNTA($J2054:$M2054)=0),0,IF(SUMPRODUCT(MAX(($C$5:$C$6173=$C2054)*($D$5:$D$6173=$D2054)*($S$5:$S$6173=1)*IFERROR($N$5:$N$6173*1,0)))&gt;0,ROUND($H2054*($N2054/SUMPRODUCT(MAX(($C$5:$C$6173=$C2054)*($D$5:$D$6173=$D2054)*($S$5:$S$6173=1)*IFERROR($N$5:$N$6173*1,0)))),4),0)))</f>
        <v/>
      </c>
      <c r="P2054" s="10" t="inlineStr">
        <is>
          <t>corse</t>
        </is>
      </c>
      <c r="Q2054" s="21">
        <f>IF($A2054="","",$A2054&amp;"|"&amp;$C2054)</f>
        <v/>
      </c>
      <c r="R2054" s="21">
        <f>IF($A2054="","",$A2054&amp;"|"&amp;$C2054&amp;"|"&amp;$D2054)</f>
        <v/>
      </c>
      <c r="S2054" s="21">
        <f>IF($A2054="","",IFERROR(INDEX(Offerte!$D$2:$D$200,MATCH($Q2054,Offerte!$L$2:$L$200,0)),0))</f>
        <v/>
      </c>
      <c r="T2054" s="21">
        <f>IF($A2054="","",IFERROR(INDEX(Offerte!$G$2:$G$200,MATCH($Q2054,Offerte!$L$2:$L$200,0)),"NO"))</f>
        <v/>
      </c>
    </row>
    <row r="2055">
      <c r="A2055" s="10">
        <f>IF(Offerte!$A68="","",Offerte!$A68)</f>
        <v/>
      </c>
      <c r="B2055" s="10">
        <f>IF(Offerte!$A68="","",Offerte!$B68)</f>
        <v/>
      </c>
      <c r="C2055" s="10">
        <f>IF(Offerte!$A68="","",Offerte!$C68)</f>
        <v/>
      </c>
      <c r="D2055" s="10" t="inlineStr">
        <is>
          <t>B.3.1</t>
        </is>
      </c>
      <c r="E2055" s="10" t="inlineStr">
        <is>
          <t>B</t>
        </is>
      </c>
      <c r="F2055" s="10" t="inlineStr">
        <is>
          <t>Q</t>
        </is>
      </c>
      <c r="G2055" s="10" t="inlineStr">
        <is>
          <t>higher</t>
        </is>
      </c>
      <c r="H2055" s="10" t="n">
        <v>2</v>
      </c>
      <c r="I2055" s="10" t="inlineStr">
        <is>
          <t>Numero di corse aggiuntive per allungamento dell'arco di servizio giornaliero nelle fasce serali</t>
        </is>
      </c>
      <c r="J2055" s="20" t="n"/>
      <c r="K2055" s="20" t="n"/>
      <c r="L2055" s="20" t="n"/>
      <c r="M2055" s="20" t="n"/>
      <c r="N2055" s="21">
        <f>IF($A2055="","",IFERROR(VALUE($J2055),0))</f>
        <v/>
      </c>
      <c r="O2055" s="21">
        <f>IF($A2055="",0,IF(OR($S2055&lt;&gt;1,COUNTA($J2055:$M2055)=0),0,IF(SUMPRODUCT(MAX(($C$5:$C$6173=$C2055)*($D$5:$D$6173=$D2055)*($S$5:$S$6173=1)*IFERROR($N$5:$N$6173*1,0)))&gt;0,ROUND($H2055*($N2055/SUMPRODUCT(MAX(($C$5:$C$6173=$C2055)*($D$5:$D$6173=$D2055)*($S$5:$S$6173=1)*IFERROR($N$5:$N$6173*1,0)))),4),0)))</f>
        <v/>
      </c>
      <c r="P2055" s="10" t="inlineStr">
        <is>
          <t>corse</t>
        </is>
      </c>
      <c r="Q2055" s="21">
        <f>IF($A2055="","",$A2055&amp;"|"&amp;$C2055)</f>
        <v/>
      </c>
      <c r="R2055" s="21">
        <f>IF($A2055="","",$A2055&amp;"|"&amp;$C2055&amp;"|"&amp;$D2055)</f>
        <v/>
      </c>
      <c r="S2055" s="21">
        <f>IF($A2055="","",IFERROR(INDEX(Offerte!$D$2:$D$200,MATCH($Q2055,Offerte!$L$2:$L$200,0)),0))</f>
        <v/>
      </c>
      <c r="T2055" s="21">
        <f>IF($A2055="","",IFERROR(INDEX(Offerte!$G$2:$G$200,MATCH($Q2055,Offerte!$L$2:$L$200,0)),"NO"))</f>
        <v/>
      </c>
    </row>
    <row r="2056">
      <c r="A2056" s="10">
        <f>IF(Offerte!$A68="","",Offerte!$A68)</f>
        <v/>
      </c>
      <c r="B2056" s="10">
        <f>IF(Offerte!$A68="","",Offerte!$B68)</f>
        <v/>
      </c>
      <c r="C2056" s="10">
        <f>IF(Offerte!$A68="","",Offerte!$C68)</f>
        <v/>
      </c>
      <c r="D2056" s="10" t="inlineStr">
        <is>
          <t>B.4.1</t>
        </is>
      </c>
      <c r="E2056" s="10" t="inlineStr">
        <is>
          <t>B</t>
        </is>
      </c>
      <c r="F2056" s="10" t="inlineStr">
        <is>
          <t>Q</t>
        </is>
      </c>
      <c r="G2056" s="10" t="inlineStr">
        <is>
          <t>higher</t>
        </is>
      </c>
      <c r="H2056" s="10" t="n">
        <v>3</v>
      </c>
      <c r="I2056" s="10" t="inlineStr">
        <is>
          <t>Percorrenze aggiuntive offerte nel Programma d'esercizio delle prime due fasi attuative</t>
        </is>
      </c>
      <c r="J2056" s="20" t="n"/>
      <c r="K2056" s="20" t="n"/>
      <c r="L2056" s="20" t="n"/>
      <c r="M2056" s="20" t="n"/>
      <c r="N2056" s="21">
        <f>IF($A2056="","",IFERROR(VALUE($J2056),0))</f>
        <v/>
      </c>
      <c r="O2056" s="21">
        <f>IF($A2056="",0,IF(OR($S2056&lt;&gt;1,COUNTA($J2056:$M2056)=0),0,IF(SUMPRODUCT(MAX(($C$5:$C$6173=$C2056)*($D$5:$D$6173=$D2056)*($S$5:$S$6173=1)*IFERROR($N$5:$N$6173*1,0)))&gt;0,ROUND($H2056*($N2056/SUMPRODUCT(MAX(($C$5:$C$6173=$C2056)*($D$5:$D$6173=$D2056)*($S$5:$S$6173=1)*IFERROR($N$5:$N$6173*1,0)))),4),0)))</f>
        <v/>
      </c>
      <c r="P2056" s="10" t="inlineStr">
        <is>
          <t>vett*km</t>
        </is>
      </c>
      <c r="Q2056" s="21">
        <f>IF($A2056="","",$A2056&amp;"|"&amp;$C2056)</f>
        <v/>
      </c>
      <c r="R2056" s="21">
        <f>IF($A2056="","",$A2056&amp;"|"&amp;$C2056&amp;"|"&amp;$D2056)</f>
        <v/>
      </c>
      <c r="S2056" s="21">
        <f>IF($A2056="","",IFERROR(INDEX(Offerte!$D$2:$D$200,MATCH($Q2056,Offerte!$L$2:$L$200,0)),0))</f>
        <v/>
      </c>
      <c r="T2056" s="21">
        <f>IF($A2056="","",IFERROR(INDEX(Offerte!$G$2:$G$200,MATCH($Q2056,Offerte!$L$2:$L$200,0)),"NO"))</f>
        <v/>
      </c>
    </row>
    <row r="2057">
      <c r="A2057" s="10">
        <f>IF(Offerte!$A68="","",Offerte!$A68)</f>
        <v/>
      </c>
      <c r="B2057" s="10">
        <f>IF(Offerte!$A68="","",Offerte!$B68)</f>
        <v/>
      </c>
      <c r="C2057" s="10">
        <f>IF(Offerte!$A68="","",Offerte!$C68)</f>
        <v/>
      </c>
      <c r="D2057" s="10" t="inlineStr">
        <is>
          <t>B.5.1</t>
        </is>
      </c>
      <c r="E2057" s="10" t="inlineStr">
        <is>
          <t>B</t>
        </is>
      </c>
      <c r="F2057" s="10" t="inlineStr">
        <is>
          <t>D</t>
        </is>
      </c>
      <c r="G2057" s="10" t="inlineStr">
        <is>
          <t>discretionary</t>
        </is>
      </c>
      <c r="H2057" s="10" t="n">
        <v>2</v>
      </c>
      <c r="I2057" s="10" t="inlineStr">
        <is>
          <t>Efficacia del progetto di servizi complementari DRT</t>
        </is>
      </c>
      <c r="J2057" s="20" t="n"/>
      <c r="K2057" s="20" t="n"/>
      <c r="L2057" s="20" t="n"/>
      <c r="M2057" s="20" t="n"/>
      <c r="N2057" s="21">
        <f>IF($A2057="","",MAX(0,MIN(1,IFERROR(VALUE($M2057),0))))</f>
        <v/>
      </c>
      <c r="O2057" s="21">
        <f>IF($A2057="",0,IF(OR($S2057&lt;&gt;1,COUNTA($J2057:$M2057)=0),0,IF(SUMPRODUCT(MAX(($C$5:$C$6173=$C2057)*($D$5:$D$6173=$D2057)*($S$5:$S$6173=1)*IFERROR($N$5:$N$6173*1,0)))&gt;0,ROUND($H2057*($N2057/SUMPRODUCT(MAX(($C$5:$C$6173=$C2057)*($D$5:$D$6173=$D2057)*($S$5:$S$6173=1)*IFERROR($N$5:$N$6173*1,0)))),4),0)))</f>
        <v/>
      </c>
      <c r="P2057" s="10" t="inlineStr">
        <is>
          <t>coeff.</t>
        </is>
      </c>
      <c r="Q2057" s="21">
        <f>IF($A2057="","",$A2057&amp;"|"&amp;$C2057)</f>
        <v/>
      </c>
      <c r="R2057" s="21">
        <f>IF($A2057="","",$A2057&amp;"|"&amp;$C2057&amp;"|"&amp;$D2057)</f>
        <v/>
      </c>
      <c r="S2057" s="21">
        <f>IF($A2057="","",IFERROR(INDEX(Offerte!$D$2:$D$200,MATCH($Q2057,Offerte!$L$2:$L$200,0)),0))</f>
        <v/>
      </c>
      <c r="T2057" s="21">
        <f>IF($A2057="","",IFERROR(INDEX(Offerte!$G$2:$G$200,MATCH($Q2057,Offerte!$L$2:$L$200,0)),"NO"))</f>
        <v/>
      </c>
    </row>
    <row r="2058">
      <c r="A2058" s="10">
        <f>IF(Offerte!$A68="","",Offerte!$A68)</f>
        <v/>
      </c>
      <c r="B2058" s="10">
        <f>IF(Offerte!$A68="","",Offerte!$B68)</f>
        <v/>
      </c>
      <c r="C2058" s="10">
        <f>IF(Offerte!$A68="","",Offerte!$C68)</f>
        <v/>
      </c>
      <c r="D2058" s="10" t="inlineStr">
        <is>
          <t>C.1.1</t>
        </is>
      </c>
      <c r="E2058" s="10" t="inlineStr">
        <is>
          <t>C</t>
        </is>
      </c>
      <c r="F2058" s="10" t="inlineStr">
        <is>
          <t>Q</t>
        </is>
      </c>
      <c r="G2058" s="10" t="inlineStr">
        <is>
          <t>higher</t>
        </is>
      </c>
      <c r="H2058" s="10" t="n">
        <v>2</v>
      </c>
      <c r="I2058" s="10" t="inlineStr">
        <is>
          <t>Tasso di copertura del servizio con telecamere BSD</t>
        </is>
      </c>
      <c r="J2058" s="20" t="n"/>
      <c r="K2058" s="20" t="n"/>
      <c r="L2058" s="20" t="n"/>
      <c r="M2058" s="20" t="n"/>
      <c r="N2058" s="21">
        <f>IF($A2058="","",IFERROR(VALUE($K2058)/VALUE($L2058),IFERROR(VALUE($J2058),0)))</f>
        <v/>
      </c>
      <c r="O2058" s="21">
        <f>IF($A2058="",0,IF(OR($S2058&lt;&gt;1,COUNTA($J2058:$M2058)=0),0,IF(SUMPRODUCT(MAX(($C$5:$C$6173=$C2058)*($D$5:$D$6173=$D2058)*($S$5:$S$6173=1)*IFERROR($N$5:$N$6173*1,0)))&gt;0,ROUND($H2058*($N2058/SUMPRODUCT(MAX(($C$5:$C$6173=$C2058)*($D$5:$D$6173=$D2058)*($S$5:$S$6173=1)*IFERROR($N$5:$N$6173*1,0)))),4),0)))</f>
        <v/>
      </c>
      <c r="P2058" s="10" t="inlineStr">
        <is>
          <t>Autobus attrezzati con telecamere BSD / Autobus totali in offerta, incluse scorte</t>
        </is>
      </c>
      <c r="Q2058" s="21">
        <f>IF($A2058="","",$A2058&amp;"|"&amp;$C2058)</f>
        <v/>
      </c>
      <c r="R2058" s="21">
        <f>IF($A2058="","",$A2058&amp;"|"&amp;$C2058&amp;"|"&amp;$D2058)</f>
        <v/>
      </c>
      <c r="S2058" s="21">
        <f>IF($A2058="","",IFERROR(INDEX(Offerte!$D$2:$D$200,MATCH($Q2058,Offerte!$L$2:$L$200,0)),0))</f>
        <v/>
      </c>
      <c r="T2058" s="21">
        <f>IF($A2058="","",IFERROR(INDEX(Offerte!$G$2:$G$200,MATCH($Q2058,Offerte!$L$2:$L$200,0)),"NO"))</f>
        <v/>
      </c>
    </row>
    <row r="2059">
      <c r="A2059" s="10">
        <f>IF(Offerte!$A68="","",Offerte!$A68)</f>
        <v/>
      </c>
      <c r="B2059" s="10">
        <f>IF(Offerte!$A68="","",Offerte!$B68)</f>
        <v/>
      </c>
      <c r="C2059" s="10">
        <f>IF(Offerte!$A68="","",Offerte!$C68)</f>
        <v/>
      </c>
      <c r="D2059" s="10" t="inlineStr">
        <is>
          <t>C.1.2</t>
        </is>
      </c>
      <c r="E2059" s="10" t="inlineStr">
        <is>
          <t>C</t>
        </is>
      </c>
      <c r="F2059" s="10" t="inlineStr">
        <is>
          <t>Q</t>
        </is>
      </c>
      <c r="G2059" s="10" t="inlineStr">
        <is>
          <t>higher</t>
        </is>
      </c>
      <c r="H2059" s="10" t="n">
        <v>2</v>
      </c>
      <c r="I2059" s="10" t="inlineStr">
        <is>
          <t>Tasso di copertura del servizio con telecamere ADAS</t>
        </is>
      </c>
      <c r="J2059" s="20" t="n"/>
      <c r="K2059" s="20" t="n"/>
      <c r="L2059" s="20" t="n"/>
      <c r="M2059" s="20" t="n"/>
      <c r="N2059" s="21">
        <f>IF($A2059="","",IFERROR(VALUE($K2059)/VALUE($L2059),IFERROR(VALUE($J2059),0)))</f>
        <v/>
      </c>
      <c r="O2059" s="21">
        <f>IF($A2059="",0,IF(OR($S2059&lt;&gt;1,COUNTA($J2059:$M2059)=0),0,IF(SUMPRODUCT(MAX(($C$5:$C$6173=$C2059)*($D$5:$D$6173=$D2059)*($S$5:$S$6173=1)*IFERROR($N$5:$N$6173*1,0)))&gt;0,ROUND($H2059*($N2059/SUMPRODUCT(MAX(($C$5:$C$6173=$C2059)*($D$5:$D$6173=$D2059)*($S$5:$S$6173=1)*IFERROR($N$5:$N$6173*1,0)))),4),0)))</f>
        <v/>
      </c>
      <c r="P2059" s="10" t="inlineStr">
        <is>
          <t>Autobus attrezzati con telecamere ADAS / Autobus totali in offerta, incluse scorte</t>
        </is>
      </c>
      <c r="Q2059" s="21">
        <f>IF($A2059="","",$A2059&amp;"|"&amp;$C2059)</f>
        <v/>
      </c>
      <c r="R2059" s="21">
        <f>IF($A2059="","",$A2059&amp;"|"&amp;$C2059&amp;"|"&amp;$D2059)</f>
        <v/>
      </c>
      <c r="S2059" s="21">
        <f>IF($A2059="","",IFERROR(INDEX(Offerte!$D$2:$D$200,MATCH($Q2059,Offerte!$L$2:$L$200,0)),0))</f>
        <v/>
      </c>
      <c r="T2059" s="21">
        <f>IF($A2059="","",IFERROR(INDEX(Offerte!$G$2:$G$200,MATCH($Q2059,Offerte!$L$2:$L$200,0)),"NO"))</f>
        <v/>
      </c>
    </row>
    <row r="2060">
      <c r="A2060" s="10">
        <f>IF(Offerte!$A68="","",Offerte!$A68)</f>
        <v/>
      </c>
      <c r="B2060" s="10">
        <f>IF(Offerte!$A68="","",Offerte!$B68)</f>
        <v/>
      </c>
      <c r="C2060" s="10">
        <f>IF(Offerte!$A68="","",Offerte!$C68)</f>
        <v/>
      </c>
      <c r="D2060" s="10" t="inlineStr">
        <is>
          <t>C.2.1</t>
        </is>
      </c>
      <c r="E2060" s="10" t="inlineStr">
        <is>
          <t>C</t>
        </is>
      </c>
      <c r="F2060" s="10" t="inlineStr">
        <is>
          <t>Q</t>
        </is>
      </c>
      <c r="G2060" s="10" t="inlineStr">
        <is>
          <t>higher</t>
        </is>
      </c>
      <c r="H2060" s="10" t="n">
        <v>3</v>
      </c>
      <c r="I2060" s="10" t="inlineStr">
        <is>
          <t>Tasso di copertura del servizio con telecamere di bordo di videosorveglianza</t>
        </is>
      </c>
      <c r="J2060" s="20" t="n"/>
      <c r="K2060" s="20" t="n"/>
      <c r="L2060" s="20" t="n"/>
      <c r="M2060" s="20" t="n"/>
      <c r="N2060" s="21">
        <f>IF($A2060="","",IFERROR(VALUE($K2060)/VALUE($L2060),IFERROR(VALUE($J2060),0)))</f>
        <v/>
      </c>
      <c r="O2060" s="21">
        <f>IF($A2060="",0,IF(OR($S2060&lt;&gt;1,COUNTA($J2060:$M2060)=0),0,IF(SUMPRODUCT(MAX(($C$5:$C$6173=$C2060)*($D$5:$D$6173=$D2060)*($S$5:$S$6173=1)*IFERROR($N$5:$N$6173*1,0)))&gt;0,ROUND($H2060*($N2060/SUMPRODUCT(MAX(($C$5:$C$6173=$C2060)*($D$5:$D$6173=$D2060)*($S$5:$S$6173=1)*IFERROR($N$5:$N$6173*1,0)))),4),0)))</f>
        <v/>
      </c>
      <c r="P2060" s="10" t="inlineStr">
        <is>
          <t>Autobus attrezzati con videosorveglianza / Autobus totali in offerta, incluse scorte</t>
        </is>
      </c>
      <c r="Q2060" s="21">
        <f>IF($A2060="","",$A2060&amp;"|"&amp;$C2060)</f>
        <v/>
      </c>
      <c r="R2060" s="21">
        <f>IF($A2060="","",$A2060&amp;"|"&amp;$C2060&amp;"|"&amp;$D2060)</f>
        <v/>
      </c>
      <c r="S2060" s="21">
        <f>IF($A2060="","",IFERROR(INDEX(Offerte!$D$2:$D$200,MATCH($Q2060,Offerte!$L$2:$L$200,0)),0))</f>
        <v/>
      </c>
      <c r="T2060" s="21">
        <f>IF($A2060="","",IFERROR(INDEX(Offerte!$G$2:$G$200,MATCH($Q2060,Offerte!$L$2:$L$200,0)),"NO"))</f>
        <v/>
      </c>
    </row>
    <row r="2061">
      <c r="A2061" s="10">
        <f>IF(Offerte!$A68="","",Offerte!$A68)</f>
        <v/>
      </c>
      <c r="B2061" s="10">
        <f>IF(Offerte!$A68="","",Offerte!$B68)</f>
        <v/>
      </c>
      <c r="C2061" s="10">
        <f>IF(Offerte!$A68="","",Offerte!$C68)</f>
        <v/>
      </c>
      <c r="D2061" s="10" t="inlineStr">
        <is>
          <t>C.2.2</t>
        </is>
      </c>
      <c r="E2061" s="10" t="inlineStr">
        <is>
          <t>C</t>
        </is>
      </c>
      <c r="F2061" s="10" t="inlineStr">
        <is>
          <t>T</t>
        </is>
      </c>
      <c r="G2061" s="10" t="inlineStr">
        <is>
          <t>tabular</t>
        </is>
      </c>
      <c r="H2061" s="10" t="n">
        <v>1</v>
      </c>
      <c r="I2061" s="10" t="inlineStr">
        <is>
          <t>Software video/audio analisi per situazioni di pericolo</t>
        </is>
      </c>
      <c r="J2061" s="20" t="n"/>
      <c r="K2061" s="20" t="n"/>
      <c r="L2061" s="20" t="n"/>
      <c r="M2061" s="20" t="n"/>
      <c r="N2061" s="21">
        <f>IF($A2061="","",IF(IFERROR(VALUE($M2061),0)=1,1,0))</f>
        <v/>
      </c>
      <c r="O2061" s="21">
        <f>IF($A2061="",0,IF(OR($S2061&lt;&gt;1,COUNTA($J2061:$M2061)=0),0,IF($N2061=1,$H2061,0)))</f>
        <v/>
      </c>
      <c r="P2061" s="10" t="inlineStr">
        <is>
          <t>sì/no</t>
        </is>
      </c>
      <c r="Q2061" s="21">
        <f>IF($A2061="","",$A2061&amp;"|"&amp;$C2061)</f>
        <v/>
      </c>
      <c r="R2061" s="21">
        <f>IF($A2061="","",$A2061&amp;"|"&amp;$C2061&amp;"|"&amp;$D2061)</f>
        <v/>
      </c>
      <c r="S2061" s="21">
        <f>IF($A2061="","",IFERROR(INDEX(Offerte!$D$2:$D$200,MATCH($Q2061,Offerte!$L$2:$L$200,0)),0))</f>
        <v/>
      </c>
      <c r="T2061" s="21">
        <f>IF($A2061="","",IFERROR(INDEX(Offerte!$G$2:$G$200,MATCH($Q2061,Offerte!$L$2:$L$200,0)),"NO"))</f>
        <v/>
      </c>
    </row>
    <row r="2062">
      <c r="A2062" s="10">
        <f>IF(Offerte!$A68="","",Offerte!$A68)</f>
        <v/>
      </c>
      <c r="B2062" s="10">
        <f>IF(Offerte!$A68="","",Offerte!$B68)</f>
        <v/>
      </c>
      <c r="C2062" s="10">
        <f>IF(Offerte!$A68="","",Offerte!$C68)</f>
        <v/>
      </c>
      <c r="D2062" s="10" t="inlineStr">
        <is>
          <t>C.2.3</t>
        </is>
      </c>
      <c r="E2062" s="10" t="inlineStr">
        <is>
          <t>C</t>
        </is>
      </c>
      <c r="F2062" s="10" t="inlineStr">
        <is>
          <t>T</t>
        </is>
      </c>
      <c r="G2062" s="10" t="inlineStr">
        <is>
          <t>tabular</t>
        </is>
      </c>
      <c r="H2062" s="10" t="n">
        <v>1</v>
      </c>
      <c r="I2062" s="10" t="inlineStr">
        <is>
          <t>Collegamento con centrale qualificata di pronto intervento</t>
        </is>
      </c>
      <c r="J2062" s="20" t="n"/>
      <c r="K2062" s="20" t="n"/>
      <c r="L2062" s="20" t="n"/>
      <c r="M2062" s="20" t="n"/>
      <c r="N2062" s="21">
        <f>IF($A2062="","",IF(IFERROR(VALUE($M2062),0)=1,1,0))</f>
        <v/>
      </c>
      <c r="O2062" s="21">
        <f>IF($A2062="",0,IF(OR($S2062&lt;&gt;1,COUNTA($J2062:$M2062)=0),0,IF($N2062=1,$H2062,0)))</f>
        <v/>
      </c>
      <c r="P2062" s="10" t="inlineStr">
        <is>
          <t>sì/no</t>
        </is>
      </c>
      <c r="Q2062" s="21">
        <f>IF($A2062="","",$A2062&amp;"|"&amp;$C2062)</f>
        <v/>
      </c>
      <c r="R2062" s="21">
        <f>IF($A2062="","",$A2062&amp;"|"&amp;$C2062&amp;"|"&amp;$D2062)</f>
        <v/>
      </c>
      <c r="S2062" s="21">
        <f>IF($A2062="","",IFERROR(INDEX(Offerte!$D$2:$D$200,MATCH($Q2062,Offerte!$L$2:$L$200,0)),0))</f>
        <v/>
      </c>
      <c r="T2062" s="21">
        <f>IF($A2062="","",IFERROR(INDEX(Offerte!$G$2:$G$200,MATCH($Q2062,Offerte!$L$2:$L$200,0)),"NO"))</f>
        <v/>
      </c>
    </row>
    <row r="2063">
      <c r="A2063" s="10">
        <f>IF(Offerte!$A68="","",Offerte!$A68)</f>
        <v/>
      </c>
      <c r="B2063" s="10">
        <f>IF(Offerte!$A68="","",Offerte!$B68)</f>
        <v/>
      </c>
      <c r="C2063" s="10">
        <f>IF(Offerte!$A68="","",Offerte!$C68)</f>
        <v/>
      </c>
      <c r="D2063" s="10" t="inlineStr">
        <is>
          <t>C.2.4</t>
        </is>
      </c>
      <c r="E2063" s="10" t="inlineStr">
        <is>
          <t>C</t>
        </is>
      </c>
      <c r="F2063" s="10" t="inlineStr">
        <is>
          <t>Q</t>
        </is>
      </c>
      <c r="G2063" s="10" t="inlineStr">
        <is>
          <t>higher</t>
        </is>
      </c>
      <c r="H2063" s="10" t="n">
        <v>1</v>
      </c>
      <c r="I2063" s="10" t="inlineStr">
        <is>
          <t>Tasso di copertura del servizio con dispositivi per la chiamata di emergenza del conducente</t>
        </is>
      </c>
      <c r="J2063" s="20" t="n"/>
      <c r="K2063" s="20" t="n"/>
      <c r="L2063" s="20" t="n"/>
      <c r="M2063" s="20" t="n"/>
      <c r="N2063" s="21">
        <f>IF($A2063="","",IFERROR(VALUE($K2063)/VALUE($L2063),IFERROR(VALUE($J2063),0)))</f>
        <v/>
      </c>
      <c r="O2063" s="21">
        <f>IF($A2063="",0,IF(OR($S2063&lt;&gt;1,COUNTA($J2063:$M2063)=0),0,IF(SUMPRODUCT(MAX(($C$5:$C$6173=$C2063)*($D$5:$D$6173=$D2063)*($S$5:$S$6173=1)*IFERROR($N$5:$N$6173*1,0)))&gt;0,ROUND($H2063*($N2063/SUMPRODUCT(MAX(($C$5:$C$6173=$C2063)*($D$5:$D$6173=$D2063)*($S$5:$S$6173=1)*IFERROR($N$5:$N$6173*1,0)))),4),0)))</f>
        <v/>
      </c>
      <c r="P2063" s="10" t="inlineStr">
        <is>
          <t>Autobus attrezzati con chiamata di emergenza / Autobus totali in offerta, incluse scorte</t>
        </is>
      </c>
      <c r="Q2063" s="21">
        <f>IF($A2063="","",$A2063&amp;"|"&amp;$C2063)</f>
        <v/>
      </c>
      <c r="R2063" s="21">
        <f>IF($A2063="","",$A2063&amp;"|"&amp;$C2063&amp;"|"&amp;$D2063)</f>
        <v/>
      </c>
      <c r="S2063" s="21">
        <f>IF($A2063="","",IFERROR(INDEX(Offerte!$D$2:$D$200,MATCH($Q2063,Offerte!$L$2:$L$200,0)),0))</f>
        <v/>
      </c>
      <c r="T2063" s="21">
        <f>IF($A2063="","",IFERROR(INDEX(Offerte!$G$2:$G$200,MATCH($Q2063,Offerte!$L$2:$L$200,0)),"NO"))</f>
        <v/>
      </c>
    </row>
    <row r="2064">
      <c r="A2064" s="10">
        <f>IF(Offerte!$A68="","",Offerte!$A68)</f>
        <v/>
      </c>
      <c r="B2064" s="10">
        <f>IF(Offerte!$A68="","",Offerte!$B68)</f>
        <v/>
      </c>
      <c r="C2064" s="10">
        <f>IF(Offerte!$A68="","",Offerte!$C68)</f>
        <v/>
      </c>
      <c r="D2064" s="10" t="inlineStr">
        <is>
          <t>C.3.1</t>
        </is>
      </c>
      <c r="E2064" s="10" t="inlineStr">
        <is>
          <t>C</t>
        </is>
      </c>
      <c r="F2064" s="10" t="inlineStr">
        <is>
          <t>Q</t>
        </is>
      </c>
      <c r="G2064" s="10" t="inlineStr">
        <is>
          <t>higher</t>
        </is>
      </c>
      <c r="H2064" s="10" t="n">
        <v>2</v>
      </c>
      <c r="I2064" s="10" t="inlineStr">
        <is>
          <t>Tasso di copertura del servizio con dispositivi di informazione dinamica a bordo mezzo</t>
        </is>
      </c>
      <c r="J2064" s="20" t="n"/>
      <c r="K2064" s="20" t="n"/>
      <c r="L2064" s="20" t="n"/>
      <c r="M2064" s="20" t="n"/>
      <c r="N2064" s="21">
        <f>IF($A2064="","",IFERROR(VALUE($K2064)/VALUE($L2064),IFERROR(VALUE($J2064),0)))</f>
        <v/>
      </c>
      <c r="O2064" s="21">
        <f>IF($A2064="",0,IF(OR($S2064&lt;&gt;1,COUNTA($J2064:$M2064)=0),0,IF(SUMPRODUCT(MAX(($C$5:$C$6173=$C2064)*($D$5:$D$6173=$D2064)*($S$5:$S$6173=1)*IFERROR($N$5:$N$6173*1,0)))&gt;0,ROUND($H2064*($N2064/SUMPRODUCT(MAX(($C$5:$C$6173=$C2064)*($D$5:$D$6173=$D2064)*($S$5:$S$6173=1)*IFERROR($N$5:$N$6173*1,0)))),4),0)))</f>
        <v/>
      </c>
      <c r="P2064" s="10" t="inlineStr">
        <is>
          <t>Autobus con monitor e indicatori vocali / Autobus totali in offerta, incluse scorte</t>
        </is>
      </c>
      <c r="Q2064" s="21">
        <f>IF($A2064="","",$A2064&amp;"|"&amp;$C2064)</f>
        <v/>
      </c>
      <c r="R2064" s="21">
        <f>IF($A2064="","",$A2064&amp;"|"&amp;$C2064&amp;"|"&amp;$D2064)</f>
        <v/>
      </c>
      <c r="S2064" s="21">
        <f>IF($A2064="","",IFERROR(INDEX(Offerte!$D$2:$D$200,MATCH($Q2064,Offerte!$L$2:$L$200,0)),0))</f>
        <v/>
      </c>
      <c r="T2064" s="21">
        <f>IF($A2064="","",IFERROR(INDEX(Offerte!$G$2:$G$200,MATCH($Q2064,Offerte!$L$2:$L$200,0)),"NO"))</f>
        <v/>
      </c>
    </row>
    <row r="2065">
      <c r="A2065" s="10">
        <f>IF(Offerte!$A68="","",Offerte!$A68)</f>
        <v/>
      </c>
      <c r="B2065" s="10">
        <f>IF(Offerte!$A68="","",Offerte!$B68)</f>
        <v/>
      </c>
      <c r="C2065" s="10">
        <f>IF(Offerte!$A68="","",Offerte!$C68)</f>
        <v/>
      </c>
      <c r="D2065" s="10" t="inlineStr">
        <is>
          <t>C.3.2</t>
        </is>
      </c>
      <c r="E2065" s="10" t="inlineStr">
        <is>
          <t>C</t>
        </is>
      </c>
      <c r="F2065" s="10" t="inlineStr">
        <is>
          <t>T</t>
        </is>
      </c>
      <c r="G2065" s="10" t="inlineStr">
        <is>
          <t>tabular</t>
        </is>
      </c>
      <c r="H2065" s="10" t="n">
        <v>2</v>
      </c>
      <c r="I2065" s="10" t="inlineStr">
        <is>
          <t>Informazioni a bordo su coincidenze ai nodi</t>
        </is>
      </c>
      <c r="J2065" s="20" t="n"/>
      <c r="K2065" s="20" t="n"/>
      <c r="L2065" s="20" t="n"/>
      <c r="M2065" s="20" t="n"/>
      <c r="N2065" s="21">
        <f>IF($A2065="","",IF(IFERROR(VALUE($M2065),0)=1,1,0))</f>
        <v/>
      </c>
      <c r="O2065" s="21">
        <f>IF($A2065="",0,IF(OR($S2065&lt;&gt;1,COUNTA($J2065:$M2065)=0),0,IF(AND($N2065=1,IFERROR(SUMIFS($N$5:$N$6173,$Q$5:$Q$6173,$Q2065,$D$5:$D$6173,"C.3.1"),0)&gt;=0.5),$H2065,0)))</f>
        <v/>
      </c>
      <c r="P2065" s="10" t="inlineStr">
        <is>
          <t>Dipende da C.3.1 &gt;= 0.5</t>
        </is>
      </c>
      <c r="Q2065" s="21">
        <f>IF($A2065="","",$A2065&amp;"|"&amp;$C2065)</f>
        <v/>
      </c>
      <c r="R2065" s="21">
        <f>IF($A2065="","",$A2065&amp;"|"&amp;$C2065&amp;"|"&amp;$D2065)</f>
        <v/>
      </c>
      <c r="S2065" s="21">
        <f>IF($A2065="","",IFERROR(INDEX(Offerte!$D$2:$D$200,MATCH($Q2065,Offerte!$L$2:$L$200,0)),0))</f>
        <v/>
      </c>
      <c r="T2065" s="21">
        <f>IF($A2065="","",IFERROR(INDEX(Offerte!$G$2:$G$200,MATCH($Q2065,Offerte!$L$2:$L$200,0)),"NO"))</f>
        <v/>
      </c>
    </row>
    <row r="2066">
      <c r="A2066" s="10">
        <f>IF(Offerte!$A68="","",Offerte!$A68)</f>
        <v/>
      </c>
      <c r="B2066" s="10">
        <f>IF(Offerte!$A68="","",Offerte!$B68)</f>
        <v/>
      </c>
      <c r="C2066" s="10">
        <f>IF(Offerte!$A68="","",Offerte!$C68)</f>
        <v/>
      </c>
      <c r="D2066" s="10" t="inlineStr">
        <is>
          <t>D.1.1</t>
        </is>
      </c>
      <c r="E2066" s="10" t="inlineStr">
        <is>
          <t>D</t>
        </is>
      </c>
      <c r="F2066" s="10" t="inlineStr">
        <is>
          <t>Q</t>
        </is>
      </c>
      <c r="G2066" s="10" t="inlineStr">
        <is>
          <t>higher</t>
        </is>
      </c>
      <c r="H2066" s="10" t="n">
        <v>3</v>
      </c>
      <c r="I2066" s="10" t="inlineStr">
        <is>
          <t>Installazione di pensiline</t>
        </is>
      </c>
      <c r="J2066" s="20" t="n"/>
      <c r="K2066" s="20" t="n"/>
      <c r="L2066" s="20" t="n"/>
      <c r="M2066" s="20" t="n"/>
      <c r="N2066" s="21">
        <f>IF($A2066="","",IFERROR(VALUE($J2066),0))</f>
        <v/>
      </c>
      <c r="O2066" s="21">
        <f>IF($A2066="",0,IF(OR($S2066&lt;&gt;1,COUNTA($J2066:$M2066)=0),0,IF(SUMPRODUCT(MAX(($C$5:$C$6173=$C2066)*($D$5:$D$6173=$D2066)*($S$5:$S$6173=1)*IFERROR($N$5:$N$6173*1,0)))&gt;0,ROUND($H2066*($N2066/SUMPRODUCT(MAX(($C$5:$C$6173=$C2066)*($D$5:$D$6173=$D2066)*($S$5:$S$6173=1)*IFERROR($N$5:$N$6173*1,0)))),4),0)))</f>
        <v/>
      </c>
      <c r="P2066" s="10" t="inlineStr">
        <is>
          <t>fermate</t>
        </is>
      </c>
      <c r="Q2066" s="21">
        <f>IF($A2066="","",$A2066&amp;"|"&amp;$C2066)</f>
        <v/>
      </c>
      <c r="R2066" s="21">
        <f>IF($A2066="","",$A2066&amp;"|"&amp;$C2066&amp;"|"&amp;$D2066)</f>
        <v/>
      </c>
      <c r="S2066" s="21">
        <f>IF($A2066="","",IFERROR(INDEX(Offerte!$D$2:$D$200,MATCH($Q2066,Offerte!$L$2:$L$200,0)),0))</f>
        <v/>
      </c>
      <c r="T2066" s="21">
        <f>IF($A2066="","",IFERROR(INDEX(Offerte!$G$2:$G$200,MATCH($Q2066,Offerte!$L$2:$L$200,0)),"NO"))</f>
        <v/>
      </c>
    </row>
    <row r="2067">
      <c r="A2067" s="10">
        <f>IF(Offerte!$A68="","",Offerte!$A68)</f>
        <v/>
      </c>
      <c r="B2067" s="10">
        <f>IF(Offerte!$A68="","",Offerte!$B68)</f>
        <v/>
      </c>
      <c r="C2067" s="10">
        <f>IF(Offerte!$A68="","",Offerte!$C68)</f>
        <v/>
      </c>
      <c r="D2067" s="10" t="inlineStr">
        <is>
          <t>D.1.2</t>
        </is>
      </c>
      <c r="E2067" s="10" t="inlineStr">
        <is>
          <t>D</t>
        </is>
      </c>
      <c r="F2067" s="10" t="inlineStr">
        <is>
          <t>Q</t>
        </is>
      </c>
      <c r="G2067" s="10" t="inlineStr">
        <is>
          <t>higher</t>
        </is>
      </c>
      <c r="H2067" s="10" t="n">
        <v>3</v>
      </c>
      <c r="I2067" s="10" t="inlineStr">
        <is>
          <t>Installazione di paline di fermata conformi alla DGR 581/2023</t>
        </is>
      </c>
      <c r="J2067" s="20" t="n"/>
      <c r="K2067" s="20" t="n"/>
      <c r="L2067" s="20" t="n"/>
      <c r="M2067" s="20" t="n"/>
      <c r="N2067" s="21">
        <f>IF($A2067="","",IFERROR(VALUE($J2067),0))</f>
        <v/>
      </c>
      <c r="O2067" s="21">
        <f>IF($A2067="",0,IF(OR($S2067&lt;&gt;1,COUNTA($J2067:$M2067)=0),0,IF(SUMPRODUCT(MAX(($C$5:$C$6173=$C2067)*($D$5:$D$6173=$D2067)*($S$5:$S$6173=1)*IFERROR($N$5:$N$6173*1,0)))&gt;0,ROUND($H2067*($N2067/SUMPRODUCT(MAX(($C$5:$C$6173=$C2067)*($D$5:$D$6173=$D2067)*($S$5:$S$6173=1)*IFERROR($N$5:$N$6173*1,0)))),4),0)))</f>
        <v/>
      </c>
      <c r="P2067" s="10" t="inlineStr">
        <is>
          <t>fermate</t>
        </is>
      </c>
      <c r="Q2067" s="21">
        <f>IF($A2067="","",$A2067&amp;"|"&amp;$C2067)</f>
        <v/>
      </c>
      <c r="R2067" s="21">
        <f>IF($A2067="","",$A2067&amp;"|"&amp;$C2067&amp;"|"&amp;$D2067)</f>
        <v/>
      </c>
      <c r="S2067" s="21">
        <f>IF($A2067="","",IFERROR(INDEX(Offerte!$D$2:$D$200,MATCH($Q2067,Offerte!$L$2:$L$200,0)),0))</f>
        <v/>
      </c>
      <c r="T2067" s="21">
        <f>IF($A2067="","",IFERROR(INDEX(Offerte!$G$2:$G$200,MATCH($Q2067,Offerte!$L$2:$L$200,0)),"NO"))</f>
        <v/>
      </c>
    </row>
    <row r="2068">
      <c r="A2068" s="10">
        <f>IF(Offerte!$A68="","",Offerte!$A68)</f>
        <v/>
      </c>
      <c r="B2068" s="10">
        <f>IF(Offerte!$A68="","",Offerte!$B68)</f>
        <v/>
      </c>
      <c r="C2068" s="10">
        <f>IF(Offerte!$A68="","",Offerte!$C68)</f>
        <v/>
      </c>
      <c r="D2068" s="10" t="inlineStr">
        <is>
          <t>D.1.3</t>
        </is>
      </c>
      <c r="E2068" s="10" t="inlineStr">
        <is>
          <t>D</t>
        </is>
      </c>
      <c r="F2068" s="10" t="inlineStr">
        <is>
          <t>Q</t>
        </is>
      </c>
      <c r="G2068" s="10" t="inlineStr">
        <is>
          <t>higher</t>
        </is>
      </c>
      <c r="H2068" s="10" t="n">
        <v>2</v>
      </c>
      <c r="I2068" s="10" t="inlineStr">
        <is>
          <t>Display informativi connessi alle fermate</t>
        </is>
      </c>
      <c r="J2068" s="20" t="n"/>
      <c r="K2068" s="20" t="n"/>
      <c r="L2068" s="20" t="n"/>
      <c r="M2068" s="20" t="n"/>
      <c r="N2068" s="21">
        <f>IF($A2068="","",IFERROR(VALUE($J2068),0))</f>
        <v/>
      </c>
      <c r="O2068" s="21">
        <f>IF($A2068="",0,IF(OR($S2068&lt;&gt;1,COUNTA($J2068:$M2068)=0),0,IF(SUMPRODUCT(MAX(($C$5:$C$6173=$C2068)*($D$5:$D$6173=$D2068)*($S$5:$S$6173=1)*IFERROR($N$5:$N$6173*1,0)))&gt;0,ROUND($H2068*($N2068/SUMPRODUCT(MAX(($C$5:$C$6173=$C2068)*($D$5:$D$6173=$D2068)*($S$5:$S$6173=1)*IFERROR($N$5:$N$6173*1,0)))),4),0)))</f>
        <v/>
      </c>
      <c r="P2068" s="10" t="inlineStr">
        <is>
          <t>fermate</t>
        </is>
      </c>
      <c r="Q2068" s="21">
        <f>IF($A2068="","",$A2068&amp;"|"&amp;$C2068)</f>
        <v/>
      </c>
      <c r="R2068" s="21">
        <f>IF($A2068="","",$A2068&amp;"|"&amp;$C2068&amp;"|"&amp;$D2068)</f>
        <v/>
      </c>
      <c r="S2068" s="21">
        <f>IF($A2068="","",IFERROR(INDEX(Offerte!$D$2:$D$200,MATCH($Q2068,Offerte!$L$2:$L$200,0)),0))</f>
        <v/>
      </c>
      <c r="T2068" s="21">
        <f>IF($A2068="","",IFERROR(INDEX(Offerte!$G$2:$G$200,MATCH($Q2068,Offerte!$L$2:$L$200,0)),"NO"))</f>
        <v/>
      </c>
    </row>
    <row r="2069">
      <c r="A2069" s="10">
        <f>IF(Offerte!$A68="","",Offerte!$A68)</f>
        <v/>
      </c>
      <c r="B2069" s="10">
        <f>IF(Offerte!$A68="","",Offerte!$B68)</f>
        <v/>
      </c>
      <c r="C2069" s="10">
        <f>IF(Offerte!$A68="","",Offerte!$C68)</f>
        <v/>
      </c>
      <c r="D2069" s="10" t="inlineStr">
        <is>
          <t>D.2.1</t>
        </is>
      </c>
      <c r="E2069" s="10" t="inlineStr">
        <is>
          <t>D</t>
        </is>
      </c>
      <c r="F2069" s="10" t="inlineStr">
        <is>
          <t>Q</t>
        </is>
      </c>
      <c r="G2069" s="10" t="inlineStr">
        <is>
          <t>higher</t>
        </is>
      </c>
      <c r="H2069" s="10" t="n">
        <v>2</v>
      </c>
      <c r="I2069" s="10" t="inlineStr">
        <is>
          <t>Segnali tattili Loges-Vet-Evolution</t>
        </is>
      </c>
      <c r="J2069" s="20" t="n"/>
      <c r="K2069" s="20" t="n"/>
      <c r="L2069" s="20" t="n"/>
      <c r="M2069" s="20" t="n"/>
      <c r="N2069" s="21">
        <f>IF($A2069="","",IFERROR(VALUE($J2069),0))</f>
        <v/>
      </c>
      <c r="O2069" s="21">
        <f>IF($A2069="",0,IF(OR($S2069&lt;&gt;1,COUNTA($J2069:$M2069)=0),0,IF(SUMPRODUCT(MAX(($C$5:$C$6173=$C2069)*($D$5:$D$6173=$D2069)*($S$5:$S$6173=1)*IFERROR($N$5:$N$6173*1,0)))&gt;0,ROUND($H2069*($N2069/SUMPRODUCT(MAX(($C$5:$C$6173=$C2069)*($D$5:$D$6173=$D2069)*($S$5:$S$6173=1)*IFERROR($N$5:$N$6173*1,0)))),4),0)))</f>
        <v/>
      </c>
      <c r="P2069" s="10" t="inlineStr">
        <is>
          <t>fermate</t>
        </is>
      </c>
      <c r="Q2069" s="21">
        <f>IF($A2069="","",$A2069&amp;"|"&amp;$C2069)</f>
        <v/>
      </c>
      <c r="R2069" s="21">
        <f>IF($A2069="","",$A2069&amp;"|"&amp;$C2069&amp;"|"&amp;$D2069)</f>
        <v/>
      </c>
      <c r="S2069" s="21">
        <f>IF($A2069="","",IFERROR(INDEX(Offerte!$D$2:$D$200,MATCH($Q2069,Offerte!$L$2:$L$200,0)),0))</f>
        <v/>
      </c>
      <c r="T2069" s="21">
        <f>IF($A2069="","",IFERROR(INDEX(Offerte!$G$2:$G$200,MATCH($Q2069,Offerte!$L$2:$L$200,0)),"NO"))</f>
        <v/>
      </c>
    </row>
    <row r="2070">
      <c r="A2070" s="10">
        <f>IF(Offerte!$A68="","",Offerte!$A68)</f>
        <v/>
      </c>
      <c r="B2070" s="10">
        <f>IF(Offerte!$A68="","",Offerte!$B68)</f>
        <v/>
      </c>
      <c r="C2070" s="10">
        <f>IF(Offerte!$A68="","",Offerte!$C68)</f>
        <v/>
      </c>
      <c r="D2070" s="10" t="inlineStr">
        <is>
          <t>E.1.1</t>
        </is>
      </c>
      <c r="E2070" s="10" t="inlineStr">
        <is>
          <t>E</t>
        </is>
      </c>
      <c r="F2070" s="10" t="inlineStr">
        <is>
          <t>T</t>
        </is>
      </c>
      <c r="G2070" s="10" t="inlineStr">
        <is>
          <t>tabular</t>
        </is>
      </c>
      <c r="H2070" s="10" t="n">
        <v>2</v>
      </c>
      <c r="I2070" s="10" t="inlineStr">
        <is>
          <t>Mobile app con travel planner PRM</t>
        </is>
      </c>
      <c r="J2070" s="20" t="n"/>
      <c r="K2070" s="20" t="n"/>
      <c r="L2070" s="20" t="n"/>
      <c r="M2070" s="20" t="n"/>
      <c r="N2070" s="21">
        <f>IF($A2070="","",IF(IFERROR(VALUE($M2070),0)=1,1,0))</f>
        <v/>
      </c>
      <c r="O2070" s="21">
        <f>IF($A2070="",0,IF(OR($S2070&lt;&gt;1,COUNTA($J2070:$M2070)=0),0,IF($N2070=1,$H2070,0)))</f>
        <v/>
      </c>
      <c r="P2070" s="10" t="inlineStr">
        <is>
          <t>sì/no</t>
        </is>
      </c>
      <c r="Q2070" s="21">
        <f>IF($A2070="","",$A2070&amp;"|"&amp;$C2070)</f>
        <v/>
      </c>
      <c r="R2070" s="21">
        <f>IF($A2070="","",$A2070&amp;"|"&amp;$C2070&amp;"|"&amp;$D2070)</f>
        <v/>
      </c>
      <c r="S2070" s="21">
        <f>IF($A2070="","",IFERROR(INDEX(Offerte!$D$2:$D$200,MATCH($Q2070,Offerte!$L$2:$L$200,0)),0))</f>
        <v/>
      </c>
      <c r="T2070" s="21">
        <f>IF($A2070="","",IFERROR(INDEX(Offerte!$G$2:$G$200,MATCH($Q2070,Offerte!$L$2:$L$200,0)),"NO"))</f>
        <v/>
      </c>
    </row>
    <row r="2071">
      <c r="A2071" s="10">
        <f>IF(Offerte!$A68="","",Offerte!$A68)</f>
        <v/>
      </c>
      <c r="B2071" s="10">
        <f>IF(Offerte!$A68="","",Offerte!$B68)</f>
        <v/>
      </c>
      <c r="C2071" s="10">
        <f>IF(Offerte!$A68="","",Offerte!$C68)</f>
        <v/>
      </c>
      <c r="D2071" s="10" t="inlineStr">
        <is>
          <t>E.2.1</t>
        </is>
      </c>
      <c r="E2071" s="10" t="inlineStr">
        <is>
          <t>E</t>
        </is>
      </c>
      <c r="F2071" s="10" t="inlineStr">
        <is>
          <t>D</t>
        </is>
      </c>
      <c r="G2071" s="10" t="inlineStr">
        <is>
          <t>discretionary</t>
        </is>
      </c>
      <c r="H2071" s="10" t="n">
        <v>2</v>
      </c>
      <c r="I2071" s="10" t="inlineStr">
        <is>
          <t>Altre azioni informative e rapporti con gli utenti</t>
        </is>
      </c>
      <c r="J2071" s="20" t="n"/>
      <c r="K2071" s="20" t="n"/>
      <c r="L2071" s="20" t="n"/>
      <c r="M2071" s="20" t="n"/>
      <c r="N2071" s="21">
        <f>IF($A2071="","",MAX(0,MIN(1,IFERROR(VALUE($M2071),0))))</f>
        <v/>
      </c>
      <c r="O2071" s="21">
        <f>IF($A2071="",0,IF(OR($S2071&lt;&gt;1,COUNTA($J2071:$M2071)=0),0,IF(SUMPRODUCT(MAX(($C$5:$C$6173=$C2071)*($D$5:$D$6173=$D2071)*($S$5:$S$6173=1)*IFERROR($N$5:$N$6173*1,0)))&gt;0,ROUND($H2071*($N2071/SUMPRODUCT(MAX(($C$5:$C$6173=$C2071)*($D$5:$D$6173=$D2071)*($S$5:$S$6173=1)*IFERROR($N$5:$N$6173*1,0)))),4),0)))</f>
        <v/>
      </c>
      <c r="P2071" s="10" t="inlineStr">
        <is>
          <t>coeff.</t>
        </is>
      </c>
      <c r="Q2071" s="21">
        <f>IF($A2071="","",$A2071&amp;"|"&amp;$C2071)</f>
        <v/>
      </c>
      <c r="R2071" s="21">
        <f>IF($A2071="","",$A2071&amp;"|"&amp;$C2071&amp;"|"&amp;$D2071)</f>
        <v/>
      </c>
      <c r="S2071" s="21">
        <f>IF($A2071="","",IFERROR(INDEX(Offerte!$D$2:$D$200,MATCH($Q2071,Offerte!$L$2:$L$200,0)),0))</f>
        <v/>
      </c>
      <c r="T2071" s="21">
        <f>IF($A2071="","",IFERROR(INDEX(Offerte!$G$2:$G$200,MATCH($Q2071,Offerte!$L$2:$L$200,0)),"NO"))</f>
        <v/>
      </c>
    </row>
    <row r="2072">
      <c r="A2072" s="10">
        <f>IF(Offerte!$A68="","",Offerte!$A68)</f>
        <v/>
      </c>
      <c r="B2072" s="10">
        <f>IF(Offerte!$A68="","",Offerte!$B68)</f>
        <v/>
      </c>
      <c r="C2072" s="10">
        <f>IF(Offerte!$A68="","",Offerte!$C68)</f>
        <v/>
      </c>
      <c r="D2072" s="10" t="inlineStr">
        <is>
          <t>F.1.1</t>
        </is>
      </c>
      <c r="E2072" s="10" t="inlineStr">
        <is>
          <t>F</t>
        </is>
      </c>
      <c r="F2072" s="10" t="inlineStr">
        <is>
          <t>Q</t>
        </is>
      </c>
      <c r="G2072" s="10" t="inlineStr">
        <is>
          <t>lower</t>
        </is>
      </c>
      <c r="H2072" s="10" t="n">
        <v>7</v>
      </c>
      <c r="I2072" s="10" t="inlineStr">
        <is>
          <t>Performance ambientali del parco mezzi adibito al servizio - I_CEA</t>
        </is>
      </c>
      <c r="J2072" s="20" t="n"/>
      <c r="K2072" s="20" t="n"/>
      <c r="L2072" s="20" t="n"/>
      <c r="M2072" s="20" t="n"/>
      <c r="N2072" s="21">
        <f>IF($A2072="","",IFERROR(VALUE($J2072),0))</f>
        <v/>
      </c>
      <c r="O2072" s="21">
        <f>IF($A2072="",0,IF(OR($S2072&lt;&gt;1,COUNTA($J2072:$M2072)=0),0,IF(AND(IFERROR(AGGREGATE(15,6,$N$5:$N$6173/(($C$5:$C$6173=$C2072)*($D$5:$D$6173=$D2072)*($S$5:$S$6173=1)*($N$5:$N$6173&gt;0)),1),0)&gt;0,$N2072&gt;0),ROUND($H2072*(IFERROR(AGGREGATE(15,6,$N$5:$N$6173/(($C$5:$C$6173=$C2072)*($D$5:$D$6173=$D2072)*($S$5:$S$6173=1)*($N$5:$N$6173&gt;0)),1),0)/$N2072),4),0)))</f>
        <v/>
      </c>
      <c r="P2072" s="10" t="inlineStr">
        <is>
          <t>indice</t>
        </is>
      </c>
      <c r="Q2072" s="21">
        <f>IF($A2072="","",$A2072&amp;"|"&amp;$C2072)</f>
        <v/>
      </c>
      <c r="R2072" s="21">
        <f>IF($A2072="","",$A2072&amp;"|"&amp;$C2072&amp;"|"&amp;$D2072)</f>
        <v/>
      </c>
      <c r="S2072" s="21">
        <f>IF($A2072="","",IFERROR(INDEX(Offerte!$D$2:$D$200,MATCH($Q2072,Offerte!$L$2:$L$200,0)),0))</f>
        <v/>
      </c>
      <c r="T2072" s="21">
        <f>IF($A2072="","",IFERROR(INDEX(Offerte!$G$2:$G$200,MATCH($Q2072,Offerte!$L$2:$L$200,0)),"NO"))</f>
        <v/>
      </c>
    </row>
    <row r="2073">
      <c r="A2073" s="10">
        <f>IF(Offerte!$A68="","",Offerte!$A68)</f>
        <v/>
      </c>
      <c r="B2073" s="10">
        <f>IF(Offerte!$A68="","",Offerte!$B68)</f>
        <v/>
      </c>
      <c r="C2073" s="10">
        <f>IF(Offerte!$A68="","",Offerte!$C68)</f>
        <v/>
      </c>
      <c r="D2073" s="10" t="inlineStr">
        <is>
          <t>F.2.1</t>
        </is>
      </c>
      <c r="E2073" s="10" t="inlineStr">
        <is>
          <t>F</t>
        </is>
      </c>
      <c r="F2073" s="10" t="inlineStr">
        <is>
          <t>Q</t>
        </is>
      </c>
      <c r="G2073" s="10" t="inlineStr">
        <is>
          <t>higher</t>
        </is>
      </c>
      <c r="H2073" s="10" t="n">
        <v>2</v>
      </c>
      <c r="I2073" s="10" t="inlineStr">
        <is>
          <t>Tasso di copertura del servizio con dispositivi ECO-DRIVER</t>
        </is>
      </c>
      <c r="J2073" s="20" t="n"/>
      <c r="K2073" s="20" t="n"/>
      <c r="L2073" s="20" t="n"/>
      <c r="M2073" s="20" t="n"/>
      <c r="N2073" s="21">
        <f>IF($A2073="","",IFERROR(VALUE($K2073)/VALUE($L2073),IFERROR(VALUE($J2073),0)))</f>
        <v/>
      </c>
      <c r="O2073" s="21">
        <f>IF($A2073="",0,IF(OR($S2073&lt;&gt;1,COUNTA($J2073:$M2073)=0),0,IF(SUMPRODUCT(MAX(($C$5:$C$6173=$C2073)*($D$5:$D$6173=$D2073)*($S$5:$S$6173=1)*IFERROR($N$5:$N$6173*1,0)))&gt;0,ROUND($H2073*($N2073/SUMPRODUCT(MAX(($C$5:$C$6173=$C2073)*($D$5:$D$6173=$D2073)*($S$5:$S$6173=1)*IFERROR($N$5:$N$6173*1,0)))),4),0)))</f>
        <v/>
      </c>
      <c r="P2073" s="10" t="inlineStr">
        <is>
          <t>Autobus attrezzati con dispositivi ECO-DRIVER / Autobus totali in offerta, incluse scorte</t>
        </is>
      </c>
      <c r="Q2073" s="21">
        <f>IF($A2073="","",$A2073&amp;"|"&amp;$C2073)</f>
        <v/>
      </c>
      <c r="R2073" s="21">
        <f>IF($A2073="","",$A2073&amp;"|"&amp;$C2073&amp;"|"&amp;$D2073)</f>
        <v/>
      </c>
      <c r="S2073" s="21">
        <f>IF($A2073="","",IFERROR(INDEX(Offerte!$D$2:$D$200,MATCH($Q2073,Offerte!$L$2:$L$200,0)),0))</f>
        <v/>
      </c>
      <c r="T2073" s="21">
        <f>IF($A2073="","",IFERROR(INDEX(Offerte!$G$2:$G$200,MATCH($Q2073,Offerte!$L$2:$L$200,0)),"NO"))</f>
        <v/>
      </c>
    </row>
    <row r="2074">
      <c r="A2074" s="10">
        <f>IF(Offerte!$A68="","",Offerte!$A68)</f>
        <v/>
      </c>
      <c r="B2074" s="10">
        <f>IF(Offerte!$A68="","",Offerte!$B68)</f>
        <v/>
      </c>
      <c r="C2074" s="10">
        <f>IF(Offerte!$A68="","",Offerte!$C68)</f>
        <v/>
      </c>
      <c r="D2074" s="10" t="inlineStr">
        <is>
          <t>F.3.1</t>
        </is>
      </c>
      <c r="E2074" s="10" t="inlineStr">
        <is>
          <t>F</t>
        </is>
      </c>
      <c r="F2074" s="10" t="inlineStr">
        <is>
          <t>Q</t>
        </is>
      </c>
      <c r="G2074" s="10" t="inlineStr">
        <is>
          <t>higher</t>
        </is>
      </c>
      <c r="H2074" s="10" t="n">
        <v>2</v>
      </c>
      <c r="I2074" s="10" t="inlineStr">
        <is>
          <t>Autoproduzione consumi elettrici per trazione</t>
        </is>
      </c>
      <c r="J2074" s="20" t="n"/>
      <c r="K2074" s="20" t="n"/>
      <c r="L2074" s="20" t="n"/>
      <c r="M2074" s="20" t="n"/>
      <c r="N2074" s="21">
        <f>IF($A2074="","",IFERROR(VALUE($J2074),0))</f>
        <v/>
      </c>
      <c r="O2074" s="21">
        <f>IF($A2074="",0,IF(OR($S2074&lt;&gt;1,COUNTA($J2074:$M2074)=0),0,IF(SUMPRODUCT(MAX(($C$5:$C$6173=$C2074)*($D$5:$D$6173=$D2074)*($S$5:$S$6173=1)*IFERROR($N$5:$N$6173*1,0)))&gt;0,ROUND($H2074*($N2074/SUMPRODUCT(MAX(($C$5:$C$6173=$C2074)*($D$5:$D$6173=$D2074)*($S$5:$S$6173=1)*IFERROR($N$5:$N$6173*1,0)))),4),0)))</f>
        <v/>
      </c>
      <c r="P2074" s="10" t="inlineStr">
        <is>
          <t>kWh/anno</t>
        </is>
      </c>
      <c r="Q2074" s="21">
        <f>IF($A2074="","",$A2074&amp;"|"&amp;$C2074)</f>
        <v/>
      </c>
      <c r="R2074" s="21">
        <f>IF($A2074="","",$A2074&amp;"|"&amp;$C2074&amp;"|"&amp;$D2074)</f>
        <v/>
      </c>
      <c r="S2074" s="21">
        <f>IF($A2074="","",IFERROR(INDEX(Offerte!$D$2:$D$200,MATCH($Q2074,Offerte!$L$2:$L$200,0)),0))</f>
        <v/>
      </c>
      <c r="T2074" s="21">
        <f>IF($A2074="","",IFERROR(INDEX(Offerte!$G$2:$G$200,MATCH($Q2074,Offerte!$L$2:$L$200,0)),"NO"))</f>
        <v/>
      </c>
    </row>
    <row r="2075">
      <c r="A2075" s="10">
        <f>IF(Offerte!$A68="","",Offerte!$A68)</f>
        <v/>
      </c>
      <c r="B2075" s="10">
        <f>IF(Offerte!$A68="","",Offerte!$B68)</f>
        <v/>
      </c>
      <c r="C2075" s="10">
        <f>IF(Offerte!$A68="","",Offerte!$C68)</f>
        <v/>
      </c>
      <c r="D2075" s="10" t="inlineStr">
        <is>
          <t>F.4.1</t>
        </is>
      </c>
      <c r="E2075" s="10" t="inlineStr">
        <is>
          <t>F</t>
        </is>
      </c>
      <c r="F2075" s="10" t="inlineStr">
        <is>
          <t>Q</t>
        </is>
      </c>
      <c r="G2075" s="10" t="inlineStr">
        <is>
          <t>soil</t>
        </is>
      </c>
      <c r="H2075" s="10" t="n">
        <v>2</v>
      </c>
      <c r="I2075" s="10" t="inlineStr">
        <is>
          <t>Indice di consumo di suolo</t>
        </is>
      </c>
      <c r="J2075" s="20" t="n"/>
      <c r="K2075" s="20" t="n"/>
      <c r="L2075" s="20" t="n"/>
      <c r="M2075" s="20" t="n"/>
      <c r="N2075" s="21">
        <f>IF($A2075="","",IFERROR(VALUE($J2075),0))</f>
        <v/>
      </c>
      <c r="O2075" s="21">
        <f>IF($A2075="",0,IF(OR($S2075&lt;&gt;1,COUNTA($J2075:$M2075)=0),0,IF($N2075&lt;=0,$H2075,IF(SUMPRODUCT(MAX(($C$5:$C$6173=$C2075)*($D$5:$D$6173=$D2075)*($S$5:$S$6173=1)*IFERROR($N$5:$N$6173*1,0)))&gt;0,ROUND($H2075*((SUMPRODUCT(MAX(($C$5:$C$6173=$C2075)*($D$5:$D$6173=$D2075)*($S$5:$S$6173=1)*IFERROR($N$5:$N$6173*1,0)))-$N2075)/SUMPRODUCT(MAX(($C$5:$C$6173=$C2075)*($D$5:$D$6173=$D2075)*($S$5:$S$6173=1)*IFERROR($N$5:$N$6173*1,0)))),4),0))))</f>
        <v/>
      </c>
      <c r="P2075" s="10" t="inlineStr">
        <is>
          <t>m2</t>
        </is>
      </c>
      <c r="Q2075" s="21">
        <f>IF($A2075="","",$A2075&amp;"|"&amp;$C2075)</f>
        <v/>
      </c>
      <c r="R2075" s="21">
        <f>IF($A2075="","",$A2075&amp;"|"&amp;$C2075&amp;"|"&amp;$D2075)</f>
        <v/>
      </c>
      <c r="S2075" s="21">
        <f>IF($A2075="","",IFERROR(INDEX(Offerte!$D$2:$D$200,MATCH($Q2075,Offerte!$L$2:$L$200,0)),0))</f>
        <v/>
      </c>
      <c r="T2075" s="21">
        <f>IF($A2075="","",IFERROR(INDEX(Offerte!$G$2:$G$200,MATCH($Q2075,Offerte!$L$2:$L$200,0)),"NO"))</f>
        <v/>
      </c>
    </row>
    <row r="2076">
      <c r="A2076" s="10">
        <f>IF(Offerte!$A68="","",Offerte!$A68)</f>
        <v/>
      </c>
      <c r="B2076" s="10">
        <f>IF(Offerte!$A68="","",Offerte!$B68)</f>
        <v/>
      </c>
      <c r="C2076" s="10">
        <f>IF(Offerte!$A68="","",Offerte!$C68)</f>
        <v/>
      </c>
      <c r="D2076" s="10" t="inlineStr">
        <is>
          <t>F.5.1</t>
        </is>
      </c>
      <c r="E2076" s="10" t="inlineStr">
        <is>
          <t>F</t>
        </is>
      </c>
      <c r="F2076" s="10" t="inlineStr">
        <is>
          <t>T</t>
        </is>
      </c>
      <c r="G2076" s="10" t="inlineStr">
        <is>
          <t>tabular</t>
        </is>
      </c>
      <c r="H2076" s="10" t="n">
        <v>1</v>
      </c>
      <c r="I2076" s="10" t="inlineStr">
        <is>
          <t>Rendicontazione di sostenibilità ambientale</t>
        </is>
      </c>
      <c r="J2076" s="20" t="n"/>
      <c r="K2076" s="20" t="n"/>
      <c r="L2076" s="20" t="n"/>
      <c r="M2076" s="20" t="n"/>
      <c r="N2076" s="21">
        <f>IF($A2076="","",IF(IFERROR(VALUE($M2076),0)=1,1,0))</f>
        <v/>
      </c>
      <c r="O2076" s="21">
        <f>IF($A2076="",0,IF(OR($S2076&lt;&gt;1,COUNTA($J2076:$M2076)=0),0,IF($N2076=1,$H2076,0)))</f>
        <v/>
      </c>
      <c r="P2076" s="10" t="inlineStr">
        <is>
          <t>sì/no</t>
        </is>
      </c>
      <c r="Q2076" s="21">
        <f>IF($A2076="","",$A2076&amp;"|"&amp;$C2076)</f>
        <v/>
      </c>
      <c r="R2076" s="21">
        <f>IF($A2076="","",$A2076&amp;"|"&amp;$C2076&amp;"|"&amp;$D2076)</f>
        <v/>
      </c>
      <c r="S2076" s="21">
        <f>IF($A2076="","",IFERROR(INDEX(Offerte!$D$2:$D$200,MATCH($Q2076,Offerte!$L$2:$L$200,0)),0))</f>
        <v/>
      </c>
      <c r="T2076" s="21">
        <f>IF($A2076="","",IFERROR(INDEX(Offerte!$G$2:$G$200,MATCH($Q2076,Offerte!$L$2:$L$200,0)),"NO"))</f>
        <v/>
      </c>
    </row>
    <row r="2077">
      <c r="A2077" s="10">
        <f>IF(Offerte!$A68="","",Offerte!$A68)</f>
        <v/>
      </c>
      <c r="B2077" s="10">
        <f>IF(Offerte!$A68="","",Offerte!$B68)</f>
        <v/>
      </c>
      <c r="C2077" s="10">
        <f>IF(Offerte!$A68="","",Offerte!$C68)</f>
        <v/>
      </c>
      <c r="D2077" s="10" t="inlineStr">
        <is>
          <t>G.1.1</t>
        </is>
      </c>
      <c r="E2077" s="10" t="inlineStr">
        <is>
          <t>G</t>
        </is>
      </c>
      <c r="F2077" s="10" t="inlineStr">
        <is>
          <t>D</t>
        </is>
      </c>
      <c r="G2077" s="10" t="inlineStr">
        <is>
          <t>discretionary</t>
        </is>
      </c>
      <c r="H2077" s="10" t="n">
        <v>2</v>
      </c>
      <c r="I2077" s="10" t="inlineStr">
        <is>
          <t>Qualità del progetto di centrale di controllo aziendale</t>
        </is>
      </c>
      <c r="J2077" s="20" t="n"/>
      <c r="K2077" s="20" t="n"/>
      <c r="L2077" s="20" t="n"/>
      <c r="M2077" s="20" t="n"/>
      <c r="N2077" s="21">
        <f>IF($A2077="","",MAX(0,MIN(1,IFERROR(VALUE($M2077),0))))</f>
        <v/>
      </c>
      <c r="O2077" s="21">
        <f>IF($A2077="",0,IF(OR($S2077&lt;&gt;1,COUNTA($J2077:$M2077)=0),0,IF(SUMPRODUCT(MAX(($C$5:$C$6173=$C2077)*($D$5:$D$6173=$D2077)*($S$5:$S$6173=1)*IFERROR($N$5:$N$6173*1,0)))&gt;0,ROUND($H2077*($N2077/SUMPRODUCT(MAX(($C$5:$C$6173=$C2077)*($D$5:$D$6173=$D2077)*($S$5:$S$6173=1)*IFERROR($N$5:$N$6173*1,0)))),4),0)))</f>
        <v/>
      </c>
      <c r="P2077" s="10" t="inlineStr">
        <is>
          <t>coeff.</t>
        </is>
      </c>
      <c r="Q2077" s="21">
        <f>IF($A2077="","",$A2077&amp;"|"&amp;$C2077)</f>
        <v/>
      </c>
      <c r="R2077" s="21">
        <f>IF($A2077="","",$A2077&amp;"|"&amp;$C2077&amp;"|"&amp;$D2077)</f>
        <v/>
      </c>
      <c r="S2077" s="21">
        <f>IF($A2077="","",IFERROR(INDEX(Offerte!$D$2:$D$200,MATCH($Q2077,Offerte!$L$2:$L$200,0)),0))</f>
        <v/>
      </c>
      <c r="T2077" s="21">
        <f>IF($A2077="","",IFERROR(INDEX(Offerte!$G$2:$G$200,MATCH($Q2077,Offerte!$L$2:$L$200,0)),"NO"))</f>
        <v/>
      </c>
    </row>
    <row r="2078">
      <c r="A2078" s="10">
        <f>IF(Offerte!$A68="","",Offerte!$A68)</f>
        <v/>
      </c>
      <c r="B2078" s="10">
        <f>IF(Offerte!$A68="","",Offerte!$B68)</f>
        <v/>
      </c>
      <c r="C2078" s="10">
        <f>IF(Offerte!$A68="","",Offerte!$C68)</f>
        <v/>
      </c>
      <c r="D2078" s="10" t="inlineStr">
        <is>
          <t>G.2.1</t>
        </is>
      </c>
      <c r="E2078" s="10" t="inlineStr">
        <is>
          <t>G</t>
        </is>
      </c>
      <c r="F2078" s="10" t="inlineStr">
        <is>
          <t>T</t>
        </is>
      </c>
      <c r="G2078" s="10" t="inlineStr">
        <is>
          <t>tabular</t>
        </is>
      </c>
      <c r="H2078" s="10" t="n">
        <v>1</v>
      </c>
      <c r="I2078" s="10" t="inlineStr">
        <is>
          <t>Certificazione ISO 45001</t>
        </is>
      </c>
      <c r="J2078" s="20" t="n"/>
      <c r="K2078" s="20" t="n"/>
      <c r="L2078" s="20" t="n"/>
      <c r="M2078" s="20" t="n"/>
      <c r="N2078" s="21">
        <f>IF($A2078="","",IF(IFERROR(VALUE($M2078),0)=1,1,0))</f>
        <v/>
      </c>
      <c r="O2078" s="21">
        <f>IF($A2078="",0,IF(OR($S2078&lt;&gt;1,COUNTA($J2078:$M2078)=0),0,IF($N2078=1,$H2078,0)))</f>
        <v/>
      </c>
      <c r="P2078" s="10" t="inlineStr">
        <is>
          <t>sì/no</t>
        </is>
      </c>
      <c r="Q2078" s="21">
        <f>IF($A2078="","",$A2078&amp;"|"&amp;$C2078)</f>
        <v/>
      </c>
      <c r="R2078" s="21">
        <f>IF($A2078="","",$A2078&amp;"|"&amp;$C2078&amp;"|"&amp;$D2078)</f>
        <v/>
      </c>
      <c r="S2078" s="21">
        <f>IF($A2078="","",IFERROR(INDEX(Offerte!$D$2:$D$200,MATCH($Q2078,Offerte!$L$2:$L$200,0)),0))</f>
        <v/>
      </c>
      <c r="T2078" s="21">
        <f>IF($A2078="","",IFERROR(INDEX(Offerte!$G$2:$G$200,MATCH($Q2078,Offerte!$L$2:$L$200,0)),"NO"))</f>
        <v/>
      </c>
    </row>
    <row r="2079">
      <c r="A2079" s="10">
        <f>IF(Offerte!$A68="","",Offerte!$A68)</f>
        <v/>
      </c>
      <c r="B2079" s="10">
        <f>IF(Offerte!$A68="","",Offerte!$B68)</f>
        <v/>
      </c>
      <c r="C2079" s="10">
        <f>IF(Offerte!$A68="","",Offerte!$C68)</f>
        <v/>
      </c>
      <c r="D2079" s="10" t="inlineStr">
        <is>
          <t>G.3.1</t>
        </is>
      </c>
      <c r="E2079" s="10" t="inlineStr">
        <is>
          <t>G</t>
        </is>
      </c>
      <c r="F2079" s="10" t="inlineStr">
        <is>
          <t>T</t>
        </is>
      </c>
      <c r="G2079" s="10" t="inlineStr">
        <is>
          <t>tabular</t>
        </is>
      </c>
      <c r="H2079" s="10" t="n">
        <v>1</v>
      </c>
      <c r="I2079" s="10" t="inlineStr">
        <is>
          <t>Certificazioni di responsabilità sociale</t>
        </is>
      </c>
      <c r="J2079" s="20" t="n"/>
      <c r="K2079" s="20" t="n"/>
      <c r="L2079" s="20" t="n"/>
      <c r="M2079" s="20" t="n"/>
      <c r="N2079" s="21">
        <f>IF($A2079="","",IF(IFERROR(VALUE($M2079),0)=1,1,0))</f>
        <v/>
      </c>
      <c r="O2079" s="21">
        <f>IF($A2079="",0,IF(OR($S2079&lt;&gt;1,COUNTA($J2079:$M2079)=0),0,IF($N2079=1,$H2079,0)))</f>
        <v/>
      </c>
      <c r="P2079" s="10" t="inlineStr">
        <is>
          <t>sì/no</t>
        </is>
      </c>
      <c r="Q2079" s="21">
        <f>IF($A2079="","",$A2079&amp;"|"&amp;$C2079)</f>
        <v/>
      </c>
      <c r="R2079" s="21">
        <f>IF($A2079="","",$A2079&amp;"|"&amp;$C2079&amp;"|"&amp;$D2079)</f>
        <v/>
      </c>
      <c r="S2079" s="21">
        <f>IF($A2079="","",IFERROR(INDEX(Offerte!$D$2:$D$200,MATCH($Q2079,Offerte!$L$2:$L$200,0)),0))</f>
        <v/>
      </c>
      <c r="T2079" s="21">
        <f>IF($A2079="","",IFERROR(INDEX(Offerte!$G$2:$G$200,MATCH($Q2079,Offerte!$L$2:$L$200,0)),"NO"))</f>
        <v/>
      </c>
    </row>
    <row r="2080">
      <c r="A2080" s="10">
        <f>IF(Offerte!$A68="","",Offerte!$A68)</f>
        <v/>
      </c>
      <c r="B2080" s="10">
        <f>IF(Offerte!$A68="","",Offerte!$B68)</f>
        <v/>
      </c>
      <c r="C2080" s="10">
        <f>IF(Offerte!$A68="","",Offerte!$C68)</f>
        <v/>
      </c>
      <c r="D2080" s="10" t="inlineStr">
        <is>
          <t>G.4.1</t>
        </is>
      </c>
      <c r="E2080" s="10" t="inlineStr">
        <is>
          <t>G</t>
        </is>
      </c>
      <c r="F2080" s="10" t="inlineStr">
        <is>
          <t>D</t>
        </is>
      </c>
      <c r="G2080" s="10" t="inlineStr">
        <is>
          <t>discretionary</t>
        </is>
      </c>
      <c r="H2080" s="10" t="n">
        <v>2</v>
      </c>
      <c r="I2080" s="10" t="inlineStr">
        <is>
          <t>Qualità del piano di formazione del personale</t>
        </is>
      </c>
      <c r="J2080" s="20" t="n"/>
      <c r="K2080" s="20" t="n"/>
      <c r="L2080" s="20" t="n"/>
      <c r="M2080" s="20" t="n"/>
      <c r="N2080" s="21">
        <f>IF($A2080="","",MAX(0,MIN(1,IFERROR(VALUE($M2080),0))))</f>
        <v/>
      </c>
      <c r="O2080" s="21">
        <f>IF($A2080="",0,IF(OR($S2080&lt;&gt;1,COUNTA($J2080:$M2080)=0),0,IF(SUMPRODUCT(MAX(($C$5:$C$6173=$C2080)*($D$5:$D$6173=$D2080)*($S$5:$S$6173=1)*IFERROR($N$5:$N$6173*1,0)))&gt;0,ROUND($H2080*($N2080/SUMPRODUCT(MAX(($C$5:$C$6173=$C2080)*($D$5:$D$6173=$D2080)*($S$5:$S$6173=1)*IFERROR($N$5:$N$6173*1,0)))),4),0)))</f>
        <v/>
      </c>
      <c r="P2080" s="10" t="inlineStr">
        <is>
          <t>coeff.</t>
        </is>
      </c>
      <c r="Q2080" s="21">
        <f>IF($A2080="","",$A2080&amp;"|"&amp;$C2080)</f>
        <v/>
      </c>
      <c r="R2080" s="21">
        <f>IF($A2080="","",$A2080&amp;"|"&amp;$C2080&amp;"|"&amp;$D2080)</f>
        <v/>
      </c>
      <c r="S2080" s="21">
        <f>IF($A2080="","",IFERROR(INDEX(Offerte!$D$2:$D$200,MATCH($Q2080,Offerte!$L$2:$L$200,0)),0))</f>
        <v/>
      </c>
      <c r="T2080" s="21">
        <f>IF($A2080="","",IFERROR(INDEX(Offerte!$G$2:$G$200,MATCH($Q2080,Offerte!$L$2:$L$200,0)),"NO"))</f>
        <v/>
      </c>
    </row>
    <row r="2081">
      <c r="A2081" s="10">
        <f>IF(Offerte!$A68="","",Offerte!$A68)</f>
        <v/>
      </c>
      <c r="B2081" s="10">
        <f>IF(Offerte!$A68="","",Offerte!$B68)</f>
        <v/>
      </c>
      <c r="C2081" s="10">
        <f>IF(Offerte!$A68="","",Offerte!$C68)</f>
        <v/>
      </c>
      <c r="D2081" s="10" t="inlineStr">
        <is>
          <t>G.5.1</t>
        </is>
      </c>
      <c r="E2081" s="10" t="inlineStr">
        <is>
          <t>G</t>
        </is>
      </c>
      <c r="F2081" s="10" t="inlineStr">
        <is>
          <t>T</t>
        </is>
      </c>
      <c r="G2081" s="10" t="inlineStr">
        <is>
          <t>tabular</t>
        </is>
      </c>
      <c r="H2081" s="10" t="n">
        <v>1</v>
      </c>
      <c r="I2081" s="10" t="inlineStr">
        <is>
          <t>Impegno al mantenimento delle garanzie del contratto di secondo livello del gestore uscente</t>
        </is>
      </c>
      <c r="J2081" s="20" t="n"/>
      <c r="K2081" s="20" t="n"/>
      <c r="L2081" s="20" t="n"/>
      <c r="M2081" s="20" t="n"/>
      <c r="N2081" s="21">
        <f>IF($A2081="","",IF(IFERROR(VALUE($M2081),0)=1,1,0))</f>
        <v/>
      </c>
      <c r="O2081" s="21">
        <f>IF($A2081="",0,IF(OR($S2081&lt;&gt;1,COUNTA($J2081:$M2081)=0),0,IF($N2081=1,$H2081,0)))</f>
        <v/>
      </c>
      <c r="P2081" s="10" t="inlineStr">
        <is>
          <t>sì/no</t>
        </is>
      </c>
      <c r="Q2081" s="21">
        <f>IF($A2081="","",$A2081&amp;"|"&amp;$C2081)</f>
        <v/>
      </c>
      <c r="R2081" s="21">
        <f>IF($A2081="","",$A2081&amp;"|"&amp;$C2081&amp;"|"&amp;$D2081)</f>
        <v/>
      </c>
      <c r="S2081" s="21">
        <f>IF($A2081="","",IFERROR(INDEX(Offerte!$D$2:$D$200,MATCH($Q2081,Offerte!$L$2:$L$200,0)),0))</f>
        <v/>
      </c>
      <c r="T2081" s="21">
        <f>IF($A2081="","",IFERROR(INDEX(Offerte!$G$2:$G$200,MATCH($Q2081,Offerte!$L$2:$L$200,0)),"NO"))</f>
        <v/>
      </c>
    </row>
    <row r="2082">
      <c r="A2082" s="10">
        <f>IF(Offerte!$A69="","",Offerte!$A69)</f>
        <v/>
      </c>
      <c r="B2082" s="10">
        <f>IF(Offerte!$A69="","",Offerte!$B69)</f>
        <v/>
      </c>
      <c r="C2082" s="10">
        <f>IF(Offerte!$A69="","",Offerte!$C69)</f>
        <v/>
      </c>
      <c r="D2082" s="10" t="inlineStr">
        <is>
          <t>A.1.1</t>
        </is>
      </c>
      <c r="E2082" s="10" t="inlineStr">
        <is>
          <t>A</t>
        </is>
      </c>
      <c r="F2082" s="10" t="inlineStr">
        <is>
          <t>Q</t>
        </is>
      </c>
      <c r="G2082" s="10" t="inlineStr">
        <is>
          <t>higher</t>
        </is>
      </c>
      <c r="H2082" s="10" t="n">
        <v>3</v>
      </c>
      <c r="I2082" s="10" t="inlineStr">
        <is>
          <t>Tasso aggiuntivo di corse controllate</t>
        </is>
      </c>
      <c r="J2082" s="20" t="n"/>
      <c r="K2082" s="20" t="n"/>
      <c r="L2082" s="20" t="n"/>
      <c r="M2082" s="20" t="n"/>
      <c r="N2082" s="21">
        <f>IF($A2082="","",IFERROR(VALUE($K2082)/VALUE($L2082)*100,IFERROR(VALUE($J2082),0)))</f>
        <v/>
      </c>
      <c r="O2082" s="21">
        <f>IF($A2082="",0,IF(OR($S2082&lt;&gt;1,COUNTA($J2082:$M2082)=0),0,IF(SUMPRODUCT(MAX(($C$5:$C$6173=$C2082)*($D$5:$D$6173=$D2082)*($S$5:$S$6173=1)*IFERROR($N$5:$N$6173*1,0)))&gt;0,ROUND($H2082*($N2082/SUMPRODUCT(MAX(($C$5:$C$6173=$C2082)*($D$5:$D$6173=$D2082)*($S$5:$S$6173=1)*IFERROR($N$5:$N$6173*1,0)))),4),0)))</f>
        <v/>
      </c>
      <c r="P2082" s="10" t="inlineStr">
        <is>
          <t>Corse controllate annue / Corse programmate annue</t>
        </is>
      </c>
      <c r="Q2082" s="21">
        <f>IF($A2082="","",$A2082&amp;"|"&amp;$C2082)</f>
        <v/>
      </c>
      <c r="R2082" s="21">
        <f>IF($A2082="","",$A2082&amp;"|"&amp;$C2082&amp;"|"&amp;$D2082)</f>
        <v/>
      </c>
      <c r="S2082" s="21">
        <f>IF($A2082="","",IFERROR(INDEX(Offerte!$D$2:$D$200,MATCH($Q2082,Offerte!$L$2:$L$200,0)),0))</f>
        <v/>
      </c>
      <c r="T2082" s="21">
        <f>IF($A2082="","",IFERROR(INDEX(Offerte!$G$2:$G$200,MATCH($Q2082,Offerte!$L$2:$L$200,0)),"NO"))</f>
        <v/>
      </c>
    </row>
    <row r="2083">
      <c r="A2083" s="10">
        <f>IF(Offerte!$A69="","",Offerte!$A69)</f>
        <v/>
      </c>
      <c r="B2083" s="10">
        <f>IF(Offerte!$A69="","",Offerte!$B69)</f>
        <v/>
      </c>
      <c r="C2083" s="10">
        <f>IF(Offerte!$A69="","",Offerte!$C69)</f>
        <v/>
      </c>
      <c r="D2083" s="10" t="inlineStr">
        <is>
          <t>A.1.2</t>
        </is>
      </c>
      <c r="E2083" s="10" t="inlineStr">
        <is>
          <t>A</t>
        </is>
      </c>
      <c r="F2083" s="10" t="inlineStr">
        <is>
          <t>Q</t>
        </is>
      </c>
      <c r="G2083" s="10" t="inlineStr">
        <is>
          <t>higher</t>
        </is>
      </c>
      <c r="H2083" s="10" t="n">
        <v>4</v>
      </c>
      <c r="I2083" s="10" t="inlineStr">
        <is>
          <t>Numero aggiuntivo di passeggeri controllati</t>
        </is>
      </c>
      <c r="J2083" s="20" t="n"/>
      <c r="K2083" s="20" t="n"/>
      <c r="L2083" s="20" t="n"/>
      <c r="M2083" s="20" t="n"/>
      <c r="N2083" s="21">
        <f>IF($A2083="","",IFERROR(VALUE($J2083),0))</f>
        <v/>
      </c>
      <c r="O2083" s="21">
        <f>IF($A2083="",0,IF(OR($S2083&lt;&gt;1,COUNTA($J2083:$M2083)=0),0,IF(SUMPRODUCT(MAX(($C$5:$C$6173=$C2083)*($D$5:$D$6173=$D2083)*($S$5:$S$6173=1)*IFERROR($N$5:$N$6173*1,0)))&gt;0,ROUND($H2083*($N2083/SUMPRODUCT(MAX(($C$5:$C$6173=$C2083)*($D$5:$D$6173=$D2083)*($S$5:$S$6173=1)*IFERROR($N$5:$N$6173*1,0)))),4),0)))</f>
        <v/>
      </c>
      <c r="P2083" s="10" t="inlineStr">
        <is>
          <t>passeggeri/anno</t>
        </is>
      </c>
      <c r="Q2083" s="21">
        <f>IF($A2083="","",$A2083&amp;"|"&amp;$C2083)</f>
        <v/>
      </c>
      <c r="R2083" s="21">
        <f>IF($A2083="","",$A2083&amp;"|"&amp;$C2083&amp;"|"&amp;$D2083)</f>
        <v/>
      </c>
      <c r="S2083" s="21">
        <f>IF($A2083="","",IFERROR(INDEX(Offerte!$D$2:$D$200,MATCH($Q2083,Offerte!$L$2:$L$200,0)),0))</f>
        <v/>
      </c>
      <c r="T2083" s="21">
        <f>IF($A2083="","",IFERROR(INDEX(Offerte!$G$2:$G$200,MATCH($Q2083,Offerte!$L$2:$L$200,0)),"NO"))</f>
        <v/>
      </c>
    </row>
    <row r="2084">
      <c r="A2084" s="10">
        <f>IF(Offerte!$A69="","",Offerte!$A69)</f>
        <v/>
      </c>
      <c r="B2084" s="10">
        <f>IF(Offerte!$A69="","",Offerte!$B69)</f>
        <v/>
      </c>
      <c r="C2084" s="10">
        <f>IF(Offerte!$A69="","",Offerte!$C69)</f>
        <v/>
      </c>
      <c r="D2084" s="10" t="inlineStr">
        <is>
          <t>B.1.1</t>
        </is>
      </c>
      <c r="E2084" s="10" t="inlineStr">
        <is>
          <t>B</t>
        </is>
      </c>
      <c r="F2084" s="10" t="inlineStr">
        <is>
          <t>Q</t>
        </is>
      </c>
      <c r="G2084" s="10" t="inlineStr">
        <is>
          <t>higher</t>
        </is>
      </c>
      <c r="H2084" s="10" t="n">
        <v>3</v>
      </c>
      <c r="I2084" s="10" t="inlineStr">
        <is>
          <t>Incremento dei posti offerti nelle fasce di punta</t>
        </is>
      </c>
      <c r="J2084" s="20" t="n"/>
      <c r="K2084" s="20" t="n"/>
      <c r="L2084" s="20" t="n"/>
      <c r="M2084" s="20" t="n"/>
      <c r="N2084" s="21">
        <f>IF($A2084="","",IFERROR(VALUE($J2084),0))</f>
        <v/>
      </c>
      <c r="O2084" s="21">
        <f>IF($A2084="",0,IF(OR($S2084&lt;&gt;1,COUNTA($J2084:$M2084)=0),0,IF(SUMPRODUCT(MAX(($C$5:$C$6173=$C2084)*($D$5:$D$6173=$D2084)*($S$5:$S$6173=1)*IFERROR($N$5:$N$6173*1,0)))&gt;0,ROUND($H2084*($N2084/SUMPRODUCT(MAX(($C$5:$C$6173=$C2084)*($D$5:$D$6173=$D2084)*($S$5:$S$6173=1)*IFERROR($N$5:$N$6173*1,0)))),4),0)))</f>
        <v/>
      </c>
      <c r="P2084" s="10" t="inlineStr">
        <is>
          <t>posti*km</t>
        </is>
      </c>
      <c r="Q2084" s="21">
        <f>IF($A2084="","",$A2084&amp;"|"&amp;$C2084)</f>
        <v/>
      </c>
      <c r="R2084" s="21">
        <f>IF($A2084="","",$A2084&amp;"|"&amp;$C2084&amp;"|"&amp;$D2084)</f>
        <v/>
      </c>
      <c r="S2084" s="21">
        <f>IF($A2084="","",IFERROR(INDEX(Offerte!$D$2:$D$200,MATCH($Q2084,Offerte!$L$2:$L$200,0)),0))</f>
        <v/>
      </c>
      <c r="T2084" s="21">
        <f>IF($A2084="","",IFERROR(INDEX(Offerte!$G$2:$G$200,MATCH($Q2084,Offerte!$L$2:$L$200,0)),"NO"))</f>
        <v/>
      </c>
    </row>
    <row r="2085">
      <c r="A2085" s="10">
        <f>IF(Offerte!$A69="","",Offerte!$A69)</f>
        <v/>
      </c>
      <c r="B2085" s="10">
        <f>IF(Offerte!$A69="","",Offerte!$B69)</f>
        <v/>
      </c>
      <c r="C2085" s="10">
        <f>IF(Offerte!$A69="","",Offerte!$C69)</f>
        <v/>
      </c>
      <c r="D2085" s="10" t="inlineStr">
        <is>
          <t>B.2.1</t>
        </is>
      </c>
      <c r="E2085" s="10" t="inlineStr">
        <is>
          <t>B</t>
        </is>
      </c>
      <c r="F2085" s="10" t="inlineStr">
        <is>
          <t>Q</t>
        </is>
      </c>
      <c r="G2085" s="10" t="inlineStr">
        <is>
          <t>higher</t>
        </is>
      </c>
      <c r="H2085" s="10" t="n">
        <v>4</v>
      </c>
      <c r="I2085" s="10" t="inlineStr">
        <is>
          <t>Corse aggiuntive nell'arco giornaliero base</t>
        </is>
      </c>
      <c r="J2085" s="20" t="n"/>
      <c r="K2085" s="20" t="n"/>
      <c r="L2085" s="20" t="n"/>
      <c r="M2085" s="20" t="n"/>
      <c r="N2085" s="21">
        <f>IF($A2085="","",IFERROR(VALUE($J2085),0))</f>
        <v/>
      </c>
      <c r="O2085" s="21">
        <f>IF($A2085="",0,IF(OR($S2085&lt;&gt;1,COUNTA($J2085:$M2085)=0),0,IF(SUMPRODUCT(MAX(($C$5:$C$6173=$C2085)*($D$5:$D$6173=$D2085)*($S$5:$S$6173=1)*IFERROR($N$5:$N$6173*1,0)))&gt;0,ROUND($H2085*($N2085/SUMPRODUCT(MAX(($C$5:$C$6173=$C2085)*($D$5:$D$6173=$D2085)*($S$5:$S$6173=1)*IFERROR($N$5:$N$6173*1,0)))),4),0)))</f>
        <v/>
      </c>
      <c r="P2085" s="10" t="inlineStr">
        <is>
          <t>corse</t>
        </is>
      </c>
      <c r="Q2085" s="21">
        <f>IF($A2085="","",$A2085&amp;"|"&amp;$C2085)</f>
        <v/>
      </c>
      <c r="R2085" s="21">
        <f>IF($A2085="","",$A2085&amp;"|"&amp;$C2085&amp;"|"&amp;$D2085)</f>
        <v/>
      </c>
      <c r="S2085" s="21">
        <f>IF($A2085="","",IFERROR(INDEX(Offerte!$D$2:$D$200,MATCH($Q2085,Offerte!$L$2:$L$200,0)),0))</f>
        <v/>
      </c>
      <c r="T2085" s="21">
        <f>IF($A2085="","",IFERROR(INDEX(Offerte!$G$2:$G$200,MATCH($Q2085,Offerte!$L$2:$L$200,0)),"NO"))</f>
        <v/>
      </c>
    </row>
    <row r="2086">
      <c r="A2086" s="10">
        <f>IF(Offerte!$A69="","",Offerte!$A69)</f>
        <v/>
      </c>
      <c r="B2086" s="10">
        <f>IF(Offerte!$A69="","",Offerte!$B69)</f>
        <v/>
      </c>
      <c r="C2086" s="10">
        <f>IF(Offerte!$A69="","",Offerte!$C69)</f>
        <v/>
      </c>
      <c r="D2086" s="10" t="inlineStr">
        <is>
          <t>B.3.1</t>
        </is>
      </c>
      <c r="E2086" s="10" t="inlineStr">
        <is>
          <t>B</t>
        </is>
      </c>
      <c r="F2086" s="10" t="inlineStr">
        <is>
          <t>Q</t>
        </is>
      </c>
      <c r="G2086" s="10" t="inlineStr">
        <is>
          <t>higher</t>
        </is>
      </c>
      <c r="H2086" s="10" t="n">
        <v>2</v>
      </c>
      <c r="I2086" s="10" t="inlineStr">
        <is>
          <t>Numero di corse aggiuntive per allungamento dell'arco di servizio giornaliero nelle fasce serali</t>
        </is>
      </c>
      <c r="J2086" s="20" t="n"/>
      <c r="K2086" s="20" t="n"/>
      <c r="L2086" s="20" t="n"/>
      <c r="M2086" s="20" t="n"/>
      <c r="N2086" s="21">
        <f>IF($A2086="","",IFERROR(VALUE($J2086),0))</f>
        <v/>
      </c>
      <c r="O2086" s="21">
        <f>IF($A2086="",0,IF(OR($S2086&lt;&gt;1,COUNTA($J2086:$M2086)=0),0,IF(SUMPRODUCT(MAX(($C$5:$C$6173=$C2086)*($D$5:$D$6173=$D2086)*($S$5:$S$6173=1)*IFERROR($N$5:$N$6173*1,0)))&gt;0,ROUND($H2086*($N2086/SUMPRODUCT(MAX(($C$5:$C$6173=$C2086)*($D$5:$D$6173=$D2086)*($S$5:$S$6173=1)*IFERROR($N$5:$N$6173*1,0)))),4),0)))</f>
        <v/>
      </c>
      <c r="P2086" s="10" t="inlineStr">
        <is>
          <t>corse</t>
        </is>
      </c>
      <c r="Q2086" s="21">
        <f>IF($A2086="","",$A2086&amp;"|"&amp;$C2086)</f>
        <v/>
      </c>
      <c r="R2086" s="21">
        <f>IF($A2086="","",$A2086&amp;"|"&amp;$C2086&amp;"|"&amp;$D2086)</f>
        <v/>
      </c>
      <c r="S2086" s="21">
        <f>IF($A2086="","",IFERROR(INDEX(Offerte!$D$2:$D$200,MATCH($Q2086,Offerte!$L$2:$L$200,0)),0))</f>
        <v/>
      </c>
      <c r="T2086" s="21">
        <f>IF($A2086="","",IFERROR(INDEX(Offerte!$G$2:$G$200,MATCH($Q2086,Offerte!$L$2:$L$200,0)),"NO"))</f>
        <v/>
      </c>
    </row>
    <row r="2087">
      <c r="A2087" s="10">
        <f>IF(Offerte!$A69="","",Offerte!$A69)</f>
        <v/>
      </c>
      <c r="B2087" s="10">
        <f>IF(Offerte!$A69="","",Offerte!$B69)</f>
        <v/>
      </c>
      <c r="C2087" s="10">
        <f>IF(Offerte!$A69="","",Offerte!$C69)</f>
        <v/>
      </c>
      <c r="D2087" s="10" t="inlineStr">
        <is>
          <t>B.4.1</t>
        </is>
      </c>
      <c r="E2087" s="10" t="inlineStr">
        <is>
          <t>B</t>
        </is>
      </c>
      <c r="F2087" s="10" t="inlineStr">
        <is>
          <t>Q</t>
        </is>
      </c>
      <c r="G2087" s="10" t="inlineStr">
        <is>
          <t>higher</t>
        </is>
      </c>
      <c r="H2087" s="10" t="n">
        <v>3</v>
      </c>
      <c r="I2087" s="10" t="inlineStr">
        <is>
          <t>Percorrenze aggiuntive offerte nel Programma d'esercizio delle prime due fasi attuative</t>
        </is>
      </c>
      <c r="J2087" s="20" t="n"/>
      <c r="K2087" s="20" t="n"/>
      <c r="L2087" s="20" t="n"/>
      <c r="M2087" s="20" t="n"/>
      <c r="N2087" s="21">
        <f>IF($A2087="","",IFERROR(VALUE($J2087),0))</f>
        <v/>
      </c>
      <c r="O2087" s="21">
        <f>IF($A2087="",0,IF(OR($S2087&lt;&gt;1,COUNTA($J2087:$M2087)=0),0,IF(SUMPRODUCT(MAX(($C$5:$C$6173=$C2087)*($D$5:$D$6173=$D2087)*($S$5:$S$6173=1)*IFERROR($N$5:$N$6173*1,0)))&gt;0,ROUND($H2087*($N2087/SUMPRODUCT(MAX(($C$5:$C$6173=$C2087)*($D$5:$D$6173=$D2087)*($S$5:$S$6173=1)*IFERROR($N$5:$N$6173*1,0)))),4),0)))</f>
        <v/>
      </c>
      <c r="P2087" s="10" t="inlineStr">
        <is>
          <t>vett*km</t>
        </is>
      </c>
      <c r="Q2087" s="21">
        <f>IF($A2087="","",$A2087&amp;"|"&amp;$C2087)</f>
        <v/>
      </c>
      <c r="R2087" s="21">
        <f>IF($A2087="","",$A2087&amp;"|"&amp;$C2087&amp;"|"&amp;$D2087)</f>
        <v/>
      </c>
      <c r="S2087" s="21">
        <f>IF($A2087="","",IFERROR(INDEX(Offerte!$D$2:$D$200,MATCH($Q2087,Offerte!$L$2:$L$200,0)),0))</f>
        <v/>
      </c>
      <c r="T2087" s="21">
        <f>IF($A2087="","",IFERROR(INDEX(Offerte!$G$2:$G$200,MATCH($Q2087,Offerte!$L$2:$L$200,0)),"NO"))</f>
        <v/>
      </c>
    </row>
    <row r="2088">
      <c r="A2088" s="10">
        <f>IF(Offerte!$A69="","",Offerte!$A69)</f>
        <v/>
      </c>
      <c r="B2088" s="10">
        <f>IF(Offerte!$A69="","",Offerte!$B69)</f>
        <v/>
      </c>
      <c r="C2088" s="10">
        <f>IF(Offerte!$A69="","",Offerte!$C69)</f>
        <v/>
      </c>
      <c r="D2088" s="10" t="inlineStr">
        <is>
          <t>B.5.1</t>
        </is>
      </c>
      <c r="E2088" s="10" t="inlineStr">
        <is>
          <t>B</t>
        </is>
      </c>
      <c r="F2088" s="10" t="inlineStr">
        <is>
          <t>D</t>
        </is>
      </c>
      <c r="G2088" s="10" t="inlineStr">
        <is>
          <t>discretionary</t>
        </is>
      </c>
      <c r="H2088" s="10" t="n">
        <v>2</v>
      </c>
      <c r="I2088" s="10" t="inlineStr">
        <is>
          <t>Efficacia del progetto di servizi complementari DRT</t>
        </is>
      </c>
      <c r="J2088" s="20" t="n"/>
      <c r="K2088" s="20" t="n"/>
      <c r="L2088" s="20" t="n"/>
      <c r="M2088" s="20" t="n"/>
      <c r="N2088" s="21">
        <f>IF($A2088="","",MAX(0,MIN(1,IFERROR(VALUE($M2088),0))))</f>
        <v/>
      </c>
      <c r="O2088" s="21">
        <f>IF($A2088="",0,IF(OR($S2088&lt;&gt;1,COUNTA($J2088:$M2088)=0),0,IF(SUMPRODUCT(MAX(($C$5:$C$6173=$C2088)*($D$5:$D$6173=$D2088)*($S$5:$S$6173=1)*IFERROR($N$5:$N$6173*1,0)))&gt;0,ROUND($H2088*($N2088/SUMPRODUCT(MAX(($C$5:$C$6173=$C2088)*($D$5:$D$6173=$D2088)*($S$5:$S$6173=1)*IFERROR($N$5:$N$6173*1,0)))),4),0)))</f>
        <v/>
      </c>
      <c r="P2088" s="10" t="inlineStr">
        <is>
          <t>coeff.</t>
        </is>
      </c>
      <c r="Q2088" s="21">
        <f>IF($A2088="","",$A2088&amp;"|"&amp;$C2088)</f>
        <v/>
      </c>
      <c r="R2088" s="21">
        <f>IF($A2088="","",$A2088&amp;"|"&amp;$C2088&amp;"|"&amp;$D2088)</f>
        <v/>
      </c>
      <c r="S2088" s="21">
        <f>IF($A2088="","",IFERROR(INDEX(Offerte!$D$2:$D$200,MATCH($Q2088,Offerte!$L$2:$L$200,0)),0))</f>
        <v/>
      </c>
      <c r="T2088" s="21">
        <f>IF($A2088="","",IFERROR(INDEX(Offerte!$G$2:$G$200,MATCH($Q2088,Offerte!$L$2:$L$200,0)),"NO"))</f>
        <v/>
      </c>
    </row>
    <row r="2089">
      <c r="A2089" s="10">
        <f>IF(Offerte!$A69="","",Offerte!$A69)</f>
        <v/>
      </c>
      <c r="B2089" s="10">
        <f>IF(Offerte!$A69="","",Offerte!$B69)</f>
        <v/>
      </c>
      <c r="C2089" s="10">
        <f>IF(Offerte!$A69="","",Offerte!$C69)</f>
        <v/>
      </c>
      <c r="D2089" s="10" t="inlineStr">
        <is>
          <t>C.1.1</t>
        </is>
      </c>
      <c r="E2089" s="10" t="inlineStr">
        <is>
          <t>C</t>
        </is>
      </c>
      <c r="F2089" s="10" t="inlineStr">
        <is>
          <t>Q</t>
        </is>
      </c>
      <c r="G2089" s="10" t="inlineStr">
        <is>
          <t>higher</t>
        </is>
      </c>
      <c r="H2089" s="10" t="n">
        <v>2</v>
      </c>
      <c r="I2089" s="10" t="inlineStr">
        <is>
          <t>Tasso di copertura del servizio con telecamere BSD</t>
        </is>
      </c>
      <c r="J2089" s="20" t="n"/>
      <c r="K2089" s="20" t="n"/>
      <c r="L2089" s="20" t="n"/>
      <c r="M2089" s="20" t="n"/>
      <c r="N2089" s="21">
        <f>IF($A2089="","",IFERROR(VALUE($K2089)/VALUE($L2089),IFERROR(VALUE($J2089),0)))</f>
        <v/>
      </c>
      <c r="O2089" s="21">
        <f>IF($A2089="",0,IF(OR($S2089&lt;&gt;1,COUNTA($J2089:$M2089)=0),0,IF(SUMPRODUCT(MAX(($C$5:$C$6173=$C2089)*($D$5:$D$6173=$D2089)*($S$5:$S$6173=1)*IFERROR($N$5:$N$6173*1,0)))&gt;0,ROUND($H2089*($N2089/SUMPRODUCT(MAX(($C$5:$C$6173=$C2089)*($D$5:$D$6173=$D2089)*($S$5:$S$6173=1)*IFERROR($N$5:$N$6173*1,0)))),4),0)))</f>
        <v/>
      </c>
      <c r="P2089" s="10" t="inlineStr">
        <is>
          <t>Autobus attrezzati con telecamere BSD / Autobus totali in offerta, incluse scorte</t>
        </is>
      </c>
      <c r="Q2089" s="21">
        <f>IF($A2089="","",$A2089&amp;"|"&amp;$C2089)</f>
        <v/>
      </c>
      <c r="R2089" s="21">
        <f>IF($A2089="","",$A2089&amp;"|"&amp;$C2089&amp;"|"&amp;$D2089)</f>
        <v/>
      </c>
      <c r="S2089" s="21">
        <f>IF($A2089="","",IFERROR(INDEX(Offerte!$D$2:$D$200,MATCH($Q2089,Offerte!$L$2:$L$200,0)),0))</f>
        <v/>
      </c>
      <c r="T2089" s="21">
        <f>IF($A2089="","",IFERROR(INDEX(Offerte!$G$2:$G$200,MATCH($Q2089,Offerte!$L$2:$L$200,0)),"NO"))</f>
        <v/>
      </c>
    </row>
    <row r="2090">
      <c r="A2090" s="10">
        <f>IF(Offerte!$A69="","",Offerte!$A69)</f>
        <v/>
      </c>
      <c r="B2090" s="10">
        <f>IF(Offerte!$A69="","",Offerte!$B69)</f>
        <v/>
      </c>
      <c r="C2090" s="10">
        <f>IF(Offerte!$A69="","",Offerte!$C69)</f>
        <v/>
      </c>
      <c r="D2090" s="10" t="inlineStr">
        <is>
          <t>C.1.2</t>
        </is>
      </c>
      <c r="E2090" s="10" t="inlineStr">
        <is>
          <t>C</t>
        </is>
      </c>
      <c r="F2090" s="10" t="inlineStr">
        <is>
          <t>Q</t>
        </is>
      </c>
      <c r="G2090" s="10" t="inlineStr">
        <is>
          <t>higher</t>
        </is>
      </c>
      <c r="H2090" s="10" t="n">
        <v>2</v>
      </c>
      <c r="I2090" s="10" t="inlineStr">
        <is>
          <t>Tasso di copertura del servizio con telecamere ADAS</t>
        </is>
      </c>
      <c r="J2090" s="20" t="n"/>
      <c r="K2090" s="20" t="n"/>
      <c r="L2090" s="20" t="n"/>
      <c r="M2090" s="20" t="n"/>
      <c r="N2090" s="21">
        <f>IF($A2090="","",IFERROR(VALUE($K2090)/VALUE($L2090),IFERROR(VALUE($J2090),0)))</f>
        <v/>
      </c>
      <c r="O2090" s="21">
        <f>IF($A2090="",0,IF(OR($S2090&lt;&gt;1,COUNTA($J2090:$M2090)=0),0,IF(SUMPRODUCT(MAX(($C$5:$C$6173=$C2090)*($D$5:$D$6173=$D2090)*($S$5:$S$6173=1)*IFERROR($N$5:$N$6173*1,0)))&gt;0,ROUND($H2090*($N2090/SUMPRODUCT(MAX(($C$5:$C$6173=$C2090)*($D$5:$D$6173=$D2090)*($S$5:$S$6173=1)*IFERROR($N$5:$N$6173*1,0)))),4),0)))</f>
        <v/>
      </c>
      <c r="P2090" s="10" t="inlineStr">
        <is>
          <t>Autobus attrezzati con telecamere ADAS / Autobus totali in offerta, incluse scorte</t>
        </is>
      </c>
      <c r="Q2090" s="21">
        <f>IF($A2090="","",$A2090&amp;"|"&amp;$C2090)</f>
        <v/>
      </c>
      <c r="R2090" s="21">
        <f>IF($A2090="","",$A2090&amp;"|"&amp;$C2090&amp;"|"&amp;$D2090)</f>
        <v/>
      </c>
      <c r="S2090" s="21">
        <f>IF($A2090="","",IFERROR(INDEX(Offerte!$D$2:$D$200,MATCH($Q2090,Offerte!$L$2:$L$200,0)),0))</f>
        <v/>
      </c>
      <c r="T2090" s="21">
        <f>IF($A2090="","",IFERROR(INDEX(Offerte!$G$2:$G$200,MATCH($Q2090,Offerte!$L$2:$L$200,0)),"NO"))</f>
        <v/>
      </c>
    </row>
    <row r="2091">
      <c r="A2091" s="10">
        <f>IF(Offerte!$A69="","",Offerte!$A69)</f>
        <v/>
      </c>
      <c r="B2091" s="10">
        <f>IF(Offerte!$A69="","",Offerte!$B69)</f>
        <v/>
      </c>
      <c r="C2091" s="10">
        <f>IF(Offerte!$A69="","",Offerte!$C69)</f>
        <v/>
      </c>
      <c r="D2091" s="10" t="inlineStr">
        <is>
          <t>C.2.1</t>
        </is>
      </c>
      <c r="E2091" s="10" t="inlineStr">
        <is>
          <t>C</t>
        </is>
      </c>
      <c r="F2091" s="10" t="inlineStr">
        <is>
          <t>Q</t>
        </is>
      </c>
      <c r="G2091" s="10" t="inlineStr">
        <is>
          <t>higher</t>
        </is>
      </c>
      <c r="H2091" s="10" t="n">
        <v>3</v>
      </c>
      <c r="I2091" s="10" t="inlineStr">
        <is>
          <t>Tasso di copertura del servizio con telecamere di bordo di videosorveglianza</t>
        </is>
      </c>
      <c r="J2091" s="20" t="n"/>
      <c r="K2091" s="20" t="n"/>
      <c r="L2091" s="20" t="n"/>
      <c r="M2091" s="20" t="n"/>
      <c r="N2091" s="21">
        <f>IF($A2091="","",IFERROR(VALUE($K2091)/VALUE($L2091),IFERROR(VALUE($J2091),0)))</f>
        <v/>
      </c>
      <c r="O2091" s="21">
        <f>IF($A2091="",0,IF(OR($S2091&lt;&gt;1,COUNTA($J2091:$M2091)=0),0,IF(SUMPRODUCT(MAX(($C$5:$C$6173=$C2091)*($D$5:$D$6173=$D2091)*($S$5:$S$6173=1)*IFERROR($N$5:$N$6173*1,0)))&gt;0,ROUND($H2091*($N2091/SUMPRODUCT(MAX(($C$5:$C$6173=$C2091)*($D$5:$D$6173=$D2091)*($S$5:$S$6173=1)*IFERROR($N$5:$N$6173*1,0)))),4),0)))</f>
        <v/>
      </c>
      <c r="P2091" s="10" t="inlineStr">
        <is>
          <t>Autobus attrezzati con videosorveglianza / Autobus totali in offerta, incluse scorte</t>
        </is>
      </c>
      <c r="Q2091" s="21">
        <f>IF($A2091="","",$A2091&amp;"|"&amp;$C2091)</f>
        <v/>
      </c>
      <c r="R2091" s="21">
        <f>IF($A2091="","",$A2091&amp;"|"&amp;$C2091&amp;"|"&amp;$D2091)</f>
        <v/>
      </c>
      <c r="S2091" s="21">
        <f>IF($A2091="","",IFERROR(INDEX(Offerte!$D$2:$D$200,MATCH($Q2091,Offerte!$L$2:$L$200,0)),0))</f>
        <v/>
      </c>
      <c r="T2091" s="21">
        <f>IF($A2091="","",IFERROR(INDEX(Offerte!$G$2:$G$200,MATCH($Q2091,Offerte!$L$2:$L$200,0)),"NO"))</f>
        <v/>
      </c>
    </row>
    <row r="2092">
      <c r="A2092" s="10">
        <f>IF(Offerte!$A69="","",Offerte!$A69)</f>
        <v/>
      </c>
      <c r="B2092" s="10">
        <f>IF(Offerte!$A69="","",Offerte!$B69)</f>
        <v/>
      </c>
      <c r="C2092" s="10">
        <f>IF(Offerte!$A69="","",Offerte!$C69)</f>
        <v/>
      </c>
      <c r="D2092" s="10" t="inlineStr">
        <is>
          <t>C.2.2</t>
        </is>
      </c>
      <c r="E2092" s="10" t="inlineStr">
        <is>
          <t>C</t>
        </is>
      </c>
      <c r="F2092" s="10" t="inlineStr">
        <is>
          <t>T</t>
        </is>
      </c>
      <c r="G2092" s="10" t="inlineStr">
        <is>
          <t>tabular</t>
        </is>
      </c>
      <c r="H2092" s="10" t="n">
        <v>1</v>
      </c>
      <c r="I2092" s="10" t="inlineStr">
        <is>
          <t>Software video/audio analisi per situazioni di pericolo</t>
        </is>
      </c>
      <c r="J2092" s="20" t="n"/>
      <c r="K2092" s="20" t="n"/>
      <c r="L2092" s="20" t="n"/>
      <c r="M2092" s="20" t="n"/>
      <c r="N2092" s="21">
        <f>IF($A2092="","",IF(IFERROR(VALUE($M2092),0)=1,1,0))</f>
        <v/>
      </c>
      <c r="O2092" s="21">
        <f>IF($A2092="",0,IF(OR($S2092&lt;&gt;1,COUNTA($J2092:$M2092)=0),0,IF($N2092=1,$H2092,0)))</f>
        <v/>
      </c>
      <c r="P2092" s="10" t="inlineStr">
        <is>
          <t>sì/no</t>
        </is>
      </c>
      <c r="Q2092" s="21">
        <f>IF($A2092="","",$A2092&amp;"|"&amp;$C2092)</f>
        <v/>
      </c>
      <c r="R2092" s="21">
        <f>IF($A2092="","",$A2092&amp;"|"&amp;$C2092&amp;"|"&amp;$D2092)</f>
        <v/>
      </c>
      <c r="S2092" s="21">
        <f>IF($A2092="","",IFERROR(INDEX(Offerte!$D$2:$D$200,MATCH($Q2092,Offerte!$L$2:$L$200,0)),0))</f>
        <v/>
      </c>
      <c r="T2092" s="21">
        <f>IF($A2092="","",IFERROR(INDEX(Offerte!$G$2:$G$200,MATCH($Q2092,Offerte!$L$2:$L$200,0)),"NO"))</f>
        <v/>
      </c>
    </row>
    <row r="2093">
      <c r="A2093" s="10">
        <f>IF(Offerte!$A69="","",Offerte!$A69)</f>
        <v/>
      </c>
      <c r="B2093" s="10">
        <f>IF(Offerte!$A69="","",Offerte!$B69)</f>
        <v/>
      </c>
      <c r="C2093" s="10">
        <f>IF(Offerte!$A69="","",Offerte!$C69)</f>
        <v/>
      </c>
      <c r="D2093" s="10" t="inlineStr">
        <is>
          <t>C.2.3</t>
        </is>
      </c>
      <c r="E2093" s="10" t="inlineStr">
        <is>
          <t>C</t>
        </is>
      </c>
      <c r="F2093" s="10" t="inlineStr">
        <is>
          <t>T</t>
        </is>
      </c>
      <c r="G2093" s="10" t="inlineStr">
        <is>
          <t>tabular</t>
        </is>
      </c>
      <c r="H2093" s="10" t="n">
        <v>1</v>
      </c>
      <c r="I2093" s="10" t="inlineStr">
        <is>
          <t>Collegamento con centrale qualificata di pronto intervento</t>
        </is>
      </c>
      <c r="J2093" s="20" t="n"/>
      <c r="K2093" s="20" t="n"/>
      <c r="L2093" s="20" t="n"/>
      <c r="M2093" s="20" t="n"/>
      <c r="N2093" s="21">
        <f>IF($A2093="","",IF(IFERROR(VALUE($M2093),0)=1,1,0))</f>
        <v/>
      </c>
      <c r="O2093" s="21">
        <f>IF($A2093="",0,IF(OR($S2093&lt;&gt;1,COUNTA($J2093:$M2093)=0),0,IF($N2093=1,$H2093,0)))</f>
        <v/>
      </c>
      <c r="P2093" s="10" t="inlineStr">
        <is>
          <t>sì/no</t>
        </is>
      </c>
      <c r="Q2093" s="21">
        <f>IF($A2093="","",$A2093&amp;"|"&amp;$C2093)</f>
        <v/>
      </c>
      <c r="R2093" s="21">
        <f>IF($A2093="","",$A2093&amp;"|"&amp;$C2093&amp;"|"&amp;$D2093)</f>
        <v/>
      </c>
      <c r="S2093" s="21">
        <f>IF($A2093="","",IFERROR(INDEX(Offerte!$D$2:$D$200,MATCH($Q2093,Offerte!$L$2:$L$200,0)),0))</f>
        <v/>
      </c>
      <c r="T2093" s="21">
        <f>IF($A2093="","",IFERROR(INDEX(Offerte!$G$2:$G$200,MATCH($Q2093,Offerte!$L$2:$L$200,0)),"NO"))</f>
        <v/>
      </c>
    </row>
    <row r="2094">
      <c r="A2094" s="10">
        <f>IF(Offerte!$A69="","",Offerte!$A69)</f>
        <v/>
      </c>
      <c r="B2094" s="10">
        <f>IF(Offerte!$A69="","",Offerte!$B69)</f>
        <v/>
      </c>
      <c r="C2094" s="10">
        <f>IF(Offerte!$A69="","",Offerte!$C69)</f>
        <v/>
      </c>
      <c r="D2094" s="10" t="inlineStr">
        <is>
          <t>C.2.4</t>
        </is>
      </c>
      <c r="E2094" s="10" t="inlineStr">
        <is>
          <t>C</t>
        </is>
      </c>
      <c r="F2094" s="10" t="inlineStr">
        <is>
          <t>Q</t>
        </is>
      </c>
      <c r="G2094" s="10" t="inlineStr">
        <is>
          <t>higher</t>
        </is>
      </c>
      <c r="H2094" s="10" t="n">
        <v>1</v>
      </c>
      <c r="I2094" s="10" t="inlineStr">
        <is>
          <t>Tasso di copertura del servizio con dispositivi per la chiamata di emergenza del conducente</t>
        </is>
      </c>
      <c r="J2094" s="20" t="n"/>
      <c r="K2094" s="20" t="n"/>
      <c r="L2094" s="20" t="n"/>
      <c r="M2094" s="20" t="n"/>
      <c r="N2094" s="21">
        <f>IF($A2094="","",IFERROR(VALUE($K2094)/VALUE($L2094),IFERROR(VALUE($J2094),0)))</f>
        <v/>
      </c>
      <c r="O2094" s="21">
        <f>IF($A2094="",0,IF(OR($S2094&lt;&gt;1,COUNTA($J2094:$M2094)=0),0,IF(SUMPRODUCT(MAX(($C$5:$C$6173=$C2094)*($D$5:$D$6173=$D2094)*($S$5:$S$6173=1)*IFERROR($N$5:$N$6173*1,0)))&gt;0,ROUND($H2094*($N2094/SUMPRODUCT(MAX(($C$5:$C$6173=$C2094)*($D$5:$D$6173=$D2094)*($S$5:$S$6173=1)*IFERROR($N$5:$N$6173*1,0)))),4),0)))</f>
        <v/>
      </c>
      <c r="P2094" s="10" t="inlineStr">
        <is>
          <t>Autobus attrezzati con chiamata di emergenza / Autobus totali in offerta, incluse scorte</t>
        </is>
      </c>
      <c r="Q2094" s="21">
        <f>IF($A2094="","",$A2094&amp;"|"&amp;$C2094)</f>
        <v/>
      </c>
      <c r="R2094" s="21">
        <f>IF($A2094="","",$A2094&amp;"|"&amp;$C2094&amp;"|"&amp;$D2094)</f>
        <v/>
      </c>
      <c r="S2094" s="21">
        <f>IF($A2094="","",IFERROR(INDEX(Offerte!$D$2:$D$200,MATCH($Q2094,Offerte!$L$2:$L$200,0)),0))</f>
        <v/>
      </c>
      <c r="T2094" s="21">
        <f>IF($A2094="","",IFERROR(INDEX(Offerte!$G$2:$G$200,MATCH($Q2094,Offerte!$L$2:$L$200,0)),"NO"))</f>
        <v/>
      </c>
    </row>
    <row r="2095">
      <c r="A2095" s="10">
        <f>IF(Offerte!$A69="","",Offerte!$A69)</f>
        <v/>
      </c>
      <c r="B2095" s="10">
        <f>IF(Offerte!$A69="","",Offerte!$B69)</f>
        <v/>
      </c>
      <c r="C2095" s="10">
        <f>IF(Offerte!$A69="","",Offerte!$C69)</f>
        <v/>
      </c>
      <c r="D2095" s="10" t="inlineStr">
        <is>
          <t>C.3.1</t>
        </is>
      </c>
      <c r="E2095" s="10" t="inlineStr">
        <is>
          <t>C</t>
        </is>
      </c>
      <c r="F2095" s="10" t="inlineStr">
        <is>
          <t>Q</t>
        </is>
      </c>
      <c r="G2095" s="10" t="inlineStr">
        <is>
          <t>higher</t>
        </is>
      </c>
      <c r="H2095" s="10" t="n">
        <v>2</v>
      </c>
      <c r="I2095" s="10" t="inlineStr">
        <is>
          <t>Tasso di copertura del servizio con dispositivi di informazione dinamica a bordo mezzo</t>
        </is>
      </c>
      <c r="J2095" s="20" t="n"/>
      <c r="K2095" s="20" t="n"/>
      <c r="L2095" s="20" t="n"/>
      <c r="M2095" s="20" t="n"/>
      <c r="N2095" s="21">
        <f>IF($A2095="","",IFERROR(VALUE($K2095)/VALUE($L2095),IFERROR(VALUE($J2095),0)))</f>
        <v/>
      </c>
      <c r="O2095" s="21">
        <f>IF($A2095="",0,IF(OR($S2095&lt;&gt;1,COUNTA($J2095:$M2095)=0),0,IF(SUMPRODUCT(MAX(($C$5:$C$6173=$C2095)*($D$5:$D$6173=$D2095)*($S$5:$S$6173=1)*IFERROR($N$5:$N$6173*1,0)))&gt;0,ROUND($H2095*($N2095/SUMPRODUCT(MAX(($C$5:$C$6173=$C2095)*($D$5:$D$6173=$D2095)*($S$5:$S$6173=1)*IFERROR($N$5:$N$6173*1,0)))),4),0)))</f>
        <v/>
      </c>
      <c r="P2095" s="10" t="inlineStr">
        <is>
          <t>Autobus con monitor e indicatori vocali / Autobus totali in offerta, incluse scorte</t>
        </is>
      </c>
      <c r="Q2095" s="21">
        <f>IF($A2095="","",$A2095&amp;"|"&amp;$C2095)</f>
        <v/>
      </c>
      <c r="R2095" s="21">
        <f>IF($A2095="","",$A2095&amp;"|"&amp;$C2095&amp;"|"&amp;$D2095)</f>
        <v/>
      </c>
      <c r="S2095" s="21">
        <f>IF($A2095="","",IFERROR(INDEX(Offerte!$D$2:$D$200,MATCH($Q2095,Offerte!$L$2:$L$200,0)),0))</f>
        <v/>
      </c>
      <c r="T2095" s="21">
        <f>IF($A2095="","",IFERROR(INDEX(Offerte!$G$2:$G$200,MATCH($Q2095,Offerte!$L$2:$L$200,0)),"NO"))</f>
        <v/>
      </c>
    </row>
    <row r="2096">
      <c r="A2096" s="10">
        <f>IF(Offerte!$A69="","",Offerte!$A69)</f>
        <v/>
      </c>
      <c r="B2096" s="10">
        <f>IF(Offerte!$A69="","",Offerte!$B69)</f>
        <v/>
      </c>
      <c r="C2096" s="10">
        <f>IF(Offerte!$A69="","",Offerte!$C69)</f>
        <v/>
      </c>
      <c r="D2096" s="10" t="inlineStr">
        <is>
          <t>C.3.2</t>
        </is>
      </c>
      <c r="E2096" s="10" t="inlineStr">
        <is>
          <t>C</t>
        </is>
      </c>
      <c r="F2096" s="10" t="inlineStr">
        <is>
          <t>T</t>
        </is>
      </c>
      <c r="G2096" s="10" t="inlineStr">
        <is>
          <t>tabular</t>
        </is>
      </c>
      <c r="H2096" s="10" t="n">
        <v>2</v>
      </c>
      <c r="I2096" s="10" t="inlineStr">
        <is>
          <t>Informazioni a bordo su coincidenze ai nodi</t>
        </is>
      </c>
      <c r="J2096" s="20" t="n"/>
      <c r="K2096" s="20" t="n"/>
      <c r="L2096" s="20" t="n"/>
      <c r="M2096" s="20" t="n"/>
      <c r="N2096" s="21">
        <f>IF($A2096="","",IF(IFERROR(VALUE($M2096),0)=1,1,0))</f>
        <v/>
      </c>
      <c r="O2096" s="21">
        <f>IF($A2096="",0,IF(OR($S2096&lt;&gt;1,COUNTA($J2096:$M2096)=0),0,IF(AND($N2096=1,IFERROR(SUMIFS($N$5:$N$6173,$Q$5:$Q$6173,$Q2096,$D$5:$D$6173,"C.3.1"),0)&gt;=0.5),$H2096,0)))</f>
        <v/>
      </c>
      <c r="P2096" s="10" t="inlineStr">
        <is>
          <t>Dipende da C.3.1 &gt;= 0.5</t>
        </is>
      </c>
      <c r="Q2096" s="21">
        <f>IF($A2096="","",$A2096&amp;"|"&amp;$C2096)</f>
        <v/>
      </c>
      <c r="R2096" s="21">
        <f>IF($A2096="","",$A2096&amp;"|"&amp;$C2096&amp;"|"&amp;$D2096)</f>
        <v/>
      </c>
      <c r="S2096" s="21">
        <f>IF($A2096="","",IFERROR(INDEX(Offerte!$D$2:$D$200,MATCH($Q2096,Offerte!$L$2:$L$200,0)),0))</f>
        <v/>
      </c>
      <c r="T2096" s="21">
        <f>IF($A2096="","",IFERROR(INDEX(Offerte!$G$2:$G$200,MATCH($Q2096,Offerte!$L$2:$L$200,0)),"NO"))</f>
        <v/>
      </c>
    </row>
    <row r="2097">
      <c r="A2097" s="10">
        <f>IF(Offerte!$A69="","",Offerte!$A69)</f>
        <v/>
      </c>
      <c r="B2097" s="10">
        <f>IF(Offerte!$A69="","",Offerte!$B69)</f>
        <v/>
      </c>
      <c r="C2097" s="10">
        <f>IF(Offerte!$A69="","",Offerte!$C69)</f>
        <v/>
      </c>
      <c r="D2097" s="10" t="inlineStr">
        <is>
          <t>D.1.1</t>
        </is>
      </c>
      <c r="E2097" s="10" t="inlineStr">
        <is>
          <t>D</t>
        </is>
      </c>
      <c r="F2097" s="10" t="inlineStr">
        <is>
          <t>Q</t>
        </is>
      </c>
      <c r="G2097" s="10" t="inlineStr">
        <is>
          <t>higher</t>
        </is>
      </c>
      <c r="H2097" s="10" t="n">
        <v>3</v>
      </c>
      <c r="I2097" s="10" t="inlineStr">
        <is>
          <t>Installazione di pensiline</t>
        </is>
      </c>
      <c r="J2097" s="20" t="n"/>
      <c r="K2097" s="20" t="n"/>
      <c r="L2097" s="20" t="n"/>
      <c r="M2097" s="20" t="n"/>
      <c r="N2097" s="21">
        <f>IF($A2097="","",IFERROR(VALUE($J2097),0))</f>
        <v/>
      </c>
      <c r="O2097" s="21">
        <f>IF($A2097="",0,IF(OR($S2097&lt;&gt;1,COUNTA($J2097:$M2097)=0),0,IF(SUMPRODUCT(MAX(($C$5:$C$6173=$C2097)*($D$5:$D$6173=$D2097)*($S$5:$S$6173=1)*IFERROR($N$5:$N$6173*1,0)))&gt;0,ROUND($H2097*($N2097/SUMPRODUCT(MAX(($C$5:$C$6173=$C2097)*($D$5:$D$6173=$D2097)*($S$5:$S$6173=1)*IFERROR($N$5:$N$6173*1,0)))),4),0)))</f>
        <v/>
      </c>
      <c r="P2097" s="10" t="inlineStr">
        <is>
          <t>fermate</t>
        </is>
      </c>
      <c r="Q2097" s="21">
        <f>IF($A2097="","",$A2097&amp;"|"&amp;$C2097)</f>
        <v/>
      </c>
      <c r="R2097" s="21">
        <f>IF($A2097="","",$A2097&amp;"|"&amp;$C2097&amp;"|"&amp;$D2097)</f>
        <v/>
      </c>
      <c r="S2097" s="21">
        <f>IF($A2097="","",IFERROR(INDEX(Offerte!$D$2:$D$200,MATCH($Q2097,Offerte!$L$2:$L$200,0)),0))</f>
        <v/>
      </c>
      <c r="T2097" s="21">
        <f>IF($A2097="","",IFERROR(INDEX(Offerte!$G$2:$G$200,MATCH($Q2097,Offerte!$L$2:$L$200,0)),"NO"))</f>
        <v/>
      </c>
    </row>
    <row r="2098">
      <c r="A2098" s="10">
        <f>IF(Offerte!$A69="","",Offerte!$A69)</f>
        <v/>
      </c>
      <c r="B2098" s="10">
        <f>IF(Offerte!$A69="","",Offerte!$B69)</f>
        <v/>
      </c>
      <c r="C2098" s="10">
        <f>IF(Offerte!$A69="","",Offerte!$C69)</f>
        <v/>
      </c>
      <c r="D2098" s="10" t="inlineStr">
        <is>
          <t>D.1.2</t>
        </is>
      </c>
      <c r="E2098" s="10" t="inlineStr">
        <is>
          <t>D</t>
        </is>
      </c>
      <c r="F2098" s="10" t="inlineStr">
        <is>
          <t>Q</t>
        </is>
      </c>
      <c r="G2098" s="10" t="inlineStr">
        <is>
          <t>higher</t>
        </is>
      </c>
      <c r="H2098" s="10" t="n">
        <v>3</v>
      </c>
      <c r="I2098" s="10" t="inlineStr">
        <is>
          <t>Installazione di paline di fermata conformi alla DGR 581/2023</t>
        </is>
      </c>
      <c r="J2098" s="20" t="n"/>
      <c r="K2098" s="20" t="n"/>
      <c r="L2098" s="20" t="n"/>
      <c r="M2098" s="20" t="n"/>
      <c r="N2098" s="21">
        <f>IF($A2098="","",IFERROR(VALUE($J2098),0))</f>
        <v/>
      </c>
      <c r="O2098" s="21">
        <f>IF($A2098="",0,IF(OR($S2098&lt;&gt;1,COUNTA($J2098:$M2098)=0),0,IF(SUMPRODUCT(MAX(($C$5:$C$6173=$C2098)*($D$5:$D$6173=$D2098)*($S$5:$S$6173=1)*IFERROR($N$5:$N$6173*1,0)))&gt;0,ROUND($H2098*($N2098/SUMPRODUCT(MAX(($C$5:$C$6173=$C2098)*($D$5:$D$6173=$D2098)*($S$5:$S$6173=1)*IFERROR($N$5:$N$6173*1,0)))),4),0)))</f>
        <v/>
      </c>
      <c r="P2098" s="10" t="inlineStr">
        <is>
          <t>fermate</t>
        </is>
      </c>
      <c r="Q2098" s="21">
        <f>IF($A2098="","",$A2098&amp;"|"&amp;$C2098)</f>
        <v/>
      </c>
      <c r="R2098" s="21">
        <f>IF($A2098="","",$A2098&amp;"|"&amp;$C2098&amp;"|"&amp;$D2098)</f>
        <v/>
      </c>
      <c r="S2098" s="21">
        <f>IF($A2098="","",IFERROR(INDEX(Offerte!$D$2:$D$200,MATCH($Q2098,Offerte!$L$2:$L$200,0)),0))</f>
        <v/>
      </c>
      <c r="T2098" s="21">
        <f>IF($A2098="","",IFERROR(INDEX(Offerte!$G$2:$G$200,MATCH($Q2098,Offerte!$L$2:$L$200,0)),"NO"))</f>
        <v/>
      </c>
    </row>
    <row r="2099">
      <c r="A2099" s="10">
        <f>IF(Offerte!$A69="","",Offerte!$A69)</f>
        <v/>
      </c>
      <c r="B2099" s="10">
        <f>IF(Offerte!$A69="","",Offerte!$B69)</f>
        <v/>
      </c>
      <c r="C2099" s="10">
        <f>IF(Offerte!$A69="","",Offerte!$C69)</f>
        <v/>
      </c>
      <c r="D2099" s="10" t="inlineStr">
        <is>
          <t>D.1.3</t>
        </is>
      </c>
      <c r="E2099" s="10" t="inlineStr">
        <is>
          <t>D</t>
        </is>
      </c>
      <c r="F2099" s="10" t="inlineStr">
        <is>
          <t>Q</t>
        </is>
      </c>
      <c r="G2099" s="10" t="inlineStr">
        <is>
          <t>higher</t>
        </is>
      </c>
      <c r="H2099" s="10" t="n">
        <v>2</v>
      </c>
      <c r="I2099" s="10" t="inlineStr">
        <is>
          <t>Display informativi connessi alle fermate</t>
        </is>
      </c>
      <c r="J2099" s="20" t="n"/>
      <c r="K2099" s="20" t="n"/>
      <c r="L2099" s="20" t="n"/>
      <c r="M2099" s="20" t="n"/>
      <c r="N2099" s="21">
        <f>IF($A2099="","",IFERROR(VALUE($J2099),0))</f>
        <v/>
      </c>
      <c r="O2099" s="21">
        <f>IF($A2099="",0,IF(OR($S2099&lt;&gt;1,COUNTA($J2099:$M2099)=0),0,IF(SUMPRODUCT(MAX(($C$5:$C$6173=$C2099)*($D$5:$D$6173=$D2099)*($S$5:$S$6173=1)*IFERROR($N$5:$N$6173*1,0)))&gt;0,ROUND($H2099*($N2099/SUMPRODUCT(MAX(($C$5:$C$6173=$C2099)*($D$5:$D$6173=$D2099)*($S$5:$S$6173=1)*IFERROR($N$5:$N$6173*1,0)))),4),0)))</f>
        <v/>
      </c>
      <c r="P2099" s="10" t="inlineStr">
        <is>
          <t>fermate</t>
        </is>
      </c>
      <c r="Q2099" s="21">
        <f>IF($A2099="","",$A2099&amp;"|"&amp;$C2099)</f>
        <v/>
      </c>
      <c r="R2099" s="21">
        <f>IF($A2099="","",$A2099&amp;"|"&amp;$C2099&amp;"|"&amp;$D2099)</f>
        <v/>
      </c>
      <c r="S2099" s="21">
        <f>IF($A2099="","",IFERROR(INDEX(Offerte!$D$2:$D$200,MATCH($Q2099,Offerte!$L$2:$L$200,0)),0))</f>
        <v/>
      </c>
      <c r="T2099" s="21">
        <f>IF($A2099="","",IFERROR(INDEX(Offerte!$G$2:$G$200,MATCH($Q2099,Offerte!$L$2:$L$200,0)),"NO"))</f>
        <v/>
      </c>
    </row>
    <row r="2100">
      <c r="A2100" s="10">
        <f>IF(Offerte!$A69="","",Offerte!$A69)</f>
        <v/>
      </c>
      <c r="B2100" s="10">
        <f>IF(Offerte!$A69="","",Offerte!$B69)</f>
        <v/>
      </c>
      <c r="C2100" s="10">
        <f>IF(Offerte!$A69="","",Offerte!$C69)</f>
        <v/>
      </c>
      <c r="D2100" s="10" t="inlineStr">
        <is>
          <t>D.2.1</t>
        </is>
      </c>
      <c r="E2100" s="10" t="inlineStr">
        <is>
          <t>D</t>
        </is>
      </c>
      <c r="F2100" s="10" t="inlineStr">
        <is>
          <t>Q</t>
        </is>
      </c>
      <c r="G2100" s="10" t="inlineStr">
        <is>
          <t>higher</t>
        </is>
      </c>
      <c r="H2100" s="10" t="n">
        <v>2</v>
      </c>
      <c r="I2100" s="10" t="inlineStr">
        <is>
          <t>Segnali tattili Loges-Vet-Evolution</t>
        </is>
      </c>
      <c r="J2100" s="20" t="n"/>
      <c r="K2100" s="20" t="n"/>
      <c r="L2100" s="20" t="n"/>
      <c r="M2100" s="20" t="n"/>
      <c r="N2100" s="21">
        <f>IF($A2100="","",IFERROR(VALUE($J2100),0))</f>
        <v/>
      </c>
      <c r="O2100" s="21">
        <f>IF($A2100="",0,IF(OR($S2100&lt;&gt;1,COUNTA($J2100:$M2100)=0),0,IF(SUMPRODUCT(MAX(($C$5:$C$6173=$C2100)*($D$5:$D$6173=$D2100)*($S$5:$S$6173=1)*IFERROR($N$5:$N$6173*1,0)))&gt;0,ROUND($H2100*($N2100/SUMPRODUCT(MAX(($C$5:$C$6173=$C2100)*($D$5:$D$6173=$D2100)*($S$5:$S$6173=1)*IFERROR($N$5:$N$6173*1,0)))),4),0)))</f>
        <v/>
      </c>
      <c r="P2100" s="10" t="inlineStr">
        <is>
          <t>fermate</t>
        </is>
      </c>
      <c r="Q2100" s="21">
        <f>IF($A2100="","",$A2100&amp;"|"&amp;$C2100)</f>
        <v/>
      </c>
      <c r="R2100" s="21">
        <f>IF($A2100="","",$A2100&amp;"|"&amp;$C2100&amp;"|"&amp;$D2100)</f>
        <v/>
      </c>
      <c r="S2100" s="21">
        <f>IF($A2100="","",IFERROR(INDEX(Offerte!$D$2:$D$200,MATCH($Q2100,Offerte!$L$2:$L$200,0)),0))</f>
        <v/>
      </c>
      <c r="T2100" s="21">
        <f>IF($A2100="","",IFERROR(INDEX(Offerte!$G$2:$G$200,MATCH($Q2100,Offerte!$L$2:$L$200,0)),"NO"))</f>
        <v/>
      </c>
    </row>
    <row r="2101">
      <c r="A2101" s="10">
        <f>IF(Offerte!$A69="","",Offerte!$A69)</f>
        <v/>
      </c>
      <c r="B2101" s="10">
        <f>IF(Offerte!$A69="","",Offerte!$B69)</f>
        <v/>
      </c>
      <c r="C2101" s="10">
        <f>IF(Offerte!$A69="","",Offerte!$C69)</f>
        <v/>
      </c>
      <c r="D2101" s="10" t="inlineStr">
        <is>
          <t>E.1.1</t>
        </is>
      </c>
      <c r="E2101" s="10" t="inlineStr">
        <is>
          <t>E</t>
        </is>
      </c>
      <c r="F2101" s="10" t="inlineStr">
        <is>
          <t>T</t>
        </is>
      </c>
      <c r="G2101" s="10" t="inlineStr">
        <is>
          <t>tabular</t>
        </is>
      </c>
      <c r="H2101" s="10" t="n">
        <v>2</v>
      </c>
      <c r="I2101" s="10" t="inlineStr">
        <is>
          <t>Mobile app con travel planner PRM</t>
        </is>
      </c>
      <c r="J2101" s="20" t="n"/>
      <c r="K2101" s="20" t="n"/>
      <c r="L2101" s="20" t="n"/>
      <c r="M2101" s="20" t="n"/>
      <c r="N2101" s="21">
        <f>IF($A2101="","",IF(IFERROR(VALUE($M2101),0)=1,1,0))</f>
        <v/>
      </c>
      <c r="O2101" s="21">
        <f>IF($A2101="",0,IF(OR($S2101&lt;&gt;1,COUNTA($J2101:$M2101)=0),0,IF($N2101=1,$H2101,0)))</f>
        <v/>
      </c>
      <c r="P2101" s="10" t="inlineStr">
        <is>
          <t>sì/no</t>
        </is>
      </c>
      <c r="Q2101" s="21">
        <f>IF($A2101="","",$A2101&amp;"|"&amp;$C2101)</f>
        <v/>
      </c>
      <c r="R2101" s="21">
        <f>IF($A2101="","",$A2101&amp;"|"&amp;$C2101&amp;"|"&amp;$D2101)</f>
        <v/>
      </c>
      <c r="S2101" s="21">
        <f>IF($A2101="","",IFERROR(INDEX(Offerte!$D$2:$D$200,MATCH($Q2101,Offerte!$L$2:$L$200,0)),0))</f>
        <v/>
      </c>
      <c r="T2101" s="21">
        <f>IF($A2101="","",IFERROR(INDEX(Offerte!$G$2:$G$200,MATCH($Q2101,Offerte!$L$2:$L$200,0)),"NO"))</f>
        <v/>
      </c>
    </row>
    <row r="2102">
      <c r="A2102" s="10">
        <f>IF(Offerte!$A69="","",Offerte!$A69)</f>
        <v/>
      </c>
      <c r="B2102" s="10">
        <f>IF(Offerte!$A69="","",Offerte!$B69)</f>
        <v/>
      </c>
      <c r="C2102" s="10">
        <f>IF(Offerte!$A69="","",Offerte!$C69)</f>
        <v/>
      </c>
      <c r="D2102" s="10" t="inlineStr">
        <is>
          <t>E.2.1</t>
        </is>
      </c>
      <c r="E2102" s="10" t="inlineStr">
        <is>
          <t>E</t>
        </is>
      </c>
      <c r="F2102" s="10" t="inlineStr">
        <is>
          <t>D</t>
        </is>
      </c>
      <c r="G2102" s="10" t="inlineStr">
        <is>
          <t>discretionary</t>
        </is>
      </c>
      <c r="H2102" s="10" t="n">
        <v>2</v>
      </c>
      <c r="I2102" s="10" t="inlineStr">
        <is>
          <t>Altre azioni informative e rapporti con gli utenti</t>
        </is>
      </c>
      <c r="J2102" s="20" t="n"/>
      <c r="K2102" s="20" t="n"/>
      <c r="L2102" s="20" t="n"/>
      <c r="M2102" s="20" t="n"/>
      <c r="N2102" s="21">
        <f>IF($A2102="","",MAX(0,MIN(1,IFERROR(VALUE($M2102),0))))</f>
        <v/>
      </c>
      <c r="O2102" s="21">
        <f>IF($A2102="",0,IF(OR($S2102&lt;&gt;1,COUNTA($J2102:$M2102)=0),0,IF(SUMPRODUCT(MAX(($C$5:$C$6173=$C2102)*($D$5:$D$6173=$D2102)*($S$5:$S$6173=1)*IFERROR($N$5:$N$6173*1,0)))&gt;0,ROUND($H2102*($N2102/SUMPRODUCT(MAX(($C$5:$C$6173=$C2102)*($D$5:$D$6173=$D2102)*($S$5:$S$6173=1)*IFERROR($N$5:$N$6173*1,0)))),4),0)))</f>
        <v/>
      </c>
      <c r="P2102" s="10" t="inlineStr">
        <is>
          <t>coeff.</t>
        </is>
      </c>
      <c r="Q2102" s="21">
        <f>IF($A2102="","",$A2102&amp;"|"&amp;$C2102)</f>
        <v/>
      </c>
      <c r="R2102" s="21">
        <f>IF($A2102="","",$A2102&amp;"|"&amp;$C2102&amp;"|"&amp;$D2102)</f>
        <v/>
      </c>
      <c r="S2102" s="21">
        <f>IF($A2102="","",IFERROR(INDEX(Offerte!$D$2:$D$200,MATCH($Q2102,Offerte!$L$2:$L$200,0)),0))</f>
        <v/>
      </c>
      <c r="T2102" s="21">
        <f>IF($A2102="","",IFERROR(INDEX(Offerte!$G$2:$G$200,MATCH($Q2102,Offerte!$L$2:$L$200,0)),"NO"))</f>
        <v/>
      </c>
    </row>
    <row r="2103">
      <c r="A2103" s="10">
        <f>IF(Offerte!$A69="","",Offerte!$A69)</f>
        <v/>
      </c>
      <c r="B2103" s="10">
        <f>IF(Offerte!$A69="","",Offerte!$B69)</f>
        <v/>
      </c>
      <c r="C2103" s="10">
        <f>IF(Offerte!$A69="","",Offerte!$C69)</f>
        <v/>
      </c>
      <c r="D2103" s="10" t="inlineStr">
        <is>
          <t>F.1.1</t>
        </is>
      </c>
      <c r="E2103" s="10" t="inlineStr">
        <is>
          <t>F</t>
        </is>
      </c>
      <c r="F2103" s="10" t="inlineStr">
        <is>
          <t>Q</t>
        </is>
      </c>
      <c r="G2103" s="10" t="inlineStr">
        <is>
          <t>lower</t>
        </is>
      </c>
      <c r="H2103" s="10" t="n">
        <v>7</v>
      </c>
      <c r="I2103" s="10" t="inlineStr">
        <is>
          <t>Performance ambientali del parco mezzi adibito al servizio - I_CEA</t>
        </is>
      </c>
      <c r="J2103" s="20" t="n"/>
      <c r="K2103" s="20" t="n"/>
      <c r="L2103" s="20" t="n"/>
      <c r="M2103" s="20" t="n"/>
      <c r="N2103" s="21">
        <f>IF($A2103="","",IFERROR(VALUE($J2103),0))</f>
        <v/>
      </c>
      <c r="O2103" s="21">
        <f>IF($A2103="",0,IF(OR($S2103&lt;&gt;1,COUNTA($J2103:$M2103)=0),0,IF(AND(IFERROR(AGGREGATE(15,6,$N$5:$N$6173/(($C$5:$C$6173=$C2103)*($D$5:$D$6173=$D2103)*($S$5:$S$6173=1)*($N$5:$N$6173&gt;0)),1),0)&gt;0,$N2103&gt;0),ROUND($H2103*(IFERROR(AGGREGATE(15,6,$N$5:$N$6173/(($C$5:$C$6173=$C2103)*($D$5:$D$6173=$D2103)*($S$5:$S$6173=1)*($N$5:$N$6173&gt;0)),1),0)/$N2103),4),0)))</f>
        <v/>
      </c>
      <c r="P2103" s="10" t="inlineStr">
        <is>
          <t>indice</t>
        </is>
      </c>
      <c r="Q2103" s="21">
        <f>IF($A2103="","",$A2103&amp;"|"&amp;$C2103)</f>
        <v/>
      </c>
      <c r="R2103" s="21">
        <f>IF($A2103="","",$A2103&amp;"|"&amp;$C2103&amp;"|"&amp;$D2103)</f>
        <v/>
      </c>
      <c r="S2103" s="21">
        <f>IF($A2103="","",IFERROR(INDEX(Offerte!$D$2:$D$200,MATCH($Q2103,Offerte!$L$2:$L$200,0)),0))</f>
        <v/>
      </c>
      <c r="T2103" s="21">
        <f>IF($A2103="","",IFERROR(INDEX(Offerte!$G$2:$G$200,MATCH($Q2103,Offerte!$L$2:$L$200,0)),"NO"))</f>
        <v/>
      </c>
    </row>
    <row r="2104">
      <c r="A2104" s="10">
        <f>IF(Offerte!$A69="","",Offerte!$A69)</f>
        <v/>
      </c>
      <c r="B2104" s="10">
        <f>IF(Offerte!$A69="","",Offerte!$B69)</f>
        <v/>
      </c>
      <c r="C2104" s="10">
        <f>IF(Offerte!$A69="","",Offerte!$C69)</f>
        <v/>
      </c>
      <c r="D2104" s="10" t="inlineStr">
        <is>
          <t>F.2.1</t>
        </is>
      </c>
      <c r="E2104" s="10" t="inlineStr">
        <is>
          <t>F</t>
        </is>
      </c>
      <c r="F2104" s="10" t="inlineStr">
        <is>
          <t>Q</t>
        </is>
      </c>
      <c r="G2104" s="10" t="inlineStr">
        <is>
          <t>higher</t>
        </is>
      </c>
      <c r="H2104" s="10" t="n">
        <v>2</v>
      </c>
      <c r="I2104" s="10" t="inlineStr">
        <is>
          <t>Tasso di copertura del servizio con dispositivi ECO-DRIVER</t>
        </is>
      </c>
      <c r="J2104" s="20" t="n"/>
      <c r="K2104" s="20" t="n"/>
      <c r="L2104" s="20" t="n"/>
      <c r="M2104" s="20" t="n"/>
      <c r="N2104" s="21">
        <f>IF($A2104="","",IFERROR(VALUE($K2104)/VALUE($L2104),IFERROR(VALUE($J2104),0)))</f>
        <v/>
      </c>
      <c r="O2104" s="21">
        <f>IF($A2104="",0,IF(OR($S2104&lt;&gt;1,COUNTA($J2104:$M2104)=0),0,IF(SUMPRODUCT(MAX(($C$5:$C$6173=$C2104)*($D$5:$D$6173=$D2104)*($S$5:$S$6173=1)*IFERROR($N$5:$N$6173*1,0)))&gt;0,ROUND($H2104*($N2104/SUMPRODUCT(MAX(($C$5:$C$6173=$C2104)*($D$5:$D$6173=$D2104)*($S$5:$S$6173=1)*IFERROR($N$5:$N$6173*1,0)))),4),0)))</f>
        <v/>
      </c>
      <c r="P2104" s="10" t="inlineStr">
        <is>
          <t>Autobus attrezzati con dispositivi ECO-DRIVER / Autobus totali in offerta, incluse scorte</t>
        </is>
      </c>
      <c r="Q2104" s="21">
        <f>IF($A2104="","",$A2104&amp;"|"&amp;$C2104)</f>
        <v/>
      </c>
      <c r="R2104" s="21">
        <f>IF($A2104="","",$A2104&amp;"|"&amp;$C2104&amp;"|"&amp;$D2104)</f>
        <v/>
      </c>
      <c r="S2104" s="21">
        <f>IF($A2104="","",IFERROR(INDEX(Offerte!$D$2:$D$200,MATCH($Q2104,Offerte!$L$2:$L$200,0)),0))</f>
        <v/>
      </c>
      <c r="T2104" s="21">
        <f>IF($A2104="","",IFERROR(INDEX(Offerte!$G$2:$G$200,MATCH($Q2104,Offerte!$L$2:$L$200,0)),"NO"))</f>
        <v/>
      </c>
    </row>
    <row r="2105">
      <c r="A2105" s="10">
        <f>IF(Offerte!$A69="","",Offerte!$A69)</f>
        <v/>
      </c>
      <c r="B2105" s="10">
        <f>IF(Offerte!$A69="","",Offerte!$B69)</f>
        <v/>
      </c>
      <c r="C2105" s="10">
        <f>IF(Offerte!$A69="","",Offerte!$C69)</f>
        <v/>
      </c>
      <c r="D2105" s="10" t="inlineStr">
        <is>
          <t>F.3.1</t>
        </is>
      </c>
      <c r="E2105" s="10" t="inlineStr">
        <is>
          <t>F</t>
        </is>
      </c>
      <c r="F2105" s="10" t="inlineStr">
        <is>
          <t>Q</t>
        </is>
      </c>
      <c r="G2105" s="10" t="inlineStr">
        <is>
          <t>higher</t>
        </is>
      </c>
      <c r="H2105" s="10" t="n">
        <v>2</v>
      </c>
      <c r="I2105" s="10" t="inlineStr">
        <is>
          <t>Autoproduzione consumi elettrici per trazione</t>
        </is>
      </c>
      <c r="J2105" s="20" t="n"/>
      <c r="K2105" s="20" t="n"/>
      <c r="L2105" s="20" t="n"/>
      <c r="M2105" s="20" t="n"/>
      <c r="N2105" s="21">
        <f>IF($A2105="","",IFERROR(VALUE($J2105),0))</f>
        <v/>
      </c>
      <c r="O2105" s="21">
        <f>IF($A2105="",0,IF(OR($S2105&lt;&gt;1,COUNTA($J2105:$M2105)=0),0,IF(SUMPRODUCT(MAX(($C$5:$C$6173=$C2105)*($D$5:$D$6173=$D2105)*($S$5:$S$6173=1)*IFERROR($N$5:$N$6173*1,0)))&gt;0,ROUND($H2105*($N2105/SUMPRODUCT(MAX(($C$5:$C$6173=$C2105)*($D$5:$D$6173=$D2105)*($S$5:$S$6173=1)*IFERROR($N$5:$N$6173*1,0)))),4),0)))</f>
        <v/>
      </c>
      <c r="P2105" s="10" t="inlineStr">
        <is>
          <t>kWh/anno</t>
        </is>
      </c>
      <c r="Q2105" s="21">
        <f>IF($A2105="","",$A2105&amp;"|"&amp;$C2105)</f>
        <v/>
      </c>
      <c r="R2105" s="21">
        <f>IF($A2105="","",$A2105&amp;"|"&amp;$C2105&amp;"|"&amp;$D2105)</f>
        <v/>
      </c>
      <c r="S2105" s="21">
        <f>IF($A2105="","",IFERROR(INDEX(Offerte!$D$2:$D$200,MATCH($Q2105,Offerte!$L$2:$L$200,0)),0))</f>
        <v/>
      </c>
      <c r="T2105" s="21">
        <f>IF($A2105="","",IFERROR(INDEX(Offerte!$G$2:$G$200,MATCH($Q2105,Offerte!$L$2:$L$200,0)),"NO"))</f>
        <v/>
      </c>
    </row>
    <row r="2106">
      <c r="A2106" s="10">
        <f>IF(Offerte!$A69="","",Offerte!$A69)</f>
        <v/>
      </c>
      <c r="B2106" s="10">
        <f>IF(Offerte!$A69="","",Offerte!$B69)</f>
        <v/>
      </c>
      <c r="C2106" s="10">
        <f>IF(Offerte!$A69="","",Offerte!$C69)</f>
        <v/>
      </c>
      <c r="D2106" s="10" t="inlineStr">
        <is>
          <t>F.4.1</t>
        </is>
      </c>
      <c r="E2106" s="10" t="inlineStr">
        <is>
          <t>F</t>
        </is>
      </c>
      <c r="F2106" s="10" t="inlineStr">
        <is>
          <t>Q</t>
        </is>
      </c>
      <c r="G2106" s="10" t="inlineStr">
        <is>
          <t>soil</t>
        </is>
      </c>
      <c r="H2106" s="10" t="n">
        <v>2</v>
      </c>
      <c r="I2106" s="10" t="inlineStr">
        <is>
          <t>Indice di consumo di suolo</t>
        </is>
      </c>
      <c r="J2106" s="20" t="n"/>
      <c r="K2106" s="20" t="n"/>
      <c r="L2106" s="20" t="n"/>
      <c r="M2106" s="20" t="n"/>
      <c r="N2106" s="21">
        <f>IF($A2106="","",IFERROR(VALUE($J2106),0))</f>
        <v/>
      </c>
      <c r="O2106" s="21">
        <f>IF($A2106="",0,IF(OR($S2106&lt;&gt;1,COUNTA($J2106:$M2106)=0),0,IF($N2106&lt;=0,$H2106,IF(SUMPRODUCT(MAX(($C$5:$C$6173=$C2106)*($D$5:$D$6173=$D2106)*($S$5:$S$6173=1)*IFERROR($N$5:$N$6173*1,0)))&gt;0,ROUND($H2106*((SUMPRODUCT(MAX(($C$5:$C$6173=$C2106)*($D$5:$D$6173=$D2106)*($S$5:$S$6173=1)*IFERROR($N$5:$N$6173*1,0)))-$N2106)/SUMPRODUCT(MAX(($C$5:$C$6173=$C2106)*($D$5:$D$6173=$D2106)*($S$5:$S$6173=1)*IFERROR($N$5:$N$6173*1,0)))),4),0))))</f>
        <v/>
      </c>
      <c r="P2106" s="10" t="inlineStr">
        <is>
          <t>m2</t>
        </is>
      </c>
      <c r="Q2106" s="21">
        <f>IF($A2106="","",$A2106&amp;"|"&amp;$C2106)</f>
        <v/>
      </c>
      <c r="R2106" s="21">
        <f>IF($A2106="","",$A2106&amp;"|"&amp;$C2106&amp;"|"&amp;$D2106)</f>
        <v/>
      </c>
      <c r="S2106" s="21">
        <f>IF($A2106="","",IFERROR(INDEX(Offerte!$D$2:$D$200,MATCH($Q2106,Offerte!$L$2:$L$200,0)),0))</f>
        <v/>
      </c>
      <c r="T2106" s="21">
        <f>IF($A2106="","",IFERROR(INDEX(Offerte!$G$2:$G$200,MATCH($Q2106,Offerte!$L$2:$L$200,0)),"NO"))</f>
        <v/>
      </c>
    </row>
    <row r="2107">
      <c r="A2107" s="10">
        <f>IF(Offerte!$A69="","",Offerte!$A69)</f>
        <v/>
      </c>
      <c r="B2107" s="10">
        <f>IF(Offerte!$A69="","",Offerte!$B69)</f>
        <v/>
      </c>
      <c r="C2107" s="10">
        <f>IF(Offerte!$A69="","",Offerte!$C69)</f>
        <v/>
      </c>
      <c r="D2107" s="10" t="inlineStr">
        <is>
          <t>F.5.1</t>
        </is>
      </c>
      <c r="E2107" s="10" t="inlineStr">
        <is>
          <t>F</t>
        </is>
      </c>
      <c r="F2107" s="10" t="inlineStr">
        <is>
          <t>T</t>
        </is>
      </c>
      <c r="G2107" s="10" t="inlineStr">
        <is>
          <t>tabular</t>
        </is>
      </c>
      <c r="H2107" s="10" t="n">
        <v>1</v>
      </c>
      <c r="I2107" s="10" t="inlineStr">
        <is>
          <t>Rendicontazione di sostenibilità ambientale</t>
        </is>
      </c>
      <c r="J2107" s="20" t="n"/>
      <c r="K2107" s="20" t="n"/>
      <c r="L2107" s="20" t="n"/>
      <c r="M2107" s="20" t="n"/>
      <c r="N2107" s="21">
        <f>IF($A2107="","",IF(IFERROR(VALUE($M2107),0)=1,1,0))</f>
        <v/>
      </c>
      <c r="O2107" s="21">
        <f>IF($A2107="",0,IF(OR($S2107&lt;&gt;1,COUNTA($J2107:$M2107)=0),0,IF($N2107=1,$H2107,0)))</f>
        <v/>
      </c>
      <c r="P2107" s="10" t="inlineStr">
        <is>
          <t>sì/no</t>
        </is>
      </c>
      <c r="Q2107" s="21">
        <f>IF($A2107="","",$A2107&amp;"|"&amp;$C2107)</f>
        <v/>
      </c>
      <c r="R2107" s="21">
        <f>IF($A2107="","",$A2107&amp;"|"&amp;$C2107&amp;"|"&amp;$D2107)</f>
        <v/>
      </c>
      <c r="S2107" s="21">
        <f>IF($A2107="","",IFERROR(INDEX(Offerte!$D$2:$D$200,MATCH($Q2107,Offerte!$L$2:$L$200,0)),0))</f>
        <v/>
      </c>
      <c r="T2107" s="21">
        <f>IF($A2107="","",IFERROR(INDEX(Offerte!$G$2:$G$200,MATCH($Q2107,Offerte!$L$2:$L$200,0)),"NO"))</f>
        <v/>
      </c>
    </row>
    <row r="2108">
      <c r="A2108" s="10">
        <f>IF(Offerte!$A69="","",Offerte!$A69)</f>
        <v/>
      </c>
      <c r="B2108" s="10">
        <f>IF(Offerte!$A69="","",Offerte!$B69)</f>
        <v/>
      </c>
      <c r="C2108" s="10">
        <f>IF(Offerte!$A69="","",Offerte!$C69)</f>
        <v/>
      </c>
      <c r="D2108" s="10" t="inlineStr">
        <is>
          <t>G.1.1</t>
        </is>
      </c>
      <c r="E2108" s="10" t="inlineStr">
        <is>
          <t>G</t>
        </is>
      </c>
      <c r="F2108" s="10" t="inlineStr">
        <is>
          <t>D</t>
        </is>
      </c>
      <c r="G2108" s="10" t="inlineStr">
        <is>
          <t>discretionary</t>
        </is>
      </c>
      <c r="H2108" s="10" t="n">
        <v>2</v>
      </c>
      <c r="I2108" s="10" t="inlineStr">
        <is>
          <t>Qualità del progetto di centrale di controllo aziendale</t>
        </is>
      </c>
      <c r="J2108" s="20" t="n"/>
      <c r="K2108" s="20" t="n"/>
      <c r="L2108" s="20" t="n"/>
      <c r="M2108" s="20" t="n"/>
      <c r="N2108" s="21">
        <f>IF($A2108="","",MAX(0,MIN(1,IFERROR(VALUE($M2108),0))))</f>
        <v/>
      </c>
      <c r="O2108" s="21">
        <f>IF($A2108="",0,IF(OR($S2108&lt;&gt;1,COUNTA($J2108:$M2108)=0),0,IF(SUMPRODUCT(MAX(($C$5:$C$6173=$C2108)*($D$5:$D$6173=$D2108)*($S$5:$S$6173=1)*IFERROR($N$5:$N$6173*1,0)))&gt;0,ROUND($H2108*($N2108/SUMPRODUCT(MAX(($C$5:$C$6173=$C2108)*($D$5:$D$6173=$D2108)*($S$5:$S$6173=1)*IFERROR($N$5:$N$6173*1,0)))),4),0)))</f>
        <v/>
      </c>
      <c r="P2108" s="10" t="inlineStr">
        <is>
          <t>coeff.</t>
        </is>
      </c>
      <c r="Q2108" s="21">
        <f>IF($A2108="","",$A2108&amp;"|"&amp;$C2108)</f>
        <v/>
      </c>
      <c r="R2108" s="21">
        <f>IF($A2108="","",$A2108&amp;"|"&amp;$C2108&amp;"|"&amp;$D2108)</f>
        <v/>
      </c>
      <c r="S2108" s="21">
        <f>IF($A2108="","",IFERROR(INDEX(Offerte!$D$2:$D$200,MATCH($Q2108,Offerte!$L$2:$L$200,0)),0))</f>
        <v/>
      </c>
      <c r="T2108" s="21">
        <f>IF($A2108="","",IFERROR(INDEX(Offerte!$G$2:$G$200,MATCH($Q2108,Offerte!$L$2:$L$200,0)),"NO"))</f>
        <v/>
      </c>
    </row>
    <row r="2109">
      <c r="A2109" s="10">
        <f>IF(Offerte!$A69="","",Offerte!$A69)</f>
        <v/>
      </c>
      <c r="B2109" s="10">
        <f>IF(Offerte!$A69="","",Offerte!$B69)</f>
        <v/>
      </c>
      <c r="C2109" s="10">
        <f>IF(Offerte!$A69="","",Offerte!$C69)</f>
        <v/>
      </c>
      <c r="D2109" s="10" t="inlineStr">
        <is>
          <t>G.2.1</t>
        </is>
      </c>
      <c r="E2109" s="10" t="inlineStr">
        <is>
          <t>G</t>
        </is>
      </c>
      <c r="F2109" s="10" t="inlineStr">
        <is>
          <t>T</t>
        </is>
      </c>
      <c r="G2109" s="10" t="inlineStr">
        <is>
          <t>tabular</t>
        </is>
      </c>
      <c r="H2109" s="10" t="n">
        <v>1</v>
      </c>
      <c r="I2109" s="10" t="inlineStr">
        <is>
          <t>Certificazione ISO 45001</t>
        </is>
      </c>
      <c r="J2109" s="20" t="n"/>
      <c r="K2109" s="20" t="n"/>
      <c r="L2109" s="20" t="n"/>
      <c r="M2109" s="20" t="n"/>
      <c r="N2109" s="21">
        <f>IF($A2109="","",IF(IFERROR(VALUE($M2109),0)=1,1,0))</f>
        <v/>
      </c>
      <c r="O2109" s="21">
        <f>IF($A2109="",0,IF(OR($S2109&lt;&gt;1,COUNTA($J2109:$M2109)=0),0,IF($N2109=1,$H2109,0)))</f>
        <v/>
      </c>
      <c r="P2109" s="10" t="inlineStr">
        <is>
          <t>sì/no</t>
        </is>
      </c>
      <c r="Q2109" s="21">
        <f>IF($A2109="","",$A2109&amp;"|"&amp;$C2109)</f>
        <v/>
      </c>
      <c r="R2109" s="21">
        <f>IF($A2109="","",$A2109&amp;"|"&amp;$C2109&amp;"|"&amp;$D2109)</f>
        <v/>
      </c>
      <c r="S2109" s="21">
        <f>IF($A2109="","",IFERROR(INDEX(Offerte!$D$2:$D$200,MATCH($Q2109,Offerte!$L$2:$L$200,0)),0))</f>
        <v/>
      </c>
      <c r="T2109" s="21">
        <f>IF($A2109="","",IFERROR(INDEX(Offerte!$G$2:$G$200,MATCH($Q2109,Offerte!$L$2:$L$200,0)),"NO"))</f>
        <v/>
      </c>
    </row>
    <row r="2110">
      <c r="A2110" s="10">
        <f>IF(Offerte!$A69="","",Offerte!$A69)</f>
        <v/>
      </c>
      <c r="B2110" s="10">
        <f>IF(Offerte!$A69="","",Offerte!$B69)</f>
        <v/>
      </c>
      <c r="C2110" s="10">
        <f>IF(Offerte!$A69="","",Offerte!$C69)</f>
        <v/>
      </c>
      <c r="D2110" s="10" t="inlineStr">
        <is>
          <t>G.3.1</t>
        </is>
      </c>
      <c r="E2110" s="10" t="inlineStr">
        <is>
          <t>G</t>
        </is>
      </c>
      <c r="F2110" s="10" t="inlineStr">
        <is>
          <t>T</t>
        </is>
      </c>
      <c r="G2110" s="10" t="inlineStr">
        <is>
          <t>tabular</t>
        </is>
      </c>
      <c r="H2110" s="10" t="n">
        <v>1</v>
      </c>
      <c r="I2110" s="10" t="inlineStr">
        <is>
          <t>Certificazioni di responsabilità sociale</t>
        </is>
      </c>
      <c r="J2110" s="20" t="n"/>
      <c r="K2110" s="20" t="n"/>
      <c r="L2110" s="20" t="n"/>
      <c r="M2110" s="20" t="n"/>
      <c r="N2110" s="21">
        <f>IF($A2110="","",IF(IFERROR(VALUE($M2110),0)=1,1,0))</f>
        <v/>
      </c>
      <c r="O2110" s="21">
        <f>IF($A2110="",0,IF(OR($S2110&lt;&gt;1,COUNTA($J2110:$M2110)=0),0,IF($N2110=1,$H2110,0)))</f>
        <v/>
      </c>
      <c r="P2110" s="10" t="inlineStr">
        <is>
          <t>sì/no</t>
        </is>
      </c>
      <c r="Q2110" s="21">
        <f>IF($A2110="","",$A2110&amp;"|"&amp;$C2110)</f>
        <v/>
      </c>
      <c r="R2110" s="21">
        <f>IF($A2110="","",$A2110&amp;"|"&amp;$C2110&amp;"|"&amp;$D2110)</f>
        <v/>
      </c>
      <c r="S2110" s="21">
        <f>IF($A2110="","",IFERROR(INDEX(Offerte!$D$2:$D$200,MATCH($Q2110,Offerte!$L$2:$L$200,0)),0))</f>
        <v/>
      </c>
      <c r="T2110" s="21">
        <f>IF($A2110="","",IFERROR(INDEX(Offerte!$G$2:$G$200,MATCH($Q2110,Offerte!$L$2:$L$200,0)),"NO"))</f>
        <v/>
      </c>
    </row>
    <row r="2111">
      <c r="A2111" s="10">
        <f>IF(Offerte!$A69="","",Offerte!$A69)</f>
        <v/>
      </c>
      <c r="B2111" s="10">
        <f>IF(Offerte!$A69="","",Offerte!$B69)</f>
        <v/>
      </c>
      <c r="C2111" s="10">
        <f>IF(Offerte!$A69="","",Offerte!$C69)</f>
        <v/>
      </c>
      <c r="D2111" s="10" t="inlineStr">
        <is>
          <t>G.4.1</t>
        </is>
      </c>
      <c r="E2111" s="10" t="inlineStr">
        <is>
          <t>G</t>
        </is>
      </c>
      <c r="F2111" s="10" t="inlineStr">
        <is>
          <t>D</t>
        </is>
      </c>
      <c r="G2111" s="10" t="inlineStr">
        <is>
          <t>discretionary</t>
        </is>
      </c>
      <c r="H2111" s="10" t="n">
        <v>2</v>
      </c>
      <c r="I2111" s="10" t="inlineStr">
        <is>
          <t>Qualità del piano di formazione del personale</t>
        </is>
      </c>
      <c r="J2111" s="20" t="n"/>
      <c r="K2111" s="20" t="n"/>
      <c r="L2111" s="20" t="n"/>
      <c r="M2111" s="20" t="n"/>
      <c r="N2111" s="21">
        <f>IF($A2111="","",MAX(0,MIN(1,IFERROR(VALUE($M2111),0))))</f>
        <v/>
      </c>
      <c r="O2111" s="21">
        <f>IF($A2111="",0,IF(OR($S2111&lt;&gt;1,COUNTA($J2111:$M2111)=0),0,IF(SUMPRODUCT(MAX(($C$5:$C$6173=$C2111)*($D$5:$D$6173=$D2111)*($S$5:$S$6173=1)*IFERROR($N$5:$N$6173*1,0)))&gt;0,ROUND($H2111*($N2111/SUMPRODUCT(MAX(($C$5:$C$6173=$C2111)*($D$5:$D$6173=$D2111)*($S$5:$S$6173=1)*IFERROR($N$5:$N$6173*1,0)))),4),0)))</f>
        <v/>
      </c>
      <c r="P2111" s="10" t="inlineStr">
        <is>
          <t>coeff.</t>
        </is>
      </c>
      <c r="Q2111" s="21">
        <f>IF($A2111="","",$A2111&amp;"|"&amp;$C2111)</f>
        <v/>
      </c>
      <c r="R2111" s="21">
        <f>IF($A2111="","",$A2111&amp;"|"&amp;$C2111&amp;"|"&amp;$D2111)</f>
        <v/>
      </c>
      <c r="S2111" s="21">
        <f>IF($A2111="","",IFERROR(INDEX(Offerte!$D$2:$D$200,MATCH($Q2111,Offerte!$L$2:$L$200,0)),0))</f>
        <v/>
      </c>
      <c r="T2111" s="21">
        <f>IF($A2111="","",IFERROR(INDEX(Offerte!$G$2:$G$200,MATCH($Q2111,Offerte!$L$2:$L$200,0)),"NO"))</f>
        <v/>
      </c>
    </row>
    <row r="2112">
      <c r="A2112" s="10">
        <f>IF(Offerte!$A69="","",Offerte!$A69)</f>
        <v/>
      </c>
      <c r="B2112" s="10">
        <f>IF(Offerte!$A69="","",Offerte!$B69)</f>
        <v/>
      </c>
      <c r="C2112" s="10">
        <f>IF(Offerte!$A69="","",Offerte!$C69)</f>
        <v/>
      </c>
      <c r="D2112" s="10" t="inlineStr">
        <is>
          <t>G.5.1</t>
        </is>
      </c>
      <c r="E2112" s="10" t="inlineStr">
        <is>
          <t>G</t>
        </is>
      </c>
      <c r="F2112" s="10" t="inlineStr">
        <is>
          <t>T</t>
        </is>
      </c>
      <c r="G2112" s="10" t="inlineStr">
        <is>
          <t>tabular</t>
        </is>
      </c>
      <c r="H2112" s="10" t="n">
        <v>1</v>
      </c>
      <c r="I2112" s="10" t="inlineStr">
        <is>
          <t>Impegno al mantenimento delle garanzie del contratto di secondo livello del gestore uscente</t>
        </is>
      </c>
      <c r="J2112" s="20" t="n"/>
      <c r="K2112" s="20" t="n"/>
      <c r="L2112" s="20" t="n"/>
      <c r="M2112" s="20" t="n"/>
      <c r="N2112" s="21">
        <f>IF($A2112="","",IF(IFERROR(VALUE($M2112),0)=1,1,0))</f>
        <v/>
      </c>
      <c r="O2112" s="21">
        <f>IF($A2112="",0,IF(OR($S2112&lt;&gt;1,COUNTA($J2112:$M2112)=0),0,IF($N2112=1,$H2112,0)))</f>
        <v/>
      </c>
      <c r="P2112" s="10" t="inlineStr">
        <is>
          <t>sì/no</t>
        </is>
      </c>
      <c r="Q2112" s="21">
        <f>IF($A2112="","",$A2112&amp;"|"&amp;$C2112)</f>
        <v/>
      </c>
      <c r="R2112" s="21">
        <f>IF($A2112="","",$A2112&amp;"|"&amp;$C2112&amp;"|"&amp;$D2112)</f>
        <v/>
      </c>
      <c r="S2112" s="21">
        <f>IF($A2112="","",IFERROR(INDEX(Offerte!$D$2:$D$200,MATCH($Q2112,Offerte!$L$2:$L$200,0)),0))</f>
        <v/>
      </c>
      <c r="T2112" s="21">
        <f>IF($A2112="","",IFERROR(INDEX(Offerte!$G$2:$G$200,MATCH($Q2112,Offerte!$L$2:$L$200,0)),"NO"))</f>
        <v/>
      </c>
    </row>
    <row r="2113">
      <c r="A2113" s="10">
        <f>IF(Offerte!$A70="","",Offerte!$A70)</f>
        <v/>
      </c>
      <c r="B2113" s="10">
        <f>IF(Offerte!$A70="","",Offerte!$B70)</f>
        <v/>
      </c>
      <c r="C2113" s="10">
        <f>IF(Offerte!$A70="","",Offerte!$C70)</f>
        <v/>
      </c>
      <c r="D2113" s="10" t="inlineStr">
        <is>
          <t>A.1.1</t>
        </is>
      </c>
      <c r="E2113" s="10" t="inlineStr">
        <is>
          <t>A</t>
        </is>
      </c>
      <c r="F2113" s="10" t="inlineStr">
        <is>
          <t>Q</t>
        </is>
      </c>
      <c r="G2113" s="10" t="inlineStr">
        <is>
          <t>higher</t>
        </is>
      </c>
      <c r="H2113" s="10" t="n">
        <v>3</v>
      </c>
      <c r="I2113" s="10" t="inlineStr">
        <is>
          <t>Tasso aggiuntivo di corse controllate</t>
        </is>
      </c>
      <c r="J2113" s="20" t="n"/>
      <c r="K2113" s="20" t="n"/>
      <c r="L2113" s="20" t="n"/>
      <c r="M2113" s="20" t="n"/>
      <c r="N2113" s="21">
        <f>IF($A2113="","",IFERROR(VALUE($K2113)/VALUE($L2113)*100,IFERROR(VALUE($J2113),0)))</f>
        <v/>
      </c>
      <c r="O2113" s="21">
        <f>IF($A2113="",0,IF(OR($S2113&lt;&gt;1,COUNTA($J2113:$M2113)=0),0,IF(SUMPRODUCT(MAX(($C$5:$C$6173=$C2113)*($D$5:$D$6173=$D2113)*($S$5:$S$6173=1)*IFERROR($N$5:$N$6173*1,0)))&gt;0,ROUND($H2113*($N2113/SUMPRODUCT(MAX(($C$5:$C$6173=$C2113)*($D$5:$D$6173=$D2113)*($S$5:$S$6173=1)*IFERROR($N$5:$N$6173*1,0)))),4),0)))</f>
        <v/>
      </c>
      <c r="P2113" s="10" t="inlineStr">
        <is>
          <t>Corse controllate annue / Corse programmate annue</t>
        </is>
      </c>
      <c r="Q2113" s="21">
        <f>IF($A2113="","",$A2113&amp;"|"&amp;$C2113)</f>
        <v/>
      </c>
      <c r="R2113" s="21">
        <f>IF($A2113="","",$A2113&amp;"|"&amp;$C2113&amp;"|"&amp;$D2113)</f>
        <v/>
      </c>
      <c r="S2113" s="21">
        <f>IF($A2113="","",IFERROR(INDEX(Offerte!$D$2:$D$200,MATCH($Q2113,Offerte!$L$2:$L$200,0)),0))</f>
        <v/>
      </c>
      <c r="T2113" s="21">
        <f>IF($A2113="","",IFERROR(INDEX(Offerte!$G$2:$G$200,MATCH($Q2113,Offerte!$L$2:$L$200,0)),"NO"))</f>
        <v/>
      </c>
    </row>
    <row r="2114">
      <c r="A2114" s="10">
        <f>IF(Offerte!$A70="","",Offerte!$A70)</f>
        <v/>
      </c>
      <c r="B2114" s="10">
        <f>IF(Offerte!$A70="","",Offerte!$B70)</f>
        <v/>
      </c>
      <c r="C2114" s="10">
        <f>IF(Offerte!$A70="","",Offerte!$C70)</f>
        <v/>
      </c>
      <c r="D2114" s="10" t="inlineStr">
        <is>
          <t>A.1.2</t>
        </is>
      </c>
      <c r="E2114" s="10" t="inlineStr">
        <is>
          <t>A</t>
        </is>
      </c>
      <c r="F2114" s="10" t="inlineStr">
        <is>
          <t>Q</t>
        </is>
      </c>
      <c r="G2114" s="10" t="inlineStr">
        <is>
          <t>higher</t>
        </is>
      </c>
      <c r="H2114" s="10" t="n">
        <v>4</v>
      </c>
      <c r="I2114" s="10" t="inlineStr">
        <is>
          <t>Numero aggiuntivo di passeggeri controllati</t>
        </is>
      </c>
      <c r="J2114" s="20" t="n"/>
      <c r="K2114" s="20" t="n"/>
      <c r="L2114" s="20" t="n"/>
      <c r="M2114" s="20" t="n"/>
      <c r="N2114" s="21">
        <f>IF($A2114="","",IFERROR(VALUE($J2114),0))</f>
        <v/>
      </c>
      <c r="O2114" s="21">
        <f>IF($A2114="",0,IF(OR($S2114&lt;&gt;1,COUNTA($J2114:$M2114)=0),0,IF(SUMPRODUCT(MAX(($C$5:$C$6173=$C2114)*($D$5:$D$6173=$D2114)*($S$5:$S$6173=1)*IFERROR($N$5:$N$6173*1,0)))&gt;0,ROUND($H2114*($N2114/SUMPRODUCT(MAX(($C$5:$C$6173=$C2114)*($D$5:$D$6173=$D2114)*($S$5:$S$6173=1)*IFERROR($N$5:$N$6173*1,0)))),4),0)))</f>
        <v/>
      </c>
      <c r="P2114" s="10" t="inlineStr">
        <is>
          <t>passeggeri/anno</t>
        </is>
      </c>
      <c r="Q2114" s="21">
        <f>IF($A2114="","",$A2114&amp;"|"&amp;$C2114)</f>
        <v/>
      </c>
      <c r="R2114" s="21">
        <f>IF($A2114="","",$A2114&amp;"|"&amp;$C2114&amp;"|"&amp;$D2114)</f>
        <v/>
      </c>
      <c r="S2114" s="21">
        <f>IF($A2114="","",IFERROR(INDEX(Offerte!$D$2:$D$200,MATCH($Q2114,Offerte!$L$2:$L$200,0)),0))</f>
        <v/>
      </c>
      <c r="T2114" s="21">
        <f>IF($A2114="","",IFERROR(INDEX(Offerte!$G$2:$G$200,MATCH($Q2114,Offerte!$L$2:$L$200,0)),"NO"))</f>
        <v/>
      </c>
    </row>
    <row r="2115">
      <c r="A2115" s="10">
        <f>IF(Offerte!$A70="","",Offerte!$A70)</f>
        <v/>
      </c>
      <c r="B2115" s="10">
        <f>IF(Offerte!$A70="","",Offerte!$B70)</f>
        <v/>
      </c>
      <c r="C2115" s="10">
        <f>IF(Offerte!$A70="","",Offerte!$C70)</f>
        <v/>
      </c>
      <c r="D2115" s="10" t="inlineStr">
        <is>
          <t>B.1.1</t>
        </is>
      </c>
      <c r="E2115" s="10" t="inlineStr">
        <is>
          <t>B</t>
        </is>
      </c>
      <c r="F2115" s="10" t="inlineStr">
        <is>
          <t>Q</t>
        </is>
      </c>
      <c r="G2115" s="10" t="inlineStr">
        <is>
          <t>higher</t>
        </is>
      </c>
      <c r="H2115" s="10" t="n">
        <v>3</v>
      </c>
      <c r="I2115" s="10" t="inlineStr">
        <is>
          <t>Incremento dei posti offerti nelle fasce di punta</t>
        </is>
      </c>
      <c r="J2115" s="20" t="n"/>
      <c r="K2115" s="20" t="n"/>
      <c r="L2115" s="20" t="n"/>
      <c r="M2115" s="20" t="n"/>
      <c r="N2115" s="21">
        <f>IF($A2115="","",IFERROR(VALUE($J2115),0))</f>
        <v/>
      </c>
      <c r="O2115" s="21">
        <f>IF($A2115="",0,IF(OR($S2115&lt;&gt;1,COUNTA($J2115:$M2115)=0),0,IF(SUMPRODUCT(MAX(($C$5:$C$6173=$C2115)*($D$5:$D$6173=$D2115)*($S$5:$S$6173=1)*IFERROR($N$5:$N$6173*1,0)))&gt;0,ROUND($H2115*($N2115/SUMPRODUCT(MAX(($C$5:$C$6173=$C2115)*($D$5:$D$6173=$D2115)*($S$5:$S$6173=1)*IFERROR($N$5:$N$6173*1,0)))),4),0)))</f>
        <v/>
      </c>
      <c r="P2115" s="10" t="inlineStr">
        <is>
          <t>posti*km</t>
        </is>
      </c>
      <c r="Q2115" s="21">
        <f>IF($A2115="","",$A2115&amp;"|"&amp;$C2115)</f>
        <v/>
      </c>
      <c r="R2115" s="21">
        <f>IF($A2115="","",$A2115&amp;"|"&amp;$C2115&amp;"|"&amp;$D2115)</f>
        <v/>
      </c>
      <c r="S2115" s="21">
        <f>IF($A2115="","",IFERROR(INDEX(Offerte!$D$2:$D$200,MATCH($Q2115,Offerte!$L$2:$L$200,0)),0))</f>
        <v/>
      </c>
      <c r="T2115" s="21">
        <f>IF($A2115="","",IFERROR(INDEX(Offerte!$G$2:$G$200,MATCH($Q2115,Offerte!$L$2:$L$200,0)),"NO"))</f>
        <v/>
      </c>
    </row>
    <row r="2116">
      <c r="A2116" s="10">
        <f>IF(Offerte!$A70="","",Offerte!$A70)</f>
        <v/>
      </c>
      <c r="B2116" s="10">
        <f>IF(Offerte!$A70="","",Offerte!$B70)</f>
        <v/>
      </c>
      <c r="C2116" s="10">
        <f>IF(Offerte!$A70="","",Offerte!$C70)</f>
        <v/>
      </c>
      <c r="D2116" s="10" t="inlineStr">
        <is>
          <t>B.2.1</t>
        </is>
      </c>
      <c r="E2116" s="10" t="inlineStr">
        <is>
          <t>B</t>
        </is>
      </c>
      <c r="F2116" s="10" t="inlineStr">
        <is>
          <t>Q</t>
        </is>
      </c>
      <c r="G2116" s="10" t="inlineStr">
        <is>
          <t>higher</t>
        </is>
      </c>
      <c r="H2116" s="10" t="n">
        <v>4</v>
      </c>
      <c r="I2116" s="10" t="inlineStr">
        <is>
          <t>Corse aggiuntive nell'arco giornaliero base</t>
        </is>
      </c>
      <c r="J2116" s="20" t="n"/>
      <c r="K2116" s="20" t="n"/>
      <c r="L2116" s="20" t="n"/>
      <c r="M2116" s="20" t="n"/>
      <c r="N2116" s="21">
        <f>IF($A2116="","",IFERROR(VALUE($J2116),0))</f>
        <v/>
      </c>
      <c r="O2116" s="21">
        <f>IF($A2116="",0,IF(OR($S2116&lt;&gt;1,COUNTA($J2116:$M2116)=0),0,IF(SUMPRODUCT(MAX(($C$5:$C$6173=$C2116)*($D$5:$D$6173=$D2116)*($S$5:$S$6173=1)*IFERROR($N$5:$N$6173*1,0)))&gt;0,ROUND($H2116*($N2116/SUMPRODUCT(MAX(($C$5:$C$6173=$C2116)*($D$5:$D$6173=$D2116)*($S$5:$S$6173=1)*IFERROR($N$5:$N$6173*1,0)))),4),0)))</f>
        <v/>
      </c>
      <c r="P2116" s="10" t="inlineStr">
        <is>
          <t>corse</t>
        </is>
      </c>
      <c r="Q2116" s="21">
        <f>IF($A2116="","",$A2116&amp;"|"&amp;$C2116)</f>
        <v/>
      </c>
      <c r="R2116" s="21">
        <f>IF($A2116="","",$A2116&amp;"|"&amp;$C2116&amp;"|"&amp;$D2116)</f>
        <v/>
      </c>
      <c r="S2116" s="21">
        <f>IF($A2116="","",IFERROR(INDEX(Offerte!$D$2:$D$200,MATCH($Q2116,Offerte!$L$2:$L$200,0)),0))</f>
        <v/>
      </c>
      <c r="T2116" s="21">
        <f>IF($A2116="","",IFERROR(INDEX(Offerte!$G$2:$G$200,MATCH($Q2116,Offerte!$L$2:$L$200,0)),"NO"))</f>
        <v/>
      </c>
    </row>
    <row r="2117">
      <c r="A2117" s="10">
        <f>IF(Offerte!$A70="","",Offerte!$A70)</f>
        <v/>
      </c>
      <c r="B2117" s="10">
        <f>IF(Offerte!$A70="","",Offerte!$B70)</f>
        <v/>
      </c>
      <c r="C2117" s="10">
        <f>IF(Offerte!$A70="","",Offerte!$C70)</f>
        <v/>
      </c>
      <c r="D2117" s="10" t="inlineStr">
        <is>
          <t>B.3.1</t>
        </is>
      </c>
      <c r="E2117" s="10" t="inlineStr">
        <is>
          <t>B</t>
        </is>
      </c>
      <c r="F2117" s="10" t="inlineStr">
        <is>
          <t>Q</t>
        </is>
      </c>
      <c r="G2117" s="10" t="inlineStr">
        <is>
          <t>higher</t>
        </is>
      </c>
      <c r="H2117" s="10" t="n">
        <v>2</v>
      </c>
      <c r="I2117" s="10" t="inlineStr">
        <is>
          <t>Numero di corse aggiuntive per allungamento dell'arco di servizio giornaliero nelle fasce serali</t>
        </is>
      </c>
      <c r="J2117" s="20" t="n"/>
      <c r="K2117" s="20" t="n"/>
      <c r="L2117" s="20" t="n"/>
      <c r="M2117" s="20" t="n"/>
      <c r="N2117" s="21">
        <f>IF($A2117="","",IFERROR(VALUE($J2117),0))</f>
        <v/>
      </c>
      <c r="O2117" s="21">
        <f>IF($A2117="",0,IF(OR($S2117&lt;&gt;1,COUNTA($J2117:$M2117)=0),0,IF(SUMPRODUCT(MAX(($C$5:$C$6173=$C2117)*($D$5:$D$6173=$D2117)*($S$5:$S$6173=1)*IFERROR($N$5:$N$6173*1,0)))&gt;0,ROUND($H2117*($N2117/SUMPRODUCT(MAX(($C$5:$C$6173=$C2117)*($D$5:$D$6173=$D2117)*($S$5:$S$6173=1)*IFERROR($N$5:$N$6173*1,0)))),4),0)))</f>
        <v/>
      </c>
      <c r="P2117" s="10" t="inlineStr">
        <is>
          <t>corse</t>
        </is>
      </c>
      <c r="Q2117" s="21">
        <f>IF($A2117="","",$A2117&amp;"|"&amp;$C2117)</f>
        <v/>
      </c>
      <c r="R2117" s="21">
        <f>IF($A2117="","",$A2117&amp;"|"&amp;$C2117&amp;"|"&amp;$D2117)</f>
        <v/>
      </c>
      <c r="S2117" s="21">
        <f>IF($A2117="","",IFERROR(INDEX(Offerte!$D$2:$D$200,MATCH($Q2117,Offerte!$L$2:$L$200,0)),0))</f>
        <v/>
      </c>
      <c r="T2117" s="21">
        <f>IF($A2117="","",IFERROR(INDEX(Offerte!$G$2:$G$200,MATCH($Q2117,Offerte!$L$2:$L$200,0)),"NO"))</f>
        <v/>
      </c>
    </row>
    <row r="2118">
      <c r="A2118" s="10">
        <f>IF(Offerte!$A70="","",Offerte!$A70)</f>
        <v/>
      </c>
      <c r="B2118" s="10">
        <f>IF(Offerte!$A70="","",Offerte!$B70)</f>
        <v/>
      </c>
      <c r="C2118" s="10">
        <f>IF(Offerte!$A70="","",Offerte!$C70)</f>
        <v/>
      </c>
      <c r="D2118" s="10" t="inlineStr">
        <is>
          <t>B.4.1</t>
        </is>
      </c>
      <c r="E2118" s="10" t="inlineStr">
        <is>
          <t>B</t>
        </is>
      </c>
      <c r="F2118" s="10" t="inlineStr">
        <is>
          <t>Q</t>
        </is>
      </c>
      <c r="G2118" s="10" t="inlineStr">
        <is>
          <t>higher</t>
        </is>
      </c>
      <c r="H2118" s="10" t="n">
        <v>3</v>
      </c>
      <c r="I2118" s="10" t="inlineStr">
        <is>
          <t>Percorrenze aggiuntive offerte nel Programma d'esercizio delle prime due fasi attuative</t>
        </is>
      </c>
      <c r="J2118" s="20" t="n"/>
      <c r="K2118" s="20" t="n"/>
      <c r="L2118" s="20" t="n"/>
      <c r="M2118" s="20" t="n"/>
      <c r="N2118" s="21">
        <f>IF($A2118="","",IFERROR(VALUE($J2118),0))</f>
        <v/>
      </c>
      <c r="O2118" s="21">
        <f>IF($A2118="",0,IF(OR($S2118&lt;&gt;1,COUNTA($J2118:$M2118)=0),0,IF(SUMPRODUCT(MAX(($C$5:$C$6173=$C2118)*($D$5:$D$6173=$D2118)*($S$5:$S$6173=1)*IFERROR($N$5:$N$6173*1,0)))&gt;0,ROUND($H2118*($N2118/SUMPRODUCT(MAX(($C$5:$C$6173=$C2118)*($D$5:$D$6173=$D2118)*($S$5:$S$6173=1)*IFERROR($N$5:$N$6173*1,0)))),4),0)))</f>
        <v/>
      </c>
      <c r="P2118" s="10" t="inlineStr">
        <is>
          <t>vett*km</t>
        </is>
      </c>
      <c r="Q2118" s="21">
        <f>IF($A2118="","",$A2118&amp;"|"&amp;$C2118)</f>
        <v/>
      </c>
      <c r="R2118" s="21">
        <f>IF($A2118="","",$A2118&amp;"|"&amp;$C2118&amp;"|"&amp;$D2118)</f>
        <v/>
      </c>
      <c r="S2118" s="21">
        <f>IF($A2118="","",IFERROR(INDEX(Offerte!$D$2:$D$200,MATCH($Q2118,Offerte!$L$2:$L$200,0)),0))</f>
        <v/>
      </c>
      <c r="T2118" s="21">
        <f>IF($A2118="","",IFERROR(INDEX(Offerte!$G$2:$G$200,MATCH($Q2118,Offerte!$L$2:$L$200,0)),"NO"))</f>
        <v/>
      </c>
    </row>
    <row r="2119">
      <c r="A2119" s="10">
        <f>IF(Offerte!$A70="","",Offerte!$A70)</f>
        <v/>
      </c>
      <c r="B2119" s="10">
        <f>IF(Offerte!$A70="","",Offerte!$B70)</f>
        <v/>
      </c>
      <c r="C2119" s="10">
        <f>IF(Offerte!$A70="","",Offerte!$C70)</f>
        <v/>
      </c>
      <c r="D2119" s="10" t="inlineStr">
        <is>
          <t>B.5.1</t>
        </is>
      </c>
      <c r="E2119" s="10" t="inlineStr">
        <is>
          <t>B</t>
        </is>
      </c>
      <c r="F2119" s="10" t="inlineStr">
        <is>
          <t>D</t>
        </is>
      </c>
      <c r="G2119" s="10" t="inlineStr">
        <is>
          <t>discretionary</t>
        </is>
      </c>
      <c r="H2119" s="10" t="n">
        <v>2</v>
      </c>
      <c r="I2119" s="10" t="inlineStr">
        <is>
          <t>Efficacia del progetto di servizi complementari DRT</t>
        </is>
      </c>
      <c r="J2119" s="20" t="n"/>
      <c r="K2119" s="20" t="n"/>
      <c r="L2119" s="20" t="n"/>
      <c r="M2119" s="20" t="n"/>
      <c r="N2119" s="21">
        <f>IF($A2119="","",MAX(0,MIN(1,IFERROR(VALUE($M2119),0))))</f>
        <v/>
      </c>
      <c r="O2119" s="21">
        <f>IF($A2119="",0,IF(OR($S2119&lt;&gt;1,COUNTA($J2119:$M2119)=0),0,IF(SUMPRODUCT(MAX(($C$5:$C$6173=$C2119)*($D$5:$D$6173=$D2119)*($S$5:$S$6173=1)*IFERROR($N$5:$N$6173*1,0)))&gt;0,ROUND($H2119*($N2119/SUMPRODUCT(MAX(($C$5:$C$6173=$C2119)*($D$5:$D$6173=$D2119)*($S$5:$S$6173=1)*IFERROR($N$5:$N$6173*1,0)))),4),0)))</f>
        <v/>
      </c>
      <c r="P2119" s="10" t="inlineStr">
        <is>
          <t>coeff.</t>
        </is>
      </c>
      <c r="Q2119" s="21">
        <f>IF($A2119="","",$A2119&amp;"|"&amp;$C2119)</f>
        <v/>
      </c>
      <c r="R2119" s="21">
        <f>IF($A2119="","",$A2119&amp;"|"&amp;$C2119&amp;"|"&amp;$D2119)</f>
        <v/>
      </c>
      <c r="S2119" s="21">
        <f>IF($A2119="","",IFERROR(INDEX(Offerte!$D$2:$D$200,MATCH($Q2119,Offerte!$L$2:$L$200,0)),0))</f>
        <v/>
      </c>
      <c r="T2119" s="21">
        <f>IF($A2119="","",IFERROR(INDEX(Offerte!$G$2:$G$200,MATCH($Q2119,Offerte!$L$2:$L$200,0)),"NO"))</f>
        <v/>
      </c>
    </row>
    <row r="2120">
      <c r="A2120" s="10">
        <f>IF(Offerte!$A70="","",Offerte!$A70)</f>
        <v/>
      </c>
      <c r="B2120" s="10">
        <f>IF(Offerte!$A70="","",Offerte!$B70)</f>
        <v/>
      </c>
      <c r="C2120" s="10">
        <f>IF(Offerte!$A70="","",Offerte!$C70)</f>
        <v/>
      </c>
      <c r="D2120" s="10" t="inlineStr">
        <is>
          <t>C.1.1</t>
        </is>
      </c>
      <c r="E2120" s="10" t="inlineStr">
        <is>
          <t>C</t>
        </is>
      </c>
      <c r="F2120" s="10" t="inlineStr">
        <is>
          <t>Q</t>
        </is>
      </c>
      <c r="G2120" s="10" t="inlineStr">
        <is>
          <t>higher</t>
        </is>
      </c>
      <c r="H2120" s="10" t="n">
        <v>2</v>
      </c>
      <c r="I2120" s="10" t="inlineStr">
        <is>
          <t>Tasso di copertura del servizio con telecamere BSD</t>
        </is>
      </c>
      <c r="J2120" s="20" t="n"/>
      <c r="K2120" s="20" t="n"/>
      <c r="L2120" s="20" t="n"/>
      <c r="M2120" s="20" t="n"/>
      <c r="N2120" s="21">
        <f>IF($A2120="","",IFERROR(VALUE($K2120)/VALUE($L2120),IFERROR(VALUE($J2120),0)))</f>
        <v/>
      </c>
      <c r="O2120" s="21">
        <f>IF($A2120="",0,IF(OR($S2120&lt;&gt;1,COUNTA($J2120:$M2120)=0),0,IF(SUMPRODUCT(MAX(($C$5:$C$6173=$C2120)*($D$5:$D$6173=$D2120)*($S$5:$S$6173=1)*IFERROR($N$5:$N$6173*1,0)))&gt;0,ROUND($H2120*($N2120/SUMPRODUCT(MAX(($C$5:$C$6173=$C2120)*($D$5:$D$6173=$D2120)*($S$5:$S$6173=1)*IFERROR($N$5:$N$6173*1,0)))),4),0)))</f>
        <v/>
      </c>
      <c r="P2120" s="10" t="inlineStr">
        <is>
          <t>Autobus attrezzati con telecamere BSD / Autobus totali in offerta, incluse scorte</t>
        </is>
      </c>
      <c r="Q2120" s="21">
        <f>IF($A2120="","",$A2120&amp;"|"&amp;$C2120)</f>
        <v/>
      </c>
      <c r="R2120" s="21">
        <f>IF($A2120="","",$A2120&amp;"|"&amp;$C2120&amp;"|"&amp;$D2120)</f>
        <v/>
      </c>
      <c r="S2120" s="21">
        <f>IF($A2120="","",IFERROR(INDEX(Offerte!$D$2:$D$200,MATCH($Q2120,Offerte!$L$2:$L$200,0)),0))</f>
        <v/>
      </c>
      <c r="T2120" s="21">
        <f>IF($A2120="","",IFERROR(INDEX(Offerte!$G$2:$G$200,MATCH($Q2120,Offerte!$L$2:$L$200,0)),"NO"))</f>
        <v/>
      </c>
    </row>
    <row r="2121">
      <c r="A2121" s="10">
        <f>IF(Offerte!$A70="","",Offerte!$A70)</f>
        <v/>
      </c>
      <c r="B2121" s="10">
        <f>IF(Offerte!$A70="","",Offerte!$B70)</f>
        <v/>
      </c>
      <c r="C2121" s="10">
        <f>IF(Offerte!$A70="","",Offerte!$C70)</f>
        <v/>
      </c>
      <c r="D2121" s="10" t="inlineStr">
        <is>
          <t>C.1.2</t>
        </is>
      </c>
      <c r="E2121" s="10" t="inlineStr">
        <is>
          <t>C</t>
        </is>
      </c>
      <c r="F2121" s="10" t="inlineStr">
        <is>
          <t>Q</t>
        </is>
      </c>
      <c r="G2121" s="10" t="inlineStr">
        <is>
          <t>higher</t>
        </is>
      </c>
      <c r="H2121" s="10" t="n">
        <v>2</v>
      </c>
      <c r="I2121" s="10" t="inlineStr">
        <is>
          <t>Tasso di copertura del servizio con telecamere ADAS</t>
        </is>
      </c>
      <c r="J2121" s="20" t="n"/>
      <c r="K2121" s="20" t="n"/>
      <c r="L2121" s="20" t="n"/>
      <c r="M2121" s="20" t="n"/>
      <c r="N2121" s="21">
        <f>IF($A2121="","",IFERROR(VALUE($K2121)/VALUE($L2121),IFERROR(VALUE($J2121),0)))</f>
        <v/>
      </c>
      <c r="O2121" s="21">
        <f>IF($A2121="",0,IF(OR($S2121&lt;&gt;1,COUNTA($J2121:$M2121)=0),0,IF(SUMPRODUCT(MAX(($C$5:$C$6173=$C2121)*($D$5:$D$6173=$D2121)*($S$5:$S$6173=1)*IFERROR($N$5:$N$6173*1,0)))&gt;0,ROUND($H2121*($N2121/SUMPRODUCT(MAX(($C$5:$C$6173=$C2121)*($D$5:$D$6173=$D2121)*($S$5:$S$6173=1)*IFERROR($N$5:$N$6173*1,0)))),4),0)))</f>
        <v/>
      </c>
      <c r="P2121" s="10" t="inlineStr">
        <is>
          <t>Autobus attrezzati con telecamere ADAS / Autobus totali in offerta, incluse scorte</t>
        </is>
      </c>
      <c r="Q2121" s="21">
        <f>IF($A2121="","",$A2121&amp;"|"&amp;$C2121)</f>
        <v/>
      </c>
      <c r="R2121" s="21">
        <f>IF($A2121="","",$A2121&amp;"|"&amp;$C2121&amp;"|"&amp;$D2121)</f>
        <v/>
      </c>
      <c r="S2121" s="21">
        <f>IF($A2121="","",IFERROR(INDEX(Offerte!$D$2:$D$200,MATCH($Q2121,Offerte!$L$2:$L$200,0)),0))</f>
        <v/>
      </c>
      <c r="T2121" s="21">
        <f>IF($A2121="","",IFERROR(INDEX(Offerte!$G$2:$G$200,MATCH($Q2121,Offerte!$L$2:$L$200,0)),"NO"))</f>
        <v/>
      </c>
    </row>
    <row r="2122">
      <c r="A2122" s="10">
        <f>IF(Offerte!$A70="","",Offerte!$A70)</f>
        <v/>
      </c>
      <c r="B2122" s="10">
        <f>IF(Offerte!$A70="","",Offerte!$B70)</f>
        <v/>
      </c>
      <c r="C2122" s="10">
        <f>IF(Offerte!$A70="","",Offerte!$C70)</f>
        <v/>
      </c>
      <c r="D2122" s="10" t="inlineStr">
        <is>
          <t>C.2.1</t>
        </is>
      </c>
      <c r="E2122" s="10" t="inlineStr">
        <is>
          <t>C</t>
        </is>
      </c>
      <c r="F2122" s="10" t="inlineStr">
        <is>
          <t>Q</t>
        </is>
      </c>
      <c r="G2122" s="10" t="inlineStr">
        <is>
          <t>higher</t>
        </is>
      </c>
      <c r="H2122" s="10" t="n">
        <v>3</v>
      </c>
      <c r="I2122" s="10" t="inlineStr">
        <is>
          <t>Tasso di copertura del servizio con telecamere di bordo di videosorveglianza</t>
        </is>
      </c>
      <c r="J2122" s="20" t="n"/>
      <c r="K2122" s="20" t="n"/>
      <c r="L2122" s="20" t="n"/>
      <c r="M2122" s="20" t="n"/>
      <c r="N2122" s="21">
        <f>IF($A2122="","",IFERROR(VALUE($K2122)/VALUE($L2122),IFERROR(VALUE($J2122),0)))</f>
        <v/>
      </c>
      <c r="O2122" s="21">
        <f>IF($A2122="",0,IF(OR($S2122&lt;&gt;1,COUNTA($J2122:$M2122)=0),0,IF(SUMPRODUCT(MAX(($C$5:$C$6173=$C2122)*($D$5:$D$6173=$D2122)*($S$5:$S$6173=1)*IFERROR($N$5:$N$6173*1,0)))&gt;0,ROUND($H2122*($N2122/SUMPRODUCT(MAX(($C$5:$C$6173=$C2122)*($D$5:$D$6173=$D2122)*($S$5:$S$6173=1)*IFERROR($N$5:$N$6173*1,0)))),4),0)))</f>
        <v/>
      </c>
      <c r="P2122" s="10" t="inlineStr">
        <is>
          <t>Autobus attrezzati con videosorveglianza / Autobus totali in offerta, incluse scorte</t>
        </is>
      </c>
      <c r="Q2122" s="21">
        <f>IF($A2122="","",$A2122&amp;"|"&amp;$C2122)</f>
        <v/>
      </c>
      <c r="R2122" s="21">
        <f>IF($A2122="","",$A2122&amp;"|"&amp;$C2122&amp;"|"&amp;$D2122)</f>
        <v/>
      </c>
      <c r="S2122" s="21">
        <f>IF($A2122="","",IFERROR(INDEX(Offerte!$D$2:$D$200,MATCH($Q2122,Offerte!$L$2:$L$200,0)),0))</f>
        <v/>
      </c>
      <c r="T2122" s="21">
        <f>IF($A2122="","",IFERROR(INDEX(Offerte!$G$2:$G$200,MATCH($Q2122,Offerte!$L$2:$L$200,0)),"NO"))</f>
        <v/>
      </c>
    </row>
    <row r="2123">
      <c r="A2123" s="10">
        <f>IF(Offerte!$A70="","",Offerte!$A70)</f>
        <v/>
      </c>
      <c r="B2123" s="10">
        <f>IF(Offerte!$A70="","",Offerte!$B70)</f>
        <v/>
      </c>
      <c r="C2123" s="10">
        <f>IF(Offerte!$A70="","",Offerte!$C70)</f>
        <v/>
      </c>
      <c r="D2123" s="10" t="inlineStr">
        <is>
          <t>C.2.2</t>
        </is>
      </c>
      <c r="E2123" s="10" t="inlineStr">
        <is>
          <t>C</t>
        </is>
      </c>
      <c r="F2123" s="10" t="inlineStr">
        <is>
          <t>T</t>
        </is>
      </c>
      <c r="G2123" s="10" t="inlineStr">
        <is>
          <t>tabular</t>
        </is>
      </c>
      <c r="H2123" s="10" t="n">
        <v>1</v>
      </c>
      <c r="I2123" s="10" t="inlineStr">
        <is>
          <t>Software video/audio analisi per situazioni di pericolo</t>
        </is>
      </c>
      <c r="J2123" s="20" t="n"/>
      <c r="K2123" s="20" t="n"/>
      <c r="L2123" s="20" t="n"/>
      <c r="M2123" s="20" t="n"/>
      <c r="N2123" s="21">
        <f>IF($A2123="","",IF(IFERROR(VALUE($M2123),0)=1,1,0))</f>
        <v/>
      </c>
      <c r="O2123" s="21">
        <f>IF($A2123="",0,IF(OR($S2123&lt;&gt;1,COUNTA($J2123:$M2123)=0),0,IF($N2123=1,$H2123,0)))</f>
        <v/>
      </c>
      <c r="P2123" s="10" t="inlineStr">
        <is>
          <t>sì/no</t>
        </is>
      </c>
      <c r="Q2123" s="21">
        <f>IF($A2123="","",$A2123&amp;"|"&amp;$C2123)</f>
        <v/>
      </c>
      <c r="R2123" s="21">
        <f>IF($A2123="","",$A2123&amp;"|"&amp;$C2123&amp;"|"&amp;$D2123)</f>
        <v/>
      </c>
      <c r="S2123" s="21">
        <f>IF($A2123="","",IFERROR(INDEX(Offerte!$D$2:$D$200,MATCH($Q2123,Offerte!$L$2:$L$200,0)),0))</f>
        <v/>
      </c>
      <c r="T2123" s="21">
        <f>IF($A2123="","",IFERROR(INDEX(Offerte!$G$2:$G$200,MATCH($Q2123,Offerte!$L$2:$L$200,0)),"NO"))</f>
        <v/>
      </c>
    </row>
    <row r="2124">
      <c r="A2124" s="10">
        <f>IF(Offerte!$A70="","",Offerte!$A70)</f>
        <v/>
      </c>
      <c r="B2124" s="10">
        <f>IF(Offerte!$A70="","",Offerte!$B70)</f>
        <v/>
      </c>
      <c r="C2124" s="10">
        <f>IF(Offerte!$A70="","",Offerte!$C70)</f>
        <v/>
      </c>
      <c r="D2124" s="10" t="inlineStr">
        <is>
          <t>C.2.3</t>
        </is>
      </c>
      <c r="E2124" s="10" t="inlineStr">
        <is>
          <t>C</t>
        </is>
      </c>
      <c r="F2124" s="10" t="inlineStr">
        <is>
          <t>T</t>
        </is>
      </c>
      <c r="G2124" s="10" t="inlineStr">
        <is>
          <t>tabular</t>
        </is>
      </c>
      <c r="H2124" s="10" t="n">
        <v>1</v>
      </c>
      <c r="I2124" s="10" t="inlineStr">
        <is>
          <t>Collegamento con centrale qualificata di pronto intervento</t>
        </is>
      </c>
      <c r="J2124" s="20" t="n"/>
      <c r="K2124" s="20" t="n"/>
      <c r="L2124" s="20" t="n"/>
      <c r="M2124" s="20" t="n"/>
      <c r="N2124" s="21">
        <f>IF($A2124="","",IF(IFERROR(VALUE($M2124),0)=1,1,0))</f>
        <v/>
      </c>
      <c r="O2124" s="21">
        <f>IF($A2124="",0,IF(OR($S2124&lt;&gt;1,COUNTA($J2124:$M2124)=0),0,IF($N2124=1,$H2124,0)))</f>
        <v/>
      </c>
      <c r="P2124" s="10" t="inlineStr">
        <is>
          <t>sì/no</t>
        </is>
      </c>
      <c r="Q2124" s="21">
        <f>IF($A2124="","",$A2124&amp;"|"&amp;$C2124)</f>
        <v/>
      </c>
      <c r="R2124" s="21">
        <f>IF($A2124="","",$A2124&amp;"|"&amp;$C2124&amp;"|"&amp;$D2124)</f>
        <v/>
      </c>
      <c r="S2124" s="21">
        <f>IF($A2124="","",IFERROR(INDEX(Offerte!$D$2:$D$200,MATCH($Q2124,Offerte!$L$2:$L$200,0)),0))</f>
        <v/>
      </c>
      <c r="T2124" s="21">
        <f>IF($A2124="","",IFERROR(INDEX(Offerte!$G$2:$G$200,MATCH($Q2124,Offerte!$L$2:$L$200,0)),"NO"))</f>
        <v/>
      </c>
    </row>
    <row r="2125">
      <c r="A2125" s="10">
        <f>IF(Offerte!$A70="","",Offerte!$A70)</f>
        <v/>
      </c>
      <c r="B2125" s="10">
        <f>IF(Offerte!$A70="","",Offerte!$B70)</f>
        <v/>
      </c>
      <c r="C2125" s="10">
        <f>IF(Offerte!$A70="","",Offerte!$C70)</f>
        <v/>
      </c>
      <c r="D2125" s="10" t="inlineStr">
        <is>
          <t>C.2.4</t>
        </is>
      </c>
      <c r="E2125" s="10" t="inlineStr">
        <is>
          <t>C</t>
        </is>
      </c>
      <c r="F2125" s="10" t="inlineStr">
        <is>
          <t>Q</t>
        </is>
      </c>
      <c r="G2125" s="10" t="inlineStr">
        <is>
          <t>higher</t>
        </is>
      </c>
      <c r="H2125" s="10" t="n">
        <v>1</v>
      </c>
      <c r="I2125" s="10" t="inlineStr">
        <is>
          <t>Tasso di copertura del servizio con dispositivi per la chiamata di emergenza del conducente</t>
        </is>
      </c>
      <c r="J2125" s="20" t="n"/>
      <c r="K2125" s="20" t="n"/>
      <c r="L2125" s="20" t="n"/>
      <c r="M2125" s="20" t="n"/>
      <c r="N2125" s="21">
        <f>IF($A2125="","",IFERROR(VALUE($K2125)/VALUE($L2125),IFERROR(VALUE($J2125),0)))</f>
        <v/>
      </c>
      <c r="O2125" s="21">
        <f>IF($A2125="",0,IF(OR($S2125&lt;&gt;1,COUNTA($J2125:$M2125)=0),0,IF(SUMPRODUCT(MAX(($C$5:$C$6173=$C2125)*($D$5:$D$6173=$D2125)*($S$5:$S$6173=1)*IFERROR($N$5:$N$6173*1,0)))&gt;0,ROUND($H2125*($N2125/SUMPRODUCT(MAX(($C$5:$C$6173=$C2125)*($D$5:$D$6173=$D2125)*($S$5:$S$6173=1)*IFERROR($N$5:$N$6173*1,0)))),4),0)))</f>
        <v/>
      </c>
      <c r="P2125" s="10" t="inlineStr">
        <is>
          <t>Autobus attrezzati con chiamata di emergenza / Autobus totali in offerta, incluse scorte</t>
        </is>
      </c>
      <c r="Q2125" s="21">
        <f>IF($A2125="","",$A2125&amp;"|"&amp;$C2125)</f>
        <v/>
      </c>
      <c r="R2125" s="21">
        <f>IF($A2125="","",$A2125&amp;"|"&amp;$C2125&amp;"|"&amp;$D2125)</f>
        <v/>
      </c>
      <c r="S2125" s="21">
        <f>IF($A2125="","",IFERROR(INDEX(Offerte!$D$2:$D$200,MATCH($Q2125,Offerte!$L$2:$L$200,0)),0))</f>
        <v/>
      </c>
      <c r="T2125" s="21">
        <f>IF($A2125="","",IFERROR(INDEX(Offerte!$G$2:$G$200,MATCH($Q2125,Offerte!$L$2:$L$200,0)),"NO"))</f>
        <v/>
      </c>
    </row>
    <row r="2126">
      <c r="A2126" s="10">
        <f>IF(Offerte!$A70="","",Offerte!$A70)</f>
        <v/>
      </c>
      <c r="B2126" s="10">
        <f>IF(Offerte!$A70="","",Offerte!$B70)</f>
        <v/>
      </c>
      <c r="C2126" s="10">
        <f>IF(Offerte!$A70="","",Offerte!$C70)</f>
        <v/>
      </c>
      <c r="D2126" s="10" t="inlineStr">
        <is>
          <t>C.3.1</t>
        </is>
      </c>
      <c r="E2126" s="10" t="inlineStr">
        <is>
          <t>C</t>
        </is>
      </c>
      <c r="F2126" s="10" t="inlineStr">
        <is>
          <t>Q</t>
        </is>
      </c>
      <c r="G2126" s="10" t="inlineStr">
        <is>
          <t>higher</t>
        </is>
      </c>
      <c r="H2126" s="10" t="n">
        <v>2</v>
      </c>
      <c r="I2126" s="10" t="inlineStr">
        <is>
          <t>Tasso di copertura del servizio con dispositivi di informazione dinamica a bordo mezzo</t>
        </is>
      </c>
      <c r="J2126" s="20" t="n"/>
      <c r="K2126" s="20" t="n"/>
      <c r="L2126" s="20" t="n"/>
      <c r="M2126" s="20" t="n"/>
      <c r="N2126" s="21">
        <f>IF($A2126="","",IFERROR(VALUE($K2126)/VALUE($L2126),IFERROR(VALUE($J2126),0)))</f>
        <v/>
      </c>
      <c r="O2126" s="21">
        <f>IF($A2126="",0,IF(OR($S2126&lt;&gt;1,COUNTA($J2126:$M2126)=0),0,IF(SUMPRODUCT(MAX(($C$5:$C$6173=$C2126)*($D$5:$D$6173=$D2126)*($S$5:$S$6173=1)*IFERROR($N$5:$N$6173*1,0)))&gt;0,ROUND($H2126*($N2126/SUMPRODUCT(MAX(($C$5:$C$6173=$C2126)*($D$5:$D$6173=$D2126)*($S$5:$S$6173=1)*IFERROR($N$5:$N$6173*1,0)))),4),0)))</f>
        <v/>
      </c>
      <c r="P2126" s="10" t="inlineStr">
        <is>
          <t>Autobus con monitor e indicatori vocali / Autobus totali in offerta, incluse scorte</t>
        </is>
      </c>
      <c r="Q2126" s="21">
        <f>IF($A2126="","",$A2126&amp;"|"&amp;$C2126)</f>
        <v/>
      </c>
      <c r="R2126" s="21">
        <f>IF($A2126="","",$A2126&amp;"|"&amp;$C2126&amp;"|"&amp;$D2126)</f>
        <v/>
      </c>
      <c r="S2126" s="21">
        <f>IF($A2126="","",IFERROR(INDEX(Offerte!$D$2:$D$200,MATCH($Q2126,Offerte!$L$2:$L$200,0)),0))</f>
        <v/>
      </c>
      <c r="T2126" s="21">
        <f>IF($A2126="","",IFERROR(INDEX(Offerte!$G$2:$G$200,MATCH($Q2126,Offerte!$L$2:$L$200,0)),"NO"))</f>
        <v/>
      </c>
    </row>
    <row r="2127">
      <c r="A2127" s="10">
        <f>IF(Offerte!$A70="","",Offerte!$A70)</f>
        <v/>
      </c>
      <c r="B2127" s="10">
        <f>IF(Offerte!$A70="","",Offerte!$B70)</f>
        <v/>
      </c>
      <c r="C2127" s="10">
        <f>IF(Offerte!$A70="","",Offerte!$C70)</f>
        <v/>
      </c>
      <c r="D2127" s="10" t="inlineStr">
        <is>
          <t>C.3.2</t>
        </is>
      </c>
      <c r="E2127" s="10" t="inlineStr">
        <is>
          <t>C</t>
        </is>
      </c>
      <c r="F2127" s="10" t="inlineStr">
        <is>
          <t>T</t>
        </is>
      </c>
      <c r="G2127" s="10" t="inlineStr">
        <is>
          <t>tabular</t>
        </is>
      </c>
      <c r="H2127" s="10" t="n">
        <v>2</v>
      </c>
      <c r="I2127" s="10" t="inlineStr">
        <is>
          <t>Informazioni a bordo su coincidenze ai nodi</t>
        </is>
      </c>
      <c r="J2127" s="20" t="n"/>
      <c r="K2127" s="20" t="n"/>
      <c r="L2127" s="20" t="n"/>
      <c r="M2127" s="20" t="n"/>
      <c r="N2127" s="21">
        <f>IF($A2127="","",IF(IFERROR(VALUE($M2127),0)=1,1,0))</f>
        <v/>
      </c>
      <c r="O2127" s="21">
        <f>IF($A2127="",0,IF(OR($S2127&lt;&gt;1,COUNTA($J2127:$M2127)=0),0,IF(AND($N2127=1,IFERROR(SUMIFS($N$5:$N$6173,$Q$5:$Q$6173,$Q2127,$D$5:$D$6173,"C.3.1"),0)&gt;=0.5),$H2127,0)))</f>
        <v/>
      </c>
      <c r="P2127" s="10" t="inlineStr">
        <is>
          <t>Dipende da C.3.1 &gt;= 0.5</t>
        </is>
      </c>
      <c r="Q2127" s="21">
        <f>IF($A2127="","",$A2127&amp;"|"&amp;$C2127)</f>
        <v/>
      </c>
      <c r="R2127" s="21">
        <f>IF($A2127="","",$A2127&amp;"|"&amp;$C2127&amp;"|"&amp;$D2127)</f>
        <v/>
      </c>
      <c r="S2127" s="21">
        <f>IF($A2127="","",IFERROR(INDEX(Offerte!$D$2:$D$200,MATCH($Q2127,Offerte!$L$2:$L$200,0)),0))</f>
        <v/>
      </c>
      <c r="T2127" s="21">
        <f>IF($A2127="","",IFERROR(INDEX(Offerte!$G$2:$G$200,MATCH($Q2127,Offerte!$L$2:$L$200,0)),"NO"))</f>
        <v/>
      </c>
    </row>
    <row r="2128">
      <c r="A2128" s="10">
        <f>IF(Offerte!$A70="","",Offerte!$A70)</f>
        <v/>
      </c>
      <c r="B2128" s="10">
        <f>IF(Offerte!$A70="","",Offerte!$B70)</f>
        <v/>
      </c>
      <c r="C2128" s="10">
        <f>IF(Offerte!$A70="","",Offerte!$C70)</f>
        <v/>
      </c>
      <c r="D2128" s="10" t="inlineStr">
        <is>
          <t>D.1.1</t>
        </is>
      </c>
      <c r="E2128" s="10" t="inlineStr">
        <is>
          <t>D</t>
        </is>
      </c>
      <c r="F2128" s="10" t="inlineStr">
        <is>
          <t>Q</t>
        </is>
      </c>
      <c r="G2128" s="10" t="inlineStr">
        <is>
          <t>higher</t>
        </is>
      </c>
      <c r="H2128" s="10" t="n">
        <v>3</v>
      </c>
      <c r="I2128" s="10" t="inlineStr">
        <is>
          <t>Installazione di pensiline</t>
        </is>
      </c>
      <c r="J2128" s="20" t="n"/>
      <c r="K2128" s="20" t="n"/>
      <c r="L2128" s="20" t="n"/>
      <c r="M2128" s="20" t="n"/>
      <c r="N2128" s="21">
        <f>IF($A2128="","",IFERROR(VALUE($J2128),0))</f>
        <v/>
      </c>
      <c r="O2128" s="21">
        <f>IF($A2128="",0,IF(OR($S2128&lt;&gt;1,COUNTA($J2128:$M2128)=0),0,IF(SUMPRODUCT(MAX(($C$5:$C$6173=$C2128)*($D$5:$D$6173=$D2128)*($S$5:$S$6173=1)*IFERROR($N$5:$N$6173*1,0)))&gt;0,ROUND($H2128*($N2128/SUMPRODUCT(MAX(($C$5:$C$6173=$C2128)*($D$5:$D$6173=$D2128)*($S$5:$S$6173=1)*IFERROR($N$5:$N$6173*1,0)))),4),0)))</f>
        <v/>
      </c>
      <c r="P2128" s="10" t="inlineStr">
        <is>
          <t>fermate</t>
        </is>
      </c>
      <c r="Q2128" s="21">
        <f>IF($A2128="","",$A2128&amp;"|"&amp;$C2128)</f>
        <v/>
      </c>
      <c r="R2128" s="21">
        <f>IF($A2128="","",$A2128&amp;"|"&amp;$C2128&amp;"|"&amp;$D2128)</f>
        <v/>
      </c>
      <c r="S2128" s="21">
        <f>IF($A2128="","",IFERROR(INDEX(Offerte!$D$2:$D$200,MATCH($Q2128,Offerte!$L$2:$L$200,0)),0))</f>
        <v/>
      </c>
      <c r="T2128" s="21">
        <f>IF($A2128="","",IFERROR(INDEX(Offerte!$G$2:$G$200,MATCH($Q2128,Offerte!$L$2:$L$200,0)),"NO"))</f>
        <v/>
      </c>
    </row>
    <row r="2129">
      <c r="A2129" s="10">
        <f>IF(Offerte!$A70="","",Offerte!$A70)</f>
        <v/>
      </c>
      <c r="B2129" s="10">
        <f>IF(Offerte!$A70="","",Offerte!$B70)</f>
        <v/>
      </c>
      <c r="C2129" s="10">
        <f>IF(Offerte!$A70="","",Offerte!$C70)</f>
        <v/>
      </c>
      <c r="D2129" s="10" t="inlineStr">
        <is>
          <t>D.1.2</t>
        </is>
      </c>
      <c r="E2129" s="10" t="inlineStr">
        <is>
          <t>D</t>
        </is>
      </c>
      <c r="F2129" s="10" t="inlineStr">
        <is>
          <t>Q</t>
        </is>
      </c>
      <c r="G2129" s="10" t="inlineStr">
        <is>
          <t>higher</t>
        </is>
      </c>
      <c r="H2129" s="10" t="n">
        <v>3</v>
      </c>
      <c r="I2129" s="10" t="inlineStr">
        <is>
          <t>Installazione di paline di fermata conformi alla DGR 581/2023</t>
        </is>
      </c>
      <c r="J2129" s="20" t="n"/>
      <c r="K2129" s="20" t="n"/>
      <c r="L2129" s="20" t="n"/>
      <c r="M2129" s="20" t="n"/>
      <c r="N2129" s="21">
        <f>IF($A2129="","",IFERROR(VALUE($J2129),0))</f>
        <v/>
      </c>
      <c r="O2129" s="21">
        <f>IF($A2129="",0,IF(OR($S2129&lt;&gt;1,COUNTA($J2129:$M2129)=0),0,IF(SUMPRODUCT(MAX(($C$5:$C$6173=$C2129)*($D$5:$D$6173=$D2129)*($S$5:$S$6173=1)*IFERROR($N$5:$N$6173*1,0)))&gt;0,ROUND($H2129*($N2129/SUMPRODUCT(MAX(($C$5:$C$6173=$C2129)*($D$5:$D$6173=$D2129)*($S$5:$S$6173=1)*IFERROR($N$5:$N$6173*1,0)))),4),0)))</f>
        <v/>
      </c>
      <c r="P2129" s="10" t="inlineStr">
        <is>
          <t>fermate</t>
        </is>
      </c>
      <c r="Q2129" s="21">
        <f>IF($A2129="","",$A2129&amp;"|"&amp;$C2129)</f>
        <v/>
      </c>
      <c r="R2129" s="21">
        <f>IF($A2129="","",$A2129&amp;"|"&amp;$C2129&amp;"|"&amp;$D2129)</f>
        <v/>
      </c>
      <c r="S2129" s="21">
        <f>IF($A2129="","",IFERROR(INDEX(Offerte!$D$2:$D$200,MATCH($Q2129,Offerte!$L$2:$L$200,0)),0))</f>
        <v/>
      </c>
      <c r="T2129" s="21">
        <f>IF($A2129="","",IFERROR(INDEX(Offerte!$G$2:$G$200,MATCH($Q2129,Offerte!$L$2:$L$200,0)),"NO"))</f>
        <v/>
      </c>
    </row>
    <row r="2130">
      <c r="A2130" s="10">
        <f>IF(Offerte!$A70="","",Offerte!$A70)</f>
        <v/>
      </c>
      <c r="B2130" s="10">
        <f>IF(Offerte!$A70="","",Offerte!$B70)</f>
        <v/>
      </c>
      <c r="C2130" s="10">
        <f>IF(Offerte!$A70="","",Offerte!$C70)</f>
        <v/>
      </c>
      <c r="D2130" s="10" t="inlineStr">
        <is>
          <t>D.1.3</t>
        </is>
      </c>
      <c r="E2130" s="10" t="inlineStr">
        <is>
          <t>D</t>
        </is>
      </c>
      <c r="F2130" s="10" t="inlineStr">
        <is>
          <t>Q</t>
        </is>
      </c>
      <c r="G2130" s="10" t="inlineStr">
        <is>
          <t>higher</t>
        </is>
      </c>
      <c r="H2130" s="10" t="n">
        <v>2</v>
      </c>
      <c r="I2130" s="10" t="inlineStr">
        <is>
          <t>Display informativi connessi alle fermate</t>
        </is>
      </c>
      <c r="J2130" s="20" t="n"/>
      <c r="K2130" s="20" t="n"/>
      <c r="L2130" s="20" t="n"/>
      <c r="M2130" s="20" t="n"/>
      <c r="N2130" s="21">
        <f>IF($A2130="","",IFERROR(VALUE($J2130),0))</f>
        <v/>
      </c>
      <c r="O2130" s="21">
        <f>IF($A2130="",0,IF(OR($S2130&lt;&gt;1,COUNTA($J2130:$M2130)=0),0,IF(SUMPRODUCT(MAX(($C$5:$C$6173=$C2130)*($D$5:$D$6173=$D2130)*($S$5:$S$6173=1)*IFERROR($N$5:$N$6173*1,0)))&gt;0,ROUND($H2130*($N2130/SUMPRODUCT(MAX(($C$5:$C$6173=$C2130)*($D$5:$D$6173=$D2130)*($S$5:$S$6173=1)*IFERROR($N$5:$N$6173*1,0)))),4),0)))</f>
        <v/>
      </c>
      <c r="P2130" s="10" t="inlineStr">
        <is>
          <t>fermate</t>
        </is>
      </c>
      <c r="Q2130" s="21">
        <f>IF($A2130="","",$A2130&amp;"|"&amp;$C2130)</f>
        <v/>
      </c>
      <c r="R2130" s="21">
        <f>IF($A2130="","",$A2130&amp;"|"&amp;$C2130&amp;"|"&amp;$D2130)</f>
        <v/>
      </c>
      <c r="S2130" s="21">
        <f>IF($A2130="","",IFERROR(INDEX(Offerte!$D$2:$D$200,MATCH($Q2130,Offerte!$L$2:$L$200,0)),0))</f>
        <v/>
      </c>
      <c r="T2130" s="21">
        <f>IF($A2130="","",IFERROR(INDEX(Offerte!$G$2:$G$200,MATCH($Q2130,Offerte!$L$2:$L$200,0)),"NO"))</f>
        <v/>
      </c>
    </row>
    <row r="2131">
      <c r="A2131" s="10">
        <f>IF(Offerte!$A70="","",Offerte!$A70)</f>
        <v/>
      </c>
      <c r="B2131" s="10">
        <f>IF(Offerte!$A70="","",Offerte!$B70)</f>
        <v/>
      </c>
      <c r="C2131" s="10">
        <f>IF(Offerte!$A70="","",Offerte!$C70)</f>
        <v/>
      </c>
      <c r="D2131" s="10" t="inlineStr">
        <is>
          <t>D.2.1</t>
        </is>
      </c>
      <c r="E2131" s="10" t="inlineStr">
        <is>
          <t>D</t>
        </is>
      </c>
      <c r="F2131" s="10" t="inlineStr">
        <is>
          <t>Q</t>
        </is>
      </c>
      <c r="G2131" s="10" t="inlineStr">
        <is>
          <t>higher</t>
        </is>
      </c>
      <c r="H2131" s="10" t="n">
        <v>2</v>
      </c>
      <c r="I2131" s="10" t="inlineStr">
        <is>
          <t>Segnali tattili Loges-Vet-Evolution</t>
        </is>
      </c>
      <c r="J2131" s="20" t="n"/>
      <c r="K2131" s="20" t="n"/>
      <c r="L2131" s="20" t="n"/>
      <c r="M2131" s="20" t="n"/>
      <c r="N2131" s="21">
        <f>IF($A2131="","",IFERROR(VALUE($J2131),0))</f>
        <v/>
      </c>
      <c r="O2131" s="21">
        <f>IF($A2131="",0,IF(OR($S2131&lt;&gt;1,COUNTA($J2131:$M2131)=0),0,IF(SUMPRODUCT(MAX(($C$5:$C$6173=$C2131)*($D$5:$D$6173=$D2131)*($S$5:$S$6173=1)*IFERROR($N$5:$N$6173*1,0)))&gt;0,ROUND($H2131*($N2131/SUMPRODUCT(MAX(($C$5:$C$6173=$C2131)*($D$5:$D$6173=$D2131)*($S$5:$S$6173=1)*IFERROR($N$5:$N$6173*1,0)))),4),0)))</f>
        <v/>
      </c>
      <c r="P2131" s="10" t="inlineStr">
        <is>
          <t>fermate</t>
        </is>
      </c>
      <c r="Q2131" s="21">
        <f>IF($A2131="","",$A2131&amp;"|"&amp;$C2131)</f>
        <v/>
      </c>
      <c r="R2131" s="21">
        <f>IF($A2131="","",$A2131&amp;"|"&amp;$C2131&amp;"|"&amp;$D2131)</f>
        <v/>
      </c>
      <c r="S2131" s="21">
        <f>IF($A2131="","",IFERROR(INDEX(Offerte!$D$2:$D$200,MATCH($Q2131,Offerte!$L$2:$L$200,0)),0))</f>
        <v/>
      </c>
      <c r="T2131" s="21">
        <f>IF($A2131="","",IFERROR(INDEX(Offerte!$G$2:$G$200,MATCH($Q2131,Offerte!$L$2:$L$200,0)),"NO"))</f>
        <v/>
      </c>
    </row>
    <row r="2132">
      <c r="A2132" s="10">
        <f>IF(Offerte!$A70="","",Offerte!$A70)</f>
        <v/>
      </c>
      <c r="B2132" s="10">
        <f>IF(Offerte!$A70="","",Offerte!$B70)</f>
        <v/>
      </c>
      <c r="C2132" s="10">
        <f>IF(Offerte!$A70="","",Offerte!$C70)</f>
        <v/>
      </c>
      <c r="D2132" s="10" t="inlineStr">
        <is>
          <t>E.1.1</t>
        </is>
      </c>
      <c r="E2132" s="10" t="inlineStr">
        <is>
          <t>E</t>
        </is>
      </c>
      <c r="F2132" s="10" t="inlineStr">
        <is>
          <t>T</t>
        </is>
      </c>
      <c r="G2132" s="10" t="inlineStr">
        <is>
          <t>tabular</t>
        </is>
      </c>
      <c r="H2132" s="10" t="n">
        <v>2</v>
      </c>
      <c r="I2132" s="10" t="inlineStr">
        <is>
          <t>Mobile app con travel planner PRM</t>
        </is>
      </c>
      <c r="J2132" s="20" t="n"/>
      <c r="K2132" s="20" t="n"/>
      <c r="L2132" s="20" t="n"/>
      <c r="M2132" s="20" t="n"/>
      <c r="N2132" s="21">
        <f>IF($A2132="","",IF(IFERROR(VALUE($M2132),0)=1,1,0))</f>
        <v/>
      </c>
      <c r="O2132" s="21">
        <f>IF($A2132="",0,IF(OR($S2132&lt;&gt;1,COUNTA($J2132:$M2132)=0),0,IF($N2132=1,$H2132,0)))</f>
        <v/>
      </c>
      <c r="P2132" s="10" t="inlineStr">
        <is>
          <t>sì/no</t>
        </is>
      </c>
      <c r="Q2132" s="21">
        <f>IF($A2132="","",$A2132&amp;"|"&amp;$C2132)</f>
        <v/>
      </c>
      <c r="R2132" s="21">
        <f>IF($A2132="","",$A2132&amp;"|"&amp;$C2132&amp;"|"&amp;$D2132)</f>
        <v/>
      </c>
      <c r="S2132" s="21">
        <f>IF($A2132="","",IFERROR(INDEX(Offerte!$D$2:$D$200,MATCH($Q2132,Offerte!$L$2:$L$200,0)),0))</f>
        <v/>
      </c>
      <c r="T2132" s="21">
        <f>IF($A2132="","",IFERROR(INDEX(Offerte!$G$2:$G$200,MATCH($Q2132,Offerte!$L$2:$L$200,0)),"NO"))</f>
        <v/>
      </c>
    </row>
    <row r="2133">
      <c r="A2133" s="10">
        <f>IF(Offerte!$A70="","",Offerte!$A70)</f>
        <v/>
      </c>
      <c r="B2133" s="10">
        <f>IF(Offerte!$A70="","",Offerte!$B70)</f>
        <v/>
      </c>
      <c r="C2133" s="10">
        <f>IF(Offerte!$A70="","",Offerte!$C70)</f>
        <v/>
      </c>
      <c r="D2133" s="10" t="inlineStr">
        <is>
          <t>E.2.1</t>
        </is>
      </c>
      <c r="E2133" s="10" t="inlineStr">
        <is>
          <t>E</t>
        </is>
      </c>
      <c r="F2133" s="10" t="inlineStr">
        <is>
          <t>D</t>
        </is>
      </c>
      <c r="G2133" s="10" t="inlineStr">
        <is>
          <t>discretionary</t>
        </is>
      </c>
      <c r="H2133" s="10" t="n">
        <v>2</v>
      </c>
      <c r="I2133" s="10" t="inlineStr">
        <is>
          <t>Altre azioni informative e rapporti con gli utenti</t>
        </is>
      </c>
      <c r="J2133" s="20" t="n"/>
      <c r="K2133" s="20" t="n"/>
      <c r="L2133" s="20" t="n"/>
      <c r="M2133" s="20" t="n"/>
      <c r="N2133" s="21">
        <f>IF($A2133="","",MAX(0,MIN(1,IFERROR(VALUE($M2133),0))))</f>
        <v/>
      </c>
      <c r="O2133" s="21">
        <f>IF($A2133="",0,IF(OR($S2133&lt;&gt;1,COUNTA($J2133:$M2133)=0),0,IF(SUMPRODUCT(MAX(($C$5:$C$6173=$C2133)*($D$5:$D$6173=$D2133)*($S$5:$S$6173=1)*IFERROR($N$5:$N$6173*1,0)))&gt;0,ROUND($H2133*($N2133/SUMPRODUCT(MAX(($C$5:$C$6173=$C2133)*($D$5:$D$6173=$D2133)*($S$5:$S$6173=1)*IFERROR($N$5:$N$6173*1,0)))),4),0)))</f>
        <v/>
      </c>
      <c r="P2133" s="10" t="inlineStr">
        <is>
          <t>coeff.</t>
        </is>
      </c>
      <c r="Q2133" s="21">
        <f>IF($A2133="","",$A2133&amp;"|"&amp;$C2133)</f>
        <v/>
      </c>
      <c r="R2133" s="21">
        <f>IF($A2133="","",$A2133&amp;"|"&amp;$C2133&amp;"|"&amp;$D2133)</f>
        <v/>
      </c>
      <c r="S2133" s="21">
        <f>IF($A2133="","",IFERROR(INDEX(Offerte!$D$2:$D$200,MATCH($Q2133,Offerte!$L$2:$L$200,0)),0))</f>
        <v/>
      </c>
      <c r="T2133" s="21">
        <f>IF($A2133="","",IFERROR(INDEX(Offerte!$G$2:$G$200,MATCH($Q2133,Offerte!$L$2:$L$200,0)),"NO"))</f>
        <v/>
      </c>
    </row>
    <row r="2134">
      <c r="A2134" s="10">
        <f>IF(Offerte!$A70="","",Offerte!$A70)</f>
        <v/>
      </c>
      <c r="B2134" s="10">
        <f>IF(Offerte!$A70="","",Offerte!$B70)</f>
        <v/>
      </c>
      <c r="C2134" s="10">
        <f>IF(Offerte!$A70="","",Offerte!$C70)</f>
        <v/>
      </c>
      <c r="D2134" s="10" t="inlineStr">
        <is>
          <t>F.1.1</t>
        </is>
      </c>
      <c r="E2134" s="10" t="inlineStr">
        <is>
          <t>F</t>
        </is>
      </c>
      <c r="F2134" s="10" t="inlineStr">
        <is>
          <t>Q</t>
        </is>
      </c>
      <c r="G2134" s="10" t="inlineStr">
        <is>
          <t>lower</t>
        </is>
      </c>
      <c r="H2134" s="10" t="n">
        <v>7</v>
      </c>
      <c r="I2134" s="10" t="inlineStr">
        <is>
          <t>Performance ambientali del parco mezzi adibito al servizio - I_CEA</t>
        </is>
      </c>
      <c r="J2134" s="20" t="n"/>
      <c r="K2134" s="20" t="n"/>
      <c r="L2134" s="20" t="n"/>
      <c r="M2134" s="20" t="n"/>
      <c r="N2134" s="21">
        <f>IF($A2134="","",IFERROR(VALUE($J2134),0))</f>
        <v/>
      </c>
      <c r="O2134" s="21">
        <f>IF($A2134="",0,IF(OR($S2134&lt;&gt;1,COUNTA($J2134:$M2134)=0),0,IF(AND(IFERROR(AGGREGATE(15,6,$N$5:$N$6173/(($C$5:$C$6173=$C2134)*($D$5:$D$6173=$D2134)*($S$5:$S$6173=1)*($N$5:$N$6173&gt;0)),1),0)&gt;0,$N2134&gt;0),ROUND($H2134*(IFERROR(AGGREGATE(15,6,$N$5:$N$6173/(($C$5:$C$6173=$C2134)*($D$5:$D$6173=$D2134)*($S$5:$S$6173=1)*($N$5:$N$6173&gt;0)),1),0)/$N2134),4),0)))</f>
        <v/>
      </c>
      <c r="P2134" s="10" t="inlineStr">
        <is>
          <t>indice</t>
        </is>
      </c>
      <c r="Q2134" s="21">
        <f>IF($A2134="","",$A2134&amp;"|"&amp;$C2134)</f>
        <v/>
      </c>
      <c r="R2134" s="21">
        <f>IF($A2134="","",$A2134&amp;"|"&amp;$C2134&amp;"|"&amp;$D2134)</f>
        <v/>
      </c>
      <c r="S2134" s="21">
        <f>IF($A2134="","",IFERROR(INDEX(Offerte!$D$2:$D$200,MATCH($Q2134,Offerte!$L$2:$L$200,0)),0))</f>
        <v/>
      </c>
      <c r="T2134" s="21">
        <f>IF($A2134="","",IFERROR(INDEX(Offerte!$G$2:$G$200,MATCH($Q2134,Offerte!$L$2:$L$200,0)),"NO"))</f>
        <v/>
      </c>
    </row>
    <row r="2135">
      <c r="A2135" s="10">
        <f>IF(Offerte!$A70="","",Offerte!$A70)</f>
        <v/>
      </c>
      <c r="B2135" s="10">
        <f>IF(Offerte!$A70="","",Offerte!$B70)</f>
        <v/>
      </c>
      <c r="C2135" s="10">
        <f>IF(Offerte!$A70="","",Offerte!$C70)</f>
        <v/>
      </c>
      <c r="D2135" s="10" t="inlineStr">
        <is>
          <t>F.2.1</t>
        </is>
      </c>
      <c r="E2135" s="10" t="inlineStr">
        <is>
          <t>F</t>
        </is>
      </c>
      <c r="F2135" s="10" t="inlineStr">
        <is>
          <t>Q</t>
        </is>
      </c>
      <c r="G2135" s="10" t="inlineStr">
        <is>
          <t>higher</t>
        </is>
      </c>
      <c r="H2135" s="10" t="n">
        <v>2</v>
      </c>
      <c r="I2135" s="10" t="inlineStr">
        <is>
          <t>Tasso di copertura del servizio con dispositivi ECO-DRIVER</t>
        </is>
      </c>
      <c r="J2135" s="20" t="n"/>
      <c r="K2135" s="20" t="n"/>
      <c r="L2135" s="20" t="n"/>
      <c r="M2135" s="20" t="n"/>
      <c r="N2135" s="21">
        <f>IF($A2135="","",IFERROR(VALUE($K2135)/VALUE($L2135),IFERROR(VALUE($J2135),0)))</f>
        <v/>
      </c>
      <c r="O2135" s="21">
        <f>IF($A2135="",0,IF(OR($S2135&lt;&gt;1,COUNTA($J2135:$M2135)=0),0,IF(SUMPRODUCT(MAX(($C$5:$C$6173=$C2135)*($D$5:$D$6173=$D2135)*($S$5:$S$6173=1)*IFERROR($N$5:$N$6173*1,0)))&gt;0,ROUND($H2135*($N2135/SUMPRODUCT(MAX(($C$5:$C$6173=$C2135)*($D$5:$D$6173=$D2135)*($S$5:$S$6173=1)*IFERROR($N$5:$N$6173*1,0)))),4),0)))</f>
        <v/>
      </c>
      <c r="P2135" s="10" t="inlineStr">
        <is>
          <t>Autobus attrezzati con dispositivi ECO-DRIVER / Autobus totali in offerta, incluse scorte</t>
        </is>
      </c>
      <c r="Q2135" s="21">
        <f>IF($A2135="","",$A2135&amp;"|"&amp;$C2135)</f>
        <v/>
      </c>
      <c r="R2135" s="21">
        <f>IF($A2135="","",$A2135&amp;"|"&amp;$C2135&amp;"|"&amp;$D2135)</f>
        <v/>
      </c>
      <c r="S2135" s="21">
        <f>IF($A2135="","",IFERROR(INDEX(Offerte!$D$2:$D$200,MATCH($Q2135,Offerte!$L$2:$L$200,0)),0))</f>
        <v/>
      </c>
      <c r="T2135" s="21">
        <f>IF($A2135="","",IFERROR(INDEX(Offerte!$G$2:$G$200,MATCH($Q2135,Offerte!$L$2:$L$200,0)),"NO"))</f>
        <v/>
      </c>
    </row>
    <row r="2136">
      <c r="A2136" s="10">
        <f>IF(Offerte!$A70="","",Offerte!$A70)</f>
        <v/>
      </c>
      <c r="B2136" s="10">
        <f>IF(Offerte!$A70="","",Offerte!$B70)</f>
        <v/>
      </c>
      <c r="C2136" s="10">
        <f>IF(Offerte!$A70="","",Offerte!$C70)</f>
        <v/>
      </c>
      <c r="D2136" s="10" t="inlineStr">
        <is>
          <t>F.3.1</t>
        </is>
      </c>
      <c r="E2136" s="10" t="inlineStr">
        <is>
          <t>F</t>
        </is>
      </c>
      <c r="F2136" s="10" t="inlineStr">
        <is>
          <t>Q</t>
        </is>
      </c>
      <c r="G2136" s="10" t="inlineStr">
        <is>
          <t>higher</t>
        </is>
      </c>
      <c r="H2136" s="10" t="n">
        <v>2</v>
      </c>
      <c r="I2136" s="10" t="inlineStr">
        <is>
          <t>Autoproduzione consumi elettrici per trazione</t>
        </is>
      </c>
      <c r="J2136" s="20" t="n"/>
      <c r="K2136" s="20" t="n"/>
      <c r="L2136" s="20" t="n"/>
      <c r="M2136" s="20" t="n"/>
      <c r="N2136" s="21">
        <f>IF($A2136="","",IFERROR(VALUE($J2136),0))</f>
        <v/>
      </c>
      <c r="O2136" s="21">
        <f>IF($A2136="",0,IF(OR($S2136&lt;&gt;1,COUNTA($J2136:$M2136)=0),0,IF(SUMPRODUCT(MAX(($C$5:$C$6173=$C2136)*($D$5:$D$6173=$D2136)*($S$5:$S$6173=1)*IFERROR($N$5:$N$6173*1,0)))&gt;0,ROUND($H2136*($N2136/SUMPRODUCT(MAX(($C$5:$C$6173=$C2136)*($D$5:$D$6173=$D2136)*($S$5:$S$6173=1)*IFERROR($N$5:$N$6173*1,0)))),4),0)))</f>
        <v/>
      </c>
      <c r="P2136" s="10" t="inlineStr">
        <is>
          <t>kWh/anno</t>
        </is>
      </c>
      <c r="Q2136" s="21">
        <f>IF($A2136="","",$A2136&amp;"|"&amp;$C2136)</f>
        <v/>
      </c>
      <c r="R2136" s="21">
        <f>IF($A2136="","",$A2136&amp;"|"&amp;$C2136&amp;"|"&amp;$D2136)</f>
        <v/>
      </c>
      <c r="S2136" s="21">
        <f>IF($A2136="","",IFERROR(INDEX(Offerte!$D$2:$D$200,MATCH($Q2136,Offerte!$L$2:$L$200,0)),0))</f>
        <v/>
      </c>
      <c r="T2136" s="21">
        <f>IF($A2136="","",IFERROR(INDEX(Offerte!$G$2:$G$200,MATCH($Q2136,Offerte!$L$2:$L$200,0)),"NO"))</f>
        <v/>
      </c>
    </row>
    <row r="2137">
      <c r="A2137" s="10">
        <f>IF(Offerte!$A70="","",Offerte!$A70)</f>
        <v/>
      </c>
      <c r="B2137" s="10">
        <f>IF(Offerte!$A70="","",Offerte!$B70)</f>
        <v/>
      </c>
      <c r="C2137" s="10">
        <f>IF(Offerte!$A70="","",Offerte!$C70)</f>
        <v/>
      </c>
      <c r="D2137" s="10" t="inlineStr">
        <is>
          <t>F.4.1</t>
        </is>
      </c>
      <c r="E2137" s="10" t="inlineStr">
        <is>
          <t>F</t>
        </is>
      </c>
      <c r="F2137" s="10" t="inlineStr">
        <is>
          <t>Q</t>
        </is>
      </c>
      <c r="G2137" s="10" t="inlineStr">
        <is>
          <t>soil</t>
        </is>
      </c>
      <c r="H2137" s="10" t="n">
        <v>2</v>
      </c>
      <c r="I2137" s="10" t="inlineStr">
        <is>
          <t>Indice di consumo di suolo</t>
        </is>
      </c>
      <c r="J2137" s="20" t="n"/>
      <c r="K2137" s="20" t="n"/>
      <c r="L2137" s="20" t="n"/>
      <c r="M2137" s="20" t="n"/>
      <c r="N2137" s="21">
        <f>IF($A2137="","",IFERROR(VALUE($J2137),0))</f>
        <v/>
      </c>
      <c r="O2137" s="21">
        <f>IF($A2137="",0,IF(OR($S2137&lt;&gt;1,COUNTA($J2137:$M2137)=0),0,IF($N2137&lt;=0,$H2137,IF(SUMPRODUCT(MAX(($C$5:$C$6173=$C2137)*($D$5:$D$6173=$D2137)*($S$5:$S$6173=1)*IFERROR($N$5:$N$6173*1,0)))&gt;0,ROUND($H2137*((SUMPRODUCT(MAX(($C$5:$C$6173=$C2137)*($D$5:$D$6173=$D2137)*($S$5:$S$6173=1)*IFERROR($N$5:$N$6173*1,0)))-$N2137)/SUMPRODUCT(MAX(($C$5:$C$6173=$C2137)*($D$5:$D$6173=$D2137)*($S$5:$S$6173=1)*IFERROR($N$5:$N$6173*1,0)))),4),0))))</f>
        <v/>
      </c>
      <c r="P2137" s="10" t="inlineStr">
        <is>
          <t>m2</t>
        </is>
      </c>
      <c r="Q2137" s="21">
        <f>IF($A2137="","",$A2137&amp;"|"&amp;$C2137)</f>
        <v/>
      </c>
      <c r="R2137" s="21">
        <f>IF($A2137="","",$A2137&amp;"|"&amp;$C2137&amp;"|"&amp;$D2137)</f>
        <v/>
      </c>
      <c r="S2137" s="21">
        <f>IF($A2137="","",IFERROR(INDEX(Offerte!$D$2:$D$200,MATCH($Q2137,Offerte!$L$2:$L$200,0)),0))</f>
        <v/>
      </c>
      <c r="T2137" s="21">
        <f>IF($A2137="","",IFERROR(INDEX(Offerte!$G$2:$G$200,MATCH($Q2137,Offerte!$L$2:$L$200,0)),"NO"))</f>
        <v/>
      </c>
    </row>
    <row r="2138">
      <c r="A2138" s="10">
        <f>IF(Offerte!$A70="","",Offerte!$A70)</f>
        <v/>
      </c>
      <c r="B2138" s="10">
        <f>IF(Offerte!$A70="","",Offerte!$B70)</f>
        <v/>
      </c>
      <c r="C2138" s="10">
        <f>IF(Offerte!$A70="","",Offerte!$C70)</f>
        <v/>
      </c>
      <c r="D2138" s="10" t="inlineStr">
        <is>
          <t>F.5.1</t>
        </is>
      </c>
      <c r="E2138" s="10" t="inlineStr">
        <is>
          <t>F</t>
        </is>
      </c>
      <c r="F2138" s="10" t="inlineStr">
        <is>
          <t>T</t>
        </is>
      </c>
      <c r="G2138" s="10" t="inlineStr">
        <is>
          <t>tabular</t>
        </is>
      </c>
      <c r="H2138" s="10" t="n">
        <v>1</v>
      </c>
      <c r="I2138" s="10" t="inlineStr">
        <is>
          <t>Rendicontazione di sostenibilità ambientale</t>
        </is>
      </c>
      <c r="J2138" s="20" t="n"/>
      <c r="K2138" s="20" t="n"/>
      <c r="L2138" s="20" t="n"/>
      <c r="M2138" s="20" t="n"/>
      <c r="N2138" s="21">
        <f>IF($A2138="","",IF(IFERROR(VALUE($M2138),0)=1,1,0))</f>
        <v/>
      </c>
      <c r="O2138" s="21">
        <f>IF($A2138="",0,IF(OR($S2138&lt;&gt;1,COUNTA($J2138:$M2138)=0),0,IF($N2138=1,$H2138,0)))</f>
        <v/>
      </c>
      <c r="P2138" s="10" t="inlineStr">
        <is>
          <t>sì/no</t>
        </is>
      </c>
      <c r="Q2138" s="21">
        <f>IF($A2138="","",$A2138&amp;"|"&amp;$C2138)</f>
        <v/>
      </c>
      <c r="R2138" s="21">
        <f>IF($A2138="","",$A2138&amp;"|"&amp;$C2138&amp;"|"&amp;$D2138)</f>
        <v/>
      </c>
      <c r="S2138" s="21">
        <f>IF($A2138="","",IFERROR(INDEX(Offerte!$D$2:$D$200,MATCH($Q2138,Offerte!$L$2:$L$200,0)),0))</f>
        <v/>
      </c>
      <c r="T2138" s="21">
        <f>IF($A2138="","",IFERROR(INDEX(Offerte!$G$2:$G$200,MATCH($Q2138,Offerte!$L$2:$L$200,0)),"NO"))</f>
        <v/>
      </c>
    </row>
    <row r="2139">
      <c r="A2139" s="10">
        <f>IF(Offerte!$A70="","",Offerte!$A70)</f>
        <v/>
      </c>
      <c r="B2139" s="10">
        <f>IF(Offerte!$A70="","",Offerte!$B70)</f>
        <v/>
      </c>
      <c r="C2139" s="10">
        <f>IF(Offerte!$A70="","",Offerte!$C70)</f>
        <v/>
      </c>
      <c r="D2139" s="10" t="inlineStr">
        <is>
          <t>G.1.1</t>
        </is>
      </c>
      <c r="E2139" s="10" t="inlineStr">
        <is>
          <t>G</t>
        </is>
      </c>
      <c r="F2139" s="10" t="inlineStr">
        <is>
          <t>D</t>
        </is>
      </c>
      <c r="G2139" s="10" t="inlineStr">
        <is>
          <t>discretionary</t>
        </is>
      </c>
      <c r="H2139" s="10" t="n">
        <v>2</v>
      </c>
      <c r="I2139" s="10" t="inlineStr">
        <is>
          <t>Qualità del progetto di centrale di controllo aziendale</t>
        </is>
      </c>
      <c r="J2139" s="20" t="n"/>
      <c r="K2139" s="20" t="n"/>
      <c r="L2139" s="20" t="n"/>
      <c r="M2139" s="20" t="n"/>
      <c r="N2139" s="21">
        <f>IF($A2139="","",MAX(0,MIN(1,IFERROR(VALUE($M2139),0))))</f>
        <v/>
      </c>
      <c r="O2139" s="21">
        <f>IF($A2139="",0,IF(OR($S2139&lt;&gt;1,COUNTA($J2139:$M2139)=0),0,IF(SUMPRODUCT(MAX(($C$5:$C$6173=$C2139)*($D$5:$D$6173=$D2139)*($S$5:$S$6173=1)*IFERROR($N$5:$N$6173*1,0)))&gt;0,ROUND($H2139*($N2139/SUMPRODUCT(MAX(($C$5:$C$6173=$C2139)*($D$5:$D$6173=$D2139)*($S$5:$S$6173=1)*IFERROR($N$5:$N$6173*1,0)))),4),0)))</f>
        <v/>
      </c>
      <c r="P2139" s="10" t="inlineStr">
        <is>
          <t>coeff.</t>
        </is>
      </c>
      <c r="Q2139" s="21">
        <f>IF($A2139="","",$A2139&amp;"|"&amp;$C2139)</f>
        <v/>
      </c>
      <c r="R2139" s="21">
        <f>IF($A2139="","",$A2139&amp;"|"&amp;$C2139&amp;"|"&amp;$D2139)</f>
        <v/>
      </c>
      <c r="S2139" s="21">
        <f>IF($A2139="","",IFERROR(INDEX(Offerte!$D$2:$D$200,MATCH($Q2139,Offerte!$L$2:$L$200,0)),0))</f>
        <v/>
      </c>
      <c r="T2139" s="21">
        <f>IF($A2139="","",IFERROR(INDEX(Offerte!$G$2:$G$200,MATCH($Q2139,Offerte!$L$2:$L$200,0)),"NO"))</f>
        <v/>
      </c>
    </row>
    <row r="2140">
      <c r="A2140" s="10">
        <f>IF(Offerte!$A70="","",Offerte!$A70)</f>
        <v/>
      </c>
      <c r="B2140" s="10">
        <f>IF(Offerte!$A70="","",Offerte!$B70)</f>
        <v/>
      </c>
      <c r="C2140" s="10">
        <f>IF(Offerte!$A70="","",Offerte!$C70)</f>
        <v/>
      </c>
      <c r="D2140" s="10" t="inlineStr">
        <is>
          <t>G.2.1</t>
        </is>
      </c>
      <c r="E2140" s="10" t="inlineStr">
        <is>
          <t>G</t>
        </is>
      </c>
      <c r="F2140" s="10" t="inlineStr">
        <is>
          <t>T</t>
        </is>
      </c>
      <c r="G2140" s="10" t="inlineStr">
        <is>
          <t>tabular</t>
        </is>
      </c>
      <c r="H2140" s="10" t="n">
        <v>1</v>
      </c>
      <c r="I2140" s="10" t="inlineStr">
        <is>
          <t>Certificazione ISO 45001</t>
        </is>
      </c>
      <c r="J2140" s="20" t="n"/>
      <c r="K2140" s="20" t="n"/>
      <c r="L2140" s="20" t="n"/>
      <c r="M2140" s="20" t="n"/>
      <c r="N2140" s="21">
        <f>IF($A2140="","",IF(IFERROR(VALUE($M2140),0)=1,1,0))</f>
        <v/>
      </c>
      <c r="O2140" s="21">
        <f>IF($A2140="",0,IF(OR($S2140&lt;&gt;1,COUNTA($J2140:$M2140)=0),0,IF($N2140=1,$H2140,0)))</f>
        <v/>
      </c>
      <c r="P2140" s="10" t="inlineStr">
        <is>
          <t>sì/no</t>
        </is>
      </c>
      <c r="Q2140" s="21">
        <f>IF($A2140="","",$A2140&amp;"|"&amp;$C2140)</f>
        <v/>
      </c>
      <c r="R2140" s="21">
        <f>IF($A2140="","",$A2140&amp;"|"&amp;$C2140&amp;"|"&amp;$D2140)</f>
        <v/>
      </c>
      <c r="S2140" s="21">
        <f>IF($A2140="","",IFERROR(INDEX(Offerte!$D$2:$D$200,MATCH($Q2140,Offerte!$L$2:$L$200,0)),0))</f>
        <v/>
      </c>
      <c r="T2140" s="21">
        <f>IF($A2140="","",IFERROR(INDEX(Offerte!$G$2:$G$200,MATCH($Q2140,Offerte!$L$2:$L$200,0)),"NO"))</f>
        <v/>
      </c>
    </row>
    <row r="2141">
      <c r="A2141" s="10">
        <f>IF(Offerte!$A70="","",Offerte!$A70)</f>
        <v/>
      </c>
      <c r="B2141" s="10">
        <f>IF(Offerte!$A70="","",Offerte!$B70)</f>
        <v/>
      </c>
      <c r="C2141" s="10">
        <f>IF(Offerte!$A70="","",Offerte!$C70)</f>
        <v/>
      </c>
      <c r="D2141" s="10" t="inlineStr">
        <is>
          <t>G.3.1</t>
        </is>
      </c>
      <c r="E2141" s="10" t="inlineStr">
        <is>
          <t>G</t>
        </is>
      </c>
      <c r="F2141" s="10" t="inlineStr">
        <is>
          <t>T</t>
        </is>
      </c>
      <c r="G2141" s="10" t="inlineStr">
        <is>
          <t>tabular</t>
        </is>
      </c>
      <c r="H2141" s="10" t="n">
        <v>1</v>
      </c>
      <c r="I2141" s="10" t="inlineStr">
        <is>
          <t>Certificazioni di responsabilità sociale</t>
        </is>
      </c>
      <c r="J2141" s="20" t="n"/>
      <c r="K2141" s="20" t="n"/>
      <c r="L2141" s="20" t="n"/>
      <c r="M2141" s="20" t="n"/>
      <c r="N2141" s="21">
        <f>IF($A2141="","",IF(IFERROR(VALUE($M2141),0)=1,1,0))</f>
        <v/>
      </c>
      <c r="O2141" s="21">
        <f>IF($A2141="",0,IF(OR($S2141&lt;&gt;1,COUNTA($J2141:$M2141)=0),0,IF($N2141=1,$H2141,0)))</f>
        <v/>
      </c>
      <c r="P2141" s="10" t="inlineStr">
        <is>
          <t>sì/no</t>
        </is>
      </c>
      <c r="Q2141" s="21">
        <f>IF($A2141="","",$A2141&amp;"|"&amp;$C2141)</f>
        <v/>
      </c>
      <c r="R2141" s="21">
        <f>IF($A2141="","",$A2141&amp;"|"&amp;$C2141&amp;"|"&amp;$D2141)</f>
        <v/>
      </c>
      <c r="S2141" s="21">
        <f>IF($A2141="","",IFERROR(INDEX(Offerte!$D$2:$D$200,MATCH($Q2141,Offerte!$L$2:$L$200,0)),0))</f>
        <v/>
      </c>
      <c r="T2141" s="21">
        <f>IF($A2141="","",IFERROR(INDEX(Offerte!$G$2:$G$200,MATCH($Q2141,Offerte!$L$2:$L$200,0)),"NO"))</f>
        <v/>
      </c>
    </row>
    <row r="2142">
      <c r="A2142" s="10">
        <f>IF(Offerte!$A70="","",Offerte!$A70)</f>
        <v/>
      </c>
      <c r="B2142" s="10">
        <f>IF(Offerte!$A70="","",Offerte!$B70)</f>
        <v/>
      </c>
      <c r="C2142" s="10">
        <f>IF(Offerte!$A70="","",Offerte!$C70)</f>
        <v/>
      </c>
      <c r="D2142" s="10" t="inlineStr">
        <is>
          <t>G.4.1</t>
        </is>
      </c>
      <c r="E2142" s="10" t="inlineStr">
        <is>
          <t>G</t>
        </is>
      </c>
      <c r="F2142" s="10" t="inlineStr">
        <is>
          <t>D</t>
        </is>
      </c>
      <c r="G2142" s="10" t="inlineStr">
        <is>
          <t>discretionary</t>
        </is>
      </c>
      <c r="H2142" s="10" t="n">
        <v>2</v>
      </c>
      <c r="I2142" s="10" t="inlineStr">
        <is>
          <t>Qualità del piano di formazione del personale</t>
        </is>
      </c>
      <c r="J2142" s="20" t="n"/>
      <c r="K2142" s="20" t="n"/>
      <c r="L2142" s="20" t="n"/>
      <c r="M2142" s="20" t="n"/>
      <c r="N2142" s="21">
        <f>IF($A2142="","",MAX(0,MIN(1,IFERROR(VALUE($M2142),0))))</f>
        <v/>
      </c>
      <c r="O2142" s="21">
        <f>IF($A2142="",0,IF(OR($S2142&lt;&gt;1,COUNTA($J2142:$M2142)=0),0,IF(SUMPRODUCT(MAX(($C$5:$C$6173=$C2142)*($D$5:$D$6173=$D2142)*($S$5:$S$6173=1)*IFERROR($N$5:$N$6173*1,0)))&gt;0,ROUND($H2142*($N2142/SUMPRODUCT(MAX(($C$5:$C$6173=$C2142)*($D$5:$D$6173=$D2142)*($S$5:$S$6173=1)*IFERROR($N$5:$N$6173*1,0)))),4),0)))</f>
        <v/>
      </c>
      <c r="P2142" s="10" t="inlineStr">
        <is>
          <t>coeff.</t>
        </is>
      </c>
      <c r="Q2142" s="21">
        <f>IF($A2142="","",$A2142&amp;"|"&amp;$C2142)</f>
        <v/>
      </c>
      <c r="R2142" s="21">
        <f>IF($A2142="","",$A2142&amp;"|"&amp;$C2142&amp;"|"&amp;$D2142)</f>
        <v/>
      </c>
      <c r="S2142" s="21">
        <f>IF($A2142="","",IFERROR(INDEX(Offerte!$D$2:$D$200,MATCH($Q2142,Offerte!$L$2:$L$200,0)),0))</f>
        <v/>
      </c>
      <c r="T2142" s="21">
        <f>IF($A2142="","",IFERROR(INDEX(Offerte!$G$2:$G$200,MATCH($Q2142,Offerte!$L$2:$L$200,0)),"NO"))</f>
        <v/>
      </c>
    </row>
    <row r="2143">
      <c r="A2143" s="10">
        <f>IF(Offerte!$A70="","",Offerte!$A70)</f>
        <v/>
      </c>
      <c r="B2143" s="10">
        <f>IF(Offerte!$A70="","",Offerte!$B70)</f>
        <v/>
      </c>
      <c r="C2143" s="10">
        <f>IF(Offerte!$A70="","",Offerte!$C70)</f>
        <v/>
      </c>
      <c r="D2143" s="10" t="inlineStr">
        <is>
          <t>G.5.1</t>
        </is>
      </c>
      <c r="E2143" s="10" t="inlineStr">
        <is>
          <t>G</t>
        </is>
      </c>
      <c r="F2143" s="10" t="inlineStr">
        <is>
          <t>T</t>
        </is>
      </c>
      <c r="G2143" s="10" t="inlineStr">
        <is>
          <t>tabular</t>
        </is>
      </c>
      <c r="H2143" s="10" t="n">
        <v>1</v>
      </c>
      <c r="I2143" s="10" t="inlineStr">
        <is>
          <t>Impegno al mantenimento delle garanzie del contratto di secondo livello del gestore uscente</t>
        </is>
      </c>
      <c r="J2143" s="20" t="n"/>
      <c r="K2143" s="20" t="n"/>
      <c r="L2143" s="20" t="n"/>
      <c r="M2143" s="20" t="n"/>
      <c r="N2143" s="21">
        <f>IF($A2143="","",IF(IFERROR(VALUE($M2143),0)=1,1,0))</f>
        <v/>
      </c>
      <c r="O2143" s="21">
        <f>IF($A2143="",0,IF(OR($S2143&lt;&gt;1,COUNTA($J2143:$M2143)=0),0,IF($N2143=1,$H2143,0)))</f>
        <v/>
      </c>
      <c r="P2143" s="10" t="inlineStr">
        <is>
          <t>sì/no</t>
        </is>
      </c>
      <c r="Q2143" s="21">
        <f>IF($A2143="","",$A2143&amp;"|"&amp;$C2143)</f>
        <v/>
      </c>
      <c r="R2143" s="21">
        <f>IF($A2143="","",$A2143&amp;"|"&amp;$C2143&amp;"|"&amp;$D2143)</f>
        <v/>
      </c>
      <c r="S2143" s="21">
        <f>IF($A2143="","",IFERROR(INDEX(Offerte!$D$2:$D$200,MATCH($Q2143,Offerte!$L$2:$L$200,0)),0))</f>
        <v/>
      </c>
      <c r="T2143" s="21">
        <f>IF($A2143="","",IFERROR(INDEX(Offerte!$G$2:$G$200,MATCH($Q2143,Offerte!$L$2:$L$200,0)),"NO"))</f>
        <v/>
      </c>
    </row>
    <row r="2144">
      <c r="A2144" s="10">
        <f>IF(Offerte!$A71="","",Offerte!$A71)</f>
        <v/>
      </c>
      <c r="B2144" s="10">
        <f>IF(Offerte!$A71="","",Offerte!$B71)</f>
        <v/>
      </c>
      <c r="C2144" s="10">
        <f>IF(Offerte!$A71="","",Offerte!$C71)</f>
        <v/>
      </c>
      <c r="D2144" s="10" t="inlineStr">
        <is>
          <t>A.1.1</t>
        </is>
      </c>
      <c r="E2144" s="10" t="inlineStr">
        <is>
          <t>A</t>
        </is>
      </c>
      <c r="F2144" s="10" t="inlineStr">
        <is>
          <t>Q</t>
        </is>
      </c>
      <c r="G2144" s="10" t="inlineStr">
        <is>
          <t>higher</t>
        </is>
      </c>
      <c r="H2144" s="10" t="n">
        <v>3</v>
      </c>
      <c r="I2144" s="10" t="inlineStr">
        <is>
          <t>Tasso aggiuntivo di corse controllate</t>
        </is>
      </c>
      <c r="J2144" s="20" t="n"/>
      <c r="K2144" s="20" t="n"/>
      <c r="L2144" s="20" t="n"/>
      <c r="M2144" s="20" t="n"/>
      <c r="N2144" s="21">
        <f>IF($A2144="","",IFERROR(VALUE($K2144)/VALUE($L2144)*100,IFERROR(VALUE($J2144),0)))</f>
        <v/>
      </c>
      <c r="O2144" s="21">
        <f>IF($A2144="",0,IF(OR($S2144&lt;&gt;1,COUNTA($J2144:$M2144)=0),0,IF(SUMPRODUCT(MAX(($C$5:$C$6173=$C2144)*($D$5:$D$6173=$D2144)*($S$5:$S$6173=1)*IFERROR($N$5:$N$6173*1,0)))&gt;0,ROUND($H2144*($N2144/SUMPRODUCT(MAX(($C$5:$C$6173=$C2144)*($D$5:$D$6173=$D2144)*($S$5:$S$6173=1)*IFERROR($N$5:$N$6173*1,0)))),4),0)))</f>
        <v/>
      </c>
      <c r="P2144" s="10" t="inlineStr">
        <is>
          <t>Corse controllate annue / Corse programmate annue</t>
        </is>
      </c>
      <c r="Q2144" s="21">
        <f>IF($A2144="","",$A2144&amp;"|"&amp;$C2144)</f>
        <v/>
      </c>
      <c r="R2144" s="21">
        <f>IF($A2144="","",$A2144&amp;"|"&amp;$C2144&amp;"|"&amp;$D2144)</f>
        <v/>
      </c>
      <c r="S2144" s="21">
        <f>IF($A2144="","",IFERROR(INDEX(Offerte!$D$2:$D$200,MATCH($Q2144,Offerte!$L$2:$L$200,0)),0))</f>
        <v/>
      </c>
      <c r="T2144" s="21">
        <f>IF($A2144="","",IFERROR(INDEX(Offerte!$G$2:$G$200,MATCH($Q2144,Offerte!$L$2:$L$200,0)),"NO"))</f>
        <v/>
      </c>
    </row>
    <row r="2145">
      <c r="A2145" s="10">
        <f>IF(Offerte!$A71="","",Offerte!$A71)</f>
        <v/>
      </c>
      <c r="B2145" s="10">
        <f>IF(Offerte!$A71="","",Offerte!$B71)</f>
        <v/>
      </c>
      <c r="C2145" s="10">
        <f>IF(Offerte!$A71="","",Offerte!$C71)</f>
        <v/>
      </c>
      <c r="D2145" s="10" t="inlineStr">
        <is>
          <t>A.1.2</t>
        </is>
      </c>
      <c r="E2145" s="10" t="inlineStr">
        <is>
          <t>A</t>
        </is>
      </c>
      <c r="F2145" s="10" t="inlineStr">
        <is>
          <t>Q</t>
        </is>
      </c>
      <c r="G2145" s="10" t="inlineStr">
        <is>
          <t>higher</t>
        </is>
      </c>
      <c r="H2145" s="10" t="n">
        <v>4</v>
      </c>
      <c r="I2145" s="10" t="inlineStr">
        <is>
          <t>Numero aggiuntivo di passeggeri controllati</t>
        </is>
      </c>
      <c r="J2145" s="20" t="n"/>
      <c r="K2145" s="20" t="n"/>
      <c r="L2145" s="20" t="n"/>
      <c r="M2145" s="20" t="n"/>
      <c r="N2145" s="21">
        <f>IF($A2145="","",IFERROR(VALUE($J2145),0))</f>
        <v/>
      </c>
      <c r="O2145" s="21">
        <f>IF($A2145="",0,IF(OR($S2145&lt;&gt;1,COUNTA($J2145:$M2145)=0),0,IF(SUMPRODUCT(MAX(($C$5:$C$6173=$C2145)*($D$5:$D$6173=$D2145)*($S$5:$S$6173=1)*IFERROR($N$5:$N$6173*1,0)))&gt;0,ROUND($H2145*($N2145/SUMPRODUCT(MAX(($C$5:$C$6173=$C2145)*($D$5:$D$6173=$D2145)*($S$5:$S$6173=1)*IFERROR($N$5:$N$6173*1,0)))),4),0)))</f>
        <v/>
      </c>
      <c r="P2145" s="10" t="inlineStr">
        <is>
          <t>passeggeri/anno</t>
        </is>
      </c>
      <c r="Q2145" s="21">
        <f>IF($A2145="","",$A2145&amp;"|"&amp;$C2145)</f>
        <v/>
      </c>
      <c r="R2145" s="21">
        <f>IF($A2145="","",$A2145&amp;"|"&amp;$C2145&amp;"|"&amp;$D2145)</f>
        <v/>
      </c>
      <c r="S2145" s="21">
        <f>IF($A2145="","",IFERROR(INDEX(Offerte!$D$2:$D$200,MATCH($Q2145,Offerte!$L$2:$L$200,0)),0))</f>
        <v/>
      </c>
      <c r="T2145" s="21">
        <f>IF($A2145="","",IFERROR(INDEX(Offerte!$G$2:$G$200,MATCH($Q2145,Offerte!$L$2:$L$200,0)),"NO"))</f>
        <v/>
      </c>
    </row>
    <row r="2146">
      <c r="A2146" s="10">
        <f>IF(Offerte!$A71="","",Offerte!$A71)</f>
        <v/>
      </c>
      <c r="B2146" s="10">
        <f>IF(Offerte!$A71="","",Offerte!$B71)</f>
        <v/>
      </c>
      <c r="C2146" s="10">
        <f>IF(Offerte!$A71="","",Offerte!$C71)</f>
        <v/>
      </c>
      <c r="D2146" s="10" t="inlineStr">
        <is>
          <t>B.1.1</t>
        </is>
      </c>
      <c r="E2146" s="10" t="inlineStr">
        <is>
          <t>B</t>
        </is>
      </c>
      <c r="F2146" s="10" t="inlineStr">
        <is>
          <t>Q</t>
        </is>
      </c>
      <c r="G2146" s="10" t="inlineStr">
        <is>
          <t>higher</t>
        </is>
      </c>
      <c r="H2146" s="10" t="n">
        <v>3</v>
      </c>
      <c r="I2146" s="10" t="inlineStr">
        <is>
          <t>Incremento dei posti offerti nelle fasce di punta</t>
        </is>
      </c>
      <c r="J2146" s="20" t="n"/>
      <c r="K2146" s="20" t="n"/>
      <c r="L2146" s="20" t="n"/>
      <c r="M2146" s="20" t="n"/>
      <c r="N2146" s="21">
        <f>IF($A2146="","",IFERROR(VALUE($J2146),0))</f>
        <v/>
      </c>
      <c r="O2146" s="21">
        <f>IF($A2146="",0,IF(OR($S2146&lt;&gt;1,COUNTA($J2146:$M2146)=0),0,IF(SUMPRODUCT(MAX(($C$5:$C$6173=$C2146)*($D$5:$D$6173=$D2146)*($S$5:$S$6173=1)*IFERROR($N$5:$N$6173*1,0)))&gt;0,ROUND($H2146*($N2146/SUMPRODUCT(MAX(($C$5:$C$6173=$C2146)*($D$5:$D$6173=$D2146)*($S$5:$S$6173=1)*IFERROR($N$5:$N$6173*1,0)))),4),0)))</f>
        <v/>
      </c>
      <c r="P2146" s="10" t="inlineStr">
        <is>
          <t>posti*km</t>
        </is>
      </c>
      <c r="Q2146" s="21">
        <f>IF($A2146="","",$A2146&amp;"|"&amp;$C2146)</f>
        <v/>
      </c>
      <c r="R2146" s="21">
        <f>IF($A2146="","",$A2146&amp;"|"&amp;$C2146&amp;"|"&amp;$D2146)</f>
        <v/>
      </c>
      <c r="S2146" s="21">
        <f>IF($A2146="","",IFERROR(INDEX(Offerte!$D$2:$D$200,MATCH($Q2146,Offerte!$L$2:$L$200,0)),0))</f>
        <v/>
      </c>
      <c r="T2146" s="21">
        <f>IF($A2146="","",IFERROR(INDEX(Offerte!$G$2:$G$200,MATCH($Q2146,Offerte!$L$2:$L$200,0)),"NO"))</f>
        <v/>
      </c>
    </row>
    <row r="2147">
      <c r="A2147" s="10">
        <f>IF(Offerte!$A71="","",Offerte!$A71)</f>
        <v/>
      </c>
      <c r="B2147" s="10">
        <f>IF(Offerte!$A71="","",Offerte!$B71)</f>
        <v/>
      </c>
      <c r="C2147" s="10">
        <f>IF(Offerte!$A71="","",Offerte!$C71)</f>
        <v/>
      </c>
      <c r="D2147" s="10" t="inlineStr">
        <is>
          <t>B.2.1</t>
        </is>
      </c>
      <c r="E2147" s="10" t="inlineStr">
        <is>
          <t>B</t>
        </is>
      </c>
      <c r="F2147" s="10" t="inlineStr">
        <is>
          <t>Q</t>
        </is>
      </c>
      <c r="G2147" s="10" t="inlineStr">
        <is>
          <t>higher</t>
        </is>
      </c>
      <c r="H2147" s="10" t="n">
        <v>4</v>
      </c>
      <c r="I2147" s="10" t="inlineStr">
        <is>
          <t>Corse aggiuntive nell'arco giornaliero base</t>
        </is>
      </c>
      <c r="J2147" s="20" t="n"/>
      <c r="K2147" s="20" t="n"/>
      <c r="L2147" s="20" t="n"/>
      <c r="M2147" s="20" t="n"/>
      <c r="N2147" s="21">
        <f>IF($A2147="","",IFERROR(VALUE($J2147),0))</f>
        <v/>
      </c>
      <c r="O2147" s="21">
        <f>IF($A2147="",0,IF(OR($S2147&lt;&gt;1,COUNTA($J2147:$M2147)=0),0,IF(SUMPRODUCT(MAX(($C$5:$C$6173=$C2147)*($D$5:$D$6173=$D2147)*($S$5:$S$6173=1)*IFERROR($N$5:$N$6173*1,0)))&gt;0,ROUND($H2147*($N2147/SUMPRODUCT(MAX(($C$5:$C$6173=$C2147)*($D$5:$D$6173=$D2147)*($S$5:$S$6173=1)*IFERROR($N$5:$N$6173*1,0)))),4),0)))</f>
        <v/>
      </c>
      <c r="P2147" s="10" t="inlineStr">
        <is>
          <t>corse</t>
        </is>
      </c>
      <c r="Q2147" s="21">
        <f>IF($A2147="","",$A2147&amp;"|"&amp;$C2147)</f>
        <v/>
      </c>
      <c r="R2147" s="21">
        <f>IF($A2147="","",$A2147&amp;"|"&amp;$C2147&amp;"|"&amp;$D2147)</f>
        <v/>
      </c>
      <c r="S2147" s="21">
        <f>IF($A2147="","",IFERROR(INDEX(Offerte!$D$2:$D$200,MATCH($Q2147,Offerte!$L$2:$L$200,0)),0))</f>
        <v/>
      </c>
      <c r="T2147" s="21">
        <f>IF($A2147="","",IFERROR(INDEX(Offerte!$G$2:$G$200,MATCH($Q2147,Offerte!$L$2:$L$200,0)),"NO"))</f>
        <v/>
      </c>
    </row>
    <row r="2148">
      <c r="A2148" s="10">
        <f>IF(Offerte!$A71="","",Offerte!$A71)</f>
        <v/>
      </c>
      <c r="B2148" s="10">
        <f>IF(Offerte!$A71="","",Offerte!$B71)</f>
        <v/>
      </c>
      <c r="C2148" s="10">
        <f>IF(Offerte!$A71="","",Offerte!$C71)</f>
        <v/>
      </c>
      <c r="D2148" s="10" t="inlineStr">
        <is>
          <t>B.3.1</t>
        </is>
      </c>
      <c r="E2148" s="10" t="inlineStr">
        <is>
          <t>B</t>
        </is>
      </c>
      <c r="F2148" s="10" t="inlineStr">
        <is>
          <t>Q</t>
        </is>
      </c>
      <c r="G2148" s="10" t="inlineStr">
        <is>
          <t>higher</t>
        </is>
      </c>
      <c r="H2148" s="10" t="n">
        <v>2</v>
      </c>
      <c r="I2148" s="10" t="inlineStr">
        <is>
          <t>Numero di corse aggiuntive per allungamento dell'arco di servizio giornaliero nelle fasce serali</t>
        </is>
      </c>
      <c r="J2148" s="20" t="n"/>
      <c r="K2148" s="20" t="n"/>
      <c r="L2148" s="20" t="n"/>
      <c r="M2148" s="20" t="n"/>
      <c r="N2148" s="21">
        <f>IF($A2148="","",IFERROR(VALUE($J2148),0))</f>
        <v/>
      </c>
      <c r="O2148" s="21">
        <f>IF($A2148="",0,IF(OR($S2148&lt;&gt;1,COUNTA($J2148:$M2148)=0),0,IF(SUMPRODUCT(MAX(($C$5:$C$6173=$C2148)*($D$5:$D$6173=$D2148)*($S$5:$S$6173=1)*IFERROR($N$5:$N$6173*1,0)))&gt;0,ROUND($H2148*($N2148/SUMPRODUCT(MAX(($C$5:$C$6173=$C2148)*($D$5:$D$6173=$D2148)*($S$5:$S$6173=1)*IFERROR($N$5:$N$6173*1,0)))),4),0)))</f>
        <v/>
      </c>
      <c r="P2148" s="10" t="inlineStr">
        <is>
          <t>corse</t>
        </is>
      </c>
      <c r="Q2148" s="21">
        <f>IF($A2148="","",$A2148&amp;"|"&amp;$C2148)</f>
        <v/>
      </c>
      <c r="R2148" s="21">
        <f>IF($A2148="","",$A2148&amp;"|"&amp;$C2148&amp;"|"&amp;$D2148)</f>
        <v/>
      </c>
      <c r="S2148" s="21">
        <f>IF($A2148="","",IFERROR(INDEX(Offerte!$D$2:$D$200,MATCH($Q2148,Offerte!$L$2:$L$200,0)),0))</f>
        <v/>
      </c>
      <c r="T2148" s="21">
        <f>IF($A2148="","",IFERROR(INDEX(Offerte!$G$2:$G$200,MATCH($Q2148,Offerte!$L$2:$L$200,0)),"NO"))</f>
        <v/>
      </c>
    </row>
    <row r="2149">
      <c r="A2149" s="10">
        <f>IF(Offerte!$A71="","",Offerte!$A71)</f>
        <v/>
      </c>
      <c r="B2149" s="10">
        <f>IF(Offerte!$A71="","",Offerte!$B71)</f>
        <v/>
      </c>
      <c r="C2149" s="10">
        <f>IF(Offerte!$A71="","",Offerte!$C71)</f>
        <v/>
      </c>
      <c r="D2149" s="10" t="inlineStr">
        <is>
          <t>B.4.1</t>
        </is>
      </c>
      <c r="E2149" s="10" t="inlineStr">
        <is>
          <t>B</t>
        </is>
      </c>
      <c r="F2149" s="10" t="inlineStr">
        <is>
          <t>Q</t>
        </is>
      </c>
      <c r="G2149" s="10" t="inlineStr">
        <is>
          <t>higher</t>
        </is>
      </c>
      <c r="H2149" s="10" t="n">
        <v>3</v>
      </c>
      <c r="I2149" s="10" t="inlineStr">
        <is>
          <t>Percorrenze aggiuntive offerte nel Programma d'esercizio delle prime due fasi attuative</t>
        </is>
      </c>
      <c r="J2149" s="20" t="n"/>
      <c r="K2149" s="20" t="n"/>
      <c r="L2149" s="20" t="n"/>
      <c r="M2149" s="20" t="n"/>
      <c r="N2149" s="21">
        <f>IF($A2149="","",IFERROR(VALUE($J2149),0))</f>
        <v/>
      </c>
      <c r="O2149" s="21">
        <f>IF($A2149="",0,IF(OR($S2149&lt;&gt;1,COUNTA($J2149:$M2149)=0),0,IF(SUMPRODUCT(MAX(($C$5:$C$6173=$C2149)*($D$5:$D$6173=$D2149)*($S$5:$S$6173=1)*IFERROR($N$5:$N$6173*1,0)))&gt;0,ROUND($H2149*($N2149/SUMPRODUCT(MAX(($C$5:$C$6173=$C2149)*($D$5:$D$6173=$D2149)*($S$5:$S$6173=1)*IFERROR($N$5:$N$6173*1,0)))),4),0)))</f>
        <v/>
      </c>
      <c r="P2149" s="10" t="inlineStr">
        <is>
          <t>vett*km</t>
        </is>
      </c>
      <c r="Q2149" s="21">
        <f>IF($A2149="","",$A2149&amp;"|"&amp;$C2149)</f>
        <v/>
      </c>
      <c r="R2149" s="21">
        <f>IF($A2149="","",$A2149&amp;"|"&amp;$C2149&amp;"|"&amp;$D2149)</f>
        <v/>
      </c>
      <c r="S2149" s="21">
        <f>IF($A2149="","",IFERROR(INDEX(Offerte!$D$2:$D$200,MATCH($Q2149,Offerte!$L$2:$L$200,0)),0))</f>
        <v/>
      </c>
      <c r="T2149" s="21">
        <f>IF($A2149="","",IFERROR(INDEX(Offerte!$G$2:$G$200,MATCH($Q2149,Offerte!$L$2:$L$200,0)),"NO"))</f>
        <v/>
      </c>
    </row>
    <row r="2150">
      <c r="A2150" s="10">
        <f>IF(Offerte!$A71="","",Offerte!$A71)</f>
        <v/>
      </c>
      <c r="B2150" s="10">
        <f>IF(Offerte!$A71="","",Offerte!$B71)</f>
        <v/>
      </c>
      <c r="C2150" s="10">
        <f>IF(Offerte!$A71="","",Offerte!$C71)</f>
        <v/>
      </c>
      <c r="D2150" s="10" t="inlineStr">
        <is>
          <t>B.5.1</t>
        </is>
      </c>
      <c r="E2150" s="10" t="inlineStr">
        <is>
          <t>B</t>
        </is>
      </c>
      <c r="F2150" s="10" t="inlineStr">
        <is>
          <t>D</t>
        </is>
      </c>
      <c r="G2150" s="10" t="inlineStr">
        <is>
          <t>discretionary</t>
        </is>
      </c>
      <c r="H2150" s="10" t="n">
        <v>2</v>
      </c>
      <c r="I2150" s="10" t="inlineStr">
        <is>
          <t>Efficacia del progetto di servizi complementari DRT</t>
        </is>
      </c>
      <c r="J2150" s="20" t="n"/>
      <c r="K2150" s="20" t="n"/>
      <c r="L2150" s="20" t="n"/>
      <c r="M2150" s="20" t="n"/>
      <c r="N2150" s="21">
        <f>IF($A2150="","",MAX(0,MIN(1,IFERROR(VALUE($M2150),0))))</f>
        <v/>
      </c>
      <c r="O2150" s="21">
        <f>IF($A2150="",0,IF(OR($S2150&lt;&gt;1,COUNTA($J2150:$M2150)=0),0,IF(SUMPRODUCT(MAX(($C$5:$C$6173=$C2150)*($D$5:$D$6173=$D2150)*($S$5:$S$6173=1)*IFERROR($N$5:$N$6173*1,0)))&gt;0,ROUND($H2150*($N2150/SUMPRODUCT(MAX(($C$5:$C$6173=$C2150)*($D$5:$D$6173=$D2150)*($S$5:$S$6173=1)*IFERROR($N$5:$N$6173*1,0)))),4),0)))</f>
        <v/>
      </c>
      <c r="P2150" s="10" t="inlineStr">
        <is>
          <t>coeff.</t>
        </is>
      </c>
      <c r="Q2150" s="21">
        <f>IF($A2150="","",$A2150&amp;"|"&amp;$C2150)</f>
        <v/>
      </c>
      <c r="R2150" s="21">
        <f>IF($A2150="","",$A2150&amp;"|"&amp;$C2150&amp;"|"&amp;$D2150)</f>
        <v/>
      </c>
      <c r="S2150" s="21">
        <f>IF($A2150="","",IFERROR(INDEX(Offerte!$D$2:$D$200,MATCH($Q2150,Offerte!$L$2:$L$200,0)),0))</f>
        <v/>
      </c>
      <c r="T2150" s="21">
        <f>IF($A2150="","",IFERROR(INDEX(Offerte!$G$2:$G$200,MATCH($Q2150,Offerte!$L$2:$L$200,0)),"NO"))</f>
        <v/>
      </c>
    </row>
    <row r="2151">
      <c r="A2151" s="10">
        <f>IF(Offerte!$A71="","",Offerte!$A71)</f>
        <v/>
      </c>
      <c r="B2151" s="10">
        <f>IF(Offerte!$A71="","",Offerte!$B71)</f>
        <v/>
      </c>
      <c r="C2151" s="10">
        <f>IF(Offerte!$A71="","",Offerte!$C71)</f>
        <v/>
      </c>
      <c r="D2151" s="10" t="inlineStr">
        <is>
          <t>C.1.1</t>
        </is>
      </c>
      <c r="E2151" s="10" t="inlineStr">
        <is>
          <t>C</t>
        </is>
      </c>
      <c r="F2151" s="10" t="inlineStr">
        <is>
          <t>Q</t>
        </is>
      </c>
      <c r="G2151" s="10" t="inlineStr">
        <is>
          <t>higher</t>
        </is>
      </c>
      <c r="H2151" s="10" t="n">
        <v>2</v>
      </c>
      <c r="I2151" s="10" t="inlineStr">
        <is>
          <t>Tasso di copertura del servizio con telecamere BSD</t>
        </is>
      </c>
      <c r="J2151" s="20" t="n"/>
      <c r="K2151" s="20" t="n"/>
      <c r="L2151" s="20" t="n"/>
      <c r="M2151" s="20" t="n"/>
      <c r="N2151" s="21">
        <f>IF($A2151="","",IFERROR(VALUE($K2151)/VALUE($L2151),IFERROR(VALUE($J2151),0)))</f>
        <v/>
      </c>
      <c r="O2151" s="21">
        <f>IF($A2151="",0,IF(OR($S2151&lt;&gt;1,COUNTA($J2151:$M2151)=0),0,IF(SUMPRODUCT(MAX(($C$5:$C$6173=$C2151)*($D$5:$D$6173=$D2151)*($S$5:$S$6173=1)*IFERROR($N$5:$N$6173*1,0)))&gt;0,ROUND($H2151*($N2151/SUMPRODUCT(MAX(($C$5:$C$6173=$C2151)*($D$5:$D$6173=$D2151)*($S$5:$S$6173=1)*IFERROR($N$5:$N$6173*1,0)))),4),0)))</f>
        <v/>
      </c>
      <c r="P2151" s="10" t="inlineStr">
        <is>
          <t>Autobus attrezzati con telecamere BSD / Autobus totali in offerta, incluse scorte</t>
        </is>
      </c>
      <c r="Q2151" s="21">
        <f>IF($A2151="","",$A2151&amp;"|"&amp;$C2151)</f>
        <v/>
      </c>
      <c r="R2151" s="21">
        <f>IF($A2151="","",$A2151&amp;"|"&amp;$C2151&amp;"|"&amp;$D2151)</f>
        <v/>
      </c>
      <c r="S2151" s="21">
        <f>IF($A2151="","",IFERROR(INDEX(Offerte!$D$2:$D$200,MATCH($Q2151,Offerte!$L$2:$L$200,0)),0))</f>
        <v/>
      </c>
      <c r="T2151" s="21">
        <f>IF($A2151="","",IFERROR(INDEX(Offerte!$G$2:$G$200,MATCH($Q2151,Offerte!$L$2:$L$200,0)),"NO"))</f>
        <v/>
      </c>
    </row>
    <row r="2152">
      <c r="A2152" s="10">
        <f>IF(Offerte!$A71="","",Offerte!$A71)</f>
        <v/>
      </c>
      <c r="B2152" s="10">
        <f>IF(Offerte!$A71="","",Offerte!$B71)</f>
        <v/>
      </c>
      <c r="C2152" s="10">
        <f>IF(Offerte!$A71="","",Offerte!$C71)</f>
        <v/>
      </c>
      <c r="D2152" s="10" t="inlineStr">
        <is>
          <t>C.1.2</t>
        </is>
      </c>
      <c r="E2152" s="10" t="inlineStr">
        <is>
          <t>C</t>
        </is>
      </c>
      <c r="F2152" s="10" t="inlineStr">
        <is>
          <t>Q</t>
        </is>
      </c>
      <c r="G2152" s="10" t="inlineStr">
        <is>
          <t>higher</t>
        </is>
      </c>
      <c r="H2152" s="10" t="n">
        <v>2</v>
      </c>
      <c r="I2152" s="10" t="inlineStr">
        <is>
          <t>Tasso di copertura del servizio con telecamere ADAS</t>
        </is>
      </c>
      <c r="J2152" s="20" t="n"/>
      <c r="K2152" s="20" t="n"/>
      <c r="L2152" s="20" t="n"/>
      <c r="M2152" s="20" t="n"/>
      <c r="N2152" s="21">
        <f>IF($A2152="","",IFERROR(VALUE($K2152)/VALUE($L2152),IFERROR(VALUE($J2152),0)))</f>
        <v/>
      </c>
      <c r="O2152" s="21">
        <f>IF($A2152="",0,IF(OR($S2152&lt;&gt;1,COUNTA($J2152:$M2152)=0),0,IF(SUMPRODUCT(MAX(($C$5:$C$6173=$C2152)*($D$5:$D$6173=$D2152)*($S$5:$S$6173=1)*IFERROR($N$5:$N$6173*1,0)))&gt;0,ROUND($H2152*($N2152/SUMPRODUCT(MAX(($C$5:$C$6173=$C2152)*($D$5:$D$6173=$D2152)*($S$5:$S$6173=1)*IFERROR($N$5:$N$6173*1,0)))),4),0)))</f>
        <v/>
      </c>
      <c r="P2152" s="10" t="inlineStr">
        <is>
          <t>Autobus attrezzati con telecamere ADAS / Autobus totali in offerta, incluse scorte</t>
        </is>
      </c>
      <c r="Q2152" s="21">
        <f>IF($A2152="","",$A2152&amp;"|"&amp;$C2152)</f>
        <v/>
      </c>
      <c r="R2152" s="21">
        <f>IF($A2152="","",$A2152&amp;"|"&amp;$C2152&amp;"|"&amp;$D2152)</f>
        <v/>
      </c>
      <c r="S2152" s="21">
        <f>IF($A2152="","",IFERROR(INDEX(Offerte!$D$2:$D$200,MATCH($Q2152,Offerte!$L$2:$L$200,0)),0))</f>
        <v/>
      </c>
      <c r="T2152" s="21">
        <f>IF($A2152="","",IFERROR(INDEX(Offerte!$G$2:$G$200,MATCH($Q2152,Offerte!$L$2:$L$200,0)),"NO"))</f>
        <v/>
      </c>
    </row>
    <row r="2153">
      <c r="A2153" s="10">
        <f>IF(Offerte!$A71="","",Offerte!$A71)</f>
        <v/>
      </c>
      <c r="B2153" s="10">
        <f>IF(Offerte!$A71="","",Offerte!$B71)</f>
        <v/>
      </c>
      <c r="C2153" s="10">
        <f>IF(Offerte!$A71="","",Offerte!$C71)</f>
        <v/>
      </c>
      <c r="D2153" s="10" t="inlineStr">
        <is>
          <t>C.2.1</t>
        </is>
      </c>
      <c r="E2153" s="10" t="inlineStr">
        <is>
          <t>C</t>
        </is>
      </c>
      <c r="F2153" s="10" t="inlineStr">
        <is>
          <t>Q</t>
        </is>
      </c>
      <c r="G2153" s="10" t="inlineStr">
        <is>
          <t>higher</t>
        </is>
      </c>
      <c r="H2153" s="10" t="n">
        <v>3</v>
      </c>
      <c r="I2153" s="10" t="inlineStr">
        <is>
          <t>Tasso di copertura del servizio con telecamere di bordo di videosorveglianza</t>
        </is>
      </c>
      <c r="J2153" s="20" t="n"/>
      <c r="K2153" s="20" t="n"/>
      <c r="L2153" s="20" t="n"/>
      <c r="M2153" s="20" t="n"/>
      <c r="N2153" s="21">
        <f>IF($A2153="","",IFERROR(VALUE($K2153)/VALUE($L2153),IFERROR(VALUE($J2153),0)))</f>
        <v/>
      </c>
      <c r="O2153" s="21">
        <f>IF($A2153="",0,IF(OR($S2153&lt;&gt;1,COUNTA($J2153:$M2153)=0),0,IF(SUMPRODUCT(MAX(($C$5:$C$6173=$C2153)*($D$5:$D$6173=$D2153)*($S$5:$S$6173=1)*IFERROR($N$5:$N$6173*1,0)))&gt;0,ROUND($H2153*($N2153/SUMPRODUCT(MAX(($C$5:$C$6173=$C2153)*($D$5:$D$6173=$D2153)*($S$5:$S$6173=1)*IFERROR($N$5:$N$6173*1,0)))),4),0)))</f>
        <v/>
      </c>
      <c r="P2153" s="10" t="inlineStr">
        <is>
          <t>Autobus attrezzati con videosorveglianza / Autobus totali in offerta, incluse scorte</t>
        </is>
      </c>
      <c r="Q2153" s="21">
        <f>IF($A2153="","",$A2153&amp;"|"&amp;$C2153)</f>
        <v/>
      </c>
      <c r="R2153" s="21">
        <f>IF($A2153="","",$A2153&amp;"|"&amp;$C2153&amp;"|"&amp;$D2153)</f>
        <v/>
      </c>
      <c r="S2153" s="21">
        <f>IF($A2153="","",IFERROR(INDEX(Offerte!$D$2:$D$200,MATCH($Q2153,Offerte!$L$2:$L$200,0)),0))</f>
        <v/>
      </c>
      <c r="T2153" s="21">
        <f>IF($A2153="","",IFERROR(INDEX(Offerte!$G$2:$G$200,MATCH($Q2153,Offerte!$L$2:$L$200,0)),"NO"))</f>
        <v/>
      </c>
    </row>
    <row r="2154">
      <c r="A2154" s="10">
        <f>IF(Offerte!$A71="","",Offerte!$A71)</f>
        <v/>
      </c>
      <c r="B2154" s="10">
        <f>IF(Offerte!$A71="","",Offerte!$B71)</f>
        <v/>
      </c>
      <c r="C2154" s="10">
        <f>IF(Offerte!$A71="","",Offerte!$C71)</f>
        <v/>
      </c>
      <c r="D2154" s="10" t="inlineStr">
        <is>
          <t>C.2.2</t>
        </is>
      </c>
      <c r="E2154" s="10" t="inlineStr">
        <is>
          <t>C</t>
        </is>
      </c>
      <c r="F2154" s="10" t="inlineStr">
        <is>
          <t>T</t>
        </is>
      </c>
      <c r="G2154" s="10" t="inlineStr">
        <is>
          <t>tabular</t>
        </is>
      </c>
      <c r="H2154" s="10" t="n">
        <v>1</v>
      </c>
      <c r="I2154" s="10" t="inlineStr">
        <is>
          <t>Software video/audio analisi per situazioni di pericolo</t>
        </is>
      </c>
      <c r="J2154" s="20" t="n"/>
      <c r="K2154" s="20" t="n"/>
      <c r="L2154" s="20" t="n"/>
      <c r="M2154" s="20" t="n"/>
      <c r="N2154" s="21">
        <f>IF($A2154="","",IF(IFERROR(VALUE($M2154),0)=1,1,0))</f>
        <v/>
      </c>
      <c r="O2154" s="21">
        <f>IF($A2154="",0,IF(OR($S2154&lt;&gt;1,COUNTA($J2154:$M2154)=0),0,IF($N2154=1,$H2154,0)))</f>
        <v/>
      </c>
      <c r="P2154" s="10" t="inlineStr">
        <is>
          <t>sì/no</t>
        </is>
      </c>
      <c r="Q2154" s="21">
        <f>IF($A2154="","",$A2154&amp;"|"&amp;$C2154)</f>
        <v/>
      </c>
      <c r="R2154" s="21">
        <f>IF($A2154="","",$A2154&amp;"|"&amp;$C2154&amp;"|"&amp;$D2154)</f>
        <v/>
      </c>
      <c r="S2154" s="21">
        <f>IF($A2154="","",IFERROR(INDEX(Offerte!$D$2:$D$200,MATCH($Q2154,Offerte!$L$2:$L$200,0)),0))</f>
        <v/>
      </c>
      <c r="T2154" s="21">
        <f>IF($A2154="","",IFERROR(INDEX(Offerte!$G$2:$G$200,MATCH($Q2154,Offerte!$L$2:$L$200,0)),"NO"))</f>
        <v/>
      </c>
    </row>
    <row r="2155">
      <c r="A2155" s="10">
        <f>IF(Offerte!$A71="","",Offerte!$A71)</f>
        <v/>
      </c>
      <c r="B2155" s="10">
        <f>IF(Offerte!$A71="","",Offerte!$B71)</f>
        <v/>
      </c>
      <c r="C2155" s="10">
        <f>IF(Offerte!$A71="","",Offerte!$C71)</f>
        <v/>
      </c>
      <c r="D2155" s="10" t="inlineStr">
        <is>
          <t>C.2.3</t>
        </is>
      </c>
      <c r="E2155" s="10" t="inlineStr">
        <is>
          <t>C</t>
        </is>
      </c>
      <c r="F2155" s="10" t="inlineStr">
        <is>
          <t>T</t>
        </is>
      </c>
      <c r="G2155" s="10" t="inlineStr">
        <is>
          <t>tabular</t>
        </is>
      </c>
      <c r="H2155" s="10" t="n">
        <v>1</v>
      </c>
      <c r="I2155" s="10" t="inlineStr">
        <is>
          <t>Collegamento con centrale qualificata di pronto intervento</t>
        </is>
      </c>
      <c r="J2155" s="20" t="n"/>
      <c r="K2155" s="20" t="n"/>
      <c r="L2155" s="20" t="n"/>
      <c r="M2155" s="20" t="n"/>
      <c r="N2155" s="21">
        <f>IF($A2155="","",IF(IFERROR(VALUE($M2155),0)=1,1,0))</f>
        <v/>
      </c>
      <c r="O2155" s="21">
        <f>IF($A2155="",0,IF(OR($S2155&lt;&gt;1,COUNTA($J2155:$M2155)=0),0,IF($N2155=1,$H2155,0)))</f>
        <v/>
      </c>
      <c r="P2155" s="10" t="inlineStr">
        <is>
          <t>sì/no</t>
        </is>
      </c>
      <c r="Q2155" s="21">
        <f>IF($A2155="","",$A2155&amp;"|"&amp;$C2155)</f>
        <v/>
      </c>
      <c r="R2155" s="21">
        <f>IF($A2155="","",$A2155&amp;"|"&amp;$C2155&amp;"|"&amp;$D2155)</f>
        <v/>
      </c>
      <c r="S2155" s="21">
        <f>IF($A2155="","",IFERROR(INDEX(Offerte!$D$2:$D$200,MATCH($Q2155,Offerte!$L$2:$L$200,0)),0))</f>
        <v/>
      </c>
      <c r="T2155" s="21">
        <f>IF($A2155="","",IFERROR(INDEX(Offerte!$G$2:$G$200,MATCH($Q2155,Offerte!$L$2:$L$200,0)),"NO"))</f>
        <v/>
      </c>
    </row>
    <row r="2156">
      <c r="A2156" s="10">
        <f>IF(Offerte!$A71="","",Offerte!$A71)</f>
        <v/>
      </c>
      <c r="B2156" s="10">
        <f>IF(Offerte!$A71="","",Offerte!$B71)</f>
        <v/>
      </c>
      <c r="C2156" s="10">
        <f>IF(Offerte!$A71="","",Offerte!$C71)</f>
        <v/>
      </c>
      <c r="D2156" s="10" t="inlineStr">
        <is>
          <t>C.2.4</t>
        </is>
      </c>
      <c r="E2156" s="10" t="inlineStr">
        <is>
          <t>C</t>
        </is>
      </c>
      <c r="F2156" s="10" t="inlineStr">
        <is>
          <t>Q</t>
        </is>
      </c>
      <c r="G2156" s="10" t="inlineStr">
        <is>
          <t>higher</t>
        </is>
      </c>
      <c r="H2156" s="10" t="n">
        <v>1</v>
      </c>
      <c r="I2156" s="10" t="inlineStr">
        <is>
          <t>Tasso di copertura del servizio con dispositivi per la chiamata di emergenza del conducente</t>
        </is>
      </c>
      <c r="J2156" s="20" t="n"/>
      <c r="K2156" s="20" t="n"/>
      <c r="L2156" s="20" t="n"/>
      <c r="M2156" s="20" t="n"/>
      <c r="N2156" s="21">
        <f>IF($A2156="","",IFERROR(VALUE($K2156)/VALUE($L2156),IFERROR(VALUE($J2156),0)))</f>
        <v/>
      </c>
      <c r="O2156" s="21">
        <f>IF($A2156="",0,IF(OR($S2156&lt;&gt;1,COUNTA($J2156:$M2156)=0),0,IF(SUMPRODUCT(MAX(($C$5:$C$6173=$C2156)*($D$5:$D$6173=$D2156)*($S$5:$S$6173=1)*IFERROR($N$5:$N$6173*1,0)))&gt;0,ROUND($H2156*($N2156/SUMPRODUCT(MAX(($C$5:$C$6173=$C2156)*($D$5:$D$6173=$D2156)*($S$5:$S$6173=1)*IFERROR($N$5:$N$6173*1,0)))),4),0)))</f>
        <v/>
      </c>
      <c r="P2156" s="10" t="inlineStr">
        <is>
          <t>Autobus attrezzati con chiamata di emergenza / Autobus totali in offerta, incluse scorte</t>
        </is>
      </c>
      <c r="Q2156" s="21">
        <f>IF($A2156="","",$A2156&amp;"|"&amp;$C2156)</f>
        <v/>
      </c>
      <c r="R2156" s="21">
        <f>IF($A2156="","",$A2156&amp;"|"&amp;$C2156&amp;"|"&amp;$D2156)</f>
        <v/>
      </c>
      <c r="S2156" s="21">
        <f>IF($A2156="","",IFERROR(INDEX(Offerte!$D$2:$D$200,MATCH($Q2156,Offerte!$L$2:$L$200,0)),0))</f>
        <v/>
      </c>
      <c r="T2156" s="21">
        <f>IF($A2156="","",IFERROR(INDEX(Offerte!$G$2:$G$200,MATCH($Q2156,Offerte!$L$2:$L$200,0)),"NO"))</f>
        <v/>
      </c>
    </row>
    <row r="2157">
      <c r="A2157" s="10">
        <f>IF(Offerte!$A71="","",Offerte!$A71)</f>
        <v/>
      </c>
      <c r="B2157" s="10">
        <f>IF(Offerte!$A71="","",Offerte!$B71)</f>
        <v/>
      </c>
      <c r="C2157" s="10">
        <f>IF(Offerte!$A71="","",Offerte!$C71)</f>
        <v/>
      </c>
      <c r="D2157" s="10" t="inlineStr">
        <is>
          <t>C.3.1</t>
        </is>
      </c>
      <c r="E2157" s="10" t="inlineStr">
        <is>
          <t>C</t>
        </is>
      </c>
      <c r="F2157" s="10" t="inlineStr">
        <is>
          <t>Q</t>
        </is>
      </c>
      <c r="G2157" s="10" t="inlineStr">
        <is>
          <t>higher</t>
        </is>
      </c>
      <c r="H2157" s="10" t="n">
        <v>2</v>
      </c>
      <c r="I2157" s="10" t="inlineStr">
        <is>
          <t>Tasso di copertura del servizio con dispositivi di informazione dinamica a bordo mezzo</t>
        </is>
      </c>
      <c r="J2157" s="20" t="n"/>
      <c r="K2157" s="20" t="n"/>
      <c r="L2157" s="20" t="n"/>
      <c r="M2157" s="20" t="n"/>
      <c r="N2157" s="21">
        <f>IF($A2157="","",IFERROR(VALUE($K2157)/VALUE($L2157),IFERROR(VALUE($J2157),0)))</f>
        <v/>
      </c>
      <c r="O2157" s="21">
        <f>IF($A2157="",0,IF(OR($S2157&lt;&gt;1,COUNTA($J2157:$M2157)=0),0,IF(SUMPRODUCT(MAX(($C$5:$C$6173=$C2157)*($D$5:$D$6173=$D2157)*($S$5:$S$6173=1)*IFERROR($N$5:$N$6173*1,0)))&gt;0,ROUND($H2157*($N2157/SUMPRODUCT(MAX(($C$5:$C$6173=$C2157)*($D$5:$D$6173=$D2157)*($S$5:$S$6173=1)*IFERROR($N$5:$N$6173*1,0)))),4),0)))</f>
        <v/>
      </c>
      <c r="P2157" s="10" t="inlineStr">
        <is>
          <t>Autobus con monitor e indicatori vocali / Autobus totali in offerta, incluse scorte</t>
        </is>
      </c>
      <c r="Q2157" s="21">
        <f>IF($A2157="","",$A2157&amp;"|"&amp;$C2157)</f>
        <v/>
      </c>
      <c r="R2157" s="21">
        <f>IF($A2157="","",$A2157&amp;"|"&amp;$C2157&amp;"|"&amp;$D2157)</f>
        <v/>
      </c>
      <c r="S2157" s="21">
        <f>IF($A2157="","",IFERROR(INDEX(Offerte!$D$2:$D$200,MATCH($Q2157,Offerte!$L$2:$L$200,0)),0))</f>
        <v/>
      </c>
      <c r="T2157" s="21">
        <f>IF($A2157="","",IFERROR(INDEX(Offerte!$G$2:$G$200,MATCH($Q2157,Offerte!$L$2:$L$200,0)),"NO"))</f>
        <v/>
      </c>
    </row>
    <row r="2158">
      <c r="A2158" s="10">
        <f>IF(Offerte!$A71="","",Offerte!$A71)</f>
        <v/>
      </c>
      <c r="B2158" s="10">
        <f>IF(Offerte!$A71="","",Offerte!$B71)</f>
        <v/>
      </c>
      <c r="C2158" s="10">
        <f>IF(Offerte!$A71="","",Offerte!$C71)</f>
        <v/>
      </c>
      <c r="D2158" s="10" t="inlineStr">
        <is>
          <t>C.3.2</t>
        </is>
      </c>
      <c r="E2158" s="10" t="inlineStr">
        <is>
          <t>C</t>
        </is>
      </c>
      <c r="F2158" s="10" t="inlineStr">
        <is>
          <t>T</t>
        </is>
      </c>
      <c r="G2158" s="10" t="inlineStr">
        <is>
          <t>tabular</t>
        </is>
      </c>
      <c r="H2158" s="10" t="n">
        <v>2</v>
      </c>
      <c r="I2158" s="10" t="inlineStr">
        <is>
          <t>Informazioni a bordo su coincidenze ai nodi</t>
        </is>
      </c>
      <c r="J2158" s="20" t="n"/>
      <c r="K2158" s="20" t="n"/>
      <c r="L2158" s="20" t="n"/>
      <c r="M2158" s="20" t="n"/>
      <c r="N2158" s="21">
        <f>IF($A2158="","",IF(IFERROR(VALUE($M2158),0)=1,1,0))</f>
        <v/>
      </c>
      <c r="O2158" s="21">
        <f>IF($A2158="",0,IF(OR($S2158&lt;&gt;1,COUNTA($J2158:$M2158)=0),0,IF(AND($N2158=1,IFERROR(SUMIFS($N$5:$N$6173,$Q$5:$Q$6173,$Q2158,$D$5:$D$6173,"C.3.1"),0)&gt;=0.5),$H2158,0)))</f>
        <v/>
      </c>
      <c r="P2158" s="10" t="inlineStr">
        <is>
          <t>Dipende da C.3.1 &gt;= 0.5</t>
        </is>
      </c>
      <c r="Q2158" s="21">
        <f>IF($A2158="","",$A2158&amp;"|"&amp;$C2158)</f>
        <v/>
      </c>
      <c r="R2158" s="21">
        <f>IF($A2158="","",$A2158&amp;"|"&amp;$C2158&amp;"|"&amp;$D2158)</f>
        <v/>
      </c>
      <c r="S2158" s="21">
        <f>IF($A2158="","",IFERROR(INDEX(Offerte!$D$2:$D$200,MATCH($Q2158,Offerte!$L$2:$L$200,0)),0))</f>
        <v/>
      </c>
      <c r="T2158" s="21">
        <f>IF($A2158="","",IFERROR(INDEX(Offerte!$G$2:$G$200,MATCH($Q2158,Offerte!$L$2:$L$200,0)),"NO"))</f>
        <v/>
      </c>
    </row>
    <row r="2159">
      <c r="A2159" s="10">
        <f>IF(Offerte!$A71="","",Offerte!$A71)</f>
        <v/>
      </c>
      <c r="B2159" s="10">
        <f>IF(Offerte!$A71="","",Offerte!$B71)</f>
        <v/>
      </c>
      <c r="C2159" s="10">
        <f>IF(Offerte!$A71="","",Offerte!$C71)</f>
        <v/>
      </c>
      <c r="D2159" s="10" t="inlineStr">
        <is>
          <t>D.1.1</t>
        </is>
      </c>
      <c r="E2159" s="10" t="inlineStr">
        <is>
          <t>D</t>
        </is>
      </c>
      <c r="F2159" s="10" t="inlineStr">
        <is>
          <t>Q</t>
        </is>
      </c>
      <c r="G2159" s="10" t="inlineStr">
        <is>
          <t>higher</t>
        </is>
      </c>
      <c r="H2159" s="10" t="n">
        <v>3</v>
      </c>
      <c r="I2159" s="10" t="inlineStr">
        <is>
          <t>Installazione di pensiline</t>
        </is>
      </c>
      <c r="J2159" s="20" t="n"/>
      <c r="K2159" s="20" t="n"/>
      <c r="L2159" s="20" t="n"/>
      <c r="M2159" s="20" t="n"/>
      <c r="N2159" s="21">
        <f>IF($A2159="","",IFERROR(VALUE($J2159),0))</f>
        <v/>
      </c>
      <c r="O2159" s="21">
        <f>IF($A2159="",0,IF(OR($S2159&lt;&gt;1,COUNTA($J2159:$M2159)=0),0,IF(SUMPRODUCT(MAX(($C$5:$C$6173=$C2159)*($D$5:$D$6173=$D2159)*($S$5:$S$6173=1)*IFERROR($N$5:$N$6173*1,0)))&gt;0,ROUND($H2159*($N2159/SUMPRODUCT(MAX(($C$5:$C$6173=$C2159)*($D$5:$D$6173=$D2159)*($S$5:$S$6173=1)*IFERROR($N$5:$N$6173*1,0)))),4),0)))</f>
        <v/>
      </c>
      <c r="P2159" s="10" t="inlineStr">
        <is>
          <t>fermate</t>
        </is>
      </c>
      <c r="Q2159" s="21">
        <f>IF($A2159="","",$A2159&amp;"|"&amp;$C2159)</f>
        <v/>
      </c>
      <c r="R2159" s="21">
        <f>IF($A2159="","",$A2159&amp;"|"&amp;$C2159&amp;"|"&amp;$D2159)</f>
        <v/>
      </c>
      <c r="S2159" s="21">
        <f>IF($A2159="","",IFERROR(INDEX(Offerte!$D$2:$D$200,MATCH($Q2159,Offerte!$L$2:$L$200,0)),0))</f>
        <v/>
      </c>
      <c r="T2159" s="21">
        <f>IF($A2159="","",IFERROR(INDEX(Offerte!$G$2:$G$200,MATCH($Q2159,Offerte!$L$2:$L$200,0)),"NO"))</f>
        <v/>
      </c>
    </row>
    <row r="2160">
      <c r="A2160" s="10">
        <f>IF(Offerte!$A71="","",Offerte!$A71)</f>
        <v/>
      </c>
      <c r="B2160" s="10">
        <f>IF(Offerte!$A71="","",Offerte!$B71)</f>
        <v/>
      </c>
      <c r="C2160" s="10">
        <f>IF(Offerte!$A71="","",Offerte!$C71)</f>
        <v/>
      </c>
      <c r="D2160" s="10" t="inlineStr">
        <is>
          <t>D.1.2</t>
        </is>
      </c>
      <c r="E2160" s="10" t="inlineStr">
        <is>
          <t>D</t>
        </is>
      </c>
      <c r="F2160" s="10" t="inlineStr">
        <is>
          <t>Q</t>
        </is>
      </c>
      <c r="G2160" s="10" t="inlineStr">
        <is>
          <t>higher</t>
        </is>
      </c>
      <c r="H2160" s="10" t="n">
        <v>3</v>
      </c>
      <c r="I2160" s="10" t="inlineStr">
        <is>
          <t>Installazione di paline di fermata conformi alla DGR 581/2023</t>
        </is>
      </c>
      <c r="J2160" s="20" t="n"/>
      <c r="K2160" s="20" t="n"/>
      <c r="L2160" s="20" t="n"/>
      <c r="M2160" s="20" t="n"/>
      <c r="N2160" s="21">
        <f>IF($A2160="","",IFERROR(VALUE($J2160),0))</f>
        <v/>
      </c>
      <c r="O2160" s="21">
        <f>IF($A2160="",0,IF(OR($S2160&lt;&gt;1,COUNTA($J2160:$M2160)=0),0,IF(SUMPRODUCT(MAX(($C$5:$C$6173=$C2160)*($D$5:$D$6173=$D2160)*($S$5:$S$6173=1)*IFERROR($N$5:$N$6173*1,0)))&gt;0,ROUND($H2160*($N2160/SUMPRODUCT(MAX(($C$5:$C$6173=$C2160)*($D$5:$D$6173=$D2160)*($S$5:$S$6173=1)*IFERROR($N$5:$N$6173*1,0)))),4),0)))</f>
        <v/>
      </c>
      <c r="P2160" s="10" t="inlineStr">
        <is>
          <t>fermate</t>
        </is>
      </c>
      <c r="Q2160" s="21">
        <f>IF($A2160="","",$A2160&amp;"|"&amp;$C2160)</f>
        <v/>
      </c>
      <c r="R2160" s="21">
        <f>IF($A2160="","",$A2160&amp;"|"&amp;$C2160&amp;"|"&amp;$D2160)</f>
        <v/>
      </c>
      <c r="S2160" s="21">
        <f>IF($A2160="","",IFERROR(INDEX(Offerte!$D$2:$D$200,MATCH($Q2160,Offerte!$L$2:$L$200,0)),0))</f>
        <v/>
      </c>
      <c r="T2160" s="21">
        <f>IF($A2160="","",IFERROR(INDEX(Offerte!$G$2:$G$200,MATCH($Q2160,Offerte!$L$2:$L$200,0)),"NO"))</f>
        <v/>
      </c>
    </row>
    <row r="2161">
      <c r="A2161" s="10">
        <f>IF(Offerte!$A71="","",Offerte!$A71)</f>
        <v/>
      </c>
      <c r="B2161" s="10">
        <f>IF(Offerte!$A71="","",Offerte!$B71)</f>
        <v/>
      </c>
      <c r="C2161" s="10">
        <f>IF(Offerte!$A71="","",Offerte!$C71)</f>
        <v/>
      </c>
      <c r="D2161" s="10" t="inlineStr">
        <is>
          <t>D.1.3</t>
        </is>
      </c>
      <c r="E2161" s="10" t="inlineStr">
        <is>
          <t>D</t>
        </is>
      </c>
      <c r="F2161" s="10" t="inlineStr">
        <is>
          <t>Q</t>
        </is>
      </c>
      <c r="G2161" s="10" t="inlineStr">
        <is>
          <t>higher</t>
        </is>
      </c>
      <c r="H2161" s="10" t="n">
        <v>2</v>
      </c>
      <c r="I2161" s="10" t="inlineStr">
        <is>
          <t>Display informativi connessi alle fermate</t>
        </is>
      </c>
      <c r="J2161" s="20" t="n"/>
      <c r="K2161" s="20" t="n"/>
      <c r="L2161" s="20" t="n"/>
      <c r="M2161" s="20" t="n"/>
      <c r="N2161" s="21">
        <f>IF($A2161="","",IFERROR(VALUE($J2161),0))</f>
        <v/>
      </c>
      <c r="O2161" s="21">
        <f>IF($A2161="",0,IF(OR($S2161&lt;&gt;1,COUNTA($J2161:$M2161)=0),0,IF(SUMPRODUCT(MAX(($C$5:$C$6173=$C2161)*($D$5:$D$6173=$D2161)*($S$5:$S$6173=1)*IFERROR($N$5:$N$6173*1,0)))&gt;0,ROUND($H2161*($N2161/SUMPRODUCT(MAX(($C$5:$C$6173=$C2161)*($D$5:$D$6173=$D2161)*($S$5:$S$6173=1)*IFERROR($N$5:$N$6173*1,0)))),4),0)))</f>
        <v/>
      </c>
      <c r="P2161" s="10" t="inlineStr">
        <is>
          <t>fermate</t>
        </is>
      </c>
      <c r="Q2161" s="21">
        <f>IF($A2161="","",$A2161&amp;"|"&amp;$C2161)</f>
        <v/>
      </c>
      <c r="R2161" s="21">
        <f>IF($A2161="","",$A2161&amp;"|"&amp;$C2161&amp;"|"&amp;$D2161)</f>
        <v/>
      </c>
      <c r="S2161" s="21">
        <f>IF($A2161="","",IFERROR(INDEX(Offerte!$D$2:$D$200,MATCH($Q2161,Offerte!$L$2:$L$200,0)),0))</f>
        <v/>
      </c>
      <c r="T2161" s="21">
        <f>IF($A2161="","",IFERROR(INDEX(Offerte!$G$2:$G$200,MATCH($Q2161,Offerte!$L$2:$L$200,0)),"NO"))</f>
        <v/>
      </c>
    </row>
    <row r="2162">
      <c r="A2162" s="10">
        <f>IF(Offerte!$A71="","",Offerte!$A71)</f>
        <v/>
      </c>
      <c r="B2162" s="10">
        <f>IF(Offerte!$A71="","",Offerte!$B71)</f>
        <v/>
      </c>
      <c r="C2162" s="10">
        <f>IF(Offerte!$A71="","",Offerte!$C71)</f>
        <v/>
      </c>
      <c r="D2162" s="10" t="inlineStr">
        <is>
          <t>D.2.1</t>
        </is>
      </c>
      <c r="E2162" s="10" t="inlineStr">
        <is>
          <t>D</t>
        </is>
      </c>
      <c r="F2162" s="10" t="inlineStr">
        <is>
          <t>Q</t>
        </is>
      </c>
      <c r="G2162" s="10" t="inlineStr">
        <is>
          <t>higher</t>
        </is>
      </c>
      <c r="H2162" s="10" t="n">
        <v>2</v>
      </c>
      <c r="I2162" s="10" t="inlineStr">
        <is>
          <t>Segnali tattili Loges-Vet-Evolution</t>
        </is>
      </c>
      <c r="J2162" s="20" t="n"/>
      <c r="K2162" s="20" t="n"/>
      <c r="L2162" s="20" t="n"/>
      <c r="M2162" s="20" t="n"/>
      <c r="N2162" s="21">
        <f>IF($A2162="","",IFERROR(VALUE($J2162),0))</f>
        <v/>
      </c>
      <c r="O2162" s="21">
        <f>IF($A2162="",0,IF(OR($S2162&lt;&gt;1,COUNTA($J2162:$M2162)=0),0,IF(SUMPRODUCT(MAX(($C$5:$C$6173=$C2162)*($D$5:$D$6173=$D2162)*($S$5:$S$6173=1)*IFERROR($N$5:$N$6173*1,0)))&gt;0,ROUND($H2162*($N2162/SUMPRODUCT(MAX(($C$5:$C$6173=$C2162)*($D$5:$D$6173=$D2162)*($S$5:$S$6173=1)*IFERROR($N$5:$N$6173*1,0)))),4),0)))</f>
        <v/>
      </c>
      <c r="P2162" s="10" t="inlineStr">
        <is>
          <t>fermate</t>
        </is>
      </c>
      <c r="Q2162" s="21">
        <f>IF($A2162="","",$A2162&amp;"|"&amp;$C2162)</f>
        <v/>
      </c>
      <c r="R2162" s="21">
        <f>IF($A2162="","",$A2162&amp;"|"&amp;$C2162&amp;"|"&amp;$D2162)</f>
        <v/>
      </c>
      <c r="S2162" s="21">
        <f>IF($A2162="","",IFERROR(INDEX(Offerte!$D$2:$D$200,MATCH($Q2162,Offerte!$L$2:$L$200,0)),0))</f>
        <v/>
      </c>
      <c r="T2162" s="21">
        <f>IF($A2162="","",IFERROR(INDEX(Offerte!$G$2:$G$200,MATCH($Q2162,Offerte!$L$2:$L$200,0)),"NO"))</f>
        <v/>
      </c>
    </row>
    <row r="2163">
      <c r="A2163" s="10">
        <f>IF(Offerte!$A71="","",Offerte!$A71)</f>
        <v/>
      </c>
      <c r="B2163" s="10">
        <f>IF(Offerte!$A71="","",Offerte!$B71)</f>
        <v/>
      </c>
      <c r="C2163" s="10">
        <f>IF(Offerte!$A71="","",Offerte!$C71)</f>
        <v/>
      </c>
      <c r="D2163" s="10" t="inlineStr">
        <is>
          <t>E.1.1</t>
        </is>
      </c>
      <c r="E2163" s="10" t="inlineStr">
        <is>
          <t>E</t>
        </is>
      </c>
      <c r="F2163" s="10" t="inlineStr">
        <is>
          <t>T</t>
        </is>
      </c>
      <c r="G2163" s="10" t="inlineStr">
        <is>
          <t>tabular</t>
        </is>
      </c>
      <c r="H2163" s="10" t="n">
        <v>2</v>
      </c>
      <c r="I2163" s="10" t="inlineStr">
        <is>
          <t>Mobile app con travel planner PRM</t>
        </is>
      </c>
      <c r="J2163" s="20" t="n"/>
      <c r="K2163" s="20" t="n"/>
      <c r="L2163" s="20" t="n"/>
      <c r="M2163" s="20" t="n"/>
      <c r="N2163" s="21">
        <f>IF($A2163="","",IF(IFERROR(VALUE($M2163),0)=1,1,0))</f>
        <v/>
      </c>
      <c r="O2163" s="21">
        <f>IF($A2163="",0,IF(OR($S2163&lt;&gt;1,COUNTA($J2163:$M2163)=0),0,IF($N2163=1,$H2163,0)))</f>
        <v/>
      </c>
      <c r="P2163" s="10" t="inlineStr">
        <is>
          <t>sì/no</t>
        </is>
      </c>
      <c r="Q2163" s="21">
        <f>IF($A2163="","",$A2163&amp;"|"&amp;$C2163)</f>
        <v/>
      </c>
      <c r="R2163" s="21">
        <f>IF($A2163="","",$A2163&amp;"|"&amp;$C2163&amp;"|"&amp;$D2163)</f>
        <v/>
      </c>
      <c r="S2163" s="21">
        <f>IF($A2163="","",IFERROR(INDEX(Offerte!$D$2:$D$200,MATCH($Q2163,Offerte!$L$2:$L$200,0)),0))</f>
        <v/>
      </c>
      <c r="T2163" s="21">
        <f>IF($A2163="","",IFERROR(INDEX(Offerte!$G$2:$G$200,MATCH($Q2163,Offerte!$L$2:$L$200,0)),"NO"))</f>
        <v/>
      </c>
    </row>
    <row r="2164">
      <c r="A2164" s="10">
        <f>IF(Offerte!$A71="","",Offerte!$A71)</f>
        <v/>
      </c>
      <c r="B2164" s="10">
        <f>IF(Offerte!$A71="","",Offerte!$B71)</f>
        <v/>
      </c>
      <c r="C2164" s="10">
        <f>IF(Offerte!$A71="","",Offerte!$C71)</f>
        <v/>
      </c>
      <c r="D2164" s="10" t="inlineStr">
        <is>
          <t>E.2.1</t>
        </is>
      </c>
      <c r="E2164" s="10" t="inlineStr">
        <is>
          <t>E</t>
        </is>
      </c>
      <c r="F2164" s="10" t="inlineStr">
        <is>
          <t>D</t>
        </is>
      </c>
      <c r="G2164" s="10" t="inlineStr">
        <is>
          <t>discretionary</t>
        </is>
      </c>
      <c r="H2164" s="10" t="n">
        <v>2</v>
      </c>
      <c r="I2164" s="10" t="inlineStr">
        <is>
          <t>Altre azioni informative e rapporti con gli utenti</t>
        </is>
      </c>
      <c r="J2164" s="20" t="n"/>
      <c r="K2164" s="20" t="n"/>
      <c r="L2164" s="20" t="n"/>
      <c r="M2164" s="20" t="n"/>
      <c r="N2164" s="21">
        <f>IF($A2164="","",MAX(0,MIN(1,IFERROR(VALUE($M2164),0))))</f>
        <v/>
      </c>
      <c r="O2164" s="21">
        <f>IF($A2164="",0,IF(OR($S2164&lt;&gt;1,COUNTA($J2164:$M2164)=0),0,IF(SUMPRODUCT(MAX(($C$5:$C$6173=$C2164)*($D$5:$D$6173=$D2164)*($S$5:$S$6173=1)*IFERROR($N$5:$N$6173*1,0)))&gt;0,ROUND($H2164*($N2164/SUMPRODUCT(MAX(($C$5:$C$6173=$C2164)*($D$5:$D$6173=$D2164)*($S$5:$S$6173=1)*IFERROR($N$5:$N$6173*1,0)))),4),0)))</f>
        <v/>
      </c>
      <c r="P2164" s="10" t="inlineStr">
        <is>
          <t>coeff.</t>
        </is>
      </c>
      <c r="Q2164" s="21">
        <f>IF($A2164="","",$A2164&amp;"|"&amp;$C2164)</f>
        <v/>
      </c>
      <c r="R2164" s="21">
        <f>IF($A2164="","",$A2164&amp;"|"&amp;$C2164&amp;"|"&amp;$D2164)</f>
        <v/>
      </c>
      <c r="S2164" s="21">
        <f>IF($A2164="","",IFERROR(INDEX(Offerte!$D$2:$D$200,MATCH($Q2164,Offerte!$L$2:$L$200,0)),0))</f>
        <v/>
      </c>
      <c r="T2164" s="21">
        <f>IF($A2164="","",IFERROR(INDEX(Offerte!$G$2:$G$200,MATCH($Q2164,Offerte!$L$2:$L$200,0)),"NO"))</f>
        <v/>
      </c>
    </row>
    <row r="2165">
      <c r="A2165" s="10">
        <f>IF(Offerte!$A71="","",Offerte!$A71)</f>
        <v/>
      </c>
      <c r="B2165" s="10">
        <f>IF(Offerte!$A71="","",Offerte!$B71)</f>
        <v/>
      </c>
      <c r="C2165" s="10">
        <f>IF(Offerte!$A71="","",Offerte!$C71)</f>
        <v/>
      </c>
      <c r="D2165" s="10" t="inlineStr">
        <is>
          <t>F.1.1</t>
        </is>
      </c>
      <c r="E2165" s="10" t="inlineStr">
        <is>
          <t>F</t>
        </is>
      </c>
      <c r="F2165" s="10" t="inlineStr">
        <is>
          <t>Q</t>
        </is>
      </c>
      <c r="G2165" s="10" t="inlineStr">
        <is>
          <t>lower</t>
        </is>
      </c>
      <c r="H2165" s="10" t="n">
        <v>7</v>
      </c>
      <c r="I2165" s="10" t="inlineStr">
        <is>
          <t>Performance ambientali del parco mezzi adibito al servizio - I_CEA</t>
        </is>
      </c>
      <c r="J2165" s="20" t="n"/>
      <c r="K2165" s="20" t="n"/>
      <c r="L2165" s="20" t="n"/>
      <c r="M2165" s="20" t="n"/>
      <c r="N2165" s="21">
        <f>IF($A2165="","",IFERROR(VALUE($J2165),0))</f>
        <v/>
      </c>
      <c r="O2165" s="21">
        <f>IF($A2165="",0,IF(OR($S2165&lt;&gt;1,COUNTA($J2165:$M2165)=0),0,IF(AND(IFERROR(AGGREGATE(15,6,$N$5:$N$6173/(($C$5:$C$6173=$C2165)*($D$5:$D$6173=$D2165)*($S$5:$S$6173=1)*($N$5:$N$6173&gt;0)),1),0)&gt;0,$N2165&gt;0),ROUND($H2165*(IFERROR(AGGREGATE(15,6,$N$5:$N$6173/(($C$5:$C$6173=$C2165)*($D$5:$D$6173=$D2165)*($S$5:$S$6173=1)*($N$5:$N$6173&gt;0)),1),0)/$N2165),4),0)))</f>
        <v/>
      </c>
      <c r="P2165" s="10" t="inlineStr">
        <is>
          <t>indice</t>
        </is>
      </c>
      <c r="Q2165" s="21">
        <f>IF($A2165="","",$A2165&amp;"|"&amp;$C2165)</f>
        <v/>
      </c>
      <c r="R2165" s="21">
        <f>IF($A2165="","",$A2165&amp;"|"&amp;$C2165&amp;"|"&amp;$D2165)</f>
        <v/>
      </c>
      <c r="S2165" s="21">
        <f>IF($A2165="","",IFERROR(INDEX(Offerte!$D$2:$D$200,MATCH($Q2165,Offerte!$L$2:$L$200,0)),0))</f>
        <v/>
      </c>
      <c r="T2165" s="21">
        <f>IF($A2165="","",IFERROR(INDEX(Offerte!$G$2:$G$200,MATCH($Q2165,Offerte!$L$2:$L$200,0)),"NO"))</f>
        <v/>
      </c>
    </row>
    <row r="2166">
      <c r="A2166" s="10">
        <f>IF(Offerte!$A71="","",Offerte!$A71)</f>
        <v/>
      </c>
      <c r="B2166" s="10">
        <f>IF(Offerte!$A71="","",Offerte!$B71)</f>
        <v/>
      </c>
      <c r="C2166" s="10">
        <f>IF(Offerte!$A71="","",Offerte!$C71)</f>
        <v/>
      </c>
      <c r="D2166" s="10" t="inlineStr">
        <is>
          <t>F.2.1</t>
        </is>
      </c>
      <c r="E2166" s="10" t="inlineStr">
        <is>
          <t>F</t>
        </is>
      </c>
      <c r="F2166" s="10" t="inlineStr">
        <is>
          <t>Q</t>
        </is>
      </c>
      <c r="G2166" s="10" t="inlineStr">
        <is>
          <t>higher</t>
        </is>
      </c>
      <c r="H2166" s="10" t="n">
        <v>2</v>
      </c>
      <c r="I2166" s="10" t="inlineStr">
        <is>
          <t>Tasso di copertura del servizio con dispositivi ECO-DRIVER</t>
        </is>
      </c>
      <c r="J2166" s="20" t="n"/>
      <c r="K2166" s="20" t="n"/>
      <c r="L2166" s="20" t="n"/>
      <c r="M2166" s="20" t="n"/>
      <c r="N2166" s="21">
        <f>IF($A2166="","",IFERROR(VALUE($K2166)/VALUE($L2166),IFERROR(VALUE($J2166),0)))</f>
        <v/>
      </c>
      <c r="O2166" s="21">
        <f>IF($A2166="",0,IF(OR($S2166&lt;&gt;1,COUNTA($J2166:$M2166)=0),0,IF(SUMPRODUCT(MAX(($C$5:$C$6173=$C2166)*($D$5:$D$6173=$D2166)*($S$5:$S$6173=1)*IFERROR($N$5:$N$6173*1,0)))&gt;0,ROUND($H2166*($N2166/SUMPRODUCT(MAX(($C$5:$C$6173=$C2166)*($D$5:$D$6173=$D2166)*($S$5:$S$6173=1)*IFERROR($N$5:$N$6173*1,0)))),4),0)))</f>
        <v/>
      </c>
      <c r="P2166" s="10" t="inlineStr">
        <is>
          <t>Autobus attrezzati con dispositivi ECO-DRIVER / Autobus totali in offerta, incluse scorte</t>
        </is>
      </c>
      <c r="Q2166" s="21">
        <f>IF($A2166="","",$A2166&amp;"|"&amp;$C2166)</f>
        <v/>
      </c>
      <c r="R2166" s="21">
        <f>IF($A2166="","",$A2166&amp;"|"&amp;$C2166&amp;"|"&amp;$D2166)</f>
        <v/>
      </c>
      <c r="S2166" s="21">
        <f>IF($A2166="","",IFERROR(INDEX(Offerte!$D$2:$D$200,MATCH($Q2166,Offerte!$L$2:$L$200,0)),0))</f>
        <v/>
      </c>
      <c r="T2166" s="21">
        <f>IF($A2166="","",IFERROR(INDEX(Offerte!$G$2:$G$200,MATCH($Q2166,Offerte!$L$2:$L$200,0)),"NO"))</f>
        <v/>
      </c>
    </row>
    <row r="2167">
      <c r="A2167" s="10">
        <f>IF(Offerte!$A71="","",Offerte!$A71)</f>
        <v/>
      </c>
      <c r="B2167" s="10">
        <f>IF(Offerte!$A71="","",Offerte!$B71)</f>
        <v/>
      </c>
      <c r="C2167" s="10">
        <f>IF(Offerte!$A71="","",Offerte!$C71)</f>
        <v/>
      </c>
      <c r="D2167" s="10" t="inlineStr">
        <is>
          <t>F.3.1</t>
        </is>
      </c>
      <c r="E2167" s="10" t="inlineStr">
        <is>
          <t>F</t>
        </is>
      </c>
      <c r="F2167" s="10" t="inlineStr">
        <is>
          <t>Q</t>
        </is>
      </c>
      <c r="G2167" s="10" t="inlineStr">
        <is>
          <t>higher</t>
        </is>
      </c>
      <c r="H2167" s="10" t="n">
        <v>2</v>
      </c>
      <c r="I2167" s="10" t="inlineStr">
        <is>
          <t>Autoproduzione consumi elettrici per trazione</t>
        </is>
      </c>
      <c r="J2167" s="20" t="n"/>
      <c r="K2167" s="20" t="n"/>
      <c r="L2167" s="20" t="n"/>
      <c r="M2167" s="20" t="n"/>
      <c r="N2167" s="21">
        <f>IF($A2167="","",IFERROR(VALUE($J2167),0))</f>
        <v/>
      </c>
      <c r="O2167" s="21">
        <f>IF($A2167="",0,IF(OR($S2167&lt;&gt;1,COUNTA($J2167:$M2167)=0),0,IF(SUMPRODUCT(MAX(($C$5:$C$6173=$C2167)*($D$5:$D$6173=$D2167)*($S$5:$S$6173=1)*IFERROR($N$5:$N$6173*1,0)))&gt;0,ROUND($H2167*($N2167/SUMPRODUCT(MAX(($C$5:$C$6173=$C2167)*($D$5:$D$6173=$D2167)*($S$5:$S$6173=1)*IFERROR($N$5:$N$6173*1,0)))),4),0)))</f>
        <v/>
      </c>
      <c r="P2167" s="10" t="inlineStr">
        <is>
          <t>kWh/anno</t>
        </is>
      </c>
      <c r="Q2167" s="21">
        <f>IF($A2167="","",$A2167&amp;"|"&amp;$C2167)</f>
        <v/>
      </c>
      <c r="R2167" s="21">
        <f>IF($A2167="","",$A2167&amp;"|"&amp;$C2167&amp;"|"&amp;$D2167)</f>
        <v/>
      </c>
      <c r="S2167" s="21">
        <f>IF($A2167="","",IFERROR(INDEX(Offerte!$D$2:$D$200,MATCH($Q2167,Offerte!$L$2:$L$200,0)),0))</f>
        <v/>
      </c>
      <c r="T2167" s="21">
        <f>IF($A2167="","",IFERROR(INDEX(Offerte!$G$2:$G$200,MATCH($Q2167,Offerte!$L$2:$L$200,0)),"NO"))</f>
        <v/>
      </c>
    </row>
    <row r="2168">
      <c r="A2168" s="10">
        <f>IF(Offerte!$A71="","",Offerte!$A71)</f>
        <v/>
      </c>
      <c r="B2168" s="10">
        <f>IF(Offerte!$A71="","",Offerte!$B71)</f>
        <v/>
      </c>
      <c r="C2168" s="10">
        <f>IF(Offerte!$A71="","",Offerte!$C71)</f>
        <v/>
      </c>
      <c r="D2168" s="10" t="inlineStr">
        <is>
          <t>F.4.1</t>
        </is>
      </c>
      <c r="E2168" s="10" t="inlineStr">
        <is>
          <t>F</t>
        </is>
      </c>
      <c r="F2168" s="10" t="inlineStr">
        <is>
          <t>Q</t>
        </is>
      </c>
      <c r="G2168" s="10" t="inlineStr">
        <is>
          <t>soil</t>
        </is>
      </c>
      <c r="H2168" s="10" t="n">
        <v>2</v>
      </c>
      <c r="I2168" s="10" t="inlineStr">
        <is>
          <t>Indice di consumo di suolo</t>
        </is>
      </c>
      <c r="J2168" s="20" t="n"/>
      <c r="K2168" s="20" t="n"/>
      <c r="L2168" s="20" t="n"/>
      <c r="M2168" s="20" t="n"/>
      <c r="N2168" s="21">
        <f>IF($A2168="","",IFERROR(VALUE($J2168),0))</f>
        <v/>
      </c>
      <c r="O2168" s="21">
        <f>IF($A2168="",0,IF(OR($S2168&lt;&gt;1,COUNTA($J2168:$M2168)=0),0,IF($N2168&lt;=0,$H2168,IF(SUMPRODUCT(MAX(($C$5:$C$6173=$C2168)*($D$5:$D$6173=$D2168)*($S$5:$S$6173=1)*IFERROR($N$5:$N$6173*1,0)))&gt;0,ROUND($H2168*((SUMPRODUCT(MAX(($C$5:$C$6173=$C2168)*($D$5:$D$6173=$D2168)*($S$5:$S$6173=1)*IFERROR($N$5:$N$6173*1,0)))-$N2168)/SUMPRODUCT(MAX(($C$5:$C$6173=$C2168)*($D$5:$D$6173=$D2168)*($S$5:$S$6173=1)*IFERROR($N$5:$N$6173*1,0)))),4),0))))</f>
        <v/>
      </c>
      <c r="P2168" s="10" t="inlineStr">
        <is>
          <t>m2</t>
        </is>
      </c>
      <c r="Q2168" s="21">
        <f>IF($A2168="","",$A2168&amp;"|"&amp;$C2168)</f>
        <v/>
      </c>
      <c r="R2168" s="21">
        <f>IF($A2168="","",$A2168&amp;"|"&amp;$C2168&amp;"|"&amp;$D2168)</f>
        <v/>
      </c>
      <c r="S2168" s="21">
        <f>IF($A2168="","",IFERROR(INDEX(Offerte!$D$2:$D$200,MATCH($Q2168,Offerte!$L$2:$L$200,0)),0))</f>
        <v/>
      </c>
      <c r="T2168" s="21">
        <f>IF($A2168="","",IFERROR(INDEX(Offerte!$G$2:$G$200,MATCH($Q2168,Offerte!$L$2:$L$200,0)),"NO"))</f>
        <v/>
      </c>
    </row>
    <row r="2169">
      <c r="A2169" s="10">
        <f>IF(Offerte!$A71="","",Offerte!$A71)</f>
        <v/>
      </c>
      <c r="B2169" s="10">
        <f>IF(Offerte!$A71="","",Offerte!$B71)</f>
        <v/>
      </c>
      <c r="C2169" s="10">
        <f>IF(Offerte!$A71="","",Offerte!$C71)</f>
        <v/>
      </c>
      <c r="D2169" s="10" t="inlineStr">
        <is>
          <t>F.5.1</t>
        </is>
      </c>
      <c r="E2169" s="10" t="inlineStr">
        <is>
          <t>F</t>
        </is>
      </c>
      <c r="F2169" s="10" t="inlineStr">
        <is>
          <t>T</t>
        </is>
      </c>
      <c r="G2169" s="10" t="inlineStr">
        <is>
          <t>tabular</t>
        </is>
      </c>
      <c r="H2169" s="10" t="n">
        <v>1</v>
      </c>
      <c r="I2169" s="10" t="inlineStr">
        <is>
          <t>Rendicontazione di sostenibilità ambientale</t>
        </is>
      </c>
      <c r="J2169" s="20" t="n"/>
      <c r="K2169" s="20" t="n"/>
      <c r="L2169" s="20" t="n"/>
      <c r="M2169" s="20" t="n"/>
      <c r="N2169" s="21">
        <f>IF($A2169="","",IF(IFERROR(VALUE($M2169),0)=1,1,0))</f>
        <v/>
      </c>
      <c r="O2169" s="21">
        <f>IF($A2169="",0,IF(OR($S2169&lt;&gt;1,COUNTA($J2169:$M2169)=0),0,IF($N2169=1,$H2169,0)))</f>
        <v/>
      </c>
      <c r="P2169" s="10" t="inlineStr">
        <is>
          <t>sì/no</t>
        </is>
      </c>
      <c r="Q2169" s="21">
        <f>IF($A2169="","",$A2169&amp;"|"&amp;$C2169)</f>
        <v/>
      </c>
      <c r="R2169" s="21">
        <f>IF($A2169="","",$A2169&amp;"|"&amp;$C2169&amp;"|"&amp;$D2169)</f>
        <v/>
      </c>
      <c r="S2169" s="21">
        <f>IF($A2169="","",IFERROR(INDEX(Offerte!$D$2:$D$200,MATCH($Q2169,Offerte!$L$2:$L$200,0)),0))</f>
        <v/>
      </c>
      <c r="T2169" s="21">
        <f>IF($A2169="","",IFERROR(INDEX(Offerte!$G$2:$G$200,MATCH($Q2169,Offerte!$L$2:$L$200,0)),"NO"))</f>
        <v/>
      </c>
    </row>
    <row r="2170">
      <c r="A2170" s="10">
        <f>IF(Offerte!$A71="","",Offerte!$A71)</f>
        <v/>
      </c>
      <c r="B2170" s="10">
        <f>IF(Offerte!$A71="","",Offerte!$B71)</f>
        <v/>
      </c>
      <c r="C2170" s="10">
        <f>IF(Offerte!$A71="","",Offerte!$C71)</f>
        <v/>
      </c>
      <c r="D2170" s="10" t="inlineStr">
        <is>
          <t>G.1.1</t>
        </is>
      </c>
      <c r="E2170" s="10" t="inlineStr">
        <is>
          <t>G</t>
        </is>
      </c>
      <c r="F2170" s="10" t="inlineStr">
        <is>
          <t>D</t>
        </is>
      </c>
      <c r="G2170" s="10" t="inlineStr">
        <is>
          <t>discretionary</t>
        </is>
      </c>
      <c r="H2170" s="10" t="n">
        <v>2</v>
      </c>
      <c r="I2170" s="10" t="inlineStr">
        <is>
          <t>Qualità del progetto di centrale di controllo aziendale</t>
        </is>
      </c>
      <c r="J2170" s="20" t="n"/>
      <c r="K2170" s="20" t="n"/>
      <c r="L2170" s="20" t="n"/>
      <c r="M2170" s="20" t="n"/>
      <c r="N2170" s="21">
        <f>IF($A2170="","",MAX(0,MIN(1,IFERROR(VALUE($M2170),0))))</f>
        <v/>
      </c>
      <c r="O2170" s="21">
        <f>IF($A2170="",0,IF(OR($S2170&lt;&gt;1,COUNTA($J2170:$M2170)=0),0,IF(SUMPRODUCT(MAX(($C$5:$C$6173=$C2170)*($D$5:$D$6173=$D2170)*($S$5:$S$6173=1)*IFERROR($N$5:$N$6173*1,0)))&gt;0,ROUND($H2170*($N2170/SUMPRODUCT(MAX(($C$5:$C$6173=$C2170)*($D$5:$D$6173=$D2170)*($S$5:$S$6173=1)*IFERROR($N$5:$N$6173*1,0)))),4),0)))</f>
        <v/>
      </c>
      <c r="P2170" s="10" t="inlineStr">
        <is>
          <t>coeff.</t>
        </is>
      </c>
      <c r="Q2170" s="21">
        <f>IF($A2170="","",$A2170&amp;"|"&amp;$C2170)</f>
        <v/>
      </c>
      <c r="R2170" s="21">
        <f>IF($A2170="","",$A2170&amp;"|"&amp;$C2170&amp;"|"&amp;$D2170)</f>
        <v/>
      </c>
      <c r="S2170" s="21">
        <f>IF($A2170="","",IFERROR(INDEX(Offerte!$D$2:$D$200,MATCH($Q2170,Offerte!$L$2:$L$200,0)),0))</f>
        <v/>
      </c>
      <c r="T2170" s="21">
        <f>IF($A2170="","",IFERROR(INDEX(Offerte!$G$2:$G$200,MATCH($Q2170,Offerte!$L$2:$L$200,0)),"NO"))</f>
        <v/>
      </c>
    </row>
    <row r="2171">
      <c r="A2171" s="10">
        <f>IF(Offerte!$A71="","",Offerte!$A71)</f>
        <v/>
      </c>
      <c r="B2171" s="10">
        <f>IF(Offerte!$A71="","",Offerte!$B71)</f>
        <v/>
      </c>
      <c r="C2171" s="10">
        <f>IF(Offerte!$A71="","",Offerte!$C71)</f>
        <v/>
      </c>
      <c r="D2171" s="10" t="inlineStr">
        <is>
          <t>G.2.1</t>
        </is>
      </c>
      <c r="E2171" s="10" t="inlineStr">
        <is>
          <t>G</t>
        </is>
      </c>
      <c r="F2171" s="10" t="inlineStr">
        <is>
          <t>T</t>
        </is>
      </c>
      <c r="G2171" s="10" t="inlineStr">
        <is>
          <t>tabular</t>
        </is>
      </c>
      <c r="H2171" s="10" t="n">
        <v>1</v>
      </c>
      <c r="I2171" s="10" t="inlineStr">
        <is>
          <t>Certificazione ISO 45001</t>
        </is>
      </c>
      <c r="J2171" s="20" t="n"/>
      <c r="K2171" s="20" t="n"/>
      <c r="L2171" s="20" t="n"/>
      <c r="M2171" s="20" t="n"/>
      <c r="N2171" s="21">
        <f>IF($A2171="","",IF(IFERROR(VALUE($M2171),0)=1,1,0))</f>
        <v/>
      </c>
      <c r="O2171" s="21">
        <f>IF($A2171="",0,IF(OR($S2171&lt;&gt;1,COUNTA($J2171:$M2171)=0),0,IF($N2171=1,$H2171,0)))</f>
        <v/>
      </c>
      <c r="P2171" s="10" t="inlineStr">
        <is>
          <t>sì/no</t>
        </is>
      </c>
      <c r="Q2171" s="21">
        <f>IF($A2171="","",$A2171&amp;"|"&amp;$C2171)</f>
        <v/>
      </c>
      <c r="R2171" s="21">
        <f>IF($A2171="","",$A2171&amp;"|"&amp;$C2171&amp;"|"&amp;$D2171)</f>
        <v/>
      </c>
      <c r="S2171" s="21">
        <f>IF($A2171="","",IFERROR(INDEX(Offerte!$D$2:$D$200,MATCH($Q2171,Offerte!$L$2:$L$200,0)),0))</f>
        <v/>
      </c>
      <c r="T2171" s="21">
        <f>IF($A2171="","",IFERROR(INDEX(Offerte!$G$2:$G$200,MATCH($Q2171,Offerte!$L$2:$L$200,0)),"NO"))</f>
        <v/>
      </c>
    </row>
    <row r="2172">
      <c r="A2172" s="10">
        <f>IF(Offerte!$A71="","",Offerte!$A71)</f>
        <v/>
      </c>
      <c r="B2172" s="10">
        <f>IF(Offerte!$A71="","",Offerte!$B71)</f>
        <v/>
      </c>
      <c r="C2172" s="10">
        <f>IF(Offerte!$A71="","",Offerte!$C71)</f>
        <v/>
      </c>
      <c r="D2172" s="10" t="inlineStr">
        <is>
          <t>G.3.1</t>
        </is>
      </c>
      <c r="E2172" s="10" t="inlineStr">
        <is>
          <t>G</t>
        </is>
      </c>
      <c r="F2172" s="10" t="inlineStr">
        <is>
          <t>T</t>
        </is>
      </c>
      <c r="G2172" s="10" t="inlineStr">
        <is>
          <t>tabular</t>
        </is>
      </c>
      <c r="H2172" s="10" t="n">
        <v>1</v>
      </c>
      <c r="I2172" s="10" t="inlineStr">
        <is>
          <t>Certificazioni di responsabilità sociale</t>
        </is>
      </c>
      <c r="J2172" s="20" t="n"/>
      <c r="K2172" s="20" t="n"/>
      <c r="L2172" s="20" t="n"/>
      <c r="M2172" s="20" t="n"/>
      <c r="N2172" s="21">
        <f>IF($A2172="","",IF(IFERROR(VALUE($M2172),0)=1,1,0))</f>
        <v/>
      </c>
      <c r="O2172" s="21">
        <f>IF($A2172="",0,IF(OR($S2172&lt;&gt;1,COUNTA($J2172:$M2172)=0),0,IF($N2172=1,$H2172,0)))</f>
        <v/>
      </c>
      <c r="P2172" s="10" t="inlineStr">
        <is>
          <t>sì/no</t>
        </is>
      </c>
      <c r="Q2172" s="21">
        <f>IF($A2172="","",$A2172&amp;"|"&amp;$C2172)</f>
        <v/>
      </c>
      <c r="R2172" s="21">
        <f>IF($A2172="","",$A2172&amp;"|"&amp;$C2172&amp;"|"&amp;$D2172)</f>
        <v/>
      </c>
      <c r="S2172" s="21">
        <f>IF($A2172="","",IFERROR(INDEX(Offerte!$D$2:$D$200,MATCH($Q2172,Offerte!$L$2:$L$200,0)),0))</f>
        <v/>
      </c>
      <c r="T2172" s="21">
        <f>IF($A2172="","",IFERROR(INDEX(Offerte!$G$2:$G$200,MATCH($Q2172,Offerte!$L$2:$L$200,0)),"NO"))</f>
        <v/>
      </c>
    </row>
    <row r="2173">
      <c r="A2173" s="10">
        <f>IF(Offerte!$A71="","",Offerte!$A71)</f>
        <v/>
      </c>
      <c r="B2173" s="10">
        <f>IF(Offerte!$A71="","",Offerte!$B71)</f>
        <v/>
      </c>
      <c r="C2173" s="10">
        <f>IF(Offerte!$A71="","",Offerte!$C71)</f>
        <v/>
      </c>
      <c r="D2173" s="10" t="inlineStr">
        <is>
          <t>G.4.1</t>
        </is>
      </c>
      <c r="E2173" s="10" t="inlineStr">
        <is>
          <t>G</t>
        </is>
      </c>
      <c r="F2173" s="10" t="inlineStr">
        <is>
          <t>D</t>
        </is>
      </c>
      <c r="G2173" s="10" t="inlineStr">
        <is>
          <t>discretionary</t>
        </is>
      </c>
      <c r="H2173" s="10" t="n">
        <v>2</v>
      </c>
      <c r="I2173" s="10" t="inlineStr">
        <is>
          <t>Qualità del piano di formazione del personale</t>
        </is>
      </c>
      <c r="J2173" s="20" t="n"/>
      <c r="K2173" s="20" t="n"/>
      <c r="L2173" s="20" t="n"/>
      <c r="M2173" s="20" t="n"/>
      <c r="N2173" s="21">
        <f>IF($A2173="","",MAX(0,MIN(1,IFERROR(VALUE($M2173),0))))</f>
        <v/>
      </c>
      <c r="O2173" s="21">
        <f>IF($A2173="",0,IF(OR($S2173&lt;&gt;1,COUNTA($J2173:$M2173)=0),0,IF(SUMPRODUCT(MAX(($C$5:$C$6173=$C2173)*($D$5:$D$6173=$D2173)*($S$5:$S$6173=1)*IFERROR($N$5:$N$6173*1,0)))&gt;0,ROUND($H2173*($N2173/SUMPRODUCT(MAX(($C$5:$C$6173=$C2173)*($D$5:$D$6173=$D2173)*($S$5:$S$6173=1)*IFERROR($N$5:$N$6173*1,0)))),4),0)))</f>
        <v/>
      </c>
      <c r="P2173" s="10" t="inlineStr">
        <is>
          <t>coeff.</t>
        </is>
      </c>
      <c r="Q2173" s="21">
        <f>IF($A2173="","",$A2173&amp;"|"&amp;$C2173)</f>
        <v/>
      </c>
      <c r="R2173" s="21">
        <f>IF($A2173="","",$A2173&amp;"|"&amp;$C2173&amp;"|"&amp;$D2173)</f>
        <v/>
      </c>
      <c r="S2173" s="21">
        <f>IF($A2173="","",IFERROR(INDEX(Offerte!$D$2:$D$200,MATCH($Q2173,Offerte!$L$2:$L$200,0)),0))</f>
        <v/>
      </c>
      <c r="T2173" s="21">
        <f>IF($A2173="","",IFERROR(INDEX(Offerte!$G$2:$G$200,MATCH($Q2173,Offerte!$L$2:$L$200,0)),"NO"))</f>
        <v/>
      </c>
    </row>
    <row r="2174">
      <c r="A2174" s="10">
        <f>IF(Offerte!$A71="","",Offerte!$A71)</f>
        <v/>
      </c>
      <c r="B2174" s="10">
        <f>IF(Offerte!$A71="","",Offerte!$B71)</f>
        <v/>
      </c>
      <c r="C2174" s="10">
        <f>IF(Offerte!$A71="","",Offerte!$C71)</f>
        <v/>
      </c>
      <c r="D2174" s="10" t="inlineStr">
        <is>
          <t>G.5.1</t>
        </is>
      </c>
      <c r="E2174" s="10" t="inlineStr">
        <is>
          <t>G</t>
        </is>
      </c>
      <c r="F2174" s="10" t="inlineStr">
        <is>
          <t>T</t>
        </is>
      </c>
      <c r="G2174" s="10" t="inlineStr">
        <is>
          <t>tabular</t>
        </is>
      </c>
      <c r="H2174" s="10" t="n">
        <v>1</v>
      </c>
      <c r="I2174" s="10" t="inlineStr">
        <is>
          <t>Impegno al mantenimento delle garanzie del contratto di secondo livello del gestore uscente</t>
        </is>
      </c>
      <c r="J2174" s="20" t="n"/>
      <c r="K2174" s="20" t="n"/>
      <c r="L2174" s="20" t="n"/>
      <c r="M2174" s="20" t="n"/>
      <c r="N2174" s="21">
        <f>IF($A2174="","",IF(IFERROR(VALUE($M2174),0)=1,1,0))</f>
        <v/>
      </c>
      <c r="O2174" s="21">
        <f>IF($A2174="",0,IF(OR($S2174&lt;&gt;1,COUNTA($J2174:$M2174)=0),0,IF($N2174=1,$H2174,0)))</f>
        <v/>
      </c>
      <c r="P2174" s="10" t="inlineStr">
        <is>
          <t>sì/no</t>
        </is>
      </c>
      <c r="Q2174" s="21">
        <f>IF($A2174="","",$A2174&amp;"|"&amp;$C2174)</f>
        <v/>
      </c>
      <c r="R2174" s="21">
        <f>IF($A2174="","",$A2174&amp;"|"&amp;$C2174&amp;"|"&amp;$D2174)</f>
        <v/>
      </c>
      <c r="S2174" s="21">
        <f>IF($A2174="","",IFERROR(INDEX(Offerte!$D$2:$D$200,MATCH($Q2174,Offerte!$L$2:$L$200,0)),0))</f>
        <v/>
      </c>
      <c r="T2174" s="21">
        <f>IF($A2174="","",IFERROR(INDEX(Offerte!$G$2:$G$200,MATCH($Q2174,Offerte!$L$2:$L$200,0)),"NO"))</f>
        <v/>
      </c>
    </row>
    <row r="2175">
      <c r="A2175" s="10">
        <f>IF(Offerte!$A72="","",Offerte!$A72)</f>
        <v/>
      </c>
      <c r="B2175" s="10">
        <f>IF(Offerte!$A72="","",Offerte!$B72)</f>
        <v/>
      </c>
      <c r="C2175" s="10">
        <f>IF(Offerte!$A72="","",Offerte!$C72)</f>
        <v/>
      </c>
      <c r="D2175" s="10" t="inlineStr">
        <is>
          <t>A.1.1</t>
        </is>
      </c>
      <c r="E2175" s="10" t="inlineStr">
        <is>
          <t>A</t>
        </is>
      </c>
      <c r="F2175" s="10" t="inlineStr">
        <is>
          <t>Q</t>
        </is>
      </c>
      <c r="G2175" s="10" t="inlineStr">
        <is>
          <t>higher</t>
        </is>
      </c>
      <c r="H2175" s="10" t="n">
        <v>3</v>
      </c>
      <c r="I2175" s="10" t="inlineStr">
        <is>
          <t>Tasso aggiuntivo di corse controllate</t>
        </is>
      </c>
      <c r="J2175" s="20" t="n"/>
      <c r="K2175" s="20" t="n"/>
      <c r="L2175" s="20" t="n"/>
      <c r="M2175" s="20" t="n"/>
      <c r="N2175" s="21">
        <f>IF($A2175="","",IFERROR(VALUE($K2175)/VALUE($L2175)*100,IFERROR(VALUE($J2175),0)))</f>
        <v/>
      </c>
      <c r="O2175" s="21">
        <f>IF($A2175="",0,IF(OR($S2175&lt;&gt;1,COUNTA($J2175:$M2175)=0),0,IF(SUMPRODUCT(MAX(($C$5:$C$6173=$C2175)*($D$5:$D$6173=$D2175)*($S$5:$S$6173=1)*IFERROR($N$5:$N$6173*1,0)))&gt;0,ROUND($H2175*($N2175/SUMPRODUCT(MAX(($C$5:$C$6173=$C2175)*($D$5:$D$6173=$D2175)*($S$5:$S$6173=1)*IFERROR($N$5:$N$6173*1,0)))),4),0)))</f>
        <v/>
      </c>
      <c r="P2175" s="10" t="inlineStr">
        <is>
          <t>Corse controllate annue / Corse programmate annue</t>
        </is>
      </c>
      <c r="Q2175" s="21">
        <f>IF($A2175="","",$A2175&amp;"|"&amp;$C2175)</f>
        <v/>
      </c>
      <c r="R2175" s="21">
        <f>IF($A2175="","",$A2175&amp;"|"&amp;$C2175&amp;"|"&amp;$D2175)</f>
        <v/>
      </c>
      <c r="S2175" s="21">
        <f>IF($A2175="","",IFERROR(INDEX(Offerte!$D$2:$D$200,MATCH($Q2175,Offerte!$L$2:$L$200,0)),0))</f>
        <v/>
      </c>
      <c r="T2175" s="21">
        <f>IF($A2175="","",IFERROR(INDEX(Offerte!$G$2:$G$200,MATCH($Q2175,Offerte!$L$2:$L$200,0)),"NO"))</f>
        <v/>
      </c>
    </row>
    <row r="2176">
      <c r="A2176" s="10">
        <f>IF(Offerte!$A72="","",Offerte!$A72)</f>
        <v/>
      </c>
      <c r="B2176" s="10">
        <f>IF(Offerte!$A72="","",Offerte!$B72)</f>
        <v/>
      </c>
      <c r="C2176" s="10">
        <f>IF(Offerte!$A72="","",Offerte!$C72)</f>
        <v/>
      </c>
      <c r="D2176" s="10" t="inlineStr">
        <is>
          <t>A.1.2</t>
        </is>
      </c>
      <c r="E2176" s="10" t="inlineStr">
        <is>
          <t>A</t>
        </is>
      </c>
      <c r="F2176" s="10" t="inlineStr">
        <is>
          <t>Q</t>
        </is>
      </c>
      <c r="G2176" s="10" t="inlineStr">
        <is>
          <t>higher</t>
        </is>
      </c>
      <c r="H2176" s="10" t="n">
        <v>4</v>
      </c>
      <c r="I2176" s="10" t="inlineStr">
        <is>
          <t>Numero aggiuntivo di passeggeri controllati</t>
        </is>
      </c>
      <c r="J2176" s="20" t="n"/>
      <c r="K2176" s="20" t="n"/>
      <c r="L2176" s="20" t="n"/>
      <c r="M2176" s="20" t="n"/>
      <c r="N2176" s="21">
        <f>IF($A2176="","",IFERROR(VALUE($J2176),0))</f>
        <v/>
      </c>
      <c r="O2176" s="21">
        <f>IF($A2176="",0,IF(OR($S2176&lt;&gt;1,COUNTA($J2176:$M2176)=0),0,IF(SUMPRODUCT(MAX(($C$5:$C$6173=$C2176)*($D$5:$D$6173=$D2176)*($S$5:$S$6173=1)*IFERROR($N$5:$N$6173*1,0)))&gt;0,ROUND($H2176*($N2176/SUMPRODUCT(MAX(($C$5:$C$6173=$C2176)*($D$5:$D$6173=$D2176)*($S$5:$S$6173=1)*IFERROR($N$5:$N$6173*1,0)))),4),0)))</f>
        <v/>
      </c>
      <c r="P2176" s="10" t="inlineStr">
        <is>
          <t>passeggeri/anno</t>
        </is>
      </c>
      <c r="Q2176" s="21">
        <f>IF($A2176="","",$A2176&amp;"|"&amp;$C2176)</f>
        <v/>
      </c>
      <c r="R2176" s="21">
        <f>IF($A2176="","",$A2176&amp;"|"&amp;$C2176&amp;"|"&amp;$D2176)</f>
        <v/>
      </c>
      <c r="S2176" s="21">
        <f>IF($A2176="","",IFERROR(INDEX(Offerte!$D$2:$D$200,MATCH($Q2176,Offerte!$L$2:$L$200,0)),0))</f>
        <v/>
      </c>
      <c r="T2176" s="21">
        <f>IF($A2176="","",IFERROR(INDEX(Offerte!$G$2:$G$200,MATCH($Q2176,Offerte!$L$2:$L$200,0)),"NO"))</f>
        <v/>
      </c>
    </row>
    <row r="2177">
      <c r="A2177" s="10">
        <f>IF(Offerte!$A72="","",Offerte!$A72)</f>
        <v/>
      </c>
      <c r="B2177" s="10">
        <f>IF(Offerte!$A72="","",Offerte!$B72)</f>
        <v/>
      </c>
      <c r="C2177" s="10">
        <f>IF(Offerte!$A72="","",Offerte!$C72)</f>
        <v/>
      </c>
      <c r="D2177" s="10" t="inlineStr">
        <is>
          <t>B.1.1</t>
        </is>
      </c>
      <c r="E2177" s="10" t="inlineStr">
        <is>
          <t>B</t>
        </is>
      </c>
      <c r="F2177" s="10" t="inlineStr">
        <is>
          <t>Q</t>
        </is>
      </c>
      <c r="G2177" s="10" t="inlineStr">
        <is>
          <t>higher</t>
        </is>
      </c>
      <c r="H2177" s="10" t="n">
        <v>3</v>
      </c>
      <c r="I2177" s="10" t="inlineStr">
        <is>
          <t>Incremento dei posti offerti nelle fasce di punta</t>
        </is>
      </c>
      <c r="J2177" s="20" t="n"/>
      <c r="K2177" s="20" t="n"/>
      <c r="L2177" s="20" t="n"/>
      <c r="M2177" s="20" t="n"/>
      <c r="N2177" s="21">
        <f>IF($A2177="","",IFERROR(VALUE($J2177),0))</f>
        <v/>
      </c>
      <c r="O2177" s="21">
        <f>IF($A2177="",0,IF(OR($S2177&lt;&gt;1,COUNTA($J2177:$M2177)=0),0,IF(SUMPRODUCT(MAX(($C$5:$C$6173=$C2177)*($D$5:$D$6173=$D2177)*($S$5:$S$6173=1)*IFERROR($N$5:$N$6173*1,0)))&gt;0,ROUND($H2177*($N2177/SUMPRODUCT(MAX(($C$5:$C$6173=$C2177)*($D$5:$D$6173=$D2177)*($S$5:$S$6173=1)*IFERROR($N$5:$N$6173*1,0)))),4),0)))</f>
        <v/>
      </c>
      <c r="P2177" s="10" t="inlineStr">
        <is>
          <t>posti*km</t>
        </is>
      </c>
      <c r="Q2177" s="21">
        <f>IF($A2177="","",$A2177&amp;"|"&amp;$C2177)</f>
        <v/>
      </c>
      <c r="R2177" s="21">
        <f>IF($A2177="","",$A2177&amp;"|"&amp;$C2177&amp;"|"&amp;$D2177)</f>
        <v/>
      </c>
      <c r="S2177" s="21">
        <f>IF($A2177="","",IFERROR(INDEX(Offerte!$D$2:$D$200,MATCH($Q2177,Offerte!$L$2:$L$200,0)),0))</f>
        <v/>
      </c>
      <c r="T2177" s="21">
        <f>IF($A2177="","",IFERROR(INDEX(Offerte!$G$2:$G$200,MATCH($Q2177,Offerte!$L$2:$L$200,0)),"NO"))</f>
        <v/>
      </c>
    </row>
    <row r="2178">
      <c r="A2178" s="10">
        <f>IF(Offerte!$A72="","",Offerte!$A72)</f>
        <v/>
      </c>
      <c r="B2178" s="10">
        <f>IF(Offerte!$A72="","",Offerte!$B72)</f>
        <v/>
      </c>
      <c r="C2178" s="10">
        <f>IF(Offerte!$A72="","",Offerte!$C72)</f>
        <v/>
      </c>
      <c r="D2178" s="10" t="inlineStr">
        <is>
          <t>B.2.1</t>
        </is>
      </c>
      <c r="E2178" s="10" t="inlineStr">
        <is>
          <t>B</t>
        </is>
      </c>
      <c r="F2178" s="10" t="inlineStr">
        <is>
          <t>Q</t>
        </is>
      </c>
      <c r="G2178" s="10" t="inlineStr">
        <is>
          <t>higher</t>
        </is>
      </c>
      <c r="H2178" s="10" t="n">
        <v>4</v>
      </c>
      <c r="I2178" s="10" t="inlineStr">
        <is>
          <t>Corse aggiuntive nell'arco giornaliero base</t>
        </is>
      </c>
      <c r="J2178" s="20" t="n"/>
      <c r="K2178" s="20" t="n"/>
      <c r="L2178" s="20" t="n"/>
      <c r="M2178" s="20" t="n"/>
      <c r="N2178" s="21">
        <f>IF($A2178="","",IFERROR(VALUE($J2178),0))</f>
        <v/>
      </c>
      <c r="O2178" s="21">
        <f>IF($A2178="",0,IF(OR($S2178&lt;&gt;1,COUNTA($J2178:$M2178)=0),0,IF(SUMPRODUCT(MAX(($C$5:$C$6173=$C2178)*($D$5:$D$6173=$D2178)*($S$5:$S$6173=1)*IFERROR($N$5:$N$6173*1,0)))&gt;0,ROUND($H2178*($N2178/SUMPRODUCT(MAX(($C$5:$C$6173=$C2178)*($D$5:$D$6173=$D2178)*($S$5:$S$6173=1)*IFERROR($N$5:$N$6173*1,0)))),4),0)))</f>
        <v/>
      </c>
      <c r="P2178" s="10" t="inlineStr">
        <is>
          <t>corse</t>
        </is>
      </c>
      <c r="Q2178" s="21">
        <f>IF($A2178="","",$A2178&amp;"|"&amp;$C2178)</f>
        <v/>
      </c>
      <c r="R2178" s="21">
        <f>IF($A2178="","",$A2178&amp;"|"&amp;$C2178&amp;"|"&amp;$D2178)</f>
        <v/>
      </c>
      <c r="S2178" s="21">
        <f>IF($A2178="","",IFERROR(INDEX(Offerte!$D$2:$D$200,MATCH($Q2178,Offerte!$L$2:$L$200,0)),0))</f>
        <v/>
      </c>
      <c r="T2178" s="21">
        <f>IF($A2178="","",IFERROR(INDEX(Offerte!$G$2:$G$200,MATCH($Q2178,Offerte!$L$2:$L$200,0)),"NO"))</f>
        <v/>
      </c>
    </row>
    <row r="2179">
      <c r="A2179" s="10">
        <f>IF(Offerte!$A72="","",Offerte!$A72)</f>
        <v/>
      </c>
      <c r="B2179" s="10">
        <f>IF(Offerte!$A72="","",Offerte!$B72)</f>
        <v/>
      </c>
      <c r="C2179" s="10">
        <f>IF(Offerte!$A72="","",Offerte!$C72)</f>
        <v/>
      </c>
      <c r="D2179" s="10" t="inlineStr">
        <is>
          <t>B.3.1</t>
        </is>
      </c>
      <c r="E2179" s="10" t="inlineStr">
        <is>
          <t>B</t>
        </is>
      </c>
      <c r="F2179" s="10" t="inlineStr">
        <is>
          <t>Q</t>
        </is>
      </c>
      <c r="G2179" s="10" t="inlineStr">
        <is>
          <t>higher</t>
        </is>
      </c>
      <c r="H2179" s="10" t="n">
        <v>2</v>
      </c>
      <c r="I2179" s="10" t="inlineStr">
        <is>
          <t>Numero di corse aggiuntive per allungamento dell'arco di servizio giornaliero nelle fasce serali</t>
        </is>
      </c>
      <c r="J2179" s="20" t="n"/>
      <c r="K2179" s="20" t="n"/>
      <c r="L2179" s="20" t="n"/>
      <c r="M2179" s="20" t="n"/>
      <c r="N2179" s="21">
        <f>IF($A2179="","",IFERROR(VALUE($J2179),0))</f>
        <v/>
      </c>
      <c r="O2179" s="21">
        <f>IF($A2179="",0,IF(OR($S2179&lt;&gt;1,COUNTA($J2179:$M2179)=0),0,IF(SUMPRODUCT(MAX(($C$5:$C$6173=$C2179)*($D$5:$D$6173=$D2179)*($S$5:$S$6173=1)*IFERROR($N$5:$N$6173*1,0)))&gt;0,ROUND($H2179*($N2179/SUMPRODUCT(MAX(($C$5:$C$6173=$C2179)*($D$5:$D$6173=$D2179)*($S$5:$S$6173=1)*IFERROR($N$5:$N$6173*1,0)))),4),0)))</f>
        <v/>
      </c>
      <c r="P2179" s="10" t="inlineStr">
        <is>
          <t>corse</t>
        </is>
      </c>
      <c r="Q2179" s="21">
        <f>IF($A2179="","",$A2179&amp;"|"&amp;$C2179)</f>
        <v/>
      </c>
      <c r="R2179" s="21">
        <f>IF($A2179="","",$A2179&amp;"|"&amp;$C2179&amp;"|"&amp;$D2179)</f>
        <v/>
      </c>
      <c r="S2179" s="21">
        <f>IF($A2179="","",IFERROR(INDEX(Offerte!$D$2:$D$200,MATCH($Q2179,Offerte!$L$2:$L$200,0)),0))</f>
        <v/>
      </c>
      <c r="T2179" s="21">
        <f>IF($A2179="","",IFERROR(INDEX(Offerte!$G$2:$G$200,MATCH($Q2179,Offerte!$L$2:$L$200,0)),"NO"))</f>
        <v/>
      </c>
    </row>
    <row r="2180">
      <c r="A2180" s="10">
        <f>IF(Offerte!$A72="","",Offerte!$A72)</f>
        <v/>
      </c>
      <c r="B2180" s="10">
        <f>IF(Offerte!$A72="","",Offerte!$B72)</f>
        <v/>
      </c>
      <c r="C2180" s="10">
        <f>IF(Offerte!$A72="","",Offerte!$C72)</f>
        <v/>
      </c>
      <c r="D2180" s="10" t="inlineStr">
        <is>
          <t>B.4.1</t>
        </is>
      </c>
      <c r="E2180" s="10" t="inlineStr">
        <is>
          <t>B</t>
        </is>
      </c>
      <c r="F2180" s="10" t="inlineStr">
        <is>
          <t>Q</t>
        </is>
      </c>
      <c r="G2180" s="10" t="inlineStr">
        <is>
          <t>higher</t>
        </is>
      </c>
      <c r="H2180" s="10" t="n">
        <v>3</v>
      </c>
      <c r="I2180" s="10" t="inlineStr">
        <is>
          <t>Percorrenze aggiuntive offerte nel Programma d'esercizio delle prime due fasi attuative</t>
        </is>
      </c>
      <c r="J2180" s="20" t="n"/>
      <c r="K2180" s="20" t="n"/>
      <c r="L2180" s="20" t="n"/>
      <c r="M2180" s="20" t="n"/>
      <c r="N2180" s="21">
        <f>IF($A2180="","",IFERROR(VALUE($J2180),0))</f>
        <v/>
      </c>
      <c r="O2180" s="21">
        <f>IF($A2180="",0,IF(OR($S2180&lt;&gt;1,COUNTA($J2180:$M2180)=0),0,IF(SUMPRODUCT(MAX(($C$5:$C$6173=$C2180)*($D$5:$D$6173=$D2180)*($S$5:$S$6173=1)*IFERROR($N$5:$N$6173*1,0)))&gt;0,ROUND($H2180*($N2180/SUMPRODUCT(MAX(($C$5:$C$6173=$C2180)*($D$5:$D$6173=$D2180)*($S$5:$S$6173=1)*IFERROR($N$5:$N$6173*1,0)))),4),0)))</f>
        <v/>
      </c>
      <c r="P2180" s="10" t="inlineStr">
        <is>
          <t>vett*km</t>
        </is>
      </c>
      <c r="Q2180" s="21">
        <f>IF($A2180="","",$A2180&amp;"|"&amp;$C2180)</f>
        <v/>
      </c>
      <c r="R2180" s="21">
        <f>IF($A2180="","",$A2180&amp;"|"&amp;$C2180&amp;"|"&amp;$D2180)</f>
        <v/>
      </c>
      <c r="S2180" s="21">
        <f>IF($A2180="","",IFERROR(INDEX(Offerte!$D$2:$D$200,MATCH($Q2180,Offerte!$L$2:$L$200,0)),0))</f>
        <v/>
      </c>
      <c r="T2180" s="21">
        <f>IF($A2180="","",IFERROR(INDEX(Offerte!$G$2:$G$200,MATCH($Q2180,Offerte!$L$2:$L$200,0)),"NO"))</f>
        <v/>
      </c>
    </row>
    <row r="2181">
      <c r="A2181" s="10">
        <f>IF(Offerte!$A72="","",Offerte!$A72)</f>
        <v/>
      </c>
      <c r="B2181" s="10">
        <f>IF(Offerte!$A72="","",Offerte!$B72)</f>
        <v/>
      </c>
      <c r="C2181" s="10">
        <f>IF(Offerte!$A72="","",Offerte!$C72)</f>
        <v/>
      </c>
      <c r="D2181" s="10" t="inlineStr">
        <is>
          <t>B.5.1</t>
        </is>
      </c>
      <c r="E2181" s="10" t="inlineStr">
        <is>
          <t>B</t>
        </is>
      </c>
      <c r="F2181" s="10" t="inlineStr">
        <is>
          <t>D</t>
        </is>
      </c>
      <c r="G2181" s="10" t="inlineStr">
        <is>
          <t>discretionary</t>
        </is>
      </c>
      <c r="H2181" s="10" t="n">
        <v>2</v>
      </c>
      <c r="I2181" s="10" t="inlineStr">
        <is>
          <t>Efficacia del progetto di servizi complementari DRT</t>
        </is>
      </c>
      <c r="J2181" s="20" t="n"/>
      <c r="K2181" s="20" t="n"/>
      <c r="L2181" s="20" t="n"/>
      <c r="M2181" s="20" t="n"/>
      <c r="N2181" s="21">
        <f>IF($A2181="","",MAX(0,MIN(1,IFERROR(VALUE($M2181),0))))</f>
        <v/>
      </c>
      <c r="O2181" s="21">
        <f>IF($A2181="",0,IF(OR($S2181&lt;&gt;1,COUNTA($J2181:$M2181)=0),0,IF(SUMPRODUCT(MAX(($C$5:$C$6173=$C2181)*($D$5:$D$6173=$D2181)*($S$5:$S$6173=1)*IFERROR($N$5:$N$6173*1,0)))&gt;0,ROUND($H2181*($N2181/SUMPRODUCT(MAX(($C$5:$C$6173=$C2181)*($D$5:$D$6173=$D2181)*($S$5:$S$6173=1)*IFERROR($N$5:$N$6173*1,0)))),4),0)))</f>
        <v/>
      </c>
      <c r="P2181" s="10" t="inlineStr">
        <is>
          <t>coeff.</t>
        </is>
      </c>
      <c r="Q2181" s="21">
        <f>IF($A2181="","",$A2181&amp;"|"&amp;$C2181)</f>
        <v/>
      </c>
      <c r="R2181" s="21">
        <f>IF($A2181="","",$A2181&amp;"|"&amp;$C2181&amp;"|"&amp;$D2181)</f>
        <v/>
      </c>
      <c r="S2181" s="21">
        <f>IF($A2181="","",IFERROR(INDEX(Offerte!$D$2:$D$200,MATCH($Q2181,Offerte!$L$2:$L$200,0)),0))</f>
        <v/>
      </c>
      <c r="T2181" s="21">
        <f>IF($A2181="","",IFERROR(INDEX(Offerte!$G$2:$G$200,MATCH($Q2181,Offerte!$L$2:$L$200,0)),"NO"))</f>
        <v/>
      </c>
    </row>
    <row r="2182">
      <c r="A2182" s="10">
        <f>IF(Offerte!$A72="","",Offerte!$A72)</f>
        <v/>
      </c>
      <c r="B2182" s="10">
        <f>IF(Offerte!$A72="","",Offerte!$B72)</f>
        <v/>
      </c>
      <c r="C2182" s="10">
        <f>IF(Offerte!$A72="","",Offerte!$C72)</f>
        <v/>
      </c>
      <c r="D2182" s="10" t="inlineStr">
        <is>
          <t>C.1.1</t>
        </is>
      </c>
      <c r="E2182" s="10" t="inlineStr">
        <is>
          <t>C</t>
        </is>
      </c>
      <c r="F2182" s="10" t="inlineStr">
        <is>
          <t>Q</t>
        </is>
      </c>
      <c r="G2182" s="10" t="inlineStr">
        <is>
          <t>higher</t>
        </is>
      </c>
      <c r="H2182" s="10" t="n">
        <v>2</v>
      </c>
      <c r="I2182" s="10" t="inlineStr">
        <is>
          <t>Tasso di copertura del servizio con telecamere BSD</t>
        </is>
      </c>
      <c r="J2182" s="20" t="n"/>
      <c r="K2182" s="20" t="n"/>
      <c r="L2182" s="20" t="n"/>
      <c r="M2182" s="20" t="n"/>
      <c r="N2182" s="21">
        <f>IF($A2182="","",IFERROR(VALUE($K2182)/VALUE($L2182),IFERROR(VALUE($J2182),0)))</f>
        <v/>
      </c>
      <c r="O2182" s="21">
        <f>IF($A2182="",0,IF(OR($S2182&lt;&gt;1,COUNTA($J2182:$M2182)=0),0,IF(SUMPRODUCT(MAX(($C$5:$C$6173=$C2182)*($D$5:$D$6173=$D2182)*($S$5:$S$6173=1)*IFERROR($N$5:$N$6173*1,0)))&gt;0,ROUND($H2182*($N2182/SUMPRODUCT(MAX(($C$5:$C$6173=$C2182)*($D$5:$D$6173=$D2182)*($S$5:$S$6173=1)*IFERROR($N$5:$N$6173*1,0)))),4),0)))</f>
        <v/>
      </c>
      <c r="P2182" s="10" t="inlineStr">
        <is>
          <t>Autobus attrezzati con telecamere BSD / Autobus totali in offerta, incluse scorte</t>
        </is>
      </c>
      <c r="Q2182" s="21">
        <f>IF($A2182="","",$A2182&amp;"|"&amp;$C2182)</f>
        <v/>
      </c>
      <c r="R2182" s="21">
        <f>IF($A2182="","",$A2182&amp;"|"&amp;$C2182&amp;"|"&amp;$D2182)</f>
        <v/>
      </c>
      <c r="S2182" s="21">
        <f>IF($A2182="","",IFERROR(INDEX(Offerte!$D$2:$D$200,MATCH($Q2182,Offerte!$L$2:$L$200,0)),0))</f>
        <v/>
      </c>
      <c r="T2182" s="21">
        <f>IF($A2182="","",IFERROR(INDEX(Offerte!$G$2:$G$200,MATCH($Q2182,Offerte!$L$2:$L$200,0)),"NO"))</f>
        <v/>
      </c>
    </row>
    <row r="2183">
      <c r="A2183" s="10">
        <f>IF(Offerte!$A72="","",Offerte!$A72)</f>
        <v/>
      </c>
      <c r="B2183" s="10">
        <f>IF(Offerte!$A72="","",Offerte!$B72)</f>
        <v/>
      </c>
      <c r="C2183" s="10">
        <f>IF(Offerte!$A72="","",Offerte!$C72)</f>
        <v/>
      </c>
      <c r="D2183" s="10" t="inlineStr">
        <is>
          <t>C.1.2</t>
        </is>
      </c>
      <c r="E2183" s="10" t="inlineStr">
        <is>
          <t>C</t>
        </is>
      </c>
      <c r="F2183" s="10" t="inlineStr">
        <is>
          <t>Q</t>
        </is>
      </c>
      <c r="G2183" s="10" t="inlineStr">
        <is>
          <t>higher</t>
        </is>
      </c>
      <c r="H2183" s="10" t="n">
        <v>2</v>
      </c>
      <c r="I2183" s="10" t="inlineStr">
        <is>
          <t>Tasso di copertura del servizio con telecamere ADAS</t>
        </is>
      </c>
      <c r="J2183" s="20" t="n"/>
      <c r="K2183" s="20" t="n"/>
      <c r="L2183" s="20" t="n"/>
      <c r="M2183" s="20" t="n"/>
      <c r="N2183" s="21">
        <f>IF($A2183="","",IFERROR(VALUE($K2183)/VALUE($L2183),IFERROR(VALUE($J2183),0)))</f>
        <v/>
      </c>
      <c r="O2183" s="21">
        <f>IF($A2183="",0,IF(OR($S2183&lt;&gt;1,COUNTA($J2183:$M2183)=0),0,IF(SUMPRODUCT(MAX(($C$5:$C$6173=$C2183)*($D$5:$D$6173=$D2183)*($S$5:$S$6173=1)*IFERROR($N$5:$N$6173*1,0)))&gt;0,ROUND($H2183*($N2183/SUMPRODUCT(MAX(($C$5:$C$6173=$C2183)*($D$5:$D$6173=$D2183)*($S$5:$S$6173=1)*IFERROR($N$5:$N$6173*1,0)))),4),0)))</f>
        <v/>
      </c>
      <c r="P2183" s="10" t="inlineStr">
        <is>
          <t>Autobus attrezzati con telecamere ADAS / Autobus totali in offerta, incluse scorte</t>
        </is>
      </c>
      <c r="Q2183" s="21">
        <f>IF($A2183="","",$A2183&amp;"|"&amp;$C2183)</f>
        <v/>
      </c>
      <c r="R2183" s="21">
        <f>IF($A2183="","",$A2183&amp;"|"&amp;$C2183&amp;"|"&amp;$D2183)</f>
        <v/>
      </c>
      <c r="S2183" s="21">
        <f>IF($A2183="","",IFERROR(INDEX(Offerte!$D$2:$D$200,MATCH($Q2183,Offerte!$L$2:$L$200,0)),0))</f>
        <v/>
      </c>
      <c r="T2183" s="21">
        <f>IF($A2183="","",IFERROR(INDEX(Offerte!$G$2:$G$200,MATCH($Q2183,Offerte!$L$2:$L$200,0)),"NO"))</f>
        <v/>
      </c>
    </row>
    <row r="2184">
      <c r="A2184" s="10">
        <f>IF(Offerte!$A72="","",Offerte!$A72)</f>
        <v/>
      </c>
      <c r="B2184" s="10">
        <f>IF(Offerte!$A72="","",Offerte!$B72)</f>
        <v/>
      </c>
      <c r="C2184" s="10">
        <f>IF(Offerte!$A72="","",Offerte!$C72)</f>
        <v/>
      </c>
      <c r="D2184" s="10" t="inlineStr">
        <is>
          <t>C.2.1</t>
        </is>
      </c>
      <c r="E2184" s="10" t="inlineStr">
        <is>
          <t>C</t>
        </is>
      </c>
      <c r="F2184" s="10" t="inlineStr">
        <is>
          <t>Q</t>
        </is>
      </c>
      <c r="G2184" s="10" t="inlineStr">
        <is>
          <t>higher</t>
        </is>
      </c>
      <c r="H2184" s="10" t="n">
        <v>3</v>
      </c>
      <c r="I2184" s="10" t="inlineStr">
        <is>
          <t>Tasso di copertura del servizio con telecamere di bordo di videosorveglianza</t>
        </is>
      </c>
      <c r="J2184" s="20" t="n"/>
      <c r="K2184" s="20" t="n"/>
      <c r="L2184" s="20" t="n"/>
      <c r="M2184" s="20" t="n"/>
      <c r="N2184" s="21">
        <f>IF($A2184="","",IFERROR(VALUE($K2184)/VALUE($L2184),IFERROR(VALUE($J2184),0)))</f>
        <v/>
      </c>
      <c r="O2184" s="21">
        <f>IF($A2184="",0,IF(OR($S2184&lt;&gt;1,COUNTA($J2184:$M2184)=0),0,IF(SUMPRODUCT(MAX(($C$5:$C$6173=$C2184)*($D$5:$D$6173=$D2184)*($S$5:$S$6173=1)*IFERROR($N$5:$N$6173*1,0)))&gt;0,ROUND($H2184*($N2184/SUMPRODUCT(MAX(($C$5:$C$6173=$C2184)*($D$5:$D$6173=$D2184)*($S$5:$S$6173=1)*IFERROR($N$5:$N$6173*1,0)))),4),0)))</f>
        <v/>
      </c>
      <c r="P2184" s="10" t="inlineStr">
        <is>
          <t>Autobus attrezzati con videosorveglianza / Autobus totali in offerta, incluse scorte</t>
        </is>
      </c>
      <c r="Q2184" s="21">
        <f>IF($A2184="","",$A2184&amp;"|"&amp;$C2184)</f>
        <v/>
      </c>
      <c r="R2184" s="21">
        <f>IF($A2184="","",$A2184&amp;"|"&amp;$C2184&amp;"|"&amp;$D2184)</f>
        <v/>
      </c>
      <c r="S2184" s="21">
        <f>IF($A2184="","",IFERROR(INDEX(Offerte!$D$2:$D$200,MATCH($Q2184,Offerte!$L$2:$L$200,0)),0))</f>
        <v/>
      </c>
      <c r="T2184" s="21">
        <f>IF($A2184="","",IFERROR(INDEX(Offerte!$G$2:$G$200,MATCH($Q2184,Offerte!$L$2:$L$200,0)),"NO"))</f>
        <v/>
      </c>
    </row>
    <row r="2185">
      <c r="A2185" s="10">
        <f>IF(Offerte!$A72="","",Offerte!$A72)</f>
        <v/>
      </c>
      <c r="B2185" s="10">
        <f>IF(Offerte!$A72="","",Offerte!$B72)</f>
        <v/>
      </c>
      <c r="C2185" s="10">
        <f>IF(Offerte!$A72="","",Offerte!$C72)</f>
        <v/>
      </c>
      <c r="D2185" s="10" t="inlineStr">
        <is>
          <t>C.2.2</t>
        </is>
      </c>
      <c r="E2185" s="10" t="inlineStr">
        <is>
          <t>C</t>
        </is>
      </c>
      <c r="F2185" s="10" t="inlineStr">
        <is>
          <t>T</t>
        </is>
      </c>
      <c r="G2185" s="10" t="inlineStr">
        <is>
          <t>tabular</t>
        </is>
      </c>
      <c r="H2185" s="10" t="n">
        <v>1</v>
      </c>
      <c r="I2185" s="10" t="inlineStr">
        <is>
          <t>Software video/audio analisi per situazioni di pericolo</t>
        </is>
      </c>
      <c r="J2185" s="20" t="n"/>
      <c r="K2185" s="20" t="n"/>
      <c r="L2185" s="20" t="n"/>
      <c r="M2185" s="20" t="n"/>
      <c r="N2185" s="21">
        <f>IF($A2185="","",IF(IFERROR(VALUE($M2185),0)=1,1,0))</f>
        <v/>
      </c>
      <c r="O2185" s="21">
        <f>IF($A2185="",0,IF(OR($S2185&lt;&gt;1,COUNTA($J2185:$M2185)=0),0,IF($N2185=1,$H2185,0)))</f>
        <v/>
      </c>
      <c r="P2185" s="10" t="inlineStr">
        <is>
          <t>sì/no</t>
        </is>
      </c>
      <c r="Q2185" s="21">
        <f>IF($A2185="","",$A2185&amp;"|"&amp;$C2185)</f>
        <v/>
      </c>
      <c r="R2185" s="21">
        <f>IF($A2185="","",$A2185&amp;"|"&amp;$C2185&amp;"|"&amp;$D2185)</f>
        <v/>
      </c>
      <c r="S2185" s="21">
        <f>IF($A2185="","",IFERROR(INDEX(Offerte!$D$2:$D$200,MATCH($Q2185,Offerte!$L$2:$L$200,0)),0))</f>
        <v/>
      </c>
      <c r="T2185" s="21">
        <f>IF($A2185="","",IFERROR(INDEX(Offerte!$G$2:$G$200,MATCH($Q2185,Offerte!$L$2:$L$200,0)),"NO"))</f>
        <v/>
      </c>
    </row>
    <row r="2186">
      <c r="A2186" s="10">
        <f>IF(Offerte!$A72="","",Offerte!$A72)</f>
        <v/>
      </c>
      <c r="B2186" s="10">
        <f>IF(Offerte!$A72="","",Offerte!$B72)</f>
        <v/>
      </c>
      <c r="C2186" s="10">
        <f>IF(Offerte!$A72="","",Offerte!$C72)</f>
        <v/>
      </c>
      <c r="D2186" s="10" t="inlineStr">
        <is>
          <t>C.2.3</t>
        </is>
      </c>
      <c r="E2186" s="10" t="inlineStr">
        <is>
          <t>C</t>
        </is>
      </c>
      <c r="F2186" s="10" t="inlineStr">
        <is>
          <t>T</t>
        </is>
      </c>
      <c r="G2186" s="10" t="inlineStr">
        <is>
          <t>tabular</t>
        </is>
      </c>
      <c r="H2186" s="10" t="n">
        <v>1</v>
      </c>
      <c r="I2186" s="10" t="inlineStr">
        <is>
          <t>Collegamento con centrale qualificata di pronto intervento</t>
        </is>
      </c>
      <c r="J2186" s="20" t="n"/>
      <c r="K2186" s="20" t="n"/>
      <c r="L2186" s="20" t="n"/>
      <c r="M2186" s="20" t="n"/>
      <c r="N2186" s="21">
        <f>IF($A2186="","",IF(IFERROR(VALUE($M2186),0)=1,1,0))</f>
        <v/>
      </c>
      <c r="O2186" s="21">
        <f>IF($A2186="",0,IF(OR($S2186&lt;&gt;1,COUNTA($J2186:$M2186)=0),0,IF($N2186=1,$H2186,0)))</f>
        <v/>
      </c>
      <c r="P2186" s="10" t="inlineStr">
        <is>
          <t>sì/no</t>
        </is>
      </c>
      <c r="Q2186" s="21">
        <f>IF($A2186="","",$A2186&amp;"|"&amp;$C2186)</f>
        <v/>
      </c>
      <c r="R2186" s="21">
        <f>IF($A2186="","",$A2186&amp;"|"&amp;$C2186&amp;"|"&amp;$D2186)</f>
        <v/>
      </c>
      <c r="S2186" s="21">
        <f>IF($A2186="","",IFERROR(INDEX(Offerte!$D$2:$D$200,MATCH($Q2186,Offerte!$L$2:$L$200,0)),0))</f>
        <v/>
      </c>
      <c r="T2186" s="21">
        <f>IF($A2186="","",IFERROR(INDEX(Offerte!$G$2:$G$200,MATCH($Q2186,Offerte!$L$2:$L$200,0)),"NO"))</f>
        <v/>
      </c>
    </row>
    <row r="2187">
      <c r="A2187" s="10">
        <f>IF(Offerte!$A72="","",Offerte!$A72)</f>
        <v/>
      </c>
      <c r="B2187" s="10">
        <f>IF(Offerte!$A72="","",Offerte!$B72)</f>
        <v/>
      </c>
      <c r="C2187" s="10">
        <f>IF(Offerte!$A72="","",Offerte!$C72)</f>
        <v/>
      </c>
      <c r="D2187" s="10" t="inlineStr">
        <is>
          <t>C.2.4</t>
        </is>
      </c>
      <c r="E2187" s="10" t="inlineStr">
        <is>
          <t>C</t>
        </is>
      </c>
      <c r="F2187" s="10" t="inlineStr">
        <is>
          <t>Q</t>
        </is>
      </c>
      <c r="G2187" s="10" t="inlineStr">
        <is>
          <t>higher</t>
        </is>
      </c>
      <c r="H2187" s="10" t="n">
        <v>1</v>
      </c>
      <c r="I2187" s="10" t="inlineStr">
        <is>
          <t>Tasso di copertura del servizio con dispositivi per la chiamata di emergenza del conducente</t>
        </is>
      </c>
      <c r="J2187" s="20" t="n"/>
      <c r="K2187" s="20" t="n"/>
      <c r="L2187" s="20" t="n"/>
      <c r="M2187" s="20" t="n"/>
      <c r="N2187" s="21">
        <f>IF($A2187="","",IFERROR(VALUE($K2187)/VALUE($L2187),IFERROR(VALUE($J2187),0)))</f>
        <v/>
      </c>
      <c r="O2187" s="21">
        <f>IF($A2187="",0,IF(OR($S2187&lt;&gt;1,COUNTA($J2187:$M2187)=0),0,IF(SUMPRODUCT(MAX(($C$5:$C$6173=$C2187)*($D$5:$D$6173=$D2187)*($S$5:$S$6173=1)*IFERROR($N$5:$N$6173*1,0)))&gt;0,ROUND($H2187*($N2187/SUMPRODUCT(MAX(($C$5:$C$6173=$C2187)*($D$5:$D$6173=$D2187)*($S$5:$S$6173=1)*IFERROR($N$5:$N$6173*1,0)))),4),0)))</f>
        <v/>
      </c>
      <c r="P2187" s="10" t="inlineStr">
        <is>
          <t>Autobus attrezzati con chiamata di emergenza / Autobus totali in offerta, incluse scorte</t>
        </is>
      </c>
      <c r="Q2187" s="21">
        <f>IF($A2187="","",$A2187&amp;"|"&amp;$C2187)</f>
        <v/>
      </c>
      <c r="R2187" s="21">
        <f>IF($A2187="","",$A2187&amp;"|"&amp;$C2187&amp;"|"&amp;$D2187)</f>
        <v/>
      </c>
      <c r="S2187" s="21">
        <f>IF($A2187="","",IFERROR(INDEX(Offerte!$D$2:$D$200,MATCH($Q2187,Offerte!$L$2:$L$200,0)),0))</f>
        <v/>
      </c>
      <c r="T2187" s="21">
        <f>IF($A2187="","",IFERROR(INDEX(Offerte!$G$2:$G$200,MATCH($Q2187,Offerte!$L$2:$L$200,0)),"NO"))</f>
        <v/>
      </c>
    </row>
    <row r="2188">
      <c r="A2188" s="10">
        <f>IF(Offerte!$A72="","",Offerte!$A72)</f>
        <v/>
      </c>
      <c r="B2188" s="10">
        <f>IF(Offerte!$A72="","",Offerte!$B72)</f>
        <v/>
      </c>
      <c r="C2188" s="10">
        <f>IF(Offerte!$A72="","",Offerte!$C72)</f>
        <v/>
      </c>
      <c r="D2188" s="10" t="inlineStr">
        <is>
          <t>C.3.1</t>
        </is>
      </c>
      <c r="E2188" s="10" t="inlineStr">
        <is>
          <t>C</t>
        </is>
      </c>
      <c r="F2188" s="10" t="inlineStr">
        <is>
          <t>Q</t>
        </is>
      </c>
      <c r="G2188" s="10" t="inlineStr">
        <is>
          <t>higher</t>
        </is>
      </c>
      <c r="H2188" s="10" t="n">
        <v>2</v>
      </c>
      <c r="I2188" s="10" t="inlineStr">
        <is>
          <t>Tasso di copertura del servizio con dispositivi di informazione dinamica a bordo mezzo</t>
        </is>
      </c>
      <c r="J2188" s="20" t="n"/>
      <c r="K2188" s="20" t="n"/>
      <c r="L2188" s="20" t="n"/>
      <c r="M2188" s="20" t="n"/>
      <c r="N2188" s="21">
        <f>IF($A2188="","",IFERROR(VALUE($K2188)/VALUE($L2188),IFERROR(VALUE($J2188),0)))</f>
        <v/>
      </c>
      <c r="O2188" s="21">
        <f>IF($A2188="",0,IF(OR($S2188&lt;&gt;1,COUNTA($J2188:$M2188)=0),0,IF(SUMPRODUCT(MAX(($C$5:$C$6173=$C2188)*($D$5:$D$6173=$D2188)*($S$5:$S$6173=1)*IFERROR($N$5:$N$6173*1,0)))&gt;0,ROUND($H2188*($N2188/SUMPRODUCT(MAX(($C$5:$C$6173=$C2188)*($D$5:$D$6173=$D2188)*($S$5:$S$6173=1)*IFERROR($N$5:$N$6173*1,0)))),4),0)))</f>
        <v/>
      </c>
      <c r="P2188" s="10" t="inlineStr">
        <is>
          <t>Autobus con monitor e indicatori vocali / Autobus totali in offerta, incluse scorte</t>
        </is>
      </c>
      <c r="Q2188" s="21">
        <f>IF($A2188="","",$A2188&amp;"|"&amp;$C2188)</f>
        <v/>
      </c>
      <c r="R2188" s="21">
        <f>IF($A2188="","",$A2188&amp;"|"&amp;$C2188&amp;"|"&amp;$D2188)</f>
        <v/>
      </c>
      <c r="S2188" s="21">
        <f>IF($A2188="","",IFERROR(INDEX(Offerte!$D$2:$D$200,MATCH($Q2188,Offerte!$L$2:$L$200,0)),0))</f>
        <v/>
      </c>
      <c r="T2188" s="21">
        <f>IF($A2188="","",IFERROR(INDEX(Offerte!$G$2:$G$200,MATCH($Q2188,Offerte!$L$2:$L$200,0)),"NO"))</f>
        <v/>
      </c>
    </row>
    <row r="2189">
      <c r="A2189" s="10">
        <f>IF(Offerte!$A72="","",Offerte!$A72)</f>
        <v/>
      </c>
      <c r="B2189" s="10">
        <f>IF(Offerte!$A72="","",Offerte!$B72)</f>
        <v/>
      </c>
      <c r="C2189" s="10">
        <f>IF(Offerte!$A72="","",Offerte!$C72)</f>
        <v/>
      </c>
      <c r="D2189" s="10" t="inlineStr">
        <is>
          <t>C.3.2</t>
        </is>
      </c>
      <c r="E2189" s="10" t="inlineStr">
        <is>
          <t>C</t>
        </is>
      </c>
      <c r="F2189" s="10" t="inlineStr">
        <is>
          <t>T</t>
        </is>
      </c>
      <c r="G2189" s="10" t="inlineStr">
        <is>
          <t>tabular</t>
        </is>
      </c>
      <c r="H2189" s="10" t="n">
        <v>2</v>
      </c>
      <c r="I2189" s="10" t="inlineStr">
        <is>
          <t>Informazioni a bordo su coincidenze ai nodi</t>
        </is>
      </c>
      <c r="J2189" s="20" t="n"/>
      <c r="K2189" s="20" t="n"/>
      <c r="L2189" s="20" t="n"/>
      <c r="M2189" s="20" t="n"/>
      <c r="N2189" s="21">
        <f>IF($A2189="","",IF(IFERROR(VALUE($M2189),0)=1,1,0))</f>
        <v/>
      </c>
      <c r="O2189" s="21">
        <f>IF($A2189="",0,IF(OR($S2189&lt;&gt;1,COUNTA($J2189:$M2189)=0),0,IF(AND($N2189=1,IFERROR(SUMIFS($N$5:$N$6173,$Q$5:$Q$6173,$Q2189,$D$5:$D$6173,"C.3.1"),0)&gt;=0.5),$H2189,0)))</f>
        <v/>
      </c>
      <c r="P2189" s="10" t="inlineStr">
        <is>
          <t>Dipende da C.3.1 &gt;= 0.5</t>
        </is>
      </c>
      <c r="Q2189" s="21">
        <f>IF($A2189="","",$A2189&amp;"|"&amp;$C2189)</f>
        <v/>
      </c>
      <c r="R2189" s="21">
        <f>IF($A2189="","",$A2189&amp;"|"&amp;$C2189&amp;"|"&amp;$D2189)</f>
        <v/>
      </c>
      <c r="S2189" s="21">
        <f>IF($A2189="","",IFERROR(INDEX(Offerte!$D$2:$D$200,MATCH($Q2189,Offerte!$L$2:$L$200,0)),0))</f>
        <v/>
      </c>
      <c r="T2189" s="21">
        <f>IF($A2189="","",IFERROR(INDEX(Offerte!$G$2:$G$200,MATCH($Q2189,Offerte!$L$2:$L$200,0)),"NO"))</f>
        <v/>
      </c>
    </row>
    <row r="2190">
      <c r="A2190" s="10">
        <f>IF(Offerte!$A72="","",Offerte!$A72)</f>
        <v/>
      </c>
      <c r="B2190" s="10">
        <f>IF(Offerte!$A72="","",Offerte!$B72)</f>
        <v/>
      </c>
      <c r="C2190" s="10">
        <f>IF(Offerte!$A72="","",Offerte!$C72)</f>
        <v/>
      </c>
      <c r="D2190" s="10" t="inlineStr">
        <is>
          <t>D.1.1</t>
        </is>
      </c>
      <c r="E2190" s="10" t="inlineStr">
        <is>
          <t>D</t>
        </is>
      </c>
      <c r="F2190" s="10" t="inlineStr">
        <is>
          <t>Q</t>
        </is>
      </c>
      <c r="G2190" s="10" t="inlineStr">
        <is>
          <t>higher</t>
        </is>
      </c>
      <c r="H2190" s="10" t="n">
        <v>3</v>
      </c>
      <c r="I2190" s="10" t="inlineStr">
        <is>
          <t>Installazione di pensiline</t>
        </is>
      </c>
      <c r="J2190" s="20" t="n"/>
      <c r="K2190" s="20" t="n"/>
      <c r="L2190" s="20" t="n"/>
      <c r="M2190" s="20" t="n"/>
      <c r="N2190" s="21">
        <f>IF($A2190="","",IFERROR(VALUE($J2190),0))</f>
        <v/>
      </c>
      <c r="O2190" s="21">
        <f>IF($A2190="",0,IF(OR($S2190&lt;&gt;1,COUNTA($J2190:$M2190)=0),0,IF(SUMPRODUCT(MAX(($C$5:$C$6173=$C2190)*($D$5:$D$6173=$D2190)*($S$5:$S$6173=1)*IFERROR($N$5:$N$6173*1,0)))&gt;0,ROUND($H2190*($N2190/SUMPRODUCT(MAX(($C$5:$C$6173=$C2190)*($D$5:$D$6173=$D2190)*($S$5:$S$6173=1)*IFERROR($N$5:$N$6173*1,0)))),4),0)))</f>
        <v/>
      </c>
      <c r="P2190" s="10" t="inlineStr">
        <is>
          <t>fermate</t>
        </is>
      </c>
      <c r="Q2190" s="21">
        <f>IF($A2190="","",$A2190&amp;"|"&amp;$C2190)</f>
        <v/>
      </c>
      <c r="R2190" s="21">
        <f>IF($A2190="","",$A2190&amp;"|"&amp;$C2190&amp;"|"&amp;$D2190)</f>
        <v/>
      </c>
      <c r="S2190" s="21">
        <f>IF($A2190="","",IFERROR(INDEX(Offerte!$D$2:$D$200,MATCH($Q2190,Offerte!$L$2:$L$200,0)),0))</f>
        <v/>
      </c>
      <c r="T2190" s="21">
        <f>IF($A2190="","",IFERROR(INDEX(Offerte!$G$2:$G$200,MATCH($Q2190,Offerte!$L$2:$L$200,0)),"NO"))</f>
        <v/>
      </c>
    </row>
    <row r="2191">
      <c r="A2191" s="10">
        <f>IF(Offerte!$A72="","",Offerte!$A72)</f>
        <v/>
      </c>
      <c r="B2191" s="10">
        <f>IF(Offerte!$A72="","",Offerte!$B72)</f>
        <v/>
      </c>
      <c r="C2191" s="10">
        <f>IF(Offerte!$A72="","",Offerte!$C72)</f>
        <v/>
      </c>
      <c r="D2191" s="10" t="inlineStr">
        <is>
          <t>D.1.2</t>
        </is>
      </c>
      <c r="E2191" s="10" t="inlineStr">
        <is>
          <t>D</t>
        </is>
      </c>
      <c r="F2191" s="10" t="inlineStr">
        <is>
          <t>Q</t>
        </is>
      </c>
      <c r="G2191" s="10" t="inlineStr">
        <is>
          <t>higher</t>
        </is>
      </c>
      <c r="H2191" s="10" t="n">
        <v>3</v>
      </c>
      <c r="I2191" s="10" t="inlineStr">
        <is>
          <t>Installazione di paline di fermata conformi alla DGR 581/2023</t>
        </is>
      </c>
      <c r="J2191" s="20" t="n"/>
      <c r="K2191" s="20" t="n"/>
      <c r="L2191" s="20" t="n"/>
      <c r="M2191" s="20" t="n"/>
      <c r="N2191" s="21">
        <f>IF($A2191="","",IFERROR(VALUE($J2191),0))</f>
        <v/>
      </c>
      <c r="O2191" s="21">
        <f>IF($A2191="",0,IF(OR($S2191&lt;&gt;1,COUNTA($J2191:$M2191)=0),0,IF(SUMPRODUCT(MAX(($C$5:$C$6173=$C2191)*($D$5:$D$6173=$D2191)*($S$5:$S$6173=1)*IFERROR($N$5:$N$6173*1,0)))&gt;0,ROUND($H2191*($N2191/SUMPRODUCT(MAX(($C$5:$C$6173=$C2191)*($D$5:$D$6173=$D2191)*($S$5:$S$6173=1)*IFERROR($N$5:$N$6173*1,0)))),4),0)))</f>
        <v/>
      </c>
      <c r="P2191" s="10" t="inlineStr">
        <is>
          <t>fermate</t>
        </is>
      </c>
      <c r="Q2191" s="21">
        <f>IF($A2191="","",$A2191&amp;"|"&amp;$C2191)</f>
        <v/>
      </c>
      <c r="R2191" s="21">
        <f>IF($A2191="","",$A2191&amp;"|"&amp;$C2191&amp;"|"&amp;$D2191)</f>
        <v/>
      </c>
      <c r="S2191" s="21">
        <f>IF($A2191="","",IFERROR(INDEX(Offerte!$D$2:$D$200,MATCH($Q2191,Offerte!$L$2:$L$200,0)),0))</f>
        <v/>
      </c>
      <c r="T2191" s="21">
        <f>IF($A2191="","",IFERROR(INDEX(Offerte!$G$2:$G$200,MATCH($Q2191,Offerte!$L$2:$L$200,0)),"NO"))</f>
        <v/>
      </c>
    </row>
    <row r="2192">
      <c r="A2192" s="10">
        <f>IF(Offerte!$A72="","",Offerte!$A72)</f>
        <v/>
      </c>
      <c r="B2192" s="10">
        <f>IF(Offerte!$A72="","",Offerte!$B72)</f>
        <v/>
      </c>
      <c r="C2192" s="10">
        <f>IF(Offerte!$A72="","",Offerte!$C72)</f>
        <v/>
      </c>
      <c r="D2192" s="10" t="inlineStr">
        <is>
          <t>D.1.3</t>
        </is>
      </c>
      <c r="E2192" s="10" t="inlineStr">
        <is>
          <t>D</t>
        </is>
      </c>
      <c r="F2192" s="10" t="inlineStr">
        <is>
          <t>Q</t>
        </is>
      </c>
      <c r="G2192" s="10" t="inlineStr">
        <is>
          <t>higher</t>
        </is>
      </c>
      <c r="H2192" s="10" t="n">
        <v>2</v>
      </c>
      <c r="I2192" s="10" t="inlineStr">
        <is>
          <t>Display informativi connessi alle fermate</t>
        </is>
      </c>
      <c r="J2192" s="20" t="n"/>
      <c r="K2192" s="20" t="n"/>
      <c r="L2192" s="20" t="n"/>
      <c r="M2192" s="20" t="n"/>
      <c r="N2192" s="21">
        <f>IF($A2192="","",IFERROR(VALUE($J2192),0))</f>
        <v/>
      </c>
      <c r="O2192" s="21">
        <f>IF($A2192="",0,IF(OR($S2192&lt;&gt;1,COUNTA($J2192:$M2192)=0),0,IF(SUMPRODUCT(MAX(($C$5:$C$6173=$C2192)*($D$5:$D$6173=$D2192)*($S$5:$S$6173=1)*IFERROR($N$5:$N$6173*1,0)))&gt;0,ROUND($H2192*($N2192/SUMPRODUCT(MAX(($C$5:$C$6173=$C2192)*($D$5:$D$6173=$D2192)*($S$5:$S$6173=1)*IFERROR($N$5:$N$6173*1,0)))),4),0)))</f>
        <v/>
      </c>
      <c r="P2192" s="10" t="inlineStr">
        <is>
          <t>fermate</t>
        </is>
      </c>
      <c r="Q2192" s="21">
        <f>IF($A2192="","",$A2192&amp;"|"&amp;$C2192)</f>
        <v/>
      </c>
      <c r="R2192" s="21">
        <f>IF($A2192="","",$A2192&amp;"|"&amp;$C2192&amp;"|"&amp;$D2192)</f>
        <v/>
      </c>
      <c r="S2192" s="21">
        <f>IF($A2192="","",IFERROR(INDEX(Offerte!$D$2:$D$200,MATCH($Q2192,Offerte!$L$2:$L$200,0)),0))</f>
        <v/>
      </c>
      <c r="T2192" s="21">
        <f>IF($A2192="","",IFERROR(INDEX(Offerte!$G$2:$G$200,MATCH($Q2192,Offerte!$L$2:$L$200,0)),"NO"))</f>
        <v/>
      </c>
    </row>
    <row r="2193">
      <c r="A2193" s="10">
        <f>IF(Offerte!$A72="","",Offerte!$A72)</f>
        <v/>
      </c>
      <c r="B2193" s="10">
        <f>IF(Offerte!$A72="","",Offerte!$B72)</f>
        <v/>
      </c>
      <c r="C2193" s="10">
        <f>IF(Offerte!$A72="","",Offerte!$C72)</f>
        <v/>
      </c>
      <c r="D2193" s="10" t="inlineStr">
        <is>
          <t>D.2.1</t>
        </is>
      </c>
      <c r="E2193" s="10" t="inlineStr">
        <is>
          <t>D</t>
        </is>
      </c>
      <c r="F2193" s="10" t="inlineStr">
        <is>
          <t>Q</t>
        </is>
      </c>
      <c r="G2193" s="10" t="inlineStr">
        <is>
          <t>higher</t>
        </is>
      </c>
      <c r="H2193" s="10" t="n">
        <v>2</v>
      </c>
      <c r="I2193" s="10" t="inlineStr">
        <is>
          <t>Segnali tattili Loges-Vet-Evolution</t>
        </is>
      </c>
      <c r="J2193" s="20" t="n"/>
      <c r="K2193" s="20" t="n"/>
      <c r="L2193" s="20" t="n"/>
      <c r="M2193" s="20" t="n"/>
      <c r="N2193" s="21">
        <f>IF($A2193="","",IFERROR(VALUE($J2193),0))</f>
        <v/>
      </c>
      <c r="O2193" s="21">
        <f>IF($A2193="",0,IF(OR($S2193&lt;&gt;1,COUNTA($J2193:$M2193)=0),0,IF(SUMPRODUCT(MAX(($C$5:$C$6173=$C2193)*($D$5:$D$6173=$D2193)*($S$5:$S$6173=1)*IFERROR($N$5:$N$6173*1,0)))&gt;0,ROUND($H2193*($N2193/SUMPRODUCT(MAX(($C$5:$C$6173=$C2193)*($D$5:$D$6173=$D2193)*($S$5:$S$6173=1)*IFERROR($N$5:$N$6173*1,0)))),4),0)))</f>
        <v/>
      </c>
      <c r="P2193" s="10" t="inlineStr">
        <is>
          <t>fermate</t>
        </is>
      </c>
      <c r="Q2193" s="21">
        <f>IF($A2193="","",$A2193&amp;"|"&amp;$C2193)</f>
        <v/>
      </c>
      <c r="R2193" s="21">
        <f>IF($A2193="","",$A2193&amp;"|"&amp;$C2193&amp;"|"&amp;$D2193)</f>
        <v/>
      </c>
      <c r="S2193" s="21">
        <f>IF($A2193="","",IFERROR(INDEX(Offerte!$D$2:$D$200,MATCH($Q2193,Offerte!$L$2:$L$200,0)),0))</f>
        <v/>
      </c>
      <c r="T2193" s="21">
        <f>IF($A2193="","",IFERROR(INDEX(Offerte!$G$2:$G$200,MATCH($Q2193,Offerte!$L$2:$L$200,0)),"NO"))</f>
        <v/>
      </c>
    </row>
    <row r="2194">
      <c r="A2194" s="10">
        <f>IF(Offerte!$A72="","",Offerte!$A72)</f>
        <v/>
      </c>
      <c r="B2194" s="10">
        <f>IF(Offerte!$A72="","",Offerte!$B72)</f>
        <v/>
      </c>
      <c r="C2194" s="10">
        <f>IF(Offerte!$A72="","",Offerte!$C72)</f>
        <v/>
      </c>
      <c r="D2194" s="10" t="inlineStr">
        <is>
          <t>E.1.1</t>
        </is>
      </c>
      <c r="E2194" s="10" t="inlineStr">
        <is>
          <t>E</t>
        </is>
      </c>
      <c r="F2194" s="10" t="inlineStr">
        <is>
          <t>T</t>
        </is>
      </c>
      <c r="G2194" s="10" t="inlineStr">
        <is>
          <t>tabular</t>
        </is>
      </c>
      <c r="H2194" s="10" t="n">
        <v>2</v>
      </c>
      <c r="I2194" s="10" t="inlineStr">
        <is>
          <t>Mobile app con travel planner PRM</t>
        </is>
      </c>
      <c r="J2194" s="20" t="n"/>
      <c r="K2194" s="20" t="n"/>
      <c r="L2194" s="20" t="n"/>
      <c r="M2194" s="20" t="n"/>
      <c r="N2194" s="21">
        <f>IF($A2194="","",IF(IFERROR(VALUE($M2194),0)=1,1,0))</f>
        <v/>
      </c>
      <c r="O2194" s="21">
        <f>IF($A2194="",0,IF(OR($S2194&lt;&gt;1,COUNTA($J2194:$M2194)=0),0,IF($N2194=1,$H2194,0)))</f>
        <v/>
      </c>
      <c r="P2194" s="10" t="inlineStr">
        <is>
          <t>sì/no</t>
        </is>
      </c>
      <c r="Q2194" s="21">
        <f>IF($A2194="","",$A2194&amp;"|"&amp;$C2194)</f>
        <v/>
      </c>
      <c r="R2194" s="21">
        <f>IF($A2194="","",$A2194&amp;"|"&amp;$C2194&amp;"|"&amp;$D2194)</f>
        <v/>
      </c>
      <c r="S2194" s="21">
        <f>IF($A2194="","",IFERROR(INDEX(Offerte!$D$2:$D$200,MATCH($Q2194,Offerte!$L$2:$L$200,0)),0))</f>
        <v/>
      </c>
      <c r="T2194" s="21">
        <f>IF($A2194="","",IFERROR(INDEX(Offerte!$G$2:$G$200,MATCH($Q2194,Offerte!$L$2:$L$200,0)),"NO"))</f>
        <v/>
      </c>
    </row>
    <row r="2195">
      <c r="A2195" s="10">
        <f>IF(Offerte!$A72="","",Offerte!$A72)</f>
        <v/>
      </c>
      <c r="B2195" s="10">
        <f>IF(Offerte!$A72="","",Offerte!$B72)</f>
        <v/>
      </c>
      <c r="C2195" s="10">
        <f>IF(Offerte!$A72="","",Offerte!$C72)</f>
        <v/>
      </c>
      <c r="D2195" s="10" t="inlineStr">
        <is>
          <t>E.2.1</t>
        </is>
      </c>
      <c r="E2195" s="10" t="inlineStr">
        <is>
          <t>E</t>
        </is>
      </c>
      <c r="F2195" s="10" t="inlineStr">
        <is>
          <t>D</t>
        </is>
      </c>
      <c r="G2195" s="10" t="inlineStr">
        <is>
          <t>discretionary</t>
        </is>
      </c>
      <c r="H2195" s="10" t="n">
        <v>2</v>
      </c>
      <c r="I2195" s="10" t="inlineStr">
        <is>
          <t>Altre azioni informative e rapporti con gli utenti</t>
        </is>
      </c>
      <c r="J2195" s="20" t="n"/>
      <c r="K2195" s="20" t="n"/>
      <c r="L2195" s="20" t="n"/>
      <c r="M2195" s="20" t="n"/>
      <c r="N2195" s="21">
        <f>IF($A2195="","",MAX(0,MIN(1,IFERROR(VALUE($M2195),0))))</f>
        <v/>
      </c>
      <c r="O2195" s="21">
        <f>IF($A2195="",0,IF(OR($S2195&lt;&gt;1,COUNTA($J2195:$M2195)=0),0,IF(SUMPRODUCT(MAX(($C$5:$C$6173=$C2195)*($D$5:$D$6173=$D2195)*($S$5:$S$6173=1)*IFERROR($N$5:$N$6173*1,0)))&gt;0,ROUND($H2195*($N2195/SUMPRODUCT(MAX(($C$5:$C$6173=$C2195)*($D$5:$D$6173=$D2195)*($S$5:$S$6173=1)*IFERROR($N$5:$N$6173*1,0)))),4),0)))</f>
        <v/>
      </c>
      <c r="P2195" s="10" t="inlineStr">
        <is>
          <t>coeff.</t>
        </is>
      </c>
      <c r="Q2195" s="21">
        <f>IF($A2195="","",$A2195&amp;"|"&amp;$C2195)</f>
        <v/>
      </c>
      <c r="R2195" s="21">
        <f>IF($A2195="","",$A2195&amp;"|"&amp;$C2195&amp;"|"&amp;$D2195)</f>
        <v/>
      </c>
      <c r="S2195" s="21">
        <f>IF($A2195="","",IFERROR(INDEX(Offerte!$D$2:$D$200,MATCH($Q2195,Offerte!$L$2:$L$200,0)),0))</f>
        <v/>
      </c>
      <c r="T2195" s="21">
        <f>IF($A2195="","",IFERROR(INDEX(Offerte!$G$2:$G$200,MATCH($Q2195,Offerte!$L$2:$L$200,0)),"NO"))</f>
        <v/>
      </c>
    </row>
    <row r="2196">
      <c r="A2196" s="10">
        <f>IF(Offerte!$A72="","",Offerte!$A72)</f>
        <v/>
      </c>
      <c r="B2196" s="10">
        <f>IF(Offerte!$A72="","",Offerte!$B72)</f>
        <v/>
      </c>
      <c r="C2196" s="10">
        <f>IF(Offerte!$A72="","",Offerte!$C72)</f>
        <v/>
      </c>
      <c r="D2196" s="10" t="inlineStr">
        <is>
          <t>F.1.1</t>
        </is>
      </c>
      <c r="E2196" s="10" t="inlineStr">
        <is>
          <t>F</t>
        </is>
      </c>
      <c r="F2196" s="10" t="inlineStr">
        <is>
          <t>Q</t>
        </is>
      </c>
      <c r="G2196" s="10" t="inlineStr">
        <is>
          <t>lower</t>
        </is>
      </c>
      <c r="H2196" s="10" t="n">
        <v>7</v>
      </c>
      <c r="I2196" s="10" t="inlineStr">
        <is>
          <t>Performance ambientali del parco mezzi adibito al servizio - I_CEA</t>
        </is>
      </c>
      <c r="J2196" s="20" t="n"/>
      <c r="K2196" s="20" t="n"/>
      <c r="L2196" s="20" t="n"/>
      <c r="M2196" s="20" t="n"/>
      <c r="N2196" s="21">
        <f>IF($A2196="","",IFERROR(VALUE($J2196),0))</f>
        <v/>
      </c>
      <c r="O2196" s="21">
        <f>IF($A2196="",0,IF(OR($S2196&lt;&gt;1,COUNTA($J2196:$M2196)=0),0,IF(AND(IFERROR(AGGREGATE(15,6,$N$5:$N$6173/(($C$5:$C$6173=$C2196)*($D$5:$D$6173=$D2196)*($S$5:$S$6173=1)*($N$5:$N$6173&gt;0)),1),0)&gt;0,$N2196&gt;0),ROUND($H2196*(IFERROR(AGGREGATE(15,6,$N$5:$N$6173/(($C$5:$C$6173=$C2196)*($D$5:$D$6173=$D2196)*($S$5:$S$6173=1)*($N$5:$N$6173&gt;0)),1),0)/$N2196),4),0)))</f>
        <v/>
      </c>
      <c r="P2196" s="10" t="inlineStr">
        <is>
          <t>indice</t>
        </is>
      </c>
      <c r="Q2196" s="21">
        <f>IF($A2196="","",$A2196&amp;"|"&amp;$C2196)</f>
        <v/>
      </c>
      <c r="R2196" s="21">
        <f>IF($A2196="","",$A2196&amp;"|"&amp;$C2196&amp;"|"&amp;$D2196)</f>
        <v/>
      </c>
      <c r="S2196" s="21">
        <f>IF($A2196="","",IFERROR(INDEX(Offerte!$D$2:$D$200,MATCH($Q2196,Offerte!$L$2:$L$200,0)),0))</f>
        <v/>
      </c>
      <c r="T2196" s="21">
        <f>IF($A2196="","",IFERROR(INDEX(Offerte!$G$2:$G$200,MATCH($Q2196,Offerte!$L$2:$L$200,0)),"NO"))</f>
        <v/>
      </c>
    </row>
    <row r="2197">
      <c r="A2197" s="10">
        <f>IF(Offerte!$A72="","",Offerte!$A72)</f>
        <v/>
      </c>
      <c r="B2197" s="10">
        <f>IF(Offerte!$A72="","",Offerte!$B72)</f>
        <v/>
      </c>
      <c r="C2197" s="10">
        <f>IF(Offerte!$A72="","",Offerte!$C72)</f>
        <v/>
      </c>
      <c r="D2197" s="10" t="inlineStr">
        <is>
          <t>F.2.1</t>
        </is>
      </c>
      <c r="E2197" s="10" t="inlineStr">
        <is>
          <t>F</t>
        </is>
      </c>
      <c r="F2197" s="10" t="inlineStr">
        <is>
          <t>Q</t>
        </is>
      </c>
      <c r="G2197" s="10" t="inlineStr">
        <is>
          <t>higher</t>
        </is>
      </c>
      <c r="H2197" s="10" t="n">
        <v>2</v>
      </c>
      <c r="I2197" s="10" t="inlineStr">
        <is>
          <t>Tasso di copertura del servizio con dispositivi ECO-DRIVER</t>
        </is>
      </c>
      <c r="J2197" s="20" t="n"/>
      <c r="K2197" s="20" t="n"/>
      <c r="L2197" s="20" t="n"/>
      <c r="M2197" s="20" t="n"/>
      <c r="N2197" s="21">
        <f>IF($A2197="","",IFERROR(VALUE($K2197)/VALUE($L2197),IFERROR(VALUE($J2197),0)))</f>
        <v/>
      </c>
      <c r="O2197" s="21">
        <f>IF($A2197="",0,IF(OR($S2197&lt;&gt;1,COUNTA($J2197:$M2197)=0),0,IF(SUMPRODUCT(MAX(($C$5:$C$6173=$C2197)*($D$5:$D$6173=$D2197)*($S$5:$S$6173=1)*IFERROR($N$5:$N$6173*1,0)))&gt;0,ROUND($H2197*($N2197/SUMPRODUCT(MAX(($C$5:$C$6173=$C2197)*($D$5:$D$6173=$D2197)*($S$5:$S$6173=1)*IFERROR($N$5:$N$6173*1,0)))),4),0)))</f>
        <v/>
      </c>
      <c r="P2197" s="10" t="inlineStr">
        <is>
          <t>Autobus attrezzati con dispositivi ECO-DRIVER / Autobus totali in offerta, incluse scorte</t>
        </is>
      </c>
      <c r="Q2197" s="21">
        <f>IF($A2197="","",$A2197&amp;"|"&amp;$C2197)</f>
        <v/>
      </c>
      <c r="R2197" s="21">
        <f>IF($A2197="","",$A2197&amp;"|"&amp;$C2197&amp;"|"&amp;$D2197)</f>
        <v/>
      </c>
      <c r="S2197" s="21">
        <f>IF($A2197="","",IFERROR(INDEX(Offerte!$D$2:$D$200,MATCH($Q2197,Offerte!$L$2:$L$200,0)),0))</f>
        <v/>
      </c>
      <c r="T2197" s="21">
        <f>IF($A2197="","",IFERROR(INDEX(Offerte!$G$2:$G$200,MATCH($Q2197,Offerte!$L$2:$L$200,0)),"NO"))</f>
        <v/>
      </c>
    </row>
    <row r="2198">
      <c r="A2198" s="10">
        <f>IF(Offerte!$A72="","",Offerte!$A72)</f>
        <v/>
      </c>
      <c r="B2198" s="10">
        <f>IF(Offerte!$A72="","",Offerte!$B72)</f>
        <v/>
      </c>
      <c r="C2198" s="10">
        <f>IF(Offerte!$A72="","",Offerte!$C72)</f>
        <v/>
      </c>
      <c r="D2198" s="10" t="inlineStr">
        <is>
          <t>F.3.1</t>
        </is>
      </c>
      <c r="E2198" s="10" t="inlineStr">
        <is>
          <t>F</t>
        </is>
      </c>
      <c r="F2198" s="10" t="inlineStr">
        <is>
          <t>Q</t>
        </is>
      </c>
      <c r="G2198" s="10" t="inlineStr">
        <is>
          <t>higher</t>
        </is>
      </c>
      <c r="H2198" s="10" t="n">
        <v>2</v>
      </c>
      <c r="I2198" s="10" t="inlineStr">
        <is>
          <t>Autoproduzione consumi elettrici per trazione</t>
        </is>
      </c>
      <c r="J2198" s="20" t="n"/>
      <c r="K2198" s="20" t="n"/>
      <c r="L2198" s="20" t="n"/>
      <c r="M2198" s="20" t="n"/>
      <c r="N2198" s="21">
        <f>IF($A2198="","",IFERROR(VALUE($J2198),0))</f>
        <v/>
      </c>
      <c r="O2198" s="21">
        <f>IF($A2198="",0,IF(OR($S2198&lt;&gt;1,COUNTA($J2198:$M2198)=0),0,IF(SUMPRODUCT(MAX(($C$5:$C$6173=$C2198)*($D$5:$D$6173=$D2198)*($S$5:$S$6173=1)*IFERROR($N$5:$N$6173*1,0)))&gt;0,ROUND($H2198*($N2198/SUMPRODUCT(MAX(($C$5:$C$6173=$C2198)*($D$5:$D$6173=$D2198)*($S$5:$S$6173=1)*IFERROR($N$5:$N$6173*1,0)))),4),0)))</f>
        <v/>
      </c>
      <c r="P2198" s="10" t="inlineStr">
        <is>
          <t>kWh/anno</t>
        </is>
      </c>
      <c r="Q2198" s="21">
        <f>IF($A2198="","",$A2198&amp;"|"&amp;$C2198)</f>
        <v/>
      </c>
      <c r="R2198" s="21">
        <f>IF($A2198="","",$A2198&amp;"|"&amp;$C2198&amp;"|"&amp;$D2198)</f>
        <v/>
      </c>
      <c r="S2198" s="21">
        <f>IF($A2198="","",IFERROR(INDEX(Offerte!$D$2:$D$200,MATCH($Q2198,Offerte!$L$2:$L$200,0)),0))</f>
        <v/>
      </c>
      <c r="T2198" s="21">
        <f>IF($A2198="","",IFERROR(INDEX(Offerte!$G$2:$G$200,MATCH($Q2198,Offerte!$L$2:$L$200,0)),"NO"))</f>
        <v/>
      </c>
    </row>
    <row r="2199">
      <c r="A2199" s="10">
        <f>IF(Offerte!$A72="","",Offerte!$A72)</f>
        <v/>
      </c>
      <c r="B2199" s="10">
        <f>IF(Offerte!$A72="","",Offerte!$B72)</f>
        <v/>
      </c>
      <c r="C2199" s="10">
        <f>IF(Offerte!$A72="","",Offerte!$C72)</f>
        <v/>
      </c>
      <c r="D2199" s="10" t="inlineStr">
        <is>
          <t>F.4.1</t>
        </is>
      </c>
      <c r="E2199" s="10" t="inlineStr">
        <is>
          <t>F</t>
        </is>
      </c>
      <c r="F2199" s="10" t="inlineStr">
        <is>
          <t>Q</t>
        </is>
      </c>
      <c r="G2199" s="10" t="inlineStr">
        <is>
          <t>soil</t>
        </is>
      </c>
      <c r="H2199" s="10" t="n">
        <v>2</v>
      </c>
      <c r="I2199" s="10" t="inlineStr">
        <is>
          <t>Indice di consumo di suolo</t>
        </is>
      </c>
      <c r="J2199" s="20" t="n"/>
      <c r="K2199" s="20" t="n"/>
      <c r="L2199" s="20" t="n"/>
      <c r="M2199" s="20" t="n"/>
      <c r="N2199" s="21">
        <f>IF($A2199="","",IFERROR(VALUE($J2199),0))</f>
        <v/>
      </c>
      <c r="O2199" s="21">
        <f>IF($A2199="",0,IF(OR($S2199&lt;&gt;1,COUNTA($J2199:$M2199)=0),0,IF($N2199&lt;=0,$H2199,IF(SUMPRODUCT(MAX(($C$5:$C$6173=$C2199)*($D$5:$D$6173=$D2199)*($S$5:$S$6173=1)*IFERROR($N$5:$N$6173*1,0)))&gt;0,ROUND($H2199*((SUMPRODUCT(MAX(($C$5:$C$6173=$C2199)*($D$5:$D$6173=$D2199)*($S$5:$S$6173=1)*IFERROR($N$5:$N$6173*1,0)))-$N2199)/SUMPRODUCT(MAX(($C$5:$C$6173=$C2199)*($D$5:$D$6173=$D2199)*($S$5:$S$6173=1)*IFERROR($N$5:$N$6173*1,0)))),4),0))))</f>
        <v/>
      </c>
      <c r="P2199" s="10" t="inlineStr">
        <is>
          <t>m2</t>
        </is>
      </c>
      <c r="Q2199" s="21">
        <f>IF($A2199="","",$A2199&amp;"|"&amp;$C2199)</f>
        <v/>
      </c>
      <c r="R2199" s="21">
        <f>IF($A2199="","",$A2199&amp;"|"&amp;$C2199&amp;"|"&amp;$D2199)</f>
        <v/>
      </c>
      <c r="S2199" s="21">
        <f>IF($A2199="","",IFERROR(INDEX(Offerte!$D$2:$D$200,MATCH($Q2199,Offerte!$L$2:$L$200,0)),0))</f>
        <v/>
      </c>
      <c r="T2199" s="21">
        <f>IF($A2199="","",IFERROR(INDEX(Offerte!$G$2:$G$200,MATCH($Q2199,Offerte!$L$2:$L$200,0)),"NO"))</f>
        <v/>
      </c>
    </row>
    <row r="2200">
      <c r="A2200" s="10">
        <f>IF(Offerte!$A72="","",Offerte!$A72)</f>
        <v/>
      </c>
      <c r="B2200" s="10">
        <f>IF(Offerte!$A72="","",Offerte!$B72)</f>
        <v/>
      </c>
      <c r="C2200" s="10">
        <f>IF(Offerte!$A72="","",Offerte!$C72)</f>
        <v/>
      </c>
      <c r="D2200" s="10" t="inlineStr">
        <is>
          <t>F.5.1</t>
        </is>
      </c>
      <c r="E2200" s="10" t="inlineStr">
        <is>
          <t>F</t>
        </is>
      </c>
      <c r="F2200" s="10" t="inlineStr">
        <is>
          <t>T</t>
        </is>
      </c>
      <c r="G2200" s="10" t="inlineStr">
        <is>
          <t>tabular</t>
        </is>
      </c>
      <c r="H2200" s="10" t="n">
        <v>1</v>
      </c>
      <c r="I2200" s="10" t="inlineStr">
        <is>
          <t>Rendicontazione di sostenibilità ambientale</t>
        </is>
      </c>
      <c r="J2200" s="20" t="n"/>
      <c r="K2200" s="20" t="n"/>
      <c r="L2200" s="20" t="n"/>
      <c r="M2200" s="20" t="n"/>
      <c r="N2200" s="21">
        <f>IF($A2200="","",IF(IFERROR(VALUE($M2200),0)=1,1,0))</f>
        <v/>
      </c>
      <c r="O2200" s="21">
        <f>IF($A2200="",0,IF(OR($S2200&lt;&gt;1,COUNTA($J2200:$M2200)=0),0,IF($N2200=1,$H2200,0)))</f>
        <v/>
      </c>
      <c r="P2200" s="10" t="inlineStr">
        <is>
          <t>sì/no</t>
        </is>
      </c>
      <c r="Q2200" s="21">
        <f>IF($A2200="","",$A2200&amp;"|"&amp;$C2200)</f>
        <v/>
      </c>
      <c r="R2200" s="21">
        <f>IF($A2200="","",$A2200&amp;"|"&amp;$C2200&amp;"|"&amp;$D2200)</f>
        <v/>
      </c>
      <c r="S2200" s="21">
        <f>IF($A2200="","",IFERROR(INDEX(Offerte!$D$2:$D$200,MATCH($Q2200,Offerte!$L$2:$L$200,0)),0))</f>
        <v/>
      </c>
      <c r="T2200" s="21">
        <f>IF($A2200="","",IFERROR(INDEX(Offerte!$G$2:$G$200,MATCH($Q2200,Offerte!$L$2:$L$200,0)),"NO"))</f>
        <v/>
      </c>
    </row>
    <row r="2201">
      <c r="A2201" s="10">
        <f>IF(Offerte!$A72="","",Offerte!$A72)</f>
        <v/>
      </c>
      <c r="B2201" s="10">
        <f>IF(Offerte!$A72="","",Offerte!$B72)</f>
        <v/>
      </c>
      <c r="C2201" s="10">
        <f>IF(Offerte!$A72="","",Offerte!$C72)</f>
        <v/>
      </c>
      <c r="D2201" s="10" t="inlineStr">
        <is>
          <t>G.1.1</t>
        </is>
      </c>
      <c r="E2201" s="10" t="inlineStr">
        <is>
          <t>G</t>
        </is>
      </c>
      <c r="F2201" s="10" t="inlineStr">
        <is>
          <t>D</t>
        </is>
      </c>
      <c r="G2201" s="10" t="inlineStr">
        <is>
          <t>discretionary</t>
        </is>
      </c>
      <c r="H2201" s="10" t="n">
        <v>2</v>
      </c>
      <c r="I2201" s="10" t="inlineStr">
        <is>
          <t>Qualità del progetto di centrale di controllo aziendale</t>
        </is>
      </c>
      <c r="J2201" s="20" t="n"/>
      <c r="K2201" s="20" t="n"/>
      <c r="L2201" s="20" t="n"/>
      <c r="M2201" s="20" t="n"/>
      <c r="N2201" s="21">
        <f>IF($A2201="","",MAX(0,MIN(1,IFERROR(VALUE($M2201),0))))</f>
        <v/>
      </c>
      <c r="O2201" s="21">
        <f>IF($A2201="",0,IF(OR($S2201&lt;&gt;1,COUNTA($J2201:$M2201)=0),0,IF(SUMPRODUCT(MAX(($C$5:$C$6173=$C2201)*($D$5:$D$6173=$D2201)*($S$5:$S$6173=1)*IFERROR($N$5:$N$6173*1,0)))&gt;0,ROUND($H2201*($N2201/SUMPRODUCT(MAX(($C$5:$C$6173=$C2201)*($D$5:$D$6173=$D2201)*($S$5:$S$6173=1)*IFERROR($N$5:$N$6173*1,0)))),4),0)))</f>
        <v/>
      </c>
      <c r="P2201" s="10" t="inlineStr">
        <is>
          <t>coeff.</t>
        </is>
      </c>
      <c r="Q2201" s="21">
        <f>IF($A2201="","",$A2201&amp;"|"&amp;$C2201)</f>
        <v/>
      </c>
      <c r="R2201" s="21">
        <f>IF($A2201="","",$A2201&amp;"|"&amp;$C2201&amp;"|"&amp;$D2201)</f>
        <v/>
      </c>
      <c r="S2201" s="21">
        <f>IF($A2201="","",IFERROR(INDEX(Offerte!$D$2:$D$200,MATCH($Q2201,Offerte!$L$2:$L$200,0)),0))</f>
        <v/>
      </c>
      <c r="T2201" s="21">
        <f>IF($A2201="","",IFERROR(INDEX(Offerte!$G$2:$G$200,MATCH($Q2201,Offerte!$L$2:$L$200,0)),"NO"))</f>
        <v/>
      </c>
    </row>
    <row r="2202">
      <c r="A2202" s="10">
        <f>IF(Offerte!$A72="","",Offerte!$A72)</f>
        <v/>
      </c>
      <c r="B2202" s="10">
        <f>IF(Offerte!$A72="","",Offerte!$B72)</f>
        <v/>
      </c>
      <c r="C2202" s="10">
        <f>IF(Offerte!$A72="","",Offerte!$C72)</f>
        <v/>
      </c>
      <c r="D2202" s="10" t="inlineStr">
        <is>
          <t>G.2.1</t>
        </is>
      </c>
      <c r="E2202" s="10" t="inlineStr">
        <is>
          <t>G</t>
        </is>
      </c>
      <c r="F2202" s="10" t="inlineStr">
        <is>
          <t>T</t>
        </is>
      </c>
      <c r="G2202" s="10" t="inlineStr">
        <is>
          <t>tabular</t>
        </is>
      </c>
      <c r="H2202" s="10" t="n">
        <v>1</v>
      </c>
      <c r="I2202" s="10" t="inlineStr">
        <is>
          <t>Certificazione ISO 45001</t>
        </is>
      </c>
      <c r="J2202" s="20" t="n"/>
      <c r="K2202" s="20" t="n"/>
      <c r="L2202" s="20" t="n"/>
      <c r="M2202" s="20" t="n"/>
      <c r="N2202" s="21">
        <f>IF($A2202="","",IF(IFERROR(VALUE($M2202),0)=1,1,0))</f>
        <v/>
      </c>
      <c r="O2202" s="21">
        <f>IF($A2202="",0,IF(OR($S2202&lt;&gt;1,COUNTA($J2202:$M2202)=0),0,IF($N2202=1,$H2202,0)))</f>
        <v/>
      </c>
      <c r="P2202" s="10" t="inlineStr">
        <is>
          <t>sì/no</t>
        </is>
      </c>
      <c r="Q2202" s="21">
        <f>IF($A2202="","",$A2202&amp;"|"&amp;$C2202)</f>
        <v/>
      </c>
      <c r="R2202" s="21">
        <f>IF($A2202="","",$A2202&amp;"|"&amp;$C2202&amp;"|"&amp;$D2202)</f>
        <v/>
      </c>
      <c r="S2202" s="21">
        <f>IF($A2202="","",IFERROR(INDEX(Offerte!$D$2:$D$200,MATCH($Q2202,Offerte!$L$2:$L$200,0)),0))</f>
        <v/>
      </c>
      <c r="T2202" s="21">
        <f>IF($A2202="","",IFERROR(INDEX(Offerte!$G$2:$G$200,MATCH($Q2202,Offerte!$L$2:$L$200,0)),"NO"))</f>
        <v/>
      </c>
    </row>
    <row r="2203">
      <c r="A2203" s="10">
        <f>IF(Offerte!$A72="","",Offerte!$A72)</f>
        <v/>
      </c>
      <c r="B2203" s="10">
        <f>IF(Offerte!$A72="","",Offerte!$B72)</f>
        <v/>
      </c>
      <c r="C2203" s="10">
        <f>IF(Offerte!$A72="","",Offerte!$C72)</f>
        <v/>
      </c>
      <c r="D2203" s="10" t="inlineStr">
        <is>
          <t>G.3.1</t>
        </is>
      </c>
      <c r="E2203" s="10" t="inlineStr">
        <is>
          <t>G</t>
        </is>
      </c>
      <c r="F2203" s="10" t="inlineStr">
        <is>
          <t>T</t>
        </is>
      </c>
      <c r="G2203" s="10" t="inlineStr">
        <is>
          <t>tabular</t>
        </is>
      </c>
      <c r="H2203" s="10" t="n">
        <v>1</v>
      </c>
      <c r="I2203" s="10" t="inlineStr">
        <is>
          <t>Certificazioni di responsabilità sociale</t>
        </is>
      </c>
      <c r="J2203" s="20" t="n"/>
      <c r="K2203" s="20" t="n"/>
      <c r="L2203" s="20" t="n"/>
      <c r="M2203" s="20" t="n"/>
      <c r="N2203" s="21">
        <f>IF($A2203="","",IF(IFERROR(VALUE($M2203),0)=1,1,0))</f>
        <v/>
      </c>
      <c r="O2203" s="21">
        <f>IF($A2203="",0,IF(OR($S2203&lt;&gt;1,COUNTA($J2203:$M2203)=0),0,IF($N2203=1,$H2203,0)))</f>
        <v/>
      </c>
      <c r="P2203" s="10" t="inlineStr">
        <is>
          <t>sì/no</t>
        </is>
      </c>
      <c r="Q2203" s="21">
        <f>IF($A2203="","",$A2203&amp;"|"&amp;$C2203)</f>
        <v/>
      </c>
      <c r="R2203" s="21">
        <f>IF($A2203="","",$A2203&amp;"|"&amp;$C2203&amp;"|"&amp;$D2203)</f>
        <v/>
      </c>
      <c r="S2203" s="21">
        <f>IF($A2203="","",IFERROR(INDEX(Offerte!$D$2:$D$200,MATCH($Q2203,Offerte!$L$2:$L$200,0)),0))</f>
        <v/>
      </c>
      <c r="T2203" s="21">
        <f>IF($A2203="","",IFERROR(INDEX(Offerte!$G$2:$G$200,MATCH($Q2203,Offerte!$L$2:$L$200,0)),"NO"))</f>
        <v/>
      </c>
    </row>
    <row r="2204">
      <c r="A2204" s="10">
        <f>IF(Offerte!$A72="","",Offerte!$A72)</f>
        <v/>
      </c>
      <c r="B2204" s="10">
        <f>IF(Offerte!$A72="","",Offerte!$B72)</f>
        <v/>
      </c>
      <c r="C2204" s="10">
        <f>IF(Offerte!$A72="","",Offerte!$C72)</f>
        <v/>
      </c>
      <c r="D2204" s="10" t="inlineStr">
        <is>
          <t>G.4.1</t>
        </is>
      </c>
      <c r="E2204" s="10" t="inlineStr">
        <is>
          <t>G</t>
        </is>
      </c>
      <c r="F2204" s="10" t="inlineStr">
        <is>
          <t>D</t>
        </is>
      </c>
      <c r="G2204" s="10" t="inlineStr">
        <is>
          <t>discretionary</t>
        </is>
      </c>
      <c r="H2204" s="10" t="n">
        <v>2</v>
      </c>
      <c r="I2204" s="10" t="inlineStr">
        <is>
          <t>Qualità del piano di formazione del personale</t>
        </is>
      </c>
      <c r="J2204" s="20" t="n"/>
      <c r="K2204" s="20" t="n"/>
      <c r="L2204" s="20" t="n"/>
      <c r="M2204" s="20" t="n"/>
      <c r="N2204" s="21">
        <f>IF($A2204="","",MAX(0,MIN(1,IFERROR(VALUE($M2204),0))))</f>
        <v/>
      </c>
      <c r="O2204" s="21">
        <f>IF($A2204="",0,IF(OR($S2204&lt;&gt;1,COUNTA($J2204:$M2204)=0),0,IF(SUMPRODUCT(MAX(($C$5:$C$6173=$C2204)*($D$5:$D$6173=$D2204)*($S$5:$S$6173=1)*IFERROR($N$5:$N$6173*1,0)))&gt;0,ROUND($H2204*($N2204/SUMPRODUCT(MAX(($C$5:$C$6173=$C2204)*($D$5:$D$6173=$D2204)*($S$5:$S$6173=1)*IFERROR($N$5:$N$6173*1,0)))),4),0)))</f>
        <v/>
      </c>
      <c r="P2204" s="10" t="inlineStr">
        <is>
          <t>coeff.</t>
        </is>
      </c>
      <c r="Q2204" s="21">
        <f>IF($A2204="","",$A2204&amp;"|"&amp;$C2204)</f>
        <v/>
      </c>
      <c r="R2204" s="21">
        <f>IF($A2204="","",$A2204&amp;"|"&amp;$C2204&amp;"|"&amp;$D2204)</f>
        <v/>
      </c>
      <c r="S2204" s="21">
        <f>IF($A2204="","",IFERROR(INDEX(Offerte!$D$2:$D$200,MATCH($Q2204,Offerte!$L$2:$L$200,0)),0))</f>
        <v/>
      </c>
      <c r="T2204" s="21">
        <f>IF($A2204="","",IFERROR(INDEX(Offerte!$G$2:$G$200,MATCH($Q2204,Offerte!$L$2:$L$200,0)),"NO"))</f>
        <v/>
      </c>
    </row>
    <row r="2205">
      <c r="A2205" s="10">
        <f>IF(Offerte!$A72="","",Offerte!$A72)</f>
        <v/>
      </c>
      <c r="B2205" s="10">
        <f>IF(Offerte!$A72="","",Offerte!$B72)</f>
        <v/>
      </c>
      <c r="C2205" s="10">
        <f>IF(Offerte!$A72="","",Offerte!$C72)</f>
        <v/>
      </c>
      <c r="D2205" s="10" t="inlineStr">
        <is>
          <t>G.5.1</t>
        </is>
      </c>
      <c r="E2205" s="10" t="inlineStr">
        <is>
          <t>G</t>
        </is>
      </c>
      <c r="F2205" s="10" t="inlineStr">
        <is>
          <t>T</t>
        </is>
      </c>
      <c r="G2205" s="10" t="inlineStr">
        <is>
          <t>tabular</t>
        </is>
      </c>
      <c r="H2205" s="10" t="n">
        <v>1</v>
      </c>
      <c r="I2205" s="10" t="inlineStr">
        <is>
          <t>Impegno al mantenimento delle garanzie del contratto di secondo livello del gestore uscente</t>
        </is>
      </c>
      <c r="J2205" s="20" t="n"/>
      <c r="K2205" s="20" t="n"/>
      <c r="L2205" s="20" t="n"/>
      <c r="M2205" s="20" t="n"/>
      <c r="N2205" s="21">
        <f>IF($A2205="","",IF(IFERROR(VALUE($M2205),0)=1,1,0))</f>
        <v/>
      </c>
      <c r="O2205" s="21">
        <f>IF($A2205="",0,IF(OR($S2205&lt;&gt;1,COUNTA($J2205:$M2205)=0),0,IF($N2205=1,$H2205,0)))</f>
        <v/>
      </c>
      <c r="P2205" s="10" t="inlineStr">
        <is>
          <t>sì/no</t>
        </is>
      </c>
      <c r="Q2205" s="21">
        <f>IF($A2205="","",$A2205&amp;"|"&amp;$C2205)</f>
        <v/>
      </c>
      <c r="R2205" s="21">
        <f>IF($A2205="","",$A2205&amp;"|"&amp;$C2205&amp;"|"&amp;$D2205)</f>
        <v/>
      </c>
      <c r="S2205" s="21">
        <f>IF($A2205="","",IFERROR(INDEX(Offerte!$D$2:$D$200,MATCH($Q2205,Offerte!$L$2:$L$200,0)),0))</f>
        <v/>
      </c>
      <c r="T2205" s="21">
        <f>IF($A2205="","",IFERROR(INDEX(Offerte!$G$2:$G$200,MATCH($Q2205,Offerte!$L$2:$L$200,0)),"NO"))</f>
        <v/>
      </c>
    </row>
    <row r="2206">
      <c r="A2206" s="10">
        <f>IF(Offerte!$A73="","",Offerte!$A73)</f>
        <v/>
      </c>
      <c r="B2206" s="10">
        <f>IF(Offerte!$A73="","",Offerte!$B73)</f>
        <v/>
      </c>
      <c r="C2206" s="10">
        <f>IF(Offerte!$A73="","",Offerte!$C73)</f>
        <v/>
      </c>
      <c r="D2206" s="10" t="inlineStr">
        <is>
          <t>A.1.1</t>
        </is>
      </c>
      <c r="E2206" s="10" t="inlineStr">
        <is>
          <t>A</t>
        </is>
      </c>
      <c r="F2206" s="10" t="inlineStr">
        <is>
          <t>Q</t>
        </is>
      </c>
      <c r="G2206" s="10" t="inlineStr">
        <is>
          <t>higher</t>
        </is>
      </c>
      <c r="H2206" s="10" t="n">
        <v>3</v>
      </c>
      <c r="I2206" s="10" t="inlineStr">
        <is>
          <t>Tasso aggiuntivo di corse controllate</t>
        </is>
      </c>
      <c r="J2206" s="20" t="n"/>
      <c r="K2206" s="20" t="n"/>
      <c r="L2206" s="20" t="n"/>
      <c r="M2206" s="20" t="n"/>
      <c r="N2206" s="21">
        <f>IF($A2206="","",IFERROR(VALUE($K2206)/VALUE($L2206)*100,IFERROR(VALUE($J2206),0)))</f>
        <v/>
      </c>
      <c r="O2206" s="21">
        <f>IF($A2206="",0,IF(OR($S2206&lt;&gt;1,COUNTA($J2206:$M2206)=0),0,IF(SUMPRODUCT(MAX(($C$5:$C$6173=$C2206)*($D$5:$D$6173=$D2206)*($S$5:$S$6173=1)*IFERROR($N$5:$N$6173*1,0)))&gt;0,ROUND($H2206*($N2206/SUMPRODUCT(MAX(($C$5:$C$6173=$C2206)*($D$5:$D$6173=$D2206)*($S$5:$S$6173=1)*IFERROR($N$5:$N$6173*1,0)))),4),0)))</f>
        <v/>
      </c>
      <c r="P2206" s="10" t="inlineStr">
        <is>
          <t>Corse controllate annue / Corse programmate annue</t>
        </is>
      </c>
      <c r="Q2206" s="21">
        <f>IF($A2206="","",$A2206&amp;"|"&amp;$C2206)</f>
        <v/>
      </c>
      <c r="R2206" s="21">
        <f>IF($A2206="","",$A2206&amp;"|"&amp;$C2206&amp;"|"&amp;$D2206)</f>
        <v/>
      </c>
      <c r="S2206" s="21">
        <f>IF($A2206="","",IFERROR(INDEX(Offerte!$D$2:$D$200,MATCH($Q2206,Offerte!$L$2:$L$200,0)),0))</f>
        <v/>
      </c>
      <c r="T2206" s="21">
        <f>IF($A2206="","",IFERROR(INDEX(Offerte!$G$2:$G$200,MATCH($Q2206,Offerte!$L$2:$L$200,0)),"NO"))</f>
        <v/>
      </c>
    </row>
    <row r="2207">
      <c r="A2207" s="10">
        <f>IF(Offerte!$A73="","",Offerte!$A73)</f>
        <v/>
      </c>
      <c r="B2207" s="10">
        <f>IF(Offerte!$A73="","",Offerte!$B73)</f>
        <v/>
      </c>
      <c r="C2207" s="10">
        <f>IF(Offerte!$A73="","",Offerte!$C73)</f>
        <v/>
      </c>
      <c r="D2207" s="10" t="inlineStr">
        <is>
          <t>A.1.2</t>
        </is>
      </c>
      <c r="E2207" s="10" t="inlineStr">
        <is>
          <t>A</t>
        </is>
      </c>
      <c r="F2207" s="10" t="inlineStr">
        <is>
          <t>Q</t>
        </is>
      </c>
      <c r="G2207" s="10" t="inlineStr">
        <is>
          <t>higher</t>
        </is>
      </c>
      <c r="H2207" s="10" t="n">
        <v>4</v>
      </c>
      <c r="I2207" s="10" t="inlineStr">
        <is>
          <t>Numero aggiuntivo di passeggeri controllati</t>
        </is>
      </c>
      <c r="J2207" s="20" t="n"/>
      <c r="K2207" s="20" t="n"/>
      <c r="L2207" s="20" t="n"/>
      <c r="M2207" s="20" t="n"/>
      <c r="N2207" s="21">
        <f>IF($A2207="","",IFERROR(VALUE($J2207),0))</f>
        <v/>
      </c>
      <c r="O2207" s="21">
        <f>IF($A2207="",0,IF(OR($S2207&lt;&gt;1,COUNTA($J2207:$M2207)=0),0,IF(SUMPRODUCT(MAX(($C$5:$C$6173=$C2207)*($D$5:$D$6173=$D2207)*($S$5:$S$6173=1)*IFERROR($N$5:$N$6173*1,0)))&gt;0,ROUND($H2207*($N2207/SUMPRODUCT(MAX(($C$5:$C$6173=$C2207)*($D$5:$D$6173=$D2207)*($S$5:$S$6173=1)*IFERROR($N$5:$N$6173*1,0)))),4),0)))</f>
        <v/>
      </c>
      <c r="P2207" s="10" t="inlineStr">
        <is>
          <t>passeggeri/anno</t>
        </is>
      </c>
      <c r="Q2207" s="21">
        <f>IF($A2207="","",$A2207&amp;"|"&amp;$C2207)</f>
        <v/>
      </c>
      <c r="R2207" s="21">
        <f>IF($A2207="","",$A2207&amp;"|"&amp;$C2207&amp;"|"&amp;$D2207)</f>
        <v/>
      </c>
      <c r="S2207" s="21">
        <f>IF($A2207="","",IFERROR(INDEX(Offerte!$D$2:$D$200,MATCH($Q2207,Offerte!$L$2:$L$200,0)),0))</f>
        <v/>
      </c>
      <c r="T2207" s="21">
        <f>IF($A2207="","",IFERROR(INDEX(Offerte!$G$2:$G$200,MATCH($Q2207,Offerte!$L$2:$L$200,0)),"NO"))</f>
        <v/>
      </c>
    </row>
    <row r="2208">
      <c r="A2208" s="10">
        <f>IF(Offerte!$A73="","",Offerte!$A73)</f>
        <v/>
      </c>
      <c r="B2208" s="10">
        <f>IF(Offerte!$A73="","",Offerte!$B73)</f>
        <v/>
      </c>
      <c r="C2208" s="10">
        <f>IF(Offerte!$A73="","",Offerte!$C73)</f>
        <v/>
      </c>
      <c r="D2208" s="10" t="inlineStr">
        <is>
          <t>B.1.1</t>
        </is>
      </c>
      <c r="E2208" s="10" t="inlineStr">
        <is>
          <t>B</t>
        </is>
      </c>
      <c r="F2208" s="10" t="inlineStr">
        <is>
          <t>Q</t>
        </is>
      </c>
      <c r="G2208" s="10" t="inlineStr">
        <is>
          <t>higher</t>
        </is>
      </c>
      <c r="H2208" s="10" t="n">
        <v>3</v>
      </c>
      <c r="I2208" s="10" t="inlineStr">
        <is>
          <t>Incremento dei posti offerti nelle fasce di punta</t>
        </is>
      </c>
      <c r="J2208" s="20" t="n"/>
      <c r="K2208" s="20" t="n"/>
      <c r="L2208" s="20" t="n"/>
      <c r="M2208" s="20" t="n"/>
      <c r="N2208" s="21">
        <f>IF($A2208="","",IFERROR(VALUE($J2208),0))</f>
        <v/>
      </c>
      <c r="O2208" s="21">
        <f>IF($A2208="",0,IF(OR($S2208&lt;&gt;1,COUNTA($J2208:$M2208)=0),0,IF(SUMPRODUCT(MAX(($C$5:$C$6173=$C2208)*($D$5:$D$6173=$D2208)*($S$5:$S$6173=1)*IFERROR($N$5:$N$6173*1,0)))&gt;0,ROUND($H2208*($N2208/SUMPRODUCT(MAX(($C$5:$C$6173=$C2208)*($D$5:$D$6173=$D2208)*($S$5:$S$6173=1)*IFERROR($N$5:$N$6173*1,0)))),4),0)))</f>
        <v/>
      </c>
      <c r="P2208" s="10" t="inlineStr">
        <is>
          <t>posti*km</t>
        </is>
      </c>
      <c r="Q2208" s="21">
        <f>IF($A2208="","",$A2208&amp;"|"&amp;$C2208)</f>
        <v/>
      </c>
      <c r="R2208" s="21">
        <f>IF($A2208="","",$A2208&amp;"|"&amp;$C2208&amp;"|"&amp;$D2208)</f>
        <v/>
      </c>
      <c r="S2208" s="21">
        <f>IF($A2208="","",IFERROR(INDEX(Offerte!$D$2:$D$200,MATCH($Q2208,Offerte!$L$2:$L$200,0)),0))</f>
        <v/>
      </c>
      <c r="T2208" s="21">
        <f>IF($A2208="","",IFERROR(INDEX(Offerte!$G$2:$G$200,MATCH($Q2208,Offerte!$L$2:$L$200,0)),"NO"))</f>
        <v/>
      </c>
    </row>
    <row r="2209">
      <c r="A2209" s="10">
        <f>IF(Offerte!$A73="","",Offerte!$A73)</f>
        <v/>
      </c>
      <c r="B2209" s="10">
        <f>IF(Offerte!$A73="","",Offerte!$B73)</f>
        <v/>
      </c>
      <c r="C2209" s="10">
        <f>IF(Offerte!$A73="","",Offerte!$C73)</f>
        <v/>
      </c>
      <c r="D2209" s="10" t="inlineStr">
        <is>
          <t>B.2.1</t>
        </is>
      </c>
      <c r="E2209" s="10" t="inlineStr">
        <is>
          <t>B</t>
        </is>
      </c>
      <c r="F2209" s="10" t="inlineStr">
        <is>
          <t>Q</t>
        </is>
      </c>
      <c r="G2209" s="10" t="inlineStr">
        <is>
          <t>higher</t>
        </is>
      </c>
      <c r="H2209" s="10" t="n">
        <v>4</v>
      </c>
      <c r="I2209" s="10" t="inlineStr">
        <is>
          <t>Corse aggiuntive nell'arco giornaliero base</t>
        </is>
      </c>
      <c r="J2209" s="20" t="n"/>
      <c r="K2209" s="20" t="n"/>
      <c r="L2209" s="20" t="n"/>
      <c r="M2209" s="20" t="n"/>
      <c r="N2209" s="21">
        <f>IF($A2209="","",IFERROR(VALUE($J2209),0))</f>
        <v/>
      </c>
      <c r="O2209" s="21">
        <f>IF($A2209="",0,IF(OR($S2209&lt;&gt;1,COUNTA($J2209:$M2209)=0),0,IF(SUMPRODUCT(MAX(($C$5:$C$6173=$C2209)*($D$5:$D$6173=$D2209)*($S$5:$S$6173=1)*IFERROR($N$5:$N$6173*1,0)))&gt;0,ROUND($H2209*($N2209/SUMPRODUCT(MAX(($C$5:$C$6173=$C2209)*($D$5:$D$6173=$D2209)*($S$5:$S$6173=1)*IFERROR($N$5:$N$6173*1,0)))),4),0)))</f>
        <v/>
      </c>
      <c r="P2209" s="10" t="inlineStr">
        <is>
          <t>corse</t>
        </is>
      </c>
      <c r="Q2209" s="21">
        <f>IF($A2209="","",$A2209&amp;"|"&amp;$C2209)</f>
        <v/>
      </c>
      <c r="R2209" s="21">
        <f>IF($A2209="","",$A2209&amp;"|"&amp;$C2209&amp;"|"&amp;$D2209)</f>
        <v/>
      </c>
      <c r="S2209" s="21">
        <f>IF($A2209="","",IFERROR(INDEX(Offerte!$D$2:$D$200,MATCH($Q2209,Offerte!$L$2:$L$200,0)),0))</f>
        <v/>
      </c>
      <c r="T2209" s="21">
        <f>IF($A2209="","",IFERROR(INDEX(Offerte!$G$2:$G$200,MATCH($Q2209,Offerte!$L$2:$L$200,0)),"NO"))</f>
        <v/>
      </c>
    </row>
    <row r="2210">
      <c r="A2210" s="10">
        <f>IF(Offerte!$A73="","",Offerte!$A73)</f>
        <v/>
      </c>
      <c r="B2210" s="10">
        <f>IF(Offerte!$A73="","",Offerte!$B73)</f>
        <v/>
      </c>
      <c r="C2210" s="10">
        <f>IF(Offerte!$A73="","",Offerte!$C73)</f>
        <v/>
      </c>
      <c r="D2210" s="10" t="inlineStr">
        <is>
          <t>B.3.1</t>
        </is>
      </c>
      <c r="E2210" s="10" t="inlineStr">
        <is>
          <t>B</t>
        </is>
      </c>
      <c r="F2210" s="10" t="inlineStr">
        <is>
          <t>Q</t>
        </is>
      </c>
      <c r="G2210" s="10" t="inlineStr">
        <is>
          <t>higher</t>
        </is>
      </c>
      <c r="H2210" s="10" t="n">
        <v>2</v>
      </c>
      <c r="I2210" s="10" t="inlineStr">
        <is>
          <t>Numero di corse aggiuntive per allungamento dell'arco di servizio giornaliero nelle fasce serali</t>
        </is>
      </c>
      <c r="J2210" s="20" t="n"/>
      <c r="K2210" s="20" t="n"/>
      <c r="L2210" s="20" t="n"/>
      <c r="M2210" s="20" t="n"/>
      <c r="N2210" s="21">
        <f>IF($A2210="","",IFERROR(VALUE($J2210),0))</f>
        <v/>
      </c>
      <c r="O2210" s="21">
        <f>IF($A2210="",0,IF(OR($S2210&lt;&gt;1,COUNTA($J2210:$M2210)=0),0,IF(SUMPRODUCT(MAX(($C$5:$C$6173=$C2210)*($D$5:$D$6173=$D2210)*($S$5:$S$6173=1)*IFERROR($N$5:$N$6173*1,0)))&gt;0,ROUND($H2210*($N2210/SUMPRODUCT(MAX(($C$5:$C$6173=$C2210)*($D$5:$D$6173=$D2210)*($S$5:$S$6173=1)*IFERROR($N$5:$N$6173*1,0)))),4),0)))</f>
        <v/>
      </c>
      <c r="P2210" s="10" t="inlineStr">
        <is>
          <t>corse</t>
        </is>
      </c>
      <c r="Q2210" s="21">
        <f>IF($A2210="","",$A2210&amp;"|"&amp;$C2210)</f>
        <v/>
      </c>
      <c r="R2210" s="21">
        <f>IF($A2210="","",$A2210&amp;"|"&amp;$C2210&amp;"|"&amp;$D2210)</f>
        <v/>
      </c>
      <c r="S2210" s="21">
        <f>IF($A2210="","",IFERROR(INDEX(Offerte!$D$2:$D$200,MATCH($Q2210,Offerte!$L$2:$L$200,0)),0))</f>
        <v/>
      </c>
      <c r="T2210" s="21">
        <f>IF($A2210="","",IFERROR(INDEX(Offerte!$G$2:$G$200,MATCH($Q2210,Offerte!$L$2:$L$200,0)),"NO"))</f>
        <v/>
      </c>
    </row>
    <row r="2211">
      <c r="A2211" s="10">
        <f>IF(Offerte!$A73="","",Offerte!$A73)</f>
        <v/>
      </c>
      <c r="B2211" s="10">
        <f>IF(Offerte!$A73="","",Offerte!$B73)</f>
        <v/>
      </c>
      <c r="C2211" s="10">
        <f>IF(Offerte!$A73="","",Offerte!$C73)</f>
        <v/>
      </c>
      <c r="D2211" s="10" t="inlineStr">
        <is>
          <t>B.4.1</t>
        </is>
      </c>
      <c r="E2211" s="10" t="inlineStr">
        <is>
          <t>B</t>
        </is>
      </c>
      <c r="F2211" s="10" t="inlineStr">
        <is>
          <t>Q</t>
        </is>
      </c>
      <c r="G2211" s="10" t="inlineStr">
        <is>
          <t>higher</t>
        </is>
      </c>
      <c r="H2211" s="10" t="n">
        <v>3</v>
      </c>
      <c r="I2211" s="10" t="inlineStr">
        <is>
          <t>Percorrenze aggiuntive offerte nel Programma d'esercizio delle prime due fasi attuative</t>
        </is>
      </c>
      <c r="J2211" s="20" t="n"/>
      <c r="K2211" s="20" t="n"/>
      <c r="L2211" s="20" t="n"/>
      <c r="M2211" s="20" t="n"/>
      <c r="N2211" s="21">
        <f>IF($A2211="","",IFERROR(VALUE($J2211),0))</f>
        <v/>
      </c>
      <c r="O2211" s="21">
        <f>IF($A2211="",0,IF(OR($S2211&lt;&gt;1,COUNTA($J2211:$M2211)=0),0,IF(SUMPRODUCT(MAX(($C$5:$C$6173=$C2211)*($D$5:$D$6173=$D2211)*($S$5:$S$6173=1)*IFERROR($N$5:$N$6173*1,0)))&gt;0,ROUND($H2211*($N2211/SUMPRODUCT(MAX(($C$5:$C$6173=$C2211)*($D$5:$D$6173=$D2211)*($S$5:$S$6173=1)*IFERROR($N$5:$N$6173*1,0)))),4),0)))</f>
        <v/>
      </c>
      <c r="P2211" s="10" t="inlineStr">
        <is>
          <t>vett*km</t>
        </is>
      </c>
      <c r="Q2211" s="21">
        <f>IF($A2211="","",$A2211&amp;"|"&amp;$C2211)</f>
        <v/>
      </c>
      <c r="R2211" s="21">
        <f>IF($A2211="","",$A2211&amp;"|"&amp;$C2211&amp;"|"&amp;$D2211)</f>
        <v/>
      </c>
      <c r="S2211" s="21">
        <f>IF($A2211="","",IFERROR(INDEX(Offerte!$D$2:$D$200,MATCH($Q2211,Offerte!$L$2:$L$200,0)),0))</f>
        <v/>
      </c>
      <c r="T2211" s="21">
        <f>IF($A2211="","",IFERROR(INDEX(Offerte!$G$2:$G$200,MATCH($Q2211,Offerte!$L$2:$L$200,0)),"NO"))</f>
        <v/>
      </c>
    </row>
    <row r="2212">
      <c r="A2212" s="10">
        <f>IF(Offerte!$A73="","",Offerte!$A73)</f>
        <v/>
      </c>
      <c r="B2212" s="10">
        <f>IF(Offerte!$A73="","",Offerte!$B73)</f>
        <v/>
      </c>
      <c r="C2212" s="10">
        <f>IF(Offerte!$A73="","",Offerte!$C73)</f>
        <v/>
      </c>
      <c r="D2212" s="10" t="inlineStr">
        <is>
          <t>B.5.1</t>
        </is>
      </c>
      <c r="E2212" s="10" t="inlineStr">
        <is>
          <t>B</t>
        </is>
      </c>
      <c r="F2212" s="10" t="inlineStr">
        <is>
          <t>D</t>
        </is>
      </c>
      <c r="G2212" s="10" t="inlineStr">
        <is>
          <t>discretionary</t>
        </is>
      </c>
      <c r="H2212" s="10" t="n">
        <v>2</v>
      </c>
      <c r="I2212" s="10" t="inlineStr">
        <is>
          <t>Efficacia del progetto di servizi complementari DRT</t>
        </is>
      </c>
      <c r="J2212" s="20" t="n"/>
      <c r="K2212" s="20" t="n"/>
      <c r="L2212" s="20" t="n"/>
      <c r="M2212" s="20" t="n"/>
      <c r="N2212" s="21">
        <f>IF($A2212="","",MAX(0,MIN(1,IFERROR(VALUE($M2212),0))))</f>
        <v/>
      </c>
      <c r="O2212" s="21">
        <f>IF($A2212="",0,IF(OR($S2212&lt;&gt;1,COUNTA($J2212:$M2212)=0),0,IF(SUMPRODUCT(MAX(($C$5:$C$6173=$C2212)*($D$5:$D$6173=$D2212)*($S$5:$S$6173=1)*IFERROR($N$5:$N$6173*1,0)))&gt;0,ROUND($H2212*($N2212/SUMPRODUCT(MAX(($C$5:$C$6173=$C2212)*($D$5:$D$6173=$D2212)*($S$5:$S$6173=1)*IFERROR($N$5:$N$6173*1,0)))),4),0)))</f>
        <v/>
      </c>
      <c r="P2212" s="10" t="inlineStr">
        <is>
          <t>coeff.</t>
        </is>
      </c>
      <c r="Q2212" s="21">
        <f>IF($A2212="","",$A2212&amp;"|"&amp;$C2212)</f>
        <v/>
      </c>
      <c r="R2212" s="21">
        <f>IF($A2212="","",$A2212&amp;"|"&amp;$C2212&amp;"|"&amp;$D2212)</f>
        <v/>
      </c>
      <c r="S2212" s="21">
        <f>IF($A2212="","",IFERROR(INDEX(Offerte!$D$2:$D$200,MATCH($Q2212,Offerte!$L$2:$L$200,0)),0))</f>
        <v/>
      </c>
      <c r="T2212" s="21">
        <f>IF($A2212="","",IFERROR(INDEX(Offerte!$G$2:$G$200,MATCH($Q2212,Offerte!$L$2:$L$200,0)),"NO"))</f>
        <v/>
      </c>
    </row>
    <row r="2213">
      <c r="A2213" s="10">
        <f>IF(Offerte!$A73="","",Offerte!$A73)</f>
        <v/>
      </c>
      <c r="B2213" s="10">
        <f>IF(Offerte!$A73="","",Offerte!$B73)</f>
        <v/>
      </c>
      <c r="C2213" s="10">
        <f>IF(Offerte!$A73="","",Offerte!$C73)</f>
        <v/>
      </c>
      <c r="D2213" s="10" t="inlineStr">
        <is>
          <t>C.1.1</t>
        </is>
      </c>
      <c r="E2213" s="10" t="inlineStr">
        <is>
          <t>C</t>
        </is>
      </c>
      <c r="F2213" s="10" t="inlineStr">
        <is>
          <t>Q</t>
        </is>
      </c>
      <c r="G2213" s="10" t="inlineStr">
        <is>
          <t>higher</t>
        </is>
      </c>
      <c r="H2213" s="10" t="n">
        <v>2</v>
      </c>
      <c r="I2213" s="10" t="inlineStr">
        <is>
          <t>Tasso di copertura del servizio con telecamere BSD</t>
        </is>
      </c>
      <c r="J2213" s="20" t="n"/>
      <c r="K2213" s="20" t="n"/>
      <c r="L2213" s="20" t="n"/>
      <c r="M2213" s="20" t="n"/>
      <c r="N2213" s="21">
        <f>IF($A2213="","",IFERROR(VALUE($K2213)/VALUE($L2213),IFERROR(VALUE($J2213),0)))</f>
        <v/>
      </c>
      <c r="O2213" s="21">
        <f>IF($A2213="",0,IF(OR($S2213&lt;&gt;1,COUNTA($J2213:$M2213)=0),0,IF(SUMPRODUCT(MAX(($C$5:$C$6173=$C2213)*($D$5:$D$6173=$D2213)*($S$5:$S$6173=1)*IFERROR($N$5:$N$6173*1,0)))&gt;0,ROUND($H2213*($N2213/SUMPRODUCT(MAX(($C$5:$C$6173=$C2213)*($D$5:$D$6173=$D2213)*($S$5:$S$6173=1)*IFERROR($N$5:$N$6173*1,0)))),4),0)))</f>
        <v/>
      </c>
      <c r="P2213" s="10" t="inlineStr">
        <is>
          <t>Autobus attrezzati con telecamere BSD / Autobus totali in offerta, incluse scorte</t>
        </is>
      </c>
      <c r="Q2213" s="21">
        <f>IF($A2213="","",$A2213&amp;"|"&amp;$C2213)</f>
        <v/>
      </c>
      <c r="R2213" s="21">
        <f>IF($A2213="","",$A2213&amp;"|"&amp;$C2213&amp;"|"&amp;$D2213)</f>
        <v/>
      </c>
      <c r="S2213" s="21">
        <f>IF($A2213="","",IFERROR(INDEX(Offerte!$D$2:$D$200,MATCH($Q2213,Offerte!$L$2:$L$200,0)),0))</f>
        <v/>
      </c>
      <c r="T2213" s="21">
        <f>IF($A2213="","",IFERROR(INDEX(Offerte!$G$2:$G$200,MATCH($Q2213,Offerte!$L$2:$L$200,0)),"NO"))</f>
        <v/>
      </c>
    </row>
    <row r="2214">
      <c r="A2214" s="10">
        <f>IF(Offerte!$A73="","",Offerte!$A73)</f>
        <v/>
      </c>
      <c r="B2214" s="10">
        <f>IF(Offerte!$A73="","",Offerte!$B73)</f>
        <v/>
      </c>
      <c r="C2214" s="10">
        <f>IF(Offerte!$A73="","",Offerte!$C73)</f>
        <v/>
      </c>
      <c r="D2214" s="10" t="inlineStr">
        <is>
          <t>C.1.2</t>
        </is>
      </c>
      <c r="E2214" s="10" t="inlineStr">
        <is>
          <t>C</t>
        </is>
      </c>
      <c r="F2214" s="10" t="inlineStr">
        <is>
          <t>Q</t>
        </is>
      </c>
      <c r="G2214" s="10" t="inlineStr">
        <is>
          <t>higher</t>
        </is>
      </c>
      <c r="H2214" s="10" t="n">
        <v>2</v>
      </c>
      <c r="I2214" s="10" t="inlineStr">
        <is>
          <t>Tasso di copertura del servizio con telecamere ADAS</t>
        </is>
      </c>
      <c r="J2214" s="20" t="n"/>
      <c r="K2214" s="20" t="n"/>
      <c r="L2214" s="20" t="n"/>
      <c r="M2214" s="20" t="n"/>
      <c r="N2214" s="21">
        <f>IF($A2214="","",IFERROR(VALUE($K2214)/VALUE($L2214),IFERROR(VALUE($J2214),0)))</f>
        <v/>
      </c>
      <c r="O2214" s="21">
        <f>IF($A2214="",0,IF(OR($S2214&lt;&gt;1,COUNTA($J2214:$M2214)=0),0,IF(SUMPRODUCT(MAX(($C$5:$C$6173=$C2214)*($D$5:$D$6173=$D2214)*($S$5:$S$6173=1)*IFERROR($N$5:$N$6173*1,0)))&gt;0,ROUND($H2214*($N2214/SUMPRODUCT(MAX(($C$5:$C$6173=$C2214)*($D$5:$D$6173=$D2214)*($S$5:$S$6173=1)*IFERROR($N$5:$N$6173*1,0)))),4),0)))</f>
        <v/>
      </c>
      <c r="P2214" s="10" t="inlineStr">
        <is>
          <t>Autobus attrezzati con telecamere ADAS / Autobus totali in offerta, incluse scorte</t>
        </is>
      </c>
      <c r="Q2214" s="21">
        <f>IF($A2214="","",$A2214&amp;"|"&amp;$C2214)</f>
        <v/>
      </c>
      <c r="R2214" s="21">
        <f>IF($A2214="","",$A2214&amp;"|"&amp;$C2214&amp;"|"&amp;$D2214)</f>
        <v/>
      </c>
      <c r="S2214" s="21">
        <f>IF($A2214="","",IFERROR(INDEX(Offerte!$D$2:$D$200,MATCH($Q2214,Offerte!$L$2:$L$200,0)),0))</f>
        <v/>
      </c>
      <c r="T2214" s="21">
        <f>IF($A2214="","",IFERROR(INDEX(Offerte!$G$2:$G$200,MATCH($Q2214,Offerte!$L$2:$L$200,0)),"NO"))</f>
        <v/>
      </c>
    </row>
    <row r="2215">
      <c r="A2215" s="10">
        <f>IF(Offerte!$A73="","",Offerte!$A73)</f>
        <v/>
      </c>
      <c r="B2215" s="10">
        <f>IF(Offerte!$A73="","",Offerte!$B73)</f>
        <v/>
      </c>
      <c r="C2215" s="10">
        <f>IF(Offerte!$A73="","",Offerte!$C73)</f>
        <v/>
      </c>
      <c r="D2215" s="10" t="inlineStr">
        <is>
          <t>C.2.1</t>
        </is>
      </c>
      <c r="E2215" s="10" t="inlineStr">
        <is>
          <t>C</t>
        </is>
      </c>
      <c r="F2215" s="10" t="inlineStr">
        <is>
          <t>Q</t>
        </is>
      </c>
      <c r="G2215" s="10" t="inlineStr">
        <is>
          <t>higher</t>
        </is>
      </c>
      <c r="H2215" s="10" t="n">
        <v>3</v>
      </c>
      <c r="I2215" s="10" t="inlineStr">
        <is>
          <t>Tasso di copertura del servizio con telecamere di bordo di videosorveglianza</t>
        </is>
      </c>
      <c r="J2215" s="20" t="n"/>
      <c r="K2215" s="20" t="n"/>
      <c r="L2215" s="20" t="n"/>
      <c r="M2215" s="20" t="n"/>
      <c r="N2215" s="21">
        <f>IF($A2215="","",IFERROR(VALUE($K2215)/VALUE($L2215),IFERROR(VALUE($J2215),0)))</f>
        <v/>
      </c>
      <c r="O2215" s="21">
        <f>IF($A2215="",0,IF(OR($S2215&lt;&gt;1,COUNTA($J2215:$M2215)=0),0,IF(SUMPRODUCT(MAX(($C$5:$C$6173=$C2215)*($D$5:$D$6173=$D2215)*($S$5:$S$6173=1)*IFERROR($N$5:$N$6173*1,0)))&gt;0,ROUND($H2215*($N2215/SUMPRODUCT(MAX(($C$5:$C$6173=$C2215)*($D$5:$D$6173=$D2215)*($S$5:$S$6173=1)*IFERROR($N$5:$N$6173*1,0)))),4),0)))</f>
        <v/>
      </c>
      <c r="P2215" s="10" t="inlineStr">
        <is>
          <t>Autobus attrezzati con videosorveglianza / Autobus totali in offerta, incluse scorte</t>
        </is>
      </c>
      <c r="Q2215" s="21">
        <f>IF($A2215="","",$A2215&amp;"|"&amp;$C2215)</f>
        <v/>
      </c>
      <c r="R2215" s="21">
        <f>IF($A2215="","",$A2215&amp;"|"&amp;$C2215&amp;"|"&amp;$D2215)</f>
        <v/>
      </c>
      <c r="S2215" s="21">
        <f>IF($A2215="","",IFERROR(INDEX(Offerte!$D$2:$D$200,MATCH($Q2215,Offerte!$L$2:$L$200,0)),0))</f>
        <v/>
      </c>
      <c r="T2215" s="21">
        <f>IF($A2215="","",IFERROR(INDEX(Offerte!$G$2:$G$200,MATCH($Q2215,Offerte!$L$2:$L$200,0)),"NO"))</f>
        <v/>
      </c>
    </row>
    <row r="2216">
      <c r="A2216" s="10">
        <f>IF(Offerte!$A73="","",Offerte!$A73)</f>
        <v/>
      </c>
      <c r="B2216" s="10">
        <f>IF(Offerte!$A73="","",Offerte!$B73)</f>
        <v/>
      </c>
      <c r="C2216" s="10">
        <f>IF(Offerte!$A73="","",Offerte!$C73)</f>
        <v/>
      </c>
      <c r="D2216" s="10" t="inlineStr">
        <is>
          <t>C.2.2</t>
        </is>
      </c>
      <c r="E2216" s="10" t="inlineStr">
        <is>
          <t>C</t>
        </is>
      </c>
      <c r="F2216" s="10" t="inlineStr">
        <is>
          <t>T</t>
        </is>
      </c>
      <c r="G2216" s="10" t="inlineStr">
        <is>
          <t>tabular</t>
        </is>
      </c>
      <c r="H2216" s="10" t="n">
        <v>1</v>
      </c>
      <c r="I2216" s="10" t="inlineStr">
        <is>
          <t>Software video/audio analisi per situazioni di pericolo</t>
        </is>
      </c>
      <c r="J2216" s="20" t="n"/>
      <c r="K2216" s="20" t="n"/>
      <c r="L2216" s="20" t="n"/>
      <c r="M2216" s="20" t="n"/>
      <c r="N2216" s="21">
        <f>IF($A2216="","",IF(IFERROR(VALUE($M2216),0)=1,1,0))</f>
        <v/>
      </c>
      <c r="O2216" s="21">
        <f>IF($A2216="",0,IF(OR($S2216&lt;&gt;1,COUNTA($J2216:$M2216)=0),0,IF($N2216=1,$H2216,0)))</f>
        <v/>
      </c>
      <c r="P2216" s="10" t="inlineStr">
        <is>
          <t>sì/no</t>
        </is>
      </c>
      <c r="Q2216" s="21">
        <f>IF($A2216="","",$A2216&amp;"|"&amp;$C2216)</f>
        <v/>
      </c>
      <c r="R2216" s="21">
        <f>IF($A2216="","",$A2216&amp;"|"&amp;$C2216&amp;"|"&amp;$D2216)</f>
        <v/>
      </c>
      <c r="S2216" s="21">
        <f>IF($A2216="","",IFERROR(INDEX(Offerte!$D$2:$D$200,MATCH($Q2216,Offerte!$L$2:$L$200,0)),0))</f>
        <v/>
      </c>
      <c r="T2216" s="21">
        <f>IF($A2216="","",IFERROR(INDEX(Offerte!$G$2:$G$200,MATCH($Q2216,Offerte!$L$2:$L$200,0)),"NO"))</f>
        <v/>
      </c>
    </row>
    <row r="2217">
      <c r="A2217" s="10">
        <f>IF(Offerte!$A73="","",Offerte!$A73)</f>
        <v/>
      </c>
      <c r="B2217" s="10">
        <f>IF(Offerte!$A73="","",Offerte!$B73)</f>
        <v/>
      </c>
      <c r="C2217" s="10">
        <f>IF(Offerte!$A73="","",Offerte!$C73)</f>
        <v/>
      </c>
      <c r="D2217" s="10" t="inlineStr">
        <is>
          <t>C.2.3</t>
        </is>
      </c>
      <c r="E2217" s="10" t="inlineStr">
        <is>
          <t>C</t>
        </is>
      </c>
      <c r="F2217" s="10" t="inlineStr">
        <is>
          <t>T</t>
        </is>
      </c>
      <c r="G2217" s="10" t="inlineStr">
        <is>
          <t>tabular</t>
        </is>
      </c>
      <c r="H2217" s="10" t="n">
        <v>1</v>
      </c>
      <c r="I2217" s="10" t="inlineStr">
        <is>
          <t>Collegamento con centrale qualificata di pronto intervento</t>
        </is>
      </c>
      <c r="J2217" s="20" t="n"/>
      <c r="K2217" s="20" t="n"/>
      <c r="L2217" s="20" t="n"/>
      <c r="M2217" s="20" t="n"/>
      <c r="N2217" s="21">
        <f>IF($A2217="","",IF(IFERROR(VALUE($M2217),0)=1,1,0))</f>
        <v/>
      </c>
      <c r="O2217" s="21">
        <f>IF($A2217="",0,IF(OR($S2217&lt;&gt;1,COUNTA($J2217:$M2217)=0),0,IF($N2217=1,$H2217,0)))</f>
        <v/>
      </c>
      <c r="P2217" s="10" t="inlineStr">
        <is>
          <t>sì/no</t>
        </is>
      </c>
      <c r="Q2217" s="21">
        <f>IF($A2217="","",$A2217&amp;"|"&amp;$C2217)</f>
        <v/>
      </c>
      <c r="R2217" s="21">
        <f>IF($A2217="","",$A2217&amp;"|"&amp;$C2217&amp;"|"&amp;$D2217)</f>
        <v/>
      </c>
      <c r="S2217" s="21">
        <f>IF($A2217="","",IFERROR(INDEX(Offerte!$D$2:$D$200,MATCH($Q2217,Offerte!$L$2:$L$200,0)),0))</f>
        <v/>
      </c>
      <c r="T2217" s="21">
        <f>IF($A2217="","",IFERROR(INDEX(Offerte!$G$2:$G$200,MATCH($Q2217,Offerte!$L$2:$L$200,0)),"NO"))</f>
        <v/>
      </c>
    </row>
    <row r="2218">
      <c r="A2218" s="10">
        <f>IF(Offerte!$A73="","",Offerte!$A73)</f>
        <v/>
      </c>
      <c r="B2218" s="10">
        <f>IF(Offerte!$A73="","",Offerte!$B73)</f>
        <v/>
      </c>
      <c r="C2218" s="10">
        <f>IF(Offerte!$A73="","",Offerte!$C73)</f>
        <v/>
      </c>
      <c r="D2218" s="10" t="inlineStr">
        <is>
          <t>C.2.4</t>
        </is>
      </c>
      <c r="E2218" s="10" t="inlineStr">
        <is>
          <t>C</t>
        </is>
      </c>
      <c r="F2218" s="10" t="inlineStr">
        <is>
          <t>Q</t>
        </is>
      </c>
      <c r="G2218" s="10" t="inlineStr">
        <is>
          <t>higher</t>
        </is>
      </c>
      <c r="H2218" s="10" t="n">
        <v>1</v>
      </c>
      <c r="I2218" s="10" t="inlineStr">
        <is>
          <t>Tasso di copertura del servizio con dispositivi per la chiamata di emergenza del conducente</t>
        </is>
      </c>
      <c r="J2218" s="20" t="n"/>
      <c r="K2218" s="20" t="n"/>
      <c r="L2218" s="20" t="n"/>
      <c r="M2218" s="20" t="n"/>
      <c r="N2218" s="21">
        <f>IF($A2218="","",IFERROR(VALUE($K2218)/VALUE($L2218),IFERROR(VALUE($J2218),0)))</f>
        <v/>
      </c>
      <c r="O2218" s="21">
        <f>IF($A2218="",0,IF(OR($S2218&lt;&gt;1,COUNTA($J2218:$M2218)=0),0,IF(SUMPRODUCT(MAX(($C$5:$C$6173=$C2218)*($D$5:$D$6173=$D2218)*($S$5:$S$6173=1)*IFERROR($N$5:$N$6173*1,0)))&gt;0,ROUND($H2218*($N2218/SUMPRODUCT(MAX(($C$5:$C$6173=$C2218)*($D$5:$D$6173=$D2218)*($S$5:$S$6173=1)*IFERROR($N$5:$N$6173*1,0)))),4),0)))</f>
        <v/>
      </c>
      <c r="P2218" s="10" t="inlineStr">
        <is>
          <t>Autobus attrezzati con chiamata di emergenza / Autobus totali in offerta, incluse scorte</t>
        </is>
      </c>
      <c r="Q2218" s="21">
        <f>IF($A2218="","",$A2218&amp;"|"&amp;$C2218)</f>
        <v/>
      </c>
      <c r="R2218" s="21">
        <f>IF($A2218="","",$A2218&amp;"|"&amp;$C2218&amp;"|"&amp;$D2218)</f>
        <v/>
      </c>
      <c r="S2218" s="21">
        <f>IF($A2218="","",IFERROR(INDEX(Offerte!$D$2:$D$200,MATCH($Q2218,Offerte!$L$2:$L$200,0)),0))</f>
        <v/>
      </c>
      <c r="T2218" s="21">
        <f>IF($A2218="","",IFERROR(INDEX(Offerte!$G$2:$G$200,MATCH($Q2218,Offerte!$L$2:$L$200,0)),"NO"))</f>
        <v/>
      </c>
    </row>
    <row r="2219">
      <c r="A2219" s="10">
        <f>IF(Offerte!$A73="","",Offerte!$A73)</f>
        <v/>
      </c>
      <c r="B2219" s="10">
        <f>IF(Offerte!$A73="","",Offerte!$B73)</f>
        <v/>
      </c>
      <c r="C2219" s="10">
        <f>IF(Offerte!$A73="","",Offerte!$C73)</f>
        <v/>
      </c>
      <c r="D2219" s="10" t="inlineStr">
        <is>
          <t>C.3.1</t>
        </is>
      </c>
      <c r="E2219" s="10" t="inlineStr">
        <is>
          <t>C</t>
        </is>
      </c>
      <c r="F2219" s="10" t="inlineStr">
        <is>
          <t>Q</t>
        </is>
      </c>
      <c r="G2219" s="10" t="inlineStr">
        <is>
          <t>higher</t>
        </is>
      </c>
      <c r="H2219" s="10" t="n">
        <v>2</v>
      </c>
      <c r="I2219" s="10" t="inlineStr">
        <is>
          <t>Tasso di copertura del servizio con dispositivi di informazione dinamica a bordo mezzo</t>
        </is>
      </c>
      <c r="J2219" s="20" t="n"/>
      <c r="K2219" s="20" t="n"/>
      <c r="L2219" s="20" t="n"/>
      <c r="M2219" s="20" t="n"/>
      <c r="N2219" s="21">
        <f>IF($A2219="","",IFERROR(VALUE($K2219)/VALUE($L2219),IFERROR(VALUE($J2219),0)))</f>
        <v/>
      </c>
      <c r="O2219" s="21">
        <f>IF($A2219="",0,IF(OR($S2219&lt;&gt;1,COUNTA($J2219:$M2219)=0),0,IF(SUMPRODUCT(MAX(($C$5:$C$6173=$C2219)*($D$5:$D$6173=$D2219)*($S$5:$S$6173=1)*IFERROR($N$5:$N$6173*1,0)))&gt;0,ROUND($H2219*($N2219/SUMPRODUCT(MAX(($C$5:$C$6173=$C2219)*($D$5:$D$6173=$D2219)*($S$5:$S$6173=1)*IFERROR($N$5:$N$6173*1,0)))),4),0)))</f>
        <v/>
      </c>
      <c r="P2219" s="10" t="inlineStr">
        <is>
          <t>Autobus con monitor e indicatori vocali / Autobus totali in offerta, incluse scorte</t>
        </is>
      </c>
      <c r="Q2219" s="21">
        <f>IF($A2219="","",$A2219&amp;"|"&amp;$C2219)</f>
        <v/>
      </c>
      <c r="R2219" s="21">
        <f>IF($A2219="","",$A2219&amp;"|"&amp;$C2219&amp;"|"&amp;$D2219)</f>
        <v/>
      </c>
      <c r="S2219" s="21">
        <f>IF($A2219="","",IFERROR(INDEX(Offerte!$D$2:$D$200,MATCH($Q2219,Offerte!$L$2:$L$200,0)),0))</f>
        <v/>
      </c>
      <c r="T2219" s="21">
        <f>IF($A2219="","",IFERROR(INDEX(Offerte!$G$2:$G$200,MATCH($Q2219,Offerte!$L$2:$L$200,0)),"NO"))</f>
        <v/>
      </c>
    </row>
    <row r="2220">
      <c r="A2220" s="10">
        <f>IF(Offerte!$A73="","",Offerte!$A73)</f>
        <v/>
      </c>
      <c r="B2220" s="10">
        <f>IF(Offerte!$A73="","",Offerte!$B73)</f>
        <v/>
      </c>
      <c r="C2220" s="10">
        <f>IF(Offerte!$A73="","",Offerte!$C73)</f>
        <v/>
      </c>
      <c r="D2220" s="10" t="inlineStr">
        <is>
          <t>C.3.2</t>
        </is>
      </c>
      <c r="E2220" s="10" t="inlineStr">
        <is>
          <t>C</t>
        </is>
      </c>
      <c r="F2220" s="10" t="inlineStr">
        <is>
          <t>T</t>
        </is>
      </c>
      <c r="G2220" s="10" t="inlineStr">
        <is>
          <t>tabular</t>
        </is>
      </c>
      <c r="H2220" s="10" t="n">
        <v>2</v>
      </c>
      <c r="I2220" s="10" t="inlineStr">
        <is>
          <t>Informazioni a bordo su coincidenze ai nodi</t>
        </is>
      </c>
      <c r="J2220" s="20" t="n"/>
      <c r="K2220" s="20" t="n"/>
      <c r="L2220" s="20" t="n"/>
      <c r="M2220" s="20" t="n"/>
      <c r="N2220" s="21">
        <f>IF($A2220="","",IF(IFERROR(VALUE($M2220),0)=1,1,0))</f>
        <v/>
      </c>
      <c r="O2220" s="21">
        <f>IF($A2220="",0,IF(OR($S2220&lt;&gt;1,COUNTA($J2220:$M2220)=0),0,IF(AND($N2220=1,IFERROR(SUMIFS($N$5:$N$6173,$Q$5:$Q$6173,$Q2220,$D$5:$D$6173,"C.3.1"),0)&gt;=0.5),$H2220,0)))</f>
        <v/>
      </c>
      <c r="P2220" s="10" t="inlineStr">
        <is>
          <t>Dipende da C.3.1 &gt;= 0.5</t>
        </is>
      </c>
      <c r="Q2220" s="21">
        <f>IF($A2220="","",$A2220&amp;"|"&amp;$C2220)</f>
        <v/>
      </c>
      <c r="R2220" s="21">
        <f>IF($A2220="","",$A2220&amp;"|"&amp;$C2220&amp;"|"&amp;$D2220)</f>
        <v/>
      </c>
      <c r="S2220" s="21">
        <f>IF($A2220="","",IFERROR(INDEX(Offerte!$D$2:$D$200,MATCH($Q2220,Offerte!$L$2:$L$200,0)),0))</f>
        <v/>
      </c>
      <c r="T2220" s="21">
        <f>IF($A2220="","",IFERROR(INDEX(Offerte!$G$2:$G$200,MATCH($Q2220,Offerte!$L$2:$L$200,0)),"NO"))</f>
        <v/>
      </c>
    </row>
    <row r="2221">
      <c r="A2221" s="10">
        <f>IF(Offerte!$A73="","",Offerte!$A73)</f>
        <v/>
      </c>
      <c r="B2221" s="10">
        <f>IF(Offerte!$A73="","",Offerte!$B73)</f>
        <v/>
      </c>
      <c r="C2221" s="10">
        <f>IF(Offerte!$A73="","",Offerte!$C73)</f>
        <v/>
      </c>
      <c r="D2221" s="10" t="inlineStr">
        <is>
          <t>D.1.1</t>
        </is>
      </c>
      <c r="E2221" s="10" t="inlineStr">
        <is>
          <t>D</t>
        </is>
      </c>
      <c r="F2221" s="10" t="inlineStr">
        <is>
          <t>Q</t>
        </is>
      </c>
      <c r="G2221" s="10" t="inlineStr">
        <is>
          <t>higher</t>
        </is>
      </c>
      <c r="H2221" s="10" t="n">
        <v>3</v>
      </c>
      <c r="I2221" s="10" t="inlineStr">
        <is>
          <t>Installazione di pensiline</t>
        </is>
      </c>
      <c r="J2221" s="20" t="n"/>
      <c r="K2221" s="20" t="n"/>
      <c r="L2221" s="20" t="n"/>
      <c r="M2221" s="20" t="n"/>
      <c r="N2221" s="21">
        <f>IF($A2221="","",IFERROR(VALUE($J2221),0))</f>
        <v/>
      </c>
      <c r="O2221" s="21">
        <f>IF($A2221="",0,IF(OR($S2221&lt;&gt;1,COUNTA($J2221:$M2221)=0),0,IF(SUMPRODUCT(MAX(($C$5:$C$6173=$C2221)*($D$5:$D$6173=$D2221)*($S$5:$S$6173=1)*IFERROR($N$5:$N$6173*1,0)))&gt;0,ROUND($H2221*($N2221/SUMPRODUCT(MAX(($C$5:$C$6173=$C2221)*($D$5:$D$6173=$D2221)*($S$5:$S$6173=1)*IFERROR($N$5:$N$6173*1,0)))),4),0)))</f>
        <v/>
      </c>
      <c r="P2221" s="10" t="inlineStr">
        <is>
          <t>fermate</t>
        </is>
      </c>
      <c r="Q2221" s="21">
        <f>IF($A2221="","",$A2221&amp;"|"&amp;$C2221)</f>
        <v/>
      </c>
      <c r="R2221" s="21">
        <f>IF($A2221="","",$A2221&amp;"|"&amp;$C2221&amp;"|"&amp;$D2221)</f>
        <v/>
      </c>
      <c r="S2221" s="21">
        <f>IF($A2221="","",IFERROR(INDEX(Offerte!$D$2:$D$200,MATCH($Q2221,Offerte!$L$2:$L$200,0)),0))</f>
        <v/>
      </c>
      <c r="T2221" s="21">
        <f>IF($A2221="","",IFERROR(INDEX(Offerte!$G$2:$G$200,MATCH($Q2221,Offerte!$L$2:$L$200,0)),"NO"))</f>
        <v/>
      </c>
    </row>
    <row r="2222">
      <c r="A2222" s="10">
        <f>IF(Offerte!$A73="","",Offerte!$A73)</f>
        <v/>
      </c>
      <c r="B2222" s="10">
        <f>IF(Offerte!$A73="","",Offerte!$B73)</f>
        <v/>
      </c>
      <c r="C2222" s="10">
        <f>IF(Offerte!$A73="","",Offerte!$C73)</f>
        <v/>
      </c>
      <c r="D2222" s="10" t="inlineStr">
        <is>
          <t>D.1.2</t>
        </is>
      </c>
      <c r="E2222" s="10" t="inlineStr">
        <is>
          <t>D</t>
        </is>
      </c>
      <c r="F2222" s="10" t="inlineStr">
        <is>
          <t>Q</t>
        </is>
      </c>
      <c r="G2222" s="10" t="inlineStr">
        <is>
          <t>higher</t>
        </is>
      </c>
      <c r="H2222" s="10" t="n">
        <v>3</v>
      </c>
      <c r="I2222" s="10" t="inlineStr">
        <is>
          <t>Installazione di paline di fermata conformi alla DGR 581/2023</t>
        </is>
      </c>
      <c r="J2222" s="20" t="n"/>
      <c r="K2222" s="20" t="n"/>
      <c r="L2222" s="20" t="n"/>
      <c r="M2222" s="20" t="n"/>
      <c r="N2222" s="21">
        <f>IF($A2222="","",IFERROR(VALUE($J2222),0))</f>
        <v/>
      </c>
      <c r="O2222" s="21">
        <f>IF($A2222="",0,IF(OR($S2222&lt;&gt;1,COUNTA($J2222:$M2222)=0),0,IF(SUMPRODUCT(MAX(($C$5:$C$6173=$C2222)*($D$5:$D$6173=$D2222)*($S$5:$S$6173=1)*IFERROR($N$5:$N$6173*1,0)))&gt;0,ROUND($H2222*($N2222/SUMPRODUCT(MAX(($C$5:$C$6173=$C2222)*($D$5:$D$6173=$D2222)*($S$5:$S$6173=1)*IFERROR($N$5:$N$6173*1,0)))),4),0)))</f>
        <v/>
      </c>
      <c r="P2222" s="10" t="inlineStr">
        <is>
          <t>fermate</t>
        </is>
      </c>
      <c r="Q2222" s="21">
        <f>IF($A2222="","",$A2222&amp;"|"&amp;$C2222)</f>
        <v/>
      </c>
      <c r="R2222" s="21">
        <f>IF($A2222="","",$A2222&amp;"|"&amp;$C2222&amp;"|"&amp;$D2222)</f>
        <v/>
      </c>
      <c r="S2222" s="21">
        <f>IF($A2222="","",IFERROR(INDEX(Offerte!$D$2:$D$200,MATCH($Q2222,Offerte!$L$2:$L$200,0)),0))</f>
        <v/>
      </c>
      <c r="T2222" s="21">
        <f>IF($A2222="","",IFERROR(INDEX(Offerte!$G$2:$G$200,MATCH($Q2222,Offerte!$L$2:$L$200,0)),"NO"))</f>
        <v/>
      </c>
    </row>
    <row r="2223">
      <c r="A2223" s="10">
        <f>IF(Offerte!$A73="","",Offerte!$A73)</f>
        <v/>
      </c>
      <c r="B2223" s="10">
        <f>IF(Offerte!$A73="","",Offerte!$B73)</f>
        <v/>
      </c>
      <c r="C2223" s="10">
        <f>IF(Offerte!$A73="","",Offerte!$C73)</f>
        <v/>
      </c>
      <c r="D2223" s="10" t="inlineStr">
        <is>
          <t>D.1.3</t>
        </is>
      </c>
      <c r="E2223" s="10" t="inlineStr">
        <is>
          <t>D</t>
        </is>
      </c>
      <c r="F2223" s="10" t="inlineStr">
        <is>
          <t>Q</t>
        </is>
      </c>
      <c r="G2223" s="10" t="inlineStr">
        <is>
          <t>higher</t>
        </is>
      </c>
      <c r="H2223" s="10" t="n">
        <v>2</v>
      </c>
      <c r="I2223" s="10" t="inlineStr">
        <is>
          <t>Display informativi connessi alle fermate</t>
        </is>
      </c>
      <c r="J2223" s="20" t="n"/>
      <c r="K2223" s="20" t="n"/>
      <c r="L2223" s="20" t="n"/>
      <c r="M2223" s="20" t="n"/>
      <c r="N2223" s="21">
        <f>IF($A2223="","",IFERROR(VALUE($J2223),0))</f>
        <v/>
      </c>
      <c r="O2223" s="21">
        <f>IF($A2223="",0,IF(OR($S2223&lt;&gt;1,COUNTA($J2223:$M2223)=0),0,IF(SUMPRODUCT(MAX(($C$5:$C$6173=$C2223)*($D$5:$D$6173=$D2223)*($S$5:$S$6173=1)*IFERROR($N$5:$N$6173*1,0)))&gt;0,ROUND($H2223*($N2223/SUMPRODUCT(MAX(($C$5:$C$6173=$C2223)*($D$5:$D$6173=$D2223)*($S$5:$S$6173=1)*IFERROR($N$5:$N$6173*1,0)))),4),0)))</f>
        <v/>
      </c>
      <c r="P2223" s="10" t="inlineStr">
        <is>
          <t>fermate</t>
        </is>
      </c>
      <c r="Q2223" s="21">
        <f>IF($A2223="","",$A2223&amp;"|"&amp;$C2223)</f>
        <v/>
      </c>
      <c r="R2223" s="21">
        <f>IF($A2223="","",$A2223&amp;"|"&amp;$C2223&amp;"|"&amp;$D2223)</f>
        <v/>
      </c>
      <c r="S2223" s="21">
        <f>IF($A2223="","",IFERROR(INDEX(Offerte!$D$2:$D$200,MATCH($Q2223,Offerte!$L$2:$L$200,0)),0))</f>
        <v/>
      </c>
      <c r="T2223" s="21">
        <f>IF($A2223="","",IFERROR(INDEX(Offerte!$G$2:$G$200,MATCH($Q2223,Offerte!$L$2:$L$200,0)),"NO"))</f>
        <v/>
      </c>
    </row>
    <row r="2224">
      <c r="A2224" s="10">
        <f>IF(Offerte!$A73="","",Offerte!$A73)</f>
        <v/>
      </c>
      <c r="B2224" s="10">
        <f>IF(Offerte!$A73="","",Offerte!$B73)</f>
        <v/>
      </c>
      <c r="C2224" s="10">
        <f>IF(Offerte!$A73="","",Offerte!$C73)</f>
        <v/>
      </c>
      <c r="D2224" s="10" t="inlineStr">
        <is>
          <t>D.2.1</t>
        </is>
      </c>
      <c r="E2224" s="10" t="inlineStr">
        <is>
          <t>D</t>
        </is>
      </c>
      <c r="F2224" s="10" t="inlineStr">
        <is>
          <t>Q</t>
        </is>
      </c>
      <c r="G2224" s="10" t="inlineStr">
        <is>
          <t>higher</t>
        </is>
      </c>
      <c r="H2224" s="10" t="n">
        <v>2</v>
      </c>
      <c r="I2224" s="10" t="inlineStr">
        <is>
          <t>Segnali tattili Loges-Vet-Evolution</t>
        </is>
      </c>
      <c r="J2224" s="20" t="n"/>
      <c r="K2224" s="20" t="n"/>
      <c r="L2224" s="20" t="n"/>
      <c r="M2224" s="20" t="n"/>
      <c r="N2224" s="21">
        <f>IF($A2224="","",IFERROR(VALUE($J2224),0))</f>
        <v/>
      </c>
      <c r="O2224" s="21">
        <f>IF($A2224="",0,IF(OR($S2224&lt;&gt;1,COUNTA($J2224:$M2224)=0),0,IF(SUMPRODUCT(MAX(($C$5:$C$6173=$C2224)*($D$5:$D$6173=$D2224)*($S$5:$S$6173=1)*IFERROR($N$5:$N$6173*1,0)))&gt;0,ROUND($H2224*($N2224/SUMPRODUCT(MAX(($C$5:$C$6173=$C2224)*($D$5:$D$6173=$D2224)*($S$5:$S$6173=1)*IFERROR($N$5:$N$6173*1,0)))),4),0)))</f>
        <v/>
      </c>
      <c r="P2224" s="10" t="inlineStr">
        <is>
          <t>fermate</t>
        </is>
      </c>
      <c r="Q2224" s="21">
        <f>IF($A2224="","",$A2224&amp;"|"&amp;$C2224)</f>
        <v/>
      </c>
      <c r="R2224" s="21">
        <f>IF($A2224="","",$A2224&amp;"|"&amp;$C2224&amp;"|"&amp;$D2224)</f>
        <v/>
      </c>
      <c r="S2224" s="21">
        <f>IF($A2224="","",IFERROR(INDEX(Offerte!$D$2:$D$200,MATCH($Q2224,Offerte!$L$2:$L$200,0)),0))</f>
        <v/>
      </c>
      <c r="T2224" s="21">
        <f>IF($A2224="","",IFERROR(INDEX(Offerte!$G$2:$G$200,MATCH($Q2224,Offerte!$L$2:$L$200,0)),"NO"))</f>
        <v/>
      </c>
    </row>
    <row r="2225">
      <c r="A2225" s="10">
        <f>IF(Offerte!$A73="","",Offerte!$A73)</f>
        <v/>
      </c>
      <c r="B2225" s="10">
        <f>IF(Offerte!$A73="","",Offerte!$B73)</f>
        <v/>
      </c>
      <c r="C2225" s="10">
        <f>IF(Offerte!$A73="","",Offerte!$C73)</f>
        <v/>
      </c>
      <c r="D2225" s="10" t="inlineStr">
        <is>
          <t>E.1.1</t>
        </is>
      </c>
      <c r="E2225" s="10" t="inlineStr">
        <is>
          <t>E</t>
        </is>
      </c>
      <c r="F2225" s="10" t="inlineStr">
        <is>
          <t>T</t>
        </is>
      </c>
      <c r="G2225" s="10" t="inlineStr">
        <is>
          <t>tabular</t>
        </is>
      </c>
      <c r="H2225" s="10" t="n">
        <v>2</v>
      </c>
      <c r="I2225" s="10" t="inlineStr">
        <is>
          <t>Mobile app con travel planner PRM</t>
        </is>
      </c>
      <c r="J2225" s="20" t="n"/>
      <c r="K2225" s="20" t="n"/>
      <c r="L2225" s="20" t="n"/>
      <c r="M2225" s="20" t="n"/>
      <c r="N2225" s="21">
        <f>IF($A2225="","",IF(IFERROR(VALUE($M2225),0)=1,1,0))</f>
        <v/>
      </c>
      <c r="O2225" s="21">
        <f>IF($A2225="",0,IF(OR($S2225&lt;&gt;1,COUNTA($J2225:$M2225)=0),0,IF($N2225=1,$H2225,0)))</f>
        <v/>
      </c>
      <c r="P2225" s="10" t="inlineStr">
        <is>
          <t>sì/no</t>
        </is>
      </c>
      <c r="Q2225" s="21">
        <f>IF($A2225="","",$A2225&amp;"|"&amp;$C2225)</f>
        <v/>
      </c>
      <c r="R2225" s="21">
        <f>IF($A2225="","",$A2225&amp;"|"&amp;$C2225&amp;"|"&amp;$D2225)</f>
        <v/>
      </c>
      <c r="S2225" s="21">
        <f>IF($A2225="","",IFERROR(INDEX(Offerte!$D$2:$D$200,MATCH($Q2225,Offerte!$L$2:$L$200,0)),0))</f>
        <v/>
      </c>
      <c r="T2225" s="21">
        <f>IF($A2225="","",IFERROR(INDEX(Offerte!$G$2:$G$200,MATCH($Q2225,Offerte!$L$2:$L$200,0)),"NO"))</f>
        <v/>
      </c>
    </row>
    <row r="2226">
      <c r="A2226" s="10">
        <f>IF(Offerte!$A73="","",Offerte!$A73)</f>
        <v/>
      </c>
      <c r="B2226" s="10">
        <f>IF(Offerte!$A73="","",Offerte!$B73)</f>
        <v/>
      </c>
      <c r="C2226" s="10">
        <f>IF(Offerte!$A73="","",Offerte!$C73)</f>
        <v/>
      </c>
      <c r="D2226" s="10" t="inlineStr">
        <is>
          <t>E.2.1</t>
        </is>
      </c>
      <c r="E2226" s="10" t="inlineStr">
        <is>
          <t>E</t>
        </is>
      </c>
      <c r="F2226" s="10" t="inlineStr">
        <is>
          <t>D</t>
        </is>
      </c>
      <c r="G2226" s="10" t="inlineStr">
        <is>
          <t>discretionary</t>
        </is>
      </c>
      <c r="H2226" s="10" t="n">
        <v>2</v>
      </c>
      <c r="I2226" s="10" t="inlineStr">
        <is>
          <t>Altre azioni informative e rapporti con gli utenti</t>
        </is>
      </c>
      <c r="J2226" s="20" t="n"/>
      <c r="K2226" s="20" t="n"/>
      <c r="L2226" s="20" t="n"/>
      <c r="M2226" s="20" t="n"/>
      <c r="N2226" s="21">
        <f>IF($A2226="","",MAX(0,MIN(1,IFERROR(VALUE($M2226),0))))</f>
        <v/>
      </c>
      <c r="O2226" s="21">
        <f>IF($A2226="",0,IF(OR($S2226&lt;&gt;1,COUNTA($J2226:$M2226)=0),0,IF(SUMPRODUCT(MAX(($C$5:$C$6173=$C2226)*($D$5:$D$6173=$D2226)*($S$5:$S$6173=1)*IFERROR($N$5:$N$6173*1,0)))&gt;0,ROUND($H2226*($N2226/SUMPRODUCT(MAX(($C$5:$C$6173=$C2226)*($D$5:$D$6173=$D2226)*($S$5:$S$6173=1)*IFERROR($N$5:$N$6173*1,0)))),4),0)))</f>
        <v/>
      </c>
      <c r="P2226" s="10" t="inlineStr">
        <is>
          <t>coeff.</t>
        </is>
      </c>
      <c r="Q2226" s="21">
        <f>IF($A2226="","",$A2226&amp;"|"&amp;$C2226)</f>
        <v/>
      </c>
      <c r="R2226" s="21">
        <f>IF($A2226="","",$A2226&amp;"|"&amp;$C2226&amp;"|"&amp;$D2226)</f>
        <v/>
      </c>
      <c r="S2226" s="21">
        <f>IF($A2226="","",IFERROR(INDEX(Offerte!$D$2:$D$200,MATCH($Q2226,Offerte!$L$2:$L$200,0)),0))</f>
        <v/>
      </c>
      <c r="T2226" s="21">
        <f>IF($A2226="","",IFERROR(INDEX(Offerte!$G$2:$G$200,MATCH($Q2226,Offerte!$L$2:$L$200,0)),"NO"))</f>
        <v/>
      </c>
    </row>
    <row r="2227">
      <c r="A2227" s="10">
        <f>IF(Offerte!$A73="","",Offerte!$A73)</f>
        <v/>
      </c>
      <c r="B2227" s="10">
        <f>IF(Offerte!$A73="","",Offerte!$B73)</f>
        <v/>
      </c>
      <c r="C2227" s="10">
        <f>IF(Offerte!$A73="","",Offerte!$C73)</f>
        <v/>
      </c>
      <c r="D2227" s="10" t="inlineStr">
        <is>
          <t>F.1.1</t>
        </is>
      </c>
      <c r="E2227" s="10" t="inlineStr">
        <is>
          <t>F</t>
        </is>
      </c>
      <c r="F2227" s="10" t="inlineStr">
        <is>
          <t>Q</t>
        </is>
      </c>
      <c r="G2227" s="10" t="inlineStr">
        <is>
          <t>lower</t>
        </is>
      </c>
      <c r="H2227" s="10" t="n">
        <v>7</v>
      </c>
      <c r="I2227" s="10" t="inlineStr">
        <is>
          <t>Performance ambientali del parco mezzi adibito al servizio - I_CEA</t>
        </is>
      </c>
      <c r="J2227" s="20" t="n"/>
      <c r="K2227" s="20" t="n"/>
      <c r="L2227" s="20" t="n"/>
      <c r="M2227" s="20" t="n"/>
      <c r="N2227" s="21">
        <f>IF($A2227="","",IFERROR(VALUE($J2227),0))</f>
        <v/>
      </c>
      <c r="O2227" s="21">
        <f>IF($A2227="",0,IF(OR($S2227&lt;&gt;1,COUNTA($J2227:$M2227)=0),0,IF(AND(IFERROR(AGGREGATE(15,6,$N$5:$N$6173/(($C$5:$C$6173=$C2227)*($D$5:$D$6173=$D2227)*($S$5:$S$6173=1)*($N$5:$N$6173&gt;0)),1),0)&gt;0,$N2227&gt;0),ROUND($H2227*(IFERROR(AGGREGATE(15,6,$N$5:$N$6173/(($C$5:$C$6173=$C2227)*($D$5:$D$6173=$D2227)*($S$5:$S$6173=1)*($N$5:$N$6173&gt;0)),1),0)/$N2227),4),0)))</f>
        <v/>
      </c>
      <c r="P2227" s="10" t="inlineStr">
        <is>
          <t>indice</t>
        </is>
      </c>
      <c r="Q2227" s="21">
        <f>IF($A2227="","",$A2227&amp;"|"&amp;$C2227)</f>
        <v/>
      </c>
      <c r="R2227" s="21">
        <f>IF($A2227="","",$A2227&amp;"|"&amp;$C2227&amp;"|"&amp;$D2227)</f>
        <v/>
      </c>
      <c r="S2227" s="21">
        <f>IF($A2227="","",IFERROR(INDEX(Offerte!$D$2:$D$200,MATCH($Q2227,Offerte!$L$2:$L$200,0)),0))</f>
        <v/>
      </c>
      <c r="T2227" s="21">
        <f>IF($A2227="","",IFERROR(INDEX(Offerte!$G$2:$G$200,MATCH($Q2227,Offerte!$L$2:$L$200,0)),"NO"))</f>
        <v/>
      </c>
    </row>
    <row r="2228">
      <c r="A2228" s="10">
        <f>IF(Offerte!$A73="","",Offerte!$A73)</f>
        <v/>
      </c>
      <c r="B2228" s="10">
        <f>IF(Offerte!$A73="","",Offerte!$B73)</f>
        <v/>
      </c>
      <c r="C2228" s="10">
        <f>IF(Offerte!$A73="","",Offerte!$C73)</f>
        <v/>
      </c>
      <c r="D2228" s="10" t="inlineStr">
        <is>
          <t>F.2.1</t>
        </is>
      </c>
      <c r="E2228" s="10" t="inlineStr">
        <is>
          <t>F</t>
        </is>
      </c>
      <c r="F2228" s="10" t="inlineStr">
        <is>
          <t>Q</t>
        </is>
      </c>
      <c r="G2228" s="10" t="inlineStr">
        <is>
          <t>higher</t>
        </is>
      </c>
      <c r="H2228" s="10" t="n">
        <v>2</v>
      </c>
      <c r="I2228" s="10" t="inlineStr">
        <is>
          <t>Tasso di copertura del servizio con dispositivi ECO-DRIVER</t>
        </is>
      </c>
      <c r="J2228" s="20" t="n"/>
      <c r="K2228" s="20" t="n"/>
      <c r="L2228" s="20" t="n"/>
      <c r="M2228" s="20" t="n"/>
      <c r="N2228" s="21">
        <f>IF($A2228="","",IFERROR(VALUE($K2228)/VALUE($L2228),IFERROR(VALUE($J2228),0)))</f>
        <v/>
      </c>
      <c r="O2228" s="21">
        <f>IF($A2228="",0,IF(OR($S2228&lt;&gt;1,COUNTA($J2228:$M2228)=0),0,IF(SUMPRODUCT(MAX(($C$5:$C$6173=$C2228)*($D$5:$D$6173=$D2228)*($S$5:$S$6173=1)*IFERROR($N$5:$N$6173*1,0)))&gt;0,ROUND($H2228*($N2228/SUMPRODUCT(MAX(($C$5:$C$6173=$C2228)*($D$5:$D$6173=$D2228)*($S$5:$S$6173=1)*IFERROR($N$5:$N$6173*1,0)))),4),0)))</f>
        <v/>
      </c>
      <c r="P2228" s="10" t="inlineStr">
        <is>
          <t>Autobus attrezzati con dispositivi ECO-DRIVER / Autobus totali in offerta, incluse scorte</t>
        </is>
      </c>
      <c r="Q2228" s="21">
        <f>IF($A2228="","",$A2228&amp;"|"&amp;$C2228)</f>
        <v/>
      </c>
      <c r="R2228" s="21">
        <f>IF($A2228="","",$A2228&amp;"|"&amp;$C2228&amp;"|"&amp;$D2228)</f>
        <v/>
      </c>
      <c r="S2228" s="21">
        <f>IF($A2228="","",IFERROR(INDEX(Offerte!$D$2:$D$200,MATCH($Q2228,Offerte!$L$2:$L$200,0)),0))</f>
        <v/>
      </c>
      <c r="T2228" s="21">
        <f>IF($A2228="","",IFERROR(INDEX(Offerte!$G$2:$G$200,MATCH($Q2228,Offerte!$L$2:$L$200,0)),"NO"))</f>
        <v/>
      </c>
    </row>
    <row r="2229">
      <c r="A2229" s="10">
        <f>IF(Offerte!$A73="","",Offerte!$A73)</f>
        <v/>
      </c>
      <c r="B2229" s="10">
        <f>IF(Offerte!$A73="","",Offerte!$B73)</f>
        <v/>
      </c>
      <c r="C2229" s="10">
        <f>IF(Offerte!$A73="","",Offerte!$C73)</f>
        <v/>
      </c>
      <c r="D2229" s="10" t="inlineStr">
        <is>
          <t>F.3.1</t>
        </is>
      </c>
      <c r="E2229" s="10" t="inlineStr">
        <is>
          <t>F</t>
        </is>
      </c>
      <c r="F2229" s="10" t="inlineStr">
        <is>
          <t>Q</t>
        </is>
      </c>
      <c r="G2229" s="10" t="inlineStr">
        <is>
          <t>higher</t>
        </is>
      </c>
      <c r="H2229" s="10" t="n">
        <v>2</v>
      </c>
      <c r="I2229" s="10" t="inlineStr">
        <is>
          <t>Autoproduzione consumi elettrici per trazione</t>
        </is>
      </c>
      <c r="J2229" s="20" t="n"/>
      <c r="K2229" s="20" t="n"/>
      <c r="L2229" s="20" t="n"/>
      <c r="M2229" s="20" t="n"/>
      <c r="N2229" s="21">
        <f>IF($A2229="","",IFERROR(VALUE($J2229),0))</f>
        <v/>
      </c>
      <c r="O2229" s="21">
        <f>IF($A2229="",0,IF(OR($S2229&lt;&gt;1,COUNTA($J2229:$M2229)=0),0,IF(SUMPRODUCT(MAX(($C$5:$C$6173=$C2229)*($D$5:$D$6173=$D2229)*($S$5:$S$6173=1)*IFERROR($N$5:$N$6173*1,0)))&gt;0,ROUND($H2229*($N2229/SUMPRODUCT(MAX(($C$5:$C$6173=$C2229)*($D$5:$D$6173=$D2229)*($S$5:$S$6173=1)*IFERROR($N$5:$N$6173*1,0)))),4),0)))</f>
        <v/>
      </c>
      <c r="P2229" s="10" t="inlineStr">
        <is>
          <t>kWh/anno</t>
        </is>
      </c>
      <c r="Q2229" s="21">
        <f>IF($A2229="","",$A2229&amp;"|"&amp;$C2229)</f>
        <v/>
      </c>
      <c r="R2229" s="21">
        <f>IF($A2229="","",$A2229&amp;"|"&amp;$C2229&amp;"|"&amp;$D2229)</f>
        <v/>
      </c>
      <c r="S2229" s="21">
        <f>IF($A2229="","",IFERROR(INDEX(Offerte!$D$2:$D$200,MATCH($Q2229,Offerte!$L$2:$L$200,0)),0))</f>
        <v/>
      </c>
      <c r="T2229" s="21">
        <f>IF($A2229="","",IFERROR(INDEX(Offerte!$G$2:$G$200,MATCH($Q2229,Offerte!$L$2:$L$200,0)),"NO"))</f>
        <v/>
      </c>
    </row>
    <row r="2230">
      <c r="A2230" s="10">
        <f>IF(Offerte!$A73="","",Offerte!$A73)</f>
        <v/>
      </c>
      <c r="B2230" s="10">
        <f>IF(Offerte!$A73="","",Offerte!$B73)</f>
        <v/>
      </c>
      <c r="C2230" s="10">
        <f>IF(Offerte!$A73="","",Offerte!$C73)</f>
        <v/>
      </c>
      <c r="D2230" s="10" t="inlineStr">
        <is>
          <t>F.4.1</t>
        </is>
      </c>
      <c r="E2230" s="10" t="inlineStr">
        <is>
          <t>F</t>
        </is>
      </c>
      <c r="F2230" s="10" t="inlineStr">
        <is>
          <t>Q</t>
        </is>
      </c>
      <c r="G2230" s="10" t="inlineStr">
        <is>
          <t>soil</t>
        </is>
      </c>
      <c r="H2230" s="10" t="n">
        <v>2</v>
      </c>
      <c r="I2230" s="10" t="inlineStr">
        <is>
          <t>Indice di consumo di suolo</t>
        </is>
      </c>
      <c r="J2230" s="20" t="n"/>
      <c r="K2230" s="20" t="n"/>
      <c r="L2230" s="20" t="n"/>
      <c r="M2230" s="20" t="n"/>
      <c r="N2230" s="21">
        <f>IF($A2230="","",IFERROR(VALUE($J2230),0))</f>
        <v/>
      </c>
      <c r="O2230" s="21">
        <f>IF($A2230="",0,IF(OR($S2230&lt;&gt;1,COUNTA($J2230:$M2230)=0),0,IF($N2230&lt;=0,$H2230,IF(SUMPRODUCT(MAX(($C$5:$C$6173=$C2230)*($D$5:$D$6173=$D2230)*($S$5:$S$6173=1)*IFERROR($N$5:$N$6173*1,0)))&gt;0,ROUND($H2230*((SUMPRODUCT(MAX(($C$5:$C$6173=$C2230)*($D$5:$D$6173=$D2230)*($S$5:$S$6173=1)*IFERROR($N$5:$N$6173*1,0)))-$N2230)/SUMPRODUCT(MAX(($C$5:$C$6173=$C2230)*($D$5:$D$6173=$D2230)*($S$5:$S$6173=1)*IFERROR($N$5:$N$6173*1,0)))),4),0))))</f>
        <v/>
      </c>
      <c r="P2230" s="10" t="inlineStr">
        <is>
          <t>m2</t>
        </is>
      </c>
      <c r="Q2230" s="21">
        <f>IF($A2230="","",$A2230&amp;"|"&amp;$C2230)</f>
        <v/>
      </c>
      <c r="R2230" s="21">
        <f>IF($A2230="","",$A2230&amp;"|"&amp;$C2230&amp;"|"&amp;$D2230)</f>
        <v/>
      </c>
      <c r="S2230" s="21">
        <f>IF($A2230="","",IFERROR(INDEX(Offerte!$D$2:$D$200,MATCH($Q2230,Offerte!$L$2:$L$200,0)),0))</f>
        <v/>
      </c>
      <c r="T2230" s="21">
        <f>IF($A2230="","",IFERROR(INDEX(Offerte!$G$2:$G$200,MATCH($Q2230,Offerte!$L$2:$L$200,0)),"NO"))</f>
        <v/>
      </c>
    </row>
    <row r="2231">
      <c r="A2231" s="10">
        <f>IF(Offerte!$A73="","",Offerte!$A73)</f>
        <v/>
      </c>
      <c r="B2231" s="10">
        <f>IF(Offerte!$A73="","",Offerte!$B73)</f>
        <v/>
      </c>
      <c r="C2231" s="10">
        <f>IF(Offerte!$A73="","",Offerte!$C73)</f>
        <v/>
      </c>
      <c r="D2231" s="10" t="inlineStr">
        <is>
          <t>F.5.1</t>
        </is>
      </c>
      <c r="E2231" s="10" t="inlineStr">
        <is>
          <t>F</t>
        </is>
      </c>
      <c r="F2231" s="10" t="inlineStr">
        <is>
          <t>T</t>
        </is>
      </c>
      <c r="G2231" s="10" t="inlineStr">
        <is>
          <t>tabular</t>
        </is>
      </c>
      <c r="H2231" s="10" t="n">
        <v>1</v>
      </c>
      <c r="I2231" s="10" t="inlineStr">
        <is>
          <t>Rendicontazione di sostenibilità ambientale</t>
        </is>
      </c>
      <c r="J2231" s="20" t="n"/>
      <c r="K2231" s="20" t="n"/>
      <c r="L2231" s="20" t="n"/>
      <c r="M2231" s="20" t="n"/>
      <c r="N2231" s="21">
        <f>IF($A2231="","",IF(IFERROR(VALUE($M2231),0)=1,1,0))</f>
        <v/>
      </c>
      <c r="O2231" s="21">
        <f>IF($A2231="",0,IF(OR($S2231&lt;&gt;1,COUNTA($J2231:$M2231)=0),0,IF($N2231=1,$H2231,0)))</f>
        <v/>
      </c>
      <c r="P2231" s="10" t="inlineStr">
        <is>
          <t>sì/no</t>
        </is>
      </c>
      <c r="Q2231" s="21">
        <f>IF($A2231="","",$A2231&amp;"|"&amp;$C2231)</f>
        <v/>
      </c>
      <c r="R2231" s="21">
        <f>IF($A2231="","",$A2231&amp;"|"&amp;$C2231&amp;"|"&amp;$D2231)</f>
        <v/>
      </c>
      <c r="S2231" s="21">
        <f>IF($A2231="","",IFERROR(INDEX(Offerte!$D$2:$D$200,MATCH($Q2231,Offerte!$L$2:$L$200,0)),0))</f>
        <v/>
      </c>
      <c r="T2231" s="21">
        <f>IF($A2231="","",IFERROR(INDEX(Offerte!$G$2:$G$200,MATCH($Q2231,Offerte!$L$2:$L$200,0)),"NO"))</f>
        <v/>
      </c>
    </row>
    <row r="2232">
      <c r="A2232" s="10">
        <f>IF(Offerte!$A73="","",Offerte!$A73)</f>
        <v/>
      </c>
      <c r="B2232" s="10">
        <f>IF(Offerte!$A73="","",Offerte!$B73)</f>
        <v/>
      </c>
      <c r="C2232" s="10">
        <f>IF(Offerte!$A73="","",Offerte!$C73)</f>
        <v/>
      </c>
      <c r="D2232" s="10" t="inlineStr">
        <is>
          <t>G.1.1</t>
        </is>
      </c>
      <c r="E2232" s="10" t="inlineStr">
        <is>
          <t>G</t>
        </is>
      </c>
      <c r="F2232" s="10" t="inlineStr">
        <is>
          <t>D</t>
        </is>
      </c>
      <c r="G2232" s="10" t="inlineStr">
        <is>
          <t>discretionary</t>
        </is>
      </c>
      <c r="H2232" s="10" t="n">
        <v>2</v>
      </c>
      <c r="I2232" s="10" t="inlineStr">
        <is>
          <t>Qualità del progetto di centrale di controllo aziendale</t>
        </is>
      </c>
      <c r="J2232" s="20" t="n"/>
      <c r="K2232" s="20" t="n"/>
      <c r="L2232" s="20" t="n"/>
      <c r="M2232" s="20" t="n"/>
      <c r="N2232" s="21">
        <f>IF($A2232="","",MAX(0,MIN(1,IFERROR(VALUE($M2232),0))))</f>
        <v/>
      </c>
      <c r="O2232" s="21">
        <f>IF($A2232="",0,IF(OR($S2232&lt;&gt;1,COUNTA($J2232:$M2232)=0),0,IF(SUMPRODUCT(MAX(($C$5:$C$6173=$C2232)*($D$5:$D$6173=$D2232)*($S$5:$S$6173=1)*IFERROR($N$5:$N$6173*1,0)))&gt;0,ROUND($H2232*($N2232/SUMPRODUCT(MAX(($C$5:$C$6173=$C2232)*($D$5:$D$6173=$D2232)*($S$5:$S$6173=1)*IFERROR($N$5:$N$6173*1,0)))),4),0)))</f>
        <v/>
      </c>
      <c r="P2232" s="10" t="inlineStr">
        <is>
          <t>coeff.</t>
        </is>
      </c>
      <c r="Q2232" s="21">
        <f>IF($A2232="","",$A2232&amp;"|"&amp;$C2232)</f>
        <v/>
      </c>
      <c r="R2232" s="21">
        <f>IF($A2232="","",$A2232&amp;"|"&amp;$C2232&amp;"|"&amp;$D2232)</f>
        <v/>
      </c>
      <c r="S2232" s="21">
        <f>IF($A2232="","",IFERROR(INDEX(Offerte!$D$2:$D$200,MATCH($Q2232,Offerte!$L$2:$L$200,0)),0))</f>
        <v/>
      </c>
      <c r="T2232" s="21">
        <f>IF($A2232="","",IFERROR(INDEX(Offerte!$G$2:$G$200,MATCH($Q2232,Offerte!$L$2:$L$200,0)),"NO"))</f>
        <v/>
      </c>
    </row>
    <row r="2233">
      <c r="A2233" s="10">
        <f>IF(Offerte!$A73="","",Offerte!$A73)</f>
        <v/>
      </c>
      <c r="B2233" s="10">
        <f>IF(Offerte!$A73="","",Offerte!$B73)</f>
        <v/>
      </c>
      <c r="C2233" s="10">
        <f>IF(Offerte!$A73="","",Offerte!$C73)</f>
        <v/>
      </c>
      <c r="D2233" s="10" t="inlineStr">
        <is>
          <t>G.2.1</t>
        </is>
      </c>
      <c r="E2233" s="10" t="inlineStr">
        <is>
          <t>G</t>
        </is>
      </c>
      <c r="F2233" s="10" t="inlineStr">
        <is>
          <t>T</t>
        </is>
      </c>
      <c r="G2233" s="10" t="inlineStr">
        <is>
          <t>tabular</t>
        </is>
      </c>
      <c r="H2233" s="10" t="n">
        <v>1</v>
      </c>
      <c r="I2233" s="10" t="inlineStr">
        <is>
          <t>Certificazione ISO 45001</t>
        </is>
      </c>
      <c r="J2233" s="20" t="n"/>
      <c r="K2233" s="20" t="n"/>
      <c r="L2233" s="20" t="n"/>
      <c r="M2233" s="20" t="n"/>
      <c r="N2233" s="21">
        <f>IF($A2233="","",IF(IFERROR(VALUE($M2233),0)=1,1,0))</f>
        <v/>
      </c>
      <c r="O2233" s="21">
        <f>IF($A2233="",0,IF(OR($S2233&lt;&gt;1,COUNTA($J2233:$M2233)=0),0,IF($N2233=1,$H2233,0)))</f>
        <v/>
      </c>
      <c r="P2233" s="10" t="inlineStr">
        <is>
          <t>sì/no</t>
        </is>
      </c>
      <c r="Q2233" s="21">
        <f>IF($A2233="","",$A2233&amp;"|"&amp;$C2233)</f>
        <v/>
      </c>
      <c r="R2233" s="21">
        <f>IF($A2233="","",$A2233&amp;"|"&amp;$C2233&amp;"|"&amp;$D2233)</f>
        <v/>
      </c>
      <c r="S2233" s="21">
        <f>IF($A2233="","",IFERROR(INDEX(Offerte!$D$2:$D$200,MATCH($Q2233,Offerte!$L$2:$L$200,0)),0))</f>
        <v/>
      </c>
      <c r="T2233" s="21">
        <f>IF($A2233="","",IFERROR(INDEX(Offerte!$G$2:$G$200,MATCH($Q2233,Offerte!$L$2:$L$200,0)),"NO"))</f>
        <v/>
      </c>
    </row>
    <row r="2234">
      <c r="A2234" s="10">
        <f>IF(Offerte!$A73="","",Offerte!$A73)</f>
        <v/>
      </c>
      <c r="B2234" s="10">
        <f>IF(Offerte!$A73="","",Offerte!$B73)</f>
        <v/>
      </c>
      <c r="C2234" s="10">
        <f>IF(Offerte!$A73="","",Offerte!$C73)</f>
        <v/>
      </c>
      <c r="D2234" s="10" t="inlineStr">
        <is>
          <t>G.3.1</t>
        </is>
      </c>
      <c r="E2234" s="10" t="inlineStr">
        <is>
          <t>G</t>
        </is>
      </c>
      <c r="F2234" s="10" t="inlineStr">
        <is>
          <t>T</t>
        </is>
      </c>
      <c r="G2234" s="10" t="inlineStr">
        <is>
          <t>tabular</t>
        </is>
      </c>
      <c r="H2234" s="10" t="n">
        <v>1</v>
      </c>
      <c r="I2234" s="10" t="inlineStr">
        <is>
          <t>Certificazioni di responsabilità sociale</t>
        </is>
      </c>
      <c r="J2234" s="20" t="n"/>
      <c r="K2234" s="20" t="n"/>
      <c r="L2234" s="20" t="n"/>
      <c r="M2234" s="20" t="n"/>
      <c r="N2234" s="21">
        <f>IF($A2234="","",IF(IFERROR(VALUE($M2234),0)=1,1,0))</f>
        <v/>
      </c>
      <c r="O2234" s="21">
        <f>IF($A2234="",0,IF(OR($S2234&lt;&gt;1,COUNTA($J2234:$M2234)=0),0,IF($N2234=1,$H2234,0)))</f>
        <v/>
      </c>
      <c r="P2234" s="10" t="inlineStr">
        <is>
          <t>sì/no</t>
        </is>
      </c>
      <c r="Q2234" s="21">
        <f>IF($A2234="","",$A2234&amp;"|"&amp;$C2234)</f>
        <v/>
      </c>
      <c r="R2234" s="21">
        <f>IF($A2234="","",$A2234&amp;"|"&amp;$C2234&amp;"|"&amp;$D2234)</f>
        <v/>
      </c>
      <c r="S2234" s="21">
        <f>IF($A2234="","",IFERROR(INDEX(Offerte!$D$2:$D$200,MATCH($Q2234,Offerte!$L$2:$L$200,0)),0))</f>
        <v/>
      </c>
      <c r="T2234" s="21">
        <f>IF($A2234="","",IFERROR(INDEX(Offerte!$G$2:$G$200,MATCH($Q2234,Offerte!$L$2:$L$200,0)),"NO"))</f>
        <v/>
      </c>
    </row>
    <row r="2235">
      <c r="A2235" s="10">
        <f>IF(Offerte!$A73="","",Offerte!$A73)</f>
        <v/>
      </c>
      <c r="B2235" s="10">
        <f>IF(Offerte!$A73="","",Offerte!$B73)</f>
        <v/>
      </c>
      <c r="C2235" s="10">
        <f>IF(Offerte!$A73="","",Offerte!$C73)</f>
        <v/>
      </c>
      <c r="D2235" s="10" t="inlineStr">
        <is>
          <t>G.4.1</t>
        </is>
      </c>
      <c r="E2235" s="10" t="inlineStr">
        <is>
          <t>G</t>
        </is>
      </c>
      <c r="F2235" s="10" t="inlineStr">
        <is>
          <t>D</t>
        </is>
      </c>
      <c r="G2235" s="10" t="inlineStr">
        <is>
          <t>discretionary</t>
        </is>
      </c>
      <c r="H2235" s="10" t="n">
        <v>2</v>
      </c>
      <c r="I2235" s="10" t="inlineStr">
        <is>
          <t>Qualità del piano di formazione del personale</t>
        </is>
      </c>
      <c r="J2235" s="20" t="n"/>
      <c r="K2235" s="20" t="n"/>
      <c r="L2235" s="20" t="n"/>
      <c r="M2235" s="20" t="n"/>
      <c r="N2235" s="21">
        <f>IF($A2235="","",MAX(0,MIN(1,IFERROR(VALUE($M2235),0))))</f>
        <v/>
      </c>
      <c r="O2235" s="21">
        <f>IF($A2235="",0,IF(OR($S2235&lt;&gt;1,COUNTA($J2235:$M2235)=0),0,IF(SUMPRODUCT(MAX(($C$5:$C$6173=$C2235)*($D$5:$D$6173=$D2235)*($S$5:$S$6173=1)*IFERROR($N$5:$N$6173*1,0)))&gt;0,ROUND($H2235*($N2235/SUMPRODUCT(MAX(($C$5:$C$6173=$C2235)*($D$5:$D$6173=$D2235)*($S$5:$S$6173=1)*IFERROR($N$5:$N$6173*1,0)))),4),0)))</f>
        <v/>
      </c>
      <c r="P2235" s="10" t="inlineStr">
        <is>
          <t>coeff.</t>
        </is>
      </c>
      <c r="Q2235" s="21">
        <f>IF($A2235="","",$A2235&amp;"|"&amp;$C2235)</f>
        <v/>
      </c>
      <c r="R2235" s="21">
        <f>IF($A2235="","",$A2235&amp;"|"&amp;$C2235&amp;"|"&amp;$D2235)</f>
        <v/>
      </c>
      <c r="S2235" s="21">
        <f>IF($A2235="","",IFERROR(INDEX(Offerte!$D$2:$D$200,MATCH($Q2235,Offerte!$L$2:$L$200,0)),0))</f>
        <v/>
      </c>
      <c r="T2235" s="21">
        <f>IF($A2235="","",IFERROR(INDEX(Offerte!$G$2:$G$200,MATCH($Q2235,Offerte!$L$2:$L$200,0)),"NO"))</f>
        <v/>
      </c>
    </row>
    <row r="2236">
      <c r="A2236" s="10">
        <f>IF(Offerte!$A73="","",Offerte!$A73)</f>
        <v/>
      </c>
      <c r="B2236" s="10">
        <f>IF(Offerte!$A73="","",Offerte!$B73)</f>
        <v/>
      </c>
      <c r="C2236" s="10">
        <f>IF(Offerte!$A73="","",Offerte!$C73)</f>
        <v/>
      </c>
      <c r="D2236" s="10" t="inlineStr">
        <is>
          <t>G.5.1</t>
        </is>
      </c>
      <c r="E2236" s="10" t="inlineStr">
        <is>
          <t>G</t>
        </is>
      </c>
      <c r="F2236" s="10" t="inlineStr">
        <is>
          <t>T</t>
        </is>
      </c>
      <c r="G2236" s="10" t="inlineStr">
        <is>
          <t>tabular</t>
        </is>
      </c>
      <c r="H2236" s="10" t="n">
        <v>1</v>
      </c>
      <c r="I2236" s="10" t="inlineStr">
        <is>
          <t>Impegno al mantenimento delle garanzie del contratto di secondo livello del gestore uscente</t>
        </is>
      </c>
      <c r="J2236" s="20" t="n"/>
      <c r="K2236" s="20" t="n"/>
      <c r="L2236" s="20" t="n"/>
      <c r="M2236" s="20" t="n"/>
      <c r="N2236" s="21">
        <f>IF($A2236="","",IF(IFERROR(VALUE($M2236),0)=1,1,0))</f>
        <v/>
      </c>
      <c r="O2236" s="21">
        <f>IF($A2236="",0,IF(OR($S2236&lt;&gt;1,COUNTA($J2236:$M2236)=0),0,IF($N2236=1,$H2236,0)))</f>
        <v/>
      </c>
      <c r="P2236" s="10" t="inlineStr">
        <is>
          <t>sì/no</t>
        </is>
      </c>
      <c r="Q2236" s="21">
        <f>IF($A2236="","",$A2236&amp;"|"&amp;$C2236)</f>
        <v/>
      </c>
      <c r="R2236" s="21">
        <f>IF($A2236="","",$A2236&amp;"|"&amp;$C2236&amp;"|"&amp;$D2236)</f>
        <v/>
      </c>
      <c r="S2236" s="21">
        <f>IF($A2236="","",IFERROR(INDEX(Offerte!$D$2:$D$200,MATCH($Q2236,Offerte!$L$2:$L$200,0)),0))</f>
        <v/>
      </c>
      <c r="T2236" s="21">
        <f>IF($A2236="","",IFERROR(INDEX(Offerte!$G$2:$G$200,MATCH($Q2236,Offerte!$L$2:$L$200,0)),"NO"))</f>
        <v/>
      </c>
    </row>
    <row r="2237">
      <c r="A2237" s="10">
        <f>IF(Offerte!$A74="","",Offerte!$A74)</f>
        <v/>
      </c>
      <c r="B2237" s="10">
        <f>IF(Offerte!$A74="","",Offerte!$B74)</f>
        <v/>
      </c>
      <c r="C2237" s="10">
        <f>IF(Offerte!$A74="","",Offerte!$C74)</f>
        <v/>
      </c>
      <c r="D2237" s="10" t="inlineStr">
        <is>
          <t>A.1.1</t>
        </is>
      </c>
      <c r="E2237" s="10" t="inlineStr">
        <is>
          <t>A</t>
        </is>
      </c>
      <c r="F2237" s="10" t="inlineStr">
        <is>
          <t>Q</t>
        </is>
      </c>
      <c r="G2237" s="10" t="inlineStr">
        <is>
          <t>higher</t>
        </is>
      </c>
      <c r="H2237" s="10" t="n">
        <v>3</v>
      </c>
      <c r="I2237" s="10" t="inlineStr">
        <is>
          <t>Tasso aggiuntivo di corse controllate</t>
        </is>
      </c>
      <c r="J2237" s="20" t="n"/>
      <c r="K2237" s="20" t="n"/>
      <c r="L2237" s="20" t="n"/>
      <c r="M2237" s="20" t="n"/>
      <c r="N2237" s="21">
        <f>IF($A2237="","",IFERROR(VALUE($K2237)/VALUE($L2237)*100,IFERROR(VALUE($J2237),0)))</f>
        <v/>
      </c>
      <c r="O2237" s="21">
        <f>IF($A2237="",0,IF(OR($S2237&lt;&gt;1,COUNTA($J2237:$M2237)=0),0,IF(SUMPRODUCT(MAX(($C$5:$C$6173=$C2237)*($D$5:$D$6173=$D2237)*($S$5:$S$6173=1)*IFERROR($N$5:$N$6173*1,0)))&gt;0,ROUND($H2237*($N2237/SUMPRODUCT(MAX(($C$5:$C$6173=$C2237)*($D$5:$D$6173=$D2237)*($S$5:$S$6173=1)*IFERROR($N$5:$N$6173*1,0)))),4),0)))</f>
        <v/>
      </c>
      <c r="P2237" s="10" t="inlineStr">
        <is>
          <t>Corse controllate annue / Corse programmate annue</t>
        </is>
      </c>
      <c r="Q2237" s="21">
        <f>IF($A2237="","",$A2237&amp;"|"&amp;$C2237)</f>
        <v/>
      </c>
      <c r="R2237" s="21">
        <f>IF($A2237="","",$A2237&amp;"|"&amp;$C2237&amp;"|"&amp;$D2237)</f>
        <v/>
      </c>
      <c r="S2237" s="21">
        <f>IF($A2237="","",IFERROR(INDEX(Offerte!$D$2:$D$200,MATCH($Q2237,Offerte!$L$2:$L$200,0)),0))</f>
        <v/>
      </c>
      <c r="T2237" s="21">
        <f>IF($A2237="","",IFERROR(INDEX(Offerte!$G$2:$G$200,MATCH($Q2237,Offerte!$L$2:$L$200,0)),"NO"))</f>
        <v/>
      </c>
    </row>
    <row r="2238">
      <c r="A2238" s="10">
        <f>IF(Offerte!$A74="","",Offerte!$A74)</f>
        <v/>
      </c>
      <c r="B2238" s="10">
        <f>IF(Offerte!$A74="","",Offerte!$B74)</f>
        <v/>
      </c>
      <c r="C2238" s="10">
        <f>IF(Offerte!$A74="","",Offerte!$C74)</f>
        <v/>
      </c>
      <c r="D2238" s="10" t="inlineStr">
        <is>
          <t>A.1.2</t>
        </is>
      </c>
      <c r="E2238" s="10" t="inlineStr">
        <is>
          <t>A</t>
        </is>
      </c>
      <c r="F2238" s="10" t="inlineStr">
        <is>
          <t>Q</t>
        </is>
      </c>
      <c r="G2238" s="10" t="inlineStr">
        <is>
          <t>higher</t>
        </is>
      </c>
      <c r="H2238" s="10" t="n">
        <v>4</v>
      </c>
      <c r="I2238" s="10" t="inlineStr">
        <is>
          <t>Numero aggiuntivo di passeggeri controllati</t>
        </is>
      </c>
      <c r="J2238" s="20" t="n"/>
      <c r="K2238" s="20" t="n"/>
      <c r="L2238" s="20" t="n"/>
      <c r="M2238" s="20" t="n"/>
      <c r="N2238" s="21">
        <f>IF($A2238="","",IFERROR(VALUE($J2238),0))</f>
        <v/>
      </c>
      <c r="O2238" s="21">
        <f>IF($A2238="",0,IF(OR($S2238&lt;&gt;1,COUNTA($J2238:$M2238)=0),0,IF(SUMPRODUCT(MAX(($C$5:$C$6173=$C2238)*($D$5:$D$6173=$D2238)*($S$5:$S$6173=1)*IFERROR($N$5:$N$6173*1,0)))&gt;0,ROUND($H2238*($N2238/SUMPRODUCT(MAX(($C$5:$C$6173=$C2238)*($D$5:$D$6173=$D2238)*($S$5:$S$6173=1)*IFERROR($N$5:$N$6173*1,0)))),4),0)))</f>
        <v/>
      </c>
      <c r="P2238" s="10" t="inlineStr">
        <is>
          <t>passeggeri/anno</t>
        </is>
      </c>
      <c r="Q2238" s="21">
        <f>IF($A2238="","",$A2238&amp;"|"&amp;$C2238)</f>
        <v/>
      </c>
      <c r="R2238" s="21">
        <f>IF($A2238="","",$A2238&amp;"|"&amp;$C2238&amp;"|"&amp;$D2238)</f>
        <v/>
      </c>
      <c r="S2238" s="21">
        <f>IF($A2238="","",IFERROR(INDEX(Offerte!$D$2:$D$200,MATCH($Q2238,Offerte!$L$2:$L$200,0)),0))</f>
        <v/>
      </c>
      <c r="T2238" s="21">
        <f>IF($A2238="","",IFERROR(INDEX(Offerte!$G$2:$G$200,MATCH($Q2238,Offerte!$L$2:$L$200,0)),"NO"))</f>
        <v/>
      </c>
    </row>
    <row r="2239">
      <c r="A2239" s="10">
        <f>IF(Offerte!$A74="","",Offerte!$A74)</f>
        <v/>
      </c>
      <c r="B2239" s="10">
        <f>IF(Offerte!$A74="","",Offerte!$B74)</f>
        <v/>
      </c>
      <c r="C2239" s="10">
        <f>IF(Offerte!$A74="","",Offerte!$C74)</f>
        <v/>
      </c>
      <c r="D2239" s="10" t="inlineStr">
        <is>
          <t>B.1.1</t>
        </is>
      </c>
      <c r="E2239" s="10" t="inlineStr">
        <is>
          <t>B</t>
        </is>
      </c>
      <c r="F2239" s="10" t="inlineStr">
        <is>
          <t>Q</t>
        </is>
      </c>
      <c r="G2239" s="10" t="inlineStr">
        <is>
          <t>higher</t>
        </is>
      </c>
      <c r="H2239" s="10" t="n">
        <v>3</v>
      </c>
      <c r="I2239" s="10" t="inlineStr">
        <is>
          <t>Incremento dei posti offerti nelle fasce di punta</t>
        </is>
      </c>
      <c r="J2239" s="20" t="n"/>
      <c r="K2239" s="20" t="n"/>
      <c r="L2239" s="20" t="n"/>
      <c r="M2239" s="20" t="n"/>
      <c r="N2239" s="21">
        <f>IF($A2239="","",IFERROR(VALUE($J2239),0))</f>
        <v/>
      </c>
      <c r="O2239" s="21">
        <f>IF($A2239="",0,IF(OR($S2239&lt;&gt;1,COUNTA($J2239:$M2239)=0),0,IF(SUMPRODUCT(MAX(($C$5:$C$6173=$C2239)*($D$5:$D$6173=$D2239)*($S$5:$S$6173=1)*IFERROR($N$5:$N$6173*1,0)))&gt;0,ROUND($H2239*($N2239/SUMPRODUCT(MAX(($C$5:$C$6173=$C2239)*($D$5:$D$6173=$D2239)*($S$5:$S$6173=1)*IFERROR($N$5:$N$6173*1,0)))),4),0)))</f>
        <v/>
      </c>
      <c r="P2239" s="10" t="inlineStr">
        <is>
          <t>posti*km</t>
        </is>
      </c>
      <c r="Q2239" s="21">
        <f>IF($A2239="","",$A2239&amp;"|"&amp;$C2239)</f>
        <v/>
      </c>
      <c r="R2239" s="21">
        <f>IF($A2239="","",$A2239&amp;"|"&amp;$C2239&amp;"|"&amp;$D2239)</f>
        <v/>
      </c>
      <c r="S2239" s="21">
        <f>IF($A2239="","",IFERROR(INDEX(Offerte!$D$2:$D$200,MATCH($Q2239,Offerte!$L$2:$L$200,0)),0))</f>
        <v/>
      </c>
      <c r="T2239" s="21">
        <f>IF($A2239="","",IFERROR(INDEX(Offerte!$G$2:$G$200,MATCH($Q2239,Offerte!$L$2:$L$200,0)),"NO"))</f>
        <v/>
      </c>
    </row>
    <row r="2240">
      <c r="A2240" s="10">
        <f>IF(Offerte!$A74="","",Offerte!$A74)</f>
        <v/>
      </c>
      <c r="B2240" s="10">
        <f>IF(Offerte!$A74="","",Offerte!$B74)</f>
        <v/>
      </c>
      <c r="C2240" s="10">
        <f>IF(Offerte!$A74="","",Offerte!$C74)</f>
        <v/>
      </c>
      <c r="D2240" s="10" t="inlineStr">
        <is>
          <t>B.2.1</t>
        </is>
      </c>
      <c r="E2240" s="10" t="inlineStr">
        <is>
          <t>B</t>
        </is>
      </c>
      <c r="F2240" s="10" t="inlineStr">
        <is>
          <t>Q</t>
        </is>
      </c>
      <c r="G2240" s="10" t="inlineStr">
        <is>
          <t>higher</t>
        </is>
      </c>
      <c r="H2240" s="10" t="n">
        <v>4</v>
      </c>
      <c r="I2240" s="10" t="inlineStr">
        <is>
          <t>Corse aggiuntive nell'arco giornaliero base</t>
        </is>
      </c>
      <c r="J2240" s="20" t="n"/>
      <c r="K2240" s="20" t="n"/>
      <c r="L2240" s="20" t="n"/>
      <c r="M2240" s="20" t="n"/>
      <c r="N2240" s="21">
        <f>IF($A2240="","",IFERROR(VALUE($J2240),0))</f>
        <v/>
      </c>
      <c r="O2240" s="21">
        <f>IF($A2240="",0,IF(OR($S2240&lt;&gt;1,COUNTA($J2240:$M2240)=0),0,IF(SUMPRODUCT(MAX(($C$5:$C$6173=$C2240)*($D$5:$D$6173=$D2240)*($S$5:$S$6173=1)*IFERROR($N$5:$N$6173*1,0)))&gt;0,ROUND($H2240*($N2240/SUMPRODUCT(MAX(($C$5:$C$6173=$C2240)*($D$5:$D$6173=$D2240)*($S$5:$S$6173=1)*IFERROR($N$5:$N$6173*1,0)))),4),0)))</f>
        <v/>
      </c>
      <c r="P2240" s="10" t="inlineStr">
        <is>
          <t>corse</t>
        </is>
      </c>
      <c r="Q2240" s="21">
        <f>IF($A2240="","",$A2240&amp;"|"&amp;$C2240)</f>
        <v/>
      </c>
      <c r="R2240" s="21">
        <f>IF($A2240="","",$A2240&amp;"|"&amp;$C2240&amp;"|"&amp;$D2240)</f>
        <v/>
      </c>
      <c r="S2240" s="21">
        <f>IF($A2240="","",IFERROR(INDEX(Offerte!$D$2:$D$200,MATCH($Q2240,Offerte!$L$2:$L$200,0)),0))</f>
        <v/>
      </c>
      <c r="T2240" s="21">
        <f>IF($A2240="","",IFERROR(INDEX(Offerte!$G$2:$G$200,MATCH($Q2240,Offerte!$L$2:$L$200,0)),"NO"))</f>
        <v/>
      </c>
    </row>
    <row r="2241">
      <c r="A2241" s="10">
        <f>IF(Offerte!$A74="","",Offerte!$A74)</f>
        <v/>
      </c>
      <c r="B2241" s="10">
        <f>IF(Offerte!$A74="","",Offerte!$B74)</f>
        <v/>
      </c>
      <c r="C2241" s="10">
        <f>IF(Offerte!$A74="","",Offerte!$C74)</f>
        <v/>
      </c>
      <c r="D2241" s="10" t="inlineStr">
        <is>
          <t>B.3.1</t>
        </is>
      </c>
      <c r="E2241" s="10" t="inlineStr">
        <is>
          <t>B</t>
        </is>
      </c>
      <c r="F2241" s="10" t="inlineStr">
        <is>
          <t>Q</t>
        </is>
      </c>
      <c r="G2241" s="10" t="inlineStr">
        <is>
          <t>higher</t>
        </is>
      </c>
      <c r="H2241" s="10" t="n">
        <v>2</v>
      </c>
      <c r="I2241" s="10" t="inlineStr">
        <is>
          <t>Numero di corse aggiuntive per allungamento dell'arco di servizio giornaliero nelle fasce serali</t>
        </is>
      </c>
      <c r="J2241" s="20" t="n"/>
      <c r="K2241" s="20" t="n"/>
      <c r="L2241" s="20" t="n"/>
      <c r="M2241" s="20" t="n"/>
      <c r="N2241" s="21">
        <f>IF($A2241="","",IFERROR(VALUE($J2241),0))</f>
        <v/>
      </c>
      <c r="O2241" s="21">
        <f>IF($A2241="",0,IF(OR($S2241&lt;&gt;1,COUNTA($J2241:$M2241)=0),0,IF(SUMPRODUCT(MAX(($C$5:$C$6173=$C2241)*($D$5:$D$6173=$D2241)*($S$5:$S$6173=1)*IFERROR($N$5:$N$6173*1,0)))&gt;0,ROUND($H2241*($N2241/SUMPRODUCT(MAX(($C$5:$C$6173=$C2241)*($D$5:$D$6173=$D2241)*($S$5:$S$6173=1)*IFERROR($N$5:$N$6173*1,0)))),4),0)))</f>
        <v/>
      </c>
      <c r="P2241" s="10" t="inlineStr">
        <is>
          <t>corse</t>
        </is>
      </c>
      <c r="Q2241" s="21">
        <f>IF($A2241="","",$A2241&amp;"|"&amp;$C2241)</f>
        <v/>
      </c>
      <c r="R2241" s="21">
        <f>IF($A2241="","",$A2241&amp;"|"&amp;$C2241&amp;"|"&amp;$D2241)</f>
        <v/>
      </c>
      <c r="S2241" s="21">
        <f>IF($A2241="","",IFERROR(INDEX(Offerte!$D$2:$D$200,MATCH($Q2241,Offerte!$L$2:$L$200,0)),0))</f>
        <v/>
      </c>
      <c r="T2241" s="21">
        <f>IF($A2241="","",IFERROR(INDEX(Offerte!$G$2:$G$200,MATCH($Q2241,Offerte!$L$2:$L$200,0)),"NO"))</f>
        <v/>
      </c>
    </row>
    <row r="2242">
      <c r="A2242" s="10">
        <f>IF(Offerte!$A74="","",Offerte!$A74)</f>
        <v/>
      </c>
      <c r="B2242" s="10">
        <f>IF(Offerte!$A74="","",Offerte!$B74)</f>
        <v/>
      </c>
      <c r="C2242" s="10">
        <f>IF(Offerte!$A74="","",Offerte!$C74)</f>
        <v/>
      </c>
      <c r="D2242" s="10" t="inlineStr">
        <is>
          <t>B.4.1</t>
        </is>
      </c>
      <c r="E2242" s="10" t="inlineStr">
        <is>
          <t>B</t>
        </is>
      </c>
      <c r="F2242" s="10" t="inlineStr">
        <is>
          <t>Q</t>
        </is>
      </c>
      <c r="G2242" s="10" t="inlineStr">
        <is>
          <t>higher</t>
        </is>
      </c>
      <c r="H2242" s="10" t="n">
        <v>3</v>
      </c>
      <c r="I2242" s="10" t="inlineStr">
        <is>
          <t>Percorrenze aggiuntive offerte nel Programma d'esercizio delle prime due fasi attuative</t>
        </is>
      </c>
      <c r="J2242" s="20" t="n"/>
      <c r="K2242" s="20" t="n"/>
      <c r="L2242" s="20" t="n"/>
      <c r="M2242" s="20" t="n"/>
      <c r="N2242" s="21">
        <f>IF($A2242="","",IFERROR(VALUE($J2242),0))</f>
        <v/>
      </c>
      <c r="O2242" s="21">
        <f>IF($A2242="",0,IF(OR($S2242&lt;&gt;1,COUNTA($J2242:$M2242)=0),0,IF(SUMPRODUCT(MAX(($C$5:$C$6173=$C2242)*($D$5:$D$6173=$D2242)*($S$5:$S$6173=1)*IFERROR($N$5:$N$6173*1,0)))&gt;0,ROUND($H2242*($N2242/SUMPRODUCT(MAX(($C$5:$C$6173=$C2242)*($D$5:$D$6173=$D2242)*($S$5:$S$6173=1)*IFERROR($N$5:$N$6173*1,0)))),4),0)))</f>
        <v/>
      </c>
      <c r="P2242" s="10" t="inlineStr">
        <is>
          <t>vett*km</t>
        </is>
      </c>
      <c r="Q2242" s="21">
        <f>IF($A2242="","",$A2242&amp;"|"&amp;$C2242)</f>
        <v/>
      </c>
      <c r="R2242" s="21">
        <f>IF($A2242="","",$A2242&amp;"|"&amp;$C2242&amp;"|"&amp;$D2242)</f>
        <v/>
      </c>
      <c r="S2242" s="21">
        <f>IF($A2242="","",IFERROR(INDEX(Offerte!$D$2:$D$200,MATCH($Q2242,Offerte!$L$2:$L$200,0)),0))</f>
        <v/>
      </c>
      <c r="T2242" s="21">
        <f>IF($A2242="","",IFERROR(INDEX(Offerte!$G$2:$G$200,MATCH($Q2242,Offerte!$L$2:$L$200,0)),"NO"))</f>
        <v/>
      </c>
    </row>
    <row r="2243">
      <c r="A2243" s="10">
        <f>IF(Offerte!$A74="","",Offerte!$A74)</f>
        <v/>
      </c>
      <c r="B2243" s="10">
        <f>IF(Offerte!$A74="","",Offerte!$B74)</f>
        <v/>
      </c>
      <c r="C2243" s="10">
        <f>IF(Offerte!$A74="","",Offerte!$C74)</f>
        <v/>
      </c>
      <c r="D2243" s="10" t="inlineStr">
        <is>
          <t>B.5.1</t>
        </is>
      </c>
      <c r="E2243" s="10" t="inlineStr">
        <is>
          <t>B</t>
        </is>
      </c>
      <c r="F2243" s="10" t="inlineStr">
        <is>
          <t>D</t>
        </is>
      </c>
      <c r="G2243" s="10" t="inlineStr">
        <is>
          <t>discretionary</t>
        </is>
      </c>
      <c r="H2243" s="10" t="n">
        <v>2</v>
      </c>
      <c r="I2243" s="10" t="inlineStr">
        <is>
          <t>Efficacia del progetto di servizi complementari DRT</t>
        </is>
      </c>
      <c r="J2243" s="20" t="n"/>
      <c r="K2243" s="20" t="n"/>
      <c r="L2243" s="20" t="n"/>
      <c r="M2243" s="20" t="n"/>
      <c r="N2243" s="21">
        <f>IF($A2243="","",MAX(0,MIN(1,IFERROR(VALUE($M2243),0))))</f>
        <v/>
      </c>
      <c r="O2243" s="21">
        <f>IF($A2243="",0,IF(OR($S2243&lt;&gt;1,COUNTA($J2243:$M2243)=0),0,IF(SUMPRODUCT(MAX(($C$5:$C$6173=$C2243)*($D$5:$D$6173=$D2243)*($S$5:$S$6173=1)*IFERROR($N$5:$N$6173*1,0)))&gt;0,ROUND($H2243*($N2243/SUMPRODUCT(MAX(($C$5:$C$6173=$C2243)*($D$5:$D$6173=$D2243)*($S$5:$S$6173=1)*IFERROR($N$5:$N$6173*1,0)))),4),0)))</f>
        <v/>
      </c>
      <c r="P2243" s="10" t="inlineStr">
        <is>
          <t>coeff.</t>
        </is>
      </c>
      <c r="Q2243" s="21">
        <f>IF($A2243="","",$A2243&amp;"|"&amp;$C2243)</f>
        <v/>
      </c>
      <c r="R2243" s="21">
        <f>IF($A2243="","",$A2243&amp;"|"&amp;$C2243&amp;"|"&amp;$D2243)</f>
        <v/>
      </c>
      <c r="S2243" s="21">
        <f>IF($A2243="","",IFERROR(INDEX(Offerte!$D$2:$D$200,MATCH($Q2243,Offerte!$L$2:$L$200,0)),0))</f>
        <v/>
      </c>
      <c r="T2243" s="21">
        <f>IF($A2243="","",IFERROR(INDEX(Offerte!$G$2:$G$200,MATCH($Q2243,Offerte!$L$2:$L$200,0)),"NO"))</f>
        <v/>
      </c>
    </row>
    <row r="2244">
      <c r="A2244" s="10">
        <f>IF(Offerte!$A74="","",Offerte!$A74)</f>
        <v/>
      </c>
      <c r="B2244" s="10">
        <f>IF(Offerte!$A74="","",Offerte!$B74)</f>
        <v/>
      </c>
      <c r="C2244" s="10">
        <f>IF(Offerte!$A74="","",Offerte!$C74)</f>
        <v/>
      </c>
      <c r="D2244" s="10" t="inlineStr">
        <is>
          <t>C.1.1</t>
        </is>
      </c>
      <c r="E2244" s="10" t="inlineStr">
        <is>
          <t>C</t>
        </is>
      </c>
      <c r="F2244" s="10" t="inlineStr">
        <is>
          <t>Q</t>
        </is>
      </c>
      <c r="G2244" s="10" t="inlineStr">
        <is>
          <t>higher</t>
        </is>
      </c>
      <c r="H2244" s="10" t="n">
        <v>2</v>
      </c>
      <c r="I2244" s="10" t="inlineStr">
        <is>
          <t>Tasso di copertura del servizio con telecamere BSD</t>
        </is>
      </c>
      <c r="J2244" s="20" t="n"/>
      <c r="K2244" s="20" t="n"/>
      <c r="L2244" s="20" t="n"/>
      <c r="M2244" s="20" t="n"/>
      <c r="N2244" s="21">
        <f>IF($A2244="","",IFERROR(VALUE($K2244)/VALUE($L2244),IFERROR(VALUE($J2244),0)))</f>
        <v/>
      </c>
      <c r="O2244" s="21">
        <f>IF($A2244="",0,IF(OR($S2244&lt;&gt;1,COUNTA($J2244:$M2244)=0),0,IF(SUMPRODUCT(MAX(($C$5:$C$6173=$C2244)*($D$5:$D$6173=$D2244)*($S$5:$S$6173=1)*IFERROR($N$5:$N$6173*1,0)))&gt;0,ROUND($H2244*($N2244/SUMPRODUCT(MAX(($C$5:$C$6173=$C2244)*($D$5:$D$6173=$D2244)*($S$5:$S$6173=1)*IFERROR($N$5:$N$6173*1,0)))),4),0)))</f>
        <v/>
      </c>
      <c r="P2244" s="10" t="inlineStr">
        <is>
          <t>Autobus attrezzati con telecamere BSD / Autobus totali in offerta, incluse scorte</t>
        </is>
      </c>
      <c r="Q2244" s="21">
        <f>IF($A2244="","",$A2244&amp;"|"&amp;$C2244)</f>
        <v/>
      </c>
      <c r="R2244" s="21">
        <f>IF($A2244="","",$A2244&amp;"|"&amp;$C2244&amp;"|"&amp;$D2244)</f>
        <v/>
      </c>
      <c r="S2244" s="21">
        <f>IF($A2244="","",IFERROR(INDEX(Offerte!$D$2:$D$200,MATCH($Q2244,Offerte!$L$2:$L$200,0)),0))</f>
        <v/>
      </c>
      <c r="T2244" s="21">
        <f>IF($A2244="","",IFERROR(INDEX(Offerte!$G$2:$G$200,MATCH($Q2244,Offerte!$L$2:$L$200,0)),"NO"))</f>
        <v/>
      </c>
    </row>
    <row r="2245">
      <c r="A2245" s="10">
        <f>IF(Offerte!$A74="","",Offerte!$A74)</f>
        <v/>
      </c>
      <c r="B2245" s="10">
        <f>IF(Offerte!$A74="","",Offerte!$B74)</f>
        <v/>
      </c>
      <c r="C2245" s="10">
        <f>IF(Offerte!$A74="","",Offerte!$C74)</f>
        <v/>
      </c>
      <c r="D2245" s="10" t="inlineStr">
        <is>
          <t>C.1.2</t>
        </is>
      </c>
      <c r="E2245" s="10" t="inlineStr">
        <is>
          <t>C</t>
        </is>
      </c>
      <c r="F2245" s="10" t="inlineStr">
        <is>
          <t>Q</t>
        </is>
      </c>
      <c r="G2245" s="10" t="inlineStr">
        <is>
          <t>higher</t>
        </is>
      </c>
      <c r="H2245" s="10" t="n">
        <v>2</v>
      </c>
      <c r="I2245" s="10" t="inlineStr">
        <is>
          <t>Tasso di copertura del servizio con telecamere ADAS</t>
        </is>
      </c>
      <c r="J2245" s="20" t="n"/>
      <c r="K2245" s="20" t="n"/>
      <c r="L2245" s="20" t="n"/>
      <c r="M2245" s="20" t="n"/>
      <c r="N2245" s="21">
        <f>IF($A2245="","",IFERROR(VALUE($K2245)/VALUE($L2245),IFERROR(VALUE($J2245),0)))</f>
        <v/>
      </c>
      <c r="O2245" s="21">
        <f>IF($A2245="",0,IF(OR($S2245&lt;&gt;1,COUNTA($J2245:$M2245)=0),0,IF(SUMPRODUCT(MAX(($C$5:$C$6173=$C2245)*($D$5:$D$6173=$D2245)*($S$5:$S$6173=1)*IFERROR($N$5:$N$6173*1,0)))&gt;0,ROUND($H2245*($N2245/SUMPRODUCT(MAX(($C$5:$C$6173=$C2245)*($D$5:$D$6173=$D2245)*($S$5:$S$6173=1)*IFERROR($N$5:$N$6173*1,0)))),4),0)))</f>
        <v/>
      </c>
      <c r="P2245" s="10" t="inlineStr">
        <is>
          <t>Autobus attrezzati con telecamere ADAS / Autobus totali in offerta, incluse scorte</t>
        </is>
      </c>
      <c r="Q2245" s="21">
        <f>IF($A2245="","",$A2245&amp;"|"&amp;$C2245)</f>
        <v/>
      </c>
      <c r="R2245" s="21">
        <f>IF($A2245="","",$A2245&amp;"|"&amp;$C2245&amp;"|"&amp;$D2245)</f>
        <v/>
      </c>
      <c r="S2245" s="21">
        <f>IF($A2245="","",IFERROR(INDEX(Offerte!$D$2:$D$200,MATCH($Q2245,Offerte!$L$2:$L$200,0)),0))</f>
        <v/>
      </c>
      <c r="T2245" s="21">
        <f>IF($A2245="","",IFERROR(INDEX(Offerte!$G$2:$G$200,MATCH($Q2245,Offerte!$L$2:$L$200,0)),"NO"))</f>
        <v/>
      </c>
    </row>
    <row r="2246">
      <c r="A2246" s="10">
        <f>IF(Offerte!$A74="","",Offerte!$A74)</f>
        <v/>
      </c>
      <c r="B2246" s="10">
        <f>IF(Offerte!$A74="","",Offerte!$B74)</f>
        <v/>
      </c>
      <c r="C2246" s="10">
        <f>IF(Offerte!$A74="","",Offerte!$C74)</f>
        <v/>
      </c>
      <c r="D2246" s="10" t="inlineStr">
        <is>
          <t>C.2.1</t>
        </is>
      </c>
      <c r="E2246" s="10" t="inlineStr">
        <is>
          <t>C</t>
        </is>
      </c>
      <c r="F2246" s="10" t="inlineStr">
        <is>
          <t>Q</t>
        </is>
      </c>
      <c r="G2246" s="10" t="inlineStr">
        <is>
          <t>higher</t>
        </is>
      </c>
      <c r="H2246" s="10" t="n">
        <v>3</v>
      </c>
      <c r="I2246" s="10" t="inlineStr">
        <is>
          <t>Tasso di copertura del servizio con telecamere di bordo di videosorveglianza</t>
        </is>
      </c>
      <c r="J2246" s="20" t="n"/>
      <c r="K2246" s="20" t="n"/>
      <c r="L2246" s="20" t="n"/>
      <c r="M2246" s="20" t="n"/>
      <c r="N2246" s="21">
        <f>IF($A2246="","",IFERROR(VALUE($K2246)/VALUE($L2246),IFERROR(VALUE($J2246),0)))</f>
        <v/>
      </c>
      <c r="O2246" s="21">
        <f>IF($A2246="",0,IF(OR($S2246&lt;&gt;1,COUNTA($J2246:$M2246)=0),0,IF(SUMPRODUCT(MAX(($C$5:$C$6173=$C2246)*($D$5:$D$6173=$D2246)*($S$5:$S$6173=1)*IFERROR($N$5:$N$6173*1,0)))&gt;0,ROUND($H2246*($N2246/SUMPRODUCT(MAX(($C$5:$C$6173=$C2246)*($D$5:$D$6173=$D2246)*($S$5:$S$6173=1)*IFERROR($N$5:$N$6173*1,0)))),4),0)))</f>
        <v/>
      </c>
      <c r="P2246" s="10" t="inlineStr">
        <is>
          <t>Autobus attrezzati con videosorveglianza / Autobus totali in offerta, incluse scorte</t>
        </is>
      </c>
      <c r="Q2246" s="21">
        <f>IF($A2246="","",$A2246&amp;"|"&amp;$C2246)</f>
        <v/>
      </c>
      <c r="R2246" s="21">
        <f>IF($A2246="","",$A2246&amp;"|"&amp;$C2246&amp;"|"&amp;$D2246)</f>
        <v/>
      </c>
      <c r="S2246" s="21">
        <f>IF($A2246="","",IFERROR(INDEX(Offerte!$D$2:$D$200,MATCH($Q2246,Offerte!$L$2:$L$200,0)),0))</f>
        <v/>
      </c>
      <c r="T2246" s="21">
        <f>IF($A2246="","",IFERROR(INDEX(Offerte!$G$2:$G$200,MATCH($Q2246,Offerte!$L$2:$L$200,0)),"NO"))</f>
        <v/>
      </c>
    </row>
    <row r="2247">
      <c r="A2247" s="10">
        <f>IF(Offerte!$A74="","",Offerte!$A74)</f>
        <v/>
      </c>
      <c r="B2247" s="10">
        <f>IF(Offerte!$A74="","",Offerte!$B74)</f>
        <v/>
      </c>
      <c r="C2247" s="10">
        <f>IF(Offerte!$A74="","",Offerte!$C74)</f>
        <v/>
      </c>
      <c r="D2247" s="10" t="inlineStr">
        <is>
          <t>C.2.2</t>
        </is>
      </c>
      <c r="E2247" s="10" t="inlineStr">
        <is>
          <t>C</t>
        </is>
      </c>
      <c r="F2247" s="10" t="inlineStr">
        <is>
          <t>T</t>
        </is>
      </c>
      <c r="G2247" s="10" t="inlineStr">
        <is>
          <t>tabular</t>
        </is>
      </c>
      <c r="H2247" s="10" t="n">
        <v>1</v>
      </c>
      <c r="I2247" s="10" t="inlineStr">
        <is>
          <t>Software video/audio analisi per situazioni di pericolo</t>
        </is>
      </c>
      <c r="J2247" s="20" t="n"/>
      <c r="K2247" s="20" t="n"/>
      <c r="L2247" s="20" t="n"/>
      <c r="M2247" s="20" t="n"/>
      <c r="N2247" s="21">
        <f>IF($A2247="","",IF(IFERROR(VALUE($M2247),0)=1,1,0))</f>
        <v/>
      </c>
      <c r="O2247" s="21">
        <f>IF($A2247="",0,IF(OR($S2247&lt;&gt;1,COUNTA($J2247:$M2247)=0),0,IF($N2247=1,$H2247,0)))</f>
        <v/>
      </c>
      <c r="P2247" s="10" t="inlineStr">
        <is>
          <t>sì/no</t>
        </is>
      </c>
      <c r="Q2247" s="21">
        <f>IF($A2247="","",$A2247&amp;"|"&amp;$C2247)</f>
        <v/>
      </c>
      <c r="R2247" s="21">
        <f>IF($A2247="","",$A2247&amp;"|"&amp;$C2247&amp;"|"&amp;$D2247)</f>
        <v/>
      </c>
      <c r="S2247" s="21">
        <f>IF($A2247="","",IFERROR(INDEX(Offerte!$D$2:$D$200,MATCH($Q2247,Offerte!$L$2:$L$200,0)),0))</f>
        <v/>
      </c>
      <c r="T2247" s="21">
        <f>IF($A2247="","",IFERROR(INDEX(Offerte!$G$2:$G$200,MATCH($Q2247,Offerte!$L$2:$L$200,0)),"NO"))</f>
        <v/>
      </c>
    </row>
    <row r="2248">
      <c r="A2248" s="10">
        <f>IF(Offerte!$A74="","",Offerte!$A74)</f>
        <v/>
      </c>
      <c r="B2248" s="10">
        <f>IF(Offerte!$A74="","",Offerte!$B74)</f>
        <v/>
      </c>
      <c r="C2248" s="10">
        <f>IF(Offerte!$A74="","",Offerte!$C74)</f>
        <v/>
      </c>
      <c r="D2248" s="10" t="inlineStr">
        <is>
          <t>C.2.3</t>
        </is>
      </c>
      <c r="E2248" s="10" t="inlineStr">
        <is>
          <t>C</t>
        </is>
      </c>
      <c r="F2248" s="10" t="inlineStr">
        <is>
          <t>T</t>
        </is>
      </c>
      <c r="G2248" s="10" t="inlineStr">
        <is>
          <t>tabular</t>
        </is>
      </c>
      <c r="H2248" s="10" t="n">
        <v>1</v>
      </c>
      <c r="I2248" s="10" t="inlineStr">
        <is>
          <t>Collegamento con centrale qualificata di pronto intervento</t>
        </is>
      </c>
      <c r="J2248" s="20" t="n"/>
      <c r="K2248" s="20" t="n"/>
      <c r="L2248" s="20" t="n"/>
      <c r="M2248" s="20" t="n"/>
      <c r="N2248" s="21">
        <f>IF($A2248="","",IF(IFERROR(VALUE($M2248),0)=1,1,0))</f>
        <v/>
      </c>
      <c r="O2248" s="21">
        <f>IF($A2248="",0,IF(OR($S2248&lt;&gt;1,COUNTA($J2248:$M2248)=0),0,IF($N2248=1,$H2248,0)))</f>
        <v/>
      </c>
      <c r="P2248" s="10" t="inlineStr">
        <is>
          <t>sì/no</t>
        </is>
      </c>
      <c r="Q2248" s="21">
        <f>IF($A2248="","",$A2248&amp;"|"&amp;$C2248)</f>
        <v/>
      </c>
      <c r="R2248" s="21">
        <f>IF($A2248="","",$A2248&amp;"|"&amp;$C2248&amp;"|"&amp;$D2248)</f>
        <v/>
      </c>
      <c r="S2248" s="21">
        <f>IF($A2248="","",IFERROR(INDEX(Offerte!$D$2:$D$200,MATCH($Q2248,Offerte!$L$2:$L$200,0)),0))</f>
        <v/>
      </c>
      <c r="T2248" s="21">
        <f>IF($A2248="","",IFERROR(INDEX(Offerte!$G$2:$G$200,MATCH($Q2248,Offerte!$L$2:$L$200,0)),"NO"))</f>
        <v/>
      </c>
    </row>
    <row r="2249">
      <c r="A2249" s="10">
        <f>IF(Offerte!$A74="","",Offerte!$A74)</f>
        <v/>
      </c>
      <c r="B2249" s="10">
        <f>IF(Offerte!$A74="","",Offerte!$B74)</f>
        <v/>
      </c>
      <c r="C2249" s="10">
        <f>IF(Offerte!$A74="","",Offerte!$C74)</f>
        <v/>
      </c>
      <c r="D2249" s="10" t="inlineStr">
        <is>
          <t>C.2.4</t>
        </is>
      </c>
      <c r="E2249" s="10" t="inlineStr">
        <is>
          <t>C</t>
        </is>
      </c>
      <c r="F2249" s="10" t="inlineStr">
        <is>
          <t>Q</t>
        </is>
      </c>
      <c r="G2249" s="10" t="inlineStr">
        <is>
          <t>higher</t>
        </is>
      </c>
      <c r="H2249" s="10" t="n">
        <v>1</v>
      </c>
      <c r="I2249" s="10" t="inlineStr">
        <is>
          <t>Tasso di copertura del servizio con dispositivi per la chiamata di emergenza del conducente</t>
        </is>
      </c>
      <c r="J2249" s="20" t="n"/>
      <c r="K2249" s="20" t="n"/>
      <c r="L2249" s="20" t="n"/>
      <c r="M2249" s="20" t="n"/>
      <c r="N2249" s="21">
        <f>IF($A2249="","",IFERROR(VALUE($K2249)/VALUE($L2249),IFERROR(VALUE($J2249),0)))</f>
        <v/>
      </c>
      <c r="O2249" s="21">
        <f>IF($A2249="",0,IF(OR($S2249&lt;&gt;1,COUNTA($J2249:$M2249)=0),0,IF(SUMPRODUCT(MAX(($C$5:$C$6173=$C2249)*($D$5:$D$6173=$D2249)*($S$5:$S$6173=1)*IFERROR($N$5:$N$6173*1,0)))&gt;0,ROUND($H2249*($N2249/SUMPRODUCT(MAX(($C$5:$C$6173=$C2249)*($D$5:$D$6173=$D2249)*($S$5:$S$6173=1)*IFERROR($N$5:$N$6173*1,0)))),4),0)))</f>
        <v/>
      </c>
      <c r="P2249" s="10" t="inlineStr">
        <is>
          <t>Autobus attrezzati con chiamata di emergenza / Autobus totali in offerta, incluse scorte</t>
        </is>
      </c>
      <c r="Q2249" s="21">
        <f>IF($A2249="","",$A2249&amp;"|"&amp;$C2249)</f>
        <v/>
      </c>
      <c r="R2249" s="21">
        <f>IF($A2249="","",$A2249&amp;"|"&amp;$C2249&amp;"|"&amp;$D2249)</f>
        <v/>
      </c>
      <c r="S2249" s="21">
        <f>IF($A2249="","",IFERROR(INDEX(Offerte!$D$2:$D$200,MATCH($Q2249,Offerte!$L$2:$L$200,0)),0))</f>
        <v/>
      </c>
      <c r="T2249" s="21">
        <f>IF($A2249="","",IFERROR(INDEX(Offerte!$G$2:$G$200,MATCH($Q2249,Offerte!$L$2:$L$200,0)),"NO"))</f>
        <v/>
      </c>
    </row>
    <row r="2250">
      <c r="A2250" s="10">
        <f>IF(Offerte!$A74="","",Offerte!$A74)</f>
        <v/>
      </c>
      <c r="B2250" s="10">
        <f>IF(Offerte!$A74="","",Offerte!$B74)</f>
        <v/>
      </c>
      <c r="C2250" s="10">
        <f>IF(Offerte!$A74="","",Offerte!$C74)</f>
        <v/>
      </c>
      <c r="D2250" s="10" t="inlineStr">
        <is>
          <t>C.3.1</t>
        </is>
      </c>
      <c r="E2250" s="10" t="inlineStr">
        <is>
          <t>C</t>
        </is>
      </c>
      <c r="F2250" s="10" t="inlineStr">
        <is>
          <t>Q</t>
        </is>
      </c>
      <c r="G2250" s="10" t="inlineStr">
        <is>
          <t>higher</t>
        </is>
      </c>
      <c r="H2250" s="10" t="n">
        <v>2</v>
      </c>
      <c r="I2250" s="10" t="inlineStr">
        <is>
          <t>Tasso di copertura del servizio con dispositivi di informazione dinamica a bordo mezzo</t>
        </is>
      </c>
      <c r="J2250" s="20" t="n"/>
      <c r="K2250" s="20" t="n"/>
      <c r="L2250" s="20" t="n"/>
      <c r="M2250" s="20" t="n"/>
      <c r="N2250" s="21">
        <f>IF($A2250="","",IFERROR(VALUE($K2250)/VALUE($L2250),IFERROR(VALUE($J2250),0)))</f>
        <v/>
      </c>
      <c r="O2250" s="21">
        <f>IF($A2250="",0,IF(OR($S2250&lt;&gt;1,COUNTA($J2250:$M2250)=0),0,IF(SUMPRODUCT(MAX(($C$5:$C$6173=$C2250)*($D$5:$D$6173=$D2250)*($S$5:$S$6173=1)*IFERROR($N$5:$N$6173*1,0)))&gt;0,ROUND($H2250*($N2250/SUMPRODUCT(MAX(($C$5:$C$6173=$C2250)*($D$5:$D$6173=$D2250)*($S$5:$S$6173=1)*IFERROR($N$5:$N$6173*1,0)))),4),0)))</f>
        <v/>
      </c>
      <c r="P2250" s="10" t="inlineStr">
        <is>
          <t>Autobus con monitor e indicatori vocali / Autobus totali in offerta, incluse scorte</t>
        </is>
      </c>
      <c r="Q2250" s="21">
        <f>IF($A2250="","",$A2250&amp;"|"&amp;$C2250)</f>
        <v/>
      </c>
      <c r="R2250" s="21">
        <f>IF($A2250="","",$A2250&amp;"|"&amp;$C2250&amp;"|"&amp;$D2250)</f>
        <v/>
      </c>
      <c r="S2250" s="21">
        <f>IF($A2250="","",IFERROR(INDEX(Offerte!$D$2:$D$200,MATCH($Q2250,Offerte!$L$2:$L$200,0)),0))</f>
        <v/>
      </c>
      <c r="T2250" s="21">
        <f>IF($A2250="","",IFERROR(INDEX(Offerte!$G$2:$G$200,MATCH($Q2250,Offerte!$L$2:$L$200,0)),"NO"))</f>
        <v/>
      </c>
    </row>
    <row r="2251">
      <c r="A2251" s="10">
        <f>IF(Offerte!$A74="","",Offerte!$A74)</f>
        <v/>
      </c>
      <c r="B2251" s="10">
        <f>IF(Offerte!$A74="","",Offerte!$B74)</f>
        <v/>
      </c>
      <c r="C2251" s="10">
        <f>IF(Offerte!$A74="","",Offerte!$C74)</f>
        <v/>
      </c>
      <c r="D2251" s="10" t="inlineStr">
        <is>
          <t>C.3.2</t>
        </is>
      </c>
      <c r="E2251" s="10" t="inlineStr">
        <is>
          <t>C</t>
        </is>
      </c>
      <c r="F2251" s="10" t="inlineStr">
        <is>
          <t>T</t>
        </is>
      </c>
      <c r="G2251" s="10" t="inlineStr">
        <is>
          <t>tabular</t>
        </is>
      </c>
      <c r="H2251" s="10" t="n">
        <v>2</v>
      </c>
      <c r="I2251" s="10" t="inlineStr">
        <is>
          <t>Informazioni a bordo su coincidenze ai nodi</t>
        </is>
      </c>
      <c r="J2251" s="20" t="n"/>
      <c r="K2251" s="20" t="n"/>
      <c r="L2251" s="20" t="n"/>
      <c r="M2251" s="20" t="n"/>
      <c r="N2251" s="21">
        <f>IF($A2251="","",IF(IFERROR(VALUE($M2251),0)=1,1,0))</f>
        <v/>
      </c>
      <c r="O2251" s="21">
        <f>IF($A2251="",0,IF(OR($S2251&lt;&gt;1,COUNTA($J2251:$M2251)=0),0,IF(AND($N2251=1,IFERROR(SUMIFS($N$5:$N$6173,$Q$5:$Q$6173,$Q2251,$D$5:$D$6173,"C.3.1"),0)&gt;=0.5),$H2251,0)))</f>
        <v/>
      </c>
      <c r="P2251" s="10" t="inlineStr">
        <is>
          <t>Dipende da C.3.1 &gt;= 0.5</t>
        </is>
      </c>
      <c r="Q2251" s="21">
        <f>IF($A2251="","",$A2251&amp;"|"&amp;$C2251)</f>
        <v/>
      </c>
      <c r="R2251" s="21">
        <f>IF($A2251="","",$A2251&amp;"|"&amp;$C2251&amp;"|"&amp;$D2251)</f>
        <v/>
      </c>
      <c r="S2251" s="21">
        <f>IF($A2251="","",IFERROR(INDEX(Offerte!$D$2:$D$200,MATCH($Q2251,Offerte!$L$2:$L$200,0)),0))</f>
        <v/>
      </c>
      <c r="T2251" s="21">
        <f>IF($A2251="","",IFERROR(INDEX(Offerte!$G$2:$G$200,MATCH($Q2251,Offerte!$L$2:$L$200,0)),"NO"))</f>
        <v/>
      </c>
    </row>
    <row r="2252">
      <c r="A2252" s="10">
        <f>IF(Offerte!$A74="","",Offerte!$A74)</f>
        <v/>
      </c>
      <c r="B2252" s="10">
        <f>IF(Offerte!$A74="","",Offerte!$B74)</f>
        <v/>
      </c>
      <c r="C2252" s="10">
        <f>IF(Offerte!$A74="","",Offerte!$C74)</f>
        <v/>
      </c>
      <c r="D2252" s="10" t="inlineStr">
        <is>
          <t>D.1.1</t>
        </is>
      </c>
      <c r="E2252" s="10" t="inlineStr">
        <is>
          <t>D</t>
        </is>
      </c>
      <c r="F2252" s="10" t="inlineStr">
        <is>
          <t>Q</t>
        </is>
      </c>
      <c r="G2252" s="10" t="inlineStr">
        <is>
          <t>higher</t>
        </is>
      </c>
      <c r="H2252" s="10" t="n">
        <v>3</v>
      </c>
      <c r="I2252" s="10" t="inlineStr">
        <is>
          <t>Installazione di pensiline</t>
        </is>
      </c>
      <c r="J2252" s="20" t="n"/>
      <c r="K2252" s="20" t="n"/>
      <c r="L2252" s="20" t="n"/>
      <c r="M2252" s="20" t="n"/>
      <c r="N2252" s="21">
        <f>IF($A2252="","",IFERROR(VALUE($J2252),0))</f>
        <v/>
      </c>
      <c r="O2252" s="21">
        <f>IF($A2252="",0,IF(OR($S2252&lt;&gt;1,COUNTA($J2252:$M2252)=0),0,IF(SUMPRODUCT(MAX(($C$5:$C$6173=$C2252)*($D$5:$D$6173=$D2252)*($S$5:$S$6173=1)*IFERROR($N$5:$N$6173*1,0)))&gt;0,ROUND($H2252*($N2252/SUMPRODUCT(MAX(($C$5:$C$6173=$C2252)*($D$5:$D$6173=$D2252)*($S$5:$S$6173=1)*IFERROR($N$5:$N$6173*1,0)))),4),0)))</f>
        <v/>
      </c>
      <c r="P2252" s="10" t="inlineStr">
        <is>
          <t>fermate</t>
        </is>
      </c>
      <c r="Q2252" s="21">
        <f>IF($A2252="","",$A2252&amp;"|"&amp;$C2252)</f>
        <v/>
      </c>
      <c r="R2252" s="21">
        <f>IF($A2252="","",$A2252&amp;"|"&amp;$C2252&amp;"|"&amp;$D2252)</f>
        <v/>
      </c>
      <c r="S2252" s="21">
        <f>IF($A2252="","",IFERROR(INDEX(Offerte!$D$2:$D$200,MATCH($Q2252,Offerte!$L$2:$L$200,0)),0))</f>
        <v/>
      </c>
      <c r="T2252" s="21">
        <f>IF($A2252="","",IFERROR(INDEX(Offerte!$G$2:$G$200,MATCH($Q2252,Offerte!$L$2:$L$200,0)),"NO"))</f>
        <v/>
      </c>
    </row>
    <row r="2253">
      <c r="A2253" s="10">
        <f>IF(Offerte!$A74="","",Offerte!$A74)</f>
        <v/>
      </c>
      <c r="B2253" s="10">
        <f>IF(Offerte!$A74="","",Offerte!$B74)</f>
        <v/>
      </c>
      <c r="C2253" s="10">
        <f>IF(Offerte!$A74="","",Offerte!$C74)</f>
        <v/>
      </c>
      <c r="D2253" s="10" t="inlineStr">
        <is>
          <t>D.1.2</t>
        </is>
      </c>
      <c r="E2253" s="10" t="inlineStr">
        <is>
          <t>D</t>
        </is>
      </c>
      <c r="F2253" s="10" t="inlineStr">
        <is>
          <t>Q</t>
        </is>
      </c>
      <c r="G2253" s="10" t="inlineStr">
        <is>
          <t>higher</t>
        </is>
      </c>
      <c r="H2253" s="10" t="n">
        <v>3</v>
      </c>
      <c r="I2253" s="10" t="inlineStr">
        <is>
          <t>Installazione di paline di fermata conformi alla DGR 581/2023</t>
        </is>
      </c>
      <c r="J2253" s="20" t="n"/>
      <c r="K2253" s="20" t="n"/>
      <c r="L2253" s="20" t="n"/>
      <c r="M2253" s="20" t="n"/>
      <c r="N2253" s="21">
        <f>IF($A2253="","",IFERROR(VALUE($J2253),0))</f>
        <v/>
      </c>
      <c r="O2253" s="21">
        <f>IF($A2253="",0,IF(OR($S2253&lt;&gt;1,COUNTA($J2253:$M2253)=0),0,IF(SUMPRODUCT(MAX(($C$5:$C$6173=$C2253)*($D$5:$D$6173=$D2253)*($S$5:$S$6173=1)*IFERROR($N$5:$N$6173*1,0)))&gt;0,ROUND($H2253*($N2253/SUMPRODUCT(MAX(($C$5:$C$6173=$C2253)*($D$5:$D$6173=$D2253)*($S$5:$S$6173=1)*IFERROR($N$5:$N$6173*1,0)))),4),0)))</f>
        <v/>
      </c>
      <c r="P2253" s="10" t="inlineStr">
        <is>
          <t>fermate</t>
        </is>
      </c>
      <c r="Q2253" s="21">
        <f>IF($A2253="","",$A2253&amp;"|"&amp;$C2253)</f>
        <v/>
      </c>
      <c r="R2253" s="21">
        <f>IF($A2253="","",$A2253&amp;"|"&amp;$C2253&amp;"|"&amp;$D2253)</f>
        <v/>
      </c>
      <c r="S2253" s="21">
        <f>IF($A2253="","",IFERROR(INDEX(Offerte!$D$2:$D$200,MATCH($Q2253,Offerte!$L$2:$L$200,0)),0))</f>
        <v/>
      </c>
      <c r="T2253" s="21">
        <f>IF($A2253="","",IFERROR(INDEX(Offerte!$G$2:$G$200,MATCH($Q2253,Offerte!$L$2:$L$200,0)),"NO"))</f>
        <v/>
      </c>
    </row>
    <row r="2254">
      <c r="A2254" s="10">
        <f>IF(Offerte!$A74="","",Offerte!$A74)</f>
        <v/>
      </c>
      <c r="B2254" s="10">
        <f>IF(Offerte!$A74="","",Offerte!$B74)</f>
        <v/>
      </c>
      <c r="C2254" s="10">
        <f>IF(Offerte!$A74="","",Offerte!$C74)</f>
        <v/>
      </c>
      <c r="D2254" s="10" t="inlineStr">
        <is>
          <t>D.1.3</t>
        </is>
      </c>
      <c r="E2254" s="10" t="inlineStr">
        <is>
          <t>D</t>
        </is>
      </c>
      <c r="F2254" s="10" t="inlineStr">
        <is>
          <t>Q</t>
        </is>
      </c>
      <c r="G2254" s="10" t="inlineStr">
        <is>
          <t>higher</t>
        </is>
      </c>
      <c r="H2254" s="10" t="n">
        <v>2</v>
      </c>
      <c r="I2254" s="10" t="inlineStr">
        <is>
          <t>Display informativi connessi alle fermate</t>
        </is>
      </c>
      <c r="J2254" s="20" t="n"/>
      <c r="K2254" s="20" t="n"/>
      <c r="L2254" s="20" t="n"/>
      <c r="M2254" s="20" t="n"/>
      <c r="N2254" s="21">
        <f>IF($A2254="","",IFERROR(VALUE($J2254),0))</f>
        <v/>
      </c>
      <c r="O2254" s="21">
        <f>IF($A2254="",0,IF(OR($S2254&lt;&gt;1,COUNTA($J2254:$M2254)=0),0,IF(SUMPRODUCT(MAX(($C$5:$C$6173=$C2254)*($D$5:$D$6173=$D2254)*($S$5:$S$6173=1)*IFERROR($N$5:$N$6173*1,0)))&gt;0,ROUND($H2254*($N2254/SUMPRODUCT(MAX(($C$5:$C$6173=$C2254)*($D$5:$D$6173=$D2254)*($S$5:$S$6173=1)*IFERROR($N$5:$N$6173*1,0)))),4),0)))</f>
        <v/>
      </c>
      <c r="P2254" s="10" t="inlineStr">
        <is>
          <t>fermate</t>
        </is>
      </c>
      <c r="Q2254" s="21">
        <f>IF($A2254="","",$A2254&amp;"|"&amp;$C2254)</f>
        <v/>
      </c>
      <c r="R2254" s="21">
        <f>IF($A2254="","",$A2254&amp;"|"&amp;$C2254&amp;"|"&amp;$D2254)</f>
        <v/>
      </c>
      <c r="S2254" s="21">
        <f>IF($A2254="","",IFERROR(INDEX(Offerte!$D$2:$D$200,MATCH($Q2254,Offerte!$L$2:$L$200,0)),0))</f>
        <v/>
      </c>
      <c r="T2254" s="21">
        <f>IF($A2254="","",IFERROR(INDEX(Offerte!$G$2:$G$200,MATCH($Q2254,Offerte!$L$2:$L$200,0)),"NO"))</f>
        <v/>
      </c>
    </row>
    <row r="2255">
      <c r="A2255" s="10">
        <f>IF(Offerte!$A74="","",Offerte!$A74)</f>
        <v/>
      </c>
      <c r="B2255" s="10">
        <f>IF(Offerte!$A74="","",Offerte!$B74)</f>
        <v/>
      </c>
      <c r="C2255" s="10">
        <f>IF(Offerte!$A74="","",Offerte!$C74)</f>
        <v/>
      </c>
      <c r="D2255" s="10" t="inlineStr">
        <is>
          <t>D.2.1</t>
        </is>
      </c>
      <c r="E2255" s="10" t="inlineStr">
        <is>
          <t>D</t>
        </is>
      </c>
      <c r="F2255" s="10" t="inlineStr">
        <is>
          <t>Q</t>
        </is>
      </c>
      <c r="G2255" s="10" t="inlineStr">
        <is>
          <t>higher</t>
        </is>
      </c>
      <c r="H2255" s="10" t="n">
        <v>2</v>
      </c>
      <c r="I2255" s="10" t="inlineStr">
        <is>
          <t>Segnali tattili Loges-Vet-Evolution</t>
        </is>
      </c>
      <c r="J2255" s="20" t="n"/>
      <c r="K2255" s="20" t="n"/>
      <c r="L2255" s="20" t="n"/>
      <c r="M2255" s="20" t="n"/>
      <c r="N2255" s="21">
        <f>IF($A2255="","",IFERROR(VALUE($J2255),0))</f>
        <v/>
      </c>
      <c r="O2255" s="21">
        <f>IF($A2255="",0,IF(OR($S2255&lt;&gt;1,COUNTA($J2255:$M2255)=0),0,IF(SUMPRODUCT(MAX(($C$5:$C$6173=$C2255)*($D$5:$D$6173=$D2255)*($S$5:$S$6173=1)*IFERROR($N$5:$N$6173*1,0)))&gt;0,ROUND($H2255*($N2255/SUMPRODUCT(MAX(($C$5:$C$6173=$C2255)*($D$5:$D$6173=$D2255)*($S$5:$S$6173=1)*IFERROR($N$5:$N$6173*1,0)))),4),0)))</f>
        <v/>
      </c>
      <c r="P2255" s="10" t="inlineStr">
        <is>
          <t>fermate</t>
        </is>
      </c>
      <c r="Q2255" s="21">
        <f>IF($A2255="","",$A2255&amp;"|"&amp;$C2255)</f>
        <v/>
      </c>
      <c r="R2255" s="21">
        <f>IF($A2255="","",$A2255&amp;"|"&amp;$C2255&amp;"|"&amp;$D2255)</f>
        <v/>
      </c>
      <c r="S2255" s="21">
        <f>IF($A2255="","",IFERROR(INDEX(Offerte!$D$2:$D$200,MATCH($Q2255,Offerte!$L$2:$L$200,0)),0))</f>
        <v/>
      </c>
      <c r="T2255" s="21">
        <f>IF($A2255="","",IFERROR(INDEX(Offerte!$G$2:$G$200,MATCH($Q2255,Offerte!$L$2:$L$200,0)),"NO"))</f>
        <v/>
      </c>
    </row>
    <row r="2256">
      <c r="A2256" s="10">
        <f>IF(Offerte!$A74="","",Offerte!$A74)</f>
        <v/>
      </c>
      <c r="B2256" s="10">
        <f>IF(Offerte!$A74="","",Offerte!$B74)</f>
        <v/>
      </c>
      <c r="C2256" s="10">
        <f>IF(Offerte!$A74="","",Offerte!$C74)</f>
        <v/>
      </c>
      <c r="D2256" s="10" t="inlineStr">
        <is>
          <t>E.1.1</t>
        </is>
      </c>
      <c r="E2256" s="10" t="inlineStr">
        <is>
          <t>E</t>
        </is>
      </c>
      <c r="F2256" s="10" t="inlineStr">
        <is>
          <t>T</t>
        </is>
      </c>
      <c r="G2256" s="10" t="inlineStr">
        <is>
          <t>tabular</t>
        </is>
      </c>
      <c r="H2256" s="10" t="n">
        <v>2</v>
      </c>
      <c r="I2256" s="10" t="inlineStr">
        <is>
          <t>Mobile app con travel planner PRM</t>
        </is>
      </c>
      <c r="J2256" s="20" t="n"/>
      <c r="K2256" s="20" t="n"/>
      <c r="L2256" s="20" t="n"/>
      <c r="M2256" s="20" t="n"/>
      <c r="N2256" s="21">
        <f>IF($A2256="","",IF(IFERROR(VALUE($M2256),0)=1,1,0))</f>
        <v/>
      </c>
      <c r="O2256" s="21">
        <f>IF($A2256="",0,IF(OR($S2256&lt;&gt;1,COUNTA($J2256:$M2256)=0),0,IF($N2256=1,$H2256,0)))</f>
        <v/>
      </c>
      <c r="P2256" s="10" t="inlineStr">
        <is>
          <t>sì/no</t>
        </is>
      </c>
      <c r="Q2256" s="21">
        <f>IF($A2256="","",$A2256&amp;"|"&amp;$C2256)</f>
        <v/>
      </c>
      <c r="R2256" s="21">
        <f>IF($A2256="","",$A2256&amp;"|"&amp;$C2256&amp;"|"&amp;$D2256)</f>
        <v/>
      </c>
      <c r="S2256" s="21">
        <f>IF($A2256="","",IFERROR(INDEX(Offerte!$D$2:$D$200,MATCH($Q2256,Offerte!$L$2:$L$200,0)),0))</f>
        <v/>
      </c>
      <c r="T2256" s="21">
        <f>IF($A2256="","",IFERROR(INDEX(Offerte!$G$2:$G$200,MATCH($Q2256,Offerte!$L$2:$L$200,0)),"NO"))</f>
        <v/>
      </c>
    </row>
    <row r="2257">
      <c r="A2257" s="10">
        <f>IF(Offerte!$A74="","",Offerte!$A74)</f>
        <v/>
      </c>
      <c r="B2257" s="10">
        <f>IF(Offerte!$A74="","",Offerte!$B74)</f>
        <v/>
      </c>
      <c r="C2257" s="10">
        <f>IF(Offerte!$A74="","",Offerte!$C74)</f>
        <v/>
      </c>
      <c r="D2257" s="10" t="inlineStr">
        <is>
          <t>E.2.1</t>
        </is>
      </c>
      <c r="E2257" s="10" t="inlineStr">
        <is>
          <t>E</t>
        </is>
      </c>
      <c r="F2257" s="10" t="inlineStr">
        <is>
          <t>D</t>
        </is>
      </c>
      <c r="G2257" s="10" t="inlineStr">
        <is>
          <t>discretionary</t>
        </is>
      </c>
      <c r="H2257" s="10" t="n">
        <v>2</v>
      </c>
      <c r="I2257" s="10" t="inlineStr">
        <is>
          <t>Altre azioni informative e rapporti con gli utenti</t>
        </is>
      </c>
      <c r="J2257" s="20" t="n"/>
      <c r="K2257" s="20" t="n"/>
      <c r="L2257" s="20" t="n"/>
      <c r="M2257" s="20" t="n"/>
      <c r="N2257" s="21">
        <f>IF($A2257="","",MAX(0,MIN(1,IFERROR(VALUE($M2257),0))))</f>
        <v/>
      </c>
      <c r="O2257" s="21">
        <f>IF($A2257="",0,IF(OR($S2257&lt;&gt;1,COUNTA($J2257:$M2257)=0),0,IF(SUMPRODUCT(MAX(($C$5:$C$6173=$C2257)*($D$5:$D$6173=$D2257)*($S$5:$S$6173=1)*IFERROR($N$5:$N$6173*1,0)))&gt;0,ROUND($H2257*($N2257/SUMPRODUCT(MAX(($C$5:$C$6173=$C2257)*($D$5:$D$6173=$D2257)*($S$5:$S$6173=1)*IFERROR($N$5:$N$6173*1,0)))),4),0)))</f>
        <v/>
      </c>
      <c r="P2257" s="10" t="inlineStr">
        <is>
          <t>coeff.</t>
        </is>
      </c>
      <c r="Q2257" s="21">
        <f>IF($A2257="","",$A2257&amp;"|"&amp;$C2257)</f>
        <v/>
      </c>
      <c r="R2257" s="21">
        <f>IF($A2257="","",$A2257&amp;"|"&amp;$C2257&amp;"|"&amp;$D2257)</f>
        <v/>
      </c>
      <c r="S2257" s="21">
        <f>IF($A2257="","",IFERROR(INDEX(Offerte!$D$2:$D$200,MATCH($Q2257,Offerte!$L$2:$L$200,0)),0))</f>
        <v/>
      </c>
      <c r="T2257" s="21">
        <f>IF($A2257="","",IFERROR(INDEX(Offerte!$G$2:$G$200,MATCH($Q2257,Offerte!$L$2:$L$200,0)),"NO"))</f>
        <v/>
      </c>
    </row>
    <row r="2258">
      <c r="A2258" s="10">
        <f>IF(Offerte!$A74="","",Offerte!$A74)</f>
        <v/>
      </c>
      <c r="B2258" s="10">
        <f>IF(Offerte!$A74="","",Offerte!$B74)</f>
        <v/>
      </c>
      <c r="C2258" s="10">
        <f>IF(Offerte!$A74="","",Offerte!$C74)</f>
        <v/>
      </c>
      <c r="D2258" s="10" t="inlineStr">
        <is>
          <t>F.1.1</t>
        </is>
      </c>
      <c r="E2258" s="10" t="inlineStr">
        <is>
          <t>F</t>
        </is>
      </c>
      <c r="F2258" s="10" t="inlineStr">
        <is>
          <t>Q</t>
        </is>
      </c>
      <c r="G2258" s="10" t="inlineStr">
        <is>
          <t>lower</t>
        </is>
      </c>
      <c r="H2258" s="10" t="n">
        <v>7</v>
      </c>
      <c r="I2258" s="10" t="inlineStr">
        <is>
          <t>Performance ambientali del parco mezzi adibito al servizio - I_CEA</t>
        </is>
      </c>
      <c r="J2258" s="20" t="n"/>
      <c r="K2258" s="20" t="n"/>
      <c r="L2258" s="20" t="n"/>
      <c r="M2258" s="20" t="n"/>
      <c r="N2258" s="21">
        <f>IF($A2258="","",IFERROR(VALUE($J2258),0))</f>
        <v/>
      </c>
      <c r="O2258" s="21">
        <f>IF($A2258="",0,IF(OR($S2258&lt;&gt;1,COUNTA($J2258:$M2258)=0),0,IF(AND(IFERROR(AGGREGATE(15,6,$N$5:$N$6173/(($C$5:$C$6173=$C2258)*($D$5:$D$6173=$D2258)*($S$5:$S$6173=1)*($N$5:$N$6173&gt;0)),1),0)&gt;0,$N2258&gt;0),ROUND($H2258*(IFERROR(AGGREGATE(15,6,$N$5:$N$6173/(($C$5:$C$6173=$C2258)*($D$5:$D$6173=$D2258)*($S$5:$S$6173=1)*($N$5:$N$6173&gt;0)),1),0)/$N2258),4),0)))</f>
        <v/>
      </c>
      <c r="P2258" s="10" t="inlineStr">
        <is>
          <t>indice</t>
        </is>
      </c>
      <c r="Q2258" s="21">
        <f>IF($A2258="","",$A2258&amp;"|"&amp;$C2258)</f>
        <v/>
      </c>
      <c r="R2258" s="21">
        <f>IF($A2258="","",$A2258&amp;"|"&amp;$C2258&amp;"|"&amp;$D2258)</f>
        <v/>
      </c>
      <c r="S2258" s="21">
        <f>IF($A2258="","",IFERROR(INDEX(Offerte!$D$2:$D$200,MATCH($Q2258,Offerte!$L$2:$L$200,0)),0))</f>
        <v/>
      </c>
      <c r="T2258" s="21">
        <f>IF($A2258="","",IFERROR(INDEX(Offerte!$G$2:$G$200,MATCH($Q2258,Offerte!$L$2:$L$200,0)),"NO"))</f>
        <v/>
      </c>
    </row>
    <row r="2259">
      <c r="A2259" s="10">
        <f>IF(Offerte!$A74="","",Offerte!$A74)</f>
        <v/>
      </c>
      <c r="B2259" s="10">
        <f>IF(Offerte!$A74="","",Offerte!$B74)</f>
        <v/>
      </c>
      <c r="C2259" s="10">
        <f>IF(Offerte!$A74="","",Offerte!$C74)</f>
        <v/>
      </c>
      <c r="D2259" s="10" t="inlineStr">
        <is>
          <t>F.2.1</t>
        </is>
      </c>
      <c r="E2259" s="10" t="inlineStr">
        <is>
          <t>F</t>
        </is>
      </c>
      <c r="F2259" s="10" t="inlineStr">
        <is>
          <t>Q</t>
        </is>
      </c>
      <c r="G2259" s="10" t="inlineStr">
        <is>
          <t>higher</t>
        </is>
      </c>
      <c r="H2259" s="10" t="n">
        <v>2</v>
      </c>
      <c r="I2259" s="10" t="inlineStr">
        <is>
          <t>Tasso di copertura del servizio con dispositivi ECO-DRIVER</t>
        </is>
      </c>
      <c r="J2259" s="20" t="n"/>
      <c r="K2259" s="20" t="n"/>
      <c r="L2259" s="20" t="n"/>
      <c r="M2259" s="20" t="n"/>
      <c r="N2259" s="21">
        <f>IF($A2259="","",IFERROR(VALUE($K2259)/VALUE($L2259),IFERROR(VALUE($J2259),0)))</f>
        <v/>
      </c>
      <c r="O2259" s="21">
        <f>IF($A2259="",0,IF(OR($S2259&lt;&gt;1,COUNTA($J2259:$M2259)=0),0,IF(SUMPRODUCT(MAX(($C$5:$C$6173=$C2259)*($D$5:$D$6173=$D2259)*($S$5:$S$6173=1)*IFERROR($N$5:$N$6173*1,0)))&gt;0,ROUND($H2259*($N2259/SUMPRODUCT(MAX(($C$5:$C$6173=$C2259)*($D$5:$D$6173=$D2259)*($S$5:$S$6173=1)*IFERROR($N$5:$N$6173*1,0)))),4),0)))</f>
        <v/>
      </c>
      <c r="P2259" s="10" t="inlineStr">
        <is>
          <t>Autobus attrezzati con dispositivi ECO-DRIVER / Autobus totali in offerta, incluse scorte</t>
        </is>
      </c>
      <c r="Q2259" s="21">
        <f>IF($A2259="","",$A2259&amp;"|"&amp;$C2259)</f>
        <v/>
      </c>
      <c r="R2259" s="21">
        <f>IF($A2259="","",$A2259&amp;"|"&amp;$C2259&amp;"|"&amp;$D2259)</f>
        <v/>
      </c>
      <c r="S2259" s="21">
        <f>IF($A2259="","",IFERROR(INDEX(Offerte!$D$2:$D$200,MATCH($Q2259,Offerte!$L$2:$L$200,0)),0))</f>
        <v/>
      </c>
      <c r="T2259" s="21">
        <f>IF($A2259="","",IFERROR(INDEX(Offerte!$G$2:$G$200,MATCH($Q2259,Offerte!$L$2:$L$200,0)),"NO"))</f>
        <v/>
      </c>
    </row>
    <row r="2260">
      <c r="A2260" s="10">
        <f>IF(Offerte!$A74="","",Offerte!$A74)</f>
        <v/>
      </c>
      <c r="B2260" s="10">
        <f>IF(Offerte!$A74="","",Offerte!$B74)</f>
        <v/>
      </c>
      <c r="C2260" s="10">
        <f>IF(Offerte!$A74="","",Offerte!$C74)</f>
        <v/>
      </c>
      <c r="D2260" s="10" t="inlineStr">
        <is>
          <t>F.3.1</t>
        </is>
      </c>
      <c r="E2260" s="10" t="inlineStr">
        <is>
          <t>F</t>
        </is>
      </c>
      <c r="F2260" s="10" t="inlineStr">
        <is>
          <t>Q</t>
        </is>
      </c>
      <c r="G2260" s="10" t="inlineStr">
        <is>
          <t>higher</t>
        </is>
      </c>
      <c r="H2260" s="10" t="n">
        <v>2</v>
      </c>
      <c r="I2260" s="10" t="inlineStr">
        <is>
          <t>Autoproduzione consumi elettrici per trazione</t>
        </is>
      </c>
      <c r="J2260" s="20" t="n"/>
      <c r="K2260" s="20" t="n"/>
      <c r="L2260" s="20" t="n"/>
      <c r="M2260" s="20" t="n"/>
      <c r="N2260" s="21">
        <f>IF($A2260="","",IFERROR(VALUE($J2260),0))</f>
        <v/>
      </c>
      <c r="O2260" s="21">
        <f>IF($A2260="",0,IF(OR($S2260&lt;&gt;1,COUNTA($J2260:$M2260)=0),0,IF(SUMPRODUCT(MAX(($C$5:$C$6173=$C2260)*($D$5:$D$6173=$D2260)*($S$5:$S$6173=1)*IFERROR($N$5:$N$6173*1,0)))&gt;0,ROUND($H2260*($N2260/SUMPRODUCT(MAX(($C$5:$C$6173=$C2260)*($D$5:$D$6173=$D2260)*($S$5:$S$6173=1)*IFERROR($N$5:$N$6173*1,0)))),4),0)))</f>
        <v/>
      </c>
      <c r="P2260" s="10" t="inlineStr">
        <is>
          <t>kWh/anno</t>
        </is>
      </c>
      <c r="Q2260" s="21">
        <f>IF($A2260="","",$A2260&amp;"|"&amp;$C2260)</f>
        <v/>
      </c>
      <c r="R2260" s="21">
        <f>IF($A2260="","",$A2260&amp;"|"&amp;$C2260&amp;"|"&amp;$D2260)</f>
        <v/>
      </c>
      <c r="S2260" s="21">
        <f>IF($A2260="","",IFERROR(INDEX(Offerte!$D$2:$D$200,MATCH($Q2260,Offerte!$L$2:$L$200,0)),0))</f>
        <v/>
      </c>
      <c r="T2260" s="21">
        <f>IF($A2260="","",IFERROR(INDEX(Offerte!$G$2:$G$200,MATCH($Q2260,Offerte!$L$2:$L$200,0)),"NO"))</f>
        <v/>
      </c>
    </row>
    <row r="2261">
      <c r="A2261" s="10">
        <f>IF(Offerte!$A74="","",Offerte!$A74)</f>
        <v/>
      </c>
      <c r="B2261" s="10">
        <f>IF(Offerte!$A74="","",Offerte!$B74)</f>
        <v/>
      </c>
      <c r="C2261" s="10">
        <f>IF(Offerte!$A74="","",Offerte!$C74)</f>
        <v/>
      </c>
      <c r="D2261" s="10" t="inlineStr">
        <is>
          <t>F.4.1</t>
        </is>
      </c>
      <c r="E2261" s="10" t="inlineStr">
        <is>
          <t>F</t>
        </is>
      </c>
      <c r="F2261" s="10" t="inlineStr">
        <is>
          <t>Q</t>
        </is>
      </c>
      <c r="G2261" s="10" t="inlineStr">
        <is>
          <t>soil</t>
        </is>
      </c>
      <c r="H2261" s="10" t="n">
        <v>2</v>
      </c>
      <c r="I2261" s="10" t="inlineStr">
        <is>
          <t>Indice di consumo di suolo</t>
        </is>
      </c>
      <c r="J2261" s="20" t="n"/>
      <c r="K2261" s="20" t="n"/>
      <c r="L2261" s="20" t="n"/>
      <c r="M2261" s="20" t="n"/>
      <c r="N2261" s="21">
        <f>IF($A2261="","",IFERROR(VALUE($J2261),0))</f>
        <v/>
      </c>
      <c r="O2261" s="21">
        <f>IF($A2261="",0,IF(OR($S2261&lt;&gt;1,COUNTA($J2261:$M2261)=0),0,IF($N2261&lt;=0,$H2261,IF(SUMPRODUCT(MAX(($C$5:$C$6173=$C2261)*($D$5:$D$6173=$D2261)*($S$5:$S$6173=1)*IFERROR($N$5:$N$6173*1,0)))&gt;0,ROUND($H2261*((SUMPRODUCT(MAX(($C$5:$C$6173=$C2261)*($D$5:$D$6173=$D2261)*($S$5:$S$6173=1)*IFERROR($N$5:$N$6173*1,0)))-$N2261)/SUMPRODUCT(MAX(($C$5:$C$6173=$C2261)*($D$5:$D$6173=$D2261)*($S$5:$S$6173=1)*IFERROR($N$5:$N$6173*1,0)))),4),0))))</f>
        <v/>
      </c>
      <c r="P2261" s="10" t="inlineStr">
        <is>
          <t>m2</t>
        </is>
      </c>
      <c r="Q2261" s="21">
        <f>IF($A2261="","",$A2261&amp;"|"&amp;$C2261)</f>
        <v/>
      </c>
      <c r="R2261" s="21">
        <f>IF($A2261="","",$A2261&amp;"|"&amp;$C2261&amp;"|"&amp;$D2261)</f>
        <v/>
      </c>
      <c r="S2261" s="21">
        <f>IF($A2261="","",IFERROR(INDEX(Offerte!$D$2:$D$200,MATCH($Q2261,Offerte!$L$2:$L$200,0)),0))</f>
        <v/>
      </c>
      <c r="T2261" s="21">
        <f>IF($A2261="","",IFERROR(INDEX(Offerte!$G$2:$G$200,MATCH($Q2261,Offerte!$L$2:$L$200,0)),"NO"))</f>
        <v/>
      </c>
    </row>
    <row r="2262">
      <c r="A2262" s="10">
        <f>IF(Offerte!$A74="","",Offerte!$A74)</f>
        <v/>
      </c>
      <c r="B2262" s="10">
        <f>IF(Offerte!$A74="","",Offerte!$B74)</f>
        <v/>
      </c>
      <c r="C2262" s="10">
        <f>IF(Offerte!$A74="","",Offerte!$C74)</f>
        <v/>
      </c>
      <c r="D2262" s="10" t="inlineStr">
        <is>
          <t>F.5.1</t>
        </is>
      </c>
      <c r="E2262" s="10" t="inlineStr">
        <is>
          <t>F</t>
        </is>
      </c>
      <c r="F2262" s="10" t="inlineStr">
        <is>
          <t>T</t>
        </is>
      </c>
      <c r="G2262" s="10" t="inlineStr">
        <is>
          <t>tabular</t>
        </is>
      </c>
      <c r="H2262" s="10" t="n">
        <v>1</v>
      </c>
      <c r="I2262" s="10" t="inlineStr">
        <is>
          <t>Rendicontazione di sostenibilità ambientale</t>
        </is>
      </c>
      <c r="J2262" s="20" t="n"/>
      <c r="K2262" s="20" t="n"/>
      <c r="L2262" s="20" t="n"/>
      <c r="M2262" s="20" t="n"/>
      <c r="N2262" s="21">
        <f>IF($A2262="","",IF(IFERROR(VALUE($M2262),0)=1,1,0))</f>
        <v/>
      </c>
      <c r="O2262" s="21">
        <f>IF($A2262="",0,IF(OR($S2262&lt;&gt;1,COUNTA($J2262:$M2262)=0),0,IF($N2262=1,$H2262,0)))</f>
        <v/>
      </c>
      <c r="P2262" s="10" t="inlineStr">
        <is>
          <t>sì/no</t>
        </is>
      </c>
      <c r="Q2262" s="21">
        <f>IF($A2262="","",$A2262&amp;"|"&amp;$C2262)</f>
        <v/>
      </c>
      <c r="R2262" s="21">
        <f>IF($A2262="","",$A2262&amp;"|"&amp;$C2262&amp;"|"&amp;$D2262)</f>
        <v/>
      </c>
      <c r="S2262" s="21">
        <f>IF($A2262="","",IFERROR(INDEX(Offerte!$D$2:$D$200,MATCH($Q2262,Offerte!$L$2:$L$200,0)),0))</f>
        <v/>
      </c>
      <c r="T2262" s="21">
        <f>IF($A2262="","",IFERROR(INDEX(Offerte!$G$2:$G$200,MATCH($Q2262,Offerte!$L$2:$L$200,0)),"NO"))</f>
        <v/>
      </c>
    </row>
    <row r="2263">
      <c r="A2263" s="10">
        <f>IF(Offerte!$A74="","",Offerte!$A74)</f>
        <v/>
      </c>
      <c r="B2263" s="10">
        <f>IF(Offerte!$A74="","",Offerte!$B74)</f>
        <v/>
      </c>
      <c r="C2263" s="10">
        <f>IF(Offerte!$A74="","",Offerte!$C74)</f>
        <v/>
      </c>
      <c r="D2263" s="10" t="inlineStr">
        <is>
          <t>G.1.1</t>
        </is>
      </c>
      <c r="E2263" s="10" t="inlineStr">
        <is>
          <t>G</t>
        </is>
      </c>
      <c r="F2263" s="10" t="inlineStr">
        <is>
          <t>D</t>
        </is>
      </c>
      <c r="G2263" s="10" t="inlineStr">
        <is>
          <t>discretionary</t>
        </is>
      </c>
      <c r="H2263" s="10" t="n">
        <v>2</v>
      </c>
      <c r="I2263" s="10" t="inlineStr">
        <is>
          <t>Qualità del progetto di centrale di controllo aziendale</t>
        </is>
      </c>
      <c r="J2263" s="20" t="n"/>
      <c r="K2263" s="20" t="n"/>
      <c r="L2263" s="20" t="n"/>
      <c r="M2263" s="20" t="n"/>
      <c r="N2263" s="21">
        <f>IF($A2263="","",MAX(0,MIN(1,IFERROR(VALUE($M2263),0))))</f>
        <v/>
      </c>
      <c r="O2263" s="21">
        <f>IF($A2263="",0,IF(OR($S2263&lt;&gt;1,COUNTA($J2263:$M2263)=0),0,IF(SUMPRODUCT(MAX(($C$5:$C$6173=$C2263)*($D$5:$D$6173=$D2263)*($S$5:$S$6173=1)*IFERROR($N$5:$N$6173*1,0)))&gt;0,ROUND($H2263*($N2263/SUMPRODUCT(MAX(($C$5:$C$6173=$C2263)*($D$5:$D$6173=$D2263)*($S$5:$S$6173=1)*IFERROR($N$5:$N$6173*1,0)))),4),0)))</f>
        <v/>
      </c>
      <c r="P2263" s="10" t="inlineStr">
        <is>
          <t>coeff.</t>
        </is>
      </c>
      <c r="Q2263" s="21">
        <f>IF($A2263="","",$A2263&amp;"|"&amp;$C2263)</f>
        <v/>
      </c>
      <c r="R2263" s="21">
        <f>IF($A2263="","",$A2263&amp;"|"&amp;$C2263&amp;"|"&amp;$D2263)</f>
        <v/>
      </c>
      <c r="S2263" s="21">
        <f>IF($A2263="","",IFERROR(INDEX(Offerte!$D$2:$D$200,MATCH($Q2263,Offerte!$L$2:$L$200,0)),0))</f>
        <v/>
      </c>
      <c r="T2263" s="21">
        <f>IF($A2263="","",IFERROR(INDEX(Offerte!$G$2:$G$200,MATCH($Q2263,Offerte!$L$2:$L$200,0)),"NO"))</f>
        <v/>
      </c>
    </row>
    <row r="2264">
      <c r="A2264" s="10">
        <f>IF(Offerte!$A74="","",Offerte!$A74)</f>
        <v/>
      </c>
      <c r="B2264" s="10">
        <f>IF(Offerte!$A74="","",Offerte!$B74)</f>
        <v/>
      </c>
      <c r="C2264" s="10">
        <f>IF(Offerte!$A74="","",Offerte!$C74)</f>
        <v/>
      </c>
      <c r="D2264" s="10" t="inlineStr">
        <is>
          <t>G.2.1</t>
        </is>
      </c>
      <c r="E2264" s="10" t="inlineStr">
        <is>
          <t>G</t>
        </is>
      </c>
      <c r="F2264" s="10" t="inlineStr">
        <is>
          <t>T</t>
        </is>
      </c>
      <c r="G2264" s="10" t="inlineStr">
        <is>
          <t>tabular</t>
        </is>
      </c>
      <c r="H2264" s="10" t="n">
        <v>1</v>
      </c>
      <c r="I2264" s="10" t="inlineStr">
        <is>
          <t>Certificazione ISO 45001</t>
        </is>
      </c>
      <c r="J2264" s="20" t="n"/>
      <c r="K2264" s="20" t="n"/>
      <c r="L2264" s="20" t="n"/>
      <c r="M2264" s="20" t="n"/>
      <c r="N2264" s="21">
        <f>IF($A2264="","",IF(IFERROR(VALUE($M2264),0)=1,1,0))</f>
        <v/>
      </c>
      <c r="O2264" s="21">
        <f>IF($A2264="",0,IF(OR($S2264&lt;&gt;1,COUNTA($J2264:$M2264)=0),0,IF($N2264=1,$H2264,0)))</f>
        <v/>
      </c>
      <c r="P2264" s="10" t="inlineStr">
        <is>
          <t>sì/no</t>
        </is>
      </c>
      <c r="Q2264" s="21">
        <f>IF($A2264="","",$A2264&amp;"|"&amp;$C2264)</f>
        <v/>
      </c>
      <c r="R2264" s="21">
        <f>IF($A2264="","",$A2264&amp;"|"&amp;$C2264&amp;"|"&amp;$D2264)</f>
        <v/>
      </c>
      <c r="S2264" s="21">
        <f>IF($A2264="","",IFERROR(INDEX(Offerte!$D$2:$D$200,MATCH($Q2264,Offerte!$L$2:$L$200,0)),0))</f>
        <v/>
      </c>
      <c r="T2264" s="21">
        <f>IF($A2264="","",IFERROR(INDEX(Offerte!$G$2:$G$200,MATCH($Q2264,Offerte!$L$2:$L$200,0)),"NO"))</f>
        <v/>
      </c>
    </row>
    <row r="2265">
      <c r="A2265" s="10">
        <f>IF(Offerte!$A74="","",Offerte!$A74)</f>
        <v/>
      </c>
      <c r="B2265" s="10">
        <f>IF(Offerte!$A74="","",Offerte!$B74)</f>
        <v/>
      </c>
      <c r="C2265" s="10">
        <f>IF(Offerte!$A74="","",Offerte!$C74)</f>
        <v/>
      </c>
      <c r="D2265" s="10" t="inlineStr">
        <is>
          <t>G.3.1</t>
        </is>
      </c>
      <c r="E2265" s="10" t="inlineStr">
        <is>
          <t>G</t>
        </is>
      </c>
      <c r="F2265" s="10" t="inlineStr">
        <is>
          <t>T</t>
        </is>
      </c>
      <c r="G2265" s="10" t="inlineStr">
        <is>
          <t>tabular</t>
        </is>
      </c>
      <c r="H2265" s="10" t="n">
        <v>1</v>
      </c>
      <c r="I2265" s="10" t="inlineStr">
        <is>
          <t>Certificazioni di responsabilità sociale</t>
        </is>
      </c>
      <c r="J2265" s="20" t="n"/>
      <c r="K2265" s="20" t="n"/>
      <c r="L2265" s="20" t="n"/>
      <c r="M2265" s="20" t="n"/>
      <c r="N2265" s="21">
        <f>IF($A2265="","",IF(IFERROR(VALUE($M2265),0)=1,1,0))</f>
        <v/>
      </c>
      <c r="O2265" s="21">
        <f>IF($A2265="",0,IF(OR($S2265&lt;&gt;1,COUNTA($J2265:$M2265)=0),0,IF($N2265=1,$H2265,0)))</f>
        <v/>
      </c>
      <c r="P2265" s="10" t="inlineStr">
        <is>
          <t>sì/no</t>
        </is>
      </c>
      <c r="Q2265" s="21">
        <f>IF($A2265="","",$A2265&amp;"|"&amp;$C2265)</f>
        <v/>
      </c>
      <c r="R2265" s="21">
        <f>IF($A2265="","",$A2265&amp;"|"&amp;$C2265&amp;"|"&amp;$D2265)</f>
        <v/>
      </c>
      <c r="S2265" s="21">
        <f>IF($A2265="","",IFERROR(INDEX(Offerte!$D$2:$D$200,MATCH($Q2265,Offerte!$L$2:$L$200,0)),0))</f>
        <v/>
      </c>
      <c r="T2265" s="21">
        <f>IF($A2265="","",IFERROR(INDEX(Offerte!$G$2:$G$200,MATCH($Q2265,Offerte!$L$2:$L$200,0)),"NO"))</f>
        <v/>
      </c>
    </row>
    <row r="2266">
      <c r="A2266" s="10">
        <f>IF(Offerte!$A74="","",Offerte!$A74)</f>
        <v/>
      </c>
      <c r="B2266" s="10">
        <f>IF(Offerte!$A74="","",Offerte!$B74)</f>
        <v/>
      </c>
      <c r="C2266" s="10">
        <f>IF(Offerte!$A74="","",Offerte!$C74)</f>
        <v/>
      </c>
      <c r="D2266" s="10" t="inlineStr">
        <is>
          <t>G.4.1</t>
        </is>
      </c>
      <c r="E2266" s="10" t="inlineStr">
        <is>
          <t>G</t>
        </is>
      </c>
      <c r="F2266" s="10" t="inlineStr">
        <is>
          <t>D</t>
        </is>
      </c>
      <c r="G2266" s="10" t="inlineStr">
        <is>
          <t>discretionary</t>
        </is>
      </c>
      <c r="H2266" s="10" t="n">
        <v>2</v>
      </c>
      <c r="I2266" s="10" t="inlineStr">
        <is>
          <t>Qualità del piano di formazione del personale</t>
        </is>
      </c>
      <c r="J2266" s="20" t="n"/>
      <c r="K2266" s="20" t="n"/>
      <c r="L2266" s="20" t="n"/>
      <c r="M2266" s="20" t="n"/>
      <c r="N2266" s="21">
        <f>IF($A2266="","",MAX(0,MIN(1,IFERROR(VALUE($M2266),0))))</f>
        <v/>
      </c>
      <c r="O2266" s="21">
        <f>IF($A2266="",0,IF(OR($S2266&lt;&gt;1,COUNTA($J2266:$M2266)=0),0,IF(SUMPRODUCT(MAX(($C$5:$C$6173=$C2266)*($D$5:$D$6173=$D2266)*($S$5:$S$6173=1)*IFERROR($N$5:$N$6173*1,0)))&gt;0,ROUND($H2266*($N2266/SUMPRODUCT(MAX(($C$5:$C$6173=$C2266)*($D$5:$D$6173=$D2266)*($S$5:$S$6173=1)*IFERROR($N$5:$N$6173*1,0)))),4),0)))</f>
        <v/>
      </c>
      <c r="P2266" s="10" t="inlineStr">
        <is>
          <t>coeff.</t>
        </is>
      </c>
      <c r="Q2266" s="21">
        <f>IF($A2266="","",$A2266&amp;"|"&amp;$C2266)</f>
        <v/>
      </c>
      <c r="R2266" s="21">
        <f>IF($A2266="","",$A2266&amp;"|"&amp;$C2266&amp;"|"&amp;$D2266)</f>
        <v/>
      </c>
      <c r="S2266" s="21">
        <f>IF($A2266="","",IFERROR(INDEX(Offerte!$D$2:$D$200,MATCH($Q2266,Offerte!$L$2:$L$200,0)),0))</f>
        <v/>
      </c>
      <c r="T2266" s="21">
        <f>IF($A2266="","",IFERROR(INDEX(Offerte!$G$2:$G$200,MATCH($Q2266,Offerte!$L$2:$L$200,0)),"NO"))</f>
        <v/>
      </c>
    </row>
    <row r="2267">
      <c r="A2267" s="10">
        <f>IF(Offerte!$A74="","",Offerte!$A74)</f>
        <v/>
      </c>
      <c r="B2267" s="10">
        <f>IF(Offerte!$A74="","",Offerte!$B74)</f>
        <v/>
      </c>
      <c r="C2267" s="10">
        <f>IF(Offerte!$A74="","",Offerte!$C74)</f>
        <v/>
      </c>
      <c r="D2267" s="10" t="inlineStr">
        <is>
          <t>G.5.1</t>
        </is>
      </c>
      <c r="E2267" s="10" t="inlineStr">
        <is>
          <t>G</t>
        </is>
      </c>
      <c r="F2267" s="10" t="inlineStr">
        <is>
          <t>T</t>
        </is>
      </c>
      <c r="G2267" s="10" t="inlineStr">
        <is>
          <t>tabular</t>
        </is>
      </c>
      <c r="H2267" s="10" t="n">
        <v>1</v>
      </c>
      <c r="I2267" s="10" t="inlineStr">
        <is>
          <t>Impegno al mantenimento delle garanzie del contratto di secondo livello del gestore uscente</t>
        </is>
      </c>
      <c r="J2267" s="20" t="n"/>
      <c r="K2267" s="20" t="n"/>
      <c r="L2267" s="20" t="n"/>
      <c r="M2267" s="20" t="n"/>
      <c r="N2267" s="21">
        <f>IF($A2267="","",IF(IFERROR(VALUE($M2267),0)=1,1,0))</f>
        <v/>
      </c>
      <c r="O2267" s="21">
        <f>IF($A2267="",0,IF(OR($S2267&lt;&gt;1,COUNTA($J2267:$M2267)=0),0,IF($N2267=1,$H2267,0)))</f>
        <v/>
      </c>
      <c r="P2267" s="10" t="inlineStr">
        <is>
          <t>sì/no</t>
        </is>
      </c>
      <c r="Q2267" s="21">
        <f>IF($A2267="","",$A2267&amp;"|"&amp;$C2267)</f>
        <v/>
      </c>
      <c r="R2267" s="21">
        <f>IF($A2267="","",$A2267&amp;"|"&amp;$C2267&amp;"|"&amp;$D2267)</f>
        <v/>
      </c>
      <c r="S2267" s="21">
        <f>IF($A2267="","",IFERROR(INDEX(Offerte!$D$2:$D$200,MATCH($Q2267,Offerte!$L$2:$L$200,0)),0))</f>
        <v/>
      </c>
      <c r="T2267" s="21">
        <f>IF($A2267="","",IFERROR(INDEX(Offerte!$G$2:$G$200,MATCH($Q2267,Offerte!$L$2:$L$200,0)),"NO"))</f>
        <v/>
      </c>
    </row>
    <row r="2268">
      <c r="A2268" s="10">
        <f>IF(Offerte!$A75="","",Offerte!$A75)</f>
        <v/>
      </c>
      <c r="B2268" s="10">
        <f>IF(Offerte!$A75="","",Offerte!$B75)</f>
        <v/>
      </c>
      <c r="C2268" s="10">
        <f>IF(Offerte!$A75="","",Offerte!$C75)</f>
        <v/>
      </c>
      <c r="D2268" s="10" t="inlineStr">
        <is>
          <t>A.1.1</t>
        </is>
      </c>
      <c r="E2268" s="10" t="inlineStr">
        <is>
          <t>A</t>
        </is>
      </c>
      <c r="F2268" s="10" t="inlineStr">
        <is>
          <t>Q</t>
        </is>
      </c>
      <c r="G2268" s="10" t="inlineStr">
        <is>
          <t>higher</t>
        </is>
      </c>
      <c r="H2268" s="10" t="n">
        <v>3</v>
      </c>
      <c r="I2268" s="10" t="inlineStr">
        <is>
          <t>Tasso aggiuntivo di corse controllate</t>
        </is>
      </c>
      <c r="J2268" s="20" t="n"/>
      <c r="K2268" s="20" t="n"/>
      <c r="L2268" s="20" t="n"/>
      <c r="M2268" s="20" t="n"/>
      <c r="N2268" s="21">
        <f>IF($A2268="","",IFERROR(VALUE($K2268)/VALUE($L2268)*100,IFERROR(VALUE($J2268),0)))</f>
        <v/>
      </c>
      <c r="O2268" s="21">
        <f>IF($A2268="",0,IF(OR($S2268&lt;&gt;1,COUNTA($J2268:$M2268)=0),0,IF(SUMPRODUCT(MAX(($C$5:$C$6173=$C2268)*($D$5:$D$6173=$D2268)*($S$5:$S$6173=1)*IFERROR($N$5:$N$6173*1,0)))&gt;0,ROUND($H2268*($N2268/SUMPRODUCT(MAX(($C$5:$C$6173=$C2268)*($D$5:$D$6173=$D2268)*($S$5:$S$6173=1)*IFERROR($N$5:$N$6173*1,0)))),4),0)))</f>
        <v/>
      </c>
      <c r="P2268" s="10" t="inlineStr">
        <is>
          <t>Corse controllate annue / Corse programmate annue</t>
        </is>
      </c>
      <c r="Q2268" s="21">
        <f>IF($A2268="","",$A2268&amp;"|"&amp;$C2268)</f>
        <v/>
      </c>
      <c r="R2268" s="21">
        <f>IF($A2268="","",$A2268&amp;"|"&amp;$C2268&amp;"|"&amp;$D2268)</f>
        <v/>
      </c>
      <c r="S2268" s="21">
        <f>IF($A2268="","",IFERROR(INDEX(Offerte!$D$2:$D$200,MATCH($Q2268,Offerte!$L$2:$L$200,0)),0))</f>
        <v/>
      </c>
      <c r="T2268" s="21">
        <f>IF($A2268="","",IFERROR(INDEX(Offerte!$G$2:$G$200,MATCH($Q2268,Offerte!$L$2:$L$200,0)),"NO"))</f>
        <v/>
      </c>
    </row>
    <row r="2269">
      <c r="A2269" s="10">
        <f>IF(Offerte!$A75="","",Offerte!$A75)</f>
        <v/>
      </c>
      <c r="B2269" s="10">
        <f>IF(Offerte!$A75="","",Offerte!$B75)</f>
        <v/>
      </c>
      <c r="C2269" s="10">
        <f>IF(Offerte!$A75="","",Offerte!$C75)</f>
        <v/>
      </c>
      <c r="D2269" s="10" t="inlineStr">
        <is>
          <t>A.1.2</t>
        </is>
      </c>
      <c r="E2269" s="10" t="inlineStr">
        <is>
          <t>A</t>
        </is>
      </c>
      <c r="F2269" s="10" t="inlineStr">
        <is>
          <t>Q</t>
        </is>
      </c>
      <c r="G2269" s="10" t="inlineStr">
        <is>
          <t>higher</t>
        </is>
      </c>
      <c r="H2269" s="10" t="n">
        <v>4</v>
      </c>
      <c r="I2269" s="10" t="inlineStr">
        <is>
          <t>Numero aggiuntivo di passeggeri controllati</t>
        </is>
      </c>
      <c r="J2269" s="20" t="n"/>
      <c r="K2269" s="20" t="n"/>
      <c r="L2269" s="20" t="n"/>
      <c r="M2269" s="20" t="n"/>
      <c r="N2269" s="21">
        <f>IF($A2269="","",IFERROR(VALUE($J2269),0))</f>
        <v/>
      </c>
      <c r="O2269" s="21">
        <f>IF($A2269="",0,IF(OR($S2269&lt;&gt;1,COUNTA($J2269:$M2269)=0),0,IF(SUMPRODUCT(MAX(($C$5:$C$6173=$C2269)*($D$5:$D$6173=$D2269)*($S$5:$S$6173=1)*IFERROR($N$5:$N$6173*1,0)))&gt;0,ROUND($H2269*($N2269/SUMPRODUCT(MAX(($C$5:$C$6173=$C2269)*($D$5:$D$6173=$D2269)*($S$5:$S$6173=1)*IFERROR($N$5:$N$6173*1,0)))),4),0)))</f>
        <v/>
      </c>
      <c r="P2269" s="10" t="inlineStr">
        <is>
          <t>passeggeri/anno</t>
        </is>
      </c>
      <c r="Q2269" s="21">
        <f>IF($A2269="","",$A2269&amp;"|"&amp;$C2269)</f>
        <v/>
      </c>
      <c r="R2269" s="21">
        <f>IF($A2269="","",$A2269&amp;"|"&amp;$C2269&amp;"|"&amp;$D2269)</f>
        <v/>
      </c>
      <c r="S2269" s="21">
        <f>IF($A2269="","",IFERROR(INDEX(Offerte!$D$2:$D$200,MATCH($Q2269,Offerte!$L$2:$L$200,0)),0))</f>
        <v/>
      </c>
      <c r="T2269" s="21">
        <f>IF($A2269="","",IFERROR(INDEX(Offerte!$G$2:$G$200,MATCH($Q2269,Offerte!$L$2:$L$200,0)),"NO"))</f>
        <v/>
      </c>
    </row>
    <row r="2270">
      <c r="A2270" s="10">
        <f>IF(Offerte!$A75="","",Offerte!$A75)</f>
        <v/>
      </c>
      <c r="B2270" s="10">
        <f>IF(Offerte!$A75="","",Offerte!$B75)</f>
        <v/>
      </c>
      <c r="C2270" s="10">
        <f>IF(Offerte!$A75="","",Offerte!$C75)</f>
        <v/>
      </c>
      <c r="D2270" s="10" t="inlineStr">
        <is>
          <t>B.1.1</t>
        </is>
      </c>
      <c r="E2270" s="10" t="inlineStr">
        <is>
          <t>B</t>
        </is>
      </c>
      <c r="F2270" s="10" t="inlineStr">
        <is>
          <t>Q</t>
        </is>
      </c>
      <c r="G2270" s="10" t="inlineStr">
        <is>
          <t>higher</t>
        </is>
      </c>
      <c r="H2270" s="10" t="n">
        <v>3</v>
      </c>
      <c r="I2270" s="10" t="inlineStr">
        <is>
          <t>Incremento dei posti offerti nelle fasce di punta</t>
        </is>
      </c>
      <c r="J2270" s="20" t="n"/>
      <c r="K2270" s="20" t="n"/>
      <c r="L2270" s="20" t="n"/>
      <c r="M2270" s="20" t="n"/>
      <c r="N2270" s="21">
        <f>IF($A2270="","",IFERROR(VALUE($J2270),0))</f>
        <v/>
      </c>
      <c r="O2270" s="21">
        <f>IF($A2270="",0,IF(OR($S2270&lt;&gt;1,COUNTA($J2270:$M2270)=0),0,IF(SUMPRODUCT(MAX(($C$5:$C$6173=$C2270)*($D$5:$D$6173=$D2270)*($S$5:$S$6173=1)*IFERROR($N$5:$N$6173*1,0)))&gt;0,ROUND($H2270*($N2270/SUMPRODUCT(MAX(($C$5:$C$6173=$C2270)*($D$5:$D$6173=$D2270)*($S$5:$S$6173=1)*IFERROR($N$5:$N$6173*1,0)))),4),0)))</f>
        <v/>
      </c>
      <c r="P2270" s="10" t="inlineStr">
        <is>
          <t>posti*km</t>
        </is>
      </c>
      <c r="Q2270" s="21">
        <f>IF($A2270="","",$A2270&amp;"|"&amp;$C2270)</f>
        <v/>
      </c>
      <c r="R2270" s="21">
        <f>IF($A2270="","",$A2270&amp;"|"&amp;$C2270&amp;"|"&amp;$D2270)</f>
        <v/>
      </c>
      <c r="S2270" s="21">
        <f>IF($A2270="","",IFERROR(INDEX(Offerte!$D$2:$D$200,MATCH($Q2270,Offerte!$L$2:$L$200,0)),0))</f>
        <v/>
      </c>
      <c r="T2270" s="21">
        <f>IF($A2270="","",IFERROR(INDEX(Offerte!$G$2:$G$200,MATCH($Q2270,Offerte!$L$2:$L$200,0)),"NO"))</f>
        <v/>
      </c>
    </row>
    <row r="2271">
      <c r="A2271" s="10">
        <f>IF(Offerte!$A75="","",Offerte!$A75)</f>
        <v/>
      </c>
      <c r="B2271" s="10">
        <f>IF(Offerte!$A75="","",Offerte!$B75)</f>
        <v/>
      </c>
      <c r="C2271" s="10">
        <f>IF(Offerte!$A75="","",Offerte!$C75)</f>
        <v/>
      </c>
      <c r="D2271" s="10" t="inlineStr">
        <is>
          <t>B.2.1</t>
        </is>
      </c>
      <c r="E2271" s="10" t="inlineStr">
        <is>
          <t>B</t>
        </is>
      </c>
      <c r="F2271" s="10" t="inlineStr">
        <is>
          <t>Q</t>
        </is>
      </c>
      <c r="G2271" s="10" t="inlineStr">
        <is>
          <t>higher</t>
        </is>
      </c>
      <c r="H2271" s="10" t="n">
        <v>4</v>
      </c>
      <c r="I2271" s="10" t="inlineStr">
        <is>
          <t>Corse aggiuntive nell'arco giornaliero base</t>
        </is>
      </c>
      <c r="J2271" s="20" t="n"/>
      <c r="K2271" s="20" t="n"/>
      <c r="L2271" s="20" t="n"/>
      <c r="M2271" s="20" t="n"/>
      <c r="N2271" s="21">
        <f>IF($A2271="","",IFERROR(VALUE($J2271),0))</f>
        <v/>
      </c>
      <c r="O2271" s="21">
        <f>IF($A2271="",0,IF(OR($S2271&lt;&gt;1,COUNTA($J2271:$M2271)=0),0,IF(SUMPRODUCT(MAX(($C$5:$C$6173=$C2271)*($D$5:$D$6173=$D2271)*($S$5:$S$6173=1)*IFERROR($N$5:$N$6173*1,0)))&gt;0,ROUND($H2271*($N2271/SUMPRODUCT(MAX(($C$5:$C$6173=$C2271)*($D$5:$D$6173=$D2271)*($S$5:$S$6173=1)*IFERROR($N$5:$N$6173*1,0)))),4),0)))</f>
        <v/>
      </c>
      <c r="P2271" s="10" t="inlineStr">
        <is>
          <t>corse</t>
        </is>
      </c>
      <c r="Q2271" s="21">
        <f>IF($A2271="","",$A2271&amp;"|"&amp;$C2271)</f>
        <v/>
      </c>
      <c r="R2271" s="21">
        <f>IF($A2271="","",$A2271&amp;"|"&amp;$C2271&amp;"|"&amp;$D2271)</f>
        <v/>
      </c>
      <c r="S2271" s="21">
        <f>IF($A2271="","",IFERROR(INDEX(Offerte!$D$2:$D$200,MATCH($Q2271,Offerte!$L$2:$L$200,0)),0))</f>
        <v/>
      </c>
      <c r="T2271" s="21">
        <f>IF($A2271="","",IFERROR(INDEX(Offerte!$G$2:$G$200,MATCH($Q2271,Offerte!$L$2:$L$200,0)),"NO"))</f>
        <v/>
      </c>
    </row>
    <row r="2272">
      <c r="A2272" s="10">
        <f>IF(Offerte!$A75="","",Offerte!$A75)</f>
        <v/>
      </c>
      <c r="B2272" s="10">
        <f>IF(Offerte!$A75="","",Offerte!$B75)</f>
        <v/>
      </c>
      <c r="C2272" s="10">
        <f>IF(Offerte!$A75="","",Offerte!$C75)</f>
        <v/>
      </c>
      <c r="D2272" s="10" t="inlineStr">
        <is>
          <t>B.3.1</t>
        </is>
      </c>
      <c r="E2272" s="10" t="inlineStr">
        <is>
          <t>B</t>
        </is>
      </c>
      <c r="F2272" s="10" t="inlineStr">
        <is>
          <t>Q</t>
        </is>
      </c>
      <c r="G2272" s="10" t="inlineStr">
        <is>
          <t>higher</t>
        </is>
      </c>
      <c r="H2272" s="10" t="n">
        <v>2</v>
      </c>
      <c r="I2272" s="10" t="inlineStr">
        <is>
          <t>Numero di corse aggiuntive per allungamento dell'arco di servizio giornaliero nelle fasce serali</t>
        </is>
      </c>
      <c r="J2272" s="20" t="n"/>
      <c r="K2272" s="20" t="n"/>
      <c r="L2272" s="20" t="n"/>
      <c r="M2272" s="20" t="n"/>
      <c r="N2272" s="21">
        <f>IF($A2272="","",IFERROR(VALUE($J2272),0))</f>
        <v/>
      </c>
      <c r="O2272" s="21">
        <f>IF($A2272="",0,IF(OR($S2272&lt;&gt;1,COUNTA($J2272:$M2272)=0),0,IF(SUMPRODUCT(MAX(($C$5:$C$6173=$C2272)*($D$5:$D$6173=$D2272)*($S$5:$S$6173=1)*IFERROR($N$5:$N$6173*1,0)))&gt;0,ROUND($H2272*($N2272/SUMPRODUCT(MAX(($C$5:$C$6173=$C2272)*($D$5:$D$6173=$D2272)*($S$5:$S$6173=1)*IFERROR($N$5:$N$6173*1,0)))),4),0)))</f>
        <v/>
      </c>
      <c r="P2272" s="10" t="inlineStr">
        <is>
          <t>corse</t>
        </is>
      </c>
      <c r="Q2272" s="21">
        <f>IF($A2272="","",$A2272&amp;"|"&amp;$C2272)</f>
        <v/>
      </c>
      <c r="R2272" s="21">
        <f>IF($A2272="","",$A2272&amp;"|"&amp;$C2272&amp;"|"&amp;$D2272)</f>
        <v/>
      </c>
      <c r="S2272" s="21">
        <f>IF($A2272="","",IFERROR(INDEX(Offerte!$D$2:$D$200,MATCH($Q2272,Offerte!$L$2:$L$200,0)),0))</f>
        <v/>
      </c>
      <c r="T2272" s="21">
        <f>IF($A2272="","",IFERROR(INDEX(Offerte!$G$2:$G$200,MATCH($Q2272,Offerte!$L$2:$L$200,0)),"NO"))</f>
        <v/>
      </c>
    </row>
    <row r="2273">
      <c r="A2273" s="10">
        <f>IF(Offerte!$A75="","",Offerte!$A75)</f>
        <v/>
      </c>
      <c r="B2273" s="10">
        <f>IF(Offerte!$A75="","",Offerte!$B75)</f>
        <v/>
      </c>
      <c r="C2273" s="10">
        <f>IF(Offerte!$A75="","",Offerte!$C75)</f>
        <v/>
      </c>
      <c r="D2273" s="10" t="inlineStr">
        <is>
          <t>B.4.1</t>
        </is>
      </c>
      <c r="E2273" s="10" t="inlineStr">
        <is>
          <t>B</t>
        </is>
      </c>
      <c r="F2273" s="10" t="inlineStr">
        <is>
          <t>Q</t>
        </is>
      </c>
      <c r="G2273" s="10" t="inlineStr">
        <is>
          <t>higher</t>
        </is>
      </c>
      <c r="H2273" s="10" t="n">
        <v>3</v>
      </c>
      <c r="I2273" s="10" t="inlineStr">
        <is>
          <t>Percorrenze aggiuntive offerte nel Programma d'esercizio delle prime due fasi attuative</t>
        </is>
      </c>
      <c r="J2273" s="20" t="n"/>
      <c r="K2273" s="20" t="n"/>
      <c r="L2273" s="20" t="n"/>
      <c r="M2273" s="20" t="n"/>
      <c r="N2273" s="21">
        <f>IF($A2273="","",IFERROR(VALUE($J2273),0))</f>
        <v/>
      </c>
      <c r="O2273" s="21">
        <f>IF($A2273="",0,IF(OR($S2273&lt;&gt;1,COUNTA($J2273:$M2273)=0),0,IF(SUMPRODUCT(MAX(($C$5:$C$6173=$C2273)*($D$5:$D$6173=$D2273)*($S$5:$S$6173=1)*IFERROR($N$5:$N$6173*1,0)))&gt;0,ROUND($H2273*($N2273/SUMPRODUCT(MAX(($C$5:$C$6173=$C2273)*($D$5:$D$6173=$D2273)*($S$5:$S$6173=1)*IFERROR($N$5:$N$6173*1,0)))),4),0)))</f>
        <v/>
      </c>
      <c r="P2273" s="10" t="inlineStr">
        <is>
          <t>vett*km</t>
        </is>
      </c>
      <c r="Q2273" s="21">
        <f>IF($A2273="","",$A2273&amp;"|"&amp;$C2273)</f>
        <v/>
      </c>
      <c r="R2273" s="21">
        <f>IF($A2273="","",$A2273&amp;"|"&amp;$C2273&amp;"|"&amp;$D2273)</f>
        <v/>
      </c>
      <c r="S2273" s="21">
        <f>IF($A2273="","",IFERROR(INDEX(Offerte!$D$2:$D$200,MATCH($Q2273,Offerte!$L$2:$L$200,0)),0))</f>
        <v/>
      </c>
      <c r="T2273" s="21">
        <f>IF($A2273="","",IFERROR(INDEX(Offerte!$G$2:$G$200,MATCH($Q2273,Offerte!$L$2:$L$200,0)),"NO"))</f>
        <v/>
      </c>
    </row>
    <row r="2274">
      <c r="A2274" s="10">
        <f>IF(Offerte!$A75="","",Offerte!$A75)</f>
        <v/>
      </c>
      <c r="B2274" s="10">
        <f>IF(Offerte!$A75="","",Offerte!$B75)</f>
        <v/>
      </c>
      <c r="C2274" s="10">
        <f>IF(Offerte!$A75="","",Offerte!$C75)</f>
        <v/>
      </c>
      <c r="D2274" s="10" t="inlineStr">
        <is>
          <t>B.5.1</t>
        </is>
      </c>
      <c r="E2274" s="10" t="inlineStr">
        <is>
          <t>B</t>
        </is>
      </c>
      <c r="F2274" s="10" t="inlineStr">
        <is>
          <t>D</t>
        </is>
      </c>
      <c r="G2274" s="10" t="inlineStr">
        <is>
          <t>discretionary</t>
        </is>
      </c>
      <c r="H2274" s="10" t="n">
        <v>2</v>
      </c>
      <c r="I2274" s="10" t="inlineStr">
        <is>
          <t>Efficacia del progetto di servizi complementari DRT</t>
        </is>
      </c>
      <c r="J2274" s="20" t="n"/>
      <c r="K2274" s="20" t="n"/>
      <c r="L2274" s="20" t="n"/>
      <c r="M2274" s="20" t="n"/>
      <c r="N2274" s="21">
        <f>IF($A2274="","",MAX(0,MIN(1,IFERROR(VALUE($M2274),0))))</f>
        <v/>
      </c>
      <c r="O2274" s="21">
        <f>IF($A2274="",0,IF(OR($S2274&lt;&gt;1,COUNTA($J2274:$M2274)=0),0,IF(SUMPRODUCT(MAX(($C$5:$C$6173=$C2274)*($D$5:$D$6173=$D2274)*($S$5:$S$6173=1)*IFERROR($N$5:$N$6173*1,0)))&gt;0,ROUND($H2274*($N2274/SUMPRODUCT(MAX(($C$5:$C$6173=$C2274)*($D$5:$D$6173=$D2274)*($S$5:$S$6173=1)*IFERROR($N$5:$N$6173*1,0)))),4),0)))</f>
        <v/>
      </c>
      <c r="P2274" s="10" t="inlineStr">
        <is>
          <t>coeff.</t>
        </is>
      </c>
      <c r="Q2274" s="21">
        <f>IF($A2274="","",$A2274&amp;"|"&amp;$C2274)</f>
        <v/>
      </c>
      <c r="R2274" s="21">
        <f>IF($A2274="","",$A2274&amp;"|"&amp;$C2274&amp;"|"&amp;$D2274)</f>
        <v/>
      </c>
      <c r="S2274" s="21">
        <f>IF($A2274="","",IFERROR(INDEX(Offerte!$D$2:$D$200,MATCH($Q2274,Offerte!$L$2:$L$200,0)),0))</f>
        <v/>
      </c>
      <c r="T2274" s="21">
        <f>IF($A2274="","",IFERROR(INDEX(Offerte!$G$2:$G$200,MATCH($Q2274,Offerte!$L$2:$L$200,0)),"NO"))</f>
        <v/>
      </c>
    </row>
    <row r="2275">
      <c r="A2275" s="10">
        <f>IF(Offerte!$A75="","",Offerte!$A75)</f>
        <v/>
      </c>
      <c r="B2275" s="10">
        <f>IF(Offerte!$A75="","",Offerte!$B75)</f>
        <v/>
      </c>
      <c r="C2275" s="10">
        <f>IF(Offerte!$A75="","",Offerte!$C75)</f>
        <v/>
      </c>
      <c r="D2275" s="10" t="inlineStr">
        <is>
          <t>C.1.1</t>
        </is>
      </c>
      <c r="E2275" s="10" t="inlineStr">
        <is>
          <t>C</t>
        </is>
      </c>
      <c r="F2275" s="10" t="inlineStr">
        <is>
          <t>Q</t>
        </is>
      </c>
      <c r="G2275" s="10" t="inlineStr">
        <is>
          <t>higher</t>
        </is>
      </c>
      <c r="H2275" s="10" t="n">
        <v>2</v>
      </c>
      <c r="I2275" s="10" t="inlineStr">
        <is>
          <t>Tasso di copertura del servizio con telecamere BSD</t>
        </is>
      </c>
      <c r="J2275" s="20" t="n"/>
      <c r="K2275" s="20" t="n"/>
      <c r="L2275" s="20" t="n"/>
      <c r="M2275" s="20" t="n"/>
      <c r="N2275" s="21">
        <f>IF($A2275="","",IFERROR(VALUE($K2275)/VALUE($L2275),IFERROR(VALUE($J2275),0)))</f>
        <v/>
      </c>
      <c r="O2275" s="21">
        <f>IF($A2275="",0,IF(OR($S2275&lt;&gt;1,COUNTA($J2275:$M2275)=0),0,IF(SUMPRODUCT(MAX(($C$5:$C$6173=$C2275)*($D$5:$D$6173=$D2275)*($S$5:$S$6173=1)*IFERROR($N$5:$N$6173*1,0)))&gt;0,ROUND($H2275*($N2275/SUMPRODUCT(MAX(($C$5:$C$6173=$C2275)*($D$5:$D$6173=$D2275)*($S$5:$S$6173=1)*IFERROR($N$5:$N$6173*1,0)))),4),0)))</f>
        <v/>
      </c>
      <c r="P2275" s="10" t="inlineStr">
        <is>
          <t>Autobus attrezzati con telecamere BSD / Autobus totali in offerta, incluse scorte</t>
        </is>
      </c>
      <c r="Q2275" s="21">
        <f>IF($A2275="","",$A2275&amp;"|"&amp;$C2275)</f>
        <v/>
      </c>
      <c r="R2275" s="21">
        <f>IF($A2275="","",$A2275&amp;"|"&amp;$C2275&amp;"|"&amp;$D2275)</f>
        <v/>
      </c>
      <c r="S2275" s="21">
        <f>IF($A2275="","",IFERROR(INDEX(Offerte!$D$2:$D$200,MATCH($Q2275,Offerte!$L$2:$L$200,0)),0))</f>
        <v/>
      </c>
      <c r="T2275" s="21">
        <f>IF($A2275="","",IFERROR(INDEX(Offerte!$G$2:$G$200,MATCH($Q2275,Offerte!$L$2:$L$200,0)),"NO"))</f>
        <v/>
      </c>
    </row>
    <row r="2276">
      <c r="A2276" s="10">
        <f>IF(Offerte!$A75="","",Offerte!$A75)</f>
        <v/>
      </c>
      <c r="B2276" s="10">
        <f>IF(Offerte!$A75="","",Offerte!$B75)</f>
        <v/>
      </c>
      <c r="C2276" s="10">
        <f>IF(Offerte!$A75="","",Offerte!$C75)</f>
        <v/>
      </c>
      <c r="D2276" s="10" t="inlineStr">
        <is>
          <t>C.1.2</t>
        </is>
      </c>
      <c r="E2276" s="10" t="inlineStr">
        <is>
          <t>C</t>
        </is>
      </c>
      <c r="F2276" s="10" t="inlineStr">
        <is>
          <t>Q</t>
        </is>
      </c>
      <c r="G2276" s="10" t="inlineStr">
        <is>
          <t>higher</t>
        </is>
      </c>
      <c r="H2276" s="10" t="n">
        <v>2</v>
      </c>
      <c r="I2276" s="10" t="inlineStr">
        <is>
          <t>Tasso di copertura del servizio con telecamere ADAS</t>
        </is>
      </c>
      <c r="J2276" s="20" t="n"/>
      <c r="K2276" s="20" t="n"/>
      <c r="L2276" s="20" t="n"/>
      <c r="M2276" s="20" t="n"/>
      <c r="N2276" s="21">
        <f>IF($A2276="","",IFERROR(VALUE($K2276)/VALUE($L2276),IFERROR(VALUE($J2276),0)))</f>
        <v/>
      </c>
      <c r="O2276" s="21">
        <f>IF($A2276="",0,IF(OR($S2276&lt;&gt;1,COUNTA($J2276:$M2276)=0),0,IF(SUMPRODUCT(MAX(($C$5:$C$6173=$C2276)*($D$5:$D$6173=$D2276)*($S$5:$S$6173=1)*IFERROR($N$5:$N$6173*1,0)))&gt;0,ROUND($H2276*($N2276/SUMPRODUCT(MAX(($C$5:$C$6173=$C2276)*($D$5:$D$6173=$D2276)*($S$5:$S$6173=1)*IFERROR($N$5:$N$6173*1,0)))),4),0)))</f>
        <v/>
      </c>
      <c r="P2276" s="10" t="inlineStr">
        <is>
          <t>Autobus attrezzati con telecamere ADAS / Autobus totali in offerta, incluse scorte</t>
        </is>
      </c>
      <c r="Q2276" s="21">
        <f>IF($A2276="","",$A2276&amp;"|"&amp;$C2276)</f>
        <v/>
      </c>
      <c r="R2276" s="21">
        <f>IF($A2276="","",$A2276&amp;"|"&amp;$C2276&amp;"|"&amp;$D2276)</f>
        <v/>
      </c>
      <c r="S2276" s="21">
        <f>IF($A2276="","",IFERROR(INDEX(Offerte!$D$2:$D$200,MATCH($Q2276,Offerte!$L$2:$L$200,0)),0))</f>
        <v/>
      </c>
      <c r="T2276" s="21">
        <f>IF($A2276="","",IFERROR(INDEX(Offerte!$G$2:$G$200,MATCH($Q2276,Offerte!$L$2:$L$200,0)),"NO"))</f>
        <v/>
      </c>
    </row>
    <row r="2277">
      <c r="A2277" s="10">
        <f>IF(Offerte!$A75="","",Offerte!$A75)</f>
        <v/>
      </c>
      <c r="B2277" s="10">
        <f>IF(Offerte!$A75="","",Offerte!$B75)</f>
        <v/>
      </c>
      <c r="C2277" s="10">
        <f>IF(Offerte!$A75="","",Offerte!$C75)</f>
        <v/>
      </c>
      <c r="D2277" s="10" t="inlineStr">
        <is>
          <t>C.2.1</t>
        </is>
      </c>
      <c r="E2277" s="10" t="inlineStr">
        <is>
          <t>C</t>
        </is>
      </c>
      <c r="F2277" s="10" t="inlineStr">
        <is>
          <t>Q</t>
        </is>
      </c>
      <c r="G2277" s="10" t="inlineStr">
        <is>
          <t>higher</t>
        </is>
      </c>
      <c r="H2277" s="10" t="n">
        <v>3</v>
      </c>
      <c r="I2277" s="10" t="inlineStr">
        <is>
          <t>Tasso di copertura del servizio con telecamere di bordo di videosorveglianza</t>
        </is>
      </c>
      <c r="J2277" s="20" t="n"/>
      <c r="K2277" s="20" t="n"/>
      <c r="L2277" s="20" t="n"/>
      <c r="M2277" s="20" t="n"/>
      <c r="N2277" s="21">
        <f>IF($A2277="","",IFERROR(VALUE($K2277)/VALUE($L2277),IFERROR(VALUE($J2277),0)))</f>
        <v/>
      </c>
      <c r="O2277" s="21">
        <f>IF($A2277="",0,IF(OR($S2277&lt;&gt;1,COUNTA($J2277:$M2277)=0),0,IF(SUMPRODUCT(MAX(($C$5:$C$6173=$C2277)*($D$5:$D$6173=$D2277)*($S$5:$S$6173=1)*IFERROR($N$5:$N$6173*1,0)))&gt;0,ROUND($H2277*($N2277/SUMPRODUCT(MAX(($C$5:$C$6173=$C2277)*($D$5:$D$6173=$D2277)*($S$5:$S$6173=1)*IFERROR($N$5:$N$6173*1,0)))),4),0)))</f>
        <v/>
      </c>
      <c r="P2277" s="10" t="inlineStr">
        <is>
          <t>Autobus attrezzati con videosorveglianza / Autobus totali in offerta, incluse scorte</t>
        </is>
      </c>
      <c r="Q2277" s="21">
        <f>IF($A2277="","",$A2277&amp;"|"&amp;$C2277)</f>
        <v/>
      </c>
      <c r="R2277" s="21">
        <f>IF($A2277="","",$A2277&amp;"|"&amp;$C2277&amp;"|"&amp;$D2277)</f>
        <v/>
      </c>
      <c r="S2277" s="21">
        <f>IF($A2277="","",IFERROR(INDEX(Offerte!$D$2:$D$200,MATCH($Q2277,Offerte!$L$2:$L$200,0)),0))</f>
        <v/>
      </c>
      <c r="T2277" s="21">
        <f>IF($A2277="","",IFERROR(INDEX(Offerte!$G$2:$G$200,MATCH($Q2277,Offerte!$L$2:$L$200,0)),"NO"))</f>
        <v/>
      </c>
    </row>
    <row r="2278">
      <c r="A2278" s="10">
        <f>IF(Offerte!$A75="","",Offerte!$A75)</f>
        <v/>
      </c>
      <c r="B2278" s="10">
        <f>IF(Offerte!$A75="","",Offerte!$B75)</f>
        <v/>
      </c>
      <c r="C2278" s="10">
        <f>IF(Offerte!$A75="","",Offerte!$C75)</f>
        <v/>
      </c>
      <c r="D2278" s="10" t="inlineStr">
        <is>
          <t>C.2.2</t>
        </is>
      </c>
      <c r="E2278" s="10" t="inlineStr">
        <is>
          <t>C</t>
        </is>
      </c>
      <c r="F2278" s="10" t="inlineStr">
        <is>
          <t>T</t>
        </is>
      </c>
      <c r="G2278" s="10" t="inlineStr">
        <is>
          <t>tabular</t>
        </is>
      </c>
      <c r="H2278" s="10" t="n">
        <v>1</v>
      </c>
      <c r="I2278" s="10" t="inlineStr">
        <is>
          <t>Software video/audio analisi per situazioni di pericolo</t>
        </is>
      </c>
      <c r="J2278" s="20" t="n"/>
      <c r="K2278" s="20" t="n"/>
      <c r="L2278" s="20" t="n"/>
      <c r="M2278" s="20" t="n"/>
      <c r="N2278" s="21">
        <f>IF($A2278="","",IF(IFERROR(VALUE($M2278),0)=1,1,0))</f>
        <v/>
      </c>
      <c r="O2278" s="21">
        <f>IF($A2278="",0,IF(OR($S2278&lt;&gt;1,COUNTA($J2278:$M2278)=0),0,IF($N2278=1,$H2278,0)))</f>
        <v/>
      </c>
      <c r="P2278" s="10" t="inlineStr">
        <is>
          <t>sì/no</t>
        </is>
      </c>
      <c r="Q2278" s="21">
        <f>IF($A2278="","",$A2278&amp;"|"&amp;$C2278)</f>
        <v/>
      </c>
      <c r="R2278" s="21">
        <f>IF($A2278="","",$A2278&amp;"|"&amp;$C2278&amp;"|"&amp;$D2278)</f>
        <v/>
      </c>
      <c r="S2278" s="21">
        <f>IF($A2278="","",IFERROR(INDEX(Offerte!$D$2:$D$200,MATCH($Q2278,Offerte!$L$2:$L$200,0)),0))</f>
        <v/>
      </c>
      <c r="T2278" s="21">
        <f>IF($A2278="","",IFERROR(INDEX(Offerte!$G$2:$G$200,MATCH($Q2278,Offerte!$L$2:$L$200,0)),"NO"))</f>
        <v/>
      </c>
    </row>
    <row r="2279">
      <c r="A2279" s="10">
        <f>IF(Offerte!$A75="","",Offerte!$A75)</f>
        <v/>
      </c>
      <c r="B2279" s="10">
        <f>IF(Offerte!$A75="","",Offerte!$B75)</f>
        <v/>
      </c>
      <c r="C2279" s="10">
        <f>IF(Offerte!$A75="","",Offerte!$C75)</f>
        <v/>
      </c>
      <c r="D2279" s="10" t="inlineStr">
        <is>
          <t>C.2.3</t>
        </is>
      </c>
      <c r="E2279" s="10" t="inlineStr">
        <is>
          <t>C</t>
        </is>
      </c>
      <c r="F2279" s="10" t="inlineStr">
        <is>
          <t>T</t>
        </is>
      </c>
      <c r="G2279" s="10" t="inlineStr">
        <is>
          <t>tabular</t>
        </is>
      </c>
      <c r="H2279" s="10" t="n">
        <v>1</v>
      </c>
      <c r="I2279" s="10" t="inlineStr">
        <is>
          <t>Collegamento con centrale qualificata di pronto intervento</t>
        </is>
      </c>
      <c r="J2279" s="20" t="n"/>
      <c r="K2279" s="20" t="n"/>
      <c r="L2279" s="20" t="n"/>
      <c r="M2279" s="20" t="n"/>
      <c r="N2279" s="21">
        <f>IF($A2279="","",IF(IFERROR(VALUE($M2279),0)=1,1,0))</f>
        <v/>
      </c>
      <c r="O2279" s="21">
        <f>IF($A2279="",0,IF(OR($S2279&lt;&gt;1,COUNTA($J2279:$M2279)=0),0,IF($N2279=1,$H2279,0)))</f>
        <v/>
      </c>
      <c r="P2279" s="10" t="inlineStr">
        <is>
          <t>sì/no</t>
        </is>
      </c>
      <c r="Q2279" s="21">
        <f>IF($A2279="","",$A2279&amp;"|"&amp;$C2279)</f>
        <v/>
      </c>
      <c r="R2279" s="21">
        <f>IF($A2279="","",$A2279&amp;"|"&amp;$C2279&amp;"|"&amp;$D2279)</f>
        <v/>
      </c>
      <c r="S2279" s="21">
        <f>IF($A2279="","",IFERROR(INDEX(Offerte!$D$2:$D$200,MATCH($Q2279,Offerte!$L$2:$L$200,0)),0))</f>
        <v/>
      </c>
      <c r="T2279" s="21">
        <f>IF($A2279="","",IFERROR(INDEX(Offerte!$G$2:$G$200,MATCH($Q2279,Offerte!$L$2:$L$200,0)),"NO"))</f>
        <v/>
      </c>
    </row>
    <row r="2280">
      <c r="A2280" s="10">
        <f>IF(Offerte!$A75="","",Offerte!$A75)</f>
        <v/>
      </c>
      <c r="B2280" s="10">
        <f>IF(Offerte!$A75="","",Offerte!$B75)</f>
        <v/>
      </c>
      <c r="C2280" s="10">
        <f>IF(Offerte!$A75="","",Offerte!$C75)</f>
        <v/>
      </c>
      <c r="D2280" s="10" t="inlineStr">
        <is>
          <t>C.2.4</t>
        </is>
      </c>
      <c r="E2280" s="10" t="inlineStr">
        <is>
          <t>C</t>
        </is>
      </c>
      <c r="F2280" s="10" t="inlineStr">
        <is>
          <t>Q</t>
        </is>
      </c>
      <c r="G2280" s="10" t="inlineStr">
        <is>
          <t>higher</t>
        </is>
      </c>
      <c r="H2280" s="10" t="n">
        <v>1</v>
      </c>
      <c r="I2280" s="10" t="inlineStr">
        <is>
          <t>Tasso di copertura del servizio con dispositivi per la chiamata di emergenza del conducente</t>
        </is>
      </c>
      <c r="J2280" s="20" t="n"/>
      <c r="K2280" s="20" t="n"/>
      <c r="L2280" s="20" t="n"/>
      <c r="M2280" s="20" t="n"/>
      <c r="N2280" s="21">
        <f>IF($A2280="","",IFERROR(VALUE($K2280)/VALUE($L2280),IFERROR(VALUE($J2280),0)))</f>
        <v/>
      </c>
      <c r="O2280" s="21">
        <f>IF($A2280="",0,IF(OR($S2280&lt;&gt;1,COUNTA($J2280:$M2280)=0),0,IF(SUMPRODUCT(MAX(($C$5:$C$6173=$C2280)*($D$5:$D$6173=$D2280)*($S$5:$S$6173=1)*IFERROR($N$5:$N$6173*1,0)))&gt;0,ROUND($H2280*($N2280/SUMPRODUCT(MAX(($C$5:$C$6173=$C2280)*($D$5:$D$6173=$D2280)*($S$5:$S$6173=1)*IFERROR($N$5:$N$6173*1,0)))),4),0)))</f>
        <v/>
      </c>
      <c r="P2280" s="10" t="inlineStr">
        <is>
          <t>Autobus attrezzati con chiamata di emergenza / Autobus totali in offerta, incluse scorte</t>
        </is>
      </c>
      <c r="Q2280" s="21">
        <f>IF($A2280="","",$A2280&amp;"|"&amp;$C2280)</f>
        <v/>
      </c>
      <c r="R2280" s="21">
        <f>IF($A2280="","",$A2280&amp;"|"&amp;$C2280&amp;"|"&amp;$D2280)</f>
        <v/>
      </c>
      <c r="S2280" s="21">
        <f>IF($A2280="","",IFERROR(INDEX(Offerte!$D$2:$D$200,MATCH($Q2280,Offerte!$L$2:$L$200,0)),0))</f>
        <v/>
      </c>
      <c r="T2280" s="21">
        <f>IF($A2280="","",IFERROR(INDEX(Offerte!$G$2:$G$200,MATCH($Q2280,Offerte!$L$2:$L$200,0)),"NO"))</f>
        <v/>
      </c>
    </row>
    <row r="2281">
      <c r="A2281" s="10">
        <f>IF(Offerte!$A75="","",Offerte!$A75)</f>
        <v/>
      </c>
      <c r="B2281" s="10">
        <f>IF(Offerte!$A75="","",Offerte!$B75)</f>
        <v/>
      </c>
      <c r="C2281" s="10">
        <f>IF(Offerte!$A75="","",Offerte!$C75)</f>
        <v/>
      </c>
      <c r="D2281" s="10" t="inlineStr">
        <is>
          <t>C.3.1</t>
        </is>
      </c>
      <c r="E2281" s="10" t="inlineStr">
        <is>
          <t>C</t>
        </is>
      </c>
      <c r="F2281" s="10" t="inlineStr">
        <is>
          <t>Q</t>
        </is>
      </c>
      <c r="G2281" s="10" t="inlineStr">
        <is>
          <t>higher</t>
        </is>
      </c>
      <c r="H2281" s="10" t="n">
        <v>2</v>
      </c>
      <c r="I2281" s="10" t="inlineStr">
        <is>
          <t>Tasso di copertura del servizio con dispositivi di informazione dinamica a bordo mezzo</t>
        </is>
      </c>
      <c r="J2281" s="20" t="n"/>
      <c r="K2281" s="20" t="n"/>
      <c r="L2281" s="20" t="n"/>
      <c r="M2281" s="20" t="n"/>
      <c r="N2281" s="21">
        <f>IF($A2281="","",IFERROR(VALUE($K2281)/VALUE($L2281),IFERROR(VALUE($J2281),0)))</f>
        <v/>
      </c>
      <c r="O2281" s="21">
        <f>IF($A2281="",0,IF(OR($S2281&lt;&gt;1,COUNTA($J2281:$M2281)=0),0,IF(SUMPRODUCT(MAX(($C$5:$C$6173=$C2281)*($D$5:$D$6173=$D2281)*($S$5:$S$6173=1)*IFERROR($N$5:$N$6173*1,0)))&gt;0,ROUND($H2281*($N2281/SUMPRODUCT(MAX(($C$5:$C$6173=$C2281)*($D$5:$D$6173=$D2281)*($S$5:$S$6173=1)*IFERROR($N$5:$N$6173*1,0)))),4),0)))</f>
        <v/>
      </c>
      <c r="P2281" s="10" t="inlineStr">
        <is>
          <t>Autobus con monitor e indicatori vocali / Autobus totali in offerta, incluse scorte</t>
        </is>
      </c>
      <c r="Q2281" s="21">
        <f>IF($A2281="","",$A2281&amp;"|"&amp;$C2281)</f>
        <v/>
      </c>
      <c r="R2281" s="21">
        <f>IF($A2281="","",$A2281&amp;"|"&amp;$C2281&amp;"|"&amp;$D2281)</f>
        <v/>
      </c>
      <c r="S2281" s="21">
        <f>IF($A2281="","",IFERROR(INDEX(Offerte!$D$2:$D$200,MATCH($Q2281,Offerte!$L$2:$L$200,0)),0))</f>
        <v/>
      </c>
      <c r="T2281" s="21">
        <f>IF($A2281="","",IFERROR(INDEX(Offerte!$G$2:$G$200,MATCH($Q2281,Offerte!$L$2:$L$200,0)),"NO"))</f>
        <v/>
      </c>
    </row>
    <row r="2282">
      <c r="A2282" s="10">
        <f>IF(Offerte!$A75="","",Offerte!$A75)</f>
        <v/>
      </c>
      <c r="B2282" s="10">
        <f>IF(Offerte!$A75="","",Offerte!$B75)</f>
        <v/>
      </c>
      <c r="C2282" s="10">
        <f>IF(Offerte!$A75="","",Offerte!$C75)</f>
        <v/>
      </c>
      <c r="D2282" s="10" t="inlineStr">
        <is>
          <t>C.3.2</t>
        </is>
      </c>
      <c r="E2282" s="10" t="inlineStr">
        <is>
          <t>C</t>
        </is>
      </c>
      <c r="F2282" s="10" t="inlineStr">
        <is>
          <t>T</t>
        </is>
      </c>
      <c r="G2282" s="10" t="inlineStr">
        <is>
          <t>tabular</t>
        </is>
      </c>
      <c r="H2282" s="10" t="n">
        <v>2</v>
      </c>
      <c r="I2282" s="10" t="inlineStr">
        <is>
          <t>Informazioni a bordo su coincidenze ai nodi</t>
        </is>
      </c>
      <c r="J2282" s="20" t="n"/>
      <c r="K2282" s="20" t="n"/>
      <c r="L2282" s="20" t="n"/>
      <c r="M2282" s="20" t="n"/>
      <c r="N2282" s="21">
        <f>IF($A2282="","",IF(IFERROR(VALUE($M2282),0)=1,1,0))</f>
        <v/>
      </c>
      <c r="O2282" s="21">
        <f>IF($A2282="",0,IF(OR($S2282&lt;&gt;1,COUNTA($J2282:$M2282)=0),0,IF(AND($N2282=1,IFERROR(SUMIFS($N$5:$N$6173,$Q$5:$Q$6173,$Q2282,$D$5:$D$6173,"C.3.1"),0)&gt;=0.5),$H2282,0)))</f>
        <v/>
      </c>
      <c r="P2282" s="10" t="inlineStr">
        <is>
          <t>Dipende da C.3.1 &gt;= 0.5</t>
        </is>
      </c>
      <c r="Q2282" s="21">
        <f>IF($A2282="","",$A2282&amp;"|"&amp;$C2282)</f>
        <v/>
      </c>
      <c r="R2282" s="21">
        <f>IF($A2282="","",$A2282&amp;"|"&amp;$C2282&amp;"|"&amp;$D2282)</f>
        <v/>
      </c>
      <c r="S2282" s="21">
        <f>IF($A2282="","",IFERROR(INDEX(Offerte!$D$2:$D$200,MATCH($Q2282,Offerte!$L$2:$L$200,0)),0))</f>
        <v/>
      </c>
      <c r="T2282" s="21">
        <f>IF($A2282="","",IFERROR(INDEX(Offerte!$G$2:$G$200,MATCH($Q2282,Offerte!$L$2:$L$200,0)),"NO"))</f>
        <v/>
      </c>
    </row>
    <row r="2283">
      <c r="A2283" s="10">
        <f>IF(Offerte!$A75="","",Offerte!$A75)</f>
        <v/>
      </c>
      <c r="B2283" s="10">
        <f>IF(Offerte!$A75="","",Offerte!$B75)</f>
        <v/>
      </c>
      <c r="C2283" s="10">
        <f>IF(Offerte!$A75="","",Offerte!$C75)</f>
        <v/>
      </c>
      <c r="D2283" s="10" t="inlineStr">
        <is>
          <t>D.1.1</t>
        </is>
      </c>
      <c r="E2283" s="10" t="inlineStr">
        <is>
          <t>D</t>
        </is>
      </c>
      <c r="F2283" s="10" t="inlineStr">
        <is>
          <t>Q</t>
        </is>
      </c>
      <c r="G2283" s="10" t="inlineStr">
        <is>
          <t>higher</t>
        </is>
      </c>
      <c r="H2283" s="10" t="n">
        <v>3</v>
      </c>
      <c r="I2283" s="10" t="inlineStr">
        <is>
          <t>Installazione di pensiline</t>
        </is>
      </c>
      <c r="J2283" s="20" t="n"/>
      <c r="K2283" s="20" t="n"/>
      <c r="L2283" s="20" t="n"/>
      <c r="M2283" s="20" t="n"/>
      <c r="N2283" s="21">
        <f>IF($A2283="","",IFERROR(VALUE($J2283),0))</f>
        <v/>
      </c>
      <c r="O2283" s="21">
        <f>IF($A2283="",0,IF(OR($S2283&lt;&gt;1,COUNTA($J2283:$M2283)=0),0,IF(SUMPRODUCT(MAX(($C$5:$C$6173=$C2283)*($D$5:$D$6173=$D2283)*($S$5:$S$6173=1)*IFERROR($N$5:$N$6173*1,0)))&gt;0,ROUND($H2283*($N2283/SUMPRODUCT(MAX(($C$5:$C$6173=$C2283)*($D$5:$D$6173=$D2283)*($S$5:$S$6173=1)*IFERROR($N$5:$N$6173*1,0)))),4),0)))</f>
        <v/>
      </c>
      <c r="P2283" s="10" t="inlineStr">
        <is>
          <t>fermate</t>
        </is>
      </c>
      <c r="Q2283" s="21">
        <f>IF($A2283="","",$A2283&amp;"|"&amp;$C2283)</f>
        <v/>
      </c>
      <c r="R2283" s="21">
        <f>IF($A2283="","",$A2283&amp;"|"&amp;$C2283&amp;"|"&amp;$D2283)</f>
        <v/>
      </c>
      <c r="S2283" s="21">
        <f>IF($A2283="","",IFERROR(INDEX(Offerte!$D$2:$D$200,MATCH($Q2283,Offerte!$L$2:$L$200,0)),0))</f>
        <v/>
      </c>
      <c r="T2283" s="21">
        <f>IF($A2283="","",IFERROR(INDEX(Offerte!$G$2:$G$200,MATCH($Q2283,Offerte!$L$2:$L$200,0)),"NO"))</f>
        <v/>
      </c>
    </row>
    <row r="2284">
      <c r="A2284" s="10">
        <f>IF(Offerte!$A75="","",Offerte!$A75)</f>
        <v/>
      </c>
      <c r="B2284" s="10">
        <f>IF(Offerte!$A75="","",Offerte!$B75)</f>
        <v/>
      </c>
      <c r="C2284" s="10">
        <f>IF(Offerte!$A75="","",Offerte!$C75)</f>
        <v/>
      </c>
      <c r="D2284" s="10" t="inlineStr">
        <is>
          <t>D.1.2</t>
        </is>
      </c>
      <c r="E2284" s="10" t="inlineStr">
        <is>
          <t>D</t>
        </is>
      </c>
      <c r="F2284" s="10" t="inlineStr">
        <is>
          <t>Q</t>
        </is>
      </c>
      <c r="G2284" s="10" t="inlineStr">
        <is>
          <t>higher</t>
        </is>
      </c>
      <c r="H2284" s="10" t="n">
        <v>3</v>
      </c>
      <c r="I2284" s="10" t="inlineStr">
        <is>
          <t>Installazione di paline di fermata conformi alla DGR 581/2023</t>
        </is>
      </c>
      <c r="J2284" s="20" t="n"/>
      <c r="K2284" s="20" t="n"/>
      <c r="L2284" s="20" t="n"/>
      <c r="M2284" s="20" t="n"/>
      <c r="N2284" s="21">
        <f>IF($A2284="","",IFERROR(VALUE($J2284),0))</f>
        <v/>
      </c>
      <c r="O2284" s="21">
        <f>IF($A2284="",0,IF(OR($S2284&lt;&gt;1,COUNTA($J2284:$M2284)=0),0,IF(SUMPRODUCT(MAX(($C$5:$C$6173=$C2284)*($D$5:$D$6173=$D2284)*($S$5:$S$6173=1)*IFERROR($N$5:$N$6173*1,0)))&gt;0,ROUND($H2284*($N2284/SUMPRODUCT(MAX(($C$5:$C$6173=$C2284)*($D$5:$D$6173=$D2284)*($S$5:$S$6173=1)*IFERROR($N$5:$N$6173*1,0)))),4),0)))</f>
        <v/>
      </c>
      <c r="P2284" s="10" t="inlineStr">
        <is>
          <t>fermate</t>
        </is>
      </c>
      <c r="Q2284" s="21">
        <f>IF($A2284="","",$A2284&amp;"|"&amp;$C2284)</f>
        <v/>
      </c>
      <c r="R2284" s="21">
        <f>IF($A2284="","",$A2284&amp;"|"&amp;$C2284&amp;"|"&amp;$D2284)</f>
        <v/>
      </c>
      <c r="S2284" s="21">
        <f>IF($A2284="","",IFERROR(INDEX(Offerte!$D$2:$D$200,MATCH($Q2284,Offerte!$L$2:$L$200,0)),0))</f>
        <v/>
      </c>
      <c r="T2284" s="21">
        <f>IF($A2284="","",IFERROR(INDEX(Offerte!$G$2:$G$200,MATCH($Q2284,Offerte!$L$2:$L$200,0)),"NO"))</f>
        <v/>
      </c>
    </row>
    <row r="2285">
      <c r="A2285" s="10">
        <f>IF(Offerte!$A75="","",Offerte!$A75)</f>
        <v/>
      </c>
      <c r="B2285" s="10">
        <f>IF(Offerte!$A75="","",Offerte!$B75)</f>
        <v/>
      </c>
      <c r="C2285" s="10">
        <f>IF(Offerte!$A75="","",Offerte!$C75)</f>
        <v/>
      </c>
      <c r="D2285" s="10" t="inlineStr">
        <is>
          <t>D.1.3</t>
        </is>
      </c>
      <c r="E2285" s="10" t="inlineStr">
        <is>
          <t>D</t>
        </is>
      </c>
      <c r="F2285" s="10" t="inlineStr">
        <is>
          <t>Q</t>
        </is>
      </c>
      <c r="G2285" s="10" t="inlineStr">
        <is>
          <t>higher</t>
        </is>
      </c>
      <c r="H2285" s="10" t="n">
        <v>2</v>
      </c>
      <c r="I2285" s="10" t="inlineStr">
        <is>
          <t>Display informativi connessi alle fermate</t>
        </is>
      </c>
      <c r="J2285" s="20" t="n"/>
      <c r="K2285" s="20" t="n"/>
      <c r="L2285" s="20" t="n"/>
      <c r="M2285" s="20" t="n"/>
      <c r="N2285" s="21">
        <f>IF($A2285="","",IFERROR(VALUE($J2285),0))</f>
        <v/>
      </c>
      <c r="O2285" s="21">
        <f>IF($A2285="",0,IF(OR($S2285&lt;&gt;1,COUNTA($J2285:$M2285)=0),0,IF(SUMPRODUCT(MAX(($C$5:$C$6173=$C2285)*($D$5:$D$6173=$D2285)*($S$5:$S$6173=1)*IFERROR($N$5:$N$6173*1,0)))&gt;0,ROUND($H2285*($N2285/SUMPRODUCT(MAX(($C$5:$C$6173=$C2285)*($D$5:$D$6173=$D2285)*($S$5:$S$6173=1)*IFERROR($N$5:$N$6173*1,0)))),4),0)))</f>
        <v/>
      </c>
      <c r="P2285" s="10" t="inlineStr">
        <is>
          <t>fermate</t>
        </is>
      </c>
      <c r="Q2285" s="21">
        <f>IF($A2285="","",$A2285&amp;"|"&amp;$C2285)</f>
        <v/>
      </c>
      <c r="R2285" s="21">
        <f>IF($A2285="","",$A2285&amp;"|"&amp;$C2285&amp;"|"&amp;$D2285)</f>
        <v/>
      </c>
      <c r="S2285" s="21">
        <f>IF($A2285="","",IFERROR(INDEX(Offerte!$D$2:$D$200,MATCH($Q2285,Offerte!$L$2:$L$200,0)),0))</f>
        <v/>
      </c>
      <c r="T2285" s="21">
        <f>IF($A2285="","",IFERROR(INDEX(Offerte!$G$2:$G$200,MATCH($Q2285,Offerte!$L$2:$L$200,0)),"NO"))</f>
        <v/>
      </c>
    </row>
    <row r="2286">
      <c r="A2286" s="10">
        <f>IF(Offerte!$A75="","",Offerte!$A75)</f>
        <v/>
      </c>
      <c r="B2286" s="10">
        <f>IF(Offerte!$A75="","",Offerte!$B75)</f>
        <v/>
      </c>
      <c r="C2286" s="10">
        <f>IF(Offerte!$A75="","",Offerte!$C75)</f>
        <v/>
      </c>
      <c r="D2286" s="10" t="inlineStr">
        <is>
          <t>D.2.1</t>
        </is>
      </c>
      <c r="E2286" s="10" t="inlineStr">
        <is>
          <t>D</t>
        </is>
      </c>
      <c r="F2286" s="10" t="inlineStr">
        <is>
          <t>Q</t>
        </is>
      </c>
      <c r="G2286" s="10" t="inlineStr">
        <is>
          <t>higher</t>
        </is>
      </c>
      <c r="H2286" s="10" t="n">
        <v>2</v>
      </c>
      <c r="I2286" s="10" t="inlineStr">
        <is>
          <t>Segnali tattili Loges-Vet-Evolution</t>
        </is>
      </c>
      <c r="J2286" s="20" t="n"/>
      <c r="K2286" s="20" t="n"/>
      <c r="L2286" s="20" t="n"/>
      <c r="M2286" s="20" t="n"/>
      <c r="N2286" s="21">
        <f>IF($A2286="","",IFERROR(VALUE($J2286),0))</f>
        <v/>
      </c>
      <c r="O2286" s="21">
        <f>IF($A2286="",0,IF(OR($S2286&lt;&gt;1,COUNTA($J2286:$M2286)=0),0,IF(SUMPRODUCT(MAX(($C$5:$C$6173=$C2286)*($D$5:$D$6173=$D2286)*($S$5:$S$6173=1)*IFERROR($N$5:$N$6173*1,0)))&gt;0,ROUND($H2286*($N2286/SUMPRODUCT(MAX(($C$5:$C$6173=$C2286)*($D$5:$D$6173=$D2286)*($S$5:$S$6173=1)*IFERROR($N$5:$N$6173*1,0)))),4),0)))</f>
        <v/>
      </c>
      <c r="P2286" s="10" t="inlineStr">
        <is>
          <t>fermate</t>
        </is>
      </c>
      <c r="Q2286" s="21">
        <f>IF($A2286="","",$A2286&amp;"|"&amp;$C2286)</f>
        <v/>
      </c>
      <c r="R2286" s="21">
        <f>IF($A2286="","",$A2286&amp;"|"&amp;$C2286&amp;"|"&amp;$D2286)</f>
        <v/>
      </c>
      <c r="S2286" s="21">
        <f>IF($A2286="","",IFERROR(INDEX(Offerte!$D$2:$D$200,MATCH($Q2286,Offerte!$L$2:$L$200,0)),0))</f>
        <v/>
      </c>
      <c r="T2286" s="21">
        <f>IF($A2286="","",IFERROR(INDEX(Offerte!$G$2:$G$200,MATCH($Q2286,Offerte!$L$2:$L$200,0)),"NO"))</f>
        <v/>
      </c>
    </row>
    <row r="2287">
      <c r="A2287" s="10">
        <f>IF(Offerte!$A75="","",Offerte!$A75)</f>
        <v/>
      </c>
      <c r="B2287" s="10">
        <f>IF(Offerte!$A75="","",Offerte!$B75)</f>
        <v/>
      </c>
      <c r="C2287" s="10">
        <f>IF(Offerte!$A75="","",Offerte!$C75)</f>
        <v/>
      </c>
      <c r="D2287" s="10" t="inlineStr">
        <is>
          <t>E.1.1</t>
        </is>
      </c>
      <c r="E2287" s="10" t="inlineStr">
        <is>
          <t>E</t>
        </is>
      </c>
      <c r="F2287" s="10" t="inlineStr">
        <is>
          <t>T</t>
        </is>
      </c>
      <c r="G2287" s="10" t="inlineStr">
        <is>
          <t>tabular</t>
        </is>
      </c>
      <c r="H2287" s="10" t="n">
        <v>2</v>
      </c>
      <c r="I2287" s="10" t="inlineStr">
        <is>
          <t>Mobile app con travel planner PRM</t>
        </is>
      </c>
      <c r="J2287" s="20" t="n"/>
      <c r="K2287" s="20" t="n"/>
      <c r="L2287" s="20" t="n"/>
      <c r="M2287" s="20" t="n"/>
      <c r="N2287" s="21">
        <f>IF($A2287="","",IF(IFERROR(VALUE($M2287),0)=1,1,0))</f>
        <v/>
      </c>
      <c r="O2287" s="21">
        <f>IF($A2287="",0,IF(OR($S2287&lt;&gt;1,COUNTA($J2287:$M2287)=0),0,IF($N2287=1,$H2287,0)))</f>
        <v/>
      </c>
      <c r="P2287" s="10" t="inlineStr">
        <is>
          <t>sì/no</t>
        </is>
      </c>
      <c r="Q2287" s="21">
        <f>IF($A2287="","",$A2287&amp;"|"&amp;$C2287)</f>
        <v/>
      </c>
      <c r="R2287" s="21">
        <f>IF($A2287="","",$A2287&amp;"|"&amp;$C2287&amp;"|"&amp;$D2287)</f>
        <v/>
      </c>
      <c r="S2287" s="21">
        <f>IF($A2287="","",IFERROR(INDEX(Offerte!$D$2:$D$200,MATCH($Q2287,Offerte!$L$2:$L$200,0)),0))</f>
        <v/>
      </c>
      <c r="T2287" s="21">
        <f>IF($A2287="","",IFERROR(INDEX(Offerte!$G$2:$G$200,MATCH($Q2287,Offerte!$L$2:$L$200,0)),"NO"))</f>
        <v/>
      </c>
    </row>
    <row r="2288">
      <c r="A2288" s="10">
        <f>IF(Offerte!$A75="","",Offerte!$A75)</f>
        <v/>
      </c>
      <c r="B2288" s="10">
        <f>IF(Offerte!$A75="","",Offerte!$B75)</f>
        <v/>
      </c>
      <c r="C2288" s="10">
        <f>IF(Offerte!$A75="","",Offerte!$C75)</f>
        <v/>
      </c>
      <c r="D2288" s="10" t="inlineStr">
        <is>
          <t>E.2.1</t>
        </is>
      </c>
      <c r="E2288" s="10" t="inlineStr">
        <is>
          <t>E</t>
        </is>
      </c>
      <c r="F2288" s="10" t="inlineStr">
        <is>
          <t>D</t>
        </is>
      </c>
      <c r="G2288" s="10" t="inlineStr">
        <is>
          <t>discretionary</t>
        </is>
      </c>
      <c r="H2288" s="10" t="n">
        <v>2</v>
      </c>
      <c r="I2288" s="10" t="inlineStr">
        <is>
          <t>Altre azioni informative e rapporti con gli utenti</t>
        </is>
      </c>
      <c r="J2288" s="20" t="n"/>
      <c r="K2288" s="20" t="n"/>
      <c r="L2288" s="20" t="n"/>
      <c r="M2288" s="20" t="n"/>
      <c r="N2288" s="21">
        <f>IF($A2288="","",MAX(0,MIN(1,IFERROR(VALUE($M2288),0))))</f>
        <v/>
      </c>
      <c r="O2288" s="21">
        <f>IF($A2288="",0,IF(OR($S2288&lt;&gt;1,COUNTA($J2288:$M2288)=0),0,IF(SUMPRODUCT(MAX(($C$5:$C$6173=$C2288)*($D$5:$D$6173=$D2288)*($S$5:$S$6173=1)*IFERROR($N$5:$N$6173*1,0)))&gt;0,ROUND($H2288*($N2288/SUMPRODUCT(MAX(($C$5:$C$6173=$C2288)*($D$5:$D$6173=$D2288)*($S$5:$S$6173=1)*IFERROR($N$5:$N$6173*1,0)))),4),0)))</f>
        <v/>
      </c>
      <c r="P2288" s="10" t="inlineStr">
        <is>
          <t>coeff.</t>
        </is>
      </c>
      <c r="Q2288" s="21">
        <f>IF($A2288="","",$A2288&amp;"|"&amp;$C2288)</f>
        <v/>
      </c>
      <c r="R2288" s="21">
        <f>IF($A2288="","",$A2288&amp;"|"&amp;$C2288&amp;"|"&amp;$D2288)</f>
        <v/>
      </c>
      <c r="S2288" s="21">
        <f>IF($A2288="","",IFERROR(INDEX(Offerte!$D$2:$D$200,MATCH($Q2288,Offerte!$L$2:$L$200,0)),0))</f>
        <v/>
      </c>
      <c r="T2288" s="21">
        <f>IF($A2288="","",IFERROR(INDEX(Offerte!$G$2:$G$200,MATCH($Q2288,Offerte!$L$2:$L$200,0)),"NO"))</f>
        <v/>
      </c>
    </row>
    <row r="2289">
      <c r="A2289" s="10">
        <f>IF(Offerte!$A75="","",Offerte!$A75)</f>
        <v/>
      </c>
      <c r="B2289" s="10">
        <f>IF(Offerte!$A75="","",Offerte!$B75)</f>
        <v/>
      </c>
      <c r="C2289" s="10">
        <f>IF(Offerte!$A75="","",Offerte!$C75)</f>
        <v/>
      </c>
      <c r="D2289" s="10" t="inlineStr">
        <is>
          <t>F.1.1</t>
        </is>
      </c>
      <c r="E2289" s="10" t="inlineStr">
        <is>
          <t>F</t>
        </is>
      </c>
      <c r="F2289" s="10" t="inlineStr">
        <is>
          <t>Q</t>
        </is>
      </c>
      <c r="G2289" s="10" t="inlineStr">
        <is>
          <t>lower</t>
        </is>
      </c>
      <c r="H2289" s="10" t="n">
        <v>7</v>
      </c>
      <c r="I2289" s="10" t="inlineStr">
        <is>
          <t>Performance ambientali del parco mezzi adibito al servizio - I_CEA</t>
        </is>
      </c>
      <c r="J2289" s="20" t="n"/>
      <c r="K2289" s="20" t="n"/>
      <c r="L2289" s="20" t="n"/>
      <c r="M2289" s="20" t="n"/>
      <c r="N2289" s="21">
        <f>IF($A2289="","",IFERROR(VALUE($J2289),0))</f>
        <v/>
      </c>
      <c r="O2289" s="21">
        <f>IF($A2289="",0,IF(OR($S2289&lt;&gt;1,COUNTA($J2289:$M2289)=0),0,IF(AND(IFERROR(AGGREGATE(15,6,$N$5:$N$6173/(($C$5:$C$6173=$C2289)*($D$5:$D$6173=$D2289)*($S$5:$S$6173=1)*($N$5:$N$6173&gt;0)),1),0)&gt;0,$N2289&gt;0),ROUND($H2289*(IFERROR(AGGREGATE(15,6,$N$5:$N$6173/(($C$5:$C$6173=$C2289)*($D$5:$D$6173=$D2289)*($S$5:$S$6173=1)*($N$5:$N$6173&gt;0)),1),0)/$N2289),4),0)))</f>
        <v/>
      </c>
      <c r="P2289" s="10" t="inlineStr">
        <is>
          <t>indice</t>
        </is>
      </c>
      <c r="Q2289" s="21">
        <f>IF($A2289="","",$A2289&amp;"|"&amp;$C2289)</f>
        <v/>
      </c>
      <c r="R2289" s="21">
        <f>IF($A2289="","",$A2289&amp;"|"&amp;$C2289&amp;"|"&amp;$D2289)</f>
        <v/>
      </c>
      <c r="S2289" s="21">
        <f>IF($A2289="","",IFERROR(INDEX(Offerte!$D$2:$D$200,MATCH($Q2289,Offerte!$L$2:$L$200,0)),0))</f>
        <v/>
      </c>
      <c r="T2289" s="21">
        <f>IF($A2289="","",IFERROR(INDEX(Offerte!$G$2:$G$200,MATCH($Q2289,Offerte!$L$2:$L$200,0)),"NO"))</f>
        <v/>
      </c>
    </row>
    <row r="2290">
      <c r="A2290" s="10">
        <f>IF(Offerte!$A75="","",Offerte!$A75)</f>
        <v/>
      </c>
      <c r="B2290" s="10">
        <f>IF(Offerte!$A75="","",Offerte!$B75)</f>
        <v/>
      </c>
      <c r="C2290" s="10">
        <f>IF(Offerte!$A75="","",Offerte!$C75)</f>
        <v/>
      </c>
      <c r="D2290" s="10" t="inlineStr">
        <is>
          <t>F.2.1</t>
        </is>
      </c>
      <c r="E2290" s="10" t="inlineStr">
        <is>
          <t>F</t>
        </is>
      </c>
      <c r="F2290" s="10" t="inlineStr">
        <is>
          <t>Q</t>
        </is>
      </c>
      <c r="G2290" s="10" t="inlineStr">
        <is>
          <t>higher</t>
        </is>
      </c>
      <c r="H2290" s="10" t="n">
        <v>2</v>
      </c>
      <c r="I2290" s="10" t="inlineStr">
        <is>
          <t>Tasso di copertura del servizio con dispositivi ECO-DRIVER</t>
        </is>
      </c>
      <c r="J2290" s="20" t="n"/>
      <c r="K2290" s="20" t="n"/>
      <c r="L2290" s="20" t="n"/>
      <c r="M2290" s="20" t="n"/>
      <c r="N2290" s="21">
        <f>IF($A2290="","",IFERROR(VALUE($K2290)/VALUE($L2290),IFERROR(VALUE($J2290),0)))</f>
        <v/>
      </c>
      <c r="O2290" s="21">
        <f>IF($A2290="",0,IF(OR($S2290&lt;&gt;1,COUNTA($J2290:$M2290)=0),0,IF(SUMPRODUCT(MAX(($C$5:$C$6173=$C2290)*($D$5:$D$6173=$D2290)*($S$5:$S$6173=1)*IFERROR($N$5:$N$6173*1,0)))&gt;0,ROUND($H2290*($N2290/SUMPRODUCT(MAX(($C$5:$C$6173=$C2290)*($D$5:$D$6173=$D2290)*($S$5:$S$6173=1)*IFERROR($N$5:$N$6173*1,0)))),4),0)))</f>
        <v/>
      </c>
      <c r="P2290" s="10" t="inlineStr">
        <is>
          <t>Autobus attrezzati con dispositivi ECO-DRIVER / Autobus totali in offerta, incluse scorte</t>
        </is>
      </c>
      <c r="Q2290" s="21">
        <f>IF($A2290="","",$A2290&amp;"|"&amp;$C2290)</f>
        <v/>
      </c>
      <c r="R2290" s="21">
        <f>IF($A2290="","",$A2290&amp;"|"&amp;$C2290&amp;"|"&amp;$D2290)</f>
        <v/>
      </c>
      <c r="S2290" s="21">
        <f>IF($A2290="","",IFERROR(INDEX(Offerte!$D$2:$D$200,MATCH($Q2290,Offerte!$L$2:$L$200,0)),0))</f>
        <v/>
      </c>
      <c r="T2290" s="21">
        <f>IF($A2290="","",IFERROR(INDEX(Offerte!$G$2:$G$200,MATCH($Q2290,Offerte!$L$2:$L$200,0)),"NO"))</f>
        <v/>
      </c>
    </row>
    <row r="2291">
      <c r="A2291" s="10">
        <f>IF(Offerte!$A75="","",Offerte!$A75)</f>
        <v/>
      </c>
      <c r="B2291" s="10">
        <f>IF(Offerte!$A75="","",Offerte!$B75)</f>
        <v/>
      </c>
      <c r="C2291" s="10">
        <f>IF(Offerte!$A75="","",Offerte!$C75)</f>
        <v/>
      </c>
      <c r="D2291" s="10" t="inlineStr">
        <is>
          <t>F.3.1</t>
        </is>
      </c>
      <c r="E2291" s="10" t="inlineStr">
        <is>
          <t>F</t>
        </is>
      </c>
      <c r="F2291" s="10" t="inlineStr">
        <is>
          <t>Q</t>
        </is>
      </c>
      <c r="G2291" s="10" t="inlineStr">
        <is>
          <t>higher</t>
        </is>
      </c>
      <c r="H2291" s="10" t="n">
        <v>2</v>
      </c>
      <c r="I2291" s="10" t="inlineStr">
        <is>
          <t>Autoproduzione consumi elettrici per trazione</t>
        </is>
      </c>
      <c r="J2291" s="20" t="n"/>
      <c r="K2291" s="20" t="n"/>
      <c r="L2291" s="20" t="n"/>
      <c r="M2291" s="20" t="n"/>
      <c r="N2291" s="21">
        <f>IF($A2291="","",IFERROR(VALUE($J2291),0))</f>
        <v/>
      </c>
      <c r="O2291" s="21">
        <f>IF($A2291="",0,IF(OR($S2291&lt;&gt;1,COUNTA($J2291:$M2291)=0),0,IF(SUMPRODUCT(MAX(($C$5:$C$6173=$C2291)*($D$5:$D$6173=$D2291)*($S$5:$S$6173=1)*IFERROR($N$5:$N$6173*1,0)))&gt;0,ROUND($H2291*($N2291/SUMPRODUCT(MAX(($C$5:$C$6173=$C2291)*($D$5:$D$6173=$D2291)*($S$5:$S$6173=1)*IFERROR($N$5:$N$6173*1,0)))),4),0)))</f>
        <v/>
      </c>
      <c r="P2291" s="10" t="inlineStr">
        <is>
          <t>kWh/anno</t>
        </is>
      </c>
      <c r="Q2291" s="21">
        <f>IF($A2291="","",$A2291&amp;"|"&amp;$C2291)</f>
        <v/>
      </c>
      <c r="R2291" s="21">
        <f>IF($A2291="","",$A2291&amp;"|"&amp;$C2291&amp;"|"&amp;$D2291)</f>
        <v/>
      </c>
      <c r="S2291" s="21">
        <f>IF($A2291="","",IFERROR(INDEX(Offerte!$D$2:$D$200,MATCH($Q2291,Offerte!$L$2:$L$200,0)),0))</f>
        <v/>
      </c>
      <c r="T2291" s="21">
        <f>IF($A2291="","",IFERROR(INDEX(Offerte!$G$2:$G$200,MATCH($Q2291,Offerte!$L$2:$L$200,0)),"NO"))</f>
        <v/>
      </c>
    </row>
    <row r="2292">
      <c r="A2292" s="10">
        <f>IF(Offerte!$A75="","",Offerte!$A75)</f>
        <v/>
      </c>
      <c r="B2292" s="10">
        <f>IF(Offerte!$A75="","",Offerte!$B75)</f>
        <v/>
      </c>
      <c r="C2292" s="10">
        <f>IF(Offerte!$A75="","",Offerte!$C75)</f>
        <v/>
      </c>
      <c r="D2292" s="10" t="inlineStr">
        <is>
          <t>F.4.1</t>
        </is>
      </c>
      <c r="E2292" s="10" t="inlineStr">
        <is>
          <t>F</t>
        </is>
      </c>
      <c r="F2292" s="10" t="inlineStr">
        <is>
          <t>Q</t>
        </is>
      </c>
      <c r="G2292" s="10" t="inlineStr">
        <is>
          <t>soil</t>
        </is>
      </c>
      <c r="H2292" s="10" t="n">
        <v>2</v>
      </c>
      <c r="I2292" s="10" t="inlineStr">
        <is>
          <t>Indice di consumo di suolo</t>
        </is>
      </c>
      <c r="J2292" s="20" t="n"/>
      <c r="K2292" s="20" t="n"/>
      <c r="L2292" s="20" t="n"/>
      <c r="M2292" s="20" t="n"/>
      <c r="N2292" s="21">
        <f>IF($A2292="","",IFERROR(VALUE($J2292),0))</f>
        <v/>
      </c>
      <c r="O2292" s="21">
        <f>IF($A2292="",0,IF(OR($S2292&lt;&gt;1,COUNTA($J2292:$M2292)=0),0,IF($N2292&lt;=0,$H2292,IF(SUMPRODUCT(MAX(($C$5:$C$6173=$C2292)*($D$5:$D$6173=$D2292)*($S$5:$S$6173=1)*IFERROR($N$5:$N$6173*1,0)))&gt;0,ROUND($H2292*((SUMPRODUCT(MAX(($C$5:$C$6173=$C2292)*($D$5:$D$6173=$D2292)*($S$5:$S$6173=1)*IFERROR($N$5:$N$6173*1,0)))-$N2292)/SUMPRODUCT(MAX(($C$5:$C$6173=$C2292)*($D$5:$D$6173=$D2292)*($S$5:$S$6173=1)*IFERROR($N$5:$N$6173*1,0)))),4),0))))</f>
        <v/>
      </c>
      <c r="P2292" s="10" t="inlineStr">
        <is>
          <t>m2</t>
        </is>
      </c>
      <c r="Q2292" s="21">
        <f>IF($A2292="","",$A2292&amp;"|"&amp;$C2292)</f>
        <v/>
      </c>
      <c r="R2292" s="21">
        <f>IF($A2292="","",$A2292&amp;"|"&amp;$C2292&amp;"|"&amp;$D2292)</f>
        <v/>
      </c>
      <c r="S2292" s="21">
        <f>IF($A2292="","",IFERROR(INDEX(Offerte!$D$2:$D$200,MATCH($Q2292,Offerte!$L$2:$L$200,0)),0))</f>
        <v/>
      </c>
      <c r="T2292" s="21">
        <f>IF($A2292="","",IFERROR(INDEX(Offerte!$G$2:$G$200,MATCH($Q2292,Offerte!$L$2:$L$200,0)),"NO"))</f>
        <v/>
      </c>
    </row>
    <row r="2293">
      <c r="A2293" s="10">
        <f>IF(Offerte!$A75="","",Offerte!$A75)</f>
        <v/>
      </c>
      <c r="B2293" s="10">
        <f>IF(Offerte!$A75="","",Offerte!$B75)</f>
        <v/>
      </c>
      <c r="C2293" s="10">
        <f>IF(Offerte!$A75="","",Offerte!$C75)</f>
        <v/>
      </c>
      <c r="D2293" s="10" t="inlineStr">
        <is>
          <t>F.5.1</t>
        </is>
      </c>
      <c r="E2293" s="10" t="inlineStr">
        <is>
          <t>F</t>
        </is>
      </c>
      <c r="F2293" s="10" t="inlineStr">
        <is>
          <t>T</t>
        </is>
      </c>
      <c r="G2293" s="10" t="inlineStr">
        <is>
          <t>tabular</t>
        </is>
      </c>
      <c r="H2293" s="10" t="n">
        <v>1</v>
      </c>
      <c r="I2293" s="10" t="inlineStr">
        <is>
          <t>Rendicontazione di sostenibilità ambientale</t>
        </is>
      </c>
      <c r="J2293" s="20" t="n"/>
      <c r="K2293" s="20" t="n"/>
      <c r="L2293" s="20" t="n"/>
      <c r="M2293" s="20" t="n"/>
      <c r="N2293" s="21">
        <f>IF($A2293="","",IF(IFERROR(VALUE($M2293),0)=1,1,0))</f>
        <v/>
      </c>
      <c r="O2293" s="21">
        <f>IF($A2293="",0,IF(OR($S2293&lt;&gt;1,COUNTA($J2293:$M2293)=0),0,IF($N2293=1,$H2293,0)))</f>
        <v/>
      </c>
      <c r="P2293" s="10" t="inlineStr">
        <is>
          <t>sì/no</t>
        </is>
      </c>
      <c r="Q2293" s="21">
        <f>IF($A2293="","",$A2293&amp;"|"&amp;$C2293)</f>
        <v/>
      </c>
      <c r="R2293" s="21">
        <f>IF($A2293="","",$A2293&amp;"|"&amp;$C2293&amp;"|"&amp;$D2293)</f>
        <v/>
      </c>
      <c r="S2293" s="21">
        <f>IF($A2293="","",IFERROR(INDEX(Offerte!$D$2:$D$200,MATCH($Q2293,Offerte!$L$2:$L$200,0)),0))</f>
        <v/>
      </c>
      <c r="T2293" s="21">
        <f>IF($A2293="","",IFERROR(INDEX(Offerte!$G$2:$G$200,MATCH($Q2293,Offerte!$L$2:$L$200,0)),"NO"))</f>
        <v/>
      </c>
    </row>
    <row r="2294">
      <c r="A2294" s="10">
        <f>IF(Offerte!$A75="","",Offerte!$A75)</f>
        <v/>
      </c>
      <c r="B2294" s="10">
        <f>IF(Offerte!$A75="","",Offerte!$B75)</f>
        <v/>
      </c>
      <c r="C2294" s="10">
        <f>IF(Offerte!$A75="","",Offerte!$C75)</f>
        <v/>
      </c>
      <c r="D2294" s="10" t="inlineStr">
        <is>
          <t>G.1.1</t>
        </is>
      </c>
      <c r="E2294" s="10" t="inlineStr">
        <is>
          <t>G</t>
        </is>
      </c>
      <c r="F2294" s="10" t="inlineStr">
        <is>
          <t>D</t>
        </is>
      </c>
      <c r="G2294" s="10" t="inlineStr">
        <is>
          <t>discretionary</t>
        </is>
      </c>
      <c r="H2294" s="10" t="n">
        <v>2</v>
      </c>
      <c r="I2294" s="10" t="inlineStr">
        <is>
          <t>Qualità del progetto di centrale di controllo aziendale</t>
        </is>
      </c>
      <c r="J2294" s="20" t="n"/>
      <c r="K2294" s="20" t="n"/>
      <c r="L2294" s="20" t="n"/>
      <c r="M2294" s="20" t="n"/>
      <c r="N2294" s="21">
        <f>IF($A2294="","",MAX(0,MIN(1,IFERROR(VALUE($M2294),0))))</f>
        <v/>
      </c>
      <c r="O2294" s="21">
        <f>IF($A2294="",0,IF(OR($S2294&lt;&gt;1,COUNTA($J2294:$M2294)=0),0,IF(SUMPRODUCT(MAX(($C$5:$C$6173=$C2294)*($D$5:$D$6173=$D2294)*($S$5:$S$6173=1)*IFERROR($N$5:$N$6173*1,0)))&gt;0,ROUND($H2294*($N2294/SUMPRODUCT(MAX(($C$5:$C$6173=$C2294)*($D$5:$D$6173=$D2294)*($S$5:$S$6173=1)*IFERROR($N$5:$N$6173*1,0)))),4),0)))</f>
        <v/>
      </c>
      <c r="P2294" s="10" t="inlineStr">
        <is>
          <t>coeff.</t>
        </is>
      </c>
      <c r="Q2294" s="21">
        <f>IF($A2294="","",$A2294&amp;"|"&amp;$C2294)</f>
        <v/>
      </c>
      <c r="R2294" s="21">
        <f>IF($A2294="","",$A2294&amp;"|"&amp;$C2294&amp;"|"&amp;$D2294)</f>
        <v/>
      </c>
      <c r="S2294" s="21">
        <f>IF($A2294="","",IFERROR(INDEX(Offerte!$D$2:$D$200,MATCH($Q2294,Offerte!$L$2:$L$200,0)),0))</f>
        <v/>
      </c>
      <c r="T2294" s="21">
        <f>IF($A2294="","",IFERROR(INDEX(Offerte!$G$2:$G$200,MATCH($Q2294,Offerte!$L$2:$L$200,0)),"NO"))</f>
        <v/>
      </c>
    </row>
    <row r="2295">
      <c r="A2295" s="10">
        <f>IF(Offerte!$A75="","",Offerte!$A75)</f>
        <v/>
      </c>
      <c r="B2295" s="10">
        <f>IF(Offerte!$A75="","",Offerte!$B75)</f>
        <v/>
      </c>
      <c r="C2295" s="10">
        <f>IF(Offerte!$A75="","",Offerte!$C75)</f>
        <v/>
      </c>
      <c r="D2295" s="10" t="inlineStr">
        <is>
          <t>G.2.1</t>
        </is>
      </c>
      <c r="E2295" s="10" t="inlineStr">
        <is>
          <t>G</t>
        </is>
      </c>
      <c r="F2295" s="10" t="inlineStr">
        <is>
          <t>T</t>
        </is>
      </c>
      <c r="G2295" s="10" t="inlineStr">
        <is>
          <t>tabular</t>
        </is>
      </c>
      <c r="H2295" s="10" t="n">
        <v>1</v>
      </c>
      <c r="I2295" s="10" t="inlineStr">
        <is>
          <t>Certificazione ISO 45001</t>
        </is>
      </c>
      <c r="J2295" s="20" t="n"/>
      <c r="K2295" s="20" t="n"/>
      <c r="L2295" s="20" t="n"/>
      <c r="M2295" s="20" t="n"/>
      <c r="N2295" s="21">
        <f>IF($A2295="","",IF(IFERROR(VALUE($M2295),0)=1,1,0))</f>
        <v/>
      </c>
      <c r="O2295" s="21">
        <f>IF($A2295="",0,IF(OR($S2295&lt;&gt;1,COUNTA($J2295:$M2295)=0),0,IF($N2295=1,$H2295,0)))</f>
        <v/>
      </c>
      <c r="P2295" s="10" t="inlineStr">
        <is>
          <t>sì/no</t>
        </is>
      </c>
      <c r="Q2295" s="21">
        <f>IF($A2295="","",$A2295&amp;"|"&amp;$C2295)</f>
        <v/>
      </c>
      <c r="R2295" s="21">
        <f>IF($A2295="","",$A2295&amp;"|"&amp;$C2295&amp;"|"&amp;$D2295)</f>
        <v/>
      </c>
      <c r="S2295" s="21">
        <f>IF($A2295="","",IFERROR(INDEX(Offerte!$D$2:$D$200,MATCH($Q2295,Offerte!$L$2:$L$200,0)),0))</f>
        <v/>
      </c>
      <c r="T2295" s="21">
        <f>IF($A2295="","",IFERROR(INDEX(Offerte!$G$2:$G$200,MATCH($Q2295,Offerte!$L$2:$L$200,0)),"NO"))</f>
        <v/>
      </c>
    </row>
    <row r="2296">
      <c r="A2296" s="10">
        <f>IF(Offerte!$A75="","",Offerte!$A75)</f>
        <v/>
      </c>
      <c r="B2296" s="10">
        <f>IF(Offerte!$A75="","",Offerte!$B75)</f>
        <v/>
      </c>
      <c r="C2296" s="10">
        <f>IF(Offerte!$A75="","",Offerte!$C75)</f>
        <v/>
      </c>
      <c r="D2296" s="10" t="inlineStr">
        <is>
          <t>G.3.1</t>
        </is>
      </c>
      <c r="E2296" s="10" t="inlineStr">
        <is>
          <t>G</t>
        </is>
      </c>
      <c r="F2296" s="10" t="inlineStr">
        <is>
          <t>T</t>
        </is>
      </c>
      <c r="G2296" s="10" t="inlineStr">
        <is>
          <t>tabular</t>
        </is>
      </c>
      <c r="H2296" s="10" t="n">
        <v>1</v>
      </c>
      <c r="I2296" s="10" t="inlineStr">
        <is>
          <t>Certificazioni di responsabilità sociale</t>
        </is>
      </c>
      <c r="J2296" s="20" t="n"/>
      <c r="K2296" s="20" t="n"/>
      <c r="L2296" s="20" t="n"/>
      <c r="M2296" s="20" t="n"/>
      <c r="N2296" s="21">
        <f>IF($A2296="","",IF(IFERROR(VALUE($M2296),0)=1,1,0))</f>
        <v/>
      </c>
      <c r="O2296" s="21">
        <f>IF($A2296="",0,IF(OR($S2296&lt;&gt;1,COUNTA($J2296:$M2296)=0),0,IF($N2296=1,$H2296,0)))</f>
        <v/>
      </c>
      <c r="P2296" s="10" t="inlineStr">
        <is>
          <t>sì/no</t>
        </is>
      </c>
      <c r="Q2296" s="21">
        <f>IF($A2296="","",$A2296&amp;"|"&amp;$C2296)</f>
        <v/>
      </c>
      <c r="R2296" s="21">
        <f>IF($A2296="","",$A2296&amp;"|"&amp;$C2296&amp;"|"&amp;$D2296)</f>
        <v/>
      </c>
      <c r="S2296" s="21">
        <f>IF($A2296="","",IFERROR(INDEX(Offerte!$D$2:$D$200,MATCH($Q2296,Offerte!$L$2:$L$200,0)),0))</f>
        <v/>
      </c>
      <c r="T2296" s="21">
        <f>IF($A2296="","",IFERROR(INDEX(Offerte!$G$2:$G$200,MATCH($Q2296,Offerte!$L$2:$L$200,0)),"NO"))</f>
        <v/>
      </c>
    </row>
    <row r="2297">
      <c r="A2297" s="10">
        <f>IF(Offerte!$A75="","",Offerte!$A75)</f>
        <v/>
      </c>
      <c r="B2297" s="10">
        <f>IF(Offerte!$A75="","",Offerte!$B75)</f>
        <v/>
      </c>
      <c r="C2297" s="10">
        <f>IF(Offerte!$A75="","",Offerte!$C75)</f>
        <v/>
      </c>
      <c r="D2297" s="10" t="inlineStr">
        <is>
          <t>G.4.1</t>
        </is>
      </c>
      <c r="E2297" s="10" t="inlineStr">
        <is>
          <t>G</t>
        </is>
      </c>
      <c r="F2297" s="10" t="inlineStr">
        <is>
          <t>D</t>
        </is>
      </c>
      <c r="G2297" s="10" t="inlineStr">
        <is>
          <t>discretionary</t>
        </is>
      </c>
      <c r="H2297" s="10" t="n">
        <v>2</v>
      </c>
      <c r="I2297" s="10" t="inlineStr">
        <is>
          <t>Qualità del piano di formazione del personale</t>
        </is>
      </c>
      <c r="J2297" s="20" t="n"/>
      <c r="K2297" s="20" t="n"/>
      <c r="L2297" s="20" t="n"/>
      <c r="M2297" s="20" t="n"/>
      <c r="N2297" s="21">
        <f>IF($A2297="","",MAX(0,MIN(1,IFERROR(VALUE($M2297),0))))</f>
        <v/>
      </c>
      <c r="O2297" s="21">
        <f>IF($A2297="",0,IF(OR($S2297&lt;&gt;1,COUNTA($J2297:$M2297)=0),0,IF(SUMPRODUCT(MAX(($C$5:$C$6173=$C2297)*($D$5:$D$6173=$D2297)*($S$5:$S$6173=1)*IFERROR($N$5:$N$6173*1,0)))&gt;0,ROUND($H2297*($N2297/SUMPRODUCT(MAX(($C$5:$C$6173=$C2297)*($D$5:$D$6173=$D2297)*($S$5:$S$6173=1)*IFERROR($N$5:$N$6173*1,0)))),4),0)))</f>
        <v/>
      </c>
      <c r="P2297" s="10" t="inlineStr">
        <is>
          <t>coeff.</t>
        </is>
      </c>
      <c r="Q2297" s="21">
        <f>IF($A2297="","",$A2297&amp;"|"&amp;$C2297)</f>
        <v/>
      </c>
      <c r="R2297" s="21">
        <f>IF($A2297="","",$A2297&amp;"|"&amp;$C2297&amp;"|"&amp;$D2297)</f>
        <v/>
      </c>
      <c r="S2297" s="21">
        <f>IF($A2297="","",IFERROR(INDEX(Offerte!$D$2:$D$200,MATCH($Q2297,Offerte!$L$2:$L$200,0)),0))</f>
        <v/>
      </c>
      <c r="T2297" s="21">
        <f>IF($A2297="","",IFERROR(INDEX(Offerte!$G$2:$G$200,MATCH($Q2297,Offerte!$L$2:$L$200,0)),"NO"))</f>
        <v/>
      </c>
    </row>
    <row r="2298">
      <c r="A2298" s="10">
        <f>IF(Offerte!$A75="","",Offerte!$A75)</f>
        <v/>
      </c>
      <c r="B2298" s="10">
        <f>IF(Offerte!$A75="","",Offerte!$B75)</f>
        <v/>
      </c>
      <c r="C2298" s="10">
        <f>IF(Offerte!$A75="","",Offerte!$C75)</f>
        <v/>
      </c>
      <c r="D2298" s="10" t="inlineStr">
        <is>
          <t>G.5.1</t>
        </is>
      </c>
      <c r="E2298" s="10" t="inlineStr">
        <is>
          <t>G</t>
        </is>
      </c>
      <c r="F2298" s="10" t="inlineStr">
        <is>
          <t>T</t>
        </is>
      </c>
      <c r="G2298" s="10" t="inlineStr">
        <is>
          <t>tabular</t>
        </is>
      </c>
      <c r="H2298" s="10" t="n">
        <v>1</v>
      </c>
      <c r="I2298" s="10" t="inlineStr">
        <is>
          <t>Impegno al mantenimento delle garanzie del contratto di secondo livello del gestore uscente</t>
        </is>
      </c>
      <c r="J2298" s="20" t="n"/>
      <c r="K2298" s="20" t="n"/>
      <c r="L2298" s="20" t="n"/>
      <c r="M2298" s="20" t="n"/>
      <c r="N2298" s="21">
        <f>IF($A2298="","",IF(IFERROR(VALUE($M2298),0)=1,1,0))</f>
        <v/>
      </c>
      <c r="O2298" s="21">
        <f>IF($A2298="",0,IF(OR($S2298&lt;&gt;1,COUNTA($J2298:$M2298)=0),0,IF($N2298=1,$H2298,0)))</f>
        <v/>
      </c>
      <c r="P2298" s="10" t="inlineStr">
        <is>
          <t>sì/no</t>
        </is>
      </c>
      <c r="Q2298" s="21">
        <f>IF($A2298="","",$A2298&amp;"|"&amp;$C2298)</f>
        <v/>
      </c>
      <c r="R2298" s="21">
        <f>IF($A2298="","",$A2298&amp;"|"&amp;$C2298&amp;"|"&amp;$D2298)</f>
        <v/>
      </c>
      <c r="S2298" s="21">
        <f>IF($A2298="","",IFERROR(INDEX(Offerte!$D$2:$D$200,MATCH($Q2298,Offerte!$L$2:$L$200,0)),0))</f>
        <v/>
      </c>
      <c r="T2298" s="21">
        <f>IF($A2298="","",IFERROR(INDEX(Offerte!$G$2:$G$200,MATCH($Q2298,Offerte!$L$2:$L$200,0)),"NO"))</f>
        <v/>
      </c>
    </row>
    <row r="2299">
      <c r="A2299" s="10">
        <f>IF(Offerte!$A76="","",Offerte!$A76)</f>
        <v/>
      </c>
      <c r="B2299" s="10">
        <f>IF(Offerte!$A76="","",Offerte!$B76)</f>
        <v/>
      </c>
      <c r="C2299" s="10">
        <f>IF(Offerte!$A76="","",Offerte!$C76)</f>
        <v/>
      </c>
      <c r="D2299" s="10" t="inlineStr">
        <is>
          <t>A.1.1</t>
        </is>
      </c>
      <c r="E2299" s="10" t="inlineStr">
        <is>
          <t>A</t>
        </is>
      </c>
      <c r="F2299" s="10" t="inlineStr">
        <is>
          <t>Q</t>
        </is>
      </c>
      <c r="G2299" s="10" t="inlineStr">
        <is>
          <t>higher</t>
        </is>
      </c>
      <c r="H2299" s="10" t="n">
        <v>3</v>
      </c>
      <c r="I2299" s="10" t="inlineStr">
        <is>
          <t>Tasso aggiuntivo di corse controllate</t>
        </is>
      </c>
      <c r="J2299" s="20" t="n"/>
      <c r="K2299" s="20" t="n"/>
      <c r="L2299" s="20" t="n"/>
      <c r="M2299" s="20" t="n"/>
      <c r="N2299" s="21">
        <f>IF($A2299="","",IFERROR(VALUE($K2299)/VALUE($L2299)*100,IFERROR(VALUE($J2299),0)))</f>
        <v/>
      </c>
      <c r="O2299" s="21">
        <f>IF($A2299="",0,IF(OR($S2299&lt;&gt;1,COUNTA($J2299:$M2299)=0),0,IF(SUMPRODUCT(MAX(($C$5:$C$6173=$C2299)*($D$5:$D$6173=$D2299)*($S$5:$S$6173=1)*IFERROR($N$5:$N$6173*1,0)))&gt;0,ROUND($H2299*($N2299/SUMPRODUCT(MAX(($C$5:$C$6173=$C2299)*($D$5:$D$6173=$D2299)*($S$5:$S$6173=1)*IFERROR($N$5:$N$6173*1,0)))),4),0)))</f>
        <v/>
      </c>
      <c r="P2299" s="10" t="inlineStr">
        <is>
          <t>Corse controllate annue / Corse programmate annue</t>
        </is>
      </c>
      <c r="Q2299" s="21">
        <f>IF($A2299="","",$A2299&amp;"|"&amp;$C2299)</f>
        <v/>
      </c>
      <c r="R2299" s="21">
        <f>IF($A2299="","",$A2299&amp;"|"&amp;$C2299&amp;"|"&amp;$D2299)</f>
        <v/>
      </c>
      <c r="S2299" s="21">
        <f>IF($A2299="","",IFERROR(INDEX(Offerte!$D$2:$D$200,MATCH($Q2299,Offerte!$L$2:$L$200,0)),0))</f>
        <v/>
      </c>
      <c r="T2299" s="21">
        <f>IF($A2299="","",IFERROR(INDEX(Offerte!$G$2:$G$200,MATCH($Q2299,Offerte!$L$2:$L$200,0)),"NO"))</f>
        <v/>
      </c>
    </row>
    <row r="2300">
      <c r="A2300" s="10">
        <f>IF(Offerte!$A76="","",Offerte!$A76)</f>
        <v/>
      </c>
      <c r="B2300" s="10">
        <f>IF(Offerte!$A76="","",Offerte!$B76)</f>
        <v/>
      </c>
      <c r="C2300" s="10">
        <f>IF(Offerte!$A76="","",Offerte!$C76)</f>
        <v/>
      </c>
      <c r="D2300" s="10" t="inlineStr">
        <is>
          <t>A.1.2</t>
        </is>
      </c>
      <c r="E2300" s="10" t="inlineStr">
        <is>
          <t>A</t>
        </is>
      </c>
      <c r="F2300" s="10" t="inlineStr">
        <is>
          <t>Q</t>
        </is>
      </c>
      <c r="G2300" s="10" t="inlineStr">
        <is>
          <t>higher</t>
        </is>
      </c>
      <c r="H2300" s="10" t="n">
        <v>4</v>
      </c>
      <c r="I2300" s="10" t="inlineStr">
        <is>
          <t>Numero aggiuntivo di passeggeri controllati</t>
        </is>
      </c>
      <c r="J2300" s="20" t="n"/>
      <c r="K2300" s="20" t="n"/>
      <c r="L2300" s="20" t="n"/>
      <c r="M2300" s="20" t="n"/>
      <c r="N2300" s="21">
        <f>IF($A2300="","",IFERROR(VALUE($J2300),0))</f>
        <v/>
      </c>
      <c r="O2300" s="21">
        <f>IF($A2300="",0,IF(OR($S2300&lt;&gt;1,COUNTA($J2300:$M2300)=0),0,IF(SUMPRODUCT(MAX(($C$5:$C$6173=$C2300)*($D$5:$D$6173=$D2300)*($S$5:$S$6173=1)*IFERROR($N$5:$N$6173*1,0)))&gt;0,ROUND($H2300*($N2300/SUMPRODUCT(MAX(($C$5:$C$6173=$C2300)*($D$5:$D$6173=$D2300)*($S$5:$S$6173=1)*IFERROR($N$5:$N$6173*1,0)))),4),0)))</f>
        <v/>
      </c>
      <c r="P2300" s="10" t="inlineStr">
        <is>
          <t>passeggeri/anno</t>
        </is>
      </c>
      <c r="Q2300" s="21">
        <f>IF($A2300="","",$A2300&amp;"|"&amp;$C2300)</f>
        <v/>
      </c>
      <c r="R2300" s="21">
        <f>IF($A2300="","",$A2300&amp;"|"&amp;$C2300&amp;"|"&amp;$D2300)</f>
        <v/>
      </c>
      <c r="S2300" s="21">
        <f>IF($A2300="","",IFERROR(INDEX(Offerte!$D$2:$D$200,MATCH($Q2300,Offerte!$L$2:$L$200,0)),0))</f>
        <v/>
      </c>
      <c r="T2300" s="21">
        <f>IF($A2300="","",IFERROR(INDEX(Offerte!$G$2:$G$200,MATCH($Q2300,Offerte!$L$2:$L$200,0)),"NO"))</f>
        <v/>
      </c>
    </row>
    <row r="2301">
      <c r="A2301" s="10">
        <f>IF(Offerte!$A76="","",Offerte!$A76)</f>
        <v/>
      </c>
      <c r="B2301" s="10">
        <f>IF(Offerte!$A76="","",Offerte!$B76)</f>
        <v/>
      </c>
      <c r="C2301" s="10">
        <f>IF(Offerte!$A76="","",Offerte!$C76)</f>
        <v/>
      </c>
      <c r="D2301" s="10" t="inlineStr">
        <is>
          <t>B.1.1</t>
        </is>
      </c>
      <c r="E2301" s="10" t="inlineStr">
        <is>
          <t>B</t>
        </is>
      </c>
      <c r="F2301" s="10" t="inlineStr">
        <is>
          <t>Q</t>
        </is>
      </c>
      <c r="G2301" s="10" t="inlineStr">
        <is>
          <t>higher</t>
        </is>
      </c>
      <c r="H2301" s="10" t="n">
        <v>3</v>
      </c>
      <c r="I2301" s="10" t="inlineStr">
        <is>
          <t>Incremento dei posti offerti nelle fasce di punta</t>
        </is>
      </c>
      <c r="J2301" s="20" t="n"/>
      <c r="K2301" s="20" t="n"/>
      <c r="L2301" s="20" t="n"/>
      <c r="M2301" s="20" t="n"/>
      <c r="N2301" s="21">
        <f>IF($A2301="","",IFERROR(VALUE($J2301),0))</f>
        <v/>
      </c>
      <c r="O2301" s="21">
        <f>IF($A2301="",0,IF(OR($S2301&lt;&gt;1,COUNTA($J2301:$M2301)=0),0,IF(SUMPRODUCT(MAX(($C$5:$C$6173=$C2301)*($D$5:$D$6173=$D2301)*($S$5:$S$6173=1)*IFERROR($N$5:$N$6173*1,0)))&gt;0,ROUND($H2301*($N2301/SUMPRODUCT(MAX(($C$5:$C$6173=$C2301)*($D$5:$D$6173=$D2301)*($S$5:$S$6173=1)*IFERROR($N$5:$N$6173*1,0)))),4),0)))</f>
        <v/>
      </c>
      <c r="P2301" s="10" t="inlineStr">
        <is>
          <t>posti*km</t>
        </is>
      </c>
      <c r="Q2301" s="21">
        <f>IF($A2301="","",$A2301&amp;"|"&amp;$C2301)</f>
        <v/>
      </c>
      <c r="R2301" s="21">
        <f>IF($A2301="","",$A2301&amp;"|"&amp;$C2301&amp;"|"&amp;$D2301)</f>
        <v/>
      </c>
      <c r="S2301" s="21">
        <f>IF($A2301="","",IFERROR(INDEX(Offerte!$D$2:$D$200,MATCH($Q2301,Offerte!$L$2:$L$200,0)),0))</f>
        <v/>
      </c>
      <c r="T2301" s="21">
        <f>IF($A2301="","",IFERROR(INDEX(Offerte!$G$2:$G$200,MATCH($Q2301,Offerte!$L$2:$L$200,0)),"NO"))</f>
        <v/>
      </c>
    </row>
    <row r="2302">
      <c r="A2302" s="10">
        <f>IF(Offerte!$A76="","",Offerte!$A76)</f>
        <v/>
      </c>
      <c r="B2302" s="10">
        <f>IF(Offerte!$A76="","",Offerte!$B76)</f>
        <v/>
      </c>
      <c r="C2302" s="10">
        <f>IF(Offerte!$A76="","",Offerte!$C76)</f>
        <v/>
      </c>
      <c r="D2302" s="10" t="inlineStr">
        <is>
          <t>B.2.1</t>
        </is>
      </c>
      <c r="E2302" s="10" t="inlineStr">
        <is>
          <t>B</t>
        </is>
      </c>
      <c r="F2302" s="10" t="inlineStr">
        <is>
          <t>Q</t>
        </is>
      </c>
      <c r="G2302" s="10" t="inlineStr">
        <is>
          <t>higher</t>
        </is>
      </c>
      <c r="H2302" s="10" t="n">
        <v>4</v>
      </c>
      <c r="I2302" s="10" t="inlineStr">
        <is>
          <t>Corse aggiuntive nell'arco giornaliero base</t>
        </is>
      </c>
      <c r="J2302" s="20" t="n"/>
      <c r="K2302" s="20" t="n"/>
      <c r="L2302" s="20" t="n"/>
      <c r="M2302" s="20" t="n"/>
      <c r="N2302" s="21">
        <f>IF($A2302="","",IFERROR(VALUE($J2302),0))</f>
        <v/>
      </c>
      <c r="O2302" s="21">
        <f>IF($A2302="",0,IF(OR($S2302&lt;&gt;1,COUNTA($J2302:$M2302)=0),0,IF(SUMPRODUCT(MAX(($C$5:$C$6173=$C2302)*($D$5:$D$6173=$D2302)*($S$5:$S$6173=1)*IFERROR($N$5:$N$6173*1,0)))&gt;0,ROUND($H2302*($N2302/SUMPRODUCT(MAX(($C$5:$C$6173=$C2302)*($D$5:$D$6173=$D2302)*($S$5:$S$6173=1)*IFERROR($N$5:$N$6173*1,0)))),4),0)))</f>
        <v/>
      </c>
      <c r="P2302" s="10" t="inlineStr">
        <is>
          <t>corse</t>
        </is>
      </c>
      <c r="Q2302" s="21">
        <f>IF($A2302="","",$A2302&amp;"|"&amp;$C2302)</f>
        <v/>
      </c>
      <c r="R2302" s="21">
        <f>IF($A2302="","",$A2302&amp;"|"&amp;$C2302&amp;"|"&amp;$D2302)</f>
        <v/>
      </c>
      <c r="S2302" s="21">
        <f>IF($A2302="","",IFERROR(INDEX(Offerte!$D$2:$D$200,MATCH($Q2302,Offerte!$L$2:$L$200,0)),0))</f>
        <v/>
      </c>
      <c r="T2302" s="21">
        <f>IF($A2302="","",IFERROR(INDEX(Offerte!$G$2:$G$200,MATCH($Q2302,Offerte!$L$2:$L$200,0)),"NO"))</f>
        <v/>
      </c>
    </row>
    <row r="2303">
      <c r="A2303" s="10">
        <f>IF(Offerte!$A76="","",Offerte!$A76)</f>
        <v/>
      </c>
      <c r="B2303" s="10">
        <f>IF(Offerte!$A76="","",Offerte!$B76)</f>
        <v/>
      </c>
      <c r="C2303" s="10">
        <f>IF(Offerte!$A76="","",Offerte!$C76)</f>
        <v/>
      </c>
      <c r="D2303" s="10" t="inlineStr">
        <is>
          <t>B.3.1</t>
        </is>
      </c>
      <c r="E2303" s="10" t="inlineStr">
        <is>
          <t>B</t>
        </is>
      </c>
      <c r="F2303" s="10" t="inlineStr">
        <is>
          <t>Q</t>
        </is>
      </c>
      <c r="G2303" s="10" t="inlineStr">
        <is>
          <t>higher</t>
        </is>
      </c>
      <c r="H2303" s="10" t="n">
        <v>2</v>
      </c>
      <c r="I2303" s="10" t="inlineStr">
        <is>
          <t>Numero di corse aggiuntive per allungamento dell'arco di servizio giornaliero nelle fasce serali</t>
        </is>
      </c>
      <c r="J2303" s="20" t="n"/>
      <c r="K2303" s="20" t="n"/>
      <c r="L2303" s="20" t="n"/>
      <c r="M2303" s="20" t="n"/>
      <c r="N2303" s="21">
        <f>IF($A2303="","",IFERROR(VALUE($J2303),0))</f>
        <v/>
      </c>
      <c r="O2303" s="21">
        <f>IF($A2303="",0,IF(OR($S2303&lt;&gt;1,COUNTA($J2303:$M2303)=0),0,IF(SUMPRODUCT(MAX(($C$5:$C$6173=$C2303)*($D$5:$D$6173=$D2303)*($S$5:$S$6173=1)*IFERROR($N$5:$N$6173*1,0)))&gt;0,ROUND($H2303*($N2303/SUMPRODUCT(MAX(($C$5:$C$6173=$C2303)*($D$5:$D$6173=$D2303)*($S$5:$S$6173=1)*IFERROR($N$5:$N$6173*1,0)))),4),0)))</f>
        <v/>
      </c>
      <c r="P2303" s="10" t="inlineStr">
        <is>
          <t>corse</t>
        </is>
      </c>
      <c r="Q2303" s="21">
        <f>IF($A2303="","",$A2303&amp;"|"&amp;$C2303)</f>
        <v/>
      </c>
      <c r="R2303" s="21">
        <f>IF($A2303="","",$A2303&amp;"|"&amp;$C2303&amp;"|"&amp;$D2303)</f>
        <v/>
      </c>
      <c r="S2303" s="21">
        <f>IF($A2303="","",IFERROR(INDEX(Offerte!$D$2:$D$200,MATCH($Q2303,Offerte!$L$2:$L$200,0)),0))</f>
        <v/>
      </c>
      <c r="T2303" s="21">
        <f>IF($A2303="","",IFERROR(INDEX(Offerte!$G$2:$G$200,MATCH($Q2303,Offerte!$L$2:$L$200,0)),"NO"))</f>
        <v/>
      </c>
    </row>
    <row r="2304">
      <c r="A2304" s="10">
        <f>IF(Offerte!$A76="","",Offerte!$A76)</f>
        <v/>
      </c>
      <c r="B2304" s="10">
        <f>IF(Offerte!$A76="","",Offerte!$B76)</f>
        <v/>
      </c>
      <c r="C2304" s="10">
        <f>IF(Offerte!$A76="","",Offerte!$C76)</f>
        <v/>
      </c>
      <c r="D2304" s="10" t="inlineStr">
        <is>
          <t>B.4.1</t>
        </is>
      </c>
      <c r="E2304" s="10" t="inlineStr">
        <is>
          <t>B</t>
        </is>
      </c>
      <c r="F2304" s="10" t="inlineStr">
        <is>
          <t>Q</t>
        </is>
      </c>
      <c r="G2304" s="10" t="inlineStr">
        <is>
          <t>higher</t>
        </is>
      </c>
      <c r="H2304" s="10" t="n">
        <v>3</v>
      </c>
      <c r="I2304" s="10" t="inlineStr">
        <is>
          <t>Percorrenze aggiuntive offerte nel Programma d'esercizio delle prime due fasi attuative</t>
        </is>
      </c>
      <c r="J2304" s="20" t="n"/>
      <c r="K2304" s="20" t="n"/>
      <c r="L2304" s="20" t="n"/>
      <c r="M2304" s="20" t="n"/>
      <c r="N2304" s="21">
        <f>IF($A2304="","",IFERROR(VALUE($J2304),0))</f>
        <v/>
      </c>
      <c r="O2304" s="21">
        <f>IF($A2304="",0,IF(OR($S2304&lt;&gt;1,COUNTA($J2304:$M2304)=0),0,IF(SUMPRODUCT(MAX(($C$5:$C$6173=$C2304)*($D$5:$D$6173=$D2304)*($S$5:$S$6173=1)*IFERROR($N$5:$N$6173*1,0)))&gt;0,ROUND($H2304*($N2304/SUMPRODUCT(MAX(($C$5:$C$6173=$C2304)*($D$5:$D$6173=$D2304)*($S$5:$S$6173=1)*IFERROR($N$5:$N$6173*1,0)))),4),0)))</f>
        <v/>
      </c>
      <c r="P2304" s="10" t="inlineStr">
        <is>
          <t>vett*km</t>
        </is>
      </c>
      <c r="Q2304" s="21">
        <f>IF($A2304="","",$A2304&amp;"|"&amp;$C2304)</f>
        <v/>
      </c>
      <c r="R2304" s="21">
        <f>IF($A2304="","",$A2304&amp;"|"&amp;$C2304&amp;"|"&amp;$D2304)</f>
        <v/>
      </c>
      <c r="S2304" s="21">
        <f>IF($A2304="","",IFERROR(INDEX(Offerte!$D$2:$D$200,MATCH($Q2304,Offerte!$L$2:$L$200,0)),0))</f>
        <v/>
      </c>
      <c r="T2304" s="21">
        <f>IF($A2304="","",IFERROR(INDEX(Offerte!$G$2:$G$200,MATCH($Q2304,Offerte!$L$2:$L$200,0)),"NO"))</f>
        <v/>
      </c>
    </row>
    <row r="2305">
      <c r="A2305" s="10">
        <f>IF(Offerte!$A76="","",Offerte!$A76)</f>
        <v/>
      </c>
      <c r="B2305" s="10">
        <f>IF(Offerte!$A76="","",Offerte!$B76)</f>
        <v/>
      </c>
      <c r="C2305" s="10">
        <f>IF(Offerte!$A76="","",Offerte!$C76)</f>
        <v/>
      </c>
      <c r="D2305" s="10" t="inlineStr">
        <is>
          <t>B.5.1</t>
        </is>
      </c>
      <c r="E2305" s="10" t="inlineStr">
        <is>
          <t>B</t>
        </is>
      </c>
      <c r="F2305" s="10" t="inlineStr">
        <is>
          <t>D</t>
        </is>
      </c>
      <c r="G2305" s="10" t="inlineStr">
        <is>
          <t>discretionary</t>
        </is>
      </c>
      <c r="H2305" s="10" t="n">
        <v>2</v>
      </c>
      <c r="I2305" s="10" t="inlineStr">
        <is>
          <t>Efficacia del progetto di servizi complementari DRT</t>
        </is>
      </c>
      <c r="J2305" s="20" t="n"/>
      <c r="K2305" s="20" t="n"/>
      <c r="L2305" s="20" t="n"/>
      <c r="M2305" s="20" t="n"/>
      <c r="N2305" s="21">
        <f>IF($A2305="","",MAX(0,MIN(1,IFERROR(VALUE($M2305),0))))</f>
        <v/>
      </c>
      <c r="O2305" s="21">
        <f>IF($A2305="",0,IF(OR($S2305&lt;&gt;1,COUNTA($J2305:$M2305)=0),0,IF(SUMPRODUCT(MAX(($C$5:$C$6173=$C2305)*($D$5:$D$6173=$D2305)*($S$5:$S$6173=1)*IFERROR($N$5:$N$6173*1,0)))&gt;0,ROUND($H2305*($N2305/SUMPRODUCT(MAX(($C$5:$C$6173=$C2305)*($D$5:$D$6173=$D2305)*($S$5:$S$6173=1)*IFERROR($N$5:$N$6173*1,0)))),4),0)))</f>
        <v/>
      </c>
      <c r="P2305" s="10" t="inlineStr">
        <is>
          <t>coeff.</t>
        </is>
      </c>
      <c r="Q2305" s="21">
        <f>IF($A2305="","",$A2305&amp;"|"&amp;$C2305)</f>
        <v/>
      </c>
      <c r="R2305" s="21">
        <f>IF($A2305="","",$A2305&amp;"|"&amp;$C2305&amp;"|"&amp;$D2305)</f>
        <v/>
      </c>
      <c r="S2305" s="21">
        <f>IF($A2305="","",IFERROR(INDEX(Offerte!$D$2:$D$200,MATCH($Q2305,Offerte!$L$2:$L$200,0)),0))</f>
        <v/>
      </c>
      <c r="T2305" s="21">
        <f>IF($A2305="","",IFERROR(INDEX(Offerte!$G$2:$G$200,MATCH($Q2305,Offerte!$L$2:$L$200,0)),"NO"))</f>
        <v/>
      </c>
    </row>
    <row r="2306">
      <c r="A2306" s="10">
        <f>IF(Offerte!$A76="","",Offerte!$A76)</f>
        <v/>
      </c>
      <c r="B2306" s="10">
        <f>IF(Offerte!$A76="","",Offerte!$B76)</f>
        <v/>
      </c>
      <c r="C2306" s="10">
        <f>IF(Offerte!$A76="","",Offerte!$C76)</f>
        <v/>
      </c>
      <c r="D2306" s="10" t="inlineStr">
        <is>
          <t>C.1.1</t>
        </is>
      </c>
      <c r="E2306" s="10" t="inlineStr">
        <is>
          <t>C</t>
        </is>
      </c>
      <c r="F2306" s="10" t="inlineStr">
        <is>
          <t>Q</t>
        </is>
      </c>
      <c r="G2306" s="10" t="inlineStr">
        <is>
          <t>higher</t>
        </is>
      </c>
      <c r="H2306" s="10" t="n">
        <v>2</v>
      </c>
      <c r="I2306" s="10" t="inlineStr">
        <is>
          <t>Tasso di copertura del servizio con telecamere BSD</t>
        </is>
      </c>
      <c r="J2306" s="20" t="n"/>
      <c r="K2306" s="20" t="n"/>
      <c r="L2306" s="20" t="n"/>
      <c r="M2306" s="20" t="n"/>
      <c r="N2306" s="21">
        <f>IF($A2306="","",IFERROR(VALUE($K2306)/VALUE($L2306),IFERROR(VALUE($J2306),0)))</f>
        <v/>
      </c>
      <c r="O2306" s="21">
        <f>IF($A2306="",0,IF(OR($S2306&lt;&gt;1,COUNTA($J2306:$M2306)=0),0,IF(SUMPRODUCT(MAX(($C$5:$C$6173=$C2306)*($D$5:$D$6173=$D2306)*($S$5:$S$6173=1)*IFERROR($N$5:$N$6173*1,0)))&gt;0,ROUND($H2306*($N2306/SUMPRODUCT(MAX(($C$5:$C$6173=$C2306)*($D$5:$D$6173=$D2306)*($S$5:$S$6173=1)*IFERROR($N$5:$N$6173*1,0)))),4),0)))</f>
        <v/>
      </c>
      <c r="P2306" s="10" t="inlineStr">
        <is>
          <t>Autobus attrezzati con telecamere BSD / Autobus totali in offerta, incluse scorte</t>
        </is>
      </c>
      <c r="Q2306" s="21">
        <f>IF($A2306="","",$A2306&amp;"|"&amp;$C2306)</f>
        <v/>
      </c>
      <c r="R2306" s="21">
        <f>IF($A2306="","",$A2306&amp;"|"&amp;$C2306&amp;"|"&amp;$D2306)</f>
        <v/>
      </c>
      <c r="S2306" s="21">
        <f>IF($A2306="","",IFERROR(INDEX(Offerte!$D$2:$D$200,MATCH($Q2306,Offerte!$L$2:$L$200,0)),0))</f>
        <v/>
      </c>
      <c r="T2306" s="21">
        <f>IF($A2306="","",IFERROR(INDEX(Offerte!$G$2:$G$200,MATCH($Q2306,Offerte!$L$2:$L$200,0)),"NO"))</f>
        <v/>
      </c>
    </row>
    <row r="2307">
      <c r="A2307" s="10">
        <f>IF(Offerte!$A76="","",Offerte!$A76)</f>
        <v/>
      </c>
      <c r="B2307" s="10">
        <f>IF(Offerte!$A76="","",Offerte!$B76)</f>
        <v/>
      </c>
      <c r="C2307" s="10">
        <f>IF(Offerte!$A76="","",Offerte!$C76)</f>
        <v/>
      </c>
      <c r="D2307" s="10" t="inlineStr">
        <is>
          <t>C.1.2</t>
        </is>
      </c>
      <c r="E2307" s="10" t="inlineStr">
        <is>
          <t>C</t>
        </is>
      </c>
      <c r="F2307" s="10" t="inlineStr">
        <is>
          <t>Q</t>
        </is>
      </c>
      <c r="G2307" s="10" t="inlineStr">
        <is>
          <t>higher</t>
        </is>
      </c>
      <c r="H2307" s="10" t="n">
        <v>2</v>
      </c>
      <c r="I2307" s="10" t="inlineStr">
        <is>
          <t>Tasso di copertura del servizio con telecamere ADAS</t>
        </is>
      </c>
      <c r="J2307" s="20" t="n"/>
      <c r="K2307" s="20" t="n"/>
      <c r="L2307" s="20" t="n"/>
      <c r="M2307" s="20" t="n"/>
      <c r="N2307" s="21">
        <f>IF($A2307="","",IFERROR(VALUE($K2307)/VALUE($L2307),IFERROR(VALUE($J2307),0)))</f>
        <v/>
      </c>
      <c r="O2307" s="21">
        <f>IF($A2307="",0,IF(OR($S2307&lt;&gt;1,COUNTA($J2307:$M2307)=0),0,IF(SUMPRODUCT(MAX(($C$5:$C$6173=$C2307)*($D$5:$D$6173=$D2307)*($S$5:$S$6173=1)*IFERROR($N$5:$N$6173*1,0)))&gt;0,ROUND($H2307*($N2307/SUMPRODUCT(MAX(($C$5:$C$6173=$C2307)*($D$5:$D$6173=$D2307)*($S$5:$S$6173=1)*IFERROR($N$5:$N$6173*1,0)))),4),0)))</f>
        <v/>
      </c>
      <c r="P2307" s="10" t="inlineStr">
        <is>
          <t>Autobus attrezzati con telecamere ADAS / Autobus totali in offerta, incluse scorte</t>
        </is>
      </c>
      <c r="Q2307" s="21">
        <f>IF($A2307="","",$A2307&amp;"|"&amp;$C2307)</f>
        <v/>
      </c>
      <c r="R2307" s="21">
        <f>IF($A2307="","",$A2307&amp;"|"&amp;$C2307&amp;"|"&amp;$D2307)</f>
        <v/>
      </c>
      <c r="S2307" s="21">
        <f>IF($A2307="","",IFERROR(INDEX(Offerte!$D$2:$D$200,MATCH($Q2307,Offerte!$L$2:$L$200,0)),0))</f>
        <v/>
      </c>
      <c r="T2307" s="21">
        <f>IF($A2307="","",IFERROR(INDEX(Offerte!$G$2:$G$200,MATCH($Q2307,Offerte!$L$2:$L$200,0)),"NO"))</f>
        <v/>
      </c>
    </row>
    <row r="2308">
      <c r="A2308" s="10">
        <f>IF(Offerte!$A76="","",Offerte!$A76)</f>
        <v/>
      </c>
      <c r="B2308" s="10">
        <f>IF(Offerte!$A76="","",Offerte!$B76)</f>
        <v/>
      </c>
      <c r="C2308" s="10">
        <f>IF(Offerte!$A76="","",Offerte!$C76)</f>
        <v/>
      </c>
      <c r="D2308" s="10" t="inlineStr">
        <is>
          <t>C.2.1</t>
        </is>
      </c>
      <c r="E2308" s="10" t="inlineStr">
        <is>
          <t>C</t>
        </is>
      </c>
      <c r="F2308" s="10" t="inlineStr">
        <is>
          <t>Q</t>
        </is>
      </c>
      <c r="G2308" s="10" t="inlineStr">
        <is>
          <t>higher</t>
        </is>
      </c>
      <c r="H2308" s="10" t="n">
        <v>3</v>
      </c>
      <c r="I2308" s="10" t="inlineStr">
        <is>
          <t>Tasso di copertura del servizio con telecamere di bordo di videosorveglianza</t>
        </is>
      </c>
      <c r="J2308" s="20" t="n"/>
      <c r="K2308" s="20" t="n"/>
      <c r="L2308" s="20" t="n"/>
      <c r="M2308" s="20" t="n"/>
      <c r="N2308" s="21">
        <f>IF($A2308="","",IFERROR(VALUE($K2308)/VALUE($L2308),IFERROR(VALUE($J2308),0)))</f>
        <v/>
      </c>
      <c r="O2308" s="21">
        <f>IF($A2308="",0,IF(OR($S2308&lt;&gt;1,COUNTA($J2308:$M2308)=0),0,IF(SUMPRODUCT(MAX(($C$5:$C$6173=$C2308)*($D$5:$D$6173=$D2308)*($S$5:$S$6173=1)*IFERROR($N$5:$N$6173*1,0)))&gt;0,ROUND($H2308*($N2308/SUMPRODUCT(MAX(($C$5:$C$6173=$C2308)*($D$5:$D$6173=$D2308)*($S$5:$S$6173=1)*IFERROR($N$5:$N$6173*1,0)))),4),0)))</f>
        <v/>
      </c>
      <c r="P2308" s="10" t="inlineStr">
        <is>
          <t>Autobus attrezzati con videosorveglianza / Autobus totali in offerta, incluse scorte</t>
        </is>
      </c>
      <c r="Q2308" s="21">
        <f>IF($A2308="","",$A2308&amp;"|"&amp;$C2308)</f>
        <v/>
      </c>
      <c r="R2308" s="21">
        <f>IF($A2308="","",$A2308&amp;"|"&amp;$C2308&amp;"|"&amp;$D2308)</f>
        <v/>
      </c>
      <c r="S2308" s="21">
        <f>IF($A2308="","",IFERROR(INDEX(Offerte!$D$2:$D$200,MATCH($Q2308,Offerte!$L$2:$L$200,0)),0))</f>
        <v/>
      </c>
      <c r="T2308" s="21">
        <f>IF($A2308="","",IFERROR(INDEX(Offerte!$G$2:$G$200,MATCH($Q2308,Offerte!$L$2:$L$200,0)),"NO"))</f>
        <v/>
      </c>
    </row>
    <row r="2309">
      <c r="A2309" s="10">
        <f>IF(Offerte!$A76="","",Offerte!$A76)</f>
        <v/>
      </c>
      <c r="B2309" s="10">
        <f>IF(Offerte!$A76="","",Offerte!$B76)</f>
        <v/>
      </c>
      <c r="C2309" s="10">
        <f>IF(Offerte!$A76="","",Offerte!$C76)</f>
        <v/>
      </c>
      <c r="D2309" s="10" t="inlineStr">
        <is>
          <t>C.2.2</t>
        </is>
      </c>
      <c r="E2309" s="10" t="inlineStr">
        <is>
          <t>C</t>
        </is>
      </c>
      <c r="F2309" s="10" t="inlineStr">
        <is>
          <t>T</t>
        </is>
      </c>
      <c r="G2309" s="10" t="inlineStr">
        <is>
          <t>tabular</t>
        </is>
      </c>
      <c r="H2309" s="10" t="n">
        <v>1</v>
      </c>
      <c r="I2309" s="10" t="inlineStr">
        <is>
          <t>Software video/audio analisi per situazioni di pericolo</t>
        </is>
      </c>
      <c r="J2309" s="20" t="n"/>
      <c r="K2309" s="20" t="n"/>
      <c r="L2309" s="20" t="n"/>
      <c r="M2309" s="20" t="n"/>
      <c r="N2309" s="21">
        <f>IF($A2309="","",IF(IFERROR(VALUE($M2309),0)=1,1,0))</f>
        <v/>
      </c>
      <c r="O2309" s="21">
        <f>IF($A2309="",0,IF(OR($S2309&lt;&gt;1,COUNTA($J2309:$M2309)=0),0,IF($N2309=1,$H2309,0)))</f>
        <v/>
      </c>
      <c r="P2309" s="10" t="inlineStr">
        <is>
          <t>sì/no</t>
        </is>
      </c>
      <c r="Q2309" s="21">
        <f>IF($A2309="","",$A2309&amp;"|"&amp;$C2309)</f>
        <v/>
      </c>
      <c r="R2309" s="21">
        <f>IF($A2309="","",$A2309&amp;"|"&amp;$C2309&amp;"|"&amp;$D2309)</f>
        <v/>
      </c>
      <c r="S2309" s="21">
        <f>IF($A2309="","",IFERROR(INDEX(Offerte!$D$2:$D$200,MATCH($Q2309,Offerte!$L$2:$L$200,0)),0))</f>
        <v/>
      </c>
      <c r="T2309" s="21">
        <f>IF($A2309="","",IFERROR(INDEX(Offerte!$G$2:$G$200,MATCH($Q2309,Offerte!$L$2:$L$200,0)),"NO"))</f>
        <v/>
      </c>
    </row>
    <row r="2310">
      <c r="A2310" s="10">
        <f>IF(Offerte!$A76="","",Offerte!$A76)</f>
        <v/>
      </c>
      <c r="B2310" s="10">
        <f>IF(Offerte!$A76="","",Offerte!$B76)</f>
        <v/>
      </c>
      <c r="C2310" s="10">
        <f>IF(Offerte!$A76="","",Offerte!$C76)</f>
        <v/>
      </c>
      <c r="D2310" s="10" t="inlineStr">
        <is>
          <t>C.2.3</t>
        </is>
      </c>
      <c r="E2310" s="10" t="inlineStr">
        <is>
          <t>C</t>
        </is>
      </c>
      <c r="F2310" s="10" t="inlineStr">
        <is>
          <t>T</t>
        </is>
      </c>
      <c r="G2310" s="10" t="inlineStr">
        <is>
          <t>tabular</t>
        </is>
      </c>
      <c r="H2310" s="10" t="n">
        <v>1</v>
      </c>
      <c r="I2310" s="10" t="inlineStr">
        <is>
          <t>Collegamento con centrale qualificata di pronto intervento</t>
        </is>
      </c>
      <c r="J2310" s="20" t="n"/>
      <c r="K2310" s="20" t="n"/>
      <c r="L2310" s="20" t="n"/>
      <c r="M2310" s="20" t="n"/>
      <c r="N2310" s="21">
        <f>IF($A2310="","",IF(IFERROR(VALUE($M2310),0)=1,1,0))</f>
        <v/>
      </c>
      <c r="O2310" s="21">
        <f>IF($A2310="",0,IF(OR($S2310&lt;&gt;1,COUNTA($J2310:$M2310)=0),0,IF($N2310=1,$H2310,0)))</f>
        <v/>
      </c>
      <c r="P2310" s="10" t="inlineStr">
        <is>
          <t>sì/no</t>
        </is>
      </c>
      <c r="Q2310" s="21">
        <f>IF($A2310="","",$A2310&amp;"|"&amp;$C2310)</f>
        <v/>
      </c>
      <c r="R2310" s="21">
        <f>IF($A2310="","",$A2310&amp;"|"&amp;$C2310&amp;"|"&amp;$D2310)</f>
        <v/>
      </c>
      <c r="S2310" s="21">
        <f>IF($A2310="","",IFERROR(INDEX(Offerte!$D$2:$D$200,MATCH($Q2310,Offerte!$L$2:$L$200,0)),0))</f>
        <v/>
      </c>
      <c r="T2310" s="21">
        <f>IF($A2310="","",IFERROR(INDEX(Offerte!$G$2:$G$200,MATCH($Q2310,Offerte!$L$2:$L$200,0)),"NO"))</f>
        <v/>
      </c>
    </row>
    <row r="2311">
      <c r="A2311" s="10">
        <f>IF(Offerte!$A76="","",Offerte!$A76)</f>
        <v/>
      </c>
      <c r="B2311" s="10">
        <f>IF(Offerte!$A76="","",Offerte!$B76)</f>
        <v/>
      </c>
      <c r="C2311" s="10">
        <f>IF(Offerte!$A76="","",Offerte!$C76)</f>
        <v/>
      </c>
      <c r="D2311" s="10" t="inlineStr">
        <is>
          <t>C.2.4</t>
        </is>
      </c>
      <c r="E2311" s="10" t="inlineStr">
        <is>
          <t>C</t>
        </is>
      </c>
      <c r="F2311" s="10" t="inlineStr">
        <is>
          <t>Q</t>
        </is>
      </c>
      <c r="G2311" s="10" t="inlineStr">
        <is>
          <t>higher</t>
        </is>
      </c>
      <c r="H2311" s="10" t="n">
        <v>1</v>
      </c>
      <c r="I2311" s="10" t="inlineStr">
        <is>
          <t>Tasso di copertura del servizio con dispositivi per la chiamata di emergenza del conducente</t>
        </is>
      </c>
      <c r="J2311" s="20" t="n"/>
      <c r="K2311" s="20" t="n"/>
      <c r="L2311" s="20" t="n"/>
      <c r="M2311" s="20" t="n"/>
      <c r="N2311" s="21">
        <f>IF($A2311="","",IFERROR(VALUE($K2311)/VALUE($L2311),IFERROR(VALUE($J2311),0)))</f>
        <v/>
      </c>
      <c r="O2311" s="21">
        <f>IF($A2311="",0,IF(OR($S2311&lt;&gt;1,COUNTA($J2311:$M2311)=0),0,IF(SUMPRODUCT(MAX(($C$5:$C$6173=$C2311)*($D$5:$D$6173=$D2311)*($S$5:$S$6173=1)*IFERROR($N$5:$N$6173*1,0)))&gt;0,ROUND($H2311*($N2311/SUMPRODUCT(MAX(($C$5:$C$6173=$C2311)*($D$5:$D$6173=$D2311)*($S$5:$S$6173=1)*IFERROR($N$5:$N$6173*1,0)))),4),0)))</f>
        <v/>
      </c>
      <c r="P2311" s="10" t="inlineStr">
        <is>
          <t>Autobus attrezzati con chiamata di emergenza / Autobus totali in offerta, incluse scorte</t>
        </is>
      </c>
      <c r="Q2311" s="21">
        <f>IF($A2311="","",$A2311&amp;"|"&amp;$C2311)</f>
        <v/>
      </c>
      <c r="R2311" s="21">
        <f>IF($A2311="","",$A2311&amp;"|"&amp;$C2311&amp;"|"&amp;$D2311)</f>
        <v/>
      </c>
      <c r="S2311" s="21">
        <f>IF($A2311="","",IFERROR(INDEX(Offerte!$D$2:$D$200,MATCH($Q2311,Offerte!$L$2:$L$200,0)),0))</f>
        <v/>
      </c>
      <c r="T2311" s="21">
        <f>IF($A2311="","",IFERROR(INDEX(Offerte!$G$2:$G$200,MATCH($Q2311,Offerte!$L$2:$L$200,0)),"NO"))</f>
        <v/>
      </c>
    </row>
    <row r="2312">
      <c r="A2312" s="10">
        <f>IF(Offerte!$A76="","",Offerte!$A76)</f>
        <v/>
      </c>
      <c r="B2312" s="10">
        <f>IF(Offerte!$A76="","",Offerte!$B76)</f>
        <v/>
      </c>
      <c r="C2312" s="10">
        <f>IF(Offerte!$A76="","",Offerte!$C76)</f>
        <v/>
      </c>
      <c r="D2312" s="10" t="inlineStr">
        <is>
          <t>C.3.1</t>
        </is>
      </c>
      <c r="E2312" s="10" t="inlineStr">
        <is>
          <t>C</t>
        </is>
      </c>
      <c r="F2312" s="10" t="inlineStr">
        <is>
          <t>Q</t>
        </is>
      </c>
      <c r="G2312" s="10" t="inlineStr">
        <is>
          <t>higher</t>
        </is>
      </c>
      <c r="H2312" s="10" t="n">
        <v>2</v>
      </c>
      <c r="I2312" s="10" t="inlineStr">
        <is>
          <t>Tasso di copertura del servizio con dispositivi di informazione dinamica a bordo mezzo</t>
        </is>
      </c>
      <c r="J2312" s="20" t="n"/>
      <c r="K2312" s="20" t="n"/>
      <c r="L2312" s="20" t="n"/>
      <c r="M2312" s="20" t="n"/>
      <c r="N2312" s="21">
        <f>IF($A2312="","",IFERROR(VALUE($K2312)/VALUE($L2312),IFERROR(VALUE($J2312),0)))</f>
        <v/>
      </c>
      <c r="O2312" s="21">
        <f>IF($A2312="",0,IF(OR($S2312&lt;&gt;1,COUNTA($J2312:$M2312)=0),0,IF(SUMPRODUCT(MAX(($C$5:$C$6173=$C2312)*($D$5:$D$6173=$D2312)*($S$5:$S$6173=1)*IFERROR($N$5:$N$6173*1,0)))&gt;0,ROUND($H2312*($N2312/SUMPRODUCT(MAX(($C$5:$C$6173=$C2312)*($D$5:$D$6173=$D2312)*($S$5:$S$6173=1)*IFERROR($N$5:$N$6173*1,0)))),4),0)))</f>
        <v/>
      </c>
      <c r="P2312" s="10" t="inlineStr">
        <is>
          <t>Autobus con monitor e indicatori vocali / Autobus totali in offerta, incluse scorte</t>
        </is>
      </c>
      <c r="Q2312" s="21">
        <f>IF($A2312="","",$A2312&amp;"|"&amp;$C2312)</f>
        <v/>
      </c>
      <c r="R2312" s="21">
        <f>IF($A2312="","",$A2312&amp;"|"&amp;$C2312&amp;"|"&amp;$D2312)</f>
        <v/>
      </c>
      <c r="S2312" s="21">
        <f>IF($A2312="","",IFERROR(INDEX(Offerte!$D$2:$D$200,MATCH($Q2312,Offerte!$L$2:$L$200,0)),0))</f>
        <v/>
      </c>
      <c r="T2312" s="21">
        <f>IF($A2312="","",IFERROR(INDEX(Offerte!$G$2:$G$200,MATCH($Q2312,Offerte!$L$2:$L$200,0)),"NO"))</f>
        <v/>
      </c>
    </row>
    <row r="2313">
      <c r="A2313" s="10">
        <f>IF(Offerte!$A76="","",Offerte!$A76)</f>
        <v/>
      </c>
      <c r="B2313" s="10">
        <f>IF(Offerte!$A76="","",Offerte!$B76)</f>
        <v/>
      </c>
      <c r="C2313" s="10">
        <f>IF(Offerte!$A76="","",Offerte!$C76)</f>
        <v/>
      </c>
      <c r="D2313" s="10" t="inlineStr">
        <is>
          <t>C.3.2</t>
        </is>
      </c>
      <c r="E2313" s="10" t="inlineStr">
        <is>
          <t>C</t>
        </is>
      </c>
      <c r="F2313" s="10" t="inlineStr">
        <is>
          <t>T</t>
        </is>
      </c>
      <c r="G2313" s="10" t="inlineStr">
        <is>
          <t>tabular</t>
        </is>
      </c>
      <c r="H2313" s="10" t="n">
        <v>2</v>
      </c>
      <c r="I2313" s="10" t="inlineStr">
        <is>
          <t>Informazioni a bordo su coincidenze ai nodi</t>
        </is>
      </c>
      <c r="J2313" s="20" t="n"/>
      <c r="K2313" s="20" t="n"/>
      <c r="L2313" s="20" t="n"/>
      <c r="M2313" s="20" t="n"/>
      <c r="N2313" s="21">
        <f>IF($A2313="","",IF(IFERROR(VALUE($M2313),0)=1,1,0))</f>
        <v/>
      </c>
      <c r="O2313" s="21">
        <f>IF($A2313="",0,IF(OR($S2313&lt;&gt;1,COUNTA($J2313:$M2313)=0),0,IF(AND($N2313=1,IFERROR(SUMIFS($N$5:$N$6173,$Q$5:$Q$6173,$Q2313,$D$5:$D$6173,"C.3.1"),0)&gt;=0.5),$H2313,0)))</f>
        <v/>
      </c>
      <c r="P2313" s="10" t="inlineStr">
        <is>
          <t>Dipende da C.3.1 &gt;= 0.5</t>
        </is>
      </c>
      <c r="Q2313" s="21">
        <f>IF($A2313="","",$A2313&amp;"|"&amp;$C2313)</f>
        <v/>
      </c>
      <c r="R2313" s="21">
        <f>IF($A2313="","",$A2313&amp;"|"&amp;$C2313&amp;"|"&amp;$D2313)</f>
        <v/>
      </c>
      <c r="S2313" s="21">
        <f>IF($A2313="","",IFERROR(INDEX(Offerte!$D$2:$D$200,MATCH($Q2313,Offerte!$L$2:$L$200,0)),0))</f>
        <v/>
      </c>
      <c r="T2313" s="21">
        <f>IF($A2313="","",IFERROR(INDEX(Offerte!$G$2:$G$200,MATCH($Q2313,Offerte!$L$2:$L$200,0)),"NO"))</f>
        <v/>
      </c>
    </row>
    <row r="2314">
      <c r="A2314" s="10">
        <f>IF(Offerte!$A76="","",Offerte!$A76)</f>
        <v/>
      </c>
      <c r="B2314" s="10">
        <f>IF(Offerte!$A76="","",Offerte!$B76)</f>
        <v/>
      </c>
      <c r="C2314" s="10">
        <f>IF(Offerte!$A76="","",Offerte!$C76)</f>
        <v/>
      </c>
      <c r="D2314" s="10" t="inlineStr">
        <is>
          <t>D.1.1</t>
        </is>
      </c>
      <c r="E2314" s="10" t="inlineStr">
        <is>
          <t>D</t>
        </is>
      </c>
      <c r="F2314" s="10" t="inlineStr">
        <is>
          <t>Q</t>
        </is>
      </c>
      <c r="G2314" s="10" t="inlineStr">
        <is>
          <t>higher</t>
        </is>
      </c>
      <c r="H2314" s="10" t="n">
        <v>3</v>
      </c>
      <c r="I2314" s="10" t="inlineStr">
        <is>
          <t>Installazione di pensiline</t>
        </is>
      </c>
      <c r="J2314" s="20" t="n"/>
      <c r="K2314" s="20" t="n"/>
      <c r="L2314" s="20" t="n"/>
      <c r="M2314" s="20" t="n"/>
      <c r="N2314" s="21">
        <f>IF($A2314="","",IFERROR(VALUE($J2314),0))</f>
        <v/>
      </c>
      <c r="O2314" s="21">
        <f>IF($A2314="",0,IF(OR($S2314&lt;&gt;1,COUNTA($J2314:$M2314)=0),0,IF(SUMPRODUCT(MAX(($C$5:$C$6173=$C2314)*($D$5:$D$6173=$D2314)*($S$5:$S$6173=1)*IFERROR($N$5:$N$6173*1,0)))&gt;0,ROUND($H2314*($N2314/SUMPRODUCT(MAX(($C$5:$C$6173=$C2314)*($D$5:$D$6173=$D2314)*($S$5:$S$6173=1)*IFERROR($N$5:$N$6173*1,0)))),4),0)))</f>
        <v/>
      </c>
      <c r="P2314" s="10" t="inlineStr">
        <is>
          <t>fermate</t>
        </is>
      </c>
      <c r="Q2314" s="21">
        <f>IF($A2314="","",$A2314&amp;"|"&amp;$C2314)</f>
        <v/>
      </c>
      <c r="R2314" s="21">
        <f>IF($A2314="","",$A2314&amp;"|"&amp;$C2314&amp;"|"&amp;$D2314)</f>
        <v/>
      </c>
      <c r="S2314" s="21">
        <f>IF($A2314="","",IFERROR(INDEX(Offerte!$D$2:$D$200,MATCH($Q2314,Offerte!$L$2:$L$200,0)),0))</f>
        <v/>
      </c>
      <c r="T2314" s="21">
        <f>IF($A2314="","",IFERROR(INDEX(Offerte!$G$2:$G$200,MATCH($Q2314,Offerte!$L$2:$L$200,0)),"NO"))</f>
        <v/>
      </c>
    </row>
    <row r="2315">
      <c r="A2315" s="10">
        <f>IF(Offerte!$A76="","",Offerte!$A76)</f>
        <v/>
      </c>
      <c r="B2315" s="10">
        <f>IF(Offerte!$A76="","",Offerte!$B76)</f>
        <v/>
      </c>
      <c r="C2315" s="10">
        <f>IF(Offerte!$A76="","",Offerte!$C76)</f>
        <v/>
      </c>
      <c r="D2315" s="10" t="inlineStr">
        <is>
          <t>D.1.2</t>
        </is>
      </c>
      <c r="E2315" s="10" t="inlineStr">
        <is>
          <t>D</t>
        </is>
      </c>
      <c r="F2315" s="10" t="inlineStr">
        <is>
          <t>Q</t>
        </is>
      </c>
      <c r="G2315" s="10" t="inlineStr">
        <is>
          <t>higher</t>
        </is>
      </c>
      <c r="H2315" s="10" t="n">
        <v>3</v>
      </c>
      <c r="I2315" s="10" t="inlineStr">
        <is>
          <t>Installazione di paline di fermata conformi alla DGR 581/2023</t>
        </is>
      </c>
      <c r="J2315" s="20" t="n"/>
      <c r="K2315" s="20" t="n"/>
      <c r="L2315" s="20" t="n"/>
      <c r="M2315" s="20" t="n"/>
      <c r="N2315" s="21">
        <f>IF($A2315="","",IFERROR(VALUE($J2315),0))</f>
        <v/>
      </c>
      <c r="O2315" s="21">
        <f>IF($A2315="",0,IF(OR($S2315&lt;&gt;1,COUNTA($J2315:$M2315)=0),0,IF(SUMPRODUCT(MAX(($C$5:$C$6173=$C2315)*($D$5:$D$6173=$D2315)*($S$5:$S$6173=1)*IFERROR($N$5:$N$6173*1,0)))&gt;0,ROUND($H2315*($N2315/SUMPRODUCT(MAX(($C$5:$C$6173=$C2315)*($D$5:$D$6173=$D2315)*($S$5:$S$6173=1)*IFERROR($N$5:$N$6173*1,0)))),4),0)))</f>
        <v/>
      </c>
      <c r="P2315" s="10" t="inlineStr">
        <is>
          <t>fermate</t>
        </is>
      </c>
      <c r="Q2315" s="21">
        <f>IF($A2315="","",$A2315&amp;"|"&amp;$C2315)</f>
        <v/>
      </c>
      <c r="R2315" s="21">
        <f>IF($A2315="","",$A2315&amp;"|"&amp;$C2315&amp;"|"&amp;$D2315)</f>
        <v/>
      </c>
      <c r="S2315" s="21">
        <f>IF($A2315="","",IFERROR(INDEX(Offerte!$D$2:$D$200,MATCH($Q2315,Offerte!$L$2:$L$200,0)),0))</f>
        <v/>
      </c>
      <c r="T2315" s="21">
        <f>IF($A2315="","",IFERROR(INDEX(Offerte!$G$2:$G$200,MATCH($Q2315,Offerte!$L$2:$L$200,0)),"NO"))</f>
        <v/>
      </c>
    </row>
    <row r="2316">
      <c r="A2316" s="10">
        <f>IF(Offerte!$A76="","",Offerte!$A76)</f>
        <v/>
      </c>
      <c r="B2316" s="10">
        <f>IF(Offerte!$A76="","",Offerte!$B76)</f>
        <v/>
      </c>
      <c r="C2316" s="10">
        <f>IF(Offerte!$A76="","",Offerte!$C76)</f>
        <v/>
      </c>
      <c r="D2316" s="10" t="inlineStr">
        <is>
          <t>D.1.3</t>
        </is>
      </c>
      <c r="E2316" s="10" t="inlineStr">
        <is>
          <t>D</t>
        </is>
      </c>
      <c r="F2316" s="10" t="inlineStr">
        <is>
          <t>Q</t>
        </is>
      </c>
      <c r="G2316" s="10" t="inlineStr">
        <is>
          <t>higher</t>
        </is>
      </c>
      <c r="H2316" s="10" t="n">
        <v>2</v>
      </c>
      <c r="I2316" s="10" t="inlineStr">
        <is>
          <t>Display informativi connessi alle fermate</t>
        </is>
      </c>
      <c r="J2316" s="20" t="n"/>
      <c r="K2316" s="20" t="n"/>
      <c r="L2316" s="20" t="n"/>
      <c r="M2316" s="20" t="n"/>
      <c r="N2316" s="21">
        <f>IF($A2316="","",IFERROR(VALUE($J2316),0))</f>
        <v/>
      </c>
      <c r="O2316" s="21">
        <f>IF($A2316="",0,IF(OR($S2316&lt;&gt;1,COUNTA($J2316:$M2316)=0),0,IF(SUMPRODUCT(MAX(($C$5:$C$6173=$C2316)*($D$5:$D$6173=$D2316)*($S$5:$S$6173=1)*IFERROR($N$5:$N$6173*1,0)))&gt;0,ROUND($H2316*($N2316/SUMPRODUCT(MAX(($C$5:$C$6173=$C2316)*($D$5:$D$6173=$D2316)*($S$5:$S$6173=1)*IFERROR($N$5:$N$6173*1,0)))),4),0)))</f>
        <v/>
      </c>
      <c r="P2316" s="10" t="inlineStr">
        <is>
          <t>fermate</t>
        </is>
      </c>
      <c r="Q2316" s="21">
        <f>IF($A2316="","",$A2316&amp;"|"&amp;$C2316)</f>
        <v/>
      </c>
      <c r="R2316" s="21">
        <f>IF($A2316="","",$A2316&amp;"|"&amp;$C2316&amp;"|"&amp;$D2316)</f>
        <v/>
      </c>
      <c r="S2316" s="21">
        <f>IF($A2316="","",IFERROR(INDEX(Offerte!$D$2:$D$200,MATCH($Q2316,Offerte!$L$2:$L$200,0)),0))</f>
        <v/>
      </c>
      <c r="T2316" s="21">
        <f>IF($A2316="","",IFERROR(INDEX(Offerte!$G$2:$G$200,MATCH($Q2316,Offerte!$L$2:$L$200,0)),"NO"))</f>
        <v/>
      </c>
    </row>
    <row r="2317">
      <c r="A2317" s="10">
        <f>IF(Offerte!$A76="","",Offerte!$A76)</f>
        <v/>
      </c>
      <c r="B2317" s="10">
        <f>IF(Offerte!$A76="","",Offerte!$B76)</f>
        <v/>
      </c>
      <c r="C2317" s="10">
        <f>IF(Offerte!$A76="","",Offerte!$C76)</f>
        <v/>
      </c>
      <c r="D2317" s="10" t="inlineStr">
        <is>
          <t>D.2.1</t>
        </is>
      </c>
      <c r="E2317" s="10" t="inlineStr">
        <is>
          <t>D</t>
        </is>
      </c>
      <c r="F2317" s="10" t="inlineStr">
        <is>
          <t>Q</t>
        </is>
      </c>
      <c r="G2317" s="10" t="inlineStr">
        <is>
          <t>higher</t>
        </is>
      </c>
      <c r="H2317" s="10" t="n">
        <v>2</v>
      </c>
      <c r="I2317" s="10" t="inlineStr">
        <is>
          <t>Segnali tattili Loges-Vet-Evolution</t>
        </is>
      </c>
      <c r="J2317" s="20" t="n"/>
      <c r="K2317" s="20" t="n"/>
      <c r="L2317" s="20" t="n"/>
      <c r="M2317" s="20" t="n"/>
      <c r="N2317" s="21">
        <f>IF($A2317="","",IFERROR(VALUE($J2317),0))</f>
        <v/>
      </c>
      <c r="O2317" s="21">
        <f>IF($A2317="",0,IF(OR($S2317&lt;&gt;1,COUNTA($J2317:$M2317)=0),0,IF(SUMPRODUCT(MAX(($C$5:$C$6173=$C2317)*($D$5:$D$6173=$D2317)*($S$5:$S$6173=1)*IFERROR($N$5:$N$6173*1,0)))&gt;0,ROUND($H2317*($N2317/SUMPRODUCT(MAX(($C$5:$C$6173=$C2317)*($D$5:$D$6173=$D2317)*($S$5:$S$6173=1)*IFERROR($N$5:$N$6173*1,0)))),4),0)))</f>
        <v/>
      </c>
      <c r="P2317" s="10" t="inlineStr">
        <is>
          <t>fermate</t>
        </is>
      </c>
      <c r="Q2317" s="21">
        <f>IF($A2317="","",$A2317&amp;"|"&amp;$C2317)</f>
        <v/>
      </c>
      <c r="R2317" s="21">
        <f>IF($A2317="","",$A2317&amp;"|"&amp;$C2317&amp;"|"&amp;$D2317)</f>
        <v/>
      </c>
      <c r="S2317" s="21">
        <f>IF($A2317="","",IFERROR(INDEX(Offerte!$D$2:$D$200,MATCH($Q2317,Offerte!$L$2:$L$200,0)),0))</f>
        <v/>
      </c>
      <c r="T2317" s="21">
        <f>IF($A2317="","",IFERROR(INDEX(Offerte!$G$2:$G$200,MATCH($Q2317,Offerte!$L$2:$L$200,0)),"NO"))</f>
        <v/>
      </c>
    </row>
    <row r="2318">
      <c r="A2318" s="10">
        <f>IF(Offerte!$A76="","",Offerte!$A76)</f>
        <v/>
      </c>
      <c r="B2318" s="10">
        <f>IF(Offerte!$A76="","",Offerte!$B76)</f>
        <v/>
      </c>
      <c r="C2318" s="10">
        <f>IF(Offerte!$A76="","",Offerte!$C76)</f>
        <v/>
      </c>
      <c r="D2318" s="10" t="inlineStr">
        <is>
          <t>E.1.1</t>
        </is>
      </c>
      <c r="E2318" s="10" t="inlineStr">
        <is>
          <t>E</t>
        </is>
      </c>
      <c r="F2318" s="10" t="inlineStr">
        <is>
          <t>T</t>
        </is>
      </c>
      <c r="G2318" s="10" t="inlineStr">
        <is>
          <t>tabular</t>
        </is>
      </c>
      <c r="H2318" s="10" t="n">
        <v>2</v>
      </c>
      <c r="I2318" s="10" t="inlineStr">
        <is>
          <t>Mobile app con travel planner PRM</t>
        </is>
      </c>
      <c r="J2318" s="20" t="n"/>
      <c r="K2318" s="20" t="n"/>
      <c r="L2318" s="20" t="n"/>
      <c r="M2318" s="20" t="n"/>
      <c r="N2318" s="21">
        <f>IF($A2318="","",IF(IFERROR(VALUE($M2318),0)=1,1,0))</f>
        <v/>
      </c>
      <c r="O2318" s="21">
        <f>IF($A2318="",0,IF(OR($S2318&lt;&gt;1,COUNTA($J2318:$M2318)=0),0,IF($N2318=1,$H2318,0)))</f>
        <v/>
      </c>
      <c r="P2318" s="10" t="inlineStr">
        <is>
          <t>sì/no</t>
        </is>
      </c>
      <c r="Q2318" s="21">
        <f>IF($A2318="","",$A2318&amp;"|"&amp;$C2318)</f>
        <v/>
      </c>
      <c r="R2318" s="21">
        <f>IF($A2318="","",$A2318&amp;"|"&amp;$C2318&amp;"|"&amp;$D2318)</f>
        <v/>
      </c>
      <c r="S2318" s="21">
        <f>IF($A2318="","",IFERROR(INDEX(Offerte!$D$2:$D$200,MATCH($Q2318,Offerte!$L$2:$L$200,0)),0))</f>
        <v/>
      </c>
      <c r="T2318" s="21">
        <f>IF($A2318="","",IFERROR(INDEX(Offerte!$G$2:$G$200,MATCH($Q2318,Offerte!$L$2:$L$200,0)),"NO"))</f>
        <v/>
      </c>
    </row>
    <row r="2319">
      <c r="A2319" s="10">
        <f>IF(Offerte!$A76="","",Offerte!$A76)</f>
        <v/>
      </c>
      <c r="B2319" s="10">
        <f>IF(Offerte!$A76="","",Offerte!$B76)</f>
        <v/>
      </c>
      <c r="C2319" s="10">
        <f>IF(Offerte!$A76="","",Offerte!$C76)</f>
        <v/>
      </c>
      <c r="D2319" s="10" t="inlineStr">
        <is>
          <t>E.2.1</t>
        </is>
      </c>
      <c r="E2319" s="10" t="inlineStr">
        <is>
          <t>E</t>
        </is>
      </c>
      <c r="F2319" s="10" t="inlineStr">
        <is>
          <t>D</t>
        </is>
      </c>
      <c r="G2319" s="10" t="inlineStr">
        <is>
          <t>discretionary</t>
        </is>
      </c>
      <c r="H2319" s="10" t="n">
        <v>2</v>
      </c>
      <c r="I2319" s="10" t="inlineStr">
        <is>
          <t>Altre azioni informative e rapporti con gli utenti</t>
        </is>
      </c>
      <c r="J2319" s="20" t="n"/>
      <c r="K2319" s="20" t="n"/>
      <c r="L2319" s="20" t="n"/>
      <c r="M2319" s="20" t="n"/>
      <c r="N2319" s="21">
        <f>IF($A2319="","",MAX(0,MIN(1,IFERROR(VALUE($M2319),0))))</f>
        <v/>
      </c>
      <c r="O2319" s="21">
        <f>IF($A2319="",0,IF(OR($S2319&lt;&gt;1,COUNTA($J2319:$M2319)=0),0,IF(SUMPRODUCT(MAX(($C$5:$C$6173=$C2319)*($D$5:$D$6173=$D2319)*($S$5:$S$6173=1)*IFERROR($N$5:$N$6173*1,0)))&gt;0,ROUND($H2319*($N2319/SUMPRODUCT(MAX(($C$5:$C$6173=$C2319)*($D$5:$D$6173=$D2319)*($S$5:$S$6173=1)*IFERROR($N$5:$N$6173*1,0)))),4),0)))</f>
        <v/>
      </c>
      <c r="P2319" s="10" t="inlineStr">
        <is>
          <t>coeff.</t>
        </is>
      </c>
      <c r="Q2319" s="21">
        <f>IF($A2319="","",$A2319&amp;"|"&amp;$C2319)</f>
        <v/>
      </c>
      <c r="R2319" s="21">
        <f>IF($A2319="","",$A2319&amp;"|"&amp;$C2319&amp;"|"&amp;$D2319)</f>
        <v/>
      </c>
      <c r="S2319" s="21">
        <f>IF($A2319="","",IFERROR(INDEX(Offerte!$D$2:$D$200,MATCH($Q2319,Offerte!$L$2:$L$200,0)),0))</f>
        <v/>
      </c>
      <c r="T2319" s="21">
        <f>IF($A2319="","",IFERROR(INDEX(Offerte!$G$2:$G$200,MATCH($Q2319,Offerte!$L$2:$L$200,0)),"NO"))</f>
        <v/>
      </c>
    </row>
    <row r="2320">
      <c r="A2320" s="10">
        <f>IF(Offerte!$A76="","",Offerte!$A76)</f>
        <v/>
      </c>
      <c r="B2320" s="10">
        <f>IF(Offerte!$A76="","",Offerte!$B76)</f>
        <v/>
      </c>
      <c r="C2320" s="10">
        <f>IF(Offerte!$A76="","",Offerte!$C76)</f>
        <v/>
      </c>
      <c r="D2320" s="10" t="inlineStr">
        <is>
          <t>F.1.1</t>
        </is>
      </c>
      <c r="E2320" s="10" t="inlineStr">
        <is>
          <t>F</t>
        </is>
      </c>
      <c r="F2320" s="10" t="inlineStr">
        <is>
          <t>Q</t>
        </is>
      </c>
      <c r="G2320" s="10" t="inlineStr">
        <is>
          <t>lower</t>
        </is>
      </c>
      <c r="H2320" s="10" t="n">
        <v>7</v>
      </c>
      <c r="I2320" s="10" t="inlineStr">
        <is>
          <t>Performance ambientali del parco mezzi adibito al servizio - I_CEA</t>
        </is>
      </c>
      <c r="J2320" s="20" t="n"/>
      <c r="K2320" s="20" t="n"/>
      <c r="L2320" s="20" t="n"/>
      <c r="M2320" s="20" t="n"/>
      <c r="N2320" s="21">
        <f>IF($A2320="","",IFERROR(VALUE($J2320),0))</f>
        <v/>
      </c>
      <c r="O2320" s="21">
        <f>IF($A2320="",0,IF(OR($S2320&lt;&gt;1,COUNTA($J2320:$M2320)=0),0,IF(AND(IFERROR(AGGREGATE(15,6,$N$5:$N$6173/(($C$5:$C$6173=$C2320)*($D$5:$D$6173=$D2320)*($S$5:$S$6173=1)*($N$5:$N$6173&gt;0)),1),0)&gt;0,$N2320&gt;0),ROUND($H2320*(IFERROR(AGGREGATE(15,6,$N$5:$N$6173/(($C$5:$C$6173=$C2320)*($D$5:$D$6173=$D2320)*($S$5:$S$6173=1)*($N$5:$N$6173&gt;0)),1),0)/$N2320),4),0)))</f>
        <v/>
      </c>
      <c r="P2320" s="10" t="inlineStr">
        <is>
          <t>indice</t>
        </is>
      </c>
      <c r="Q2320" s="21">
        <f>IF($A2320="","",$A2320&amp;"|"&amp;$C2320)</f>
        <v/>
      </c>
      <c r="R2320" s="21">
        <f>IF($A2320="","",$A2320&amp;"|"&amp;$C2320&amp;"|"&amp;$D2320)</f>
        <v/>
      </c>
      <c r="S2320" s="21">
        <f>IF($A2320="","",IFERROR(INDEX(Offerte!$D$2:$D$200,MATCH($Q2320,Offerte!$L$2:$L$200,0)),0))</f>
        <v/>
      </c>
      <c r="T2320" s="21">
        <f>IF($A2320="","",IFERROR(INDEX(Offerte!$G$2:$G$200,MATCH($Q2320,Offerte!$L$2:$L$200,0)),"NO"))</f>
        <v/>
      </c>
    </row>
    <row r="2321">
      <c r="A2321" s="10">
        <f>IF(Offerte!$A76="","",Offerte!$A76)</f>
        <v/>
      </c>
      <c r="B2321" s="10">
        <f>IF(Offerte!$A76="","",Offerte!$B76)</f>
        <v/>
      </c>
      <c r="C2321" s="10">
        <f>IF(Offerte!$A76="","",Offerte!$C76)</f>
        <v/>
      </c>
      <c r="D2321" s="10" t="inlineStr">
        <is>
          <t>F.2.1</t>
        </is>
      </c>
      <c r="E2321" s="10" t="inlineStr">
        <is>
          <t>F</t>
        </is>
      </c>
      <c r="F2321" s="10" t="inlineStr">
        <is>
          <t>Q</t>
        </is>
      </c>
      <c r="G2321" s="10" t="inlineStr">
        <is>
          <t>higher</t>
        </is>
      </c>
      <c r="H2321" s="10" t="n">
        <v>2</v>
      </c>
      <c r="I2321" s="10" t="inlineStr">
        <is>
          <t>Tasso di copertura del servizio con dispositivi ECO-DRIVER</t>
        </is>
      </c>
      <c r="J2321" s="20" t="n"/>
      <c r="K2321" s="20" t="n"/>
      <c r="L2321" s="20" t="n"/>
      <c r="M2321" s="20" t="n"/>
      <c r="N2321" s="21">
        <f>IF($A2321="","",IFERROR(VALUE($K2321)/VALUE($L2321),IFERROR(VALUE($J2321),0)))</f>
        <v/>
      </c>
      <c r="O2321" s="21">
        <f>IF($A2321="",0,IF(OR($S2321&lt;&gt;1,COUNTA($J2321:$M2321)=0),0,IF(SUMPRODUCT(MAX(($C$5:$C$6173=$C2321)*($D$5:$D$6173=$D2321)*($S$5:$S$6173=1)*IFERROR($N$5:$N$6173*1,0)))&gt;0,ROUND($H2321*($N2321/SUMPRODUCT(MAX(($C$5:$C$6173=$C2321)*($D$5:$D$6173=$D2321)*($S$5:$S$6173=1)*IFERROR($N$5:$N$6173*1,0)))),4),0)))</f>
        <v/>
      </c>
      <c r="P2321" s="10" t="inlineStr">
        <is>
          <t>Autobus attrezzati con dispositivi ECO-DRIVER / Autobus totali in offerta, incluse scorte</t>
        </is>
      </c>
      <c r="Q2321" s="21">
        <f>IF($A2321="","",$A2321&amp;"|"&amp;$C2321)</f>
        <v/>
      </c>
      <c r="R2321" s="21">
        <f>IF($A2321="","",$A2321&amp;"|"&amp;$C2321&amp;"|"&amp;$D2321)</f>
        <v/>
      </c>
      <c r="S2321" s="21">
        <f>IF($A2321="","",IFERROR(INDEX(Offerte!$D$2:$D$200,MATCH($Q2321,Offerte!$L$2:$L$200,0)),0))</f>
        <v/>
      </c>
      <c r="T2321" s="21">
        <f>IF($A2321="","",IFERROR(INDEX(Offerte!$G$2:$G$200,MATCH($Q2321,Offerte!$L$2:$L$200,0)),"NO"))</f>
        <v/>
      </c>
    </row>
    <row r="2322">
      <c r="A2322" s="10">
        <f>IF(Offerte!$A76="","",Offerte!$A76)</f>
        <v/>
      </c>
      <c r="B2322" s="10">
        <f>IF(Offerte!$A76="","",Offerte!$B76)</f>
        <v/>
      </c>
      <c r="C2322" s="10">
        <f>IF(Offerte!$A76="","",Offerte!$C76)</f>
        <v/>
      </c>
      <c r="D2322" s="10" t="inlineStr">
        <is>
          <t>F.3.1</t>
        </is>
      </c>
      <c r="E2322" s="10" t="inlineStr">
        <is>
          <t>F</t>
        </is>
      </c>
      <c r="F2322" s="10" t="inlineStr">
        <is>
          <t>Q</t>
        </is>
      </c>
      <c r="G2322" s="10" t="inlineStr">
        <is>
          <t>higher</t>
        </is>
      </c>
      <c r="H2322" s="10" t="n">
        <v>2</v>
      </c>
      <c r="I2322" s="10" t="inlineStr">
        <is>
          <t>Autoproduzione consumi elettrici per trazione</t>
        </is>
      </c>
      <c r="J2322" s="20" t="n"/>
      <c r="K2322" s="20" t="n"/>
      <c r="L2322" s="20" t="n"/>
      <c r="M2322" s="20" t="n"/>
      <c r="N2322" s="21">
        <f>IF($A2322="","",IFERROR(VALUE($J2322),0))</f>
        <v/>
      </c>
      <c r="O2322" s="21">
        <f>IF($A2322="",0,IF(OR($S2322&lt;&gt;1,COUNTA($J2322:$M2322)=0),0,IF(SUMPRODUCT(MAX(($C$5:$C$6173=$C2322)*($D$5:$D$6173=$D2322)*($S$5:$S$6173=1)*IFERROR($N$5:$N$6173*1,0)))&gt;0,ROUND($H2322*($N2322/SUMPRODUCT(MAX(($C$5:$C$6173=$C2322)*($D$5:$D$6173=$D2322)*($S$5:$S$6173=1)*IFERROR($N$5:$N$6173*1,0)))),4),0)))</f>
        <v/>
      </c>
      <c r="P2322" s="10" t="inlineStr">
        <is>
          <t>kWh/anno</t>
        </is>
      </c>
      <c r="Q2322" s="21">
        <f>IF($A2322="","",$A2322&amp;"|"&amp;$C2322)</f>
        <v/>
      </c>
      <c r="R2322" s="21">
        <f>IF($A2322="","",$A2322&amp;"|"&amp;$C2322&amp;"|"&amp;$D2322)</f>
        <v/>
      </c>
      <c r="S2322" s="21">
        <f>IF($A2322="","",IFERROR(INDEX(Offerte!$D$2:$D$200,MATCH($Q2322,Offerte!$L$2:$L$200,0)),0))</f>
        <v/>
      </c>
      <c r="T2322" s="21">
        <f>IF($A2322="","",IFERROR(INDEX(Offerte!$G$2:$G$200,MATCH($Q2322,Offerte!$L$2:$L$200,0)),"NO"))</f>
        <v/>
      </c>
    </row>
    <row r="2323">
      <c r="A2323" s="10">
        <f>IF(Offerte!$A76="","",Offerte!$A76)</f>
        <v/>
      </c>
      <c r="B2323" s="10">
        <f>IF(Offerte!$A76="","",Offerte!$B76)</f>
        <v/>
      </c>
      <c r="C2323" s="10">
        <f>IF(Offerte!$A76="","",Offerte!$C76)</f>
        <v/>
      </c>
      <c r="D2323" s="10" t="inlineStr">
        <is>
          <t>F.4.1</t>
        </is>
      </c>
      <c r="E2323" s="10" t="inlineStr">
        <is>
          <t>F</t>
        </is>
      </c>
      <c r="F2323" s="10" t="inlineStr">
        <is>
          <t>Q</t>
        </is>
      </c>
      <c r="G2323" s="10" t="inlineStr">
        <is>
          <t>soil</t>
        </is>
      </c>
      <c r="H2323" s="10" t="n">
        <v>2</v>
      </c>
      <c r="I2323" s="10" t="inlineStr">
        <is>
          <t>Indice di consumo di suolo</t>
        </is>
      </c>
      <c r="J2323" s="20" t="n"/>
      <c r="K2323" s="20" t="n"/>
      <c r="L2323" s="20" t="n"/>
      <c r="M2323" s="20" t="n"/>
      <c r="N2323" s="21">
        <f>IF($A2323="","",IFERROR(VALUE($J2323),0))</f>
        <v/>
      </c>
      <c r="O2323" s="21">
        <f>IF($A2323="",0,IF(OR($S2323&lt;&gt;1,COUNTA($J2323:$M2323)=0),0,IF($N2323&lt;=0,$H2323,IF(SUMPRODUCT(MAX(($C$5:$C$6173=$C2323)*($D$5:$D$6173=$D2323)*($S$5:$S$6173=1)*IFERROR($N$5:$N$6173*1,0)))&gt;0,ROUND($H2323*((SUMPRODUCT(MAX(($C$5:$C$6173=$C2323)*($D$5:$D$6173=$D2323)*($S$5:$S$6173=1)*IFERROR($N$5:$N$6173*1,0)))-$N2323)/SUMPRODUCT(MAX(($C$5:$C$6173=$C2323)*($D$5:$D$6173=$D2323)*($S$5:$S$6173=1)*IFERROR($N$5:$N$6173*1,0)))),4),0))))</f>
        <v/>
      </c>
      <c r="P2323" s="10" t="inlineStr">
        <is>
          <t>m2</t>
        </is>
      </c>
      <c r="Q2323" s="21">
        <f>IF($A2323="","",$A2323&amp;"|"&amp;$C2323)</f>
        <v/>
      </c>
      <c r="R2323" s="21">
        <f>IF($A2323="","",$A2323&amp;"|"&amp;$C2323&amp;"|"&amp;$D2323)</f>
        <v/>
      </c>
      <c r="S2323" s="21">
        <f>IF($A2323="","",IFERROR(INDEX(Offerte!$D$2:$D$200,MATCH($Q2323,Offerte!$L$2:$L$200,0)),0))</f>
        <v/>
      </c>
      <c r="T2323" s="21">
        <f>IF($A2323="","",IFERROR(INDEX(Offerte!$G$2:$G$200,MATCH($Q2323,Offerte!$L$2:$L$200,0)),"NO"))</f>
        <v/>
      </c>
    </row>
    <row r="2324">
      <c r="A2324" s="10">
        <f>IF(Offerte!$A76="","",Offerte!$A76)</f>
        <v/>
      </c>
      <c r="B2324" s="10">
        <f>IF(Offerte!$A76="","",Offerte!$B76)</f>
        <v/>
      </c>
      <c r="C2324" s="10">
        <f>IF(Offerte!$A76="","",Offerte!$C76)</f>
        <v/>
      </c>
      <c r="D2324" s="10" t="inlineStr">
        <is>
          <t>F.5.1</t>
        </is>
      </c>
      <c r="E2324" s="10" t="inlineStr">
        <is>
          <t>F</t>
        </is>
      </c>
      <c r="F2324" s="10" t="inlineStr">
        <is>
          <t>T</t>
        </is>
      </c>
      <c r="G2324" s="10" t="inlineStr">
        <is>
          <t>tabular</t>
        </is>
      </c>
      <c r="H2324" s="10" t="n">
        <v>1</v>
      </c>
      <c r="I2324" s="10" t="inlineStr">
        <is>
          <t>Rendicontazione di sostenibilità ambientale</t>
        </is>
      </c>
      <c r="J2324" s="20" t="n"/>
      <c r="K2324" s="20" t="n"/>
      <c r="L2324" s="20" t="n"/>
      <c r="M2324" s="20" t="n"/>
      <c r="N2324" s="21">
        <f>IF($A2324="","",IF(IFERROR(VALUE($M2324),0)=1,1,0))</f>
        <v/>
      </c>
      <c r="O2324" s="21">
        <f>IF($A2324="",0,IF(OR($S2324&lt;&gt;1,COUNTA($J2324:$M2324)=0),0,IF($N2324=1,$H2324,0)))</f>
        <v/>
      </c>
      <c r="P2324" s="10" t="inlineStr">
        <is>
          <t>sì/no</t>
        </is>
      </c>
      <c r="Q2324" s="21">
        <f>IF($A2324="","",$A2324&amp;"|"&amp;$C2324)</f>
        <v/>
      </c>
      <c r="R2324" s="21">
        <f>IF($A2324="","",$A2324&amp;"|"&amp;$C2324&amp;"|"&amp;$D2324)</f>
        <v/>
      </c>
      <c r="S2324" s="21">
        <f>IF($A2324="","",IFERROR(INDEX(Offerte!$D$2:$D$200,MATCH($Q2324,Offerte!$L$2:$L$200,0)),0))</f>
        <v/>
      </c>
      <c r="T2324" s="21">
        <f>IF($A2324="","",IFERROR(INDEX(Offerte!$G$2:$G$200,MATCH($Q2324,Offerte!$L$2:$L$200,0)),"NO"))</f>
        <v/>
      </c>
    </row>
    <row r="2325">
      <c r="A2325" s="10">
        <f>IF(Offerte!$A76="","",Offerte!$A76)</f>
        <v/>
      </c>
      <c r="B2325" s="10">
        <f>IF(Offerte!$A76="","",Offerte!$B76)</f>
        <v/>
      </c>
      <c r="C2325" s="10">
        <f>IF(Offerte!$A76="","",Offerte!$C76)</f>
        <v/>
      </c>
      <c r="D2325" s="10" t="inlineStr">
        <is>
          <t>G.1.1</t>
        </is>
      </c>
      <c r="E2325" s="10" t="inlineStr">
        <is>
          <t>G</t>
        </is>
      </c>
      <c r="F2325" s="10" t="inlineStr">
        <is>
          <t>D</t>
        </is>
      </c>
      <c r="G2325" s="10" t="inlineStr">
        <is>
          <t>discretionary</t>
        </is>
      </c>
      <c r="H2325" s="10" t="n">
        <v>2</v>
      </c>
      <c r="I2325" s="10" t="inlineStr">
        <is>
          <t>Qualità del progetto di centrale di controllo aziendale</t>
        </is>
      </c>
      <c r="J2325" s="20" t="n"/>
      <c r="K2325" s="20" t="n"/>
      <c r="L2325" s="20" t="n"/>
      <c r="M2325" s="20" t="n"/>
      <c r="N2325" s="21">
        <f>IF($A2325="","",MAX(0,MIN(1,IFERROR(VALUE($M2325),0))))</f>
        <v/>
      </c>
      <c r="O2325" s="21">
        <f>IF($A2325="",0,IF(OR($S2325&lt;&gt;1,COUNTA($J2325:$M2325)=0),0,IF(SUMPRODUCT(MAX(($C$5:$C$6173=$C2325)*($D$5:$D$6173=$D2325)*($S$5:$S$6173=1)*IFERROR($N$5:$N$6173*1,0)))&gt;0,ROUND($H2325*($N2325/SUMPRODUCT(MAX(($C$5:$C$6173=$C2325)*($D$5:$D$6173=$D2325)*($S$5:$S$6173=1)*IFERROR($N$5:$N$6173*1,0)))),4),0)))</f>
        <v/>
      </c>
      <c r="P2325" s="10" t="inlineStr">
        <is>
          <t>coeff.</t>
        </is>
      </c>
      <c r="Q2325" s="21">
        <f>IF($A2325="","",$A2325&amp;"|"&amp;$C2325)</f>
        <v/>
      </c>
      <c r="R2325" s="21">
        <f>IF($A2325="","",$A2325&amp;"|"&amp;$C2325&amp;"|"&amp;$D2325)</f>
        <v/>
      </c>
      <c r="S2325" s="21">
        <f>IF($A2325="","",IFERROR(INDEX(Offerte!$D$2:$D$200,MATCH($Q2325,Offerte!$L$2:$L$200,0)),0))</f>
        <v/>
      </c>
      <c r="T2325" s="21">
        <f>IF($A2325="","",IFERROR(INDEX(Offerte!$G$2:$G$200,MATCH($Q2325,Offerte!$L$2:$L$200,0)),"NO"))</f>
        <v/>
      </c>
    </row>
    <row r="2326">
      <c r="A2326" s="10">
        <f>IF(Offerte!$A76="","",Offerte!$A76)</f>
        <v/>
      </c>
      <c r="B2326" s="10">
        <f>IF(Offerte!$A76="","",Offerte!$B76)</f>
        <v/>
      </c>
      <c r="C2326" s="10">
        <f>IF(Offerte!$A76="","",Offerte!$C76)</f>
        <v/>
      </c>
      <c r="D2326" s="10" t="inlineStr">
        <is>
          <t>G.2.1</t>
        </is>
      </c>
      <c r="E2326" s="10" t="inlineStr">
        <is>
          <t>G</t>
        </is>
      </c>
      <c r="F2326" s="10" t="inlineStr">
        <is>
          <t>T</t>
        </is>
      </c>
      <c r="G2326" s="10" t="inlineStr">
        <is>
          <t>tabular</t>
        </is>
      </c>
      <c r="H2326" s="10" t="n">
        <v>1</v>
      </c>
      <c r="I2326" s="10" t="inlineStr">
        <is>
          <t>Certificazione ISO 45001</t>
        </is>
      </c>
      <c r="J2326" s="20" t="n"/>
      <c r="K2326" s="20" t="n"/>
      <c r="L2326" s="20" t="n"/>
      <c r="M2326" s="20" t="n"/>
      <c r="N2326" s="21">
        <f>IF($A2326="","",IF(IFERROR(VALUE($M2326),0)=1,1,0))</f>
        <v/>
      </c>
      <c r="O2326" s="21">
        <f>IF($A2326="",0,IF(OR($S2326&lt;&gt;1,COUNTA($J2326:$M2326)=0),0,IF($N2326=1,$H2326,0)))</f>
        <v/>
      </c>
      <c r="P2326" s="10" t="inlineStr">
        <is>
          <t>sì/no</t>
        </is>
      </c>
      <c r="Q2326" s="21">
        <f>IF($A2326="","",$A2326&amp;"|"&amp;$C2326)</f>
        <v/>
      </c>
      <c r="R2326" s="21">
        <f>IF($A2326="","",$A2326&amp;"|"&amp;$C2326&amp;"|"&amp;$D2326)</f>
        <v/>
      </c>
      <c r="S2326" s="21">
        <f>IF($A2326="","",IFERROR(INDEX(Offerte!$D$2:$D$200,MATCH($Q2326,Offerte!$L$2:$L$200,0)),0))</f>
        <v/>
      </c>
      <c r="T2326" s="21">
        <f>IF($A2326="","",IFERROR(INDEX(Offerte!$G$2:$G$200,MATCH($Q2326,Offerte!$L$2:$L$200,0)),"NO"))</f>
        <v/>
      </c>
    </row>
    <row r="2327">
      <c r="A2327" s="10">
        <f>IF(Offerte!$A76="","",Offerte!$A76)</f>
        <v/>
      </c>
      <c r="B2327" s="10">
        <f>IF(Offerte!$A76="","",Offerte!$B76)</f>
        <v/>
      </c>
      <c r="C2327" s="10">
        <f>IF(Offerte!$A76="","",Offerte!$C76)</f>
        <v/>
      </c>
      <c r="D2327" s="10" t="inlineStr">
        <is>
          <t>G.3.1</t>
        </is>
      </c>
      <c r="E2327" s="10" t="inlineStr">
        <is>
          <t>G</t>
        </is>
      </c>
      <c r="F2327" s="10" t="inlineStr">
        <is>
          <t>T</t>
        </is>
      </c>
      <c r="G2327" s="10" t="inlineStr">
        <is>
          <t>tabular</t>
        </is>
      </c>
      <c r="H2327" s="10" t="n">
        <v>1</v>
      </c>
      <c r="I2327" s="10" t="inlineStr">
        <is>
          <t>Certificazioni di responsabilità sociale</t>
        </is>
      </c>
      <c r="J2327" s="20" t="n"/>
      <c r="K2327" s="20" t="n"/>
      <c r="L2327" s="20" t="n"/>
      <c r="M2327" s="20" t="n"/>
      <c r="N2327" s="21">
        <f>IF($A2327="","",IF(IFERROR(VALUE($M2327),0)=1,1,0))</f>
        <v/>
      </c>
      <c r="O2327" s="21">
        <f>IF($A2327="",0,IF(OR($S2327&lt;&gt;1,COUNTA($J2327:$M2327)=0),0,IF($N2327=1,$H2327,0)))</f>
        <v/>
      </c>
      <c r="P2327" s="10" t="inlineStr">
        <is>
          <t>sì/no</t>
        </is>
      </c>
      <c r="Q2327" s="21">
        <f>IF($A2327="","",$A2327&amp;"|"&amp;$C2327)</f>
        <v/>
      </c>
      <c r="R2327" s="21">
        <f>IF($A2327="","",$A2327&amp;"|"&amp;$C2327&amp;"|"&amp;$D2327)</f>
        <v/>
      </c>
      <c r="S2327" s="21">
        <f>IF($A2327="","",IFERROR(INDEX(Offerte!$D$2:$D$200,MATCH($Q2327,Offerte!$L$2:$L$200,0)),0))</f>
        <v/>
      </c>
      <c r="T2327" s="21">
        <f>IF($A2327="","",IFERROR(INDEX(Offerte!$G$2:$G$200,MATCH($Q2327,Offerte!$L$2:$L$200,0)),"NO"))</f>
        <v/>
      </c>
    </row>
    <row r="2328">
      <c r="A2328" s="10">
        <f>IF(Offerte!$A76="","",Offerte!$A76)</f>
        <v/>
      </c>
      <c r="B2328" s="10">
        <f>IF(Offerte!$A76="","",Offerte!$B76)</f>
        <v/>
      </c>
      <c r="C2328" s="10">
        <f>IF(Offerte!$A76="","",Offerte!$C76)</f>
        <v/>
      </c>
      <c r="D2328" s="10" t="inlineStr">
        <is>
          <t>G.4.1</t>
        </is>
      </c>
      <c r="E2328" s="10" t="inlineStr">
        <is>
          <t>G</t>
        </is>
      </c>
      <c r="F2328" s="10" t="inlineStr">
        <is>
          <t>D</t>
        </is>
      </c>
      <c r="G2328" s="10" t="inlineStr">
        <is>
          <t>discretionary</t>
        </is>
      </c>
      <c r="H2328" s="10" t="n">
        <v>2</v>
      </c>
      <c r="I2328" s="10" t="inlineStr">
        <is>
          <t>Qualità del piano di formazione del personale</t>
        </is>
      </c>
      <c r="J2328" s="20" t="n"/>
      <c r="K2328" s="20" t="n"/>
      <c r="L2328" s="20" t="n"/>
      <c r="M2328" s="20" t="n"/>
      <c r="N2328" s="21">
        <f>IF($A2328="","",MAX(0,MIN(1,IFERROR(VALUE($M2328),0))))</f>
        <v/>
      </c>
      <c r="O2328" s="21">
        <f>IF($A2328="",0,IF(OR($S2328&lt;&gt;1,COUNTA($J2328:$M2328)=0),0,IF(SUMPRODUCT(MAX(($C$5:$C$6173=$C2328)*($D$5:$D$6173=$D2328)*($S$5:$S$6173=1)*IFERROR($N$5:$N$6173*1,0)))&gt;0,ROUND($H2328*($N2328/SUMPRODUCT(MAX(($C$5:$C$6173=$C2328)*($D$5:$D$6173=$D2328)*($S$5:$S$6173=1)*IFERROR($N$5:$N$6173*1,0)))),4),0)))</f>
        <v/>
      </c>
      <c r="P2328" s="10" t="inlineStr">
        <is>
          <t>coeff.</t>
        </is>
      </c>
      <c r="Q2328" s="21">
        <f>IF($A2328="","",$A2328&amp;"|"&amp;$C2328)</f>
        <v/>
      </c>
      <c r="R2328" s="21">
        <f>IF($A2328="","",$A2328&amp;"|"&amp;$C2328&amp;"|"&amp;$D2328)</f>
        <v/>
      </c>
      <c r="S2328" s="21">
        <f>IF($A2328="","",IFERROR(INDEX(Offerte!$D$2:$D$200,MATCH($Q2328,Offerte!$L$2:$L$200,0)),0))</f>
        <v/>
      </c>
      <c r="T2328" s="21">
        <f>IF($A2328="","",IFERROR(INDEX(Offerte!$G$2:$G$200,MATCH($Q2328,Offerte!$L$2:$L$200,0)),"NO"))</f>
        <v/>
      </c>
    </row>
    <row r="2329">
      <c r="A2329" s="10">
        <f>IF(Offerte!$A76="","",Offerte!$A76)</f>
        <v/>
      </c>
      <c r="B2329" s="10">
        <f>IF(Offerte!$A76="","",Offerte!$B76)</f>
        <v/>
      </c>
      <c r="C2329" s="10">
        <f>IF(Offerte!$A76="","",Offerte!$C76)</f>
        <v/>
      </c>
      <c r="D2329" s="10" t="inlineStr">
        <is>
          <t>G.5.1</t>
        </is>
      </c>
      <c r="E2329" s="10" t="inlineStr">
        <is>
          <t>G</t>
        </is>
      </c>
      <c r="F2329" s="10" t="inlineStr">
        <is>
          <t>T</t>
        </is>
      </c>
      <c r="G2329" s="10" t="inlineStr">
        <is>
          <t>tabular</t>
        </is>
      </c>
      <c r="H2329" s="10" t="n">
        <v>1</v>
      </c>
      <c r="I2329" s="10" t="inlineStr">
        <is>
          <t>Impegno al mantenimento delle garanzie del contratto di secondo livello del gestore uscente</t>
        </is>
      </c>
      <c r="J2329" s="20" t="n"/>
      <c r="K2329" s="20" t="n"/>
      <c r="L2329" s="20" t="n"/>
      <c r="M2329" s="20" t="n"/>
      <c r="N2329" s="21">
        <f>IF($A2329="","",IF(IFERROR(VALUE($M2329),0)=1,1,0))</f>
        <v/>
      </c>
      <c r="O2329" s="21">
        <f>IF($A2329="",0,IF(OR($S2329&lt;&gt;1,COUNTA($J2329:$M2329)=0),0,IF($N2329=1,$H2329,0)))</f>
        <v/>
      </c>
      <c r="P2329" s="10" t="inlineStr">
        <is>
          <t>sì/no</t>
        </is>
      </c>
      <c r="Q2329" s="21">
        <f>IF($A2329="","",$A2329&amp;"|"&amp;$C2329)</f>
        <v/>
      </c>
      <c r="R2329" s="21">
        <f>IF($A2329="","",$A2329&amp;"|"&amp;$C2329&amp;"|"&amp;$D2329)</f>
        <v/>
      </c>
      <c r="S2329" s="21">
        <f>IF($A2329="","",IFERROR(INDEX(Offerte!$D$2:$D$200,MATCH($Q2329,Offerte!$L$2:$L$200,0)),0))</f>
        <v/>
      </c>
      <c r="T2329" s="21">
        <f>IF($A2329="","",IFERROR(INDEX(Offerte!$G$2:$G$200,MATCH($Q2329,Offerte!$L$2:$L$200,0)),"NO"))</f>
        <v/>
      </c>
    </row>
    <row r="2330">
      <c r="A2330" s="10">
        <f>IF(Offerte!$A77="","",Offerte!$A77)</f>
        <v/>
      </c>
      <c r="B2330" s="10">
        <f>IF(Offerte!$A77="","",Offerte!$B77)</f>
        <v/>
      </c>
      <c r="C2330" s="10">
        <f>IF(Offerte!$A77="","",Offerte!$C77)</f>
        <v/>
      </c>
      <c r="D2330" s="10" t="inlineStr">
        <is>
          <t>A.1.1</t>
        </is>
      </c>
      <c r="E2330" s="10" t="inlineStr">
        <is>
          <t>A</t>
        </is>
      </c>
      <c r="F2330" s="10" t="inlineStr">
        <is>
          <t>Q</t>
        </is>
      </c>
      <c r="G2330" s="10" t="inlineStr">
        <is>
          <t>higher</t>
        </is>
      </c>
      <c r="H2330" s="10" t="n">
        <v>3</v>
      </c>
      <c r="I2330" s="10" t="inlineStr">
        <is>
          <t>Tasso aggiuntivo di corse controllate</t>
        </is>
      </c>
      <c r="J2330" s="20" t="n"/>
      <c r="K2330" s="20" t="n"/>
      <c r="L2330" s="20" t="n"/>
      <c r="M2330" s="20" t="n"/>
      <c r="N2330" s="21">
        <f>IF($A2330="","",IFERROR(VALUE($K2330)/VALUE($L2330)*100,IFERROR(VALUE($J2330),0)))</f>
        <v/>
      </c>
      <c r="O2330" s="21">
        <f>IF($A2330="",0,IF(OR($S2330&lt;&gt;1,COUNTA($J2330:$M2330)=0),0,IF(SUMPRODUCT(MAX(($C$5:$C$6173=$C2330)*($D$5:$D$6173=$D2330)*($S$5:$S$6173=1)*IFERROR($N$5:$N$6173*1,0)))&gt;0,ROUND($H2330*($N2330/SUMPRODUCT(MAX(($C$5:$C$6173=$C2330)*($D$5:$D$6173=$D2330)*($S$5:$S$6173=1)*IFERROR($N$5:$N$6173*1,0)))),4),0)))</f>
        <v/>
      </c>
      <c r="P2330" s="10" t="inlineStr">
        <is>
          <t>Corse controllate annue / Corse programmate annue</t>
        </is>
      </c>
      <c r="Q2330" s="21">
        <f>IF($A2330="","",$A2330&amp;"|"&amp;$C2330)</f>
        <v/>
      </c>
      <c r="R2330" s="21">
        <f>IF($A2330="","",$A2330&amp;"|"&amp;$C2330&amp;"|"&amp;$D2330)</f>
        <v/>
      </c>
      <c r="S2330" s="21">
        <f>IF($A2330="","",IFERROR(INDEX(Offerte!$D$2:$D$200,MATCH($Q2330,Offerte!$L$2:$L$200,0)),0))</f>
        <v/>
      </c>
      <c r="T2330" s="21">
        <f>IF($A2330="","",IFERROR(INDEX(Offerte!$G$2:$G$200,MATCH($Q2330,Offerte!$L$2:$L$200,0)),"NO"))</f>
        <v/>
      </c>
    </row>
    <row r="2331">
      <c r="A2331" s="10">
        <f>IF(Offerte!$A77="","",Offerte!$A77)</f>
        <v/>
      </c>
      <c r="B2331" s="10">
        <f>IF(Offerte!$A77="","",Offerte!$B77)</f>
        <v/>
      </c>
      <c r="C2331" s="10">
        <f>IF(Offerte!$A77="","",Offerte!$C77)</f>
        <v/>
      </c>
      <c r="D2331" s="10" t="inlineStr">
        <is>
          <t>A.1.2</t>
        </is>
      </c>
      <c r="E2331" s="10" t="inlineStr">
        <is>
          <t>A</t>
        </is>
      </c>
      <c r="F2331" s="10" t="inlineStr">
        <is>
          <t>Q</t>
        </is>
      </c>
      <c r="G2331" s="10" t="inlineStr">
        <is>
          <t>higher</t>
        </is>
      </c>
      <c r="H2331" s="10" t="n">
        <v>4</v>
      </c>
      <c r="I2331" s="10" t="inlineStr">
        <is>
          <t>Numero aggiuntivo di passeggeri controllati</t>
        </is>
      </c>
      <c r="J2331" s="20" t="n"/>
      <c r="K2331" s="20" t="n"/>
      <c r="L2331" s="20" t="n"/>
      <c r="M2331" s="20" t="n"/>
      <c r="N2331" s="21">
        <f>IF($A2331="","",IFERROR(VALUE($J2331),0))</f>
        <v/>
      </c>
      <c r="O2331" s="21">
        <f>IF($A2331="",0,IF(OR($S2331&lt;&gt;1,COUNTA($J2331:$M2331)=0),0,IF(SUMPRODUCT(MAX(($C$5:$C$6173=$C2331)*($D$5:$D$6173=$D2331)*($S$5:$S$6173=1)*IFERROR($N$5:$N$6173*1,0)))&gt;0,ROUND($H2331*($N2331/SUMPRODUCT(MAX(($C$5:$C$6173=$C2331)*($D$5:$D$6173=$D2331)*($S$5:$S$6173=1)*IFERROR($N$5:$N$6173*1,0)))),4),0)))</f>
        <v/>
      </c>
      <c r="P2331" s="10" t="inlineStr">
        <is>
          <t>passeggeri/anno</t>
        </is>
      </c>
      <c r="Q2331" s="21">
        <f>IF($A2331="","",$A2331&amp;"|"&amp;$C2331)</f>
        <v/>
      </c>
      <c r="R2331" s="21">
        <f>IF($A2331="","",$A2331&amp;"|"&amp;$C2331&amp;"|"&amp;$D2331)</f>
        <v/>
      </c>
      <c r="S2331" s="21">
        <f>IF($A2331="","",IFERROR(INDEX(Offerte!$D$2:$D$200,MATCH($Q2331,Offerte!$L$2:$L$200,0)),0))</f>
        <v/>
      </c>
      <c r="T2331" s="21">
        <f>IF($A2331="","",IFERROR(INDEX(Offerte!$G$2:$G$200,MATCH($Q2331,Offerte!$L$2:$L$200,0)),"NO"))</f>
        <v/>
      </c>
    </row>
    <row r="2332">
      <c r="A2332" s="10">
        <f>IF(Offerte!$A77="","",Offerte!$A77)</f>
        <v/>
      </c>
      <c r="B2332" s="10">
        <f>IF(Offerte!$A77="","",Offerte!$B77)</f>
        <v/>
      </c>
      <c r="C2332" s="10">
        <f>IF(Offerte!$A77="","",Offerte!$C77)</f>
        <v/>
      </c>
      <c r="D2332" s="10" t="inlineStr">
        <is>
          <t>B.1.1</t>
        </is>
      </c>
      <c r="E2332" s="10" t="inlineStr">
        <is>
          <t>B</t>
        </is>
      </c>
      <c r="F2332" s="10" t="inlineStr">
        <is>
          <t>Q</t>
        </is>
      </c>
      <c r="G2332" s="10" t="inlineStr">
        <is>
          <t>higher</t>
        </is>
      </c>
      <c r="H2332" s="10" t="n">
        <v>3</v>
      </c>
      <c r="I2332" s="10" t="inlineStr">
        <is>
          <t>Incremento dei posti offerti nelle fasce di punta</t>
        </is>
      </c>
      <c r="J2332" s="20" t="n"/>
      <c r="K2332" s="20" t="n"/>
      <c r="L2332" s="20" t="n"/>
      <c r="M2332" s="20" t="n"/>
      <c r="N2332" s="21">
        <f>IF($A2332="","",IFERROR(VALUE($J2332),0))</f>
        <v/>
      </c>
      <c r="O2332" s="21">
        <f>IF($A2332="",0,IF(OR($S2332&lt;&gt;1,COUNTA($J2332:$M2332)=0),0,IF(SUMPRODUCT(MAX(($C$5:$C$6173=$C2332)*($D$5:$D$6173=$D2332)*($S$5:$S$6173=1)*IFERROR($N$5:$N$6173*1,0)))&gt;0,ROUND($H2332*($N2332/SUMPRODUCT(MAX(($C$5:$C$6173=$C2332)*($D$5:$D$6173=$D2332)*($S$5:$S$6173=1)*IFERROR($N$5:$N$6173*1,0)))),4),0)))</f>
        <v/>
      </c>
      <c r="P2332" s="10" t="inlineStr">
        <is>
          <t>posti*km</t>
        </is>
      </c>
      <c r="Q2332" s="21">
        <f>IF($A2332="","",$A2332&amp;"|"&amp;$C2332)</f>
        <v/>
      </c>
      <c r="R2332" s="21">
        <f>IF($A2332="","",$A2332&amp;"|"&amp;$C2332&amp;"|"&amp;$D2332)</f>
        <v/>
      </c>
      <c r="S2332" s="21">
        <f>IF($A2332="","",IFERROR(INDEX(Offerte!$D$2:$D$200,MATCH($Q2332,Offerte!$L$2:$L$200,0)),0))</f>
        <v/>
      </c>
      <c r="T2332" s="21">
        <f>IF($A2332="","",IFERROR(INDEX(Offerte!$G$2:$G$200,MATCH($Q2332,Offerte!$L$2:$L$200,0)),"NO"))</f>
        <v/>
      </c>
    </row>
    <row r="2333">
      <c r="A2333" s="10">
        <f>IF(Offerte!$A77="","",Offerte!$A77)</f>
        <v/>
      </c>
      <c r="B2333" s="10">
        <f>IF(Offerte!$A77="","",Offerte!$B77)</f>
        <v/>
      </c>
      <c r="C2333" s="10">
        <f>IF(Offerte!$A77="","",Offerte!$C77)</f>
        <v/>
      </c>
      <c r="D2333" s="10" t="inlineStr">
        <is>
          <t>B.2.1</t>
        </is>
      </c>
      <c r="E2333" s="10" t="inlineStr">
        <is>
          <t>B</t>
        </is>
      </c>
      <c r="F2333" s="10" t="inlineStr">
        <is>
          <t>Q</t>
        </is>
      </c>
      <c r="G2333" s="10" t="inlineStr">
        <is>
          <t>higher</t>
        </is>
      </c>
      <c r="H2333" s="10" t="n">
        <v>4</v>
      </c>
      <c r="I2333" s="10" t="inlineStr">
        <is>
          <t>Corse aggiuntive nell'arco giornaliero base</t>
        </is>
      </c>
      <c r="J2333" s="20" t="n"/>
      <c r="K2333" s="20" t="n"/>
      <c r="L2333" s="20" t="n"/>
      <c r="M2333" s="20" t="n"/>
      <c r="N2333" s="21">
        <f>IF($A2333="","",IFERROR(VALUE($J2333),0))</f>
        <v/>
      </c>
      <c r="O2333" s="21">
        <f>IF($A2333="",0,IF(OR($S2333&lt;&gt;1,COUNTA($J2333:$M2333)=0),0,IF(SUMPRODUCT(MAX(($C$5:$C$6173=$C2333)*($D$5:$D$6173=$D2333)*($S$5:$S$6173=1)*IFERROR($N$5:$N$6173*1,0)))&gt;0,ROUND($H2333*($N2333/SUMPRODUCT(MAX(($C$5:$C$6173=$C2333)*($D$5:$D$6173=$D2333)*($S$5:$S$6173=1)*IFERROR($N$5:$N$6173*1,0)))),4),0)))</f>
        <v/>
      </c>
      <c r="P2333" s="10" t="inlineStr">
        <is>
          <t>corse</t>
        </is>
      </c>
      <c r="Q2333" s="21">
        <f>IF($A2333="","",$A2333&amp;"|"&amp;$C2333)</f>
        <v/>
      </c>
      <c r="R2333" s="21">
        <f>IF($A2333="","",$A2333&amp;"|"&amp;$C2333&amp;"|"&amp;$D2333)</f>
        <v/>
      </c>
      <c r="S2333" s="21">
        <f>IF($A2333="","",IFERROR(INDEX(Offerte!$D$2:$D$200,MATCH($Q2333,Offerte!$L$2:$L$200,0)),0))</f>
        <v/>
      </c>
      <c r="T2333" s="21">
        <f>IF($A2333="","",IFERROR(INDEX(Offerte!$G$2:$G$200,MATCH($Q2333,Offerte!$L$2:$L$200,0)),"NO"))</f>
        <v/>
      </c>
    </row>
    <row r="2334">
      <c r="A2334" s="10">
        <f>IF(Offerte!$A77="","",Offerte!$A77)</f>
        <v/>
      </c>
      <c r="B2334" s="10">
        <f>IF(Offerte!$A77="","",Offerte!$B77)</f>
        <v/>
      </c>
      <c r="C2334" s="10">
        <f>IF(Offerte!$A77="","",Offerte!$C77)</f>
        <v/>
      </c>
      <c r="D2334" s="10" t="inlineStr">
        <is>
          <t>B.3.1</t>
        </is>
      </c>
      <c r="E2334" s="10" t="inlineStr">
        <is>
          <t>B</t>
        </is>
      </c>
      <c r="F2334" s="10" t="inlineStr">
        <is>
          <t>Q</t>
        </is>
      </c>
      <c r="G2334" s="10" t="inlineStr">
        <is>
          <t>higher</t>
        </is>
      </c>
      <c r="H2334" s="10" t="n">
        <v>2</v>
      </c>
      <c r="I2334" s="10" t="inlineStr">
        <is>
          <t>Numero di corse aggiuntive per allungamento dell'arco di servizio giornaliero nelle fasce serali</t>
        </is>
      </c>
      <c r="J2334" s="20" t="n"/>
      <c r="K2334" s="20" t="n"/>
      <c r="L2334" s="20" t="n"/>
      <c r="M2334" s="20" t="n"/>
      <c r="N2334" s="21">
        <f>IF($A2334="","",IFERROR(VALUE($J2334),0))</f>
        <v/>
      </c>
      <c r="O2334" s="21">
        <f>IF($A2334="",0,IF(OR($S2334&lt;&gt;1,COUNTA($J2334:$M2334)=0),0,IF(SUMPRODUCT(MAX(($C$5:$C$6173=$C2334)*($D$5:$D$6173=$D2334)*($S$5:$S$6173=1)*IFERROR($N$5:$N$6173*1,0)))&gt;0,ROUND($H2334*($N2334/SUMPRODUCT(MAX(($C$5:$C$6173=$C2334)*($D$5:$D$6173=$D2334)*($S$5:$S$6173=1)*IFERROR($N$5:$N$6173*1,0)))),4),0)))</f>
        <v/>
      </c>
      <c r="P2334" s="10" t="inlineStr">
        <is>
          <t>corse</t>
        </is>
      </c>
      <c r="Q2334" s="21">
        <f>IF($A2334="","",$A2334&amp;"|"&amp;$C2334)</f>
        <v/>
      </c>
      <c r="R2334" s="21">
        <f>IF($A2334="","",$A2334&amp;"|"&amp;$C2334&amp;"|"&amp;$D2334)</f>
        <v/>
      </c>
      <c r="S2334" s="21">
        <f>IF($A2334="","",IFERROR(INDEX(Offerte!$D$2:$D$200,MATCH($Q2334,Offerte!$L$2:$L$200,0)),0))</f>
        <v/>
      </c>
      <c r="T2334" s="21">
        <f>IF($A2334="","",IFERROR(INDEX(Offerte!$G$2:$G$200,MATCH($Q2334,Offerte!$L$2:$L$200,0)),"NO"))</f>
        <v/>
      </c>
    </row>
    <row r="2335">
      <c r="A2335" s="10">
        <f>IF(Offerte!$A77="","",Offerte!$A77)</f>
        <v/>
      </c>
      <c r="B2335" s="10">
        <f>IF(Offerte!$A77="","",Offerte!$B77)</f>
        <v/>
      </c>
      <c r="C2335" s="10">
        <f>IF(Offerte!$A77="","",Offerte!$C77)</f>
        <v/>
      </c>
      <c r="D2335" s="10" t="inlineStr">
        <is>
          <t>B.4.1</t>
        </is>
      </c>
      <c r="E2335" s="10" t="inlineStr">
        <is>
          <t>B</t>
        </is>
      </c>
      <c r="F2335" s="10" t="inlineStr">
        <is>
          <t>Q</t>
        </is>
      </c>
      <c r="G2335" s="10" t="inlineStr">
        <is>
          <t>higher</t>
        </is>
      </c>
      <c r="H2335" s="10" t="n">
        <v>3</v>
      </c>
      <c r="I2335" s="10" t="inlineStr">
        <is>
          <t>Percorrenze aggiuntive offerte nel Programma d'esercizio delle prime due fasi attuative</t>
        </is>
      </c>
      <c r="J2335" s="20" t="n"/>
      <c r="K2335" s="20" t="n"/>
      <c r="L2335" s="20" t="n"/>
      <c r="M2335" s="20" t="n"/>
      <c r="N2335" s="21">
        <f>IF($A2335="","",IFERROR(VALUE($J2335),0))</f>
        <v/>
      </c>
      <c r="O2335" s="21">
        <f>IF($A2335="",0,IF(OR($S2335&lt;&gt;1,COUNTA($J2335:$M2335)=0),0,IF(SUMPRODUCT(MAX(($C$5:$C$6173=$C2335)*($D$5:$D$6173=$D2335)*($S$5:$S$6173=1)*IFERROR($N$5:$N$6173*1,0)))&gt;0,ROUND($H2335*($N2335/SUMPRODUCT(MAX(($C$5:$C$6173=$C2335)*($D$5:$D$6173=$D2335)*($S$5:$S$6173=1)*IFERROR($N$5:$N$6173*1,0)))),4),0)))</f>
        <v/>
      </c>
      <c r="P2335" s="10" t="inlineStr">
        <is>
          <t>vett*km</t>
        </is>
      </c>
      <c r="Q2335" s="21">
        <f>IF($A2335="","",$A2335&amp;"|"&amp;$C2335)</f>
        <v/>
      </c>
      <c r="R2335" s="21">
        <f>IF($A2335="","",$A2335&amp;"|"&amp;$C2335&amp;"|"&amp;$D2335)</f>
        <v/>
      </c>
      <c r="S2335" s="21">
        <f>IF($A2335="","",IFERROR(INDEX(Offerte!$D$2:$D$200,MATCH($Q2335,Offerte!$L$2:$L$200,0)),0))</f>
        <v/>
      </c>
      <c r="T2335" s="21">
        <f>IF($A2335="","",IFERROR(INDEX(Offerte!$G$2:$G$200,MATCH($Q2335,Offerte!$L$2:$L$200,0)),"NO"))</f>
        <v/>
      </c>
    </row>
    <row r="2336">
      <c r="A2336" s="10">
        <f>IF(Offerte!$A77="","",Offerte!$A77)</f>
        <v/>
      </c>
      <c r="B2336" s="10">
        <f>IF(Offerte!$A77="","",Offerte!$B77)</f>
        <v/>
      </c>
      <c r="C2336" s="10">
        <f>IF(Offerte!$A77="","",Offerte!$C77)</f>
        <v/>
      </c>
      <c r="D2336" s="10" t="inlineStr">
        <is>
          <t>B.5.1</t>
        </is>
      </c>
      <c r="E2336" s="10" t="inlineStr">
        <is>
          <t>B</t>
        </is>
      </c>
      <c r="F2336" s="10" t="inlineStr">
        <is>
          <t>D</t>
        </is>
      </c>
      <c r="G2336" s="10" t="inlineStr">
        <is>
          <t>discretionary</t>
        </is>
      </c>
      <c r="H2336" s="10" t="n">
        <v>2</v>
      </c>
      <c r="I2336" s="10" t="inlineStr">
        <is>
          <t>Efficacia del progetto di servizi complementari DRT</t>
        </is>
      </c>
      <c r="J2336" s="20" t="n"/>
      <c r="K2336" s="20" t="n"/>
      <c r="L2336" s="20" t="n"/>
      <c r="M2336" s="20" t="n"/>
      <c r="N2336" s="21">
        <f>IF($A2336="","",MAX(0,MIN(1,IFERROR(VALUE($M2336),0))))</f>
        <v/>
      </c>
      <c r="O2336" s="21">
        <f>IF($A2336="",0,IF(OR($S2336&lt;&gt;1,COUNTA($J2336:$M2336)=0),0,IF(SUMPRODUCT(MAX(($C$5:$C$6173=$C2336)*($D$5:$D$6173=$D2336)*($S$5:$S$6173=1)*IFERROR($N$5:$N$6173*1,0)))&gt;0,ROUND($H2336*($N2336/SUMPRODUCT(MAX(($C$5:$C$6173=$C2336)*($D$5:$D$6173=$D2336)*($S$5:$S$6173=1)*IFERROR($N$5:$N$6173*1,0)))),4),0)))</f>
        <v/>
      </c>
      <c r="P2336" s="10" t="inlineStr">
        <is>
          <t>coeff.</t>
        </is>
      </c>
      <c r="Q2336" s="21">
        <f>IF($A2336="","",$A2336&amp;"|"&amp;$C2336)</f>
        <v/>
      </c>
      <c r="R2336" s="21">
        <f>IF($A2336="","",$A2336&amp;"|"&amp;$C2336&amp;"|"&amp;$D2336)</f>
        <v/>
      </c>
      <c r="S2336" s="21">
        <f>IF($A2336="","",IFERROR(INDEX(Offerte!$D$2:$D$200,MATCH($Q2336,Offerte!$L$2:$L$200,0)),0))</f>
        <v/>
      </c>
      <c r="T2336" s="21">
        <f>IF($A2336="","",IFERROR(INDEX(Offerte!$G$2:$G$200,MATCH($Q2336,Offerte!$L$2:$L$200,0)),"NO"))</f>
        <v/>
      </c>
    </row>
    <row r="2337">
      <c r="A2337" s="10">
        <f>IF(Offerte!$A77="","",Offerte!$A77)</f>
        <v/>
      </c>
      <c r="B2337" s="10">
        <f>IF(Offerte!$A77="","",Offerte!$B77)</f>
        <v/>
      </c>
      <c r="C2337" s="10">
        <f>IF(Offerte!$A77="","",Offerte!$C77)</f>
        <v/>
      </c>
      <c r="D2337" s="10" t="inlineStr">
        <is>
          <t>C.1.1</t>
        </is>
      </c>
      <c r="E2337" s="10" t="inlineStr">
        <is>
          <t>C</t>
        </is>
      </c>
      <c r="F2337" s="10" t="inlineStr">
        <is>
          <t>Q</t>
        </is>
      </c>
      <c r="G2337" s="10" t="inlineStr">
        <is>
          <t>higher</t>
        </is>
      </c>
      <c r="H2337" s="10" t="n">
        <v>2</v>
      </c>
      <c r="I2337" s="10" t="inlineStr">
        <is>
          <t>Tasso di copertura del servizio con telecamere BSD</t>
        </is>
      </c>
      <c r="J2337" s="20" t="n"/>
      <c r="K2337" s="20" t="n"/>
      <c r="L2337" s="20" t="n"/>
      <c r="M2337" s="20" t="n"/>
      <c r="N2337" s="21">
        <f>IF($A2337="","",IFERROR(VALUE($K2337)/VALUE($L2337),IFERROR(VALUE($J2337),0)))</f>
        <v/>
      </c>
      <c r="O2337" s="21">
        <f>IF($A2337="",0,IF(OR($S2337&lt;&gt;1,COUNTA($J2337:$M2337)=0),0,IF(SUMPRODUCT(MAX(($C$5:$C$6173=$C2337)*($D$5:$D$6173=$D2337)*($S$5:$S$6173=1)*IFERROR($N$5:$N$6173*1,0)))&gt;0,ROUND($H2337*($N2337/SUMPRODUCT(MAX(($C$5:$C$6173=$C2337)*($D$5:$D$6173=$D2337)*($S$5:$S$6173=1)*IFERROR($N$5:$N$6173*1,0)))),4),0)))</f>
        <v/>
      </c>
      <c r="P2337" s="10" t="inlineStr">
        <is>
          <t>Autobus attrezzati con telecamere BSD / Autobus totali in offerta, incluse scorte</t>
        </is>
      </c>
      <c r="Q2337" s="21">
        <f>IF($A2337="","",$A2337&amp;"|"&amp;$C2337)</f>
        <v/>
      </c>
      <c r="R2337" s="21">
        <f>IF($A2337="","",$A2337&amp;"|"&amp;$C2337&amp;"|"&amp;$D2337)</f>
        <v/>
      </c>
      <c r="S2337" s="21">
        <f>IF($A2337="","",IFERROR(INDEX(Offerte!$D$2:$D$200,MATCH($Q2337,Offerte!$L$2:$L$200,0)),0))</f>
        <v/>
      </c>
      <c r="T2337" s="21">
        <f>IF($A2337="","",IFERROR(INDEX(Offerte!$G$2:$G$200,MATCH($Q2337,Offerte!$L$2:$L$200,0)),"NO"))</f>
        <v/>
      </c>
    </row>
    <row r="2338">
      <c r="A2338" s="10">
        <f>IF(Offerte!$A77="","",Offerte!$A77)</f>
        <v/>
      </c>
      <c r="B2338" s="10">
        <f>IF(Offerte!$A77="","",Offerte!$B77)</f>
        <v/>
      </c>
      <c r="C2338" s="10">
        <f>IF(Offerte!$A77="","",Offerte!$C77)</f>
        <v/>
      </c>
      <c r="D2338" s="10" t="inlineStr">
        <is>
          <t>C.1.2</t>
        </is>
      </c>
      <c r="E2338" s="10" t="inlineStr">
        <is>
          <t>C</t>
        </is>
      </c>
      <c r="F2338" s="10" t="inlineStr">
        <is>
          <t>Q</t>
        </is>
      </c>
      <c r="G2338" s="10" t="inlineStr">
        <is>
          <t>higher</t>
        </is>
      </c>
      <c r="H2338" s="10" t="n">
        <v>2</v>
      </c>
      <c r="I2338" s="10" t="inlineStr">
        <is>
          <t>Tasso di copertura del servizio con telecamere ADAS</t>
        </is>
      </c>
      <c r="J2338" s="20" t="n"/>
      <c r="K2338" s="20" t="n"/>
      <c r="L2338" s="20" t="n"/>
      <c r="M2338" s="20" t="n"/>
      <c r="N2338" s="21">
        <f>IF($A2338="","",IFERROR(VALUE($K2338)/VALUE($L2338),IFERROR(VALUE($J2338),0)))</f>
        <v/>
      </c>
      <c r="O2338" s="21">
        <f>IF($A2338="",0,IF(OR($S2338&lt;&gt;1,COUNTA($J2338:$M2338)=0),0,IF(SUMPRODUCT(MAX(($C$5:$C$6173=$C2338)*($D$5:$D$6173=$D2338)*($S$5:$S$6173=1)*IFERROR($N$5:$N$6173*1,0)))&gt;0,ROUND($H2338*($N2338/SUMPRODUCT(MAX(($C$5:$C$6173=$C2338)*($D$5:$D$6173=$D2338)*($S$5:$S$6173=1)*IFERROR($N$5:$N$6173*1,0)))),4),0)))</f>
        <v/>
      </c>
      <c r="P2338" s="10" t="inlineStr">
        <is>
          <t>Autobus attrezzati con telecamere ADAS / Autobus totali in offerta, incluse scorte</t>
        </is>
      </c>
      <c r="Q2338" s="21">
        <f>IF($A2338="","",$A2338&amp;"|"&amp;$C2338)</f>
        <v/>
      </c>
      <c r="R2338" s="21">
        <f>IF($A2338="","",$A2338&amp;"|"&amp;$C2338&amp;"|"&amp;$D2338)</f>
        <v/>
      </c>
      <c r="S2338" s="21">
        <f>IF($A2338="","",IFERROR(INDEX(Offerte!$D$2:$D$200,MATCH($Q2338,Offerte!$L$2:$L$200,0)),0))</f>
        <v/>
      </c>
      <c r="T2338" s="21">
        <f>IF($A2338="","",IFERROR(INDEX(Offerte!$G$2:$G$200,MATCH($Q2338,Offerte!$L$2:$L$200,0)),"NO"))</f>
        <v/>
      </c>
    </row>
    <row r="2339">
      <c r="A2339" s="10">
        <f>IF(Offerte!$A77="","",Offerte!$A77)</f>
        <v/>
      </c>
      <c r="B2339" s="10">
        <f>IF(Offerte!$A77="","",Offerte!$B77)</f>
        <v/>
      </c>
      <c r="C2339" s="10">
        <f>IF(Offerte!$A77="","",Offerte!$C77)</f>
        <v/>
      </c>
      <c r="D2339" s="10" t="inlineStr">
        <is>
          <t>C.2.1</t>
        </is>
      </c>
      <c r="E2339" s="10" t="inlineStr">
        <is>
          <t>C</t>
        </is>
      </c>
      <c r="F2339" s="10" t="inlineStr">
        <is>
          <t>Q</t>
        </is>
      </c>
      <c r="G2339" s="10" t="inlineStr">
        <is>
          <t>higher</t>
        </is>
      </c>
      <c r="H2339" s="10" t="n">
        <v>3</v>
      </c>
      <c r="I2339" s="10" t="inlineStr">
        <is>
          <t>Tasso di copertura del servizio con telecamere di bordo di videosorveglianza</t>
        </is>
      </c>
      <c r="J2339" s="20" t="n"/>
      <c r="K2339" s="20" t="n"/>
      <c r="L2339" s="20" t="n"/>
      <c r="M2339" s="20" t="n"/>
      <c r="N2339" s="21">
        <f>IF($A2339="","",IFERROR(VALUE($K2339)/VALUE($L2339),IFERROR(VALUE($J2339),0)))</f>
        <v/>
      </c>
      <c r="O2339" s="21">
        <f>IF($A2339="",0,IF(OR($S2339&lt;&gt;1,COUNTA($J2339:$M2339)=0),0,IF(SUMPRODUCT(MAX(($C$5:$C$6173=$C2339)*($D$5:$D$6173=$D2339)*($S$5:$S$6173=1)*IFERROR($N$5:$N$6173*1,0)))&gt;0,ROUND($H2339*($N2339/SUMPRODUCT(MAX(($C$5:$C$6173=$C2339)*($D$5:$D$6173=$D2339)*($S$5:$S$6173=1)*IFERROR($N$5:$N$6173*1,0)))),4),0)))</f>
        <v/>
      </c>
      <c r="P2339" s="10" t="inlineStr">
        <is>
          <t>Autobus attrezzati con videosorveglianza / Autobus totali in offerta, incluse scorte</t>
        </is>
      </c>
      <c r="Q2339" s="21">
        <f>IF($A2339="","",$A2339&amp;"|"&amp;$C2339)</f>
        <v/>
      </c>
      <c r="R2339" s="21">
        <f>IF($A2339="","",$A2339&amp;"|"&amp;$C2339&amp;"|"&amp;$D2339)</f>
        <v/>
      </c>
      <c r="S2339" s="21">
        <f>IF($A2339="","",IFERROR(INDEX(Offerte!$D$2:$D$200,MATCH($Q2339,Offerte!$L$2:$L$200,0)),0))</f>
        <v/>
      </c>
      <c r="T2339" s="21">
        <f>IF($A2339="","",IFERROR(INDEX(Offerte!$G$2:$G$200,MATCH($Q2339,Offerte!$L$2:$L$200,0)),"NO"))</f>
        <v/>
      </c>
    </row>
    <row r="2340">
      <c r="A2340" s="10">
        <f>IF(Offerte!$A77="","",Offerte!$A77)</f>
        <v/>
      </c>
      <c r="B2340" s="10">
        <f>IF(Offerte!$A77="","",Offerte!$B77)</f>
        <v/>
      </c>
      <c r="C2340" s="10">
        <f>IF(Offerte!$A77="","",Offerte!$C77)</f>
        <v/>
      </c>
      <c r="D2340" s="10" t="inlineStr">
        <is>
          <t>C.2.2</t>
        </is>
      </c>
      <c r="E2340" s="10" t="inlineStr">
        <is>
          <t>C</t>
        </is>
      </c>
      <c r="F2340" s="10" t="inlineStr">
        <is>
          <t>T</t>
        </is>
      </c>
      <c r="G2340" s="10" t="inlineStr">
        <is>
          <t>tabular</t>
        </is>
      </c>
      <c r="H2340" s="10" t="n">
        <v>1</v>
      </c>
      <c r="I2340" s="10" t="inlineStr">
        <is>
          <t>Software video/audio analisi per situazioni di pericolo</t>
        </is>
      </c>
      <c r="J2340" s="20" t="n"/>
      <c r="K2340" s="20" t="n"/>
      <c r="L2340" s="20" t="n"/>
      <c r="M2340" s="20" t="n"/>
      <c r="N2340" s="21">
        <f>IF($A2340="","",IF(IFERROR(VALUE($M2340),0)=1,1,0))</f>
        <v/>
      </c>
      <c r="O2340" s="21">
        <f>IF($A2340="",0,IF(OR($S2340&lt;&gt;1,COUNTA($J2340:$M2340)=0),0,IF($N2340=1,$H2340,0)))</f>
        <v/>
      </c>
      <c r="P2340" s="10" t="inlineStr">
        <is>
          <t>sì/no</t>
        </is>
      </c>
      <c r="Q2340" s="21">
        <f>IF($A2340="","",$A2340&amp;"|"&amp;$C2340)</f>
        <v/>
      </c>
      <c r="R2340" s="21">
        <f>IF($A2340="","",$A2340&amp;"|"&amp;$C2340&amp;"|"&amp;$D2340)</f>
        <v/>
      </c>
      <c r="S2340" s="21">
        <f>IF($A2340="","",IFERROR(INDEX(Offerte!$D$2:$D$200,MATCH($Q2340,Offerte!$L$2:$L$200,0)),0))</f>
        <v/>
      </c>
      <c r="T2340" s="21">
        <f>IF($A2340="","",IFERROR(INDEX(Offerte!$G$2:$G$200,MATCH($Q2340,Offerte!$L$2:$L$200,0)),"NO"))</f>
        <v/>
      </c>
    </row>
    <row r="2341">
      <c r="A2341" s="10">
        <f>IF(Offerte!$A77="","",Offerte!$A77)</f>
        <v/>
      </c>
      <c r="B2341" s="10">
        <f>IF(Offerte!$A77="","",Offerte!$B77)</f>
        <v/>
      </c>
      <c r="C2341" s="10">
        <f>IF(Offerte!$A77="","",Offerte!$C77)</f>
        <v/>
      </c>
      <c r="D2341" s="10" t="inlineStr">
        <is>
          <t>C.2.3</t>
        </is>
      </c>
      <c r="E2341" s="10" t="inlineStr">
        <is>
          <t>C</t>
        </is>
      </c>
      <c r="F2341" s="10" t="inlineStr">
        <is>
          <t>T</t>
        </is>
      </c>
      <c r="G2341" s="10" t="inlineStr">
        <is>
          <t>tabular</t>
        </is>
      </c>
      <c r="H2341" s="10" t="n">
        <v>1</v>
      </c>
      <c r="I2341" s="10" t="inlineStr">
        <is>
          <t>Collegamento con centrale qualificata di pronto intervento</t>
        </is>
      </c>
      <c r="J2341" s="20" t="n"/>
      <c r="K2341" s="20" t="n"/>
      <c r="L2341" s="20" t="n"/>
      <c r="M2341" s="20" t="n"/>
      <c r="N2341" s="21">
        <f>IF($A2341="","",IF(IFERROR(VALUE($M2341),0)=1,1,0))</f>
        <v/>
      </c>
      <c r="O2341" s="21">
        <f>IF($A2341="",0,IF(OR($S2341&lt;&gt;1,COUNTA($J2341:$M2341)=0),0,IF($N2341=1,$H2341,0)))</f>
        <v/>
      </c>
      <c r="P2341" s="10" t="inlineStr">
        <is>
          <t>sì/no</t>
        </is>
      </c>
      <c r="Q2341" s="21">
        <f>IF($A2341="","",$A2341&amp;"|"&amp;$C2341)</f>
        <v/>
      </c>
      <c r="R2341" s="21">
        <f>IF($A2341="","",$A2341&amp;"|"&amp;$C2341&amp;"|"&amp;$D2341)</f>
        <v/>
      </c>
      <c r="S2341" s="21">
        <f>IF($A2341="","",IFERROR(INDEX(Offerte!$D$2:$D$200,MATCH($Q2341,Offerte!$L$2:$L$200,0)),0))</f>
        <v/>
      </c>
      <c r="T2341" s="21">
        <f>IF($A2341="","",IFERROR(INDEX(Offerte!$G$2:$G$200,MATCH($Q2341,Offerte!$L$2:$L$200,0)),"NO"))</f>
        <v/>
      </c>
    </row>
    <row r="2342">
      <c r="A2342" s="10">
        <f>IF(Offerte!$A77="","",Offerte!$A77)</f>
        <v/>
      </c>
      <c r="B2342" s="10">
        <f>IF(Offerte!$A77="","",Offerte!$B77)</f>
        <v/>
      </c>
      <c r="C2342" s="10">
        <f>IF(Offerte!$A77="","",Offerte!$C77)</f>
        <v/>
      </c>
      <c r="D2342" s="10" t="inlineStr">
        <is>
          <t>C.2.4</t>
        </is>
      </c>
      <c r="E2342" s="10" t="inlineStr">
        <is>
          <t>C</t>
        </is>
      </c>
      <c r="F2342" s="10" t="inlineStr">
        <is>
          <t>Q</t>
        </is>
      </c>
      <c r="G2342" s="10" t="inlineStr">
        <is>
          <t>higher</t>
        </is>
      </c>
      <c r="H2342" s="10" t="n">
        <v>1</v>
      </c>
      <c r="I2342" s="10" t="inlineStr">
        <is>
          <t>Tasso di copertura del servizio con dispositivi per la chiamata di emergenza del conducente</t>
        </is>
      </c>
      <c r="J2342" s="20" t="n"/>
      <c r="K2342" s="20" t="n"/>
      <c r="L2342" s="20" t="n"/>
      <c r="M2342" s="20" t="n"/>
      <c r="N2342" s="21">
        <f>IF($A2342="","",IFERROR(VALUE($K2342)/VALUE($L2342),IFERROR(VALUE($J2342),0)))</f>
        <v/>
      </c>
      <c r="O2342" s="21">
        <f>IF($A2342="",0,IF(OR($S2342&lt;&gt;1,COUNTA($J2342:$M2342)=0),0,IF(SUMPRODUCT(MAX(($C$5:$C$6173=$C2342)*($D$5:$D$6173=$D2342)*($S$5:$S$6173=1)*IFERROR($N$5:$N$6173*1,0)))&gt;0,ROUND($H2342*($N2342/SUMPRODUCT(MAX(($C$5:$C$6173=$C2342)*($D$5:$D$6173=$D2342)*($S$5:$S$6173=1)*IFERROR($N$5:$N$6173*1,0)))),4),0)))</f>
        <v/>
      </c>
      <c r="P2342" s="10" t="inlineStr">
        <is>
          <t>Autobus attrezzati con chiamata di emergenza / Autobus totali in offerta, incluse scorte</t>
        </is>
      </c>
      <c r="Q2342" s="21">
        <f>IF($A2342="","",$A2342&amp;"|"&amp;$C2342)</f>
        <v/>
      </c>
      <c r="R2342" s="21">
        <f>IF($A2342="","",$A2342&amp;"|"&amp;$C2342&amp;"|"&amp;$D2342)</f>
        <v/>
      </c>
      <c r="S2342" s="21">
        <f>IF($A2342="","",IFERROR(INDEX(Offerte!$D$2:$D$200,MATCH($Q2342,Offerte!$L$2:$L$200,0)),0))</f>
        <v/>
      </c>
      <c r="T2342" s="21">
        <f>IF($A2342="","",IFERROR(INDEX(Offerte!$G$2:$G$200,MATCH($Q2342,Offerte!$L$2:$L$200,0)),"NO"))</f>
        <v/>
      </c>
    </row>
    <row r="2343">
      <c r="A2343" s="10">
        <f>IF(Offerte!$A77="","",Offerte!$A77)</f>
        <v/>
      </c>
      <c r="B2343" s="10">
        <f>IF(Offerte!$A77="","",Offerte!$B77)</f>
        <v/>
      </c>
      <c r="C2343" s="10">
        <f>IF(Offerte!$A77="","",Offerte!$C77)</f>
        <v/>
      </c>
      <c r="D2343" s="10" t="inlineStr">
        <is>
          <t>C.3.1</t>
        </is>
      </c>
      <c r="E2343" s="10" t="inlineStr">
        <is>
          <t>C</t>
        </is>
      </c>
      <c r="F2343" s="10" t="inlineStr">
        <is>
          <t>Q</t>
        </is>
      </c>
      <c r="G2343" s="10" t="inlineStr">
        <is>
          <t>higher</t>
        </is>
      </c>
      <c r="H2343" s="10" t="n">
        <v>2</v>
      </c>
      <c r="I2343" s="10" t="inlineStr">
        <is>
          <t>Tasso di copertura del servizio con dispositivi di informazione dinamica a bordo mezzo</t>
        </is>
      </c>
      <c r="J2343" s="20" t="n"/>
      <c r="K2343" s="20" t="n"/>
      <c r="L2343" s="20" t="n"/>
      <c r="M2343" s="20" t="n"/>
      <c r="N2343" s="21">
        <f>IF($A2343="","",IFERROR(VALUE($K2343)/VALUE($L2343),IFERROR(VALUE($J2343),0)))</f>
        <v/>
      </c>
      <c r="O2343" s="21">
        <f>IF($A2343="",0,IF(OR($S2343&lt;&gt;1,COUNTA($J2343:$M2343)=0),0,IF(SUMPRODUCT(MAX(($C$5:$C$6173=$C2343)*($D$5:$D$6173=$D2343)*($S$5:$S$6173=1)*IFERROR($N$5:$N$6173*1,0)))&gt;0,ROUND($H2343*($N2343/SUMPRODUCT(MAX(($C$5:$C$6173=$C2343)*($D$5:$D$6173=$D2343)*($S$5:$S$6173=1)*IFERROR($N$5:$N$6173*1,0)))),4),0)))</f>
        <v/>
      </c>
      <c r="P2343" s="10" t="inlineStr">
        <is>
          <t>Autobus con monitor e indicatori vocali / Autobus totali in offerta, incluse scorte</t>
        </is>
      </c>
      <c r="Q2343" s="21">
        <f>IF($A2343="","",$A2343&amp;"|"&amp;$C2343)</f>
        <v/>
      </c>
      <c r="R2343" s="21">
        <f>IF($A2343="","",$A2343&amp;"|"&amp;$C2343&amp;"|"&amp;$D2343)</f>
        <v/>
      </c>
      <c r="S2343" s="21">
        <f>IF($A2343="","",IFERROR(INDEX(Offerte!$D$2:$D$200,MATCH($Q2343,Offerte!$L$2:$L$200,0)),0))</f>
        <v/>
      </c>
      <c r="T2343" s="21">
        <f>IF($A2343="","",IFERROR(INDEX(Offerte!$G$2:$G$200,MATCH($Q2343,Offerte!$L$2:$L$200,0)),"NO"))</f>
        <v/>
      </c>
    </row>
    <row r="2344">
      <c r="A2344" s="10">
        <f>IF(Offerte!$A77="","",Offerte!$A77)</f>
        <v/>
      </c>
      <c r="B2344" s="10">
        <f>IF(Offerte!$A77="","",Offerte!$B77)</f>
        <v/>
      </c>
      <c r="C2344" s="10">
        <f>IF(Offerte!$A77="","",Offerte!$C77)</f>
        <v/>
      </c>
      <c r="D2344" s="10" t="inlineStr">
        <is>
          <t>C.3.2</t>
        </is>
      </c>
      <c r="E2344" s="10" t="inlineStr">
        <is>
          <t>C</t>
        </is>
      </c>
      <c r="F2344" s="10" t="inlineStr">
        <is>
          <t>T</t>
        </is>
      </c>
      <c r="G2344" s="10" t="inlineStr">
        <is>
          <t>tabular</t>
        </is>
      </c>
      <c r="H2344" s="10" t="n">
        <v>2</v>
      </c>
      <c r="I2344" s="10" t="inlineStr">
        <is>
          <t>Informazioni a bordo su coincidenze ai nodi</t>
        </is>
      </c>
      <c r="J2344" s="20" t="n"/>
      <c r="K2344" s="20" t="n"/>
      <c r="L2344" s="20" t="n"/>
      <c r="M2344" s="20" t="n"/>
      <c r="N2344" s="21">
        <f>IF($A2344="","",IF(IFERROR(VALUE($M2344),0)=1,1,0))</f>
        <v/>
      </c>
      <c r="O2344" s="21">
        <f>IF($A2344="",0,IF(OR($S2344&lt;&gt;1,COUNTA($J2344:$M2344)=0),0,IF(AND($N2344=1,IFERROR(SUMIFS($N$5:$N$6173,$Q$5:$Q$6173,$Q2344,$D$5:$D$6173,"C.3.1"),0)&gt;=0.5),$H2344,0)))</f>
        <v/>
      </c>
      <c r="P2344" s="10" t="inlineStr">
        <is>
          <t>Dipende da C.3.1 &gt;= 0.5</t>
        </is>
      </c>
      <c r="Q2344" s="21">
        <f>IF($A2344="","",$A2344&amp;"|"&amp;$C2344)</f>
        <v/>
      </c>
      <c r="R2344" s="21">
        <f>IF($A2344="","",$A2344&amp;"|"&amp;$C2344&amp;"|"&amp;$D2344)</f>
        <v/>
      </c>
      <c r="S2344" s="21">
        <f>IF($A2344="","",IFERROR(INDEX(Offerte!$D$2:$D$200,MATCH($Q2344,Offerte!$L$2:$L$200,0)),0))</f>
        <v/>
      </c>
      <c r="T2344" s="21">
        <f>IF($A2344="","",IFERROR(INDEX(Offerte!$G$2:$G$200,MATCH($Q2344,Offerte!$L$2:$L$200,0)),"NO"))</f>
        <v/>
      </c>
    </row>
    <row r="2345">
      <c r="A2345" s="10">
        <f>IF(Offerte!$A77="","",Offerte!$A77)</f>
        <v/>
      </c>
      <c r="B2345" s="10">
        <f>IF(Offerte!$A77="","",Offerte!$B77)</f>
        <v/>
      </c>
      <c r="C2345" s="10">
        <f>IF(Offerte!$A77="","",Offerte!$C77)</f>
        <v/>
      </c>
      <c r="D2345" s="10" t="inlineStr">
        <is>
          <t>D.1.1</t>
        </is>
      </c>
      <c r="E2345" s="10" t="inlineStr">
        <is>
          <t>D</t>
        </is>
      </c>
      <c r="F2345" s="10" t="inlineStr">
        <is>
          <t>Q</t>
        </is>
      </c>
      <c r="G2345" s="10" t="inlineStr">
        <is>
          <t>higher</t>
        </is>
      </c>
      <c r="H2345" s="10" t="n">
        <v>3</v>
      </c>
      <c r="I2345" s="10" t="inlineStr">
        <is>
          <t>Installazione di pensiline</t>
        </is>
      </c>
      <c r="J2345" s="20" t="n"/>
      <c r="K2345" s="20" t="n"/>
      <c r="L2345" s="20" t="n"/>
      <c r="M2345" s="20" t="n"/>
      <c r="N2345" s="21">
        <f>IF($A2345="","",IFERROR(VALUE($J2345),0))</f>
        <v/>
      </c>
      <c r="O2345" s="21">
        <f>IF($A2345="",0,IF(OR($S2345&lt;&gt;1,COUNTA($J2345:$M2345)=0),0,IF(SUMPRODUCT(MAX(($C$5:$C$6173=$C2345)*($D$5:$D$6173=$D2345)*($S$5:$S$6173=1)*IFERROR($N$5:$N$6173*1,0)))&gt;0,ROUND($H2345*($N2345/SUMPRODUCT(MAX(($C$5:$C$6173=$C2345)*($D$5:$D$6173=$D2345)*($S$5:$S$6173=1)*IFERROR($N$5:$N$6173*1,0)))),4),0)))</f>
        <v/>
      </c>
      <c r="P2345" s="10" t="inlineStr">
        <is>
          <t>fermate</t>
        </is>
      </c>
      <c r="Q2345" s="21">
        <f>IF($A2345="","",$A2345&amp;"|"&amp;$C2345)</f>
        <v/>
      </c>
      <c r="R2345" s="21">
        <f>IF($A2345="","",$A2345&amp;"|"&amp;$C2345&amp;"|"&amp;$D2345)</f>
        <v/>
      </c>
      <c r="S2345" s="21">
        <f>IF($A2345="","",IFERROR(INDEX(Offerte!$D$2:$D$200,MATCH($Q2345,Offerte!$L$2:$L$200,0)),0))</f>
        <v/>
      </c>
      <c r="T2345" s="21">
        <f>IF($A2345="","",IFERROR(INDEX(Offerte!$G$2:$G$200,MATCH($Q2345,Offerte!$L$2:$L$200,0)),"NO"))</f>
        <v/>
      </c>
    </row>
    <row r="2346">
      <c r="A2346" s="10">
        <f>IF(Offerte!$A77="","",Offerte!$A77)</f>
        <v/>
      </c>
      <c r="B2346" s="10">
        <f>IF(Offerte!$A77="","",Offerte!$B77)</f>
        <v/>
      </c>
      <c r="C2346" s="10">
        <f>IF(Offerte!$A77="","",Offerte!$C77)</f>
        <v/>
      </c>
      <c r="D2346" s="10" t="inlineStr">
        <is>
          <t>D.1.2</t>
        </is>
      </c>
      <c r="E2346" s="10" t="inlineStr">
        <is>
          <t>D</t>
        </is>
      </c>
      <c r="F2346" s="10" t="inlineStr">
        <is>
          <t>Q</t>
        </is>
      </c>
      <c r="G2346" s="10" t="inlineStr">
        <is>
          <t>higher</t>
        </is>
      </c>
      <c r="H2346" s="10" t="n">
        <v>3</v>
      </c>
      <c r="I2346" s="10" t="inlineStr">
        <is>
          <t>Installazione di paline di fermata conformi alla DGR 581/2023</t>
        </is>
      </c>
      <c r="J2346" s="20" t="n"/>
      <c r="K2346" s="20" t="n"/>
      <c r="L2346" s="20" t="n"/>
      <c r="M2346" s="20" t="n"/>
      <c r="N2346" s="21">
        <f>IF($A2346="","",IFERROR(VALUE($J2346),0))</f>
        <v/>
      </c>
      <c r="O2346" s="21">
        <f>IF($A2346="",0,IF(OR($S2346&lt;&gt;1,COUNTA($J2346:$M2346)=0),0,IF(SUMPRODUCT(MAX(($C$5:$C$6173=$C2346)*($D$5:$D$6173=$D2346)*($S$5:$S$6173=1)*IFERROR($N$5:$N$6173*1,0)))&gt;0,ROUND($H2346*($N2346/SUMPRODUCT(MAX(($C$5:$C$6173=$C2346)*($D$5:$D$6173=$D2346)*($S$5:$S$6173=1)*IFERROR($N$5:$N$6173*1,0)))),4),0)))</f>
        <v/>
      </c>
      <c r="P2346" s="10" t="inlineStr">
        <is>
          <t>fermate</t>
        </is>
      </c>
      <c r="Q2346" s="21">
        <f>IF($A2346="","",$A2346&amp;"|"&amp;$C2346)</f>
        <v/>
      </c>
      <c r="R2346" s="21">
        <f>IF($A2346="","",$A2346&amp;"|"&amp;$C2346&amp;"|"&amp;$D2346)</f>
        <v/>
      </c>
      <c r="S2346" s="21">
        <f>IF($A2346="","",IFERROR(INDEX(Offerte!$D$2:$D$200,MATCH($Q2346,Offerte!$L$2:$L$200,0)),0))</f>
        <v/>
      </c>
      <c r="T2346" s="21">
        <f>IF($A2346="","",IFERROR(INDEX(Offerte!$G$2:$G$200,MATCH($Q2346,Offerte!$L$2:$L$200,0)),"NO"))</f>
        <v/>
      </c>
    </row>
    <row r="2347">
      <c r="A2347" s="10">
        <f>IF(Offerte!$A77="","",Offerte!$A77)</f>
        <v/>
      </c>
      <c r="B2347" s="10">
        <f>IF(Offerte!$A77="","",Offerte!$B77)</f>
        <v/>
      </c>
      <c r="C2347" s="10">
        <f>IF(Offerte!$A77="","",Offerte!$C77)</f>
        <v/>
      </c>
      <c r="D2347" s="10" t="inlineStr">
        <is>
          <t>D.1.3</t>
        </is>
      </c>
      <c r="E2347" s="10" t="inlineStr">
        <is>
          <t>D</t>
        </is>
      </c>
      <c r="F2347" s="10" t="inlineStr">
        <is>
          <t>Q</t>
        </is>
      </c>
      <c r="G2347" s="10" t="inlineStr">
        <is>
          <t>higher</t>
        </is>
      </c>
      <c r="H2347" s="10" t="n">
        <v>2</v>
      </c>
      <c r="I2347" s="10" t="inlineStr">
        <is>
          <t>Display informativi connessi alle fermate</t>
        </is>
      </c>
      <c r="J2347" s="20" t="n"/>
      <c r="K2347" s="20" t="n"/>
      <c r="L2347" s="20" t="n"/>
      <c r="M2347" s="20" t="n"/>
      <c r="N2347" s="21">
        <f>IF($A2347="","",IFERROR(VALUE($J2347),0))</f>
        <v/>
      </c>
      <c r="O2347" s="21">
        <f>IF($A2347="",0,IF(OR($S2347&lt;&gt;1,COUNTA($J2347:$M2347)=0),0,IF(SUMPRODUCT(MAX(($C$5:$C$6173=$C2347)*($D$5:$D$6173=$D2347)*($S$5:$S$6173=1)*IFERROR($N$5:$N$6173*1,0)))&gt;0,ROUND($H2347*($N2347/SUMPRODUCT(MAX(($C$5:$C$6173=$C2347)*($D$5:$D$6173=$D2347)*($S$5:$S$6173=1)*IFERROR($N$5:$N$6173*1,0)))),4),0)))</f>
        <v/>
      </c>
      <c r="P2347" s="10" t="inlineStr">
        <is>
          <t>fermate</t>
        </is>
      </c>
      <c r="Q2347" s="21">
        <f>IF($A2347="","",$A2347&amp;"|"&amp;$C2347)</f>
        <v/>
      </c>
      <c r="R2347" s="21">
        <f>IF($A2347="","",$A2347&amp;"|"&amp;$C2347&amp;"|"&amp;$D2347)</f>
        <v/>
      </c>
      <c r="S2347" s="21">
        <f>IF($A2347="","",IFERROR(INDEX(Offerte!$D$2:$D$200,MATCH($Q2347,Offerte!$L$2:$L$200,0)),0))</f>
        <v/>
      </c>
      <c r="T2347" s="21">
        <f>IF($A2347="","",IFERROR(INDEX(Offerte!$G$2:$G$200,MATCH($Q2347,Offerte!$L$2:$L$200,0)),"NO"))</f>
        <v/>
      </c>
    </row>
    <row r="2348">
      <c r="A2348" s="10">
        <f>IF(Offerte!$A77="","",Offerte!$A77)</f>
        <v/>
      </c>
      <c r="B2348" s="10">
        <f>IF(Offerte!$A77="","",Offerte!$B77)</f>
        <v/>
      </c>
      <c r="C2348" s="10">
        <f>IF(Offerte!$A77="","",Offerte!$C77)</f>
        <v/>
      </c>
      <c r="D2348" s="10" t="inlineStr">
        <is>
          <t>D.2.1</t>
        </is>
      </c>
      <c r="E2348" s="10" t="inlineStr">
        <is>
          <t>D</t>
        </is>
      </c>
      <c r="F2348" s="10" t="inlineStr">
        <is>
          <t>Q</t>
        </is>
      </c>
      <c r="G2348" s="10" t="inlineStr">
        <is>
          <t>higher</t>
        </is>
      </c>
      <c r="H2348" s="10" t="n">
        <v>2</v>
      </c>
      <c r="I2348" s="10" t="inlineStr">
        <is>
          <t>Segnali tattili Loges-Vet-Evolution</t>
        </is>
      </c>
      <c r="J2348" s="20" t="n"/>
      <c r="K2348" s="20" t="n"/>
      <c r="L2348" s="20" t="n"/>
      <c r="M2348" s="20" t="n"/>
      <c r="N2348" s="21">
        <f>IF($A2348="","",IFERROR(VALUE($J2348),0))</f>
        <v/>
      </c>
      <c r="O2348" s="21">
        <f>IF($A2348="",0,IF(OR($S2348&lt;&gt;1,COUNTA($J2348:$M2348)=0),0,IF(SUMPRODUCT(MAX(($C$5:$C$6173=$C2348)*($D$5:$D$6173=$D2348)*($S$5:$S$6173=1)*IFERROR($N$5:$N$6173*1,0)))&gt;0,ROUND($H2348*($N2348/SUMPRODUCT(MAX(($C$5:$C$6173=$C2348)*($D$5:$D$6173=$D2348)*($S$5:$S$6173=1)*IFERROR($N$5:$N$6173*1,0)))),4),0)))</f>
        <v/>
      </c>
      <c r="P2348" s="10" t="inlineStr">
        <is>
          <t>fermate</t>
        </is>
      </c>
      <c r="Q2348" s="21">
        <f>IF($A2348="","",$A2348&amp;"|"&amp;$C2348)</f>
        <v/>
      </c>
      <c r="R2348" s="21">
        <f>IF($A2348="","",$A2348&amp;"|"&amp;$C2348&amp;"|"&amp;$D2348)</f>
        <v/>
      </c>
      <c r="S2348" s="21">
        <f>IF($A2348="","",IFERROR(INDEX(Offerte!$D$2:$D$200,MATCH($Q2348,Offerte!$L$2:$L$200,0)),0))</f>
        <v/>
      </c>
      <c r="T2348" s="21">
        <f>IF($A2348="","",IFERROR(INDEX(Offerte!$G$2:$G$200,MATCH($Q2348,Offerte!$L$2:$L$200,0)),"NO"))</f>
        <v/>
      </c>
    </row>
    <row r="2349">
      <c r="A2349" s="10">
        <f>IF(Offerte!$A77="","",Offerte!$A77)</f>
        <v/>
      </c>
      <c r="B2349" s="10">
        <f>IF(Offerte!$A77="","",Offerte!$B77)</f>
        <v/>
      </c>
      <c r="C2349" s="10">
        <f>IF(Offerte!$A77="","",Offerte!$C77)</f>
        <v/>
      </c>
      <c r="D2349" s="10" t="inlineStr">
        <is>
          <t>E.1.1</t>
        </is>
      </c>
      <c r="E2349" s="10" t="inlineStr">
        <is>
          <t>E</t>
        </is>
      </c>
      <c r="F2349" s="10" t="inlineStr">
        <is>
          <t>T</t>
        </is>
      </c>
      <c r="G2349" s="10" t="inlineStr">
        <is>
          <t>tabular</t>
        </is>
      </c>
      <c r="H2349" s="10" t="n">
        <v>2</v>
      </c>
      <c r="I2349" s="10" t="inlineStr">
        <is>
          <t>Mobile app con travel planner PRM</t>
        </is>
      </c>
      <c r="J2349" s="20" t="n"/>
      <c r="K2349" s="20" t="n"/>
      <c r="L2349" s="20" t="n"/>
      <c r="M2349" s="20" t="n"/>
      <c r="N2349" s="21">
        <f>IF($A2349="","",IF(IFERROR(VALUE($M2349),0)=1,1,0))</f>
        <v/>
      </c>
      <c r="O2349" s="21">
        <f>IF($A2349="",0,IF(OR($S2349&lt;&gt;1,COUNTA($J2349:$M2349)=0),0,IF($N2349=1,$H2349,0)))</f>
        <v/>
      </c>
      <c r="P2349" s="10" t="inlineStr">
        <is>
          <t>sì/no</t>
        </is>
      </c>
      <c r="Q2349" s="21">
        <f>IF($A2349="","",$A2349&amp;"|"&amp;$C2349)</f>
        <v/>
      </c>
      <c r="R2349" s="21">
        <f>IF($A2349="","",$A2349&amp;"|"&amp;$C2349&amp;"|"&amp;$D2349)</f>
        <v/>
      </c>
      <c r="S2349" s="21">
        <f>IF($A2349="","",IFERROR(INDEX(Offerte!$D$2:$D$200,MATCH($Q2349,Offerte!$L$2:$L$200,0)),0))</f>
        <v/>
      </c>
      <c r="T2349" s="21">
        <f>IF($A2349="","",IFERROR(INDEX(Offerte!$G$2:$G$200,MATCH($Q2349,Offerte!$L$2:$L$200,0)),"NO"))</f>
        <v/>
      </c>
    </row>
    <row r="2350">
      <c r="A2350" s="10">
        <f>IF(Offerte!$A77="","",Offerte!$A77)</f>
        <v/>
      </c>
      <c r="B2350" s="10">
        <f>IF(Offerte!$A77="","",Offerte!$B77)</f>
        <v/>
      </c>
      <c r="C2350" s="10">
        <f>IF(Offerte!$A77="","",Offerte!$C77)</f>
        <v/>
      </c>
      <c r="D2350" s="10" t="inlineStr">
        <is>
          <t>E.2.1</t>
        </is>
      </c>
      <c r="E2350" s="10" t="inlineStr">
        <is>
          <t>E</t>
        </is>
      </c>
      <c r="F2350" s="10" t="inlineStr">
        <is>
          <t>D</t>
        </is>
      </c>
      <c r="G2350" s="10" t="inlineStr">
        <is>
          <t>discretionary</t>
        </is>
      </c>
      <c r="H2350" s="10" t="n">
        <v>2</v>
      </c>
      <c r="I2350" s="10" t="inlineStr">
        <is>
          <t>Altre azioni informative e rapporti con gli utenti</t>
        </is>
      </c>
      <c r="J2350" s="20" t="n"/>
      <c r="K2350" s="20" t="n"/>
      <c r="L2350" s="20" t="n"/>
      <c r="M2350" s="20" t="n"/>
      <c r="N2350" s="21">
        <f>IF($A2350="","",MAX(0,MIN(1,IFERROR(VALUE($M2350),0))))</f>
        <v/>
      </c>
      <c r="O2350" s="21">
        <f>IF($A2350="",0,IF(OR($S2350&lt;&gt;1,COUNTA($J2350:$M2350)=0),0,IF(SUMPRODUCT(MAX(($C$5:$C$6173=$C2350)*($D$5:$D$6173=$D2350)*($S$5:$S$6173=1)*IFERROR($N$5:$N$6173*1,0)))&gt;0,ROUND($H2350*($N2350/SUMPRODUCT(MAX(($C$5:$C$6173=$C2350)*($D$5:$D$6173=$D2350)*($S$5:$S$6173=1)*IFERROR($N$5:$N$6173*1,0)))),4),0)))</f>
        <v/>
      </c>
      <c r="P2350" s="10" t="inlineStr">
        <is>
          <t>coeff.</t>
        </is>
      </c>
      <c r="Q2350" s="21">
        <f>IF($A2350="","",$A2350&amp;"|"&amp;$C2350)</f>
        <v/>
      </c>
      <c r="R2350" s="21">
        <f>IF($A2350="","",$A2350&amp;"|"&amp;$C2350&amp;"|"&amp;$D2350)</f>
        <v/>
      </c>
      <c r="S2350" s="21">
        <f>IF($A2350="","",IFERROR(INDEX(Offerte!$D$2:$D$200,MATCH($Q2350,Offerte!$L$2:$L$200,0)),0))</f>
        <v/>
      </c>
      <c r="T2350" s="21">
        <f>IF($A2350="","",IFERROR(INDEX(Offerte!$G$2:$G$200,MATCH($Q2350,Offerte!$L$2:$L$200,0)),"NO"))</f>
        <v/>
      </c>
    </row>
    <row r="2351">
      <c r="A2351" s="10">
        <f>IF(Offerte!$A77="","",Offerte!$A77)</f>
        <v/>
      </c>
      <c r="B2351" s="10">
        <f>IF(Offerte!$A77="","",Offerte!$B77)</f>
        <v/>
      </c>
      <c r="C2351" s="10">
        <f>IF(Offerte!$A77="","",Offerte!$C77)</f>
        <v/>
      </c>
      <c r="D2351" s="10" t="inlineStr">
        <is>
          <t>F.1.1</t>
        </is>
      </c>
      <c r="E2351" s="10" t="inlineStr">
        <is>
          <t>F</t>
        </is>
      </c>
      <c r="F2351" s="10" t="inlineStr">
        <is>
          <t>Q</t>
        </is>
      </c>
      <c r="G2351" s="10" t="inlineStr">
        <is>
          <t>lower</t>
        </is>
      </c>
      <c r="H2351" s="10" t="n">
        <v>7</v>
      </c>
      <c r="I2351" s="10" t="inlineStr">
        <is>
          <t>Performance ambientali del parco mezzi adibito al servizio - I_CEA</t>
        </is>
      </c>
      <c r="J2351" s="20" t="n"/>
      <c r="K2351" s="20" t="n"/>
      <c r="L2351" s="20" t="n"/>
      <c r="M2351" s="20" t="n"/>
      <c r="N2351" s="21">
        <f>IF($A2351="","",IFERROR(VALUE($J2351),0))</f>
        <v/>
      </c>
      <c r="O2351" s="21">
        <f>IF($A2351="",0,IF(OR($S2351&lt;&gt;1,COUNTA($J2351:$M2351)=0),0,IF(AND(IFERROR(AGGREGATE(15,6,$N$5:$N$6173/(($C$5:$C$6173=$C2351)*($D$5:$D$6173=$D2351)*($S$5:$S$6173=1)*($N$5:$N$6173&gt;0)),1),0)&gt;0,$N2351&gt;0),ROUND($H2351*(IFERROR(AGGREGATE(15,6,$N$5:$N$6173/(($C$5:$C$6173=$C2351)*($D$5:$D$6173=$D2351)*($S$5:$S$6173=1)*($N$5:$N$6173&gt;0)),1),0)/$N2351),4),0)))</f>
        <v/>
      </c>
      <c r="P2351" s="10" t="inlineStr">
        <is>
          <t>indice</t>
        </is>
      </c>
      <c r="Q2351" s="21">
        <f>IF($A2351="","",$A2351&amp;"|"&amp;$C2351)</f>
        <v/>
      </c>
      <c r="R2351" s="21">
        <f>IF($A2351="","",$A2351&amp;"|"&amp;$C2351&amp;"|"&amp;$D2351)</f>
        <v/>
      </c>
      <c r="S2351" s="21">
        <f>IF($A2351="","",IFERROR(INDEX(Offerte!$D$2:$D$200,MATCH($Q2351,Offerte!$L$2:$L$200,0)),0))</f>
        <v/>
      </c>
      <c r="T2351" s="21">
        <f>IF($A2351="","",IFERROR(INDEX(Offerte!$G$2:$G$200,MATCH($Q2351,Offerte!$L$2:$L$200,0)),"NO"))</f>
        <v/>
      </c>
    </row>
    <row r="2352">
      <c r="A2352" s="10">
        <f>IF(Offerte!$A77="","",Offerte!$A77)</f>
        <v/>
      </c>
      <c r="B2352" s="10">
        <f>IF(Offerte!$A77="","",Offerte!$B77)</f>
        <v/>
      </c>
      <c r="C2352" s="10">
        <f>IF(Offerte!$A77="","",Offerte!$C77)</f>
        <v/>
      </c>
      <c r="D2352" s="10" t="inlineStr">
        <is>
          <t>F.2.1</t>
        </is>
      </c>
      <c r="E2352" s="10" t="inlineStr">
        <is>
          <t>F</t>
        </is>
      </c>
      <c r="F2352" s="10" t="inlineStr">
        <is>
          <t>Q</t>
        </is>
      </c>
      <c r="G2352" s="10" t="inlineStr">
        <is>
          <t>higher</t>
        </is>
      </c>
      <c r="H2352" s="10" t="n">
        <v>2</v>
      </c>
      <c r="I2352" s="10" t="inlineStr">
        <is>
          <t>Tasso di copertura del servizio con dispositivi ECO-DRIVER</t>
        </is>
      </c>
      <c r="J2352" s="20" t="n"/>
      <c r="K2352" s="20" t="n"/>
      <c r="L2352" s="20" t="n"/>
      <c r="M2352" s="20" t="n"/>
      <c r="N2352" s="21">
        <f>IF($A2352="","",IFERROR(VALUE($K2352)/VALUE($L2352),IFERROR(VALUE($J2352),0)))</f>
        <v/>
      </c>
      <c r="O2352" s="21">
        <f>IF($A2352="",0,IF(OR($S2352&lt;&gt;1,COUNTA($J2352:$M2352)=0),0,IF(SUMPRODUCT(MAX(($C$5:$C$6173=$C2352)*($D$5:$D$6173=$D2352)*($S$5:$S$6173=1)*IFERROR($N$5:$N$6173*1,0)))&gt;0,ROUND($H2352*($N2352/SUMPRODUCT(MAX(($C$5:$C$6173=$C2352)*($D$5:$D$6173=$D2352)*($S$5:$S$6173=1)*IFERROR($N$5:$N$6173*1,0)))),4),0)))</f>
        <v/>
      </c>
      <c r="P2352" s="10" t="inlineStr">
        <is>
          <t>Autobus attrezzati con dispositivi ECO-DRIVER / Autobus totali in offerta, incluse scorte</t>
        </is>
      </c>
      <c r="Q2352" s="21">
        <f>IF($A2352="","",$A2352&amp;"|"&amp;$C2352)</f>
        <v/>
      </c>
      <c r="R2352" s="21">
        <f>IF($A2352="","",$A2352&amp;"|"&amp;$C2352&amp;"|"&amp;$D2352)</f>
        <v/>
      </c>
      <c r="S2352" s="21">
        <f>IF($A2352="","",IFERROR(INDEX(Offerte!$D$2:$D$200,MATCH($Q2352,Offerte!$L$2:$L$200,0)),0))</f>
        <v/>
      </c>
      <c r="T2352" s="21">
        <f>IF($A2352="","",IFERROR(INDEX(Offerte!$G$2:$G$200,MATCH($Q2352,Offerte!$L$2:$L$200,0)),"NO"))</f>
        <v/>
      </c>
    </row>
    <row r="2353">
      <c r="A2353" s="10">
        <f>IF(Offerte!$A77="","",Offerte!$A77)</f>
        <v/>
      </c>
      <c r="B2353" s="10">
        <f>IF(Offerte!$A77="","",Offerte!$B77)</f>
        <v/>
      </c>
      <c r="C2353" s="10">
        <f>IF(Offerte!$A77="","",Offerte!$C77)</f>
        <v/>
      </c>
      <c r="D2353" s="10" t="inlineStr">
        <is>
          <t>F.3.1</t>
        </is>
      </c>
      <c r="E2353" s="10" t="inlineStr">
        <is>
          <t>F</t>
        </is>
      </c>
      <c r="F2353" s="10" t="inlineStr">
        <is>
          <t>Q</t>
        </is>
      </c>
      <c r="G2353" s="10" t="inlineStr">
        <is>
          <t>higher</t>
        </is>
      </c>
      <c r="H2353" s="10" t="n">
        <v>2</v>
      </c>
      <c r="I2353" s="10" t="inlineStr">
        <is>
          <t>Autoproduzione consumi elettrici per trazione</t>
        </is>
      </c>
      <c r="J2353" s="20" t="n"/>
      <c r="K2353" s="20" t="n"/>
      <c r="L2353" s="20" t="n"/>
      <c r="M2353" s="20" t="n"/>
      <c r="N2353" s="21">
        <f>IF($A2353="","",IFERROR(VALUE($J2353),0))</f>
        <v/>
      </c>
      <c r="O2353" s="21">
        <f>IF($A2353="",0,IF(OR($S2353&lt;&gt;1,COUNTA($J2353:$M2353)=0),0,IF(SUMPRODUCT(MAX(($C$5:$C$6173=$C2353)*($D$5:$D$6173=$D2353)*($S$5:$S$6173=1)*IFERROR($N$5:$N$6173*1,0)))&gt;0,ROUND($H2353*($N2353/SUMPRODUCT(MAX(($C$5:$C$6173=$C2353)*($D$5:$D$6173=$D2353)*($S$5:$S$6173=1)*IFERROR($N$5:$N$6173*1,0)))),4),0)))</f>
        <v/>
      </c>
      <c r="P2353" s="10" t="inlineStr">
        <is>
          <t>kWh/anno</t>
        </is>
      </c>
      <c r="Q2353" s="21">
        <f>IF($A2353="","",$A2353&amp;"|"&amp;$C2353)</f>
        <v/>
      </c>
      <c r="R2353" s="21">
        <f>IF($A2353="","",$A2353&amp;"|"&amp;$C2353&amp;"|"&amp;$D2353)</f>
        <v/>
      </c>
      <c r="S2353" s="21">
        <f>IF($A2353="","",IFERROR(INDEX(Offerte!$D$2:$D$200,MATCH($Q2353,Offerte!$L$2:$L$200,0)),0))</f>
        <v/>
      </c>
      <c r="T2353" s="21">
        <f>IF($A2353="","",IFERROR(INDEX(Offerte!$G$2:$G$200,MATCH($Q2353,Offerte!$L$2:$L$200,0)),"NO"))</f>
        <v/>
      </c>
    </row>
    <row r="2354">
      <c r="A2354" s="10">
        <f>IF(Offerte!$A77="","",Offerte!$A77)</f>
        <v/>
      </c>
      <c r="B2354" s="10">
        <f>IF(Offerte!$A77="","",Offerte!$B77)</f>
        <v/>
      </c>
      <c r="C2354" s="10">
        <f>IF(Offerte!$A77="","",Offerte!$C77)</f>
        <v/>
      </c>
      <c r="D2354" s="10" t="inlineStr">
        <is>
          <t>F.4.1</t>
        </is>
      </c>
      <c r="E2354" s="10" t="inlineStr">
        <is>
          <t>F</t>
        </is>
      </c>
      <c r="F2354" s="10" t="inlineStr">
        <is>
          <t>Q</t>
        </is>
      </c>
      <c r="G2354" s="10" t="inlineStr">
        <is>
          <t>soil</t>
        </is>
      </c>
      <c r="H2354" s="10" t="n">
        <v>2</v>
      </c>
      <c r="I2354" s="10" t="inlineStr">
        <is>
          <t>Indice di consumo di suolo</t>
        </is>
      </c>
      <c r="J2354" s="20" t="n"/>
      <c r="K2354" s="20" t="n"/>
      <c r="L2354" s="20" t="n"/>
      <c r="M2354" s="20" t="n"/>
      <c r="N2354" s="21">
        <f>IF($A2354="","",IFERROR(VALUE($J2354),0))</f>
        <v/>
      </c>
      <c r="O2354" s="21">
        <f>IF($A2354="",0,IF(OR($S2354&lt;&gt;1,COUNTA($J2354:$M2354)=0),0,IF($N2354&lt;=0,$H2354,IF(SUMPRODUCT(MAX(($C$5:$C$6173=$C2354)*($D$5:$D$6173=$D2354)*($S$5:$S$6173=1)*IFERROR($N$5:$N$6173*1,0)))&gt;0,ROUND($H2354*((SUMPRODUCT(MAX(($C$5:$C$6173=$C2354)*($D$5:$D$6173=$D2354)*($S$5:$S$6173=1)*IFERROR($N$5:$N$6173*1,0)))-$N2354)/SUMPRODUCT(MAX(($C$5:$C$6173=$C2354)*($D$5:$D$6173=$D2354)*($S$5:$S$6173=1)*IFERROR($N$5:$N$6173*1,0)))),4),0))))</f>
        <v/>
      </c>
      <c r="P2354" s="10" t="inlineStr">
        <is>
          <t>m2</t>
        </is>
      </c>
      <c r="Q2354" s="21">
        <f>IF($A2354="","",$A2354&amp;"|"&amp;$C2354)</f>
        <v/>
      </c>
      <c r="R2354" s="21">
        <f>IF($A2354="","",$A2354&amp;"|"&amp;$C2354&amp;"|"&amp;$D2354)</f>
        <v/>
      </c>
      <c r="S2354" s="21">
        <f>IF($A2354="","",IFERROR(INDEX(Offerte!$D$2:$D$200,MATCH($Q2354,Offerte!$L$2:$L$200,0)),0))</f>
        <v/>
      </c>
      <c r="T2354" s="21">
        <f>IF($A2354="","",IFERROR(INDEX(Offerte!$G$2:$G$200,MATCH($Q2354,Offerte!$L$2:$L$200,0)),"NO"))</f>
        <v/>
      </c>
    </row>
    <row r="2355">
      <c r="A2355" s="10">
        <f>IF(Offerte!$A77="","",Offerte!$A77)</f>
        <v/>
      </c>
      <c r="B2355" s="10">
        <f>IF(Offerte!$A77="","",Offerte!$B77)</f>
        <v/>
      </c>
      <c r="C2355" s="10">
        <f>IF(Offerte!$A77="","",Offerte!$C77)</f>
        <v/>
      </c>
      <c r="D2355" s="10" t="inlineStr">
        <is>
          <t>F.5.1</t>
        </is>
      </c>
      <c r="E2355" s="10" t="inlineStr">
        <is>
          <t>F</t>
        </is>
      </c>
      <c r="F2355" s="10" t="inlineStr">
        <is>
          <t>T</t>
        </is>
      </c>
      <c r="G2355" s="10" t="inlineStr">
        <is>
          <t>tabular</t>
        </is>
      </c>
      <c r="H2355" s="10" t="n">
        <v>1</v>
      </c>
      <c r="I2355" s="10" t="inlineStr">
        <is>
          <t>Rendicontazione di sostenibilità ambientale</t>
        </is>
      </c>
      <c r="J2355" s="20" t="n"/>
      <c r="K2355" s="20" t="n"/>
      <c r="L2355" s="20" t="n"/>
      <c r="M2355" s="20" t="n"/>
      <c r="N2355" s="21">
        <f>IF($A2355="","",IF(IFERROR(VALUE($M2355),0)=1,1,0))</f>
        <v/>
      </c>
      <c r="O2355" s="21">
        <f>IF($A2355="",0,IF(OR($S2355&lt;&gt;1,COUNTA($J2355:$M2355)=0),0,IF($N2355=1,$H2355,0)))</f>
        <v/>
      </c>
      <c r="P2355" s="10" t="inlineStr">
        <is>
          <t>sì/no</t>
        </is>
      </c>
      <c r="Q2355" s="21">
        <f>IF($A2355="","",$A2355&amp;"|"&amp;$C2355)</f>
        <v/>
      </c>
      <c r="R2355" s="21">
        <f>IF($A2355="","",$A2355&amp;"|"&amp;$C2355&amp;"|"&amp;$D2355)</f>
        <v/>
      </c>
      <c r="S2355" s="21">
        <f>IF($A2355="","",IFERROR(INDEX(Offerte!$D$2:$D$200,MATCH($Q2355,Offerte!$L$2:$L$200,0)),0))</f>
        <v/>
      </c>
      <c r="T2355" s="21">
        <f>IF($A2355="","",IFERROR(INDEX(Offerte!$G$2:$G$200,MATCH($Q2355,Offerte!$L$2:$L$200,0)),"NO"))</f>
        <v/>
      </c>
    </row>
    <row r="2356">
      <c r="A2356" s="10">
        <f>IF(Offerte!$A77="","",Offerte!$A77)</f>
        <v/>
      </c>
      <c r="B2356" s="10">
        <f>IF(Offerte!$A77="","",Offerte!$B77)</f>
        <v/>
      </c>
      <c r="C2356" s="10">
        <f>IF(Offerte!$A77="","",Offerte!$C77)</f>
        <v/>
      </c>
      <c r="D2356" s="10" t="inlineStr">
        <is>
          <t>G.1.1</t>
        </is>
      </c>
      <c r="E2356" s="10" t="inlineStr">
        <is>
          <t>G</t>
        </is>
      </c>
      <c r="F2356" s="10" t="inlineStr">
        <is>
          <t>D</t>
        </is>
      </c>
      <c r="G2356" s="10" t="inlineStr">
        <is>
          <t>discretionary</t>
        </is>
      </c>
      <c r="H2356" s="10" t="n">
        <v>2</v>
      </c>
      <c r="I2356" s="10" t="inlineStr">
        <is>
          <t>Qualità del progetto di centrale di controllo aziendale</t>
        </is>
      </c>
      <c r="J2356" s="20" t="n"/>
      <c r="K2356" s="20" t="n"/>
      <c r="L2356" s="20" t="n"/>
      <c r="M2356" s="20" t="n"/>
      <c r="N2356" s="21">
        <f>IF($A2356="","",MAX(0,MIN(1,IFERROR(VALUE($M2356),0))))</f>
        <v/>
      </c>
      <c r="O2356" s="21">
        <f>IF($A2356="",0,IF(OR($S2356&lt;&gt;1,COUNTA($J2356:$M2356)=0),0,IF(SUMPRODUCT(MAX(($C$5:$C$6173=$C2356)*($D$5:$D$6173=$D2356)*($S$5:$S$6173=1)*IFERROR($N$5:$N$6173*1,0)))&gt;0,ROUND($H2356*($N2356/SUMPRODUCT(MAX(($C$5:$C$6173=$C2356)*($D$5:$D$6173=$D2356)*($S$5:$S$6173=1)*IFERROR($N$5:$N$6173*1,0)))),4),0)))</f>
        <v/>
      </c>
      <c r="P2356" s="10" t="inlineStr">
        <is>
          <t>coeff.</t>
        </is>
      </c>
      <c r="Q2356" s="21">
        <f>IF($A2356="","",$A2356&amp;"|"&amp;$C2356)</f>
        <v/>
      </c>
      <c r="R2356" s="21">
        <f>IF($A2356="","",$A2356&amp;"|"&amp;$C2356&amp;"|"&amp;$D2356)</f>
        <v/>
      </c>
      <c r="S2356" s="21">
        <f>IF($A2356="","",IFERROR(INDEX(Offerte!$D$2:$D$200,MATCH($Q2356,Offerte!$L$2:$L$200,0)),0))</f>
        <v/>
      </c>
      <c r="T2356" s="21">
        <f>IF($A2356="","",IFERROR(INDEX(Offerte!$G$2:$G$200,MATCH($Q2356,Offerte!$L$2:$L$200,0)),"NO"))</f>
        <v/>
      </c>
    </row>
    <row r="2357">
      <c r="A2357" s="10">
        <f>IF(Offerte!$A77="","",Offerte!$A77)</f>
        <v/>
      </c>
      <c r="B2357" s="10">
        <f>IF(Offerte!$A77="","",Offerte!$B77)</f>
        <v/>
      </c>
      <c r="C2357" s="10">
        <f>IF(Offerte!$A77="","",Offerte!$C77)</f>
        <v/>
      </c>
      <c r="D2357" s="10" t="inlineStr">
        <is>
          <t>G.2.1</t>
        </is>
      </c>
      <c r="E2357" s="10" t="inlineStr">
        <is>
          <t>G</t>
        </is>
      </c>
      <c r="F2357" s="10" t="inlineStr">
        <is>
          <t>T</t>
        </is>
      </c>
      <c r="G2357" s="10" t="inlineStr">
        <is>
          <t>tabular</t>
        </is>
      </c>
      <c r="H2357" s="10" t="n">
        <v>1</v>
      </c>
      <c r="I2357" s="10" t="inlineStr">
        <is>
          <t>Certificazione ISO 45001</t>
        </is>
      </c>
      <c r="J2357" s="20" t="n"/>
      <c r="K2357" s="20" t="n"/>
      <c r="L2357" s="20" t="n"/>
      <c r="M2357" s="20" t="n"/>
      <c r="N2357" s="21">
        <f>IF($A2357="","",IF(IFERROR(VALUE($M2357),0)=1,1,0))</f>
        <v/>
      </c>
      <c r="O2357" s="21">
        <f>IF($A2357="",0,IF(OR($S2357&lt;&gt;1,COUNTA($J2357:$M2357)=0),0,IF($N2357=1,$H2357,0)))</f>
        <v/>
      </c>
      <c r="P2357" s="10" t="inlineStr">
        <is>
          <t>sì/no</t>
        </is>
      </c>
      <c r="Q2357" s="21">
        <f>IF($A2357="","",$A2357&amp;"|"&amp;$C2357)</f>
        <v/>
      </c>
      <c r="R2357" s="21">
        <f>IF($A2357="","",$A2357&amp;"|"&amp;$C2357&amp;"|"&amp;$D2357)</f>
        <v/>
      </c>
      <c r="S2357" s="21">
        <f>IF($A2357="","",IFERROR(INDEX(Offerte!$D$2:$D$200,MATCH($Q2357,Offerte!$L$2:$L$200,0)),0))</f>
        <v/>
      </c>
      <c r="T2357" s="21">
        <f>IF($A2357="","",IFERROR(INDEX(Offerte!$G$2:$G$200,MATCH($Q2357,Offerte!$L$2:$L$200,0)),"NO"))</f>
        <v/>
      </c>
    </row>
    <row r="2358">
      <c r="A2358" s="10">
        <f>IF(Offerte!$A77="","",Offerte!$A77)</f>
        <v/>
      </c>
      <c r="B2358" s="10">
        <f>IF(Offerte!$A77="","",Offerte!$B77)</f>
        <v/>
      </c>
      <c r="C2358" s="10">
        <f>IF(Offerte!$A77="","",Offerte!$C77)</f>
        <v/>
      </c>
      <c r="D2358" s="10" t="inlineStr">
        <is>
          <t>G.3.1</t>
        </is>
      </c>
      <c r="E2358" s="10" t="inlineStr">
        <is>
          <t>G</t>
        </is>
      </c>
      <c r="F2358" s="10" t="inlineStr">
        <is>
          <t>T</t>
        </is>
      </c>
      <c r="G2358" s="10" t="inlineStr">
        <is>
          <t>tabular</t>
        </is>
      </c>
      <c r="H2358" s="10" t="n">
        <v>1</v>
      </c>
      <c r="I2358" s="10" t="inlineStr">
        <is>
          <t>Certificazioni di responsabilità sociale</t>
        </is>
      </c>
      <c r="J2358" s="20" t="n"/>
      <c r="K2358" s="20" t="n"/>
      <c r="L2358" s="20" t="n"/>
      <c r="M2358" s="20" t="n"/>
      <c r="N2358" s="21">
        <f>IF($A2358="","",IF(IFERROR(VALUE($M2358),0)=1,1,0))</f>
        <v/>
      </c>
      <c r="O2358" s="21">
        <f>IF($A2358="",0,IF(OR($S2358&lt;&gt;1,COUNTA($J2358:$M2358)=0),0,IF($N2358=1,$H2358,0)))</f>
        <v/>
      </c>
      <c r="P2358" s="10" t="inlineStr">
        <is>
          <t>sì/no</t>
        </is>
      </c>
      <c r="Q2358" s="21">
        <f>IF($A2358="","",$A2358&amp;"|"&amp;$C2358)</f>
        <v/>
      </c>
      <c r="R2358" s="21">
        <f>IF($A2358="","",$A2358&amp;"|"&amp;$C2358&amp;"|"&amp;$D2358)</f>
        <v/>
      </c>
      <c r="S2358" s="21">
        <f>IF($A2358="","",IFERROR(INDEX(Offerte!$D$2:$D$200,MATCH($Q2358,Offerte!$L$2:$L$200,0)),0))</f>
        <v/>
      </c>
      <c r="T2358" s="21">
        <f>IF($A2358="","",IFERROR(INDEX(Offerte!$G$2:$G$200,MATCH($Q2358,Offerte!$L$2:$L$200,0)),"NO"))</f>
        <v/>
      </c>
    </row>
    <row r="2359">
      <c r="A2359" s="10">
        <f>IF(Offerte!$A77="","",Offerte!$A77)</f>
        <v/>
      </c>
      <c r="B2359" s="10">
        <f>IF(Offerte!$A77="","",Offerte!$B77)</f>
        <v/>
      </c>
      <c r="C2359" s="10">
        <f>IF(Offerte!$A77="","",Offerte!$C77)</f>
        <v/>
      </c>
      <c r="D2359" s="10" t="inlineStr">
        <is>
          <t>G.4.1</t>
        </is>
      </c>
      <c r="E2359" s="10" t="inlineStr">
        <is>
          <t>G</t>
        </is>
      </c>
      <c r="F2359" s="10" t="inlineStr">
        <is>
          <t>D</t>
        </is>
      </c>
      <c r="G2359" s="10" t="inlineStr">
        <is>
          <t>discretionary</t>
        </is>
      </c>
      <c r="H2359" s="10" t="n">
        <v>2</v>
      </c>
      <c r="I2359" s="10" t="inlineStr">
        <is>
          <t>Qualità del piano di formazione del personale</t>
        </is>
      </c>
      <c r="J2359" s="20" t="n"/>
      <c r="K2359" s="20" t="n"/>
      <c r="L2359" s="20" t="n"/>
      <c r="M2359" s="20" t="n"/>
      <c r="N2359" s="21">
        <f>IF($A2359="","",MAX(0,MIN(1,IFERROR(VALUE($M2359),0))))</f>
        <v/>
      </c>
      <c r="O2359" s="21">
        <f>IF($A2359="",0,IF(OR($S2359&lt;&gt;1,COUNTA($J2359:$M2359)=0),0,IF(SUMPRODUCT(MAX(($C$5:$C$6173=$C2359)*($D$5:$D$6173=$D2359)*($S$5:$S$6173=1)*IFERROR($N$5:$N$6173*1,0)))&gt;0,ROUND($H2359*($N2359/SUMPRODUCT(MAX(($C$5:$C$6173=$C2359)*($D$5:$D$6173=$D2359)*($S$5:$S$6173=1)*IFERROR($N$5:$N$6173*1,0)))),4),0)))</f>
        <v/>
      </c>
      <c r="P2359" s="10" t="inlineStr">
        <is>
          <t>coeff.</t>
        </is>
      </c>
      <c r="Q2359" s="21">
        <f>IF($A2359="","",$A2359&amp;"|"&amp;$C2359)</f>
        <v/>
      </c>
      <c r="R2359" s="21">
        <f>IF($A2359="","",$A2359&amp;"|"&amp;$C2359&amp;"|"&amp;$D2359)</f>
        <v/>
      </c>
      <c r="S2359" s="21">
        <f>IF($A2359="","",IFERROR(INDEX(Offerte!$D$2:$D$200,MATCH($Q2359,Offerte!$L$2:$L$200,0)),0))</f>
        <v/>
      </c>
      <c r="T2359" s="21">
        <f>IF($A2359="","",IFERROR(INDEX(Offerte!$G$2:$G$200,MATCH($Q2359,Offerte!$L$2:$L$200,0)),"NO"))</f>
        <v/>
      </c>
    </row>
    <row r="2360">
      <c r="A2360" s="10">
        <f>IF(Offerte!$A77="","",Offerte!$A77)</f>
        <v/>
      </c>
      <c r="B2360" s="10">
        <f>IF(Offerte!$A77="","",Offerte!$B77)</f>
        <v/>
      </c>
      <c r="C2360" s="10">
        <f>IF(Offerte!$A77="","",Offerte!$C77)</f>
        <v/>
      </c>
      <c r="D2360" s="10" t="inlineStr">
        <is>
          <t>G.5.1</t>
        </is>
      </c>
      <c r="E2360" s="10" t="inlineStr">
        <is>
          <t>G</t>
        </is>
      </c>
      <c r="F2360" s="10" t="inlineStr">
        <is>
          <t>T</t>
        </is>
      </c>
      <c r="G2360" s="10" t="inlineStr">
        <is>
          <t>tabular</t>
        </is>
      </c>
      <c r="H2360" s="10" t="n">
        <v>1</v>
      </c>
      <c r="I2360" s="10" t="inlineStr">
        <is>
          <t>Impegno al mantenimento delle garanzie del contratto di secondo livello del gestore uscente</t>
        </is>
      </c>
      <c r="J2360" s="20" t="n"/>
      <c r="K2360" s="20" t="n"/>
      <c r="L2360" s="20" t="n"/>
      <c r="M2360" s="20" t="n"/>
      <c r="N2360" s="21">
        <f>IF($A2360="","",IF(IFERROR(VALUE($M2360),0)=1,1,0))</f>
        <v/>
      </c>
      <c r="O2360" s="21">
        <f>IF($A2360="",0,IF(OR($S2360&lt;&gt;1,COUNTA($J2360:$M2360)=0),0,IF($N2360=1,$H2360,0)))</f>
        <v/>
      </c>
      <c r="P2360" s="10" t="inlineStr">
        <is>
          <t>sì/no</t>
        </is>
      </c>
      <c r="Q2360" s="21">
        <f>IF($A2360="","",$A2360&amp;"|"&amp;$C2360)</f>
        <v/>
      </c>
      <c r="R2360" s="21">
        <f>IF($A2360="","",$A2360&amp;"|"&amp;$C2360&amp;"|"&amp;$D2360)</f>
        <v/>
      </c>
      <c r="S2360" s="21">
        <f>IF($A2360="","",IFERROR(INDEX(Offerte!$D$2:$D$200,MATCH($Q2360,Offerte!$L$2:$L$200,0)),0))</f>
        <v/>
      </c>
      <c r="T2360" s="21">
        <f>IF($A2360="","",IFERROR(INDEX(Offerte!$G$2:$G$200,MATCH($Q2360,Offerte!$L$2:$L$200,0)),"NO"))</f>
        <v/>
      </c>
    </row>
    <row r="2361">
      <c r="A2361" s="10">
        <f>IF(Offerte!$A78="","",Offerte!$A78)</f>
        <v/>
      </c>
      <c r="B2361" s="10">
        <f>IF(Offerte!$A78="","",Offerte!$B78)</f>
        <v/>
      </c>
      <c r="C2361" s="10">
        <f>IF(Offerte!$A78="","",Offerte!$C78)</f>
        <v/>
      </c>
      <c r="D2361" s="10" t="inlineStr">
        <is>
          <t>A.1.1</t>
        </is>
      </c>
      <c r="E2361" s="10" t="inlineStr">
        <is>
          <t>A</t>
        </is>
      </c>
      <c r="F2361" s="10" t="inlineStr">
        <is>
          <t>Q</t>
        </is>
      </c>
      <c r="G2361" s="10" t="inlineStr">
        <is>
          <t>higher</t>
        </is>
      </c>
      <c r="H2361" s="10" t="n">
        <v>3</v>
      </c>
      <c r="I2361" s="10" t="inlineStr">
        <is>
          <t>Tasso aggiuntivo di corse controllate</t>
        </is>
      </c>
      <c r="J2361" s="20" t="n"/>
      <c r="K2361" s="20" t="n"/>
      <c r="L2361" s="20" t="n"/>
      <c r="M2361" s="20" t="n"/>
      <c r="N2361" s="21">
        <f>IF($A2361="","",IFERROR(VALUE($K2361)/VALUE($L2361)*100,IFERROR(VALUE($J2361),0)))</f>
        <v/>
      </c>
      <c r="O2361" s="21">
        <f>IF($A2361="",0,IF(OR($S2361&lt;&gt;1,COUNTA($J2361:$M2361)=0),0,IF(SUMPRODUCT(MAX(($C$5:$C$6173=$C2361)*($D$5:$D$6173=$D2361)*($S$5:$S$6173=1)*IFERROR($N$5:$N$6173*1,0)))&gt;0,ROUND($H2361*($N2361/SUMPRODUCT(MAX(($C$5:$C$6173=$C2361)*($D$5:$D$6173=$D2361)*($S$5:$S$6173=1)*IFERROR($N$5:$N$6173*1,0)))),4),0)))</f>
        <v/>
      </c>
      <c r="P2361" s="10" t="inlineStr">
        <is>
          <t>Corse controllate annue / Corse programmate annue</t>
        </is>
      </c>
      <c r="Q2361" s="21">
        <f>IF($A2361="","",$A2361&amp;"|"&amp;$C2361)</f>
        <v/>
      </c>
      <c r="R2361" s="21">
        <f>IF($A2361="","",$A2361&amp;"|"&amp;$C2361&amp;"|"&amp;$D2361)</f>
        <v/>
      </c>
      <c r="S2361" s="21">
        <f>IF($A2361="","",IFERROR(INDEX(Offerte!$D$2:$D$200,MATCH($Q2361,Offerte!$L$2:$L$200,0)),0))</f>
        <v/>
      </c>
      <c r="T2361" s="21">
        <f>IF($A2361="","",IFERROR(INDEX(Offerte!$G$2:$G$200,MATCH($Q2361,Offerte!$L$2:$L$200,0)),"NO"))</f>
        <v/>
      </c>
    </row>
    <row r="2362">
      <c r="A2362" s="10">
        <f>IF(Offerte!$A78="","",Offerte!$A78)</f>
        <v/>
      </c>
      <c r="B2362" s="10">
        <f>IF(Offerte!$A78="","",Offerte!$B78)</f>
        <v/>
      </c>
      <c r="C2362" s="10">
        <f>IF(Offerte!$A78="","",Offerte!$C78)</f>
        <v/>
      </c>
      <c r="D2362" s="10" t="inlineStr">
        <is>
          <t>A.1.2</t>
        </is>
      </c>
      <c r="E2362" s="10" t="inlineStr">
        <is>
          <t>A</t>
        </is>
      </c>
      <c r="F2362" s="10" t="inlineStr">
        <is>
          <t>Q</t>
        </is>
      </c>
      <c r="G2362" s="10" t="inlineStr">
        <is>
          <t>higher</t>
        </is>
      </c>
      <c r="H2362" s="10" t="n">
        <v>4</v>
      </c>
      <c r="I2362" s="10" t="inlineStr">
        <is>
          <t>Numero aggiuntivo di passeggeri controllati</t>
        </is>
      </c>
      <c r="J2362" s="20" t="n"/>
      <c r="K2362" s="20" t="n"/>
      <c r="L2362" s="20" t="n"/>
      <c r="M2362" s="20" t="n"/>
      <c r="N2362" s="21">
        <f>IF($A2362="","",IFERROR(VALUE($J2362),0))</f>
        <v/>
      </c>
      <c r="O2362" s="21">
        <f>IF($A2362="",0,IF(OR($S2362&lt;&gt;1,COUNTA($J2362:$M2362)=0),0,IF(SUMPRODUCT(MAX(($C$5:$C$6173=$C2362)*($D$5:$D$6173=$D2362)*($S$5:$S$6173=1)*IFERROR($N$5:$N$6173*1,0)))&gt;0,ROUND($H2362*($N2362/SUMPRODUCT(MAX(($C$5:$C$6173=$C2362)*($D$5:$D$6173=$D2362)*($S$5:$S$6173=1)*IFERROR($N$5:$N$6173*1,0)))),4),0)))</f>
        <v/>
      </c>
      <c r="P2362" s="10" t="inlineStr">
        <is>
          <t>passeggeri/anno</t>
        </is>
      </c>
      <c r="Q2362" s="21">
        <f>IF($A2362="","",$A2362&amp;"|"&amp;$C2362)</f>
        <v/>
      </c>
      <c r="R2362" s="21">
        <f>IF($A2362="","",$A2362&amp;"|"&amp;$C2362&amp;"|"&amp;$D2362)</f>
        <v/>
      </c>
      <c r="S2362" s="21">
        <f>IF($A2362="","",IFERROR(INDEX(Offerte!$D$2:$D$200,MATCH($Q2362,Offerte!$L$2:$L$200,0)),0))</f>
        <v/>
      </c>
      <c r="T2362" s="21">
        <f>IF($A2362="","",IFERROR(INDEX(Offerte!$G$2:$G$200,MATCH($Q2362,Offerte!$L$2:$L$200,0)),"NO"))</f>
        <v/>
      </c>
    </row>
    <row r="2363">
      <c r="A2363" s="10">
        <f>IF(Offerte!$A78="","",Offerte!$A78)</f>
        <v/>
      </c>
      <c r="B2363" s="10">
        <f>IF(Offerte!$A78="","",Offerte!$B78)</f>
        <v/>
      </c>
      <c r="C2363" s="10">
        <f>IF(Offerte!$A78="","",Offerte!$C78)</f>
        <v/>
      </c>
      <c r="D2363" s="10" t="inlineStr">
        <is>
          <t>B.1.1</t>
        </is>
      </c>
      <c r="E2363" s="10" t="inlineStr">
        <is>
          <t>B</t>
        </is>
      </c>
      <c r="F2363" s="10" t="inlineStr">
        <is>
          <t>Q</t>
        </is>
      </c>
      <c r="G2363" s="10" t="inlineStr">
        <is>
          <t>higher</t>
        </is>
      </c>
      <c r="H2363" s="10" t="n">
        <v>3</v>
      </c>
      <c r="I2363" s="10" t="inlineStr">
        <is>
          <t>Incremento dei posti offerti nelle fasce di punta</t>
        </is>
      </c>
      <c r="J2363" s="20" t="n"/>
      <c r="K2363" s="20" t="n"/>
      <c r="L2363" s="20" t="n"/>
      <c r="M2363" s="20" t="n"/>
      <c r="N2363" s="21">
        <f>IF($A2363="","",IFERROR(VALUE($J2363),0))</f>
        <v/>
      </c>
      <c r="O2363" s="21">
        <f>IF($A2363="",0,IF(OR($S2363&lt;&gt;1,COUNTA($J2363:$M2363)=0),0,IF(SUMPRODUCT(MAX(($C$5:$C$6173=$C2363)*($D$5:$D$6173=$D2363)*($S$5:$S$6173=1)*IFERROR($N$5:$N$6173*1,0)))&gt;0,ROUND($H2363*($N2363/SUMPRODUCT(MAX(($C$5:$C$6173=$C2363)*($D$5:$D$6173=$D2363)*($S$5:$S$6173=1)*IFERROR($N$5:$N$6173*1,0)))),4),0)))</f>
        <v/>
      </c>
      <c r="P2363" s="10" t="inlineStr">
        <is>
          <t>posti*km</t>
        </is>
      </c>
      <c r="Q2363" s="21">
        <f>IF($A2363="","",$A2363&amp;"|"&amp;$C2363)</f>
        <v/>
      </c>
      <c r="R2363" s="21">
        <f>IF($A2363="","",$A2363&amp;"|"&amp;$C2363&amp;"|"&amp;$D2363)</f>
        <v/>
      </c>
      <c r="S2363" s="21">
        <f>IF($A2363="","",IFERROR(INDEX(Offerte!$D$2:$D$200,MATCH($Q2363,Offerte!$L$2:$L$200,0)),0))</f>
        <v/>
      </c>
      <c r="T2363" s="21">
        <f>IF($A2363="","",IFERROR(INDEX(Offerte!$G$2:$G$200,MATCH($Q2363,Offerte!$L$2:$L$200,0)),"NO"))</f>
        <v/>
      </c>
    </row>
    <row r="2364">
      <c r="A2364" s="10">
        <f>IF(Offerte!$A78="","",Offerte!$A78)</f>
        <v/>
      </c>
      <c r="B2364" s="10">
        <f>IF(Offerte!$A78="","",Offerte!$B78)</f>
        <v/>
      </c>
      <c r="C2364" s="10">
        <f>IF(Offerte!$A78="","",Offerte!$C78)</f>
        <v/>
      </c>
      <c r="D2364" s="10" t="inlineStr">
        <is>
          <t>B.2.1</t>
        </is>
      </c>
      <c r="E2364" s="10" t="inlineStr">
        <is>
          <t>B</t>
        </is>
      </c>
      <c r="F2364" s="10" t="inlineStr">
        <is>
          <t>Q</t>
        </is>
      </c>
      <c r="G2364" s="10" t="inlineStr">
        <is>
          <t>higher</t>
        </is>
      </c>
      <c r="H2364" s="10" t="n">
        <v>4</v>
      </c>
      <c r="I2364" s="10" t="inlineStr">
        <is>
          <t>Corse aggiuntive nell'arco giornaliero base</t>
        </is>
      </c>
      <c r="J2364" s="20" t="n"/>
      <c r="K2364" s="20" t="n"/>
      <c r="L2364" s="20" t="n"/>
      <c r="M2364" s="20" t="n"/>
      <c r="N2364" s="21">
        <f>IF($A2364="","",IFERROR(VALUE($J2364),0))</f>
        <v/>
      </c>
      <c r="O2364" s="21">
        <f>IF($A2364="",0,IF(OR($S2364&lt;&gt;1,COUNTA($J2364:$M2364)=0),0,IF(SUMPRODUCT(MAX(($C$5:$C$6173=$C2364)*($D$5:$D$6173=$D2364)*($S$5:$S$6173=1)*IFERROR($N$5:$N$6173*1,0)))&gt;0,ROUND($H2364*($N2364/SUMPRODUCT(MAX(($C$5:$C$6173=$C2364)*($D$5:$D$6173=$D2364)*($S$5:$S$6173=1)*IFERROR($N$5:$N$6173*1,0)))),4),0)))</f>
        <v/>
      </c>
      <c r="P2364" s="10" t="inlineStr">
        <is>
          <t>corse</t>
        </is>
      </c>
      <c r="Q2364" s="21">
        <f>IF($A2364="","",$A2364&amp;"|"&amp;$C2364)</f>
        <v/>
      </c>
      <c r="R2364" s="21">
        <f>IF($A2364="","",$A2364&amp;"|"&amp;$C2364&amp;"|"&amp;$D2364)</f>
        <v/>
      </c>
      <c r="S2364" s="21">
        <f>IF($A2364="","",IFERROR(INDEX(Offerte!$D$2:$D$200,MATCH($Q2364,Offerte!$L$2:$L$200,0)),0))</f>
        <v/>
      </c>
      <c r="T2364" s="21">
        <f>IF($A2364="","",IFERROR(INDEX(Offerte!$G$2:$G$200,MATCH($Q2364,Offerte!$L$2:$L$200,0)),"NO"))</f>
        <v/>
      </c>
    </row>
    <row r="2365">
      <c r="A2365" s="10">
        <f>IF(Offerte!$A78="","",Offerte!$A78)</f>
        <v/>
      </c>
      <c r="B2365" s="10">
        <f>IF(Offerte!$A78="","",Offerte!$B78)</f>
        <v/>
      </c>
      <c r="C2365" s="10">
        <f>IF(Offerte!$A78="","",Offerte!$C78)</f>
        <v/>
      </c>
      <c r="D2365" s="10" t="inlineStr">
        <is>
          <t>B.3.1</t>
        </is>
      </c>
      <c r="E2365" s="10" t="inlineStr">
        <is>
          <t>B</t>
        </is>
      </c>
      <c r="F2365" s="10" t="inlineStr">
        <is>
          <t>Q</t>
        </is>
      </c>
      <c r="G2365" s="10" t="inlineStr">
        <is>
          <t>higher</t>
        </is>
      </c>
      <c r="H2365" s="10" t="n">
        <v>2</v>
      </c>
      <c r="I2365" s="10" t="inlineStr">
        <is>
          <t>Numero di corse aggiuntive per allungamento dell'arco di servizio giornaliero nelle fasce serali</t>
        </is>
      </c>
      <c r="J2365" s="20" t="n"/>
      <c r="K2365" s="20" t="n"/>
      <c r="L2365" s="20" t="n"/>
      <c r="M2365" s="20" t="n"/>
      <c r="N2365" s="21">
        <f>IF($A2365="","",IFERROR(VALUE($J2365),0))</f>
        <v/>
      </c>
      <c r="O2365" s="21">
        <f>IF($A2365="",0,IF(OR($S2365&lt;&gt;1,COUNTA($J2365:$M2365)=0),0,IF(SUMPRODUCT(MAX(($C$5:$C$6173=$C2365)*($D$5:$D$6173=$D2365)*($S$5:$S$6173=1)*IFERROR($N$5:$N$6173*1,0)))&gt;0,ROUND($H2365*($N2365/SUMPRODUCT(MAX(($C$5:$C$6173=$C2365)*($D$5:$D$6173=$D2365)*($S$5:$S$6173=1)*IFERROR($N$5:$N$6173*1,0)))),4),0)))</f>
        <v/>
      </c>
      <c r="P2365" s="10" t="inlineStr">
        <is>
          <t>corse</t>
        </is>
      </c>
      <c r="Q2365" s="21">
        <f>IF($A2365="","",$A2365&amp;"|"&amp;$C2365)</f>
        <v/>
      </c>
      <c r="R2365" s="21">
        <f>IF($A2365="","",$A2365&amp;"|"&amp;$C2365&amp;"|"&amp;$D2365)</f>
        <v/>
      </c>
      <c r="S2365" s="21">
        <f>IF($A2365="","",IFERROR(INDEX(Offerte!$D$2:$D$200,MATCH($Q2365,Offerte!$L$2:$L$200,0)),0))</f>
        <v/>
      </c>
      <c r="T2365" s="21">
        <f>IF($A2365="","",IFERROR(INDEX(Offerte!$G$2:$G$200,MATCH($Q2365,Offerte!$L$2:$L$200,0)),"NO"))</f>
        <v/>
      </c>
    </row>
    <row r="2366">
      <c r="A2366" s="10">
        <f>IF(Offerte!$A78="","",Offerte!$A78)</f>
        <v/>
      </c>
      <c r="B2366" s="10">
        <f>IF(Offerte!$A78="","",Offerte!$B78)</f>
        <v/>
      </c>
      <c r="C2366" s="10">
        <f>IF(Offerte!$A78="","",Offerte!$C78)</f>
        <v/>
      </c>
      <c r="D2366" s="10" t="inlineStr">
        <is>
          <t>B.4.1</t>
        </is>
      </c>
      <c r="E2366" s="10" t="inlineStr">
        <is>
          <t>B</t>
        </is>
      </c>
      <c r="F2366" s="10" t="inlineStr">
        <is>
          <t>Q</t>
        </is>
      </c>
      <c r="G2366" s="10" t="inlineStr">
        <is>
          <t>higher</t>
        </is>
      </c>
      <c r="H2366" s="10" t="n">
        <v>3</v>
      </c>
      <c r="I2366" s="10" t="inlineStr">
        <is>
          <t>Percorrenze aggiuntive offerte nel Programma d'esercizio delle prime due fasi attuative</t>
        </is>
      </c>
      <c r="J2366" s="20" t="n"/>
      <c r="K2366" s="20" t="n"/>
      <c r="L2366" s="20" t="n"/>
      <c r="M2366" s="20" t="n"/>
      <c r="N2366" s="21">
        <f>IF($A2366="","",IFERROR(VALUE($J2366),0))</f>
        <v/>
      </c>
      <c r="O2366" s="21">
        <f>IF($A2366="",0,IF(OR($S2366&lt;&gt;1,COUNTA($J2366:$M2366)=0),0,IF(SUMPRODUCT(MAX(($C$5:$C$6173=$C2366)*($D$5:$D$6173=$D2366)*($S$5:$S$6173=1)*IFERROR($N$5:$N$6173*1,0)))&gt;0,ROUND($H2366*($N2366/SUMPRODUCT(MAX(($C$5:$C$6173=$C2366)*($D$5:$D$6173=$D2366)*($S$5:$S$6173=1)*IFERROR($N$5:$N$6173*1,0)))),4),0)))</f>
        <v/>
      </c>
      <c r="P2366" s="10" t="inlineStr">
        <is>
          <t>vett*km</t>
        </is>
      </c>
      <c r="Q2366" s="21">
        <f>IF($A2366="","",$A2366&amp;"|"&amp;$C2366)</f>
        <v/>
      </c>
      <c r="R2366" s="21">
        <f>IF($A2366="","",$A2366&amp;"|"&amp;$C2366&amp;"|"&amp;$D2366)</f>
        <v/>
      </c>
      <c r="S2366" s="21">
        <f>IF($A2366="","",IFERROR(INDEX(Offerte!$D$2:$D$200,MATCH($Q2366,Offerte!$L$2:$L$200,0)),0))</f>
        <v/>
      </c>
      <c r="T2366" s="21">
        <f>IF($A2366="","",IFERROR(INDEX(Offerte!$G$2:$G$200,MATCH($Q2366,Offerte!$L$2:$L$200,0)),"NO"))</f>
        <v/>
      </c>
    </row>
    <row r="2367">
      <c r="A2367" s="10">
        <f>IF(Offerte!$A78="","",Offerte!$A78)</f>
        <v/>
      </c>
      <c r="B2367" s="10">
        <f>IF(Offerte!$A78="","",Offerte!$B78)</f>
        <v/>
      </c>
      <c r="C2367" s="10">
        <f>IF(Offerte!$A78="","",Offerte!$C78)</f>
        <v/>
      </c>
      <c r="D2367" s="10" t="inlineStr">
        <is>
          <t>B.5.1</t>
        </is>
      </c>
      <c r="E2367" s="10" t="inlineStr">
        <is>
          <t>B</t>
        </is>
      </c>
      <c r="F2367" s="10" t="inlineStr">
        <is>
          <t>D</t>
        </is>
      </c>
      <c r="G2367" s="10" t="inlineStr">
        <is>
          <t>discretionary</t>
        </is>
      </c>
      <c r="H2367" s="10" t="n">
        <v>2</v>
      </c>
      <c r="I2367" s="10" t="inlineStr">
        <is>
          <t>Efficacia del progetto di servizi complementari DRT</t>
        </is>
      </c>
      <c r="J2367" s="20" t="n"/>
      <c r="K2367" s="20" t="n"/>
      <c r="L2367" s="20" t="n"/>
      <c r="M2367" s="20" t="n"/>
      <c r="N2367" s="21">
        <f>IF($A2367="","",MAX(0,MIN(1,IFERROR(VALUE($M2367),0))))</f>
        <v/>
      </c>
      <c r="O2367" s="21">
        <f>IF($A2367="",0,IF(OR($S2367&lt;&gt;1,COUNTA($J2367:$M2367)=0),0,IF(SUMPRODUCT(MAX(($C$5:$C$6173=$C2367)*($D$5:$D$6173=$D2367)*($S$5:$S$6173=1)*IFERROR($N$5:$N$6173*1,0)))&gt;0,ROUND($H2367*($N2367/SUMPRODUCT(MAX(($C$5:$C$6173=$C2367)*($D$5:$D$6173=$D2367)*($S$5:$S$6173=1)*IFERROR($N$5:$N$6173*1,0)))),4),0)))</f>
        <v/>
      </c>
      <c r="P2367" s="10" t="inlineStr">
        <is>
          <t>coeff.</t>
        </is>
      </c>
      <c r="Q2367" s="21">
        <f>IF($A2367="","",$A2367&amp;"|"&amp;$C2367)</f>
        <v/>
      </c>
      <c r="R2367" s="21">
        <f>IF($A2367="","",$A2367&amp;"|"&amp;$C2367&amp;"|"&amp;$D2367)</f>
        <v/>
      </c>
      <c r="S2367" s="21">
        <f>IF($A2367="","",IFERROR(INDEX(Offerte!$D$2:$D$200,MATCH($Q2367,Offerte!$L$2:$L$200,0)),0))</f>
        <v/>
      </c>
      <c r="T2367" s="21">
        <f>IF($A2367="","",IFERROR(INDEX(Offerte!$G$2:$G$200,MATCH($Q2367,Offerte!$L$2:$L$200,0)),"NO"))</f>
        <v/>
      </c>
    </row>
    <row r="2368">
      <c r="A2368" s="10">
        <f>IF(Offerte!$A78="","",Offerte!$A78)</f>
        <v/>
      </c>
      <c r="B2368" s="10">
        <f>IF(Offerte!$A78="","",Offerte!$B78)</f>
        <v/>
      </c>
      <c r="C2368" s="10">
        <f>IF(Offerte!$A78="","",Offerte!$C78)</f>
        <v/>
      </c>
      <c r="D2368" s="10" t="inlineStr">
        <is>
          <t>C.1.1</t>
        </is>
      </c>
      <c r="E2368" s="10" t="inlineStr">
        <is>
          <t>C</t>
        </is>
      </c>
      <c r="F2368" s="10" t="inlineStr">
        <is>
          <t>Q</t>
        </is>
      </c>
      <c r="G2368" s="10" t="inlineStr">
        <is>
          <t>higher</t>
        </is>
      </c>
      <c r="H2368" s="10" t="n">
        <v>2</v>
      </c>
      <c r="I2368" s="10" t="inlineStr">
        <is>
          <t>Tasso di copertura del servizio con telecamere BSD</t>
        </is>
      </c>
      <c r="J2368" s="20" t="n"/>
      <c r="K2368" s="20" t="n"/>
      <c r="L2368" s="20" t="n"/>
      <c r="M2368" s="20" t="n"/>
      <c r="N2368" s="21">
        <f>IF($A2368="","",IFERROR(VALUE($K2368)/VALUE($L2368),IFERROR(VALUE($J2368),0)))</f>
        <v/>
      </c>
      <c r="O2368" s="21">
        <f>IF($A2368="",0,IF(OR($S2368&lt;&gt;1,COUNTA($J2368:$M2368)=0),0,IF(SUMPRODUCT(MAX(($C$5:$C$6173=$C2368)*($D$5:$D$6173=$D2368)*($S$5:$S$6173=1)*IFERROR($N$5:$N$6173*1,0)))&gt;0,ROUND($H2368*($N2368/SUMPRODUCT(MAX(($C$5:$C$6173=$C2368)*($D$5:$D$6173=$D2368)*($S$5:$S$6173=1)*IFERROR($N$5:$N$6173*1,0)))),4),0)))</f>
        <v/>
      </c>
      <c r="P2368" s="10" t="inlineStr">
        <is>
          <t>Autobus attrezzati con telecamere BSD / Autobus totali in offerta, incluse scorte</t>
        </is>
      </c>
      <c r="Q2368" s="21">
        <f>IF($A2368="","",$A2368&amp;"|"&amp;$C2368)</f>
        <v/>
      </c>
      <c r="R2368" s="21">
        <f>IF($A2368="","",$A2368&amp;"|"&amp;$C2368&amp;"|"&amp;$D2368)</f>
        <v/>
      </c>
      <c r="S2368" s="21">
        <f>IF($A2368="","",IFERROR(INDEX(Offerte!$D$2:$D$200,MATCH($Q2368,Offerte!$L$2:$L$200,0)),0))</f>
        <v/>
      </c>
      <c r="T2368" s="21">
        <f>IF($A2368="","",IFERROR(INDEX(Offerte!$G$2:$G$200,MATCH($Q2368,Offerte!$L$2:$L$200,0)),"NO"))</f>
        <v/>
      </c>
    </row>
    <row r="2369">
      <c r="A2369" s="10">
        <f>IF(Offerte!$A78="","",Offerte!$A78)</f>
        <v/>
      </c>
      <c r="B2369" s="10">
        <f>IF(Offerte!$A78="","",Offerte!$B78)</f>
        <v/>
      </c>
      <c r="C2369" s="10">
        <f>IF(Offerte!$A78="","",Offerte!$C78)</f>
        <v/>
      </c>
      <c r="D2369" s="10" t="inlineStr">
        <is>
          <t>C.1.2</t>
        </is>
      </c>
      <c r="E2369" s="10" t="inlineStr">
        <is>
          <t>C</t>
        </is>
      </c>
      <c r="F2369" s="10" t="inlineStr">
        <is>
          <t>Q</t>
        </is>
      </c>
      <c r="G2369" s="10" t="inlineStr">
        <is>
          <t>higher</t>
        </is>
      </c>
      <c r="H2369" s="10" t="n">
        <v>2</v>
      </c>
      <c r="I2369" s="10" t="inlineStr">
        <is>
          <t>Tasso di copertura del servizio con telecamere ADAS</t>
        </is>
      </c>
      <c r="J2369" s="20" t="n"/>
      <c r="K2369" s="20" t="n"/>
      <c r="L2369" s="20" t="n"/>
      <c r="M2369" s="20" t="n"/>
      <c r="N2369" s="21">
        <f>IF($A2369="","",IFERROR(VALUE($K2369)/VALUE($L2369),IFERROR(VALUE($J2369),0)))</f>
        <v/>
      </c>
      <c r="O2369" s="21">
        <f>IF($A2369="",0,IF(OR($S2369&lt;&gt;1,COUNTA($J2369:$M2369)=0),0,IF(SUMPRODUCT(MAX(($C$5:$C$6173=$C2369)*($D$5:$D$6173=$D2369)*($S$5:$S$6173=1)*IFERROR($N$5:$N$6173*1,0)))&gt;0,ROUND($H2369*($N2369/SUMPRODUCT(MAX(($C$5:$C$6173=$C2369)*($D$5:$D$6173=$D2369)*($S$5:$S$6173=1)*IFERROR($N$5:$N$6173*1,0)))),4),0)))</f>
        <v/>
      </c>
      <c r="P2369" s="10" t="inlineStr">
        <is>
          <t>Autobus attrezzati con telecamere ADAS / Autobus totali in offerta, incluse scorte</t>
        </is>
      </c>
      <c r="Q2369" s="21">
        <f>IF($A2369="","",$A2369&amp;"|"&amp;$C2369)</f>
        <v/>
      </c>
      <c r="R2369" s="21">
        <f>IF($A2369="","",$A2369&amp;"|"&amp;$C2369&amp;"|"&amp;$D2369)</f>
        <v/>
      </c>
      <c r="S2369" s="21">
        <f>IF($A2369="","",IFERROR(INDEX(Offerte!$D$2:$D$200,MATCH($Q2369,Offerte!$L$2:$L$200,0)),0))</f>
        <v/>
      </c>
      <c r="T2369" s="21">
        <f>IF($A2369="","",IFERROR(INDEX(Offerte!$G$2:$G$200,MATCH($Q2369,Offerte!$L$2:$L$200,0)),"NO"))</f>
        <v/>
      </c>
    </row>
    <row r="2370">
      <c r="A2370" s="10">
        <f>IF(Offerte!$A78="","",Offerte!$A78)</f>
        <v/>
      </c>
      <c r="B2370" s="10">
        <f>IF(Offerte!$A78="","",Offerte!$B78)</f>
        <v/>
      </c>
      <c r="C2370" s="10">
        <f>IF(Offerte!$A78="","",Offerte!$C78)</f>
        <v/>
      </c>
      <c r="D2370" s="10" t="inlineStr">
        <is>
          <t>C.2.1</t>
        </is>
      </c>
      <c r="E2370" s="10" t="inlineStr">
        <is>
          <t>C</t>
        </is>
      </c>
      <c r="F2370" s="10" t="inlineStr">
        <is>
          <t>Q</t>
        </is>
      </c>
      <c r="G2370" s="10" t="inlineStr">
        <is>
          <t>higher</t>
        </is>
      </c>
      <c r="H2370" s="10" t="n">
        <v>3</v>
      </c>
      <c r="I2370" s="10" t="inlineStr">
        <is>
          <t>Tasso di copertura del servizio con telecamere di bordo di videosorveglianza</t>
        </is>
      </c>
      <c r="J2370" s="20" t="n"/>
      <c r="K2370" s="20" t="n"/>
      <c r="L2370" s="20" t="n"/>
      <c r="M2370" s="20" t="n"/>
      <c r="N2370" s="21">
        <f>IF($A2370="","",IFERROR(VALUE($K2370)/VALUE($L2370),IFERROR(VALUE($J2370),0)))</f>
        <v/>
      </c>
      <c r="O2370" s="21">
        <f>IF($A2370="",0,IF(OR($S2370&lt;&gt;1,COUNTA($J2370:$M2370)=0),0,IF(SUMPRODUCT(MAX(($C$5:$C$6173=$C2370)*($D$5:$D$6173=$D2370)*($S$5:$S$6173=1)*IFERROR($N$5:$N$6173*1,0)))&gt;0,ROUND($H2370*($N2370/SUMPRODUCT(MAX(($C$5:$C$6173=$C2370)*($D$5:$D$6173=$D2370)*($S$5:$S$6173=1)*IFERROR($N$5:$N$6173*1,0)))),4),0)))</f>
        <v/>
      </c>
      <c r="P2370" s="10" t="inlineStr">
        <is>
          <t>Autobus attrezzati con videosorveglianza / Autobus totali in offerta, incluse scorte</t>
        </is>
      </c>
      <c r="Q2370" s="21">
        <f>IF($A2370="","",$A2370&amp;"|"&amp;$C2370)</f>
        <v/>
      </c>
      <c r="R2370" s="21">
        <f>IF($A2370="","",$A2370&amp;"|"&amp;$C2370&amp;"|"&amp;$D2370)</f>
        <v/>
      </c>
      <c r="S2370" s="21">
        <f>IF($A2370="","",IFERROR(INDEX(Offerte!$D$2:$D$200,MATCH($Q2370,Offerte!$L$2:$L$200,0)),0))</f>
        <v/>
      </c>
      <c r="T2370" s="21">
        <f>IF($A2370="","",IFERROR(INDEX(Offerte!$G$2:$G$200,MATCH($Q2370,Offerte!$L$2:$L$200,0)),"NO"))</f>
        <v/>
      </c>
    </row>
    <row r="2371">
      <c r="A2371" s="10">
        <f>IF(Offerte!$A78="","",Offerte!$A78)</f>
        <v/>
      </c>
      <c r="B2371" s="10">
        <f>IF(Offerte!$A78="","",Offerte!$B78)</f>
        <v/>
      </c>
      <c r="C2371" s="10">
        <f>IF(Offerte!$A78="","",Offerte!$C78)</f>
        <v/>
      </c>
      <c r="D2371" s="10" t="inlineStr">
        <is>
          <t>C.2.2</t>
        </is>
      </c>
      <c r="E2371" s="10" t="inlineStr">
        <is>
          <t>C</t>
        </is>
      </c>
      <c r="F2371" s="10" t="inlineStr">
        <is>
          <t>T</t>
        </is>
      </c>
      <c r="G2371" s="10" t="inlineStr">
        <is>
          <t>tabular</t>
        </is>
      </c>
      <c r="H2371" s="10" t="n">
        <v>1</v>
      </c>
      <c r="I2371" s="10" t="inlineStr">
        <is>
          <t>Software video/audio analisi per situazioni di pericolo</t>
        </is>
      </c>
      <c r="J2371" s="20" t="n"/>
      <c r="K2371" s="20" t="n"/>
      <c r="L2371" s="20" t="n"/>
      <c r="M2371" s="20" t="n"/>
      <c r="N2371" s="21">
        <f>IF($A2371="","",IF(IFERROR(VALUE($M2371),0)=1,1,0))</f>
        <v/>
      </c>
      <c r="O2371" s="21">
        <f>IF($A2371="",0,IF(OR($S2371&lt;&gt;1,COUNTA($J2371:$M2371)=0),0,IF($N2371=1,$H2371,0)))</f>
        <v/>
      </c>
      <c r="P2371" s="10" t="inlineStr">
        <is>
          <t>sì/no</t>
        </is>
      </c>
      <c r="Q2371" s="21">
        <f>IF($A2371="","",$A2371&amp;"|"&amp;$C2371)</f>
        <v/>
      </c>
      <c r="R2371" s="21">
        <f>IF($A2371="","",$A2371&amp;"|"&amp;$C2371&amp;"|"&amp;$D2371)</f>
        <v/>
      </c>
      <c r="S2371" s="21">
        <f>IF($A2371="","",IFERROR(INDEX(Offerte!$D$2:$D$200,MATCH($Q2371,Offerte!$L$2:$L$200,0)),0))</f>
        <v/>
      </c>
      <c r="T2371" s="21">
        <f>IF($A2371="","",IFERROR(INDEX(Offerte!$G$2:$G$200,MATCH($Q2371,Offerte!$L$2:$L$200,0)),"NO"))</f>
        <v/>
      </c>
    </row>
    <row r="2372">
      <c r="A2372" s="10">
        <f>IF(Offerte!$A78="","",Offerte!$A78)</f>
        <v/>
      </c>
      <c r="B2372" s="10">
        <f>IF(Offerte!$A78="","",Offerte!$B78)</f>
        <v/>
      </c>
      <c r="C2372" s="10">
        <f>IF(Offerte!$A78="","",Offerte!$C78)</f>
        <v/>
      </c>
      <c r="D2372" s="10" t="inlineStr">
        <is>
          <t>C.2.3</t>
        </is>
      </c>
      <c r="E2372" s="10" t="inlineStr">
        <is>
          <t>C</t>
        </is>
      </c>
      <c r="F2372" s="10" t="inlineStr">
        <is>
          <t>T</t>
        </is>
      </c>
      <c r="G2372" s="10" t="inlineStr">
        <is>
          <t>tabular</t>
        </is>
      </c>
      <c r="H2372" s="10" t="n">
        <v>1</v>
      </c>
      <c r="I2372" s="10" t="inlineStr">
        <is>
          <t>Collegamento con centrale qualificata di pronto intervento</t>
        </is>
      </c>
      <c r="J2372" s="20" t="n"/>
      <c r="K2372" s="20" t="n"/>
      <c r="L2372" s="20" t="n"/>
      <c r="M2372" s="20" t="n"/>
      <c r="N2372" s="21">
        <f>IF($A2372="","",IF(IFERROR(VALUE($M2372),0)=1,1,0))</f>
        <v/>
      </c>
      <c r="O2372" s="21">
        <f>IF($A2372="",0,IF(OR($S2372&lt;&gt;1,COUNTA($J2372:$M2372)=0),0,IF($N2372=1,$H2372,0)))</f>
        <v/>
      </c>
      <c r="P2372" s="10" t="inlineStr">
        <is>
          <t>sì/no</t>
        </is>
      </c>
      <c r="Q2372" s="21">
        <f>IF($A2372="","",$A2372&amp;"|"&amp;$C2372)</f>
        <v/>
      </c>
      <c r="R2372" s="21">
        <f>IF($A2372="","",$A2372&amp;"|"&amp;$C2372&amp;"|"&amp;$D2372)</f>
        <v/>
      </c>
      <c r="S2372" s="21">
        <f>IF($A2372="","",IFERROR(INDEX(Offerte!$D$2:$D$200,MATCH($Q2372,Offerte!$L$2:$L$200,0)),0))</f>
        <v/>
      </c>
      <c r="T2372" s="21">
        <f>IF($A2372="","",IFERROR(INDEX(Offerte!$G$2:$G$200,MATCH($Q2372,Offerte!$L$2:$L$200,0)),"NO"))</f>
        <v/>
      </c>
    </row>
    <row r="2373">
      <c r="A2373" s="10">
        <f>IF(Offerte!$A78="","",Offerte!$A78)</f>
        <v/>
      </c>
      <c r="B2373" s="10">
        <f>IF(Offerte!$A78="","",Offerte!$B78)</f>
        <v/>
      </c>
      <c r="C2373" s="10">
        <f>IF(Offerte!$A78="","",Offerte!$C78)</f>
        <v/>
      </c>
      <c r="D2373" s="10" t="inlineStr">
        <is>
          <t>C.2.4</t>
        </is>
      </c>
      <c r="E2373" s="10" t="inlineStr">
        <is>
          <t>C</t>
        </is>
      </c>
      <c r="F2373" s="10" t="inlineStr">
        <is>
          <t>Q</t>
        </is>
      </c>
      <c r="G2373" s="10" t="inlineStr">
        <is>
          <t>higher</t>
        </is>
      </c>
      <c r="H2373" s="10" t="n">
        <v>1</v>
      </c>
      <c r="I2373" s="10" t="inlineStr">
        <is>
          <t>Tasso di copertura del servizio con dispositivi per la chiamata di emergenza del conducente</t>
        </is>
      </c>
      <c r="J2373" s="20" t="n"/>
      <c r="K2373" s="20" t="n"/>
      <c r="L2373" s="20" t="n"/>
      <c r="M2373" s="20" t="n"/>
      <c r="N2373" s="21">
        <f>IF($A2373="","",IFERROR(VALUE($K2373)/VALUE($L2373),IFERROR(VALUE($J2373),0)))</f>
        <v/>
      </c>
      <c r="O2373" s="21">
        <f>IF($A2373="",0,IF(OR($S2373&lt;&gt;1,COUNTA($J2373:$M2373)=0),0,IF(SUMPRODUCT(MAX(($C$5:$C$6173=$C2373)*($D$5:$D$6173=$D2373)*($S$5:$S$6173=1)*IFERROR($N$5:$N$6173*1,0)))&gt;0,ROUND($H2373*($N2373/SUMPRODUCT(MAX(($C$5:$C$6173=$C2373)*($D$5:$D$6173=$D2373)*($S$5:$S$6173=1)*IFERROR($N$5:$N$6173*1,0)))),4),0)))</f>
        <v/>
      </c>
      <c r="P2373" s="10" t="inlineStr">
        <is>
          <t>Autobus attrezzati con chiamata di emergenza / Autobus totali in offerta, incluse scorte</t>
        </is>
      </c>
      <c r="Q2373" s="21">
        <f>IF($A2373="","",$A2373&amp;"|"&amp;$C2373)</f>
        <v/>
      </c>
      <c r="R2373" s="21">
        <f>IF($A2373="","",$A2373&amp;"|"&amp;$C2373&amp;"|"&amp;$D2373)</f>
        <v/>
      </c>
      <c r="S2373" s="21">
        <f>IF($A2373="","",IFERROR(INDEX(Offerte!$D$2:$D$200,MATCH($Q2373,Offerte!$L$2:$L$200,0)),0))</f>
        <v/>
      </c>
      <c r="T2373" s="21">
        <f>IF($A2373="","",IFERROR(INDEX(Offerte!$G$2:$G$200,MATCH($Q2373,Offerte!$L$2:$L$200,0)),"NO"))</f>
        <v/>
      </c>
    </row>
    <row r="2374">
      <c r="A2374" s="10">
        <f>IF(Offerte!$A78="","",Offerte!$A78)</f>
        <v/>
      </c>
      <c r="B2374" s="10">
        <f>IF(Offerte!$A78="","",Offerte!$B78)</f>
        <v/>
      </c>
      <c r="C2374" s="10">
        <f>IF(Offerte!$A78="","",Offerte!$C78)</f>
        <v/>
      </c>
      <c r="D2374" s="10" t="inlineStr">
        <is>
          <t>C.3.1</t>
        </is>
      </c>
      <c r="E2374" s="10" t="inlineStr">
        <is>
          <t>C</t>
        </is>
      </c>
      <c r="F2374" s="10" t="inlineStr">
        <is>
          <t>Q</t>
        </is>
      </c>
      <c r="G2374" s="10" t="inlineStr">
        <is>
          <t>higher</t>
        </is>
      </c>
      <c r="H2374" s="10" t="n">
        <v>2</v>
      </c>
      <c r="I2374" s="10" t="inlineStr">
        <is>
          <t>Tasso di copertura del servizio con dispositivi di informazione dinamica a bordo mezzo</t>
        </is>
      </c>
      <c r="J2374" s="20" t="n"/>
      <c r="K2374" s="20" t="n"/>
      <c r="L2374" s="20" t="n"/>
      <c r="M2374" s="20" t="n"/>
      <c r="N2374" s="21">
        <f>IF($A2374="","",IFERROR(VALUE($K2374)/VALUE($L2374),IFERROR(VALUE($J2374),0)))</f>
        <v/>
      </c>
      <c r="O2374" s="21">
        <f>IF($A2374="",0,IF(OR($S2374&lt;&gt;1,COUNTA($J2374:$M2374)=0),0,IF(SUMPRODUCT(MAX(($C$5:$C$6173=$C2374)*($D$5:$D$6173=$D2374)*($S$5:$S$6173=1)*IFERROR($N$5:$N$6173*1,0)))&gt;0,ROUND($H2374*($N2374/SUMPRODUCT(MAX(($C$5:$C$6173=$C2374)*($D$5:$D$6173=$D2374)*($S$5:$S$6173=1)*IFERROR($N$5:$N$6173*1,0)))),4),0)))</f>
        <v/>
      </c>
      <c r="P2374" s="10" t="inlineStr">
        <is>
          <t>Autobus con monitor e indicatori vocali / Autobus totali in offerta, incluse scorte</t>
        </is>
      </c>
      <c r="Q2374" s="21">
        <f>IF($A2374="","",$A2374&amp;"|"&amp;$C2374)</f>
        <v/>
      </c>
      <c r="R2374" s="21">
        <f>IF($A2374="","",$A2374&amp;"|"&amp;$C2374&amp;"|"&amp;$D2374)</f>
        <v/>
      </c>
      <c r="S2374" s="21">
        <f>IF($A2374="","",IFERROR(INDEX(Offerte!$D$2:$D$200,MATCH($Q2374,Offerte!$L$2:$L$200,0)),0))</f>
        <v/>
      </c>
      <c r="T2374" s="21">
        <f>IF($A2374="","",IFERROR(INDEX(Offerte!$G$2:$G$200,MATCH($Q2374,Offerte!$L$2:$L$200,0)),"NO"))</f>
        <v/>
      </c>
    </row>
    <row r="2375">
      <c r="A2375" s="10">
        <f>IF(Offerte!$A78="","",Offerte!$A78)</f>
        <v/>
      </c>
      <c r="B2375" s="10">
        <f>IF(Offerte!$A78="","",Offerte!$B78)</f>
        <v/>
      </c>
      <c r="C2375" s="10">
        <f>IF(Offerte!$A78="","",Offerte!$C78)</f>
        <v/>
      </c>
      <c r="D2375" s="10" t="inlineStr">
        <is>
          <t>C.3.2</t>
        </is>
      </c>
      <c r="E2375" s="10" t="inlineStr">
        <is>
          <t>C</t>
        </is>
      </c>
      <c r="F2375" s="10" t="inlineStr">
        <is>
          <t>T</t>
        </is>
      </c>
      <c r="G2375" s="10" t="inlineStr">
        <is>
          <t>tabular</t>
        </is>
      </c>
      <c r="H2375" s="10" t="n">
        <v>2</v>
      </c>
      <c r="I2375" s="10" t="inlineStr">
        <is>
          <t>Informazioni a bordo su coincidenze ai nodi</t>
        </is>
      </c>
      <c r="J2375" s="20" t="n"/>
      <c r="K2375" s="20" t="n"/>
      <c r="L2375" s="20" t="n"/>
      <c r="M2375" s="20" t="n"/>
      <c r="N2375" s="21">
        <f>IF($A2375="","",IF(IFERROR(VALUE($M2375),0)=1,1,0))</f>
        <v/>
      </c>
      <c r="O2375" s="21">
        <f>IF($A2375="",0,IF(OR($S2375&lt;&gt;1,COUNTA($J2375:$M2375)=0),0,IF(AND($N2375=1,IFERROR(SUMIFS($N$5:$N$6173,$Q$5:$Q$6173,$Q2375,$D$5:$D$6173,"C.3.1"),0)&gt;=0.5),$H2375,0)))</f>
        <v/>
      </c>
      <c r="P2375" s="10" t="inlineStr">
        <is>
          <t>Dipende da C.3.1 &gt;= 0.5</t>
        </is>
      </c>
      <c r="Q2375" s="21">
        <f>IF($A2375="","",$A2375&amp;"|"&amp;$C2375)</f>
        <v/>
      </c>
      <c r="R2375" s="21">
        <f>IF($A2375="","",$A2375&amp;"|"&amp;$C2375&amp;"|"&amp;$D2375)</f>
        <v/>
      </c>
      <c r="S2375" s="21">
        <f>IF($A2375="","",IFERROR(INDEX(Offerte!$D$2:$D$200,MATCH($Q2375,Offerte!$L$2:$L$200,0)),0))</f>
        <v/>
      </c>
      <c r="T2375" s="21">
        <f>IF($A2375="","",IFERROR(INDEX(Offerte!$G$2:$G$200,MATCH($Q2375,Offerte!$L$2:$L$200,0)),"NO"))</f>
        <v/>
      </c>
    </row>
    <row r="2376">
      <c r="A2376" s="10">
        <f>IF(Offerte!$A78="","",Offerte!$A78)</f>
        <v/>
      </c>
      <c r="B2376" s="10">
        <f>IF(Offerte!$A78="","",Offerte!$B78)</f>
        <v/>
      </c>
      <c r="C2376" s="10">
        <f>IF(Offerte!$A78="","",Offerte!$C78)</f>
        <v/>
      </c>
      <c r="D2376" s="10" t="inlineStr">
        <is>
          <t>D.1.1</t>
        </is>
      </c>
      <c r="E2376" s="10" t="inlineStr">
        <is>
          <t>D</t>
        </is>
      </c>
      <c r="F2376" s="10" t="inlineStr">
        <is>
          <t>Q</t>
        </is>
      </c>
      <c r="G2376" s="10" t="inlineStr">
        <is>
          <t>higher</t>
        </is>
      </c>
      <c r="H2376" s="10" t="n">
        <v>3</v>
      </c>
      <c r="I2376" s="10" t="inlineStr">
        <is>
          <t>Installazione di pensiline</t>
        </is>
      </c>
      <c r="J2376" s="20" t="n"/>
      <c r="K2376" s="20" t="n"/>
      <c r="L2376" s="20" t="n"/>
      <c r="M2376" s="20" t="n"/>
      <c r="N2376" s="21">
        <f>IF($A2376="","",IFERROR(VALUE($J2376),0))</f>
        <v/>
      </c>
      <c r="O2376" s="21">
        <f>IF($A2376="",0,IF(OR($S2376&lt;&gt;1,COUNTA($J2376:$M2376)=0),0,IF(SUMPRODUCT(MAX(($C$5:$C$6173=$C2376)*($D$5:$D$6173=$D2376)*($S$5:$S$6173=1)*IFERROR($N$5:$N$6173*1,0)))&gt;0,ROUND($H2376*($N2376/SUMPRODUCT(MAX(($C$5:$C$6173=$C2376)*($D$5:$D$6173=$D2376)*($S$5:$S$6173=1)*IFERROR($N$5:$N$6173*1,0)))),4),0)))</f>
        <v/>
      </c>
      <c r="P2376" s="10" t="inlineStr">
        <is>
          <t>fermate</t>
        </is>
      </c>
      <c r="Q2376" s="21">
        <f>IF($A2376="","",$A2376&amp;"|"&amp;$C2376)</f>
        <v/>
      </c>
      <c r="R2376" s="21">
        <f>IF($A2376="","",$A2376&amp;"|"&amp;$C2376&amp;"|"&amp;$D2376)</f>
        <v/>
      </c>
      <c r="S2376" s="21">
        <f>IF($A2376="","",IFERROR(INDEX(Offerte!$D$2:$D$200,MATCH($Q2376,Offerte!$L$2:$L$200,0)),0))</f>
        <v/>
      </c>
      <c r="T2376" s="21">
        <f>IF($A2376="","",IFERROR(INDEX(Offerte!$G$2:$G$200,MATCH($Q2376,Offerte!$L$2:$L$200,0)),"NO"))</f>
        <v/>
      </c>
    </row>
    <row r="2377">
      <c r="A2377" s="10">
        <f>IF(Offerte!$A78="","",Offerte!$A78)</f>
        <v/>
      </c>
      <c r="B2377" s="10">
        <f>IF(Offerte!$A78="","",Offerte!$B78)</f>
        <v/>
      </c>
      <c r="C2377" s="10">
        <f>IF(Offerte!$A78="","",Offerte!$C78)</f>
        <v/>
      </c>
      <c r="D2377" s="10" t="inlineStr">
        <is>
          <t>D.1.2</t>
        </is>
      </c>
      <c r="E2377" s="10" t="inlineStr">
        <is>
          <t>D</t>
        </is>
      </c>
      <c r="F2377" s="10" t="inlineStr">
        <is>
          <t>Q</t>
        </is>
      </c>
      <c r="G2377" s="10" t="inlineStr">
        <is>
          <t>higher</t>
        </is>
      </c>
      <c r="H2377" s="10" t="n">
        <v>3</v>
      </c>
      <c r="I2377" s="10" t="inlineStr">
        <is>
          <t>Installazione di paline di fermata conformi alla DGR 581/2023</t>
        </is>
      </c>
      <c r="J2377" s="20" t="n"/>
      <c r="K2377" s="20" t="n"/>
      <c r="L2377" s="20" t="n"/>
      <c r="M2377" s="20" t="n"/>
      <c r="N2377" s="21">
        <f>IF($A2377="","",IFERROR(VALUE($J2377),0))</f>
        <v/>
      </c>
      <c r="O2377" s="21">
        <f>IF($A2377="",0,IF(OR($S2377&lt;&gt;1,COUNTA($J2377:$M2377)=0),0,IF(SUMPRODUCT(MAX(($C$5:$C$6173=$C2377)*($D$5:$D$6173=$D2377)*($S$5:$S$6173=1)*IFERROR($N$5:$N$6173*1,0)))&gt;0,ROUND($H2377*($N2377/SUMPRODUCT(MAX(($C$5:$C$6173=$C2377)*($D$5:$D$6173=$D2377)*($S$5:$S$6173=1)*IFERROR($N$5:$N$6173*1,0)))),4),0)))</f>
        <v/>
      </c>
      <c r="P2377" s="10" t="inlineStr">
        <is>
          <t>fermate</t>
        </is>
      </c>
      <c r="Q2377" s="21">
        <f>IF($A2377="","",$A2377&amp;"|"&amp;$C2377)</f>
        <v/>
      </c>
      <c r="R2377" s="21">
        <f>IF($A2377="","",$A2377&amp;"|"&amp;$C2377&amp;"|"&amp;$D2377)</f>
        <v/>
      </c>
      <c r="S2377" s="21">
        <f>IF($A2377="","",IFERROR(INDEX(Offerte!$D$2:$D$200,MATCH($Q2377,Offerte!$L$2:$L$200,0)),0))</f>
        <v/>
      </c>
      <c r="T2377" s="21">
        <f>IF($A2377="","",IFERROR(INDEX(Offerte!$G$2:$G$200,MATCH($Q2377,Offerte!$L$2:$L$200,0)),"NO"))</f>
        <v/>
      </c>
    </row>
    <row r="2378">
      <c r="A2378" s="10">
        <f>IF(Offerte!$A78="","",Offerte!$A78)</f>
        <v/>
      </c>
      <c r="B2378" s="10">
        <f>IF(Offerte!$A78="","",Offerte!$B78)</f>
        <v/>
      </c>
      <c r="C2378" s="10">
        <f>IF(Offerte!$A78="","",Offerte!$C78)</f>
        <v/>
      </c>
      <c r="D2378" s="10" t="inlineStr">
        <is>
          <t>D.1.3</t>
        </is>
      </c>
      <c r="E2378" s="10" t="inlineStr">
        <is>
          <t>D</t>
        </is>
      </c>
      <c r="F2378" s="10" t="inlineStr">
        <is>
          <t>Q</t>
        </is>
      </c>
      <c r="G2378" s="10" t="inlineStr">
        <is>
          <t>higher</t>
        </is>
      </c>
      <c r="H2378" s="10" t="n">
        <v>2</v>
      </c>
      <c r="I2378" s="10" t="inlineStr">
        <is>
          <t>Display informativi connessi alle fermate</t>
        </is>
      </c>
      <c r="J2378" s="20" t="n"/>
      <c r="K2378" s="20" t="n"/>
      <c r="L2378" s="20" t="n"/>
      <c r="M2378" s="20" t="n"/>
      <c r="N2378" s="21">
        <f>IF($A2378="","",IFERROR(VALUE($J2378),0))</f>
        <v/>
      </c>
      <c r="O2378" s="21">
        <f>IF($A2378="",0,IF(OR($S2378&lt;&gt;1,COUNTA($J2378:$M2378)=0),0,IF(SUMPRODUCT(MAX(($C$5:$C$6173=$C2378)*($D$5:$D$6173=$D2378)*($S$5:$S$6173=1)*IFERROR($N$5:$N$6173*1,0)))&gt;0,ROUND($H2378*($N2378/SUMPRODUCT(MAX(($C$5:$C$6173=$C2378)*($D$5:$D$6173=$D2378)*($S$5:$S$6173=1)*IFERROR($N$5:$N$6173*1,0)))),4),0)))</f>
        <v/>
      </c>
      <c r="P2378" s="10" t="inlineStr">
        <is>
          <t>fermate</t>
        </is>
      </c>
      <c r="Q2378" s="21">
        <f>IF($A2378="","",$A2378&amp;"|"&amp;$C2378)</f>
        <v/>
      </c>
      <c r="R2378" s="21">
        <f>IF($A2378="","",$A2378&amp;"|"&amp;$C2378&amp;"|"&amp;$D2378)</f>
        <v/>
      </c>
      <c r="S2378" s="21">
        <f>IF($A2378="","",IFERROR(INDEX(Offerte!$D$2:$D$200,MATCH($Q2378,Offerte!$L$2:$L$200,0)),0))</f>
        <v/>
      </c>
      <c r="T2378" s="21">
        <f>IF($A2378="","",IFERROR(INDEX(Offerte!$G$2:$G$200,MATCH($Q2378,Offerte!$L$2:$L$200,0)),"NO"))</f>
        <v/>
      </c>
    </row>
    <row r="2379">
      <c r="A2379" s="10">
        <f>IF(Offerte!$A78="","",Offerte!$A78)</f>
        <v/>
      </c>
      <c r="B2379" s="10">
        <f>IF(Offerte!$A78="","",Offerte!$B78)</f>
        <v/>
      </c>
      <c r="C2379" s="10">
        <f>IF(Offerte!$A78="","",Offerte!$C78)</f>
        <v/>
      </c>
      <c r="D2379" s="10" t="inlineStr">
        <is>
          <t>D.2.1</t>
        </is>
      </c>
      <c r="E2379" s="10" t="inlineStr">
        <is>
          <t>D</t>
        </is>
      </c>
      <c r="F2379" s="10" t="inlineStr">
        <is>
          <t>Q</t>
        </is>
      </c>
      <c r="G2379" s="10" t="inlineStr">
        <is>
          <t>higher</t>
        </is>
      </c>
      <c r="H2379" s="10" t="n">
        <v>2</v>
      </c>
      <c r="I2379" s="10" t="inlineStr">
        <is>
          <t>Segnali tattili Loges-Vet-Evolution</t>
        </is>
      </c>
      <c r="J2379" s="20" t="n"/>
      <c r="K2379" s="20" t="n"/>
      <c r="L2379" s="20" t="n"/>
      <c r="M2379" s="20" t="n"/>
      <c r="N2379" s="21">
        <f>IF($A2379="","",IFERROR(VALUE($J2379),0))</f>
        <v/>
      </c>
      <c r="O2379" s="21">
        <f>IF($A2379="",0,IF(OR($S2379&lt;&gt;1,COUNTA($J2379:$M2379)=0),0,IF(SUMPRODUCT(MAX(($C$5:$C$6173=$C2379)*($D$5:$D$6173=$D2379)*($S$5:$S$6173=1)*IFERROR($N$5:$N$6173*1,0)))&gt;0,ROUND($H2379*($N2379/SUMPRODUCT(MAX(($C$5:$C$6173=$C2379)*($D$5:$D$6173=$D2379)*($S$5:$S$6173=1)*IFERROR($N$5:$N$6173*1,0)))),4),0)))</f>
        <v/>
      </c>
      <c r="P2379" s="10" t="inlineStr">
        <is>
          <t>fermate</t>
        </is>
      </c>
      <c r="Q2379" s="21">
        <f>IF($A2379="","",$A2379&amp;"|"&amp;$C2379)</f>
        <v/>
      </c>
      <c r="R2379" s="21">
        <f>IF($A2379="","",$A2379&amp;"|"&amp;$C2379&amp;"|"&amp;$D2379)</f>
        <v/>
      </c>
      <c r="S2379" s="21">
        <f>IF($A2379="","",IFERROR(INDEX(Offerte!$D$2:$D$200,MATCH($Q2379,Offerte!$L$2:$L$200,0)),0))</f>
        <v/>
      </c>
      <c r="T2379" s="21">
        <f>IF($A2379="","",IFERROR(INDEX(Offerte!$G$2:$G$200,MATCH($Q2379,Offerte!$L$2:$L$200,0)),"NO"))</f>
        <v/>
      </c>
    </row>
    <row r="2380">
      <c r="A2380" s="10">
        <f>IF(Offerte!$A78="","",Offerte!$A78)</f>
        <v/>
      </c>
      <c r="B2380" s="10">
        <f>IF(Offerte!$A78="","",Offerte!$B78)</f>
        <v/>
      </c>
      <c r="C2380" s="10">
        <f>IF(Offerte!$A78="","",Offerte!$C78)</f>
        <v/>
      </c>
      <c r="D2380" s="10" t="inlineStr">
        <is>
          <t>E.1.1</t>
        </is>
      </c>
      <c r="E2380" s="10" t="inlineStr">
        <is>
          <t>E</t>
        </is>
      </c>
      <c r="F2380" s="10" t="inlineStr">
        <is>
          <t>T</t>
        </is>
      </c>
      <c r="G2380" s="10" t="inlineStr">
        <is>
          <t>tabular</t>
        </is>
      </c>
      <c r="H2380" s="10" t="n">
        <v>2</v>
      </c>
      <c r="I2380" s="10" t="inlineStr">
        <is>
          <t>Mobile app con travel planner PRM</t>
        </is>
      </c>
      <c r="J2380" s="20" t="n"/>
      <c r="K2380" s="20" t="n"/>
      <c r="L2380" s="20" t="n"/>
      <c r="M2380" s="20" t="n"/>
      <c r="N2380" s="21">
        <f>IF($A2380="","",IF(IFERROR(VALUE($M2380),0)=1,1,0))</f>
        <v/>
      </c>
      <c r="O2380" s="21">
        <f>IF($A2380="",0,IF(OR($S2380&lt;&gt;1,COUNTA($J2380:$M2380)=0),0,IF($N2380=1,$H2380,0)))</f>
        <v/>
      </c>
      <c r="P2380" s="10" t="inlineStr">
        <is>
          <t>sì/no</t>
        </is>
      </c>
      <c r="Q2380" s="21">
        <f>IF($A2380="","",$A2380&amp;"|"&amp;$C2380)</f>
        <v/>
      </c>
      <c r="R2380" s="21">
        <f>IF($A2380="","",$A2380&amp;"|"&amp;$C2380&amp;"|"&amp;$D2380)</f>
        <v/>
      </c>
      <c r="S2380" s="21">
        <f>IF($A2380="","",IFERROR(INDEX(Offerte!$D$2:$D$200,MATCH($Q2380,Offerte!$L$2:$L$200,0)),0))</f>
        <v/>
      </c>
      <c r="T2380" s="21">
        <f>IF($A2380="","",IFERROR(INDEX(Offerte!$G$2:$G$200,MATCH($Q2380,Offerte!$L$2:$L$200,0)),"NO"))</f>
        <v/>
      </c>
    </row>
    <row r="2381">
      <c r="A2381" s="10">
        <f>IF(Offerte!$A78="","",Offerte!$A78)</f>
        <v/>
      </c>
      <c r="B2381" s="10">
        <f>IF(Offerte!$A78="","",Offerte!$B78)</f>
        <v/>
      </c>
      <c r="C2381" s="10">
        <f>IF(Offerte!$A78="","",Offerte!$C78)</f>
        <v/>
      </c>
      <c r="D2381" s="10" t="inlineStr">
        <is>
          <t>E.2.1</t>
        </is>
      </c>
      <c r="E2381" s="10" t="inlineStr">
        <is>
          <t>E</t>
        </is>
      </c>
      <c r="F2381" s="10" t="inlineStr">
        <is>
          <t>D</t>
        </is>
      </c>
      <c r="G2381" s="10" t="inlineStr">
        <is>
          <t>discretionary</t>
        </is>
      </c>
      <c r="H2381" s="10" t="n">
        <v>2</v>
      </c>
      <c r="I2381" s="10" t="inlineStr">
        <is>
          <t>Altre azioni informative e rapporti con gli utenti</t>
        </is>
      </c>
      <c r="J2381" s="20" t="n"/>
      <c r="K2381" s="20" t="n"/>
      <c r="L2381" s="20" t="n"/>
      <c r="M2381" s="20" t="n"/>
      <c r="N2381" s="21">
        <f>IF($A2381="","",MAX(0,MIN(1,IFERROR(VALUE($M2381),0))))</f>
        <v/>
      </c>
      <c r="O2381" s="21">
        <f>IF($A2381="",0,IF(OR($S2381&lt;&gt;1,COUNTA($J2381:$M2381)=0),0,IF(SUMPRODUCT(MAX(($C$5:$C$6173=$C2381)*($D$5:$D$6173=$D2381)*($S$5:$S$6173=1)*IFERROR($N$5:$N$6173*1,0)))&gt;0,ROUND($H2381*($N2381/SUMPRODUCT(MAX(($C$5:$C$6173=$C2381)*($D$5:$D$6173=$D2381)*($S$5:$S$6173=1)*IFERROR($N$5:$N$6173*1,0)))),4),0)))</f>
        <v/>
      </c>
      <c r="P2381" s="10" t="inlineStr">
        <is>
          <t>coeff.</t>
        </is>
      </c>
      <c r="Q2381" s="21">
        <f>IF($A2381="","",$A2381&amp;"|"&amp;$C2381)</f>
        <v/>
      </c>
      <c r="R2381" s="21">
        <f>IF($A2381="","",$A2381&amp;"|"&amp;$C2381&amp;"|"&amp;$D2381)</f>
        <v/>
      </c>
      <c r="S2381" s="21">
        <f>IF($A2381="","",IFERROR(INDEX(Offerte!$D$2:$D$200,MATCH($Q2381,Offerte!$L$2:$L$200,0)),0))</f>
        <v/>
      </c>
      <c r="T2381" s="21">
        <f>IF($A2381="","",IFERROR(INDEX(Offerte!$G$2:$G$200,MATCH($Q2381,Offerte!$L$2:$L$200,0)),"NO"))</f>
        <v/>
      </c>
    </row>
    <row r="2382">
      <c r="A2382" s="10">
        <f>IF(Offerte!$A78="","",Offerte!$A78)</f>
        <v/>
      </c>
      <c r="B2382" s="10">
        <f>IF(Offerte!$A78="","",Offerte!$B78)</f>
        <v/>
      </c>
      <c r="C2382" s="10">
        <f>IF(Offerte!$A78="","",Offerte!$C78)</f>
        <v/>
      </c>
      <c r="D2382" s="10" t="inlineStr">
        <is>
          <t>F.1.1</t>
        </is>
      </c>
      <c r="E2382" s="10" t="inlineStr">
        <is>
          <t>F</t>
        </is>
      </c>
      <c r="F2382" s="10" t="inlineStr">
        <is>
          <t>Q</t>
        </is>
      </c>
      <c r="G2382" s="10" t="inlineStr">
        <is>
          <t>lower</t>
        </is>
      </c>
      <c r="H2382" s="10" t="n">
        <v>7</v>
      </c>
      <c r="I2382" s="10" t="inlineStr">
        <is>
          <t>Performance ambientali del parco mezzi adibito al servizio - I_CEA</t>
        </is>
      </c>
      <c r="J2382" s="20" t="n"/>
      <c r="K2382" s="20" t="n"/>
      <c r="L2382" s="20" t="n"/>
      <c r="M2382" s="20" t="n"/>
      <c r="N2382" s="21">
        <f>IF($A2382="","",IFERROR(VALUE($J2382),0))</f>
        <v/>
      </c>
      <c r="O2382" s="21">
        <f>IF($A2382="",0,IF(OR($S2382&lt;&gt;1,COUNTA($J2382:$M2382)=0),0,IF(AND(IFERROR(AGGREGATE(15,6,$N$5:$N$6173/(($C$5:$C$6173=$C2382)*($D$5:$D$6173=$D2382)*($S$5:$S$6173=1)*($N$5:$N$6173&gt;0)),1),0)&gt;0,$N2382&gt;0),ROUND($H2382*(IFERROR(AGGREGATE(15,6,$N$5:$N$6173/(($C$5:$C$6173=$C2382)*($D$5:$D$6173=$D2382)*($S$5:$S$6173=1)*($N$5:$N$6173&gt;0)),1),0)/$N2382),4),0)))</f>
        <v/>
      </c>
      <c r="P2382" s="10" t="inlineStr">
        <is>
          <t>indice</t>
        </is>
      </c>
      <c r="Q2382" s="21">
        <f>IF($A2382="","",$A2382&amp;"|"&amp;$C2382)</f>
        <v/>
      </c>
      <c r="R2382" s="21">
        <f>IF($A2382="","",$A2382&amp;"|"&amp;$C2382&amp;"|"&amp;$D2382)</f>
        <v/>
      </c>
      <c r="S2382" s="21">
        <f>IF($A2382="","",IFERROR(INDEX(Offerte!$D$2:$D$200,MATCH($Q2382,Offerte!$L$2:$L$200,0)),0))</f>
        <v/>
      </c>
      <c r="T2382" s="21">
        <f>IF($A2382="","",IFERROR(INDEX(Offerte!$G$2:$G$200,MATCH($Q2382,Offerte!$L$2:$L$200,0)),"NO"))</f>
        <v/>
      </c>
    </row>
    <row r="2383">
      <c r="A2383" s="10">
        <f>IF(Offerte!$A78="","",Offerte!$A78)</f>
        <v/>
      </c>
      <c r="B2383" s="10">
        <f>IF(Offerte!$A78="","",Offerte!$B78)</f>
        <v/>
      </c>
      <c r="C2383" s="10">
        <f>IF(Offerte!$A78="","",Offerte!$C78)</f>
        <v/>
      </c>
      <c r="D2383" s="10" t="inlineStr">
        <is>
          <t>F.2.1</t>
        </is>
      </c>
      <c r="E2383" s="10" t="inlineStr">
        <is>
          <t>F</t>
        </is>
      </c>
      <c r="F2383" s="10" t="inlineStr">
        <is>
          <t>Q</t>
        </is>
      </c>
      <c r="G2383" s="10" t="inlineStr">
        <is>
          <t>higher</t>
        </is>
      </c>
      <c r="H2383" s="10" t="n">
        <v>2</v>
      </c>
      <c r="I2383" s="10" t="inlineStr">
        <is>
          <t>Tasso di copertura del servizio con dispositivi ECO-DRIVER</t>
        </is>
      </c>
      <c r="J2383" s="20" t="n"/>
      <c r="K2383" s="20" t="n"/>
      <c r="L2383" s="20" t="n"/>
      <c r="M2383" s="20" t="n"/>
      <c r="N2383" s="21">
        <f>IF($A2383="","",IFERROR(VALUE($K2383)/VALUE($L2383),IFERROR(VALUE($J2383),0)))</f>
        <v/>
      </c>
      <c r="O2383" s="21">
        <f>IF($A2383="",0,IF(OR($S2383&lt;&gt;1,COUNTA($J2383:$M2383)=0),0,IF(SUMPRODUCT(MAX(($C$5:$C$6173=$C2383)*($D$5:$D$6173=$D2383)*($S$5:$S$6173=1)*IFERROR($N$5:$N$6173*1,0)))&gt;0,ROUND($H2383*($N2383/SUMPRODUCT(MAX(($C$5:$C$6173=$C2383)*($D$5:$D$6173=$D2383)*($S$5:$S$6173=1)*IFERROR($N$5:$N$6173*1,0)))),4),0)))</f>
        <v/>
      </c>
      <c r="P2383" s="10" t="inlineStr">
        <is>
          <t>Autobus attrezzati con dispositivi ECO-DRIVER / Autobus totali in offerta, incluse scorte</t>
        </is>
      </c>
      <c r="Q2383" s="21">
        <f>IF($A2383="","",$A2383&amp;"|"&amp;$C2383)</f>
        <v/>
      </c>
      <c r="R2383" s="21">
        <f>IF($A2383="","",$A2383&amp;"|"&amp;$C2383&amp;"|"&amp;$D2383)</f>
        <v/>
      </c>
      <c r="S2383" s="21">
        <f>IF($A2383="","",IFERROR(INDEX(Offerte!$D$2:$D$200,MATCH($Q2383,Offerte!$L$2:$L$200,0)),0))</f>
        <v/>
      </c>
      <c r="T2383" s="21">
        <f>IF($A2383="","",IFERROR(INDEX(Offerte!$G$2:$G$200,MATCH($Q2383,Offerte!$L$2:$L$200,0)),"NO"))</f>
        <v/>
      </c>
    </row>
    <row r="2384">
      <c r="A2384" s="10">
        <f>IF(Offerte!$A78="","",Offerte!$A78)</f>
        <v/>
      </c>
      <c r="B2384" s="10">
        <f>IF(Offerte!$A78="","",Offerte!$B78)</f>
        <v/>
      </c>
      <c r="C2384" s="10">
        <f>IF(Offerte!$A78="","",Offerte!$C78)</f>
        <v/>
      </c>
      <c r="D2384" s="10" t="inlineStr">
        <is>
          <t>F.3.1</t>
        </is>
      </c>
      <c r="E2384" s="10" t="inlineStr">
        <is>
          <t>F</t>
        </is>
      </c>
      <c r="F2384" s="10" t="inlineStr">
        <is>
          <t>Q</t>
        </is>
      </c>
      <c r="G2384" s="10" t="inlineStr">
        <is>
          <t>higher</t>
        </is>
      </c>
      <c r="H2384" s="10" t="n">
        <v>2</v>
      </c>
      <c r="I2384" s="10" t="inlineStr">
        <is>
          <t>Autoproduzione consumi elettrici per trazione</t>
        </is>
      </c>
      <c r="J2384" s="20" t="n"/>
      <c r="K2384" s="20" t="n"/>
      <c r="L2384" s="20" t="n"/>
      <c r="M2384" s="20" t="n"/>
      <c r="N2384" s="21">
        <f>IF($A2384="","",IFERROR(VALUE($J2384),0))</f>
        <v/>
      </c>
      <c r="O2384" s="21">
        <f>IF($A2384="",0,IF(OR($S2384&lt;&gt;1,COUNTA($J2384:$M2384)=0),0,IF(SUMPRODUCT(MAX(($C$5:$C$6173=$C2384)*($D$5:$D$6173=$D2384)*($S$5:$S$6173=1)*IFERROR($N$5:$N$6173*1,0)))&gt;0,ROUND($H2384*($N2384/SUMPRODUCT(MAX(($C$5:$C$6173=$C2384)*($D$5:$D$6173=$D2384)*($S$5:$S$6173=1)*IFERROR($N$5:$N$6173*1,0)))),4),0)))</f>
        <v/>
      </c>
      <c r="P2384" s="10" t="inlineStr">
        <is>
          <t>kWh/anno</t>
        </is>
      </c>
      <c r="Q2384" s="21">
        <f>IF($A2384="","",$A2384&amp;"|"&amp;$C2384)</f>
        <v/>
      </c>
      <c r="R2384" s="21">
        <f>IF($A2384="","",$A2384&amp;"|"&amp;$C2384&amp;"|"&amp;$D2384)</f>
        <v/>
      </c>
      <c r="S2384" s="21">
        <f>IF($A2384="","",IFERROR(INDEX(Offerte!$D$2:$D$200,MATCH($Q2384,Offerte!$L$2:$L$200,0)),0))</f>
        <v/>
      </c>
      <c r="T2384" s="21">
        <f>IF($A2384="","",IFERROR(INDEX(Offerte!$G$2:$G$200,MATCH($Q2384,Offerte!$L$2:$L$200,0)),"NO"))</f>
        <v/>
      </c>
    </row>
    <row r="2385">
      <c r="A2385" s="10">
        <f>IF(Offerte!$A78="","",Offerte!$A78)</f>
        <v/>
      </c>
      <c r="B2385" s="10">
        <f>IF(Offerte!$A78="","",Offerte!$B78)</f>
        <v/>
      </c>
      <c r="C2385" s="10">
        <f>IF(Offerte!$A78="","",Offerte!$C78)</f>
        <v/>
      </c>
      <c r="D2385" s="10" t="inlineStr">
        <is>
          <t>F.4.1</t>
        </is>
      </c>
      <c r="E2385" s="10" t="inlineStr">
        <is>
          <t>F</t>
        </is>
      </c>
      <c r="F2385" s="10" t="inlineStr">
        <is>
          <t>Q</t>
        </is>
      </c>
      <c r="G2385" s="10" t="inlineStr">
        <is>
          <t>soil</t>
        </is>
      </c>
      <c r="H2385" s="10" t="n">
        <v>2</v>
      </c>
      <c r="I2385" s="10" t="inlineStr">
        <is>
          <t>Indice di consumo di suolo</t>
        </is>
      </c>
      <c r="J2385" s="20" t="n"/>
      <c r="K2385" s="20" t="n"/>
      <c r="L2385" s="20" t="n"/>
      <c r="M2385" s="20" t="n"/>
      <c r="N2385" s="21">
        <f>IF($A2385="","",IFERROR(VALUE($J2385),0))</f>
        <v/>
      </c>
      <c r="O2385" s="21">
        <f>IF($A2385="",0,IF(OR($S2385&lt;&gt;1,COUNTA($J2385:$M2385)=0),0,IF($N2385&lt;=0,$H2385,IF(SUMPRODUCT(MAX(($C$5:$C$6173=$C2385)*($D$5:$D$6173=$D2385)*($S$5:$S$6173=1)*IFERROR($N$5:$N$6173*1,0)))&gt;0,ROUND($H2385*((SUMPRODUCT(MAX(($C$5:$C$6173=$C2385)*($D$5:$D$6173=$D2385)*($S$5:$S$6173=1)*IFERROR($N$5:$N$6173*1,0)))-$N2385)/SUMPRODUCT(MAX(($C$5:$C$6173=$C2385)*($D$5:$D$6173=$D2385)*($S$5:$S$6173=1)*IFERROR($N$5:$N$6173*1,0)))),4),0))))</f>
        <v/>
      </c>
      <c r="P2385" s="10" t="inlineStr">
        <is>
          <t>m2</t>
        </is>
      </c>
      <c r="Q2385" s="21">
        <f>IF($A2385="","",$A2385&amp;"|"&amp;$C2385)</f>
        <v/>
      </c>
      <c r="R2385" s="21">
        <f>IF($A2385="","",$A2385&amp;"|"&amp;$C2385&amp;"|"&amp;$D2385)</f>
        <v/>
      </c>
      <c r="S2385" s="21">
        <f>IF($A2385="","",IFERROR(INDEX(Offerte!$D$2:$D$200,MATCH($Q2385,Offerte!$L$2:$L$200,0)),0))</f>
        <v/>
      </c>
      <c r="T2385" s="21">
        <f>IF($A2385="","",IFERROR(INDEX(Offerte!$G$2:$G$200,MATCH($Q2385,Offerte!$L$2:$L$200,0)),"NO"))</f>
        <v/>
      </c>
    </row>
    <row r="2386">
      <c r="A2386" s="10">
        <f>IF(Offerte!$A78="","",Offerte!$A78)</f>
        <v/>
      </c>
      <c r="B2386" s="10">
        <f>IF(Offerte!$A78="","",Offerte!$B78)</f>
        <v/>
      </c>
      <c r="C2386" s="10">
        <f>IF(Offerte!$A78="","",Offerte!$C78)</f>
        <v/>
      </c>
      <c r="D2386" s="10" t="inlineStr">
        <is>
          <t>F.5.1</t>
        </is>
      </c>
      <c r="E2386" s="10" t="inlineStr">
        <is>
          <t>F</t>
        </is>
      </c>
      <c r="F2386" s="10" t="inlineStr">
        <is>
          <t>T</t>
        </is>
      </c>
      <c r="G2386" s="10" t="inlineStr">
        <is>
          <t>tabular</t>
        </is>
      </c>
      <c r="H2386" s="10" t="n">
        <v>1</v>
      </c>
      <c r="I2386" s="10" t="inlineStr">
        <is>
          <t>Rendicontazione di sostenibilità ambientale</t>
        </is>
      </c>
      <c r="J2386" s="20" t="n"/>
      <c r="K2386" s="20" t="n"/>
      <c r="L2386" s="20" t="n"/>
      <c r="M2386" s="20" t="n"/>
      <c r="N2386" s="21">
        <f>IF($A2386="","",IF(IFERROR(VALUE($M2386),0)=1,1,0))</f>
        <v/>
      </c>
      <c r="O2386" s="21">
        <f>IF($A2386="",0,IF(OR($S2386&lt;&gt;1,COUNTA($J2386:$M2386)=0),0,IF($N2386=1,$H2386,0)))</f>
        <v/>
      </c>
      <c r="P2386" s="10" t="inlineStr">
        <is>
          <t>sì/no</t>
        </is>
      </c>
      <c r="Q2386" s="21">
        <f>IF($A2386="","",$A2386&amp;"|"&amp;$C2386)</f>
        <v/>
      </c>
      <c r="R2386" s="21">
        <f>IF($A2386="","",$A2386&amp;"|"&amp;$C2386&amp;"|"&amp;$D2386)</f>
        <v/>
      </c>
      <c r="S2386" s="21">
        <f>IF($A2386="","",IFERROR(INDEX(Offerte!$D$2:$D$200,MATCH($Q2386,Offerte!$L$2:$L$200,0)),0))</f>
        <v/>
      </c>
      <c r="T2386" s="21">
        <f>IF($A2386="","",IFERROR(INDEX(Offerte!$G$2:$G$200,MATCH($Q2386,Offerte!$L$2:$L$200,0)),"NO"))</f>
        <v/>
      </c>
    </row>
    <row r="2387">
      <c r="A2387" s="10">
        <f>IF(Offerte!$A78="","",Offerte!$A78)</f>
        <v/>
      </c>
      <c r="B2387" s="10">
        <f>IF(Offerte!$A78="","",Offerte!$B78)</f>
        <v/>
      </c>
      <c r="C2387" s="10">
        <f>IF(Offerte!$A78="","",Offerte!$C78)</f>
        <v/>
      </c>
      <c r="D2387" s="10" t="inlineStr">
        <is>
          <t>G.1.1</t>
        </is>
      </c>
      <c r="E2387" s="10" t="inlineStr">
        <is>
          <t>G</t>
        </is>
      </c>
      <c r="F2387" s="10" t="inlineStr">
        <is>
          <t>D</t>
        </is>
      </c>
      <c r="G2387" s="10" t="inlineStr">
        <is>
          <t>discretionary</t>
        </is>
      </c>
      <c r="H2387" s="10" t="n">
        <v>2</v>
      </c>
      <c r="I2387" s="10" t="inlineStr">
        <is>
          <t>Qualità del progetto di centrale di controllo aziendale</t>
        </is>
      </c>
      <c r="J2387" s="20" t="n"/>
      <c r="K2387" s="20" t="n"/>
      <c r="L2387" s="20" t="n"/>
      <c r="M2387" s="20" t="n"/>
      <c r="N2387" s="21">
        <f>IF($A2387="","",MAX(0,MIN(1,IFERROR(VALUE($M2387),0))))</f>
        <v/>
      </c>
      <c r="O2387" s="21">
        <f>IF($A2387="",0,IF(OR($S2387&lt;&gt;1,COUNTA($J2387:$M2387)=0),0,IF(SUMPRODUCT(MAX(($C$5:$C$6173=$C2387)*($D$5:$D$6173=$D2387)*($S$5:$S$6173=1)*IFERROR($N$5:$N$6173*1,0)))&gt;0,ROUND($H2387*($N2387/SUMPRODUCT(MAX(($C$5:$C$6173=$C2387)*($D$5:$D$6173=$D2387)*($S$5:$S$6173=1)*IFERROR($N$5:$N$6173*1,0)))),4),0)))</f>
        <v/>
      </c>
      <c r="P2387" s="10" t="inlineStr">
        <is>
          <t>coeff.</t>
        </is>
      </c>
      <c r="Q2387" s="21">
        <f>IF($A2387="","",$A2387&amp;"|"&amp;$C2387)</f>
        <v/>
      </c>
      <c r="R2387" s="21">
        <f>IF($A2387="","",$A2387&amp;"|"&amp;$C2387&amp;"|"&amp;$D2387)</f>
        <v/>
      </c>
      <c r="S2387" s="21">
        <f>IF($A2387="","",IFERROR(INDEX(Offerte!$D$2:$D$200,MATCH($Q2387,Offerte!$L$2:$L$200,0)),0))</f>
        <v/>
      </c>
      <c r="T2387" s="21">
        <f>IF($A2387="","",IFERROR(INDEX(Offerte!$G$2:$G$200,MATCH($Q2387,Offerte!$L$2:$L$200,0)),"NO"))</f>
        <v/>
      </c>
    </row>
    <row r="2388">
      <c r="A2388" s="10">
        <f>IF(Offerte!$A78="","",Offerte!$A78)</f>
        <v/>
      </c>
      <c r="B2388" s="10">
        <f>IF(Offerte!$A78="","",Offerte!$B78)</f>
        <v/>
      </c>
      <c r="C2388" s="10">
        <f>IF(Offerte!$A78="","",Offerte!$C78)</f>
        <v/>
      </c>
      <c r="D2388" s="10" t="inlineStr">
        <is>
          <t>G.2.1</t>
        </is>
      </c>
      <c r="E2388" s="10" t="inlineStr">
        <is>
          <t>G</t>
        </is>
      </c>
      <c r="F2388" s="10" t="inlineStr">
        <is>
          <t>T</t>
        </is>
      </c>
      <c r="G2388" s="10" t="inlineStr">
        <is>
          <t>tabular</t>
        </is>
      </c>
      <c r="H2388" s="10" t="n">
        <v>1</v>
      </c>
      <c r="I2388" s="10" t="inlineStr">
        <is>
          <t>Certificazione ISO 45001</t>
        </is>
      </c>
      <c r="J2388" s="20" t="n"/>
      <c r="K2388" s="20" t="n"/>
      <c r="L2388" s="20" t="n"/>
      <c r="M2388" s="20" t="n"/>
      <c r="N2388" s="21">
        <f>IF($A2388="","",IF(IFERROR(VALUE($M2388),0)=1,1,0))</f>
        <v/>
      </c>
      <c r="O2388" s="21">
        <f>IF($A2388="",0,IF(OR($S2388&lt;&gt;1,COUNTA($J2388:$M2388)=0),0,IF($N2388=1,$H2388,0)))</f>
        <v/>
      </c>
      <c r="P2388" s="10" t="inlineStr">
        <is>
          <t>sì/no</t>
        </is>
      </c>
      <c r="Q2388" s="21">
        <f>IF($A2388="","",$A2388&amp;"|"&amp;$C2388)</f>
        <v/>
      </c>
      <c r="R2388" s="21">
        <f>IF($A2388="","",$A2388&amp;"|"&amp;$C2388&amp;"|"&amp;$D2388)</f>
        <v/>
      </c>
      <c r="S2388" s="21">
        <f>IF($A2388="","",IFERROR(INDEX(Offerte!$D$2:$D$200,MATCH($Q2388,Offerte!$L$2:$L$200,0)),0))</f>
        <v/>
      </c>
      <c r="T2388" s="21">
        <f>IF($A2388="","",IFERROR(INDEX(Offerte!$G$2:$G$200,MATCH($Q2388,Offerte!$L$2:$L$200,0)),"NO"))</f>
        <v/>
      </c>
    </row>
    <row r="2389">
      <c r="A2389" s="10">
        <f>IF(Offerte!$A78="","",Offerte!$A78)</f>
        <v/>
      </c>
      <c r="B2389" s="10">
        <f>IF(Offerte!$A78="","",Offerte!$B78)</f>
        <v/>
      </c>
      <c r="C2389" s="10">
        <f>IF(Offerte!$A78="","",Offerte!$C78)</f>
        <v/>
      </c>
      <c r="D2389" s="10" t="inlineStr">
        <is>
          <t>G.3.1</t>
        </is>
      </c>
      <c r="E2389" s="10" t="inlineStr">
        <is>
          <t>G</t>
        </is>
      </c>
      <c r="F2389" s="10" t="inlineStr">
        <is>
          <t>T</t>
        </is>
      </c>
      <c r="G2389" s="10" t="inlineStr">
        <is>
          <t>tabular</t>
        </is>
      </c>
      <c r="H2389" s="10" t="n">
        <v>1</v>
      </c>
      <c r="I2389" s="10" t="inlineStr">
        <is>
          <t>Certificazioni di responsabilità sociale</t>
        </is>
      </c>
      <c r="J2389" s="20" t="n"/>
      <c r="K2389" s="20" t="n"/>
      <c r="L2389" s="20" t="n"/>
      <c r="M2389" s="20" t="n"/>
      <c r="N2389" s="21">
        <f>IF($A2389="","",IF(IFERROR(VALUE($M2389),0)=1,1,0))</f>
        <v/>
      </c>
      <c r="O2389" s="21">
        <f>IF($A2389="",0,IF(OR($S2389&lt;&gt;1,COUNTA($J2389:$M2389)=0),0,IF($N2389=1,$H2389,0)))</f>
        <v/>
      </c>
      <c r="P2389" s="10" t="inlineStr">
        <is>
          <t>sì/no</t>
        </is>
      </c>
      <c r="Q2389" s="21">
        <f>IF($A2389="","",$A2389&amp;"|"&amp;$C2389)</f>
        <v/>
      </c>
      <c r="R2389" s="21">
        <f>IF($A2389="","",$A2389&amp;"|"&amp;$C2389&amp;"|"&amp;$D2389)</f>
        <v/>
      </c>
      <c r="S2389" s="21">
        <f>IF($A2389="","",IFERROR(INDEX(Offerte!$D$2:$D$200,MATCH($Q2389,Offerte!$L$2:$L$200,0)),0))</f>
        <v/>
      </c>
      <c r="T2389" s="21">
        <f>IF($A2389="","",IFERROR(INDEX(Offerte!$G$2:$G$200,MATCH($Q2389,Offerte!$L$2:$L$200,0)),"NO"))</f>
        <v/>
      </c>
    </row>
    <row r="2390">
      <c r="A2390" s="10">
        <f>IF(Offerte!$A78="","",Offerte!$A78)</f>
        <v/>
      </c>
      <c r="B2390" s="10">
        <f>IF(Offerte!$A78="","",Offerte!$B78)</f>
        <v/>
      </c>
      <c r="C2390" s="10">
        <f>IF(Offerte!$A78="","",Offerte!$C78)</f>
        <v/>
      </c>
      <c r="D2390" s="10" t="inlineStr">
        <is>
          <t>G.4.1</t>
        </is>
      </c>
      <c r="E2390" s="10" t="inlineStr">
        <is>
          <t>G</t>
        </is>
      </c>
      <c r="F2390" s="10" t="inlineStr">
        <is>
          <t>D</t>
        </is>
      </c>
      <c r="G2390" s="10" t="inlineStr">
        <is>
          <t>discretionary</t>
        </is>
      </c>
      <c r="H2390" s="10" t="n">
        <v>2</v>
      </c>
      <c r="I2390" s="10" t="inlineStr">
        <is>
          <t>Qualità del piano di formazione del personale</t>
        </is>
      </c>
      <c r="J2390" s="20" t="n"/>
      <c r="K2390" s="20" t="n"/>
      <c r="L2390" s="20" t="n"/>
      <c r="M2390" s="20" t="n"/>
      <c r="N2390" s="21">
        <f>IF($A2390="","",MAX(0,MIN(1,IFERROR(VALUE($M2390),0))))</f>
        <v/>
      </c>
      <c r="O2390" s="21">
        <f>IF($A2390="",0,IF(OR($S2390&lt;&gt;1,COUNTA($J2390:$M2390)=0),0,IF(SUMPRODUCT(MAX(($C$5:$C$6173=$C2390)*($D$5:$D$6173=$D2390)*($S$5:$S$6173=1)*IFERROR($N$5:$N$6173*1,0)))&gt;0,ROUND($H2390*($N2390/SUMPRODUCT(MAX(($C$5:$C$6173=$C2390)*($D$5:$D$6173=$D2390)*($S$5:$S$6173=1)*IFERROR($N$5:$N$6173*1,0)))),4),0)))</f>
        <v/>
      </c>
      <c r="P2390" s="10" t="inlineStr">
        <is>
          <t>coeff.</t>
        </is>
      </c>
      <c r="Q2390" s="21">
        <f>IF($A2390="","",$A2390&amp;"|"&amp;$C2390)</f>
        <v/>
      </c>
      <c r="R2390" s="21">
        <f>IF($A2390="","",$A2390&amp;"|"&amp;$C2390&amp;"|"&amp;$D2390)</f>
        <v/>
      </c>
      <c r="S2390" s="21">
        <f>IF($A2390="","",IFERROR(INDEX(Offerte!$D$2:$D$200,MATCH($Q2390,Offerte!$L$2:$L$200,0)),0))</f>
        <v/>
      </c>
      <c r="T2390" s="21">
        <f>IF($A2390="","",IFERROR(INDEX(Offerte!$G$2:$G$200,MATCH($Q2390,Offerte!$L$2:$L$200,0)),"NO"))</f>
        <v/>
      </c>
    </row>
    <row r="2391">
      <c r="A2391" s="10">
        <f>IF(Offerte!$A78="","",Offerte!$A78)</f>
        <v/>
      </c>
      <c r="B2391" s="10">
        <f>IF(Offerte!$A78="","",Offerte!$B78)</f>
        <v/>
      </c>
      <c r="C2391" s="10">
        <f>IF(Offerte!$A78="","",Offerte!$C78)</f>
        <v/>
      </c>
      <c r="D2391" s="10" t="inlineStr">
        <is>
          <t>G.5.1</t>
        </is>
      </c>
      <c r="E2391" s="10" t="inlineStr">
        <is>
          <t>G</t>
        </is>
      </c>
      <c r="F2391" s="10" t="inlineStr">
        <is>
          <t>T</t>
        </is>
      </c>
      <c r="G2391" s="10" t="inlineStr">
        <is>
          <t>tabular</t>
        </is>
      </c>
      <c r="H2391" s="10" t="n">
        <v>1</v>
      </c>
      <c r="I2391" s="10" t="inlineStr">
        <is>
          <t>Impegno al mantenimento delle garanzie del contratto di secondo livello del gestore uscente</t>
        </is>
      </c>
      <c r="J2391" s="20" t="n"/>
      <c r="K2391" s="20" t="n"/>
      <c r="L2391" s="20" t="n"/>
      <c r="M2391" s="20" t="n"/>
      <c r="N2391" s="21">
        <f>IF($A2391="","",IF(IFERROR(VALUE($M2391),0)=1,1,0))</f>
        <v/>
      </c>
      <c r="O2391" s="21">
        <f>IF($A2391="",0,IF(OR($S2391&lt;&gt;1,COUNTA($J2391:$M2391)=0),0,IF($N2391=1,$H2391,0)))</f>
        <v/>
      </c>
      <c r="P2391" s="10" t="inlineStr">
        <is>
          <t>sì/no</t>
        </is>
      </c>
      <c r="Q2391" s="21">
        <f>IF($A2391="","",$A2391&amp;"|"&amp;$C2391)</f>
        <v/>
      </c>
      <c r="R2391" s="21">
        <f>IF($A2391="","",$A2391&amp;"|"&amp;$C2391&amp;"|"&amp;$D2391)</f>
        <v/>
      </c>
      <c r="S2391" s="21">
        <f>IF($A2391="","",IFERROR(INDEX(Offerte!$D$2:$D$200,MATCH($Q2391,Offerte!$L$2:$L$200,0)),0))</f>
        <v/>
      </c>
      <c r="T2391" s="21">
        <f>IF($A2391="","",IFERROR(INDEX(Offerte!$G$2:$G$200,MATCH($Q2391,Offerte!$L$2:$L$200,0)),"NO"))</f>
        <v/>
      </c>
    </row>
    <row r="2392">
      <c r="A2392" s="10">
        <f>IF(Offerte!$A79="","",Offerte!$A79)</f>
        <v/>
      </c>
      <c r="B2392" s="10">
        <f>IF(Offerte!$A79="","",Offerte!$B79)</f>
        <v/>
      </c>
      <c r="C2392" s="10">
        <f>IF(Offerte!$A79="","",Offerte!$C79)</f>
        <v/>
      </c>
      <c r="D2392" s="10" t="inlineStr">
        <is>
          <t>A.1.1</t>
        </is>
      </c>
      <c r="E2392" s="10" t="inlineStr">
        <is>
          <t>A</t>
        </is>
      </c>
      <c r="F2392" s="10" t="inlineStr">
        <is>
          <t>Q</t>
        </is>
      </c>
      <c r="G2392" s="10" t="inlineStr">
        <is>
          <t>higher</t>
        </is>
      </c>
      <c r="H2392" s="10" t="n">
        <v>3</v>
      </c>
      <c r="I2392" s="10" t="inlineStr">
        <is>
          <t>Tasso aggiuntivo di corse controllate</t>
        </is>
      </c>
      <c r="J2392" s="20" t="n"/>
      <c r="K2392" s="20" t="n"/>
      <c r="L2392" s="20" t="n"/>
      <c r="M2392" s="20" t="n"/>
      <c r="N2392" s="21">
        <f>IF($A2392="","",IFERROR(VALUE($K2392)/VALUE($L2392)*100,IFERROR(VALUE($J2392),0)))</f>
        <v/>
      </c>
      <c r="O2392" s="21">
        <f>IF($A2392="",0,IF(OR($S2392&lt;&gt;1,COUNTA($J2392:$M2392)=0),0,IF(SUMPRODUCT(MAX(($C$5:$C$6173=$C2392)*($D$5:$D$6173=$D2392)*($S$5:$S$6173=1)*IFERROR($N$5:$N$6173*1,0)))&gt;0,ROUND($H2392*($N2392/SUMPRODUCT(MAX(($C$5:$C$6173=$C2392)*($D$5:$D$6173=$D2392)*($S$5:$S$6173=1)*IFERROR($N$5:$N$6173*1,0)))),4),0)))</f>
        <v/>
      </c>
      <c r="P2392" s="10" t="inlineStr">
        <is>
          <t>Corse controllate annue / Corse programmate annue</t>
        </is>
      </c>
      <c r="Q2392" s="21">
        <f>IF($A2392="","",$A2392&amp;"|"&amp;$C2392)</f>
        <v/>
      </c>
      <c r="R2392" s="21">
        <f>IF($A2392="","",$A2392&amp;"|"&amp;$C2392&amp;"|"&amp;$D2392)</f>
        <v/>
      </c>
      <c r="S2392" s="21">
        <f>IF($A2392="","",IFERROR(INDEX(Offerte!$D$2:$D$200,MATCH($Q2392,Offerte!$L$2:$L$200,0)),0))</f>
        <v/>
      </c>
      <c r="T2392" s="21">
        <f>IF($A2392="","",IFERROR(INDEX(Offerte!$G$2:$G$200,MATCH($Q2392,Offerte!$L$2:$L$200,0)),"NO"))</f>
        <v/>
      </c>
    </row>
    <row r="2393">
      <c r="A2393" s="10">
        <f>IF(Offerte!$A79="","",Offerte!$A79)</f>
        <v/>
      </c>
      <c r="B2393" s="10">
        <f>IF(Offerte!$A79="","",Offerte!$B79)</f>
        <v/>
      </c>
      <c r="C2393" s="10">
        <f>IF(Offerte!$A79="","",Offerte!$C79)</f>
        <v/>
      </c>
      <c r="D2393" s="10" t="inlineStr">
        <is>
          <t>A.1.2</t>
        </is>
      </c>
      <c r="E2393" s="10" t="inlineStr">
        <is>
          <t>A</t>
        </is>
      </c>
      <c r="F2393" s="10" t="inlineStr">
        <is>
          <t>Q</t>
        </is>
      </c>
      <c r="G2393" s="10" t="inlineStr">
        <is>
          <t>higher</t>
        </is>
      </c>
      <c r="H2393" s="10" t="n">
        <v>4</v>
      </c>
      <c r="I2393" s="10" t="inlineStr">
        <is>
          <t>Numero aggiuntivo di passeggeri controllati</t>
        </is>
      </c>
      <c r="J2393" s="20" t="n"/>
      <c r="K2393" s="20" t="n"/>
      <c r="L2393" s="20" t="n"/>
      <c r="M2393" s="20" t="n"/>
      <c r="N2393" s="21">
        <f>IF($A2393="","",IFERROR(VALUE($J2393),0))</f>
        <v/>
      </c>
      <c r="O2393" s="21">
        <f>IF($A2393="",0,IF(OR($S2393&lt;&gt;1,COUNTA($J2393:$M2393)=0),0,IF(SUMPRODUCT(MAX(($C$5:$C$6173=$C2393)*($D$5:$D$6173=$D2393)*($S$5:$S$6173=1)*IFERROR($N$5:$N$6173*1,0)))&gt;0,ROUND($H2393*($N2393/SUMPRODUCT(MAX(($C$5:$C$6173=$C2393)*($D$5:$D$6173=$D2393)*($S$5:$S$6173=1)*IFERROR($N$5:$N$6173*1,0)))),4),0)))</f>
        <v/>
      </c>
      <c r="P2393" s="10" t="inlineStr">
        <is>
          <t>passeggeri/anno</t>
        </is>
      </c>
      <c r="Q2393" s="21">
        <f>IF($A2393="","",$A2393&amp;"|"&amp;$C2393)</f>
        <v/>
      </c>
      <c r="R2393" s="21">
        <f>IF($A2393="","",$A2393&amp;"|"&amp;$C2393&amp;"|"&amp;$D2393)</f>
        <v/>
      </c>
      <c r="S2393" s="21">
        <f>IF($A2393="","",IFERROR(INDEX(Offerte!$D$2:$D$200,MATCH($Q2393,Offerte!$L$2:$L$200,0)),0))</f>
        <v/>
      </c>
      <c r="T2393" s="21">
        <f>IF($A2393="","",IFERROR(INDEX(Offerte!$G$2:$G$200,MATCH($Q2393,Offerte!$L$2:$L$200,0)),"NO"))</f>
        <v/>
      </c>
    </row>
    <row r="2394">
      <c r="A2394" s="10">
        <f>IF(Offerte!$A79="","",Offerte!$A79)</f>
        <v/>
      </c>
      <c r="B2394" s="10">
        <f>IF(Offerte!$A79="","",Offerte!$B79)</f>
        <v/>
      </c>
      <c r="C2394" s="10">
        <f>IF(Offerte!$A79="","",Offerte!$C79)</f>
        <v/>
      </c>
      <c r="D2394" s="10" t="inlineStr">
        <is>
          <t>B.1.1</t>
        </is>
      </c>
      <c r="E2394" s="10" t="inlineStr">
        <is>
          <t>B</t>
        </is>
      </c>
      <c r="F2394" s="10" t="inlineStr">
        <is>
          <t>Q</t>
        </is>
      </c>
      <c r="G2394" s="10" t="inlineStr">
        <is>
          <t>higher</t>
        </is>
      </c>
      <c r="H2394" s="10" t="n">
        <v>3</v>
      </c>
      <c r="I2394" s="10" t="inlineStr">
        <is>
          <t>Incremento dei posti offerti nelle fasce di punta</t>
        </is>
      </c>
      <c r="J2394" s="20" t="n"/>
      <c r="K2394" s="20" t="n"/>
      <c r="L2394" s="20" t="n"/>
      <c r="M2394" s="20" t="n"/>
      <c r="N2394" s="21">
        <f>IF($A2394="","",IFERROR(VALUE($J2394),0))</f>
        <v/>
      </c>
      <c r="O2394" s="21">
        <f>IF($A2394="",0,IF(OR($S2394&lt;&gt;1,COUNTA($J2394:$M2394)=0),0,IF(SUMPRODUCT(MAX(($C$5:$C$6173=$C2394)*($D$5:$D$6173=$D2394)*($S$5:$S$6173=1)*IFERROR($N$5:$N$6173*1,0)))&gt;0,ROUND($H2394*($N2394/SUMPRODUCT(MAX(($C$5:$C$6173=$C2394)*($D$5:$D$6173=$D2394)*($S$5:$S$6173=1)*IFERROR($N$5:$N$6173*1,0)))),4),0)))</f>
        <v/>
      </c>
      <c r="P2394" s="10" t="inlineStr">
        <is>
          <t>posti*km</t>
        </is>
      </c>
      <c r="Q2394" s="21">
        <f>IF($A2394="","",$A2394&amp;"|"&amp;$C2394)</f>
        <v/>
      </c>
      <c r="R2394" s="21">
        <f>IF($A2394="","",$A2394&amp;"|"&amp;$C2394&amp;"|"&amp;$D2394)</f>
        <v/>
      </c>
      <c r="S2394" s="21">
        <f>IF($A2394="","",IFERROR(INDEX(Offerte!$D$2:$D$200,MATCH($Q2394,Offerte!$L$2:$L$200,0)),0))</f>
        <v/>
      </c>
      <c r="T2394" s="21">
        <f>IF($A2394="","",IFERROR(INDEX(Offerte!$G$2:$G$200,MATCH($Q2394,Offerte!$L$2:$L$200,0)),"NO"))</f>
        <v/>
      </c>
    </row>
    <row r="2395">
      <c r="A2395" s="10">
        <f>IF(Offerte!$A79="","",Offerte!$A79)</f>
        <v/>
      </c>
      <c r="B2395" s="10">
        <f>IF(Offerte!$A79="","",Offerte!$B79)</f>
        <v/>
      </c>
      <c r="C2395" s="10">
        <f>IF(Offerte!$A79="","",Offerte!$C79)</f>
        <v/>
      </c>
      <c r="D2395" s="10" t="inlineStr">
        <is>
          <t>B.2.1</t>
        </is>
      </c>
      <c r="E2395" s="10" t="inlineStr">
        <is>
          <t>B</t>
        </is>
      </c>
      <c r="F2395" s="10" t="inlineStr">
        <is>
          <t>Q</t>
        </is>
      </c>
      <c r="G2395" s="10" t="inlineStr">
        <is>
          <t>higher</t>
        </is>
      </c>
      <c r="H2395" s="10" t="n">
        <v>4</v>
      </c>
      <c r="I2395" s="10" t="inlineStr">
        <is>
          <t>Corse aggiuntive nell'arco giornaliero base</t>
        </is>
      </c>
      <c r="J2395" s="20" t="n"/>
      <c r="K2395" s="20" t="n"/>
      <c r="L2395" s="20" t="n"/>
      <c r="M2395" s="20" t="n"/>
      <c r="N2395" s="21">
        <f>IF($A2395="","",IFERROR(VALUE($J2395),0))</f>
        <v/>
      </c>
      <c r="O2395" s="21">
        <f>IF($A2395="",0,IF(OR($S2395&lt;&gt;1,COUNTA($J2395:$M2395)=0),0,IF(SUMPRODUCT(MAX(($C$5:$C$6173=$C2395)*($D$5:$D$6173=$D2395)*($S$5:$S$6173=1)*IFERROR($N$5:$N$6173*1,0)))&gt;0,ROUND($H2395*($N2395/SUMPRODUCT(MAX(($C$5:$C$6173=$C2395)*($D$5:$D$6173=$D2395)*($S$5:$S$6173=1)*IFERROR($N$5:$N$6173*1,0)))),4),0)))</f>
        <v/>
      </c>
      <c r="P2395" s="10" t="inlineStr">
        <is>
          <t>corse</t>
        </is>
      </c>
      <c r="Q2395" s="21">
        <f>IF($A2395="","",$A2395&amp;"|"&amp;$C2395)</f>
        <v/>
      </c>
      <c r="R2395" s="21">
        <f>IF($A2395="","",$A2395&amp;"|"&amp;$C2395&amp;"|"&amp;$D2395)</f>
        <v/>
      </c>
      <c r="S2395" s="21">
        <f>IF($A2395="","",IFERROR(INDEX(Offerte!$D$2:$D$200,MATCH($Q2395,Offerte!$L$2:$L$200,0)),0))</f>
        <v/>
      </c>
      <c r="T2395" s="21">
        <f>IF($A2395="","",IFERROR(INDEX(Offerte!$G$2:$G$200,MATCH($Q2395,Offerte!$L$2:$L$200,0)),"NO"))</f>
        <v/>
      </c>
    </row>
    <row r="2396">
      <c r="A2396" s="10">
        <f>IF(Offerte!$A79="","",Offerte!$A79)</f>
        <v/>
      </c>
      <c r="B2396" s="10">
        <f>IF(Offerte!$A79="","",Offerte!$B79)</f>
        <v/>
      </c>
      <c r="C2396" s="10">
        <f>IF(Offerte!$A79="","",Offerte!$C79)</f>
        <v/>
      </c>
      <c r="D2396" s="10" t="inlineStr">
        <is>
          <t>B.3.1</t>
        </is>
      </c>
      <c r="E2396" s="10" t="inlineStr">
        <is>
          <t>B</t>
        </is>
      </c>
      <c r="F2396" s="10" t="inlineStr">
        <is>
          <t>Q</t>
        </is>
      </c>
      <c r="G2396" s="10" t="inlineStr">
        <is>
          <t>higher</t>
        </is>
      </c>
      <c r="H2396" s="10" t="n">
        <v>2</v>
      </c>
      <c r="I2396" s="10" t="inlineStr">
        <is>
          <t>Numero di corse aggiuntive per allungamento dell'arco di servizio giornaliero nelle fasce serali</t>
        </is>
      </c>
      <c r="J2396" s="20" t="n"/>
      <c r="K2396" s="20" t="n"/>
      <c r="L2396" s="20" t="n"/>
      <c r="M2396" s="20" t="n"/>
      <c r="N2396" s="21">
        <f>IF($A2396="","",IFERROR(VALUE($J2396),0))</f>
        <v/>
      </c>
      <c r="O2396" s="21">
        <f>IF($A2396="",0,IF(OR($S2396&lt;&gt;1,COUNTA($J2396:$M2396)=0),0,IF(SUMPRODUCT(MAX(($C$5:$C$6173=$C2396)*($D$5:$D$6173=$D2396)*($S$5:$S$6173=1)*IFERROR($N$5:$N$6173*1,0)))&gt;0,ROUND($H2396*($N2396/SUMPRODUCT(MAX(($C$5:$C$6173=$C2396)*($D$5:$D$6173=$D2396)*($S$5:$S$6173=1)*IFERROR($N$5:$N$6173*1,0)))),4),0)))</f>
        <v/>
      </c>
      <c r="P2396" s="10" t="inlineStr">
        <is>
          <t>corse</t>
        </is>
      </c>
      <c r="Q2396" s="21">
        <f>IF($A2396="","",$A2396&amp;"|"&amp;$C2396)</f>
        <v/>
      </c>
      <c r="R2396" s="21">
        <f>IF($A2396="","",$A2396&amp;"|"&amp;$C2396&amp;"|"&amp;$D2396)</f>
        <v/>
      </c>
      <c r="S2396" s="21">
        <f>IF($A2396="","",IFERROR(INDEX(Offerte!$D$2:$D$200,MATCH($Q2396,Offerte!$L$2:$L$200,0)),0))</f>
        <v/>
      </c>
      <c r="T2396" s="21">
        <f>IF($A2396="","",IFERROR(INDEX(Offerte!$G$2:$G$200,MATCH($Q2396,Offerte!$L$2:$L$200,0)),"NO"))</f>
        <v/>
      </c>
    </row>
    <row r="2397">
      <c r="A2397" s="10">
        <f>IF(Offerte!$A79="","",Offerte!$A79)</f>
        <v/>
      </c>
      <c r="B2397" s="10">
        <f>IF(Offerte!$A79="","",Offerte!$B79)</f>
        <v/>
      </c>
      <c r="C2397" s="10">
        <f>IF(Offerte!$A79="","",Offerte!$C79)</f>
        <v/>
      </c>
      <c r="D2397" s="10" t="inlineStr">
        <is>
          <t>B.4.1</t>
        </is>
      </c>
      <c r="E2397" s="10" t="inlineStr">
        <is>
          <t>B</t>
        </is>
      </c>
      <c r="F2397" s="10" t="inlineStr">
        <is>
          <t>Q</t>
        </is>
      </c>
      <c r="G2397" s="10" t="inlineStr">
        <is>
          <t>higher</t>
        </is>
      </c>
      <c r="H2397" s="10" t="n">
        <v>3</v>
      </c>
      <c r="I2397" s="10" t="inlineStr">
        <is>
          <t>Percorrenze aggiuntive offerte nel Programma d'esercizio delle prime due fasi attuative</t>
        </is>
      </c>
      <c r="J2397" s="20" t="n"/>
      <c r="K2397" s="20" t="n"/>
      <c r="L2397" s="20" t="n"/>
      <c r="M2397" s="20" t="n"/>
      <c r="N2397" s="21">
        <f>IF($A2397="","",IFERROR(VALUE($J2397),0))</f>
        <v/>
      </c>
      <c r="O2397" s="21">
        <f>IF($A2397="",0,IF(OR($S2397&lt;&gt;1,COUNTA($J2397:$M2397)=0),0,IF(SUMPRODUCT(MAX(($C$5:$C$6173=$C2397)*($D$5:$D$6173=$D2397)*($S$5:$S$6173=1)*IFERROR($N$5:$N$6173*1,0)))&gt;0,ROUND($H2397*($N2397/SUMPRODUCT(MAX(($C$5:$C$6173=$C2397)*($D$5:$D$6173=$D2397)*($S$5:$S$6173=1)*IFERROR($N$5:$N$6173*1,0)))),4),0)))</f>
        <v/>
      </c>
      <c r="P2397" s="10" t="inlineStr">
        <is>
          <t>vett*km</t>
        </is>
      </c>
      <c r="Q2397" s="21">
        <f>IF($A2397="","",$A2397&amp;"|"&amp;$C2397)</f>
        <v/>
      </c>
      <c r="R2397" s="21">
        <f>IF($A2397="","",$A2397&amp;"|"&amp;$C2397&amp;"|"&amp;$D2397)</f>
        <v/>
      </c>
      <c r="S2397" s="21">
        <f>IF($A2397="","",IFERROR(INDEX(Offerte!$D$2:$D$200,MATCH($Q2397,Offerte!$L$2:$L$200,0)),0))</f>
        <v/>
      </c>
      <c r="T2397" s="21">
        <f>IF($A2397="","",IFERROR(INDEX(Offerte!$G$2:$G$200,MATCH($Q2397,Offerte!$L$2:$L$200,0)),"NO"))</f>
        <v/>
      </c>
    </row>
    <row r="2398">
      <c r="A2398" s="10">
        <f>IF(Offerte!$A79="","",Offerte!$A79)</f>
        <v/>
      </c>
      <c r="B2398" s="10">
        <f>IF(Offerte!$A79="","",Offerte!$B79)</f>
        <v/>
      </c>
      <c r="C2398" s="10">
        <f>IF(Offerte!$A79="","",Offerte!$C79)</f>
        <v/>
      </c>
      <c r="D2398" s="10" t="inlineStr">
        <is>
          <t>B.5.1</t>
        </is>
      </c>
      <c r="E2398" s="10" t="inlineStr">
        <is>
          <t>B</t>
        </is>
      </c>
      <c r="F2398" s="10" t="inlineStr">
        <is>
          <t>D</t>
        </is>
      </c>
      <c r="G2398" s="10" t="inlineStr">
        <is>
          <t>discretionary</t>
        </is>
      </c>
      <c r="H2398" s="10" t="n">
        <v>2</v>
      </c>
      <c r="I2398" s="10" t="inlineStr">
        <is>
          <t>Efficacia del progetto di servizi complementari DRT</t>
        </is>
      </c>
      <c r="J2398" s="20" t="n"/>
      <c r="K2398" s="20" t="n"/>
      <c r="L2398" s="20" t="n"/>
      <c r="M2398" s="20" t="n"/>
      <c r="N2398" s="21">
        <f>IF($A2398="","",MAX(0,MIN(1,IFERROR(VALUE($M2398),0))))</f>
        <v/>
      </c>
      <c r="O2398" s="21">
        <f>IF($A2398="",0,IF(OR($S2398&lt;&gt;1,COUNTA($J2398:$M2398)=0),0,IF(SUMPRODUCT(MAX(($C$5:$C$6173=$C2398)*($D$5:$D$6173=$D2398)*($S$5:$S$6173=1)*IFERROR($N$5:$N$6173*1,0)))&gt;0,ROUND($H2398*($N2398/SUMPRODUCT(MAX(($C$5:$C$6173=$C2398)*($D$5:$D$6173=$D2398)*($S$5:$S$6173=1)*IFERROR($N$5:$N$6173*1,0)))),4),0)))</f>
        <v/>
      </c>
      <c r="P2398" s="10" t="inlineStr">
        <is>
          <t>coeff.</t>
        </is>
      </c>
      <c r="Q2398" s="21">
        <f>IF($A2398="","",$A2398&amp;"|"&amp;$C2398)</f>
        <v/>
      </c>
      <c r="R2398" s="21">
        <f>IF($A2398="","",$A2398&amp;"|"&amp;$C2398&amp;"|"&amp;$D2398)</f>
        <v/>
      </c>
      <c r="S2398" s="21">
        <f>IF($A2398="","",IFERROR(INDEX(Offerte!$D$2:$D$200,MATCH($Q2398,Offerte!$L$2:$L$200,0)),0))</f>
        <v/>
      </c>
      <c r="T2398" s="21">
        <f>IF($A2398="","",IFERROR(INDEX(Offerte!$G$2:$G$200,MATCH($Q2398,Offerte!$L$2:$L$200,0)),"NO"))</f>
        <v/>
      </c>
    </row>
    <row r="2399">
      <c r="A2399" s="10">
        <f>IF(Offerte!$A79="","",Offerte!$A79)</f>
        <v/>
      </c>
      <c r="B2399" s="10">
        <f>IF(Offerte!$A79="","",Offerte!$B79)</f>
        <v/>
      </c>
      <c r="C2399" s="10">
        <f>IF(Offerte!$A79="","",Offerte!$C79)</f>
        <v/>
      </c>
      <c r="D2399" s="10" t="inlineStr">
        <is>
          <t>C.1.1</t>
        </is>
      </c>
      <c r="E2399" s="10" t="inlineStr">
        <is>
          <t>C</t>
        </is>
      </c>
      <c r="F2399" s="10" t="inlineStr">
        <is>
          <t>Q</t>
        </is>
      </c>
      <c r="G2399" s="10" t="inlineStr">
        <is>
          <t>higher</t>
        </is>
      </c>
      <c r="H2399" s="10" t="n">
        <v>2</v>
      </c>
      <c r="I2399" s="10" t="inlineStr">
        <is>
          <t>Tasso di copertura del servizio con telecamere BSD</t>
        </is>
      </c>
      <c r="J2399" s="20" t="n"/>
      <c r="K2399" s="20" t="n"/>
      <c r="L2399" s="20" t="n"/>
      <c r="M2399" s="20" t="n"/>
      <c r="N2399" s="21">
        <f>IF($A2399="","",IFERROR(VALUE($K2399)/VALUE($L2399),IFERROR(VALUE($J2399),0)))</f>
        <v/>
      </c>
      <c r="O2399" s="21">
        <f>IF($A2399="",0,IF(OR($S2399&lt;&gt;1,COUNTA($J2399:$M2399)=0),0,IF(SUMPRODUCT(MAX(($C$5:$C$6173=$C2399)*($D$5:$D$6173=$D2399)*($S$5:$S$6173=1)*IFERROR($N$5:$N$6173*1,0)))&gt;0,ROUND($H2399*($N2399/SUMPRODUCT(MAX(($C$5:$C$6173=$C2399)*($D$5:$D$6173=$D2399)*($S$5:$S$6173=1)*IFERROR($N$5:$N$6173*1,0)))),4),0)))</f>
        <v/>
      </c>
      <c r="P2399" s="10" t="inlineStr">
        <is>
          <t>Autobus attrezzati con telecamere BSD / Autobus totali in offerta, incluse scorte</t>
        </is>
      </c>
      <c r="Q2399" s="21">
        <f>IF($A2399="","",$A2399&amp;"|"&amp;$C2399)</f>
        <v/>
      </c>
      <c r="R2399" s="21">
        <f>IF($A2399="","",$A2399&amp;"|"&amp;$C2399&amp;"|"&amp;$D2399)</f>
        <v/>
      </c>
      <c r="S2399" s="21">
        <f>IF($A2399="","",IFERROR(INDEX(Offerte!$D$2:$D$200,MATCH($Q2399,Offerte!$L$2:$L$200,0)),0))</f>
        <v/>
      </c>
      <c r="T2399" s="21">
        <f>IF($A2399="","",IFERROR(INDEX(Offerte!$G$2:$G$200,MATCH($Q2399,Offerte!$L$2:$L$200,0)),"NO"))</f>
        <v/>
      </c>
    </row>
    <row r="2400">
      <c r="A2400" s="10">
        <f>IF(Offerte!$A79="","",Offerte!$A79)</f>
        <v/>
      </c>
      <c r="B2400" s="10">
        <f>IF(Offerte!$A79="","",Offerte!$B79)</f>
        <v/>
      </c>
      <c r="C2400" s="10">
        <f>IF(Offerte!$A79="","",Offerte!$C79)</f>
        <v/>
      </c>
      <c r="D2400" s="10" t="inlineStr">
        <is>
          <t>C.1.2</t>
        </is>
      </c>
      <c r="E2400" s="10" t="inlineStr">
        <is>
          <t>C</t>
        </is>
      </c>
      <c r="F2400" s="10" t="inlineStr">
        <is>
          <t>Q</t>
        </is>
      </c>
      <c r="G2400" s="10" t="inlineStr">
        <is>
          <t>higher</t>
        </is>
      </c>
      <c r="H2400" s="10" t="n">
        <v>2</v>
      </c>
      <c r="I2400" s="10" t="inlineStr">
        <is>
          <t>Tasso di copertura del servizio con telecamere ADAS</t>
        </is>
      </c>
      <c r="J2400" s="20" t="n"/>
      <c r="K2400" s="20" t="n"/>
      <c r="L2400" s="20" t="n"/>
      <c r="M2400" s="20" t="n"/>
      <c r="N2400" s="21">
        <f>IF($A2400="","",IFERROR(VALUE($K2400)/VALUE($L2400),IFERROR(VALUE($J2400),0)))</f>
        <v/>
      </c>
      <c r="O2400" s="21">
        <f>IF($A2400="",0,IF(OR($S2400&lt;&gt;1,COUNTA($J2400:$M2400)=0),0,IF(SUMPRODUCT(MAX(($C$5:$C$6173=$C2400)*($D$5:$D$6173=$D2400)*($S$5:$S$6173=1)*IFERROR($N$5:$N$6173*1,0)))&gt;0,ROUND($H2400*($N2400/SUMPRODUCT(MAX(($C$5:$C$6173=$C2400)*($D$5:$D$6173=$D2400)*($S$5:$S$6173=1)*IFERROR($N$5:$N$6173*1,0)))),4),0)))</f>
        <v/>
      </c>
      <c r="P2400" s="10" t="inlineStr">
        <is>
          <t>Autobus attrezzati con telecamere ADAS / Autobus totali in offerta, incluse scorte</t>
        </is>
      </c>
      <c r="Q2400" s="21">
        <f>IF($A2400="","",$A2400&amp;"|"&amp;$C2400)</f>
        <v/>
      </c>
      <c r="R2400" s="21">
        <f>IF($A2400="","",$A2400&amp;"|"&amp;$C2400&amp;"|"&amp;$D2400)</f>
        <v/>
      </c>
      <c r="S2400" s="21">
        <f>IF($A2400="","",IFERROR(INDEX(Offerte!$D$2:$D$200,MATCH($Q2400,Offerte!$L$2:$L$200,0)),0))</f>
        <v/>
      </c>
      <c r="T2400" s="21">
        <f>IF($A2400="","",IFERROR(INDEX(Offerte!$G$2:$G$200,MATCH($Q2400,Offerte!$L$2:$L$200,0)),"NO"))</f>
        <v/>
      </c>
    </row>
    <row r="2401">
      <c r="A2401" s="10">
        <f>IF(Offerte!$A79="","",Offerte!$A79)</f>
        <v/>
      </c>
      <c r="B2401" s="10">
        <f>IF(Offerte!$A79="","",Offerte!$B79)</f>
        <v/>
      </c>
      <c r="C2401" s="10">
        <f>IF(Offerte!$A79="","",Offerte!$C79)</f>
        <v/>
      </c>
      <c r="D2401" s="10" t="inlineStr">
        <is>
          <t>C.2.1</t>
        </is>
      </c>
      <c r="E2401" s="10" t="inlineStr">
        <is>
          <t>C</t>
        </is>
      </c>
      <c r="F2401" s="10" t="inlineStr">
        <is>
          <t>Q</t>
        </is>
      </c>
      <c r="G2401" s="10" t="inlineStr">
        <is>
          <t>higher</t>
        </is>
      </c>
      <c r="H2401" s="10" t="n">
        <v>3</v>
      </c>
      <c r="I2401" s="10" t="inlineStr">
        <is>
          <t>Tasso di copertura del servizio con telecamere di bordo di videosorveglianza</t>
        </is>
      </c>
      <c r="J2401" s="20" t="n"/>
      <c r="K2401" s="20" t="n"/>
      <c r="L2401" s="20" t="n"/>
      <c r="M2401" s="20" t="n"/>
      <c r="N2401" s="21">
        <f>IF($A2401="","",IFERROR(VALUE($K2401)/VALUE($L2401),IFERROR(VALUE($J2401),0)))</f>
        <v/>
      </c>
      <c r="O2401" s="21">
        <f>IF($A2401="",0,IF(OR($S2401&lt;&gt;1,COUNTA($J2401:$M2401)=0),0,IF(SUMPRODUCT(MAX(($C$5:$C$6173=$C2401)*($D$5:$D$6173=$D2401)*($S$5:$S$6173=1)*IFERROR($N$5:$N$6173*1,0)))&gt;0,ROUND($H2401*($N2401/SUMPRODUCT(MAX(($C$5:$C$6173=$C2401)*($D$5:$D$6173=$D2401)*($S$5:$S$6173=1)*IFERROR($N$5:$N$6173*1,0)))),4),0)))</f>
        <v/>
      </c>
      <c r="P2401" s="10" t="inlineStr">
        <is>
          <t>Autobus attrezzati con videosorveglianza / Autobus totali in offerta, incluse scorte</t>
        </is>
      </c>
      <c r="Q2401" s="21">
        <f>IF($A2401="","",$A2401&amp;"|"&amp;$C2401)</f>
        <v/>
      </c>
      <c r="R2401" s="21">
        <f>IF($A2401="","",$A2401&amp;"|"&amp;$C2401&amp;"|"&amp;$D2401)</f>
        <v/>
      </c>
      <c r="S2401" s="21">
        <f>IF($A2401="","",IFERROR(INDEX(Offerte!$D$2:$D$200,MATCH($Q2401,Offerte!$L$2:$L$200,0)),0))</f>
        <v/>
      </c>
      <c r="T2401" s="21">
        <f>IF($A2401="","",IFERROR(INDEX(Offerte!$G$2:$G$200,MATCH($Q2401,Offerte!$L$2:$L$200,0)),"NO"))</f>
        <v/>
      </c>
    </row>
    <row r="2402">
      <c r="A2402" s="10">
        <f>IF(Offerte!$A79="","",Offerte!$A79)</f>
        <v/>
      </c>
      <c r="B2402" s="10">
        <f>IF(Offerte!$A79="","",Offerte!$B79)</f>
        <v/>
      </c>
      <c r="C2402" s="10">
        <f>IF(Offerte!$A79="","",Offerte!$C79)</f>
        <v/>
      </c>
      <c r="D2402" s="10" t="inlineStr">
        <is>
          <t>C.2.2</t>
        </is>
      </c>
      <c r="E2402" s="10" t="inlineStr">
        <is>
          <t>C</t>
        </is>
      </c>
      <c r="F2402" s="10" t="inlineStr">
        <is>
          <t>T</t>
        </is>
      </c>
      <c r="G2402" s="10" t="inlineStr">
        <is>
          <t>tabular</t>
        </is>
      </c>
      <c r="H2402" s="10" t="n">
        <v>1</v>
      </c>
      <c r="I2402" s="10" t="inlineStr">
        <is>
          <t>Software video/audio analisi per situazioni di pericolo</t>
        </is>
      </c>
      <c r="J2402" s="20" t="n"/>
      <c r="K2402" s="20" t="n"/>
      <c r="L2402" s="20" t="n"/>
      <c r="M2402" s="20" t="n"/>
      <c r="N2402" s="21">
        <f>IF($A2402="","",IF(IFERROR(VALUE($M2402),0)=1,1,0))</f>
        <v/>
      </c>
      <c r="O2402" s="21">
        <f>IF($A2402="",0,IF(OR($S2402&lt;&gt;1,COUNTA($J2402:$M2402)=0),0,IF($N2402=1,$H2402,0)))</f>
        <v/>
      </c>
      <c r="P2402" s="10" t="inlineStr">
        <is>
          <t>sì/no</t>
        </is>
      </c>
      <c r="Q2402" s="21">
        <f>IF($A2402="","",$A2402&amp;"|"&amp;$C2402)</f>
        <v/>
      </c>
      <c r="R2402" s="21">
        <f>IF($A2402="","",$A2402&amp;"|"&amp;$C2402&amp;"|"&amp;$D2402)</f>
        <v/>
      </c>
      <c r="S2402" s="21">
        <f>IF($A2402="","",IFERROR(INDEX(Offerte!$D$2:$D$200,MATCH($Q2402,Offerte!$L$2:$L$200,0)),0))</f>
        <v/>
      </c>
      <c r="T2402" s="21">
        <f>IF($A2402="","",IFERROR(INDEX(Offerte!$G$2:$G$200,MATCH($Q2402,Offerte!$L$2:$L$200,0)),"NO"))</f>
        <v/>
      </c>
    </row>
    <row r="2403">
      <c r="A2403" s="10">
        <f>IF(Offerte!$A79="","",Offerte!$A79)</f>
        <v/>
      </c>
      <c r="B2403" s="10">
        <f>IF(Offerte!$A79="","",Offerte!$B79)</f>
        <v/>
      </c>
      <c r="C2403" s="10">
        <f>IF(Offerte!$A79="","",Offerte!$C79)</f>
        <v/>
      </c>
      <c r="D2403" s="10" t="inlineStr">
        <is>
          <t>C.2.3</t>
        </is>
      </c>
      <c r="E2403" s="10" t="inlineStr">
        <is>
          <t>C</t>
        </is>
      </c>
      <c r="F2403" s="10" t="inlineStr">
        <is>
          <t>T</t>
        </is>
      </c>
      <c r="G2403" s="10" t="inlineStr">
        <is>
          <t>tabular</t>
        </is>
      </c>
      <c r="H2403" s="10" t="n">
        <v>1</v>
      </c>
      <c r="I2403" s="10" t="inlineStr">
        <is>
          <t>Collegamento con centrale qualificata di pronto intervento</t>
        </is>
      </c>
      <c r="J2403" s="20" t="n"/>
      <c r="K2403" s="20" t="n"/>
      <c r="L2403" s="20" t="n"/>
      <c r="M2403" s="20" t="n"/>
      <c r="N2403" s="21">
        <f>IF($A2403="","",IF(IFERROR(VALUE($M2403),0)=1,1,0))</f>
        <v/>
      </c>
      <c r="O2403" s="21">
        <f>IF($A2403="",0,IF(OR($S2403&lt;&gt;1,COUNTA($J2403:$M2403)=0),0,IF($N2403=1,$H2403,0)))</f>
        <v/>
      </c>
      <c r="P2403" s="10" t="inlineStr">
        <is>
          <t>sì/no</t>
        </is>
      </c>
      <c r="Q2403" s="21">
        <f>IF($A2403="","",$A2403&amp;"|"&amp;$C2403)</f>
        <v/>
      </c>
      <c r="R2403" s="21">
        <f>IF($A2403="","",$A2403&amp;"|"&amp;$C2403&amp;"|"&amp;$D2403)</f>
        <v/>
      </c>
      <c r="S2403" s="21">
        <f>IF($A2403="","",IFERROR(INDEX(Offerte!$D$2:$D$200,MATCH($Q2403,Offerte!$L$2:$L$200,0)),0))</f>
        <v/>
      </c>
      <c r="T2403" s="21">
        <f>IF($A2403="","",IFERROR(INDEX(Offerte!$G$2:$G$200,MATCH($Q2403,Offerte!$L$2:$L$200,0)),"NO"))</f>
        <v/>
      </c>
    </row>
    <row r="2404">
      <c r="A2404" s="10">
        <f>IF(Offerte!$A79="","",Offerte!$A79)</f>
        <v/>
      </c>
      <c r="B2404" s="10">
        <f>IF(Offerte!$A79="","",Offerte!$B79)</f>
        <v/>
      </c>
      <c r="C2404" s="10">
        <f>IF(Offerte!$A79="","",Offerte!$C79)</f>
        <v/>
      </c>
      <c r="D2404" s="10" t="inlineStr">
        <is>
          <t>C.2.4</t>
        </is>
      </c>
      <c r="E2404" s="10" t="inlineStr">
        <is>
          <t>C</t>
        </is>
      </c>
      <c r="F2404" s="10" t="inlineStr">
        <is>
          <t>Q</t>
        </is>
      </c>
      <c r="G2404" s="10" t="inlineStr">
        <is>
          <t>higher</t>
        </is>
      </c>
      <c r="H2404" s="10" t="n">
        <v>1</v>
      </c>
      <c r="I2404" s="10" t="inlineStr">
        <is>
          <t>Tasso di copertura del servizio con dispositivi per la chiamata di emergenza del conducente</t>
        </is>
      </c>
      <c r="J2404" s="20" t="n"/>
      <c r="K2404" s="20" t="n"/>
      <c r="L2404" s="20" t="n"/>
      <c r="M2404" s="20" t="n"/>
      <c r="N2404" s="21">
        <f>IF($A2404="","",IFERROR(VALUE($K2404)/VALUE($L2404),IFERROR(VALUE($J2404),0)))</f>
        <v/>
      </c>
      <c r="O2404" s="21">
        <f>IF($A2404="",0,IF(OR($S2404&lt;&gt;1,COUNTA($J2404:$M2404)=0),0,IF(SUMPRODUCT(MAX(($C$5:$C$6173=$C2404)*($D$5:$D$6173=$D2404)*($S$5:$S$6173=1)*IFERROR($N$5:$N$6173*1,0)))&gt;0,ROUND($H2404*($N2404/SUMPRODUCT(MAX(($C$5:$C$6173=$C2404)*($D$5:$D$6173=$D2404)*($S$5:$S$6173=1)*IFERROR($N$5:$N$6173*1,0)))),4),0)))</f>
        <v/>
      </c>
      <c r="P2404" s="10" t="inlineStr">
        <is>
          <t>Autobus attrezzati con chiamata di emergenza / Autobus totali in offerta, incluse scorte</t>
        </is>
      </c>
      <c r="Q2404" s="21">
        <f>IF($A2404="","",$A2404&amp;"|"&amp;$C2404)</f>
        <v/>
      </c>
      <c r="R2404" s="21">
        <f>IF($A2404="","",$A2404&amp;"|"&amp;$C2404&amp;"|"&amp;$D2404)</f>
        <v/>
      </c>
      <c r="S2404" s="21">
        <f>IF($A2404="","",IFERROR(INDEX(Offerte!$D$2:$D$200,MATCH($Q2404,Offerte!$L$2:$L$200,0)),0))</f>
        <v/>
      </c>
      <c r="T2404" s="21">
        <f>IF($A2404="","",IFERROR(INDEX(Offerte!$G$2:$G$200,MATCH($Q2404,Offerte!$L$2:$L$200,0)),"NO"))</f>
        <v/>
      </c>
    </row>
    <row r="2405">
      <c r="A2405" s="10">
        <f>IF(Offerte!$A79="","",Offerte!$A79)</f>
        <v/>
      </c>
      <c r="B2405" s="10">
        <f>IF(Offerte!$A79="","",Offerte!$B79)</f>
        <v/>
      </c>
      <c r="C2405" s="10">
        <f>IF(Offerte!$A79="","",Offerte!$C79)</f>
        <v/>
      </c>
      <c r="D2405" s="10" t="inlineStr">
        <is>
          <t>C.3.1</t>
        </is>
      </c>
      <c r="E2405" s="10" t="inlineStr">
        <is>
          <t>C</t>
        </is>
      </c>
      <c r="F2405" s="10" t="inlineStr">
        <is>
          <t>Q</t>
        </is>
      </c>
      <c r="G2405" s="10" t="inlineStr">
        <is>
          <t>higher</t>
        </is>
      </c>
      <c r="H2405" s="10" t="n">
        <v>2</v>
      </c>
      <c r="I2405" s="10" t="inlineStr">
        <is>
          <t>Tasso di copertura del servizio con dispositivi di informazione dinamica a bordo mezzo</t>
        </is>
      </c>
      <c r="J2405" s="20" t="n"/>
      <c r="K2405" s="20" t="n"/>
      <c r="L2405" s="20" t="n"/>
      <c r="M2405" s="20" t="n"/>
      <c r="N2405" s="21">
        <f>IF($A2405="","",IFERROR(VALUE($K2405)/VALUE($L2405),IFERROR(VALUE($J2405),0)))</f>
        <v/>
      </c>
      <c r="O2405" s="21">
        <f>IF($A2405="",0,IF(OR($S2405&lt;&gt;1,COUNTA($J2405:$M2405)=0),0,IF(SUMPRODUCT(MAX(($C$5:$C$6173=$C2405)*($D$5:$D$6173=$D2405)*($S$5:$S$6173=1)*IFERROR($N$5:$N$6173*1,0)))&gt;0,ROUND($H2405*($N2405/SUMPRODUCT(MAX(($C$5:$C$6173=$C2405)*($D$5:$D$6173=$D2405)*($S$5:$S$6173=1)*IFERROR($N$5:$N$6173*1,0)))),4),0)))</f>
        <v/>
      </c>
      <c r="P2405" s="10" t="inlineStr">
        <is>
          <t>Autobus con monitor e indicatori vocali / Autobus totali in offerta, incluse scorte</t>
        </is>
      </c>
      <c r="Q2405" s="21">
        <f>IF($A2405="","",$A2405&amp;"|"&amp;$C2405)</f>
        <v/>
      </c>
      <c r="R2405" s="21">
        <f>IF($A2405="","",$A2405&amp;"|"&amp;$C2405&amp;"|"&amp;$D2405)</f>
        <v/>
      </c>
      <c r="S2405" s="21">
        <f>IF($A2405="","",IFERROR(INDEX(Offerte!$D$2:$D$200,MATCH($Q2405,Offerte!$L$2:$L$200,0)),0))</f>
        <v/>
      </c>
      <c r="T2405" s="21">
        <f>IF($A2405="","",IFERROR(INDEX(Offerte!$G$2:$G$200,MATCH($Q2405,Offerte!$L$2:$L$200,0)),"NO"))</f>
        <v/>
      </c>
    </row>
    <row r="2406">
      <c r="A2406" s="10">
        <f>IF(Offerte!$A79="","",Offerte!$A79)</f>
        <v/>
      </c>
      <c r="B2406" s="10">
        <f>IF(Offerte!$A79="","",Offerte!$B79)</f>
        <v/>
      </c>
      <c r="C2406" s="10">
        <f>IF(Offerte!$A79="","",Offerte!$C79)</f>
        <v/>
      </c>
      <c r="D2406" s="10" t="inlineStr">
        <is>
          <t>C.3.2</t>
        </is>
      </c>
      <c r="E2406" s="10" t="inlineStr">
        <is>
          <t>C</t>
        </is>
      </c>
      <c r="F2406" s="10" t="inlineStr">
        <is>
          <t>T</t>
        </is>
      </c>
      <c r="G2406" s="10" t="inlineStr">
        <is>
          <t>tabular</t>
        </is>
      </c>
      <c r="H2406" s="10" t="n">
        <v>2</v>
      </c>
      <c r="I2406" s="10" t="inlineStr">
        <is>
          <t>Informazioni a bordo su coincidenze ai nodi</t>
        </is>
      </c>
      <c r="J2406" s="20" t="n"/>
      <c r="K2406" s="20" t="n"/>
      <c r="L2406" s="20" t="n"/>
      <c r="M2406" s="20" t="n"/>
      <c r="N2406" s="21">
        <f>IF($A2406="","",IF(IFERROR(VALUE($M2406),0)=1,1,0))</f>
        <v/>
      </c>
      <c r="O2406" s="21">
        <f>IF($A2406="",0,IF(OR($S2406&lt;&gt;1,COUNTA($J2406:$M2406)=0),0,IF(AND($N2406=1,IFERROR(SUMIFS($N$5:$N$6173,$Q$5:$Q$6173,$Q2406,$D$5:$D$6173,"C.3.1"),0)&gt;=0.5),$H2406,0)))</f>
        <v/>
      </c>
      <c r="P2406" s="10" t="inlineStr">
        <is>
          <t>Dipende da C.3.1 &gt;= 0.5</t>
        </is>
      </c>
      <c r="Q2406" s="21">
        <f>IF($A2406="","",$A2406&amp;"|"&amp;$C2406)</f>
        <v/>
      </c>
      <c r="R2406" s="21">
        <f>IF($A2406="","",$A2406&amp;"|"&amp;$C2406&amp;"|"&amp;$D2406)</f>
        <v/>
      </c>
      <c r="S2406" s="21">
        <f>IF($A2406="","",IFERROR(INDEX(Offerte!$D$2:$D$200,MATCH($Q2406,Offerte!$L$2:$L$200,0)),0))</f>
        <v/>
      </c>
      <c r="T2406" s="21">
        <f>IF($A2406="","",IFERROR(INDEX(Offerte!$G$2:$G$200,MATCH($Q2406,Offerte!$L$2:$L$200,0)),"NO"))</f>
        <v/>
      </c>
    </row>
    <row r="2407">
      <c r="A2407" s="10">
        <f>IF(Offerte!$A79="","",Offerte!$A79)</f>
        <v/>
      </c>
      <c r="B2407" s="10">
        <f>IF(Offerte!$A79="","",Offerte!$B79)</f>
        <v/>
      </c>
      <c r="C2407" s="10">
        <f>IF(Offerte!$A79="","",Offerte!$C79)</f>
        <v/>
      </c>
      <c r="D2407" s="10" t="inlineStr">
        <is>
          <t>D.1.1</t>
        </is>
      </c>
      <c r="E2407" s="10" t="inlineStr">
        <is>
          <t>D</t>
        </is>
      </c>
      <c r="F2407" s="10" t="inlineStr">
        <is>
          <t>Q</t>
        </is>
      </c>
      <c r="G2407" s="10" t="inlineStr">
        <is>
          <t>higher</t>
        </is>
      </c>
      <c r="H2407" s="10" t="n">
        <v>3</v>
      </c>
      <c r="I2407" s="10" t="inlineStr">
        <is>
          <t>Installazione di pensiline</t>
        </is>
      </c>
      <c r="J2407" s="20" t="n"/>
      <c r="K2407" s="20" t="n"/>
      <c r="L2407" s="20" t="n"/>
      <c r="M2407" s="20" t="n"/>
      <c r="N2407" s="21">
        <f>IF($A2407="","",IFERROR(VALUE($J2407),0))</f>
        <v/>
      </c>
      <c r="O2407" s="21">
        <f>IF($A2407="",0,IF(OR($S2407&lt;&gt;1,COUNTA($J2407:$M2407)=0),0,IF(SUMPRODUCT(MAX(($C$5:$C$6173=$C2407)*($D$5:$D$6173=$D2407)*($S$5:$S$6173=1)*IFERROR($N$5:$N$6173*1,0)))&gt;0,ROUND($H2407*($N2407/SUMPRODUCT(MAX(($C$5:$C$6173=$C2407)*($D$5:$D$6173=$D2407)*($S$5:$S$6173=1)*IFERROR($N$5:$N$6173*1,0)))),4),0)))</f>
        <v/>
      </c>
      <c r="P2407" s="10" t="inlineStr">
        <is>
          <t>fermate</t>
        </is>
      </c>
      <c r="Q2407" s="21">
        <f>IF($A2407="","",$A2407&amp;"|"&amp;$C2407)</f>
        <v/>
      </c>
      <c r="R2407" s="21">
        <f>IF($A2407="","",$A2407&amp;"|"&amp;$C2407&amp;"|"&amp;$D2407)</f>
        <v/>
      </c>
      <c r="S2407" s="21">
        <f>IF($A2407="","",IFERROR(INDEX(Offerte!$D$2:$D$200,MATCH($Q2407,Offerte!$L$2:$L$200,0)),0))</f>
        <v/>
      </c>
      <c r="T2407" s="21">
        <f>IF($A2407="","",IFERROR(INDEX(Offerte!$G$2:$G$200,MATCH($Q2407,Offerte!$L$2:$L$200,0)),"NO"))</f>
        <v/>
      </c>
    </row>
    <row r="2408">
      <c r="A2408" s="10">
        <f>IF(Offerte!$A79="","",Offerte!$A79)</f>
        <v/>
      </c>
      <c r="B2408" s="10">
        <f>IF(Offerte!$A79="","",Offerte!$B79)</f>
        <v/>
      </c>
      <c r="C2408" s="10">
        <f>IF(Offerte!$A79="","",Offerte!$C79)</f>
        <v/>
      </c>
      <c r="D2408" s="10" t="inlineStr">
        <is>
          <t>D.1.2</t>
        </is>
      </c>
      <c r="E2408" s="10" t="inlineStr">
        <is>
          <t>D</t>
        </is>
      </c>
      <c r="F2408" s="10" t="inlineStr">
        <is>
          <t>Q</t>
        </is>
      </c>
      <c r="G2408" s="10" t="inlineStr">
        <is>
          <t>higher</t>
        </is>
      </c>
      <c r="H2408" s="10" t="n">
        <v>3</v>
      </c>
      <c r="I2408" s="10" t="inlineStr">
        <is>
          <t>Installazione di paline di fermata conformi alla DGR 581/2023</t>
        </is>
      </c>
      <c r="J2408" s="20" t="n"/>
      <c r="K2408" s="20" t="n"/>
      <c r="L2408" s="20" t="n"/>
      <c r="M2408" s="20" t="n"/>
      <c r="N2408" s="21">
        <f>IF($A2408="","",IFERROR(VALUE($J2408),0))</f>
        <v/>
      </c>
      <c r="O2408" s="21">
        <f>IF($A2408="",0,IF(OR($S2408&lt;&gt;1,COUNTA($J2408:$M2408)=0),0,IF(SUMPRODUCT(MAX(($C$5:$C$6173=$C2408)*($D$5:$D$6173=$D2408)*($S$5:$S$6173=1)*IFERROR($N$5:$N$6173*1,0)))&gt;0,ROUND($H2408*($N2408/SUMPRODUCT(MAX(($C$5:$C$6173=$C2408)*($D$5:$D$6173=$D2408)*($S$5:$S$6173=1)*IFERROR($N$5:$N$6173*1,0)))),4),0)))</f>
        <v/>
      </c>
      <c r="P2408" s="10" t="inlineStr">
        <is>
          <t>fermate</t>
        </is>
      </c>
      <c r="Q2408" s="21">
        <f>IF($A2408="","",$A2408&amp;"|"&amp;$C2408)</f>
        <v/>
      </c>
      <c r="R2408" s="21">
        <f>IF($A2408="","",$A2408&amp;"|"&amp;$C2408&amp;"|"&amp;$D2408)</f>
        <v/>
      </c>
      <c r="S2408" s="21">
        <f>IF($A2408="","",IFERROR(INDEX(Offerte!$D$2:$D$200,MATCH($Q2408,Offerte!$L$2:$L$200,0)),0))</f>
        <v/>
      </c>
      <c r="T2408" s="21">
        <f>IF($A2408="","",IFERROR(INDEX(Offerte!$G$2:$G$200,MATCH($Q2408,Offerte!$L$2:$L$200,0)),"NO"))</f>
        <v/>
      </c>
    </row>
    <row r="2409">
      <c r="A2409" s="10">
        <f>IF(Offerte!$A79="","",Offerte!$A79)</f>
        <v/>
      </c>
      <c r="B2409" s="10">
        <f>IF(Offerte!$A79="","",Offerte!$B79)</f>
        <v/>
      </c>
      <c r="C2409" s="10">
        <f>IF(Offerte!$A79="","",Offerte!$C79)</f>
        <v/>
      </c>
      <c r="D2409" s="10" t="inlineStr">
        <is>
          <t>D.1.3</t>
        </is>
      </c>
      <c r="E2409" s="10" t="inlineStr">
        <is>
          <t>D</t>
        </is>
      </c>
      <c r="F2409" s="10" t="inlineStr">
        <is>
          <t>Q</t>
        </is>
      </c>
      <c r="G2409" s="10" t="inlineStr">
        <is>
          <t>higher</t>
        </is>
      </c>
      <c r="H2409" s="10" t="n">
        <v>2</v>
      </c>
      <c r="I2409" s="10" t="inlineStr">
        <is>
          <t>Display informativi connessi alle fermate</t>
        </is>
      </c>
      <c r="J2409" s="20" t="n"/>
      <c r="K2409" s="20" t="n"/>
      <c r="L2409" s="20" t="n"/>
      <c r="M2409" s="20" t="n"/>
      <c r="N2409" s="21">
        <f>IF($A2409="","",IFERROR(VALUE($J2409),0))</f>
        <v/>
      </c>
      <c r="O2409" s="21">
        <f>IF($A2409="",0,IF(OR($S2409&lt;&gt;1,COUNTA($J2409:$M2409)=0),0,IF(SUMPRODUCT(MAX(($C$5:$C$6173=$C2409)*($D$5:$D$6173=$D2409)*($S$5:$S$6173=1)*IFERROR($N$5:$N$6173*1,0)))&gt;0,ROUND($H2409*($N2409/SUMPRODUCT(MAX(($C$5:$C$6173=$C2409)*($D$5:$D$6173=$D2409)*($S$5:$S$6173=1)*IFERROR($N$5:$N$6173*1,0)))),4),0)))</f>
        <v/>
      </c>
      <c r="P2409" s="10" t="inlineStr">
        <is>
          <t>fermate</t>
        </is>
      </c>
      <c r="Q2409" s="21">
        <f>IF($A2409="","",$A2409&amp;"|"&amp;$C2409)</f>
        <v/>
      </c>
      <c r="R2409" s="21">
        <f>IF($A2409="","",$A2409&amp;"|"&amp;$C2409&amp;"|"&amp;$D2409)</f>
        <v/>
      </c>
      <c r="S2409" s="21">
        <f>IF($A2409="","",IFERROR(INDEX(Offerte!$D$2:$D$200,MATCH($Q2409,Offerte!$L$2:$L$200,0)),0))</f>
        <v/>
      </c>
      <c r="T2409" s="21">
        <f>IF($A2409="","",IFERROR(INDEX(Offerte!$G$2:$G$200,MATCH($Q2409,Offerte!$L$2:$L$200,0)),"NO"))</f>
        <v/>
      </c>
    </row>
    <row r="2410">
      <c r="A2410" s="10">
        <f>IF(Offerte!$A79="","",Offerte!$A79)</f>
        <v/>
      </c>
      <c r="B2410" s="10">
        <f>IF(Offerte!$A79="","",Offerte!$B79)</f>
        <v/>
      </c>
      <c r="C2410" s="10">
        <f>IF(Offerte!$A79="","",Offerte!$C79)</f>
        <v/>
      </c>
      <c r="D2410" s="10" t="inlineStr">
        <is>
          <t>D.2.1</t>
        </is>
      </c>
      <c r="E2410" s="10" t="inlineStr">
        <is>
          <t>D</t>
        </is>
      </c>
      <c r="F2410" s="10" t="inlineStr">
        <is>
          <t>Q</t>
        </is>
      </c>
      <c r="G2410" s="10" t="inlineStr">
        <is>
          <t>higher</t>
        </is>
      </c>
      <c r="H2410" s="10" t="n">
        <v>2</v>
      </c>
      <c r="I2410" s="10" t="inlineStr">
        <is>
          <t>Segnali tattili Loges-Vet-Evolution</t>
        </is>
      </c>
      <c r="J2410" s="20" t="n"/>
      <c r="K2410" s="20" t="n"/>
      <c r="L2410" s="20" t="n"/>
      <c r="M2410" s="20" t="n"/>
      <c r="N2410" s="21">
        <f>IF($A2410="","",IFERROR(VALUE($J2410),0))</f>
        <v/>
      </c>
      <c r="O2410" s="21">
        <f>IF($A2410="",0,IF(OR($S2410&lt;&gt;1,COUNTA($J2410:$M2410)=0),0,IF(SUMPRODUCT(MAX(($C$5:$C$6173=$C2410)*($D$5:$D$6173=$D2410)*($S$5:$S$6173=1)*IFERROR($N$5:$N$6173*1,0)))&gt;0,ROUND($H2410*($N2410/SUMPRODUCT(MAX(($C$5:$C$6173=$C2410)*($D$5:$D$6173=$D2410)*($S$5:$S$6173=1)*IFERROR($N$5:$N$6173*1,0)))),4),0)))</f>
        <v/>
      </c>
      <c r="P2410" s="10" t="inlineStr">
        <is>
          <t>fermate</t>
        </is>
      </c>
      <c r="Q2410" s="21">
        <f>IF($A2410="","",$A2410&amp;"|"&amp;$C2410)</f>
        <v/>
      </c>
      <c r="R2410" s="21">
        <f>IF($A2410="","",$A2410&amp;"|"&amp;$C2410&amp;"|"&amp;$D2410)</f>
        <v/>
      </c>
      <c r="S2410" s="21">
        <f>IF($A2410="","",IFERROR(INDEX(Offerte!$D$2:$D$200,MATCH($Q2410,Offerte!$L$2:$L$200,0)),0))</f>
        <v/>
      </c>
      <c r="T2410" s="21">
        <f>IF($A2410="","",IFERROR(INDEX(Offerte!$G$2:$G$200,MATCH($Q2410,Offerte!$L$2:$L$200,0)),"NO"))</f>
        <v/>
      </c>
    </row>
    <row r="2411">
      <c r="A2411" s="10">
        <f>IF(Offerte!$A79="","",Offerte!$A79)</f>
        <v/>
      </c>
      <c r="B2411" s="10">
        <f>IF(Offerte!$A79="","",Offerte!$B79)</f>
        <v/>
      </c>
      <c r="C2411" s="10">
        <f>IF(Offerte!$A79="","",Offerte!$C79)</f>
        <v/>
      </c>
      <c r="D2411" s="10" t="inlineStr">
        <is>
          <t>E.1.1</t>
        </is>
      </c>
      <c r="E2411" s="10" t="inlineStr">
        <is>
          <t>E</t>
        </is>
      </c>
      <c r="F2411" s="10" t="inlineStr">
        <is>
          <t>T</t>
        </is>
      </c>
      <c r="G2411" s="10" t="inlineStr">
        <is>
          <t>tabular</t>
        </is>
      </c>
      <c r="H2411" s="10" t="n">
        <v>2</v>
      </c>
      <c r="I2411" s="10" t="inlineStr">
        <is>
          <t>Mobile app con travel planner PRM</t>
        </is>
      </c>
      <c r="J2411" s="20" t="n"/>
      <c r="K2411" s="20" t="n"/>
      <c r="L2411" s="20" t="n"/>
      <c r="M2411" s="20" t="n"/>
      <c r="N2411" s="21">
        <f>IF($A2411="","",IF(IFERROR(VALUE($M2411),0)=1,1,0))</f>
        <v/>
      </c>
      <c r="O2411" s="21">
        <f>IF($A2411="",0,IF(OR($S2411&lt;&gt;1,COUNTA($J2411:$M2411)=0),0,IF($N2411=1,$H2411,0)))</f>
        <v/>
      </c>
      <c r="P2411" s="10" t="inlineStr">
        <is>
          <t>sì/no</t>
        </is>
      </c>
      <c r="Q2411" s="21">
        <f>IF($A2411="","",$A2411&amp;"|"&amp;$C2411)</f>
        <v/>
      </c>
      <c r="R2411" s="21">
        <f>IF($A2411="","",$A2411&amp;"|"&amp;$C2411&amp;"|"&amp;$D2411)</f>
        <v/>
      </c>
      <c r="S2411" s="21">
        <f>IF($A2411="","",IFERROR(INDEX(Offerte!$D$2:$D$200,MATCH($Q2411,Offerte!$L$2:$L$200,0)),0))</f>
        <v/>
      </c>
      <c r="T2411" s="21">
        <f>IF($A2411="","",IFERROR(INDEX(Offerte!$G$2:$G$200,MATCH($Q2411,Offerte!$L$2:$L$200,0)),"NO"))</f>
        <v/>
      </c>
    </row>
    <row r="2412">
      <c r="A2412" s="10">
        <f>IF(Offerte!$A79="","",Offerte!$A79)</f>
        <v/>
      </c>
      <c r="B2412" s="10">
        <f>IF(Offerte!$A79="","",Offerte!$B79)</f>
        <v/>
      </c>
      <c r="C2412" s="10">
        <f>IF(Offerte!$A79="","",Offerte!$C79)</f>
        <v/>
      </c>
      <c r="D2412" s="10" t="inlineStr">
        <is>
          <t>E.2.1</t>
        </is>
      </c>
      <c r="E2412" s="10" t="inlineStr">
        <is>
          <t>E</t>
        </is>
      </c>
      <c r="F2412" s="10" t="inlineStr">
        <is>
          <t>D</t>
        </is>
      </c>
      <c r="G2412" s="10" t="inlineStr">
        <is>
          <t>discretionary</t>
        </is>
      </c>
      <c r="H2412" s="10" t="n">
        <v>2</v>
      </c>
      <c r="I2412" s="10" t="inlineStr">
        <is>
          <t>Altre azioni informative e rapporti con gli utenti</t>
        </is>
      </c>
      <c r="J2412" s="20" t="n"/>
      <c r="K2412" s="20" t="n"/>
      <c r="L2412" s="20" t="n"/>
      <c r="M2412" s="20" t="n"/>
      <c r="N2412" s="21">
        <f>IF($A2412="","",MAX(0,MIN(1,IFERROR(VALUE($M2412),0))))</f>
        <v/>
      </c>
      <c r="O2412" s="21">
        <f>IF($A2412="",0,IF(OR($S2412&lt;&gt;1,COUNTA($J2412:$M2412)=0),0,IF(SUMPRODUCT(MAX(($C$5:$C$6173=$C2412)*($D$5:$D$6173=$D2412)*($S$5:$S$6173=1)*IFERROR($N$5:$N$6173*1,0)))&gt;0,ROUND($H2412*($N2412/SUMPRODUCT(MAX(($C$5:$C$6173=$C2412)*($D$5:$D$6173=$D2412)*($S$5:$S$6173=1)*IFERROR($N$5:$N$6173*1,0)))),4),0)))</f>
        <v/>
      </c>
      <c r="P2412" s="10" t="inlineStr">
        <is>
          <t>coeff.</t>
        </is>
      </c>
      <c r="Q2412" s="21">
        <f>IF($A2412="","",$A2412&amp;"|"&amp;$C2412)</f>
        <v/>
      </c>
      <c r="R2412" s="21">
        <f>IF($A2412="","",$A2412&amp;"|"&amp;$C2412&amp;"|"&amp;$D2412)</f>
        <v/>
      </c>
      <c r="S2412" s="21">
        <f>IF($A2412="","",IFERROR(INDEX(Offerte!$D$2:$D$200,MATCH($Q2412,Offerte!$L$2:$L$200,0)),0))</f>
        <v/>
      </c>
      <c r="T2412" s="21">
        <f>IF($A2412="","",IFERROR(INDEX(Offerte!$G$2:$G$200,MATCH($Q2412,Offerte!$L$2:$L$200,0)),"NO"))</f>
        <v/>
      </c>
    </row>
    <row r="2413">
      <c r="A2413" s="10">
        <f>IF(Offerte!$A79="","",Offerte!$A79)</f>
        <v/>
      </c>
      <c r="B2413" s="10">
        <f>IF(Offerte!$A79="","",Offerte!$B79)</f>
        <v/>
      </c>
      <c r="C2413" s="10">
        <f>IF(Offerte!$A79="","",Offerte!$C79)</f>
        <v/>
      </c>
      <c r="D2413" s="10" t="inlineStr">
        <is>
          <t>F.1.1</t>
        </is>
      </c>
      <c r="E2413" s="10" t="inlineStr">
        <is>
          <t>F</t>
        </is>
      </c>
      <c r="F2413" s="10" t="inlineStr">
        <is>
          <t>Q</t>
        </is>
      </c>
      <c r="G2413" s="10" t="inlineStr">
        <is>
          <t>lower</t>
        </is>
      </c>
      <c r="H2413" s="10" t="n">
        <v>7</v>
      </c>
      <c r="I2413" s="10" t="inlineStr">
        <is>
          <t>Performance ambientali del parco mezzi adibito al servizio - I_CEA</t>
        </is>
      </c>
      <c r="J2413" s="20" t="n"/>
      <c r="K2413" s="20" t="n"/>
      <c r="L2413" s="20" t="n"/>
      <c r="M2413" s="20" t="n"/>
      <c r="N2413" s="21">
        <f>IF($A2413="","",IFERROR(VALUE($J2413),0))</f>
        <v/>
      </c>
      <c r="O2413" s="21">
        <f>IF($A2413="",0,IF(OR($S2413&lt;&gt;1,COUNTA($J2413:$M2413)=0),0,IF(AND(IFERROR(AGGREGATE(15,6,$N$5:$N$6173/(($C$5:$C$6173=$C2413)*($D$5:$D$6173=$D2413)*($S$5:$S$6173=1)*($N$5:$N$6173&gt;0)),1),0)&gt;0,$N2413&gt;0),ROUND($H2413*(IFERROR(AGGREGATE(15,6,$N$5:$N$6173/(($C$5:$C$6173=$C2413)*($D$5:$D$6173=$D2413)*($S$5:$S$6173=1)*($N$5:$N$6173&gt;0)),1),0)/$N2413),4),0)))</f>
        <v/>
      </c>
      <c r="P2413" s="10" t="inlineStr">
        <is>
          <t>indice</t>
        </is>
      </c>
      <c r="Q2413" s="21">
        <f>IF($A2413="","",$A2413&amp;"|"&amp;$C2413)</f>
        <v/>
      </c>
      <c r="R2413" s="21">
        <f>IF($A2413="","",$A2413&amp;"|"&amp;$C2413&amp;"|"&amp;$D2413)</f>
        <v/>
      </c>
      <c r="S2413" s="21">
        <f>IF($A2413="","",IFERROR(INDEX(Offerte!$D$2:$D$200,MATCH($Q2413,Offerte!$L$2:$L$200,0)),0))</f>
        <v/>
      </c>
      <c r="T2413" s="21">
        <f>IF($A2413="","",IFERROR(INDEX(Offerte!$G$2:$G$200,MATCH($Q2413,Offerte!$L$2:$L$200,0)),"NO"))</f>
        <v/>
      </c>
    </row>
    <row r="2414">
      <c r="A2414" s="10">
        <f>IF(Offerte!$A79="","",Offerte!$A79)</f>
        <v/>
      </c>
      <c r="B2414" s="10">
        <f>IF(Offerte!$A79="","",Offerte!$B79)</f>
        <v/>
      </c>
      <c r="C2414" s="10">
        <f>IF(Offerte!$A79="","",Offerte!$C79)</f>
        <v/>
      </c>
      <c r="D2414" s="10" t="inlineStr">
        <is>
          <t>F.2.1</t>
        </is>
      </c>
      <c r="E2414" s="10" t="inlineStr">
        <is>
          <t>F</t>
        </is>
      </c>
      <c r="F2414" s="10" t="inlineStr">
        <is>
          <t>Q</t>
        </is>
      </c>
      <c r="G2414" s="10" t="inlineStr">
        <is>
          <t>higher</t>
        </is>
      </c>
      <c r="H2414" s="10" t="n">
        <v>2</v>
      </c>
      <c r="I2414" s="10" t="inlineStr">
        <is>
          <t>Tasso di copertura del servizio con dispositivi ECO-DRIVER</t>
        </is>
      </c>
      <c r="J2414" s="20" t="n"/>
      <c r="K2414" s="20" t="n"/>
      <c r="L2414" s="20" t="n"/>
      <c r="M2414" s="20" t="n"/>
      <c r="N2414" s="21">
        <f>IF($A2414="","",IFERROR(VALUE($K2414)/VALUE($L2414),IFERROR(VALUE($J2414),0)))</f>
        <v/>
      </c>
      <c r="O2414" s="21">
        <f>IF($A2414="",0,IF(OR($S2414&lt;&gt;1,COUNTA($J2414:$M2414)=0),0,IF(SUMPRODUCT(MAX(($C$5:$C$6173=$C2414)*($D$5:$D$6173=$D2414)*($S$5:$S$6173=1)*IFERROR($N$5:$N$6173*1,0)))&gt;0,ROUND($H2414*($N2414/SUMPRODUCT(MAX(($C$5:$C$6173=$C2414)*($D$5:$D$6173=$D2414)*($S$5:$S$6173=1)*IFERROR($N$5:$N$6173*1,0)))),4),0)))</f>
        <v/>
      </c>
      <c r="P2414" s="10" t="inlineStr">
        <is>
          <t>Autobus attrezzati con dispositivi ECO-DRIVER / Autobus totali in offerta, incluse scorte</t>
        </is>
      </c>
      <c r="Q2414" s="21">
        <f>IF($A2414="","",$A2414&amp;"|"&amp;$C2414)</f>
        <v/>
      </c>
      <c r="R2414" s="21">
        <f>IF($A2414="","",$A2414&amp;"|"&amp;$C2414&amp;"|"&amp;$D2414)</f>
        <v/>
      </c>
      <c r="S2414" s="21">
        <f>IF($A2414="","",IFERROR(INDEX(Offerte!$D$2:$D$200,MATCH($Q2414,Offerte!$L$2:$L$200,0)),0))</f>
        <v/>
      </c>
      <c r="T2414" s="21">
        <f>IF($A2414="","",IFERROR(INDEX(Offerte!$G$2:$G$200,MATCH($Q2414,Offerte!$L$2:$L$200,0)),"NO"))</f>
        <v/>
      </c>
    </row>
    <row r="2415">
      <c r="A2415" s="10">
        <f>IF(Offerte!$A79="","",Offerte!$A79)</f>
        <v/>
      </c>
      <c r="B2415" s="10">
        <f>IF(Offerte!$A79="","",Offerte!$B79)</f>
        <v/>
      </c>
      <c r="C2415" s="10">
        <f>IF(Offerte!$A79="","",Offerte!$C79)</f>
        <v/>
      </c>
      <c r="D2415" s="10" t="inlineStr">
        <is>
          <t>F.3.1</t>
        </is>
      </c>
      <c r="E2415" s="10" t="inlineStr">
        <is>
          <t>F</t>
        </is>
      </c>
      <c r="F2415" s="10" t="inlineStr">
        <is>
          <t>Q</t>
        </is>
      </c>
      <c r="G2415" s="10" t="inlineStr">
        <is>
          <t>higher</t>
        </is>
      </c>
      <c r="H2415" s="10" t="n">
        <v>2</v>
      </c>
      <c r="I2415" s="10" t="inlineStr">
        <is>
          <t>Autoproduzione consumi elettrici per trazione</t>
        </is>
      </c>
      <c r="J2415" s="20" t="n"/>
      <c r="K2415" s="20" t="n"/>
      <c r="L2415" s="20" t="n"/>
      <c r="M2415" s="20" t="n"/>
      <c r="N2415" s="21">
        <f>IF($A2415="","",IFERROR(VALUE($J2415),0))</f>
        <v/>
      </c>
      <c r="O2415" s="21">
        <f>IF($A2415="",0,IF(OR($S2415&lt;&gt;1,COUNTA($J2415:$M2415)=0),0,IF(SUMPRODUCT(MAX(($C$5:$C$6173=$C2415)*($D$5:$D$6173=$D2415)*($S$5:$S$6173=1)*IFERROR($N$5:$N$6173*1,0)))&gt;0,ROUND($H2415*($N2415/SUMPRODUCT(MAX(($C$5:$C$6173=$C2415)*($D$5:$D$6173=$D2415)*($S$5:$S$6173=1)*IFERROR($N$5:$N$6173*1,0)))),4),0)))</f>
        <v/>
      </c>
      <c r="P2415" s="10" t="inlineStr">
        <is>
          <t>kWh/anno</t>
        </is>
      </c>
      <c r="Q2415" s="21">
        <f>IF($A2415="","",$A2415&amp;"|"&amp;$C2415)</f>
        <v/>
      </c>
      <c r="R2415" s="21">
        <f>IF($A2415="","",$A2415&amp;"|"&amp;$C2415&amp;"|"&amp;$D2415)</f>
        <v/>
      </c>
      <c r="S2415" s="21">
        <f>IF($A2415="","",IFERROR(INDEX(Offerte!$D$2:$D$200,MATCH($Q2415,Offerte!$L$2:$L$200,0)),0))</f>
        <v/>
      </c>
      <c r="T2415" s="21">
        <f>IF($A2415="","",IFERROR(INDEX(Offerte!$G$2:$G$200,MATCH($Q2415,Offerte!$L$2:$L$200,0)),"NO"))</f>
        <v/>
      </c>
    </row>
    <row r="2416">
      <c r="A2416" s="10">
        <f>IF(Offerte!$A79="","",Offerte!$A79)</f>
        <v/>
      </c>
      <c r="B2416" s="10">
        <f>IF(Offerte!$A79="","",Offerte!$B79)</f>
        <v/>
      </c>
      <c r="C2416" s="10">
        <f>IF(Offerte!$A79="","",Offerte!$C79)</f>
        <v/>
      </c>
      <c r="D2416" s="10" t="inlineStr">
        <is>
          <t>F.4.1</t>
        </is>
      </c>
      <c r="E2416" s="10" t="inlineStr">
        <is>
          <t>F</t>
        </is>
      </c>
      <c r="F2416" s="10" t="inlineStr">
        <is>
          <t>Q</t>
        </is>
      </c>
      <c r="G2416" s="10" t="inlineStr">
        <is>
          <t>soil</t>
        </is>
      </c>
      <c r="H2416" s="10" t="n">
        <v>2</v>
      </c>
      <c r="I2416" s="10" t="inlineStr">
        <is>
          <t>Indice di consumo di suolo</t>
        </is>
      </c>
      <c r="J2416" s="20" t="n"/>
      <c r="K2416" s="20" t="n"/>
      <c r="L2416" s="20" t="n"/>
      <c r="M2416" s="20" t="n"/>
      <c r="N2416" s="21">
        <f>IF($A2416="","",IFERROR(VALUE($J2416),0))</f>
        <v/>
      </c>
      <c r="O2416" s="21">
        <f>IF($A2416="",0,IF(OR($S2416&lt;&gt;1,COUNTA($J2416:$M2416)=0),0,IF($N2416&lt;=0,$H2416,IF(SUMPRODUCT(MAX(($C$5:$C$6173=$C2416)*($D$5:$D$6173=$D2416)*($S$5:$S$6173=1)*IFERROR($N$5:$N$6173*1,0)))&gt;0,ROUND($H2416*((SUMPRODUCT(MAX(($C$5:$C$6173=$C2416)*($D$5:$D$6173=$D2416)*($S$5:$S$6173=1)*IFERROR($N$5:$N$6173*1,0)))-$N2416)/SUMPRODUCT(MAX(($C$5:$C$6173=$C2416)*($D$5:$D$6173=$D2416)*($S$5:$S$6173=1)*IFERROR($N$5:$N$6173*1,0)))),4),0))))</f>
        <v/>
      </c>
      <c r="P2416" s="10" t="inlineStr">
        <is>
          <t>m2</t>
        </is>
      </c>
      <c r="Q2416" s="21">
        <f>IF($A2416="","",$A2416&amp;"|"&amp;$C2416)</f>
        <v/>
      </c>
      <c r="R2416" s="21">
        <f>IF($A2416="","",$A2416&amp;"|"&amp;$C2416&amp;"|"&amp;$D2416)</f>
        <v/>
      </c>
      <c r="S2416" s="21">
        <f>IF($A2416="","",IFERROR(INDEX(Offerte!$D$2:$D$200,MATCH($Q2416,Offerte!$L$2:$L$200,0)),0))</f>
        <v/>
      </c>
      <c r="T2416" s="21">
        <f>IF($A2416="","",IFERROR(INDEX(Offerte!$G$2:$G$200,MATCH($Q2416,Offerte!$L$2:$L$200,0)),"NO"))</f>
        <v/>
      </c>
    </row>
    <row r="2417">
      <c r="A2417" s="10">
        <f>IF(Offerte!$A79="","",Offerte!$A79)</f>
        <v/>
      </c>
      <c r="B2417" s="10">
        <f>IF(Offerte!$A79="","",Offerte!$B79)</f>
        <v/>
      </c>
      <c r="C2417" s="10">
        <f>IF(Offerte!$A79="","",Offerte!$C79)</f>
        <v/>
      </c>
      <c r="D2417" s="10" t="inlineStr">
        <is>
          <t>F.5.1</t>
        </is>
      </c>
      <c r="E2417" s="10" t="inlineStr">
        <is>
          <t>F</t>
        </is>
      </c>
      <c r="F2417" s="10" t="inlineStr">
        <is>
          <t>T</t>
        </is>
      </c>
      <c r="G2417" s="10" t="inlineStr">
        <is>
          <t>tabular</t>
        </is>
      </c>
      <c r="H2417" s="10" t="n">
        <v>1</v>
      </c>
      <c r="I2417" s="10" t="inlineStr">
        <is>
          <t>Rendicontazione di sostenibilità ambientale</t>
        </is>
      </c>
      <c r="J2417" s="20" t="n"/>
      <c r="K2417" s="20" t="n"/>
      <c r="L2417" s="20" t="n"/>
      <c r="M2417" s="20" t="n"/>
      <c r="N2417" s="21">
        <f>IF($A2417="","",IF(IFERROR(VALUE($M2417),0)=1,1,0))</f>
        <v/>
      </c>
      <c r="O2417" s="21">
        <f>IF($A2417="",0,IF(OR($S2417&lt;&gt;1,COUNTA($J2417:$M2417)=0),0,IF($N2417=1,$H2417,0)))</f>
        <v/>
      </c>
      <c r="P2417" s="10" t="inlineStr">
        <is>
          <t>sì/no</t>
        </is>
      </c>
      <c r="Q2417" s="21">
        <f>IF($A2417="","",$A2417&amp;"|"&amp;$C2417)</f>
        <v/>
      </c>
      <c r="R2417" s="21">
        <f>IF($A2417="","",$A2417&amp;"|"&amp;$C2417&amp;"|"&amp;$D2417)</f>
        <v/>
      </c>
      <c r="S2417" s="21">
        <f>IF($A2417="","",IFERROR(INDEX(Offerte!$D$2:$D$200,MATCH($Q2417,Offerte!$L$2:$L$200,0)),0))</f>
        <v/>
      </c>
      <c r="T2417" s="21">
        <f>IF($A2417="","",IFERROR(INDEX(Offerte!$G$2:$G$200,MATCH($Q2417,Offerte!$L$2:$L$200,0)),"NO"))</f>
        <v/>
      </c>
    </row>
    <row r="2418">
      <c r="A2418" s="10">
        <f>IF(Offerte!$A79="","",Offerte!$A79)</f>
        <v/>
      </c>
      <c r="B2418" s="10">
        <f>IF(Offerte!$A79="","",Offerte!$B79)</f>
        <v/>
      </c>
      <c r="C2418" s="10">
        <f>IF(Offerte!$A79="","",Offerte!$C79)</f>
        <v/>
      </c>
      <c r="D2418" s="10" t="inlineStr">
        <is>
          <t>G.1.1</t>
        </is>
      </c>
      <c r="E2418" s="10" t="inlineStr">
        <is>
          <t>G</t>
        </is>
      </c>
      <c r="F2418" s="10" t="inlineStr">
        <is>
          <t>D</t>
        </is>
      </c>
      <c r="G2418" s="10" t="inlineStr">
        <is>
          <t>discretionary</t>
        </is>
      </c>
      <c r="H2418" s="10" t="n">
        <v>2</v>
      </c>
      <c r="I2418" s="10" t="inlineStr">
        <is>
          <t>Qualità del progetto di centrale di controllo aziendale</t>
        </is>
      </c>
      <c r="J2418" s="20" t="n"/>
      <c r="K2418" s="20" t="n"/>
      <c r="L2418" s="20" t="n"/>
      <c r="M2418" s="20" t="n"/>
      <c r="N2418" s="21">
        <f>IF($A2418="","",MAX(0,MIN(1,IFERROR(VALUE($M2418),0))))</f>
        <v/>
      </c>
      <c r="O2418" s="21">
        <f>IF($A2418="",0,IF(OR($S2418&lt;&gt;1,COUNTA($J2418:$M2418)=0),0,IF(SUMPRODUCT(MAX(($C$5:$C$6173=$C2418)*($D$5:$D$6173=$D2418)*($S$5:$S$6173=1)*IFERROR($N$5:$N$6173*1,0)))&gt;0,ROUND($H2418*($N2418/SUMPRODUCT(MAX(($C$5:$C$6173=$C2418)*($D$5:$D$6173=$D2418)*($S$5:$S$6173=1)*IFERROR($N$5:$N$6173*1,0)))),4),0)))</f>
        <v/>
      </c>
      <c r="P2418" s="10" t="inlineStr">
        <is>
          <t>coeff.</t>
        </is>
      </c>
      <c r="Q2418" s="21">
        <f>IF($A2418="","",$A2418&amp;"|"&amp;$C2418)</f>
        <v/>
      </c>
      <c r="R2418" s="21">
        <f>IF($A2418="","",$A2418&amp;"|"&amp;$C2418&amp;"|"&amp;$D2418)</f>
        <v/>
      </c>
      <c r="S2418" s="21">
        <f>IF($A2418="","",IFERROR(INDEX(Offerte!$D$2:$D$200,MATCH($Q2418,Offerte!$L$2:$L$200,0)),0))</f>
        <v/>
      </c>
      <c r="T2418" s="21">
        <f>IF($A2418="","",IFERROR(INDEX(Offerte!$G$2:$G$200,MATCH($Q2418,Offerte!$L$2:$L$200,0)),"NO"))</f>
        <v/>
      </c>
    </row>
    <row r="2419">
      <c r="A2419" s="10">
        <f>IF(Offerte!$A79="","",Offerte!$A79)</f>
        <v/>
      </c>
      <c r="B2419" s="10">
        <f>IF(Offerte!$A79="","",Offerte!$B79)</f>
        <v/>
      </c>
      <c r="C2419" s="10">
        <f>IF(Offerte!$A79="","",Offerte!$C79)</f>
        <v/>
      </c>
      <c r="D2419" s="10" t="inlineStr">
        <is>
          <t>G.2.1</t>
        </is>
      </c>
      <c r="E2419" s="10" t="inlineStr">
        <is>
          <t>G</t>
        </is>
      </c>
      <c r="F2419" s="10" t="inlineStr">
        <is>
          <t>T</t>
        </is>
      </c>
      <c r="G2419" s="10" t="inlineStr">
        <is>
          <t>tabular</t>
        </is>
      </c>
      <c r="H2419" s="10" t="n">
        <v>1</v>
      </c>
      <c r="I2419" s="10" t="inlineStr">
        <is>
          <t>Certificazione ISO 45001</t>
        </is>
      </c>
      <c r="J2419" s="20" t="n"/>
      <c r="K2419" s="20" t="n"/>
      <c r="L2419" s="20" t="n"/>
      <c r="M2419" s="20" t="n"/>
      <c r="N2419" s="21">
        <f>IF($A2419="","",IF(IFERROR(VALUE($M2419),0)=1,1,0))</f>
        <v/>
      </c>
      <c r="O2419" s="21">
        <f>IF($A2419="",0,IF(OR($S2419&lt;&gt;1,COUNTA($J2419:$M2419)=0),0,IF($N2419=1,$H2419,0)))</f>
        <v/>
      </c>
      <c r="P2419" s="10" t="inlineStr">
        <is>
          <t>sì/no</t>
        </is>
      </c>
      <c r="Q2419" s="21">
        <f>IF($A2419="","",$A2419&amp;"|"&amp;$C2419)</f>
        <v/>
      </c>
      <c r="R2419" s="21">
        <f>IF($A2419="","",$A2419&amp;"|"&amp;$C2419&amp;"|"&amp;$D2419)</f>
        <v/>
      </c>
      <c r="S2419" s="21">
        <f>IF($A2419="","",IFERROR(INDEX(Offerte!$D$2:$D$200,MATCH($Q2419,Offerte!$L$2:$L$200,0)),0))</f>
        <v/>
      </c>
      <c r="T2419" s="21">
        <f>IF($A2419="","",IFERROR(INDEX(Offerte!$G$2:$G$200,MATCH($Q2419,Offerte!$L$2:$L$200,0)),"NO"))</f>
        <v/>
      </c>
    </row>
    <row r="2420">
      <c r="A2420" s="10">
        <f>IF(Offerte!$A79="","",Offerte!$A79)</f>
        <v/>
      </c>
      <c r="B2420" s="10">
        <f>IF(Offerte!$A79="","",Offerte!$B79)</f>
        <v/>
      </c>
      <c r="C2420" s="10">
        <f>IF(Offerte!$A79="","",Offerte!$C79)</f>
        <v/>
      </c>
      <c r="D2420" s="10" t="inlineStr">
        <is>
          <t>G.3.1</t>
        </is>
      </c>
      <c r="E2420" s="10" t="inlineStr">
        <is>
          <t>G</t>
        </is>
      </c>
      <c r="F2420" s="10" t="inlineStr">
        <is>
          <t>T</t>
        </is>
      </c>
      <c r="G2420" s="10" t="inlineStr">
        <is>
          <t>tabular</t>
        </is>
      </c>
      <c r="H2420" s="10" t="n">
        <v>1</v>
      </c>
      <c r="I2420" s="10" t="inlineStr">
        <is>
          <t>Certificazioni di responsabilità sociale</t>
        </is>
      </c>
      <c r="J2420" s="20" t="n"/>
      <c r="K2420" s="20" t="n"/>
      <c r="L2420" s="20" t="n"/>
      <c r="M2420" s="20" t="n"/>
      <c r="N2420" s="21">
        <f>IF($A2420="","",IF(IFERROR(VALUE($M2420),0)=1,1,0))</f>
        <v/>
      </c>
      <c r="O2420" s="21">
        <f>IF($A2420="",0,IF(OR($S2420&lt;&gt;1,COUNTA($J2420:$M2420)=0),0,IF($N2420=1,$H2420,0)))</f>
        <v/>
      </c>
      <c r="P2420" s="10" t="inlineStr">
        <is>
          <t>sì/no</t>
        </is>
      </c>
      <c r="Q2420" s="21">
        <f>IF($A2420="","",$A2420&amp;"|"&amp;$C2420)</f>
        <v/>
      </c>
      <c r="R2420" s="21">
        <f>IF($A2420="","",$A2420&amp;"|"&amp;$C2420&amp;"|"&amp;$D2420)</f>
        <v/>
      </c>
      <c r="S2420" s="21">
        <f>IF($A2420="","",IFERROR(INDEX(Offerte!$D$2:$D$200,MATCH($Q2420,Offerte!$L$2:$L$200,0)),0))</f>
        <v/>
      </c>
      <c r="T2420" s="21">
        <f>IF($A2420="","",IFERROR(INDEX(Offerte!$G$2:$G$200,MATCH($Q2420,Offerte!$L$2:$L$200,0)),"NO"))</f>
        <v/>
      </c>
    </row>
    <row r="2421">
      <c r="A2421" s="10">
        <f>IF(Offerte!$A79="","",Offerte!$A79)</f>
        <v/>
      </c>
      <c r="B2421" s="10">
        <f>IF(Offerte!$A79="","",Offerte!$B79)</f>
        <v/>
      </c>
      <c r="C2421" s="10">
        <f>IF(Offerte!$A79="","",Offerte!$C79)</f>
        <v/>
      </c>
      <c r="D2421" s="10" t="inlineStr">
        <is>
          <t>G.4.1</t>
        </is>
      </c>
      <c r="E2421" s="10" t="inlineStr">
        <is>
          <t>G</t>
        </is>
      </c>
      <c r="F2421" s="10" t="inlineStr">
        <is>
          <t>D</t>
        </is>
      </c>
      <c r="G2421" s="10" t="inlineStr">
        <is>
          <t>discretionary</t>
        </is>
      </c>
      <c r="H2421" s="10" t="n">
        <v>2</v>
      </c>
      <c r="I2421" s="10" t="inlineStr">
        <is>
          <t>Qualità del piano di formazione del personale</t>
        </is>
      </c>
      <c r="J2421" s="20" t="n"/>
      <c r="K2421" s="20" t="n"/>
      <c r="L2421" s="20" t="n"/>
      <c r="M2421" s="20" t="n"/>
      <c r="N2421" s="21">
        <f>IF($A2421="","",MAX(0,MIN(1,IFERROR(VALUE($M2421),0))))</f>
        <v/>
      </c>
      <c r="O2421" s="21">
        <f>IF($A2421="",0,IF(OR($S2421&lt;&gt;1,COUNTA($J2421:$M2421)=0),0,IF(SUMPRODUCT(MAX(($C$5:$C$6173=$C2421)*($D$5:$D$6173=$D2421)*($S$5:$S$6173=1)*IFERROR($N$5:$N$6173*1,0)))&gt;0,ROUND($H2421*($N2421/SUMPRODUCT(MAX(($C$5:$C$6173=$C2421)*($D$5:$D$6173=$D2421)*($S$5:$S$6173=1)*IFERROR($N$5:$N$6173*1,0)))),4),0)))</f>
        <v/>
      </c>
      <c r="P2421" s="10" t="inlineStr">
        <is>
          <t>coeff.</t>
        </is>
      </c>
      <c r="Q2421" s="21">
        <f>IF($A2421="","",$A2421&amp;"|"&amp;$C2421)</f>
        <v/>
      </c>
      <c r="R2421" s="21">
        <f>IF($A2421="","",$A2421&amp;"|"&amp;$C2421&amp;"|"&amp;$D2421)</f>
        <v/>
      </c>
      <c r="S2421" s="21">
        <f>IF($A2421="","",IFERROR(INDEX(Offerte!$D$2:$D$200,MATCH($Q2421,Offerte!$L$2:$L$200,0)),0))</f>
        <v/>
      </c>
      <c r="T2421" s="21">
        <f>IF($A2421="","",IFERROR(INDEX(Offerte!$G$2:$G$200,MATCH($Q2421,Offerte!$L$2:$L$200,0)),"NO"))</f>
        <v/>
      </c>
    </row>
    <row r="2422">
      <c r="A2422" s="10">
        <f>IF(Offerte!$A79="","",Offerte!$A79)</f>
        <v/>
      </c>
      <c r="B2422" s="10">
        <f>IF(Offerte!$A79="","",Offerte!$B79)</f>
        <v/>
      </c>
      <c r="C2422" s="10">
        <f>IF(Offerte!$A79="","",Offerte!$C79)</f>
        <v/>
      </c>
      <c r="D2422" s="10" t="inlineStr">
        <is>
          <t>G.5.1</t>
        </is>
      </c>
      <c r="E2422" s="10" t="inlineStr">
        <is>
          <t>G</t>
        </is>
      </c>
      <c r="F2422" s="10" t="inlineStr">
        <is>
          <t>T</t>
        </is>
      </c>
      <c r="G2422" s="10" t="inlineStr">
        <is>
          <t>tabular</t>
        </is>
      </c>
      <c r="H2422" s="10" t="n">
        <v>1</v>
      </c>
      <c r="I2422" s="10" t="inlineStr">
        <is>
          <t>Impegno al mantenimento delle garanzie del contratto di secondo livello del gestore uscente</t>
        </is>
      </c>
      <c r="J2422" s="20" t="n"/>
      <c r="K2422" s="20" t="n"/>
      <c r="L2422" s="20" t="n"/>
      <c r="M2422" s="20" t="n"/>
      <c r="N2422" s="21">
        <f>IF($A2422="","",IF(IFERROR(VALUE($M2422),0)=1,1,0))</f>
        <v/>
      </c>
      <c r="O2422" s="21">
        <f>IF($A2422="",0,IF(OR($S2422&lt;&gt;1,COUNTA($J2422:$M2422)=0),0,IF($N2422=1,$H2422,0)))</f>
        <v/>
      </c>
      <c r="P2422" s="10" t="inlineStr">
        <is>
          <t>sì/no</t>
        </is>
      </c>
      <c r="Q2422" s="21">
        <f>IF($A2422="","",$A2422&amp;"|"&amp;$C2422)</f>
        <v/>
      </c>
      <c r="R2422" s="21">
        <f>IF($A2422="","",$A2422&amp;"|"&amp;$C2422&amp;"|"&amp;$D2422)</f>
        <v/>
      </c>
      <c r="S2422" s="21">
        <f>IF($A2422="","",IFERROR(INDEX(Offerte!$D$2:$D$200,MATCH($Q2422,Offerte!$L$2:$L$200,0)),0))</f>
        <v/>
      </c>
      <c r="T2422" s="21">
        <f>IF($A2422="","",IFERROR(INDEX(Offerte!$G$2:$G$200,MATCH($Q2422,Offerte!$L$2:$L$200,0)),"NO"))</f>
        <v/>
      </c>
    </row>
    <row r="2423">
      <c r="A2423" s="10">
        <f>IF(Offerte!$A80="","",Offerte!$A80)</f>
        <v/>
      </c>
      <c r="B2423" s="10">
        <f>IF(Offerte!$A80="","",Offerte!$B80)</f>
        <v/>
      </c>
      <c r="C2423" s="10">
        <f>IF(Offerte!$A80="","",Offerte!$C80)</f>
        <v/>
      </c>
      <c r="D2423" s="10" t="inlineStr">
        <is>
          <t>A.1.1</t>
        </is>
      </c>
      <c r="E2423" s="10" t="inlineStr">
        <is>
          <t>A</t>
        </is>
      </c>
      <c r="F2423" s="10" t="inlineStr">
        <is>
          <t>Q</t>
        </is>
      </c>
      <c r="G2423" s="10" t="inlineStr">
        <is>
          <t>higher</t>
        </is>
      </c>
      <c r="H2423" s="10" t="n">
        <v>3</v>
      </c>
      <c r="I2423" s="10" t="inlineStr">
        <is>
          <t>Tasso aggiuntivo di corse controllate</t>
        </is>
      </c>
      <c r="J2423" s="20" t="n"/>
      <c r="K2423" s="20" t="n"/>
      <c r="L2423" s="20" t="n"/>
      <c r="M2423" s="20" t="n"/>
      <c r="N2423" s="21">
        <f>IF($A2423="","",IFERROR(VALUE($K2423)/VALUE($L2423)*100,IFERROR(VALUE($J2423),0)))</f>
        <v/>
      </c>
      <c r="O2423" s="21">
        <f>IF($A2423="",0,IF(OR($S2423&lt;&gt;1,COUNTA($J2423:$M2423)=0),0,IF(SUMPRODUCT(MAX(($C$5:$C$6173=$C2423)*($D$5:$D$6173=$D2423)*($S$5:$S$6173=1)*IFERROR($N$5:$N$6173*1,0)))&gt;0,ROUND($H2423*($N2423/SUMPRODUCT(MAX(($C$5:$C$6173=$C2423)*($D$5:$D$6173=$D2423)*($S$5:$S$6173=1)*IFERROR($N$5:$N$6173*1,0)))),4),0)))</f>
        <v/>
      </c>
      <c r="P2423" s="10" t="inlineStr">
        <is>
          <t>Corse controllate annue / Corse programmate annue</t>
        </is>
      </c>
      <c r="Q2423" s="21">
        <f>IF($A2423="","",$A2423&amp;"|"&amp;$C2423)</f>
        <v/>
      </c>
      <c r="R2423" s="21">
        <f>IF($A2423="","",$A2423&amp;"|"&amp;$C2423&amp;"|"&amp;$D2423)</f>
        <v/>
      </c>
      <c r="S2423" s="21">
        <f>IF($A2423="","",IFERROR(INDEX(Offerte!$D$2:$D$200,MATCH($Q2423,Offerte!$L$2:$L$200,0)),0))</f>
        <v/>
      </c>
      <c r="T2423" s="21">
        <f>IF($A2423="","",IFERROR(INDEX(Offerte!$G$2:$G$200,MATCH($Q2423,Offerte!$L$2:$L$200,0)),"NO"))</f>
        <v/>
      </c>
    </row>
    <row r="2424">
      <c r="A2424" s="10">
        <f>IF(Offerte!$A80="","",Offerte!$A80)</f>
        <v/>
      </c>
      <c r="B2424" s="10">
        <f>IF(Offerte!$A80="","",Offerte!$B80)</f>
        <v/>
      </c>
      <c r="C2424" s="10">
        <f>IF(Offerte!$A80="","",Offerte!$C80)</f>
        <v/>
      </c>
      <c r="D2424" s="10" t="inlineStr">
        <is>
          <t>A.1.2</t>
        </is>
      </c>
      <c r="E2424" s="10" t="inlineStr">
        <is>
          <t>A</t>
        </is>
      </c>
      <c r="F2424" s="10" t="inlineStr">
        <is>
          <t>Q</t>
        </is>
      </c>
      <c r="G2424" s="10" t="inlineStr">
        <is>
          <t>higher</t>
        </is>
      </c>
      <c r="H2424" s="10" t="n">
        <v>4</v>
      </c>
      <c r="I2424" s="10" t="inlineStr">
        <is>
          <t>Numero aggiuntivo di passeggeri controllati</t>
        </is>
      </c>
      <c r="J2424" s="20" t="n"/>
      <c r="K2424" s="20" t="n"/>
      <c r="L2424" s="20" t="n"/>
      <c r="M2424" s="20" t="n"/>
      <c r="N2424" s="21">
        <f>IF($A2424="","",IFERROR(VALUE($J2424),0))</f>
        <v/>
      </c>
      <c r="O2424" s="21">
        <f>IF($A2424="",0,IF(OR($S2424&lt;&gt;1,COUNTA($J2424:$M2424)=0),0,IF(SUMPRODUCT(MAX(($C$5:$C$6173=$C2424)*($D$5:$D$6173=$D2424)*($S$5:$S$6173=1)*IFERROR($N$5:$N$6173*1,0)))&gt;0,ROUND($H2424*($N2424/SUMPRODUCT(MAX(($C$5:$C$6173=$C2424)*($D$5:$D$6173=$D2424)*($S$5:$S$6173=1)*IFERROR($N$5:$N$6173*1,0)))),4),0)))</f>
        <v/>
      </c>
      <c r="P2424" s="10" t="inlineStr">
        <is>
          <t>passeggeri/anno</t>
        </is>
      </c>
      <c r="Q2424" s="21">
        <f>IF($A2424="","",$A2424&amp;"|"&amp;$C2424)</f>
        <v/>
      </c>
      <c r="R2424" s="21">
        <f>IF($A2424="","",$A2424&amp;"|"&amp;$C2424&amp;"|"&amp;$D2424)</f>
        <v/>
      </c>
      <c r="S2424" s="21">
        <f>IF($A2424="","",IFERROR(INDEX(Offerte!$D$2:$D$200,MATCH($Q2424,Offerte!$L$2:$L$200,0)),0))</f>
        <v/>
      </c>
      <c r="T2424" s="21">
        <f>IF($A2424="","",IFERROR(INDEX(Offerte!$G$2:$G$200,MATCH($Q2424,Offerte!$L$2:$L$200,0)),"NO"))</f>
        <v/>
      </c>
    </row>
    <row r="2425">
      <c r="A2425" s="10">
        <f>IF(Offerte!$A80="","",Offerte!$A80)</f>
        <v/>
      </c>
      <c r="B2425" s="10">
        <f>IF(Offerte!$A80="","",Offerte!$B80)</f>
        <v/>
      </c>
      <c r="C2425" s="10">
        <f>IF(Offerte!$A80="","",Offerte!$C80)</f>
        <v/>
      </c>
      <c r="D2425" s="10" t="inlineStr">
        <is>
          <t>B.1.1</t>
        </is>
      </c>
      <c r="E2425" s="10" t="inlineStr">
        <is>
          <t>B</t>
        </is>
      </c>
      <c r="F2425" s="10" t="inlineStr">
        <is>
          <t>Q</t>
        </is>
      </c>
      <c r="G2425" s="10" t="inlineStr">
        <is>
          <t>higher</t>
        </is>
      </c>
      <c r="H2425" s="10" t="n">
        <v>3</v>
      </c>
      <c r="I2425" s="10" t="inlineStr">
        <is>
          <t>Incremento dei posti offerti nelle fasce di punta</t>
        </is>
      </c>
      <c r="J2425" s="20" t="n"/>
      <c r="K2425" s="20" t="n"/>
      <c r="L2425" s="20" t="n"/>
      <c r="M2425" s="20" t="n"/>
      <c r="N2425" s="21">
        <f>IF($A2425="","",IFERROR(VALUE($J2425),0))</f>
        <v/>
      </c>
      <c r="O2425" s="21">
        <f>IF($A2425="",0,IF(OR($S2425&lt;&gt;1,COUNTA($J2425:$M2425)=0),0,IF(SUMPRODUCT(MAX(($C$5:$C$6173=$C2425)*($D$5:$D$6173=$D2425)*($S$5:$S$6173=1)*IFERROR($N$5:$N$6173*1,0)))&gt;0,ROUND($H2425*($N2425/SUMPRODUCT(MAX(($C$5:$C$6173=$C2425)*($D$5:$D$6173=$D2425)*($S$5:$S$6173=1)*IFERROR($N$5:$N$6173*1,0)))),4),0)))</f>
        <v/>
      </c>
      <c r="P2425" s="10" t="inlineStr">
        <is>
          <t>posti*km</t>
        </is>
      </c>
      <c r="Q2425" s="21">
        <f>IF($A2425="","",$A2425&amp;"|"&amp;$C2425)</f>
        <v/>
      </c>
      <c r="R2425" s="21">
        <f>IF($A2425="","",$A2425&amp;"|"&amp;$C2425&amp;"|"&amp;$D2425)</f>
        <v/>
      </c>
      <c r="S2425" s="21">
        <f>IF($A2425="","",IFERROR(INDEX(Offerte!$D$2:$D$200,MATCH($Q2425,Offerte!$L$2:$L$200,0)),0))</f>
        <v/>
      </c>
      <c r="T2425" s="21">
        <f>IF($A2425="","",IFERROR(INDEX(Offerte!$G$2:$G$200,MATCH($Q2425,Offerte!$L$2:$L$200,0)),"NO"))</f>
        <v/>
      </c>
    </row>
    <row r="2426">
      <c r="A2426" s="10">
        <f>IF(Offerte!$A80="","",Offerte!$A80)</f>
        <v/>
      </c>
      <c r="B2426" s="10">
        <f>IF(Offerte!$A80="","",Offerte!$B80)</f>
        <v/>
      </c>
      <c r="C2426" s="10">
        <f>IF(Offerte!$A80="","",Offerte!$C80)</f>
        <v/>
      </c>
      <c r="D2426" s="10" t="inlineStr">
        <is>
          <t>B.2.1</t>
        </is>
      </c>
      <c r="E2426" s="10" t="inlineStr">
        <is>
          <t>B</t>
        </is>
      </c>
      <c r="F2426" s="10" t="inlineStr">
        <is>
          <t>Q</t>
        </is>
      </c>
      <c r="G2426" s="10" t="inlineStr">
        <is>
          <t>higher</t>
        </is>
      </c>
      <c r="H2426" s="10" t="n">
        <v>4</v>
      </c>
      <c r="I2426" s="10" t="inlineStr">
        <is>
          <t>Corse aggiuntive nell'arco giornaliero base</t>
        </is>
      </c>
      <c r="J2426" s="20" t="n"/>
      <c r="K2426" s="20" t="n"/>
      <c r="L2426" s="20" t="n"/>
      <c r="M2426" s="20" t="n"/>
      <c r="N2426" s="21">
        <f>IF($A2426="","",IFERROR(VALUE($J2426),0))</f>
        <v/>
      </c>
      <c r="O2426" s="21">
        <f>IF($A2426="",0,IF(OR($S2426&lt;&gt;1,COUNTA($J2426:$M2426)=0),0,IF(SUMPRODUCT(MAX(($C$5:$C$6173=$C2426)*($D$5:$D$6173=$D2426)*($S$5:$S$6173=1)*IFERROR($N$5:$N$6173*1,0)))&gt;0,ROUND($H2426*($N2426/SUMPRODUCT(MAX(($C$5:$C$6173=$C2426)*($D$5:$D$6173=$D2426)*($S$5:$S$6173=1)*IFERROR($N$5:$N$6173*1,0)))),4),0)))</f>
        <v/>
      </c>
      <c r="P2426" s="10" t="inlineStr">
        <is>
          <t>corse</t>
        </is>
      </c>
      <c r="Q2426" s="21">
        <f>IF($A2426="","",$A2426&amp;"|"&amp;$C2426)</f>
        <v/>
      </c>
      <c r="R2426" s="21">
        <f>IF($A2426="","",$A2426&amp;"|"&amp;$C2426&amp;"|"&amp;$D2426)</f>
        <v/>
      </c>
      <c r="S2426" s="21">
        <f>IF($A2426="","",IFERROR(INDEX(Offerte!$D$2:$D$200,MATCH($Q2426,Offerte!$L$2:$L$200,0)),0))</f>
        <v/>
      </c>
      <c r="T2426" s="21">
        <f>IF($A2426="","",IFERROR(INDEX(Offerte!$G$2:$G$200,MATCH($Q2426,Offerte!$L$2:$L$200,0)),"NO"))</f>
        <v/>
      </c>
    </row>
    <row r="2427">
      <c r="A2427" s="10">
        <f>IF(Offerte!$A80="","",Offerte!$A80)</f>
        <v/>
      </c>
      <c r="B2427" s="10">
        <f>IF(Offerte!$A80="","",Offerte!$B80)</f>
        <v/>
      </c>
      <c r="C2427" s="10">
        <f>IF(Offerte!$A80="","",Offerte!$C80)</f>
        <v/>
      </c>
      <c r="D2427" s="10" t="inlineStr">
        <is>
          <t>B.3.1</t>
        </is>
      </c>
      <c r="E2427" s="10" t="inlineStr">
        <is>
          <t>B</t>
        </is>
      </c>
      <c r="F2427" s="10" t="inlineStr">
        <is>
          <t>Q</t>
        </is>
      </c>
      <c r="G2427" s="10" t="inlineStr">
        <is>
          <t>higher</t>
        </is>
      </c>
      <c r="H2427" s="10" t="n">
        <v>2</v>
      </c>
      <c r="I2427" s="10" t="inlineStr">
        <is>
          <t>Numero di corse aggiuntive per allungamento dell'arco di servizio giornaliero nelle fasce serali</t>
        </is>
      </c>
      <c r="J2427" s="20" t="n"/>
      <c r="K2427" s="20" t="n"/>
      <c r="L2427" s="20" t="n"/>
      <c r="M2427" s="20" t="n"/>
      <c r="N2427" s="21">
        <f>IF($A2427="","",IFERROR(VALUE($J2427),0))</f>
        <v/>
      </c>
      <c r="O2427" s="21">
        <f>IF($A2427="",0,IF(OR($S2427&lt;&gt;1,COUNTA($J2427:$M2427)=0),0,IF(SUMPRODUCT(MAX(($C$5:$C$6173=$C2427)*($D$5:$D$6173=$D2427)*($S$5:$S$6173=1)*IFERROR($N$5:$N$6173*1,0)))&gt;0,ROUND($H2427*($N2427/SUMPRODUCT(MAX(($C$5:$C$6173=$C2427)*($D$5:$D$6173=$D2427)*($S$5:$S$6173=1)*IFERROR($N$5:$N$6173*1,0)))),4),0)))</f>
        <v/>
      </c>
      <c r="P2427" s="10" t="inlineStr">
        <is>
          <t>corse</t>
        </is>
      </c>
      <c r="Q2427" s="21">
        <f>IF($A2427="","",$A2427&amp;"|"&amp;$C2427)</f>
        <v/>
      </c>
      <c r="R2427" s="21">
        <f>IF($A2427="","",$A2427&amp;"|"&amp;$C2427&amp;"|"&amp;$D2427)</f>
        <v/>
      </c>
      <c r="S2427" s="21">
        <f>IF($A2427="","",IFERROR(INDEX(Offerte!$D$2:$D$200,MATCH($Q2427,Offerte!$L$2:$L$200,0)),0))</f>
        <v/>
      </c>
      <c r="T2427" s="21">
        <f>IF($A2427="","",IFERROR(INDEX(Offerte!$G$2:$G$200,MATCH($Q2427,Offerte!$L$2:$L$200,0)),"NO"))</f>
        <v/>
      </c>
    </row>
    <row r="2428">
      <c r="A2428" s="10">
        <f>IF(Offerte!$A80="","",Offerte!$A80)</f>
        <v/>
      </c>
      <c r="B2428" s="10">
        <f>IF(Offerte!$A80="","",Offerte!$B80)</f>
        <v/>
      </c>
      <c r="C2428" s="10">
        <f>IF(Offerte!$A80="","",Offerte!$C80)</f>
        <v/>
      </c>
      <c r="D2428" s="10" t="inlineStr">
        <is>
          <t>B.4.1</t>
        </is>
      </c>
      <c r="E2428" s="10" t="inlineStr">
        <is>
          <t>B</t>
        </is>
      </c>
      <c r="F2428" s="10" t="inlineStr">
        <is>
          <t>Q</t>
        </is>
      </c>
      <c r="G2428" s="10" t="inlineStr">
        <is>
          <t>higher</t>
        </is>
      </c>
      <c r="H2428" s="10" t="n">
        <v>3</v>
      </c>
      <c r="I2428" s="10" t="inlineStr">
        <is>
          <t>Percorrenze aggiuntive offerte nel Programma d'esercizio delle prime due fasi attuative</t>
        </is>
      </c>
      <c r="J2428" s="20" t="n"/>
      <c r="K2428" s="20" t="n"/>
      <c r="L2428" s="20" t="n"/>
      <c r="M2428" s="20" t="n"/>
      <c r="N2428" s="21">
        <f>IF($A2428="","",IFERROR(VALUE($J2428),0))</f>
        <v/>
      </c>
      <c r="O2428" s="21">
        <f>IF($A2428="",0,IF(OR($S2428&lt;&gt;1,COUNTA($J2428:$M2428)=0),0,IF(SUMPRODUCT(MAX(($C$5:$C$6173=$C2428)*($D$5:$D$6173=$D2428)*($S$5:$S$6173=1)*IFERROR($N$5:$N$6173*1,0)))&gt;0,ROUND($H2428*($N2428/SUMPRODUCT(MAX(($C$5:$C$6173=$C2428)*($D$5:$D$6173=$D2428)*($S$5:$S$6173=1)*IFERROR($N$5:$N$6173*1,0)))),4),0)))</f>
        <v/>
      </c>
      <c r="P2428" s="10" t="inlineStr">
        <is>
          <t>vett*km</t>
        </is>
      </c>
      <c r="Q2428" s="21">
        <f>IF($A2428="","",$A2428&amp;"|"&amp;$C2428)</f>
        <v/>
      </c>
      <c r="R2428" s="21">
        <f>IF($A2428="","",$A2428&amp;"|"&amp;$C2428&amp;"|"&amp;$D2428)</f>
        <v/>
      </c>
      <c r="S2428" s="21">
        <f>IF($A2428="","",IFERROR(INDEX(Offerte!$D$2:$D$200,MATCH($Q2428,Offerte!$L$2:$L$200,0)),0))</f>
        <v/>
      </c>
      <c r="T2428" s="21">
        <f>IF($A2428="","",IFERROR(INDEX(Offerte!$G$2:$G$200,MATCH($Q2428,Offerte!$L$2:$L$200,0)),"NO"))</f>
        <v/>
      </c>
    </row>
    <row r="2429">
      <c r="A2429" s="10">
        <f>IF(Offerte!$A80="","",Offerte!$A80)</f>
        <v/>
      </c>
      <c r="B2429" s="10">
        <f>IF(Offerte!$A80="","",Offerte!$B80)</f>
        <v/>
      </c>
      <c r="C2429" s="10">
        <f>IF(Offerte!$A80="","",Offerte!$C80)</f>
        <v/>
      </c>
      <c r="D2429" s="10" t="inlineStr">
        <is>
          <t>B.5.1</t>
        </is>
      </c>
      <c r="E2429" s="10" t="inlineStr">
        <is>
          <t>B</t>
        </is>
      </c>
      <c r="F2429" s="10" t="inlineStr">
        <is>
          <t>D</t>
        </is>
      </c>
      <c r="G2429" s="10" t="inlineStr">
        <is>
          <t>discretionary</t>
        </is>
      </c>
      <c r="H2429" s="10" t="n">
        <v>2</v>
      </c>
      <c r="I2429" s="10" t="inlineStr">
        <is>
          <t>Efficacia del progetto di servizi complementari DRT</t>
        </is>
      </c>
      <c r="J2429" s="20" t="n"/>
      <c r="K2429" s="20" t="n"/>
      <c r="L2429" s="20" t="n"/>
      <c r="M2429" s="20" t="n"/>
      <c r="N2429" s="21">
        <f>IF($A2429="","",MAX(0,MIN(1,IFERROR(VALUE($M2429),0))))</f>
        <v/>
      </c>
      <c r="O2429" s="21">
        <f>IF($A2429="",0,IF(OR($S2429&lt;&gt;1,COUNTA($J2429:$M2429)=0),0,IF(SUMPRODUCT(MAX(($C$5:$C$6173=$C2429)*($D$5:$D$6173=$D2429)*($S$5:$S$6173=1)*IFERROR($N$5:$N$6173*1,0)))&gt;0,ROUND($H2429*($N2429/SUMPRODUCT(MAX(($C$5:$C$6173=$C2429)*($D$5:$D$6173=$D2429)*($S$5:$S$6173=1)*IFERROR($N$5:$N$6173*1,0)))),4),0)))</f>
        <v/>
      </c>
      <c r="P2429" s="10" t="inlineStr">
        <is>
          <t>coeff.</t>
        </is>
      </c>
      <c r="Q2429" s="21">
        <f>IF($A2429="","",$A2429&amp;"|"&amp;$C2429)</f>
        <v/>
      </c>
      <c r="R2429" s="21">
        <f>IF($A2429="","",$A2429&amp;"|"&amp;$C2429&amp;"|"&amp;$D2429)</f>
        <v/>
      </c>
      <c r="S2429" s="21">
        <f>IF($A2429="","",IFERROR(INDEX(Offerte!$D$2:$D$200,MATCH($Q2429,Offerte!$L$2:$L$200,0)),0))</f>
        <v/>
      </c>
      <c r="T2429" s="21">
        <f>IF($A2429="","",IFERROR(INDEX(Offerte!$G$2:$G$200,MATCH($Q2429,Offerte!$L$2:$L$200,0)),"NO"))</f>
        <v/>
      </c>
    </row>
    <row r="2430">
      <c r="A2430" s="10">
        <f>IF(Offerte!$A80="","",Offerte!$A80)</f>
        <v/>
      </c>
      <c r="B2430" s="10">
        <f>IF(Offerte!$A80="","",Offerte!$B80)</f>
        <v/>
      </c>
      <c r="C2430" s="10">
        <f>IF(Offerte!$A80="","",Offerte!$C80)</f>
        <v/>
      </c>
      <c r="D2430" s="10" t="inlineStr">
        <is>
          <t>C.1.1</t>
        </is>
      </c>
      <c r="E2430" s="10" t="inlineStr">
        <is>
          <t>C</t>
        </is>
      </c>
      <c r="F2430" s="10" t="inlineStr">
        <is>
          <t>Q</t>
        </is>
      </c>
      <c r="G2430" s="10" t="inlineStr">
        <is>
          <t>higher</t>
        </is>
      </c>
      <c r="H2430" s="10" t="n">
        <v>2</v>
      </c>
      <c r="I2430" s="10" t="inlineStr">
        <is>
          <t>Tasso di copertura del servizio con telecamere BSD</t>
        </is>
      </c>
      <c r="J2430" s="20" t="n"/>
      <c r="K2430" s="20" t="n"/>
      <c r="L2430" s="20" t="n"/>
      <c r="M2430" s="20" t="n"/>
      <c r="N2430" s="21">
        <f>IF($A2430="","",IFERROR(VALUE($K2430)/VALUE($L2430),IFERROR(VALUE($J2430),0)))</f>
        <v/>
      </c>
      <c r="O2430" s="21">
        <f>IF($A2430="",0,IF(OR($S2430&lt;&gt;1,COUNTA($J2430:$M2430)=0),0,IF(SUMPRODUCT(MAX(($C$5:$C$6173=$C2430)*($D$5:$D$6173=$D2430)*($S$5:$S$6173=1)*IFERROR($N$5:$N$6173*1,0)))&gt;0,ROUND($H2430*($N2430/SUMPRODUCT(MAX(($C$5:$C$6173=$C2430)*($D$5:$D$6173=$D2430)*($S$5:$S$6173=1)*IFERROR($N$5:$N$6173*1,0)))),4),0)))</f>
        <v/>
      </c>
      <c r="P2430" s="10" t="inlineStr">
        <is>
          <t>Autobus attrezzati con telecamere BSD / Autobus totali in offerta, incluse scorte</t>
        </is>
      </c>
      <c r="Q2430" s="21">
        <f>IF($A2430="","",$A2430&amp;"|"&amp;$C2430)</f>
        <v/>
      </c>
      <c r="R2430" s="21">
        <f>IF($A2430="","",$A2430&amp;"|"&amp;$C2430&amp;"|"&amp;$D2430)</f>
        <v/>
      </c>
      <c r="S2430" s="21">
        <f>IF($A2430="","",IFERROR(INDEX(Offerte!$D$2:$D$200,MATCH($Q2430,Offerte!$L$2:$L$200,0)),0))</f>
        <v/>
      </c>
      <c r="T2430" s="21">
        <f>IF($A2430="","",IFERROR(INDEX(Offerte!$G$2:$G$200,MATCH($Q2430,Offerte!$L$2:$L$200,0)),"NO"))</f>
        <v/>
      </c>
    </row>
    <row r="2431">
      <c r="A2431" s="10">
        <f>IF(Offerte!$A80="","",Offerte!$A80)</f>
        <v/>
      </c>
      <c r="B2431" s="10">
        <f>IF(Offerte!$A80="","",Offerte!$B80)</f>
        <v/>
      </c>
      <c r="C2431" s="10">
        <f>IF(Offerte!$A80="","",Offerte!$C80)</f>
        <v/>
      </c>
      <c r="D2431" s="10" t="inlineStr">
        <is>
          <t>C.1.2</t>
        </is>
      </c>
      <c r="E2431" s="10" t="inlineStr">
        <is>
          <t>C</t>
        </is>
      </c>
      <c r="F2431" s="10" t="inlineStr">
        <is>
          <t>Q</t>
        </is>
      </c>
      <c r="G2431" s="10" t="inlineStr">
        <is>
          <t>higher</t>
        </is>
      </c>
      <c r="H2431" s="10" t="n">
        <v>2</v>
      </c>
      <c r="I2431" s="10" t="inlineStr">
        <is>
          <t>Tasso di copertura del servizio con telecamere ADAS</t>
        </is>
      </c>
      <c r="J2431" s="20" t="n"/>
      <c r="K2431" s="20" t="n"/>
      <c r="L2431" s="20" t="n"/>
      <c r="M2431" s="20" t="n"/>
      <c r="N2431" s="21">
        <f>IF($A2431="","",IFERROR(VALUE($K2431)/VALUE($L2431),IFERROR(VALUE($J2431),0)))</f>
        <v/>
      </c>
      <c r="O2431" s="21">
        <f>IF($A2431="",0,IF(OR($S2431&lt;&gt;1,COUNTA($J2431:$M2431)=0),0,IF(SUMPRODUCT(MAX(($C$5:$C$6173=$C2431)*($D$5:$D$6173=$D2431)*($S$5:$S$6173=1)*IFERROR($N$5:$N$6173*1,0)))&gt;0,ROUND($H2431*($N2431/SUMPRODUCT(MAX(($C$5:$C$6173=$C2431)*($D$5:$D$6173=$D2431)*($S$5:$S$6173=1)*IFERROR($N$5:$N$6173*1,0)))),4),0)))</f>
        <v/>
      </c>
      <c r="P2431" s="10" t="inlineStr">
        <is>
          <t>Autobus attrezzati con telecamere ADAS / Autobus totali in offerta, incluse scorte</t>
        </is>
      </c>
      <c r="Q2431" s="21">
        <f>IF($A2431="","",$A2431&amp;"|"&amp;$C2431)</f>
        <v/>
      </c>
      <c r="R2431" s="21">
        <f>IF($A2431="","",$A2431&amp;"|"&amp;$C2431&amp;"|"&amp;$D2431)</f>
        <v/>
      </c>
      <c r="S2431" s="21">
        <f>IF($A2431="","",IFERROR(INDEX(Offerte!$D$2:$D$200,MATCH($Q2431,Offerte!$L$2:$L$200,0)),0))</f>
        <v/>
      </c>
      <c r="T2431" s="21">
        <f>IF($A2431="","",IFERROR(INDEX(Offerte!$G$2:$G$200,MATCH($Q2431,Offerte!$L$2:$L$200,0)),"NO"))</f>
        <v/>
      </c>
    </row>
    <row r="2432">
      <c r="A2432" s="10">
        <f>IF(Offerte!$A80="","",Offerte!$A80)</f>
        <v/>
      </c>
      <c r="B2432" s="10">
        <f>IF(Offerte!$A80="","",Offerte!$B80)</f>
        <v/>
      </c>
      <c r="C2432" s="10">
        <f>IF(Offerte!$A80="","",Offerte!$C80)</f>
        <v/>
      </c>
      <c r="D2432" s="10" t="inlineStr">
        <is>
          <t>C.2.1</t>
        </is>
      </c>
      <c r="E2432" s="10" t="inlineStr">
        <is>
          <t>C</t>
        </is>
      </c>
      <c r="F2432" s="10" t="inlineStr">
        <is>
          <t>Q</t>
        </is>
      </c>
      <c r="G2432" s="10" t="inlineStr">
        <is>
          <t>higher</t>
        </is>
      </c>
      <c r="H2432" s="10" t="n">
        <v>3</v>
      </c>
      <c r="I2432" s="10" t="inlineStr">
        <is>
          <t>Tasso di copertura del servizio con telecamere di bordo di videosorveglianza</t>
        </is>
      </c>
      <c r="J2432" s="20" t="n"/>
      <c r="K2432" s="20" t="n"/>
      <c r="L2432" s="20" t="n"/>
      <c r="M2432" s="20" t="n"/>
      <c r="N2432" s="21">
        <f>IF($A2432="","",IFERROR(VALUE($K2432)/VALUE($L2432),IFERROR(VALUE($J2432),0)))</f>
        <v/>
      </c>
      <c r="O2432" s="21">
        <f>IF($A2432="",0,IF(OR($S2432&lt;&gt;1,COUNTA($J2432:$M2432)=0),0,IF(SUMPRODUCT(MAX(($C$5:$C$6173=$C2432)*($D$5:$D$6173=$D2432)*($S$5:$S$6173=1)*IFERROR($N$5:$N$6173*1,0)))&gt;0,ROUND($H2432*($N2432/SUMPRODUCT(MAX(($C$5:$C$6173=$C2432)*($D$5:$D$6173=$D2432)*($S$5:$S$6173=1)*IFERROR($N$5:$N$6173*1,0)))),4),0)))</f>
        <v/>
      </c>
      <c r="P2432" s="10" t="inlineStr">
        <is>
          <t>Autobus attrezzati con videosorveglianza / Autobus totali in offerta, incluse scorte</t>
        </is>
      </c>
      <c r="Q2432" s="21">
        <f>IF($A2432="","",$A2432&amp;"|"&amp;$C2432)</f>
        <v/>
      </c>
      <c r="R2432" s="21">
        <f>IF($A2432="","",$A2432&amp;"|"&amp;$C2432&amp;"|"&amp;$D2432)</f>
        <v/>
      </c>
      <c r="S2432" s="21">
        <f>IF($A2432="","",IFERROR(INDEX(Offerte!$D$2:$D$200,MATCH($Q2432,Offerte!$L$2:$L$200,0)),0))</f>
        <v/>
      </c>
      <c r="T2432" s="21">
        <f>IF($A2432="","",IFERROR(INDEX(Offerte!$G$2:$G$200,MATCH($Q2432,Offerte!$L$2:$L$200,0)),"NO"))</f>
        <v/>
      </c>
    </row>
    <row r="2433">
      <c r="A2433" s="10">
        <f>IF(Offerte!$A80="","",Offerte!$A80)</f>
        <v/>
      </c>
      <c r="B2433" s="10">
        <f>IF(Offerte!$A80="","",Offerte!$B80)</f>
        <v/>
      </c>
      <c r="C2433" s="10">
        <f>IF(Offerte!$A80="","",Offerte!$C80)</f>
        <v/>
      </c>
      <c r="D2433" s="10" t="inlineStr">
        <is>
          <t>C.2.2</t>
        </is>
      </c>
      <c r="E2433" s="10" t="inlineStr">
        <is>
          <t>C</t>
        </is>
      </c>
      <c r="F2433" s="10" t="inlineStr">
        <is>
          <t>T</t>
        </is>
      </c>
      <c r="G2433" s="10" t="inlineStr">
        <is>
          <t>tabular</t>
        </is>
      </c>
      <c r="H2433" s="10" t="n">
        <v>1</v>
      </c>
      <c r="I2433" s="10" t="inlineStr">
        <is>
          <t>Software video/audio analisi per situazioni di pericolo</t>
        </is>
      </c>
      <c r="J2433" s="20" t="n"/>
      <c r="K2433" s="20" t="n"/>
      <c r="L2433" s="20" t="n"/>
      <c r="M2433" s="20" t="n"/>
      <c r="N2433" s="21">
        <f>IF($A2433="","",IF(IFERROR(VALUE($M2433),0)=1,1,0))</f>
        <v/>
      </c>
      <c r="O2433" s="21">
        <f>IF($A2433="",0,IF(OR($S2433&lt;&gt;1,COUNTA($J2433:$M2433)=0),0,IF($N2433=1,$H2433,0)))</f>
        <v/>
      </c>
      <c r="P2433" s="10" t="inlineStr">
        <is>
          <t>sì/no</t>
        </is>
      </c>
      <c r="Q2433" s="21">
        <f>IF($A2433="","",$A2433&amp;"|"&amp;$C2433)</f>
        <v/>
      </c>
      <c r="R2433" s="21">
        <f>IF($A2433="","",$A2433&amp;"|"&amp;$C2433&amp;"|"&amp;$D2433)</f>
        <v/>
      </c>
      <c r="S2433" s="21">
        <f>IF($A2433="","",IFERROR(INDEX(Offerte!$D$2:$D$200,MATCH($Q2433,Offerte!$L$2:$L$200,0)),0))</f>
        <v/>
      </c>
      <c r="T2433" s="21">
        <f>IF($A2433="","",IFERROR(INDEX(Offerte!$G$2:$G$200,MATCH($Q2433,Offerte!$L$2:$L$200,0)),"NO"))</f>
        <v/>
      </c>
    </row>
    <row r="2434">
      <c r="A2434" s="10">
        <f>IF(Offerte!$A80="","",Offerte!$A80)</f>
        <v/>
      </c>
      <c r="B2434" s="10">
        <f>IF(Offerte!$A80="","",Offerte!$B80)</f>
        <v/>
      </c>
      <c r="C2434" s="10">
        <f>IF(Offerte!$A80="","",Offerte!$C80)</f>
        <v/>
      </c>
      <c r="D2434" s="10" t="inlineStr">
        <is>
          <t>C.2.3</t>
        </is>
      </c>
      <c r="E2434" s="10" t="inlineStr">
        <is>
          <t>C</t>
        </is>
      </c>
      <c r="F2434" s="10" t="inlineStr">
        <is>
          <t>T</t>
        </is>
      </c>
      <c r="G2434" s="10" t="inlineStr">
        <is>
          <t>tabular</t>
        </is>
      </c>
      <c r="H2434" s="10" t="n">
        <v>1</v>
      </c>
      <c r="I2434" s="10" t="inlineStr">
        <is>
          <t>Collegamento con centrale qualificata di pronto intervento</t>
        </is>
      </c>
      <c r="J2434" s="20" t="n"/>
      <c r="K2434" s="20" t="n"/>
      <c r="L2434" s="20" t="n"/>
      <c r="M2434" s="20" t="n"/>
      <c r="N2434" s="21">
        <f>IF($A2434="","",IF(IFERROR(VALUE($M2434),0)=1,1,0))</f>
        <v/>
      </c>
      <c r="O2434" s="21">
        <f>IF($A2434="",0,IF(OR($S2434&lt;&gt;1,COUNTA($J2434:$M2434)=0),0,IF($N2434=1,$H2434,0)))</f>
        <v/>
      </c>
      <c r="P2434" s="10" t="inlineStr">
        <is>
          <t>sì/no</t>
        </is>
      </c>
      <c r="Q2434" s="21">
        <f>IF($A2434="","",$A2434&amp;"|"&amp;$C2434)</f>
        <v/>
      </c>
      <c r="R2434" s="21">
        <f>IF($A2434="","",$A2434&amp;"|"&amp;$C2434&amp;"|"&amp;$D2434)</f>
        <v/>
      </c>
      <c r="S2434" s="21">
        <f>IF($A2434="","",IFERROR(INDEX(Offerte!$D$2:$D$200,MATCH($Q2434,Offerte!$L$2:$L$200,0)),0))</f>
        <v/>
      </c>
      <c r="T2434" s="21">
        <f>IF($A2434="","",IFERROR(INDEX(Offerte!$G$2:$G$200,MATCH($Q2434,Offerte!$L$2:$L$200,0)),"NO"))</f>
        <v/>
      </c>
    </row>
    <row r="2435">
      <c r="A2435" s="10">
        <f>IF(Offerte!$A80="","",Offerte!$A80)</f>
        <v/>
      </c>
      <c r="B2435" s="10">
        <f>IF(Offerte!$A80="","",Offerte!$B80)</f>
        <v/>
      </c>
      <c r="C2435" s="10">
        <f>IF(Offerte!$A80="","",Offerte!$C80)</f>
        <v/>
      </c>
      <c r="D2435" s="10" t="inlineStr">
        <is>
          <t>C.2.4</t>
        </is>
      </c>
      <c r="E2435" s="10" t="inlineStr">
        <is>
          <t>C</t>
        </is>
      </c>
      <c r="F2435" s="10" t="inlineStr">
        <is>
          <t>Q</t>
        </is>
      </c>
      <c r="G2435" s="10" t="inlineStr">
        <is>
          <t>higher</t>
        </is>
      </c>
      <c r="H2435" s="10" t="n">
        <v>1</v>
      </c>
      <c r="I2435" s="10" t="inlineStr">
        <is>
          <t>Tasso di copertura del servizio con dispositivi per la chiamata di emergenza del conducente</t>
        </is>
      </c>
      <c r="J2435" s="20" t="n"/>
      <c r="K2435" s="20" t="n"/>
      <c r="L2435" s="20" t="n"/>
      <c r="M2435" s="20" t="n"/>
      <c r="N2435" s="21">
        <f>IF($A2435="","",IFERROR(VALUE($K2435)/VALUE($L2435),IFERROR(VALUE($J2435),0)))</f>
        <v/>
      </c>
      <c r="O2435" s="21">
        <f>IF($A2435="",0,IF(OR($S2435&lt;&gt;1,COUNTA($J2435:$M2435)=0),0,IF(SUMPRODUCT(MAX(($C$5:$C$6173=$C2435)*($D$5:$D$6173=$D2435)*($S$5:$S$6173=1)*IFERROR($N$5:$N$6173*1,0)))&gt;0,ROUND($H2435*($N2435/SUMPRODUCT(MAX(($C$5:$C$6173=$C2435)*($D$5:$D$6173=$D2435)*($S$5:$S$6173=1)*IFERROR($N$5:$N$6173*1,0)))),4),0)))</f>
        <v/>
      </c>
      <c r="P2435" s="10" t="inlineStr">
        <is>
          <t>Autobus attrezzati con chiamata di emergenza / Autobus totali in offerta, incluse scorte</t>
        </is>
      </c>
      <c r="Q2435" s="21">
        <f>IF($A2435="","",$A2435&amp;"|"&amp;$C2435)</f>
        <v/>
      </c>
      <c r="R2435" s="21">
        <f>IF($A2435="","",$A2435&amp;"|"&amp;$C2435&amp;"|"&amp;$D2435)</f>
        <v/>
      </c>
      <c r="S2435" s="21">
        <f>IF($A2435="","",IFERROR(INDEX(Offerte!$D$2:$D$200,MATCH($Q2435,Offerte!$L$2:$L$200,0)),0))</f>
        <v/>
      </c>
      <c r="T2435" s="21">
        <f>IF($A2435="","",IFERROR(INDEX(Offerte!$G$2:$G$200,MATCH($Q2435,Offerte!$L$2:$L$200,0)),"NO"))</f>
        <v/>
      </c>
    </row>
    <row r="2436">
      <c r="A2436" s="10">
        <f>IF(Offerte!$A80="","",Offerte!$A80)</f>
        <v/>
      </c>
      <c r="B2436" s="10">
        <f>IF(Offerte!$A80="","",Offerte!$B80)</f>
        <v/>
      </c>
      <c r="C2436" s="10">
        <f>IF(Offerte!$A80="","",Offerte!$C80)</f>
        <v/>
      </c>
      <c r="D2436" s="10" t="inlineStr">
        <is>
          <t>C.3.1</t>
        </is>
      </c>
      <c r="E2436" s="10" t="inlineStr">
        <is>
          <t>C</t>
        </is>
      </c>
      <c r="F2436" s="10" t="inlineStr">
        <is>
          <t>Q</t>
        </is>
      </c>
      <c r="G2436" s="10" t="inlineStr">
        <is>
          <t>higher</t>
        </is>
      </c>
      <c r="H2436" s="10" t="n">
        <v>2</v>
      </c>
      <c r="I2436" s="10" t="inlineStr">
        <is>
          <t>Tasso di copertura del servizio con dispositivi di informazione dinamica a bordo mezzo</t>
        </is>
      </c>
      <c r="J2436" s="20" t="n"/>
      <c r="K2436" s="20" t="n"/>
      <c r="L2436" s="20" t="n"/>
      <c r="M2436" s="20" t="n"/>
      <c r="N2436" s="21">
        <f>IF($A2436="","",IFERROR(VALUE($K2436)/VALUE($L2436),IFERROR(VALUE($J2436),0)))</f>
        <v/>
      </c>
      <c r="O2436" s="21">
        <f>IF($A2436="",0,IF(OR($S2436&lt;&gt;1,COUNTA($J2436:$M2436)=0),0,IF(SUMPRODUCT(MAX(($C$5:$C$6173=$C2436)*($D$5:$D$6173=$D2436)*($S$5:$S$6173=1)*IFERROR($N$5:$N$6173*1,0)))&gt;0,ROUND($H2436*($N2436/SUMPRODUCT(MAX(($C$5:$C$6173=$C2436)*($D$5:$D$6173=$D2436)*($S$5:$S$6173=1)*IFERROR($N$5:$N$6173*1,0)))),4),0)))</f>
        <v/>
      </c>
      <c r="P2436" s="10" t="inlineStr">
        <is>
          <t>Autobus con monitor e indicatori vocali / Autobus totali in offerta, incluse scorte</t>
        </is>
      </c>
      <c r="Q2436" s="21">
        <f>IF($A2436="","",$A2436&amp;"|"&amp;$C2436)</f>
        <v/>
      </c>
      <c r="R2436" s="21">
        <f>IF($A2436="","",$A2436&amp;"|"&amp;$C2436&amp;"|"&amp;$D2436)</f>
        <v/>
      </c>
      <c r="S2436" s="21">
        <f>IF($A2436="","",IFERROR(INDEX(Offerte!$D$2:$D$200,MATCH($Q2436,Offerte!$L$2:$L$200,0)),0))</f>
        <v/>
      </c>
      <c r="T2436" s="21">
        <f>IF($A2436="","",IFERROR(INDEX(Offerte!$G$2:$G$200,MATCH($Q2436,Offerte!$L$2:$L$200,0)),"NO"))</f>
        <v/>
      </c>
    </row>
    <row r="2437">
      <c r="A2437" s="10">
        <f>IF(Offerte!$A80="","",Offerte!$A80)</f>
        <v/>
      </c>
      <c r="B2437" s="10">
        <f>IF(Offerte!$A80="","",Offerte!$B80)</f>
        <v/>
      </c>
      <c r="C2437" s="10">
        <f>IF(Offerte!$A80="","",Offerte!$C80)</f>
        <v/>
      </c>
      <c r="D2437" s="10" t="inlineStr">
        <is>
          <t>C.3.2</t>
        </is>
      </c>
      <c r="E2437" s="10" t="inlineStr">
        <is>
          <t>C</t>
        </is>
      </c>
      <c r="F2437" s="10" t="inlineStr">
        <is>
          <t>T</t>
        </is>
      </c>
      <c r="G2437" s="10" t="inlineStr">
        <is>
          <t>tabular</t>
        </is>
      </c>
      <c r="H2437" s="10" t="n">
        <v>2</v>
      </c>
      <c r="I2437" s="10" t="inlineStr">
        <is>
          <t>Informazioni a bordo su coincidenze ai nodi</t>
        </is>
      </c>
      <c r="J2437" s="20" t="n"/>
      <c r="K2437" s="20" t="n"/>
      <c r="L2437" s="20" t="n"/>
      <c r="M2437" s="20" t="n"/>
      <c r="N2437" s="21">
        <f>IF($A2437="","",IF(IFERROR(VALUE($M2437),0)=1,1,0))</f>
        <v/>
      </c>
      <c r="O2437" s="21">
        <f>IF($A2437="",0,IF(OR($S2437&lt;&gt;1,COUNTA($J2437:$M2437)=0),0,IF(AND($N2437=1,IFERROR(SUMIFS($N$5:$N$6173,$Q$5:$Q$6173,$Q2437,$D$5:$D$6173,"C.3.1"),0)&gt;=0.5),$H2437,0)))</f>
        <v/>
      </c>
      <c r="P2437" s="10" t="inlineStr">
        <is>
          <t>Dipende da C.3.1 &gt;= 0.5</t>
        </is>
      </c>
      <c r="Q2437" s="21">
        <f>IF($A2437="","",$A2437&amp;"|"&amp;$C2437)</f>
        <v/>
      </c>
      <c r="R2437" s="21">
        <f>IF($A2437="","",$A2437&amp;"|"&amp;$C2437&amp;"|"&amp;$D2437)</f>
        <v/>
      </c>
      <c r="S2437" s="21">
        <f>IF($A2437="","",IFERROR(INDEX(Offerte!$D$2:$D$200,MATCH($Q2437,Offerte!$L$2:$L$200,0)),0))</f>
        <v/>
      </c>
      <c r="T2437" s="21">
        <f>IF($A2437="","",IFERROR(INDEX(Offerte!$G$2:$G$200,MATCH($Q2437,Offerte!$L$2:$L$200,0)),"NO"))</f>
        <v/>
      </c>
    </row>
    <row r="2438">
      <c r="A2438" s="10">
        <f>IF(Offerte!$A80="","",Offerte!$A80)</f>
        <v/>
      </c>
      <c r="B2438" s="10">
        <f>IF(Offerte!$A80="","",Offerte!$B80)</f>
        <v/>
      </c>
      <c r="C2438" s="10">
        <f>IF(Offerte!$A80="","",Offerte!$C80)</f>
        <v/>
      </c>
      <c r="D2438" s="10" t="inlineStr">
        <is>
          <t>D.1.1</t>
        </is>
      </c>
      <c r="E2438" s="10" t="inlineStr">
        <is>
          <t>D</t>
        </is>
      </c>
      <c r="F2438" s="10" t="inlineStr">
        <is>
          <t>Q</t>
        </is>
      </c>
      <c r="G2438" s="10" t="inlineStr">
        <is>
          <t>higher</t>
        </is>
      </c>
      <c r="H2438" s="10" t="n">
        <v>3</v>
      </c>
      <c r="I2438" s="10" t="inlineStr">
        <is>
          <t>Installazione di pensiline</t>
        </is>
      </c>
      <c r="J2438" s="20" t="n"/>
      <c r="K2438" s="20" t="n"/>
      <c r="L2438" s="20" t="n"/>
      <c r="M2438" s="20" t="n"/>
      <c r="N2438" s="21">
        <f>IF($A2438="","",IFERROR(VALUE($J2438),0))</f>
        <v/>
      </c>
      <c r="O2438" s="21">
        <f>IF($A2438="",0,IF(OR($S2438&lt;&gt;1,COUNTA($J2438:$M2438)=0),0,IF(SUMPRODUCT(MAX(($C$5:$C$6173=$C2438)*($D$5:$D$6173=$D2438)*($S$5:$S$6173=1)*IFERROR($N$5:$N$6173*1,0)))&gt;0,ROUND($H2438*($N2438/SUMPRODUCT(MAX(($C$5:$C$6173=$C2438)*($D$5:$D$6173=$D2438)*($S$5:$S$6173=1)*IFERROR($N$5:$N$6173*1,0)))),4),0)))</f>
        <v/>
      </c>
      <c r="P2438" s="10" t="inlineStr">
        <is>
          <t>fermate</t>
        </is>
      </c>
      <c r="Q2438" s="21">
        <f>IF($A2438="","",$A2438&amp;"|"&amp;$C2438)</f>
        <v/>
      </c>
      <c r="R2438" s="21">
        <f>IF($A2438="","",$A2438&amp;"|"&amp;$C2438&amp;"|"&amp;$D2438)</f>
        <v/>
      </c>
      <c r="S2438" s="21">
        <f>IF($A2438="","",IFERROR(INDEX(Offerte!$D$2:$D$200,MATCH($Q2438,Offerte!$L$2:$L$200,0)),0))</f>
        <v/>
      </c>
      <c r="T2438" s="21">
        <f>IF($A2438="","",IFERROR(INDEX(Offerte!$G$2:$G$200,MATCH($Q2438,Offerte!$L$2:$L$200,0)),"NO"))</f>
        <v/>
      </c>
    </row>
    <row r="2439">
      <c r="A2439" s="10">
        <f>IF(Offerte!$A80="","",Offerte!$A80)</f>
        <v/>
      </c>
      <c r="B2439" s="10">
        <f>IF(Offerte!$A80="","",Offerte!$B80)</f>
        <v/>
      </c>
      <c r="C2439" s="10">
        <f>IF(Offerte!$A80="","",Offerte!$C80)</f>
        <v/>
      </c>
      <c r="D2439" s="10" t="inlineStr">
        <is>
          <t>D.1.2</t>
        </is>
      </c>
      <c r="E2439" s="10" t="inlineStr">
        <is>
          <t>D</t>
        </is>
      </c>
      <c r="F2439" s="10" t="inlineStr">
        <is>
          <t>Q</t>
        </is>
      </c>
      <c r="G2439" s="10" t="inlineStr">
        <is>
          <t>higher</t>
        </is>
      </c>
      <c r="H2439" s="10" t="n">
        <v>3</v>
      </c>
      <c r="I2439" s="10" t="inlineStr">
        <is>
          <t>Installazione di paline di fermata conformi alla DGR 581/2023</t>
        </is>
      </c>
      <c r="J2439" s="20" t="n"/>
      <c r="K2439" s="20" t="n"/>
      <c r="L2439" s="20" t="n"/>
      <c r="M2439" s="20" t="n"/>
      <c r="N2439" s="21">
        <f>IF($A2439="","",IFERROR(VALUE($J2439),0))</f>
        <v/>
      </c>
      <c r="O2439" s="21">
        <f>IF($A2439="",0,IF(OR($S2439&lt;&gt;1,COUNTA($J2439:$M2439)=0),0,IF(SUMPRODUCT(MAX(($C$5:$C$6173=$C2439)*($D$5:$D$6173=$D2439)*($S$5:$S$6173=1)*IFERROR($N$5:$N$6173*1,0)))&gt;0,ROUND($H2439*($N2439/SUMPRODUCT(MAX(($C$5:$C$6173=$C2439)*($D$5:$D$6173=$D2439)*($S$5:$S$6173=1)*IFERROR($N$5:$N$6173*1,0)))),4),0)))</f>
        <v/>
      </c>
      <c r="P2439" s="10" t="inlineStr">
        <is>
          <t>fermate</t>
        </is>
      </c>
      <c r="Q2439" s="21">
        <f>IF($A2439="","",$A2439&amp;"|"&amp;$C2439)</f>
        <v/>
      </c>
      <c r="R2439" s="21">
        <f>IF($A2439="","",$A2439&amp;"|"&amp;$C2439&amp;"|"&amp;$D2439)</f>
        <v/>
      </c>
      <c r="S2439" s="21">
        <f>IF($A2439="","",IFERROR(INDEX(Offerte!$D$2:$D$200,MATCH($Q2439,Offerte!$L$2:$L$200,0)),0))</f>
        <v/>
      </c>
      <c r="T2439" s="21">
        <f>IF($A2439="","",IFERROR(INDEX(Offerte!$G$2:$G$200,MATCH($Q2439,Offerte!$L$2:$L$200,0)),"NO"))</f>
        <v/>
      </c>
    </row>
    <row r="2440">
      <c r="A2440" s="10">
        <f>IF(Offerte!$A80="","",Offerte!$A80)</f>
        <v/>
      </c>
      <c r="B2440" s="10">
        <f>IF(Offerte!$A80="","",Offerte!$B80)</f>
        <v/>
      </c>
      <c r="C2440" s="10">
        <f>IF(Offerte!$A80="","",Offerte!$C80)</f>
        <v/>
      </c>
      <c r="D2440" s="10" t="inlineStr">
        <is>
          <t>D.1.3</t>
        </is>
      </c>
      <c r="E2440" s="10" t="inlineStr">
        <is>
          <t>D</t>
        </is>
      </c>
      <c r="F2440" s="10" t="inlineStr">
        <is>
          <t>Q</t>
        </is>
      </c>
      <c r="G2440" s="10" t="inlineStr">
        <is>
          <t>higher</t>
        </is>
      </c>
      <c r="H2440" s="10" t="n">
        <v>2</v>
      </c>
      <c r="I2440" s="10" t="inlineStr">
        <is>
          <t>Display informativi connessi alle fermate</t>
        </is>
      </c>
      <c r="J2440" s="20" t="n"/>
      <c r="K2440" s="20" t="n"/>
      <c r="L2440" s="20" t="n"/>
      <c r="M2440" s="20" t="n"/>
      <c r="N2440" s="21">
        <f>IF($A2440="","",IFERROR(VALUE($J2440),0))</f>
        <v/>
      </c>
      <c r="O2440" s="21">
        <f>IF($A2440="",0,IF(OR($S2440&lt;&gt;1,COUNTA($J2440:$M2440)=0),0,IF(SUMPRODUCT(MAX(($C$5:$C$6173=$C2440)*($D$5:$D$6173=$D2440)*($S$5:$S$6173=1)*IFERROR($N$5:$N$6173*1,0)))&gt;0,ROUND($H2440*($N2440/SUMPRODUCT(MAX(($C$5:$C$6173=$C2440)*($D$5:$D$6173=$D2440)*($S$5:$S$6173=1)*IFERROR($N$5:$N$6173*1,0)))),4),0)))</f>
        <v/>
      </c>
      <c r="P2440" s="10" t="inlineStr">
        <is>
          <t>fermate</t>
        </is>
      </c>
      <c r="Q2440" s="21">
        <f>IF($A2440="","",$A2440&amp;"|"&amp;$C2440)</f>
        <v/>
      </c>
      <c r="R2440" s="21">
        <f>IF($A2440="","",$A2440&amp;"|"&amp;$C2440&amp;"|"&amp;$D2440)</f>
        <v/>
      </c>
      <c r="S2440" s="21">
        <f>IF($A2440="","",IFERROR(INDEX(Offerte!$D$2:$D$200,MATCH($Q2440,Offerte!$L$2:$L$200,0)),0))</f>
        <v/>
      </c>
      <c r="T2440" s="21">
        <f>IF($A2440="","",IFERROR(INDEX(Offerte!$G$2:$G$200,MATCH($Q2440,Offerte!$L$2:$L$200,0)),"NO"))</f>
        <v/>
      </c>
    </row>
    <row r="2441">
      <c r="A2441" s="10">
        <f>IF(Offerte!$A80="","",Offerte!$A80)</f>
        <v/>
      </c>
      <c r="B2441" s="10">
        <f>IF(Offerte!$A80="","",Offerte!$B80)</f>
        <v/>
      </c>
      <c r="C2441" s="10">
        <f>IF(Offerte!$A80="","",Offerte!$C80)</f>
        <v/>
      </c>
      <c r="D2441" s="10" t="inlineStr">
        <is>
          <t>D.2.1</t>
        </is>
      </c>
      <c r="E2441" s="10" t="inlineStr">
        <is>
          <t>D</t>
        </is>
      </c>
      <c r="F2441" s="10" t="inlineStr">
        <is>
          <t>Q</t>
        </is>
      </c>
      <c r="G2441" s="10" t="inlineStr">
        <is>
          <t>higher</t>
        </is>
      </c>
      <c r="H2441" s="10" t="n">
        <v>2</v>
      </c>
      <c r="I2441" s="10" t="inlineStr">
        <is>
          <t>Segnali tattili Loges-Vet-Evolution</t>
        </is>
      </c>
      <c r="J2441" s="20" t="n"/>
      <c r="K2441" s="20" t="n"/>
      <c r="L2441" s="20" t="n"/>
      <c r="M2441" s="20" t="n"/>
      <c r="N2441" s="21">
        <f>IF($A2441="","",IFERROR(VALUE($J2441),0))</f>
        <v/>
      </c>
      <c r="O2441" s="21">
        <f>IF($A2441="",0,IF(OR($S2441&lt;&gt;1,COUNTA($J2441:$M2441)=0),0,IF(SUMPRODUCT(MAX(($C$5:$C$6173=$C2441)*($D$5:$D$6173=$D2441)*($S$5:$S$6173=1)*IFERROR($N$5:$N$6173*1,0)))&gt;0,ROUND($H2441*($N2441/SUMPRODUCT(MAX(($C$5:$C$6173=$C2441)*($D$5:$D$6173=$D2441)*($S$5:$S$6173=1)*IFERROR($N$5:$N$6173*1,0)))),4),0)))</f>
        <v/>
      </c>
      <c r="P2441" s="10" t="inlineStr">
        <is>
          <t>fermate</t>
        </is>
      </c>
      <c r="Q2441" s="21">
        <f>IF($A2441="","",$A2441&amp;"|"&amp;$C2441)</f>
        <v/>
      </c>
      <c r="R2441" s="21">
        <f>IF($A2441="","",$A2441&amp;"|"&amp;$C2441&amp;"|"&amp;$D2441)</f>
        <v/>
      </c>
      <c r="S2441" s="21">
        <f>IF($A2441="","",IFERROR(INDEX(Offerte!$D$2:$D$200,MATCH($Q2441,Offerte!$L$2:$L$200,0)),0))</f>
        <v/>
      </c>
      <c r="T2441" s="21">
        <f>IF($A2441="","",IFERROR(INDEX(Offerte!$G$2:$G$200,MATCH($Q2441,Offerte!$L$2:$L$200,0)),"NO"))</f>
        <v/>
      </c>
    </row>
    <row r="2442">
      <c r="A2442" s="10">
        <f>IF(Offerte!$A80="","",Offerte!$A80)</f>
        <v/>
      </c>
      <c r="B2442" s="10">
        <f>IF(Offerte!$A80="","",Offerte!$B80)</f>
        <v/>
      </c>
      <c r="C2442" s="10">
        <f>IF(Offerte!$A80="","",Offerte!$C80)</f>
        <v/>
      </c>
      <c r="D2442" s="10" t="inlineStr">
        <is>
          <t>E.1.1</t>
        </is>
      </c>
      <c r="E2442" s="10" t="inlineStr">
        <is>
          <t>E</t>
        </is>
      </c>
      <c r="F2442" s="10" t="inlineStr">
        <is>
          <t>T</t>
        </is>
      </c>
      <c r="G2442" s="10" t="inlineStr">
        <is>
          <t>tabular</t>
        </is>
      </c>
      <c r="H2442" s="10" t="n">
        <v>2</v>
      </c>
      <c r="I2442" s="10" t="inlineStr">
        <is>
          <t>Mobile app con travel planner PRM</t>
        </is>
      </c>
      <c r="J2442" s="20" t="n"/>
      <c r="K2442" s="20" t="n"/>
      <c r="L2442" s="20" t="n"/>
      <c r="M2442" s="20" t="n"/>
      <c r="N2442" s="21">
        <f>IF($A2442="","",IF(IFERROR(VALUE($M2442),0)=1,1,0))</f>
        <v/>
      </c>
      <c r="O2442" s="21">
        <f>IF($A2442="",0,IF(OR($S2442&lt;&gt;1,COUNTA($J2442:$M2442)=0),0,IF($N2442=1,$H2442,0)))</f>
        <v/>
      </c>
      <c r="P2442" s="10" t="inlineStr">
        <is>
          <t>sì/no</t>
        </is>
      </c>
      <c r="Q2442" s="21">
        <f>IF($A2442="","",$A2442&amp;"|"&amp;$C2442)</f>
        <v/>
      </c>
      <c r="R2442" s="21">
        <f>IF($A2442="","",$A2442&amp;"|"&amp;$C2442&amp;"|"&amp;$D2442)</f>
        <v/>
      </c>
      <c r="S2442" s="21">
        <f>IF($A2442="","",IFERROR(INDEX(Offerte!$D$2:$D$200,MATCH($Q2442,Offerte!$L$2:$L$200,0)),0))</f>
        <v/>
      </c>
      <c r="T2442" s="21">
        <f>IF($A2442="","",IFERROR(INDEX(Offerte!$G$2:$G$200,MATCH($Q2442,Offerte!$L$2:$L$200,0)),"NO"))</f>
        <v/>
      </c>
    </row>
    <row r="2443">
      <c r="A2443" s="10">
        <f>IF(Offerte!$A80="","",Offerte!$A80)</f>
        <v/>
      </c>
      <c r="B2443" s="10">
        <f>IF(Offerte!$A80="","",Offerte!$B80)</f>
        <v/>
      </c>
      <c r="C2443" s="10">
        <f>IF(Offerte!$A80="","",Offerte!$C80)</f>
        <v/>
      </c>
      <c r="D2443" s="10" t="inlineStr">
        <is>
          <t>E.2.1</t>
        </is>
      </c>
      <c r="E2443" s="10" t="inlineStr">
        <is>
          <t>E</t>
        </is>
      </c>
      <c r="F2443" s="10" t="inlineStr">
        <is>
          <t>D</t>
        </is>
      </c>
      <c r="G2443" s="10" t="inlineStr">
        <is>
          <t>discretionary</t>
        </is>
      </c>
      <c r="H2443" s="10" t="n">
        <v>2</v>
      </c>
      <c r="I2443" s="10" t="inlineStr">
        <is>
          <t>Altre azioni informative e rapporti con gli utenti</t>
        </is>
      </c>
      <c r="J2443" s="20" t="n"/>
      <c r="K2443" s="20" t="n"/>
      <c r="L2443" s="20" t="n"/>
      <c r="M2443" s="20" t="n"/>
      <c r="N2443" s="21">
        <f>IF($A2443="","",MAX(0,MIN(1,IFERROR(VALUE($M2443),0))))</f>
        <v/>
      </c>
      <c r="O2443" s="21">
        <f>IF($A2443="",0,IF(OR($S2443&lt;&gt;1,COUNTA($J2443:$M2443)=0),0,IF(SUMPRODUCT(MAX(($C$5:$C$6173=$C2443)*($D$5:$D$6173=$D2443)*($S$5:$S$6173=1)*IFERROR($N$5:$N$6173*1,0)))&gt;0,ROUND($H2443*($N2443/SUMPRODUCT(MAX(($C$5:$C$6173=$C2443)*($D$5:$D$6173=$D2443)*($S$5:$S$6173=1)*IFERROR($N$5:$N$6173*1,0)))),4),0)))</f>
        <v/>
      </c>
      <c r="P2443" s="10" t="inlineStr">
        <is>
          <t>coeff.</t>
        </is>
      </c>
      <c r="Q2443" s="21">
        <f>IF($A2443="","",$A2443&amp;"|"&amp;$C2443)</f>
        <v/>
      </c>
      <c r="R2443" s="21">
        <f>IF($A2443="","",$A2443&amp;"|"&amp;$C2443&amp;"|"&amp;$D2443)</f>
        <v/>
      </c>
      <c r="S2443" s="21">
        <f>IF($A2443="","",IFERROR(INDEX(Offerte!$D$2:$D$200,MATCH($Q2443,Offerte!$L$2:$L$200,0)),0))</f>
        <v/>
      </c>
      <c r="T2443" s="21">
        <f>IF($A2443="","",IFERROR(INDEX(Offerte!$G$2:$G$200,MATCH($Q2443,Offerte!$L$2:$L$200,0)),"NO"))</f>
        <v/>
      </c>
    </row>
    <row r="2444">
      <c r="A2444" s="10">
        <f>IF(Offerte!$A80="","",Offerte!$A80)</f>
        <v/>
      </c>
      <c r="B2444" s="10">
        <f>IF(Offerte!$A80="","",Offerte!$B80)</f>
        <v/>
      </c>
      <c r="C2444" s="10">
        <f>IF(Offerte!$A80="","",Offerte!$C80)</f>
        <v/>
      </c>
      <c r="D2444" s="10" t="inlineStr">
        <is>
          <t>F.1.1</t>
        </is>
      </c>
      <c r="E2444" s="10" t="inlineStr">
        <is>
          <t>F</t>
        </is>
      </c>
      <c r="F2444" s="10" t="inlineStr">
        <is>
          <t>Q</t>
        </is>
      </c>
      <c r="G2444" s="10" t="inlineStr">
        <is>
          <t>lower</t>
        </is>
      </c>
      <c r="H2444" s="10" t="n">
        <v>7</v>
      </c>
      <c r="I2444" s="10" t="inlineStr">
        <is>
          <t>Performance ambientali del parco mezzi adibito al servizio - I_CEA</t>
        </is>
      </c>
      <c r="J2444" s="20" t="n"/>
      <c r="K2444" s="20" t="n"/>
      <c r="L2444" s="20" t="n"/>
      <c r="M2444" s="20" t="n"/>
      <c r="N2444" s="21">
        <f>IF($A2444="","",IFERROR(VALUE($J2444),0))</f>
        <v/>
      </c>
      <c r="O2444" s="21">
        <f>IF($A2444="",0,IF(OR($S2444&lt;&gt;1,COUNTA($J2444:$M2444)=0),0,IF(AND(IFERROR(AGGREGATE(15,6,$N$5:$N$6173/(($C$5:$C$6173=$C2444)*($D$5:$D$6173=$D2444)*($S$5:$S$6173=1)*($N$5:$N$6173&gt;0)),1),0)&gt;0,$N2444&gt;0),ROUND($H2444*(IFERROR(AGGREGATE(15,6,$N$5:$N$6173/(($C$5:$C$6173=$C2444)*($D$5:$D$6173=$D2444)*($S$5:$S$6173=1)*($N$5:$N$6173&gt;0)),1),0)/$N2444),4),0)))</f>
        <v/>
      </c>
      <c r="P2444" s="10" t="inlineStr">
        <is>
          <t>indice</t>
        </is>
      </c>
      <c r="Q2444" s="21">
        <f>IF($A2444="","",$A2444&amp;"|"&amp;$C2444)</f>
        <v/>
      </c>
      <c r="R2444" s="21">
        <f>IF($A2444="","",$A2444&amp;"|"&amp;$C2444&amp;"|"&amp;$D2444)</f>
        <v/>
      </c>
      <c r="S2444" s="21">
        <f>IF($A2444="","",IFERROR(INDEX(Offerte!$D$2:$D$200,MATCH($Q2444,Offerte!$L$2:$L$200,0)),0))</f>
        <v/>
      </c>
      <c r="T2444" s="21">
        <f>IF($A2444="","",IFERROR(INDEX(Offerte!$G$2:$G$200,MATCH($Q2444,Offerte!$L$2:$L$200,0)),"NO"))</f>
        <v/>
      </c>
    </row>
    <row r="2445">
      <c r="A2445" s="10">
        <f>IF(Offerte!$A80="","",Offerte!$A80)</f>
        <v/>
      </c>
      <c r="B2445" s="10">
        <f>IF(Offerte!$A80="","",Offerte!$B80)</f>
        <v/>
      </c>
      <c r="C2445" s="10">
        <f>IF(Offerte!$A80="","",Offerte!$C80)</f>
        <v/>
      </c>
      <c r="D2445" s="10" t="inlineStr">
        <is>
          <t>F.2.1</t>
        </is>
      </c>
      <c r="E2445" s="10" t="inlineStr">
        <is>
          <t>F</t>
        </is>
      </c>
      <c r="F2445" s="10" t="inlineStr">
        <is>
          <t>Q</t>
        </is>
      </c>
      <c r="G2445" s="10" t="inlineStr">
        <is>
          <t>higher</t>
        </is>
      </c>
      <c r="H2445" s="10" t="n">
        <v>2</v>
      </c>
      <c r="I2445" s="10" t="inlineStr">
        <is>
          <t>Tasso di copertura del servizio con dispositivi ECO-DRIVER</t>
        </is>
      </c>
      <c r="J2445" s="20" t="n"/>
      <c r="K2445" s="20" t="n"/>
      <c r="L2445" s="20" t="n"/>
      <c r="M2445" s="20" t="n"/>
      <c r="N2445" s="21">
        <f>IF($A2445="","",IFERROR(VALUE($K2445)/VALUE($L2445),IFERROR(VALUE($J2445),0)))</f>
        <v/>
      </c>
      <c r="O2445" s="21">
        <f>IF($A2445="",0,IF(OR($S2445&lt;&gt;1,COUNTA($J2445:$M2445)=0),0,IF(SUMPRODUCT(MAX(($C$5:$C$6173=$C2445)*($D$5:$D$6173=$D2445)*($S$5:$S$6173=1)*IFERROR($N$5:$N$6173*1,0)))&gt;0,ROUND($H2445*($N2445/SUMPRODUCT(MAX(($C$5:$C$6173=$C2445)*($D$5:$D$6173=$D2445)*($S$5:$S$6173=1)*IFERROR($N$5:$N$6173*1,0)))),4),0)))</f>
        <v/>
      </c>
      <c r="P2445" s="10" t="inlineStr">
        <is>
          <t>Autobus attrezzati con dispositivi ECO-DRIVER / Autobus totali in offerta, incluse scorte</t>
        </is>
      </c>
      <c r="Q2445" s="21">
        <f>IF($A2445="","",$A2445&amp;"|"&amp;$C2445)</f>
        <v/>
      </c>
      <c r="R2445" s="21">
        <f>IF($A2445="","",$A2445&amp;"|"&amp;$C2445&amp;"|"&amp;$D2445)</f>
        <v/>
      </c>
      <c r="S2445" s="21">
        <f>IF($A2445="","",IFERROR(INDEX(Offerte!$D$2:$D$200,MATCH($Q2445,Offerte!$L$2:$L$200,0)),0))</f>
        <v/>
      </c>
      <c r="T2445" s="21">
        <f>IF($A2445="","",IFERROR(INDEX(Offerte!$G$2:$G$200,MATCH($Q2445,Offerte!$L$2:$L$200,0)),"NO"))</f>
        <v/>
      </c>
    </row>
    <row r="2446">
      <c r="A2446" s="10">
        <f>IF(Offerte!$A80="","",Offerte!$A80)</f>
        <v/>
      </c>
      <c r="B2446" s="10">
        <f>IF(Offerte!$A80="","",Offerte!$B80)</f>
        <v/>
      </c>
      <c r="C2446" s="10">
        <f>IF(Offerte!$A80="","",Offerte!$C80)</f>
        <v/>
      </c>
      <c r="D2446" s="10" t="inlineStr">
        <is>
          <t>F.3.1</t>
        </is>
      </c>
      <c r="E2446" s="10" t="inlineStr">
        <is>
          <t>F</t>
        </is>
      </c>
      <c r="F2446" s="10" t="inlineStr">
        <is>
          <t>Q</t>
        </is>
      </c>
      <c r="G2446" s="10" t="inlineStr">
        <is>
          <t>higher</t>
        </is>
      </c>
      <c r="H2446" s="10" t="n">
        <v>2</v>
      </c>
      <c r="I2446" s="10" t="inlineStr">
        <is>
          <t>Autoproduzione consumi elettrici per trazione</t>
        </is>
      </c>
      <c r="J2446" s="20" t="n"/>
      <c r="K2446" s="20" t="n"/>
      <c r="L2446" s="20" t="n"/>
      <c r="M2446" s="20" t="n"/>
      <c r="N2446" s="21">
        <f>IF($A2446="","",IFERROR(VALUE($J2446),0))</f>
        <v/>
      </c>
      <c r="O2446" s="21">
        <f>IF($A2446="",0,IF(OR($S2446&lt;&gt;1,COUNTA($J2446:$M2446)=0),0,IF(SUMPRODUCT(MAX(($C$5:$C$6173=$C2446)*($D$5:$D$6173=$D2446)*($S$5:$S$6173=1)*IFERROR($N$5:$N$6173*1,0)))&gt;0,ROUND($H2446*($N2446/SUMPRODUCT(MAX(($C$5:$C$6173=$C2446)*($D$5:$D$6173=$D2446)*($S$5:$S$6173=1)*IFERROR($N$5:$N$6173*1,0)))),4),0)))</f>
        <v/>
      </c>
      <c r="P2446" s="10" t="inlineStr">
        <is>
          <t>kWh/anno</t>
        </is>
      </c>
      <c r="Q2446" s="21">
        <f>IF($A2446="","",$A2446&amp;"|"&amp;$C2446)</f>
        <v/>
      </c>
      <c r="R2446" s="21">
        <f>IF($A2446="","",$A2446&amp;"|"&amp;$C2446&amp;"|"&amp;$D2446)</f>
        <v/>
      </c>
      <c r="S2446" s="21">
        <f>IF($A2446="","",IFERROR(INDEX(Offerte!$D$2:$D$200,MATCH($Q2446,Offerte!$L$2:$L$200,0)),0))</f>
        <v/>
      </c>
      <c r="T2446" s="21">
        <f>IF($A2446="","",IFERROR(INDEX(Offerte!$G$2:$G$200,MATCH($Q2446,Offerte!$L$2:$L$200,0)),"NO"))</f>
        <v/>
      </c>
    </row>
    <row r="2447">
      <c r="A2447" s="10">
        <f>IF(Offerte!$A80="","",Offerte!$A80)</f>
        <v/>
      </c>
      <c r="B2447" s="10">
        <f>IF(Offerte!$A80="","",Offerte!$B80)</f>
        <v/>
      </c>
      <c r="C2447" s="10">
        <f>IF(Offerte!$A80="","",Offerte!$C80)</f>
        <v/>
      </c>
      <c r="D2447" s="10" t="inlineStr">
        <is>
          <t>F.4.1</t>
        </is>
      </c>
      <c r="E2447" s="10" t="inlineStr">
        <is>
          <t>F</t>
        </is>
      </c>
      <c r="F2447" s="10" t="inlineStr">
        <is>
          <t>Q</t>
        </is>
      </c>
      <c r="G2447" s="10" t="inlineStr">
        <is>
          <t>soil</t>
        </is>
      </c>
      <c r="H2447" s="10" t="n">
        <v>2</v>
      </c>
      <c r="I2447" s="10" t="inlineStr">
        <is>
          <t>Indice di consumo di suolo</t>
        </is>
      </c>
      <c r="J2447" s="20" t="n"/>
      <c r="K2447" s="20" t="n"/>
      <c r="L2447" s="20" t="n"/>
      <c r="M2447" s="20" t="n"/>
      <c r="N2447" s="21">
        <f>IF($A2447="","",IFERROR(VALUE($J2447),0))</f>
        <v/>
      </c>
      <c r="O2447" s="21">
        <f>IF($A2447="",0,IF(OR($S2447&lt;&gt;1,COUNTA($J2447:$M2447)=0),0,IF($N2447&lt;=0,$H2447,IF(SUMPRODUCT(MAX(($C$5:$C$6173=$C2447)*($D$5:$D$6173=$D2447)*($S$5:$S$6173=1)*IFERROR($N$5:$N$6173*1,0)))&gt;0,ROUND($H2447*((SUMPRODUCT(MAX(($C$5:$C$6173=$C2447)*($D$5:$D$6173=$D2447)*($S$5:$S$6173=1)*IFERROR($N$5:$N$6173*1,0)))-$N2447)/SUMPRODUCT(MAX(($C$5:$C$6173=$C2447)*($D$5:$D$6173=$D2447)*($S$5:$S$6173=1)*IFERROR($N$5:$N$6173*1,0)))),4),0))))</f>
        <v/>
      </c>
      <c r="P2447" s="10" t="inlineStr">
        <is>
          <t>m2</t>
        </is>
      </c>
      <c r="Q2447" s="21">
        <f>IF($A2447="","",$A2447&amp;"|"&amp;$C2447)</f>
        <v/>
      </c>
      <c r="R2447" s="21">
        <f>IF($A2447="","",$A2447&amp;"|"&amp;$C2447&amp;"|"&amp;$D2447)</f>
        <v/>
      </c>
      <c r="S2447" s="21">
        <f>IF($A2447="","",IFERROR(INDEX(Offerte!$D$2:$D$200,MATCH($Q2447,Offerte!$L$2:$L$200,0)),0))</f>
        <v/>
      </c>
      <c r="T2447" s="21">
        <f>IF($A2447="","",IFERROR(INDEX(Offerte!$G$2:$G$200,MATCH($Q2447,Offerte!$L$2:$L$200,0)),"NO"))</f>
        <v/>
      </c>
    </row>
    <row r="2448">
      <c r="A2448" s="10">
        <f>IF(Offerte!$A80="","",Offerte!$A80)</f>
        <v/>
      </c>
      <c r="B2448" s="10">
        <f>IF(Offerte!$A80="","",Offerte!$B80)</f>
        <v/>
      </c>
      <c r="C2448" s="10">
        <f>IF(Offerte!$A80="","",Offerte!$C80)</f>
        <v/>
      </c>
      <c r="D2448" s="10" t="inlineStr">
        <is>
          <t>F.5.1</t>
        </is>
      </c>
      <c r="E2448" s="10" t="inlineStr">
        <is>
          <t>F</t>
        </is>
      </c>
      <c r="F2448" s="10" t="inlineStr">
        <is>
          <t>T</t>
        </is>
      </c>
      <c r="G2448" s="10" t="inlineStr">
        <is>
          <t>tabular</t>
        </is>
      </c>
      <c r="H2448" s="10" t="n">
        <v>1</v>
      </c>
      <c r="I2448" s="10" t="inlineStr">
        <is>
          <t>Rendicontazione di sostenibilità ambientale</t>
        </is>
      </c>
      <c r="J2448" s="20" t="n"/>
      <c r="K2448" s="20" t="n"/>
      <c r="L2448" s="20" t="n"/>
      <c r="M2448" s="20" t="n"/>
      <c r="N2448" s="21">
        <f>IF($A2448="","",IF(IFERROR(VALUE($M2448),0)=1,1,0))</f>
        <v/>
      </c>
      <c r="O2448" s="21">
        <f>IF($A2448="",0,IF(OR($S2448&lt;&gt;1,COUNTA($J2448:$M2448)=0),0,IF($N2448=1,$H2448,0)))</f>
        <v/>
      </c>
      <c r="P2448" s="10" t="inlineStr">
        <is>
          <t>sì/no</t>
        </is>
      </c>
      <c r="Q2448" s="21">
        <f>IF($A2448="","",$A2448&amp;"|"&amp;$C2448)</f>
        <v/>
      </c>
      <c r="R2448" s="21">
        <f>IF($A2448="","",$A2448&amp;"|"&amp;$C2448&amp;"|"&amp;$D2448)</f>
        <v/>
      </c>
      <c r="S2448" s="21">
        <f>IF($A2448="","",IFERROR(INDEX(Offerte!$D$2:$D$200,MATCH($Q2448,Offerte!$L$2:$L$200,0)),0))</f>
        <v/>
      </c>
      <c r="T2448" s="21">
        <f>IF($A2448="","",IFERROR(INDEX(Offerte!$G$2:$G$200,MATCH($Q2448,Offerte!$L$2:$L$200,0)),"NO"))</f>
        <v/>
      </c>
    </row>
    <row r="2449">
      <c r="A2449" s="10">
        <f>IF(Offerte!$A80="","",Offerte!$A80)</f>
        <v/>
      </c>
      <c r="B2449" s="10">
        <f>IF(Offerte!$A80="","",Offerte!$B80)</f>
        <v/>
      </c>
      <c r="C2449" s="10">
        <f>IF(Offerte!$A80="","",Offerte!$C80)</f>
        <v/>
      </c>
      <c r="D2449" s="10" t="inlineStr">
        <is>
          <t>G.1.1</t>
        </is>
      </c>
      <c r="E2449" s="10" t="inlineStr">
        <is>
          <t>G</t>
        </is>
      </c>
      <c r="F2449" s="10" t="inlineStr">
        <is>
          <t>D</t>
        </is>
      </c>
      <c r="G2449" s="10" t="inlineStr">
        <is>
          <t>discretionary</t>
        </is>
      </c>
      <c r="H2449" s="10" t="n">
        <v>2</v>
      </c>
      <c r="I2449" s="10" t="inlineStr">
        <is>
          <t>Qualità del progetto di centrale di controllo aziendale</t>
        </is>
      </c>
      <c r="J2449" s="20" t="n"/>
      <c r="K2449" s="20" t="n"/>
      <c r="L2449" s="20" t="n"/>
      <c r="M2449" s="20" t="n"/>
      <c r="N2449" s="21">
        <f>IF($A2449="","",MAX(0,MIN(1,IFERROR(VALUE($M2449),0))))</f>
        <v/>
      </c>
      <c r="O2449" s="21">
        <f>IF($A2449="",0,IF(OR($S2449&lt;&gt;1,COUNTA($J2449:$M2449)=0),0,IF(SUMPRODUCT(MAX(($C$5:$C$6173=$C2449)*($D$5:$D$6173=$D2449)*($S$5:$S$6173=1)*IFERROR($N$5:$N$6173*1,0)))&gt;0,ROUND($H2449*($N2449/SUMPRODUCT(MAX(($C$5:$C$6173=$C2449)*($D$5:$D$6173=$D2449)*($S$5:$S$6173=1)*IFERROR($N$5:$N$6173*1,0)))),4),0)))</f>
        <v/>
      </c>
      <c r="P2449" s="10" t="inlineStr">
        <is>
          <t>coeff.</t>
        </is>
      </c>
      <c r="Q2449" s="21">
        <f>IF($A2449="","",$A2449&amp;"|"&amp;$C2449)</f>
        <v/>
      </c>
      <c r="R2449" s="21">
        <f>IF($A2449="","",$A2449&amp;"|"&amp;$C2449&amp;"|"&amp;$D2449)</f>
        <v/>
      </c>
      <c r="S2449" s="21">
        <f>IF($A2449="","",IFERROR(INDEX(Offerte!$D$2:$D$200,MATCH($Q2449,Offerte!$L$2:$L$200,0)),0))</f>
        <v/>
      </c>
      <c r="T2449" s="21">
        <f>IF($A2449="","",IFERROR(INDEX(Offerte!$G$2:$G$200,MATCH($Q2449,Offerte!$L$2:$L$200,0)),"NO"))</f>
        <v/>
      </c>
    </row>
    <row r="2450">
      <c r="A2450" s="10">
        <f>IF(Offerte!$A80="","",Offerte!$A80)</f>
        <v/>
      </c>
      <c r="B2450" s="10">
        <f>IF(Offerte!$A80="","",Offerte!$B80)</f>
        <v/>
      </c>
      <c r="C2450" s="10">
        <f>IF(Offerte!$A80="","",Offerte!$C80)</f>
        <v/>
      </c>
      <c r="D2450" s="10" t="inlineStr">
        <is>
          <t>G.2.1</t>
        </is>
      </c>
      <c r="E2450" s="10" t="inlineStr">
        <is>
          <t>G</t>
        </is>
      </c>
      <c r="F2450" s="10" t="inlineStr">
        <is>
          <t>T</t>
        </is>
      </c>
      <c r="G2450" s="10" t="inlineStr">
        <is>
          <t>tabular</t>
        </is>
      </c>
      <c r="H2450" s="10" t="n">
        <v>1</v>
      </c>
      <c r="I2450" s="10" t="inlineStr">
        <is>
          <t>Certificazione ISO 45001</t>
        </is>
      </c>
      <c r="J2450" s="20" t="n"/>
      <c r="K2450" s="20" t="n"/>
      <c r="L2450" s="20" t="n"/>
      <c r="M2450" s="20" t="n"/>
      <c r="N2450" s="21">
        <f>IF($A2450="","",IF(IFERROR(VALUE($M2450),0)=1,1,0))</f>
        <v/>
      </c>
      <c r="O2450" s="21">
        <f>IF($A2450="",0,IF(OR($S2450&lt;&gt;1,COUNTA($J2450:$M2450)=0),0,IF($N2450=1,$H2450,0)))</f>
        <v/>
      </c>
      <c r="P2450" s="10" t="inlineStr">
        <is>
          <t>sì/no</t>
        </is>
      </c>
      <c r="Q2450" s="21">
        <f>IF($A2450="","",$A2450&amp;"|"&amp;$C2450)</f>
        <v/>
      </c>
      <c r="R2450" s="21">
        <f>IF($A2450="","",$A2450&amp;"|"&amp;$C2450&amp;"|"&amp;$D2450)</f>
        <v/>
      </c>
      <c r="S2450" s="21">
        <f>IF($A2450="","",IFERROR(INDEX(Offerte!$D$2:$D$200,MATCH($Q2450,Offerte!$L$2:$L$200,0)),0))</f>
        <v/>
      </c>
      <c r="T2450" s="21">
        <f>IF($A2450="","",IFERROR(INDEX(Offerte!$G$2:$G$200,MATCH($Q2450,Offerte!$L$2:$L$200,0)),"NO"))</f>
        <v/>
      </c>
    </row>
    <row r="2451">
      <c r="A2451" s="10">
        <f>IF(Offerte!$A80="","",Offerte!$A80)</f>
        <v/>
      </c>
      <c r="B2451" s="10">
        <f>IF(Offerte!$A80="","",Offerte!$B80)</f>
        <v/>
      </c>
      <c r="C2451" s="10">
        <f>IF(Offerte!$A80="","",Offerte!$C80)</f>
        <v/>
      </c>
      <c r="D2451" s="10" t="inlineStr">
        <is>
          <t>G.3.1</t>
        </is>
      </c>
      <c r="E2451" s="10" t="inlineStr">
        <is>
          <t>G</t>
        </is>
      </c>
      <c r="F2451" s="10" t="inlineStr">
        <is>
          <t>T</t>
        </is>
      </c>
      <c r="G2451" s="10" t="inlineStr">
        <is>
          <t>tabular</t>
        </is>
      </c>
      <c r="H2451" s="10" t="n">
        <v>1</v>
      </c>
      <c r="I2451" s="10" t="inlineStr">
        <is>
          <t>Certificazioni di responsabilità sociale</t>
        </is>
      </c>
      <c r="J2451" s="20" t="n"/>
      <c r="K2451" s="20" t="n"/>
      <c r="L2451" s="20" t="n"/>
      <c r="M2451" s="20" t="n"/>
      <c r="N2451" s="21">
        <f>IF($A2451="","",IF(IFERROR(VALUE($M2451),0)=1,1,0))</f>
        <v/>
      </c>
      <c r="O2451" s="21">
        <f>IF($A2451="",0,IF(OR($S2451&lt;&gt;1,COUNTA($J2451:$M2451)=0),0,IF($N2451=1,$H2451,0)))</f>
        <v/>
      </c>
      <c r="P2451" s="10" t="inlineStr">
        <is>
          <t>sì/no</t>
        </is>
      </c>
      <c r="Q2451" s="21">
        <f>IF($A2451="","",$A2451&amp;"|"&amp;$C2451)</f>
        <v/>
      </c>
      <c r="R2451" s="21">
        <f>IF($A2451="","",$A2451&amp;"|"&amp;$C2451&amp;"|"&amp;$D2451)</f>
        <v/>
      </c>
      <c r="S2451" s="21">
        <f>IF($A2451="","",IFERROR(INDEX(Offerte!$D$2:$D$200,MATCH($Q2451,Offerte!$L$2:$L$200,0)),0))</f>
        <v/>
      </c>
      <c r="T2451" s="21">
        <f>IF($A2451="","",IFERROR(INDEX(Offerte!$G$2:$G$200,MATCH($Q2451,Offerte!$L$2:$L$200,0)),"NO"))</f>
        <v/>
      </c>
    </row>
    <row r="2452">
      <c r="A2452" s="10">
        <f>IF(Offerte!$A80="","",Offerte!$A80)</f>
        <v/>
      </c>
      <c r="B2452" s="10">
        <f>IF(Offerte!$A80="","",Offerte!$B80)</f>
        <v/>
      </c>
      <c r="C2452" s="10">
        <f>IF(Offerte!$A80="","",Offerte!$C80)</f>
        <v/>
      </c>
      <c r="D2452" s="10" t="inlineStr">
        <is>
          <t>G.4.1</t>
        </is>
      </c>
      <c r="E2452" s="10" t="inlineStr">
        <is>
          <t>G</t>
        </is>
      </c>
      <c r="F2452" s="10" t="inlineStr">
        <is>
          <t>D</t>
        </is>
      </c>
      <c r="G2452" s="10" t="inlineStr">
        <is>
          <t>discretionary</t>
        </is>
      </c>
      <c r="H2452" s="10" t="n">
        <v>2</v>
      </c>
      <c r="I2452" s="10" t="inlineStr">
        <is>
          <t>Qualità del piano di formazione del personale</t>
        </is>
      </c>
      <c r="J2452" s="20" t="n"/>
      <c r="K2452" s="20" t="n"/>
      <c r="L2452" s="20" t="n"/>
      <c r="M2452" s="20" t="n"/>
      <c r="N2452" s="21">
        <f>IF($A2452="","",MAX(0,MIN(1,IFERROR(VALUE($M2452),0))))</f>
        <v/>
      </c>
      <c r="O2452" s="21">
        <f>IF($A2452="",0,IF(OR($S2452&lt;&gt;1,COUNTA($J2452:$M2452)=0),0,IF(SUMPRODUCT(MAX(($C$5:$C$6173=$C2452)*($D$5:$D$6173=$D2452)*($S$5:$S$6173=1)*IFERROR($N$5:$N$6173*1,0)))&gt;0,ROUND($H2452*($N2452/SUMPRODUCT(MAX(($C$5:$C$6173=$C2452)*($D$5:$D$6173=$D2452)*($S$5:$S$6173=1)*IFERROR($N$5:$N$6173*1,0)))),4),0)))</f>
        <v/>
      </c>
      <c r="P2452" s="10" t="inlineStr">
        <is>
          <t>coeff.</t>
        </is>
      </c>
      <c r="Q2452" s="21">
        <f>IF($A2452="","",$A2452&amp;"|"&amp;$C2452)</f>
        <v/>
      </c>
      <c r="R2452" s="21">
        <f>IF($A2452="","",$A2452&amp;"|"&amp;$C2452&amp;"|"&amp;$D2452)</f>
        <v/>
      </c>
      <c r="S2452" s="21">
        <f>IF($A2452="","",IFERROR(INDEX(Offerte!$D$2:$D$200,MATCH($Q2452,Offerte!$L$2:$L$200,0)),0))</f>
        <v/>
      </c>
      <c r="T2452" s="21">
        <f>IF($A2452="","",IFERROR(INDEX(Offerte!$G$2:$G$200,MATCH($Q2452,Offerte!$L$2:$L$200,0)),"NO"))</f>
        <v/>
      </c>
    </row>
    <row r="2453">
      <c r="A2453" s="10">
        <f>IF(Offerte!$A80="","",Offerte!$A80)</f>
        <v/>
      </c>
      <c r="B2453" s="10">
        <f>IF(Offerte!$A80="","",Offerte!$B80)</f>
        <v/>
      </c>
      <c r="C2453" s="10">
        <f>IF(Offerte!$A80="","",Offerte!$C80)</f>
        <v/>
      </c>
      <c r="D2453" s="10" t="inlineStr">
        <is>
          <t>G.5.1</t>
        </is>
      </c>
      <c r="E2453" s="10" t="inlineStr">
        <is>
          <t>G</t>
        </is>
      </c>
      <c r="F2453" s="10" t="inlineStr">
        <is>
          <t>T</t>
        </is>
      </c>
      <c r="G2453" s="10" t="inlineStr">
        <is>
          <t>tabular</t>
        </is>
      </c>
      <c r="H2453" s="10" t="n">
        <v>1</v>
      </c>
      <c r="I2453" s="10" t="inlineStr">
        <is>
          <t>Impegno al mantenimento delle garanzie del contratto di secondo livello del gestore uscente</t>
        </is>
      </c>
      <c r="J2453" s="20" t="n"/>
      <c r="K2453" s="20" t="n"/>
      <c r="L2453" s="20" t="n"/>
      <c r="M2453" s="20" t="n"/>
      <c r="N2453" s="21">
        <f>IF($A2453="","",IF(IFERROR(VALUE($M2453),0)=1,1,0))</f>
        <v/>
      </c>
      <c r="O2453" s="21">
        <f>IF($A2453="",0,IF(OR($S2453&lt;&gt;1,COUNTA($J2453:$M2453)=0),0,IF($N2453=1,$H2453,0)))</f>
        <v/>
      </c>
      <c r="P2453" s="10" t="inlineStr">
        <is>
          <t>sì/no</t>
        </is>
      </c>
      <c r="Q2453" s="21">
        <f>IF($A2453="","",$A2453&amp;"|"&amp;$C2453)</f>
        <v/>
      </c>
      <c r="R2453" s="21">
        <f>IF($A2453="","",$A2453&amp;"|"&amp;$C2453&amp;"|"&amp;$D2453)</f>
        <v/>
      </c>
      <c r="S2453" s="21">
        <f>IF($A2453="","",IFERROR(INDEX(Offerte!$D$2:$D$200,MATCH($Q2453,Offerte!$L$2:$L$200,0)),0))</f>
        <v/>
      </c>
      <c r="T2453" s="21">
        <f>IF($A2453="","",IFERROR(INDEX(Offerte!$G$2:$G$200,MATCH($Q2453,Offerte!$L$2:$L$200,0)),"NO"))</f>
        <v/>
      </c>
    </row>
    <row r="2454">
      <c r="A2454" s="10">
        <f>IF(Offerte!$A81="","",Offerte!$A81)</f>
        <v/>
      </c>
      <c r="B2454" s="10">
        <f>IF(Offerte!$A81="","",Offerte!$B81)</f>
        <v/>
      </c>
      <c r="C2454" s="10">
        <f>IF(Offerte!$A81="","",Offerte!$C81)</f>
        <v/>
      </c>
      <c r="D2454" s="10" t="inlineStr">
        <is>
          <t>A.1.1</t>
        </is>
      </c>
      <c r="E2454" s="10" t="inlineStr">
        <is>
          <t>A</t>
        </is>
      </c>
      <c r="F2454" s="10" t="inlineStr">
        <is>
          <t>Q</t>
        </is>
      </c>
      <c r="G2454" s="10" t="inlineStr">
        <is>
          <t>higher</t>
        </is>
      </c>
      <c r="H2454" s="10" t="n">
        <v>3</v>
      </c>
      <c r="I2454" s="10" t="inlineStr">
        <is>
          <t>Tasso aggiuntivo di corse controllate</t>
        </is>
      </c>
      <c r="J2454" s="20" t="n"/>
      <c r="K2454" s="20" t="n"/>
      <c r="L2454" s="20" t="n"/>
      <c r="M2454" s="20" t="n"/>
      <c r="N2454" s="21">
        <f>IF($A2454="","",IFERROR(VALUE($K2454)/VALUE($L2454)*100,IFERROR(VALUE($J2454),0)))</f>
        <v/>
      </c>
      <c r="O2454" s="21">
        <f>IF($A2454="",0,IF(OR($S2454&lt;&gt;1,COUNTA($J2454:$M2454)=0),0,IF(SUMPRODUCT(MAX(($C$5:$C$6173=$C2454)*($D$5:$D$6173=$D2454)*($S$5:$S$6173=1)*IFERROR($N$5:$N$6173*1,0)))&gt;0,ROUND($H2454*($N2454/SUMPRODUCT(MAX(($C$5:$C$6173=$C2454)*($D$5:$D$6173=$D2454)*($S$5:$S$6173=1)*IFERROR($N$5:$N$6173*1,0)))),4),0)))</f>
        <v/>
      </c>
      <c r="P2454" s="10" t="inlineStr">
        <is>
          <t>Corse controllate annue / Corse programmate annue</t>
        </is>
      </c>
      <c r="Q2454" s="21">
        <f>IF($A2454="","",$A2454&amp;"|"&amp;$C2454)</f>
        <v/>
      </c>
      <c r="R2454" s="21">
        <f>IF($A2454="","",$A2454&amp;"|"&amp;$C2454&amp;"|"&amp;$D2454)</f>
        <v/>
      </c>
      <c r="S2454" s="21">
        <f>IF($A2454="","",IFERROR(INDEX(Offerte!$D$2:$D$200,MATCH($Q2454,Offerte!$L$2:$L$200,0)),0))</f>
        <v/>
      </c>
      <c r="T2454" s="21">
        <f>IF($A2454="","",IFERROR(INDEX(Offerte!$G$2:$G$200,MATCH($Q2454,Offerte!$L$2:$L$200,0)),"NO"))</f>
        <v/>
      </c>
    </row>
    <row r="2455">
      <c r="A2455" s="10">
        <f>IF(Offerte!$A81="","",Offerte!$A81)</f>
        <v/>
      </c>
      <c r="B2455" s="10">
        <f>IF(Offerte!$A81="","",Offerte!$B81)</f>
        <v/>
      </c>
      <c r="C2455" s="10">
        <f>IF(Offerte!$A81="","",Offerte!$C81)</f>
        <v/>
      </c>
      <c r="D2455" s="10" t="inlineStr">
        <is>
          <t>A.1.2</t>
        </is>
      </c>
      <c r="E2455" s="10" t="inlineStr">
        <is>
          <t>A</t>
        </is>
      </c>
      <c r="F2455" s="10" t="inlineStr">
        <is>
          <t>Q</t>
        </is>
      </c>
      <c r="G2455" s="10" t="inlineStr">
        <is>
          <t>higher</t>
        </is>
      </c>
      <c r="H2455" s="10" t="n">
        <v>4</v>
      </c>
      <c r="I2455" s="10" t="inlineStr">
        <is>
          <t>Numero aggiuntivo di passeggeri controllati</t>
        </is>
      </c>
      <c r="J2455" s="20" t="n"/>
      <c r="K2455" s="20" t="n"/>
      <c r="L2455" s="20" t="n"/>
      <c r="M2455" s="20" t="n"/>
      <c r="N2455" s="21">
        <f>IF($A2455="","",IFERROR(VALUE($J2455),0))</f>
        <v/>
      </c>
      <c r="O2455" s="21">
        <f>IF($A2455="",0,IF(OR($S2455&lt;&gt;1,COUNTA($J2455:$M2455)=0),0,IF(SUMPRODUCT(MAX(($C$5:$C$6173=$C2455)*($D$5:$D$6173=$D2455)*($S$5:$S$6173=1)*IFERROR($N$5:$N$6173*1,0)))&gt;0,ROUND($H2455*($N2455/SUMPRODUCT(MAX(($C$5:$C$6173=$C2455)*($D$5:$D$6173=$D2455)*($S$5:$S$6173=1)*IFERROR($N$5:$N$6173*1,0)))),4),0)))</f>
        <v/>
      </c>
      <c r="P2455" s="10" t="inlineStr">
        <is>
          <t>passeggeri/anno</t>
        </is>
      </c>
      <c r="Q2455" s="21">
        <f>IF($A2455="","",$A2455&amp;"|"&amp;$C2455)</f>
        <v/>
      </c>
      <c r="R2455" s="21">
        <f>IF($A2455="","",$A2455&amp;"|"&amp;$C2455&amp;"|"&amp;$D2455)</f>
        <v/>
      </c>
      <c r="S2455" s="21">
        <f>IF($A2455="","",IFERROR(INDEX(Offerte!$D$2:$D$200,MATCH($Q2455,Offerte!$L$2:$L$200,0)),0))</f>
        <v/>
      </c>
      <c r="T2455" s="21">
        <f>IF($A2455="","",IFERROR(INDEX(Offerte!$G$2:$G$200,MATCH($Q2455,Offerte!$L$2:$L$200,0)),"NO"))</f>
        <v/>
      </c>
    </row>
    <row r="2456">
      <c r="A2456" s="10">
        <f>IF(Offerte!$A81="","",Offerte!$A81)</f>
        <v/>
      </c>
      <c r="B2456" s="10">
        <f>IF(Offerte!$A81="","",Offerte!$B81)</f>
        <v/>
      </c>
      <c r="C2456" s="10">
        <f>IF(Offerte!$A81="","",Offerte!$C81)</f>
        <v/>
      </c>
      <c r="D2456" s="10" t="inlineStr">
        <is>
          <t>B.1.1</t>
        </is>
      </c>
      <c r="E2456" s="10" t="inlineStr">
        <is>
          <t>B</t>
        </is>
      </c>
      <c r="F2456" s="10" t="inlineStr">
        <is>
          <t>Q</t>
        </is>
      </c>
      <c r="G2456" s="10" t="inlineStr">
        <is>
          <t>higher</t>
        </is>
      </c>
      <c r="H2456" s="10" t="n">
        <v>3</v>
      </c>
      <c r="I2456" s="10" t="inlineStr">
        <is>
          <t>Incremento dei posti offerti nelle fasce di punta</t>
        </is>
      </c>
      <c r="J2456" s="20" t="n"/>
      <c r="K2456" s="20" t="n"/>
      <c r="L2456" s="20" t="n"/>
      <c r="M2456" s="20" t="n"/>
      <c r="N2456" s="21">
        <f>IF($A2456="","",IFERROR(VALUE($J2456),0))</f>
        <v/>
      </c>
      <c r="O2456" s="21">
        <f>IF($A2456="",0,IF(OR($S2456&lt;&gt;1,COUNTA($J2456:$M2456)=0),0,IF(SUMPRODUCT(MAX(($C$5:$C$6173=$C2456)*($D$5:$D$6173=$D2456)*($S$5:$S$6173=1)*IFERROR($N$5:$N$6173*1,0)))&gt;0,ROUND($H2456*($N2456/SUMPRODUCT(MAX(($C$5:$C$6173=$C2456)*($D$5:$D$6173=$D2456)*($S$5:$S$6173=1)*IFERROR($N$5:$N$6173*1,0)))),4),0)))</f>
        <v/>
      </c>
      <c r="P2456" s="10" t="inlineStr">
        <is>
          <t>posti*km</t>
        </is>
      </c>
      <c r="Q2456" s="21">
        <f>IF($A2456="","",$A2456&amp;"|"&amp;$C2456)</f>
        <v/>
      </c>
      <c r="R2456" s="21">
        <f>IF($A2456="","",$A2456&amp;"|"&amp;$C2456&amp;"|"&amp;$D2456)</f>
        <v/>
      </c>
      <c r="S2456" s="21">
        <f>IF($A2456="","",IFERROR(INDEX(Offerte!$D$2:$D$200,MATCH($Q2456,Offerte!$L$2:$L$200,0)),0))</f>
        <v/>
      </c>
      <c r="T2456" s="21">
        <f>IF($A2456="","",IFERROR(INDEX(Offerte!$G$2:$G$200,MATCH($Q2456,Offerte!$L$2:$L$200,0)),"NO"))</f>
        <v/>
      </c>
    </row>
    <row r="2457">
      <c r="A2457" s="10">
        <f>IF(Offerte!$A81="","",Offerte!$A81)</f>
        <v/>
      </c>
      <c r="B2457" s="10">
        <f>IF(Offerte!$A81="","",Offerte!$B81)</f>
        <v/>
      </c>
      <c r="C2457" s="10">
        <f>IF(Offerte!$A81="","",Offerte!$C81)</f>
        <v/>
      </c>
      <c r="D2457" s="10" t="inlineStr">
        <is>
          <t>B.2.1</t>
        </is>
      </c>
      <c r="E2457" s="10" t="inlineStr">
        <is>
          <t>B</t>
        </is>
      </c>
      <c r="F2457" s="10" t="inlineStr">
        <is>
          <t>Q</t>
        </is>
      </c>
      <c r="G2457" s="10" t="inlineStr">
        <is>
          <t>higher</t>
        </is>
      </c>
      <c r="H2457" s="10" t="n">
        <v>4</v>
      </c>
      <c r="I2457" s="10" t="inlineStr">
        <is>
          <t>Corse aggiuntive nell'arco giornaliero base</t>
        </is>
      </c>
      <c r="J2457" s="20" t="n"/>
      <c r="K2457" s="20" t="n"/>
      <c r="L2457" s="20" t="n"/>
      <c r="M2457" s="20" t="n"/>
      <c r="N2457" s="21">
        <f>IF($A2457="","",IFERROR(VALUE($J2457),0))</f>
        <v/>
      </c>
      <c r="O2457" s="21">
        <f>IF($A2457="",0,IF(OR($S2457&lt;&gt;1,COUNTA($J2457:$M2457)=0),0,IF(SUMPRODUCT(MAX(($C$5:$C$6173=$C2457)*($D$5:$D$6173=$D2457)*($S$5:$S$6173=1)*IFERROR($N$5:$N$6173*1,0)))&gt;0,ROUND($H2457*($N2457/SUMPRODUCT(MAX(($C$5:$C$6173=$C2457)*($D$5:$D$6173=$D2457)*($S$5:$S$6173=1)*IFERROR($N$5:$N$6173*1,0)))),4),0)))</f>
        <v/>
      </c>
      <c r="P2457" s="10" t="inlineStr">
        <is>
          <t>corse</t>
        </is>
      </c>
      <c r="Q2457" s="21">
        <f>IF($A2457="","",$A2457&amp;"|"&amp;$C2457)</f>
        <v/>
      </c>
      <c r="R2457" s="21">
        <f>IF($A2457="","",$A2457&amp;"|"&amp;$C2457&amp;"|"&amp;$D2457)</f>
        <v/>
      </c>
      <c r="S2457" s="21">
        <f>IF($A2457="","",IFERROR(INDEX(Offerte!$D$2:$D$200,MATCH($Q2457,Offerte!$L$2:$L$200,0)),0))</f>
        <v/>
      </c>
      <c r="T2457" s="21">
        <f>IF($A2457="","",IFERROR(INDEX(Offerte!$G$2:$G$200,MATCH($Q2457,Offerte!$L$2:$L$200,0)),"NO"))</f>
        <v/>
      </c>
    </row>
    <row r="2458">
      <c r="A2458" s="10">
        <f>IF(Offerte!$A81="","",Offerte!$A81)</f>
        <v/>
      </c>
      <c r="B2458" s="10">
        <f>IF(Offerte!$A81="","",Offerte!$B81)</f>
        <v/>
      </c>
      <c r="C2458" s="10">
        <f>IF(Offerte!$A81="","",Offerte!$C81)</f>
        <v/>
      </c>
      <c r="D2458" s="10" t="inlineStr">
        <is>
          <t>B.3.1</t>
        </is>
      </c>
      <c r="E2458" s="10" t="inlineStr">
        <is>
          <t>B</t>
        </is>
      </c>
      <c r="F2458" s="10" t="inlineStr">
        <is>
          <t>Q</t>
        </is>
      </c>
      <c r="G2458" s="10" t="inlineStr">
        <is>
          <t>higher</t>
        </is>
      </c>
      <c r="H2458" s="10" t="n">
        <v>2</v>
      </c>
      <c r="I2458" s="10" t="inlineStr">
        <is>
          <t>Numero di corse aggiuntive per allungamento dell'arco di servizio giornaliero nelle fasce serali</t>
        </is>
      </c>
      <c r="J2458" s="20" t="n"/>
      <c r="K2458" s="20" t="n"/>
      <c r="L2458" s="20" t="n"/>
      <c r="M2458" s="20" t="n"/>
      <c r="N2458" s="21">
        <f>IF($A2458="","",IFERROR(VALUE($J2458),0))</f>
        <v/>
      </c>
      <c r="O2458" s="21">
        <f>IF($A2458="",0,IF(OR($S2458&lt;&gt;1,COUNTA($J2458:$M2458)=0),0,IF(SUMPRODUCT(MAX(($C$5:$C$6173=$C2458)*($D$5:$D$6173=$D2458)*($S$5:$S$6173=1)*IFERROR($N$5:$N$6173*1,0)))&gt;0,ROUND($H2458*($N2458/SUMPRODUCT(MAX(($C$5:$C$6173=$C2458)*($D$5:$D$6173=$D2458)*($S$5:$S$6173=1)*IFERROR($N$5:$N$6173*1,0)))),4),0)))</f>
        <v/>
      </c>
      <c r="P2458" s="10" t="inlineStr">
        <is>
          <t>corse</t>
        </is>
      </c>
      <c r="Q2458" s="21">
        <f>IF($A2458="","",$A2458&amp;"|"&amp;$C2458)</f>
        <v/>
      </c>
      <c r="R2458" s="21">
        <f>IF($A2458="","",$A2458&amp;"|"&amp;$C2458&amp;"|"&amp;$D2458)</f>
        <v/>
      </c>
      <c r="S2458" s="21">
        <f>IF($A2458="","",IFERROR(INDEX(Offerte!$D$2:$D$200,MATCH($Q2458,Offerte!$L$2:$L$200,0)),0))</f>
        <v/>
      </c>
      <c r="T2458" s="21">
        <f>IF($A2458="","",IFERROR(INDEX(Offerte!$G$2:$G$200,MATCH($Q2458,Offerte!$L$2:$L$200,0)),"NO"))</f>
        <v/>
      </c>
    </row>
    <row r="2459">
      <c r="A2459" s="10">
        <f>IF(Offerte!$A81="","",Offerte!$A81)</f>
        <v/>
      </c>
      <c r="B2459" s="10">
        <f>IF(Offerte!$A81="","",Offerte!$B81)</f>
        <v/>
      </c>
      <c r="C2459" s="10">
        <f>IF(Offerte!$A81="","",Offerte!$C81)</f>
        <v/>
      </c>
      <c r="D2459" s="10" t="inlineStr">
        <is>
          <t>B.4.1</t>
        </is>
      </c>
      <c r="E2459" s="10" t="inlineStr">
        <is>
          <t>B</t>
        </is>
      </c>
      <c r="F2459" s="10" t="inlineStr">
        <is>
          <t>Q</t>
        </is>
      </c>
      <c r="G2459" s="10" t="inlineStr">
        <is>
          <t>higher</t>
        </is>
      </c>
      <c r="H2459" s="10" t="n">
        <v>3</v>
      </c>
      <c r="I2459" s="10" t="inlineStr">
        <is>
          <t>Percorrenze aggiuntive offerte nel Programma d'esercizio delle prime due fasi attuative</t>
        </is>
      </c>
      <c r="J2459" s="20" t="n"/>
      <c r="K2459" s="20" t="n"/>
      <c r="L2459" s="20" t="n"/>
      <c r="M2459" s="20" t="n"/>
      <c r="N2459" s="21">
        <f>IF($A2459="","",IFERROR(VALUE($J2459),0))</f>
        <v/>
      </c>
      <c r="O2459" s="21">
        <f>IF($A2459="",0,IF(OR($S2459&lt;&gt;1,COUNTA($J2459:$M2459)=0),0,IF(SUMPRODUCT(MAX(($C$5:$C$6173=$C2459)*($D$5:$D$6173=$D2459)*($S$5:$S$6173=1)*IFERROR($N$5:$N$6173*1,0)))&gt;0,ROUND($H2459*($N2459/SUMPRODUCT(MAX(($C$5:$C$6173=$C2459)*($D$5:$D$6173=$D2459)*($S$5:$S$6173=1)*IFERROR($N$5:$N$6173*1,0)))),4),0)))</f>
        <v/>
      </c>
      <c r="P2459" s="10" t="inlineStr">
        <is>
          <t>vett*km</t>
        </is>
      </c>
      <c r="Q2459" s="21">
        <f>IF($A2459="","",$A2459&amp;"|"&amp;$C2459)</f>
        <v/>
      </c>
      <c r="R2459" s="21">
        <f>IF($A2459="","",$A2459&amp;"|"&amp;$C2459&amp;"|"&amp;$D2459)</f>
        <v/>
      </c>
      <c r="S2459" s="21">
        <f>IF($A2459="","",IFERROR(INDEX(Offerte!$D$2:$D$200,MATCH($Q2459,Offerte!$L$2:$L$200,0)),0))</f>
        <v/>
      </c>
      <c r="T2459" s="21">
        <f>IF($A2459="","",IFERROR(INDEX(Offerte!$G$2:$G$200,MATCH($Q2459,Offerte!$L$2:$L$200,0)),"NO"))</f>
        <v/>
      </c>
    </row>
    <row r="2460">
      <c r="A2460" s="10">
        <f>IF(Offerte!$A81="","",Offerte!$A81)</f>
        <v/>
      </c>
      <c r="B2460" s="10">
        <f>IF(Offerte!$A81="","",Offerte!$B81)</f>
        <v/>
      </c>
      <c r="C2460" s="10">
        <f>IF(Offerte!$A81="","",Offerte!$C81)</f>
        <v/>
      </c>
      <c r="D2460" s="10" t="inlineStr">
        <is>
          <t>B.5.1</t>
        </is>
      </c>
      <c r="E2460" s="10" t="inlineStr">
        <is>
          <t>B</t>
        </is>
      </c>
      <c r="F2460" s="10" t="inlineStr">
        <is>
          <t>D</t>
        </is>
      </c>
      <c r="G2460" s="10" t="inlineStr">
        <is>
          <t>discretionary</t>
        </is>
      </c>
      <c r="H2460" s="10" t="n">
        <v>2</v>
      </c>
      <c r="I2460" s="10" t="inlineStr">
        <is>
          <t>Efficacia del progetto di servizi complementari DRT</t>
        </is>
      </c>
      <c r="J2460" s="20" t="n"/>
      <c r="K2460" s="20" t="n"/>
      <c r="L2460" s="20" t="n"/>
      <c r="M2460" s="20" t="n"/>
      <c r="N2460" s="21">
        <f>IF($A2460="","",MAX(0,MIN(1,IFERROR(VALUE($M2460),0))))</f>
        <v/>
      </c>
      <c r="O2460" s="21">
        <f>IF($A2460="",0,IF(OR($S2460&lt;&gt;1,COUNTA($J2460:$M2460)=0),0,IF(SUMPRODUCT(MAX(($C$5:$C$6173=$C2460)*($D$5:$D$6173=$D2460)*($S$5:$S$6173=1)*IFERROR($N$5:$N$6173*1,0)))&gt;0,ROUND($H2460*($N2460/SUMPRODUCT(MAX(($C$5:$C$6173=$C2460)*($D$5:$D$6173=$D2460)*($S$5:$S$6173=1)*IFERROR($N$5:$N$6173*1,0)))),4),0)))</f>
        <v/>
      </c>
      <c r="P2460" s="10" t="inlineStr">
        <is>
          <t>coeff.</t>
        </is>
      </c>
      <c r="Q2460" s="21">
        <f>IF($A2460="","",$A2460&amp;"|"&amp;$C2460)</f>
        <v/>
      </c>
      <c r="R2460" s="21">
        <f>IF($A2460="","",$A2460&amp;"|"&amp;$C2460&amp;"|"&amp;$D2460)</f>
        <v/>
      </c>
      <c r="S2460" s="21">
        <f>IF($A2460="","",IFERROR(INDEX(Offerte!$D$2:$D$200,MATCH($Q2460,Offerte!$L$2:$L$200,0)),0))</f>
        <v/>
      </c>
      <c r="T2460" s="21">
        <f>IF($A2460="","",IFERROR(INDEX(Offerte!$G$2:$G$200,MATCH($Q2460,Offerte!$L$2:$L$200,0)),"NO"))</f>
        <v/>
      </c>
    </row>
    <row r="2461">
      <c r="A2461" s="10">
        <f>IF(Offerte!$A81="","",Offerte!$A81)</f>
        <v/>
      </c>
      <c r="B2461" s="10">
        <f>IF(Offerte!$A81="","",Offerte!$B81)</f>
        <v/>
      </c>
      <c r="C2461" s="10">
        <f>IF(Offerte!$A81="","",Offerte!$C81)</f>
        <v/>
      </c>
      <c r="D2461" s="10" t="inlineStr">
        <is>
          <t>C.1.1</t>
        </is>
      </c>
      <c r="E2461" s="10" t="inlineStr">
        <is>
          <t>C</t>
        </is>
      </c>
      <c r="F2461" s="10" t="inlineStr">
        <is>
          <t>Q</t>
        </is>
      </c>
      <c r="G2461" s="10" t="inlineStr">
        <is>
          <t>higher</t>
        </is>
      </c>
      <c r="H2461" s="10" t="n">
        <v>2</v>
      </c>
      <c r="I2461" s="10" t="inlineStr">
        <is>
          <t>Tasso di copertura del servizio con telecamere BSD</t>
        </is>
      </c>
      <c r="J2461" s="20" t="n"/>
      <c r="K2461" s="20" t="n"/>
      <c r="L2461" s="20" t="n"/>
      <c r="M2461" s="20" t="n"/>
      <c r="N2461" s="21">
        <f>IF($A2461="","",IFERROR(VALUE($K2461)/VALUE($L2461),IFERROR(VALUE($J2461),0)))</f>
        <v/>
      </c>
      <c r="O2461" s="21">
        <f>IF($A2461="",0,IF(OR($S2461&lt;&gt;1,COUNTA($J2461:$M2461)=0),0,IF(SUMPRODUCT(MAX(($C$5:$C$6173=$C2461)*($D$5:$D$6173=$D2461)*($S$5:$S$6173=1)*IFERROR($N$5:$N$6173*1,0)))&gt;0,ROUND($H2461*($N2461/SUMPRODUCT(MAX(($C$5:$C$6173=$C2461)*($D$5:$D$6173=$D2461)*($S$5:$S$6173=1)*IFERROR($N$5:$N$6173*1,0)))),4),0)))</f>
        <v/>
      </c>
      <c r="P2461" s="10" t="inlineStr">
        <is>
          <t>Autobus attrezzati con telecamere BSD / Autobus totali in offerta, incluse scorte</t>
        </is>
      </c>
      <c r="Q2461" s="21">
        <f>IF($A2461="","",$A2461&amp;"|"&amp;$C2461)</f>
        <v/>
      </c>
      <c r="R2461" s="21">
        <f>IF($A2461="","",$A2461&amp;"|"&amp;$C2461&amp;"|"&amp;$D2461)</f>
        <v/>
      </c>
      <c r="S2461" s="21">
        <f>IF($A2461="","",IFERROR(INDEX(Offerte!$D$2:$D$200,MATCH($Q2461,Offerte!$L$2:$L$200,0)),0))</f>
        <v/>
      </c>
      <c r="T2461" s="21">
        <f>IF($A2461="","",IFERROR(INDEX(Offerte!$G$2:$G$200,MATCH($Q2461,Offerte!$L$2:$L$200,0)),"NO"))</f>
        <v/>
      </c>
    </row>
    <row r="2462">
      <c r="A2462" s="10">
        <f>IF(Offerte!$A81="","",Offerte!$A81)</f>
        <v/>
      </c>
      <c r="B2462" s="10">
        <f>IF(Offerte!$A81="","",Offerte!$B81)</f>
        <v/>
      </c>
      <c r="C2462" s="10">
        <f>IF(Offerte!$A81="","",Offerte!$C81)</f>
        <v/>
      </c>
      <c r="D2462" s="10" t="inlineStr">
        <is>
          <t>C.1.2</t>
        </is>
      </c>
      <c r="E2462" s="10" t="inlineStr">
        <is>
          <t>C</t>
        </is>
      </c>
      <c r="F2462" s="10" t="inlineStr">
        <is>
          <t>Q</t>
        </is>
      </c>
      <c r="G2462" s="10" t="inlineStr">
        <is>
          <t>higher</t>
        </is>
      </c>
      <c r="H2462" s="10" t="n">
        <v>2</v>
      </c>
      <c r="I2462" s="10" t="inlineStr">
        <is>
          <t>Tasso di copertura del servizio con telecamere ADAS</t>
        </is>
      </c>
      <c r="J2462" s="20" t="n"/>
      <c r="K2462" s="20" t="n"/>
      <c r="L2462" s="20" t="n"/>
      <c r="M2462" s="20" t="n"/>
      <c r="N2462" s="21">
        <f>IF($A2462="","",IFERROR(VALUE($K2462)/VALUE($L2462),IFERROR(VALUE($J2462),0)))</f>
        <v/>
      </c>
      <c r="O2462" s="21">
        <f>IF($A2462="",0,IF(OR($S2462&lt;&gt;1,COUNTA($J2462:$M2462)=0),0,IF(SUMPRODUCT(MAX(($C$5:$C$6173=$C2462)*($D$5:$D$6173=$D2462)*($S$5:$S$6173=1)*IFERROR($N$5:$N$6173*1,0)))&gt;0,ROUND($H2462*($N2462/SUMPRODUCT(MAX(($C$5:$C$6173=$C2462)*($D$5:$D$6173=$D2462)*($S$5:$S$6173=1)*IFERROR($N$5:$N$6173*1,0)))),4),0)))</f>
        <v/>
      </c>
      <c r="P2462" s="10" t="inlineStr">
        <is>
          <t>Autobus attrezzati con telecamere ADAS / Autobus totali in offerta, incluse scorte</t>
        </is>
      </c>
      <c r="Q2462" s="21">
        <f>IF($A2462="","",$A2462&amp;"|"&amp;$C2462)</f>
        <v/>
      </c>
      <c r="R2462" s="21">
        <f>IF($A2462="","",$A2462&amp;"|"&amp;$C2462&amp;"|"&amp;$D2462)</f>
        <v/>
      </c>
      <c r="S2462" s="21">
        <f>IF($A2462="","",IFERROR(INDEX(Offerte!$D$2:$D$200,MATCH($Q2462,Offerte!$L$2:$L$200,0)),0))</f>
        <v/>
      </c>
      <c r="T2462" s="21">
        <f>IF($A2462="","",IFERROR(INDEX(Offerte!$G$2:$G$200,MATCH($Q2462,Offerte!$L$2:$L$200,0)),"NO"))</f>
        <v/>
      </c>
    </row>
    <row r="2463">
      <c r="A2463" s="10">
        <f>IF(Offerte!$A81="","",Offerte!$A81)</f>
        <v/>
      </c>
      <c r="B2463" s="10">
        <f>IF(Offerte!$A81="","",Offerte!$B81)</f>
        <v/>
      </c>
      <c r="C2463" s="10">
        <f>IF(Offerte!$A81="","",Offerte!$C81)</f>
        <v/>
      </c>
      <c r="D2463" s="10" t="inlineStr">
        <is>
          <t>C.2.1</t>
        </is>
      </c>
      <c r="E2463" s="10" t="inlineStr">
        <is>
          <t>C</t>
        </is>
      </c>
      <c r="F2463" s="10" t="inlineStr">
        <is>
          <t>Q</t>
        </is>
      </c>
      <c r="G2463" s="10" t="inlineStr">
        <is>
          <t>higher</t>
        </is>
      </c>
      <c r="H2463" s="10" t="n">
        <v>3</v>
      </c>
      <c r="I2463" s="10" t="inlineStr">
        <is>
          <t>Tasso di copertura del servizio con telecamere di bordo di videosorveglianza</t>
        </is>
      </c>
      <c r="J2463" s="20" t="n"/>
      <c r="K2463" s="20" t="n"/>
      <c r="L2463" s="20" t="n"/>
      <c r="M2463" s="20" t="n"/>
      <c r="N2463" s="21">
        <f>IF($A2463="","",IFERROR(VALUE($K2463)/VALUE($L2463),IFERROR(VALUE($J2463),0)))</f>
        <v/>
      </c>
      <c r="O2463" s="21">
        <f>IF($A2463="",0,IF(OR($S2463&lt;&gt;1,COUNTA($J2463:$M2463)=0),0,IF(SUMPRODUCT(MAX(($C$5:$C$6173=$C2463)*($D$5:$D$6173=$D2463)*($S$5:$S$6173=1)*IFERROR($N$5:$N$6173*1,0)))&gt;0,ROUND($H2463*($N2463/SUMPRODUCT(MAX(($C$5:$C$6173=$C2463)*($D$5:$D$6173=$D2463)*($S$5:$S$6173=1)*IFERROR($N$5:$N$6173*1,0)))),4),0)))</f>
        <v/>
      </c>
      <c r="P2463" s="10" t="inlineStr">
        <is>
          <t>Autobus attrezzati con videosorveglianza / Autobus totali in offerta, incluse scorte</t>
        </is>
      </c>
      <c r="Q2463" s="21">
        <f>IF($A2463="","",$A2463&amp;"|"&amp;$C2463)</f>
        <v/>
      </c>
      <c r="R2463" s="21">
        <f>IF($A2463="","",$A2463&amp;"|"&amp;$C2463&amp;"|"&amp;$D2463)</f>
        <v/>
      </c>
      <c r="S2463" s="21">
        <f>IF($A2463="","",IFERROR(INDEX(Offerte!$D$2:$D$200,MATCH($Q2463,Offerte!$L$2:$L$200,0)),0))</f>
        <v/>
      </c>
      <c r="T2463" s="21">
        <f>IF($A2463="","",IFERROR(INDEX(Offerte!$G$2:$G$200,MATCH($Q2463,Offerte!$L$2:$L$200,0)),"NO"))</f>
        <v/>
      </c>
    </row>
    <row r="2464">
      <c r="A2464" s="10">
        <f>IF(Offerte!$A81="","",Offerte!$A81)</f>
        <v/>
      </c>
      <c r="B2464" s="10">
        <f>IF(Offerte!$A81="","",Offerte!$B81)</f>
        <v/>
      </c>
      <c r="C2464" s="10">
        <f>IF(Offerte!$A81="","",Offerte!$C81)</f>
        <v/>
      </c>
      <c r="D2464" s="10" t="inlineStr">
        <is>
          <t>C.2.2</t>
        </is>
      </c>
      <c r="E2464" s="10" t="inlineStr">
        <is>
          <t>C</t>
        </is>
      </c>
      <c r="F2464" s="10" t="inlineStr">
        <is>
          <t>T</t>
        </is>
      </c>
      <c r="G2464" s="10" t="inlineStr">
        <is>
          <t>tabular</t>
        </is>
      </c>
      <c r="H2464" s="10" t="n">
        <v>1</v>
      </c>
      <c r="I2464" s="10" t="inlineStr">
        <is>
          <t>Software video/audio analisi per situazioni di pericolo</t>
        </is>
      </c>
      <c r="J2464" s="20" t="n"/>
      <c r="K2464" s="20" t="n"/>
      <c r="L2464" s="20" t="n"/>
      <c r="M2464" s="20" t="n"/>
      <c r="N2464" s="21">
        <f>IF($A2464="","",IF(IFERROR(VALUE($M2464),0)=1,1,0))</f>
        <v/>
      </c>
      <c r="O2464" s="21">
        <f>IF($A2464="",0,IF(OR($S2464&lt;&gt;1,COUNTA($J2464:$M2464)=0),0,IF($N2464=1,$H2464,0)))</f>
        <v/>
      </c>
      <c r="P2464" s="10" t="inlineStr">
        <is>
          <t>sì/no</t>
        </is>
      </c>
      <c r="Q2464" s="21">
        <f>IF($A2464="","",$A2464&amp;"|"&amp;$C2464)</f>
        <v/>
      </c>
      <c r="R2464" s="21">
        <f>IF($A2464="","",$A2464&amp;"|"&amp;$C2464&amp;"|"&amp;$D2464)</f>
        <v/>
      </c>
      <c r="S2464" s="21">
        <f>IF($A2464="","",IFERROR(INDEX(Offerte!$D$2:$D$200,MATCH($Q2464,Offerte!$L$2:$L$200,0)),0))</f>
        <v/>
      </c>
      <c r="T2464" s="21">
        <f>IF($A2464="","",IFERROR(INDEX(Offerte!$G$2:$G$200,MATCH($Q2464,Offerte!$L$2:$L$200,0)),"NO"))</f>
        <v/>
      </c>
    </row>
    <row r="2465">
      <c r="A2465" s="10">
        <f>IF(Offerte!$A81="","",Offerte!$A81)</f>
        <v/>
      </c>
      <c r="B2465" s="10">
        <f>IF(Offerte!$A81="","",Offerte!$B81)</f>
        <v/>
      </c>
      <c r="C2465" s="10">
        <f>IF(Offerte!$A81="","",Offerte!$C81)</f>
        <v/>
      </c>
      <c r="D2465" s="10" t="inlineStr">
        <is>
          <t>C.2.3</t>
        </is>
      </c>
      <c r="E2465" s="10" t="inlineStr">
        <is>
          <t>C</t>
        </is>
      </c>
      <c r="F2465" s="10" t="inlineStr">
        <is>
          <t>T</t>
        </is>
      </c>
      <c r="G2465" s="10" t="inlineStr">
        <is>
          <t>tabular</t>
        </is>
      </c>
      <c r="H2465" s="10" t="n">
        <v>1</v>
      </c>
      <c r="I2465" s="10" t="inlineStr">
        <is>
          <t>Collegamento con centrale qualificata di pronto intervento</t>
        </is>
      </c>
      <c r="J2465" s="20" t="n"/>
      <c r="K2465" s="20" t="n"/>
      <c r="L2465" s="20" t="n"/>
      <c r="M2465" s="20" t="n"/>
      <c r="N2465" s="21">
        <f>IF($A2465="","",IF(IFERROR(VALUE($M2465),0)=1,1,0))</f>
        <v/>
      </c>
      <c r="O2465" s="21">
        <f>IF($A2465="",0,IF(OR($S2465&lt;&gt;1,COUNTA($J2465:$M2465)=0),0,IF($N2465=1,$H2465,0)))</f>
        <v/>
      </c>
      <c r="P2465" s="10" t="inlineStr">
        <is>
          <t>sì/no</t>
        </is>
      </c>
      <c r="Q2465" s="21">
        <f>IF($A2465="","",$A2465&amp;"|"&amp;$C2465)</f>
        <v/>
      </c>
      <c r="R2465" s="21">
        <f>IF($A2465="","",$A2465&amp;"|"&amp;$C2465&amp;"|"&amp;$D2465)</f>
        <v/>
      </c>
      <c r="S2465" s="21">
        <f>IF($A2465="","",IFERROR(INDEX(Offerte!$D$2:$D$200,MATCH($Q2465,Offerte!$L$2:$L$200,0)),0))</f>
        <v/>
      </c>
      <c r="T2465" s="21">
        <f>IF($A2465="","",IFERROR(INDEX(Offerte!$G$2:$G$200,MATCH($Q2465,Offerte!$L$2:$L$200,0)),"NO"))</f>
        <v/>
      </c>
    </row>
    <row r="2466">
      <c r="A2466" s="10">
        <f>IF(Offerte!$A81="","",Offerte!$A81)</f>
        <v/>
      </c>
      <c r="B2466" s="10">
        <f>IF(Offerte!$A81="","",Offerte!$B81)</f>
        <v/>
      </c>
      <c r="C2466" s="10">
        <f>IF(Offerte!$A81="","",Offerte!$C81)</f>
        <v/>
      </c>
      <c r="D2466" s="10" t="inlineStr">
        <is>
          <t>C.2.4</t>
        </is>
      </c>
      <c r="E2466" s="10" t="inlineStr">
        <is>
          <t>C</t>
        </is>
      </c>
      <c r="F2466" s="10" t="inlineStr">
        <is>
          <t>Q</t>
        </is>
      </c>
      <c r="G2466" s="10" t="inlineStr">
        <is>
          <t>higher</t>
        </is>
      </c>
      <c r="H2466" s="10" t="n">
        <v>1</v>
      </c>
      <c r="I2466" s="10" t="inlineStr">
        <is>
          <t>Tasso di copertura del servizio con dispositivi per la chiamata di emergenza del conducente</t>
        </is>
      </c>
      <c r="J2466" s="20" t="n"/>
      <c r="K2466" s="20" t="n"/>
      <c r="L2466" s="20" t="n"/>
      <c r="M2466" s="20" t="n"/>
      <c r="N2466" s="21">
        <f>IF($A2466="","",IFERROR(VALUE($K2466)/VALUE($L2466),IFERROR(VALUE($J2466),0)))</f>
        <v/>
      </c>
      <c r="O2466" s="21">
        <f>IF($A2466="",0,IF(OR($S2466&lt;&gt;1,COUNTA($J2466:$M2466)=0),0,IF(SUMPRODUCT(MAX(($C$5:$C$6173=$C2466)*($D$5:$D$6173=$D2466)*($S$5:$S$6173=1)*IFERROR($N$5:$N$6173*1,0)))&gt;0,ROUND($H2466*($N2466/SUMPRODUCT(MAX(($C$5:$C$6173=$C2466)*($D$5:$D$6173=$D2466)*($S$5:$S$6173=1)*IFERROR($N$5:$N$6173*1,0)))),4),0)))</f>
        <v/>
      </c>
      <c r="P2466" s="10" t="inlineStr">
        <is>
          <t>Autobus attrezzati con chiamata di emergenza / Autobus totali in offerta, incluse scorte</t>
        </is>
      </c>
      <c r="Q2466" s="21">
        <f>IF($A2466="","",$A2466&amp;"|"&amp;$C2466)</f>
        <v/>
      </c>
      <c r="R2466" s="21">
        <f>IF($A2466="","",$A2466&amp;"|"&amp;$C2466&amp;"|"&amp;$D2466)</f>
        <v/>
      </c>
      <c r="S2466" s="21">
        <f>IF($A2466="","",IFERROR(INDEX(Offerte!$D$2:$D$200,MATCH($Q2466,Offerte!$L$2:$L$200,0)),0))</f>
        <v/>
      </c>
      <c r="T2466" s="21">
        <f>IF($A2466="","",IFERROR(INDEX(Offerte!$G$2:$G$200,MATCH($Q2466,Offerte!$L$2:$L$200,0)),"NO"))</f>
        <v/>
      </c>
    </row>
    <row r="2467">
      <c r="A2467" s="10">
        <f>IF(Offerte!$A81="","",Offerte!$A81)</f>
        <v/>
      </c>
      <c r="B2467" s="10">
        <f>IF(Offerte!$A81="","",Offerte!$B81)</f>
        <v/>
      </c>
      <c r="C2467" s="10">
        <f>IF(Offerte!$A81="","",Offerte!$C81)</f>
        <v/>
      </c>
      <c r="D2467" s="10" t="inlineStr">
        <is>
          <t>C.3.1</t>
        </is>
      </c>
      <c r="E2467" s="10" t="inlineStr">
        <is>
          <t>C</t>
        </is>
      </c>
      <c r="F2467" s="10" t="inlineStr">
        <is>
          <t>Q</t>
        </is>
      </c>
      <c r="G2467" s="10" t="inlineStr">
        <is>
          <t>higher</t>
        </is>
      </c>
      <c r="H2467" s="10" t="n">
        <v>2</v>
      </c>
      <c r="I2467" s="10" t="inlineStr">
        <is>
          <t>Tasso di copertura del servizio con dispositivi di informazione dinamica a bordo mezzo</t>
        </is>
      </c>
      <c r="J2467" s="20" t="n"/>
      <c r="K2467" s="20" t="n"/>
      <c r="L2467" s="20" t="n"/>
      <c r="M2467" s="20" t="n"/>
      <c r="N2467" s="21">
        <f>IF($A2467="","",IFERROR(VALUE($K2467)/VALUE($L2467),IFERROR(VALUE($J2467),0)))</f>
        <v/>
      </c>
      <c r="O2467" s="21">
        <f>IF($A2467="",0,IF(OR($S2467&lt;&gt;1,COUNTA($J2467:$M2467)=0),0,IF(SUMPRODUCT(MAX(($C$5:$C$6173=$C2467)*($D$5:$D$6173=$D2467)*($S$5:$S$6173=1)*IFERROR($N$5:$N$6173*1,0)))&gt;0,ROUND($H2467*($N2467/SUMPRODUCT(MAX(($C$5:$C$6173=$C2467)*($D$5:$D$6173=$D2467)*($S$5:$S$6173=1)*IFERROR($N$5:$N$6173*1,0)))),4),0)))</f>
        <v/>
      </c>
      <c r="P2467" s="10" t="inlineStr">
        <is>
          <t>Autobus con monitor e indicatori vocali / Autobus totali in offerta, incluse scorte</t>
        </is>
      </c>
      <c r="Q2467" s="21">
        <f>IF($A2467="","",$A2467&amp;"|"&amp;$C2467)</f>
        <v/>
      </c>
      <c r="R2467" s="21">
        <f>IF($A2467="","",$A2467&amp;"|"&amp;$C2467&amp;"|"&amp;$D2467)</f>
        <v/>
      </c>
      <c r="S2467" s="21">
        <f>IF($A2467="","",IFERROR(INDEX(Offerte!$D$2:$D$200,MATCH($Q2467,Offerte!$L$2:$L$200,0)),0))</f>
        <v/>
      </c>
      <c r="T2467" s="21">
        <f>IF($A2467="","",IFERROR(INDEX(Offerte!$G$2:$G$200,MATCH($Q2467,Offerte!$L$2:$L$200,0)),"NO"))</f>
        <v/>
      </c>
    </row>
    <row r="2468">
      <c r="A2468" s="10">
        <f>IF(Offerte!$A81="","",Offerte!$A81)</f>
        <v/>
      </c>
      <c r="B2468" s="10">
        <f>IF(Offerte!$A81="","",Offerte!$B81)</f>
        <v/>
      </c>
      <c r="C2468" s="10">
        <f>IF(Offerte!$A81="","",Offerte!$C81)</f>
        <v/>
      </c>
      <c r="D2468" s="10" t="inlineStr">
        <is>
          <t>C.3.2</t>
        </is>
      </c>
      <c r="E2468" s="10" t="inlineStr">
        <is>
          <t>C</t>
        </is>
      </c>
      <c r="F2468" s="10" t="inlineStr">
        <is>
          <t>T</t>
        </is>
      </c>
      <c r="G2468" s="10" t="inlineStr">
        <is>
          <t>tabular</t>
        </is>
      </c>
      <c r="H2468" s="10" t="n">
        <v>2</v>
      </c>
      <c r="I2468" s="10" t="inlineStr">
        <is>
          <t>Informazioni a bordo su coincidenze ai nodi</t>
        </is>
      </c>
      <c r="J2468" s="20" t="n"/>
      <c r="K2468" s="20" t="n"/>
      <c r="L2468" s="20" t="n"/>
      <c r="M2468" s="20" t="n"/>
      <c r="N2468" s="21">
        <f>IF($A2468="","",IF(IFERROR(VALUE($M2468),0)=1,1,0))</f>
        <v/>
      </c>
      <c r="O2468" s="21">
        <f>IF($A2468="",0,IF(OR($S2468&lt;&gt;1,COUNTA($J2468:$M2468)=0),0,IF(AND($N2468=1,IFERROR(SUMIFS($N$5:$N$6173,$Q$5:$Q$6173,$Q2468,$D$5:$D$6173,"C.3.1"),0)&gt;=0.5),$H2468,0)))</f>
        <v/>
      </c>
      <c r="P2468" s="10" t="inlineStr">
        <is>
          <t>Dipende da C.3.1 &gt;= 0.5</t>
        </is>
      </c>
      <c r="Q2468" s="21">
        <f>IF($A2468="","",$A2468&amp;"|"&amp;$C2468)</f>
        <v/>
      </c>
      <c r="R2468" s="21">
        <f>IF($A2468="","",$A2468&amp;"|"&amp;$C2468&amp;"|"&amp;$D2468)</f>
        <v/>
      </c>
      <c r="S2468" s="21">
        <f>IF($A2468="","",IFERROR(INDEX(Offerte!$D$2:$D$200,MATCH($Q2468,Offerte!$L$2:$L$200,0)),0))</f>
        <v/>
      </c>
      <c r="T2468" s="21">
        <f>IF($A2468="","",IFERROR(INDEX(Offerte!$G$2:$G$200,MATCH($Q2468,Offerte!$L$2:$L$200,0)),"NO"))</f>
        <v/>
      </c>
    </row>
    <row r="2469">
      <c r="A2469" s="10">
        <f>IF(Offerte!$A81="","",Offerte!$A81)</f>
        <v/>
      </c>
      <c r="B2469" s="10">
        <f>IF(Offerte!$A81="","",Offerte!$B81)</f>
        <v/>
      </c>
      <c r="C2469" s="10">
        <f>IF(Offerte!$A81="","",Offerte!$C81)</f>
        <v/>
      </c>
      <c r="D2469" s="10" t="inlineStr">
        <is>
          <t>D.1.1</t>
        </is>
      </c>
      <c r="E2469" s="10" t="inlineStr">
        <is>
          <t>D</t>
        </is>
      </c>
      <c r="F2469" s="10" t="inlineStr">
        <is>
          <t>Q</t>
        </is>
      </c>
      <c r="G2469" s="10" t="inlineStr">
        <is>
          <t>higher</t>
        </is>
      </c>
      <c r="H2469" s="10" t="n">
        <v>3</v>
      </c>
      <c r="I2469" s="10" t="inlineStr">
        <is>
          <t>Installazione di pensiline</t>
        </is>
      </c>
      <c r="J2469" s="20" t="n"/>
      <c r="K2469" s="20" t="n"/>
      <c r="L2469" s="20" t="n"/>
      <c r="M2469" s="20" t="n"/>
      <c r="N2469" s="21">
        <f>IF($A2469="","",IFERROR(VALUE($J2469),0))</f>
        <v/>
      </c>
      <c r="O2469" s="21">
        <f>IF($A2469="",0,IF(OR($S2469&lt;&gt;1,COUNTA($J2469:$M2469)=0),0,IF(SUMPRODUCT(MAX(($C$5:$C$6173=$C2469)*($D$5:$D$6173=$D2469)*($S$5:$S$6173=1)*IFERROR($N$5:$N$6173*1,0)))&gt;0,ROUND($H2469*($N2469/SUMPRODUCT(MAX(($C$5:$C$6173=$C2469)*($D$5:$D$6173=$D2469)*($S$5:$S$6173=1)*IFERROR($N$5:$N$6173*1,0)))),4),0)))</f>
        <v/>
      </c>
      <c r="P2469" s="10" t="inlineStr">
        <is>
          <t>fermate</t>
        </is>
      </c>
      <c r="Q2469" s="21">
        <f>IF($A2469="","",$A2469&amp;"|"&amp;$C2469)</f>
        <v/>
      </c>
      <c r="R2469" s="21">
        <f>IF($A2469="","",$A2469&amp;"|"&amp;$C2469&amp;"|"&amp;$D2469)</f>
        <v/>
      </c>
      <c r="S2469" s="21">
        <f>IF($A2469="","",IFERROR(INDEX(Offerte!$D$2:$D$200,MATCH($Q2469,Offerte!$L$2:$L$200,0)),0))</f>
        <v/>
      </c>
      <c r="T2469" s="21">
        <f>IF($A2469="","",IFERROR(INDEX(Offerte!$G$2:$G$200,MATCH($Q2469,Offerte!$L$2:$L$200,0)),"NO"))</f>
        <v/>
      </c>
    </row>
    <row r="2470">
      <c r="A2470" s="10">
        <f>IF(Offerte!$A81="","",Offerte!$A81)</f>
        <v/>
      </c>
      <c r="B2470" s="10">
        <f>IF(Offerte!$A81="","",Offerte!$B81)</f>
        <v/>
      </c>
      <c r="C2470" s="10">
        <f>IF(Offerte!$A81="","",Offerte!$C81)</f>
        <v/>
      </c>
      <c r="D2470" s="10" t="inlineStr">
        <is>
          <t>D.1.2</t>
        </is>
      </c>
      <c r="E2470" s="10" t="inlineStr">
        <is>
          <t>D</t>
        </is>
      </c>
      <c r="F2470" s="10" t="inlineStr">
        <is>
          <t>Q</t>
        </is>
      </c>
      <c r="G2470" s="10" t="inlineStr">
        <is>
          <t>higher</t>
        </is>
      </c>
      <c r="H2470" s="10" t="n">
        <v>3</v>
      </c>
      <c r="I2470" s="10" t="inlineStr">
        <is>
          <t>Installazione di paline di fermata conformi alla DGR 581/2023</t>
        </is>
      </c>
      <c r="J2470" s="20" t="n"/>
      <c r="K2470" s="20" t="n"/>
      <c r="L2470" s="20" t="n"/>
      <c r="M2470" s="20" t="n"/>
      <c r="N2470" s="21">
        <f>IF($A2470="","",IFERROR(VALUE($J2470),0))</f>
        <v/>
      </c>
      <c r="O2470" s="21">
        <f>IF($A2470="",0,IF(OR($S2470&lt;&gt;1,COUNTA($J2470:$M2470)=0),0,IF(SUMPRODUCT(MAX(($C$5:$C$6173=$C2470)*($D$5:$D$6173=$D2470)*($S$5:$S$6173=1)*IFERROR($N$5:$N$6173*1,0)))&gt;0,ROUND($H2470*($N2470/SUMPRODUCT(MAX(($C$5:$C$6173=$C2470)*($D$5:$D$6173=$D2470)*($S$5:$S$6173=1)*IFERROR($N$5:$N$6173*1,0)))),4),0)))</f>
        <v/>
      </c>
      <c r="P2470" s="10" t="inlineStr">
        <is>
          <t>fermate</t>
        </is>
      </c>
      <c r="Q2470" s="21">
        <f>IF($A2470="","",$A2470&amp;"|"&amp;$C2470)</f>
        <v/>
      </c>
      <c r="R2470" s="21">
        <f>IF($A2470="","",$A2470&amp;"|"&amp;$C2470&amp;"|"&amp;$D2470)</f>
        <v/>
      </c>
      <c r="S2470" s="21">
        <f>IF($A2470="","",IFERROR(INDEX(Offerte!$D$2:$D$200,MATCH($Q2470,Offerte!$L$2:$L$200,0)),0))</f>
        <v/>
      </c>
      <c r="T2470" s="21">
        <f>IF($A2470="","",IFERROR(INDEX(Offerte!$G$2:$G$200,MATCH($Q2470,Offerte!$L$2:$L$200,0)),"NO"))</f>
        <v/>
      </c>
    </row>
    <row r="2471">
      <c r="A2471" s="10">
        <f>IF(Offerte!$A81="","",Offerte!$A81)</f>
        <v/>
      </c>
      <c r="B2471" s="10">
        <f>IF(Offerte!$A81="","",Offerte!$B81)</f>
        <v/>
      </c>
      <c r="C2471" s="10">
        <f>IF(Offerte!$A81="","",Offerte!$C81)</f>
        <v/>
      </c>
      <c r="D2471" s="10" t="inlineStr">
        <is>
          <t>D.1.3</t>
        </is>
      </c>
      <c r="E2471" s="10" t="inlineStr">
        <is>
          <t>D</t>
        </is>
      </c>
      <c r="F2471" s="10" t="inlineStr">
        <is>
          <t>Q</t>
        </is>
      </c>
      <c r="G2471" s="10" t="inlineStr">
        <is>
          <t>higher</t>
        </is>
      </c>
      <c r="H2471" s="10" t="n">
        <v>2</v>
      </c>
      <c r="I2471" s="10" t="inlineStr">
        <is>
          <t>Display informativi connessi alle fermate</t>
        </is>
      </c>
      <c r="J2471" s="20" t="n"/>
      <c r="K2471" s="20" t="n"/>
      <c r="L2471" s="20" t="n"/>
      <c r="M2471" s="20" t="n"/>
      <c r="N2471" s="21">
        <f>IF($A2471="","",IFERROR(VALUE($J2471),0))</f>
        <v/>
      </c>
      <c r="O2471" s="21">
        <f>IF($A2471="",0,IF(OR($S2471&lt;&gt;1,COUNTA($J2471:$M2471)=0),0,IF(SUMPRODUCT(MAX(($C$5:$C$6173=$C2471)*($D$5:$D$6173=$D2471)*($S$5:$S$6173=1)*IFERROR($N$5:$N$6173*1,0)))&gt;0,ROUND($H2471*($N2471/SUMPRODUCT(MAX(($C$5:$C$6173=$C2471)*($D$5:$D$6173=$D2471)*($S$5:$S$6173=1)*IFERROR($N$5:$N$6173*1,0)))),4),0)))</f>
        <v/>
      </c>
      <c r="P2471" s="10" t="inlineStr">
        <is>
          <t>fermate</t>
        </is>
      </c>
      <c r="Q2471" s="21">
        <f>IF($A2471="","",$A2471&amp;"|"&amp;$C2471)</f>
        <v/>
      </c>
      <c r="R2471" s="21">
        <f>IF($A2471="","",$A2471&amp;"|"&amp;$C2471&amp;"|"&amp;$D2471)</f>
        <v/>
      </c>
      <c r="S2471" s="21">
        <f>IF($A2471="","",IFERROR(INDEX(Offerte!$D$2:$D$200,MATCH($Q2471,Offerte!$L$2:$L$200,0)),0))</f>
        <v/>
      </c>
      <c r="T2471" s="21">
        <f>IF($A2471="","",IFERROR(INDEX(Offerte!$G$2:$G$200,MATCH($Q2471,Offerte!$L$2:$L$200,0)),"NO"))</f>
        <v/>
      </c>
    </row>
    <row r="2472">
      <c r="A2472" s="10">
        <f>IF(Offerte!$A81="","",Offerte!$A81)</f>
        <v/>
      </c>
      <c r="B2472" s="10">
        <f>IF(Offerte!$A81="","",Offerte!$B81)</f>
        <v/>
      </c>
      <c r="C2472" s="10">
        <f>IF(Offerte!$A81="","",Offerte!$C81)</f>
        <v/>
      </c>
      <c r="D2472" s="10" t="inlineStr">
        <is>
          <t>D.2.1</t>
        </is>
      </c>
      <c r="E2472" s="10" t="inlineStr">
        <is>
          <t>D</t>
        </is>
      </c>
      <c r="F2472" s="10" t="inlineStr">
        <is>
          <t>Q</t>
        </is>
      </c>
      <c r="G2472" s="10" t="inlineStr">
        <is>
          <t>higher</t>
        </is>
      </c>
      <c r="H2472" s="10" t="n">
        <v>2</v>
      </c>
      <c r="I2472" s="10" t="inlineStr">
        <is>
          <t>Segnali tattili Loges-Vet-Evolution</t>
        </is>
      </c>
      <c r="J2472" s="20" t="n"/>
      <c r="K2472" s="20" t="n"/>
      <c r="L2472" s="20" t="n"/>
      <c r="M2472" s="20" t="n"/>
      <c r="N2472" s="21">
        <f>IF($A2472="","",IFERROR(VALUE($J2472),0))</f>
        <v/>
      </c>
      <c r="O2472" s="21">
        <f>IF($A2472="",0,IF(OR($S2472&lt;&gt;1,COUNTA($J2472:$M2472)=0),0,IF(SUMPRODUCT(MAX(($C$5:$C$6173=$C2472)*($D$5:$D$6173=$D2472)*($S$5:$S$6173=1)*IFERROR($N$5:$N$6173*1,0)))&gt;0,ROUND($H2472*($N2472/SUMPRODUCT(MAX(($C$5:$C$6173=$C2472)*($D$5:$D$6173=$D2472)*($S$5:$S$6173=1)*IFERROR($N$5:$N$6173*1,0)))),4),0)))</f>
        <v/>
      </c>
      <c r="P2472" s="10" t="inlineStr">
        <is>
          <t>fermate</t>
        </is>
      </c>
      <c r="Q2472" s="21">
        <f>IF($A2472="","",$A2472&amp;"|"&amp;$C2472)</f>
        <v/>
      </c>
      <c r="R2472" s="21">
        <f>IF($A2472="","",$A2472&amp;"|"&amp;$C2472&amp;"|"&amp;$D2472)</f>
        <v/>
      </c>
      <c r="S2472" s="21">
        <f>IF($A2472="","",IFERROR(INDEX(Offerte!$D$2:$D$200,MATCH($Q2472,Offerte!$L$2:$L$200,0)),0))</f>
        <v/>
      </c>
      <c r="T2472" s="21">
        <f>IF($A2472="","",IFERROR(INDEX(Offerte!$G$2:$G$200,MATCH($Q2472,Offerte!$L$2:$L$200,0)),"NO"))</f>
        <v/>
      </c>
    </row>
    <row r="2473">
      <c r="A2473" s="10">
        <f>IF(Offerte!$A81="","",Offerte!$A81)</f>
        <v/>
      </c>
      <c r="B2473" s="10">
        <f>IF(Offerte!$A81="","",Offerte!$B81)</f>
        <v/>
      </c>
      <c r="C2473" s="10">
        <f>IF(Offerte!$A81="","",Offerte!$C81)</f>
        <v/>
      </c>
      <c r="D2473" s="10" t="inlineStr">
        <is>
          <t>E.1.1</t>
        </is>
      </c>
      <c r="E2473" s="10" t="inlineStr">
        <is>
          <t>E</t>
        </is>
      </c>
      <c r="F2473" s="10" t="inlineStr">
        <is>
          <t>T</t>
        </is>
      </c>
      <c r="G2473" s="10" t="inlineStr">
        <is>
          <t>tabular</t>
        </is>
      </c>
      <c r="H2473" s="10" t="n">
        <v>2</v>
      </c>
      <c r="I2473" s="10" t="inlineStr">
        <is>
          <t>Mobile app con travel planner PRM</t>
        </is>
      </c>
      <c r="J2473" s="20" t="n"/>
      <c r="K2473" s="20" t="n"/>
      <c r="L2473" s="20" t="n"/>
      <c r="M2473" s="20" t="n"/>
      <c r="N2473" s="21">
        <f>IF($A2473="","",IF(IFERROR(VALUE($M2473),0)=1,1,0))</f>
        <v/>
      </c>
      <c r="O2473" s="21">
        <f>IF($A2473="",0,IF(OR($S2473&lt;&gt;1,COUNTA($J2473:$M2473)=0),0,IF($N2473=1,$H2473,0)))</f>
        <v/>
      </c>
      <c r="P2473" s="10" t="inlineStr">
        <is>
          <t>sì/no</t>
        </is>
      </c>
      <c r="Q2473" s="21">
        <f>IF($A2473="","",$A2473&amp;"|"&amp;$C2473)</f>
        <v/>
      </c>
      <c r="R2473" s="21">
        <f>IF($A2473="","",$A2473&amp;"|"&amp;$C2473&amp;"|"&amp;$D2473)</f>
        <v/>
      </c>
      <c r="S2473" s="21">
        <f>IF($A2473="","",IFERROR(INDEX(Offerte!$D$2:$D$200,MATCH($Q2473,Offerte!$L$2:$L$200,0)),0))</f>
        <v/>
      </c>
      <c r="T2473" s="21">
        <f>IF($A2473="","",IFERROR(INDEX(Offerte!$G$2:$G$200,MATCH($Q2473,Offerte!$L$2:$L$200,0)),"NO"))</f>
        <v/>
      </c>
    </row>
    <row r="2474">
      <c r="A2474" s="10">
        <f>IF(Offerte!$A81="","",Offerte!$A81)</f>
        <v/>
      </c>
      <c r="B2474" s="10">
        <f>IF(Offerte!$A81="","",Offerte!$B81)</f>
        <v/>
      </c>
      <c r="C2474" s="10">
        <f>IF(Offerte!$A81="","",Offerte!$C81)</f>
        <v/>
      </c>
      <c r="D2474" s="10" t="inlineStr">
        <is>
          <t>E.2.1</t>
        </is>
      </c>
      <c r="E2474" s="10" t="inlineStr">
        <is>
          <t>E</t>
        </is>
      </c>
      <c r="F2474" s="10" t="inlineStr">
        <is>
          <t>D</t>
        </is>
      </c>
      <c r="G2474" s="10" t="inlineStr">
        <is>
          <t>discretionary</t>
        </is>
      </c>
      <c r="H2474" s="10" t="n">
        <v>2</v>
      </c>
      <c r="I2474" s="10" t="inlineStr">
        <is>
          <t>Altre azioni informative e rapporti con gli utenti</t>
        </is>
      </c>
      <c r="J2474" s="20" t="n"/>
      <c r="K2474" s="20" t="n"/>
      <c r="L2474" s="20" t="n"/>
      <c r="M2474" s="20" t="n"/>
      <c r="N2474" s="21">
        <f>IF($A2474="","",MAX(0,MIN(1,IFERROR(VALUE($M2474),0))))</f>
        <v/>
      </c>
      <c r="O2474" s="21">
        <f>IF($A2474="",0,IF(OR($S2474&lt;&gt;1,COUNTA($J2474:$M2474)=0),0,IF(SUMPRODUCT(MAX(($C$5:$C$6173=$C2474)*($D$5:$D$6173=$D2474)*($S$5:$S$6173=1)*IFERROR($N$5:$N$6173*1,0)))&gt;0,ROUND($H2474*($N2474/SUMPRODUCT(MAX(($C$5:$C$6173=$C2474)*($D$5:$D$6173=$D2474)*($S$5:$S$6173=1)*IFERROR($N$5:$N$6173*1,0)))),4),0)))</f>
        <v/>
      </c>
      <c r="P2474" s="10" t="inlineStr">
        <is>
          <t>coeff.</t>
        </is>
      </c>
      <c r="Q2474" s="21">
        <f>IF($A2474="","",$A2474&amp;"|"&amp;$C2474)</f>
        <v/>
      </c>
      <c r="R2474" s="21">
        <f>IF($A2474="","",$A2474&amp;"|"&amp;$C2474&amp;"|"&amp;$D2474)</f>
        <v/>
      </c>
      <c r="S2474" s="21">
        <f>IF($A2474="","",IFERROR(INDEX(Offerte!$D$2:$D$200,MATCH($Q2474,Offerte!$L$2:$L$200,0)),0))</f>
        <v/>
      </c>
      <c r="T2474" s="21">
        <f>IF($A2474="","",IFERROR(INDEX(Offerte!$G$2:$G$200,MATCH($Q2474,Offerte!$L$2:$L$200,0)),"NO"))</f>
        <v/>
      </c>
    </row>
    <row r="2475">
      <c r="A2475" s="10">
        <f>IF(Offerte!$A81="","",Offerte!$A81)</f>
        <v/>
      </c>
      <c r="B2475" s="10">
        <f>IF(Offerte!$A81="","",Offerte!$B81)</f>
        <v/>
      </c>
      <c r="C2475" s="10">
        <f>IF(Offerte!$A81="","",Offerte!$C81)</f>
        <v/>
      </c>
      <c r="D2475" s="10" t="inlineStr">
        <is>
          <t>F.1.1</t>
        </is>
      </c>
      <c r="E2475" s="10" t="inlineStr">
        <is>
          <t>F</t>
        </is>
      </c>
      <c r="F2475" s="10" t="inlineStr">
        <is>
          <t>Q</t>
        </is>
      </c>
      <c r="G2475" s="10" t="inlineStr">
        <is>
          <t>lower</t>
        </is>
      </c>
      <c r="H2475" s="10" t="n">
        <v>7</v>
      </c>
      <c r="I2475" s="10" t="inlineStr">
        <is>
          <t>Performance ambientali del parco mezzi adibito al servizio - I_CEA</t>
        </is>
      </c>
      <c r="J2475" s="20" t="n"/>
      <c r="K2475" s="20" t="n"/>
      <c r="L2475" s="20" t="n"/>
      <c r="M2475" s="20" t="n"/>
      <c r="N2475" s="21">
        <f>IF($A2475="","",IFERROR(VALUE($J2475),0))</f>
        <v/>
      </c>
      <c r="O2475" s="21">
        <f>IF($A2475="",0,IF(OR($S2475&lt;&gt;1,COUNTA($J2475:$M2475)=0),0,IF(AND(IFERROR(AGGREGATE(15,6,$N$5:$N$6173/(($C$5:$C$6173=$C2475)*($D$5:$D$6173=$D2475)*($S$5:$S$6173=1)*($N$5:$N$6173&gt;0)),1),0)&gt;0,$N2475&gt;0),ROUND($H2475*(IFERROR(AGGREGATE(15,6,$N$5:$N$6173/(($C$5:$C$6173=$C2475)*($D$5:$D$6173=$D2475)*($S$5:$S$6173=1)*($N$5:$N$6173&gt;0)),1),0)/$N2475),4),0)))</f>
        <v/>
      </c>
      <c r="P2475" s="10" t="inlineStr">
        <is>
          <t>indice</t>
        </is>
      </c>
      <c r="Q2475" s="21">
        <f>IF($A2475="","",$A2475&amp;"|"&amp;$C2475)</f>
        <v/>
      </c>
      <c r="R2475" s="21">
        <f>IF($A2475="","",$A2475&amp;"|"&amp;$C2475&amp;"|"&amp;$D2475)</f>
        <v/>
      </c>
      <c r="S2475" s="21">
        <f>IF($A2475="","",IFERROR(INDEX(Offerte!$D$2:$D$200,MATCH($Q2475,Offerte!$L$2:$L$200,0)),0))</f>
        <v/>
      </c>
      <c r="T2475" s="21">
        <f>IF($A2475="","",IFERROR(INDEX(Offerte!$G$2:$G$200,MATCH($Q2475,Offerte!$L$2:$L$200,0)),"NO"))</f>
        <v/>
      </c>
    </row>
    <row r="2476">
      <c r="A2476" s="10">
        <f>IF(Offerte!$A81="","",Offerte!$A81)</f>
        <v/>
      </c>
      <c r="B2476" s="10">
        <f>IF(Offerte!$A81="","",Offerte!$B81)</f>
        <v/>
      </c>
      <c r="C2476" s="10">
        <f>IF(Offerte!$A81="","",Offerte!$C81)</f>
        <v/>
      </c>
      <c r="D2476" s="10" t="inlineStr">
        <is>
          <t>F.2.1</t>
        </is>
      </c>
      <c r="E2476" s="10" t="inlineStr">
        <is>
          <t>F</t>
        </is>
      </c>
      <c r="F2476" s="10" t="inlineStr">
        <is>
          <t>Q</t>
        </is>
      </c>
      <c r="G2476" s="10" t="inlineStr">
        <is>
          <t>higher</t>
        </is>
      </c>
      <c r="H2476" s="10" t="n">
        <v>2</v>
      </c>
      <c r="I2476" s="10" t="inlineStr">
        <is>
          <t>Tasso di copertura del servizio con dispositivi ECO-DRIVER</t>
        </is>
      </c>
      <c r="J2476" s="20" t="n"/>
      <c r="K2476" s="20" t="n"/>
      <c r="L2476" s="20" t="n"/>
      <c r="M2476" s="20" t="n"/>
      <c r="N2476" s="21">
        <f>IF($A2476="","",IFERROR(VALUE($K2476)/VALUE($L2476),IFERROR(VALUE($J2476),0)))</f>
        <v/>
      </c>
      <c r="O2476" s="21">
        <f>IF($A2476="",0,IF(OR($S2476&lt;&gt;1,COUNTA($J2476:$M2476)=0),0,IF(SUMPRODUCT(MAX(($C$5:$C$6173=$C2476)*($D$5:$D$6173=$D2476)*($S$5:$S$6173=1)*IFERROR($N$5:$N$6173*1,0)))&gt;0,ROUND($H2476*($N2476/SUMPRODUCT(MAX(($C$5:$C$6173=$C2476)*($D$5:$D$6173=$D2476)*($S$5:$S$6173=1)*IFERROR($N$5:$N$6173*1,0)))),4),0)))</f>
        <v/>
      </c>
      <c r="P2476" s="10" t="inlineStr">
        <is>
          <t>Autobus attrezzati con dispositivi ECO-DRIVER / Autobus totali in offerta, incluse scorte</t>
        </is>
      </c>
      <c r="Q2476" s="21">
        <f>IF($A2476="","",$A2476&amp;"|"&amp;$C2476)</f>
        <v/>
      </c>
      <c r="R2476" s="21">
        <f>IF($A2476="","",$A2476&amp;"|"&amp;$C2476&amp;"|"&amp;$D2476)</f>
        <v/>
      </c>
      <c r="S2476" s="21">
        <f>IF($A2476="","",IFERROR(INDEX(Offerte!$D$2:$D$200,MATCH($Q2476,Offerte!$L$2:$L$200,0)),0))</f>
        <v/>
      </c>
      <c r="T2476" s="21">
        <f>IF($A2476="","",IFERROR(INDEX(Offerte!$G$2:$G$200,MATCH($Q2476,Offerte!$L$2:$L$200,0)),"NO"))</f>
        <v/>
      </c>
    </row>
    <row r="2477">
      <c r="A2477" s="10">
        <f>IF(Offerte!$A81="","",Offerte!$A81)</f>
        <v/>
      </c>
      <c r="B2477" s="10">
        <f>IF(Offerte!$A81="","",Offerte!$B81)</f>
        <v/>
      </c>
      <c r="C2477" s="10">
        <f>IF(Offerte!$A81="","",Offerte!$C81)</f>
        <v/>
      </c>
      <c r="D2477" s="10" t="inlineStr">
        <is>
          <t>F.3.1</t>
        </is>
      </c>
      <c r="E2477" s="10" t="inlineStr">
        <is>
          <t>F</t>
        </is>
      </c>
      <c r="F2477" s="10" t="inlineStr">
        <is>
          <t>Q</t>
        </is>
      </c>
      <c r="G2477" s="10" t="inlineStr">
        <is>
          <t>higher</t>
        </is>
      </c>
      <c r="H2477" s="10" t="n">
        <v>2</v>
      </c>
      <c r="I2477" s="10" t="inlineStr">
        <is>
          <t>Autoproduzione consumi elettrici per trazione</t>
        </is>
      </c>
      <c r="J2477" s="20" t="n"/>
      <c r="K2477" s="20" t="n"/>
      <c r="L2477" s="20" t="n"/>
      <c r="M2477" s="20" t="n"/>
      <c r="N2477" s="21">
        <f>IF($A2477="","",IFERROR(VALUE($J2477),0))</f>
        <v/>
      </c>
      <c r="O2477" s="21">
        <f>IF($A2477="",0,IF(OR($S2477&lt;&gt;1,COUNTA($J2477:$M2477)=0),0,IF(SUMPRODUCT(MAX(($C$5:$C$6173=$C2477)*($D$5:$D$6173=$D2477)*($S$5:$S$6173=1)*IFERROR($N$5:$N$6173*1,0)))&gt;0,ROUND($H2477*($N2477/SUMPRODUCT(MAX(($C$5:$C$6173=$C2477)*($D$5:$D$6173=$D2477)*($S$5:$S$6173=1)*IFERROR($N$5:$N$6173*1,0)))),4),0)))</f>
        <v/>
      </c>
      <c r="P2477" s="10" t="inlineStr">
        <is>
          <t>kWh/anno</t>
        </is>
      </c>
      <c r="Q2477" s="21">
        <f>IF($A2477="","",$A2477&amp;"|"&amp;$C2477)</f>
        <v/>
      </c>
      <c r="R2477" s="21">
        <f>IF($A2477="","",$A2477&amp;"|"&amp;$C2477&amp;"|"&amp;$D2477)</f>
        <v/>
      </c>
      <c r="S2477" s="21">
        <f>IF($A2477="","",IFERROR(INDEX(Offerte!$D$2:$D$200,MATCH($Q2477,Offerte!$L$2:$L$200,0)),0))</f>
        <v/>
      </c>
      <c r="T2477" s="21">
        <f>IF($A2477="","",IFERROR(INDEX(Offerte!$G$2:$G$200,MATCH($Q2477,Offerte!$L$2:$L$200,0)),"NO"))</f>
        <v/>
      </c>
    </row>
    <row r="2478">
      <c r="A2478" s="10">
        <f>IF(Offerte!$A81="","",Offerte!$A81)</f>
        <v/>
      </c>
      <c r="B2478" s="10">
        <f>IF(Offerte!$A81="","",Offerte!$B81)</f>
        <v/>
      </c>
      <c r="C2478" s="10">
        <f>IF(Offerte!$A81="","",Offerte!$C81)</f>
        <v/>
      </c>
      <c r="D2478" s="10" t="inlineStr">
        <is>
          <t>F.4.1</t>
        </is>
      </c>
      <c r="E2478" s="10" t="inlineStr">
        <is>
          <t>F</t>
        </is>
      </c>
      <c r="F2478" s="10" t="inlineStr">
        <is>
          <t>Q</t>
        </is>
      </c>
      <c r="G2478" s="10" t="inlineStr">
        <is>
          <t>soil</t>
        </is>
      </c>
      <c r="H2478" s="10" t="n">
        <v>2</v>
      </c>
      <c r="I2478" s="10" t="inlineStr">
        <is>
          <t>Indice di consumo di suolo</t>
        </is>
      </c>
      <c r="J2478" s="20" t="n"/>
      <c r="K2478" s="20" t="n"/>
      <c r="L2478" s="20" t="n"/>
      <c r="M2478" s="20" t="n"/>
      <c r="N2478" s="21">
        <f>IF($A2478="","",IFERROR(VALUE($J2478),0))</f>
        <v/>
      </c>
      <c r="O2478" s="21">
        <f>IF($A2478="",0,IF(OR($S2478&lt;&gt;1,COUNTA($J2478:$M2478)=0),0,IF($N2478&lt;=0,$H2478,IF(SUMPRODUCT(MAX(($C$5:$C$6173=$C2478)*($D$5:$D$6173=$D2478)*($S$5:$S$6173=1)*IFERROR($N$5:$N$6173*1,0)))&gt;0,ROUND($H2478*((SUMPRODUCT(MAX(($C$5:$C$6173=$C2478)*($D$5:$D$6173=$D2478)*($S$5:$S$6173=1)*IFERROR($N$5:$N$6173*1,0)))-$N2478)/SUMPRODUCT(MAX(($C$5:$C$6173=$C2478)*($D$5:$D$6173=$D2478)*($S$5:$S$6173=1)*IFERROR($N$5:$N$6173*1,0)))),4),0))))</f>
        <v/>
      </c>
      <c r="P2478" s="10" t="inlineStr">
        <is>
          <t>m2</t>
        </is>
      </c>
      <c r="Q2478" s="21">
        <f>IF($A2478="","",$A2478&amp;"|"&amp;$C2478)</f>
        <v/>
      </c>
      <c r="R2478" s="21">
        <f>IF($A2478="","",$A2478&amp;"|"&amp;$C2478&amp;"|"&amp;$D2478)</f>
        <v/>
      </c>
      <c r="S2478" s="21">
        <f>IF($A2478="","",IFERROR(INDEX(Offerte!$D$2:$D$200,MATCH($Q2478,Offerte!$L$2:$L$200,0)),0))</f>
        <v/>
      </c>
      <c r="T2478" s="21">
        <f>IF($A2478="","",IFERROR(INDEX(Offerte!$G$2:$G$200,MATCH($Q2478,Offerte!$L$2:$L$200,0)),"NO"))</f>
        <v/>
      </c>
    </row>
    <row r="2479">
      <c r="A2479" s="10">
        <f>IF(Offerte!$A81="","",Offerte!$A81)</f>
        <v/>
      </c>
      <c r="B2479" s="10">
        <f>IF(Offerte!$A81="","",Offerte!$B81)</f>
        <v/>
      </c>
      <c r="C2479" s="10">
        <f>IF(Offerte!$A81="","",Offerte!$C81)</f>
        <v/>
      </c>
      <c r="D2479" s="10" t="inlineStr">
        <is>
          <t>F.5.1</t>
        </is>
      </c>
      <c r="E2479" s="10" t="inlineStr">
        <is>
          <t>F</t>
        </is>
      </c>
      <c r="F2479" s="10" t="inlineStr">
        <is>
          <t>T</t>
        </is>
      </c>
      <c r="G2479" s="10" t="inlineStr">
        <is>
          <t>tabular</t>
        </is>
      </c>
      <c r="H2479" s="10" t="n">
        <v>1</v>
      </c>
      <c r="I2479" s="10" t="inlineStr">
        <is>
          <t>Rendicontazione di sostenibilità ambientale</t>
        </is>
      </c>
      <c r="J2479" s="20" t="n"/>
      <c r="K2479" s="20" t="n"/>
      <c r="L2479" s="20" t="n"/>
      <c r="M2479" s="20" t="n"/>
      <c r="N2479" s="21">
        <f>IF($A2479="","",IF(IFERROR(VALUE($M2479),0)=1,1,0))</f>
        <v/>
      </c>
      <c r="O2479" s="21">
        <f>IF($A2479="",0,IF(OR($S2479&lt;&gt;1,COUNTA($J2479:$M2479)=0),0,IF($N2479=1,$H2479,0)))</f>
        <v/>
      </c>
      <c r="P2479" s="10" t="inlineStr">
        <is>
          <t>sì/no</t>
        </is>
      </c>
      <c r="Q2479" s="21">
        <f>IF($A2479="","",$A2479&amp;"|"&amp;$C2479)</f>
        <v/>
      </c>
      <c r="R2479" s="21">
        <f>IF($A2479="","",$A2479&amp;"|"&amp;$C2479&amp;"|"&amp;$D2479)</f>
        <v/>
      </c>
      <c r="S2479" s="21">
        <f>IF($A2479="","",IFERROR(INDEX(Offerte!$D$2:$D$200,MATCH($Q2479,Offerte!$L$2:$L$200,0)),0))</f>
        <v/>
      </c>
      <c r="T2479" s="21">
        <f>IF($A2479="","",IFERROR(INDEX(Offerte!$G$2:$G$200,MATCH($Q2479,Offerte!$L$2:$L$200,0)),"NO"))</f>
        <v/>
      </c>
    </row>
    <row r="2480">
      <c r="A2480" s="10">
        <f>IF(Offerte!$A81="","",Offerte!$A81)</f>
        <v/>
      </c>
      <c r="B2480" s="10">
        <f>IF(Offerte!$A81="","",Offerte!$B81)</f>
        <v/>
      </c>
      <c r="C2480" s="10">
        <f>IF(Offerte!$A81="","",Offerte!$C81)</f>
        <v/>
      </c>
      <c r="D2480" s="10" t="inlineStr">
        <is>
          <t>G.1.1</t>
        </is>
      </c>
      <c r="E2480" s="10" t="inlineStr">
        <is>
          <t>G</t>
        </is>
      </c>
      <c r="F2480" s="10" t="inlineStr">
        <is>
          <t>D</t>
        </is>
      </c>
      <c r="G2480" s="10" t="inlineStr">
        <is>
          <t>discretionary</t>
        </is>
      </c>
      <c r="H2480" s="10" t="n">
        <v>2</v>
      </c>
      <c r="I2480" s="10" t="inlineStr">
        <is>
          <t>Qualità del progetto di centrale di controllo aziendale</t>
        </is>
      </c>
      <c r="J2480" s="20" t="n"/>
      <c r="K2480" s="20" t="n"/>
      <c r="L2480" s="20" t="n"/>
      <c r="M2480" s="20" t="n"/>
      <c r="N2480" s="21">
        <f>IF($A2480="","",MAX(0,MIN(1,IFERROR(VALUE($M2480),0))))</f>
        <v/>
      </c>
      <c r="O2480" s="21">
        <f>IF($A2480="",0,IF(OR($S2480&lt;&gt;1,COUNTA($J2480:$M2480)=0),0,IF(SUMPRODUCT(MAX(($C$5:$C$6173=$C2480)*($D$5:$D$6173=$D2480)*($S$5:$S$6173=1)*IFERROR($N$5:$N$6173*1,0)))&gt;0,ROUND($H2480*($N2480/SUMPRODUCT(MAX(($C$5:$C$6173=$C2480)*($D$5:$D$6173=$D2480)*($S$5:$S$6173=1)*IFERROR($N$5:$N$6173*1,0)))),4),0)))</f>
        <v/>
      </c>
      <c r="P2480" s="10" t="inlineStr">
        <is>
          <t>coeff.</t>
        </is>
      </c>
      <c r="Q2480" s="21">
        <f>IF($A2480="","",$A2480&amp;"|"&amp;$C2480)</f>
        <v/>
      </c>
      <c r="R2480" s="21">
        <f>IF($A2480="","",$A2480&amp;"|"&amp;$C2480&amp;"|"&amp;$D2480)</f>
        <v/>
      </c>
      <c r="S2480" s="21">
        <f>IF($A2480="","",IFERROR(INDEX(Offerte!$D$2:$D$200,MATCH($Q2480,Offerte!$L$2:$L$200,0)),0))</f>
        <v/>
      </c>
      <c r="T2480" s="21">
        <f>IF($A2480="","",IFERROR(INDEX(Offerte!$G$2:$G$200,MATCH($Q2480,Offerte!$L$2:$L$200,0)),"NO"))</f>
        <v/>
      </c>
    </row>
    <row r="2481">
      <c r="A2481" s="10">
        <f>IF(Offerte!$A81="","",Offerte!$A81)</f>
        <v/>
      </c>
      <c r="B2481" s="10">
        <f>IF(Offerte!$A81="","",Offerte!$B81)</f>
        <v/>
      </c>
      <c r="C2481" s="10">
        <f>IF(Offerte!$A81="","",Offerte!$C81)</f>
        <v/>
      </c>
      <c r="D2481" s="10" t="inlineStr">
        <is>
          <t>G.2.1</t>
        </is>
      </c>
      <c r="E2481" s="10" t="inlineStr">
        <is>
          <t>G</t>
        </is>
      </c>
      <c r="F2481" s="10" t="inlineStr">
        <is>
          <t>T</t>
        </is>
      </c>
      <c r="G2481" s="10" t="inlineStr">
        <is>
          <t>tabular</t>
        </is>
      </c>
      <c r="H2481" s="10" t="n">
        <v>1</v>
      </c>
      <c r="I2481" s="10" t="inlineStr">
        <is>
          <t>Certificazione ISO 45001</t>
        </is>
      </c>
      <c r="J2481" s="20" t="n"/>
      <c r="K2481" s="20" t="n"/>
      <c r="L2481" s="20" t="n"/>
      <c r="M2481" s="20" t="n"/>
      <c r="N2481" s="21">
        <f>IF($A2481="","",IF(IFERROR(VALUE($M2481),0)=1,1,0))</f>
        <v/>
      </c>
      <c r="O2481" s="21">
        <f>IF($A2481="",0,IF(OR($S2481&lt;&gt;1,COUNTA($J2481:$M2481)=0),0,IF($N2481=1,$H2481,0)))</f>
        <v/>
      </c>
      <c r="P2481" s="10" t="inlineStr">
        <is>
          <t>sì/no</t>
        </is>
      </c>
      <c r="Q2481" s="21">
        <f>IF($A2481="","",$A2481&amp;"|"&amp;$C2481)</f>
        <v/>
      </c>
      <c r="R2481" s="21">
        <f>IF($A2481="","",$A2481&amp;"|"&amp;$C2481&amp;"|"&amp;$D2481)</f>
        <v/>
      </c>
      <c r="S2481" s="21">
        <f>IF($A2481="","",IFERROR(INDEX(Offerte!$D$2:$D$200,MATCH($Q2481,Offerte!$L$2:$L$200,0)),0))</f>
        <v/>
      </c>
      <c r="T2481" s="21">
        <f>IF($A2481="","",IFERROR(INDEX(Offerte!$G$2:$G$200,MATCH($Q2481,Offerte!$L$2:$L$200,0)),"NO"))</f>
        <v/>
      </c>
    </row>
    <row r="2482">
      <c r="A2482" s="10">
        <f>IF(Offerte!$A81="","",Offerte!$A81)</f>
        <v/>
      </c>
      <c r="B2482" s="10">
        <f>IF(Offerte!$A81="","",Offerte!$B81)</f>
        <v/>
      </c>
      <c r="C2482" s="10">
        <f>IF(Offerte!$A81="","",Offerte!$C81)</f>
        <v/>
      </c>
      <c r="D2482" s="10" t="inlineStr">
        <is>
          <t>G.3.1</t>
        </is>
      </c>
      <c r="E2482" s="10" t="inlineStr">
        <is>
          <t>G</t>
        </is>
      </c>
      <c r="F2482" s="10" t="inlineStr">
        <is>
          <t>T</t>
        </is>
      </c>
      <c r="G2482" s="10" t="inlineStr">
        <is>
          <t>tabular</t>
        </is>
      </c>
      <c r="H2482" s="10" t="n">
        <v>1</v>
      </c>
      <c r="I2482" s="10" t="inlineStr">
        <is>
          <t>Certificazioni di responsabilità sociale</t>
        </is>
      </c>
      <c r="J2482" s="20" t="n"/>
      <c r="K2482" s="20" t="n"/>
      <c r="L2482" s="20" t="n"/>
      <c r="M2482" s="20" t="n"/>
      <c r="N2482" s="21">
        <f>IF($A2482="","",IF(IFERROR(VALUE($M2482),0)=1,1,0))</f>
        <v/>
      </c>
      <c r="O2482" s="21">
        <f>IF($A2482="",0,IF(OR($S2482&lt;&gt;1,COUNTA($J2482:$M2482)=0),0,IF($N2482=1,$H2482,0)))</f>
        <v/>
      </c>
      <c r="P2482" s="10" t="inlineStr">
        <is>
          <t>sì/no</t>
        </is>
      </c>
      <c r="Q2482" s="21">
        <f>IF($A2482="","",$A2482&amp;"|"&amp;$C2482)</f>
        <v/>
      </c>
      <c r="R2482" s="21">
        <f>IF($A2482="","",$A2482&amp;"|"&amp;$C2482&amp;"|"&amp;$D2482)</f>
        <v/>
      </c>
      <c r="S2482" s="21">
        <f>IF($A2482="","",IFERROR(INDEX(Offerte!$D$2:$D$200,MATCH($Q2482,Offerte!$L$2:$L$200,0)),0))</f>
        <v/>
      </c>
      <c r="T2482" s="21">
        <f>IF($A2482="","",IFERROR(INDEX(Offerte!$G$2:$G$200,MATCH($Q2482,Offerte!$L$2:$L$200,0)),"NO"))</f>
        <v/>
      </c>
    </row>
    <row r="2483">
      <c r="A2483" s="10">
        <f>IF(Offerte!$A81="","",Offerte!$A81)</f>
        <v/>
      </c>
      <c r="B2483" s="10">
        <f>IF(Offerte!$A81="","",Offerte!$B81)</f>
        <v/>
      </c>
      <c r="C2483" s="10">
        <f>IF(Offerte!$A81="","",Offerte!$C81)</f>
        <v/>
      </c>
      <c r="D2483" s="10" t="inlineStr">
        <is>
          <t>G.4.1</t>
        </is>
      </c>
      <c r="E2483" s="10" t="inlineStr">
        <is>
          <t>G</t>
        </is>
      </c>
      <c r="F2483" s="10" t="inlineStr">
        <is>
          <t>D</t>
        </is>
      </c>
      <c r="G2483" s="10" t="inlineStr">
        <is>
          <t>discretionary</t>
        </is>
      </c>
      <c r="H2483" s="10" t="n">
        <v>2</v>
      </c>
      <c r="I2483" s="10" t="inlineStr">
        <is>
          <t>Qualità del piano di formazione del personale</t>
        </is>
      </c>
      <c r="J2483" s="20" t="n"/>
      <c r="K2483" s="20" t="n"/>
      <c r="L2483" s="20" t="n"/>
      <c r="M2483" s="20" t="n"/>
      <c r="N2483" s="21">
        <f>IF($A2483="","",MAX(0,MIN(1,IFERROR(VALUE($M2483),0))))</f>
        <v/>
      </c>
      <c r="O2483" s="21">
        <f>IF($A2483="",0,IF(OR($S2483&lt;&gt;1,COUNTA($J2483:$M2483)=0),0,IF(SUMPRODUCT(MAX(($C$5:$C$6173=$C2483)*($D$5:$D$6173=$D2483)*($S$5:$S$6173=1)*IFERROR($N$5:$N$6173*1,0)))&gt;0,ROUND($H2483*($N2483/SUMPRODUCT(MAX(($C$5:$C$6173=$C2483)*($D$5:$D$6173=$D2483)*($S$5:$S$6173=1)*IFERROR($N$5:$N$6173*1,0)))),4),0)))</f>
        <v/>
      </c>
      <c r="P2483" s="10" t="inlineStr">
        <is>
          <t>coeff.</t>
        </is>
      </c>
      <c r="Q2483" s="21">
        <f>IF($A2483="","",$A2483&amp;"|"&amp;$C2483)</f>
        <v/>
      </c>
      <c r="R2483" s="21">
        <f>IF($A2483="","",$A2483&amp;"|"&amp;$C2483&amp;"|"&amp;$D2483)</f>
        <v/>
      </c>
      <c r="S2483" s="21">
        <f>IF($A2483="","",IFERROR(INDEX(Offerte!$D$2:$D$200,MATCH($Q2483,Offerte!$L$2:$L$200,0)),0))</f>
        <v/>
      </c>
      <c r="T2483" s="21">
        <f>IF($A2483="","",IFERROR(INDEX(Offerte!$G$2:$G$200,MATCH($Q2483,Offerte!$L$2:$L$200,0)),"NO"))</f>
        <v/>
      </c>
    </row>
    <row r="2484">
      <c r="A2484" s="10">
        <f>IF(Offerte!$A81="","",Offerte!$A81)</f>
        <v/>
      </c>
      <c r="B2484" s="10">
        <f>IF(Offerte!$A81="","",Offerte!$B81)</f>
        <v/>
      </c>
      <c r="C2484" s="10">
        <f>IF(Offerte!$A81="","",Offerte!$C81)</f>
        <v/>
      </c>
      <c r="D2484" s="10" t="inlineStr">
        <is>
          <t>G.5.1</t>
        </is>
      </c>
      <c r="E2484" s="10" t="inlineStr">
        <is>
          <t>G</t>
        </is>
      </c>
      <c r="F2484" s="10" t="inlineStr">
        <is>
          <t>T</t>
        </is>
      </c>
      <c r="G2484" s="10" t="inlineStr">
        <is>
          <t>tabular</t>
        </is>
      </c>
      <c r="H2484" s="10" t="n">
        <v>1</v>
      </c>
      <c r="I2484" s="10" t="inlineStr">
        <is>
          <t>Impegno al mantenimento delle garanzie del contratto di secondo livello del gestore uscente</t>
        </is>
      </c>
      <c r="J2484" s="20" t="n"/>
      <c r="K2484" s="20" t="n"/>
      <c r="L2484" s="20" t="n"/>
      <c r="M2484" s="20" t="n"/>
      <c r="N2484" s="21">
        <f>IF($A2484="","",IF(IFERROR(VALUE($M2484),0)=1,1,0))</f>
        <v/>
      </c>
      <c r="O2484" s="21">
        <f>IF($A2484="",0,IF(OR($S2484&lt;&gt;1,COUNTA($J2484:$M2484)=0),0,IF($N2484=1,$H2484,0)))</f>
        <v/>
      </c>
      <c r="P2484" s="10" t="inlineStr">
        <is>
          <t>sì/no</t>
        </is>
      </c>
      <c r="Q2484" s="21">
        <f>IF($A2484="","",$A2484&amp;"|"&amp;$C2484)</f>
        <v/>
      </c>
      <c r="R2484" s="21">
        <f>IF($A2484="","",$A2484&amp;"|"&amp;$C2484&amp;"|"&amp;$D2484)</f>
        <v/>
      </c>
      <c r="S2484" s="21">
        <f>IF($A2484="","",IFERROR(INDEX(Offerte!$D$2:$D$200,MATCH($Q2484,Offerte!$L$2:$L$200,0)),0))</f>
        <v/>
      </c>
      <c r="T2484" s="21">
        <f>IF($A2484="","",IFERROR(INDEX(Offerte!$G$2:$G$200,MATCH($Q2484,Offerte!$L$2:$L$200,0)),"NO"))</f>
        <v/>
      </c>
    </row>
    <row r="2485">
      <c r="A2485" s="10">
        <f>IF(Offerte!$A82="","",Offerte!$A82)</f>
        <v/>
      </c>
      <c r="B2485" s="10">
        <f>IF(Offerte!$A82="","",Offerte!$B82)</f>
        <v/>
      </c>
      <c r="C2485" s="10">
        <f>IF(Offerte!$A82="","",Offerte!$C82)</f>
        <v/>
      </c>
      <c r="D2485" s="10" t="inlineStr">
        <is>
          <t>A.1.1</t>
        </is>
      </c>
      <c r="E2485" s="10" t="inlineStr">
        <is>
          <t>A</t>
        </is>
      </c>
      <c r="F2485" s="10" t="inlineStr">
        <is>
          <t>Q</t>
        </is>
      </c>
      <c r="G2485" s="10" t="inlineStr">
        <is>
          <t>higher</t>
        </is>
      </c>
      <c r="H2485" s="10" t="n">
        <v>3</v>
      </c>
      <c r="I2485" s="10" t="inlineStr">
        <is>
          <t>Tasso aggiuntivo di corse controllate</t>
        </is>
      </c>
      <c r="J2485" s="20" t="n"/>
      <c r="K2485" s="20" t="n"/>
      <c r="L2485" s="20" t="n"/>
      <c r="M2485" s="20" t="n"/>
      <c r="N2485" s="21">
        <f>IF($A2485="","",IFERROR(VALUE($K2485)/VALUE($L2485)*100,IFERROR(VALUE($J2485),0)))</f>
        <v/>
      </c>
      <c r="O2485" s="21">
        <f>IF($A2485="",0,IF(OR($S2485&lt;&gt;1,COUNTA($J2485:$M2485)=0),0,IF(SUMPRODUCT(MAX(($C$5:$C$6173=$C2485)*($D$5:$D$6173=$D2485)*($S$5:$S$6173=1)*IFERROR($N$5:$N$6173*1,0)))&gt;0,ROUND($H2485*($N2485/SUMPRODUCT(MAX(($C$5:$C$6173=$C2485)*($D$5:$D$6173=$D2485)*($S$5:$S$6173=1)*IFERROR($N$5:$N$6173*1,0)))),4),0)))</f>
        <v/>
      </c>
      <c r="P2485" s="10" t="inlineStr">
        <is>
          <t>Corse controllate annue / Corse programmate annue</t>
        </is>
      </c>
      <c r="Q2485" s="21">
        <f>IF($A2485="","",$A2485&amp;"|"&amp;$C2485)</f>
        <v/>
      </c>
      <c r="R2485" s="21">
        <f>IF($A2485="","",$A2485&amp;"|"&amp;$C2485&amp;"|"&amp;$D2485)</f>
        <v/>
      </c>
      <c r="S2485" s="21">
        <f>IF($A2485="","",IFERROR(INDEX(Offerte!$D$2:$D$200,MATCH($Q2485,Offerte!$L$2:$L$200,0)),0))</f>
        <v/>
      </c>
      <c r="T2485" s="21">
        <f>IF($A2485="","",IFERROR(INDEX(Offerte!$G$2:$G$200,MATCH($Q2485,Offerte!$L$2:$L$200,0)),"NO"))</f>
        <v/>
      </c>
    </row>
    <row r="2486">
      <c r="A2486" s="10">
        <f>IF(Offerte!$A82="","",Offerte!$A82)</f>
        <v/>
      </c>
      <c r="B2486" s="10">
        <f>IF(Offerte!$A82="","",Offerte!$B82)</f>
        <v/>
      </c>
      <c r="C2486" s="10">
        <f>IF(Offerte!$A82="","",Offerte!$C82)</f>
        <v/>
      </c>
      <c r="D2486" s="10" t="inlineStr">
        <is>
          <t>A.1.2</t>
        </is>
      </c>
      <c r="E2486" s="10" t="inlineStr">
        <is>
          <t>A</t>
        </is>
      </c>
      <c r="F2486" s="10" t="inlineStr">
        <is>
          <t>Q</t>
        </is>
      </c>
      <c r="G2486" s="10" t="inlineStr">
        <is>
          <t>higher</t>
        </is>
      </c>
      <c r="H2486" s="10" t="n">
        <v>4</v>
      </c>
      <c r="I2486" s="10" t="inlineStr">
        <is>
          <t>Numero aggiuntivo di passeggeri controllati</t>
        </is>
      </c>
      <c r="J2486" s="20" t="n"/>
      <c r="K2486" s="20" t="n"/>
      <c r="L2486" s="20" t="n"/>
      <c r="M2486" s="20" t="n"/>
      <c r="N2486" s="21">
        <f>IF($A2486="","",IFERROR(VALUE($J2486),0))</f>
        <v/>
      </c>
      <c r="O2486" s="21">
        <f>IF($A2486="",0,IF(OR($S2486&lt;&gt;1,COUNTA($J2486:$M2486)=0),0,IF(SUMPRODUCT(MAX(($C$5:$C$6173=$C2486)*($D$5:$D$6173=$D2486)*($S$5:$S$6173=1)*IFERROR($N$5:$N$6173*1,0)))&gt;0,ROUND($H2486*($N2486/SUMPRODUCT(MAX(($C$5:$C$6173=$C2486)*($D$5:$D$6173=$D2486)*($S$5:$S$6173=1)*IFERROR($N$5:$N$6173*1,0)))),4),0)))</f>
        <v/>
      </c>
      <c r="P2486" s="10" t="inlineStr">
        <is>
          <t>passeggeri/anno</t>
        </is>
      </c>
      <c r="Q2486" s="21">
        <f>IF($A2486="","",$A2486&amp;"|"&amp;$C2486)</f>
        <v/>
      </c>
      <c r="R2486" s="21">
        <f>IF($A2486="","",$A2486&amp;"|"&amp;$C2486&amp;"|"&amp;$D2486)</f>
        <v/>
      </c>
      <c r="S2486" s="21">
        <f>IF($A2486="","",IFERROR(INDEX(Offerte!$D$2:$D$200,MATCH($Q2486,Offerte!$L$2:$L$200,0)),0))</f>
        <v/>
      </c>
      <c r="T2486" s="21">
        <f>IF($A2486="","",IFERROR(INDEX(Offerte!$G$2:$G$200,MATCH($Q2486,Offerte!$L$2:$L$200,0)),"NO"))</f>
        <v/>
      </c>
    </row>
    <row r="2487">
      <c r="A2487" s="10">
        <f>IF(Offerte!$A82="","",Offerte!$A82)</f>
        <v/>
      </c>
      <c r="B2487" s="10">
        <f>IF(Offerte!$A82="","",Offerte!$B82)</f>
        <v/>
      </c>
      <c r="C2487" s="10">
        <f>IF(Offerte!$A82="","",Offerte!$C82)</f>
        <v/>
      </c>
      <c r="D2487" s="10" t="inlineStr">
        <is>
          <t>B.1.1</t>
        </is>
      </c>
      <c r="E2487" s="10" t="inlineStr">
        <is>
          <t>B</t>
        </is>
      </c>
      <c r="F2487" s="10" t="inlineStr">
        <is>
          <t>Q</t>
        </is>
      </c>
      <c r="G2487" s="10" t="inlineStr">
        <is>
          <t>higher</t>
        </is>
      </c>
      <c r="H2487" s="10" t="n">
        <v>3</v>
      </c>
      <c r="I2487" s="10" t="inlineStr">
        <is>
          <t>Incremento dei posti offerti nelle fasce di punta</t>
        </is>
      </c>
      <c r="J2487" s="20" t="n"/>
      <c r="K2487" s="20" t="n"/>
      <c r="L2487" s="20" t="n"/>
      <c r="M2487" s="20" t="n"/>
      <c r="N2487" s="21">
        <f>IF($A2487="","",IFERROR(VALUE($J2487),0))</f>
        <v/>
      </c>
      <c r="O2487" s="21">
        <f>IF($A2487="",0,IF(OR($S2487&lt;&gt;1,COUNTA($J2487:$M2487)=0),0,IF(SUMPRODUCT(MAX(($C$5:$C$6173=$C2487)*($D$5:$D$6173=$D2487)*($S$5:$S$6173=1)*IFERROR($N$5:$N$6173*1,0)))&gt;0,ROUND($H2487*($N2487/SUMPRODUCT(MAX(($C$5:$C$6173=$C2487)*($D$5:$D$6173=$D2487)*($S$5:$S$6173=1)*IFERROR($N$5:$N$6173*1,0)))),4),0)))</f>
        <v/>
      </c>
      <c r="P2487" s="10" t="inlineStr">
        <is>
          <t>posti*km</t>
        </is>
      </c>
      <c r="Q2487" s="21">
        <f>IF($A2487="","",$A2487&amp;"|"&amp;$C2487)</f>
        <v/>
      </c>
      <c r="R2487" s="21">
        <f>IF($A2487="","",$A2487&amp;"|"&amp;$C2487&amp;"|"&amp;$D2487)</f>
        <v/>
      </c>
      <c r="S2487" s="21">
        <f>IF($A2487="","",IFERROR(INDEX(Offerte!$D$2:$D$200,MATCH($Q2487,Offerte!$L$2:$L$200,0)),0))</f>
        <v/>
      </c>
      <c r="T2487" s="21">
        <f>IF($A2487="","",IFERROR(INDEX(Offerte!$G$2:$G$200,MATCH($Q2487,Offerte!$L$2:$L$200,0)),"NO"))</f>
        <v/>
      </c>
    </row>
    <row r="2488">
      <c r="A2488" s="10">
        <f>IF(Offerte!$A82="","",Offerte!$A82)</f>
        <v/>
      </c>
      <c r="B2488" s="10">
        <f>IF(Offerte!$A82="","",Offerte!$B82)</f>
        <v/>
      </c>
      <c r="C2488" s="10">
        <f>IF(Offerte!$A82="","",Offerte!$C82)</f>
        <v/>
      </c>
      <c r="D2488" s="10" t="inlineStr">
        <is>
          <t>B.2.1</t>
        </is>
      </c>
      <c r="E2488" s="10" t="inlineStr">
        <is>
          <t>B</t>
        </is>
      </c>
      <c r="F2488" s="10" t="inlineStr">
        <is>
          <t>Q</t>
        </is>
      </c>
      <c r="G2488" s="10" t="inlineStr">
        <is>
          <t>higher</t>
        </is>
      </c>
      <c r="H2488" s="10" t="n">
        <v>4</v>
      </c>
      <c r="I2488" s="10" t="inlineStr">
        <is>
          <t>Corse aggiuntive nell'arco giornaliero base</t>
        </is>
      </c>
      <c r="J2488" s="20" t="n"/>
      <c r="K2488" s="20" t="n"/>
      <c r="L2488" s="20" t="n"/>
      <c r="M2488" s="20" t="n"/>
      <c r="N2488" s="21">
        <f>IF($A2488="","",IFERROR(VALUE($J2488),0))</f>
        <v/>
      </c>
      <c r="O2488" s="21">
        <f>IF($A2488="",0,IF(OR($S2488&lt;&gt;1,COUNTA($J2488:$M2488)=0),0,IF(SUMPRODUCT(MAX(($C$5:$C$6173=$C2488)*($D$5:$D$6173=$D2488)*($S$5:$S$6173=1)*IFERROR($N$5:$N$6173*1,0)))&gt;0,ROUND($H2488*($N2488/SUMPRODUCT(MAX(($C$5:$C$6173=$C2488)*($D$5:$D$6173=$D2488)*($S$5:$S$6173=1)*IFERROR($N$5:$N$6173*1,0)))),4),0)))</f>
        <v/>
      </c>
      <c r="P2488" s="10" t="inlineStr">
        <is>
          <t>corse</t>
        </is>
      </c>
      <c r="Q2488" s="21">
        <f>IF($A2488="","",$A2488&amp;"|"&amp;$C2488)</f>
        <v/>
      </c>
      <c r="R2488" s="21">
        <f>IF($A2488="","",$A2488&amp;"|"&amp;$C2488&amp;"|"&amp;$D2488)</f>
        <v/>
      </c>
      <c r="S2488" s="21">
        <f>IF($A2488="","",IFERROR(INDEX(Offerte!$D$2:$D$200,MATCH($Q2488,Offerte!$L$2:$L$200,0)),0))</f>
        <v/>
      </c>
      <c r="T2488" s="21">
        <f>IF($A2488="","",IFERROR(INDEX(Offerte!$G$2:$G$200,MATCH($Q2488,Offerte!$L$2:$L$200,0)),"NO"))</f>
        <v/>
      </c>
    </row>
    <row r="2489">
      <c r="A2489" s="10">
        <f>IF(Offerte!$A82="","",Offerte!$A82)</f>
        <v/>
      </c>
      <c r="B2489" s="10">
        <f>IF(Offerte!$A82="","",Offerte!$B82)</f>
        <v/>
      </c>
      <c r="C2489" s="10">
        <f>IF(Offerte!$A82="","",Offerte!$C82)</f>
        <v/>
      </c>
      <c r="D2489" s="10" t="inlineStr">
        <is>
          <t>B.3.1</t>
        </is>
      </c>
      <c r="E2489" s="10" t="inlineStr">
        <is>
          <t>B</t>
        </is>
      </c>
      <c r="F2489" s="10" t="inlineStr">
        <is>
          <t>Q</t>
        </is>
      </c>
      <c r="G2489" s="10" t="inlineStr">
        <is>
          <t>higher</t>
        </is>
      </c>
      <c r="H2489" s="10" t="n">
        <v>2</v>
      </c>
      <c r="I2489" s="10" t="inlineStr">
        <is>
          <t>Numero di corse aggiuntive per allungamento dell'arco di servizio giornaliero nelle fasce serali</t>
        </is>
      </c>
      <c r="J2489" s="20" t="n"/>
      <c r="K2489" s="20" t="n"/>
      <c r="L2489" s="20" t="n"/>
      <c r="M2489" s="20" t="n"/>
      <c r="N2489" s="21">
        <f>IF($A2489="","",IFERROR(VALUE($J2489),0))</f>
        <v/>
      </c>
      <c r="O2489" s="21">
        <f>IF($A2489="",0,IF(OR($S2489&lt;&gt;1,COUNTA($J2489:$M2489)=0),0,IF(SUMPRODUCT(MAX(($C$5:$C$6173=$C2489)*($D$5:$D$6173=$D2489)*($S$5:$S$6173=1)*IFERROR($N$5:$N$6173*1,0)))&gt;0,ROUND($H2489*($N2489/SUMPRODUCT(MAX(($C$5:$C$6173=$C2489)*($D$5:$D$6173=$D2489)*($S$5:$S$6173=1)*IFERROR($N$5:$N$6173*1,0)))),4),0)))</f>
        <v/>
      </c>
      <c r="P2489" s="10" t="inlineStr">
        <is>
          <t>corse</t>
        </is>
      </c>
      <c r="Q2489" s="21">
        <f>IF($A2489="","",$A2489&amp;"|"&amp;$C2489)</f>
        <v/>
      </c>
      <c r="R2489" s="21">
        <f>IF($A2489="","",$A2489&amp;"|"&amp;$C2489&amp;"|"&amp;$D2489)</f>
        <v/>
      </c>
      <c r="S2489" s="21">
        <f>IF($A2489="","",IFERROR(INDEX(Offerte!$D$2:$D$200,MATCH($Q2489,Offerte!$L$2:$L$200,0)),0))</f>
        <v/>
      </c>
      <c r="T2489" s="21">
        <f>IF($A2489="","",IFERROR(INDEX(Offerte!$G$2:$G$200,MATCH($Q2489,Offerte!$L$2:$L$200,0)),"NO"))</f>
        <v/>
      </c>
    </row>
    <row r="2490">
      <c r="A2490" s="10">
        <f>IF(Offerte!$A82="","",Offerte!$A82)</f>
        <v/>
      </c>
      <c r="B2490" s="10">
        <f>IF(Offerte!$A82="","",Offerte!$B82)</f>
        <v/>
      </c>
      <c r="C2490" s="10">
        <f>IF(Offerte!$A82="","",Offerte!$C82)</f>
        <v/>
      </c>
      <c r="D2490" s="10" t="inlineStr">
        <is>
          <t>B.4.1</t>
        </is>
      </c>
      <c r="E2490" s="10" t="inlineStr">
        <is>
          <t>B</t>
        </is>
      </c>
      <c r="F2490" s="10" t="inlineStr">
        <is>
          <t>Q</t>
        </is>
      </c>
      <c r="G2490" s="10" t="inlineStr">
        <is>
          <t>higher</t>
        </is>
      </c>
      <c r="H2490" s="10" t="n">
        <v>3</v>
      </c>
      <c r="I2490" s="10" t="inlineStr">
        <is>
          <t>Percorrenze aggiuntive offerte nel Programma d'esercizio delle prime due fasi attuative</t>
        </is>
      </c>
      <c r="J2490" s="20" t="n"/>
      <c r="K2490" s="20" t="n"/>
      <c r="L2490" s="20" t="n"/>
      <c r="M2490" s="20" t="n"/>
      <c r="N2490" s="21">
        <f>IF($A2490="","",IFERROR(VALUE($J2490),0))</f>
        <v/>
      </c>
      <c r="O2490" s="21">
        <f>IF($A2490="",0,IF(OR($S2490&lt;&gt;1,COUNTA($J2490:$M2490)=0),0,IF(SUMPRODUCT(MAX(($C$5:$C$6173=$C2490)*($D$5:$D$6173=$D2490)*($S$5:$S$6173=1)*IFERROR($N$5:$N$6173*1,0)))&gt;0,ROUND($H2490*($N2490/SUMPRODUCT(MAX(($C$5:$C$6173=$C2490)*($D$5:$D$6173=$D2490)*($S$5:$S$6173=1)*IFERROR($N$5:$N$6173*1,0)))),4),0)))</f>
        <v/>
      </c>
      <c r="P2490" s="10" t="inlineStr">
        <is>
          <t>vett*km</t>
        </is>
      </c>
      <c r="Q2490" s="21">
        <f>IF($A2490="","",$A2490&amp;"|"&amp;$C2490)</f>
        <v/>
      </c>
      <c r="R2490" s="21">
        <f>IF($A2490="","",$A2490&amp;"|"&amp;$C2490&amp;"|"&amp;$D2490)</f>
        <v/>
      </c>
      <c r="S2490" s="21">
        <f>IF($A2490="","",IFERROR(INDEX(Offerte!$D$2:$D$200,MATCH($Q2490,Offerte!$L$2:$L$200,0)),0))</f>
        <v/>
      </c>
      <c r="T2490" s="21">
        <f>IF($A2490="","",IFERROR(INDEX(Offerte!$G$2:$G$200,MATCH($Q2490,Offerte!$L$2:$L$200,0)),"NO"))</f>
        <v/>
      </c>
    </row>
    <row r="2491">
      <c r="A2491" s="10">
        <f>IF(Offerte!$A82="","",Offerte!$A82)</f>
        <v/>
      </c>
      <c r="B2491" s="10">
        <f>IF(Offerte!$A82="","",Offerte!$B82)</f>
        <v/>
      </c>
      <c r="C2491" s="10">
        <f>IF(Offerte!$A82="","",Offerte!$C82)</f>
        <v/>
      </c>
      <c r="D2491" s="10" t="inlineStr">
        <is>
          <t>B.5.1</t>
        </is>
      </c>
      <c r="E2491" s="10" t="inlineStr">
        <is>
          <t>B</t>
        </is>
      </c>
      <c r="F2491" s="10" t="inlineStr">
        <is>
          <t>D</t>
        </is>
      </c>
      <c r="G2491" s="10" t="inlineStr">
        <is>
          <t>discretionary</t>
        </is>
      </c>
      <c r="H2491" s="10" t="n">
        <v>2</v>
      </c>
      <c r="I2491" s="10" t="inlineStr">
        <is>
          <t>Efficacia del progetto di servizi complementari DRT</t>
        </is>
      </c>
      <c r="J2491" s="20" t="n"/>
      <c r="K2491" s="20" t="n"/>
      <c r="L2491" s="20" t="n"/>
      <c r="M2491" s="20" t="n"/>
      <c r="N2491" s="21">
        <f>IF($A2491="","",MAX(0,MIN(1,IFERROR(VALUE($M2491),0))))</f>
        <v/>
      </c>
      <c r="O2491" s="21">
        <f>IF($A2491="",0,IF(OR($S2491&lt;&gt;1,COUNTA($J2491:$M2491)=0),0,IF(SUMPRODUCT(MAX(($C$5:$C$6173=$C2491)*($D$5:$D$6173=$D2491)*($S$5:$S$6173=1)*IFERROR($N$5:$N$6173*1,0)))&gt;0,ROUND($H2491*($N2491/SUMPRODUCT(MAX(($C$5:$C$6173=$C2491)*($D$5:$D$6173=$D2491)*($S$5:$S$6173=1)*IFERROR($N$5:$N$6173*1,0)))),4),0)))</f>
        <v/>
      </c>
      <c r="P2491" s="10" t="inlineStr">
        <is>
          <t>coeff.</t>
        </is>
      </c>
      <c r="Q2491" s="21">
        <f>IF($A2491="","",$A2491&amp;"|"&amp;$C2491)</f>
        <v/>
      </c>
      <c r="R2491" s="21">
        <f>IF($A2491="","",$A2491&amp;"|"&amp;$C2491&amp;"|"&amp;$D2491)</f>
        <v/>
      </c>
      <c r="S2491" s="21">
        <f>IF($A2491="","",IFERROR(INDEX(Offerte!$D$2:$D$200,MATCH($Q2491,Offerte!$L$2:$L$200,0)),0))</f>
        <v/>
      </c>
      <c r="T2491" s="21">
        <f>IF($A2491="","",IFERROR(INDEX(Offerte!$G$2:$G$200,MATCH($Q2491,Offerte!$L$2:$L$200,0)),"NO"))</f>
        <v/>
      </c>
    </row>
    <row r="2492">
      <c r="A2492" s="10">
        <f>IF(Offerte!$A82="","",Offerte!$A82)</f>
        <v/>
      </c>
      <c r="B2492" s="10">
        <f>IF(Offerte!$A82="","",Offerte!$B82)</f>
        <v/>
      </c>
      <c r="C2492" s="10">
        <f>IF(Offerte!$A82="","",Offerte!$C82)</f>
        <v/>
      </c>
      <c r="D2492" s="10" t="inlineStr">
        <is>
          <t>C.1.1</t>
        </is>
      </c>
      <c r="E2492" s="10" t="inlineStr">
        <is>
          <t>C</t>
        </is>
      </c>
      <c r="F2492" s="10" t="inlineStr">
        <is>
          <t>Q</t>
        </is>
      </c>
      <c r="G2492" s="10" t="inlineStr">
        <is>
          <t>higher</t>
        </is>
      </c>
      <c r="H2492" s="10" t="n">
        <v>2</v>
      </c>
      <c r="I2492" s="10" t="inlineStr">
        <is>
          <t>Tasso di copertura del servizio con telecamere BSD</t>
        </is>
      </c>
      <c r="J2492" s="20" t="n"/>
      <c r="K2492" s="20" t="n"/>
      <c r="L2492" s="20" t="n"/>
      <c r="M2492" s="20" t="n"/>
      <c r="N2492" s="21">
        <f>IF($A2492="","",IFERROR(VALUE($K2492)/VALUE($L2492),IFERROR(VALUE($J2492),0)))</f>
        <v/>
      </c>
      <c r="O2492" s="21">
        <f>IF($A2492="",0,IF(OR($S2492&lt;&gt;1,COUNTA($J2492:$M2492)=0),0,IF(SUMPRODUCT(MAX(($C$5:$C$6173=$C2492)*($D$5:$D$6173=$D2492)*($S$5:$S$6173=1)*IFERROR($N$5:$N$6173*1,0)))&gt;0,ROUND($H2492*($N2492/SUMPRODUCT(MAX(($C$5:$C$6173=$C2492)*($D$5:$D$6173=$D2492)*($S$5:$S$6173=1)*IFERROR($N$5:$N$6173*1,0)))),4),0)))</f>
        <v/>
      </c>
      <c r="P2492" s="10" t="inlineStr">
        <is>
          <t>Autobus attrezzati con telecamere BSD / Autobus totali in offerta, incluse scorte</t>
        </is>
      </c>
      <c r="Q2492" s="21">
        <f>IF($A2492="","",$A2492&amp;"|"&amp;$C2492)</f>
        <v/>
      </c>
      <c r="R2492" s="21">
        <f>IF($A2492="","",$A2492&amp;"|"&amp;$C2492&amp;"|"&amp;$D2492)</f>
        <v/>
      </c>
      <c r="S2492" s="21">
        <f>IF($A2492="","",IFERROR(INDEX(Offerte!$D$2:$D$200,MATCH($Q2492,Offerte!$L$2:$L$200,0)),0))</f>
        <v/>
      </c>
      <c r="T2492" s="21">
        <f>IF($A2492="","",IFERROR(INDEX(Offerte!$G$2:$G$200,MATCH($Q2492,Offerte!$L$2:$L$200,0)),"NO"))</f>
        <v/>
      </c>
    </row>
    <row r="2493">
      <c r="A2493" s="10">
        <f>IF(Offerte!$A82="","",Offerte!$A82)</f>
        <v/>
      </c>
      <c r="B2493" s="10">
        <f>IF(Offerte!$A82="","",Offerte!$B82)</f>
        <v/>
      </c>
      <c r="C2493" s="10">
        <f>IF(Offerte!$A82="","",Offerte!$C82)</f>
        <v/>
      </c>
      <c r="D2493" s="10" t="inlineStr">
        <is>
          <t>C.1.2</t>
        </is>
      </c>
      <c r="E2493" s="10" t="inlineStr">
        <is>
          <t>C</t>
        </is>
      </c>
      <c r="F2493" s="10" t="inlineStr">
        <is>
          <t>Q</t>
        </is>
      </c>
      <c r="G2493" s="10" t="inlineStr">
        <is>
          <t>higher</t>
        </is>
      </c>
      <c r="H2493" s="10" t="n">
        <v>2</v>
      </c>
      <c r="I2493" s="10" t="inlineStr">
        <is>
          <t>Tasso di copertura del servizio con telecamere ADAS</t>
        </is>
      </c>
      <c r="J2493" s="20" t="n"/>
      <c r="K2493" s="20" t="n"/>
      <c r="L2493" s="20" t="n"/>
      <c r="M2493" s="20" t="n"/>
      <c r="N2493" s="21">
        <f>IF($A2493="","",IFERROR(VALUE($K2493)/VALUE($L2493),IFERROR(VALUE($J2493),0)))</f>
        <v/>
      </c>
      <c r="O2493" s="21">
        <f>IF($A2493="",0,IF(OR($S2493&lt;&gt;1,COUNTA($J2493:$M2493)=0),0,IF(SUMPRODUCT(MAX(($C$5:$C$6173=$C2493)*($D$5:$D$6173=$D2493)*($S$5:$S$6173=1)*IFERROR($N$5:$N$6173*1,0)))&gt;0,ROUND($H2493*($N2493/SUMPRODUCT(MAX(($C$5:$C$6173=$C2493)*($D$5:$D$6173=$D2493)*($S$5:$S$6173=1)*IFERROR($N$5:$N$6173*1,0)))),4),0)))</f>
        <v/>
      </c>
      <c r="P2493" s="10" t="inlineStr">
        <is>
          <t>Autobus attrezzati con telecamere ADAS / Autobus totali in offerta, incluse scorte</t>
        </is>
      </c>
      <c r="Q2493" s="21">
        <f>IF($A2493="","",$A2493&amp;"|"&amp;$C2493)</f>
        <v/>
      </c>
      <c r="R2493" s="21">
        <f>IF($A2493="","",$A2493&amp;"|"&amp;$C2493&amp;"|"&amp;$D2493)</f>
        <v/>
      </c>
      <c r="S2493" s="21">
        <f>IF($A2493="","",IFERROR(INDEX(Offerte!$D$2:$D$200,MATCH($Q2493,Offerte!$L$2:$L$200,0)),0))</f>
        <v/>
      </c>
      <c r="T2493" s="21">
        <f>IF($A2493="","",IFERROR(INDEX(Offerte!$G$2:$G$200,MATCH($Q2493,Offerte!$L$2:$L$200,0)),"NO"))</f>
        <v/>
      </c>
    </row>
    <row r="2494">
      <c r="A2494" s="10">
        <f>IF(Offerte!$A82="","",Offerte!$A82)</f>
        <v/>
      </c>
      <c r="B2494" s="10">
        <f>IF(Offerte!$A82="","",Offerte!$B82)</f>
        <v/>
      </c>
      <c r="C2494" s="10">
        <f>IF(Offerte!$A82="","",Offerte!$C82)</f>
        <v/>
      </c>
      <c r="D2494" s="10" t="inlineStr">
        <is>
          <t>C.2.1</t>
        </is>
      </c>
      <c r="E2494" s="10" t="inlineStr">
        <is>
          <t>C</t>
        </is>
      </c>
      <c r="F2494" s="10" t="inlineStr">
        <is>
          <t>Q</t>
        </is>
      </c>
      <c r="G2494" s="10" t="inlineStr">
        <is>
          <t>higher</t>
        </is>
      </c>
      <c r="H2494" s="10" t="n">
        <v>3</v>
      </c>
      <c r="I2494" s="10" t="inlineStr">
        <is>
          <t>Tasso di copertura del servizio con telecamere di bordo di videosorveglianza</t>
        </is>
      </c>
      <c r="J2494" s="20" t="n"/>
      <c r="K2494" s="20" t="n"/>
      <c r="L2494" s="20" t="n"/>
      <c r="M2494" s="20" t="n"/>
      <c r="N2494" s="21">
        <f>IF($A2494="","",IFERROR(VALUE($K2494)/VALUE($L2494),IFERROR(VALUE($J2494),0)))</f>
        <v/>
      </c>
      <c r="O2494" s="21">
        <f>IF($A2494="",0,IF(OR($S2494&lt;&gt;1,COUNTA($J2494:$M2494)=0),0,IF(SUMPRODUCT(MAX(($C$5:$C$6173=$C2494)*($D$5:$D$6173=$D2494)*($S$5:$S$6173=1)*IFERROR($N$5:$N$6173*1,0)))&gt;0,ROUND($H2494*($N2494/SUMPRODUCT(MAX(($C$5:$C$6173=$C2494)*($D$5:$D$6173=$D2494)*($S$5:$S$6173=1)*IFERROR($N$5:$N$6173*1,0)))),4),0)))</f>
        <v/>
      </c>
      <c r="P2494" s="10" t="inlineStr">
        <is>
          <t>Autobus attrezzati con videosorveglianza / Autobus totali in offerta, incluse scorte</t>
        </is>
      </c>
      <c r="Q2494" s="21">
        <f>IF($A2494="","",$A2494&amp;"|"&amp;$C2494)</f>
        <v/>
      </c>
      <c r="R2494" s="21">
        <f>IF($A2494="","",$A2494&amp;"|"&amp;$C2494&amp;"|"&amp;$D2494)</f>
        <v/>
      </c>
      <c r="S2494" s="21">
        <f>IF($A2494="","",IFERROR(INDEX(Offerte!$D$2:$D$200,MATCH($Q2494,Offerte!$L$2:$L$200,0)),0))</f>
        <v/>
      </c>
      <c r="T2494" s="21">
        <f>IF($A2494="","",IFERROR(INDEX(Offerte!$G$2:$G$200,MATCH($Q2494,Offerte!$L$2:$L$200,0)),"NO"))</f>
        <v/>
      </c>
    </row>
    <row r="2495">
      <c r="A2495" s="10">
        <f>IF(Offerte!$A82="","",Offerte!$A82)</f>
        <v/>
      </c>
      <c r="B2495" s="10">
        <f>IF(Offerte!$A82="","",Offerte!$B82)</f>
        <v/>
      </c>
      <c r="C2495" s="10">
        <f>IF(Offerte!$A82="","",Offerte!$C82)</f>
        <v/>
      </c>
      <c r="D2495" s="10" t="inlineStr">
        <is>
          <t>C.2.2</t>
        </is>
      </c>
      <c r="E2495" s="10" t="inlineStr">
        <is>
          <t>C</t>
        </is>
      </c>
      <c r="F2495" s="10" t="inlineStr">
        <is>
          <t>T</t>
        </is>
      </c>
      <c r="G2495" s="10" t="inlineStr">
        <is>
          <t>tabular</t>
        </is>
      </c>
      <c r="H2495" s="10" t="n">
        <v>1</v>
      </c>
      <c r="I2495" s="10" t="inlineStr">
        <is>
          <t>Software video/audio analisi per situazioni di pericolo</t>
        </is>
      </c>
      <c r="J2495" s="20" t="n"/>
      <c r="K2495" s="20" t="n"/>
      <c r="L2495" s="20" t="n"/>
      <c r="M2495" s="20" t="n"/>
      <c r="N2495" s="21">
        <f>IF($A2495="","",IF(IFERROR(VALUE($M2495),0)=1,1,0))</f>
        <v/>
      </c>
      <c r="O2495" s="21">
        <f>IF($A2495="",0,IF(OR($S2495&lt;&gt;1,COUNTA($J2495:$M2495)=0),0,IF($N2495=1,$H2495,0)))</f>
        <v/>
      </c>
      <c r="P2495" s="10" t="inlineStr">
        <is>
          <t>sì/no</t>
        </is>
      </c>
      <c r="Q2495" s="21">
        <f>IF($A2495="","",$A2495&amp;"|"&amp;$C2495)</f>
        <v/>
      </c>
      <c r="R2495" s="21">
        <f>IF($A2495="","",$A2495&amp;"|"&amp;$C2495&amp;"|"&amp;$D2495)</f>
        <v/>
      </c>
      <c r="S2495" s="21">
        <f>IF($A2495="","",IFERROR(INDEX(Offerte!$D$2:$D$200,MATCH($Q2495,Offerte!$L$2:$L$200,0)),0))</f>
        <v/>
      </c>
      <c r="T2495" s="21">
        <f>IF($A2495="","",IFERROR(INDEX(Offerte!$G$2:$G$200,MATCH($Q2495,Offerte!$L$2:$L$200,0)),"NO"))</f>
        <v/>
      </c>
    </row>
    <row r="2496">
      <c r="A2496" s="10">
        <f>IF(Offerte!$A82="","",Offerte!$A82)</f>
        <v/>
      </c>
      <c r="B2496" s="10">
        <f>IF(Offerte!$A82="","",Offerte!$B82)</f>
        <v/>
      </c>
      <c r="C2496" s="10">
        <f>IF(Offerte!$A82="","",Offerte!$C82)</f>
        <v/>
      </c>
      <c r="D2496" s="10" t="inlineStr">
        <is>
          <t>C.2.3</t>
        </is>
      </c>
      <c r="E2496" s="10" t="inlineStr">
        <is>
          <t>C</t>
        </is>
      </c>
      <c r="F2496" s="10" t="inlineStr">
        <is>
          <t>T</t>
        </is>
      </c>
      <c r="G2496" s="10" t="inlineStr">
        <is>
          <t>tabular</t>
        </is>
      </c>
      <c r="H2496" s="10" t="n">
        <v>1</v>
      </c>
      <c r="I2496" s="10" t="inlineStr">
        <is>
          <t>Collegamento con centrale qualificata di pronto intervento</t>
        </is>
      </c>
      <c r="J2496" s="20" t="n"/>
      <c r="K2496" s="20" t="n"/>
      <c r="L2496" s="20" t="n"/>
      <c r="M2496" s="20" t="n"/>
      <c r="N2496" s="21">
        <f>IF($A2496="","",IF(IFERROR(VALUE($M2496),0)=1,1,0))</f>
        <v/>
      </c>
      <c r="O2496" s="21">
        <f>IF($A2496="",0,IF(OR($S2496&lt;&gt;1,COUNTA($J2496:$M2496)=0),0,IF($N2496=1,$H2496,0)))</f>
        <v/>
      </c>
      <c r="P2496" s="10" t="inlineStr">
        <is>
          <t>sì/no</t>
        </is>
      </c>
      <c r="Q2496" s="21">
        <f>IF($A2496="","",$A2496&amp;"|"&amp;$C2496)</f>
        <v/>
      </c>
      <c r="R2496" s="21">
        <f>IF($A2496="","",$A2496&amp;"|"&amp;$C2496&amp;"|"&amp;$D2496)</f>
        <v/>
      </c>
      <c r="S2496" s="21">
        <f>IF($A2496="","",IFERROR(INDEX(Offerte!$D$2:$D$200,MATCH($Q2496,Offerte!$L$2:$L$200,0)),0))</f>
        <v/>
      </c>
      <c r="T2496" s="21">
        <f>IF($A2496="","",IFERROR(INDEX(Offerte!$G$2:$G$200,MATCH($Q2496,Offerte!$L$2:$L$200,0)),"NO"))</f>
        <v/>
      </c>
    </row>
    <row r="2497">
      <c r="A2497" s="10">
        <f>IF(Offerte!$A82="","",Offerte!$A82)</f>
        <v/>
      </c>
      <c r="B2497" s="10">
        <f>IF(Offerte!$A82="","",Offerte!$B82)</f>
        <v/>
      </c>
      <c r="C2497" s="10">
        <f>IF(Offerte!$A82="","",Offerte!$C82)</f>
        <v/>
      </c>
      <c r="D2497" s="10" t="inlineStr">
        <is>
          <t>C.2.4</t>
        </is>
      </c>
      <c r="E2497" s="10" t="inlineStr">
        <is>
          <t>C</t>
        </is>
      </c>
      <c r="F2497" s="10" t="inlineStr">
        <is>
          <t>Q</t>
        </is>
      </c>
      <c r="G2497" s="10" t="inlineStr">
        <is>
          <t>higher</t>
        </is>
      </c>
      <c r="H2497" s="10" t="n">
        <v>1</v>
      </c>
      <c r="I2497" s="10" t="inlineStr">
        <is>
          <t>Tasso di copertura del servizio con dispositivi per la chiamata di emergenza del conducente</t>
        </is>
      </c>
      <c r="J2497" s="20" t="n"/>
      <c r="K2497" s="20" t="n"/>
      <c r="L2497" s="20" t="n"/>
      <c r="M2497" s="20" t="n"/>
      <c r="N2497" s="21">
        <f>IF($A2497="","",IFERROR(VALUE($K2497)/VALUE($L2497),IFERROR(VALUE($J2497),0)))</f>
        <v/>
      </c>
      <c r="O2497" s="21">
        <f>IF($A2497="",0,IF(OR($S2497&lt;&gt;1,COUNTA($J2497:$M2497)=0),0,IF(SUMPRODUCT(MAX(($C$5:$C$6173=$C2497)*($D$5:$D$6173=$D2497)*($S$5:$S$6173=1)*IFERROR($N$5:$N$6173*1,0)))&gt;0,ROUND($H2497*($N2497/SUMPRODUCT(MAX(($C$5:$C$6173=$C2497)*($D$5:$D$6173=$D2497)*($S$5:$S$6173=1)*IFERROR($N$5:$N$6173*1,0)))),4),0)))</f>
        <v/>
      </c>
      <c r="P2497" s="10" t="inlineStr">
        <is>
          <t>Autobus attrezzati con chiamata di emergenza / Autobus totali in offerta, incluse scorte</t>
        </is>
      </c>
      <c r="Q2497" s="21">
        <f>IF($A2497="","",$A2497&amp;"|"&amp;$C2497)</f>
        <v/>
      </c>
      <c r="R2497" s="21">
        <f>IF($A2497="","",$A2497&amp;"|"&amp;$C2497&amp;"|"&amp;$D2497)</f>
        <v/>
      </c>
      <c r="S2497" s="21">
        <f>IF($A2497="","",IFERROR(INDEX(Offerte!$D$2:$D$200,MATCH($Q2497,Offerte!$L$2:$L$200,0)),0))</f>
        <v/>
      </c>
      <c r="T2497" s="21">
        <f>IF($A2497="","",IFERROR(INDEX(Offerte!$G$2:$G$200,MATCH($Q2497,Offerte!$L$2:$L$200,0)),"NO"))</f>
        <v/>
      </c>
    </row>
    <row r="2498">
      <c r="A2498" s="10">
        <f>IF(Offerte!$A82="","",Offerte!$A82)</f>
        <v/>
      </c>
      <c r="B2498" s="10">
        <f>IF(Offerte!$A82="","",Offerte!$B82)</f>
        <v/>
      </c>
      <c r="C2498" s="10">
        <f>IF(Offerte!$A82="","",Offerte!$C82)</f>
        <v/>
      </c>
      <c r="D2498" s="10" t="inlineStr">
        <is>
          <t>C.3.1</t>
        </is>
      </c>
      <c r="E2498" s="10" t="inlineStr">
        <is>
          <t>C</t>
        </is>
      </c>
      <c r="F2498" s="10" t="inlineStr">
        <is>
          <t>Q</t>
        </is>
      </c>
      <c r="G2498" s="10" t="inlineStr">
        <is>
          <t>higher</t>
        </is>
      </c>
      <c r="H2498" s="10" t="n">
        <v>2</v>
      </c>
      <c r="I2498" s="10" t="inlineStr">
        <is>
          <t>Tasso di copertura del servizio con dispositivi di informazione dinamica a bordo mezzo</t>
        </is>
      </c>
      <c r="J2498" s="20" t="n"/>
      <c r="K2498" s="20" t="n"/>
      <c r="L2498" s="20" t="n"/>
      <c r="M2498" s="20" t="n"/>
      <c r="N2498" s="21">
        <f>IF($A2498="","",IFERROR(VALUE($K2498)/VALUE($L2498),IFERROR(VALUE($J2498),0)))</f>
        <v/>
      </c>
      <c r="O2498" s="21">
        <f>IF($A2498="",0,IF(OR($S2498&lt;&gt;1,COUNTA($J2498:$M2498)=0),0,IF(SUMPRODUCT(MAX(($C$5:$C$6173=$C2498)*($D$5:$D$6173=$D2498)*($S$5:$S$6173=1)*IFERROR($N$5:$N$6173*1,0)))&gt;0,ROUND($H2498*($N2498/SUMPRODUCT(MAX(($C$5:$C$6173=$C2498)*($D$5:$D$6173=$D2498)*($S$5:$S$6173=1)*IFERROR($N$5:$N$6173*1,0)))),4),0)))</f>
        <v/>
      </c>
      <c r="P2498" s="10" t="inlineStr">
        <is>
          <t>Autobus con monitor e indicatori vocali / Autobus totali in offerta, incluse scorte</t>
        </is>
      </c>
      <c r="Q2498" s="21">
        <f>IF($A2498="","",$A2498&amp;"|"&amp;$C2498)</f>
        <v/>
      </c>
      <c r="R2498" s="21">
        <f>IF($A2498="","",$A2498&amp;"|"&amp;$C2498&amp;"|"&amp;$D2498)</f>
        <v/>
      </c>
      <c r="S2498" s="21">
        <f>IF($A2498="","",IFERROR(INDEX(Offerte!$D$2:$D$200,MATCH($Q2498,Offerte!$L$2:$L$200,0)),0))</f>
        <v/>
      </c>
      <c r="T2498" s="21">
        <f>IF($A2498="","",IFERROR(INDEX(Offerte!$G$2:$G$200,MATCH($Q2498,Offerte!$L$2:$L$200,0)),"NO"))</f>
        <v/>
      </c>
    </row>
    <row r="2499">
      <c r="A2499" s="10">
        <f>IF(Offerte!$A82="","",Offerte!$A82)</f>
        <v/>
      </c>
      <c r="B2499" s="10">
        <f>IF(Offerte!$A82="","",Offerte!$B82)</f>
        <v/>
      </c>
      <c r="C2499" s="10">
        <f>IF(Offerte!$A82="","",Offerte!$C82)</f>
        <v/>
      </c>
      <c r="D2499" s="10" t="inlineStr">
        <is>
          <t>C.3.2</t>
        </is>
      </c>
      <c r="E2499" s="10" t="inlineStr">
        <is>
          <t>C</t>
        </is>
      </c>
      <c r="F2499" s="10" t="inlineStr">
        <is>
          <t>T</t>
        </is>
      </c>
      <c r="G2499" s="10" t="inlineStr">
        <is>
          <t>tabular</t>
        </is>
      </c>
      <c r="H2499" s="10" t="n">
        <v>2</v>
      </c>
      <c r="I2499" s="10" t="inlineStr">
        <is>
          <t>Informazioni a bordo su coincidenze ai nodi</t>
        </is>
      </c>
      <c r="J2499" s="20" t="n"/>
      <c r="K2499" s="20" t="n"/>
      <c r="L2499" s="20" t="n"/>
      <c r="M2499" s="20" t="n"/>
      <c r="N2499" s="21">
        <f>IF($A2499="","",IF(IFERROR(VALUE($M2499),0)=1,1,0))</f>
        <v/>
      </c>
      <c r="O2499" s="21">
        <f>IF($A2499="",0,IF(OR($S2499&lt;&gt;1,COUNTA($J2499:$M2499)=0),0,IF(AND($N2499=1,IFERROR(SUMIFS($N$5:$N$6173,$Q$5:$Q$6173,$Q2499,$D$5:$D$6173,"C.3.1"),0)&gt;=0.5),$H2499,0)))</f>
        <v/>
      </c>
      <c r="P2499" s="10" t="inlineStr">
        <is>
          <t>Dipende da C.3.1 &gt;= 0.5</t>
        </is>
      </c>
      <c r="Q2499" s="21">
        <f>IF($A2499="","",$A2499&amp;"|"&amp;$C2499)</f>
        <v/>
      </c>
      <c r="R2499" s="21">
        <f>IF($A2499="","",$A2499&amp;"|"&amp;$C2499&amp;"|"&amp;$D2499)</f>
        <v/>
      </c>
      <c r="S2499" s="21">
        <f>IF($A2499="","",IFERROR(INDEX(Offerte!$D$2:$D$200,MATCH($Q2499,Offerte!$L$2:$L$200,0)),0))</f>
        <v/>
      </c>
      <c r="T2499" s="21">
        <f>IF($A2499="","",IFERROR(INDEX(Offerte!$G$2:$G$200,MATCH($Q2499,Offerte!$L$2:$L$200,0)),"NO"))</f>
        <v/>
      </c>
    </row>
    <row r="2500">
      <c r="A2500" s="10">
        <f>IF(Offerte!$A82="","",Offerte!$A82)</f>
        <v/>
      </c>
      <c r="B2500" s="10">
        <f>IF(Offerte!$A82="","",Offerte!$B82)</f>
        <v/>
      </c>
      <c r="C2500" s="10">
        <f>IF(Offerte!$A82="","",Offerte!$C82)</f>
        <v/>
      </c>
      <c r="D2500" s="10" t="inlineStr">
        <is>
          <t>D.1.1</t>
        </is>
      </c>
      <c r="E2500" s="10" t="inlineStr">
        <is>
          <t>D</t>
        </is>
      </c>
      <c r="F2500" s="10" t="inlineStr">
        <is>
          <t>Q</t>
        </is>
      </c>
      <c r="G2500" s="10" t="inlineStr">
        <is>
          <t>higher</t>
        </is>
      </c>
      <c r="H2500" s="10" t="n">
        <v>3</v>
      </c>
      <c r="I2500" s="10" t="inlineStr">
        <is>
          <t>Installazione di pensiline</t>
        </is>
      </c>
      <c r="J2500" s="20" t="n"/>
      <c r="K2500" s="20" t="n"/>
      <c r="L2500" s="20" t="n"/>
      <c r="M2500" s="20" t="n"/>
      <c r="N2500" s="21">
        <f>IF($A2500="","",IFERROR(VALUE($J2500),0))</f>
        <v/>
      </c>
      <c r="O2500" s="21">
        <f>IF($A2500="",0,IF(OR($S2500&lt;&gt;1,COUNTA($J2500:$M2500)=0),0,IF(SUMPRODUCT(MAX(($C$5:$C$6173=$C2500)*($D$5:$D$6173=$D2500)*($S$5:$S$6173=1)*IFERROR($N$5:$N$6173*1,0)))&gt;0,ROUND($H2500*($N2500/SUMPRODUCT(MAX(($C$5:$C$6173=$C2500)*($D$5:$D$6173=$D2500)*($S$5:$S$6173=1)*IFERROR($N$5:$N$6173*1,0)))),4),0)))</f>
        <v/>
      </c>
      <c r="P2500" s="10" t="inlineStr">
        <is>
          <t>fermate</t>
        </is>
      </c>
      <c r="Q2500" s="21">
        <f>IF($A2500="","",$A2500&amp;"|"&amp;$C2500)</f>
        <v/>
      </c>
      <c r="R2500" s="21">
        <f>IF($A2500="","",$A2500&amp;"|"&amp;$C2500&amp;"|"&amp;$D2500)</f>
        <v/>
      </c>
      <c r="S2500" s="21">
        <f>IF($A2500="","",IFERROR(INDEX(Offerte!$D$2:$D$200,MATCH($Q2500,Offerte!$L$2:$L$200,0)),0))</f>
        <v/>
      </c>
      <c r="T2500" s="21">
        <f>IF($A2500="","",IFERROR(INDEX(Offerte!$G$2:$G$200,MATCH($Q2500,Offerte!$L$2:$L$200,0)),"NO"))</f>
        <v/>
      </c>
    </row>
    <row r="2501">
      <c r="A2501" s="10">
        <f>IF(Offerte!$A82="","",Offerte!$A82)</f>
        <v/>
      </c>
      <c r="B2501" s="10">
        <f>IF(Offerte!$A82="","",Offerte!$B82)</f>
        <v/>
      </c>
      <c r="C2501" s="10">
        <f>IF(Offerte!$A82="","",Offerte!$C82)</f>
        <v/>
      </c>
      <c r="D2501" s="10" t="inlineStr">
        <is>
          <t>D.1.2</t>
        </is>
      </c>
      <c r="E2501" s="10" t="inlineStr">
        <is>
          <t>D</t>
        </is>
      </c>
      <c r="F2501" s="10" t="inlineStr">
        <is>
          <t>Q</t>
        </is>
      </c>
      <c r="G2501" s="10" t="inlineStr">
        <is>
          <t>higher</t>
        </is>
      </c>
      <c r="H2501" s="10" t="n">
        <v>3</v>
      </c>
      <c r="I2501" s="10" t="inlineStr">
        <is>
          <t>Installazione di paline di fermata conformi alla DGR 581/2023</t>
        </is>
      </c>
      <c r="J2501" s="20" t="n"/>
      <c r="K2501" s="20" t="n"/>
      <c r="L2501" s="20" t="n"/>
      <c r="M2501" s="20" t="n"/>
      <c r="N2501" s="21">
        <f>IF($A2501="","",IFERROR(VALUE($J2501),0))</f>
        <v/>
      </c>
      <c r="O2501" s="21">
        <f>IF($A2501="",0,IF(OR($S2501&lt;&gt;1,COUNTA($J2501:$M2501)=0),0,IF(SUMPRODUCT(MAX(($C$5:$C$6173=$C2501)*($D$5:$D$6173=$D2501)*($S$5:$S$6173=1)*IFERROR($N$5:$N$6173*1,0)))&gt;0,ROUND($H2501*($N2501/SUMPRODUCT(MAX(($C$5:$C$6173=$C2501)*($D$5:$D$6173=$D2501)*($S$5:$S$6173=1)*IFERROR($N$5:$N$6173*1,0)))),4),0)))</f>
        <v/>
      </c>
      <c r="P2501" s="10" t="inlineStr">
        <is>
          <t>fermate</t>
        </is>
      </c>
      <c r="Q2501" s="21">
        <f>IF($A2501="","",$A2501&amp;"|"&amp;$C2501)</f>
        <v/>
      </c>
      <c r="R2501" s="21">
        <f>IF($A2501="","",$A2501&amp;"|"&amp;$C2501&amp;"|"&amp;$D2501)</f>
        <v/>
      </c>
      <c r="S2501" s="21">
        <f>IF($A2501="","",IFERROR(INDEX(Offerte!$D$2:$D$200,MATCH($Q2501,Offerte!$L$2:$L$200,0)),0))</f>
        <v/>
      </c>
      <c r="T2501" s="21">
        <f>IF($A2501="","",IFERROR(INDEX(Offerte!$G$2:$G$200,MATCH($Q2501,Offerte!$L$2:$L$200,0)),"NO"))</f>
        <v/>
      </c>
    </row>
    <row r="2502">
      <c r="A2502" s="10">
        <f>IF(Offerte!$A82="","",Offerte!$A82)</f>
        <v/>
      </c>
      <c r="B2502" s="10">
        <f>IF(Offerte!$A82="","",Offerte!$B82)</f>
        <v/>
      </c>
      <c r="C2502" s="10">
        <f>IF(Offerte!$A82="","",Offerte!$C82)</f>
        <v/>
      </c>
      <c r="D2502" s="10" t="inlineStr">
        <is>
          <t>D.1.3</t>
        </is>
      </c>
      <c r="E2502" s="10" t="inlineStr">
        <is>
          <t>D</t>
        </is>
      </c>
      <c r="F2502" s="10" t="inlineStr">
        <is>
          <t>Q</t>
        </is>
      </c>
      <c r="G2502" s="10" t="inlineStr">
        <is>
          <t>higher</t>
        </is>
      </c>
      <c r="H2502" s="10" t="n">
        <v>2</v>
      </c>
      <c r="I2502" s="10" t="inlineStr">
        <is>
          <t>Display informativi connessi alle fermate</t>
        </is>
      </c>
      <c r="J2502" s="20" t="n"/>
      <c r="K2502" s="20" t="n"/>
      <c r="L2502" s="20" t="n"/>
      <c r="M2502" s="20" t="n"/>
      <c r="N2502" s="21">
        <f>IF($A2502="","",IFERROR(VALUE($J2502),0))</f>
        <v/>
      </c>
      <c r="O2502" s="21">
        <f>IF($A2502="",0,IF(OR($S2502&lt;&gt;1,COUNTA($J2502:$M2502)=0),0,IF(SUMPRODUCT(MAX(($C$5:$C$6173=$C2502)*($D$5:$D$6173=$D2502)*($S$5:$S$6173=1)*IFERROR($N$5:$N$6173*1,0)))&gt;0,ROUND($H2502*($N2502/SUMPRODUCT(MAX(($C$5:$C$6173=$C2502)*($D$5:$D$6173=$D2502)*($S$5:$S$6173=1)*IFERROR($N$5:$N$6173*1,0)))),4),0)))</f>
        <v/>
      </c>
      <c r="P2502" s="10" t="inlineStr">
        <is>
          <t>fermate</t>
        </is>
      </c>
      <c r="Q2502" s="21">
        <f>IF($A2502="","",$A2502&amp;"|"&amp;$C2502)</f>
        <v/>
      </c>
      <c r="R2502" s="21">
        <f>IF($A2502="","",$A2502&amp;"|"&amp;$C2502&amp;"|"&amp;$D2502)</f>
        <v/>
      </c>
      <c r="S2502" s="21">
        <f>IF($A2502="","",IFERROR(INDEX(Offerte!$D$2:$D$200,MATCH($Q2502,Offerte!$L$2:$L$200,0)),0))</f>
        <v/>
      </c>
      <c r="T2502" s="21">
        <f>IF($A2502="","",IFERROR(INDEX(Offerte!$G$2:$G$200,MATCH($Q2502,Offerte!$L$2:$L$200,0)),"NO"))</f>
        <v/>
      </c>
    </row>
    <row r="2503">
      <c r="A2503" s="10">
        <f>IF(Offerte!$A82="","",Offerte!$A82)</f>
        <v/>
      </c>
      <c r="B2503" s="10">
        <f>IF(Offerte!$A82="","",Offerte!$B82)</f>
        <v/>
      </c>
      <c r="C2503" s="10">
        <f>IF(Offerte!$A82="","",Offerte!$C82)</f>
        <v/>
      </c>
      <c r="D2503" s="10" t="inlineStr">
        <is>
          <t>D.2.1</t>
        </is>
      </c>
      <c r="E2503" s="10" t="inlineStr">
        <is>
          <t>D</t>
        </is>
      </c>
      <c r="F2503" s="10" t="inlineStr">
        <is>
          <t>Q</t>
        </is>
      </c>
      <c r="G2503" s="10" t="inlineStr">
        <is>
          <t>higher</t>
        </is>
      </c>
      <c r="H2503" s="10" t="n">
        <v>2</v>
      </c>
      <c r="I2503" s="10" t="inlineStr">
        <is>
          <t>Segnali tattili Loges-Vet-Evolution</t>
        </is>
      </c>
      <c r="J2503" s="20" t="n"/>
      <c r="K2503" s="20" t="n"/>
      <c r="L2503" s="20" t="n"/>
      <c r="M2503" s="20" t="n"/>
      <c r="N2503" s="21">
        <f>IF($A2503="","",IFERROR(VALUE($J2503),0))</f>
        <v/>
      </c>
      <c r="O2503" s="21">
        <f>IF($A2503="",0,IF(OR($S2503&lt;&gt;1,COUNTA($J2503:$M2503)=0),0,IF(SUMPRODUCT(MAX(($C$5:$C$6173=$C2503)*($D$5:$D$6173=$D2503)*($S$5:$S$6173=1)*IFERROR($N$5:$N$6173*1,0)))&gt;0,ROUND($H2503*($N2503/SUMPRODUCT(MAX(($C$5:$C$6173=$C2503)*($D$5:$D$6173=$D2503)*($S$5:$S$6173=1)*IFERROR($N$5:$N$6173*1,0)))),4),0)))</f>
        <v/>
      </c>
      <c r="P2503" s="10" t="inlineStr">
        <is>
          <t>fermate</t>
        </is>
      </c>
      <c r="Q2503" s="21">
        <f>IF($A2503="","",$A2503&amp;"|"&amp;$C2503)</f>
        <v/>
      </c>
      <c r="R2503" s="21">
        <f>IF($A2503="","",$A2503&amp;"|"&amp;$C2503&amp;"|"&amp;$D2503)</f>
        <v/>
      </c>
      <c r="S2503" s="21">
        <f>IF($A2503="","",IFERROR(INDEX(Offerte!$D$2:$D$200,MATCH($Q2503,Offerte!$L$2:$L$200,0)),0))</f>
        <v/>
      </c>
      <c r="T2503" s="21">
        <f>IF($A2503="","",IFERROR(INDEX(Offerte!$G$2:$G$200,MATCH($Q2503,Offerte!$L$2:$L$200,0)),"NO"))</f>
        <v/>
      </c>
    </row>
    <row r="2504">
      <c r="A2504" s="10">
        <f>IF(Offerte!$A82="","",Offerte!$A82)</f>
        <v/>
      </c>
      <c r="B2504" s="10">
        <f>IF(Offerte!$A82="","",Offerte!$B82)</f>
        <v/>
      </c>
      <c r="C2504" s="10">
        <f>IF(Offerte!$A82="","",Offerte!$C82)</f>
        <v/>
      </c>
      <c r="D2504" s="10" t="inlineStr">
        <is>
          <t>E.1.1</t>
        </is>
      </c>
      <c r="E2504" s="10" t="inlineStr">
        <is>
          <t>E</t>
        </is>
      </c>
      <c r="F2504" s="10" t="inlineStr">
        <is>
          <t>T</t>
        </is>
      </c>
      <c r="G2504" s="10" t="inlineStr">
        <is>
          <t>tabular</t>
        </is>
      </c>
      <c r="H2504" s="10" t="n">
        <v>2</v>
      </c>
      <c r="I2504" s="10" t="inlineStr">
        <is>
          <t>Mobile app con travel planner PRM</t>
        </is>
      </c>
      <c r="J2504" s="20" t="n"/>
      <c r="K2504" s="20" t="n"/>
      <c r="L2504" s="20" t="n"/>
      <c r="M2504" s="20" t="n"/>
      <c r="N2504" s="21">
        <f>IF($A2504="","",IF(IFERROR(VALUE($M2504),0)=1,1,0))</f>
        <v/>
      </c>
      <c r="O2504" s="21">
        <f>IF($A2504="",0,IF(OR($S2504&lt;&gt;1,COUNTA($J2504:$M2504)=0),0,IF($N2504=1,$H2504,0)))</f>
        <v/>
      </c>
      <c r="P2504" s="10" t="inlineStr">
        <is>
          <t>sì/no</t>
        </is>
      </c>
      <c r="Q2504" s="21">
        <f>IF($A2504="","",$A2504&amp;"|"&amp;$C2504)</f>
        <v/>
      </c>
      <c r="R2504" s="21">
        <f>IF($A2504="","",$A2504&amp;"|"&amp;$C2504&amp;"|"&amp;$D2504)</f>
        <v/>
      </c>
      <c r="S2504" s="21">
        <f>IF($A2504="","",IFERROR(INDEX(Offerte!$D$2:$D$200,MATCH($Q2504,Offerte!$L$2:$L$200,0)),0))</f>
        <v/>
      </c>
      <c r="T2504" s="21">
        <f>IF($A2504="","",IFERROR(INDEX(Offerte!$G$2:$G$200,MATCH($Q2504,Offerte!$L$2:$L$200,0)),"NO"))</f>
        <v/>
      </c>
    </row>
    <row r="2505">
      <c r="A2505" s="10">
        <f>IF(Offerte!$A82="","",Offerte!$A82)</f>
        <v/>
      </c>
      <c r="B2505" s="10">
        <f>IF(Offerte!$A82="","",Offerte!$B82)</f>
        <v/>
      </c>
      <c r="C2505" s="10">
        <f>IF(Offerte!$A82="","",Offerte!$C82)</f>
        <v/>
      </c>
      <c r="D2505" s="10" t="inlineStr">
        <is>
          <t>E.2.1</t>
        </is>
      </c>
      <c r="E2505" s="10" t="inlineStr">
        <is>
          <t>E</t>
        </is>
      </c>
      <c r="F2505" s="10" t="inlineStr">
        <is>
          <t>D</t>
        </is>
      </c>
      <c r="G2505" s="10" t="inlineStr">
        <is>
          <t>discretionary</t>
        </is>
      </c>
      <c r="H2505" s="10" t="n">
        <v>2</v>
      </c>
      <c r="I2505" s="10" t="inlineStr">
        <is>
          <t>Altre azioni informative e rapporti con gli utenti</t>
        </is>
      </c>
      <c r="J2505" s="20" t="n"/>
      <c r="K2505" s="20" t="n"/>
      <c r="L2505" s="20" t="n"/>
      <c r="M2505" s="20" t="n"/>
      <c r="N2505" s="21">
        <f>IF($A2505="","",MAX(0,MIN(1,IFERROR(VALUE($M2505),0))))</f>
        <v/>
      </c>
      <c r="O2505" s="21">
        <f>IF($A2505="",0,IF(OR($S2505&lt;&gt;1,COUNTA($J2505:$M2505)=0),0,IF(SUMPRODUCT(MAX(($C$5:$C$6173=$C2505)*($D$5:$D$6173=$D2505)*($S$5:$S$6173=1)*IFERROR($N$5:$N$6173*1,0)))&gt;0,ROUND($H2505*($N2505/SUMPRODUCT(MAX(($C$5:$C$6173=$C2505)*($D$5:$D$6173=$D2505)*($S$5:$S$6173=1)*IFERROR($N$5:$N$6173*1,0)))),4),0)))</f>
        <v/>
      </c>
      <c r="P2505" s="10" t="inlineStr">
        <is>
          <t>coeff.</t>
        </is>
      </c>
      <c r="Q2505" s="21">
        <f>IF($A2505="","",$A2505&amp;"|"&amp;$C2505)</f>
        <v/>
      </c>
      <c r="R2505" s="21">
        <f>IF($A2505="","",$A2505&amp;"|"&amp;$C2505&amp;"|"&amp;$D2505)</f>
        <v/>
      </c>
      <c r="S2505" s="21">
        <f>IF($A2505="","",IFERROR(INDEX(Offerte!$D$2:$D$200,MATCH($Q2505,Offerte!$L$2:$L$200,0)),0))</f>
        <v/>
      </c>
      <c r="T2505" s="21">
        <f>IF($A2505="","",IFERROR(INDEX(Offerte!$G$2:$G$200,MATCH($Q2505,Offerte!$L$2:$L$200,0)),"NO"))</f>
        <v/>
      </c>
    </row>
    <row r="2506">
      <c r="A2506" s="10">
        <f>IF(Offerte!$A82="","",Offerte!$A82)</f>
        <v/>
      </c>
      <c r="B2506" s="10">
        <f>IF(Offerte!$A82="","",Offerte!$B82)</f>
        <v/>
      </c>
      <c r="C2506" s="10">
        <f>IF(Offerte!$A82="","",Offerte!$C82)</f>
        <v/>
      </c>
      <c r="D2506" s="10" t="inlineStr">
        <is>
          <t>F.1.1</t>
        </is>
      </c>
      <c r="E2506" s="10" t="inlineStr">
        <is>
          <t>F</t>
        </is>
      </c>
      <c r="F2506" s="10" t="inlineStr">
        <is>
          <t>Q</t>
        </is>
      </c>
      <c r="G2506" s="10" t="inlineStr">
        <is>
          <t>lower</t>
        </is>
      </c>
      <c r="H2506" s="10" t="n">
        <v>7</v>
      </c>
      <c r="I2506" s="10" t="inlineStr">
        <is>
          <t>Performance ambientali del parco mezzi adibito al servizio - I_CEA</t>
        </is>
      </c>
      <c r="J2506" s="20" t="n"/>
      <c r="K2506" s="20" t="n"/>
      <c r="L2506" s="20" t="n"/>
      <c r="M2506" s="20" t="n"/>
      <c r="N2506" s="21">
        <f>IF($A2506="","",IFERROR(VALUE($J2506),0))</f>
        <v/>
      </c>
      <c r="O2506" s="21">
        <f>IF($A2506="",0,IF(OR($S2506&lt;&gt;1,COUNTA($J2506:$M2506)=0),0,IF(AND(IFERROR(AGGREGATE(15,6,$N$5:$N$6173/(($C$5:$C$6173=$C2506)*($D$5:$D$6173=$D2506)*($S$5:$S$6173=1)*($N$5:$N$6173&gt;0)),1),0)&gt;0,$N2506&gt;0),ROUND($H2506*(IFERROR(AGGREGATE(15,6,$N$5:$N$6173/(($C$5:$C$6173=$C2506)*($D$5:$D$6173=$D2506)*($S$5:$S$6173=1)*($N$5:$N$6173&gt;0)),1),0)/$N2506),4),0)))</f>
        <v/>
      </c>
      <c r="P2506" s="10" t="inlineStr">
        <is>
          <t>indice</t>
        </is>
      </c>
      <c r="Q2506" s="21">
        <f>IF($A2506="","",$A2506&amp;"|"&amp;$C2506)</f>
        <v/>
      </c>
      <c r="R2506" s="21">
        <f>IF($A2506="","",$A2506&amp;"|"&amp;$C2506&amp;"|"&amp;$D2506)</f>
        <v/>
      </c>
      <c r="S2506" s="21">
        <f>IF($A2506="","",IFERROR(INDEX(Offerte!$D$2:$D$200,MATCH($Q2506,Offerte!$L$2:$L$200,0)),0))</f>
        <v/>
      </c>
      <c r="T2506" s="21">
        <f>IF($A2506="","",IFERROR(INDEX(Offerte!$G$2:$G$200,MATCH($Q2506,Offerte!$L$2:$L$200,0)),"NO"))</f>
        <v/>
      </c>
    </row>
    <row r="2507">
      <c r="A2507" s="10">
        <f>IF(Offerte!$A82="","",Offerte!$A82)</f>
        <v/>
      </c>
      <c r="B2507" s="10">
        <f>IF(Offerte!$A82="","",Offerte!$B82)</f>
        <v/>
      </c>
      <c r="C2507" s="10">
        <f>IF(Offerte!$A82="","",Offerte!$C82)</f>
        <v/>
      </c>
      <c r="D2507" s="10" t="inlineStr">
        <is>
          <t>F.2.1</t>
        </is>
      </c>
      <c r="E2507" s="10" t="inlineStr">
        <is>
          <t>F</t>
        </is>
      </c>
      <c r="F2507" s="10" t="inlineStr">
        <is>
          <t>Q</t>
        </is>
      </c>
      <c r="G2507" s="10" t="inlineStr">
        <is>
          <t>higher</t>
        </is>
      </c>
      <c r="H2507" s="10" t="n">
        <v>2</v>
      </c>
      <c r="I2507" s="10" t="inlineStr">
        <is>
          <t>Tasso di copertura del servizio con dispositivi ECO-DRIVER</t>
        </is>
      </c>
      <c r="J2507" s="20" t="n"/>
      <c r="K2507" s="20" t="n"/>
      <c r="L2507" s="20" t="n"/>
      <c r="M2507" s="20" t="n"/>
      <c r="N2507" s="21">
        <f>IF($A2507="","",IFERROR(VALUE($K2507)/VALUE($L2507),IFERROR(VALUE($J2507),0)))</f>
        <v/>
      </c>
      <c r="O2507" s="21">
        <f>IF($A2507="",0,IF(OR($S2507&lt;&gt;1,COUNTA($J2507:$M2507)=0),0,IF(SUMPRODUCT(MAX(($C$5:$C$6173=$C2507)*($D$5:$D$6173=$D2507)*($S$5:$S$6173=1)*IFERROR($N$5:$N$6173*1,0)))&gt;0,ROUND($H2507*($N2507/SUMPRODUCT(MAX(($C$5:$C$6173=$C2507)*($D$5:$D$6173=$D2507)*($S$5:$S$6173=1)*IFERROR($N$5:$N$6173*1,0)))),4),0)))</f>
        <v/>
      </c>
      <c r="P2507" s="10" t="inlineStr">
        <is>
          <t>Autobus attrezzati con dispositivi ECO-DRIVER / Autobus totali in offerta, incluse scorte</t>
        </is>
      </c>
      <c r="Q2507" s="21">
        <f>IF($A2507="","",$A2507&amp;"|"&amp;$C2507)</f>
        <v/>
      </c>
      <c r="R2507" s="21">
        <f>IF($A2507="","",$A2507&amp;"|"&amp;$C2507&amp;"|"&amp;$D2507)</f>
        <v/>
      </c>
      <c r="S2507" s="21">
        <f>IF($A2507="","",IFERROR(INDEX(Offerte!$D$2:$D$200,MATCH($Q2507,Offerte!$L$2:$L$200,0)),0))</f>
        <v/>
      </c>
      <c r="T2507" s="21">
        <f>IF($A2507="","",IFERROR(INDEX(Offerte!$G$2:$G$200,MATCH($Q2507,Offerte!$L$2:$L$200,0)),"NO"))</f>
        <v/>
      </c>
    </row>
    <row r="2508">
      <c r="A2508" s="10">
        <f>IF(Offerte!$A82="","",Offerte!$A82)</f>
        <v/>
      </c>
      <c r="B2508" s="10">
        <f>IF(Offerte!$A82="","",Offerte!$B82)</f>
        <v/>
      </c>
      <c r="C2508" s="10">
        <f>IF(Offerte!$A82="","",Offerte!$C82)</f>
        <v/>
      </c>
      <c r="D2508" s="10" t="inlineStr">
        <is>
          <t>F.3.1</t>
        </is>
      </c>
      <c r="E2508" s="10" t="inlineStr">
        <is>
          <t>F</t>
        </is>
      </c>
      <c r="F2508" s="10" t="inlineStr">
        <is>
          <t>Q</t>
        </is>
      </c>
      <c r="G2508" s="10" t="inlineStr">
        <is>
          <t>higher</t>
        </is>
      </c>
      <c r="H2508" s="10" t="n">
        <v>2</v>
      </c>
      <c r="I2508" s="10" t="inlineStr">
        <is>
          <t>Autoproduzione consumi elettrici per trazione</t>
        </is>
      </c>
      <c r="J2508" s="20" t="n"/>
      <c r="K2508" s="20" t="n"/>
      <c r="L2508" s="20" t="n"/>
      <c r="M2508" s="20" t="n"/>
      <c r="N2508" s="21">
        <f>IF($A2508="","",IFERROR(VALUE($J2508),0))</f>
        <v/>
      </c>
      <c r="O2508" s="21">
        <f>IF($A2508="",0,IF(OR($S2508&lt;&gt;1,COUNTA($J2508:$M2508)=0),0,IF(SUMPRODUCT(MAX(($C$5:$C$6173=$C2508)*($D$5:$D$6173=$D2508)*($S$5:$S$6173=1)*IFERROR($N$5:$N$6173*1,0)))&gt;0,ROUND($H2508*($N2508/SUMPRODUCT(MAX(($C$5:$C$6173=$C2508)*($D$5:$D$6173=$D2508)*($S$5:$S$6173=1)*IFERROR($N$5:$N$6173*1,0)))),4),0)))</f>
        <v/>
      </c>
      <c r="P2508" s="10" t="inlineStr">
        <is>
          <t>kWh/anno</t>
        </is>
      </c>
      <c r="Q2508" s="21">
        <f>IF($A2508="","",$A2508&amp;"|"&amp;$C2508)</f>
        <v/>
      </c>
      <c r="R2508" s="21">
        <f>IF($A2508="","",$A2508&amp;"|"&amp;$C2508&amp;"|"&amp;$D2508)</f>
        <v/>
      </c>
      <c r="S2508" s="21">
        <f>IF($A2508="","",IFERROR(INDEX(Offerte!$D$2:$D$200,MATCH($Q2508,Offerte!$L$2:$L$200,0)),0))</f>
        <v/>
      </c>
      <c r="T2508" s="21">
        <f>IF($A2508="","",IFERROR(INDEX(Offerte!$G$2:$G$200,MATCH($Q2508,Offerte!$L$2:$L$200,0)),"NO"))</f>
        <v/>
      </c>
    </row>
    <row r="2509">
      <c r="A2509" s="10">
        <f>IF(Offerte!$A82="","",Offerte!$A82)</f>
        <v/>
      </c>
      <c r="B2509" s="10">
        <f>IF(Offerte!$A82="","",Offerte!$B82)</f>
        <v/>
      </c>
      <c r="C2509" s="10">
        <f>IF(Offerte!$A82="","",Offerte!$C82)</f>
        <v/>
      </c>
      <c r="D2509" s="10" t="inlineStr">
        <is>
          <t>F.4.1</t>
        </is>
      </c>
      <c r="E2509" s="10" t="inlineStr">
        <is>
          <t>F</t>
        </is>
      </c>
      <c r="F2509" s="10" t="inlineStr">
        <is>
          <t>Q</t>
        </is>
      </c>
      <c r="G2509" s="10" t="inlineStr">
        <is>
          <t>soil</t>
        </is>
      </c>
      <c r="H2509" s="10" t="n">
        <v>2</v>
      </c>
      <c r="I2509" s="10" t="inlineStr">
        <is>
          <t>Indice di consumo di suolo</t>
        </is>
      </c>
      <c r="J2509" s="20" t="n"/>
      <c r="K2509" s="20" t="n"/>
      <c r="L2509" s="20" t="n"/>
      <c r="M2509" s="20" t="n"/>
      <c r="N2509" s="21">
        <f>IF($A2509="","",IFERROR(VALUE($J2509),0))</f>
        <v/>
      </c>
      <c r="O2509" s="21">
        <f>IF($A2509="",0,IF(OR($S2509&lt;&gt;1,COUNTA($J2509:$M2509)=0),0,IF($N2509&lt;=0,$H2509,IF(SUMPRODUCT(MAX(($C$5:$C$6173=$C2509)*($D$5:$D$6173=$D2509)*($S$5:$S$6173=1)*IFERROR($N$5:$N$6173*1,0)))&gt;0,ROUND($H2509*((SUMPRODUCT(MAX(($C$5:$C$6173=$C2509)*($D$5:$D$6173=$D2509)*($S$5:$S$6173=1)*IFERROR($N$5:$N$6173*1,0)))-$N2509)/SUMPRODUCT(MAX(($C$5:$C$6173=$C2509)*($D$5:$D$6173=$D2509)*($S$5:$S$6173=1)*IFERROR($N$5:$N$6173*1,0)))),4),0))))</f>
        <v/>
      </c>
      <c r="P2509" s="10" t="inlineStr">
        <is>
          <t>m2</t>
        </is>
      </c>
      <c r="Q2509" s="21">
        <f>IF($A2509="","",$A2509&amp;"|"&amp;$C2509)</f>
        <v/>
      </c>
      <c r="R2509" s="21">
        <f>IF($A2509="","",$A2509&amp;"|"&amp;$C2509&amp;"|"&amp;$D2509)</f>
        <v/>
      </c>
      <c r="S2509" s="21">
        <f>IF($A2509="","",IFERROR(INDEX(Offerte!$D$2:$D$200,MATCH($Q2509,Offerte!$L$2:$L$200,0)),0))</f>
        <v/>
      </c>
      <c r="T2509" s="21">
        <f>IF($A2509="","",IFERROR(INDEX(Offerte!$G$2:$G$200,MATCH($Q2509,Offerte!$L$2:$L$200,0)),"NO"))</f>
        <v/>
      </c>
    </row>
    <row r="2510">
      <c r="A2510" s="10">
        <f>IF(Offerte!$A82="","",Offerte!$A82)</f>
        <v/>
      </c>
      <c r="B2510" s="10">
        <f>IF(Offerte!$A82="","",Offerte!$B82)</f>
        <v/>
      </c>
      <c r="C2510" s="10">
        <f>IF(Offerte!$A82="","",Offerte!$C82)</f>
        <v/>
      </c>
      <c r="D2510" s="10" t="inlineStr">
        <is>
          <t>F.5.1</t>
        </is>
      </c>
      <c r="E2510" s="10" t="inlineStr">
        <is>
          <t>F</t>
        </is>
      </c>
      <c r="F2510" s="10" t="inlineStr">
        <is>
          <t>T</t>
        </is>
      </c>
      <c r="G2510" s="10" t="inlineStr">
        <is>
          <t>tabular</t>
        </is>
      </c>
      <c r="H2510" s="10" t="n">
        <v>1</v>
      </c>
      <c r="I2510" s="10" t="inlineStr">
        <is>
          <t>Rendicontazione di sostenibilità ambientale</t>
        </is>
      </c>
      <c r="J2510" s="20" t="n"/>
      <c r="K2510" s="20" t="n"/>
      <c r="L2510" s="20" t="n"/>
      <c r="M2510" s="20" t="n"/>
      <c r="N2510" s="21">
        <f>IF($A2510="","",IF(IFERROR(VALUE($M2510),0)=1,1,0))</f>
        <v/>
      </c>
      <c r="O2510" s="21">
        <f>IF($A2510="",0,IF(OR($S2510&lt;&gt;1,COUNTA($J2510:$M2510)=0),0,IF($N2510=1,$H2510,0)))</f>
        <v/>
      </c>
      <c r="P2510" s="10" t="inlineStr">
        <is>
          <t>sì/no</t>
        </is>
      </c>
      <c r="Q2510" s="21">
        <f>IF($A2510="","",$A2510&amp;"|"&amp;$C2510)</f>
        <v/>
      </c>
      <c r="R2510" s="21">
        <f>IF($A2510="","",$A2510&amp;"|"&amp;$C2510&amp;"|"&amp;$D2510)</f>
        <v/>
      </c>
      <c r="S2510" s="21">
        <f>IF($A2510="","",IFERROR(INDEX(Offerte!$D$2:$D$200,MATCH($Q2510,Offerte!$L$2:$L$200,0)),0))</f>
        <v/>
      </c>
      <c r="T2510" s="21">
        <f>IF($A2510="","",IFERROR(INDEX(Offerte!$G$2:$G$200,MATCH($Q2510,Offerte!$L$2:$L$200,0)),"NO"))</f>
        <v/>
      </c>
    </row>
    <row r="2511">
      <c r="A2511" s="10">
        <f>IF(Offerte!$A82="","",Offerte!$A82)</f>
        <v/>
      </c>
      <c r="B2511" s="10">
        <f>IF(Offerte!$A82="","",Offerte!$B82)</f>
        <v/>
      </c>
      <c r="C2511" s="10">
        <f>IF(Offerte!$A82="","",Offerte!$C82)</f>
        <v/>
      </c>
      <c r="D2511" s="10" t="inlineStr">
        <is>
          <t>G.1.1</t>
        </is>
      </c>
      <c r="E2511" s="10" t="inlineStr">
        <is>
          <t>G</t>
        </is>
      </c>
      <c r="F2511" s="10" t="inlineStr">
        <is>
          <t>D</t>
        </is>
      </c>
      <c r="G2511" s="10" t="inlineStr">
        <is>
          <t>discretionary</t>
        </is>
      </c>
      <c r="H2511" s="10" t="n">
        <v>2</v>
      </c>
      <c r="I2511" s="10" t="inlineStr">
        <is>
          <t>Qualità del progetto di centrale di controllo aziendale</t>
        </is>
      </c>
      <c r="J2511" s="20" t="n"/>
      <c r="K2511" s="20" t="n"/>
      <c r="L2511" s="20" t="n"/>
      <c r="M2511" s="20" t="n"/>
      <c r="N2511" s="21">
        <f>IF($A2511="","",MAX(0,MIN(1,IFERROR(VALUE($M2511),0))))</f>
        <v/>
      </c>
      <c r="O2511" s="21">
        <f>IF($A2511="",0,IF(OR($S2511&lt;&gt;1,COUNTA($J2511:$M2511)=0),0,IF(SUMPRODUCT(MAX(($C$5:$C$6173=$C2511)*($D$5:$D$6173=$D2511)*($S$5:$S$6173=1)*IFERROR($N$5:$N$6173*1,0)))&gt;0,ROUND($H2511*($N2511/SUMPRODUCT(MAX(($C$5:$C$6173=$C2511)*($D$5:$D$6173=$D2511)*($S$5:$S$6173=1)*IFERROR($N$5:$N$6173*1,0)))),4),0)))</f>
        <v/>
      </c>
      <c r="P2511" s="10" t="inlineStr">
        <is>
          <t>coeff.</t>
        </is>
      </c>
      <c r="Q2511" s="21">
        <f>IF($A2511="","",$A2511&amp;"|"&amp;$C2511)</f>
        <v/>
      </c>
      <c r="R2511" s="21">
        <f>IF($A2511="","",$A2511&amp;"|"&amp;$C2511&amp;"|"&amp;$D2511)</f>
        <v/>
      </c>
      <c r="S2511" s="21">
        <f>IF($A2511="","",IFERROR(INDEX(Offerte!$D$2:$D$200,MATCH($Q2511,Offerte!$L$2:$L$200,0)),0))</f>
        <v/>
      </c>
      <c r="T2511" s="21">
        <f>IF($A2511="","",IFERROR(INDEX(Offerte!$G$2:$G$200,MATCH($Q2511,Offerte!$L$2:$L$200,0)),"NO"))</f>
        <v/>
      </c>
    </row>
    <row r="2512">
      <c r="A2512" s="10">
        <f>IF(Offerte!$A82="","",Offerte!$A82)</f>
        <v/>
      </c>
      <c r="B2512" s="10">
        <f>IF(Offerte!$A82="","",Offerte!$B82)</f>
        <v/>
      </c>
      <c r="C2512" s="10">
        <f>IF(Offerte!$A82="","",Offerte!$C82)</f>
        <v/>
      </c>
      <c r="D2512" s="10" t="inlineStr">
        <is>
          <t>G.2.1</t>
        </is>
      </c>
      <c r="E2512" s="10" t="inlineStr">
        <is>
          <t>G</t>
        </is>
      </c>
      <c r="F2512" s="10" t="inlineStr">
        <is>
          <t>T</t>
        </is>
      </c>
      <c r="G2512" s="10" t="inlineStr">
        <is>
          <t>tabular</t>
        </is>
      </c>
      <c r="H2512" s="10" t="n">
        <v>1</v>
      </c>
      <c r="I2512" s="10" t="inlineStr">
        <is>
          <t>Certificazione ISO 45001</t>
        </is>
      </c>
      <c r="J2512" s="20" t="n"/>
      <c r="K2512" s="20" t="n"/>
      <c r="L2512" s="20" t="n"/>
      <c r="M2512" s="20" t="n"/>
      <c r="N2512" s="21">
        <f>IF($A2512="","",IF(IFERROR(VALUE($M2512),0)=1,1,0))</f>
        <v/>
      </c>
      <c r="O2512" s="21">
        <f>IF($A2512="",0,IF(OR($S2512&lt;&gt;1,COUNTA($J2512:$M2512)=0),0,IF($N2512=1,$H2512,0)))</f>
        <v/>
      </c>
      <c r="P2512" s="10" t="inlineStr">
        <is>
          <t>sì/no</t>
        </is>
      </c>
      <c r="Q2512" s="21">
        <f>IF($A2512="","",$A2512&amp;"|"&amp;$C2512)</f>
        <v/>
      </c>
      <c r="R2512" s="21">
        <f>IF($A2512="","",$A2512&amp;"|"&amp;$C2512&amp;"|"&amp;$D2512)</f>
        <v/>
      </c>
      <c r="S2512" s="21">
        <f>IF($A2512="","",IFERROR(INDEX(Offerte!$D$2:$D$200,MATCH($Q2512,Offerte!$L$2:$L$200,0)),0))</f>
        <v/>
      </c>
      <c r="T2512" s="21">
        <f>IF($A2512="","",IFERROR(INDEX(Offerte!$G$2:$G$200,MATCH($Q2512,Offerte!$L$2:$L$200,0)),"NO"))</f>
        <v/>
      </c>
    </row>
    <row r="2513">
      <c r="A2513" s="10">
        <f>IF(Offerte!$A82="","",Offerte!$A82)</f>
        <v/>
      </c>
      <c r="B2513" s="10">
        <f>IF(Offerte!$A82="","",Offerte!$B82)</f>
        <v/>
      </c>
      <c r="C2513" s="10">
        <f>IF(Offerte!$A82="","",Offerte!$C82)</f>
        <v/>
      </c>
      <c r="D2513" s="10" t="inlineStr">
        <is>
          <t>G.3.1</t>
        </is>
      </c>
      <c r="E2513" s="10" t="inlineStr">
        <is>
          <t>G</t>
        </is>
      </c>
      <c r="F2513" s="10" t="inlineStr">
        <is>
          <t>T</t>
        </is>
      </c>
      <c r="G2513" s="10" t="inlineStr">
        <is>
          <t>tabular</t>
        </is>
      </c>
      <c r="H2513" s="10" t="n">
        <v>1</v>
      </c>
      <c r="I2513" s="10" t="inlineStr">
        <is>
          <t>Certificazioni di responsabilità sociale</t>
        </is>
      </c>
      <c r="J2513" s="20" t="n"/>
      <c r="K2513" s="20" t="n"/>
      <c r="L2513" s="20" t="n"/>
      <c r="M2513" s="20" t="n"/>
      <c r="N2513" s="21">
        <f>IF($A2513="","",IF(IFERROR(VALUE($M2513),0)=1,1,0))</f>
        <v/>
      </c>
      <c r="O2513" s="21">
        <f>IF($A2513="",0,IF(OR($S2513&lt;&gt;1,COUNTA($J2513:$M2513)=0),0,IF($N2513=1,$H2513,0)))</f>
        <v/>
      </c>
      <c r="P2513" s="10" t="inlineStr">
        <is>
          <t>sì/no</t>
        </is>
      </c>
      <c r="Q2513" s="21">
        <f>IF($A2513="","",$A2513&amp;"|"&amp;$C2513)</f>
        <v/>
      </c>
      <c r="R2513" s="21">
        <f>IF($A2513="","",$A2513&amp;"|"&amp;$C2513&amp;"|"&amp;$D2513)</f>
        <v/>
      </c>
      <c r="S2513" s="21">
        <f>IF($A2513="","",IFERROR(INDEX(Offerte!$D$2:$D$200,MATCH($Q2513,Offerte!$L$2:$L$200,0)),0))</f>
        <v/>
      </c>
      <c r="T2513" s="21">
        <f>IF($A2513="","",IFERROR(INDEX(Offerte!$G$2:$G$200,MATCH($Q2513,Offerte!$L$2:$L$200,0)),"NO"))</f>
        <v/>
      </c>
    </row>
    <row r="2514">
      <c r="A2514" s="10">
        <f>IF(Offerte!$A82="","",Offerte!$A82)</f>
        <v/>
      </c>
      <c r="B2514" s="10">
        <f>IF(Offerte!$A82="","",Offerte!$B82)</f>
        <v/>
      </c>
      <c r="C2514" s="10">
        <f>IF(Offerte!$A82="","",Offerte!$C82)</f>
        <v/>
      </c>
      <c r="D2514" s="10" t="inlineStr">
        <is>
          <t>G.4.1</t>
        </is>
      </c>
      <c r="E2514" s="10" t="inlineStr">
        <is>
          <t>G</t>
        </is>
      </c>
      <c r="F2514" s="10" t="inlineStr">
        <is>
          <t>D</t>
        </is>
      </c>
      <c r="G2514" s="10" t="inlineStr">
        <is>
          <t>discretionary</t>
        </is>
      </c>
      <c r="H2514" s="10" t="n">
        <v>2</v>
      </c>
      <c r="I2514" s="10" t="inlineStr">
        <is>
          <t>Qualità del piano di formazione del personale</t>
        </is>
      </c>
      <c r="J2514" s="20" t="n"/>
      <c r="K2514" s="20" t="n"/>
      <c r="L2514" s="20" t="n"/>
      <c r="M2514" s="20" t="n"/>
      <c r="N2514" s="21">
        <f>IF($A2514="","",MAX(0,MIN(1,IFERROR(VALUE($M2514),0))))</f>
        <v/>
      </c>
      <c r="O2514" s="21">
        <f>IF($A2514="",0,IF(OR($S2514&lt;&gt;1,COUNTA($J2514:$M2514)=0),0,IF(SUMPRODUCT(MAX(($C$5:$C$6173=$C2514)*($D$5:$D$6173=$D2514)*($S$5:$S$6173=1)*IFERROR($N$5:$N$6173*1,0)))&gt;0,ROUND($H2514*($N2514/SUMPRODUCT(MAX(($C$5:$C$6173=$C2514)*($D$5:$D$6173=$D2514)*($S$5:$S$6173=1)*IFERROR($N$5:$N$6173*1,0)))),4),0)))</f>
        <v/>
      </c>
      <c r="P2514" s="10" t="inlineStr">
        <is>
          <t>coeff.</t>
        </is>
      </c>
      <c r="Q2514" s="21">
        <f>IF($A2514="","",$A2514&amp;"|"&amp;$C2514)</f>
        <v/>
      </c>
      <c r="R2514" s="21">
        <f>IF($A2514="","",$A2514&amp;"|"&amp;$C2514&amp;"|"&amp;$D2514)</f>
        <v/>
      </c>
      <c r="S2514" s="21">
        <f>IF($A2514="","",IFERROR(INDEX(Offerte!$D$2:$D$200,MATCH($Q2514,Offerte!$L$2:$L$200,0)),0))</f>
        <v/>
      </c>
      <c r="T2514" s="21">
        <f>IF($A2514="","",IFERROR(INDEX(Offerte!$G$2:$G$200,MATCH($Q2514,Offerte!$L$2:$L$200,0)),"NO"))</f>
        <v/>
      </c>
    </row>
    <row r="2515">
      <c r="A2515" s="10">
        <f>IF(Offerte!$A82="","",Offerte!$A82)</f>
        <v/>
      </c>
      <c r="B2515" s="10">
        <f>IF(Offerte!$A82="","",Offerte!$B82)</f>
        <v/>
      </c>
      <c r="C2515" s="10">
        <f>IF(Offerte!$A82="","",Offerte!$C82)</f>
        <v/>
      </c>
      <c r="D2515" s="10" t="inlineStr">
        <is>
          <t>G.5.1</t>
        </is>
      </c>
      <c r="E2515" s="10" t="inlineStr">
        <is>
          <t>G</t>
        </is>
      </c>
      <c r="F2515" s="10" t="inlineStr">
        <is>
          <t>T</t>
        </is>
      </c>
      <c r="G2515" s="10" t="inlineStr">
        <is>
          <t>tabular</t>
        </is>
      </c>
      <c r="H2515" s="10" t="n">
        <v>1</v>
      </c>
      <c r="I2515" s="10" t="inlineStr">
        <is>
          <t>Impegno al mantenimento delle garanzie del contratto di secondo livello del gestore uscente</t>
        </is>
      </c>
      <c r="J2515" s="20" t="n"/>
      <c r="K2515" s="20" t="n"/>
      <c r="L2515" s="20" t="n"/>
      <c r="M2515" s="20" t="n"/>
      <c r="N2515" s="21">
        <f>IF($A2515="","",IF(IFERROR(VALUE($M2515),0)=1,1,0))</f>
        <v/>
      </c>
      <c r="O2515" s="21">
        <f>IF($A2515="",0,IF(OR($S2515&lt;&gt;1,COUNTA($J2515:$M2515)=0),0,IF($N2515=1,$H2515,0)))</f>
        <v/>
      </c>
      <c r="P2515" s="10" t="inlineStr">
        <is>
          <t>sì/no</t>
        </is>
      </c>
      <c r="Q2515" s="21">
        <f>IF($A2515="","",$A2515&amp;"|"&amp;$C2515)</f>
        <v/>
      </c>
      <c r="R2515" s="21">
        <f>IF($A2515="","",$A2515&amp;"|"&amp;$C2515&amp;"|"&amp;$D2515)</f>
        <v/>
      </c>
      <c r="S2515" s="21">
        <f>IF($A2515="","",IFERROR(INDEX(Offerte!$D$2:$D$200,MATCH($Q2515,Offerte!$L$2:$L$200,0)),0))</f>
        <v/>
      </c>
      <c r="T2515" s="21">
        <f>IF($A2515="","",IFERROR(INDEX(Offerte!$G$2:$G$200,MATCH($Q2515,Offerte!$L$2:$L$200,0)),"NO"))</f>
        <v/>
      </c>
    </row>
    <row r="2516">
      <c r="A2516" s="10">
        <f>IF(Offerte!$A83="","",Offerte!$A83)</f>
        <v/>
      </c>
      <c r="B2516" s="10">
        <f>IF(Offerte!$A83="","",Offerte!$B83)</f>
        <v/>
      </c>
      <c r="C2516" s="10">
        <f>IF(Offerte!$A83="","",Offerte!$C83)</f>
        <v/>
      </c>
      <c r="D2516" s="10" t="inlineStr">
        <is>
          <t>A.1.1</t>
        </is>
      </c>
      <c r="E2516" s="10" t="inlineStr">
        <is>
          <t>A</t>
        </is>
      </c>
      <c r="F2516" s="10" t="inlineStr">
        <is>
          <t>Q</t>
        </is>
      </c>
      <c r="G2516" s="10" t="inlineStr">
        <is>
          <t>higher</t>
        </is>
      </c>
      <c r="H2516" s="10" t="n">
        <v>3</v>
      </c>
      <c r="I2516" s="10" t="inlineStr">
        <is>
          <t>Tasso aggiuntivo di corse controllate</t>
        </is>
      </c>
      <c r="J2516" s="20" t="n"/>
      <c r="K2516" s="20" t="n"/>
      <c r="L2516" s="20" t="n"/>
      <c r="M2516" s="20" t="n"/>
      <c r="N2516" s="21">
        <f>IF($A2516="","",IFERROR(VALUE($K2516)/VALUE($L2516)*100,IFERROR(VALUE($J2516),0)))</f>
        <v/>
      </c>
      <c r="O2516" s="21">
        <f>IF($A2516="",0,IF(OR($S2516&lt;&gt;1,COUNTA($J2516:$M2516)=0),0,IF(SUMPRODUCT(MAX(($C$5:$C$6173=$C2516)*($D$5:$D$6173=$D2516)*($S$5:$S$6173=1)*IFERROR($N$5:$N$6173*1,0)))&gt;0,ROUND($H2516*($N2516/SUMPRODUCT(MAX(($C$5:$C$6173=$C2516)*($D$5:$D$6173=$D2516)*($S$5:$S$6173=1)*IFERROR($N$5:$N$6173*1,0)))),4),0)))</f>
        <v/>
      </c>
      <c r="P2516" s="10" t="inlineStr">
        <is>
          <t>Corse controllate annue / Corse programmate annue</t>
        </is>
      </c>
      <c r="Q2516" s="21">
        <f>IF($A2516="","",$A2516&amp;"|"&amp;$C2516)</f>
        <v/>
      </c>
      <c r="R2516" s="21">
        <f>IF($A2516="","",$A2516&amp;"|"&amp;$C2516&amp;"|"&amp;$D2516)</f>
        <v/>
      </c>
      <c r="S2516" s="21">
        <f>IF($A2516="","",IFERROR(INDEX(Offerte!$D$2:$D$200,MATCH($Q2516,Offerte!$L$2:$L$200,0)),0))</f>
        <v/>
      </c>
      <c r="T2516" s="21">
        <f>IF($A2516="","",IFERROR(INDEX(Offerte!$G$2:$G$200,MATCH($Q2516,Offerte!$L$2:$L$200,0)),"NO"))</f>
        <v/>
      </c>
    </row>
    <row r="2517">
      <c r="A2517" s="10">
        <f>IF(Offerte!$A83="","",Offerte!$A83)</f>
        <v/>
      </c>
      <c r="B2517" s="10">
        <f>IF(Offerte!$A83="","",Offerte!$B83)</f>
        <v/>
      </c>
      <c r="C2517" s="10">
        <f>IF(Offerte!$A83="","",Offerte!$C83)</f>
        <v/>
      </c>
      <c r="D2517" s="10" t="inlineStr">
        <is>
          <t>A.1.2</t>
        </is>
      </c>
      <c r="E2517" s="10" t="inlineStr">
        <is>
          <t>A</t>
        </is>
      </c>
      <c r="F2517" s="10" t="inlineStr">
        <is>
          <t>Q</t>
        </is>
      </c>
      <c r="G2517" s="10" t="inlineStr">
        <is>
          <t>higher</t>
        </is>
      </c>
      <c r="H2517" s="10" t="n">
        <v>4</v>
      </c>
      <c r="I2517" s="10" t="inlineStr">
        <is>
          <t>Numero aggiuntivo di passeggeri controllati</t>
        </is>
      </c>
      <c r="J2517" s="20" t="n"/>
      <c r="K2517" s="20" t="n"/>
      <c r="L2517" s="20" t="n"/>
      <c r="M2517" s="20" t="n"/>
      <c r="N2517" s="21">
        <f>IF($A2517="","",IFERROR(VALUE($J2517),0))</f>
        <v/>
      </c>
      <c r="O2517" s="21">
        <f>IF($A2517="",0,IF(OR($S2517&lt;&gt;1,COUNTA($J2517:$M2517)=0),0,IF(SUMPRODUCT(MAX(($C$5:$C$6173=$C2517)*($D$5:$D$6173=$D2517)*($S$5:$S$6173=1)*IFERROR($N$5:$N$6173*1,0)))&gt;0,ROUND($H2517*($N2517/SUMPRODUCT(MAX(($C$5:$C$6173=$C2517)*($D$5:$D$6173=$D2517)*($S$5:$S$6173=1)*IFERROR($N$5:$N$6173*1,0)))),4),0)))</f>
        <v/>
      </c>
      <c r="P2517" s="10" t="inlineStr">
        <is>
          <t>passeggeri/anno</t>
        </is>
      </c>
      <c r="Q2517" s="21">
        <f>IF($A2517="","",$A2517&amp;"|"&amp;$C2517)</f>
        <v/>
      </c>
      <c r="R2517" s="21">
        <f>IF($A2517="","",$A2517&amp;"|"&amp;$C2517&amp;"|"&amp;$D2517)</f>
        <v/>
      </c>
      <c r="S2517" s="21">
        <f>IF($A2517="","",IFERROR(INDEX(Offerte!$D$2:$D$200,MATCH($Q2517,Offerte!$L$2:$L$200,0)),0))</f>
        <v/>
      </c>
      <c r="T2517" s="21">
        <f>IF($A2517="","",IFERROR(INDEX(Offerte!$G$2:$G$200,MATCH($Q2517,Offerte!$L$2:$L$200,0)),"NO"))</f>
        <v/>
      </c>
    </row>
    <row r="2518">
      <c r="A2518" s="10">
        <f>IF(Offerte!$A83="","",Offerte!$A83)</f>
        <v/>
      </c>
      <c r="B2518" s="10">
        <f>IF(Offerte!$A83="","",Offerte!$B83)</f>
        <v/>
      </c>
      <c r="C2518" s="10">
        <f>IF(Offerte!$A83="","",Offerte!$C83)</f>
        <v/>
      </c>
      <c r="D2518" s="10" t="inlineStr">
        <is>
          <t>B.1.1</t>
        </is>
      </c>
      <c r="E2518" s="10" t="inlineStr">
        <is>
          <t>B</t>
        </is>
      </c>
      <c r="F2518" s="10" t="inlineStr">
        <is>
          <t>Q</t>
        </is>
      </c>
      <c r="G2518" s="10" t="inlineStr">
        <is>
          <t>higher</t>
        </is>
      </c>
      <c r="H2518" s="10" t="n">
        <v>3</v>
      </c>
      <c r="I2518" s="10" t="inlineStr">
        <is>
          <t>Incremento dei posti offerti nelle fasce di punta</t>
        </is>
      </c>
      <c r="J2518" s="20" t="n"/>
      <c r="K2518" s="20" t="n"/>
      <c r="L2518" s="20" t="n"/>
      <c r="M2518" s="20" t="n"/>
      <c r="N2518" s="21">
        <f>IF($A2518="","",IFERROR(VALUE($J2518),0))</f>
        <v/>
      </c>
      <c r="O2518" s="21">
        <f>IF($A2518="",0,IF(OR($S2518&lt;&gt;1,COUNTA($J2518:$M2518)=0),0,IF(SUMPRODUCT(MAX(($C$5:$C$6173=$C2518)*($D$5:$D$6173=$D2518)*($S$5:$S$6173=1)*IFERROR($N$5:$N$6173*1,0)))&gt;0,ROUND($H2518*($N2518/SUMPRODUCT(MAX(($C$5:$C$6173=$C2518)*($D$5:$D$6173=$D2518)*($S$5:$S$6173=1)*IFERROR($N$5:$N$6173*1,0)))),4),0)))</f>
        <v/>
      </c>
      <c r="P2518" s="10" t="inlineStr">
        <is>
          <t>posti*km</t>
        </is>
      </c>
      <c r="Q2518" s="21">
        <f>IF($A2518="","",$A2518&amp;"|"&amp;$C2518)</f>
        <v/>
      </c>
      <c r="R2518" s="21">
        <f>IF($A2518="","",$A2518&amp;"|"&amp;$C2518&amp;"|"&amp;$D2518)</f>
        <v/>
      </c>
      <c r="S2518" s="21">
        <f>IF($A2518="","",IFERROR(INDEX(Offerte!$D$2:$D$200,MATCH($Q2518,Offerte!$L$2:$L$200,0)),0))</f>
        <v/>
      </c>
      <c r="T2518" s="21">
        <f>IF($A2518="","",IFERROR(INDEX(Offerte!$G$2:$G$200,MATCH($Q2518,Offerte!$L$2:$L$200,0)),"NO"))</f>
        <v/>
      </c>
    </row>
    <row r="2519">
      <c r="A2519" s="10">
        <f>IF(Offerte!$A83="","",Offerte!$A83)</f>
        <v/>
      </c>
      <c r="B2519" s="10">
        <f>IF(Offerte!$A83="","",Offerte!$B83)</f>
        <v/>
      </c>
      <c r="C2519" s="10">
        <f>IF(Offerte!$A83="","",Offerte!$C83)</f>
        <v/>
      </c>
      <c r="D2519" s="10" t="inlineStr">
        <is>
          <t>B.2.1</t>
        </is>
      </c>
      <c r="E2519" s="10" t="inlineStr">
        <is>
          <t>B</t>
        </is>
      </c>
      <c r="F2519" s="10" t="inlineStr">
        <is>
          <t>Q</t>
        </is>
      </c>
      <c r="G2519" s="10" t="inlineStr">
        <is>
          <t>higher</t>
        </is>
      </c>
      <c r="H2519" s="10" t="n">
        <v>4</v>
      </c>
      <c r="I2519" s="10" t="inlineStr">
        <is>
          <t>Corse aggiuntive nell'arco giornaliero base</t>
        </is>
      </c>
      <c r="J2519" s="20" t="n"/>
      <c r="K2519" s="20" t="n"/>
      <c r="L2519" s="20" t="n"/>
      <c r="M2519" s="20" t="n"/>
      <c r="N2519" s="21">
        <f>IF($A2519="","",IFERROR(VALUE($J2519),0))</f>
        <v/>
      </c>
      <c r="O2519" s="21">
        <f>IF($A2519="",0,IF(OR($S2519&lt;&gt;1,COUNTA($J2519:$M2519)=0),0,IF(SUMPRODUCT(MAX(($C$5:$C$6173=$C2519)*($D$5:$D$6173=$D2519)*($S$5:$S$6173=1)*IFERROR($N$5:$N$6173*1,0)))&gt;0,ROUND($H2519*($N2519/SUMPRODUCT(MAX(($C$5:$C$6173=$C2519)*($D$5:$D$6173=$D2519)*($S$5:$S$6173=1)*IFERROR($N$5:$N$6173*1,0)))),4),0)))</f>
        <v/>
      </c>
      <c r="P2519" s="10" t="inlineStr">
        <is>
          <t>corse</t>
        </is>
      </c>
      <c r="Q2519" s="21">
        <f>IF($A2519="","",$A2519&amp;"|"&amp;$C2519)</f>
        <v/>
      </c>
      <c r="R2519" s="21">
        <f>IF($A2519="","",$A2519&amp;"|"&amp;$C2519&amp;"|"&amp;$D2519)</f>
        <v/>
      </c>
      <c r="S2519" s="21">
        <f>IF($A2519="","",IFERROR(INDEX(Offerte!$D$2:$D$200,MATCH($Q2519,Offerte!$L$2:$L$200,0)),0))</f>
        <v/>
      </c>
      <c r="T2519" s="21">
        <f>IF($A2519="","",IFERROR(INDEX(Offerte!$G$2:$G$200,MATCH($Q2519,Offerte!$L$2:$L$200,0)),"NO"))</f>
        <v/>
      </c>
    </row>
    <row r="2520">
      <c r="A2520" s="10">
        <f>IF(Offerte!$A83="","",Offerte!$A83)</f>
        <v/>
      </c>
      <c r="B2520" s="10">
        <f>IF(Offerte!$A83="","",Offerte!$B83)</f>
        <v/>
      </c>
      <c r="C2520" s="10">
        <f>IF(Offerte!$A83="","",Offerte!$C83)</f>
        <v/>
      </c>
      <c r="D2520" s="10" t="inlineStr">
        <is>
          <t>B.3.1</t>
        </is>
      </c>
      <c r="E2520" s="10" t="inlineStr">
        <is>
          <t>B</t>
        </is>
      </c>
      <c r="F2520" s="10" t="inlineStr">
        <is>
          <t>Q</t>
        </is>
      </c>
      <c r="G2520" s="10" t="inlineStr">
        <is>
          <t>higher</t>
        </is>
      </c>
      <c r="H2520" s="10" t="n">
        <v>2</v>
      </c>
      <c r="I2520" s="10" t="inlineStr">
        <is>
          <t>Numero di corse aggiuntive per allungamento dell'arco di servizio giornaliero nelle fasce serali</t>
        </is>
      </c>
      <c r="J2520" s="20" t="n"/>
      <c r="K2520" s="20" t="n"/>
      <c r="L2520" s="20" t="n"/>
      <c r="M2520" s="20" t="n"/>
      <c r="N2520" s="21">
        <f>IF($A2520="","",IFERROR(VALUE($J2520),0))</f>
        <v/>
      </c>
      <c r="O2520" s="21">
        <f>IF($A2520="",0,IF(OR($S2520&lt;&gt;1,COUNTA($J2520:$M2520)=0),0,IF(SUMPRODUCT(MAX(($C$5:$C$6173=$C2520)*($D$5:$D$6173=$D2520)*($S$5:$S$6173=1)*IFERROR($N$5:$N$6173*1,0)))&gt;0,ROUND($H2520*($N2520/SUMPRODUCT(MAX(($C$5:$C$6173=$C2520)*($D$5:$D$6173=$D2520)*($S$5:$S$6173=1)*IFERROR($N$5:$N$6173*1,0)))),4),0)))</f>
        <v/>
      </c>
      <c r="P2520" s="10" t="inlineStr">
        <is>
          <t>corse</t>
        </is>
      </c>
      <c r="Q2520" s="21">
        <f>IF($A2520="","",$A2520&amp;"|"&amp;$C2520)</f>
        <v/>
      </c>
      <c r="R2520" s="21">
        <f>IF($A2520="","",$A2520&amp;"|"&amp;$C2520&amp;"|"&amp;$D2520)</f>
        <v/>
      </c>
      <c r="S2520" s="21">
        <f>IF($A2520="","",IFERROR(INDEX(Offerte!$D$2:$D$200,MATCH($Q2520,Offerte!$L$2:$L$200,0)),0))</f>
        <v/>
      </c>
      <c r="T2520" s="21">
        <f>IF($A2520="","",IFERROR(INDEX(Offerte!$G$2:$G$200,MATCH($Q2520,Offerte!$L$2:$L$200,0)),"NO"))</f>
        <v/>
      </c>
    </row>
    <row r="2521">
      <c r="A2521" s="10">
        <f>IF(Offerte!$A83="","",Offerte!$A83)</f>
        <v/>
      </c>
      <c r="B2521" s="10">
        <f>IF(Offerte!$A83="","",Offerte!$B83)</f>
        <v/>
      </c>
      <c r="C2521" s="10">
        <f>IF(Offerte!$A83="","",Offerte!$C83)</f>
        <v/>
      </c>
      <c r="D2521" s="10" t="inlineStr">
        <is>
          <t>B.4.1</t>
        </is>
      </c>
      <c r="E2521" s="10" t="inlineStr">
        <is>
          <t>B</t>
        </is>
      </c>
      <c r="F2521" s="10" t="inlineStr">
        <is>
          <t>Q</t>
        </is>
      </c>
      <c r="G2521" s="10" t="inlineStr">
        <is>
          <t>higher</t>
        </is>
      </c>
      <c r="H2521" s="10" t="n">
        <v>3</v>
      </c>
      <c r="I2521" s="10" t="inlineStr">
        <is>
          <t>Percorrenze aggiuntive offerte nel Programma d'esercizio delle prime due fasi attuative</t>
        </is>
      </c>
      <c r="J2521" s="20" t="n"/>
      <c r="K2521" s="20" t="n"/>
      <c r="L2521" s="20" t="n"/>
      <c r="M2521" s="20" t="n"/>
      <c r="N2521" s="21">
        <f>IF($A2521="","",IFERROR(VALUE($J2521),0))</f>
        <v/>
      </c>
      <c r="O2521" s="21">
        <f>IF($A2521="",0,IF(OR($S2521&lt;&gt;1,COUNTA($J2521:$M2521)=0),0,IF(SUMPRODUCT(MAX(($C$5:$C$6173=$C2521)*($D$5:$D$6173=$D2521)*($S$5:$S$6173=1)*IFERROR($N$5:$N$6173*1,0)))&gt;0,ROUND($H2521*($N2521/SUMPRODUCT(MAX(($C$5:$C$6173=$C2521)*($D$5:$D$6173=$D2521)*($S$5:$S$6173=1)*IFERROR($N$5:$N$6173*1,0)))),4),0)))</f>
        <v/>
      </c>
      <c r="P2521" s="10" t="inlineStr">
        <is>
          <t>vett*km</t>
        </is>
      </c>
      <c r="Q2521" s="21">
        <f>IF($A2521="","",$A2521&amp;"|"&amp;$C2521)</f>
        <v/>
      </c>
      <c r="R2521" s="21">
        <f>IF($A2521="","",$A2521&amp;"|"&amp;$C2521&amp;"|"&amp;$D2521)</f>
        <v/>
      </c>
      <c r="S2521" s="21">
        <f>IF($A2521="","",IFERROR(INDEX(Offerte!$D$2:$D$200,MATCH($Q2521,Offerte!$L$2:$L$200,0)),0))</f>
        <v/>
      </c>
      <c r="T2521" s="21">
        <f>IF($A2521="","",IFERROR(INDEX(Offerte!$G$2:$G$200,MATCH($Q2521,Offerte!$L$2:$L$200,0)),"NO"))</f>
        <v/>
      </c>
    </row>
    <row r="2522">
      <c r="A2522" s="10">
        <f>IF(Offerte!$A83="","",Offerte!$A83)</f>
        <v/>
      </c>
      <c r="B2522" s="10">
        <f>IF(Offerte!$A83="","",Offerte!$B83)</f>
        <v/>
      </c>
      <c r="C2522" s="10">
        <f>IF(Offerte!$A83="","",Offerte!$C83)</f>
        <v/>
      </c>
      <c r="D2522" s="10" t="inlineStr">
        <is>
          <t>B.5.1</t>
        </is>
      </c>
      <c r="E2522" s="10" t="inlineStr">
        <is>
          <t>B</t>
        </is>
      </c>
      <c r="F2522" s="10" t="inlineStr">
        <is>
          <t>D</t>
        </is>
      </c>
      <c r="G2522" s="10" t="inlineStr">
        <is>
          <t>discretionary</t>
        </is>
      </c>
      <c r="H2522" s="10" t="n">
        <v>2</v>
      </c>
      <c r="I2522" s="10" t="inlineStr">
        <is>
          <t>Efficacia del progetto di servizi complementari DRT</t>
        </is>
      </c>
      <c r="J2522" s="20" t="n"/>
      <c r="K2522" s="20" t="n"/>
      <c r="L2522" s="20" t="n"/>
      <c r="M2522" s="20" t="n"/>
      <c r="N2522" s="21">
        <f>IF($A2522="","",MAX(0,MIN(1,IFERROR(VALUE($M2522),0))))</f>
        <v/>
      </c>
      <c r="O2522" s="21">
        <f>IF($A2522="",0,IF(OR($S2522&lt;&gt;1,COUNTA($J2522:$M2522)=0),0,IF(SUMPRODUCT(MAX(($C$5:$C$6173=$C2522)*($D$5:$D$6173=$D2522)*($S$5:$S$6173=1)*IFERROR($N$5:$N$6173*1,0)))&gt;0,ROUND($H2522*($N2522/SUMPRODUCT(MAX(($C$5:$C$6173=$C2522)*($D$5:$D$6173=$D2522)*($S$5:$S$6173=1)*IFERROR($N$5:$N$6173*1,0)))),4),0)))</f>
        <v/>
      </c>
      <c r="P2522" s="10" t="inlineStr">
        <is>
          <t>coeff.</t>
        </is>
      </c>
      <c r="Q2522" s="21">
        <f>IF($A2522="","",$A2522&amp;"|"&amp;$C2522)</f>
        <v/>
      </c>
      <c r="R2522" s="21">
        <f>IF($A2522="","",$A2522&amp;"|"&amp;$C2522&amp;"|"&amp;$D2522)</f>
        <v/>
      </c>
      <c r="S2522" s="21">
        <f>IF($A2522="","",IFERROR(INDEX(Offerte!$D$2:$D$200,MATCH($Q2522,Offerte!$L$2:$L$200,0)),0))</f>
        <v/>
      </c>
      <c r="T2522" s="21">
        <f>IF($A2522="","",IFERROR(INDEX(Offerte!$G$2:$G$200,MATCH($Q2522,Offerte!$L$2:$L$200,0)),"NO"))</f>
        <v/>
      </c>
    </row>
    <row r="2523">
      <c r="A2523" s="10">
        <f>IF(Offerte!$A83="","",Offerte!$A83)</f>
        <v/>
      </c>
      <c r="B2523" s="10">
        <f>IF(Offerte!$A83="","",Offerte!$B83)</f>
        <v/>
      </c>
      <c r="C2523" s="10">
        <f>IF(Offerte!$A83="","",Offerte!$C83)</f>
        <v/>
      </c>
      <c r="D2523" s="10" t="inlineStr">
        <is>
          <t>C.1.1</t>
        </is>
      </c>
      <c r="E2523" s="10" t="inlineStr">
        <is>
          <t>C</t>
        </is>
      </c>
      <c r="F2523" s="10" t="inlineStr">
        <is>
          <t>Q</t>
        </is>
      </c>
      <c r="G2523" s="10" t="inlineStr">
        <is>
          <t>higher</t>
        </is>
      </c>
      <c r="H2523" s="10" t="n">
        <v>2</v>
      </c>
      <c r="I2523" s="10" t="inlineStr">
        <is>
          <t>Tasso di copertura del servizio con telecamere BSD</t>
        </is>
      </c>
      <c r="J2523" s="20" t="n"/>
      <c r="K2523" s="20" t="n"/>
      <c r="L2523" s="20" t="n"/>
      <c r="M2523" s="20" t="n"/>
      <c r="N2523" s="21">
        <f>IF($A2523="","",IFERROR(VALUE($K2523)/VALUE($L2523),IFERROR(VALUE($J2523),0)))</f>
        <v/>
      </c>
      <c r="O2523" s="21">
        <f>IF($A2523="",0,IF(OR($S2523&lt;&gt;1,COUNTA($J2523:$M2523)=0),0,IF(SUMPRODUCT(MAX(($C$5:$C$6173=$C2523)*($D$5:$D$6173=$D2523)*($S$5:$S$6173=1)*IFERROR($N$5:$N$6173*1,0)))&gt;0,ROUND($H2523*($N2523/SUMPRODUCT(MAX(($C$5:$C$6173=$C2523)*($D$5:$D$6173=$D2523)*($S$5:$S$6173=1)*IFERROR($N$5:$N$6173*1,0)))),4),0)))</f>
        <v/>
      </c>
      <c r="P2523" s="10" t="inlineStr">
        <is>
          <t>Autobus attrezzati con telecamere BSD / Autobus totali in offerta, incluse scorte</t>
        </is>
      </c>
      <c r="Q2523" s="21">
        <f>IF($A2523="","",$A2523&amp;"|"&amp;$C2523)</f>
        <v/>
      </c>
      <c r="R2523" s="21">
        <f>IF($A2523="","",$A2523&amp;"|"&amp;$C2523&amp;"|"&amp;$D2523)</f>
        <v/>
      </c>
      <c r="S2523" s="21">
        <f>IF($A2523="","",IFERROR(INDEX(Offerte!$D$2:$D$200,MATCH($Q2523,Offerte!$L$2:$L$200,0)),0))</f>
        <v/>
      </c>
      <c r="T2523" s="21">
        <f>IF($A2523="","",IFERROR(INDEX(Offerte!$G$2:$G$200,MATCH($Q2523,Offerte!$L$2:$L$200,0)),"NO"))</f>
        <v/>
      </c>
    </row>
    <row r="2524">
      <c r="A2524" s="10">
        <f>IF(Offerte!$A83="","",Offerte!$A83)</f>
        <v/>
      </c>
      <c r="B2524" s="10">
        <f>IF(Offerte!$A83="","",Offerte!$B83)</f>
        <v/>
      </c>
      <c r="C2524" s="10">
        <f>IF(Offerte!$A83="","",Offerte!$C83)</f>
        <v/>
      </c>
      <c r="D2524" s="10" t="inlineStr">
        <is>
          <t>C.1.2</t>
        </is>
      </c>
      <c r="E2524" s="10" t="inlineStr">
        <is>
          <t>C</t>
        </is>
      </c>
      <c r="F2524" s="10" t="inlineStr">
        <is>
          <t>Q</t>
        </is>
      </c>
      <c r="G2524" s="10" t="inlineStr">
        <is>
          <t>higher</t>
        </is>
      </c>
      <c r="H2524" s="10" t="n">
        <v>2</v>
      </c>
      <c r="I2524" s="10" t="inlineStr">
        <is>
          <t>Tasso di copertura del servizio con telecamere ADAS</t>
        </is>
      </c>
      <c r="J2524" s="20" t="n"/>
      <c r="K2524" s="20" t="n"/>
      <c r="L2524" s="20" t="n"/>
      <c r="M2524" s="20" t="n"/>
      <c r="N2524" s="21">
        <f>IF($A2524="","",IFERROR(VALUE($K2524)/VALUE($L2524),IFERROR(VALUE($J2524),0)))</f>
        <v/>
      </c>
      <c r="O2524" s="21">
        <f>IF($A2524="",0,IF(OR($S2524&lt;&gt;1,COUNTA($J2524:$M2524)=0),0,IF(SUMPRODUCT(MAX(($C$5:$C$6173=$C2524)*($D$5:$D$6173=$D2524)*($S$5:$S$6173=1)*IFERROR($N$5:$N$6173*1,0)))&gt;0,ROUND($H2524*($N2524/SUMPRODUCT(MAX(($C$5:$C$6173=$C2524)*($D$5:$D$6173=$D2524)*($S$5:$S$6173=1)*IFERROR($N$5:$N$6173*1,0)))),4),0)))</f>
        <v/>
      </c>
      <c r="P2524" s="10" t="inlineStr">
        <is>
          <t>Autobus attrezzati con telecamere ADAS / Autobus totali in offerta, incluse scorte</t>
        </is>
      </c>
      <c r="Q2524" s="21">
        <f>IF($A2524="","",$A2524&amp;"|"&amp;$C2524)</f>
        <v/>
      </c>
      <c r="R2524" s="21">
        <f>IF($A2524="","",$A2524&amp;"|"&amp;$C2524&amp;"|"&amp;$D2524)</f>
        <v/>
      </c>
      <c r="S2524" s="21">
        <f>IF($A2524="","",IFERROR(INDEX(Offerte!$D$2:$D$200,MATCH($Q2524,Offerte!$L$2:$L$200,0)),0))</f>
        <v/>
      </c>
      <c r="T2524" s="21">
        <f>IF($A2524="","",IFERROR(INDEX(Offerte!$G$2:$G$200,MATCH($Q2524,Offerte!$L$2:$L$200,0)),"NO"))</f>
        <v/>
      </c>
    </row>
    <row r="2525">
      <c r="A2525" s="10">
        <f>IF(Offerte!$A83="","",Offerte!$A83)</f>
        <v/>
      </c>
      <c r="B2525" s="10">
        <f>IF(Offerte!$A83="","",Offerte!$B83)</f>
        <v/>
      </c>
      <c r="C2525" s="10">
        <f>IF(Offerte!$A83="","",Offerte!$C83)</f>
        <v/>
      </c>
      <c r="D2525" s="10" t="inlineStr">
        <is>
          <t>C.2.1</t>
        </is>
      </c>
      <c r="E2525" s="10" t="inlineStr">
        <is>
          <t>C</t>
        </is>
      </c>
      <c r="F2525" s="10" t="inlineStr">
        <is>
          <t>Q</t>
        </is>
      </c>
      <c r="G2525" s="10" t="inlineStr">
        <is>
          <t>higher</t>
        </is>
      </c>
      <c r="H2525" s="10" t="n">
        <v>3</v>
      </c>
      <c r="I2525" s="10" t="inlineStr">
        <is>
          <t>Tasso di copertura del servizio con telecamere di bordo di videosorveglianza</t>
        </is>
      </c>
      <c r="J2525" s="20" t="n"/>
      <c r="K2525" s="20" t="n"/>
      <c r="L2525" s="20" t="n"/>
      <c r="M2525" s="20" t="n"/>
      <c r="N2525" s="21">
        <f>IF($A2525="","",IFERROR(VALUE($K2525)/VALUE($L2525),IFERROR(VALUE($J2525),0)))</f>
        <v/>
      </c>
      <c r="O2525" s="21">
        <f>IF($A2525="",0,IF(OR($S2525&lt;&gt;1,COUNTA($J2525:$M2525)=0),0,IF(SUMPRODUCT(MAX(($C$5:$C$6173=$C2525)*($D$5:$D$6173=$D2525)*($S$5:$S$6173=1)*IFERROR($N$5:$N$6173*1,0)))&gt;0,ROUND($H2525*($N2525/SUMPRODUCT(MAX(($C$5:$C$6173=$C2525)*($D$5:$D$6173=$D2525)*($S$5:$S$6173=1)*IFERROR($N$5:$N$6173*1,0)))),4),0)))</f>
        <v/>
      </c>
      <c r="P2525" s="10" t="inlineStr">
        <is>
          <t>Autobus attrezzati con videosorveglianza / Autobus totali in offerta, incluse scorte</t>
        </is>
      </c>
      <c r="Q2525" s="21">
        <f>IF($A2525="","",$A2525&amp;"|"&amp;$C2525)</f>
        <v/>
      </c>
      <c r="R2525" s="21">
        <f>IF($A2525="","",$A2525&amp;"|"&amp;$C2525&amp;"|"&amp;$D2525)</f>
        <v/>
      </c>
      <c r="S2525" s="21">
        <f>IF($A2525="","",IFERROR(INDEX(Offerte!$D$2:$D$200,MATCH($Q2525,Offerte!$L$2:$L$200,0)),0))</f>
        <v/>
      </c>
      <c r="T2525" s="21">
        <f>IF($A2525="","",IFERROR(INDEX(Offerte!$G$2:$G$200,MATCH($Q2525,Offerte!$L$2:$L$200,0)),"NO"))</f>
        <v/>
      </c>
    </row>
    <row r="2526">
      <c r="A2526" s="10">
        <f>IF(Offerte!$A83="","",Offerte!$A83)</f>
        <v/>
      </c>
      <c r="B2526" s="10">
        <f>IF(Offerte!$A83="","",Offerte!$B83)</f>
        <v/>
      </c>
      <c r="C2526" s="10">
        <f>IF(Offerte!$A83="","",Offerte!$C83)</f>
        <v/>
      </c>
      <c r="D2526" s="10" t="inlineStr">
        <is>
          <t>C.2.2</t>
        </is>
      </c>
      <c r="E2526" s="10" t="inlineStr">
        <is>
          <t>C</t>
        </is>
      </c>
      <c r="F2526" s="10" t="inlineStr">
        <is>
          <t>T</t>
        </is>
      </c>
      <c r="G2526" s="10" t="inlineStr">
        <is>
          <t>tabular</t>
        </is>
      </c>
      <c r="H2526" s="10" t="n">
        <v>1</v>
      </c>
      <c r="I2526" s="10" t="inlineStr">
        <is>
          <t>Software video/audio analisi per situazioni di pericolo</t>
        </is>
      </c>
      <c r="J2526" s="20" t="n"/>
      <c r="K2526" s="20" t="n"/>
      <c r="L2526" s="20" t="n"/>
      <c r="M2526" s="20" t="n"/>
      <c r="N2526" s="21">
        <f>IF($A2526="","",IF(IFERROR(VALUE($M2526),0)=1,1,0))</f>
        <v/>
      </c>
      <c r="O2526" s="21">
        <f>IF($A2526="",0,IF(OR($S2526&lt;&gt;1,COUNTA($J2526:$M2526)=0),0,IF($N2526=1,$H2526,0)))</f>
        <v/>
      </c>
      <c r="P2526" s="10" t="inlineStr">
        <is>
          <t>sì/no</t>
        </is>
      </c>
      <c r="Q2526" s="21">
        <f>IF($A2526="","",$A2526&amp;"|"&amp;$C2526)</f>
        <v/>
      </c>
      <c r="R2526" s="21">
        <f>IF($A2526="","",$A2526&amp;"|"&amp;$C2526&amp;"|"&amp;$D2526)</f>
        <v/>
      </c>
      <c r="S2526" s="21">
        <f>IF($A2526="","",IFERROR(INDEX(Offerte!$D$2:$D$200,MATCH($Q2526,Offerte!$L$2:$L$200,0)),0))</f>
        <v/>
      </c>
      <c r="T2526" s="21">
        <f>IF($A2526="","",IFERROR(INDEX(Offerte!$G$2:$G$200,MATCH($Q2526,Offerte!$L$2:$L$200,0)),"NO"))</f>
        <v/>
      </c>
    </row>
    <row r="2527">
      <c r="A2527" s="10">
        <f>IF(Offerte!$A83="","",Offerte!$A83)</f>
        <v/>
      </c>
      <c r="B2527" s="10">
        <f>IF(Offerte!$A83="","",Offerte!$B83)</f>
        <v/>
      </c>
      <c r="C2527" s="10">
        <f>IF(Offerte!$A83="","",Offerte!$C83)</f>
        <v/>
      </c>
      <c r="D2527" s="10" t="inlineStr">
        <is>
          <t>C.2.3</t>
        </is>
      </c>
      <c r="E2527" s="10" t="inlineStr">
        <is>
          <t>C</t>
        </is>
      </c>
      <c r="F2527" s="10" t="inlineStr">
        <is>
          <t>T</t>
        </is>
      </c>
      <c r="G2527" s="10" t="inlineStr">
        <is>
          <t>tabular</t>
        </is>
      </c>
      <c r="H2527" s="10" t="n">
        <v>1</v>
      </c>
      <c r="I2527" s="10" t="inlineStr">
        <is>
          <t>Collegamento con centrale qualificata di pronto intervento</t>
        </is>
      </c>
      <c r="J2527" s="20" t="n"/>
      <c r="K2527" s="20" t="n"/>
      <c r="L2527" s="20" t="n"/>
      <c r="M2527" s="20" t="n"/>
      <c r="N2527" s="21">
        <f>IF($A2527="","",IF(IFERROR(VALUE($M2527),0)=1,1,0))</f>
        <v/>
      </c>
      <c r="O2527" s="21">
        <f>IF($A2527="",0,IF(OR($S2527&lt;&gt;1,COUNTA($J2527:$M2527)=0),0,IF($N2527=1,$H2527,0)))</f>
        <v/>
      </c>
      <c r="P2527" s="10" t="inlineStr">
        <is>
          <t>sì/no</t>
        </is>
      </c>
      <c r="Q2527" s="21">
        <f>IF($A2527="","",$A2527&amp;"|"&amp;$C2527)</f>
        <v/>
      </c>
      <c r="R2527" s="21">
        <f>IF($A2527="","",$A2527&amp;"|"&amp;$C2527&amp;"|"&amp;$D2527)</f>
        <v/>
      </c>
      <c r="S2527" s="21">
        <f>IF($A2527="","",IFERROR(INDEX(Offerte!$D$2:$D$200,MATCH($Q2527,Offerte!$L$2:$L$200,0)),0))</f>
        <v/>
      </c>
      <c r="T2527" s="21">
        <f>IF($A2527="","",IFERROR(INDEX(Offerte!$G$2:$G$200,MATCH($Q2527,Offerte!$L$2:$L$200,0)),"NO"))</f>
        <v/>
      </c>
    </row>
    <row r="2528">
      <c r="A2528" s="10">
        <f>IF(Offerte!$A83="","",Offerte!$A83)</f>
        <v/>
      </c>
      <c r="B2528" s="10">
        <f>IF(Offerte!$A83="","",Offerte!$B83)</f>
        <v/>
      </c>
      <c r="C2528" s="10">
        <f>IF(Offerte!$A83="","",Offerte!$C83)</f>
        <v/>
      </c>
      <c r="D2528" s="10" t="inlineStr">
        <is>
          <t>C.2.4</t>
        </is>
      </c>
      <c r="E2528" s="10" t="inlineStr">
        <is>
          <t>C</t>
        </is>
      </c>
      <c r="F2528" s="10" t="inlineStr">
        <is>
          <t>Q</t>
        </is>
      </c>
      <c r="G2528" s="10" t="inlineStr">
        <is>
          <t>higher</t>
        </is>
      </c>
      <c r="H2528" s="10" t="n">
        <v>1</v>
      </c>
      <c r="I2528" s="10" t="inlineStr">
        <is>
          <t>Tasso di copertura del servizio con dispositivi per la chiamata di emergenza del conducente</t>
        </is>
      </c>
      <c r="J2528" s="20" t="n"/>
      <c r="K2528" s="20" t="n"/>
      <c r="L2528" s="20" t="n"/>
      <c r="M2528" s="20" t="n"/>
      <c r="N2528" s="21">
        <f>IF($A2528="","",IFERROR(VALUE($K2528)/VALUE($L2528),IFERROR(VALUE($J2528),0)))</f>
        <v/>
      </c>
      <c r="O2528" s="21">
        <f>IF($A2528="",0,IF(OR($S2528&lt;&gt;1,COUNTA($J2528:$M2528)=0),0,IF(SUMPRODUCT(MAX(($C$5:$C$6173=$C2528)*($D$5:$D$6173=$D2528)*($S$5:$S$6173=1)*IFERROR($N$5:$N$6173*1,0)))&gt;0,ROUND($H2528*($N2528/SUMPRODUCT(MAX(($C$5:$C$6173=$C2528)*($D$5:$D$6173=$D2528)*($S$5:$S$6173=1)*IFERROR($N$5:$N$6173*1,0)))),4),0)))</f>
        <v/>
      </c>
      <c r="P2528" s="10" t="inlineStr">
        <is>
          <t>Autobus attrezzati con chiamata di emergenza / Autobus totali in offerta, incluse scorte</t>
        </is>
      </c>
      <c r="Q2528" s="21">
        <f>IF($A2528="","",$A2528&amp;"|"&amp;$C2528)</f>
        <v/>
      </c>
      <c r="R2528" s="21">
        <f>IF($A2528="","",$A2528&amp;"|"&amp;$C2528&amp;"|"&amp;$D2528)</f>
        <v/>
      </c>
      <c r="S2528" s="21">
        <f>IF($A2528="","",IFERROR(INDEX(Offerte!$D$2:$D$200,MATCH($Q2528,Offerte!$L$2:$L$200,0)),0))</f>
        <v/>
      </c>
      <c r="T2528" s="21">
        <f>IF($A2528="","",IFERROR(INDEX(Offerte!$G$2:$G$200,MATCH($Q2528,Offerte!$L$2:$L$200,0)),"NO"))</f>
        <v/>
      </c>
    </row>
    <row r="2529">
      <c r="A2529" s="10">
        <f>IF(Offerte!$A83="","",Offerte!$A83)</f>
        <v/>
      </c>
      <c r="B2529" s="10">
        <f>IF(Offerte!$A83="","",Offerte!$B83)</f>
        <v/>
      </c>
      <c r="C2529" s="10">
        <f>IF(Offerte!$A83="","",Offerte!$C83)</f>
        <v/>
      </c>
      <c r="D2529" s="10" t="inlineStr">
        <is>
          <t>C.3.1</t>
        </is>
      </c>
      <c r="E2529" s="10" t="inlineStr">
        <is>
          <t>C</t>
        </is>
      </c>
      <c r="F2529" s="10" t="inlineStr">
        <is>
          <t>Q</t>
        </is>
      </c>
      <c r="G2529" s="10" t="inlineStr">
        <is>
          <t>higher</t>
        </is>
      </c>
      <c r="H2529" s="10" t="n">
        <v>2</v>
      </c>
      <c r="I2529" s="10" t="inlineStr">
        <is>
          <t>Tasso di copertura del servizio con dispositivi di informazione dinamica a bordo mezzo</t>
        </is>
      </c>
      <c r="J2529" s="20" t="n"/>
      <c r="K2529" s="20" t="n"/>
      <c r="L2529" s="20" t="n"/>
      <c r="M2529" s="20" t="n"/>
      <c r="N2529" s="21">
        <f>IF($A2529="","",IFERROR(VALUE($K2529)/VALUE($L2529),IFERROR(VALUE($J2529),0)))</f>
        <v/>
      </c>
      <c r="O2529" s="21">
        <f>IF($A2529="",0,IF(OR($S2529&lt;&gt;1,COUNTA($J2529:$M2529)=0),0,IF(SUMPRODUCT(MAX(($C$5:$C$6173=$C2529)*($D$5:$D$6173=$D2529)*($S$5:$S$6173=1)*IFERROR($N$5:$N$6173*1,0)))&gt;0,ROUND($H2529*($N2529/SUMPRODUCT(MAX(($C$5:$C$6173=$C2529)*($D$5:$D$6173=$D2529)*($S$5:$S$6173=1)*IFERROR($N$5:$N$6173*1,0)))),4),0)))</f>
        <v/>
      </c>
      <c r="P2529" s="10" t="inlineStr">
        <is>
          <t>Autobus con monitor e indicatori vocali / Autobus totali in offerta, incluse scorte</t>
        </is>
      </c>
      <c r="Q2529" s="21">
        <f>IF($A2529="","",$A2529&amp;"|"&amp;$C2529)</f>
        <v/>
      </c>
      <c r="R2529" s="21">
        <f>IF($A2529="","",$A2529&amp;"|"&amp;$C2529&amp;"|"&amp;$D2529)</f>
        <v/>
      </c>
      <c r="S2529" s="21">
        <f>IF($A2529="","",IFERROR(INDEX(Offerte!$D$2:$D$200,MATCH($Q2529,Offerte!$L$2:$L$200,0)),0))</f>
        <v/>
      </c>
      <c r="T2529" s="21">
        <f>IF($A2529="","",IFERROR(INDEX(Offerte!$G$2:$G$200,MATCH($Q2529,Offerte!$L$2:$L$200,0)),"NO"))</f>
        <v/>
      </c>
    </row>
    <row r="2530">
      <c r="A2530" s="10">
        <f>IF(Offerte!$A83="","",Offerte!$A83)</f>
        <v/>
      </c>
      <c r="B2530" s="10">
        <f>IF(Offerte!$A83="","",Offerte!$B83)</f>
        <v/>
      </c>
      <c r="C2530" s="10">
        <f>IF(Offerte!$A83="","",Offerte!$C83)</f>
        <v/>
      </c>
      <c r="D2530" s="10" t="inlineStr">
        <is>
          <t>C.3.2</t>
        </is>
      </c>
      <c r="E2530" s="10" t="inlineStr">
        <is>
          <t>C</t>
        </is>
      </c>
      <c r="F2530" s="10" t="inlineStr">
        <is>
          <t>T</t>
        </is>
      </c>
      <c r="G2530" s="10" t="inlineStr">
        <is>
          <t>tabular</t>
        </is>
      </c>
      <c r="H2530" s="10" t="n">
        <v>2</v>
      </c>
      <c r="I2530" s="10" t="inlineStr">
        <is>
          <t>Informazioni a bordo su coincidenze ai nodi</t>
        </is>
      </c>
      <c r="J2530" s="20" t="n"/>
      <c r="K2530" s="20" t="n"/>
      <c r="L2530" s="20" t="n"/>
      <c r="M2530" s="20" t="n"/>
      <c r="N2530" s="21">
        <f>IF($A2530="","",IF(IFERROR(VALUE($M2530),0)=1,1,0))</f>
        <v/>
      </c>
      <c r="O2530" s="21">
        <f>IF($A2530="",0,IF(OR($S2530&lt;&gt;1,COUNTA($J2530:$M2530)=0),0,IF(AND($N2530=1,IFERROR(SUMIFS($N$5:$N$6173,$Q$5:$Q$6173,$Q2530,$D$5:$D$6173,"C.3.1"),0)&gt;=0.5),$H2530,0)))</f>
        <v/>
      </c>
      <c r="P2530" s="10" t="inlineStr">
        <is>
          <t>Dipende da C.3.1 &gt;= 0.5</t>
        </is>
      </c>
      <c r="Q2530" s="21">
        <f>IF($A2530="","",$A2530&amp;"|"&amp;$C2530)</f>
        <v/>
      </c>
      <c r="R2530" s="21">
        <f>IF($A2530="","",$A2530&amp;"|"&amp;$C2530&amp;"|"&amp;$D2530)</f>
        <v/>
      </c>
      <c r="S2530" s="21">
        <f>IF($A2530="","",IFERROR(INDEX(Offerte!$D$2:$D$200,MATCH($Q2530,Offerte!$L$2:$L$200,0)),0))</f>
        <v/>
      </c>
      <c r="T2530" s="21">
        <f>IF($A2530="","",IFERROR(INDEX(Offerte!$G$2:$G$200,MATCH($Q2530,Offerte!$L$2:$L$200,0)),"NO"))</f>
        <v/>
      </c>
    </row>
    <row r="2531">
      <c r="A2531" s="10">
        <f>IF(Offerte!$A83="","",Offerte!$A83)</f>
        <v/>
      </c>
      <c r="B2531" s="10">
        <f>IF(Offerte!$A83="","",Offerte!$B83)</f>
        <v/>
      </c>
      <c r="C2531" s="10">
        <f>IF(Offerte!$A83="","",Offerte!$C83)</f>
        <v/>
      </c>
      <c r="D2531" s="10" t="inlineStr">
        <is>
          <t>D.1.1</t>
        </is>
      </c>
      <c r="E2531" s="10" t="inlineStr">
        <is>
          <t>D</t>
        </is>
      </c>
      <c r="F2531" s="10" t="inlineStr">
        <is>
          <t>Q</t>
        </is>
      </c>
      <c r="G2531" s="10" t="inlineStr">
        <is>
          <t>higher</t>
        </is>
      </c>
      <c r="H2531" s="10" t="n">
        <v>3</v>
      </c>
      <c r="I2531" s="10" t="inlineStr">
        <is>
          <t>Installazione di pensiline</t>
        </is>
      </c>
      <c r="J2531" s="20" t="n"/>
      <c r="K2531" s="20" t="n"/>
      <c r="L2531" s="20" t="n"/>
      <c r="M2531" s="20" t="n"/>
      <c r="N2531" s="21">
        <f>IF($A2531="","",IFERROR(VALUE($J2531),0))</f>
        <v/>
      </c>
      <c r="O2531" s="21">
        <f>IF($A2531="",0,IF(OR($S2531&lt;&gt;1,COUNTA($J2531:$M2531)=0),0,IF(SUMPRODUCT(MAX(($C$5:$C$6173=$C2531)*($D$5:$D$6173=$D2531)*($S$5:$S$6173=1)*IFERROR($N$5:$N$6173*1,0)))&gt;0,ROUND($H2531*($N2531/SUMPRODUCT(MAX(($C$5:$C$6173=$C2531)*($D$5:$D$6173=$D2531)*($S$5:$S$6173=1)*IFERROR($N$5:$N$6173*1,0)))),4),0)))</f>
        <v/>
      </c>
      <c r="P2531" s="10" t="inlineStr">
        <is>
          <t>fermate</t>
        </is>
      </c>
      <c r="Q2531" s="21">
        <f>IF($A2531="","",$A2531&amp;"|"&amp;$C2531)</f>
        <v/>
      </c>
      <c r="R2531" s="21">
        <f>IF($A2531="","",$A2531&amp;"|"&amp;$C2531&amp;"|"&amp;$D2531)</f>
        <v/>
      </c>
      <c r="S2531" s="21">
        <f>IF($A2531="","",IFERROR(INDEX(Offerte!$D$2:$D$200,MATCH($Q2531,Offerte!$L$2:$L$200,0)),0))</f>
        <v/>
      </c>
      <c r="T2531" s="21">
        <f>IF($A2531="","",IFERROR(INDEX(Offerte!$G$2:$G$200,MATCH($Q2531,Offerte!$L$2:$L$200,0)),"NO"))</f>
        <v/>
      </c>
    </row>
    <row r="2532">
      <c r="A2532" s="10">
        <f>IF(Offerte!$A83="","",Offerte!$A83)</f>
        <v/>
      </c>
      <c r="B2532" s="10">
        <f>IF(Offerte!$A83="","",Offerte!$B83)</f>
        <v/>
      </c>
      <c r="C2532" s="10">
        <f>IF(Offerte!$A83="","",Offerte!$C83)</f>
        <v/>
      </c>
      <c r="D2532" s="10" t="inlineStr">
        <is>
          <t>D.1.2</t>
        </is>
      </c>
      <c r="E2532" s="10" t="inlineStr">
        <is>
          <t>D</t>
        </is>
      </c>
      <c r="F2532" s="10" t="inlineStr">
        <is>
          <t>Q</t>
        </is>
      </c>
      <c r="G2532" s="10" t="inlineStr">
        <is>
          <t>higher</t>
        </is>
      </c>
      <c r="H2532" s="10" t="n">
        <v>3</v>
      </c>
      <c r="I2532" s="10" t="inlineStr">
        <is>
          <t>Installazione di paline di fermata conformi alla DGR 581/2023</t>
        </is>
      </c>
      <c r="J2532" s="20" t="n"/>
      <c r="K2532" s="20" t="n"/>
      <c r="L2532" s="20" t="n"/>
      <c r="M2532" s="20" t="n"/>
      <c r="N2532" s="21">
        <f>IF($A2532="","",IFERROR(VALUE($J2532),0))</f>
        <v/>
      </c>
      <c r="O2532" s="21">
        <f>IF($A2532="",0,IF(OR($S2532&lt;&gt;1,COUNTA($J2532:$M2532)=0),0,IF(SUMPRODUCT(MAX(($C$5:$C$6173=$C2532)*($D$5:$D$6173=$D2532)*($S$5:$S$6173=1)*IFERROR($N$5:$N$6173*1,0)))&gt;0,ROUND($H2532*($N2532/SUMPRODUCT(MAX(($C$5:$C$6173=$C2532)*($D$5:$D$6173=$D2532)*($S$5:$S$6173=1)*IFERROR($N$5:$N$6173*1,0)))),4),0)))</f>
        <v/>
      </c>
      <c r="P2532" s="10" t="inlineStr">
        <is>
          <t>fermate</t>
        </is>
      </c>
      <c r="Q2532" s="21">
        <f>IF($A2532="","",$A2532&amp;"|"&amp;$C2532)</f>
        <v/>
      </c>
      <c r="R2532" s="21">
        <f>IF($A2532="","",$A2532&amp;"|"&amp;$C2532&amp;"|"&amp;$D2532)</f>
        <v/>
      </c>
      <c r="S2532" s="21">
        <f>IF($A2532="","",IFERROR(INDEX(Offerte!$D$2:$D$200,MATCH($Q2532,Offerte!$L$2:$L$200,0)),0))</f>
        <v/>
      </c>
      <c r="T2532" s="21">
        <f>IF($A2532="","",IFERROR(INDEX(Offerte!$G$2:$G$200,MATCH($Q2532,Offerte!$L$2:$L$200,0)),"NO"))</f>
        <v/>
      </c>
    </row>
    <row r="2533">
      <c r="A2533" s="10">
        <f>IF(Offerte!$A83="","",Offerte!$A83)</f>
        <v/>
      </c>
      <c r="B2533" s="10">
        <f>IF(Offerte!$A83="","",Offerte!$B83)</f>
        <v/>
      </c>
      <c r="C2533" s="10">
        <f>IF(Offerte!$A83="","",Offerte!$C83)</f>
        <v/>
      </c>
      <c r="D2533" s="10" t="inlineStr">
        <is>
          <t>D.1.3</t>
        </is>
      </c>
      <c r="E2533" s="10" t="inlineStr">
        <is>
          <t>D</t>
        </is>
      </c>
      <c r="F2533" s="10" t="inlineStr">
        <is>
          <t>Q</t>
        </is>
      </c>
      <c r="G2533" s="10" t="inlineStr">
        <is>
          <t>higher</t>
        </is>
      </c>
      <c r="H2533" s="10" t="n">
        <v>2</v>
      </c>
      <c r="I2533" s="10" t="inlineStr">
        <is>
          <t>Display informativi connessi alle fermate</t>
        </is>
      </c>
      <c r="J2533" s="20" t="n"/>
      <c r="K2533" s="20" t="n"/>
      <c r="L2533" s="20" t="n"/>
      <c r="M2533" s="20" t="n"/>
      <c r="N2533" s="21">
        <f>IF($A2533="","",IFERROR(VALUE($J2533),0))</f>
        <v/>
      </c>
      <c r="O2533" s="21">
        <f>IF($A2533="",0,IF(OR($S2533&lt;&gt;1,COUNTA($J2533:$M2533)=0),0,IF(SUMPRODUCT(MAX(($C$5:$C$6173=$C2533)*($D$5:$D$6173=$D2533)*($S$5:$S$6173=1)*IFERROR($N$5:$N$6173*1,0)))&gt;0,ROUND($H2533*($N2533/SUMPRODUCT(MAX(($C$5:$C$6173=$C2533)*($D$5:$D$6173=$D2533)*($S$5:$S$6173=1)*IFERROR($N$5:$N$6173*1,0)))),4),0)))</f>
        <v/>
      </c>
      <c r="P2533" s="10" t="inlineStr">
        <is>
          <t>fermate</t>
        </is>
      </c>
      <c r="Q2533" s="21">
        <f>IF($A2533="","",$A2533&amp;"|"&amp;$C2533)</f>
        <v/>
      </c>
      <c r="R2533" s="21">
        <f>IF($A2533="","",$A2533&amp;"|"&amp;$C2533&amp;"|"&amp;$D2533)</f>
        <v/>
      </c>
      <c r="S2533" s="21">
        <f>IF($A2533="","",IFERROR(INDEX(Offerte!$D$2:$D$200,MATCH($Q2533,Offerte!$L$2:$L$200,0)),0))</f>
        <v/>
      </c>
      <c r="T2533" s="21">
        <f>IF($A2533="","",IFERROR(INDEX(Offerte!$G$2:$G$200,MATCH($Q2533,Offerte!$L$2:$L$200,0)),"NO"))</f>
        <v/>
      </c>
    </row>
    <row r="2534">
      <c r="A2534" s="10">
        <f>IF(Offerte!$A83="","",Offerte!$A83)</f>
        <v/>
      </c>
      <c r="B2534" s="10">
        <f>IF(Offerte!$A83="","",Offerte!$B83)</f>
        <v/>
      </c>
      <c r="C2534" s="10">
        <f>IF(Offerte!$A83="","",Offerte!$C83)</f>
        <v/>
      </c>
      <c r="D2534" s="10" t="inlineStr">
        <is>
          <t>D.2.1</t>
        </is>
      </c>
      <c r="E2534" s="10" t="inlineStr">
        <is>
          <t>D</t>
        </is>
      </c>
      <c r="F2534" s="10" t="inlineStr">
        <is>
          <t>Q</t>
        </is>
      </c>
      <c r="G2534" s="10" t="inlineStr">
        <is>
          <t>higher</t>
        </is>
      </c>
      <c r="H2534" s="10" t="n">
        <v>2</v>
      </c>
      <c r="I2534" s="10" t="inlineStr">
        <is>
          <t>Segnali tattili Loges-Vet-Evolution</t>
        </is>
      </c>
      <c r="J2534" s="20" t="n"/>
      <c r="K2534" s="20" t="n"/>
      <c r="L2534" s="20" t="n"/>
      <c r="M2534" s="20" t="n"/>
      <c r="N2534" s="21">
        <f>IF($A2534="","",IFERROR(VALUE($J2534),0))</f>
        <v/>
      </c>
      <c r="O2534" s="21">
        <f>IF($A2534="",0,IF(OR($S2534&lt;&gt;1,COUNTA($J2534:$M2534)=0),0,IF(SUMPRODUCT(MAX(($C$5:$C$6173=$C2534)*($D$5:$D$6173=$D2534)*($S$5:$S$6173=1)*IFERROR($N$5:$N$6173*1,0)))&gt;0,ROUND($H2534*($N2534/SUMPRODUCT(MAX(($C$5:$C$6173=$C2534)*($D$5:$D$6173=$D2534)*($S$5:$S$6173=1)*IFERROR($N$5:$N$6173*1,0)))),4),0)))</f>
        <v/>
      </c>
      <c r="P2534" s="10" t="inlineStr">
        <is>
          <t>fermate</t>
        </is>
      </c>
      <c r="Q2534" s="21">
        <f>IF($A2534="","",$A2534&amp;"|"&amp;$C2534)</f>
        <v/>
      </c>
      <c r="R2534" s="21">
        <f>IF($A2534="","",$A2534&amp;"|"&amp;$C2534&amp;"|"&amp;$D2534)</f>
        <v/>
      </c>
      <c r="S2534" s="21">
        <f>IF($A2534="","",IFERROR(INDEX(Offerte!$D$2:$D$200,MATCH($Q2534,Offerte!$L$2:$L$200,0)),0))</f>
        <v/>
      </c>
      <c r="T2534" s="21">
        <f>IF($A2534="","",IFERROR(INDEX(Offerte!$G$2:$G$200,MATCH($Q2534,Offerte!$L$2:$L$200,0)),"NO"))</f>
        <v/>
      </c>
    </row>
    <row r="2535">
      <c r="A2535" s="10">
        <f>IF(Offerte!$A83="","",Offerte!$A83)</f>
        <v/>
      </c>
      <c r="B2535" s="10">
        <f>IF(Offerte!$A83="","",Offerte!$B83)</f>
        <v/>
      </c>
      <c r="C2535" s="10">
        <f>IF(Offerte!$A83="","",Offerte!$C83)</f>
        <v/>
      </c>
      <c r="D2535" s="10" t="inlineStr">
        <is>
          <t>E.1.1</t>
        </is>
      </c>
      <c r="E2535" s="10" t="inlineStr">
        <is>
          <t>E</t>
        </is>
      </c>
      <c r="F2535" s="10" t="inlineStr">
        <is>
          <t>T</t>
        </is>
      </c>
      <c r="G2535" s="10" t="inlineStr">
        <is>
          <t>tabular</t>
        </is>
      </c>
      <c r="H2535" s="10" t="n">
        <v>2</v>
      </c>
      <c r="I2535" s="10" t="inlineStr">
        <is>
          <t>Mobile app con travel planner PRM</t>
        </is>
      </c>
      <c r="J2535" s="20" t="n"/>
      <c r="K2535" s="20" t="n"/>
      <c r="L2535" s="20" t="n"/>
      <c r="M2535" s="20" t="n"/>
      <c r="N2535" s="21">
        <f>IF($A2535="","",IF(IFERROR(VALUE($M2535),0)=1,1,0))</f>
        <v/>
      </c>
      <c r="O2535" s="21">
        <f>IF($A2535="",0,IF(OR($S2535&lt;&gt;1,COUNTA($J2535:$M2535)=0),0,IF($N2535=1,$H2535,0)))</f>
        <v/>
      </c>
      <c r="P2535" s="10" t="inlineStr">
        <is>
          <t>sì/no</t>
        </is>
      </c>
      <c r="Q2535" s="21">
        <f>IF($A2535="","",$A2535&amp;"|"&amp;$C2535)</f>
        <v/>
      </c>
      <c r="R2535" s="21">
        <f>IF($A2535="","",$A2535&amp;"|"&amp;$C2535&amp;"|"&amp;$D2535)</f>
        <v/>
      </c>
      <c r="S2535" s="21">
        <f>IF($A2535="","",IFERROR(INDEX(Offerte!$D$2:$D$200,MATCH($Q2535,Offerte!$L$2:$L$200,0)),0))</f>
        <v/>
      </c>
      <c r="T2535" s="21">
        <f>IF($A2535="","",IFERROR(INDEX(Offerte!$G$2:$G$200,MATCH($Q2535,Offerte!$L$2:$L$200,0)),"NO"))</f>
        <v/>
      </c>
    </row>
    <row r="2536">
      <c r="A2536" s="10">
        <f>IF(Offerte!$A83="","",Offerte!$A83)</f>
        <v/>
      </c>
      <c r="B2536" s="10">
        <f>IF(Offerte!$A83="","",Offerte!$B83)</f>
        <v/>
      </c>
      <c r="C2536" s="10">
        <f>IF(Offerte!$A83="","",Offerte!$C83)</f>
        <v/>
      </c>
      <c r="D2536" s="10" t="inlineStr">
        <is>
          <t>E.2.1</t>
        </is>
      </c>
      <c r="E2536" s="10" t="inlineStr">
        <is>
          <t>E</t>
        </is>
      </c>
      <c r="F2536" s="10" t="inlineStr">
        <is>
          <t>D</t>
        </is>
      </c>
      <c r="G2536" s="10" t="inlineStr">
        <is>
          <t>discretionary</t>
        </is>
      </c>
      <c r="H2536" s="10" t="n">
        <v>2</v>
      </c>
      <c r="I2536" s="10" t="inlineStr">
        <is>
          <t>Altre azioni informative e rapporti con gli utenti</t>
        </is>
      </c>
      <c r="J2536" s="20" t="n"/>
      <c r="K2536" s="20" t="n"/>
      <c r="L2536" s="20" t="n"/>
      <c r="M2536" s="20" t="n"/>
      <c r="N2536" s="21">
        <f>IF($A2536="","",MAX(0,MIN(1,IFERROR(VALUE($M2536),0))))</f>
        <v/>
      </c>
      <c r="O2536" s="21">
        <f>IF($A2536="",0,IF(OR($S2536&lt;&gt;1,COUNTA($J2536:$M2536)=0),0,IF(SUMPRODUCT(MAX(($C$5:$C$6173=$C2536)*($D$5:$D$6173=$D2536)*($S$5:$S$6173=1)*IFERROR($N$5:$N$6173*1,0)))&gt;0,ROUND($H2536*($N2536/SUMPRODUCT(MAX(($C$5:$C$6173=$C2536)*($D$5:$D$6173=$D2536)*($S$5:$S$6173=1)*IFERROR($N$5:$N$6173*1,0)))),4),0)))</f>
        <v/>
      </c>
      <c r="P2536" s="10" t="inlineStr">
        <is>
          <t>coeff.</t>
        </is>
      </c>
      <c r="Q2536" s="21">
        <f>IF($A2536="","",$A2536&amp;"|"&amp;$C2536)</f>
        <v/>
      </c>
      <c r="R2536" s="21">
        <f>IF($A2536="","",$A2536&amp;"|"&amp;$C2536&amp;"|"&amp;$D2536)</f>
        <v/>
      </c>
      <c r="S2536" s="21">
        <f>IF($A2536="","",IFERROR(INDEX(Offerte!$D$2:$D$200,MATCH($Q2536,Offerte!$L$2:$L$200,0)),0))</f>
        <v/>
      </c>
      <c r="T2536" s="21">
        <f>IF($A2536="","",IFERROR(INDEX(Offerte!$G$2:$G$200,MATCH($Q2536,Offerte!$L$2:$L$200,0)),"NO"))</f>
        <v/>
      </c>
    </row>
    <row r="2537">
      <c r="A2537" s="10">
        <f>IF(Offerte!$A83="","",Offerte!$A83)</f>
        <v/>
      </c>
      <c r="B2537" s="10">
        <f>IF(Offerte!$A83="","",Offerte!$B83)</f>
        <v/>
      </c>
      <c r="C2537" s="10">
        <f>IF(Offerte!$A83="","",Offerte!$C83)</f>
        <v/>
      </c>
      <c r="D2537" s="10" t="inlineStr">
        <is>
          <t>F.1.1</t>
        </is>
      </c>
      <c r="E2537" s="10" t="inlineStr">
        <is>
          <t>F</t>
        </is>
      </c>
      <c r="F2537" s="10" t="inlineStr">
        <is>
          <t>Q</t>
        </is>
      </c>
      <c r="G2537" s="10" t="inlineStr">
        <is>
          <t>lower</t>
        </is>
      </c>
      <c r="H2537" s="10" t="n">
        <v>7</v>
      </c>
      <c r="I2537" s="10" t="inlineStr">
        <is>
          <t>Performance ambientali del parco mezzi adibito al servizio - I_CEA</t>
        </is>
      </c>
      <c r="J2537" s="20" t="n"/>
      <c r="K2537" s="20" t="n"/>
      <c r="L2537" s="20" t="n"/>
      <c r="M2537" s="20" t="n"/>
      <c r="N2537" s="21">
        <f>IF($A2537="","",IFERROR(VALUE($J2537),0))</f>
        <v/>
      </c>
      <c r="O2537" s="21">
        <f>IF($A2537="",0,IF(OR($S2537&lt;&gt;1,COUNTA($J2537:$M2537)=0),0,IF(AND(IFERROR(AGGREGATE(15,6,$N$5:$N$6173/(($C$5:$C$6173=$C2537)*($D$5:$D$6173=$D2537)*($S$5:$S$6173=1)*($N$5:$N$6173&gt;0)),1),0)&gt;0,$N2537&gt;0),ROUND($H2537*(IFERROR(AGGREGATE(15,6,$N$5:$N$6173/(($C$5:$C$6173=$C2537)*($D$5:$D$6173=$D2537)*($S$5:$S$6173=1)*($N$5:$N$6173&gt;0)),1),0)/$N2537),4),0)))</f>
        <v/>
      </c>
      <c r="P2537" s="10" t="inlineStr">
        <is>
          <t>indice</t>
        </is>
      </c>
      <c r="Q2537" s="21">
        <f>IF($A2537="","",$A2537&amp;"|"&amp;$C2537)</f>
        <v/>
      </c>
      <c r="R2537" s="21">
        <f>IF($A2537="","",$A2537&amp;"|"&amp;$C2537&amp;"|"&amp;$D2537)</f>
        <v/>
      </c>
      <c r="S2537" s="21">
        <f>IF($A2537="","",IFERROR(INDEX(Offerte!$D$2:$D$200,MATCH($Q2537,Offerte!$L$2:$L$200,0)),0))</f>
        <v/>
      </c>
      <c r="T2537" s="21">
        <f>IF($A2537="","",IFERROR(INDEX(Offerte!$G$2:$G$200,MATCH($Q2537,Offerte!$L$2:$L$200,0)),"NO"))</f>
        <v/>
      </c>
    </row>
    <row r="2538">
      <c r="A2538" s="10">
        <f>IF(Offerte!$A83="","",Offerte!$A83)</f>
        <v/>
      </c>
      <c r="B2538" s="10">
        <f>IF(Offerte!$A83="","",Offerte!$B83)</f>
        <v/>
      </c>
      <c r="C2538" s="10">
        <f>IF(Offerte!$A83="","",Offerte!$C83)</f>
        <v/>
      </c>
      <c r="D2538" s="10" t="inlineStr">
        <is>
          <t>F.2.1</t>
        </is>
      </c>
      <c r="E2538" s="10" t="inlineStr">
        <is>
          <t>F</t>
        </is>
      </c>
      <c r="F2538" s="10" t="inlineStr">
        <is>
          <t>Q</t>
        </is>
      </c>
      <c r="G2538" s="10" t="inlineStr">
        <is>
          <t>higher</t>
        </is>
      </c>
      <c r="H2538" s="10" t="n">
        <v>2</v>
      </c>
      <c r="I2538" s="10" t="inlineStr">
        <is>
          <t>Tasso di copertura del servizio con dispositivi ECO-DRIVER</t>
        </is>
      </c>
      <c r="J2538" s="20" t="n"/>
      <c r="K2538" s="20" t="n"/>
      <c r="L2538" s="20" t="n"/>
      <c r="M2538" s="20" t="n"/>
      <c r="N2538" s="21">
        <f>IF($A2538="","",IFERROR(VALUE($K2538)/VALUE($L2538),IFERROR(VALUE($J2538),0)))</f>
        <v/>
      </c>
      <c r="O2538" s="21">
        <f>IF($A2538="",0,IF(OR($S2538&lt;&gt;1,COUNTA($J2538:$M2538)=0),0,IF(SUMPRODUCT(MAX(($C$5:$C$6173=$C2538)*($D$5:$D$6173=$D2538)*($S$5:$S$6173=1)*IFERROR($N$5:$N$6173*1,0)))&gt;0,ROUND($H2538*($N2538/SUMPRODUCT(MAX(($C$5:$C$6173=$C2538)*($D$5:$D$6173=$D2538)*($S$5:$S$6173=1)*IFERROR($N$5:$N$6173*1,0)))),4),0)))</f>
        <v/>
      </c>
      <c r="P2538" s="10" t="inlineStr">
        <is>
          <t>Autobus attrezzati con dispositivi ECO-DRIVER / Autobus totali in offerta, incluse scorte</t>
        </is>
      </c>
      <c r="Q2538" s="21">
        <f>IF($A2538="","",$A2538&amp;"|"&amp;$C2538)</f>
        <v/>
      </c>
      <c r="R2538" s="21">
        <f>IF($A2538="","",$A2538&amp;"|"&amp;$C2538&amp;"|"&amp;$D2538)</f>
        <v/>
      </c>
      <c r="S2538" s="21">
        <f>IF($A2538="","",IFERROR(INDEX(Offerte!$D$2:$D$200,MATCH($Q2538,Offerte!$L$2:$L$200,0)),0))</f>
        <v/>
      </c>
      <c r="T2538" s="21">
        <f>IF($A2538="","",IFERROR(INDEX(Offerte!$G$2:$G$200,MATCH($Q2538,Offerte!$L$2:$L$200,0)),"NO"))</f>
        <v/>
      </c>
    </row>
    <row r="2539">
      <c r="A2539" s="10">
        <f>IF(Offerte!$A83="","",Offerte!$A83)</f>
        <v/>
      </c>
      <c r="B2539" s="10">
        <f>IF(Offerte!$A83="","",Offerte!$B83)</f>
        <v/>
      </c>
      <c r="C2539" s="10">
        <f>IF(Offerte!$A83="","",Offerte!$C83)</f>
        <v/>
      </c>
      <c r="D2539" s="10" t="inlineStr">
        <is>
          <t>F.3.1</t>
        </is>
      </c>
      <c r="E2539" s="10" t="inlineStr">
        <is>
          <t>F</t>
        </is>
      </c>
      <c r="F2539" s="10" t="inlineStr">
        <is>
          <t>Q</t>
        </is>
      </c>
      <c r="G2539" s="10" t="inlineStr">
        <is>
          <t>higher</t>
        </is>
      </c>
      <c r="H2539" s="10" t="n">
        <v>2</v>
      </c>
      <c r="I2539" s="10" t="inlineStr">
        <is>
          <t>Autoproduzione consumi elettrici per trazione</t>
        </is>
      </c>
      <c r="J2539" s="20" t="n"/>
      <c r="K2539" s="20" t="n"/>
      <c r="L2539" s="20" t="n"/>
      <c r="M2539" s="20" t="n"/>
      <c r="N2539" s="21">
        <f>IF($A2539="","",IFERROR(VALUE($J2539),0))</f>
        <v/>
      </c>
      <c r="O2539" s="21">
        <f>IF($A2539="",0,IF(OR($S2539&lt;&gt;1,COUNTA($J2539:$M2539)=0),0,IF(SUMPRODUCT(MAX(($C$5:$C$6173=$C2539)*($D$5:$D$6173=$D2539)*($S$5:$S$6173=1)*IFERROR($N$5:$N$6173*1,0)))&gt;0,ROUND($H2539*($N2539/SUMPRODUCT(MAX(($C$5:$C$6173=$C2539)*($D$5:$D$6173=$D2539)*($S$5:$S$6173=1)*IFERROR($N$5:$N$6173*1,0)))),4),0)))</f>
        <v/>
      </c>
      <c r="P2539" s="10" t="inlineStr">
        <is>
          <t>kWh/anno</t>
        </is>
      </c>
      <c r="Q2539" s="21">
        <f>IF($A2539="","",$A2539&amp;"|"&amp;$C2539)</f>
        <v/>
      </c>
      <c r="R2539" s="21">
        <f>IF($A2539="","",$A2539&amp;"|"&amp;$C2539&amp;"|"&amp;$D2539)</f>
        <v/>
      </c>
      <c r="S2539" s="21">
        <f>IF($A2539="","",IFERROR(INDEX(Offerte!$D$2:$D$200,MATCH($Q2539,Offerte!$L$2:$L$200,0)),0))</f>
        <v/>
      </c>
      <c r="T2539" s="21">
        <f>IF($A2539="","",IFERROR(INDEX(Offerte!$G$2:$G$200,MATCH($Q2539,Offerte!$L$2:$L$200,0)),"NO"))</f>
        <v/>
      </c>
    </row>
    <row r="2540">
      <c r="A2540" s="10">
        <f>IF(Offerte!$A83="","",Offerte!$A83)</f>
        <v/>
      </c>
      <c r="B2540" s="10">
        <f>IF(Offerte!$A83="","",Offerte!$B83)</f>
        <v/>
      </c>
      <c r="C2540" s="10">
        <f>IF(Offerte!$A83="","",Offerte!$C83)</f>
        <v/>
      </c>
      <c r="D2540" s="10" t="inlineStr">
        <is>
          <t>F.4.1</t>
        </is>
      </c>
      <c r="E2540" s="10" t="inlineStr">
        <is>
          <t>F</t>
        </is>
      </c>
      <c r="F2540" s="10" t="inlineStr">
        <is>
          <t>Q</t>
        </is>
      </c>
      <c r="G2540" s="10" t="inlineStr">
        <is>
          <t>soil</t>
        </is>
      </c>
      <c r="H2540" s="10" t="n">
        <v>2</v>
      </c>
      <c r="I2540" s="10" t="inlineStr">
        <is>
          <t>Indice di consumo di suolo</t>
        </is>
      </c>
      <c r="J2540" s="20" t="n"/>
      <c r="K2540" s="20" t="n"/>
      <c r="L2540" s="20" t="n"/>
      <c r="M2540" s="20" t="n"/>
      <c r="N2540" s="21">
        <f>IF($A2540="","",IFERROR(VALUE($J2540),0))</f>
        <v/>
      </c>
      <c r="O2540" s="21">
        <f>IF($A2540="",0,IF(OR($S2540&lt;&gt;1,COUNTA($J2540:$M2540)=0),0,IF($N2540&lt;=0,$H2540,IF(SUMPRODUCT(MAX(($C$5:$C$6173=$C2540)*($D$5:$D$6173=$D2540)*($S$5:$S$6173=1)*IFERROR($N$5:$N$6173*1,0)))&gt;0,ROUND($H2540*((SUMPRODUCT(MAX(($C$5:$C$6173=$C2540)*($D$5:$D$6173=$D2540)*($S$5:$S$6173=1)*IFERROR($N$5:$N$6173*1,0)))-$N2540)/SUMPRODUCT(MAX(($C$5:$C$6173=$C2540)*($D$5:$D$6173=$D2540)*($S$5:$S$6173=1)*IFERROR($N$5:$N$6173*1,0)))),4),0))))</f>
        <v/>
      </c>
      <c r="P2540" s="10" t="inlineStr">
        <is>
          <t>m2</t>
        </is>
      </c>
      <c r="Q2540" s="21">
        <f>IF($A2540="","",$A2540&amp;"|"&amp;$C2540)</f>
        <v/>
      </c>
      <c r="R2540" s="21">
        <f>IF($A2540="","",$A2540&amp;"|"&amp;$C2540&amp;"|"&amp;$D2540)</f>
        <v/>
      </c>
      <c r="S2540" s="21">
        <f>IF($A2540="","",IFERROR(INDEX(Offerte!$D$2:$D$200,MATCH($Q2540,Offerte!$L$2:$L$200,0)),0))</f>
        <v/>
      </c>
      <c r="T2540" s="21">
        <f>IF($A2540="","",IFERROR(INDEX(Offerte!$G$2:$G$200,MATCH($Q2540,Offerte!$L$2:$L$200,0)),"NO"))</f>
        <v/>
      </c>
    </row>
    <row r="2541">
      <c r="A2541" s="10">
        <f>IF(Offerte!$A83="","",Offerte!$A83)</f>
        <v/>
      </c>
      <c r="B2541" s="10">
        <f>IF(Offerte!$A83="","",Offerte!$B83)</f>
        <v/>
      </c>
      <c r="C2541" s="10">
        <f>IF(Offerte!$A83="","",Offerte!$C83)</f>
        <v/>
      </c>
      <c r="D2541" s="10" t="inlineStr">
        <is>
          <t>F.5.1</t>
        </is>
      </c>
      <c r="E2541" s="10" t="inlineStr">
        <is>
          <t>F</t>
        </is>
      </c>
      <c r="F2541" s="10" t="inlineStr">
        <is>
          <t>T</t>
        </is>
      </c>
      <c r="G2541" s="10" t="inlineStr">
        <is>
          <t>tabular</t>
        </is>
      </c>
      <c r="H2541" s="10" t="n">
        <v>1</v>
      </c>
      <c r="I2541" s="10" t="inlineStr">
        <is>
          <t>Rendicontazione di sostenibilità ambientale</t>
        </is>
      </c>
      <c r="J2541" s="20" t="n"/>
      <c r="K2541" s="20" t="n"/>
      <c r="L2541" s="20" t="n"/>
      <c r="M2541" s="20" t="n"/>
      <c r="N2541" s="21">
        <f>IF($A2541="","",IF(IFERROR(VALUE($M2541),0)=1,1,0))</f>
        <v/>
      </c>
      <c r="O2541" s="21">
        <f>IF($A2541="",0,IF(OR($S2541&lt;&gt;1,COUNTA($J2541:$M2541)=0),0,IF($N2541=1,$H2541,0)))</f>
        <v/>
      </c>
      <c r="P2541" s="10" t="inlineStr">
        <is>
          <t>sì/no</t>
        </is>
      </c>
      <c r="Q2541" s="21">
        <f>IF($A2541="","",$A2541&amp;"|"&amp;$C2541)</f>
        <v/>
      </c>
      <c r="R2541" s="21">
        <f>IF($A2541="","",$A2541&amp;"|"&amp;$C2541&amp;"|"&amp;$D2541)</f>
        <v/>
      </c>
      <c r="S2541" s="21">
        <f>IF($A2541="","",IFERROR(INDEX(Offerte!$D$2:$D$200,MATCH($Q2541,Offerte!$L$2:$L$200,0)),0))</f>
        <v/>
      </c>
      <c r="T2541" s="21">
        <f>IF($A2541="","",IFERROR(INDEX(Offerte!$G$2:$G$200,MATCH($Q2541,Offerte!$L$2:$L$200,0)),"NO"))</f>
        <v/>
      </c>
    </row>
    <row r="2542">
      <c r="A2542" s="10">
        <f>IF(Offerte!$A83="","",Offerte!$A83)</f>
        <v/>
      </c>
      <c r="B2542" s="10">
        <f>IF(Offerte!$A83="","",Offerte!$B83)</f>
        <v/>
      </c>
      <c r="C2542" s="10">
        <f>IF(Offerte!$A83="","",Offerte!$C83)</f>
        <v/>
      </c>
      <c r="D2542" s="10" t="inlineStr">
        <is>
          <t>G.1.1</t>
        </is>
      </c>
      <c r="E2542" s="10" t="inlineStr">
        <is>
          <t>G</t>
        </is>
      </c>
      <c r="F2542" s="10" t="inlineStr">
        <is>
          <t>D</t>
        </is>
      </c>
      <c r="G2542" s="10" t="inlineStr">
        <is>
          <t>discretionary</t>
        </is>
      </c>
      <c r="H2542" s="10" t="n">
        <v>2</v>
      </c>
      <c r="I2542" s="10" t="inlineStr">
        <is>
          <t>Qualità del progetto di centrale di controllo aziendale</t>
        </is>
      </c>
      <c r="J2542" s="20" t="n"/>
      <c r="K2542" s="20" t="n"/>
      <c r="L2542" s="20" t="n"/>
      <c r="M2542" s="20" t="n"/>
      <c r="N2542" s="21">
        <f>IF($A2542="","",MAX(0,MIN(1,IFERROR(VALUE($M2542),0))))</f>
        <v/>
      </c>
      <c r="O2542" s="21">
        <f>IF($A2542="",0,IF(OR($S2542&lt;&gt;1,COUNTA($J2542:$M2542)=0),0,IF(SUMPRODUCT(MAX(($C$5:$C$6173=$C2542)*($D$5:$D$6173=$D2542)*($S$5:$S$6173=1)*IFERROR($N$5:$N$6173*1,0)))&gt;0,ROUND($H2542*($N2542/SUMPRODUCT(MAX(($C$5:$C$6173=$C2542)*($D$5:$D$6173=$D2542)*($S$5:$S$6173=1)*IFERROR($N$5:$N$6173*1,0)))),4),0)))</f>
        <v/>
      </c>
      <c r="P2542" s="10" t="inlineStr">
        <is>
          <t>coeff.</t>
        </is>
      </c>
      <c r="Q2542" s="21">
        <f>IF($A2542="","",$A2542&amp;"|"&amp;$C2542)</f>
        <v/>
      </c>
      <c r="R2542" s="21">
        <f>IF($A2542="","",$A2542&amp;"|"&amp;$C2542&amp;"|"&amp;$D2542)</f>
        <v/>
      </c>
      <c r="S2542" s="21">
        <f>IF($A2542="","",IFERROR(INDEX(Offerte!$D$2:$D$200,MATCH($Q2542,Offerte!$L$2:$L$200,0)),0))</f>
        <v/>
      </c>
      <c r="T2542" s="21">
        <f>IF($A2542="","",IFERROR(INDEX(Offerte!$G$2:$G$200,MATCH($Q2542,Offerte!$L$2:$L$200,0)),"NO"))</f>
        <v/>
      </c>
    </row>
    <row r="2543">
      <c r="A2543" s="10">
        <f>IF(Offerte!$A83="","",Offerte!$A83)</f>
        <v/>
      </c>
      <c r="B2543" s="10">
        <f>IF(Offerte!$A83="","",Offerte!$B83)</f>
        <v/>
      </c>
      <c r="C2543" s="10">
        <f>IF(Offerte!$A83="","",Offerte!$C83)</f>
        <v/>
      </c>
      <c r="D2543" s="10" t="inlineStr">
        <is>
          <t>G.2.1</t>
        </is>
      </c>
      <c r="E2543" s="10" t="inlineStr">
        <is>
          <t>G</t>
        </is>
      </c>
      <c r="F2543" s="10" t="inlineStr">
        <is>
          <t>T</t>
        </is>
      </c>
      <c r="G2543" s="10" t="inlineStr">
        <is>
          <t>tabular</t>
        </is>
      </c>
      <c r="H2543" s="10" t="n">
        <v>1</v>
      </c>
      <c r="I2543" s="10" t="inlineStr">
        <is>
          <t>Certificazione ISO 45001</t>
        </is>
      </c>
      <c r="J2543" s="20" t="n"/>
      <c r="K2543" s="20" t="n"/>
      <c r="L2543" s="20" t="n"/>
      <c r="M2543" s="20" t="n"/>
      <c r="N2543" s="21">
        <f>IF($A2543="","",IF(IFERROR(VALUE($M2543),0)=1,1,0))</f>
        <v/>
      </c>
      <c r="O2543" s="21">
        <f>IF($A2543="",0,IF(OR($S2543&lt;&gt;1,COUNTA($J2543:$M2543)=0),0,IF($N2543=1,$H2543,0)))</f>
        <v/>
      </c>
      <c r="P2543" s="10" t="inlineStr">
        <is>
          <t>sì/no</t>
        </is>
      </c>
      <c r="Q2543" s="21">
        <f>IF($A2543="","",$A2543&amp;"|"&amp;$C2543)</f>
        <v/>
      </c>
      <c r="R2543" s="21">
        <f>IF($A2543="","",$A2543&amp;"|"&amp;$C2543&amp;"|"&amp;$D2543)</f>
        <v/>
      </c>
      <c r="S2543" s="21">
        <f>IF($A2543="","",IFERROR(INDEX(Offerte!$D$2:$D$200,MATCH($Q2543,Offerte!$L$2:$L$200,0)),0))</f>
        <v/>
      </c>
      <c r="T2543" s="21">
        <f>IF($A2543="","",IFERROR(INDEX(Offerte!$G$2:$G$200,MATCH($Q2543,Offerte!$L$2:$L$200,0)),"NO"))</f>
        <v/>
      </c>
    </row>
    <row r="2544">
      <c r="A2544" s="10">
        <f>IF(Offerte!$A83="","",Offerte!$A83)</f>
        <v/>
      </c>
      <c r="B2544" s="10">
        <f>IF(Offerte!$A83="","",Offerte!$B83)</f>
        <v/>
      </c>
      <c r="C2544" s="10">
        <f>IF(Offerte!$A83="","",Offerte!$C83)</f>
        <v/>
      </c>
      <c r="D2544" s="10" t="inlineStr">
        <is>
          <t>G.3.1</t>
        </is>
      </c>
      <c r="E2544" s="10" t="inlineStr">
        <is>
          <t>G</t>
        </is>
      </c>
      <c r="F2544" s="10" t="inlineStr">
        <is>
          <t>T</t>
        </is>
      </c>
      <c r="G2544" s="10" t="inlineStr">
        <is>
          <t>tabular</t>
        </is>
      </c>
      <c r="H2544" s="10" t="n">
        <v>1</v>
      </c>
      <c r="I2544" s="10" t="inlineStr">
        <is>
          <t>Certificazioni di responsabilità sociale</t>
        </is>
      </c>
      <c r="J2544" s="20" t="n"/>
      <c r="K2544" s="20" t="n"/>
      <c r="L2544" s="20" t="n"/>
      <c r="M2544" s="20" t="n"/>
      <c r="N2544" s="21">
        <f>IF($A2544="","",IF(IFERROR(VALUE($M2544),0)=1,1,0))</f>
        <v/>
      </c>
      <c r="O2544" s="21">
        <f>IF($A2544="",0,IF(OR($S2544&lt;&gt;1,COUNTA($J2544:$M2544)=0),0,IF($N2544=1,$H2544,0)))</f>
        <v/>
      </c>
      <c r="P2544" s="10" t="inlineStr">
        <is>
          <t>sì/no</t>
        </is>
      </c>
      <c r="Q2544" s="21">
        <f>IF($A2544="","",$A2544&amp;"|"&amp;$C2544)</f>
        <v/>
      </c>
      <c r="R2544" s="21">
        <f>IF($A2544="","",$A2544&amp;"|"&amp;$C2544&amp;"|"&amp;$D2544)</f>
        <v/>
      </c>
      <c r="S2544" s="21">
        <f>IF($A2544="","",IFERROR(INDEX(Offerte!$D$2:$D$200,MATCH($Q2544,Offerte!$L$2:$L$200,0)),0))</f>
        <v/>
      </c>
      <c r="T2544" s="21">
        <f>IF($A2544="","",IFERROR(INDEX(Offerte!$G$2:$G$200,MATCH($Q2544,Offerte!$L$2:$L$200,0)),"NO"))</f>
        <v/>
      </c>
    </row>
    <row r="2545">
      <c r="A2545" s="10">
        <f>IF(Offerte!$A83="","",Offerte!$A83)</f>
        <v/>
      </c>
      <c r="B2545" s="10">
        <f>IF(Offerte!$A83="","",Offerte!$B83)</f>
        <v/>
      </c>
      <c r="C2545" s="10">
        <f>IF(Offerte!$A83="","",Offerte!$C83)</f>
        <v/>
      </c>
      <c r="D2545" s="10" t="inlineStr">
        <is>
          <t>G.4.1</t>
        </is>
      </c>
      <c r="E2545" s="10" t="inlineStr">
        <is>
          <t>G</t>
        </is>
      </c>
      <c r="F2545" s="10" t="inlineStr">
        <is>
          <t>D</t>
        </is>
      </c>
      <c r="G2545" s="10" t="inlineStr">
        <is>
          <t>discretionary</t>
        </is>
      </c>
      <c r="H2545" s="10" t="n">
        <v>2</v>
      </c>
      <c r="I2545" s="10" t="inlineStr">
        <is>
          <t>Qualità del piano di formazione del personale</t>
        </is>
      </c>
      <c r="J2545" s="20" t="n"/>
      <c r="K2545" s="20" t="n"/>
      <c r="L2545" s="20" t="n"/>
      <c r="M2545" s="20" t="n"/>
      <c r="N2545" s="21">
        <f>IF($A2545="","",MAX(0,MIN(1,IFERROR(VALUE($M2545),0))))</f>
        <v/>
      </c>
      <c r="O2545" s="21">
        <f>IF($A2545="",0,IF(OR($S2545&lt;&gt;1,COUNTA($J2545:$M2545)=0),0,IF(SUMPRODUCT(MAX(($C$5:$C$6173=$C2545)*($D$5:$D$6173=$D2545)*($S$5:$S$6173=1)*IFERROR($N$5:$N$6173*1,0)))&gt;0,ROUND($H2545*($N2545/SUMPRODUCT(MAX(($C$5:$C$6173=$C2545)*($D$5:$D$6173=$D2545)*($S$5:$S$6173=1)*IFERROR($N$5:$N$6173*1,0)))),4),0)))</f>
        <v/>
      </c>
      <c r="P2545" s="10" t="inlineStr">
        <is>
          <t>coeff.</t>
        </is>
      </c>
      <c r="Q2545" s="21">
        <f>IF($A2545="","",$A2545&amp;"|"&amp;$C2545)</f>
        <v/>
      </c>
      <c r="R2545" s="21">
        <f>IF($A2545="","",$A2545&amp;"|"&amp;$C2545&amp;"|"&amp;$D2545)</f>
        <v/>
      </c>
      <c r="S2545" s="21">
        <f>IF($A2545="","",IFERROR(INDEX(Offerte!$D$2:$D$200,MATCH($Q2545,Offerte!$L$2:$L$200,0)),0))</f>
        <v/>
      </c>
      <c r="T2545" s="21">
        <f>IF($A2545="","",IFERROR(INDEX(Offerte!$G$2:$G$200,MATCH($Q2545,Offerte!$L$2:$L$200,0)),"NO"))</f>
        <v/>
      </c>
    </row>
    <row r="2546">
      <c r="A2546" s="10">
        <f>IF(Offerte!$A83="","",Offerte!$A83)</f>
        <v/>
      </c>
      <c r="B2546" s="10">
        <f>IF(Offerte!$A83="","",Offerte!$B83)</f>
        <v/>
      </c>
      <c r="C2546" s="10">
        <f>IF(Offerte!$A83="","",Offerte!$C83)</f>
        <v/>
      </c>
      <c r="D2546" s="10" t="inlineStr">
        <is>
          <t>G.5.1</t>
        </is>
      </c>
      <c r="E2546" s="10" t="inlineStr">
        <is>
          <t>G</t>
        </is>
      </c>
      <c r="F2546" s="10" t="inlineStr">
        <is>
          <t>T</t>
        </is>
      </c>
      <c r="G2546" s="10" t="inlineStr">
        <is>
          <t>tabular</t>
        </is>
      </c>
      <c r="H2546" s="10" t="n">
        <v>1</v>
      </c>
      <c r="I2546" s="10" t="inlineStr">
        <is>
          <t>Impegno al mantenimento delle garanzie del contratto di secondo livello del gestore uscente</t>
        </is>
      </c>
      <c r="J2546" s="20" t="n"/>
      <c r="K2546" s="20" t="n"/>
      <c r="L2546" s="20" t="n"/>
      <c r="M2546" s="20" t="n"/>
      <c r="N2546" s="21">
        <f>IF($A2546="","",IF(IFERROR(VALUE($M2546),0)=1,1,0))</f>
        <v/>
      </c>
      <c r="O2546" s="21">
        <f>IF($A2546="",0,IF(OR($S2546&lt;&gt;1,COUNTA($J2546:$M2546)=0),0,IF($N2546=1,$H2546,0)))</f>
        <v/>
      </c>
      <c r="P2546" s="10" t="inlineStr">
        <is>
          <t>sì/no</t>
        </is>
      </c>
      <c r="Q2546" s="21">
        <f>IF($A2546="","",$A2546&amp;"|"&amp;$C2546)</f>
        <v/>
      </c>
      <c r="R2546" s="21">
        <f>IF($A2546="","",$A2546&amp;"|"&amp;$C2546&amp;"|"&amp;$D2546)</f>
        <v/>
      </c>
      <c r="S2546" s="21">
        <f>IF($A2546="","",IFERROR(INDEX(Offerte!$D$2:$D$200,MATCH($Q2546,Offerte!$L$2:$L$200,0)),0))</f>
        <v/>
      </c>
      <c r="T2546" s="21">
        <f>IF($A2546="","",IFERROR(INDEX(Offerte!$G$2:$G$200,MATCH($Q2546,Offerte!$L$2:$L$200,0)),"NO"))</f>
        <v/>
      </c>
    </row>
    <row r="2547">
      <c r="A2547" s="10">
        <f>IF(Offerte!$A84="","",Offerte!$A84)</f>
        <v/>
      </c>
      <c r="B2547" s="10">
        <f>IF(Offerte!$A84="","",Offerte!$B84)</f>
        <v/>
      </c>
      <c r="C2547" s="10">
        <f>IF(Offerte!$A84="","",Offerte!$C84)</f>
        <v/>
      </c>
      <c r="D2547" s="10" t="inlineStr">
        <is>
          <t>A.1.1</t>
        </is>
      </c>
      <c r="E2547" s="10" t="inlineStr">
        <is>
          <t>A</t>
        </is>
      </c>
      <c r="F2547" s="10" t="inlineStr">
        <is>
          <t>Q</t>
        </is>
      </c>
      <c r="G2547" s="10" t="inlineStr">
        <is>
          <t>higher</t>
        </is>
      </c>
      <c r="H2547" s="10" t="n">
        <v>3</v>
      </c>
      <c r="I2547" s="10" t="inlineStr">
        <is>
          <t>Tasso aggiuntivo di corse controllate</t>
        </is>
      </c>
      <c r="J2547" s="20" t="n"/>
      <c r="K2547" s="20" t="n"/>
      <c r="L2547" s="20" t="n"/>
      <c r="M2547" s="20" t="n"/>
      <c r="N2547" s="21">
        <f>IF($A2547="","",IFERROR(VALUE($K2547)/VALUE($L2547)*100,IFERROR(VALUE($J2547),0)))</f>
        <v/>
      </c>
      <c r="O2547" s="21">
        <f>IF($A2547="",0,IF(OR($S2547&lt;&gt;1,COUNTA($J2547:$M2547)=0),0,IF(SUMPRODUCT(MAX(($C$5:$C$6173=$C2547)*($D$5:$D$6173=$D2547)*($S$5:$S$6173=1)*IFERROR($N$5:$N$6173*1,0)))&gt;0,ROUND($H2547*($N2547/SUMPRODUCT(MAX(($C$5:$C$6173=$C2547)*($D$5:$D$6173=$D2547)*($S$5:$S$6173=1)*IFERROR($N$5:$N$6173*1,0)))),4),0)))</f>
        <v/>
      </c>
      <c r="P2547" s="10" t="inlineStr">
        <is>
          <t>Corse controllate annue / Corse programmate annue</t>
        </is>
      </c>
      <c r="Q2547" s="21">
        <f>IF($A2547="","",$A2547&amp;"|"&amp;$C2547)</f>
        <v/>
      </c>
      <c r="R2547" s="21">
        <f>IF($A2547="","",$A2547&amp;"|"&amp;$C2547&amp;"|"&amp;$D2547)</f>
        <v/>
      </c>
      <c r="S2547" s="21">
        <f>IF($A2547="","",IFERROR(INDEX(Offerte!$D$2:$D$200,MATCH($Q2547,Offerte!$L$2:$L$200,0)),0))</f>
        <v/>
      </c>
      <c r="T2547" s="21">
        <f>IF($A2547="","",IFERROR(INDEX(Offerte!$G$2:$G$200,MATCH($Q2547,Offerte!$L$2:$L$200,0)),"NO"))</f>
        <v/>
      </c>
    </row>
    <row r="2548">
      <c r="A2548" s="10">
        <f>IF(Offerte!$A84="","",Offerte!$A84)</f>
        <v/>
      </c>
      <c r="B2548" s="10">
        <f>IF(Offerte!$A84="","",Offerte!$B84)</f>
        <v/>
      </c>
      <c r="C2548" s="10">
        <f>IF(Offerte!$A84="","",Offerte!$C84)</f>
        <v/>
      </c>
      <c r="D2548" s="10" t="inlineStr">
        <is>
          <t>A.1.2</t>
        </is>
      </c>
      <c r="E2548" s="10" t="inlineStr">
        <is>
          <t>A</t>
        </is>
      </c>
      <c r="F2548" s="10" t="inlineStr">
        <is>
          <t>Q</t>
        </is>
      </c>
      <c r="G2548" s="10" t="inlineStr">
        <is>
          <t>higher</t>
        </is>
      </c>
      <c r="H2548" s="10" t="n">
        <v>4</v>
      </c>
      <c r="I2548" s="10" t="inlineStr">
        <is>
          <t>Numero aggiuntivo di passeggeri controllati</t>
        </is>
      </c>
      <c r="J2548" s="20" t="n"/>
      <c r="K2548" s="20" t="n"/>
      <c r="L2548" s="20" t="n"/>
      <c r="M2548" s="20" t="n"/>
      <c r="N2548" s="21">
        <f>IF($A2548="","",IFERROR(VALUE($J2548),0))</f>
        <v/>
      </c>
      <c r="O2548" s="21">
        <f>IF($A2548="",0,IF(OR($S2548&lt;&gt;1,COUNTA($J2548:$M2548)=0),0,IF(SUMPRODUCT(MAX(($C$5:$C$6173=$C2548)*($D$5:$D$6173=$D2548)*($S$5:$S$6173=1)*IFERROR($N$5:$N$6173*1,0)))&gt;0,ROUND($H2548*($N2548/SUMPRODUCT(MAX(($C$5:$C$6173=$C2548)*($D$5:$D$6173=$D2548)*($S$5:$S$6173=1)*IFERROR($N$5:$N$6173*1,0)))),4),0)))</f>
        <v/>
      </c>
      <c r="P2548" s="10" t="inlineStr">
        <is>
          <t>passeggeri/anno</t>
        </is>
      </c>
      <c r="Q2548" s="21">
        <f>IF($A2548="","",$A2548&amp;"|"&amp;$C2548)</f>
        <v/>
      </c>
      <c r="R2548" s="21">
        <f>IF($A2548="","",$A2548&amp;"|"&amp;$C2548&amp;"|"&amp;$D2548)</f>
        <v/>
      </c>
      <c r="S2548" s="21">
        <f>IF($A2548="","",IFERROR(INDEX(Offerte!$D$2:$D$200,MATCH($Q2548,Offerte!$L$2:$L$200,0)),0))</f>
        <v/>
      </c>
      <c r="T2548" s="21">
        <f>IF($A2548="","",IFERROR(INDEX(Offerte!$G$2:$G$200,MATCH($Q2548,Offerte!$L$2:$L$200,0)),"NO"))</f>
        <v/>
      </c>
    </row>
    <row r="2549">
      <c r="A2549" s="10">
        <f>IF(Offerte!$A84="","",Offerte!$A84)</f>
        <v/>
      </c>
      <c r="B2549" s="10">
        <f>IF(Offerte!$A84="","",Offerte!$B84)</f>
        <v/>
      </c>
      <c r="C2549" s="10">
        <f>IF(Offerte!$A84="","",Offerte!$C84)</f>
        <v/>
      </c>
      <c r="D2549" s="10" t="inlineStr">
        <is>
          <t>B.1.1</t>
        </is>
      </c>
      <c r="E2549" s="10" t="inlineStr">
        <is>
          <t>B</t>
        </is>
      </c>
      <c r="F2549" s="10" t="inlineStr">
        <is>
          <t>Q</t>
        </is>
      </c>
      <c r="G2549" s="10" t="inlineStr">
        <is>
          <t>higher</t>
        </is>
      </c>
      <c r="H2549" s="10" t="n">
        <v>3</v>
      </c>
      <c r="I2549" s="10" t="inlineStr">
        <is>
          <t>Incremento dei posti offerti nelle fasce di punta</t>
        </is>
      </c>
      <c r="J2549" s="20" t="n"/>
      <c r="K2549" s="20" t="n"/>
      <c r="L2549" s="20" t="n"/>
      <c r="M2549" s="20" t="n"/>
      <c r="N2549" s="21">
        <f>IF($A2549="","",IFERROR(VALUE($J2549),0))</f>
        <v/>
      </c>
      <c r="O2549" s="21">
        <f>IF($A2549="",0,IF(OR($S2549&lt;&gt;1,COUNTA($J2549:$M2549)=0),0,IF(SUMPRODUCT(MAX(($C$5:$C$6173=$C2549)*($D$5:$D$6173=$D2549)*($S$5:$S$6173=1)*IFERROR($N$5:$N$6173*1,0)))&gt;0,ROUND($H2549*($N2549/SUMPRODUCT(MAX(($C$5:$C$6173=$C2549)*($D$5:$D$6173=$D2549)*($S$5:$S$6173=1)*IFERROR($N$5:$N$6173*1,0)))),4),0)))</f>
        <v/>
      </c>
      <c r="P2549" s="10" t="inlineStr">
        <is>
          <t>posti*km</t>
        </is>
      </c>
      <c r="Q2549" s="21">
        <f>IF($A2549="","",$A2549&amp;"|"&amp;$C2549)</f>
        <v/>
      </c>
      <c r="R2549" s="21">
        <f>IF($A2549="","",$A2549&amp;"|"&amp;$C2549&amp;"|"&amp;$D2549)</f>
        <v/>
      </c>
      <c r="S2549" s="21">
        <f>IF($A2549="","",IFERROR(INDEX(Offerte!$D$2:$D$200,MATCH($Q2549,Offerte!$L$2:$L$200,0)),0))</f>
        <v/>
      </c>
      <c r="T2549" s="21">
        <f>IF($A2549="","",IFERROR(INDEX(Offerte!$G$2:$G$200,MATCH($Q2549,Offerte!$L$2:$L$200,0)),"NO"))</f>
        <v/>
      </c>
    </row>
    <row r="2550">
      <c r="A2550" s="10">
        <f>IF(Offerte!$A84="","",Offerte!$A84)</f>
        <v/>
      </c>
      <c r="B2550" s="10">
        <f>IF(Offerte!$A84="","",Offerte!$B84)</f>
        <v/>
      </c>
      <c r="C2550" s="10">
        <f>IF(Offerte!$A84="","",Offerte!$C84)</f>
        <v/>
      </c>
      <c r="D2550" s="10" t="inlineStr">
        <is>
          <t>B.2.1</t>
        </is>
      </c>
      <c r="E2550" s="10" t="inlineStr">
        <is>
          <t>B</t>
        </is>
      </c>
      <c r="F2550" s="10" t="inlineStr">
        <is>
          <t>Q</t>
        </is>
      </c>
      <c r="G2550" s="10" t="inlineStr">
        <is>
          <t>higher</t>
        </is>
      </c>
      <c r="H2550" s="10" t="n">
        <v>4</v>
      </c>
      <c r="I2550" s="10" t="inlineStr">
        <is>
          <t>Corse aggiuntive nell'arco giornaliero base</t>
        </is>
      </c>
      <c r="J2550" s="20" t="n"/>
      <c r="K2550" s="20" t="n"/>
      <c r="L2550" s="20" t="n"/>
      <c r="M2550" s="20" t="n"/>
      <c r="N2550" s="21">
        <f>IF($A2550="","",IFERROR(VALUE($J2550),0))</f>
        <v/>
      </c>
      <c r="O2550" s="21">
        <f>IF($A2550="",0,IF(OR($S2550&lt;&gt;1,COUNTA($J2550:$M2550)=0),0,IF(SUMPRODUCT(MAX(($C$5:$C$6173=$C2550)*($D$5:$D$6173=$D2550)*($S$5:$S$6173=1)*IFERROR($N$5:$N$6173*1,0)))&gt;0,ROUND($H2550*($N2550/SUMPRODUCT(MAX(($C$5:$C$6173=$C2550)*($D$5:$D$6173=$D2550)*($S$5:$S$6173=1)*IFERROR($N$5:$N$6173*1,0)))),4),0)))</f>
        <v/>
      </c>
      <c r="P2550" s="10" t="inlineStr">
        <is>
          <t>corse</t>
        </is>
      </c>
      <c r="Q2550" s="21">
        <f>IF($A2550="","",$A2550&amp;"|"&amp;$C2550)</f>
        <v/>
      </c>
      <c r="R2550" s="21">
        <f>IF($A2550="","",$A2550&amp;"|"&amp;$C2550&amp;"|"&amp;$D2550)</f>
        <v/>
      </c>
      <c r="S2550" s="21">
        <f>IF($A2550="","",IFERROR(INDEX(Offerte!$D$2:$D$200,MATCH($Q2550,Offerte!$L$2:$L$200,0)),0))</f>
        <v/>
      </c>
      <c r="T2550" s="21">
        <f>IF($A2550="","",IFERROR(INDEX(Offerte!$G$2:$G$200,MATCH($Q2550,Offerte!$L$2:$L$200,0)),"NO"))</f>
        <v/>
      </c>
    </row>
    <row r="2551">
      <c r="A2551" s="10">
        <f>IF(Offerte!$A84="","",Offerte!$A84)</f>
        <v/>
      </c>
      <c r="B2551" s="10">
        <f>IF(Offerte!$A84="","",Offerte!$B84)</f>
        <v/>
      </c>
      <c r="C2551" s="10">
        <f>IF(Offerte!$A84="","",Offerte!$C84)</f>
        <v/>
      </c>
      <c r="D2551" s="10" t="inlineStr">
        <is>
          <t>B.3.1</t>
        </is>
      </c>
      <c r="E2551" s="10" t="inlineStr">
        <is>
          <t>B</t>
        </is>
      </c>
      <c r="F2551" s="10" t="inlineStr">
        <is>
          <t>Q</t>
        </is>
      </c>
      <c r="G2551" s="10" t="inlineStr">
        <is>
          <t>higher</t>
        </is>
      </c>
      <c r="H2551" s="10" t="n">
        <v>2</v>
      </c>
      <c r="I2551" s="10" t="inlineStr">
        <is>
          <t>Numero di corse aggiuntive per allungamento dell'arco di servizio giornaliero nelle fasce serali</t>
        </is>
      </c>
      <c r="J2551" s="20" t="n"/>
      <c r="K2551" s="20" t="n"/>
      <c r="L2551" s="20" t="n"/>
      <c r="M2551" s="20" t="n"/>
      <c r="N2551" s="21">
        <f>IF($A2551="","",IFERROR(VALUE($J2551),0))</f>
        <v/>
      </c>
      <c r="O2551" s="21">
        <f>IF($A2551="",0,IF(OR($S2551&lt;&gt;1,COUNTA($J2551:$M2551)=0),0,IF(SUMPRODUCT(MAX(($C$5:$C$6173=$C2551)*($D$5:$D$6173=$D2551)*($S$5:$S$6173=1)*IFERROR($N$5:$N$6173*1,0)))&gt;0,ROUND($H2551*($N2551/SUMPRODUCT(MAX(($C$5:$C$6173=$C2551)*($D$5:$D$6173=$D2551)*($S$5:$S$6173=1)*IFERROR($N$5:$N$6173*1,0)))),4),0)))</f>
        <v/>
      </c>
      <c r="P2551" s="10" t="inlineStr">
        <is>
          <t>corse</t>
        </is>
      </c>
      <c r="Q2551" s="21">
        <f>IF($A2551="","",$A2551&amp;"|"&amp;$C2551)</f>
        <v/>
      </c>
      <c r="R2551" s="21">
        <f>IF($A2551="","",$A2551&amp;"|"&amp;$C2551&amp;"|"&amp;$D2551)</f>
        <v/>
      </c>
      <c r="S2551" s="21">
        <f>IF($A2551="","",IFERROR(INDEX(Offerte!$D$2:$D$200,MATCH($Q2551,Offerte!$L$2:$L$200,0)),0))</f>
        <v/>
      </c>
      <c r="T2551" s="21">
        <f>IF($A2551="","",IFERROR(INDEX(Offerte!$G$2:$G$200,MATCH($Q2551,Offerte!$L$2:$L$200,0)),"NO"))</f>
        <v/>
      </c>
    </row>
    <row r="2552">
      <c r="A2552" s="10">
        <f>IF(Offerte!$A84="","",Offerte!$A84)</f>
        <v/>
      </c>
      <c r="B2552" s="10">
        <f>IF(Offerte!$A84="","",Offerte!$B84)</f>
        <v/>
      </c>
      <c r="C2552" s="10">
        <f>IF(Offerte!$A84="","",Offerte!$C84)</f>
        <v/>
      </c>
      <c r="D2552" s="10" t="inlineStr">
        <is>
          <t>B.4.1</t>
        </is>
      </c>
      <c r="E2552" s="10" t="inlineStr">
        <is>
          <t>B</t>
        </is>
      </c>
      <c r="F2552" s="10" t="inlineStr">
        <is>
          <t>Q</t>
        </is>
      </c>
      <c r="G2552" s="10" t="inlineStr">
        <is>
          <t>higher</t>
        </is>
      </c>
      <c r="H2552" s="10" t="n">
        <v>3</v>
      </c>
      <c r="I2552" s="10" t="inlineStr">
        <is>
          <t>Percorrenze aggiuntive offerte nel Programma d'esercizio delle prime due fasi attuative</t>
        </is>
      </c>
      <c r="J2552" s="20" t="n"/>
      <c r="K2552" s="20" t="n"/>
      <c r="L2552" s="20" t="n"/>
      <c r="M2552" s="20" t="n"/>
      <c r="N2552" s="21">
        <f>IF($A2552="","",IFERROR(VALUE($J2552),0))</f>
        <v/>
      </c>
      <c r="O2552" s="21">
        <f>IF($A2552="",0,IF(OR($S2552&lt;&gt;1,COUNTA($J2552:$M2552)=0),0,IF(SUMPRODUCT(MAX(($C$5:$C$6173=$C2552)*($D$5:$D$6173=$D2552)*($S$5:$S$6173=1)*IFERROR($N$5:$N$6173*1,0)))&gt;0,ROUND($H2552*($N2552/SUMPRODUCT(MAX(($C$5:$C$6173=$C2552)*($D$5:$D$6173=$D2552)*($S$5:$S$6173=1)*IFERROR($N$5:$N$6173*1,0)))),4),0)))</f>
        <v/>
      </c>
      <c r="P2552" s="10" t="inlineStr">
        <is>
          <t>vett*km</t>
        </is>
      </c>
      <c r="Q2552" s="21">
        <f>IF($A2552="","",$A2552&amp;"|"&amp;$C2552)</f>
        <v/>
      </c>
      <c r="R2552" s="21">
        <f>IF($A2552="","",$A2552&amp;"|"&amp;$C2552&amp;"|"&amp;$D2552)</f>
        <v/>
      </c>
      <c r="S2552" s="21">
        <f>IF($A2552="","",IFERROR(INDEX(Offerte!$D$2:$D$200,MATCH($Q2552,Offerte!$L$2:$L$200,0)),0))</f>
        <v/>
      </c>
      <c r="T2552" s="21">
        <f>IF($A2552="","",IFERROR(INDEX(Offerte!$G$2:$G$200,MATCH($Q2552,Offerte!$L$2:$L$200,0)),"NO"))</f>
        <v/>
      </c>
    </row>
    <row r="2553">
      <c r="A2553" s="10">
        <f>IF(Offerte!$A84="","",Offerte!$A84)</f>
        <v/>
      </c>
      <c r="B2553" s="10">
        <f>IF(Offerte!$A84="","",Offerte!$B84)</f>
        <v/>
      </c>
      <c r="C2553" s="10">
        <f>IF(Offerte!$A84="","",Offerte!$C84)</f>
        <v/>
      </c>
      <c r="D2553" s="10" t="inlineStr">
        <is>
          <t>B.5.1</t>
        </is>
      </c>
      <c r="E2553" s="10" t="inlineStr">
        <is>
          <t>B</t>
        </is>
      </c>
      <c r="F2553" s="10" t="inlineStr">
        <is>
          <t>D</t>
        </is>
      </c>
      <c r="G2553" s="10" t="inlineStr">
        <is>
          <t>discretionary</t>
        </is>
      </c>
      <c r="H2553" s="10" t="n">
        <v>2</v>
      </c>
      <c r="I2553" s="10" t="inlineStr">
        <is>
          <t>Efficacia del progetto di servizi complementari DRT</t>
        </is>
      </c>
      <c r="J2553" s="20" t="n"/>
      <c r="K2553" s="20" t="n"/>
      <c r="L2553" s="20" t="n"/>
      <c r="M2553" s="20" t="n"/>
      <c r="N2553" s="21">
        <f>IF($A2553="","",MAX(0,MIN(1,IFERROR(VALUE($M2553),0))))</f>
        <v/>
      </c>
      <c r="O2553" s="21">
        <f>IF($A2553="",0,IF(OR($S2553&lt;&gt;1,COUNTA($J2553:$M2553)=0),0,IF(SUMPRODUCT(MAX(($C$5:$C$6173=$C2553)*($D$5:$D$6173=$D2553)*($S$5:$S$6173=1)*IFERROR($N$5:$N$6173*1,0)))&gt;0,ROUND($H2553*($N2553/SUMPRODUCT(MAX(($C$5:$C$6173=$C2553)*($D$5:$D$6173=$D2553)*($S$5:$S$6173=1)*IFERROR($N$5:$N$6173*1,0)))),4),0)))</f>
        <v/>
      </c>
      <c r="P2553" s="10" t="inlineStr">
        <is>
          <t>coeff.</t>
        </is>
      </c>
      <c r="Q2553" s="21">
        <f>IF($A2553="","",$A2553&amp;"|"&amp;$C2553)</f>
        <v/>
      </c>
      <c r="R2553" s="21">
        <f>IF($A2553="","",$A2553&amp;"|"&amp;$C2553&amp;"|"&amp;$D2553)</f>
        <v/>
      </c>
      <c r="S2553" s="21">
        <f>IF($A2553="","",IFERROR(INDEX(Offerte!$D$2:$D$200,MATCH($Q2553,Offerte!$L$2:$L$200,0)),0))</f>
        <v/>
      </c>
      <c r="T2553" s="21">
        <f>IF($A2553="","",IFERROR(INDEX(Offerte!$G$2:$G$200,MATCH($Q2553,Offerte!$L$2:$L$200,0)),"NO"))</f>
        <v/>
      </c>
    </row>
    <row r="2554">
      <c r="A2554" s="10">
        <f>IF(Offerte!$A84="","",Offerte!$A84)</f>
        <v/>
      </c>
      <c r="B2554" s="10">
        <f>IF(Offerte!$A84="","",Offerte!$B84)</f>
        <v/>
      </c>
      <c r="C2554" s="10">
        <f>IF(Offerte!$A84="","",Offerte!$C84)</f>
        <v/>
      </c>
      <c r="D2554" s="10" t="inlineStr">
        <is>
          <t>C.1.1</t>
        </is>
      </c>
      <c r="E2554" s="10" t="inlineStr">
        <is>
          <t>C</t>
        </is>
      </c>
      <c r="F2554" s="10" t="inlineStr">
        <is>
          <t>Q</t>
        </is>
      </c>
      <c r="G2554" s="10" t="inlineStr">
        <is>
          <t>higher</t>
        </is>
      </c>
      <c r="H2554" s="10" t="n">
        <v>2</v>
      </c>
      <c r="I2554" s="10" t="inlineStr">
        <is>
          <t>Tasso di copertura del servizio con telecamere BSD</t>
        </is>
      </c>
      <c r="J2554" s="20" t="n"/>
      <c r="K2554" s="20" t="n"/>
      <c r="L2554" s="20" t="n"/>
      <c r="M2554" s="20" t="n"/>
      <c r="N2554" s="21">
        <f>IF($A2554="","",IFERROR(VALUE($K2554)/VALUE($L2554),IFERROR(VALUE($J2554),0)))</f>
        <v/>
      </c>
      <c r="O2554" s="21">
        <f>IF($A2554="",0,IF(OR($S2554&lt;&gt;1,COUNTA($J2554:$M2554)=0),0,IF(SUMPRODUCT(MAX(($C$5:$C$6173=$C2554)*($D$5:$D$6173=$D2554)*($S$5:$S$6173=1)*IFERROR($N$5:$N$6173*1,0)))&gt;0,ROUND($H2554*($N2554/SUMPRODUCT(MAX(($C$5:$C$6173=$C2554)*($D$5:$D$6173=$D2554)*($S$5:$S$6173=1)*IFERROR($N$5:$N$6173*1,0)))),4),0)))</f>
        <v/>
      </c>
      <c r="P2554" s="10" t="inlineStr">
        <is>
          <t>Autobus attrezzati con telecamere BSD / Autobus totali in offerta, incluse scorte</t>
        </is>
      </c>
      <c r="Q2554" s="21">
        <f>IF($A2554="","",$A2554&amp;"|"&amp;$C2554)</f>
        <v/>
      </c>
      <c r="R2554" s="21">
        <f>IF($A2554="","",$A2554&amp;"|"&amp;$C2554&amp;"|"&amp;$D2554)</f>
        <v/>
      </c>
      <c r="S2554" s="21">
        <f>IF($A2554="","",IFERROR(INDEX(Offerte!$D$2:$D$200,MATCH($Q2554,Offerte!$L$2:$L$200,0)),0))</f>
        <v/>
      </c>
      <c r="T2554" s="21">
        <f>IF($A2554="","",IFERROR(INDEX(Offerte!$G$2:$G$200,MATCH($Q2554,Offerte!$L$2:$L$200,0)),"NO"))</f>
        <v/>
      </c>
    </row>
    <row r="2555">
      <c r="A2555" s="10">
        <f>IF(Offerte!$A84="","",Offerte!$A84)</f>
        <v/>
      </c>
      <c r="B2555" s="10">
        <f>IF(Offerte!$A84="","",Offerte!$B84)</f>
        <v/>
      </c>
      <c r="C2555" s="10">
        <f>IF(Offerte!$A84="","",Offerte!$C84)</f>
        <v/>
      </c>
      <c r="D2555" s="10" t="inlineStr">
        <is>
          <t>C.1.2</t>
        </is>
      </c>
      <c r="E2555" s="10" t="inlineStr">
        <is>
          <t>C</t>
        </is>
      </c>
      <c r="F2555" s="10" t="inlineStr">
        <is>
          <t>Q</t>
        </is>
      </c>
      <c r="G2555" s="10" t="inlineStr">
        <is>
          <t>higher</t>
        </is>
      </c>
      <c r="H2555" s="10" t="n">
        <v>2</v>
      </c>
      <c r="I2555" s="10" t="inlineStr">
        <is>
          <t>Tasso di copertura del servizio con telecamere ADAS</t>
        </is>
      </c>
      <c r="J2555" s="20" t="n"/>
      <c r="K2555" s="20" t="n"/>
      <c r="L2555" s="20" t="n"/>
      <c r="M2555" s="20" t="n"/>
      <c r="N2555" s="21">
        <f>IF($A2555="","",IFERROR(VALUE($K2555)/VALUE($L2555),IFERROR(VALUE($J2555),0)))</f>
        <v/>
      </c>
      <c r="O2555" s="21">
        <f>IF($A2555="",0,IF(OR($S2555&lt;&gt;1,COUNTA($J2555:$M2555)=0),0,IF(SUMPRODUCT(MAX(($C$5:$C$6173=$C2555)*($D$5:$D$6173=$D2555)*($S$5:$S$6173=1)*IFERROR($N$5:$N$6173*1,0)))&gt;0,ROUND($H2555*($N2555/SUMPRODUCT(MAX(($C$5:$C$6173=$C2555)*($D$5:$D$6173=$D2555)*($S$5:$S$6173=1)*IFERROR($N$5:$N$6173*1,0)))),4),0)))</f>
        <v/>
      </c>
      <c r="P2555" s="10" t="inlineStr">
        <is>
          <t>Autobus attrezzati con telecamere ADAS / Autobus totali in offerta, incluse scorte</t>
        </is>
      </c>
      <c r="Q2555" s="21">
        <f>IF($A2555="","",$A2555&amp;"|"&amp;$C2555)</f>
        <v/>
      </c>
      <c r="R2555" s="21">
        <f>IF($A2555="","",$A2555&amp;"|"&amp;$C2555&amp;"|"&amp;$D2555)</f>
        <v/>
      </c>
      <c r="S2555" s="21">
        <f>IF($A2555="","",IFERROR(INDEX(Offerte!$D$2:$D$200,MATCH($Q2555,Offerte!$L$2:$L$200,0)),0))</f>
        <v/>
      </c>
      <c r="T2555" s="21">
        <f>IF($A2555="","",IFERROR(INDEX(Offerte!$G$2:$G$200,MATCH($Q2555,Offerte!$L$2:$L$200,0)),"NO"))</f>
        <v/>
      </c>
    </row>
    <row r="2556">
      <c r="A2556" s="10">
        <f>IF(Offerte!$A84="","",Offerte!$A84)</f>
        <v/>
      </c>
      <c r="B2556" s="10">
        <f>IF(Offerte!$A84="","",Offerte!$B84)</f>
        <v/>
      </c>
      <c r="C2556" s="10">
        <f>IF(Offerte!$A84="","",Offerte!$C84)</f>
        <v/>
      </c>
      <c r="D2556" s="10" t="inlineStr">
        <is>
          <t>C.2.1</t>
        </is>
      </c>
      <c r="E2556" s="10" t="inlineStr">
        <is>
          <t>C</t>
        </is>
      </c>
      <c r="F2556" s="10" t="inlineStr">
        <is>
          <t>Q</t>
        </is>
      </c>
      <c r="G2556" s="10" t="inlineStr">
        <is>
          <t>higher</t>
        </is>
      </c>
      <c r="H2556" s="10" t="n">
        <v>3</v>
      </c>
      <c r="I2556" s="10" t="inlineStr">
        <is>
          <t>Tasso di copertura del servizio con telecamere di bordo di videosorveglianza</t>
        </is>
      </c>
      <c r="J2556" s="20" t="n"/>
      <c r="K2556" s="20" t="n"/>
      <c r="L2556" s="20" t="n"/>
      <c r="M2556" s="20" t="n"/>
      <c r="N2556" s="21">
        <f>IF($A2556="","",IFERROR(VALUE($K2556)/VALUE($L2556),IFERROR(VALUE($J2556),0)))</f>
        <v/>
      </c>
      <c r="O2556" s="21">
        <f>IF($A2556="",0,IF(OR($S2556&lt;&gt;1,COUNTA($J2556:$M2556)=0),0,IF(SUMPRODUCT(MAX(($C$5:$C$6173=$C2556)*($D$5:$D$6173=$D2556)*($S$5:$S$6173=1)*IFERROR($N$5:$N$6173*1,0)))&gt;0,ROUND($H2556*($N2556/SUMPRODUCT(MAX(($C$5:$C$6173=$C2556)*($D$5:$D$6173=$D2556)*($S$5:$S$6173=1)*IFERROR($N$5:$N$6173*1,0)))),4),0)))</f>
        <v/>
      </c>
      <c r="P2556" s="10" t="inlineStr">
        <is>
          <t>Autobus attrezzati con videosorveglianza / Autobus totali in offerta, incluse scorte</t>
        </is>
      </c>
      <c r="Q2556" s="21">
        <f>IF($A2556="","",$A2556&amp;"|"&amp;$C2556)</f>
        <v/>
      </c>
      <c r="R2556" s="21">
        <f>IF($A2556="","",$A2556&amp;"|"&amp;$C2556&amp;"|"&amp;$D2556)</f>
        <v/>
      </c>
      <c r="S2556" s="21">
        <f>IF($A2556="","",IFERROR(INDEX(Offerte!$D$2:$D$200,MATCH($Q2556,Offerte!$L$2:$L$200,0)),0))</f>
        <v/>
      </c>
      <c r="T2556" s="21">
        <f>IF($A2556="","",IFERROR(INDEX(Offerte!$G$2:$G$200,MATCH($Q2556,Offerte!$L$2:$L$200,0)),"NO"))</f>
        <v/>
      </c>
    </row>
    <row r="2557">
      <c r="A2557" s="10">
        <f>IF(Offerte!$A84="","",Offerte!$A84)</f>
        <v/>
      </c>
      <c r="B2557" s="10">
        <f>IF(Offerte!$A84="","",Offerte!$B84)</f>
        <v/>
      </c>
      <c r="C2557" s="10">
        <f>IF(Offerte!$A84="","",Offerte!$C84)</f>
        <v/>
      </c>
      <c r="D2557" s="10" t="inlineStr">
        <is>
          <t>C.2.2</t>
        </is>
      </c>
      <c r="E2557" s="10" t="inlineStr">
        <is>
          <t>C</t>
        </is>
      </c>
      <c r="F2557" s="10" t="inlineStr">
        <is>
          <t>T</t>
        </is>
      </c>
      <c r="G2557" s="10" t="inlineStr">
        <is>
          <t>tabular</t>
        </is>
      </c>
      <c r="H2557" s="10" t="n">
        <v>1</v>
      </c>
      <c r="I2557" s="10" t="inlineStr">
        <is>
          <t>Software video/audio analisi per situazioni di pericolo</t>
        </is>
      </c>
      <c r="J2557" s="20" t="n"/>
      <c r="K2557" s="20" t="n"/>
      <c r="L2557" s="20" t="n"/>
      <c r="M2557" s="20" t="n"/>
      <c r="N2557" s="21">
        <f>IF($A2557="","",IF(IFERROR(VALUE($M2557),0)=1,1,0))</f>
        <v/>
      </c>
      <c r="O2557" s="21">
        <f>IF($A2557="",0,IF(OR($S2557&lt;&gt;1,COUNTA($J2557:$M2557)=0),0,IF($N2557=1,$H2557,0)))</f>
        <v/>
      </c>
      <c r="P2557" s="10" t="inlineStr">
        <is>
          <t>sì/no</t>
        </is>
      </c>
      <c r="Q2557" s="21">
        <f>IF($A2557="","",$A2557&amp;"|"&amp;$C2557)</f>
        <v/>
      </c>
      <c r="R2557" s="21">
        <f>IF($A2557="","",$A2557&amp;"|"&amp;$C2557&amp;"|"&amp;$D2557)</f>
        <v/>
      </c>
      <c r="S2557" s="21">
        <f>IF($A2557="","",IFERROR(INDEX(Offerte!$D$2:$D$200,MATCH($Q2557,Offerte!$L$2:$L$200,0)),0))</f>
        <v/>
      </c>
      <c r="T2557" s="21">
        <f>IF($A2557="","",IFERROR(INDEX(Offerte!$G$2:$G$200,MATCH($Q2557,Offerte!$L$2:$L$200,0)),"NO"))</f>
        <v/>
      </c>
    </row>
    <row r="2558">
      <c r="A2558" s="10">
        <f>IF(Offerte!$A84="","",Offerte!$A84)</f>
        <v/>
      </c>
      <c r="B2558" s="10">
        <f>IF(Offerte!$A84="","",Offerte!$B84)</f>
        <v/>
      </c>
      <c r="C2558" s="10">
        <f>IF(Offerte!$A84="","",Offerte!$C84)</f>
        <v/>
      </c>
      <c r="D2558" s="10" t="inlineStr">
        <is>
          <t>C.2.3</t>
        </is>
      </c>
      <c r="E2558" s="10" t="inlineStr">
        <is>
          <t>C</t>
        </is>
      </c>
      <c r="F2558" s="10" t="inlineStr">
        <is>
          <t>T</t>
        </is>
      </c>
      <c r="G2558" s="10" t="inlineStr">
        <is>
          <t>tabular</t>
        </is>
      </c>
      <c r="H2558" s="10" t="n">
        <v>1</v>
      </c>
      <c r="I2558" s="10" t="inlineStr">
        <is>
          <t>Collegamento con centrale qualificata di pronto intervento</t>
        </is>
      </c>
      <c r="J2558" s="20" t="n"/>
      <c r="K2558" s="20" t="n"/>
      <c r="L2558" s="20" t="n"/>
      <c r="M2558" s="20" t="n"/>
      <c r="N2558" s="21">
        <f>IF($A2558="","",IF(IFERROR(VALUE($M2558),0)=1,1,0))</f>
        <v/>
      </c>
      <c r="O2558" s="21">
        <f>IF($A2558="",0,IF(OR($S2558&lt;&gt;1,COUNTA($J2558:$M2558)=0),0,IF($N2558=1,$H2558,0)))</f>
        <v/>
      </c>
      <c r="P2558" s="10" t="inlineStr">
        <is>
          <t>sì/no</t>
        </is>
      </c>
      <c r="Q2558" s="21">
        <f>IF($A2558="","",$A2558&amp;"|"&amp;$C2558)</f>
        <v/>
      </c>
      <c r="R2558" s="21">
        <f>IF($A2558="","",$A2558&amp;"|"&amp;$C2558&amp;"|"&amp;$D2558)</f>
        <v/>
      </c>
      <c r="S2558" s="21">
        <f>IF($A2558="","",IFERROR(INDEX(Offerte!$D$2:$D$200,MATCH($Q2558,Offerte!$L$2:$L$200,0)),0))</f>
        <v/>
      </c>
      <c r="T2558" s="21">
        <f>IF($A2558="","",IFERROR(INDEX(Offerte!$G$2:$G$200,MATCH($Q2558,Offerte!$L$2:$L$200,0)),"NO"))</f>
        <v/>
      </c>
    </row>
    <row r="2559">
      <c r="A2559" s="10">
        <f>IF(Offerte!$A84="","",Offerte!$A84)</f>
        <v/>
      </c>
      <c r="B2559" s="10">
        <f>IF(Offerte!$A84="","",Offerte!$B84)</f>
        <v/>
      </c>
      <c r="C2559" s="10">
        <f>IF(Offerte!$A84="","",Offerte!$C84)</f>
        <v/>
      </c>
      <c r="D2559" s="10" t="inlineStr">
        <is>
          <t>C.2.4</t>
        </is>
      </c>
      <c r="E2559" s="10" t="inlineStr">
        <is>
          <t>C</t>
        </is>
      </c>
      <c r="F2559" s="10" t="inlineStr">
        <is>
          <t>Q</t>
        </is>
      </c>
      <c r="G2559" s="10" t="inlineStr">
        <is>
          <t>higher</t>
        </is>
      </c>
      <c r="H2559" s="10" t="n">
        <v>1</v>
      </c>
      <c r="I2559" s="10" t="inlineStr">
        <is>
          <t>Tasso di copertura del servizio con dispositivi per la chiamata di emergenza del conducente</t>
        </is>
      </c>
      <c r="J2559" s="20" t="n"/>
      <c r="K2559" s="20" t="n"/>
      <c r="L2559" s="20" t="n"/>
      <c r="M2559" s="20" t="n"/>
      <c r="N2559" s="21">
        <f>IF($A2559="","",IFERROR(VALUE($K2559)/VALUE($L2559),IFERROR(VALUE($J2559),0)))</f>
        <v/>
      </c>
      <c r="O2559" s="21">
        <f>IF($A2559="",0,IF(OR($S2559&lt;&gt;1,COUNTA($J2559:$M2559)=0),0,IF(SUMPRODUCT(MAX(($C$5:$C$6173=$C2559)*($D$5:$D$6173=$D2559)*($S$5:$S$6173=1)*IFERROR($N$5:$N$6173*1,0)))&gt;0,ROUND($H2559*($N2559/SUMPRODUCT(MAX(($C$5:$C$6173=$C2559)*($D$5:$D$6173=$D2559)*($S$5:$S$6173=1)*IFERROR($N$5:$N$6173*1,0)))),4),0)))</f>
        <v/>
      </c>
      <c r="P2559" s="10" t="inlineStr">
        <is>
          <t>Autobus attrezzati con chiamata di emergenza / Autobus totali in offerta, incluse scorte</t>
        </is>
      </c>
      <c r="Q2559" s="21">
        <f>IF($A2559="","",$A2559&amp;"|"&amp;$C2559)</f>
        <v/>
      </c>
      <c r="R2559" s="21">
        <f>IF($A2559="","",$A2559&amp;"|"&amp;$C2559&amp;"|"&amp;$D2559)</f>
        <v/>
      </c>
      <c r="S2559" s="21">
        <f>IF($A2559="","",IFERROR(INDEX(Offerte!$D$2:$D$200,MATCH($Q2559,Offerte!$L$2:$L$200,0)),0))</f>
        <v/>
      </c>
      <c r="T2559" s="21">
        <f>IF($A2559="","",IFERROR(INDEX(Offerte!$G$2:$G$200,MATCH($Q2559,Offerte!$L$2:$L$200,0)),"NO"))</f>
        <v/>
      </c>
    </row>
    <row r="2560">
      <c r="A2560" s="10">
        <f>IF(Offerte!$A84="","",Offerte!$A84)</f>
        <v/>
      </c>
      <c r="B2560" s="10">
        <f>IF(Offerte!$A84="","",Offerte!$B84)</f>
        <v/>
      </c>
      <c r="C2560" s="10">
        <f>IF(Offerte!$A84="","",Offerte!$C84)</f>
        <v/>
      </c>
      <c r="D2560" s="10" t="inlineStr">
        <is>
          <t>C.3.1</t>
        </is>
      </c>
      <c r="E2560" s="10" t="inlineStr">
        <is>
          <t>C</t>
        </is>
      </c>
      <c r="F2560" s="10" t="inlineStr">
        <is>
          <t>Q</t>
        </is>
      </c>
      <c r="G2560" s="10" t="inlineStr">
        <is>
          <t>higher</t>
        </is>
      </c>
      <c r="H2560" s="10" t="n">
        <v>2</v>
      </c>
      <c r="I2560" s="10" t="inlineStr">
        <is>
          <t>Tasso di copertura del servizio con dispositivi di informazione dinamica a bordo mezzo</t>
        </is>
      </c>
      <c r="J2560" s="20" t="n"/>
      <c r="K2560" s="20" t="n"/>
      <c r="L2560" s="20" t="n"/>
      <c r="M2560" s="20" t="n"/>
      <c r="N2560" s="21">
        <f>IF($A2560="","",IFERROR(VALUE($K2560)/VALUE($L2560),IFERROR(VALUE($J2560),0)))</f>
        <v/>
      </c>
      <c r="O2560" s="21">
        <f>IF($A2560="",0,IF(OR($S2560&lt;&gt;1,COUNTA($J2560:$M2560)=0),0,IF(SUMPRODUCT(MAX(($C$5:$C$6173=$C2560)*($D$5:$D$6173=$D2560)*($S$5:$S$6173=1)*IFERROR($N$5:$N$6173*1,0)))&gt;0,ROUND($H2560*($N2560/SUMPRODUCT(MAX(($C$5:$C$6173=$C2560)*($D$5:$D$6173=$D2560)*($S$5:$S$6173=1)*IFERROR($N$5:$N$6173*1,0)))),4),0)))</f>
        <v/>
      </c>
      <c r="P2560" s="10" t="inlineStr">
        <is>
          <t>Autobus con monitor e indicatori vocali / Autobus totali in offerta, incluse scorte</t>
        </is>
      </c>
      <c r="Q2560" s="21">
        <f>IF($A2560="","",$A2560&amp;"|"&amp;$C2560)</f>
        <v/>
      </c>
      <c r="R2560" s="21">
        <f>IF($A2560="","",$A2560&amp;"|"&amp;$C2560&amp;"|"&amp;$D2560)</f>
        <v/>
      </c>
      <c r="S2560" s="21">
        <f>IF($A2560="","",IFERROR(INDEX(Offerte!$D$2:$D$200,MATCH($Q2560,Offerte!$L$2:$L$200,0)),0))</f>
        <v/>
      </c>
      <c r="T2560" s="21">
        <f>IF($A2560="","",IFERROR(INDEX(Offerte!$G$2:$G$200,MATCH($Q2560,Offerte!$L$2:$L$200,0)),"NO"))</f>
        <v/>
      </c>
    </row>
    <row r="2561">
      <c r="A2561" s="10">
        <f>IF(Offerte!$A84="","",Offerte!$A84)</f>
        <v/>
      </c>
      <c r="B2561" s="10">
        <f>IF(Offerte!$A84="","",Offerte!$B84)</f>
        <v/>
      </c>
      <c r="C2561" s="10">
        <f>IF(Offerte!$A84="","",Offerte!$C84)</f>
        <v/>
      </c>
      <c r="D2561" s="10" t="inlineStr">
        <is>
          <t>C.3.2</t>
        </is>
      </c>
      <c r="E2561" s="10" t="inlineStr">
        <is>
          <t>C</t>
        </is>
      </c>
      <c r="F2561" s="10" t="inlineStr">
        <is>
          <t>T</t>
        </is>
      </c>
      <c r="G2561" s="10" t="inlineStr">
        <is>
          <t>tabular</t>
        </is>
      </c>
      <c r="H2561" s="10" t="n">
        <v>2</v>
      </c>
      <c r="I2561" s="10" t="inlineStr">
        <is>
          <t>Informazioni a bordo su coincidenze ai nodi</t>
        </is>
      </c>
      <c r="J2561" s="20" t="n"/>
      <c r="K2561" s="20" t="n"/>
      <c r="L2561" s="20" t="n"/>
      <c r="M2561" s="20" t="n"/>
      <c r="N2561" s="21">
        <f>IF($A2561="","",IF(IFERROR(VALUE($M2561),0)=1,1,0))</f>
        <v/>
      </c>
      <c r="O2561" s="21">
        <f>IF($A2561="",0,IF(OR($S2561&lt;&gt;1,COUNTA($J2561:$M2561)=0),0,IF(AND($N2561=1,IFERROR(SUMIFS($N$5:$N$6173,$Q$5:$Q$6173,$Q2561,$D$5:$D$6173,"C.3.1"),0)&gt;=0.5),$H2561,0)))</f>
        <v/>
      </c>
      <c r="P2561" s="10" t="inlineStr">
        <is>
          <t>Dipende da C.3.1 &gt;= 0.5</t>
        </is>
      </c>
      <c r="Q2561" s="21">
        <f>IF($A2561="","",$A2561&amp;"|"&amp;$C2561)</f>
        <v/>
      </c>
      <c r="R2561" s="21">
        <f>IF($A2561="","",$A2561&amp;"|"&amp;$C2561&amp;"|"&amp;$D2561)</f>
        <v/>
      </c>
      <c r="S2561" s="21">
        <f>IF($A2561="","",IFERROR(INDEX(Offerte!$D$2:$D$200,MATCH($Q2561,Offerte!$L$2:$L$200,0)),0))</f>
        <v/>
      </c>
      <c r="T2561" s="21">
        <f>IF($A2561="","",IFERROR(INDEX(Offerte!$G$2:$G$200,MATCH($Q2561,Offerte!$L$2:$L$200,0)),"NO"))</f>
        <v/>
      </c>
    </row>
    <row r="2562">
      <c r="A2562" s="10">
        <f>IF(Offerte!$A84="","",Offerte!$A84)</f>
        <v/>
      </c>
      <c r="B2562" s="10">
        <f>IF(Offerte!$A84="","",Offerte!$B84)</f>
        <v/>
      </c>
      <c r="C2562" s="10">
        <f>IF(Offerte!$A84="","",Offerte!$C84)</f>
        <v/>
      </c>
      <c r="D2562" s="10" t="inlineStr">
        <is>
          <t>D.1.1</t>
        </is>
      </c>
      <c r="E2562" s="10" t="inlineStr">
        <is>
          <t>D</t>
        </is>
      </c>
      <c r="F2562" s="10" t="inlineStr">
        <is>
          <t>Q</t>
        </is>
      </c>
      <c r="G2562" s="10" t="inlineStr">
        <is>
          <t>higher</t>
        </is>
      </c>
      <c r="H2562" s="10" t="n">
        <v>3</v>
      </c>
      <c r="I2562" s="10" t="inlineStr">
        <is>
          <t>Installazione di pensiline</t>
        </is>
      </c>
      <c r="J2562" s="20" t="n"/>
      <c r="K2562" s="20" t="n"/>
      <c r="L2562" s="20" t="n"/>
      <c r="M2562" s="20" t="n"/>
      <c r="N2562" s="21">
        <f>IF($A2562="","",IFERROR(VALUE($J2562),0))</f>
        <v/>
      </c>
      <c r="O2562" s="21">
        <f>IF($A2562="",0,IF(OR($S2562&lt;&gt;1,COUNTA($J2562:$M2562)=0),0,IF(SUMPRODUCT(MAX(($C$5:$C$6173=$C2562)*($D$5:$D$6173=$D2562)*($S$5:$S$6173=1)*IFERROR($N$5:$N$6173*1,0)))&gt;0,ROUND($H2562*($N2562/SUMPRODUCT(MAX(($C$5:$C$6173=$C2562)*($D$5:$D$6173=$D2562)*($S$5:$S$6173=1)*IFERROR($N$5:$N$6173*1,0)))),4),0)))</f>
        <v/>
      </c>
      <c r="P2562" s="10" t="inlineStr">
        <is>
          <t>fermate</t>
        </is>
      </c>
      <c r="Q2562" s="21">
        <f>IF($A2562="","",$A2562&amp;"|"&amp;$C2562)</f>
        <v/>
      </c>
      <c r="R2562" s="21">
        <f>IF($A2562="","",$A2562&amp;"|"&amp;$C2562&amp;"|"&amp;$D2562)</f>
        <v/>
      </c>
      <c r="S2562" s="21">
        <f>IF($A2562="","",IFERROR(INDEX(Offerte!$D$2:$D$200,MATCH($Q2562,Offerte!$L$2:$L$200,0)),0))</f>
        <v/>
      </c>
      <c r="T2562" s="21">
        <f>IF($A2562="","",IFERROR(INDEX(Offerte!$G$2:$G$200,MATCH($Q2562,Offerte!$L$2:$L$200,0)),"NO"))</f>
        <v/>
      </c>
    </row>
    <row r="2563">
      <c r="A2563" s="10">
        <f>IF(Offerte!$A84="","",Offerte!$A84)</f>
        <v/>
      </c>
      <c r="B2563" s="10">
        <f>IF(Offerte!$A84="","",Offerte!$B84)</f>
        <v/>
      </c>
      <c r="C2563" s="10">
        <f>IF(Offerte!$A84="","",Offerte!$C84)</f>
        <v/>
      </c>
      <c r="D2563" s="10" t="inlineStr">
        <is>
          <t>D.1.2</t>
        </is>
      </c>
      <c r="E2563" s="10" t="inlineStr">
        <is>
          <t>D</t>
        </is>
      </c>
      <c r="F2563" s="10" t="inlineStr">
        <is>
          <t>Q</t>
        </is>
      </c>
      <c r="G2563" s="10" t="inlineStr">
        <is>
          <t>higher</t>
        </is>
      </c>
      <c r="H2563" s="10" t="n">
        <v>3</v>
      </c>
      <c r="I2563" s="10" t="inlineStr">
        <is>
          <t>Installazione di paline di fermata conformi alla DGR 581/2023</t>
        </is>
      </c>
      <c r="J2563" s="20" t="n"/>
      <c r="K2563" s="20" t="n"/>
      <c r="L2563" s="20" t="n"/>
      <c r="M2563" s="20" t="n"/>
      <c r="N2563" s="21">
        <f>IF($A2563="","",IFERROR(VALUE($J2563),0))</f>
        <v/>
      </c>
      <c r="O2563" s="21">
        <f>IF($A2563="",0,IF(OR($S2563&lt;&gt;1,COUNTA($J2563:$M2563)=0),0,IF(SUMPRODUCT(MAX(($C$5:$C$6173=$C2563)*($D$5:$D$6173=$D2563)*($S$5:$S$6173=1)*IFERROR($N$5:$N$6173*1,0)))&gt;0,ROUND($H2563*($N2563/SUMPRODUCT(MAX(($C$5:$C$6173=$C2563)*($D$5:$D$6173=$D2563)*($S$5:$S$6173=1)*IFERROR($N$5:$N$6173*1,0)))),4),0)))</f>
        <v/>
      </c>
      <c r="P2563" s="10" t="inlineStr">
        <is>
          <t>fermate</t>
        </is>
      </c>
      <c r="Q2563" s="21">
        <f>IF($A2563="","",$A2563&amp;"|"&amp;$C2563)</f>
        <v/>
      </c>
      <c r="R2563" s="21">
        <f>IF($A2563="","",$A2563&amp;"|"&amp;$C2563&amp;"|"&amp;$D2563)</f>
        <v/>
      </c>
      <c r="S2563" s="21">
        <f>IF($A2563="","",IFERROR(INDEX(Offerte!$D$2:$D$200,MATCH($Q2563,Offerte!$L$2:$L$200,0)),0))</f>
        <v/>
      </c>
      <c r="T2563" s="21">
        <f>IF($A2563="","",IFERROR(INDEX(Offerte!$G$2:$G$200,MATCH($Q2563,Offerte!$L$2:$L$200,0)),"NO"))</f>
        <v/>
      </c>
    </row>
    <row r="2564">
      <c r="A2564" s="10">
        <f>IF(Offerte!$A84="","",Offerte!$A84)</f>
        <v/>
      </c>
      <c r="B2564" s="10">
        <f>IF(Offerte!$A84="","",Offerte!$B84)</f>
        <v/>
      </c>
      <c r="C2564" s="10">
        <f>IF(Offerte!$A84="","",Offerte!$C84)</f>
        <v/>
      </c>
      <c r="D2564" s="10" t="inlineStr">
        <is>
          <t>D.1.3</t>
        </is>
      </c>
      <c r="E2564" s="10" t="inlineStr">
        <is>
          <t>D</t>
        </is>
      </c>
      <c r="F2564" s="10" t="inlineStr">
        <is>
          <t>Q</t>
        </is>
      </c>
      <c r="G2564" s="10" t="inlineStr">
        <is>
          <t>higher</t>
        </is>
      </c>
      <c r="H2564" s="10" t="n">
        <v>2</v>
      </c>
      <c r="I2564" s="10" t="inlineStr">
        <is>
          <t>Display informativi connessi alle fermate</t>
        </is>
      </c>
      <c r="J2564" s="20" t="n"/>
      <c r="K2564" s="20" t="n"/>
      <c r="L2564" s="20" t="n"/>
      <c r="M2564" s="20" t="n"/>
      <c r="N2564" s="21">
        <f>IF($A2564="","",IFERROR(VALUE($J2564),0))</f>
        <v/>
      </c>
      <c r="O2564" s="21">
        <f>IF($A2564="",0,IF(OR($S2564&lt;&gt;1,COUNTA($J2564:$M2564)=0),0,IF(SUMPRODUCT(MAX(($C$5:$C$6173=$C2564)*($D$5:$D$6173=$D2564)*($S$5:$S$6173=1)*IFERROR($N$5:$N$6173*1,0)))&gt;0,ROUND($H2564*($N2564/SUMPRODUCT(MAX(($C$5:$C$6173=$C2564)*($D$5:$D$6173=$D2564)*($S$5:$S$6173=1)*IFERROR($N$5:$N$6173*1,0)))),4),0)))</f>
        <v/>
      </c>
      <c r="P2564" s="10" t="inlineStr">
        <is>
          <t>fermate</t>
        </is>
      </c>
      <c r="Q2564" s="21">
        <f>IF($A2564="","",$A2564&amp;"|"&amp;$C2564)</f>
        <v/>
      </c>
      <c r="R2564" s="21">
        <f>IF($A2564="","",$A2564&amp;"|"&amp;$C2564&amp;"|"&amp;$D2564)</f>
        <v/>
      </c>
      <c r="S2564" s="21">
        <f>IF($A2564="","",IFERROR(INDEX(Offerte!$D$2:$D$200,MATCH($Q2564,Offerte!$L$2:$L$200,0)),0))</f>
        <v/>
      </c>
      <c r="T2564" s="21">
        <f>IF($A2564="","",IFERROR(INDEX(Offerte!$G$2:$G$200,MATCH($Q2564,Offerte!$L$2:$L$200,0)),"NO"))</f>
        <v/>
      </c>
    </row>
    <row r="2565">
      <c r="A2565" s="10">
        <f>IF(Offerte!$A84="","",Offerte!$A84)</f>
        <v/>
      </c>
      <c r="B2565" s="10">
        <f>IF(Offerte!$A84="","",Offerte!$B84)</f>
        <v/>
      </c>
      <c r="C2565" s="10">
        <f>IF(Offerte!$A84="","",Offerte!$C84)</f>
        <v/>
      </c>
      <c r="D2565" s="10" t="inlineStr">
        <is>
          <t>D.2.1</t>
        </is>
      </c>
      <c r="E2565" s="10" t="inlineStr">
        <is>
          <t>D</t>
        </is>
      </c>
      <c r="F2565" s="10" t="inlineStr">
        <is>
          <t>Q</t>
        </is>
      </c>
      <c r="G2565" s="10" t="inlineStr">
        <is>
          <t>higher</t>
        </is>
      </c>
      <c r="H2565" s="10" t="n">
        <v>2</v>
      </c>
      <c r="I2565" s="10" t="inlineStr">
        <is>
          <t>Segnali tattili Loges-Vet-Evolution</t>
        </is>
      </c>
      <c r="J2565" s="20" t="n"/>
      <c r="K2565" s="20" t="n"/>
      <c r="L2565" s="20" t="n"/>
      <c r="M2565" s="20" t="n"/>
      <c r="N2565" s="21">
        <f>IF($A2565="","",IFERROR(VALUE($J2565),0))</f>
        <v/>
      </c>
      <c r="O2565" s="21">
        <f>IF($A2565="",0,IF(OR($S2565&lt;&gt;1,COUNTA($J2565:$M2565)=0),0,IF(SUMPRODUCT(MAX(($C$5:$C$6173=$C2565)*($D$5:$D$6173=$D2565)*($S$5:$S$6173=1)*IFERROR($N$5:$N$6173*1,0)))&gt;0,ROUND($H2565*($N2565/SUMPRODUCT(MAX(($C$5:$C$6173=$C2565)*($D$5:$D$6173=$D2565)*($S$5:$S$6173=1)*IFERROR($N$5:$N$6173*1,0)))),4),0)))</f>
        <v/>
      </c>
      <c r="P2565" s="10" t="inlineStr">
        <is>
          <t>fermate</t>
        </is>
      </c>
      <c r="Q2565" s="21">
        <f>IF($A2565="","",$A2565&amp;"|"&amp;$C2565)</f>
        <v/>
      </c>
      <c r="R2565" s="21">
        <f>IF($A2565="","",$A2565&amp;"|"&amp;$C2565&amp;"|"&amp;$D2565)</f>
        <v/>
      </c>
      <c r="S2565" s="21">
        <f>IF($A2565="","",IFERROR(INDEX(Offerte!$D$2:$D$200,MATCH($Q2565,Offerte!$L$2:$L$200,0)),0))</f>
        <v/>
      </c>
      <c r="T2565" s="21">
        <f>IF($A2565="","",IFERROR(INDEX(Offerte!$G$2:$G$200,MATCH($Q2565,Offerte!$L$2:$L$200,0)),"NO"))</f>
        <v/>
      </c>
    </row>
    <row r="2566">
      <c r="A2566" s="10">
        <f>IF(Offerte!$A84="","",Offerte!$A84)</f>
        <v/>
      </c>
      <c r="B2566" s="10">
        <f>IF(Offerte!$A84="","",Offerte!$B84)</f>
        <v/>
      </c>
      <c r="C2566" s="10">
        <f>IF(Offerte!$A84="","",Offerte!$C84)</f>
        <v/>
      </c>
      <c r="D2566" s="10" t="inlineStr">
        <is>
          <t>E.1.1</t>
        </is>
      </c>
      <c r="E2566" s="10" t="inlineStr">
        <is>
          <t>E</t>
        </is>
      </c>
      <c r="F2566" s="10" t="inlineStr">
        <is>
          <t>T</t>
        </is>
      </c>
      <c r="G2566" s="10" t="inlineStr">
        <is>
          <t>tabular</t>
        </is>
      </c>
      <c r="H2566" s="10" t="n">
        <v>2</v>
      </c>
      <c r="I2566" s="10" t="inlineStr">
        <is>
          <t>Mobile app con travel planner PRM</t>
        </is>
      </c>
      <c r="J2566" s="20" t="n"/>
      <c r="K2566" s="20" t="n"/>
      <c r="L2566" s="20" t="n"/>
      <c r="M2566" s="20" t="n"/>
      <c r="N2566" s="21">
        <f>IF($A2566="","",IF(IFERROR(VALUE($M2566),0)=1,1,0))</f>
        <v/>
      </c>
      <c r="O2566" s="21">
        <f>IF($A2566="",0,IF(OR($S2566&lt;&gt;1,COUNTA($J2566:$M2566)=0),0,IF($N2566=1,$H2566,0)))</f>
        <v/>
      </c>
      <c r="P2566" s="10" t="inlineStr">
        <is>
          <t>sì/no</t>
        </is>
      </c>
      <c r="Q2566" s="21">
        <f>IF($A2566="","",$A2566&amp;"|"&amp;$C2566)</f>
        <v/>
      </c>
      <c r="R2566" s="21">
        <f>IF($A2566="","",$A2566&amp;"|"&amp;$C2566&amp;"|"&amp;$D2566)</f>
        <v/>
      </c>
      <c r="S2566" s="21">
        <f>IF($A2566="","",IFERROR(INDEX(Offerte!$D$2:$D$200,MATCH($Q2566,Offerte!$L$2:$L$200,0)),0))</f>
        <v/>
      </c>
      <c r="T2566" s="21">
        <f>IF($A2566="","",IFERROR(INDEX(Offerte!$G$2:$G$200,MATCH($Q2566,Offerte!$L$2:$L$200,0)),"NO"))</f>
        <v/>
      </c>
    </row>
    <row r="2567">
      <c r="A2567" s="10">
        <f>IF(Offerte!$A84="","",Offerte!$A84)</f>
        <v/>
      </c>
      <c r="B2567" s="10">
        <f>IF(Offerte!$A84="","",Offerte!$B84)</f>
        <v/>
      </c>
      <c r="C2567" s="10">
        <f>IF(Offerte!$A84="","",Offerte!$C84)</f>
        <v/>
      </c>
      <c r="D2567" s="10" t="inlineStr">
        <is>
          <t>E.2.1</t>
        </is>
      </c>
      <c r="E2567" s="10" t="inlineStr">
        <is>
          <t>E</t>
        </is>
      </c>
      <c r="F2567" s="10" t="inlineStr">
        <is>
          <t>D</t>
        </is>
      </c>
      <c r="G2567" s="10" t="inlineStr">
        <is>
          <t>discretionary</t>
        </is>
      </c>
      <c r="H2567" s="10" t="n">
        <v>2</v>
      </c>
      <c r="I2567" s="10" t="inlineStr">
        <is>
          <t>Altre azioni informative e rapporti con gli utenti</t>
        </is>
      </c>
      <c r="J2567" s="20" t="n"/>
      <c r="K2567" s="20" t="n"/>
      <c r="L2567" s="20" t="n"/>
      <c r="M2567" s="20" t="n"/>
      <c r="N2567" s="21">
        <f>IF($A2567="","",MAX(0,MIN(1,IFERROR(VALUE($M2567),0))))</f>
        <v/>
      </c>
      <c r="O2567" s="21">
        <f>IF($A2567="",0,IF(OR($S2567&lt;&gt;1,COUNTA($J2567:$M2567)=0),0,IF(SUMPRODUCT(MAX(($C$5:$C$6173=$C2567)*($D$5:$D$6173=$D2567)*($S$5:$S$6173=1)*IFERROR($N$5:$N$6173*1,0)))&gt;0,ROUND($H2567*($N2567/SUMPRODUCT(MAX(($C$5:$C$6173=$C2567)*($D$5:$D$6173=$D2567)*($S$5:$S$6173=1)*IFERROR($N$5:$N$6173*1,0)))),4),0)))</f>
        <v/>
      </c>
      <c r="P2567" s="10" t="inlineStr">
        <is>
          <t>coeff.</t>
        </is>
      </c>
      <c r="Q2567" s="21">
        <f>IF($A2567="","",$A2567&amp;"|"&amp;$C2567)</f>
        <v/>
      </c>
      <c r="R2567" s="21">
        <f>IF($A2567="","",$A2567&amp;"|"&amp;$C2567&amp;"|"&amp;$D2567)</f>
        <v/>
      </c>
      <c r="S2567" s="21">
        <f>IF($A2567="","",IFERROR(INDEX(Offerte!$D$2:$D$200,MATCH($Q2567,Offerte!$L$2:$L$200,0)),0))</f>
        <v/>
      </c>
      <c r="T2567" s="21">
        <f>IF($A2567="","",IFERROR(INDEX(Offerte!$G$2:$G$200,MATCH($Q2567,Offerte!$L$2:$L$200,0)),"NO"))</f>
        <v/>
      </c>
    </row>
    <row r="2568">
      <c r="A2568" s="10">
        <f>IF(Offerte!$A84="","",Offerte!$A84)</f>
        <v/>
      </c>
      <c r="B2568" s="10">
        <f>IF(Offerte!$A84="","",Offerte!$B84)</f>
        <v/>
      </c>
      <c r="C2568" s="10">
        <f>IF(Offerte!$A84="","",Offerte!$C84)</f>
        <v/>
      </c>
      <c r="D2568" s="10" t="inlineStr">
        <is>
          <t>F.1.1</t>
        </is>
      </c>
      <c r="E2568" s="10" t="inlineStr">
        <is>
          <t>F</t>
        </is>
      </c>
      <c r="F2568" s="10" t="inlineStr">
        <is>
          <t>Q</t>
        </is>
      </c>
      <c r="G2568" s="10" t="inlineStr">
        <is>
          <t>lower</t>
        </is>
      </c>
      <c r="H2568" s="10" t="n">
        <v>7</v>
      </c>
      <c r="I2568" s="10" t="inlineStr">
        <is>
          <t>Performance ambientali del parco mezzi adibito al servizio - I_CEA</t>
        </is>
      </c>
      <c r="J2568" s="20" t="n"/>
      <c r="K2568" s="20" t="n"/>
      <c r="L2568" s="20" t="n"/>
      <c r="M2568" s="20" t="n"/>
      <c r="N2568" s="21">
        <f>IF($A2568="","",IFERROR(VALUE($J2568),0))</f>
        <v/>
      </c>
      <c r="O2568" s="21">
        <f>IF($A2568="",0,IF(OR($S2568&lt;&gt;1,COUNTA($J2568:$M2568)=0),0,IF(AND(IFERROR(AGGREGATE(15,6,$N$5:$N$6173/(($C$5:$C$6173=$C2568)*($D$5:$D$6173=$D2568)*($S$5:$S$6173=1)*($N$5:$N$6173&gt;0)),1),0)&gt;0,$N2568&gt;0),ROUND($H2568*(IFERROR(AGGREGATE(15,6,$N$5:$N$6173/(($C$5:$C$6173=$C2568)*($D$5:$D$6173=$D2568)*($S$5:$S$6173=1)*($N$5:$N$6173&gt;0)),1),0)/$N2568),4),0)))</f>
        <v/>
      </c>
      <c r="P2568" s="10" t="inlineStr">
        <is>
          <t>indice</t>
        </is>
      </c>
      <c r="Q2568" s="21">
        <f>IF($A2568="","",$A2568&amp;"|"&amp;$C2568)</f>
        <v/>
      </c>
      <c r="R2568" s="21">
        <f>IF($A2568="","",$A2568&amp;"|"&amp;$C2568&amp;"|"&amp;$D2568)</f>
        <v/>
      </c>
      <c r="S2568" s="21">
        <f>IF($A2568="","",IFERROR(INDEX(Offerte!$D$2:$D$200,MATCH($Q2568,Offerte!$L$2:$L$200,0)),0))</f>
        <v/>
      </c>
      <c r="T2568" s="21">
        <f>IF($A2568="","",IFERROR(INDEX(Offerte!$G$2:$G$200,MATCH($Q2568,Offerte!$L$2:$L$200,0)),"NO"))</f>
        <v/>
      </c>
    </row>
    <row r="2569">
      <c r="A2569" s="10">
        <f>IF(Offerte!$A84="","",Offerte!$A84)</f>
        <v/>
      </c>
      <c r="B2569" s="10">
        <f>IF(Offerte!$A84="","",Offerte!$B84)</f>
        <v/>
      </c>
      <c r="C2569" s="10">
        <f>IF(Offerte!$A84="","",Offerte!$C84)</f>
        <v/>
      </c>
      <c r="D2569" s="10" t="inlineStr">
        <is>
          <t>F.2.1</t>
        </is>
      </c>
      <c r="E2569" s="10" t="inlineStr">
        <is>
          <t>F</t>
        </is>
      </c>
      <c r="F2569" s="10" t="inlineStr">
        <is>
          <t>Q</t>
        </is>
      </c>
      <c r="G2569" s="10" t="inlineStr">
        <is>
          <t>higher</t>
        </is>
      </c>
      <c r="H2569" s="10" t="n">
        <v>2</v>
      </c>
      <c r="I2569" s="10" t="inlineStr">
        <is>
          <t>Tasso di copertura del servizio con dispositivi ECO-DRIVER</t>
        </is>
      </c>
      <c r="J2569" s="20" t="n"/>
      <c r="K2569" s="20" t="n"/>
      <c r="L2569" s="20" t="n"/>
      <c r="M2569" s="20" t="n"/>
      <c r="N2569" s="21">
        <f>IF($A2569="","",IFERROR(VALUE($K2569)/VALUE($L2569),IFERROR(VALUE($J2569),0)))</f>
        <v/>
      </c>
      <c r="O2569" s="21">
        <f>IF($A2569="",0,IF(OR($S2569&lt;&gt;1,COUNTA($J2569:$M2569)=0),0,IF(SUMPRODUCT(MAX(($C$5:$C$6173=$C2569)*($D$5:$D$6173=$D2569)*($S$5:$S$6173=1)*IFERROR($N$5:$N$6173*1,0)))&gt;0,ROUND($H2569*($N2569/SUMPRODUCT(MAX(($C$5:$C$6173=$C2569)*($D$5:$D$6173=$D2569)*($S$5:$S$6173=1)*IFERROR($N$5:$N$6173*1,0)))),4),0)))</f>
        <v/>
      </c>
      <c r="P2569" s="10" t="inlineStr">
        <is>
          <t>Autobus attrezzati con dispositivi ECO-DRIVER / Autobus totali in offerta, incluse scorte</t>
        </is>
      </c>
      <c r="Q2569" s="21">
        <f>IF($A2569="","",$A2569&amp;"|"&amp;$C2569)</f>
        <v/>
      </c>
      <c r="R2569" s="21">
        <f>IF($A2569="","",$A2569&amp;"|"&amp;$C2569&amp;"|"&amp;$D2569)</f>
        <v/>
      </c>
      <c r="S2569" s="21">
        <f>IF($A2569="","",IFERROR(INDEX(Offerte!$D$2:$D$200,MATCH($Q2569,Offerte!$L$2:$L$200,0)),0))</f>
        <v/>
      </c>
      <c r="T2569" s="21">
        <f>IF($A2569="","",IFERROR(INDEX(Offerte!$G$2:$G$200,MATCH($Q2569,Offerte!$L$2:$L$200,0)),"NO"))</f>
        <v/>
      </c>
    </row>
    <row r="2570">
      <c r="A2570" s="10">
        <f>IF(Offerte!$A84="","",Offerte!$A84)</f>
        <v/>
      </c>
      <c r="B2570" s="10">
        <f>IF(Offerte!$A84="","",Offerte!$B84)</f>
        <v/>
      </c>
      <c r="C2570" s="10">
        <f>IF(Offerte!$A84="","",Offerte!$C84)</f>
        <v/>
      </c>
      <c r="D2570" s="10" t="inlineStr">
        <is>
          <t>F.3.1</t>
        </is>
      </c>
      <c r="E2570" s="10" t="inlineStr">
        <is>
          <t>F</t>
        </is>
      </c>
      <c r="F2570" s="10" t="inlineStr">
        <is>
          <t>Q</t>
        </is>
      </c>
      <c r="G2570" s="10" t="inlineStr">
        <is>
          <t>higher</t>
        </is>
      </c>
      <c r="H2570" s="10" t="n">
        <v>2</v>
      </c>
      <c r="I2570" s="10" t="inlineStr">
        <is>
          <t>Autoproduzione consumi elettrici per trazione</t>
        </is>
      </c>
      <c r="J2570" s="20" t="n"/>
      <c r="K2570" s="20" t="n"/>
      <c r="L2570" s="20" t="n"/>
      <c r="M2570" s="20" t="n"/>
      <c r="N2570" s="21">
        <f>IF($A2570="","",IFERROR(VALUE($J2570),0))</f>
        <v/>
      </c>
      <c r="O2570" s="21">
        <f>IF($A2570="",0,IF(OR($S2570&lt;&gt;1,COUNTA($J2570:$M2570)=0),0,IF(SUMPRODUCT(MAX(($C$5:$C$6173=$C2570)*($D$5:$D$6173=$D2570)*($S$5:$S$6173=1)*IFERROR($N$5:$N$6173*1,0)))&gt;0,ROUND($H2570*($N2570/SUMPRODUCT(MAX(($C$5:$C$6173=$C2570)*($D$5:$D$6173=$D2570)*($S$5:$S$6173=1)*IFERROR($N$5:$N$6173*1,0)))),4),0)))</f>
        <v/>
      </c>
      <c r="P2570" s="10" t="inlineStr">
        <is>
          <t>kWh/anno</t>
        </is>
      </c>
      <c r="Q2570" s="21">
        <f>IF($A2570="","",$A2570&amp;"|"&amp;$C2570)</f>
        <v/>
      </c>
      <c r="R2570" s="21">
        <f>IF($A2570="","",$A2570&amp;"|"&amp;$C2570&amp;"|"&amp;$D2570)</f>
        <v/>
      </c>
      <c r="S2570" s="21">
        <f>IF($A2570="","",IFERROR(INDEX(Offerte!$D$2:$D$200,MATCH($Q2570,Offerte!$L$2:$L$200,0)),0))</f>
        <v/>
      </c>
      <c r="T2570" s="21">
        <f>IF($A2570="","",IFERROR(INDEX(Offerte!$G$2:$G$200,MATCH($Q2570,Offerte!$L$2:$L$200,0)),"NO"))</f>
        <v/>
      </c>
    </row>
    <row r="2571">
      <c r="A2571" s="10">
        <f>IF(Offerte!$A84="","",Offerte!$A84)</f>
        <v/>
      </c>
      <c r="B2571" s="10">
        <f>IF(Offerte!$A84="","",Offerte!$B84)</f>
        <v/>
      </c>
      <c r="C2571" s="10">
        <f>IF(Offerte!$A84="","",Offerte!$C84)</f>
        <v/>
      </c>
      <c r="D2571" s="10" t="inlineStr">
        <is>
          <t>F.4.1</t>
        </is>
      </c>
      <c r="E2571" s="10" t="inlineStr">
        <is>
          <t>F</t>
        </is>
      </c>
      <c r="F2571" s="10" t="inlineStr">
        <is>
          <t>Q</t>
        </is>
      </c>
      <c r="G2571" s="10" t="inlineStr">
        <is>
          <t>soil</t>
        </is>
      </c>
      <c r="H2571" s="10" t="n">
        <v>2</v>
      </c>
      <c r="I2571" s="10" t="inlineStr">
        <is>
          <t>Indice di consumo di suolo</t>
        </is>
      </c>
      <c r="J2571" s="20" t="n"/>
      <c r="K2571" s="20" t="n"/>
      <c r="L2571" s="20" t="n"/>
      <c r="M2571" s="20" t="n"/>
      <c r="N2571" s="21">
        <f>IF($A2571="","",IFERROR(VALUE($J2571),0))</f>
        <v/>
      </c>
      <c r="O2571" s="21">
        <f>IF($A2571="",0,IF(OR($S2571&lt;&gt;1,COUNTA($J2571:$M2571)=0),0,IF($N2571&lt;=0,$H2571,IF(SUMPRODUCT(MAX(($C$5:$C$6173=$C2571)*($D$5:$D$6173=$D2571)*($S$5:$S$6173=1)*IFERROR($N$5:$N$6173*1,0)))&gt;0,ROUND($H2571*((SUMPRODUCT(MAX(($C$5:$C$6173=$C2571)*($D$5:$D$6173=$D2571)*($S$5:$S$6173=1)*IFERROR($N$5:$N$6173*1,0)))-$N2571)/SUMPRODUCT(MAX(($C$5:$C$6173=$C2571)*($D$5:$D$6173=$D2571)*($S$5:$S$6173=1)*IFERROR($N$5:$N$6173*1,0)))),4),0))))</f>
        <v/>
      </c>
      <c r="P2571" s="10" t="inlineStr">
        <is>
          <t>m2</t>
        </is>
      </c>
      <c r="Q2571" s="21">
        <f>IF($A2571="","",$A2571&amp;"|"&amp;$C2571)</f>
        <v/>
      </c>
      <c r="R2571" s="21">
        <f>IF($A2571="","",$A2571&amp;"|"&amp;$C2571&amp;"|"&amp;$D2571)</f>
        <v/>
      </c>
      <c r="S2571" s="21">
        <f>IF($A2571="","",IFERROR(INDEX(Offerte!$D$2:$D$200,MATCH($Q2571,Offerte!$L$2:$L$200,0)),0))</f>
        <v/>
      </c>
      <c r="T2571" s="21">
        <f>IF($A2571="","",IFERROR(INDEX(Offerte!$G$2:$G$200,MATCH($Q2571,Offerte!$L$2:$L$200,0)),"NO"))</f>
        <v/>
      </c>
    </row>
    <row r="2572">
      <c r="A2572" s="10">
        <f>IF(Offerte!$A84="","",Offerte!$A84)</f>
        <v/>
      </c>
      <c r="B2572" s="10">
        <f>IF(Offerte!$A84="","",Offerte!$B84)</f>
        <v/>
      </c>
      <c r="C2572" s="10">
        <f>IF(Offerte!$A84="","",Offerte!$C84)</f>
        <v/>
      </c>
      <c r="D2572" s="10" t="inlineStr">
        <is>
          <t>F.5.1</t>
        </is>
      </c>
      <c r="E2572" s="10" t="inlineStr">
        <is>
          <t>F</t>
        </is>
      </c>
      <c r="F2572" s="10" t="inlineStr">
        <is>
          <t>T</t>
        </is>
      </c>
      <c r="G2572" s="10" t="inlineStr">
        <is>
          <t>tabular</t>
        </is>
      </c>
      <c r="H2572" s="10" t="n">
        <v>1</v>
      </c>
      <c r="I2572" s="10" t="inlineStr">
        <is>
          <t>Rendicontazione di sostenibilità ambientale</t>
        </is>
      </c>
      <c r="J2572" s="20" t="n"/>
      <c r="K2572" s="20" t="n"/>
      <c r="L2572" s="20" t="n"/>
      <c r="M2572" s="20" t="n"/>
      <c r="N2572" s="21">
        <f>IF($A2572="","",IF(IFERROR(VALUE($M2572),0)=1,1,0))</f>
        <v/>
      </c>
      <c r="O2572" s="21">
        <f>IF($A2572="",0,IF(OR($S2572&lt;&gt;1,COUNTA($J2572:$M2572)=0),0,IF($N2572=1,$H2572,0)))</f>
        <v/>
      </c>
      <c r="P2572" s="10" t="inlineStr">
        <is>
          <t>sì/no</t>
        </is>
      </c>
      <c r="Q2572" s="21">
        <f>IF($A2572="","",$A2572&amp;"|"&amp;$C2572)</f>
        <v/>
      </c>
      <c r="R2572" s="21">
        <f>IF($A2572="","",$A2572&amp;"|"&amp;$C2572&amp;"|"&amp;$D2572)</f>
        <v/>
      </c>
      <c r="S2572" s="21">
        <f>IF($A2572="","",IFERROR(INDEX(Offerte!$D$2:$D$200,MATCH($Q2572,Offerte!$L$2:$L$200,0)),0))</f>
        <v/>
      </c>
      <c r="T2572" s="21">
        <f>IF($A2572="","",IFERROR(INDEX(Offerte!$G$2:$G$200,MATCH($Q2572,Offerte!$L$2:$L$200,0)),"NO"))</f>
        <v/>
      </c>
    </row>
    <row r="2573">
      <c r="A2573" s="10">
        <f>IF(Offerte!$A84="","",Offerte!$A84)</f>
        <v/>
      </c>
      <c r="B2573" s="10">
        <f>IF(Offerte!$A84="","",Offerte!$B84)</f>
        <v/>
      </c>
      <c r="C2573" s="10">
        <f>IF(Offerte!$A84="","",Offerte!$C84)</f>
        <v/>
      </c>
      <c r="D2573" s="10" t="inlineStr">
        <is>
          <t>G.1.1</t>
        </is>
      </c>
      <c r="E2573" s="10" t="inlineStr">
        <is>
          <t>G</t>
        </is>
      </c>
      <c r="F2573" s="10" t="inlineStr">
        <is>
          <t>D</t>
        </is>
      </c>
      <c r="G2573" s="10" t="inlineStr">
        <is>
          <t>discretionary</t>
        </is>
      </c>
      <c r="H2573" s="10" t="n">
        <v>2</v>
      </c>
      <c r="I2573" s="10" t="inlineStr">
        <is>
          <t>Qualità del progetto di centrale di controllo aziendale</t>
        </is>
      </c>
      <c r="J2573" s="20" t="n"/>
      <c r="K2573" s="20" t="n"/>
      <c r="L2573" s="20" t="n"/>
      <c r="M2573" s="20" t="n"/>
      <c r="N2573" s="21">
        <f>IF($A2573="","",MAX(0,MIN(1,IFERROR(VALUE($M2573),0))))</f>
        <v/>
      </c>
      <c r="O2573" s="21">
        <f>IF($A2573="",0,IF(OR($S2573&lt;&gt;1,COUNTA($J2573:$M2573)=0),0,IF(SUMPRODUCT(MAX(($C$5:$C$6173=$C2573)*($D$5:$D$6173=$D2573)*($S$5:$S$6173=1)*IFERROR($N$5:$N$6173*1,0)))&gt;0,ROUND($H2573*($N2573/SUMPRODUCT(MAX(($C$5:$C$6173=$C2573)*($D$5:$D$6173=$D2573)*($S$5:$S$6173=1)*IFERROR($N$5:$N$6173*1,0)))),4),0)))</f>
        <v/>
      </c>
      <c r="P2573" s="10" t="inlineStr">
        <is>
          <t>coeff.</t>
        </is>
      </c>
      <c r="Q2573" s="21">
        <f>IF($A2573="","",$A2573&amp;"|"&amp;$C2573)</f>
        <v/>
      </c>
      <c r="R2573" s="21">
        <f>IF($A2573="","",$A2573&amp;"|"&amp;$C2573&amp;"|"&amp;$D2573)</f>
        <v/>
      </c>
      <c r="S2573" s="21">
        <f>IF($A2573="","",IFERROR(INDEX(Offerte!$D$2:$D$200,MATCH($Q2573,Offerte!$L$2:$L$200,0)),0))</f>
        <v/>
      </c>
      <c r="T2573" s="21">
        <f>IF($A2573="","",IFERROR(INDEX(Offerte!$G$2:$G$200,MATCH($Q2573,Offerte!$L$2:$L$200,0)),"NO"))</f>
        <v/>
      </c>
    </row>
    <row r="2574">
      <c r="A2574" s="10">
        <f>IF(Offerte!$A84="","",Offerte!$A84)</f>
        <v/>
      </c>
      <c r="B2574" s="10">
        <f>IF(Offerte!$A84="","",Offerte!$B84)</f>
        <v/>
      </c>
      <c r="C2574" s="10">
        <f>IF(Offerte!$A84="","",Offerte!$C84)</f>
        <v/>
      </c>
      <c r="D2574" s="10" t="inlineStr">
        <is>
          <t>G.2.1</t>
        </is>
      </c>
      <c r="E2574" s="10" t="inlineStr">
        <is>
          <t>G</t>
        </is>
      </c>
      <c r="F2574" s="10" t="inlineStr">
        <is>
          <t>T</t>
        </is>
      </c>
      <c r="G2574" s="10" t="inlineStr">
        <is>
          <t>tabular</t>
        </is>
      </c>
      <c r="H2574" s="10" t="n">
        <v>1</v>
      </c>
      <c r="I2574" s="10" t="inlineStr">
        <is>
          <t>Certificazione ISO 45001</t>
        </is>
      </c>
      <c r="J2574" s="20" t="n"/>
      <c r="K2574" s="20" t="n"/>
      <c r="L2574" s="20" t="n"/>
      <c r="M2574" s="20" t="n"/>
      <c r="N2574" s="21">
        <f>IF($A2574="","",IF(IFERROR(VALUE($M2574),0)=1,1,0))</f>
        <v/>
      </c>
      <c r="O2574" s="21">
        <f>IF($A2574="",0,IF(OR($S2574&lt;&gt;1,COUNTA($J2574:$M2574)=0),0,IF($N2574=1,$H2574,0)))</f>
        <v/>
      </c>
      <c r="P2574" s="10" t="inlineStr">
        <is>
          <t>sì/no</t>
        </is>
      </c>
      <c r="Q2574" s="21">
        <f>IF($A2574="","",$A2574&amp;"|"&amp;$C2574)</f>
        <v/>
      </c>
      <c r="R2574" s="21">
        <f>IF($A2574="","",$A2574&amp;"|"&amp;$C2574&amp;"|"&amp;$D2574)</f>
        <v/>
      </c>
      <c r="S2574" s="21">
        <f>IF($A2574="","",IFERROR(INDEX(Offerte!$D$2:$D$200,MATCH($Q2574,Offerte!$L$2:$L$200,0)),0))</f>
        <v/>
      </c>
      <c r="T2574" s="21">
        <f>IF($A2574="","",IFERROR(INDEX(Offerte!$G$2:$G$200,MATCH($Q2574,Offerte!$L$2:$L$200,0)),"NO"))</f>
        <v/>
      </c>
    </row>
    <row r="2575">
      <c r="A2575" s="10">
        <f>IF(Offerte!$A84="","",Offerte!$A84)</f>
        <v/>
      </c>
      <c r="B2575" s="10">
        <f>IF(Offerte!$A84="","",Offerte!$B84)</f>
        <v/>
      </c>
      <c r="C2575" s="10">
        <f>IF(Offerte!$A84="","",Offerte!$C84)</f>
        <v/>
      </c>
      <c r="D2575" s="10" t="inlineStr">
        <is>
          <t>G.3.1</t>
        </is>
      </c>
      <c r="E2575" s="10" t="inlineStr">
        <is>
          <t>G</t>
        </is>
      </c>
      <c r="F2575" s="10" t="inlineStr">
        <is>
          <t>T</t>
        </is>
      </c>
      <c r="G2575" s="10" t="inlineStr">
        <is>
          <t>tabular</t>
        </is>
      </c>
      <c r="H2575" s="10" t="n">
        <v>1</v>
      </c>
      <c r="I2575" s="10" t="inlineStr">
        <is>
          <t>Certificazioni di responsabilità sociale</t>
        </is>
      </c>
      <c r="J2575" s="20" t="n"/>
      <c r="K2575" s="20" t="n"/>
      <c r="L2575" s="20" t="n"/>
      <c r="M2575" s="20" t="n"/>
      <c r="N2575" s="21">
        <f>IF($A2575="","",IF(IFERROR(VALUE($M2575),0)=1,1,0))</f>
        <v/>
      </c>
      <c r="O2575" s="21">
        <f>IF($A2575="",0,IF(OR($S2575&lt;&gt;1,COUNTA($J2575:$M2575)=0),0,IF($N2575=1,$H2575,0)))</f>
        <v/>
      </c>
      <c r="P2575" s="10" t="inlineStr">
        <is>
          <t>sì/no</t>
        </is>
      </c>
      <c r="Q2575" s="21">
        <f>IF($A2575="","",$A2575&amp;"|"&amp;$C2575)</f>
        <v/>
      </c>
      <c r="R2575" s="21">
        <f>IF($A2575="","",$A2575&amp;"|"&amp;$C2575&amp;"|"&amp;$D2575)</f>
        <v/>
      </c>
      <c r="S2575" s="21">
        <f>IF($A2575="","",IFERROR(INDEX(Offerte!$D$2:$D$200,MATCH($Q2575,Offerte!$L$2:$L$200,0)),0))</f>
        <v/>
      </c>
      <c r="T2575" s="21">
        <f>IF($A2575="","",IFERROR(INDEX(Offerte!$G$2:$G$200,MATCH($Q2575,Offerte!$L$2:$L$200,0)),"NO"))</f>
        <v/>
      </c>
    </row>
    <row r="2576">
      <c r="A2576" s="10">
        <f>IF(Offerte!$A84="","",Offerte!$A84)</f>
        <v/>
      </c>
      <c r="B2576" s="10">
        <f>IF(Offerte!$A84="","",Offerte!$B84)</f>
        <v/>
      </c>
      <c r="C2576" s="10">
        <f>IF(Offerte!$A84="","",Offerte!$C84)</f>
        <v/>
      </c>
      <c r="D2576" s="10" t="inlineStr">
        <is>
          <t>G.4.1</t>
        </is>
      </c>
      <c r="E2576" s="10" t="inlineStr">
        <is>
          <t>G</t>
        </is>
      </c>
      <c r="F2576" s="10" t="inlineStr">
        <is>
          <t>D</t>
        </is>
      </c>
      <c r="G2576" s="10" t="inlineStr">
        <is>
          <t>discretionary</t>
        </is>
      </c>
      <c r="H2576" s="10" t="n">
        <v>2</v>
      </c>
      <c r="I2576" s="10" t="inlineStr">
        <is>
          <t>Qualità del piano di formazione del personale</t>
        </is>
      </c>
      <c r="J2576" s="20" t="n"/>
      <c r="K2576" s="20" t="n"/>
      <c r="L2576" s="20" t="n"/>
      <c r="M2576" s="20" t="n"/>
      <c r="N2576" s="21">
        <f>IF($A2576="","",MAX(0,MIN(1,IFERROR(VALUE($M2576),0))))</f>
        <v/>
      </c>
      <c r="O2576" s="21">
        <f>IF($A2576="",0,IF(OR($S2576&lt;&gt;1,COUNTA($J2576:$M2576)=0),0,IF(SUMPRODUCT(MAX(($C$5:$C$6173=$C2576)*($D$5:$D$6173=$D2576)*($S$5:$S$6173=1)*IFERROR($N$5:$N$6173*1,0)))&gt;0,ROUND($H2576*($N2576/SUMPRODUCT(MAX(($C$5:$C$6173=$C2576)*($D$5:$D$6173=$D2576)*($S$5:$S$6173=1)*IFERROR($N$5:$N$6173*1,0)))),4),0)))</f>
        <v/>
      </c>
      <c r="P2576" s="10" t="inlineStr">
        <is>
          <t>coeff.</t>
        </is>
      </c>
      <c r="Q2576" s="21">
        <f>IF($A2576="","",$A2576&amp;"|"&amp;$C2576)</f>
        <v/>
      </c>
      <c r="R2576" s="21">
        <f>IF($A2576="","",$A2576&amp;"|"&amp;$C2576&amp;"|"&amp;$D2576)</f>
        <v/>
      </c>
      <c r="S2576" s="21">
        <f>IF($A2576="","",IFERROR(INDEX(Offerte!$D$2:$D$200,MATCH($Q2576,Offerte!$L$2:$L$200,0)),0))</f>
        <v/>
      </c>
      <c r="T2576" s="21">
        <f>IF($A2576="","",IFERROR(INDEX(Offerte!$G$2:$G$200,MATCH($Q2576,Offerte!$L$2:$L$200,0)),"NO"))</f>
        <v/>
      </c>
    </row>
    <row r="2577">
      <c r="A2577" s="10">
        <f>IF(Offerte!$A84="","",Offerte!$A84)</f>
        <v/>
      </c>
      <c r="B2577" s="10">
        <f>IF(Offerte!$A84="","",Offerte!$B84)</f>
        <v/>
      </c>
      <c r="C2577" s="10">
        <f>IF(Offerte!$A84="","",Offerte!$C84)</f>
        <v/>
      </c>
      <c r="D2577" s="10" t="inlineStr">
        <is>
          <t>G.5.1</t>
        </is>
      </c>
      <c r="E2577" s="10" t="inlineStr">
        <is>
          <t>G</t>
        </is>
      </c>
      <c r="F2577" s="10" t="inlineStr">
        <is>
          <t>T</t>
        </is>
      </c>
      <c r="G2577" s="10" t="inlineStr">
        <is>
          <t>tabular</t>
        </is>
      </c>
      <c r="H2577" s="10" t="n">
        <v>1</v>
      </c>
      <c r="I2577" s="10" t="inlineStr">
        <is>
          <t>Impegno al mantenimento delle garanzie del contratto di secondo livello del gestore uscente</t>
        </is>
      </c>
      <c r="J2577" s="20" t="n"/>
      <c r="K2577" s="20" t="n"/>
      <c r="L2577" s="20" t="n"/>
      <c r="M2577" s="20" t="n"/>
      <c r="N2577" s="21">
        <f>IF($A2577="","",IF(IFERROR(VALUE($M2577),0)=1,1,0))</f>
        <v/>
      </c>
      <c r="O2577" s="21">
        <f>IF($A2577="",0,IF(OR($S2577&lt;&gt;1,COUNTA($J2577:$M2577)=0),0,IF($N2577=1,$H2577,0)))</f>
        <v/>
      </c>
      <c r="P2577" s="10" t="inlineStr">
        <is>
          <t>sì/no</t>
        </is>
      </c>
      <c r="Q2577" s="21">
        <f>IF($A2577="","",$A2577&amp;"|"&amp;$C2577)</f>
        <v/>
      </c>
      <c r="R2577" s="21">
        <f>IF($A2577="","",$A2577&amp;"|"&amp;$C2577&amp;"|"&amp;$D2577)</f>
        <v/>
      </c>
      <c r="S2577" s="21">
        <f>IF($A2577="","",IFERROR(INDEX(Offerte!$D$2:$D$200,MATCH($Q2577,Offerte!$L$2:$L$200,0)),0))</f>
        <v/>
      </c>
      <c r="T2577" s="21">
        <f>IF($A2577="","",IFERROR(INDEX(Offerte!$G$2:$G$200,MATCH($Q2577,Offerte!$L$2:$L$200,0)),"NO"))</f>
        <v/>
      </c>
    </row>
    <row r="2578">
      <c r="A2578" s="10">
        <f>IF(Offerte!$A85="","",Offerte!$A85)</f>
        <v/>
      </c>
      <c r="B2578" s="10">
        <f>IF(Offerte!$A85="","",Offerte!$B85)</f>
        <v/>
      </c>
      <c r="C2578" s="10">
        <f>IF(Offerte!$A85="","",Offerte!$C85)</f>
        <v/>
      </c>
      <c r="D2578" s="10" t="inlineStr">
        <is>
          <t>A.1.1</t>
        </is>
      </c>
      <c r="E2578" s="10" t="inlineStr">
        <is>
          <t>A</t>
        </is>
      </c>
      <c r="F2578" s="10" t="inlineStr">
        <is>
          <t>Q</t>
        </is>
      </c>
      <c r="G2578" s="10" t="inlineStr">
        <is>
          <t>higher</t>
        </is>
      </c>
      <c r="H2578" s="10" t="n">
        <v>3</v>
      </c>
      <c r="I2578" s="10" t="inlineStr">
        <is>
          <t>Tasso aggiuntivo di corse controllate</t>
        </is>
      </c>
      <c r="J2578" s="20" t="n"/>
      <c r="K2578" s="20" t="n"/>
      <c r="L2578" s="20" t="n"/>
      <c r="M2578" s="20" t="n"/>
      <c r="N2578" s="21">
        <f>IF($A2578="","",IFERROR(VALUE($K2578)/VALUE($L2578)*100,IFERROR(VALUE($J2578),0)))</f>
        <v/>
      </c>
      <c r="O2578" s="21">
        <f>IF($A2578="",0,IF(OR($S2578&lt;&gt;1,COUNTA($J2578:$M2578)=0),0,IF(SUMPRODUCT(MAX(($C$5:$C$6173=$C2578)*($D$5:$D$6173=$D2578)*($S$5:$S$6173=1)*IFERROR($N$5:$N$6173*1,0)))&gt;0,ROUND($H2578*($N2578/SUMPRODUCT(MAX(($C$5:$C$6173=$C2578)*($D$5:$D$6173=$D2578)*($S$5:$S$6173=1)*IFERROR($N$5:$N$6173*1,0)))),4),0)))</f>
        <v/>
      </c>
      <c r="P2578" s="10" t="inlineStr">
        <is>
          <t>Corse controllate annue / Corse programmate annue</t>
        </is>
      </c>
      <c r="Q2578" s="21">
        <f>IF($A2578="","",$A2578&amp;"|"&amp;$C2578)</f>
        <v/>
      </c>
      <c r="R2578" s="21">
        <f>IF($A2578="","",$A2578&amp;"|"&amp;$C2578&amp;"|"&amp;$D2578)</f>
        <v/>
      </c>
      <c r="S2578" s="21">
        <f>IF($A2578="","",IFERROR(INDEX(Offerte!$D$2:$D$200,MATCH($Q2578,Offerte!$L$2:$L$200,0)),0))</f>
        <v/>
      </c>
      <c r="T2578" s="21">
        <f>IF($A2578="","",IFERROR(INDEX(Offerte!$G$2:$G$200,MATCH($Q2578,Offerte!$L$2:$L$200,0)),"NO"))</f>
        <v/>
      </c>
    </row>
    <row r="2579">
      <c r="A2579" s="10">
        <f>IF(Offerte!$A85="","",Offerte!$A85)</f>
        <v/>
      </c>
      <c r="B2579" s="10">
        <f>IF(Offerte!$A85="","",Offerte!$B85)</f>
        <v/>
      </c>
      <c r="C2579" s="10">
        <f>IF(Offerte!$A85="","",Offerte!$C85)</f>
        <v/>
      </c>
      <c r="D2579" s="10" t="inlineStr">
        <is>
          <t>A.1.2</t>
        </is>
      </c>
      <c r="E2579" s="10" t="inlineStr">
        <is>
          <t>A</t>
        </is>
      </c>
      <c r="F2579" s="10" t="inlineStr">
        <is>
          <t>Q</t>
        </is>
      </c>
      <c r="G2579" s="10" t="inlineStr">
        <is>
          <t>higher</t>
        </is>
      </c>
      <c r="H2579" s="10" t="n">
        <v>4</v>
      </c>
      <c r="I2579" s="10" t="inlineStr">
        <is>
          <t>Numero aggiuntivo di passeggeri controllati</t>
        </is>
      </c>
      <c r="J2579" s="20" t="n"/>
      <c r="K2579" s="20" t="n"/>
      <c r="L2579" s="20" t="n"/>
      <c r="M2579" s="20" t="n"/>
      <c r="N2579" s="21">
        <f>IF($A2579="","",IFERROR(VALUE($J2579),0))</f>
        <v/>
      </c>
      <c r="O2579" s="21">
        <f>IF($A2579="",0,IF(OR($S2579&lt;&gt;1,COUNTA($J2579:$M2579)=0),0,IF(SUMPRODUCT(MAX(($C$5:$C$6173=$C2579)*($D$5:$D$6173=$D2579)*($S$5:$S$6173=1)*IFERROR($N$5:$N$6173*1,0)))&gt;0,ROUND($H2579*($N2579/SUMPRODUCT(MAX(($C$5:$C$6173=$C2579)*($D$5:$D$6173=$D2579)*($S$5:$S$6173=1)*IFERROR($N$5:$N$6173*1,0)))),4),0)))</f>
        <v/>
      </c>
      <c r="P2579" s="10" t="inlineStr">
        <is>
          <t>passeggeri/anno</t>
        </is>
      </c>
      <c r="Q2579" s="21">
        <f>IF($A2579="","",$A2579&amp;"|"&amp;$C2579)</f>
        <v/>
      </c>
      <c r="R2579" s="21">
        <f>IF($A2579="","",$A2579&amp;"|"&amp;$C2579&amp;"|"&amp;$D2579)</f>
        <v/>
      </c>
      <c r="S2579" s="21">
        <f>IF($A2579="","",IFERROR(INDEX(Offerte!$D$2:$D$200,MATCH($Q2579,Offerte!$L$2:$L$200,0)),0))</f>
        <v/>
      </c>
      <c r="T2579" s="21">
        <f>IF($A2579="","",IFERROR(INDEX(Offerte!$G$2:$G$200,MATCH($Q2579,Offerte!$L$2:$L$200,0)),"NO"))</f>
        <v/>
      </c>
    </row>
    <row r="2580">
      <c r="A2580" s="10">
        <f>IF(Offerte!$A85="","",Offerte!$A85)</f>
        <v/>
      </c>
      <c r="B2580" s="10">
        <f>IF(Offerte!$A85="","",Offerte!$B85)</f>
        <v/>
      </c>
      <c r="C2580" s="10">
        <f>IF(Offerte!$A85="","",Offerte!$C85)</f>
        <v/>
      </c>
      <c r="D2580" s="10" t="inlineStr">
        <is>
          <t>B.1.1</t>
        </is>
      </c>
      <c r="E2580" s="10" t="inlineStr">
        <is>
          <t>B</t>
        </is>
      </c>
      <c r="F2580" s="10" t="inlineStr">
        <is>
          <t>Q</t>
        </is>
      </c>
      <c r="G2580" s="10" t="inlineStr">
        <is>
          <t>higher</t>
        </is>
      </c>
      <c r="H2580" s="10" t="n">
        <v>3</v>
      </c>
      <c r="I2580" s="10" t="inlineStr">
        <is>
          <t>Incremento dei posti offerti nelle fasce di punta</t>
        </is>
      </c>
      <c r="J2580" s="20" t="n"/>
      <c r="K2580" s="20" t="n"/>
      <c r="L2580" s="20" t="n"/>
      <c r="M2580" s="20" t="n"/>
      <c r="N2580" s="21">
        <f>IF($A2580="","",IFERROR(VALUE($J2580),0))</f>
        <v/>
      </c>
      <c r="O2580" s="21">
        <f>IF($A2580="",0,IF(OR($S2580&lt;&gt;1,COUNTA($J2580:$M2580)=0),0,IF(SUMPRODUCT(MAX(($C$5:$C$6173=$C2580)*($D$5:$D$6173=$D2580)*($S$5:$S$6173=1)*IFERROR($N$5:$N$6173*1,0)))&gt;0,ROUND($H2580*($N2580/SUMPRODUCT(MAX(($C$5:$C$6173=$C2580)*($D$5:$D$6173=$D2580)*($S$5:$S$6173=1)*IFERROR($N$5:$N$6173*1,0)))),4),0)))</f>
        <v/>
      </c>
      <c r="P2580" s="10" t="inlineStr">
        <is>
          <t>posti*km</t>
        </is>
      </c>
      <c r="Q2580" s="21">
        <f>IF($A2580="","",$A2580&amp;"|"&amp;$C2580)</f>
        <v/>
      </c>
      <c r="R2580" s="21">
        <f>IF($A2580="","",$A2580&amp;"|"&amp;$C2580&amp;"|"&amp;$D2580)</f>
        <v/>
      </c>
      <c r="S2580" s="21">
        <f>IF($A2580="","",IFERROR(INDEX(Offerte!$D$2:$D$200,MATCH($Q2580,Offerte!$L$2:$L$200,0)),0))</f>
        <v/>
      </c>
      <c r="T2580" s="21">
        <f>IF($A2580="","",IFERROR(INDEX(Offerte!$G$2:$G$200,MATCH($Q2580,Offerte!$L$2:$L$200,0)),"NO"))</f>
        <v/>
      </c>
    </row>
    <row r="2581">
      <c r="A2581" s="10">
        <f>IF(Offerte!$A85="","",Offerte!$A85)</f>
        <v/>
      </c>
      <c r="B2581" s="10">
        <f>IF(Offerte!$A85="","",Offerte!$B85)</f>
        <v/>
      </c>
      <c r="C2581" s="10">
        <f>IF(Offerte!$A85="","",Offerte!$C85)</f>
        <v/>
      </c>
      <c r="D2581" s="10" t="inlineStr">
        <is>
          <t>B.2.1</t>
        </is>
      </c>
      <c r="E2581" s="10" t="inlineStr">
        <is>
          <t>B</t>
        </is>
      </c>
      <c r="F2581" s="10" t="inlineStr">
        <is>
          <t>Q</t>
        </is>
      </c>
      <c r="G2581" s="10" t="inlineStr">
        <is>
          <t>higher</t>
        </is>
      </c>
      <c r="H2581" s="10" t="n">
        <v>4</v>
      </c>
      <c r="I2581" s="10" t="inlineStr">
        <is>
          <t>Corse aggiuntive nell'arco giornaliero base</t>
        </is>
      </c>
      <c r="J2581" s="20" t="n"/>
      <c r="K2581" s="20" t="n"/>
      <c r="L2581" s="20" t="n"/>
      <c r="M2581" s="20" t="n"/>
      <c r="N2581" s="21">
        <f>IF($A2581="","",IFERROR(VALUE($J2581),0))</f>
        <v/>
      </c>
      <c r="O2581" s="21">
        <f>IF($A2581="",0,IF(OR($S2581&lt;&gt;1,COUNTA($J2581:$M2581)=0),0,IF(SUMPRODUCT(MAX(($C$5:$C$6173=$C2581)*($D$5:$D$6173=$D2581)*($S$5:$S$6173=1)*IFERROR($N$5:$N$6173*1,0)))&gt;0,ROUND($H2581*($N2581/SUMPRODUCT(MAX(($C$5:$C$6173=$C2581)*($D$5:$D$6173=$D2581)*($S$5:$S$6173=1)*IFERROR($N$5:$N$6173*1,0)))),4),0)))</f>
        <v/>
      </c>
      <c r="P2581" s="10" t="inlineStr">
        <is>
          <t>corse</t>
        </is>
      </c>
      <c r="Q2581" s="21">
        <f>IF($A2581="","",$A2581&amp;"|"&amp;$C2581)</f>
        <v/>
      </c>
      <c r="R2581" s="21">
        <f>IF($A2581="","",$A2581&amp;"|"&amp;$C2581&amp;"|"&amp;$D2581)</f>
        <v/>
      </c>
      <c r="S2581" s="21">
        <f>IF($A2581="","",IFERROR(INDEX(Offerte!$D$2:$D$200,MATCH($Q2581,Offerte!$L$2:$L$200,0)),0))</f>
        <v/>
      </c>
      <c r="T2581" s="21">
        <f>IF($A2581="","",IFERROR(INDEX(Offerte!$G$2:$G$200,MATCH($Q2581,Offerte!$L$2:$L$200,0)),"NO"))</f>
        <v/>
      </c>
    </row>
    <row r="2582">
      <c r="A2582" s="10">
        <f>IF(Offerte!$A85="","",Offerte!$A85)</f>
        <v/>
      </c>
      <c r="B2582" s="10">
        <f>IF(Offerte!$A85="","",Offerte!$B85)</f>
        <v/>
      </c>
      <c r="C2582" s="10">
        <f>IF(Offerte!$A85="","",Offerte!$C85)</f>
        <v/>
      </c>
      <c r="D2582" s="10" t="inlineStr">
        <is>
          <t>B.3.1</t>
        </is>
      </c>
      <c r="E2582" s="10" t="inlineStr">
        <is>
          <t>B</t>
        </is>
      </c>
      <c r="F2582" s="10" t="inlineStr">
        <is>
          <t>Q</t>
        </is>
      </c>
      <c r="G2582" s="10" t="inlineStr">
        <is>
          <t>higher</t>
        </is>
      </c>
      <c r="H2582" s="10" t="n">
        <v>2</v>
      </c>
      <c r="I2582" s="10" t="inlineStr">
        <is>
          <t>Numero di corse aggiuntive per allungamento dell'arco di servizio giornaliero nelle fasce serali</t>
        </is>
      </c>
      <c r="J2582" s="20" t="n"/>
      <c r="K2582" s="20" t="n"/>
      <c r="L2582" s="20" t="n"/>
      <c r="M2582" s="20" t="n"/>
      <c r="N2582" s="21">
        <f>IF($A2582="","",IFERROR(VALUE($J2582),0))</f>
        <v/>
      </c>
      <c r="O2582" s="21">
        <f>IF($A2582="",0,IF(OR($S2582&lt;&gt;1,COUNTA($J2582:$M2582)=0),0,IF(SUMPRODUCT(MAX(($C$5:$C$6173=$C2582)*($D$5:$D$6173=$D2582)*($S$5:$S$6173=1)*IFERROR($N$5:$N$6173*1,0)))&gt;0,ROUND($H2582*($N2582/SUMPRODUCT(MAX(($C$5:$C$6173=$C2582)*($D$5:$D$6173=$D2582)*($S$5:$S$6173=1)*IFERROR($N$5:$N$6173*1,0)))),4),0)))</f>
        <v/>
      </c>
      <c r="P2582" s="10" t="inlineStr">
        <is>
          <t>corse</t>
        </is>
      </c>
      <c r="Q2582" s="21">
        <f>IF($A2582="","",$A2582&amp;"|"&amp;$C2582)</f>
        <v/>
      </c>
      <c r="R2582" s="21">
        <f>IF($A2582="","",$A2582&amp;"|"&amp;$C2582&amp;"|"&amp;$D2582)</f>
        <v/>
      </c>
      <c r="S2582" s="21">
        <f>IF($A2582="","",IFERROR(INDEX(Offerte!$D$2:$D$200,MATCH($Q2582,Offerte!$L$2:$L$200,0)),0))</f>
        <v/>
      </c>
      <c r="T2582" s="21">
        <f>IF($A2582="","",IFERROR(INDEX(Offerte!$G$2:$G$200,MATCH($Q2582,Offerte!$L$2:$L$200,0)),"NO"))</f>
        <v/>
      </c>
    </row>
    <row r="2583">
      <c r="A2583" s="10">
        <f>IF(Offerte!$A85="","",Offerte!$A85)</f>
        <v/>
      </c>
      <c r="B2583" s="10">
        <f>IF(Offerte!$A85="","",Offerte!$B85)</f>
        <v/>
      </c>
      <c r="C2583" s="10">
        <f>IF(Offerte!$A85="","",Offerte!$C85)</f>
        <v/>
      </c>
      <c r="D2583" s="10" t="inlineStr">
        <is>
          <t>B.4.1</t>
        </is>
      </c>
      <c r="E2583" s="10" t="inlineStr">
        <is>
          <t>B</t>
        </is>
      </c>
      <c r="F2583" s="10" t="inlineStr">
        <is>
          <t>Q</t>
        </is>
      </c>
      <c r="G2583" s="10" t="inlineStr">
        <is>
          <t>higher</t>
        </is>
      </c>
      <c r="H2583" s="10" t="n">
        <v>3</v>
      </c>
      <c r="I2583" s="10" t="inlineStr">
        <is>
          <t>Percorrenze aggiuntive offerte nel Programma d'esercizio delle prime due fasi attuative</t>
        </is>
      </c>
      <c r="J2583" s="20" t="n"/>
      <c r="K2583" s="20" t="n"/>
      <c r="L2583" s="20" t="n"/>
      <c r="M2583" s="20" t="n"/>
      <c r="N2583" s="21">
        <f>IF($A2583="","",IFERROR(VALUE($J2583),0))</f>
        <v/>
      </c>
      <c r="O2583" s="21">
        <f>IF($A2583="",0,IF(OR($S2583&lt;&gt;1,COUNTA($J2583:$M2583)=0),0,IF(SUMPRODUCT(MAX(($C$5:$C$6173=$C2583)*($D$5:$D$6173=$D2583)*($S$5:$S$6173=1)*IFERROR($N$5:$N$6173*1,0)))&gt;0,ROUND($H2583*($N2583/SUMPRODUCT(MAX(($C$5:$C$6173=$C2583)*($D$5:$D$6173=$D2583)*($S$5:$S$6173=1)*IFERROR($N$5:$N$6173*1,0)))),4),0)))</f>
        <v/>
      </c>
      <c r="P2583" s="10" t="inlineStr">
        <is>
          <t>vett*km</t>
        </is>
      </c>
      <c r="Q2583" s="21">
        <f>IF($A2583="","",$A2583&amp;"|"&amp;$C2583)</f>
        <v/>
      </c>
      <c r="R2583" s="21">
        <f>IF($A2583="","",$A2583&amp;"|"&amp;$C2583&amp;"|"&amp;$D2583)</f>
        <v/>
      </c>
      <c r="S2583" s="21">
        <f>IF($A2583="","",IFERROR(INDEX(Offerte!$D$2:$D$200,MATCH($Q2583,Offerte!$L$2:$L$200,0)),0))</f>
        <v/>
      </c>
      <c r="T2583" s="21">
        <f>IF($A2583="","",IFERROR(INDEX(Offerte!$G$2:$G$200,MATCH($Q2583,Offerte!$L$2:$L$200,0)),"NO"))</f>
        <v/>
      </c>
    </row>
    <row r="2584">
      <c r="A2584" s="10">
        <f>IF(Offerte!$A85="","",Offerte!$A85)</f>
        <v/>
      </c>
      <c r="B2584" s="10">
        <f>IF(Offerte!$A85="","",Offerte!$B85)</f>
        <v/>
      </c>
      <c r="C2584" s="10">
        <f>IF(Offerte!$A85="","",Offerte!$C85)</f>
        <v/>
      </c>
      <c r="D2584" s="10" t="inlineStr">
        <is>
          <t>B.5.1</t>
        </is>
      </c>
      <c r="E2584" s="10" t="inlineStr">
        <is>
          <t>B</t>
        </is>
      </c>
      <c r="F2584" s="10" t="inlineStr">
        <is>
          <t>D</t>
        </is>
      </c>
      <c r="G2584" s="10" t="inlineStr">
        <is>
          <t>discretionary</t>
        </is>
      </c>
      <c r="H2584" s="10" t="n">
        <v>2</v>
      </c>
      <c r="I2584" s="10" t="inlineStr">
        <is>
          <t>Efficacia del progetto di servizi complementari DRT</t>
        </is>
      </c>
      <c r="J2584" s="20" t="n"/>
      <c r="K2584" s="20" t="n"/>
      <c r="L2584" s="20" t="n"/>
      <c r="M2584" s="20" t="n"/>
      <c r="N2584" s="21">
        <f>IF($A2584="","",MAX(0,MIN(1,IFERROR(VALUE($M2584),0))))</f>
        <v/>
      </c>
      <c r="O2584" s="21">
        <f>IF($A2584="",0,IF(OR($S2584&lt;&gt;1,COUNTA($J2584:$M2584)=0),0,IF(SUMPRODUCT(MAX(($C$5:$C$6173=$C2584)*($D$5:$D$6173=$D2584)*($S$5:$S$6173=1)*IFERROR($N$5:$N$6173*1,0)))&gt;0,ROUND($H2584*($N2584/SUMPRODUCT(MAX(($C$5:$C$6173=$C2584)*($D$5:$D$6173=$D2584)*($S$5:$S$6173=1)*IFERROR($N$5:$N$6173*1,0)))),4),0)))</f>
        <v/>
      </c>
      <c r="P2584" s="10" t="inlineStr">
        <is>
          <t>coeff.</t>
        </is>
      </c>
      <c r="Q2584" s="21">
        <f>IF($A2584="","",$A2584&amp;"|"&amp;$C2584)</f>
        <v/>
      </c>
      <c r="R2584" s="21">
        <f>IF($A2584="","",$A2584&amp;"|"&amp;$C2584&amp;"|"&amp;$D2584)</f>
        <v/>
      </c>
      <c r="S2584" s="21">
        <f>IF($A2584="","",IFERROR(INDEX(Offerte!$D$2:$D$200,MATCH($Q2584,Offerte!$L$2:$L$200,0)),0))</f>
        <v/>
      </c>
      <c r="T2584" s="21">
        <f>IF($A2584="","",IFERROR(INDEX(Offerte!$G$2:$G$200,MATCH($Q2584,Offerte!$L$2:$L$200,0)),"NO"))</f>
        <v/>
      </c>
    </row>
    <row r="2585">
      <c r="A2585" s="10">
        <f>IF(Offerte!$A85="","",Offerte!$A85)</f>
        <v/>
      </c>
      <c r="B2585" s="10">
        <f>IF(Offerte!$A85="","",Offerte!$B85)</f>
        <v/>
      </c>
      <c r="C2585" s="10">
        <f>IF(Offerte!$A85="","",Offerte!$C85)</f>
        <v/>
      </c>
      <c r="D2585" s="10" t="inlineStr">
        <is>
          <t>C.1.1</t>
        </is>
      </c>
      <c r="E2585" s="10" t="inlineStr">
        <is>
          <t>C</t>
        </is>
      </c>
      <c r="F2585" s="10" t="inlineStr">
        <is>
          <t>Q</t>
        </is>
      </c>
      <c r="G2585" s="10" t="inlineStr">
        <is>
          <t>higher</t>
        </is>
      </c>
      <c r="H2585" s="10" t="n">
        <v>2</v>
      </c>
      <c r="I2585" s="10" t="inlineStr">
        <is>
          <t>Tasso di copertura del servizio con telecamere BSD</t>
        </is>
      </c>
      <c r="J2585" s="20" t="n"/>
      <c r="K2585" s="20" t="n"/>
      <c r="L2585" s="20" t="n"/>
      <c r="M2585" s="20" t="n"/>
      <c r="N2585" s="21">
        <f>IF($A2585="","",IFERROR(VALUE($K2585)/VALUE($L2585),IFERROR(VALUE($J2585),0)))</f>
        <v/>
      </c>
      <c r="O2585" s="21">
        <f>IF($A2585="",0,IF(OR($S2585&lt;&gt;1,COUNTA($J2585:$M2585)=0),0,IF(SUMPRODUCT(MAX(($C$5:$C$6173=$C2585)*($D$5:$D$6173=$D2585)*($S$5:$S$6173=1)*IFERROR($N$5:$N$6173*1,0)))&gt;0,ROUND($H2585*($N2585/SUMPRODUCT(MAX(($C$5:$C$6173=$C2585)*($D$5:$D$6173=$D2585)*($S$5:$S$6173=1)*IFERROR($N$5:$N$6173*1,0)))),4),0)))</f>
        <v/>
      </c>
      <c r="P2585" s="10" t="inlineStr">
        <is>
          <t>Autobus attrezzati con telecamere BSD / Autobus totali in offerta, incluse scorte</t>
        </is>
      </c>
      <c r="Q2585" s="21">
        <f>IF($A2585="","",$A2585&amp;"|"&amp;$C2585)</f>
        <v/>
      </c>
      <c r="R2585" s="21">
        <f>IF($A2585="","",$A2585&amp;"|"&amp;$C2585&amp;"|"&amp;$D2585)</f>
        <v/>
      </c>
      <c r="S2585" s="21">
        <f>IF($A2585="","",IFERROR(INDEX(Offerte!$D$2:$D$200,MATCH($Q2585,Offerte!$L$2:$L$200,0)),0))</f>
        <v/>
      </c>
      <c r="T2585" s="21">
        <f>IF($A2585="","",IFERROR(INDEX(Offerte!$G$2:$G$200,MATCH($Q2585,Offerte!$L$2:$L$200,0)),"NO"))</f>
        <v/>
      </c>
    </row>
    <row r="2586">
      <c r="A2586" s="10">
        <f>IF(Offerte!$A85="","",Offerte!$A85)</f>
        <v/>
      </c>
      <c r="B2586" s="10">
        <f>IF(Offerte!$A85="","",Offerte!$B85)</f>
        <v/>
      </c>
      <c r="C2586" s="10">
        <f>IF(Offerte!$A85="","",Offerte!$C85)</f>
        <v/>
      </c>
      <c r="D2586" s="10" t="inlineStr">
        <is>
          <t>C.1.2</t>
        </is>
      </c>
      <c r="E2586" s="10" t="inlineStr">
        <is>
          <t>C</t>
        </is>
      </c>
      <c r="F2586" s="10" t="inlineStr">
        <is>
          <t>Q</t>
        </is>
      </c>
      <c r="G2586" s="10" t="inlineStr">
        <is>
          <t>higher</t>
        </is>
      </c>
      <c r="H2586" s="10" t="n">
        <v>2</v>
      </c>
      <c r="I2586" s="10" t="inlineStr">
        <is>
          <t>Tasso di copertura del servizio con telecamere ADAS</t>
        </is>
      </c>
      <c r="J2586" s="20" t="n"/>
      <c r="K2586" s="20" t="n"/>
      <c r="L2586" s="20" t="n"/>
      <c r="M2586" s="20" t="n"/>
      <c r="N2586" s="21">
        <f>IF($A2586="","",IFERROR(VALUE($K2586)/VALUE($L2586),IFERROR(VALUE($J2586),0)))</f>
        <v/>
      </c>
      <c r="O2586" s="21">
        <f>IF($A2586="",0,IF(OR($S2586&lt;&gt;1,COUNTA($J2586:$M2586)=0),0,IF(SUMPRODUCT(MAX(($C$5:$C$6173=$C2586)*($D$5:$D$6173=$D2586)*($S$5:$S$6173=1)*IFERROR($N$5:$N$6173*1,0)))&gt;0,ROUND($H2586*($N2586/SUMPRODUCT(MAX(($C$5:$C$6173=$C2586)*($D$5:$D$6173=$D2586)*($S$5:$S$6173=1)*IFERROR($N$5:$N$6173*1,0)))),4),0)))</f>
        <v/>
      </c>
      <c r="P2586" s="10" t="inlineStr">
        <is>
          <t>Autobus attrezzati con telecamere ADAS / Autobus totali in offerta, incluse scorte</t>
        </is>
      </c>
      <c r="Q2586" s="21">
        <f>IF($A2586="","",$A2586&amp;"|"&amp;$C2586)</f>
        <v/>
      </c>
      <c r="R2586" s="21">
        <f>IF($A2586="","",$A2586&amp;"|"&amp;$C2586&amp;"|"&amp;$D2586)</f>
        <v/>
      </c>
      <c r="S2586" s="21">
        <f>IF($A2586="","",IFERROR(INDEX(Offerte!$D$2:$D$200,MATCH($Q2586,Offerte!$L$2:$L$200,0)),0))</f>
        <v/>
      </c>
      <c r="T2586" s="21">
        <f>IF($A2586="","",IFERROR(INDEX(Offerte!$G$2:$G$200,MATCH($Q2586,Offerte!$L$2:$L$200,0)),"NO"))</f>
        <v/>
      </c>
    </row>
    <row r="2587">
      <c r="A2587" s="10">
        <f>IF(Offerte!$A85="","",Offerte!$A85)</f>
        <v/>
      </c>
      <c r="B2587" s="10">
        <f>IF(Offerte!$A85="","",Offerte!$B85)</f>
        <v/>
      </c>
      <c r="C2587" s="10">
        <f>IF(Offerte!$A85="","",Offerte!$C85)</f>
        <v/>
      </c>
      <c r="D2587" s="10" t="inlineStr">
        <is>
          <t>C.2.1</t>
        </is>
      </c>
      <c r="E2587" s="10" t="inlineStr">
        <is>
          <t>C</t>
        </is>
      </c>
      <c r="F2587" s="10" t="inlineStr">
        <is>
          <t>Q</t>
        </is>
      </c>
      <c r="G2587" s="10" t="inlineStr">
        <is>
          <t>higher</t>
        </is>
      </c>
      <c r="H2587" s="10" t="n">
        <v>3</v>
      </c>
      <c r="I2587" s="10" t="inlineStr">
        <is>
          <t>Tasso di copertura del servizio con telecamere di bordo di videosorveglianza</t>
        </is>
      </c>
      <c r="J2587" s="20" t="n"/>
      <c r="K2587" s="20" t="n"/>
      <c r="L2587" s="20" t="n"/>
      <c r="M2587" s="20" t="n"/>
      <c r="N2587" s="21">
        <f>IF($A2587="","",IFERROR(VALUE($K2587)/VALUE($L2587),IFERROR(VALUE($J2587),0)))</f>
        <v/>
      </c>
      <c r="O2587" s="21">
        <f>IF($A2587="",0,IF(OR($S2587&lt;&gt;1,COUNTA($J2587:$M2587)=0),0,IF(SUMPRODUCT(MAX(($C$5:$C$6173=$C2587)*($D$5:$D$6173=$D2587)*($S$5:$S$6173=1)*IFERROR($N$5:$N$6173*1,0)))&gt;0,ROUND($H2587*($N2587/SUMPRODUCT(MAX(($C$5:$C$6173=$C2587)*($D$5:$D$6173=$D2587)*($S$5:$S$6173=1)*IFERROR($N$5:$N$6173*1,0)))),4),0)))</f>
        <v/>
      </c>
      <c r="P2587" s="10" t="inlineStr">
        <is>
          <t>Autobus attrezzati con videosorveglianza / Autobus totali in offerta, incluse scorte</t>
        </is>
      </c>
      <c r="Q2587" s="21">
        <f>IF($A2587="","",$A2587&amp;"|"&amp;$C2587)</f>
        <v/>
      </c>
      <c r="R2587" s="21">
        <f>IF($A2587="","",$A2587&amp;"|"&amp;$C2587&amp;"|"&amp;$D2587)</f>
        <v/>
      </c>
      <c r="S2587" s="21">
        <f>IF($A2587="","",IFERROR(INDEX(Offerte!$D$2:$D$200,MATCH($Q2587,Offerte!$L$2:$L$200,0)),0))</f>
        <v/>
      </c>
      <c r="T2587" s="21">
        <f>IF($A2587="","",IFERROR(INDEX(Offerte!$G$2:$G$200,MATCH($Q2587,Offerte!$L$2:$L$200,0)),"NO"))</f>
        <v/>
      </c>
    </row>
    <row r="2588">
      <c r="A2588" s="10">
        <f>IF(Offerte!$A85="","",Offerte!$A85)</f>
        <v/>
      </c>
      <c r="B2588" s="10">
        <f>IF(Offerte!$A85="","",Offerte!$B85)</f>
        <v/>
      </c>
      <c r="C2588" s="10">
        <f>IF(Offerte!$A85="","",Offerte!$C85)</f>
        <v/>
      </c>
      <c r="D2588" s="10" t="inlineStr">
        <is>
          <t>C.2.2</t>
        </is>
      </c>
      <c r="E2588" s="10" t="inlineStr">
        <is>
          <t>C</t>
        </is>
      </c>
      <c r="F2588" s="10" t="inlineStr">
        <is>
          <t>T</t>
        </is>
      </c>
      <c r="G2588" s="10" t="inlineStr">
        <is>
          <t>tabular</t>
        </is>
      </c>
      <c r="H2588" s="10" t="n">
        <v>1</v>
      </c>
      <c r="I2588" s="10" t="inlineStr">
        <is>
          <t>Software video/audio analisi per situazioni di pericolo</t>
        </is>
      </c>
      <c r="J2588" s="20" t="n"/>
      <c r="K2588" s="20" t="n"/>
      <c r="L2588" s="20" t="n"/>
      <c r="M2588" s="20" t="n"/>
      <c r="N2588" s="21">
        <f>IF($A2588="","",IF(IFERROR(VALUE($M2588),0)=1,1,0))</f>
        <v/>
      </c>
      <c r="O2588" s="21">
        <f>IF($A2588="",0,IF(OR($S2588&lt;&gt;1,COUNTA($J2588:$M2588)=0),0,IF($N2588=1,$H2588,0)))</f>
        <v/>
      </c>
      <c r="P2588" s="10" t="inlineStr">
        <is>
          <t>sì/no</t>
        </is>
      </c>
      <c r="Q2588" s="21">
        <f>IF($A2588="","",$A2588&amp;"|"&amp;$C2588)</f>
        <v/>
      </c>
      <c r="R2588" s="21">
        <f>IF($A2588="","",$A2588&amp;"|"&amp;$C2588&amp;"|"&amp;$D2588)</f>
        <v/>
      </c>
      <c r="S2588" s="21">
        <f>IF($A2588="","",IFERROR(INDEX(Offerte!$D$2:$D$200,MATCH($Q2588,Offerte!$L$2:$L$200,0)),0))</f>
        <v/>
      </c>
      <c r="T2588" s="21">
        <f>IF($A2588="","",IFERROR(INDEX(Offerte!$G$2:$G$200,MATCH($Q2588,Offerte!$L$2:$L$200,0)),"NO"))</f>
        <v/>
      </c>
    </row>
    <row r="2589">
      <c r="A2589" s="10">
        <f>IF(Offerte!$A85="","",Offerte!$A85)</f>
        <v/>
      </c>
      <c r="B2589" s="10">
        <f>IF(Offerte!$A85="","",Offerte!$B85)</f>
        <v/>
      </c>
      <c r="C2589" s="10">
        <f>IF(Offerte!$A85="","",Offerte!$C85)</f>
        <v/>
      </c>
      <c r="D2589" s="10" t="inlineStr">
        <is>
          <t>C.2.3</t>
        </is>
      </c>
      <c r="E2589" s="10" t="inlineStr">
        <is>
          <t>C</t>
        </is>
      </c>
      <c r="F2589" s="10" t="inlineStr">
        <is>
          <t>T</t>
        </is>
      </c>
      <c r="G2589" s="10" t="inlineStr">
        <is>
          <t>tabular</t>
        </is>
      </c>
      <c r="H2589" s="10" t="n">
        <v>1</v>
      </c>
      <c r="I2589" s="10" t="inlineStr">
        <is>
          <t>Collegamento con centrale qualificata di pronto intervento</t>
        </is>
      </c>
      <c r="J2589" s="20" t="n"/>
      <c r="K2589" s="20" t="n"/>
      <c r="L2589" s="20" t="n"/>
      <c r="M2589" s="20" t="n"/>
      <c r="N2589" s="21">
        <f>IF($A2589="","",IF(IFERROR(VALUE($M2589),0)=1,1,0))</f>
        <v/>
      </c>
      <c r="O2589" s="21">
        <f>IF($A2589="",0,IF(OR($S2589&lt;&gt;1,COUNTA($J2589:$M2589)=0),0,IF($N2589=1,$H2589,0)))</f>
        <v/>
      </c>
      <c r="P2589" s="10" t="inlineStr">
        <is>
          <t>sì/no</t>
        </is>
      </c>
      <c r="Q2589" s="21">
        <f>IF($A2589="","",$A2589&amp;"|"&amp;$C2589)</f>
        <v/>
      </c>
      <c r="R2589" s="21">
        <f>IF($A2589="","",$A2589&amp;"|"&amp;$C2589&amp;"|"&amp;$D2589)</f>
        <v/>
      </c>
      <c r="S2589" s="21">
        <f>IF($A2589="","",IFERROR(INDEX(Offerte!$D$2:$D$200,MATCH($Q2589,Offerte!$L$2:$L$200,0)),0))</f>
        <v/>
      </c>
      <c r="T2589" s="21">
        <f>IF($A2589="","",IFERROR(INDEX(Offerte!$G$2:$G$200,MATCH($Q2589,Offerte!$L$2:$L$200,0)),"NO"))</f>
        <v/>
      </c>
    </row>
    <row r="2590">
      <c r="A2590" s="10">
        <f>IF(Offerte!$A85="","",Offerte!$A85)</f>
        <v/>
      </c>
      <c r="B2590" s="10">
        <f>IF(Offerte!$A85="","",Offerte!$B85)</f>
        <v/>
      </c>
      <c r="C2590" s="10">
        <f>IF(Offerte!$A85="","",Offerte!$C85)</f>
        <v/>
      </c>
      <c r="D2590" s="10" t="inlineStr">
        <is>
          <t>C.2.4</t>
        </is>
      </c>
      <c r="E2590" s="10" t="inlineStr">
        <is>
          <t>C</t>
        </is>
      </c>
      <c r="F2590" s="10" t="inlineStr">
        <is>
          <t>Q</t>
        </is>
      </c>
      <c r="G2590" s="10" t="inlineStr">
        <is>
          <t>higher</t>
        </is>
      </c>
      <c r="H2590" s="10" t="n">
        <v>1</v>
      </c>
      <c r="I2590" s="10" t="inlineStr">
        <is>
          <t>Tasso di copertura del servizio con dispositivi per la chiamata di emergenza del conducente</t>
        </is>
      </c>
      <c r="J2590" s="20" t="n"/>
      <c r="K2590" s="20" t="n"/>
      <c r="L2590" s="20" t="n"/>
      <c r="M2590" s="20" t="n"/>
      <c r="N2590" s="21">
        <f>IF($A2590="","",IFERROR(VALUE($K2590)/VALUE($L2590),IFERROR(VALUE($J2590),0)))</f>
        <v/>
      </c>
      <c r="O2590" s="21">
        <f>IF($A2590="",0,IF(OR($S2590&lt;&gt;1,COUNTA($J2590:$M2590)=0),0,IF(SUMPRODUCT(MAX(($C$5:$C$6173=$C2590)*($D$5:$D$6173=$D2590)*($S$5:$S$6173=1)*IFERROR($N$5:$N$6173*1,0)))&gt;0,ROUND($H2590*($N2590/SUMPRODUCT(MAX(($C$5:$C$6173=$C2590)*($D$5:$D$6173=$D2590)*($S$5:$S$6173=1)*IFERROR($N$5:$N$6173*1,0)))),4),0)))</f>
        <v/>
      </c>
      <c r="P2590" s="10" t="inlineStr">
        <is>
          <t>Autobus attrezzati con chiamata di emergenza / Autobus totali in offerta, incluse scorte</t>
        </is>
      </c>
      <c r="Q2590" s="21">
        <f>IF($A2590="","",$A2590&amp;"|"&amp;$C2590)</f>
        <v/>
      </c>
      <c r="R2590" s="21">
        <f>IF($A2590="","",$A2590&amp;"|"&amp;$C2590&amp;"|"&amp;$D2590)</f>
        <v/>
      </c>
      <c r="S2590" s="21">
        <f>IF($A2590="","",IFERROR(INDEX(Offerte!$D$2:$D$200,MATCH($Q2590,Offerte!$L$2:$L$200,0)),0))</f>
        <v/>
      </c>
      <c r="T2590" s="21">
        <f>IF($A2590="","",IFERROR(INDEX(Offerte!$G$2:$G$200,MATCH($Q2590,Offerte!$L$2:$L$200,0)),"NO"))</f>
        <v/>
      </c>
    </row>
    <row r="2591">
      <c r="A2591" s="10">
        <f>IF(Offerte!$A85="","",Offerte!$A85)</f>
        <v/>
      </c>
      <c r="B2591" s="10">
        <f>IF(Offerte!$A85="","",Offerte!$B85)</f>
        <v/>
      </c>
      <c r="C2591" s="10">
        <f>IF(Offerte!$A85="","",Offerte!$C85)</f>
        <v/>
      </c>
      <c r="D2591" s="10" t="inlineStr">
        <is>
          <t>C.3.1</t>
        </is>
      </c>
      <c r="E2591" s="10" t="inlineStr">
        <is>
          <t>C</t>
        </is>
      </c>
      <c r="F2591" s="10" t="inlineStr">
        <is>
          <t>Q</t>
        </is>
      </c>
      <c r="G2591" s="10" t="inlineStr">
        <is>
          <t>higher</t>
        </is>
      </c>
      <c r="H2591" s="10" t="n">
        <v>2</v>
      </c>
      <c r="I2591" s="10" t="inlineStr">
        <is>
          <t>Tasso di copertura del servizio con dispositivi di informazione dinamica a bordo mezzo</t>
        </is>
      </c>
      <c r="J2591" s="20" t="n"/>
      <c r="K2591" s="20" t="n"/>
      <c r="L2591" s="20" t="n"/>
      <c r="M2591" s="20" t="n"/>
      <c r="N2591" s="21">
        <f>IF($A2591="","",IFERROR(VALUE($K2591)/VALUE($L2591),IFERROR(VALUE($J2591),0)))</f>
        <v/>
      </c>
      <c r="O2591" s="21">
        <f>IF($A2591="",0,IF(OR($S2591&lt;&gt;1,COUNTA($J2591:$M2591)=0),0,IF(SUMPRODUCT(MAX(($C$5:$C$6173=$C2591)*($D$5:$D$6173=$D2591)*($S$5:$S$6173=1)*IFERROR($N$5:$N$6173*1,0)))&gt;0,ROUND($H2591*($N2591/SUMPRODUCT(MAX(($C$5:$C$6173=$C2591)*($D$5:$D$6173=$D2591)*($S$5:$S$6173=1)*IFERROR($N$5:$N$6173*1,0)))),4),0)))</f>
        <v/>
      </c>
      <c r="P2591" s="10" t="inlineStr">
        <is>
          <t>Autobus con monitor e indicatori vocali / Autobus totali in offerta, incluse scorte</t>
        </is>
      </c>
      <c r="Q2591" s="21">
        <f>IF($A2591="","",$A2591&amp;"|"&amp;$C2591)</f>
        <v/>
      </c>
      <c r="R2591" s="21">
        <f>IF($A2591="","",$A2591&amp;"|"&amp;$C2591&amp;"|"&amp;$D2591)</f>
        <v/>
      </c>
      <c r="S2591" s="21">
        <f>IF($A2591="","",IFERROR(INDEX(Offerte!$D$2:$D$200,MATCH($Q2591,Offerte!$L$2:$L$200,0)),0))</f>
        <v/>
      </c>
      <c r="T2591" s="21">
        <f>IF($A2591="","",IFERROR(INDEX(Offerte!$G$2:$G$200,MATCH($Q2591,Offerte!$L$2:$L$200,0)),"NO"))</f>
        <v/>
      </c>
    </row>
    <row r="2592">
      <c r="A2592" s="10">
        <f>IF(Offerte!$A85="","",Offerte!$A85)</f>
        <v/>
      </c>
      <c r="B2592" s="10">
        <f>IF(Offerte!$A85="","",Offerte!$B85)</f>
        <v/>
      </c>
      <c r="C2592" s="10">
        <f>IF(Offerte!$A85="","",Offerte!$C85)</f>
        <v/>
      </c>
      <c r="D2592" s="10" t="inlineStr">
        <is>
          <t>C.3.2</t>
        </is>
      </c>
      <c r="E2592" s="10" t="inlineStr">
        <is>
          <t>C</t>
        </is>
      </c>
      <c r="F2592" s="10" t="inlineStr">
        <is>
          <t>T</t>
        </is>
      </c>
      <c r="G2592" s="10" t="inlineStr">
        <is>
          <t>tabular</t>
        </is>
      </c>
      <c r="H2592" s="10" t="n">
        <v>2</v>
      </c>
      <c r="I2592" s="10" t="inlineStr">
        <is>
          <t>Informazioni a bordo su coincidenze ai nodi</t>
        </is>
      </c>
      <c r="J2592" s="20" t="n"/>
      <c r="K2592" s="20" t="n"/>
      <c r="L2592" s="20" t="n"/>
      <c r="M2592" s="20" t="n"/>
      <c r="N2592" s="21">
        <f>IF($A2592="","",IF(IFERROR(VALUE($M2592),0)=1,1,0))</f>
        <v/>
      </c>
      <c r="O2592" s="21">
        <f>IF($A2592="",0,IF(OR($S2592&lt;&gt;1,COUNTA($J2592:$M2592)=0),0,IF(AND($N2592=1,IFERROR(SUMIFS($N$5:$N$6173,$Q$5:$Q$6173,$Q2592,$D$5:$D$6173,"C.3.1"),0)&gt;=0.5),$H2592,0)))</f>
        <v/>
      </c>
      <c r="P2592" s="10" t="inlineStr">
        <is>
          <t>Dipende da C.3.1 &gt;= 0.5</t>
        </is>
      </c>
      <c r="Q2592" s="21">
        <f>IF($A2592="","",$A2592&amp;"|"&amp;$C2592)</f>
        <v/>
      </c>
      <c r="R2592" s="21">
        <f>IF($A2592="","",$A2592&amp;"|"&amp;$C2592&amp;"|"&amp;$D2592)</f>
        <v/>
      </c>
      <c r="S2592" s="21">
        <f>IF($A2592="","",IFERROR(INDEX(Offerte!$D$2:$D$200,MATCH($Q2592,Offerte!$L$2:$L$200,0)),0))</f>
        <v/>
      </c>
      <c r="T2592" s="21">
        <f>IF($A2592="","",IFERROR(INDEX(Offerte!$G$2:$G$200,MATCH($Q2592,Offerte!$L$2:$L$200,0)),"NO"))</f>
        <v/>
      </c>
    </row>
    <row r="2593">
      <c r="A2593" s="10">
        <f>IF(Offerte!$A85="","",Offerte!$A85)</f>
        <v/>
      </c>
      <c r="B2593" s="10">
        <f>IF(Offerte!$A85="","",Offerte!$B85)</f>
        <v/>
      </c>
      <c r="C2593" s="10">
        <f>IF(Offerte!$A85="","",Offerte!$C85)</f>
        <v/>
      </c>
      <c r="D2593" s="10" t="inlineStr">
        <is>
          <t>D.1.1</t>
        </is>
      </c>
      <c r="E2593" s="10" t="inlineStr">
        <is>
          <t>D</t>
        </is>
      </c>
      <c r="F2593" s="10" t="inlineStr">
        <is>
          <t>Q</t>
        </is>
      </c>
      <c r="G2593" s="10" t="inlineStr">
        <is>
          <t>higher</t>
        </is>
      </c>
      <c r="H2593" s="10" t="n">
        <v>3</v>
      </c>
      <c r="I2593" s="10" t="inlineStr">
        <is>
          <t>Installazione di pensiline</t>
        </is>
      </c>
      <c r="J2593" s="20" t="n"/>
      <c r="K2593" s="20" t="n"/>
      <c r="L2593" s="20" t="n"/>
      <c r="M2593" s="20" t="n"/>
      <c r="N2593" s="21">
        <f>IF($A2593="","",IFERROR(VALUE($J2593),0))</f>
        <v/>
      </c>
      <c r="O2593" s="21">
        <f>IF($A2593="",0,IF(OR($S2593&lt;&gt;1,COUNTA($J2593:$M2593)=0),0,IF(SUMPRODUCT(MAX(($C$5:$C$6173=$C2593)*($D$5:$D$6173=$D2593)*($S$5:$S$6173=1)*IFERROR($N$5:$N$6173*1,0)))&gt;0,ROUND($H2593*($N2593/SUMPRODUCT(MAX(($C$5:$C$6173=$C2593)*($D$5:$D$6173=$D2593)*($S$5:$S$6173=1)*IFERROR($N$5:$N$6173*1,0)))),4),0)))</f>
        <v/>
      </c>
      <c r="P2593" s="10" t="inlineStr">
        <is>
          <t>fermate</t>
        </is>
      </c>
      <c r="Q2593" s="21">
        <f>IF($A2593="","",$A2593&amp;"|"&amp;$C2593)</f>
        <v/>
      </c>
      <c r="R2593" s="21">
        <f>IF($A2593="","",$A2593&amp;"|"&amp;$C2593&amp;"|"&amp;$D2593)</f>
        <v/>
      </c>
      <c r="S2593" s="21">
        <f>IF($A2593="","",IFERROR(INDEX(Offerte!$D$2:$D$200,MATCH($Q2593,Offerte!$L$2:$L$200,0)),0))</f>
        <v/>
      </c>
      <c r="T2593" s="21">
        <f>IF($A2593="","",IFERROR(INDEX(Offerte!$G$2:$G$200,MATCH($Q2593,Offerte!$L$2:$L$200,0)),"NO"))</f>
        <v/>
      </c>
    </row>
    <row r="2594">
      <c r="A2594" s="10">
        <f>IF(Offerte!$A85="","",Offerte!$A85)</f>
        <v/>
      </c>
      <c r="B2594" s="10">
        <f>IF(Offerte!$A85="","",Offerte!$B85)</f>
        <v/>
      </c>
      <c r="C2594" s="10">
        <f>IF(Offerte!$A85="","",Offerte!$C85)</f>
        <v/>
      </c>
      <c r="D2594" s="10" t="inlineStr">
        <is>
          <t>D.1.2</t>
        </is>
      </c>
      <c r="E2594" s="10" t="inlineStr">
        <is>
          <t>D</t>
        </is>
      </c>
      <c r="F2594" s="10" t="inlineStr">
        <is>
          <t>Q</t>
        </is>
      </c>
      <c r="G2594" s="10" t="inlineStr">
        <is>
          <t>higher</t>
        </is>
      </c>
      <c r="H2594" s="10" t="n">
        <v>3</v>
      </c>
      <c r="I2594" s="10" t="inlineStr">
        <is>
          <t>Installazione di paline di fermata conformi alla DGR 581/2023</t>
        </is>
      </c>
      <c r="J2594" s="20" t="n"/>
      <c r="K2594" s="20" t="n"/>
      <c r="L2594" s="20" t="n"/>
      <c r="M2594" s="20" t="n"/>
      <c r="N2594" s="21">
        <f>IF($A2594="","",IFERROR(VALUE($J2594),0))</f>
        <v/>
      </c>
      <c r="O2594" s="21">
        <f>IF($A2594="",0,IF(OR($S2594&lt;&gt;1,COUNTA($J2594:$M2594)=0),0,IF(SUMPRODUCT(MAX(($C$5:$C$6173=$C2594)*($D$5:$D$6173=$D2594)*($S$5:$S$6173=1)*IFERROR($N$5:$N$6173*1,0)))&gt;0,ROUND($H2594*($N2594/SUMPRODUCT(MAX(($C$5:$C$6173=$C2594)*($D$5:$D$6173=$D2594)*($S$5:$S$6173=1)*IFERROR($N$5:$N$6173*1,0)))),4),0)))</f>
        <v/>
      </c>
      <c r="P2594" s="10" t="inlineStr">
        <is>
          <t>fermate</t>
        </is>
      </c>
      <c r="Q2594" s="21">
        <f>IF($A2594="","",$A2594&amp;"|"&amp;$C2594)</f>
        <v/>
      </c>
      <c r="R2594" s="21">
        <f>IF($A2594="","",$A2594&amp;"|"&amp;$C2594&amp;"|"&amp;$D2594)</f>
        <v/>
      </c>
      <c r="S2594" s="21">
        <f>IF($A2594="","",IFERROR(INDEX(Offerte!$D$2:$D$200,MATCH($Q2594,Offerte!$L$2:$L$200,0)),0))</f>
        <v/>
      </c>
      <c r="T2594" s="21">
        <f>IF($A2594="","",IFERROR(INDEX(Offerte!$G$2:$G$200,MATCH($Q2594,Offerte!$L$2:$L$200,0)),"NO"))</f>
        <v/>
      </c>
    </row>
    <row r="2595">
      <c r="A2595" s="10">
        <f>IF(Offerte!$A85="","",Offerte!$A85)</f>
        <v/>
      </c>
      <c r="B2595" s="10">
        <f>IF(Offerte!$A85="","",Offerte!$B85)</f>
        <v/>
      </c>
      <c r="C2595" s="10">
        <f>IF(Offerte!$A85="","",Offerte!$C85)</f>
        <v/>
      </c>
      <c r="D2595" s="10" t="inlineStr">
        <is>
          <t>D.1.3</t>
        </is>
      </c>
      <c r="E2595" s="10" t="inlineStr">
        <is>
          <t>D</t>
        </is>
      </c>
      <c r="F2595" s="10" t="inlineStr">
        <is>
          <t>Q</t>
        </is>
      </c>
      <c r="G2595" s="10" t="inlineStr">
        <is>
          <t>higher</t>
        </is>
      </c>
      <c r="H2595" s="10" t="n">
        <v>2</v>
      </c>
      <c r="I2595" s="10" t="inlineStr">
        <is>
          <t>Display informativi connessi alle fermate</t>
        </is>
      </c>
      <c r="J2595" s="20" t="n"/>
      <c r="K2595" s="20" t="n"/>
      <c r="L2595" s="20" t="n"/>
      <c r="M2595" s="20" t="n"/>
      <c r="N2595" s="21">
        <f>IF($A2595="","",IFERROR(VALUE($J2595),0))</f>
        <v/>
      </c>
      <c r="O2595" s="21">
        <f>IF($A2595="",0,IF(OR($S2595&lt;&gt;1,COUNTA($J2595:$M2595)=0),0,IF(SUMPRODUCT(MAX(($C$5:$C$6173=$C2595)*($D$5:$D$6173=$D2595)*($S$5:$S$6173=1)*IFERROR($N$5:$N$6173*1,0)))&gt;0,ROUND($H2595*($N2595/SUMPRODUCT(MAX(($C$5:$C$6173=$C2595)*($D$5:$D$6173=$D2595)*($S$5:$S$6173=1)*IFERROR($N$5:$N$6173*1,0)))),4),0)))</f>
        <v/>
      </c>
      <c r="P2595" s="10" t="inlineStr">
        <is>
          <t>fermate</t>
        </is>
      </c>
      <c r="Q2595" s="21">
        <f>IF($A2595="","",$A2595&amp;"|"&amp;$C2595)</f>
        <v/>
      </c>
      <c r="R2595" s="21">
        <f>IF($A2595="","",$A2595&amp;"|"&amp;$C2595&amp;"|"&amp;$D2595)</f>
        <v/>
      </c>
      <c r="S2595" s="21">
        <f>IF($A2595="","",IFERROR(INDEX(Offerte!$D$2:$D$200,MATCH($Q2595,Offerte!$L$2:$L$200,0)),0))</f>
        <v/>
      </c>
      <c r="T2595" s="21">
        <f>IF($A2595="","",IFERROR(INDEX(Offerte!$G$2:$G$200,MATCH($Q2595,Offerte!$L$2:$L$200,0)),"NO"))</f>
        <v/>
      </c>
    </row>
    <row r="2596">
      <c r="A2596" s="10">
        <f>IF(Offerte!$A85="","",Offerte!$A85)</f>
        <v/>
      </c>
      <c r="B2596" s="10">
        <f>IF(Offerte!$A85="","",Offerte!$B85)</f>
        <v/>
      </c>
      <c r="C2596" s="10">
        <f>IF(Offerte!$A85="","",Offerte!$C85)</f>
        <v/>
      </c>
      <c r="D2596" s="10" t="inlineStr">
        <is>
          <t>D.2.1</t>
        </is>
      </c>
      <c r="E2596" s="10" t="inlineStr">
        <is>
          <t>D</t>
        </is>
      </c>
      <c r="F2596" s="10" t="inlineStr">
        <is>
          <t>Q</t>
        </is>
      </c>
      <c r="G2596" s="10" t="inlineStr">
        <is>
          <t>higher</t>
        </is>
      </c>
      <c r="H2596" s="10" t="n">
        <v>2</v>
      </c>
      <c r="I2596" s="10" t="inlineStr">
        <is>
          <t>Segnali tattili Loges-Vet-Evolution</t>
        </is>
      </c>
      <c r="J2596" s="20" t="n"/>
      <c r="K2596" s="20" t="n"/>
      <c r="L2596" s="20" t="n"/>
      <c r="M2596" s="20" t="n"/>
      <c r="N2596" s="21">
        <f>IF($A2596="","",IFERROR(VALUE($J2596),0))</f>
        <v/>
      </c>
      <c r="O2596" s="21">
        <f>IF($A2596="",0,IF(OR($S2596&lt;&gt;1,COUNTA($J2596:$M2596)=0),0,IF(SUMPRODUCT(MAX(($C$5:$C$6173=$C2596)*($D$5:$D$6173=$D2596)*($S$5:$S$6173=1)*IFERROR($N$5:$N$6173*1,0)))&gt;0,ROUND($H2596*($N2596/SUMPRODUCT(MAX(($C$5:$C$6173=$C2596)*($D$5:$D$6173=$D2596)*($S$5:$S$6173=1)*IFERROR($N$5:$N$6173*1,0)))),4),0)))</f>
        <v/>
      </c>
      <c r="P2596" s="10" t="inlineStr">
        <is>
          <t>fermate</t>
        </is>
      </c>
      <c r="Q2596" s="21">
        <f>IF($A2596="","",$A2596&amp;"|"&amp;$C2596)</f>
        <v/>
      </c>
      <c r="R2596" s="21">
        <f>IF($A2596="","",$A2596&amp;"|"&amp;$C2596&amp;"|"&amp;$D2596)</f>
        <v/>
      </c>
      <c r="S2596" s="21">
        <f>IF($A2596="","",IFERROR(INDEX(Offerte!$D$2:$D$200,MATCH($Q2596,Offerte!$L$2:$L$200,0)),0))</f>
        <v/>
      </c>
      <c r="T2596" s="21">
        <f>IF($A2596="","",IFERROR(INDEX(Offerte!$G$2:$G$200,MATCH($Q2596,Offerte!$L$2:$L$200,0)),"NO"))</f>
        <v/>
      </c>
    </row>
    <row r="2597">
      <c r="A2597" s="10">
        <f>IF(Offerte!$A85="","",Offerte!$A85)</f>
        <v/>
      </c>
      <c r="B2597" s="10">
        <f>IF(Offerte!$A85="","",Offerte!$B85)</f>
        <v/>
      </c>
      <c r="C2597" s="10">
        <f>IF(Offerte!$A85="","",Offerte!$C85)</f>
        <v/>
      </c>
      <c r="D2597" s="10" t="inlineStr">
        <is>
          <t>E.1.1</t>
        </is>
      </c>
      <c r="E2597" s="10" t="inlineStr">
        <is>
          <t>E</t>
        </is>
      </c>
      <c r="F2597" s="10" t="inlineStr">
        <is>
          <t>T</t>
        </is>
      </c>
      <c r="G2597" s="10" t="inlineStr">
        <is>
          <t>tabular</t>
        </is>
      </c>
      <c r="H2597" s="10" t="n">
        <v>2</v>
      </c>
      <c r="I2597" s="10" t="inlineStr">
        <is>
          <t>Mobile app con travel planner PRM</t>
        </is>
      </c>
      <c r="J2597" s="20" t="n"/>
      <c r="K2597" s="20" t="n"/>
      <c r="L2597" s="20" t="n"/>
      <c r="M2597" s="20" t="n"/>
      <c r="N2597" s="21">
        <f>IF($A2597="","",IF(IFERROR(VALUE($M2597),0)=1,1,0))</f>
        <v/>
      </c>
      <c r="O2597" s="21">
        <f>IF($A2597="",0,IF(OR($S2597&lt;&gt;1,COUNTA($J2597:$M2597)=0),0,IF($N2597=1,$H2597,0)))</f>
        <v/>
      </c>
      <c r="P2597" s="10" t="inlineStr">
        <is>
          <t>sì/no</t>
        </is>
      </c>
      <c r="Q2597" s="21">
        <f>IF($A2597="","",$A2597&amp;"|"&amp;$C2597)</f>
        <v/>
      </c>
      <c r="R2597" s="21">
        <f>IF($A2597="","",$A2597&amp;"|"&amp;$C2597&amp;"|"&amp;$D2597)</f>
        <v/>
      </c>
      <c r="S2597" s="21">
        <f>IF($A2597="","",IFERROR(INDEX(Offerte!$D$2:$D$200,MATCH($Q2597,Offerte!$L$2:$L$200,0)),0))</f>
        <v/>
      </c>
      <c r="T2597" s="21">
        <f>IF($A2597="","",IFERROR(INDEX(Offerte!$G$2:$G$200,MATCH($Q2597,Offerte!$L$2:$L$200,0)),"NO"))</f>
        <v/>
      </c>
    </row>
    <row r="2598">
      <c r="A2598" s="10">
        <f>IF(Offerte!$A85="","",Offerte!$A85)</f>
        <v/>
      </c>
      <c r="B2598" s="10">
        <f>IF(Offerte!$A85="","",Offerte!$B85)</f>
        <v/>
      </c>
      <c r="C2598" s="10">
        <f>IF(Offerte!$A85="","",Offerte!$C85)</f>
        <v/>
      </c>
      <c r="D2598" s="10" t="inlineStr">
        <is>
          <t>E.2.1</t>
        </is>
      </c>
      <c r="E2598" s="10" t="inlineStr">
        <is>
          <t>E</t>
        </is>
      </c>
      <c r="F2598" s="10" t="inlineStr">
        <is>
          <t>D</t>
        </is>
      </c>
      <c r="G2598" s="10" t="inlineStr">
        <is>
          <t>discretionary</t>
        </is>
      </c>
      <c r="H2598" s="10" t="n">
        <v>2</v>
      </c>
      <c r="I2598" s="10" t="inlineStr">
        <is>
          <t>Altre azioni informative e rapporti con gli utenti</t>
        </is>
      </c>
      <c r="J2598" s="20" t="n"/>
      <c r="K2598" s="20" t="n"/>
      <c r="L2598" s="20" t="n"/>
      <c r="M2598" s="20" t="n"/>
      <c r="N2598" s="21">
        <f>IF($A2598="","",MAX(0,MIN(1,IFERROR(VALUE($M2598),0))))</f>
        <v/>
      </c>
      <c r="O2598" s="21">
        <f>IF($A2598="",0,IF(OR($S2598&lt;&gt;1,COUNTA($J2598:$M2598)=0),0,IF(SUMPRODUCT(MAX(($C$5:$C$6173=$C2598)*($D$5:$D$6173=$D2598)*($S$5:$S$6173=1)*IFERROR($N$5:$N$6173*1,0)))&gt;0,ROUND($H2598*($N2598/SUMPRODUCT(MAX(($C$5:$C$6173=$C2598)*($D$5:$D$6173=$D2598)*($S$5:$S$6173=1)*IFERROR($N$5:$N$6173*1,0)))),4),0)))</f>
        <v/>
      </c>
      <c r="P2598" s="10" t="inlineStr">
        <is>
          <t>coeff.</t>
        </is>
      </c>
      <c r="Q2598" s="21">
        <f>IF($A2598="","",$A2598&amp;"|"&amp;$C2598)</f>
        <v/>
      </c>
      <c r="R2598" s="21">
        <f>IF($A2598="","",$A2598&amp;"|"&amp;$C2598&amp;"|"&amp;$D2598)</f>
        <v/>
      </c>
      <c r="S2598" s="21">
        <f>IF($A2598="","",IFERROR(INDEX(Offerte!$D$2:$D$200,MATCH($Q2598,Offerte!$L$2:$L$200,0)),0))</f>
        <v/>
      </c>
      <c r="T2598" s="21">
        <f>IF($A2598="","",IFERROR(INDEX(Offerte!$G$2:$G$200,MATCH($Q2598,Offerte!$L$2:$L$200,0)),"NO"))</f>
        <v/>
      </c>
    </row>
    <row r="2599">
      <c r="A2599" s="10">
        <f>IF(Offerte!$A85="","",Offerte!$A85)</f>
        <v/>
      </c>
      <c r="B2599" s="10">
        <f>IF(Offerte!$A85="","",Offerte!$B85)</f>
        <v/>
      </c>
      <c r="C2599" s="10">
        <f>IF(Offerte!$A85="","",Offerte!$C85)</f>
        <v/>
      </c>
      <c r="D2599" s="10" t="inlineStr">
        <is>
          <t>F.1.1</t>
        </is>
      </c>
      <c r="E2599" s="10" t="inlineStr">
        <is>
          <t>F</t>
        </is>
      </c>
      <c r="F2599" s="10" t="inlineStr">
        <is>
          <t>Q</t>
        </is>
      </c>
      <c r="G2599" s="10" t="inlineStr">
        <is>
          <t>lower</t>
        </is>
      </c>
      <c r="H2599" s="10" t="n">
        <v>7</v>
      </c>
      <c r="I2599" s="10" t="inlineStr">
        <is>
          <t>Performance ambientali del parco mezzi adibito al servizio - I_CEA</t>
        </is>
      </c>
      <c r="J2599" s="20" t="n"/>
      <c r="K2599" s="20" t="n"/>
      <c r="L2599" s="20" t="n"/>
      <c r="M2599" s="20" t="n"/>
      <c r="N2599" s="21">
        <f>IF($A2599="","",IFERROR(VALUE($J2599),0))</f>
        <v/>
      </c>
      <c r="O2599" s="21">
        <f>IF($A2599="",0,IF(OR($S2599&lt;&gt;1,COUNTA($J2599:$M2599)=0),0,IF(AND(IFERROR(AGGREGATE(15,6,$N$5:$N$6173/(($C$5:$C$6173=$C2599)*($D$5:$D$6173=$D2599)*($S$5:$S$6173=1)*($N$5:$N$6173&gt;0)),1),0)&gt;0,$N2599&gt;0),ROUND($H2599*(IFERROR(AGGREGATE(15,6,$N$5:$N$6173/(($C$5:$C$6173=$C2599)*($D$5:$D$6173=$D2599)*($S$5:$S$6173=1)*($N$5:$N$6173&gt;0)),1),0)/$N2599),4),0)))</f>
        <v/>
      </c>
      <c r="P2599" s="10" t="inlineStr">
        <is>
          <t>indice</t>
        </is>
      </c>
      <c r="Q2599" s="21">
        <f>IF($A2599="","",$A2599&amp;"|"&amp;$C2599)</f>
        <v/>
      </c>
      <c r="R2599" s="21">
        <f>IF($A2599="","",$A2599&amp;"|"&amp;$C2599&amp;"|"&amp;$D2599)</f>
        <v/>
      </c>
      <c r="S2599" s="21">
        <f>IF($A2599="","",IFERROR(INDEX(Offerte!$D$2:$D$200,MATCH($Q2599,Offerte!$L$2:$L$200,0)),0))</f>
        <v/>
      </c>
      <c r="T2599" s="21">
        <f>IF($A2599="","",IFERROR(INDEX(Offerte!$G$2:$G$200,MATCH($Q2599,Offerte!$L$2:$L$200,0)),"NO"))</f>
        <v/>
      </c>
    </row>
    <row r="2600">
      <c r="A2600" s="10">
        <f>IF(Offerte!$A85="","",Offerte!$A85)</f>
        <v/>
      </c>
      <c r="B2600" s="10">
        <f>IF(Offerte!$A85="","",Offerte!$B85)</f>
        <v/>
      </c>
      <c r="C2600" s="10">
        <f>IF(Offerte!$A85="","",Offerte!$C85)</f>
        <v/>
      </c>
      <c r="D2600" s="10" t="inlineStr">
        <is>
          <t>F.2.1</t>
        </is>
      </c>
      <c r="E2600" s="10" t="inlineStr">
        <is>
          <t>F</t>
        </is>
      </c>
      <c r="F2600" s="10" t="inlineStr">
        <is>
          <t>Q</t>
        </is>
      </c>
      <c r="G2600" s="10" t="inlineStr">
        <is>
          <t>higher</t>
        </is>
      </c>
      <c r="H2600" s="10" t="n">
        <v>2</v>
      </c>
      <c r="I2600" s="10" t="inlineStr">
        <is>
          <t>Tasso di copertura del servizio con dispositivi ECO-DRIVER</t>
        </is>
      </c>
      <c r="J2600" s="20" t="n"/>
      <c r="K2600" s="20" t="n"/>
      <c r="L2600" s="20" t="n"/>
      <c r="M2600" s="20" t="n"/>
      <c r="N2600" s="21">
        <f>IF($A2600="","",IFERROR(VALUE($K2600)/VALUE($L2600),IFERROR(VALUE($J2600),0)))</f>
        <v/>
      </c>
      <c r="O2600" s="21">
        <f>IF($A2600="",0,IF(OR($S2600&lt;&gt;1,COUNTA($J2600:$M2600)=0),0,IF(SUMPRODUCT(MAX(($C$5:$C$6173=$C2600)*($D$5:$D$6173=$D2600)*($S$5:$S$6173=1)*IFERROR($N$5:$N$6173*1,0)))&gt;0,ROUND($H2600*($N2600/SUMPRODUCT(MAX(($C$5:$C$6173=$C2600)*($D$5:$D$6173=$D2600)*($S$5:$S$6173=1)*IFERROR($N$5:$N$6173*1,0)))),4),0)))</f>
        <v/>
      </c>
      <c r="P2600" s="10" t="inlineStr">
        <is>
          <t>Autobus attrezzati con dispositivi ECO-DRIVER / Autobus totali in offerta, incluse scorte</t>
        </is>
      </c>
      <c r="Q2600" s="21">
        <f>IF($A2600="","",$A2600&amp;"|"&amp;$C2600)</f>
        <v/>
      </c>
      <c r="R2600" s="21">
        <f>IF($A2600="","",$A2600&amp;"|"&amp;$C2600&amp;"|"&amp;$D2600)</f>
        <v/>
      </c>
      <c r="S2600" s="21">
        <f>IF($A2600="","",IFERROR(INDEX(Offerte!$D$2:$D$200,MATCH($Q2600,Offerte!$L$2:$L$200,0)),0))</f>
        <v/>
      </c>
      <c r="T2600" s="21">
        <f>IF($A2600="","",IFERROR(INDEX(Offerte!$G$2:$G$200,MATCH($Q2600,Offerte!$L$2:$L$200,0)),"NO"))</f>
        <v/>
      </c>
    </row>
    <row r="2601">
      <c r="A2601" s="10">
        <f>IF(Offerte!$A85="","",Offerte!$A85)</f>
        <v/>
      </c>
      <c r="B2601" s="10">
        <f>IF(Offerte!$A85="","",Offerte!$B85)</f>
        <v/>
      </c>
      <c r="C2601" s="10">
        <f>IF(Offerte!$A85="","",Offerte!$C85)</f>
        <v/>
      </c>
      <c r="D2601" s="10" t="inlineStr">
        <is>
          <t>F.3.1</t>
        </is>
      </c>
      <c r="E2601" s="10" t="inlineStr">
        <is>
          <t>F</t>
        </is>
      </c>
      <c r="F2601" s="10" t="inlineStr">
        <is>
          <t>Q</t>
        </is>
      </c>
      <c r="G2601" s="10" t="inlineStr">
        <is>
          <t>higher</t>
        </is>
      </c>
      <c r="H2601" s="10" t="n">
        <v>2</v>
      </c>
      <c r="I2601" s="10" t="inlineStr">
        <is>
          <t>Autoproduzione consumi elettrici per trazione</t>
        </is>
      </c>
      <c r="J2601" s="20" t="n"/>
      <c r="K2601" s="20" t="n"/>
      <c r="L2601" s="20" t="n"/>
      <c r="M2601" s="20" t="n"/>
      <c r="N2601" s="21">
        <f>IF($A2601="","",IFERROR(VALUE($J2601),0))</f>
        <v/>
      </c>
      <c r="O2601" s="21">
        <f>IF($A2601="",0,IF(OR($S2601&lt;&gt;1,COUNTA($J2601:$M2601)=0),0,IF(SUMPRODUCT(MAX(($C$5:$C$6173=$C2601)*($D$5:$D$6173=$D2601)*($S$5:$S$6173=1)*IFERROR($N$5:$N$6173*1,0)))&gt;0,ROUND($H2601*($N2601/SUMPRODUCT(MAX(($C$5:$C$6173=$C2601)*($D$5:$D$6173=$D2601)*($S$5:$S$6173=1)*IFERROR($N$5:$N$6173*1,0)))),4),0)))</f>
        <v/>
      </c>
      <c r="P2601" s="10" t="inlineStr">
        <is>
          <t>kWh/anno</t>
        </is>
      </c>
      <c r="Q2601" s="21">
        <f>IF($A2601="","",$A2601&amp;"|"&amp;$C2601)</f>
        <v/>
      </c>
      <c r="R2601" s="21">
        <f>IF($A2601="","",$A2601&amp;"|"&amp;$C2601&amp;"|"&amp;$D2601)</f>
        <v/>
      </c>
      <c r="S2601" s="21">
        <f>IF($A2601="","",IFERROR(INDEX(Offerte!$D$2:$D$200,MATCH($Q2601,Offerte!$L$2:$L$200,0)),0))</f>
        <v/>
      </c>
      <c r="T2601" s="21">
        <f>IF($A2601="","",IFERROR(INDEX(Offerte!$G$2:$G$200,MATCH($Q2601,Offerte!$L$2:$L$200,0)),"NO"))</f>
        <v/>
      </c>
    </row>
    <row r="2602">
      <c r="A2602" s="10">
        <f>IF(Offerte!$A85="","",Offerte!$A85)</f>
        <v/>
      </c>
      <c r="B2602" s="10">
        <f>IF(Offerte!$A85="","",Offerte!$B85)</f>
        <v/>
      </c>
      <c r="C2602" s="10">
        <f>IF(Offerte!$A85="","",Offerte!$C85)</f>
        <v/>
      </c>
      <c r="D2602" s="10" t="inlineStr">
        <is>
          <t>F.4.1</t>
        </is>
      </c>
      <c r="E2602" s="10" t="inlineStr">
        <is>
          <t>F</t>
        </is>
      </c>
      <c r="F2602" s="10" t="inlineStr">
        <is>
          <t>Q</t>
        </is>
      </c>
      <c r="G2602" s="10" t="inlineStr">
        <is>
          <t>soil</t>
        </is>
      </c>
      <c r="H2602" s="10" t="n">
        <v>2</v>
      </c>
      <c r="I2602" s="10" t="inlineStr">
        <is>
          <t>Indice di consumo di suolo</t>
        </is>
      </c>
      <c r="J2602" s="20" t="n"/>
      <c r="K2602" s="20" t="n"/>
      <c r="L2602" s="20" t="n"/>
      <c r="M2602" s="20" t="n"/>
      <c r="N2602" s="21">
        <f>IF($A2602="","",IFERROR(VALUE($J2602),0))</f>
        <v/>
      </c>
      <c r="O2602" s="21">
        <f>IF($A2602="",0,IF(OR($S2602&lt;&gt;1,COUNTA($J2602:$M2602)=0),0,IF($N2602&lt;=0,$H2602,IF(SUMPRODUCT(MAX(($C$5:$C$6173=$C2602)*($D$5:$D$6173=$D2602)*($S$5:$S$6173=1)*IFERROR($N$5:$N$6173*1,0)))&gt;0,ROUND($H2602*((SUMPRODUCT(MAX(($C$5:$C$6173=$C2602)*($D$5:$D$6173=$D2602)*($S$5:$S$6173=1)*IFERROR($N$5:$N$6173*1,0)))-$N2602)/SUMPRODUCT(MAX(($C$5:$C$6173=$C2602)*($D$5:$D$6173=$D2602)*($S$5:$S$6173=1)*IFERROR($N$5:$N$6173*1,0)))),4),0))))</f>
        <v/>
      </c>
      <c r="P2602" s="10" t="inlineStr">
        <is>
          <t>m2</t>
        </is>
      </c>
      <c r="Q2602" s="21">
        <f>IF($A2602="","",$A2602&amp;"|"&amp;$C2602)</f>
        <v/>
      </c>
      <c r="R2602" s="21">
        <f>IF($A2602="","",$A2602&amp;"|"&amp;$C2602&amp;"|"&amp;$D2602)</f>
        <v/>
      </c>
      <c r="S2602" s="21">
        <f>IF($A2602="","",IFERROR(INDEX(Offerte!$D$2:$D$200,MATCH($Q2602,Offerte!$L$2:$L$200,0)),0))</f>
        <v/>
      </c>
      <c r="T2602" s="21">
        <f>IF($A2602="","",IFERROR(INDEX(Offerte!$G$2:$G$200,MATCH($Q2602,Offerte!$L$2:$L$200,0)),"NO"))</f>
        <v/>
      </c>
    </row>
    <row r="2603">
      <c r="A2603" s="10">
        <f>IF(Offerte!$A85="","",Offerte!$A85)</f>
        <v/>
      </c>
      <c r="B2603" s="10">
        <f>IF(Offerte!$A85="","",Offerte!$B85)</f>
        <v/>
      </c>
      <c r="C2603" s="10">
        <f>IF(Offerte!$A85="","",Offerte!$C85)</f>
        <v/>
      </c>
      <c r="D2603" s="10" t="inlineStr">
        <is>
          <t>F.5.1</t>
        </is>
      </c>
      <c r="E2603" s="10" t="inlineStr">
        <is>
          <t>F</t>
        </is>
      </c>
      <c r="F2603" s="10" t="inlineStr">
        <is>
          <t>T</t>
        </is>
      </c>
      <c r="G2603" s="10" t="inlineStr">
        <is>
          <t>tabular</t>
        </is>
      </c>
      <c r="H2603" s="10" t="n">
        <v>1</v>
      </c>
      <c r="I2603" s="10" t="inlineStr">
        <is>
          <t>Rendicontazione di sostenibilità ambientale</t>
        </is>
      </c>
      <c r="J2603" s="20" t="n"/>
      <c r="K2603" s="20" t="n"/>
      <c r="L2603" s="20" t="n"/>
      <c r="M2603" s="20" t="n"/>
      <c r="N2603" s="21">
        <f>IF($A2603="","",IF(IFERROR(VALUE($M2603),0)=1,1,0))</f>
        <v/>
      </c>
      <c r="O2603" s="21">
        <f>IF($A2603="",0,IF(OR($S2603&lt;&gt;1,COUNTA($J2603:$M2603)=0),0,IF($N2603=1,$H2603,0)))</f>
        <v/>
      </c>
      <c r="P2603" s="10" t="inlineStr">
        <is>
          <t>sì/no</t>
        </is>
      </c>
      <c r="Q2603" s="21">
        <f>IF($A2603="","",$A2603&amp;"|"&amp;$C2603)</f>
        <v/>
      </c>
      <c r="R2603" s="21">
        <f>IF($A2603="","",$A2603&amp;"|"&amp;$C2603&amp;"|"&amp;$D2603)</f>
        <v/>
      </c>
      <c r="S2603" s="21">
        <f>IF($A2603="","",IFERROR(INDEX(Offerte!$D$2:$D$200,MATCH($Q2603,Offerte!$L$2:$L$200,0)),0))</f>
        <v/>
      </c>
      <c r="T2603" s="21">
        <f>IF($A2603="","",IFERROR(INDEX(Offerte!$G$2:$G$200,MATCH($Q2603,Offerte!$L$2:$L$200,0)),"NO"))</f>
        <v/>
      </c>
    </row>
    <row r="2604">
      <c r="A2604" s="10">
        <f>IF(Offerte!$A85="","",Offerte!$A85)</f>
        <v/>
      </c>
      <c r="B2604" s="10">
        <f>IF(Offerte!$A85="","",Offerte!$B85)</f>
        <v/>
      </c>
      <c r="C2604" s="10">
        <f>IF(Offerte!$A85="","",Offerte!$C85)</f>
        <v/>
      </c>
      <c r="D2604" s="10" t="inlineStr">
        <is>
          <t>G.1.1</t>
        </is>
      </c>
      <c r="E2604" s="10" t="inlineStr">
        <is>
          <t>G</t>
        </is>
      </c>
      <c r="F2604" s="10" t="inlineStr">
        <is>
          <t>D</t>
        </is>
      </c>
      <c r="G2604" s="10" t="inlineStr">
        <is>
          <t>discretionary</t>
        </is>
      </c>
      <c r="H2604" s="10" t="n">
        <v>2</v>
      </c>
      <c r="I2604" s="10" t="inlineStr">
        <is>
          <t>Qualità del progetto di centrale di controllo aziendale</t>
        </is>
      </c>
      <c r="J2604" s="20" t="n"/>
      <c r="K2604" s="20" t="n"/>
      <c r="L2604" s="20" t="n"/>
      <c r="M2604" s="20" t="n"/>
      <c r="N2604" s="21">
        <f>IF($A2604="","",MAX(0,MIN(1,IFERROR(VALUE($M2604),0))))</f>
        <v/>
      </c>
      <c r="O2604" s="21">
        <f>IF($A2604="",0,IF(OR($S2604&lt;&gt;1,COUNTA($J2604:$M2604)=0),0,IF(SUMPRODUCT(MAX(($C$5:$C$6173=$C2604)*($D$5:$D$6173=$D2604)*($S$5:$S$6173=1)*IFERROR($N$5:$N$6173*1,0)))&gt;0,ROUND($H2604*($N2604/SUMPRODUCT(MAX(($C$5:$C$6173=$C2604)*($D$5:$D$6173=$D2604)*($S$5:$S$6173=1)*IFERROR($N$5:$N$6173*1,0)))),4),0)))</f>
        <v/>
      </c>
      <c r="P2604" s="10" t="inlineStr">
        <is>
          <t>coeff.</t>
        </is>
      </c>
      <c r="Q2604" s="21">
        <f>IF($A2604="","",$A2604&amp;"|"&amp;$C2604)</f>
        <v/>
      </c>
      <c r="R2604" s="21">
        <f>IF($A2604="","",$A2604&amp;"|"&amp;$C2604&amp;"|"&amp;$D2604)</f>
        <v/>
      </c>
      <c r="S2604" s="21">
        <f>IF($A2604="","",IFERROR(INDEX(Offerte!$D$2:$D$200,MATCH($Q2604,Offerte!$L$2:$L$200,0)),0))</f>
        <v/>
      </c>
      <c r="T2604" s="21">
        <f>IF($A2604="","",IFERROR(INDEX(Offerte!$G$2:$G$200,MATCH($Q2604,Offerte!$L$2:$L$200,0)),"NO"))</f>
        <v/>
      </c>
    </row>
    <row r="2605">
      <c r="A2605" s="10">
        <f>IF(Offerte!$A85="","",Offerte!$A85)</f>
        <v/>
      </c>
      <c r="B2605" s="10">
        <f>IF(Offerte!$A85="","",Offerte!$B85)</f>
        <v/>
      </c>
      <c r="C2605" s="10">
        <f>IF(Offerte!$A85="","",Offerte!$C85)</f>
        <v/>
      </c>
      <c r="D2605" s="10" t="inlineStr">
        <is>
          <t>G.2.1</t>
        </is>
      </c>
      <c r="E2605" s="10" t="inlineStr">
        <is>
          <t>G</t>
        </is>
      </c>
      <c r="F2605" s="10" t="inlineStr">
        <is>
          <t>T</t>
        </is>
      </c>
      <c r="G2605" s="10" t="inlineStr">
        <is>
          <t>tabular</t>
        </is>
      </c>
      <c r="H2605" s="10" t="n">
        <v>1</v>
      </c>
      <c r="I2605" s="10" t="inlineStr">
        <is>
          <t>Certificazione ISO 45001</t>
        </is>
      </c>
      <c r="J2605" s="20" t="n"/>
      <c r="K2605" s="20" t="n"/>
      <c r="L2605" s="20" t="n"/>
      <c r="M2605" s="20" t="n"/>
      <c r="N2605" s="21">
        <f>IF($A2605="","",IF(IFERROR(VALUE($M2605),0)=1,1,0))</f>
        <v/>
      </c>
      <c r="O2605" s="21">
        <f>IF($A2605="",0,IF(OR($S2605&lt;&gt;1,COUNTA($J2605:$M2605)=0),0,IF($N2605=1,$H2605,0)))</f>
        <v/>
      </c>
      <c r="P2605" s="10" t="inlineStr">
        <is>
          <t>sì/no</t>
        </is>
      </c>
      <c r="Q2605" s="21">
        <f>IF($A2605="","",$A2605&amp;"|"&amp;$C2605)</f>
        <v/>
      </c>
      <c r="R2605" s="21">
        <f>IF($A2605="","",$A2605&amp;"|"&amp;$C2605&amp;"|"&amp;$D2605)</f>
        <v/>
      </c>
      <c r="S2605" s="21">
        <f>IF($A2605="","",IFERROR(INDEX(Offerte!$D$2:$D$200,MATCH($Q2605,Offerte!$L$2:$L$200,0)),0))</f>
        <v/>
      </c>
      <c r="T2605" s="21">
        <f>IF($A2605="","",IFERROR(INDEX(Offerte!$G$2:$G$200,MATCH($Q2605,Offerte!$L$2:$L$200,0)),"NO"))</f>
        <v/>
      </c>
    </row>
    <row r="2606">
      <c r="A2606" s="10">
        <f>IF(Offerte!$A85="","",Offerte!$A85)</f>
        <v/>
      </c>
      <c r="B2606" s="10">
        <f>IF(Offerte!$A85="","",Offerte!$B85)</f>
        <v/>
      </c>
      <c r="C2606" s="10">
        <f>IF(Offerte!$A85="","",Offerte!$C85)</f>
        <v/>
      </c>
      <c r="D2606" s="10" t="inlineStr">
        <is>
          <t>G.3.1</t>
        </is>
      </c>
      <c r="E2606" s="10" t="inlineStr">
        <is>
          <t>G</t>
        </is>
      </c>
      <c r="F2606" s="10" t="inlineStr">
        <is>
          <t>T</t>
        </is>
      </c>
      <c r="G2606" s="10" t="inlineStr">
        <is>
          <t>tabular</t>
        </is>
      </c>
      <c r="H2606" s="10" t="n">
        <v>1</v>
      </c>
      <c r="I2606" s="10" t="inlineStr">
        <is>
          <t>Certificazioni di responsabilità sociale</t>
        </is>
      </c>
      <c r="J2606" s="20" t="n"/>
      <c r="K2606" s="20" t="n"/>
      <c r="L2606" s="20" t="n"/>
      <c r="M2606" s="20" t="n"/>
      <c r="N2606" s="21">
        <f>IF($A2606="","",IF(IFERROR(VALUE($M2606),0)=1,1,0))</f>
        <v/>
      </c>
      <c r="O2606" s="21">
        <f>IF($A2606="",0,IF(OR($S2606&lt;&gt;1,COUNTA($J2606:$M2606)=0),0,IF($N2606=1,$H2606,0)))</f>
        <v/>
      </c>
      <c r="P2606" s="10" t="inlineStr">
        <is>
          <t>sì/no</t>
        </is>
      </c>
      <c r="Q2606" s="21">
        <f>IF($A2606="","",$A2606&amp;"|"&amp;$C2606)</f>
        <v/>
      </c>
      <c r="R2606" s="21">
        <f>IF($A2606="","",$A2606&amp;"|"&amp;$C2606&amp;"|"&amp;$D2606)</f>
        <v/>
      </c>
      <c r="S2606" s="21">
        <f>IF($A2606="","",IFERROR(INDEX(Offerte!$D$2:$D$200,MATCH($Q2606,Offerte!$L$2:$L$200,0)),0))</f>
        <v/>
      </c>
      <c r="T2606" s="21">
        <f>IF($A2606="","",IFERROR(INDEX(Offerte!$G$2:$G$200,MATCH($Q2606,Offerte!$L$2:$L$200,0)),"NO"))</f>
        <v/>
      </c>
    </row>
    <row r="2607">
      <c r="A2607" s="10">
        <f>IF(Offerte!$A85="","",Offerte!$A85)</f>
        <v/>
      </c>
      <c r="B2607" s="10">
        <f>IF(Offerte!$A85="","",Offerte!$B85)</f>
        <v/>
      </c>
      <c r="C2607" s="10">
        <f>IF(Offerte!$A85="","",Offerte!$C85)</f>
        <v/>
      </c>
      <c r="D2607" s="10" t="inlineStr">
        <is>
          <t>G.4.1</t>
        </is>
      </c>
      <c r="E2607" s="10" t="inlineStr">
        <is>
          <t>G</t>
        </is>
      </c>
      <c r="F2607" s="10" t="inlineStr">
        <is>
          <t>D</t>
        </is>
      </c>
      <c r="G2607" s="10" t="inlineStr">
        <is>
          <t>discretionary</t>
        </is>
      </c>
      <c r="H2607" s="10" t="n">
        <v>2</v>
      </c>
      <c r="I2607" s="10" t="inlineStr">
        <is>
          <t>Qualità del piano di formazione del personale</t>
        </is>
      </c>
      <c r="J2607" s="20" t="n"/>
      <c r="K2607" s="20" t="n"/>
      <c r="L2607" s="20" t="n"/>
      <c r="M2607" s="20" t="n"/>
      <c r="N2607" s="21">
        <f>IF($A2607="","",MAX(0,MIN(1,IFERROR(VALUE($M2607),0))))</f>
        <v/>
      </c>
      <c r="O2607" s="21">
        <f>IF($A2607="",0,IF(OR($S2607&lt;&gt;1,COUNTA($J2607:$M2607)=0),0,IF(SUMPRODUCT(MAX(($C$5:$C$6173=$C2607)*($D$5:$D$6173=$D2607)*($S$5:$S$6173=1)*IFERROR($N$5:$N$6173*1,0)))&gt;0,ROUND($H2607*($N2607/SUMPRODUCT(MAX(($C$5:$C$6173=$C2607)*($D$5:$D$6173=$D2607)*($S$5:$S$6173=1)*IFERROR($N$5:$N$6173*1,0)))),4),0)))</f>
        <v/>
      </c>
      <c r="P2607" s="10" t="inlineStr">
        <is>
          <t>coeff.</t>
        </is>
      </c>
      <c r="Q2607" s="21">
        <f>IF($A2607="","",$A2607&amp;"|"&amp;$C2607)</f>
        <v/>
      </c>
      <c r="R2607" s="21">
        <f>IF($A2607="","",$A2607&amp;"|"&amp;$C2607&amp;"|"&amp;$D2607)</f>
        <v/>
      </c>
      <c r="S2607" s="21">
        <f>IF($A2607="","",IFERROR(INDEX(Offerte!$D$2:$D$200,MATCH($Q2607,Offerte!$L$2:$L$200,0)),0))</f>
        <v/>
      </c>
      <c r="T2607" s="21">
        <f>IF($A2607="","",IFERROR(INDEX(Offerte!$G$2:$G$200,MATCH($Q2607,Offerte!$L$2:$L$200,0)),"NO"))</f>
        <v/>
      </c>
    </row>
    <row r="2608">
      <c r="A2608" s="10">
        <f>IF(Offerte!$A85="","",Offerte!$A85)</f>
        <v/>
      </c>
      <c r="B2608" s="10">
        <f>IF(Offerte!$A85="","",Offerte!$B85)</f>
        <v/>
      </c>
      <c r="C2608" s="10">
        <f>IF(Offerte!$A85="","",Offerte!$C85)</f>
        <v/>
      </c>
      <c r="D2608" s="10" t="inlineStr">
        <is>
          <t>G.5.1</t>
        </is>
      </c>
      <c r="E2608" s="10" t="inlineStr">
        <is>
          <t>G</t>
        </is>
      </c>
      <c r="F2608" s="10" t="inlineStr">
        <is>
          <t>T</t>
        </is>
      </c>
      <c r="G2608" s="10" t="inlineStr">
        <is>
          <t>tabular</t>
        </is>
      </c>
      <c r="H2608" s="10" t="n">
        <v>1</v>
      </c>
      <c r="I2608" s="10" t="inlineStr">
        <is>
          <t>Impegno al mantenimento delle garanzie del contratto di secondo livello del gestore uscente</t>
        </is>
      </c>
      <c r="J2608" s="20" t="n"/>
      <c r="K2608" s="20" t="n"/>
      <c r="L2608" s="20" t="n"/>
      <c r="M2608" s="20" t="n"/>
      <c r="N2608" s="21">
        <f>IF($A2608="","",IF(IFERROR(VALUE($M2608),0)=1,1,0))</f>
        <v/>
      </c>
      <c r="O2608" s="21">
        <f>IF($A2608="",0,IF(OR($S2608&lt;&gt;1,COUNTA($J2608:$M2608)=0),0,IF($N2608=1,$H2608,0)))</f>
        <v/>
      </c>
      <c r="P2608" s="10" t="inlineStr">
        <is>
          <t>sì/no</t>
        </is>
      </c>
      <c r="Q2608" s="21">
        <f>IF($A2608="","",$A2608&amp;"|"&amp;$C2608)</f>
        <v/>
      </c>
      <c r="R2608" s="21">
        <f>IF($A2608="","",$A2608&amp;"|"&amp;$C2608&amp;"|"&amp;$D2608)</f>
        <v/>
      </c>
      <c r="S2608" s="21">
        <f>IF($A2608="","",IFERROR(INDEX(Offerte!$D$2:$D$200,MATCH($Q2608,Offerte!$L$2:$L$200,0)),0))</f>
        <v/>
      </c>
      <c r="T2608" s="21">
        <f>IF($A2608="","",IFERROR(INDEX(Offerte!$G$2:$G$200,MATCH($Q2608,Offerte!$L$2:$L$200,0)),"NO"))</f>
        <v/>
      </c>
    </row>
    <row r="2609">
      <c r="A2609" s="10">
        <f>IF(Offerte!$A86="","",Offerte!$A86)</f>
        <v/>
      </c>
      <c r="B2609" s="10">
        <f>IF(Offerte!$A86="","",Offerte!$B86)</f>
        <v/>
      </c>
      <c r="C2609" s="10">
        <f>IF(Offerte!$A86="","",Offerte!$C86)</f>
        <v/>
      </c>
      <c r="D2609" s="10" t="inlineStr">
        <is>
          <t>A.1.1</t>
        </is>
      </c>
      <c r="E2609" s="10" t="inlineStr">
        <is>
          <t>A</t>
        </is>
      </c>
      <c r="F2609" s="10" t="inlineStr">
        <is>
          <t>Q</t>
        </is>
      </c>
      <c r="G2609" s="10" t="inlineStr">
        <is>
          <t>higher</t>
        </is>
      </c>
      <c r="H2609" s="10" t="n">
        <v>3</v>
      </c>
      <c r="I2609" s="10" t="inlineStr">
        <is>
          <t>Tasso aggiuntivo di corse controllate</t>
        </is>
      </c>
      <c r="J2609" s="20" t="n"/>
      <c r="K2609" s="20" t="n"/>
      <c r="L2609" s="20" t="n"/>
      <c r="M2609" s="20" t="n"/>
      <c r="N2609" s="21">
        <f>IF($A2609="","",IFERROR(VALUE($K2609)/VALUE($L2609)*100,IFERROR(VALUE($J2609),0)))</f>
        <v/>
      </c>
      <c r="O2609" s="21">
        <f>IF($A2609="",0,IF(OR($S2609&lt;&gt;1,COUNTA($J2609:$M2609)=0),0,IF(SUMPRODUCT(MAX(($C$5:$C$6173=$C2609)*($D$5:$D$6173=$D2609)*($S$5:$S$6173=1)*IFERROR($N$5:$N$6173*1,0)))&gt;0,ROUND($H2609*($N2609/SUMPRODUCT(MAX(($C$5:$C$6173=$C2609)*($D$5:$D$6173=$D2609)*($S$5:$S$6173=1)*IFERROR($N$5:$N$6173*1,0)))),4),0)))</f>
        <v/>
      </c>
      <c r="P2609" s="10" t="inlineStr">
        <is>
          <t>Corse controllate annue / Corse programmate annue</t>
        </is>
      </c>
      <c r="Q2609" s="21">
        <f>IF($A2609="","",$A2609&amp;"|"&amp;$C2609)</f>
        <v/>
      </c>
      <c r="R2609" s="21">
        <f>IF($A2609="","",$A2609&amp;"|"&amp;$C2609&amp;"|"&amp;$D2609)</f>
        <v/>
      </c>
      <c r="S2609" s="21">
        <f>IF($A2609="","",IFERROR(INDEX(Offerte!$D$2:$D$200,MATCH($Q2609,Offerte!$L$2:$L$200,0)),0))</f>
        <v/>
      </c>
      <c r="T2609" s="21">
        <f>IF($A2609="","",IFERROR(INDEX(Offerte!$G$2:$G$200,MATCH($Q2609,Offerte!$L$2:$L$200,0)),"NO"))</f>
        <v/>
      </c>
    </row>
    <row r="2610">
      <c r="A2610" s="10">
        <f>IF(Offerte!$A86="","",Offerte!$A86)</f>
        <v/>
      </c>
      <c r="B2610" s="10">
        <f>IF(Offerte!$A86="","",Offerte!$B86)</f>
        <v/>
      </c>
      <c r="C2610" s="10">
        <f>IF(Offerte!$A86="","",Offerte!$C86)</f>
        <v/>
      </c>
      <c r="D2610" s="10" t="inlineStr">
        <is>
          <t>A.1.2</t>
        </is>
      </c>
      <c r="E2610" s="10" t="inlineStr">
        <is>
          <t>A</t>
        </is>
      </c>
      <c r="F2610" s="10" t="inlineStr">
        <is>
          <t>Q</t>
        </is>
      </c>
      <c r="G2610" s="10" t="inlineStr">
        <is>
          <t>higher</t>
        </is>
      </c>
      <c r="H2610" s="10" t="n">
        <v>4</v>
      </c>
      <c r="I2610" s="10" t="inlineStr">
        <is>
          <t>Numero aggiuntivo di passeggeri controllati</t>
        </is>
      </c>
      <c r="J2610" s="20" t="n"/>
      <c r="K2610" s="20" t="n"/>
      <c r="L2610" s="20" t="n"/>
      <c r="M2610" s="20" t="n"/>
      <c r="N2610" s="21">
        <f>IF($A2610="","",IFERROR(VALUE($J2610),0))</f>
        <v/>
      </c>
      <c r="O2610" s="21">
        <f>IF($A2610="",0,IF(OR($S2610&lt;&gt;1,COUNTA($J2610:$M2610)=0),0,IF(SUMPRODUCT(MAX(($C$5:$C$6173=$C2610)*($D$5:$D$6173=$D2610)*($S$5:$S$6173=1)*IFERROR($N$5:$N$6173*1,0)))&gt;0,ROUND($H2610*($N2610/SUMPRODUCT(MAX(($C$5:$C$6173=$C2610)*($D$5:$D$6173=$D2610)*($S$5:$S$6173=1)*IFERROR($N$5:$N$6173*1,0)))),4),0)))</f>
        <v/>
      </c>
      <c r="P2610" s="10" t="inlineStr">
        <is>
          <t>passeggeri/anno</t>
        </is>
      </c>
      <c r="Q2610" s="21">
        <f>IF($A2610="","",$A2610&amp;"|"&amp;$C2610)</f>
        <v/>
      </c>
      <c r="R2610" s="21">
        <f>IF($A2610="","",$A2610&amp;"|"&amp;$C2610&amp;"|"&amp;$D2610)</f>
        <v/>
      </c>
      <c r="S2610" s="21">
        <f>IF($A2610="","",IFERROR(INDEX(Offerte!$D$2:$D$200,MATCH($Q2610,Offerte!$L$2:$L$200,0)),0))</f>
        <v/>
      </c>
      <c r="T2610" s="21">
        <f>IF($A2610="","",IFERROR(INDEX(Offerte!$G$2:$G$200,MATCH($Q2610,Offerte!$L$2:$L$200,0)),"NO"))</f>
        <v/>
      </c>
    </row>
    <row r="2611">
      <c r="A2611" s="10">
        <f>IF(Offerte!$A86="","",Offerte!$A86)</f>
        <v/>
      </c>
      <c r="B2611" s="10">
        <f>IF(Offerte!$A86="","",Offerte!$B86)</f>
        <v/>
      </c>
      <c r="C2611" s="10">
        <f>IF(Offerte!$A86="","",Offerte!$C86)</f>
        <v/>
      </c>
      <c r="D2611" s="10" t="inlineStr">
        <is>
          <t>B.1.1</t>
        </is>
      </c>
      <c r="E2611" s="10" t="inlineStr">
        <is>
          <t>B</t>
        </is>
      </c>
      <c r="F2611" s="10" t="inlineStr">
        <is>
          <t>Q</t>
        </is>
      </c>
      <c r="G2611" s="10" t="inlineStr">
        <is>
          <t>higher</t>
        </is>
      </c>
      <c r="H2611" s="10" t="n">
        <v>3</v>
      </c>
      <c r="I2611" s="10" t="inlineStr">
        <is>
          <t>Incremento dei posti offerti nelle fasce di punta</t>
        </is>
      </c>
      <c r="J2611" s="20" t="n"/>
      <c r="K2611" s="20" t="n"/>
      <c r="L2611" s="20" t="n"/>
      <c r="M2611" s="20" t="n"/>
      <c r="N2611" s="21">
        <f>IF($A2611="","",IFERROR(VALUE($J2611),0))</f>
        <v/>
      </c>
      <c r="O2611" s="21">
        <f>IF($A2611="",0,IF(OR($S2611&lt;&gt;1,COUNTA($J2611:$M2611)=0),0,IF(SUMPRODUCT(MAX(($C$5:$C$6173=$C2611)*($D$5:$D$6173=$D2611)*($S$5:$S$6173=1)*IFERROR($N$5:$N$6173*1,0)))&gt;0,ROUND($H2611*($N2611/SUMPRODUCT(MAX(($C$5:$C$6173=$C2611)*($D$5:$D$6173=$D2611)*($S$5:$S$6173=1)*IFERROR($N$5:$N$6173*1,0)))),4),0)))</f>
        <v/>
      </c>
      <c r="P2611" s="10" t="inlineStr">
        <is>
          <t>posti*km</t>
        </is>
      </c>
      <c r="Q2611" s="21">
        <f>IF($A2611="","",$A2611&amp;"|"&amp;$C2611)</f>
        <v/>
      </c>
      <c r="R2611" s="21">
        <f>IF($A2611="","",$A2611&amp;"|"&amp;$C2611&amp;"|"&amp;$D2611)</f>
        <v/>
      </c>
      <c r="S2611" s="21">
        <f>IF($A2611="","",IFERROR(INDEX(Offerte!$D$2:$D$200,MATCH($Q2611,Offerte!$L$2:$L$200,0)),0))</f>
        <v/>
      </c>
      <c r="T2611" s="21">
        <f>IF($A2611="","",IFERROR(INDEX(Offerte!$G$2:$G$200,MATCH($Q2611,Offerte!$L$2:$L$200,0)),"NO"))</f>
        <v/>
      </c>
    </row>
    <row r="2612">
      <c r="A2612" s="10">
        <f>IF(Offerte!$A86="","",Offerte!$A86)</f>
        <v/>
      </c>
      <c r="B2612" s="10">
        <f>IF(Offerte!$A86="","",Offerte!$B86)</f>
        <v/>
      </c>
      <c r="C2612" s="10">
        <f>IF(Offerte!$A86="","",Offerte!$C86)</f>
        <v/>
      </c>
      <c r="D2612" s="10" t="inlineStr">
        <is>
          <t>B.2.1</t>
        </is>
      </c>
      <c r="E2612" s="10" t="inlineStr">
        <is>
          <t>B</t>
        </is>
      </c>
      <c r="F2612" s="10" t="inlineStr">
        <is>
          <t>Q</t>
        </is>
      </c>
      <c r="G2612" s="10" t="inlineStr">
        <is>
          <t>higher</t>
        </is>
      </c>
      <c r="H2612" s="10" t="n">
        <v>4</v>
      </c>
      <c r="I2612" s="10" t="inlineStr">
        <is>
          <t>Corse aggiuntive nell'arco giornaliero base</t>
        </is>
      </c>
      <c r="J2612" s="20" t="n"/>
      <c r="K2612" s="20" t="n"/>
      <c r="L2612" s="20" t="n"/>
      <c r="M2612" s="20" t="n"/>
      <c r="N2612" s="21">
        <f>IF($A2612="","",IFERROR(VALUE($J2612),0))</f>
        <v/>
      </c>
      <c r="O2612" s="21">
        <f>IF($A2612="",0,IF(OR($S2612&lt;&gt;1,COUNTA($J2612:$M2612)=0),0,IF(SUMPRODUCT(MAX(($C$5:$C$6173=$C2612)*($D$5:$D$6173=$D2612)*($S$5:$S$6173=1)*IFERROR($N$5:$N$6173*1,0)))&gt;0,ROUND($H2612*($N2612/SUMPRODUCT(MAX(($C$5:$C$6173=$C2612)*($D$5:$D$6173=$D2612)*($S$5:$S$6173=1)*IFERROR($N$5:$N$6173*1,0)))),4),0)))</f>
        <v/>
      </c>
      <c r="P2612" s="10" t="inlineStr">
        <is>
          <t>corse</t>
        </is>
      </c>
      <c r="Q2612" s="21">
        <f>IF($A2612="","",$A2612&amp;"|"&amp;$C2612)</f>
        <v/>
      </c>
      <c r="R2612" s="21">
        <f>IF($A2612="","",$A2612&amp;"|"&amp;$C2612&amp;"|"&amp;$D2612)</f>
        <v/>
      </c>
      <c r="S2612" s="21">
        <f>IF($A2612="","",IFERROR(INDEX(Offerte!$D$2:$D$200,MATCH($Q2612,Offerte!$L$2:$L$200,0)),0))</f>
        <v/>
      </c>
      <c r="T2612" s="21">
        <f>IF($A2612="","",IFERROR(INDEX(Offerte!$G$2:$G$200,MATCH($Q2612,Offerte!$L$2:$L$200,0)),"NO"))</f>
        <v/>
      </c>
    </row>
    <row r="2613">
      <c r="A2613" s="10">
        <f>IF(Offerte!$A86="","",Offerte!$A86)</f>
        <v/>
      </c>
      <c r="B2613" s="10">
        <f>IF(Offerte!$A86="","",Offerte!$B86)</f>
        <v/>
      </c>
      <c r="C2613" s="10">
        <f>IF(Offerte!$A86="","",Offerte!$C86)</f>
        <v/>
      </c>
      <c r="D2613" s="10" t="inlineStr">
        <is>
          <t>B.3.1</t>
        </is>
      </c>
      <c r="E2613" s="10" t="inlineStr">
        <is>
          <t>B</t>
        </is>
      </c>
      <c r="F2613" s="10" t="inlineStr">
        <is>
          <t>Q</t>
        </is>
      </c>
      <c r="G2613" s="10" t="inlineStr">
        <is>
          <t>higher</t>
        </is>
      </c>
      <c r="H2613" s="10" t="n">
        <v>2</v>
      </c>
      <c r="I2613" s="10" t="inlineStr">
        <is>
          <t>Numero di corse aggiuntive per allungamento dell'arco di servizio giornaliero nelle fasce serali</t>
        </is>
      </c>
      <c r="J2613" s="20" t="n"/>
      <c r="K2613" s="20" t="n"/>
      <c r="L2613" s="20" t="n"/>
      <c r="M2613" s="20" t="n"/>
      <c r="N2613" s="21">
        <f>IF($A2613="","",IFERROR(VALUE($J2613),0))</f>
        <v/>
      </c>
      <c r="O2613" s="21">
        <f>IF($A2613="",0,IF(OR($S2613&lt;&gt;1,COUNTA($J2613:$M2613)=0),0,IF(SUMPRODUCT(MAX(($C$5:$C$6173=$C2613)*($D$5:$D$6173=$D2613)*($S$5:$S$6173=1)*IFERROR($N$5:$N$6173*1,0)))&gt;0,ROUND($H2613*($N2613/SUMPRODUCT(MAX(($C$5:$C$6173=$C2613)*($D$5:$D$6173=$D2613)*($S$5:$S$6173=1)*IFERROR($N$5:$N$6173*1,0)))),4),0)))</f>
        <v/>
      </c>
      <c r="P2613" s="10" t="inlineStr">
        <is>
          <t>corse</t>
        </is>
      </c>
      <c r="Q2613" s="21">
        <f>IF($A2613="","",$A2613&amp;"|"&amp;$C2613)</f>
        <v/>
      </c>
      <c r="R2613" s="21">
        <f>IF($A2613="","",$A2613&amp;"|"&amp;$C2613&amp;"|"&amp;$D2613)</f>
        <v/>
      </c>
      <c r="S2613" s="21">
        <f>IF($A2613="","",IFERROR(INDEX(Offerte!$D$2:$D$200,MATCH($Q2613,Offerte!$L$2:$L$200,0)),0))</f>
        <v/>
      </c>
      <c r="T2613" s="21">
        <f>IF($A2613="","",IFERROR(INDEX(Offerte!$G$2:$G$200,MATCH($Q2613,Offerte!$L$2:$L$200,0)),"NO"))</f>
        <v/>
      </c>
    </row>
    <row r="2614">
      <c r="A2614" s="10">
        <f>IF(Offerte!$A86="","",Offerte!$A86)</f>
        <v/>
      </c>
      <c r="B2614" s="10">
        <f>IF(Offerte!$A86="","",Offerte!$B86)</f>
        <v/>
      </c>
      <c r="C2614" s="10">
        <f>IF(Offerte!$A86="","",Offerte!$C86)</f>
        <v/>
      </c>
      <c r="D2614" s="10" t="inlineStr">
        <is>
          <t>B.4.1</t>
        </is>
      </c>
      <c r="E2614" s="10" t="inlineStr">
        <is>
          <t>B</t>
        </is>
      </c>
      <c r="F2614" s="10" t="inlineStr">
        <is>
          <t>Q</t>
        </is>
      </c>
      <c r="G2614" s="10" t="inlineStr">
        <is>
          <t>higher</t>
        </is>
      </c>
      <c r="H2614" s="10" t="n">
        <v>3</v>
      </c>
      <c r="I2614" s="10" t="inlineStr">
        <is>
          <t>Percorrenze aggiuntive offerte nel Programma d'esercizio delle prime due fasi attuative</t>
        </is>
      </c>
      <c r="J2614" s="20" t="n"/>
      <c r="K2614" s="20" t="n"/>
      <c r="L2614" s="20" t="n"/>
      <c r="M2614" s="20" t="n"/>
      <c r="N2614" s="21">
        <f>IF($A2614="","",IFERROR(VALUE($J2614),0))</f>
        <v/>
      </c>
      <c r="O2614" s="21">
        <f>IF($A2614="",0,IF(OR($S2614&lt;&gt;1,COUNTA($J2614:$M2614)=0),0,IF(SUMPRODUCT(MAX(($C$5:$C$6173=$C2614)*($D$5:$D$6173=$D2614)*($S$5:$S$6173=1)*IFERROR($N$5:$N$6173*1,0)))&gt;0,ROUND($H2614*($N2614/SUMPRODUCT(MAX(($C$5:$C$6173=$C2614)*($D$5:$D$6173=$D2614)*($S$5:$S$6173=1)*IFERROR($N$5:$N$6173*1,0)))),4),0)))</f>
        <v/>
      </c>
      <c r="P2614" s="10" t="inlineStr">
        <is>
          <t>vett*km</t>
        </is>
      </c>
      <c r="Q2614" s="21">
        <f>IF($A2614="","",$A2614&amp;"|"&amp;$C2614)</f>
        <v/>
      </c>
      <c r="R2614" s="21">
        <f>IF($A2614="","",$A2614&amp;"|"&amp;$C2614&amp;"|"&amp;$D2614)</f>
        <v/>
      </c>
      <c r="S2614" s="21">
        <f>IF($A2614="","",IFERROR(INDEX(Offerte!$D$2:$D$200,MATCH($Q2614,Offerte!$L$2:$L$200,0)),0))</f>
        <v/>
      </c>
      <c r="T2614" s="21">
        <f>IF($A2614="","",IFERROR(INDEX(Offerte!$G$2:$G$200,MATCH($Q2614,Offerte!$L$2:$L$200,0)),"NO"))</f>
        <v/>
      </c>
    </row>
    <row r="2615">
      <c r="A2615" s="10">
        <f>IF(Offerte!$A86="","",Offerte!$A86)</f>
        <v/>
      </c>
      <c r="B2615" s="10">
        <f>IF(Offerte!$A86="","",Offerte!$B86)</f>
        <v/>
      </c>
      <c r="C2615" s="10">
        <f>IF(Offerte!$A86="","",Offerte!$C86)</f>
        <v/>
      </c>
      <c r="D2615" s="10" t="inlineStr">
        <is>
          <t>B.5.1</t>
        </is>
      </c>
      <c r="E2615" s="10" t="inlineStr">
        <is>
          <t>B</t>
        </is>
      </c>
      <c r="F2615" s="10" t="inlineStr">
        <is>
          <t>D</t>
        </is>
      </c>
      <c r="G2615" s="10" t="inlineStr">
        <is>
          <t>discretionary</t>
        </is>
      </c>
      <c r="H2615" s="10" t="n">
        <v>2</v>
      </c>
      <c r="I2615" s="10" t="inlineStr">
        <is>
          <t>Efficacia del progetto di servizi complementari DRT</t>
        </is>
      </c>
      <c r="J2615" s="20" t="n"/>
      <c r="K2615" s="20" t="n"/>
      <c r="L2615" s="20" t="n"/>
      <c r="M2615" s="20" t="n"/>
      <c r="N2615" s="21">
        <f>IF($A2615="","",MAX(0,MIN(1,IFERROR(VALUE($M2615),0))))</f>
        <v/>
      </c>
      <c r="O2615" s="21">
        <f>IF($A2615="",0,IF(OR($S2615&lt;&gt;1,COUNTA($J2615:$M2615)=0),0,IF(SUMPRODUCT(MAX(($C$5:$C$6173=$C2615)*($D$5:$D$6173=$D2615)*($S$5:$S$6173=1)*IFERROR($N$5:$N$6173*1,0)))&gt;0,ROUND($H2615*($N2615/SUMPRODUCT(MAX(($C$5:$C$6173=$C2615)*($D$5:$D$6173=$D2615)*($S$5:$S$6173=1)*IFERROR($N$5:$N$6173*1,0)))),4),0)))</f>
        <v/>
      </c>
      <c r="P2615" s="10" t="inlineStr">
        <is>
          <t>coeff.</t>
        </is>
      </c>
      <c r="Q2615" s="21">
        <f>IF($A2615="","",$A2615&amp;"|"&amp;$C2615)</f>
        <v/>
      </c>
      <c r="R2615" s="21">
        <f>IF($A2615="","",$A2615&amp;"|"&amp;$C2615&amp;"|"&amp;$D2615)</f>
        <v/>
      </c>
      <c r="S2615" s="21">
        <f>IF($A2615="","",IFERROR(INDEX(Offerte!$D$2:$D$200,MATCH($Q2615,Offerte!$L$2:$L$200,0)),0))</f>
        <v/>
      </c>
      <c r="T2615" s="21">
        <f>IF($A2615="","",IFERROR(INDEX(Offerte!$G$2:$G$200,MATCH($Q2615,Offerte!$L$2:$L$200,0)),"NO"))</f>
        <v/>
      </c>
    </row>
    <row r="2616">
      <c r="A2616" s="10">
        <f>IF(Offerte!$A86="","",Offerte!$A86)</f>
        <v/>
      </c>
      <c r="B2616" s="10">
        <f>IF(Offerte!$A86="","",Offerte!$B86)</f>
        <v/>
      </c>
      <c r="C2616" s="10">
        <f>IF(Offerte!$A86="","",Offerte!$C86)</f>
        <v/>
      </c>
      <c r="D2616" s="10" t="inlineStr">
        <is>
          <t>C.1.1</t>
        </is>
      </c>
      <c r="E2616" s="10" t="inlineStr">
        <is>
          <t>C</t>
        </is>
      </c>
      <c r="F2616" s="10" t="inlineStr">
        <is>
          <t>Q</t>
        </is>
      </c>
      <c r="G2616" s="10" t="inlineStr">
        <is>
          <t>higher</t>
        </is>
      </c>
      <c r="H2616" s="10" t="n">
        <v>2</v>
      </c>
      <c r="I2616" s="10" t="inlineStr">
        <is>
          <t>Tasso di copertura del servizio con telecamere BSD</t>
        </is>
      </c>
      <c r="J2616" s="20" t="n"/>
      <c r="K2616" s="20" t="n"/>
      <c r="L2616" s="20" t="n"/>
      <c r="M2616" s="20" t="n"/>
      <c r="N2616" s="21">
        <f>IF($A2616="","",IFERROR(VALUE($K2616)/VALUE($L2616),IFERROR(VALUE($J2616),0)))</f>
        <v/>
      </c>
      <c r="O2616" s="21">
        <f>IF($A2616="",0,IF(OR($S2616&lt;&gt;1,COUNTA($J2616:$M2616)=0),0,IF(SUMPRODUCT(MAX(($C$5:$C$6173=$C2616)*($D$5:$D$6173=$D2616)*($S$5:$S$6173=1)*IFERROR($N$5:$N$6173*1,0)))&gt;0,ROUND($H2616*($N2616/SUMPRODUCT(MAX(($C$5:$C$6173=$C2616)*($D$5:$D$6173=$D2616)*($S$5:$S$6173=1)*IFERROR($N$5:$N$6173*1,0)))),4),0)))</f>
        <v/>
      </c>
      <c r="P2616" s="10" t="inlineStr">
        <is>
          <t>Autobus attrezzati con telecamere BSD / Autobus totali in offerta, incluse scorte</t>
        </is>
      </c>
      <c r="Q2616" s="21">
        <f>IF($A2616="","",$A2616&amp;"|"&amp;$C2616)</f>
        <v/>
      </c>
      <c r="R2616" s="21">
        <f>IF($A2616="","",$A2616&amp;"|"&amp;$C2616&amp;"|"&amp;$D2616)</f>
        <v/>
      </c>
      <c r="S2616" s="21">
        <f>IF($A2616="","",IFERROR(INDEX(Offerte!$D$2:$D$200,MATCH($Q2616,Offerte!$L$2:$L$200,0)),0))</f>
        <v/>
      </c>
      <c r="T2616" s="21">
        <f>IF($A2616="","",IFERROR(INDEX(Offerte!$G$2:$G$200,MATCH($Q2616,Offerte!$L$2:$L$200,0)),"NO"))</f>
        <v/>
      </c>
    </row>
    <row r="2617">
      <c r="A2617" s="10">
        <f>IF(Offerte!$A86="","",Offerte!$A86)</f>
        <v/>
      </c>
      <c r="B2617" s="10">
        <f>IF(Offerte!$A86="","",Offerte!$B86)</f>
        <v/>
      </c>
      <c r="C2617" s="10">
        <f>IF(Offerte!$A86="","",Offerte!$C86)</f>
        <v/>
      </c>
      <c r="D2617" s="10" t="inlineStr">
        <is>
          <t>C.1.2</t>
        </is>
      </c>
      <c r="E2617" s="10" t="inlineStr">
        <is>
          <t>C</t>
        </is>
      </c>
      <c r="F2617" s="10" t="inlineStr">
        <is>
          <t>Q</t>
        </is>
      </c>
      <c r="G2617" s="10" t="inlineStr">
        <is>
          <t>higher</t>
        </is>
      </c>
      <c r="H2617" s="10" t="n">
        <v>2</v>
      </c>
      <c r="I2617" s="10" t="inlineStr">
        <is>
          <t>Tasso di copertura del servizio con telecamere ADAS</t>
        </is>
      </c>
      <c r="J2617" s="20" t="n"/>
      <c r="K2617" s="20" t="n"/>
      <c r="L2617" s="20" t="n"/>
      <c r="M2617" s="20" t="n"/>
      <c r="N2617" s="21">
        <f>IF($A2617="","",IFERROR(VALUE($K2617)/VALUE($L2617),IFERROR(VALUE($J2617),0)))</f>
        <v/>
      </c>
      <c r="O2617" s="21">
        <f>IF($A2617="",0,IF(OR($S2617&lt;&gt;1,COUNTA($J2617:$M2617)=0),0,IF(SUMPRODUCT(MAX(($C$5:$C$6173=$C2617)*($D$5:$D$6173=$D2617)*($S$5:$S$6173=1)*IFERROR($N$5:$N$6173*1,0)))&gt;0,ROUND($H2617*($N2617/SUMPRODUCT(MAX(($C$5:$C$6173=$C2617)*($D$5:$D$6173=$D2617)*($S$5:$S$6173=1)*IFERROR($N$5:$N$6173*1,0)))),4),0)))</f>
        <v/>
      </c>
      <c r="P2617" s="10" t="inlineStr">
        <is>
          <t>Autobus attrezzati con telecamere ADAS / Autobus totali in offerta, incluse scorte</t>
        </is>
      </c>
      <c r="Q2617" s="21">
        <f>IF($A2617="","",$A2617&amp;"|"&amp;$C2617)</f>
        <v/>
      </c>
      <c r="R2617" s="21">
        <f>IF($A2617="","",$A2617&amp;"|"&amp;$C2617&amp;"|"&amp;$D2617)</f>
        <v/>
      </c>
      <c r="S2617" s="21">
        <f>IF($A2617="","",IFERROR(INDEX(Offerte!$D$2:$D$200,MATCH($Q2617,Offerte!$L$2:$L$200,0)),0))</f>
        <v/>
      </c>
      <c r="T2617" s="21">
        <f>IF($A2617="","",IFERROR(INDEX(Offerte!$G$2:$G$200,MATCH($Q2617,Offerte!$L$2:$L$200,0)),"NO"))</f>
        <v/>
      </c>
    </row>
    <row r="2618">
      <c r="A2618" s="10">
        <f>IF(Offerte!$A86="","",Offerte!$A86)</f>
        <v/>
      </c>
      <c r="B2618" s="10">
        <f>IF(Offerte!$A86="","",Offerte!$B86)</f>
        <v/>
      </c>
      <c r="C2618" s="10">
        <f>IF(Offerte!$A86="","",Offerte!$C86)</f>
        <v/>
      </c>
      <c r="D2618" s="10" t="inlineStr">
        <is>
          <t>C.2.1</t>
        </is>
      </c>
      <c r="E2618" s="10" t="inlineStr">
        <is>
          <t>C</t>
        </is>
      </c>
      <c r="F2618" s="10" t="inlineStr">
        <is>
          <t>Q</t>
        </is>
      </c>
      <c r="G2618" s="10" t="inlineStr">
        <is>
          <t>higher</t>
        </is>
      </c>
      <c r="H2618" s="10" t="n">
        <v>3</v>
      </c>
      <c r="I2618" s="10" t="inlineStr">
        <is>
          <t>Tasso di copertura del servizio con telecamere di bordo di videosorveglianza</t>
        </is>
      </c>
      <c r="J2618" s="20" t="n"/>
      <c r="K2618" s="20" t="n"/>
      <c r="L2618" s="20" t="n"/>
      <c r="M2618" s="20" t="n"/>
      <c r="N2618" s="21">
        <f>IF($A2618="","",IFERROR(VALUE($K2618)/VALUE($L2618),IFERROR(VALUE($J2618),0)))</f>
        <v/>
      </c>
      <c r="O2618" s="21">
        <f>IF($A2618="",0,IF(OR($S2618&lt;&gt;1,COUNTA($J2618:$M2618)=0),0,IF(SUMPRODUCT(MAX(($C$5:$C$6173=$C2618)*($D$5:$D$6173=$D2618)*($S$5:$S$6173=1)*IFERROR($N$5:$N$6173*1,0)))&gt;0,ROUND($H2618*($N2618/SUMPRODUCT(MAX(($C$5:$C$6173=$C2618)*($D$5:$D$6173=$D2618)*($S$5:$S$6173=1)*IFERROR($N$5:$N$6173*1,0)))),4),0)))</f>
        <v/>
      </c>
      <c r="P2618" s="10" t="inlineStr">
        <is>
          <t>Autobus attrezzati con videosorveglianza / Autobus totali in offerta, incluse scorte</t>
        </is>
      </c>
      <c r="Q2618" s="21">
        <f>IF($A2618="","",$A2618&amp;"|"&amp;$C2618)</f>
        <v/>
      </c>
      <c r="R2618" s="21">
        <f>IF($A2618="","",$A2618&amp;"|"&amp;$C2618&amp;"|"&amp;$D2618)</f>
        <v/>
      </c>
      <c r="S2618" s="21">
        <f>IF($A2618="","",IFERROR(INDEX(Offerte!$D$2:$D$200,MATCH($Q2618,Offerte!$L$2:$L$200,0)),0))</f>
        <v/>
      </c>
      <c r="T2618" s="21">
        <f>IF($A2618="","",IFERROR(INDEX(Offerte!$G$2:$G$200,MATCH($Q2618,Offerte!$L$2:$L$200,0)),"NO"))</f>
        <v/>
      </c>
    </row>
    <row r="2619">
      <c r="A2619" s="10">
        <f>IF(Offerte!$A86="","",Offerte!$A86)</f>
        <v/>
      </c>
      <c r="B2619" s="10">
        <f>IF(Offerte!$A86="","",Offerte!$B86)</f>
        <v/>
      </c>
      <c r="C2619" s="10">
        <f>IF(Offerte!$A86="","",Offerte!$C86)</f>
        <v/>
      </c>
      <c r="D2619" s="10" t="inlineStr">
        <is>
          <t>C.2.2</t>
        </is>
      </c>
      <c r="E2619" s="10" t="inlineStr">
        <is>
          <t>C</t>
        </is>
      </c>
      <c r="F2619" s="10" t="inlineStr">
        <is>
          <t>T</t>
        </is>
      </c>
      <c r="G2619" s="10" t="inlineStr">
        <is>
          <t>tabular</t>
        </is>
      </c>
      <c r="H2619" s="10" t="n">
        <v>1</v>
      </c>
      <c r="I2619" s="10" t="inlineStr">
        <is>
          <t>Software video/audio analisi per situazioni di pericolo</t>
        </is>
      </c>
      <c r="J2619" s="20" t="n"/>
      <c r="K2619" s="20" t="n"/>
      <c r="L2619" s="20" t="n"/>
      <c r="M2619" s="20" t="n"/>
      <c r="N2619" s="21">
        <f>IF($A2619="","",IF(IFERROR(VALUE($M2619),0)=1,1,0))</f>
        <v/>
      </c>
      <c r="O2619" s="21">
        <f>IF($A2619="",0,IF(OR($S2619&lt;&gt;1,COUNTA($J2619:$M2619)=0),0,IF($N2619=1,$H2619,0)))</f>
        <v/>
      </c>
      <c r="P2619" s="10" t="inlineStr">
        <is>
          <t>sì/no</t>
        </is>
      </c>
      <c r="Q2619" s="21">
        <f>IF($A2619="","",$A2619&amp;"|"&amp;$C2619)</f>
        <v/>
      </c>
      <c r="R2619" s="21">
        <f>IF($A2619="","",$A2619&amp;"|"&amp;$C2619&amp;"|"&amp;$D2619)</f>
        <v/>
      </c>
      <c r="S2619" s="21">
        <f>IF($A2619="","",IFERROR(INDEX(Offerte!$D$2:$D$200,MATCH($Q2619,Offerte!$L$2:$L$200,0)),0))</f>
        <v/>
      </c>
      <c r="T2619" s="21">
        <f>IF($A2619="","",IFERROR(INDEX(Offerte!$G$2:$G$200,MATCH($Q2619,Offerte!$L$2:$L$200,0)),"NO"))</f>
        <v/>
      </c>
    </row>
    <row r="2620">
      <c r="A2620" s="10">
        <f>IF(Offerte!$A86="","",Offerte!$A86)</f>
        <v/>
      </c>
      <c r="B2620" s="10">
        <f>IF(Offerte!$A86="","",Offerte!$B86)</f>
        <v/>
      </c>
      <c r="C2620" s="10">
        <f>IF(Offerte!$A86="","",Offerte!$C86)</f>
        <v/>
      </c>
      <c r="D2620" s="10" t="inlineStr">
        <is>
          <t>C.2.3</t>
        </is>
      </c>
      <c r="E2620" s="10" t="inlineStr">
        <is>
          <t>C</t>
        </is>
      </c>
      <c r="F2620" s="10" t="inlineStr">
        <is>
          <t>T</t>
        </is>
      </c>
      <c r="G2620" s="10" t="inlineStr">
        <is>
          <t>tabular</t>
        </is>
      </c>
      <c r="H2620" s="10" t="n">
        <v>1</v>
      </c>
      <c r="I2620" s="10" t="inlineStr">
        <is>
          <t>Collegamento con centrale qualificata di pronto intervento</t>
        </is>
      </c>
      <c r="J2620" s="20" t="n"/>
      <c r="K2620" s="20" t="n"/>
      <c r="L2620" s="20" t="n"/>
      <c r="M2620" s="20" t="n"/>
      <c r="N2620" s="21">
        <f>IF($A2620="","",IF(IFERROR(VALUE($M2620),0)=1,1,0))</f>
        <v/>
      </c>
      <c r="O2620" s="21">
        <f>IF($A2620="",0,IF(OR($S2620&lt;&gt;1,COUNTA($J2620:$M2620)=0),0,IF($N2620=1,$H2620,0)))</f>
        <v/>
      </c>
      <c r="P2620" s="10" t="inlineStr">
        <is>
          <t>sì/no</t>
        </is>
      </c>
      <c r="Q2620" s="21">
        <f>IF($A2620="","",$A2620&amp;"|"&amp;$C2620)</f>
        <v/>
      </c>
      <c r="R2620" s="21">
        <f>IF($A2620="","",$A2620&amp;"|"&amp;$C2620&amp;"|"&amp;$D2620)</f>
        <v/>
      </c>
      <c r="S2620" s="21">
        <f>IF($A2620="","",IFERROR(INDEX(Offerte!$D$2:$D$200,MATCH($Q2620,Offerte!$L$2:$L$200,0)),0))</f>
        <v/>
      </c>
      <c r="T2620" s="21">
        <f>IF($A2620="","",IFERROR(INDEX(Offerte!$G$2:$G$200,MATCH($Q2620,Offerte!$L$2:$L$200,0)),"NO"))</f>
        <v/>
      </c>
    </row>
    <row r="2621">
      <c r="A2621" s="10">
        <f>IF(Offerte!$A86="","",Offerte!$A86)</f>
        <v/>
      </c>
      <c r="B2621" s="10">
        <f>IF(Offerte!$A86="","",Offerte!$B86)</f>
        <v/>
      </c>
      <c r="C2621" s="10">
        <f>IF(Offerte!$A86="","",Offerte!$C86)</f>
        <v/>
      </c>
      <c r="D2621" s="10" t="inlineStr">
        <is>
          <t>C.2.4</t>
        </is>
      </c>
      <c r="E2621" s="10" t="inlineStr">
        <is>
          <t>C</t>
        </is>
      </c>
      <c r="F2621" s="10" t="inlineStr">
        <is>
          <t>Q</t>
        </is>
      </c>
      <c r="G2621" s="10" t="inlineStr">
        <is>
          <t>higher</t>
        </is>
      </c>
      <c r="H2621" s="10" t="n">
        <v>1</v>
      </c>
      <c r="I2621" s="10" t="inlineStr">
        <is>
          <t>Tasso di copertura del servizio con dispositivi per la chiamata di emergenza del conducente</t>
        </is>
      </c>
      <c r="J2621" s="20" t="n"/>
      <c r="K2621" s="20" t="n"/>
      <c r="L2621" s="20" t="n"/>
      <c r="M2621" s="20" t="n"/>
      <c r="N2621" s="21">
        <f>IF($A2621="","",IFERROR(VALUE($K2621)/VALUE($L2621),IFERROR(VALUE($J2621),0)))</f>
        <v/>
      </c>
      <c r="O2621" s="21">
        <f>IF($A2621="",0,IF(OR($S2621&lt;&gt;1,COUNTA($J2621:$M2621)=0),0,IF(SUMPRODUCT(MAX(($C$5:$C$6173=$C2621)*($D$5:$D$6173=$D2621)*($S$5:$S$6173=1)*IFERROR($N$5:$N$6173*1,0)))&gt;0,ROUND($H2621*($N2621/SUMPRODUCT(MAX(($C$5:$C$6173=$C2621)*($D$5:$D$6173=$D2621)*($S$5:$S$6173=1)*IFERROR($N$5:$N$6173*1,0)))),4),0)))</f>
        <v/>
      </c>
      <c r="P2621" s="10" t="inlineStr">
        <is>
          <t>Autobus attrezzati con chiamata di emergenza / Autobus totali in offerta, incluse scorte</t>
        </is>
      </c>
      <c r="Q2621" s="21">
        <f>IF($A2621="","",$A2621&amp;"|"&amp;$C2621)</f>
        <v/>
      </c>
      <c r="R2621" s="21">
        <f>IF($A2621="","",$A2621&amp;"|"&amp;$C2621&amp;"|"&amp;$D2621)</f>
        <v/>
      </c>
      <c r="S2621" s="21">
        <f>IF($A2621="","",IFERROR(INDEX(Offerte!$D$2:$D$200,MATCH($Q2621,Offerte!$L$2:$L$200,0)),0))</f>
        <v/>
      </c>
      <c r="T2621" s="21">
        <f>IF($A2621="","",IFERROR(INDEX(Offerte!$G$2:$G$200,MATCH($Q2621,Offerte!$L$2:$L$200,0)),"NO"))</f>
        <v/>
      </c>
    </row>
    <row r="2622">
      <c r="A2622" s="10">
        <f>IF(Offerte!$A86="","",Offerte!$A86)</f>
        <v/>
      </c>
      <c r="B2622" s="10">
        <f>IF(Offerte!$A86="","",Offerte!$B86)</f>
        <v/>
      </c>
      <c r="C2622" s="10">
        <f>IF(Offerte!$A86="","",Offerte!$C86)</f>
        <v/>
      </c>
      <c r="D2622" s="10" t="inlineStr">
        <is>
          <t>C.3.1</t>
        </is>
      </c>
      <c r="E2622" s="10" t="inlineStr">
        <is>
          <t>C</t>
        </is>
      </c>
      <c r="F2622" s="10" t="inlineStr">
        <is>
          <t>Q</t>
        </is>
      </c>
      <c r="G2622" s="10" t="inlineStr">
        <is>
          <t>higher</t>
        </is>
      </c>
      <c r="H2622" s="10" t="n">
        <v>2</v>
      </c>
      <c r="I2622" s="10" t="inlineStr">
        <is>
          <t>Tasso di copertura del servizio con dispositivi di informazione dinamica a bordo mezzo</t>
        </is>
      </c>
      <c r="J2622" s="20" t="n"/>
      <c r="K2622" s="20" t="n"/>
      <c r="L2622" s="20" t="n"/>
      <c r="M2622" s="20" t="n"/>
      <c r="N2622" s="21">
        <f>IF($A2622="","",IFERROR(VALUE($K2622)/VALUE($L2622),IFERROR(VALUE($J2622),0)))</f>
        <v/>
      </c>
      <c r="O2622" s="21">
        <f>IF($A2622="",0,IF(OR($S2622&lt;&gt;1,COUNTA($J2622:$M2622)=0),0,IF(SUMPRODUCT(MAX(($C$5:$C$6173=$C2622)*($D$5:$D$6173=$D2622)*($S$5:$S$6173=1)*IFERROR($N$5:$N$6173*1,0)))&gt;0,ROUND($H2622*($N2622/SUMPRODUCT(MAX(($C$5:$C$6173=$C2622)*($D$5:$D$6173=$D2622)*($S$5:$S$6173=1)*IFERROR($N$5:$N$6173*1,0)))),4),0)))</f>
        <v/>
      </c>
      <c r="P2622" s="10" t="inlineStr">
        <is>
          <t>Autobus con monitor e indicatori vocali / Autobus totali in offerta, incluse scorte</t>
        </is>
      </c>
      <c r="Q2622" s="21">
        <f>IF($A2622="","",$A2622&amp;"|"&amp;$C2622)</f>
        <v/>
      </c>
      <c r="R2622" s="21">
        <f>IF($A2622="","",$A2622&amp;"|"&amp;$C2622&amp;"|"&amp;$D2622)</f>
        <v/>
      </c>
      <c r="S2622" s="21">
        <f>IF($A2622="","",IFERROR(INDEX(Offerte!$D$2:$D$200,MATCH($Q2622,Offerte!$L$2:$L$200,0)),0))</f>
        <v/>
      </c>
      <c r="T2622" s="21">
        <f>IF($A2622="","",IFERROR(INDEX(Offerte!$G$2:$G$200,MATCH($Q2622,Offerte!$L$2:$L$200,0)),"NO"))</f>
        <v/>
      </c>
    </row>
    <row r="2623">
      <c r="A2623" s="10">
        <f>IF(Offerte!$A86="","",Offerte!$A86)</f>
        <v/>
      </c>
      <c r="B2623" s="10">
        <f>IF(Offerte!$A86="","",Offerte!$B86)</f>
        <v/>
      </c>
      <c r="C2623" s="10">
        <f>IF(Offerte!$A86="","",Offerte!$C86)</f>
        <v/>
      </c>
      <c r="D2623" s="10" t="inlineStr">
        <is>
          <t>C.3.2</t>
        </is>
      </c>
      <c r="E2623" s="10" t="inlineStr">
        <is>
          <t>C</t>
        </is>
      </c>
      <c r="F2623" s="10" t="inlineStr">
        <is>
          <t>T</t>
        </is>
      </c>
      <c r="G2623" s="10" t="inlineStr">
        <is>
          <t>tabular</t>
        </is>
      </c>
      <c r="H2623" s="10" t="n">
        <v>2</v>
      </c>
      <c r="I2623" s="10" t="inlineStr">
        <is>
          <t>Informazioni a bordo su coincidenze ai nodi</t>
        </is>
      </c>
      <c r="J2623" s="20" t="n"/>
      <c r="K2623" s="20" t="n"/>
      <c r="L2623" s="20" t="n"/>
      <c r="M2623" s="20" t="n"/>
      <c r="N2623" s="21">
        <f>IF($A2623="","",IF(IFERROR(VALUE($M2623),0)=1,1,0))</f>
        <v/>
      </c>
      <c r="O2623" s="21">
        <f>IF($A2623="",0,IF(OR($S2623&lt;&gt;1,COUNTA($J2623:$M2623)=0),0,IF(AND($N2623=1,IFERROR(SUMIFS($N$5:$N$6173,$Q$5:$Q$6173,$Q2623,$D$5:$D$6173,"C.3.1"),0)&gt;=0.5),$H2623,0)))</f>
        <v/>
      </c>
      <c r="P2623" s="10" t="inlineStr">
        <is>
          <t>Dipende da C.3.1 &gt;= 0.5</t>
        </is>
      </c>
      <c r="Q2623" s="21">
        <f>IF($A2623="","",$A2623&amp;"|"&amp;$C2623)</f>
        <v/>
      </c>
      <c r="R2623" s="21">
        <f>IF($A2623="","",$A2623&amp;"|"&amp;$C2623&amp;"|"&amp;$D2623)</f>
        <v/>
      </c>
      <c r="S2623" s="21">
        <f>IF($A2623="","",IFERROR(INDEX(Offerte!$D$2:$D$200,MATCH($Q2623,Offerte!$L$2:$L$200,0)),0))</f>
        <v/>
      </c>
      <c r="T2623" s="21">
        <f>IF($A2623="","",IFERROR(INDEX(Offerte!$G$2:$G$200,MATCH($Q2623,Offerte!$L$2:$L$200,0)),"NO"))</f>
        <v/>
      </c>
    </row>
    <row r="2624">
      <c r="A2624" s="10">
        <f>IF(Offerte!$A86="","",Offerte!$A86)</f>
        <v/>
      </c>
      <c r="B2624" s="10">
        <f>IF(Offerte!$A86="","",Offerte!$B86)</f>
        <v/>
      </c>
      <c r="C2624" s="10">
        <f>IF(Offerte!$A86="","",Offerte!$C86)</f>
        <v/>
      </c>
      <c r="D2624" s="10" t="inlineStr">
        <is>
          <t>D.1.1</t>
        </is>
      </c>
      <c r="E2624" s="10" t="inlineStr">
        <is>
          <t>D</t>
        </is>
      </c>
      <c r="F2624" s="10" t="inlineStr">
        <is>
          <t>Q</t>
        </is>
      </c>
      <c r="G2624" s="10" t="inlineStr">
        <is>
          <t>higher</t>
        </is>
      </c>
      <c r="H2624" s="10" t="n">
        <v>3</v>
      </c>
      <c r="I2624" s="10" t="inlineStr">
        <is>
          <t>Installazione di pensiline</t>
        </is>
      </c>
      <c r="J2624" s="20" t="n"/>
      <c r="K2624" s="20" t="n"/>
      <c r="L2624" s="20" t="n"/>
      <c r="M2624" s="20" t="n"/>
      <c r="N2624" s="21">
        <f>IF($A2624="","",IFERROR(VALUE($J2624),0))</f>
        <v/>
      </c>
      <c r="O2624" s="21">
        <f>IF($A2624="",0,IF(OR($S2624&lt;&gt;1,COUNTA($J2624:$M2624)=0),0,IF(SUMPRODUCT(MAX(($C$5:$C$6173=$C2624)*($D$5:$D$6173=$D2624)*($S$5:$S$6173=1)*IFERROR($N$5:$N$6173*1,0)))&gt;0,ROUND($H2624*($N2624/SUMPRODUCT(MAX(($C$5:$C$6173=$C2624)*($D$5:$D$6173=$D2624)*($S$5:$S$6173=1)*IFERROR($N$5:$N$6173*1,0)))),4),0)))</f>
        <v/>
      </c>
      <c r="P2624" s="10" t="inlineStr">
        <is>
          <t>fermate</t>
        </is>
      </c>
      <c r="Q2624" s="21">
        <f>IF($A2624="","",$A2624&amp;"|"&amp;$C2624)</f>
        <v/>
      </c>
      <c r="R2624" s="21">
        <f>IF($A2624="","",$A2624&amp;"|"&amp;$C2624&amp;"|"&amp;$D2624)</f>
        <v/>
      </c>
      <c r="S2624" s="21">
        <f>IF($A2624="","",IFERROR(INDEX(Offerte!$D$2:$D$200,MATCH($Q2624,Offerte!$L$2:$L$200,0)),0))</f>
        <v/>
      </c>
      <c r="T2624" s="21">
        <f>IF($A2624="","",IFERROR(INDEX(Offerte!$G$2:$G$200,MATCH($Q2624,Offerte!$L$2:$L$200,0)),"NO"))</f>
        <v/>
      </c>
    </row>
    <row r="2625">
      <c r="A2625" s="10">
        <f>IF(Offerte!$A86="","",Offerte!$A86)</f>
        <v/>
      </c>
      <c r="B2625" s="10">
        <f>IF(Offerte!$A86="","",Offerte!$B86)</f>
        <v/>
      </c>
      <c r="C2625" s="10">
        <f>IF(Offerte!$A86="","",Offerte!$C86)</f>
        <v/>
      </c>
      <c r="D2625" s="10" t="inlineStr">
        <is>
          <t>D.1.2</t>
        </is>
      </c>
      <c r="E2625" s="10" t="inlineStr">
        <is>
          <t>D</t>
        </is>
      </c>
      <c r="F2625" s="10" t="inlineStr">
        <is>
          <t>Q</t>
        </is>
      </c>
      <c r="G2625" s="10" t="inlineStr">
        <is>
          <t>higher</t>
        </is>
      </c>
      <c r="H2625" s="10" t="n">
        <v>3</v>
      </c>
      <c r="I2625" s="10" t="inlineStr">
        <is>
          <t>Installazione di paline di fermata conformi alla DGR 581/2023</t>
        </is>
      </c>
      <c r="J2625" s="20" t="n"/>
      <c r="K2625" s="20" t="n"/>
      <c r="L2625" s="20" t="n"/>
      <c r="M2625" s="20" t="n"/>
      <c r="N2625" s="21">
        <f>IF($A2625="","",IFERROR(VALUE($J2625),0))</f>
        <v/>
      </c>
      <c r="O2625" s="21">
        <f>IF($A2625="",0,IF(OR($S2625&lt;&gt;1,COUNTA($J2625:$M2625)=0),0,IF(SUMPRODUCT(MAX(($C$5:$C$6173=$C2625)*($D$5:$D$6173=$D2625)*($S$5:$S$6173=1)*IFERROR($N$5:$N$6173*1,0)))&gt;0,ROUND($H2625*($N2625/SUMPRODUCT(MAX(($C$5:$C$6173=$C2625)*($D$5:$D$6173=$D2625)*($S$5:$S$6173=1)*IFERROR($N$5:$N$6173*1,0)))),4),0)))</f>
        <v/>
      </c>
      <c r="P2625" s="10" t="inlineStr">
        <is>
          <t>fermate</t>
        </is>
      </c>
      <c r="Q2625" s="21">
        <f>IF($A2625="","",$A2625&amp;"|"&amp;$C2625)</f>
        <v/>
      </c>
      <c r="R2625" s="21">
        <f>IF($A2625="","",$A2625&amp;"|"&amp;$C2625&amp;"|"&amp;$D2625)</f>
        <v/>
      </c>
      <c r="S2625" s="21">
        <f>IF($A2625="","",IFERROR(INDEX(Offerte!$D$2:$D$200,MATCH($Q2625,Offerte!$L$2:$L$200,0)),0))</f>
        <v/>
      </c>
      <c r="T2625" s="21">
        <f>IF($A2625="","",IFERROR(INDEX(Offerte!$G$2:$G$200,MATCH($Q2625,Offerte!$L$2:$L$200,0)),"NO"))</f>
        <v/>
      </c>
    </row>
    <row r="2626">
      <c r="A2626" s="10">
        <f>IF(Offerte!$A86="","",Offerte!$A86)</f>
        <v/>
      </c>
      <c r="B2626" s="10">
        <f>IF(Offerte!$A86="","",Offerte!$B86)</f>
        <v/>
      </c>
      <c r="C2626" s="10">
        <f>IF(Offerte!$A86="","",Offerte!$C86)</f>
        <v/>
      </c>
      <c r="D2626" s="10" t="inlineStr">
        <is>
          <t>D.1.3</t>
        </is>
      </c>
      <c r="E2626" s="10" t="inlineStr">
        <is>
          <t>D</t>
        </is>
      </c>
      <c r="F2626" s="10" t="inlineStr">
        <is>
          <t>Q</t>
        </is>
      </c>
      <c r="G2626" s="10" t="inlineStr">
        <is>
          <t>higher</t>
        </is>
      </c>
      <c r="H2626" s="10" t="n">
        <v>2</v>
      </c>
      <c r="I2626" s="10" t="inlineStr">
        <is>
          <t>Display informativi connessi alle fermate</t>
        </is>
      </c>
      <c r="J2626" s="20" t="n"/>
      <c r="K2626" s="20" t="n"/>
      <c r="L2626" s="20" t="n"/>
      <c r="M2626" s="20" t="n"/>
      <c r="N2626" s="21">
        <f>IF($A2626="","",IFERROR(VALUE($J2626),0))</f>
        <v/>
      </c>
      <c r="O2626" s="21">
        <f>IF($A2626="",0,IF(OR($S2626&lt;&gt;1,COUNTA($J2626:$M2626)=0),0,IF(SUMPRODUCT(MAX(($C$5:$C$6173=$C2626)*($D$5:$D$6173=$D2626)*($S$5:$S$6173=1)*IFERROR($N$5:$N$6173*1,0)))&gt;0,ROUND($H2626*($N2626/SUMPRODUCT(MAX(($C$5:$C$6173=$C2626)*($D$5:$D$6173=$D2626)*($S$5:$S$6173=1)*IFERROR($N$5:$N$6173*1,0)))),4),0)))</f>
        <v/>
      </c>
      <c r="P2626" s="10" t="inlineStr">
        <is>
          <t>fermate</t>
        </is>
      </c>
      <c r="Q2626" s="21">
        <f>IF($A2626="","",$A2626&amp;"|"&amp;$C2626)</f>
        <v/>
      </c>
      <c r="R2626" s="21">
        <f>IF($A2626="","",$A2626&amp;"|"&amp;$C2626&amp;"|"&amp;$D2626)</f>
        <v/>
      </c>
      <c r="S2626" s="21">
        <f>IF($A2626="","",IFERROR(INDEX(Offerte!$D$2:$D$200,MATCH($Q2626,Offerte!$L$2:$L$200,0)),0))</f>
        <v/>
      </c>
      <c r="T2626" s="21">
        <f>IF($A2626="","",IFERROR(INDEX(Offerte!$G$2:$G$200,MATCH($Q2626,Offerte!$L$2:$L$200,0)),"NO"))</f>
        <v/>
      </c>
    </row>
    <row r="2627">
      <c r="A2627" s="10">
        <f>IF(Offerte!$A86="","",Offerte!$A86)</f>
        <v/>
      </c>
      <c r="B2627" s="10">
        <f>IF(Offerte!$A86="","",Offerte!$B86)</f>
        <v/>
      </c>
      <c r="C2627" s="10">
        <f>IF(Offerte!$A86="","",Offerte!$C86)</f>
        <v/>
      </c>
      <c r="D2627" s="10" t="inlineStr">
        <is>
          <t>D.2.1</t>
        </is>
      </c>
      <c r="E2627" s="10" t="inlineStr">
        <is>
          <t>D</t>
        </is>
      </c>
      <c r="F2627" s="10" t="inlineStr">
        <is>
          <t>Q</t>
        </is>
      </c>
      <c r="G2627" s="10" t="inlineStr">
        <is>
          <t>higher</t>
        </is>
      </c>
      <c r="H2627" s="10" t="n">
        <v>2</v>
      </c>
      <c r="I2627" s="10" t="inlineStr">
        <is>
          <t>Segnali tattili Loges-Vet-Evolution</t>
        </is>
      </c>
      <c r="J2627" s="20" t="n"/>
      <c r="K2627" s="20" t="n"/>
      <c r="L2627" s="20" t="n"/>
      <c r="M2627" s="20" t="n"/>
      <c r="N2627" s="21">
        <f>IF($A2627="","",IFERROR(VALUE($J2627),0))</f>
        <v/>
      </c>
      <c r="O2627" s="21">
        <f>IF($A2627="",0,IF(OR($S2627&lt;&gt;1,COUNTA($J2627:$M2627)=0),0,IF(SUMPRODUCT(MAX(($C$5:$C$6173=$C2627)*($D$5:$D$6173=$D2627)*($S$5:$S$6173=1)*IFERROR($N$5:$N$6173*1,0)))&gt;0,ROUND($H2627*($N2627/SUMPRODUCT(MAX(($C$5:$C$6173=$C2627)*($D$5:$D$6173=$D2627)*($S$5:$S$6173=1)*IFERROR($N$5:$N$6173*1,0)))),4),0)))</f>
        <v/>
      </c>
      <c r="P2627" s="10" t="inlineStr">
        <is>
          <t>fermate</t>
        </is>
      </c>
      <c r="Q2627" s="21">
        <f>IF($A2627="","",$A2627&amp;"|"&amp;$C2627)</f>
        <v/>
      </c>
      <c r="R2627" s="21">
        <f>IF($A2627="","",$A2627&amp;"|"&amp;$C2627&amp;"|"&amp;$D2627)</f>
        <v/>
      </c>
      <c r="S2627" s="21">
        <f>IF($A2627="","",IFERROR(INDEX(Offerte!$D$2:$D$200,MATCH($Q2627,Offerte!$L$2:$L$200,0)),0))</f>
        <v/>
      </c>
      <c r="T2627" s="21">
        <f>IF($A2627="","",IFERROR(INDEX(Offerte!$G$2:$G$200,MATCH($Q2627,Offerte!$L$2:$L$200,0)),"NO"))</f>
        <v/>
      </c>
    </row>
    <row r="2628">
      <c r="A2628" s="10">
        <f>IF(Offerte!$A86="","",Offerte!$A86)</f>
        <v/>
      </c>
      <c r="B2628" s="10">
        <f>IF(Offerte!$A86="","",Offerte!$B86)</f>
        <v/>
      </c>
      <c r="C2628" s="10">
        <f>IF(Offerte!$A86="","",Offerte!$C86)</f>
        <v/>
      </c>
      <c r="D2628" s="10" t="inlineStr">
        <is>
          <t>E.1.1</t>
        </is>
      </c>
      <c r="E2628" s="10" t="inlineStr">
        <is>
          <t>E</t>
        </is>
      </c>
      <c r="F2628" s="10" t="inlineStr">
        <is>
          <t>T</t>
        </is>
      </c>
      <c r="G2628" s="10" t="inlineStr">
        <is>
          <t>tabular</t>
        </is>
      </c>
      <c r="H2628" s="10" t="n">
        <v>2</v>
      </c>
      <c r="I2628" s="10" t="inlineStr">
        <is>
          <t>Mobile app con travel planner PRM</t>
        </is>
      </c>
      <c r="J2628" s="20" t="n"/>
      <c r="K2628" s="20" t="n"/>
      <c r="L2628" s="20" t="n"/>
      <c r="M2628" s="20" t="n"/>
      <c r="N2628" s="21">
        <f>IF($A2628="","",IF(IFERROR(VALUE($M2628),0)=1,1,0))</f>
        <v/>
      </c>
      <c r="O2628" s="21">
        <f>IF($A2628="",0,IF(OR($S2628&lt;&gt;1,COUNTA($J2628:$M2628)=0),0,IF($N2628=1,$H2628,0)))</f>
        <v/>
      </c>
      <c r="P2628" s="10" t="inlineStr">
        <is>
          <t>sì/no</t>
        </is>
      </c>
      <c r="Q2628" s="21">
        <f>IF($A2628="","",$A2628&amp;"|"&amp;$C2628)</f>
        <v/>
      </c>
      <c r="R2628" s="21">
        <f>IF($A2628="","",$A2628&amp;"|"&amp;$C2628&amp;"|"&amp;$D2628)</f>
        <v/>
      </c>
      <c r="S2628" s="21">
        <f>IF($A2628="","",IFERROR(INDEX(Offerte!$D$2:$D$200,MATCH($Q2628,Offerte!$L$2:$L$200,0)),0))</f>
        <v/>
      </c>
      <c r="T2628" s="21">
        <f>IF($A2628="","",IFERROR(INDEX(Offerte!$G$2:$G$200,MATCH($Q2628,Offerte!$L$2:$L$200,0)),"NO"))</f>
        <v/>
      </c>
    </row>
    <row r="2629">
      <c r="A2629" s="10">
        <f>IF(Offerte!$A86="","",Offerte!$A86)</f>
        <v/>
      </c>
      <c r="B2629" s="10">
        <f>IF(Offerte!$A86="","",Offerte!$B86)</f>
        <v/>
      </c>
      <c r="C2629" s="10">
        <f>IF(Offerte!$A86="","",Offerte!$C86)</f>
        <v/>
      </c>
      <c r="D2629" s="10" t="inlineStr">
        <is>
          <t>E.2.1</t>
        </is>
      </c>
      <c r="E2629" s="10" t="inlineStr">
        <is>
          <t>E</t>
        </is>
      </c>
      <c r="F2629" s="10" t="inlineStr">
        <is>
          <t>D</t>
        </is>
      </c>
      <c r="G2629" s="10" t="inlineStr">
        <is>
          <t>discretionary</t>
        </is>
      </c>
      <c r="H2629" s="10" t="n">
        <v>2</v>
      </c>
      <c r="I2629" s="10" t="inlineStr">
        <is>
          <t>Altre azioni informative e rapporti con gli utenti</t>
        </is>
      </c>
      <c r="J2629" s="20" t="n"/>
      <c r="K2629" s="20" t="n"/>
      <c r="L2629" s="20" t="n"/>
      <c r="M2629" s="20" t="n"/>
      <c r="N2629" s="21">
        <f>IF($A2629="","",MAX(0,MIN(1,IFERROR(VALUE($M2629),0))))</f>
        <v/>
      </c>
      <c r="O2629" s="21">
        <f>IF($A2629="",0,IF(OR($S2629&lt;&gt;1,COUNTA($J2629:$M2629)=0),0,IF(SUMPRODUCT(MAX(($C$5:$C$6173=$C2629)*($D$5:$D$6173=$D2629)*($S$5:$S$6173=1)*IFERROR($N$5:$N$6173*1,0)))&gt;0,ROUND($H2629*($N2629/SUMPRODUCT(MAX(($C$5:$C$6173=$C2629)*($D$5:$D$6173=$D2629)*($S$5:$S$6173=1)*IFERROR($N$5:$N$6173*1,0)))),4),0)))</f>
        <v/>
      </c>
      <c r="P2629" s="10" t="inlineStr">
        <is>
          <t>coeff.</t>
        </is>
      </c>
      <c r="Q2629" s="21">
        <f>IF($A2629="","",$A2629&amp;"|"&amp;$C2629)</f>
        <v/>
      </c>
      <c r="R2629" s="21">
        <f>IF($A2629="","",$A2629&amp;"|"&amp;$C2629&amp;"|"&amp;$D2629)</f>
        <v/>
      </c>
      <c r="S2629" s="21">
        <f>IF($A2629="","",IFERROR(INDEX(Offerte!$D$2:$D$200,MATCH($Q2629,Offerte!$L$2:$L$200,0)),0))</f>
        <v/>
      </c>
      <c r="T2629" s="21">
        <f>IF($A2629="","",IFERROR(INDEX(Offerte!$G$2:$G$200,MATCH($Q2629,Offerte!$L$2:$L$200,0)),"NO"))</f>
        <v/>
      </c>
    </row>
    <row r="2630">
      <c r="A2630" s="10">
        <f>IF(Offerte!$A86="","",Offerte!$A86)</f>
        <v/>
      </c>
      <c r="B2630" s="10">
        <f>IF(Offerte!$A86="","",Offerte!$B86)</f>
        <v/>
      </c>
      <c r="C2630" s="10">
        <f>IF(Offerte!$A86="","",Offerte!$C86)</f>
        <v/>
      </c>
      <c r="D2630" s="10" t="inlineStr">
        <is>
          <t>F.1.1</t>
        </is>
      </c>
      <c r="E2630" s="10" t="inlineStr">
        <is>
          <t>F</t>
        </is>
      </c>
      <c r="F2630" s="10" t="inlineStr">
        <is>
          <t>Q</t>
        </is>
      </c>
      <c r="G2630" s="10" t="inlineStr">
        <is>
          <t>lower</t>
        </is>
      </c>
      <c r="H2630" s="10" t="n">
        <v>7</v>
      </c>
      <c r="I2630" s="10" t="inlineStr">
        <is>
          <t>Performance ambientali del parco mezzi adibito al servizio - I_CEA</t>
        </is>
      </c>
      <c r="J2630" s="20" t="n"/>
      <c r="K2630" s="20" t="n"/>
      <c r="L2630" s="20" t="n"/>
      <c r="M2630" s="20" t="n"/>
      <c r="N2630" s="21">
        <f>IF($A2630="","",IFERROR(VALUE($J2630),0))</f>
        <v/>
      </c>
      <c r="O2630" s="21">
        <f>IF($A2630="",0,IF(OR($S2630&lt;&gt;1,COUNTA($J2630:$M2630)=0),0,IF(AND(IFERROR(AGGREGATE(15,6,$N$5:$N$6173/(($C$5:$C$6173=$C2630)*($D$5:$D$6173=$D2630)*($S$5:$S$6173=1)*($N$5:$N$6173&gt;0)),1),0)&gt;0,$N2630&gt;0),ROUND($H2630*(IFERROR(AGGREGATE(15,6,$N$5:$N$6173/(($C$5:$C$6173=$C2630)*($D$5:$D$6173=$D2630)*($S$5:$S$6173=1)*($N$5:$N$6173&gt;0)),1),0)/$N2630),4),0)))</f>
        <v/>
      </c>
      <c r="P2630" s="10" t="inlineStr">
        <is>
          <t>indice</t>
        </is>
      </c>
      <c r="Q2630" s="21">
        <f>IF($A2630="","",$A2630&amp;"|"&amp;$C2630)</f>
        <v/>
      </c>
      <c r="R2630" s="21">
        <f>IF($A2630="","",$A2630&amp;"|"&amp;$C2630&amp;"|"&amp;$D2630)</f>
        <v/>
      </c>
      <c r="S2630" s="21">
        <f>IF($A2630="","",IFERROR(INDEX(Offerte!$D$2:$D$200,MATCH($Q2630,Offerte!$L$2:$L$200,0)),0))</f>
        <v/>
      </c>
      <c r="T2630" s="21">
        <f>IF($A2630="","",IFERROR(INDEX(Offerte!$G$2:$G$200,MATCH($Q2630,Offerte!$L$2:$L$200,0)),"NO"))</f>
        <v/>
      </c>
    </row>
    <row r="2631">
      <c r="A2631" s="10">
        <f>IF(Offerte!$A86="","",Offerte!$A86)</f>
        <v/>
      </c>
      <c r="B2631" s="10">
        <f>IF(Offerte!$A86="","",Offerte!$B86)</f>
        <v/>
      </c>
      <c r="C2631" s="10">
        <f>IF(Offerte!$A86="","",Offerte!$C86)</f>
        <v/>
      </c>
      <c r="D2631" s="10" t="inlineStr">
        <is>
          <t>F.2.1</t>
        </is>
      </c>
      <c r="E2631" s="10" t="inlineStr">
        <is>
          <t>F</t>
        </is>
      </c>
      <c r="F2631" s="10" t="inlineStr">
        <is>
          <t>Q</t>
        </is>
      </c>
      <c r="G2631" s="10" t="inlineStr">
        <is>
          <t>higher</t>
        </is>
      </c>
      <c r="H2631" s="10" t="n">
        <v>2</v>
      </c>
      <c r="I2631" s="10" t="inlineStr">
        <is>
          <t>Tasso di copertura del servizio con dispositivi ECO-DRIVER</t>
        </is>
      </c>
      <c r="J2631" s="20" t="n"/>
      <c r="K2631" s="20" t="n"/>
      <c r="L2631" s="20" t="n"/>
      <c r="M2631" s="20" t="n"/>
      <c r="N2631" s="21">
        <f>IF($A2631="","",IFERROR(VALUE($K2631)/VALUE($L2631),IFERROR(VALUE($J2631),0)))</f>
        <v/>
      </c>
      <c r="O2631" s="21">
        <f>IF($A2631="",0,IF(OR($S2631&lt;&gt;1,COUNTA($J2631:$M2631)=0),0,IF(SUMPRODUCT(MAX(($C$5:$C$6173=$C2631)*($D$5:$D$6173=$D2631)*($S$5:$S$6173=1)*IFERROR($N$5:$N$6173*1,0)))&gt;0,ROUND($H2631*($N2631/SUMPRODUCT(MAX(($C$5:$C$6173=$C2631)*($D$5:$D$6173=$D2631)*($S$5:$S$6173=1)*IFERROR($N$5:$N$6173*1,0)))),4),0)))</f>
        <v/>
      </c>
      <c r="P2631" s="10" t="inlineStr">
        <is>
          <t>Autobus attrezzati con dispositivi ECO-DRIVER / Autobus totali in offerta, incluse scorte</t>
        </is>
      </c>
      <c r="Q2631" s="21">
        <f>IF($A2631="","",$A2631&amp;"|"&amp;$C2631)</f>
        <v/>
      </c>
      <c r="R2631" s="21">
        <f>IF($A2631="","",$A2631&amp;"|"&amp;$C2631&amp;"|"&amp;$D2631)</f>
        <v/>
      </c>
      <c r="S2631" s="21">
        <f>IF($A2631="","",IFERROR(INDEX(Offerte!$D$2:$D$200,MATCH($Q2631,Offerte!$L$2:$L$200,0)),0))</f>
        <v/>
      </c>
      <c r="T2631" s="21">
        <f>IF($A2631="","",IFERROR(INDEX(Offerte!$G$2:$G$200,MATCH($Q2631,Offerte!$L$2:$L$200,0)),"NO"))</f>
        <v/>
      </c>
    </row>
    <row r="2632">
      <c r="A2632" s="10">
        <f>IF(Offerte!$A86="","",Offerte!$A86)</f>
        <v/>
      </c>
      <c r="B2632" s="10">
        <f>IF(Offerte!$A86="","",Offerte!$B86)</f>
        <v/>
      </c>
      <c r="C2632" s="10">
        <f>IF(Offerte!$A86="","",Offerte!$C86)</f>
        <v/>
      </c>
      <c r="D2632" s="10" t="inlineStr">
        <is>
          <t>F.3.1</t>
        </is>
      </c>
      <c r="E2632" s="10" t="inlineStr">
        <is>
          <t>F</t>
        </is>
      </c>
      <c r="F2632" s="10" t="inlineStr">
        <is>
          <t>Q</t>
        </is>
      </c>
      <c r="G2632" s="10" t="inlineStr">
        <is>
          <t>higher</t>
        </is>
      </c>
      <c r="H2632" s="10" t="n">
        <v>2</v>
      </c>
      <c r="I2632" s="10" t="inlineStr">
        <is>
          <t>Autoproduzione consumi elettrici per trazione</t>
        </is>
      </c>
      <c r="J2632" s="20" t="n"/>
      <c r="K2632" s="20" t="n"/>
      <c r="L2632" s="20" t="n"/>
      <c r="M2632" s="20" t="n"/>
      <c r="N2632" s="21">
        <f>IF($A2632="","",IFERROR(VALUE($J2632),0))</f>
        <v/>
      </c>
      <c r="O2632" s="21">
        <f>IF($A2632="",0,IF(OR($S2632&lt;&gt;1,COUNTA($J2632:$M2632)=0),0,IF(SUMPRODUCT(MAX(($C$5:$C$6173=$C2632)*($D$5:$D$6173=$D2632)*($S$5:$S$6173=1)*IFERROR($N$5:$N$6173*1,0)))&gt;0,ROUND($H2632*($N2632/SUMPRODUCT(MAX(($C$5:$C$6173=$C2632)*($D$5:$D$6173=$D2632)*($S$5:$S$6173=1)*IFERROR($N$5:$N$6173*1,0)))),4),0)))</f>
        <v/>
      </c>
      <c r="P2632" s="10" t="inlineStr">
        <is>
          <t>kWh/anno</t>
        </is>
      </c>
      <c r="Q2632" s="21">
        <f>IF($A2632="","",$A2632&amp;"|"&amp;$C2632)</f>
        <v/>
      </c>
      <c r="R2632" s="21">
        <f>IF($A2632="","",$A2632&amp;"|"&amp;$C2632&amp;"|"&amp;$D2632)</f>
        <v/>
      </c>
      <c r="S2632" s="21">
        <f>IF($A2632="","",IFERROR(INDEX(Offerte!$D$2:$D$200,MATCH($Q2632,Offerte!$L$2:$L$200,0)),0))</f>
        <v/>
      </c>
      <c r="T2632" s="21">
        <f>IF($A2632="","",IFERROR(INDEX(Offerte!$G$2:$G$200,MATCH($Q2632,Offerte!$L$2:$L$200,0)),"NO"))</f>
        <v/>
      </c>
    </row>
    <row r="2633">
      <c r="A2633" s="10">
        <f>IF(Offerte!$A86="","",Offerte!$A86)</f>
        <v/>
      </c>
      <c r="B2633" s="10">
        <f>IF(Offerte!$A86="","",Offerte!$B86)</f>
        <v/>
      </c>
      <c r="C2633" s="10">
        <f>IF(Offerte!$A86="","",Offerte!$C86)</f>
        <v/>
      </c>
      <c r="D2633" s="10" t="inlineStr">
        <is>
          <t>F.4.1</t>
        </is>
      </c>
      <c r="E2633" s="10" t="inlineStr">
        <is>
          <t>F</t>
        </is>
      </c>
      <c r="F2633" s="10" t="inlineStr">
        <is>
          <t>Q</t>
        </is>
      </c>
      <c r="G2633" s="10" t="inlineStr">
        <is>
          <t>soil</t>
        </is>
      </c>
      <c r="H2633" s="10" t="n">
        <v>2</v>
      </c>
      <c r="I2633" s="10" t="inlineStr">
        <is>
          <t>Indice di consumo di suolo</t>
        </is>
      </c>
      <c r="J2633" s="20" t="n"/>
      <c r="K2633" s="20" t="n"/>
      <c r="L2633" s="20" t="n"/>
      <c r="M2633" s="20" t="n"/>
      <c r="N2633" s="21">
        <f>IF($A2633="","",IFERROR(VALUE($J2633),0))</f>
        <v/>
      </c>
      <c r="O2633" s="21">
        <f>IF($A2633="",0,IF(OR($S2633&lt;&gt;1,COUNTA($J2633:$M2633)=0),0,IF($N2633&lt;=0,$H2633,IF(SUMPRODUCT(MAX(($C$5:$C$6173=$C2633)*($D$5:$D$6173=$D2633)*($S$5:$S$6173=1)*IFERROR($N$5:$N$6173*1,0)))&gt;0,ROUND($H2633*((SUMPRODUCT(MAX(($C$5:$C$6173=$C2633)*($D$5:$D$6173=$D2633)*($S$5:$S$6173=1)*IFERROR($N$5:$N$6173*1,0)))-$N2633)/SUMPRODUCT(MAX(($C$5:$C$6173=$C2633)*($D$5:$D$6173=$D2633)*($S$5:$S$6173=1)*IFERROR($N$5:$N$6173*1,0)))),4),0))))</f>
        <v/>
      </c>
      <c r="P2633" s="10" t="inlineStr">
        <is>
          <t>m2</t>
        </is>
      </c>
      <c r="Q2633" s="21">
        <f>IF($A2633="","",$A2633&amp;"|"&amp;$C2633)</f>
        <v/>
      </c>
      <c r="R2633" s="21">
        <f>IF($A2633="","",$A2633&amp;"|"&amp;$C2633&amp;"|"&amp;$D2633)</f>
        <v/>
      </c>
      <c r="S2633" s="21">
        <f>IF($A2633="","",IFERROR(INDEX(Offerte!$D$2:$D$200,MATCH($Q2633,Offerte!$L$2:$L$200,0)),0))</f>
        <v/>
      </c>
      <c r="T2633" s="21">
        <f>IF($A2633="","",IFERROR(INDEX(Offerte!$G$2:$G$200,MATCH($Q2633,Offerte!$L$2:$L$200,0)),"NO"))</f>
        <v/>
      </c>
    </row>
    <row r="2634">
      <c r="A2634" s="10">
        <f>IF(Offerte!$A86="","",Offerte!$A86)</f>
        <v/>
      </c>
      <c r="B2634" s="10">
        <f>IF(Offerte!$A86="","",Offerte!$B86)</f>
        <v/>
      </c>
      <c r="C2634" s="10">
        <f>IF(Offerte!$A86="","",Offerte!$C86)</f>
        <v/>
      </c>
      <c r="D2634" s="10" t="inlineStr">
        <is>
          <t>F.5.1</t>
        </is>
      </c>
      <c r="E2634" s="10" t="inlineStr">
        <is>
          <t>F</t>
        </is>
      </c>
      <c r="F2634" s="10" t="inlineStr">
        <is>
          <t>T</t>
        </is>
      </c>
      <c r="G2634" s="10" t="inlineStr">
        <is>
          <t>tabular</t>
        </is>
      </c>
      <c r="H2634" s="10" t="n">
        <v>1</v>
      </c>
      <c r="I2634" s="10" t="inlineStr">
        <is>
          <t>Rendicontazione di sostenibilità ambientale</t>
        </is>
      </c>
      <c r="J2634" s="20" t="n"/>
      <c r="K2634" s="20" t="n"/>
      <c r="L2634" s="20" t="n"/>
      <c r="M2634" s="20" t="n"/>
      <c r="N2634" s="21">
        <f>IF($A2634="","",IF(IFERROR(VALUE($M2634),0)=1,1,0))</f>
        <v/>
      </c>
      <c r="O2634" s="21">
        <f>IF($A2634="",0,IF(OR($S2634&lt;&gt;1,COUNTA($J2634:$M2634)=0),0,IF($N2634=1,$H2634,0)))</f>
        <v/>
      </c>
      <c r="P2634" s="10" t="inlineStr">
        <is>
          <t>sì/no</t>
        </is>
      </c>
      <c r="Q2634" s="21">
        <f>IF($A2634="","",$A2634&amp;"|"&amp;$C2634)</f>
        <v/>
      </c>
      <c r="R2634" s="21">
        <f>IF($A2634="","",$A2634&amp;"|"&amp;$C2634&amp;"|"&amp;$D2634)</f>
        <v/>
      </c>
      <c r="S2634" s="21">
        <f>IF($A2634="","",IFERROR(INDEX(Offerte!$D$2:$D$200,MATCH($Q2634,Offerte!$L$2:$L$200,0)),0))</f>
        <v/>
      </c>
      <c r="T2634" s="21">
        <f>IF($A2634="","",IFERROR(INDEX(Offerte!$G$2:$G$200,MATCH($Q2634,Offerte!$L$2:$L$200,0)),"NO"))</f>
        <v/>
      </c>
    </row>
    <row r="2635">
      <c r="A2635" s="10">
        <f>IF(Offerte!$A86="","",Offerte!$A86)</f>
        <v/>
      </c>
      <c r="B2635" s="10">
        <f>IF(Offerte!$A86="","",Offerte!$B86)</f>
        <v/>
      </c>
      <c r="C2635" s="10">
        <f>IF(Offerte!$A86="","",Offerte!$C86)</f>
        <v/>
      </c>
      <c r="D2635" s="10" t="inlineStr">
        <is>
          <t>G.1.1</t>
        </is>
      </c>
      <c r="E2635" s="10" t="inlineStr">
        <is>
          <t>G</t>
        </is>
      </c>
      <c r="F2635" s="10" t="inlineStr">
        <is>
          <t>D</t>
        </is>
      </c>
      <c r="G2635" s="10" t="inlineStr">
        <is>
          <t>discretionary</t>
        </is>
      </c>
      <c r="H2635" s="10" t="n">
        <v>2</v>
      </c>
      <c r="I2635" s="10" t="inlineStr">
        <is>
          <t>Qualità del progetto di centrale di controllo aziendale</t>
        </is>
      </c>
      <c r="J2635" s="20" t="n"/>
      <c r="K2635" s="20" t="n"/>
      <c r="L2635" s="20" t="n"/>
      <c r="M2635" s="20" t="n"/>
      <c r="N2635" s="21">
        <f>IF($A2635="","",MAX(0,MIN(1,IFERROR(VALUE($M2635),0))))</f>
        <v/>
      </c>
      <c r="O2635" s="21">
        <f>IF($A2635="",0,IF(OR($S2635&lt;&gt;1,COUNTA($J2635:$M2635)=0),0,IF(SUMPRODUCT(MAX(($C$5:$C$6173=$C2635)*($D$5:$D$6173=$D2635)*($S$5:$S$6173=1)*IFERROR($N$5:$N$6173*1,0)))&gt;0,ROUND($H2635*($N2635/SUMPRODUCT(MAX(($C$5:$C$6173=$C2635)*($D$5:$D$6173=$D2635)*($S$5:$S$6173=1)*IFERROR($N$5:$N$6173*1,0)))),4),0)))</f>
        <v/>
      </c>
      <c r="P2635" s="10" t="inlineStr">
        <is>
          <t>coeff.</t>
        </is>
      </c>
      <c r="Q2635" s="21">
        <f>IF($A2635="","",$A2635&amp;"|"&amp;$C2635)</f>
        <v/>
      </c>
      <c r="R2635" s="21">
        <f>IF($A2635="","",$A2635&amp;"|"&amp;$C2635&amp;"|"&amp;$D2635)</f>
        <v/>
      </c>
      <c r="S2635" s="21">
        <f>IF($A2635="","",IFERROR(INDEX(Offerte!$D$2:$D$200,MATCH($Q2635,Offerte!$L$2:$L$200,0)),0))</f>
        <v/>
      </c>
      <c r="T2635" s="21">
        <f>IF($A2635="","",IFERROR(INDEX(Offerte!$G$2:$G$200,MATCH($Q2635,Offerte!$L$2:$L$200,0)),"NO"))</f>
        <v/>
      </c>
    </row>
    <row r="2636">
      <c r="A2636" s="10">
        <f>IF(Offerte!$A86="","",Offerte!$A86)</f>
        <v/>
      </c>
      <c r="B2636" s="10">
        <f>IF(Offerte!$A86="","",Offerte!$B86)</f>
        <v/>
      </c>
      <c r="C2636" s="10">
        <f>IF(Offerte!$A86="","",Offerte!$C86)</f>
        <v/>
      </c>
      <c r="D2636" s="10" t="inlineStr">
        <is>
          <t>G.2.1</t>
        </is>
      </c>
      <c r="E2636" s="10" t="inlineStr">
        <is>
          <t>G</t>
        </is>
      </c>
      <c r="F2636" s="10" t="inlineStr">
        <is>
          <t>T</t>
        </is>
      </c>
      <c r="G2636" s="10" t="inlineStr">
        <is>
          <t>tabular</t>
        </is>
      </c>
      <c r="H2636" s="10" t="n">
        <v>1</v>
      </c>
      <c r="I2636" s="10" t="inlineStr">
        <is>
          <t>Certificazione ISO 45001</t>
        </is>
      </c>
      <c r="J2636" s="20" t="n"/>
      <c r="K2636" s="20" t="n"/>
      <c r="L2636" s="20" t="n"/>
      <c r="M2636" s="20" t="n"/>
      <c r="N2636" s="21">
        <f>IF($A2636="","",IF(IFERROR(VALUE($M2636),0)=1,1,0))</f>
        <v/>
      </c>
      <c r="O2636" s="21">
        <f>IF($A2636="",0,IF(OR($S2636&lt;&gt;1,COUNTA($J2636:$M2636)=0),0,IF($N2636=1,$H2636,0)))</f>
        <v/>
      </c>
      <c r="P2636" s="10" t="inlineStr">
        <is>
          <t>sì/no</t>
        </is>
      </c>
      <c r="Q2636" s="21">
        <f>IF($A2636="","",$A2636&amp;"|"&amp;$C2636)</f>
        <v/>
      </c>
      <c r="R2636" s="21">
        <f>IF($A2636="","",$A2636&amp;"|"&amp;$C2636&amp;"|"&amp;$D2636)</f>
        <v/>
      </c>
      <c r="S2636" s="21">
        <f>IF($A2636="","",IFERROR(INDEX(Offerte!$D$2:$D$200,MATCH($Q2636,Offerte!$L$2:$L$200,0)),0))</f>
        <v/>
      </c>
      <c r="T2636" s="21">
        <f>IF($A2636="","",IFERROR(INDEX(Offerte!$G$2:$G$200,MATCH($Q2636,Offerte!$L$2:$L$200,0)),"NO"))</f>
        <v/>
      </c>
    </row>
    <row r="2637">
      <c r="A2637" s="10">
        <f>IF(Offerte!$A86="","",Offerte!$A86)</f>
        <v/>
      </c>
      <c r="B2637" s="10">
        <f>IF(Offerte!$A86="","",Offerte!$B86)</f>
        <v/>
      </c>
      <c r="C2637" s="10">
        <f>IF(Offerte!$A86="","",Offerte!$C86)</f>
        <v/>
      </c>
      <c r="D2637" s="10" t="inlineStr">
        <is>
          <t>G.3.1</t>
        </is>
      </c>
      <c r="E2637" s="10" t="inlineStr">
        <is>
          <t>G</t>
        </is>
      </c>
      <c r="F2637" s="10" t="inlineStr">
        <is>
          <t>T</t>
        </is>
      </c>
      <c r="G2637" s="10" t="inlineStr">
        <is>
          <t>tabular</t>
        </is>
      </c>
      <c r="H2637" s="10" t="n">
        <v>1</v>
      </c>
      <c r="I2637" s="10" t="inlineStr">
        <is>
          <t>Certificazioni di responsabilità sociale</t>
        </is>
      </c>
      <c r="J2637" s="20" t="n"/>
      <c r="K2637" s="20" t="n"/>
      <c r="L2637" s="20" t="n"/>
      <c r="M2637" s="20" t="n"/>
      <c r="N2637" s="21">
        <f>IF($A2637="","",IF(IFERROR(VALUE($M2637),0)=1,1,0))</f>
        <v/>
      </c>
      <c r="O2637" s="21">
        <f>IF($A2637="",0,IF(OR($S2637&lt;&gt;1,COUNTA($J2637:$M2637)=0),0,IF($N2637=1,$H2637,0)))</f>
        <v/>
      </c>
      <c r="P2637" s="10" t="inlineStr">
        <is>
          <t>sì/no</t>
        </is>
      </c>
      <c r="Q2637" s="21">
        <f>IF($A2637="","",$A2637&amp;"|"&amp;$C2637)</f>
        <v/>
      </c>
      <c r="R2637" s="21">
        <f>IF($A2637="","",$A2637&amp;"|"&amp;$C2637&amp;"|"&amp;$D2637)</f>
        <v/>
      </c>
      <c r="S2637" s="21">
        <f>IF($A2637="","",IFERROR(INDEX(Offerte!$D$2:$D$200,MATCH($Q2637,Offerte!$L$2:$L$200,0)),0))</f>
        <v/>
      </c>
      <c r="T2637" s="21">
        <f>IF($A2637="","",IFERROR(INDEX(Offerte!$G$2:$G$200,MATCH($Q2637,Offerte!$L$2:$L$200,0)),"NO"))</f>
        <v/>
      </c>
    </row>
    <row r="2638">
      <c r="A2638" s="10">
        <f>IF(Offerte!$A86="","",Offerte!$A86)</f>
        <v/>
      </c>
      <c r="B2638" s="10">
        <f>IF(Offerte!$A86="","",Offerte!$B86)</f>
        <v/>
      </c>
      <c r="C2638" s="10">
        <f>IF(Offerte!$A86="","",Offerte!$C86)</f>
        <v/>
      </c>
      <c r="D2638" s="10" t="inlineStr">
        <is>
          <t>G.4.1</t>
        </is>
      </c>
      <c r="E2638" s="10" t="inlineStr">
        <is>
          <t>G</t>
        </is>
      </c>
      <c r="F2638" s="10" t="inlineStr">
        <is>
          <t>D</t>
        </is>
      </c>
      <c r="G2638" s="10" t="inlineStr">
        <is>
          <t>discretionary</t>
        </is>
      </c>
      <c r="H2638" s="10" t="n">
        <v>2</v>
      </c>
      <c r="I2638" s="10" t="inlineStr">
        <is>
          <t>Qualità del piano di formazione del personale</t>
        </is>
      </c>
      <c r="J2638" s="20" t="n"/>
      <c r="K2638" s="20" t="n"/>
      <c r="L2638" s="20" t="n"/>
      <c r="M2638" s="20" t="n"/>
      <c r="N2638" s="21">
        <f>IF($A2638="","",MAX(0,MIN(1,IFERROR(VALUE($M2638),0))))</f>
        <v/>
      </c>
      <c r="O2638" s="21">
        <f>IF($A2638="",0,IF(OR($S2638&lt;&gt;1,COUNTA($J2638:$M2638)=0),0,IF(SUMPRODUCT(MAX(($C$5:$C$6173=$C2638)*($D$5:$D$6173=$D2638)*($S$5:$S$6173=1)*IFERROR($N$5:$N$6173*1,0)))&gt;0,ROUND($H2638*($N2638/SUMPRODUCT(MAX(($C$5:$C$6173=$C2638)*($D$5:$D$6173=$D2638)*($S$5:$S$6173=1)*IFERROR($N$5:$N$6173*1,0)))),4),0)))</f>
        <v/>
      </c>
      <c r="P2638" s="10" t="inlineStr">
        <is>
          <t>coeff.</t>
        </is>
      </c>
      <c r="Q2638" s="21">
        <f>IF($A2638="","",$A2638&amp;"|"&amp;$C2638)</f>
        <v/>
      </c>
      <c r="R2638" s="21">
        <f>IF($A2638="","",$A2638&amp;"|"&amp;$C2638&amp;"|"&amp;$D2638)</f>
        <v/>
      </c>
      <c r="S2638" s="21">
        <f>IF($A2638="","",IFERROR(INDEX(Offerte!$D$2:$D$200,MATCH($Q2638,Offerte!$L$2:$L$200,0)),0))</f>
        <v/>
      </c>
      <c r="T2638" s="21">
        <f>IF($A2638="","",IFERROR(INDEX(Offerte!$G$2:$G$200,MATCH($Q2638,Offerte!$L$2:$L$200,0)),"NO"))</f>
        <v/>
      </c>
    </row>
    <row r="2639">
      <c r="A2639" s="10">
        <f>IF(Offerte!$A86="","",Offerte!$A86)</f>
        <v/>
      </c>
      <c r="B2639" s="10">
        <f>IF(Offerte!$A86="","",Offerte!$B86)</f>
        <v/>
      </c>
      <c r="C2639" s="10">
        <f>IF(Offerte!$A86="","",Offerte!$C86)</f>
        <v/>
      </c>
      <c r="D2639" s="10" t="inlineStr">
        <is>
          <t>G.5.1</t>
        </is>
      </c>
      <c r="E2639" s="10" t="inlineStr">
        <is>
          <t>G</t>
        </is>
      </c>
      <c r="F2639" s="10" t="inlineStr">
        <is>
          <t>T</t>
        </is>
      </c>
      <c r="G2639" s="10" t="inlineStr">
        <is>
          <t>tabular</t>
        </is>
      </c>
      <c r="H2639" s="10" t="n">
        <v>1</v>
      </c>
      <c r="I2639" s="10" t="inlineStr">
        <is>
          <t>Impegno al mantenimento delle garanzie del contratto di secondo livello del gestore uscente</t>
        </is>
      </c>
      <c r="J2639" s="20" t="n"/>
      <c r="K2639" s="20" t="n"/>
      <c r="L2639" s="20" t="n"/>
      <c r="M2639" s="20" t="n"/>
      <c r="N2639" s="21">
        <f>IF($A2639="","",IF(IFERROR(VALUE($M2639),0)=1,1,0))</f>
        <v/>
      </c>
      <c r="O2639" s="21">
        <f>IF($A2639="",0,IF(OR($S2639&lt;&gt;1,COUNTA($J2639:$M2639)=0),0,IF($N2639=1,$H2639,0)))</f>
        <v/>
      </c>
      <c r="P2639" s="10" t="inlineStr">
        <is>
          <t>sì/no</t>
        </is>
      </c>
      <c r="Q2639" s="21">
        <f>IF($A2639="","",$A2639&amp;"|"&amp;$C2639)</f>
        <v/>
      </c>
      <c r="R2639" s="21">
        <f>IF($A2639="","",$A2639&amp;"|"&amp;$C2639&amp;"|"&amp;$D2639)</f>
        <v/>
      </c>
      <c r="S2639" s="21">
        <f>IF($A2639="","",IFERROR(INDEX(Offerte!$D$2:$D$200,MATCH($Q2639,Offerte!$L$2:$L$200,0)),0))</f>
        <v/>
      </c>
      <c r="T2639" s="21">
        <f>IF($A2639="","",IFERROR(INDEX(Offerte!$G$2:$G$200,MATCH($Q2639,Offerte!$L$2:$L$200,0)),"NO"))</f>
        <v/>
      </c>
    </row>
    <row r="2640">
      <c r="A2640" s="10">
        <f>IF(Offerte!$A87="","",Offerte!$A87)</f>
        <v/>
      </c>
      <c r="B2640" s="10">
        <f>IF(Offerte!$A87="","",Offerte!$B87)</f>
        <v/>
      </c>
      <c r="C2640" s="10">
        <f>IF(Offerte!$A87="","",Offerte!$C87)</f>
        <v/>
      </c>
      <c r="D2640" s="10" t="inlineStr">
        <is>
          <t>A.1.1</t>
        </is>
      </c>
      <c r="E2640" s="10" t="inlineStr">
        <is>
          <t>A</t>
        </is>
      </c>
      <c r="F2640" s="10" t="inlineStr">
        <is>
          <t>Q</t>
        </is>
      </c>
      <c r="G2640" s="10" t="inlineStr">
        <is>
          <t>higher</t>
        </is>
      </c>
      <c r="H2640" s="10" t="n">
        <v>3</v>
      </c>
      <c r="I2640" s="10" t="inlineStr">
        <is>
          <t>Tasso aggiuntivo di corse controllate</t>
        </is>
      </c>
      <c r="J2640" s="20" t="n"/>
      <c r="K2640" s="20" t="n"/>
      <c r="L2640" s="20" t="n"/>
      <c r="M2640" s="20" t="n"/>
      <c r="N2640" s="21">
        <f>IF($A2640="","",IFERROR(VALUE($K2640)/VALUE($L2640)*100,IFERROR(VALUE($J2640),0)))</f>
        <v/>
      </c>
      <c r="O2640" s="21">
        <f>IF($A2640="",0,IF(OR($S2640&lt;&gt;1,COUNTA($J2640:$M2640)=0),0,IF(SUMPRODUCT(MAX(($C$5:$C$6173=$C2640)*($D$5:$D$6173=$D2640)*($S$5:$S$6173=1)*IFERROR($N$5:$N$6173*1,0)))&gt;0,ROUND($H2640*($N2640/SUMPRODUCT(MAX(($C$5:$C$6173=$C2640)*($D$5:$D$6173=$D2640)*($S$5:$S$6173=1)*IFERROR($N$5:$N$6173*1,0)))),4),0)))</f>
        <v/>
      </c>
      <c r="P2640" s="10" t="inlineStr">
        <is>
          <t>Corse controllate annue / Corse programmate annue</t>
        </is>
      </c>
      <c r="Q2640" s="21">
        <f>IF($A2640="","",$A2640&amp;"|"&amp;$C2640)</f>
        <v/>
      </c>
      <c r="R2640" s="21">
        <f>IF($A2640="","",$A2640&amp;"|"&amp;$C2640&amp;"|"&amp;$D2640)</f>
        <v/>
      </c>
      <c r="S2640" s="21">
        <f>IF($A2640="","",IFERROR(INDEX(Offerte!$D$2:$D$200,MATCH($Q2640,Offerte!$L$2:$L$200,0)),0))</f>
        <v/>
      </c>
      <c r="T2640" s="21">
        <f>IF($A2640="","",IFERROR(INDEX(Offerte!$G$2:$G$200,MATCH($Q2640,Offerte!$L$2:$L$200,0)),"NO"))</f>
        <v/>
      </c>
    </row>
    <row r="2641">
      <c r="A2641" s="10">
        <f>IF(Offerte!$A87="","",Offerte!$A87)</f>
        <v/>
      </c>
      <c r="B2641" s="10">
        <f>IF(Offerte!$A87="","",Offerte!$B87)</f>
        <v/>
      </c>
      <c r="C2641" s="10">
        <f>IF(Offerte!$A87="","",Offerte!$C87)</f>
        <v/>
      </c>
      <c r="D2641" s="10" t="inlineStr">
        <is>
          <t>A.1.2</t>
        </is>
      </c>
      <c r="E2641" s="10" t="inlineStr">
        <is>
          <t>A</t>
        </is>
      </c>
      <c r="F2641" s="10" t="inlineStr">
        <is>
          <t>Q</t>
        </is>
      </c>
      <c r="G2641" s="10" t="inlineStr">
        <is>
          <t>higher</t>
        </is>
      </c>
      <c r="H2641" s="10" t="n">
        <v>4</v>
      </c>
      <c r="I2641" s="10" t="inlineStr">
        <is>
          <t>Numero aggiuntivo di passeggeri controllati</t>
        </is>
      </c>
      <c r="J2641" s="20" t="n"/>
      <c r="K2641" s="20" t="n"/>
      <c r="L2641" s="20" t="n"/>
      <c r="M2641" s="20" t="n"/>
      <c r="N2641" s="21">
        <f>IF($A2641="","",IFERROR(VALUE($J2641),0))</f>
        <v/>
      </c>
      <c r="O2641" s="21">
        <f>IF($A2641="",0,IF(OR($S2641&lt;&gt;1,COUNTA($J2641:$M2641)=0),0,IF(SUMPRODUCT(MAX(($C$5:$C$6173=$C2641)*($D$5:$D$6173=$D2641)*($S$5:$S$6173=1)*IFERROR($N$5:$N$6173*1,0)))&gt;0,ROUND($H2641*($N2641/SUMPRODUCT(MAX(($C$5:$C$6173=$C2641)*($D$5:$D$6173=$D2641)*($S$5:$S$6173=1)*IFERROR($N$5:$N$6173*1,0)))),4),0)))</f>
        <v/>
      </c>
      <c r="P2641" s="10" t="inlineStr">
        <is>
          <t>passeggeri/anno</t>
        </is>
      </c>
      <c r="Q2641" s="21">
        <f>IF($A2641="","",$A2641&amp;"|"&amp;$C2641)</f>
        <v/>
      </c>
      <c r="R2641" s="21">
        <f>IF($A2641="","",$A2641&amp;"|"&amp;$C2641&amp;"|"&amp;$D2641)</f>
        <v/>
      </c>
      <c r="S2641" s="21">
        <f>IF($A2641="","",IFERROR(INDEX(Offerte!$D$2:$D$200,MATCH($Q2641,Offerte!$L$2:$L$200,0)),0))</f>
        <v/>
      </c>
      <c r="T2641" s="21">
        <f>IF($A2641="","",IFERROR(INDEX(Offerte!$G$2:$G$200,MATCH($Q2641,Offerte!$L$2:$L$200,0)),"NO"))</f>
        <v/>
      </c>
    </row>
    <row r="2642">
      <c r="A2642" s="10">
        <f>IF(Offerte!$A87="","",Offerte!$A87)</f>
        <v/>
      </c>
      <c r="B2642" s="10">
        <f>IF(Offerte!$A87="","",Offerte!$B87)</f>
        <v/>
      </c>
      <c r="C2642" s="10">
        <f>IF(Offerte!$A87="","",Offerte!$C87)</f>
        <v/>
      </c>
      <c r="D2642" s="10" t="inlineStr">
        <is>
          <t>B.1.1</t>
        </is>
      </c>
      <c r="E2642" s="10" t="inlineStr">
        <is>
          <t>B</t>
        </is>
      </c>
      <c r="F2642" s="10" t="inlineStr">
        <is>
          <t>Q</t>
        </is>
      </c>
      <c r="G2642" s="10" t="inlineStr">
        <is>
          <t>higher</t>
        </is>
      </c>
      <c r="H2642" s="10" t="n">
        <v>3</v>
      </c>
      <c r="I2642" s="10" t="inlineStr">
        <is>
          <t>Incremento dei posti offerti nelle fasce di punta</t>
        </is>
      </c>
      <c r="J2642" s="20" t="n"/>
      <c r="K2642" s="20" t="n"/>
      <c r="L2642" s="20" t="n"/>
      <c r="M2642" s="20" t="n"/>
      <c r="N2642" s="21">
        <f>IF($A2642="","",IFERROR(VALUE($J2642),0))</f>
        <v/>
      </c>
      <c r="O2642" s="21">
        <f>IF($A2642="",0,IF(OR($S2642&lt;&gt;1,COUNTA($J2642:$M2642)=0),0,IF(SUMPRODUCT(MAX(($C$5:$C$6173=$C2642)*($D$5:$D$6173=$D2642)*($S$5:$S$6173=1)*IFERROR($N$5:$N$6173*1,0)))&gt;0,ROUND($H2642*($N2642/SUMPRODUCT(MAX(($C$5:$C$6173=$C2642)*($D$5:$D$6173=$D2642)*($S$5:$S$6173=1)*IFERROR($N$5:$N$6173*1,0)))),4),0)))</f>
        <v/>
      </c>
      <c r="P2642" s="10" t="inlineStr">
        <is>
          <t>posti*km</t>
        </is>
      </c>
      <c r="Q2642" s="21">
        <f>IF($A2642="","",$A2642&amp;"|"&amp;$C2642)</f>
        <v/>
      </c>
      <c r="R2642" s="21">
        <f>IF($A2642="","",$A2642&amp;"|"&amp;$C2642&amp;"|"&amp;$D2642)</f>
        <v/>
      </c>
      <c r="S2642" s="21">
        <f>IF($A2642="","",IFERROR(INDEX(Offerte!$D$2:$D$200,MATCH($Q2642,Offerte!$L$2:$L$200,0)),0))</f>
        <v/>
      </c>
      <c r="T2642" s="21">
        <f>IF($A2642="","",IFERROR(INDEX(Offerte!$G$2:$G$200,MATCH($Q2642,Offerte!$L$2:$L$200,0)),"NO"))</f>
        <v/>
      </c>
    </row>
    <row r="2643">
      <c r="A2643" s="10">
        <f>IF(Offerte!$A87="","",Offerte!$A87)</f>
        <v/>
      </c>
      <c r="B2643" s="10">
        <f>IF(Offerte!$A87="","",Offerte!$B87)</f>
        <v/>
      </c>
      <c r="C2643" s="10">
        <f>IF(Offerte!$A87="","",Offerte!$C87)</f>
        <v/>
      </c>
      <c r="D2643" s="10" t="inlineStr">
        <is>
          <t>B.2.1</t>
        </is>
      </c>
      <c r="E2643" s="10" t="inlineStr">
        <is>
          <t>B</t>
        </is>
      </c>
      <c r="F2643" s="10" t="inlineStr">
        <is>
          <t>Q</t>
        </is>
      </c>
      <c r="G2643" s="10" t="inlineStr">
        <is>
          <t>higher</t>
        </is>
      </c>
      <c r="H2643" s="10" t="n">
        <v>4</v>
      </c>
      <c r="I2643" s="10" t="inlineStr">
        <is>
          <t>Corse aggiuntive nell'arco giornaliero base</t>
        </is>
      </c>
      <c r="J2643" s="20" t="n"/>
      <c r="K2643" s="20" t="n"/>
      <c r="L2643" s="20" t="n"/>
      <c r="M2643" s="20" t="n"/>
      <c r="N2643" s="21">
        <f>IF($A2643="","",IFERROR(VALUE($J2643),0))</f>
        <v/>
      </c>
      <c r="O2643" s="21">
        <f>IF($A2643="",0,IF(OR($S2643&lt;&gt;1,COUNTA($J2643:$M2643)=0),0,IF(SUMPRODUCT(MAX(($C$5:$C$6173=$C2643)*($D$5:$D$6173=$D2643)*($S$5:$S$6173=1)*IFERROR($N$5:$N$6173*1,0)))&gt;0,ROUND($H2643*($N2643/SUMPRODUCT(MAX(($C$5:$C$6173=$C2643)*($D$5:$D$6173=$D2643)*($S$5:$S$6173=1)*IFERROR($N$5:$N$6173*1,0)))),4),0)))</f>
        <v/>
      </c>
      <c r="P2643" s="10" t="inlineStr">
        <is>
          <t>corse</t>
        </is>
      </c>
      <c r="Q2643" s="21">
        <f>IF($A2643="","",$A2643&amp;"|"&amp;$C2643)</f>
        <v/>
      </c>
      <c r="R2643" s="21">
        <f>IF($A2643="","",$A2643&amp;"|"&amp;$C2643&amp;"|"&amp;$D2643)</f>
        <v/>
      </c>
      <c r="S2643" s="21">
        <f>IF($A2643="","",IFERROR(INDEX(Offerte!$D$2:$D$200,MATCH($Q2643,Offerte!$L$2:$L$200,0)),0))</f>
        <v/>
      </c>
      <c r="T2643" s="21">
        <f>IF($A2643="","",IFERROR(INDEX(Offerte!$G$2:$G$200,MATCH($Q2643,Offerte!$L$2:$L$200,0)),"NO"))</f>
        <v/>
      </c>
    </row>
    <row r="2644">
      <c r="A2644" s="10">
        <f>IF(Offerte!$A87="","",Offerte!$A87)</f>
        <v/>
      </c>
      <c r="B2644" s="10">
        <f>IF(Offerte!$A87="","",Offerte!$B87)</f>
        <v/>
      </c>
      <c r="C2644" s="10">
        <f>IF(Offerte!$A87="","",Offerte!$C87)</f>
        <v/>
      </c>
      <c r="D2644" s="10" t="inlineStr">
        <is>
          <t>B.3.1</t>
        </is>
      </c>
      <c r="E2644" s="10" t="inlineStr">
        <is>
          <t>B</t>
        </is>
      </c>
      <c r="F2644" s="10" t="inlineStr">
        <is>
          <t>Q</t>
        </is>
      </c>
      <c r="G2644" s="10" t="inlineStr">
        <is>
          <t>higher</t>
        </is>
      </c>
      <c r="H2644" s="10" t="n">
        <v>2</v>
      </c>
      <c r="I2644" s="10" t="inlineStr">
        <is>
          <t>Numero di corse aggiuntive per allungamento dell'arco di servizio giornaliero nelle fasce serali</t>
        </is>
      </c>
      <c r="J2644" s="20" t="n"/>
      <c r="K2644" s="20" t="n"/>
      <c r="L2644" s="20" t="n"/>
      <c r="M2644" s="20" t="n"/>
      <c r="N2644" s="21">
        <f>IF($A2644="","",IFERROR(VALUE($J2644),0))</f>
        <v/>
      </c>
      <c r="O2644" s="21">
        <f>IF($A2644="",0,IF(OR($S2644&lt;&gt;1,COUNTA($J2644:$M2644)=0),0,IF(SUMPRODUCT(MAX(($C$5:$C$6173=$C2644)*($D$5:$D$6173=$D2644)*($S$5:$S$6173=1)*IFERROR($N$5:$N$6173*1,0)))&gt;0,ROUND($H2644*($N2644/SUMPRODUCT(MAX(($C$5:$C$6173=$C2644)*($D$5:$D$6173=$D2644)*($S$5:$S$6173=1)*IFERROR($N$5:$N$6173*1,0)))),4),0)))</f>
        <v/>
      </c>
      <c r="P2644" s="10" t="inlineStr">
        <is>
          <t>corse</t>
        </is>
      </c>
      <c r="Q2644" s="21">
        <f>IF($A2644="","",$A2644&amp;"|"&amp;$C2644)</f>
        <v/>
      </c>
      <c r="R2644" s="21">
        <f>IF($A2644="","",$A2644&amp;"|"&amp;$C2644&amp;"|"&amp;$D2644)</f>
        <v/>
      </c>
      <c r="S2644" s="21">
        <f>IF($A2644="","",IFERROR(INDEX(Offerte!$D$2:$D$200,MATCH($Q2644,Offerte!$L$2:$L$200,0)),0))</f>
        <v/>
      </c>
      <c r="T2644" s="21">
        <f>IF($A2644="","",IFERROR(INDEX(Offerte!$G$2:$G$200,MATCH($Q2644,Offerte!$L$2:$L$200,0)),"NO"))</f>
        <v/>
      </c>
    </row>
    <row r="2645">
      <c r="A2645" s="10">
        <f>IF(Offerte!$A87="","",Offerte!$A87)</f>
        <v/>
      </c>
      <c r="B2645" s="10">
        <f>IF(Offerte!$A87="","",Offerte!$B87)</f>
        <v/>
      </c>
      <c r="C2645" s="10">
        <f>IF(Offerte!$A87="","",Offerte!$C87)</f>
        <v/>
      </c>
      <c r="D2645" s="10" t="inlineStr">
        <is>
          <t>B.4.1</t>
        </is>
      </c>
      <c r="E2645" s="10" t="inlineStr">
        <is>
          <t>B</t>
        </is>
      </c>
      <c r="F2645" s="10" t="inlineStr">
        <is>
          <t>Q</t>
        </is>
      </c>
      <c r="G2645" s="10" t="inlineStr">
        <is>
          <t>higher</t>
        </is>
      </c>
      <c r="H2645" s="10" t="n">
        <v>3</v>
      </c>
      <c r="I2645" s="10" t="inlineStr">
        <is>
          <t>Percorrenze aggiuntive offerte nel Programma d'esercizio delle prime due fasi attuative</t>
        </is>
      </c>
      <c r="J2645" s="20" t="n"/>
      <c r="K2645" s="20" t="n"/>
      <c r="L2645" s="20" t="n"/>
      <c r="M2645" s="20" t="n"/>
      <c r="N2645" s="21">
        <f>IF($A2645="","",IFERROR(VALUE($J2645),0))</f>
        <v/>
      </c>
      <c r="O2645" s="21">
        <f>IF($A2645="",0,IF(OR($S2645&lt;&gt;1,COUNTA($J2645:$M2645)=0),0,IF(SUMPRODUCT(MAX(($C$5:$C$6173=$C2645)*($D$5:$D$6173=$D2645)*($S$5:$S$6173=1)*IFERROR($N$5:$N$6173*1,0)))&gt;0,ROUND($H2645*($N2645/SUMPRODUCT(MAX(($C$5:$C$6173=$C2645)*($D$5:$D$6173=$D2645)*($S$5:$S$6173=1)*IFERROR($N$5:$N$6173*1,0)))),4),0)))</f>
        <v/>
      </c>
      <c r="P2645" s="10" t="inlineStr">
        <is>
          <t>vett*km</t>
        </is>
      </c>
      <c r="Q2645" s="21">
        <f>IF($A2645="","",$A2645&amp;"|"&amp;$C2645)</f>
        <v/>
      </c>
      <c r="R2645" s="21">
        <f>IF($A2645="","",$A2645&amp;"|"&amp;$C2645&amp;"|"&amp;$D2645)</f>
        <v/>
      </c>
      <c r="S2645" s="21">
        <f>IF($A2645="","",IFERROR(INDEX(Offerte!$D$2:$D$200,MATCH($Q2645,Offerte!$L$2:$L$200,0)),0))</f>
        <v/>
      </c>
      <c r="T2645" s="21">
        <f>IF($A2645="","",IFERROR(INDEX(Offerte!$G$2:$G$200,MATCH($Q2645,Offerte!$L$2:$L$200,0)),"NO"))</f>
        <v/>
      </c>
    </row>
    <row r="2646">
      <c r="A2646" s="10">
        <f>IF(Offerte!$A87="","",Offerte!$A87)</f>
        <v/>
      </c>
      <c r="B2646" s="10">
        <f>IF(Offerte!$A87="","",Offerte!$B87)</f>
        <v/>
      </c>
      <c r="C2646" s="10">
        <f>IF(Offerte!$A87="","",Offerte!$C87)</f>
        <v/>
      </c>
      <c r="D2646" s="10" t="inlineStr">
        <is>
          <t>B.5.1</t>
        </is>
      </c>
      <c r="E2646" s="10" t="inlineStr">
        <is>
          <t>B</t>
        </is>
      </c>
      <c r="F2646" s="10" t="inlineStr">
        <is>
          <t>D</t>
        </is>
      </c>
      <c r="G2646" s="10" t="inlineStr">
        <is>
          <t>discretionary</t>
        </is>
      </c>
      <c r="H2646" s="10" t="n">
        <v>2</v>
      </c>
      <c r="I2646" s="10" t="inlineStr">
        <is>
          <t>Efficacia del progetto di servizi complementari DRT</t>
        </is>
      </c>
      <c r="J2646" s="20" t="n"/>
      <c r="K2646" s="20" t="n"/>
      <c r="L2646" s="20" t="n"/>
      <c r="M2646" s="20" t="n"/>
      <c r="N2646" s="21">
        <f>IF($A2646="","",MAX(0,MIN(1,IFERROR(VALUE($M2646),0))))</f>
        <v/>
      </c>
      <c r="O2646" s="21">
        <f>IF($A2646="",0,IF(OR($S2646&lt;&gt;1,COUNTA($J2646:$M2646)=0),0,IF(SUMPRODUCT(MAX(($C$5:$C$6173=$C2646)*($D$5:$D$6173=$D2646)*($S$5:$S$6173=1)*IFERROR($N$5:$N$6173*1,0)))&gt;0,ROUND($H2646*($N2646/SUMPRODUCT(MAX(($C$5:$C$6173=$C2646)*($D$5:$D$6173=$D2646)*($S$5:$S$6173=1)*IFERROR($N$5:$N$6173*1,0)))),4),0)))</f>
        <v/>
      </c>
      <c r="P2646" s="10" t="inlineStr">
        <is>
          <t>coeff.</t>
        </is>
      </c>
      <c r="Q2646" s="21">
        <f>IF($A2646="","",$A2646&amp;"|"&amp;$C2646)</f>
        <v/>
      </c>
      <c r="R2646" s="21">
        <f>IF($A2646="","",$A2646&amp;"|"&amp;$C2646&amp;"|"&amp;$D2646)</f>
        <v/>
      </c>
      <c r="S2646" s="21">
        <f>IF($A2646="","",IFERROR(INDEX(Offerte!$D$2:$D$200,MATCH($Q2646,Offerte!$L$2:$L$200,0)),0))</f>
        <v/>
      </c>
      <c r="T2646" s="21">
        <f>IF($A2646="","",IFERROR(INDEX(Offerte!$G$2:$G$200,MATCH($Q2646,Offerte!$L$2:$L$200,0)),"NO"))</f>
        <v/>
      </c>
    </row>
    <row r="2647">
      <c r="A2647" s="10">
        <f>IF(Offerte!$A87="","",Offerte!$A87)</f>
        <v/>
      </c>
      <c r="B2647" s="10">
        <f>IF(Offerte!$A87="","",Offerte!$B87)</f>
        <v/>
      </c>
      <c r="C2647" s="10">
        <f>IF(Offerte!$A87="","",Offerte!$C87)</f>
        <v/>
      </c>
      <c r="D2647" s="10" t="inlineStr">
        <is>
          <t>C.1.1</t>
        </is>
      </c>
      <c r="E2647" s="10" t="inlineStr">
        <is>
          <t>C</t>
        </is>
      </c>
      <c r="F2647" s="10" t="inlineStr">
        <is>
          <t>Q</t>
        </is>
      </c>
      <c r="G2647" s="10" t="inlineStr">
        <is>
          <t>higher</t>
        </is>
      </c>
      <c r="H2647" s="10" t="n">
        <v>2</v>
      </c>
      <c r="I2647" s="10" t="inlineStr">
        <is>
          <t>Tasso di copertura del servizio con telecamere BSD</t>
        </is>
      </c>
      <c r="J2647" s="20" t="n"/>
      <c r="K2647" s="20" t="n"/>
      <c r="L2647" s="20" t="n"/>
      <c r="M2647" s="20" t="n"/>
      <c r="N2647" s="21">
        <f>IF($A2647="","",IFERROR(VALUE($K2647)/VALUE($L2647),IFERROR(VALUE($J2647),0)))</f>
        <v/>
      </c>
      <c r="O2647" s="21">
        <f>IF($A2647="",0,IF(OR($S2647&lt;&gt;1,COUNTA($J2647:$M2647)=0),0,IF(SUMPRODUCT(MAX(($C$5:$C$6173=$C2647)*($D$5:$D$6173=$D2647)*($S$5:$S$6173=1)*IFERROR($N$5:$N$6173*1,0)))&gt;0,ROUND($H2647*($N2647/SUMPRODUCT(MAX(($C$5:$C$6173=$C2647)*($D$5:$D$6173=$D2647)*($S$5:$S$6173=1)*IFERROR($N$5:$N$6173*1,0)))),4),0)))</f>
        <v/>
      </c>
      <c r="P2647" s="10" t="inlineStr">
        <is>
          <t>Autobus attrezzati con telecamere BSD / Autobus totali in offerta, incluse scorte</t>
        </is>
      </c>
      <c r="Q2647" s="21">
        <f>IF($A2647="","",$A2647&amp;"|"&amp;$C2647)</f>
        <v/>
      </c>
      <c r="R2647" s="21">
        <f>IF($A2647="","",$A2647&amp;"|"&amp;$C2647&amp;"|"&amp;$D2647)</f>
        <v/>
      </c>
      <c r="S2647" s="21">
        <f>IF($A2647="","",IFERROR(INDEX(Offerte!$D$2:$D$200,MATCH($Q2647,Offerte!$L$2:$L$200,0)),0))</f>
        <v/>
      </c>
      <c r="T2647" s="21">
        <f>IF($A2647="","",IFERROR(INDEX(Offerte!$G$2:$G$200,MATCH($Q2647,Offerte!$L$2:$L$200,0)),"NO"))</f>
        <v/>
      </c>
    </row>
    <row r="2648">
      <c r="A2648" s="10">
        <f>IF(Offerte!$A87="","",Offerte!$A87)</f>
        <v/>
      </c>
      <c r="B2648" s="10">
        <f>IF(Offerte!$A87="","",Offerte!$B87)</f>
        <v/>
      </c>
      <c r="C2648" s="10">
        <f>IF(Offerte!$A87="","",Offerte!$C87)</f>
        <v/>
      </c>
      <c r="D2648" s="10" t="inlineStr">
        <is>
          <t>C.1.2</t>
        </is>
      </c>
      <c r="E2648" s="10" t="inlineStr">
        <is>
          <t>C</t>
        </is>
      </c>
      <c r="F2648" s="10" t="inlineStr">
        <is>
          <t>Q</t>
        </is>
      </c>
      <c r="G2648" s="10" t="inlineStr">
        <is>
          <t>higher</t>
        </is>
      </c>
      <c r="H2648" s="10" t="n">
        <v>2</v>
      </c>
      <c r="I2648" s="10" t="inlineStr">
        <is>
          <t>Tasso di copertura del servizio con telecamere ADAS</t>
        </is>
      </c>
      <c r="J2648" s="20" t="n"/>
      <c r="K2648" s="20" t="n"/>
      <c r="L2648" s="20" t="n"/>
      <c r="M2648" s="20" t="n"/>
      <c r="N2648" s="21">
        <f>IF($A2648="","",IFERROR(VALUE($K2648)/VALUE($L2648),IFERROR(VALUE($J2648),0)))</f>
        <v/>
      </c>
      <c r="O2648" s="21">
        <f>IF($A2648="",0,IF(OR($S2648&lt;&gt;1,COUNTA($J2648:$M2648)=0),0,IF(SUMPRODUCT(MAX(($C$5:$C$6173=$C2648)*($D$5:$D$6173=$D2648)*($S$5:$S$6173=1)*IFERROR($N$5:$N$6173*1,0)))&gt;0,ROUND($H2648*($N2648/SUMPRODUCT(MAX(($C$5:$C$6173=$C2648)*($D$5:$D$6173=$D2648)*($S$5:$S$6173=1)*IFERROR($N$5:$N$6173*1,0)))),4),0)))</f>
        <v/>
      </c>
      <c r="P2648" s="10" t="inlineStr">
        <is>
          <t>Autobus attrezzati con telecamere ADAS / Autobus totali in offerta, incluse scorte</t>
        </is>
      </c>
      <c r="Q2648" s="21">
        <f>IF($A2648="","",$A2648&amp;"|"&amp;$C2648)</f>
        <v/>
      </c>
      <c r="R2648" s="21">
        <f>IF($A2648="","",$A2648&amp;"|"&amp;$C2648&amp;"|"&amp;$D2648)</f>
        <v/>
      </c>
      <c r="S2648" s="21">
        <f>IF($A2648="","",IFERROR(INDEX(Offerte!$D$2:$D$200,MATCH($Q2648,Offerte!$L$2:$L$200,0)),0))</f>
        <v/>
      </c>
      <c r="T2648" s="21">
        <f>IF($A2648="","",IFERROR(INDEX(Offerte!$G$2:$G$200,MATCH($Q2648,Offerte!$L$2:$L$200,0)),"NO"))</f>
        <v/>
      </c>
    </row>
    <row r="2649">
      <c r="A2649" s="10">
        <f>IF(Offerte!$A87="","",Offerte!$A87)</f>
        <v/>
      </c>
      <c r="B2649" s="10">
        <f>IF(Offerte!$A87="","",Offerte!$B87)</f>
        <v/>
      </c>
      <c r="C2649" s="10">
        <f>IF(Offerte!$A87="","",Offerte!$C87)</f>
        <v/>
      </c>
      <c r="D2649" s="10" t="inlineStr">
        <is>
          <t>C.2.1</t>
        </is>
      </c>
      <c r="E2649" s="10" t="inlineStr">
        <is>
          <t>C</t>
        </is>
      </c>
      <c r="F2649" s="10" t="inlineStr">
        <is>
          <t>Q</t>
        </is>
      </c>
      <c r="G2649" s="10" t="inlineStr">
        <is>
          <t>higher</t>
        </is>
      </c>
      <c r="H2649" s="10" t="n">
        <v>3</v>
      </c>
      <c r="I2649" s="10" t="inlineStr">
        <is>
          <t>Tasso di copertura del servizio con telecamere di bordo di videosorveglianza</t>
        </is>
      </c>
      <c r="J2649" s="20" t="n"/>
      <c r="K2649" s="20" t="n"/>
      <c r="L2649" s="20" t="n"/>
      <c r="M2649" s="20" t="n"/>
      <c r="N2649" s="21">
        <f>IF($A2649="","",IFERROR(VALUE($K2649)/VALUE($L2649),IFERROR(VALUE($J2649),0)))</f>
        <v/>
      </c>
      <c r="O2649" s="21">
        <f>IF($A2649="",0,IF(OR($S2649&lt;&gt;1,COUNTA($J2649:$M2649)=0),0,IF(SUMPRODUCT(MAX(($C$5:$C$6173=$C2649)*($D$5:$D$6173=$D2649)*($S$5:$S$6173=1)*IFERROR($N$5:$N$6173*1,0)))&gt;0,ROUND($H2649*($N2649/SUMPRODUCT(MAX(($C$5:$C$6173=$C2649)*($D$5:$D$6173=$D2649)*($S$5:$S$6173=1)*IFERROR($N$5:$N$6173*1,0)))),4),0)))</f>
        <v/>
      </c>
      <c r="P2649" s="10" t="inlineStr">
        <is>
          <t>Autobus attrezzati con videosorveglianza / Autobus totali in offerta, incluse scorte</t>
        </is>
      </c>
      <c r="Q2649" s="21">
        <f>IF($A2649="","",$A2649&amp;"|"&amp;$C2649)</f>
        <v/>
      </c>
      <c r="R2649" s="21">
        <f>IF($A2649="","",$A2649&amp;"|"&amp;$C2649&amp;"|"&amp;$D2649)</f>
        <v/>
      </c>
      <c r="S2649" s="21">
        <f>IF($A2649="","",IFERROR(INDEX(Offerte!$D$2:$D$200,MATCH($Q2649,Offerte!$L$2:$L$200,0)),0))</f>
        <v/>
      </c>
      <c r="T2649" s="21">
        <f>IF($A2649="","",IFERROR(INDEX(Offerte!$G$2:$G$200,MATCH($Q2649,Offerte!$L$2:$L$200,0)),"NO"))</f>
        <v/>
      </c>
    </row>
    <row r="2650">
      <c r="A2650" s="10">
        <f>IF(Offerte!$A87="","",Offerte!$A87)</f>
        <v/>
      </c>
      <c r="B2650" s="10">
        <f>IF(Offerte!$A87="","",Offerte!$B87)</f>
        <v/>
      </c>
      <c r="C2650" s="10">
        <f>IF(Offerte!$A87="","",Offerte!$C87)</f>
        <v/>
      </c>
      <c r="D2650" s="10" t="inlineStr">
        <is>
          <t>C.2.2</t>
        </is>
      </c>
      <c r="E2650" s="10" t="inlineStr">
        <is>
          <t>C</t>
        </is>
      </c>
      <c r="F2650" s="10" t="inlineStr">
        <is>
          <t>T</t>
        </is>
      </c>
      <c r="G2650" s="10" t="inlineStr">
        <is>
          <t>tabular</t>
        </is>
      </c>
      <c r="H2650" s="10" t="n">
        <v>1</v>
      </c>
      <c r="I2650" s="10" t="inlineStr">
        <is>
          <t>Software video/audio analisi per situazioni di pericolo</t>
        </is>
      </c>
      <c r="J2650" s="20" t="n"/>
      <c r="K2650" s="20" t="n"/>
      <c r="L2650" s="20" t="n"/>
      <c r="M2650" s="20" t="n"/>
      <c r="N2650" s="21">
        <f>IF($A2650="","",IF(IFERROR(VALUE($M2650),0)=1,1,0))</f>
        <v/>
      </c>
      <c r="O2650" s="21">
        <f>IF($A2650="",0,IF(OR($S2650&lt;&gt;1,COUNTA($J2650:$M2650)=0),0,IF($N2650=1,$H2650,0)))</f>
        <v/>
      </c>
      <c r="P2650" s="10" t="inlineStr">
        <is>
          <t>sì/no</t>
        </is>
      </c>
      <c r="Q2650" s="21">
        <f>IF($A2650="","",$A2650&amp;"|"&amp;$C2650)</f>
        <v/>
      </c>
      <c r="R2650" s="21">
        <f>IF($A2650="","",$A2650&amp;"|"&amp;$C2650&amp;"|"&amp;$D2650)</f>
        <v/>
      </c>
      <c r="S2650" s="21">
        <f>IF($A2650="","",IFERROR(INDEX(Offerte!$D$2:$D$200,MATCH($Q2650,Offerte!$L$2:$L$200,0)),0))</f>
        <v/>
      </c>
      <c r="T2650" s="21">
        <f>IF($A2650="","",IFERROR(INDEX(Offerte!$G$2:$G$200,MATCH($Q2650,Offerte!$L$2:$L$200,0)),"NO"))</f>
        <v/>
      </c>
    </row>
    <row r="2651">
      <c r="A2651" s="10">
        <f>IF(Offerte!$A87="","",Offerte!$A87)</f>
        <v/>
      </c>
      <c r="B2651" s="10">
        <f>IF(Offerte!$A87="","",Offerte!$B87)</f>
        <v/>
      </c>
      <c r="C2651" s="10">
        <f>IF(Offerte!$A87="","",Offerte!$C87)</f>
        <v/>
      </c>
      <c r="D2651" s="10" t="inlineStr">
        <is>
          <t>C.2.3</t>
        </is>
      </c>
      <c r="E2651" s="10" t="inlineStr">
        <is>
          <t>C</t>
        </is>
      </c>
      <c r="F2651" s="10" t="inlineStr">
        <is>
          <t>T</t>
        </is>
      </c>
      <c r="G2651" s="10" t="inlineStr">
        <is>
          <t>tabular</t>
        </is>
      </c>
      <c r="H2651" s="10" t="n">
        <v>1</v>
      </c>
      <c r="I2651" s="10" t="inlineStr">
        <is>
          <t>Collegamento con centrale qualificata di pronto intervento</t>
        </is>
      </c>
      <c r="J2651" s="20" t="n"/>
      <c r="K2651" s="20" t="n"/>
      <c r="L2651" s="20" t="n"/>
      <c r="M2651" s="20" t="n"/>
      <c r="N2651" s="21">
        <f>IF($A2651="","",IF(IFERROR(VALUE($M2651),0)=1,1,0))</f>
        <v/>
      </c>
      <c r="O2651" s="21">
        <f>IF($A2651="",0,IF(OR($S2651&lt;&gt;1,COUNTA($J2651:$M2651)=0),0,IF($N2651=1,$H2651,0)))</f>
        <v/>
      </c>
      <c r="P2651" s="10" t="inlineStr">
        <is>
          <t>sì/no</t>
        </is>
      </c>
      <c r="Q2651" s="21">
        <f>IF($A2651="","",$A2651&amp;"|"&amp;$C2651)</f>
        <v/>
      </c>
      <c r="R2651" s="21">
        <f>IF($A2651="","",$A2651&amp;"|"&amp;$C2651&amp;"|"&amp;$D2651)</f>
        <v/>
      </c>
      <c r="S2651" s="21">
        <f>IF($A2651="","",IFERROR(INDEX(Offerte!$D$2:$D$200,MATCH($Q2651,Offerte!$L$2:$L$200,0)),0))</f>
        <v/>
      </c>
      <c r="T2651" s="21">
        <f>IF($A2651="","",IFERROR(INDEX(Offerte!$G$2:$G$200,MATCH($Q2651,Offerte!$L$2:$L$200,0)),"NO"))</f>
        <v/>
      </c>
    </row>
    <row r="2652">
      <c r="A2652" s="10">
        <f>IF(Offerte!$A87="","",Offerte!$A87)</f>
        <v/>
      </c>
      <c r="B2652" s="10">
        <f>IF(Offerte!$A87="","",Offerte!$B87)</f>
        <v/>
      </c>
      <c r="C2652" s="10">
        <f>IF(Offerte!$A87="","",Offerte!$C87)</f>
        <v/>
      </c>
      <c r="D2652" s="10" t="inlineStr">
        <is>
          <t>C.2.4</t>
        </is>
      </c>
      <c r="E2652" s="10" t="inlineStr">
        <is>
          <t>C</t>
        </is>
      </c>
      <c r="F2652" s="10" t="inlineStr">
        <is>
          <t>Q</t>
        </is>
      </c>
      <c r="G2652" s="10" t="inlineStr">
        <is>
          <t>higher</t>
        </is>
      </c>
      <c r="H2652" s="10" t="n">
        <v>1</v>
      </c>
      <c r="I2652" s="10" t="inlineStr">
        <is>
          <t>Tasso di copertura del servizio con dispositivi per la chiamata di emergenza del conducente</t>
        </is>
      </c>
      <c r="J2652" s="20" t="n"/>
      <c r="K2652" s="20" t="n"/>
      <c r="L2652" s="20" t="n"/>
      <c r="M2652" s="20" t="n"/>
      <c r="N2652" s="21">
        <f>IF($A2652="","",IFERROR(VALUE($K2652)/VALUE($L2652),IFERROR(VALUE($J2652),0)))</f>
        <v/>
      </c>
      <c r="O2652" s="21">
        <f>IF($A2652="",0,IF(OR($S2652&lt;&gt;1,COUNTA($J2652:$M2652)=0),0,IF(SUMPRODUCT(MAX(($C$5:$C$6173=$C2652)*($D$5:$D$6173=$D2652)*($S$5:$S$6173=1)*IFERROR($N$5:$N$6173*1,0)))&gt;0,ROUND($H2652*($N2652/SUMPRODUCT(MAX(($C$5:$C$6173=$C2652)*($D$5:$D$6173=$D2652)*($S$5:$S$6173=1)*IFERROR($N$5:$N$6173*1,0)))),4),0)))</f>
        <v/>
      </c>
      <c r="P2652" s="10" t="inlineStr">
        <is>
          <t>Autobus attrezzati con chiamata di emergenza / Autobus totali in offerta, incluse scorte</t>
        </is>
      </c>
      <c r="Q2652" s="21">
        <f>IF($A2652="","",$A2652&amp;"|"&amp;$C2652)</f>
        <v/>
      </c>
      <c r="R2652" s="21">
        <f>IF($A2652="","",$A2652&amp;"|"&amp;$C2652&amp;"|"&amp;$D2652)</f>
        <v/>
      </c>
      <c r="S2652" s="21">
        <f>IF($A2652="","",IFERROR(INDEX(Offerte!$D$2:$D$200,MATCH($Q2652,Offerte!$L$2:$L$200,0)),0))</f>
        <v/>
      </c>
      <c r="T2652" s="21">
        <f>IF($A2652="","",IFERROR(INDEX(Offerte!$G$2:$G$200,MATCH($Q2652,Offerte!$L$2:$L$200,0)),"NO"))</f>
        <v/>
      </c>
    </row>
    <row r="2653">
      <c r="A2653" s="10">
        <f>IF(Offerte!$A87="","",Offerte!$A87)</f>
        <v/>
      </c>
      <c r="B2653" s="10">
        <f>IF(Offerte!$A87="","",Offerte!$B87)</f>
        <v/>
      </c>
      <c r="C2653" s="10">
        <f>IF(Offerte!$A87="","",Offerte!$C87)</f>
        <v/>
      </c>
      <c r="D2653" s="10" t="inlineStr">
        <is>
          <t>C.3.1</t>
        </is>
      </c>
      <c r="E2653" s="10" t="inlineStr">
        <is>
          <t>C</t>
        </is>
      </c>
      <c r="F2653" s="10" t="inlineStr">
        <is>
          <t>Q</t>
        </is>
      </c>
      <c r="G2653" s="10" t="inlineStr">
        <is>
          <t>higher</t>
        </is>
      </c>
      <c r="H2653" s="10" t="n">
        <v>2</v>
      </c>
      <c r="I2653" s="10" t="inlineStr">
        <is>
          <t>Tasso di copertura del servizio con dispositivi di informazione dinamica a bordo mezzo</t>
        </is>
      </c>
      <c r="J2653" s="20" t="n"/>
      <c r="K2653" s="20" t="n"/>
      <c r="L2653" s="20" t="n"/>
      <c r="M2653" s="20" t="n"/>
      <c r="N2653" s="21">
        <f>IF($A2653="","",IFERROR(VALUE($K2653)/VALUE($L2653),IFERROR(VALUE($J2653),0)))</f>
        <v/>
      </c>
      <c r="O2653" s="21">
        <f>IF($A2653="",0,IF(OR($S2653&lt;&gt;1,COUNTA($J2653:$M2653)=0),0,IF(SUMPRODUCT(MAX(($C$5:$C$6173=$C2653)*($D$5:$D$6173=$D2653)*($S$5:$S$6173=1)*IFERROR($N$5:$N$6173*1,0)))&gt;0,ROUND($H2653*($N2653/SUMPRODUCT(MAX(($C$5:$C$6173=$C2653)*($D$5:$D$6173=$D2653)*($S$5:$S$6173=1)*IFERROR($N$5:$N$6173*1,0)))),4),0)))</f>
        <v/>
      </c>
      <c r="P2653" s="10" t="inlineStr">
        <is>
          <t>Autobus con monitor e indicatori vocali / Autobus totali in offerta, incluse scorte</t>
        </is>
      </c>
      <c r="Q2653" s="21">
        <f>IF($A2653="","",$A2653&amp;"|"&amp;$C2653)</f>
        <v/>
      </c>
      <c r="R2653" s="21">
        <f>IF($A2653="","",$A2653&amp;"|"&amp;$C2653&amp;"|"&amp;$D2653)</f>
        <v/>
      </c>
      <c r="S2653" s="21">
        <f>IF($A2653="","",IFERROR(INDEX(Offerte!$D$2:$D$200,MATCH($Q2653,Offerte!$L$2:$L$200,0)),0))</f>
        <v/>
      </c>
      <c r="T2653" s="21">
        <f>IF($A2653="","",IFERROR(INDEX(Offerte!$G$2:$G$200,MATCH($Q2653,Offerte!$L$2:$L$200,0)),"NO"))</f>
        <v/>
      </c>
    </row>
    <row r="2654">
      <c r="A2654" s="10">
        <f>IF(Offerte!$A87="","",Offerte!$A87)</f>
        <v/>
      </c>
      <c r="B2654" s="10">
        <f>IF(Offerte!$A87="","",Offerte!$B87)</f>
        <v/>
      </c>
      <c r="C2654" s="10">
        <f>IF(Offerte!$A87="","",Offerte!$C87)</f>
        <v/>
      </c>
      <c r="D2654" s="10" t="inlineStr">
        <is>
          <t>C.3.2</t>
        </is>
      </c>
      <c r="E2654" s="10" t="inlineStr">
        <is>
          <t>C</t>
        </is>
      </c>
      <c r="F2654" s="10" t="inlineStr">
        <is>
          <t>T</t>
        </is>
      </c>
      <c r="G2654" s="10" t="inlineStr">
        <is>
          <t>tabular</t>
        </is>
      </c>
      <c r="H2654" s="10" t="n">
        <v>2</v>
      </c>
      <c r="I2654" s="10" t="inlineStr">
        <is>
          <t>Informazioni a bordo su coincidenze ai nodi</t>
        </is>
      </c>
      <c r="J2654" s="20" t="n"/>
      <c r="K2654" s="20" t="n"/>
      <c r="L2654" s="20" t="n"/>
      <c r="M2654" s="20" t="n"/>
      <c r="N2654" s="21">
        <f>IF($A2654="","",IF(IFERROR(VALUE($M2654),0)=1,1,0))</f>
        <v/>
      </c>
      <c r="O2654" s="21">
        <f>IF($A2654="",0,IF(OR($S2654&lt;&gt;1,COUNTA($J2654:$M2654)=0),0,IF(AND($N2654=1,IFERROR(SUMIFS($N$5:$N$6173,$Q$5:$Q$6173,$Q2654,$D$5:$D$6173,"C.3.1"),0)&gt;=0.5),$H2654,0)))</f>
        <v/>
      </c>
      <c r="P2654" s="10" t="inlineStr">
        <is>
          <t>Dipende da C.3.1 &gt;= 0.5</t>
        </is>
      </c>
      <c r="Q2654" s="21">
        <f>IF($A2654="","",$A2654&amp;"|"&amp;$C2654)</f>
        <v/>
      </c>
      <c r="R2654" s="21">
        <f>IF($A2654="","",$A2654&amp;"|"&amp;$C2654&amp;"|"&amp;$D2654)</f>
        <v/>
      </c>
      <c r="S2654" s="21">
        <f>IF($A2654="","",IFERROR(INDEX(Offerte!$D$2:$D$200,MATCH($Q2654,Offerte!$L$2:$L$200,0)),0))</f>
        <v/>
      </c>
      <c r="T2654" s="21">
        <f>IF($A2654="","",IFERROR(INDEX(Offerte!$G$2:$G$200,MATCH($Q2654,Offerte!$L$2:$L$200,0)),"NO"))</f>
        <v/>
      </c>
    </row>
    <row r="2655">
      <c r="A2655" s="10">
        <f>IF(Offerte!$A87="","",Offerte!$A87)</f>
        <v/>
      </c>
      <c r="B2655" s="10">
        <f>IF(Offerte!$A87="","",Offerte!$B87)</f>
        <v/>
      </c>
      <c r="C2655" s="10">
        <f>IF(Offerte!$A87="","",Offerte!$C87)</f>
        <v/>
      </c>
      <c r="D2655" s="10" t="inlineStr">
        <is>
          <t>D.1.1</t>
        </is>
      </c>
      <c r="E2655" s="10" t="inlineStr">
        <is>
          <t>D</t>
        </is>
      </c>
      <c r="F2655" s="10" t="inlineStr">
        <is>
          <t>Q</t>
        </is>
      </c>
      <c r="G2655" s="10" t="inlineStr">
        <is>
          <t>higher</t>
        </is>
      </c>
      <c r="H2655" s="10" t="n">
        <v>3</v>
      </c>
      <c r="I2655" s="10" t="inlineStr">
        <is>
          <t>Installazione di pensiline</t>
        </is>
      </c>
      <c r="J2655" s="20" t="n"/>
      <c r="K2655" s="20" t="n"/>
      <c r="L2655" s="20" t="n"/>
      <c r="M2655" s="20" t="n"/>
      <c r="N2655" s="21">
        <f>IF($A2655="","",IFERROR(VALUE($J2655),0))</f>
        <v/>
      </c>
      <c r="O2655" s="21">
        <f>IF($A2655="",0,IF(OR($S2655&lt;&gt;1,COUNTA($J2655:$M2655)=0),0,IF(SUMPRODUCT(MAX(($C$5:$C$6173=$C2655)*($D$5:$D$6173=$D2655)*($S$5:$S$6173=1)*IFERROR($N$5:$N$6173*1,0)))&gt;0,ROUND($H2655*($N2655/SUMPRODUCT(MAX(($C$5:$C$6173=$C2655)*($D$5:$D$6173=$D2655)*($S$5:$S$6173=1)*IFERROR($N$5:$N$6173*1,0)))),4),0)))</f>
        <v/>
      </c>
      <c r="P2655" s="10" t="inlineStr">
        <is>
          <t>fermate</t>
        </is>
      </c>
      <c r="Q2655" s="21">
        <f>IF($A2655="","",$A2655&amp;"|"&amp;$C2655)</f>
        <v/>
      </c>
      <c r="R2655" s="21">
        <f>IF($A2655="","",$A2655&amp;"|"&amp;$C2655&amp;"|"&amp;$D2655)</f>
        <v/>
      </c>
      <c r="S2655" s="21">
        <f>IF($A2655="","",IFERROR(INDEX(Offerte!$D$2:$D$200,MATCH($Q2655,Offerte!$L$2:$L$200,0)),0))</f>
        <v/>
      </c>
      <c r="T2655" s="21">
        <f>IF($A2655="","",IFERROR(INDEX(Offerte!$G$2:$G$200,MATCH($Q2655,Offerte!$L$2:$L$200,0)),"NO"))</f>
        <v/>
      </c>
    </row>
    <row r="2656">
      <c r="A2656" s="10">
        <f>IF(Offerte!$A87="","",Offerte!$A87)</f>
        <v/>
      </c>
      <c r="B2656" s="10">
        <f>IF(Offerte!$A87="","",Offerte!$B87)</f>
        <v/>
      </c>
      <c r="C2656" s="10">
        <f>IF(Offerte!$A87="","",Offerte!$C87)</f>
        <v/>
      </c>
      <c r="D2656" s="10" t="inlineStr">
        <is>
          <t>D.1.2</t>
        </is>
      </c>
      <c r="E2656" s="10" t="inlineStr">
        <is>
          <t>D</t>
        </is>
      </c>
      <c r="F2656" s="10" t="inlineStr">
        <is>
          <t>Q</t>
        </is>
      </c>
      <c r="G2656" s="10" t="inlineStr">
        <is>
          <t>higher</t>
        </is>
      </c>
      <c r="H2656" s="10" t="n">
        <v>3</v>
      </c>
      <c r="I2656" s="10" t="inlineStr">
        <is>
          <t>Installazione di paline di fermata conformi alla DGR 581/2023</t>
        </is>
      </c>
      <c r="J2656" s="20" t="n"/>
      <c r="K2656" s="20" t="n"/>
      <c r="L2656" s="20" t="n"/>
      <c r="M2656" s="20" t="n"/>
      <c r="N2656" s="21">
        <f>IF($A2656="","",IFERROR(VALUE($J2656),0))</f>
        <v/>
      </c>
      <c r="O2656" s="21">
        <f>IF($A2656="",0,IF(OR($S2656&lt;&gt;1,COUNTA($J2656:$M2656)=0),0,IF(SUMPRODUCT(MAX(($C$5:$C$6173=$C2656)*($D$5:$D$6173=$D2656)*($S$5:$S$6173=1)*IFERROR($N$5:$N$6173*1,0)))&gt;0,ROUND($H2656*($N2656/SUMPRODUCT(MAX(($C$5:$C$6173=$C2656)*($D$5:$D$6173=$D2656)*($S$5:$S$6173=1)*IFERROR($N$5:$N$6173*1,0)))),4),0)))</f>
        <v/>
      </c>
      <c r="P2656" s="10" t="inlineStr">
        <is>
          <t>fermate</t>
        </is>
      </c>
      <c r="Q2656" s="21">
        <f>IF($A2656="","",$A2656&amp;"|"&amp;$C2656)</f>
        <v/>
      </c>
      <c r="R2656" s="21">
        <f>IF($A2656="","",$A2656&amp;"|"&amp;$C2656&amp;"|"&amp;$D2656)</f>
        <v/>
      </c>
      <c r="S2656" s="21">
        <f>IF($A2656="","",IFERROR(INDEX(Offerte!$D$2:$D$200,MATCH($Q2656,Offerte!$L$2:$L$200,0)),0))</f>
        <v/>
      </c>
      <c r="T2656" s="21">
        <f>IF($A2656="","",IFERROR(INDEX(Offerte!$G$2:$G$200,MATCH($Q2656,Offerte!$L$2:$L$200,0)),"NO"))</f>
        <v/>
      </c>
    </row>
    <row r="2657">
      <c r="A2657" s="10">
        <f>IF(Offerte!$A87="","",Offerte!$A87)</f>
        <v/>
      </c>
      <c r="B2657" s="10">
        <f>IF(Offerte!$A87="","",Offerte!$B87)</f>
        <v/>
      </c>
      <c r="C2657" s="10">
        <f>IF(Offerte!$A87="","",Offerte!$C87)</f>
        <v/>
      </c>
      <c r="D2657" s="10" t="inlineStr">
        <is>
          <t>D.1.3</t>
        </is>
      </c>
      <c r="E2657" s="10" t="inlineStr">
        <is>
          <t>D</t>
        </is>
      </c>
      <c r="F2657" s="10" t="inlineStr">
        <is>
          <t>Q</t>
        </is>
      </c>
      <c r="G2657" s="10" t="inlineStr">
        <is>
          <t>higher</t>
        </is>
      </c>
      <c r="H2657" s="10" t="n">
        <v>2</v>
      </c>
      <c r="I2657" s="10" t="inlineStr">
        <is>
          <t>Display informativi connessi alle fermate</t>
        </is>
      </c>
      <c r="J2657" s="20" t="n"/>
      <c r="K2657" s="20" t="n"/>
      <c r="L2657" s="20" t="n"/>
      <c r="M2657" s="20" t="n"/>
      <c r="N2657" s="21">
        <f>IF($A2657="","",IFERROR(VALUE($J2657),0))</f>
        <v/>
      </c>
      <c r="O2657" s="21">
        <f>IF($A2657="",0,IF(OR($S2657&lt;&gt;1,COUNTA($J2657:$M2657)=0),0,IF(SUMPRODUCT(MAX(($C$5:$C$6173=$C2657)*($D$5:$D$6173=$D2657)*($S$5:$S$6173=1)*IFERROR($N$5:$N$6173*1,0)))&gt;0,ROUND($H2657*($N2657/SUMPRODUCT(MAX(($C$5:$C$6173=$C2657)*($D$5:$D$6173=$D2657)*($S$5:$S$6173=1)*IFERROR($N$5:$N$6173*1,0)))),4),0)))</f>
        <v/>
      </c>
      <c r="P2657" s="10" t="inlineStr">
        <is>
          <t>fermate</t>
        </is>
      </c>
      <c r="Q2657" s="21">
        <f>IF($A2657="","",$A2657&amp;"|"&amp;$C2657)</f>
        <v/>
      </c>
      <c r="R2657" s="21">
        <f>IF($A2657="","",$A2657&amp;"|"&amp;$C2657&amp;"|"&amp;$D2657)</f>
        <v/>
      </c>
      <c r="S2657" s="21">
        <f>IF($A2657="","",IFERROR(INDEX(Offerte!$D$2:$D$200,MATCH($Q2657,Offerte!$L$2:$L$200,0)),0))</f>
        <v/>
      </c>
      <c r="T2657" s="21">
        <f>IF($A2657="","",IFERROR(INDEX(Offerte!$G$2:$G$200,MATCH($Q2657,Offerte!$L$2:$L$200,0)),"NO"))</f>
        <v/>
      </c>
    </row>
    <row r="2658">
      <c r="A2658" s="10">
        <f>IF(Offerte!$A87="","",Offerte!$A87)</f>
        <v/>
      </c>
      <c r="B2658" s="10">
        <f>IF(Offerte!$A87="","",Offerte!$B87)</f>
        <v/>
      </c>
      <c r="C2658" s="10">
        <f>IF(Offerte!$A87="","",Offerte!$C87)</f>
        <v/>
      </c>
      <c r="D2658" s="10" t="inlineStr">
        <is>
          <t>D.2.1</t>
        </is>
      </c>
      <c r="E2658" s="10" t="inlineStr">
        <is>
          <t>D</t>
        </is>
      </c>
      <c r="F2658" s="10" t="inlineStr">
        <is>
          <t>Q</t>
        </is>
      </c>
      <c r="G2658" s="10" t="inlineStr">
        <is>
          <t>higher</t>
        </is>
      </c>
      <c r="H2658" s="10" t="n">
        <v>2</v>
      </c>
      <c r="I2658" s="10" t="inlineStr">
        <is>
          <t>Segnali tattili Loges-Vet-Evolution</t>
        </is>
      </c>
      <c r="J2658" s="20" t="n"/>
      <c r="K2658" s="20" t="n"/>
      <c r="L2658" s="20" t="n"/>
      <c r="M2658" s="20" t="n"/>
      <c r="N2658" s="21">
        <f>IF($A2658="","",IFERROR(VALUE($J2658),0))</f>
        <v/>
      </c>
      <c r="O2658" s="21">
        <f>IF($A2658="",0,IF(OR($S2658&lt;&gt;1,COUNTA($J2658:$M2658)=0),0,IF(SUMPRODUCT(MAX(($C$5:$C$6173=$C2658)*($D$5:$D$6173=$D2658)*($S$5:$S$6173=1)*IFERROR($N$5:$N$6173*1,0)))&gt;0,ROUND($H2658*($N2658/SUMPRODUCT(MAX(($C$5:$C$6173=$C2658)*($D$5:$D$6173=$D2658)*($S$5:$S$6173=1)*IFERROR($N$5:$N$6173*1,0)))),4),0)))</f>
        <v/>
      </c>
      <c r="P2658" s="10" t="inlineStr">
        <is>
          <t>fermate</t>
        </is>
      </c>
      <c r="Q2658" s="21">
        <f>IF($A2658="","",$A2658&amp;"|"&amp;$C2658)</f>
        <v/>
      </c>
      <c r="R2658" s="21">
        <f>IF($A2658="","",$A2658&amp;"|"&amp;$C2658&amp;"|"&amp;$D2658)</f>
        <v/>
      </c>
      <c r="S2658" s="21">
        <f>IF($A2658="","",IFERROR(INDEX(Offerte!$D$2:$D$200,MATCH($Q2658,Offerte!$L$2:$L$200,0)),0))</f>
        <v/>
      </c>
      <c r="T2658" s="21">
        <f>IF($A2658="","",IFERROR(INDEX(Offerte!$G$2:$G$200,MATCH($Q2658,Offerte!$L$2:$L$200,0)),"NO"))</f>
        <v/>
      </c>
    </row>
    <row r="2659">
      <c r="A2659" s="10">
        <f>IF(Offerte!$A87="","",Offerte!$A87)</f>
        <v/>
      </c>
      <c r="B2659" s="10">
        <f>IF(Offerte!$A87="","",Offerte!$B87)</f>
        <v/>
      </c>
      <c r="C2659" s="10">
        <f>IF(Offerte!$A87="","",Offerte!$C87)</f>
        <v/>
      </c>
      <c r="D2659" s="10" t="inlineStr">
        <is>
          <t>E.1.1</t>
        </is>
      </c>
      <c r="E2659" s="10" t="inlineStr">
        <is>
          <t>E</t>
        </is>
      </c>
      <c r="F2659" s="10" t="inlineStr">
        <is>
          <t>T</t>
        </is>
      </c>
      <c r="G2659" s="10" t="inlineStr">
        <is>
          <t>tabular</t>
        </is>
      </c>
      <c r="H2659" s="10" t="n">
        <v>2</v>
      </c>
      <c r="I2659" s="10" t="inlineStr">
        <is>
          <t>Mobile app con travel planner PRM</t>
        </is>
      </c>
      <c r="J2659" s="20" t="n"/>
      <c r="K2659" s="20" t="n"/>
      <c r="L2659" s="20" t="n"/>
      <c r="M2659" s="20" t="n"/>
      <c r="N2659" s="21">
        <f>IF($A2659="","",IF(IFERROR(VALUE($M2659),0)=1,1,0))</f>
        <v/>
      </c>
      <c r="O2659" s="21">
        <f>IF($A2659="",0,IF(OR($S2659&lt;&gt;1,COUNTA($J2659:$M2659)=0),0,IF($N2659=1,$H2659,0)))</f>
        <v/>
      </c>
      <c r="P2659" s="10" t="inlineStr">
        <is>
          <t>sì/no</t>
        </is>
      </c>
      <c r="Q2659" s="21">
        <f>IF($A2659="","",$A2659&amp;"|"&amp;$C2659)</f>
        <v/>
      </c>
      <c r="R2659" s="21">
        <f>IF($A2659="","",$A2659&amp;"|"&amp;$C2659&amp;"|"&amp;$D2659)</f>
        <v/>
      </c>
      <c r="S2659" s="21">
        <f>IF($A2659="","",IFERROR(INDEX(Offerte!$D$2:$D$200,MATCH($Q2659,Offerte!$L$2:$L$200,0)),0))</f>
        <v/>
      </c>
      <c r="T2659" s="21">
        <f>IF($A2659="","",IFERROR(INDEX(Offerte!$G$2:$G$200,MATCH($Q2659,Offerte!$L$2:$L$200,0)),"NO"))</f>
        <v/>
      </c>
    </row>
    <row r="2660">
      <c r="A2660" s="10">
        <f>IF(Offerte!$A87="","",Offerte!$A87)</f>
        <v/>
      </c>
      <c r="B2660" s="10">
        <f>IF(Offerte!$A87="","",Offerte!$B87)</f>
        <v/>
      </c>
      <c r="C2660" s="10">
        <f>IF(Offerte!$A87="","",Offerte!$C87)</f>
        <v/>
      </c>
      <c r="D2660" s="10" t="inlineStr">
        <is>
          <t>E.2.1</t>
        </is>
      </c>
      <c r="E2660" s="10" t="inlineStr">
        <is>
          <t>E</t>
        </is>
      </c>
      <c r="F2660" s="10" t="inlineStr">
        <is>
          <t>D</t>
        </is>
      </c>
      <c r="G2660" s="10" t="inlineStr">
        <is>
          <t>discretionary</t>
        </is>
      </c>
      <c r="H2660" s="10" t="n">
        <v>2</v>
      </c>
      <c r="I2660" s="10" t="inlineStr">
        <is>
          <t>Altre azioni informative e rapporti con gli utenti</t>
        </is>
      </c>
      <c r="J2660" s="20" t="n"/>
      <c r="K2660" s="20" t="n"/>
      <c r="L2660" s="20" t="n"/>
      <c r="M2660" s="20" t="n"/>
      <c r="N2660" s="21">
        <f>IF($A2660="","",MAX(0,MIN(1,IFERROR(VALUE($M2660),0))))</f>
        <v/>
      </c>
      <c r="O2660" s="21">
        <f>IF($A2660="",0,IF(OR($S2660&lt;&gt;1,COUNTA($J2660:$M2660)=0),0,IF(SUMPRODUCT(MAX(($C$5:$C$6173=$C2660)*($D$5:$D$6173=$D2660)*($S$5:$S$6173=1)*IFERROR($N$5:$N$6173*1,0)))&gt;0,ROUND($H2660*($N2660/SUMPRODUCT(MAX(($C$5:$C$6173=$C2660)*($D$5:$D$6173=$D2660)*($S$5:$S$6173=1)*IFERROR($N$5:$N$6173*1,0)))),4),0)))</f>
        <v/>
      </c>
      <c r="P2660" s="10" t="inlineStr">
        <is>
          <t>coeff.</t>
        </is>
      </c>
      <c r="Q2660" s="21">
        <f>IF($A2660="","",$A2660&amp;"|"&amp;$C2660)</f>
        <v/>
      </c>
      <c r="R2660" s="21">
        <f>IF($A2660="","",$A2660&amp;"|"&amp;$C2660&amp;"|"&amp;$D2660)</f>
        <v/>
      </c>
      <c r="S2660" s="21">
        <f>IF($A2660="","",IFERROR(INDEX(Offerte!$D$2:$D$200,MATCH($Q2660,Offerte!$L$2:$L$200,0)),0))</f>
        <v/>
      </c>
      <c r="T2660" s="21">
        <f>IF($A2660="","",IFERROR(INDEX(Offerte!$G$2:$G$200,MATCH($Q2660,Offerte!$L$2:$L$200,0)),"NO"))</f>
        <v/>
      </c>
    </row>
    <row r="2661">
      <c r="A2661" s="10">
        <f>IF(Offerte!$A87="","",Offerte!$A87)</f>
        <v/>
      </c>
      <c r="B2661" s="10">
        <f>IF(Offerte!$A87="","",Offerte!$B87)</f>
        <v/>
      </c>
      <c r="C2661" s="10">
        <f>IF(Offerte!$A87="","",Offerte!$C87)</f>
        <v/>
      </c>
      <c r="D2661" s="10" t="inlineStr">
        <is>
          <t>F.1.1</t>
        </is>
      </c>
      <c r="E2661" s="10" t="inlineStr">
        <is>
          <t>F</t>
        </is>
      </c>
      <c r="F2661" s="10" t="inlineStr">
        <is>
          <t>Q</t>
        </is>
      </c>
      <c r="G2661" s="10" t="inlineStr">
        <is>
          <t>lower</t>
        </is>
      </c>
      <c r="H2661" s="10" t="n">
        <v>7</v>
      </c>
      <c r="I2661" s="10" t="inlineStr">
        <is>
          <t>Performance ambientali del parco mezzi adibito al servizio - I_CEA</t>
        </is>
      </c>
      <c r="J2661" s="20" t="n"/>
      <c r="K2661" s="20" t="n"/>
      <c r="L2661" s="20" t="n"/>
      <c r="M2661" s="20" t="n"/>
      <c r="N2661" s="21">
        <f>IF($A2661="","",IFERROR(VALUE($J2661),0))</f>
        <v/>
      </c>
      <c r="O2661" s="21">
        <f>IF($A2661="",0,IF(OR($S2661&lt;&gt;1,COUNTA($J2661:$M2661)=0),0,IF(AND(IFERROR(AGGREGATE(15,6,$N$5:$N$6173/(($C$5:$C$6173=$C2661)*($D$5:$D$6173=$D2661)*($S$5:$S$6173=1)*($N$5:$N$6173&gt;0)),1),0)&gt;0,$N2661&gt;0),ROUND($H2661*(IFERROR(AGGREGATE(15,6,$N$5:$N$6173/(($C$5:$C$6173=$C2661)*($D$5:$D$6173=$D2661)*($S$5:$S$6173=1)*($N$5:$N$6173&gt;0)),1),0)/$N2661),4),0)))</f>
        <v/>
      </c>
      <c r="P2661" s="10" t="inlineStr">
        <is>
          <t>indice</t>
        </is>
      </c>
      <c r="Q2661" s="21">
        <f>IF($A2661="","",$A2661&amp;"|"&amp;$C2661)</f>
        <v/>
      </c>
      <c r="R2661" s="21">
        <f>IF($A2661="","",$A2661&amp;"|"&amp;$C2661&amp;"|"&amp;$D2661)</f>
        <v/>
      </c>
      <c r="S2661" s="21">
        <f>IF($A2661="","",IFERROR(INDEX(Offerte!$D$2:$D$200,MATCH($Q2661,Offerte!$L$2:$L$200,0)),0))</f>
        <v/>
      </c>
      <c r="T2661" s="21">
        <f>IF($A2661="","",IFERROR(INDEX(Offerte!$G$2:$G$200,MATCH($Q2661,Offerte!$L$2:$L$200,0)),"NO"))</f>
        <v/>
      </c>
    </row>
    <row r="2662">
      <c r="A2662" s="10">
        <f>IF(Offerte!$A87="","",Offerte!$A87)</f>
        <v/>
      </c>
      <c r="B2662" s="10">
        <f>IF(Offerte!$A87="","",Offerte!$B87)</f>
        <v/>
      </c>
      <c r="C2662" s="10">
        <f>IF(Offerte!$A87="","",Offerte!$C87)</f>
        <v/>
      </c>
      <c r="D2662" s="10" t="inlineStr">
        <is>
          <t>F.2.1</t>
        </is>
      </c>
      <c r="E2662" s="10" t="inlineStr">
        <is>
          <t>F</t>
        </is>
      </c>
      <c r="F2662" s="10" t="inlineStr">
        <is>
          <t>Q</t>
        </is>
      </c>
      <c r="G2662" s="10" t="inlineStr">
        <is>
          <t>higher</t>
        </is>
      </c>
      <c r="H2662" s="10" t="n">
        <v>2</v>
      </c>
      <c r="I2662" s="10" t="inlineStr">
        <is>
          <t>Tasso di copertura del servizio con dispositivi ECO-DRIVER</t>
        </is>
      </c>
      <c r="J2662" s="20" t="n"/>
      <c r="K2662" s="20" t="n"/>
      <c r="L2662" s="20" t="n"/>
      <c r="M2662" s="20" t="n"/>
      <c r="N2662" s="21">
        <f>IF($A2662="","",IFERROR(VALUE($K2662)/VALUE($L2662),IFERROR(VALUE($J2662),0)))</f>
        <v/>
      </c>
      <c r="O2662" s="21">
        <f>IF($A2662="",0,IF(OR($S2662&lt;&gt;1,COUNTA($J2662:$M2662)=0),0,IF(SUMPRODUCT(MAX(($C$5:$C$6173=$C2662)*($D$5:$D$6173=$D2662)*($S$5:$S$6173=1)*IFERROR($N$5:$N$6173*1,0)))&gt;0,ROUND($H2662*($N2662/SUMPRODUCT(MAX(($C$5:$C$6173=$C2662)*($D$5:$D$6173=$D2662)*($S$5:$S$6173=1)*IFERROR($N$5:$N$6173*1,0)))),4),0)))</f>
        <v/>
      </c>
      <c r="P2662" s="10" t="inlineStr">
        <is>
          <t>Autobus attrezzati con dispositivi ECO-DRIVER / Autobus totali in offerta, incluse scorte</t>
        </is>
      </c>
      <c r="Q2662" s="21">
        <f>IF($A2662="","",$A2662&amp;"|"&amp;$C2662)</f>
        <v/>
      </c>
      <c r="R2662" s="21">
        <f>IF($A2662="","",$A2662&amp;"|"&amp;$C2662&amp;"|"&amp;$D2662)</f>
        <v/>
      </c>
      <c r="S2662" s="21">
        <f>IF($A2662="","",IFERROR(INDEX(Offerte!$D$2:$D$200,MATCH($Q2662,Offerte!$L$2:$L$200,0)),0))</f>
        <v/>
      </c>
      <c r="T2662" s="21">
        <f>IF($A2662="","",IFERROR(INDEX(Offerte!$G$2:$G$200,MATCH($Q2662,Offerte!$L$2:$L$200,0)),"NO"))</f>
        <v/>
      </c>
    </row>
    <row r="2663">
      <c r="A2663" s="10">
        <f>IF(Offerte!$A87="","",Offerte!$A87)</f>
        <v/>
      </c>
      <c r="B2663" s="10">
        <f>IF(Offerte!$A87="","",Offerte!$B87)</f>
        <v/>
      </c>
      <c r="C2663" s="10">
        <f>IF(Offerte!$A87="","",Offerte!$C87)</f>
        <v/>
      </c>
      <c r="D2663" s="10" t="inlineStr">
        <is>
          <t>F.3.1</t>
        </is>
      </c>
      <c r="E2663" s="10" t="inlineStr">
        <is>
          <t>F</t>
        </is>
      </c>
      <c r="F2663" s="10" t="inlineStr">
        <is>
          <t>Q</t>
        </is>
      </c>
      <c r="G2663" s="10" t="inlineStr">
        <is>
          <t>higher</t>
        </is>
      </c>
      <c r="H2663" s="10" t="n">
        <v>2</v>
      </c>
      <c r="I2663" s="10" t="inlineStr">
        <is>
          <t>Autoproduzione consumi elettrici per trazione</t>
        </is>
      </c>
      <c r="J2663" s="20" t="n"/>
      <c r="K2663" s="20" t="n"/>
      <c r="L2663" s="20" t="n"/>
      <c r="M2663" s="20" t="n"/>
      <c r="N2663" s="21">
        <f>IF($A2663="","",IFERROR(VALUE($J2663),0))</f>
        <v/>
      </c>
      <c r="O2663" s="21">
        <f>IF($A2663="",0,IF(OR($S2663&lt;&gt;1,COUNTA($J2663:$M2663)=0),0,IF(SUMPRODUCT(MAX(($C$5:$C$6173=$C2663)*($D$5:$D$6173=$D2663)*($S$5:$S$6173=1)*IFERROR($N$5:$N$6173*1,0)))&gt;0,ROUND($H2663*($N2663/SUMPRODUCT(MAX(($C$5:$C$6173=$C2663)*($D$5:$D$6173=$D2663)*($S$5:$S$6173=1)*IFERROR($N$5:$N$6173*1,0)))),4),0)))</f>
        <v/>
      </c>
      <c r="P2663" s="10" t="inlineStr">
        <is>
          <t>kWh/anno</t>
        </is>
      </c>
      <c r="Q2663" s="21">
        <f>IF($A2663="","",$A2663&amp;"|"&amp;$C2663)</f>
        <v/>
      </c>
      <c r="R2663" s="21">
        <f>IF($A2663="","",$A2663&amp;"|"&amp;$C2663&amp;"|"&amp;$D2663)</f>
        <v/>
      </c>
      <c r="S2663" s="21">
        <f>IF($A2663="","",IFERROR(INDEX(Offerte!$D$2:$D$200,MATCH($Q2663,Offerte!$L$2:$L$200,0)),0))</f>
        <v/>
      </c>
      <c r="T2663" s="21">
        <f>IF($A2663="","",IFERROR(INDEX(Offerte!$G$2:$G$200,MATCH($Q2663,Offerte!$L$2:$L$200,0)),"NO"))</f>
        <v/>
      </c>
    </row>
    <row r="2664">
      <c r="A2664" s="10">
        <f>IF(Offerte!$A87="","",Offerte!$A87)</f>
        <v/>
      </c>
      <c r="B2664" s="10">
        <f>IF(Offerte!$A87="","",Offerte!$B87)</f>
        <v/>
      </c>
      <c r="C2664" s="10">
        <f>IF(Offerte!$A87="","",Offerte!$C87)</f>
        <v/>
      </c>
      <c r="D2664" s="10" t="inlineStr">
        <is>
          <t>F.4.1</t>
        </is>
      </c>
      <c r="E2664" s="10" t="inlineStr">
        <is>
          <t>F</t>
        </is>
      </c>
      <c r="F2664" s="10" t="inlineStr">
        <is>
          <t>Q</t>
        </is>
      </c>
      <c r="G2664" s="10" t="inlineStr">
        <is>
          <t>soil</t>
        </is>
      </c>
      <c r="H2664" s="10" t="n">
        <v>2</v>
      </c>
      <c r="I2664" s="10" t="inlineStr">
        <is>
          <t>Indice di consumo di suolo</t>
        </is>
      </c>
      <c r="J2664" s="20" t="n"/>
      <c r="K2664" s="20" t="n"/>
      <c r="L2664" s="20" t="n"/>
      <c r="M2664" s="20" t="n"/>
      <c r="N2664" s="21">
        <f>IF($A2664="","",IFERROR(VALUE($J2664),0))</f>
        <v/>
      </c>
      <c r="O2664" s="21">
        <f>IF($A2664="",0,IF(OR($S2664&lt;&gt;1,COUNTA($J2664:$M2664)=0),0,IF($N2664&lt;=0,$H2664,IF(SUMPRODUCT(MAX(($C$5:$C$6173=$C2664)*($D$5:$D$6173=$D2664)*($S$5:$S$6173=1)*IFERROR($N$5:$N$6173*1,0)))&gt;0,ROUND($H2664*((SUMPRODUCT(MAX(($C$5:$C$6173=$C2664)*($D$5:$D$6173=$D2664)*($S$5:$S$6173=1)*IFERROR($N$5:$N$6173*1,0)))-$N2664)/SUMPRODUCT(MAX(($C$5:$C$6173=$C2664)*($D$5:$D$6173=$D2664)*($S$5:$S$6173=1)*IFERROR($N$5:$N$6173*1,0)))),4),0))))</f>
        <v/>
      </c>
      <c r="P2664" s="10" t="inlineStr">
        <is>
          <t>m2</t>
        </is>
      </c>
      <c r="Q2664" s="21">
        <f>IF($A2664="","",$A2664&amp;"|"&amp;$C2664)</f>
        <v/>
      </c>
      <c r="R2664" s="21">
        <f>IF($A2664="","",$A2664&amp;"|"&amp;$C2664&amp;"|"&amp;$D2664)</f>
        <v/>
      </c>
      <c r="S2664" s="21">
        <f>IF($A2664="","",IFERROR(INDEX(Offerte!$D$2:$D$200,MATCH($Q2664,Offerte!$L$2:$L$200,0)),0))</f>
        <v/>
      </c>
      <c r="T2664" s="21">
        <f>IF($A2664="","",IFERROR(INDEX(Offerte!$G$2:$G$200,MATCH($Q2664,Offerte!$L$2:$L$200,0)),"NO"))</f>
        <v/>
      </c>
    </row>
    <row r="2665">
      <c r="A2665" s="10">
        <f>IF(Offerte!$A87="","",Offerte!$A87)</f>
        <v/>
      </c>
      <c r="B2665" s="10">
        <f>IF(Offerte!$A87="","",Offerte!$B87)</f>
        <v/>
      </c>
      <c r="C2665" s="10">
        <f>IF(Offerte!$A87="","",Offerte!$C87)</f>
        <v/>
      </c>
      <c r="D2665" s="10" t="inlineStr">
        <is>
          <t>F.5.1</t>
        </is>
      </c>
      <c r="E2665" s="10" t="inlineStr">
        <is>
          <t>F</t>
        </is>
      </c>
      <c r="F2665" s="10" t="inlineStr">
        <is>
          <t>T</t>
        </is>
      </c>
      <c r="G2665" s="10" t="inlineStr">
        <is>
          <t>tabular</t>
        </is>
      </c>
      <c r="H2665" s="10" t="n">
        <v>1</v>
      </c>
      <c r="I2665" s="10" t="inlineStr">
        <is>
          <t>Rendicontazione di sostenibilità ambientale</t>
        </is>
      </c>
      <c r="J2665" s="20" t="n"/>
      <c r="K2665" s="20" t="n"/>
      <c r="L2665" s="20" t="n"/>
      <c r="M2665" s="20" t="n"/>
      <c r="N2665" s="21">
        <f>IF($A2665="","",IF(IFERROR(VALUE($M2665),0)=1,1,0))</f>
        <v/>
      </c>
      <c r="O2665" s="21">
        <f>IF($A2665="",0,IF(OR($S2665&lt;&gt;1,COUNTA($J2665:$M2665)=0),0,IF($N2665=1,$H2665,0)))</f>
        <v/>
      </c>
      <c r="P2665" s="10" t="inlineStr">
        <is>
          <t>sì/no</t>
        </is>
      </c>
      <c r="Q2665" s="21">
        <f>IF($A2665="","",$A2665&amp;"|"&amp;$C2665)</f>
        <v/>
      </c>
      <c r="R2665" s="21">
        <f>IF($A2665="","",$A2665&amp;"|"&amp;$C2665&amp;"|"&amp;$D2665)</f>
        <v/>
      </c>
      <c r="S2665" s="21">
        <f>IF($A2665="","",IFERROR(INDEX(Offerte!$D$2:$D$200,MATCH($Q2665,Offerte!$L$2:$L$200,0)),0))</f>
        <v/>
      </c>
      <c r="T2665" s="21">
        <f>IF($A2665="","",IFERROR(INDEX(Offerte!$G$2:$G$200,MATCH($Q2665,Offerte!$L$2:$L$200,0)),"NO"))</f>
        <v/>
      </c>
    </row>
    <row r="2666">
      <c r="A2666" s="10">
        <f>IF(Offerte!$A87="","",Offerte!$A87)</f>
        <v/>
      </c>
      <c r="B2666" s="10">
        <f>IF(Offerte!$A87="","",Offerte!$B87)</f>
        <v/>
      </c>
      <c r="C2666" s="10">
        <f>IF(Offerte!$A87="","",Offerte!$C87)</f>
        <v/>
      </c>
      <c r="D2666" s="10" t="inlineStr">
        <is>
          <t>G.1.1</t>
        </is>
      </c>
      <c r="E2666" s="10" t="inlineStr">
        <is>
          <t>G</t>
        </is>
      </c>
      <c r="F2666" s="10" t="inlineStr">
        <is>
          <t>D</t>
        </is>
      </c>
      <c r="G2666" s="10" t="inlineStr">
        <is>
          <t>discretionary</t>
        </is>
      </c>
      <c r="H2666" s="10" t="n">
        <v>2</v>
      </c>
      <c r="I2666" s="10" t="inlineStr">
        <is>
          <t>Qualità del progetto di centrale di controllo aziendale</t>
        </is>
      </c>
      <c r="J2666" s="20" t="n"/>
      <c r="K2666" s="20" t="n"/>
      <c r="L2666" s="20" t="n"/>
      <c r="M2666" s="20" t="n"/>
      <c r="N2666" s="21">
        <f>IF($A2666="","",MAX(0,MIN(1,IFERROR(VALUE($M2666),0))))</f>
        <v/>
      </c>
      <c r="O2666" s="21">
        <f>IF($A2666="",0,IF(OR($S2666&lt;&gt;1,COUNTA($J2666:$M2666)=0),0,IF(SUMPRODUCT(MAX(($C$5:$C$6173=$C2666)*($D$5:$D$6173=$D2666)*($S$5:$S$6173=1)*IFERROR($N$5:$N$6173*1,0)))&gt;0,ROUND($H2666*($N2666/SUMPRODUCT(MAX(($C$5:$C$6173=$C2666)*($D$5:$D$6173=$D2666)*($S$5:$S$6173=1)*IFERROR($N$5:$N$6173*1,0)))),4),0)))</f>
        <v/>
      </c>
      <c r="P2666" s="10" t="inlineStr">
        <is>
          <t>coeff.</t>
        </is>
      </c>
      <c r="Q2666" s="21">
        <f>IF($A2666="","",$A2666&amp;"|"&amp;$C2666)</f>
        <v/>
      </c>
      <c r="R2666" s="21">
        <f>IF($A2666="","",$A2666&amp;"|"&amp;$C2666&amp;"|"&amp;$D2666)</f>
        <v/>
      </c>
      <c r="S2666" s="21">
        <f>IF($A2666="","",IFERROR(INDEX(Offerte!$D$2:$D$200,MATCH($Q2666,Offerte!$L$2:$L$200,0)),0))</f>
        <v/>
      </c>
      <c r="T2666" s="21">
        <f>IF($A2666="","",IFERROR(INDEX(Offerte!$G$2:$G$200,MATCH($Q2666,Offerte!$L$2:$L$200,0)),"NO"))</f>
        <v/>
      </c>
    </row>
    <row r="2667">
      <c r="A2667" s="10">
        <f>IF(Offerte!$A87="","",Offerte!$A87)</f>
        <v/>
      </c>
      <c r="B2667" s="10">
        <f>IF(Offerte!$A87="","",Offerte!$B87)</f>
        <v/>
      </c>
      <c r="C2667" s="10">
        <f>IF(Offerte!$A87="","",Offerte!$C87)</f>
        <v/>
      </c>
      <c r="D2667" s="10" t="inlineStr">
        <is>
          <t>G.2.1</t>
        </is>
      </c>
      <c r="E2667" s="10" t="inlineStr">
        <is>
          <t>G</t>
        </is>
      </c>
      <c r="F2667" s="10" t="inlineStr">
        <is>
          <t>T</t>
        </is>
      </c>
      <c r="G2667" s="10" t="inlineStr">
        <is>
          <t>tabular</t>
        </is>
      </c>
      <c r="H2667" s="10" t="n">
        <v>1</v>
      </c>
      <c r="I2667" s="10" t="inlineStr">
        <is>
          <t>Certificazione ISO 45001</t>
        </is>
      </c>
      <c r="J2667" s="20" t="n"/>
      <c r="K2667" s="20" t="n"/>
      <c r="L2667" s="20" t="n"/>
      <c r="M2667" s="20" t="n"/>
      <c r="N2667" s="21">
        <f>IF($A2667="","",IF(IFERROR(VALUE($M2667),0)=1,1,0))</f>
        <v/>
      </c>
      <c r="O2667" s="21">
        <f>IF($A2667="",0,IF(OR($S2667&lt;&gt;1,COUNTA($J2667:$M2667)=0),0,IF($N2667=1,$H2667,0)))</f>
        <v/>
      </c>
      <c r="P2667" s="10" t="inlineStr">
        <is>
          <t>sì/no</t>
        </is>
      </c>
      <c r="Q2667" s="21">
        <f>IF($A2667="","",$A2667&amp;"|"&amp;$C2667)</f>
        <v/>
      </c>
      <c r="R2667" s="21">
        <f>IF($A2667="","",$A2667&amp;"|"&amp;$C2667&amp;"|"&amp;$D2667)</f>
        <v/>
      </c>
      <c r="S2667" s="21">
        <f>IF($A2667="","",IFERROR(INDEX(Offerte!$D$2:$D$200,MATCH($Q2667,Offerte!$L$2:$L$200,0)),0))</f>
        <v/>
      </c>
      <c r="T2667" s="21">
        <f>IF($A2667="","",IFERROR(INDEX(Offerte!$G$2:$G$200,MATCH($Q2667,Offerte!$L$2:$L$200,0)),"NO"))</f>
        <v/>
      </c>
    </row>
    <row r="2668">
      <c r="A2668" s="10">
        <f>IF(Offerte!$A87="","",Offerte!$A87)</f>
        <v/>
      </c>
      <c r="B2668" s="10">
        <f>IF(Offerte!$A87="","",Offerte!$B87)</f>
        <v/>
      </c>
      <c r="C2668" s="10">
        <f>IF(Offerte!$A87="","",Offerte!$C87)</f>
        <v/>
      </c>
      <c r="D2668" s="10" t="inlineStr">
        <is>
          <t>G.3.1</t>
        </is>
      </c>
      <c r="E2668" s="10" t="inlineStr">
        <is>
          <t>G</t>
        </is>
      </c>
      <c r="F2668" s="10" t="inlineStr">
        <is>
          <t>T</t>
        </is>
      </c>
      <c r="G2668" s="10" t="inlineStr">
        <is>
          <t>tabular</t>
        </is>
      </c>
      <c r="H2668" s="10" t="n">
        <v>1</v>
      </c>
      <c r="I2668" s="10" t="inlineStr">
        <is>
          <t>Certificazioni di responsabilità sociale</t>
        </is>
      </c>
      <c r="J2668" s="20" t="n"/>
      <c r="K2668" s="20" t="n"/>
      <c r="L2668" s="20" t="n"/>
      <c r="M2668" s="20" t="n"/>
      <c r="N2668" s="21">
        <f>IF($A2668="","",IF(IFERROR(VALUE($M2668),0)=1,1,0))</f>
        <v/>
      </c>
      <c r="O2668" s="21">
        <f>IF($A2668="",0,IF(OR($S2668&lt;&gt;1,COUNTA($J2668:$M2668)=0),0,IF($N2668=1,$H2668,0)))</f>
        <v/>
      </c>
      <c r="P2668" s="10" t="inlineStr">
        <is>
          <t>sì/no</t>
        </is>
      </c>
      <c r="Q2668" s="21">
        <f>IF($A2668="","",$A2668&amp;"|"&amp;$C2668)</f>
        <v/>
      </c>
      <c r="R2668" s="21">
        <f>IF($A2668="","",$A2668&amp;"|"&amp;$C2668&amp;"|"&amp;$D2668)</f>
        <v/>
      </c>
      <c r="S2668" s="21">
        <f>IF($A2668="","",IFERROR(INDEX(Offerte!$D$2:$D$200,MATCH($Q2668,Offerte!$L$2:$L$200,0)),0))</f>
        <v/>
      </c>
      <c r="T2668" s="21">
        <f>IF($A2668="","",IFERROR(INDEX(Offerte!$G$2:$G$200,MATCH($Q2668,Offerte!$L$2:$L$200,0)),"NO"))</f>
        <v/>
      </c>
    </row>
    <row r="2669">
      <c r="A2669" s="10">
        <f>IF(Offerte!$A87="","",Offerte!$A87)</f>
        <v/>
      </c>
      <c r="B2669" s="10">
        <f>IF(Offerte!$A87="","",Offerte!$B87)</f>
        <v/>
      </c>
      <c r="C2669" s="10">
        <f>IF(Offerte!$A87="","",Offerte!$C87)</f>
        <v/>
      </c>
      <c r="D2669" s="10" t="inlineStr">
        <is>
          <t>G.4.1</t>
        </is>
      </c>
      <c r="E2669" s="10" t="inlineStr">
        <is>
          <t>G</t>
        </is>
      </c>
      <c r="F2669" s="10" t="inlineStr">
        <is>
          <t>D</t>
        </is>
      </c>
      <c r="G2669" s="10" t="inlineStr">
        <is>
          <t>discretionary</t>
        </is>
      </c>
      <c r="H2669" s="10" t="n">
        <v>2</v>
      </c>
      <c r="I2669" s="10" t="inlineStr">
        <is>
          <t>Qualità del piano di formazione del personale</t>
        </is>
      </c>
      <c r="J2669" s="20" t="n"/>
      <c r="K2669" s="20" t="n"/>
      <c r="L2669" s="20" t="n"/>
      <c r="M2669" s="20" t="n"/>
      <c r="N2669" s="21">
        <f>IF($A2669="","",MAX(0,MIN(1,IFERROR(VALUE($M2669),0))))</f>
        <v/>
      </c>
      <c r="O2669" s="21">
        <f>IF($A2669="",0,IF(OR($S2669&lt;&gt;1,COUNTA($J2669:$M2669)=0),0,IF(SUMPRODUCT(MAX(($C$5:$C$6173=$C2669)*($D$5:$D$6173=$D2669)*($S$5:$S$6173=1)*IFERROR($N$5:$N$6173*1,0)))&gt;0,ROUND($H2669*($N2669/SUMPRODUCT(MAX(($C$5:$C$6173=$C2669)*($D$5:$D$6173=$D2669)*($S$5:$S$6173=1)*IFERROR($N$5:$N$6173*1,0)))),4),0)))</f>
        <v/>
      </c>
      <c r="P2669" s="10" t="inlineStr">
        <is>
          <t>coeff.</t>
        </is>
      </c>
      <c r="Q2669" s="21">
        <f>IF($A2669="","",$A2669&amp;"|"&amp;$C2669)</f>
        <v/>
      </c>
      <c r="R2669" s="21">
        <f>IF($A2669="","",$A2669&amp;"|"&amp;$C2669&amp;"|"&amp;$D2669)</f>
        <v/>
      </c>
      <c r="S2669" s="21">
        <f>IF($A2669="","",IFERROR(INDEX(Offerte!$D$2:$D$200,MATCH($Q2669,Offerte!$L$2:$L$200,0)),0))</f>
        <v/>
      </c>
      <c r="T2669" s="21">
        <f>IF($A2669="","",IFERROR(INDEX(Offerte!$G$2:$G$200,MATCH($Q2669,Offerte!$L$2:$L$200,0)),"NO"))</f>
        <v/>
      </c>
    </row>
    <row r="2670">
      <c r="A2670" s="10">
        <f>IF(Offerte!$A87="","",Offerte!$A87)</f>
        <v/>
      </c>
      <c r="B2670" s="10">
        <f>IF(Offerte!$A87="","",Offerte!$B87)</f>
        <v/>
      </c>
      <c r="C2670" s="10">
        <f>IF(Offerte!$A87="","",Offerte!$C87)</f>
        <v/>
      </c>
      <c r="D2670" s="10" t="inlineStr">
        <is>
          <t>G.5.1</t>
        </is>
      </c>
      <c r="E2670" s="10" t="inlineStr">
        <is>
          <t>G</t>
        </is>
      </c>
      <c r="F2670" s="10" t="inlineStr">
        <is>
          <t>T</t>
        </is>
      </c>
      <c r="G2670" s="10" t="inlineStr">
        <is>
          <t>tabular</t>
        </is>
      </c>
      <c r="H2670" s="10" t="n">
        <v>1</v>
      </c>
      <c r="I2670" s="10" t="inlineStr">
        <is>
          <t>Impegno al mantenimento delle garanzie del contratto di secondo livello del gestore uscente</t>
        </is>
      </c>
      <c r="J2670" s="20" t="n"/>
      <c r="K2670" s="20" t="n"/>
      <c r="L2670" s="20" t="n"/>
      <c r="M2670" s="20" t="n"/>
      <c r="N2670" s="21">
        <f>IF($A2670="","",IF(IFERROR(VALUE($M2670),0)=1,1,0))</f>
        <v/>
      </c>
      <c r="O2670" s="21">
        <f>IF($A2670="",0,IF(OR($S2670&lt;&gt;1,COUNTA($J2670:$M2670)=0),0,IF($N2670=1,$H2670,0)))</f>
        <v/>
      </c>
      <c r="P2670" s="10" t="inlineStr">
        <is>
          <t>sì/no</t>
        </is>
      </c>
      <c r="Q2670" s="21">
        <f>IF($A2670="","",$A2670&amp;"|"&amp;$C2670)</f>
        <v/>
      </c>
      <c r="R2670" s="21">
        <f>IF($A2670="","",$A2670&amp;"|"&amp;$C2670&amp;"|"&amp;$D2670)</f>
        <v/>
      </c>
      <c r="S2670" s="21">
        <f>IF($A2670="","",IFERROR(INDEX(Offerte!$D$2:$D$200,MATCH($Q2670,Offerte!$L$2:$L$200,0)),0))</f>
        <v/>
      </c>
      <c r="T2670" s="21">
        <f>IF($A2670="","",IFERROR(INDEX(Offerte!$G$2:$G$200,MATCH($Q2670,Offerte!$L$2:$L$200,0)),"NO"))</f>
        <v/>
      </c>
    </row>
    <row r="2671">
      <c r="A2671" s="10">
        <f>IF(Offerte!$A88="","",Offerte!$A88)</f>
        <v/>
      </c>
      <c r="B2671" s="10">
        <f>IF(Offerte!$A88="","",Offerte!$B88)</f>
        <v/>
      </c>
      <c r="C2671" s="10">
        <f>IF(Offerte!$A88="","",Offerte!$C88)</f>
        <v/>
      </c>
      <c r="D2671" s="10" t="inlineStr">
        <is>
          <t>A.1.1</t>
        </is>
      </c>
      <c r="E2671" s="10" t="inlineStr">
        <is>
          <t>A</t>
        </is>
      </c>
      <c r="F2671" s="10" t="inlineStr">
        <is>
          <t>Q</t>
        </is>
      </c>
      <c r="G2671" s="10" t="inlineStr">
        <is>
          <t>higher</t>
        </is>
      </c>
      <c r="H2671" s="10" t="n">
        <v>3</v>
      </c>
      <c r="I2671" s="10" t="inlineStr">
        <is>
          <t>Tasso aggiuntivo di corse controllate</t>
        </is>
      </c>
      <c r="J2671" s="20" t="n"/>
      <c r="K2671" s="20" t="n"/>
      <c r="L2671" s="20" t="n"/>
      <c r="M2671" s="20" t="n"/>
      <c r="N2671" s="21">
        <f>IF($A2671="","",IFERROR(VALUE($K2671)/VALUE($L2671)*100,IFERROR(VALUE($J2671),0)))</f>
        <v/>
      </c>
      <c r="O2671" s="21">
        <f>IF($A2671="",0,IF(OR($S2671&lt;&gt;1,COUNTA($J2671:$M2671)=0),0,IF(SUMPRODUCT(MAX(($C$5:$C$6173=$C2671)*($D$5:$D$6173=$D2671)*($S$5:$S$6173=1)*IFERROR($N$5:$N$6173*1,0)))&gt;0,ROUND($H2671*($N2671/SUMPRODUCT(MAX(($C$5:$C$6173=$C2671)*($D$5:$D$6173=$D2671)*($S$5:$S$6173=1)*IFERROR($N$5:$N$6173*1,0)))),4),0)))</f>
        <v/>
      </c>
      <c r="P2671" s="10" t="inlineStr">
        <is>
          <t>Corse controllate annue / Corse programmate annue</t>
        </is>
      </c>
      <c r="Q2671" s="21">
        <f>IF($A2671="","",$A2671&amp;"|"&amp;$C2671)</f>
        <v/>
      </c>
      <c r="R2671" s="21">
        <f>IF($A2671="","",$A2671&amp;"|"&amp;$C2671&amp;"|"&amp;$D2671)</f>
        <v/>
      </c>
      <c r="S2671" s="21">
        <f>IF($A2671="","",IFERROR(INDEX(Offerte!$D$2:$D$200,MATCH($Q2671,Offerte!$L$2:$L$200,0)),0))</f>
        <v/>
      </c>
      <c r="T2671" s="21">
        <f>IF($A2671="","",IFERROR(INDEX(Offerte!$G$2:$G$200,MATCH($Q2671,Offerte!$L$2:$L$200,0)),"NO"))</f>
        <v/>
      </c>
    </row>
    <row r="2672">
      <c r="A2672" s="10">
        <f>IF(Offerte!$A88="","",Offerte!$A88)</f>
        <v/>
      </c>
      <c r="B2672" s="10">
        <f>IF(Offerte!$A88="","",Offerte!$B88)</f>
        <v/>
      </c>
      <c r="C2672" s="10">
        <f>IF(Offerte!$A88="","",Offerte!$C88)</f>
        <v/>
      </c>
      <c r="D2672" s="10" t="inlineStr">
        <is>
          <t>A.1.2</t>
        </is>
      </c>
      <c r="E2672" s="10" t="inlineStr">
        <is>
          <t>A</t>
        </is>
      </c>
      <c r="F2672" s="10" t="inlineStr">
        <is>
          <t>Q</t>
        </is>
      </c>
      <c r="G2672" s="10" t="inlineStr">
        <is>
          <t>higher</t>
        </is>
      </c>
      <c r="H2672" s="10" t="n">
        <v>4</v>
      </c>
      <c r="I2672" s="10" t="inlineStr">
        <is>
          <t>Numero aggiuntivo di passeggeri controllati</t>
        </is>
      </c>
      <c r="J2672" s="20" t="n"/>
      <c r="K2672" s="20" t="n"/>
      <c r="L2672" s="20" t="n"/>
      <c r="M2672" s="20" t="n"/>
      <c r="N2672" s="21">
        <f>IF($A2672="","",IFERROR(VALUE($J2672),0))</f>
        <v/>
      </c>
      <c r="O2672" s="21">
        <f>IF($A2672="",0,IF(OR($S2672&lt;&gt;1,COUNTA($J2672:$M2672)=0),0,IF(SUMPRODUCT(MAX(($C$5:$C$6173=$C2672)*($D$5:$D$6173=$D2672)*($S$5:$S$6173=1)*IFERROR($N$5:$N$6173*1,0)))&gt;0,ROUND($H2672*($N2672/SUMPRODUCT(MAX(($C$5:$C$6173=$C2672)*($D$5:$D$6173=$D2672)*($S$5:$S$6173=1)*IFERROR($N$5:$N$6173*1,0)))),4),0)))</f>
        <v/>
      </c>
      <c r="P2672" s="10" t="inlineStr">
        <is>
          <t>passeggeri/anno</t>
        </is>
      </c>
      <c r="Q2672" s="21">
        <f>IF($A2672="","",$A2672&amp;"|"&amp;$C2672)</f>
        <v/>
      </c>
      <c r="R2672" s="21">
        <f>IF($A2672="","",$A2672&amp;"|"&amp;$C2672&amp;"|"&amp;$D2672)</f>
        <v/>
      </c>
      <c r="S2672" s="21">
        <f>IF($A2672="","",IFERROR(INDEX(Offerte!$D$2:$D$200,MATCH($Q2672,Offerte!$L$2:$L$200,0)),0))</f>
        <v/>
      </c>
      <c r="T2672" s="21">
        <f>IF($A2672="","",IFERROR(INDEX(Offerte!$G$2:$G$200,MATCH($Q2672,Offerte!$L$2:$L$200,0)),"NO"))</f>
        <v/>
      </c>
    </row>
    <row r="2673">
      <c r="A2673" s="10">
        <f>IF(Offerte!$A88="","",Offerte!$A88)</f>
        <v/>
      </c>
      <c r="B2673" s="10">
        <f>IF(Offerte!$A88="","",Offerte!$B88)</f>
        <v/>
      </c>
      <c r="C2673" s="10">
        <f>IF(Offerte!$A88="","",Offerte!$C88)</f>
        <v/>
      </c>
      <c r="D2673" s="10" t="inlineStr">
        <is>
          <t>B.1.1</t>
        </is>
      </c>
      <c r="E2673" s="10" t="inlineStr">
        <is>
          <t>B</t>
        </is>
      </c>
      <c r="F2673" s="10" t="inlineStr">
        <is>
          <t>Q</t>
        </is>
      </c>
      <c r="G2673" s="10" t="inlineStr">
        <is>
          <t>higher</t>
        </is>
      </c>
      <c r="H2673" s="10" t="n">
        <v>3</v>
      </c>
      <c r="I2673" s="10" t="inlineStr">
        <is>
          <t>Incremento dei posti offerti nelle fasce di punta</t>
        </is>
      </c>
      <c r="J2673" s="20" t="n"/>
      <c r="K2673" s="20" t="n"/>
      <c r="L2673" s="20" t="n"/>
      <c r="M2673" s="20" t="n"/>
      <c r="N2673" s="21">
        <f>IF($A2673="","",IFERROR(VALUE($J2673),0))</f>
        <v/>
      </c>
      <c r="O2673" s="21">
        <f>IF($A2673="",0,IF(OR($S2673&lt;&gt;1,COUNTA($J2673:$M2673)=0),0,IF(SUMPRODUCT(MAX(($C$5:$C$6173=$C2673)*($D$5:$D$6173=$D2673)*($S$5:$S$6173=1)*IFERROR($N$5:$N$6173*1,0)))&gt;0,ROUND($H2673*($N2673/SUMPRODUCT(MAX(($C$5:$C$6173=$C2673)*($D$5:$D$6173=$D2673)*($S$5:$S$6173=1)*IFERROR($N$5:$N$6173*1,0)))),4),0)))</f>
        <v/>
      </c>
      <c r="P2673" s="10" t="inlineStr">
        <is>
          <t>posti*km</t>
        </is>
      </c>
      <c r="Q2673" s="21">
        <f>IF($A2673="","",$A2673&amp;"|"&amp;$C2673)</f>
        <v/>
      </c>
      <c r="R2673" s="21">
        <f>IF($A2673="","",$A2673&amp;"|"&amp;$C2673&amp;"|"&amp;$D2673)</f>
        <v/>
      </c>
      <c r="S2673" s="21">
        <f>IF($A2673="","",IFERROR(INDEX(Offerte!$D$2:$D$200,MATCH($Q2673,Offerte!$L$2:$L$200,0)),0))</f>
        <v/>
      </c>
      <c r="T2673" s="21">
        <f>IF($A2673="","",IFERROR(INDEX(Offerte!$G$2:$G$200,MATCH($Q2673,Offerte!$L$2:$L$200,0)),"NO"))</f>
        <v/>
      </c>
    </row>
    <row r="2674">
      <c r="A2674" s="10">
        <f>IF(Offerte!$A88="","",Offerte!$A88)</f>
        <v/>
      </c>
      <c r="B2674" s="10">
        <f>IF(Offerte!$A88="","",Offerte!$B88)</f>
        <v/>
      </c>
      <c r="C2674" s="10">
        <f>IF(Offerte!$A88="","",Offerte!$C88)</f>
        <v/>
      </c>
      <c r="D2674" s="10" t="inlineStr">
        <is>
          <t>B.2.1</t>
        </is>
      </c>
      <c r="E2674" s="10" t="inlineStr">
        <is>
          <t>B</t>
        </is>
      </c>
      <c r="F2674" s="10" t="inlineStr">
        <is>
          <t>Q</t>
        </is>
      </c>
      <c r="G2674" s="10" t="inlineStr">
        <is>
          <t>higher</t>
        </is>
      </c>
      <c r="H2674" s="10" t="n">
        <v>4</v>
      </c>
      <c r="I2674" s="10" t="inlineStr">
        <is>
          <t>Corse aggiuntive nell'arco giornaliero base</t>
        </is>
      </c>
      <c r="J2674" s="20" t="n"/>
      <c r="K2674" s="20" t="n"/>
      <c r="L2674" s="20" t="n"/>
      <c r="M2674" s="20" t="n"/>
      <c r="N2674" s="21">
        <f>IF($A2674="","",IFERROR(VALUE($J2674),0))</f>
        <v/>
      </c>
      <c r="O2674" s="21">
        <f>IF($A2674="",0,IF(OR($S2674&lt;&gt;1,COUNTA($J2674:$M2674)=0),0,IF(SUMPRODUCT(MAX(($C$5:$C$6173=$C2674)*($D$5:$D$6173=$D2674)*($S$5:$S$6173=1)*IFERROR($N$5:$N$6173*1,0)))&gt;0,ROUND($H2674*($N2674/SUMPRODUCT(MAX(($C$5:$C$6173=$C2674)*($D$5:$D$6173=$D2674)*($S$5:$S$6173=1)*IFERROR($N$5:$N$6173*1,0)))),4),0)))</f>
        <v/>
      </c>
      <c r="P2674" s="10" t="inlineStr">
        <is>
          <t>corse</t>
        </is>
      </c>
      <c r="Q2674" s="21">
        <f>IF($A2674="","",$A2674&amp;"|"&amp;$C2674)</f>
        <v/>
      </c>
      <c r="R2674" s="21">
        <f>IF($A2674="","",$A2674&amp;"|"&amp;$C2674&amp;"|"&amp;$D2674)</f>
        <v/>
      </c>
      <c r="S2674" s="21">
        <f>IF($A2674="","",IFERROR(INDEX(Offerte!$D$2:$D$200,MATCH($Q2674,Offerte!$L$2:$L$200,0)),0))</f>
        <v/>
      </c>
      <c r="T2674" s="21">
        <f>IF($A2674="","",IFERROR(INDEX(Offerte!$G$2:$G$200,MATCH($Q2674,Offerte!$L$2:$L$200,0)),"NO"))</f>
        <v/>
      </c>
    </row>
    <row r="2675">
      <c r="A2675" s="10">
        <f>IF(Offerte!$A88="","",Offerte!$A88)</f>
        <v/>
      </c>
      <c r="B2675" s="10">
        <f>IF(Offerte!$A88="","",Offerte!$B88)</f>
        <v/>
      </c>
      <c r="C2675" s="10">
        <f>IF(Offerte!$A88="","",Offerte!$C88)</f>
        <v/>
      </c>
      <c r="D2675" s="10" t="inlineStr">
        <is>
          <t>B.3.1</t>
        </is>
      </c>
      <c r="E2675" s="10" t="inlineStr">
        <is>
          <t>B</t>
        </is>
      </c>
      <c r="F2675" s="10" t="inlineStr">
        <is>
          <t>Q</t>
        </is>
      </c>
      <c r="G2675" s="10" t="inlineStr">
        <is>
          <t>higher</t>
        </is>
      </c>
      <c r="H2675" s="10" t="n">
        <v>2</v>
      </c>
      <c r="I2675" s="10" t="inlineStr">
        <is>
          <t>Numero di corse aggiuntive per allungamento dell'arco di servizio giornaliero nelle fasce serali</t>
        </is>
      </c>
      <c r="J2675" s="20" t="n"/>
      <c r="K2675" s="20" t="n"/>
      <c r="L2675" s="20" t="n"/>
      <c r="M2675" s="20" t="n"/>
      <c r="N2675" s="21">
        <f>IF($A2675="","",IFERROR(VALUE($J2675),0))</f>
        <v/>
      </c>
      <c r="O2675" s="21">
        <f>IF($A2675="",0,IF(OR($S2675&lt;&gt;1,COUNTA($J2675:$M2675)=0),0,IF(SUMPRODUCT(MAX(($C$5:$C$6173=$C2675)*($D$5:$D$6173=$D2675)*($S$5:$S$6173=1)*IFERROR($N$5:$N$6173*1,0)))&gt;0,ROUND($H2675*($N2675/SUMPRODUCT(MAX(($C$5:$C$6173=$C2675)*($D$5:$D$6173=$D2675)*($S$5:$S$6173=1)*IFERROR($N$5:$N$6173*1,0)))),4),0)))</f>
        <v/>
      </c>
      <c r="P2675" s="10" t="inlineStr">
        <is>
          <t>corse</t>
        </is>
      </c>
      <c r="Q2675" s="21">
        <f>IF($A2675="","",$A2675&amp;"|"&amp;$C2675)</f>
        <v/>
      </c>
      <c r="R2675" s="21">
        <f>IF($A2675="","",$A2675&amp;"|"&amp;$C2675&amp;"|"&amp;$D2675)</f>
        <v/>
      </c>
      <c r="S2675" s="21">
        <f>IF($A2675="","",IFERROR(INDEX(Offerte!$D$2:$D$200,MATCH($Q2675,Offerte!$L$2:$L$200,0)),0))</f>
        <v/>
      </c>
      <c r="T2675" s="21">
        <f>IF($A2675="","",IFERROR(INDEX(Offerte!$G$2:$G$200,MATCH($Q2675,Offerte!$L$2:$L$200,0)),"NO"))</f>
        <v/>
      </c>
    </row>
    <row r="2676">
      <c r="A2676" s="10">
        <f>IF(Offerte!$A88="","",Offerte!$A88)</f>
        <v/>
      </c>
      <c r="B2676" s="10">
        <f>IF(Offerte!$A88="","",Offerte!$B88)</f>
        <v/>
      </c>
      <c r="C2676" s="10">
        <f>IF(Offerte!$A88="","",Offerte!$C88)</f>
        <v/>
      </c>
      <c r="D2676" s="10" t="inlineStr">
        <is>
          <t>B.4.1</t>
        </is>
      </c>
      <c r="E2676" s="10" t="inlineStr">
        <is>
          <t>B</t>
        </is>
      </c>
      <c r="F2676" s="10" t="inlineStr">
        <is>
          <t>Q</t>
        </is>
      </c>
      <c r="G2676" s="10" t="inlineStr">
        <is>
          <t>higher</t>
        </is>
      </c>
      <c r="H2676" s="10" t="n">
        <v>3</v>
      </c>
      <c r="I2676" s="10" t="inlineStr">
        <is>
          <t>Percorrenze aggiuntive offerte nel Programma d'esercizio delle prime due fasi attuative</t>
        </is>
      </c>
      <c r="J2676" s="20" t="n"/>
      <c r="K2676" s="20" t="n"/>
      <c r="L2676" s="20" t="n"/>
      <c r="M2676" s="20" t="n"/>
      <c r="N2676" s="21">
        <f>IF($A2676="","",IFERROR(VALUE($J2676),0))</f>
        <v/>
      </c>
      <c r="O2676" s="21">
        <f>IF($A2676="",0,IF(OR($S2676&lt;&gt;1,COUNTA($J2676:$M2676)=0),0,IF(SUMPRODUCT(MAX(($C$5:$C$6173=$C2676)*($D$5:$D$6173=$D2676)*($S$5:$S$6173=1)*IFERROR($N$5:$N$6173*1,0)))&gt;0,ROUND($H2676*($N2676/SUMPRODUCT(MAX(($C$5:$C$6173=$C2676)*($D$5:$D$6173=$D2676)*($S$5:$S$6173=1)*IFERROR($N$5:$N$6173*1,0)))),4),0)))</f>
        <v/>
      </c>
      <c r="P2676" s="10" t="inlineStr">
        <is>
          <t>vett*km</t>
        </is>
      </c>
      <c r="Q2676" s="21">
        <f>IF($A2676="","",$A2676&amp;"|"&amp;$C2676)</f>
        <v/>
      </c>
      <c r="R2676" s="21">
        <f>IF($A2676="","",$A2676&amp;"|"&amp;$C2676&amp;"|"&amp;$D2676)</f>
        <v/>
      </c>
      <c r="S2676" s="21">
        <f>IF($A2676="","",IFERROR(INDEX(Offerte!$D$2:$D$200,MATCH($Q2676,Offerte!$L$2:$L$200,0)),0))</f>
        <v/>
      </c>
      <c r="T2676" s="21">
        <f>IF($A2676="","",IFERROR(INDEX(Offerte!$G$2:$G$200,MATCH($Q2676,Offerte!$L$2:$L$200,0)),"NO"))</f>
        <v/>
      </c>
    </row>
    <row r="2677">
      <c r="A2677" s="10">
        <f>IF(Offerte!$A88="","",Offerte!$A88)</f>
        <v/>
      </c>
      <c r="B2677" s="10">
        <f>IF(Offerte!$A88="","",Offerte!$B88)</f>
        <v/>
      </c>
      <c r="C2677" s="10">
        <f>IF(Offerte!$A88="","",Offerte!$C88)</f>
        <v/>
      </c>
      <c r="D2677" s="10" t="inlineStr">
        <is>
          <t>B.5.1</t>
        </is>
      </c>
      <c r="E2677" s="10" t="inlineStr">
        <is>
          <t>B</t>
        </is>
      </c>
      <c r="F2677" s="10" t="inlineStr">
        <is>
          <t>D</t>
        </is>
      </c>
      <c r="G2677" s="10" t="inlineStr">
        <is>
          <t>discretionary</t>
        </is>
      </c>
      <c r="H2677" s="10" t="n">
        <v>2</v>
      </c>
      <c r="I2677" s="10" t="inlineStr">
        <is>
          <t>Efficacia del progetto di servizi complementari DRT</t>
        </is>
      </c>
      <c r="J2677" s="20" t="n"/>
      <c r="K2677" s="20" t="n"/>
      <c r="L2677" s="20" t="n"/>
      <c r="M2677" s="20" t="n"/>
      <c r="N2677" s="21">
        <f>IF($A2677="","",MAX(0,MIN(1,IFERROR(VALUE($M2677),0))))</f>
        <v/>
      </c>
      <c r="O2677" s="21">
        <f>IF($A2677="",0,IF(OR($S2677&lt;&gt;1,COUNTA($J2677:$M2677)=0),0,IF(SUMPRODUCT(MAX(($C$5:$C$6173=$C2677)*($D$5:$D$6173=$D2677)*($S$5:$S$6173=1)*IFERROR($N$5:$N$6173*1,0)))&gt;0,ROUND($H2677*($N2677/SUMPRODUCT(MAX(($C$5:$C$6173=$C2677)*($D$5:$D$6173=$D2677)*($S$5:$S$6173=1)*IFERROR($N$5:$N$6173*1,0)))),4),0)))</f>
        <v/>
      </c>
      <c r="P2677" s="10" t="inlineStr">
        <is>
          <t>coeff.</t>
        </is>
      </c>
      <c r="Q2677" s="21">
        <f>IF($A2677="","",$A2677&amp;"|"&amp;$C2677)</f>
        <v/>
      </c>
      <c r="R2677" s="21">
        <f>IF($A2677="","",$A2677&amp;"|"&amp;$C2677&amp;"|"&amp;$D2677)</f>
        <v/>
      </c>
      <c r="S2677" s="21">
        <f>IF($A2677="","",IFERROR(INDEX(Offerte!$D$2:$D$200,MATCH($Q2677,Offerte!$L$2:$L$200,0)),0))</f>
        <v/>
      </c>
      <c r="T2677" s="21">
        <f>IF($A2677="","",IFERROR(INDEX(Offerte!$G$2:$G$200,MATCH($Q2677,Offerte!$L$2:$L$200,0)),"NO"))</f>
        <v/>
      </c>
    </row>
    <row r="2678">
      <c r="A2678" s="10">
        <f>IF(Offerte!$A88="","",Offerte!$A88)</f>
        <v/>
      </c>
      <c r="B2678" s="10">
        <f>IF(Offerte!$A88="","",Offerte!$B88)</f>
        <v/>
      </c>
      <c r="C2678" s="10">
        <f>IF(Offerte!$A88="","",Offerte!$C88)</f>
        <v/>
      </c>
      <c r="D2678" s="10" t="inlineStr">
        <is>
          <t>C.1.1</t>
        </is>
      </c>
      <c r="E2678" s="10" t="inlineStr">
        <is>
          <t>C</t>
        </is>
      </c>
      <c r="F2678" s="10" t="inlineStr">
        <is>
          <t>Q</t>
        </is>
      </c>
      <c r="G2678" s="10" t="inlineStr">
        <is>
          <t>higher</t>
        </is>
      </c>
      <c r="H2678" s="10" t="n">
        <v>2</v>
      </c>
      <c r="I2678" s="10" t="inlineStr">
        <is>
          <t>Tasso di copertura del servizio con telecamere BSD</t>
        </is>
      </c>
      <c r="J2678" s="20" t="n"/>
      <c r="K2678" s="20" t="n"/>
      <c r="L2678" s="20" t="n"/>
      <c r="M2678" s="20" t="n"/>
      <c r="N2678" s="21">
        <f>IF($A2678="","",IFERROR(VALUE($K2678)/VALUE($L2678),IFERROR(VALUE($J2678),0)))</f>
        <v/>
      </c>
      <c r="O2678" s="21">
        <f>IF($A2678="",0,IF(OR($S2678&lt;&gt;1,COUNTA($J2678:$M2678)=0),0,IF(SUMPRODUCT(MAX(($C$5:$C$6173=$C2678)*($D$5:$D$6173=$D2678)*($S$5:$S$6173=1)*IFERROR($N$5:$N$6173*1,0)))&gt;0,ROUND($H2678*($N2678/SUMPRODUCT(MAX(($C$5:$C$6173=$C2678)*($D$5:$D$6173=$D2678)*($S$5:$S$6173=1)*IFERROR($N$5:$N$6173*1,0)))),4),0)))</f>
        <v/>
      </c>
      <c r="P2678" s="10" t="inlineStr">
        <is>
          <t>Autobus attrezzati con telecamere BSD / Autobus totali in offerta, incluse scorte</t>
        </is>
      </c>
      <c r="Q2678" s="21">
        <f>IF($A2678="","",$A2678&amp;"|"&amp;$C2678)</f>
        <v/>
      </c>
      <c r="R2678" s="21">
        <f>IF($A2678="","",$A2678&amp;"|"&amp;$C2678&amp;"|"&amp;$D2678)</f>
        <v/>
      </c>
      <c r="S2678" s="21">
        <f>IF($A2678="","",IFERROR(INDEX(Offerte!$D$2:$D$200,MATCH($Q2678,Offerte!$L$2:$L$200,0)),0))</f>
        <v/>
      </c>
      <c r="T2678" s="21">
        <f>IF($A2678="","",IFERROR(INDEX(Offerte!$G$2:$G$200,MATCH($Q2678,Offerte!$L$2:$L$200,0)),"NO"))</f>
        <v/>
      </c>
    </row>
    <row r="2679">
      <c r="A2679" s="10">
        <f>IF(Offerte!$A88="","",Offerte!$A88)</f>
        <v/>
      </c>
      <c r="B2679" s="10">
        <f>IF(Offerte!$A88="","",Offerte!$B88)</f>
        <v/>
      </c>
      <c r="C2679" s="10">
        <f>IF(Offerte!$A88="","",Offerte!$C88)</f>
        <v/>
      </c>
      <c r="D2679" s="10" t="inlineStr">
        <is>
          <t>C.1.2</t>
        </is>
      </c>
      <c r="E2679" s="10" t="inlineStr">
        <is>
          <t>C</t>
        </is>
      </c>
      <c r="F2679" s="10" t="inlineStr">
        <is>
          <t>Q</t>
        </is>
      </c>
      <c r="G2679" s="10" t="inlineStr">
        <is>
          <t>higher</t>
        </is>
      </c>
      <c r="H2679" s="10" t="n">
        <v>2</v>
      </c>
      <c r="I2679" s="10" t="inlineStr">
        <is>
          <t>Tasso di copertura del servizio con telecamere ADAS</t>
        </is>
      </c>
      <c r="J2679" s="20" t="n"/>
      <c r="K2679" s="20" t="n"/>
      <c r="L2679" s="20" t="n"/>
      <c r="M2679" s="20" t="n"/>
      <c r="N2679" s="21">
        <f>IF($A2679="","",IFERROR(VALUE($K2679)/VALUE($L2679),IFERROR(VALUE($J2679),0)))</f>
        <v/>
      </c>
      <c r="O2679" s="21">
        <f>IF($A2679="",0,IF(OR($S2679&lt;&gt;1,COUNTA($J2679:$M2679)=0),0,IF(SUMPRODUCT(MAX(($C$5:$C$6173=$C2679)*($D$5:$D$6173=$D2679)*($S$5:$S$6173=1)*IFERROR($N$5:$N$6173*1,0)))&gt;0,ROUND($H2679*($N2679/SUMPRODUCT(MAX(($C$5:$C$6173=$C2679)*($D$5:$D$6173=$D2679)*($S$5:$S$6173=1)*IFERROR($N$5:$N$6173*1,0)))),4),0)))</f>
        <v/>
      </c>
      <c r="P2679" s="10" t="inlineStr">
        <is>
          <t>Autobus attrezzati con telecamere ADAS / Autobus totali in offerta, incluse scorte</t>
        </is>
      </c>
      <c r="Q2679" s="21">
        <f>IF($A2679="","",$A2679&amp;"|"&amp;$C2679)</f>
        <v/>
      </c>
      <c r="R2679" s="21">
        <f>IF($A2679="","",$A2679&amp;"|"&amp;$C2679&amp;"|"&amp;$D2679)</f>
        <v/>
      </c>
      <c r="S2679" s="21">
        <f>IF($A2679="","",IFERROR(INDEX(Offerte!$D$2:$D$200,MATCH($Q2679,Offerte!$L$2:$L$200,0)),0))</f>
        <v/>
      </c>
      <c r="T2679" s="21">
        <f>IF($A2679="","",IFERROR(INDEX(Offerte!$G$2:$G$200,MATCH($Q2679,Offerte!$L$2:$L$200,0)),"NO"))</f>
        <v/>
      </c>
    </row>
    <row r="2680">
      <c r="A2680" s="10">
        <f>IF(Offerte!$A88="","",Offerte!$A88)</f>
        <v/>
      </c>
      <c r="B2680" s="10">
        <f>IF(Offerte!$A88="","",Offerte!$B88)</f>
        <v/>
      </c>
      <c r="C2680" s="10">
        <f>IF(Offerte!$A88="","",Offerte!$C88)</f>
        <v/>
      </c>
      <c r="D2680" s="10" t="inlineStr">
        <is>
          <t>C.2.1</t>
        </is>
      </c>
      <c r="E2680" s="10" t="inlineStr">
        <is>
          <t>C</t>
        </is>
      </c>
      <c r="F2680" s="10" t="inlineStr">
        <is>
          <t>Q</t>
        </is>
      </c>
      <c r="G2680" s="10" t="inlineStr">
        <is>
          <t>higher</t>
        </is>
      </c>
      <c r="H2680" s="10" t="n">
        <v>3</v>
      </c>
      <c r="I2680" s="10" t="inlineStr">
        <is>
          <t>Tasso di copertura del servizio con telecamere di bordo di videosorveglianza</t>
        </is>
      </c>
      <c r="J2680" s="20" t="n"/>
      <c r="K2680" s="20" t="n"/>
      <c r="L2680" s="20" t="n"/>
      <c r="M2680" s="20" t="n"/>
      <c r="N2680" s="21">
        <f>IF($A2680="","",IFERROR(VALUE($K2680)/VALUE($L2680),IFERROR(VALUE($J2680),0)))</f>
        <v/>
      </c>
      <c r="O2680" s="21">
        <f>IF($A2680="",0,IF(OR($S2680&lt;&gt;1,COUNTA($J2680:$M2680)=0),0,IF(SUMPRODUCT(MAX(($C$5:$C$6173=$C2680)*($D$5:$D$6173=$D2680)*($S$5:$S$6173=1)*IFERROR($N$5:$N$6173*1,0)))&gt;0,ROUND($H2680*($N2680/SUMPRODUCT(MAX(($C$5:$C$6173=$C2680)*($D$5:$D$6173=$D2680)*($S$5:$S$6173=1)*IFERROR($N$5:$N$6173*1,0)))),4),0)))</f>
        <v/>
      </c>
      <c r="P2680" s="10" t="inlineStr">
        <is>
          <t>Autobus attrezzati con videosorveglianza / Autobus totali in offerta, incluse scorte</t>
        </is>
      </c>
      <c r="Q2680" s="21">
        <f>IF($A2680="","",$A2680&amp;"|"&amp;$C2680)</f>
        <v/>
      </c>
      <c r="R2680" s="21">
        <f>IF($A2680="","",$A2680&amp;"|"&amp;$C2680&amp;"|"&amp;$D2680)</f>
        <v/>
      </c>
      <c r="S2680" s="21">
        <f>IF($A2680="","",IFERROR(INDEX(Offerte!$D$2:$D$200,MATCH($Q2680,Offerte!$L$2:$L$200,0)),0))</f>
        <v/>
      </c>
      <c r="T2680" s="21">
        <f>IF($A2680="","",IFERROR(INDEX(Offerte!$G$2:$G$200,MATCH($Q2680,Offerte!$L$2:$L$200,0)),"NO"))</f>
        <v/>
      </c>
    </row>
    <row r="2681">
      <c r="A2681" s="10">
        <f>IF(Offerte!$A88="","",Offerte!$A88)</f>
        <v/>
      </c>
      <c r="B2681" s="10">
        <f>IF(Offerte!$A88="","",Offerte!$B88)</f>
        <v/>
      </c>
      <c r="C2681" s="10">
        <f>IF(Offerte!$A88="","",Offerte!$C88)</f>
        <v/>
      </c>
      <c r="D2681" s="10" t="inlineStr">
        <is>
          <t>C.2.2</t>
        </is>
      </c>
      <c r="E2681" s="10" t="inlineStr">
        <is>
          <t>C</t>
        </is>
      </c>
      <c r="F2681" s="10" t="inlineStr">
        <is>
          <t>T</t>
        </is>
      </c>
      <c r="G2681" s="10" t="inlineStr">
        <is>
          <t>tabular</t>
        </is>
      </c>
      <c r="H2681" s="10" t="n">
        <v>1</v>
      </c>
      <c r="I2681" s="10" t="inlineStr">
        <is>
          <t>Software video/audio analisi per situazioni di pericolo</t>
        </is>
      </c>
      <c r="J2681" s="20" t="n"/>
      <c r="K2681" s="20" t="n"/>
      <c r="L2681" s="20" t="n"/>
      <c r="M2681" s="20" t="n"/>
      <c r="N2681" s="21">
        <f>IF($A2681="","",IF(IFERROR(VALUE($M2681),0)=1,1,0))</f>
        <v/>
      </c>
      <c r="O2681" s="21">
        <f>IF($A2681="",0,IF(OR($S2681&lt;&gt;1,COUNTA($J2681:$M2681)=0),0,IF($N2681=1,$H2681,0)))</f>
        <v/>
      </c>
      <c r="P2681" s="10" t="inlineStr">
        <is>
          <t>sì/no</t>
        </is>
      </c>
      <c r="Q2681" s="21">
        <f>IF($A2681="","",$A2681&amp;"|"&amp;$C2681)</f>
        <v/>
      </c>
      <c r="R2681" s="21">
        <f>IF($A2681="","",$A2681&amp;"|"&amp;$C2681&amp;"|"&amp;$D2681)</f>
        <v/>
      </c>
      <c r="S2681" s="21">
        <f>IF($A2681="","",IFERROR(INDEX(Offerte!$D$2:$D$200,MATCH($Q2681,Offerte!$L$2:$L$200,0)),0))</f>
        <v/>
      </c>
      <c r="T2681" s="21">
        <f>IF($A2681="","",IFERROR(INDEX(Offerte!$G$2:$G$200,MATCH($Q2681,Offerte!$L$2:$L$200,0)),"NO"))</f>
        <v/>
      </c>
    </row>
    <row r="2682">
      <c r="A2682" s="10">
        <f>IF(Offerte!$A88="","",Offerte!$A88)</f>
        <v/>
      </c>
      <c r="B2682" s="10">
        <f>IF(Offerte!$A88="","",Offerte!$B88)</f>
        <v/>
      </c>
      <c r="C2682" s="10">
        <f>IF(Offerte!$A88="","",Offerte!$C88)</f>
        <v/>
      </c>
      <c r="D2682" s="10" t="inlineStr">
        <is>
          <t>C.2.3</t>
        </is>
      </c>
      <c r="E2682" s="10" t="inlineStr">
        <is>
          <t>C</t>
        </is>
      </c>
      <c r="F2682" s="10" t="inlineStr">
        <is>
          <t>T</t>
        </is>
      </c>
      <c r="G2682" s="10" t="inlineStr">
        <is>
          <t>tabular</t>
        </is>
      </c>
      <c r="H2682" s="10" t="n">
        <v>1</v>
      </c>
      <c r="I2682" s="10" t="inlineStr">
        <is>
          <t>Collegamento con centrale qualificata di pronto intervento</t>
        </is>
      </c>
      <c r="J2682" s="20" t="n"/>
      <c r="K2682" s="20" t="n"/>
      <c r="L2682" s="20" t="n"/>
      <c r="M2682" s="20" t="n"/>
      <c r="N2682" s="21">
        <f>IF($A2682="","",IF(IFERROR(VALUE($M2682),0)=1,1,0))</f>
        <v/>
      </c>
      <c r="O2682" s="21">
        <f>IF($A2682="",0,IF(OR($S2682&lt;&gt;1,COUNTA($J2682:$M2682)=0),0,IF($N2682=1,$H2682,0)))</f>
        <v/>
      </c>
      <c r="P2682" s="10" t="inlineStr">
        <is>
          <t>sì/no</t>
        </is>
      </c>
      <c r="Q2682" s="21">
        <f>IF($A2682="","",$A2682&amp;"|"&amp;$C2682)</f>
        <v/>
      </c>
      <c r="R2682" s="21">
        <f>IF($A2682="","",$A2682&amp;"|"&amp;$C2682&amp;"|"&amp;$D2682)</f>
        <v/>
      </c>
      <c r="S2682" s="21">
        <f>IF($A2682="","",IFERROR(INDEX(Offerte!$D$2:$D$200,MATCH($Q2682,Offerte!$L$2:$L$200,0)),0))</f>
        <v/>
      </c>
      <c r="T2682" s="21">
        <f>IF($A2682="","",IFERROR(INDEX(Offerte!$G$2:$G$200,MATCH($Q2682,Offerte!$L$2:$L$200,0)),"NO"))</f>
        <v/>
      </c>
    </row>
    <row r="2683">
      <c r="A2683" s="10">
        <f>IF(Offerte!$A88="","",Offerte!$A88)</f>
        <v/>
      </c>
      <c r="B2683" s="10">
        <f>IF(Offerte!$A88="","",Offerte!$B88)</f>
        <v/>
      </c>
      <c r="C2683" s="10">
        <f>IF(Offerte!$A88="","",Offerte!$C88)</f>
        <v/>
      </c>
      <c r="D2683" s="10" t="inlineStr">
        <is>
          <t>C.2.4</t>
        </is>
      </c>
      <c r="E2683" s="10" t="inlineStr">
        <is>
          <t>C</t>
        </is>
      </c>
      <c r="F2683" s="10" t="inlineStr">
        <is>
          <t>Q</t>
        </is>
      </c>
      <c r="G2683" s="10" t="inlineStr">
        <is>
          <t>higher</t>
        </is>
      </c>
      <c r="H2683" s="10" t="n">
        <v>1</v>
      </c>
      <c r="I2683" s="10" t="inlineStr">
        <is>
          <t>Tasso di copertura del servizio con dispositivi per la chiamata di emergenza del conducente</t>
        </is>
      </c>
      <c r="J2683" s="20" t="n"/>
      <c r="K2683" s="20" t="n"/>
      <c r="L2683" s="20" t="n"/>
      <c r="M2683" s="20" t="n"/>
      <c r="N2683" s="21">
        <f>IF($A2683="","",IFERROR(VALUE($K2683)/VALUE($L2683),IFERROR(VALUE($J2683),0)))</f>
        <v/>
      </c>
      <c r="O2683" s="21">
        <f>IF($A2683="",0,IF(OR($S2683&lt;&gt;1,COUNTA($J2683:$M2683)=0),0,IF(SUMPRODUCT(MAX(($C$5:$C$6173=$C2683)*($D$5:$D$6173=$D2683)*($S$5:$S$6173=1)*IFERROR($N$5:$N$6173*1,0)))&gt;0,ROUND($H2683*($N2683/SUMPRODUCT(MAX(($C$5:$C$6173=$C2683)*($D$5:$D$6173=$D2683)*($S$5:$S$6173=1)*IFERROR($N$5:$N$6173*1,0)))),4),0)))</f>
        <v/>
      </c>
      <c r="P2683" s="10" t="inlineStr">
        <is>
          <t>Autobus attrezzati con chiamata di emergenza / Autobus totali in offerta, incluse scorte</t>
        </is>
      </c>
      <c r="Q2683" s="21">
        <f>IF($A2683="","",$A2683&amp;"|"&amp;$C2683)</f>
        <v/>
      </c>
      <c r="R2683" s="21">
        <f>IF($A2683="","",$A2683&amp;"|"&amp;$C2683&amp;"|"&amp;$D2683)</f>
        <v/>
      </c>
      <c r="S2683" s="21">
        <f>IF($A2683="","",IFERROR(INDEX(Offerte!$D$2:$D$200,MATCH($Q2683,Offerte!$L$2:$L$200,0)),0))</f>
        <v/>
      </c>
      <c r="T2683" s="21">
        <f>IF($A2683="","",IFERROR(INDEX(Offerte!$G$2:$G$200,MATCH($Q2683,Offerte!$L$2:$L$200,0)),"NO"))</f>
        <v/>
      </c>
    </row>
    <row r="2684">
      <c r="A2684" s="10">
        <f>IF(Offerte!$A88="","",Offerte!$A88)</f>
        <v/>
      </c>
      <c r="B2684" s="10">
        <f>IF(Offerte!$A88="","",Offerte!$B88)</f>
        <v/>
      </c>
      <c r="C2684" s="10">
        <f>IF(Offerte!$A88="","",Offerte!$C88)</f>
        <v/>
      </c>
      <c r="D2684" s="10" t="inlineStr">
        <is>
          <t>C.3.1</t>
        </is>
      </c>
      <c r="E2684" s="10" t="inlineStr">
        <is>
          <t>C</t>
        </is>
      </c>
      <c r="F2684" s="10" t="inlineStr">
        <is>
          <t>Q</t>
        </is>
      </c>
      <c r="G2684" s="10" t="inlineStr">
        <is>
          <t>higher</t>
        </is>
      </c>
      <c r="H2684" s="10" t="n">
        <v>2</v>
      </c>
      <c r="I2684" s="10" t="inlineStr">
        <is>
          <t>Tasso di copertura del servizio con dispositivi di informazione dinamica a bordo mezzo</t>
        </is>
      </c>
      <c r="J2684" s="20" t="n"/>
      <c r="K2684" s="20" t="n"/>
      <c r="L2684" s="20" t="n"/>
      <c r="M2684" s="20" t="n"/>
      <c r="N2684" s="21">
        <f>IF($A2684="","",IFERROR(VALUE($K2684)/VALUE($L2684),IFERROR(VALUE($J2684),0)))</f>
        <v/>
      </c>
      <c r="O2684" s="21">
        <f>IF($A2684="",0,IF(OR($S2684&lt;&gt;1,COUNTA($J2684:$M2684)=0),0,IF(SUMPRODUCT(MAX(($C$5:$C$6173=$C2684)*($D$5:$D$6173=$D2684)*($S$5:$S$6173=1)*IFERROR($N$5:$N$6173*1,0)))&gt;0,ROUND($H2684*($N2684/SUMPRODUCT(MAX(($C$5:$C$6173=$C2684)*($D$5:$D$6173=$D2684)*($S$5:$S$6173=1)*IFERROR($N$5:$N$6173*1,0)))),4),0)))</f>
        <v/>
      </c>
      <c r="P2684" s="10" t="inlineStr">
        <is>
          <t>Autobus con monitor e indicatori vocali / Autobus totali in offerta, incluse scorte</t>
        </is>
      </c>
      <c r="Q2684" s="21">
        <f>IF($A2684="","",$A2684&amp;"|"&amp;$C2684)</f>
        <v/>
      </c>
      <c r="R2684" s="21">
        <f>IF($A2684="","",$A2684&amp;"|"&amp;$C2684&amp;"|"&amp;$D2684)</f>
        <v/>
      </c>
      <c r="S2684" s="21">
        <f>IF($A2684="","",IFERROR(INDEX(Offerte!$D$2:$D$200,MATCH($Q2684,Offerte!$L$2:$L$200,0)),0))</f>
        <v/>
      </c>
      <c r="T2684" s="21">
        <f>IF($A2684="","",IFERROR(INDEX(Offerte!$G$2:$G$200,MATCH($Q2684,Offerte!$L$2:$L$200,0)),"NO"))</f>
        <v/>
      </c>
    </row>
    <row r="2685">
      <c r="A2685" s="10">
        <f>IF(Offerte!$A88="","",Offerte!$A88)</f>
        <v/>
      </c>
      <c r="B2685" s="10">
        <f>IF(Offerte!$A88="","",Offerte!$B88)</f>
        <v/>
      </c>
      <c r="C2685" s="10">
        <f>IF(Offerte!$A88="","",Offerte!$C88)</f>
        <v/>
      </c>
      <c r="D2685" s="10" t="inlineStr">
        <is>
          <t>C.3.2</t>
        </is>
      </c>
      <c r="E2685" s="10" t="inlineStr">
        <is>
          <t>C</t>
        </is>
      </c>
      <c r="F2685" s="10" t="inlineStr">
        <is>
          <t>T</t>
        </is>
      </c>
      <c r="G2685" s="10" t="inlineStr">
        <is>
          <t>tabular</t>
        </is>
      </c>
      <c r="H2685" s="10" t="n">
        <v>2</v>
      </c>
      <c r="I2685" s="10" t="inlineStr">
        <is>
          <t>Informazioni a bordo su coincidenze ai nodi</t>
        </is>
      </c>
      <c r="J2685" s="20" t="n"/>
      <c r="K2685" s="20" t="n"/>
      <c r="L2685" s="20" t="n"/>
      <c r="M2685" s="20" t="n"/>
      <c r="N2685" s="21">
        <f>IF($A2685="","",IF(IFERROR(VALUE($M2685),0)=1,1,0))</f>
        <v/>
      </c>
      <c r="O2685" s="21">
        <f>IF($A2685="",0,IF(OR($S2685&lt;&gt;1,COUNTA($J2685:$M2685)=0),0,IF(AND($N2685=1,IFERROR(SUMIFS($N$5:$N$6173,$Q$5:$Q$6173,$Q2685,$D$5:$D$6173,"C.3.1"),0)&gt;=0.5),$H2685,0)))</f>
        <v/>
      </c>
      <c r="P2685" s="10" t="inlineStr">
        <is>
          <t>Dipende da C.3.1 &gt;= 0.5</t>
        </is>
      </c>
      <c r="Q2685" s="21">
        <f>IF($A2685="","",$A2685&amp;"|"&amp;$C2685)</f>
        <v/>
      </c>
      <c r="R2685" s="21">
        <f>IF($A2685="","",$A2685&amp;"|"&amp;$C2685&amp;"|"&amp;$D2685)</f>
        <v/>
      </c>
      <c r="S2685" s="21">
        <f>IF($A2685="","",IFERROR(INDEX(Offerte!$D$2:$D$200,MATCH($Q2685,Offerte!$L$2:$L$200,0)),0))</f>
        <v/>
      </c>
      <c r="T2685" s="21">
        <f>IF($A2685="","",IFERROR(INDEX(Offerte!$G$2:$G$200,MATCH($Q2685,Offerte!$L$2:$L$200,0)),"NO"))</f>
        <v/>
      </c>
    </row>
    <row r="2686">
      <c r="A2686" s="10">
        <f>IF(Offerte!$A88="","",Offerte!$A88)</f>
        <v/>
      </c>
      <c r="B2686" s="10">
        <f>IF(Offerte!$A88="","",Offerte!$B88)</f>
        <v/>
      </c>
      <c r="C2686" s="10">
        <f>IF(Offerte!$A88="","",Offerte!$C88)</f>
        <v/>
      </c>
      <c r="D2686" s="10" t="inlineStr">
        <is>
          <t>D.1.1</t>
        </is>
      </c>
      <c r="E2686" s="10" t="inlineStr">
        <is>
          <t>D</t>
        </is>
      </c>
      <c r="F2686" s="10" t="inlineStr">
        <is>
          <t>Q</t>
        </is>
      </c>
      <c r="G2686" s="10" t="inlineStr">
        <is>
          <t>higher</t>
        </is>
      </c>
      <c r="H2686" s="10" t="n">
        <v>3</v>
      </c>
      <c r="I2686" s="10" t="inlineStr">
        <is>
          <t>Installazione di pensiline</t>
        </is>
      </c>
      <c r="J2686" s="20" t="n"/>
      <c r="K2686" s="20" t="n"/>
      <c r="L2686" s="20" t="n"/>
      <c r="M2686" s="20" t="n"/>
      <c r="N2686" s="21">
        <f>IF($A2686="","",IFERROR(VALUE($J2686),0))</f>
        <v/>
      </c>
      <c r="O2686" s="21">
        <f>IF($A2686="",0,IF(OR($S2686&lt;&gt;1,COUNTA($J2686:$M2686)=0),0,IF(SUMPRODUCT(MAX(($C$5:$C$6173=$C2686)*($D$5:$D$6173=$D2686)*($S$5:$S$6173=1)*IFERROR($N$5:$N$6173*1,0)))&gt;0,ROUND($H2686*($N2686/SUMPRODUCT(MAX(($C$5:$C$6173=$C2686)*($D$5:$D$6173=$D2686)*($S$5:$S$6173=1)*IFERROR($N$5:$N$6173*1,0)))),4),0)))</f>
        <v/>
      </c>
      <c r="P2686" s="10" t="inlineStr">
        <is>
          <t>fermate</t>
        </is>
      </c>
      <c r="Q2686" s="21">
        <f>IF($A2686="","",$A2686&amp;"|"&amp;$C2686)</f>
        <v/>
      </c>
      <c r="R2686" s="21">
        <f>IF($A2686="","",$A2686&amp;"|"&amp;$C2686&amp;"|"&amp;$D2686)</f>
        <v/>
      </c>
      <c r="S2686" s="21">
        <f>IF($A2686="","",IFERROR(INDEX(Offerte!$D$2:$D$200,MATCH($Q2686,Offerte!$L$2:$L$200,0)),0))</f>
        <v/>
      </c>
      <c r="T2686" s="21">
        <f>IF($A2686="","",IFERROR(INDEX(Offerte!$G$2:$G$200,MATCH($Q2686,Offerte!$L$2:$L$200,0)),"NO"))</f>
        <v/>
      </c>
    </row>
    <row r="2687">
      <c r="A2687" s="10">
        <f>IF(Offerte!$A88="","",Offerte!$A88)</f>
        <v/>
      </c>
      <c r="B2687" s="10">
        <f>IF(Offerte!$A88="","",Offerte!$B88)</f>
        <v/>
      </c>
      <c r="C2687" s="10">
        <f>IF(Offerte!$A88="","",Offerte!$C88)</f>
        <v/>
      </c>
      <c r="D2687" s="10" t="inlineStr">
        <is>
          <t>D.1.2</t>
        </is>
      </c>
      <c r="E2687" s="10" t="inlineStr">
        <is>
          <t>D</t>
        </is>
      </c>
      <c r="F2687" s="10" t="inlineStr">
        <is>
          <t>Q</t>
        </is>
      </c>
      <c r="G2687" s="10" t="inlineStr">
        <is>
          <t>higher</t>
        </is>
      </c>
      <c r="H2687" s="10" t="n">
        <v>3</v>
      </c>
      <c r="I2687" s="10" t="inlineStr">
        <is>
          <t>Installazione di paline di fermata conformi alla DGR 581/2023</t>
        </is>
      </c>
      <c r="J2687" s="20" t="n"/>
      <c r="K2687" s="20" t="n"/>
      <c r="L2687" s="20" t="n"/>
      <c r="M2687" s="20" t="n"/>
      <c r="N2687" s="21">
        <f>IF($A2687="","",IFERROR(VALUE($J2687),0))</f>
        <v/>
      </c>
      <c r="O2687" s="21">
        <f>IF($A2687="",0,IF(OR($S2687&lt;&gt;1,COUNTA($J2687:$M2687)=0),0,IF(SUMPRODUCT(MAX(($C$5:$C$6173=$C2687)*($D$5:$D$6173=$D2687)*($S$5:$S$6173=1)*IFERROR($N$5:$N$6173*1,0)))&gt;0,ROUND($H2687*($N2687/SUMPRODUCT(MAX(($C$5:$C$6173=$C2687)*($D$5:$D$6173=$D2687)*($S$5:$S$6173=1)*IFERROR($N$5:$N$6173*1,0)))),4),0)))</f>
        <v/>
      </c>
      <c r="P2687" s="10" t="inlineStr">
        <is>
          <t>fermate</t>
        </is>
      </c>
      <c r="Q2687" s="21">
        <f>IF($A2687="","",$A2687&amp;"|"&amp;$C2687)</f>
        <v/>
      </c>
      <c r="R2687" s="21">
        <f>IF($A2687="","",$A2687&amp;"|"&amp;$C2687&amp;"|"&amp;$D2687)</f>
        <v/>
      </c>
      <c r="S2687" s="21">
        <f>IF($A2687="","",IFERROR(INDEX(Offerte!$D$2:$D$200,MATCH($Q2687,Offerte!$L$2:$L$200,0)),0))</f>
        <v/>
      </c>
      <c r="T2687" s="21">
        <f>IF($A2687="","",IFERROR(INDEX(Offerte!$G$2:$G$200,MATCH($Q2687,Offerte!$L$2:$L$200,0)),"NO"))</f>
        <v/>
      </c>
    </row>
    <row r="2688">
      <c r="A2688" s="10">
        <f>IF(Offerte!$A88="","",Offerte!$A88)</f>
        <v/>
      </c>
      <c r="B2688" s="10">
        <f>IF(Offerte!$A88="","",Offerte!$B88)</f>
        <v/>
      </c>
      <c r="C2688" s="10">
        <f>IF(Offerte!$A88="","",Offerte!$C88)</f>
        <v/>
      </c>
      <c r="D2688" s="10" t="inlineStr">
        <is>
          <t>D.1.3</t>
        </is>
      </c>
      <c r="E2688" s="10" t="inlineStr">
        <is>
          <t>D</t>
        </is>
      </c>
      <c r="F2688" s="10" t="inlineStr">
        <is>
          <t>Q</t>
        </is>
      </c>
      <c r="G2688" s="10" t="inlineStr">
        <is>
          <t>higher</t>
        </is>
      </c>
      <c r="H2688" s="10" t="n">
        <v>2</v>
      </c>
      <c r="I2688" s="10" t="inlineStr">
        <is>
          <t>Display informativi connessi alle fermate</t>
        </is>
      </c>
      <c r="J2688" s="20" t="n"/>
      <c r="K2688" s="20" t="n"/>
      <c r="L2688" s="20" t="n"/>
      <c r="M2688" s="20" t="n"/>
      <c r="N2688" s="21">
        <f>IF($A2688="","",IFERROR(VALUE($J2688),0))</f>
        <v/>
      </c>
      <c r="O2688" s="21">
        <f>IF($A2688="",0,IF(OR($S2688&lt;&gt;1,COUNTA($J2688:$M2688)=0),0,IF(SUMPRODUCT(MAX(($C$5:$C$6173=$C2688)*($D$5:$D$6173=$D2688)*($S$5:$S$6173=1)*IFERROR($N$5:$N$6173*1,0)))&gt;0,ROUND($H2688*($N2688/SUMPRODUCT(MAX(($C$5:$C$6173=$C2688)*($D$5:$D$6173=$D2688)*($S$5:$S$6173=1)*IFERROR($N$5:$N$6173*1,0)))),4),0)))</f>
        <v/>
      </c>
      <c r="P2688" s="10" t="inlineStr">
        <is>
          <t>fermate</t>
        </is>
      </c>
      <c r="Q2688" s="21">
        <f>IF($A2688="","",$A2688&amp;"|"&amp;$C2688)</f>
        <v/>
      </c>
      <c r="R2688" s="21">
        <f>IF($A2688="","",$A2688&amp;"|"&amp;$C2688&amp;"|"&amp;$D2688)</f>
        <v/>
      </c>
      <c r="S2688" s="21">
        <f>IF($A2688="","",IFERROR(INDEX(Offerte!$D$2:$D$200,MATCH($Q2688,Offerte!$L$2:$L$200,0)),0))</f>
        <v/>
      </c>
      <c r="T2688" s="21">
        <f>IF($A2688="","",IFERROR(INDEX(Offerte!$G$2:$G$200,MATCH($Q2688,Offerte!$L$2:$L$200,0)),"NO"))</f>
        <v/>
      </c>
    </row>
    <row r="2689">
      <c r="A2689" s="10">
        <f>IF(Offerte!$A88="","",Offerte!$A88)</f>
        <v/>
      </c>
      <c r="B2689" s="10">
        <f>IF(Offerte!$A88="","",Offerte!$B88)</f>
        <v/>
      </c>
      <c r="C2689" s="10">
        <f>IF(Offerte!$A88="","",Offerte!$C88)</f>
        <v/>
      </c>
      <c r="D2689" s="10" t="inlineStr">
        <is>
          <t>D.2.1</t>
        </is>
      </c>
      <c r="E2689" s="10" t="inlineStr">
        <is>
          <t>D</t>
        </is>
      </c>
      <c r="F2689" s="10" t="inlineStr">
        <is>
          <t>Q</t>
        </is>
      </c>
      <c r="G2689" s="10" t="inlineStr">
        <is>
          <t>higher</t>
        </is>
      </c>
      <c r="H2689" s="10" t="n">
        <v>2</v>
      </c>
      <c r="I2689" s="10" t="inlineStr">
        <is>
          <t>Segnali tattili Loges-Vet-Evolution</t>
        </is>
      </c>
      <c r="J2689" s="20" t="n"/>
      <c r="K2689" s="20" t="n"/>
      <c r="L2689" s="20" t="n"/>
      <c r="M2689" s="20" t="n"/>
      <c r="N2689" s="21">
        <f>IF($A2689="","",IFERROR(VALUE($J2689),0))</f>
        <v/>
      </c>
      <c r="O2689" s="21">
        <f>IF($A2689="",0,IF(OR($S2689&lt;&gt;1,COUNTA($J2689:$M2689)=0),0,IF(SUMPRODUCT(MAX(($C$5:$C$6173=$C2689)*($D$5:$D$6173=$D2689)*($S$5:$S$6173=1)*IFERROR($N$5:$N$6173*1,0)))&gt;0,ROUND($H2689*($N2689/SUMPRODUCT(MAX(($C$5:$C$6173=$C2689)*($D$5:$D$6173=$D2689)*($S$5:$S$6173=1)*IFERROR($N$5:$N$6173*1,0)))),4),0)))</f>
        <v/>
      </c>
      <c r="P2689" s="10" t="inlineStr">
        <is>
          <t>fermate</t>
        </is>
      </c>
      <c r="Q2689" s="21">
        <f>IF($A2689="","",$A2689&amp;"|"&amp;$C2689)</f>
        <v/>
      </c>
      <c r="R2689" s="21">
        <f>IF($A2689="","",$A2689&amp;"|"&amp;$C2689&amp;"|"&amp;$D2689)</f>
        <v/>
      </c>
      <c r="S2689" s="21">
        <f>IF($A2689="","",IFERROR(INDEX(Offerte!$D$2:$D$200,MATCH($Q2689,Offerte!$L$2:$L$200,0)),0))</f>
        <v/>
      </c>
      <c r="T2689" s="21">
        <f>IF($A2689="","",IFERROR(INDEX(Offerte!$G$2:$G$200,MATCH($Q2689,Offerte!$L$2:$L$200,0)),"NO"))</f>
        <v/>
      </c>
    </row>
    <row r="2690">
      <c r="A2690" s="10">
        <f>IF(Offerte!$A88="","",Offerte!$A88)</f>
        <v/>
      </c>
      <c r="B2690" s="10">
        <f>IF(Offerte!$A88="","",Offerte!$B88)</f>
        <v/>
      </c>
      <c r="C2690" s="10">
        <f>IF(Offerte!$A88="","",Offerte!$C88)</f>
        <v/>
      </c>
      <c r="D2690" s="10" t="inlineStr">
        <is>
          <t>E.1.1</t>
        </is>
      </c>
      <c r="E2690" s="10" t="inlineStr">
        <is>
          <t>E</t>
        </is>
      </c>
      <c r="F2690" s="10" t="inlineStr">
        <is>
          <t>T</t>
        </is>
      </c>
      <c r="G2690" s="10" t="inlineStr">
        <is>
          <t>tabular</t>
        </is>
      </c>
      <c r="H2690" s="10" t="n">
        <v>2</v>
      </c>
      <c r="I2690" s="10" t="inlineStr">
        <is>
          <t>Mobile app con travel planner PRM</t>
        </is>
      </c>
      <c r="J2690" s="20" t="n"/>
      <c r="K2690" s="20" t="n"/>
      <c r="L2690" s="20" t="n"/>
      <c r="M2690" s="20" t="n"/>
      <c r="N2690" s="21">
        <f>IF($A2690="","",IF(IFERROR(VALUE($M2690),0)=1,1,0))</f>
        <v/>
      </c>
      <c r="O2690" s="21">
        <f>IF($A2690="",0,IF(OR($S2690&lt;&gt;1,COUNTA($J2690:$M2690)=0),0,IF($N2690=1,$H2690,0)))</f>
        <v/>
      </c>
      <c r="P2690" s="10" t="inlineStr">
        <is>
          <t>sì/no</t>
        </is>
      </c>
      <c r="Q2690" s="21">
        <f>IF($A2690="","",$A2690&amp;"|"&amp;$C2690)</f>
        <v/>
      </c>
      <c r="R2690" s="21">
        <f>IF($A2690="","",$A2690&amp;"|"&amp;$C2690&amp;"|"&amp;$D2690)</f>
        <v/>
      </c>
      <c r="S2690" s="21">
        <f>IF($A2690="","",IFERROR(INDEX(Offerte!$D$2:$D$200,MATCH($Q2690,Offerte!$L$2:$L$200,0)),0))</f>
        <v/>
      </c>
      <c r="T2690" s="21">
        <f>IF($A2690="","",IFERROR(INDEX(Offerte!$G$2:$G$200,MATCH($Q2690,Offerte!$L$2:$L$200,0)),"NO"))</f>
        <v/>
      </c>
    </row>
    <row r="2691">
      <c r="A2691" s="10">
        <f>IF(Offerte!$A88="","",Offerte!$A88)</f>
        <v/>
      </c>
      <c r="B2691" s="10">
        <f>IF(Offerte!$A88="","",Offerte!$B88)</f>
        <v/>
      </c>
      <c r="C2691" s="10">
        <f>IF(Offerte!$A88="","",Offerte!$C88)</f>
        <v/>
      </c>
      <c r="D2691" s="10" t="inlineStr">
        <is>
          <t>E.2.1</t>
        </is>
      </c>
      <c r="E2691" s="10" t="inlineStr">
        <is>
          <t>E</t>
        </is>
      </c>
      <c r="F2691" s="10" t="inlineStr">
        <is>
          <t>D</t>
        </is>
      </c>
      <c r="G2691" s="10" t="inlineStr">
        <is>
          <t>discretionary</t>
        </is>
      </c>
      <c r="H2691" s="10" t="n">
        <v>2</v>
      </c>
      <c r="I2691" s="10" t="inlineStr">
        <is>
          <t>Altre azioni informative e rapporti con gli utenti</t>
        </is>
      </c>
      <c r="J2691" s="20" t="n"/>
      <c r="K2691" s="20" t="n"/>
      <c r="L2691" s="20" t="n"/>
      <c r="M2691" s="20" t="n"/>
      <c r="N2691" s="21">
        <f>IF($A2691="","",MAX(0,MIN(1,IFERROR(VALUE($M2691),0))))</f>
        <v/>
      </c>
      <c r="O2691" s="21">
        <f>IF($A2691="",0,IF(OR($S2691&lt;&gt;1,COUNTA($J2691:$M2691)=0),0,IF(SUMPRODUCT(MAX(($C$5:$C$6173=$C2691)*($D$5:$D$6173=$D2691)*($S$5:$S$6173=1)*IFERROR($N$5:$N$6173*1,0)))&gt;0,ROUND($H2691*($N2691/SUMPRODUCT(MAX(($C$5:$C$6173=$C2691)*($D$5:$D$6173=$D2691)*($S$5:$S$6173=1)*IFERROR($N$5:$N$6173*1,0)))),4),0)))</f>
        <v/>
      </c>
      <c r="P2691" s="10" t="inlineStr">
        <is>
          <t>coeff.</t>
        </is>
      </c>
      <c r="Q2691" s="21">
        <f>IF($A2691="","",$A2691&amp;"|"&amp;$C2691)</f>
        <v/>
      </c>
      <c r="R2691" s="21">
        <f>IF($A2691="","",$A2691&amp;"|"&amp;$C2691&amp;"|"&amp;$D2691)</f>
        <v/>
      </c>
      <c r="S2691" s="21">
        <f>IF($A2691="","",IFERROR(INDEX(Offerte!$D$2:$D$200,MATCH($Q2691,Offerte!$L$2:$L$200,0)),0))</f>
        <v/>
      </c>
      <c r="T2691" s="21">
        <f>IF($A2691="","",IFERROR(INDEX(Offerte!$G$2:$G$200,MATCH($Q2691,Offerte!$L$2:$L$200,0)),"NO"))</f>
        <v/>
      </c>
    </row>
    <row r="2692">
      <c r="A2692" s="10">
        <f>IF(Offerte!$A88="","",Offerte!$A88)</f>
        <v/>
      </c>
      <c r="B2692" s="10">
        <f>IF(Offerte!$A88="","",Offerte!$B88)</f>
        <v/>
      </c>
      <c r="C2692" s="10">
        <f>IF(Offerte!$A88="","",Offerte!$C88)</f>
        <v/>
      </c>
      <c r="D2692" s="10" t="inlineStr">
        <is>
          <t>F.1.1</t>
        </is>
      </c>
      <c r="E2692" s="10" t="inlineStr">
        <is>
          <t>F</t>
        </is>
      </c>
      <c r="F2692" s="10" t="inlineStr">
        <is>
          <t>Q</t>
        </is>
      </c>
      <c r="G2692" s="10" t="inlineStr">
        <is>
          <t>lower</t>
        </is>
      </c>
      <c r="H2692" s="10" t="n">
        <v>7</v>
      </c>
      <c r="I2692" s="10" t="inlineStr">
        <is>
          <t>Performance ambientali del parco mezzi adibito al servizio - I_CEA</t>
        </is>
      </c>
      <c r="J2692" s="20" t="n"/>
      <c r="K2692" s="20" t="n"/>
      <c r="L2692" s="20" t="n"/>
      <c r="M2692" s="20" t="n"/>
      <c r="N2692" s="21">
        <f>IF($A2692="","",IFERROR(VALUE($J2692),0))</f>
        <v/>
      </c>
      <c r="O2692" s="21">
        <f>IF($A2692="",0,IF(OR($S2692&lt;&gt;1,COUNTA($J2692:$M2692)=0),0,IF(AND(IFERROR(AGGREGATE(15,6,$N$5:$N$6173/(($C$5:$C$6173=$C2692)*($D$5:$D$6173=$D2692)*($S$5:$S$6173=1)*($N$5:$N$6173&gt;0)),1),0)&gt;0,$N2692&gt;0),ROUND($H2692*(IFERROR(AGGREGATE(15,6,$N$5:$N$6173/(($C$5:$C$6173=$C2692)*($D$5:$D$6173=$D2692)*($S$5:$S$6173=1)*($N$5:$N$6173&gt;0)),1),0)/$N2692),4),0)))</f>
        <v/>
      </c>
      <c r="P2692" s="10" t="inlineStr">
        <is>
          <t>indice</t>
        </is>
      </c>
      <c r="Q2692" s="21">
        <f>IF($A2692="","",$A2692&amp;"|"&amp;$C2692)</f>
        <v/>
      </c>
      <c r="R2692" s="21">
        <f>IF($A2692="","",$A2692&amp;"|"&amp;$C2692&amp;"|"&amp;$D2692)</f>
        <v/>
      </c>
      <c r="S2692" s="21">
        <f>IF($A2692="","",IFERROR(INDEX(Offerte!$D$2:$D$200,MATCH($Q2692,Offerte!$L$2:$L$200,0)),0))</f>
        <v/>
      </c>
      <c r="T2692" s="21">
        <f>IF($A2692="","",IFERROR(INDEX(Offerte!$G$2:$G$200,MATCH($Q2692,Offerte!$L$2:$L$200,0)),"NO"))</f>
        <v/>
      </c>
    </row>
    <row r="2693">
      <c r="A2693" s="10">
        <f>IF(Offerte!$A88="","",Offerte!$A88)</f>
        <v/>
      </c>
      <c r="B2693" s="10">
        <f>IF(Offerte!$A88="","",Offerte!$B88)</f>
        <v/>
      </c>
      <c r="C2693" s="10">
        <f>IF(Offerte!$A88="","",Offerte!$C88)</f>
        <v/>
      </c>
      <c r="D2693" s="10" t="inlineStr">
        <is>
          <t>F.2.1</t>
        </is>
      </c>
      <c r="E2693" s="10" t="inlineStr">
        <is>
          <t>F</t>
        </is>
      </c>
      <c r="F2693" s="10" t="inlineStr">
        <is>
          <t>Q</t>
        </is>
      </c>
      <c r="G2693" s="10" t="inlineStr">
        <is>
          <t>higher</t>
        </is>
      </c>
      <c r="H2693" s="10" t="n">
        <v>2</v>
      </c>
      <c r="I2693" s="10" t="inlineStr">
        <is>
          <t>Tasso di copertura del servizio con dispositivi ECO-DRIVER</t>
        </is>
      </c>
      <c r="J2693" s="20" t="n"/>
      <c r="K2693" s="20" t="n"/>
      <c r="L2693" s="20" t="n"/>
      <c r="M2693" s="20" t="n"/>
      <c r="N2693" s="21">
        <f>IF($A2693="","",IFERROR(VALUE($K2693)/VALUE($L2693),IFERROR(VALUE($J2693),0)))</f>
        <v/>
      </c>
      <c r="O2693" s="21">
        <f>IF($A2693="",0,IF(OR($S2693&lt;&gt;1,COUNTA($J2693:$M2693)=0),0,IF(SUMPRODUCT(MAX(($C$5:$C$6173=$C2693)*($D$5:$D$6173=$D2693)*($S$5:$S$6173=1)*IFERROR($N$5:$N$6173*1,0)))&gt;0,ROUND($H2693*($N2693/SUMPRODUCT(MAX(($C$5:$C$6173=$C2693)*($D$5:$D$6173=$D2693)*($S$5:$S$6173=1)*IFERROR($N$5:$N$6173*1,0)))),4),0)))</f>
        <v/>
      </c>
      <c r="P2693" s="10" t="inlineStr">
        <is>
          <t>Autobus attrezzati con dispositivi ECO-DRIVER / Autobus totali in offerta, incluse scorte</t>
        </is>
      </c>
      <c r="Q2693" s="21">
        <f>IF($A2693="","",$A2693&amp;"|"&amp;$C2693)</f>
        <v/>
      </c>
      <c r="R2693" s="21">
        <f>IF($A2693="","",$A2693&amp;"|"&amp;$C2693&amp;"|"&amp;$D2693)</f>
        <v/>
      </c>
      <c r="S2693" s="21">
        <f>IF($A2693="","",IFERROR(INDEX(Offerte!$D$2:$D$200,MATCH($Q2693,Offerte!$L$2:$L$200,0)),0))</f>
        <v/>
      </c>
      <c r="T2693" s="21">
        <f>IF($A2693="","",IFERROR(INDEX(Offerte!$G$2:$G$200,MATCH($Q2693,Offerte!$L$2:$L$200,0)),"NO"))</f>
        <v/>
      </c>
    </row>
    <row r="2694">
      <c r="A2694" s="10">
        <f>IF(Offerte!$A88="","",Offerte!$A88)</f>
        <v/>
      </c>
      <c r="B2694" s="10">
        <f>IF(Offerte!$A88="","",Offerte!$B88)</f>
        <v/>
      </c>
      <c r="C2694" s="10">
        <f>IF(Offerte!$A88="","",Offerte!$C88)</f>
        <v/>
      </c>
      <c r="D2694" s="10" t="inlineStr">
        <is>
          <t>F.3.1</t>
        </is>
      </c>
      <c r="E2694" s="10" t="inlineStr">
        <is>
          <t>F</t>
        </is>
      </c>
      <c r="F2694" s="10" t="inlineStr">
        <is>
          <t>Q</t>
        </is>
      </c>
      <c r="G2694" s="10" t="inlineStr">
        <is>
          <t>higher</t>
        </is>
      </c>
      <c r="H2694" s="10" t="n">
        <v>2</v>
      </c>
      <c r="I2694" s="10" t="inlineStr">
        <is>
          <t>Autoproduzione consumi elettrici per trazione</t>
        </is>
      </c>
      <c r="J2694" s="20" t="n"/>
      <c r="K2694" s="20" t="n"/>
      <c r="L2694" s="20" t="n"/>
      <c r="M2694" s="20" t="n"/>
      <c r="N2694" s="21">
        <f>IF($A2694="","",IFERROR(VALUE($J2694),0))</f>
        <v/>
      </c>
      <c r="O2694" s="21">
        <f>IF($A2694="",0,IF(OR($S2694&lt;&gt;1,COUNTA($J2694:$M2694)=0),0,IF(SUMPRODUCT(MAX(($C$5:$C$6173=$C2694)*($D$5:$D$6173=$D2694)*($S$5:$S$6173=1)*IFERROR($N$5:$N$6173*1,0)))&gt;0,ROUND($H2694*($N2694/SUMPRODUCT(MAX(($C$5:$C$6173=$C2694)*($D$5:$D$6173=$D2694)*($S$5:$S$6173=1)*IFERROR($N$5:$N$6173*1,0)))),4),0)))</f>
        <v/>
      </c>
      <c r="P2694" s="10" t="inlineStr">
        <is>
          <t>kWh/anno</t>
        </is>
      </c>
      <c r="Q2694" s="21">
        <f>IF($A2694="","",$A2694&amp;"|"&amp;$C2694)</f>
        <v/>
      </c>
      <c r="R2694" s="21">
        <f>IF($A2694="","",$A2694&amp;"|"&amp;$C2694&amp;"|"&amp;$D2694)</f>
        <v/>
      </c>
      <c r="S2694" s="21">
        <f>IF($A2694="","",IFERROR(INDEX(Offerte!$D$2:$D$200,MATCH($Q2694,Offerte!$L$2:$L$200,0)),0))</f>
        <v/>
      </c>
      <c r="T2694" s="21">
        <f>IF($A2694="","",IFERROR(INDEX(Offerte!$G$2:$G$200,MATCH($Q2694,Offerte!$L$2:$L$200,0)),"NO"))</f>
        <v/>
      </c>
    </row>
    <row r="2695">
      <c r="A2695" s="10">
        <f>IF(Offerte!$A88="","",Offerte!$A88)</f>
        <v/>
      </c>
      <c r="B2695" s="10">
        <f>IF(Offerte!$A88="","",Offerte!$B88)</f>
        <v/>
      </c>
      <c r="C2695" s="10">
        <f>IF(Offerte!$A88="","",Offerte!$C88)</f>
        <v/>
      </c>
      <c r="D2695" s="10" t="inlineStr">
        <is>
          <t>F.4.1</t>
        </is>
      </c>
      <c r="E2695" s="10" t="inlineStr">
        <is>
          <t>F</t>
        </is>
      </c>
      <c r="F2695" s="10" t="inlineStr">
        <is>
          <t>Q</t>
        </is>
      </c>
      <c r="G2695" s="10" t="inlineStr">
        <is>
          <t>soil</t>
        </is>
      </c>
      <c r="H2695" s="10" t="n">
        <v>2</v>
      </c>
      <c r="I2695" s="10" t="inlineStr">
        <is>
          <t>Indice di consumo di suolo</t>
        </is>
      </c>
      <c r="J2695" s="20" t="n"/>
      <c r="K2695" s="20" t="n"/>
      <c r="L2695" s="20" t="n"/>
      <c r="M2695" s="20" t="n"/>
      <c r="N2695" s="21">
        <f>IF($A2695="","",IFERROR(VALUE($J2695),0))</f>
        <v/>
      </c>
      <c r="O2695" s="21">
        <f>IF($A2695="",0,IF(OR($S2695&lt;&gt;1,COUNTA($J2695:$M2695)=0),0,IF($N2695&lt;=0,$H2695,IF(SUMPRODUCT(MAX(($C$5:$C$6173=$C2695)*($D$5:$D$6173=$D2695)*($S$5:$S$6173=1)*IFERROR($N$5:$N$6173*1,0)))&gt;0,ROUND($H2695*((SUMPRODUCT(MAX(($C$5:$C$6173=$C2695)*($D$5:$D$6173=$D2695)*($S$5:$S$6173=1)*IFERROR($N$5:$N$6173*1,0)))-$N2695)/SUMPRODUCT(MAX(($C$5:$C$6173=$C2695)*($D$5:$D$6173=$D2695)*($S$5:$S$6173=1)*IFERROR($N$5:$N$6173*1,0)))),4),0))))</f>
        <v/>
      </c>
      <c r="P2695" s="10" t="inlineStr">
        <is>
          <t>m2</t>
        </is>
      </c>
      <c r="Q2695" s="21">
        <f>IF($A2695="","",$A2695&amp;"|"&amp;$C2695)</f>
        <v/>
      </c>
      <c r="R2695" s="21">
        <f>IF($A2695="","",$A2695&amp;"|"&amp;$C2695&amp;"|"&amp;$D2695)</f>
        <v/>
      </c>
      <c r="S2695" s="21">
        <f>IF($A2695="","",IFERROR(INDEX(Offerte!$D$2:$D$200,MATCH($Q2695,Offerte!$L$2:$L$200,0)),0))</f>
        <v/>
      </c>
      <c r="T2695" s="21">
        <f>IF($A2695="","",IFERROR(INDEX(Offerte!$G$2:$G$200,MATCH($Q2695,Offerte!$L$2:$L$200,0)),"NO"))</f>
        <v/>
      </c>
    </row>
    <row r="2696">
      <c r="A2696" s="10">
        <f>IF(Offerte!$A88="","",Offerte!$A88)</f>
        <v/>
      </c>
      <c r="B2696" s="10">
        <f>IF(Offerte!$A88="","",Offerte!$B88)</f>
        <v/>
      </c>
      <c r="C2696" s="10">
        <f>IF(Offerte!$A88="","",Offerte!$C88)</f>
        <v/>
      </c>
      <c r="D2696" s="10" t="inlineStr">
        <is>
          <t>F.5.1</t>
        </is>
      </c>
      <c r="E2696" s="10" t="inlineStr">
        <is>
          <t>F</t>
        </is>
      </c>
      <c r="F2696" s="10" t="inlineStr">
        <is>
          <t>T</t>
        </is>
      </c>
      <c r="G2696" s="10" t="inlineStr">
        <is>
          <t>tabular</t>
        </is>
      </c>
      <c r="H2696" s="10" t="n">
        <v>1</v>
      </c>
      <c r="I2696" s="10" t="inlineStr">
        <is>
          <t>Rendicontazione di sostenibilità ambientale</t>
        </is>
      </c>
      <c r="J2696" s="20" t="n"/>
      <c r="K2696" s="20" t="n"/>
      <c r="L2696" s="20" t="n"/>
      <c r="M2696" s="20" t="n"/>
      <c r="N2696" s="21">
        <f>IF($A2696="","",IF(IFERROR(VALUE($M2696),0)=1,1,0))</f>
        <v/>
      </c>
      <c r="O2696" s="21">
        <f>IF($A2696="",0,IF(OR($S2696&lt;&gt;1,COUNTA($J2696:$M2696)=0),0,IF($N2696=1,$H2696,0)))</f>
        <v/>
      </c>
      <c r="P2696" s="10" t="inlineStr">
        <is>
          <t>sì/no</t>
        </is>
      </c>
      <c r="Q2696" s="21">
        <f>IF($A2696="","",$A2696&amp;"|"&amp;$C2696)</f>
        <v/>
      </c>
      <c r="R2696" s="21">
        <f>IF($A2696="","",$A2696&amp;"|"&amp;$C2696&amp;"|"&amp;$D2696)</f>
        <v/>
      </c>
      <c r="S2696" s="21">
        <f>IF($A2696="","",IFERROR(INDEX(Offerte!$D$2:$D$200,MATCH($Q2696,Offerte!$L$2:$L$200,0)),0))</f>
        <v/>
      </c>
      <c r="T2696" s="21">
        <f>IF($A2696="","",IFERROR(INDEX(Offerte!$G$2:$G$200,MATCH($Q2696,Offerte!$L$2:$L$200,0)),"NO"))</f>
        <v/>
      </c>
    </row>
    <row r="2697">
      <c r="A2697" s="10">
        <f>IF(Offerte!$A88="","",Offerte!$A88)</f>
        <v/>
      </c>
      <c r="B2697" s="10">
        <f>IF(Offerte!$A88="","",Offerte!$B88)</f>
        <v/>
      </c>
      <c r="C2697" s="10">
        <f>IF(Offerte!$A88="","",Offerte!$C88)</f>
        <v/>
      </c>
      <c r="D2697" s="10" t="inlineStr">
        <is>
          <t>G.1.1</t>
        </is>
      </c>
      <c r="E2697" s="10" t="inlineStr">
        <is>
          <t>G</t>
        </is>
      </c>
      <c r="F2697" s="10" t="inlineStr">
        <is>
          <t>D</t>
        </is>
      </c>
      <c r="G2697" s="10" t="inlineStr">
        <is>
          <t>discretionary</t>
        </is>
      </c>
      <c r="H2697" s="10" t="n">
        <v>2</v>
      </c>
      <c r="I2697" s="10" t="inlineStr">
        <is>
          <t>Qualità del progetto di centrale di controllo aziendale</t>
        </is>
      </c>
      <c r="J2697" s="20" t="n"/>
      <c r="K2697" s="20" t="n"/>
      <c r="L2697" s="20" t="n"/>
      <c r="M2697" s="20" t="n"/>
      <c r="N2697" s="21">
        <f>IF($A2697="","",MAX(0,MIN(1,IFERROR(VALUE($M2697),0))))</f>
        <v/>
      </c>
      <c r="O2697" s="21">
        <f>IF($A2697="",0,IF(OR($S2697&lt;&gt;1,COUNTA($J2697:$M2697)=0),0,IF(SUMPRODUCT(MAX(($C$5:$C$6173=$C2697)*($D$5:$D$6173=$D2697)*($S$5:$S$6173=1)*IFERROR($N$5:$N$6173*1,0)))&gt;0,ROUND($H2697*($N2697/SUMPRODUCT(MAX(($C$5:$C$6173=$C2697)*($D$5:$D$6173=$D2697)*($S$5:$S$6173=1)*IFERROR($N$5:$N$6173*1,0)))),4),0)))</f>
        <v/>
      </c>
      <c r="P2697" s="10" t="inlineStr">
        <is>
          <t>coeff.</t>
        </is>
      </c>
      <c r="Q2697" s="21">
        <f>IF($A2697="","",$A2697&amp;"|"&amp;$C2697)</f>
        <v/>
      </c>
      <c r="R2697" s="21">
        <f>IF($A2697="","",$A2697&amp;"|"&amp;$C2697&amp;"|"&amp;$D2697)</f>
        <v/>
      </c>
      <c r="S2697" s="21">
        <f>IF($A2697="","",IFERROR(INDEX(Offerte!$D$2:$D$200,MATCH($Q2697,Offerte!$L$2:$L$200,0)),0))</f>
        <v/>
      </c>
      <c r="T2697" s="21">
        <f>IF($A2697="","",IFERROR(INDEX(Offerte!$G$2:$G$200,MATCH($Q2697,Offerte!$L$2:$L$200,0)),"NO"))</f>
        <v/>
      </c>
    </row>
    <row r="2698">
      <c r="A2698" s="10">
        <f>IF(Offerte!$A88="","",Offerte!$A88)</f>
        <v/>
      </c>
      <c r="B2698" s="10">
        <f>IF(Offerte!$A88="","",Offerte!$B88)</f>
        <v/>
      </c>
      <c r="C2698" s="10">
        <f>IF(Offerte!$A88="","",Offerte!$C88)</f>
        <v/>
      </c>
      <c r="D2698" s="10" t="inlineStr">
        <is>
          <t>G.2.1</t>
        </is>
      </c>
      <c r="E2698" s="10" t="inlineStr">
        <is>
          <t>G</t>
        </is>
      </c>
      <c r="F2698" s="10" t="inlineStr">
        <is>
          <t>T</t>
        </is>
      </c>
      <c r="G2698" s="10" t="inlineStr">
        <is>
          <t>tabular</t>
        </is>
      </c>
      <c r="H2698" s="10" t="n">
        <v>1</v>
      </c>
      <c r="I2698" s="10" t="inlineStr">
        <is>
          <t>Certificazione ISO 45001</t>
        </is>
      </c>
      <c r="J2698" s="20" t="n"/>
      <c r="K2698" s="20" t="n"/>
      <c r="L2698" s="20" t="n"/>
      <c r="M2698" s="20" t="n"/>
      <c r="N2698" s="21">
        <f>IF($A2698="","",IF(IFERROR(VALUE($M2698),0)=1,1,0))</f>
        <v/>
      </c>
      <c r="O2698" s="21">
        <f>IF($A2698="",0,IF(OR($S2698&lt;&gt;1,COUNTA($J2698:$M2698)=0),0,IF($N2698=1,$H2698,0)))</f>
        <v/>
      </c>
      <c r="P2698" s="10" t="inlineStr">
        <is>
          <t>sì/no</t>
        </is>
      </c>
      <c r="Q2698" s="21">
        <f>IF($A2698="","",$A2698&amp;"|"&amp;$C2698)</f>
        <v/>
      </c>
      <c r="R2698" s="21">
        <f>IF($A2698="","",$A2698&amp;"|"&amp;$C2698&amp;"|"&amp;$D2698)</f>
        <v/>
      </c>
      <c r="S2698" s="21">
        <f>IF($A2698="","",IFERROR(INDEX(Offerte!$D$2:$D$200,MATCH($Q2698,Offerte!$L$2:$L$200,0)),0))</f>
        <v/>
      </c>
      <c r="T2698" s="21">
        <f>IF($A2698="","",IFERROR(INDEX(Offerte!$G$2:$G$200,MATCH($Q2698,Offerte!$L$2:$L$200,0)),"NO"))</f>
        <v/>
      </c>
    </row>
    <row r="2699">
      <c r="A2699" s="10">
        <f>IF(Offerte!$A88="","",Offerte!$A88)</f>
        <v/>
      </c>
      <c r="B2699" s="10">
        <f>IF(Offerte!$A88="","",Offerte!$B88)</f>
        <v/>
      </c>
      <c r="C2699" s="10">
        <f>IF(Offerte!$A88="","",Offerte!$C88)</f>
        <v/>
      </c>
      <c r="D2699" s="10" t="inlineStr">
        <is>
          <t>G.3.1</t>
        </is>
      </c>
      <c r="E2699" s="10" t="inlineStr">
        <is>
          <t>G</t>
        </is>
      </c>
      <c r="F2699" s="10" t="inlineStr">
        <is>
          <t>T</t>
        </is>
      </c>
      <c r="G2699" s="10" t="inlineStr">
        <is>
          <t>tabular</t>
        </is>
      </c>
      <c r="H2699" s="10" t="n">
        <v>1</v>
      </c>
      <c r="I2699" s="10" t="inlineStr">
        <is>
          <t>Certificazioni di responsabilità sociale</t>
        </is>
      </c>
      <c r="J2699" s="20" t="n"/>
      <c r="K2699" s="20" t="n"/>
      <c r="L2699" s="20" t="n"/>
      <c r="M2699" s="20" t="n"/>
      <c r="N2699" s="21">
        <f>IF($A2699="","",IF(IFERROR(VALUE($M2699),0)=1,1,0))</f>
        <v/>
      </c>
      <c r="O2699" s="21">
        <f>IF($A2699="",0,IF(OR($S2699&lt;&gt;1,COUNTA($J2699:$M2699)=0),0,IF($N2699=1,$H2699,0)))</f>
        <v/>
      </c>
      <c r="P2699" s="10" t="inlineStr">
        <is>
          <t>sì/no</t>
        </is>
      </c>
      <c r="Q2699" s="21">
        <f>IF($A2699="","",$A2699&amp;"|"&amp;$C2699)</f>
        <v/>
      </c>
      <c r="R2699" s="21">
        <f>IF($A2699="","",$A2699&amp;"|"&amp;$C2699&amp;"|"&amp;$D2699)</f>
        <v/>
      </c>
      <c r="S2699" s="21">
        <f>IF($A2699="","",IFERROR(INDEX(Offerte!$D$2:$D$200,MATCH($Q2699,Offerte!$L$2:$L$200,0)),0))</f>
        <v/>
      </c>
      <c r="T2699" s="21">
        <f>IF($A2699="","",IFERROR(INDEX(Offerte!$G$2:$G$200,MATCH($Q2699,Offerte!$L$2:$L$200,0)),"NO"))</f>
        <v/>
      </c>
    </row>
    <row r="2700">
      <c r="A2700" s="10">
        <f>IF(Offerte!$A88="","",Offerte!$A88)</f>
        <v/>
      </c>
      <c r="B2700" s="10">
        <f>IF(Offerte!$A88="","",Offerte!$B88)</f>
        <v/>
      </c>
      <c r="C2700" s="10">
        <f>IF(Offerte!$A88="","",Offerte!$C88)</f>
        <v/>
      </c>
      <c r="D2700" s="10" t="inlineStr">
        <is>
          <t>G.4.1</t>
        </is>
      </c>
      <c r="E2700" s="10" t="inlineStr">
        <is>
          <t>G</t>
        </is>
      </c>
      <c r="F2700" s="10" t="inlineStr">
        <is>
          <t>D</t>
        </is>
      </c>
      <c r="G2700" s="10" t="inlineStr">
        <is>
          <t>discretionary</t>
        </is>
      </c>
      <c r="H2700" s="10" t="n">
        <v>2</v>
      </c>
      <c r="I2700" s="10" t="inlineStr">
        <is>
          <t>Qualità del piano di formazione del personale</t>
        </is>
      </c>
      <c r="J2700" s="20" t="n"/>
      <c r="K2700" s="20" t="n"/>
      <c r="L2700" s="20" t="n"/>
      <c r="M2700" s="20" t="n"/>
      <c r="N2700" s="21">
        <f>IF($A2700="","",MAX(0,MIN(1,IFERROR(VALUE($M2700),0))))</f>
        <v/>
      </c>
      <c r="O2700" s="21">
        <f>IF($A2700="",0,IF(OR($S2700&lt;&gt;1,COUNTA($J2700:$M2700)=0),0,IF(SUMPRODUCT(MAX(($C$5:$C$6173=$C2700)*($D$5:$D$6173=$D2700)*($S$5:$S$6173=1)*IFERROR($N$5:$N$6173*1,0)))&gt;0,ROUND($H2700*($N2700/SUMPRODUCT(MAX(($C$5:$C$6173=$C2700)*($D$5:$D$6173=$D2700)*($S$5:$S$6173=1)*IFERROR($N$5:$N$6173*1,0)))),4),0)))</f>
        <v/>
      </c>
      <c r="P2700" s="10" t="inlineStr">
        <is>
          <t>coeff.</t>
        </is>
      </c>
      <c r="Q2700" s="21">
        <f>IF($A2700="","",$A2700&amp;"|"&amp;$C2700)</f>
        <v/>
      </c>
      <c r="R2700" s="21">
        <f>IF($A2700="","",$A2700&amp;"|"&amp;$C2700&amp;"|"&amp;$D2700)</f>
        <v/>
      </c>
      <c r="S2700" s="21">
        <f>IF($A2700="","",IFERROR(INDEX(Offerte!$D$2:$D$200,MATCH($Q2700,Offerte!$L$2:$L$200,0)),0))</f>
        <v/>
      </c>
      <c r="T2700" s="21">
        <f>IF($A2700="","",IFERROR(INDEX(Offerte!$G$2:$G$200,MATCH($Q2700,Offerte!$L$2:$L$200,0)),"NO"))</f>
        <v/>
      </c>
    </row>
    <row r="2701">
      <c r="A2701" s="10">
        <f>IF(Offerte!$A88="","",Offerte!$A88)</f>
        <v/>
      </c>
      <c r="B2701" s="10">
        <f>IF(Offerte!$A88="","",Offerte!$B88)</f>
        <v/>
      </c>
      <c r="C2701" s="10">
        <f>IF(Offerte!$A88="","",Offerte!$C88)</f>
        <v/>
      </c>
      <c r="D2701" s="10" t="inlineStr">
        <is>
          <t>G.5.1</t>
        </is>
      </c>
      <c r="E2701" s="10" t="inlineStr">
        <is>
          <t>G</t>
        </is>
      </c>
      <c r="F2701" s="10" t="inlineStr">
        <is>
          <t>T</t>
        </is>
      </c>
      <c r="G2701" s="10" t="inlineStr">
        <is>
          <t>tabular</t>
        </is>
      </c>
      <c r="H2701" s="10" t="n">
        <v>1</v>
      </c>
      <c r="I2701" s="10" t="inlineStr">
        <is>
          <t>Impegno al mantenimento delle garanzie del contratto di secondo livello del gestore uscente</t>
        </is>
      </c>
      <c r="J2701" s="20" t="n"/>
      <c r="K2701" s="20" t="n"/>
      <c r="L2701" s="20" t="n"/>
      <c r="M2701" s="20" t="n"/>
      <c r="N2701" s="21">
        <f>IF($A2701="","",IF(IFERROR(VALUE($M2701),0)=1,1,0))</f>
        <v/>
      </c>
      <c r="O2701" s="21">
        <f>IF($A2701="",0,IF(OR($S2701&lt;&gt;1,COUNTA($J2701:$M2701)=0),0,IF($N2701=1,$H2701,0)))</f>
        <v/>
      </c>
      <c r="P2701" s="10" t="inlineStr">
        <is>
          <t>sì/no</t>
        </is>
      </c>
      <c r="Q2701" s="21">
        <f>IF($A2701="","",$A2701&amp;"|"&amp;$C2701)</f>
        <v/>
      </c>
      <c r="R2701" s="21">
        <f>IF($A2701="","",$A2701&amp;"|"&amp;$C2701&amp;"|"&amp;$D2701)</f>
        <v/>
      </c>
      <c r="S2701" s="21">
        <f>IF($A2701="","",IFERROR(INDEX(Offerte!$D$2:$D$200,MATCH($Q2701,Offerte!$L$2:$L$200,0)),0))</f>
        <v/>
      </c>
      <c r="T2701" s="21">
        <f>IF($A2701="","",IFERROR(INDEX(Offerte!$G$2:$G$200,MATCH($Q2701,Offerte!$L$2:$L$200,0)),"NO"))</f>
        <v/>
      </c>
    </row>
    <row r="2702">
      <c r="A2702" s="10">
        <f>IF(Offerte!$A89="","",Offerte!$A89)</f>
        <v/>
      </c>
      <c r="B2702" s="10">
        <f>IF(Offerte!$A89="","",Offerte!$B89)</f>
        <v/>
      </c>
      <c r="C2702" s="10">
        <f>IF(Offerte!$A89="","",Offerte!$C89)</f>
        <v/>
      </c>
      <c r="D2702" s="10" t="inlineStr">
        <is>
          <t>A.1.1</t>
        </is>
      </c>
      <c r="E2702" s="10" t="inlineStr">
        <is>
          <t>A</t>
        </is>
      </c>
      <c r="F2702" s="10" t="inlineStr">
        <is>
          <t>Q</t>
        </is>
      </c>
      <c r="G2702" s="10" t="inlineStr">
        <is>
          <t>higher</t>
        </is>
      </c>
      <c r="H2702" s="10" t="n">
        <v>3</v>
      </c>
      <c r="I2702" s="10" t="inlineStr">
        <is>
          <t>Tasso aggiuntivo di corse controllate</t>
        </is>
      </c>
      <c r="J2702" s="20" t="n"/>
      <c r="K2702" s="20" t="n"/>
      <c r="L2702" s="20" t="n"/>
      <c r="M2702" s="20" t="n"/>
      <c r="N2702" s="21">
        <f>IF($A2702="","",IFERROR(VALUE($K2702)/VALUE($L2702)*100,IFERROR(VALUE($J2702),0)))</f>
        <v/>
      </c>
      <c r="O2702" s="21">
        <f>IF($A2702="",0,IF(OR($S2702&lt;&gt;1,COUNTA($J2702:$M2702)=0),0,IF(SUMPRODUCT(MAX(($C$5:$C$6173=$C2702)*($D$5:$D$6173=$D2702)*($S$5:$S$6173=1)*IFERROR($N$5:$N$6173*1,0)))&gt;0,ROUND($H2702*($N2702/SUMPRODUCT(MAX(($C$5:$C$6173=$C2702)*($D$5:$D$6173=$D2702)*($S$5:$S$6173=1)*IFERROR($N$5:$N$6173*1,0)))),4),0)))</f>
        <v/>
      </c>
      <c r="P2702" s="10" t="inlineStr">
        <is>
          <t>Corse controllate annue / Corse programmate annue</t>
        </is>
      </c>
      <c r="Q2702" s="21">
        <f>IF($A2702="","",$A2702&amp;"|"&amp;$C2702)</f>
        <v/>
      </c>
      <c r="R2702" s="21">
        <f>IF($A2702="","",$A2702&amp;"|"&amp;$C2702&amp;"|"&amp;$D2702)</f>
        <v/>
      </c>
      <c r="S2702" s="21">
        <f>IF($A2702="","",IFERROR(INDEX(Offerte!$D$2:$D$200,MATCH($Q2702,Offerte!$L$2:$L$200,0)),0))</f>
        <v/>
      </c>
      <c r="T2702" s="21">
        <f>IF($A2702="","",IFERROR(INDEX(Offerte!$G$2:$G$200,MATCH($Q2702,Offerte!$L$2:$L$200,0)),"NO"))</f>
        <v/>
      </c>
    </row>
    <row r="2703">
      <c r="A2703" s="10">
        <f>IF(Offerte!$A89="","",Offerte!$A89)</f>
        <v/>
      </c>
      <c r="B2703" s="10">
        <f>IF(Offerte!$A89="","",Offerte!$B89)</f>
        <v/>
      </c>
      <c r="C2703" s="10">
        <f>IF(Offerte!$A89="","",Offerte!$C89)</f>
        <v/>
      </c>
      <c r="D2703" s="10" t="inlineStr">
        <is>
          <t>A.1.2</t>
        </is>
      </c>
      <c r="E2703" s="10" t="inlineStr">
        <is>
          <t>A</t>
        </is>
      </c>
      <c r="F2703" s="10" t="inlineStr">
        <is>
          <t>Q</t>
        </is>
      </c>
      <c r="G2703" s="10" t="inlineStr">
        <is>
          <t>higher</t>
        </is>
      </c>
      <c r="H2703" s="10" t="n">
        <v>4</v>
      </c>
      <c r="I2703" s="10" t="inlineStr">
        <is>
          <t>Numero aggiuntivo di passeggeri controllati</t>
        </is>
      </c>
      <c r="J2703" s="20" t="n"/>
      <c r="K2703" s="20" t="n"/>
      <c r="L2703" s="20" t="n"/>
      <c r="M2703" s="20" t="n"/>
      <c r="N2703" s="21">
        <f>IF($A2703="","",IFERROR(VALUE($J2703),0))</f>
        <v/>
      </c>
      <c r="O2703" s="21">
        <f>IF($A2703="",0,IF(OR($S2703&lt;&gt;1,COUNTA($J2703:$M2703)=0),0,IF(SUMPRODUCT(MAX(($C$5:$C$6173=$C2703)*($D$5:$D$6173=$D2703)*($S$5:$S$6173=1)*IFERROR($N$5:$N$6173*1,0)))&gt;0,ROUND($H2703*($N2703/SUMPRODUCT(MAX(($C$5:$C$6173=$C2703)*($D$5:$D$6173=$D2703)*($S$5:$S$6173=1)*IFERROR($N$5:$N$6173*1,0)))),4),0)))</f>
        <v/>
      </c>
      <c r="P2703" s="10" t="inlineStr">
        <is>
          <t>passeggeri/anno</t>
        </is>
      </c>
      <c r="Q2703" s="21">
        <f>IF($A2703="","",$A2703&amp;"|"&amp;$C2703)</f>
        <v/>
      </c>
      <c r="R2703" s="21">
        <f>IF($A2703="","",$A2703&amp;"|"&amp;$C2703&amp;"|"&amp;$D2703)</f>
        <v/>
      </c>
      <c r="S2703" s="21">
        <f>IF($A2703="","",IFERROR(INDEX(Offerte!$D$2:$D$200,MATCH($Q2703,Offerte!$L$2:$L$200,0)),0))</f>
        <v/>
      </c>
      <c r="T2703" s="21">
        <f>IF($A2703="","",IFERROR(INDEX(Offerte!$G$2:$G$200,MATCH($Q2703,Offerte!$L$2:$L$200,0)),"NO"))</f>
        <v/>
      </c>
    </row>
    <row r="2704">
      <c r="A2704" s="10">
        <f>IF(Offerte!$A89="","",Offerte!$A89)</f>
        <v/>
      </c>
      <c r="B2704" s="10">
        <f>IF(Offerte!$A89="","",Offerte!$B89)</f>
        <v/>
      </c>
      <c r="C2704" s="10">
        <f>IF(Offerte!$A89="","",Offerte!$C89)</f>
        <v/>
      </c>
      <c r="D2704" s="10" t="inlineStr">
        <is>
          <t>B.1.1</t>
        </is>
      </c>
      <c r="E2704" s="10" t="inlineStr">
        <is>
          <t>B</t>
        </is>
      </c>
      <c r="F2704" s="10" t="inlineStr">
        <is>
          <t>Q</t>
        </is>
      </c>
      <c r="G2704" s="10" t="inlineStr">
        <is>
          <t>higher</t>
        </is>
      </c>
      <c r="H2704" s="10" t="n">
        <v>3</v>
      </c>
      <c r="I2704" s="10" t="inlineStr">
        <is>
          <t>Incremento dei posti offerti nelle fasce di punta</t>
        </is>
      </c>
      <c r="J2704" s="20" t="n"/>
      <c r="K2704" s="20" t="n"/>
      <c r="L2704" s="20" t="n"/>
      <c r="M2704" s="20" t="n"/>
      <c r="N2704" s="21">
        <f>IF($A2704="","",IFERROR(VALUE($J2704),0))</f>
        <v/>
      </c>
      <c r="O2704" s="21">
        <f>IF($A2704="",0,IF(OR($S2704&lt;&gt;1,COUNTA($J2704:$M2704)=0),0,IF(SUMPRODUCT(MAX(($C$5:$C$6173=$C2704)*($D$5:$D$6173=$D2704)*($S$5:$S$6173=1)*IFERROR($N$5:$N$6173*1,0)))&gt;0,ROUND($H2704*($N2704/SUMPRODUCT(MAX(($C$5:$C$6173=$C2704)*($D$5:$D$6173=$D2704)*($S$5:$S$6173=1)*IFERROR($N$5:$N$6173*1,0)))),4),0)))</f>
        <v/>
      </c>
      <c r="P2704" s="10" t="inlineStr">
        <is>
          <t>posti*km</t>
        </is>
      </c>
      <c r="Q2704" s="21">
        <f>IF($A2704="","",$A2704&amp;"|"&amp;$C2704)</f>
        <v/>
      </c>
      <c r="R2704" s="21">
        <f>IF($A2704="","",$A2704&amp;"|"&amp;$C2704&amp;"|"&amp;$D2704)</f>
        <v/>
      </c>
      <c r="S2704" s="21">
        <f>IF($A2704="","",IFERROR(INDEX(Offerte!$D$2:$D$200,MATCH($Q2704,Offerte!$L$2:$L$200,0)),0))</f>
        <v/>
      </c>
      <c r="T2704" s="21">
        <f>IF($A2704="","",IFERROR(INDEX(Offerte!$G$2:$G$200,MATCH($Q2704,Offerte!$L$2:$L$200,0)),"NO"))</f>
        <v/>
      </c>
    </row>
    <row r="2705">
      <c r="A2705" s="10">
        <f>IF(Offerte!$A89="","",Offerte!$A89)</f>
        <v/>
      </c>
      <c r="B2705" s="10">
        <f>IF(Offerte!$A89="","",Offerte!$B89)</f>
        <v/>
      </c>
      <c r="C2705" s="10">
        <f>IF(Offerte!$A89="","",Offerte!$C89)</f>
        <v/>
      </c>
      <c r="D2705" s="10" t="inlineStr">
        <is>
          <t>B.2.1</t>
        </is>
      </c>
      <c r="E2705" s="10" t="inlineStr">
        <is>
          <t>B</t>
        </is>
      </c>
      <c r="F2705" s="10" t="inlineStr">
        <is>
          <t>Q</t>
        </is>
      </c>
      <c r="G2705" s="10" t="inlineStr">
        <is>
          <t>higher</t>
        </is>
      </c>
      <c r="H2705" s="10" t="n">
        <v>4</v>
      </c>
      <c r="I2705" s="10" t="inlineStr">
        <is>
          <t>Corse aggiuntive nell'arco giornaliero base</t>
        </is>
      </c>
      <c r="J2705" s="20" t="n"/>
      <c r="K2705" s="20" t="n"/>
      <c r="L2705" s="20" t="n"/>
      <c r="M2705" s="20" t="n"/>
      <c r="N2705" s="21">
        <f>IF($A2705="","",IFERROR(VALUE($J2705),0))</f>
        <v/>
      </c>
      <c r="O2705" s="21">
        <f>IF($A2705="",0,IF(OR($S2705&lt;&gt;1,COUNTA($J2705:$M2705)=0),0,IF(SUMPRODUCT(MAX(($C$5:$C$6173=$C2705)*($D$5:$D$6173=$D2705)*($S$5:$S$6173=1)*IFERROR($N$5:$N$6173*1,0)))&gt;0,ROUND($H2705*($N2705/SUMPRODUCT(MAX(($C$5:$C$6173=$C2705)*($D$5:$D$6173=$D2705)*($S$5:$S$6173=1)*IFERROR($N$5:$N$6173*1,0)))),4),0)))</f>
        <v/>
      </c>
      <c r="P2705" s="10" t="inlineStr">
        <is>
          <t>corse</t>
        </is>
      </c>
      <c r="Q2705" s="21">
        <f>IF($A2705="","",$A2705&amp;"|"&amp;$C2705)</f>
        <v/>
      </c>
      <c r="R2705" s="21">
        <f>IF($A2705="","",$A2705&amp;"|"&amp;$C2705&amp;"|"&amp;$D2705)</f>
        <v/>
      </c>
      <c r="S2705" s="21">
        <f>IF($A2705="","",IFERROR(INDEX(Offerte!$D$2:$D$200,MATCH($Q2705,Offerte!$L$2:$L$200,0)),0))</f>
        <v/>
      </c>
      <c r="T2705" s="21">
        <f>IF($A2705="","",IFERROR(INDEX(Offerte!$G$2:$G$200,MATCH($Q2705,Offerte!$L$2:$L$200,0)),"NO"))</f>
        <v/>
      </c>
    </row>
    <row r="2706">
      <c r="A2706" s="10">
        <f>IF(Offerte!$A89="","",Offerte!$A89)</f>
        <v/>
      </c>
      <c r="B2706" s="10">
        <f>IF(Offerte!$A89="","",Offerte!$B89)</f>
        <v/>
      </c>
      <c r="C2706" s="10">
        <f>IF(Offerte!$A89="","",Offerte!$C89)</f>
        <v/>
      </c>
      <c r="D2706" s="10" t="inlineStr">
        <is>
          <t>B.3.1</t>
        </is>
      </c>
      <c r="E2706" s="10" t="inlineStr">
        <is>
          <t>B</t>
        </is>
      </c>
      <c r="F2706" s="10" t="inlineStr">
        <is>
          <t>Q</t>
        </is>
      </c>
      <c r="G2706" s="10" t="inlineStr">
        <is>
          <t>higher</t>
        </is>
      </c>
      <c r="H2706" s="10" t="n">
        <v>2</v>
      </c>
      <c r="I2706" s="10" t="inlineStr">
        <is>
          <t>Numero di corse aggiuntive per allungamento dell'arco di servizio giornaliero nelle fasce serali</t>
        </is>
      </c>
      <c r="J2706" s="20" t="n"/>
      <c r="K2706" s="20" t="n"/>
      <c r="L2706" s="20" t="n"/>
      <c r="M2706" s="20" t="n"/>
      <c r="N2706" s="21">
        <f>IF($A2706="","",IFERROR(VALUE($J2706),0))</f>
        <v/>
      </c>
      <c r="O2706" s="21">
        <f>IF($A2706="",0,IF(OR($S2706&lt;&gt;1,COUNTA($J2706:$M2706)=0),0,IF(SUMPRODUCT(MAX(($C$5:$C$6173=$C2706)*($D$5:$D$6173=$D2706)*($S$5:$S$6173=1)*IFERROR($N$5:$N$6173*1,0)))&gt;0,ROUND($H2706*($N2706/SUMPRODUCT(MAX(($C$5:$C$6173=$C2706)*($D$5:$D$6173=$D2706)*($S$5:$S$6173=1)*IFERROR($N$5:$N$6173*1,0)))),4),0)))</f>
        <v/>
      </c>
      <c r="P2706" s="10" t="inlineStr">
        <is>
          <t>corse</t>
        </is>
      </c>
      <c r="Q2706" s="21">
        <f>IF($A2706="","",$A2706&amp;"|"&amp;$C2706)</f>
        <v/>
      </c>
      <c r="R2706" s="21">
        <f>IF($A2706="","",$A2706&amp;"|"&amp;$C2706&amp;"|"&amp;$D2706)</f>
        <v/>
      </c>
      <c r="S2706" s="21">
        <f>IF($A2706="","",IFERROR(INDEX(Offerte!$D$2:$D$200,MATCH($Q2706,Offerte!$L$2:$L$200,0)),0))</f>
        <v/>
      </c>
      <c r="T2706" s="21">
        <f>IF($A2706="","",IFERROR(INDEX(Offerte!$G$2:$G$200,MATCH($Q2706,Offerte!$L$2:$L$200,0)),"NO"))</f>
        <v/>
      </c>
    </row>
    <row r="2707">
      <c r="A2707" s="10">
        <f>IF(Offerte!$A89="","",Offerte!$A89)</f>
        <v/>
      </c>
      <c r="B2707" s="10">
        <f>IF(Offerte!$A89="","",Offerte!$B89)</f>
        <v/>
      </c>
      <c r="C2707" s="10">
        <f>IF(Offerte!$A89="","",Offerte!$C89)</f>
        <v/>
      </c>
      <c r="D2707" s="10" t="inlineStr">
        <is>
          <t>B.4.1</t>
        </is>
      </c>
      <c r="E2707" s="10" t="inlineStr">
        <is>
          <t>B</t>
        </is>
      </c>
      <c r="F2707" s="10" t="inlineStr">
        <is>
          <t>Q</t>
        </is>
      </c>
      <c r="G2707" s="10" t="inlineStr">
        <is>
          <t>higher</t>
        </is>
      </c>
      <c r="H2707" s="10" t="n">
        <v>3</v>
      </c>
      <c r="I2707" s="10" t="inlineStr">
        <is>
          <t>Percorrenze aggiuntive offerte nel Programma d'esercizio delle prime due fasi attuative</t>
        </is>
      </c>
      <c r="J2707" s="20" t="n"/>
      <c r="K2707" s="20" t="n"/>
      <c r="L2707" s="20" t="n"/>
      <c r="M2707" s="20" t="n"/>
      <c r="N2707" s="21">
        <f>IF($A2707="","",IFERROR(VALUE($J2707),0))</f>
        <v/>
      </c>
      <c r="O2707" s="21">
        <f>IF($A2707="",0,IF(OR($S2707&lt;&gt;1,COUNTA($J2707:$M2707)=0),0,IF(SUMPRODUCT(MAX(($C$5:$C$6173=$C2707)*($D$5:$D$6173=$D2707)*($S$5:$S$6173=1)*IFERROR($N$5:$N$6173*1,0)))&gt;0,ROUND($H2707*($N2707/SUMPRODUCT(MAX(($C$5:$C$6173=$C2707)*($D$5:$D$6173=$D2707)*($S$5:$S$6173=1)*IFERROR($N$5:$N$6173*1,0)))),4),0)))</f>
        <v/>
      </c>
      <c r="P2707" s="10" t="inlineStr">
        <is>
          <t>vett*km</t>
        </is>
      </c>
      <c r="Q2707" s="21">
        <f>IF($A2707="","",$A2707&amp;"|"&amp;$C2707)</f>
        <v/>
      </c>
      <c r="R2707" s="21">
        <f>IF($A2707="","",$A2707&amp;"|"&amp;$C2707&amp;"|"&amp;$D2707)</f>
        <v/>
      </c>
      <c r="S2707" s="21">
        <f>IF($A2707="","",IFERROR(INDEX(Offerte!$D$2:$D$200,MATCH($Q2707,Offerte!$L$2:$L$200,0)),0))</f>
        <v/>
      </c>
      <c r="T2707" s="21">
        <f>IF($A2707="","",IFERROR(INDEX(Offerte!$G$2:$G$200,MATCH($Q2707,Offerte!$L$2:$L$200,0)),"NO"))</f>
        <v/>
      </c>
    </row>
    <row r="2708">
      <c r="A2708" s="10">
        <f>IF(Offerte!$A89="","",Offerte!$A89)</f>
        <v/>
      </c>
      <c r="B2708" s="10">
        <f>IF(Offerte!$A89="","",Offerte!$B89)</f>
        <v/>
      </c>
      <c r="C2708" s="10">
        <f>IF(Offerte!$A89="","",Offerte!$C89)</f>
        <v/>
      </c>
      <c r="D2708" s="10" t="inlineStr">
        <is>
          <t>B.5.1</t>
        </is>
      </c>
      <c r="E2708" s="10" t="inlineStr">
        <is>
          <t>B</t>
        </is>
      </c>
      <c r="F2708" s="10" t="inlineStr">
        <is>
          <t>D</t>
        </is>
      </c>
      <c r="G2708" s="10" t="inlineStr">
        <is>
          <t>discretionary</t>
        </is>
      </c>
      <c r="H2708" s="10" t="n">
        <v>2</v>
      </c>
      <c r="I2708" s="10" t="inlineStr">
        <is>
          <t>Efficacia del progetto di servizi complementari DRT</t>
        </is>
      </c>
      <c r="J2708" s="20" t="n"/>
      <c r="K2708" s="20" t="n"/>
      <c r="L2708" s="20" t="n"/>
      <c r="M2708" s="20" t="n"/>
      <c r="N2708" s="21">
        <f>IF($A2708="","",MAX(0,MIN(1,IFERROR(VALUE($M2708),0))))</f>
        <v/>
      </c>
      <c r="O2708" s="21">
        <f>IF($A2708="",0,IF(OR($S2708&lt;&gt;1,COUNTA($J2708:$M2708)=0),0,IF(SUMPRODUCT(MAX(($C$5:$C$6173=$C2708)*($D$5:$D$6173=$D2708)*($S$5:$S$6173=1)*IFERROR($N$5:$N$6173*1,0)))&gt;0,ROUND($H2708*($N2708/SUMPRODUCT(MAX(($C$5:$C$6173=$C2708)*($D$5:$D$6173=$D2708)*($S$5:$S$6173=1)*IFERROR($N$5:$N$6173*1,0)))),4),0)))</f>
        <v/>
      </c>
      <c r="P2708" s="10" t="inlineStr">
        <is>
          <t>coeff.</t>
        </is>
      </c>
      <c r="Q2708" s="21">
        <f>IF($A2708="","",$A2708&amp;"|"&amp;$C2708)</f>
        <v/>
      </c>
      <c r="R2708" s="21">
        <f>IF($A2708="","",$A2708&amp;"|"&amp;$C2708&amp;"|"&amp;$D2708)</f>
        <v/>
      </c>
      <c r="S2708" s="21">
        <f>IF($A2708="","",IFERROR(INDEX(Offerte!$D$2:$D$200,MATCH($Q2708,Offerte!$L$2:$L$200,0)),0))</f>
        <v/>
      </c>
      <c r="T2708" s="21">
        <f>IF($A2708="","",IFERROR(INDEX(Offerte!$G$2:$G$200,MATCH($Q2708,Offerte!$L$2:$L$200,0)),"NO"))</f>
        <v/>
      </c>
    </row>
    <row r="2709">
      <c r="A2709" s="10">
        <f>IF(Offerte!$A89="","",Offerte!$A89)</f>
        <v/>
      </c>
      <c r="B2709" s="10">
        <f>IF(Offerte!$A89="","",Offerte!$B89)</f>
        <v/>
      </c>
      <c r="C2709" s="10">
        <f>IF(Offerte!$A89="","",Offerte!$C89)</f>
        <v/>
      </c>
      <c r="D2709" s="10" t="inlineStr">
        <is>
          <t>C.1.1</t>
        </is>
      </c>
      <c r="E2709" s="10" t="inlineStr">
        <is>
          <t>C</t>
        </is>
      </c>
      <c r="F2709" s="10" t="inlineStr">
        <is>
          <t>Q</t>
        </is>
      </c>
      <c r="G2709" s="10" t="inlineStr">
        <is>
          <t>higher</t>
        </is>
      </c>
      <c r="H2709" s="10" t="n">
        <v>2</v>
      </c>
      <c r="I2709" s="10" t="inlineStr">
        <is>
          <t>Tasso di copertura del servizio con telecamere BSD</t>
        </is>
      </c>
      <c r="J2709" s="20" t="n"/>
      <c r="K2709" s="20" t="n"/>
      <c r="L2709" s="20" t="n"/>
      <c r="M2709" s="20" t="n"/>
      <c r="N2709" s="21">
        <f>IF($A2709="","",IFERROR(VALUE($K2709)/VALUE($L2709),IFERROR(VALUE($J2709),0)))</f>
        <v/>
      </c>
      <c r="O2709" s="21">
        <f>IF($A2709="",0,IF(OR($S2709&lt;&gt;1,COUNTA($J2709:$M2709)=0),0,IF(SUMPRODUCT(MAX(($C$5:$C$6173=$C2709)*($D$5:$D$6173=$D2709)*($S$5:$S$6173=1)*IFERROR($N$5:$N$6173*1,0)))&gt;0,ROUND($H2709*($N2709/SUMPRODUCT(MAX(($C$5:$C$6173=$C2709)*($D$5:$D$6173=$D2709)*($S$5:$S$6173=1)*IFERROR($N$5:$N$6173*1,0)))),4),0)))</f>
        <v/>
      </c>
      <c r="P2709" s="10" t="inlineStr">
        <is>
          <t>Autobus attrezzati con telecamere BSD / Autobus totali in offerta, incluse scorte</t>
        </is>
      </c>
      <c r="Q2709" s="21">
        <f>IF($A2709="","",$A2709&amp;"|"&amp;$C2709)</f>
        <v/>
      </c>
      <c r="R2709" s="21">
        <f>IF($A2709="","",$A2709&amp;"|"&amp;$C2709&amp;"|"&amp;$D2709)</f>
        <v/>
      </c>
      <c r="S2709" s="21">
        <f>IF($A2709="","",IFERROR(INDEX(Offerte!$D$2:$D$200,MATCH($Q2709,Offerte!$L$2:$L$200,0)),0))</f>
        <v/>
      </c>
      <c r="T2709" s="21">
        <f>IF($A2709="","",IFERROR(INDEX(Offerte!$G$2:$G$200,MATCH($Q2709,Offerte!$L$2:$L$200,0)),"NO"))</f>
        <v/>
      </c>
    </row>
    <row r="2710">
      <c r="A2710" s="10">
        <f>IF(Offerte!$A89="","",Offerte!$A89)</f>
        <v/>
      </c>
      <c r="B2710" s="10">
        <f>IF(Offerte!$A89="","",Offerte!$B89)</f>
        <v/>
      </c>
      <c r="C2710" s="10">
        <f>IF(Offerte!$A89="","",Offerte!$C89)</f>
        <v/>
      </c>
      <c r="D2710" s="10" t="inlineStr">
        <is>
          <t>C.1.2</t>
        </is>
      </c>
      <c r="E2710" s="10" t="inlineStr">
        <is>
          <t>C</t>
        </is>
      </c>
      <c r="F2710" s="10" t="inlineStr">
        <is>
          <t>Q</t>
        </is>
      </c>
      <c r="G2710" s="10" t="inlineStr">
        <is>
          <t>higher</t>
        </is>
      </c>
      <c r="H2710" s="10" t="n">
        <v>2</v>
      </c>
      <c r="I2710" s="10" t="inlineStr">
        <is>
          <t>Tasso di copertura del servizio con telecamere ADAS</t>
        </is>
      </c>
      <c r="J2710" s="20" t="n"/>
      <c r="K2710" s="20" t="n"/>
      <c r="L2710" s="20" t="n"/>
      <c r="M2710" s="20" t="n"/>
      <c r="N2710" s="21">
        <f>IF($A2710="","",IFERROR(VALUE($K2710)/VALUE($L2710),IFERROR(VALUE($J2710),0)))</f>
        <v/>
      </c>
      <c r="O2710" s="21">
        <f>IF($A2710="",0,IF(OR($S2710&lt;&gt;1,COUNTA($J2710:$M2710)=0),0,IF(SUMPRODUCT(MAX(($C$5:$C$6173=$C2710)*($D$5:$D$6173=$D2710)*($S$5:$S$6173=1)*IFERROR($N$5:$N$6173*1,0)))&gt;0,ROUND($H2710*($N2710/SUMPRODUCT(MAX(($C$5:$C$6173=$C2710)*($D$5:$D$6173=$D2710)*($S$5:$S$6173=1)*IFERROR($N$5:$N$6173*1,0)))),4),0)))</f>
        <v/>
      </c>
      <c r="P2710" s="10" t="inlineStr">
        <is>
          <t>Autobus attrezzati con telecamere ADAS / Autobus totali in offerta, incluse scorte</t>
        </is>
      </c>
      <c r="Q2710" s="21">
        <f>IF($A2710="","",$A2710&amp;"|"&amp;$C2710)</f>
        <v/>
      </c>
      <c r="R2710" s="21">
        <f>IF($A2710="","",$A2710&amp;"|"&amp;$C2710&amp;"|"&amp;$D2710)</f>
        <v/>
      </c>
      <c r="S2710" s="21">
        <f>IF($A2710="","",IFERROR(INDEX(Offerte!$D$2:$D$200,MATCH($Q2710,Offerte!$L$2:$L$200,0)),0))</f>
        <v/>
      </c>
      <c r="T2710" s="21">
        <f>IF($A2710="","",IFERROR(INDEX(Offerte!$G$2:$G$200,MATCH($Q2710,Offerte!$L$2:$L$200,0)),"NO"))</f>
        <v/>
      </c>
    </row>
    <row r="2711">
      <c r="A2711" s="10">
        <f>IF(Offerte!$A89="","",Offerte!$A89)</f>
        <v/>
      </c>
      <c r="B2711" s="10">
        <f>IF(Offerte!$A89="","",Offerte!$B89)</f>
        <v/>
      </c>
      <c r="C2711" s="10">
        <f>IF(Offerte!$A89="","",Offerte!$C89)</f>
        <v/>
      </c>
      <c r="D2711" s="10" t="inlineStr">
        <is>
          <t>C.2.1</t>
        </is>
      </c>
      <c r="E2711" s="10" t="inlineStr">
        <is>
          <t>C</t>
        </is>
      </c>
      <c r="F2711" s="10" t="inlineStr">
        <is>
          <t>Q</t>
        </is>
      </c>
      <c r="G2711" s="10" t="inlineStr">
        <is>
          <t>higher</t>
        </is>
      </c>
      <c r="H2711" s="10" t="n">
        <v>3</v>
      </c>
      <c r="I2711" s="10" t="inlineStr">
        <is>
          <t>Tasso di copertura del servizio con telecamere di bordo di videosorveglianza</t>
        </is>
      </c>
      <c r="J2711" s="20" t="n"/>
      <c r="K2711" s="20" t="n"/>
      <c r="L2711" s="20" t="n"/>
      <c r="M2711" s="20" t="n"/>
      <c r="N2711" s="21">
        <f>IF($A2711="","",IFERROR(VALUE($K2711)/VALUE($L2711),IFERROR(VALUE($J2711),0)))</f>
        <v/>
      </c>
      <c r="O2711" s="21">
        <f>IF($A2711="",0,IF(OR($S2711&lt;&gt;1,COUNTA($J2711:$M2711)=0),0,IF(SUMPRODUCT(MAX(($C$5:$C$6173=$C2711)*($D$5:$D$6173=$D2711)*($S$5:$S$6173=1)*IFERROR($N$5:$N$6173*1,0)))&gt;0,ROUND($H2711*($N2711/SUMPRODUCT(MAX(($C$5:$C$6173=$C2711)*($D$5:$D$6173=$D2711)*($S$5:$S$6173=1)*IFERROR($N$5:$N$6173*1,0)))),4),0)))</f>
        <v/>
      </c>
      <c r="P2711" s="10" t="inlineStr">
        <is>
          <t>Autobus attrezzati con videosorveglianza / Autobus totali in offerta, incluse scorte</t>
        </is>
      </c>
      <c r="Q2711" s="21">
        <f>IF($A2711="","",$A2711&amp;"|"&amp;$C2711)</f>
        <v/>
      </c>
      <c r="R2711" s="21">
        <f>IF($A2711="","",$A2711&amp;"|"&amp;$C2711&amp;"|"&amp;$D2711)</f>
        <v/>
      </c>
      <c r="S2711" s="21">
        <f>IF($A2711="","",IFERROR(INDEX(Offerte!$D$2:$D$200,MATCH($Q2711,Offerte!$L$2:$L$200,0)),0))</f>
        <v/>
      </c>
      <c r="T2711" s="21">
        <f>IF($A2711="","",IFERROR(INDEX(Offerte!$G$2:$G$200,MATCH($Q2711,Offerte!$L$2:$L$200,0)),"NO"))</f>
        <v/>
      </c>
    </row>
    <row r="2712">
      <c r="A2712" s="10">
        <f>IF(Offerte!$A89="","",Offerte!$A89)</f>
        <v/>
      </c>
      <c r="B2712" s="10">
        <f>IF(Offerte!$A89="","",Offerte!$B89)</f>
        <v/>
      </c>
      <c r="C2712" s="10">
        <f>IF(Offerte!$A89="","",Offerte!$C89)</f>
        <v/>
      </c>
      <c r="D2712" s="10" t="inlineStr">
        <is>
          <t>C.2.2</t>
        </is>
      </c>
      <c r="E2712" s="10" t="inlineStr">
        <is>
          <t>C</t>
        </is>
      </c>
      <c r="F2712" s="10" t="inlineStr">
        <is>
          <t>T</t>
        </is>
      </c>
      <c r="G2712" s="10" t="inlineStr">
        <is>
          <t>tabular</t>
        </is>
      </c>
      <c r="H2712" s="10" t="n">
        <v>1</v>
      </c>
      <c r="I2712" s="10" t="inlineStr">
        <is>
          <t>Software video/audio analisi per situazioni di pericolo</t>
        </is>
      </c>
      <c r="J2712" s="20" t="n"/>
      <c r="K2712" s="20" t="n"/>
      <c r="L2712" s="20" t="n"/>
      <c r="M2712" s="20" t="n"/>
      <c r="N2712" s="21">
        <f>IF($A2712="","",IF(IFERROR(VALUE($M2712),0)=1,1,0))</f>
        <v/>
      </c>
      <c r="O2712" s="21">
        <f>IF($A2712="",0,IF(OR($S2712&lt;&gt;1,COUNTA($J2712:$M2712)=0),0,IF($N2712=1,$H2712,0)))</f>
        <v/>
      </c>
      <c r="P2712" s="10" t="inlineStr">
        <is>
          <t>sì/no</t>
        </is>
      </c>
      <c r="Q2712" s="21">
        <f>IF($A2712="","",$A2712&amp;"|"&amp;$C2712)</f>
        <v/>
      </c>
      <c r="R2712" s="21">
        <f>IF($A2712="","",$A2712&amp;"|"&amp;$C2712&amp;"|"&amp;$D2712)</f>
        <v/>
      </c>
      <c r="S2712" s="21">
        <f>IF($A2712="","",IFERROR(INDEX(Offerte!$D$2:$D$200,MATCH($Q2712,Offerte!$L$2:$L$200,0)),0))</f>
        <v/>
      </c>
      <c r="T2712" s="21">
        <f>IF($A2712="","",IFERROR(INDEX(Offerte!$G$2:$G$200,MATCH($Q2712,Offerte!$L$2:$L$200,0)),"NO"))</f>
        <v/>
      </c>
    </row>
    <row r="2713">
      <c r="A2713" s="10">
        <f>IF(Offerte!$A89="","",Offerte!$A89)</f>
        <v/>
      </c>
      <c r="B2713" s="10">
        <f>IF(Offerte!$A89="","",Offerte!$B89)</f>
        <v/>
      </c>
      <c r="C2713" s="10">
        <f>IF(Offerte!$A89="","",Offerte!$C89)</f>
        <v/>
      </c>
      <c r="D2713" s="10" t="inlineStr">
        <is>
          <t>C.2.3</t>
        </is>
      </c>
      <c r="E2713" s="10" t="inlineStr">
        <is>
          <t>C</t>
        </is>
      </c>
      <c r="F2713" s="10" t="inlineStr">
        <is>
          <t>T</t>
        </is>
      </c>
      <c r="G2713" s="10" t="inlineStr">
        <is>
          <t>tabular</t>
        </is>
      </c>
      <c r="H2713" s="10" t="n">
        <v>1</v>
      </c>
      <c r="I2713" s="10" t="inlineStr">
        <is>
          <t>Collegamento con centrale qualificata di pronto intervento</t>
        </is>
      </c>
      <c r="J2713" s="20" t="n"/>
      <c r="K2713" s="20" t="n"/>
      <c r="L2713" s="20" t="n"/>
      <c r="M2713" s="20" t="n"/>
      <c r="N2713" s="21">
        <f>IF($A2713="","",IF(IFERROR(VALUE($M2713),0)=1,1,0))</f>
        <v/>
      </c>
      <c r="O2713" s="21">
        <f>IF($A2713="",0,IF(OR($S2713&lt;&gt;1,COUNTA($J2713:$M2713)=0),0,IF($N2713=1,$H2713,0)))</f>
        <v/>
      </c>
      <c r="P2713" s="10" t="inlineStr">
        <is>
          <t>sì/no</t>
        </is>
      </c>
      <c r="Q2713" s="21">
        <f>IF($A2713="","",$A2713&amp;"|"&amp;$C2713)</f>
        <v/>
      </c>
      <c r="R2713" s="21">
        <f>IF($A2713="","",$A2713&amp;"|"&amp;$C2713&amp;"|"&amp;$D2713)</f>
        <v/>
      </c>
      <c r="S2713" s="21">
        <f>IF($A2713="","",IFERROR(INDEX(Offerte!$D$2:$D$200,MATCH($Q2713,Offerte!$L$2:$L$200,0)),0))</f>
        <v/>
      </c>
      <c r="T2713" s="21">
        <f>IF($A2713="","",IFERROR(INDEX(Offerte!$G$2:$G$200,MATCH($Q2713,Offerte!$L$2:$L$200,0)),"NO"))</f>
        <v/>
      </c>
    </row>
    <row r="2714">
      <c r="A2714" s="10">
        <f>IF(Offerte!$A89="","",Offerte!$A89)</f>
        <v/>
      </c>
      <c r="B2714" s="10">
        <f>IF(Offerte!$A89="","",Offerte!$B89)</f>
        <v/>
      </c>
      <c r="C2714" s="10">
        <f>IF(Offerte!$A89="","",Offerte!$C89)</f>
        <v/>
      </c>
      <c r="D2714" s="10" t="inlineStr">
        <is>
          <t>C.2.4</t>
        </is>
      </c>
      <c r="E2714" s="10" t="inlineStr">
        <is>
          <t>C</t>
        </is>
      </c>
      <c r="F2714" s="10" t="inlineStr">
        <is>
          <t>Q</t>
        </is>
      </c>
      <c r="G2714" s="10" t="inlineStr">
        <is>
          <t>higher</t>
        </is>
      </c>
      <c r="H2714" s="10" t="n">
        <v>1</v>
      </c>
      <c r="I2714" s="10" t="inlineStr">
        <is>
          <t>Tasso di copertura del servizio con dispositivi per la chiamata di emergenza del conducente</t>
        </is>
      </c>
      <c r="J2714" s="20" t="n"/>
      <c r="K2714" s="20" t="n"/>
      <c r="L2714" s="20" t="n"/>
      <c r="M2714" s="20" t="n"/>
      <c r="N2714" s="21">
        <f>IF($A2714="","",IFERROR(VALUE($K2714)/VALUE($L2714),IFERROR(VALUE($J2714),0)))</f>
        <v/>
      </c>
      <c r="O2714" s="21">
        <f>IF($A2714="",0,IF(OR($S2714&lt;&gt;1,COUNTA($J2714:$M2714)=0),0,IF(SUMPRODUCT(MAX(($C$5:$C$6173=$C2714)*($D$5:$D$6173=$D2714)*($S$5:$S$6173=1)*IFERROR($N$5:$N$6173*1,0)))&gt;0,ROUND($H2714*($N2714/SUMPRODUCT(MAX(($C$5:$C$6173=$C2714)*($D$5:$D$6173=$D2714)*($S$5:$S$6173=1)*IFERROR($N$5:$N$6173*1,0)))),4),0)))</f>
        <v/>
      </c>
      <c r="P2714" s="10" t="inlineStr">
        <is>
          <t>Autobus attrezzati con chiamata di emergenza / Autobus totali in offerta, incluse scorte</t>
        </is>
      </c>
      <c r="Q2714" s="21">
        <f>IF($A2714="","",$A2714&amp;"|"&amp;$C2714)</f>
        <v/>
      </c>
      <c r="R2714" s="21">
        <f>IF($A2714="","",$A2714&amp;"|"&amp;$C2714&amp;"|"&amp;$D2714)</f>
        <v/>
      </c>
      <c r="S2714" s="21">
        <f>IF($A2714="","",IFERROR(INDEX(Offerte!$D$2:$D$200,MATCH($Q2714,Offerte!$L$2:$L$200,0)),0))</f>
        <v/>
      </c>
      <c r="T2714" s="21">
        <f>IF($A2714="","",IFERROR(INDEX(Offerte!$G$2:$G$200,MATCH($Q2714,Offerte!$L$2:$L$200,0)),"NO"))</f>
        <v/>
      </c>
    </row>
    <row r="2715">
      <c r="A2715" s="10">
        <f>IF(Offerte!$A89="","",Offerte!$A89)</f>
        <v/>
      </c>
      <c r="B2715" s="10">
        <f>IF(Offerte!$A89="","",Offerte!$B89)</f>
        <v/>
      </c>
      <c r="C2715" s="10">
        <f>IF(Offerte!$A89="","",Offerte!$C89)</f>
        <v/>
      </c>
      <c r="D2715" s="10" t="inlineStr">
        <is>
          <t>C.3.1</t>
        </is>
      </c>
      <c r="E2715" s="10" t="inlineStr">
        <is>
          <t>C</t>
        </is>
      </c>
      <c r="F2715" s="10" t="inlineStr">
        <is>
          <t>Q</t>
        </is>
      </c>
      <c r="G2715" s="10" t="inlineStr">
        <is>
          <t>higher</t>
        </is>
      </c>
      <c r="H2715" s="10" t="n">
        <v>2</v>
      </c>
      <c r="I2715" s="10" t="inlineStr">
        <is>
          <t>Tasso di copertura del servizio con dispositivi di informazione dinamica a bordo mezzo</t>
        </is>
      </c>
      <c r="J2715" s="20" t="n"/>
      <c r="K2715" s="20" t="n"/>
      <c r="L2715" s="20" t="n"/>
      <c r="M2715" s="20" t="n"/>
      <c r="N2715" s="21">
        <f>IF($A2715="","",IFERROR(VALUE($K2715)/VALUE($L2715),IFERROR(VALUE($J2715),0)))</f>
        <v/>
      </c>
      <c r="O2715" s="21">
        <f>IF($A2715="",0,IF(OR($S2715&lt;&gt;1,COUNTA($J2715:$M2715)=0),0,IF(SUMPRODUCT(MAX(($C$5:$C$6173=$C2715)*($D$5:$D$6173=$D2715)*($S$5:$S$6173=1)*IFERROR($N$5:$N$6173*1,0)))&gt;0,ROUND($H2715*($N2715/SUMPRODUCT(MAX(($C$5:$C$6173=$C2715)*($D$5:$D$6173=$D2715)*($S$5:$S$6173=1)*IFERROR($N$5:$N$6173*1,0)))),4),0)))</f>
        <v/>
      </c>
      <c r="P2715" s="10" t="inlineStr">
        <is>
          <t>Autobus con monitor e indicatori vocali / Autobus totali in offerta, incluse scorte</t>
        </is>
      </c>
      <c r="Q2715" s="21">
        <f>IF($A2715="","",$A2715&amp;"|"&amp;$C2715)</f>
        <v/>
      </c>
      <c r="R2715" s="21">
        <f>IF($A2715="","",$A2715&amp;"|"&amp;$C2715&amp;"|"&amp;$D2715)</f>
        <v/>
      </c>
      <c r="S2715" s="21">
        <f>IF($A2715="","",IFERROR(INDEX(Offerte!$D$2:$D$200,MATCH($Q2715,Offerte!$L$2:$L$200,0)),0))</f>
        <v/>
      </c>
      <c r="T2715" s="21">
        <f>IF($A2715="","",IFERROR(INDEX(Offerte!$G$2:$G$200,MATCH($Q2715,Offerte!$L$2:$L$200,0)),"NO"))</f>
        <v/>
      </c>
    </row>
    <row r="2716">
      <c r="A2716" s="10">
        <f>IF(Offerte!$A89="","",Offerte!$A89)</f>
        <v/>
      </c>
      <c r="B2716" s="10">
        <f>IF(Offerte!$A89="","",Offerte!$B89)</f>
        <v/>
      </c>
      <c r="C2716" s="10">
        <f>IF(Offerte!$A89="","",Offerte!$C89)</f>
        <v/>
      </c>
      <c r="D2716" s="10" t="inlineStr">
        <is>
          <t>C.3.2</t>
        </is>
      </c>
      <c r="E2716" s="10" t="inlineStr">
        <is>
          <t>C</t>
        </is>
      </c>
      <c r="F2716" s="10" t="inlineStr">
        <is>
          <t>T</t>
        </is>
      </c>
      <c r="G2716" s="10" t="inlineStr">
        <is>
          <t>tabular</t>
        </is>
      </c>
      <c r="H2716" s="10" t="n">
        <v>2</v>
      </c>
      <c r="I2716" s="10" t="inlineStr">
        <is>
          <t>Informazioni a bordo su coincidenze ai nodi</t>
        </is>
      </c>
      <c r="J2716" s="20" t="n"/>
      <c r="K2716" s="20" t="n"/>
      <c r="L2716" s="20" t="n"/>
      <c r="M2716" s="20" t="n"/>
      <c r="N2716" s="21">
        <f>IF($A2716="","",IF(IFERROR(VALUE($M2716),0)=1,1,0))</f>
        <v/>
      </c>
      <c r="O2716" s="21">
        <f>IF($A2716="",0,IF(OR($S2716&lt;&gt;1,COUNTA($J2716:$M2716)=0),0,IF(AND($N2716=1,IFERROR(SUMIFS($N$5:$N$6173,$Q$5:$Q$6173,$Q2716,$D$5:$D$6173,"C.3.1"),0)&gt;=0.5),$H2716,0)))</f>
        <v/>
      </c>
      <c r="P2716" s="10" t="inlineStr">
        <is>
          <t>Dipende da C.3.1 &gt;= 0.5</t>
        </is>
      </c>
      <c r="Q2716" s="21">
        <f>IF($A2716="","",$A2716&amp;"|"&amp;$C2716)</f>
        <v/>
      </c>
      <c r="R2716" s="21">
        <f>IF($A2716="","",$A2716&amp;"|"&amp;$C2716&amp;"|"&amp;$D2716)</f>
        <v/>
      </c>
      <c r="S2716" s="21">
        <f>IF($A2716="","",IFERROR(INDEX(Offerte!$D$2:$D$200,MATCH($Q2716,Offerte!$L$2:$L$200,0)),0))</f>
        <v/>
      </c>
      <c r="T2716" s="21">
        <f>IF($A2716="","",IFERROR(INDEX(Offerte!$G$2:$G$200,MATCH($Q2716,Offerte!$L$2:$L$200,0)),"NO"))</f>
        <v/>
      </c>
    </row>
    <row r="2717">
      <c r="A2717" s="10">
        <f>IF(Offerte!$A89="","",Offerte!$A89)</f>
        <v/>
      </c>
      <c r="B2717" s="10">
        <f>IF(Offerte!$A89="","",Offerte!$B89)</f>
        <v/>
      </c>
      <c r="C2717" s="10">
        <f>IF(Offerte!$A89="","",Offerte!$C89)</f>
        <v/>
      </c>
      <c r="D2717" s="10" t="inlineStr">
        <is>
          <t>D.1.1</t>
        </is>
      </c>
      <c r="E2717" s="10" t="inlineStr">
        <is>
          <t>D</t>
        </is>
      </c>
      <c r="F2717" s="10" t="inlineStr">
        <is>
          <t>Q</t>
        </is>
      </c>
      <c r="G2717" s="10" t="inlineStr">
        <is>
          <t>higher</t>
        </is>
      </c>
      <c r="H2717" s="10" t="n">
        <v>3</v>
      </c>
      <c r="I2717" s="10" t="inlineStr">
        <is>
          <t>Installazione di pensiline</t>
        </is>
      </c>
      <c r="J2717" s="20" t="n"/>
      <c r="K2717" s="20" t="n"/>
      <c r="L2717" s="20" t="n"/>
      <c r="M2717" s="20" t="n"/>
      <c r="N2717" s="21">
        <f>IF($A2717="","",IFERROR(VALUE($J2717),0))</f>
        <v/>
      </c>
      <c r="O2717" s="21">
        <f>IF($A2717="",0,IF(OR($S2717&lt;&gt;1,COUNTA($J2717:$M2717)=0),0,IF(SUMPRODUCT(MAX(($C$5:$C$6173=$C2717)*($D$5:$D$6173=$D2717)*($S$5:$S$6173=1)*IFERROR($N$5:$N$6173*1,0)))&gt;0,ROUND($H2717*($N2717/SUMPRODUCT(MAX(($C$5:$C$6173=$C2717)*($D$5:$D$6173=$D2717)*($S$5:$S$6173=1)*IFERROR($N$5:$N$6173*1,0)))),4),0)))</f>
        <v/>
      </c>
      <c r="P2717" s="10" t="inlineStr">
        <is>
          <t>fermate</t>
        </is>
      </c>
      <c r="Q2717" s="21">
        <f>IF($A2717="","",$A2717&amp;"|"&amp;$C2717)</f>
        <v/>
      </c>
      <c r="R2717" s="21">
        <f>IF($A2717="","",$A2717&amp;"|"&amp;$C2717&amp;"|"&amp;$D2717)</f>
        <v/>
      </c>
      <c r="S2717" s="21">
        <f>IF($A2717="","",IFERROR(INDEX(Offerte!$D$2:$D$200,MATCH($Q2717,Offerte!$L$2:$L$200,0)),0))</f>
        <v/>
      </c>
      <c r="T2717" s="21">
        <f>IF($A2717="","",IFERROR(INDEX(Offerte!$G$2:$G$200,MATCH($Q2717,Offerte!$L$2:$L$200,0)),"NO"))</f>
        <v/>
      </c>
    </row>
    <row r="2718">
      <c r="A2718" s="10">
        <f>IF(Offerte!$A89="","",Offerte!$A89)</f>
        <v/>
      </c>
      <c r="B2718" s="10">
        <f>IF(Offerte!$A89="","",Offerte!$B89)</f>
        <v/>
      </c>
      <c r="C2718" s="10">
        <f>IF(Offerte!$A89="","",Offerte!$C89)</f>
        <v/>
      </c>
      <c r="D2718" s="10" t="inlineStr">
        <is>
          <t>D.1.2</t>
        </is>
      </c>
      <c r="E2718" s="10" t="inlineStr">
        <is>
          <t>D</t>
        </is>
      </c>
      <c r="F2718" s="10" t="inlineStr">
        <is>
          <t>Q</t>
        </is>
      </c>
      <c r="G2718" s="10" t="inlineStr">
        <is>
          <t>higher</t>
        </is>
      </c>
      <c r="H2718" s="10" t="n">
        <v>3</v>
      </c>
      <c r="I2718" s="10" t="inlineStr">
        <is>
          <t>Installazione di paline di fermata conformi alla DGR 581/2023</t>
        </is>
      </c>
      <c r="J2718" s="20" t="n"/>
      <c r="K2718" s="20" t="n"/>
      <c r="L2718" s="20" t="n"/>
      <c r="M2718" s="20" t="n"/>
      <c r="N2718" s="21">
        <f>IF($A2718="","",IFERROR(VALUE($J2718),0))</f>
        <v/>
      </c>
      <c r="O2718" s="21">
        <f>IF($A2718="",0,IF(OR($S2718&lt;&gt;1,COUNTA($J2718:$M2718)=0),0,IF(SUMPRODUCT(MAX(($C$5:$C$6173=$C2718)*($D$5:$D$6173=$D2718)*($S$5:$S$6173=1)*IFERROR($N$5:$N$6173*1,0)))&gt;0,ROUND($H2718*($N2718/SUMPRODUCT(MAX(($C$5:$C$6173=$C2718)*($D$5:$D$6173=$D2718)*($S$5:$S$6173=1)*IFERROR($N$5:$N$6173*1,0)))),4),0)))</f>
        <v/>
      </c>
      <c r="P2718" s="10" t="inlineStr">
        <is>
          <t>fermate</t>
        </is>
      </c>
      <c r="Q2718" s="21">
        <f>IF($A2718="","",$A2718&amp;"|"&amp;$C2718)</f>
        <v/>
      </c>
      <c r="R2718" s="21">
        <f>IF($A2718="","",$A2718&amp;"|"&amp;$C2718&amp;"|"&amp;$D2718)</f>
        <v/>
      </c>
      <c r="S2718" s="21">
        <f>IF($A2718="","",IFERROR(INDEX(Offerte!$D$2:$D$200,MATCH($Q2718,Offerte!$L$2:$L$200,0)),0))</f>
        <v/>
      </c>
      <c r="T2718" s="21">
        <f>IF($A2718="","",IFERROR(INDEX(Offerte!$G$2:$G$200,MATCH($Q2718,Offerte!$L$2:$L$200,0)),"NO"))</f>
        <v/>
      </c>
    </row>
    <row r="2719">
      <c r="A2719" s="10">
        <f>IF(Offerte!$A89="","",Offerte!$A89)</f>
        <v/>
      </c>
      <c r="B2719" s="10">
        <f>IF(Offerte!$A89="","",Offerte!$B89)</f>
        <v/>
      </c>
      <c r="C2719" s="10">
        <f>IF(Offerte!$A89="","",Offerte!$C89)</f>
        <v/>
      </c>
      <c r="D2719" s="10" t="inlineStr">
        <is>
          <t>D.1.3</t>
        </is>
      </c>
      <c r="E2719" s="10" t="inlineStr">
        <is>
          <t>D</t>
        </is>
      </c>
      <c r="F2719" s="10" t="inlineStr">
        <is>
          <t>Q</t>
        </is>
      </c>
      <c r="G2719" s="10" t="inlineStr">
        <is>
          <t>higher</t>
        </is>
      </c>
      <c r="H2719" s="10" t="n">
        <v>2</v>
      </c>
      <c r="I2719" s="10" t="inlineStr">
        <is>
          <t>Display informativi connessi alle fermate</t>
        </is>
      </c>
      <c r="J2719" s="20" t="n"/>
      <c r="K2719" s="20" t="n"/>
      <c r="L2719" s="20" t="n"/>
      <c r="M2719" s="20" t="n"/>
      <c r="N2719" s="21">
        <f>IF($A2719="","",IFERROR(VALUE($J2719),0))</f>
        <v/>
      </c>
      <c r="O2719" s="21">
        <f>IF($A2719="",0,IF(OR($S2719&lt;&gt;1,COUNTA($J2719:$M2719)=0),0,IF(SUMPRODUCT(MAX(($C$5:$C$6173=$C2719)*($D$5:$D$6173=$D2719)*($S$5:$S$6173=1)*IFERROR($N$5:$N$6173*1,0)))&gt;0,ROUND($H2719*($N2719/SUMPRODUCT(MAX(($C$5:$C$6173=$C2719)*($D$5:$D$6173=$D2719)*($S$5:$S$6173=1)*IFERROR($N$5:$N$6173*1,0)))),4),0)))</f>
        <v/>
      </c>
      <c r="P2719" s="10" t="inlineStr">
        <is>
          <t>fermate</t>
        </is>
      </c>
      <c r="Q2719" s="21">
        <f>IF($A2719="","",$A2719&amp;"|"&amp;$C2719)</f>
        <v/>
      </c>
      <c r="R2719" s="21">
        <f>IF($A2719="","",$A2719&amp;"|"&amp;$C2719&amp;"|"&amp;$D2719)</f>
        <v/>
      </c>
      <c r="S2719" s="21">
        <f>IF($A2719="","",IFERROR(INDEX(Offerte!$D$2:$D$200,MATCH($Q2719,Offerte!$L$2:$L$200,0)),0))</f>
        <v/>
      </c>
      <c r="T2719" s="21">
        <f>IF($A2719="","",IFERROR(INDEX(Offerte!$G$2:$G$200,MATCH($Q2719,Offerte!$L$2:$L$200,0)),"NO"))</f>
        <v/>
      </c>
    </row>
    <row r="2720">
      <c r="A2720" s="10">
        <f>IF(Offerte!$A89="","",Offerte!$A89)</f>
        <v/>
      </c>
      <c r="B2720" s="10">
        <f>IF(Offerte!$A89="","",Offerte!$B89)</f>
        <v/>
      </c>
      <c r="C2720" s="10">
        <f>IF(Offerte!$A89="","",Offerte!$C89)</f>
        <v/>
      </c>
      <c r="D2720" s="10" t="inlineStr">
        <is>
          <t>D.2.1</t>
        </is>
      </c>
      <c r="E2720" s="10" t="inlineStr">
        <is>
          <t>D</t>
        </is>
      </c>
      <c r="F2720" s="10" t="inlineStr">
        <is>
          <t>Q</t>
        </is>
      </c>
      <c r="G2720" s="10" t="inlineStr">
        <is>
          <t>higher</t>
        </is>
      </c>
      <c r="H2720" s="10" t="n">
        <v>2</v>
      </c>
      <c r="I2720" s="10" t="inlineStr">
        <is>
          <t>Segnali tattili Loges-Vet-Evolution</t>
        </is>
      </c>
      <c r="J2720" s="20" t="n"/>
      <c r="K2720" s="20" t="n"/>
      <c r="L2720" s="20" t="n"/>
      <c r="M2720" s="20" t="n"/>
      <c r="N2720" s="21">
        <f>IF($A2720="","",IFERROR(VALUE($J2720),0))</f>
        <v/>
      </c>
      <c r="O2720" s="21">
        <f>IF($A2720="",0,IF(OR($S2720&lt;&gt;1,COUNTA($J2720:$M2720)=0),0,IF(SUMPRODUCT(MAX(($C$5:$C$6173=$C2720)*($D$5:$D$6173=$D2720)*($S$5:$S$6173=1)*IFERROR($N$5:$N$6173*1,0)))&gt;0,ROUND($H2720*($N2720/SUMPRODUCT(MAX(($C$5:$C$6173=$C2720)*($D$5:$D$6173=$D2720)*($S$5:$S$6173=1)*IFERROR($N$5:$N$6173*1,0)))),4),0)))</f>
        <v/>
      </c>
      <c r="P2720" s="10" t="inlineStr">
        <is>
          <t>fermate</t>
        </is>
      </c>
      <c r="Q2720" s="21">
        <f>IF($A2720="","",$A2720&amp;"|"&amp;$C2720)</f>
        <v/>
      </c>
      <c r="R2720" s="21">
        <f>IF($A2720="","",$A2720&amp;"|"&amp;$C2720&amp;"|"&amp;$D2720)</f>
        <v/>
      </c>
      <c r="S2720" s="21">
        <f>IF($A2720="","",IFERROR(INDEX(Offerte!$D$2:$D$200,MATCH($Q2720,Offerte!$L$2:$L$200,0)),0))</f>
        <v/>
      </c>
      <c r="T2720" s="21">
        <f>IF($A2720="","",IFERROR(INDEX(Offerte!$G$2:$G$200,MATCH($Q2720,Offerte!$L$2:$L$200,0)),"NO"))</f>
        <v/>
      </c>
    </row>
    <row r="2721">
      <c r="A2721" s="10">
        <f>IF(Offerte!$A89="","",Offerte!$A89)</f>
        <v/>
      </c>
      <c r="B2721" s="10">
        <f>IF(Offerte!$A89="","",Offerte!$B89)</f>
        <v/>
      </c>
      <c r="C2721" s="10">
        <f>IF(Offerte!$A89="","",Offerte!$C89)</f>
        <v/>
      </c>
      <c r="D2721" s="10" t="inlineStr">
        <is>
          <t>E.1.1</t>
        </is>
      </c>
      <c r="E2721" s="10" t="inlineStr">
        <is>
          <t>E</t>
        </is>
      </c>
      <c r="F2721" s="10" t="inlineStr">
        <is>
          <t>T</t>
        </is>
      </c>
      <c r="G2721" s="10" t="inlineStr">
        <is>
          <t>tabular</t>
        </is>
      </c>
      <c r="H2721" s="10" t="n">
        <v>2</v>
      </c>
      <c r="I2721" s="10" t="inlineStr">
        <is>
          <t>Mobile app con travel planner PRM</t>
        </is>
      </c>
      <c r="J2721" s="20" t="n"/>
      <c r="K2721" s="20" t="n"/>
      <c r="L2721" s="20" t="n"/>
      <c r="M2721" s="20" t="n"/>
      <c r="N2721" s="21">
        <f>IF($A2721="","",IF(IFERROR(VALUE($M2721),0)=1,1,0))</f>
        <v/>
      </c>
      <c r="O2721" s="21">
        <f>IF($A2721="",0,IF(OR($S2721&lt;&gt;1,COUNTA($J2721:$M2721)=0),0,IF($N2721=1,$H2721,0)))</f>
        <v/>
      </c>
      <c r="P2721" s="10" t="inlineStr">
        <is>
          <t>sì/no</t>
        </is>
      </c>
      <c r="Q2721" s="21">
        <f>IF($A2721="","",$A2721&amp;"|"&amp;$C2721)</f>
        <v/>
      </c>
      <c r="R2721" s="21">
        <f>IF($A2721="","",$A2721&amp;"|"&amp;$C2721&amp;"|"&amp;$D2721)</f>
        <v/>
      </c>
      <c r="S2721" s="21">
        <f>IF($A2721="","",IFERROR(INDEX(Offerte!$D$2:$D$200,MATCH($Q2721,Offerte!$L$2:$L$200,0)),0))</f>
        <v/>
      </c>
      <c r="T2721" s="21">
        <f>IF($A2721="","",IFERROR(INDEX(Offerte!$G$2:$G$200,MATCH($Q2721,Offerte!$L$2:$L$200,0)),"NO"))</f>
        <v/>
      </c>
    </row>
    <row r="2722">
      <c r="A2722" s="10">
        <f>IF(Offerte!$A89="","",Offerte!$A89)</f>
        <v/>
      </c>
      <c r="B2722" s="10">
        <f>IF(Offerte!$A89="","",Offerte!$B89)</f>
        <v/>
      </c>
      <c r="C2722" s="10">
        <f>IF(Offerte!$A89="","",Offerte!$C89)</f>
        <v/>
      </c>
      <c r="D2722" s="10" t="inlineStr">
        <is>
          <t>E.2.1</t>
        </is>
      </c>
      <c r="E2722" s="10" t="inlineStr">
        <is>
          <t>E</t>
        </is>
      </c>
      <c r="F2722" s="10" t="inlineStr">
        <is>
          <t>D</t>
        </is>
      </c>
      <c r="G2722" s="10" t="inlineStr">
        <is>
          <t>discretionary</t>
        </is>
      </c>
      <c r="H2722" s="10" t="n">
        <v>2</v>
      </c>
      <c r="I2722" s="10" t="inlineStr">
        <is>
          <t>Altre azioni informative e rapporti con gli utenti</t>
        </is>
      </c>
      <c r="J2722" s="20" t="n"/>
      <c r="K2722" s="20" t="n"/>
      <c r="L2722" s="20" t="n"/>
      <c r="M2722" s="20" t="n"/>
      <c r="N2722" s="21">
        <f>IF($A2722="","",MAX(0,MIN(1,IFERROR(VALUE($M2722),0))))</f>
        <v/>
      </c>
      <c r="O2722" s="21">
        <f>IF($A2722="",0,IF(OR($S2722&lt;&gt;1,COUNTA($J2722:$M2722)=0),0,IF(SUMPRODUCT(MAX(($C$5:$C$6173=$C2722)*($D$5:$D$6173=$D2722)*($S$5:$S$6173=1)*IFERROR($N$5:$N$6173*1,0)))&gt;0,ROUND($H2722*($N2722/SUMPRODUCT(MAX(($C$5:$C$6173=$C2722)*($D$5:$D$6173=$D2722)*($S$5:$S$6173=1)*IFERROR($N$5:$N$6173*1,0)))),4),0)))</f>
        <v/>
      </c>
      <c r="P2722" s="10" t="inlineStr">
        <is>
          <t>coeff.</t>
        </is>
      </c>
      <c r="Q2722" s="21">
        <f>IF($A2722="","",$A2722&amp;"|"&amp;$C2722)</f>
        <v/>
      </c>
      <c r="R2722" s="21">
        <f>IF($A2722="","",$A2722&amp;"|"&amp;$C2722&amp;"|"&amp;$D2722)</f>
        <v/>
      </c>
      <c r="S2722" s="21">
        <f>IF($A2722="","",IFERROR(INDEX(Offerte!$D$2:$D$200,MATCH($Q2722,Offerte!$L$2:$L$200,0)),0))</f>
        <v/>
      </c>
      <c r="T2722" s="21">
        <f>IF($A2722="","",IFERROR(INDEX(Offerte!$G$2:$G$200,MATCH($Q2722,Offerte!$L$2:$L$200,0)),"NO"))</f>
        <v/>
      </c>
    </row>
    <row r="2723">
      <c r="A2723" s="10">
        <f>IF(Offerte!$A89="","",Offerte!$A89)</f>
        <v/>
      </c>
      <c r="B2723" s="10">
        <f>IF(Offerte!$A89="","",Offerte!$B89)</f>
        <v/>
      </c>
      <c r="C2723" s="10">
        <f>IF(Offerte!$A89="","",Offerte!$C89)</f>
        <v/>
      </c>
      <c r="D2723" s="10" t="inlineStr">
        <is>
          <t>F.1.1</t>
        </is>
      </c>
      <c r="E2723" s="10" t="inlineStr">
        <is>
          <t>F</t>
        </is>
      </c>
      <c r="F2723" s="10" t="inlineStr">
        <is>
          <t>Q</t>
        </is>
      </c>
      <c r="G2723" s="10" t="inlineStr">
        <is>
          <t>lower</t>
        </is>
      </c>
      <c r="H2723" s="10" t="n">
        <v>7</v>
      </c>
      <c r="I2723" s="10" t="inlineStr">
        <is>
          <t>Performance ambientali del parco mezzi adibito al servizio - I_CEA</t>
        </is>
      </c>
      <c r="J2723" s="20" t="n"/>
      <c r="K2723" s="20" t="n"/>
      <c r="L2723" s="20" t="n"/>
      <c r="M2723" s="20" t="n"/>
      <c r="N2723" s="21">
        <f>IF($A2723="","",IFERROR(VALUE($J2723),0))</f>
        <v/>
      </c>
      <c r="O2723" s="21">
        <f>IF($A2723="",0,IF(OR($S2723&lt;&gt;1,COUNTA($J2723:$M2723)=0),0,IF(AND(IFERROR(AGGREGATE(15,6,$N$5:$N$6173/(($C$5:$C$6173=$C2723)*($D$5:$D$6173=$D2723)*($S$5:$S$6173=1)*($N$5:$N$6173&gt;0)),1),0)&gt;0,$N2723&gt;0),ROUND($H2723*(IFERROR(AGGREGATE(15,6,$N$5:$N$6173/(($C$5:$C$6173=$C2723)*($D$5:$D$6173=$D2723)*($S$5:$S$6173=1)*($N$5:$N$6173&gt;0)),1),0)/$N2723),4),0)))</f>
        <v/>
      </c>
      <c r="P2723" s="10" t="inlineStr">
        <is>
          <t>indice</t>
        </is>
      </c>
      <c r="Q2723" s="21">
        <f>IF($A2723="","",$A2723&amp;"|"&amp;$C2723)</f>
        <v/>
      </c>
      <c r="R2723" s="21">
        <f>IF($A2723="","",$A2723&amp;"|"&amp;$C2723&amp;"|"&amp;$D2723)</f>
        <v/>
      </c>
      <c r="S2723" s="21">
        <f>IF($A2723="","",IFERROR(INDEX(Offerte!$D$2:$D$200,MATCH($Q2723,Offerte!$L$2:$L$200,0)),0))</f>
        <v/>
      </c>
      <c r="T2723" s="21">
        <f>IF($A2723="","",IFERROR(INDEX(Offerte!$G$2:$G$200,MATCH($Q2723,Offerte!$L$2:$L$200,0)),"NO"))</f>
        <v/>
      </c>
    </row>
    <row r="2724">
      <c r="A2724" s="10">
        <f>IF(Offerte!$A89="","",Offerte!$A89)</f>
        <v/>
      </c>
      <c r="B2724" s="10">
        <f>IF(Offerte!$A89="","",Offerte!$B89)</f>
        <v/>
      </c>
      <c r="C2724" s="10">
        <f>IF(Offerte!$A89="","",Offerte!$C89)</f>
        <v/>
      </c>
      <c r="D2724" s="10" t="inlineStr">
        <is>
          <t>F.2.1</t>
        </is>
      </c>
      <c r="E2724" s="10" t="inlineStr">
        <is>
          <t>F</t>
        </is>
      </c>
      <c r="F2724" s="10" t="inlineStr">
        <is>
          <t>Q</t>
        </is>
      </c>
      <c r="G2724" s="10" t="inlineStr">
        <is>
          <t>higher</t>
        </is>
      </c>
      <c r="H2724" s="10" t="n">
        <v>2</v>
      </c>
      <c r="I2724" s="10" t="inlineStr">
        <is>
          <t>Tasso di copertura del servizio con dispositivi ECO-DRIVER</t>
        </is>
      </c>
      <c r="J2724" s="20" t="n"/>
      <c r="K2724" s="20" t="n"/>
      <c r="L2724" s="20" t="n"/>
      <c r="M2724" s="20" t="n"/>
      <c r="N2724" s="21">
        <f>IF($A2724="","",IFERROR(VALUE($K2724)/VALUE($L2724),IFERROR(VALUE($J2724),0)))</f>
        <v/>
      </c>
      <c r="O2724" s="21">
        <f>IF($A2724="",0,IF(OR($S2724&lt;&gt;1,COUNTA($J2724:$M2724)=0),0,IF(SUMPRODUCT(MAX(($C$5:$C$6173=$C2724)*($D$5:$D$6173=$D2724)*($S$5:$S$6173=1)*IFERROR($N$5:$N$6173*1,0)))&gt;0,ROUND($H2724*($N2724/SUMPRODUCT(MAX(($C$5:$C$6173=$C2724)*($D$5:$D$6173=$D2724)*($S$5:$S$6173=1)*IFERROR($N$5:$N$6173*1,0)))),4),0)))</f>
        <v/>
      </c>
      <c r="P2724" s="10" t="inlineStr">
        <is>
          <t>Autobus attrezzati con dispositivi ECO-DRIVER / Autobus totali in offerta, incluse scorte</t>
        </is>
      </c>
      <c r="Q2724" s="21">
        <f>IF($A2724="","",$A2724&amp;"|"&amp;$C2724)</f>
        <v/>
      </c>
      <c r="R2724" s="21">
        <f>IF($A2724="","",$A2724&amp;"|"&amp;$C2724&amp;"|"&amp;$D2724)</f>
        <v/>
      </c>
      <c r="S2724" s="21">
        <f>IF($A2724="","",IFERROR(INDEX(Offerte!$D$2:$D$200,MATCH($Q2724,Offerte!$L$2:$L$200,0)),0))</f>
        <v/>
      </c>
      <c r="T2724" s="21">
        <f>IF($A2724="","",IFERROR(INDEX(Offerte!$G$2:$G$200,MATCH($Q2724,Offerte!$L$2:$L$200,0)),"NO"))</f>
        <v/>
      </c>
    </row>
    <row r="2725">
      <c r="A2725" s="10">
        <f>IF(Offerte!$A89="","",Offerte!$A89)</f>
        <v/>
      </c>
      <c r="B2725" s="10">
        <f>IF(Offerte!$A89="","",Offerte!$B89)</f>
        <v/>
      </c>
      <c r="C2725" s="10">
        <f>IF(Offerte!$A89="","",Offerte!$C89)</f>
        <v/>
      </c>
      <c r="D2725" s="10" t="inlineStr">
        <is>
          <t>F.3.1</t>
        </is>
      </c>
      <c r="E2725" s="10" t="inlineStr">
        <is>
          <t>F</t>
        </is>
      </c>
      <c r="F2725" s="10" t="inlineStr">
        <is>
          <t>Q</t>
        </is>
      </c>
      <c r="G2725" s="10" t="inlineStr">
        <is>
          <t>higher</t>
        </is>
      </c>
      <c r="H2725" s="10" t="n">
        <v>2</v>
      </c>
      <c r="I2725" s="10" t="inlineStr">
        <is>
          <t>Autoproduzione consumi elettrici per trazione</t>
        </is>
      </c>
      <c r="J2725" s="20" t="n"/>
      <c r="K2725" s="20" t="n"/>
      <c r="L2725" s="20" t="n"/>
      <c r="M2725" s="20" t="n"/>
      <c r="N2725" s="21">
        <f>IF($A2725="","",IFERROR(VALUE($J2725),0))</f>
        <v/>
      </c>
      <c r="O2725" s="21">
        <f>IF($A2725="",0,IF(OR($S2725&lt;&gt;1,COUNTA($J2725:$M2725)=0),0,IF(SUMPRODUCT(MAX(($C$5:$C$6173=$C2725)*($D$5:$D$6173=$D2725)*($S$5:$S$6173=1)*IFERROR($N$5:$N$6173*1,0)))&gt;0,ROUND($H2725*($N2725/SUMPRODUCT(MAX(($C$5:$C$6173=$C2725)*($D$5:$D$6173=$D2725)*($S$5:$S$6173=1)*IFERROR($N$5:$N$6173*1,0)))),4),0)))</f>
        <v/>
      </c>
      <c r="P2725" s="10" t="inlineStr">
        <is>
          <t>kWh/anno</t>
        </is>
      </c>
      <c r="Q2725" s="21">
        <f>IF($A2725="","",$A2725&amp;"|"&amp;$C2725)</f>
        <v/>
      </c>
      <c r="R2725" s="21">
        <f>IF($A2725="","",$A2725&amp;"|"&amp;$C2725&amp;"|"&amp;$D2725)</f>
        <v/>
      </c>
      <c r="S2725" s="21">
        <f>IF($A2725="","",IFERROR(INDEX(Offerte!$D$2:$D$200,MATCH($Q2725,Offerte!$L$2:$L$200,0)),0))</f>
        <v/>
      </c>
      <c r="T2725" s="21">
        <f>IF($A2725="","",IFERROR(INDEX(Offerte!$G$2:$G$200,MATCH($Q2725,Offerte!$L$2:$L$200,0)),"NO"))</f>
        <v/>
      </c>
    </row>
    <row r="2726">
      <c r="A2726" s="10">
        <f>IF(Offerte!$A89="","",Offerte!$A89)</f>
        <v/>
      </c>
      <c r="B2726" s="10">
        <f>IF(Offerte!$A89="","",Offerte!$B89)</f>
        <v/>
      </c>
      <c r="C2726" s="10">
        <f>IF(Offerte!$A89="","",Offerte!$C89)</f>
        <v/>
      </c>
      <c r="D2726" s="10" t="inlineStr">
        <is>
          <t>F.4.1</t>
        </is>
      </c>
      <c r="E2726" s="10" t="inlineStr">
        <is>
          <t>F</t>
        </is>
      </c>
      <c r="F2726" s="10" t="inlineStr">
        <is>
          <t>Q</t>
        </is>
      </c>
      <c r="G2726" s="10" t="inlineStr">
        <is>
          <t>soil</t>
        </is>
      </c>
      <c r="H2726" s="10" t="n">
        <v>2</v>
      </c>
      <c r="I2726" s="10" t="inlineStr">
        <is>
          <t>Indice di consumo di suolo</t>
        </is>
      </c>
      <c r="J2726" s="20" t="n"/>
      <c r="K2726" s="20" t="n"/>
      <c r="L2726" s="20" t="n"/>
      <c r="M2726" s="20" t="n"/>
      <c r="N2726" s="21">
        <f>IF($A2726="","",IFERROR(VALUE($J2726),0))</f>
        <v/>
      </c>
      <c r="O2726" s="21">
        <f>IF($A2726="",0,IF(OR($S2726&lt;&gt;1,COUNTA($J2726:$M2726)=0),0,IF($N2726&lt;=0,$H2726,IF(SUMPRODUCT(MAX(($C$5:$C$6173=$C2726)*($D$5:$D$6173=$D2726)*($S$5:$S$6173=1)*IFERROR($N$5:$N$6173*1,0)))&gt;0,ROUND($H2726*((SUMPRODUCT(MAX(($C$5:$C$6173=$C2726)*($D$5:$D$6173=$D2726)*($S$5:$S$6173=1)*IFERROR($N$5:$N$6173*1,0)))-$N2726)/SUMPRODUCT(MAX(($C$5:$C$6173=$C2726)*($D$5:$D$6173=$D2726)*($S$5:$S$6173=1)*IFERROR($N$5:$N$6173*1,0)))),4),0))))</f>
        <v/>
      </c>
      <c r="P2726" s="10" t="inlineStr">
        <is>
          <t>m2</t>
        </is>
      </c>
      <c r="Q2726" s="21">
        <f>IF($A2726="","",$A2726&amp;"|"&amp;$C2726)</f>
        <v/>
      </c>
      <c r="R2726" s="21">
        <f>IF($A2726="","",$A2726&amp;"|"&amp;$C2726&amp;"|"&amp;$D2726)</f>
        <v/>
      </c>
      <c r="S2726" s="21">
        <f>IF($A2726="","",IFERROR(INDEX(Offerte!$D$2:$D$200,MATCH($Q2726,Offerte!$L$2:$L$200,0)),0))</f>
        <v/>
      </c>
      <c r="T2726" s="21">
        <f>IF($A2726="","",IFERROR(INDEX(Offerte!$G$2:$G$200,MATCH($Q2726,Offerte!$L$2:$L$200,0)),"NO"))</f>
        <v/>
      </c>
    </row>
    <row r="2727">
      <c r="A2727" s="10">
        <f>IF(Offerte!$A89="","",Offerte!$A89)</f>
        <v/>
      </c>
      <c r="B2727" s="10">
        <f>IF(Offerte!$A89="","",Offerte!$B89)</f>
        <v/>
      </c>
      <c r="C2727" s="10">
        <f>IF(Offerte!$A89="","",Offerte!$C89)</f>
        <v/>
      </c>
      <c r="D2727" s="10" t="inlineStr">
        <is>
          <t>F.5.1</t>
        </is>
      </c>
      <c r="E2727" s="10" t="inlineStr">
        <is>
          <t>F</t>
        </is>
      </c>
      <c r="F2727" s="10" t="inlineStr">
        <is>
          <t>T</t>
        </is>
      </c>
      <c r="G2727" s="10" t="inlineStr">
        <is>
          <t>tabular</t>
        </is>
      </c>
      <c r="H2727" s="10" t="n">
        <v>1</v>
      </c>
      <c r="I2727" s="10" t="inlineStr">
        <is>
          <t>Rendicontazione di sostenibilità ambientale</t>
        </is>
      </c>
      <c r="J2727" s="20" t="n"/>
      <c r="K2727" s="20" t="n"/>
      <c r="L2727" s="20" t="n"/>
      <c r="M2727" s="20" t="n"/>
      <c r="N2727" s="21">
        <f>IF($A2727="","",IF(IFERROR(VALUE($M2727),0)=1,1,0))</f>
        <v/>
      </c>
      <c r="O2727" s="21">
        <f>IF($A2727="",0,IF(OR($S2727&lt;&gt;1,COUNTA($J2727:$M2727)=0),0,IF($N2727=1,$H2727,0)))</f>
        <v/>
      </c>
      <c r="P2727" s="10" t="inlineStr">
        <is>
          <t>sì/no</t>
        </is>
      </c>
      <c r="Q2727" s="21">
        <f>IF($A2727="","",$A2727&amp;"|"&amp;$C2727)</f>
        <v/>
      </c>
      <c r="R2727" s="21">
        <f>IF($A2727="","",$A2727&amp;"|"&amp;$C2727&amp;"|"&amp;$D2727)</f>
        <v/>
      </c>
      <c r="S2727" s="21">
        <f>IF($A2727="","",IFERROR(INDEX(Offerte!$D$2:$D$200,MATCH($Q2727,Offerte!$L$2:$L$200,0)),0))</f>
        <v/>
      </c>
      <c r="T2727" s="21">
        <f>IF($A2727="","",IFERROR(INDEX(Offerte!$G$2:$G$200,MATCH($Q2727,Offerte!$L$2:$L$200,0)),"NO"))</f>
        <v/>
      </c>
    </row>
    <row r="2728">
      <c r="A2728" s="10">
        <f>IF(Offerte!$A89="","",Offerte!$A89)</f>
        <v/>
      </c>
      <c r="B2728" s="10">
        <f>IF(Offerte!$A89="","",Offerte!$B89)</f>
        <v/>
      </c>
      <c r="C2728" s="10">
        <f>IF(Offerte!$A89="","",Offerte!$C89)</f>
        <v/>
      </c>
      <c r="D2728" s="10" t="inlineStr">
        <is>
          <t>G.1.1</t>
        </is>
      </c>
      <c r="E2728" s="10" t="inlineStr">
        <is>
          <t>G</t>
        </is>
      </c>
      <c r="F2728" s="10" t="inlineStr">
        <is>
          <t>D</t>
        </is>
      </c>
      <c r="G2728" s="10" t="inlineStr">
        <is>
          <t>discretionary</t>
        </is>
      </c>
      <c r="H2728" s="10" t="n">
        <v>2</v>
      </c>
      <c r="I2728" s="10" t="inlineStr">
        <is>
          <t>Qualità del progetto di centrale di controllo aziendale</t>
        </is>
      </c>
      <c r="J2728" s="20" t="n"/>
      <c r="K2728" s="20" t="n"/>
      <c r="L2728" s="20" t="n"/>
      <c r="M2728" s="20" t="n"/>
      <c r="N2728" s="21">
        <f>IF($A2728="","",MAX(0,MIN(1,IFERROR(VALUE($M2728),0))))</f>
        <v/>
      </c>
      <c r="O2728" s="21">
        <f>IF($A2728="",0,IF(OR($S2728&lt;&gt;1,COUNTA($J2728:$M2728)=0),0,IF(SUMPRODUCT(MAX(($C$5:$C$6173=$C2728)*($D$5:$D$6173=$D2728)*($S$5:$S$6173=1)*IFERROR($N$5:$N$6173*1,0)))&gt;0,ROUND($H2728*($N2728/SUMPRODUCT(MAX(($C$5:$C$6173=$C2728)*($D$5:$D$6173=$D2728)*($S$5:$S$6173=1)*IFERROR($N$5:$N$6173*1,0)))),4),0)))</f>
        <v/>
      </c>
      <c r="P2728" s="10" t="inlineStr">
        <is>
          <t>coeff.</t>
        </is>
      </c>
      <c r="Q2728" s="21">
        <f>IF($A2728="","",$A2728&amp;"|"&amp;$C2728)</f>
        <v/>
      </c>
      <c r="R2728" s="21">
        <f>IF($A2728="","",$A2728&amp;"|"&amp;$C2728&amp;"|"&amp;$D2728)</f>
        <v/>
      </c>
      <c r="S2728" s="21">
        <f>IF($A2728="","",IFERROR(INDEX(Offerte!$D$2:$D$200,MATCH($Q2728,Offerte!$L$2:$L$200,0)),0))</f>
        <v/>
      </c>
      <c r="T2728" s="21">
        <f>IF($A2728="","",IFERROR(INDEX(Offerte!$G$2:$G$200,MATCH($Q2728,Offerte!$L$2:$L$200,0)),"NO"))</f>
        <v/>
      </c>
    </row>
    <row r="2729">
      <c r="A2729" s="10">
        <f>IF(Offerte!$A89="","",Offerte!$A89)</f>
        <v/>
      </c>
      <c r="B2729" s="10">
        <f>IF(Offerte!$A89="","",Offerte!$B89)</f>
        <v/>
      </c>
      <c r="C2729" s="10">
        <f>IF(Offerte!$A89="","",Offerte!$C89)</f>
        <v/>
      </c>
      <c r="D2729" s="10" t="inlineStr">
        <is>
          <t>G.2.1</t>
        </is>
      </c>
      <c r="E2729" s="10" t="inlineStr">
        <is>
          <t>G</t>
        </is>
      </c>
      <c r="F2729" s="10" t="inlineStr">
        <is>
          <t>T</t>
        </is>
      </c>
      <c r="G2729" s="10" t="inlineStr">
        <is>
          <t>tabular</t>
        </is>
      </c>
      <c r="H2729" s="10" t="n">
        <v>1</v>
      </c>
      <c r="I2729" s="10" t="inlineStr">
        <is>
          <t>Certificazione ISO 45001</t>
        </is>
      </c>
      <c r="J2729" s="20" t="n"/>
      <c r="K2729" s="20" t="n"/>
      <c r="L2729" s="20" t="n"/>
      <c r="M2729" s="20" t="n"/>
      <c r="N2729" s="21">
        <f>IF($A2729="","",IF(IFERROR(VALUE($M2729),0)=1,1,0))</f>
        <v/>
      </c>
      <c r="O2729" s="21">
        <f>IF($A2729="",0,IF(OR($S2729&lt;&gt;1,COUNTA($J2729:$M2729)=0),0,IF($N2729=1,$H2729,0)))</f>
        <v/>
      </c>
      <c r="P2729" s="10" t="inlineStr">
        <is>
          <t>sì/no</t>
        </is>
      </c>
      <c r="Q2729" s="21">
        <f>IF($A2729="","",$A2729&amp;"|"&amp;$C2729)</f>
        <v/>
      </c>
      <c r="R2729" s="21">
        <f>IF($A2729="","",$A2729&amp;"|"&amp;$C2729&amp;"|"&amp;$D2729)</f>
        <v/>
      </c>
      <c r="S2729" s="21">
        <f>IF($A2729="","",IFERROR(INDEX(Offerte!$D$2:$D$200,MATCH($Q2729,Offerte!$L$2:$L$200,0)),0))</f>
        <v/>
      </c>
      <c r="T2729" s="21">
        <f>IF($A2729="","",IFERROR(INDEX(Offerte!$G$2:$G$200,MATCH($Q2729,Offerte!$L$2:$L$200,0)),"NO"))</f>
        <v/>
      </c>
    </row>
    <row r="2730">
      <c r="A2730" s="10">
        <f>IF(Offerte!$A89="","",Offerte!$A89)</f>
        <v/>
      </c>
      <c r="B2730" s="10">
        <f>IF(Offerte!$A89="","",Offerte!$B89)</f>
        <v/>
      </c>
      <c r="C2730" s="10">
        <f>IF(Offerte!$A89="","",Offerte!$C89)</f>
        <v/>
      </c>
      <c r="D2730" s="10" t="inlineStr">
        <is>
          <t>G.3.1</t>
        </is>
      </c>
      <c r="E2730" s="10" t="inlineStr">
        <is>
          <t>G</t>
        </is>
      </c>
      <c r="F2730" s="10" t="inlineStr">
        <is>
          <t>T</t>
        </is>
      </c>
      <c r="G2730" s="10" t="inlineStr">
        <is>
          <t>tabular</t>
        </is>
      </c>
      <c r="H2730" s="10" t="n">
        <v>1</v>
      </c>
      <c r="I2730" s="10" t="inlineStr">
        <is>
          <t>Certificazioni di responsabilità sociale</t>
        </is>
      </c>
      <c r="J2730" s="20" t="n"/>
      <c r="K2730" s="20" t="n"/>
      <c r="L2730" s="20" t="n"/>
      <c r="M2730" s="20" t="n"/>
      <c r="N2730" s="21">
        <f>IF($A2730="","",IF(IFERROR(VALUE($M2730),0)=1,1,0))</f>
        <v/>
      </c>
      <c r="O2730" s="21">
        <f>IF($A2730="",0,IF(OR($S2730&lt;&gt;1,COUNTA($J2730:$M2730)=0),0,IF($N2730=1,$H2730,0)))</f>
        <v/>
      </c>
      <c r="P2730" s="10" t="inlineStr">
        <is>
          <t>sì/no</t>
        </is>
      </c>
      <c r="Q2730" s="21">
        <f>IF($A2730="","",$A2730&amp;"|"&amp;$C2730)</f>
        <v/>
      </c>
      <c r="R2730" s="21">
        <f>IF($A2730="","",$A2730&amp;"|"&amp;$C2730&amp;"|"&amp;$D2730)</f>
        <v/>
      </c>
      <c r="S2730" s="21">
        <f>IF($A2730="","",IFERROR(INDEX(Offerte!$D$2:$D$200,MATCH($Q2730,Offerte!$L$2:$L$200,0)),0))</f>
        <v/>
      </c>
      <c r="T2730" s="21">
        <f>IF($A2730="","",IFERROR(INDEX(Offerte!$G$2:$G$200,MATCH($Q2730,Offerte!$L$2:$L$200,0)),"NO"))</f>
        <v/>
      </c>
    </row>
    <row r="2731">
      <c r="A2731" s="10">
        <f>IF(Offerte!$A89="","",Offerte!$A89)</f>
        <v/>
      </c>
      <c r="B2731" s="10">
        <f>IF(Offerte!$A89="","",Offerte!$B89)</f>
        <v/>
      </c>
      <c r="C2731" s="10">
        <f>IF(Offerte!$A89="","",Offerte!$C89)</f>
        <v/>
      </c>
      <c r="D2731" s="10" t="inlineStr">
        <is>
          <t>G.4.1</t>
        </is>
      </c>
      <c r="E2731" s="10" t="inlineStr">
        <is>
          <t>G</t>
        </is>
      </c>
      <c r="F2731" s="10" t="inlineStr">
        <is>
          <t>D</t>
        </is>
      </c>
      <c r="G2731" s="10" t="inlineStr">
        <is>
          <t>discretionary</t>
        </is>
      </c>
      <c r="H2731" s="10" t="n">
        <v>2</v>
      </c>
      <c r="I2731" s="10" t="inlineStr">
        <is>
          <t>Qualità del piano di formazione del personale</t>
        </is>
      </c>
      <c r="J2731" s="20" t="n"/>
      <c r="K2731" s="20" t="n"/>
      <c r="L2731" s="20" t="n"/>
      <c r="M2731" s="20" t="n"/>
      <c r="N2731" s="21">
        <f>IF($A2731="","",MAX(0,MIN(1,IFERROR(VALUE($M2731),0))))</f>
        <v/>
      </c>
      <c r="O2731" s="21">
        <f>IF($A2731="",0,IF(OR($S2731&lt;&gt;1,COUNTA($J2731:$M2731)=0),0,IF(SUMPRODUCT(MAX(($C$5:$C$6173=$C2731)*($D$5:$D$6173=$D2731)*($S$5:$S$6173=1)*IFERROR($N$5:$N$6173*1,0)))&gt;0,ROUND($H2731*($N2731/SUMPRODUCT(MAX(($C$5:$C$6173=$C2731)*($D$5:$D$6173=$D2731)*($S$5:$S$6173=1)*IFERROR($N$5:$N$6173*1,0)))),4),0)))</f>
        <v/>
      </c>
      <c r="P2731" s="10" t="inlineStr">
        <is>
          <t>coeff.</t>
        </is>
      </c>
      <c r="Q2731" s="21">
        <f>IF($A2731="","",$A2731&amp;"|"&amp;$C2731)</f>
        <v/>
      </c>
      <c r="R2731" s="21">
        <f>IF($A2731="","",$A2731&amp;"|"&amp;$C2731&amp;"|"&amp;$D2731)</f>
        <v/>
      </c>
      <c r="S2731" s="21">
        <f>IF($A2731="","",IFERROR(INDEX(Offerte!$D$2:$D$200,MATCH($Q2731,Offerte!$L$2:$L$200,0)),0))</f>
        <v/>
      </c>
      <c r="T2731" s="21">
        <f>IF($A2731="","",IFERROR(INDEX(Offerte!$G$2:$G$200,MATCH($Q2731,Offerte!$L$2:$L$200,0)),"NO"))</f>
        <v/>
      </c>
    </row>
    <row r="2732">
      <c r="A2732" s="10">
        <f>IF(Offerte!$A89="","",Offerte!$A89)</f>
        <v/>
      </c>
      <c r="B2732" s="10">
        <f>IF(Offerte!$A89="","",Offerte!$B89)</f>
        <v/>
      </c>
      <c r="C2732" s="10">
        <f>IF(Offerte!$A89="","",Offerte!$C89)</f>
        <v/>
      </c>
      <c r="D2732" s="10" t="inlineStr">
        <is>
          <t>G.5.1</t>
        </is>
      </c>
      <c r="E2732" s="10" t="inlineStr">
        <is>
          <t>G</t>
        </is>
      </c>
      <c r="F2732" s="10" t="inlineStr">
        <is>
          <t>T</t>
        </is>
      </c>
      <c r="G2732" s="10" t="inlineStr">
        <is>
          <t>tabular</t>
        </is>
      </c>
      <c r="H2732" s="10" t="n">
        <v>1</v>
      </c>
      <c r="I2732" s="10" t="inlineStr">
        <is>
          <t>Impegno al mantenimento delle garanzie del contratto di secondo livello del gestore uscente</t>
        </is>
      </c>
      <c r="J2732" s="20" t="n"/>
      <c r="K2732" s="20" t="n"/>
      <c r="L2732" s="20" t="n"/>
      <c r="M2732" s="20" t="n"/>
      <c r="N2732" s="21">
        <f>IF($A2732="","",IF(IFERROR(VALUE($M2732),0)=1,1,0))</f>
        <v/>
      </c>
      <c r="O2732" s="21">
        <f>IF($A2732="",0,IF(OR($S2732&lt;&gt;1,COUNTA($J2732:$M2732)=0),0,IF($N2732=1,$H2732,0)))</f>
        <v/>
      </c>
      <c r="P2732" s="10" t="inlineStr">
        <is>
          <t>sì/no</t>
        </is>
      </c>
      <c r="Q2732" s="21">
        <f>IF($A2732="","",$A2732&amp;"|"&amp;$C2732)</f>
        <v/>
      </c>
      <c r="R2732" s="21">
        <f>IF($A2732="","",$A2732&amp;"|"&amp;$C2732&amp;"|"&amp;$D2732)</f>
        <v/>
      </c>
      <c r="S2732" s="21">
        <f>IF($A2732="","",IFERROR(INDEX(Offerte!$D$2:$D$200,MATCH($Q2732,Offerte!$L$2:$L$200,0)),0))</f>
        <v/>
      </c>
      <c r="T2732" s="21">
        <f>IF($A2732="","",IFERROR(INDEX(Offerte!$G$2:$G$200,MATCH($Q2732,Offerte!$L$2:$L$200,0)),"NO"))</f>
        <v/>
      </c>
    </row>
    <row r="2733">
      <c r="A2733" s="10">
        <f>IF(Offerte!$A90="","",Offerte!$A90)</f>
        <v/>
      </c>
      <c r="B2733" s="10">
        <f>IF(Offerte!$A90="","",Offerte!$B90)</f>
        <v/>
      </c>
      <c r="C2733" s="10">
        <f>IF(Offerte!$A90="","",Offerte!$C90)</f>
        <v/>
      </c>
      <c r="D2733" s="10" t="inlineStr">
        <is>
          <t>A.1.1</t>
        </is>
      </c>
      <c r="E2733" s="10" t="inlineStr">
        <is>
          <t>A</t>
        </is>
      </c>
      <c r="F2733" s="10" t="inlineStr">
        <is>
          <t>Q</t>
        </is>
      </c>
      <c r="G2733" s="10" t="inlineStr">
        <is>
          <t>higher</t>
        </is>
      </c>
      <c r="H2733" s="10" t="n">
        <v>3</v>
      </c>
      <c r="I2733" s="10" t="inlineStr">
        <is>
          <t>Tasso aggiuntivo di corse controllate</t>
        </is>
      </c>
      <c r="J2733" s="20" t="n"/>
      <c r="K2733" s="20" t="n"/>
      <c r="L2733" s="20" t="n"/>
      <c r="M2733" s="20" t="n"/>
      <c r="N2733" s="21">
        <f>IF($A2733="","",IFERROR(VALUE($K2733)/VALUE($L2733)*100,IFERROR(VALUE($J2733),0)))</f>
        <v/>
      </c>
      <c r="O2733" s="21">
        <f>IF($A2733="",0,IF(OR($S2733&lt;&gt;1,COUNTA($J2733:$M2733)=0),0,IF(SUMPRODUCT(MAX(($C$5:$C$6173=$C2733)*($D$5:$D$6173=$D2733)*($S$5:$S$6173=1)*IFERROR($N$5:$N$6173*1,0)))&gt;0,ROUND($H2733*($N2733/SUMPRODUCT(MAX(($C$5:$C$6173=$C2733)*($D$5:$D$6173=$D2733)*($S$5:$S$6173=1)*IFERROR($N$5:$N$6173*1,0)))),4),0)))</f>
        <v/>
      </c>
      <c r="P2733" s="10" t="inlineStr">
        <is>
          <t>Corse controllate annue / Corse programmate annue</t>
        </is>
      </c>
      <c r="Q2733" s="21">
        <f>IF($A2733="","",$A2733&amp;"|"&amp;$C2733)</f>
        <v/>
      </c>
      <c r="R2733" s="21">
        <f>IF($A2733="","",$A2733&amp;"|"&amp;$C2733&amp;"|"&amp;$D2733)</f>
        <v/>
      </c>
      <c r="S2733" s="21">
        <f>IF($A2733="","",IFERROR(INDEX(Offerte!$D$2:$D$200,MATCH($Q2733,Offerte!$L$2:$L$200,0)),0))</f>
        <v/>
      </c>
      <c r="T2733" s="21">
        <f>IF($A2733="","",IFERROR(INDEX(Offerte!$G$2:$G$200,MATCH($Q2733,Offerte!$L$2:$L$200,0)),"NO"))</f>
        <v/>
      </c>
    </row>
    <row r="2734">
      <c r="A2734" s="10">
        <f>IF(Offerte!$A90="","",Offerte!$A90)</f>
        <v/>
      </c>
      <c r="B2734" s="10">
        <f>IF(Offerte!$A90="","",Offerte!$B90)</f>
        <v/>
      </c>
      <c r="C2734" s="10">
        <f>IF(Offerte!$A90="","",Offerte!$C90)</f>
        <v/>
      </c>
      <c r="D2734" s="10" t="inlineStr">
        <is>
          <t>A.1.2</t>
        </is>
      </c>
      <c r="E2734" s="10" t="inlineStr">
        <is>
          <t>A</t>
        </is>
      </c>
      <c r="F2734" s="10" t="inlineStr">
        <is>
          <t>Q</t>
        </is>
      </c>
      <c r="G2734" s="10" t="inlineStr">
        <is>
          <t>higher</t>
        </is>
      </c>
      <c r="H2734" s="10" t="n">
        <v>4</v>
      </c>
      <c r="I2734" s="10" t="inlineStr">
        <is>
          <t>Numero aggiuntivo di passeggeri controllati</t>
        </is>
      </c>
      <c r="J2734" s="20" t="n"/>
      <c r="K2734" s="20" t="n"/>
      <c r="L2734" s="20" t="n"/>
      <c r="M2734" s="20" t="n"/>
      <c r="N2734" s="21">
        <f>IF($A2734="","",IFERROR(VALUE($J2734),0))</f>
        <v/>
      </c>
      <c r="O2734" s="21">
        <f>IF($A2734="",0,IF(OR($S2734&lt;&gt;1,COUNTA($J2734:$M2734)=0),0,IF(SUMPRODUCT(MAX(($C$5:$C$6173=$C2734)*($D$5:$D$6173=$D2734)*($S$5:$S$6173=1)*IFERROR($N$5:$N$6173*1,0)))&gt;0,ROUND($H2734*($N2734/SUMPRODUCT(MAX(($C$5:$C$6173=$C2734)*($D$5:$D$6173=$D2734)*($S$5:$S$6173=1)*IFERROR($N$5:$N$6173*1,0)))),4),0)))</f>
        <v/>
      </c>
      <c r="P2734" s="10" t="inlineStr">
        <is>
          <t>passeggeri/anno</t>
        </is>
      </c>
      <c r="Q2734" s="21">
        <f>IF($A2734="","",$A2734&amp;"|"&amp;$C2734)</f>
        <v/>
      </c>
      <c r="R2734" s="21">
        <f>IF($A2734="","",$A2734&amp;"|"&amp;$C2734&amp;"|"&amp;$D2734)</f>
        <v/>
      </c>
      <c r="S2734" s="21">
        <f>IF($A2734="","",IFERROR(INDEX(Offerte!$D$2:$D$200,MATCH($Q2734,Offerte!$L$2:$L$200,0)),0))</f>
        <v/>
      </c>
      <c r="T2734" s="21">
        <f>IF($A2734="","",IFERROR(INDEX(Offerte!$G$2:$G$200,MATCH($Q2734,Offerte!$L$2:$L$200,0)),"NO"))</f>
        <v/>
      </c>
    </row>
    <row r="2735">
      <c r="A2735" s="10">
        <f>IF(Offerte!$A90="","",Offerte!$A90)</f>
        <v/>
      </c>
      <c r="B2735" s="10">
        <f>IF(Offerte!$A90="","",Offerte!$B90)</f>
        <v/>
      </c>
      <c r="C2735" s="10">
        <f>IF(Offerte!$A90="","",Offerte!$C90)</f>
        <v/>
      </c>
      <c r="D2735" s="10" t="inlineStr">
        <is>
          <t>B.1.1</t>
        </is>
      </c>
      <c r="E2735" s="10" t="inlineStr">
        <is>
          <t>B</t>
        </is>
      </c>
      <c r="F2735" s="10" t="inlineStr">
        <is>
          <t>Q</t>
        </is>
      </c>
      <c r="G2735" s="10" t="inlineStr">
        <is>
          <t>higher</t>
        </is>
      </c>
      <c r="H2735" s="10" t="n">
        <v>3</v>
      </c>
      <c r="I2735" s="10" t="inlineStr">
        <is>
          <t>Incremento dei posti offerti nelle fasce di punta</t>
        </is>
      </c>
      <c r="J2735" s="20" t="n"/>
      <c r="K2735" s="20" t="n"/>
      <c r="L2735" s="20" t="n"/>
      <c r="M2735" s="20" t="n"/>
      <c r="N2735" s="21">
        <f>IF($A2735="","",IFERROR(VALUE($J2735),0))</f>
        <v/>
      </c>
      <c r="O2735" s="21">
        <f>IF($A2735="",0,IF(OR($S2735&lt;&gt;1,COUNTA($J2735:$M2735)=0),0,IF(SUMPRODUCT(MAX(($C$5:$C$6173=$C2735)*($D$5:$D$6173=$D2735)*($S$5:$S$6173=1)*IFERROR($N$5:$N$6173*1,0)))&gt;0,ROUND($H2735*($N2735/SUMPRODUCT(MAX(($C$5:$C$6173=$C2735)*($D$5:$D$6173=$D2735)*($S$5:$S$6173=1)*IFERROR($N$5:$N$6173*1,0)))),4),0)))</f>
        <v/>
      </c>
      <c r="P2735" s="10" t="inlineStr">
        <is>
          <t>posti*km</t>
        </is>
      </c>
      <c r="Q2735" s="21">
        <f>IF($A2735="","",$A2735&amp;"|"&amp;$C2735)</f>
        <v/>
      </c>
      <c r="R2735" s="21">
        <f>IF($A2735="","",$A2735&amp;"|"&amp;$C2735&amp;"|"&amp;$D2735)</f>
        <v/>
      </c>
      <c r="S2735" s="21">
        <f>IF($A2735="","",IFERROR(INDEX(Offerte!$D$2:$D$200,MATCH($Q2735,Offerte!$L$2:$L$200,0)),0))</f>
        <v/>
      </c>
      <c r="T2735" s="21">
        <f>IF($A2735="","",IFERROR(INDEX(Offerte!$G$2:$G$200,MATCH($Q2735,Offerte!$L$2:$L$200,0)),"NO"))</f>
        <v/>
      </c>
    </row>
    <row r="2736">
      <c r="A2736" s="10">
        <f>IF(Offerte!$A90="","",Offerte!$A90)</f>
        <v/>
      </c>
      <c r="B2736" s="10">
        <f>IF(Offerte!$A90="","",Offerte!$B90)</f>
        <v/>
      </c>
      <c r="C2736" s="10">
        <f>IF(Offerte!$A90="","",Offerte!$C90)</f>
        <v/>
      </c>
      <c r="D2736" s="10" t="inlineStr">
        <is>
          <t>B.2.1</t>
        </is>
      </c>
      <c r="E2736" s="10" t="inlineStr">
        <is>
          <t>B</t>
        </is>
      </c>
      <c r="F2736" s="10" t="inlineStr">
        <is>
          <t>Q</t>
        </is>
      </c>
      <c r="G2736" s="10" t="inlineStr">
        <is>
          <t>higher</t>
        </is>
      </c>
      <c r="H2736" s="10" t="n">
        <v>4</v>
      </c>
      <c r="I2736" s="10" t="inlineStr">
        <is>
          <t>Corse aggiuntive nell'arco giornaliero base</t>
        </is>
      </c>
      <c r="J2736" s="20" t="n"/>
      <c r="K2736" s="20" t="n"/>
      <c r="L2736" s="20" t="n"/>
      <c r="M2736" s="20" t="n"/>
      <c r="N2736" s="21">
        <f>IF($A2736="","",IFERROR(VALUE($J2736),0))</f>
        <v/>
      </c>
      <c r="O2736" s="21">
        <f>IF($A2736="",0,IF(OR($S2736&lt;&gt;1,COUNTA($J2736:$M2736)=0),0,IF(SUMPRODUCT(MAX(($C$5:$C$6173=$C2736)*($D$5:$D$6173=$D2736)*($S$5:$S$6173=1)*IFERROR($N$5:$N$6173*1,0)))&gt;0,ROUND($H2736*($N2736/SUMPRODUCT(MAX(($C$5:$C$6173=$C2736)*($D$5:$D$6173=$D2736)*($S$5:$S$6173=1)*IFERROR($N$5:$N$6173*1,0)))),4),0)))</f>
        <v/>
      </c>
      <c r="P2736" s="10" t="inlineStr">
        <is>
          <t>corse</t>
        </is>
      </c>
      <c r="Q2736" s="21">
        <f>IF($A2736="","",$A2736&amp;"|"&amp;$C2736)</f>
        <v/>
      </c>
      <c r="R2736" s="21">
        <f>IF($A2736="","",$A2736&amp;"|"&amp;$C2736&amp;"|"&amp;$D2736)</f>
        <v/>
      </c>
      <c r="S2736" s="21">
        <f>IF($A2736="","",IFERROR(INDEX(Offerte!$D$2:$D$200,MATCH($Q2736,Offerte!$L$2:$L$200,0)),0))</f>
        <v/>
      </c>
      <c r="T2736" s="21">
        <f>IF($A2736="","",IFERROR(INDEX(Offerte!$G$2:$G$200,MATCH($Q2736,Offerte!$L$2:$L$200,0)),"NO"))</f>
        <v/>
      </c>
    </row>
    <row r="2737">
      <c r="A2737" s="10">
        <f>IF(Offerte!$A90="","",Offerte!$A90)</f>
        <v/>
      </c>
      <c r="B2737" s="10">
        <f>IF(Offerte!$A90="","",Offerte!$B90)</f>
        <v/>
      </c>
      <c r="C2737" s="10">
        <f>IF(Offerte!$A90="","",Offerte!$C90)</f>
        <v/>
      </c>
      <c r="D2737" s="10" t="inlineStr">
        <is>
          <t>B.3.1</t>
        </is>
      </c>
      <c r="E2737" s="10" t="inlineStr">
        <is>
          <t>B</t>
        </is>
      </c>
      <c r="F2737" s="10" t="inlineStr">
        <is>
          <t>Q</t>
        </is>
      </c>
      <c r="G2737" s="10" t="inlineStr">
        <is>
          <t>higher</t>
        </is>
      </c>
      <c r="H2737" s="10" t="n">
        <v>2</v>
      </c>
      <c r="I2737" s="10" t="inlineStr">
        <is>
          <t>Numero di corse aggiuntive per allungamento dell'arco di servizio giornaliero nelle fasce serali</t>
        </is>
      </c>
      <c r="J2737" s="20" t="n"/>
      <c r="K2737" s="20" t="n"/>
      <c r="L2737" s="20" t="n"/>
      <c r="M2737" s="20" t="n"/>
      <c r="N2737" s="21">
        <f>IF($A2737="","",IFERROR(VALUE($J2737),0))</f>
        <v/>
      </c>
      <c r="O2737" s="21">
        <f>IF($A2737="",0,IF(OR($S2737&lt;&gt;1,COUNTA($J2737:$M2737)=0),0,IF(SUMPRODUCT(MAX(($C$5:$C$6173=$C2737)*($D$5:$D$6173=$D2737)*($S$5:$S$6173=1)*IFERROR($N$5:$N$6173*1,0)))&gt;0,ROUND($H2737*($N2737/SUMPRODUCT(MAX(($C$5:$C$6173=$C2737)*($D$5:$D$6173=$D2737)*($S$5:$S$6173=1)*IFERROR($N$5:$N$6173*1,0)))),4),0)))</f>
        <v/>
      </c>
      <c r="P2737" s="10" t="inlineStr">
        <is>
          <t>corse</t>
        </is>
      </c>
      <c r="Q2737" s="21">
        <f>IF($A2737="","",$A2737&amp;"|"&amp;$C2737)</f>
        <v/>
      </c>
      <c r="R2737" s="21">
        <f>IF($A2737="","",$A2737&amp;"|"&amp;$C2737&amp;"|"&amp;$D2737)</f>
        <v/>
      </c>
      <c r="S2737" s="21">
        <f>IF($A2737="","",IFERROR(INDEX(Offerte!$D$2:$D$200,MATCH($Q2737,Offerte!$L$2:$L$200,0)),0))</f>
        <v/>
      </c>
      <c r="T2737" s="21">
        <f>IF($A2737="","",IFERROR(INDEX(Offerte!$G$2:$G$200,MATCH($Q2737,Offerte!$L$2:$L$200,0)),"NO"))</f>
        <v/>
      </c>
    </row>
    <row r="2738">
      <c r="A2738" s="10">
        <f>IF(Offerte!$A90="","",Offerte!$A90)</f>
        <v/>
      </c>
      <c r="B2738" s="10">
        <f>IF(Offerte!$A90="","",Offerte!$B90)</f>
        <v/>
      </c>
      <c r="C2738" s="10">
        <f>IF(Offerte!$A90="","",Offerte!$C90)</f>
        <v/>
      </c>
      <c r="D2738" s="10" t="inlineStr">
        <is>
          <t>B.4.1</t>
        </is>
      </c>
      <c r="E2738" s="10" t="inlineStr">
        <is>
          <t>B</t>
        </is>
      </c>
      <c r="F2738" s="10" t="inlineStr">
        <is>
          <t>Q</t>
        </is>
      </c>
      <c r="G2738" s="10" t="inlineStr">
        <is>
          <t>higher</t>
        </is>
      </c>
      <c r="H2738" s="10" t="n">
        <v>3</v>
      </c>
      <c r="I2738" s="10" t="inlineStr">
        <is>
          <t>Percorrenze aggiuntive offerte nel Programma d'esercizio delle prime due fasi attuative</t>
        </is>
      </c>
      <c r="J2738" s="20" t="n"/>
      <c r="K2738" s="20" t="n"/>
      <c r="L2738" s="20" t="n"/>
      <c r="M2738" s="20" t="n"/>
      <c r="N2738" s="21">
        <f>IF($A2738="","",IFERROR(VALUE($J2738),0))</f>
        <v/>
      </c>
      <c r="O2738" s="21">
        <f>IF($A2738="",0,IF(OR($S2738&lt;&gt;1,COUNTA($J2738:$M2738)=0),0,IF(SUMPRODUCT(MAX(($C$5:$C$6173=$C2738)*($D$5:$D$6173=$D2738)*($S$5:$S$6173=1)*IFERROR($N$5:$N$6173*1,0)))&gt;0,ROUND($H2738*($N2738/SUMPRODUCT(MAX(($C$5:$C$6173=$C2738)*($D$5:$D$6173=$D2738)*($S$5:$S$6173=1)*IFERROR($N$5:$N$6173*1,0)))),4),0)))</f>
        <v/>
      </c>
      <c r="P2738" s="10" t="inlineStr">
        <is>
          <t>vett*km</t>
        </is>
      </c>
      <c r="Q2738" s="21">
        <f>IF($A2738="","",$A2738&amp;"|"&amp;$C2738)</f>
        <v/>
      </c>
      <c r="R2738" s="21">
        <f>IF($A2738="","",$A2738&amp;"|"&amp;$C2738&amp;"|"&amp;$D2738)</f>
        <v/>
      </c>
      <c r="S2738" s="21">
        <f>IF($A2738="","",IFERROR(INDEX(Offerte!$D$2:$D$200,MATCH($Q2738,Offerte!$L$2:$L$200,0)),0))</f>
        <v/>
      </c>
      <c r="T2738" s="21">
        <f>IF($A2738="","",IFERROR(INDEX(Offerte!$G$2:$G$200,MATCH($Q2738,Offerte!$L$2:$L$200,0)),"NO"))</f>
        <v/>
      </c>
    </row>
    <row r="2739">
      <c r="A2739" s="10">
        <f>IF(Offerte!$A90="","",Offerte!$A90)</f>
        <v/>
      </c>
      <c r="B2739" s="10">
        <f>IF(Offerte!$A90="","",Offerte!$B90)</f>
        <v/>
      </c>
      <c r="C2739" s="10">
        <f>IF(Offerte!$A90="","",Offerte!$C90)</f>
        <v/>
      </c>
      <c r="D2739" s="10" t="inlineStr">
        <is>
          <t>B.5.1</t>
        </is>
      </c>
      <c r="E2739" s="10" t="inlineStr">
        <is>
          <t>B</t>
        </is>
      </c>
      <c r="F2739" s="10" t="inlineStr">
        <is>
          <t>D</t>
        </is>
      </c>
      <c r="G2739" s="10" t="inlineStr">
        <is>
          <t>discretionary</t>
        </is>
      </c>
      <c r="H2739" s="10" t="n">
        <v>2</v>
      </c>
      <c r="I2739" s="10" t="inlineStr">
        <is>
          <t>Efficacia del progetto di servizi complementari DRT</t>
        </is>
      </c>
      <c r="J2739" s="20" t="n"/>
      <c r="K2739" s="20" t="n"/>
      <c r="L2739" s="20" t="n"/>
      <c r="M2739" s="20" t="n"/>
      <c r="N2739" s="21">
        <f>IF($A2739="","",MAX(0,MIN(1,IFERROR(VALUE($M2739),0))))</f>
        <v/>
      </c>
      <c r="O2739" s="21">
        <f>IF($A2739="",0,IF(OR($S2739&lt;&gt;1,COUNTA($J2739:$M2739)=0),0,IF(SUMPRODUCT(MAX(($C$5:$C$6173=$C2739)*($D$5:$D$6173=$D2739)*($S$5:$S$6173=1)*IFERROR($N$5:$N$6173*1,0)))&gt;0,ROUND($H2739*($N2739/SUMPRODUCT(MAX(($C$5:$C$6173=$C2739)*($D$5:$D$6173=$D2739)*($S$5:$S$6173=1)*IFERROR($N$5:$N$6173*1,0)))),4),0)))</f>
        <v/>
      </c>
      <c r="P2739" s="10" t="inlineStr">
        <is>
          <t>coeff.</t>
        </is>
      </c>
      <c r="Q2739" s="21">
        <f>IF($A2739="","",$A2739&amp;"|"&amp;$C2739)</f>
        <v/>
      </c>
      <c r="R2739" s="21">
        <f>IF($A2739="","",$A2739&amp;"|"&amp;$C2739&amp;"|"&amp;$D2739)</f>
        <v/>
      </c>
      <c r="S2739" s="21">
        <f>IF($A2739="","",IFERROR(INDEX(Offerte!$D$2:$D$200,MATCH($Q2739,Offerte!$L$2:$L$200,0)),0))</f>
        <v/>
      </c>
      <c r="T2739" s="21">
        <f>IF($A2739="","",IFERROR(INDEX(Offerte!$G$2:$G$200,MATCH($Q2739,Offerte!$L$2:$L$200,0)),"NO"))</f>
        <v/>
      </c>
    </row>
    <row r="2740">
      <c r="A2740" s="10">
        <f>IF(Offerte!$A90="","",Offerte!$A90)</f>
        <v/>
      </c>
      <c r="B2740" s="10">
        <f>IF(Offerte!$A90="","",Offerte!$B90)</f>
        <v/>
      </c>
      <c r="C2740" s="10">
        <f>IF(Offerte!$A90="","",Offerte!$C90)</f>
        <v/>
      </c>
      <c r="D2740" s="10" t="inlineStr">
        <is>
          <t>C.1.1</t>
        </is>
      </c>
      <c r="E2740" s="10" t="inlineStr">
        <is>
          <t>C</t>
        </is>
      </c>
      <c r="F2740" s="10" t="inlineStr">
        <is>
          <t>Q</t>
        </is>
      </c>
      <c r="G2740" s="10" t="inlineStr">
        <is>
          <t>higher</t>
        </is>
      </c>
      <c r="H2740" s="10" t="n">
        <v>2</v>
      </c>
      <c r="I2740" s="10" t="inlineStr">
        <is>
          <t>Tasso di copertura del servizio con telecamere BSD</t>
        </is>
      </c>
      <c r="J2740" s="20" t="n"/>
      <c r="K2740" s="20" t="n"/>
      <c r="L2740" s="20" t="n"/>
      <c r="M2740" s="20" t="n"/>
      <c r="N2740" s="21">
        <f>IF($A2740="","",IFERROR(VALUE($K2740)/VALUE($L2740),IFERROR(VALUE($J2740),0)))</f>
        <v/>
      </c>
      <c r="O2740" s="21">
        <f>IF($A2740="",0,IF(OR($S2740&lt;&gt;1,COUNTA($J2740:$M2740)=0),0,IF(SUMPRODUCT(MAX(($C$5:$C$6173=$C2740)*($D$5:$D$6173=$D2740)*($S$5:$S$6173=1)*IFERROR($N$5:$N$6173*1,0)))&gt;0,ROUND($H2740*($N2740/SUMPRODUCT(MAX(($C$5:$C$6173=$C2740)*($D$5:$D$6173=$D2740)*($S$5:$S$6173=1)*IFERROR($N$5:$N$6173*1,0)))),4),0)))</f>
        <v/>
      </c>
      <c r="P2740" s="10" t="inlineStr">
        <is>
          <t>Autobus attrezzati con telecamere BSD / Autobus totali in offerta, incluse scorte</t>
        </is>
      </c>
      <c r="Q2740" s="21">
        <f>IF($A2740="","",$A2740&amp;"|"&amp;$C2740)</f>
        <v/>
      </c>
      <c r="R2740" s="21">
        <f>IF($A2740="","",$A2740&amp;"|"&amp;$C2740&amp;"|"&amp;$D2740)</f>
        <v/>
      </c>
      <c r="S2740" s="21">
        <f>IF($A2740="","",IFERROR(INDEX(Offerte!$D$2:$D$200,MATCH($Q2740,Offerte!$L$2:$L$200,0)),0))</f>
        <v/>
      </c>
      <c r="T2740" s="21">
        <f>IF($A2740="","",IFERROR(INDEX(Offerte!$G$2:$G$200,MATCH($Q2740,Offerte!$L$2:$L$200,0)),"NO"))</f>
        <v/>
      </c>
    </row>
    <row r="2741">
      <c r="A2741" s="10">
        <f>IF(Offerte!$A90="","",Offerte!$A90)</f>
        <v/>
      </c>
      <c r="B2741" s="10">
        <f>IF(Offerte!$A90="","",Offerte!$B90)</f>
        <v/>
      </c>
      <c r="C2741" s="10">
        <f>IF(Offerte!$A90="","",Offerte!$C90)</f>
        <v/>
      </c>
      <c r="D2741" s="10" t="inlineStr">
        <is>
          <t>C.1.2</t>
        </is>
      </c>
      <c r="E2741" s="10" t="inlineStr">
        <is>
          <t>C</t>
        </is>
      </c>
      <c r="F2741" s="10" t="inlineStr">
        <is>
          <t>Q</t>
        </is>
      </c>
      <c r="G2741" s="10" t="inlineStr">
        <is>
          <t>higher</t>
        </is>
      </c>
      <c r="H2741" s="10" t="n">
        <v>2</v>
      </c>
      <c r="I2741" s="10" t="inlineStr">
        <is>
          <t>Tasso di copertura del servizio con telecamere ADAS</t>
        </is>
      </c>
      <c r="J2741" s="20" t="n"/>
      <c r="K2741" s="20" t="n"/>
      <c r="L2741" s="20" t="n"/>
      <c r="M2741" s="20" t="n"/>
      <c r="N2741" s="21">
        <f>IF($A2741="","",IFERROR(VALUE($K2741)/VALUE($L2741),IFERROR(VALUE($J2741),0)))</f>
        <v/>
      </c>
      <c r="O2741" s="21">
        <f>IF($A2741="",0,IF(OR($S2741&lt;&gt;1,COUNTA($J2741:$M2741)=0),0,IF(SUMPRODUCT(MAX(($C$5:$C$6173=$C2741)*($D$5:$D$6173=$D2741)*($S$5:$S$6173=1)*IFERROR($N$5:$N$6173*1,0)))&gt;0,ROUND($H2741*($N2741/SUMPRODUCT(MAX(($C$5:$C$6173=$C2741)*($D$5:$D$6173=$D2741)*($S$5:$S$6173=1)*IFERROR($N$5:$N$6173*1,0)))),4),0)))</f>
        <v/>
      </c>
      <c r="P2741" s="10" t="inlineStr">
        <is>
          <t>Autobus attrezzati con telecamere ADAS / Autobus totali in offerta, incluse scorte</t>
        </is>
      </c>
      <c r="Q2741" s="21">
        <f>IF($A2741="","",$A2741&amp;"|"&amp;$C2741)</f>
        <v/>
      </c>
      <c r="R2741" s="21">
        <f>IF($A2741="","",$A2741&amp;"|"&amp;$C2741&amp;"|"&amp;$D2741)</f>
        <v/>
      </c>
      <c r="S2741" s="21">
        <f>IF($A2741="","",IFERROR(INDEX(Offerte!$D$2:$D$200,MATCH($Q2741,Offerte!$L$2:$L$200,0)),0))</f>
        <v/>
      </c>
      <c r="T2741" s="21">
        <f>IF($A2741="","",IFERROR(INDEX(Offerte!$G$2:$G$200,MATCH($Q2741,Offerte!$L$2:$L$200,0)),"NO"))</f>
        <v/>
      </c>
    </row>
    <row r="2742">
      <c r="A2742" s="10">
        <f>IF(Offerte!$A90="","",Offerte!$A90)</f>
        <v/>
      </c>
      <c r="B2742" s="10">
        <f>IF(Offerte!$A90="","",Offerte!$B90)</f>
        <v/>
      </c>
      <c r="C2742" s="10">
        <f>IF(Offerte!$A90="","",Offerte!$C90)</f>
        <v/>
      </c>
      <c r="D2742" s="10" t="inlineStr">
        <is>
          <t>C.2.1</t>
        </is>
      </c>
      <c r="E2742" s="10" t="inlineStr">
        <is>
          <t>C</t>
        </is>
      </c>
      <c r="F2742" s="10" t="inlineStr">
        <is>
          <t>Q</t>
        </is>
      </c>
      <c r="G2742" s="10" t="inlineStr">
        <is>
          <t>higher</t>
        </is>
      </c>
      <c r="H2742" s="10" t="n">
        <v>3</v>
      </c>
      <c r="I2742" s="10" t="inlineStr">
        <is>
          <t>Tasso di copertura del servizio con telecamere di bordo di videosorveglianza</t>
        </is>
      </c>
      <c r="J2742" s="20" t="n"/>
      <c r="K2742" s="20" t="n"/>
      <c r="L2742" s="20" t="n"/>
      <c r="M2742" s="20" t="n"/>
      <c r="N2742" s="21">
        <f>IF($A2742="","",IFERROR(VALUE($K2742)/VALUE($L2742),IFERROR(VALUE($J2742),0)))</f>
        <v/>
      </c>
      <c r="O2742" s="21">
        <f>IF($A2742="",0,IF(OR($S2742&lt;&gt;1,COUNTA($J2742:$M2742)=0),0,IF(SUMPRODUCT(MAX(($C$5:$C$6173=$C2742)*($D$5:$D$6173=$D2742)*($S$5:$S$6173=1)*IFERROR($N$5:$N$6173*1,0)))&gt;0,ROUND($H2742*($N2742/SUMPRODUCT(MAX(($C$5:$C$6173=$C2742)*($D$5:$D$6173=$D2742)*($S$5:$S$6173=1)*IFERROR($N$5:$N$6173*1,0)))),4),0)))</f>
        <v/>
      </c>
      <c r="P2742" s="10" t="inlineStr">
        <is>
          <t>Autobus attrezzati con videosorveglianza / Autobus totali in offerta, incluse scorte</t>
        </is>
      </c>
      <c r="Q2742" s="21">
        <f>IF($A2742="","",$A2742&amp;"|"&amp;$C2742)</f>
        <v/>
      </c>
      <c r="R2742" s="21">
        <f>IF($A2742="","",$A2742&amp;"|"&amp;$C2742&amp;"|"&amp;$D2742)</f>
        <v/>
      </c>
      <c r="S2742" s="21">
        <f>IF($A2742="","",IFERROR(INDEX(Offerte!$D$2:$D$200,MATCH($Q2742,Offerte!$L$2:$L$200,0)),0))</f>
        <v/>
      </c>
      <c r="T2742" s="21">
        <f>IF($A2742="","",IFERROR(INDEX(Offerte!$G$2:$G$200,MATCH($Q2742,Offerte!$L$2:$L$200,0)),"NO"))</f>
        <v/>
      </c>
    </row>
    <row r="2743">
      <c r="A2743" s="10">
        <f>IF(Offerte!$A90="","",Offerte!$A90)</f>
        <v/>
      </c>
      <c r="B2743" s="10">
        <f>IF(Offerte!$A90="","",Offerte!$B90)</f>
        <v/>
      </c>
      <c r="C2743" s="10">
        <f>IF(Offerte!$A90="","",Offerte!$C90)</f>
        <v/>
      </c>
      <c r="D2743" s="10" t="inlineStr">
        <is>
          <t>C.2.2</t>
        </is>
      </c>
      <c r="E2743" s="10" t="inlineStr">
        <is>
          <t>C</t>
        </is>
      </c>
      <c r="F2743" s="10" t="inlineStr">
        <is>
          <t>T</t>
        </is>
      </c>
      <c r="G2743" s="10" t="inlineStr">
        <is>
          <t>tabular</t>
        </is>
      </c>
      <c r="H2743" s="10" t="n">
        <v>1</v>
      </c>
      <c r="I2743" s="10" t="inlineStr">
        <is>
          <t>Software video/audio analisi per situazioni di pericolo</t>
        </is>
      </c>
      <c r="J2743" s="20" t="n"/>
      <c r="K2743" s="20" t="n"/>
      <c r="L2743" s="20" t="n"/>
      <c r="M2743" s="20" t="n"/>
      <c r="N2743" s="21">
        <f>IF($A2743="","",IF(IFERROR(VALUE($M2743),0)=1,1,0))</f>
        <v/>
      </c>
      <c r="O2743" s="21">
        <f>IF($A2743="",0,IF(OR($S2743&lt;&gt;1,COUNTA($J2743:$M2743)=0),0,IF($N2743=1,$H2743,0)))</f>
        <v/>
      </c>
      <c r="P2743" s="10" t="inlineStr">
        <is>
          <t>sì/no</t>
        </is>
      </c>
      <c r="Q2743" s="21">
        <f>IF($A2743="","",$A2743&amp;"|"&amp;$C2743)</f>
        <v/>
      </c>
      <c r="R2743" s="21">
        <f>IF($A2743="","",$A2743&amp;"|"&amp;$C2743&amp;"|"&amp;$D2743)</f>
        <v/>
      </c>
      <c r="S2743" s="21">
        <f>IF($A2743="","",IFERROR(INDEX(Offerte!$D$2:$D$200,MATCH($Q2743,Offerte!$L$2:$L$200,0)),0))</f>
        <v/>
      </c>
      <c r="T2743" s="21">
        <f>IF($A2743="","",IFERROR(INDEX(Offerte!$G$2:$G$200,MATCH($Q2743,Offerte!$L$2:$L$200,0)),"NO"))</f>
        <v/>
      </c>
    </row>
    <row r="2744">
      <c r="A2744" s="10">
        <f>IF(Offerte!$A90="","",Offerte!$A90)</f>
        <v/>
      </c>
      <c r="B2744" s="10">
        <f>IF(Offerte!$A90="","",Offerte!$B90)</f>
        <v/>
      </c>
      <c r="C2744" s="10">
        <f>IF(Offerte!$A90="","",Offerte!$C90)</f>
        <v/>
      </c>
      <c r="D2744" s="10" t="inlineStr">
        <is>
          <t>C.2.3</t>
        </is>
      </c>
      <c r="E2744" s="10" t="inlineStr">
        <is>
          <t>C</t>
        </is>
      </c>
      <c r="F2744" s="10" t="inlineStr">
        <is>
          <t>T</t>
        </is>
      </c>
      <c r="G2744" s="10" t="inlineStr">
        <is>
          <t>tabular</t>
        </is>
      </c>
      <c r="H2744" s="10" t="n">
        <v>1</v>
      </c>
      <c r="I2744" s="10" t="inlineStr">
        <is>
          <t>Collegamento con centrale qualificata di pronto intervento</t>
        </is>
      </c>
      <c r="J2744" s="20" t="n"/>
      <c r="K2744" s="20" t="n"/>
      <c r="L2744" s="20" t="n"/>
      <c r="M2744" s="20" t="n"/>
      <c r="N2744" s="21">
        <f>IF($A2744="","",IF(IFERROR(VALUE($M2744),0)=1,1,0))</f>
        <v/>
      </c>
      <c r="O2744" s="21">
        <f>IF($A2744="",0,IF(OR($S2744&lt;&gt;1,COUNTA($J2744:$M2744)=0),0,IF($N2744=1,$H2744,0)))</f>
        <v/>
      </c>
      <c r="P2744" s="10" t="inlineStr">
        <is>
          <t>sì/no</t>
        </is>
      </c>
      <c r="Q2744" s="21">
        <f>IF($A2744="","",$A2744&amp;"|"&amp;$C2744)</f>
        <v/>
      </c>
      <c r="R2744" s="21">
        <f>IF($A2744="","",$A2744&amp;"|"&amp;$C2744&amp;"|"&amp;$D2744)</f>
        <v/>
      </c>
      <c r="S2744" s="21">
        <f>IF($A2744="","",IFERROR(INDEX(Offerte!$D$2:$D$200,MATCH($Q2744,Offerte!$L$2:$L$200,0)),0))</f>
        <v/>
      </c>
      <c r="T2744" s="21">
        <f>IF($A2744="","",IFERROR(INDEX(Offerte!$G$2:$G$200,MATCH($Q2744,Offerte!$L$2:$L$200,0)),"NO"))</f>
        <v/>
      </c>
    </row>
    <row r="2745">
      <c r="A2745" s="10">
        <f>IF(Offerte!$A90="","",Offerte!$A90)</f>
        <v/>
      </c>
      <c r="B2745" s="10">
        <f>IF(Offerte!$A90="","",Offerte!$B90)</f>
        <v/>
      </c>
      <c r="C2745" s="10">
        <f>IF(Offerte!$A90="","",Offerte!$C90)</f>
        <v/>
      </c>
      <c r="D2745" s="10" t="inlineStr">
        <is>
          <t>C.2.4</t>
        </is>
      </c>
      <c r="E2745" s="10" t="inlineStr">
        <is>
          <t>C</t>
        </is>
      </c>
      <c r="F2745" s="10" t="inlineStr">
        <is>
          <t>Q</t>
        </is>
      </c>
      <c r="G2745" s="10" t="inlineStr">
        <is>
          <t>higher</t>
        </is>
      </c>
      <c r="H2745" s="10" t="n">
        <v>1</v>
      </c>
      <c r="I2745" s="10" t="inlineStr">
        <is>
          <t>Tasso di copertura del servizio con dispositivi per la chiamata di emergenza del conducente</t>
        </is>
      </c>
      <c r="J2745" s="20" t="n"/>
      <c r="K2745" s="20" t="n"/>
      <c r="L2745" s="20" t="n"/>
      <c r="M2745" s="20" t="n"/>
      <c r="N2745" s="21">
        <f>IF($A2745="","",IFERROR(VALUE($K2745)/VALUE($L2745),IFERROR(VALUE($J2745),0)))</f>
        <v/>
      </c>
      <c r="O2745" s="21">
        <f>IF($A2745="",0,IF(OR($S2745&lt;&gt;1,COUNTA($J2745:$M2745)=0),0,IF(SUMPRODUCT(MAX(($C$5:$C$6173=$C2745)*($D$5:$D$6173=$D2745)*($S$5:$S$6173=1)*IFERROR($N$5:$N$6173*1,0)))&gt;0,ROUND($H2745*($N2745/SUMPRODUCT(MAX(($C$5:$C$6173=$C2745)*($D$5:$D$6173=$D2745)*($S$5:$S$6173=1)*IFERROR($N$5:$N$6173*1,0)))),4),0)))</f>
        <v/>
      </c>
      <c r="P2745" s="10" t="inlineStr">
        <is>
          <t>Autobus attrezzati con chiamata di emergenza / Autobus totali in offerta, incluse scorte</t>
        </is>
      </c>
      <c r="Q2745" s="21">
        <f>IF($A2745="","",$A2745&amp;"|"&amp;$C2745)</f>
        <v/>
      </c>
      <c r="R2745" s="21">
        <f>IF($A2745="","",$A2745&amp;"|"&amp;$C2745&amp;"|"&amp;$D2745)</f>
        <v/>
      </c>
      <c r="S2745" s="21">
        <f>IF($A2745="","",IFERROR(INDEX(Offerte!$D$2:$D$200,MATCH($Q2745,Offerte!$L$2:$L$200,0)),0))</f>
        <v/>
      </c>
      <c r="T2745" s="21">
        <f>IF($A2745="","",IFERROR(INDEX(Offerte!$G$2:$G$200,MATCH($Q2745,Offerte!$L$2:$L$200,0)),"NO"))</f>
        <v/>
      </c>
    </row>
    <row r="2746">
      <c r="A2746" s="10">
        <f>IF(Offerte!$A90="","",Offerte!$A90)</f>
        <v/>
      </c>
      <c r="B2746" s="10">
        <f>IF(Offerte!$A90="","",Offerte!$B90)</f>
        <v/>
      </c>
      <c r="C2746" s="10">
        <f>IF(Offerte!$A90="","",Offerte!$C90)</f>
        <v/>
      </c>
      <c r="D2746" s="10" t="inlineStr">
        <is>
          <t>C.3.1</t>
        </is>
      </c>
      <c r="E2746" s="10" t="inlineStr">
        <is>
          <t>C</t>
        </is>
      </c>
      <c r="F2746" s="10" t="inlineStr">
        <is>
          <t>Q</t>
        </is>
      </c>
      <c r="G2746" s="10" t="inlineStr">
        <is>
          <t>higher</t>
        </is>
      </c>
      <c r="H2746" s="10" t="n">
        <v>2</v>
      </c>
      <c r="I2746" s="10" t="inlineStr">
        <is>
          <t>Tasso di copertura del servizio con dispositivi di informazione dinamica a bordo mezzo</t>
        </is>
      </c>
      <c r="J2746" s="20" t="n"/>
      <c r="K2746" s="20" t="n"/>
      <c r="L2746" s="20" t="n"/>
      <c r="M2746" s="20" t="n"/>
      <c r="N2746" s="21">
        <f>IF($A2746="","",IFERROR(VALUE($K2746)/VALUE($L2746),IFERROR(VALUE($J2746),0)))</f>
        <v/>
      </c>
      <c r="O2746" s="21">
        <f>IF($A2746="",0,IF(OR($S2746&lt;&gt;1,COUNTA($J2746:$M2746)=0),0,IF(SUMPRODUCT(MAX(($C$5:$C$6173=$C2746)*($D$5:$D$6173=$D2746)*($S$5:$S$6173=1)*IFERROR($N$5:$N$6173*1,0)))&gt;0,ROUND($H2746*($N2746/SUMPRODUCT(MAX(($C$5:$C$6173=$C2746)*($D$5:$D$6173=$D2746)*($S$5:$S$6173=1)*IFERROR($N$5:$N$6173*1,0)))),4),0)))</f>
        <v/>
      </c>
      <c r="P2746" s="10" t="inlineStr">
        <is>
          <t>Autobus con monitor e indicatori vocali / Autobus totali in offerta, incluse scorte</t>
        </is>
      </c>
      <c r="Q2746" s="21">
        <f>IF($A2746="","",$A2746&amp;"|"&amp;$C2746)</f>
        <v/>
      </c>
      <c r="R2746" s="21">
        <f>IF($A2746="","",$A2746&amp;"|"&amp;$C2746&amp;"|"&amp;$D2746)</f>
        <v/>
      </c>
      <c r="S2746" s="21">
        <f>IF($A2746="","",IFERROR(INDEX(Offerte!$D$2:$D$200,MATCH($Q2746,Offerte!$L$2:$L$200,0)),0))</f>
        <v/>
      </c>
      <c r="T2746" s="21">
        <f>IF($A2746="","",IFERROR(INDEX(Offerte!$G$2:$G$200,MATCH($Q2746,Offerte!$L$2:$L$200,0)),"NO"))</f>
        <v/>
      </c>
    </row>
    <row r="2747">
      <c r="A2747" s="10">
        <f>IF(Offerte!$A90="","",Offerte!$A90)</f>
        <v/>
      </c>
      <c r="B2747" s="10">
        <f>IF(Offerte!$A90="","",Offerte!$B90)</f>
        <v/>
      </c>
      <c r="C2747" s="10">
        <f>IF(Offerte!$A90="","",Offerte!$C90)</f>
        <v/>
      </c>
      <c r="D2747" s="10" t="inlineStr">
        <is>
          <t>C.3.2</t>
        </is>
      </c>
      <c r="E2747" s="10" t="inlineStr">
        <is>
          <t>C</t>
        </is>
      </c>
      <c r="F2747" s="10" t="inlineStr">
        <is>
          <t>T</t>
        </is>
      </c>
      <c r="G2747" s="10" t="inlineStr">
        <is>
          <t>tabular</t>
        </is>
      </c>
      <c r="H2747" s="10" t="n">
        <v>2</v>
      </c>
      <c r="I2747" s="10" t="inlineStr">
        <is>
          <t>Informazioni a bordo su coincidenze ai nodi</t>
        </is>
      </c>
      <c r="J2747" s="20" t="n"/>
      <c r="K2747" s="20" t="n"/>
      <c r="L2747" s="20" t="n"/>
      <c r="M2747" s="20" t="n"/>
      <c r="N2747" s="21">
        <f>IF($A2747="","",IF(IFERROR(VALUE($M2747),0)=1,1,0))</f>
        <v/>
      </c>
      <c r="O2747" s="21">
        <f>IF($A2747="",0,IF(OR($S2747&lt;&gt;1,COUNTA($J2747:$M2747)=0),0,IF(AND($N2747=1,IFERROR(SUMIFS($N$5:$N$6173,$Q$5:$Q$6173,$Q2747,$D$5:$D$6173,"C.3.1"),0)&gt;=0.5),$H2747,0)))</f>
        <v/>
      </c>
      <c r="P2747" s="10" t="inlineStr">
        <is>
          <t>Dipende da C.3.1 &gt;= 0.5</t>
        </is>
      </c>
      <c r="Q2747" s="21">
        <f>IF($A2747="","",$A2747&amp;"|"&amp;$C2747)</f>
        <v/>
      </c>
      <c r="R2747" s="21">
        <f>IF($A2747="","",$A2747&amp;"|"&amp;$C2747&amp;"|"&amp;$D2747)</f>
        <v/>
      </c>
      <c r="S2747" s="21">
        <f>IF($A2747="","",IFERROR(INDEX(Offerte!$D$2:$D$200,MATCH($Q2747,Offerte!$L$2:$L$200,0)),0))</f>
        <v/>
      </c>
      <c r="T2747" s="21">
        <f>IF($A2747="","",IFERROR(INDEX(Offerte!$G$2:$G$200,MATCH($Q2747,Offerte!$L$2:$L$200,0)),"NO"))</f>
        <v/>
      </c>
    </row>
    <row r="2748">
      <c r="A2748" s="10">
        <f>IF(Offerte!$A90="","",Offerte!$A90)</f>
        <v/>
      </c>
      <c r="B2748" s="10">
        <f>IF(Offerte!$A90="","",Offerte!$B90)</f>
        <v/>
      </c>
      <c r="C2748" s="10">
        <f>IF(Offerte!$A90="","",Offerte!$C90)</f>
        <v/>
      </c>
      <c r="D2748" s="10" t="inlineStr">
        <is>
          <t>D.1.1</t>
        </is>
      </c>
      <c r="E2748" s="10" t="inlineStr">
        <is>
          <t>D</t>
        </is>
      </c>
      <c r="F2748" s="10" t="inlineStr">
        <is>
          <t>Q</t>
        </is>
      </c>
      <c r="G2748" s="10" t="inlineStr">
        <is>
          <t>higher</t>
        </is>
      </c>
      <c r="H2748" s="10" t="n">
        <v>3</v>
      </c>
      <c r="I2748" s="10" t="inlineStr">
        <is>
          <t>Installazione di pensiline</t>
        </is>
      </c>
      <c r="J2748" s="20" t="n"/>
      <c r="K2748" s="20" t="n"/>
      <c r="L2748" s="20" t="n"/>
      <c r="M2748" s="20" t="n"/>
      <c r="N2748" s="21">
        <f>IF($A2748="","",IFERROR(VALUE($J2748),0))</f>
        <v/>
      </c>
      <c r="O2748" s="21">
        <f>IF($A2748="",0,IF(OR($S2748&lt;&gt;1,COUNTA($J2748:$M2748)=0),0,IF(SUMPRODUCT(MAX(($C$5:$C$6173=$C2748)*($D$5:$D$6173=$D2748)*($S$5:$S$6173=1)*IFERROR($N$5:$N$6173*1,0)))&gt;0,ROUND($H2748*($N2748/SUMPRODUCT(MAX(($C$5:$C$6173=$C2748)*($D$5:$D$6173=$D2748)*($S$5:$S$6173=1)*IFERROR($N$5:$N$6173*1,0)))),4),0)))</f>
        <v/>
      </c>
      <c r="P2748" s="10" t="inlineStr">
        <is>
          <t>fermate</t>
        </is>
      </c>
      <c r="Q2748" s="21">
        <f>IF($A2748="","",$A2748&amp;"|"&amp;$C2748)</f>
        <v/>
      </c>
      <c r="R2748" s="21">
        <f>IF($A2748="","",$A2748&amp;"|"&amp;$C2748&amp;"|"&amp;$D2748)</f>
        <v/>
      </c>
      <c r="S2748" s="21">
        <f>IF($A2748="","",IFERROR(INDEX(Offerte!$D$2:$D$200,MATCH($Q2748,Offerte!$L$2:$L$200,0)),0))</f>
        <v/>
      </c>
      <c r="T2748" s="21">
        <f>IF($A2748="","",IFERROR(INDEX(Offerte!$G$2:$G$200,MATCH($Q2748,Offerte!$L$2:$L$200,0)),"NO"))</f>
        <v/>
      </c>
    </row>
    <row r="2749">
      <c r="A2749" s="10">
        <f>IF(Offerte!$A90="","",Offerte!$A90)</f>
        <v/>
      </c>
      <c r="B2749" s="10">
        <f>IF(Offerte!$A90="","",Offerte!$B90)</f>
        <v/>
      </c>
      <c r="C2749" s="10">
        <f>IF(Offerte!$A90="","",Offerte!$C90)</f>
        <v/>
      </c>
      <c r="D2749" s="10" t="inlineStr">
        <is>
          <t>D.1.2</t>
        </is>
      </c>
      <c r="E2749" s="10" t="inlineStr">
        <is>
          <t>D</t>
        </is>
      </c>
      <c r="F2749" s="10" t="inlineStr">
        <is>
          <t>Q</t>
        </is>
      </c>
      <c r="G2749" s="10" t="inlineStr">
        <is>
          <t>higher</t>
        </is>
      </c>
      <c r="H2749" s="10" t="n">
        <v>3</v>
      </c>
      <c r="I2749" s="10" t="inlineStr">
        <is>
          <t>Installazione di paline di fermata conformi alla DGR 581/2023</t>
        </is>
      </c>
      <c r="J2749" s="20" t="n"/>
      <c r="K2749" s="20" t="n"/>
      <c r="L2749" s="20" t="n"/>
      <c r="M2749" s="20" t="n"/>
      <c r="N2749" s="21">
        <f>IF($A2749="","",IFERROR(VALUE($J2749),0))</f>
        <v/>
      </c>
      <c r="O2749" s="21">
        <f>IF($A2749="",0,IF(OR($S2749&lt;&gt;1,COUNTA($J2749:$M2749)=0),0,IF(SUMPRODUCT(MAX(($C$5:$C$6173=$C2749)*($D$5:$D$6173=$D2749)*($S$5:$S$6173=1)*IFERROR($N$5:$N$6173*1,0)))&gt;0,ROUND($H2749*($N2749/SUMPRODUCT(MAX(($C$5:$C$6173=$C2749)*($D$5:$D$6173=$D2749)*($S$5:$S$6173=1)*IFERROR($N$5:$N$6173*1,0)))),4),0)))</f>
        <v/>
      </c>
      <c r="P2749" s="10" t="inlineStr">
        <is>
          <t>fermate</t>
        </is>
      </c>
      <c r="Q2749" s="21">
        <f>IF($A2749="","",$A2749&amp;"|"&amp;$C2749)</f>
        <v/>
      </c>
      <c r="R2749" s="21">
        <f>IF($A2749="","",$A2749&amp;"|"&amp;$C2749&amp;"|"&amp;$D2749)</f>
        <v/>
      </c>
      <c r="S2749" s="21">
        <f>IF($A2749="","",IFERROR(INDEX(Offerte!$D$2:$D$200,MATCH($Q2749,Offerte!$L$2:$L$200,0)),0))</f>
        <v/>
      </c>
      <c r="T2749" s="21">
        <f>IF($A2749="","",IFERROR(INDEX(Offerte!$G$2:$G$200,MATCH($Q2749,Offerte!$L$2:$L$200,0)),"NO"))</f>
        <v/>
      </c>
    </row>
    <row r="2750">
      <c r="A2750" s="10">
        <f>IF(Offerte!$A90="","",Offerte!$A90)</f>
        <v/>
      </c>
      <c r="B2750" s="10">
        <f>IF(Offerte!$A90="","",Offerte!$B90)</f>
        <v/>
      </c>
      <c r="C2750" s="10">
        <f>IF(Offerte!$A90="","",Offerte!$C90)</f>
        <v/>
      </c>
      <c r="D2750" s="10" t="inlineStr">
        <is>
          <t>D.1.3</t>
        </is>
      </c>
      <c r="E2750" s="10" t="inlineStr">
        <is>
          <t>D</t>
        </is>
      </c>
      <c r="F2750" s="10" t="inlineStr">
        <is>
          <t>Q</t>
        </is>
      </c>
      <c r="G2750" s="10" t="inlineStr">
        <is>
          <t>higher</t>
        </is>
      </c>
      <c r="H2750" s="10" t="n">
        <v>2</v>
      </c>
      <c r="I2750" s="10" t="inlineStr">
        <is>
          <t>Display informativi connessi alle fermate</t>
        </is>
      </c>
      <c r="J2750" s="20" t="n"/>
      <c r="K2750" s="20" t="n"/>
      <c r="L2750" s="20" t="n"/>
      <c r="M2750" s="20" t="n"/>
      <c r="N2750" s="21">
        <f>IF($A2750="","",IFERROR(VALUE($J2750),0))</f>
        <v/>
      </c>
      <c r="O2750" s="21">
        <f>IF($A2750="",0,IF(OR($S2750&lt;&gt;1,COUNTA($J2750:$M2750)=0),0,IF(SUMPRODUCT(MAX(($C$5:$C$6173=$C2750)*($D$5:$D$6173=$D2750)*($S$5:$S$6173=1)*IFERROR($N$5:$N$6173*1,0)))&gt;0,ROUND($H2750*($N2750/SUMPRODUCT(MAX(($C$5:$C$6173=$C2750)*($D$5:$D$6173=$D2750)*($S$5:$S$6173=1)*IFERROR($N$5:$N$6173*1,0)))),4),0)))</f>
        <v/>
      </c>
      <c r="P2750" s="10" t="inlineStr">
        <is>
          <t>fermate</t>
        </is>
      </c>
      <c r="Q2750" s="21">
        <f>IF($A2750="","",$A2750&amp;"|"&amp;$C2750)</f>
        <v/>
      </c>
      <c r="R2750" s="21">
        <f>IF($A2750="","",$A2750&amp;"|"&amp;$C2750&amp;"|"&amp;$D2750)</f>
        <v/>
      </c>
      <c r="S2750" s="21">
        <f>IF($A2750="","",IFERROR(INDEX(Offerte!$D$2:$D$200,MATCH($Q2750,Offerte!$L$2:$L$200,0)),0))</f>
        <v/>
      </c>
      <c r="T2750" s="21">
        <f>IF($A2750="","",IFERROR(INDEX(Offerte!$G$2:$G$200,MATCH($Q2750,Offerte!$L$2:$L$200,0)),"NO"))</f>
        <v/>
      </c>
    </row>
    <row r="2751">
      <c r="A2751" s="10">
        <f>IF(Offerte!$A90="","",Offerte!$A90)</f>
        <v/>
      </c>
      <c r="B2751" s="10">
        <f>IF(Offerte!$A90="","",Offerte!$B90)</f>
        <v/>
      </c>
      <c r="C2751" s="10">
        <f>IF(Offerte!$A90="","",Offerte!$C90)</f>
        <v/>
      </c>
      <c r="D2751" s="10" t="inlineStr">
        <is>
          <t>D.2.1</t>
        </is>
      </c>
      <c r="E2751" s="10" t="inlineStr">
        <is>
          <t>D</t>
        </is>
      </c>
      <c r="F2751" s="10" t="inlineStr">
        <is>
          <t>Q</t>
        </is>
      </c>
      <c r="G2751" s="10" t="inlineStr">
        <is>
          <t>higher</t>
        </is>
      </c>
      <c r="H2751" s="10" t="n">
        <v>2</v>
      </c>
      <c r="I2751" s="10" t="inlineStr">
        <is>
          <t>Segnali tattili Loges-Vet-Evolution</t>
        </is>
      </c>
      <c r="J2751" s="20" t="n"/>
      <c r="K2751" s="20" t="n"/>
      <c r="L2751" s="20" t="n"/>
      <c r="M2751" s="20" t="n"/>
      <c r="N2751" s="21">
        <f>IF($A2751="","",IFERROR(VALUE($J2751),0))</f>
        <v/>
      </c>
      <c r="O2751" s="21">
        <f>IF($A2751="",0,IF(OR($S2751&lt;&gt;1,COUNTA($J2751:$M2751)=0),0,IF(SUMPRODUCT(MAX(($C$5:$C$6173=$C2751)*($D$5:$D$6173=$D2751)*($S$5:$S$6173=1)*IFERROR($N$5:$N$6173*1,0)))&gt;0,ROUND($H2751*($N2751/SUMPRODUCT(MAX(($C$5:$C$6173=$C2751)*($D$5:$D$6173=$D2751)*($S$5:$S$6173=1)*IFERROR($N$5:$N$6173*1,0)))),4),0)))</f>
        <v/>
      </c>
      <c r="P2751" s="10" t="inlineStr">
        <is>
          <t>fermate</t>
        </is>
      </c>
      <c r="Q2751" s="21">
        <f>IF($A2751="","",$A2751&amp;"|"&amp;$C2751)</f>
        <v/>
      </c>
      <c r="R2751" s="21">
        <f>IF($A2751="","",$A2751&amp;"|"&amp;$C2751&amp;"|"&amp;$D2751)</f>
        <v/>
      </c>
      <c r="S2751" s="21">
        <f>IF($A2751="","",IFERROR(INDEX(Offerte!$D$2:$D$200,MATCH($Q2751,Offerte!$L$2:$L$200,0)),0))</f>
        <v/>
      </c>
      <c r="T2751" s="21">
        <f>IF($A2751="","",IFERROR(INDEX(Offerte!$G$2:$G$200,MATCH($Q2751,Offerte!$L$2:$L$200,0)),"NO"))</f>
        <v/>
      </c>
    </row>
    <row r="2752">
      <c r="A2752" s="10">
        <f>IF(Offerte!$A90="","",Offerte!$A90)</f>
        <v/>
      </c>
      <c r="B2752" s="10">
        <f>IF(Offerte!$A90="","",Offerte!$B90)</f>
        <v/>
      </c>
      <c r="C2752" s="10">
        <f>IF(Offerte!$A90="","",Offerte!$C90)</f>
        <v/>
      </c>
      <c r="D2752" s="10" t="inlineStr">
        <is>
          <t>E.1.1</t>
        </is>
      </c>
      <c r="E2752" s="10" t="inlineStr">
        <is>
          <t>E</t>
        </is>
      </c>
      <c r="F2752" s="10" t="inlineStr">
        <is>
          <t>T</t>
        </is>
      </c>
      <c r="G2752" s="10" t="inlineStr">
        <is>
          <t>tabular</t>
        </is>
      </c>
      <c r="H2752" s="10" t="n">
        <v>2</v>
      </c>
      <c r="I2752" s="10" t="inlineStr">
        <is>
          <t>Mobile app con travel planner PRM</t>
        </is>
      </c>
      <c r="J2752" s="20" t="n"/>
      <c r="K2752" s="20" t="n"/>
      <c r="L2752" s="20" t="n"/>
      <c r="M2752" s="20" t="n"/>
      <c r="N2752" s="21">
        <f>IF($A2752="","",IF(IFERROR(VALUE($M2752),0)=1,1,0))</f>
        <v/>
      </c>
      <c r="O2752" s="21">
        <f>IF($A2752="",0,IF(OR($S2752&lt;&gt;1,COUNTA($J2752:$M2752)=0),0,IF($N2752=1,$H2752,0)))</f>
        <v/>
      </c>
      <c r="P2752" s="10" t="inlineStr">
        <is>
          <t>sì/no</t>
        </is>
      </c>
      <c r="Q2752" s="21">
        <f>IF($A2752="","",$A2752&amp;"|"&amp;$C2752)</f>
        <v/>
      </c>
      <c r="R2752" s="21">
        <f>IF($A2752="","",$A2752&amp;"|"&amp;$C2752&amp;"|"&amp;$D2752)</f>
        <v/>
      </c>
      <c r="S2752" s="21">
        <f>IF($A2752="","",IFERROR(INDEX(Offerte!$D$2:$D$200,MATCH($Q2752,Offerte!$L$2:$L$200,0)),0))</f>
        <v/>
      </c>
      <c r="T2752" s="21">
        <f>IF($A2752="","",IFERROR(INDEX(Offerte!$G$2:$G$200,MATCH($Q2752,Offerte!$L$2:$L$200,0)),"NO"))</f>
        <v/>
      </c>
    </row>
    <row r="2753">
      <c r="A2753" s="10">
        <f>IF(Offerte!$A90="","",Offerte!$A90)</f>
        <v/>
      </c>
      <c r="B2753" s="10">
        <f>IF(Offerte!$A90="","",Offerte!$B90)</f>
        <v/>
      </c>
      <c r="C2753" s="10">
        <f>IF(Offerte!$A90="","",Offerte!$C90)</f>
        <v/>
      </c>
      <c r="D2753" s="10" t="inlineStr">
        <is>
          <t>E.2.1</t>
        </is>
      </c>
      <c r="E2753" s="10" t="inlineStr">
        <is>
          <t>E</t>
        </is>
      </c>
      <c r="F2753" s="10" t="inlineStr">
        <is>
          <t>D</t>
        </is>
      </c>
      <c r="G2753" s="10" t="inlineStr">
        <is>
          <t>discretionary</t>
        </is>
      </c>
      <c r="H2753" s="10" t="n">
        <v>2</v>
      </c>
      <c r="I2753" s="10" t="inlineStr">
        <is>
          <t>Altre azioni informative e rapporti con gli utenti</t>
        </is>
      </c>
      <c r="J2753" s="20" t="n"/>
      <c r="K2753" s="20" t="n"/>
      <c r="L2753" s="20" t="n"/>
      <c r="M2753" s="20" t="n"/>
      <c r="N2753" s="21">
        <f>IF($A2753="","",MAX(0,MIN(1,IFERROR(VALUE($M2753),0))))</f>
        <v/>
      </c>
      <c r="O2753" s="21">
        <f>IF($A2753="",0,IF(OR($S2753&lt;&gt;1,COUNTA($J2753:$M2753)=0),0,IF(SUMPRODUCT(MAX(($C$5:$C$6173=$C2753)*($D$5:$D$6173=$D2753)*($S$5:$S$6173=1)*IFERROR($N$5:$N$6173*1,0)))&gt;0,ROUND($H2753*($N2753/SUMPRODUCT(MAX(($C$5:$C$6173=$C2753)*($D$5:$D$6173=$D2753)*($S$5:$S$6173=1)*IFERROR($N$5:$N$6173*1,0)))),4),0)))</f>
        <v/>
      </c>
      <c r="P2753" s="10" t="inlineStr">
        <is>
          <t>coeff.</t>
        </is>
      </c>
      <c r="Q2753" s="21">
        <f>IF($A2753="","",$A2753&amp;"|"&amp;$C2753)</f>
        <v/>
      </c>
      <c r="R2753" s="21">
        <f>IF($A2753="","",$A2753&amp;"|"&amp;$C2753&amp;"|"&amp;$D2753)</f>
        <v/>
      </c>
      <c r="S2753" s="21">
        <f>IF($A2753="","",IFERROR(INDEX(Offerte!$D$2:$D$200,MATCH($Q2753,Offerte!$L$2:$L$200,0)),0))</f>
        <v/>
      </c>
      <c r="T2753" s="21">
        <f>IF($A2753="","",IFERROR(INDEX(Offerte!$G$2:$G$200,MATCH($Q2753,Offerte!$L$2:$L$200,0)),"NO"))</f>
        <v/>
      </c>
    </row>
    <row r="2754">
      <c r="A2754" s="10">
        <f>IF(Offerte!$A90="","",Offerte!$A90)</f>
        <v/>
      </c>
      <c r="B2754" s="10">
        <f>IF(Offerte!$A90="","",Offerte!$B90)</f>
        <v/>
      </c>
      <c r="C2754" s="10">
        <f>IF(Offerte!$A90="","",Offerte!$C90)</f>
        <v/>
      </c>
      <c r="D2754" s="10" t="inlineStr">
        <is>
          <t>F.1.1</t>
        </is>
      </c>
      <c r="E2754" s="10" t="inlineStr">
        <is>
          <t>F</t>
        </is>
      </c>
      <c r="F2754" s="10" t="inlineStr">
        <is>
          <t>Q</t>
        </is>
      </c>
      <c r="G2754" s="10" t="inlineStr">
        <is>
          <t>lower</t>
        </is>
      </c>
      <c r="H2754" s="10" t="n">
        <v>7</v>
      </c>
      <c r="I2754" s="10" t="inlineStr">
        <is>
          <t>Performance ambientali del parco mezzi adibito al servizio - I_CEA</t>
        </is>
      </c>
      <c r="J2754" s="20" t="n"/>
      <c r="K2754" s="20" t="n"/>
      <c r="L2754" s="20" t="n"/>
      <c r="M2754" s="20" t="n"/>
      <c r="N2754" s="21">
        <f>IF($A2754="","",IFERROR(VALUE($J2754),0))</f>
        <v/>
      </c>
      <c r="O2754" s="21">
        <f>IF($A2754="",0,IF(OR($S2754&lt;&gt;1,COUNTA($J2754:$M2754)=0),0,IF(AND(IFERROR(AGGREGATE(15,6,$N$5:$N$6173/(($C$5:$C$6173=$C2754)*($D$5:$D$6173=$D2754)*($S$5:$S$6173=1)*($N$5:$N$6173&gt;0)),1),0)&gt;0,$N2754&gt;0),ROUND($H2754*(IFERROR(AGGREGATE(15,6,$N$5:$N$6173/(($C$5:$C$6173=$C2754)*($D$5:$D$6173=$D2754)*($S$5:$S$6173=1)*($N$5:$N$6173&gt;0)),1),0)/$N2754),4),0)))</f>
        <v/>
      </c>
      <c r="P2754" s="10" t="inlineStr">
        <is>
          <t>indice</t>
        </is>
      </c>
      <c r="Q2754" s="21">
        <f>IF($A2754="","",$A2754&amp;"|"&amp;$C2754)</f>
        <v/>
      </c>
      <c r="R2754" s="21">
        <f>IF($A2754="","",$A2754&amp;"|"&amp;$C2754&amp;"|"&amp;$D2754)</f>
        <v/>
      </c>
      <c r="S2754" s="21">
        <f>IF($A2754="","",IFERROR(INDEX(Offerte!$D$2:$D$200,MATCH($Q2754,Offerte!$L$2:$L$200,0)),0))</f>
        <v/>
      </c>
      <c r="T2754" s="21">
        <f>IF($A2754="","",IFERROR(INDEX(Offerte!$G$2:$G$200,MATCH($Q2754,Offerte!$L$2:$L$200,0)),"NO"))</f>
        <v/>
      </c>
    </row>
    <row r="2755">
      <c r="A2755" s="10">
        <f>IF(Offerte!$A90="","",Offerte!$A90)</f>
        <v/>
      </c>
      <c r="B2755" s="10">
        <f>IF(Offerte!$A90="","",Offerte!$B90)</f>
        <v/>
      </c>
      <c r="C2755" s="10">
        <f>IF(Offerte!$A90="","",Offerte!$C90)</f>
        <v/>
      </c>
      <c r="D2755" s="10" t="inlineStr">
        <is>
          <t>F.2.1</t>
        </is>
      </c>
      <c r="E2755" s="10" t="inlineStr">
        <is>
          <t>F</t>
        </is>
      </c>
      <c r="F2755" s="10" t="inlineStr">
        <is>
          <t>Q</t>
        </is>
      </c>
      <c r="G2755" s="10" t="inlineStr">
        <is>
          <t>higher</t>
        </is>
      </c>
      <c r="H2755" s="10" t="n">
        <v>2</v>
      </c>
      <c r="I2755" s="10" t="inlineStr">
        <is>
          <t>Tasso di copertura del servizio con dispositivi ECO-DRIVER</t>
        </is>
      </c>
      <c r="J2755" s="20" t="n"/>
      <c r="K2755" s="20" t="n"/>
      <c r="L2755" s="20" t="n"/>
      <c r="M2755" s="20" t="n"/>
      <c r="N2755" s="21">
        <f>IF($A2755="","",IFERROR(VALUE($K2755)/VALUE($L2755),IFERROR(VALUE($J2755),0)))</f>
        <v/>
      </c>
      <c r="O2755" s="21">
        <f>IF($A2755="",0,IF(OR($S2755&lt;&gt;1,COUNTA($J2755:$M2755)=0),0,IF(SUMPRODUCT(MAX(($C$5:$C$6173=$C2755)*($D$5:$D$6173=$D2755)*($S$5:$S$6173=1)*IFERROR($N$5:$N$6173*1,0)))&gt;0,ROUND($H2755*($N2755/SUMPRODUCT(MAX(($C$5:$C$6173=$C2755)*($D$5:$D$6173=$D2755)*($S$5:$S$6173=1)*IFERROR($N$5:$N$6173*1,0)))),4),0)))</f>
        <v/>
      </c>
      <c r="P2755" s="10" t="inlineStr">
        <is>
          <t>Autobus attrezzati con dispositivi ECO-DRIVER / Autobus totali in offerta, incluse scorte</t>
        </is>
      </c>
      <c r="Q2755" s="21">
        <f>IF($A2755="","",$A2755&amp;"|"&amp;$C2755)</f>
        <v/>
      </c>
      <c r="R2755" s="21">
        <f>IF($A2755="","",$A2755&amp;"|"&amp;$C2755&amp;"|"&amp;$D2755)</f>
        <v/>
      </c>
      <c r="S2755" s="21">
        <f>IF($A2755="","",IFERROR(INDEX(Offerte!$D$2:$D$200,MATCH($Q2755,Offerte!$L$2:$L$200,0)),0))</f>
        <v/>
      </c>
      <c r="T2755" s="21">
        <f>IF($A2755="","",IFERROR(INDEX(Offerte!$G$2:$G$200,MATCH($Q2755,Offerte!$L$2:$L$200,0)),"NO"))</f>
        <v/>
      </c>
    </row>
    <row r="2756">
      <c r="A2756" s="10">
        <f>IF(Offerte!$A90="","",Offerte!$A90)</f>
        <v/>
      </c>
      <c r="B2756" s="10">
        <f>IF(Offerte!$A90="","",Offerte!$B90)</f>
        <v/>
      </c>
      <c r="C2756" s="10">
        <f>IF(Offerte!$A90="","",Offerte!$C90)</f>
        <v/>
      </c>
      <c r="D2756" s="10" t="inlineStr">
        <is>
          <t>F.3.1</t>
        </is>
      </c>
      <c r="E2756" s="10" t="inlineStr">
        <is>
          <t>F</t>
        </is>
      </c>
      <c r="F2756" s="10" t="inlineStr">
        <is>
          <t>Q</t>
        </is>
      </c>
      <c r="G2756" s="10" t="inlineStr">
        <is>
          <t>higher</t>
        </is>
      </c>
      <c r="H2756" s="10" t="n">
        <v>2</v>
      </c>
      <c r="I2756" s="10" t="inlineStr">
        <is>
          <t>Autoproduzione consumi elettrici per trazione</t>
        </is>
      </c>
      <c r="J2756" s="20" t="n"/>
      <c r="K2756" s="20" t="n"/>
      <c r="L2756" s="20" t="n"/>
      <c r="M2756" s="20" t="n"/>
      <c r="N2756" s="21">
        <f>IF($A2756="","",IFERROR(VALUE($J2756),0))</f>
        <v/>
      </c>
      <c r="O2756" s="21">
        <f>IF($A2756="",0,IF(OR($S2756&lt;&gt;1,COUNTA($J2756:$M2756)=0),0,IF(SUMPRODUCT(MAX(($C$5:$C$6173=$C2756)*($D$5:$D$6173=$D2756)*($S$5:$S$6173=1)*IFERROR($N$5:$N$6173*1,0)))&gt;0,ROUND($H2756*($N2756/SUMPRODUCT(MAX(($C$5:$C$6173=$C2756)*($D$5:$D$6173=$D2756)*($S$5:$S$6173=1)*IFERROR($N$5:$N$6173*1,0)))),4),0)))</f>
        <v/>
      </c>
      <c r="P2756" s="10" t="inlineStr">
        <is>
          <t>kWh/anno</t>
        </is>
      </c>
      <c r="Q2756" s="21">
        <f>IF($A2756="","",$A2756&amp;"|"&amp;$C2756)</f>
        <v/>
      </c>
      <c r="R2756" s="21">
        <f>IF($A2756="","",$A2756&amp;"|"&amp;$C2756&amp;"|"&amp;$D2756)</f>
        <v/>
      </c>
      <c r="S2756" s="21">
        <f>IF($A2756="","",IFERROR(INDEX(Offerte!$D$2:$D$200,MATCH($Q2756,Offerte!$L$2:$L$200,0)),0))</f>
        <v/>
      </c>
      <c r="T2756" s="21">
        <f>IF($A2756="","",IFERROR(INDEX(Offerte!$G$2:$G$200,MATCH($Q2756,Offerte!$L$2:$L$200,0)),"NO"))</f>
        <v/>
      </c>
    </row>
    <row r="2757">
      <c r="A2757" s="10">
        <f>IF(Offerte!$A90="","",Offerte!$A90)</f>
        <v/>
      </c>
      <c r="B2757" s="10">
        <f>IF(Offerte!$A90="","",Offerte!$B90)</f>
        <v/>
      </c>
      <c r="C2757" s="10">
        <f>IF(Offerte!$A90="","",Offerte!$C90)</f>
        <v/>
      </c>
      <c r="D2757" s="10" t="inlineStr">
        <is>
          <t>F.4.1</t>
        </is>
      </c>
      <c r="E2757" s="10" t="inlineStr">
        <is>
          <t>F</t>
        </is>
      </c>
      <c r="F2757" s="10" t="inlineStr">
        <is>
          <t>Q</t>
        </is>
      </c>
      <c r="G2757" s="10" t="inlineStr">
        <is>
          <t>soil</t>
        </is>
      </c>
      <c r="H2757" s="10" t="n">
        <v>2</v>
      </c>
      <c r="I2757" s="10" t="inlineStr">
        <is>
          <t>Indice di consumo di suolo</t>
        </is>
      </c>
      <c r="J2757" s="20" t="n"/>
      <c r="K2757" s="20" t="n"/>
      <c r="L2757" s="20" t="n"/>
      <c r="M2757" s="20" t="n"/>
      <c r="N2757" s="21">
        <f>IF($A2757="","",IFERROR(VALUE($J2757),0))</f>
        <v/>
      </c>
      <c r="O2757" s="21">
        <f>IF($A2757="",0,IF(OR($S2757&lt;&gt;1,COUNTA($J2757:$M2757)=0),0,IF($N2757&lt;=0,$H2757,IF(SUMPRODUCT(MAX(($C$5:$C$6173=$C2757)*($D$5:$D$6173=$D2757)*($S$5:$S$6173=1)*IFERROR($N$5:$N$6173*1,0)))&gt;0,ROUND($H2757*((SUMPRODUCT(MAX(($C$5:$C$6173=$C2757)*($D$5:$D$6173=$D2757)*($S$5:$S$6173=1)*IFERROR($N$5:$N$6173*1,0)))-$N2757)/SUMPRODUCT(MAX(($C$5:$C$6173=$C2757)*($D$5:$D$6173=$D2757)*($S$5:$S$6173=1)*IFERROR($N$5:$N$6173*1,0)))),4),0))))</f>
        <v/>
      </c>
      <c r="P2757" s="10" t="inlineStr">
        <is>
          <t>m2</t>
        </is>
      </c>
      <c r="Q2757" s="21">
        <f>IF($A2757="","",$A2757&amp;"|"&amp;$C2757)</f>
        <v/>
      </c>
      <c r="R2757" s="21">
        <f>IF($A2757="","",$A2757&amp;"|"&amp;$C2757&amp;"|"&amp;$D2757)</f>
        <v/>
      </c>
      <c r="S2757" s="21">
        <f>IF($A2757="","",IFERROR(INDEX(Offerte!$D$2:$D$200,MATCH($Q2757,Offerte!$L$2:$L$200,0)),0))</f>
        <v/>
      </c>
      <c r="T2757" s="21">
        <f>IF($A2757="","",IFERROR(INDEX(Offerte!$G$2:$G$200,MATCH($Q2757,Offerte!$L$2:$L$200,0)),"NO"))</f>
        <v/>
      </c>
    </row>
    <row r="2758">
      <c r="A2758" s="10">
        <f>IF(Offerte!$A90="","",Offerte!$A90)</f>
        <v/>
      </c>
      <c r="B2758" s="10">
        <f>IF(Offerte!$A90="","",Offerte!$B90)</f>
        <v/>
      </c>
      <c r="C2758" s="10">
        <f>IF(Offerte!$A90="","",Offerte!$C90)</f>
        <v/>
      </c>
      <c r="D2758" s="10" t="inlineStr">
        <is>
          <t>F.5.1</t>
        </is>
      </c>
      <c r="E2758" s="10" t="inlineStr">
        <is>
          <t>F</t>
        </is>
      </c>
      <c r="F2758" s="10" t="inlineStr">
        <is>
          <t>T</t>
        </is>
      </c>
      <c r="G2758" s="10" t="inlineStr">
        <is>
          <t>tabular</t>
        </is>
      </c>
      <c r="H2758" s="10" t="n">
        <v>1</v>
      </c>
      <c r="I2758" s="10" t="inlineStr">
        <is>
          <t>Rendicontazione di sostenibilità ambientale</t>
        </is>
      </c>
      <c r="J2758" s="20" t="n"/>
      <c r="K2758" s="20" t="n"/>
      <c r="L2758" s="20" t="n"/>
      <c r="M2758" s="20" t="n"/>
      <c r="N2758" s="21">
        <f>IF($A2758="","",IF(IFERROR(VALUE($M2758),0)=1,1,0))</f>
        <v/>
      </c>
      <c r="O2758" s="21">
        <f>IF($A2758="",0,IF(OR($S2758&lt;&gt;1,COUNTA($J2758:$M2758)=0),0,IF($N2758=1,$H2758,0)))</f>
        <v/>
      </c>
      <c r="P2758" s="10" t="inlineStr">
        <is>
          <t>sì/no</t>
        </is>
      </c>
      <c r="Q2758" s="21">
        <f>IF($A2758="","",$A2758&amp;"|"&amp;$C2758)</f>
        <v/>
      </c>
      <c r="R2758" s="21">
        <f>IF($A2758="","",$A2758&amp;"|"&amp;$C2758&amp;"|"&amp;$D2758)</f>
        <v/>
      </c>
      <c r="S2758" s="21">
        <f>IF($A2758="","",IFERROR(INDEX(Offerte!$D$2:$D$200,MATCH($Q2758,Offerte!$L$2:$L$200,0)),0))</f>
        <v/>
      </c>
      <c r="T2758" s="21">
        <f>IF($A2758="","",IFERROR(INDEX(Offerte!$G$2:$G$200,MATCH($Q2758,Offerte!$L$2:$L$200,0)),"NO"))</f>
        <v/>
      </c>
    </row>
    <row r="2759">
      <c r="A2759" s="10">
        <f>IF(Offerte!$A90="","",Offerte!$A90)</f>
        <v/>
      </c>
      <c r="B2759" s="10">
        <f>IF(Offerte!$A90="","",Offerte!$B90)</f>
        <v/>
      </c>
      <c r="C2759" s="10">
        <f>IF(Offerte!$A90="","",Offerte!$C90)</f>
        <v/>
      </c>
      <c r="D2759" s="10" t="inlineStr">
        <is>
          <t>G.1.1</t>
        </is>
      </c>
      <c r="E2759" s="10" t="inlineStr">
        <is>
          <t>G</t>
        </is>
      </c>
      <c r="F2759" s="10" t="inlineStr">
        <is>
          <t>D</t>
        </is>
      </c>
      <c r="G2759" s="10" t="inlineStr">
        <is>
          <t>discretionary</t>
        </is>
      </c>
      <c r="H2759" s="10" t="n">
        <v>2</v>
      </c>
      <c r="I2759" s="10" t="inlineStr">
        <is>
          <t>Qualità del progetto di centrale di controllo aziendale</t>
        </is>
      </c>
      <c r="J2759" s="20" t="n"/>
      <c r="K2759" s="20" t="n"/>
      <c r="L2759" s="20" t="n"/>
      <c r="M2759" s="20" t="n"/>
      <c r="N2759" s="21">
        <f>IF($A2759="","",MAX(0,MIN(1,IFERROR(VALUE($M2759),0))))</f>
        <v/>
      </c>
      <c r="O2759" s="21">
        <f>IF($A2759="",0,IF(OR($S2759&lt;&gt;1,COUNTA($J2759:$M2759)=0),0,IF(SUMPRODUCT(MAX(($C$5:$C$6173=$C2759)*($D$5:$D$6173=$D2759)*($S$5:$S$6173=1)*IFERROR($N$5:$N$6173*1,0)))&gt;0,ROUND($H2759*($N2759/SUMPRODUCT(MAX(($C$5:$C$6173=$C2759)*($D$5:$D$6173=$D2759)*($S$5:$S$6173=1)*IFERROR($N$5:$N$6173*1,0)))),4),0)))</f>
        <v/>
      </c>
      <c r="P2759" s="10" t="inlineStr">
        <is>
          <t>coeff.</t>
        </is>
      </c>
      <c r="Q2759" s="21">
        <f>IF($A2759="","",$A2759&amp;"|"&amp;$C2759)</f>
        <v/>
      </c>
      <c r="R2759" s="21">
        <f>IF($A2759="","",$A2759&amp;"|"&amp;$C2759&amp;"|"&amp;$D2759)</f>
        <v/>
      </c>
      <c r="S2759" s="21">
        <f>IF($A2759="","",IFERROR(INDEX(Offerte!$D$2:$D$200,MATCH($Q2759,Offerte!$L$2:$L$200,0)),0))</f>
        <v/>
      </c>
      <c r="T2759" s="21">
        <f>IF($A2759="","",IFERROR(INDEX(Offerte!$G$2:$G$200,MATCH($Q2759,Offerte!$L$2:$L$200,0)),"NO"))</f>
        <v/>
      </c>
    </row>
    <row r="2760">
      <c r="A2760" s="10">
        <f>IF(Offerte!$A90="","",Offerte!$A90)</f>
        <v/>
      </c>
      <c r="B2760" s="10">
        <f>IF(Offerte!$A90="","",Offerte!$B90)</f>
        <v/>
      </c>
      <c r="C2760" s="10">
        <f>IF(Offerte!$A90="","",Offerte!$C90)</f>
        <v/>
      </c>
      <c r="D2760" s="10" t="inlineStr">
        <is>
          <t>G.2.1</t>
        </is>
      </c>
      <c r="E2760" s="10" t="inlineStr">
        <is>
          <t>G</t>
        </is>
      </c>
      <c r="F2760" s="10" t="inlineStr">
        <is>
          <t>T</t>
        </is>
      </c>
      <c r="G2760" s="10" t="inlineStr">
        <is>
          <t>tabular</t>
        </is>
      </c>
      <c r="H2760" s="10" t="n">
        <v>1</v>
      </c>
      <c r="I2760" s="10" t="inlineStr">
        <is>
          <t>Certificazione ISO 45001</t>
        </is>
      </c>
      <c r="J2760" s="20" t="n"/>
      <c r="K2760" s="20" t="n"/>
      <c r="L2760" s="20" t="n"/>
      <c r="M2760" s="20" t="n"/>
      <c r="N2760" s="21">
        <f>IF($A2760="","",IF(IFERROR(VALUE($M2760),0)=1,1,0))</f>
        <v/>
      </c>
      <c r="O2760" s="21">
        <f>IF($A2760="",0,IF(OR($S2760&lt;&gt;1,COUNTA($J2760:$M2760)=0),0,IF($N2760=1,$H2760,0)))</f>
        <v/>
      </c>
      <c r="P2760" s="10" t="inlineStr">
        <is>
          <t>sì/no</t>
        </is>
      </c>
      <c r="Q2760" s="21">
        <f>IF($A2760="","",$A2760&amp;"|"&amp;$C2760)</f>
        <v/>
      </c>
      <c r="R2760" s="21">
        <f>IF($A2760="","",$A2760&amp;"|"&amp;$C2760&amp;"|"&amp;$D2760)</f>
        <v/>
      </c>
      <c r="S2760" s="21">
        <f>IF($A2760="","",IFERROR(INDEX(Offerte!$D$2:$D$200,MATCH($Q2760,Offerte!$L$2:$L$200,0)),0))</f>
        <v/>
      </c>
      <c r="T2760" s="21">
        <f>IF($A2760="","",IFERROR(INDEX(Offerte!$G$2:$G$200,MATCH($Q2760,Offerte!$L$2:$L$200,0)),"NO"))</f>
        <v/>
      </c>
    </row>
    <row r="2761">
      <c r="A2761" s="10">
        <f>IF(Offerte!$A90="","",Offerte!$A90)</f>
        <v/>
      </c>
      <c r="B2761" s="10">
        <f>IF(Offerte!$A90="","",Offerte!$B90)</f>
        <v/>
      </c>
      <c r="C2761" s="10">
        <f>IF(Offerte!$A90="","",Offerte!$C90)</f>
        <v/>
      </c>
      <c r="D2761" s="10" t="inlineStr">
        <is>
          <t>G.3.1</t>
        </is>
      </c>
      <c r="E2761" s="10" t="inlineStr">
        <is>
          <t>G</t>
        </is>
      </c>
      <c r="F2761" s="10" t="inlineStr">
        <is>
          <t>T</t>
        </is>
      </c>
      <c r="G2761" s="10" t="inlineStr">
        <is>
          <t>tabular</t>
        </is>
      </c>
      <c r="H2761" s="10" t="n">
        <v>1</v>
      </c>
      <c r="I2761" s="10" t="inlineStr">
        <is>
          <t>Certificazioni di responsabilità sociale</t>
        </is>
      </c>
      <c r="J2761" s="20" t="n"/>
      <c r="K2761" s="20" t="n"/>
      <c r="L2761" s="20" t="n"/>
      <c r="M2761" s="20" t="n"/>
      <c r="N2761" s="21">
        <f>IF($A2761="","",IF(IFERROR(VALUE($M2761),0)=1,1,0))</f>
        <v/>
      </c>
      <c r="O2761" s="21">
        <f>IF($A2761="",0,IF(OR($S2761&lt;&gt;1,COUNTA($J2761:$M2761)=0),0,IF($N2761=1,$H2761,0)))</f>
        <v/>
      </c>
      <c r="P2761" s="10" t="inlineStr">
        <is>
          <t>sì/no</t>
        </is>
      </c>
      <c r="Q2761" s="21">
        <f>IF($A2761="","",$A2761&amp;"|"&amp;$C2761)</f>
        <v/>
      </c>
      <c r="R2761" s="21">
        <f>IF($A2761="","",$A2761&amp;"|"&amp;$C2761&amp;"|"&amp;$D2761)</f>
        <v/>
      </c>
      <c r="S2761" s="21">
        <f>IF($A2761="","",IFERROR(INDEX(Offerte!$D$2:$D$200,MATCH($Q2761,Offerte!$L$2:$L$200,0)),0))</f>
        <v/>
      </c>
      <c r="T2761" s="21">
        <f>IF($A2761="","",IFERROR(INDEX(Offerte!$G$2:$G$200,MATCH($Q2761,Offerte!$L$2:$L$200,0)),"NO"))</f>
        <v/>
      </c>
    </row>
    <row r="2762">
      <c r="A2762" s="10">
        <f>IF(Offerte!$A90="","",Offerte!$A90)</f>
        <v/>
      </c>
      <c r="B2762" s="10">
        <f>IF(Offerte!$A90="","",Offerte!$B90)</f>
        <v/>
      </c>
      <c r="C2762" s="10">
        <f>IF(Offerte!$A90="","",Offerte!$C90)</f>
        <v/>
      </c>
      <c r="D2762" s="10" t="inlineStr">
        <is>
          <t>G.4.1</t>
        </is>
      </c>
      <c r="E2762" s="10" t="inlineStr">
        <is>
          <t>G</t>
        </is>
      </c>
      <c r="F2762" s="10" t="inlineStr">
        <is>
          <t>D</t>
        </is>
      </c>
      <c r="G2762" s="10" t="inlineStr">
        <is>
          <t>discretionary</t>
        </is>
      </c>
      <c r="H2762" s="10" t="n">
        <v>2</v>
      </c>
      <c r="I2762" s="10" t="inlineStr">
        <is>
          <t>Qualità del piano di formazione del personale</t>
        </is>
      </c>
      <c r="J2762" s="20" t="n"/>
      <c r="K2762" s="20" t="n"/>
      <c r="L2762" s="20" t="n"/>
      <c r="M2762" s="20" t="n"/>
      <c r="N2762" s="21">
        <f>IF($A2762="","",MAX(0,MIN(1,IFERROR(VALUE($M2762),0))))</f>
        <v/>
      </c>
      <c r="O2762" s="21">
        <f>IF($A2762="",0,IF(OR($S2762&lt;&gt;1,COUNTA($J2762:$M2762)=0),0,IF(SUMPRODUCT(MAX(($C$5:$C$6173=$C2762)*($D$5:$D$6173=$D2762)*($S$5:$S$6173=1)*IFERROR($N$5:$N$6173*1,0)))&gt;0,ROUND($H2762*($N2762/SUMPRODUCT(MAX(($C$5:$C$6173=$C2762)*($D$5:$D$6173=$D2762)*($S$5:$S$6173=1)*IFERROR($N$5:$N$6173*1,0)))),4),0)))</f>
        <v/>
      </c>
      <c r="P2762" s="10" t="inlineStr">
        <is>
          <t>coeff.</t>
        </is>
      </c>
      <c r="Q2762" s="21">
        <f>IF($A2762="","",$A2762&amp;"|"&amp;$C2762)</f>
        <v/>
      </c>
      <c r="R2762" s="21">
        <f>IF($A2762="","",$A2762&amp;"|"&amp;$C2762&amp;"|"&amp;$D2762)</f>
        <v/>
      </c>
      <c r="S2762" s="21">
        <f>IF($A2762="","",IFERROR(INDEX(Offerte!$D$2:$D$200,MATCH($Q2762,Offerte!$L$2:$L$200,0)),0))</f>
        <v/>
      </c>
      <c r="T2762" s="21">
        <f>IF($A2762="","",IFERROR(INDEX(Offerte!$G$2:$G$200,MATCH($Q2762,Offerte!$L$2:$L$200,0)),"NO"))</f>
        <v/>
      </c>
    </row>
    <row r="2763">
      <c r="A2763" s="10">
        <f>IF(Offerte!$A90="","",Offerte!$A90)</f>
        <v/>
      </c>
      <c r="B2763" s="10">
        <f>IF(Offerte!$A90="","",Offerte!$B90)</f>
        <v/>
      </c>
      <c r="C2763" s="10">
        <f>IF(Offerte!$A90="","",Offerte!$C90)</f>
        <v/>
      </c>
      <c r="D2763" s="10" t="inlineStr">
        <is>
          <t>G.5.1</t>
        </is>
      </c>
      <c r="E2763" s="10" t="inlineStr">
        <is>
          <t>G</t>
        </is>
      </c>
      <c r="F2763" s="10" t="inlineStr">
        <is>
          <t>T</t>
        </is>
      </c>
      <c r="G2763" s="10" t="inlineStr">
        <is>
          <t>tabular</t>
        </is>
      </c>
      <c r="H2763" s="10" t="n">
        <v>1</v>
      </c>
      <c r="I2763" s="10" t="inlineStr">
        <is>
          <t>Impegno al mantenimento delle garanzie del contratto di secondo livello del gestore uscente</t>
        </is>
      </c>
      <c r="J2763" s="20" t="n"/>
      <c r="K2763" s="20" t="n"/>
      <c r="L2763" s="20" t="n"/>
      <c r="M2763" s="20" t="n"/>
      <c r="N2763" s="21">
        <f>IF($A2763="","",IF(IFERROR(VALUE($M2763),0)=1,1,0))</f>
        <v/>
      </c>
      <c r="O2763" s="21">
        <f>IF($A2763="",0,IF(OR($S2763&lt;&gt;1,COUNTA($J2763:$M2763)=0),0,IF($N2763=1,$H2763,0)))</f>
        <v/>
      </c>
      <c r="P2763" s="10" t="inlineStr">
        <is>
          <t>sì/no</t>
        </is>
      </c>
      <c r="Q2763" s="21">
        <f>IF($A2763="","",$A2763&amp;"|"&amp;$C2763)</f>
        <v/>
      </c>
      <c r="R2763" s="21">
        <f>IF($A2763="","",$A2763&amp;"|"&amp;$C2763&amp;"|"&amp;$D2763)</f>
        <v/>
      </c>
      <c r="S2763" s="21">
        <f>IF($A2763="","",IFERROR(INDEX(Offerte!$D$2:$D$200,MATCH($Q2763,Offerte!$L$2:$L$200,0)),0))</f>
        <v/>
      </c>
      <c r="T2763" s="21">
        <f>IF($A2763="","",IFERROR(INDEX(Offerte!$G$2:$G$200,MATCH($Q2763,Offerte!$L$2:$L$200,0)),"NO"))</f>
        <v/>
      </c>
    </row>
    <row r="2764">
      <c r="A2764" s="10">
        <f>IF(Offerte!$A91="","",Offerte!$A91)</f>
        <v/>
      </c>
      <c r="B2764" s="10">
        <f>IF(Offerte!$A91="","",Offerte!$B91)</f>
        <v/>
      </c>
      <c r="C2764" s="10">
        <f>IF(Offerte!$A91="","",Offerte!$C91)</f>
        <v/>
      </c>
      <c r="D2764" s="10" t="inlineStr">
        <is>
          <t>A.1.1</t>
        </is>
      </c>
      <c r="E2764" s="10" t="inlineStr">
        <is>
          <t>A</t>
        </is>
      </c>
      <c r="F2764" s="10" t="inlineStr">
        <is>
          <t>Q</t>
        </is>
      </c>
      <c r="G2764" s="10" t="inlineStr">
        <is>
          <t>higher</t>
        </is>
      </c>
      <c r="H2764" s="10" t="n">
        <v>3</v>
      </c>
      <c r="I2764" s="10" t="inlineStr">
        <is>
          <t>Tasso aggiuntivo di corse controllate</t>
        </is>
      </c>
      <c r="J2764" s="20" t="n"/>
      <c r="K2764" s="20" t="n"/>
      <c r="L2764" s="20" t="n"/>
      <c r="M2764" s="20" t="n"/>
      <c r="N2764" s="21">
        <f>IF($A2764="","",IFERROR(VALUE($K2764)/VALUE($L2764)*100,IFERROR(VALUE($J2764),0)))</f>
        <v/>
      </c>
      <c r="O2764" s="21">
        <f>IF($A2764="",0,IF(OR($S2764&lt;&gt;1,COUNTA($J2764:$M2764)=0),0,IF(SUMPRODUCT(MAX(($C$5:$C$6173=$C2764)*($D$5:$D$6173=$D2764)*($S$5:$S$6173=1)*IFERROR($N$5:$N$6173*1,0)))&gt;0,ROUND($H2764*($N2764/SUMPRODUCT(MAX(($C$5:$C$6173=$C2764)*($D$5:$D$6173=$D2764)*($S$5:$S$6173=1)*IFERROR($N$5:$N$6173*1,0)))),4),0)))</f>
        <v/>
      </c>
      <c r="P2764" s="10" t="inlineStr">
        <is>
          <t>Corse controllate annue / Corse programmate annue</t>
        </is>
      </c>
      <c r="Q2764" s="21">
        <f>IF($A2764="","",$A2764&amp;"|"&amp;$C2764)</f>
        <v/>
      </c>
      <c r="R2764" s="21">
        <f>IF($A2764="","",$A2764&amp;"|"&amp;$C2764&amp;"|"&amp;$D2764)</f>
        <v/>
      </c>
      <c r="S2764" s="21">
        <f>IF($A2764="","",IFERROR(INDEX(Offerte!$D$2:$D$200,MATCH($Q2764,Offerte!$L$2:$L$200,0)),0))</f>
        <v/>
      </c>
      <c r="T2764" s="21">
        <f>IF($A2764="","",IFERROR(INDEX(Offerte!$G$2:$G$200,MATCH($Q2764,Offerte!$L$2:$L$200,0)),"NO"))</f>
        <v/>
      </c>
    </row>
    <row r="2765">
      <c r="A2765" s="10">
        <f>IF(Offerte!$A91="","",Offerte!$A91)</f>
        <v/>
      </c>
      <c r="B2765" s="10">
        <f>IF(Offerte!$A91="","",Offerte!$B91)</f>
        <v/>
      </c>
      <c r="C2765" s="10">
        <f>IF(Offerte!$A91="","",Offerte!$C91)</f>
        <v/>
      </c>
      <c r="D2765" s="10" t="inlineStr">
        <is>
          <t>A.1.2</t>
        </is>
      </c>
      <c r="E2765" s="10" t="inlineStr">
        <is>
          <t>A</t>
        </is>
      </c>
      <c r="F2765" s="10" t="inlineStr">
        <is>
          <t>Q</t>
        </is>
      </c>
      <c r="G2765" s="10" t="inlineStr">
        <is>
          <t>higher</t>
        </is>
      </c>
      <c r="H2765" s="10" t="n">
        <v>4</v>
      </c>
      <c r="I2765" s="10" t="inlineStr">
        <is>
          <t>Numero aggiuntivo di passeggeri controllati</t>
        </is>
      </c>
      <c r="J2765" s="20" t="n"/>
      <c r="K2765" s="20" t="n"/>
      <c r="L2765" s="20" t="n"/>
      <c r="M2765" s="20" t="n"/>
      <c r="N2765" s="21">
        <f>IF($A2765="","",IFERROR(VALUE($J2765),0))</f>
        <v/>
      </c>
      <c r="O2765" s="21">
        <f>IF($A2765="",0,IF(OR($S2765&lt;&gt;1,COUNTA($J2765:$M2765)=0),0,IF(SUMPRODUCT(MAX(($C$5:$C$6173=$C2765)*($D$5:$D$6173=$D2765)*($S$5:$S$6173=1)*IFERROR($N$5:$N$6173*1,0)))&gt;0,ROUND($H2765*($N2765/SUMPRODUCT(MAX(($C$5:$C$6173=$C2765)*($D$5:$D$6173=$D2765)*($S$5:$S$6173=1)*IFERROR($N$5:$N$6173*1,0)))),4),0)))</f>
        <v/>
      </c>
      <c r="P2765" s="10" t="inlineStr">
        <is>
          <t>passeggeri/anno</t>
        </is>
      </c>
      <c r="Q2765" s="21">
        <f>IF($A2765="","",$A2765&amp;"|"&amp;$C2765)</f>
        <v/>
      </c>
      <c r="R2765" s="21">
        <f>IF($A2765="","",$A2765&amp;"|"&amp;$C2765&amp;"|"&amp;$D2765)</f>
        <v/>
      </c>
      <c r="S2765" s="21">
        <f>IF($A2765="","",IFERROR(INDEX(Offerte!$D$2:$D$200,MATCH($Q2765,Offerte!$L$2:$L$200,0)),0))</f>
        <v/>
      </c>
      <c r="T2765" s="21">
        <f>IF($A2765="","",IFERROR(INDEX(Offerte!$G$2:$G$200,MATCH($Q2765,Offerte!$L$2:$L$200,0)),"NO"))</f>
        <v/>
      </c>
    </row>
    <row r="2766">
      <c r="A2766" s="10">
        <f>IF(Offerte!$A91="","",Offerte!$A91)</f>
        <v/>
      </c>
      <c r="B2766" s="10">
        <f>IF(Offerte!$A91="","",Offerte!$B91)</f>
        <v/>
      </c>
      <c r="C2766" s="10">
        <f>IF(Offerte!$A91="","",Offerte!$C91)</f>
        <v/>
      </c>
      <c r="D2766" s="10" t="inlineStr">
        <is>
          <t>B.1.1</t>
        </is>
      </c>
      <c r="E2766" s="10" t="inlineStr">
        <is>
          <t>B</t>
        </is>
      </c>
      <c r="F2766" s="10" t="inlineStr">
        <is>
          <t>Q</t>
        </is>
      </c>
      <c r="G2766" s="10" t="inlineStr">
        <is>
          <t>higher</t>
        </is>
      </c>
      <c r="H2766" s="10" t="n">
        <v>3</v>
      </c>
      <c r="I2766" s="10" t="inlineStr">
        <is>
          <t>Incremento dei posti offerti nelle fasce di punta</t>
        </is>
      </c>
      <c r="J2766" s="20" t="n"/>
      <c r="K2766" s="20" t="n"/>
      <c r="L2766" s="20" t="n"/>
      <c r="M2766" s="20" t="n"/>
      <c r="N2766" s="21">
        <f>IF($A2766="","",IFERROR(VALUE($J2766),0))</f>
        <v/>
      </c>
      <c r="O2766" s="21">
        <f>IF($A2766="",0,IF(OR($S2766&lt;&gt;1,COUNTA($J2766:$M2766)=0),0,IF(SUMPRODUCT(MAX(($C$5:$C$6173=$C2766)*($D$5:$D$6173=$D2766)*($S$5:$S$6173=1)*IFERROR($N$5:$N$6173*1,0)))&gt;0,ROUND($H2766*($N2766/SUMPRODUCT(MAX(($C$5:$C$6173=$C2766)*($D$5:$D$6173=$D2766)*($S$5:$S$6173=1)*IFERROR($N$5:$N$6173*1,0)))),4),0)))</f>
        <v/>
      </c>
      <c r="P2766" s="10" t="inlineStr">
        <is>
          <t>posti*km</t>
        </is>
      </c>
      <c r="Q2766" s="21">
        <f>IF($A2766="","",$A2766&amp;"|"&amp;$C2766)</f>
        <v/>
      </c>
      <c r="R2766" s="21">
        <f>IF($A2766="","",$A2766&amp;"|"&amp;$C2766&amp;"|"&amp;$D2766)</f>
        <v/>
      </c>
      <c r="S2766" s="21">
        <f>IF($A2766="","",IFERROR(INDEX(Offerte!$D$2:$D$200,MATCH($Q2766,Offerte!$L$2:$L$200,0)),0))</f>
        <v/>
      </c>
      <c r="T2766" s="21">
        <f>IF($A2766="","",IFERROR(INDEX(Offerte!$G$2:$G$200,MATCH($Q2766,Offerte!$L$2:$L$200,0)),"NO"))</f>
        <v/>
      </c>
    </row>
    <row r="2767">
      <c r="A2767" s="10">
        <f>IF(Offerte!$A91="","",Offerte!$A91)</f>
        <v/>
      </c>
      <c r="B2767" s="10">
        <f>IF(Offerte!$A91="","",Offerte!$B91)</f>
        <v/>
      </c>
      <c r="C2767" s="10">
        <f>IF(Offerte!$A91="","",Offerte!$C91)</f>
        <v/>
      </c>
      <c r="D2767" s="10" t="inlineStr">
        <is>
          <t>B.2.1</t>
        </is>
      </c>
      <c r="E2767" s="10" t="inlineStr">
        <is>
          <t>B</t>
        </is>
      </c>
      <c r="F2767" s="10" t="inlineStr">
        <is>
          <t>Q</t>
        </is>
      </c>
      <c r="G2767" s="10" t="inlineStr">
        <is>
          <t>higher</t>
        </is>
      </c>
      <c r="H2767" s="10" t="n">
        <v>4</v>
      </c>
      <c r="I2767" s="10" t="inlineStr">
        <is>
          <t>Corse aggiuntive nell'arco giornaliero base</t>
        </is>
      </c>
      <c r="J2767" s="20" t="n"/>
      <c r="K2767" s="20" t="n"/>
      <c r="L2767" s="20" t="n"/>
      <c r="M2767" s="20" t="n"/>
      <c r="N2767" s="21">
        <f>IF($A2767="","",IFERROR(VALUE($J2767),0))</f>
        <v/>
      </c>
      <c r="O2767" s="21">
        <f>IF($A2767="",0,IF(OR($S2767&lt;&gt;1,COUNTA($J2767:$M2767)=0),0,IF(SUMPRODUCT(MAX(($C$5:$C$6173=$C2767)*($D$5:$D$6173=$D2767)*($S$5:$S$6173=1)*IFERROR($N$5:$N$6173*1,0)))&gt;0,ROUND($H2767*($N2767/SUMPRODUCT(MAX(($C$5:$C$6173=$C2767)*($D$5:$D$6173=$D2767)*($S$5:$S$6173=1)*IFERROR($N$5:$N$6173*1,0)))),4),0)))</f>
        <v/>
      </c>
      <c r="P2767" s="10" t="inlineStr">
        <is>
          <t>corse</t>
        </is>
      </c>
      <c r="Q2767" s="21">
        <f>IF($A2767="","",$A2767&amp;"|"&amp;$C2767)</f>
        <v/>
      </c>
      <c r="R2767" s="21">
        <f>IF($A2767="","",$A2767&amp;"|"&amp;$C2767&amp;"|"&amp;$D2767)</f>
        <v/>
      </c>
      <c r="S2767" s="21">
        <f>IF($A2767="","",IFERROR(INDEX(Offerte!$D$2:$D$200,MATCH($Q2767,Offerte!$L$2:$L$200,0)),0))</f>
        <v/>
      </c>
      <c r="T2767" s="21">
        <f>IF($A2767="","",IFERROR(INDEX(Offerte!$G$2:$G$200,MATCH($Q2767,Offerte!$L$2:$L$200,0)),"NO"))</f>
        <v/>
      </c>
    </row>
    <row r="2768">
      <c r="A2768" s="10">
        <f>IF(Offerte!$A91="","",Offerte!$A91)</f>
        <v/>
      </c>
      <c r="B2768" s="10">
        <f>IF(Offerte!$A91="","",Offerte!$B91)</f>
        <v/>
      </c>
      <c r="C2768" s="10">
        <f>IF(Offerte!$A91="","",Offerte!$C91)</f>
        <v/>
      </c>
      <c r="D2768" s="10" t="inlineStr">
        <is>
          <t>B.3.1</t>
        </is>
      </c>
      <c r="E2768" s="10" t="inlineStr">
        <is>
          <t>B</t>
        </is>
      </c>
      <c r="F2768" s="10" t="inlineStr">
        <is>
          <t>Q</t>
        </is>
      </c>
      <c r="G2768" s="10" t="inlineStr">
        <is>
          <t>higher</t>
        </is>
      </c>
      <c r="H2768" s="10" t="n">
        <v>2</v>
      </c>
      <c r="I2768" s="10" t="inlineStr">
        <is>
          <t>Numero di corse aggiuntive per allungamento dell'arco di servizio giornaliero nelle fasce serali</t>
        </is>
      </c>
      <c r="J2768" s="20" t="n"/>
      <c r="K2768" s="20" t="n"/>
      <c r="L2768" s="20" t="n"/>
      <c r="M2768" s="20" t="n"/>
      <c r="N2768" s="21">
        <f>IF($A2768="","",IFERROR(VALUE($J2768),0))</f>
        <v/>
      </c>
      <c r="O2768" s="21">
        <f>IF($A2768="",0,IF(OR($S2768&lt;&gt;1,COUNTA($J2768:$M2768)=0),0,IF(SUMPRODUCT(MAX(($C$5:$C$6173=$C2768)*($D$5:$D$6173=$D2768)*($S$5:$S$6173=1)*IFERROR($N$5:$N$6173*1,0)))&gt;0,ROUND($H2768*($N2768/SUMPRODUCT(MAX(($C$5:$C$6173=$C2768)*($D$5:$D$6173=$D2768)*($S$5:$S$6173=1)*IFERROR($N$5:$N$6173*1,0)))),4),0)))</f>
        <v/>
      </c>
      <c r="P2768" s="10" t="inlineStr">
        <is>
          <t>corse</t>
        </is>
      </c>
      <c r="Q2768" s="21">
        <f>IF($A2768="","",$A2768&amp;"|"&amp;$C2768)</f>
        <v/>
      </c>
      <c r="R2768" s="21">
        <f>IF($A2768="","",$A2768&amp;"|"&amp;$C2768&amp;"|"&amp;$D2768)</f>
        <v/>
      </c>
      <c r="S2768" s="21">
        <f>IF($A2768="","",IFERROR(INDEX(Offerte!$D$2:$D$200,MATCH($Q2768,Offerte!$L$2:$L$200,0)),0))</f>
        <v/>
      </c>
      <c r="T2768" s="21">
        <f>IF($A2768="","",IFERROR(INDEX(Offerte!$G$2:$G$200,MATCH($Q2768,Offerte!$L$2:$L$200,0)),"NO"))</f>
        <v/>
      </c>
    </row>
    <row r="2769">
      <c r="A2769" s="10">
        <f>IF(Offerte!$A91="","",Offerte!$A91)</f>
        <v/>
      </c>
      <c r="B2769" s="10">
        <f>IF(Offerte!$A91="","",Offerte!$B91)</f>
        <v/>
      </c>
      <c r="C2769" s="10">
        <f>IF(Offerte!$A91="","",Offerte!$C91)</f>
        <v/>
      </c>
      <c r="D2769" s="10" t="inlineStr">
        <is>
          <t>B.4.1</t>
        </is>
      </c>
      <c r="E2769" s="10" t="inlineStr">
        <is>
          <t>B</t>
        </is>
      </c>
      <c r="F2769" s="10" t="inlineStr">
        <is>
          <t>Q</t>
        </is>
      </c>
      <c r="G2769" s="10" t="inlineStr">
        <is>
          <t>higher</t>
        </is>
      </c>
      <c r="H2769" s="10" t="n">
        <v>3</v>
      </c>
      <c r="I2769" s="10" t="inlineStr">
        <is>
          <t>Percorrenze aggiuntive offerte nel Programma d'esercizio delle prime due fasi attuative</t>
        </is>
      </c>
      <c r="J2769" s="20" t="n"/>
      <c r="K2769" s="20" t="n"/>
      <c r="L2769" s="20" t="n"/>
      <c r="M2769" s="20" t="n"/>
      <c r="N2769" s="21">
        <f>IF($A2769="","",IFERROR(VALUE($J2769),0))</f>
        <v/>
      </c>
      <c r="O2769" s="21">
        <f>IF($A2769="",0,IF(OR($S2769&lt;&gt;1,COUNTA($J2769:$M2769)=0),0,IF(SUMPRODUCT(MAX(($C$5:$C$6173=$C2769)*($D$5:$D$6173=$D2769)*($S$5:$S$6173=1)*IFERROR($N$5:$N$6173*1,0)))&gt;0,ROUND($H2769*($N2769/SUMPRODUCT(MAX(($C$5:$C$6173=$C2769)*($D$5:$D$6173=$D2769)*($S$5:$S$6173=1)*IFERROR($N$5:$N$6173*1,0)))),4),0)))</f>
        <v/>
      </c>
      <c r="P2769" s="10" t="inlineStr">
        <is>
          <t>vett*km</t>
        </is>
      </c>
      <c r="Q2769" s="21">
        <f>IF($A2769="","",$A2769&amp;"|"&amp;$C2769)</f>
        <v/>
      </c>
      <c r="R2769" s="21">
        <f>IF($A2769="","",$A2769&amp;"|"&amp;$C2769&amp;"|"&amp;$D2769)</f>
        <v/>
      </c>
      <c r="S2769" s="21">
        <f>IF($A2769="","",IFERROR(INDEX(Offerte!$D$2:$D$200,MATCH($Q2769,Offerte!$L$2:$L$200,0)),0))</f>
        <v/>
      </c>
      <c r="T2769" s="21">
        <f>IF($A2769="","",IFERROR(INDEX(Offerte!$G$2:$G$200,MATCH($Q2769,Offerte!$L$2:$L$200,0)),"NO"))</f>
        <v/>
      </c>
    </row>
    <row r="2770">
      <c r="A2770" s="10">
        <f>IF(Offerte!$A91="","",Offerte!$A91)</f>
        <v/>
      </c>
      <c r="B2770" s="10">
        <f>IF(Offerte!$A91="","",Offerte!$B91)</f>
        <v/>
      </c>
      <c r="C2770" s="10">
        <f>IF(Offerte!$A91="","",Offerte!$C91)</f>
        <v/>
      </c>
      <c r="D2770" s="10" t="inlineStr">
        <is>
          <t>B.5.1</t>
        </is>
      </c>
      <c r="E2770" s="10" t="inlineStr">
        <is>
          <t>B</t>
        </is>
      </c>
      <c r="F2770" s="10" t="inlineStr">
        <is>
          <t>D</t>
        </is>
      </c>
      <c r="G2770" s="10" t="inlineStr">
        <is>
          <t>discretionary</t>
        </is>
      </c>
      <c r="H2770" s="10" t="n">
        <v>2</v>
      </c>
      <c r="I2770" s="10" t="inlineStr">
        <is>
          <t>Efficacia del progetto di servizi complementari DRT</t>
        </is>
      </c>
      <c r="J2770" s="20" t="n"/>
      <c r="K2770" s="20" t="n"/>
      <c r="L2770" s="20" t="n"/>
      <c r="M2770" s="20" t="n"/>
      <c r="N2770" s="21">
        <f>IF($A2770="","",MAX(0,MIN(1,IFERROR(VALUE($M2770),0))))</f>
        <v/>
      </c>
      <c r="O2770" s="21">
        <f>IF($A2770="",0,IF(OR($S2770&lt;&gt;1,COUNTA($J2770:$M2770)=0),0,IF(SUMPRODUCT(MAX(($C$5:$C$6173=$C2770)*($D$5:$D$6173=$D2770)*($S$5:$S$6173=1)*IFERROR($N$5:$N$6173*1,0)))&gt;0,ROUND($H2770*($N2770/SUMPRODUCT(MAX(($C$5:$C$6173=$C2770)*($D$5:$D$6173=$D2770)*($S$5:$S$6173=1)*IFERROR($N$5:$N$6173*1,0)))),4),0)))</f>
        <v/>
      </c>
      <c r="P2770" s="10" t="inlineStr">
        <is>
          <t>coeff.</t>
        </is>
      </c>
      <c r="Q2770" s="21">
        <f>IF($A2770="","",$A2770&amp;"|"&amp;$C2770)</f>
        <v/>
      </c>
      <c r="R2770" s="21">
        <f>IF($A2770="","",$A2770&amp;"|"&amp;$C2770&amp;"|"&amp;$D2770)</f>
        <v/>
      </c>
      <c r="S2770" s="21">
        <f>IF($A2770="","",IFERROR(INDEX(Offerte!$D$2:$D$200,MATCH($Q2770,Offerte!$L$2:$L$200,0)),0))</f>
        <v/>
      </c>
      <c r="T2770" s="21">
        <f>IF($A2770="","",IFERROR(INDEX(Offerte!$G$2:$G$200,MATCH($Q2770,Offerte!$L$2:$L$200,0)),"NO"))</f>
        <v/>
      </c>
    </row>
    <row r="2771">
      <c r="A2771" s="10">
        <f>IF(Offerte!$A91="","",Offerte!$A91)</f>
        <v/>
      </c>
      <c r="B2771" s="10">
        <f>IF(Offerte!$A91="","",Offerte!$B91)</f>
        <v/>
      </c>
      <c r="C2771" s="10">
        <f>IF(Offerte!$A91="","",Offerte!$C91)</f>
        <v/>
      </c>
      <c r="D2771" s="10" t="inlineStr">
        <is>
          <t>C.1.1</t>
        </is>
      </c>
      <c r="E2771" s="10" t="inlineStr">
        <is>
          <t>C</t>
        </is>
      </c>
      <c r="F2771" s="10" t="inlineStr">
        <is>
          <t>Q</t>
        </is>
      </c>
      <c r="G2771" s="10" t="inlineStr">
        <is>
          <t>higher</t>
        </is>
      </c>
      <c r="H2771" s="10" t="n">
        <v>2</v>
      </c>
      <c r="I2771" s="10" t="inlineStr">
        <is>
          <t>Tasso di copertura del servizio con telecamere BSD</t>
        </is>
      </c>
      <c r="J2771" s="20" t="n"/>
      <c r="K2771" s="20" t="n"/>
      <c r="L2771" s="20" t="n"/>
      <c r="M2771" s="20" t="n"/>
      <c r="N2771" s="21">
        <f>IF($A2771="","",IFERROR(VALUE($K2771)/VALUE($L2771),IFERROR(VALUE($J2771),0)))</f>
        <v/>
      </c>
      <c r="O2771" s="21">
        <f>IF($A2771="",0,IF(OR($S2771&lt;&gt;1,COUNTA($J2771:$M2771)=0),0,IF(SUMPRODUCT(MAX(($C$5:$C$6173=$C2771)*($D$5:$D$6173=$D2771)*($S$5:$S$6173=1)*IFERROR($N$5:$N$6173*1,0)))&gt;0,ROUND($H2771*($N2771/SUMPRODUCT(MAX(($C$5:$C$6173=$C2771)*($D$5:$D$6173=$D2771)*($S$5:$S$6173=1)*IFERROR($N$5:$N$6173*1,0)))),4),0)))</f>
        <v/>
      </c>
      <c r="P2771" s="10" t="inlineStr">
        <is>
          <t>Autobus attrezzati con telecamere BSD / Autobus totali in offerta, incluse scorte</t>
        </is>
      </c>
      <c r="Q2771" s="21">
        <f>IF($A2771="","",$A2771&amp;"|"&amp;$C2771)</f>
        <v/>
      </c>
      <c r="R2771" s="21">
        <f>IF($A2771="","",$A2771&amp;"|"&amp;$C2771&amp;"|"&amp;$D2771)</f>
        <v/>
      </c>
      <c r="S2771" s="21">
        <f>IF($A2771="","",IFERROR(INDEX(Offerte!$D$2:$D$200,MATCH($Q2771,Offerte!$L$2:$L$200,0)),0))</f>
        <v/>
      </c>
      <c r="T2771" s="21">
        <f>IF($A2771="","",IFERROR(INDEX(Offerte!$G$2:$G$200,MATCH($Q2771,Offerte!$L$2:$L$200,0)),"NO"))</f>
        <v/>
      </c>
    </row>
    <row r="2772">
      <c r="A2772" s="10">
        <f>IF(Offerte!$A91="","",Offerte!$A91)</f>
        <v/>
      </c>
      <c r="B2772" s="10">
        <f>IF(Offerte!$A91="","",Offerte!$B91)</f>
        <v/>
      </c>
      <c r="C2772" s="10">
        <f>IF(Offerte!$A91="","",Offerte!$C91)</f>
        <v/>
      </c>
      <c r="D2772" s="10" t="inlineStr">
        <is>
          <t>C.1.2</t>
        </is>
      </c>
      <c r="E2772" s="10" t="inlineStr">
        <is>
          <t>C</t>
        </is>
      </c>
      <c r="F2772" s="10" t="inlineStr">
        <is>
          <t>Q</t>
        </is>
      </c>
      <c r="G2772" s="10" t="inlineStr">
        <is>
          <t>higher</t>
        </is>
      </c>
      <c r="H2772" s="10" t="n">
        <v>2</v>
      </c>
      <c r="I2772" s="10" t="inlineStr">
        <is>
          <t>Tasso di copertura del servizio con telecamere ADAS</t>
        </is>
      </c>
      <c r="J2772" s="20" t="n"/>
      <c r="K2772" s="20" t="n"/>
      <c r="L2772" s="20" t="n"/>
      <c r="M2772" s="20" t="n"/>
      <c r="N2772" s="21">
        <f>IF($A2772="","",IFERROR(VALUE($K2772)/VALUE($L2772),IFERROR(VALUE($J2772),0)))</f>
        <v/>
      </c>
      <c r="O2772" s="21">
        <f>IF($A2772="",0,IF(OR($S2772&lt;&gt;1,COUNTA($J2772:$M2772)=0),0,IF(SUMPRODUCT(MAX(($C$5:$C$6173=$C2772)*($D$5:$D$6173=$D2772)*($S$5:$S$6173=1)*IFERROR($N$5:$N$6173*1,0)))&gt;0,ROUND($H2772*($N2772/SUMPRODUCT(MAX(($C$5:$C$6173=$C2772)*($D$5:$D$6173=$D2772)*($S$5:$S$6173=1)*IFERROR($N$5:$N$6173*1,0)))),4),0)))</f>
        <v/>
      </c>
      <c r="P2772" s="10" t="inlineStr">
        <is>
          <t>Autobus attrezzati con telecamere ADAS / Autobus totali in offerta, incluse scorte</t>
        </is>
      </c>
      <c r="Q2772" s="21">
        <f>IF($A2772="","",$A2772&amp;"|"&amp;$C2772)</f>
        <v/>
      </c>
      <c r="R2772" s="21">
        <f>IF($A2772="","",$A2772&amp;"|"&amp;$C2772&amp;"|"&amp;$D2772)</f>
        <v/>
      </c>
      <c r="S2772" s="21">
        <f>IF($A2772="","",IFERROR(INDEX(Offerte!$D$2:$D$200,MATCH($Q2772,Offerte!$L$2:$L$200,0)),0))</f>
        <v/>
      </c>
      <c r="T2772" s="21">
        <f>IF($A2772="","",IFERROR(INDEX(Offerte!$G$2:$G$200,MATCH($Q2772,Offerte!$L$2:$L$200,0)),"NO"))</f>
        <v/>
      </c>
    </row>
    <row r="2773">
      <c r="A2773" s="10">
        <f>IF(Offerte!$A91="","",Offerte!$A91)</f>
        <v/>
      </c>
      <c r="B2773" s="10">
        <f>IF(Offerte!$A91="","",Offerte!$B91)</f>
        <v/>
      </c>
      <c r="C2773" s="10">
        <f>IF(Offerte!$A91="","",Offerte!$C91)</f>
        <v/>
      </c>
      <c r="D2773" s="10" t="inlineStr">
        <is>
          <t>C.2.1</t>
        </is>
      </c>
      <c r="E2773" s="10" t="inlineStr">
        <is>
          <t>C</t>
        </is>
      </c>
      <c r="F2773" s="10" t="inlineStr">
        <is>
          <t>Q</t>
        </is>
      </c>
      <c r="G2773" s="10" t="inlineStr">
        <is>
          <t>higher</t>
        </is>
      </c>
      <c r="H2773" s="10" t="n">
        <v>3</v>
      </c>
      <c r="I2773" s="10" t="inlineStr">
        <is>
          <t>Tasso di copertura del servizio con telecamere di bordo di videosorveglianza</t>
        </is>
      </c>
      <c r="J2773" s="20" t="n"/>
      <c r="K2773" s="20" t="n"/>
      <c r="L2773" s="20" t="n"/>
      <c r="M2773" s="20" t="n"/>
      <c r="N2773" s="21">
        <f>IF($A2773="","",IFERROR(VALUE($K2773)/VALUE($L2773),IFERROR(VALUE($J2773),0)))</f>
        <v/>
      </c>
      <c r="O2773" s="21">
        <f>IF($A2773="",0,IF(OR($S2773&lt;&gt;1,COUNTA($J2773:$M2773)=0),0,IF(SUMPRODUCT(MAX(($C$5:$C$6173=$C2773)*($D$5:$D$6173=$D2773)*($S$5:$S$6173=1)*IFERROR($N$5:$N$6173*1,0)))&gt;0,ROUND($H2773*($N2773/SUMPRODUCT(MAX(($C$5:$C$6173=$C2773)*($D$5:$D$6173=$D2773)*($S$5:$S$6173=1)*IFERROR($N$5:$N$6173*1,0)))),4),0)))</f>
        <v/>
      </c>
      <c r="P2773" s="10" t="inlineStr">
        <is>
          <t>Autobus attrezzati con videosorveglianza / Autobus totali in offerta, incluse scorte</t>
        </is>
      </c>
      <c r="Q2773" s="21">
        <f>IF($A2773="","",$A2773&amp;"|"&amp;$C2773)</f>
        <v/>
      </c>
      <c r="R2773" s="21">
        <f>IF($A2773="","",$A2773&amp;"|"&amp;$C2773&amp;"|"&amp;$D2773)</f>
        <v/>
      </c>
      <c r="S2773" s="21">
        <f>IF($A2773="","",IFERROR(INDEX(Offerte!$D$2:$D$200,MATCH($Q2773,Offerte!$L$2:$L$200,0)),0))</f>
        <v/>
      </c>
      <c r="T2773" s="21">
        <f>IF($A2773="","",IFERROR(INDEX(Offerte!$G$2:$G$200,MATCH($Q2773,Offerte!$L$2:$L$200,0)),"NO"))</f>
        <v/>
      </c>
    </row>
    <row r="2774">
      <c r="A2774" s="10">
        <f>IF(Offerte!$A91="","",Offerte!$A91)</f>
        <v/>
      </c>
      <c r="B2774" s="10">
        <f>IF(Offerte!$A91="","",Offerte!$B91)</f>
        <v/>
      </c>
      <c r="C2774" s="10">
        <f>IF(Offerte!$A91="","",Offerte!$C91)</f>
        <v/>
      </c>
      <c r="D2774" s="10" t="inlineStr">
        <is>
          <t>C.2.2</t>
        </is>
      </c>
      <c r="E2774" s="10" t="inlineStr">
        <is>
          <t>C</t>
        </is>
      </c>
      <c r="F2774" s="10" t="inlineStr">
        <is>
          <t>T</t>
        </is>
      </c>
      <c r="G2774" s="10" t="inlineStr">
        <is>
          <t>tabular</t>
        </is>
      </c>
      <c r="H2774" s="10" t="n">
        <v>1</v>
      </c>
      <c r="I2774" s="10" t="inlineStr">
        <is>
          <t>Software video/audio analisi per situazioni di pericolo</t>
        </is>
      </c>
      <c r="J2774" s="20" t="n"/>
      <c r="K2774" s="20" t="n"/>
      <c r="L2774" s="20" t="n"/>
      <c r="M2774" s="20" t="n"/>
      <c r="N2774" s="21">
        <f>IF($A2774="","",IF(IFERROR(VALUE($M2774),0)=1,1,0))</f>
        <v/>
      </c>
      <c r="O2774" s="21">
        <f>IF($A2774="",0,IF(OR($S2774&lt;&gt;1,COUNTA($J2774:$M2774)=0),0,IF($N2774=1,$H2774,0)))</f>
        <v/>
      </c>
      <c r="P2774" s="10" t="inlineStr">
        <is>
          <t>sì/no</t>
        </is>
      </c>
      <c r="Q2774" s="21">
        <f>IF($A2774="","",$A2774&amp;"|"&amp;$C2774)</f>
        <v/>
      </c>
      <c r="R2774" s="21">
        <f>IF($A2774="","",$A2774&amp;"|"&amp;$C2774&amp;"|"&amp;$D2774)</f>
        <v/>
      </c>
      <c r="S2774" s="21">
        <f>IF($A2774="","",IFERROR(INDEX(Offerte!$D$2:$D$200,MATCH($Q2774,Offerte!$L$2:$L$200,0)),0))</f>
        <v/>
      </c>
      <c r="T2774" s="21">
        <f>IF($A2774="","",IFERROR(INDEX(Offerte!$G$2:$G$200,MATCH($Q2774,Offerte!$L$2:$L$200,0)),"NO"))</f>
        <v/>
      </c>
    </row>
    <row r="2775">
      <c r="A2775" s="10">
        <f>IF(Offerte!$A91="","",Offerte!$A91)</f>
        <v/>
      </c>
      <c r="B2775" s="10">
        <f>IF(Offerte!$A91="","",Offerte!$B91)</f>
        <v/>
      </c>
      <c r="C2775" s="10">
        <f>IF(Offerte!$A91="","",Offerte!$C91)</f>
        <v/>
      </c>
      <c r="D2775" s="10" t="inlineStr">
        <is>
          <t>C.2.3</t>
        </is>
      </c>
      <c r="E2775" s="10" t="inlineStr">
        <is>
          <t>C</t>
        </is>
      </c>
      <c r="F2775" s="10" t="inlineStr">
        <is>
          <t>T</t>
        </is>
      </c>
      <c r="G2775" s="10" t="inlineStr">
        <is>
          <t>tabular</t>
        </is>
      </c>
      <c r="H2775" s="10" t="n">
        <v>1</v>
      </c>
      <c r="I2775" s="10" t="inlineStr">
        <is>
          <t>Collegamento con centrale qualificata di pronto intervento</t>
        </is>
      </c>
      <c r="J2775" s="20" t="n"/>
      <c r="K2775" s="20" t="n"/>
      <c r="L2775" s="20" t="n"/>
      <c r="M2775" s="20" t="n"/>
      <c r="N2775" s="21">
        <f>IF($A2775="","",IF(IFERROR(VALUE($M2775),0)=1,1,0))</f>
        <v/>
      </c>
      <c r="O2775" s="21">
        <f>IF($A2775="",0,IF(OR($S2775&lt;&gt;1,COUNTA($J2775:$M2775)=0),0,IF($N2775=1,$H2775,0)))</f>
        <v/>
      </c>
      <c r="P2775" s="10" t="inlineStr">
        <is>
          <t>sì/no</t>
        </is>
      </c>
      <c r="Q2775" s="21">
        <f>IF($A2775="","",$A2775&amp;"|"&amp;$C2775)</f>
        <v/>
      </c>
      <c r="R2775" s="21">
        <f>IF($A2775="","",$A2775&amp;"|"&amp;$C2775&amp;"|"&amp;$D2775)</f>
        <v/>
      </c>
      <c r="S2775" s="21">
        <f>IF($A2775="","",IFERROR(INDEX(Offerte!$D$2:$D$200,MATCH($Q2775,Offerte!$L$2:$L$200,0)),0))</f>
        <v/>
      </c>
      <c r="T2775" s="21">
        <f>IF($A2775="","",IFERROR(INDEX(Offerte!$G$2:$G$200,MATCH($Q2775,Offerte!$L$2:$L$200,0)),"NO"))</f>
        <v/>
      </c>
    </row>
    <row r="2776">
      <c r="A2776" s="10">
        <f>IF(Offerte!$A91="","",Offerte!$A91)</f>
        <v/>
      </c>
      <c r="B2776" s="10">
        <f>IF(Offerte!$A91="","",Offerte!$B91)</f>
        <v/>
      </c>
      <c r="C2776" s="10">
        <f>IF(Offerte!$A91="","",Offerte!$C91)</f>
        <v/>
      </c>
      <c r="D2776" s="10" t="inlineStr">
        <is>
          <t>C.2.4</t>
        </is>
      </c>
      <c r="E2776" s="10" t="inlineStr">
        <is>
          <t>C</t>
        </is>
      </c>
      <c r="F2776" s="10" t="inlineStr">
        <is>
          <t>Q</t>
        </is>
      </c>
      <c r="G2776" s="10" t="inlineStr">
        <is>
          <t>higher</t>
        </is>
      </c>
      <c r="H2776" s="10" t="n">
        <v>1</v>
      </c>
      <c r="I2776" s="10" t="inlineStr">
        <is>
          <t>Tasso di copertura del servizio con dispositivi per la chiamata di emergenza del conducente</t>
        </is>
      </c>
      <c r="J2776" s="20" t="n"/>
      <c r="K2776" s="20" t="n"/>
      <c r="L2776" s="20" t="n"/>
      <c r="M2776" s="20" t="n"/>
      <c r="N2776" s="21">
        <f>IF($A2776="","",IFERROR(VALUE($K2776)/VALUE($L2776),IFERROR(VALUE($J2776),0)))</f>
        <v/>
      </c>
      <c r="O2776" s="21">
        <f>IF($A2776="",0,IF(OR($S2776&lt;&gt;1,COUNTA($J2776:$M2776)=0),0,IF(SUMPRODUCT(MAX(($C$5:$C$6173=$C2776)*($D$5:$D$6173=$D2776)*($S$5:$S$6173=1)*IFERROR($N$5:$N$6173*1,0)))&gt;0,ROUND($H2776*($N2776/SUMPRODUCT(MAX(($C$5:$C$6173=$C2776)*($D$5:$D$6173=$D2776)*($S$5:$S$6173=1)*IFERROR($N$5:$N$6173*1,0)))),4),0)))</f>
        <v/>
      </c>
      <c r="P2776" s="10" t="inlineStr">
        <is>
          <t>Autobus attrezzati con chiamata di emergenza / Autobus totali in offerta, incluse scorte</t>
        </is>
      </c>
      <c r="Q2776" s="21">
        <f>IF($A2776="","",$A2776&amp;"|"&amp;$C2776)</f>
        <v/>
      </c>
      <c r="R2776" s="21">
        <f>IF($A2776="","",$A2776&amp;"|"&amp;$C2776&amp;"|"&amp;$D2776)</f>
        <v/>
      </c>
      <c r="S2776" s="21">
        <f>IF($A2776="","",IFERROR(INDEX(Offerte!$D$2:$D$200,MATCH($Q2776,Offerte!$L$2:$L$200,0)),0))</f>
        <v/>
      </c>
      <c r="T2776" s="21">
        <f>IF($A2776="","",IFERROR(INDEX(Offerte!$G$2:$G$200,MATCH($Q2776,Offerte!$L$2:$L$200,0)),"NO"))</f>
        <v/>
      </c>
    </row>
    <row r="2777">
      <c r="A2777" s="10">
        <f>IF(Offerte!$A91="","",Offerte!$A91)</f>
        <v/>
      </c>
      <c r="B2777" s="10">
        <f>IF(Offerte!$A91="","",Offerte!$B91)</f>
        <v/>
      </c>
      <c r="C2777" s="10">
        <f>IF(Offerte!$A91="","",Offerte!$C91)</f>
        <v/>
      </c>
      <c r="D2777" s="10" t="inlineStr">
        <is>
          <t>C.3.1</t>
        </is>
      </c>
      <c r="E2777" s="10" t="inlineStr">
        <is>
          <t>C</t>
        </is>
      </c>
      <c r="F2777" s="10" t="inlineStr">
        <is>
          <t>Q</t>
        </is>
      </c>
      <c r="G2777" s="10" t="inlineStr">
        <is>
          <t>higher</t>
        </is>
      </c>
      <c r="H2777" s="10" t="n">
        <v>2</v>
      </c>
      <c r="I2777" s="10" t="inlineStr">
        <is>
          <t>Tasso di copertura del servizio con dispositivi di informazione dinamica a bordo mezzo</t>
        </is>
      </c>
      <c r="J2777" s="20" t="n"/>
      <c r="K2777" s="20" t="n"/>
      <c r="L2777" s="20" t="n"/>
      <c r="M2777" s="20" t="n"/>
      <c r="N2777" s="21">
        <f>IF($A2777="","",IFERROR(VALUE($K2777)/VALUE($L2777),IFERROR(VALUE($J2777),0)))</f>
        <v/>
      </c>
      <c r="O2777" s="21">
        <f>IF($A2777="",0,IF(OR($S2777&lt;&gt;1,COUNTA($J2777:$M2777)=0),0,IF(SUMPRODUCT(MAX(($C$5:$C$6173=$C2777)*($D$5:$D$6173=$D2777)*($S$5:$S$6173=1)*IFERROR($N$5:$N$6173*1,0)))&gt;0,ROUND($H2777*($N2777/SUMPRODUCT(MAX(($C$5:$C$6173=$C2777)*($D$5:$D$6173=$D2777)*($S$5:$S$6173=1)*IFERROR($N$5:$N$6173*1,0)))),4),0)))</f>
        <v/>
      </c>
      <c r="P2777" s="10" t="inlineStr">
        <is>
          <t>Autobus con monitor e indicatori vocali / Autobus totali in offerta, incluse scorte</t>
        </is>
      </c>
      <c r="Q2777" s="21">
        <f>IF($A2777="","",$A2777&amp;"|"&amp;$C2777)</f>
        <v/>
      </c>
      <c r="R2777" s="21">
        <f>IF($A2777="","",$A2777&amp;"|"&amp;$C2777&amp;"|"&amp;$D2777)</f>
        <v/>
      </c>
      <c r="S2777" s="21">
        <f>IF($A2777="","",IFERROR(INDEX(Offerte!$D$2:$D$200,MATCH($Q2777,Offerte!$L$2:$L$200,0)),0))</f>
        <v/>
      </c>
      <c r="T2777" s="21">
        <f>IF($A2777="","",IFERROR(INDEX(Offerte!$G$2:$G$200,MATCH($Q2777,Offerte!$L$2:$L$200,0)),"NO"))</f>
        <v/>
      </c>
    </row>
    <row r="2778">
      <c r="A2778" s="10">
        <f>IF(Offerte!$A91="","",Offerte!$A91)</f>
        <v/>
      </c>
      <c r="B2778" s="10">
        <f>IF(Offerte!$A91="","",Offerte!$B91)</f>
        <v/>
      </c>
      <c r="C2778" s="10">
        <f>IF(Offerte!$A91="","",Offerte!$C91)</f>
        <v/>
      </c>
      <c r="D2778" s="10" t="inlineStr">
        <is>
          <t>C.3.2</t>
        </is>
      </c>
      <c r="E2778" s="10" t="inlineStr">
        <is>
          <t>C</t>
        </is>
      </c>
      <c r="F2778" s="10" t="inlineStr">
        <is>
          <t>T</t>
        </is>
      </c>
      <c r="G2778" s="10" t="inlineStr">
        <is>
          <t>tabular</t>
        </is>
      </c>
      <c r="H2778" s="10" t="n">
        <v>2</v>
      </c>
      <c r="I2778" s="10" t="inlineStr">
        <is>
          <t>Informazioni a bordo su coincidenze ai nodi</t>
        </is>
      </c>
      <c r="J2778" s="20" t="n"/>
      <c r="K2778" s="20" t="n"/>
      <c r="L2778" s="20" t="n"/>
      <c r="M2778" s="20" t="n"/>
      <c r="N2778" s="21">
        <f>IF($A2778="","",IF(IFERROR(VALUE($M2778),0)=1,1,0))</f>
        <v/>
      </c>
      <c r="O2778" s="21">
        <f>IF($A2778="",0,IF(OR($S2778&lt;&gt;1,COUNTA($J2778:$M2778)=0),0,IF(AND($N2778=1,IFERROR(SUMIFS($N$5:$N$6173,$Q$5:$Q$6173,$Q2778,$D$5:$D$6173,"C.3.1"),0)&gt;=0.5),$H2778,0)))</f>
        <v/>
      </c>
      <c r="P2778" s="10" t="inlineStr">
        <is>
          <t>Dipende da C.3.1 &gt;= 0.5</t>
        </is>
      </c>
      <c r="Q2778" s="21">
        <f>IF($A2778="","",$A2778&amp;"|"&amp;$C2778)</f>
        <v/>
      </c>
      <c r="R2778" s="21">
        <f>IF($A2778="","",$A2778&amp;"|"&amp;$C2778&amp;"|"&amp;$D2778)</f>
        <v/>
      </c>
      <c r="S2778" s="21">
        <f>IF($A2778="","",IFERROR(INDEX(Offerte!$D$2:$D$200,MATCH($Q2778,Offerte!$L$2:$L$200,0)),0))</f>
        <v/>
      </c>
      <c r="T2778" s="21">
        <f>IF($A2778="","",IFERROR(INDEX(Offerte!$G$2:$G$200,MATCH($Q2778,Offerte!$L$2:$L$200,0)),"NO"))</f>
        <v/>
      </c>
    </row>
    <row r="2779">
      <c r="A2779" s="10">
        <f>IF(Offerte!$A91="","",Offerte!$A91)</f>
        <v/>
      </c>
      <c r="B2779" s="10">
        <f>IF(Offerte!$A91="","",Offerte!$B91)</f>
        <v/>
      </c>
      <c r="C2779" s="10">
        <f>IF(Offerte!$A91="","",Offerte!$C91)</f>
        <v/>
      </c>
      <c r="D2779" s="10" t="inlineStr">
        <is>
          <t>D.1.1</t>
        </is>
      </c>
      <c r="E2779" s="10" t="inlineStr">
        <is>
          <t>D</t>
        </is>
      </c>
      <c r="F2779" s="10" t="inlineStr">
        <is>
          <t>Q</t>
        </is>
      </c>
      <c r="G2779" s="10" t="inlineStr">
        <is>
          <t>higher</t>
        </is>
      </c>
      <c r="H2779" s="10" t="n">
        <v>3</v>
      </c>
      <c r="I2779" s="10" t="inlineStr">
        <is>
          <t>Installazione di pensiline</t>
        </is>
      </c>
      <c r="J2779" s="20" t="n"/>
      <c r="K2779" s="20" t="n"/>
      <c r="L2779" s="20" t="n"/>
      <c r="M2779" s="20" t="n"/>
      <c r="N2779" s="21">
        <f>IF($A2779="","",IFERROR(VALUE($J2779),0))</f>
        <v/>
      </c>
      <c r="O2779" s="21">
        <f>IF($A2779="",0,IF(OR($S2779&lt;&gt;1,COUNTA($J2779:$M2779)=0),0,IF(SUMPRODUCT(MAX(($C$5:$C$6173=$C2779)*($D$5:$D$6173=$D2779)*($S$5:$S$6173=1)*IFERROR($N$5:$N$6173*1,0)))&gt;0,ROUND($H2779*($N2779/SUMPRODUCT(MAX(($C$5:$C$6173=$C2779)*($D$5:$D$6173=$D2779)*($S$5:$S$6173=1)*IFERROR($N$5:$N$6173*1,0)))),4),0)))</f>
        <v/>
      </c>
      <c r="P2779" s="10" t="inlineStr">
        <is>
          <t>fermate</t>
        </is>
      </c>
      <c r="Q2779" s="21">
        <f>IF($A2779="","",$A2779&amp;"|"&amp;$C2779)</f>
        <v/>
      </c>
      <c r="R2779" s="21">
        <f>IF($A2779="","",$A2779&amp;"|"&amp;$C2779&amp;"|"&amp;$D2779)</f>
        <v/>
      </c>
      <c r="S2779" s="21">
        <f>IF($A2779="","",IFERROR(INDEX(Offerte!$D$2:$D$200,MATCH($Q2779,Offerte!$L$2:$L$200,0)),0))</f>
        <v/>
      </c>
      <c r="T2779" s="21">
        <f>IF($A2779="","",IFERROR(INDEX(Offerte!$G$2:$G$200,MATCH($Q2779,Offerte!$L$2:$L$200,0)),"NO"))</f>
        <v/>
      </c>
    </row>
    <row r="2780">
      <c r="A2780" s="10">
        <f>IF(Offerte!$A91="","",Offerte!$A91)</f>
        <v/>
      </c>
      <c r="B2780" s="10">
        <f>IF(Offerte!$A91="","",Offerte!$B91)</f>
        <v/>
      </c>
      <c r="C2780" s="10">
        <f>IF(Offerte!$A91="","",Offerte!$C91)</f>
        <v/>
      </c>
      <c r="D2780" s="10" t="inlineStr">
        <is>
          <t>D.1.2</t>
        </is>
      </c>
      <c r="E2780" s="10" t="inlineStr">
        <is>
          <t>D</t>
        </is>
      </c>
      <c r="F2780" s="10" t="inlineStr">
        <is>
          <t>Q</t>
        </is>
      </c>
      <c r="G2780" s="10" t="inlineStr">
        <is>
          <t>higher</t>
        </is>
      </c>
      <c r="H2780" s="10" t="n">
        <v>3</v>
      </c>
      <c r="I2780" s="10" t="inlineStr">
        <is>
          <t>Installazione di paline di fermata conformi alla DGR 581/2023</t>
        </is>
      </c>
      <c r="J2780" s="20" t="n"/>
      <c r="K2780" s="20" t="n"/>
      <c r="L2780" s="20" t="n"/>
      <c r="M2780" s="20" t="n"/>
      <c r="N2780" s="21">
        <f>IF($A2780="","",IFERROR(VALUE($J2780),0))</f>
        <v/>
      </c>
      <c r="O2780" s="21">
        <f>IF($A2780="",0,IF(OR($S2780&lt;&gt;1,COUNTA($J2780:$M2780)=0),0,IF(SUMPRODUCT(MAX(($C$5:$C$6173=$C2780)*($D$5:$D$6173=$D2780)*($S$5:$S$6173=1)*IFERROR($N$5:$N$6173*1,0)))&gt;0,ROUND($H2780*($N2780/SUMPRODUCT(MAX(($C$5:$C$6173=$C2780)*($D$5:$D$6173=$D2780)*($S$5:$S$6173=1)*IFERROR($N$5:$N$6173*1,0)))),4),0)))</f>
        <v/>
      </c>
      <c r="P2780" s="10" t="inlineStr">
        <is>
          <t>fermate</t>
        </is>
      </c>
      <c r="Q2780" s="21">
        <f>IF($A2780="","",$A2780&amp;"|"&amp;$C2780)</f>
        <v/>
      </c>
      <c r="R2780" s="21">
        <f>IF($A2780="","",$A2780&amp;"|"&amp;$C2780&amp;"|"&amp;$D2780)</f>
        <v/>
      </c>
      <c r="S2780" s="21">
        <f>IF($A2780="","",IFERROR(INDEX(Offerte!$D$2:$D$200,MATCH($Q2780,Offerte!$L$2:$L$200,0)),0))</f>
        <v/>
      </c>
      <c r="T2780" s="21">
        <f>IF($A2780="","",IFERROR(INDEX(Offerte!$G$2:$G$200,MATCH($Q2780,Offerte!$L$2:$L$200,0)),"NO"))</f>
        <v/>
      </c>
    </row>
    <row r="2781">
      <c r="A2781" s="10">
        <f>IF(Offerte!$A91="","",Offerte!$A91)</f>
        <v/>
      </c>
      <c r="B2781" s="10">
        <f>IF(Offerte!$A91="","",Offerte!$B91)</f>
        <v/>
      </c>
      <c r="C2781" s="10">
        <f>IF(Offerte!$A91="","",Offerte!$C91)</f>
        <v/>
      </c>
      <c r="D2781" s="10" t="inlineStr">
        <is>
          <t>D.1.3</t>
        </is>
      </c>
      <c r="E2781" s="10" t="inlineStr">
        <is>
          <t>D</t>
        </is>
      </c>
      <c r="F2781" s="10" t="inlineStr">
        <is>
          <t>Q</t>
        </is>
      </c>
      <c r="G2781" s="10" t="inlineStr">
        <is>
          <t>higher</t>
        </is>
      </c>
      <c r="H2781" s="10" t="n">
        <v>2</v>
      </c>
      <c r="I2781" s="10" t="inlineStr">
        <is>
          <t>Display informativi connessi alle fermate</t>
        </is>
      </c>
      <c r="J2781" s="20" t="n"/>
      <c r="K2781" s="20" t="n"/>
      <c r="L2781" s="20" t="n"/>
      <c r="M2781" s="20" t="n"/>
      <c r="N2781" s="21">
        <f>IF($A2781="","",IFERROR(VALUE($J2781),0))</f>
        <v/>
      </c>
      <c r="O2781" s="21">
        <f>IF($A2781="",0,IF(OR($S2781&lt;&gt;1,COUNTA($J2781:$M2781)=0),0,IF(SUMPRODUCT(MAX(($C$5:$C$6173=$C2781)*($D$5:$D$6173=$D2781)*($S$5:$S$6173=1)*IFERROR($N$5:$N$6173*1,0)))&gt;0,ROUND($H2781*($N2781/SUMPRODUCT(MAX(($C$5:$C$6173=$C2781)*($D$5:$D$6173=$D2781)*($S$5:$S$6173=1)*IFERROR($N$5:$N$6173*1,0)))),4),0)))</f>
        <v/>
      </c>
      <c r="P2781" s="10" t="inlineStr">
        <is>
          <t>fermate</t>
        </is>
      </c>
      <c r="Q2781" s="21">
        <f>IF($A2781="","",$A2781&amp;"|"&amp;$C2781)</f>
        <v/>
      </c>
      <c r="R2781" s="21">
        <f>IF($A2781="","",$A2781&amp;"|"&amp;$C2781&amp;"|"&amp;$D2781)</f>
        <v/>
      </c>
      <c r="S2781" s="21">
        <f>IF($A2781="","",IFERROR(INDEX(Offerte!$D$2:$D$200,MATCH($Q2781,Offerte!$L$2:$L$200,0)),0))</f>
        <v/>
      </c>
      <c r="T2781" s="21">
        <f>IF($A2781="","",IFERROR(INDEX(Offerte!$G$2:$G$200,MATCH($Q2781,Offerte!$L$2:$L$200,0)),"NO"))</f>
        <v/>
      </c>
    </row>
    <row r="2782">
      <c r="A2782" s="10">
        <f>IF(Offerte!$A91="","",Offerte!$A91)</f>
        <v/>
      </c>
      <c r="B2782" s="10">
        <f>IF(Offerte!$A91="","",Offerte!$B91)</f>
        <v/>
      </c>
      <c r="C2782" s="10">
        <f>IF(Offerte!$A91="","",Offerte!$C91)</f>
        <v/>
      </c>
      <c r="D2782" s="10" t="inlineStr">
        <is>
          <t>D.2.1</t>
        </is>
      </c>
      <c r="E2782" s="10" t="inlineStr">
        <is>
          <t>D</t>
        </is>
      </c>
      <c r="F2782" s="10" t="inlineStr">
        <is>
          <t>Q</t>
        </is>
      </c>
      <c r="G2782" s="10" t="inlineStr">
        <is>
          <t>higher</t>
        </is>
      </c>
      <c r="H2782" s="10" t="n">
        <v>2</v>
      </c>
      <c r="I2782" s="10" t="inlineStr">
        <is>
          <t>Segnali tattili Loges-Vet-Evolution</t>
        </is>
      </c>
      <c r="J2782" s="20" t="n"/>
      <c r="K2782" s="20" t="n"/>
      <c r="L2782" s="20" t="n"/>
      <c r="M2782" s="20" t="n"/>
      <c r="N2782" s="21">
        <f>IF($A2782="","",IFERROR(VALUE($J2782),0))</f>
        <v/>
      </c>
      <c r="O2782" s="21">
        <f>IF($A2782="",0,IF(OR($S2782&lt;&gt;1,COUNTA($J2782:$M2782)=0),0,IF(SUMPRODUCT(MAX(($C$5:$C$6173=$C2782)*($D$5:$D$6173=$D2782)*($S$5:$S$6173=1)*IFERROR($N$5:$N$6173*1,0)))&gt;0,ROUND($H2782*($N2782/SUMPRODUCT(MAX(($C$5:$C$6173=$C2782)*($D$5:$D$6173=$D2782)*($S$5:$S$6173=1)*IFERROR($N$5:$N$6173*1,0)))),4),0)))</f>
        <v/>
      </c>
      <c r="P2782" s="10" t="inlineStr">
        <is>
          <t>fermate</t>
        </is>
      </c>
      <c r="Q2782" s="21">
        <f>IF($A2782="","",$A2782&amp;"|"&amp;$C2782)</f>
        <v/>
      </c>
      <c r="R2782" s="21">
        <f>IF($A2782="","",$A2782&amp;"|"&amp;$C2782&amp;"|"&amp;$D2782)</f>
        <v/>
      </c>
      <c r="S2782" s="21">
        <f>IF($A2782="","",IFERROR(INDEX(Offerte!$D$2:$D$200,MATCH($Q2782,Offerte!$L$2:$L$200,0)),0))</f>
        <v/>
      </c>
      <c r="T2782" s="21">
        <f>IF($A2782="","",IFERROR(INDEX(Offerte!$G$2:$G$200,MATCH($Q2782,Offerte!$L$2:$L$200,0)),"NO"))</f>
        <v/>
      </c>
    </row>
    <row r="2783">
      <c r="A2783" s="10">
        <f>IF(Offerte!$A91="","",Offerte!$A91)</f>
        <v/>
      </c>
      <c r="B2783" s="10">
        <f>IF(Offerte!$A91="","",Offerte!$B91)</f>
        <v/>
      </c>
      <c r="C2783" s="10">
        <f>IF(Offerte!$A91="","",Offerte!$C91)</f>
        <v/>
      </c>
      <c r="D2783" s="10" t="inlineStr">
        <is>
          <t>E.1.1</t>
        </is>
      </c>
      <c r="E2783" s="10" t="inlineStr">
        <is>
          <t>E</t>
        </is>
      </c>
      <c r="F2783" s="10" t="inlineStr">
        <is>
          <t>T</t>
        </is>
      </c>
      <c r="G2783" s="10" t="inlineStr">
        <is>
          <t>tabular</t>
        </is>
      </c>
      <c r="H2783" s="10" t="n">
        <v>2</v>
      </c>
      <c r="I2783" s="10" t="inlineStr">
        <is>
          <t>Mobile app con travel planner PRM</t>
        </is>
      </c>
      <c r="J2783" s="20" t="n"/>
      <c r="K2783" s="20" t="n"/>
      <c r="L2783" s="20" t="n"/>
      <c r="M2783" s="20" t="n"/>
      <c r="N2783" s="21">
        <f>IF($A2783="","",IF(IFERROR(VALUE($M2783),0)=1,1,0))</f>
        <v/>
      </c>
      <c r="O2783" s="21">
        <f>IF($A2783="",0,IF(OR($S2783&lt;&gt;1,COUNTA($J2783:$M2783)=0),0,IF($N2783=1,$H2783,0)))</f>
        <v/>
      </c>
      <c r="P2783" s="10" t="inlineStr">
        <is>
          <t>sì/no</t>
        </is>
      </c>
      <c r="Q2783" s="21">
        <f>IF($A2783="","",$A2783&amp;"|"&amp;$C2783)</f>
        <v/>
      </c>
      <c r="R2783" s="21">
        <f>IF($A2783="","",$A2783&amp;"|"&amp;$C2783&amp;"|"&amp;$D2783)</f>
        <v/>
      </c>
      <c r="S2783" s="21">
        <f>IF($A2783="","",IFERROR(INDEX(Offerte!$D$2:$D$200,MATCH($Q2783,Offerte!$L$2:$L$200,0)),0))</f>
        <v/>
      </c>
      <c r="T2783" s="21">
        <f>IF($A2783="","",IFERROR(INDEX(Offerte!$G$2:$G$200,MATCH($Q2783,Offerte!$L$2:$L$200,0)),"NO"))</f>
        <v/>
      </c>
    </row>
    <row r="2784">
      <c r="A2784" s="10">
        <f>IF(Offerte!$A91="","",Offerte!$A91)</f>
        <v/>
      </c>
      <c r="B2784" s="10">
        <f>IF(Offerte!$A91="","",Offerte!$B91)</f>
        <v/>
      </c>
      <c r="C2784" s="10">
        <f>IF(Offerte!$A91="","",Offerte!$C91)</f>
        <v/>
      </c>
      <c r="D2784" s="10" t="inlineStr">
        <is>
          <t>E.2.1</t>
        </is>
      </c>
      <c r="E2784" s="10" t="inlineStr">
        <is>
          <t>E</t>
        </is>
      </c>
      <c r="F2784" s="10" t="inlineStr">
        <is>
          <t>D</t>
        </is>
      </c>
      <c r="G2784" s="10" t="inlineStr">
        <is>
          <t>discretionary</t>
        </is>
      </c>
      <c r="H2784" s="10" t="n">
        <v>2</v>
      </c>
      <c r="I2784" s="10" t="inlineStr">
        <is>
          <t>Altre azioni informative e rapporti con gli utenti</t>
        </is>
      </c>
      <c r="J2784" s="20" t="n"/>
      <c r="K2784" s="20" t="n"/>
      <c r="L2784" s="20" t="n"/>
      <c r="M2784" s="20" t="n"/>
      <c r="N2784" s="21">
        <f>IF($A2784="","",MAX(0,MIN(1,IFERROR(VALUE($M2784),0))))</f>
        <v/>
      </c>
      <c r="O2784" s="21">
        <f>IF($A2784="",0,IF(OR($S2784&lt;&gt;1,COUNTA($J2784:$M2784)=0),0,IF(SUMPRODUCT(MAX(($C$5:$C$6173=$C2784)*($D$5:$D$6173=$D2784)*($S$5:$S$6173=1)*IFERROR($N$5:$N$6173*1,0)))&gt;0,ROUND($H2784*($N2784/SUMPRODUCT(MAX(($C$5:$C$6173=$C2784)*($D$5:$D$6173=$D2784)*($S$5:$S$6173=1)*IFERROR($N$5:$N$6173*1,0)))),4),0)))</f>
        <v/>
      </c>
      <c r="P2784" s="10" t="inlineStr">
        <is>
          <t>coeff.</t>
        </is>
      </c>
      <c r="Q2784" s="21">
        <f>IF($A2784="","",$A2784&amp;"|"&amp;$C2784)</f>
        <v/>
      </c>
      <c r="R2784" s="21">
        <f>IF($A2784="","",$A2784&amp;"|"&amp;$C2784&amp;"|"&amp;$D2784)</f>
        <v/>
      </c>
      <c r="S2784" s="21">
        <f>IF($A2784="","",IFERROR(INDEX(Offerte!$D$2:$D$200,MATCH($Q2784,Offerte!$L$2:$L$200,0)),0))</f>
        <v/>
      </c>
      <c r="T2784" s="21">
        <f>IF($A2784="","",IFERROR(INDEX(Offerte!$G$2:$G$200,MATCH($Q2784,Offerte!$L$2:$L$200,0)),"NO"))</f>
        <v/>
      </c>
    </row>
    <row r="2785">
      <c r="A2785" s="10">
        <f>IF(Offerte!$A91="","",Offerte!$A91)</f>
        <v/>
      </c>
      <c r="B2785" s="10">
        <f>IF(Offerte!$A91="","",Offerte!$B91)</f>
        <v/>
      </c>
      <c r="C2785" s="10">
        <f>IF(Offerte!$A91="","",Offerte!$C91)</f>
        <v/>
      </c>
      <c r="D2785" s="10" t="inlineStr">
        <is>
          <t>F.1.1</t>
        </is>
      </c>
      <c r="E2785" s="10" t="inlineStr">
        <is>
          <t>F</t>
        </is>
      </c>
      <c r="F2785" s="10" t="inlineStr">
        <is>
          <t>Q</t>
        </is>
      </c>
      <c r="G2785" s="10" t="inlineStr">
        <is>
          <t>lower</t>
        </is>
      </c>
      <c r="H2785" s="10" t="n">
        <v>7</v>
      </c>
      <c r="I2785" s="10" t="inlineStr">
        <is>
          <t>Performance ambientali del parco mezzi adibito al servizio - I_CEA</t>
        </is>
      </c>
      <c r="J2785" s="20" t="n"/>
      <c r="K2785" s="20" t="n"/>
      <c r="L2785" s="20" t="n"/>
      <c r="M2785" s="20" t="n"/>
      <c r="N2785" s="21">
        <f>IF($A2785="","",IFERROR(VALUE($J2785),0))</f>
        <v/>
      </c>
      <c r="O2785" s="21">
        <f>IF($A2785="",0,IF(OR($S2785&lt;&gt;1,COUNTA($J2785:$M2785)=0),0,IF(AND(IFERROR(AGGREGATE(15,6,$N$5:$N$6173/(($C$5:$C$6173=$C2785)*($D$5:$D$6173=$D2785)*($S$5:$S$6173=1)*($N$5:$N$6173&gt;0)),1),0)&gt;0,$N2785&gt;0),ROUND($H2785*(IFERROR(AGGREGATE(15,6,$N$5:$N$6173/(($C$5:$C$6173=$C2785)*($D$5:$D$6173=$D2785)*($S$5:$S$6173=1)*($N$5:$N$6173&gt;0)),1),0)/$N2785),4),0)))</f>
        <v/>
      </c>
      <c r="P2785" s="10" t="inlineStr">
        <is>
          <t>indice</t>
        </is>
      </c>
      <c r="Q2785" s="21">
        <f>IF($A2785="","",$A2785&amp;"|"&amp;$C2785)</f>
        <v/>
      </c>
      <c r="R2785" s="21">
        <f>IF($A2785="","",$A2785&amp;"|"&amp;$C2785&amp;"|"&amp;$D2785)</f>
        <v/>
      </c>
      <c r="S2785" s="21">
        <f>IF($A2785="","",IFERROR(INDEX(Offerte!$D$2:$D$200,MATCH($Q2785,Offerte!$L$2:$L$200,0)),0))</f>
        <v/>
      </c>
      <c r="T2785" s="21">
        <f>IF($A2785="","",IFERROR(INDEX(Offerte!$G$2:$G$200,MATCH($Q2785,Offerte!$L$2:$L$200,0)),"NO"))</f>
        <v/>
      </c>
    </row>
    <row r="2786">
      <c r="A2786" s="10">
        <f>IF(Offerte!$A91="","",Offerte!$A91)</f>
        <v/>
      </c>
      <c r="B2786" s="10">
        <f>IF(Offerte!$A91="","",Offerte!$B91)</f>
        <v/>
      </c>
      <c r="C2786" s="10">
        <f>IF(Offerte!$A91="","",Offerte!$C91)</f>
        <v/>
      </c>
      <c r="D2786" s="10" t="inlineStr">
        <is>
          <t>F.2.1</t>
        </is>
      </c>
      <c r="E2786" s="10" t="inlineStr">
        <is>
          <t>F</t>
        </is>
      </c>
      <c r="F2786" s="10" t="inlineStr">
        <is>
          <t>Q</t>
        </is>
      </c>
      <c r="G2786" s="10" t="inlineStr">
        <is>
          <t>higher</t>
        </is>
      </c>
      <c r="H2786" s="10" t="n">
        <v>2</v>
      </c>
      <c r="I2786" s="10" t="inlineStr">
        <is>
          <t>Tasso di copertura del servizio con dispositivi ECO-DRIVER</t>
        </is>
      </c>
      <c r="J2786" s="20" t="n"/>
      <c r="K2786" s="20" t="n"/>
      <c r="L2786" s="20" t="n"/>
      <c r="M2786" s="20" t="n"/>
      <c r="N2786" s="21">
        <f>IF($A2786="","",IFERROR(VALUE($K2786)/VALUE($L2786),IFERROR(VALUE($J2786),0)))</f>
        <v/>
      </c>
      <c r="O2786" s="21">
        <f>IF($A2786="",0,IF(OR($S2786&lt;&gt;1,COUNTA($J2786:$M2786)=0),0,IF(SUMPRODUCT(MAX(($C$5:$C$6173=$C2786)*($D$5:$D$6173=$D2786)*($S$5:$S$6173=1)*IFERROR($N$5:$N$6173*1,0)))&gt;0,ROUND($H2786*($N2786/SUMPRODUCT(MAX(($C$5:$C$6173=$C2786)*($D$5:$D$6173=$D2786)*($S$5:$S$6173=1)*IFERROR($N$5:$N$6173*1,0)))),4),0)))</f>
        <v/>
      </c>
      <c r="P2786" s="10" t="inlineStr">
        <is>
          <t>Autobus attrezzati con dispositivi ECO-DRIVER / Autobus totali in offerta, incluse scorte</t>
        </is>
      </c>
      <c r="Q2786" s="21">
        <f>IF($A2786="","",$A2786&amp;"|"&amp;$C2786)</f>
        <v/>
      </c>
      <c r="R2786" s="21">
        <f>IF($A2786="","",$A2786&amp;"|"&amp;$C2786&amp;"|"&amp;$D2786)</f>
        <v/>
      </c>
      <c r="S2786" s="21">
        <f>IF($A2786="","",IFERROR(INDEX(Offerte!$D$2:$D$200,MATCH($Q2786,Offerte!$L$2:$L$200,0)),0))</f>
        <v/>
      </c>
      <c r="T2786" s="21">
        <f>IF($A2786="","",IFERROR(INDEX(Offerte!$G$2:$G$200,MATCH($Q2786,Offerte!$L$2:$L$200,0)),"NO"))</f>
        <v/>
      </c>
    </row>
    <row r="2787">
      <c r="A2787" s="10">
        <f>IF(Offerte!$A91="","",Offerte!$A91)</f>
        <v/>
      </c>
      <c r="B2787" s="10">
        <f>IF(Offerte!$A91="","",Offerte!$B91)</f>
        <v/>
      </c>
      <c r="C2787" s="10">
        <f>IF(Offerte!$A91="","",Offerte!$C91)</f>
        <v/>
      </c>
      <c r="D2787" s="10" t="inlineStr">
        <is>
          <t>F.3.1</t>
        </is>
      </c>
      <c r="E2787" s="10" t="inlineStr">
        <is>
          <t>F</t>
        </is>
      </c>
      <c r="F2787" s="10" t="inlineStr">
        <is>
          <t>Q</t>
        </is>
      </c>
      <c r="G2787" s="10" t="inlineStr">
        <is>
          <t>higher</t>
        </is>
      </c>
      <c r="H2787" s="10" t="n">
        <v>2</v>
      </c>
      <c r="I2787" s="10" t="inlineStr">
        <is>
          <t>Autoproduzione consumi elettrici per trazione</t>
        </is>
      </c>
      <c r="J2787" s="20" t="n"/>
      <c r="K2787" s="20" t="n"/>
      <c r="L2787" s="20" t="n"/>
      <c r="M2787" s="20" t="n"/>
      <c r="N2787" s="21">
        <f>IF($A2787="","",IFERROR(VALUE($J2787),0))</f>
        <v/>
      </c>
      <c r="O2787" s="21">
        <f>IF($A2787="",0,IF(OR($S2787&lt;&gt;1,COUNTA($J2787:$M2787)=0),0,IF(SUMPRODUCT(MAX(($C$5:$C$6173=$C2787)*($D$5:$D$6173=$D2787)*($S$5:$S$6173=1)*IFERROR($N$5:$N$6173*1,0)))&gt;0,ROUND($H2787*($N2787/SUMPRODUCT(MAX(($C$5:$C$6173=$C2787)*($D$5:$D$6173=$D2787)*($S$5:$S$6173=1)*IFERROR($N$5:$N$6173*1,0)))),4),0)))</f>
        <v/>
      </c>
      <c r="P2787" s="10" t="inlineStr">
        <is>
          <t>kWh/anno</t>
        </is>
      </c>
      <c r="Q2787" s="21">
        <f>IF($A2787="","",$A2787&amp;"|"&amp;$C2787)</f>
        <v/>
      </c>
      <c r="R2787" s="21">
        <f>IF($A2787="","",$A2787&amp;"|"&amp;$C2787&amp;"|"&amp;$D2787)</f>
        <v/>
      </c>
      <c r="S2787" s="21">
        <f>IF($A2787="","",IFERROR(INDEX(Offerte!$D$2:$D$200,MATCH($Q2787,Offerte!$L$2:$L$200,0)),0))</f>
        <v/>
      </c>
      <c r="T2787" s="21">
        <f>IF($A2787="","",IFERROR(INDEX(Offerte!$G$2:$G$200,MATCH($Q2787,Offerte!$L$2:$L$200,0)),"NO"))</f>
        <v/>
      </c>
    </row>
    <row r="2788">
      <c r="A2788" s="10">
        <f>IF(Offerte!$A91="","",Offerte!$A91)</f>
        <v/>
      </c>
      <c r="B2788" s="10">
        <f>IF(Offerte!$A91="","",Offerte!$B91)</f>
        <v/>
      </c>
      <c r="C2788" s="10">
        <f>IF(Offerte!$A91="","",Offerte!$C91)</f>
        <v/>
      </c>
      <c r="D2788" s="10" t="inlineStr">
        <is>
          <t>F.4.1</t>
        </is>
      </c>
      <c r="E2788" s="10" t="inlineStr">
        <is>
          <t>F</t>
        </is>
      </c>
      <c r="F2788" s="10" t="inlineStr">
        <is>
          <t>Q</t>
        </is>
      </c>
      <c r="G2788" s="10" t="inlineStr">
        <is>
          <t>soil</t>
        </is>
      </c>
      <c r="H2788" s="10" t="n">
        <v>2</v>
      </c>
      <c r="I2788" s="10" t="inlineStr">
        <is>
          <t>Indice di consumo di suolo</t>
        </is>
      </c>
      <c r="J2788" s="20" t="n"/>
      <c r="K2788" s="20" t="n"/>
      <c r="L2788" s="20" t="n"/>
      <c r="M2788" s="20" t="n"/>
      <c r="N2788" s="21">
        <f>IF($A2788="","",IFERROR(VALUE($J2788),0))</f>
        <v/>
      </c>
      <c r="O2788" s="21">
        <f>IF($A2788="",0,IF(OR($S2788&lt;&gt;1,COUNTA($J2788:$M2788)=0),0,IF($N2788&lt;=0,$H2788,IF(SUMPRODUCT(MAX(($C$5:$C$6173=$C2788)*($D$5:$D$6173=$D2788)*($S$5:$S$6173=1)*IFERROR($N$5:$N$6173*1,0)))&gt;0,ROUND($H2788*((SUMPRODUCT(MAX(($C$5:$C$6173=$C2788)*($D$5:$D$6173=$D2788)*($S$5:$S$6173=1)*IFERROR($N$5:$N$6173*1,0)))-$N2788)/SUMPRODUCT(MAX(($C$5:$C$6173=$C2788)*($D$5:$D$6173=$D2788)*($S$5:$S$6173=1)*IFERROR($N$5:$N$6173*1,0)))),4),0))))</f>
        <v/>
      </c>
      <c r="P2788" s="10" t="inlineStr">
        <is>
          <t>m2</t>
        </is>
      </c>
      <c r="Q2788" s="21">
        <f>IF($A2788="","",$A2788&amp;"|"&amp;$C2788)</f>
        <v/>
      </c>
      <c r="R2788" s="21">
        <f>IF($A2788="","",$A2788&amp;"|"&amp;$C2788&amp;"|"&amp;$D2788)</f>
        <v/>
      </c>
      <c r="S2788" s="21">
        <f>IF($A2788="","",IFERROR(INDEX(Offerte!$D$2:$D$200,MATCH($Q2788,Offerte!$L$2:$L$200,0)),0))</f>
        <v/>
      </c>
      <c r="T2788" s="21">
        <f>IF($A2788="","",IFERROR(INDEX(Offerte!$G$2:$G$200,MATCH($Q2788,Offerte!$L$2:$L$200,0)),"NO"))</f>
        <v/>
      </c>
    </row>
    <row r="2789">
      <c r="A2789" s="10">
        <f>IF(Offerte!$A91="","",Offerte!$A91)</f>
        <v/>
      </c>
      <c r="B2789" s="10">
        <f>IF(Offerte!$A91="","",Offerte!$B91)</f>
        <v/>
      </c>
      <c r="C2789" s="10">
        <f>IF(Offerte!$A91="","",Offerte!$C91)</f>
        <v/>
      </c>
      <c r="D2789" s="10" t="inlineStr">
        <is>
          <t>F.5.1</t>
        </is>
      </c>
      <c r="E2789" s="10" t="inlineStr">
        <is>
          <t>F</t>
        </is>
      </c>
      <c r="F2789" s="10" t="inlineStr">
        <is>
          <t>T</t>
        </is>
      </c>
      <c r="G2789" s="10" t="inlineStr">
        <is>
          <t>tabular</t>
        </is>
      </c>
      <c r="H2789" s="10" t="n">
        <v>1</v>
      </c>
      <c r="I2789" s="10" t="inlineStr">
        <is>
          <t>Rendicontazione di sostenibilità ambientale</t>
        </is>
      </c>
      <c r="J2789" s="20" t="n"/>
      <c r="K2789" s="20" t="n"/>
      <c r="L2789" s="20" t="n"/>
      <c r="M2789" s="20" t="n"/>
      <c r="N2789" s="21">
        <f>IF($A2789="","",IF(IFERROR(VALUE($M2789),0)=1,1,0))</f>
        <v/>
      </c>
      <c r="O2789" s="21">
        <f>IF($A2789="",0,IF(OR($S2789&lt;&gt;1,COUNTA($J2789:$M2789)=0),0,IF($N2789=1,$H2789,0)))</f>
        <v/>
      </c>
      <c r="P2789" s="10" t="inlineStr">
        <is>
          <t>sì/no</t>
        </is>
      </c>
      <c r="Q2789" s="21">
        <f>IF($A2789="","",$A2789&amp;"|"&amp;$C2789)</f>
        <v/>
      </c>
      <c r="R2789" s="21">
        <f>IF($A2789="","",$A2789&amp;"|"&amp;$C2789&amp;"|"&amp;$D2789)</f>
        <v/>
      </c>
      <c r="S2789" s="21">
        <f>IF($A2789="","",IFERROR(INDEX(Offerte!$D$2:$D$200,MATCH($Q2789,Offerte!$L$2:$L$200,0)),0))</f>
        <v/>
      </c>
      <c r="T2789" s="21">
        <f>IF($A2789="","",IFERROR(INDEX(Offerte!$G$2:$G$200,MATCH($Q2789,Offerte!$L$2:$L$200,0)),"NO"))</f>
        <v/>
      </c>
    </row>
    <row r="2790">
      <c r="A2790" s="10">
        <f>IF(Offerte!$A91="","",Offerte!$A91)</f>
        <v/>
      </c>
      <c r="B2790" s="10">
        <f>IF(Offerte!$A91="","",Offerte!$B91)</f>
        <v/>
      </c>
      <c r="C2790" s="10">
        <f>IF(Offerte!$A91="","",Offerte!$C91)</f>
        <v/>
      </c>
      <c r="D2790" s="10" t="inlineStr">
        <is>
          <t>G.1.1</t>
        </is>
      </c>
      <c r="E2790" s="10" t="inlineStr">
        <is>
          <t>G</t>
        </is>
      </c>
      <c r="F2790" s="10" t="inlineStr">
        <is>
          <t>D</t>
        </is>
      </c>
      <c r="G2790" s="10" t="inlineStr">
        <is>
          <t>discretionary</t>
        </is>
      </c>
      <c r="H2790" s="10" t="n">
        <v>2</v>
      </c>
      <c r="I2790" s="10" t="inlineStr">
        <is>
          <t>Qualità del progetto di centrale di controllo aziendale</t>
        </is>
      </c>
      <c r="J2790" s="20" t="n"/>
      <c r="K2790" s="20" t="n"/>
      <c r="L2790" s="20" t="n"/>
      <c r="M2790" s="20" t="n"/>
      <c r="N2790" s="21">
        <f>IF($A2790="","",MAX(0,MIN(1,IFERROR(VALUE($M2790),0))))</f>
        <v/>
      </c>
      <c r="O2790" s="21">
        <f>IF($A2790="",0,IF(OR($S2790&lt;&gt;1,COUNTA($J2790:$M2790)=0),0,IF(SUMPRODUCT(MAX(($C$5:$C$6173=$C2790)*($D$5:$D$6173=$D2790)*($S$5:$S$6173=1)*IFERROR($N$5:$N$6173*1,0)))&gt;0,ROUND($H2790*($N2790/SUMPRODUCT(MAX(($C$5:$C$6173=$C2790)*($D$5:$D$6173=$D2790)*($S$5:$S$6173=1)*IFERROR($N$5:$N$6173*1,0)))),4),0)))</f>
        <v/>
      </c>
      <c r="P2790" s="10" t="inlineStr">
        <is>
          <t>coeff.</t>
        </is>
      </c>
      <c r="Q2790" s="21">
        <f>IF($A2790="","",$A2790&amp;"|"&amp;$C2790)</f>
        <v/>
      </c>
      <c r="R2790" s="21">
        <f>IF($A2790="","",$A2790&amp;"|"&amp;$C2790&amp;"|"&amp;$D2790)</f>
        <v/>
      </c>
      <c r="S2790" s="21">
        <f>IF($A2790="","",IFERROR(INDEX(Offerte!$D$2:$D$200,MATCH($Q2790,Offerte!$L$2:$L$200,0)),0))</f>
        <v/>
      </c>
      <c r="T2790" s="21">
        <f>IF($A2790="","",IFERROR(INDEX(Offerte!$G$2:$G$200,MATCH($Q2790,Offerte!$L$2:$L$200,0)),"NO"))</f>
        <v/>
      </c>
    </row>
    <row r="2791">
      <c r="A2791" s="10">
        <f>IF(Offerte!$A91="","",Offerte!$A91)</f>
        <v/>
      </c>
      <c r="B2791" s="10">
        <f>IF(Offerte!$A91="","",Offerte!$B91)</f>
        <v/>
      </c>
      <c r="C2791" s="10">
        <f>IF(Offerte!$A91="","",Offerte!$C91)</f>
        <v/>
      </c>
      <c r="D2791" s="10" t="inlineStr">
        <is>
          <t>G.2.1</t>
        </is>
      </c>
      <c r="E2791" s="10" t="inlineStr">
        <is>
          <t>G</t>
        </is>
      </c>
      <c r="F2791" s="10" t="inlineStr">
        <is>
          <t>T</t>
        </is>
      </c>
      <c r="G2791" s="10" t="inlineStr">
        <is>
          <t>tabular</t>
        </is>
      </c>
      <c r="H2791" s="10" t="n">
        <v>1</v>
      </c>
      <c r="I2791" s="10" t="inlineStr">
        <is>
          <t>Certificazione ISO 45001</t>
        </is>
      </c>
      <c r="J2791" s="20" t="n"/>
      <c r="K2791" s="20" t="n"/>
      <c r="L2791" s="20" t="n"/>
      <c r="M2791" s="20" t="n"/>
      <c r="N2791" s="21">
        <f>IF($A2791="","",IF(IFERROR(VALUE($M2791),0)=1,1,0))</f>
        <v/>
      </c>
      <c r="O2791" s="21">
        <f>IF($A2791="",0,IF(OR($S2791&lt;&gt;1,COUNTA($J2791:$M2791)=0),0,IF($N2791=1,$H2791,0)))</f>
        <v/>
      </c>
      <c r="P2791" s="10" t="inlineStr">
        <is>
          <t>sì/no</t>
        </is>
      </c>
      <c r="Q2791" s="21">
        <f>IF($A2791="","",$A2791&amp;"|"&amp;$C2791)</f>
        <v/>
      </c>
      <c r="R2791" s="21">
        <f>IF($A2791="","",$A2791&amp;"|"&amp;$C2791&amp;"|"&amp;$D2791)</f>
        <v/>
      </c>
      <c r="S2791" s="21">
        <f>IF($A2791="","",IFERROR(INDEX(Offerte!$D$2:$D$200,MATCH($Q2791,Offerte!$L$2:$L$200,0)),0))</f>
        <v/>
      </c>
      <c r="T2791" s="21">
        <f>IF($A2791="","",IFERROR(INDEX(Offerte!$G$2:$G$200,MATCH($Q2791,Offerte!$L$2:$L$200,0)),"NO"))</f>
        <v/>
      </c>
    </row>
    <row r="2792">
      <c r="A2792" s="10">
        <f>IF(Offerte!$A91="","",Offerte!$A91)</f>
        <v/>
      </c>
      <c r="B2792" s="10">
        <f>IF(Offerte!$A91="","",Offerte!$B91)</f>
        <v/>
      </c>
      <c r="C2792" s="10">
        <f>IF(Offerte!$A91="","",Offerte!$C91)</f>
        <v/>
      </c>
      <c r="D2792" s="10" t="inlineStr">
        <is>
          <t>G.3.1</t>
        </is>
      </c>
      <c r="E2792" s="10" t="inlineStr">
        <is>
          <t>G</t>
        </is>
      </c>
      <c r="F2792" s="10" t="inlineStr">
        <is>
          <t>T</t>
        </is>
      </c>
      <c r="G2792" s="10" t="inlineStr">
        <is>
          <t>tabular</t>
        </is>
      </c>
      <c r="H2792" s="10" t="n">
        <v>1</v>
      </c>
      <c r="I2792" s="10" t="inlineStr">
        <is>
          <t>Certificazioni di responsabilità sociale</t>
        </is>
      </c>
      <c r="J2792" s="20" t="n"/>
      <c r="K2792" s="20" t="n"/>
      <c r="L2792" s="20" t="n"/>
      <c r="M2792" s="20" t="n"/>
      <c r="N2792" s="21">
        <f>IF($A2792="","",IF(IFERROR(VALUE($M2792),0)=1,1,0))</f>
        <v/>
      </c>
      <c r="O2792" s="21">
        <f>IF($A2792="",0,IF(OR($S2792&lt;&gt;1,COUNTA($J2792:$M2792)=0),0,IF($N2792=1,$H2792,0)))</f>
        <v/>
      </c>
      <c r="P2792" s="10" t="inlineStr">
        <is>
          <t>sì/no</t>
        </is>
      </c>
      <c r="Q2792" s="21">
        <f>IF($A2792="","",$A2792&amp;"|"&amp;$C2792)</f>
        <v/>
      </c>
      <c r="R2792" s="21">
        <f>IF($A2792="","",$A2792&amp;"|"&amp;$C2792&amp;"|"&amp;$D2792)</f>
        <v/>
      </c>
      <c r="S2792" s="21">
        <f>IF($A2792="","",IFERROR(INDEX(Offerte!$D$2:$D$200,MATCH($Q2792,Offerte!$L$2:$L$200,0)),0))</f>
        <v/>
      </c>
      <c r="T2792" s="21">
        <f>IF($A2792="","",IFERROR(INDEX(Offerte!$G$2:$G$200,MATCH($Q2792,Offerte!$L$2:$L$200,0)),"NO"))</f>
        <v/>
      </c>
    </row>
    <row r="2793">
      <c r="A2793" s="10">
        <f>IF(Offerte!$A91="","",Offerte!$A91)</f>
        <v/>
      </c>
      <c r="B2793" s="10">
        <f>IF(Offerte!$A91="","",Offerte!$B91)</f>
        <v/>
      </c>
      <c r="C2793" s="10">
        <f>IF(Offerte!$A91="","",Offerte!$C91)</f>
        <v/>
      </c>
      <c r="D2793" s="10" t="inlineStr">
        <is>
          <t>G.4.1</t>
        </is>
      </c>
      <c r="E2793" s="10" t="inlineStr">
        <is>
          <t>G</t>
        </is>
      </c>
      <c r="F2793" s="10" t="inlineStr">
        <is>
          <t>D</t>
        </is>
      </c>
      <c r="G2793" s="10" t="inlineStr">
        <is>
          <t>discretionary</t>
        </is>
      </c>
      <c r="H2793" s="10" t="n">
        <v>2</v>
      </c>
      <c r="I2793" s="10" t="inlineStr">
        <is>
          <t>Qualità del piano di formazione del personale</t>
        </is>
      </c>
      <c r="J2793" s="20" t="n"/>
      <c r="K2793" s="20" t="n"/>
      <c r="L2793" s="20" t="n"/>
      <c r="M2793" s="20" t="n"/>
      <c r="N2793" s="21">
        <f>IF($A2793="","",MAX(0,MIN(1,IFERROR(VALUE($M2793),0))))</f>
        <v/>
      </c>
      <c r="O2793" s="21">
        <f>IF($A2793="",0,IF(OR($S2793&lt;&gt;1,COUNTA($J2793:$M2793)=0),0,IF(SUMPRODUCT(MAX(($C$5:$C$6173=$C2793)*($D$5:$D$6173=$D2793)*($S$5:$S$6173=1)*IFERROR($N$5:$N$6173*1,0)))&gt;0,ROUND($H2793*($N2793/SUMPRODUCT(MAX(($C$5:$C$6173=$C2793)*($D$5:$D$6173=$D2793)*($S$5:$S$6173=1)*IFERROR($N$5:$N$6173*1,0)))),4),0)))</f>
        <v/>
      </c>
      <c r="P2793" s="10" t="inlineStr">
        <is>
          <t>coeff.</t>
        </is>
      </c>
      <c r="Q2793" s="21">
        <f>IF($A2793="","",$A2793&amp;"|"&amp;$C2793)</f>
        <v/>
      </c>
      <c r="R2793" s="21">
        <f>IF($A2793="","",$A2793&amp;"|"&amp;$C2793&amp;"|"&amp;$D2793)</f>
        <v/>
      </c>
      <c r="S2793" s="21">
        <f>IF($A2793="","",IFERROR(INDEX(Offerte!$D$2:$D$200,MATCH($Q2793,Offerte!$L$2:$L$200,0)),0))</f>
        <v/>
      </c>
      <c r="T2793" s="21">
        <f>IF($A2793="","",IFERROR(INDEX(Offerte!$G$2:$G$200,MATCH($Q2793,Offerte!$L$2:$L$200,0)),"NO"))</f>
        <v/>
      </c>
    </row>
    <row r="2794">
      <c r="A2794" s="10">
        <f>IF(Offerte!$A91="","",Offerte!$A91)</f>
        <v/>
      </c>
      <c r="B2794" s="10">
        <f>IF(Offerte!$A91="","",Offerte!$B91)</f>
        <v/>
      </c>
      <c r="C2794" s="10">
        <f>IF(Offerte!$A91="","",Offerte!$C91)</f>
        <v/>
      </c>
      <c r="D2794" s="10" t="inlineStr">
        <is>
          <t>G.5.1</t>
        </is>
      </c>
      <c r="E2794" s="10" t="inlineStr">
        <is>
          <t>G</t>
        </is>
      </c>
      <c r="F2794" s="10" t="inlineStr">
        <is>
          <t>T</t>
        </is>
      </c>
      <c r="G2794" s="10" t="inlineStr">
        <is>
          <t>tabular</t>
        </is>
      </c>
      <c r="H2794" s="10" t="n">
        <v>1</v>
      </c>
      <c r="I2794" s="10" t="inlineStr">
        <is>
          <t>Impegno al mantenimento delle garanzie del contratto di secondo livello del gestore uscente</t>
        </is>
      </c>
      <c r="J2794" s="20" t="n"/>
      <c r="K2794" s="20" t="n"/>
      <c r="L2794" s="20" t="n"/>
      <c r="M2794" s="20" t="n"/>
      <c r="N2794" s="21">
        <f>IF($A2794="","",IF(IFERROR(VALUE($M2794),0)=1,1,0))</f>
        <v/>
      </c>
      <c r="O2794" s="21">
        <f>IF($A2794="",0,IF(OR($S2794&lt;&gt;1,COUNTA($J2794:$M2794)=0),0,IF($N2794=1,$H2794,0)))</f>
        <v/>
      </c>
      <c r="P2794" s="10" t="inlineStr">
        <is>
          <t>sì/no</t>
        </is>
      </c>
      <c r="Q2794" s="21">
        <f>IF($A2794="","",$A2794&amp;"|"&amp;$C2794)</f>
        <v/>
      </c>
      <c r="R2794" s="21">
        <f>IF($A2794="","",$A2794&amp;"|"&amp;$C2794&amp;"|"&amp;$D2794)</f>
        <v/>
      </c>
      <c r="S2794" s="21">
        <f>IF($A2794="","",IFERROR(INDEX(Offerte!$D$2:$D$200,MATCH($Q2794,Offerte!$L$2:$L$200,0)),0))</f>
        <v/>
      </c>
      <c r="T2794" s="21">
        <f>IF($A2794="","",IFERROR(INDEX(Offerte!$G$2:$G$200,MATCH($Q2794,Offerte!$L$2:$L$200,0)),"NO"))</f>
        <v/>
      </c>
    </row>
    <row r="2795">
      <c r="A2795" s="10">
        <f>IF(Offerte!$A92="","",Offerte!$A92)</f>
        <v/>
      </c>
      <c r="B2795" s="10">
        <f>IF(Offerte!$A92="","",Offerte!$B92)</f>
        <v/>
      </c>
      <c r="C2795" s="10">
        <f>IF(Offerte!$A92="","",Offerte!$C92)</f>
        <v/>
      </c>
      <c r="D2795" s="10" t="inlineStr">
        <is>
          <t>A.1.1</t>
        </is>
      </c>
      <c r="E2795" s="10" t="inlineStr">
        <is>
          <t>A</t>
        </is>
      </c>
      <c r="F2795" s="10" t="inlineStr">
        <is>
          <t>Q</t>
        </is>
      </c>
      <c r="G2795" s="10" t="inlineStr">
        <is>
          <t>higher</t>
        </is>
      </c>
      <c r="H2795" s="10" t="n">
        <v>3</v>
      </c>
      <c r="I2795" s="10" t="inlineStr">
        <is>
          <t>Tasso aggiuntivo di corse controllate</t>
        </is>
      </c>
      <c r="J2795" s="20" t="n"/>
      <c r="K2795" s="20" t="n"/>
      <c r="L2795" s="20" t="n"/>
      <c r="M2795" s="20" t="n"/>
      <c r="N2795" s="21">
        <f>IF($A2795="","",IFERROR(VALUE($K2795)/VALUE($L2795)*100,IFERROR(VALUE($J2795),0)))</f>
        <v/>
      </c>
      <c r="O2795" s="21">
        <f>IF($A2795="",0,IF(OR($S2795&lt;&gt;1,COUNTA($J2795:$M2795)=0),0,IF(SUMPRODUCT(MAX(($C$5:$C$6173=$C2795)*($D$5:$D$6173=$D2795)*($S$5:$S$6173=1)*IFERROR($N$5:$N$6173*1,0)))&gt;0,ROUND($H2795*($N2795/SUMPRODUCT(MAX(($C$5:$C$6173=$C2795)*($D$5:$D$6173=$D2795)*($S$5:$S$6173=1)*IFERROR($N$5:$N$6173*1,0)))),4),0)))</f>
        <v/>
      </c>
      <c r="P2795" s="10" t="inlineStr">
        <is>
          <t>Corse controllate annue / Corse programmate annue</t>
        </is>
      </c>
      <c r="Q2795" s="21">
        <f>IF($A2795="","",$A2795&amp;"|"&amp;$C2795)</f>
        <v/>
      </c>
      <c r="R2795" s="21">
        <f>IF($A2795="","",$A2795&amp;"|"&amp;$C2795&amp;"|"&amp;$D2795)</f>
        <v/>
      </c>
      <c r="S2795" s="21">
        <f>IF($A2795="","",IFERROR(INDEX(Offerte!$D$2:$D$200,MATCH($Q2795,Offerte!$L$2:$L$200,0)),0))</f>
        <v/>
      </c>
      <c r="T2795" s="21">
        <f>IF($A2795="","",IFERROR(INDEX(Offerte!$G$2:$G$200,MATCH($Q2795,Offerte!$L$2:$L$200,0)),"NO"))</f>
        <v/>
      </c>
    </row>
    <row r="2796">
      <c r="A2796" s="10">
        <f>IF(Offerte!$A92="","",Offerte!$A92)</f>
        <v/>
      </c>
      <c r="B2796" s="10">
        <f>IF(Offerte!$A92="","",Offerte!$B92)</f>
        <v/>
      </c>
      <c r="C2796" s="10">
        <f>IF(Offerte!$A92="","",Offerte!$C92)</f>
        <v/>
      </c>
      <c r="D2796" s="10" t="inlineStr">
        <is>
          <t>A.1.2</t>
        </is>
      </c>
      <c r="E2796" s="10" t="inlineStr">
        <is>
          <t>A</t>
        </is>
      </c>
      <c r="F2796" s="10" t="inlineStr">
        <is>
          <t>Q</t>
        </is>
      </c>
      <c r="G2796" s="10" t="inlineStr">
        <is>
          <t>higher</t>
        </is>
      </c>
      <c r="H2796" s="10" t="n">
        <v>4</v>
      </c>
      <c r="I2796" s="10" t="inlineStr">
        <is>
          <t>Numero aggiuntivo di passeggeri controllati</t>
        </is>
      </c>
      <c r="J2796" s="20" t="n"/>
      <c r="K2796" s="20" t="n"/>
      <c r="L2796" s="20" t="n"/>
      <c r="M2796" s="20" t="n"/>
      <c r="N2796" s="21">
        <f>IF($A2796="","",IFERROR(VALUE($J2796),0))</f>
        <v/>
      </c>
      <c r="O2796" s="21">
        <f>IF($A2796="",0,IF(OR($S2796&lt;&gt;1,COUNTA($J2796:$M2796)=0),0,IF(SUMPRODUCT(MAX(($C$5:$C$6173=$C2796)*($D$5:$D$6173=$D2796)*($S$5:$S$6173=1)*IFERROR($N$5:$N$6173*1,0)))&gt;0,ROUND($H2796*($N2796/SUMPRODUCT(MAX(($C$5:$C$6173=$C2796)*($D$5:$D$6173=$D2796)*($S$5:$S$6173=1)*IFERROR($N$5:$N$6173*1,0)))),4),0)))</f>
        <v/>
      </c>
      <c r="P2796" s="10" t="inlineStr">
        <is>
          <t>passeggeri/anno</t>
        </is>
      </c>
      <c r="Q2796" s="21">
        <f>IF($A2796="","",$A2796&amp;"|"&amp;$C2796)</f>
        <v/>
      </c>
      <c r="R2796" s="21">
        <f>IF($A2796="","",$A2796&amp;"|"&amp;$C2796&amp;"|"&amp;$D2796)</f>
        <v/>
      </c>
      <c r="S2796" s="21">
        <f>IF($A2796="","",IFERROR(INDEX(Offerte!$D$2:$D$200,MATCH($Q2796,Offerte!$L$2:$L$200,0)),0))</f>
        <v/>
      </c>
      <c r="T2796" s="21">
        <f>IF($A2796="","",IFERROR(INDEX(Offerte!$G$2:$G$200,MATCH($Q2796,Offerte!$L$2:$L$200,0)),"NO"))</f>
        <v/>
      </c>
    </row>
    <row r="2797">
      <c r="A2797" s="10">
        <f>IF(Offerte!$A92="","",Offerte!$A92)</f>
        <v/>
      </c>
      <c r="B2797" s="10">
        <f>IF(Offerte!$A92="","",Offerte!$B92)</f>
        <v/>
      </c>
      <c r="C2797" s="10">
        <f>IF(Offerte!$A92="","",Offerte!$C92)</f>
        <v/>
      </c>
      <c r="D2797" s="10" t="inlineStr">
        <is>
          <t>B.1.1</t>
        </is>
      </c>
      <c r="E2797" s="10" t="inlineStr">
        <is>
          <t>B</t>
        </is>
      </c>
      <c r="F2797" s="10" t="inlineStr">
        <is>
          <t>Q</t>
        </is>
      </c>
      <c r="G2797" s="10" t="inlineStr">
        <is>
          <t>higher</t>
        </is>
      </c>
      <c r="H2797" s="10" t="n">
        <v>3</v>
      </c>
      <c r="I2797" s="10" t="inlineStr">
        <is>
          <t>Incremento dei posti offerti nelle fasce di punta</t>
        </is>
      </c>
      <c r="J2797" s="20" t="n"/>
      <c r="K2797" s="20" t="n"/>
      <c r="L2797" s="20" t="n"/>
      <c r="M2797" s="20" t="n"/>
      <c r="N2797" s="21">
        <f>IF($A2797="","",IFERROR(VALUE($J2797),0))</f>
        <v/>
      </c>
      <c r="O2797" s="21">
        <f>IF($A2797="",0,IF(OR($S2797&lt;&gt;1,COUNTA($J2797:$M2797)=0),0,IF(SUMPRODUCT(MAX(($C$5:$C$6173=$C2797)*($D$5:$D$6173=$D2797)*($S$5:$S$6173=1)*IFERROR($N$5:$N$6173*1,0)))&gt;0,ROUND($H2797*($N2797/SUMPRODUCT(MAX(($C$5:$C$6173=$C2797)*($D$5:$D$6173=$D2797)*($S$5:$S$6173=1)*IFERROR($N$5:$N$6173*1,0)))),4),0)))</f>
        <v/>
      </c>
      <c r="P2797" s="10" t="inlineStr">
        <is>
          <t>posti*km</t>
        </is>
      </c>
      <c r="Q2797" s="21">
        <f>IF($A2797="","",$A2797&amp;"|"&amp;$C2797)</f>
        <v/>
      </c>
      <c r="R2797" s="21">
        <f>IF($A2797="","",$A2797&amp;"|"&amp;$C2797&amp;"|"&amp;$D2797)</f>
        <v/>
      </c>
      <c r="S2797" s="21">
        <f>IF($A2797="","",IFERROR(INDEX(Offerte!$D$2:$D$200,MATCH($Q2797,Offerte!$L$2:$L$200,0)),0))</f>
        <v/>
      </c>
      <c r="T2797" s="21">
        <f>IF($A2797="","",IFERROR(INDEX(Offerte!$G$2:$G$200,MATCH($Q2797,Offerte!$L$2:$L$200,0)),"NO"))</f>
        <v/>
      </c>
    </row>
    <row r="2798">
      <c r="A2798" s="10">
        <f>IF(Offerte!$A92="","",Offerte!$A92)</f>
        <v/>
      </c>
      <c r="B2798" s="10">
        <f>IF(Offerte!$A92="","",Offerte!$B92)</f>
        <v/>
      </c>
      <c r="C2798" s="10">
        <f>IF(Offerte!$A92="","",Offerte!$C92)</f>
        <v/>
      </c>
      <c r="D2798" s="10" t="inlineStr">
        <is>
          <t>B.2.1</t>
        </is>
      </c>
      <c r="E2798" s="10" t="inlineStr">
        <is>
          <t>B</t>
        </is>
      </c>
      <c r="F2798" s="10" t="inlineStr">
        <is>
          <t>Q</t>
        </is>
      </c>
      <c r="G2798" s="10" t="inlineStr">
        <is>
          <t>higher</t>
        </is>
      </c>
      <c r="H2798" s="10" t="n">
        <v>4</v>
      </c>
      <c r="I2798" s="10" t="inlineStr">
        <is>
          <t>Corse aggiuntive nell'arco giornaliero base</t>
        </is>
      </c>
      <c r="J2798" s="20" t="n"/>
      <c r="K2798" s="20" t="n"/>
      <c r="L2798" s="20" t="n"/>
      <c r="M2798" s="20" t="n"/>
      <c r="N2798" s="21">
        <f>IF($A2798="","",IFERROR(VALUE($J2798),0))</f>
        <v/>
      </c>
      <c r="O2798" s="21">
        <f>IF($A2798="",0,IF(OR($S2798&lt;&gt;1,COUNTA($J2798:$M2798)=0),0,IF(SUMPRODUCT(MAX(($C$5:$C$6173=$C2798)*($D$5:$D$6173=$D2798)*($S$5:$S$6173=1)*IFERROR($N$5:$N$6173*1,0)))&gt;0,ROUND($H2798*($N2798/SUMPRODUCT(MAX(($C$5:$C$6173=$C2798)*($D$5:$D$6173=$D2798)*($S$5:$S$6173=1)*IFERROR($N$5:$N$6173*1,0)))),4),0)))</f>
        <v/>
      </c>
      <c r="P2798" s="10" t="inlineStr">
        <is>
          <t>corse</t>
        </is>
      </c>
      <c r="Q2798" s="21">
        <f>IF($A2798="","",$A2798&amp;"|"&amp;$C2798)</f>
        <v/>
      </c>
      <c r="R2798" s="21">
        <f>IF($A2798="","",$A2798&amp;"|"&amp;$C2798&amp;"|"&amp;$D2798)</f>
        <v/>
      </c>
      <c r="S2798" s="21">
        <f>IF($A2798="","",IFERROR(INDEX(Offerte!$D$2:$D$200,MATCH($Q2798,Offerte!$L$2:$L$200,0)),0))</f>
        <v/>
      </c>
      <c r="T2798" s="21">
        <f>IF($A2798="","",IFERROR(INDEX(Offerte!$G$2:$G$200,MATCH($Q2798,Offerte!$L$2:$L$200,0)),"NO"))</f>
        <v/>
      </c>
    </row>
    <row r="2799">
      <c r="A2799" s="10">
        <f>IF(Offerte!$A92="","",Offerte!$A92)</f>
        <v/>
      </c>
      <c r="B2799" s="10">
        <f>IF(Offerte!$A92="","",Offerte!$B92)</f>
        <v/>
      </c>
      <c r="C2799" s="10">
        <f>IF(Offerte!$A92="","",Offerte!$C92)</f>
        <v/>
      </c>
      <c r="D2799" s="10" t="inlineStr">
        <is>
          <t>B.3.1</t>
        </is>
      </c>
      <c r="E2799" s="10" t="inlineStr">
        <is>
          <t>B</t>
        </is>
      </c>
      <c r="F2799" s="10" t="inlineStr">
        <is>
          <t>Q</t>
        </is>
      </c>
      <c r="G2799" s="10" t="inlineStr">
        <is>
          <t>higher</t>
        </is>
      </c>
      <c r="H2799" s="10" t="n">
        <v>2</v>
      </c>
      <c r="I2799" s="10" t="inlineStr">
        <is>
          <t>Numero di corse aggiuntive per allungamento dell'arco di servizio giornaliero nelle fasce serali</t>
        </is>
      </c>
      <c r="J2799" s="20" t="n"/>
      <c r="K2799" s="20" t="n"/>
      <c r="L2799" s="20" t="n"/>
      <c r="M2799" s="20" t="n"/>
      <c r="N2799" s="21">
        <f>IF($A2799="","",IFERROR(VALUE($J2799),0))</f>
        <v/>
      </c>
      <c r="O2799" s="21">
        <f>IF($A2799="",0,IF(OR($S2799&lt;&gt;1,COUNTA($J2799:$M2799)=0),0,IF(SUMPRODUCT(MAX(($C$5:$C$6173=$C2799)*($D$5:$D$6173=$D2799)*($S$5:$S$6173=1)*IFERROR($N$5:$N$6173*1,0)))&gt;0,ROUND($H2799*($N2799/SUMPRODUCT(MAX(($C$5:$C$6173=$C2799)*($D$5:$D$6173=$D2799)*($S$5:$S$6173=1)*IFERROR($N$5:$N$6173*1,0)))),4),0)))</f>
        <v/>
      </c>
      <c r="P2799" s="10" t="inlineStr">
        <is>
          <t>corse</t>
        </is>
      </c>
      <c r="Q2799" s="21">
        <f>IF($A2799="","",$A2799&amp;"|"&amp;$C2799)</f>
        <v/>
      </c>
      <c r="R2799" s="21">
        <f>IF($A2799="","",$A2799&amp;"|"&amp;$C2799&amp;"|"&amp;$D2799)</f>
        <v/>
      </c>
      <c r="S2799" s="21">
        <f>IF($A2799="","",IFERROR(INDEX(Offerte!$D$2:$D$200,MATCH($Q2799,Offerte!$L$2:$L$200,0)),0))</f>
        <v/>
      </c>
      <c r="T2799" s="21">
        <f>IF($A2799="","",IFERROR(INDEX(Offerte!$G$2:$G$200,MATCH($Q2799,Offerte!$L$2:$L$200,0)),"NO"))</f>
        <v/>
      </c>
    </row>
    <row r="2800">
      <c r="A2800" s="10">
        <f>IF(Offerte!$A92="","",Offerte!$A92)</f>
        <v/>
      </c>
      <c r="B2800" s="10">
        <f>IF(Offerte!$A92="","",Offerte!$B92)</f>
        <v/>
      </c>
      <c r="C2800" s="10">
        <f>IF(Offerte!$A92="","",Offerte!$C92)</f>
        <v/>
      </c>
      <c r="D2800" s="10" t="inlineStr">
        <is>
          <t>B.4.1</t>
        </is>
      </c>
      <c r="E2800" s="10" t="inlineStr">
        <is>
          <t>B</t>
        </is>
      </c>
      <c r="F2800" s="10" t="inlineStr">
        <is>
          <t>Q</t>
        </is>
      </c>
      <c r="G2800" s="10" t="inlineStr">
        <is>
          <t>higher</t>
        </is>
      </c>
      <c r="H2800" s="10" t="n">
        <v>3</v>
      </c>
      <c r="I2800" s="10" t="inlineStr">
        <is>
          <t>Percorrenze aggiuntive offerte nel Programma d'esercizio delle prime due fasi attuative</t>
        </is>
      </c>
      <c r="J2800" s="20" t="n"/>
      <c r="K2800" s="20" t="n"/>
      <c r="L2800" s="20" t="n"/>
      <c r="M2800" s="20" t="n"/>
      <c r="N2800" s="21">
        <f>IF($A2800="","",IFERROR(VALUE($J2800),0))</f>
        <v/>
      </c>
      <c r="O2800" s="21">
        <f>IF($A2800="",0,IF(OR($S2800&lt;&gt;1,COUNTA($J2800:$M2800)=0),0,IF(SUMPRODUCT(MAX(($C$5:$C$6173=$C2800)*($D$5:$D$6173=$D2800)*($S$5:$S$6173=1)*IFERROR($N$5:$N$6173*1,0)))&gt;0,ROUND($H2800*($N2800/SUMPRODUCT(MAX(($C$5:$C$6173=$C2800)*($D$5:$D$6173=$D2800)*($S$5:$S$6173=1)*IFERROR($N$5:$N$6173*1,0)))),4),0)))</f>
        <v/>
      </c>
      <c r="P2800" s="10" t="inlineStr">
        <is>
          <t>vett*km</t>
        </is>
      </c>
      <c r="Q2800" s="21">
        <f>IF($A2800="","",$A2800&amp;"|"&amp;$C2800)</f>
        <v/>
      </c>
      <c r="R2800" s="21">
        <f>IF($A2800="","",$A2800&amp;"|"&amp;$C2800&amp;"|"&amp;$D2800)</f>
        <v/>
      </c>
      <c r="S2800" s="21">
        <f>IF($A2800="","",IFERROR(INDEX(Offerte!$D$2:$D$200,MATCH($Q2800,Offerte!$L$2:$L$200,0)),0))</f>
        <v/>
      </c>
      <c r="T2800" s="21">
        <f>IF($A2800="","",IFERROR(INDEX(Offerte!$G$2:$G$200,MATCH($Q2800,Offerte!$L$2:$L$200,0)),"NO"))</f>
        <v/>
      </c>
    </row>
    <row r="2801">
      <c r="A2801" s="10">
        <f>IF(Offerte!$A92="","",Offerte!$A92)</f>
        <v/>
      </c>
      <c r="B2801" s="10">
        <f>IF(Offerte!$A92="","",Offerte!$B92)</f>
        <v/>
      </c>
      <c r="C2801" s="10">
        <f>IF(Offerte!$A92="","",Offerte!$C92)</f>
        <v/>
      </c>
      <c r="D2801" s="10" t="inlineStr">
        <is>
          <t>B.5.1</t>
        </is>
      </c>
      <c r="E2801" s="10" t="inlineStr">
        <is>
          <t>B</t>
        </is>
      </c>
      <c r="F2801" s="10" t="inlineStr">
        <is>
          <t>D</t>
        </is>
      </c>
      <c r="G2801" s="10" t="inlineStr">
        <is>
          <t>discretionary</t>
        </is>
      </c>
      <c r="H2801" s="10" t="n">
        <v>2</v>
      </c>
      <c r="I2801" s="10" t="inlineStr">
        <is>
          <t>Efficacia del progetto di servizi complementari DRT</t>
        </is>
      </c>
      <c r="J2801" s="20" t="n"/>
      <c r="K2801" s="20" t="n"/>
      <c r="L2801" s="20" t="n"/>
      <c r="M2801" s="20" t="n"/>
      <c r="N2801" s="21">
        <f>IF($A2801="","",MAX(0,MIN(1,IFERROR(VALUE($M2801),0))))</f>
        <v/>
      </c>
      <c r="O2801" s="21">
        <f>IF($A2801="",0,IF(OR($S2801&lt;&gt;1,COUNTA($J2801:$M2801)=0),0,IF(SUMPRODUCT(MAX(($C$5:$C$6173=$C2801)*($D$5:$D$6173=$D2801)*($S$5:$S$6173=1)*IFERROR($N$5:$N$6173*1,0)))&gt;0,ROUND($H2801*($N2801/SUMPRODUCT(MAX(($C$5:$C$6173=$C2801)*($D$5:$D$6173=$D2801)*($S$5:$S$6173=1)*IFERROR($N$5:$N$6173*1,0)))),4),0)))</f>
        <v/>
      </c>
      <c r="P2801" s="10" t="inlineStr">
        <is>
          <t>coeff.</t>
        </is>
      </c>
      <c r="Q2801" s="21">
        <f>IF($A2801="","",$A2801&amp;"|"&amp;$C2801)</f>
        <v/>
      </c>
      <c r="R2801" s="21">
        <f>IF($A2801="","",$A2801&amp;"|"&amp;$C2801&amp;"|"&amp;$D2801)</f>
        <v/>
      </c>
      <c r="S2801" s="21">
        <f>IF($A2801="","",IFERROR(INDEX(Offerte!$D$2:$D$200,MATCH($Q2801,Offerte!$L$2:$L$200,0)),0))</f>
        <v/>
      </c>
      <c r="T2801" s="21">
        <f>IF($A2801="","",IFERROR(INDEX(Offerte!$G$2:$G$200,MATCH($Q2801,Offerte!$L$2:$L$200,0)),"NO"))</f>
        <v/>
      </c>
    </row>
    <row r="2802">
      <c r="A2802" s="10">
        <f>IF(Offerte!$A92="","",Offerte!$A92)</f>
        <v/>
      </c>
      <c r="B2802" s="10">
        <f>IF(Offerte!$A92="","",Offerte!$B92)</f>
        <v/>
      </c>
      <c r="C2802" s="10">
        <f>IF(Offerte!$A92="","",Offerte!$C92)</f>
        <v/>
      </c>
      <c r="D2802" s="10" t="inlineStr">
        <is>
          <t>C.1.1</t>
        </is>
      </c>
      <c r="E2802" s="10" t="inlineStr">
        <is>
          <t>C</t>
        </is>
      </c>
      <c r="F2802" s="10" t="inlineStr">
        <is>
          <t>Q</t>
        </is>
      </c>
      <c r="G2802" s="10" t="inlineStr">
        <is>
          <t>higher</t>
        </is>
      </c>
      <c r="H2802" s="10" t="n">
        <v>2</v>
      </c>
      <c r="I2802" s="10" t="inlineStr">
        <is>
          <t>Tasso di copertura del servizio con telecamere BSD</t>
        </is>
      </c>
      <c r="J2802" s="20" t="n"/>
      <c r="K2802" s="20" t="n"/>
      <c r="L2802" s="20" t="n"/>
      <c r="M2802" s="20" t="n"/>
      <c r="N2802" s="21">
        <f>IF($A2802="","",IFERROR(VALUE($K2802)/VALUE($L2802),IFERROR(VALUE($J2802),0)))</f>
        <v/>
      </c>
      <c r="O2802" s="21">
        <f>IF($A2802="",0,IF(OR($S2802&lt;&gt;1,COUNTA($J2802:$M2802)=0),0,IF(SUMPRODUCT(MAX(($C$5:$C$6173=$C2802)*($D$5:$D$6173=$D2802)*($S$5:$S$6173=1)*IFERROR($N$5:$N$6173*1,0)))&gt;0,ROUND($H2802*($N2802/SUMPRODUCT(MAX(($C$5:$C$6173=$C2802)*($D$5:$D$6173=$D2802)*($S$5:$S$6173=1)*IFERROR($N$5:$N$6173*1,0)))),4),0)))</f>
        <v/>
      </c>
      <c r="P2802" s="10" t="inlineStr">
        <is>
          <t>Autobus attrezzati con telecamere BSD / Autobus totali in offerta, incluse scorte</t>
        </is>
      </c>
      <c r="Q2802" s="21">
        <f>IF($A2802="","",$A2802&amp;"|"&amp;$C2802)</f>
        <v/>
      </c>
      <c r="R2802" s="21">
        <f>IF($A2802="","",$A2802&amp;"|"&amp;$C2802&amp;"|"&amp;$D2802)</f>
        <v/>
      </c>
      <c r="S2802" s="21">
        <f>IF($A2802="","",IFERROR(INDEX(Offerte!$D$2:$D$200,MATCH($Q2802,Offerte!$L$2:$L$200,0)),0))</f>
        <v/>
      </c>
      <c r="T2802" s="21">
        <f>IF($A2802="","",IFERROR(INDEX(Offerte!$G$2:$G$200,MATCH($Q2802,Offerte!$L$2:$L$200,0)),"NO"))</f>
        <v/>
      </c>
    </row>
    <row r="2803">
      <c r="A2803" s="10">
        <f>IF(Offerte!$A92="","",Offerte!$A92)</f>
        <v/>
      </c>
      <c r="B2803" s="10">
        <f>IF(Offerte!$A92="","",Offerte!$B92)</f>
        <v/>
      </c>
      <c r="C2803" s="10">
        <f>IF(Offerte!$A92="","",Offerte!$C92)</f>
        <v/>
      </c>
      <c r="D2803" s="10" t="inlineStr">
        <is>
          <t>C.1.2</t>
        </is>
      </c>
      <c r="E2803" s="10" t="inlineStr">
        <is>
          <t>C</t>
        </is>
      </c>
      <c r="F2803" s="10" t="inlineStr">
        <is>
          <t>Q</t>
        </is>
      </c>
      <c r="G2803" s="10" t="inlineStr">
        <is>
          <t>higher</t>
        </is>
      </c>
      <c r="H2803" s="10" t="n">
        <v>2</v>
      </c>
      <c r="I2803" s="10" t="inlineStr">
        <is>
          <t>Tasso di copertura del servizio con telecamere ADAS</t>
        </is>
      </c>
      <c r="J2803" s="20" t="n"/>
      <c r="K2803" s="20" t="n"/>
      <c r="L2803" s="20" t="n"/>
      <c r="M2803" s="20" t="n"/>
      <c r="N2803" s="21">
        <f>IF($A2803="","",IFERROR(VALUE($K2803)/VALUE($L2803),IFERROR(VALUE($J2803),0)))</f>
        <v/>
      </c>
      <c r="O2803" s="21">
        <f>IF($A2803="",0,IF(OR($S2803&lt;&gt;1,COUNTA($J2803:$M2803)=0),0,IF(SUMPRODUCT(MAX(($C$5:$C$6173=$C2803)*($D$5:$D$6173=$D2803)*($S$5:$S$6173=1)*IFERROR($N$5:$N$6173*1,0)))&gt;0,ROUND($H2803*($N2803/SUMPRODUCT(MAX(($C$5:$C$6173=$C2803)*($D$5:$D$6173=$D2803)*($S$5:$S$6173=1)*IFERROR($N$5:$N$6173*1,0)))),4),0)))</f>
        <v/>
      </c>
      <c r="P2803" s="10" t="inlineStr">
        <is>
          <t>Autobus attrezzati con telecamere ADAS / Autobus totali in offerta, incluse scorte</t>
        </is>
      </c>
      <c r="Q2803" s="21">
        <f>IF($A2803="","",$A2803&amp;"|"&amp;$C2803)</f>
        <v/>
      </c>
      <c r="R2803" s="21">
        <f>IF($A2803="","",$A2803&amp;"|"&amp;$C2803&amp;"|"&amp;$D2803)</f>
        <v/>
      </c>
      <c r="S2803" s="21">
        <f>IF($A2803="","",IFERROR(INDEX(Offerte!$D$2:$D$200,MATCH($Q2803,Offerte!$L$2:$L$200,0)),0))</f>
        <v/>
      </c>
      <c r="T2803" s="21">
        <f>IF($A2803="","",IFERROR(INDEX(Offerte!$G$2:$G$200,MATCH($Q2803,Offerte!$L$2:$L$200,0)),"NO"))</f>
        <v/>
      </c>
    </row>
    <row r="2804">
      <c r="A2804" s="10">
        <f>IF(Offerte!$A92="","",Offerte!$A92)</f>
        <v/>
      </c>
      <c r="B2804" s="10">
        <f>IF(Offerte!$A92="","",Offerte!$B92)</f>
        <v/>
      </c>
      <c r="C2804" s="10">
        <f>IF(Offerte!$A92="","",Offerte!$C92)</f>
        <v/>
      </c>
      <c r="D2804" s="10" t="inlineStr">
        <is>
          <t>C.2.1</t>
        </is>
      </c>
      <c r="E2804" s="10" t="inlineStr">
        <is>
          <t>C</t>
        </is>
      </c>
      <c r="F2804" s="10" t="inlineStr">
        <is>
          <t>Q</t>
        </is>
      </c>
      <c r="G2804" s="10" t="inlineStr">
        <is>
          <t>higher</t>
        </is>
      </c>
      <c r="H2804" s="10" t="n">
        <v>3</v>
      </c>
      <c r="I2804" s="10" t="inlineStr">
        <is>
          <t>Tasso di copertura del servizio con telecamere di bordo di videosorveglianza</t>
        </is>
      </c>
      <c r="J2804" s="20" t="n"/>
      <c r="K2804" s="20" t="n"/>
      <c r="L2804" s="20" t="n"/>
      <c r="M2804" s="20" t="n"/>
      <c r="N2804" s="21">
        <f>IF($A2804="","",IFERROR(VALUE($K2804)/VALUE($L2804),IFERROR(VALUE($J2804),0)))</f>
        <v/>
      </c>
      <c r="O2804" s="21">
        <f>IF($A2804="",0,IF(OR($S2804&lt;&gt;1,COUNTA($J2804:$M2804)=0),0,IF(SUMPRODUCT(MAX(($C$5:$C$6173=$C2804)*($D$5:$D$6173=$D2804)*($S$5:$S$6173=1)*IFERROR($N$5:$N$6173*1,0)))&gt;0,ROUND($H2804*($N2804/SUMPRODUCT(MAX(($C$5:$C$6173=$C2804)*($D$5:$D$6173=$D2804)*($S$5:$S$6173=1)*IFERROR($N$5:$N$6173*1,0)))),4),0)))</f>
        <v/>
      </c>
      <c r="P2804" s="10" t="inlineStr">
        <is>
          <t>Autobus attrezzati con videosorveglianza / Autobus totali in offerta, incluse scorte</t>
        </is>
      </c>
      <c r="Q2804" s="21">
        <f>IF($A2804="","",$A2804&amp;"|"&amp;$C2804)</f>
        <v/>
      </c>
      <c r="R2804" s="21">
        <f>IF($A2804="","",$A2804&amp;"|"&amp;$C2804&amp;"|"&amp;$D2804)</f>
        <v/>
      </c>
      <c r="S2804" s="21">
        <f>IF($A2804="","",IFERROR(INDEX(Offerte!$D$2:$D$200,MATCH($Q2804,Offerte!$L$2:$L$200,0)),0))</f>
        <v/>
      </c>
      <c r="T2804" s="21">
        <f>IF($A2804="","",IFERROR(INDEX(Offerte!$G$2:$G$200,MATCH($Q2804,Offerte!$L$2:$L$200,0)),"NO"))</f>
        <v/>
      </c>
    </row>
    <row r="2805">
      <c r="A2805" s="10">
        <f>IF(Offerte!$A92="","",Offerte!$A92)</f>
        <v/>
      </c>
      <c r="B2805" s="10">
        <f>IF(Offerte!$A92="","",Offerte!$B92)</f>
        <v/>
      </c>
      <c r="C2805" s="10">
        <f>IF(Offerte!$A92="","",Offerte!$C92)</f>
        <v/>
      </c>
      <c r="D2805" s="10" t="inlineStr">
        <is>
          <t>C.2.2</t>
        </is>
      </c>
      <c r="E2805" s="10" t="inlineStr">
        <is>
          <t>C</t>
        </is>
      </c>
      <c r="F2805" s="10" t="inlineStr">
        <is>
          <t>T</t>
        </is>
      </c>
      <c r="G2805" s="10" t="inlineStr">
        <is>
          <t>tabular</t>
        </is>
      </c>
      <c r="H2805" s="10" t="n">
        <v>1</v>
      </c>
      <c r="I2805" s="10" t="inlineStr">
        <is>
          <t>Software video/audio analisi per situazioni di pericolo</t>
        </is>
      </c>
      <c r="J2805" s="20" t="n"/>
      <c r="K2805" s="20" t="n"/>
      <c r="L2805" s="20" t="n"/>
      <c r="M2805" s="20" t="n"/>
      <c r="N2805" s="21">
        <f>IF($A2805="","",IF(IFERROR(VALUE($M2805),0)=1,1,0))</f>
        <v/>
      </c>
      <c r="O2805" s="21">
        <f>IF($A2805="",0,IF(OR($S2805&lt;&gt;1,COUNTA($J2805:$M2805)=0),0,IF($N2805=1,$H2805,0)))</f>
        <v/>
      </c>
      <c r="P2805" s="10" t="inlineStr">
        <is>
          <t>sì/no</t>
        </is>
      </c>
      <c r="Q2805" s="21">
        <f>IF($A2805="","",$A2805&amp;"|"&amp;$C2805)</f>
        <v/>
      </c>
      <c r="R2805" s="21">
        <f>IF($A2805="","",$A2805&amp;"|"&amp;$C2805&amp;"|"&amp;$D2805)</f>
        <v/>
      </c>
      <c r="S2805" s="21">
        <f>IF($A2805="","",IFERROR(INDEX(Offerte!$D$2:$D$200,MATCH($Q2805,Offerte!$L$2:$L$200,0)),0))</f>
        <v/>
      </c>
      <c r="T2805" s="21">
        <f>IF($A2805="","",IFERROR(INDEX(Offerte!$G$2:$G$200,MATCH($Q2805,Offerte!$L$2:$L$200,0)),"NO"))</f>
        <v/>
      </c>
    </row>
    <row r="2806">
      <c r="A2806" s="10">
        <f>IF(Offerte!$A92="","",Offerte!$A92)</f>
        <v/>
      </c>
      <c r="B2806" s="10">
        <f>IF(Offerte!$A92="","",Offerte!$B92)</f>
        <v/>
      </c>
      <c r="C2806" s="10">
        <f>IF(Offerte!$A92="","",Offerte!$C92)</f>
        <v/>
      </c>
      <c r="D2806" s="10" t="inlineStr">
        <is>
          <t>C.2.3</t>
        </is>
      </c>
      <c r="E2806" s="10" t="inlineStr">
        <is>
          <t>C</t>
        </is>
      </c>
      <c r="F2806" s="10" t="inlineStr">
        <is>
          <t>T</t>
        </is>
      </c>
      <c r="G2806" s="10" t="inlineStr">
        <is>
          <t>tabular</t>
        </is>
      </c>
      <c r="H2806" s="10" t="n">
        <v>1</v>
      </c>
      <c r="I2806" s="10" t="inlineStr">
        <is>
          <t>Collegamento con centrale qualificata di pronto intervento</t>
        </is>
      </c>
      <c r="J2806" s="20" t="n"/>
      <c r="K2806" s="20" t="n"/>
      <c r="L2806" s="20" t="n"/>
      <c r="M2806" s="20" t="n"/>
      <c r="N2806" s="21">
        <f>IF($A2806="","",IF(IFERROR(VALUE($M2806),0)=1,1,0))</f>
        <v/>
      </c>
      <c r="O2806" s="21">
        <f>IF($A2806="",0,IF(OR($S2806&lt;&gt;1,COUNTA($J2806:$M2806)=0),0,IF($N2806=1,$H2806,0)))</f>
        <v/>
      </c>
      <c r="P2806" s="10" t="inlineStr">
        <is>
          <t>sì/no</t>
        </is>
      </c>
      <c r="Q2806" s="21">
        <f>IF($A2806="","",$A2806&amp;"|"&amp;$C2806)</f>
        <v/>
      </c>
      <c r="R2806" s="21">
        <f>IF($A2806="","",$A2806&amp;"|"&amp;$C2806&amp;"|"&amp;$D2806)</f>
        <v/>
      </c>
      <c r="S2806" s="21">
        <f>IF($A2806="","",IFERROR(INDEX(Offerte!$D$2:$D$200,MATCH($Q2806,Offerte!$L$2:$L$200,0)),0))</f>
        <v/>
      </c>
      <c r="T2806" s="21">
        <f>IF($A2806="","",IFERROR(INDEX(Offerte!$G$2:$G$200,MATCH($Q2806,Offerte!$L$2:$L$200,0)),"NO"))</f>
        <v/>
      </c>
    </row>
    <row r="2807">
      <c r="A2807" s="10">
        <f>IF(Offerte!$A92="","",Offerte!$A92)</f>
        <v/>
      </c>
      <c r="B2807" s="10">
        <f>IF(Offerte!$A92="","",Offerte!$B92)</f>
        <v/>
      </c>
      <c r="C2807" s="10">
        <f>IF(Offerte!$A92="","",Offerte!$C92)</f>
        <v/>
      </c>
      <c r="D2807" s="10" t="inlineStr">
        <is>
          <t>C.2.4</t>
        </is>
      </c>
      <c r="E2807" s="10" t="inlineStr">
        <is>
          <t>C</t>
        </is>
      </c>
      <c r="F2807" s="10" t="inlineStr">
        <is>
          <t>Q</t>
        </is>
      </c>
      <c r="G2807" s="10" t="inlineStr">
        <is>
          <t>higher</t>
        </is>
      </c>
      <c r="H2807" s="10" t="n">
        <v>1</v>
      </c>
      <c r="I2807" s="10" t="inlineStr">
        <is>
          <t>Tasso di copertura del servizio con dispositivi per la chiamata di emergenza del conducente</t>
        </is>
      </c>
      <c r="J2807" s="20" t="n"/>
      <c r="K2807" s="20" t="n"/>
      <c r="L2807" s="20" t="n"/>
      <c r="M2807" s="20" t="n"/>
      <c r="N2807" s="21">
        <f>IF($A2807="","",IFERROR(VALUE($K2807)/VALUE($L2807),IFERROR(VALUE($J2807),0)))</f>
        <v/>
      </c>
      <c r="O2807" s="21">
        <f>IF($A2807="",0,IF(OR($S2807&lt;&gt;1,COUNTA($J2807:$M2807)=0),0,IF(SUMPRODUCT(MAX(($C$5:$C$6173=$C2807)*($D$5:$D$6173=$D2807)*($S$5:$S$6173=1)*IFERROR($N$5:$N$6173*1,0)))&gt;0,ROUND($H2807*($N2807/SUMPRODUCT(MAX(($C$5:$C$6173=$C2807)*($D$5:$D$6173=$D2807)*($S$5:$S$6173=1)*IFERROR($N$5:$N$6173*1,0)))),4),0)))</f>
        <v/>
      </c>
      <c r="P2807" s="10" t="inlineStr">
        <is>
          <t>Autobus attrezzati con chiamata di emergenza / Autobus totali in offerta, incluse scorte</t>
        </is>
      </c>
      <c r="Q2807" s="21">
        <f>IF($A2807="","",$A2807&amp;"|"&amp;$C2807)</f>
        <v/>
      </c>
      <c r="R2807" s="21">
        <f>IF($A2807="","",$A2807&amp;"|"&amp;$C2807&amp;"|"&amp;$D2807)</f>
        <v/>
      </c>
      <c r="S2807" s="21">
        <f>IF($A2807="","",IFERROR(INDEX(Offerte!$D$2:$D$200,MATCH($Q2807,Offerte!$L$2:$L$200,0)),0))</f>
        <v/>
      </c>
      <c r="T2807" s="21">
        <f>IF($A2807="","",IFERROR(INDEX(Offerte!$G$2:$G$200,MATCH($Q2807,Offerte!$L$2:$L$200,0)),"NO"))</f>
        <v/>
      </c>
    </row>
    <row r="2808">
      <c r="A2808" s="10">
        <f>IF(Offerte!$A92="","",Offerte!$A92)</f>
        <v/>
      </c>
      <c r="B2808" s="10">
        <f>IF(Offerte!$A92="","",Offerte!$B92)</f>
        <v/>
      </c>
      <c r="C2808" s="10">
        <f>IF(Offerte!$A92="","",Offerte!$C92)</f>
        <v/>
      </c>
      <c r="D2808" s="10" t="inlineStr">
        <is>
          <t>C.3.1</t>
        </is>
      </c>
      <c r="E2808" s="10" t="inlineStr">
        <is>
          <t>C</t>
        </is>
      </c>
      <c r="F2808" s="10" t="inlineStr">
        <is>
          <t>Q</t>
        </is>
      </c>
      <c r="G2808" s="10" t="inlineStr">
        <is>
          <t>higher</t>
        </is>
      </c>
      <c r="H2808" s="10" t="n">
        <v>2</v>
      </c>
      <c r="I2808" s="10" t="inlineStr">
        <is>
          <t>Tasso di copertura del servizio con dispositivi di informazione dinamica a bordo mezzo</t>
        </is>
      </c>
      <c r="J2808" s="20" t="n"/>
      <c r="K2808" s="20" t="n"/>
      <c r="L2808" s="20" t="n"/>
      <c r="M2808" s="20" t="n"/>
      <c r="N2808" s="21">
        <f>IF($A2808="","",IFERROR(VALUE($K2808)/VALUE($L2808),IFERROR(VALUE($J2808),0)))</f>
        <v/>
      </c>
      <c r="O2808" s="21">
        <f>IF($A2808="",0,IF(OR($S2808&lt;&gt;1,COUNTA($J2808:$M2808)=0),0,IF(SUMPRODUCT(MAX(($C$5:$C$6173=$C2808)*($D$5:$D$6173=$D2808)*($S$5:$S$6173=1)*IFERROR($N$5:$N$6173*1,0)))&gt;0,ROUND($H2808*($N2808/SUMPRODUCT(MAX(($C$5:$C$6173=$C2808)*($D$5:$D$6173=$D2808)*($S$5:$S$6173=1)*IFERROR($N$5:$N$6173*1,0)))),4),0)))</f>
        <v/>
      </c>
      <c r="P2808" s="10" t="inlineStr">
        <is>
          <t>Autobus con monitor e indicatori vocali / Autobus totali in offerta, incluse scorte</t>
        </is>
      </c>
      <c r="Q2808" s="21">
        <f>IF($A2808="","",$A2808&amp;"|"&amp;$C2808)</f>
        <v/>
      </c>
      <c r="R2808" s="21">
        <f>IF($A2808="","",$A2808&amp;"|"&amp;$C2808&amp;"|"&amp;$D2808)</f>
        <v/>
      </c>
      <c r="S2808" s="21">
        <f>IF($A2808="","",IFERROR(INDEX(Offerte!$D$2:$D$200,MATCH($Q2808,Offerte!$L$2:$L$200,0)),0))</f>
        <v/>
      </c>
      <c r="T2808" s="21">
        <f>IF($A2808="","",IFERROR(INDEX(Offerte!$G$2:$G$200,MATCH($Q2808,Offerte!$L$2:$L$200,0)),"NO"))</f>
        <v/>
      </c>
    </row>
    <row r="2809">
      <c r="A2809" s="10">
        <f>IF(Offerte!$A92="","",Offerte!$A92)</f>
        <v/>
      </c>
      <c r="B2809" s="10">
        <f>IF(Offerte!$A92="","",Offerte!$B92)</f>
        <v/>
      </c>
      <c r="C2809" s="10">
        <f>IF(Offerte!$A92="","",Offerte!$C92)</f>
        <v/>
      </c>
      <c r="D2809" s="10" t="inlineStr">
        <is>
          <t>C.3.2</t>
        </is>
      </c>
      <c r="E2809" s="10" t="inlineStr">
        <is>
          <t>C</t>
        </is>
      </c>
      <c r="F2809" s="10" t="inlineStr">
        <is>
          <t>T</t>
        </is>
      </c>
      <c r="G2809" s="10" t="inlineStr">
        <is>
          <t>tabular</t>
        </is>
      </c>
      <c r="H2809" s="10" t="n">
        <v>2</v>
      </c>
      <c r="I2809" s="10" t="inlineStr">
        <is>
          <t>Informazioni a bordo su coincidenze ai nodi</t>
        </is>
      </c>
      <c r="J2809" s="20" t="n"/>
      <c r="K2809" s="20" t="n"/>
      <c r="L2809" s="20" t="n"/>
      <c r="M2809" s="20" t="n"/>
      <c r="N2809" s="21">
        <f>IF($A2809="","",IF(IFERROR(VALUE($M2809),0)=1,1,0))</f>
        <v/>
      </c>
      <c r="O2809" s="21">
        <f>IF($A2809="",0,IF(OR($S2809&lt;&gt;1,COUNTA($J2809:$M2809)=0),0,IF(AND($N2809=1,IFERROR(SUMIFS($N$5:$N$6173,$Q$5:$Q$6173,$Q2809,$D$5:$D$6173,"C.3.1"),0)&gt;=0.5),$H2809,0)))</f>
        <v/>
      </c>
      <c r="P2809" s="10" t="inlineStr">
        <is>
          <t>Dipende da C.3.1 &gt;= 0.5</t>
        </is>
      </c>
      <c r="Q2809" s="21">
        <f>IF($A2809="","",$A2809&amp;"|"&amp;$C2809)</f>
        <v/>
      </c>
      <c r="R2809" s="21">
        <f>IF($A2809="","",$A2809&amp;"|"&amp;$C2809&amp;"|"&amp;$D2809)</f>
        <v/>
      </c>
      <c r="S2809" s="21">
        <f>IF($A2809="","",IFERROR(INDEX(Offerte!$D$2:$D$200,MATCH($Q2809,Offerte!$L$2:$L$200,0)),0))</f>
        <v/>
      </c>
      <c r="T2809" s="21">
        <f>IF($A2809="","",IFERROR(INDEX(Offerte!$G$2:$G$200,MATCH($Q2809,Offerte!$L$2:$L$200,0)),"NO"))</f>
        <v/>
      </c>
    </row>
    <row r="2810">
      <c r="A2810" s="10">
        <f>IF(Offerte!$A92="","",Offerte!$A92)</f>
        <v/>
      </c>
      <c r="B2810" s="10">
        <f>IF(Offerte!$A92="","",Offerte!$B92)</f>
        <v/>
      </c>
      <c r="C2810" s="10">
        <f>IF(Offerte!$A92="","",Offerte!$C92)</f>
        <v/>
      </c>
      <c r="D2810" s="10" t="inlineStr">
        <is>
          <t>D.1.1</t>
        </is>
      </c>
      <c r="E2810" s="10" t="inlineStr">
        <is>
          <t>D</t>
        </is>
      </c>
      <c r="F2810" s="10" t="inlineStr">
        <is>
          <t>Q</t>
        </is>
      </c>
      <c r="G2810" s="10" t="inlineStr">
        <is>
          <t>higher</t>
        </is>
      </c>
      <c r="H2810" s="10" t="n">
        <v>3</v>
      </c>
      <c r="I2810" s="10" t="inlineStr">
        <is>
          <t>Installazione di pensiline</t>
        </is>
      </c>
      <c r="J2810" s="20" t="n"/>
      <c r="K2810" s="20" t="n"/>
      <c r="L2810" s="20" t="n"/>
      <c r="M2810" s="20" t="n"/>
      <c r="N2810" s="21">
        <f>IF($A2810="","",IFERROR(VALUE($J2810),0))</f>
        <v/>
      </c>
      <c r="O2810" s="21">
        <f>IF($A2810="",0,IF(OR($S2810&lt;&gt;1,COUNTA($J2810:$M2810)=0),0,IF(SUMPRODUCT(MAX(($C$5:$C$6173=$C2810)*($D$5:$D$6173=$D2810)*($S$5:$S$6173=1)*IFERROR($N$5:$N$6173*1,0)))&gt;0,ROUND($H2810*($N2810/SUMPRODUCT(MAX(($C$5:$C$6173=$C2810)*($D$5:$D$6173=$D2810)*($S$5:$S$6173=1)*IFERROR($N$5:$N$6173*1,0)))),4),0)))</f>
        <v/>
      </c>
      <c r="P2810" s="10" t="inlineStr">
        <is>
          <t>fermate</t>
        </is>
      </c>
      <c r="Q2810" s="21">
        <f>IF($A2810="","",$A2810&amp;"|"&amp;$C2810)</f>
        <v/>
      </c>
      <c r="R2810" s="21">
        <f>IF($A2810="","",$A2810&amp;"|"&amp;$C2810&amp;"|"&amp;$D2810)</f>
        <v/>
      </c>
      <c r="S2810" s="21">
        <f>IF($A2810="","",IFERROR(INDEX(Offerte!$D$2:$D$200,MATCH($Q2810,Offerte!$L$2:$L$200,0)),0))</f>
        <v/>
      </c>
      <c r="T2810" s="21">
        <f>IF($A2810="","",IFERROR(INDEX(Offerte!$G$2:$G$200,MATCH($Q2810,Offerte!$L$2:$L$200,0)),"NO"))</f>
        <v/>
      </c>
    </row>
    <row r="2811">
      <c r="A2811" s="10">
        <f>IF(Offerte!$A92="","",Offerte!$A92)</f>
        <v/>
      </c>
      <c r="B2811" s="10">
        <f>IF(Offerte!$A92="","",Offerte!$B92)</f>
        <v/>
      </c>
      <c r="C2811" s="10">
        <f>IF(Offerte!$A92="","",Offerte!$C92)</f>
        <v/>
      </c>
      <c r="D2811" s="10" t="inlineStr">
        <is>
          <t>D.1.2</t>
        </is>
      </c>
      <c r="E2811" s="10" t="inlineStr">
        <is>
          <t>D</t>
        </is>
      </c>
      <c r="F2811" s="10" t="inlineStr">
        <is>
          <t>Q</t>
        </is>
      </c>
      <c r="G2811" s="10" t="inlineStr">
        <is>
          <t>higher</t>
        </is>
      </c>
      <c r="H2811" s="10" t="n">
        <v>3</v>
      </c>
      <c r="I2811" s="10" t="inlineStr">
        <is>
          <t>Installazione di paline di fermata conformi alla DGR 581/2023</t>
        </is>
      </c>
      <c r="J2811" s="20" t="n"/>
      <c r="K2811" s="20" t="n"/>
      <c r="L2811" s="20" t="n"/>
      <c r="M2811" s="20" t="n"/>
      <c r="N2811" s="21">
        <f>IF($A2811="","",IFERROR(VALUE($J2811),0))</f>
        <v/>
      </c>
      <c r="O2811" s="21">
        <f>IF($A2811="",0,IF(OR($S2811&lt;&gt;1,COUNTA($J2811:$M2811)=0),0,IF(SUMPRODUCT(MAX(($C$5:$C$6173=$C2811)*($D$5:$D$6173=$D2811)*($S$5:$S$6173=1)*IFERROR($N$5:$N$6173*1,0)))&gt;0,ROUND($H2811*($N2811/SUMPRODUCT(MAX(($C$5:$C$6173=$C2811)*($D$5:$D$6173=$D2811)*($S$5:$S$6173=1)*IFERROR($N$5:$N$6173*1,0)))),4),0)))</f>
        <v/>
      </c>
      <c r="P2811" s="10" t="inlineStr">
        <is>
          <t>fermate</t>
        </is>
      </c>
      <c r="Q2811" s="21">
        <f>IF($A2811="","",$A2811&amp;"|"&amp;$C2811)</f>
        <v/>
      </c>
      <c r="R2811" s="21">
        <f>IF($A2811="","",$A2811&amp;"|"&amp;$C2811&amp;"|"&amp;$D2811)</f>
        <v/>
      </c>
      <c r="S2811" s="21">
        <f>IF($A2811="","",IFERROR(INDEX(Offerte!$D$2:$D$200,MATCH($Q2811,Offerte!$L$2:$L$200,0)),0))</f>
        <v/>
      </c>
      <c r="T2811" s="21">
        <f>IF($A2811="","",IFERROR(INDEX(Offerte!$G$2:$G$200,MATCH($Q2811,Offerte!$L$2:$L$200,0)),"NO"))</f>
        <v/>
      </c>
    </row>
    <row r="2812">
      <c r="A2812" s="10">
        <f>IF(Offerte!$A92="","",Offerte!$A92)</f>
        <v/>
      </c>
      <c r="B2812" s="10">
        <f>IF(Offerte!$A92="","",Offerte!$B92)</f>
        <v/>
      </c>
      <c r="C2812" s="10">
        <f>IF(Offerte!$A92="","",Offerte!$C92)</f>
        <v/>
      </c>
      <c r="D2812" s="10" t="inlineStr">
        <is>
          <t>D.1.3</t>
        </is>
      </c>
      <c r="E2812" s="10" t="inlineStr">
        <is>
          <t>D</t>
        </is>
      </c>
      <c r="F2812" s="10" t="inlineStr">
        <is>
          <t>Q</t>
        </is>
      </c>
      <c r="G2812" s="10" t="inlineStr">
        <is>
          <t>higher</t>
        </is>
      </c>
      <c r="H2812" s="10" t="n">
        <v>2</v>
      </c>
      <c r="I2812" s="10" t="inlineStr">
        <is>
          <t>Display informativi connessi alle fermate</t>
        </is>
      </c>
      <c r="J2812" s="20" t="n"/>
      <c r="K2812" s="20" t="n"/>
      <c r="L2812" s="20" t="n"/>
      <c r="M2812" s="20" t="n"/>
      <c r="N2812" s="21">
        <f>IF($A2812="","",IFERROR(VALUE($J2812),0))</f>
        <v/>
      </c>
      <c r="O2812" s="21">
        <f>IF($A2812="",0,IF(OR($S2812&lt;&gt;1,COUNTA($J2812:$M2812)=0),0,IF(SUMPRODUCT(MAX(($C$5:$C$6173=$C2812)*($D$5:$D$6173=$D2812)*($S$5:$S$6173=1)*IFERROR($N$5:$N$6173*1,0)))&gt;0,ROUND($H2812*($N2812/SUMPRODUCT(MAX(($C$5:$C$6173=$C2812)*($D$5:$D$6173=$D2812)*($S$5:$S$6173=1)*IFERROR($N$5:$N$6173*1,0)))),4),0)))</f>
        <v/>
      </c>
      <c r="P2812" s="10" t="inlineStr">
        <is>
          <t>fermate</t>
        </is>
      </c>
      <c r="Q2812" s="21">
        <f>IF($A2812="","",$A2812&amp;"|"&amp;$C2812)</f>
        <v/>
      </c>
      <c r="R2812" s="21">
        <f>IF($A2812="","",$A2812&amp;"|"&amp;$C2812&amp;"|"&amp;$D2812)</f>
        <v/>
      </c>
      <c r="S2812" s="21">
        <f>IF($A2812="","",IFERROR(INDEX(Offerte!$D$2:$D$200,MATCH($Q2812,Offerte!$L$2:$L$200,0)),0))</f>
        <v/>
      </c>
      <c r="T2812" s="21">
        <f>IF($A2812="","",IFERROR(INDEX(Offerte!$G$2:$G$200,MATCH($Q2812,Offerte!$L$2:$L$200,0)),"NO"))</f>
        <v/>
      </c>
    </row>
    <row r="2813">
      <c r="A2813" s="10">
        <f>IF(Offerte!$A92="","",Offerte!$A92)</f>
        <v/>
      </c>
      <c r="B2813" s="10">
        <f>IF(Offerte!$A92="","",Offerte!$B92)</f>
        <v/>
      </c>
      <c r="C2813" s="10">
        <f>IF(Offerte!$A92="","",Offerte!$C92)</f>
        <v/>
      </c>
      <c r="D2813" s="10" t="inlineStr">
        <is>
          <t>D.2.1</t>
        </is>
      </c>
      <c r="E2813" s="10" t="inlineStr">
        <is>
          <t>D</t>
        </is>
      </c>
      <c r="F2813" s="10" t="inlineStr">
        <is>
          <t>Q</t>
        </is>
      </c>
      <c r="G2813" s="10" t="inlineStr">
        <is>
          <t>higher</t>
        </is>
      </c>
      <c r="H2813" s="10" t="n">
        <v>2</v>
      </c>
      <c r="I2813" s="10" t="inlineStr">
        <is>
          <t>Segnali tattili Loges-Vet-Evolution</t>
        </is>
      </c>
      <c r="J2813" s="20" t="n"/>
      <c r="K2813" s="20" t="n"/>
      <c r="L2813" s="20" t="n"/>
      <c r="M2813" s="20" t="n"/>
      <c r="N2813" s="21">
        <f>IF($A2813="","",IFERROR(VALUE($J2813),0))</f>
        <v/>
      </c>
      <c r="O2813" s="21">
        <f>IF($A2813="",0,IF(OR($S2813&lt;&gt;1,COUNTA($J2813:$M2813)=0),0,IF(SUMPRODUCT(MAX(($C$5:$C$6173=$C2813)*($D$5:$D$6173=$D2813)*($S$5:$S$6173=1)*IFERROR($N$5:$N$6173*1,0)))&gt;0,ROUND($H2813*($N2813/SUMPRODUCT(MAX(($C$5:$C$6173=$C2813)*($D$5:$D$6173=$D2813)*($S$5:$S$6173=1)*IFERROR($N$5:$N$6173*1,0)))),4),0)))</f>
        <v/>
      </c>
      <c r="P2813" s="10" t="inlineStr">
        <is>
          <t>fermate</t>
        </is>
      </c>
      <c r="Q2813" s="21">
        <f>IF($A2813="","",$A2813&amp;"|"&amp;$C2813)</f>
        <v/>
      </c>
      <c r="R2813" s="21">
        <f>IF($A2813="","",$A2813&amp;"|"&amp;$C2813&amp;"|"&amp;$D2813)</f>
        <v/>
      </c>
      <c r="S2813" s="21">
        <f>IF($A2813="","",IFERROR(INDEX(Offerte!$D$2:$D$200,MATCH($Q2813,Offerte!$L$2:$L$200,0)),0))</f>
        <v/>
      </c>
      <c r="T2813" s="21">
        <f>IF($A2813="","",IFERROR(INDEX(Offerte!$G$2:$G$200,MATCH($Q2813,Offerte!$L$2:$L$200,0)),"NO"))</f>
        <v/>
      </c>
    </row>
    <row r="2814">
      <c r="A2814" s="10">
        <f>IF(Offerte!$A92="","",Offerte!$A92)</f>
        <v/>
      </c>
      <c r="B2814" s="10">
        <f>IF(Offerte!$A92="","",Offerte!$B92)</f>
        <v/>
      </c>
      <c r="C2814" s="10">
        <f>IF(Offerte!$A92="","",Offerte!$C92)</f>
        <v/>
      </c>
      <c r="D2814" s="10" t="inlineStr">
        <is>
          <t>E.1.1</t>
        </is>
      </c>
      <c r="E2814" s="10" t="inlineStr">
        <is>
          <t>E</t>
        </is>
      </c>
      <c r="F2814" s="10" t="inlineStr">
        <is>
          <t>T</t>
        </is>
      </c>
      <c r="G2814" s="10" t="inlineStr">
        <is>
          <t>tabular</t>
        </is>
      </c>
      <c r="H2814" s="10" t="n">
        <v>2</v>
      </c>
      <c r="I2814" s="10" t="inlineStr">
        <is>
          <t>Mobile app con travel planner PRM</t>
        </is>
      </c>
      <c r="J2814" s="20" t="n"/>
      <c r="K2814" s="20" t="n"/>
      <c r="L2814" s="20" t="n"/>
      <c r="M2814" s="20" t="n"/>
      <c r="N2814" s="21">
        <f>IF($A2814="","",IF(IFERROR(VALUE($M2814),0)=1,1,0))</f>
        <v/>
      </c>
      <c r="O2814" s="21">
        <f>IF($A2814="",0,IF(OR($S2814&lt;&gt;1,COUNTA($J2814:$M2814)=0),0,IF($N2814=1,$H2814,0)))</f>
        <v/>
      </c>
      <c r="P2814" s="10" t="inlineStr">
        <is>
          <t>sì/no</t>
        </is>
      </c>
      <c r="Q2814" s="21">
        <f>IF($A2814="","",$A2814&amp;"|"&amp;$C2814)</f>
        <v/>
      </c>
      <c r="R2814" s="21">
        <f>IF($A2814="","",$A2814&amp;"|"&amp;$C2814&amp;"|"&amp;$D2814)</f>
        <v/>
      </c>
      <c r="S2814" s="21">
        <f>IF($A2814="","",IFERROR(INDEX(Offerte!$D$2:$D$200,MATCH($Q2814,Offerte!$L$2:$L$200,0)),0))</f>
        <v/>
      </c>
      <c r="T2814" s="21">
        <f>IF($A2814="","",IFERROR(INDEX(Offerte!$G$2:$G$200,MATCH($Q2814,Offerte!$L$2:$L$200,0)),"NO"))</f>
        <v/>
      </c>
    </row>
    <row r="2815">
      <c r="A2815" s="10">
        <f>IF(Offerte!$A92="","",Offerte!$A92)</f>
        <v/>
      </c>
      <c r="B2815" s="10">
        <f>IF(Offerte!$A92="","",Offerte!$B92)</f>
        <v/>
      </c>
      <c r="C2815" s="10">
        <f>IF(Offerte!$A92="","",Offerte!$C92)</f>
        <v/>
      </c>
      <c r="D2815" s="10" t="inlineStr">
        <is>
          <t>E.2.1</t>
        </is>
      </c>
      <c r="E2815" s="10" t="inlineStr">
        <is>
          <t>E</t>
        </is>
      </c>
      <c r="F2815" s="10" t="inlineStr">
        <is>
          <t>D</t>
        </is>
      </c>
      <c r="G2815" s="10" t="inlineStr">
        <is>
          <t>discretionary</t>
        </is>
      </c>
      <c r="H2815" s="10" t="n">
        <v>2</v>
      </c>
      <c r="I2815" s="10" t="inlineStr">
        <is>
          <t>Altre azioni informative e rapporti con gli utenti</t>
        </is>
      </c>
      <c r="J2815" s="20" t="n"/>
      <c r="K2815" s="20" t="n"/>
      <c r="L2815" s="20" t="n"/>
      <c r="M2815" s="20" t="n"/>
      <c r="N2815" s="21">
        <f>IF($A2815="","",MAX(0,MIN(1,IFERROR(VALUE($M2815),0))))</f>
        <v/>
      </c>
      <c r="O2815" s="21">
        <f>IF($A2815="",0,IF(OR($S2815&lt;&gt;1,COUNTA($J2815:$M2815)=0),0,IF(SUMPRODUCT(MAX(($C$5:$C$6173=$C2815)*($D$5:$D$6173=$D2815)*($S$5:$S$6173=1)*IFERROR($N$5:$N$6173*1,0)))&gt;0,ROUND($H2815*($N2815/SUMPRODUCT(MAX(($C$5:$C$6173=$C2815)*($D$5:$D$6173=$D2815)*($S$5:$S$6173=1)*IFERROR($N$5:$N$6173*1,0)))),4),0)))</f>
        <v/>
      </c>
      <c r="P2815" s="10" t="inlineStr">
        <is>
          <t>coeff.</t>
        </is>
      </c>
      <c r="Q2815" s="21">
        <f>IF($A2815="","",$A2815&amp;"|"&amp;$C2815)</f>
        <v/>
      </c>
      <c r="R2815" s="21">
        <f>IF($A2815="","",$A2815&amp;"|"&amp;$C2815&amp;"|"&amp;$D2815)</f>
        <v/>
      </c>
      <c r="S2815" s="21">
        <f>IF($A2815="","",IFERROR(INDEX(Offerte!$D$2:$D$200,MATCH($Q2815,Offerte!$L$2:$L$200,0)),0))</f>
        <v/>
      </c>
      <c r="T2815" s="21">
        <f>IF($A2815="","",IFERROR(INDEX(Offerte!$G$2:$G$200,MATCH($Q2815,Offerte!$L$2:$L$200,0)),"NO"))</f>
        <v/>
      </c>
    </row>
    <row r="2816">
      <c r="A2816" s="10">
        <f>IF(Offerte!$A92="","",Offerte!$A92)</f>
        <v/>
      </c>
      <c r="B2816" s="10">
        <f>IF(Offerte!$A92="","",Offerte!$B92)</f>
        <v/>
      </c>
      <c r="C2816" s="10">
        <f>IF(Offerte!$A92="","",Offerte!$C92)</f>
        <v/>
      </c>
      <c r="D2816" s="10" t="inlineStr">
        <is>
          <t>F.1.1</t>
        </is>
      </c>
      <c r="E2816" s="10" t="inlineStr">
        <is>
          <t>F</t>
        </is>
      </c>
      <c r="F2816" s="10" t="inlineStr">
        <is>
          <t>Q</t>
        </is>
      </c>
      <c r="G2816" s="10" t="inlineStr">
        <is>
          <t>lower</t>
        </is>
      </c>
      <c r="H2816" s="10" t="n">
        <v>7</v>
      </c>
      <c r="I2816" s="10" t="inlineStr">
        <is>
          <t>Performance ambientali del parco mezzi adibito al servizio - I_CEA</t>
        </is>
      </c>
      <c r="J2816" s="20" t="n"/>
      <c r="K2816" s="20" t="n"/>
      <c r="L2816" s="20" t="n"/>
      <c r="M2816" s="20" t="n"/>
      <c r="N2816" s="21">
        <f>IF($A2816="","",IFERROR(VALUE($J2816),0))</f>
        <v/>
      </c>
      <c r="O2816" s="21">
        <f>IF($A2816="",0,IF(OR($S2816&lt;&gt;1,COUNTA($J2816:$M2816)=0),0,IF(AND(IFERROR(AGGREGATE(15,6,$N$5:$N$6173/(($C$5:$C$6173=$C2816)*($D$5:$D$6173=$D2816)*($S$5:$S$6173=1)*($N$5:$N$6173&gt;0)),1),0)&gt;0,$N2816&gt;0),ROUND($H2816*(IFERROR(AGGREGATE(15,6,$N$5:$N$6173/(($C$5:$C$6173=$C2816)*($D$5:$D$6173=$D2816)*($S$5:$S$6173=1)*($N$5:$N$6173&gt;0)),1),0)/$N2816),4),0)))</f>
        <v/>
      </c>
      <c r="P2816" s="10" t="inlineStr">
        <is>
          <t>indice</t>
        </is>
      </c>
      <c r="Q2816" s="21">
        <f>IF($A2816="","",$A2816&amp;"|"&amp;$C2816)</f>
        <v/>
      </c>
      <c r="R2816" s="21">
        <f>IF($A2816="","",$A2816&amp;"|"&amp;$C2816&amp;"|"&amp;$D2816)</f>
        <v/>
      </c>
      <c r="S2816" s="21">
        <f>IF($A2816="","",IFERROR(INDEX(Offerte!$D$2:$D$200,MATCH($Q2816,Offerte!$L$2:$L$200,0)),0))</f>
        <v/>
      </c>
      <c r="T2816" s="21">
        <f>IF($A2816="","",IFERROR(INDEX(Offerte!$G$2:$G$200,MATCH($Q2816,Offerte!$L$2:$L$200,0)),"NO"))</f>
        <v/>
      </c>
    </row>
    <row r="2817">
      <c r="A2817" s="10">
        <f>IF(Offerte!$A92="","",Offerte!$A92)</f>
        <v/>
      </c>
      <c r="B2817" s="10">
        <f>IF(Offerte!$A92="","",Offerte!$B92)</f>
        <v/>
      </c>
      <c r="C2817" s="10">
        <f>IF(Offerte!$A92="","",Offerte!$C92)</f>
        <v/>
      </c>
      <c r="D2817" s="10" t="inlineStr">
        <is>
          <t>F.2.1</t>
        </is>
      </c>
      <c r="E2817" s="10" t="inlineStr">
        <is>
          <t>F</t>
        </is>
      </c>
      <c r="F2817" s="10" t="inlineStr">
        <is>
          <t>Q</t>
        </is>
      </c>
      <c r="G2817" s="10" t="inlineStr">
        <is>
          <t>higher</t>
        </is>
      </c>
      <c r="H2817" s="10" t="n">
        <v>2</v>
      </c>
      <c r="I2817" s="10" t="inlineStr">
        <is>
          <t>Tasso di copertura del servizio con dispositivi ECO-DRIVER</t>
        </is>
      </c>
      <c r="J2817" s="20" t="n"/>
      <c r="K2817" s="20" t="n"/>
      <c r="L2817" s="20" t="n"/>
      <c r="M2817" s="20" t="n"/>
      <c r="N2817" s="21">
        <f>IF($A2817="","",IFERROR(VALUE($K2817)/VALUE($L2817),IFERROR(VALUE($J2817),0)))</f>
        <v/>
      </c>
      <c r="O2817" s="21">
        <f>IF($A2817="",0,IF(OR($S2817&lt;&gt;1,COUNTA($J2817:$M2817)=0),0,IF(SUMPRODUCT(MAX(($C$5:$C$6173=$C2817)*($D$5:$D$6173=$D2817)*($S$5:$S$6173=1)*IFERROR($N$5:$N$6173*1,0)))&gt;0,ROUND($H2817*($N2817/SUMPRODUCT(MAX(($C$5:$C$6173=$C2817)*($D$5:$D$6173=$D2817)*($S$5:$S$6173=1)*IFERROR($N$5:$N$6173*1,0)))),4),0)))</f>
        <v/>
      </c>
      <c r="P2817" s="10" t="inlineStr">
        <is>
          <t>Autobus attrezzati con dispositivi ECO-DRIVER / Autobus totali in offerta, incluse scorte</t>
        </is>
      </c>
      <c r="Q2817" s="21">
        <f>IF($A2817="","",$A2817&amp;"|"&amp;$C2817)</f>
        <v/>
      </c>
      <c r="R2817" s="21">
        <f>IF($A2817="","",$A2817&amp;"|"&amp;$C2817&amp;"|"&amp;$D2817)</f>
        <v/>
      </c>
      <c r="S2817" s="21">
        <f>IF($A2817="","",IFERROR(INDEX(Offerte!$D$2:$D$200,MATCH($Q2817,Offerte!$L$2:$L$200,0)),0))</f>
        <v/>
      </c>
      <c r="T2817" s="21">
        <f>IF($A2817="","",IFERROR(INDEX(Offerte!$G$2:$G$200,MATCH($Q2817,Offerte!$L$2:$L$200,0)),"NO"))</f>
        <v/>
      </c>
    </row>
    <row r="2818">
      <c r="A2818" s="10">
        <f>IF(Offerte!$A92="","",Offerte!$A92)</f>
        <v/>
      </c>
      <c r="B2818" s="10">
        <f>IF(Offerte!$A92="","",Offerte!$B92)</f>
        <v/>
      </c>
      <c r="C2818" s="10">
        <f>IF(Offerte!$A92="","",Offerte!$C92)</f>
        <v/>
      </c>
      <c r="D2818" s="10" t="inlineStr">
        <is>
          <t>F.3.1</t>
        </is>
      </c>
      <c r="E2818" s="10" t="inlineStr">
        <is>
          <t>F</t>
        </is>
      </c>
      <c r="F2818" s="10" t="inlineStr">
        <is>
          <t>Q</t>
        </is>
      </c>
      <c r="G2818" s="10" t="inlineStr">
        <is>
          <t>higher</t>
        </is>
      </c>
      <c r="H2818" s="10" t="n">
        <v>2</v>
      </c>
      <c r="I2818" s="10" t="inlineStr">
        <is>
          <t>Autoproduzione consumi elettrici per trazione</t>
        </is>
      </c>
      <c r="J2818" s="20" t="n"/>
      <c r="K2818" s="20" t="n"/>
      <c r="L2818" s="20" t="n"/>
      <c r="M2818" s="20" t="n"/>
      <c r="N2818" s="21">
        <f>IF($A2818="","",IFERROR(VALUE($J2818),0))</f>
        <v/>
      </c>
      <c r="O2818" s="21">
        <f>IF($A2818="",0,IF(OR($S2818&lt;&gt;1,COUNTA($J2818:$M2818)=0),0,IF(SUMPRODUCT(MAX(($C$5:$C$6173=$C2818)*($D$5:$D$6173=$D2818)*($S$5:$S$6173=1)*IFERROR($N$5:$N$6173*1,0)))&gt;0,ROUND($H2818*($N2818/SUMPRODUCT(MAX(($C$5:$C$6173=$C2818)*($D$5:$D$6173=$D2818)*($S$5:$S$6173=1)*IFERROR($N$5:$N$6173*1,0)))),4),0)))</f>
        <v/>
      </c>
      <c r="P2818" s="10" t="inlineStr">
        <is>
          <t>kWh/anno</t>
        </is>
      </c>
      <c r="Q2818" s="21">
        <f>IF($A2818="","",$A2818&amp;"|"&amp;$C2818)</f>
        <v/>
      </c>
      <c r="R2818" s="21">
        <f>IF($A2818="","",$A2818&amp;"|"&amp;$C2818&amp;"|"&amp;$D2818)</f>
        <v/>
      </c>
      <c r="S2818" s="21">
        <f>IF($A2818="","",IFERROR(INDEX(Offerte!$D$2:$D$200,MATCH($Q2818,Offerte!$L$2:$L$200,0)),0))</f>
        <v/>
      </c>
      <c r="T2818" s="21">
        <f>IF($A2818="","",IFERROR(INDEX(Offerte!$G$2:$G$200,MATCH($Q2818,Offerte!$L$2:$L$200,0)),"NO"))</f>
        <v/>
      </c>
    </row>
    <row r="2819">
      <c r="A2819" s="10">
        <f>IF(Offerte!$A92="","",Offerte!$A92)</f>
        <v/>
      </c>
      <c r="B2819" s="10">
        <f>IF(Offerte!$A92="","",Offerte!$B92)</f>
        <v/>
      </c>
      <c r="C2819" s="10">
        <f>IF(Offerte!$A92="","",Offerte!$C92)</f>
        <v/>
      </c>
      <c r="D2819" s="10" t="inlineStr">
        <is>
          <t>F.4.1</t>
        </is>
      </c>
      <c r="E2819" s="10" t="inlineStr">
        <is>
          <t>F</t>
        </is>
      </c>
      <c r="F2819" s="10" t="inlineStr">
        <is>
          <t>Q</t>
        </is>
      </c>
      <c r="G2819" s="10" t="inlineStr">
        <is>
          <t>soil</t>
        </is>
      </c>
      <c r="H2819" s="10" t="n">
        <v>2</v>
      </c>
      <c r="I2819" s="10" t="inlineStr">
        <is>
          <t>Indice di consumo di suolo</t>
        </is>
      </c>
      <c r="J2819" s="20" t="n"/>
      <c r="K2819" s="20" t="n"/>
      <c r="L2819" s="20" t="n"/>
      <c r="M2819" s="20" t="n"/>
      <c r="N2819" s="21">
        <f>IF($A2819="","",IFERROR(VALUE($J2819),0))</f>
        <v/>
      </c>
      <c r="O2819" s="21">
        <f>IF($A2819="",0,IF(OR($S2819&lt;&gt;1,COUNTA($J2819:$M2819)=0),0,IF($N2819&lt;=0,$H2819,IF(SUMPRODUCT(MAX(($C$5:$C$6173=$C2819)*($D$5:$D$6173=$D2819)*($S$5:$S$6173=1)*IFERROR($N$5:$N$6173*1,0)))&gt;0,ROUND($H2819*((SUMPRODUCT(MAX(($C$5:$C$6173=$C2819)*($D$5:$D$6173=$D2819)*($S$5:$S$6173=1)*IFERROR($N$5:$N$6173*1,0)))-$N2819)/SUMPRODUCT(MAX(($C$5:$C$6173=$C2819)*($D$5:$D$6173=$D2819)*($S$5:$S$6173=1)*IFERROR($N$5:$N$6173*1,0)))),4),0))))</f>
        <v/>
      </c>
      <c r="P2819" s="10" t="inlineStr">
        <is>
          <t>m2</t>
        </is>
      </c>
      <c r="Q2819" s="21">
        <f>IF($A2819="","",$A2819&amp;"|"&amp;$C2819)</f>
        <v/>
      </c>
      <c r="R2819" s="21">
        <f>IF($A2819="","",$A2819&amp;"|"&amp;$C2819&amp;"|"&amp;$D2819)</f>
        <v/>
      </c>
      <c r="S2819" s="21">
        <f>IF($A2819="","",IFERROR(INDEX(Offerte!$D$2:$D$200,MATCH($Q2819,Offerte!$L$2:$L$200,0)),0))</f>
        <v/>
      </c>
      <c r="T2819" s="21">
        <f>IF($A2819="","",IFERROR(INDEX(Offerte!$G$2:$G$200,MATCH($Q2819,Offerte!$L$2:$L$200,0)),"NO"))</f>
        <v/>
      </c>
    </row>
    <row r="2820">
      <c r="A2820" s="10">
        <f>IF(Offerte!$A92="","",Offerte!$A92)</f>
        <v/>
      </c>
      <c r="B2820" s="10">
        <f>IF(Offerte!$A92="","",Offerte!$B92)</f>
        <v/>
      </c>
      <c r="C2820" s="10">
        <f>IF(Offerte!$A92="","",Offerte!$C92)</f>
        <v/>
      </c>
      <c r="D2820" s="10" t="inlineStr">
        <is>
          <t>F.5.1</t>
        </is>
      </c>
      <c r="E2820" s="10" t="inlineStr">
        <is>
          <t>F</t>
        </is>
      </c>
      <c r="F2820" s="10" t="inlineStr">
        <is>
          <t>T</t>
        </is>
      </c>
      <c r="G2820" s="10" t="inlineStr">
        <is>
          <t>tabular</t>
        </is>
      </c>
      <c r="H2820" s="10" t="n">
        <v>1</v>
      </c>
      <c r="I2820" s="10" t="inlineStr">
        <is>
          <t>Rendicontazione di sostenibilità ambientale</t>
        </is>
      </c>
      <c r="J2820" s="20" t="n"/>
      <c r="K2820" s="20" t="n"/>
      <c r="L2820" s="20" t="n"/>
      <c r="M2820" s="20" t="n"/>
      <c r="N2820" s="21">
        <f>IF($A2820="","",IF(IFERROR(VALUE($M2820),0)=1,1,0))</f>
        <v/>
      </c>
      <c r="O2820" s="21">
        <f>IF($A2820="",0,IF(OR($S2820&lt;&gt;1,COUNTA($J2820:$M2820)=0),0,IF($N2820=1,$H2820,0)))</f>
        <v/>
      </c>
      <c r="P2820" s="10" t="inlineStr">
        <is>
          <t>sì/no</t>
        </is>
      </c>
      <c r="Q2820" s="21">
        <f>IF($A2820="","",$A2820&amp;"|"&amp;$C2820)</f>
        <v/>
      </c>
      <c r="R2820" s="21">
        <f>IF($A2820="","",$A2820&amp;"|"&amp;$C2820&amp;"|"&amp;$D2820)</f>
        <v/>
      </c>
      <c r="S2820" s="21">
        <f>IF($A2820="","",IFERROR(INDEX(Offerte!$D$2:$D$200,MATCH($Q2820,Offerte!$L$2:$L$200,0)),0))</f>
        <v/>
      </c>
      <c r="T2820" s="21">
        <f>IF($A2820="","",IFERROR(INDEX(Offerte!$G$2:$G$200,MATCH($Q2820,Offerte!$L$2:$L$200,0)),"NO"))</f>
        <v/>
      </c>
    </row>
    <row r="2821">
      <c r="A2821" s="10">
        <f>IF(Offerte!$A92="","",Offerte!$A92)</f>
        <v/>
      </c>
      <c r="B2821" s="10">
        <f>IF(Offerte!$A92="","",Offerte!$B92)</f>
        <v/>
      </c>
      <c r="C2821" s="10">
        <f>IF(Offerte!$A92="","",Offerte!$C92)</f>
        <v/>
      </c>
      <c r="D2821" s="10" t="inlineStr">
        <is>
          <t>G.1.1</t>
        </is>
      </c>
      <c r="E2821" s="10" t="inlineStr">
        <is>
          <t>G</t>
        </is>
      </c>
      <c r="F2821" s="10" t="inlineStr">
        <is>
          <t>D</t>
        </is>
      </c>
      <c r="G2821" s="10" t="inlineStr">
        <is>
          <t>discretionary</t>
        </is>
      </c>
      <c r="H2821" s="10" t="n">
        <v>2</v>
      </c>
      <c r="I2821" s="10" t="inlineStr">
        <is>
          <t>Qualità del progetto di centrale di controllo aziendale</t>
        </is>
      </c>
      <c r="J2821" s="20" t="n"/>
      <c r="K2821" s="20" t="n"/>
      <c r="L2821" s="20" t="n"/>
      <c r="M2821" s="20" t="n"/>
      <c r="N2821" s="21">
        <f>IF($A2821="","",MAX(0,MIN(1,IFERROR(VALUE($M2821),0))))</f>
        <v/>
      </c>
      <c r="O2821" s="21">
        <f>IF($A2821="",0,IF(OR($S2821&lt;&gt;1,COUNTA($J2821:$M2821)=0),0,IF(SUMPRODUCT(MAX(($C$5:$C$6173=$C2821)*($D$5:$D$6173=$D2821)*($S$5:$S$6173=1)*IFERROR($N$5:$N$6173*1,0)))&gt;0,ROUND($H2821*($N2821/SUMPRODUCT(MAX(($C$5:$C$6173=$C2821)*($D$5:$D$6173=$D2821)*($S$5:$S$6173=1)*IFERROR($N$5:$N$6173*1,0)))),4),0)))</f>
        <v/>
      </c>
      <c r="P2821" s="10" t="inlineStr">
        <is>
          <t>coeff.</t>
        </is>
      </c>
      <c r="Q2821" s="21">
        <f>IF($A2821="","",$A2821&amp;"|"&amp;$C2821)</f>
        <v/>
      </c>
      <c r="R2821" s="21">
        <f>IF($A2821="","",$A2821&amp;"|"&amp;$C2821&amp;"|"&amp;$D2821)</f>
        <v/>
      </c>
      <c r="S2821" s="21">
        <f>IF($A2821="","",IFERROR(INDEX(Offerte!$D$2:$D$200,MATCH($Q2821,Offerte!$L$2:$L$200,0)),0))</f>
        <v/>
      </c>
      <c r="T2821" s="21">
        <f>IF($A2821="","",IFERROR(INDEX(Offerte!$G$2:$G$200,MATCH($Q2821,Offerte!$L$2:$L$200,0)),"NO"))</f>
        <v/>
      </c>
    </row>
    <row r="2822">
      <c r="A2822" s="10">
        <f>IF(Offerte!$A92="","",Offerte!$A92)</f>
        <v/>
      </c>
      <c r="B2822" s="10">
        <f>IF(Offerte!$A92="","",Offerte!$B92)</f>
        <v/>
      </c>
      <c r="C2822" s="10">
        <f>IF(Offerte!$A92="","",Offerte!$C92)</f>
        <v/>
      </c>
      <c r="D2822" s="10" t="inlineStr">
        <is>
          <t>G.2.1</t>
        </is>
      </c>
      <c r="E2822" s="10" t="inlineStr">
        <is>
          <t>G</t>
        </is>
      </c>
      <c r="F2822" s="10" t="inlineStr">
        <is>
          <t>T</t>
        </is>
      </c>
      <c r="G2822" s="10" t="inlineStr">
        <is>
          <t>tabular</t>
        </is>
      </c>
      <c r="H2822" s="10" t="n">
        <v>1</v>
      </c>
      <c r="I2822" s="10" t="inlineStr">
        <is>
          <t>Certificazione ISO 45001</t>
        </is>
      </c>
      <c r="J2822" s="20" t="n"/>
      <c r="K2822" s="20" t="n"/>
      <c r="L2822" s="20" t="n"/>
      <c r="M2822" s="20" t="n"/>
      <c r="N2822" s="21">
        <f>IF($A2822="","",IF(IFERROR(VALUE($M2822),0)=1,1,0))</f>
        <v/>
      </c>
      <c r="O2822" s="21">
        <f>IF($A2822="",0,IF(OR($S2822&lt;&gt;1,COUNTA($J2822:$M2822)=0),0,IF($N2822=1,$H2822,0)))</f>
        <v/>
      </c>
      <c r="P2822" s="10" t="inlineStr">
        <is>
          <t>sì/no</t>
        </is>
      </c>
      <c r="Q2822" s="21">
        <f>IF($A2822="","",$A2822&amp;"|"&amp;$C2822)</f>
        <v/>
      </c>
      <c r="R2822" s="21">
        <f>IF($A2822="","",$A2822&amp;"|"&amp;$C2822&amp;"|"&amp;$D2822)</f>
        <v/>
      </c>
      <c r="S2822" s="21">
        <f>IF($A2822="","",IFERROR(INDEX(Offerte!$D$2:$D$200,MATCH($Q2822,Offerte!$L$2:$L$200,0)),0))</f>
        <v/>
      </c>
      <c r="T2822" s="21">
        <f>IF($A2822="","",IFERROR(INDEX(Offerte!$G$2:$G$200,MATCH($Q2822,Offerte!$L$2:$L$200,0)),"NO"))</f>
        <v/>
      </c>
    </row>
    <row r="2823">
      <c r="A2823" s="10">
        <f>IF(Offerte!$A92="","",Offerte!$A92)</f>
        <v/>
      </c>
      <c r="B2823" s="10">
        <f>IF(Offerte!$A92="","",Offerte!$B92)</f>
        <v/>
      </c>
      <c r="C2823" s="10">
        <f>IF(Offerte!$A92="","",Offerte!$C92)</f>
        <v/>
      </c>
      <c r="D2823" s="10" t="inlineStr">
        <is>
          <t>G.3.1</t>
        </is>
      </c>
      <c r="E2823" s="10" t="inlineStr">
        <is>
          <t>G</t>
        </is>
      </c>
      <c r="F2823" s="10" t="inlineStr">
        <is>
          <t>T</t>
        </is>
      </c>
      <c r="G2823" s="10" t="inlineStr">
        <is>
          <t>tabular</t>
        </is>
      </c>
      <c r="H2823" s="10" t="n">
        <v>1</v>
      </c>
      <c r="I2823" s="10" t="inlineStr">
        <is>
          <t>Certificazioni di responsabilità sociale</t>
        </is>
      </c>
      <c r="J2823" s="20" t="n"/>
      <c r="K2823" s="20" t="n"/>
      <c r="L2823" s="20" t="n"/>
      <c r="M2823" s="20" t="n"/>
      <c r="N2823" s="21">
        <f>IF($A2823="","",IF(IFERROR(VALUE($M2823),0)=1,1,0))</f>
        <v/>
      </c>
      <c r="O2823" s="21">
        <f>IF($A2823="",0,IF(OR($S2823&lt;&gt;1,COUNTA($J2823:$M2823)=0),0,IF($N2823=1,$H2823,0)))</f>
        <v/>
      </c>
      <c r="P2823" s="10" t="inlineStr">
        <is>
          <t>sì/no</t>
        </is>
      </c>
      <c r="Q2823" s="21">
        <f>IF($A2823="","",$A2823&amp;"|"&amp;$C2823)</f>
        <v/>
      </c>
      <c r="R2823" s="21">
        <f>IF($A2823="","",$A2823&amp;"|"&amp;$C2823&amp;"|"&amp;$D2823)</f>
        <v/>
      </c>
      <c r="S2823" s="21">
        <f>IF($A2823="","",IFERROR(INDEX(Offerte!$D$2:$D$200,MATCH($Q2823,Offerte!$L$2:$L$200,0)),0))</f>
        <v/>
      </c>
      <c r="T2823" s="21">
        <f>IF($A2823="","",IFERROR(INDEX(Offerte!$G$2:$G$200,MATCH($Q2823,Offerte!$L$2:$L$200,0)),"NO"))</f>
        <v/>
      </c>
    </row>
    <row r="2824">
      <c r="A2824" s="10">
        <f>IF(Offerte!$A92="","",Offerte!$A92)</f>
        <v/>
      </c>
      <c r="B2824" s="10">
        <f>IF(Offerte!$A92="","",Offerte!$B92)</f>
        <v/>
      </c>
      <c r="C2824" s="10">
        <f>IF(Offerte!$A92="","",Offerte!$C92)</f>
        <v/>
      </c>
      <c r="D2824" s="10" t="inlineStr">
        <is>
          <t>G.4.1</t>
        </is>
      </c>
      <c r="E2824" s="10" t="inlineStr">
        <is>
          <t>G</t>
        </is>
      </c>
      <c r="F2824" s="10" t="inlineStr">
        <is>
          <t>D</t>
        </is>
      </c>
      <c r="G2824" s="10" t="inlineStr">
        <is>
          <t>discretionary</t>
        </is>
      </c>
      <c r="H2824" s="10" t="n">
        <v>2</v>
      </c>
      <c r="I2824" s="10" t="inlineStr">
        <is>
          <t>Qualità del piano di formazione del personale</t>
        </is>
      </c>
      <c r="J2824" s="20" t="n"/>
      <c r="K2824" s="20" t="n"/>
      <c r="L2824" s="20" t="n"/>
      <c r="M2824" s="20" t="n"/>
      <c r="N2824" s="21">
        <f>IF($A2824="","",MAX(0,MIN(1,IFERROR(VALUE($M2824),0))))</f>
        <v/>
      </c>
      <c r="O2824" s="21">
        <f>IF($A2824="",0,IF(OR($S2824&lt;&gt;1,COUNTA($J2824:$M2824)=0),0,IF(SUMPRODUCT(MAX(($C$5:$C$6173=$C2824)*($D$5:$D$6173=$D2824)*($S$5:$S$6173=1)*IFERROR($N$5:$N$6173*1,0)))&gt;0,ROUND($H2824*($N2824/SUMPRODUCT(MAX(($C$5:$C$6173=$C2824)*($D$5:$D$6173=$D2824)*($S$5:$S$6173=1)*IFERROR($N$5:$N$6173*1,0)))),4),0)))</f>
        <v/>
      </c>
      <c r="P2824" s="10" t="inlineStr">
        <is>
          <t>coeff.</t>
        </is>
      </c>
      <c r="Q2824" s="21">
        <f>IF($A2824="","",$A2824&amp;"|"&amp;$C2824)</f>
        <v/>
      </c>
      <c r="R2824" s="21">
        <f>IF($A2824="","",$A2824&amp;"|"&amp;$C2824&amp;"|"&amp;$D2824)</f>
        <v/>
      </c>
      <c r="S2824" s="21">
        <f>IF($A2824="","",IFERROR(INDEX(Offerte!$D$2:$D$200,MATCH($Q2824,Offerte!$L$2:$L$200,0)),0))</f>
        <v/>
      </c>
      <c r="T2824" s="21">
        <f>IF($A2824="","",IFERROR(INDEX(Offerte!$G$2:$G$200,MATCH($Q2824,Offerte!$L$2:$L$200,0)),"NO"))</f>
        <v/>
      </c>
    </row>
    <row r="2825">
      <c r="A2825" s="10">
        <f>IF(Offerte!$A92="","",Offerte!$A92)</f>
        <v/>
      </c>
      <c r="B2825" s="10">
        <f>IF(Offerte!$A92="","",Offerte!$B92)</f>
        <v/>
      </c>
      <c r="C2825" s="10">
        <f>IF(Offerte!$A92="","",Offerte!$C92)</f>
        <v/>
      </c>
      <c r="D2825" s="10" t="inlineStr">
        <is>
          <t>G.5.1</t>
        </is>
      </c>
      <c r="E2825" s="10" t="inlineStr">
        <is>
          <t>G</t>
        </is>
      </c>
      <c r="F2825" s="10" t="inlineStr">
        <is>
          <t>T</t>
        </is>
      </c>
      <c r="G2825" s="10" t="inlineStr">
        <is>
          <t>tabular</t>
        </is>
      </c>
      <c r="H2825" s="10" t="n">
        <v>1</v>
      </c>
      <c r="I2825" s="10" t="inlineStr">
        <is>
          <t>Impegno al mantenimento delle garanzie del contratto di secondo livello del gestore uscente</t>
        </is>
      </c>
      <c r="J2825" s="20" t="n"/>
      <c r="K2825" s="20" t="n"/>
      <c r="L2825" s="20" t="n"/>
      <c r="M2825" s="20" t="n"/>
      <c r="N2825" s="21">
        <f>IF($A2825="","",IF(IFERROR(VALUE($M2825),0)=1,1,0))</f>
        <v/>
      </c>
      <c r="O2825" s="21">
        <f>IF($A2825="",0,IF(OR($S2825&lt;&gt;1,COUNTA($J2825:$M2825)=0),0,IF($N2825=1,$H2825,0)))</f>
        <v/>
      </c>
      <c r="P2825" s="10" t="inlineStr">
        <is>
          <t>sì/no</t>
        </is>
      </c>
      <c r="Q2825" s="21">
        <f>IF($A2825="","",$A2825&amp;"|"&amp;$C2825)</f>
        <v/>
      </c>
      <c r="R2825" s="21">
        <f>IF($A2825="","",$A2825&amp;"|"&amp;$C2825&amp;"|"&amp;$D2825)</f>
        <v/>
      </c>
      <c r="S2825" s="21">
        <f>IF($A2825="","",IFERROR(INDEX(Offerte!$D$2:$D$200,MATCH($Q2825,Offerte!$L$2:$L$200,0)),0))</f>
        <v/>
      </c>
      <c r="T2825" s="21">
        <f>IF($A2825="","",IFERROR(INDEX(Offerte!$G$2:$G$200,MATCH($Q2825,Offerte!$L$2:$L$200,0)),"NO"))</f>
        <v/>
      </c>
    </row>
    <row r="2826">
      <c r="A2826" s="10">
        <f>IF(Offerte!$A93="","",Offerte!$A93)</f>
        <v/>
      </c>
      <c r="B2826" s="10">
        <f>IF(Offerte!$A93="","",Offerte!$B93)</f>
        <v/>
      </c>
      <c r="C2826" s="10">
        <f>IF(Offerte!$A93="","",Offerte!$C93)</f>
        <v/>
      </c>
      <c r="D2826" s="10" t="inlineStr">
        <is>
          <t>A.1.1</t>
        </is>
      </c>
      <c r="E2826" s="10" t="inlineStr">
        <is>
          <t>A</t>
        </is>
      </c>
      <c r="F2826" s="10" t="inlineStr">
        <is>
          <t>Q</t>
        </is>
      </c>
      <c r="G2826" s="10" t="inlineStr">
        <is>
          <t>higher</t>
        </is>
      </c>
      <c r="H2826" s="10" t="n">
        <v>3</v>
      </c>
      <c r="I2826" s="10" t="inlineStr">
        <is>
          <t>Tasso aggiuntivo di corse controllate</t>
        </is>
      </c>
      <c r="J2826" s="20" t="n"/>
      <c r="K2826" s="20" t="n"/>
      <c r="L2826" s="20" t="n"/>
      <c r="M2826" s="20" t="n"/>
      <c r="N2826" s="21">
        <f>IF($A2826="","",IFERROR(VALUE($K2826)/VALUE($L2826)*100,IFERROR(VALUE($J2826),0)))</f>
        <v/>
      </c>
      <c r="O2826" s="21">
        <f>IF($A2826="",0,IF(OR($S2826&lt;&gt;1,COUNTA($J2826:$M2826)=0),0,IF(SUMPRODUCT(MAX(($C$5:$C$6173=$C2826)*($D$5:$D$6173=$D2826)*($S$5:$S$6173=1)*IFERROR($N$5:$N$6173*1,0)))&gt;0,ROUND($H2826*($N2826/SUMPRODUCT(MAX(($C$5:$C$6173=$C2826)*($D$5:$D$6173=$D2826)*($S$5:$S$6173=1)*IFERROR($N$5:$N$6173*1,0)))),4),0)))</f>
        <v/>
      </c>
      <c r="P2826" s="10" t="inlineStr">
        <is>
          <t>Corse controllate annue / Corse programmate annue</t>
        </is>
      </c>
      <c r="Q2826" s="21">
        <f>IF($A2826="","",$A2826&amp;"|"&amp;$C2826)</f>
        <v/>
      </c>
      <c r="R2826" s="21">
        <f>IF($A2826="","",$A2826&amp;"|"&amp;$C2826&amp;"|"&amp;$D2826)</f>
        <v/>
      </c>
      <c r="S2826" s="21">
        <f>IF($A2826="","",IFERROR(INDEX(Offerte!$D$2:$D$200,MATCH($Q2826,Offerte!$L$2:$L$200,0)),0))</f>
        <v/>
      </c>
      <c r="T2826" s="21">
        <f>IF($A2826="","",IFERROR(INDEX(Offerte!$G$2:$G$200,MATCH($Q2826,Offerte!$L$2:$L$200,0)),"NO"))</f>
        <v/>
      </c>
    </row>
    <row r="2827">
      <c r="A2827" s="10">
        <f>IF(Offerte!$A93="","",Offerte!$A93)</f>
        <v/>
      </c>
      <c r="B2827" s="10">
        <f>IF(Offerte!$A93="","",Offerte!$B93)</f>
        <v/>
      </c>
      <c r="C2827" s="10">
        <f>IF(Offerte!$A93="","",Offerte!$C93)</f>
        <v/>
      </c>
      <c r="D2827" s="10" t="inlineStr">
        <is>
          <t>A.1.2</t>
        </is>
      </c>
      <c r="E2827" s="10" t="inlineStr">
        <is>
          <t>A</t>
        </is>
      </c>
      <c r="F2827" s="10" t="inlineStr">
        <is>
          <t>Q</t>
        </is>
      </c>
      <c r="G2827" s="10" t="inlineStr">
        <is>
          <t>higher</t>
        </is>
      </c>
      <c r="H2827" s="10" t="n">
        <v>4</v>
      </c>
      <c r="I2827" s="10" t="inlineStr">
        <is>
          <t>Numero aggiuntivo di passeggeri controllati</t>
        </is>
      </c>
      <c r="J2827" s="20" t="n"/>
      <c r="K2827" s="20" t="n"/>
      <c r="L2827" s="20" t="n"/>
      <c r="M2827" s="20" t="n"/>
      <c r="N2827" s="21">
        <f>IF($A2827="","",IFERROR(VALUE($J2827),0))</f>
        <v/>
      </c>
      <c r="O2827" s="21">
        <f>IF($A2827="",0,IF(OR($S2827&lt;&gt;1,COUNTA($J2827:$M2827)=0),0,IF(SUMPRODUCT(MAX(($C$5:$C$6173=$C2827)*($D$5:$D$6173=$D2827)*($S$5:$S$6173=1)*IFERROR($N$5:$N$6173*1,0)))&gt;0,ROUND($H2827*($N2827/SUMPRODUCT(MAX(($C$5:$C$6173=$C2827)*($D$5:$D$6173=$D2827)*($S$5:$S$6173=1)*IFERROR($N$5:$N$6173*1,0)))),4),0)))</f>
        <v/>
      </c>
      <c r="P2827" s="10" t="inlineStr">
        <is>
          <t>passeggeri/anno</t>
        </is>
      </c>
      <c r="Q2827" s="21">
        <f>IF($A2827="","",$A2827&amp;"|"&amp;$C2827)</f>
        <v/>
      </c>
      <c r="R2827" s="21">
        <f>IF($A2827="","",$A2827&amp;"|"&amp;$C2827&amp;"|"&amp;$D2827)</f>
        <v/>
      </c>
      <c r="S2827" s="21">
        <f>IF($A2827="","",IFERROR(INDEX(Offerte!$D$2:$D$200,MATCH($Q2827,Offerte!$L$2:$L$200,0)),0))</f>
        <v/>
      </c>
      <c r="T2827" s="21">
        <f>IF($A2827="","",IFERROR(INDEX(Offerte!$G$2:$G$200,MATCH($Q2827,Offerte!$L$2:$L$200,0)),"NO"))</f>
        <v/>
      </c>
    </row>
    <row r="2828">
      <c r="A2828" s="10">
        <f>IF(Offerte!$A93="","",Offerte!$A93)</f>
        <v/>
      </c>
      <c r="B2828" s="10">
        <f>IF(Offerte!$A93="","",Offerte!$B93)</f>
        <v/>
      </c>
      <c r="C2828" s="10">
        <f>IF(Offerte!$A93="","",Offerte!$C93)</f>
        <v/>
      </c>
      <c r="D2828" s="10" t="inlineStr">
        <is>
          <t>B.1.1</t>
        </is>
      </c>
      <c r="E2828" s="10" t="inlineStr">
        <is>
          <t>B</t>
        </is>
      </c>
      <c r="F2828" s="10" t="inlineStr">
        <is>
          <t>Q</t>
        </is>
      </c>
      <c r="G2828" s="10" t="inlineStr">
        <is>
          <t>higher</t>
        </is>
      </c>
      <c r="H2828" s="10" t="n">
        <v>3</v>
      </c>
      <c r="I2828" s="10" t="inlineStr">
        <is>
          <t>Incremento dei posti offerti nelle fasce di punta</t>
        </is>
      </c>
      <c r="J2828" s="20" t="n"/>
      <c r="K2828" s="20" t="n"/>
      <c r="L2828" s="20" t="n"/>
      <c r="M2828" s="20" t="n"/>
      <c r="N2828" s="21">
        <f>IF($A2828="","",IFERROR(VALUE($J2828),0))</f>
        <v/>
      </c>
      <c r="O2828" s="21">
        <f>IF($A2828="",0,IF(OR($S2828&lt;&gt;1,COUNTA($J2828:$M2828)=0),0,IF(SUMPRODUCT(MAX(($C$5:$C$6173=$C2828)*($D$5:$D$6173=$D2828)*($S$5:$S$6173=1)*IFERROR($N$5:$N$6173*1,0)))&gt;0,ROUND($H2828*($N2828/SUMPRODUCT(MAX(($C$5:$C$6173=$C2828)*($D$5:$D$6173=$D2828)*($S$5:$S$6173=1)*IFERROR($N$5:$N$6173*1,0)))),4),0)))</f>
        <v/>
      </c>
      <c r="P2828" s="10" t="inlineStr">
        <is>
          <t>posti*km</t>
        </is>
      </c>
      <c r="Q2828" s="21">
        <f>IF($A2828="","",$A2828&amp;"|"&amp;$C2828)</f>
        <v/>
      </c>
      <c r="R2828" s="21">
        <f>IF($A2828="","",$A2828&amp;"|"&amp;$C2828&amp;"|"&amp;$D2828)</f>
        <v/>
      </c>
      <c r="S2828" s="21">
        <f>IF($A2828="","",IFERROR(INDEX(Offerte!$D$2:$D$200,MATCH($Q2828,Offerte!$L$2:$L$200,0)),0))</f>
        <v/>
      </c>
      <c r="T2828" s="21">
        <f>IF($A2828="","",IFERROR(INDEX(Offerte!$G$2:$G$200,MATCH($Q2828,Offerte!$L$2:$L$200,0)),"NO"))</f>
        <v/>
      </c>
    </row>
    <row r="2829">
      <c r="A2829" s="10">
        <f>IF(Offerte!$A93="","",Offerte!$A93)</f>
        <v/>
      </c>
      <c r="B2829" s="10">
        <f>IF(Offerte!$A93="","",Offerte!$B93)</f>
        <v/>
      </c>
      <c r="C2829" s="10">
        <f>IF(Offerte!$A93="","",Offerte!$C93)</f>
        <v/>
      </c>
      <c r="D2829" s="10" t="inlineStr">
        <is>
          <t>B.2.1</t>
        </is>
      </c>
      <c r="E2829" s="10" t="inlineStr">
        <is>
          <t>B</t>
        </is>
      </c>
      <c r="F2829" s="10" t="inlineStr">
        <is>
          <t>Q</t>
        </is>
      </c>
      <c r="G2829" s="10" t="inlineStr">
        <is>
          <t>higher</t>
        </is>
      </c>
      <c r="H2829" s="10" t="n">
        <v>4</v>
      </c>
      <c r="I2829" s="10" t="inlineStr">
        <is>
          <t>Corse aggiuntive nell'arco giornaliero base</t>
        </is>
      </c>
      <c r="J2829" s="20" t="n"/>
      <c r="K2829" s="20" t="n"/>
      <c r="L2829" s="20" t="n"/>
      <c r="M2829" s="20" t="n"/>
      <c r="N2829" s="21">
        <f>IF($A2829="","",IFERROR(VALUE($J2829),0))</f>
        <v/>
      </c>
      <c r="O2829" s="21">
        <f>IF($A2829="",0,IF(OR($S2829&lt;&gt;1,COUNTA($J2829:$M2829)=0),0,IF(SUMPRODUCT(MAX(($C$5:$C$6173=$C2829)*($D$5:$D$6173=$D2829)*($S$5:$S$6173=1)*IFERROR($N$5:$N$6173*1,0)))&gt;0,ROUND($H2829*($N2829/SUMPRODUCT(MAX(($C$5:$C$6173=$C2829)*($D$5:$D$6173=$D2829)*($S$5:$S$6173=1)*IFERROR($N$5:$N$6173*1,0)))),4),0)))</f>
        <v/>
      </c>
      <c r="P2829" s="10" t="inlineStr">
        <is>
          <t>corse</t>
        </is>
      </c>
      <c r="Q2829" s="21">
        <f>IF($A2829="","",$A2829&amp;"|"&amp;$C2829)</f>
        <v/>
      </c>
      <c r="R2829" s="21">
        <f>IF($A2829="","",$A2829&amp;"|"&amp;$C2829&amp;"|"&amp;$D2829)</f>
        <v/>
      </c>
      <c r="S2829" s="21">
        <f>IF($A2829="","",IFERROR(INDEX(Offerte!$D$2:$D$200,MATCH($Q2829,Offerte!$L$2:$L$200,0)),0))</f>
        <v/>
      </c>
      <c r="T2829" s="21">
        <f>IF($A2829="","",IFERROR(INDEX(Offerte!$G$2:$G$200,MATCH($Q2829,Offerte!$L$2:$L$200,0)),"NO"))</f>
        <v/>
      </c>
    </row>
    <row r="2830">
      <c r="A2830" s="10">
        <f>IF(Offerte!$A93="","",Offerte!$A93)</f>
        <v/>
      </c>
      <c r="B2830" s="10">
        <f>IF(Offerte!$A93="","",Offerte!$B93)</f>
        <v/>
      </c>
      <c r="C2830" s="10">
        <f>IF(Offerte!$A93="","",Offerte!$C93)</f>
        <v/>
      </c>
      <c r="D2830" s="10" t="inlineStr">
        <is>
          <t>B.3.1</t>
        </is>
      </c>
      <c r="E2830" s="10" t="inlineStr">
        <is>
          <t>B</t>
        </is>
      </c>
      <c r="F2830" s="10" t="inlineStr">
        <is>
          <t>Q</t>
        </is>
      </c>
      <c r="G2830" s="10" t="inlineStr">
        <is>
          <t>higher</t>
        </is>
      </c>
      <c r="H2830" s="10" t="n">
        <v>2</v>
      </c>
      <c r="I2830" s="10" t="inlineStr">
        <is>
          <t>Numero di corse aggiuntive per allungamento dell'arco di servizio giornaliero nelle fasce serali</t>
        </is>
      </c>
      <c r="J2830" s="20" t="n"/>
      <c r="K2830" s="20" t="n"/>
      <c r="L2830" s="20" t="n"/>
      <c r="M2830" s="20" t="n"/>
      <c r="N2830" s="21">
        <f>IF($A2830="","",IFERROR(VALUE($J2830),0))</f>
        <v/>
      </c>
      <c r="O2830" s="21">
        <f>IF($A2830="",0,IF(OR($S2830&lt;&gt;1,COUNTA($J2830:$M2830)=0),0,IF(SUMPRODUCT(MAX(($C$5:$C$6173=$C2830)*($D$5:$D$6173=$D2830)*($S$5:$S$6173=1)*IFERROR($N$5:$N$6173*1,0)))&gt;0,ROUND($H2830*($N2830/SUMPRODUCT(MAX(($C$5:$C$6173=$C2830)*($D$5:$D$6173=$D2830)*($S$5:$S$6173=1)*IFERROR($N$5:$N$6173*1,0)))),4),0)))</f>
        <v/>
      </c>
      <c r="P2830" s="10" t="inlineStr">
        <is>
          <t>corse</t>
        </is>
      </c>
      <c r="Q2830" s="21">
        <f>IF($A2830="","",$A2830&amp;"|"&amp;$C2830)</f>
        <v/>
      </c>
      <c r="R2830" s="21">
        <f>IF($A2830="","",$A2830&amp;"|"&amp;$C2830&amp;"|"&amp;$D2830)</f>
        <v/>
      </c>
      <c r="S2830" s="21">
        <f>IF($A2830="","",IFERROR(INDEX(Offerte!$D$2:$D$200,MATCH($Q2830,Offerte!$L$2:$L$200,0)),0))</f>
        <v/>
      </c>
      <c r="T2830" s="21">
        <f>IF($A2830="","",IFERROR(INDEX(Offerte!$G$2:$G$200,MATCH($Q2830,Offerte!$L$2:$L$200,0)),"NO"))</f>
        <v/>
      </c>
    </row>
    <row r="2831">
      <c r="A2831" s="10">
        <f>IF(Offerte!$A93="","",Offerte!$A93)</f>
        <v/>
      </c>
      <c r="B2831" s="10">
        <f>IF(Offerte!$A93="","",Offerte!$B93)</f>
        <v/>
      </c>
      <c r="C2831" s="10">
        <f>IF(Offerte!$A93="","",Offerte!$C93)</f>
        <v/>
      </c>
      <c r="D2831" s="10" t="inlineStr">
        <is>
          <t>B.4.1</t>
        </is>
      </c>
      <c r="E2831" s="10" t="inlineStr">
        <is>
          <t>B</t>
        </is>
      </c>
      <c r="F2831" s="10" t="inlineStr">
        <is>
          <t>Q</t>
        </is>
      </c>
      <c r="G2831" s="10" t="inlineStr">
        <is>
          <t>higher</t>
        </is>
      </c>
      <c r="H2831" s="10" t="n">
        <v>3</v>
      </c>
      <c r="I2831" s="10" t="inlineStr">
        <is>
          <t>Percorrenze aggiuntive offerte nel Programma d'esercizio delle prime due fasi attuative</t>
        </is>
      </c>
      <c r="J2831" s="20" t="n"/>
      <c r="K2831" s="20" t="n"/>
      <c r="L2831" s="20" t="n"/>
      <c r="M2831" s="20" t="n"/>
      <c r="N2831" s="21">
        <f>IF($A2831="","",IFERROR(VALUE($J2831),0))</f>
        <v/>
      </c>
      <c r="O2831" s="21">
        <f>IF($A2831="",0,IF(OR($S2831&lt;&gt;1,COUNTA($J2831:$M2831)=0),0,IF(SUMPRODUCT(MAX(($C$5:$C$6173=$C2831)*($D$5:$D$6173=$D2831)*($S$5:$S$6173=1)*IFERROR($N$5:$N$6173*1,0)))&gt;0,ROUND($H2831*($N2831/SUMPRODUCT(MAX(($C$5:$C$6173=$C2831)*($D$5:$D$6173=$D2831)*($S$5:$S$6173=1)*IFERROR($N$5:$N$6173*1,0)))),4),0)))</f>
        <v/>
      </c>
      <c r="P2831" s="10" t="inlineStr">
        <is>
          <t>vett*km</t>
        </is>
      </c>
      <c r="Q2831" s="21">
        <f>IF($A2831="","",$A2831&amp;"|"&amp;$C2831)</f>
        <v/>
      </c>
      <c r="R2831" s="21">
        <f>IF($A2831="","",$A2831&amp;"|"&amp;$C2831&amp;"|"&amp;$D2831)</f>
        <v/>
      </c>
      <c r="S2831" s="21">
        <f>IF($A2831="","",IFERROR(INDEX(Offerte!$D$2:$D$200,MATCH($Q2831,Offerte!$L$2:$L$200,0)),0))</f>
        <v/>
      </c>
      <c r="T2831" s="21">
        <f>IF($A2831="","",IFERROR(INDEX(Offerte!$G$2:$G$200,MATCH($Q2831,Offerte!$L$2:$L$200,0)),"NO"))</f>
        <v/>
      </c>
    </row>
    <row r="2832">
      <c r="A2832" s="10">
        <f>IF(Offerte!$A93="","",Offerte!$A93)</f>
        <v/>
      </c>
      <c r="B2832" s="10">
        <f>IF(Offerte!$A93="","",Offerte!$B93)</f>
        <v/>
      </c>
      <c r="C2832" s="10">
        <f>IF(Offerte!$A93="","",Offerte!$C93)</f>
        <v/>
      </c>
      <c r="D2832" s="10" t="inlineStr">
        <is>
          <t>B.5.1</t>
        </is>
      </c>
      <c r="E2832" s="10" t="inlineStr">
        <is>
          <t>B</t>
        </is>
      </c>
      <c r="F2832" s="10" t="inlineStr">
        <is>
          <t>D</t>
        </is>
      </c>
      <c r="G2832" s="10" t="inlineStr">
        <is>
          <t>discretionary</t>
        </is>
      </c>
      <c r="H2832" s="10" t="n">
        <v>2</v>
      </c>
      <c r="I2832" s="10" t="inlineStr">
        <is>
          <t>Efficacia del progetto di servizi complementari DRT</t>
        </is>
      </c>
      <c r="J2832" s="20" t="n"/>
      <c r="K2832" s="20" t="n"/>
      <c r="L2832" s="20" t="n"/>
      <c r="M2832" s="20" t="n"/>
      <c r="N2832" s="21">
        <f>IF($A2832="","",MAX(0,MIN(1,IFERROR(VALUE($M2832),0))))</f>
        <v/>
      </c>
      <c r="O2832" s="21">
        <f>IF($A2832="",0,IF(OR($S2832&lt;&gt;1,COUNTA($J2832:$M2832)=0),0,IF(SUMPRODUCT(MAX(($C$5:$C$6173=$C2832)*($D$5:$D$6173=$D2832)*($S$5:$S$6173=1)*IFERROR($N$5:$N$6173*1,0)))&gt;0,ROUND($H2832*($N2832/SUMPRODUCT(MAX(($C$5:$C$6173=$C2832)*($D$5:$D$6173=$D2832)*($S$5:$S$6173=1)*IFERROR($N$5:$N$6173*1,0)))),4),0)))</f>
        <v/>
      </c>
      <c r="P2832" s="10" t="inlineStr">
        <is>
          <t>coeff.</t>
        </is>
      </c>
      <c r="Q2832" s="21">
        <f>IF($A2832="","",$A2832&amp;"|"&amp;$C2832)</f>
        <v/>
      </c>
      <c r="R2832" s="21">
        <f>IF($A2832="","",$A2832&amp;"|"&amp;$C2832&amp;"|"&amp;$D2832)</f>
        <v/>
      </c>
      <c r="S2832" s="21">
        <f>IF($A2832="","",IFERROR(INDEX(Offerte!$D$2:$D$200,MATCH($Q2832,Offerte!$L$2:$L$200,0)),0))</f>
        <v/>
      </c>
      <c r="T2832" s="21">
        <f>IF($A2832="","",IFERROR(INDEX(Offerte!$G$2:$G$200,MATCH($Q2832,Offerte!$L$2:$L$200,0)),"NO"))</f>
        <v/>
      </c>
    </row>
    <row r="2833">
      <c r="A2833" s="10">
        <f>IF(Offerte!$A93="","",Offerte!$A93)</f>
        <v/>
      </c>
      <c r="B2833" s="10">
        <f>IF(Offerte!$A93="","",Offerte!$B93)</f>
        <v/>
      </c>
      <c r="C2833" s="10">
        <f>IF(Offerte!$A93="","",Offerte!$C93)</f>
        <v/>
      </c>
      <c r="D2833" s="10" t="inlineStr">
        <is>
          <t>C.1.1</t>
        </is>
      </c>
      <c r="E2833" s="10" t="inlineStr">
        <is>
          <t>C</t>
        </is>
      </c>
      <c r="F2833" s="10" t="inlineStr">
        <is>
          <t>Q</t>
        </is>
      </c>
      <c r="G2833" s="10" t="inlineStr">
        <is>
          <t>higher</t>
        </is>
      </c>
      <c r="H2833" s="10" t="n">
        <v>2</v>
      </c>
      <c r="I2833" s="10" t="inlineStr">
        <is>
          <t>Tasso di copertura del servizio con telecamere BSD</t>
        </is>
      </c>
      <c r="J2833" s="20" t="n"/>
      <c r="K2833" s="20" t="n"/>
      <c r="L2833" s="20" t="n"/>
      <c r="M2833" s="20" t="n"/>
      <c r="N2833" s="21">
        <f>IF($A2833="","",IFERROR(VALUE($K2833)/VALUE($L2833),IFERROR(VALUE($J2833),0)))</f>
        <v/>
      </c>
      <c r="O2833" s="21">
        <f>IF($A2833="",0,IF(OR($S2833&lt;&gt;1,COUNTA($J2833:$M2833)=0),0,IF(SUMPRODUCT(MAX(($C$5:$C$6173=$C2833)*($D$5:$D$6173=$D2833)*($S$5:$S$6173=1)*IFERROR($N$5:$N$6173*1,0)))&gt;0,ROUND($H2833*($N2833/SUMPRODUCT(MAX(($C$5:$C$6173=$C2833)*($D$5:$D$6173=$D2833)*($S$5:$S$6173=1)*IFERROR($N$5:$N$6173*1,0)))),4),0)))</f>
        <v/>
      </c>
      <c r="P2833" s="10" t="inlineStr">
        <is>
          <t>Autobus attrezzati con telecamere BSD / Autobus totali in offerta, incluse scorte</t>
        </is>
      </c>
      <c r="Q2833" s="21">
        <f>IF($A2833="","",$A2833&amp;"|"&amp;$C2833)</f>
        <v/>
      </c>
      <c r="R2833" s="21">
        <f>IF($A2833="","",$A2833&amp;"|"&amp;$C2833&amp;"|"&amp;$D2833)</f>
        <v/>
      </c>
      <c r="S2833" s="21">
        <f>IF($A2833="","",IFERROR(INDEX(Offerte!$D$2:$D$200,MATCH($Q2833,Offerte!$L$2:$L$200,0)),0))</f>
        <v/>
      </c>
      <c r="T2833" s="21">
        <f>IF($A2833="","",IFERROR(INDEX(Offerte!$G$2:$G$200,MATCH($Q2833,Offerte!$L$2:$L$200,0)),"NO"))</f>
        <v/>
      </c>
    </row>
    <row r="2834">
      <c r="A2834" s="10">
        <f>IF(Offerte!$A93="","",Offerte!$A93)</f>
        <v/>
      </c>
      <c r="B2834" s="10">
        <f>IF(Offerte!$A93="","",Offerte!$B93)</f>
        <v/>
      </c>
      <c r="C2834" s="10">
        <f>IF(Offerte!$A93="","",Offerte!$C93)</f>
        <v/>
      </c>
      <c r="D2834" s="10" t="inlineStr">
        <is>
          <t>C.1.2</t>
        </is>
      </c>
      <c r="E2834" s="10" t="inlineStr">
        <is>
          <t>C</t>
        </is>
      </c>
      <c r="F2834" s="10" t="inlineStr">
        <is>
          <t>Q</t>
        </is>
      </c>
      <c r="G2834" s="10" t="inlineStr">
        <is>
          <t>higher</t>
        </is>
      </c>
      <c r="H2834" s="10" t="n">
        <v>2</v>
      </c>
      <c r="I2834" s="10" t="inlineStr">
        <is>
          <t>Tasso di copertura del servizio con telecamere ADAS</t>
        </is>
      </c>
      <c r="J2834" s="20" t="n"/>
      <c r="K2834" s="20" t="n"/>
      <c r="L2834" s="20" t="n"/>
      <c r="M2834" s="20" t="n"/>
      <c r="N2834" s="21">
        <f>IF($A2834="","",IFERROR(VALUE($K2834)/VALUE($L2834),IFERROR(VALUE($J2834),0)))</f>
        <v/>
      </c>
      <c r="O2834" s="21">
        <f>IF($A2834="",0,IF(OR($S2834&lt;&gt;1,COUNTA($J2834:$M2834)=0),0,IF(SUMPRODUCT(MAX(($C$5:$C$6173=$C2834)*($D$5:$D$6173=$D2834)*($S$5:$S$6173=1)*IFERROR($N$5:$N$6173*1,0)))&gt;0,ROUND($H2834*($N2834/SUMPRODUCT(MAX(($C$5:$C$6173=$C2834)*($D$5:$D$6173=$D2834)*($S$5:$S$6173=1)*IFERROR($N$5:$N$6173*1,0)))),4),0)))</f>
        <v/>
      </c>
      <c r="P2834" s="10" t="inlineStr">
        <is>
          <t>Autobus attrezzati con telecamere ADAS / Autobus totali in offerta, incluse scorte</t>
        </is>
      </c>
      <c r="Q2834" s="21">
        <f>IF($A2834="","",$A2834&amp;"|"&amp;$C2834)</f>
        <v/>
      </c>
      <c r="R2834" s="21">
        <f>IF($A2834="","",$A2834&amp;"|"&amp;$C2834&amp;"|"&amp;$D2834)</f>
        <v/>
      </c>
      <c r="S2834" s="21">
        <f>IF($A2834="","",IFERROR(INDEX(Offerte!$D$2:$D$200,MATCH($Q2834,Offerte!$L$2:$L$200,0)),0))</f>
        <v/>
      </c>
      <c r="T2834" s="21">
        <f>IF($A2834="","",IFERROR(INDEX(Offerte!$G$2:$G$200,MATCH($Q2834,Offerte!$L$2:$L$200,0)),"NO"))</f>
        <v/>
      </c>
    </row>
    <row r="2835">
      <c r="A2835" s="10">
        <f>IF(Offerte!$A93="","",Offerte!$A93)</f>
        <v/>
      </c>
      <c r="B2835" s="10">
        <f>IF(Offerte!$A93="","",Offerte!$B93)</f>
        <v/>
      </c>
      <c r="C2835" s="10">
        <f>IF(Offerte!$A93="","",Offerte!$C93)</f>
        <v/>
      </c>
      <c r="D2835" s="10" t="inlineStr">
        <is>
          <t>C.2.1</t>
        </is>
      </c>
      <c r="E2835" s="10" t="inlineStr">
        <is>
          <t>C</t>
        </is>
      </c>
      <c r="F2835" s="10" t="inlineStr">
        <is>
          <t>Q</t>
        </is>
      </c>
      <c r="G2835" s="10" t="inlineStr">
        <is>
          <t>higher</t>
        </is>
      </c>
      <c r="H2835" s="10" t="n">
        <v>3</v>
      </c>
      <c r="I2835" s="10" t="inlineStr">
        <is>
          <t>Tasso di copertura del servizio con telecamere di bordo di videosorveglianza</t>
        </is>
      </c>
      <c r="J2835" s="20" t="n"/>
      <c r="K2835" s="20" t="n"/>
      <c r="L2835" s="20" t="n"/>
      <c r="M2835" s="20" t="n"/>
      <c r="N2835" s="21">
        <f>IF($A2835="","",IFERROR(VALUE($K2835)/VALUE($L2835),IFERROR(VALUE($J2835),0)))</f>
        <v/>
      </c>
      <c r="O2835" s="21">
        <f>IF($A2835="",0,IF(OR($S2835&lt;&gt;1,COUNTA($J2835:$M2835)=0),0,IF(SUMPRODUCT(MAX(($C$5:$C$6173=$C2835)*($D$5:$D$6173=$D2835)*($S$5:$S$6173=1)*IFERROR($N$5:$N$6173*1,0)))&gt;0,ROUND($H2835*($N2835/SUMPRODUCT(MAX(($C$5:$C$6173=$C2835)*($D$5:$D$6173=$D2835)*($S$5:$S$6173=1)*IFERROR($N$5:$N$6173*1,0)))),4),0)))</f>
        <v/>
      </c>
      <c r="P2835" s="10" t="inlineStr">
        <is>
          <t>Autobus attrezzati con videosorveglianza / Autobus totali in offerta, incluse scorte</t>
        </is>
      </c>
      <c r="Q2835" s="21">
        <f>IF($A2835="","",$A2835&amp;"|"&amp;$C2835)</f>
        <v/>
      </c>
      <c r="R2835" s="21">
        <f>IF($A2835="","",$A2835&amp;"|"&amp;$C2835&amp;"|"&amp;$D2835)</f>
        <v/>
      </c>
      <c r="S2835" s="21">
        <f>IF($A2835="","",IFERROR(INDEX(Offerte!$D$2:$D$200,MATCH($Q2835,Offerte!$L$2:$L$200,0)),0))</f>
        <v/>
      </c>
      <c r="T2835" s="21">
        <f>IF($A2835="","",IFERROR(INDEX(Offerte!$G$2:$G$200,MATCH($Q2835,Offerte!$L$2:$L$200,0)),"NO"))</f>
        <v/>
      </c>
    </row>
    <row r="2836">
      <c r="A2836" s="10">
        <f>IF(Offerte!$A93="","",Offerte!$A93)</f>
        <v/>
      </c>
      <c r="B2836" s="10">
        <f>IF(Offerte!$A93="","",Offerte!$B93)</f>
        <v/>
      </c>
      <c r="C2836" s="10">
        <f>IF(Offerte!$A93="","",Offerte!$C93)</f>
        <v/>
      </c>
      <c r="D2836" s="10" t="inlineStr">
        <is>
          <t>C.2.2</t>
        </is>
      </c>
      <c r="E2836" s="10" t="inlineStr">
        <is>
          <t>C</t>
        </is>
      </c>
      <c r="F2836" s="10" t="inlineStr">
        <is>
          <t>T</t>
        </is>
      </c>
      <c r="G2836" s="10" t="inlineStr">
        <is>
          <t>tabular</t>
        </is>
      </c>
      <c r="H2836" s="10" t="n">
        <v>1</v>
      </c>
      <c r="I2836" s="10" t="inlineStr">
        <is>
          <t>Software video/audio analisi per situazioni di pericolo</t>
        </is>
      </c>
      <c r="J2836" s="20" t="n"/>
      <c r="K2836" s="20" t="n"/>
      <c r="L2836" s="20" t="n"/>
      <c r="M2836" s="20" t="n"/>
      <c r="N2836" s="21">
        <f>IF($A2836="","",IF(IFERROR(VALUE($M2836),0)=1,1,0))</f>
        <v/>
      </c>
      <c r="O2836" s="21">
        <f>IF($A2836="",0,IF(OR($S2836&lt;&gt;1,COUNTA($J2836:$M2836)=0),0,IF($N2836=1,$H2836,0)))</f>
        <v/>
      </c>
      <c r="P2836" s="10" t="inlineStr">
        <is>
          <t>sì/no</t>
        </is>
      </c>
      <c r="Q2836" s="21">
        <f>IF($A2836="","",$A2836&amp;"|"&amp;$C2836)</f>
        <v/>
      </c>
      <c r="R2836" s="21">
        <f>IF($A2836="","",$A2836&amp;"|"&amp;$C2836&amp;"|"&amp;$D2836)</f>
        <v/>
      </c>
      <c r="S2836" s="21">
        <f>IF($A2836="","",IFERROR(INDEX(Offerte!$D$2:$D$200,MATCH($Q2836,Offerte!$L$2:$L$200,0)),0))</f>
        <v/>
      </c>
      <c r="T2836" s="21">
        <f>IF($A2836="","",IFERROR(INDEX(Offerte!$G$2:$G$200,MATCH($Q2836,Offerte!$L$2:$L$200,0)),"NO"))</f>
        <v/>
      </c>
    </row>
    <row r="2837">
      <c r="A2837" s="10">
        <f>IF(Offerte!$A93="","",Offerte!$A93)</f>
        <v/>
      </c>
      <c r="B2837" s="10">
        <f>IF(Offerte!$A93="","",Offerte!$B93)</f>
        <v/>
      </c>
      <c r="C2837" s="10">
        <f>IF(Offerte!$A93="","",Offerte!$C93)</f>
        <v/>
      </c>
      <c r="D2837" s="10" t="inlineStr">
        <is>
          <t>C.2.3</t>
        </is>
      </c>
      <c r="E2837" s="10" t="inlineStr">
        <is>
          <t>C</t>
        </is>
      </c>
      <c r="F2837" s="10" t="inlineStr">
        <is>
          <t>T</t>
        </is>
      </c>
      <c r="G2837" s="10" t="inlineStr">
        <is>
          <t>tabular</t>
        </is>
      </c>
      <c r="H2837" s="10" t="n">
        <v>1</v>
      </c>
      <c r="I2837" s="10" t="inlineStr">
        <is>
          <t>Collegamento con centrale qualificata di pronto intervento</t>
        </is>
      </c>
      <c r="J2837" s="20" t="n"/>
      <c r="K2837" s="20" t="n"/>
      <c r="L2837" s="20" t="n"/>
      <c r="M2837" s="20" t="n"/>
      <c r="N2837" s="21">
        <f>IF($A2837="","",IF(IFERROR(VALUE($M2837),0)=1,1,0))</f>
        <v/>
      </c>
      <c r="O2837" s="21">
        <f>IF($A2837="",0,IF(OR($S2837&lt;&gt;1,COUNTA($J2837:$M2837)=0),0,IF($N2837=1,$H2837,0)))</f>
        <v/>
      </c>
      <c r="P2837" s="10" t="inlineStr">
        <is>
          <t>sì/no</t>
        </is>
      </c>
      <c r="Q2837" s="21">
        <f>IF($A2837="","",$A2837&amp;"|"&amp;$C2837)</f>
        <v/>
      </c>
      <c r="R2837" s="21">
        <f>IF($A2837="","",$A2837&amp;"|"&amp;$C2837&amp;"|"&amp;$D2837)</f>
        <v/>
      </c>
      <c r="S2837" s="21">
        <f>IF($A2837="","",IFERROR(INDEX(Offerte!$D$2:$D$200,MATCH($Q2837,Offerte!$L$2:$L$200,0)),0))</f>
        <v/>
      </c>
      <c r="T2837" s="21">
        <f>IF($A2837="","",IFERROR(INDEX(Offerte!$G$2:$G$200,MATCH($Q2837,Offerte!$L$2:$L$200,0)),"NO"))</f>
        <v/>
      </c>
    </row>
    <row r="2838">
      <c r="A2838" s="10">
        <f>IF(Offerte!$A93="","",Offerte!$A93)</f>
        <v/>
      </c>
      <c r="B2838" s="10">
        <f>IF(Offerte!$A93="","",Offerte!$B93)</f>
        <v/>
      </c>
      <c r="C2838" s="10">
        <f>IF(Offerte!$A93="","",Offerte!$C93)</f>
        <v/>
      </c>
      <c r="D2838" s="10" t="inlineStr">
        <is>
          <t>C.2.4</t>
        </is>
      </c>
      <c r="E2838" s="10" t="inlineStr">
        <is>
          <t>C</t>
        </is>
      </c>
      <c r="F2838" s="10" t="inlineStr">
        <is>
          <t>Q</t>
        </is>
      </c>
      <c r="G2838" s="10" t="inlineStr">
        <is>
          <t>higher</t>
        </is>
      </c>
      <c r="H2838" s="10" t="n">
        <v>1</v>
      </c>
      <c r="I2838" s="10" t="inlineStr">
        <is>
          <t>Tasso di copertura del servizio con dispositivi per la chiamata di emergenza del conducente</t>
        </is>
      </c>
      <c r="J2838" s="20" t="n"/>
      <c r="K2838" s="20" t="n"/>
      <c r="L2838" s="20" t="n"/>
      <c r="M2838" s="20" t="n"/>
      <c r="N2838" s="21">
        <f>IF($A2838="","",IFERROR(VALUE($K2838)/VALUE($L2838),IFERROR(VALUE($J2838),0)))</f>
        <v/>
      </c>
      <c r="O2838" s="21">
        <f>IF($A2838="",0,IF(OR($S2838&lt;&gt;1,COUNTA($J2838:$M2838)=0),0,IF(SUMPRODUCT(MAX(($C$5:$C$6173=$C2838)*($D$5:$D$6173=$D2838)*($S$5:$S$6173=1)*IFERROR($N$5:$N$6173*1,0)))&gt;0,ROUND($H2838*($N2838/SUMPRODUCT(MAX(($C$5:$C$6173=$C2838)*($D$5:$D$6173=$D2838)*($S$5:$S$6173=1)*IFERROR($N$5:$N$6173*1,0)))),4),0)))</f>
        <v/>
      </c>
      <c r="P2838" s="10" t="inlineStr">
        <is>
          <t>Autobus attrezzati con chiamata di emergenza / Autobus totali in offerta, incluse scorte</t>
        </is>
      </c>
      <c r="Q2838" s="21">
        <f>IF($A2838="","",$A2838&amp;"|"&amp;$C2838)</f>
        <v/>
      </c>
      <c r="R2838" s="21">
        <f>IF($A2838="","",$A2838&amp;"|"&amp;$C2838&amp;"|"&amp;$D2838)</f>
        <v/>
      </c>
      <c r="S2838" s="21">
        <f>IF($A2838="","",IFERROR(INDEX(Offerte!$D$2:$D$200,MATCH($Q2838,Offerte!$L$2:$L$200,0)),0))</f>
        <v/>
      </c>
      <c r="T2838" s="21">
        <f>IF($A2838="","",IFERROR(INDEX(Offerte!$G$2:$G$200,MATCH($Q2838,Offerte!$L$2:$L$200,0)),"NO"))</f>
        <v/>
      </c>
    </row>
    <row r="2839">
      <c r="A2839" s="10">
        <f>IF(Offerte!$A93="","",Offerte!$A93)</f>
        <v/>
      </c>
      <c r="B2839" s="10">
        <f>IF(Offerte!$A93="","",Offerte!$B93)</f>
        <v/>
      </c>
      <c r="C2839" s="10">
        <f>IF(Offerte!$A93="","",Offerte!$C93)</f>
        <v/>
      </c>
      <c r="D2839" s="10" t="inlineStr">
        <is>
          <t>C.3.1</t>
        </is>
      </c>
      <c r="E2839" s="10" t="inlineStr">
        <is>
          <t>C</t>
        </is>
      </c>
      <c r="F2839" s="10" t="inlineStr">
        <is>
          <t>Q</t>
        </is>
      </c>
      <c r="G2839" s="10" t="inlineStr">
        <is>
          <t>higher</t>
        </is>
      </c>
      <c r="H2839" s="10" t="n">
        <v>2</v>
      </c>
      <c r="I2839" s="10" t="inlineStr">
        <is>
          <t>Tasso di copertura del servizio con dispositivi di informazione dinamica a bordo mezzo</t>
        </is>
      </c>
      <c r="J2839" s="20" t="n"/>
      <c r="K2839" s="20" t="n"/>
      <c r="L2839" s="20" t="n"/>
      <c r="M2839" s="20" t="n"/>
      <c r="N2839" s="21">
        <f>IF($A2839="","",IFERROR(VALUE($K2839)/VALUE($L2839),IFERROR(VALUE($J2839),0)))</f>
        <v/>
      </c>
      <c r="O2839" s="21">
        <f>IF($A2839="",0,IF(OR($S2839&lt;&gt;1,COUNTA($J2839:$M2839)=0),0,IF(SUMPRODUCT(MAX(($C$5:$C$6173=$C2839)*($D$5:$D$6173=$D2839)*($S$5:$S$6173=1)*IFERROR($N$5:$N$6173*1,0)))&gt;0,ROUND($H2839*($N2839/SUMPRODUCT(MAX(($C$5:$C$6173=$C2839)*($D$5:$D$6173=$D2839)*($S$5:$S$6173=1)*IFERROR($N$5:$N$6173*1,0)))),4),0)))</f>
        <v/>
      </c>
      <c r="P2839" s="10" t="inlineStr">
        <is>
          <t>Autobus con monitor e indicatori vocali / Autobus totali in offerta, incluse scorte</t>
        </is>
      </c>
      <c r="Q2839" s="21">
        <f>IF($A2839="","",$A2839&amp;"|"&amp;$C2839)</f>
        <v/>
      </c>
      <c r="R2839" s="21">
        <f>IF($A2839="","",$A2839&amp;"|"&amp;$C2839&amp;"|"&amp;$D2839)</f>
        <v/>
      </c>
      <c r="S2839" s="21">
        <f>IF($A2839="","",IFERROR(INDEX(Offerte!$D$2:$D$200,MATCH($Q2839,Offerte!$L$2:$L$200,0)),0))</f>
        <v/>
      </c>
      <c r="T2839" s="21">
        <f>IF($A2839="","",IFERROR(INDEX(Offerte!$G$2:$G$200,MATCH($Q2839,Offerte!$L$2:$L$200,0)),"NO"))</f>
        <v/>
      </c>
    </row>
    <row r="2840">
      <c r="A2840" s="10">
        <f>IF(Offerte!$A93="","",Offerte!$A93)</f>
        <v/>
      </c>
      <c r="B2840" s="10">
        <f>IF(Offerte!$A93="","",Offerte!$B93)</f>
        <v/>
      </c>
      <c r="C2840" s="10">
        <f>IF(Offerte!$A93="","",Offerte!$C93)</f>
        <v/>
      </c>
      <c r="D2840" s="10" t="inlineStr">
        <is>
          <t>C.3.2</t>
        </is>
      </c>
      <c r="E2840" s="10" t="inlineStr">
        <is>
          <t>C</t>
        </is>
      </c>
      <c r="F2840" s="10" t="inlineStr">
        <is>
          <t>T</t>
        </is>
      </c>
      <c r="G2840" s="10" t="inlineStr">
        <is>
          <t>tabular</t>
        </is>
      </c>
      <c r="H2840" s="10" t="n">
        <v>2</v>
      </c>
      <c r="I2840" s="10" t="inlineStr">
        <is>
          <t>Informazioni a bordo su coincidenze ai nodi</t>
        </is>
      </c>
      <c r="J2840" s="20" t="n"/>
      <c r="K2840" s="20" t="n"/>
      <c r="L2840" s="20" t="n"/>
      <c r="M2840" s="20" t="n"/>
      <c r="N2840" s="21">
        <f>IF($A2840="","",IF(IFERROR(VALUE($M2840),0)=1,1,0))</f>
        <v/>
      </c>
      <c r="O2840" s="21">
        <f>IF($A2840="",0,IF(OR($S2840&lt;&gt;1,COUNTA($J2840:$M2840)=0),0,IF(AND($N2840=1,IFERROR(SUMIFS($N$5:$N$6173,$Q$5:$Q$6173,$Q2840,$D$5:$D$6173,"C.3.1"),0)&gt;=0.5),$H2840,0)))</f>
        <v/>
      </c>
      <c r="P2840" s="10" t="inlineStr">
        <is>
          <t>Dipende da C.3.1 &gt;= 0.5</t>
        </is>
      </c>
      <c r="Q2840" s="21">
        <f>IF($A2840="","",$A2840&amp;"|"&amp;$C2840)</f>
        <v/>
      </c>
      <c r="R2840" s="21">
        <f>IF($A2840="","",$A2840&amp;"|"&amp;$C2840&amp;"|"&amp;$D2840)</f>
        <v/>
      </c>
      <c r="S2840" s="21">
        <f>IF($A2840="","",IFERROR(INDEX(Offerte!$D$2:$D$200,MATCH($Q2840,Offerte!$L$2:$L$200,0)),0))</f>
        <v/>
      </c>
      <c r="T2840" s="21">
        <f>IF($A2840="","",IFERROR(INDEX(Offerte!$G$2:$G$200,MATCH($Q2840,Offerte!$L$2:$L$200,0)),"NO"))</f>
        <v/>
      </c>
    </row>
    <row r="2841">
      <c r="A2841" s="10">
        <f>IF(Offerte!$A93="","",Offerte!$A93)</f>
        <v/>
      </c>
      <c r="B2841" s="10">
        <f>IF(Offerte!$A93="","",Offerte!$B93)</f>
        <v/>
      </c>
      <c r="C2841" s="10">
        <f>IF(Offerte!$A93="","",Offerte!$C93)</f>
        <v/>
      </c>
      <c r="D2841" s="10" t="inlineStr">
        <is>
          <t>D.1.1</t>
        </is>
      </c>
      <c r="E2841" s="10" t="inlineStr">
        <is>
          <t>D</t>
        </is>
      </c>
      <c r="F2841" s="10" t="inlineStr">
        <is>
          <t>Q</t>
        </is>
      </c>
      <c r="G2841" s="10" t="inlineStr">
        <is>
          <t>higher</t>
        </is>
      </c>
      <c r="H2841" s="10" t="n">
        <v>3</v>
      </c>
      <c r="I2841" s="10" t="inlineStr">
        <is>
          <t>Installazione di pensiline</t>
        </is>
      </c>
      <c r="J2841" s="20" t="n"/>
      <c r="K2841" s="20" t="n"/>
      <c r="L2841" s="20" t="n"/>
      <c r="M2841" s="20" t="n"/>
      <c r="N2841" s="21">
        <f>IF($A2841="","",IFERROR(VALUE($J2841),0))</f>
        <v/>
      </c>
      <c r="O2841" s="21">
        <f>IF($A2841="",0,IF(OR($S2841&lt;&gt;1,COUNTA($J2841:$M2841)=0),0,IF(SUMPRODUCT(MAX(($C$5:$C$6173=$C2841)*($D$5:$D$6173=$D2841)*($S$5:$S$6173=1)*IFERROR($N$5:$N$6173*1,0)))&gt;0,ROUND($H2841*($N2841/SUMPRODUCT(MAX(($C$5:$C$6173=$C2841)*($D$5:$D$6173=$D2841)*($S$5:$S$6173=1)*IFERROR($N$5:$N$6173*1,0)))),4),0)))</f>
        <v/>
      </c>
      <c r="P2841" s="10" t="inlineStr">
        <is>
          <t>fermate</t>
        </is>
      </c>
      <c r="Q2841" s="21">
        <f>IF($A2841="","",$A2841&amp;"|"&amp;$C2841)</f>
        <v/>
      </c>
      <c r="R2841" s="21">
        <f>IF($A2841="","",$A2841&amp;"|"&amp;$C2841&amp;"|"&amp;$D2841)</f>
        <v/>
      </c>
      <c r="S2841" s="21">
        <f>IF($A2841="","",IFERROR(INDEX(Offerte!$D$2:$D$200,MATCH($Q2841,Offerte!$L$2:$L$200,0)),0))</f>
        <v/>
      </c>
      <c r="T2841" s="21">
        <f>IF($A2841="","",IFERROR(INDEX(Offerte!$G$2:$G$200,MATCH($Q2841,Offerte!$L$2:$L$200,0)),"NO"))</f>
        <v/>
      </c>
    </row>
    <row r="2842">
      <c r="A2842" s="10">
        <f>IF(Offerte!$A93="","",Offerte!$A93)</f>
        <v/>
      </c>
      <c r="B2842" s="10">
        <f>IF(Offerte!$A93="","",Offerte!$B93)</f>
        <v/>
      </c>
      <c r="C2842" s="10">
        <f>IF(Offerte!$A93="","",Offerte!$C93)</f>
        <v/>
      </c>
      <c r="D2842" s="10" t="inlineStr">
        <is>
          <t>D.1.2</t>
        </is>
      </c>
      <c r="E2842" s="10" t="inlineStr">
        <is>
          <t>D</t>
        </is>
      </c>
      <c r="F2842" s="10" t="inlineStr">
        <is>
          <t>Q</t>
        </is>
      </c>
      <c r="G2842" s="10" t="inlineStr">
        <is>
          <t>higher</t>
        </is>
      </c>
      <c r="H2842" s="10" t="n">
        <v>3</v>
      </c>
      <c r="I2842" s="10" t="inlineStr">
        <is>
          <t>Installazione di paline di fermata conformi alla DGR 581/2023</t>
        </is>
      </c>
      <c r="J2842" s="20" t="n"/>
      <c r="K2842" s="20" t="n"/>
      <c r="L2842" s="20" t="n"/>
      <c r="M2842" s="20" t="n"/>
      <c r="N2842" s="21">
        <f>IF($A2842="","",IFERROR(VALUE($J2842),0))</f>
        <v/>
      </c>
      <c r="O2842" s="21">
        <f>IF($A2842="",0,IF(OR($S2842&lt;&gt;1,COUNTA($J2842:$M2842)=0),0,IF(SUMPRODUCT(MAX(($C$5:$C$6173=$C2842)*($D$5:$D$6173=$D2842)*($S$5:$S$6173=1)*IFERROR($N$5:$N$6173*1,0)))&gt;0,ROUND($H2842*($N2842/SUMPRODUCT(MAX(($C$5:$C$6173=$C2842)*($D$5:$D$6173=$D2842)*($S$5:$S$6173=1)*IFERROR($N$5:$N$6173*1,0)))),4),0)))</f>
        <v/>
      </c>
      <c r="P2842" s="10" t="inlineStr">
        <is>
          <t>fermate</t>
        </is>
      </c>
      <c r="Q2842" s="21">
        <f>IF($A2842="","",$A2842&amp;"|"&amp;$C2842)</f>
        <v/>
      </c>
      <c r="R2842" s="21">
        <f>IF($A2842="","",$A2842&amp;"|"&amp;$C2842&amp;"|"&amp;$D2842)</f>
        <v/>
      </c>
      <c r="S2842" s="21">
        <f>IF($A2842="","",IFERROR(INDEX(Offerte!$D$2:$D$200,MATCH($Q2842,Offerte!$L$2:$L$200,0)),0))</f>
        <v/>
      </c>
      <c r="T2842" s="21">
        <f>IF($A2842="","",IFERROR(INDEX(Offerte!$G$2:$G$200,MATCH($Q2842,Offerte!$L$2:$L$200,0)),"NO"))</f>
        <v/>
      </c>
    </row>
    <row r="2843">
      <c r="A2843" s="10">
        <f>IF(Offerte!$A93="","",Offerte!$A93)</f>
        <v/>
      </c>
      <c r="B2843" s="10">
        <f>IF(Offerte!$A93="","",Offerte!$B93)</f>
        <v/>
      </c>
      <c r="C2843" s="10">
        <f>IF(Offerte!$A93="","",Offerte!$C93)</f>
        <v/>
      </c>
      <c r="D2843" s="10" t="inlineStr">
        <is>
          <t>D.1.3</t>
        </is>
      </c>
      <c r="E2843" s="10" t="inlineStr">
        <is>
          <t>D</t>
        </is>
      </c>
      <c r="F2843" s="10" t="inlineStr">
        <is>
          <t>Q</t>
        </is>
      </c>
      <c r="G2843" s="10" t="inlineStr">
        <is>
          <t>higher</t>
        </is>
      </c>
      <c r="H2843" s="10" t="n">
        <v>2</v>
      </c>
      <c r="I2843" s="10" t="inlineStr">
        <is>
          <t>Display informativi connessi alle fermate</t>
        </is>
      </c>
      <c r="J2843" s="20" t="n"/>
      <c r="K2843" s="20" t="n"/>
      <c r="L2843" s="20" t="n"/>
      <c r="M2843" s="20" t="n"/>
      <c r="N2843" s="21">
        <f>IF($A2843="","",IFERROR(VALUE($J2843),0))</f>
        <v/>
      </c>
      <c r="O2843" s="21">
        <f>IF($A2843="",0,IF(OR($S2843&lt;&gt;1,COUNTA($J2843:$M2843)=0),0,IF(SUMPRODUCT(MAX(($C$5:$C$6173=$C2843)*($D$5:$D$6173=$D2843)*($S$5:$S$6173=1)*IFERROR($N$5:$N$6173*1,0)))&gt;0,ROUND($H2843*($N2843/SUMPRODUCT(MAX(($C$5:$C$6173=$C2843)*($D$5:$D$6173=$D2843)*($S$5:$S$6173=1)*IFERROR($N$5:$N$6173*1,0)))),4),0)))</f>
        <v/>
      </c>
      <c r="P2843" s="10" t="inlineStr">
        <is>
          <t>fermate</t>
        </is>
      </c>
      <c r="Q2843" s="21">
        <f>IF($A2843="","",$A2843&amp;"|"&amp;$C2843)</f>
        <v/>
      </c>
      <c r="R2843" s="21">
        <f>IF($A2843="","",$A2843&amp;"|"&amp;$C2843&amp;"|"&amp;$D2843)</f>
        <v/>
      </c>
      <c r="S2843" s="21">
        <f>IF($A2843="","",IFERROR(INDEX(Offerte!$D$2:$D$200,MATCH($Q2843,Offerte!$L$2:$L$200,0)),0))</f>
        <v/>
      </c>
      <c r="T2843" s="21">
        <f>IF($A2843="","",IFERROR(INDEX(Offerte!$G$2:$G$200,MATCH($Q2843,Offerte!$L$2:$L$200,0)),"NO"))</f>
        <v/>
      </c>
    </row>
    <row r="2844">
      <c r="A2844" s="10">
        <f>IF(Offerte!$A93="","",Offerte!$A93)</f>
        <v/>
      </c>
      <c r="B2844" s="10">
        <f>IF(Offerte!$A93="","",Offerte!$B93)</f>
        <v/>
      </c>
      <c r="C2844" s="10">
        <f>IF(Offerte!$A93="","",Offerte!$C93)</f>
        <v/>
      </c>
      <c r="D2844" s="10" t="inlineStr">
        <is>
          <t>D.2.1</t>
        </is>
      </c>
      <c r="E2844" s="10" t="inlineStr">
        <is>
          <t>D</t>
        </is>
      </c>
      <c r="F2844" s="10" t="inlineStr">
        <is>
          <t>Q</t>
        </is>
      </c>
      <c r="G2844" s="10" t="inlineStr">
        <is>
          <t>higher</t>
        </is>
      </c>
      <c r="H2844" s="10" t="n">
        <v>2</v>
      </c>
      <c r="I2844" s="10" t="inlineStr">
        <is>
          <t>Segnali tattili Loges-Vet-Evolution</t>
        </is>
      </c>
      <c r="J2844" s="20" t="n"/>
      <c r="K2844" s="20" t="n"/>
      <c r="L2844" s="20" t="n"/>
      <c r="M2844" s="20" t="n"/>
      <c r="N2844" s="21">
        <f>IF($A2844="","",IFERROR(VALUE($J2844),0))</f>
        <v/>
      </c>
      <c r="O2844" s="21">
        <f>IF($A2844="",0,IF(OR($S2844&lt;&gt;1,COUNTA($J2844:$M2844)=0),0,IF(SUMPRODUCT(MAX(($C$5:$C$6173=$C2844)*($D$5:$D$6173=$D2844)*($S$5:$S$6173=1)*IFERROR($N$5:$N$6173*1,0)))&gt;0,ROUND($H2844*($N2844/SUMPRODUCT(MAX(($C$5:$C$6173=$C2844)*($D$5:$D$6173=$D2844)*($S$5:$S$6173=1)*IFERROR($N$5:$N$6173*1,0)))),4),0)))</f>
        <v/>
      </c>
      <c r="P2844" s="10" t="inlineStr">
        <is>
          <t>fermate</t>
        </is>
      </c>
      <c r="Q2844" s="21">
        <f>IF($A2844="","",$A2844&amp;"|"&amp;$C2844)</f>
        <v/>
      </c>
      <c r="R2844" s="21">
        <f>IF($A2844="","",$A2844&amp;"|"&amp;$C2844&amp;"|"&amp;$D2844)</f>
        <v/>
      </c>
      <c r="S2844" s="21">
        <f>IF($A2844="","",IFERROR(INDEX(Offerte!$D$2:$D$200,MATCH($Q2844,Offerte!$L$2:$L$200,0)),0))</f>
        <v/>
      </c>
      <c r="T2844" s="21">
        <f>IF($A2844="","",IFERROR(INDEX(Offerte!$G$2:$G$200,MATCH($Q2844,Offerte!$L$2:$L$200,0)),"NO"))</f>
        <v/>
      </c>
    </row>
    <row r="2845">
      <c r="A2845" s="10">
        <f>IF(Offerte!$A93="","",Offerte!$A93)</f>
        <v/>
      </c>
      <c r="B2845" s="10">
        <f>IF(Offerte!$A93="","",Offerte!$B93)</f>
        <v/>
      </c>
      <c r="C2845" s="10">
        <f>IF(Offerte!$A93="","",Offerte!$C93)</f>
        <v/>
      </c>
      <c r="D2845" s="10" t="inlineStr">
        <is>
          <t>E.1.1</t>
        </is>
      </c>
      <c r="E2845" s="10" t="inlineStr">
        <is>
          <t>E</t>
        </is>
      </c>
      <c r="F2845" s="10" t="inlineStr">
        <is>
          <t>T</t>
        </is>
      </c>
      <c r="G2845" s="10" t="inlineStr">
        <is>
          <t>tabular</t>
        </is>
      </c>
      <c r="H2845" s="10" t="n">
        <v>2</v>
      </c>
      <c r="I2845" s="10" t="inlineStr">
        <is>
          <t>Mobile app con travel planner PRM</t>
        </is>
      </c>
      <c r="J2845" s="20" t="n"/>
      <c r="K2845" s="20" t="n"/>
      <c r="L2845" s="20" t="n"/>
      <c r="M2845" s="20" t="n"/>
      <c r="N2845" s="21">
        <f>IF($A2845="","",IF(IFERROR(VALUE($M2845),0)=1,1,0))</f>
        <v/>
      </c>
      <c r="O2845" s="21">
        <f>IF($A2845="",0,IF(OR($S2845&lt;&gt;1,COUNTA($J2845:$M2845)=0),0,IF($N2845=1,$H2845,0)))</f>
        <v/>
      </c>
      <c r="P2845" s="10" t="inlineStr">
        <is>
          <t>sì/no</t>
        </is>
      </c>
      <c r="Q2845" s="21">
        <f>IF($A2845="","",$A2845&amp;"|"&amp;$C2845)</f>
        <v/>
      </c>
      <c r="R2845" s="21">
        <f>IF($A2845="","",$A2845&amp;"|"&amp;$C2845&amp;"|"&amp;$D2845)</f>
        <v/>
      </c>
      <c r="S2845" s="21">
        <f>IF($A2845="","",IFERROR(INDEX(Offerte!$D$2:$D$200,MATCH($Q2845,Offerte!$L$2:$L$200,0)),0))</f>
        <v/>
      </c>
      <c r="T2845" s="21">
        <f>IF($A2845="","",IFERROR(INDEX(Offerte!$G$2:$G$200,MATCH($Q2845,Offerte!$L$2:$L$200,0)),"NO"))</f>
        <v/>
      </c>
    </row>
    <row r="2846">
      <c r="A2846" s="10">
        <f>IF(Offerte!$A93="","",Offerte!$A93)</f>
        <v/>
      </c>
      <c r="B2846" s="10">
        <f>IF(Offerte!$A93="","",Offerte!$B93)</f>
        <v/>
      </c>
      <c r="C2846" s="10">
        <f>IF(Offerte!$A93="","",Offerte!$C93)</f>
        <v/>
      </c>
      <c r="D2846" s="10" t="inlineStr">
        <is>
          <t>E.2.1</t>
        </is>
      </c>
      <c r="E2846" s="10" t="inlineStr">
        <is>
          <t>E</t>
        </is>
      </c>
      <c r="F2846" s="10" t="inlineStr">
        <is>
          <t>D</t>
        </is>
      </c>
      <c r="G2846" s="10" t="inlineStr">
        <is>
          <t>discretionary</t>
        </is>
      </c>
      <c r="H2846" s="10" t="n">
        <v>2</v>
      </c>
      <c r="I2846" s="10" t="inlineStr">
        <is>
          <t>Altre azioni informative e rapporti con gli utenti</t>
        </is>
      </c>
      <c r="J2846" s="20" t="n"/>
      <c r="K2846" s="20" t="n"/>
      <c r="L2846" s="20" t="n"/>
      <c r="M2846" s="20" t="n"/>
      <c r="N2846" s="21">
        <f>IF($A2846="","",MAX(0,MIN(1,IFERROR(VALUE($M2846),0))))</f>
        <v/>
      </c>
      <c r="O2846" s="21">
        <f>IF($A2846="",0,IF(OR($S2846&lt;&gt;1,COUNTA($J2846:$M2846)=0),0,IF(SUMPRODUCT(MAX(($C$5:$C$6173=$C2846)*($D$5:$D$6173=$D2846)*($S$5:$S$6173=1)*IFERROR($N$5:$N$6173*1,0)))&gt;0,ROUND($H2846*($N2846/SUMPRODUCT(MAX(($C$5:$C$6173=$C2846)*($D$5:$D$6173=$D2846)*($S$5:$S$6173=1)*IFERROR($N$5:$N$6173*1,0)))),4),0)))</f>
        <v/>
      </c>
      <c r="P2846" s="10" t="inlineStr">
        <is>
          <t>coeff.</t>
        </is>
      </c>
      <c r="Q2846" s="21">
        <f>IF($A2846="","",$A2846&amp;"|"&amp;$C2846)</f>
        <v/>
      </c>
      <c r="R2846" s="21">
        <f>IF($A2846="","",$A2846&amp;"|"&amp;$C2846&amp;"|"&amp;$D2846)</f>
        <v/>
      </c>
      <c r="S2846" s="21">
        <f>IF($A2846="","",IFERROR(INDEX(Offerte!$D$2:$D$200,MATCH($Q2846,Offerte!$L$2:$L$200,0)),0))</f>
        <v/>
      </c>
      <c r="T2846" s="21">
        <f>IF($A2846="","",IFERROR(INDEX(Offerte!$G$2:$G$200,MATCH($Q2846,Offerte!$L$2:$L$200,0)),"NO"))</f>
        <v/>
      </c>
    </row>
    <row r="2847">
      <c r="A2847" s="10">
        <f>IF(Offerte!$A93="","",Offerte!$A93)</f>
        <v/>
      </c>
      <c r="B2847" s="10">
        <f>IF(Offerte!$A93="","",Offerte!$B93)</f>
        <v/>
      </c>
      <c r="C2847" s="10">
        <f>IF(Offerte!$A93="","",Offerte!$C93)</f>
        <v/>
      </c>
      <c r="D2847" s="10" t="inlineStr">
        <is>
          <t>F.1.1</t>
        </is>
      </c>
      <c r="E2847" s="10" t="inlineStr">
        <is>
          <t>F</t>
        </is>
      </c>
      <c r="F2847" s="10" t="inlineStr">
        <is>
          <t>Q</t>
        </is>
      </c>
      <c r="G2847" s="10" t="inlineStr">
        <is>
          <t>lower</t>
        </is>
      </c>
      <c r="H2847" s="10" t="n">
        <v>7</v>
      </c>
      <c r="I2847" s="10" t="inlineStr">
        <is>
          <t>Performance ambientali del parco mezzi adibito al servizio - I_CEA</t>
        </is>
      </c>
      <c r="J2847" s="20" t="n"/>
      <c r="K2847" s="20" t="n"/>
      <c r="L2847" s="20" t="n"/>
      <c r="M2847" s="20" t="n"/>
      <c r="N2847" s="21">
        <f>IF($A2847="","",IFERROR(VALUE($J2847),0))</f>
        <v/>
      </c>
      <c r="O2847" s="21">
        <f>IF($A2847="",0,IF(OR($S2847&lt;&gt;1,COUNTA($J2847:$M2847)=0),0,IF(AND(IFERROR(AGGREGATE(15,6,$N$5:$N$6173/(($C$5:$C$6173=$C2847)*($D$5:$D$6173=$D2847)*($S$5:$S$6173=1)*($N$5:$N$6173&gt;0)),1),0)&gt;0,$N2847&gt;0),ROUND($H2847*(IFERROR(AGGREGATE(15,6,$N$5:$N$6173/(($C$5:$C$6173=$C2847)*($D$5:$D$6173=$D2847)*($S$5:$S$6173=1)*($N$5:$N$6173&gt;0)),1),0)/$N2847),4),0)))</f>
        <v/>
      </c>
      <c r="P2847" s="10" t="inlineStr">
        <is>
          <t>indice</t>
        </is>
      </c>
      <c r="Q2847" s="21">
        <f>IF($A2847="","",$A2847&amp;"|"&amp;$C2847)</f>
        <v/>
      </c>
      <c r="R2847" s="21">
        <f>IF($A2847="","",$A2847&amp;"|"&amp;$C2847&amp;"|"&amp;$D2847)</f>
        <v/>
      </c>
      <c r="S2847" s="21">
        <f>IF($A2847="","",IFERROR(INDEX(Offerte!$D$2:$D$200,MATCH($Q2847,Offerte!$L$2:$L$200,0)),0))</f>
        <v/>
      </c>
      <c r="T2847" s="21">
        <f>IF($A2847="","",IFERROR(INDEX(Offerte!$G$2:$G$200,MATCH($Q2847,Offerte!$L$2:$L$200,0)),"NO"))</f>
        <v/>
      </c>
    </row>
    <row r="2848">
      <c r="A2848" s="10">
        <f>IF(Offerte!$A93="","",Offerte!$A93)</f>
        <v/>
      </c>
      <c r="B2848" s="10">
        <f>IF(Offerte!$A93="","",Offerte!$B93)</f>
        <v/>
      </c>
      <c r="C2848" s="10">
        <f>IF(Offerte!$A93="","",Offerte!$C93)</f>
        <v/>
      </c>
      <c r="D2848" s="10" t="inlineStr">
        <is>
          <t>F.2.1</t>
        </is>
      </c>
      <c r="E2848" s="10" t="inlineStr">
        <is>
          <t>F</t>
        </is>
      </c>
      <c r="F2848" s="10" t="inlineStr">
        <is>
          <t>Q</t>
        </is>
      </c>
      <c r="G2848" s="10" t="inlineStr">
        <is>
          <t>higher</t>
        </is>
      </c>
      <c r="H2848" s="10" t="n">
        <v>2</v>
      </c>
      <c r="I2848" s="10" t="inlineStr">
        <is>
          <t>Tasso di copertura del servizio con dispositivi ECO-DRIVER</t>
        </is>
      </c>
      <c r="J2848" s="20" t="n"/>
      <c r="K2848" s="20" t="n"/>
      <c r="L2848" s="20" t="n"/>
      <c r="M2848" s="20" t="n"/>
      <c r="N2848" s="21">
        <f>IF($A2848="","",IFERROR(VALUE($K2848)/VALUE($L2848),IFERROR(VALUE($J2848),0)))</f>
        <v/>
      </c>
      <c r="O2848" s="21">
        <f>IF($A2848="",0,IF(OR($S2848&lt;&gt;1,COUNTA($J2848:$M2848)=0),0,IF(SUMPRODUCT(MAX(($C$5:$C$6173=$C2848)*($D$5:$D$6173=$D2848)*($S$5:$S$6173=1)*IFERROR($N$5:$N$6173*1,0)))&gt;0,ROUND($H2848*($N2848/SUMPRODUCT(MAX(($C$5:$C$6173=$C2848)*($D$5:$D$6173=$D2848)*($S$5:$S$6173=1)*IFERROR($N$5:$N$6173*1,0)))),4),0)))</f>
        <v/>
      </c>
      <c r="P2848" s="10" t="inlineStr">
        <is>
          <t>Autobus attrezzati con dispositivi ECO-DRIVER / Autobus totali in offerta, incluse scorte</t>
        </is>
      </c>
      <c r="Q2848" s="21">
        <f>IF($A2848="","",$A2848&amp;"|"&amp;$C2848)</f>
        <v/>
      </c>
      <c r="R2848" s="21">
        <f>IF($A2848="","",$A2848&amp;"|"&amp;$C2848&amp;"|"&amp;$D2848)</f>
        <v/>
      </c>
      <c r="S2848" s="21">
        <f>IF($A2848="","",IFERROR(INDEX(Offerte!$D$2:$D$200,MATCH($Q2848,Offerte!$L$2:$L$200,0)),0))</f>
        <v/>
      </c>
      <c r="T2848" s="21">
        <f>IF($A2848="","",IFERROR(INDEX(Offerte!$G$2:$G$200,MATCH($Q2848,Offerte!$L$2:$L$200,0)),"NO"))</f>
        <v/>
      </c>
    </row>
    <row r="2849">
      <c r="A2849" s="10">
        <f>IF(Offerte!$A93="","",Offerte!$A93)</f>
        <v/>
      </c>
      <c r="B2849" s="10">
        <f>IF(Offerte!$A93="","",Offerte!$B93)</f>
        <v/>
      </c>
      <c r="C2849" s="10">
        <f>IF(Offerte!$A93="","",Offerte!$C93)</f>
        <v/>
      </c>
      <c r="D2849" s="10" t="inlineStr">
        <is>
          <t>F.3.1</t>
        </is>
      </c>
      <c r="E2849" s="10" t="inlineStr">
        <is>
          <t>F</t>
        </is>
      </c>
      <c r="F2849" s="10" t="inlineStr">
        <is>
          <t>Q</t>
        </is>
      </c>
      <c r="G2849" s="10" t="inlineStr">
        <is>
          <t>higher</t>
        </is>
      </c>
      <c r="H2849" s="10" t="n">
        <v>2</v>
      </c>
      <c r="I2849" s="10" t="inlineStr">
        <is>
          <t>Autoproduzione consumi elettrici per trazione</t>
        </is>
      </c>
      <c r="J2849" s="20" t="n"/>
      <c r="K2849" s="20" t="n"/>
      <c r="L2849" s="20" t="n"/>
      <c r="M2849" s="20" t="n"/>
      <c r="N2849" s="21">
        <f>IF($A2849="","",IFERROR(VALUE($J2849),0))</f>
        <v/>
      </c>
      <c r="O2849" s="21">
        <f>IF($A2849="",0,IF(OR($S2849&lt;&gt;1,COUNTA($J2849:$M2849)=0),0,IF(SUMPRODUCT(MAX(($C$5:$C$6173=$C2849)*($D$5:$D$6173=$D2849)*($S$5:$S$6173=1)*IFERROR($N$5:$N$6173*1,0)))&gt;0,ROUND($H2849*($N2849/SUMPRODUCT(MAX(($C$5:$C$6173=$C2849)*($D$5:$D$6173=$D2849)*($S$5:$S$6173=1)*IFERROR($N$5:$N$6173*1,0)))),4),0)))</f>
        <v/>
      </c>
      <c r="P2849" s="10" t="inlineStr">
        <is>
          <t>kWh/anno</t>
        </is>
      </c>
      <c r="Q2849" s="21">
        <f>IF($A2849="","",$A2849&amp;"|"&amp;$C2849)</f>
        <v/>
      </c>
      <c r="R2849" s="21">
        <f>IF($A2849="","",$A2849&amp;"|"&amp;$C2849&amp;"|"&amp;$D2849)</f>
        <v/>
      </c>
      <c r="S2849" s="21">
        <f>IF($A2849="","",IFERROR(INDEX(Offerte!$D$2:$D$200,MATCH($Q2849,Offerte!$L$2:$L$200,0)),0))</f>
        <v/>
      </c>
      <c r="T2849" s="21">
        <f>IF($A2849="","",IFERROR(INDEX(Offerte!$G$2:$G$200,MATCH($Q2849,Offerte!$L$2:$L$200,0)),"NO"))</f>
        <v/>
      </c>
    </row>
    <row r="2850">
      <c r="A2850" s="10">
        <f>IF(Offerte!$A93="","",Offerte!$A93)</f>
        <v/>
      </c>
      <c r="B2850" s="10">
        <f>IF(Offerte!$A93="","",Offerte!$B93)</f>
        <v/>
      </c>
      <c r="C2850" s="10">
        <f>IF(Offerte!$A93="","",Offerte!$C93)</f>
        <v/>
      </c>
      <c r="D2850" s="10" t="inlineStr">
        <is>
          <t>F.4.1</t>
        </is>
      </c>
      <c r="E2850" s="10" t="inlineStr">
        <is>
          <t>F</t>
        </is>
      </c>
      <c r="F2850" s="10" t="inlineStr">
        <is>
          <t>Q</t>
        </is>
      </c>
      <c r="G2850" s="10" t="inlineStr">
        <is>
          <t>soil</t>
        </is>
      </c>
      <c r="H2850" s="10" t="n">
        <v>2</v>
      </c>
      <c r="I2850" s="10" t="inlineStr">
        <is>
          <t>Indice di consumo di suolo</t>
        </is>
      </c>
      <c r="J2850" s="20" t="n"/>
      <c r="K2850" s="20" t="n"/>
      <c r="L2850" s="20" t="n"/>
      <c r="M2850" s="20" t="n"/>
      <c r="N2850" s="21">
        <f>IF($A2850="","",IFERROR(VALUE($J2850),0))</f>
        <v/>
      </c>
      <c r="O2850" s="21">
        <f>IF($A2850="",0,IF(OR($S2850&lt;&gt;1,COUNTA($J2850:$M2850)=0),0,IF($N2850&lt;=0,$H2850,IF(SUMPRODUCT(MAX(($C$5:$C$6173=$C2850)*($D$5:$D$6173=$D2850)*($S$5:$S$6173=1)*IFERROR($N$5:$N$6173*1,0)))&gt;0,ROUND($H2850*((SUMPRODUCT(MAX(($C$5:$C$6173=$C2850)*($D$5:$D$6173=$D2850)*($S$5:$S$6173=1)*IFERROR($N$5:$N$6173*1,0)))-$N2850)/SUMPRODUCT(MAX(($C$5:$C$6173=$C2850)*($D$5:$D$6173=$D2850)*($S$5:$S$6173=1)*IFERROR($N$5:$N$6173*1,0)))),4),0))))</f>
        <v/>
      </c>
      <c r="P2850" s="10" t="inlineStr">
        <is>
          <t>m2</t>
        </is>
      </c>
      <c r="Q2850" s="21">
        <f>IF($A2850="","",$A2850&amp;"|"&amp;$C2850)</f>
        <v/>
      </c>
      <c r="R2850" s="21">
        <f>IF($A2850="","",$A2850&amp;"|"&amp;$C2850&amp;"|"&amp;$D2850)</f>
        <v/>
      </c>
      <c r="S2850" s="21">
        <f>IF($A2850="","",IFERROR(INDEX(Offerte!$D$2:$D$200,MATCH($Q2850,Offerte!$L$2:$L$200,0)),0))</f>
        <v/>
      </c>
      <c r="T2850" s="21">
        <f>IF($A2850="","",IFERROR(INDEX(Offerte!$G$2:$G$200,MATCH($Q2850,Offerte!$L$2:$L$200,0)),"NO"))</f>
        <v/>
      </c>
    </row>
    <row r="2851">
      <c r="A2851" s="10">
        <f>IF(Offerte!$A93="","",Offerte!$A93)</f>
        <v/>
      </c>
      <c r="B2851" s="10">
        <f>IF(Offerte!$A93="","",Offerte!$B93)</f>
        <v/>
      </c>
      <c r="C2851" s="10">
        <f>IF(Offerte!$A93="","",Offerte!$C93)</f>
        <v/>
      </c>
      <c r="D2851" s="10" t="inlineStr">
        <is>
          <t>F.5.1</t>
        </is>
      </c>
      <c r="E2851" s="10" t="inlineStr">
        <is>
          <t>F</t>
        </is>
      </c>
      <c r="F2851" s="10" t="inlineStr">
        <is>
          <t>T</t>
        </is>
      </c>
      <c r="G2851" s="10" t="inlineStr">
        <is>
          <t>tabular</t>
        </is>
      </c>
      <c r="H2851" s="10" t="n">
        <v>1</v>
      </c>
      <c r="I2851" s="10" t="inlineStr">
        <is>
          <t>Rendicontazione di sostenibilità ambientale</t>
        </is>
      </c>
      <c r="J2851" s="20" t="n"/>
      <c r="K2851" s="20" t="n"/>
      <c r="L2851" s="20" t="n"/>
      <c r="M2851" s="20" t="n"/>
      <c r="N2851" s="21">
        <f>IF($A2851="","",IF(IFERROR(VALUE($M2851),0)=1,1,0))</f>
        <v/>
      </c>
      <c r="O2851" s="21">
        <f>IF($A2851="",0,IF(OR($S2851&lt;&gt;1,COUNTA($J2851:$M2851)=0),0,IF($N2851=1,$H2851,0)))</f>
        <v/>
      </c>
      <c r="P2851" s="10" t="inlineStr">
        <is>
          <t>sì/no</t>
        </is>
      </c>
      <c r="Q2851" s="21">
        <f>IF($A2851="","",$A2851&amp;"|"&amp;$C2851)</f>
        <v/>
      </c>
      <c r="R2851" s="21">
        <f>IF($A2851="","",$A2851&amp;"|"&amp;$C2851&amp;"|"&amp;$D2851)</f>
        <v/>
      </c>
      <c r="S2851" s="21">
        <f>IF($A2851="","",IFERROR(INDEX(Offerte!$D$2:$D$200,MATCH($Q2851,Offerte!$L$2:$L$200,0)),0))</f>
        <v/>
      </c>
      <c r="T2851" s="21">
        <f>IF($A2851="","",IFERROR(INDEX(Offerte!$G$2:$G$200,MATCH($Q2851,Offerte!$L$2:$L$200,0)),"NO"))</f>
        <v/>
      </c>
    </row>
    <row r="2852">
      <c r="A2852" s="10">
        <f>IF(Offerte!$A93="","",Offerte!$A93)</f>
        <v/>
      </c>
      <c r="B2852" s="10">
        <f>IF(Offerte!$A93="","",Offerte!$B93)</f>
        <v/>
      </c>
      <c r="C2852" s="10">
        <f>IF(Offerte!$A93="","",Offerte!$C93)</f>
        <v/>
      </c>
      <c r="D2852" s="10" t="inlineStr">
        <is>
          <t>G.1.1</t>
        </is>
      </c>
      <c r="E2852" s="10" t="inlineStr">
        <is>
          <t>G</t>
        </is>
      </c>
      <c r="F2852" s="10" t="inlineStr">
        <is>
          <t>D</t>
        </is>
      </c>
      <c r="G2852" s="10" t="inlineStr">
        <is>
          <t>discretionary</t>
        </is>
      </c>
      <c r="H2852" s="10" t="n">
        <v>2</v>
      </c>
      <c r="I2852" s="10" t="inlineStr">
        <is>
          <t>Qualità del progetto di centrale di controllo aziendale</t>
        </is>
      </c>
      <c r="J2852" s="20" t="n"/>
      <c r="K2852" s="20" t="n"/>
      <c r="L2852" s="20" t="n"/>
      <c r="M2852" s="20" t="n"/>
      <c r="N2852" s="21">
        <f>IF($A2852="","",MAX(0,MIN(1,IFERROR(VALUE($M2852),0))))</f>
        <v/>
      </c>
      <c r="O2852" s="21">
        <f>IF($A2852="",0,IF(OR($S2852&lt;&gt;1,COUNTA($J2852:$M2852)=0),0,IF(SUMPRODUCT(MAX(($C$5:$C$6173=$C2852)*($D$5:$D$6173=$D2852)*($S$5:$S$6173=1)*IFERROR($N$5:$N$6173*1,0)))&gt;0,ROUND($H2852*($N2852/SUMPRODUCT(MAX(($C$5:$C$6173=$C2852)*($D$5:$D$6173=$D2852)*($S$5:$S$6173=1)*IFERROR($N$5:$N$6173*1,0)))),4),0)))</f>
        <v/>
      </c>
      <c r="P2852" s="10" t="inlineStr">
        <is>
          <t>coeff.</t>
        </is>
      </c>
      <c r="Q2852" s="21">
        <f>IF($A2852="","",$A2852&amp;"|"&amp;$C2852)</f>
        <v/>
      </c>
      <c r="R2852" s="21">
        <f>IF($A2852="","",$A2852&amp;"|"&amp;$C2852&amp;"|"&amp;$D2852)</f>
        <v/>
      </c>
      <c r="S2852" s="21">
        <f>IF($A2852="","",IFERROR(INDEX(Offerte!$D$2:$D$200,MATCH($Q2852,Offerte!$L$2:$L$200,0)),0))</f>
        <v/>
      </c>
      <c r="T2852" s="21">
        <f>IF($A2852="","",IFERROR(INDEX(Offerte!$G$2:$G$200,MATCH($Q2852,Offerte!$L$2:$L$200,0)),"NO"))</f>
        <v/>
      </c>
    </row>
    <row r="2853">
      <c r="A2853" s="10">
        <f>IF(Offerte!$A93="","",Offerte!$A93)</f>
        <v/>
      </c>
      <c r="B2853" s="10">
        <f>IF(Offerte!$A93="","",Offerte!$B93)</f>
        <v/>
      </c>
      <c r="C2853" s="10">
        <f>IF(Offerte!$A93="","",Offerte!$C93)</f>
        <v/>
      </c>
      <c r="D2853" s="10" t="inlineStr">
        <is>
          <t>G.2.1</t>
        </is>
      </c>
      <c r="E2853" s="10" t="inlineStr">
        <is>
          <t>G</t>
        </is>
      </c>
      <c r="F2853" s="10" t="inlineStr">
        <is>
          <t>T</t>
        </is>
      </c>
      <c r="G2853" s="10" t="inlineStr">
        <is>
          <t>tabular</t>
        </is>
      </c>
      <c r="H2853" s="10" t="n">
        <v>1</v>
      </c>
      <c r="I2853" s="10" t="inlineStr">
        <is>
          <t>Certificazione ISO 45001</t>
        </is>
      </c>
      <c r="J2853" s="20" t="n"/>
      <c r="K2853" s="20" t="n"/>
      <c r="L2853" s="20" t="n"/>
      <c r="M2853" s="20" t="n"/>
      <c r="N2853" s="21">
        <f>IF($A2853="","",IF(IFERROR(VALUE($M2853),0)=1,1,0))</f>
        <v/>
      </c>
      <c r="O2853" s="21">
        <f>IF($A2853="",0,IF(OR($S2853&lt;&gt;1,COUNTA($J2853:$M2853)=0),0,IF($N2853=1,$H2853,0)))</f>
        <v/>
      </c>
      <c r="P2853" s="10" t="inlineStr">
        <is>
          <t>sì/no</t>
        </is>
      </c>
      <c r="Q2853" s="21">
        <f>IF($A2853="","",$A2853&amp;"|"&amp;$C2853)</f>
        <v/>
      </c>
      <c r="R2853" s="21">
        <f>IF($A2853="","",$A2853&amp;"|"&amp;$C2853&amp;"|"&amp;$D2853)</f>
        <v/>
      </c>
      <c r="S2853" s="21">
        <f>IF($A2853="","",IFERROR(INDEX(Offerte!$D$2:$D$200,MATCH($Q2853,Offerte!$L$2:$L$200,0)),0))</f>
        <v/>
      </c>
      <c r="T2853" s="21">
        <f>IF($A2853="","",IFERROR(INDEX(Offerte!$G$2:$G$200,MATCH($Q2853,Offerte!$L$2:$L$200,0)),"NO"))</f>
        <v/>
      </c>
    </row>
    <row r="2854">
      <c r="A2854" s="10">
        <f>IF(Offerte!$A93="","",Offerte!$A93)</f>
        <v/>
      </c>
      <c r="B2854" s="10">
        <f>IF(Offerte!$A93="","",Offerte!$B93)</f>
        <v/>
      </c>
      <c r="C2854" s="10">
        <f>IF(Offerte!$A93="","",Offerte!$C93)</f>
        <v/>
      </c>
      <c r="D2854" s="10" t="inlineStr">
        <is>
          <t>G.3.1</t>
        </is>
      </c>
      <c r="E2854" s="10" t="inlineStr">
        <is>
          <t>G</t>
        </is>
      </c>
      <c r="F2854" s="10" t="inlineStr">
        <is>
          <t>T</t>
        </is>
      </c>
      <c r="G2854" s="10" t="inlineStr">
        <is>
          <t>tabular</t>
        </is>
      </c>
      <c r="H2854" s="10" t="n">
        <v>1</v>
      </c>
      <c r="I2854" s="10" t="inlineStr">
        <is>
          <t>Certificazioni di responsabilità sociale</t>
        </is>
      </c>
      <c r="J2854" s="20" t="n"/>
      <c r="K2854" s="20" t="n"/>
      <c r="L2854" s="20" t="n"/>
      <c r="M2854" s="20" t="n"/>
      <c r="N2854" s="21">
        <f>IF($A2854="","",IF(IFERROR(VALUE($M2854),0)=1,1,0))</f>
        <v/>
      </c>
      <c r="O2854" s="21">
        <f>IF($A2854="",0,IF(OR($S2854&lt;&gt;1,COUNTA($J2854:$M2854)=0),0,IF($N2854=1,$H2854,0)))</f>
        <v/>
      </c>
      <c r="P2854" s="10" t="inlineStr">
        <is>
          <t>sì/no</t>
        </is>
      </c>
      <c r="Q2854" s="21">
        <f>IF($A2854="","",$A2854&amp;"|"&amp;$C2854)</f>
        <v/>
      </c>
      <c r="R2854" s="21">
        <f>IF($A2854="","",$A2854&amp;"|"&amp;$C2854&amp;"|"&amp;$D2854)</f>
        <v/>
      </c>
      <c r="S2854" s="21">
        <f>IF($A2854="","",IFERROR(INDEX(Offerte!$D$2:$D$200,MATCH($Q2854,Offerte!$L$2:$L$200,0)),0))</f>
        <v/>
      </c>
      <c r="T2854" s="21">
        <f>IF($A2854="","",IFERROR(INDEX(Offerte!$G$2:$G$200,MATCH($Q2854,Offerte!$L$2:$L$200,0)),"NO"))</f>
        <v/>
      </c>
    </row>
    <row r="2855">
      <c r="A2855" s="10">
        <f>IF(Offerte!$A93="","",Offerte!$A93)</f>
        <v/>
      </c>
      <c r="B2855" s="10">
        <f>IF(Offerte!$A93="","",Offerte!$B93)</f>
        <v/>
      </c>
      <c r="C2855" s="10">
        <f>IF(Offerte!$A93="","",Offerte!$C93)</f>
        <v/>
      </c>
      <c r="D2855" s="10" t="inlineStr">
        <is>
          <t>G.4.1</t>
        </is>
      </c>
      <c r="E2855" s="10" t="inlineStr">
        <is>
          <t>G</t>
        </is>
      </c>
      <c r="F2855" s="10" t="inlineStr">
        <is>
          <t>D</t>
        </is>
      </c>
      <c r="G2855" s="10" t="inlineStr">
        <is>
          <t>discretionary</t>
        </is>
      </c>
      <c r="H2855" s="10" t="n">
        <v>2</v>
      </c>
      <c r="I2855" s="10" t="inlineStr">
        <is>
          <t>Qualità del piano di formazione del personale</t>
        </is>
      </c>
      <c r="J2855" s="20" t="n"/>
      <c r="K2855" s="20" t="n"/>
      <c r="L2855" s="20" t="n"/>
      <c r="M2855" s="20" t="n"/>
      <c r="N2855" s="21">
        <f>IF($A2855="","",MAX(0,MIN(1,IFERROR(VALUE($M2855),0))))</f>
        <v/>
      </c>
      <c r="O2855" s="21">
        <f>IF($A2855="",0,IF(OR($S2855&lt;&gt;1,COUNTA($J2855:$M2855)=0),0,IF(SUMPRODUCT(MAX(($C$5:$C$6173=$C2855)*($D$5:$D$6173=$D2855)*($S$5:$S$6173=1)*IFERROR($N$5:$N$6173*1,0)))&gt;0,ROUND($H2855*($N2855/SUMPRODUCT(MAX(($C$5:$C$6173=$C2855)*($D$5:$D$6173=$D2855)*($S$5:$S$6173=1)*IFERROR($N$5:$N$6173*1,0)))),4),0)))</f>
        <v/>
      </c>
      <c r="P2855" s="10" t="inlineStr">
        <is>
          <t>coeff.</t>
        </is>
      </c>
      <c r="Q2855" s="21">
        <f>IF($A2855="","",$A2855&amp;"|"&amp;$C2855)</f>
        <v/>
      </c>
      <c r="R2855" s="21">
        <f>IF($A2855="","",$A2855&amp;"|"&amp;$C2855&amp;"|"&amp;$D2855)</f>
        <v/>
      </c>
      <c r="S2855" s="21">
        <f>IF($A2855="","",IFERROR(INDEX(Offerte!$D$2:$D$200,MATCH($Q2855,Offerte!$L$2:$L$200,0)),0))</f>
        <v/>
      </c>
      <c r="T2855" s="21">
        <f>IF($A2855="","",IFERROR(INDEX(Offerte!$G$2:$G$200,MATCH($Q2855,Offerte!$L$2:$L$200,0)),"NO"))</f>
        <v/>
      </c>
    </row>
    <row r="2856">
      <c r="A2856" s="10">
        <f>IF(Offerte!$A93="","",Offerte!$A93)</f>
        <v/>
      </c>
      <c r="B2856" s="10">
        <f>IF(Offerte!$A93="","",Offerte!$B93)</f>
        <v/>
      </c>
      <c r="C2856" s="10">
        <f>IF(Offerte!$A93="","",Offerte!$C93)</f>
        <v/>
      </c>
      <c r="D2856" s="10" t="inlineStr">
        <is>
          <t>G.5.1</t>
        </is>
      </c>
      <c r="E2856" s="10" t="inlineStr">
        <is>
          <t>G</t>
        </is>
      </c>
      <c r="F2856" s="10" t="inlineStr">
        <is>
          <t>T</t>
        </is>
      </c>
      <c r="G2856" s="10" t="inlineStr">
        <is>
          <t>tabular</t>
        </is>
      </c>
      <c r="H2856" s="10" t="n">
        <v>1</v>
      </c>
      <c r="I2856" s="10" t="inlineStr">
        <is>
          <t>Impegno al mantenimento delle garanzie del contratto di secondo livello del gestore uscente</t>
        </is>
      </c>
      <c r="J2856" s="20" t="n"/>
      <c r="K2856" s="20" t="n"/>
      <c r="L2856" s="20" t="n"/>
      <c r="M2856" s="20" t="n"/>
      <c r="N2856" s="21">
        <f>IF($A2856="","",IF(IFERROR(VALUE($M2856),0)=1,1,0))</f>
        <v/>
      </c>
      <c r="O2856" s="21">
        <f>IF($A2856="",0,IF(OR($S2856&lt;&gt;1,COUNTA($J2856:$M2856)=0),0,IF($N2856=1,$H2856,0)))</f>
        <v/>
      </c>
      <c r="P2856" s="10" t="inlineStr">
        <is>
          <t>sì/no</t>
        </is>
      </c>
      <c r="Q2856" s="21">
        <f>IF($A2856="","",$A2856&amp;"|"&amp;$C2856)</f>
        <v/>
      </c>
      <c r="R2856" s="21">
        <f>IF($A2856="","",$A2856&amp;"|"&amp;$C2856&amp;"|"&amp;$D2856)</f>
        <v/>
      </c>
      <c r="S2856" s="21">
        <f>IF($A2856="","",IFERROR(INDEX(Offerte!$D$2:$D$200,MATCH($Q2856,Offerte!$L$2:$L$200,0)),0))</f>
        <v/>
      </c>
      <c r="T2856" s="21">
        <f>IF($A2856="","",IFERROR(INDEX(Offerte!$G$2:$G$200,MATCH($Q2856,Offerte!$L$2:$L$200,0)),"NO"))</f>
        <v/>
      </c>
    </row>
    <row r="2857">
      <c r="A2857" s="10">
        <f>IF(Offerte!$A94="","",Offerte!$A94)</f>
        <v/>
      </c>
      <c r="B2857" s="10">
        <f>IF(Offerte!$A94="","",Offerte!$B94)</f>
        <v/>
      </c>
      <c r="C2857" s="10">
        <f>IF(Offerte!$A94="","",Offerte!$C94)</f>
        <v/>
      </c>
      <c r="D2857" s="10" t="inlineStr">
        <is>
          <t>A.1.1</t>
        </is>
      </c>
      <c r="E2857" s="10" t="inlineStr">
        <is>
          <t>A</t>
        </is>
      </c>
      <c r="F2857" s="10" t="inlineStr">
        <is>
          <t>Q</t>
        </is>
      </c>
      <c r="G2857" s="10" t="inlineStr">
        <is>
          <t>higher</t>
        </is>
      </c>
      <c r="H2857" s="10" t="n">
        <v>3</v>
      </c>
      <c r="I2857" s="10" t="inlineStr">
        <is>
          <t>Tasso aggiuntivo di corse controllate</t>
        </is>
      </c>
      <c r="J2857" s="20" t="n"/>
      <c r="K2857" s="20" t="n"/>
      <c r="L2857" s="20" t="n"/>
      <c r="M2857" s="20" t="n"/>
      <c r="N2857" s="21">
        <f>IF($A2857="","",IFERROR(VALUE($K2857)/VALUE($L2857)*100,IFERROR(VALUE($J2857),0)))</f>
        <v/>
      </c>
      <c r="O2857" s="21">
        <f>IF($A2857="",0,IF(OR($S2857&lt;&gt;1,COUNTA($J2857:$M2857)=0),0,IF(SUMPRODUCT(MAX(($C$5:$C$6173=$C2857)*($D$5:$D$6173=$D2857)*($S$5:$S$6173=1)*IFERROR($N$5:$N$6173*1,0)))&gt;0,ROUND($H2857*($N2857/SUMPRODUCT(MAX(($C$5:$C$6173=$C2857)*($D$5:$D$6173=$D2857)*($S$5:$S$6173=1)*IFERROR($N$5:$N$6173*1,0)))),4),0)))</f>
        <v/>
      </c>
      <c r="P2857" s="10" t="inlineStr">
        <is>
          <t>Corse controllate annue / Corse programmate annue</t>
        </is>
      </c>
      <c r="Q2857" s="21">
        <f>IF($A2857="","",$A2857&amp;"|"&amp;$C2857)</f>
        <v/>
      </c>
      <c r="R2857" s="21">
        <f>IF($A2857="","",$A2857&amp;"|"&amp;$C2857&amp;"|"&amp;$D2857)</f>
        <v/>
      </c>
      <c r="S2857" s="21">
        <f>IF($A2857="","",IFERROR(INDEX(Offerte!$D$2:$D$200,MATCH($Q2857,Offerte!$L$2:$L$200,0)),0))</f>
        <v/>
      </c>
      <c r="T2857" s="21">
        <f>IF($A2857="","",IFERROR(INDEX(Offerte!$G$2:$G$200,MATCH($Q2857,Offerte!$L$2:$L$200,0)),"NO"))</f>
        <v/>
      </c>
    </row>
    <row r="2858">
      <c r="A2858" s="10">
        <f>IF(Offerte!$A94="","",Offerte!$A94)</f>
        <v/>
      </c>
      <c r="B2858" s="10">
        <f>IF(Offerte!$A94="","",Offerte!$B94)</f>
        <v/>
      </c>
      <c r="C2858" s="10">
        <f>IF(Offerte!$A94="","",Offerte!$C94)</f>
        <v/>
      </c>
      <c r="D2858" s="10" t="inlineStr">
        <is>
          <t>A.1.2</t>
        </is>
      </c>
      <c r="E2858" s="10" t="inlineStr">
        <is>
          <t>A</t>
        </is>
      </c>
      <c r="F2858" s="10" t="inlineStr">
        <is>
          <t>Q</t>
        </is>
      </c>
      <c r="G2858" s="10" t="inlineStr">
        <is>
          <t>higher</t>
        </is>
      </c>
      <c r="H2858" s="10" t="n">
        <v>4</v>
      </c>
      <c r="I2858" s="10" t="inlineStr">
        <is>
          <t>Numero aggiuntivo di passeggeri controllati</t>
        </is>
      </c>
      <c r="J2858" s="20" t="n"/>
      <c r="K2858" s="20" t="n"/>
      <c r="L2858" s="20" t="n"/>
      <c r="M2858" s="20" t="n"/>
      <c r="N2858" s="21">
        <f>IF($A2858="","",IFERROR(VALUE($J2858),0))</f>
        <v/>
      </c>
      <c r="O2858" s="21">
        <f>IF($A2858="",0,IF(OR($S2858&lt;&gt;1,COUNTA($J2858:$M2858)=0),0,IF(SUMPRODUCT(MAX(($C$5:$C$6173=$C2858)*($D$5:$D$6173=$D2858)*($S$5:$S$6173=1)*IFERROR($N$5:$N$6173*1,0)))&gt;0,ROUND($H2858*($N2858/SUMPRODUCT(MAX(($C$5:$C$6173=$C2858)*($D$5:$D$6173=$D2858)*($S$5:$S$6173=1)*IFERROR($N$5:$N$6173*1,0)))),4),0)))</f>
        <v/>
      </c>
      <c r="P2858" s="10" t="inlineStr">
        <is>
          <t>passeggeri/anno</t>
        </is>
      </c>
      <c r="Q2858" s="21">
        <f>IF($A2858="","",$A2858&amp;"|"&amp;$C2858)</f>
        <v/>
      </c>
      <c r="R2858" s="21">
        <f>IF($A2858="","",$A2858&amp;"|"&amp;$C2858&amp;"|"&amp;$D2858)</f>
        <v/>
      </c>
      <c r="S2858" s="21">
        <f>IF($A2858="","",IFERROR(INDEX(Offerte!$D$2:$D$200,MATCH($Q2858,Offerte!$L$2:$L$200,0)),0))</f>
        <v/>
      </c>
      <c r="T2858" s="21">
        <f>IF($A2858="","",IFERROR(INDEX(Offerte!$G$2:$G$200,MATCH($Q2858,Offerte!$L$2:$L$200,0)),"NO"))</f>
        <v/>
      </c>
    </row>
    <row r="2859">
      <c r="A2859" s="10">
        <f>IF(Offerte!$A94="","",Offerte!$A94)</f>
        <v/>
      </c>
      <c r="B2859" s="10">
        <f>IF(Offerte!$A94="","",Offerte!$B94)</f>
        <v/>
      </c>
      <c r="C2859" s="10">
        <f>IF(Offerte!$A94="","",Offerte!$C94)</f>
        <v/>
      </c>
      <c r="D2859" s="10" t="inlineStr">
        <is>
          <t>B.1.1</t>
        </is>
      </c>
      <c r="E2859" s="10" t="inlineStr">
        <is>
          <t>B</t>
        </is>
      </c>
      <c r="F2859" s="10" t="inlineStr">
        <is>
          <t>Q</t>
        </is>
      </c>
      <c r="G2859" s="10" t="inlineStr">
        <is>
          <t>higher</t>
        </is>
      </c>
      <c r="H2859" s="10" t="n">
        <v>3</v>
      </c>
      <c r="I2859" s="10" t="inlineStr">
        <is>
          <t>Incremento dei posti offerti nelle fasce di punta</t>
        </is>
      </c>
      <c r="J2859" s="20" t="n"/>
      <c r="K2859" s="20" t="n"/>
      <c r="L2859" s="20" t="n"/>
      <c r="M2859" s="20" t="n"/>
      <c r="N2859" s="21">
        <f>IF($A2859="","",IFERROR(VALUE($J2859),0))</f>
        <v/>
      </c>
      <c r="O2859" s="21">
        <f>IF($A2859="",0,IF(OR($S2859&lt;&gt;1,COUNTA($J2859:$M2859)=0),0,IF(SUMPRODUCT(MAX(($C$5:$C$6173=$C2859)*($D$5:$D$6173=$D2859)*($S$5:$S$6173=1)*IFERROR($N$5:$N$6173*1,0)))&gt;0,ROUND($H2859*($N2859/SUMPRODUCT(MAX(($C$5:$C$6173=$C2859)*($D$5:$D$6173=$D2859)*($S$5:$S$6173=1)*IFERROR($N$5:$N$6173*1,0)))),4),0)))</f>
        <v/>
      </c>
      <c r="P2859" s="10" t="inlineStr">
        <is>
          <t>posti*km</t>
        </is>
      </c>
      <c r="Q2859" s="21">
        <f>IF($A2859="","",$A2859&amp;"|"&amp;$C2859)</f>
        <v/>
      </c>
      <c r="R2859" s="21">
        <f>IF($A2859="","",$A2859&amp;"|"&amp;$C2859&amp;"|"&amp;$D2859)</f>
        <v/>
      </c>
      <c r="S2859" s="21">
        <f>IF($A2859="","",IFERROR(INDEX(Offerte!$D$2:$D$200,MATCH($Q2859,Offerte!$L$2:$L$200,0)),0))</f>
        <v/>
      </c>
      <c r="T2859" s="21">
        <f>IF($A2859="","",IFERROR(INDEX(Offerte!$G$2:$G$200,MATCH($Q2859,Offerte!$L$2:$L$200,0)),"NO"))</f>
        <v/>
      </c>
    </row>
    <row r="2860">
      <c r="A2860" s="10">
        <f>IF(Offerte!$A94="","",Offerte!$A94)</f>
        <v/>
      </c>
      <c r="B2860" s="10">
        <f>IF(Offerte!$A94="","",Offerte!$B94)</f>
        <v/>
      </c>
      <c r="C2860" s="10">
        <f>IF(Offerte!$A94="","",Offerte!$C94)</f>
        <v/>
      </c>
      <c r="D2860" s="10" t="inlineStr">
        <is>
          <t>B.2.1</t>
        </is>
      </c>
      <c r="E2860" s="10" t="inlineStr">
        <is>
          <t>B</t>
        </is>
      </c>
      <c r="F2860" s="10" t="inlineStr">
        <is>
          <t>Q</t>
        </is>
      </c>
      <c r="G2860" s="10" t="inlineStr">
        <is>
          <t>higher</t>
        </is>
      </c>
      <c r="H2860" s="10" t="n">
        <v>4</v>
      </c>
      <c r="I2860" s="10" t="inlineStr">
        <is>
          <t>Corse aggiuntive nell'arco giornaliero base</t>
        </is>
      </c>
      <c r="J2860" s="20" t="n"/>
      <c r="K2860" s="20" t="n"/>
      <c r="L2860" s="20" t="n"/>
      <c r="M2860" s="20" t="n"/>
      <c r="N2860" s="21">
        <f>IF($A2860="","",IFERROR(VALUE($J2860),0))</f>
        <v/>
      </c>
      <c r="O2860" s="21">
        <f>IF($A2860="",0,IF(OR($S2860&lt;&gt;1,COUNTA($J2860:$M2860)=0),0,IF(SUMPRODUCT(MAX(($C$5:$C$6173=$C2860)*($D$5:$D$6173=$D2860)*($S$5:$S$6173=1)*IFERROR($N$5:$N$6173*1,0)))&gt;0,ROUND($H2860*($N2860/SUMPRODUCT(MAX(($C$5:$C$6173=$C2860)*($D$5:$D$6173=$D2860)*($S$5:$S$6173=1)*IFERROR($N$5:$N$6173*1,0)))),4),0)))</f>
        <v/>
      </c>
      <c r="P2860" s="10" t="inlineStr">
        <is>
          <t>corse</t>
        </is>
      </c>
      <c r="Q2860" s="21">
        <f>IF($A2860="","",$A2860&amp;"|"&amp;$C2860)</f>
        <v/>
      </c>
      <c r="R2860" s="21">
        <f>IF($A2860="","",$A2860&amp;"|"&amp;$C2860&amp;"|"&amp;$D2860)</f>
        <v/>
      </c>
      <c r="S2860" s="21">
        <f>IF($A2860="","",IFERROR(INDEX(Offerte!$D$2:$D$200,MATCH($Q2860,Offerte!$L$2:$L$200,0)),0))</f>
        <v/>
      </c>
      <c r="T2860" s="21">
        <f>IF($A2860="","",IFERROR(INDEX(Offerte!$G$2:$G$200,MATCH($Q2860,Offerte!$L$2:$L$200,0)),"NO"))</f>
        <v/>
      </c>
    </row>
    <row r="2861">
      <c r="A2861" s="10">
        <f>IF(Offerte!$A94="","",Offerte!$A94)</f>
        <v/>
      </c>
      <c r="B2861" s="10">
        <f>IF(Offerte!$A94="","",Offerte!$B94)</f>
        <v/>
      </c>
      <c r="C2861" s="10">
        <f>IF(Offerte!$A94="","",Offerte!$C94)</f>
        <v/>
      </c>
      <c r="D2861" s="10" t="inlineStr">
        <is>
          <t>B.3.1</t>
        </is>
      </c>
      <c r="E2861" s="10" t="inlineStr">
        <is>
          <t>B</t>
        </is>
      </c>
      <c r="F2861" s="10" t="inlineStr">
        <is>
          <t>Q</t>
        </is>
      </c>
      <c r="G2861" s="10" t="inlineStr">
        <is>
          <t>higher</t>
        </is>
      </c>
      <c r="H2861" s="10" t="n">
        <v>2</v>
      </c>
      <c r="I2861" s="10" t="inlineStr">
        <is>
          <t>Numero di corse aggiuntive per allungamento dell'arco di servizio giornaliero nelle fasce serali</t>
        </is>
      </c>
      <c r="J2861" s="20" t="n"/>
      <c r="K2861" s="20" t="n"/>
      <c r="L2861" s="20" t="n"/>
      <c r="M2861" s="20" t="n"/>
      <c r="N2861" s="21">
        <f>IF($A2861="","",IFERROR(VALUE($J2861),0))</f>
        <v/>
      </c>
      <c r="O2861" s="21">
        <f>IF($A2861="",0,IF(OR($S2861&lt;&gt;1,COUNTA($J2861:$M2861)=0),0,IF(SUMPRODUCT(MAX(($C$5:$C$6173=$C2861)*($D$5:$D$6173=$D2861)*($S$5:$S$6173=1)*IFERROR($N$5:$N$6173*1,0)))&gt;0,ROUND($H2861*($N2861/SUMPRODUCT(MAX(($C$5:$C$6173=$C2861)*($D$5:$D$6173=$D2861)*($S$5:$S$6173=1)*IFERROR($N$5:$N$6173*1,0)))),4),0)))</f>
        <v/>
      </c>
      <c r="P2861" s="10" t="inlineStr">
        <is>
          <t>corse</t>
        </is>
      </c>
      <c r="Q2861" s="21">
        <f>IF($A2861="","",$A2861&amp;"|"&amp;$C2861)</f>
        <v/>
      </c>
      <c r="R2861" s="21">
        <f>IF($A2861="","",$A2861&amp;"|"&amp;$C2861&amp;"|"&amp;$D2861)</f>
        <v/>
      </c>
      <c r="S2861" s="21">
        <f>IF($A2861="","",IFERROR(INDEX(Offerte!$D$2:$D$200,MATCH($Q2861,Offerte!$L$2:$L$200,0)),0))</f>
        <v/>
      </c>
      <c r="T2861" s="21">
        <f>IF($A2861="","",IFERROR(INDEX(Offerte!$G$2:$G$200,MATCH($Q2861,Offerte!$L$2:$L$200,0)),"NO"))</f>
        <v/>
      </c>
    </row>
    <row r="2862">
      <c r="A2862" s="10">
        <f>IF(Offerte!$A94="","",Offerte!$A94)</f>
        <v/>
      </c>
      <c r="B2862" s="10">
        <f>IF(Offerte!$A94="","",Offerte!$B94)</f>
        <v/>
      </c>
      <c r="C2862" s="10">
        <f>IF(Offerte!$A94="","",Offerte!$C94)</f>
        <v/>
      </c>
      <c r="D2862" s="10" t="inlineStr">
        <is>
          <t>B.4.1</t>
        </is>
      </c>
      <c r="E2862" s="10" t="inlineStr">
        <is>
          <t>B</t>
        </is>
      </c>
      <c r="F2862" s="10" t="inlineStr">
        <is>
          <t>Q</t>
        </is>
      </c>
      <c r="G2862" s="10" t="inlineStr">
        <is>
          <t>higher</t>
        </is>
      </c>
      <c r="H2862" s="10" t="n">
        <v>3</v>
      </c>
      <c r="I2862" s="10" t="inlineStr">
        <is>
          <t>Percorrenze aggiuntive offerte nel Programma d'esercizio delle prime due fasi attuative</t>
        </is>
      </c>
      <c r="J2862" s="20" t="n"/>
      <c r="K2862" s="20" t="n"/>
      <c r="L2862" s="20" t="n"/>
      <c r="M2862" s="20" t="n"/>
      <c r="N2862" s="21">
        <f>IF($A2862="","",IFERROR(VALUE($J2862),0))</f>
        <v/>
      </c>
      <c r="O2862" s="21">
        <f>IF($A2862="",0,IF(OR($S2862&lt;&gt;1,COUNTA($J2862:$M2862)=0),0,IF(SUMPRODUCT(MAX(($C$5:$C$6173=$C2862)*($D$5:$D$6173=$D2862)*($S$5:$S$6173=1)*IFERROR($N$5:$N$6173*1,0)))&gt;0,ROUND($H2862*($N2862/SUMPRODUCT(MAX(($C$5:$C$6173=$C2862)*($D$5:$D$6173=$D2862)*($S$5:$S$6173=1)*IFERROR($N$5:$N$6173*1,0)))),4),0)))</f>
        <v/>
      </c>
      <c r="P2862" s="10" t="inlineStr">
        <is>
          <t>vett*km</t>
        </is>
      </c>
      <c r="Q2862" s="21">
        <f>IF($A2862="","",$A2862&amp;"|"&amp;$C2862)</f>
        <v/>
      </c>
      <c r="R2862" s="21">
        <f>IF($A2862="","",$A2862&amp;"|"&amp;$C2862&amp;"|"&amp;$D2862)</f>
        <v/>
      </c>
      <c r="S2862" s="21">
        <f>IF($A2862="","",IFERROR(INDEX(Offerte!$D$2:$D$200,MATCH($Q2862,Offerte!$L$2:$L$200,0)),0))</f>
        <v/>
      </c>
      <c r="T2862" s="21">
        <f>IF($A2862="","",IFERROR(INDEX(Offerte!$G$2:$G$200,MATCH($Q2862,Offerte!$L$2:$L$200,0)),"NO"))</f>
        <v/>
      </c>
    </row>
    <row r="2863">
      <c r="A2863" s="10">
        <f>IF(Offerte!$A94="","",Offerte!$A94)</f>
        <v/>
      </c>
      <c r="B2863" s="10">
        <f>IF(Offerte!$A94="","",Offerte!$B94)</f>
        <v/>
      </c>
      <c r="C2863" s="10">
        <f>IF(Offerte!$A94="","",Offerte!$C94)</f>
        <v/>
      </c>
      <c r="D2863" s="10" t="inlineStr">
        <is>
          <t>B.5.1</t>
        </is>
      </c>
      <c r="E2863" s="10" t="inlineStr">
        <is>
          <t>B</t>
        </is>
      </c>
      <c r="F2863" s="10" t="inlineStr">
        <is>
          <t>D</t>
        </is>
      </c>
      <c r="G2863" s="10" t="inlineStr">
        <is>
          <t>discretionary</t>
        </is>
      </c>
      <c r="H2863" s="10" t="n">
        <v>2</v>
      </c>
      <c r="I2863" s="10" t="inlineStr">
        <is>
          <t>Efficacia del progetto di servizi complementari DRT</t>
        </is>
      </c>
      <c r="J2863" s="20" t="n"/>
      <c r="K2863" s="20" t="n"/>
      <c r="L2863" s="20" t="n"/>
      <c r="M2863" s="20" t="n"/>
      <c r="N2863" s="21">
        <f>IF($A2863="","",MAX(0,MIN(1,IFERROR(VALUE($M2863),0))))</f>
        <v/>
      </c>
      <c r="O2863" s="21">
        <f>IF($A2863="",0,IF(OR($S2863&lt;&gt;1,COUNTA($J2863:$M2863)=0),0,IF(SUMPRODUCT(MAX(($C$5:$C$6173=$C2863)*($D$5:$D$6173=$D2863)*($S$5:$S$6173=1)*IFERROR($N$5:$N$6173*1,0)))&gt;0,ROUND($H2863*($N2863/SUMPRODUCT(MAX(($C$5:$C$6173=$C2863)*($D$5:$D$6173=$D2863)*($S$5:$S$6173=1)*IFERROR($N$5:$N$6173*1,0)))),4),0)))</f>
        <v/>
      </c>
      <c r="P2863" s="10" t="inlineStr">
        <is>
          <t>coeff.</t>
        </is>
      </c>
      <c r="Q2863" s="21">
        <f>IF($A2863="","",$A2863&amp;"|"&amp;$C2863)</f>
        <v/>
      </c>
      <c r="R2863" s="21">
        <f>IF($A2863="","",$A2863&amp;"|"&amp;$C2863&amp;"|"&amp;$D2863)</f>
        <v/>
      </c>
      <c r="S2863" s="21">
        <f>IF($A2863="","",IFERROR(INDEX(Offerte!$D$2:$D$200,MATCH($Q2863,Offerte!$L$2:$L$200,0)),0))</f>
        <v/>
      </c>
      <c r="T2863" s="21">
        <f>IF($A2863="","",IFERROR(INDEX(Offerte!$G$2:$G$200,MATCH($Q2863,Offerte!$L$2:$L$200,0)),"NO"))</f>
        <v/>
      </c>
    </row>
    <row r="2864">
      <c r="A2864" s="10">
        <f>IF(Offerte!$A94="","",Offerte!$A94)</f>
        <v/>
      </c>
      <c r="B2864" s="10">
        <f>IF(Offerte!$A94="","",Offerte!$B94)</f>
        <v/>
      </c>
      <c r="C2864" s="10">
        <f>IF(Offerte!$A94="","",Offerte!$C94)</f>
        <v/>
      </c>
      <c r="D2864" s="10" t="inlineStr">
        <is>
          <t>C.1.1</t>
        </is>
      </c>
      <c r="E2864" s="10" t="inlineStr">
        <is>
          <t>C</t>
        </is>
      </c>
      <c r="F2864" s="10" t="inlineStr">
        <is>
          <t>Q</t>
        </is>
      </c>
      <c r="G2864" s="10" t="inlineStr">
        <is>
          <t>higher</t>
        </is>
      </c>
      <c r="H2864" s="10" t="n">
        <v>2</v>
      </c>
      <c r="I2864" s="10" t="inlineStr">
        <is>
          <t>Tasso di copertura del servizio con telecamere BSD</t>
        </is>
      </c>
      <c r="J2864" s="20" t="n"/>
      <c r="K2864" s="20" t="n"/>
      <c r="L2864" s="20" t="n"/>
      <c r="M2864" s="20" t="n"/>
      <c r="N2864" s="21">
        <f>IF($A2864="","",IFERROR(VALUE($K2864)/VALUE($L2864),IFERROR(VALUE($J2864),0)))</f>
        <v/>
      </c>
      <c r="O2864" s="21">
        <f>IF($A2864="",0,IF(OR($S2864&lt;&gt;1,COUNTA($J2864:$M2864)=0),0,IF(SUMPRODUCT(MAX(($C$5:$C$6173=$C2864)*($D$5:$D$6173=$D2864)*($S$5:$S$6173=1)*IFERROR($N$5:$N$6173*1,0)))&gt;0,ROUND($H2864*($N2864/SUMPRODUCT(MAX(($C$5:$C$6173=$C2864)*($D$5:$D$6173=$D2864)*($S$5:$S$6173=1)*IFERROR($N$5:$N$6173*1,0)))),4),0)))</f>
        <v/>
      </c>
      <c r="P2864" s="10" t="inlineStr">
        <is>
          <t>Autobus attrezzati con telecamere BSD / Autobus totali in offerta, incluse scorte</t>
        </is>
      </c>
      <c r="Q2864" s="21">
        <f>IF($A2864="","",$A2864&amp;"|"&amp;$C2864)</f>
        <v/>
      </c>
      <c r="R2864" s="21">
        <f>IF($A2864="","",$A2864&amp;"|"&amp;$C2864&amp;"|"&amp;$D2864)</f>
        <v/>
      </c>
      <c r="S2864" s="21">
        <f>IF($A2864="","",IFERROR(INDEX(Offerte!$D$2:$D$200,MATCH($Q2864,Offerte!$L$2:$L$200,0)),0))</f>
        <v/>
      </c>
      <c r="T2864" s="21">
        <f>IF($A2864="","",IFERROR(INDEX(Offerte!$G$2:$G$200,MATCH($Q2864,Offerte!$L$2:$L$200,0)),"NO"))</f>
        <v/>
      </c>
    </row>
    <row r="2865">
      <c r="A2865" s="10">
        <f>IF(Offerte!$A94="","",Offerte!$A94)</f>
        <v/>
      </c>
      <c r="B2865" s="10">
        <f>IF(Offerte!$A94="","",Offerte!$B94)</f>
        <v/>
      </c>
      <c r="C2865" s="10">
        <f>IF(Offerte!$A94="","",Offerte!$C94)</f>
        <v/>
      </c>
      <c r="D2865" s="10" t="inlineStr">
        <is>
          <t>C.1.2</t>
        </is>
      </c>
      <c r="E2865" s="10" t="inlineStr">
        <is>
          <t>C</t>
        </is>
      </c>
      <c r="F2865" s="10" t="inlineStr">
        <is>
          <t>Q</t>
        </is>
      </c>
      <c r="G2865" s="10" t="inlineStr">
        <is>
          <t>higher</t>
        </is>
      </c>
      <c r="H2865" s="10" t="n">
        <v>2</v>
      </c>
      <c r="I2865" s="10" t="inlineStr">
        <is>
          <t>Tasso di copertura del servizio con telecamere ADAS</t>
        </is>
      </c>
      <c r="J2865" s="20" t="n"/>
      <c r="K2865" s="20" t="n"/>
      <c r="L2865" s="20" t="n"/>
      <c r="M2865" s="20" t="n"/>
      <c r="N2865" s="21">
        <f>IF($A2865="","",IFERROR(VALUE($K2865)/VALUE($L2865),IFERROR(VALUE($J2865),0)))</f>
        <v/>
      </c>
      <c r="O2865" s="21">
        <f>IF($A2865="",0,IF(OR($S2865&lt;&gt;1,COUNTA($J2865:$M2865)=0),0,IF(SUMPRODUCT(MAX(($C$5:$C$6173=$C2865)*($D$5:$D$6173=$D2865)*($S$5:$S$6173=1)*IFERROR($N$5:$N$6173*1,0)))&gt;0,ROUND($H2865*($N2865/SUMPRODUCT(MAX(($C$5:$C$6173=$C2865)*($D$5:$D$6173=$D2865)*($S$5:$S$6173=1)*IFERROR($N$5:$N$6173*1,0)))),4),0)))</f>
        <v/>
      </c>
      <c r="P2865" s="10" t="inlineStr">
        <is>
          <t>Autobus attrezzati con telecamere ADAS / Autobus totali in offerta, incluse scorte</t>
        </is>
      </c>
      <c r="Q2865" s="21">
        <f>IF($A2865="","",$A2865&amp;"|"&amp;$C2865)</f>
        <v/>
      </c>
      <c r="R2865" s="21">
        <f>IF($A2865="","",$A2865&amp;"|"&amp;$C2865&amp;"|"&amp;$D2865)</f>
        <v/>
      </c>
      <c r="S2865" s="21">
        <f>IF($A2865="","",IFERROR(INDEX(Offerte!$D$2:$D$200,MATCH($Q2865,Offerte!$L$2:$L$200,0)),0))</f>
        <v/>
      </c>
      <c r="T2865" s="21">
        <f>IF($A2865="","",IFERROR(INDEX(Offerte!$G$2:$G$200,MATCH($Q2865,Offerte!$L$2:$L$200,0)),"NO"))</f>
        <v/>
      </c>
    </row>
    <row r="2866">
      <c r="A2866" s="10">
        <f>IF(Offerte!$A94="","",Offerte!$A94)</f>
        <v/>
      </c>
      <c r="B2866" s="10">
        <f>IF(Offerte!$A94="","",Offerte!$B94)</f>
        <v/>
      </c>
      <c r="C2866" s="10">
        <f>IF(Offerte!$A94="","",Offerte!$C94)</f>
        <v/>
      </c>
      <c r="D2866" s="10" t="inlineStr">
        <is>
          <t>C.2.1</t>
        </is>
      </c>
      <c r="E2866" s="10" t="inlineStr">
        <is>
          <t>C</t>
        </is>
      </c>
      <c r="F2866" s="10" t="inlineStr">
        <is>
          <t>Q</t>
        </is>
      </c>
      <c r="G2866" s="10" t="inlineStr">
        <is>
          <t>higher</t>
        </is>
      </c>
      <c r="H2866" s="10" t="n">
        <v>3</v>
      </c>
      <c r="I2866" s="10" t="inlineStr">
        <is>
          <t>Tasso di copertura del servizio con telecamere di bordo di videosorveglianza</t>
        </is>
      </c>
      <c r="J2866" s="20" t="n"/>
      <c r="K2866" s="20" t="n"/>
      <c r="L2866" s="20" t="n"/>
      <c r="M2866" s="20" t="n"/>
      <c r="N2866" s="21">
        <f>IF($A2866="","",IFERROR(VALUE($K2866)/VALUE($L2866),IFERROR(VALUE($J2866),0)))</f>
        <v/>
      </c>
      <c r="O2866" s="21">
        <f>IF($A2866="",0,IF(OR($S2866&lt;&gt;1,COUNTA($J2866:$M2866)=0),0,IF(SUMPRODUCT(MAX(($C$5:$C$6173=$C2866)*($D$5:$D$6173=$D2866)*($S$5:$S$6173=1)*IFERROR($N$5:$N$6173*1,0)))&gt;0,ROUND($H2866*($N2866/SUMPRODUCT(MAX(($C$5:$C$6173=$C2866)*($D$5:$D$6173=$D2866)*($S$5:$S$6173=1)*IFERROR($N$5:$N$6173*1,0)))),4),0)))</f>
        <v/>
      </c>
      <c r="P2866" s="10" t="inlineStr">
        <is>
          <t>Autobus attrezzati con videosorveglianza / Autobus totali in offerta, incluse scorte</t>
        </is>
      </c>
      <c r="Q2866" s="21">
        <f>IF($A2866="","",$A2866&amp;"|"&amp;$C2866)</f>
        <v/>
      </c>
      <c r="R2866" s="21">
        <f>IF($A2866="","",$A2866&amp;"|"&amp;$C2866&amp;"|"&amp;$D2866)</f>
        <v/>
      </c>
      <c r="S2866" s="21">
        <f>IF($A2866="","",IFERROR(INDEX(Offerte!$D$2:$D$200,MATCH($Q2866,Offerte!$L$2:$L$200,0)),0))</f>
        <v/>
      </c>
      <c r="T2866" s="21">
        <f>IF($A2866="","",IFERROR(INDEX(Offerte!$G$2:$G$200,MATCH($Q2866,Offerte!$L$2:$L$200,0)),"NO"))</f>
        <v/>
      </c>
    </row>
    <row r="2867">
      <c r="A2867" s="10">
        <f>IF(Offerte!$A94="","",Offerte!$A94)</f>
        <v/>
      </c>
      <c r="B2867" s="10">
        <f>IF(Offerte!$A94="","",Offerte!$B94)</f>
        <v/>
      </c>
      <c r="C2867" s="10">
        <f>IF(Offerte!$A94="","",Offerte!$C94)</f>
        <v/>
      </c>
      <c r="D2867" s="10" t="inlineStr">
        <is>
          <t>C.2.2</t>
        </is>
      </c>
      <c r="E2867" s="10" t="inlineStr">
        <is>
          <t>C</t>
        </is>
      </c>
      <c r="F2867" s="10" t="inlineStr">
        <is>
          <t>T</t>
        </is>
      </c>
      <c r="G2867" s="10" t="inlineStr">
        <is>
          <t>tabular</t>
        </is>
      </c>
      <c r="H2867" s="10" t="n">
        <v>1</v>
      </c>
      <c r="I2867" s="10" t="inlineStr">
        <is>
          <t>Software video/audio analisi per situazioni di pericolo</t>
        </is>
      </c>
      <c r="J2867" s="20" t="n"/>
      <c r="K2867" s="20" t="n"/>
      <c r="L2867" s="20" t="n"/>
      <c r="M2867" s="20" t="n"/>
      <c r="N2867" s="21">
        <f>IF($A2867="","",IF(IFERROR(VALUE($M2867),0)=1,1,0))</f>
        <v/>
      </c>
      <c r="O2867" s="21">
        <f>IF($A2867="",0,IF(OR($S2867&lt;&gt;1,COUNTA($J2867:$M2867)=0),0,IF($N2867=1,$H2867,0)))</f>
        <v/>
      </c>
      <c r="P2867" s="10" t="inlineStr">
        <is>
          <t>sì/no</t>
        </is>
      </c>
      <c r="Q2867" s="21">
        <f>IF($A2867="","",$A2867&amp;"|"&amp;$C2867)</f>
        <v/>
      </c>
      <c r="R2867" s="21">
        <f>IF($A2867="","",$A2867&amp;"|"&amp;$C2867&amp;"|"&amp;$D2867)</f>
        <v/>
      </c>
      <c r="S2867" s="21">
        <f>IF($A2867="","",IFERROR(INDEX(Offerte!$D$2:$D$200,MATCH($Q2867,Offerte!$L$2:$L$200,0)),0))</f>
        <v/>
      </c>
      <c r="T2867" s="21">
        <f>IF($A2867="","",IFERROR(INDEX(Offerte!$G$2:$G$200,MATCH($Q2867,Offerte!$L$2:$L$200,0)),"NO"))</f>
        <v/>
      </c>
    </row>
    <row r="2868">
      <c r="A2868" s="10">
        <f>IF(Offerte!$A94="","",Offerte!$A94)</f>
        <v/>
      </c>
      <c r="B2868" s="10">
        <f>IF(Offerte!$A94="","",Offerte!$B94)</f>
        <v/>
      </c>
      <c r="C2868" s="10">
        <f>IF(Offerte!$A94="","",Offerte!$C94)</f>
        <v/>
      </c>
      <c r="D2868" s="10" t="inlineStr">
        <is>
          <t>C.2.3</t>
        </is>
      </c>
      <c r="E2868" s="10" t="inlineStr">
        <is>
          <t>C</t>
        </is>
      </c>
      <c r="F2868" s="10" t="inlineStr">
        <is>
          <t>T</t>
        </is>
      </c>
      <c r="G2868" s="10" t="inlineStr">
        <is>
          <t>tabular</t>
        </is>
      </c>
      <c r="H2868" s="10" t="n">
        <v>1</v>
      </c>
      <c r="I2868" s="10" t="inlineStr">
        <is>
          <t>Collegamento con centrale qualificata di pronto intervento</t>
        </is>
      </c>
      <c r="J2868" s="20" t="n"/>
      <c r="K2868" s="20" t="n"/>
      <c r="L2868" s="20" t="n"/>
      <c r="M2868" s="20" t="n"/>
      <c r="N2868" s="21">
        <f>IF($A2868="","",IF(IFERROR(VALUE($M2868),0)=1,1,0))</f>
        <v/>
      </c>
      <c r="O2868" s="21">
        <f>IF($A2868="",0,IF(OR($S2868&lt;&gt;1,COUNTA($J2868:$M2868)=0),0,IF($N2868=1,$H2868,0)))</f>
        <v/>
      </c>
      <c r="P2868" s="10" t="inlineStr">
        <is>
          <t>sì/no</t>
        </is>
      </c>
      <c r="Q2868" s="21">
        <f>IF($A2868="","",$A2868&amp;"|"&amp;$C2868)</f>
        <v/>
      </c>
      <c r="R2868" s="21">
        <f>IF($A2868="","",$A2868&amp;"|"&amp;$C2868&amp;"|"&amp;$D2868)</f>
        <v/>
      </c>
      <c r="S2868" s="21">
        <f>IF($A2868="","",IFERROR(INDEX(Offerte!$D$2:$D$200,MATCH($Q2868,Offerte!$L$2:$L$200,0)),0))</f>
        <v/>
      </c>
      <c r="T2868" s="21">
        <f>IF($A2868="","",IFERROR(INDEX(Offerte!$G$2:$G$200,MATCH($Q2868,Offerte!$L$2:$L$200,0)),"NO"))</f>
        <v/>
      </c>
    </row>
    <row r="2869">
      <c r="A2869" s="10">
        <f>IF(Offerte!$A94="","",Offerte!$A94)</f>
        <v/>
      </c>
      <c r="B2869" s="10">
        <f>IF(Offerte!$A94="","",Offerte!$B94)</f>
        <v/>
      </c>
      <c r="C2869" s="10">
        <f>IF(Offerte!$A94="","",Offerte!$C94)</f>
        <v/>
      </c>
      <c r="D2869" s="10" t="inlineStr">
        <is>
          <t>C.2.4</t>
        </is>
      </c>
      <c r="E2869" s="10" t="inlineStr">
        <is>
          <t>C</t>
        </is>
      </c>
      <c r="F2869" s="10" t="inlineStr">
        <is>
          <t>Q</t>
        </is>
      </c>
      <c r="G2869" s="10" t="inlineStr">
        <is>
          <t>higher</t>
        </is>
      </c>
      <c r="H2869" s="10" t="n">
        <v>1</v>
      </c>
      <c r="I2869" s="10" t="inlineStr">
        <is>
          <t>Tasso di copertura del servizio con dispositivi per la chiamata di emergenza del conducente</t>
        </is>
      </c>
      <c r="J2869" s="20" t="n"/>
      <c r="K2869" s="20" t="n"/>
      <c r="L2869" s="20" t="n"/>
      <c r="M2869" s="20" t="n"/>
      <c r="N2869" s="21">
        <f>IF($A2869="","",IFERROR(VALUE($K2869)/VALUE($L2869),IFERROR(VALUE($J2869),0)))</f>
        <v/>
      </c>
      <c r="O2869" s="21">
        <f>IF($A2869="",0,IF(OR($S2869&lt;&gt;1,COUNTA($J2869:$M2869)=0),0,IF(SUMPRODUCT(MAX(($C$5:$C$6173=$C2869)*($D$5:$D$6173=$D2869)*($S$5:$S$6173=1)*IFERROR($N$5:$N$6173*1,0)))&gt;0,ROUND($H2869*($N2869/SUMPRODUCT(MAX(($C$5:$C$6173=$C2869)*($D$5:$D$6173=$D2869)*($S$5:$S$6173=1)*IFERROR($N$5:$N$6173*1,0)))),4),0)))</f>
        <v/>
      </c>
      <c r="P2869" s="10" t="inlineStr">
        <is>
          <t>Autobus attrezzati con chiamata di emergenza / Autobus totali in offerta, incluse scorte</t>
        </is>
      </c>
      <c r="Q2869" s="21">
        <f>IF($A2869="","",$A2869&amp;"|"&amp;$C2869)</f>
        <v/>
      </c>
      <c r="R2869" s="21">
        <f>IF($A2869="","",$A2869&amp;"|"&amp;$C2869&amp;"|"&amp;$D2869)</f>
        <v/>
      </c>
      <c r="S2869" s="21">
        <f>IF($A2869="","",IFERROR(INDEX(Offerte!$D$2:$D$200,MATCH($Q2869,Offerte!$L$2:$L$200,0)),0))</f>
        <v/>
      </c>
      <c r="T2869" s="21">
        <f>IF($A2869="","",IFERROR(INDEX(Offerte!$G$2:$G$200,MATCH($Q2869,Offerte!$L$2:$L$200,0)),"NO"))</f>
        <v/>
      </c>
    </row>
    <row r="2870">
      <c r="A2870" s="10">
        <f>IF(Offerte!$A94="","",Offerte!$A94)</f>
        <v/>
      </c>
      <c r="B2870" s="10">
        <f>IF(Offerte!$A94="","",Offerte!$B94)</f>
        <v/>
      </c>
      <c r="C2870" s="10">
        <f>IF(Offerte!$A94="","",Offerte!$C94)</f>
        <v/>
      </c>
      <c r="D2870" s="10" t="inlineStr">
        <is>
          <t>C.3.1</t>
        </is>
      </c>
      <c r="E2870" s="10" t="inlineStr">
        <is>
          <t>C</t>
        </is>
      </c>
      <c r="F2870" s="10" t="inlineStr">
        <is>
          <t>Q</t>
        </is>
      </c>
      <c r="G2870" s="10" t="inlineStr">
        <is>
          <t>higher</t>
        </is>
      </c>
      <c r="H2870" s="10" t="n">
        <v>2</v>
      </c>
      <c r="I2870" s="10" t="inlineStr">
        <is>
          <t>Tasso di copertura del servizio con dispositivi di informazione dinamica a bordo mezzo</t>
        </is>
      </c>
      <c r="J2870" s="20" t="n"/>
      <c r="K2870" s="20" t="n"/>
      <c r="L2870" s="20" t="n"/>
      <c r="M2870" s="20" t="n"/>
      <c r="N2870" s="21">
        <f>IF($A2870="","",IFERROR(VALUE($K2870)/VALUE($L2870),IFERROR(VALUE($J2870),0)))</f>
        <v/>
      </c>
      <c r="O2870" s="21">
        <f>IF($A2870="",0,IF(OR($S2870&lt;&gt;1,COUNTA($J2870:$M2870)=0),0,IF(SUMPRODUCT(MAX(($C$5:$C$6173=$C2870)*($D$5:$D$6173=$D2870)*($S$5:$S$6173=1)*IFERROR($N$5:$N$6173*1,0)))&gt;0,ROUND($H2870*($N2870/SUMPRODUCT(MAX(($C$5:$C$6173=$C2870)*($D$5:$D$6173=$D2870)*($S$5:$S$6173=1)*IFERROR($N$5:$N$6173*1,0)))),4),0)))</f>
        <v/>
      </c>
      <c r="P2870" s="10" t="inlineStr">
        <is>
          <t>Autobus con monitor e indicatori vocali / Autobus totali in offerta, incluse scorte</t>
        </is>
      </c>
      <c r="Q2870" s="21">
        <f>IF($A2870="","",$A2870&amp;"|"&amp;$C2870)</f>
        <v/>
      </c>
      <c r="R2870" s="21">
        <f>IF($A2870="","",$A2870&amp;"|"&amp;$C2870&amp;"|"&amp;$D2870)</f>
        <v/>
      </c>
      <c r="S2870" s="21">
        <f>IF($A2870="","",IFERROR(INDEX(Offerte!$D$2:$D$200,MATCH($Q2870,Offerte!$L$2:$L$200,0)),0))</f>
        <v/>
      </c>
      <c r="T2870" s="21">
        <f>IF($A2870="","",IFERROR(INDEX(Offerte!$G$2:$G$200,MATCH($Q2870,Offerte!$L$2:$L$200,0)),"NO"))</f>
        <v/>
      </c>
    </row>
    <row r="2871">
      <c r="A2871" s="10">
        <f>IF(Offerte!$A94="","",Offerte!$A94)</f>
        <v/>
      </c>
      <c r="B2871" s="10">
        <f>IF(Offerte!$A94="","",Offerte!$B94)</f>
        <v/>
      </c>
      <c r="C2871" s="10">
        <f>IF(Offerte!$A94="","",Offerte!$C94)</f>
        <v/>
      </c>
      <c r="D2871" s="10" t="inlineStr">
        <is>
          <t>C.3.2</t>
        </is>
      </c>
      <c r="E2871" s="10" t="inlineStr">
        <is>
          <t>C</t>
        </is>
      </c>
      <c r="F2871" s="10" t="inlineStr">
        <is>
          <t>T</t>
        </is>
      </c>
      <c r="G2871" s="10" t="inlineStr">
        <is>
          <t>tabular</t>
        </is>
      </c>
      <c r="H2871" s="10" t="n">
        <v>2</v>
      </c>
      <c r="I2871" s="10" t="inlineStr">
        <is>
          <t>Informazioni a bordo su coincidenze ai nodi</t>
        </is>
      </c>
      <c r="J2871" s="20" t="n"/>
      <c r="K2871" s="20" t="n"/>
      <c r="L2871" s="20" t="n"/>
      <c r="M2871" s="20" t="n"/>
      <c r="N2871" s="21">
        <f>IF($A2871="","",IF(IFERROR(VALUE($M2871),0)=1,1,0))</f>
        <v/>
      </c>
      <c r="O2871" s="21">
        <f>IF($A2871="",0,IF(OR($S2871&lt;&gt;1,COUNTA($J2871:$M2871)=0),0,IF(AND($N2871=1,IFERROR(SUMIFS($N$5:$N$6173,$Q$5:$Q$6173,$Q2871,$D$5:$D$6173,"C.3.1"),0)&gt;=0.5),$H2871,0)))</f>
        <v/>
      </c>
      <c r="P2871" s="10" t="inlineStr">
        <is>
          <t>Dipende da C.3.1 &gt;= 0.5</t>
        </is>
      </c>
      <c r="Q2871" s="21">
        <f>IF($A2871="","",$A2871&amp;"|"&amp;$C2871)</f>
        <v/>
      </c>
      <c r="R2871" s="21">
        <f>IF($A2871="","",$A2871&amp;"|"&amp;$C2871&amp;"|"&amp;$D2871)</f>
        <v/>
      </c>
      <c r="S2871" s="21">
        <f>IF($A2871="","",IFERROR(INDEX(Offerte!$D$2:$D$200,MATCH($Q2871,Offerte!$L$2:$L$200,0)),0))</f>
        <v/>
      </c>
      <c r="T2871" s="21">
        <f>IF($A2871="","",IFERROR(INDEX(Offerte!$G$2:$G$200,MATCH($Q2871,Offerte!$L$2:$L$200,0)),"NO"))</f>
        <v/>
      </c>
    </row>
    <row r="2872">
      <c r="A2872" s="10">
        <f>IF(Offerte!$A94="","",Offerte!$A94)</f>
        <v/>
      </c>
      <c r="B2872" s="10">
        <f>IF(Offerte!$A94="","",Offerte!$B94)</f>
        <v/>
      </c>
      <c r="C2872" s="10">
        <f>IF(Offerte!$A94="","",Offerte!$C94)</f>
        <v/>
      </c>
      <c r="D2872" s="10" t="inlineStr">
        <is>
          <t>D.1.1</t>
        </is>
      </c>
      <c r="E2872" s="10" t="inlineStr">
        <is>
          <t>D</t>
        </is>
      </c>
      <c r="F2872" s="10" t="inlineStr">
        <is>
          <t>Q</t>
        </is>
      </c>
      <c r="G2872" s="10" t="inlineStr">
        <is>
          <t>higher</t>
        </is>
      </c>
      <c r="H2872" s="10" t="n">
        <v>3</v>
      </c>
      <c r="I2872" s="10" t="inlineStr">
        <is>
          <t>Installazione di pensiline</t>
        </is>
      </c>
      <c r="J2872" s="20" t="n"/>
      <c r="K2872" s="20" t="n"/>
      <c r="L2872" s="20" t="n"/>
      <c r="M2872" s="20" t="n"/>
      <c r="N2872" s="21">
        <f>IF($A2872="","",IFERROR(VALUE($J2872),0))</f>
        <v/>
      </c>
      <c r="O2872" s="21">
        <f>IF($A2872="",0,IF(OR($S2872&lt;&gt;1,COUNTA($J2872:$M2872)=0),0,IF(SUMPRODUCT(MAX(($C$5:$C$6173=$C2872)*($D$5:$D$6173=$D2872)*($S$5:$S$6173=1)*IFERROR($N$5:$N$6173*1,0)))&gt;0,ROUND($H2872*($N2872/SUMPRODUCT(MAX(($C$5:$C$6173=$C2872)*($D$5:$D$6173=$D2872)*($S$5:$S$6173=1)*IFERROR($N$5:$N$6173*1,0)))),4),0)))</f>
        <v/>
      </c>
      <c r="P2872" s="10" t="inlineStr">
        <is>
          <t>fermate</t>
        </is>
      </c>
      <c r="Q2872" s="21">
        <f>IF($A2872="","",$A2872&amp;"|"&amp;$C2872)</f>
        <v/>
      </c>
      <c r="R2872" s="21">
        <f>IF($A2872="","",$A2872&amp;"|"&amp;$C2872&amp;"|"&amp;$D2872)</f>
        <v/>
      </c>
      <c r="S2872" s="21">
        <f>IF($A2872="","",IFERROR(INDEX(Offerte!$D$2:$D$200,MATCH($Q2872,Offerte!$L$2:$L$200,0)),0))</f>
        <v/>
      </c>
      <c r="T2872" s="21">
        <f>IF($A2872="","",IFERROR(INDEX(Offerte!$G$2:$G$200,MATCH($Q2872,Offerte!$L$2:$L$200,0)),"NO"))</f>
        <v/>
      </c>
    </row>
    <row r="2873">
      <c r="A2873" s="10">
        <f>IF(Offerte!$A94="","",Offerte!$A94)</f>
        <v/>
      </c>
      <c r="B2873" s="10">
        <f>IF(Offerte!$A94="","",Offerte!$B94)</f>
        <v/>
      </c>
      <c r="C2873" s="10">
        <f>IF(Offerte!$A94="","",Offerte!$C94)</f>
        <v/>
      </c>
      <c r="D2873" s="10" t="inlineStr">
        <is>
          <t>D.1.2</t>
        </is>
      </c>
      <c r="E2873" s="10" t="inlineStr">
        <is>
          <t>D</t>
        </is>
      </c>
      <c r="F2873" s="10" t="inlineStr">
        <is>
          <t>Q</t>
        </is>
      </c>
      <c r="G2873" s="10" t="inlineStr">
        <is>
          <t>higher</t>
        </is>
      </c>
      <c r="H2873" s="10" t="n">
        <v>3</v>
      </c>
      <c r="I2873" s="10" t="inlineStr">
        <is>
          <t>Installazione di paline di fermata conformi alla DGR 581/2023</t>
        </is>
      </c>
      <c r="J2873" s="20" t="n"/>
      <c r="K2873" s="20" t="n"/>
      <c r="L2873" s="20" t="n"/>
      <c r="M2873" s="20" t="n"/>
      <c r="N2873" s="21">
        <f>IF($A2873="","",IFERROR(VALUE($J2873),0))</f>
        <v/>
      </c>
      <c r="O2873" s="21">
        <f>IF($A2873="",0,IF(OR($S2873&lt;&gt;1,COUNTA($J2873:$M2873)=0),0,IF(SUMPRODUCT(MAX(($C$5:$C$6173=$C2873)*($D$5:$D$6173=$D2873)*($S$5:$S$6173=1)*IFERROR($N$5:$N$6173*1,0)))&gt;0,ROUND($H2873*($N2873/SUMPRODUCT(MAX(($C$5:$C$6173=$C2873)*($D$5:$D$6173=$D2873)*($S$5:$S$6173=1)*IFERROR($N$5:$N$6173*1,0)))),4),0)))</f>
        <v/>
      </c>
      <c r="P2873" s="10" t="inlineStr">
        <is>
          <t>fermate</t>
        </is>
      </c>
      <c r="Q2873" s="21">
        <f>IF($A2873="","",$A2873&amp;"|"&amp;$C2873)</f>
        <v/>
      </c>
      <c r="R2873" s="21">
        <f>IF($A2873="","",$A2873&amp;"|"&amp;$C2873&amp;"|"&amp;$D2873)</f>
        <v/>
      </c>
      <c r="S2873" s="21">
        <f>IF($A2873="","",IFERROR(INDEX(Offerte!$D$2:$D$200,MATCH($Q2873,Offerte!$L$2:$L$200,0)),0))</f>
        <v/>
      </c>
      <c r="T2873" s="21">
        <f>IF($A2873="","",IFERROR(INDEX(Offerte!$G$2:$G$200,MATCH($Q2873,Offerte!$L$2:$L$200,0)),"NO"))</f>
        <v/>
      </c>
    </row>
    <row r="2874">
      <c r="A2874" s="10">
        <f>IF(Offerte!$A94="","",Offerte!$A94)</f>
        <v/>
      </c>
      <c r="B2874" s="10">
        <f>IF(Offerte!$A94="","",Offerte!$B94)</f>
        <v/>
      </c>
      <c r="C2874" s="10">
        <f>IF(Offerte!$A94="","",Offerte!$C94)</f>
        <v/>
      </c>
      <c r="D2874" s="10" t="inlineStr">
        <is>
          <t>D.1.3</t>
        </is>
      </c>
      <c r="E2874" s="10" t="inlineStr">
        <is>
          <t>D</t>
        </is>
      </c>
      <c r="F2874" s="10" t="inlineStr">
        <is>
          <t>Q</t>
        </is>
      </c>
      <c r="G2874" s="10" t="inlineStr">
        <is>
          <t>higher</t>
        </is>
      </c>
      <c r="H2874" s="10" t="n">
        <v>2</v>
      </c>
      <c r="I2874" s="10" t="inlineStr">
        <is>
          <t>Display informativi connessi alle fermate</t>
        </is>
      </c>
      <c r="J2874" s="20" t="n"/>
      <c r="K2874" s="20" t="n"/>
      <c r="L2874" s="20" t="n"/>
      <c r="M2874" s="20" t="n"/>
      <c r="N2874" s="21">
        <f>IF($A2874="","",IFERROR(VALUE($J2874),0))</f>
        <v/>
      </c>
      <c r="O2874" s="21">
        <f>IF($A2874="",0,IF(OR($S2874&lt;&gt;1,COUNTA($J2874:$M2874)=0),0,IF(SUMPRODUCT(MAX(($C$5:$C$6173=$C2874)*($D$5:$D$6173=$D2874)*($S$5:$S$6173=1)*IFERROR($N$5:$N$6173*1,0)))&gt;0,ROUND($H2874*($N2874/SUMPRODUCT(MAX(($C$5:$C$6173=$C2874)*($D$5:$D$6173=$D2874)*($S$5:$S$6173=1)*IFERROR($N$5:$N$6173*1,0)))),4),0)))</f>
        <v/>
      </c>
      <c r="P2874" s="10" t="inlineStr">
        <is>
          <t>fermate</t>
        </is>
      </c>
      <c r="Q2874" s="21">
        <f>IF($A2874="","",$A2874&amp;"|"&amp;$C2874)</f>
        <v/>
      </c>
      <c r="R2874" s="21">
        <f>IF($A2874="","",$A2874&amp;"|"&amp;$C2874&amp;"|"&amp;$D2874)</f>
        <v/>
      </c>
      <c r="S2874" s="21">
        <f>IF($A2874="","",IFERROR(INDEX(Offerte!$D$2:$D$200,MATCH($Q2874,Offerte!$L$2:$L$200,0)),0))</f>
        <v/>
      </c>
      <c r="T2874" s="21">
        <f>IF($A2874="","",IFERROR(INDEX(Offerte!$G$2:$G$200,MATCH($Q2874,Offerte!$L$2:$L$200,0)),"NO"))</f>
        <v/>
      </c>
    </row>
    <row r="2875">
      <c r="A2875" s="10">
        <f>IF(Offerte!$A94="","",Offerte!$A94)</f>
        <v/>
      </c>
      <c r="B2875" s="10">
        <f>IF(Offerte!$A94="","",Offerte!$B94)</f>
        <v/>
      </c>
      <c r="C2875" s="10">
        <f>IF(Offerte!$A94="","",Offerte!$C94)</f>
        <v/>
      </c>
      <c r="D2875" s="10" t="inlineStr">
        <is>
          <t>D.2.1</t>
        </is>
      </c>
      <c r="E2875" s="10" t="inlineStr">
        <is>
          <t>D</t>
        </is>
      </c>
      <c r="F2875" s="10" t="inlineStr">
        <is>
          <t>Q</t>
        </is>
      </c>
      <c r="G2875" s="10" t="inlineStr">
        <is>
          <t>higher</t>
        </is>
      </c>
      <c r="H2875" s="10" t="n">
        <v>2</v>
      </c>
      <c r="I2875" s="10" t="inlineStr">
        <is>
          <t>Segnali tattili Loges-Vet-Evolution</t>
        </is>
      </c>
      <c r="J2875" s="20" t="n"/>
      <c r="K2875" s="20" t="n"/>
      <c r="L2875" s="20" t="n"/>
      <c r="M2875" s="20" t="n"/>
      <c r="N2875" s="21">
        <f>IF($A2875="","",IFERROR(VALUE($J2875),0))</f>
        <v/>
      </c>
      <c r="O2875" s="21">
        <f>IF($A2875="",0,IF(OR($S2875&lt;&gt;1,COUNTA($J2875:$M2875)=0),0,IF(SUMPRODUCT(MAX(($C$5:$C$6173=$C2875)*($D$5:$D$6173=$D2875)*($S$5:$S$6173=1)*IFERROR($N$5:$N$6173*1,0)))&gt;0,ROUND($H2875*($N2875/SUMPRODUCT(MAX(($C$5:$C$6173=$C2875)*($D$5:$D$6173=$D2875)*($S$5:$S$6173=1)*IFERROR($N$5:$N$6173*1,0)))),4),0)))</f>
        <v/>
      </c>
      <c r="P2875" s="10" t="inlineStr">
        <is>
          <t>fermate</t>
        </is>
      </c>
      <c r="Q2875" s="21">
        <f>IF($A2875="","",$A2875&amp;"|"&amp;$C2875)</f>
        <v/>
      </c>
      <c r="R2875" s="21">
        <f>IF($A2875="","",$A2875&amp;"|"&amp;$C2875&amp;"|"&amp;$D2875)</f>
        <v/>
      </c>
      <c r="S2875" s="21">
        <f>IF($A2875="","",IFERROR(INDEX(Offerte!$D$2:$D$200,MATCH($Q2875,Offerte!$L$2:$L$200,0)),0))</f>
        <v/>
      </c>
      <c r="T2875" s="21">
        <f>IF($A2875="","",IFERROR(INDEX(Offerte!$G$2:$G$200,MATCH($Q2875,Offerte!$L$2:$L$200,0)),"NO"))</f>
        <v/>
      </c>
    </row>
    <row r="2876">
      <c r="A2876" s="10">
        <f>IF(Offerte!$A94="","",Offerte!$A94)</f>
        <v/>
      </c>
      <c r="B2876" s="10">
        <f>IF(Offerte!$A94="","",Offerte!$B94)</f>
        <v/>
      </c>
      <c r="C2876" s="10">
        <f>IF(Offerte!$A94="","",Offerte!$C94)</f>
        <v/>
      </c>
      <c r="D2876" s="10" t="inlineStr">
        <is>
          <t>E.1.1</t>
        </is>
      </c>
      <c r="E2876" s="10" t="inlineStr">
        <is>
          <t>E</t>
        </is>
      </c>
      <c r="F2876" s="10" t="inlineStr">
        <is>
          <t>T</t>
        </is>
      </c>
      <c r="G2876" s="10" t="inlineStr">
        <is>
          <t>tabular</t>
        </is>
      </c>
      <c r="H2876" s="10" t="n">
        <v>2</v>
      </c>
      <c r="I2876" s="10" t="inlineStr">
        <is>
          <t>Mobile app con travel planner PRM</t>
        </is>
      </c>
      <c r="J2876" s="20" t="n"/>
      <c r="K2876" s="20" t="n"/>
      <c r="L2876" s="20" t="n"/>
      <c r="M2876" s="20" t="n"/>
      <c r="N2876" s="21">
        <f>IF($A2876="","",IF(IFERROR(VALUE($M2876),0)=1,1,0))</f>
        <v/>
      </c>
      <c r="O2876" s="21">
        <f>IF($A2876="",0,IF(OR($S2876&lt;&gt;1,COUNTA($J2876:$M2876)=0),0,IF($N2876=1,$H2876,0)))</f>
        <v/>
      </c>
      <c r="P2876" s="10" t="inlineStr">
        <is>
          <t>sì/no</t>
        </is>
      </c>
      <c r="Q2876" s="21">
        <f>IF($A2876="","",$A2876&amp;"|"&amp;$C2876)</f>
        <v/>
      </c>
      <c r="R2876" s="21">
        <f>IF($A2876="","",$A2876&amp;"|"&amp;$C2876&amp;"|"&amp;$D2876)</f>
        <v/>
      </c>
      <c r="S2876" s="21">
        <f>IF($A2876="","",IFERROR(INDEX(Offerte!$D$2:$D$200,MATCH($Q2876,Offerte!$L$2:$L$200,0)),0))</f>
        <v/>
      </c>
      <c r="T2876" s="21">
        <f>IF($A2876="","",IFERROR(INDEX(Offerte!$G$2:$G$200,MATCH($Q2876,Offerte!$L$2:$L$200,0)),"NO"))</f>
        <v/>
      </c>
    </row>
    <row r="2877">
      <c r="A2877" s="10">
        <f>IF(Offerte!$A94="","",Offerte!$A94)</f>
        <v/>
      </c>
      <c r="B2877" s="10">
        <f>IF(Offerte!$A94="","",Offerte!$B94)</f>
        <v/>
      </c>
      <c r="C2877" s="10">
        <f>IF(Offerte!$A94="","",Offerte!$C94)</f>
        <v/>
      </c>
      <c r="D2877" s="10" t="inlineStr">
        <is>
          <t>E.2.1</t>
        </is>
      </c>
      <c r="E2877" s="10" t="inlineStr">
        <is>
          <t>E</t>
        </is>
      </c>
      <c r="F2877" s="10" t="inlineStr">
        <is>
          <t>D</t>
        </is>
      </c>
      <c r="G2877" s="10" t="inlineStr">
        <is>
          <t>discretionary</t>
        </is>
      </c>
      <c r="H2877" s="10" t="n">
        <v>2</v>
      </c>
      <c r="I2877" s="10" t="inlineStr">
        <is>
          <t>Altre azioni informative e rapporti con gli utenti</t>
        </is>
      </c>
      <c r="J2877" s="20" t="n"/>
      <c r="K2877" s="20" t="n"/>
      <c r="L2877" s="20" t="n"/>
      <c r="M2877" s="20" t="n"/>
      <c r="N2877" s="21">
        <f>IF($A2877="","",MAX(0,MIN(1,IFERROR(VALUE($M2877),0))))</f>
        <v/>
      </c>
      <c r="O2877" s="21">
        <f>IF($A2877="",0,IF(OR($S2877&lt;&gt;1,COUNTA($J2877:$M2877)=0),0,IF(SUMPRODUCT(MAX(($C$5:$C$6173=$C2877)*($D$5:$D$6173=$D2877)*($S$5:$S$6173=1)*IFERROR($N$5:$N$6173*1,0)))&gt;0,ROUND($H2877*($N2877/SUMPRODUCT(MAX(($C$5:$C$6173=$C2877)*($D$5:$D$6173=$D2877)*($S$5:$S$6173=1)*IFERROR($N$5:$N$6173*1,0)))),4),0)))</f>
        <v/>
      </c>
      <c r="P2877" s="10" t="inlineStr">
        <is>
          <t>coeff.</t>
        </is>
      </c>
      <c r="Q2877" s="21">
        <f>IF($A2877="","",$A2877&amp;"|"&amp;$C2877)</f>
        <v/>
      </c>
      <c r="R2877" s="21">
        <f>IF($A2877="","",$A2877&amp;"|"&amp;$C2877&amp;"|"&amp;$D2877)</f>
        <v/>
      </c>
      <c r="S2877" s="21">
        <f>IF($A2877="","",IFERROR(INDEX(Offerte!$D$2:$D$200,MATCH($Q2877,Offerte!$L$2:$L$200,0)),0))</f>
        <v/>
      </c>
      <c r="T2877" s="21">
        <f>IF($A2877="","",IFERROR(INDEX(Offerte!$G$2:$G$200,MATCH($Q2877,Offerte!$L$2:$L$200,0)),"NO"))</f>
        <v/>
      </c>
    </row>
    <row r="2878">
      <c r="A2878" s="10">
        <f>IF(Offerte!$A94="","",Offerte!$A94)</f>
        <v/>
      </c>
      <c r="B2878" s="10">
        <f>IF(Offerte!$A94="","",Offerte!$B94)</f>
        <v/>
      </c>
      <c r="C2878" s="10">
        <f>IF(Offerte!$A94="","",Offerte!$C94)</f>
        <v/>
      </c>
      <c r="D2878" s="10" t="inlineStr">
        <is>
          <t>F.1.1</t>
        </is>
      </c>
      <c r="E2878" s="10" t="inlineStr">
        <is>
          <t>F</t>
        </is>
      </c>
      <c r="F2878" s="10" t="inlineStr">
        <is>
          <t>Q</t>
        </is>
      </c>
      <c r="G2878" s="10" t="inlineStr">
        <is>
          <t>lower</t>
        </is>
      </c>
      <c r="H2878" s="10" t="n">
        <v>7</v>
      </c>
      <c r="I2878" s="10" t="inlineStr">
        <is>
          <t>Performance ambientali del parco mezzi adibito al servizio - I_CEA</t>
        </is>
      </c>
      <c r="J2878" s="20" t="n"/>
      <c r="K2878" s="20" t="n"/>
      <c r="L2878" s="20" t="n"/>
      <c r="M2878" s="20" t="n"/>
      <c r="N2878" s="21">
        <f>IF($A2878="","",IFERROR(VALUE($J2878),0))</f>
        <v/>
      </c>
      <c r="O2878" s="21">
        <f>IF($A2878="",0,IF(OR($S2878&lt;&gt;1,COUNTA($J2878:$M2878)=0),0,IF(AND(IFERROR(AGGREGATE(15,6,$N$5:$N$6173/(($C$5:$C$6173=$C2878)*($D$5:$D$6173=$D2878)*($S$5:$S$6173=1)*($N$5:$N$6173&gt;0)),1),0)&gt;0,$N2878&gt;0),ROUND($H2878*(IFERROR(AGGREGATE(15,6,$N$5:$N$6173/(($C$5:$C$6173=$C2878)*($D$5:$D$6173=$D2878)*($S$5:$S$6173=1)*($N$5:$N$6173&gt;0)),1),0)/$N2878),4),0)))</f>
        <v/>
      </c>
      <c r="P2878" s="10" t="inlineStr">
        <is>
          <t>indice</t>
        </is>
      </c>
      <c r="Q2878" s="21">
        <f>IF($A2878="","",$A2878&amp;"|"&amp;$C2878)</f>
        <v/>
      </c>
      <c r="R2878" s="21">
        <f>IF($A2878="","",$A2878&amp;"|"&amp;$C2878&amp;"|"&amp;$D2878)</f>
        <v/>
      </c>
      <c r="S2878" s="21">
        <f>IF($A2878="","",IFERROR(INDEX(Offerte!$D$2:$D$200,MATCH($Q2878,Offerte!$L$2:$L$200,0)),0))</f>
        <v/>
      </c>
      <c r="T2878" s="21">
        <f>IF($A2878="","",IFERROR(INDEX(Offerte!$G$2:$G$200,MATCH($Q2878,Offerte!$L$2:$L$200,0)),"NO"))</f>
        <v/>
      </c>
    </row>
    <row r="2879">
      <c r="A2879" s="10">
        <f>IF(Offerte!$A94="","",Offerte!$A94)</f>
        <v/>
      </c>
      <c r="B2879" s="10">
        <f>IF(Offerte!$A94="","",Offerte!$B94)</f>
        <v/>
      </c>
      <c r="C2879" s="10">
        <f>IF(Offerte!$A94="","",Offerte!$C94)</f>
        <v/>
      </c>
      <c r="D2879" s="10" t="inlineStr">
        <is>
          <t>F.2.1</t>
        </is>
      </c>
      <c r="E2879" s="10" t="inlineStr">
        <is>
          <t>F</t>
        </is>
      </c>
      <c r="F2879" s="10" t="inlineStr">
        <is>
          <t>Q</t>
        </is>
      </c>
      <c r="G2879" s="10" t="inlineStr">
        <is>
          <t>higher</t>
        </is>
      </c>
      <c r="H2879" s="10" t="n">
        <v>2</v>
      </c>
      <c r="I2879" s="10" t="inlineStr">
        <is>
          <t>Tasso di copertura del servizio con dispositivi ECO-DRIVER</t>
        </is>
      </c>
      <c r="J2879" s="20" t="n"/>
      <c r="K2879" s="20" t="n"/>
      <c r="L2879" s="20" t="n"/>
      <c r="M2879" s="20" t="n"/>
      <c r="N2879" s="21">
        <f>IF($A2879="","",IFERROR(VALUE($K2879)/VALUE($L2879),IFERROR(VALUE($J2879),0)))</f>
        <v/>
      </c>
      <c r="O2879" s="21">
        <f>IF($A2879="",0,IF(OR($S2879&lt;&gt;1,COUNTA($J2879:$M2879)=0),0,IF(SUMPRODUCT(MAX(($C$5:$C$6173=$C2879)*($D$5:$D$6173=$D2879)*($S$5:$S$6173=1)*IFERROR($N$5:$N$6173*1,0)))&gt;0,ROUND($H2879*($N2879/SUMPRODUCT(MAX(($C$5:$C$6173=$C2879)*($D$5:$D$6173=$D2879)*($S$5:$S$6173=1)*IFERROR($N$5:$N$6173*1,0)))),4),0)))</f>
        <v/>
      </c>
      <c r="P2879" s="10" t="inlineStr">
        <is>
          <t>Autobus attrezzati con dispositivi ECO-DRIVER / Autobus totali in offerta, incluse scorte</t>
        </is>
      </c>
      <c r="Q2879" s="21">
        <f>IF($A2879="","",$A2879&amp;"|"&amp;$C2879)</f>
        <v/>
      </c>
      <c r="R2879" s="21">
        <f>IF($A2879="","",$A2879&amp;"|"&amp;$C2879&amp;"|"&amp;$D2879)</f>
        <v/>
      </c>
      <c r="S2879" s="21">
        <f>IF($A2879="","",IFERROR(INDEX(Offerte!$D$2:$D$200,MATCH($Q2879,Offerte!$L$2:$L$200,0)),0))</f>
        <v/>
      </c>
      <c r="T2879" s="21">
        <f>IF($A2879="","",IFERROR(INDEX(Offerte!$G$2:$G$200,MATCH($Q2879,Offerte!$L$2:$L$200,0)),"NO"))</f>
        <v/>
      </c>
    </row>
    <row r="2880">
      <c r="A2880" s="10">
        <f>IF(Offerte!$A94="","",Offerte!$A94)</f>
        <v/>
      </c>
      <c r="B2880" s="10">
        <f>IF(Offerte!$A94="","",Offerte!$B94)</f>
        <v/>
      </c>
      <c r="C2880" s="10">
        <f>IF(Offerte!$A94="","",Offerte!$C94)</f>
        <v/>
      </c>
      <c r="D2880" s="10" t="inlineStr">
        <is>
          <t>F.3.1</t>
        </is>
      </c>
      <c r="E2880" s="10" t="inlineStr">
        <is>
          <t>F</t>
        </is>
      </c>
      <c r="F2880" s="10" t="inlineStr">
        <is>
          <t>Q</t>
        </is>
      </c>
      <c r="G2880" s="10" t="inlineStr">
        <is>
          <t>higher</t>
        </is>
      </c>
      <c r="H2880" s="10" t="n">
        <v>2</v>
      </c>
      <c r="I2880" s="10" t="inlineStr">
        <is>
          <t>Autoproduzione consumi elettrici per trazione</t>
        </is>
      </c>
      <c r="J2880" s="20" t="n"/>
      <c r="K2880" s="20" t="n"/>
      <c r="L2880" s="20" t="n"/>
      <c r="M2880" s="20" t="n"/>
      <c r="N2880" s="21">
        <f>IF($A2880="","",IFERROR(VALUE($J2880),0))</f>
        <v/>
      </c>
      <c r="O2880" s="21">
        <f>IF($A2880="",0,IF(OR($S2880&lt;&gt;1,COUNTA($J2880:$M2880)=0),0,IF(SUMPRODUCT(MAX(($C$5:$C$6173=$C2880)*($D$5:$D$6173=$D2880)*($S$5:$S$6173=1)*IFERROR($N$5:$N$6173*1,0)))&gt;0,ROUND($H2880*($N2880/SUMPRODUCT(MAX(($C$5:$C$6173=$C2880)*($D$5:$D$6173=$D2880)*($S$5:$S$6173=1)*IFERROR($N$5:$N$6173*1,0)))),4),0)))</f>
        <v/>
      </c>
      <c r="P2880" s="10" t="inlineStr">
        <is>
          <t>kWh/anno</t>
        </is>
      </c>
      <c r="Q2880" s="21">
        <f>IF($A2880="","",$A2880&amp;"|"&amp;$C2880)</f>
        <v/>
      </c>
      <c r="R2880" s="21">
        <f>IF($A2880="","",$A2880&amp;"|"&amp;$C2880&amp;"|"&amp;$D2880)</f>
        <v/>
      </c>
      <c r="S2880" s="21">
        <f>IF($A2880="","",IFERROR(INDEX(Offerte!$D$2:$D$200,MATCH($Q2880,Offerte!$L$2:$L$200,0)),0))</f>
        <v/>
      </c>
      <c r="T2880" s="21">
        <f>IF($A2880="","",IFERROR(INDEX(Offerte!$G$2:$G$200,MATCH($Q2880,Offerte!$L$2:$L$200,0)),"NO"))</f>
        <v/>
      </c>
    </row>
    <row r="2881">
      <c r="A2881" s="10">
        <f>IF(Offerte!$A94="","",Offerte!$A94)</f>
        <v/>
      </c>
      <c r="B2881" s="10">
        <f>IF(Offerte!$A94="","",Offerte!$B94)</f>
        <v/>
      </c>
      <c r="C2881" s="10">
        <f>IF(Offerte!$A94="","",Offerte!$C94)</f>
        <v/>
      </c>
      <c r="D2881" s="10" t="inlineStr">
        <is>
          <t>F.4.1</t>
        </is>
      </c>
      <c r="E2881" s="10" t="inlineStr">
        <is>
          <t>F</t>
        </is>
      </c>
      <c r="F2881" s="10" t="inlineStr">
        <is>
          <t>Q</t>
        </is>
      </c>
      <c r="G2881" s="10" t="inlineStr">
        <is>
          <t>soil</t>
        </is>
      </c>
      <c r="H2881" s="10" t="n">
        <v>2</v>
      </c>
      <c r="I2881" s="10" t="inlineStr">
        <is>
          <t>Indice di consumo di suolo</t>
        </is>
      </c>
      <c r="J2881" s="20" t="n"/>
      <c r="K2881" s="20" t="n"/>
      <c r="L2881" s="20" t="n"/>
      <c r="M2881" s="20" t="n"/>
      <c r="N2881" s="21">
        <f>IF($A2881="","",IFERROR(VALUE($J2881),0))</f>
        <v/>
      </c>
      <c r="O2881" s="21">
        <f>IF($A2881="",0,IF(OR($S2881&lt;&gt;1,COUNTA($J2881:$M2881)=0),0,IF($N2881&lt;=0,$H2881,IF(SUMPRODUCT(MAX(($C$5:$C$6173=$C2881)*($D$5:$D$6173=$D2881)*($S$5:$S$6173=1)*IFERROR($N$5:$N$6173*1,0)))&gt;0,ROUND($H2881*((SUMPRODUCT(MAX(($C$5:$C$6173=$C2881)*($D$5:$D$6173=$D2881)*($S$5:$S$6173=1)*IFERROR($N$5:$N$6173*1,0)))-$N2881)/SUMPRODUCT(MAX(($C$5:$C$6173=$C2881)*($D$5:$D$6173=$D2881)*($S$5:$S$6173=1)*IFERROR($N$5:$N$6173*1,0)))),4),0))))</f>
        <v/>
      </c>
      <c r="P2881" s="10" t="inlineStr">
        <is>
          <t>m2</t>
        </is>
      </c>
      <c r="Q2881" s="21">
        <f>IF($A2881="","",$A2881&amp;"|"&amp;$C2881)</f>
        <v/>
      </c>
      <c r="R2881" s="21">
        <f>IF($A2881="","",$A2881&amp;"|"&amp;$C2881&amp;"|"&amp;$D2881)</f>
        <v/>
      </c>
      <c r="S2881" s="21">
        <f>IF($A2881="","",IFERROR(INDEX(Offerte!$D$2:$D$200,MATCH($Q2881,Offerte!$L$2:$L$200,0)),0))</f>
        <v/>
      </c>
      <c r="T2881" s="21">
        <f>IF($A2881="","",IFERROR(INDEX(Offerte!$G$2:$G$200,MATCH($Q2881,Offerte!$L$2:$L$200,0)),"NO"))</f>
        <v/>
      </c>
    </row>
    <row r="2882">
      <c r="A2882" s="10">
        <f>IF(Offerte!$A94="","",Offerte!$A94)</f>
        <v/>
      </c>
      <c r="B2882" s="10">
        <f>IF(Offerte!$A94="","",Offerte!$B94)</f>
        <v/>
      </c>
      <c r="C2882" s="10">
        <f>IF(Offerte!$A94="","",Offerte!$C94)</f>
        <v/>
      </c>
      <c r="D2882" s="10" t="inlineStr">
        <is>
          <t>F.5.1</t>
        </is>
      </c>
      <c r="E2882" s="10" t="inlineStr">
        <is>
          <t>F</t>
        </is>
      </c>
      <c r="F2882" s="10" t="inlineStr">
        <is>
          <t>T</t>
        </is>
      </c>
      <c r="G2882" s="10" t="inlineStr">
        <is>
          <t>tabular</t>
        </is>
      </c>
      <c r="H2882" s="10" t="n">
        <v>1</v>
      </c>
      <c r="I2882" s="10" t="inlineStr">
        <is>
          <t>Rendicontazione di sostenibilità ambientale</t>
        </is>
      </c>
      <c r="J2882" s="20" t="n"/>
      <c r="K2882" s="20" t="n"/>
      <c r="L2882" s="20" t="n"/>
      <c r="M2882" s="20" t="n"/>
      <c r="N2882" s="21">
        <f>IF($A2882="","",IF(IFERROR(VALUE($M2882),0)=1,1,0))</f>
        <v/>
      </c>
      <c r="O2882" s="21">
        <f>IF($A2882="",0,IF(OR($S2882&lt;&gt;1,COUNTA($J2882:$M2882)=0),0,IF($N2882=1,$H2882,0)))</f>
        <v/>
      </c>
      <c r="P2882" s="10" t="inlineStr">
        <is>
          <t>sì/no</t>
        </is>
      </c>
      <c r="Q2882" s="21">
        <f>IF($A2882="","",$A2882&amp;"|"&amp;$C2882)</f>
        <v/>
      </c>
      <c r="R2882" s="21">
        <f>IF($A2882="","",$A2882&amp;"|"&amp;$C2882&amp;"|"&amp;$D2882)</f>
        <v/>
      </c>
      <c r="S2882" s="21">
        <f>IF($A2882="","",IFERROR(INDEX(Offerte!$D$2:$D$200,MATCH($Q2882,Offerte!$L$2:$L$200,0)),0))</f>
        <v/>
      </c>
      <c r="T2882" s="21">
        <f>IF($A2882="","",IFERROR(INDEX(Offerte!$G$2:$G$200,MATCH($Q2882,Offerte!$L$2:$L$200,0)),"NO"))</f>
        <v/>
      </c>
    </row>
    <row r="2883">
      <c r="A2883" s="10">
        <f>IF(Offerte!$A94="","",Offerte!$A94)</f>
        <v/>
      </c>
      <c r="B2883" s="10">
        <f>IF(Offerte!$A94="","",Offerte!$B94)</f>
        <v/>
      </c>
      <c r="C2883" s="10">
        <f>IF(Offerte!$A94="","",Offerte!$C94)</f>
        <v/>
      </c>
      <c r="D2883" s="10" t="inlineStr">
        <is>
          <t>G.1.1</t>
        </is>
      </c>
      <c r="E2883" s="10" t="inlineStr">
        <is>
          <t>G</t>
        </is>
      </c>
      <c r="F2883" s="10" t="inlineStr">
        <is>
          <t>D</t>
        </is>
      </c>
      <c r="G2883" s="10" t="inlineStr">
        <is>
          <t>discretionary</t>
        </is>
      </c>
      <c r="H2883" s="10" t="n">
        <v>2</v>
      </c>
      <c r="I2883" s="10" t="inlineStr">
        <is>
          <t>Qualità del progetto di centrale di controllo aziendale</t>
        </is>
      </c>
      <c r="J2883" s="20" t="n"/>
      <c r="K2883" s="20" t="n"/>
      <c r="L2883" s="20" t="n"/>
      <c r="M2883" s="20" t="n"/>
      <c r="N2883" s="21">
        <f>IF($A2883="","",MAX(0,MIN(1,IFERROR(VALUE($M2883),0))))</f>
        <v/>
      </c>
      <c r="O2883" s="21">
        <f>IF($A2883="",0,IF(OR($S2883&lt;&gt;1,COUNTA($J2883:$M2883)=0),0,IF(SUMPRODUCT(MAX(($C$5:$C$6173=$C2883)*($D$5:$D$6173=$D2883)*($S$5:$S$6173=1)*IFERROR($N$5:$N$6173*1,0)))&gt;0,ROUND($H2883*($N2883/SUMPRODUCT(MAX(($C$5:$C$6173=$C2883)*($D$5:$D$6173=$D2883)*($S$5:$S$6173=1)*IFERROR($N$5:$N$6173*1,0)))),4),0)))</f>
        <v/>
      </c>
      <c r="P2883" s="10" t="inlineStr">
        <is>
          <t>coeff.</t>
        </is>
      </c>
      <c r="Q2883" s="21">
        <f>IF($A2883="","",$A2883&amp;"|"&amp;$C2883)</f>
        <v/>
      </c>
      <c r="R2883" s="21">
        <f>IF($A2883="","",$A2883&amp;"|"&amp;$C2883&amp;"|"&amp;$D2883)</f>
        <v/>
      </c>
      <c r="S2883" s="21">
        <f>IF($A2883="","",IFERROR(INDEX(Offerte!$D$2:$D$200,MATCH($Q2883,Offerte!$L$2:$L$200,0)),0))</f>
        <v/>
      </c>
      <c r="T2883" s="21">
        <f>IF($A2883="","",IFERROR(INDEX(Offerte!$G$2:$G$200,MATCH($Q2883,Offerte!$L$2:$L$200,0)),"NO"))</f>
        <v/>
      </c>
    </row>
    <row r="2884">
      <c r="A2884" s="10">
        <f>IF(Offerte!$A94="","",Offerte!$A94)</f>
        <v/>
      </c>
      <c r="B2884" s="10">
        <f>IF(Offerte!$A94="","",Offerte!$B94)</f>
        <v/>
      </c>
      <c r="C2884" s="10">
        <f>IF(Offerte!$A94="","",Offerte!$C94)</f>
        <v/>
      </c>
      <c r="D2884" s="10" t="inlineStr">
        <is>
          <t>G.2.1</t>
        </is>
      </c>
      <c r="E2884" s="10" t="inlineStr">
        <is>
          <t>G</t>
        </is>
      </c>
      <c r="F2884" s="10" t="inlineStr">
        <is>
          <t>T</t>
        </is>
      </c>
      <c r="G2884" s="10" t="inlineStr">
        <is>
          <t>tabular</t>
        </is>
      </c>
      <c r="H2884" s="10" t="n">
        <v>1</v>
      </c>
      <c r="I2884" s="10" t="inlineStr">
        <is>
          <t>Certificazione ISO 45001</t>
        </is>
      </c>
      <c r="J2884" s="20" t="n"/>
      <c r="K2884" s="20" t="n"/>
      <c r="L2884" s="20" t="n"/>
      <c r="M2884" s="20" t="n"/>
      <c r="N2884" s="21">
        <f>IF($A2884="","",IF(IFERROR(VALUE($M2884),0)=1,1,0))</f>
        <v/>
      </c>
      <c r="O2884" s="21">
        <f>IF($A2884="",0,IF(OR($S2884&lt;&gt;1,COUNTA($J2884:$M2884)=0),0,IF($N2884=1,$H2884,0)))</f>
        <v/>
      </c>
      <c r="P2884" s="10" t="inlineStr">
        <is>
          <t>sì/no</t>
        </is>
      </c>
      <c r="Q2884" s="21">
        <f>IF($A2884="","",$A2884&amp;"|"&amp;$C2884)</f>
        <v/>
      </c>
      <c r="R2884" s="21">
        <f>IF($A2884="","",$A2884&amp;"|"&amp;$C2884&amp;"|"&amp;$D2884)</f>
        <v/>
      </c>
      <c r="S2884" s="21">
        <f>IF($A2884="","",IFERROR(INDEX(Offerte!$D$2:$D$200,MATCH($Q2884,Offerte!$L$2:$L$200,0)),0))</f>
        <v/>
      </c>
      <c r="T2884" s="21">
        <f>IF($A2884="","",IFERROR(INDEX(Offerte!$G$2:$G$200,MATCH($Q2884,Offerte!$L$2:$L$200,0)),"NO"))</f>
        <v/>
      </c>
    </row>
    <row r="2885">
      <c r="A2885" s="10">
        <f>IF(Offerte!$A94="","",Offerte!$A94)</f>
        <v/>
      </c>
      <c r="B2885" s="10">
        <f>IF(Offerte!$A94="","",Offerte!$B94)</f>
        <v/>
      </c>
      <c r="C2885" s="10">
        <f>IF(Offerte!$A94="","",Offerte!$C94)</f>
        <v/>
      </c>
      <c r="D2885" s="10" t="inlineStr">
        <is>
          <t>G.3.1</t>
        </is>
      </c>
      <c r="E2885" s="10" t="inlineStr">
        <is>
          <t>G</t>
        </is>
      </c>
      <c r="F2885" s="10" t="inlineStr">
        <is>
          <t>T</t>
        </is>
      </c>
      <c r="G2885" s="10" t="inlineStr">
        <is>
          <t>tabular</t>
        </is>
      </c>
      <c r="H2885" s="10" t="n">
        <v>1</v>
      </c>
      <c r="I2885" s="10" t="inlineStr">
        <is>
          <t>Certificazioni di responsabilità sociale</t>
        </is>
      </c>
      <c r="J2885" s="20" t="n"/>
      <c r="K2885" s="20" t="n"/>
      <c r="L2885" s="20" t="n"/>
      <c r="M2885" s="20" t="n"/>
      <c r="N2885" s="21">
        <f>IF($A2885="","",IF(IFERROR(VALUE($M2885),0)=1,1,0))</f>
        <v/>
      </c>
      <c r="O2885" s="21">
        <f>IF($A2885="",0,IF(OR($S2885&lt;&gt;1,COUNTA($J2885:$M2885)=0),0,IF($N2885=1,$H2885,0)))</f>
        <v/>
      </c>
      <c r="P2885" s="10" t="inlineStr">
        <is>
          <t>sì/no</t>
        </is>
      </c>
      <c r="Q2885" s="21">
        <f>IF($A2885="","",$A2885&amp;"|"&amp;$C2885)</f>
        <v/>
      </c>
      <c r="R2885" s="21">
        <f>IF($A2885="","",$A2885&amp;"|"&amp;$C2885&amp;"|"&amp;$D2885)</f>
        <v/>
      </c>
      <c r="S2885" s="21">
        <f>IF($A2885="","",IFERROR(INDEX(Offerte!$D$2:$D$200,MATCH($Q2885,Offerte!$L$2:$L$200,0)),0))</f>
        <v/>
      </c>
      <c r="T2885" s="21">
        <f>IF($A2885="","",IFERROR(INDEX(Offerte!$G$2:$G$200,MATCH($Q2885,Offerte!$L$2:$L$200,0)),"NO"))</f>
        <v/>
      </c>
    </row>
    <row r="2886">
      <c r="A2886" s="10">
        <f>IF(Offerte!$A94="","",Offerte!$A94)</f>
        <v/>
      </c>
      <c r="B2886" s="10">
        <f>IF(Offerte!$A94="","",Offerte!$B94)</f>
        <v/>
      </c>
      <c r="C2886" s="10">
        <f>IF(Offerte!$A94="","",Offerte!$C94)</f>
        <v/>
      </c>
      <c r="D2886" s="10" t="inlineStr">
        <is>
          <t>G.4.1</t>
        </is>
      </c>
      <c r="E2886" s="10" t="inlineStr">
        <is>
          <t>G</t>
        </is>
      </c>
      <c r="F2886" s="10" t="inlineStr">
        <is>
          <t>D</t>
        </is>
      </c>
      <c r="G2886" s="10" t="inlineStr">
        <is>
          <t>discretionary</t>
        </is>
      </c>
      <c r="H2886" s="10" t="n">
        <v>2</v>
      </c>
      <c r="I2886" s="10" t="inlineStr">
        <is>
          <t>Qualità del piano di formazione del personale</t>
        </is>
      </c>
      <c r="J2886" s="20" t="n"/>
      <c r="K2886" s="20" t="n"/>
      <c r="L2886" s="20" t="n"/>
      <c r="M2886" s="20" t="n"/>
      <c r="N2886" s="21">
        <f>IF($A2886="","",MAX(0,MIN(1,IFERROR(VALUE($M2886),0))))</f>
        <v/>
      </c>
      <c r="O2886" s="21">
        <f>IF($A2886="",0,IF(OR($S2886&lt;&gt;1,COUNTA($J2886:$M2886)=0),0,IF(SUMPRODUCT(MAX(($C$5:$C$6173=$C2886)*($D$5:$D$6173=$D2886)*($S$5:$S$6173=1)*IFERROR($N$5:$N$6173*1,0)))&gt;0,ROUND($H2886*($N2886/SUMPRODUCT(MAX(($C$5:$C$6173=$C2886)*($D$5:$D$6173=$D2886)*($S$5:$S$6173=1)*IFERROR($N$5:$N$6173*1,0)))),4),0)))</f>
        <v/>
      </c>
      <c r="P2886" s="10" t="inlineStr">
        <is>
          <t>coeff.</t>
        </is>
      </c>
      <c r="Q2886" s="21">
        <f>IF($A2886="","",$A2886&amp;"|"&amp;$C2886)</f>
        <v/>
      </c>
      <c r="R2886" s="21">
        <f>IF($A2886="","",$A2886&amp;"|"&amp;$C2886&amp;"|"&amp;$D2886)</f>
        <v/>
      </c>
      <c r="S2886" s="21">
        <f>IF($A2886="","",IFERROR(INDEX(Offerte!$D$2:$D$200,MATCH($Q2886,Offerte!$L$2:$L$200,0)),0))</f>
        <v/>
      </c>
      <c r="T2886" s="21">
        <f>IF($A2886="","",IFERROR(INDEX(Offerte!$G$2:$G$200,MATCH($Q2886,Offerte!$L$2:$L$200,0)),"NO"))</f>
        <v/>
      </c>
    </row>
    <row r="2887">
      <c r="A2887" s="10">
        <f>IF(Offerte!$A94="","",Offerte!$A94)</f>
        <v/>
      </c>
      <c r="B2887" s="10">
        <f>IF(Offerte!$A94="","",Offerte!$B94)</f>
        <v/>
      </c>
      <c r="C2887" s="10">
        <f>IF(Offerte!$A94="","",Offerte!$C94)</f>
        <v/>
      </c>
      <c r="D2887" s="10" t="inlineStr">
        <is>
          <t>G.5.1</t>
        </is>
      </c>
      <c r="E2887" s="10" t="inlineStr">
        <is>
          <t>G</t>
        </is>
      </c>
      <c r="F2887" s="10" t="inlineStr">
        <is>
          <t>T</t>
        </is>
      </c>
      <c r="G2887" s="10" t="inlineStr">
        <is>
          <t>tabular</t>
        </is>
      </c>
      <c r="H2887" s="10" t="n">
        <v>1</v>
      </c>
      <c r="I2887" s="10" t="inlineStr">
        <is>
          <t>Impegno al mantenimento delle garanzie del contratto di secondo livello del gestore uscente</t>
        </is>
      </c>
      <c r="J2887" s="20" t="n"/>
      <c r="K2887" s="20" t="n"/>
      <c r="L2887" s="20" t="n"/>
      <c r="M2887" s="20" t="n"/>
      <c r="N2887" s="21">
        <f>IF($A2887="","",IF(IFERROR(VALUE($M2887),0)=1,1,0))</f>
        <v/>
      </c>
      <c r="O2887" s="21">
        <f>IF($A2887="",0,IF(OR($S2887&lt;&gt;1,COUNTA($J2887:$M2887)=0),0,IF($N2887=1,$H2887,0)))</f>
        <v/>
      </c>
      <c r="P2887" s="10" t="inlineStr">
        <is>
          <t>sì/no</t>
        </is>
      </c>
      <c r="Q2887" s="21">
        <f>IF($A2887="","",$A2887&amp;"|"&amp;$C2887)</f>
        <v/>
      </c>
      <c r="R2887" s="21">
        <f>IF($A2887="","",$A2887&amp;"|"&amp;$C2887&amp;"|"&amp;$D2887)</f>
        <v/>
      </c>
      <c r="S2887" s="21">
        <f>IF($A2887="","",IFERROR(INDEX(Offerte!$D$2:$D$200,MATCH($Q2887,Offerte!$L$2:$L$200,0)),0))</f>
        <v/>
      </c>
      <c r="T2887" s="21">
        <f>IF($A2887="","",IFERROR(INDEX(Offerte!$G$2:$G$200,MATCH($Q2887,Offerte!$L$2:$L$200,0)),"NO"))</f>
        <v/>
      </c>
    </row>
    <row r="2888">
      <c r="A2888" s="10">
        <f>IF(Offerte!$A95="","",Offerte!$A95)</f>
        <v/>
      </c>
      <c r="B2888" s="10">
        <f>IF(Offerte!$A95="","",Offerte!$B95)</f>
        <v/>
      </c>
      <c r="C2888" s="10">
        <f>IF(Offerte!$A95="","",Offerte!$C95)</f>
        <v/>
      </c>
      <c r="D2888" s="10" t="inlineStr">
        <is>
          <t>A.1.1</t>
        </is>
      </c>
      <c r="E2888" s="10" t="inlineStr">
        <is>
          <t>A</t>
        </is>
      </c>
      <c r="F2888" s="10" t="inlineStr">
        <is>
          <t>Q</t>
        </is>
      </c>
      <c r="G2888" s="10" t="inlineStr">
        <is>
          <t>higher</t>
        </is>
      </c>
      <c r="H2888" s="10" t="n">
        <v>3</v>
      </c>
      <c r="I2888" s="10" t="inlineStr">
        <is>
          <t>Tasso aggiuntivo di corse controllate</t>
        </is>
      </c>
      <c r="J2888" s="20" t="n"/>
      <c r="K2888" s="20" t="n"/>
      <c r="L2888" s="20" t="n"/>
      <c r="M2888" s="20" t="n"/>
      <c r="N2888" s="21">
        <f>IF($A2888="","",IFERROR(VALUE($K2888)/VALUE($L2888)*100,IFERROR(VALUE($J2888),0)))</f>
        <v/>
      </c>
      <c r="O2888" s="21">
        <f>IF($A2888="",0,IF(OR($S2888&lt;&gt;1,COUNTA($J2888:$M2888)=0),0,IF(SUMPRODUCT(MAX(($C$5:$C$6173=$C2888)*($D$5:$D$6173=$D2888)*($S$5:$S$6173=1)*IFERROR($N$5:$N$6173*1,0)))&gt;0,ROUND($H2888*($N2888/SUMPRODUCT(MAX(($C$5:$C$6173=$C2888)*($D$5:$D$6173=$D2888)*($S$5:$S$6173=1)*IFERROR($N$5:$N$6173*1,0)))),4),0)))</f>
        <v/>
      </c>
      <c r="P2888" s="10" t="inlineStr">
        <is>
          <t>Corse controllate annue / Corse programmate annue</t>
        </is>
      </c>
      <c r="Q2888" s="21">
        <f>IF($A2888="","",$A2888&amp;"|"&amp;$C2888)</f>
        <v/>
      </c>
      <c r="R2888" s="21">
        <f>IF($A2888="","",$A2888&amp;"|"&amp;$C2888&amp;"|"&amp;$D2888)</f>
        <v/>
      </c>
      <c r="S2888" s="21">
        <f>IF($A2888="","",IFERROR(INDEX(Offerte!$D$2:$D$200,MATCH($Q2888,Offerte!$L$2:$L$200,0)),0))</f>
        <v/>
      </c>
      <c r="T2888" s="21">
        <f>IF($A2888="","",IFERROR(INDEX(Offerte!$G$2:$G$200,MATCH($Q2888,Offerte!$L$2:$L$200,0)),"NO"))</f>
        <v/>
      </c>
    </row>
    <row r="2889">
      <c r="A2889" s="10">
        <f>IF(Offerte!$A95="","",Offerte!$A95)</f>
        <v/>
      </c>
      <c r="B2889" s="10">
        <f>IF(Offerte!$A95="","",Offerte!$B95)</f>
        <v/>
      </c>
      <c r="C2889" s="10">
        <f>IF(Offerte!$A95="","",Offerte!$C95)</f>
        <v/>
      </c>
      <c r="D2889" s="10" t="inlineStr">
        <is>
          <t>A.1.2</t>
        </is>
      </c>
      <c r="E2889" s="10" t="inlineStr">
        <is>
          <t>A</t>
        </is>
      </c>
      <c r="F2889" s="10" t="inlineStr">
        <is>
          <t>Q</t>
        </is>
      </c>
      <c r="G2889" s="10" t="inlineStr">
        <is>
          <t>higher</t>
        </is>
      </c>
      <c r="H2889" s="10" t="n">
        <v>4</v>
      </c>
      <c r="I2889" s="10" t="inlineStr">
        <is>
          <t>Numero aggiuntivo di passeggeri controllati</t>
        </is>
      </c>
      <c r="J2889" s="20" t="n"/>
      <c r="K2889" s="20" t="n"/>
      <c r="L2889" s="20" t="n"/>
      <c r="M2889" s="20" t="n"/>
      <c r="N2889" s="21">
        <f>IF($A2889="","",IFERROR(VALUE($J2889),0))</f>
        <v/>
      </c>
      <c r="O2889" s="21">
        <f>IF($A2889="",0,IF(OR($S2889&lt;&gt;1,COUNTA($J2889:$M2889)=0),0,IF(SUMPRODUCT(MAX(($C$5:$C$6173=$C2889)*($D$5:$D$6173=$D2889)*($S$5:$S$6173=1)*IFERROR($N$5:$N$6173*1,0)))&gt;0,ROUND($H2889*($N2889/SUMPRODUCT(MAX(($C$5:$C$6173=$C2889)*($D$5:$D$6173=$D2889)*($S$5:$S$6173=1)*IFERROR($N$5:$N$6173*1,0)))),4),0)))</f>
        <v/>
      </c>
      <c r="P2889" s="10" t="inlineStr">
        <is>
          <t>passeggeri/anno</t>
        </is>
      </c>
      <c r="Q2889" s="21">
        <f>IF($A2889="","",$A2889&amp;"|"&amp;$C2889)</f>
        <v/>
      </c>
      <c r="R2889" s="21">
        <f>IF($A2889="","",$A2889&amp;"|"&amp;$C2889&amp;"|"&amp;$D2889)</f>
        <v/>
      </c>
      <c r="S2889" s="21">
        <f>IF($A2889="","",IFERROR(INDEX(Offerte!$D$2:$D$200,MATCH($Q2889,Offerte!$L$2:$L$200,0)),0))</f>
        <v/>
      </c>
      <c r="T2889" s="21">
        <f>IF($A2889="","",IFERROR(INDEX(Offerte!$G$2:$G$200,MATCH($Q2889,Offerte!$L$2:$L$200,0)),"NO"))</f>
        <v/>
      </c>
    </row>
    <row r="2890">
      <c r="A2890" s="10">
        <f>IF(Offerte!$A95="","",Offerte!$A95)</f>
        <v/>
      </c>
      <c r="B2890" s="10">
        <f>IF(Offerte!$A95="","",Offerte!$B95)</f>
        <v/>
      </c>
      <c r="C2890" s="10">
        <f>IF(Offerte!$A95="","",Offerte!$C95)</f>
        <v/>
      </c>
      <c r="D2890" s="10" t="inlineStr">
        <is>
          <t>B.1.1</t>
        </is>
      </c>
      <c r="E2890" s="10" t="inlineStr">
        <is>
          <t>B</t>
        </is>
      </c>
      <c r="F2890" s="10" t="inlineStr">
        <is>
          <t>Q</t>
        </is>
      </c>
      <c r="G2890" s="10" t="inlineStr">
        <is>
          <t>higher</t>
        </is>
      </c>
      <c r="H2890" s="10" t="n">
        <v>3</v>
      </c>
      <c r="I2890" s="10" t="inlineStr">
        <is>
          <t>Incremento dei posti offerti nelle fasce di punta</t>
        </is>
      </c>
      <c r="J2890" s="20" t="n"/>
      <c r="K2890" s="20" t="n"/>
      <c r="L2890" s="20" t="n"/>
      <c r="M2890" s="20" t="n"/>
      <c r="N2890" s="21">
        <f>IF($A2890="","",IFERROR(VALUE($J2890),0))</f>
        <v/>
      </c>
      <c r="O2890" s="21">
        <f>IF($A2890="",0,IF(OR($S2890&lt;&gt;1,COUNTA($J2890:$M2890)=0),0,IF(SUMPRODUCT(MAX(($C$5:$C$6173=$C2890)*($D$5:$D$6173=$D2890)*($S$5:$S$6173=1)*IFERROR($N$5:$N$6173*1,0)))&gt;0,ROUND($H2890*($N2890/SUMPRODUCT(MAX(($C$5:$C$6173=$C2890)*($D$5:$D$6173=$D2890)*($S$5:$S$6173=1)*IFERROR($N$5:$N$6173*1,0)))),4),0)))</f>
        <v/>
      </c>
      <c r="P2890" s="10" t="inlineStr">
        <is>
          <t>posti*km</t>
        </is>
      </c>
      <c r="Q2890" s="21">
        <f>IF($A2890="","",$A2890&amp;"|"&amp;$C2890)</f>
        <v/>
      </c>
      <c r="R2890" s="21">
        <f>IF($A2890="","",$A2890&amp;"|"&amp;$C2890&amp;"|"&amp;$D2890)</f>
        <v/>
      </c>
      <c r="S2890" s="21">
        <f>IF($A2890="","",IFERROR(INDEX(Offerte!$D$2:$D$200,MATCH($Q2890,Offerte!$L$2:$L$200,0)),0))</f>
        <v/>
      </c>
      <c r="T2890" s="21">
        <f>IF($A2890="","",IFERROR(INDEX(Offerte!$G$2:$G$200,MATCH($Q2890,Offerte!$L$2:$L$200,0)),"NO"))</f>
        <v/>
      </c>
    </row>
    <row r="2891">
      <c r="A2891" s="10">
        <f>IF(Offerte!$A95="","",Offerte!$A95)</f>
        <v/>
      </c>
      <c r="B2891" s="10">
        <f>IF(Offerte!$A95="","",Offerte!$B95)</f>
        <v/>
      </c>
      <c r="C2891" s="10">
        <f>IF(Offerte!$A95="","",Offerte!$C95)</f>
        <v/>
      </c>
      <c r="D2891" s="10" t="inlineStr">
        <is>
          <t>B.2.1</t>
        </is>
      </c>
      <c r="E2891" s="10" t="inlineStr">
        <is>
          <t>B</t>
        </is>
      </c>
      <c r="F2891" s="10" t="inlineStr">
        <is>
          <t>Q</t>
        </is>
      </c>
      <c r="G2891" s="10" t="inlineStr">
        <is>
          <t>higher</t>
        </is>
      </c>
      <c r="H2891" s="10" t="n">
        <v>4</v>
      </c>
      <c r="I2891" s="10" t="inlineStr">
        <is>
          <t>Corse aggiuntive nell'arco giornaliero base</t>
        </is>
      </c>
      <c r="J2891" s="20" t="n"/>
      <c r="K2891" s="20" t="n"/>
      <c r="L2891" s="20" t="n"/>
      <c r="M2891" s="20" t="n"/>
      <c r="N2891" s="21">
        <f>IF($A2891="","",IFERROR(VALUE($J2891),0))</f>
        <v/>
      </c>
      <c r="O2891" s="21">
        <f>IF($A2891="",0,IF(OR($S2891&lt;&gt;1,COUNTA($J2891:$M2891)=0),0,IF(SUMPRODUCT(MAX(($C$5:$C$6173=$C2891)*($D$5:$D$6173=$D2891)*($S$5:$S$6173=1)*IFERROR($N$5:$N$6173*1,0)))&gt;0,ROUND($H2891*($N2891/SUMPRODUCT(MAX(($C$5:$C$6173=$C2891)*($D$5:$D$6173=$D2891)*($S$5:$S$6173=1)*IFERROR($N$5:$N$6173*1,0)))),4),0)))</f>
        <v/>
      </c>
      <c r="P2891" s="10" t="inlineStr">
        <is>
          <t>corse</t>
        </is>
      </c>
      <c r="Q2891" s="21">
        <f>IF($A2891="","",$A2891&amp;"|"&amp;$C2891)</f>
        <v/>
      </c>
      <c r="R2891" s="21">
        <f>IF($A2891="","",$A2891&amp;"|"&amp;$C2891&amp;"|"&amp;$D2891)</f>
        <v/>
      </c>
      <c r="S2891" s="21">
        <f>IF($A2891="","",IFERROR(INDEX(Offerte!$D$2:$D$200,MATCH($Q2891,Offerte!$L$2:$L$200,0)),0))</f>
        <v/>
      </c>
      <c r="T2891" s="21">
        <f>IF($A2891="","",IFERROR(INDEX(Offerte!$G$2:$G$200,MATCH($Q2891,Offerte!$L$2:$L$200,0)),"NO"))</f>
        <v/>
      </c>
    </row>
    <row r="2892">
      <c r="A2892" s="10">
        <f>IF(Offerte!$A95="","",Offerte!$A95)</f>
        <v/>
      </c>
      <c r="B2892" s="10">
        <f>IF(Offerte!$A95="","",Offerte!$B95)</f>
        <v/>
      </c>
      <c r="C2892" s="10">
        <f>IF(Offerte!$A95="","",Offerte!$C95)</f>
        <v/>
      </c>
      <c r="D2892" s="10" t="inlineStr">
        <is>
          <t>B.3.1</t>
        </is>
      </c>
      <c r="E2892" s="10" t="inlineStr">
        <is>
          <t>B</t>
        </is>
      </c>
      <c r="F2892" s="10" t="inlineStr">
        <is>
          <t>Q</t>
        </is>
      </c>
      <c r="G2892" s="10" t="inlineStr">
        <is>
          <t>higher</t>
        </is>
      </c>
      <c r="H2892" s="10" t="n">
        <v>2</v>
      </c>
      <c r="I2892" s="10" t="inlineStr">
        <is>
          <t>Numero di corse aggiuntive per allungamento dell'arco di servizio giornaliero nelle fasce serali</t>
        </is>
      </c>
      <c r="J2892" s="20" t="n"/>
      <c r="K2892" s="20" t="n"/>
      <c r="L2892" s="20" t="n"/>
      <c r="M2892" s="20" t="n"/>
      <c r="N2892" s="21">
        <f>IF($A2892="","",IFERROR(VALUE($J2892),0))</f>
        <v/>
      </c>
      <c r="O2892" s="21">
        <f>IF($A2892="",0,IF(OR($S2892&lt;&gt;1,COUNTA($J2892:$M2892)=0),0,IF(SUMPRODUCT(MAX(($C$5:$C$6173=$C2892)*($D$5:$D$6173=$D2892)*($S$5:$S$6173=1)*IFERROR($N$5:$N$6173*1,0)))&gt;0,ROUND($H2892*($N2892/SUMPRODUCT(MAX(($C$5:$C$6173=$C2892)*($D$5:$D$6173=$D2892)*($S$5:$S$6173=1)*IFERROR($N$5:$N$6173*1,0)))),4),0)))</f>
        <v/>
      </c>
      <c r="P2892" s="10" t="inlineStr">
        <is>
          <t>corse</t>
        </is>
      </c>
      <c r="Q2892" s="21">
        <f>IF($A2892="","",$A2892&amp;"|"&amp;$C2892)</f>
        <v/>
      </c>
      <c r="R2892" s="21">
        <f>IF($A2892="","",$A2892&amp;"|"&amp;$C2892&amp;"|"&amp;$D2892)</f>
        <v/>
      </c>
      <c r="S2892" s="21">
        <f>IF($A2892="","",IFERROR(INDEX(Offerte!$D$2:$D$200,MATCH($Q2892,Offerte!$L$2:$L$200,0)),0))</f>
        <v/>
      </c>
      <c r="T2892" s="21">
        <f>IF($A2892="","",IFERROR(INDEX(Offerte!$G$2:$G$200,MATCH($Q2892,Offerte!$L$2:$L$200,0)),"NO"))</f>
        <v/>
      </c>
    </row>
    <row r="2893">
      <c r="A2893" s="10">
        <f>IF(Offerte!$A95="","",Offerte!$A95)</f>
        <v/>
      </c>
      <c r="B2893" s="10">
        <f>IF(Offerte!$A95="","",Offerte!$B95)</f>
        <v/>
      </c>
      <c r="C2893" s="10">
        <f>IF(Offerte!$A95="","",Offerte!$C95)</f>
        <v/>
      </c>
      <c r="D2893" s="10" t="inlineStr">
        <is>
          <t>B.4.1</t>
        </is>
      </c>
      <c r="E2893" s="10" t="inlineStr">
        <is>
          <t>B</t>
        </is>
      </c>
      <c r="F2893" s="10" t="inlineStr">
        <is>
          <t>Q</t>
        </is>
      </c>
      <c r="G2893" s="10" t="inlineStr">
        <is>
          <t>higher</t>
        </is>
      </c>
      <c r="H2893" s="10" t="n">
        <v>3</v>
      </c>
      <c r="I2893" s="10" t="inlineStr">
        <is>
          <t>Percorrenze aggiuntive offerte nel Programma d'esercizio delle prime due fasi attuative</t>
        </is>
      </c>
      <c r="J2893" s="20" t="n"/>
      <c r="K2893" s="20" t="n"/>
      <c r="L2893" s="20" t="n"/>
      <c r="M2893" s="20" t="n"/>
      <c r="N2893" s="21">
        <f>IF($A2893="","",IFERROR(VALUE($J2893),0))</f>
        <v/>
      </c>
      <c r="O2893" s="21">
        <f>IF($A2893="",0,IF(OR($S2893&lt;&gt;1,COUNTA($J2893:$M2893)=0),0,IF(SUMPRODUCT(MAX(($C$5:$C$6173=$C2893)*($D$5:$D$6173=$D2893)*($S$5:$S$6173=1)*IFERROR($N$5:$N$6173*1,0)))&gt;0,ROUND($H2893*($N2893/SUMPRODUCT(MAX(($C$5:$C$6173=$C2893)*($D$5:$D$6173=$D2893)*($S$5:$S$6173=1)*IFERROR($N$5:$N$6173*1,0)))),4),0)))</f>
        <v/>
      </c>
      <c r="P2893" s="10" t="inlineStr">
        <is>
          <t>vett*km</t>
        </is>
      </c>
      <c r="Q2893" s="21">
        <f>IF($A2893="","",$A2893&amp;"|"&amp;$C2893)</f>
        <v/>
      </c>
      <c r="R2893" s="21">
        <f>IF($A2893="","",$A2893&amp;"|"&amp;$C2893&amp;"|"&amp;$D2893)</f>
        <v/>
      </c>
      <c r="S2893" s="21">
        <f>IF($A2893="","",IFERROR(INDEX(Offerte!$D$2:$D$200,MATCH($Q2893,Offerte!$L$2:$L$200,0)),0))</f>
        <v/>
      </c>
      <c r="T2893" s="21">
        <f>IF($A2893="","",IFERROR(INDEX(Offerte!$G$2:$G$200,MATCH($Q2893,Offerte!$L$2:$L$200,0)),"NO"))</f>
        <v/>
      </c>
    </row>
    <row r="2894">
      <c r="A2894" s="10">
        <f>IF(Offerte!$A95="","",Offerte!$A95)</f>
        <v/>
      </c>
      <c r="B2894" s="10">
        <f>IF(Offerte!$A95="","",Offerte!$B95)</f>
        <v/>
      </c>
      <c r="C2894" s="10">
        <f>IF(Offerte!$A95="","",Offerte!$C95)</f>
        <v/>
      </c>
      <c r="D2894" s="10" t="inlineStr">
        <is>
          <t>B.5.1</t>
        </is>
      </c>
      <c r="E2894" s="10" t="inlineStr">
        <is>
          <t>B</t>
        </is>
      </c>
      <c r="F2894" s="10" t="inlineStr">
        <is>
          <t>D</t>
        </is>
      </c>
      <c r="G2894" s="10" t="inlineStr">
        <is>
          <t>discretionary</t>
        </is>
      </c>
      <c r="H2894" s="10" t="n">
        <v>2</v>
      </c>
      <c r="I2894" s="10" t="inlineStr">
        <is>
          <t>Efficacia del progetto di servizi complementari DRT</t>
        </is>
      </c>
      <c r="J2894" s="20" t="n"/>
      <c r="K2894" s="20" t="n"/>
      <c r="L2894" s="20" t="n"/>
      <c r="M2894" s="20" t="n"/>
      <c r="N2894" s="21">
        <f>IF($A2894="","",MAX(0,MIN(1,IFERROR(VALUE($M2894),0))))</f>
        <v/>
      </c>
      <c r="O2894" s="21">
        <f>IF($A2894="",0,IF(OR($S2894&lt;&gt;1,COUNTA($J2894:$M2894)=0),0,IF(SUMPRODUCT(MAX(($C$5:$C$6173=$C2894)*($D$5:$D$6173=$D2894)*($S$5:$S$6173=1)*IFERROR($N$5:$N$6173*1,0)))&gt;0,ROUND($H2894*($N2894/SUMPRODUCT(MAX(($C$5:$C$6173=$C2894)*($D$5:$D$6173=$D2894)*($S$5:$S$6173=1)*IFERROR($N$5:$N$6173*1,0)))),4),0)))</f>
        <v/>
      </c>
      <c r="P2894" s="10" t="inlineStr">
        <is>
          <t>coeff.</t>
        </is>
      </c>
      <c r="Q2894" s="21">
        <f>IF($A2894="","",$A2894&amp;"|"&amp;$C2894)</f>
        <v/>
      </c>
      <c r="R2894" s="21">
        <f>IF($A2894="","",$A2894&amp;"|"&amp;$C2894&amp;"|"&amp;$D2894)</f>
        <v/>
      </c>
      <c r="S2894" s="21">
        <f>IF($A2894="","",IFERROR(INDEX(Offerte!$D$2:$D$200,MATCH($Q2894,Offerte!$L$2:$L$200,0)),0))</f>
        <v/>
      </c>
      <c r="T2894" s="21">
        <f>IF($A2894="","",IFERROR(INDEX(Offerte!$G$2:$G$200,MATCH($Q2894,Offerte!$L$2:$L$200,0)),"NO"))</f>
        <v/>
      </c>
    </row>
    <row r="2895">
      <c r="A2895" s="10">
        <f>IF(Offerte!$A95="","",Offerte!$A95)</f>
        <v/>
      </c>
      <c r="B2895" s="10">
        <f>IF(Offerte!$A95="","",Offerte!$B95)</f>
        <v/>
      </c>
      <c r="C2895" s="10">
        <f>IF(Offerte!$A95="","",Offerte!$C95)</f>
        <v/>
      </c>
      <c r="D2895" s="10" t="inlineStr">
        <is>
          <t>C.1.1</t>
        </is>
      </c>
      <c r="E2895" s="10" t="inlineStr">
        <is>
          <t>C</t>
        </is>
      </c>
      <c r="F2895" s="10" t="inlineStr">
        <is>
          <t>Q</t>
        </is>
      </c>
      <c r="G2895" s="10" t="inlineStr">
        <is>
          <t>higher</t>
        </is>
      </c>
      <c r="H2895" s="10" t="n">
        <v>2</v>
      </c>
      <c r="I2895" s="10" t="inlineStr">
        <is>
          <t>Tasso di copertura del servizio con telecamere BSD</t>
        </is>
      </c>
      <c r="J2895" s="20" t="n"/>
      <c r="K2895" s="20" t="n"/>
      <c r="L2895" s="20" t="n"/>
      <c r="M2895" s="20" t="n"/>
      <c r="N2895" s="21">
        <f>IF($A2895="","",IFERROR(VALUE($K2895)/VALUE($L2895),IFERROR(VALUE($J2895),0)))</f>
        <v/>
      </c>
      <c r="O2895" s="21">
        <f>IF($A2895="",0,IF(OR($S2895&lt;&gt;1,COUNTA($J2895:$M2895)=0),0,IF(SUMPRODUCT(MAX(($C$5:$C$6173=$C2895)*($D$5:$D$6173=$D2895)*($S$5:$S$6173=1)*IFERROR($N$5:$N$6173*1,0)))&gt;0,ROUND($H2895*($N2895/SUMPRODUCT(MAX(($C$5:$C$6173=$C2895)*($D$5:$D$6173=$D2895)*($S$5:$S$6173=1)*IFERROR($N$5:$N$6173*1,0)))),4),0)))</f>
        <v/>
      </c>
      <c r="P2895" s="10" t="inlineStr">
        <is>
          <t>Autobus attrezzati con telecamere BSD / Autobus totali in offerta, incluse scorte</t>
        </is>
      </c>
      <c r="Q2895" s="21">
        <f>IF($A2895="","",$A2895&amp;"|"&amp;$C2895)</f>
        <v/>
      </c>
      <c r="R2895" s="21">
        <f>IF($A2895="","",$A2895&amp;"|"&amp;$C2895&amp;"|"&amp;$D2895)</f>
        <v/>
      </c>
      <c r="S2895" s="21">
        <f>IF($A2895="","",IFERROR(INDEX(Offerte!$D$2:$D$200,MATCH($Q2895,Offerte!$L$2:$L$200,0)),0))</f>
        <v/>
      </c>
      <c r="T2895" s="21">
        <f>IF($A2895="","",IFERROR(INDEX(Offerte!$G$2:$G$200,MATCH($Q2895,Offerte!$L$2:$L$200,0)),"NO"))</f>
        <v/>
      </c>
    </row>
    <row r="2896">
      <c r="A2896" s="10">
        <f>IF(Offerte!$A95="","",Offerte!$A95)</f>
        <v/>
      </c>
      <c r="B2896" s="10">
        <f>IF(Offerte!$A95="","",Offerte!$B95)</f>
        <v/>
      </c>
      <c r="C2896" s="10">
        <f>IF(Offerte!$A95="","",Offerte!$C95)</f>
        <v/>
      </c>
      <c r="D2896" s="10" t="inlineStr">
        <is>
          <t>C.1.2</t>
        </is>
      </c>
      <c r="E2896" s="10" t="inlineStr">
        <is>
          <t>C</t>
        </is>
      </c>
      <c r="F2896" s="10" t="inlineStr">
        <is>
          <t>Q</t>
        </is>
      </c>
      <c r="G2896" s="10" t="inlineStr">
        <is>
          <t>higher</t>
        </is>
      </c>
      <c r="H2896" s="10" t="n">
        <v>2</v>
      </c>
      <c r="I2896" s="10" t="inlineStr">
        <is>
          <t>Tasso di copertura del servizio con telecamere ADAS</t>
        </is>
      </c>
      <c r="J2896" s="20" t="n"/>
      <c r="K2896" s="20" t="n"/>
      <c r="L2896" s="20" t="n"/>
      <c r="M2896" s="20" t="n"/>
      <c r="N2896" s="21">
        <f>IF($A2896="","",IFERROR(VALUE($K2896)/VALUE($L2896),IFERROR(VALUE($J2896),0)))</f>
        <v/>
      </c>
      <c r="O2896" s="21">
        <f>IF($A2896="",0,IF(OR($S2896&lt;&gt;1,COUNTA($J2896:$M2896)=0),0,IF(SUMPRODUCT(MAX(($C$5:$C$6173=$C2896)*($D$5:$D$6173=$D2896)*($S$5:$S$6173=1)*IFERROR($N$5:$N$6173*1,0)))&gt;0,ROUND($H2896*($N2896/SUMPRODUCT(MAX(($C$5:$C$6173=$C2896)*($D$5:$D$6173=$D2896)*($S$5:$S$6173=1)*IFERROR($N$5:$N$6173*1,0)))),4),0)))</f>
        <v/>
      </c>
      <c r="P2896" s="10" t="inlineStr">
        <is>
          <t>Autobus attrezzati con telecamere ADAS / Autobus totali in offerta, incluse scorte</t>
        </is>
      </c>
      <c r="Q2896" s="21">
        <f>IF($A2896="","",$A2896&amp;"|"&amp;$C2896)</f>
        <v/>
      </c>
      <c r="R2896" s="21">
        <f>IF($A2896="","",$A2896&amp;"|"&amp;$C2896&amp;"|"&amp;$D2896)</f>
        <v/>
      </c>
      <c r="S2896" s="21">
        <f>IF($A2896="","",IFERROR(INDEX(Offerte!$D$2:$D$200,MATCH($Q2896,Offerte!$L$2:$L$200,0)),0))</f>
        <v/>
      </c>
      <c r="T2896" s="21">
        <f>IF($A2896="","",IFERROR(INDEX(Offerte!$G$2:$G$200,MATCH($Q2896,Offerte!$L$2:$L$200,0)),"NO"))</f>
        <v/>
      </c>
    </row>
    <row r="2897">
      <c r="A2897" s="10">
        <f>IF(Offerte!$A95="","",Offerte!$A95)</f>
        <v/>
      </c>
      <c r="B2897" s="10">
        <f>IF(Offerte!$A95="","",Offerte!$B95)</f>
        <v/>
      </c>
      <c r="C2897" s="10">
        <f>IF(Offerte!$A95="","",Offerte!$C95)</f>
        <v/>
      </c>
      <c r="D2897" s="10" t="inlineStr">
        <is>
          <t>C.2.1</t>
        </is>
      </c>
      <c r="E2897" s="10" t="inlineStr">
        <is>
          <t>C</t>
        </is>
      </c>
      <c r="F2897" s="10" t="inlineStr">
        <is>
          <t>Q</t>
        </is>
      </c>
      <c r="G2897" s="10" t="inlineStr">
        <is>
          <t>higher</t>
        </is>
      </c>
      <c r="H2897" s="10" t="n">
        <v>3</v>
      </c>
      <c r="I2897" s="10" t="inlineStr">
        <is>
          <t>Tasso di copertura del servizio con telecamere di bordo di videosorveglianza</t>
        </is>
      </c>
      <c r="J2897" s="20" t="n"/>
      <c r="K2897" s="20" t="n"/>
      <c r="L2897" s="20" t="n"/>
      <c r="M2897" s="20" t="n"/>
      <c r="N2897" s="21">
        <f>IF($A2897="","",IFERROR(VALUE($K2897)/VALUE($L2897),IFERROR(VALUE($J2897),0)))</f>
        <v/>
      </c>
      <c r="O2897" s="21">
        <f>IF($A2897="",0,IF(OR($S2897&lt;&gt;1,COUNTA($J2897:$M2897)=0),0,IF(SUMPRODUCT(MAX(($C$5:$C$6173=$C2897)*($D$5:$D$6173=$D2897)*($S$5:$S$6173=1)*IFERROR($N$5:$N$6173*1,0)))&gt;0,ROUND($H2897*($N2897/SUMPRODUCT(MAX(($C$5:$C$6173=$C2897)*($D$5:$D$6173=$D2897)*($S$5:$S$6173=1)*IFERROR($N$5:$N$6173*1,0)))),4),0)))</f>
        <v/>
      </c>
      <c r="P2897" s="10" t="inlineStr">
        <is>
          <t>Autobus attrezzati con videosorveglianza / Autobus totali in offerta, incluse scorte</t>
        </is>
      </c>
      <c r="Q2897" s="21">
        <f>IF($A2897="","",$A2897&amp;"|"&amp;$C2897)</f>
        <v/>
      </c>
      <c r="R2897" s="21">
        <f>IF($A2897="","",$A2897&amp;"|"&amp;$C2897&amp;"|"&amp;$D2897)</f>
        <v/>
      </c>
      <c r="S2897" s="21">
        <f>IF($A2897="","",IFERROR(INDEX(Offerte!$D$2:$D$200,MATCH($Q2897,Offerte!$L$2:$L$200,0)),0))</f>
        <v/>
      </c>
      <c r="T2897" s="21">
        <f>IF($A2897="","",IFERROR(INDEX(Offerte!$G$2:$G$200,MATCH($Q2897,Offerte!$L$2:$L$200,0)),"NO"))</f>
        <v/>
      </c>
    </row>
    <row r="2898">
      <c r="A2898" s="10">
        <f>IF(Offerte!$A95="","",Offerte!$A95)</f>
        <v/>
      </c>
      <c r="B2898" s="10">
        <f>IF(Offerte!$A95="","",Offerte!$B95)</f>
        <v/>
      </c>
      <c r="C2898" s="10">
        <f>IF(Offerte!$A95="","",Offerte!$C95)</f>
        <v/>
      </c>
      <c r="D2898" s="10" t="inlineStr">
        <is>
          <t>C.2.2</t>
        </is>
      </c>
      <c r="E2898" s="10" t="inlineStr">
        <is>
          <t>C</t>
        </is>
      </c>
      <c r="F2898" s="10" t="inlineStr">
        <is>
          <t>T</t>
        </is>
      </c>
      <c r="G2898" s="10" t="inlineStr">
        <is>
          <t>tabular</t>
        </is>
      </c>
      <c r="H2898" s="10" t="n">
        <v>1</v>
      </c>
      <c r="I2898" s="10" t="inlineStr">
        <is>
          <t>Software video/audio analisi per situazioni di pericolo</t>
        </is>
      </c>
      <c r="J2898" s="20" t="n"/>
      <c r="K2898" s="20" t="n"/>
      <c r="L2898" s="20" t="n"/>
      <c r="M2898" s="20" t="n"/>
      <c r="N2898" s="21">
        <f>IF($A2898="","",IF(IFERROR(VALUE($M2898),0)=1,1,0))</f>
        <v/>
      </c>
      <c r="O2898" s="21">
        <f>IF($A2898="",0,IF(OR($S2898&lt;&gt;1,COUNTA($J2898:$M2898)=0),0,IF($N2898=1,$H2898,0)))</f>
        <v/>
      </c>
      <c r="P2898" s="10" t="inlineStr">
        <is>
          <t>sì/no</t>
        </is>
      </c>
      <c r="Q2898" s="21">
        <f>IF($A2898="","",$A2898&amp;"|"&amp;$C2898)</f>
        <v/>
      </c>
      <c r="R2898" s="21">
        <f>IF($A2898="","",$A2898&amp;"|"&amp;$C2898&amp;"|"&amp;$D2898)</f>
        <v/>
      </c>
      <c r="S2898" s="21">
        <f>IF($A2898="","",IFERROR(INDEX(Offerte!$D$2:$D$200,MATCH($Q2898,Offerte!$L$2:$L$200,0)),0))</f>
        <v/>
      </c>
      <c r="T2898" s="21">
        <f>IF($A2898="","",IFERROR(INDEX(Offerte!$G$2:$G$200,MATCH($Q2898,Offerte!$L$2:$L$200,0)),"NO"))</f>
        <v/>
      </c>
    </row>
    <row r="2899">
      <c r="A2899" s="10">
        <f>IF(Offerte!$A95="","",Offerte!$A95)</f>
        <v/>
      </c>
      <c r="B2899" s="10">
        <f>IF(Offerte!$A95="","",Offerte!$B95)</f>
        <v/>
      </c>
      <c r="C2899" s="10">
        <f>IF(Offerte!$A95="","",Offerte!$C95)</f>
        <v/>
      </c>
      <c r="D2899" s="10" t="inlineStr">
        <is>
          <t>C.2.3</t>
        </is>
      </c>
      <c r="E2899" s="10" t="inlineStr">
        <is>
          <t>C</t>
        </is>
      </c>
      <c r="F2899" s="10" t="inlineStr">
        <is>
          <t>T</t>
        </is>
      </c>
      <c r="G2899" s="10" t="inlineStr">
        <is>
          <t>tabular</t>
        </is>
      </c>
      <c r="H2899" s="10" t="n">
        <v>1</v>
      </c>
      <c r="I2899" s="10" t="inlineStr">
        <is>
          <t>Collegamento con centrale qualificata di pronto intervento</t>
        </is>
      </c>
      <c r="J2899" s="20" t="n"/>
      <c r="K2899" s="20" t="n"/>
      <c r="L2899" s="20" t="n"/>
      <c r="M2899" s="20" t="n"/>
      <c r="N2899" s="21">
        <f>IF($A2899="","",IF(IFERROR(VALUE($M2899),0)=1,1,0))</f>
        <v/>
      </c>
      <c r="O2899" s="21">
        <f>IF($A2899="",0,IF(OR($S2899&lt;&gt;1,COUNTA($J2899:$M2899)=0),0,IF($N2899=1,$H2899,0)))</f>
        <v/>
      </c>
      <c r="P2899" s="10" t="inlineStr">
        <is>
          <t>sì/no</t>
        </is>
      </c>
      <c r="Q2899" s="21">
        <f>IF($A2899="","",$A2899&amp;"|"&amp;$C2899)</f>
        <v/>
      </c>
      <c r="R2899" s="21">
        <f>IF($A2899="","",$A2899&amp;"|"&amp;$C2899&amp;"|"&amp;$D2899)</f>
        <v/>
      </c>
      <c r="S2899" s="21">
        <f>IF($A2899="","",IFERROR(INDEX(Offerte!$D$2:$D$200,MATCH($Q2899,Offerte!$L$2:$L$200,0)),0))</f>
        <v/>
      </c>
      <c r="T2899" s="21">
        <f>IF($A2899="","",IFERROR(INDEX(Offerte!$G$2:$G$200,MATCH($Q2899,Offerte!$L$2:$L$200,0)),"NO"))</f>
        <v/>
      </c>
    </row>
    <row r="2900">
      <c r="A2900" s="10">
        <f>IF(Offerte!$A95="","",Offerte!$A95)</f>
        <v/>
      </c>
      <c r="B2900" s="10">
        <f>IF(Offerte!$A95="","",Offerte!$B95)</f>
        <v/>
      </c>
      <c r="C2900" s="10">
        <f>IF(Offerte!$A95="","",Offerte!$C95)</f>
        <v/>
      </c>
      <c r="D2900" s="10" t="inlineStr">
        <is>
          <t>C.2.4</t>
        </is>
      </c>
      <c r="E2900" s="10" t="inlineStr">
        <is>
          <t>C</t>
        </is>
      </c>
      <c r="F2900" s="10" t="inlineStr">
        <is>
          <t>Q</t>
        </is>
      </c>
      <c r="G2900" s="10" t="inlineStr">
        <is>
          <t>higher</t>
        </is>
      </c>
      <c r="H2900" s="10" t="n">
        <v>1</v>
      </c>
      <c r="I2900" s="10" t="inlineStr">
        <is>
          <t>Tasso di copertura del servizio con dispositivi per la chiamata di emergenza del conducente</t>
        </is>
      </c>
      <c r="J2900" s="20" t="n"/>
      <c r="K2900" s="20" t="n"/>
      <c r="L2900" s="20" t="n"/>
      <c r="M2900" s="20" t="n"/>
      <c r="N2900" s="21">
        <f>IF($A2900="","",IFERROR(VALUE($K2900)/VALUE($L2900),IFERROR(VALUE($J2900),0)))</f>
        <v/>
      </c>
      <c r="O2900" s="21">
        <f>IF($A2900="",0,IF(OR($S2900&lt;&gt;1,COUNTA($J2900:$M2900)=0),0,IF(SUMPRODUCT(MAX(($C$5:$C$6173=$C2900)*($D$5:$D$6173=$D2900)*($S$5:$S$6173=1)*IFERROR($N$5:$N$6173*1,0)))&gt;0,ROUND($H2900*($N2900/SUMPRODUCT(MAX(($C$5:$C$6173=$C2900)*($D$5:$D$6173=$D2900)*($S$5:$S$6173=1)*IFERROR($N$5:$N$6173*1,0)))),4),0)))</f>
        <v/>
      </c>
      <c r="P2900" s="10" t="inlineStr">
        <is>
          <t>Autobus attrezzati con chiamata di emergenza / Autobus totali in offerta, incluse scorte</t>
        </is>
      </c>
      <c r="Q2900" s="21">
        <f>IF($A2900="","",$A2900&amp;"|"&amp;$C2900)</f>
        <v/>
      </c>
      <c r="R2900" s="21">
        <f>IF($A2900="","",$A2900&amp;"|"&amp;$C2900&amp;"|"&amp;$D2900)</f>
        <v/>
      </c>
      <c r="S2900" s="21">
        <f>IF($A2900="","",IFERROR(INDEX(Offerte!$D$2:$D$200,MATCH($Q2900,Offerte!$L$2:$L$200,0)),0))</f>
        <v/>
      </c>
      <c r="T2900" s="21">
        <f>IF($A2900="","",IFERROR(INDEX(Offerte!$G$2:$G$200,MATCH($Q2900,Offerte!$L$2:$L$200,0)),"NO"))</f>
        <v/>
      </c>
    </row>
    <row r="2901">
      <c r="A2901" s="10">
        <f>IF(Offerte!$A95="","",Offerte!$A95)</f>
        <v/>
      </c>
      <c r="B2901" s="10">
        <f>IF(Offerte!$A95="","",Offerte!$B95)</f>
        <v/>
      </c>
      <c r="C2901" s="10">
        <f>IF(Offerte!$A95="","",Offerte!$C95)</f>
        <v/>
      </c>
      <c r="D2901" s="10" t="inlineStr">
        <is>
          <t>C.3.1</t>
        </is>
      </c>
      <c r="E2901" s="10" t="inlineStr">
        <is>
          <t>C</t>
        </is>
      </c>
      <c r="F2901" s="10" t="inlineStr">
        <is>
          <t>Q</t>
        </is>
      </c>
      <c r="G2901" s="10" t="inlineStr">
        <is>
          <t>higher</t>
        </is>
      </c>
      <c r="H2901" s="10" t="n">
        <v>2</v>
      </c>
      <c r="I2901" s="10" t="inlineStr">
        <is>
          <t>Tasso di copertura del servizio con dispositivi di informazione dinamica a bordo mezzo</t>
        </is>
      </c>
      <c r="J2901" s="20" t="n"/>
      <c r="K2901" s="20" t="n"/>
      <c r="L2901" s="20" t="n"/>
      <c r="M2901" s="20" t="n"/>
      <c r="N2901" s="21">
        <f>IF($A2901="","",IFERROR(VALUE($K2901)/VALUE($L2901),IFERROR(VALUE($J2901),0)))</f>
        <v/>
      </c>
      <c r="O2901" s="21">
        <f>IF($A2901="",0,IF(OR($S2901&lt;&gt;1,COUNTA($J2901:$M2901)=0),0,IF(SUMPRODUCT(MAX(($C$5:$C$6173=$C2901)*($D$5:$D$6173=$D2901)*($S$5:$S$6173=1)*IFERROR($N$5:$N$6173*1,0)))&gt;0,ROUND($H2901*($N2901/SUMPRODUCT(MAX(($C$5:$C$6173=$C2901)*($D$5:$D$6173=$D2901)*($S$5:$S$6173=1)*IFERROR($N$5:$N$6173*1,0)))),4),0)))</f>
        <v/>
      </c>
      <c r="P2901" s="10" t="inlineStr">
        <is>
          <t>Autobus con monitor e indicatori vocali / Autobus totali in offerta, incluse scorte</t>
        </is>
      </c>
      <c r="Q2901" s="21">
        <f>IF($A2901="","",$A2901&amp;"|"&amp;$C2901)</f>
        <v/>
      </c>
      <c r="R2901" s="21">
        <f>IF($A2901="","",$A2901&amp;"|"&amp;$C2901&amp;"|"&amp;$D2901)</f>
        <v/>
      </c>
      <c r="S2901" s="21">
        <f>IF($A2901="","",IFERROR(INDEX(Offerte!$D$2:$D$200,MATCH($Q2901,Offerte!$L$2:$L$200,0)),0))</f>
        <v/>
      </c>
      <c r="T2901" s="21">
        <f>IF($A2901="","",IFERROR(INDEX(Offerte!$G$2:$G$200,MATCH($Q2901,Offerte!$L$2:$L$200,0)),"NO"))</f>
        <v/>
      </c>
    </row>
    <row r="2902">
      <c r="A2902" s="10">
        <f>IF(Offerte!$A95="","",Offerte!$A95)</f>
        <v/>
      </c>
      <c r="B2902" s="10">
        <f>IF(Offerte!$A95="","",Offerte!$B95)</f>
        <v/>
      </c>
      <c r="C2902" s="10">
        <f>IF(Offerte!$A95="","",Offerte!$C95)</f>
        <v/>
      </c>
      <c r="D2902" s="10" t="inlineStr">
        <is>
          <t>C.3.2</t>
        </is>
      </c>
      <c r="E2902" s="10" t="inlineStr">
        <is>
          <t>C</t>
        </is>
      </c>
      <c r="F2902" s="10" t="inlineStr">
        <is>
          <t>T</t>
        </is>
      </c>
      <c r="G2902" s="10" t="inlineStr">
        <is>
          <t>tabular</t>
        </is>
      </c>
      <c r="H2902" s="10" t="n">
        <v>2</v>
      </c>
      <c r="I2902" s="10" t="inlineStr">
        <is>
          <t>Informazioni a bordo su coincidenze ai nodi</t>
        </is>
      </c>
      <c r="J2902" s="20" t="n"/>
      <c r="K2902" s="20" t="n"/>
      <c r="L2902" s="20" t="n"/>
      <c r="M2902" s="20" t="n"/>
      <c r="N2902" s="21">
        <f>IF($A2902="","",IF(IFERROR(VALUE($M2902),0)=1,1,0))</f>
        <v/>
      </c>
      <c r="O2902" s="21">
        <f>IF($A2902="",0,IF(OR($S2902&lt;&gt;1,COUNTA($J2902:$M2902)=0),0,IF(AND($N2902=1,IFERROR(SUMIFS($N$5:$N$6173,$Q$5:$Q$6173,$Q2902,$D$5:$D$6173,"C.3.1"),0)&gt;=0.5),$H2902,0)))</f>
        <v/>
      </c>
      <c r="P2902" s="10" t="inlineStr">
        <is>
          <t>Dipende da C.3.1 &gt;= 0.5</t>
        </is>
      </c>
      <c r="Q2902" s="21">
        <f>IF($A2902="","",$A2902&amp;"|"&amp;$C2902)</f>
        <v/>
      </c>
      <c r="R2902" s="21">
        <f>IF($A2902="","",$A2902&amp;"|"&amp;$C2902&amp;"|"&amp;$D2902)</f>
        <v/>
      </c>
      <c r="S2902" s="21">
        <f>IF($A2902="","",IFERROR(INDEX(Offerte!$D$2:$D$200,MATCH($Q2902,Offerte!$L$2:$L$200,0)),0))</f>
        <v/>
      </c>
      <c r="T2902" s="21">
        <f>IF($A2902="","",IFERROR(INDEX(Offerte!$G$2:$G$200,MATCH($Q2902,Offerte!$L$2:$L$200,0)),"NO"))</f>
        <v/>
      </c>
    </row>
    <row r="2903">
      <c r="A2903" s="10">
        <f>IF(Offerte!$A95="","",Offerte!$A95)</f>
        <v/>
      </c>
      <c r="B2903" s="10">
        <f>IF(Offerte!$A95="","",Offerte!$B95)</f>
        <v/>
      </c>
      <c r="C2903" s="10">
        <f>IF(Offerte!$A95="","",Offerte!$C95)</f>
        <v/>
      </c>
      <c r="D2903" s="10" t="inlineStr">
        <is>
          <t>D.1.1</t>
        </is>
      </c>
      <c r="E2903" s="10" t="inlineStr">
        <is>
          <t>D</t>
        </is>
      </c>
      <c r="F2903" s="10" t="inlineStr">
        <is>
          <t>Q</t>
        </is>
      </c>
      <c r="G2903" s="10" t="inlineStr">
        <is>
          <t>higher</t>
        </is>
      </c>
      <c r="H2903" s="10" t="n">
        <v>3</v>
      </c>
      <c r="I2903" s="10" t="inlineStr">
        <is>
          <t>Installazione di pensiline</t>
        </is>
      </c>
      <c r="J2903" s="20" t="n"/>
      <c r="K2903" s="20" t="n"/>
      <c r="L2903" s="20" t="n"/>
      <c r="M2903" s="20" t="n"/>
      <c r="N2903" s="21">
        <f>IF($A2903="","",IFERROR(VALUE($J2903),0))</f>
        <v/>
      </c>
      <c r="O2903" s="21">
        <f>IF($A2903="",0,IF(OR($S2903&lt;&gt;1,COUNTA($J2903:$M2903)=0),0,IF(SUMPRODUCT(MAX(($C$5:$C$6173=$C2903)*($D$5:$D$6173=$D2903)*($S$5:$S$6173=1)*IFERROR($N$5:$N$6173*1,0)))&gt;0,ROUND($H2903*($N2903/SUMPRODUCT(MAX(($C$5:$C$6173=$C2903)*($D$5:$D$6173=$D2903)*($S$5:$S$6173=1)*IFERROR($N$5:$N$6173*1,0)))),4),0)))</f>
        <v/>
      </c>
      <c r="P2903" s="10" t="inlineStr">
        <is>
          <t>fermate</t>
        </is>
      </c>
      <c r="Q2903" s="21">
        <f>IF($A2903="","",$A2903&amp;"|"&amp;$C2903)</f>
        <v/>
      </c>
      <c r="R2903" s="21">
        <f>IF($A2903="","",$A2903&amp;"|"&amp;$C2903&amp;"|"&amp;$D2903)</f>
        <v/>
      </c>
      <c r="S2903" s="21">
        <f>IF($A2903="","",IFERROR(INDEX(Offerte!$D$2:$D$200,MATCH($Q2903,Offerte!$L$2:$L$200,0)),0))</f>
        <v/>
      </c>
      <c r="T2903" s="21">
        <f>IF($A2903="","",IFERROR(INDEX(Offerte!$G$2:$G$200,MATCH($Q2903,Offerte!$L$2:$L$200,0)),"NO"))</f>
        <v/>
      </c>
    </row>
    <row r="2904">
      <c r="A2904" s="10">
        <f>IF(Offerte!$A95="","",Offerte!$A95)</f>
        <v/>
      </c>
      <c r="B2904" s="10">
        <f>IF(Offerte!$A95="","",Offerte!$B95)</f>
        <v/>
      </c>
      <c r="C2904" s="10">
        <f>IF(Offerte!$A95="","",Offerte!$C95)</f>
        <v/>
      </c>
      <c r="D2904" s="10" t="inlineStr">
        <is>
          <t>D.1.2</t>
        </is>
      </c>
      <c r="E2904" s="10" t="inlineStr">
        <is>
          <t>D</t>
        </is>
      </c>
      <c r="F2904" s="10" t="inlineStr">
        <is>
          <t>Q</t>
        </is>
      </c>
      <c r="G2904" s="10" t="inlineStr">
        <is>
          <t>higher</t>
        </is>
      </c>
      <c r="H2904" s="10" t="n">
        <v>3</v>
      </c>
      <c r="I2904" s="10" t="inlineStr">
        <is>
          <t>Installazione di paline di fermata conformi alla DGR 581/2023</t>
        </is>
      </c>
      <c r="J2904" s="20" t="n"/>
      <c r="K2904" s="20" t="n"/>
      <c r="L2904" s="20" t="n"/>
      <c r="M2904" s="20" t="n"/>
      <c r="N2904" s="21">
        <f>IF($A2904="","",IFERROR(VALUE($J2904),0))</f>
        <v/>
      </c>
      <c r="O2904" s="21">
        <f>IF($A2904="",0,IF(OR($S2904&lt;&gt;1,COUNTA($J2904:$M2904)=0),0,IF(SUMPRODUCT(MAX(($C$5:$C$6173=$C2904)*($D$5:$D$6173=$D2904)*($S$5:$S$6173=1)*IFERROR($N$5:$N$6173*1,0)))&gt;0,ROUND($H2904*($N2904/SUMPRODUCT(MAX(($C$5:$C$6173=$C2904)*($D$5:$D$6173=$D2904)*($S$5:$S$6173=1)*IFERROR($N$5:$N$6173*1,0)))),4),0)))</f>
        <v/>
      </c>
      <c r="P2904" s="10" t="inlineStr">
        <is>
          <t>fermate</t>
        </is>
      </c>
      <c r="Q2904" s="21">
        <f>IF($A2904="","",$A2904&amp;"|"&amp;$C2904)</f>
        <v/>
      </c>
      <c r="R2904" s="21">
        <f>IF($A2904="","",$A2904&amp;"|"&amp;$C2904&amp;"|"&amp;$D2904)</f>
        <v/>
      </c>
      <c r="S2904" s="21">
        <f>IF($A2904="","",IFERROR(INDEX(Offerte!$D$2:$D$200,MATCH($Q2904,Offerte!$L$2:$L$200,0)),0))</f>
        <v/>
      </c>
      <c r="T2904" s="21">
        <f>IF($A2904="","",IFERROR(INDEX(Offerte!$G$2:$G$200,MATCH($Q2904,Offerte!$L$2:$L$200,0)),"NO"))</f>
        <v/>
      </c>
    </row>
    <row r="2905">
      <c r="A2905" s="10">
        <f>IF(Offerte!$A95="","",Offerte!$A95)</f>
        <v/>
      </c>
      <c r="B2905" s="10">
        <f>IF(Offerte!$A95="","",Offerte!$B95)</f>
        <v/>
      </c>
      <c r="C2905" s="10">
        <f>IF(Offerte!$A95="","",Offerte!$C95)</f>
        <v/>
      </c>
      <c r="D2905" s="10" t="inlineStr">
        <is>
          <t>D.1.3</t>
        </is>
      </c>
      <c r="E2905" s="10" t="inlineStr">
        <is>
          <t>D</t>
        </is>
      </c>
      <c r="F2905" s="10" t="inlineStr">
        <is>
          <t>Q</t>
        </is>
      </c>
      <c r="G2905" s="10" t="inlineStr">
        <is>
          <t>higher</t>
        </is>
      </c>
      <c r="H2905" s="10" t="n">
        <v>2</v>
      </c>
      <c r="I2905" s="10" t="inlineStr">
        <is>
          <t>Display informativi connessi alle fermate</t>
        </is>
      </c>
      <c r="J2905" s="20" t="n"/>
      <c r="K2905" s="20" t="n"/>
      <c r="L2905" s="20" t="n"/>
      <c r="M2905" s="20" t="n"/>
      <c r="N2905" s="21">
        <f>IF($A2905="","",IFERROR(VALUE($J2905),0))</f>
        <v/>
      </c>
      <c r="O2905" s="21">
        <f>IF($A2905="",0,IF(OR($S2905&lt;&gt;1,COUNTA($J2905:$M2905)=0),0,IF(SUMPRODUCT(MAX(($C$5:$C$6173=$C2905)*($D$5:$D$6173=$D2905)*($S$5:$S$6173=1)*IFERROR($N$5:$N$6173*1,0)))&gt;0,ROUND($H2905*($N2905/SUMPRODUCT(MAX(($C$5:$C$6173=$C2905)*($D$5:$D$6173=$D2905)*($S$5:$S$6173=1)*IFERROR($N$5:$N$6173*1,0)))),4),0)))</f>
        <v/>
      </c>
      <c r="P2905" s="10" t="inlineStr">
        <is>
          <t>fermate</t>
        </is>
      </c>
      <c r="Q2905" s="21">
        <f>IF($A2905="","",$A2905&amp;"|"&amp;$C2905)</f>
        <v/>
      </c>
      <c r="R2905" s="21">
        <f>IF($A2905="","",$A2905&amp;"|"&amp;$C2905&amp;"|"&amp;$D2905)</f>
        <v/>
      </c>
      <c r="S2905" s="21">
        <f>IF($A2905="","",IFERROR(INDEX(Offerte!$D$2:$D$200,MATCH($Q2905,Offerte!$L$2:$L$200,0)),0))</f>
        <v/>
      </c>
      <c r="T2905" s="21">
        <f>IF($A2905="","",IFERROR(INDEX(Offerte!$G$2:$G$200,MATCH($Q2905,Offerte!$L$2:$L$200,0)),"NO"))</f>
        <v/>
      </c>
    </row>
    <row r="2906">
      <c r="A2906" s="10">
        <f>IF(Offerte!$A95="","",Offerte!$A95)</f>
        <v/>
      </c>
      <c r="B2906" s="10">
        <f>IF(Offerte!$A95="","",Offerte!$B95)</f>
        <v/>
      </c>
      <c r="C2906" s="10">
        <f>IF(Offerte!$A95="","",Offerte!$C95)</f>
        <v/>
      </c>
      <c r="D2906" s="10" t="inlineStr">
        <is>
          <t>D.2.1</t>
        </is>
      </c>
      <c r="E2906" s="10" t="inlineStr">
        <is>
          <t>D</t>
        </is>
      </c>
      <c r="F2906" s="10" t="inlineStr">
        <is>
          <t>Q</t>
        </is>
      </c>
      <c r="G2906" s="10" t="inlineStr">
        <is>
          <t>higher</t>
        </is>
      </c>
      <c r="H2906" s="10" t="n">
        <v>2</v>
      </c>
      <c r="I2906" s="10" t="inlineStr">
        <is>
          <t>Segnali tattili Loges-Vet-Evolution</t>
        </is>
      </c>
      <c r="J2906" s="20" t="n"/>
      <c r="K2906" s="20" t="n"/>
      <c r="L2906" s="20" t="n"/>
      <c r="M2906" s="20" t="n"/>
      <c r="N2906" s="21">
        <f>IF($A2906="","",IFERROR(VALUE($J2906),0))</f>
        <v/>
      </c>
      <c r="O2906" s="21">
        <f>IF($A2906="",0,IF(OR($S2906&lt;&gt;1,COUNTA($J2906:$M2906)=0),0,IF(SUMPRODUCT(MAX(($C$5:$C$6173=$C2906)*($D$5:$D$6173=$D2906)*($S$5:$S$6173=1)*IFERROR($N$5:$N$6173*1,0)))&gt;0,ROUND($H2906*($N2906/SUMPRODUCT(MAX(($C$5:$C$6173=$C2906)*($D$5:$D$6173=$D2906)*($S$5:$S$6173=1)*IFERROR($N$5:$N$6173*1,0)))),4),0)))</f>
        <v/>
      </c>
      <c r="P2906" s="10" t="inlineStr">
        <is>
          <t>fermate</t>
        </is>
      </c>
      <c r="Q2906" s="21">
        <f>IF($A2906="","",$A2906&amp;"|"&amp;$C2906)</f>
        <v/>
      </c>
      <c r="R2906" s="21">
        <f>IF($A2906="","",$A2906&amp;"|"&amp;$C2906&amp;"|"&amp;$D2906)</f>
        <v/>
      </c>
      <c r="S2906" s="21">
        <f>IF($A2906="","",IFERROR(INDEX(Offerte!$D$2:$D$200,MATCH($Q2906,Offerte!$L$2:$L$200,0)),0))</f>
        <v/>
      </c>
      <c r="T2906" s="21">
        <f>IF($A2906="","",IFERROR(INDEX(Offerte!$G$2:$G$200,MATCH($Q2906,Offerte!$L$2:$L$200,0)),"NO"))</f>
        <v/>
      </c>
    </row>
    <row r="2907">
      <c r="A2907" s="10">
        <f>IF(Offerte!$A95="","",Offerte!$A95)</f>
        <v/>
      </c>
      <c r="B2907" s="10">
        <f>IF(Offerte!$A95="","",Offerte!$B95)</f>
        <v/>
      </c>
      <c r="C2907" s="10">
        <f>IF(Offerte!$A95="","",Offerte!$C95)</f>
        <v/>
      </c>
      <c r="D2907" s="10" t="inlineStr">
        <is>
          <t>E.1.1</t>
        </is>
      </c>
      <c r="E2907" s="10" t="inlineStr">
        <is>
          <t>E</t>
        </is>
      </c>
      <c r="F2907" s="10" t="inlineStr">
        <is>
          <t>T</t>
        </is>
      </c>
      <c r="G2907" s="10" t="inlineStr">
        <is>
          <t>tabular</t>
        </is>
      </c>
      <c r="H2907" s="10" t="n">
        <v>2</v>
      </c>
      <c r="I2907" s="10" t="inlineStr">
        <is>
          <t>Mobile app con travel planner PRM</t>
        </is>
      </c>
      <c r="J2907" s="20" t="n"/>
      <c r="K2907" s="20" t="n"/>
      <c r="L2907" s="20" t="n"/>
      <c r="M2907" s="20" t="n"/>
      <c r="N2907" s="21">
        <f>IF($A2907="","",IF(IFERROR(VALUE($M2907),0)=1,1,0))</f>
        <v/>
      </c>
      <c r="O2907" s="21">
        <f>IF($A2907="",0,IF(OR($S2907&lt;&gt;1,COUNTA($J2907:$M2907)=0),0,IF($N2907=1,$H2907,0)))</f>
        <v/>
      </c>
      <c r="P2907" s="10" t="inlineStr">
        <is>
          <t>sì/no</t>
        </is>
      </c>
      <c r="Q2907" s="21">
        <f>IF($A2907="","",$A2907&amp;"|"&amp;$C2907)</f>
        <v/>
      </c>
      <c r="R2907" s="21">
        <f>IF($A2907="","",$A2907&amp;"|"&amp;$C2907&amp;"|"&amp;$D2907)</f>
        <v/>
      </c>
      <c r="S2907" s="21">
        <f>IF($A2907="","",IFERROR(INDEX(Offerte!$D$2:$D$200,MATCH($Q2907,Offerte!$L$2:$L$200,0)),0))</f>
        <v/>
      </c>
      <c r="T2907" s="21">
        <f>IF($A2907="","",IFERROR(INDEX(Offerte!$G$2:$G$200,MATCH($Q2907,Offerte!$L$2:$L$200,0)),"NO"))</f>
        <v/>
      </c>
    </row>
    <row r="2908">
      <c r="A2908" s="10">
        <f>IF(Offerte!$A95="","",Offerte!$A95)</f>
        <v/>
      </c>
      <c r="B2908" s="10">
        <f>IF(Offerte!$A95="","",Offerte!$B95)</f>
        <v/>
      </c>
      <c r="C2908" s="10">
        <f>IF(Offerte!$A95="","",Offerte!$C95)</f>
        <v/>
      </c>
      <c r="D2908" s="10" t="inlineStr">
        <is>
          <t>E.2.1</t>
        </is>
      </c>
      <c r="E2908" s="10" t="inlineStr">
        <is>
          <t>E</t>
        </is>
      </c>
      <c r="F2908" s="10" t="inlineStr">
        <is>
          <t>D</t>
        </is>
      </c>
      <c r="G2908" s="10" t="inlineStr">
        <is>
          <t>discretionary</t>
        </is>
      </c>
      <c r="H2908" s="10" t="n">
        <v>2</v>
      </c>
      <c r="I2908" s="10" t="inlineStr">
        <is>
          <t>Altre azioni informative e rapporti con gli utenti</t>
        </is>
      </c>
      <c r="J2908" s="20" t="n"/>
      <c r="K2908" s="20" t="n"/>
      <c r="L2908" s="20" t="n"/>
      <c r="M2908" s="20" t="n"/>
      <c r="N2908" s="21">
        <f>IF($A2908="","",MAX(0,MIN(1,IFERROR(VALUE($M2908),0))))</f>
        <v/>
      </c>
      <c r="O2908" s="21">
        <f>IF($A2908="",0,IF(OR($S2908&lt;&gt;1,COUNTA($J2908:$M2908)=0),0,IF(SUMPRODUCT(MAX(($C$5:$C$6173=$C2908)*($D$5:$D$6173=$D2908)*($S$5:$S$6173=1)*IFERROR($N$5:$N$6173*1,0)))&gt;0,ROUND($H2908*($N2908/SUMPRODUCT(MAX(($C$5:$C$6173=$C2908)*($D$5:$D$6173=$D2908)*($S$5:$S$6173=1)*IFERROR($N$5:$N$6173*1,0)))),4),0)))</f>
        <v/>
      </c>
      <c r="P2908" s="10" t="inlineStr">
        <is>
          <t>coeff.</t>
        </is>
      </c>
      <c r="Q2908" s="21">
        <f>IF($A2908="","",$A2908&amp;"|"&amp;$C2908)</f>
        <v/>
      </c>
      <c r="R2908" s="21">
        <f>IF($A2908="","",$A2908&amp;"|"&amp;$C2908&amp;"|"&amp;$D2908)</f>
        <v/>
      </c>
      <c r="S2908" s="21">
        <f>IF($A2908="","",IFERROR(INDEX(Offerte!$D$2:$D$200,MATCH($Q2908,Offerte!$L$2:$L$200,0)),0))</f>
        <v/>
      </c>
      <c r="T2908" s="21">
        <f>IF($A2908="","",IFERROR(INDEX(Offerte!$G$2:$G$200,MATCH($Q2908,Offerte!$L$2:$L$200,0)),"NO"))</f>
        <v/>
      </c>
    </row>
    <row r="2909">
      <c r="A2909" s="10">
        <f>IF(Offerte!$A95="","",Offerte!$A95)</f>
        <v/>
      </c>
      <c r="B2909" s="10">
        <f>IF(Offerte!$A95="","",Offerte!$B95)</f>
        <v/>
      </c>
      <c r="C2909" s="10">
        <f>IF(Offerte!$A95="","",Offerte!$C95)</f>
        <v/>
      </c>
      <c r="D2909" s="10" t="inlineStr">
        <is>
          <t>F.1.1</t>
        </is>
      </c>
      <c r="E2909" s="10" t="inlineStr">
        <is>
          <t>F</t>
        </is>
      </c>
      <c r="F2909" s="10" t="inlineStr">
        <is>
          <t>Q</t>
        </is>
      </c>
      <c r="G2909" s="10" t="inlineStr">
        <is>
          <t>lower</t>
        </is>
      </c>
      <c r="H2909" s="10" t="n">
        <v>7</v>
      </c>
      <c r="I2909" s="10" t="inlineStr">
        <is>
          <t>Performance ambientali del parco mezzi adibito al servizio - I_CEA</t>
        </is>
      </c>
      <c r="J2909" s="20" t="n"/>
      <c r="K2909" s="20" t="n"/>
      <c r="L2909" s="20" t="n"/>
      <c r="M2909" s="20" t="n"/>
      <c r="N2909" s="21">
        <f>IF($A2909="","",IFERROR(VALUE($J2909),0))</f>
        <v/>
      </c>
      <c r="O2909" s="21">
        <f>IF($A2909="",0,IF(OR($S2909&lt;&gt;1,COUNTA($J2909:$M2909)=0),0,IF(AND(IFERROR(AGGREGATE(15,6,$N$5:$N$6173/(($C$5:$C$6173=$C2909)*($D$5:$D$6173=$D2909)*($S$5:$S$6173=1)*($N$5:$N$6173&gt;0)),1),0)&gt;0,$N2909&gt;0),ROUND($H2909*(IFERROR(AGGREGATE(15,6,$N$5:$N$6173/(($C$5:$C$6173=$C2909)*($D$5:$D$6173=$D2909)*($S$5:$S$6173=1)*($N$5:$N$6173&gt;0)),1),0)/$N2909),4),0)))</f>
        <v/>
      </c>
      <c r="P2909" s="10" t="inlineStr">
        <is>
          <t>indice</t>
        </is>
      </c>
      <c r="Q2909" s="21">
        <f>IF($A2909="","",$A2909&amp;"|"&amp;$C2909)</f>
        <v/>
      </c>
      <c r="R2909" s="21">
        <f>IF($A2909="","",$A2909&amp;"|"&amp;$C2909&amp;"|"&amp;$D2909)</f>
        <v/>
      </c>
      <c r="S2909" s="21">
        <f>IF($A2909="","",IFERROR(INDEX(Offerte!$D$2:$D$200,MATCH($Q2909,Offerte!$L$2:$L$200,0)),0))</f>
        <v/>
      </c>
      <c r="T2909" s="21">
        <f>IF($A2909="","",IFERROR(INDEX(Offerte!$G$2:$G$200,MATCH($Q2909,Offerte!$L$2:$L$200,0)),"NO"))</f>
        <v/>
      </c>
    </row>
    <row r="2910">
      <c r="A2910" s="10">
        <f>IF(Offerte!$A95="","",Offerte!$A95)</f>
        <v/>
      </c>
      <c r="B2910" s="10">
        <f>IF(Offerte!$A95="","",Offerte!$B95)</f>
        <v/>
      </c>
      <c r="C2910" s="10">
        <f>IF(Offerte!$A95="","",Offerte!$C95)</f>
        <v/>
      </c>
      <c r="D2910" s="10" t="inlineStr">
        <is>
          <t>F.2.1</t>
        </is>
      </c>
      <c r="E2910" s="10" t="inlineStr">
        <is>
          <t>F</t>
        </is>
      </c>
      <c r="F2910" s="10" t="inlineStr">
        <is>
          <t>Q</t>
        </is>
      </c>
      <c r="G2910" s="10" t="inlineStr">
        <is>
          <t>higher</t>
        </is>
      </c>
      <c r="H2910" s="10" t="n">
        <v>2</v>
      </c>
      <c r="I2910" s="10" t="inlineStr">
        <is>
          <t>Tasso di copertura del servizio con dispositivi ECO-DRIVER</t>
        </is>
      </c>
      <c r="J2910" s="20" t="n"/>
      <c r="K2910" s="20" t="n"/>
      <c r="L2910" s="20" t="n"/>
      <c r="M2910" s="20" t="n"/>
      <c r="N2910" s="21">
        <f>IF($A2910="","",IFERROR(VALUE($K2910)/VALUE($L2910),IFERROR(VALUE($J2910),0)))</f>
        <v/>
      </c>
      <c r="O2910" s="21">
        <f>IF($A2910="",0,IF(OR($S2910&lt;&gt;1,COUNTA($J2910:$M2910)=0),0,IF(SUMPRODUCT(MAX(($C$5:$C$6173=$C2910)*($D$5:$D$6173=$D2910)*($S$5:$S$6173=1)*IFERROR($N$5:$N$6173*1,0)))&gt;0,ROUND($H2910*($N2910/SUMPRODUCT(MAX(($C$5:$C$6173=$C2910)*($D$5:$D$6173=$D2910)*($S$5:$S$6173=1)*IFERROR($N$5:$N$6173*1,0)))),4),0)))</f>
        <v/>
      </c>
      <c r="P2910" s="10" t="inlineStr">
        <is>
          <t>Autobus attrezzati con dispositivi ECO-DRIVER / Autobus totali in offerta, incluse scorte</t>
        </is>
      </c>
      <c r="Q2910" s="21">
        <f>IF($A2910="","",$A2910&amp;"|"&amp;$C2910)</f>
        <v/>
      </c>
      <c r="R2910" s="21">
        <f>IF($A2910="","",$A2910&amp;"|"&amp;$C2910&amp;"|"&amp;$D2910)</f>
        <v/>
      </c>
      <c r="S2910" s="21">
        <f>IF($A2910="","",IFERROR(INDEX(Offerte!$D$2:$D$200,MATCH($Q2910,Offerte!$L$2:$L$200,0)),0))</f>
        <v/>
      </c>
      <c r="T2910" s="21">
        <f>IF($A2910="","",IFERROR(INDEX(Offerte!$G$2:$G$200,MATCH($Q2910,Offerte!$L$2:$L$200,0)),"NO"))</f>
        <v/>
      </c>
    </row>
    <row r="2911">
      <c r="A2911" s="10">
        <f>IF(Offerte!$A95="","",Offerte!$A95)</f>
        <v/>
      </c>
      <c r="B2911" s="10">
        <f>IF(Offerte!$A95="","",Offerte!$B95)</f>
        <v/>
      </c>
      <c r="C2911" s="10">
        <f>IF(Offerte!$A95="","",Offerte!$C95)</f>
        <v/>
      </c>
      <c r="D2911" s="10" t="inlineStr">
        <is>
          <t>F.3.1</t>
        </is>
      </c>
      <c r="E2911" s="10" t="inlineStr">
        <is>
          <t>F</t>
        </is>
      </c>
      <c r="F2911" s="10" t="inlineStr">
        <is>
          <t>Q</t>
        </is>
      </c>
      <c r="G2911" s="10" t="inlineStr">
        <is>
          <t>higher</t>
        </is>
      </c>
      <c r="H2911" s="10" t="n">
        <v>2</v>
      </c>
      <c r="I2911" s="10" t="inlineStr">
        <is>
          <t>Autoproduzione consumi elettrici per trazione</t>
        </is>
      </c>
      <c r="J2911" s="20" t="n"/>
      <c r="K2911" s="20" t="n"/>
      <c r="L2911" s="20" t="n"/>
      <c r="M2911" s="20" t="n"/>
      <c r="N2911" s="21">
        <f>IF($A2911="","",IFERROR(VALUE($J2911),0))</f>
        <v/>
      </c>
      <c r="O2911" s="21">
        <f>IF($A2911="",0,IF(OR($S2911&lt;&gt;1,COUNTA($J2911:$M2911)=0),0,IF(SUMPRODUCT(MAX(($C$5:$C$6173=$C2911)*($D$5:$D$6173=$D2911)*($S$5:$S$6173=1)*IFERROR($N$5:$N$6173*1,0)))&gt;0,ROUND($H2911*($N2911/SUMPRODUCT(MAX(($C$5:$C$6173=$C2911)*($D$5:$D$6173=$D2911)*($S$5:$S$6173=1)*IFERROR($N$5:$N$6173*1,0)))),4),0)))</f>
        <v/>
      </c>
      <c r="P2911" s="10" t="inlineStr">
        <is>
          <t>kWh/anno</t>
        </is>
      </c>
      <c r="Q2911" s="21">
        <f>IF($A2911="","",$A2911&amp;"|"&amp;$C2911)</f>
        <v/>
      </c>
      <c r="R2911" s="21">
        <f>IF($A2911="","",$A2911&amp;"|"&amp;$C2911&amp;"|"&amp;$D2911)</f>
        <v/>
      </c>
      <c r="S2911" s="21">
        <f>IF($A2911="","",IFERROR(INDEX(Offerte!$D$2:$D$200,MATCH($Q2911,Offerte!$L$2:$L$200,0)),0))</f>
        <v/>
      </c>
      <c r="T2911" s="21">
        <f>IF($A2911="","",IFERROR(INDEX(Offerte!$G$2:$G$200,MATCH($Q2911,Offerte!$L$2:$L$200,0)),"NO"))</f>
        <v/>
      </c>
    </row>
    <row r="2912">
      <c r="A2912" s="10">
        <f>IF(Offerte!$A95="","",Offerte!$A95)</f>
        <v/>
      </c>
      <c r="B2912" s="10">
        <f>IF(Offerte!$A95="","",Offerte!$B95)</f>
        <v/>
      </c>
      <c r="C2912" s="10">
        <f>IF(Offerte!$A95="","",Offerte!$C95)</f>
        <v/>
      </c>
      <c r="D2912" s="10" t="inlineStr">
        <is>
          <t>F.4.1</t>
        </is>
      </c>
      <c r="E2912" s="10" t="inlineStr">
        <is>
          <t>F</t>
        </is>
      </c>
      <c r="F2912" s="10" t="inlineStr">
        <is>
          <t>Q</t>
        </is>
      </c>
      <c r="G2912" s="10" t="inlineStr">
        <is>
          <t>soil</t>
        </is>
      </c>
      <c r="H2912" s="10" t="n">
        <v>2</v>
      </c>
      <c r="I2912" s="10" t="inlineStr">
        <is>
          <t>Indice di consumo di suolo</t>
        </is>
      </c>
      <c r="J2912" s="20" t="n"/>
      <c r="K2912" s="20" t="n"/>
      <c r="L2912" s="20" t="n"/>
      <c r="M2912" s="20" t="n"/>
      <c r="N2912" s="21">
        <f>IF($A2912="","",IFERROR(VALUE($J2912),0))</f>
        <v/>
      </c>
      <c r="O2912" s="21">
        <f>IF($A2912="",0,IF(OR($S2912&lt;&gt;1,COUNTA($J2912:$M2912)=0),0,IF($N2912&lt;=0,$H2912,IF(SUMPRODUCT(MAX(($C$5:$C$6173=$C2912)*($D$5:$D$6173=$D2912)*($S$5:$S$6173=1)*IFERROR($N$5:$N$6173*1,0)))&gt;0,ROUND($H2912*((SUMPRODUCT(MAX(($C$5:$C$6173=$C2912)*($D$5:$D$6173=$D2912)*($S$5:$S$6173=1)*IFERROR($N$5:$N$6173*1,0)))-$N2912)/SUMPRODUCT(MAX(($C$5:$C$6173=$C2912)*($D$5:$D$6173=$D2912)*($S$5:$S$6173=1)*IFERROR($N$5:$N$6173*1,0)))),4),0))))</f>
        <v/>
      </c>
      <c r="P2912" s="10" t="inlineStr">
        <is>
          <t>m2</t>
        </is>
      </c>
      <c r="Q2912" s="21">
        <f>IF($A2912="","",$A2912&amp;"|"&amp;$C2912)</f>
        <v/>
      </c>
      <c r="R2912" s="21">
        <f>IF($A2912="","",$A2912&amp;"|"&amp;$C2912&amp;"|"&amp;$D2912)</f>
        <v/>
      </c>
      <c r="S2912" s="21">
        <f>IF($A2912="","",IFERROR(INDEX(Offerte!$D$2:$D$200,MATCH($Q2912,Offerte!$L$2:$L$200,0)),0))</f>
        <v/>
      </c>
      <c r="T2912" s="21">
        <f>IF($A2912="","",IFERROR(INDEX(Offerte!$G$2:$G$200,MATCH($Q2912,Offerte!$L$2:$L$200,0)),"NO"))</f>
        <v/>
      </c>
    </row>
    <row r="2913">
      <c r="A2913" s="10">
        <f>IF(Offerte!$A95="","",Offerte!$A95)</f>
        <v/>
      </c>
      <c r="B2913" s="10">
        <f>IF(Offerte!$A95="","",Offerte!$B95)</f>
        <v/>
      </c>
      <c r="C2913" s="10">
        <f>IF(Offerte!$A95="","",Offerte!$C95)</f>
        <v/>
      </c>
      <c r="D2913" s="10" t="inlineStr">
        <is>
          <t>F.5.1</t>
        </is>
      </c>
      <c r="E2913" s="10" t="inlineStr">
        <is>
          <t>F</t>
        </is>
      </c>
      <c r="F2913" s="10" t="inlineStr">
        <is>
          <t>T</t>
        </is>
      </c>
      <c r="G2913" s="10" t="inlineStr">
        <is>
          <t>tabular</t>
        </is>
      </c>
      <c r="H2913" s="10" t="n">
        <v>1</v>
      </c>
      <c r="I2913" s="10" t="inlineStr">
        <is>
          <t>Rendicontazione di sostenibilità ambientale</t>
        </is>
      </c>
      <c r="J2913" s="20" t="n"/>
      <c r="K2913" s="20" t="n"/>
      <c r="L2913" s="20" t="n"/>
      <c r="M2913" s="20" t="n"/>
      <c r="N2913" s="21">
        <f>IF($A2913="","",IF(IFERROR(VALUE($M2913),0)=1,1,0))</f>
        <v/>
      </c>
      <c r="O2913" s="21">
        <f>IF($A2913="",0,IF(OR($S2913&lt;&gt;1,COUNTA($J2913:$M2913)=0),0,IF($N2913=1,$H2913,0)))</f>
        <v/>
      </c>
      <c r="P2913" s="10" t="inlineStr">
        <is>
          <t>sì/no</t>
        </is>
      </c>
      <c r="Q2913" s="21">
        <f>IF($A2913="","",$A2913&amp;"|"&amp;$C2913)</f>
        <v/>
      </c>
      <c r="R2913" s="21">
        <f>IF($A2913="","",$A2913&amp;"|"&amp;$C2913&amp;"|"&amp;$D2913)</f>
        <v/>
      </c>
      <c r="S2913" s="21">
        <f>IF($A2913="","",IFERROR(INDEX(Offerte!$D$2:$D$200,MATCH($Q2913,Offerte!$L$2:$L$200,0)),0))</f>
        <v/>
      </c>
      <c r="T2913" s="21">
        <f>IF($A2913="","",IFERROR(INDEX(Offerte!$G$2:$G$200,MATCH($Q2913,Offerte!$L$2:$L$200,0)),"NO"))</f>
        <v/>
      </c>
    </row>
    <row r="2914">
      <c r="A2914" s="10">
        <f>IF(Offerte!$A95="","",Offerte!$A95)</f>
        <v/>
      </c>
      <c r="B2914" s="10">
        <f>IF(Offerte!$A95="","",Offerte!$B95)</f>
        <v/>
      </c>
      <c r="C2914" s="10">
        <f>IF(Offerte!$A95="","",Offerte!$C95)</f>
        <v/>
      </c>
      <c r="D2914" s="10" t="inlineStr">
        <is>
          <t>G.1.1</t>
        </is>
      </c>
      <c r="E2914" s="10" t="inlineStr">
        <is>
          <t>G</t>
        </is>
      </c>
      <c r="F2914" s="10" t="inlineStr">
        <is>
          <t>D</t>
        </is>
      </c>
      <c r="G2914" s="10" t="inlineStr">
        <is>
          <t>discretionary</t>
        </is>
      </c>
      <c r="H2914" s="10" t="n">
        <v>2</v>
      </c>
      <c r="I2914" s="10" t="inlineStr">
        <is>
          <t>Qualità del progetto di centrale di controllo aziendale</t>
        </is>
      </c>
      <c r="J2914" s="20" t="n"/>
      <c r="K2914" s="20" t="n"/>
      <c r="L2914" s="20" t="n"/>
      <c r="M2914" s="20" t="n"/>
      <c r="N2914" s="21">
        <f>IF($A2914="","",MAX(0,MIN(1,IFERROR(VALUE($M2914),0))))</f>
        <v/>
      </c>
      <c r="O2914" s="21">
        <f>IF($A2914="",0,IF(OR($S2914&lt;&gt;1,COUNTA($J2914:$M2914)=0),0,IF(SUMPRODUCT(MAX(($C$5:$C$6173=$C2914)*($D$5:$D$6173=$D2914)*($S$5:$S$6173=1)*IFERROR($N$5:$N$6173*1,0)))&gt;0,ROUND($H2914*($N2914/SUMPRODUCT(MAX(($C$5:$C$6173=$C2914)*($D$5:$D$6173=$D2914)*($S$5:$S$6173=1)*IFERROR($N$5:$N$6173*1,0)))),4),0)))</f>
        <v/>
      </c>
      <c r="P2914" s="10" t="inlineStr">
        <is>
          <t>coeff.</t>
        </is>
      </c>
      <c r="Q2914" s="21">
        <f>IF($A2914="","",$A2914&amp;"|"&amp;$C2914)</f>
        <v/>
      </c>
      <c r="R2914" s="21">
        <f>IF($A2914="","",$A2914&amp;"|"&amp;$C2914&amp;"|"&amp;$D2914)</f>
        <v/>
      </c>
      <c r="S2914" s="21">
        <f>IF($A2914="","",IFERROR(INDEX(Offerte!$D$2:$D$200,MATCH($Q2914,Offerte!$L$2:$L$200,0)),0))</f>
        <v/>
      </c>
      <c r="T2914" s="21">
        <f>IF($A2914="","",IFERROR(INDEX(Offerte!$G$2:$G$200,MATCH($Q2914,Offerte!$L$2:$L$200,0)),"NO"))</f>
        <v/>
      </c>
    </row>
    <row r="2915">
      <c r="A2915" s="10">
        <f>IF(Offerte!$A95="","",Offerte!$A95)</f>
        <v/>
      </c>
      <c r="B2915" s="10">
        <f>IF(Offerte!$A95="","",Offerte!$B95)</f>
        <v/>
      </c>
      <c r="C2915" s="10">
        <f>IF(Offerte!$A95="","",Offerte!$C95)</f>
        <v/>
      </c>
      <c r="D2915" s="10" t="inlineStr">
        <is>
          <t>G.2.1</t>
        </is>
      </c>
      <c r="E2915" s="10" t="inlineStr">
        <is>
          <t>G</t>
        </is>
      </c>
      <c r="F2915" s="10" t="inlineStr">
        <is>
          <t>T</t>
        </is>
      </c>
      <c r="G2915" s="10" t="inlineStr">
        <is>
          <t>tabular</t>
        </is>
      </c>
      <c r="H2915" s="10" t="n">
        <v>1</v>
      </c>
      <c r="I2915" s="10" t="inlineStr">
        <is>
          <t>Certificazione ISO 45001</t>
        </is>
      </c>
      <c r="J2915" s="20" t="n"/>
      <c r="K2915" s="20" t="n"/>
      <c r="L2915" s="20" t="n"/>
      <c r="M2915" s="20" t="n"/>
      <c r="N2915" s="21">
        <f>IF($A2915="","",IF(IFERROR(VALUE($M2915),0)=1,1,0))</f>
        <v/>
      </c>
      <c r="O2915" s="21">
        <f>IF($A2915="",0,IF(OR($S2915&lt;&gt;1,COUNTA($J2915:$M2915)=0),0,IF($N2915=1,$H2915,0)))</f>
        <v/>
      </c>
      <c r="P2915" s="10" t="inlineStr">
        <is>
          <t>sì/no</t>
        </is>
      </c>
      <c r="Q2915" s="21">
        <f>IF($A2915="","",$A2915&amp;"|"&amp;$C2915)</f>
        <v/>
      </c>
      <c r="R2915" s="21">
        <f>IF($A2915="","",$A2915&amp;"|"&amp;$C2915&amp;"|"&amp;$D2915)</f>
        <v/>
      </c>
      <c r="S2915" s="21">
        <f>IF($A2915="","",IFERROR(INDEX(Offerte!$D$2:$D$200,MATCH($Q2915,Offerte!$L$2:$L$200,0)),0))</f>
        <v/>
      </c>
      <c r="T2915" s="21">
        <f>IF($A2915="","",IFERROR(INDEX(Offerte!$G$2:$G$200,MATCH($Q2915,Offerte!$L$2:$L$200,0)),"NO"))</f>
        <v/>
      </c>
    </row>
    <row r="2916">
      <c r="A2916" s="10">
        <f>IF(Offerte!$A95="","",Offerte!$A95)</f>
        <v/>
      </c>
      <c r="B2916" s="10">
        <f>IF(Offerte!$A95="","",Offerte!$B95)</f>
        <v/>
      </c>
      <c r="C2916" s="10">
        <f>IF(Offerte!$A95="","",Offerte!$C95)</f>
        <v/>
      </c>
      <c r="D2916" s="10" t="inlineStr">
        <is>
          <t>G.3.1</t>
        </is>
      </c>
      <c r="E2916" s="10" t="inlineStr">
        <is>
          <t>G</t>
        </is>
      </c>
      <c r="F2916" s="10" t="inlineStr">
        <is>
          <t>T</t>
        </is>
      </c>
      <c r="G2916" s="10" t="inlineStr">
        <is>
          <t>tabular</t>
        </is>
      </c>
      <c r="H2916" s="10" t="n">
        <v>1</v>
      </c>
      <c r="I2916" s="10" t="inlineStr">
        <is>
          <t>Certificazioni di responsabilità sociale</t>
        </is>
      </c>
      <c r="J2916" s="20" t="n"/>
      <c r="K2916" s="20" t="n"/>
      <c r="L2916" s="20" t="n"/>
      <c r="M2916" s="20" t="n"/>
      <c r="N2916" s="21">
        <f>IF($A2916="","",IF(IFERROR(VALUE($M2916),0)=1,1,0))</f>
        <v/>
      </c>
      <c r="O2916" s="21">
        <f>IF($A2916="",0,IF(OR($S2916&lt;&gt;1,COUNTA($J2916:$M2916)=0),0,IF($N2916=1,$H2916,0)))</f>
        <v/>
      </c>
      <c r="P2916" s="10" t="inlineStr">
        <is>
          <t>sì/no</t>
        </is>
      </c>
      <c r="Q2916" s="21">
        <f>IF($A2916="","",$A2916&amp;"|"&amp;$C2916)</f>
        <v/>
      </c>
      <c r="R2916" s="21">
        <f>IF($A2916="","",$A2916&amp;"|"&amp;$C2916&amp;"|"&amp;$D2916)</f>
        <v/>
      </c>
      <c r="S2916" s="21">
        <f>IF($A2916="","",IFERROR(INDEX(Offerte!$D$2:$D$200,MATCH($Q2916,Offerte!$L$2:$L$200,0)),0))</f>
        <v/>
      </c>
      <c r="T2916" s="21">
        <f>IF($A2916="","",IFERROR(INDEX(Offerte!$G$2:$G$200,MATCH($Q2916,Offerte!$L$2:$L$200,0)),"NO"))</f>
        <v/>
      </c>
    </row>
    <row r="2917">
      <c r="A2917" s="10">
        <f>IF(Offerte!$A95="","",Offerte!$A95)</f>
        <v/>
      </c>
      <c r="B2917" s="10">
        <f>IF(Offerte!$A95="","",Offerte!$B95)</f>
        <v/>
      </c>
      <c r="C2917" s="10">
        <f>IF(Offerte!$A95="","",Offerte!$C95)</f>
        <v/>
      </c>
      <c r="D2917" s="10" t="inlineStr">
        <is>
          <t>G.4.1</t>
        </is>
      </c>
      <c r="E2917" s="10" t="inlineStr">
        <is>
          <t>G</t>
        </is>
      </c>
      <c r="F2917" s="10" t="inlineStr">
        <is>
          <t>D</t>
        </is>
      </c>
      <c r="G2917" s="10" t="inlineStr">
        <is>
          <t>discretionary</t>
        </is>
      </c>
      <c r="H2917" s="10" t="n">
        <v>2</v>
      </c>
      <c r="I2917" s="10" t="inlineStr">
        <is>
          <t>Qualità del piano di formazione del personale</t>
        </is>
      </c>
      <c r="J2917" s="20" t="n"/>
      <c r="K2917" s="20" t="n"/>
      <c r="L2917" s="20" t="n"/>
      <c r="M2917" s="20" t="n"/>
      <c r="N2917" s="21">
        <f>IF($A2917="","",MAX(0,MIN(1,IFERROR(VALUE($M2917),0))))</f>
        <v/>
      </c>
      <c r="O2917" s="21">
        <f>IF($A2917="",0,IF(OR($S2917&lt;&gt;1,COUNTA($J2917:$M2917)=0),0,IF(SUMPRODUCT(MAX(($C$5:$C$6173=$C2917)*($D$5:$D$6173=$D2917)*($S$5:$S$6173=1)*IFERROR($N$5:$N$6173*1,0)))&gt;0,ROUND($H2917*($N2917/SUMPRODUCT(MAX(($C$5:$C$6173=$C2917)*($D$5:$D$6173=$D2917)*($S$5:$S$6173=1)*IFERROR($N$5:$N$6173*1,0)))),4),0)))</f>
        <v/>
      </c>
      <c r="P2917" s="10" t="inlineStr">
        <is>
          <t>coeff.</t>
        </is>
      </c>
      <c r="Q2917" s="21">
        <f>IF($A2917="","",$A2917&amp;"|"&amp;$C2917)</f>
        <v/>
      </c>
      <c r="R2917" s="21">
        <f>IF($A2917="","",$A2917&amp;"|"&amp;$C2917&amp;"|"&amp;$D2917)</f>
        <v/>
      </c>
      <c r="S2917" s="21">
        <f>IF($A2917="","",IFERROR(INDEX(Offerte!$D$2:$D$200,MATCH($Q2917,Offerte!$L$2:$L$200,0)),0))</f>
        <v/>
      </c>
      <c r="T2917" s="21">
        <f>IF($A2917="","",IFERROR(INDEX(Offerte!$G$2:$G$200,MATCH($Q2917,Offerte!$L$2:$L$200,0)),"NO"))</f>
        <v/>
      </c>
    </row>
    <row r="2918">
      <c r="A2918" s="10">
        <f>IF(Offerte!$A95="","",Offerte!$A95)</f>
        <v/>
      </c>
      <c r="B2918" s="10">
        <f>IF(Offerte!$A95="","",Offerte!$B95)</f>
        <v/>
      </c>
      <c r="C2918" s="10">
        <f>IF(Offerte!$A95="","",Offerte!$C95)</f>
        <v/>
      </c>
      <c r="D2918" s="10" t="inlineStr">
        <is>
          <t>G.5.1</t>
        </is>
      </c>
      <c r="E2918" s="10" t="inlineStr">
        <is>
          <t>G</t>
        </is>
      </c>
      <c r="F2918" s="10" t="inlineStr">
        <is>
          <t>T</t>
        </is>
      </c>
      <c r="G2918" s="10" t="inlineStr">
        <is>
          <t>tabular</t>
        </is>
      </c>
      <c r="H2918" s="10" t="n">
        <v>1</v>
      </c>
      <c r="I2918" s="10" t="inlineStr">
        <is>
          <t>Impegno al mantenimento delle garanzie del contratto di secondo livello del gestore uscente</t>
        </is>
      </c>
      <c r="J2918" s="20" t="n"/>
      <c r="K2918" s="20" t="n"/>
      <c r="L2918" s="20" t="n"/>
      <c r="M2918" s="20" t="n"/>
      <c r="N2918" s="21">
        <f>IF($A2918="","",IF(IFERROR(VALUE($M2918),0)=1,1,0))</f>
        <v/>
      </c>
      <c r="O2918" s="21">
        <f>IF($A2918="",0,IF(OR($S2918&lt;&gt;1,COUNTA($J2918:$M2918)=0),0,IF($N2918=1,$H2918,0)))</f>
        <v/>
      </c>
      <c r="P2918" s="10" t="inlineStr">
        <is>
          <t>sì/no</t>
        </is>
      </c>
      <c r="Q2918" s="21">
        <f>IF($A2918="","",$A2918&amp;"|"&amp;$C2918)</f>
        <v/>
      </c>
      <c r="R2918" s="21">
        <f>IF($A2918="","",$A2918&amp;"|"&amp;$C2918&amp;"|"&amp;$D2918)</f>
        <v/>
      </c>
      <c r="S2918" s="21">
        <f>IF($A2918="","",IFERROR(INDEX(Offerte!$D$2:$D$200,MATCH($Q2918,Offerte!$L$2:$L$200,0)),0))</f>
        <v/>
      </c>
      <c r="T2918" s="21">
        <f>IF($A2918="","",IFERROR(INDEX(Offerte!$G$2:$G$200,MATCH($Q2918,Offerte!$L$2:$L$200,0)),"NO"))</f>
        <v/>
      </c>
    </row>
    <row r="2919">
      <c r="A2919" s="10">
        <f>IF(Offerte!$A96="","",Offerte!$A96)</f>
        <v/>
      </c>
      <c r="B2919" s="10">
        <f>IF(Offerte!$A96="","",Offerte!$B96)</f>
        <v/>
      </c>
      <c r="C2919" s="10">
        <f>IF(Offerte!$A96="","",Offerte!$C96)</f>
        <v/>
      </c>
      <c r="D2919" s="10" t="inlineStr">
        <is>
          <t>A.1.1</t>
        </is>
      </c>
      <c r="E2919" s="10" t="inlineStr">
        <is>
          <t>A</t>
        </is>
      </c>
      <c r="F2919" s="10" t="inlineStr">
        <is>
          <t>Q</t>
        </is>
      </c>
      <c r="G2919" s="10" t="inlineStr">
        <is>
          <t>higher</t>
        </is>
      </c>
      <c r="H2919" s="10" t="n">
        <v>3</v>
      </c>
      <c r="I2919" s="10" t="inlineStr">
        <is>
          <t>Tasso aggiuntivo di corse controllate</t>
        </is>
      </c>
      <c r="J2919" s="20" t="n"/>
      <c r="K2919" s="20" t="n"/>
      <c r="L2919" s="20" t="n"/>
      <c r="M2919" s="20" t="n"/>
      <c r="N2919" s="21">
        <f>IF($A2919="","",IFERROR(VALUE($K2919)/VALUE($L2919)*100,IFERROR(VALUE($J2919),0)))</f>
        <v/>
      </c>
      <c r="O2919" s="21">
        <f>IF($A2919="",0,IF(OR($S2919&lt;&gt;1,COUNTA($J2919:$M2919)=0),0,IF(SUMPRODUCT(MAX(($C$5:$C$6173=$C2919)*($D$5:$D$6173=$D2919)*($S$5:$S$6173=1)*IFERROR($N$5:$N$6173*1,0)))&gt;0,ROUND($H2919*($N2919/SUMPRODUCT(MAX(($C$5:$C$6173=$C2919)*($D$5:$D$6173=$D2919)*($S$5:$S$6173=1)*IFERROR($N$5:$N$6173*1,0)))),4),0)))</f>
        <v/>
      </c>
      <c r="P2919" s="10" t="inlineStr">
        <is>
          <t>Corse controllate annue / Corse programmate annue</t>
        </is>
      </c>
      <c r="Q2919" s="21">
        <f>IF($A2919="","",$A2919&amp;"|"&amp;$C2919)</f>
        <v/>
      </c>
      <c r="R2919" s="21">
        <f>IF($A2919="","",$A2919&amp;"|"&amp;$C2919&amp;"|"&amp;$D2919)</f>
        <v/>
      </c>
      <c r="S2919" s="21">
        <f>IF($A2919="","",IFERROR(INDEX(Offerte!$D$2:$D$200,MATCH($Q2919,Offerte!$L$2:$L$200,0)),0))</f>
        <v/>
      </c>
      <c r="T2919" s="21">
        <f>IF($A2919="","",IFERROR(INDEX(Offerte!$G$2:$G$200,MATCH($Q2919,Offerte!$L$2:$L$200,0)),"NO"))</f>
        <v/>
      </c>
    </row>
    <row r="2920">
      <c r="A2920" s="10">
        <f>IF(Offerte!$A96="","",Offerte!$A96)</f>
        <v/>
      </c>
      <c r="B2920" s="10">
        <f>IF(Offerte!$A96="","",Offerte!$B96)</f>
        <v/>
      </c>
      <c r="C2920" s="10">
        <f>IF(Offerte!$A96="","",Offerte!$C96)</f>
        <v/>
      </c>
      <c r="D2920" s="10" t="inlineStr">
        <is>
          <t>A.1.2</t>
        </is>
      </c>
      <c r="E2920" s="10" t="inlineStr">
        <is>
          <t>A</t>
        </is>
      </c>
      <c r="F2920" s="10" t="inlineStr">
        <is>
          <t>Q</t>
        </is>
      </c>
      <c r="G2920" s="10" t="inlineStr">
        <is>
          <t>higher</t>
        </is>
      </c>
      <c r="H2920" s="10" t="n">
        <v>4</v>
      </c>
      <c r="I2920" s="10" t="inlineStr">
        <is>
          <t>Numero aggiuntivo di passeggeri controllati</t>
        </is>
      </c>
      <c r="J2920" s="20" t="n"/>
      <c r="K2920" s="20" t="n"/>
      <c r="L2920" s="20" t="n"/>
      <c r="M2920" s="20" t="n"/>
      <c r="N2920" s="21">
        <f>IF($A2920="","",IFERROR(VALUE($J2920),0))</f>
        <v/>
      </c>
      <c r="O2920" s="21">
        <f>IF($A2920="",0,IF(OR($S2920&lt;&gt;1,COUNTA($J2920:$M2920)=0),0,IF(SUMPRODUCT(MAX(($C$5:$C$6173=$C2920)*($D$5:$D$6173=$D2920)*($S$5:$S$6173=1)*IFERROR($N$5:$N$6173*1,0)))&gt;0,ROUND($H2920*($N2920/SUMPRODUCT(MAX(($C$5:$C$6173=$C2920)*($D$5:$D$6173=$D2920)*($S$5:$S$6173=1)*IFERROR($N$5:$N$6173*1,0)))),4),0)))</f>
        <v/>
      </c>
      <c r="P2920" s="10" t="inlineStr">
        <is>
          <t>passeggeri/anno</t>
        </is>
      </c>
      <c r="Q2920" s="21">
        <f>IF($A2920="","",$A2920&amp;"|"&amp;$C2920)</f>
        <v/>
      </c>
      <c r="R2920" s="21">
        <f>IF($A2920="","",$A2920&amp;"|"&amp;$C2920&amp;"|"&amp;$D2920)</f>
        <v/>
      </c>
      <c r="S2920" s="21">
        <f>IF($A2920="","",IFERROR(INDEX(Offerte!$D$2:$D$200,MATCH($Q2920,Offerte!$L$2:$L$200,0)),0))</f>
        <v/>
      </c>
      <c r="T2920" s="21">
        <f>IF($A2920="","",IFERROR(INDEX(Offerte!$G$2:$G$200,MATCH($Q2920,Offerte!$L$2:$L$200,0)),"NO"))</f>
        <v/>
      </c>
    </row>
    <row r="2921">
      <c r="A2921" s="10">
        <f>IF(Offerte!$A96="","",Offerte!$A96)</f>
        <v/>
      </c>
      <c r="B2921" s="10">
        <f>IF(Offerte!$A96="","",Offerte!$B96)</f>
        <v/>
      </c>
      <c r="C2921" s="10">
        <f>IF(Offerte!$A96="","",Offerte!$C96)</f>
        <v/>
      </c>
      <c r="D2921" s="10" t="inlineStr">
        <is>
          <t>B.1.1</t>
        </is>
      </c>
      <c r="E2921" s="10" t="inlineStr">
        <is>
          <t>B</t>
        </is>
      </c>
      <c r="F2921" s="10" t="inlineStr">
        <is>
          <t>Q</t>
        </is>
      </c>
      <c r="G2921" s="10" t="inlineStr">
        <is>
          <t>higher</t>
        </is>
      </c>
      <c r="H2921" s="10" t="n">
        <v>3</v>
      </c>
      <c r="I2921" s="10" t="inlineStr">
        <is>
          <t>Incremento dei posti offerti nelle fasce di punta</t>
        </is>
      </c>
      <c r="J2921" s="20" t="n"/>
      <c r="K2921" s="20" t="n"/>
      <c r="L2921" s="20" t="n"/>
      <c r="M2921" s="20" t="n"/>
      <c r="N2921" s="21">
        <f>IF($A2921="","",IFERROR(VALUE($J2921),0))</f>
        <v/>
      </c>
      <c r="O2921" s="21">
        <f>IF($A2921="",0,IF(OR($S2921&lt;&gt;1,COUNTA($J2921:$M2921)=0),0,IF(SUMPRODUCT(MAX(($C$5:$C$6173=$C2921)*($D$5:$D$6173=$D2921)*($S$5:$S$6173=1)*IFERROR($N$5:$N$6173*1,0)))&gt;0,ROUND($H2921*($N2921/SUMPRODUCT(MAX(($C$5:$C$6173=$C2921)*($D$5:$D$6173=$D2921)*($S$5:$S$6173=1)*IFERROR($N$5:$N$6173*1,0)))),4),0)))</f>
        <v/>
      </c>
      <c r="P2921" s="10" t="inlineStr">
        <is>
          <t>posti*km</t>
        </is>
      </c>
      <c r="Q2921" s="21">
        <f>IF($A2921="","",$A2921&amp;"|"&amp;$C2921)</f>
        <v/>
      </c>
      <c r="R2921" s="21">
        <f>IF($A2921="","",$A2921&amp;"|"&amp;$C2921&amp;"|"&amp;$D2921)</f>
        <v/>
      </c>
      <c r="S2921" s="21">
        <f>IF($A2921="","",IFERROR(INDEX(Offerte!$D$2:$D$200,MATCH($Q2921,Offerte!$L$2:$L$200,0)),0))</f>
        <v/>
      </c>
      <c r="T2921" s="21">
        <f>IF($A2921="","",IFERROR(INDEX(Offerte!$G$2:$G$200,MATCH($Q2921,Offerte!$L$2:$L$200,0)),"NO"))</f>
        <v/>
      </c>
    </row>
    <row r="2922">
      <c r="A2922" s="10">
        <f>IF(Offerte!$A96="","",Offerte!$A96)</f>
        <v/>
      </c>
      <c r="B2922" s="10">
        <f>IF(Offerte!$A96="","",Offerte!$B96)</f>
        <v/>
      </c>
      <c r="C2922" s="10">
        <f>IF(Offerte!$A96="","",Offerte!$C96)</f>
        <v/>
      </c>
      <c r="D2922" s="10" t="inlineStr">
        <is>
          <t>B.2.1</t>
        </is>
      </c>
      <c r="E2922" s="10" t="inlineStr">
        <is>
          <t>B</t>
        </is>
      </c>
      <c r="F2922" s="10" t="inlineStr">
        <is>
          <t>Q</t>
        </is>
      </c>
      <c r="G2922" s="10" t="inlineStr">
        <is>
          <t>higher</t>
        </is>
      </c>
      <c r="H2922" s="10" t="n">
        <v>4</v>
      </c>
      <c r="I2922" s="10" t="inlineStr">
        <is>
          <t>Corse aggiuntive nell'arco giornaliero base</t>
        </is>
      </c>
      <c r="J2922" s="20" t="n"/>
      <c r="K2922" s="20" t="n"/>
      <c r="L2922" s="20" t="n"/>
      <c r="M2922" s="20" t="n"/>
      <c r="N2922" s="21">
        <f>IF($A2922="","",IFERROR(VALUE($J2922),0))</f>
        <v/>
      </c>
      <c r="O2922" s="21">
        <f>IF($A2922="",0,IF(OR($S2922&lt;&gt;1,COUNTA($J2922:$M2922)=0),0,IF(SUMPRODUCT(MAX(($C$5:$C$6173=$C2922)*($D$5:$D$6173=$D2922)*($S$5:$S$6173=1)*IFERROR($N$5:$N$6173*1,0)))&gt;0,ROUND($H2922*($N2922/SUMPRODUCT(MAX(($C$5:$C$6173=$C2922)*($D$5:$D$6173=$D2922)*($S$5:$S$6173=1)*IFERROR($N$5:$N$6173*1,0)))),4),0)))</f>
        <v/>
      </c>
      <c r="P2922" s="10" t="inlineStr">
        <is>
          <t>corse</t>
        </is>
      </c>
      <c r="Q2922" s="21">
        <f>IF($A2922="","",$A2922&amp;"|"&amp;$C2922)</f>
        <v/>
      </c>
      <c r="R2922" s="21">
        <f>IF($A2922="","",$A2922&amp;"|"&amp;$C2922&amp;"|"&amp;$D2922)</f>
        <v/>
      </c>
      <c r="S2922" s="21">
        <f>IF($A2922="","",IFERROR(INDEX(Offerte!$D$2:$D$200,MATCH($Q2922,Offerte!$L$2:$L$200,0)),0))</f>
        <v/>
      </c>
      <c r="T2922" s="21">
        <f>IF($A2922="","",IFERROR(INDEX(Offerte!$G$2:$G$200,MATCH($Q2922,Offerte!$L$2:$L$200,0)),"NO"))</f>
        <v/>
      </c>
    </row>
    <row r="2923">
      <c r="A2923" s="10">
        <f>IF(Offerte!$A96="","",Offerte!$A96)</f>
        <v/>
      </c>
      <c r="B2923" s="10">
        <f>IF(Offerte!$A96="","",Offerte!$B96)</f>
        <v/>
      </c>
      <c r="C2923" s="10">
        <f>IF(Offerte!$A96="","",Offerte!$C96)</f>
        <v/>
      </c>
      <c r="D2923" s="10" t="inlineStr">
        <is>
          <t>B.3.1</t>
        </is>
      </c>
      <c r="E2923" s="10" t="inlineStr">
        <is>
          <t>B</t>
        </is>
      </c>
      <c r="F2923" s="10" t="inlineStr">
        <is>
          <t>Q</t>
        </is>
      </c>
      <c r="G2923" s="10" t="inlineStr">
        <is>
          <t>higher</t>
        </is>
      </c>
      <c r="H2923" s="10" t="n">
        <v>2</v>
      </c>
      <c r="I2923" s="10" t="inlineStr">
        <is>
          <t>Numero di corse aggiuntive per allungamento dell'arco di servizio giornaliero nelle fasce serali</t>
        </is>
      </c>
      <c r="J2923" s="20" t="n"/>
      <c r="K2923" s="20" t="n"/>
      <c r="L2923" s="20" t="n"/>
      <c r="M2923" s="20" t="n"/>
      <c r="N2923" s="21">
        <f>IF($A2923="","",IFERROR(VALUE($J2923),0))</f>
        <v/>
      </c>
      <c r="O2923" s="21">
        <f>IF($A2923="",0,IF(OR($S2923&lt;&gt;1,COUNTA($J2923:$M2923)=0),0,IF(SUMPRODUCT(MAX(($C$5:$C$6173=$C2923)*($D$5:$D$6173=$D2923)*($S$5:$S$6173=1)*IFERROR($N$5:$N$6173*1,0)))&gt;0,ROUND($H2923*($N2923/SUMPRODUCT(MAX(($C$5:$C$6173=$C2923)*($D$5:$D$6173=$D2923)*($S$5:$S$6173=1)*IFERROR($N$5:$N$6173*1,0)))),4),0)))</f>
        <v/>
      </c>
      <c r="P2923" s="10" t="inlineStr">
        <is>
          <t>corse</t>
        </is>
      </c>
      <c r="Q2923" s="21">
        <f>IF($A2923="","",$A2923&amp;"|"&amp;$C2923)</f>
        <v/>
      </c>
      <c r="R2923" s="21">
        <f>IF($A2923="","",$A2923&amp;"|"&amp;$C2923&amp;"|"&amp;$D2923)</f>
        <v/>
      </c>
      <c r="S2923" s="21">
        <f>IF($A2923="","",IFERROR(INDEX(Offerte!$D$2:$D$200,MATCH($Q2923,Offerte!$L$2:$L$200,0)),0))</f>
        <v/>
      </c>
      <c r="T2923" s="21">
        <f>IF($A2923="","",IFERROR(INDEX(Offerte!$G$2:$G$200,MATCH($Q2923,Offerte!$L$2:$L$200,0)),"NO"))</f>
        <v/>
      </c>
    </row>
    <row r="2924">
      <c r="A2924" s="10">
        <f>IF(Offerte!$A96="","",Offerte!$A96)</f>
        <v/>
      </c>
      <c r="B2924" s="10">
        <f>IF(Offerte!$A96="","",Offerte!$B96)</f>
        <v/>
      </c>
      <c r="C2924" s="10">
        <f>IF(Offerte!$A96="","",Offerte!$C96)</f>
        <v/>
      </c>
      <c r="D2924" s="10" t="inlineStr">
        <is>
          <t>B.4.1</t>
        </is>
      </c>
      <c r="E2924" s="10" t="inlineStr">
        <is>
          <t>B</t>
        </is>
      </c>
      <c r="F2924" s="10" t="inlineStr">
        <is>
          <t>Q</t>
        </is>
      </c>
      <c r="G2924" s="10" t="inlineStr">
        <is>
          <t>higher</t>
        </is>
      </c>
      <c r="H2924" s="10" t="n">
        <v>3</v>
      </c>
      <c r="I2924" s="10" t="inlineStr">
        <is>
          <t>Percorrenze aggiuntive offerte nel Programma d'esercizio delle prime due fasi attuative</t>
        </is>
      </c>
      <c r="J2924" s="20" t="n"/>
      <c r="K2924" s="20" t="n"/>
      <c r="L2924" s="20" t="n"/>
      <c r="M2924" s="20" t="n"/>
      <c r="N2924" s="21">
        <f>IF($A2924="","",IFERROR(VALUE($J2924),0))</f>
        <v/>
      </c>
      <c r="O2924" s="21">
        <f>IF($A2924="",0,IF(OR($S2924&lt;&gt;1,COUNTA($J2924:$M2924)=0),0,IF(SUMPRODUCT(MAX(($C$5:$C$6173=$C2924)*($D$5:$D$6173=$D2924)*($S$5:$S$6173=1)*IFERROR($N$5:$N$6173*1,0)))&gt;0,ROUND($H2924*($N2924/SUMPRODUCT(MAX(($C$5:$C$6173=$C2924)*($D$5:$D$6173=$D2924)*($S$5:$S$6173=1)*IFERROR($N$5:$N$6173*1,0)))),4),0)))</f>
        <v/>
      </c>
      <c r="P2924" s="10" t="inlineStr">
        <is>
          <t>vett*km</t>
        </is>
      </c>
      <c r="Q2924" s="21">
        <f>IF($A2924="","",$A2924&amp;"|"&amp;$C2924)</f>
        <v/>
      </c>
      <c r="R2924" s="21">
        <f>IF($A2924="","",$A2924&amp;"|"&amp;$C2924&amp;"|"&amp;$D2924)</f>
        <v/>
      </c>
      <c r="S2924" s="21">
        <f>IF($A2924="","",IFERROR(INDEX(Offerte!$D$2:$D$200,MATCH($Q2924,Offerte!$L$2:$L$200,0)),0))</f>
        <v/>
      </c>
      <c r="T2924" s="21">
        <f>IF($A2924="","",IFERROR(INDEX(Offerte!$G$2:$G$200,MATCH($Q2924,Offerte!$L$2:$L$200,0)),"NO"))</f>
        <v/>
      </c>
    </row>
    <row r="2925">
      <c r="A2925" s="10">
        <f>IF(Offerte!$A96="","",Offerte!$A96)</f>
        <v/>
      </c>
      <c r="B2925" s="10">
        <f>IF(Offerte!$A96="","",Offerte!$B96)</f>
        <v/>
      </c>
      <c r="C2925" s="10">
        <f>IF(Offerte!$A96="","",Offerte!$C96)</f>
        <v/>
      </c>
      <c r="D2925" s="10" t="inlineStr">
        <is>
          <t>B.5.1</t>
        </is>
      </c>
      <c r="E2925" s="10" t="inlineStr">
        <is>
          <t>B</t>
        </is>
      </c>
      <c r="F2925" s="10" t="inlineStr">
        <is>
          <t>D</t>
        </is>
      </c>
      <c r="G2925" s="10" t="inlineStr">
        <is>
          <t>discretionary</t>
        </is>
      </c>
      <c r="H2925" s="10" t="n">
        <v>2</v>
      </c>
      <c r="I2925" s="10" t="inlineStr">
        <is>
          <t>Efficacia del progetto di servizi complementari DRT</t>
        </is>
      </c>
      <c r="J2925" s="20" t="n"/>
      <c r="K2925" s="20" t="n"/>
      <c r="L2925" s="20" t="n"/>
      <c r="M2925" s="20" t="n"/>
      <c r="N2925" s="21">
        <f>IF($A2925="","",MAX(0,MIN(1,IFERROR(VALUE($M2925),0))))</f>
        <v/>
      </c>
      <c r="O2925" s="21">
        <f>IF($A2925="",0,IF(OR($S2925&lt;&gt;1,COUNTA($J2925:$M2925)=0),0,IF(SUMPRODUCT(MAX(($C$5:$C$6173=$C2925)*($D$5:$D$6173=$D2925)*($S$5:$S$6173=1)*IFERROR($N$5:$N$6173*1,0)))&gt;0,ROUND($H2925*($N2925/SUMPRODUCT(MAX(($C$5:$C$6173=$C2925)*($D$5:$D$6173=$D2925)*($S$5:$S$6173=1)*IFERROR($N$5:$N$6173*1,0)))),4),0)))</f>
        <v/>
      </c>
      <c r="P2925" s="10" t="inlineStr">
        <is>
          <t>coeff.</t>
        </is>
      </c>
      <c r="Q2925" s="21">
        <f>IF($A2925="","",$A2925&amp;"|"&amp;$C2925)</f>
        <v/>
      </c>
      <c r="R2925" s="21">
        <f>IF($A2925="","",$A2925&amp;"|"&amp;$C2925&amp;"|"&amp;$D2925)</f>
        <v/>
      </c>
      <c r="S2925" s="21">
        <f>IF($A2925="","",IFERROR(INDEX(Offerte!$D$2:$D$200,MATCH($Q2925,Offerte!$L$2:$L$200,0)),0))</f>
        <v/>
      </c>
      <c r="T2925" s="21">
        <f>IF($A2925="","",IFERROR(INDEX(Offerte!$G$2:$G$200,MATCH($Q2925,Offerte!$L$2:$L$200,0)),"NO"))</f>
        <v/>
      </c>
    </row>
    <row r="2926">
      <c r="A2926" s="10">
        <f>IF(Offerte!$A96="","",Offerte!$A96)</f>
        <v/>
      </c>
      <c r="B2926" s="10">
        <f>IF(Offerte!$A96="","",Offerte!$B96)</f>
        <v/>
      </c>
      <c r="C2926" s="10">
        <f>IF(Offerte!$A96="","",Offerte!$C96)</f>
        <v/>
      </c>
      <c r="D2926" s="10" t="inlineStr">
        <is>
          <t>C.1.1</t>
        </is>
      </c>
      <c r="E2926" s="10" t="inlineStr">
        <is>
          <t>C</t>
        </is>
      </c>
      <c r="F2926" s="10" t="inlineStr">
        <is>
          <t>Q</t>
        </is>
      </c>
      <c r="G2926" s="10" t="inlineStr">
        <is>
          <t>higher</t>
        </is>
      </c>
      <c r="H2926" s="10" t="n">
        <v>2</v>
      </c>
      <c r="I2926" s="10" t="inlineStr">
        <is>
          <t>Tasso di copertura del servizio con telecamere BSD</t>
        </is>
      </c>
      <c r="J2926" s="20" t="n"/>
      <c r="K2926" s="20" t="n"/>
      <c r="L2926" s="20" t="n"/>
      <c r="M2926" s="20" t="n"/>
      <c r="N2926" s="21">
        <f>IF($A2926="","",IFERROR(VALUE($K2926)/VALUE($L2926),IFERROR(VALUE($J2926),0)))</f>
        <v/>
      </c>
      <c r="O2926" s="21">
        <f>IF($A2926="",0,IF(OR($S2926&lt;&gt;1,COUNTA($J2926:$M2926)=0),0,IF(SUMPRODUCT(MAX(($C$5:$C$6173=$C2926)*($D$5:$D$6173=$D2926)*($S$5:$S$6173=1)*IFERROR($N$5:$N$6173*1,0)))&gt;0,ROUND($H2926*($N2926/SUMPRODUCT(MAX(($C$5:$C$6173=$C2926)*($D$5:$D$6173=$D2926)*($S$5:$S$6173=1)*IFERROR($N$5:$N$6173*1,0)))),4),0)))</f>
        <v/>
      </c>
      <c r="P2926" s="10" t="inlineStr">
        <is>
          <t>Autobus attrezzati con telecamere BSD / Autobus totali in offerta, incluse scorte</t>
        </is>
      </c>
      <c r="Q2926" s="21">
        <f>IF($A2926="","",$A2926&amp;"|"&amp;$C2926)</f>
        <v/>
      </c>
      <c r="R2926" s="21">
        <f>IF($A2926="","",$A2926&amp;"|"&amp;$C2926&amp;"|"&amp;$D2926)</f>
        <v/>
      </c>
      <c r="S2926" s="21">
        <f>IF($A2926="","",IFERROR(INDEX(Offerte!$D$2:$D$200,MATCH($Q2926,Offerte!$L$2:$L$200,0)),0))</f>
        <v/>
      </c>
      <c r="T2926" s="21">
        <f>IF($A2926="","",IFERROR(INDEX(Offerte!$G$2:$G$200,MATCH($Q2926,Offerte!$L$2:$L$200,0)),"NO"))</f>
        <v/>
      </c>
    </row>
    <row r="2927">
      <c r="A2927" s="10">
        <f>IF(Offerte!$A96="","",Offerte!$A96)</f>
        <v/>
      </c>
      <c r="B2927" s="10">
        <f>IF(Offerte!$A96="","",Offerte!$B96)</f>
        <v/>
      </c>
      <c r="C2927" s="10">
        <f>IF(Offerte!$A96="","",Offerte!$C96)</f>
        <v/>
      </c>
      <c r="D2927" s="10" t="inlineStr">
        <is>
          <t>C.1.2</t>
        </is>
      </c>
      <c r="E2927" s="10" t="inlineStr">
        <is>
          <t>C</t>
        </is>
      </c>
      <c r="F2927" s="10" t="inlineStr">
        <is>
          <t>Q</t>
        </is>
      </c>
      <c r="G2927" s="10" t="inlineStr">
        <is>
          <t>higher</t>
        </is>
      </c>
      <c r="H2927" s="10" t="n">
        <v>2</v>
      </c>
      <c r="I2927" s="10" t="inlineStr">
        <is>
          <t>Tasso di copertura del servizio con telecamere ADAS</t>
        </is>
      </c>
      <c r="J2927" s="20" t="n"/>
      <c r="K2927" s="20" t="n"/>
      <c r="L2927" s="20" t="n"/>
      <c r="M2927" s="20" t="n"/>
      <c r="N2927" s="21">
        <f>IF($A2927="","",IFERROR(VALUE($K2927)/VALUE($L2927),IFERROR(VALUE($J2927),0)))</f>
        <v/>
      </c>
      <c r="O2927" s="21">
        <f>IF($A2927="",0,IF(OR($S2927&lt;&gt;1,COUNTA($J2927:$M2927)=0),0,IF(SUMPRODUCT(MAX(($C$5:$C$6173=$C2927)*($D$5:$D$6173=$D2927)*($S$5:$S$6173=1)*IFERROR($N$5:$N$6173*1,0)))&gt;0,ROUND($H2927*($N2927/SUMPRODUCT(MAX(($C$5:$C$6173=$C2927)*($D$5:$D$6173=$D2927)*($S$5:$S$6173=1)*IFERROR($N$5:$N$6173*1,0)))),4),0)))</f>
        <v/>
      </c>
      <c r="P2927" s="10" t="inlineStr">
        <is>
          <t>Autobus attrezzati con telecamere ADAS / Autobus totali in offerta, incluse scorte</t>
        </is>
      </c>
      <c r="Q2927" s="21">
        <f>IF($A2927="","",$A2927&amp;"|"&amp;$C2927)</f>
        <v/>
      </c>
      <c r="R2927" s="21">
        <f>IF($A2927="","",$A2927&amp;"|"&amp;$C2927&amp;"|"&amp;$D2927)</f>
        <v/>
      </c>
      <c r="S2927" s="21">
        <f>IF($A2927="","",IFERROR(INDEX(Offerte!$D$2:$D$200,MATCH($Q2927,Offerte!$L$2:$L$200,0)),0))</f>
        <v/>
      </c>
      <c r="T2927" s="21">
        <f>IF($A2927="","",IFERROR(INDEX(Offerte!$G$2:$G$200,MATCH($Q2927,Offerte!$L$2:$L$200,0)),"NO"))</f>
        <v/>
      </c>
    </row>
    <row r="2928">
      <c r="A2928" s="10">
        <f>IF(Offerte!$A96="","",Offerte!$A96)</f>
        <v/>
      </c>
      <c r="B2928" s="10">
        <f>IF(Offerte!$A96="","",Offerte!$B96)</f>
        <v/>
      </c>
      <c r="C2928" s="10">
        <f>IF(Offerte!$A96="","",Offerte!$C96)</f>
        <v/>
      </c>
      <c r="D2928" s="10" t="inlineStr">
        <is>
          <t>C.2.1</t>
        </is>
      </c>
      <c r="E2928" s="10" t="inlineStr">
        <is>
          <t>C</t>
        </is>
      </c>
      <c r="F2928" s="10" t="inlineStr">
        <is>
          <t>Q</t>
        </is>
      </c>
      <c r="G2928" s="10" t="inlineStr">
        <is>
          <t>higher</t>
        </is>
      </c>
      <c r="H2928" s="10" t="n">
        <v>3</v>
      </c>
      <c r="I2928" s="10" t="inlineStr">
        <is>
          <t>Tasso di copertura del servizio con telecamere di bordo di videosorveglianza</t>
        </is>
      </c>
      <c r="J2928" s="20" t="n"/>
      <c r="K2928" s="20" t="n"/>
      <c r="L2928" s="20" t="n"/>
      <c r="M2928" s="20" t="n"/>
      <c r="N2928" s="21">
        <f>IF($A2928="","",IFERROR(VALUE($K2928)/VALUE($L2928),IFERROR(VALUE($J2928),0)))</f>
        <v/>
      </c>
      <c r="O2928" s="21">
        <f>IF($A2928="",0,IF(OR($S2928&lt;&gt;1,COUNTA($J2928:$M2928)=0),0,IF(SUMPRODUCT(MAX(($C$5:$C$6173=$C2928)*($D$5:$D$6173=$D2928)*($S$5:$S$6173=1)*IFERROR($N$5:$N$6173*1,0)))&gt;0,ROUND($H2928*($N2928/SUMPRODUCT(MAX(($C$5:$C$6173=$C2928)*($D$5:$D$6173=$D2928)*($S$5:$S$6173=1)*IFERROR($N$5:$N$6173*1,0)))),4),0)))</f>
        <v/>
      </c>
      <c r="P2928" s="10" t="inlineStr">
        <is>
          <t>Autobus attrezzati con videosorveglianza / Autobus totali in offerta, incluse scorte</t>
        </is>
      </c>
      <c r="Q2928" s="21">
        <f>IF($A2928="","",$A2928&amp;"|"&amp;$C2928)</f>
        <v/>
      </c>
      <c r="R2928" s="21">
        <f>IF($A2928="","",$A2928&amp;"|"&amp;$C2928&amp;"|"&amp;$D2928)</f>
        <v/>
      </c>
      <c r="S2928" s="21">
        <f>IF($A2928="","",IFERROR(INDEX(Offerte!$D$2:$D$200,MATCH($Q2928,Offerte!$L$2:$L$200,0)),0))</f>
        <v/>
      </c>
      <c r="T2928" s="21">
        <f>IF($A2928="","",IFERROR(INDEX(Offerte!$G$2:$G$200,MATCH($Q2928,Offerte!$L$2:$L$200,0)),"NO"))</f>
        <v/>
      </c>
    </row>
    <row r="2929">
      <c r="A2929" s="10">
        <f>IF(Offerte!$A96="","",Offerte!$A96)</f>
        <v/>
      </c>
      <c r="B2929" s="10">
        <f>IF(Offerte!$A96="","",Offerte!$B96)</f>
        <v/>
      </c>
      <c r="C2929" s="10">
        <f>IF(Offerte!$A96="","",Offerte!$C96)</f>
        <v/>
      </c>
      <c r="D2929" s="10" t="inlineStr">
        <is>
          <t>C.2.2</t>
        </is>
      </c>
      <c r="E2929" s="10" t="inlineStr">
        <is>
          <t>C</t>
        </is>
      </c>
      <c r="F2929" s="10" t="inlineStr">
        <is>
          <t>T</t>
        </is>
      </c>
      <c r="G2929" s="10" t="inlineStr">
        <is>
          <t>tabular</t>
        </is>
      </c>
      <c r="H2929" s="10" t="n">
        <v>1</v>
      </c>
      <c r="I2929" s="10" t="inlineStr">
        <is>
          <t>Software video/audio analisi per situazioni di pericolo</t>
        </is>
      </c>
      <c r="J2929" s="20" t="n"/>
      <c r="K2929" s="20" t="n"/>
      <c r="L2929" s="20" t="n"/>
      <c r="M2929" s="20" t="n"/>
      <c r="N2929" s="21">
        <f>IF($A2929="","",IF(IFERROR(VALUE($M2929),0)=1,1,0))</f>
        <v/>
      </c>
      <c r="O2929" s="21">
        <f>IF($A2929="",0,IF(OR($S2929&lt;&gt;1,COUNTA($J2929:$M2929)=0),0,IF($N2929=1,$H2929,0)))</f>
        <v/>
      </c>
      <c r="P2929" s="10" t="inlineStr">
        <is>
          <t>sì/no</t>
        </is>
      </c>
      <c r="Q2929" s="21">
        <f>IF($A2929="","",$A2929&amp;"|"&amp;$C2929)</f>
        <v/>
      </c>
      <c r="R2929" s="21">
        <f>IF($A2929="","",$A2929&amp;"|"&amp;$C2929&amp;"|"&amp;$D2929)</f>
        <v/>
      </c>
      <c r="S2929" s="21">
        <f>IF($A2929="","",IFERROR(INDEX(Offerte!$D$2:$D$200,MATCH($Q2929,Offerte!$L$2:$L$200,0)),0))</f>
        <v/>
      </c>
      <c r="T2929" s="21">
        <f>IF($A2929="","",IFERROR(INDEX(Offerte!$G$2:$G$200,MATCH($Q2929,Offerte!$L$2:$L$200,0)),"NO"))</f>
        <v/>
      </c>
    </row>
    <row r="2930">
      <c r="A2930" s="10">
        <f>IF(Offerte!$A96="","",Offerte!$A96)</f>
        <v/>
      </c>
      <c r="B2930" s="10">
        <f>IF(Offerte!$A96="","",Offerte!$B96)</f>
        <v/>
      </c>
      <c r="C2930" s="10">
        <f>IF(Offerte!$A96="","",Offerte!$C96)</f>
        <v/>
      </c>
      <c r="D2930" s="10" t="inlineStr">
        <is>
          <t>C.2.3</t>
        </is>
      </c>
      <c r="E2930" s="10" t="inlineStr">
        <is>
          <t>C</t>
        </is>
      </c>
      <c r="F2930" s="10" t="inlineStr">
        <is>
          <t>T</t>
        </is>
      </c>
      <c r="G2930" s="10" t="inlineStr">
        <is>
          <t>tabular</t>
        </is>
      </c>
      <c r="H2930" s="10" t="n">
        <v>1</v>
      </c>
      <c r="I2930" s="10" t="inlineStr">
        <is>
          <t>Collegamento con centrale qualificata di pronto intervento</t>
        </is>
      </c>
      <c r="J2930" s="20" t="n"/>
      <c r="K2930" s="20" t="n"/>
      <c r="L2930" s="20" t="n"/>
      <c r="M2930" s="20" t="n"/>
      <c r="N2930" s="21">
        <f>IF($A2930="","",IF(IFERROR(VALUE($M2930),0)=1,1,0))</f>
        <v/>
      </c>
      <c r="O2930" s="21">
        <f>IF($A2930="",0,IF(OR($S2930&lt;&gt;1,COUNTA($J2930:$M2930)=0),0,IF($N2930=1,$H2930,0)))</f>
        <v/>
      </c>
      <c r="P2930" s="10" t="inlineStr">
        <is>
          <t>sì/no</t>
        </is>
      </c>
      <c r="Q2930" s="21">
        <f>IF($A2930="","",$A2930&amp;"|"&amp;$C2930)</f>
        <v/>
      </c>
      <c r="R2930" s="21">
        <f>IF($A2930="","",$A2930&amp;"|"&amp;$C2930&amp;"|"&amp;$D2930)</f>
        <v/>
      </c>
      <c r="S2930" s="21">
        <f>IF($A2930="","",IFERROR(INDEX(Offerte!$D$2:$D$200,MATCH($Q2930,Offerte!$L$2:$L$200,0)),0))</f>
        <v/>
      </c>
      <c r="T2930" s="21">
        <f>IF($A2930="","",IFERROR(INDEX(Offerte!$G$2:$G$200,MATCH($Q2930,Offerte!$L$2:$L$200,0)),"NO"))</f>
        <v/>
      </c>
    </row>
    <row r="2931">
      <c r="A2931" s="10">
        <f>IF(Offerte!$A96="","",Offerte!$A96)</f>
        <v/>
      </c>
      <c r="B2931" s="10">
        <f>IF(Offerte!$A96="","",Offerte!$B96)</f>
        <v/>
      </c>
      <c r="C2931" s="10">
        <f>IF(Offerte!$A96="","",Offerte!$C96)</f>
        <v/>
      </c>
      <c r="D2931" s="10" t="inlineStr">
        <is>
          <t>C.2.4</t>
        </is>
      </c>
      <c r="E2931" s="10" t="inlineStr">
        <is>
          <t>C</t>
        </is>
      </c>
      <c r="F2931" s="10" t="inlineStr">
        <is>
          <t>Q</t>
        </is>
      </c>
      <c r="G2931" s="10" t="inlineStr">
        <is>
          <t>higher</t>
        </is>
      </c>
      <c r="H2931" s="10" t="n">
        <v>1</v>
      </c>
      <c r="I2931" s="10" t="inlineStr">
        <is>
          <t>Tasso di copertura del servizio con dispositivi per la chiamata di emergenza del conducente</t>
        </is>
      </c>
      <c r="J2931" s="20" t="n"/>
      <c r="K2931" s="20" t="n"/>
      <c r="L2931" s="20" t="n"/>
      <c r="M2931" s="20" t="n"/>
      <c r="N2931" s="21">
        <f>IF($A2931="","",IFERROR(VALUE($K2931)/VALUE($L2931),IFERROR(VALUE($J2931),0)))</f>
        <v/>
      </c>
      <c r="O2931" s="21">
        <f>IF($A2931="",0,IF(OR($S2931&lt;&gt;1,COUNTA($J2931:$M2931)=0),0,IF(SUMPRODUCT(MAX(($C$5:$C$6173=$C2931)*($D$5:$D$6173=$D2931)*($S$5:$S$6173=1)*IFERROR($N$5:$N$6173*1,0)))&gt;0,ROUND($H2931*($N2931/SUMPRODUCT(MAX(($C$5:$C$6173=$C2931)*($D$5:$D$6173=$D2931)*($S$5:$S$6173=1)*IFERROR($N$5:$N$6173*1,0)))),4),0)))</f>
        <v/>
      </c>
      <c r="P2931" s="10" t="inlineStr">
        <is>
          <t>Autobus attrezzati con chiamata di emergenza / Autobus totali in offerta, incluse scorte</t>
        </is>
      </c>
      <c r="Q2931" s="21">
        <f>IF($A2931="","",$A2931&amp;"|"&amp;$C2931)</f>
        <v/>
      </c>
      <c r="R2931" s="21">
        <f>IF($A2931="","",$A2931&amp;"|"&amp;$C2931&amp;"|"&amp;$D2931)</f>
        <v/>
      </c>
      <c r="S2931" s="21">
        <f>IF($A2931="","",IFERROR(INDEX(Offerte!$D$2:$D$200,MATCH($Q2931,Offerte!$L$2:$L$200,0)),0))</f>
        <v/>
      </c>
      <c r="T2931" s="21">
        <f>IF($A2931="","",IFERROR(INDEX(Offerte!$G$2:$G$200,MATCH($Q2931,Offerte!$L$2:$L$200,0)),"NO"))</f>
        <v/>
      </c>
    </row>
    <row r="2932">
      <c r="A2932" s="10">
        <f>IF(Offerte!$A96="","",Offerte!$A96)</f>
        <v/>
      </c>
      <c r="B2932" s="10">
        <f>IF(Offerte!$A96="","",Offerte!$B96)</f>
        <v/>
      </c>
      <c r="C2932" s="10">
        <f>IF(Offerte!$A96="","",Offerte!$C96)</f>
        <v/>
      </c>
      <c r="D2932" s="10" t="inlineStr">
        <is>
          <t>C.3.1</t>
        </is>
      </c>
      <c r="E2932" s="10" t="inlineStr">
        <is>
          <t>C</t>
        </is>
      </c>
      <c r="F2932" s="10" t="inlineStr">
        <is>
          <t>Q</t>
        </is>
      </c>
      <c r="G2932" s="10" t="inlineStr">
        <is>
          <t>higher</t>
        </is>
      </c>
      <c r="H2932" s="10" t="n">
        <v>2</v>
      </c>
      <c r="I2932" s="10" t="inlineStr">
        <is>
          <t>Tasso di copertura del servizio con dispositivi di informazione dinamica a bordo mezzo</t>
        </is>
      </c>
      <c r="J2932" s="20" t="n"/>
      <c r="K2932" s="20" t="n"/>
      <c r="L2932" s="20" t="n"/>
      <c r="M2932" s="20" t="n"/>
      <c r="N2932" s="21">
        <f>IF($A2932="","",IFERROR(VALUE($K2932)/VALUE($L2932),IFERROR(VALUE($J2932),0)))</f>
        <v/>
      </c>
      <c r="O2932" s="21">
        <f>IF($A2932="",0,IF(OR($S2932&lt;&gt;1,COUNTA($J2932:$M2932)=0),0,IF(SUMPRODUCT(MAX(($C$5:$C$6173=$C2932)*($D$5:$D$6173=$D2932)*($S$5:$S$6173=1)*IFERROR($N$5:$N$6173*1,0)))&gt;0,ROUND($H2932*($N2932/SUMPRODUCT(MAX(($C$5:$C$6173=$C2932)*($D$5:$D$6173=$D2932)*($S$5:$S$6173=1)*IFERROR($N$5:$N$6173*1,0)))),4),0)))</f>
        <v/>
      </c>
      <c r="P2932" s="10" t="inlineStr">
        <is>
          <t>Autobus con monitor e indicatori vocali / Autobus totali in offerta, incluse scorte</t>
        </is>
      </c>
      <c r="Q2932" s="21">
        <f>IF($A2932="","",$A2932&amp;"|"&amp;$C2932)</f>
        <v/>
      </c>
      <c r="R2932" s="21">
        <f>IF($A2932="","",$A2932&amp;"|"&amp;$C2932&amp;"|"&amp;$D2932)</f>
        <v/>
      </c>
      <c r="S2932" s="21">
        <f>IF($A2932="","",IFERROR(INDEX(Offerte!$D$2:$D$200,MATCH($Q2932,Offerte!$L$2:$L$200,0)),0))</f>
        <v/>
      </c>
      <c r="T2932" s="21">
        <f>IF($A2932="","",IFERROR(INDEX(Offerte!$G$2:$G$200,MATCH($Q2932,Offerte!$L$2:$L$200,0)),"NO"))</f>
        <v/>
      </c>
    </row>
    <row r="2933">
      <c r="A2933" s="10">
        <f>IF(Offerte!$A96="","",Offerte!$A96)</f>
        <v/>
      </c>
      <c r="B2933" s="10">
        <f>IF(Offerte!$A96="","",Offerte!$B96)</f>
        <v/>
      </c>
      <c r="C2933" s="10">
        <f>IF(Offerte!$A96="","",Offerte!$C96)</f>
        <v/>
      </c>
      <c r="D2933" s="10" t="inlineStr">
        <is>
          <t>C.3.2</t>
        </is>
      </c>
      <c r="E2933" s="10" t="inlineStr">
        <is>
          <t>C</t>
        </is>
      </c>
      <c r="F2933" s="10" t="inlineStr">
        <is>
          <t>T</t>
        </is>
      </c>
      <c r="G2933" s="10" t="inlineStr">
        <is>
          <t>tabular</t>
        </is>
      </c>
      <c r="H2933" s="10" t="n">
        <v>2</v>
      </c>
      <c r="I2933" s="10" t="inlineStr">
        <is>
          <t>Informazioni a bordo su coincidenze ai nodi</t>
        </is>
      </c>
      <c r="J2933" s="20" t="n"/>
      <c r="K2933" s="20" t="n"/>
      <c r="L2933" s="20" t="n"/>
      <c r="M2933" s="20" t="n"/>
      <c r="N2933" s="21">
        <f>IF($A2933="","",IF(IFERROR(VALUE($M2933),0)=1,1,0))</f>
        <v/>
      </c>
      <c r="O2933" s="21">
        <f>IF($A2933="",0,IF(OR($S2933&lt;&gt;1,COUNTA($J2933:$M2933)=0),0,IF(AND($N2933=1,IFERROR(SUMIFS($N$5:$N$6173,$Q$5:$Q$6173,$Q2933,$D$5:$D$6173,"C.3.1"),0)&gt;=0.5),$H2933,0)))</f>
        <v/>
      </c>
      <c r="P2933" s="10" t="inlineStr">
        <is>
          <t>Dipende da C.3.1 &gt;= 0.5</t>
        </is>
      </c>
      <c r="Q2933" s="21">
        <f>IF($A2933="","",$A2933&amp;"|"&amp;$C2933)</f>
        <v/>
      </c>
      <c r="R2933" s="21">
        <f>IF($A2933="","",$A2933&amp;"|"&amp;$C2933&amp;"|"&amp;$D2933)</f>
        <v/>
      </c>
      <c r="S2933" s="21">
        <f>IF($A2933="","",IFERROR(INDEX(Offerte!$D$2:$D$200,MATCH($Q2933,Offerte!$L$2:$L$200,0)),0))</f>
        <v/>
      </c>
      <c r="T2933" s="21">
        <f>IF($A2933="","",IFERROR(INDEX(Offerte!$G$2:$G$200,MATCH($Q2933,Offerte!$L$2:$L$200,0)),"NO"))</f>
        <v/>
      </c>
    </row>
    <row r="2934">
      <c r="A2934" s="10">
        <f>IF(Offerte!$A96="","",Offerte!$A96)</f>
        <v/>
      </c>
      <c r="B2934" s="10">
        <f>IF(Offerte!$A96="","",Offerte!$B96)</f>
        <v/>
      </c>
      <c r="C2934" s="10">
        <f>IF(Offerte!$A96="","",Offerte!$C96)</f>
        <v/>
      </c>
      <c r="D2934" s="10" t="inlineStr">
        <is>
          <t>D.1.1</t>
        </is>
      </c>
      <c r="E2934" s="10" t="inlineStr">
        <is>
          <t>D</t>
        </is>
      </c>
      <c r="F2934" s="10" t="inlineStr">
        <is>
          <t>Q</t>
        </is>
      </c>
      <c r="G2934" s="10" t="inlineStr">
        <is>
          <t>higher</t>
        </is>
      </c>
      <c r="H2934" s="10" t="n">
        <v>3</v>
      </c>
      <c r="I2934" s="10" t="inlineStr">
        <is>
          <t>Installazione di pensiline</t>
        </is>
      </c>
      <c r="J2934" s="20" t="n"/>
      <c r="K2934" s="20" t="n"/>
      <c r="L2934" s="20" t="n"/>
      <c r="M2934" s="20" t="n"/>
      <c r="N2934" s="21">
        <f>IF($A2934="","",IFERROR(VALUE($J2934),0))</f>
        <v/>
      </c>
      <c r="O2934" s="21">
        <f>IF($A2934="",0,IF(OR($S2934&lt;&gt;1,COUNTA($J2934:$M2934)=0),0,IF(SUMPRODUCT(MAX(($C$5:$C$6173=$C2934)*($D$5:$D$6173=$D2934)*($S$5:$S$6173=1)*IFERROR($N$5:$N$6173*1,0)))&gt;0,ROUND($H2934*($N2934/SUMPRODUCT(MAX(($C$5:$C$6173=$C2934)*($D$5:$D$6173=$D2934)*($S$5:$S$6173=1)*IFERROR($N$5:$N$6173*1,0)))),4),0)))</f>
        <v/>
      </c>
      <c r="P2934" s="10" t="inlineStr">
        <is>
          <t>fermate</t>
        </is>
      </c>
      <c r="Q2934" s="21">
        <f>IF($A2934="","",$A2934&amp;"|"&amp;$C2934)</f>
        <v/>
      </c>
      <c r="R2934" s="21">
        <f>IF($A2934="","",$A2934&amp;"|"&amp;$C2934&amp;"|"&amp;$D2934)</f>
        <v/>
      </c>
      <c r="S2934" s="21">
        <f>IF($A2934="","",IFERROR(INDEX(Offerte!$D$2:$D$200,MATCH($Q2934,Offerte!$L$2:$L$200,0)),0))</f>
        <v/>
      </c>
      <c r="T2934" s="21">
        <f>IF($A2934="","",IFERROR(INDEX(Offerte!$G$2:$G$200,MATCH($Q2934,Offerte!$L$2:$L$200,0)),"NO"))</f>
        <v/>
      </c>
    </row>
    <row r="2935">
      <c r="A2935" s="10">
        <f>IF(Offerte!$A96="","",Offerte!$A96)</f>
        <v/>
      </c>
      <c r="B2935" s="10">
        <f>IF(Offerte!$A96="","",Offerte!$B96)</f>
        <v/>
      </c>
      <c r="C2935" s="10">
        <f>IF(Offerte!$A96="","",Offerte!$C96)</f>
        <v/>
      </c>
      <c r="D2935" s="10" t="inlineStr">
        <is>
          <t>D.1.2</t>
        </is>
      </c>
      <c r="E2935" s="10" t="inlineStr">
        <is>
          <t>D</t>
        </is>
      </c>
      <c r="F2935" s="10" t="inlineStr">
        <is>
          <t>Q</t>
        </is>
      </c>
      <c r="G2935" s="10" t="inlineStr">
        <is>
          <t>higher</t>
        </is>
      </c>
      <c r="H2935" s="10" t="n">
        <v>3</v>
      </c>
      <c r="I2935" s="10" t="inlineStr">
        <is>
          <t>Installazione di paline di fermata conformi alla DGR 581/2023</t>
        </is>
      </c>
      <c r="J2935" s="20" t="n"/>
      <c r="K2935" s="20" t="n"/>
      <c r="L2935" s="20" t="n"/>
      <c r="M2935" s="20" t="n"/>
      <c r="N2935" s="21">
        <f>IF($A2935="","",IFERROR(VALUE($J2935),0))</f>
        <v/>
      </c>
      <c r="O2935" s="21">
        <f>IF($A2935="",0,IF(OR($S2935&lt;&gt;1,COUNTA($J2935:$M2935)=0),0,IF(SUMPRODUCT(MAX(($C$5:$C$6173=$C2935)*($D$5:$D$6173=$D2935)*($S$5:$S$6173=1)*IFERROR($N$5:$N$6173*1,0)))&gt;0,ROUND($H2935*($N2935/SUMPRODUCT(MAX(($C$5:$C$6173=$C2935)*($D$5:$D$6173=$D2935)*($S$5:$S$6173=1)*IFERROR($N$5:$N$6173*1,0)))),4),0)))</f>
        <v/>
      </c>
      <c r="P2935" s="10" t="inlineStr">
        <is>
          <t>fermate</t>
        </is>
      </c>
      <c r="Q2935" s="21">
        <f>IF($A2935="","",$A2935&amp;"|"&amp;$C2935)</f>
        <v/>
      </c>
      <c r="R2935" s="21">
        <f>IF($A2935="","",$A2935&amp;"|"&amp;$C2935&amp;"|"&amp;$D2935)</f>
        <v/>
      </c>
      <c r="S2935" s="21">
        <f>IF($A2935="","",IFERROR(INDEX(Offerte!$D$2:$D$200,MATCH($Q2935,Offerte!$L$2:$L$200,0)),0))</f>
        <v/>
      </c>
      <c r="T2935" s="21">
        <f>IF($A2935="","",IFERROR(INDEX(Offerte!$G$2:$G$200,MATCH($Q2935,Offerte!$L$2:$L$200,0)),"NO"))</f>
        <v/>
      </c>
    </row>
    <row r="2936">
      <c r="A2936" s="10">
        <f>IF(Offerte!$A96="","",Offerte!$A96)</f>
        <v/>
      </c>
      <c r="B2936" s="10">
        <f>IF(Offerte!$A96="","",Offerte!$B96)</f>
        <v/>
      </c>
      <c r="C2936" s="10">
        <f>IF(Offerte!$A96="","",Offerte!$C96)</f>
        <v/>
      </c>
      <c r="D2936" s="10" t="inlineStr">
        <is>
          <t>D.1.3</t>
        </is>
      </c>
      <c r="E2936" s="10" t="inlineStr">
        <is>
          <t>D</t>
        </is>
      </c>
      <c r="F2936" s="10" t="inlineStr">
        <is>
          <t>Q</t>
        </is>
      </c>
      <c r="G2936" s="10" t="inlineStr">
        <is>
          <t>higher</t>
        </is>
      </c>
      <c r="H2936" s="10" t="n">
        <v>2</v>
      </c>
      <c r="I2936" s="10" t="inlineStr">
        <is>
          <t>Display informativi connessi alle fermate</t>
        </is>
      </c>
      <c r="J2936" s="20" t="n"/>
      <c r="K2936" s="20" t="n"/>
      <c r="L2936" s="20" t="n"/>
      <c r="M2936" s="20" t="n"/>
      <c r="N2936" s="21">
        <f>IF($A2936="","",IFERROR(VALUE($J2936),0))</f>
        <v/>
      </c>
      <c r="O2936" s="21">
        <f>IF($A2936="",0,IF(OR($S2936&lt;&gt;1,COUNTA($J2936:$M2936)=0),0,IF(SUMPRODUCT(MAX(($C$5:$C$6173=$C2936)*($D$5:$D$6173=$D2936)*($S$5:$S$6173=1)*IFERROR($N$5:$N$6173*1,0)))&gt;0,ROUND($H2936*($N2936/SUMPRODUCT(MAX(($C$5:$C$6173=$C2936)*($D$5:$D$6173=$D2936)*($S$5:$S$6173=1)*IFERROR($N$5:$N$6173*1,0)))),4),0)))</f>
        <v/>
      </c>
      <c r="P2936" s="10" t="inlineStr">
        <is>
          <t>fermate</t>
        </is>
      </c>
      <c r="Q2936" s="21">
        <f>IF($A2936="","",$A2936&amp;"|"&amp;$C2936)</f>
        <v/>
      </c>
      <c r="R2936" s="21">
        <f>IF($A2936="","",$A2936&amp;"|"&amp;$C2936&amp;"|"&amp;$D2936)</f>
        <v/>
      </c>
      <c r="S2936" s="21">
        <f>IF($A2936="","",IFERROR(INDEX(Offerte!$D$2:$D$200,MATCH($Q2936,Offerte!$L$2:$L$200,0)),0))</f>
        <v/>
      </c>
      <c r="T2936" s="21">
        <f>IF($A2936="","",IFERROR(INDEX(Offerte!$G$2:$G$200,MATCH($Q2936,Offerte!$L$2:$L$200,0)),"NO"))</f>
        <v/>
      </c>
    </row>
    <row r="2937">
      <c r="A2937" s="10">
        <f>IF(Offerte!$A96="","",Offerte!$A96)</f>
        <v/>
      </c>
      <c r="B2937" s="10">
        <f>IF(Offerte!$A96="","",Offerte!$B96)</f>
        <v/>
      </c>
      <c r="C2937" s="10">
        <f>IF(Offerte!$A96="","",Offerte!$C96)</f>
        <v/>
      </c>
      <c r="D2937" s="10" t="inlineStr">
        <is>
          <t>D.2.1</t>
        </is>
      </c>
      <c r="E2937" s="10" t="inlineStr">
        <is>
          <t>D</t>
        </is>
      </c>
      <c r="F2937" s="10" t="inlineStr">
        <is>
          <t>Q</t>
        </is>
      </c>
      <c r="G2937" s="10" t="inlineStr">
        <is>
          <t>higher</t>
        </is>
      </c>
      <c r="H2937" s="10" t="n">
        <v>2</v>
      </c>
      <c r="I2937" s="10" t="inlineStr">
        <is>
          <t>Segnali tattili Loges-Vet-Evolution</t>
        </is>
      </c>
      <c r="J2937" s="20" t="n"/>
      <c r="K2937" s="20" t="n"/>
      <c r="L2937" s="20" t="n"/>
      <c r="M2937" s="20" t="n"/>
      <c r="N2937" s="21">
        <f>IF($A2937="","",IFERROR(VALUE($J2937),0))</f>
        <v/>
      </c>
      <c r="O2937" s="21">
        <f>IF($A2937="",0,IF(OR($S2937&lt;&gt;1,COUNTA($J2937:$M2937)=0),0,IF(SUMPRODUCT(MAX(($C$5:$C$6173=$C2937)*($D$5:$D$6173=$D2937)*($S$5:$S$6173=1)*IFERROR($N$5:$N$6173*1,0)))&gt;0,ROUND($H2937*($N2937/SUMPRODUCT(MAX(($C$5:$C$6173=$C2937)*($D$5:$D$6173=$D2937)*($S$5:$S$6173=1)*IFERROR($N$5:$N$6173*1,0)))),4),0)))</f>
        <v/>
      </c>
      <c r="P2937" s="10" t="inlineStr">
        <is>
          <t>fermate</t>
        </is>
      </c>
      <c r="Q2937" s="21">
        <f>IF($A2937="","",$A2937&amp;"|"&amp;$C2937)</f>
        <v/>
      </c>
      <c r="R2937" s="21">
        <f>IF($A2937="","",$A2937&amp;"|"&amp;$C2937&amp;"|"&amp;$D2937)</f>
        <v/>
      </c>
      <c r="S2937" s="21">
        <f>IF($A2937="","",IFERROR(INDEX(Offerte!$D$2:$D$200,MATCH($Q2937,Offerte!$L$2:$L$200,0)),0))</f>
        <v/>
      </c>
      <c r="T2937" s="21">
        <f>IF($A2937="","",IFERROR(INDEX(Offerte!$G$2:$G$200,MATCH($Q2937,Offerte!$L$2:$L$200,0)),"NO"))</f>
        <v/>
      </c>
    </row>
    <row r="2938">
      <c r="A2938" s="10">
        <f>IF(Offerte!$A96="","",Offerte!$A96)</f>
        <v/>
      </c>
      <c r="B2938" s="10">
        <f>IF(Offerte!$A96="","",Offerte!$B96)</f>
        <v/>
      </c>
      <c r="C2938" s="10">
        <f>IF(Offerte!$A96="","",Offerte!$C96)</f>
        <v/>
      </c>
      <c r="D2938" s="10" t="inlineStr">
        <is>
          <t>E.1.1</t>
        </is>
      </c>
      <c r="E2938" s="10" t="inlineStr">
        <is>
          <t>E</t>
        </is>
      </c>
      <c r="F2938" s="10" t="inlineStr">
        <is>
          <t>T</t>
        </is>
      </c>
      <c r="G2938" s="10" t="inlineStr">
        <is>
          <t>tabular</t>
        </is>
      </c>
      <c r="H2938" s="10" t="n">
        <v>2</v>
      </c>
      <c r="I2938" s="10" t="inlineStr">
        <is>
          <t>Mobile app con travel planner PRM</t>
        </is>
      </c>
      <c r="J2938" s="20" t="n"/>
      <c r="K2938" s="20" t="n"/>
      <c r="L2938" s="20" t="n"/>
      <c r="M2938" s="20" t="n"/>
      <c r="N2938" s="21">
        <f>IF($A2938="","",IF(IFERROR(VALUE($M2938),0)=1,1,0))</f>
        <v/>
      </c>
      <c r="O2938" s="21">
        <f>IF($A2938="",0,IF(OR($S2938&lt;&gt;1,COUNTA($J2938:$M2938)=0),0,IF($N2938=1,$H2938,0)))</f>
        <v/>
      </c>
      <c r="P2938" s="10" t="inlineStr">
        <is>
          <t>sì/no</t>
        </is>
      </c>
      <c r="Q2938" s="21">
        <f>IF($A2938="","",$A2938&amp;"|"&amp;$C2938)</f>
        <v/>
      </c>
      <c r="R2938" s="21">
        <f>IF($A2938="","",$A2938&amp;"|"&amp;$C2938&amp;"|"&amp;$D2938)</f>
        <v/>
      </c>
      <c r="S2938" s="21">
        <f>IF($A2938="","",IFERROR(INDEX(Offerte!$D$2:$D$200,MATCH($Q2938,Offerte!$L$2:$L$200,0)),0))</f>
        <v/>
      </c>
      <c r="T2938" s="21">
        <f>IF($A2938="","",IFERROR(INDEX(Offerte!$G$2:$G$200,MATCH($Q2938,Offerte!$L$2:$L$200,0)),"NO"))</f>
        <v/>
      </c>
    </row>
    <row r="2939">
      <c r="A2939" s="10">
        <f>IF(Offerte!$A96="","",Offerte!$A96)</f>
        <v/>
      </c>
      <c r="B2939" s="10">
        <f>IF(Offerte!$A96="","",Offerte!$B96)</f>
        <v/>
      </c>
      <c r="C2939" s="10">
        <f>IF(Offerte!$A96="","",Offerte!$C96)</f>
        <v/>
      </c>
      <c r="D2939" s="10" t="inlineStr">
        <is>
          <t>E.2.1</t>
        </is>
      </c>
      <c r="E2939" s="10" t="inlineStr">
        <is>
          <t>E</t>
        </is>
      </c>
      <c r="F2939" s="10" t="inlineStr">
        <is>
          <t>D</t>
        </is>
      </c>
      <c r="G2939" s="10" t="inlineStr">
        <is>
          <t>discretionary</t>
        </is>
      </c>
      <c r="H2939" s="10" t="n">
        <v>2</v>
      </c>
      <c r="I2939" s="10" t="inlineStr">
        <is>
          <t>Altre azioni informative e rapporti con gli utenti</t>
        </is>
      </c>
      <c r="J2939" s="20" t="n"/>
      <c r="K2939" s="20" t="n"/>
      <c r="L2939" s="20" t="n"/>
      <c r="M2939" s="20" t="n"/>
      <c r="N2939" s="21">
        <f>IF($A2939="","",MAX(0,MIN(1,IFERROR(VALUE($M2939),0))))</f>
        <v/>
      </c>
      <c r="O2939" s="21">
        <f>IF($A2939="",0,IF(OR($S2939&lt;&gt;1,COUNTA($J2939:$M2939)=0),0,IF(SUMPRODUCT(MAX(($C$5:$C$6173=$C2939)*($D$5:$D$6173=$D2939)*($S$5:$S$6173=1)*IFERROR($N$5:$N$6173*1,0)))&gt;0,ROUND($H2939*($N2939/SUMPRODUCT(MAX(($C$5:$C$6173=$C2939)*($D$5:$D$6173=$D2939)*($S$5:$S$6173=1)*IFERROR($N$5:$N$6173*1,0)))),4),0)))</f>
        <v/>
      </c>
      <c r="P2939" s="10" t="inlineStr">
        <is>
          <t>coeff.</t>
        </is>
      </c>
      <c r="Q2939" s="21">
        <f>IF($A2939="","",$A2939&amp;"|"&amp;$C2939)</f>
        <v/>
      </c>
      <c r="R2939" s="21">
        <f>IF($A2939="","",$A2939&amp;"|"&amp;$C2939&amp;"|"&amp;$D2939)</f>
        <v/>
      </c>
      <c r="S2939" s="21">
        <f>IF($A2939="","",IFERROR(INDEX(Offerte!$D$2:$D$200,MATCH($Q2939,Offerte!$L$2:$L$200,0)),0))</f>
        <v/>
      </c>
      <c r="T2939" s="21">
        <f>IF($A2939="","",IFERROR(INDEX(Offerte!$G$2:$G$200,MATCH($Q2939,Offerte!$L$2:$L$200,0)),"NO"))</f>
        <v/>
      </c>
    </row>
    <row r="2940">
      <c r="A2940" s="10">
        <f>IF(Offerte!$A96="","",Offerte!$A96)</f>
        <v/>
      </c>
      <c r="B2940" s="10">
        <f>IF(Offerte!$A96="","",Offerte!$B96)</f>
        <v/>
      </c>
      <c r="C2940" s="10">
        <f>IF(Offerte!$A96="","",Offerte!$C96)</f>
        <v/>
      </c>
      <c r="D2940" s="10" t="inlineStr">
        <is>
          <t>F.1.1</t>
        </is>
      </c>
      <c r="E2940" s="10" t="inlineStr">
        <is>
          <t>F</t>
        </is>
      </c>
      <c r="F2940" s="10" t="inlineStr">
        <is>
          <t>Q</t>
        </is>
      </c>
      <c r="G2940" s="10" t="inlineStr">
        <is>
          <t>lower</t>
        </is>
      </c>
      <c r="H2940" s="10" t="n">
        <v>7</v>
      </c>
      <c r="I2940" s="10" t="inlineStr">
        <is>
          <t>Performance ambientali del parco mezzi adibito al servizio - I_CEA</t>
        </is>
      </c>
      <c r="J2940" s="20" t="n"/>
      <c r="K2940" s="20" t="n"/>
      <c r="L2940" s="20" t="n"/>
      <c r="M2940" s="20" t="n"/>
      <c r="N2940" s="21">
        <f>IF($A2940="","",IFERROR(VALUE($J2940),0))</f>
        <v/>
      </c>
      <c r="O2940" s="21">
        <f>IF($A2940="",0,IF(OR($S2940&lt;&gt;1,COUNTA($J2940:$M2940)=0),0,IF(AND(IFERROR(AGGREGATE(15,6,$N$5:$N$6173/(($C$5:$C$6173=$C2940)*($D$5:$D$6173=$D2940)*($S$5:$S$6173=1)*($N$5:$N$6173&gt;0)),1),0)&gt;0,$N2940&gt;0),ROUND($H2940*(IFERROR(AGGREGATE(15,6,$N$5:$N$6173/(($C$5:$C$6173=$C2940)*($D$5:$D$6173=$D2940)*($S$5:$S$6173=1)*($N$5:$N$6173&gt;0)),1),0)/$N2940),4),0)))</f>
        <v/>
      </c>
      <c r="P2940" s="10" t="inlineStr">
        <is>
          <t>indice</t>
        </is>
      </c>
      <c r="Q2940" s="21">
        <f>IF($A2940="","",$A2940&amp;"|"&amp;$C2940)</f>
        <v/>
      </c>
      <c r="R2940" s="21">
        <f>IF($A2940="","",$A2940&amp;"|"&amp;$C2940&amp;"|"&amp;$D2940)</f>
        <v/>
      </c>
      <c r="S2940" s="21">
        <f>IF($A2940="","",IFERROR(INDEX(Offerte!$D$2:$D$200,MATCH($Q2940,Offerte!$L$2:$L$200,0)),0))</f>
        <v/>
      </c>
      <c r="T2940" s="21">
        <f>IF($A2940="","",IFERROR(INDEX(Offerte!$G$2:$G$200,MATCH($Q2940,Offerte!$L$2:$L$200,0)),"NO"))</f>
        <v/>
      </c>
    </row>
    <row r="2941">
      <c r="A2941" s="10">
        <f>IF(Offerte!$A96="","",Offerte!$A96)</f>
        <v/>
      </c>
      <c r="B2941" s="10">
        <f>IF(Offerte!$A96="","",Offerte!$B96)</f>
        <v/>
      </c>
      <c r="C2941" s="10">
        <f>IF(Offerte!$A96="","",Offerte!$C96)</f>
        <v/>
      </c>
      <c r="D2941" s="10" t="inlineStr">
        <is>
          <t>F.2.1</t>
        </is>
      </c>
      <c r="E2941" s="10" t="inlineStr">
        <is>
          <t>F</t>
        </is>
      </c>
      <c r="F2941" s="10" t="inlineStr">
        <is>
          <t>Q</t>
        </is>
      </c>
      <c r="G2941" s="10" t="inlineStr">
        <is>
          <t>higher</t>
        </is>
      </c>
      <c r="H2941" s="10" t="n">
        <v>2</v>
      </c>
      <c r="I2941" s="10" t="inlineStr">
        <is>
          <t>Tasso di copertura del servizio con dispositivi ECO-DRIVER</t>
        </is>
      </c>
      <c r="J2941" s="20" t="n"/>
      <c r="K2941" s="20" t="n"/>
      <c r="L2941" s="20" t="n"/>
      <c r="M2941" s="20" t="n"/>
      <c r="N2941" s="21">
        <f>IF($A2941="","",IFERROR(VALUE($K2941)/VALUE($L2941),IFERROR(VALUE($J2941),0)))</f>
        <v/>
      </c>
      <c r="O2941" s="21">
        <f>IF($A2941="",0,IF(OR($S2941&lt;&gt;1,COUNTA($J2941:$M2941)=0),0,IF(SUMPRODUCT(MAX(($C$5:$C$6173=$C2941)*($D$5:$D$6173=$D2941)*($S$5:$S$6173=1)*IFERROR($N$5:$N$6173*1,0)))&gt;0,ROUND($H2941*($N2941/SUMPRODUCT(MAX(($C$5:$C$6173=$C2941)*($D$5:$D$6173=$D2941)*($S$5:$S$6173=1)*IFERROR($N$5:$N$6173*1,0)))),4),0)))</f>
        <v/>
      </c>
      <c r="P2941" s="10" t="inlineStr">
        <is>
          <t>Autobus attrezzati con dispositivi ECO-DRIVER / Autobus totali in offerta, incluse scorte</t>
        </is>
      </c>
      <c r="Q2941" s="21">
        <f>IF($A2941="","",$A2941&amp;"|"&amp;$C2941)</f>
        <v/>
      </c>
      <c r="R2941" s="21">
        <f>IF($A2941="","",$A2941&amp;"|"&amp;$C2941&amp;"|"&amp;$D2941)</f>
        <v/>
      </c>
      <c r="S2941" s="21">
        <f>IF($A2941="","",IFERROR(INDEX(Offerte!$D$2:$D$200,MATCH($Q2941,Offerte!$L$2:$L$200,0)),0))</f>
        <v/>
      </c>
      <c r="T2941" s="21">
        <f>IF($A2941="","",IFERROR(INDEX(Offerte!$G$2:$G$200,MATCH($Q2941,Offerte!$L$2:$L$200,0)),"NO"))</f>
        <v/>
      </c>
    </row>
    <row r="2942">
      <c r="A2942" s="10">
        <f>IF(Offerte!$A96="","",Offerte!$A96)</f>
        <v/>
      </c>
      <c r="B2942" s="10">
        <f>IF(Offerte!$A96="","",Offerte!$B96)</f>
        <v/>
      </c>
      <c r="C2942" s="10">
        <f>IF(Offerte!$A96="","",Offerte!$C96)</f>
        <v/>
      </c>
      <c r="D2942" s="10" t="inlineStr">
        <is>
          <t>F.3.1</t>
        </is>
      </c>
      <c r="E2942" s="10" t="inlineStr">
        <is>
          <t>F</t>
        </is>
      </c>
      <c r="F2942" s="10" t="inlineStr">
        <is>
          <t>Q</t>
        </is>
      </c>
      <c r="G2942" s="10" t="inlineStr">
        <is>
          <t>higher</t>
        </is>
      </c>
      <c r="H2942" s="10" t="n">
        <v>2</v>
      </c>
      <c r="I2942" s="10" t="inlineStr">
        <is>
          <t>Autoproduzione consumi elettrici per trazione</t>
        </is>
      </c>
      <c r="J2942" s="20" t="n"/>
      <c r="K2942" s="20" t="n"/>
      <c r="L2942" s="20" t="n"/>
      <c r="M2942" s="20" t="n"/>
      <c r="N2942" s="21">
        <f>IF($A2942="","",IFERROR(VALUE($J2942),0))</f>
        <v/>
      </c>
      <c r="O2942" s="21">
        <f>IF($A2942="",0,IF(OR($S2942&lt;&gt;1,COUNTA($J2942:$M2942)=0),0,IF(SUMPRODUCT(MAX(($C$5:$C$6173=$C2942)*($D$5:$D$6173=$D2942)*($S$5:$S$6173=1)*IFERROR($N$5:$N$6173*1,0)))&gt;0,ROUND($H2942*($N2942/SUMPRODUCT(MAX(($C$5:$C$6173=$C2942)*($D$5:$D$6173=$D2942)*($S$5:$S$6173=1)*IFERROR($N$5:$N$6173*1,0)))),4),0)))</f>
        <v/>
      </c>
      <c r="P2942" s="10" t="inlineStr">
        <is>
          <t>kWh/anno</t>
        </is>
      </c>
      <c r="Q2942" s="21">
        <f>IF($A2942="","",$A2942&amp;"|"&amp;$C2942)</f>
        <v/>
      </c>
      <c r="R2942" s="21">
        <f>IF($A2942="","",$A2942&amp;"|"&amp;$C2942&amp;"|"&amp;$D2942)</f>
        <v/>
      </c>
      <c r="S2942" s="21">
        <f>IF($A2942="","",IFERROR(INDEX(Offerte!$D$2:$D$200,MATCH($Q2942,Offerte!$L$2:$L$200,0)),0))</f>
        <v/>
      </c>
      <c r="T2942" s="21">
        <f>IF($A2942="","",IFERROR(INDEX(Offerte!$G$2:$G$200,MATCH($Q2942,Offerte!$L$2:$L$200,0)),"NO"))</f>
        <v/>
      </c>
    </row>
    <row r="2943">
      <c r="A2943" s="10">
        <f>IF(Offerte!$A96="","",Offerte!$A96)</f>
        <v/>
      </c>
      <c r="B2943" s="10">
        <f>IF(Offerte!$A96="","",Offerte!$B96)</f>
        <v/>
      </c>
      <c r="C2943" s="10">
        <f>IF(Offerte!$A96="","",Offerte!$C96)</f>
        <v/>
      </c>
      <c r="D2943" s="10" t="inlineStr">
        <is>
          <t>F.4.1</t>
        </is>
      </c>
      <c r="E2943" s="10" t="inlineStr">
        <is>
          <t>F</t>
        </is>
      </c>
      <c r="F2943" s="10" t="inlineStr">
        <is>
          <t>Q</t>
        </is>
      </c>
      <c r="G2943" s="10" t="inlineStr">
        <is>
          <t>soil</t>
        </is>
      </c>
      <c r="H2943" s="10" t="n">
        <v>2</v>
      </c>
      <c r="I2943" s="10" t="inlineStr">
        <is>
          <t>Indice di consumo di suolo</t>
        </is>
      </c>
      <c r="J2943" s="20" t="n"/>
      <c r="K2943" s="20" t="n"/>
      <c r="L2943" s="20" t="n"/>
      <c r="M2943" s="20" t="n"/>
      <c r="N2943" s="21">
        <f>IF($A2943="","",IFERROR(VALUE($J2943),0))</f>
        <v/>
      </c>
      <c r="O2943" s="21">
        <f>IF($A2943="",0,IF(OR($S2943&lt;&gt;1,COUNTA($J2943:$M2943)=0),0,IF($N2943&lt;=0,$H2943,IF(SUMPRODUCT(MAX(($C$5:$C$6173=$C2943)*($D$5:$D$6173=$D2943)*($S$5:$S$6173=1)*IFERROR($N$5:$N$6173*1,0)))&gt;0,ROUND($H2943*((SUMPRODUCT(MAX(($C$5:$C$6173=$C2943)*($D$5:$D$6173=$D2943)*($S$5:$S$6173=1)*IFERROR($N$5:$N$6173*1,0)))-$N2943)/SUMPRODUCT(MAX(($C$5:$C$6173=$C2943)*($D$5:$D$6173=$D2943)*($S$5:$S$6173=1)*IFERROR($N$5:$N$6173*1,0)))),4),0))))</f>
        <v/>
      </c>
      <c r="P2943" s="10" t="inlineStr">
        <is>
          <t>m2</t>
        </is>
      </c>
      <c r="Q2943" s="21">
        <f>IF($A2943="","",$A2943&amp;"|"&amp;$C2943)</f>
        <v/>
      </c>
      <c r="R2943" s="21">
        <f>IF($A2943="","",$A2943&amp;"|"&amp;$C2943&amp;"|"&amp;$D2943)</f>
        <v/>
      </c>
      <c r="S2943" s="21">
        <f>IF($A2943="","",IFERROR(INDEX(Offerte!$D$2:$D$200,MATCH($Q2943,Offerte!$L$2:$L$200,0)),0))</f>
        <v/>
      </c>
      <c r="T2943" s="21">
        <f>IF($A2943="","",IFERROR(INDEX(Offerte!$G$2:$G$200,MATCH($Q2943,Offerte!$L$2:$L$200,0)),"NO"))</f>
        <v/>
      </c>
    </row>
    <row r="2944">
      <c r="A2944" s="10">
        <f>IF(Offerte!$A96="","",Offerte!$A96)</f>
        <v/>
      </c>
      <c r="B2944" s="10">
        <f>IF(Offerte!$A96="","",Offerte!$B96)</f>
        <v/>
      </c>
      <c r="C2944" s="10">
        <f>IF(Offerte!$A96="","",Offerte!$C96)</f>
        <v/>
      </c>
      <c r="D2944" s="10" t="inlineStr">
        <is>
          <t>F.5.1</t>
        </is>
      </c>
      <c r="E2944" s="10" t="inlineStr">
        <is>
          <t>F</t>
        </is>
      </c>
      <c r="F2944" s="10" t="inlineStr">
        <is>
          <t>T</t>
        </is>
      </c>
      <c r="G2944" s="10" t="inlineStr">
        <is>
          <t>tabular</t>
        </is>
      </c>
      <c r="H2944" s="10" t="n">
        <v>1</v>
      </c>
      <c r="I2944" s="10" t="inlineStr">
        <is>
          <t>Rendicontazione di sostenibilità ambientale</t>
        </is>
      </c>
      <c r="J2944" s="20" t="n"/>
      <c r="K2944" s="20" t="n"/>
      <c r="L2944" s="20" t="n"/>
      <c r="M2944" s="20" t="n"/>
      <c r="N2944" s="21">
        <f>IF($A2944="","",IF(IFERROR(VALUE($M2944),0)=1,1,0))</f>
        <v/>
      </c>
      <c r="O2944" s="21">
        <f>IF($A2944="",0,IF(OR($S2944&lt;&gt;1,COUNTA($J2944:$M2944)=0),0,IF($N2944=1,$H2944,0)))</f>
        <v/>
      </c>
      <c r="P2944" s="10" t="inlineStr">
        <is>
          <t>sì/no</t>
        </is>
      </c>
      <c r="Q2944" s="21">
        <f>IF($A2944="","",$A2944&amp;"|"&amp;$C2944)</f>
        <v/>
      </c>
      <c r="R2944" s="21">
        <f>IF($A2944="","",$A2944&amp;"|"&amp;$C2944&amp;"|"&amp;$D2944)</f>
        <v/>
      </c>
      <c r="S2944" s="21">
        <f>IF($A2944="","",IFERROR(INDEX(Offerte!$D$2:$D$200,MATCH($Q2944,Offerte!$L$2:$L$200,0)),0))</f>
        <v/>
      </c>
      <c r="T2944" s="21">
        <f>IF($A2944="","",IFERROR(INDEX(Offerte!$G$2:$G$200,MATCH($Q2944,Offerte!$L$2:$L$200,0)),"NO"))</f>
        <v/>
      </c>
    </row>
    <row r="2945">
      <c r="A2945" s="10">
        <f>IF(Offerte!$A96="","",Offerte!$A96)</f>
        <v/>
      </c>
      <c r="B2945" s="10">
        <f>IF(Offerte!$A96="","",Offerte!$B96)</f>
        <v/>
      </c>
      <c r="C2945" s="10">
        <f>IF(Offerte!$A96="","",Offerte!$C96)</f>
        <v/>
      </c>
      <c r="D2945" s="10" t="inlineStr">
        <is>
          <t>G.1.1</t>
        </is>
      </c>
      <c r="E2945" s="10" t="inlineStr">
        <is>
          <t>G</t>
        </is>
      </c>
      <c r="F2945" s="10" t="inlineStr">
        <is>
          <t>D</t>
        </is>
      </c>
      <c r="G2945" s="10" t="inlineStr">
        <is>
          <t>discretionary</t>
        </is>
      </c>
      <c r="H2945" s="10" t="n">
        <v>2</v>
      </c>
      <c r="I2945" s="10" t="inlineStr">
        <is>
          <t>Qualità del progetto di centrale di controllo aziendale</t>
        </is>
      </c>
      <c r="J2945" s="20" t="n"/>
      <c r="K2945" s="20" t="n"/>
      <c r="L2945" s="20" t="n"/>
      <c r="M2945" s="20" t="n"/>
      <c r="N2945" s="21">
        <f>IF($A2945="","",MAX(0,MIN(1,IFERROR(VALUE($M2945),0))))</f>
        <v/>
      </c>
      <c r="O2945" s="21">
        <f>IF($A2945="",0,IF(OR($S2945&lt;&gt;1,COUNTA($J2945:$M2945)=0),0,IF(SUMPRODUCT(MAX(($C$5:$C$6173=$C2945)*($D$5:$D$6173=$D2945)*($S$5:$S$6173=1)*IFERROR($N$5:$N$6173*1,0)))&gt;0,ROUND($H2945*($N2945/SUMPRODUCT(MAX(($C$5:$C$6173=$C2945)*($D$5:$D$6173=$D2945)*($S$5:$S$6173=1)*IFERROR($N$5:$N$6173*1,0)))),4),0)))</f>
        <v/>
      </c>
      <c r="P2945" s="10" t="inlineStr">
        <is>
          <t>coeff.</t>
        </is>
      </c>
      <c r="Q2945" s="21">
        <f>IF($A2945="","",$A2945&amp;"|"&amp;$C2945)</f>
        <v/>
      </c>
      <c r="R2945" s="21">
        <f>IF($A2945="","",$A2945&amp;"|"&amp;$C2945&amp;"|"&amp;$D2945)</f>
        <v/>
      </c>
      <c r="S2945" s="21">
        <f>IF($A2945="","",IFERROR(INDEX(Offerte!$D$2:$D$200,MATCH($Q2945,Offerte!$L$2:$L$200,0)),0))</f>
        <v/>
      </c>
      <c r="T2945" s="21">
        <f>IF($A2945="","",IFERROR(INDEX(Offerte!$G$2:$G$200,MATCH($Q2945,Offerte!$L$2:$L$200,0)),"NO"))</f>
        <v/>
      </c>
    </row>
    <row r="2946">
      <c r="A2946" s="10">
        <f>IF(Offerte!$A96="","",Offerte!$A96)</f>
        <v/>
      </c>
      <c r="B2946" s="10">
        <f>IF(Offerte!$A96="","",Offerte!$B96)</f>
        <v/>
      </c>
      <c r="C2946" s="10">
        <f>IF(Offerte!$A96="","",Offerte!$C96)</f>
        <v/>
      </c>
      <c r="D2946" s="10" t="inlineStr">
        <is>
          <t>G.2.1</t>
        </is>
      </c>
      <c r="E2946" s="10" t="inlineStr">
        <is>
          <t>G</t>
        </is>
      </c>
      <c r="F2946" s="10" t="inlineStr">
        <is>
          <t>T</t>
        </is>
      </c>
      <c r="G2946" s="10" t="inlineStr">
        <is>
          <t>tabular</t>
        </is>
      </c>
      <c r="H2946" s="10" t="n">
        <v>1</v>
      </c>
      <c r="I2946" s="10" t="inlineStr">
        <is>
          <t>Certificazione ISO 45001</t>
        </is>
      </c>
      <c r="J2946" s="20" t="n"/>
      <c r="K2946" s="20" t="n"/>
      <c r="L2946" s="20" t="n"/>
      <c r="M2946" s="20" t="n"/>
      <c r="N2946" s="21">
        <f>IF($A2946="","",IF(IFERROR(VALUE($M2946),0)=1,1,0))</f>
        <v/>
      </c>
      <c r="O2946" s="21">
        <f>IF($A2946="",0,IF(OR($S2946&lt;&gt;1,COUNTA($J2946:$M2946)=0),0,IF($N2946=1,$H2946,0)))</f>
        <v/>
      </c>
      <c r="P2946" s="10" t="inlineStr">
        <is>
          <t>sì/no</t>
        </is>
      </c>
      <c r="Q2946" s="21">
        <f>IF($A2946="","",$A2946&amp;"|"&amp;$C2946)</f>
        <v/>
      </c>
      <c r="R2946" s="21">
        <f>IF($A2946="","",$A2946&amp;"|"&amp;$C2946&amp;"|"&amp;$D2946)</f>
        <v/>
      </c>
      <c r="S2946" s="21">
        <f>IF($A2946="","",IFERROR(INDEX(Offerte!$D$2:$D$200,MATCH($Q2946,Offerte!$L$2:$L$200,0)),0))</f>
        <v/>
      </c>
      <c r="T2946" s="21">
        <f>IF($A2946="","",IFERROR(INDEX(Offerte!$G$2:$G$200,MATCH($Q2946,Offerte!$L$2:$L$200,0)),"NO"))</f>
        <v/>
      </c>
    </row>
    <row r="2947">
      <c r="A2947" s="10">
        <f>IF(Offerte!$A96="","",Offerte!$A96)</f>
        <v/>
      </c>
      <c r="B2947" s="10">
        <f>IF(Offerte!$A96="","",Offerte!$B96)</f>
        <v/>
      </c>
      <c r="C2947" s="10">
        <f>IF(Offerte!$A96="","",Offerte!$C96)</f>
        <v/>
      </c>
      <c r="D2947" s="10" t="inlineStr">
        <is>
          <t>G.3.1</t>
        </is>
      </c>
      <c r="E2947" s="10" t="inlineStr">
        <is>
          <t>G</t>
        </is>
      </c>
      <c r="F2947" s="10" t="inlineStr">
        <is>
          <t>T</t>
        </is>
      </c>
      <c r="G2947" s="10" t="inlineStr">
        <is>
          <t>tabular</t>
        </is>
      </c>
      <c r="H2947" s="10" t="n">
        <v>1</v>
      </c>
      <c r="I2947" s="10" t="inlineStr">
        <is>
          <t>Certificazioni di responsabilità sociale</t>
        </is>
      </c>
      <c r="J2947" s="20" t="n"/>
      <c r="K2947" s="20" t="n"/>
      <c r="L2947" s="20" t="n"/>
      <c r="M2947" s="20" t="n"/>
      <c r="N2947" s="21">
        <f>IF($A2947="","",IF(IFERROR(VALUE($M2947),0)=1,1,0))</f>
        <v/>
      </c>
      <c r="O2947" s="21">
        <f>IF($A2947="",0,IF(OR($S2947&lt;&gt;1,COUNTA($J2947:$M2947)=0),0,IF($N2947=1,$H2947,0)))</f>
        <v/>
      </c>
      <c r="P2947" s="10" t="inlineStr">
        <is>
          <t>sì/no</t>
        </is>
      </c>
      <c r="Q2947" s="21">
        <f>IF($A2947="","",$A2947&amp;"|"&amp;$C2947)</f>
        <v/>
      </c>
      <c r="R2947" s="21">
        <f>IF($A2947="","",$A2947&amp;"|"&amp;$C2947&amp;"|"&amp;$D2947)</f>
        <v/>
      </c>
      <c r="S2947" s="21">
        <f>IF($A2947="","",IFERROR(INDEX(Offerte!$D$2:$D$200,MATCH($Q2947,Offerte!$L$2:$L$200,0)),0))</f>
        <v/>
      </c>
      <c r="T2947" s="21">
        <f>IF($A2947="","",IFERROR(INDEX(Offerte!$G$2:$G$200,MATCH($Q2947,Offerte!$L$2:$L$200,0)),"NO"))</f>
        <v/>
      </c>
    </row>
    <row r="2948">
      <c r="A2948" s="10">
        <f>IF(Offerte!$A96="","",Offerte!$A96)</f>
        <v/>
      </c>
      <c r="B2948" s="10">
        <f>IF(Offerte!$A96="","",Offerte!$B96)</f>
        <v/>
      </c>
      <c r="C2948" s="10">
        <f>IF(Offerte!$A96="","",Offerte!$C96)</f>
        <v/>
      </c>
      <c r="D2948" s="10" t="inlineStr">
        <is>
          <t>G.4.1</t>
        </is>
      </c>
      <c r="E2948" s="10" t="inlineStr">
        <is>
          <t>G</t>
        </is>
      </c>
      <c r="F2948" s="10" t="inlineStr">
        <is>
          <t>D</t>
        </is>
      </c>
      <c r="G2948" s="10" t="inlineStr">
        <is>
          <t>discretionary</t>
        </is>
      </c>
      <c r="H2948" s="10" t="n">
        <v>2</v>
      </c>
      <c r="I2948" s="10" t="inlineStr">
        <is>
          <t>Qualità del piano di formazione del personale</t>
        </is>
      </c>
      <c r="J2948" s="20" t="n"/>
      <c r="K2948" s="20" t="n"/>
      <c r="L2948" s="20" t="n"/>
      <c r="M2948" s="20" t="n"/>
      <c r="N2948" s="21">
        <f>IF($A2948="","",MAX(0,MIN(1,IFERROR(VALUE($M2948),0))))</f>
        <v/>
      </c>
      <c r="O2948" s="21">
        <f>IF($A2948="",0,IF(OR($S2948&lt;&gt;1,COUNTA($J2948:$M2948)=0),0,IF(SUMPRODUCT(MAX(($C$5:$C$6173=$C2948)*($D$5:$D$6173=$D2948)*($S$5:$S$6173=1)*IFERROR($N$5:$N$6173*1,0)))&gt;0,ROUND($H2948*($N2948/SUMPRODUCT(MAX(($C$5:$C$6173=$C2948)*($D$5:$D$6173=$D2948)*($S$5:$S$6173=1)*IFERROR($N$5:$N$6173*1,0)))),4),0)))</f>
        <v/>
      </c>
      <c r="P2948" s="10" t="inlineStr">
        <is>
          <t>coeff.</t>
        </is>
      </c>
      <c r="Q2948" s="21">
        <f>IF($A2948="","",$A2948&amp;"|"&amp;$C2948)</f>
        <v/>
      </c>
      <c r="R2948" s="21">
        <f>IF($A2948="","",$A2948&amp;"|"&amp;$C2948&amp;"|"&amp;$D2948)</f>
        <v/>
      </c>
      <c r="S2948" s="21">
        <f>IF($A2948="","",IFERROR(INDEX(Offerte!$D$2:$D$200,MATCH($Q2948,Offerte!$L$2:$L$200,0)),0))</f>
        <v/>
      </c>
      <c r="T2948" s="21">
        <f>IF($A2948="","",IFERROR(INDEX(Offerte!$G$2:$G$200,MATCH($Q2948,Offerte!$L$2:$L$200,0)),"NO"))</f>
        <v/>
      </c>
    </row>
    <row r="2949">
      <c r="A2949" s="10">
        <f>IF(Offerte!$A96="","",Offerte!$A96)</f>
        <v/>
      </c>
      <c r="B2949" s="10">
        <f>IF(Offerte!$A96="","",Offerte!$B96)</f>
        <v/>
      </c>
      <c r="C2949" s="10">
        <f>IF(Offerte!$A96="","",Offerte!$C96)</f>
        <v/>
      </c>
      <c r="D2949" s="10" t="inlineStr">
        <is>
          <t>G.5.1</t>
        </is>
      </c>
      <c r="E2949" s="10" t="inlineStr">
        <is>
          <t>G</t>
        </is>
      </c>
      <c r="F2949" s="10" t="inlineStr">
        <is>
          <t>T</t>
        </is>
      </c>
      <c r="G2949" s="10" t="inlineStr">
        <is>
          <t>tabular</t>
        </is>
      </c>
      <c r="H2949" s="10" t="n">
        <v>1</v>
      </c>
      <c r="I2949" s="10" t="inlineStr">
        <is>
          <t>Impegno al mantenimento delle garanzie del contratto di secondo livello del gestore uscente</t>
        </is>
      </c>
      <c r="J2949" s="20" t="n"/>
      <c r="K2949" s="20" t="n"/>
      <c r="L2949" s="20" t="n"/>
      <c r="M2949" s="20" t="n"/>
      <c r="N2949" s="21">
        <f>IF($A2949="","",IF(IFERROR(VALUE($M2949),0)=1,1,0))</f>
        <v/>
      </c>
      <c r="O2949" s="21">
        <f>IF($A2949="",0,IF(OR($S2949&lt;&gt;1,COUNTA($J2949:$M2949)=0),0,IF($N2949=1,$H2949,0)))</f>
        <v/>
      </c>
      <c r="P2949" s="10" t="inlineStr">
        <is>
          <t>sì/no</t>
        </is>
      </c>
      <c r="Q2949" s="21">
        <f>IF($A2949="","",$A2949&amp;"|"&amp;$C2949)</f>
        <v/>
      </c>
      <c r="R2949" s="21">
        <f>IF($A2949="","",$A2949&amp;"|"&amp;$C2949&amp;"|"&amp;$D2949)</f>
        <v/>
      </c>
      <c r="S2949" s="21">
        <f>IF($A2949="","",IFERROR(INDEX(Offerte!$D$2:$D$200,MATCH($Q2949,Offerte!$L$2:$L$200,0)),0))</f>
        <v/>
      </c>
      <c r="T2949" s="21">
        <f>IF($A2949="","",IFERROR(INDEX(Offerte!$G$2:$G$200,MATCH($Q2949,Offerte!$L$2:$L$200,0)),"NO"))</f>
        <v/>
      </c>
    </row>
    <row r="2950">
      <c r="A2950" s="10">
        <f>IF(Offerte!$A97="","",Offerte!$A97)</f>
        <v/>
      </c>
      <c r="B2950" s="10">
        <f>IF(Offerte!$A97="","",Offerte!$B97)</f>
        <v/>
      </c>
      <c r="C2950" s="10">
        <f>IF(Offerte!$A97="","",Offerte!$C97)</f>
        <v/>
      </c>
      <c r="D2950" s="10" t="inlineStr">
        <is>
          <t>A.1.1</t>
        </is>
      </c>
      <c r="E2950" s="10" t="inlineStr">
        <is>
          <t>A</t>
        </is>
      </c>
      <c r="F2950" s="10" t="inlineStr">
        <is>
          <t>Q</t>
        </is>
      </c>
      <c r="G2950" s="10" t="inlineStr">
        <is>
          <t>higher</t>
        </is>
      </c>
      <c r="H2950" s="10" t="n">
        <v>3</v>
      </c>
      <c r="I2950" s="10" t="inlineStr">
        <is>
          <t>Tasso aggiuntivo di corse controllate</t>
        </is>
      </c>
      <c r="J2950" s="20" t="n"/>
      <c r="K2950" s="20" t="n"/>
      <c r="L2950" s="20" t="n"/>
      <c r="M2950" s="20" t="n"/>
      <c r="N2950" s="21">
        <f>IF($A2950="","",IFERROR(VALUE($K2950)/VALUE($L2950)*100,IFERROR(VALUE($J2950),0)))</f>
        <v/>
      </c>
      <c r="O2950" s="21">
        <f>IF($A2950="",0,IF(OR($S2950&lt;&gt;1,COUNTA($J2950:$M2950)=0),0,IF(SUMPRODUCT(MAX(($C$5:$C$6173=$C2950)*($D$5:$D$6173=$D2950)*($S$5:$S$6173=1)*IFERROR($N$5:$N$6173*1,0)))&gt;0,ROUND($H2950*($N2950/SUMPRODUCT(MAX(($C$5:$C$6173=$C2950)*($D$5:$D$6173=$D2950)*($S$5:$S$6173=1)*IFERROR($N$5:$N$6173*1,0)))),4),0)))</f>
        <v/>
      </c>
      <c r="P2950" s="10" t="inlineStr">
        <is>
          <t>Corse controllate annue / Corse programmate annue</t>
        </is>
      </c>
      <c r="Q2950" s="21">
        <f>IF($A2950="","",$A2950&amp;"|"&amp;$C2950)</f>
        <v/>
      </c>
      <c r="R2950" s="21">
        <f>IF($A2950="","",$A2950&amp;"|"&amp;$C2950&amp;"|"&amp;$D2950)</f>
        <v/>
      </c>
      <c r="S2950" s="21">
        <f>IF($A2950="","",IFERROR(INDEX(Offerte!$D$2:$D$200,MATCH($Q2950,Offerte!$L$2:$L$200,0)),0))</f>
        <v/>
      </c>
      <c r="T2950" s="21">
        <f>IF($A2950="","",IFERROR(INDEX(Offerte!$G$2:$G$200,MATCH($Q2950,Offerte!$L$2:$L$200,0)),"NO"))</f>
        <v/>
      </c>
    </row>
    <row r="2951">
      <c r="A2951" s="10">
        <f>IF(Offerte!$A97="","",Offerte!$A97)</f>
        <v/>
      </c>
      <c r="B2951" s="10">
        <f>IF(Offerte!$A97="","",Offerte!$B97)</f>
        <v/>
      </c>
      <c r="C2951" s="10">
        <f>IF(Offerte!$A97="","",Offerte!$C97)</f>
        <v/>
      </c>
      <c r="D2951" s="10" t="inlineStr">
        <is>
          <t>A.1.2</t>
        </is>
      </c>
      <c r="E2951" s="10" t="inlineStr">
        <is>
          <t>A</t>
        </is>
      </c>
      <c r="F2951" s="10" t="inlineStr">
        <is>
          <t>Q</t>
        </is>
      </c>
      <c r="G2951" s="10" t="inlineStr">
        <is>
          <t>higher</t>
        </is>
      </c>
      <c r="H2951" s="10" t="n">
        <v>4</v>
      </c>
      <c r="I2951" s="10" t="inlineStr">
        <is>
          <t>Numero aggiuntivo di passeggeri controllati</t>
        </is>
      </c>
      <c r="J2951" s="20" t="n"/>
      <c r="K2951" s="20" t="n"/>
      <c r="L2951" s="20" t="n"/>
      <c r="M2951" s="20" t="n"/>
      <c r="N2951" s="21">
        <f>IF($A2951="","",IFERROR(VALUE($J2951),0))</f>
        <v/>
      </c>
      <c r="O2951" s="21">
        <f>IF($A2951="",0,IF(OR($S2951&lt;&gt;1,COUNTA($J2951:$M2951)=0),0,IF(SUMPRODUCT(MAX(($C$5:$C$6173=$C2951)*($D$5:$D$6173=$D2951)*($S$5:$S$6173=1)*IFERROR($N$5:$N$6173*1,0)))&gt;0,ROUND($H2951*($N2951/SUMPRODUCT(MAX(($C$5:$C$6173=$C2951)*($D$5:$D$6173=$D2951)*($S$5:$S$6173=1)*IFERROR($N$5:$N$6173*1,0)))),4),0)))</f>
        <v/>
      </c>
      <c r="P2951" s="10" t="inlineStr">
        <is>
          <t>passeggeri/anno</t>
        </is>
      </c>
      <c r="Q2951" s="21">
        <f>IF($A2951="","",$A2951&amp;"|"&amp;$C2951)</f>
        <v/>
      </c>
      <c r="R2951" s="21">
        <f>IF($A2951="","",$A2951&amp;"|"&amp;$C2951&amp;"|"&amp;$D2951)</f>
        <v/>
      </c>
      <c r="S2951" s="21">
        <f>IF($A2951="","",IFERROR(INDEX(Offerte!$D$2:$D$200,MATCH($Q2951,Offerte!$L$2:$L$200,0)),0))</f>
        <v/>
      </c>
      <c r="T2951" s="21">
        <f>IF($A2951="","",IFERROR(INDEX(Offerte!$G$2:$G$200,MATCH($Q2951,Offerte!$L$2:$L$200,0)),"NO"))</f>
        <v/>
      </c>
    </row>
    <row r="2952">
      <c r="A2952" s="10">
        <f>IF(Offerte!$A97="","",Offerte!$A97)</f>
        <v/>
      </c>
      <c r="B2952" s="10">
        <f>IF(Offerte!$A97="","",Offerte!$B97)</f>
        <v/>
      </c>
      <c r="C2952" s="10">
        <f>IF(Offerte!$A97="","",Offerte!$C97)</f>
        <v/>
      </c>
      <c r="D2952" s="10" t="inlineStr">
        <is>
          <t>B.1.1</t>
        </is>
      </c>
      <c r="E2952" s="10" t="inlineStr">
        <is>
          <t>B</t>
        </is>
      </c>
      <c r="F2952" s="10" t="inlineStr">
        <is>
          <t>Q</t>
        </is>
      </c>
      <c r="G2952" s="10" t="inlineStr">
        <is>
          <t>higher</t>
        </is>
      </c>
      <c r="H2952" s="10" t="n">
        <v>3</v>
      </c>
      <c r="I2952" s="10" t="inlineStr">
        <is>
          <t>Incremento dei posti offerti nelle fasce di punta</t>
        </is>
      </c>
      <c r="J2952" s="20" t="n"/>
      <c r="K2952" s="20" t="n"/>
      <c r="L2952" s="20" t="n"/>
      <c r="M2952" s="20" t="n"/>
      <c r="N2952" s="21">
        <f>IF($A2952="","",IFERROR(VALUE($J2952),0))</f>
        <v/>
      </c>
      <c r="O2952" s="21">
        <f>IF($A2952="",0,IF(OR($S2952&lt;&gt;1,COUNTA($J2952:$M2952)=0),0,IF(SUMPRODUCT(MAX(($C$5:$C$6173=$C2952)*($D$5:$D$6173=$D2952)*($S$5:$S$6173=1)*IFERROR($N$5:$N$6173*1,0)))&gt;0,ROUND($H2952*($N2952/SUMPRODUCT(MAX(($C$5:$C$6173=$C2952)*($D$5:$D$6173=$D2952)*($S$5:$S$6173=1)*IFERROR($N$5:$N$6173*1,0)))),4),0)))</f>
        <v/>
      </c>
      <c r="P2952" s="10" t="inlineStr">
        <is>
          <t>posti*km</t>
        </is>
      </c>
      <c r="Q2952" s="21">
        <f>IF($A2952="","",$A2952&amp;"|"&amp;$C2952)</f>
        <v/>
      </c>
      <c r="R2952" s="21">
        <f>IF($A2952="","",$A2952&amp;"|"&amp;$C2952&amp;"|"&amp;$D2952)</f>
        <v/>
      </c>
      <c r="S2952" s="21">
        <f>IF($A2952="","",IFERROR(INDEX(Offerte!$D$2:$D$200,MATCH($Q2952,Offerte!$L$2:$L$200,0)),0))</f>
        <v/>
      </c>
      <c r="T2952" s="21">
        <f>IF($A2952="","",IFERROR(INDEX(Offerte!$G$2:$G$200,MATCH($Q2952,Offerte!$L$2:$L$200,0)),"NO"))</f>
        <v/>
      </c>
    </row>
    <row r="2953">
      <c r="A2953" s="10">
        <f>IF(Offerte!$A97="","",Offerte!$A97)</f>
        <v/>
      </c>
      <c r="B2953" s="10">
        <f>IF(Offerte!$A97="","",Offerte!$B97)</f>
        <v/>
      </c>
      <c r="C2953" s="10">
        <f>IF(Offerte!$A97="","",Offerte!$C97)</f>
        <v/>
      </c>
      <c r="D2953" s="10" t="inlineStr">
        <is>
          <t>B.2.1</t>
        </is>
      </c>
      <c r="E2953" s="10" t="inlineStr">
        <is>
          <t>B</t>
        </is>
      </c>
      <c r="F2953" s="10" t="inlineStr">
        <is>
          <t>Q</t>
        </is>
      </c>
      <c r="G2953" s="10" t="inlineStr">
        <is>
          <t>higher</t>
        </is>
      </c>
      <c r="H2953" s="10" t="n">
        <v>4</v>
      </c>
      <c r="I2953" s="10" t="inlineStr">
        <is>
          <t>Corse aggiuntive nell'arco giornaliero base</t>
        </is>
      </c>
      <c r="J2953" s="20" t="n"/>
      <c r="K2953" s="20" t="n"/>
      <c r="L2953" s="20" t="n"/>
      <c r="M2953" s="20" t="n"/>
      <c r="N2953" s="21">
        <f>IF($A2953="","",IFERROR(VALUE($J2953),0))</f>
        <v/>
      </c>
      <c r="O2953" s="21">
        <f>IF($A2953="",0,IF(OR($S2953&lt;&gt;1,COUNTA($J2953:$M2953)=0),0,IF(SUMPRODUCT(MAX(($C$5:$C$6173=$C2953)*($D$5:$D$6173=$D2953)*($S$5:$S$6173=1)*IFERROR($N$5:$N$6173*1,0)))&gt;0,ROUND($H2953*($N2953/SUMPRODUCT(MAX(($C$5:$C$6173=$C2953)*($D$5:$D$6173=$D2953)*($S$5:$S$6173=1)*IFERROR($N$5:$N$6173*1,0)))),4),0)))</f>
        <v/>
      </c>
      <c r="P2953" s="10" t="inlineStr">
        <is>
          <t>corse</t>
        </is>
      </c>
      <c r="Q2953" s="21">
        <f>IF($A2953="","",$A2953&amp;"|"&amp;$C2953)</f>
        <v/>
      </c>
      <c r="R2953" s="21">
        <f>IF($A2953="","",$A2953&amp;"|"&amp;$C2953&amp;"|"&amp;$D2953)</f>
        <v/>
      </c>
      <c r="S2953" s="21">
        <f>IF($A2953="","",IFERROR(INDEX(Offerte!$D$2:$D$200,MATCH($Q2953,Offerte!$L$2:$L$200,0)),0))</f>
        <v/>
      </c>
      <c r="T2953" s="21">
        <f>IF($A2953="","",IFERROR(INDEX(Offerte!$G$2:$G$200,MATCH($Q2953,Offerte!$L$2:$L$200,0)),"NO"))</f>
        <v/>
      </c>
    </row>
    <row r="2954">
      <c r="A2954" s="10">
        <f>IF(Offerte!$A97="","",Offerte!$A97)</f>
        <v/>
      </c>
      <c r="B2954" s="10">
        <f>IF(Offerte!$A97="","",Offerte!$B97)</f>
        <v/>
      </c>
      <c r="C2954" s="10">
        <f>IF(Offerte!$A97="","",Offerte!$C97)</f>
        <v/>
      </c>
      <c r="D2954" s="10" t="inlineStr">
        <is>
          <t>B.3.1</t>
        </is>
      </c>
      <c r="E2954" s="10" t="inlineStr">
        <is>
          <t>B</t>
        </is>
      </c>
      <c r="F2954" s="10" t="inlineStr">
        <is>
          <t>Q</t>
        </is>
      </c>
      <c r="G2954" s="10" t="inlineStr">
        <is>
          <t>higher</t>
        </is>
      </c>
      <c r="H2954" s="10" t="n">
        <v>2</v>
      </c>
      <c r="I2954" s="10" t="inlineStr">
        <is>
          <t>Numero di corse aggiuntive per allungamento dell'arco di servizio giornaliero nelle fasce serali</t>
        </is>
      </c>
      <c r="J2954" s="20" t="n"/>
      <c r="K2954" s="20" t="n"/>
      <c r="L2954" s="20" t="n"/>
      <c r="M2954" s="20" t="n"/>
      <c r="N2954" s="21">
        <f>IF($A2954="","",IFERROR(VALUE($J2954),0))</f>
        <v/>
      </c>
      <c r="O2954" s="21">
        <f>IF($A2954="",0,IF(OR($S2954&lt;&gt;1,COUNTA($J2954:$M2954)=0),0,IF(SUMPRODUCT(MAX(($C$5:$C$6173=$C2954)*($D$5:$D$6173=$D2954)*($S$5:$S$6173=1)*IFERROR($N$5:$N$6173*1,0)))&gt;0,ROUND($H2954*($N2954/SUMPRODUCT(MAX(($C$5:$C$6173=$C2954)*($D$5:$D$6173=$D2954)*($S$5:$S$6173=1)*IFERROR($N$5:$N$6173*1,0)))),4),0)))</f>
        <v/>
      </c>
      <c r="P2954" s="10" t="inlineStr">
        <is>
          <t>corse</t>
        </is>
      </c>
      <c r="Q2954" s="21">
        <f>IF($A2954="","",$A2954&amp;"|"&amp;$C2954)</f>
        <v/>
      </c>
      <c r="R2954" s="21">
        <f>IF($A2954="","",$A2954&amp;"|"&amp;$C2954&amp;"|"&amp;$D2954)</f>
        <v/>
      </c>
      <c r="S2954" s="21">
        <f>IF($A2954="","",IFERROR(INDEX(Offerte!$D$2:$D$200,MATCH($Q2954,Offerte!$L$2:$L$200,0)),0))</f>
        <v/>
      </c>
      <c r="T2954" s="21">
        <f>IF($A2954="","",IFERROR(INDEX(Offerte!$G$2:$G$200,MATCH($Q2954,Offerte!$L$2:$L$200,0)),"NO"))</f>
        <v/>
      </c>
    </row>
    <row r="2955">
      <c r="A2955" s="10">
        <f>IF(Offerte!$A97="","",Offerte!$A97)</f>
        <v/>
      </c>
      <c r="B2955" s="10">
        <f>IF(Offerte!$A97="","",Offerte!$B97)</f>
        <v/>
      </c>
      <c r="C2955" s="10">
        <f>IF(Offerte!$A97="","",Offerte!$C97)</f>
        <v/>
      </c>
      <c r="D2955" s="10" t="inlineStr">
        <is>
          <t>B.4.1</t>
        </is>
      </c>
      <c r="E2955" s="10" t="inlineStr">
        <is>
          <t>B</t>
        </is>
      </c>
      <c r="F2955" s="10" t="inlineStr">
        <is>
          <t>Q</t>
        </is>
      </c>
      <c r="G2955" s="10" t="inlineStr">
        <is>
          <t>higher</t>
        </is>
      </c>
      <c r="H2955" s="10" t="n">
        <v>3</v>
      </c>
      <c r="I2955" s="10" t="inlineStr">
        <is>
          <t>Percorrenze aggiuntive offerte nel Programma d'esercizio delle prime due fasi attuative</t>
        </is>
      </c>
      <c r="J2955" s="20" t="n"/>
      <c r="K2955" s="20" t="n"/>
      <c r="L2955" s="20" t="n"/>
      <c r="M2955" s="20" t="n"/>
      <c r="N2955" s="21">
        <f>IF($A2955="","",IFERROR(VALUE($J2955),0))</f>
        <v/>
      </c>
      <c r="O2955" s="21">
        <f>IF($A2955="",0,IF(OR($S2955&lt;&gt;1,COUNTA($J2955:$M2955)=0),0,IF(SUMPRODUCT(MAX(($C$5:$C$6173=$C2955)*($D$5:$D$6173=$D2955)*($S$5:$S$6173=1)*IFERROR($N$5:$N$6173*1,0)))&gt;0,ROUND($H2955*($N2955/SUMPRODUCT(MAX(($C$5:$C$6173=$C2955)*($D$5:$D$6173=$D2955)*($S$5:$S$6173=1)*IFERROR($N$5:$N$6173*1,0)))),4),0)))</f>
        <v/>
      </c>
      <c r="P2955" s="10" t="inlineStr">
        <is>
          <t>vett*km</t>
        </is>
      </c>
      <c r="Q2955" s="21">
        <f>IF($A2955="","",$A2955&amp;"|"&amp;$C2955)</f>
        <v/>
      </c>
      <c r="R2955" s="21">
        <f>IF($A2955="","",$A2955&amp;"|"&amp;$C2955&amp;"|"&amp;$D2955)</f>
        <v/>
      </c>
      <c r="S2955" s="21">
        <f>IF($A2955="","",IFERROR(INDEX(Offerte!$D$2:$D$200,MATCH($Q2955,Offerte!$L$2:$L$200,0)),0))</f>
        <v/>
      </c>
      <c r="T2955" s="21">
        <f>IF($A2955="","",IFERROR(INDEX(Offerte!$G$2:$G$200,MATCH($Q2955,Offerte!$L$2:$L$200,0)),"NO"))</f>
        <v/>
      </c>
    </row>
    <row r="2956">
      <c r="A2956" s="10">
        <f>IF(Offerte!$A97="","",Offerte!$A97)</f>
        <v/>
      </c>
      <c r="B2956" s="10">
        <f>IF(Offerte!$A97="","",Offerte!$B97)</f>
        <v/>
      </c>
      <c r="C2956" s="10">
        <f>IF(Offerte!$A97="","",Offerte!$C97)</f>
        <v/>
      </c>
      <c r="D2956" s="10" t="inlineStr">
        <is>
          <t>B.5.1</t>
        </is>
      </c>
      <c r="E2956" s="10" t="inlineStr">
        <is>
          <t>B</t>
        </is>
      </c>
      <c r="F2956" s="10" t="inlineStr">
        <is>
          <t>D</t>
        </is>
      </c>
      <c r="G2956" s="10" t="inlineStr">
        <is>
          <t>discretionary</t>
        </is>
      </c>
      <c r="H2956" s="10" t="n">
        <v>2</v>
      </c>
      <c r="I2956" s="10" t="inlineStr">
        <is>
          <t>Efficacia del progetto di servizi complementari DRT</t>
        </is>
      </c>
      <c r="J2956" s="20" t="n"/>
      <c r="K2956" s="20" t="n"/>
      <c r="L2956" s="20" t="n"/>
      <c r="M2956" s="20" t="n"/>
      <c r="N2956" s="21">
        <f>IF($A2956="","",MAX(0,MIN(1,IFERROR(VALUE($M2956),0))))</f>
        <v/>
      </c>
      <c r="O2956" s="21">
        <f>IF($A2956="",0,IF(OR($S2956&lt;&gt;1,COUNTA($J2956:$M2956)=0),0,IF(SUMPRODUCT(MAX(($C$5:$C$6173=$C2956)*($D$5:$D$6173=$D2956)*($S$5:$S$6173=1)*IFERROR($N$5:$N$6173*1,0)))&gt;0,ROUND($H2956*($N2956/SUMPRODUCT(MAX(($C$5:$C$6173=$C2956)*($D$5:$D$6173=$D2956)*($S$5:$S$6173=1)*IFERROR($N$5:$N$6173*1,0)))),4),0)))</f>
        <v/>
      </c>
      <c r="P2956" s="10" t="inlineStr">
        <is>
          <t>coeff.</t>
        </is>
      </c>
      <c r="Q2956" s="21">
        <f>IF($A2956="","",$A2956&amp;"|"&amp;$C2956)</f>
        <v/>
      </c>
      <c r="R2956" s="21">
        <f>IF($A2956="","",$A2956&amp;"|"&amp;$C2956&amp;"|"&amp;$D2956)</f>
        <v/>
      </c>
      <c r="S2956" s="21">
        <f>IF($A2956="","",IFERROR(INDEX(Offerte!$D$2:$D$200,MATCH($Q2956,Offerte!$L$2:$L$200,0)),0))</f>
        <v/>
      </c>
      <c r="T2956" s="21">
        <f>IF($A2956="","",IFERROR(INDEX(Offerte!$G$2:$G$200,MATCH($Q2956,Offerte!$L$2:$L$200,0)),"NO"))</f>
        <v/>
      </c>
    </row>
    <row r="2957">
      <c r="A2957" s="10">
        <f>IF(Offerte!$A97="","",Offerte!$A97)</f>
        <v/>
      </c>
      <c r="B2957" s="10">
        <f>IF(Offerte!$A97="","",Offerte!$B97)</f>
        <v/>
      </c>
      <c r="C2957" s="10">
        <f>IF(Offerte!$A97="","",Offerte!$C97)</f>
        <v/>
      </c>
      <c r="D2957" s="10" t="inlineStr">
        <is>
          <t>C.1.1</t>
        </is>
      </c>
      <c r="E2957" s="10" t="inlineStr">
        <is>
          <t>C</t>
        </is>
      </c>
      <c r="F2957" s="10" t="inlineStr">
        <is>
          <t>Q</t>
        </is>
      </c>
      <c r="G2957" s="10" t="inlineStr">
        <is>
          <t>higher</t>
        </is>
      </c>
      <c r="H2957" s="10" t="n">
        <v>2</v>
      </c>
      <c r="I2957" s="10" t="inlineStr">
        <is>
          <t>Tasso di copertura del servizio con telecamere BSD</t>
        </is>
      </c>
      <c r="J2957" s="20" t="n"/>
      <c r="K2957" s="20" t="n"/>
      <c r="L2957" s="20" t="n"/>
      <c r="M2957" s="20" t="n"/>
      <c r="N2957" s="21">
        <f>IF($A2957="","",IFERROR(VALUE($K2957)/VALUE($L2957),IFERROR(VALUE($J2957),0)))</f>
        <v/>
      </c>
      <c r="O2957" s="21">
        <f>IF($A2957="",0,IF(OR($S2957&lt;&gt;1,COUNTA($J2957:$M2957)=0),0,IF(SUMPRODUCT(MAX(($C$5:$C$6173=$C2957)*($D$5:$D$6173=$D2957)*($S$5:$S$6173=1)*IFERROR($N$5:$N$6173*1,0)))&gt;0,ROUND($H2957*($N2957/SUMPRODUCT(MAX(($C$5:$C$6173=$C2957)*($D$5:$D$6173=$D2957)*($S$5:$S$6173=1)*IFERROR($N$5:$N$6173*1,0)))),4),0)))</f>
        <v/>
      </c>
      <c r="P2957" s="10" t="inlineStr">
        <is>
          <t>Autobus attrezzati con telecamere BSD / Autobus totali in offerta, incluse scorte</t>
        </is>
      </c>
      <c r="Q2957" s="21">
        <f>IF($A2957="","",$A2957&amp;"|"&amp;$C2957)</f>
        <v/>
      </c>
      <c r="R2957" s="21">
        <f>IF($A2957="","",$A2957&amp;"|"&amp;$C2957&amp;"|"&amp;$D2957)</f>
        <v/>
      </c>
      <c r="S2957" s="21">
        <f>IF($A2957="","",IFERROR(INDEX(Offerte!$D$2:$D$200,MATCH($Q2957,Offerte!$L$2:$L$200,0)),0))</f>
        <v/>
      </c>
      <c r="T2957" s="21">
        <f>IF($A2957="","",IFERROR(INDEX(Offerte!$G$2:$G$200,MATCH($Q2957,Offerte!$L$2:$L$200,0)),"NO"))</f>
        <v/>
      </c>
    </row>
    <row r="2958">
      <c r="A2958" s="10">
        <f>IF(Offerte!$A97="","",Offerte!$A97)</f>
        <v/>
      </c>
      <c r="B2958" s="10">
        <f>IF(Offerte!$A97="","",Offerte!$B97)</f>
        <v/>
      </c>
      <c r="C2958" s="10">
        <f>IF(Offerte!$A97="","",Offerte!$C97)</f>
        <v/>
      </c>
      <c r="D2958" s="10" t="inlineStr">
        <is>
          <t>C.1.2</t>
        </is>
      </c>
      <c r="E2958" s="10" t="inlineStr">
        <is>
          <t>C</t>
        </is>
      </c>
      <c r="F2958" s="10" t="inlineStr">
        <is>
          <t>Q</t>
        </is>
      </c>
      <c r="G2958" s="10" t="inlineStr">
        <is>
          <t>higher</t>
        </is>
      </c>
      <c r="H2958" s="10" t="n">
        <v>2</v>
      </c>
      <c r="I2958" s="10" t="inlineStr">
        <is>
          <t>Tasso di copertura del servizio con telecamere ADAS</t>
        </is>
      </c>
      <c r="J2958" s="20" t="n"/>
      <c r="K2958" s="20" t="n"/>
      <c r="L2958" s="20" t="n"/>
      <c r="M2958" s="20" t="n"/>
      <c r="N2958" s="21">
        <f>IF($A2958="","",IFERROR(VALUE($K2958)/VALUE($L2958),IFERROR(VALUE($J2958),0)))</f>
        <v/>
      </c>
      <c r="O2958" s="21">
        <f>IF($A2958="",0,IF(OR($S2958&lt;&gt;1,COUNTA($J2958:$M2958)=0),0,IF(SUMPRODUCT(MAX(($C$5:$C$6173=$C2958)*($D$5:$D$6173=$D2958)*($S$5:$S$6173=1)*IFERROR($N$5:$N$6173*1,0)))&gt;0,ROUND($H2958*($N2958/SUMPRODUCT(MAX(($C$5:$C$6173=$C2958)*($D$5:$D$6173=$D2958)*($S$5:$S$6173=1)*IFERROR($N$5:$N$6173*1,0)))),4),0)))</f>
        <v/>
      </c>
      <c r="P2958" s="10" t="inlineStr">
        <is>
          <t>Autobus attrezzati con telecamere ADAS / Autobus totali in offerta, incluse scorte</t>
        </is>
      </c>
      <c r="Q2958" s="21">
        <f>IF($A2958="","",$A2958&amp;"|"&amp;$C2958)</f>
        <v/>
      </c>
      <c r="R2958" s="21">
        <f>IF($A2958="","",$A2958&amp;"|"&amp;$C2958&amp;"|"&amp;$D2958)</f>
        <v/>
      </c>
      <c r="S2958" s="21">
        <f>IF($A2958="","",IFERROR(INDEX(Offerte!$D$2:$D$200,MATCH($Q2958,Offerte!$L$2:$L$200,0)),0))</f>
        <v/>
      </c>
      <c r="T2958" s="21">
        <f>IF($A2958="","",IFERROR(INDEX(Offerte!$G$2:$G$200,MATCH($Q2958,Offerte!$L$2:$L$200,0)),"NO"))</f>
        <v/>
      </c>
    </row>
    <row r="2959">
      <c r="A2959" s="10">
        <f>IF(Offerte!$A97="","",Offerte!$A97)</f>
        <v/>
      </c>
      <c r="B2959" s="10">
        <f>IF(Offerte!$A97="","",Offerte!$B97)</f>
        <v/>
      </c>
      <c r="C2959" s="10">
        <f>IF(Offerte!$A97="","",Offerte!$C97)</f>
        <v/>
      </c>
      <c r="D2959" s="10" t="inlineStr">
        <is>
          <t>C.2.1</t>
        </is>
      </c>
      <c r="E2959" s="10" t="inlineStr">
        <is>
          <t>C</t>
        </is>
      </c>
      <c r="F2959" s="10" t="inlineStr">
        <is>
          <t>Q</t>
        </is>
      </c>
      <c r="G2959" s="10" t="inlineStr">
        <is>
          <t>higher</t>
        </is>
      </c>
      <c r="H2959" s="10" t="n">
        <v>3</v>
      </c>
      <c r="I2959" s="10" t="inlineStr">
        <is>
          <t>Tasso di copertura del servizio con telecamere di bordo di videosorveglianza</t>
        </is>
      </c>
      <c r="J2959" s="20" t="n"/>
      <c r="K2959" s="20" t="n"/>
      <c r="L2959" s="20" t="n"/>
      <c r="M2959" s="20" t="n"/>
      <c r="N2959" s="21">
        <f>IF($A2959="","",IFERROR(VALUE($K2959)/VALUE($L2959),IFERROR(VALUE($J2959),0)))</f>
        <v/>
      </c>
      <c r="O2959" s="21">
        <f>IF($A2959="",0,IF(OR($S2959&lt;&gt;1,COUNTA($J2959:$M2959)=0),0,IF(SUMPRODUCT(MAX(($C$5:$C$6173=$C2959)*($D$5:$D$6173=$D2959)*($S$5:$S$6173=1)*IFERROR($N$5:$N$6173*1,0)))&gt;0,ROUND($H2959*($N2959/SUMPRODUCT(MAX(($C$5:$C$6173=$C2959)*($D$5:$D$6173=$D2959)*($S$5:$S$6173=1)*IFERROR($N$5:$N$6173*1,0)))),4),0)))</f>
        <v/>
      </c>
      <c r="P2959" s="10" t="inlineStr">
        <is>
          <t>Autobus attrezzati con videosorveglianza / Autobus totali in offerta, incluse scorte</t>
        </is>
      </c>
      <c r="Q2959" s="21">
        <f>IF($A2959="","",$A2959&amp;"|"&amp;$C2959)</f>
        <v/>
      </c>
      <c r="R2959" s="21">
        <f>IF($A2959="","",$A2959&amp;"|"&amp;$C2959&amp;"|"&amp;$D2959)</f>
        <v/>
      </c>
      <c r="S2959" s="21">
        <f>IF($A2959="","",IFERROR(INDEX(Offerte!$D$2:$D$200,MATCH($Q2959,Offerte!$L$2:$L$200,0)),0))</f>
        <v/>
      </c>
      <c r="T2959" s="21">
        <f>IF($A2959="","",IFERROR(INDEX(Offerte!$G$2:$G$200,MATCH($Q2959,Offerte!$L$2:$L$200,0)),"NO"))</f>
        <v/>
      </c>
    </row>
    <row r="2960">
      <c r="A2960" s="10">
        <f>IF(Offerte!$A97="","",Offerte!$A97)</f>
        <v/>
      </c>
      <c r="B2960" s="10">
        <f>IF(Offerte!$A97="","",Offerte!$B97)</f>
        <v/>
      </c>
      <c r="C2960" s="10">
        <f>IF(Offerte!$A97="","",Offerte!$C97)</f>
        <v/>
      </c>
      <c r="D2960" s="10" t="inlineStr">
        <is>
          <t>C.2.2</t>
        </is>
      </c>
      <c r="E2960" s="10" t="inlineStr">
        <is>
          <t>C</t>
        </is>
      </c>
      <c r="F2960" s="10" t="inlineStr">
        <is>
          <t>T</t>
        </is>
      </c>
      <c r="G2960" s="10" t="inlineStr">
        <is>
          <t>tabular</t>
        </is>
      </c>
      <c r="H2960" s="10" t="n">
        <v>1</v>
      </c>
      <c r="I2960" s="10" t="inlineStr">
        <is>
          <t>Software video/audio analisi per situazioni di pericolo</t>
        </is>
      </c>
      <c r="J2960" s="20" t="n"/>
      <c r="K2960" s="20" t="n"/>
      <c r="L2960" s="20" t="n"/>
      <c r="M2960" s="20" t="n"/>
      <c r="N2960" s="21">
        <f>IF($A2960="","",IF(IFERROR(VALUE($M2960),0)=1,1,0))</f>
        <v/>
      </c>
      <c r="O2960" s="21">
        <f>IF($A2960="",0,IF(OR($S2960&lt;&gt;1,COUNTA($J2960:$M2960)=0),0,IF($N2960=1,$H2960,0)))</f>
        <v/>
      </c>
      <c r="P2960" s="10" t="inlineStr">
        <is>
          <t>sì/no</t>
        </is>
      </c>
      <c r="Q2960" s="21">
        <f>IF($A2960="","",$A2960&amp;"|"&amp;$C2960)</f>
        <v/>
      </c>
      <c r="R2960" s="21">
        <f>IF($A2960="","",$A2960&amp;"|"&amp;$C2960&amp;"|"&amp;$D2960)</f>
        <v/>
      </c>
      <c r="S2960" s="21">
        <f>IF($A2960="","",IFERROR(INDEX(Offerte!$D$2:$D$200,MATCH($Q2960,Offerte!$L$2:$L$200,0)),0))</f>
        <v/>
      </c>
      <c r="T2960" s="21">
        <f>IF($A2960="","",IFERROR(INDEX(Offerte!$G$2:$G$200,MATCH($Q2960,Offerte!$L$2:$L$200,0)),"NO"))</f>
        <v/>
      </c>
    </row>
    <row r="2961">
      <c r="A2961" s="10">
        <f>IF(Offerte!$A97="","",Offerte!$A97)</f>
        <v/>
      </c>
      <c r="B2961" s="10">
        <f>IF(Offerte!$A97="","",Offerte!$B97)</f>
        <v/>
      </c>
      <c r="C2961" s="10">
        <f>IF(Offerte!$A97="","",Offerte!$C97)</f>
        <v/>
      </c>
      <c r="D2961" s="10" t="inlineStr">
        <is>
          <t>C.2.3</t>
        </is>
      </c>
      <c r="E2961" s="10" t="inlineStr">
        <is>
          <t>C</t>
        </is>
      </c>
      <c r="F2961" s="10" t="inlineStr">
        <is>
          <t>T</t>
        </is>
      </c>
      <c r="G2961" s="10" t="inlineStr">
        <is>
          <t>tabular</t>
        </is>
      </c>
      <c r="H2961" s="10" t="n">
        <v>1</v>
      </c>
      <c r="I2961" s="10" t="inlineStr">
        <is>
          <t>Collegamento con centrale qualificata di pronto intervento</t>
        </is>
      </c>
      <c r="J2961" s="20" t="n"/>
      <c r="K2961" s="20" t="n"/>
      <c r="L2961" s="20" t="n"/>
      <c r="M2961" s="20" t="n"/>
      <c r="N2961" s="21">
        <f>IF($A2961="","",IF(IFERROR(VALUE($M2961),0)=1,1,0))</f>
        <v/>
      </c>
      <c r="O2961" s="21">
        <f>IF($A2961="",0,IF(OR($S2961&lt;&gt;1,COUNTA($J2961:$M2961)=0),0,IF($N2961=1,$H2961,0)))</f>
        <v/>
      </c>
      <c r="P2961" s="10" t="inlineStr">
        <is>
          <t>sì/no</t>
        </is>
      </c>
      <c r="Q2961" s="21">
        <f>IF($A2961="","",$A2961&amp;"|"&amp;$C2961)</f>
        <v/>
      </c>
      <c r="R2961" s="21">
        <f>IF($A2961="","",$A2961&amp;"|"&amp;$C2961&amp;"|"&amp;$D2961)</f>
        <v/>
      </c>
      <c r="S2961" s="21">
        <f>IF($A2961="","",IFERROR(INDEX(Offerte!$D$2:$D$200,MATCH($Q2961,Offerte!$L$2:$L$200,0)),0))</f>
        <v/>
      </c>
      <c r="T2961" s="21">
        <f>IF($A2961="","",IFERROR(INDEX(Offerte!$G$2:$G$200,MATCH($Q2961,Offerte!$L$2:$L$200,0)),"NO"))</f>
        <v/>
      </c>
    </row>
    <row r="2962">
      <c r="A2962" s="10">
        <f>IF(Offerte!$A97="","",Offerte!$A97)</f>
        <v/>
      </c>
      <c r="B2962" s="10">
        <f>IF(Offerte!$A97="","",Offerte!$B97)</f>
        <v/>
      </c>
      <c r="C2962" s="10">
        <f>IF(Offerte!$A97="","",Offerte!$C97)</f>
        <v/>
      </c>
      <c r="D2962" s="10" t="inlineStr">
        <is>
          <t>C.2.4</t>
        </is>
      </c>
      <c r="E2962" s="10" t="inlineStr">
        <is>
          <t>C</t>
        </is>
      </c>
      <c r="F2962" s="10" t="inlineStr">
        <is>
          <t>Q</t>
        </is>
      </c>
      <c r="G2962" s="10" t="inlineStr">
        <is>
          <t>higher</t>
        </is>
      </c>
      <c r="H2962" s="10" t="n">
        <v>1</v>
      </c>
      <c r="I2962" s="10" t="inlineStr">
        <is>
          <t>Tasso di copertura del servizio con dispositivi per la chiamata di emergenza del conducente</t>
        </is>
      </c>
      <c r="J2962" s="20" t="n"/>
      <c r="K2962" s="20" t="n"/>
      <c r="L2962" s="20" t="n"/>
      <c r="M2962" s="20" t="n"/>
      <c r="N2962" s="21">
        <f>IF($A2962="","",IFERROR(VALUE($K2962)/VALUE($L2962),IFERROR(VALUE($J2962),0)))</f>
        <v/>
      </c>
      <c r="O2962" s="21">
        <f>IF($A2962="",0,IF(OR($S2962&lt;&gt;1,COUNTA($J2962:$M2962)=0),0,IF(SUMPRODUCT(MAX(($C$5:$C$6173=$C2962)*($D$5:$D$6173=$D2962)*($S$5:$S$6173=1)*IFERROR($N$5:$N$6173*1,0)))&gt;0,ROUND($H2962*($N2962/SUMPRODUCT(MAX(($C$5:$C$6173=$C2962)*($D$5:$D$6173=$D2962)*($S$5:$S$6173=1)*IFERROR($N$5:$N$6173*1,0)))),4),0)))</f>
        <v/>
      </c>
      <c r="P2962" s="10" t="inlineStr">
        <is>
          <t>Autobus attrezzati con chiamata di emergenza / Autobus totali in offerta, incluse scorte</t>
        </is>
      </c>
      <c r="Q2962" s="21">
        <f>IF($A2962="","",$A2962&amp;"|"&amp;$C2962)</f>
        <v/>
      </c>
      <c r="R2962" s="21">
        <f>IF($A2962="","",$A2962&amp;"|"&amp;$C2962&amp;"|"&amp;$D2962)</f>
        <v/>
      </c>
      <c r="S2962" s="21">
        <f>IF($A2962="","",IFERROR(INDEX(Offerte!$D$2:$D$200,MATCH($Q2962,Offerte!$L$2:$L$200,0)),0))</f>
        <v/>
      </c>
      <c r="T2962" s="21">
        <f>IF($A2962="","",IFERROR(INDEX(Offerte!$G$2:$G$200,MATCH($Q2962,Offerte!$L$2:$L$200,0)),"NO"))</f>
        <v/>
      </c>
    </row>
    <row r="2963">
      <c r="A2963" s="10">
        <f>IF(Offerte!$A97="","",Offerte!$A97)</f>
        <v/>
      </c>
      <c r="B2963" s="10">
        <f>IF(Offerte!$A97="","",Offerte!$B97)</f>
        <v/>
      </c>
      <c r="C2963" s="10">
        <f>IF(Offerte!$A97="","",Offerte!$C97)</f>
        <v/>
      </c>
      <c r="D2963" s="10" t="inlineStr">
        <is>
          <t>C.3.1</t>
        </is>
      </c>
      <c r="E2963" s="10" t="inlineStr">
        <is>
          <t>C</t>
        </is>
      </c>
      <c r="F2963" s="10" t="inlineStr">
        <is>
          <t>Q</t>
        </is>
      </c>
      <c r="G2963" s="10" t="inlineStr">
        <is>
          <t>higher</t>
        </is>
      </c>
      <c r="H2963" s="10" t="n">
        <v>2</v>
      </c>
      <c r="I2963" s="10" t="inlineStr">
        <is>
          <t>Tasso di copertura del servizio con dispositivi di informazione dinamica a bordo mezzo</t>
        </is>
      </c>
      <c r="J2963" s="20" t="n"/>
      <c r="K2963" s="20" t="n"/>
      <c r="L2963" s="20" t="n"/>
      <c r="M2963" s="20" t="n"/>
      <c r="N2963" s="21">
        <f>IF($A2963="","",IFERROR(VALUE($K2963)/VALUE($L2963),IFERROR(VALUE($J2963),0)))</f>
        <v/>
      </c>
      <c r="O2963" s="21">
        <f>IF($A2963="",0,IF(OR($S2963&lt;&gt;1,COUNTA($J2963:$M2963)=0),0,IF(SUMPRODUCT(MAX(($C$5:$C$6173=$C2963)*($D$5:$D$6173=$D2963)*($S$5:$S$6173=1)*IFERROR($N$5:$N$6173*1,0)))&gt;0,ROUND($H2963*($N2963/SUMPRODUCT(MAX(($C$5:$C$6173=$C2963)*($D$5:$D$6173=$D2963)*($S$5:$S$6173=1)*IFERROR($N$5:$N$6173*1,0)))),4),0)))</f>
        <v/>
      </c>
      <c r="P2963" s="10" t="inlineStr">
        <is>
          <t>Autobus con monitor e indicatori vocali / Autobus totali in offerta, incluse scorte</t>
        </is>
      </c>
      <c r="Q2963" s="21">
        <f>IF($A2963="","",$A2963&amp;"|"&amp;$C2963)</f>
        <v/>
      </c>
      <c r="R2963" s="21">
        <f>IF($A2963="","",$A2963&amp;"|"&amp;$C2963&amp;"|"&amp;$D2963)</f>
        <v/>
      </c>
      <c r="S2963" s="21">
        <f>IF($A2963="","",IFERROR(INDEX(Offerte!$D$2:$D$200,MATCH($Q2963,Offerte!$L$2:$L$200,0)),0))</f>
        <v/>
      </c>
      <c r="T2963" s="21">
        <f>IF($A2963="","",IFERROR(INDEX(Offerte!$G$2:$G$200,MATCH($Q2963,Offerte!$L$2:$L$200,0)),"NO"))</f>
        <v/>
      </c>
    </row>
    <row r="2964">
      <c r="A2964" s="10">
        <f>IF(Offerte!$A97="","",Offerte!$A97)</f>
        <v/>
      </c>
      <c r="B2964" s="10">
        <f>IF(Offerte!$A97="","",Offerte!$B97)</f>
        <v/>
      </c>
      <c r="C2964" s="10">
        <f>IF(Offerte!$A97="","",Offerte!$C97)</f>
        <v/>
      </c>
      <c r="D2964" s="10" t="inlineStr">
        <is>
          <t>C.3.2</t>
        </is>
      </c>
      <c r="E2964" s="10" t="inlineStr">
        <is>
          <t>C</t>
        </is>
      </c>
      <c r="F2964" s="10" t="inlineStr">
        <is>
          <t>T</t>
        </is>
      </c>
      <c r="G2964" s="10" t="inlineStr">
        <is>
          <t>tabular</t>
        </is>
      </c>
      <c r="H2964" s="10" t="n">
        <v>2</v>
      </c>
      <c r="I2964" s="10" t="inlineStr">
        <is>
          <t>Informazioni a bordo su coincidenze ai nodi</t>
        </is>
      </c>
      <c r="J2964" s="20" t="n"/>
      <c r="K2964" s="20" t="n"/>
      <c r="L2964" s="20" t="n"/>
      <c r="M2964" s="20" t="n"/>
      <c r="N2964" s="21">
        <f>IF($A2964="","",IF(IFERROR(VALUE($M2964),0)=1,1,0))</f>
        <v/>
      </c>
      <c r="O2964" s="21">
        <f>IF($A2964="",0,IF(OR($S2964&lt;&gt;1,COUNTA($J2964:$M2964)=0),0,IF(AND($N2964=1,IFERROR(SUMIFS($N$5:$N$6173,$Q$5:$Q$6173,$Q2964,$D$5:$D$6173,"C.3.1"),0)&gt;=0.5),$H2964,0)))</f>
        <v/>
      </c>
      <c r="P2964" s="10" t="inlineStr">
        <is>
          <t>Dipende da C.3.1 &gt;= 0.5</t>
        </is>
      </c>
      <c r="Q2964" s="21">
        <f>IF($A2964="","",$A2964&amp;"|"&amp;$C2964)</f>
        <v/>
      </c>
      <c r="R2964" s="21">
        <f>IF($A2964="","",$A2964&amp;"|"&amp;$C2964&amp;"|"&amp;$D2964)</f>
        <v/>
      </c>
      <c r="S2964" s="21">
        <f>IF($A2964="","",IFERROR(INDEX(Offerte!$D$2:$D$200,MATCH($Q2964,Offerte!$L$2:$L$200,0)),0))</f>
        <v/>
      </c>
      <c r="T2964" s="21">
        <f>IF($A2964="","",IFERROR(INDEX(Offerte!$G$2:$G$200,MATCH($Q2964,Offerte!$L$2:$L$200,0)),"NO"))</f>
        <v/>
      </c>
    </row>
    <row r="2965">
      <c r="A2965" s="10">
        <f>IF(Offerte!$A97="","",Offerte!$A97)</f>
        <v/>
      </c>
      <c r="B2965" s="10">
        <f>IF(Offerte!$A97="","",Offerte!$B97)</f>
        <v/>
      </c>
      <c r="C2965" s="10">
        <f>IF(Offerte!$A97="","",Offerte!$C97)</f>
        <v/>
      </c>
      <c r="D2965" s="10" t="inlineStr">
        <is>
          <t>D.1.1</t>
        </is>
      </c>
      <c r="E2965" s="10" t="inlineStr">
        <is>
          <t>D</t>
        </is>
      </c>
      <c r="F2965" s="10" t="inlineStr">
        <is>
          <t>Q</t>
        </is>
      </c>
      <c r="G2965" s="10" t="inlineStr">
        <is>
          <t>higher</t>
        </is>
      </c>
      <c r="H2965" s="10" t="n">
        <v>3</v>
      </c>
      <c r="I2965" s="10" t="inlineStr">
        <is>
          <t>Installazione di pensiline</t>
        </is>
      </c>
      <c r="J2965" s="20" t="n"/>
      <c r="K2965" s="20" t="n"/>
      <c r="L2965" s="20" t="n"/>
      <c r="M2965" s="20" t="n"/>
      <c r="N2965" s="21">
        <f>IF($A2965="","",IFERROR(VALUE($J2965),0))</f>
        <v/>
      </c>
      <c r="O2965" s="21">
        <f>IF($A2965="",0,IF(OR($S2965&lt;&gt;1,COUNTA($J2965:$M2965)=0),0,IF(SUMPRODUCT(MAX(($C$5:$C$6173=$C2965)*($D$5:$D$6173=$D2965)*($S$5:$S$6173=1)*IFERROR($N$5:$N$6173*1,0)))&gt;0,ROUND($H2965*($N2965/SUMPRODUCT(MAX(($C$5:$C$6173=$C2965)*($D$5:$D$6173=$D2965)*($S$5:$S$6173=1)*IFERROR($N$5:$N$6173*1,0)))),4),0)))</f>
        <v/>
      </c>
      <c r="P2965" s="10" t="inlineStr">
        <is>
          <t>fermate</t>
        </is>
      </c>
      <c r="Q2965" s="21">
        <f>IF($A2965="","",$A2965&amp;"|"&amp;$C2965)</f>
        <v/>
      </c>
      <c r="R2965" s="21">
        <f>IF($A2965="","",$A2965&amp;"|"&amp;$C2965&amp;"|"&amp;$D2965)</f>
        <v/>
      </c>
      <c r="S2965" s="21">
        <f>IF($A2965="","",IFERROR(INDEX(Offerte!$D$2:$D$200,MATCH($Q2965,Offerte!$L$2:$L$200,0)),0))</f>
        <v/>
      </c>
      <c r="T2965" s="21">
        <f>IF($A2965="","",IFERROR(INDEX(Offerte!$G$2:$G$200,MATCH($Q2965,Offerte!$L$2:$L$200,0)),"NO"))</f>
        <v/>
      </c>
    </row>
    <row r="2966">
      <c r="A2966" s="10">
        <f>IF(Offerte!$A97="","",Offerte!$A97)</f>
        <v/>
      </c>
      <c r="B2966" s="10">
        <f>IF(Offerte!$A97="","",Offerte!$B97)</f>
        <v/>
      </c>
      <c r="C2966" s="10">
        <f>IF(Offerte!$A97="","",Offerte!$C97)</f>
        <v/>
      </c>
      <c r="D2966" s="10" t="inlineStr">
        <is>
          <t>D.1.2</t>
        </is>
      </c>
      <c r="E2966" s="10" t="inlineStr">
        <is>
          <t>D</t>
        </is>
      </c>
      <c r="F2966" s="10" t="inlineStr">
        <is>
          <t>Q</t>
        </is>
      </c>
      <c r="G2966" s="10" t="inlineStr">
        <is>
          <t>higher</t>
        </is>
      </c>
      <c r="H2966" s="10" t="n">
        <v>3</v>
      </c>
      <c r="I2966" s="10" t="inlineStr">
        <is>
          <t>Installazione di paline di fermata conformi alla DGR 581/2023</t>
        </is>
      </c>
      <c r="J2966" s="20" t="n"/>
      <c r="K2966" s="20" t="n"/>
      <c r="L2966" s="20" t="n"/>
      <c r="M2966" s="20" t="n"/>
      <c r="N2966" s="21">
        <f>IF($A2966="","",IFERROR(VALUE($J2966),0))</f>
        <v/>
      </c>
      <c r="O2966" s="21">
        <f>IF($A2966="",0,IF(OR($S2966&lt;&gt;1,COUNTA($J2966:$M2966)=0),0,IF(SUMPRODUCT(MAX(($C$5:$C$6173=$C2966)*($D$5:$D$6173=$D2966)*($S$5:$S$6173=1)*IFERROR($N$5:$N$6173*1,0)))&gt;0,ROUND($H2966*($N2966/SUMPRODUCT(MAX(($C$5:$C$6173=$C2966)*($D$5:$D$6173=$D2966)*($S$5:$S$6173=1)*IFERROR($N$5:$N$6173*1,0)))),4),0)))</f>
        <v/>
      </c>
      <c r="P2966" s="10" t="inlineStr">
        <is>
          <t>fermate</t>
        </is>
      </c>
      <c r="Q2966" s="21">
        <f>IF($A2966="","",$A2966&amp;"|"&amp;$C2966)</f>
        <v/>
      </c>
      <c r="R2966" s="21">
        <f>IF($A2966="","",$A2966&amp;"|"&amp;$C2966&amp;"|"&amp;$D2966)</f>
        <v/>
      </c>
      <c r="S2966" s="21">
        <f>IF($A2966="","",IFERROR(INDEX(Offerte!$D$2:$D$200,MATCH($Q2966,Offerte!$L$2:$L$200,0)),0))</f>
        <v/>
      </c>
      <c r="T2966" s="21">
        <f>IF($A2966="","",IFERROR(INDEX(Offerte!$G$2:$G$200,MATCH($Q2966,Offerte!$L$2:$L$200,0)),"NO"))</f>
        <v/>
      </c>
    </row>
    <row r="2967">
      <c r="A2967" s="10">
        <f>IF(Offerte!$A97="","",Offerte!$A97)</f>
        <v/>
      </c>
      <c r="B2967" s="10">
        <f>IF(Offerte!$A97="","",Offerte!$B97)</f>
        <v/>
      </c>
      <c r="C2967" s="10">
        <f>IF(Offerte!$A97="","",Offerte!$C97)</f>
        <v/>
      </c>
      <c r="D2967" s="10" t="inlineStr">
        <is>
          <t>D.1.3</t>
        </is>
      </c>
      <c r="E2967" s="10" t="inlineStr">
        <is>
          <t>D</t>
        </is>
      </c>
      <c r="F2967" s="10" t="inlineStr">
        <is>
          <t>Q</t>
        </is>
      </c>
      <c r="G2967" s="10" t="inlineStr">
        <is>
          <t>higher</t>
        </is>
      </c>
      <c r="H2967" s="10" t="n">
        <v>2</v>
      </c>
      <c r="I2967" s="10" t="inlineStr">
        <is>
          <t>Display informativi connessi alle fermate</t>
        </is>
      </c>
      <c r="J2967" s="20" t="n"/>
      <c r="K2967" s="20" t="n"/>
      <c r="L2967" s="20" t="n"/>
      <c r="M2967" s="20" t="n"/>
      <c r="N2967" s="21">
        <f>IF($A2967="","",IFERROR(VALUE($J2967),0))</f>
        <v/>
      </c>
      <c r="O2967" s="21">
        <f>IF($A2967="",0,IF(OR($S2967&lt;&gt;1,COUNTA($J2967:$M2967)=0),0,IF(SUMPRODUCT(MAX(($C$5:$C$6173=$C2967)*($D$5:$D$6173=$D2967)*($S$5:$S$6173=1)*IFERROR($N$5:$N$6173*1,0)))&gt;0,ROUND($H2967*($N2967/SUMPRODUCT(MAX(($C$5:$C$6173=$C2967)*($D$5:$D$6173=$D2967)*($S$5:$S$6173=1)*IFERROR($N$5:$N$6173*1,0)))),4),0)))</f>
        <v/>
      </c>
      <c r="P2967" s="10" t="inlineStr">
        <is>
          <t>fermate</t>
        </is>
      </c>
      <c r="Q2967" s="21">
        <f>IF($A2967="","",$A2967&amp;"|"&amp;$C2967)</f>
        <v/>
      </c>
      <c r="R2967" s="21">
        <f>IF($A2967="","",$A2967&amp;"|"&amp;$C2967&amp;"|"&amp;$D2967)</f>
        <v/>
      </c>
      <c r="S2967" s="21">
        <f>IF($A2967="","",IFERROR(INDEX(Offerte!$D$2:$D$200,MATCH($Q2967,Offerte!$L$2:$L$200,0)),0))</f>
        <v/>
      </c>
      <c r="T2967" s="21">
        <f>IF($A2967="","",IFERROR(INDEX(Offerte!$G$2:$G$200,MATCH($Q2967,Offerte!$L$2:$L$200,0)),"NO"))</f>
        <v/>
      </c>
    </row>
    <row r="2968">
      <c r="A2968" s="10">
        <f>IF(Offerte!$A97="","",Offerte!$A97)</f>
        <v/>
      </c>
      <c r="B2968" s="10">
        <f>IF(Offerte!$A97="","",Offerte!$B97)</f>
        <v/>
      </c>
      <c r="C2968" s="10">
        <f>IF(Offerte!$A97="","",Offerte!$C97)</f>
        <v/>
      </c>
      <c r="D2968" s="10" t="inlineStr">
        <is>
          <t>D.2.1</t>
        </is>
      </c>
      <c r="E2968" s="10" t="inlineStr">
        <is>
          <t>D</t>
        </is>
      </c>
      <c r="F2968" s="10" t="inlineStr">
        <is>
          <t>Q</t>
        </is>
      </c>
      <c r="G2968" s="10" t="inlineStr">
        <is>
          <t>higher</t>
        </is>
      </c>
      <c r="H2968" s="10" t="n">
        <v>2</v>
      </c>
      <c r="I2968" s="10" t="inlineStr">
        <is>
          <t>Segnali tattili Loges-Vet-Evolution</t>
        </is>
      </c>
      <c r="J2968" s="20" t="n"/>
      <c r="K2968" s="20" t="n"/>
      <c r="L2968" s="20" t="n"/>
      <c r="M2968" s="20" t="n"/>
      <c r="N2968" s="21">
        <f>IF($A2968="","",IFERROR(VALUE($J2968),0))</f>
        <v/>
      </c>
      <c r="O2968" s="21">
        <f>IF($A2968="",0,IF(OR($S2968&lt;&gt;1,COUNTA($J2968:$M2968)=0),0,IF(SUMPRODUCT(MAX(($C$5:$C$6173=$C2968)*($D$5:$D$6173=$D2968)*($S$5:$S$6173=1)*IFERROR($N$5:$N$6173*1,0)))&gt;0,ROUND($H2968*($N2968/SUMPRODUCT(MAX(($C$5:$C$6173=$C2968)*($D$5:$D$6173=$D2968)*($S$5:$S$6173=1)*IFERROR($N$5:$N$6173*1,0)))),4),0)))</f>
        <v/>
      </c>
      <c r="P2968" s="10" t="inlineStr">
        <is>
          <t>fermate</t>
        </is>
      </c>
      <c r="Q2968" s="21">
        <f>IF($A2968="","",$A2968&amp;"|"&amp;$C2968)</f>
        <v/>
      </c>
      <c r="R2968" s="21">
        <f>IF($A2968="","",$A2968&amp;"|"&amp;$C2968&amp;"|"&amp;$D2968)</f>
        <v/>
      </c>
      <c r="S2968" s="21">
        <f>IF($A2968="","",IFERROR(INDEX(Offerte!$D$2:$D$200,MATCH($Q2968,Offerte!$L$2:$L$200,0)),0))</f>
        <v/>
      </c>
      <c r="T2968" s="21">
        <f>IF($A2968="","",IFERROR(INDEX(Offerte!$G$2:$G$200,MATCH($Q2968,Offerte!$L$2:$L$200,0)),"NO"))</f>
        <v/>
      </c>
    </row>
    <row r="2969">
      <c r="A2969" s="10">
        <f>IF(Offerte!$A97="","",Offerte!$A97)</f>
        <v/>
      </c>
      <c r="B2969" s="10">
        <f>IF(Offerte!$A97="","",Offerte!$B97)</f>
        <v/>
      </c>
      <c r="C2969" s="10">
        <f>IF(Offerte!$A97="","",Offerte!$C97)</f>
        <v/>
      </c>
      <c r="D2969" s="10" t="inlineStr">
        <is>
          <t>E.1.1</t>
        </is>
      </c>
      <c r="E2969" s="10" t="inlineStr">
        <is>
          <t>E</t>
        </is>
      </c>
      <c r="F2969" s="10" t="inlineStr">
        <is>
          <t>T</t>
        </is>
      </c>
      <c r="G2969" s="10" t="inlineStr">
        <is>
          <t>tabular</t>
        </is>
      </c>
      <c r="H2969" s="10" t="n">
        <v>2</v>
      </c>
      <c r="I2969" s="10" t="inlineStr">
        <is>
          <t>Mobile app con travel planner PRM</t>
        </is>
      </c>
      <c r="J2969" s="20" t="n"/>
      <c r="K2969" s="20" t="n"/>
      <c r="L2969" s="20" t="n"/>
      <c r="M2969" s="20" t="n"/>
      <c r="N2969" s="21">
        <f>IF($A2969="","",IF(IFERROR(VALUE($M2969),0)=1,1,0))</f>
        <v/>
      </c>
      <c r="O2969" s="21">
        <f>IF($A2969="",0,IF(OR($S2969&lt;&gt;1,COUNTA($J2969:$M2969)=0),0,IF($N2969=1,$H2969,0)))</f>
        <v/>
      </c>
      <c r="P2969" s="10" t="inlineStr">
        <is>
          <t>sì/no</t>
        </is>
      </c>
      <c r="Q2969" s="21">
        <f>IF($A2969="","",$A2969&amp;"|"&amp;$C2969)</f>
        <v/>
      </c>
      <c r="R2969" s="21">
        <f>IF($A2969="","",$A2969&amp;"|"&amp;$C2969&amp;"|"&amp;$D2969)</f>
        <v/>
      </c>
      <c r="S2969" s="21">
        <f>IF($A2969="","",IFERROR(INDEX(Offerte!$D$2:$D$200,MATCH($Q2969,Offerte!$L$2:$L$200,0)),0))</f>
        <v/>
      </c>
      <c r="T2969" s="21">
        <f>IF($A2969="","",IFERROR(INDEX(Offerte!$G$2:$G$200,MATCH($Q2969,Offerte!$L$2:$L$200,0)),"NO"))</f>
        <v/>
      </c>
    </row>
    <row r="2970">
      <c r="A2970" s="10">
        <f>IF(Offerte!$A97="","",Offerte!$A97)</f>
        <v/>
      </c>
      <c r="B2970" s="10">
        <f>IF(Offerte!$A97="","",Offerte!$B97)</f>
        <v/>
      </c>
      <c r="C2970" s="10">
        <f>IF(Offerte!$A97="","",Offerte!$C97)</f>
        <v/>
      </c>
      <c r="D2970" s="10" t="inlineStr">
        <is>
          <t>E.2.1</t>
        </is>
      </c>
      <c r="E2970" s="10" t="inlineStr">
        <is>
          <t>E</t>
        </is>
      </c>
      <c r="F2970" s="10" t="inlineStr">
        <is>
          <t>D</t>
        </is>
      </c>
      <c r="G2970" s="10" t="inlineStr">
        <is>
          <t>discretionary</t>
        </is>
      </c>
      <c r="H2970" s="10" t="n">
        <v>2</v>
      </c>
      <c r="I2970" s="10" t="inlineStr">
        <is>
          <t>Altre azioni informative e rapporti con gli utenti</t>
        </is>
      </c>
      <c r="J2970" s="20" t="n"/>
      <c r="K2970" s="20" t="n"/>
      <c r="L2970" s="20" t="n"/>
      <c r="M2970" s="20" t="n"/>
      <c r="N2970" s="21">
        <f>IF($A2970="","",MAX(0,MIN(1,IFERROR(VALUE($M2970),0))))</f>
        <v/>
      </c>
      <c r="O2970" s="21">
        <f>IF($A2970="",0,IF(OR($S2970&lt;&gt;1,COUNTA($J2970:$M2970)=0),0,IF(SUMPRODUCT(MAX(($C$5:$C$6173=$C2970)*($D$5:$D$6173=$D2970)*($S$5:$S$6173=1)*IFERROR($N$5:$N$6173*1,0)))&gt;0,ROUND($H2970*($N2970/SUMPRODUCT(MAX(($C$5:$C$6173=$C2970)*($D$5:$D$6173=$D2970)*($S$5:$S$6173=1)*IFERROR($N$5:$N$6173*1,0)))),4),0)))</f>
        <v/>
      </c>
      <c r="P2970" s="10" t="inlineStr">
        <is>
          <t>coeff.</t>
        </is>
      </c>
      <c r="Q2970" s="21">
        <f>IF($A2970="","",$A2970&amp;"|"&amp;$C2970)</f>
        <v/>
      </c>
      <c r="R2970" s="21">
        <f>IF($A2970="","",$A2970&amp;"|"&amp;$C2970&amp;"|"&amp;$D2970)</f>
        <v/>
      </c>
      <c r="S2970" s="21">
        <f>IF($A2970="","",IFERROR(INDEX(Offerte!$D$2:$D$200,MATCH($Q2970,Offerte!$L$2:$L$200,0)),0))</f>
        <v/>
      </c>
      <c r="T2970" s="21">
        <f>IF($A2970="","",IFERROR(INDEX(Offerte!$G$2:$G$200,MATCH($Q2970,Offerte!$L$2:$L$200,0)),"NO"))</f>
        <v/>
      </c>
    </row>
    <row r="2971">
      <c r="A2971" s="10">
        <f>IF(Offerte!$A97="","",Offerte!$A97)</f>
        <v/>
      </c>
      <c r="B2971" s="10">
        <f>IF(Offerte!$A97="","",Offerte!$B97)</f>
        <v/>
      </c>
      <c r="C2971" s="10">
        <f>IF(Offerte!$A97="","",Offerte!$C97)</f>
        <v/>
      </c>
      <c r="D2971" s="10" t="inlineStr">
        <is>
          <t>F.1.1</t>
        </is>
      </c>
      <c r="E2971" s="10" t="inlineStr">
        <is>
          <t>F</t>
        </is>
      </c>
      <c r="F2971" s="10" t="inlineStr">
        <is>
          <t>Q</t>
        </is>
      </c>
      <c r="G2971" s="10" t="inlineStr">
        <is>
          <t>lower</t>
        </is>
      </c>
      <c r="H2971" s="10" t="n">
        <v>7</v>
      </c>
      <c r="I2971" s="10" t="inlineStr">
        <is>
          <t>Performance ambientali del parco mezzi adibito al servizio - I_CEA</t>
        </is>
      </c>
      <c r="J2971" s="20" t="n"/>
      <c r="K2971" s="20" t="n"/>
      <c r="L2971" s="20" t="n"/>
      <c r="M2971" s="20" t="n"/>
      <c r="N2971" s="21">
        <f>IF($A2971="","",IFERROR(VALUE($J2971),0))</f>
        <v/>
      </c>
      <c r="O2971" s="21">
        <f>IF($A2971="",0,IF(OR($S2971&lt;&gt;1,COUNTA($J2971:$M2971)=0),0,IF(AND(IFERROR(AGGREGATE(15,6,$N$5:$N$6173/(($C$5:$C$6173=$C2971)*($D$5:$D$6173=$D2971)*($S$5:$S$6173=1)*($N$5:$N$6173&gt;0)),1),0)&gt;0,$N2971&gt;0),ROUND($H2971*(IFERROR(AGGREGATE(15,6,$N$5:$N$6173/(($C$5:$C$6173=$C2971)*($D$5:$D$6173=$D2971)*($S$5:$S$6173=1)*($N$5:$N$6173&gt;0)),1),0)/$N2971),4),0)))</f>
        <v/>
      </c>
      <c r="P2971" s="10" t="inlineStr">
        <is>
          <t>indice</t>
        </is>
      </c>
      <c r="Q2971" s="21">
        <f>IF($A2971="","",$A2971&amp;"|"&amp;$C2971)</f>
        <v/>
      </c>
      <c r="R2971" s="21">
        <f>IF($A2971="","",$A2971&amp;"|"&amp;$C2971&amp;"|"&amp;$D2971)</f>
        <v/>
      </c>
      <c r="S2971" s="21">
        <f>IF($A2971="","",IFERROR(INDEX(Offerte!$D$2:$D$200,MATCH($Q2971,Offerte!$L$2:$L$200,0)),0))</f>
        <v/>
      </c>
      <c r="T2971" s="21">
        <f>IF($A2971="","",IFERROR(INDEX(Offerte!$G$2:$G$200,MATCH($Q2971,Offerte!$L$2:$L$200,0)),"NO"))</f>
        <v/>
      </c>
    </row>
    <row r="2972">
      <c r="A2972" s="10">
        <f>IF(Offerte!$A97="","",Offerte!$A97)</f>
        <v/>
      </c>
      <c r="B2972" s="10">
        <f>IF(Offerte!$A97="","",Offerte!$B97)</f>
        <v/>
      </c>
      <c r="C2972" s="10">
        <f>IF(Offerte!$A97="","",Offerte!$C97)</f>
        <v/>
      </c>
      <c r="D2972" s="10" t="inlineStr">
        <is>
          <t>F.2.1</t>
        </is>
      </c>
      <c r="E2972" s="10" t="inlineStr">
        <is>
          <t>F</t>
        </is>
      </c>
      <c r="F2972" s="10" t="inlineStr">
        <is>
          <t>Q</t>
        </is>
      </c>
      <c r="G2972" s="10" t="inlineStr">
        <is>
          <t>higher</t>
        </is>
      </c>
      <c r="H2972" s="10" t="n">
        <v>2</v>
      </c>
      <c r="I2972" s="10" t="inlineStr">
        <is>
          <t>Tasso di copertura del servizio con dispositivi ECO-DRIVER</t>
        </is>
      </c>
      <c r="J2972" s="20" t="n"/>
      <c r="K2972" s="20" t="n"/>
      <c r="L2972" s="20" t="n"/>
      <c r="M2972" s="20" t="n"/>
      <c r="N2972" s="21">
        <f>IF($A2972="","",IFERROR(VALUE($K2972)/VALUE($L2972),IFERROR(VALUE($J2972),0)))</f>
        <v/>
      </c>
      <c r="O2972" s="21">
        <f>IF($A2972="",0,IF(OR($S2972&lt;&gt;1,COUNTA($J2972:$M2972)=0),0,IF(SUMPRODUCT(MAX(($C$5:$C$6173=$C2972)*($D$5:$D$6173=$D2972)*($S$5:$S$6173=1)*IFERROR($N$5:$N$6173*1,0)))&gt;0,ROUND($H2972*($N2972/SUMPRODUCT(MAX(($C$5:$C$6173=$C2972)*($D$5:$D$6173=$D2972)*($S$5:$S$6173=1)*IFERROR($N$5:$N$6173*1,0)))),4),0)))</f>
        <v/>
      </c>
      <c r="P2972" s="10" t="inlineStr">
        <is>
          <t>Autobus attrezzati con dispositivi ECO-DRIVER / Autobus totali in offerta, incluse scorte</t>
        </is>
      </c>
      <c r="Q2972" s="21">
        <f>IF($A2972="","",$A2972&amp;"|"&amp;$C2972)</f>
        <v/>
      </c>
      <c r="R2972" s="21">
        <f>IF($A2972="","",$A2972&amp;"|"&amp;$C2972&amp;"|"&amp;$D2972)</f>
        <v/>
      </c>
      <c r="S2972" s="21">
        <f>IF($A2972="","",IFERROR(INDEX(Offerte!$D$2:$D$200,MATCH($Q2972,Offerte!$L$2:$L$200,0)),0))</f>
        <v/>
      </c>
      <c r="T2972" s="21">
        <f>IF($A2972="","",IFERROR(INDEX(Offerte!$G$2:$G$200,MATCH($Q2972,Offerte!$L$2:$L$200,0)),"NO"))</f>
        <v/>
      </c>
    </row>
    <row r="2973">
      <c r="A2973" s="10">
        <f>IF(Offerte!$A97="","",Offerte!$A97)</f>
        <v/>
      </c>
      <c r="B2973" s="10">
        <f>IF(Offerte!$A97="","",Offerte!$B97)</f>
        <v/>
      </c>
      <c r="C2973" s="10">
        <f>IF(Offerte!$A97="","",Offerte!$C97)</f>
        <v/>
      </c>
      <c r="D2973" s="10" t="inlineStr">
        <is>
          <t>F.3.1</t>
        </is>
      </c>
      <c r="E2973" s="10" t="inlineStr">
        <is>
          <t>F</t>
        </is>
      </c>
      <c r="F2973" s="10" t="inlineStr">
        <is>
          <t>Q</t>
        </is>
      </c>
      <c r="G2973" s="10" t="inlineStr">
        <is>
          <t>higher</t>
        </is>
      </c>
      <c r="H2973" s="10" t="n">
        <v>2</v>
      </c>
      <c r="I2973" s="10" t="inlineStr">
        <is>
          <t>Autoproduzione consumi elettrici per trazione</t>
        </is>
      </c>
      <c r="J2973" s="20" t="n"/>
      <c r="K2973" s="20" t="n"/>
      <c r="L2973" s="20" t="n"/>
      <c r="M2973" s="20" t="n"/>
      <c r="N2973" s="21">
        <f>IF($A2973="","",IFERROR(VALUE($J2973),0))</f>
        <v/>
      </c>
      <c r="O2973" s="21">
        <f>IF($A2973="",0,IF(OR($S2973&lt;&gt;1,COUNTA($J2973:$M2973)=0),0,IF(SUMPRODUCT(MAX(($C$5:$C$6173=$C2973)*($D$5:$D$6173=$D2973)*($S$5:$S$6173=1)*IFERROR($N$5:$N$6173*1,0)))&gt;0,ROUND($H2973*($N2973/SUMPRODUCT(MAX(($C$5:$C$6173=$C2973)*($D$5:$D$6173=$D2973)*($S$5:$S$6173=1)*IFERROR($N$5:$N$6173*1,0)))),4),0)))</f>
        <v/>
      </c>
      <c r="P2973" s="10" t="inlineStr">
        <is>
          <t>kWh/anno</t>
        </is>
      </c>
      <c r="Q2973" s="21">
        <f>IF($A2973="","",$A2973&amp;"|"&amp;$C2973)</f>
        <v/>
      </c>
      <c r="R2973" s="21">
        <f>IF($A2973="","",$A2973&amp;"|"&amp;$C2973&amp;"|"&amp;$D2973)</f>
        <v/>
      </c>
      <c r="S2973" s="21">
        <f>IF($A2973="","",IFERROR(INDEX(Offerte!$D$2:$D$200,MATCH($Q2973,Offerte!$L$2:$L$200,0)),0))</f>
        <v/>
      </c>
      <c r="T2973" s="21">
        <f>IF($A2973="","",IFERROR(INDEX(Offerte!$G$2:$G$200,MATCH($Q2973,Offerte!$L$2:$L$200,0)),"NO"))</f>
        <v/>
      </c>
    </row>
    <row r="2974">
      <c r="A2974" s="10">
        <f>IF(Offerte!$A97="","",Offerte!$A97)</f>
        <v/>
      </c>
      <c r="B2974" s="10">
        <f>IF(Offerte!$A97="","",Offerte!$B97)</f>
        <v/>
      </c>
      <c r="C2974" s="10">
        <f>IF(Offerte!$A97="","",Offerte!$C97)</f>
        <v/>
      </c>
      <c r="D2974" s="10" t="inlineStr">
        <is>
          <t>F.4.1</t>
        </is>
      </c>
      <c r="E2974" s="10" t="inlineStr">
        <is>
          <t>F</t>
        </is>
      </c>
      <c r="F2974" s="10" t="inlineStr">
        <is>
          <t>Q</t>
        </is>
      </c>
      <c r="G2974" s="10" t="inlineStr">
        <is>
          <t>soil</t>
        </is>
      </c>
      <c r="H2974" s="10" t="n">
        <v>2</v>
      </c>
      <c r="I2974" s="10" t="inlineStr">
        <is>
          <t>Indice di consumo di suolo</t>
        </is>
      </c>
      <c r="J2974" s="20" t="n"/>
      <c r="K2974" s="20" t="n"/>
      <c r="L2974" s="20" t="n"/>
      <c r="M2974" s="20" t="n"/>
      <c r="N2974" s="21">
        <f>IF($A2974="","",IFERROR(VALUE($J2974),0))</f>
        <v/>
      </c>
      <c r="O2974" s="21">
        <f>IF($A2974="",0,IF(OR($S2974&lt;&gt;1,COUNTA($J2974:$M2974)=0),0,IF($N2974&lt;=0,$H2974,IF(SUMPRODUCT(MAX(($C$5:$C$6173=$C2974)*($D$5:$D$6173=$D2974)*($S$5:$S$6173=1)*IFERROR($N$5:$N$6173*1,0)))&gt;0,ROUND($H2974*((SUMPRODUCT(MAX(($C$5:$C$6173=$C2974)*($D$5:$D$6173=$D2974)*($S$5:$S$6173=1)*IFERROR($N$5:$N$6173*1,0)))-$N2974)/SUMPRODUCT(MAX(($C$5:$C$6173=$C2974)*($D$5:$D$6173=$D2974)*($S$5:$S$6173=1)*IFERROR($N$5:$N$6173*1,0)))),4),0))))</f>
        <v/>
      </c>
      <c r="P2974" s="10" t="inlineStr">
        <is>
          <t>m2</t>
        </is>
      </c>
      <c r="Q2974" s="21">
        <f>IF($A2974="","",$A2974&amp;"|"&amp;$C2974)</f>
        <v/>
      </c>
      <c r="R2974" s="21">
        <f>IF($A2974="","",$A2974&amp;"|"&amp;$C2974&amp;"|"&amp;$D2974)</f>
        <v/>
      </c>
      <c r="S2974" s="21">
        <f>IF($A2974="","",IFERROR(INDEX(Offerte!$D$2:$D$200,MATCH($Q2974,Offerte!$L$2:$L$200,0)),0))</f>
        <v/>
      </c>
      <c r="T2974" s="21">
        <f>IF($A2974="","",IFERROR(INDEX(Offerte!$G$2:$G$200,MATCH($Q2974,Offerte!$L$2:$L$200,0)),"NO"))</f>
        <v/>
      </c>
    </row>
    <row r="2975">
      <c r="A2975" s="10">
        <f>IF(Offerte!$A97="","",Offerte!$A97)</f>
        <v/>
      </c>
      <c r="B2975" s="10">
        <f>IF(Offerte!$A97="","",Offerte!$B97)</f>
        <v/>
      </c>
      <c r="C2975" s="10">
        <f>IF(Offerte!$A97="","",Offerte!$C97)</f>
        <v/>
      </c>
      <c r="D2975" s="10" t="inlineStr">
        <is>
          <t>F.5.1</t>
        </is>
      </c>
      <c r="E2975" s="10" t="inlineStr">
        <is>
          <t>F</t>
        </is>
      </c>
      <c r="F2975" s="10" t="inlineStr">
        <is>
          <t>T</t>
        </is>
      </c>
      <c r="G2975" s="10" t="inlineStr">
        <is>
          <t>tabular</t>
        </is>
      </c>
      <c r="H2975" s="10" t="n">
        <v>1</v>
      </c>
      <c r="I2975" s="10" t="inlineStr">
        <is>
          <t>Rendicontazione di sostenibilità ambientale</t>
        </is>
      </c>
      <c r="J2975" s="20" t="n"/>
      <c r="K2975" s="20" t="n"/>
      <c r="L2975" s="20" t="n"/>
      <c r="M2975" s="20" t="n"/>
      <c r="N2975" s="21">
        <f>IF($A2975="","",IF(IFERROR(VALUE($M2975),0)=1,1,0))</f>
        <v/>
      </c>
      <c r="O2975" s="21">
        <f>IF($A2975="",0,IF(OR($S2975&lt;&gt;1,COUNTA($J2975:$M2975)=0),0,IF($N2975=1,$H2975,0)))</f>
        <v/>
      </c>
      <c r="P2975" s="10" t="inlineStr">
        <is>
          <t>sì/no</t>
        </is>
      </c>
      <c r="Q2975" s="21">
        <f>IF($A2975="","",$A2975&amp;"|"&amp;$C2975)</f>
        <v/>
      </c>
      <c r="R2975" s="21">
        <f>IF($A2975="","",$A2975&amp;"|"&amp;$C2975&amp;"|"&amp;$D2975)</f>
        <v/>
      </c>
      <c r="S2975" s="21">
        <f>IF($A2975="","",IFERROR(INDEX(Offerte!$D$2:$D$200,MATCH($Q2975,Offerte!$L$2:$L$200,0)),0))</f>
        <v/>
      </c>
      <c r="T2975" s="21">
        <f>IF($A2975="","",IFERROR(INDEX(Offerte!$G$2:$G$200,MATCH($Q2975,Offerte!$L$2:$L$200,0)),"NO"))</f>
        <v/>
      </c>
    </row>
    <row r="2976">
      <c r="A2976" s="10">
        <f>IF(Offerte!$A97="","",Offerte!$A97)</f>
        <v/>
      </c>
      <c r="B2976" s="10">
        <f>IF(Offerte!$A97="","",Offerte!$B97)</f>
        <v/>
      </c>
      <c r="C2976" s="10">
        <f>IF(Offerte!$A97="","",Offerte!$C97)</f>
        <v/>
      </c>
      <c r="D2976" s="10" t="inlineStr">
        <is>
          <t>G.1.1</t>
        </is>
      </c>
      <c r="E2976" s="10" t="inlineStr">
        <is>
          <t>G</t>
        </is>
      </c>
      <c r="F2976" s="10" t="inlineStr">
        <is>
          <t>D</t>
        </is>
      </c>
      <c r="G2976" s="10" t="inlineStr">
        <is>
          <t>discretionary</t>
        </is>
      </c>
      <c r="H2976" s="10" t="n">
        <v>2</v>
      </c>
      <c r="I2976" s="10" t="inlineStr">
        <is>
          <t>Qualità del progetto di centrale di controllo aziendale</t>
        </is>
      </c>
      <c r="J2976" s="20" t="n"/>
      <c r="K2976" s="20" t="n"/>
      <c r="L2976" s="20" t="n"/>
      <c r="M2976" s="20" t="n"/>
      <c r="N2976" s="21">
        <f>IF($A2976="","",MAX(0,MIN(1,IFERROR(VALUE($M2976),0))))</f>
        <v/>
      </c>
      <c r="O2976" s="21">
        <f>IF($A2976="",0,IF(OR($S2976&lt;&gt;1,COUNTA($J2976:$M2976)=0),0,IF(SUMPRODUCT(MAX(($C$5:$C$6173=$C2976)*($D$5:$D$6173=$D2976)*($S$5:$S$6173=1)*IFERROR($N$5:$N$6173*1,0)))&gt;0,ROUND($H2976*($N2976/SUMPRODUCT(MAX(($C$5:$C$6173=$C2976)*($D$5:$D$6173=$D2976)*($S$5:$S$6173=1)*IFERROR($N$5:$N$6173*1,0)))),4),0)))</f>
        <v/>
      </c>
      <c r="P2976" s="10" t="inlineStr">
        <is>
          <t>coeff.</t>
        </is>
      </c>
      <c r="Q2976" s="21">
        <f>IF($A2976="","",$A2976&amp;"|"&amp;$C2976)</f>
        <v/>
      </c>
      <c r="R2976" s="21">
        <f>IF($A2976="","",$A2976&amp;"|"&amp;$C2976&amp;"|"&amp;$D2976)</f>
        <v/>
      </c>
      <c r="S2976" s="21">
        <f>IF($A2976="","",IFERROR(INDEX(Offerte!$D$2:$D$200,MATCH($Q2976,Offerte!$L$2:$L$200,0)),0))</f>
        <v/>
      </c>
      <c r="T2976" s="21">
        <f>IF($A2976="","",IFERROR(INDEX(Offerte!$G$2:$G$200,MATCH($Q2976,Offerte!$L$2:$L$200,0)),"NO"))</f>
        <v/>
      </c>
    </row>
    <row r="2977">
      <c r="A2977" s="10">
        <f>IF(Offerte!$A97="","",Offerte!$A97)</f>
        <v/>
      </c>
      <c r="B2977" s="10">
        <f>IF(Offerte!$A97="","",Offerte!$B97)</f>
        <v/>
      </c>
      <c r="C2977" s="10">
        <f>IF(Offerte!$A97="","",Offerte!$C97)</f>
        <v/>
      </c>
      <c r="D2977" s="10" t="inlineStr">
        <is>
          <t>G.2.1</t>
        </is>
      </c>
      <c r="E2977" s="10" t="inlineStr">
        <is>
          <t>G</t>
        </is>
      </c>
      <c r="F2977" s="10" t="inlineStr">
        <is>
          <t>T</t>
        </is>
      </c>
      <c r="G2977" s="10" t="inlineStr">
        <is>
          <t>tabular</t>
        </is>
      </c>
      <c r="H2977" s="10" t="n">
        <v>1</v>
      </c>
      <c r="I2977" s="10" t="inlineStr">
        <is>
          <t>Certificazione ISO 45001</t>
        </is>
      </c>
      <c r="J2977" s="20" t="n"/>
      <c r="K2977" s="20" t="n"/>
      <c r="L2977" s="20" t="n"/>
      <c r="M2977" s="20" t="n"/>
      <c r="N2977" s="21">
        <f>IF($A2977="","",IF(IFERROR(VALUE($M2977),0)=1,1,0))</f>
        <v/>
      </c>
      <c r="O2977" s="21">
        <f>IF($A2977="",0,IF(OR($S2977&lt;&gt;1,COUNTA($J2977:$M2977)=0),0,IF($N2977=1,$H2977,0)))</f>
        <v/>
      </c>
      <c r="P2977" s="10" t="inlineStr">
        <is>
          <t>sì/no</t>
        </is>
      </c>
      <c r="Q2977" s="21">
        <f>IF($A2977="","",$A2977&amp;"|"&amp;$C2977)</f>
        <v/>
      </c>
      <c r="R2977" s="21">
        <f>IF($A2977="","",$A2977&amp;"|"&amp;$C2977&amp;"|"&amp;$D2977)</f>
        <v/>
      </c>
      <c r="S2977" s="21">
        <f>IF($A2977="","",IFERROR(INDEX(Offerte!$D$2:$D$200,MATCH($Q2977,Offerte!$L$2:$L$200,0)),0))</f>
        <v/>
      </c>
      <c r="T2977" s="21">
        <f>IF($A2977="","",IFERROR(INDEX(Offerte!$G$2:$G$200,MATCH($Q2977,Offerte!$L$2:$L$200,0)),"NO"))</f>
        <v/>
      </c>
    </row>
    <row r="2978">
      <c r="A2978" s="10">
        <f>IF(Offerte!$A97="","",Offerte!$A97)</f>
        <v/>
      </c>
      <c r="B2978" s="10">
        <f>IF(Offerte!$A97="","",Offerte!$B97)</f>
        <v/>
      </c>
      <c r="C2978" s="10">
        <f>IF(Offerte!$A97="","",Offerte!$C97)</f>
        <v/>
      </c>
      <c r="D2978" s="10" t="inlineStr">
        <is>
          <t>G.3.1</t>
        </is>
      </c>
      <c r="E2978" s="10" t="inlineStr">
        <is>
          <t>G</t>
        </is>
      </c>
      <c r="F2978" s="10" t="inlineStr">
        <is>
          <t>T</t>
        </is>
      </c>
      <c r="G2978" s="10" t="inlineStr">
        <is>
          <t>tabular</t>
        </is>
      </c>
      <c r="H2978" s="10" t="n">
        <v>1</v>
      </c>
      <c r="I2978" s="10" t="inlineStr">
        <is>
          <t>Certificazioni di responsabilità sociale</t>
        </is>
      </c>
      <c r="J2978" s="20" t="n"/>
      <c r="K2978" s="20" t="n"/>
      <c r="L2978" s="20" t="n"/>
      <c r="M2978" s="20" t="n"/>
      <c r="N2978" s="21">
        <f>IF($A2978="","",IF(IFERROR(VALUE($M2978),0)=1,1,0))</f>
        <v/>
      </c>
      <c r="O2978" s="21">
        <f>IF($A2978="",0,IF(OR($S2978&lt;&gt;1,COUNTA($J2978:$M2978)=0),0,IF($N2978=1,$H2978,0)))</f>
        <v/>
      </c>
      <c r="P2978" s="10" t="inlineStr">
        <is>
          <t>sì/no</t>
        </is>
      </c>
      <c r="Q2978" s="21">
        <f>IF($A2978="","",$A2978&amp;"|"&amp;$C2978)</f>
        <v/>
      </c>
      <c r="R2978" s="21">
        <f>IF($A2978="","",$A2978&amp;"|"&amp;$C2978&amp;"|"&amp;$D2978)</f>
        <v/>
      </c>
      <c r="S2978" s="21">
        <f>IF($A2978="","",IFERROR(INDEX(Offerte!$D$2:$D$200,MATCH($Q2978,Offerte!$L$2:$L$200,0)),0))</f>
        <v/>
      </c>
      <c r="T2978" s="21">
        <f>IF($A2978="","",IFERROR(INDEX(Offerte!$G$2:$G$200,MATCH($Q2978,Offerte!$L$2:$L$200,0)),"NO"))</f>
        <v/>
      </c>
    </row>
    <row r="2979">
      <c r="A2979" s="10">
        <f>IF(Offerte!$A97="","",Offerte!$A97)</f>
        <v/>
      </c>
      <c r="B2979" s="10">
        <f>IF(Offerte!$A97="","",Offerte!$B97)</f>
        <v/>
      </c>
      <c r="C2979" s="10">
        <f>IF(Offerte!$A97="","",Offerte!$C97)</f>
        <v/>
      </c>
      <c r="D2979" s="10" t="inlineStr">
        <is>
          <t>G.4.1</t>
        </is>
      </c>
      <c r="E2979" s="10" t="inlineStr">
        <is>
          <t>G</t>
        </is>
      </c>
      <c r="F2979" s="10" t="inlineStr">
        <is>
          <t>D</t>
        </is>
      </c>
      <c r="G2979" s="10" t="inlineStr">
        <is>
          <t>discretionary</t>
        </is>
      </c>
      <c r="H2979" s="10" t="n">
        <v>2</v>
      </c>
      <c r="I2979" s="10" t="inlineStr">
        <is>
          <t>Qualità del piano di formazione del personale</t>
        </is>
      </c>
      <c r="J2979" s="20" t="n"/>
      <c r="K2979" s="20" t="n"/>
      <c r="L2979" s="20" t="n"/>
      <c r="M2979" s="20" t="n"/>
      <c r="N2979" s="21">
        <f>IF($A2979="","",MAX(0,MIN(1,IFERROR(VALUE($M2979),0))))</f>
        <v/>
      </c>
      <c r="O2979" s="21">
        <f>IF($A2979="",0,IF(OR($S2979&lt;&gt;1,COUNTA($J2979:$M2979)=0),0,IF(SUMPRODUCT(MAX(($C$5:$C$6173=$C2979)*($D$5:$D$6173=$D2979)*($S$5:$S$6173=1)*IFERROR($N$5:$N$6173*1,0)))&gt;0,ROUND($H2979*($N2979/SUMPRODUCT(MAX(($C$5:$C$6173=$C2979)*($D$5:$D$6173=$D2979)*($S$5:$S$6173=1)*IFERROR($N$5:$N$6173*1,0)))),4),0)))</f>
        <v/>
      </c>
      <c r="P2979" s="10" t="inlineStr">
        <is>
          <t>coeff.</t>
        </is>
      </c>
      <c r="Q2979" s="21">
        <f>IF($A2979="","",$A2979&amp;"|"&amp;$C2979)</f>
        <v/>
      </c>
      <c r="R2979" s="21">
        <f>IF($A2979="","",$A2979&amp;"|"&amp;$C2979&amp;"|"&amp;$D2979)</f>
        <v/>
      </c>
      <c r="S2979" s="21">
        <f>IF($A2979="","",IFERROR(INDEX(Offerte!$D$2:$D$200,MATCH($Q2979,Offerte!$L$2:$L$200,0)),0))</f>
        <v/>
      </c>
      <c r="T2979" s="21">
        <f>IF($A2979="","",IFERROR(INDEX(Offerte!$G$2:$G$200,MATCH($Q2979,Offerte!$L$2:$L$200,0)),"NO"))</f>
        <v/>
      </c>
    </row>
    <row r="2980">
      <c r="A2980" s="10">
        <f>IF(Offerte!$A97="","",Offerte!$A97)</f>
        <v/>
      </c>
      <c r="B2980" s="10">
        <f>IF(Offerte!$A97="","",Offerte!$B97)</f>
        <v/>
      </c>
      <c r="C2980" s="10">
        <f>IF(Offerte!$A97="","",Offerte!$C97)</f>
        <v/>
      </c>
      <c r="D2980" s="10" t="inlineStr">
        <is>
          <t>G.5.1</t>
        </is>
      </c>
      <c r="E2980" s="10" t="inlineStr">
        <is>
          <t>G</t>
        </is>
      </c>
      <c r="F2980" s="10" t="inlineStr">
        <is>
          <t>T</t>
        </is>
      </c>
      <c r="G2980" s="10" t="inlineStr">
        <is>
          <t>tabular</t>
        </is>
      </c>
      <c r="H2980" s="10" t="n">
        <v>1</v>
      </c>
      <c r="I2980" s="10" t="inlineStr">
        <is>
          <t>Impegno al mantenimento delle garanzie del contratto di secondo livello del gestore uscente</t>
        </is>
      </c>
      <c r="J2980" s="20" t="n"/>
      <c r="K2980" s="20" t="n"/>
      <c r="L2980" s="20" t="n"/>
      <c r="M2980" s="20" t="n"/>
      <c r="N2980" s="21">
        <f>IF($A2980="","",IF(IFERROR(VALUE($M2980),0)=1,1,0))</f>
        <v/>
      </c>
      <c r="O2980" s="21">
        <f>IF($A2980="",0,IF(OR($S2980&lt;&gt;1,COUNTA($J2980:$M2980)=0),0,IF($N2980=1,$H2980,0)))</f>
        <v/>
      </c>
      <c r="P2980" s="10" t="inlineStr">
        <is>
          <t>sì/no</t>
        </is>
      </c>
      <c r="Q2980" s="21">
        <f>IF($A2980="","",$A2980&amp;"|"&amp;$C2980)</f>
        <v/>
      </c>
      <c r="R2980" s="21">
        <f>IF($A2980="","",$A2980&amp;"|"&amp;$C2980&amp;"|"&amp;$D2980)</f>
        <v/>
      </c>
      <c r="S2980" s="21">
        <f>IF($A2980="","",IFERROR(INDEX(Offerte!$D$2:$D$200,MATCH($Q2980,Offerte!$L$2:$L$200,0)),0))</f>
        <v/>
      </c>
      <c r="T2980" s="21">
        <f>IF($A2980="","",IFERROR(INDEX(Offerte!$G$2:$G$200,MATCH($Q2980,Offerte!$L$2:$L$200,0)),"NO"))</f>
        <v/>
      </c>
    </row>
    <row r="2981">
      <c r="A2981" s="10">
        <f>IF(Offerte!$A98="","",Offerte!$A98)</f>
        <v/>
      </c>
      <c r="B2981" s="10">
        <f>IF(Offerte!$A98="","",Offerte!$B98)</f>
        <v/>
      </c>
      <c r="C2981" s="10">
        <f>IF(Offerte!$A98="","",Offerte!$C98)</f>
        <v/>
      </c>
      <c r="D2981" s="10" t="inlineStr">
        <is>
          <t>A.1.1</t>
        </is>
      </c>
      <c r="E2981" s="10" t="inlineStr">
        <is>
          <t>A</t>
        </is>
      </c>
      <c r="F2981" s="10" t="inlineStr">
        <is>
          <t>Q</t>
        </is>
      </c>
      <c r="G2981" s="10" t="inlineStr">
        <is>
          <t>higher</t>
        </is>
      </c>
      <c r="H2981" s="10" t="n">
        <v>3</v>
      </c>
      <c r="I2981" s="10" t="inlineStr">
        <is>
          <t>Tasso aggiuntivo di corse controllate</t>
        </is>
      </c>
      <c r="J2981" s="20" t="n"/>
      <c r="K2981" s="20" t="n"/>
      <c r="L2981" s="20" t="n"/>
      <c r="M2981" s="20" t="n"/>
      <c r="N2981" s="21">
        <f>IF($A2981="","",IFERROR(VALUE($K2981)/VALUE($L2981)*100,IFERROR(VALUE($J2981),0)))</f>
        <v/>
      </c>
      <c r="O2981" s="21">
        <f>IF($A2981="",0,IF(OR($S2981&lt;&gt;1,COUNTA($J2981:$M2981)=0),0,IF(SUMPRODUCT(MAX(($C$5:$C$6173=$C2981)*($D$5:$D$6173=$D2981)*($S$5:$S$6173=1)*IFERROR($N$5:$N$6173*1,0)))&gt;0,ROUND($H2981*($N2981/SUMPRODUCT(MAX(($C$5:$C$6173=$C2981)*($D$5:$D$6173=$D2981)*($S$5:$S$6173=1)*IFERROR($N$5:$N$6173*1,0)))),4),0)))</f>
        <v/>
      </c>
      <c r="P2981" s="10" t="inlineStr">
        <is>
          <t>Corse controllate annue / Corse programmate annue</t>
        </is>
      </c>
      <c r="Q2981" s="21">
        <f>IF($A2981="","",$A2981&amp;"|"&amp;$C2981)</f>
        <v/>
      </c>
      <c r="R2981" s="21">
        <f>IF($A2981="","",$A2981&amp;"|"&amp;$C2981&amp;"|"&amp;$D2981)</f>
        <v/>
      </c>
      <c r="S2981" s="21">
        <f>IF($A2981="","",IFERROR(INDEX(Offerte!$D$2:$D$200,MATCH($Q2981,Offerte!$L$2:$L$200,0)),0))</f>
        <v/>
      </c>
      <c r="T2981" s="21">
        <f>IF($A2981="","",IFERROR(INDEX(Offerte!$G$2:$G$200,MATCH($Q2981,Offerte!$L$2:$L$200,0)),"NO"))</f>
        <v/>
      </c>
    </row>
    <row r="2982">
      <c r="A2982" s="10">
        <f>IF(Offerte!$A98="","",Offerte!$A98)</f>
        <v/>
      </c>
      <c r="B2982" s="10">
        <f>IF(Offerte!$A98="","",Offerte!$B98)</f>
        <v/>
      </c>
      <c r="C2982" s="10">
        <f>IF(Offerte!$A98="","",Offerte!$C98)</f>
        <v/>
      </c>
      <c r="D2982" s="10" t="inlineStr">
        <is>
          <t>A.1.2</t>
        </is>
      </c>
      <c r="E2982" s="10" t="inlineStr">
        <is>
          <t>A</t>
        </is>
      </c>
      <c r="F2982" s="10" t="inlineStr">
        <is>
          <t>Q</t>
        </is>
      </c>
      <c r="G2982" s="10" t="inlineStr">
        <is>
          <t>higher</t>
        </is>
      </c>
      <c r="H2982" s="10" t="n">
        <v>4</v>
      </c>
      <c r="I2982" s="10" t="inlineStr">
        <is>
          <t>Numero aggiuntivo di passeggeri controllati</t>
        </is>
      </c>
      <c r="J2982" s="20" t="n"/>
      <c r="K2982" s="20" t="n"/>
      <c r="L2982" s="20" t="n"/>
      <c r="M2982" s="20" t="n"/>
      <c r="N2982" s="21">
        <f>IF($A2982="","",IFERROR(VALUE($J2982),0))</f>
        <v/>
      </c>
      <c r="O2982" s="21">
        <f>IF($A2982="",0,IF(OR($S2982&lt;&gt;1,COUNTA($J2982:$M2982)=0),0,IF(SUMPRODUCT(MAX(($C$5:$C$6173=$C2982)*($D$5:$D$6173=$D2982)*($S$5:$S$6173=1)*IFERROR($N$5:$N$6173*1,0)))&gt;0,ROUND($H2982*($N2982/SUMPRODUCT(MAX(($C$5:$C$6173=$C2982)*($D$5:$D$6173=$D2982)*($S$5:$S$6173=1)*IFERROR($N$5:$N$6173*1,0)))),4),0)))</f>
        <v/>
      </c>
      <c r="P2982" s="10" t="inlineStr">
        <is>
          <t>passeggeri/anno</t>
        </is>
      </c>
      <c r="Q2982" s="21">
        <f>IF($A2982="","",$A2982&amp;"|"&amp;$C2982)</f>
        <v/>
      </c>
      <c r="R2982" s="21">
        <f>IF($A2982="","",$A2982&amp;"|"&amp;$C2982&amp;"|"&amp;$D2982)</f>
        <v/>
      </c>
      <c r="S2982" s="21">
        <f>IF($A2982="","",IFERROR(INDEX(Offerte!$D$2:$D$200,MATCH($Q2982,Offerte!$L$2:$L$200,0)),0))</f>
        <v/>
      </c>
      <c r="T2982" s="21">
        <f>IF($A2982="","",IFERROR(INDEX(Offerte!$G$2:$G$200,MATCH($Q2982,Offerte!$L$2:$L$200,0)),"NO"))</f>
        <v/>
      </c>
    </row>
    <row r="2983">
      <c r="A2983" s="10">
        <f>IF(Offerte!$A98="","",Offerte!$A98)</f>
        <v/>
      </c>
      <c r="B2983" s="10">
        <f>IF(Offerte!$A98="","",Offerte!$B98)</f>
        <v/>
      </c>
      <c r="C2983" s="10">
        <f>IF(Offerte!$A98="","",Offerte!$C98)</f>
        <v/>
      </c>
      <c r="D2983" s="10" t="inlineStr">
        <is>
          <t>B.1.1</t>
        </is>
      </c>
      <c r="E2983" s="10" t="inlineStr">
        <is>
          <t>B</t>
        </is>
      </c>
      <c r="F2983" s="10" t="inlineStr">
        <is>
          <t>Q</t>
        </is>
      </c>
      <c r="G2983" s="10" t="inlineStr">
        <is>
          <t>higher</t>
        </is>
      </c>
      <c r="H2983" s="10" t="n">
        <v>3</v>
      </c>
      <c r="I2983" s="10" t="inlineStr">
        <is>
          <t>Incremento dei posti offerti nelle fasce di punta</t>
        </is>
      </c>
      <c r="J2983" s="20" t="n"/>
      <c r="K2983" s="20" t="n"/>
      <c r="L2983" s="20" t="n"/>
      <c r="M2983" s="20" t="n"/>
      <c r="N2983" s="21">
        <f>IF($A2983="","",IFERROR(VALUE($J2983),0))</f>
        <v/>
      </c>
      <c r="O2983" s="21">
        <f>IF($A2983="",0,IF(OR($S2983&lt;&gt;1,COUNTA($J2983:$M2983)=0),0,IF(SUMPRODUCT(MAX(($C$5:$C$6173=$C2983)*($D$5:$D$6173=$D2983)*($S$5:$S$6173=1)*IFERROR($N$5:$N$6173*1,0)))&gt;0,ROUND($H2983*($N2983/SUMPRODUCT(MAX(($C$5:$C$6173=$C2983)*($D$5:$D$6173=$D2983)*($S$5:$S$6173=1)*IFERROR($N$5:$N$6173*1,0)))),4),0)))</f>
        <v/>
      </c>
      <c r="P2983" s="10" t="inlineStr">
        <is>
          <t>posti*km</t>
        </is>
      </c>
      <c r="Q2983" s="21">
        <f>IF($A2983="","",$A2983&amp;"|"&amp;$C2983)</f>
        <v/>
      </c>
      <c r="R2983" s="21">
        <f>IF($A2983="","",$A2983&amp;"|"&amp;$C2983&amp;"|"&amp;$D2983)</f>
        <v/>
      </c>
      <c r="S2983" s="21">
        <f>IF($A2983="","",IFERROR(INDEX(Offerte!$D$2:$D$200,MATCH($Q2983,Offerte!$L$2:$L$200,0)),0))</f>
        <v/>
      </c>
      <c r="T2983" s="21">
        <f>IF($A2983="","",IFERROR(INDEX(Offerte!$G$2:$G$200,MATCH($Q2983,Offerte!$L$2:$L$200,0)),"NO"))</f>
        <v/>
      </c>
    </row>
    <row r="2984">
      <c r="A2984" s="10">
        <f>IF(Offerte!$A98="","",Offerte!$A98)</f>
        <v/>
      </c>
      <c r="B2984" s="10">
        <f>IF(Offerte!$A98="","",Offerte!$B98)</f>
        <v/>
      </c>
      <c r="C2984" s="10">
        <f>IF(Offerte!$A98="","",Offerte!$C98)</f>
        <v/>
      </c>
      <c r="D2984" s="10" t="inlineStr">
        <is>
          <t>B.2.1</t>
        </is>
      </c>
      <c r="E2984" s="10" t="inlineStr">
        <is>
          <t>B</t>
        </is>
      </c>
      <c r="F2984" s="10" t="inlineStr">
        <is>
          <t>Q</t>
        </is>
      </c>
      <c r="G2984" s="10" t="inlineStr">
        <is>
          <t>higher</t>
        </is>
      </c>
      <c r="H2984" s="10" t="n">
        <v>4</v>
      </c>
      <c r="I2984" s="10" t="inlineStr">
        <is>
          <t>Corse aggiuntive nell'arco giornaliero base</t>
        </is>
      </c>
      <c r="J2984" s="20" t="n"/>
      <c r="K2984" s="20" t="n"/>
      <c r="L2984" s="20" t="n"/>
      <c r="M2984" s="20" t="n"/>
      <c r="N2984" s="21">
        <f>IF($A2984="","",IFERROR(VALUE($J2984),0))</f>
        <v/>
      </c>
      <c r="O2984" s="21">
        <f>IF($A2984="",0,IF(OR($S2984&lt;&gt;1,COUNTA($J2984:$M2984)=0),0,IF(SUMPRODUCT(MAX(($C$5:$C$6173=$C2984)*($D$5:$D$6173=$D2984)*($S$5:$S$6173=1)*IFERROR($N$5:$N$6173*1,0)))&gt;0,ROUND($H2984*($N2984/SUMPRODUCT(MAX(($C$5:$C$6173=$C2984)*($D$5:$D$6173=$D2984)*($S$5:$S$6173=1)*IFERROR($N$5:$N$6173*1,0)))),4),0)))</f>
        <v/>
      </c>
      <c r="P2984" s="10" t="inlineStr">
        <is>
          <t>corse</t>
        </is>
      </c>
      <c r="Q2984" s="21">
        <f>IF($A2984="","",$A2984&amp;"|"&amp;$C2984)</f>
        <v/>
      </c>
      <c r="R2984" s="21">
        <f>IF($A2984="","",$A2984&amp;"|"&amp;$C2984&amp;"|"&amp;$D2984)</f>
        <v/>
      </c>
      <c r="S2984" s="21">
        <f>IF($A2984="","",IFERROR(INDEX(Offerte!$D$2:$D$200,MATCH($Q2984,Offerte!$L$2:$L$200,0)),0))</f>
        <v/>
      </c>
      <c r="T2984" s="21">
        <f>IF($A2984="","",IFERROR(INDEX(Offerte!$G$2:$G$200,MATCH($Q2984,Offerte!$L$2:$L$200,0)),"NO"))</f>
        <v/>
      </c>
    </row>
    <row r="2985">
      <c r="A2985" s="10">
        <f>IF(Offerte!$A98="","",Offerte!$A98)</f>
        <v/>
      </c>
      <c r="B2985" s="10">
        <f>IF(Offerte!$A98="","",Offerte!$B98)</f>
        <v/>
      </c>
      <c r="C2985" s="10">
        <f>IF(Offerte!$A98="","",Offerte!$C98)</f>
        <v/>
      </c>
      <c r="D2985" s="10" t="inlineStr">
        <is>
          <t>B.3.1</t>
        </is>
      </c>
      <c r="E2985" s="10" t="inlineStr">
        <is>
          <t>B</t>
        </is>
      </c>
      <c r="F2985" s="10" t="inlineStr">
        <is>
          <t>Q</t>
        </is>
      </c>
      <c r="G2985" s="10" t="inlineStr">
        <is>
          <t>higher</t>
        </is>
      </c>
      <c r="H2985" s="10" t="n">
        <v>2</v>
      </c>
      <c r="I2985" s="10" t="inlineStr">
        <is>
          <t>Numero di corse aggiuntive per allungamento dell'arco di servizio giornaliero nelle fasce serali</t>
        </is>
      </c>
      <c r="J2985" s="20" t="n"/>
      <c r="K2985" s="20" t="n"/>
      <c r="L2985" s="20" t="n"/>
      <c r="M2985" s="20" t="n"/>
      <c r="N2985" s="21">
        <f>IF($A2985="","",IFERROR(VALUE($J2985),0))</f>
        <v/>
      </c>
      <c r="O2985" s="21">
        <f>IF($A2985="",0,IF(OR($S2985&lt;&gt;1,COUNTA($J2985:$M2985)=0),0,IF(SUMPRODUCT(MAX(($C$5:$C$6173=$C2985)*($D$5:$D$6173=$D2985)*($S$5:$S$6173=1)*IFERROR($N$5:$N$6173*1,0)))&gt;0,ROUND($H2985*($N2985/SUMPRODUCT(MAX(($C$5:$C$6173=$C2985)*($D$5:$D$6173=$D2985)*($S$5:$S$6173=1)*IFERROR($N$5:$N$6173*1,0)))),4),0)))</f>
        <v/>
      </c>
      <c r="P2985" s="10" t="inlineStr">
        <is>
          <t>corse</t>
        </is>
      </c>
      <c r="Q2985" s="21">
        <f>IF($A2985="","",$A2985&amp;"|"&amp;$C2985)</f>
        <v/>
      </c>
      <c r="R2985" s="21">
        <f>IF($A2985="","",$A2985&amp;"|"&amp;$C2985&amp;"|"&amp;$D2985)</f>
        <v/>
      </c>
      <c r="S2985" s="21">
        <f>IF($A2985="","",IFERROR(INDEX(Offerte!$D$2:$D$200,MATCH($Q2985,Offerte!$L$2:$L$200,0)),0))</f>
        <v/>
      </c>
      <c r="T2985" s="21">
        <f>IF($A2985="","",IFERROR(INDEX(Offerte!$G$2:$G$200,MATCH($Q2985,Offerte!$L$2:$L$200,0)),"NO"))</f>
        <v/>
      </c>
    </row>
    <row r="2986">
      <c r="A2986" s="10">
        <f>IF(Offerte!$A98="","",Offerte!$A98)</f>
        <v/>
      </c>
      <c r="B2986" s="10">
        <f>IF(Offerte!$A98="","",Offerte!$B98)</f>
        <v/>
      </c>
      <c r="C2986" s="10">
        <f>IF(Offerte!$A98="","",Offerte!$C98)</f>
        <v/>
      </c>
      <c r="D2986" s="10" t="inlineStr">
        <is>
          <t>B.4.1</t>
        </is>
      </c>
      <c r="E2986" s="10" t="inlineStr">
        <is>
          <t>B</t>
        </is>
      </c>
      <c r="F2986" s="10" t="inlineStr">
        <is>
          <t>Q</t>
        </is>
      </c>
      <c r="G2986" s="10" t="inlineStr">
        <is>
          <t>higher</t>
        </is>
      </c>
      <c r="H2986" s="10" t="n">
        <v>3</v>
      </c>
      <c r="I2986" s="10" t="inlineStr">
        <is>
          <t>Percorrenze aggiuntive offerte nel Programma d'esercizio delle prime due fasi attuative</t>
        </is>
      </c>
      <c r="J2986" s="20" t="n"/>
      <c r="K2986" s="20" t="n"/>
      <c r="L2986" s="20" t="n"/>
      <c r="M2986" s="20" t="n"/>
      <c r="N2986" s="21">
        <f>IF($A2986="","",IFERROR(VALUE($J2986),0))</f>
        <v/>
      </c>
      <c r="O2986" s="21">
        <f>IF($A2986="",0,IF(OR($S2986&lt;&gt;1,COUNTA($J2986:$M2986)=0),0,IF(SUMPRODUCT(MAX(($C$5:$C$6173=$C2986)*($D$5:$D$6173=$D2986)*($S$5:$S$6173=1)*IFERROR($N$5:$N$6173*1,0)))&gt;0,ROUND($H2986*($N2986/SUMPRODUCT(MAX(($C$5:$C$6173=$C2986)*($D$5:$D$6173=$D2986)*($S$5:$S$6173=1)*IFERROR($N$5:$N$6173*1,0)))),4),0)))</f>
        <v/>
      </c>
      <c r="P2986" s="10" t="inlineStr">
        <is>
          <t>vett*km</t>
        </is>
      </c>
      <c r="Q2986" s="21">
        <f>IF($A2986="","",$A2986&amp;"|"&amp;$C2986)</f>
        <v/>
      </c>
      <c r="R2986" s="21">
        <f>IF($A2986="","",$A2986&amp;"|"&amp;$C2986&amp;"|"&amp;$D2986)</f>
        <v/>
      </c>
      <c r="S2986" s="21">
        <f>IF($A2986="","",IFERROR(INDEX(Offerte!$D$2:$D$200,MATCH($Q2986,Offerte!$L$2:$L$200,0)),0))</f>
        <v/>
      </c>
      <c r="T2986" s="21">
        <f>IF($A2986="","",IFERROR(INDEX(Offerte!$G$2:$G$200,MATCH($Q2986,Offerte!$L$2:$L$200,0)),"NO"))</f>
        <v/>
      </c>
    </row>
    <row r="2987">
      <c r="A2987" s="10">
        <f>IF(Offerte!$A98="","",Offerte!$A98)</f>
        <v/>
      </c>
      <c r="B2987" s="10">
        <f>IF(Offerte!$A98="","",Offerte!$B98)</f>
        <v/>
      </c>
      <c r="C2987" s="10">
        <f>IF(Offerte!$A98="","",Offerte!$C98)</f>
        <v/>
      </c>
      <c r="D2987" s="10" t="inlineStr">
        <is>
          <t>B.5.1</t>
        </is>
      </c>
      <c r="E2987" s="10" t="inlineStr">
        <is>
          <t>B</t>
        </is>
      </c>
      <c r="F2987" s="10" t="inlineStr">
        <is>
          <t>D</t>
        </is>
      </c>
      <c r="G2987" s="10" t="inlineStr">
        <is>
          <t>discretionary</t>
        </is>
      </c>
      <c r="H2987" s="10" t="n">
        <v>2</v>
      </c>
      <c r="I2987" s="10" t="inlineStr">
        <is>
          <t>Efficacia del progetto di servizi complementari DRT</t>
        </is>
      </c>
      <c r="J2987" s="20" t="n"/>
      <c r="K2987" s="20" t="n"/>
      <c r="L2987" s="20" t="n"/>
      <c r="M2987" s="20" t="n"/>
      <c r="N2987" s="21">
        <f>IF($A2987="","",MAX(0,MIN(1,IFERROR(VALUE($M2987),0))))</f>
        <v/>
      </c>
      <c r="O2987" s="21">
        <f>IF($A2987="",0,IF(OR($S2987&lt;&gt;1,COUNTA($J2987:$M2987)=0),0,IF(SUMPRODUCT(MAX(($C$5:$C$6173=$C2987)*($D$5:$D$6173=$D2987)*($S$5:$S$6173=1)*IFERROR($N$5:$N$6173*1,0)))&gt;0,ROUND($H2987*($N2987/SUMPRODUCT(MAX(($C$5:$C$6173=$C2987)*($D$5:$D$6173=$D2987)*($S$5:$S$6173=1)*IFERROR($N$5:$N$6173*1,0)))),4),0)))</f>
        <v/>
      </c>
      <c r="P2987" s="10" t="inlineStr">
        <is>
          <t>coeff.</t>
        </is>
      </c>
      <c r="Q2987" s="21">
        <f>IF($A2987="","",$A2987&amp;"|"&amp;$C2987)</f>
        <v/>
      </c>
      <c r="R2987" s="21">
        <f>IF($A2987="","",$A2987&amp;"|"&amp;$C2987&amp;"|"&amp;$D2987)</f>
        <v/>
      </c>
      <c r="S2987" s="21">
        <f>IF($A2987="","",IFERROR(INDEX(Offerte!$D$2:$D$200,MATCH($Q2987,Offerte!$L$2:$L$200,0)),0))</f>
        <v/>
      </c>
      <c r="T2987" s="21">
        <f>IF($A2987="","",IFERROR(INDEX(Offerte!$G$2:$G$200,MATCH($Q2987,Offerte!$L$2:$L$200,0)),"NO"))</f>
        <v/>
      </c>
    </row>
    <row r="2988">
      <c r="A2988" s="10">
        <f>IF(Offerte!$A98="","",Offerte!$A98)</f>
        <v/>
      </c>
      <c r="B2988" s="10">
        <f>IF(Offerte!$A98="","",Offerte!$B98)</f>
        <v/>
      </c>
      <c r="C2988" s="10">
        <f>IF(Offerte!$A98="","",Offerte!$C98)</f>
        <v/>
      </c>
      <c r="D2988" s="10" t="inlineStr">
        <is>
          <t>C.1.1</t>
        </is>
      </c>
      <c r="E2988" s="10" t="inlineStr">
        <is>
          <t>C</t>
        </is>
      </c>
      <c r="F2988" s="10" t="inlineStr">
        <is>
          <t>Q</t>
        </is>
      </c>
      <c r="G2988" s="10" t="inlineStr">
        <is>
          <t>higher</t>
        </is>
      </c>
      <c r="H2988" s="10" t="n">
        <v>2</v>
      </c>
      <c r="I2988" s="10" t="inlineStr">
        <is>
          <t>Tasso di copertura del servizio con telecamere BSD</t>
        </is>
      </c>
      <c r="J2988" s="20" t="n"/>
      <c r="K2988" s="20" t="n"/>
      <c r="L2988" s="20" t="n"/>
      <c r="M2988" s="20" t="n"/>
      <c r="N2988" s="21">
        <f>IF($A2988="","",IFERROR(VALUE($K2988)/VALUE($L2988),IFERROR(VALUE($J2988),0)))</f>
        <v/>
      </c>
      <c r="O2988" s="21">
        <f>IF($A2988="",0,IF(OR($S2988&lt;&gt;1,COUNTA($J2988:$M2988)=0),0,IF(SUMPRODUCT(MAX(($C$5:$C$6173=$C2988)*($D$5:$D$6173=$D2988)*($S$5:$S$6173=1)*IFERROR($N$5:$N$6173*1,0)))&gt;0,ROUND($H2988*($N2988/SUMPRODUCT(MAX(($C$5:$C$6173=$C2988)*($D$5:$D$6173=$D2988)*($S$5:$S$6173=1)*IFERROR($N$5:$N$6173*1,0)))),4),0)))</f>
        <v/>
      </c>
      <c r="P2988" s="10" t="inlineStr">
        <is>
          <t>Autobus attrezzati con telecamere BSD / Autobus totali in offerta, incluse scorte</t>
        </is>
      </c>
      <c r="Q2988" s="21">
        <f>IF($A2988="","",$A2988&amp;"|"&amp;$C2988)</f>
        <v/>
      </c>
      <c r="R2988" s="21">
        <f>IF($A2988="","",$A2988&amp;"|"&amp;$C2988&amp;"|"&amp;$D2988)</f>
        <v/>
      </c>
      <c r="S2988" s="21">
        <f>IF($A2988="","",IFERROR(INDEX(Offerte!$D$2:$D$200,MATCH($Q2988,Offerte!$L$2:$L$200,0)),0))</f>
        <v/>
      </c>
      <c r="T2988" s="21">
        <f>IF($A2988="","",IFERROR(INDEX(Offerte!$G$2:$G$200,MATCH($Q2988,Offerte!$L$2:$L$200,0)),"NO"))</f>
        <v/>
      </c>
    </row>
    <row r="2989">
      <c r="A2989" s="10">
        <f>IF(Offerte!$A98="","",Offerte!$A98)</f>
        <v/>
      </c>
      <c r="B2989" s="10">
        <f>IF(Offerte!$A98="","",Offerte!$B98)</f>
        <v/>
      </c>
      <c r="C2989" s="10">
        <f>IF(Offerte!$A98="","",Offerte!$C98)</f>
        <v/>
      </c>
      <c r="D2989" s="10" t="inlineStr">
        <is>
          <t>C.1.2</t>
        </is>
      </c>
      <c r="E2989" s="10" t="inlineStr">
        <is>
          <t>C</t>
        </is>
      </c>
      <c r="F2989" s="10" t="inlineStr">
        <is>
          <t>Q</t>
        </is>
      </c>
      <c r="G2989" s="10" t="inlineStr">
        <is>
          <t>higher</t>
        </is>
      </c>
      <c r="H2989" s="10" t="n">
        <v>2</v>
      </c>
      <c r="I2989" s="10" t="inlineStr">
        <is>
          <t>Tasso di copertura del servizio con telecamere ADAS</t>
        </is>
      </c>
      <c r="J2989" s="20" t="n"/>
      <c r="K2989" s="20" t="n"/>
      <c r="L2989" s="20" t="n"/>
      <c r="M2989" s="20" t="n"/>
      <c r="N2989" s="21">
        <f>IF($A2989="","",IFERROR(VALUE($K2989)/VALUE($L2989),IFERROR(VALUE($J2989),0)))</f>
        <v/>
      </c>
      <c r="O2989" s="21">
        <f>IF($A2989="",0,IF(OR($S2989&lt;&gt;1,COUNTA($J2989:$M2989)=0),0,IF(SUMPRODUCT(MAX(($C$5:$C$6173=$C2989)*($D$5:$D$6173=$D2989)*($S$5:$S$6173=1)*IFERROR($N$5:$N$6173*1,0)))&gt;0,ROUND($H2989*($N2989/SUMPRODUCT(MAX(($C$5:$C$6173=$C2989)*($D$5:$D$6173=$D2989)*($S$5:$S$6173=1)*IFERROR($N$5:$N$6173*1,0)))),4),0)))</f>
        <v/>
      </c>
      <c r="P2989" s="10" t="inlineStr">
        <is>
          <t>Autobus attrezzati con telecamere ADAS / Autobus totali in offerta, incluse scorte</t>
        </is>
      </c>
      <c r="Q2989" s="21">
        <f>IF($A2989="","",$A2989&amp;"|"&amp;$C2989)</f>
        <v/>
      </c>
      <c r="R2989" s="21">
        <f>IF($A2989="","",$A2989&amp;"|"&amp;$C2989&amp;"|"&amp;$D2989)</f>
        <v/>
      </c>
      <c r="S2989" s="21">
        <f>IF($A2989="","",IFERROR(INDEX(Offerte!$D$2:$D$200,MATCH($Q2989,Offerte!$L$2:$L$200,0)),0))</f>
        <v/>
      </c>
      <c r="T2989" s="21">
        <f>IF($A2989="","",IFERROR(INDEX(Offerte!$G$2:$G$200,MATCH($Q2989,Offerte!$L$2:$L$200,0)),"NO"))</f>
        <v/>
      </c>
    </row>
    <row r="2990">
      <c r="A2990" s="10">
        <f>IF(Offerte!$A98="","",Offerte!$A98)</f>
        <v/>
      </c>
      <c r="B2990" s="10">
        <f>IF(Offerte!$A98="","",Offerte!$B98)</f>
        <v/>
      </c>
      <c r="C2990" s="10">
        <f>IF(Offerte!$A98="","",Offerte!$C98)</f>
        <v/>
      </c>
      <c r="D2990" s="10" t="inlineStr">
        <is>
          <t>C.2.1</t>
        </is>
      </c>
      <c r="E2990" s="10" t="inlineStr">
        <is>
          <t>C</t>
        </is>
      </c>
      <c r="F2990" s="10" t="inlineStr">
        <is>
          <t>Q</t>
        </is>
      </c>
      <c r="G2990" s="10" t="inlineStr">
        <is>
          <t>higher</t>
        </is>
      </c>
      <c r="H2990" s="10" t="n">
        <v>3</v>
      </c>
      <c r="I2990" s="10" t="inlineStr">
        <is>
          <t>Tasso di copertura del servizio con telecamere di bordo di videosorveglianza</t>
        </is>
      </c>
      <c r="J2990" s="20" t="n"/>
      <c r="K2990" s="20" t="n"/>
      <c r="L2990" s="20" t="n"/>
      <c r="M2990" s="20" t="n"/>
      <c r="N2990" s="21">
        <f>IF($A2990="","",IFERROR(VALUE($K2990)/VALUE($L2990),IFERROR(VALUE($J2990),0)))</f>
        <v/>
      </c>
      <c r="O2990" s="21">
        <f>IF($A2990="",0,IF(OR($S2990&lt;&gt;1,COUNTA($J2990:$M2990)=0),0,IF(SUMPRODUCT(MAX(($C$5:$C$6173=$C2990)*($D$5:$D$6173=$D2990)*($S$5:$S$6173=1)*IFERROR($N$5:$N$6173*1,0)))&gt;0,ROUND($H2990*($N2990/SUMPRODUCT(MAX(($C$5:$C$6173=$C2990)*($D$5:$D$6173=$D2990)*($S$5:$S$6173=1)*IFERROR($N$5:$N$6173*1,0)))),4),0)))</f>
        <v/>
      </c>
      <c r="P2990" s="10" t="inlineStr">
        <is>
          <t>Autobus attrezzati con videosorveglianza / Autobus totali in offerta, incluse scorte</t>
        </is>
      </c>
      <c r="Q2990" s="21">
        <f>IF($A2990="","",$A2990&amp;"|"&amp;$C2990)</f>
        <v/>
      </c>
      <c r="R2990" s="21">
        <f>IF($A2990="","",$A2990&amp;"|"&amp;$C2990&amp;"|"&amp;$D2990)</f>
        <v/>
      </c>
      <c r="S2990" s="21">
        <f>IF($A2990="","",IFERROR(INDEX(Offerte!$D$2:$D$200,MATCH($Q2990,Offerte!$L$2:$L$200,0)),0))</f>
        <v/>
      </c>
      <c r="T2990" s="21">
        <f>IF($A2990="","",IFERROR(INDEX(Offerte!$G$2:$G$200,MATCH($Q2990,Offerte!$L$2:$L$200,0)),"NO"))</f>
        <v/>
      </c>
    </row>
    <row r="2991">
      <c r="A2991" s="10">
        <f>IF(Offerte!$A98="","",Offerte!$A98)</f>
        <v/>
      </c>
      <c r="B2991" s="10">
        <f>IF(Offerte!$A98="","",Offerte!$B98)</f>
        <v/>
      </c>
      <c r="C2991" s="10">
        <f>IF(Offerte!$A98="","",Offerte!$C98)</f>
        <v/>
      </c>
      <c r="D2991" s="10" t="inlineStr">
        <is>
          <t>C.2.2</t>
        </is>
      </c>
      <c r="E2991" s="10" t="inlineStr">
        <is>
          <t>C</t>
        </is>
      </c>
      <c r="F2991" s="10" t="inlineStr">
        <is>
          <t>T</t>
        </is>
      </c>
      <c r="G2991" s="10" t="inlineStr">
        <is>
          <t>tabular</t>
        </is>
      </c>
      <c r="H2991" s="10" t="n">
        <v>1</v>
      </c>
      <c r="I2991" s="10" t="inlineStr">
        <is>
          <t>Software video/audio analisi per situazioni di pericolo</t>
        </is>
      </c>
      <c r="J2991" s="20" t="n"/>
      <c r="K2991" s="20" t="n"/>
      <c r="L2991" s="20" t="n"/>
      <c r="M2991" s="20" t="n"/>
      <c r="N2991" s="21">
        <f>IF($A2991="","",IF(IFERROR(VALUE($M2991),0)=1,1,0))</f>
        <v/>
      </c>
      <c r="O2991" s="21">
        <f>IF($A2991="",0,IF(OR($S2991&lt;&gt;1,COUNTA($J2991:$M2991)=0),0,IF($N2991=1,$H2991,0)))</f>
        <v/>
      </c>
      <c r="P2991" s="10" t="inlineStr">
        <is>
          <t>sì/no</t>
        </is>
      </c>
      <c r="Q2991" s="21">
        <f>IF($A2991="","",$A2991&amp;"|"&amp;$C2991)</f>
        <v/>
      </c>
      <c r="R2991" s="21">
        <f>IF($A2991="","",$A2991&amp;"|"&amp;$C2991&amp;"|"&amp;$D2991)</f>
        <v/>
      </c>
      <c r="S2991" s="21">
        <f>IF($A2991="","",IFERROR(INDEX(Offerte!$D$2:$D$200,MATCH($Q2991,Offerte!$L$2:$L$200,0)),0))</f>
        <v/>
      </c>
      <c r="T2991" s="21">
        <f>IF($A2991="","",IFERROR(INDEX(Offerte!$G$2:$G$200,MATCH($Q2991,Offerte!$L$2:$L$200,0)),"NO"))</f>
        <v/>
      </c>
    </row>
    <row r="2992">
      <c r="A2992" s="10">
        <f>IF(Offerte!$A98="","",Offerte!$A98)</f>
        <v/>
      </c>
      <c r="B2992" s="10">
        <f>IF(Offerte!$A98="","",Offerte!$B98)</f>
        <v/>
      </c>
      <c r="C2992" s="10">
        <f>IF(Offerte!$A98="","",Offerte!$C98)</f>
        <v/>
      </c>
      <c r="D2992" s="10" t="inlineStr">
        <is>
          <t>C.2.3</t>
        </is>
      </c>
      <c r="E2992" s="10" t="inlineStr">
        <is>
          <t>C</t>
        </is>
      </c>
      <c r="F2992" s="10" t="inlineStr">
        <is>
          <t>T</t>
        </is>
      </c>
      <c r="G2992" s="10" t="inlineStr">
        <is>
          <t>tabular</t>
        </is>
      </c>
      <c r="H2992" s="10" t="n">
        <v>1</v>
      </c>
      <c r="I2992" s="10" t="inlineStr">
        <is>
          <t>Collegamento con centrale qualificata di pronto intervento</t>
        </is>
      </c>
      <c r="J2992" s="20" t="n"/>
      <c r="K2992" s="20" t="n"/>
      <c r="L2992" s="20" t="n"/>
      <c r="M2992" s="20" t="n"/>
      <c r="N2992" s="21">
        <f>IF($A2992="","",IF(IFERROR(VALUE($M2992),0)=1,1,0))</f>
        <v/>
      </c>
      <c r="O2992" s="21">
        <f>IF($A2992="",0,IF(OR($S2992&lt;&gt;1,COUNTA($J2992:$M2992)=0),0,IF($N2992=1,$H2992,0)))</f>
        <v/>
      </c>
      <c r="P2992" s="10" t="inlineStr">
        <is>
          <t>sì/no</t>
        </is>
      </c>
      <c r="Q2992" s="21">
        <f>IF($A2992="","",$A2992&amp;"|"&amp;$C2992)</f>
        <v/>
      </c>
      <c r="R2992" s="21">
        <f>IF($A2992="","",$A2992&amp;"|"&amp;$C2992&amp;"|"&amp;$D2992)</f>
        <v/>
      </c>
      <c r="S2992" s="21">
        <f>IF($A2992="","",IFERROR(INDEX(Offerte!$D$2:$D$200,MATCH($Q2992,Offerte!$L$2:$L$200,0)),0))</f>
        <v/>
      </c>
      <c r="T2992" s="21">
        <f>IF($A2992="","",IFERROR(INDEX(Offerte!$G$2:$G$200,MATCH($Q2992,Offerte!$L$2:$L$200,0)),"NO"))</f>
        <v/>
      </c>
    </row>
    <row r="2993">
      <c r="A2993" s="10">
        <f>IF(Offerte!$A98="","",Offerte!$A98)</f>
        <v/>
      </c>
      <c r="B2993" s="10">
        <f>IF(Offerte!$A98="","",Offerte!$B98)</f>
        <v/>
      </c>
      <c r="C2993" s="10">
        <f>IF(Offerte!$A98="","",Offerte!$C98)</f>
        <v/>
      </c>
      <c r="D2993" s="10" t="inlineStr">
        <is>
          <t>C.2.4</t>
        </is>
      </c>
      <c r="E2993" s="10" t="inlineStr">
        <is>
          <t>C</t>
        </is>
      </c>
      <c r="F2993" s="10" t="inlineStr">
        <is>
          <t>Q</t>
        </is>
      </c>
      <c r="G2993" s="10" t="inlineStr">
        <is>
          <t>higher</t>
        </is>
      </c>
      <c r="H2993" s="10" t="n">
        <v>1</v>
      </c>
      <c r="I2993" s="10" t="inlineStr">
        <is>
          <t>Tasso di copertura del servizio con dispositivi per la chiamata di emergenza del conducente</t>
        </is>
      </c>
      <c r="J2993" s="20" t="n"/>
      <c r="K2993" s="20" t="n"/>
      <c r="L2993" s="20" t="n"/>
      <c r="M2993" s="20" t="n"/>
      <c r="N2993" s="21">
        <f>IF($A2993="","",IFERROR(VALUE($K2993)/VALUE($L2993),IFERROR(VALUE($J2993),0)))</f>
        <v/>
      </c>
      <c r="O2993" s="21">
        <f>IF($A2993="",0,IF(OR($S2993&lt;&gt;1,COUNTA($J2993:$M2993)=0),0,IF(SUMPRODUCT(MAX(($C$5:$C$6173=$C2993)*($D$5:$D$6173=$D2993)*($S$5:$S$6173=1)*IFERROR($N$5:$N$6173*1,0)))&gt;0,ROUND($H2993*($N2993/SUMPRODUCT(MAX(($C$5:$C$6173=$C2993)*($D$5:$D$6173=$D2993)*($S$5:$S$6173=1)*IFERROR($N$5:$N$6173*1,0)))),4),0)))</f>
        <v/>
      </c>
      <c r="P2993" s="10" t="inlineStr">
        <is>
          <t>Autobus attrezzati con chiamata di emergenza / Autobus totali in offerta, incluse scorte</t>
        </is>
      </c>
      <c r="Q2993" s="21">
        <f>IF($A2993="","",$A2993&amp;"|"&amp;$C2993)</f>
        <v/>
      </c>
      <c r="R2993" s="21">
        <f>IF($A2993="","",$A2993&amp;"|"&amp;$C2993&amp;"|"&amp;$D2993)</f>
        <v/>
      </c>
      <c r="S2993" s="21">
        <f>IF($A2993="","",IFERROR(INDEX(Offerte!$D$2:$D$200,MATCH($Q2993,Offerte!$L$2:$L$200,0)),0))</f>
        <v/>
      </c>
      <c r="T2993" s="21">
        <f>IF($A2993="","",IFERROR(INDEX(Offerte!$G$2:$G$200,MATCH($Q2993,Offerte!$L$2:$L$200,0)),"NO"))</f>
        <v/>
      </c>
    </row>
    <row r="2994">
      <c r="A2994" s="10">
        <f>IF(Offerte!$A98="","",Offerte!$A98)</f>
        <v/>
      </c>
      <c r="B2994" s="10">
        <f>IF(Offerte!$A98="","",Offerte!$B98)</f>
        <v/>
      </c>
      <c r="C2994" s="10">
        <f>IF(Offerte!$A98="","",Offerte!$C98)</f>
        <v/>
      </c>
      <c r="D2994" s="10" t="inlineStr">
        <is>
          <t>C.3.1</t>
        </is>
      </c>
      <c r="E2994" s="10" t="inlineStr">
        <is>
          <t>C</t>
        </is>
      </c>
      <c r="F2994" s="10" t="inlineStr">
        <is>
          <t>Q</t>
        </is>
      </c>
      <c r="G2994" s="10" t="inlineStr">
        <is>
          <t>higher</t>
        </is>
      </c>
      <c r="H2994" s="10" t="n">
        <v>2</v>
      </c>
      <c r="I2994" s="10" t="inlineStr">
        <is>
          <t>Tasso di copertura del servizio con dispositivi di informazione dinamica a bordo mezzo</t>
        </is>
      </c>
      <c r="J2994" s="20" t="n"/>
      <c r="K2994" s="20" t="n"/>
      <c r="L2994" s="20" t="n"/>
      <c r="M2994" s="20" t="n"/>
      <c r="N2994" s="21">
        <f>IF($A2994="","",IFERROR(VALUE($K2994)/VALUE($L2994),IFERROR(VALUE($J2994),0)))</f>
        <v/>
      </c>
      <c r="O2994" s="21">
        <f>IF($A2994="",0,IF(OR($S2994&lt;&gt;1,COUNTA($J2994:$M2994)=0),0,IF(SUMPRODUCT(MAX(($C$5:$C$6173=$C2994)*($D$5:$D$6173=$D2994)*($S$5:$S$6173=1)*IFERROR($N$5:$N$6173*1,0)))&gt;0,ROUND($H2994*($N2994/SUMPRODUCT(MAX(($C$5:$C$6173=$C2994)*($D$5:$D$6173=$D2994)*($S$5:$S$6173=1)*IFERROR($N$5:$N$6173*1,0)))),4),0)))</f>
        <v/>
      </c>
      <c r="P2994" s="10" t="inlineStr">
        <is>
          <t>Autobus con monitor e indicatori vocali / Autobus totali in offerta, incluse scorte</t>
        </is>
      </c>
      <c r="Q2994" s="21">
        <f>IF($A2994="","",$A2994&amp;"|"&amp;$C2994)</f>
        <v/>
      </c>
      <c r="R2994" s="21">
        <f>IF($A2994="","",$A2994&amp;"|"&amp;$C2994&amp;"|"&amp;$D2994)</f>
        <v/>
      </c>
      <c r="S2994" s="21">
        <f>IF($A2994="","",IFERROR(INDEX(Offerte!$D$2:$D$200,MATCH($Q2994,Offerte!$L$2:$L$200,0)),0))</f>
        <v/>
      </c>
      <c r="T2994" s="21">
        <f>IF($A2994="","",IFERROR(INDEX(Offerte!$G$2:$G$200,MATCH($Q2994,Offerte!$L$2:$L$200,0)),"NO"))</f>
        <v/>
      </c>
    </row>
    <row r="2995">
      <c r="A2995" s="10">
        <f>IF(Offerte!$A98="","",Offerte!$A98)</f>
        <v/>
      </c>
      <c r="B2995" s="10">
        <f>IF(Offerte!$A98="","",Offerte!$B98)</f>
        <v/>
      </c>
      <c r="C2995" s="10">
        <f>IF(Offerte!$A98="","",Offerte!$C98)</f>
        <v/>
      </c>
      <c r="D2995" s="10" t="inlineStr">
        <is>
          <t>C.3.2</t>
        </is>
      </c>
      <c r="E2995" s="10" t="inlineStr">
        <is>
          <t>C</t>
        </is>
      </c>
      <c r="F2995" s="10" t="inlineStr">
        <is>
          <t>T</t>
        </is>
      </c>
      <c r="G2995" s="10" t="inlineStr">
        <is>
          <t>tabular</t>
        </is>
      </c>
      <c r="H2995" s="10" t="n">
        <v>2</v>
      </c>
      <c r="I2995" s="10" t="inlineStr">
        <is>
          <t>Informazioni a bordo su coincidenze ai nodi</t>
        </is>
      </c>
      <c r="J2995" s="20" t="n"/>
      <c r="K2995" s="20" t="n"/>
      <c r="L2995" s="20" t="n"/>
      <c r="M2995" s="20" t="n"/>
      <c r="N2995" s="21">
        <f>IF($A2995="","",IF(IFERROR(VALUE($M2995),0)=1,1,0))</f>
        <v/>
      </c>
      <c r="O2995" s="21">
        <f>IF($A2995="",0,IF(OR($S2995&lt;&gt;1,COUNTA($J2995:$M2995)=0),0,IF(AND($N2995=1,IFERROR(SUMIFS($N$5:$N$6173,$Q$5:$Q$6173,$Q2995,$D$5:$D$6173,"C.3.1"),0)&gt;=0.5),$H2995,0)))</f>
        <v/>
      </c>
      <c r="P2995" s="10" t="inlineStr">
        <is>
          <t>Dipende da C.3.1 &gt;= 0.5</t>
        </is>
      </c>
      <c r="Q2995" s="21">
        <f>IF($A2995="","",$A2995&amp;"|"&amp;$C2995)</f>
        <v/>
      </c>
      <c r="R2995" s="21">
        <f>IF($A2995="","",$A2995&amp;"|"&amp;$C2995&amp;"|"&amp;$D2995)</f>
        <v/>
      </c>
      <c r="S2995" s="21">
        <f>IF($A2995="","",IFERROR(INDEX(Offerte!$D$2:$D$200,MATCH($Q2995,Offerte!$L$2:$L$200,0)),0))</f>
        <v/>
      </c>
      <c r="T2995" s="21">
        <f>IF($A2995="","",IFERROR(INDEX(Offerte!$G$2:$G$200,MATCH($Q2995,Offerte!$L$2:$L$200,0)),"NO"))</f>
        <v/>
      </c>
    </row>
    <row r="2996">
      <c r="A2996" s="10">
        <f>IF(Offerte!$A98="","",Offerte!$A98)</f>
        <v/>
      </c>
      <c r="B2996" s="10">
        <f>IF(Offerte!$A98="","",Offerte!$B98)</f>
        <v/>
      </c>
      <c r="C2996" s="10">
        <f>IF(Offerte!$A98="","",Offerte!$C98)</f>
        <v/>
      </c>
      <c r="D2996" s="10" t="inlineStr">
        <is>
          <t>D.1.1</t>
        </is>
      </c>
      <c r="E2996" s="10" t="inlineStr">
        <is>
          <t>D</t>
        </is>
      </c>
      <c r="F2996" s="10" t="inlineStr">
        <is>
          <t>Q</t>
        </is>
      </c>
      <c r="G2996" s="10" t="inlineStr">
        <is>
          <t>higher</t>
        </is>
      </c>
      <c r="H2996" s="10" t="n">
        <v>3</v>
      </c>
      <c r="I2996" s="10" t="inlineStr">
        <is>
          <t>Installazione di pensiline</t>
        </is>
      </c>
      <c r="J2996" s="20" t="n"/>
      <c r="K2996" s="20" t="n"/>
      <c r="L2996" s="20" t="n"/>
      <c r="M2996" s="20" t="n"/>
      <c r="N2996" s="21">
        <f>IF($A2996="","",IFERROR(VALUE($J2996),0))</f>
        <v/>
      </c>
      <c r="O2996" s="21">
        <f>IF($A2996="",0,IF(OR($S2996&lt;&gt;1,COUNTA($J2996:$M2996)=0),0,IF(SUMPRODUCT(MAX(($C$5:$C$6173=$C2996)*($D$5:$D$6173=$D2996)*($S$5:$S$6173=1)*IFERROR($N$5:$N$6173*1,0)))&gt;0,ROUND($H2996*($N2996/SUMPRODUCT(MAX(($C$5:$C$6173=$C2996)*($D$5:$D$6173=$D2996)*($S$5:$S$6173=1)*IFERROR($N$5:$N$6173*1,0)))),4),0)))</f>
        <v/>
      </c>
      <c r="P2996" s="10" t="inlineStr">
        <is>
          <t>fermate</t>
        </is>
      </c>
      <c r="Q2996" s="21">
        <f>IF($A2996="","",$A2996&amp;"|"&amp;$C2996)</f>
        <v/>
      </c>
      <c r="R2996" s="21">
        <f>IF($A2996="","",$A2996&amp;"|"&amp;$C2996&amp;"|"&amp;$D2996)</f>
        <v/>
      </c>
      <c r="S2996" s="21">
        <f>IF($A2996="","",IFERROR(INDEX(Offerte!$D$2:$D$200,MATCH($Q2996,Offerte!$L$2:$L$200,0)),0))</f>
        <v/>
      </c>
      <c r="T2996" s="21">
        <f>IF($A2996="","",IFERROR(INDEX(Offerte!$G$2:$G$200,MATCH($Q2996,Offerte!$L$2:$L$200,0)),"NO"))</f>
        <v/>
      </c>
    </row>
    <row r="2997">
      <c r="A2997" s="10">
        <f>IF(Offerte!$A98="","",Offerte!$A98)</f>
        <v/>
      </c>
      <c r="B2997" s="10">
        <f>IF(Offerte!$A98="","",Offerte!$B98)</f>
        <v/>
      </c>
      <c r="C2997" s="10">
        <f>IF(Offerte!$A98="","",Offerte!$C98)</f>
        <v/>
      </c>
      <c r="D2997" s="10" t="inlineStr">
        <is>
          <t>D.1.2</t>
        </is>
      </c>
      <c r="E2997" s="10" t="inlineStr">
        <is>
          <t>D</t>
        </is>
      </c>
      <c r="F2997" s="10" t="inlineStr">
        <is>
          <t>Q</t>
        </is>
      </c>
      <c r="G2997" s="10" t="inlineStr">
        <is>
          <t>higher</t>
        </is>
      </c>
      <c r="H2997" s="10" t="n">
        <v>3</v>
      </c>
      <c r="I2997" s="10" t="inlineStr">
        <is>
          <t>Installazione di paline di fermata conformi alla DGR 581/2023</t>
        </is>
      </c>
      <c r="J2997" s="20" t="n"/>
      <c r="K2997" s="20" t="n"/>
      <c r="L2997" s="20" t="n"/>
      <c r="M2997" s="20" t="n"/>
      <c r="N2997" s="21">
        <f>IF($A2997="","",IFERROR(VALUE($J2997),0))</f>
        <v/>
      </c>
      <c r="O2997" s="21">
        <f>IF($A2997="",0,IF(OR($S2997&lt;&gt;1,COUNTA($J2997:$M2997)=0),0,IF(SUMPRODUCT(MAX(($C$5:$C$6173=$C2997)*($D$5:$D$6173=$D2997)*($S$5:$S$6173=1)*IFERROR($N$5:$N$6173*1,0)))&gt;0,ROUND($H2997*($N2997/SUMPRODUCT(MAX(($C$5:$C$6173=$C2997)*($D$5:$D$6173=$D2997)*($S$5:$S$6173=1)*IFERROR($N$5:$N$6173*1,0)))),4),0)))</f>
        <v/>
      </c>
      <c r="P2997" s="10" t="inlineStr">
        <is>
          <t>fermate</t>
        </is>
      </c>
      <c r="Q2997" s="21">
        <f>IF($A2997="","",$A2997&amp;"|"&amp;$C2997)</f>
        <v/>
      </c>
      <c r="R2997" s="21">
        <f>IF($A2997="","",$A2997&amp;"|"&amp;$C2997&amp;"|"&amp;$D2997)</f>
        <v/>
      </c>
      <c r="S2997" s="21">
        <f>IF($A2997="","",IFERROR(INDEX(Offerte!$D$2:$D$200,MATCH($Q2997,Offerte!$L$2:$L$200,0)),0))</f>
        <v/>
      </c>
      <c r="T2997" s="21">
        <f>IF($A2997="","",IFERROR(INDEX(Offerte!$G$2:$G$200,MATCH($Q2997,Offerte!$L$2:$L$200,0)),"NO"))</f>
        <v/>
      </c>
    </row>
    <row r="2998">
      <c r="A2998" s="10">
        <f>IF(Offerte!$A98="","",Offerte!$A98)</f>
        <v/>
      </c>
      <c r="B2998" s="10">
        <f>IF(Offerte!$A98="","",Offerte!$B98)</f>
        <v/>
      </c>
      <c r="C2998" s="10">
        <f>IF(Offerte!$A98="","",Offerte!$C98)</f>
        <v/>
      </c>
      <c r="D2998" s="10" t="inlineStr">
        <is>
          <t>D.1.3</t>
        </is>
      </c>
      <c r="E2998" s="10" t="inlineStr">
        <is>
          <t>D</t>
        </is>
      </c>
      <c r="F2998" s="10" t="inlineStr">
        <is>
          <t>Q</t>
        </is>
      </c>
      <c r="G2998" s="10" t="inlineStr">
        <is>
          <t>higher</t>
        </is>
      </c>
      <c r="H2998" s="10" t="n">
        <v>2</v>
      </c>
      <c r="I2998" s="10" t="inlineStr">
        <is>
          <t>Display informativi connessi alle fermate</t>
        </is>
      </c>
      <c r="J2998" s="20" t="n"/>
      <c r="K2998" s="20" t="n"/>
      <c r="L2998" s="20" t="n"/>
      <c r="M2998" s="20" t="n"/>
      <c r="N2998" s="21">
        <f>IF($A2998="","",IFERROR(VALUE($J2998),0))</f>
        <v/>
      </c>
      <c r="O2998" s="21">
        <f>IF($A2998="",0,IF(OR($S2998&lt;&gt;1,COUNTA($J2998:$M2998)=0),0,IF(SUMPRODUCT(MAX(($C$5:$C$6173=$C2998)*($D$5:$D$6173=$D2998)*($S$5:$S$6173=1)*IFERROR($N$5:$N$6173*1,0)))&gt;0,ROUND($H2998*($N2998/SUMPRODUCT(MAX(($C$5:$C$6173=$C2998)*($D$5:$D$6173=$D2998)*($S$5:$S$6173=1)*IFERROR($N$5:$N$6173*1,0)))),4),0)))</f>
        <v/>
      </c>
      <c r="P2998" s="10" t="inlineStr">
        <is>
          <t>fermate</t>
        </is>
      </c>
      <c r="Q2998" s="21">
        <f>IF($A2998="","",$A2998&amp;"|"&amp;$C2998)</f>
        <v/>
      </c>
      <c r="R2998" s="21">
        <f>IF($A2998="","",$A2998&amp;"|"&amp;$C2998&amp;"|"&amp;$D2998)</f>
        <v/>
      </c>
      <c r="S2998" s="21">
        <f>IF($A2998="","",IFERROR(INDEX(Offerte!$D$2:$D$200,MATCH($Q2998,Offerte!$L$2:$L$200,0)),0))</f>
        <v/>
      </c>
      <c r="T2998" s="21">
        <f>IF($A2998="","",IFERROR(INDEX(Offerte!$G$2:$G$200,MATCH($Q2998,Offerte!$L$2:$L$200,0)),"NO"))</f>
        <v/>
      </c>
    </row>
    <row r="2999">
      <c r="A2999" s="10">
        <f>IF(Offerte!$A98="","",Offerte!$A98)</f>
        <v/>
      </c>
      <c r="B2999" s="10">
        <f>IF(Offerte!$A98="","",Offerte!$B98)</f>
        <v/>
      </c>
      <c r="C2999" s="10">
        <f>IF(Offerte!$A98="","",Offerte!$C98)</f>
        <v/>
      </c>
      <c r="D2999" s="10" t="inlineStr">
        <is>
          <t>D.2.1</t>
        </is>
      </c>
      <c r="E2999" s="10" t="inlineStr">
        <is>
          <t>D</t>
        </is>
      </c>
      <c r="F2999" s="10" t="inlineStr">
        <is>
          <t>Q</t>
        </is>
      </c>
      <c r="G2999" s="10" t="inlineStr">
        <is>
          <t>higher</t>
        </is>
      </c>
      <c r="H2999" s="10" t="n">
        <v>2</v>
      </c>
      <c r="I2999" s="10" t="inlineStr">
        <is>
          <t>Segnali tattili Loges-Vet-Evolution</t>
        </is>
      </c>
      <c r="J2999" s="20" t="n"/>
      <c r="K2999" s="20" t="n"/>
      <c r="L2999" s="20" t="n"/>
      <c r="M2999" s="20" t="n"/>
      <c r="N2999" s="21">
        <f>IF($A2999="","",IFERROR(VALUE($J2999),0))</f>
        <v/>
      </c>
      <c r="O2999" s="21">
        <f>IF($A2999="",0,IF(OR($S2999&lt;&gt;1,COUNTA($J2999:$M2999)=0),0,IF(SUMPRODUCT(MAX(($C$5:$C$6173=$C2999)*($D$5:$D$6173=$D2999)*($S$5:$S$6173=1)*IFERROR($N$5:$N$6173*1,0)))&gt;0,ROUND($H2999*($N2999/SUMPRODUCT(MAX(($C$5:$C$6173=$C2999)*($D$5:$D$6173=$D2999)*($S$5:$S$6173=1)*IFERROR($N$5:$N$6173*1,0)))),4),0)))</f>
        <v/>
      </c>
      <c r="P2999" s="10" t="inlineStr">
        <is>
          <t>fermate</t>
        </is>
      </c>
      <c r="Q2999" s="21">
        <f>IF($A2999="","",$A2999&amp;"|"&amp;$C2999)</f>
        <v/>
      </c>
      <c r="R2999" s="21">
        <f>IF($A2999="","",$A2999&amp;"|"&amp;$C2999&amp;"|"&amp;$D2999)</f>
        <v/>
      </c>
      <c r="S2999" s="21">
        <f>IF($A2999="","",IFERROR(INDEX(Offerte!$D$2:$D$200,MATCH($Q2999,Offerte!$L$2:$L$200,0)),0))</f>
        <v/>
      </c>
      <c r="T2999" s="21">
        <f>IF($A2999="","",IFERROR(INDEX(Offerte!$G$2:$G$200,MATCH($Q2999,Offerte!$L$2:$L$200,0)),"NO"))</f>
        <v/>
      </c>
    </row>
    <row r="3000">
      <c r="A3000" s="10">
        <f>IF(Offerte!$A98="","",Offerte!$A98)</f>
        <v/>
      </c>
      <c r="B3000" s="10">
        <f>IF(Offerte!$A98="","",Offerte!$B98)</f>
        <v/>
      </c>
      <c r="C3000" s="10">
        <f>IF(Offerte!$A98="","",Offerte!$C98)</f>
        <v/>
      </c>
      <c r="D3000" s="10" t="inlineStr">
        <is>
          <t>E.1.1</t>
        </is>
      </c>
      <c r="E3000" s="10" t="inlineStr">
        <is>
          <t>E</t>
        </is>
      </c>
      <c r="F3000" s="10" t="inlineStr">
        <is>
          <t>T</t>
        </is>
      </c>
      <c r="G3000" s="10" t="inlineStr">
        <is>
          <t>tabular</t>
        </is>
      </c>
      <c r="H3000" s="10" t="n">
        <v>2</v>
      </c>
      <c r="I3000" s="10" t="inlineStr">
        <is>
          <t>Mobile app con travel planner PRM</t>
        </is>
      </c>
      <c r="J3000" s="20" t="n"/>
      <c r="K3000" s="20" t="n"/>
      <c r="L3000" s="20" t="n"/>
      <c r="M3000" s="20" t="n"/>
      <c r="N3000" s="21">
        <f>IF($A3000="","",IF(IFERROR(VALUE($M3000),0)=1,1,0))</f>
        <v/>
      </c>
      <c r="O3000" s="21">
        <f>IF($A3000="",0,IF(OR($S3000&lt;&gt;1,COUNTA($J3000:$M3000)=0),0,IF($N3000=1,$H3000,0)))</f>
        <v/>
      </c>
      <c r="P3000" s="10" t="inlineStr">
        <is>
          <t>sì/no</t>
        </is>
      </c>
      <c r="Q3000" s="21">
        <f>IF($A3000="","",$A3000&amp;"|"&amp;$C3000)</f>
        <v/>
      </c>
      <c r="R3000" s="21">
        <f>IF($A3000="","",$A3000&amp;"|"&amp;$C3000&amp;"|"&amp;$D3000)</f>
        <v/>
      </c>
      <c r="S3000" s="21">
        <f>IF($A3000="","",IFERROR(INDEX(Offerte!$D$2:$D$200,MATCH($Q3000,Offerte!$L$2:$L$200,0)),0))</f>
        <v/>
      </c>
      <c r="T3000" s="21">
        <f>IF($A3000="","",IFERROR(INDEX(Offerte!$G$2:$G$200,MATCH($Q3000,Offerte!$L$2:$L$200,0)),"NO"))</f>
        <v/>
      </c>
    </row>
    <row r="3001">
      <c r="A3001" s="10">
        <f>IF(Offerte!$A98="","",Offerte!$A98)</f>
        <v/>
      </c>
      <c r="B3001" s="10">
        <f>IF(Offerte!$A98="","",Offerte!$B98)</f>
        <v/>
      </c>
      <c r="C3001" s="10">
        <f>IF(Offerte!$A98="","",Offerte!$C98)</f>
        <v/>
      </c>
      <c r="D3001" s="10" t="inlineStr">
        <is>
          <t>E.2.1</t>
        </is>
      </c>
      <c r="E3001" s="10" t="inlineStr">
        <is>
          <t>E</t>
        </is>
      </c>
      <c r="F3001" s="10" t="inlineStr">
        <is>
          <t>D</t>
        </is>
      </c>
      <c r="G3001" s="10" t="inlineStr">
        <is>
          <t>discretionary</t>
        </is>
      </c>
      <c r="H3001" s="10" t="n">
        <v>2</v>
      </c>
      <c r="I3001" s="10" t="inlineStr">
        <is>
          <t>Altre azioni informative e rapporti con gli utenti</t>
        </is>
      </c>
      <c r="J3001" s="20" t="n"/>
      <c r="K3001" s="20" t="n"/>
      <c r="L3001" s="20" t="n"/>
      <c r="M3001" s="20" t="n"/>
      <c r="N3001" s="21">
        <f>IF($A3001="","",MAX(0,MIN(1,IFERROR(VALUE($M3001),0))))</f>
        <v/>
      </c>
      <c r="O3001" s="21">
        <f>IF($A3001="",0,IF(OR($S3001&lt;&gt;1,COUNTA($J3001:$M3001)=0),0,IF(SUMPRODUCT(MAX(($C$5:$C$6173=$C3001)*($D$5:$D$6173=$D3001)*($S$5:$S$6173=1)*IFERROR($N$5:$N$6173*1,0)))&gt;0,ROUND($H3001*($N3001/SUMPRODUCT(MAX(($C$5:$C$6173=$C3001)*($D$5:$D$6173=$D3001)*($S$5:$S$6173=1)*IFERROR($N$5:$N$6173*1,0)))),4),0)))</f>
        <v/>
      </c>
      <c r="P3001" s="10" t="inlineStr">
        <is>
          <t>coeff.</t>
        </is>
      </c>
      <c r="Q3001" s="21">
        <f>IF($A3001="","",$A3001&amp;"|"&amp;$C3001)</f>
        <v/>
      </c>
      <c r="R3001" s="21">
        <f>IF($A3001="","",$A3001&amp;"|"&amp;$C3001&amp;"|"&amp;$D3001)</f>
        <v/>
      </c>
      <c r="S3001" s="21">
        <f>IF($A3001="","",IFERROR(INDEX(Offerte!$D$2:$D$200,MATCH($Q3001,Offerte!$L$2:$L$200,0)),0))</f>
        <v/>
      </c>
      <c r="T3001" s="21">
        <f>IF($A3001="","",IFERROR(INDEX(Offerte!$G$2:$G$200,MATCH($Q3001,Offerte!$L$2:$L$200,0)),"NO"))</f>
        <v/>
      </c>
    </row>
    <row r="3002">
      <c r="A3002" s="10">
        <f>IF(Offerte!$A98="","",Offerte!$A98)</f>
        <v/>
      </c>
      <c r="B3002" s="10">
        <f>IF(Offerte!$A98="","",Offerte!$B98)</f>
        <v/>
      </c>
      <c r="C3002" s="10">
        <f>IF(Offerte!$A98="","",Offerte!$C98)</f>
        <v/>
      </c>
      <c r="D3002" s="10" t="inlineStr">
        <is>
          <t>F.1.1</t>
        </is>
      </c>
      <c r="E3002" s="10" t="inlineStr">
        <is>
          <t>F</t>
        </is>
      </c>
      <c r="F3002" s="10" t="inlineStr">
        <is>
          <t>Q</t>
        </is>
      </c>
      <c r="G3002" s="10" t="inlineStr">
        <is>
          <t>lower</t>
        </is>
      </c>
      <c r="H3002" s="10" t="n">
        <v>7</v>
      </c>
      <c r="I3002" s="10" t="inlineStr">
        <is>
          <t>Performance ambientali del parco mezzi adibito al servizio - I_CEA</t>
        </is>
      </c>
      <c r="J3002" s="20" t="n"/>
      <c r="K3002" s="20" t="n"/>
      <c r="L3002" s="20" t="n"/>
      <c r="M3002" s="20" t="n"/>
      <c r="N3002" s="21">
        <f>IF($A3002="","",IFERROR(VALUE($J3002),0))</f>
        <v/>
      </c>
      <c r="O3002" s="21">
        <f>IF($A3002="",0,IF(OR($S3002&lt;&gt;1,COUNTA($J3002:$M3002)=0),0,IF(AND(IFERROR(AGGREGATE(15,6,$N$5:$N$6173/(($C$5:$C$6173=$C3002)*($D$5:$D$6173=$D3002)*($S$5:$S$6173=1)*($N$5:$N$6173&gt;0)),1),0)&gt;0,$N3002&gt;0),ROUND($H3002*(IFERROR(AGGREGATE(15,6,$N$5:$N$6173/(($C$5:$C$6173=$C3002)*($D$5:$D$6173=$D3002)*($S$5:$S$6173=1)*($N$5:$N$6173&gt;0)),1),0)/$N3002),4),0)))</f>
        <v/>
      </c>
      <c r="P3002" s="10" t="inlineStr">
        <is>
          <t>indice</t>
        </is>
      </c>
      <c r="Q3002" s="21">
        <f>IF($A3002="","",$A3002&amp;"|"&amp;$C3002)</f>
        <v/>
      </c>
      <c r="R3002" s="21">
        <f>IF($A3002="","",$A3002&amp;"|"&amp;$C3002&amp;"|"&amp;$D3002)</f>
        <v/>
      </c>
      <c r="S3002" s="21">
        <f>IF($A3002="","",IFERROR(INDEX(Offerte!$D$2:$D$200,MATCH($Q3002,Offerte!$L$2:$L$200,0)),0))</f>
        <v/>
      </c>
      <c r="T3002" s="21">
        <f>IF($A3002="","",IFERROR(INDEX(Offerte!$G$2:$G$200,MATCH($Q3002,Offerte!$L$2:$L$200,0)),"NO"))</f>
        <v/>
      </c>
    </row>
    <row r="3003">
      <c r="A3003" s="10">
        <f>IF(Offerte!$A98="","",Offerte!$A98)</f>
        <v/>
      </c>
      <c r="B3003" s="10">
        <f>IF(Offerte!$A98="","",Offerte!$B98)</f>
        <v/>
      </c>
      <c r="C3003" s="10">
        <f>IF(Offerte!$A98="","",Offerte!$C98)</f>
        <v/>
      </c>
      <c r="D3003" s="10" t="inlineStr">
        <is>
          <t>F.2.1</t>
        </is>
      </c>
      <c r="E3003" s="10" t="inlineStr">
        <is>
          <t>F</t>
        </is>
      </c>
      <c r="F3003" s="10" t="inlineStr">
        <is>
          <t>Q</t>
        </is>
      </c>
      <c r="G3003" s="10" t="inlineStr">
        <is>
          <t>higher</t>
        </is>
      </c>
      <c r="H3003" s="10" t="n">
        <v>2</v>
      </c>
      <c r="I3003" s="10" t="inlineStr">
        <is>
          <t>Tasso di copertura del servizio con dispositivi ECO-DRIVER</t>
        </is>
      </c>
      <c r="J3003" s="20" t="n"/>
      <c r="K3003" s="20" t="n"/>
      <c r="L3003" s="20" t="n"/>
      <c r="M3003" s="20" t="n"/>
      <c r="N3003" s="21">
        <f>IF($A3003="","",IFERROR(VALUE($K3003)/VALUE($L3003),IFERROR(VALUE($J3003),0)))</f>
        <v/>
      </c>
      <c r="O3003" s="21">
        <f>IF($A3003="",0,IF(OR($S3003&lt;&gt;1,COUNTA($J3003:$M3003)=0),0,IF(SUMPRODUCT(MAX(($C$5:$C$6173=$C3003)*($D$5:$D$6173=$D3003)*($S$5:$S$6173=1)*IFERROR($N$5:$N$6173*1,0)))&gt;0,ROUND($H3003*($N3003/SUMPRODUCT(MAX(($C$5:$C$6173=$C3003)*($D$5:$D$6173=$D3003)*($S$5:$S$6173=1)*IFERROR($N$5:$N$6173*1,0)))),4),0)))</f>
        <v/>
      </c>
      <c r="P3003" s="10" t="inlineStr">
        <is>
          <t>Autobus attrezzati con dispositivi ECO-DRIVER / Autobus totali in offerta, incluse scorte</t>
        </is>
      </c>
      <c r="Q3003" s="21">
        <f>IF($A3003="","",$A3003&amp;"|"&amp;$C3003)</f>
        <v/>
      </c>
      <c r="R3003" s="21">
        <f>IF($A3003="","",$A3003&amp;"|"&amp;$C3003&amp;"|"&amp;$D3003)</f>
        <v/>
      </c>
      <c r="S3003" s="21">
        <f>IF($A3003="","",IFERROR(INDEX(Offerte!$D$2:$D$200,MATCH($Q3003,Offerte!$L$2:$L$200,0)),0))</f>
        <v/>
      </c>
      <c r="T3003" s="21">
        <f>IF($A3003="","",IFERROR(INDEX(Offerte!$G$2:$G$200,MATCH($Q3003,Offerte!$L$2:$L$200,0)),"NO"))</f>
        <v/>
      </c>
    </row>
    <row r="3004">
      <c r="A3004" s="10">
        <f>IF(Offerte!$A98="","",Offerte!$A98)</f>
        <v/>
      </c>
      <c r="B3004" s="10">
        <f>IF(Offerte!$A98="","",Offerte!$B98)</f>
        <v/>
      </c>
      <c r="C3004" s="10">
        <f>IF(Offerte!$A98="","",Offerte!$C98)</f>
        <v/>
      </c>
      <c r="D3004" s="10" t="inlineStr">
        <is>
          <t>F.3.1</t>
        </is>
      </c>
      <c r="E3004" s="10" t="inlineStr">
        <is>
          <t>F</t>
        </is>
      </c>
      <c r="F3004" s="10" t="inlineStr">
        <is>
          <t>Q</t>
        </is>
      </c>
      <c r="G3004" s="10" t="inlineStr">
        <is>
          <t>higher</t>
        </is>
      </c>
      <c r="H3004" s="10" t="n">
        <v>2</v>
      </c>
      <c r="I3004" s="10" t="inlineStr">
        <is>
          <t>Autoproduzione consumi elettrici per trazione</t>
        </is>
      </c>
      <c r="J3004" s="20" t="n"/>
      <c r="K3004" s="20" t="n"/>
      <c r="L3004" s="20" t="n"/>
      <c r="M3004" s="20" t="n"/>
      <c r="N3004" s="21">
        <f>IF($A3004="","",IFERROR(VALUE($J3004),0))</f>
        <v/>
      </c>
      <c r="O3004" s="21">
        <f>IF($A3004="",0,IF(OR($S3004&lt;&gt;1,COUNTA($J3004:$M3004)=0),0,IF(SUMPRODUCT(MAX(($C$5:$C$6173=$C3004)*($D$5:$D$6173=$D3004)*($S$5:$S$6173=1)*IFERROR($N$5:$N$6173*1,0)))&gt;0,ROUND($H3004*($N3004/SUMPRODUCT(MAX(($C$5:$C$6173=$C3004)*($D$5:$D$6173=$D3004)*($S$5:$S$6173=1)*IFERROR($N$5:$N$6173*1,0)))),4),0)))</f>
        <v/>
      </c>
      <c r="P3004" s="10" t="inlineStr">
        <is>
          <t>kWh/anno</t>
        </is>
      </c>
      <c r="Q3004" s="21">
        <f>IF($A3004="","",$A3004&amp;"|"&amp;$C3004)</f>
        <v/>
      </c>
      <c r="R3004" s="21">
        <f>IF($A3004="","",$A3004&amp;"|"&amp;$C3004&amp;"|"&amp;$D3004)</f>
        <v/>
      </c>
      <c r="S3004" s="21">
        <f>IF($A3004="","",IFERROR(INDEX(Offerte!$D$2:$D$200,MATCH($Q3004,Offerte!$L$2:$L$200,0)),0))</f>
        <v/>
      </c>
      <c r="T3004" s="21">
        <f>IF($A3004="","",IFERROR(INDEX(Offerte!$G$2:$G$200,MATCH($Q3004,Offerte!$L$2:$L$200,0)),"NO"))</f>
        <v/>
      </c>
    </row>
    <row r="3005">
      <c r="A3005" s="10">
        <f>IF(Offerte!$A98="","",Offerte!$A98)</f>
        <v/>
      </c>
      <c r="B3005" s="10">
        <f>IF(Offerte!$A98="","",Offerte!$B98)</f>
        <v/>
      </c>
      <c r="C3005" s="10">
        <f>IF(Offerte!$A98="","",Offerte!$C98)</f>
        <v/>
      </c>
      <c r="D3005" s="10" t="inlineStr">
        <is>
          <t>F.4.1</t>
        </is>
      </c>
      <c r="E3005" s="10" t="inlineStr">
        <is>
          <t>F</t>
        </is>
      </c>
      <c r="F3005" s="10" t="inlineStr">
        <is>
          <t>Q</t>
        </is>
      </c>
      <c r="G3005" s="10" t="inlineStr">
        <is>
          <t>soil</t>
        </is>
      </c>
      <c r="H3005" s="10" t="n">
        <v>2</v>
      </c>
      <c r="I3005" s="10" t="inlineStr">
        <is>
          <t>Indice di consumo di suolo</t>
        </is>
      </c>
      <c r="J3005" s="20" t="n"/>
      <c r="K3005" s="20" t="n"/>
      <c r="L3005" s="20" t="n"/>
      <c r="M3005" s="20" t="n"/>
      <c r="N3005" s="21">
        <f>IF($A3005="","",IFERROR(VALUE($J3005),0))</f>
        <v/>
      </c>
      <c r="O3005" s="21">
        <f>IF($A3005="",0,IF(OR($S3005&lt;&gt;1,COUNTA($J3005:$M3005)=0),0,IF($N3005&lt;=0,$H3005,IF(SUMPRODUCT(MAX(($C$5:$C$6173=$C3005)*($D$5:$D$6173=$D3005)*($S$5:$S$6173=1)*IFERROR($N$5:$N$6173*1,0)))&gt;0,ROUND($H3005*((SUMPRODUCT(MAX(($C$5:$C$6173=$C3005)*($D$5:$D$6173=$D3005)*($S$5:$S$6173=1)*IFERROR($N$5:$N$6173*1,0)))-$N3005)/SUMPRODUCT(MAX(($C$5:$C$6173=$C3005)*($D$5:$D$6173=$D3005)*($S$5:$S$6173=1)*IFERROR($N$5:$N$6173*1,0)))),4),0))))</f>
        <v/>
      </c>
      <c r="P3005" s="10" t="inlineStr">
        <is>
          <t>m2</t>
        </is>
      </c>
      <c r="Q3005" s="21">
        <f>IF($A3005="","",$A3005&amp;"|"&amp;$C3005)</f>
        <v/>
      </c>
      <c r="R3005" s="21">
        <f>IF($A3005="","",$A3005&amp;"|"&amp;$C3005&amp;"|"&amp;$D3005)</f>
        <v/>
      </c>
      <c r="S3005" s="21">
        <f>IF($A3005="","",IFERROR(INDEX(Offerte!$D$2:$D$200,MATCH($Q3005,Offerte!$L$2:$L$200,0)),0))</f>
        <v/>
      </c>
      <c r="T3005" s="21">
        <f>IF($A3005="","",IFERROR(INDEX(Offerte!$G$2:$G$200,MATCH($Q3005,Offerte!$L$2:$L$200,0)),"NO"))</f>
        <v/>
      </c>
    </row>
    <row r="3006">
      <c r="A3006" s="10">
        <f>IF(Offerte!$A98="","",Offerte!$A98)</f>
        <v/>
      </c>
      <c r="B3006" s="10">
        <f>IF(Offerte!$A98="","",Offerte!$B98)</f>
        <v/>
      </c>
      <c r="C3006" s="10">
        <f>IF(Offerte!$A98="","",Offerte!$C98)</f>
        <v/>
      </c>
      <c r="D3006" s="10" t="inlineStr">
        <is>
          <t>F.5.1</t>
        </is>
      </c>
      <c r="E3006" s="10" t="inlineStr">
        <is>
          <t>F</t>
        </is>
      </c>
      <c r="F3006" s="10" t="inlineStr">
        <is>
          <t>T</t>
        </is>
      </c>
      <c r="G3006" s="10" t="inlineStr">
        <is>
          <t>tabular</t>
        </is>
      </c>
      <c r="H3006" s="10" t="n">
        <v>1</v>
      </c>
      <c r="I3006" s="10" t="inlineStr">
        <is>
          <t>Rendicontazione di sostenibilità ambientale</t>
        </is>
      </c>
      <c r="J3006" s="20" t="n"/>
      <c r="K3006" s="20" t="n"/>
      <c r="L3006" s="20" t="n"/>
      <c r="M3006" s="20" t="n"/>
      <c r="N3006" s="21">
        <f>IF($A3006="","",IF(IFERROR(VALUE($M3006),0)=1,1,0))</f>
        <v/>
      </c>
      <c r="O3006" s="21">
        <f>IF($A3006="",0,IF(OR($S3006&lt;&gt;1,COUNTA($J3006:$M3006)=0),0,IF($N3006=1,$H3006,0)))</f>
        <v/>
      </c>
      <c r="P3006" s="10" t="inlineStr">
        <is>
          <t>sì/no</t>
        </is>
      </c>
      <c r="Q3006" s="21">
        <f>IF($A3006="","",$A3006&amp;"|"&amp;$C3006)</f>
        <v/>
      </c>
      <c r="R3006" s="21">
        <f>IF($A3006="","",$A3006&amp;"|"&amp;$C3006&amp;"|"&amp;$D3006)</f>
        <v/>
      </c>
      <c r="S3006" s="21">
        <f>IF($A3006="","",IFERROR(INDEX(Offerte!$D$2:$D$200,MATCH($Q3006,Offerte!$L$2:$L$200,0)),0))</f>
        <v/>
      </c>
      <c r="T3006" s="21">
        <f>IF($A3006="","",IFERROR(INDEX(Offerte!$G$2:$G$200,MATCH($Q3006,Offerte!$L$2:$L$200,0)),"NO"))</f>
        <v/>
      </c>
    </row>
    <row r="3007">
      <c r="A3007" s="10">
        <f>IF(Offerte!$A98="","",Offerte!$A98)</f>
        <v/>
      </c>
      <c r="B3007" s="10">
        <f>IF(Offerte!$A98="","",Offerte!$B98)</f>
        <v/>
      </c>
      <c r="C3007" s="10">
        <f>IF(Offerte!$A98="","",Offerte!$C98)</f>
        <v/>
      </c>
      <c r="D3007" s="10" t="inlineStr">
        <is>
          <t>G.1.1</t>
        </is>
      </c>
      <c r="E3007" s="10" t="inlineStr">
        <is>
          <t>G</t>
        </is>
      </c>
      <c r="F3007" s="10" t="inlineStr">
        <is>
          <t>D</t>
        </is>
      </c>
      <c r="G3007" s="10" t="inlineStr">
        <is>
          <t>discretionary</t>
        </is>
      </c>
      <c r="H3007" s="10" t="n">
        <v>2</v>
      </c>
      <c r="I3007" s="10" t="inlineStr">
        <is>
          <t>Qualità del progetto di centrale di controllo aziendale</t>
        </is>
      </c>
      <c r="J3007" s="20" t="n"/>
      <c r="K3007" s="20" t="n"/>
      <c r="L3007" s="20" t="n"/>
      <c r="M3007" s="20" t="n"/>
      <c r="N3007" s="21">
        <f>IF($A3007="","",MAX(0,MIN(1,IFERROR(VALUE($M3007),0))))</f>
        <v/>
      </c>
      <c r="O3007" s="21">
        <f>IF($A3007="",0,IF(OR($S3007&lt;&gt;1,COUNTA($J3007:$M3007)=0),0,IF(SUMPRODUCT(MAX(($C$5:$C$6173=$C3007)*($D$5:$D$6173=$D3007)*($S$5:$S$6173=1)*IFERROR($N$5:$N$6173*1,0)))&gt;0,ROUND($H3007*($N3007/SUMPRODUCT(MAX(($C$5:$C$6173=$C3007)*($D$5:$D$6173=$D3007)*($S$5:$S$6173=1)*IFERROR($N$5:$N$6173*1,0)))),4),0)))</f>
        <v/>
      </c>
      <c r="P3007" s="10" t="inlineStr">
        <is>
          <t>coeff.</t>
        </is>
      </c>
      <c r="Q3007" s="21">
        <f>IF($A3007="","",$A3007&amp;"|"&amp;$C3007)</f>
        <v/>
      </c>
      <c r="R3007" s="21">
        <f>IF($A3007="","",$A3007&amp;"|"&amp;$C3007&amp;"|"&amp;$D3007)</f>
        <v/>
      </c>
      <c r="S3007" s="21">
        <f>IF($A3007="","",IFERROR(INDEX(Offerte!$D$2:$D$200,MATCH($Q3007,Offerte!$L$2:$L$200,0)),0))</f>
        <v/>
      </c>
      <c r="T3007" s="21">
        <f>IF($A3007="","",IFERROR(INDEX(Offerte!$G$2:$G$200,MATCH($Q3007,Offerte!$L$2:$L$200,0)),"NO"))</f>
        <v/>
      </c>
    </row>
    <row r="3008">
      <c r="A3008" s="10">
        <f>IF(Offerte!$A98="","",Offerte!$A98)</f>
        <v/>
      </c>
      <c r="B3008" s="10">
        <f>IF(Offerte!$A98="","",Offerte!$B98)</f>
        <v/>
      </c>
      <c r="C3008" s="10">
        <f>IF(Offerte!$A98="","",Offerte!$C98)</f>
        <v/>
      </c>
      <c r="D3008" s="10" t="inlineStr">
        <is>
          <t>G.2.1</t>
        </is>
      </c>
      <c r="E3008" s="10" t="inlineStr">
        <is>
          <t>G</t>
        </is>
      </c>
      <c r="F3008" s="10" t="inlineStr">
        <is>
          <t>T</t>
        </is>
      </c>
      <c r="G3008" s="10" t="inlineStr">
        <is>
          <t>tabular</t>
        </is>
      </c>
      <c r="H3008" s="10" t="n">
        <v>1</v>
      </c>
      <c r="I3008" s="10" t="inlineStr">
        <is>
          <t>Certificazione ISO 45001</t>
        </is>
      </c>
      <c r="J3008" s="20" t="n"/>
      <c r="K3008" s="20" t="n"/>
      <c r="L3008" s="20" t="n"/>
      <c r="M3008" s="20" t="n"/>
      <c r="N3008" s="21">
        <f>IF($A3008="","",IF(IFERROR(VALUE($M3008),0)=1,1,0))</f>
        <v/>
      </c>
      <c r="O3008" s="21">
        <f>IF($A3008="",0,IF(OR($S3008&lt;&gt;1,COUNTA($J3008:$M3008)=0),0,IF($N3008=1,$H3008,0)))</f>
        <v/>
      </c>
      <c r="P3008" s="10" t="inlineStr">
        <is>
          <t>sì/no</t>
        </is>
      </c>
      <c r="Q3008" s="21">
        <f>IF($A3008="","",$A3008&amp;"|"&amp;$C3008)</f>
        <v/>
      </c>
      <c r="R3008" s="21">
        <f>IF($A3008="","",$A3008&amp;"|"&amp;$C3008&amp;"|"&amp;$D3008)</f>
        <v/>
      </c>
      <c r="S3008" s="21">
        <f>IF($A3008="","",IFERROR(INDEX(Offerte!$D$2:$D$200,MATCH($Q3008,Offerte!$L$2:$L$200,0)),0))</f>
        <v/>
      </c>
      <c r="T3008" s="21">
        <f>IF($A3008="","",IFERROR(INDEX(Offerte!$G$2:$G$200,MATCH($Q3008,Offerte!$L$2:$L$200,0)),"NO"))</f>
        <v/>
      </c>
    </row>
    <row r="3009">
      <c r="A3009" s="10">
        <f>IF(Offerte!$A98="","",Offerte!$A98)</f>
        <v/>
      </c>
      <c r="B3009" s="10">
        <f>IF(Offerte!$A98="","",Offerte!$B98)</f>
        <v/>
      </c>
      <c r="C3009" s="10">
        <f>IF(Offerte!$A98="","",Offerte!$C98)</f>
        <v/>
      </c>
      <c r="D3009" s="10" t="inlineStr">
        <is>
          <t>G.3.1</t>
        </is>
      </c>
      <c r="E3009" s="10" t="inlineStr">
        <is>
          <t>G</t>
        </is>
      </c>
      <c r="F3009" s="10" t="inlineStr">
        <is>
          <t>T</t>
        </is>
      </c>
      <c r="G3009" s="10" t="inlineStr">
        <is>
          <t>tabular</t>
        </is>
      </c>
      <c r="H3009" s="10" t="n">
        <v>1</v>
      </c>
      <c r="I3009" s="10" t="inlineStr">
        <is>
          <t>Certificazioni di responsabilità sociale</t>
        </is>
      </c>
      <c r="J3009" s="20" t="n"/>
      <c r="K3009" s="20" t="n"/>
      <c r="L3009" s="20" t="n"/>
      <c r="M3009" s="20" t="n"/>
      <c r="N3009" s="21">
        <f>IF($A3009="","",IF(IFERROR(VALUE($M3009),0)=1,1,0))</f>
        <v/>
      </c>
      <c r="O3009" s="21">
        <f>IF($A3009="",0,IF(OR($S3009&lt;&gt;1,COUNTA($J3009:$M3009)=0),0,IF($N3009=1,$H3009,0)))</f>
        <v/>
      </c>
      <c r="P3009" s="10" t="inlineStr">
        <is>
          <t>sì/no</t>
        </is>
      </c>
      <c r="Q3009" s="21">
        <f>IF($A3009="","",$A3009&amp;"|"&amp;$C3009)</f>
        <v/>
      </c>
      <c r="R3009" s="21">
        <f>IF($A3009="","",$A3009&amp;"|"&amp;$C3009&amp;"|"&amp;$D3009)</f>
        <v/>
      </c>
      <c r="S3009" s="21">
        <f>IF($A3009="","",IFERROR(INDEX(Offerte!$D$2:$D$200,MATCH($Q3009,Offerte!$L$2:$L$200,0)),0))</f>
        <v/>
      </c>
      <c r="T3009" s="21">
        <f>IF($A3009="","",IFERROR(INDEX(Offerte!$G$2:$G$200,MATCH($Q3009,Offerte!$L$2:$L$200,0)),"NO"))</f>
        <v/>
      </c>
    </row>
    <row r="3010">
      <c r="A3010" s="10">
        <f>IF(Offerte!$A98="","",Offerte!$A98)</f>
        <v/>
      </c>
      <c r="B3010" s="10">
        <f>IF(Offerte!$A98="","",Offerte!$B98)</f>
        <v/>
      </c>
      <c r="C3010" s="10">
        <f>IF(Offerte!$A98="","",Offerte!$C98)</f>
        <v/>
      </c>
      <c r="D3010" s="10" t="inlineStr">
        <is>
          <t>G.4.1</t>
        </is>
      </c>
      <c r="E3010" s="10" t="inlineStr">
        <is>
          <t>G</t>
        </is>
      </c>
      <c r="F3010" s="10" t="inlineStr">
        <is>
          <t>D</t>
        </is>
      </c>
      <c r="G3010" s="10" t="inlineStr">
        <is>
          <t>discretionary</t>
        </is>
      </c>
      <c r="H3010" s="10" t="n">
        <v>2</v>
      </c>
      <c r="I3010" s="10" t="inlineStr">
        <is>
          <t>Qualità del piano di formazione del personale</t>
        </is>
      </c>
      <c r="J3010" s="20" t="n"/>
      <c r="K3010" s="20" t="n"/>
      <c r="L3010" s="20" t="n"/>
      <c r="M3010" s="20" t="n"/>
      <c r="N3010" s="21">
        <f>IF($A3010="","",MAX(0,MIN(1,IFERROR(VALUE($M3010),0))))</f>
        <v/>
      </c>
      <c r="O3010" s="21">
        <f>IF($A3010="",0,IF(OR($S3010&lt;&gt;1,COUNTA($J3010:$M3010)=0),0,IF(SUMPRODUCT(MAX(($C$5:$C$6173=$C3010)*($D$5:$D$6173=$D3010)*($S$5:$S$6173=1)*IFERROR($N$5:$N$6173*1,0)))&gt;0,ROUND($H3010*($N3010/SUMPRODUCT(MAX(($C$5:$C$6173=$C3010)*($D$5:$D$6173=$D3010)*($S$5:$S$6173=1)*IFERROR($N$5:$N$6173*1,0)))),4),0)))</f>
        <v/>
      </c>
      <c r="P3010" s="10" t="inlineStr">
        <is>
          <t>coeff.</t>
        </is>
      </c>
      <c r="Q3010" s="21">
        <f>IF($A3010="","",$A3010&amp;"|"&amp;$C3010)</f>
        <v/>
      </c>
      <c r="R3010" s="21">
        <f>IF($A3010="","",$A3010&amp;"|"&amp;$C3010&amp;"|"&amp;$D3010)</f>
        <v/>
      </c>
      <c r="S3010" s="21">
        <f>IF($A3010="","",IFERROR(INDEX(Offerte!$D$2:$D$200,MATCH($Q3010,Offerte!$L$2:$L$200,0)),0))</f>
        <v/>
      </c>
      <c r="T3010" s="21">
        <f>IF($A3010="","",IFERROR(INDEX(Offerte!$G$2:$G$200,MATCH($Q3010,Offerte!$L$2:$L$200,0)),"NO"))</f>
        <v/>
      </c>
    </row>
    <row r="3011">
      <c r="A3011" s="10">
        <f>IF(Offerte!$A98="","",Offerte!$A98)</f>
        <v/>
      </c>
      <c r="B3011" s="10">
        <f>IF(Offerte!$A98="","",Offerte!$B98)</f>
        <v/>
      </c>
      <c r="C3011" s="10">
        <f>IF(Offerte!$A98="","",Offerte!$C98)</f>
        <v/>
      </c>
      <c r="D3011" s="10" t="inlineStr">
        <is>
          <t>G.5.1</t>
        </is>
      </c>
      <c r="E3011" s="10" t="inlineStr">
        <is>
          <t>G</t>
        </is>
      </c>
      <c r="F3011" s="10" t="inlineStr">
        <is>
          <t>T</t>
        </is>
      </c>
      <c r="G3011" s="10" t="inlineStr">
        <is>
          <t>tabular</t>
        </is>
      </c>
      <c r="H3011" s="10" t="n">
        <v>1</v>
      </c>
      <c r="I3011" s="10" t="inlineStr">
        <is>
          <t>Impegno al mantenimento delle garanzie del contratto di secondo livello del gestore uscente</t>
        </is>
      </c>
      <c r="J3011" s="20" t="n"/>
      <c r="K3011" s="20" t="n"/>
      <c r="L3011" s="20" t="n"/>
      <c r="M3011" s="20" t="n"/>
      <c r="N3011" s="21">
        <f>IF($A3011="","",IF(IFERROR(VALUE($M3011),0)=1,1,0))</f>
        <v/>
      </c>
      <c r="O3011" s="21">
        <f>IF($A3011="",0,IF(OR($S3011&lt;&gt;1,COUNTA($J3011:$M3011)=0),0,IF($N3011=1,$H3011,0)))</f>
        <v/>
      </c>
      <c r="P3011" s="10" t="inlineStr">
        <is>
          <t>sì/no</t>
        </is>
      </c>
      <c r="Q3011" s="21">
        <f>IF($A3011="","",$A3011&amp;"|"&amp;$C3011)</f>
        <v/>
      </c>
      <c r="R3011" s="21">
        <f>IF($A3011="","",$A3011&amp;"|"&amp;$C3011&amp;"|"&amp;$D3011)</f>
        <v/>
      </c>
      <c r="S3011" s="21">
        <f>IF($A3011="","",IFERROR(INDEX(Offerte!$D$2:$D$200,MATCH($Q3011,Offerte!$L$2:$L$200,0)),0))</f>
        <v/>
      </c>
      <c r="T3011" s="21">
        <f>IF($A3011="","",IFERROR(INDEX(Offerte!$G$2:$G$200,MATCH($Q3011,Offerte!$L$2:$L$200,0)),"NO"))</f>
        <v/>
      </c>
    </row>
    <row r="3012">
      <c r="A3012" s="10">
        <f>IF(Offerte!$A99="","",Offerte!$A99)</f>
        <v/>
      </c>
      <c r="B3012" s="10">
        <f>IF(Offerte!$A99="","",Offerte!$B99)</f>
        <v/>
      </c>
      <c r="C3012" s="10">
        <f>IF(Offerte!$A99="","",Offerte!$C99)</f>
        <v/>
      </c>
      <c r="D3012" s="10" t="inlineStr">
        <is>
          <t>A.1.1</t>
        </is>
      </c>
      <c r="E3012" s="10" t="inlineStr">
        <is>
          <t>A</t>
        </is>
      </c>
      <c r="F3012" s="10" t="inlineStr">
        <is>
          <t>Q</t>
        </is>
      </c>
      <c r="G3012" s="10" t="inlineStr">
        <is>
          <t>higher</t>
        </is>
      </c>
      <c r="H3012" s="10" t="n">
        <v>3</v>
      </c>
      <c r="I3012" s="10" t="inlineStr">
        <is>
          <t>Tasso aggiuntivo di corse controllate</t>
        </is>
      </c>
      <c r="J3012" s="20" t="n"/>
      <c r="K3012" s="20" t="n"/>
      <c r="L3012" s="20" t="n"/>
      <c r="M3012" s="20" t="n"/>
      <c r="N3012" s="21">
        <f>IF($A3012="","",IFERROR(VALUE($K3012)/VALUE($L3012)*100,IFERROR(VALUE($J3012),0)))</f>
        <v/>
      </c>
      <c r="O3012" s="21">
        <f>IF($A3012="",0,IF(OR($S3012&lt;&gt;1,COUNTA($J3012:$M3012)=0),0,IF(SUMPRODUCT(MAX(($C$5:$C$6173=$C3012)*($D$5:$D$6173=$D3012)*($S$5:$S$6173=1)*IFERROR($N$5:$N$6173*1,0)))&gt;0,ROUND($H3012*($N3012/SUMPRODUCT(MAX(($C$5:$C$6173=$C3012)*($D$5:$D$6173=$D3012)*($S$5:$S$6173=1)*IFERROR($N$5:$N$6173*1,0)))),4),0)))</f>
        <v/>
      </c>
      <c r="P3012" s="10" t="inlineStr">
        <is>
          <t>Corse controllate annue / Corse programmate annue</t>
        </is>
      </c>
      <c r="Q3012" s="21">
        <f>IF($A3012="","",$A3012&amp;"|"&amp;$C3012)</f>
        <v/>
      </c>
      <c r="R3012" s="21">
        <f>IF($A3012="","",$A3012&amp;"|"&amp;$C3012&amp;"|"&amp;$D3012)</f>
        <v/>
      </c>
      <c r="S3012" s="21">
        <f>IF($A3012="","",IFERROR(INDEX(Offerte!$D$2:$D$200,MATCH($Q3012,Offerte!$L$2:$L$200,0)),0))</f>
        <v/>
      </c>
      <c r="T3012" s="21">
        <f>IF($A3012="","",IFERROR(INDEX(Offerte!$G$2:$G$200,MATCH($Q3012,Offerte!$L$2:$L$200,0)),"NO"))</f>
        <v/>
      </c>
    </row>
    <row r="3013">
      <c r="A3013" s="10">
        <f>IF(Offerte!$A99="","",Offerte!$A99)</f>
        <v/>
      </c>
      <c r="B3013" s="10">
        <f>IF(Offerte!$A99="","",Offerte!$B99)</f>
        <v/>
      </c>
      <c r="C3013" s="10">
        <f>IF(Offerte!$A99="","",Offerte!$C99)</f>
        <v/>
      </c>
      <c r="D3013" s="10" t="inlineStr">
        <is>
          <t>A.1.2</t>
        </is>
      </c>
      <c r="E3013" s="10" t="inlineStr">
        <is>
          <t>A</t>
        </is>
      </c>
      <c r="F3013" s="10" t="inlineStr">
        <is>
          <t>Q</t>
        </is>
      </c>
      <c r="G3013" s="10" t="inlineStr">
        <is>
          <t>higher</t>
        </is>
      </c>
      <c r="H3013" s="10" t="n">
        <v>4</v>
      </c>
      <c r="I3013" s="10" t="inlineStr">
        <is>
          <t>Numero aggiuntivo di passeggeri controllati</t>
        </is>
      </c>
      <c r="J3013" s="20" t="n"/>
      <c r="K3013" s="20" t="n"/>
      <c r="L3013" s="20" t="n"/>
      <c r="M3013" s="20" t="n"/>
      <c r="N3013" s="21">
        <f>IF($A3013="","",IFERROR(VALUE($J3013),0))</f>
        <v/>
      </c>
      <c r="O3013" s="21">
        <f>IF($A3013="",0,IF(OR($S3013&lt;&gt;1,COUNTA($J3013:$M3013)=0),0,IF(SUMPRODUCT(MAX(($C$5:$C$6173=$C3013)*($D$5:$D$6173=$D3013)*($S$5:$S$6173=1)*IFERROR($N$5:$N$6173*1,0)))&gt;0,ROUND($H3013*($N3013/SUMPRODUCT(MAX(($C$5:$C$6173=$C3013)*($D$5:$D$6173=$D3013)*($S$5:$S$6173=1)*IFERROR($N$5:$N$6173*1,0)))),4),0)))</f>
        <v/>
      </c>
      <c r="P3013" s="10" t="inlineStr">
        <is>
          <t>passeggeri/anno</t>
        </is>
      </c>
      <c r="Q3013" s="21">
        <f>IF($A3013="","",$A3013&amp;"|"&amp;$C3013)</f>
        <v/>
      </c>
      <c r="R3013" s="21">
        <f>IF($A3013="","",$A3013&amp;"|"&amp;$C3013&amp;"|"&amp;$D3013)</f>
        <v/>
      </c>
      <c r="S3013" s="21">
        <f>IF($A3013="","",IFERROR(INDEX(Offerte!$D$2:$D$200,MATCH($Q3013,Offerte!$L$2:$L$200,0)),0))</f>
        <v/>
      </c>
      <c r="T3013" s="21">
        <f>IF($A3013="","",IFERROR(INDEX(Offerte!$G$2:$G$200,MATCH($Q3013,Offerte!$L$2:$L$200,0)),"NO"))</f>
        <v/>
      </c>
    </row>
    <row r="3014">
      <c r="A3014" s="10">
        <f>IF(Offerte!$A99="","",Offerte!$A99)</f>
        <v/>
      </c>
      <c r="B3014" s="10">
        <f>IF(Offerte!$A99="","",Offerte!$B99)</f>
        <v/>
      </c>
      <c r="C3014" s="10">
        <f>IF(Offerte!$A99="","",Offerte!$C99)</f>
        <v/>
      </c>
      <c r="D3014" s="10" t="inlineStr">
        <is>
          <t>B.1.1</t>
        </is>
      </c>
      <c r="E3014" s="10" t="inlineStr">
        <is>
          <t>B</t>
        </is>
      </c>
      <c r="F3014" s="10" t="inlineStr">
        <is>
          <t>Q</t>
        </is>
      </c>
      <c r="G3014" s="10" t="inlineStr">
        <is>
          <t>higher</t>
        </is>
      </c>
      <c r="H3014" s="10" t="n">
        <v>3</v>
      </c>
      <c r="I3014" s="10" t="inlineStr">
        <is>
          <t>Incremento dei posti offerti nelle fasce di punta</t>
        </is>
      </c>
      <c r="J3014" s="20" t="n"/>
      <c r="K3014" s="20" t="n"/>
      <c r="L3014" s="20" t="n"/>
      <c r="M3014" s="20" t="n"/>
      <c r="N3014" s="21">
        <f>IF($A3014="","",IFERROR(VALUE($J3014),0))</f>
        <v/>
      </c>
      <c r="O3014" s="21">
        <f>IF($A3014="",0,IF(OR($S3014&lt;&gt;1,COUNTA($J3014:$M3014)=0),0,IF(SUMPRODUCT(MAX(($C$5:$C$6173=$C3014)*($D$5:$D$6173=$D3014)*($S$5:$S$6173=1)*IFERROR($N$5:$N$6173*1,0)))&gt;0,ROUND($H3014*($N3014/SUMPRODUCT(MAX(($C$5:$C$6173=$C3014)*($D$5:$D$6173=$D3014)*($S$5:$S$6173=1)*IFERROR($N$5:$N$6173*1,0)))),4),0)))</f>
        <v/>
      </c>
      <c r="P3014" s="10" t="inlineStr">
        <is>
          <t>posti*km</t>
        </is>
      </c>
      <c r="Q3014" s="21">
        <f>IF($A3014="","",$A3014&amp;"|"&amp;$C3014)</f>
        <v/>
      </c>
      <c r="R3014" s="21">
        <f>IF($A3014="","",$A3014&amp;"|"&amp;$C3014&amp;"|"&amp;$D3014)</f>
        <v/>
      </c>
      <c r="S3014" s="21">
        <f>IF($A3014="","",IFERROR(INDEX(Offerte!$D$2:$D$200,MATCH($Q3014,Offerte!$L$2:$L$200,0)),0))</f>
        <v/>
      </c>
      <c r="T3014" s="21">
        <f>IF($A3014="","",IFERROR(INDEX(Offerte!$G$2:$G$200,MATCH($Q3014,Offerte!$L$2:$L$200,0)),"NO"))</f>
        <v/>
      </c>
    </row>
    <row r="3015">
      <c r="A3015" s="10">
        <f>IF(Offerte!$A99="","",Offerte!$A99)</f>
        <v/>
      </c>
      <c r="B3015" s="10">
        <f>IF(Offerte!$A99="","",Offerte!$B99)</f>
        <v/>
      </c>
      <c r="C3015" s="10">
        <f>IF(Offerte!$A99="","",Offerte!$C99)</f>
        <v/>
      </c>
      <c r="D3015" s="10" t="inlineStr">
        <is>
          <t>B.2.1</t>
        </is>
      </c>
      <c r="E3015" s="10" t="inlineStr">
        <is>
          <t>B</t>
        </is>
      </c>
      <c r="F3015" s="10" t="inlineStr">
        <is>
          <t>Q</t>
        </is>
      </c>
      <c r="G3015" s="10" t="inlineStr">
        <is>
          <t>higher</t>
        </is>
      </c>
      <c r="H3015" s="10" t="n">
        <v>4</v>
      </c>
      <c r="I3015" s="10" t="inlineStr">
        <is>
          <t>Corse aggiuntive nell'arco giornaliero base</t>
        </is>
      </c>
      <c r="J3015" s="20" t="n"/>
      <c r="K3015" s="20" t="n"/>
      <c r="L3015" s="20" t="n"/>
      <c r="M3015" s="20" t="n"/>
      <c r="N3015" s="21">
        <f>IF($A3015="","",IFERROR(VALUE($J3015),0))</f>
        <v/>
      </c>
      <c r="O3015" s="21">
        <f>IF($A3015="",0,IF(OR($S3015&lt;&gt;1,COUNTA($J3015:$M3015)=0),0,IF(SUMPRODUCT(MAX(($C$5:$C$6173=$C3015)*($D$5:$D$6173=$D3015)*($S$5:$S$6173=1)*IFERROR($N$5:$N$6173*1,0)))&gt;0,ROUND($H3015*($N3015/SUMPRODUCT(MAX(($C$5:$C$6173=$C3015)*($D$5:$D$6173=$D3015)*($S$5:$S$6173=1)*IFERROR($N$5:$N$6173*1,0)))),4),0)))</f>
        <v/>
      </c>
      <c r="P3015" s="10" t="inlineStr">
        <is>
          <t>corse</t>
        </is>
      </c>
      <c r="Q3015" s="21">
        <f>IF($A3015="","",$A3015&amp;"|"&amp;$C3015)</f>
        <v/>
      </c>
      <c r="R3015" s="21">
        <f>IF($A3015="","",$A3015&amp;"|"&amp;$C3015&amp;"|"&amp;$D3015)</f>
        <v/>
      </c>
      <c r="S3015" s="21">
        <f>IF($A3015="","",IFERROR(INDEX(Offerte!$D$2:$D$200,MATCH($Q3015,Offerte!$L$2:$L$200,0)),0))</f>
        <v/>
      </c>
      <c r="T3015" s="21">
        <f>IF($A3015="","",IFERROR(INDEX(Offerte!$G$2:$G$200,MATCH($Q3015,Offerte!$L$2:$L$200,0)),"NO"))</f>
        <v/>
      </c>
    </row>
    <row r="3016">
      <c r="A3016" s="10">
        <f>IF(Offerte!$A99="","",Offerte!$A99)</f>
        <v/>
      </c>
      <c r="B3016" s="10">
        <f>IF(Offerte!$A99="","",Offerte!$B99)</f>
        <v/>
      </c>
      <c r="C3016" s="10">
        <f>IF(Offerte!$A99="","",Offerte!$C99)</f>
        <v/>
      </c>
      <c r="D3016" s="10" t="inlineStr">
        <is>
          <t>B.3.1</t>
        </is>
      </c>
      <c r="E3016" s="10" t="inlineStr">
        <is>
          <t>B</t>
        </is>
      </c>
      <c r="F3016" s="10" t="inlineStr">
        <is>
          <t>Q</t>
        </is>
      </c>
      <c r="G3016" s="10" t="inlineStr">
        <is>
          <t>higher</t>
        </is>
      </c>
      <c r="H3016" s="10" t="n">
        <v>2</v>
      </c>
      <c r="I3016" s="10" t="inlineStr">
        <is>
          <t>Numero di corse aggiuntive per allungamento dell'arco di servizio giornaliero nelle fasce serali</t>
        </is>
      </c>
      <c r="J3016" s="20" t="n"/>
      <c r="K3016" s="20" t="n"/>
      <c r="L3016" s="20" t="n"/>
      <c r="M3016" s="20" t="n"/>
      <c r="N3016" s="21">
        <f>IF($A3016="","",IFERROR(VALUE($J3016),0))</f>
        <v/>
      </c>
      <c r="O3016" s="21">
        <f>IF($A3016="",0,IF(OR($S3016&lt;&gt;1,COUNTA($J3016:$M3016)=0),0,IF(SUMPRODUCT(MAX(($C$5:$C$6173=$C3016)*($D$5:$D$6173=$D3016)*($S$5:$S$6173=1)*IFERROR($N$5:$N$6173*1,0)))&gt;0,ROUND($H3016*($N3016/SUMPRODUCT(MAX(($C$5:$C$6173=$C3016)*($D$5:$D$6173=$D3016)*($S$5:$S$6173=1)*IFERROR($N$5:$N$6173*1,0)))),4),0)))</f>
        <v/>
      </c>
      <c r="P3016" s="10" t="inlineStr">
        <is>
          <t>corse</t>
        </is>
      </c>
      <c r="Q3016" s="21">
        <f>IF($A3016="","",$A3016&amp;"|"&amp;$C3016)</f>
        <v/>
      </c>
      <c r="R3016" s="21">
        <f>IF($A3016="","",$A3016&amp;"|"&amp;$C3016&amp;"|"&amp;$D3016)</f>
        <v/>
      </c>
      <c r="S3016" s="21">
        <f>IF($A3016="","",IFERROR(INDEX(Offerte!$D$2:$D$200,MATCH($Q3016,Offerte!$L$2:$L$200,0)),0))</f>
        <v/>
      </c>
      <c r="T3016" s="21">
        <f>IF($A3016="","",IFERROR(INDEX(Offerte!$G$2:$G$200,MATCH($Q3016,Offerte!$L$2:$L$200,0)),"NO"))</f>
        <v/>
      </c>
    </row>
    <row r="3017">
      <c r="A3017" s="10">
        <f>IF(Offerte!$A99="","",Offerte!$A99)</f>
        <v/>
      </c>
      <c r="B3017" s="10">
        <f>IF(Offerte!$A99="","",Offerte!$B99)</f>
        <v/>
      </c>
      <c r="C3017" s="10">
        <f>IF(Offerte!$A99="","",Offerte!$C99)</f>
        <v/>
      </c>
      <c r="D3017" s="10" t="inlineStr">
        <is>
          <t>B.4.1</t>
        </is>
      </c>
      <c r="E3017" s="10" t="inlineStr">
        <is>
          <t>B</t>
        </is>
      </c>
      <c r="F3017" s="10" t="inlineStr">
        <is>
          <t>Q</t>
        </is>
      </c>
      <c r="G3017" s="10" t="inlineStr">
        <is>
          <t>higher</t>
        </is>
      </c>
      <c r="H3017" s="10" t="n">
        <v>3</v>
      </c>
      <c r="I3017" s="10" t="inlineStr">
        <is>
          <t>Percorrenze aggiuntive offerte nel Programma d'esercizio delle prime due fasi attuative</t>
        </is>
      </c>
      <c r="J3017" s="20" t="n"/>
      <c r="K3017" s="20" t="n"/>
      <c r="L3017" s="20" t="n"/>
      <c r="M3017" s="20" t="n"/>
      <c r="N3017" s="21">
        <f>IF($A3017="","",IFERROR(VALUE($J3017),0))</f>
        <v/>
      </c>
      <c r="O3017" s="21">
        <f>IF($A3017="",0,IF(OR($S3017&lt;&gt;1,COUNTA($J3017:$M3017)=0),0,IF(SUMPRODUCT(MAX(($C$5:$C$6173=$C3017)*($D$5:$D$6173=$D3017)*($S$5:$S$6173=1)*IFERROR($N$5:$N$6173*1,0)))&gt;0,ROUND($H3017*($N3017/SUMPRODUCT(MAX(($C$5:$C$6173=$C3017)*($D$5:$D$6173=$D3017)*($S$5:$S$6173=1)*IFERROR($N$5:$N$6173*1,0)))),4),0)))</f>
        <v/>
      </c>
      <c r="P3017" s="10" t="inlineStr">
        <is>
          <t>vett*km</t>
        </is>
      </c>
      <c r="Q3017" s="21">
        <f>IF($A3017="","",$A3017&amp;"|"&amp;$C3017)</f>
        <v/>
      </c>
      <c r="R3017" s="21">
        <f>IF($A3017="","",$A3017&amp;"|"&amp;$C3017&amp;"|"&amp;$D3017)</f>
        <v/>
      </c>
      <c r="S3017" s="21">
        <f>IF($A3017="","",IFERROR(INDEX(Offerte!$D$2:$D$200,MATCH($Q3017,Offerte!$L$2:$L$200,0)),0))</f>
        <v/>
      </c>
      <c r="T3017" s="21">
        <f>IF($A3017="","",IFERROR(INDEX(Offerte!$G$2:$G$200,MATCH($Q3017,Offerte!$L$2:$L$200,0)),"NO"))</f>
        <v/>
      </c>
    </row>
    <row r="3018">
      <c r="A3018" s="10">
        <f>IF(Offerte!$A99="","",Offerte!$A99)</f>
        <v/>
      </c>
      <c r="B3018" s="10">
        <f>IF(Offerte!$A99="","",Offerte!$B99)</f>
        <v/>
      </c>
      <c r="C3018" s="10">
        <f>IF(Offerte!$A99="","",Offerte!$C99)</f>
        <v/>
      </c>
      <c r="D3018" s="10" t="inlineStr">
        <is>
          <t>B.5.1</t>
        </is>
      </c>
      <c r="E3018" s="10" t="inlineStr">
        <is>
          <t>B</t>
        </is>
      </c>
      <c r="F3018" s="10" t="inlineStr">
        <is>
          <t>D</t>
        </is>
      </c>
      <c r="G3018" s="10" t="inlineStr">
        <is>
          <t>discretionary</t>
        </is>
      </c>
      <c r="H3018" s="10" t="n">
        <v>2</v>
      </c>
      <c r="I3018" s="10" t="inlineStr">
        <is>
          <t>Efficacia del progetto di servizi complementari DRT</t>
        </is>
      </c>
      <c r="J3018" s="20" t="n"/>
      <c r="K3018" s="20" t="n"/>
      <c r="L3018" s="20" t="n"/>
      <c r="M3018" s="20" t="n"/>
      <c r="N3018" s="21">
        <f>IF($A3018="","",MAX(0,MIN(1,IFERROR(VALUE($M3018),0))))</f>
        <v/>
      </c>
      <c r="O3018" s="21">
        <f>IF($A3018="",0,IF(OR($S3018&lt;&gt;1,COUNTA($J3018:$M3018)=0),0,IF(SUMPRODUCT(MAX(($C$5:$C$6173=$C3018)*($D$5:$D$6173=$D3018)*($S$5:$S$6173=1)*IFERROR($N$5:$N$6173*1,0)))&gt;0,ROUND($H3018*($N3018/SUMPRODUCT(MAX(($C$5:$C$6173=$C3018)*($D$5:$D$6173=$D3018)*($S$5:$S$6173=1)*IFERROR($N$5:$N$6173*1,0)))),4),0)))</f>
        <v/>
      </c>
      <c r="P3018" s="10" t="inlineStr">
        <is>
          <t>coeff.</t>
        </is>
      </c>
      <c r="Q3018" s="21">
        <f>IF($A3018="","",$A3018&amp;"|"&amp;$C3018)</f>
        <v/>
      </c>
      <c r="R3018" s="21">
        <f>IF($A3018="","",$A3018&amp;"|"&amp;$C3018&amp;"|"&amp;$D3018)</f>
        <v/>
      </c>
      <c r="S3018" s="21">
        <f>IF($A3018="","",IFERROR(INDEX(Offerte!$D$2:$D$200,MATCH($Q3018,Offerte!$L$2:$L$200,0)),0))</f>
        <v/>
      </c>
      <c r="T3018" s="21">
        <f>IF($A3018="","",IFERROR(INDEX(Offerte!$G$2:$G$200,MATCH($Q3018,Offerte!$L$2:$L$200,0)),"NO"))</f>
        <v/>
      </c>
    </row>
    <row r="3019">
      <c r="A3019" s="10">
        <f>IF(Offerte!$A99="","",Offerte!$A99)</f>
        <v/>
      </c>
      <c r="B3019" s="10">
        <f>IF(Offerte!$A99="","",Offerte!$B99)</f>
        <v/>
      </c>
      <c r="C3019" s="10">
        <f>IF(Offerte!$A99="","",Offerte!$C99)</f>
        <v/>
      </c>
      <c r="D3019" s="10" t="inlineStr">
        <is>
          <t>C.1.1</t>
        </is>
      </c>
      <c r="E3019" s="10" t="inlineStr">
        <is>
          <t>C</t>
        </is>
      </c>
      <c r="F3019" s="10" t="inlineStr">
        <is>
          <t>Q</t>
        </is>
      </c>
      <c r="G3019" s="10" t="inlineStr">
        <is>
          <t>higher</t>
        </is>
      </c>
      <c r="H3019" s="10" t="n">
        <v>2</v>
      </c>
      <c r="I3019" s="10" t="inlineStr">
        <is>
          <t>Tasso di copertura del servizio con telecamere BSD</t>
        </is>
      </c>
      <c r="J3019" s="20" t="n"/>
      <c r="K3019" s="20" t="n"/>
      <c r="L3019" s="20" t="n"/>
      <c r="M3019" s="20" t="n"/>
      <c r="N3019" s="21">
        <f>IF($A3019="","",IFERROR(VALUE($K3019)/VALUE($L3019),IFERROR(VALUE($J3019),0)))</f>
        <v/>
      </c>
      <c r="O3019" s="21">
        <f>IF($A3019="",0,IF(OR($S3019&lt;&gt;1,COUNTA($J3019:$M3019)=0),0,IF(SUMPRODUCT(MAX(($C$5:$C$6173=$C3019)*($D$5:$D$6173=$D3019)*($S$5:$S$6173=1)*IFERROR($N$5:$N$6173*1,0)))&gt;0,ROUND($H3019*($N3019/SUMPRODUCT(MAX(($C$5:$C$6173=$C3019)*($D$5:$D$6173=$D3019)*($S$5:$S$6173=1)*IFERROR($N$5:$N$6173*1,0)))),4),0)))</f>
        <v/>
      </c>
      <c r="P3019" s="10" t="inlineStr">
        <is>
          <t>Autobus attrezzati con telecamere BSD / Autobus totali in offerta, incluse scorte</t>
        </is>
      </c>
      <c r="Q3019" s="21">
        <f>IF($A3019="","",$A3019&amp;"|"&amp;$C3019)</f>
        <v/>
      </c>
      <c r="R3019" s="21">
        <f>IF($A3019="","",$A3019&amp;"|"&amp;$C3019&amp;"|"&amp;$D3019)</f>
        <v/>
      </c>
      <c r="S3019" s="21">
        <f>IF($A3019="","",IFERROR(INDEX(Offerte!$D$2:$D$200,MATCH($Q3019,Offerte!$L$2:$L$200,0)),0))</f>
        <v/>
      </c>
      <c r="T3019" s="21">
        <f>IF($A3019="","",IFERROR(INDEX(Offerte!$G$2:$G$200,MATCH($Q3019,Offerte!$L$2:$L$200,0)),"NO"))</f>
        <v/>
      </c>
    </row>
    <row r="3020">
      <c r="A3020" s="10">
        <f>IF(Offerte!$A99="","",Offerte!$A99)</f>
        <v/>
      </c>
      <c r="B3020" s="10">
        <f>IF(Offerte!$A99="","",Offerte!$B99)</f>
        <v/>
      </c>
      <c r="C3020" s="10">
        <f>IF(Offerte!$A99="","",Offerte!$C99)</f>
        <v/>
      </c>
      <c r="D3020" s="10" t="inlineStr">
        <is>
          <t>C.1.2</t>
        </is>
      </c>
      <c r="E3020" s="10" t="inlineStr">
        <is>
          <t>C</t>
        </is>
      </c>
      <c r="F3020" s="10" t="inlineStr">
        <is>
          <t>Q</t>
        </is>
      </c>
      <c r="G3020" s="10" t="inlineStr">
        <is>
          <t>higher</t>
        </is>
      </c>
      <c r="H3020" s="10" t="n">
        <v>2</v>
      </c>
      <c r="I3020" s="10" t="inlineStr">
        <is>
          <t>Tasso di copertura del servizio con telecamere ADAS</t>
        </is>
      </c>
      <c r="J3020" s="20" t="n"/>
      <c r="K3020" s="20" t="n"/>
      <c r="L3020" s="20" t="n"/>
      <c r="M3020" s="20" t="n"/>
      <c r="N3020" s="21">
        <f>IF($A3020="","",IFERROR(VALUE($K3020)/VALUE($L3020),IFERROR(VALUE($J3020),0)))</f>
        <v/>
      </c>
      <c r="O3020" s="21">
        <f>IF($A3020="",0,IF(OR($S3020&lt;&gt;1,COUNTA($J3020:$M3020)=0),0,IF(SUMPRODUCT(MAX(($C$5:$C$6173=$C3020)*($D$5:$D$6173=$D3020)*($S$5:$S$6173=1)*IFERROR($N$5:$N$6173*1,0)))&gt;0,ROUND($H3020*($N3020/SUMPRODUCT(MAX(($C$5:$C$6173=$C3020)*($D$5:$D$6173=$D3020)*($S$5:$S$6173=1)*IFERROR($N$5:$N$6173*1,0)))),4),0)))</f>
        <v/>
      </c>
      <c r="P3020" s="10" t="inlineStr">
        <is>
          <t>Autobus attrezzati con telecamere ADAS / Autobus totali in offerta, incluse scorte</t>
        </is>
      </c>
      <c r="Q3020" s="21">
        <f>IF($A3020="","",$A3020&amp;"|"&amp;$C3020)</f>
        <v/>
      </c>
      <c r="R3020" s="21">
        <f>IF($A3020="","",$A3020&amp;"|"&amp;$C3020&amp;"|"&amp;$D3020)</f>
        <v/>
      </c>
      <c r="S3020" s="21">
        <f>IF($A3020="","",IFERROR(INDEX(Offerte!$D$2:$D$200,MATCH($Q3020,Offerte!$L$2:$L$200,0)),0))</f>
        <v/>
      </c>
      <c r="T3020" s="21">
        <f>IF($A3020="","",IFERROR(INDEX(Offerte!$G$2:$G$200,MATCH($Q3020,Offerte!$L$2:$L$200,0)),"NO"))</f>
        <v/>
      </c>
    </row>
    <row r="3021">
      <c r="A3021" s="10">
        <f>IF(Offerte!$A99="","",Offerte!$A99)</f>
        <v/>
      </c>
      <c r="B3021" s="10">
        <f>IF(Offerte!$A99="","",Offerte!$B99)</f>
        <v/>
      </c>
      <c r="C3021" s="10">
        <f>IF(Offerte!$A99="","",Offerte!$C99)</f>
        <v/>
      </c>
      <c r="D3021" s="10" t="inlineStr">
        <is>
          <t>C.2.1</t>
        </is>
      </c>
      <c r="E3021" s="10" t="inlineStr">
        <is>
          <t>C</t>
        </is>
      </c>
      <c r="F3021" s="10" t="inlineStr">
        <is>
          <t>Q</t>
        </is>
      </c>
      <c r="G3021" s="10" t="inlineStr">
        <is>
          <t>higher</t>
        </is>
      </c>
      <c r="H3021" s="10" t="n">
        <v>3</v>
      </c>
      <c r="I3021" s="10" t="inlineStr">
        <is>
          <t>Tasso di copertura del servizio con telecamere di bordo di videosorveglianza</t>
        </is>
      </c>
      <c r="J3021" s="20" t="n"/>
      <c r="K3021" s="20" t="n"/>
      <c r="L3021" s="20" t="n"/>
      <c r="M3021" s="20" t="n"/>
      <c r="N3021" s="21">
        <f>IF($A3021="","",IFERROR(VALUE($K3021)/VALUE($L3021),IFERROR(VALUE($J3021),0)))</f>
        <v/>
      </c>
      <c r="O3021" s="21">
        <f>IF($A3021="",0,IF(OR($S3021&lt;&gt;1,COUNTA($J3021:$M3021)=0),0,IF(SUMPRODUCT(MAX(($C$5:$C$6173=$C3021)*($D$5:$D$6173=$D3021)*($S$5:$S$6173=1)*IFERROR($N$5:$N$6173*1,0)))&gt;0,ROUND($H3021*($N3021/SUMPRODUCT(MAX(($C$5:$C$6173=$C3021)*($D$5:$D$6173=$D3021)*($S$5:$S$6173=1)*IFERROR($N$5:$N$6173*1,0)))),4),0)))</f>
        <v/>
      </c>
      <c r="P3021" s="10" t="inlineStr">
        <is>
          <t>Autobus attrezzati con videosorveglianza / Autobus totali in offerta, incluse scorte</t>
        </is>
      </c>
      <c r="Q3021" s="21">
        <f>IF($A3021="","",$A3021&amp;"|"&amp;$C3021)</f>
        <v/>
      </c>
      <c r="R3021" s="21">
        <f>IF($A3021="","",$A3021&amp;"|"&amp;$C3021&amp;"|"&amp;$D3021)</f>
        <v/>
      </c>
      <c r="S3021" s="21">
        <f>IF($A3021="","",IFERROR(INDEX(Offerte!$D$2:$D$200,MATCH($Q3021,Offerte!$L$2:$L$200,0)),0))</f>
        <v/>
      </c>
      <c r="T3021" s="21">
        <f>IF($A3021="","",IFERROR(INDEX(Offerte!$G$2:$G$200,MATCH($Q3021,Offerte!$L$2:$L$200,0)),"NO"))</f>
        <v/>
      </c>
    </row>
    <row r="3022">
      <c r="A3022" s="10">
        <f>IF(Offerte!$A99="","",Offerte!$A99)</f>
        <v/>
      </c>
      <c r="B3022" s="10">
        <f>IF(Offerte!$A99="","",Offerte!$B99)</f>
        <v/>
      </c>
      <c r="C3022" s="10">
        <f>IF(Offerte!$A99="","",Offerte!$C99)</f>
        <v/>
      </c>
      <c r="D3022" s="10" t="inlineStr">
        <is>
          <t>C.2.2</t>
        </is>
      </c>
      <c r="E3022" s="10" t="inlineStr">
        <is>
          <t>C</t>
        </is>
      </c>
      <c r="F3022" s="10" t="inlineStr">
        <is>
          <t>T</t>
        </is>
      </c>
      <c r="G3022" s="10" t="inlineStr">
        <is>
          <t>tabular</t>
        </is>
      </c>
      <c r="H3022" s="10" t="n">
        <v>1</v>
      </c>
      <c r="I3022" s="10" t="inlineStr">
        <is>
          <t>Software video/audio analisi per situazioni di pericolo</t>
        </is>
      </c>
      <c r="J3022" s="20" t="n"/>
      <c r="K3022" s="20" t="n"/>
      <c r="L3022" s="20" t="n"/>
      <c r="M3022" s="20" t="n"/>
      <c r="N3022" s="21">
        <f>IF($A3022="","",IF(IFERROR(VALUE($M3022),0)=1,1,0))</f>
        <v/>
      </c>
      <c r="O3022" s="21">
        <f>IF($A3022="",0,IF(OR($S3022&lt;&gt;1,COUNTA($J3022:$M3022)=0),0,IF($N3022=1,$H3022,0)))</f>
        <v/>
      </c>
      <c r="P3022" s="10" t="inlineStr">
        <is>
          <t>sì/no</t>
        </is>
      </c>
      <c r="Q3022" s="21">
        <f>IF($A3022="","",$A3022&amp;"|"&amp;$C3022)</f>
        <v/>
      </c>
      <c r="R3022" s="21">
        <f>IF($A3022="","",$A3022&amp;"|"&amp;$C3022&amp;"|"&amp;$D3022)</f>
        <v/>
      </c>
      <c r="S3022" s="21">
        <f>IF($A3022="","",IFERROR(INDEX(Offerte!$D$2:$D$200,MATCH($Q3022,Offerte!$L$2:$L$200,0)),0))</f>
        <v/>
      </c>
      <c r="T3022" s="21">
        <f>IF($A3022="","",IFERROR(INDEX(Offerte!$G$2:$G$200,MATCH($Q3022,Offerte!$L$2:$L$200,0)),"NO"))</f>
        <v/>
      </c>
    </row>
    <row r="3023">
      <c r="A3023" s="10">
        <f>IF(Offerte!$A99="","",Offerte!$A99)</f>
        <v/>
      </c>
      <c r="B3023" s="10">
        <f>IF(Offerte!$A99="","",Offerte!$B99)</f>
        <v/>
      </c>
      <c r="C3023" s="10">
        <f>IF(Offerte!$A99="","",Offerte!$C99)</f>
        <v/>
      </c>
      <c r="D3023" s="10" t="inlineStr">
        <is>
          <t>C.2.3</t>
        </is>
      </c>
      <c r="E3023" s="10" t="inlineStr">
        <is>
          <t>C</t>
        </is>
      </c>
      <c r="F3023" s="10" t="inlineStr">
        <is>
          <t>T</t>
        </is>
      </c>
      <c r="G3023" s="10" t="inlineStr">
        <is>
          <t>tabular</t>
        </is>
      </c>
      <c r="H3023" s="10" t="n">
        <v>1</v>
      </c>
      <c r="I3023" s="10" t="inlineStr">
        <is>
          <t>Collegamento con centrale qualificata di pronto intervento</t>
        </is>
      </c>
      <c r="J3023" s="20" t="n"/>
      <c r="K3023" s="20" t="n"/>
      <c r="L3023" s="20" t="n"/>
      <c r="M3023" s="20" t="n"/>
      <c r="N3023" s="21">
        <f>IF($A3023="","",IF(IFERROR(VALUE($M3023),0)=1,1,0))</f>
        <v/>
      </c>
      <c r="O3023" s="21">
        <f>IF($A3023="",0,IF(OR($S3023&lt;&gt;1,COUNTA($J3023:$M3023)=0),0,IF($N3023=1,$H3023,0)))</f>
        <v/>
      </c>
      <c r="P3023" s="10" t="inlineStr">
        <is>
          <t>sì/no</t>
        </is>
      </c>
      <c r="Q3023" s="21">
        <f>IF($A3023="","",$A3023&amp;"|"&amp;$C3023)</f>
        <v/>
      </c>
      <c r="R3023" s="21">
        <f>IF($A3023="","",$A3023&amp;"|"&amp;$C3023&amp;"|"&amp;$D3023)</f>
        <v/>
      </c>
      <c r="S3023" s="21">
        <f>IF($A3023="","",IFERROR(INDEX(Offerte!$D$2:$D$200,MATCH($Q3023,Offerte!$L$2:$L$200,0)),0))</f>
        <v/>
      </c>
      <c r="T3023" s="21">
        <f>IF($A3023="","",IFERROR(INDEX(Offerte!$G$2:$G$200,MATCH($Q3023,Offerte!$L$2:$L$200,0)),"NO"))</f>
        <v/>
      </c>
    </row>
    <row r="3024">
      <c r="A3024" s="10">
        <f>IF(Offerte!$A99="","",Offerte!$A99)</f>
        <v/>
      </c>
      <c r="B3024" s="10">
        <f>IF(Offerte!$A99="","",Offerte!$B99)</f>
        <v/>
      </c>
      <c r="C3024" s="10">
        <f>IF(Offerte!$A99="","",Offerte!$C99)</f>
        <v/>
      </c>
      <c r="D3024" s="10" t="inlineStr">
        <is>
          <t>C.2.4</t>
        </is>
      </c>
      <c r="E3024" s="10" t="inlineStr">
        <is>
          <t>C</t>
        </is>
      </c>
      <c r="F3024" s="10" t="inlineStr">
        <is>
          <t>Q</t>
        </is>
      </c>
      <c r="G3024" s="10" t="inlineStr">
        <is>
          <t>higher</t>
        </is>
      </c>
      <c r="H3024" s="10" t="n">
        <v>1</v>
      </c>
      <c r="I3024" s="10" t="inlineStr">
        <is>
          <t>Tasso di copertura del servizio con dispositivi per la chiamata di emergenza del conducente</t>
        </is>
      </c>
      <c r="J3024" s="20" t="n"/>
      <c r="K3024" s="20" t="n"/>
      <c r="L3024" s="20" t="n"/>
      <c r="M3024" s="20" t="n"/>
      <c r="N3024" s="21">
        <f>IF($A3024="","",IFERROR(VALUE($K3024)/VALUE($L3024),IFERROR(VALUE($J3024),0)))</f>
        <v/>
      </c>
      <c r="O3024" s="21">
        <f>IF($A3024="",0,IF(OR($S3024&lt;&gt;1,COUNTA($J3024:$M3024)=0),0,IF(SUMPRODUCT(MAX(($C$5:$C$6173=$C3024)*($D$5:$D$6173=$D3024)*($S$5:$S$6173=1)*IFERROR($N$5:$N$6173*1,0)))&gt;0,ROUND($H3024*($N3024/SUMPRODUCT(MAX(($C$5:$C$6173=$C3024)*($D$5:$D$6173=$D3024)*($S$5:$S$6173=1)*IFERROR($N$5:$N$6173*1,0)))),4),0)))</f>
        <v/>
      </c>
      <c r="P3024" s="10" t="inlineStr">
        <is>
          <t>Autobus attrezzati con chiamata di emergenza / Autobus totali in offerta, incluse scorte</t>
        </is>
      </c>
      <c r="Q3024" s="21">
        <f>IF($A3024="","",$A3024&amp;"|"&amp;$C3024)</f>
        <v/>
      </c>
      <c r="R3024" s="21">
        <f>IF($A3024="","",$A3024&amp;"|"&amp;$C3024&amp;"|"&amp;$D3024)</f>
        <v/>
      </c>
      <c r="S3024" s="21">
        <f>IF($A3024="","",IFERROR(INDEX(Offerte!$D$2:$D$200,MATCH($Q3024,Offerte!$L$2:$L$200,0)),0))</f>
        <v/>
      </c>
      <c r="T3024" s="21">
        <f>IF($A3024="","",IFERROR(INDEX(Offerte!$G$2:$G$200,MATCH($Q3024,Offerte!$L$2:$L$200,0)),"NO"))</f>
        <v/>
      </c>
    </row>
    <row r="3025">
      <c r="A3025" s="10">
        <f>IF(Offerte!$A99="","",Offerte!$A99)</f>
        <v/>
      </c>
      <c r="B3025" s="10">
        <f>IF(Offerte!$A99="","",Offerte!$B99)</f>
        <v/>
      </c>
      <c r="C3025" s="10">
        <f>IF(Offerte!$A99="","",Offerte!$C99)</f>
        <v/>
      </c>
      <c r="D3025" s="10" t="inlineStr">
        <is>
          <t>C.3.1</t>
        </is>
      </c>
      <c r="E3025" s="10" t="inlineStr">
        <is>
          <t>C</t>
        </is>
      </c>
      <c r="F3025" s="10" t="inlineStr">
        <is>
          <t>Q</t>
        </is>
      </c>
      <c r="G3025" s="10" t="inlineStr">
        <is>
          <t>higher</t>
        </is>
      </c>
      <c r="H3025" s="10" t="n">
        <v>2</v>
      </c>
      <c r="I3025" s="10" t="inlineStr">
        <is>
          <t>Tasso di copertura del servizio con dispositivi di informazione dinamica a bordo mezzo</t>
        </is>
      </c>
      <c r="J3025" s="20" t="n"/>
      <c r="K3025" s="20" t="n"/>
      <c r="L3025" s="20" t="n"/>
      <c r="M3025" s="20" t="n"/>
      <c r="N3025" s="21">
        <f>IF($A3025="","",IFERROR(VALUE($K3025)/VALUE($L3025),IFERROR(VALUE($J3025),0)))</f>
        <v/>
      </c>
      <c r="O3025" s="21">
        <f>IF($A3025="",0,IF(OR($S3025&lt;&gt;1,COUNTA($J3025:$M3025)=0),0,IF(SUMPRODUCT(MAX(($C$5:$C$6173=$C3025)*($D$5:$D$6173=$D3025)*($S$5:$S$6173=1)*IFERROR($N$5:$N$6173*1,0)))&gt;0,ROUND($H3025*($N3025/SUMPRODUCT(MAX(($C$5:$C$6173=$C3025)*($D$5:$D$6173=$D3025)*($S$5:$S$6173=1)*IFERROR($N$5:$N$6173*1,0)))),4),0)))</f>
        <v/>
      </c>
      <c r="P3025" s="10" t="inlineStr">
        <is>
          <t>Autobus con monitor e indicatori vocali / Autobus totali in offerta, incluse scorte</t>
        </is>
      </c>
      <c r="Q3025" s="21">
        <f>IF($A3025="","",$A3025&amp;"|"&amp;$C3025)</f>
        <v/>
      </c>
      <c r="R3025" s="21">
        <f>IF($A3025="","",$A3025&amp;"|"&amp;$C3025&amp;"|"&amp;$D3025)</f>
        <v/>
      </c>
      <c r="S3025" s="21">
        <f>IF($A3025="","",IFERROR(INDEX(Offerte!$D$2:$D$200,MATCH($Q3025,Offerte!$L$2:$L$200,0)),0))</f>
        <v/>
      </c>
      <c r="T3025" s="21">
        <f>IF($A3025="","",IFERROR(INDEX(Offerte!$G$2:$G$200,MATCH($Q3025,Offerte!$L$2:$L$200,0)),"NO"))</f>
        <v/>
      </c>
    </row>
    <row r="3026">
      <c r="A3026" s="10">
        <f>IF(Offerte!$A99="","",Offerte!$A99)</f>
        <v/>
      </c>
      <c r="B3026" s="10">
        <f>IF(Offerte!$A99="","",Offerte!$B99)</f>
        <v/>
      </c>
      <c r="C3026" s="10">
        <f>IF(Offerte!$A99="","",Offerte!$C99)</f>
        <v/>
      </c>
      <c r="D3026" s="10" t="inlineStr">
        <is>
          <t>C.3.2</t>
        </is>
      </c>
      <c r="E3026" s="10" t="inlineStr">
        <is>
          <t>C</t>
        </is>
      </c>
      <c r="F3026" s="10" t="inlineStr">
        <is>
          <t>T</t>
        </is>
      </c>
      <c r="G3026" s="10" t="inlineStr">
        <is>
          <t>tabular</t>
        </is>
      </c>
      <c r="H3026" s="10" t="n">
        <v>2</v>
      </c>
      <c r="I3026" s="10" t="inlineStr">
        <is>
          <t>Informazioni a bordo su coincidenze ai nodi</t>
        </is>
      </c>
      <c r="J3026" s="20" t="n"/>
      <c r="K3026" s="20" t="n"/>
      <c r="L3026" s="20" t="n"/>
      <c r="M3026" s="20" t="n"/>
      <c r="N3026" s="21">
        <f>IF($A3026="","",IF(IFERROR(VALUE($M3026),0)=1,1,0))</f>
        <v/>
      </c>
      <c r="O3026" s="21">
        <f>IF($A3026="",0,IF(OR($S3026&lt;&gt;1,COUNTA($J3026:$M3026)=0),0,IF(AND($N3026=1,IFERROR(SUMIFS($N$5:$N$6173,$Q$5:$Q$6173,$Q3026,$D$5:$D$6173,"C.3.1"),0)&gt;=0.5),$H3026,0)))</f>
        <v/>
      </c>
      <c r="P3026" s="10" t="inlineStr">
        <is>
          <t>Dipende da C.3.1 &gt;= 0.5</t>
        </is>
      </c>
      <c r="Q3026" s="21">
        <f>IF($A3026="","",$A3026&amp;"|"&amp;$C3026)</f>
        <v/>
      </c>
      <c r="R3026" s="21">
        <f>IF($A3026="","",$A3026&amp;"|"&amp;$C3026&amp;"|"&amp;$D3026)</f>
        <v/>
      </c>
      <c r="S3026" s="21">
        <f>IF($A3026="","",IFERROR(INDEX(Offerte!$D$2:$D$200,MATCH($Q3026,Offerte!$L$2:$L$200,0)),0))</f>
        <v/>
      </c>
      <c r="T3026" s="21">
        <f>IF($A3026="","",IFERROR(INDEX(Offerte!$G$2:$G$200,MATCH($Q3026,Offerte!$L$2:$L$200,0)),"NO"))</f>
        <v/>
      </c>
    </row>
    <row r="3027">
      <c r="A3027" s="10">
        <f>IF(Offerte!$A99="","",Offerte!$A99)</f>
        <v/>
      </c>
      <c r="B3027" s="10">
        <f>IF(Offerte!$A99="","",Offerte!$B99)</f>
        <v/>
      </c>
      <c r="C3027" s="10">
        <f>IF(Offerte!$A99="","",Offerte!$C99)</f>
        <v/>
      </c>
      <c r="D3027" s="10" t="inlineStr">
        <is>
          <t>D.1.1</t>
        </is>
      </c>
      <c r="E3027" s="10" t="inlineStr">
        <is>
          <t>D</t>
        </is>
      </c>
      <c r="F3027" s="10" t="inlineStr">
        <is>
          <t>Q</t>
        </is>
      </c>
      <c r="G3027" s="10" t="inlineStr">
        <is>
          <t>higher</t>
        </is>
      </c>
      <c r="H3027" s="10" t="n">
        <v>3</v>
      </c>
      <c r="I3027" s="10" t="inlineStr">
        <is>
          <t>Installazione di pensiline</t>
        </is>
      </c>
      <c r="J3027" s="20" t="n"/>
      <c r="K3027" s="20" t="n"/>
      <c r="L3027" s="20" t="n"/>
      <c r="M3027" s="20" t="n"/>
      <c r="N3027" s="21">
        <f>IF($A3027="","",IFERROR(VALUE($J3027),0))</f>
        <v/>
      </c>
      <c r="O3027" s="21">
        <f>IF($A3027="",0,IF(OR($S3027&lt;&gt;1,COUNTA($J3027:$M3027)=0),0,IF(SUMPRODUCT(MAX(($C$5:$C$6173=$C3027)*($D$5:$D$6173=$D3027)*($S$5:$S$6173=1)*IFERROR($N$5:$N$6173*1,0)))&gt;0,ROUND($H3027*($N3027/SUMPRODUCT(MAX(($C$5:$C$6173=$C3027)*($D$5:$D$6173=$D3027)*($S$5:$S$6173=1)*IFERROR($N$5:$N$6173*1,0)))),4),0)))</f>
        <v/>
      </c>
      <c r="P3027" s="10" t="inlineStr">
        <is>
          <t>fermate</t>
        </is>
      </c>
      <c r="Q3027" s="21">
        <f>IF($A3027="","",$A3027&amp;"|"&amp;$C3027)</f>
        <v/>
      </c>
      <c r="R3027" s="21">
        <f>IF($A3027="","",$A3027&amp;"|"&amp;$C3027&amp;"|"&amp;$D3027)</f>
        <v/>
      </c>
      <c r="S3027" s="21">
        <f>IF($A3027="","",IFERROR(INDEX(Offerte!$D$2:$D$200,MATCH($Q3027,Offerte!$L$2:$L$200,0)),0))</f>
        <v/>
      </c>
      <c r="T3027" s="21">
        <f>IF($A3027="","",IFERROR(INDEX(Offerte!$G$2:$G$200,MATCH($Q3027,Offerte!$L$2:$L$200,0)),"NO"))</f>
        <v/>
      </c>
    </row>
    <row r="3028">
      <c r="A3028" s="10">
        <f>IF(Offerte!$A99="","",Offerte!$A99)</f>
        <v/>
      </c>
      <c r="B3028" s="10">
        <f>IF(Offerte!$A99="","",Offerte!$B99)</f>
        <v/>
      </c>
      <c r="C3028" s="10">
        <f>IF(Offerte!$A99="","",Offerte!$C99)</f>
        <v/>
      </c>
      <c r="D3028" s="10" t="inlineStr">
        <is>
          <t>D.1.2</t>
        </is>
      </c>
      <c r="E3028" s="10" t="inlineStr">
        <is>
          <t>D</t>
        </is>
      </c>
      <c r="F3028" s="10" t="inlineStr">
        <is>
          <t>Q</t>
        </is>
      </c>
      <c r="G3028" s="10" t="inlineStr">
        <is>
          <t>higher</t>
        </is>
      </c>
      <c r="H3028" s="10" t="n">
        <v>3</v>
      </c>
      <c r="I3028" s="10" t="inlineStr">
        <is>
          <t>Installazione di paline di fermata conformi alla DGR 581/2023</t>
        </is>
      </c>
      <c r="J3028" s="20" t="n"/>
      <c r="K3028" s="20" t="n"/>
      <c r="L3028" s="20" t="n"/>
      <c r="M3028" s="20" t="n"/>
      <c r="N3028" s="21">
        <f>IF($A3028="","",IFERROR(VALUE($J3028),0))</f>
        <v/>
      </c>
      <c r="O3028" s="21">
        <f>IF($A3028="",0,IF(OR($S3028&lt;&gt;1,COUNTA($J3028:$M3028)=0),0,IF(SUMPRODUCT(MAX(($C$5:$C$6173=$C3028)*($D$5:$D$6173=$D3028)*($S$5:$S$6173=1)*IFERROR($N$5:$N$6173*1,0)))&gt;0,ROUND($H3028*($N3028/SUMPRODUCT(MAX(($C$5:$C$6173=$C3028)*($D$5:$D$6173=$D3028)*($S$5:$S$6173=1)*IFERROR($N$5:$N$6173*1,0)))),4),0)))</f>
        <v/>
      </c>
      <c r="P3028" s="10" t="inlineStr">
        <is>
          <t>fermate</t>
        </is>
      </c>
      <c r="Q3028" s="21">
        <f>IF($A3028="","",$A3028&amp;"|"&amp;$C3028)</f>
        <v/>
      </c>
      <c r="R3028" s="21">
        <f>IF($A3028="","",$A3028&amp;"|"&amp;$C3028&amp;"|"&amp;$D3028)</f>
        <v/>
      </c>
      <c r="S3028" s="21">
        <f>IF($A3028="","",IFERROR(INDEX(Offerte!$D$2:$D$200,MATCH($Q3028,Offerte!$L$2:$L$200,0)),0))</f>
        <v/>
      </c>
      <c r="T3028" s="21">
        <f>IF($A3028="","",IFERROR(INDEX(Offerte!$G$2:$G$200,MATCH($Q3028,Offerte!$L$2:$L$200,0)),"NO"))</f>
        <v/>
      </c>
    </row>
    <row r="3029">
      <c r="A3029" s="10">
        <f>IF(Offerte!$A99="","",Offerte!$A99)</f>
        <v/>
      </c>
      <c r="B3029" s="10">
        <f>IF(Offerte!$A99="","",Offerte!$B99)</f>
        <v/>
      </c>
      <c r="C3029" s="10">
        <f>IF(Offerte!$A99="","",Offerte!$C99)</f>
        <v/>
      </c>
      <c r="D3029" s="10" t="inlineStr">
        <is>
          <t>D.1.3</t>
        </is>
      </c>
      <c r="E3029" s="10" t="inlineStr">
        <is>
          <t>D</t>
        </is>
      </c>
      <c r="F3029" s="10" t="inlineStr">
        <is>
          <t>Q</t>
        </is>
      </c>
      <c r="G3029" s="10" t="inlineStr">
        <is>
          <t>higher</t>
        </is>
      </c>
      <c r="H3029" s="10" t="n">
        <v>2</v>
      </c>
      <c r="I3029" s="10" t="inlineStr">
        <is>
          <t>Display informativi connessi alle fermate</t>
        </is>
      </c>
      <c r="J3029" s="20" t="n"/>
      <c r="K3029" s="20" t="n"/>
      <c r="L3029" s="20" t="n"/>
      <c r="M3029" s="20" t="n"/>
      <c r="N3029" s="21">
        <f>IF($A3029="","",IFERROR(VALUE($J3029),0))</f>
        <v/>
      </c>
      <c r="O3029" s="21">
        <f>IF($A3029="",0,IF(OR($S3029&lt;&gt;1,COUNTA($J3029:$M3029)=0),0,IF(SUMPRODUCT(MAX(($C$5:$C$6173=$C3029)*($D$5:$D$6173=$D3029)*($S$5:$S$6173=1)*IFERROR($N$5:$N$6173*1,0)))&gt;0,ROUND($H3029*($N3029/SUMPRODUCT(MAX(($C$5:$C$6173=$C3029)*($D$5:$D$6173=$D3029)*($S$5:$S$6173=1)*IFERROR($N$5:$N$6173*1,0)))),4),0)))</f>
        <v/>
      </c>
      <c r="P3029" s="10" t="inlineStr">
        <is>
          <t>fermate</t>
        </is>
      </c>
      <c r="Q3029" s="21">
        <f>IF($A3029="","",$A3029&amp;"|"&amp;$C3029)</f>
        <v/>
      </c>
      <c r="R3029" s="21">
        <f>IF($A3029="","",$A3029&amp;"|"&amp;$C3029&amp;"|"&amp;$D3029)</f>
        <v/>
      </c>
      <c r="S3029" s="21">
        <f>IF($A3029="","",IFERROR(INDEX(Offerte!$D$2:$D$200,MATCH($Q3029,Offerte!$L$2:$L$200,0)),0))</f>
        <v/>
      </c>
      <c r="T3029" s="21">
        <f>IF($A3029="","",IFERROR(INDEX(Offerte!$G$2:$G$200,MATCH($Q3029,Offerte!$L$2:$L$200,0)),"NO"))</f>
        <v/>
      </c>
    </row>
    <row r="3030">
      <c r="A3030" s="10">
        <f>IF(Offerte!$A99="","",Offerte!$A99)</f>
        <v/>
      </c>
      <c r="B3030" s="10">
        <f>IF(Offerte!$A99="","",Offerte!$B99)</f>
        <v/>
      </c>
      <c r="C3030" s="10">
        <f>IF(Offerte!$A99="","",Offerte!$C99)</f>
        <v/>
      </c>
      <c r="D3030" s="10" t="inlineStr">
        <is>
          <t>D.2.1</t>
        </is>
      </c>
      <c r="E3030" s="10" t="inlineStr">
        <is>
          <t>D</t>
        </is>
      </c>
      <c r="F3030" s="10" t="inlineStr">
        <is>
          <t>Q</t>
        </is>
      </c>
      <c r="G3030" s="10" t="inlineStr">
        <is>
          <t>higher</t>
        </is>
      </c>
      <c r="H3030" s="10" t="n">
        <v>2</v>
      </c>
      <c r="I3030" s="10" t="inlineStr">
        <is>
          <t>Segnali tattili Loges-Vet-Evolution</t>
        </is>
      </c>
      <c r="J3030" s="20" t="n"/>
      <c r="K3030" s="20" t="n"/>
      <c r="L3030" s="20" t="n"/>
      <c r="M3030" s="20" t="n"/>
      <c r="N3030" s="21">
        <f>IF($A3030="","",IFERROR(VALUE($J3030),0))</f>
        <v/>
      </c>
      <c r="O3030" s="21">
        <f>IF($A3030="",0,IF(OR($S3030&lt;&gt;1,COUNTA($J3030:$M3030)=0),0,IF(SUMPRODUCT(MAX(($C$5:$C$6173=$C3030)*($D$5:$D$6173=$D3030)*($S$5:$S$6173=1)*IFERROR($N$5:$N$6173*1,0)))&gt;0,ROUND($H3030*($N3030/SUMPRODUCT(MAX(($C$5:$C$6173=$C3030)*($D$5:$D$6173=$D3030)*($S$5:$S$6173=1)*IFERROR($N$5:$N$6173*1,0)))),4),0)))</f>
        <v/>
      </c>
      <c r="P3030" s="10" t="inlineStr">
        <is>
          <t>fermate</t>
        </is>
      </c>
      <c r="Q3030" s="21">
        <f>IF($A3030="","",$A3030&amp;"|"&amp;$C3030)</f>
        <v/>
      </c>
      <c r="R3030" s="21">
        <f>IF($A3030="","",$A3030&amp;"|"&amp;$C3030&amp;"|"&amp;$D3030)</f>
        <v/>
      </c>
      <c r="S3030" s="21">
        <f>IF($A3030="","",IFERROR(INDEX(Offerte!$D$2:$D$200,MATCH($Q3030,Offerte!$L$2:$L$200,0)),0))</f>
        <v/>
      </c>
      <c r="T3030" s="21">
        <f>IF($A3030="","",IFERROR(INDEX(Offerte!$G$2:$G$200,MATCH($Q3030,Offerte!$L$2:$L$200,0)),"NO"))</f>
        <v/>
      </c>
    </row>
    <row r="3031">
      <c r="A3031" s="10">
        <f>IF(Offerte!$A99="","",Offerte!$A99)</f>
        <v/>
      </c>
      <c r="B3031" s="10">
        <f>IF(Offerte!$A99="","",Offerte!$B99)</f>
        <v/>
      </c>
      <c r="C3031" s="10">
        <f>IF(Offerte!$A99="","",Offerte!$C99)</f>
        <v/>
      </c>
      <c r="D3031" s="10" t="inlineStr">
        <is>
          <t>E.1.1</t>
        </is>
      </c>
      <c r="E3031" s="10" t="inlineStr">
        <is>
          <t>E</t>
        </is>
      </c>
      <c r="F3031" s="10" t="inlineStr">
        <is>
          <t>T</t>
        </is>
      </c>
      <c r="G3031" s="10" t="inlineStr">
        <is>
          <t>tabular</t>
        </is>
      </c>
      <c r="H3031" s="10" t="n">
        <v>2</v>
      </c>
      <c r="I3031" s="10" t="inlineStr">
        <is>
          <t>Mobile app con travel planner PRM</t>
        </is>
      </c>
      <c r="J3031" s="20" t="n"/>
      <c r="K3031" s="20" t="n"/>
      <c r="L3031" s="20" t="n"/>
      <c r="M3031" s="20" t="n"/>
      <c r="N3031" s="21">
        <f>IF($A3031="","",IF(IFERROR(VALUE($M3031),0)=1,1,0))</f>
        <v/>
      </c>
      <c r="O3031" s="21">
        <f>IF($A3031="",0,IF(OR($S3031&lt;&gt;1,COUNTA($J3031:$M3031)=0),0,IF($N3031=1,$H3031,0)))</f>
        <v/>
      </c>
      <c r="P3031" s="10" t="inlineStr">
        <is>
          <t>sì/no</t>
        </is>
      </c>
      <c r="Q3031" s="21">
        <f>IF($A3031="","",$A3031&amp;"|"&amp;$C3031)</f>
        <v/>
      </c>
      <c r="R3031" s="21">
        <f>IF($A3031="","",$A3031&amp;"|"&amp;$C3031&amp;"|"&amp;$D3031)</f>
        <v/>
      </c>
      <c r="S3031" s="21">
        <f>IF($A3031="","",IFERROR(INDEX(Offerte!$D$2:$D$200,MATCH($Q3031,Offerte!$L$2:$L$200,0)),0))</f>
        <v/>
      </c>
      <c r="T3031" s="21">
        <f>IF($A3031="","",IFERROR(INDEX(Offerte!$G$2:$G$200,MATCH($Q3031,Offerte!$L$2:$L$200,0)),"NO"))</f>
        <v/>
      </c>
    </row>
    <row r="3032">
      <c r="A3032" s="10">
        <f>IF(Offerte!$A99="","",Offerte!$A99)</f>
        <v/>
      </c>
      <c r="B3032" s="10">
        <f>IF(Offerte!$A99="","",Offerte!$B99)</f>
        <v/>
      </c>
      <c r="C3032" s="10">
        <f>IF(Offerte!$A99="","",Offerte!$C99)</f>
        <v/>
      </c>
      <c r="D3032" s="10" t="inlineStr">
        <is>
          <t>E.2.1</t>
        </is>
      </c>
      <c r="E3032" s="10" t="inlineStr">
        <is>
          <t>E</t>
        </is>
      </c>
      <c r="F3032" s="10" t="inlineStr">
        <is>
          <t>D</t>
        </is>
      </c>
      <c r="G3032" s="10" t="inlineStr">
        <is>
          <t>discretionary</t>
        </is>
      </c>
      <c r="H3032" s="10" t="n">
        <v>2</v>
      </c>
      <c r="I3032" s="10" t="inlineStr">
        <is>
          <t>Altre azioni informative e rapporti con gli utenti</t>
        </is>
      </c>
      <c r="J3032" s="20" t="n"/>
      <c r="K3032" s="20" t="n"/>
      <c r="L3032" s="20" t="n"/>
      <c r="M3032" s="20" t="n"/>
      <c r="N3032" s="21">
        <f>IF($A3032="","",MAX(0,MIN(1,IFERROR(VALUE($M3032),0))))</f>
        <v/>
      </c>
      <c r="O3032" s="21">
        <f>IF($A3032="",0,IF(OR($S3032&lt;&gt;1,COUNTA($J3032:$M3032)=0),0,IF(SUMPRODUCT(MAX(($C$5:$C$6173=$C3032)*($D$5:$D$6173=$D3032)*($S$5:$S$6173=1)*IFERROR($N$5:$N$6173*1,0)))&gt;0,ROUND($H3032*($N3032/SUMPRODUCT(MAX(($C$5:$C$6173=$C3032)*($D$5:$D$6173=$D3032)*($S$5:$S$6173=1)*IFERROR($N$5:$N$6173*1,0)))),4),0)))</f>
        <v/>
      </c>
      <c r="P3032" s="10" t="inlineStr">
        <is>
          <t>coeff.</t>
        </is>
      </c>
      <c r="Q3032" s="21">
        <f>IF($A3032="","",$A3032&amp;"|"&amp;$C3032)</f>
        <v/>
      </c>
      <c r="R3032" s="21">
        <f>IF($A3032="","",$A3032&amp;"|"&amp;$C3032&amp;"|"&amp;$D3032)</f>
        <v/>
      </c>
      <c r="S3032" s="21">
        <f>IF($A3032="","",IFERROR(INDEX(Offerte!$D$2:$D$200,MATCH($Q3032,Offerte!$L$2:$L$200,0)),0))</f>
        <v/>
      </c>
      <c r="T3032" s="21">
        <f>IF($A3032="","",IFERROR(INDEX(Offerte!$G$2:$G$200,MATCH($Q3032,Offerte!$L$2:$L$200,0)),"NO"))</f>
        <v/>
      </c>
    </row>
    <row r="3033">
      <c r="A3033" s="10">
        <f>IF(Offerte!$A99="","",Offerte!$A99)</f>
        <v/>
      </c>
      <c r="B3033" s="10">
        <f>IF(Offerte!$A99="","",Offerte!$B99)</f>
        <v/>
      </c>
      <c r="C3033" s="10">
        <f>IF(Offerte!$A99="","",Offerte!$C99)</f>
        <v/>
      </c>
      <c r="D3033" s="10" t="inlineStr">
        <is>
          <t>F.1.1</t>
        </is>
      </c>
      <c r="E3033" s="10" t="inlineStr">
        <is>
          <t>F</t>
        </is>
      </c>
      <c r="F3033" s="10" t="inlineStr">
        <is>
          <t>Q</t>
        </is>
      </c>
      <c r="G3033" s="10" t="inlineStr">
        <is>
          <t>lower</t>
        </is>
      </c>
      <c r="H3033" s="10" t="n">
        <v>7</v>
      </c>
      <c r="I3033" s="10" t="inlineStr">
        <is>
          <t>Performance ambientali del parco mezzi adibito al servizio - I_CEA</t>
        </is>
      </c>
      <c r="J3033" s="20" t="n"/>
      <c r="K3033" s="20" t="n"/>
      <c r="L3033" s="20" t="n"/>
      <c r="M3033" s="20" t="n"/>
      <c r="N3033" s="21">
        <f>IF($A3033="","",IFERROR(VALUE($J3033),0))</f>
        <v/>
      </c>
      <c r="O3033" s="21">
        <f>IF($A3033="",0,IF(OR($S3033&lt;&gt;1,COUNTA($J3033:$M3033)=0),0,IF(AND(IFERROR(AGGREGATE(15,6,$N$5:$N$6173/(($C$5:$C$6173=$C3033)*($D$5:$D$6173=$D3033)*($S$5:$S$6173=1)*($N$5:$N$6173&gt;0)),1),0)&gt;0,$N3033&gt;0),ROUND($H3033*(IFERROR(AGGREGATE(15,6,$N$5:$N$6173/(($C$5:$C$6173=$C3033)*($D$5:$D$6173=$D3033)*($S$5:$S$6173=1)*($N$5:$N$6173&gt;0)),1),0)/$N3033),4),0)))</f>
        <v/>
      </c>
      <c r="P3033" s="10" t="inlineStr">
        <is>
          <t>indice</t>
        </is>
      </c>
      <c r="Q3033" s="21">
        <f>IF($A3033="","",$A3033&amp;"|"&amp;$C3033)</f>
        <v/>
      </c>
      <c r="R3033" s="21">
        <f>IF($A3033="","",$A3033&amp;"|"&amp;$C3033&amp;"|"&amp;$D3033)</f>
        <v/>
      </c>
      <c r="S3033" s="21">
        <f>IF($A3033="","",IFERROR(INDEX(Offerte!$D$2:$D$200,MATCH($Q3033,Offerte!$L$2:$L$200,0)),0))</f>
        <v/>
      </c>
      <c r="T3033" s="21">
        <f>IF($A3033="","",IFERROR(INDEX(Offerte!$G$2:$G$200,MATCH($Q3033,Offerte!$L$2:$L$200,0)),"NO"))</f>
        <v/>
      </c>
    </row>
    <row r="3034">
      <c r="A3034" s="10">
        <f>IF(Offerte!$A99="","",Offerte!$A99)</f>
        <v/>
      </c>
      <c r="B3034" s="10">
        <f>IF(Offerte!$A99="","",Offerte!$B99)</f>
        <v/>
      </c>
      <c r="C3034" s="10">
        <f>IF(Offerte!$A99="","",Offerte!$C99)</f>
        <v/>
      </c>
      <c r="D3034" s="10" t="inlineStr">
        <is>
          <t>F.2.1</t>
        </is>
      </c>
      <c r="E3034" s="10" t="inlineStr">
        <is>
          <t>F</t>
        </is>
      </c>
      <c r="F3034" s="10" t="inlineStr">
        <is>
          <t>Q</t>
        </is>
      </c>
      <c r="G3034" s="10" t="inlineStr">
        <is>
          <t>higher</t>
        </is>
      </c>
      <c r="H3034" s="10" t="n">
        <v>2</v>
      </c>
      <c r="I3034" s="10" t="inlineStr">
        <is>
          <t>Tasso di copertura del servizio con dispositivi ECO-DRIVER</t>
        </is>
      </c>
      <c r="J3034" s="20" t="n"/>
      <c r="K3034" s="20" t="n"/>
      <c r="L3034" s="20" t="n"/>
      <c r="M3034" s="20" t="n"/>
      <c r="N3034" s="21">
        <f>IF($A3034="","",IFERROR(VALUE($K3034)/VALUE($L3034),IFERROR(VALUE($J3034),0)))</f>
        <v/>
      </c>
      <c r="O3034" s="21">
        <f>IF($A3034="",0,IF(OR($S3034&lt;&gt;1,COUNTA($J3034:$M3034)=0),0,IF(SUMPRODUCT(MAX(($C$5:$C$6173=$C3034)*($D$5:$D$6173=$D3034)*($S$5:$S$6173=1)*IFERROR($N$5:$N$6173*1,0)))&gt;0,ROUND($H3034*($N3034/SUMPRODUCT(MAX(($C$5:$C$6173=$C3034)*($D$5:$D$6173=$D3034)*($S$5:$S$6173=1)*IFERROR($N$5:$N$6173*1,0)))),4),0)))</f>
        <v/>
      </c>
      <c r="P3034" s="10" t="inlineStr">
        <is>
          <t>Autobus attrezzati con dispositivi ECO-DRIVER / Autobus totali in offerta, incluse scorte</t>
        </is>
      </c>
      <c r="Q3034" s="21">
        <f>IF($A3034="","",$A3034&amp;"|"&amp;$C3034)</f>
        <v/>
      </c>
      <c r="R3034" s="21">
        <f>IF($A3034="","",$A3034&amp;"|"&amp;$C3034&amp;"|"&amp;$D3034)</f>
        <v/>
      </c>
      <c r="S3034" s="21">
        <f>IF($A3034="","",IFERROR(INDEX(Offerte!$D$2:$D$200,MATCH($Q3034,Offerte!$L$2:$L$200,0)),0))</f>
        <v/>
      </c>
      <c r="T3034" s="21">
        <f>IF($A3034="","",IFERROR(INDEX(Offerte!$G$2:$G$200,MATCH($Q3034,Offerte!$L$2:$L$200,0)),"NO"))</f>
        <v/>
      </c>
    </row>
    <row r="3035">
      <c r="A3035" s="10">
        <f>IF(Offerte!$A99="","",Offerte!$A99)</f>
        <v/>
      </c>
      <c r="B3035" s="10">
        <f>IF(Offerte!$A99="","",Offerte!$B99)</f>
        <v/>
      </c>
      <c r="C3035" s="10">
        <f>IF(Offerte!$A99="","",Offerte!$C99)</f>
        <v/>
      </c>
      <c r="D3035" s="10" t="inlineStr">
        <is>
          <t>F.3.1</t>
        </is>
      </c>
      <c r="E3035" s="10" t="inlineStr">
        <is>
          <t>F</t>
        </is>
      </c>
      <c r="F3035" s="10" t="inlineStr">
        <is>
          <t>Q</t>
        </is>
      </c>
      <c r="G3035" s="10" t="inlineStr">
        <is>
          <t>higher</t>
        </is>
      </c>
      <c r="H3035" s="10" t="n">
        <v>2</v>
      </c>
      <c r="I3035" s="10" t="inlineStr">
        <is>
          <t>Autoproduzione consumi elettrici per trazione</t>
        </is>
      </c>
      <c r="J3035" s="20" t="n"/>
      <c r="K3035" s="20" t="n"/>
      <c r="L3035" s="20" t="n"/>
      <c r="M3035" s="20" t="n"/>
      <c r="N3035" s="21">
        <f>IF($A3035="","",IFERROR(VALUE($J3035),0))</f>
        <v/>
      </c>
      <c r="O3035" s="21">
        <f>IF($A3035="",0,IF(OR($S3035&lt;&gt;1,COUNTA($J3035:$M3035)=0),0,IF(SUMPRODUCT(MAX(($C$5:$C$6173=$C3035)*($D$5:$D$6173=$D3035)*($S$5:$S$6173=1)*IFERROR($N$5:$N$6173*1,0)))&gt;0,ROUND($H3035*($N3035/SUMPRODUCT(MAX(($C$5:$C$6173=$C3035)*($D$5:$D$6173=$D3035)*($S$5:$S$6173=1)*IFERROR($N$5:$N$6173*1,0)))),4),0)))</f>
        <v/>
      </c>
      <c r="P3035" s="10" t="inlineStr">
        <is>
          <t>kWh/anno</t>
        </is>
      </c>
      <c r="Q3035" s="21">
        <f>IF($A3035="","",$A3035&amp;"|"&amp;$C3035)</f>
        <v/>
      </c>
      <c r="R3035" s="21">
        <f>IF($A3035="","",$A3035&amp;"|"&amp;$C3035&amp;"|"&amp;$D3035)</f>
        <v/>
      </c>
      <c r="S3035" s="21">
        <f>IF($A3035="","",IFERROR(INDEX(Offerte!$D$2:$D$200,MATCH($Q3035,Offerte!$L$2:$L$200,0)),0))</f>
        <v/>
      </c>
      <c r="T3035" s="21">
        <f>IF($A3035="","",IFERROR(INDEX(Offerte!$G$2:$G$200,MATCH($Q3035,Offerte!$L$2:$L$200,0)),"NO"))</f>
        <v/>
      </c>
    </row>
    <row r="3036">
      <c r="A3036" s="10">
        <f>IF(Offerte!$A99="","",Offerte!$A99)</f>
        <v/>
      </c>
      <c r="B3036" s="10">
        <f>IF(Offerte!$A99="","",Offerte!$B99)</f>
        <v/>
      </c>
      <c r="C3036" s="10">
        <f>IF(Offerte!$A99="","",Offerte!$C99)</f>
        <v/>
      </c>
      <c r="D3036" s="10" t="inlineStr">
        <is>
          <t>F.4.1</t>
        </is>
      </c>
      <c r="E3036" s="10" t="inlineStr">
        <is>
          <t>F</t>
        </is>
      </c>
      <c r="F3036" s="10" t="inlineStr">
        <is>
          <t>Q</t>
        </is>
      </c>
      <c r="G3036" s="10" t="inlineStr">
        <is>
          <t>soil</t>
        </is>
      </c>
      <c r="H3036" s="10" t="n">
        <v>2</v>
      </c>
      <c r="I3036" s="10" t="inlineStr">
        <is>
          <t>Indice di consumo di suolo</t>
        </is>
      </c>
      <c r="J3036" s="20" t="n"/>
      <c r="K3036" s="20" t="n"/>
      <c r="L3036" s="20" t="n"/>
      <c r="M3036" s="20" t="n"/>
      <c r="N3036" s="21">
        <f>IF($A3036="","",IFERROR(VALUE($J3036),0))</f>
        <v/>
      </c>
      <c r="O3036" s="21">
        <f>IF($A3036="",0,IF(OR($S3036&lt;&gt;1,COUNTA($J3036:$M3036)=0),0,IF($N3036&lt;=0,$H3036,IF(SUMPRODUCT(MAX(($C$5:$C$6173=$C3036)*($D$5:$D$6173=$D3036)*($S$5:$S$6173=1)*IFERROR($N$5:$N$6173*1,0)))&gt;0,ROUND($H3036*((SUMPRODUCT(MAX(($C$5:$C$6173=$C3036)*($D$5:$D$6173=$D3036)*($S$5:$S$6173=1)*IFERROR($N$5:$N$6173*1,0)))-$N3036)/SUMPRODUCT(MAX(($C$5:$C$6173=$C3036)*($D$5:$D$6173=$D3036)*($S$5:$S$6173=1)*IFERROR($N$5:$N$6173*1,0)))),4),0))))</f>
        <v/>
      </c>
      <c r="P3036" s="10" t="inlineStr">
        <is>
          <t>m2</t>
        </is>
      </c>
      <c r="Q3036" s="21">
        <f>IF($A3036="","",$A3036&amp;"|"&amp;$C3036)</f>
        <v/>
      </c>
      <c r="R3036" s="21">
        <f>IF($A3036="","",$A3036&amp;"|"&amp;$C3036&amp;"|"&amp;$D3036)</f>
        <v/>
      </c>
      <c r="S3036" s="21">
        <f>IF($A3036="","",IFERROR(INDEX(Offerte!$D$2:$D$200,MATCH($Q3036,Offerte!$L$2:$L$200,0)),0))</f>
        <v/>
      </c>
      <c r="T3036" s="21">
        <f>IF($A3036="","",IFERROR(INDEX(Offerte!$G$2:$G$200,MATCH($Q3036,Offerte!$L$2:$L$200,0)),"NO"))</f>
        <v/>
      </c>
    </row>
    <row r="3037">
      <c r="A3037" s="10">
        <f>IF(Offerte!$A99="","",Offerte!$A99)</f>
        <v/>
      </c>
      <c r="B3037" s="10">
        <f>IF(Offerte!$A99="","",Offerte!$B99)</f>
        <v/>
      </c>
      <c r="C3037" s="10">
        <f>IF(Offerte!$A99="","",Offerte!$C99)</f>
        <v/>
      </c>
      <c r="D3037" s="10" t="inlineStr">
        <is>
          <t>F.5.1</t>
        </is>
      </c>
      <c r="E3037" s="10" t="inlineStr">
        <is>
          <t>F</t>
        </is>
      </c>
      <c r="F3037" s="10" t="inlineStr">
        <is>
          <t>T</t>
        </is>
      </c>
      <c r="G3037" s="10" t="inlineStr">
        <is>
          <t>tabular</t>
        </is>
      </c>
      <c r="H3037" s="10" t="n">
        <v>1</v>
      </c>
      <c r="I3037" s="10" t="inlineStr">
        <is>
          <t>Rendicontazione di sostenibilità ambientale</t>
        </is>
      </c>
      <c r="J3037" s="20" t="n"/>
      <c r="K3037" s="20" t="n"/>
      <c r="L3037" s="20" t="n"/>
      <c r="M3037" s="20" t="n"/>
      <c r="N3037" s="21">
        <f>IF($A3037="","",IF(IFERROR(VALUE($M3037),0)=1,1,0))</f>
        <v/>
      </c>
      <c r="O3037" s="21">
        <f>IF($A3037="",0,IF(OR($S3037&lt;&gt;1,COUNTA($J3037:$M3037)=0),0,IF($N3037=1,$H3037,0)))</f>
        <v/>
      </c>
      <c r="P3037" s="10" t="inlineStr">
        <is>
          <t>sì/no</t>
        </is>
      </c>
      <c r="Q3037" s="21">
        <f>IF($A3037="","",$A3037&amp;"|"&amp;$C3037)</f>
        <v/>
      </c>
      <c r="R3037" s="21">
        <f>IF($A3037="","",$A3037&amp;"|"&amp;$C3037&amp;"|"&amp;$D3037)</f>
        <v/>
      </c>
      <c r="S3037" s="21">
        <f>IF($A3037="","",IFERROR(INDEX(Offerte!$D$2:$D$200,MATCH($Q3037,Offerte!$L$2:$L$200,0)),0))</f>
        <v/>
      </c>
      <c r="T3037" s="21">
        <f>IF($A3037="","",IFERROR(INDEX(Offerte!$G$2:$G$200,MATCH($Q3037,Offerte!$L$2:$L$200,0)),"NO"))</f>
        <v/>
      </c>
    </row>
    <row r="3038">
      <c r="A3038" s="10">
        <f>IF(Offerte!$A99="","",Offerte!$A99)</f>
        <v/>
      </c>
      <c r="B3038" s="10">
        <f>IF(Offerte!$A99="","",Offerte!$B99)</f>
        <v/>
      </c>
      <c r="C3038" s="10">
        <f>IF(Offerte!$A99="","",Offerte!$C99)</f>
        <v/>
      </c>
      <c r="D3038" s="10" t="inlineStr">
        <is>
          <t>G.1.1</t>
        </is>
      </c>
      <c r="E3038" s="10" t="inlineStr">
        <is>
          <t>G</t>
        </is>
      </c>
      <c r="F3038" s="10" t="inlineStr">
        <is>
          <t>D</t>
        </is>
      </c>
      <c r="G3038" s="10" t="inlineStr">
        <is>
          <t>discretionary</t>
        </is>
      </c>
      <c r="H3038" s="10" t="n">
        <v>2</v>
      </c>
      <c r="I3038" s="10" t="inlineStr">
        <is>
          <t>Qualità del progetto di centrale di controllo aziendale</t>
        </is>
      </c>
      <c r="J3038" s="20" t="n"/>
      <c r="K3038" s="20" t="n"/>
      <c r="L3038" s="20" t="n"/>
      <c r="M3038" s="20" t="n"/>
      <c r="N3038" s="21">
        <f>IF($A3038="","",MAX(0,MIN(1,IFERROR(VALUE($M3038),0))))</f>
        <v/>
      </c>
      <c r="O3038" s="21">
        <f>IF($A3038="",0,IF(OR($S3038&lt;&gt;1,COUNTA($J3038:$M3038)=0),0,IF(SUMPRODUCT(MAX(($C$5:$C$6173=$C3038)*($D$5:$D$6173=$D3038)*($S$5:$S$6173=1)*IFERROR($N$5:$N$6173*1,0)))&gt;0,ROUND($H3038*($N3038/SUMPRODUCT(MAX(($C$5:$C$6173=$C3038)*($D$5:$D$6173=$D3038)*($S$5:$S$6173=1)*IFERROR($N$5:$N$6173*1,0)))),4),0)))</f>
        <v/>
      </c>
      <c r="P3038" s="10" t="inlineStr">
        <is>
          <t>coeff.</t>
        </is>
      </c>
      <c r="Q3038" s="21">
        <f>IF($A3038="","",$A3038&amp;"|"&amp;$C3038)</f>
        <v/>
      </c>
      <c r="R3038" s="21">
        <f>IF($A3038="","",$A3038&amp;"|"&amp;$C3038&amp;"|"&amp;$D3038)</f>
        <v/>
      </c>
      <c r="S3038" s="21">
        <f>IF($A3038="","",IFERROR(INDEX(Offerte!$D$2:$D$200,MATCH($Q3038,Offerte!$L$2:$L$200,0)),0))</f>
        <v/>
      </c>
      <c r="T3038" s="21">
        <f>IF($A3038="","",IFERROR(INDEX(Offerte!$G$2:$G$200,MATCH($Q3038,Offerte!$L$2:$L$200,0)),"NO"))</f>
        <v/>
      </c>
    </row>
    <row r="3039">
      <c r="A3039" s="10">
        <f>IF(Offerte!$A99="","",Offerte!$A99)</f>
        <v/>
      </c>
      <c r="B3039" s="10">
        <f>IF(Offerte!$A99="","",Offerte!$B99)</f>
        <v/>
      </c>
      <c r="C3039" s="10">
        <f>IF(Offerte!$A99="","",Offerte!$C99)</f>
        <v/>
      </c>
      <c r="D3039" s="10" t="inlineStr">
        <is>
          <t>G.2.1</t>
        </is>
      </c>
      <c r="E3039" s="10" t="inlineStr">
        <is>
          <t>G</t>
        </is>
      </c>
      <c r="F3039" s="10" t="inlineStr">
        <is>
          <t>T</t>
        </is>
      </c>
      <c r="G3039" s="10" t="inlineStr">
        <is>
          <t>tabular</t>
        </is>
      </c>
      <c r="H3039" s="10" t="n">
        <v>1</v>
      </c>
      <c r="I3039" s="10" t="inlineStr">
        <is>
          <t>Certificazione ISO 45001</t>
        </is>
      </c>
      <c r="J3039" s="20" t="n"/>
      <c r="K3039" s="20" t="n"/>
      <c r="L3039" s="20" t="n"/>
      <c r="M3039" s="20" t="n"/>
      <c r="N3039" s="21">
        <f>IF($A3039="","",IF(IFERROR(VALUE($M3039),0)=1,1,0))</f>
        <v/>
      </c>
      <c r="O3039" s="21">
        <f>IF($A3039="",0,IF(OR($S3039&lt;&gt;1,COUNTA($J3039:$M3039)=0),0,IF($N3039=1,$H3039,0)))</f>
        <v/>
      </c>
      <c r="P3039" s="10" t="inlineStr">
        <is>
          <t>sì/no</t>
        </is>
      </c>
      <c r="Q3039" s="21">
        <f>IF($A3039="","",$A3039&amp;"|"&amp;$C3039)</f>
        <v/>
      </c>
      <c r="R3039" s="21">
        <f>IF($A3039="","",$A3039&amp;"|"&amp;$C3039&amp;"|"&amp;$D3039)</f>
        <v/>
      </c>
      <c r="S3039" s="21">
        <f>IF($A3039="","",IFERROR(INDEX(Offerte!$D$2:$D$200,MATCH($Q3039,Offerte!$L$2:$L$200,0)),0))</f>
        <v/>
      </c>
      <c r="T3039" s="21">
        <f>IF($A3039="","",IFERROR(INDEX(Offerte!$G$2:$G$200,MATCH($Q3039,Offerte!$L$2:$L$200,0)),"NO"))</f>
        <v/>
      </c>
    </row>
    <row r="3040">
      <c r="A3040" s="10">
        <f>IF(Offerte!$A99="","",Offerte!$A99)</f>
        <v/>
      </c>
      <c r="B3040" s="10">
        <f>IF(Offerte!$A99="","",Offerte!$B99)</f>
        <v/>
      </c>
      <c r="C3040" s="10">
        <f>IF(Offerte!$A99="","",Offerte!$C99)</f>
        <v/>
      </c>
      <c r="D3040" s="10" t="inlineStr">
        <is>
          <t>G.3.1</t>
        </is>
      </c>
      <c r="E3040" s="10" t="inlineStr">
        <is>
          <t>G</t>
        </is>
      </c>
      <c r="F3040" s="10" t="inlineStr">
        <is>
          <t>T</t>
        </is>
      </c>
      <c r="G3040" s="10" t="inlineStr">
        <is>
          <t>tabular</t>
        </is>
      </c>
      <c r="H3040" s="10" t="n">
        <v>1</v>
      </c>
      <c r="I3040" s="10" t="inlineStr">
        <is>
          <t>Certificazioni di responsabilità sociale</t>
        </is>
      </c>
      <c r="J3040" s="20" t="n"/>
      <c r="K3040" s="20" t="n"/>
      <c r="L3040" s="20" t="n"/>
      <c r="M3040" s="20" t="n"/>
      <c r="N3040" s="21">
        <f>IF($A3040="","",IF(IFERROR(VALUE($M3040),0)=1,1,0))</f>
        <v/>
      </c>
      <c r="O3040" s="21">
        <f>IF($A3040="",0,IF(OR($S3040&lt;&gt;1,COUNTA($J3040:$M3040)=0),0,IF($N3040=1,$H3040,0)))</f>
        <v/>
      </c>
      <c r="P3040" s="10" t="inlineStr">
        <is>
          <t>sì/no</t>
        </is>
      </c>
      <c r="Q3040" s="21">
        <f>IF($A3040="","",$A3040&amp;"|"&amp;$C3040)</f>
        <v/>
      </c>
      <c r="R3040" s="21">
        <f>IF($A3040="","",$A3040&amp;"|"&amp;$C3040&amp;"|"&amp;$D3040)</f>
        <v/>
      </c>
      <c r="S3040" s="21">
        <f>IF($A3040="","",IFERROR(INDEX(Offerte!$D$2:$D$200,MATCH($Q3040,Offerte!$L$2:$L$200,0)),0))</f>
        <v/>
      </c>
      <c r="T3040" s="21">
        <f>IF($A3040="","",IFERROR(INDEX(Offerte!$G$2:$G$200,MATCH($Q3040,Offerte!$L$2:$L$200,0)),"NO"))</f>
        <v/>
      </c>
    </row>
    <row r="3041">
      <c r="A3041" s="10">
        <f>IF(Offerte!$A99="","",Offerte!$A99)</f>
        <v/>
      </c>
      <c r="B3041" s="10">
        <f>IF(Offerte!$A99="","",Offerte!$B99)</f>
        <v/>
      </c>
      <c r="C3041" s="10">
        <f>IF(Offerte!$A99="","",Offerte!$C99)</f>
        <v/>
      </c>
      <c r="D3041" s="10" t="inlineStr">
        <is>
          <t>G.4.1</t>
        </is>
      </c>
      <c r="E3041" s="10" t="inlineStr">
        <is>
          <t>G</t>
        </is>
      </c>
      <c r="F3041" s="10" t="inlineStr">
        <is>
          <t>D</t>
        </is>
      </c>
      <c r="G3041" s="10" t="inlineStr">
        <is>
          <t>discretionary</t>
        </is>
      </c>
      <c r="H3041" s="10" t="n">
        <v>2</v>
      </c>
      <c r="I3041" s="10" t="inlineStr">
        <is>
          <t>Qualità del piano di formazione del personale</t>
        </is>
      </c>
      <c r="J3041" s="20" t="n"/>
      <c r="K3041" s="20" t="n"/>
      <c r="L3041" s="20" t="n"/>
      <c r="M3041" s="20" t="n"/>
      <c r="N3041" s="21">
        <f>IF($A3041="","",MAX(0,MIN(1,IFERROR(VALUE($M3041),0))))</f>
        <v/>
      </c>
      <c r="O3041" s="21">
        <f>IF($A3041="",0,IF(OR($S3041&lt;&gt;1,COUNTA($J3041:$M3041)=0),0,IF(SUMPRODUCT(MAX(($C$5:$C$6173=$C3041)*($D$5:$D$6173=$D3041)*($S$5:$S$6173=1)*IFERROR($N$5:$N$6173*1,0)))&gt;0,ROUND($H3041*($N3041/SUMPRODUCT(MAX(($C$5:$C$6173=$C3041)*($D$5:$D$6173=$D3041)*($S$5:$S$6173=1)*IFERROR($N$5:$N$6173*1,0)))),4),0)))</f>
        <v/>
      </c>
      <c r="P3041" s="10" t="inlineStr">
        <is>
          <t>coeff.</t>
        </is>
      </c>
      <c r="Q3041" s="21">
        <f>IF($A3041="","",$A3041&amp;"|"&amp;$C3041)</f>
        <v/>
      </c>
      <c r="R3041" s="21">
        <f>IF($A3041="","",$A3041&amp;"|"&amp;$C3041&amp;"|"&amp;$D3041)</f>
        <v/>
      </c>
      <c r="S3041" s="21">
        <f>IF($A3041="","",IFERROR(INDEX(Offerte!$D$2:$D$200,MATCH($Q3041,Offerte!$L$2:$L$200,0)),0))</f>
        <v/>
      </c>
      <c r="T3041" s="21">
        <f>IF($A3041="","",IFERROR(INDEX(Offerte!$G$2:$G$200,MATCH($Q3041,Offerte!$L$2:$L$200,0)),"NO"))</f>
        <v/>
      </c>
    </row>
    <row r="3042">
      <c r="A3042" s="10">
        <f>IF(Offerte!$A99="","",Offerte!$A99)</f>
        <v/>
      </c>
      <c r="B3042" s="10">
        <f>IF(Offerte!$A99="","",Offerte!$B99)</f>
        <v/>
      </c>
      <c r="C3042" s="10">
        <f>IF(Offerte!$A99="","",Offerte!$C99)</f>
        <v/>
      </c>
      <c r="D3042" s="10" t="inlineStr">
        <is>
          <t>G.5.1</t>
        </is>
      </c>
      <c r="E3042" s="10" t="inlineStr">
        <is>
          <t>G</t>
        </is>
      </c>
      <c r="F3042" s="10" t="inlineStr">
        <is>
          <t>T</t>
        </is>
      </c>
      <c r="G3042" s="10" t="inlineStr">
        <is>
          <t>tabular</t>
        </is>
      </c>
      <c r="H3042" s="10" t="n">
        <v>1</v>
      </c>
      <c r="I3042" s="10" t="inlineStr">
        <is>
          <t>Impegno al mantenimento delle garanzie del contratto di secondo livello del gestore uscente</t>
        </is>
      </c>
      <c r="J3042" s="20" t="n"/>
      <c r="K3042" s="20" t="n"/>
      <c r="L3042" s="20" t="n"/>
      <c r="M3042" s="20" t="n"/>
      <c r="N3042" s="21">
        <f>IF($A3042="","",IF(IFERROR(VALUE($M3042),0)=1,1,0))</f>
        <v/>
      </c>
      <c r="O3042" s="21">
        <f>IF($A3042="",0,IF(OR($S3042&lt;&gt;1,COUNTA($J3042:$M3042)=0),0,IF($N3042=1,$H3042,0)))</f>
        <v/>
      </c>
      <c r="P3042" s="10" t="inlineStr">
        <is>
          <t>sì/no</t>
        </is>
      </c>
      <c r="Q3042" s="21">
        <f>IF($A3042="","",$A3042&amp;"|"&amp;$C3042)</f>
        <v/>
      </c>
      <c r="R3042" s="21">
        <f>IF($A3042="","",$A3042&amp;"|"&amp;$C3042&amp;"|"&amp;$D3042)</f>
        <v/>
      </c>
      <c r="S3042" s="21">
        <f>IF($A3042="","",IFERROR(INDEX(Offerte!$D$2:$D$200,MATCH($Q3042,Offerte!$L$2:$L$200,0)),0))</f>
        <v/>
      </c>
      <c r="T3042" s="21">
        <f>IF($A3042="","",IFERROR(INDEX(Offerte!$G$2:$G$200,MATCH($Q3042,Offerte!$L$2:$L$200,0)),"NO"))</f>
        <v/>
      </c>
    </row>
    <row r="3043">
      <c r="A3043" s="10">
        <f>IF(Offerte!$A100="","",Offerte!$A100)</f>
        <v/>
      </c>
      <c r="B3043" s="10">
        <f>IF(Offerte!$A100="","",Offerte!$B100)</f>
        <v/>
      </c>
      <c r="C3043" s="10">
        <f>IF(Offerte!$A100="","",Offerte!$C100)</f>
        <v/>
      </c>
      <c r="D3043" s="10" t="inlineStr">
        <is>
          <t>A.1.1</t>
        </is>
      </c>
      <c r="E3043" s="10" t="inlineStr">
        <is>
          <t>A</t>
        </is>
      </c>
      <c r="F3043" s="10" t="inlineStr">
        <is>
          <t>Q</t>
        </is>
      </c>
      <c r="G3043" s="10" t="inlineStr">
        <is>
          <t>higher</t>
        </is>
      </c>
      <c r="H3043" s="10" t="n">
        <v>3</v>
      </c>
      <c r="I3043" s="10" t="inlineStr">
        <is>
          <t>Tasso aggiuntivo di corse controllate</t>
        </is>
      </c>
      <c r="J3043" s="20" t="n"/>
      <c r="K3043" s="20" t="n"/>
      <c r="L3043" s="20" t="n"/>
      <c r="M3043" s="20" t="n"/>
      <c r="N3043" s="21">
        <f>IF($A3043="","",IFERROR(VALUE($K3043)/VALUE($L3043)*100,IFERROR(VALUE($J3043),0)))</f>
        <v/>
      </c>
      <c r="O3043" s="21">
        <f>IF($A3043="",0,IF(OR($S3043&lt;&gt;1,COUNTA($J3043:$M3043)=0),0,IF(SUMPRODUCT(MAX(($C$5:$C$6173=$C3043)*($D$5:$D$6173=$D3043)*($S$5:$S$6173=1)*IFERROR($N$5:$N$6173*1,0)))&gt;0,ROUND($H3043*($N3043/SUMPRODUCT(MAX(($C$5:$C$6173=$C3043)*($D$5:$D$6173=$D3043)*($S$5:$S$6173=1)*IFERROR($N$5:$N$6173*1,0)))),4),0)))</f>
        <v/>
      </c>
      <c r="P3043" s="10" t="inlineStr">
        <is>
          <t>Corse controllate annue / Corse programmate annue</t>
        </is>
      </c>
      <c r="Q3043" s="21">
        <f>IF($A3043="","",$A3043&amp;"|"&amp;$C3043)</f>
        <v/>
      </c>
      <c r="R3043" s="21">
        <f>IF($A3043="","",$A3043&amp;"|"&amp;$C3043&amp;"|"&amp;$D3043)</f>
        <v/>
      </c>
      <c r="S3043" s="21">
        <f>IF($A3043="","",IFERROR(INDEX(Offerte!$D$2:$D$200,MATCH($Q3043,Offerte!$L$2:$L$200,0)),0))</f>
        <v/>
      </c>
      <c r="T3043" s="21">
        <f>IF($A3043="","",IFERROR(INDEX(Offerte!$G$2:$G$200,MATCH($Q3043,Offerte!$L$2:$L$200,0)),"NO"))</f>
        <v/>
      </c>
    </row>
    <row r="3044">
      <c r="A3044" s="10">
        <f>IF(Offerte!$A100="","",Offerte!$A100)</f>
        <v/>
      </c>
      <c r="B3044" s="10">
        <f>IF(Offerte!$A100="","",Offerte!$B100)</f>
        <v/>
      </c>
      <c r="C3044" s="10">
        <f>IF(Offerte!$A100="","",Offerte!$C100)</f>
        <v/>
      </c>
      <c r="D3044" s="10" t="inlineStr">
        <is>
          <t>A.1.2</t>
        </is>
      </c>
      <c r="E3044" s="10" t="inlineStr">
        <is>
          <t>A</t>
        </is>
      </c>
      <c r="F3044" s="10" t="inlineStr">
        <is>
          <t>Q</t>
        </is>
      </c>
      <c r="G3044" s="10" t="inlineStr">
        <is>
          <t>higher</t>
        </is>
      </c>
      <c r="H3044" s="10" t="n">
        <v>4</v>
      </c>
      <c r="I3044" s="10" t="inlineStr">
        <is>
          <t>Numero aggiuntivo di passeggeri controllati</t>
        </is>
      </c>
      <c r="J3044" s="20" t="n"/>
      <c r="K3044" s="20" t="n"/>
      <c r="L3044" s="20" t="n"/>
      <c r="M3044" s="20" t="n"/>
      <c r="N3044" s="21">
        <f>IF($A3044="","",IFERROR(VALUE($J3044),0))</f>
        <v/>
      </c>
      <c r="O3044" s="21">
        <f>IF($A3044="",0,IF(OR($S3044&lt;&gt;1,COUNTA($J3044:$M3044)=0),0,IF(SUMPRODUCT(MAX(($C$5:$C$6173=$C3044)*($D$5:$D$6173=$D3044)*($S$5:$S$6173=1)*IFERROR($N$5:$N$6173*1,0)))&gt;0,ROUND($H3044*($N3044/SUMPRODUCT(MAX(($C$5:$C$6173=$C3044)*($D$5:$D$6173=$D3044)*($S$5:$S$6173=1)*IFERROR($N$5:$N$6173*1,0)))),4),0)))</f>
        <v/>
      </c>
      <c r="P3044" s="10" t="inlineStr">
        <is>
          <t>passeggeri/anno</t>
        </is>
      </c>
      <c r="Q3044" s="21">
        <f>IF($A3044="","",$A3044&amp;"|"&amp;$C3044)</f>
        <v/>
      </c>
      <c r="R3044" s="21">
        <f>IF($A3044="","",$A3044&amp;"|"&amp;$C3044&amp;"|"&amp;$D3044)</f>
        <v/>
      </c>
      <c r="S3044" s="21">
        <f>IF($A3044="","",IFERROR(INDEX(Offerte!$D$2:$D$200,MATCH($Q3044,Offerte!$L$2:$L$200,0)),0))</f>
        <v/>
      </c>
      <c r="T3044" s="21">
        <f>IF($A3044="","",IFERROR(INDEX(Offerte!$G$2:$G$200,MATCH($Q3044,Offerte!$L$2:$L$200,0)),"NO"))</f>
        <v/>
      </c>
    </row>
    <row r="3045">
      <c r="A3045" s="10">
        <f>IF(Offerte!$A100="","",Offerte!$A100)</f>
        <v/>
      </c>
      <c r="B3045" s="10">
        <f>IF(Offerte!$A100="","",Offerte!$B100)</f>
        <v/>
      </c>
      <c r="C3045" s="10">
        <f>IF(Offerte!$A100="","",Offerte!$C100)</f>
        <v/>
      </c>
      <c r="D3045" s="10" t="inlineStr">
        <is>
          <t>B.1.1</t>
        </is>
      </c>
      <c r="E3045" s="10" t="inlineStr">
        <is>
          <t>B</t>
        </is>
      </c>
      <c r="F3045" s="10" t="inlineStr">
        <is>
          <t>Q</t>
        </is>
      </c>
      <c r="G3045" s="10" t="inlineStr">
        <is>
          <t>higher</t>
        </is>
      </c>
      <c r="H3045" s="10" t="n">
        <v>3</v>
      </c>
      <c r="I3045" s="10" t="inlineStr">
        <is>
          <t>Incremento dei posti offerti nelle fasce di punta</t>
        </is>
      </c>
      <c r="J3045" s="20" t="n"/>
      <c r="K3045" s="20" t="n"/>
      <c r="L3045" s="20" t="n"/>
      <c r="M3045" s="20" t="n"/>
      <c r="N3045" s="21">
        <f>IF($A3045="","",IFERROR(VALUE($J3045),0))</f>
        <v/>
      </c>
      <c r="O3045" s="21">
        <f>IF($A3045="",0,IF(OR($S3045&lt;&gt;1,COUNTA($J3045:$M3045)=0),0,IF(SUMPRODUCT(MAX(($C$5:$C$6173=$C3045)*($D$5:$D$6173=$D3045)*($S$5:$S$6173=1)*IFERROR($N$5:$N$6173*1,0)))&gt;0,ROUND($H3045*($N3045/SUMPRODUCT(MAX(($C$5:$C$6173=$C3045)*($D$5:$D$6173=$D3045)*($S$5:$S$6173=1)*IFERROR($N$5:$N$6173*1,0)))),4),0)))</f>
        <v/>
      </c>
      <c r="P3045" s="10" t="inlineStr">
        <is>
          <t>posti*km</t>
        </is>
      </c>
      <c r="Q3045" s="21">
        <f>IF($A3045="","",$A3045&amp;"|"&amp;$C3045)</f>
        <v/>
      </c>
      <c r="R3045" s="21">
        <f>IF($A3045="","",$A3045&amp;"|"&amp;$C3045&amp;"|"&amp;$D3045)</f>
        <v/>
      </c>
      <c r="S3045" s="21">
        <f>IF($A3045="","",IFERROR(INDEX(Offerte!$D$2:$D$200,MATCH($Q3045,Offerte!$L$2:$L$200,0)),0))</f>
        <v/>
      </c>
      <c r="T3045" s="21">
        <f>IF($A3045="","",IFERROR(INDEX(Offerte!$G$2:$G$200,MATCH($Q3045,Offerte!$L$2:$L$200,0)),"NO"))</f>
        <v/>
      </c>
    </row>
    <row r="3046">
      <c r="A3046" s="10">
        <f>IF(Offerte!$A100="","",Offerte!$A100)</f>
        <v/>
      </c>
      <c r="B3046" s="10">
        <f>IF(Offerte!$A100="","",Offerte!$B100)</f>
        <v/>
      </c>
      <c r="C3046" s="10">
        <f>IF(Offerte!$A100="","",Offerte!$C100)</f>
        <v/>
      </c>
      <c r="D3046" s="10" t="inlineStr">
        <is>
          <t>B.2.1</t>
        </is>
      </c>
      <c r="E3046" s="10" t="inlineStr">
        <is>
          <t>B</t>
        </is>
      </c>
      <c r="F3046" s="10" t="inlineStr">
        <is>
          <t>Q</t>
        </is>
      </c>
      <c r="G3046" s="10" t="inlineStr">
        <is>
          <t>higher</t>
        </is>
      </c>
      <c r="H3046" s="10" t="n">
        <v>4</v>
      </c>
      <c r="I3046" s="10" t="inlineStr">
        <is>
          <t>Corse aggiuntive nell'arco giornaliero base</t>
        </is>
      </c>
      <c r="J3046" s="20" t="n"/>
      <c r="K3046" s="20" t="n"/>
      <c r="L3046" s="20" t="n"/>
      <c r="M3046" s="20" t="n"/>
      <c r="N3046" s="21">
        <f>IF($A3046="","",IFERROR(VALUE($J3046),0))</f>
        <v/>
      </c>
      <c r="O3046" s="21">
        <f>IF($A3046="",0,IF(OR($S3046&lt;&gt;1,COUNTA($J3046:$M3046)=0),0,IF(SUMPRODUCT(MAX(($C$5:$C$6173=$C3046)*($D$5:$D$6173=$D3046)*($S$5:$S$6173=1)*IFERROR($N$5:$N$6173*1,0)))&gt;0,ROUND($H3046*($N3046/SUMPRODUCT(MAX(($C$5:$C$6173=$C3046)*($D$5:$D$6173=$D3046)*($S$5:$S$6173=1)*IFERROR($N$5:$N$6173*1,0)))),4),0)))</f>
        <v/>
      </c>
      <c r="P3046" s="10" t="inlineStr">
        <is>
          <t>corse</t>
        </is>
      </c>
      <c r="Q3046" s="21">
        <f>IF($A3046="","",$A3046&amp;"|"&amp;$C3046)</f>
        <v/>
      </c>
      <c r="R3046" s="21">
        <f>IF($A3046="","",$A3046&amp;"|"&amp;$C3046&amp;"|"&amp;$D3046)</f>
        <v/>
      </c>
      <c r="S3046" s="21">
        <f>IF($A3046="","",IFERROR(INDEX(Offerte!$D$2:$D$200,MATCH($Q3046,Offerte!$L$2:$L$200,0)),0))</f>
        <v/>
      </c>
      <c r="T3046" s="21">
        <f>IF($A3046="","",IFERROR(INDEX(Offerte!$G$2:$G$200,MATCH($Q3046,Offerte!$L$2:$L$200,0)),"NO"))</f>
        <v/>
      </c>
    </row>
    <row r="3047">
      <c r="A3047" s="10">
        <f>IF(Offerte!$A100="","",Offerte!$A100)</f>
        <v/>
      </c>
      <c r="B3047" s="10">
        <f>IF(Offerte!$A100="","",Offerte!$B100)</f>
        <v/>
      </c>
      <c r="C3047" s="10">
        <f>IF(Offerte!$A100="","",Offerte!$C100)</f>
        <v/>
      </c>
      <c r="D3047" s="10" t="inlineStr">
        <is>
          <t>B.3.1</t>
        </is>
      </c>
      <c r="E3047" s="10" t="inlineStr">
        <is>
          <t>B</t>
        </is>
      </c>
      <c r="F3047" s="10" t="inlineStr">
        <is>
          <t>Q</t>
        </is>
      </c>
      <c r="G3047" s="10" t="inlineStr">
        <is>
          <t>higher</t>
        </is>
      </c>
      <c r="H3047" s="10" t="n">
        <v>2</v>
      </c>
      <c r="I3047" s="10" t="inlineStr">
        <is>
          <t>Numero di corse aggiuntive per allungamento dell'arco di servizio giornaliero nelle fasce serali</t>
        </is>
      </c>
      <c r="J3047" s="20" t="n"/>
      <c r="K3047" s="20" t="n"/>
      <c r="L3047" s="20" t="n"/>
      <c r="M3047" s="20" t="n"/>
      <c r="N3047" s="21">
        <f>IF($A3047="","",IFERROR(VALUE($J3047),0))</f>
        <v/>
      </c>
      <c r="O3047" s="21">
        <f>IF($A3047="",0,IF(OR($S3047&lt;&gt;1,COUNTA($J3047:$M3047)=0),0,IF(SUMPRODUCT(MAX(($C$5:$C$6173=$C3047)*($D$5:$D$6173=$D3047)*($S$5:$S$6173=1)*IFERROR($N$5:$N$6173*1,0)))&gt;0,ROUND($H3047*($N3047/SUMPRODUCT(MAX(($C$5:$C$6173=$C3047)*($D$5:$D$6173=$D3047)*($S$5:$S$6173=1)*IFERROR($N$5:$N$6173*1,0)))),4),0)))</f>
        <v/>
      </c>
      <c r="P3047" s="10" t="inlineStr">
        <is>
          <t>corse</t>
        </is>
      </c>
      <c r="Q3047" s="21">
        <f>IF($A3047="","",$A3047&amp;"|"&amp;$C3047)</f>
        <v/>
      </c>
      <c r="R3047" s="21">
        <f>IF($A3047="","",$A3047&amp;"|"&amp;$C3047&amp;"|"&amp;$D3047)</f>
        <v/>
      </c>
      <c r="S3047" s="21">
        <f>IF($A3047="","",IFERROR(INDEX(Offerte!$D$2:$D$200,MATCH($Q3047,Offerte!$L$2:$L$200,0)),0))</f>
        <v/>
      </c>
      <c r="T3047" s="21">
        <f>IF($A3047="","",IFERROR(INDEX(Offerte!$G$2:$G$200,MATCH($Q3047,Offerte!$L$2:$L$200,0)),"NO"))</f>
        <v/>
      </c>
    </row>
    <row r="3048">
      <c r="A3048" s="10">
        <f>IF(Offerte!$A100="","",Offerte!$A100)</f>
        <v/>
      </c>
      <c r="B3048" s="10">
        <f>IF(Offerte!$A100="","",Offerte!$B100)</f>
        <v/>
      </c>
      <c r="C3048" s="10">
        <f>IF(Offerte!$A100="","",Offerte!$C100)</f>
        <v/>
      </c>
      <c r="D3048" s="10" t="inlineStr">
        <is>
          <t>B.4.1</t>
        </is>
      </c>
      <c r="E3048" s="10" t="inlineStr">
        <is>
          <t>B</t>
        </is>
      </c>
      <c r="F3048" s="10" t="inlineStr">
        <is>
          <t>Q</t>
        </is>
      </c>
      <c r="G3048" s="10" t="inlineStr">
        <is>
          <t>higher</t>
        </is>
      </c>
      <c r="H3048" s="10" t="n">
        <v>3</v>
      </c>
      <c r="I3048" s="10" t="inlineStr">
        <is>
          <t>Percorrenze aggiuntive offerte nel Programma d'esercizio delle prime due fasi attuative</t>
        </is>
      </c>
      <c r="J3048" s="20" t="n"/>
      <c r="K3048" s="20" t="n"/>
      <c r="L3048" s="20" t="n"/>
      <c r="M3048" s="20" t="n"/>
      <c r="N3048" s="21">
        <f>IF($A3048="","",IFERROR(VALUE($J3048),0))</f>
        <v/>
      </c>
      <c r="O3048" s="21">
        <f>IF($A3048="",0,IF(OR($S3048&lt;&gt;1,COUNTA($J3048:$M3048)=0),0,IF(SUMPRODUCT(MAX(($C$5:$C$6173=$C3048)*($D$5:$D$6173=$D3048)*($S$5:$S$6173=1)*IFERROR($N$5:$N$6173*1,0)))&gt;0,ROUND($H3048*($N3048/SUMPRODUCT(MAX(($C$5:$C$6173=$C3048)*($D$5:$D$6173=$D3048)*($S$5:$S$6173=1)*IFERROR($N$5:$N$6173*1,0)))),4),0)))</f>
        <v/>
      </c>
      <c r="P3048" s="10" t="inlineStr">
        <is>
          <t>vett*km</t>
        </is>
      </c>
      <c r="Q3048" s="21">
        <f>IF($A3048="","",$A3048&amp;"|"&amp;$C3048)</f>
        <v/>
      </c>
      <c r="R3048" s="21">
        <f>IF($A3048="","",$A3048&amp;"|"&amp;$C3048&amp;"|"&amp;$D3048)</f>
        <v/>
      </c>
      <c r="S3048" s="21">
        <f>IF($A3048="","",IFERROR(INDEX(Offerte!$D$2:$D$200,MATCH($Q3048,Offerte!$L$2:$L$200,0)),0))</f>
        <v/>
      </c>
      <c r="T3048" s="21">
        <f>IF($A3048="","",IFERROR(INDEX(Offerte!$G$2:$G$200,MATCH($Q3048,Offerte!$L$2:$L$200,0)),"NO"))</f>
        <v/>
      </c>
    </row>
    <row r="3049">
      <c r="A3049" s="10">
        <f>IF(Offerte!$A100="","",Offerte!$A100)</f>
        <v/>
      </c>
      <c r="B3049" s="10">
        <f>IF(Offerte!$A100="","",Offerte!$B100)</f>
        <v/>
      </c>
      <c r="C3049" s="10">
        <f>IF(Offerte!$A100="","",Offerte!$C100)</f>
        <v/>
      </c>
      <c r="D3049" s="10" t="inlineStr">
        <is>
          <t>B.5.1</t>
        </is>
      </c>
      <c r="E3049" s="10" t="inlineStr">
        <is>
          <t>B</t>
        </is>
      </c>
      <c r="F3049" s="10" t="inlineStr">
        <is>
          <t>D</t>
        </is>
      </c>
      <c r="G3049" s="10" t="inlineStr">
        <is>
          <t>discretionary</t>
        </is>
      </c>
      <c r="H3049" s="10" t="n">
        <v>2</v>
      </c>
      <c r="I3049" s="10" t="inlineStr">
        <is>
          <t>Efficacia del progetto di servizi complementari DRT</t>
        </is>
      </c>
      <c r="J3049" s="20" t="n"/>
      <c r="K3049" s="20" t="n"/>
      <c r="L3049" s="20" t="n"/>
      <c r="M3049" s="20" t="n"/>
      <c r="N3049" s="21">
        <f>IF($A3049="","",MAX(0,MIN(1,IFERROR(VALUE($M3049),0))))</f>
        <v/>
      </c>
      <c r="O3049" s="21">
        <f>IF($A3049="",0,IF(OR($S3049&lt;&gt;1,COUNTA($J3049:$M3049)=0),0,IF(SUMPRODUCT(MAX(($C$5:$C$6173=$C3049)*($D$5:$D$6173=$D3049)*($S$5:$S$6173=1)*IFERROR($N$5:$N$6173*1,0)))&gt;0,ROUND($H3049*($N3049/SUMPRODUCT(MAX(($C$5:$C$6173=$C3049)*($D$5:$D$6173=$D3049)*($S$5:$S$6173=1)*IFERROR($N$5:$N$6173*1,0)))),4),0)))</f>
        <v/>
      </c>
      <c r="P3049" s="10" t="inlineStr">
        <is>
          <t>coeff.</t>
        </is>
      </c>
      <c r="Q3049" s="21">
        <f>IF($A3049="","",$A3049&amp;"|"&amp;$C3049)</f>
        <v/>
      </c>
      <c r="R3049" s="21">
        <f>IF($A3049="","",$A3049&amp;"|"&amp;$C3049&amp;"|"&amp;$D3049)</f>
        <v/>
      </c>
      <c r="S3049" s="21">
        <f>IF($A3049="","",IFERROR(INDEX(Offerte!$D$2:$D$200,MATCH($Q3049,Offerte!$L$2:$L$200,0)),0))</f>
        <v/>
      </c>
      <c r="T3049" s="21">
        <f>IF($A3049="","",IFERROR(INDEX(Offerte!$G$2:$G$200,MATCH($Q3049,Offerte!$L$2:$L$200,0)),"NO"))</f>
        <v/>
      </c>
    </row>
    <row r="3050">
      <c r="A3050" s="10">
        <f>IF(Offerte!$A100="","",Offerte!$A100)</f>
        <v/>
      </c>
      <c r="B3050" s="10">
        <f>IF(Offerte!$A100="","",Offerte!$B100)</f>
        <v/>
      </c>
      <c r="C3050" s="10">
        <f>IF(Offerte!$A100="","",Offerte!$C100)</f>
        <v/>
      </c>
      <c r="D3050" s="10" t="inlineStr">
        <is>
          <t>C.1.1</t>
        </is>
      </c>
      <c r="E3050" s="10" t="inlineStr">
        <is>
          <t>C</t>
        </is>
      </c>
      <c r="F3050" s="10" t="inlineStr">
        <is>
          <t>Q</t>
        </is>
      </c>
      <c r="G3050" s="10" t="inlineStr">
        <is>
          <t>higher</t>
        </is>
      </c>
      <c r="H3050" s="10" t="n">
        <v>2</v>
      </c>
      <c r="I3050" s="10" t="inlineStr">
        <is>
          <t>Tasso di copertura del servizio con telecamere BSD</t>
        </is>
      </c>
      <c r="J3050" s="20" t="n"/>
      <c r="K3050" s="20" t="n"/>
      <c r="L3050" s="20" t="n"/>
      <c r="M3050" s="20" t="n"/>
      <c r="N3050" s="21">
        <f>IF($A3050="","",IFERROR(VALUE($K3050)/VALUE($L3050),IFERROR(VALUE($J3050),0)))</f>
        <v/>
      </c>
      <c r="O3050" s="21">
        <f>IF($A3050="",0,IF(OR($S3050&lt;&gt;1,COUNTA($J3050:$M3050)=0),0,IF(SUMPRODUCT(MAX(($C$5:$C$6173=$C3050)*($D$5:$D$6173=$D3050)*($S$5:$S$6173=1)*IFERROR($N$5:$N$6173*1,0)))&gt;0,ROUND($H3050*($N3050/SUMPRODUCT(MAX(($C$5:$C$6173=$C3050)*($D$5:$D$6173=$D3050)*($S$5:$S$6173=1)*IFERROR($N$5:$N$6173*1,0)))),4),0)))</f>
        <v/>
      </c>
      <c r="P3050" s="10" t="inlineStr">
        <is>
          <t>Autobus attrezzati con telecamere BSD / Autobus totali in offerta, incluse scorte</t>
        </is>
      </c>
      <c r="Q3050" s="21">
        <f>IF($A3050="","",$A3050&amp;"|"&amp;$C3050)</f>
        <v/>
      </c>
      <c r="R3050" s="21">
        <f>IF($A3050="","",$A3050&amp;"|"&amp;$C3050&amp;"|"&amp;$D3050)</f>
        <v/>
      </c>
      <c r="S3050" s="21">
        <f>IF($A3050="","",IFERROR(INDEX(Offerte!$D$2:$D$200,MATCH($Q3050,Offerte!$L$2:$L$200,0)),0))</f>
        <v/>
      </c>
      <c r="T3050" s="21">
        <f>IF($A3050="","",IFERROR(INDEX(Offerte!$G$2:$G$200,MATCH($Q3050,Offerte!$L$2:$L$200,0)),"NO"))</f>
        <v/>
      </c>
    </row>
    <row r="3051">
      <c r="A3051" s="10">
        <f>IF(Offerte!$A100="","",Offerte!$A100)</f>
        <v/>
      </c>
      <c r="B3051" s="10">
        <f>IF(Offerte!$A100="","",Offerte!$B100)</f>
        <v/>
      </c>
      <c r="C3051" s="10">
        <f>IF(Offerte!$A100="","",Offerte!$C100)</f>
        <v/>
      </c>
      <c r="D3051" s="10" t="inlineStr">
        <is>
          <t>C.1.2</t>
        </is>
      </c>
      <c r="E3051" s="10" t="inlineStr">
        <is>
          <t>C</t>
        </is>
      </c>
      <c r="F3051" s="10" t="inlineStr">
        <is>
          <t>Q</t>
        </is>
      </c>
      <c r="G3051" s="10" t="inlineStr">
        <is>
          <t>higher</t>
        </is>
      </c>
      <c r="H3051" s="10" t="n">
        <v>2</v>
      </c>
      <c r="I3051" s="10" t="inlineStr">
        <is>
          <t>Tasso di copertura del servizio con telecamere ADAS</t>
        </is>
      </c>
      <c r="J3051" s="20" t="n"/>
      <c r="K3051" s="20" t="n"/>
      <c r="L3051" s="20" t="n"/>
      <c r="M3051" s="20" t="n"/>
      <c r="N3051" s="21">
        <f>IF($A3051="","",IFERROR(VALUE($K3051)/VALUE($L3051),IFERROR(VALUE($J3051),0)))</f>
        <v/>
      </c>
      <c r="O3051" s="21">
        <f>IF($A3051="",0,IF(OR($S3051&lt;&gt;1,COUNTA($J3051:$M3051)=0),0,IF(SUMPRODUCT(MAX(($C$5:$C$6173=$C3051)*($D$5:$D$6173=$D3051)*($S$5:$S$6173=1)*IFERROR($N$5:$N$6173*1,0)))&gt;0,ROUND($H3051*($N3051/SUMPRODUCT(MAX(($C$5:$C$6173=$C3051)*($D$5:$D$6173=$D3051)*($S$5:$S$6173=1)*IFERROR($N$5:$N$6173*1,0)))),4),0)))</f>
        <v/>
      </c>
      <c r="P3051" s="10" t="inlineStr">
        <is>
          <t>Autobus attrezzati con telecamere ADAS / Autobus totali in offerta, incluse scorte</t>
        </is>
      </c>
      <c r="Q3051" s="21">
        <f>IF($A3051="","",$A3051&amp;"|"&amp;$C3051)</f>
        <v/>
      </c>
      <c r="R3051" s="21">
        <f>IF($A3051="","",$A3051&amp;"|"&amp;$C3051&amp;"|"&amp;$D3051)</f>
        <v/>
      </c>
      <c r="S3051" s="21">
        <f>IF($A3051="","",IFERROR(INDEX(Offerte!$D$2:$D$200,MATCH($Q3051,Offerte!$L$2:$L$200,0)),0))</f>
        <v/>
      </c>
      <c r="T3051" s="21">
        <f>IF($A3051="","",IFERROR(INDEX(Offerte!$G$2:$G$200,MATCH($Q3051,Offerte!$L$2:$L$200,0)),"NO"))</f>
        <v/>
      </c>
    </row>
    <row r="3052">
      <c r="A3052" s="10">
        <f>IF(Offerte!$A100="","",Offerte!$A100)</f>
        <v/>
      </c>
      <c r="B3052" s="10">
        <f>IF(Offerte!$A100="","",Offerte!$B100)</f>
        <v/>
      </c>
      <c r="C3052" s="10">
        <f>IF(Offerte!$A100="","",Offerte!$C100)</f>
        <v/>
      </c>
      <c r="D3052" s="10" t="inlineStr">
        <is>
          <t>C.2.1</t>
        </is>
      </c>
      <c r="E3052" s="10" t="inlineStr">
        <is>
          <t>C</t>
        </is>
      </c>
      <c r="F3052" s="10" t="inlineStr">
        <is>
          <t>Q</t>
        </is>
      </c>
      <c r="G3052" s="10" t="inlineStr">
        <is>
          <t>higher</t>
        </is>
      </c>
      <c r="H3052" s="10" t="n">
        <v>3</v>
      </c>
      <c r="I3052" s="10" t="inlineStr">
        <is>
          <t>Tasso di copertura del servizio con telecamere di bordo di videosorveglianza</t>
        </is>
      </c>
      <c r="J3052" s="20" t="n"/>
      <c r="K3052" s="20" t="n"/>
      <c r="L3052" s="20" t="n"/>
      <c r="M3052" s="20" t="n"/>
      <c r="N3052" s="21">
        <f>IF($A3052="","",IFERROR(VALUE($K3052)/VALUE($L3052),IFERROR(VALUE($J3052),0)))</f>
        <v/>
      </c>
      <c r="O3052" s="21">
        <f>IF($A3052="",0,IF(OR($S3052&lt;&gt;1,COUNTA($J3052:$M3052)=0),0,IF(SUMPRODUCT(MAX(($C$5:$C$6173=$C3052)*($D$5:$D$6173=$D3052)*($S$5:$S$6173=1)*IFERROR($N$5:$N$6173*1,0)))&gt;0,ROUND($H3052*($N3052/SUMPRODUCT(MAX(($C$5:$C$6173=$C3052)*($D$5:$D$6173=$D3052)*($S$5:$S$6173=1)*IFERROR($N$5:$N$6173*1,0)))),4),0)))</f>
        <v/>
      </c>
      <c r="P3052" s="10" t="inlineStr">
        <is>
          <t>Autobus attrezzati con videosorveglianza / Autobus totali in offerta, incluse scorte</t>
        </is>
      </c>
      <c r="Q3052" s="21">
        <f>IF($A3052="","",$A3052&amp;"|"&amp;$C3052)</f>
        <v/>
      </c>
      <c r="R3052" s="21">
        <f>IF($A3052="","",$A3052&amp;"|"&amp;$C3052&amp;"|"&amp;$D3052)</f>
        <v/>
      </c>
      <c r="S3052" s="21">
        <f>IF($A3052="","",IFERROR(INDEX(Offerte!$D$2:$D$200,MATCH($Q3052,Offerte!$L$2:$L$200,0)),0))</f>
        <v/>
      </c>
      <c r="T3052" s="21">
        <f>IF($A3052="","",IFERROR(INDEX(Offerte!$G$2:$G$200,MATCH($Q3052,Offerte!$L$2:$L$200,0)),"NO"))</f>
        <v/>
      </c>
    </row>
    <row r="3053">
      <c r="A3053" s="10">
        <f>IF(Offerte!$A100="","",Offerte!$A100)</f>
        <v/>
      </c>
      <c r="B3053" s="10">
        <f>IF(Offerte!$A100="","",Offerte!$B100)</f>
        <v/>
      </c>
      <c r="C3053" s="10">
        <f>IF(Offerte!$A100="","",Offerte!$C100)</f>
        <v/>
      </c>
      <c r="D3053" s="10" t="inlineStr">
        <is>
          <t>C.2.2</t>
        </is>
      </c>
      <c r="E3053" s="10" t="inlineStr">
        <is>
          <t>C</t>
        </is>
      </c>
      <c r="F3053" s="10" t="inlineStr">
        <is>
          <t>T</t>
        </is>
      </c>
      <c r="G3053" s="10" t="inlineStr">
        <is>
          <t>tabular</t>
        </is>
      </c>
      <c r="H3053" s="10" t="n">
        <v>1</v>
      </c>
      <c r="I3053" s="10" t="inlineStr">
        <is>
          <t>Software video/audio analisi per situazioni di pericolo</t>
        </is>
      </c>
      <c r="J3053" s="20" t="n"/>
      <c r="K3053" s="20" t="n"/>
      <c r="L3053" s="20" t="n"/>
      <c r="M3053" s="20" t="n"/>
      <c r="N3053" s="21">
        <f>IF($A3053="","",IF(IFERROR(VALUE($M3053),0)=1,1,0))</f>
        <v/>
      </c>
      <c r="O3053" s="21">
        <f>IF($A3053="",0,IF(OR($S3053&lt;&gt;1,COUNTA($J3053:$M3053)=0),0,IF($N3053=1,$H3053,0)))</f>
        <v/>
      </c>
      <c r="P3053" s="10" t="inlineStr">
        <is>
          <t>sì/no</t>
        </is>
      </c>
      <c r="Q3053" s="21">
        <f>IF($A3053="","",$A3053&amp;"|"&amp;$C3053)</f>
        <v/>
      </c>
      <c r="R3053" s="21">
        <f>IF($A3053="","",$A3053&amp;"|"&amp;$C3053&amp;"|"&amp;$D3053)</f>
        <v/>
      </c>
      <c r="S3053" s="21">
        <f>IF($A3053="","",IFERROR(INDEX(Offerte!$D$2:$D$200,MATCH($Q3053,Offerte!$L$2:$L$200,0)),0))</f>
        <v/>
      </c>
      <c r="T3053" s="21">
        <f>IF($A3053="","",IFERROR(INDEX(Offerte!$G$2:$G$200,MATCH($Q3053,Offerte!$L$2:$L$200,0)),"NO"))</f>
        <v/>
      </c>
    </row>
    <row r="3054">
      <c r="A3054" s="10">
        <f>IF(Offerte!$A100="","",Offerte!$A100)</f>
        <v/>
      </c>
      <c r="B3054" s="10">
        <f>IF(Offerte!$A100="","",Offerte!$B100)</f>
        <v/>
      </c>
      <c r="C3054" s="10">
        <f>IF(Offerte!$A100="","",Offerte!$C100)</f>
        <v/>
      </c>
      <c r="D3054" s="10" t="inlineStr">
        <is>
          <t>C.2.3</t>
        </is>
      </c>
      <c r="E3054" s="10" t="inlineStr">
        <is>
          <t>C</t>
        </is>
      </c>
      <c r="F3054" s="10" t="inlineStr">
        <is>
          <t>T</t>
        </is>
      </c>
      <c r="G3054" s="10" t="inlineStr">
        <is>
          <t>tabular</t>
        </is>
      </c>
      <c r="H3054" s="10" t="n">
        <v>1</v>
      </c>
      <c r="I3054" s="10" t="inlineStr">
        <is>
          <t>Collegamento con centrale qualificata di pronto intervento</t>
        </is>
      </c>
      <c r="J3054" s="20" t="n"/>
      <c r="K3054" s="20" t="n"/>
      <c r="L3054" s="20" t="n"/>
      <c r="M3054" s="20" t="n"/>
      <c r="N3054" s="21">
        <f>IF($A3054="","",IF(IFERROR(VALUE($M3054),0)=1,1,0))</f>
        <v/>
      </c>
      <c r="O3054" s="21">
        <f>IF($A3054="",0,IF(OR($S3054&lt;&gt;1,COUNTA($J3054:$M3054)=0),0,IF($N3054=1,$H3054,0)))</f>
        <v/>
      </c>
      <c r="P3054" s="10" t="inlineStr">
        <is>
          <t>sì/no</t>
        </is>
      </c>
      <c r="Q3054" s="21">
        <f>IF($A3054="","",$A3054&amp;"|"&amp;$C3054)</f>
        <v/>
      </c>
      <c r="R3054" s="21">
        <f>IF($A3054="","",$A3054&amp;"|"&amp;$C3054&amp;"|"&amp;$D3054)</f>
        <v/>
      </c>
      <c r="S3054" s="21">
        <f>IF($A3054="","",IFERROR(INDEX(Offerte!$D$2:$D$200,MATCH($Q3054,Offerte!$L$2:$L$200,0)),0))</f>
        <v/>
      </c>
      <c r="T3054" s="21">
        <f>IF($A3054="","",IFERROR(INDEX(Offerte!$G$2:$G$200,MATCH($Q3054,Offerte!$L$2:$L$200,0)),"NO"))</f>
        <v/>
      </c>
    </row>
    <row r="3055">
      <c r="A3055" s="10">
        <f>IF(Offerte!$A100="","",Offerte!$A100)</f>
        <v/>
      </c>
      <c r="B3055" s="10">
        <f>IF(Offerte!$A100="","",Offerte!$B100)</f>
        <v/>
      </c>
      <c r="C3055" s="10">
        <f>IF(Offerte!$A100="","",Offerte!$C100)</f>
        <v/>
      </c>
      <c r="D3055" s="10" t="inlineStr">
        <is>
          <t>C.2.4</t>
        </is>
      </c>
      <c r="E3055" s="10" t="inlineStr">
        <is>
          <t>C</t>
        </is>
      </c>
      <c r="F3055" s="10" t="inlineStr">
        <is>
          <t>Q</t>
        </is>
      </c>
      <c r="G3055" s="10" t="inlineStr">
        <is>
          <t>higher</t>
        </is>
      </c>
      <c r="H3055" s="10" t="n">
        <v>1</v>
      </c>
      <c r="I3055" s="10" t="inlineStr">
        <is>
          <t>Tasso di copertura del servizio con dispositivi per la chiamata di emergenza del conducente</t>
        </is>
      </c>
      <c r="J3055" s="20" t="n"/>
      <c r="K3055" s="20" t="n"/>
      <c r="L3055" s="20" t="n"/>
      <c r="M3055" s="20" t="n"/>
      <c r="N3055" s="21">
        <f>IF($A3055="","",IFERROR(VALUE($K3055)/VALUE($L3055),IFERROR(VALUE($J3055),0)))</f>
        <v/>
      </c>
      <c r="O3055" s="21">
        <f>IF($A3055="",0,IF(OR($S3055&lt;&gt;1,COUNTA($J3055:$M3055)=0),0,IF(SUMPRODUCT(MAX(($C$5:$C$6173=$C3055)*($D$5:$D$6173=$D3055)*($S$5:$S$6173=1)*IFERROR($N$5:$N$6173*1,0)))&gt;0,ROUND($H3055*($N3055/SUMPRODUCT(MAX(($C$5:$C$6173=$C3055)*($D$5:$D$6173=$D3055)*($S$5:$S$6173=1)*IFERROR($N$5:$N$6173*1,0)))),4),0)))</f>
        <v/>
      </c>
      <c r="P3055" s="10" t="inlineStr">
        <is>
          <t>Autobus attrezzati con chiamata di emergenza / Autobus totali in offerta, incluse scorte</t>
        </is>
      </c>
      <c r="Q3055" s="21">
        <f>IF($A3055="","",$A3055&amp;"|"&amp;$C3055)</f>
        <v/>
      </c>
      <c r="R3055" s="21">
        <f>IF($A3055="","",$A3055&amp;"|"&amp;$C3055&amp;"|"&amp;$D3055)</f>
        <v/>
      </c>
      <c r="S3055" s="21">
        <f>IF($A3055="","",IFERROR(INDEX(Offerte!$D$2:$D$200,MATCH($Q3055,Offerte!$L$2:$L$200,0)),0))</f>
        <v/>
      </c>
      <c r="T3055" s="21">
        <f>IF($A3055="","",IFERROR(INDEX(Offerte!$G$2:$G$200,MATCH($Q3055,Offerte!$L$2:$L$200,0)),"NO"))</f>
        <v/>
      </c>
    </row>
    <row r="3056">
      <c r="A3056" s="10">
        <f>IF(Offerte!$A100="","",Offerte!$A100)</f>
        <v/>
      </c>
      <c r="B3056" s="10">
        <f>IF(Offerte!$A100="","",Offerte!$B100)</f>
        <v/>
      </c>
      <c r="C3056" s="10">
        <f>IF(Offerte!$A100="","",Offerte!$C100)</f>
        <v/>
      </c>
      <c r="D3056" s="10" t="inlineStr">
        <is>
          <t>C.3.1</t>
        </is>
      </c>
      <c r="E3056" s="10" t="inlineStr">
        <is>
          <t>C</t>
        </is>
      </c>
      <c r="F3056" s="10" t="inlineStr">
        <is>
          <t>Q</t>
        </is>
      </c>
      <c r="G3056" s="10" t="inlineStr">
        <is>
          <t>higher</t>
        </is>
      </c>
      <c r="H3056" s="10" t="n">
        <v>2</v>
      </c>
      <c r="I3056" s="10" t="inlineStr">
        <is>
          <t>Tasso di copertura del servizio con dispositivi di informazione dinamica a bordo mezzo</t>
        </is>
      </c>
      <c r="J3056" s="20" t="n"/>
      <c r="K3056" s="20" t="n"/>
      <c r="L3056" s="20" t="n"/>
      <c r="M3056" s="20" t="n"/>
      <c r="N3056" s="21">
        <f>IF($A3056="","",IFERROR(VALUE($K3056)/VALUE($L3056),IFERROR(VALUE($J3056),0)))</f>
        <v/>
      </c>
      <c r="O3056" s="21">
        <f>IF($A3056="",0,IF(OR($S3056&lt;&gt;1,COUNTA($J3056:$M3056)=0),0,IF(SUMPRODUCT(MAX(($C$5:$C$6173=$C3056)*($D$5:$D$6173=$D3056)*($S$5:$S$6173=1)*IFERROR($N$5:$N$6173*1,0)))&gt;0,ROUND($H3056*($N3056/SUMPRODUCT(MAX(($C$5:$C$6173=$C3056)*($D$5:$D$6173=$D3056)*($S$5:$S$6173=1)*IFERROR($N$5:$N$6173*1,0)))),4),0)))</f>
        <v/>
      </c>
      <c r="P3056" s="10" t="inlineStr">
        <is>
          <t>Autobus con monitor e indicatori vocali / Autobus totali in offerta, incluse scorte</t>
        </is>
      </c>
      <c r="Q3056" s="21">
        <f>IF($A3056="","",$A3056&amp;"|"&amp;$C3056)</f>
        <v/>
      </c>
      <c r="R3056" s="21">
        <f>IF($A3056="","",$A3056&amp;"|"&amp;$C3056&amp;"|"&amp;$D3056)</f>
        <v/>
      </c>
      <c r="S3056" s="21">
        <f>IF($A3056="","",IFERROR(INDEX(Offerte!$D$2:$D$200,MATCH($Q3056,Offerte!$L$2:$L$200,0)),0))</f>
        <v/>
      </c>
      <c r="T3056" s="21">
        <f>IF($A3056="","",IFERROR(INDEX(Offerte!$G$2:$G$200,MATCH($Q3056,Offerte!$L$2:$L$200,0)),"NO"))</f>
        <v/>
      </c>
    </row>
    <row r="3057">
      <c r="A3057" s="10">
        <f>IF(Offerte!$A100="","",Offerte!$A100)</f>
        <v/>
      </c>
      <c r="B3057" s="10">
        <f>IF(Offerte!$A100="","",Offerte!$B100)</f>
        <v/>
      </c>
      <c r="C3057" s="10">
        <f>IF(Offerte!$A100="","",Offerte!$C100)</f>
        <v/>
      </c>
      <c r="D3057" s="10" t="inlineStr">
        <is>
          <t>C.3.2</t>
        </is>
      </c>
      <c r="E3057" s="10" t="inlineStr">
        <is>
          <t>C</t>
        </is>
      </c>
      <c r="F3057" s="10" t="inlineStr">
        <is>
          <t>T</t>
        </is>
      </c>
      <c r="G3057" s="10" t="inlineStr">
        <is>
          <t>tabular</t>
        </is>
      </c>
      <c r="H3057" s="10" t="n">
        <v>2</v>
      </c>
      <c r="I3057" s="10" t="inlineStr">
        <is>
          <t>Informazioni a bordo su coincidenze ai nodi</t>
        </is>
      </c>
      <c r="J3057" s="20" t="n"/>
      <c r="K3057" s="20" t="n"/>
      <c r="L3057" s="20" t="n"/>
      <c r="M3057" s="20" t="n"/>
      <c r="N3057" s="21">
        <f>IF($A3057="","",IF(IFERROR(VALUE($M3057),0)=1,1,0))</f>
        <v/>
      </c>
      <c r="O3057" s="21">
        <f>IF($A3057="",0,IF(OR($S3057&lt;&gt;1,COUNTA($J3057:$M3057)=0),0,IF(AND($N3057=1,IFERROR(SUMIFS($N$5:$N$6173,$Q$5:$Q$6173,$Q3057,$D$5:$D$6173,"C.3.1"),0)&gt;=0.5),$H3057,0)))</f>
        <v/>
      </c>
      <c r="P3057" s="10" t="inlineStr">
        <is>
          <t>Dipende da C.3.1 &gt;= 0.5</t>
        </is>
      </c>
      <c r="Q3057" s="21">
        <f>IF($A3057="","",$A3057&amp;"|"&amp;$C3057)</f>
        <v/>
      </c>
      <c r="R3057" s="21">
        <f>IF($A3057="","",$A3057&amp;"|"&amp;$C3057&amp;"|"&amp;$D3057)</f>
        <v/>
      </c>
      <c r="S3057" s="21">
        <f>IF($A3057="","",IFERROR(INDEX(Offerte!$D$2:$D$200,MATCH($Q3057,Offerte!$L$2:$L$200,0)),0))</f>
        <v/>
      </c>
      <c r="T3057" s="21">
        <f>IF($A3057="","",IFERROR(INDEX(Offerte!$G$2:$G$200,MATCH($Q3057,Offerte!$L$2:$L$200,0)),"NO"))</f>
        <v/>
      </c>
    </row>
    <row r="3058">
      <c r="A3058" s="10">
        <f>IF(Offerte!$A100="","",Offerte!$A100)</f>
        <v/>
      </c>
      <c r="B3058" s="10">
        <f>IF(Offerte!$A100="","",Offerte!$B100)</f>
        <v/>
      </c>
      <c r="C3058" s="10">
        <f>IF(Offerte!$A100="","",Offerte!$C100)</f>
        <v/>
      </c>
      <c r="D3058" s="10" t="inlineStr">
        <is>
          <t>D.1.1</t>
        </is>
      </c>
      <c r="E3058" s="10" t="inlineStr">
        <is>
          <t>D</t>
        </is>
      </c>
      <c r="F3058" s="10" t="inlineStr">
        <is>
          <t>Q</t>
        </is>
      </c>
      <c r="G3058" s="10" t="inlineStr">
        <is>
          <t>higher</t>
        </is>
      </c>
      <c r="H3058" s="10" t="n">
        <v>3</v>
      </c>
      <c r="I3058" s="10" t="inlineStr">
        <is>
          <t>Installazione di pensiline</t>
        </is>
      </c>
      <c r="J3058" s="20" t="n"/>
      <c r="K3058" s="20" t="n"/>
      <c r="L3058" s="20" t="n"/>
      <c r="M3058" s="20" t="n"/>
      <c r="N3058" s="21">
        <f>IF($A3058="","",IFERROR(VALUE($J3058),0))</f>
        <v/>
      </c>
      <c r="O3058" s="21">
        <f>IF($A3058="",0,IF(OR($S3058&lt;&gt;1,COUNTA($J3058:$M3058)=0),0,IF(SUMPRODUCT(MAX(($C$5:$C$6173=$C3058)*($D$5:$D$6173=$D3058)*($S$5:$S$6173=1)*IFERROR($N$5:$N$6173*1,0)))&gt;0,ROUND($H3058*($N3058/SUMPRODUCT(MAX(($C$5:$C$6173=$C3058)*($D$5:$D$6173=$D3058)*($S$5:$S$6173=1)*IFERROR($N$5:$N$6173*1,0)))),4),0)))</f>
        <v/>
      </c>
      <c r="P3058" s="10" t="inlineStr">
        <is>
          <t>fermate</t>
        </is>
      </c>
      <c r="Q3058" s="21">
        <f>IF($A3058="","",$A3058&amp;"|"&amp;$C3058)</f>
        <v/>
      </c>
      <c r="R3058" s="21">
        <f>IF($A3058="","",$A3058&amp;"|"&amp;$C3058&amp;"|"&amp;$D3058)</f>
        <v/>
      </c>
      <c r="S3058" s="21">
        <f>IF($A3058="","",IFERROR(INDEX(Offerte!$D$2:$D$200,MATCH($Q3058,Offerte!$L$2:$L$200,0)),0))</f>
        <v/>
      </c>
      <c r="T3058" s="21">
        <f>IF($A3058="","",IFERROR(INDEX(Offerte!$G$2:$G$200,MATCH($Q3058,Offerte!$L$2:$L$200,0)),"NO"))</f>
        <v/>
      </c>
    </row>
    <row r="3059">
      <c r="A3059" s="10">
        <f>IF(Offerte!$A100="","",Offerte!$A100)</f>
        <v/>
      </c>
      <c r="B3059" s="10">
        <f>IF(Offerte!$A100="","",Offerte!$B100)</f>
        <v/>
      </c>
      <c r="C3059" s="10">
        <f>IF(Offerte!$A100="","",Offerte!$C100)</f>
        <v/>
      </c>
      <c r="D3059" s="10" t="inlineStr">
        <is>
          <t>D.1.2</t>
        </is>
      </c>
      <c r="E3059" s="10" t="inlineStr">
        <is>
          <t>D</t>
        </is>
      </c>
      <c r="F3059" s="10" t="inlineStr">
        <is>
          <t>Q</t>
        </is>
      </c>
      <c r="G3059" s="10" t="inlineStr">
        <is>
          <t>higher</t>
        </is>
      </c>
      <c r="H3059" s="10" t="n">
        <v>3</v>
      </c>
      <c r="I3059" s="10" t="inlineStr">
        <is>
          <t>Installazione di paline di fermata conformi alla DGR 581/2023</t>
        </is>
      </c>
      <c r="J3059" s="20" t="n"/>
      <c r="K3059" s="20" t="n"/>
      <c r="L3059" s="20" t="n"/>
      <c r="M3059" s="20" t="n"/>
      <c r="N3059" s="21">
        <f>IF($A3059="","",IFERROR(VALUE($J3059),0))</f>
        <v/>
      </c>
      <c r="O3059" s="21">
        <f>IF($A3059="",0,IF(OR($S3059&lt;&gt;1,COUNTA($J3059:$M3059)=0),0,IF(SUMPRODUCT(MAX(($C$5:$C$6173=$C3059)*($D$5:$D$6173=$D3059)*($S$5:$S$6173=1)*IFERROR($N$5:$N$6173*1,0)))&gt;0,ROUND($H3059*($N3059/SUMPRODUCT(MAX(($C$5:$C$6173=$C3059)*($D$5:$D$6173=$D3059)*($S$5:$S$6173=1)*IFERROR($N$5:$N$6173*1,0)))),4),0)))</f>
        <v/>
      </c>
      <c r="P3059" s="10" t="inlineStr">
        <is>
          <t>fermate</t>
        </is>
      </c>
      <c r="Q3059" s="21">
        <f>IF($A3059="","",$A3059&amp;"|"&amp;$C3059)</f>
        <v/>
      </c>
      <c r="R3059" s="21">
        <f>IF($A3059="","",$A3059&amp;"|"&amp;$C3059&amp;"|"&amp;$D3059)</f>
        <v/>
      </c>
      <c r="S3059" s="21">
        <f>IF($A3059="","",IFERROR(INDEX(Offerte!$D$2:$D$200,MATCH($Q3059,Offerte!$L$2:$L$200,0)),0))</f>
        <v/>
      </c>
      <c r="T3059" s="21">
        <f>IF($A3059="","",IFERROR(INDEX(Offerte!$G$2:$G$200,MATCH($Q3059,Offerte!$L$2:$L$200,0)),"NO"))</f>
        <v/>
      </c>
    </row>
    <row r="3060">
      <c r="A3060" s="10">
        <f>IF(Offerte!$A100="","",Offerte!$A100)</f>
        <v/>
      </c>
      <c r="B3060" s="10">
        <f>IF(Offerte!$A100="","",Offerte!$B100)</f>
        <v/>
      </c>
      <c r="C3060" s="10">
        <f>IF(Offerte!$A100="","",Offerte!$C100)</f>
        <v/>
      </c>
      <c r="D3060" s="10" t="inlineStr">
        <is>
          <t>D.1.3</t>
        </is>
      </c>
      <c r="E3060" s="10" t="inlineStr">
        <is>
          <t>D</t>
        </is>
      </c>
      <c r="F3060" s="10" t="inlineStr">
        <is>
          <t>Q</t>
        </is>
      </c>
      <c r="G3060" s="10" t="inlineStr">
        <is>
          <t>higher</t>
        </is>
      </c>
      <c r="H3060" s="10" t="n">
        <v>2</v>
      </c>
      <c r="I3060" s="10" t="inlineStr">
        <is>
          <t>Display informativi connessi alle fermate</t>
        </is>
      </c>
      <c r="J3060" s="20" t="n"/>
      <c r="K3060" s="20" t="n"/>
      <c r="L3060" s="20" t="n"/>
      <c r="M3060" s="20" t="n"/>
      <c r="N3060" s="21">
        <f>IF($A3060="","",IFERROR(VALUE($J3060),0))</f>
        <v/>
      </c>
      <c r="O3060" s="21">
        <f>IF($A3060="",0,IF(OR($S3060&lt;&gt;1,COUNTA($J3060:$M3060)=0),0,IF(SUMPRODUCT(MAX(($C$5:$C$6173=$C3060)*($D$5:$D$6173=$D3060)*($S$5:$S$6173=1)*IFERROR($N$5:$N$6173*1,0)))&gt;0,ROUND($H3060*($N3060/SUMPRODUCT(MAX(($C$5:$C$6173=$C3060)*($D$5:$D$6173=$D3060)*($S$5:$S$6173=1)*IFERROR($N$5:$N$6173*1,0)))),4),0)))</f>
        <v/>
      </c>
      <c r="P3060" s="10" t="inlineStr">
        <is>
          <t>fermate</t>
        </is>
      </c>
      <c r="Q3060" s="21">
        <f>IF($A3060="","",$A3060&amp;"|"&amp;$C3060)</f>
        <v/>
      </c>
      <c r="R3060" s="21">
        <f>IF($A3060="","",$A3060&amp;"|"&amp;$C3060&amp;"|"&amp;$D3060)</f>
        <v/>
      </c>
      <c r="S3060" s="21">
        <f>IF($A3060="","",IFERROR(INDEX(Offerte!$D$2:$D$200,MATCH($Q3060,Offerte!$L$2:$L$200,0)),0))</f>
        <v/>
      </c>
      <c r="T3060" s="21">
        <f>IF($A3060="","",IFERROR(INDEX(Offerte!$G$2:$G$200,MATCH($Q3060,Offerte!$L$2:$L$200,0)),"NO"))</f>
        <v/>
      </c>
    </row>
    <row r="3061">
      <c r="A3061" s="10">
        <f>IF(Offerte!$A100="","",Offerte!$A100)</f>
        <v/>
      </c>
      <c r="B3061" s="10">
        <f>IF(Offerte!$A100="","",Offerte!$B100)</f>
        <v/>
      </c>
      <c r="C3061" s="10">
        <f>IF(Offerte!$A100="","",Offerte!$C100)</f>
        <v/>
      </c>
      <c r="D3061" s="10" t="inlineStr">
        <is>
          <t>D.2.1</t>
        </is>
      </c>
      <c r="E3061" s="10" t="inlineStr">
        <is>
          <t>D</t>
        </is>
      </c>
      <c r="F3061" s="10" t="inlineStr">
        <is>
          <t>Q</t>
        </is>
      </c>
      <c r="G3061" s="10" t="inlineStr">
        <is>
          <t>higher</t>
        </is>
      </c>
      <c r="H3061" s="10" t="n">
        <v>2</v>
      </c>
      <c r="I3061" s="10" t="inlineStr">
        <is>
          <t>Segnali tattili Loges-Vet-Evolution</t>
        </is>
      </c>
      <c r="J3061" s="20" t="n"/>
      <c r="K3061" s="20" t="n"/>
      <c r="L3061" s="20" t="n"/>
      <c r="M3061" s="20" t="n"/>
      <c r="N3061" s="21">
        <f>IF($A3061="","",IFERROR(VALUE($J3061),0))</f>
        <v/>
      </c>
      <c r="O3061" s="21">
        <f>IF($A3061="",0,IF(OR($S3061&lt;&gt;1,COUNTA($J3061:$M3061)=0),0,IF(SUMPRODUCT(MAX(($C$5:$C$6173=$C3061)*($D$5:$D$6173=$D3061)*($S$5:$S$6173=1)*IFERROR($N$5:$N$6173*1,0)))&gt;0,ROUND($H3061*($N3061/SUMPRODUCT(MAX(($C$5:$C$6173=$C3061)*($D$5:$D$6173=$D3061)*($S$5:$S$6173=1)*IFERROR($N$5:$N$6173*1,0)))),4),0)))</f>
        <v/>
      </c>
      <c r="P3061" s="10" t="inlineStr">
        <is>
          <t>fermate</t>
        </is>
      </c>
      <c r="Q3061" s="21">
        <f>IF($A3061="","",$A3061&amp;"|"&amp;$C3061)</f>
        <v/>
      </c>
      <c r="R3061" s="21">
        <f>IF($A3061="","",$A3061&amp;"|"&amp;$C3061&amp;"|"&amp;$D3061)</f>
        <v/>
      </c>
      <c r="S3061" s="21">
        <f>IF($A3061="","",IFERROR(INDEX(Offerte!$D$2:$D$200,MATCH($Q3061,Offerte!$L$2:$L$200,0)),0))</f>
        <v/>
      </c>
      <c r="T3061" s="21">
        <f>IF($A3061="","",IFERROR(INDEX(Offerte!$G$2:$G$200,MATCH($Q3061,Offerte!$L$2:$L$200,0)),"NO"))</f>
        <v/>
      </c>
    </row>
    <row r="3062">
      <c r="A3062" s="10">
        <f>IF(Offerte!$A100="","",Offerte!$A100)</f>
        <v/>
      </c>
      <c r="B3062" s="10">
        <f>IF(Offerte!$A100="","",Offerte!$B100)</f>
        <v/>
      </c>
      <c r="C3062" s="10">
        <f>IF(Offerte!$A100="","",Offerte!$C100)</f>
        <v/>
      </c>
      <c r="D3062" s="10" t="inlineStr">
        <is>
          <t>E.1.1</t>
        </is>
      </c>
      <c r="E3062" s="10" t="inlineStr">
        <is>
          <t>E</t>
        </is>
      </c>
      <c r="F3062" s="10" t="inlineStr">
        <is>
          <t>T</t>
        </is>
      </c>
      <c r="G3062" s="10" t="inlineStr">
        <is>
          <t>tabular</t>
        </is>
      </c>
      <c r="H3062" s="10" t="n">
        <v>2</v>
      </c>
      <c r="I3062" s="10" t="inlineStr">
        <is>
          <t>Mobile app con travel planner PRM</t>
        </is>
      </c>
      <c r="J3062" s="20" t="n"/>
      <c r="K3062" s="20" t="n"/>
      <c r="L3062" s="20" t="n"/>
      <c r="M3062" s="20" t="n"/>
      <c r="N3062" s="21">
        <f>IF($A3062="","",IF(IFERROR(VALUE($M3062),0)=1,1,0))</f>
        <v/>
      </c>
      <c r="O3062" s="21">
        <f>IF($A3062="",0,IF(OR($S3062&lt;&gt;1,COUNTA($J3062:$M3062)=0),0,IF($N3062=1,$H3062,0)))</f>
        <v/>
      </c>
      <c r="P3062" s="10" t="inlineStr">
        <is>
          <t>sì/no</t>
        </is>
      </c>
      <c r="Q3062" s="21">
        <f>IF($A3062="","",$A3062&amp;"|"&amp;$C3062)</f>
        <v/>
      </c>
      <c r="R3062" s="21">
        <f>IF($A3062="","",$A3062&amp;"|"&amp;$C3062&amp;"|"&amp;$D3062)</f>
        <v/>
      </c>
      <c r="S3062" s="21">
        <f>IF($A3062="","",IFERROR(INDEX(Offerte!$D$2:$D$200,MATCH($Q3062,Offerte!$L$2:$L$200,0)),0))</f>
        <v/>
      </c>
      <c r="T3062" s="21">
        <f>IF($A3062="","",IFERROR(INDEX(Offerte!$G$2:$G$200,MATCH($Q3062,Offerte!$L$2:$L$200,0)),"NO"))</f>
        <v/>
      </c>
    </row>
    <row r="3063">
      <c r="A3063" s="10">
        <f>IF(Offerte!$A100="","",Offerte!$A100)</f>
        <v/>
      </c>
      <c r="B3063" s="10">
        <f>IF(Offerte!$A100="","",Offerte!$B100)</f>
        <v/>
      </c>
      <c r="C3063" s="10">
        <f>IF(Offerte!$A100="","",Offerte!$C100)</f>
        <v/>
      </c>
      <c r="D3063" s="10" t="inlineStr">
        <is>
          <t>E.2.1</t>
        </is>
      </c>
      <c r="E3063" s="10" t="inlineStr">
        <is>
          <t>E</t>
        </is>
      </c>
      <c r="F3063" s="10" t="inlineStr">
        <is>
          <t>D</t>
        </is>
      </c>
      <c r="G3063" s="10" t="inlineStr">
        <is>
          <t>discretionary</t>
        </is>
      </c>
      <c r="H3063" s="10" t="n">
        <v>2</v>
      </c>
      <c r="I3063" s="10" t="inlineStr">
        <is>
          <t>Altre azioni informative e rapporti con gli utenti</t>
        </is>
      </c>
      <c r="J3063" s="20" t="n"/>
      <c r="K3063" s="20" t="n"/>
      <c r="L3063" s="20" t="n"/>
      <c r="M3063" s="20" t="n"/>
      <c r="N3063" s="21">
        <f>IF($A3063="","",MAX(0,MIN(1,IFERROR(VALUE($M3063),0))))</f>
        <v/>
      </c>
      <c r="O3063" s="21">
        <f>IF($A3063="",0,IF(OR($S3063&lt;&gt;1,COUNTA($J3063:$M3063)=0),0,IF(SUMPRODUCT(MAX(($C$5:$C$6173=$C3063)*($D$5:$D$6173=$D3063)*($S$5:$S$6173=1)*IFERROR($N$5:$N$6173*1,0)))&gt;0,ROUND($H3063*($N3063/SUMPRODUCT(MAX(($C$5:$C$6173=$C3063)*($D$5:$D$6173=$D3063)*($S$5:$S$6173=1)*IFERROR($N$5:$N$6173*1,0)))),4),0)))</f>
        <v/>
      </c>
      <c r="P3063" s="10" t="inlineStr">
        <is>
          <t>coeff.</t>
        </is>
      </c>
      <c r="Q3063" s="21">
        <f>IF($A3063="","",$A3063&amp;"|"&amp;$C3063)</f>
        <v/>
      </c>
      <c r="R3063" s="21">
        <f>IF($A3063="","",$A3063&amp;"|"&amp;$C3063&amp;"|"&amp;$D3063)</f>
        <v/>
      </c>
      <c r="S3063" s="21">
        <f>IF($A3063="","",IFERROR(INDEX(Offerte!$D$2:$D$200,MATCH($Q3063,Offerte!$L$2:$L$200,0)),0))</f>
        <v/>
      </c>
      <c r="T3063" s="21">
        <f>IF($A3063="","",IFERROR(INDEX(Offerte!$G$2:$G$200,MATCH($Q3063,Offerte!$L$2:$L$200,0)),"NO"))</f>
        <v/>
      </c>
    </row>
    <row r="3064">
      <c r="A3064" s="10">
        <f>IF(Offerte!$A100="","",Offerte!$A100)</f>
        <v/>
      </c>
      <c r="B3064" s="10">
        <f>IF(Offerte!$A100="","",Offerte!$B100)</f>
        <v/>
      </c>
      <c r="C3064" s="10">
        <f>IF(Offerte!$A100="","",Offerte!$C100)</f>
        <v/>
      </c>
      <c r="D3064" s="10" t="inlineStr">
        <is>
          <t>F.1.1</t>
        </is>
      </c>
      <c r="E3064" s="10" t="inlineStr">
        <is>
          <t>F</t>
        </is>
      </c>
      <c r="F3064" s="10" t="inlineStr">
        <is>
          <t>Q</t>
        </is>
      </c>
      <c r="G3064" s="10" t="inlineStr">
        <is>
          <t>lower</t>
        </is>
      </c>
      <c r="H3064" s="10" t="n">
        <v>7</v>
      </c>
      <c r="I3064" s="10" t="inlineStr">
        <is>
          <t>Performance ambientali del parco mezzi adibito al servizio - I_CEA</t>
        </is>
      </c>
      <c r="J3064" s="20" t="n"/>
      <c r="K3064" s="20" t="n"/>
      <c r="L3064" s="20" t="n"/>
      <c r="M3064" s="20" t="n"/>
      <c r="N3064" s="21">
        <f>IF($A3064="","",IFERROR(VALUE($J3064),0))</f>
        <v/>
      </c>
      <c r="O3064" s="21">
        <f>IF($A3064="",0,IF(OR($S3064&lt;&gt;1,COUNTA($J3064:$M3064)=0),0,IF(AND(IFERROR(AGGREGATE(15,6,$N$5:$N$6173/(($C$5:$C$6173=$C3064)*($D$5:$D$6173=$D3064)*($S$5:$S$6173=1)*($N$5:$N$6173&gt;0)),1),0)&gt;0,$N3064&gt;0),ROUND($H3064*(IFERROR(AGGREGATE(15,6,$N$5:$N$6173/(($C$5:$C$6173=$C3064)*($D$5:$D$6173=$D3064)*($S$5:$S$6173=1)*($N$5:$N$6173&gt;0)),1),0)/$N3064),4),0)))</f>
        <v/>
      </c>
      <c r="P3064" s="10" t="inlineStr">
        <is>
          <t>indice</t>
        </is>
      </c>
      <c r="Q3064" s="21">
        <f>IF($A3064="","",$A3064&amp;"|"&amp;$C3064)</f>
        <v/>
      </c>
      <c r="R3064" s="21">
        <f>IF($A3064="","",$A3064&amp;"|"&amp;$C3064&amp;"|"&amp;$D3064)</f>
        <v/>
      </c>
      <c r="S3064" s="21">
        <f>IF($A3064="","",IFERROR(INDEX(Offerte!$D$2:$D$200,MATCH($Q3064,Offerte!$L$2:$L$200,0)),0))</f>
        <v/>
      </c>
      <c r="T3064" s="21">
        <f>IF($A3064="","",IFERROR(INDEX(Offerte!$G$2:$G$200,MATCH($Q3064,Offerte!$L$2:$L$200,0)),"NO"))</f>
        <v/>
      </c>
    </row>
    <row r="3065">
      <c r="A3065" s="10">
        <f>IF(Offerte!$A100="","",Offerte!$A100)</f>
        <v/>
      </c>
      <c r="B3065" s="10">
        <f>IF(Offerte!$A100="","",Offerte!$B100)</f>
        <v/>
      </c>
      <c r="C3065" s="10">
        <f>IF(Offerte!$A100="","",Offerte!$C100)</f>
        <v/>
      </c>
      <c r="D3065" s="10" t="inlineStr">
        <is>
          <t>F.2.1</t>
        </is>
      </c>
      <c r="E3065" s="10" t="inlineStr">
        <is>
          <t>F</t>
        </is>
      </c>
      <c r="F3065" s="10" t="inlineStr">
        <is>
          <t>Q</t>
        </is>
      </c>
      <c r="G3065" s="10" t="inlineStr">
        <is>
          <t>higher</t>
        </is>
      </c>
      <c r="H3065" s="10" t="n">
        <v>2</v>
      </c>
      <c r="I3065" s="10" t="inlineStr">
        <is>
          <t>Tasso di copertura del servizio con dispositivi ECO-DRIVER</t>
        </is>
      </c>
      <c r="J3065" s="20" t="n"/>
      <c r="K3065" s="20" t="n"/>
      <c r="L3065" s="20" t="n"/>
      <c r="M3065" s="20" t="n"/>
      <c r="N3065" s="21">
        <f>IF($A3065="","",IFERROR(VALUE($K3065)/VALUE($L3065),IFERROR(VALUE($J3065),0)))</f>
        <v/>
      </c>
      <c r="O3065" s="21">
        <f>IF($A3065="",0,IF(OR($S3065&lt;&gt;1,COUNTA($J3065:$M3065)=0),0,IF(SUMPRODUCT(MAX(($C$5:$C$6173=$C3065)*($D$5:$D$6173=$D3065)*($S$5:$S$6173=1)*IFERROR($N$5:$N$6173*1,0)))&gt;0,ROUND($H3065*($N3065/SUMPRODUCT(MAX(($C$5:$C$6173=$C3065)*($D$5:$D$6173=$D3065)*($S$5:$S$6173=1)*IFERROR($N$5:$N$6173*1,0)))),4),0)))</f>
        <v/>
      </c>
      <c r="P3065" s="10" t="inlineStr">
        <is>
          <t>Autobus attrezzati con dispositivi ECO-DRIVER / Autobus totali in offerta, incluse scorte</t>
        </is>
      </c>
      <c r="Q3065" s="21">
        <f>IF($A3065="","",$A3065&amp;"|"&amp;$C3065)</f>
        <v/>
      </c>
      <c r="R3065" s="21">
        <f>IF($A3065="","",$A3065&amp;"|"&amp;$C3065&amp;"|"&amp;$D3065)</f>
        <v/>
      </c>
      <c r="S3065" s="21">
        <f>IF($A3065="","",IFERROR(INDEX(Offerte!$D$2:$D$200,MATCH($Q3065,Offerte!$L$2:$L$200,0)),0))</f>
        <v/>
      </c>
      <c r="T3065" s="21">
        <f>IF($A3065="","",IFERROR(INDEX(Offerte!$G$2:$G$200,MATCH($Q3065,Offerte!$L$2:$L$200,0)),"NO"))</f>
        <v/>
      </c>
    </row>
    <row r="3066">
      <c r="A3066" s="10">
        <f>IF(Offerte!$A100="","",Offerte!$A100)</f>
        <v/>
      </c>
      <c r="B3066" s="10">
        <f>IF(Offerte!$A100="","",Offerte!$B100)</f>
        <v/>
      </c>
      <c r="C3066" s="10">
        <f>IF(Offerte!$A100="","",Offerte!$C100)</f>
        <v/>
      </c>
      <c r="D3066" s="10" t="inlineStr">
        <is>
          <t>F.3.1</t>
        </is>
      </c>
      <c r="E3066" s="10" t="inlineStr">
        <is>
          <t>F</t>
        </is>
      </c>
      <c r="F3066" s="10" t="inlineStr">
        <is>
          <t>Q</t>
        </is>
      </c>
      <c r="G3066" s="10" t="inlineStr">
        <is>
          <t>higher</t>
        </is>
      </c>
      <c r="H3066" s="10" t="n">
        <v>2</v>
      </c>
      <c r="I3066" s="10" t="inlineStr">
        <is>
          <t>Autoproduzione consumi elettrici per trazione</t>
        </is>
      </c>
      <c r="J3066" s="20" t="n"/>
      <c r="K3066" s="20" t="n"/>
      <c r="L3066" s="20" t="n"/>
      <c r="M3066" s="20" t="n"/>
      <c r="N3066" s="21">
        <f>IF($A3066="","",IFERROR(VALUE($J3066),0))</f>
        <v/>
      </c>
      <c r="O3066" s="21">
        <f>IF($A3066="",0,IF(OR($S3066&lt;&gt;1,COUNTA($J3066:$M3066)=0),0,IF(SUMPRODUCT(MAX(($C$5:$C$6173=$C3066)*($D$5:$D$6173=$D3066)*($S$5:$S$6173=1)*IFERROR($N$5:$N$6173*1,0)))&gt;0,ROUND($H3066*($N3066/SUMPRODUCT(MAX(($C$5:$C$6173=$C3066)*($D$5:$D$6173=$D3066)*($S$5:$S$6173=1)*IFERROR($N$5:$N$6173*1,0)))),4),0)))</f>
        <v/>
      </c>
      <c r="P3066" s="10" t="inlineStr">
        <is>
          <t>kWh/anno</t>
        </is>
      </c>
      <c r="Q3066" s="21">
        <f>IF($A3066="","",$A3066&amp;"|"&amp;$C3066)</f>
        <v/>
      </c>
      <c r="R3066" s="21">
        <f>IF($A3066="","",$A3066&amp;"|"&amp;$C3066&amp;"|"&amp;$D3066)</f>
        <v/>
      </c>
      <c r="S3066" s="21">
        <f>IF($A3066="","",IFERROR(INDEX(Offerte!$D$2:$D$200,MATCH($Q3066,Offerte!$L$2:$L$200,0)),0))</f>
        <v/>
      </c>
      <c r="T3066" s="21">
        <f>IF($A3066="","",IFERROR(INDEX(Offerte!$G$2:$G$200,MATCH($Q3066,Offerte!$L$2:$L$200,0)),"NO"))</f>
        <v/>
      </c>
    </row>
    <row r="3067">
      <c r="A3067" s="10">
        <f>IF(Offerte!$A100="","",Offerte!$A100)</f>
        <v/>
      </c>
      <c r="B3067" s="10">
        <f>IF(Offerte!$A100="","",Offerte!$B100)</f>
        <v/>
      </c>
      <c r="C3067" s="10">
        <f>IF(Offerte!$A100="","",Offerte!$C100)</f>
        <v/>
      </c>
      <c r="D3067" s="10" t="inlineStr">
        <is>
          <t>F.4.1</t>
        </is>
      </c>
      <c r="E3067" s="10" t="inlineStr">
        <is>
          <t>F</t>
        </is>
      </c>
      <c r="F3067" s="10" t="inlineStr">
        <is>
          <t>Q</t>
        </is>
      </c>
      <c r="G3067" s="10" t="inlineStr">
        <is>
          <t>soil</t>
        </is>
      </c>
      <c r="H3067" s="10" t="n">
        <v>2</v>
      </c>
      <c r="I3067" s="10" t="inlineStr">
        <is>
          <t>Indice di consumo di suolo</t>
        </is>
      </c>
      <c r="J3067" s="20" t="n"/>
      <c r="K3067" s="20" t="n"/>
      <c r="L3067" s="20" t="n"/>
      <c r="M3067" s="20" t="n"/>
      <c r="N3067" s="21">
        <f>IF($A3067="","",IFERROR(VALUE($J3067),0))</f>
        <v/>
      </c>
      <c r="O3067" s="21">
        <f>IF($A3067="",0,IF(OR($S3067&lt;&gt;1,COUNTA($J3067:$M3067)=0),0,IF($N3067&lt;=0,$H3067,IF(SUMPRODUCT(MAX(($C$5:$C$6173=$C3067)*($D$5:$D$6173=$D3067)*($S$5:$S$6173=1)*IFERROR($N$5:$N$6173*1,0)))&gt;0,ROUND($H3067*((SUMPRODUCT(MAX(($C$5:$C$6173=$C3067)*($D$5:$D$6173=$D3067)*($S$5:$S$6173=1)*IFERROR($N$5:$N$6173*1,0)))-$N3067)/SUMPRODUCT(MAX(($C$5:$C$6173=$C3067)*($D$5:$D$6173=$D3067)*($S$5:$S$6173=1)*IFERROR($N$5:$N$6173*1,0)))),4),0))))</f>
        <v/>
      </c>
      <c r="P3067" s="10" t="inlineStr">
        <is>
          <t>m2</t>
        </is>
      </c>
      <c r="Q3067" s="21">
        <f>IF($A3067="","",$A3067&amp;"|"&amp;$C3067)</f>
        <v/>
      </c>
      <c r="R3067" s="21">
        <f>IF($A3067="","",$A3067&amp;"|"&amp;$C3067&amp;"|"&amp;$D3067)</f>
        <v/>
      </c>
      <c r="S3067" s="21">
        <f>IF($A3067="","",IFERROR(INDEX(Offerte!$D$2:$D$200,MATCH($Q3067,Offerte!$L$2:$L$200,0)),0))</f>
        <v/>
      </c>
      <c r="T3067" s="21">
        <f>IF($A3067="","",IFERROR(INDEX(Offerte!$G$2:$G$200,MATCH($Q3067,Offerte!$L$2:$L$200,0)),"NO"))</f>
        <v/>
      </c>
    </row>
    <row r="3068">
      <c r="A3068" s="10">
        <f>IF(Offerte!$A100="","",Offerte!$A100)</f>
        <v/>
      </c>
      <c r="B3068" s="10">
        <f>IF(Offerte!$A100="","",Offerte!$B100)</f>
        <v/>
      </c>
      <c r="C3068" s="10">
        <f>IF(Offerte!$A100="","",Offerte!$C100)</f>
        <v/>
      </c>
      <c r="D3068" s="10" t="inlineStr">
        <is>
          <t>F.5.1</t>
        </is>
      </c>
      <c r="E3068" s="10" t="inlineStr">
        <is>
          <t>F</t>
        </is>
      </c>
      <c r="F3068" s="10" t="inlineStr">
        <is>
          <t>T</t>
        </is>
      </c>
      <c r="G3068" s="10" t="inlineStr">
        <is>
          <t>tabular</t>
        </is>
      </c>
      <c r="H3068" s="10" t="n">
        <v>1</v>
      </c>
      <c r="I3068" s="10" t="inlineStr">
        <is>
          <t>Rendicontazione di sostenibilità ambientale</t>
        </is>
      </c>
      <c r="J3068" s="20" t="n"/>
      <c r="K3068" s="20" t="n"/>
      <c r="L3068" s="20" t="n"/>
      <c r="M3068" s="20" t="n"/>
      <c r="N3068" s="21">
        <f>IF($A3068="","",IF(IFERROR(VALUE($M3068),0)=1,1,0))</f>
        <v/>
      </c>
      <c r="O3068" s="21">
        <f>IF($A3068="",0,IF(OR($S3068&lt;&gt;1,COUNTA($J3068:$M3068)=0),0,IF($N3068=1,$H3068,0)))</f>
        <v/>
      </c>
      <c r="P3068" s="10" t="inlineStr">
        <is>
          <t>sì/no</t>
        </is>
      </c>
      <c r="Q3068" s="21">
        <f>IF($A3068="","",$A3068&amp;"|"&amp;$C3068)</f>
        <v/>
      </c>
      <c r="R3068" s="21">
        <f>IF($A3068="","",$A3068&amp;"|"&amp;$C3068&amp;"|"&amp;$D3068)</f>
        <v/>
      </c>
      <c r="S3068" s="21">
        <f>IF($A3068="","",IFERROR(INDEX(Offerte!$D$2:$D$200,MATCH($Q3068,Offerte!$L$2:$L$200,0)),0))</f>
        <v/>
      </c>
      <c r="T3068" s="21">
        <f>IF($A3068="","",IFERROR(INDEX(Offerte!$G$2:$G$200,MATCH($Q3068,Offerte!$L$2:$L$200,0)),"NO"))</f>
        <v/>
      </c>
    </row>
    <row r="3069">
      <c r="A3069" s="10">
        <f>IF(Offerte!$A100="","",Offerte!$A100)</f>
        <v/>
      </c>
      <c r="B3069" s="10">
        <f>IF(Offerte!$A100="","",Offerte!$B100)</f>
        <v/>
      </c>
      <c r="C3069" s="10">
        <f>IF(Offerte!$A100="","",Offerte!$C100)</f>
        <v/>
      </c>
      <c r="D3069" s="10" t="inlineStr">
        <is>
          <t>G.1.1</t>
        </is>
      </c>
      <c r="E3069" s="10" t="inlineStr">
        <is>
          <t>G</t>
        </is>
      </c>
      <c r="F3069" s="10" t="inlineStr">
        <is>
          <t>D</t>
        </is>
      </c>
      <c r="G3069" s="10" t="inlineStr">
        <is>
          <t>discretionary</t>
        </is>
      </c>
      <c r="H3069" s="10" t="n">
        <v>2</v>
      </c>
      <c r="I3069" s="10" t="inlineStr">
        <is>
          <t>Qualità del progetto di centrale di controllo aziendale</t>
        </is>
      </c>
      <c r="J3069" s="20" t="n"/>
      <c r="K3069" s="20" t="n"/>
      <c r="L3069" s="20" t="n"/>
      <c r="M3069" s="20" t="n"/>
      <c r="N3069" s="21">
        <f>IF($A3069="","",MAX(0,MIN(1,IFERROR(VALUE($M3069),0))))</f>
        <v/>
      </c>
      <c r="O3069" s="21">
        <f>IF($A3069="",0,IF(OR($S3069&lt;&gt;1,COUNTA($J3069:$M3069)=0),0,IF(SUMPRODUCT(MAX(($C$5:$C$6173=$C3069)*($D$5:$D$6173=$D3069)*($S$5:$S$6173=1)*IFERROR($N$5:$N$6173*1,0)))&gt;0,ROUND($H3069*($N3069/SUMPRODUCT(MAX(($C$5:$C$6173=$C3069)*($D$5:$D$6173=$D3069)*($S$5:$S$6173=1)*IFERROR($N$5:$N$6173*1,0)))),4),0)))</f>
        <v/>
      </c>
      <c r="P3069" s="10" t="inlineStr">
        <is>
          <t>coeff.</t>
        </is>
      </c>
      <c r="Q3069" s="21">
        <f>IF($A3069="","",$A3069&amp;"|"&amp;$C3069)</f>
        <v/>
      </c>
      <c r="R3069" s="21">
        <f>IF($A3069="","",$A3069&amp;"|"&amp;$C3069&amp;"|"&amp;$D3069)</f>
        <v/>
      </c>
      <c r="S3069" s="21">
        <f>IF($A3069="","",IFERROR(INDEX(Offerte!$D$2:$D$200,MATCH($Q3069,Offerte!$L$2:$L$200,0)),0))</f>
        <v/>
      </c>
      <c r="T3069" s="21">
        <f>IF($A3069="","",IFERROR(INDEX(Offerte!$G$2:$G$200,MATCH($Q3069,Offerte!$L$2:$L$200,0)),"NO"))</f>
        <v/>
      </c>
    </row>
    <row r="3070">
      <c r="A3070" s="10">
        <f>IF(Offerte!$A100="","",Offerte!$A100)</f>
        <v/>
      </c>
      <c r="B3070" s="10">
        <f>IF(Offerte!$A100="","",Offerte!$B100)</f>
        <v/>
      </c>
      <c r="C3070" s="10">
        <f>IF(Offerte!$A100="","",Offerte!$C100)</f>
        <v/>
      </c>
      <c r="D3070" s="10" t="inlineStr">
        <is>
          <t>G.2.1</t>
        </is>
      </c>
      <c r="E3070" s="10" t="inlineStr">
        <is>
          <t>G</t>
        </is>
      </c>
      <c r="F3070" s="10" t="inlineStr">
        <is>
          <t>T</t>
        </is>
      </c>
      <c r="G3070" s="10" t="inlineStr">
        <is>
          <t>tabular</t>
        </is>
      </c>
      <c r="H3070" s="10" t="n">
        <v>1</v>
      </c>
      <c r="I3070" s="10" t="inlineStr">
        <is>
          <t>Certificazione ISO 45001</t>
        </is>
      </c>
      <c r="J3070" s="20" t="n"/>
      <c r="K3070" s="20" t="n"/>
      <c r="L3070" s="20" t="n"/>
      <c r="M3070" s="20" t="n"/>
      <c r="N3070" s="21">
        <f>IF($A3070="","",IF(IFERROR(VALUE($M3070),0)=1,1,0))</f>
        <v/>
      </c>
      <c r="O3070" s="21">
        <f>IF($A3070="",0,IF(OR($S3070&lt;&gt;1,COUNTA($J3070:$M3070)=0),0,IF($N3070=1,$H3070,0)))</f>
        <v/>
      </c>
      <c r="P3070" s="10" t="inlineStr">
        <is>
          <t>sì/no</t>
        </is>
      </c>
      <c r="Q3070" s="21">
        <f>IF($A3070="","",$A3070&amp;"|"&amp;$C3070)</f>
        <v/>
      </c>
      <c r="R3070" s="21">
        <f>IF($A3070="","",$A3070&amp;"|"&amp;$C3070&amp;"|"&amp;$D3070)</f>
        <v/>
      </c>
      <c r="S3070" s="21">
        <f>IF($A3070="","",IFERROR(INDEX(Offerte!$D$2:$D$200,MATCH($Q3070,Offerte!$L$2:$L$200,0)),0))</f>
        <v/>
      </c>
      <c r="T3070" s="21">
        <f>IF($A3070="","",IFERROR(INDEX(Offerte!$G$2:$G$200,MATCH($Q3070,Offerte!$L$2:$L$200,0)),"NO"))</f>
        <v/>
      </c>
    </row>
    <row r="3071">
      <c r="A3071" s="10">
        <f>IF(Offerte!$A100="","",Offerte!$A100)</f>
        <v/>
      </c>
      <c r="B3071" s="10">
        <f>IF(Offerte!$A100="","",Offerte!$B100)</f>
        <v/>
      </c>
      <c r="C3071" s="10">
        <f>IF(Offerte!$A100="","",Offerte!$C100)</f>
        <v/>
      </c>
      <c r="D3071" s="10" t="inlineStr">
        <is>
          <t>G.3.1</t>
        </is>
      </c>
      <c r="E3071" s="10" t="inlineStr">
        <is>
          <t>G</t>
        </is>
      </c>
      <c r="F3071" s="10" t="inlineStr">
        <is>
          <t>T</t>
        </is>
      </c>
      <c r="G3071" s="10" t="inlineStr">
        <is>
          <t>tabular</t>
        </is>
      </c>
      <c r="H3071" s="10" t="n">
        <v>1</v>
      </c>
      <c r="I3071" s="10" t="inlineStr">
        <is>
          <t>Certificazioni di responsabilità sociale</t>
        </is>
      </c>
      <c r="J3071" s="20" t="n"/>
      <c r="K3071" s="20" t="n"/>
      <c r="L3071" s="20" t="n"/>
      <c r="M3071" s="20" t="n"/>
      <c r="N3071" s="21">
        <f>IF($A3071="","",IF(IFERROR(VALUE($M3071),0)=1,1,0))</f>
        <v/>
      </c>
      <c r="O3071" s="21">
        <f>IF($A3071="",0,IF(OR($S3071&lt;&gt;1,COUNTA($J3071:$M3071)=0),0,IF($N3071=1,$H3071,0)))</f>
        <v/>
      </c>
      <c r="P3071" s="10" t="inlineStr">
        <is>
          <t>sì/no</t>
        </is>
      </c>
      <c r="Q3071" s="21">
        <f>IF($A3071="","",$A3071&amp;"|"&amp;$C3071)</f>
        <v/>
      </c>
      <c r="R3071" s="21">
        <f>IF($A3071="","",$A3071&amp;"|"&amp;$C3071&amp;"|"&amp;$D3071)</f>
        <v/>
      </c>
      <c r="S3071" s="21">
        <f>IF($A3071="","",IFERROR(INDEX(Offerte!$D$2:$D$200,MATCH($Q3071,Offerte!$L$2:$L$200,0)),0))</f>
        <v/>
      </c>
      <c r="T3071" s="21">
        <f>IF($A3071="","",IFERROR(INDEX(Offerte!$G$2:$G$200,MATCH($Q3071,Offerte!$L$2:$L$200,0)),"NO"))</f>
        <v/>
      </c>
    </row>
    <row r="3072">
      <c r="A3072" s="10">
        <f>IF(Offerte!$A100="","",Offerte!$A100)</f>
        <v/>
      </c>
      <c r="B3072" s="10">
        <f>IF(Offerte!$A100="","",Offerte!$B100)</f>
        <v/>
      </c>
      <c r="C3072" s="10">
        <f>IF(Offerte!$A100="","",Offerte!$C100)</f>
        <v/>
      </c>
      <c r="D3072" s="10" t="inlineStr">
        <is>
          <t>G.4.1</t>
        </is>
      </c>
      <c r="E3072" s="10" t="inlineStr">
        <is>
          <t>G</t>
        </is>
      </c>
      <c r="F3072" s="10" t="inlineStr">
        <is>
          <t>D</t>
        </is>
      </c>
      <c r="G3072" s="10" t="inlineStr">
        <is>
          <t>discretionary</t>
        </is>
      </c>
      <c r="H3072" s="10" t="n">
        <v>2</v>
      </c>
      <c r="I3072" s="10" t="inlineStr">
        <is>
          <t>Qualità del piano di formazione del personale</t>
        </is>
      </c>
      <c r="J3072" s="20" t="n"/>
      <c r="K3072" s="20" t="n"/>
      <c r="L3072" s="20" t="n"/>
      <c r="M3072" s="20" t="n"/>
      <c r="N3072" s="21">
        <f>IF($A3072="","",MAX(0,MIN(1,IFERROR(VALUE($M3072),0))))</f>
        <v/>
      </c>
      <c r="O3072" s="21">
        <f>IF($A3072="",0,IF(OR($S3072&lt;&gt;1,COUNTA($J3072:$M3072)=0),0,IF(SUMPRODUCT(MAX(($C$5:$C$6173=$C3072)*($D$5:$D$6173=$D3072)*($S$5:$S$6173=1)*IFERROR($N$5:$N$6173*1,0)))&gt;0,ROUND($H3072*($N3072/SUMPRODUCT(MAX(($C$5:$C$6173=$C3072)*($D$5:$D$6173=$D3072)*($S$5:$S$6173=1)*IFERROR($N$5:$N$6173*1,0)))),4),0)))</f>
        <v/>
      </c>
      <c r="P3072" s="10" t="inlineStr">
        <is>
          <t>coeff.</t>
        </is>
      </c>
      <c r="Q3072" s="21">
        <f>IF($A3072="","",$A3072&amp;"|"&amp;$C3072)</f>
        <v/>
      </c>
      <c r="R3072" s="21">
        <f>IF($A3072="","",$A3072&amp;"|"&amp;$C3072&amp;"|"&amp;$D3072)</f>
        <v/>
      </c>
      <c r="S3072" s="21">
        <f>IF($A3072="","",IFERROR(INDEX(Offerte!$D$2:$D$200,MATCH($Q3072,Offerte!$L$2:$L$200,0)),0))</f>
        <v/>
      </c>
      <c r="T3072" s="21">
        <f>IF($A3072="","",IFERROR(INDEX(Offerte!$G$2:$G$200,MATCH($Q3072,Offerte!$L$2:$L$200,0)),"NO"))</f>
        <v/>
      </c>
    </row>
    <row r="3073">
      <c r="A3073" s="10">
        <f>IF(Offerte!$A100="","",Offerte!$A100)</f>
        <v/>
      </c>
      <c r="B3073" s="10">
        <f>IF(Offerte!$A100="","",Offerte!$B100)</f>
        <v/>
      </c>
      <c r="C3073" s="10">
        <f>IF(Offerte!$A100="","",Offerte!$C100)</f>
        <v/>
      </c>
      <c r="D3073" s="10" t="inlineStr">
        <is>
          <t>G.5.1</t>
        </is>
      </c>
      <c r="E3073" s="10" t="inlineStr">
        <is>
          <t>G</t>
        </is>
      </c>
      <c r="F3073" s="10" t="inlineStr">
        <is>
          <t>T</t>
        </is>
      </c>
      <c r="G3073" s="10" t="inlineStr">
        <is>
          <t>tabular</t>
        </is>
      </c>
      <c r="H3073" s="10" t="n">
        <v>1</v>
      </c>
      <c r="I3073" s="10" t="inlineStr">
        <is>
          <t>Impegno al mantenimento delle garanzie del contratto di secondo livello del gestore uscente</t>
        </is>
      </c>
      <c r="J3073" s="20" t="n"/>
      <c r="K3073" s="20" t="n"/>
      <c r="L3073" s="20" t="n"/>
      <c r="M3073" s="20" t="n"/>
      <c r="N3073" s="21">
        <f>IF($A3073="","",IF(IFERROR(VALUE($M3073),0)=1,1,0))</f>
        <v/>
      </c>
      <c r="O3073" s="21">
        <f>IF($A3073="",0,IF(OR($S3073&lt;&gt;1,COUNTA($J3073:$M3073)=0),0,IF($N3073=1,$H3073,0)))</f>
        <v/>
      </c>
      <c r="P3073" s="10" t="inlineStr">
        <is>
          <t>sì/no</t>
        </is>
      </c>
      <c r="Q3073" s="21">
        <f>IF($A3073="","",$A3073&amp;"|"&amp;$C3073)</f>
        <v/>
      </c>
      <c r="R3073" s="21">
        <f>IF($A3073="","",$A3073&amp;"|"&amp;$C3073&amp;"|"&amp;$D3073)</f>
        <v/>
      </c>
      <c r="S3073" s="21">
        <f>IF($A3073="","",IFERROR(INDEX(Offerte!$D$2:$D$200,MATCH($Q3073,Offerte!$L$2:$L$200,0)),0))</f>
        <v/>
      </c>
      <c r="T3073" s="21">
        <f>IF($A3073="","",IFERROR(INDEX(Offerte!$G$2:$G$200,MATCH($Q3073,Offerte!$L$2:$L$200,0)),"NO"))</f>
        <v/>
      </c>
    </row>
    <row r="3074">
      <c r="A3074" s="10">
        <f>IF(Offerte!$A101="","",Offerte!$A101)</f>
        <v/>
      </c>
      <c r="B3074" s="10">
        <f>IF(Offerte!$A101="","",Offerte!$B101)</f>
        <v/>
      </c>
      <c r="C3074" s="10">
        <f>IF(Offerte!$A101="","",Offerte!$C101)</f>
        <v/>
      </c>
      <c r="D3074" s="10" t="inlineStr">
        <is>
          <t>A.1.1</t>
        </is>
      </c>
      <c r="E3074" s="10" t="inlineStr">
        <is>
          <t>A</t>
        </is>
      </c>
      <c r="F3074" s="10" t="inlineStr">
        <is>
          <t>Q</t>
        </is>
      </c>
      <c r="G3074" s="10" t="inlineStr">
        <is>
          <t>higher</t>
        </is>
      </c>
      <c r="H3074" s="10" t="n">
        <v>3</v>
      </c>
      <c r="I3074" s="10" t="inlineStr">
        <is>
          <t>Tasso aggiuntivo di corse controllate</t>
        </is>
      </c>
      <c r="J3074" s="20" t="n"/>
      <c r="K3074" s="20" t="n"/>
      <c r="L3074" s="20" t="n"/>
      <c r="M3074" s="20" t="n"/>
      <c r="N3074" s="21">
        <f>IF($A3074="","",IFERROR(VALUE($K3074)/VALUE($L3074)*100,IFERROR(VALUE($J3074),0)))</f>
        <v/>
      </c>
      <c r="O3074" s="21">
        <f>IF($A3074="",0,IF(OR($S3074&lt;&gt;1,COUNTA($J3074:$M3074)=0),0,IF(SUMPRODUCT(MAX(($C$5:$C$6173=$C3074)*($D$5:$D$6173=$D3074)*($S$5:$S$6173=1)*IFERROR($N$5:$N$6173*1,0)))&gt;0,ROUND($H3074*($N3074/SUMPRODUCT(MAX(($C$5:$C$6173=$C3074)*($D$5:$D$6173=$D3074)*($S$5:$S$6173=1)*IFERROR($N$5:$N$6173*1,0)))),4),0)))</f>
        <v/>
      </c>
      <c r="P3074" s="10" t="inlineStr">
        <is>
          <t>Corse controllate annue / Corse programmate annue</t>
        </is>
      </c>
      <c r="Q3074" s="21">
        <f>IF($A3074="","",$A3074&amp;"|"&amp;$C3074)</f>
        <v/>
      </c>
      <c r="R3074" s="21">
        <f>IF($A3074="","",$A3074&amp;"|"&amp;$C3074&amp;"|"&amp;$D3074)</f>
        <v/>
      </c>
      <c r="S3074" s="21">
        <f>IF($A3074="","",IFERROR(INDEX(Offerte!$D$2:$D$200,MATCH($Q3074,Offerte!$L$2:$L$200,0)),0))</f>
        <v/>
      </c>
      <c r="T3074" s="21">
        <f>IF($A3074="","",IFERROR(INDEX(Offerte!$G$2:$G$200,MATCH($Q3074,Offerte!$L$2:$L$200,0)),"NO"))</f>
        <v/>
      </c>
    </row>
    <row r="3075">
      <c r="A3075" s="10">
        <f>IF(Offerte!$A101="","",Offerte!$A101)</f>
        <v/>
      </c>
      <c r="B3075" s="10">
        <f>IF(Offerte!$A101="","",Offerte!$B101)</f>
        <v/>
      </c>
      <c r="C3075" s="10">
        <f>IF(Offerte!$A101="","",Offerte!$C101)</f>
        <v/>
      </c>
      <c r="D3075" s="10" t="inlineStr">
        <is>
          <t>A.1.2</t>
        </is>
      </c>
      <c r="E3075" s="10" t="inlineStr">
        <is>
          <t>A</t>
        </is>
      </c>
      <c r="F3075" s="10" t="inlineStr">
        <is>
          <t>Q</t>
        </is>
      </c>
      <c r="G3075" s="10" t="inlineStr">
        <is>
          <t>higher</t>
        </is>
      </c>
      <c r="H3075" s="10" t="n">
        <v>4</v>
      </c>
      <c r="I3075" s="10" t="inlineStr">
        <is>
          <t>Numero aggiuntivo di passeggeri controllati</t>
        </is>
      </c>
      <c r="J3075" s="20" t="n"/>
      <c r="K3075" s="20" t="n"/>
      <c r="L3075" s="20" t="n"/>
      <c r="M3075" s="20" t="n"/>
      <c r="N3075" s="21">
        <f>IF($A3075="","",IFERROR(VALUE($J3075),0))</f>
        <v/>
      </c>
      <c r="O3075" s="21">
        <f>IF($A3075="",0,IF(OR($S3075&lt;&gt;1,COUNTA($J3075:$M3075)=0),0,IF(SUMPRODUCT(MAX(($C$5:$C$6173=$C3075)*($D$5:$D$6173=$D3075)*($S$5:$S$6173=1)*IFERROR($N$5:$N$6173*1,0)))&gt;0,ROUND($H3075*($N3075/SUMPRODUCT(MAX(($C$5:$C$6173=$C3075)*($D$5:$D$6173=$D3075)*($S$5:$S$6173=1)*IFERROR($N$5:$N$6173*1,0)))),4),0)))</f>
        <v/>
      </c>
      <c r="P3075" s="10" t="inlineStr">
        <is>
          <t>passeggeri/anno</t>
        </is>
      </c>
      <c r="Q3075" s="21">
        <f>IF($A3075="","",$A3075&amp;"|"&amp;$C3075)</f>
        <v/>
      </c>
      <c r="R3075" s="21">
        <f>IF($A3075="","",$A3075&amp;"|"&amp;$C3075&amp;"|"&amp;$D3075)</f>
        <v/>
      </c>
      <c r="S3075" s="21">
        <f>IF($A3075="","",IFERROR(INDEX(Offerte!$D$2:$D$200,MATCH($Q3075,Offerte!$L$2:$L$200,0)),0))</f>
        <v/>
      </c>
      <c r="T3075" s="21">
        <f>IF($A3075="","",IFERROR(INDEX(Offerte!$G$2:$G$200,MATCH($Q3075,Offerte!$L$2:$L$200,0)),"NO"))</f>
        <v/>
      </c>
    </row>
    <row r="3076">
      <c r="A3076" s="10">
        <f>IF(Offerte!$A101="","",Offerte!$A101)</f>
        <v/>
      </c>
      <c r="B3076" s="10">
        <f>IF(Offerte!$A101="","",Offerte!$B101)</f>
        <v/>
      </c>
      <c r="C3076" s="10">
        <f>IF(Offerte!$A101="","",Offerte!$C101)</f>
        <v/>
      </c>
      <c r="D3076" s="10" t="inlineStr">
        <is>
          <t>B.1.1</t>
        </is>
      </c>
      <c r="E3076" s="10" t="inlineStr">
        <is>
          <t>B</t>
        </is>
      </c>
      <c r="F3076" s="10" t="inlineStr">
        <is>
          <t>Q</t>
        </is>
      </c>
      <c r="G3076" s="10" t="inlineStr">
        <is>
          <t>higher</t>
        </is>
      </c>
      <c r="H3076" s="10" t="n">
        <v>3</v>
      </c>
      <c r="I3076" s="10" t="inlineStr">
        <is>
          <t>Incremento dei posti offerti nelle fasce di punta</t>
        </is>
      </c>
      <c r="J3076" s="20" t="n"/>
      <c r="K3076" s="20" t="n"/>
      <c r="L3076" s="20" t="n"/>
      <c r="M3076" s="20" t="n"/>
      <c r="N3076" s="21">
        <f>IF($A3076="","",IFERROR(VALUE($J3076),0))</f>
        <v/>
      </c>
      <c r="O3076" s="21">
        <f>IF($A3076="",0,IF(OR($S3076&lt;&gt;1,COUNTA($J3076:$M3076)=0),0,IF(SUMPRODUCT(MAX(($C$5:$C$6173=$C3076)*($D$5:$D$6173=$D3076)*($S$5:$S$6173=1)*IFERROR($N$5:$N$6173*1,0)))&gt;0,ROUND($H3076*($N3076/SUMPRODUCT(MAX(($C$5:$C$6173=$C3076)*($D$5:$D$6173=$D3076)*($S$5:$S$6173=1)*IFERROR($N$5:$N$6173*1,0)))),4),0)))</f>
        <v/>
      </c>
      <c r="P3076" s="10" t="inlineStr">
        <is>
          <t>posti*km</t>
        </is>
      </c>
      <c r="Q3076" s="21">
        <f>IF($A3076="","",$A3076&amp;"|"&amp;$C3076)</f>
        <v/>
      </c>
      <c r="R3076" s="21">
        <f>IF($A3076="","",$A3076&amp;"|"&amp;$C3076&amp;"|"&amp;$D3076)</f>
        <v/>
      </c>
      <c r="S3076" s="21">
        <f>IF($A3076="","",IFERROR(INDEX(Offerte!$D$2:$D$200,MATCH($Q3076,Offerte!$L$2:$L$200,0)),0))</f>
        <v/>
      </c>
      <c r="T3076" s="21">
        <f>IF($A3076="","",IFERROR(INDEX(Offerte!$G$2:$G$200,MATCH($Q3076,Offerte!$L$2:$L$200,0)),"NO"))</f>
        <v/>
      </c>
    </row>
    <row r="3077">
      <c r="A3077" s="10">
        <f>IF(Offerte!$A101="","",Offerte!$A101)</f>
        <v/>
      </c>
      <c r="B3077" s="10">
        <f>IF(Offerte!$A101="","",Offerte!$B101)</f>
        <v/>
      </c>
      <c r="C3077" s="10">
        <f>IF(Offerte!$A101="","",Offerte!$C101)</f>
        <v/>
      </c>
      <c r="D3077" s="10" t="inlineStr">
        <is>
          <t>B.2.1</t>
        </is>
      </c>
      <c r="E3077" s="10" t="inlineStr">
        <is>
          <t>B</t>
        </is>
      </c>
      <c r="F3077" s="10" t="inlineStr">
        <is>
          <t>Q</t>
        </is>
      </c>
      <c r="G3077" s="10" t="inlineStr">
        <is>
          <t>higher</t>
        </is>
      </c>
      <c r="H3077" s="10" t="n">
        <v>4</v>
      </c>
      <c r="I3077" s="10" t="inlineStr">
        <is>
          <t>Corse aggiuntive nell'arco giornaliero base</t>
        </is>
      </c>
      <c r="J3077" s="20" t="n"/>
      <c r="K3077" s="20" t="n"/>
      <c r="L3077" s="20" t="n"/>
      <c r="M3077" s="20" t="n"/>
      <c r="N3077" s="21">
        <f>IF($A3077="","",IFERROR(VALUE($J3077),0))</f>
        <v/>
      </c>
      <c r="O3077" s="21">
        <f>IF($A3077="",0,IF(OR($S3077&lt;&gt;1,COUNTA($J3077:$M3077)=0),0,IF(SUMPRODUCT(MAX(($C$5:$C$6173=$C3077)*($D$5:$D$6173=$D3077)*($S$5:$S$6173=1)*IFERROR($N$5:$N$6173*1,0)))&gt;0,ROUND($H3077*($N3077/SUMPRODUCT(MAX(($C$5:$C$6173=$C3077)*($D$5:$D$6173=$D3077)*($S$5:$S$6173=1)*IFERROR($N$5:$N$6173*1,0)))),4),0)))</f>
        <v/>
      </c>
      <c r="P3077" s="10" t="inlineStr">
        <is>
          <t>corse</t>
        </is>
      </c>
      <c r="Q3077" s="21">
        <f>IF($A3077="","",$A3077&amp;"|"&amp;$C3077)</f>
        <v/>
      </c>
      <c r="R3077" s="21">
        <f>IF($A3077="","",$A3077&amp;"|"&amp;$C3077&amp;"|"&amp;$D3077)</f>
        <v/>
      </c>
      <c r="S3077" s="21">
        <f>IF($A3077="","",IFERROR(INDEX(Offerte!$D$2:$D$200,MATCH($Q3077,Offerte!$L$2:$L$200,0)),0))</f>
        <v/>
      </c>
      <c r="T3077" s="21">
        <f>IF($A3077="","",IFERROR(INDEX(Offerte!$G$2:$G$200,MATCH($Q3077,Offerte!$L$2:$L$200,0)),"NO"))</f>
        <v/>
      </c>
    </row>
    <row r="3078">
      <c r="A3078" s="10">
        <f>IF(Offerte!$A101="","",Offerte!$A101)</f>
        <v/>
      </c>
      <c r="B3078" s="10">
        <f>IF(Offerte!$A101="","",Offerte!$B101)</f>
        <v/>
      </c>
      <c r="C3078" s="10">
        <f>IF(Offerte!$A101="","",Offerte!$C101)</f>
        <v/>
      </c>
      <c r="D3078" s="10" t="inlineStr">
        <is>
          <t>B.3.1</t>
        </is>
      </c>
      <c r="E3078" s="10" t="inlineStr">
        <is>
          <t>B</t>
        </is>
      </c>
      <c r="F3078" s="10" t="inlineStr">
        <is>
          <t>Q</t>
        </is>
      </c>
      <c r="G3078" s="10" t="inlineStr">
        <is>
          <t>higher</t>
        </is>
      </c>
      <c r="H3078" s="10" t="n">
        <v>2</v>
      </c>
      <c r="I3078" s="10" t="inlineStr">
        <is>
          <t>Numero di corse aggiuntive per allungamento dell'arco di servizio giornaliero nelle fasce serali</t>
        </is>
      </c>
      <c r="J3078" s="20" t="n"/>
      <c r="K3078" s="20" t="n"/>
      <c r="L3078" s="20" t="n"/>
      <c r="M3078" s="20" t="n"/>
      <c r="N3078" s="21">
        <f>IF($A3078="","",IFERROR(VALUE($J3078),0))</f>
        <v/>
      </c>
      <c r="O3078" s="21">
        <f>IF($A3078="",0,IF(OR($S3078&lt;&gt;1,COUNTA($J3078:$M3078)=0),0,IF(SUMPRODUCT(MAX(($C$5:$C$6173=$C3078)*($D$5:$D$6173=$D3078)*($S$5:$S$6173=1)*IFERROR($N$5:$N$6173*1,0)))&gt;0,ROUND($H3078*($N3078/SUMPRODUCT(MAX(($C$5:$C$6173=$C3078)*($D$5:$D$6173=$D3078)*($S$5:$S$6173=1)*IFERROR($N$5:$N$6173*1,0)))),4),0)))</f>
        <v/>
      </c>
      <c r="P3078" s="10" t="inlineStr">
        <is>
          <t>corse</t>
        </is>
      </c>
      <c r="Q3078" s="21">
        <f>IF($A3078="","",$A3078&amp;"|"&amp;$C3078)</f>
        <v/>
      </c>
      <c r="R3078" s="21">
        <f>IF($A3078="","",$A3078&amp;"|"&amp;$C3078&amp;"|"&amp;$D3078)</f>
        <v/>
      </c>
      <c r="S3078" s="21">
        <f>IF($A3078="","",IFERROR(INDEX(Offerte!$D$2:$D$200,MATCH($Q3078,Offerte!$L$2:$L$200,0)),0))</f>
        <v/>
      </c>
      <c r="T3078" s="21">
        <f>IF($A3078="","",IFERROR(INDEX(Offerte!$G$2:$G$200,MATCH($Q3078,Offerte!$L$2:$L$200,0)),"NO"))</f>
        <v/>
      </c>
    </row>
    <row r="3079">
      <c r="A3079" s="10">
        <f>IF(Offerte!$A101="","",Offerte!$A101)</f>
        <v/>
      </c>
      <c r="B3079" s="10">
        <f>IF(Offerte!$A101="","",Offerte!$B101)</f>
        <v/>
      </c>
      <c r="C3079" s="10">
        <f>IF(Offerte!$A101="","",Offerte!$C101)</f>
        <v/>
      </c>
      <c r="D3079" s="10" t="inlineStr">
        <is>
          <t>B.4.1</t>
        </is>
      </c>
      <c r="E3079" s="10" t="inlineStr">
        <is>
          <t>B</t>
        </is>
      </c>
      <c r="F3079" s="10" t="inlineStr">
        <is>
          <t>Q</t>
        </is>
      </c>
      <c r="G3079" s="10" t="inlineStr">
        <is>
          <t>higher</t>
        </is>
      </c>
      <c r="H3079" s="10" t="n">
        <v>3</v>
      </c>
      <c r="I3079" s="10" t="inlineStr">
        <is>
          <t>Percorrenze aggiuntive offerte nel Programma d'esercizio delle prime due fasi attuative</t>
        </is>
      </c>
      <c r="J3079" s="20" t="n"/>
      <c r="K3079" s="20" t="n"/>
      <c r="L3079" s="20" t="n"/>
      <c r="M3079" s="20" t="n"/>
      <c r="N3079" s="21">
        <f>IF($A3079="","",IFERROR(VALUE($J3079),0))</f>
        <v/>
      </c>
      <c r="O3079" s="21">
        <f>IF($A3079="",0,IF(OR($S3079&lt;&gt;1,COUNTA($J3079:$M3079)=0),0,IF(SUMPRODUCT(MAX(($C$5:$C$6173=$C3079)*($D$5:$D$6173=$D3079)*($S$5:$S$6173=1)*IFERROR($N$5:$N$6173*1,0)))&gt;0,ROUND($H3079*($N3079/SUMPRODUCT(MAX(($C$5:$C$6173=$C3079)*($D$5:$D$6173=$D3079)*($S$5:$S$6173=1)*IFERROR($N$5:$N$6173*1,0)))),4),0)))</f>
        <v/>
      </c>
      <c r="P3079" s="10" t="inlineStr">
        <is>
          <t>vett*km</t>
        </is>
      </c>
      <c r="Q3079" s="21">
        <f>IF($A3079="","",$A3079&amp;"|"&amp;$C3079)</f>
        <v/>
      </c>
      <c r="R3079" s="21">
        <f>IF($A3079="","",$A3079&amp;"|"&amp;$C3079&amp;"|"&amp;$D3079)</f>
        <v/>
      </c>
      <c r="S3079" s="21">
        <f>IF($A3079="","",IFERROR(INDEX(Offerte!$D$2:$D$200,MATCH($Q3079,Offerte!$L$2:$L$200,0)),0))</f>
        <v/>
      </c>
      <c r="T3079" s="21">
        <f>IF($A3079="","",IFERROR(INDEX(Offerte!$G$2:$G$200,MATCH($Q3079,Offerte!$L$2:$L$200,0)),"NO"))</f>
        <v/>
      </c>
    </row>
    <row r="3080">
      <c r="A3080" s="10">
        <f>IF(Offerte!$A101="","",Offerte!$A101)</f>
        <v/>
      </c>
      <c r="B3080" s="10">
        <f>IF(Offerte!$A101="","",Offerte!$B101)</f>
        <v/>
      </c>
      <c r="C3080" s="10">
        <f>IF(Offerte!$A101="","",Offerte!$C101)</f>
        <v/>
      </c>
      <c r="D3080" s="10" t="inlineStr">
        <is>
          <t>B.5.1</t>
        </is>
      </c>
      <c r="E3080" s="10" t="inlineStr">
        <is>
          <t>B</t>
        </is>
      </c>
      <c r="F3080" s="10" t="inlineStr">
        <is>
          <t>D</t>
        </is>
      </c>
      <c r="G3080" s="10" t="inlineStr">
        <is>
          <t>discretionary</t>
        </is>
      </c>
      <c r="H3080" s="10" t="n">
        <v>2</v>
      </c>
      <c r="I3080" s="10" t="inlineStr">
        <is>
          <t>Efficacia del progetto di servizi complementari DRT</t>
        </is>
      </c>
      <c r="J3080" s="20" t="n"/>
      <c r="K3080" s="20" t="n"/>
      <c r="L3080" s="20" t="n"/>
      <c r="M3080" s="20" t="n"/>
      <c r="N3080" s="21">
        <f>IF($A3080="","",MAX(0,MIN(1,IFERROR(VALUE($M3080),0))))</f>
        <v/>
      </c>
      <c r="O3080" s="21">
        <f>IF($A3080="",0,IF(OR($S3080&lt;&gt;1,COUNTA($J3080:$M3080)=0),0,IF(SUMPRODUCT(MAX(($C$5:$C$6173=$C3080)*($D$5:$D$6173=$D3080)*($S$5:$S$6173=1)*IFERROR($N$5:$N$6173*1,0)))&gt;0,ROUND($H3080*($N3080/SUMPRODUCT(MAX(($C$5:$C$6173=$C3080)*($D$5:$D$6173=$D3080)*($S$5:$S$6173=1)*IFERROR($N$5:$N$6173*1,0)))),4),0)))</f>
        <v/>
      </c>
      <c r="P3080" s="10" t="inlineStr">
        <is>
          <t>coeff.</t>
        </is>
      </c>
      <c r="Q3080" s="21">
        <f>IF($A3080="","",$A3080&amp;"|"&amp;$C3080)</f>
        <v/>
      </c>
      <c r="R3080" s="21">
        <f>IF($A3080="","",$A3080&amp;"|"&amp;$C3080&amp;"|"&amp;$D3080)</f>
        <v/>
      </c>
      <c r="S3080" s="21">
        <f>IF($A3080="","",IFERROR(INDEX(Offerte!$D$2:$D$200,MATCH($Q3080,Offerte!$L$2:$L$200,0)),0))</f>
        <v/>
      </c>
      <c r="T3080" s="21">
        <f>IF($A3080="","",IFERROR(INDEX(Offerte!$G$2:$G$200,MATCH($Q3080,Offerte!$L$2:$L$200,0)),"NO"))</f>
        <v/>
      </c>
    </row>
    <row r="3081">
      <c r="A3081" s="10">
        <f>IF(Offerte!$A101="","",Offerte!$A101)</f>
        <v/>
      </c>
      <c r="B3081" s="10">
        <f>IF(Offerte!$A101="","",Offerte!$B101)</f>
        <v/>
      </c>
      <c r="C3081" s="10">
        <f>IF(Offerte!$A101="","",Offerte!$C101)</f>
        <v/>
      </c>
      <c r="D3081" s="10" t="inlineStr">
        <is>
          <t>C.1.1</t>
        </is>
      </c>
      <c r="E3081" s="10" t="inlineStr">
        <is>
          <t>C</t>
        </is>
      </c>
      <c r="F3081" s="10" t="inlineStr">
        <is>
          <t>Q</t>
        </is>
      </c>
      <c r="G3081" s="10" t="inlineStr">
        <is>
          <t>higher</t>
        </is>
      </c>
      <c r="H3081" s="10" t="n">
        <v>2</v>
      </c>
      <c r="I3081" s="10" t="inlineStr">
        <is>
          <t>Tasso di copertura del servizio con telecamere BSD</t>
        </is>
      </c>
      <c r="J3081" s="20" t="n"/>
      <c r="K3081" s="20" t="n"/>
      <c r="L3081" s="20" t="n"/>
      <c r="M3081" s="20" t="n"/>
      <c r="N3081" s="21">
        <f>IF($A3081="","",IFERROR(VALUE($K3081)/VALUE($L3081),IFERROR(VALUE($J3081),0)))</f>
        <v/>
      </c>
      <c r="O3081" s="21">
        <f>IF($A3081="",0,IF(OR($S3081&lt;&gt;1,COUNTA($J3081:$M3081)=0),0,IF(SUMPRODUCT(MAX(($C$5:$C$6173=$C3081)*($D$5:$D$6173=$D3081)*($S$5:$S$6173=1)*IFERROR($N$5:$N$6173*1,0)))&gt;0,ROUND($H3081*($N3081/SUMPRODUCT(MAX(($C$5:$C$6173=$C3081)*($D$5:$D$6173=$D3081)*($S$5:$S$6173=1)*IFERROR($N$5:$N$6173*1,0)))),4),0)))</f>
        <v/>
      </c>
      <c r="P3081" s="10" t="inlineStr">
        <is>
          <t>Autobus attrezzati con telecamere BSD / Autobus totali in offerta, incluse scorte</t>
        </is>
      </c>
      <c r="Q3081" s="21">
        <f>IF($A3081="","",$A3081&amp;"|"&amp;$C3081)</f>
        <v/>
      </c>
      <c r="R3081" s="21">
        <f>IF($A3081="","",$A3081&amp;"|"&amp;$C3081&amp;"|"&amp;$D3081)</f>
        <v/>
      </c>
      <c r="S3081" s="21">
        <f>IF($A3081="","",IFERROR(INDEX(Offerte!$D$2:$D$200,MATCH($Q3081,Offerte!$L$2:$L$200,0)),0))</f>
        <v/>
      </c>
      <c r="T3081" s="21">
        <f>IF($A3081="","",IFERROR(INDEX(Offerte!$G$2:$G$200,MATCH($Q3081,Offerte!$L$2:$L$200,0)),"NO"))</f>
        <v/>
      </c>
    </row>
    <row r="3082">
      <c r="A3082" s="10">
        <f>IF(Offerte!$A101="","",Offerte!$A101)</f>
        <v/>
      </c>
      <c r="B3082" s="10">
        <f>IF(Offerte!$A101="","",Offerte!$B101)</f>
        <v/>
      </c>
      <c r="C3082" s="10">
        <f>IF(Offerte!$A101="","",Offerte!$C101)</f>
        <v/>
      </c>
      <c r="D3082" s="10" t="inlineStr">
        <is>
          <t>C.1.2</t>
        </is>
      </c>
      <c r="E3082" s="10" t="inlineStr">
        <is>
          <t>C</t>
        </is>
      </c>
      <c r="F3082" s="10" t="inlineStr">
        <is>
          <t>Q</t>
        </is>
      </c>
      <c r="G3082" s="10" t="inlineStr">
        <is>
          <t>higher</t>
        </is>
      </c>
      <c r="H3082" s="10" t="n">
        <v>2</v>
      </c>
      <c r="I3082" s="10" t="inlineStr">
        <is>
          <t>Tasso di copertura del servizio con telecamere ADAS</t>
        </is>
      </c>
      <c r="J3082" s="20" t="n"/>
      <c r="K3082" s="20" t="n"/>
      <c r="L3082" s="20" t="n"/>
      <c r="M3082" s="20" t="n"/>
      <c r="N3082" s="21">
        <f>IF($A3082="","",IFERROR(VALUE($K3082)/VALUE($L3082),IFERROR(VALUE($J3082),0)))</f>
        <v/>
      </c>
      <c r="O3082" s="21">
        <f>IF($A3082="",0,IF(OR($S3082&lt;&gt;1,COUNTA($J3082:$M3082)=0),0,IF(SUMPRODUCT(MAX(($C$5:$C$6173=$C3082)*($D$5:$D$6173=$D3082)*($S$5:$S$6173=1)*IFERROR($N$5:$N$6173*1,0)))&gt;0,ROUND($H3082*($N3082/SUMPRODUCT(MAX(($C$5:$C$6173=$C3082)*($D$5:$D$6173=$D3082)*($S$5:$S$6173=1)*IFERROR($N$5:$N$6173*1,0)))),4),0)))</f>
        <v/>
      </c>
      <c r="P3082" s="10" t="inlineStr">
        <is>
          <t>Autobus attrezzati con telecamere ADAS / Autobus totali in offerta, incluse scorte</t>
        </is>
      </c>
      <c r="Q3082" s="21">
        <f>IF($A3082="","",$A3082&amp;"|"&amp;$C3082)</f>
        <v/>
      </c>
      <c r="R3082" s="21">
        <f>IF($A3082="","",$A3082&amp;"|"&amp;$C3082&amp;"|"&amp;$D3082)</f>
        <v/>
      </c>
      <c r="S3082" s="21">
        <f>IF($A3082="","",IFERROR(INDEX(Offerte!$D$2:$D$200,MATCH($Q3082,Offerte!$L$2:$L$200,0)),0))</f>
        <v/>
      </c>
      <c r="T3082" s="21">
        <f>IF($A3082="","",IFERROR(INDEX(Offerte!$G$2:$G$200,MATCH($Q3082,Offerte!$L$2:$L$200,0)),"NO"))</f>
        <v/>
      </c>
    </row>
    <row r="3083">
      <c r="A3083" s="10">
        <f>IF(Offerte!$A101="","",Offerte!$A101)</f>
        <v/>
      </c>
      <c r="B3083" s="10">
        <f>IF(Offerte!$A101="","",Offerte!$B101)</f>
        <v/>
      </c>
      <c r="C3083" s="10">
        <f>IF(Offerte!$A101="","",Offerte!$C101)</f>
        <v/>
      </c>
      <c r="D3083" s="10" t="inlineStr">
        <is>
          <t>C.2.1</t>
        </is>
      </c>
      <c r="E3083" s="10" t="inlineStr">
        <is>
          <t>C</t>
        </is>
      </c>
      <c r="F3083" s="10" t="inlineStr">
        <is>
          <t>Q</t>
        </is>
      </c>
      <c r="G3083" s="10" t="inlineStr">
        <is>
          <t>higher</t>
        </is>
      </c>
      <c r="H3083" s="10" t="n">
        <v>3</v>
      </c>
      <c r="I3083" s="10" t="inlineStr">
        <is>
          <t>Tasso di copertura del servizio con telecamere di bordo di videosorveglianza</t>
        </is>
      </c>
      <c r="J3083" s="20" t="n"/>
      <c r="K3083" s="20" t="n"/>
      <c r="L3083" s="20" t="n"/>
      <c r="M3083" s="20" t="n"/>
      <c r="N3083" s="21">
        <f>IF($A3083="","",IFERROR(VALUE($K3083)/VALUE($L3083),IFERROR(VALUE($J3083),0)))</f>
        <v/>
      </c>
      <c r="O3083" s="21">
        <f>IF($A3083="",0,IF(OR($S3083&lt;&gt;1,COUNTA($J3083:$M3083)=0),0,IF(SUMPRODUCT(MAX(($C$5:$C$6173=$C3083)*($D$5:$D$6173=$D3083)*($S$5:$S$6173=1)*IFERROR($N$5:$N$6173*1,0)))&gt;0,ROUND($H3083*($N3083/SUMPRODUCT(MAX(($C$5:$C$6173=$C3083)*($D$5:$D$6173=$D3083)*($S$5:$S$6173=1)*IFERROR($N$5:$N$6173*1,0)))),4),0)))</f>
        <v/>
      </c>
      <c r="P3083" s="10" t="inlineStr">
        <is>
          <t>Autobus attrezzati con videosorveglianza / Autobus totali in offerta, incluse scorte</t>
        </is>
      </c>
      <c r="Q3083" s="21">
        <f>IF($A3083="","",$A3083&amp;"|"&amp;$C3083)</f>
        <v/>
      </c>
      <c r="R3083" s="21">
        <f>IF($A3083="","",$A3083&amp;"|"&amp;$C3083&amp;"|"&amp;$D3083)</f>
        <v/>
      </c>
      <c r="S3083" s="21">
        <f>IF($A3083="","",IFERROR(INDEX(Offerte!$D$2:$D$200,MATCH($Q3083,Offerte!$L$2:$L$200,0)),0))</f>
        <v/>
      </c>
      <c r="T3083" s="21">
        <f>IF($A3083="","",IFERROR(INDEX(Offerte!$G$2:$G$200,MATCH($Q3083,Offerte!$L$2:$L$200,0)),"NO"))</f>
        <v/>
      </c>
    </row>
    <row r="3084">
      <c r="A3084" s="10">
        <f>IF(Offerte!$A101="","",Offerte!$A101)</f>
        <v/>
      </c>
      <c r="B3084" s="10">
        <f>IF(Offerte!$A101="","",Offerte!$B101)</f>
        <v/>
      </c>
      <c r="C3084" s="10">
        <f>IF(Offerte!$A101="","",Offerte!$C101)</f>
        <v/>
      </c>
      <c r="D3084" s="10" t="inlineStr">
        <is>
          <t>C.2.2</t>
        </is>
      </c>
      <c r="E3084" s="10" t="inlineStr">
        <is>
          <t>C</t>
        </is>
      </c>
      <c r="F3084" s="10" t="inlineStr">
        <is>
          <t>T</t>
        </is>
      </c>
      <c r="G3084" s="10" t="inlineStr">
        <is>
          <t>tabular</t>
        </is>
      </c>
      <c r="H3084" s="10" t="n">
        <v>1</v>
      </c>
      <c r="I3084" s="10" t="inlineStr">
        <is>
          <t>Software video/audio analisi per situazioni di pericolo</t>
        </is>
      </c>
      <c r="J3084" s="20" t="n"/>
      <c r="K3084" s="20" t="n"/>
      <c r="L3084" s="20" t="n"/>
      <c r="M3084" s="20" t="n"/>
      <c r="N3084" s="21">
        <f>IF($A3084="","",IF(IFERROR(VALUE($M3084),0)=1,1,0))</f>
        <v/>
      </c>
      <c r="O3084" s="21">
        <f>IF($A3084="",0,IF(OR($S3084&lt;&gt;1,COUNTA($J3084:$M3084)=0),0,IF($N3084=1,$H3084,0)))</f>
        <v/>
      </c>
      <c r="P3084" s="10" t="inlineStr">
        <is>
          <t>sì/no</t>
        </is>
      </c>
      <c r="Q3084" s="21">
        <f>IF($A3084="","",$A3084&amp;"|"&amp;$C3084)</f>
        <v/>
      </c>
      <c r="R3084" s="21">
        <f>IF($A3084="","",$A3084&amp;"|"&amp;$C3084&amp;"|"&amp;$D3084)</f>
        <v/>
      </c>
      <c r="S3084" s="21">
        <f>IF($A3084="","",IFERROR(INDEX(Offerte!$D$2:$D$200,MATCH($Q3084,Offerte!$L$2:$L$200,0)),0))</f>
        <v/>
      </c>
      <c r="T3084" s="21">
        <f>IF($A3084="","",IFERROR(INDEX(Offerte!$G$2:$G$200,MATCH($Q3084,Offerte!$L$2:$L$200,0)),"NO"))</f>
        <v/>
      </c>
    </row>
    <row r="3085">
      <c r="A3085" s="10">
        <f>IF(Offerte!$A101="","",Offerte!$A101)</f>
        <v/>
      </c>
      <c r="B3085" s="10">
        <f>IF(Offerte!$A101="","",Offerte!$B101)</f>
        <v/>
      </c>
      <c r="C3085" s="10">
        <f>IF(Offerte!$A101="","",Offerte!$C101)</f>
        <v/>
      </c>
      <c r="D3085" s="10" t="inlineStr">
        <is>
          <t>C.2.3</t>
        </is>
      </c>
      <c r="E3085" s="10" t="inlineStr">
        <is>
          <t>C</t>
        </is>
      </c>
      <c r="F3085" s="10" t="inlineStr">
        <is>
          <t>T</t>
        </is>
      </c>
      <c r="G3085" s="10" t="inlineStr">
        <is>
          <t>tabular</t>
        </is>
      </c>
      <c r="H3085" s="10" t="n">
        <v>1</v>
      </c>
      <c r="I3085" s="10" t="inlineStr">
        <is>
          <t>Collegamento con centrale qualificata di pronto intervento</t>
        </is>
      </c>
      <c r="J3085" s="20" t="n"/>
      <c r="K3085" s="20" t="n"/>
      <c r="L3085" s="20" t="n"/>
      <c r="M3085" s="20" t="n"/>
      <c r="N3085" s="21">
        <f>IF($A3085="","",IF(IFERROR(VALUE($M3085),0)=1,1,0))</f>
        <v/>
      </c>
      <c r="O3085" s="21">
        <f>IF($A3085="",0,IF(OR($S3085&lt;&gt;1,COUNTA($J3085:$M3085)=0),0,IF($N3085=1,$H3085,0)))</f>
        <v/>
      </c>
      <c r="P3085" s="10" t="inlineStr">
        <is>
          <t>sì/no</t>
        </is>
      </c>
      <c r="Q3085" s="21">
        <f>IF($A3085="","",$A3085&amp;"|"&amp;$C3085)</f>
        <v/>
      </c>
      <c r="R3085" s="21">
        <f>IF($A3085="","",$A3085&amp;"|"&amp;$C3085&amp;"|"&amp;$D3085)</f>
        <v/>
      </c>
      <c r="S3085" s="21">
        <f>IF($A3085="","",IFERROR(INDEX(Offerte!$D$2:$D$200,MATCH($Q3085,Offerte!$L$2:$L$200,0)),0))</f>
        <v/>
      </c>
      <c r="T3085" s="21">
        <f>IF($A3085="","",IFERROR(INDEX(Offerte!$G$2:$G$200,MATCH($Q3085,Offerte!$L$2:$L$200,0)),"NO"))</f>
        <v/>
      </c>
    </row>
    <row r="3086">
      <c r="A3086" s="10">
        <f>IF(Offerte!$A101="","",Offerte!$A101)</f>
        <v/>
      </c>
      <c r="B3086" s="10">
        <f>IF(Offerte!$A101="","",Offerte!$B101)</f>
        <v/>
      </c>
      <c r="C3086" s="10">
        <f>IF(Offerte!$A101="","",Offerte!$C101)</f>
        <v/>
      </c>
      <c r="D3086" s="10" t="inlineStr">
        <is>
          <t>C.2.4</t>
        </is>
      </c>
      <c r="E3086" s="10" t="inlineStr">
        <is>
          <t>C</t>
        </is>
      </c>
      <c r="F3086" s="10" t="inlineStr">
        <is>
          <t>Q</t>
        </is>
      </c>
      <c r="G3086" s="10" t="inlineStr">
        <is>
          <t>higher</t>
        </is>
      </c>
      <c r="H3086" s="10" t="n">
        <v>1</v>
      </c>
      <c r="I3086" s="10" t="inlineStr">
        <is>
          <t>Tasso di copertura del servizio con dispositivi per la chiamata di emergenza del conducente</t>
        </is>
      </c>
      <c r="J3086" s="20" t="n"/>
      <c r="K3086" s="20" t="n"/>
      <c r="L3086" s="20" t="n"/>
      <c r="M3086" s="20" t="n"/>
      <c r="N3086" s="21">
        <f>IF($A3086="","",IFERROR(VALUE($K3086)/VALUE($L3086),IFERROR(VALUE($J3086),0)))</f>
        <v/>
      </c>
      <c r="O3086" s="21">
        <f>IF($A3086="",0,IF(OR($S3086&lt;&gt;1,COUNTA($J3086:$M3086)=0),0,IF(SUMPRODUCT(MAX(($C$5:$C$6173=$C3086)*($D$5:$D$6173=$D3086)*($S$5:$S$6173=1)*IFERROR($N$5:$N$6173*1,0)))&gt;0,ROUND($H3086*($N3086/SUMPRODUCT(MAX(($C$5:$C$6173=$C3086)*($D$5:$D$6173=$D3086)*($S$5:$S$6173=1)*IFERROR($N$5:$N$6173*1,0)))),4),0)))</f>
        <v/>
      </c>
      <c r="P3086" s="10" t="inlineStr">
        <is>
          <t>Autobus attrezzati con chiamata di emergenza / Autobus totali in offerta, incluse scorte</t>
        </is>
      </c>
      <c r="Q3086" s="21">
        <f>IF($A3086="","",$A3086&amp;"|"&amp;$C3086)</f>
        <v/>
      </c>
      <c r="R3086" s="21">
        <f>IF($A3086="","",$A3086&amp;"|"&amp;$C3086&amp;"|"&amp;$D3086)</f>
        <v/>
      </c>
      <c r="S3086" s="21">
        <f>IF($A3086="","",IFERROR(INDEX(Offerte!$D$2:$D$200,MATCH($Q3086,Offerte!$L$2:$L$200,0)),0))</f>
        <v/>
      </c>
      <c r="T3086" s="21">
        <f>IF($A3086="","",IFERROR(INDEX(Offerte!$G$2:$G$200,MATCH($Q3086,Offerte!$L$2:$L$200,0)),"NO"))</f>
        <v/>
      </c>
    </row>
    <row r="3087">
      <c r="A3087" s="10">
        <f>IF(Offerte!$A101="","",Offerte!$A101)</f>
        <v/>
      </c>
      <c r="B3087" s="10">
        <f>IF(Offerte!$A101="","",Offerte!$B101)</f>
        <v/>
      </c>
      <c r="C3087" s="10">
        <f>IF(Offerte!$A101="","",Offerte!$C101)</f>
        <v/>
      </c>
      <c r="D3087" s="10" t="inlineStr">
        <is>
          <t>C.3.1</t>
        </is>
      </c>
      <c r="E3087" s="10" t="inlineStr">
        <is>
          <t>C</t>
        </is>
      </c>
      <c r="F3087" s="10" t="inlineStr">
        <is>
          <t>Q</t>
        </is>
      </c>
      <c r="G3087" s="10" t="inlineStr">
        <is>
          <t>higher</t>
        </is>
      </c>
      <c r="H3087" s="10" t="n">
        <v>2</v>
      </c>
      <c r="I3087" s="10" t="inlineStr">
        <is>
          <t>Tasso di copertura del servizio con dispositivi di informazione dinamica a bordo mezzo</t>
        </is>
      </c>
      <c r="J3087" s="20" t="n"/>
      <c r="K3087" s="20" t="n"/>
      <c r="L3087" s="20" t="n"/>
      <c r="M3087" s="20" t="n"/>
      <c r="N3087" s="21">
        <f>IF($A3087="","",IFERROR(VALUE($K3087)/VALUE($L3087),IFERROR(VALUE($J3087),0)))</f>
        <v/>
      </c>
      <c r="O3087" s="21">
        <f>IF($A3087="",0,IF(OR($S3087&lt;&gt;1,COUNTA($J3087:$M3087)=0),0,IF(SUMPRODUCT(MAX(($C$5:$C$6173=$C3087)*($D$5:$D$6173=$D3087)*($S$5:$S$6173=1)*IFERROR($N$5:$N$6173*1,0)))&gt;0,ROUND($H3087*($N3087/SUMPRODUCT(MAX(($C$5:$C$6173=$C3087)*($D$5:$D$6173=$D3087)*($S$5:$S$6173=1)*IFERROR($N$5:$N$6173*1,0)))),4),0)))</f>
        <v/>
      </c>
      <c r="P3087" s="10" t="inlineStr">
        <is>
          <t>Autobus con monitor e indicatori vocali / Autobus totali in offerta, incluse scorte</t>
        </is>
      </c>
      <c r="Q3087" s="21">
        <f>IF($A3087="","",$A3087&amp;"|"&amp;$C3087)</f>
        <v/>
      </c>
      <c r="R3087" s="21">
        <f>IF($A3087="","",$A3087&amp;"|"&amp;$C3087&amp;"|"&amp;$D3087)</f>
        <v/>
      </c>
      <c r="S3087" s="21">
        <f>IF($A3087="","",IFERROR(INDEX(Offerte!$D$2:$D$200,MATCH($Q3087,Offerte!$L$2:$L$200,0)),0))</f>
        <v/>
      </c>
      <c r="T3087" s="21">
        <f>IF($A3087="","",IFERROR(INDEX(Offerte!$G$2:$G$200,MATCH($Q3087,Offerte!$L$2:$L$200,0)),"NO"))</f>
        <v/>
      </c>
    </row>
    <row r="3088">
      <c r="A3088" s="10">
        <f>IF(Offerte!$A101="","",Offerte!$A101)</f>
        <v/>
      </c>
      <c r="B3088" s="10">
        <f>IF(Offerte!$A101="","",Offerte!$B101)</f>
        <v/>
      </c>
      <c r="C3088" s="10">
        <f>IF(Offerte!$A101="","",Offerte!$C101)</f>
        <v/>
      </c>
      <c r="D3088" s="10" t="inlineStr">
        <is>
          <t>C.3.2</t>
        </is>
      </c>
      <c r="E3088" s="10" t="inlineStr">
        <is>
          <t>C</t>
        </is>
      </c>
      <c r="F3088" s="10" t="inlineStr">
        <is>
          <t>T</t>
        </is>
      </c>
      <c r="G3088" s="10" t="inlineStr">
        <is>
          <t>tabular</t>
        </is>
      </c>
      <c r="H3088" s="10" t="n">
        <v>2</v>
      </c>
      <c r="I3088" s="10" t="inlineStr">
        <is>
          <t>Informazioni a bordo su coincidenze ai nodi</t>
        </is>
      </c>
      <c r="J3088" s="20" t="n"/>
      <c r="K3088" s="20" t="n"/>
      <c r="L3088" s="20" t="n"/>
      <c r="M3088" s="20" t="n"/>
      <c r="N3088" s="21">
        <f>IF($A3088="","",IF(IFERROR(VALUE($M3088),0)=1,1,0))</f>
        <v/>
      </c>
      <c r="O3088" s="21">
        <f>IF($A3088="",0,IF(OR($S3088&lt;&gt;1,COUNTA($J3088:$M3088)=0),0,IF(AND($N3088=1,IFERROR(SUMIFS($N$5:$N$6173,$Q$5:$Q$6173,$Q3088,$D$5:$D$6173,"C.3.1"),0)&gt;=0.5),$H3088,0)))</f>
        <v/>
      </c>
      <c r="P3088" s="10" t="inlineStr">
        <is>
          <t>Dipende da C.3.1 &gt;= 0.5</t>
        </is>
      </c>
      <c r="Q3088" s="21">
        <f>IF($A3088="","",$A3088&amp;"|"&amp;$C3088)</f>
        <v/>
      </c>
      <c r="R3088" s="21">
        <f>IF($A3088="","",$A3088&amp;"|"&amp;$C3088&amp;"|"&amp;$D3088)</f>
        <v/>
      </c>
      <c r="S3088" s="21">
        <f>IF($A3088="","",IFERROR(INDEX(Offerte!$D$2:$D$200,MATCH($Q3088,Offerte!$L$2:$L$200,0)),0))</f>
        <v/>
      </c>
      <c r="T3088" s="21">
        <f>IF($A3088="","",IFERROR(INDEX(Offerte!$G$2:$G$200,MATCH($Q3088,Offerte!$L$2:$L$200,0)),"NO"))</f>
        <v/>
      </c>
    </row>
    <row r="3089">
      <c r="A3089" s="10">
        <f>IF(Offerte!$A101="","",Offerte!$A101)</f>
        <v/>
      </c>
      <c r="B3089" s="10">
        <f>IF(Offerte!$A101="","",Offerte!$B101)</f>
        <v/>
      </c>
      <c r="C3089" s="10">
        <f>IF(Offerte!$A101="","",Offerte!$C101)</f>
        <v/>
      </c>
      <c r="D3089" s="10" t="inlineStr">
        <is>
          <t>D.1.1</t>
        </is>
      </c>
      <c r="E3089" s="10" t="inlineStr">
        <is>
          <t>D</t>
        </is>
      </c>
      <c r="F3089" s="10" t="inlineStr">
        <is>
          <t>Q</t>
        </is>
      </c>
      <c r="G3089" s="10" t="inlineStr">
        <is>
          <t>higher</t>
        </is>
      </c>
      <c r="H3089" s="10" t="n">
        <v>3</v>
      </c>
      <c r="I3089" s="10" t="inlineStr">
        <is>
          <t>Installazione di pensiline</t>
        </is>
      </c>
      <c r="J3089" s="20" t="n"/>
      <c r="K3089" s="20" t="n"/>
      <c r="L3089" s="20" t="n"/>
      <c r="M3089" s="20" t="n"/>
      <c r="N3089" s="21">
        <f>IF($A3089="","",IFERROR(VALUE($J3089),0))</f>
        <v/>
      </c>
      <c r="O3089" s="21">
        <f>IF($A3089="",0,IF(OR($S3089&lt;&gt;1,COUNTA($J3089:$M3089)=0),0,IF(SUMPRODUCT(MAX(($C$5:$C$6173=$C3089)*($D$5:$D$6173=$D3089)*($S$5:$S$6173=1)*IFERROR($N$5:$N$6173*1,0)))&gt;0,ROUND($H3089*($N3089/SUMPRODUCT(MAX(($C$5:$C$6173=$C3089)*($D$5:$D$6173=$D3089)*($S$5:$S$6173=1)*IFERROR($N$5:$N$6173*1,0)))),4),0)))</f>
        <v/>
      </c>
      <c r="P3089" s="10" t="inlineStr">
        <is>
          <t>fermate</t>
        </is>
      </c>
      <c r="Q3089" s="21">
        <f>IF($A3089="","",$A3089&amp;"|"&amp;$C3089)</f>
        <v/>
      </c>
      <c r="R3089" s="21">
        <f>IF($A3089="","",$A3089&amp;"|"&amp;$C3089&amp;"|"&amp;$D3089)</f>
        <v/>
      </c>
      <c r="S3089" s="21">
        <f>IF($A3089="","",IFERROR(INDEX(Offerte!$D$2:$D$200,MATCH($Q3089,Offerte!$L$2:$L$200,0)),0))</f>
        <v/>
      </c>
      <c r="T3089" s="21">
        <f>IF($A3089="","",IFERROR(INDEX(Offerte!$G$2:$G$200,MATCH($Q3089,Offerte!$L$2:$L$200,0)),"NO"))</f>
        <v/>
      </c>
    </row>
    <row r="3090">
      <c r="A3090" s="10">
        <f>IF(Offerte!$A101="","",Offerte!$A101)</f>
        <v/>
      </c>
      <c r="B3090" s="10">
        <f>IF(Offerte!$A101="","",Offerte!$B101)</f>
        <v/>
      </c>
      <c r="C3090" s="10">
        <f>IF(Offerte!$A101="","",Offerte!$C101)</f>
        <v/>
      </c>
      <c r="D3090" s="10" t="inlineStr">
        <is>
          <t>D.1.2</t>
        </is>
      </c>
      <c r="E3090" s="10" t="inlineStr">
        <is>
          <t>D</t>
        </is>
      </c>
      <c r="F3090" s="10" t="inlineStr">
        <is>
          <t>Q</t>
        </is>
      </c>
      <c r="G3090" s="10" t="inlineStr">
        <is>
          <t>higher</t>
        </is>
      </c>
      <c r="H3090" s="10" t="n">
        <v>3</v>
      </c>
      <c r="I3090" s="10" t="inlineStr">
        <is>
          <t>Installazione di paline di fermata conformi alla DGR 581/2023</t>
        </is>
      </c>
      <c r="J3090" s="20" t="n"/>
      <c r="K3090" s="20" t="n"/>
      <c r="L3090" s="20" t="n"/>
      <c r="M3090" s="20" t="n"/>
      <c r="N3090" s="21">
        <f>IF($A3090="","",IFERROR(VALUE($J3090),0))</f>
        <v/>
      </c>
      <c r="O3090" s="21">
        <f>IF($A3090="",0,IF(OR($S3090&lt;&gt;1,COUNTA($J3090:$M3090)=0),0,IF(SUMPRODUCT(MAX(($C$5:$C$6173=$C3090)*($D$5:$D$6173=$D3090)*($S$5:$S$6173=1)*IFERROR($N$5:$N$6173*1,0)))&gt;0,ROUND($H3090*($N3090/SUMPRODUCT(MAX(($C$5:$C$6173=$C3090)*($D$5:$D$6173=$D3090)*($S$5:$S$6173=1)*IFERROR($N$5:$N$6173*1,0)))),4),0)))</f>
        <v/>
      </c>
      <c r="P3090" s="10" t="inlineStr">
        <is>
          <t>fermate</t>
        </is>
      </c>
      <c r="Q3090" s="21">
        <f>IF($A3090="","",$A3090&amp;"|"&amp;$C3090)</f>
        <v/>
      </c>
      <c r="R3090" s="21">
        <f>IF($A3090="","",$A3090&amp;"|"&amp;$C3090&amp;"|"&amp;$D3090)</f>
        <v/>
      </c>
      <c r="S3090" s="21">
        <f>IF($A3090="","",IFERROR(INDEX(Offerte!$D$2:$D$200,MATCH($Q3090,Offerte!$L$2:$L$200,0)),0))</f>
        <v/>
      </c>
      <c r="T3090" s="21">
        <f>IF($A3090="","",IFERROR(INDEX(Offerte!$G$2:$G$200,MATCH($Q3090,Offerte!$L$2:$L$200,0)),"NO"))</f>
        <v/>
      </c>
    </row>
    <row r="3091">
      <c r="A3091" s="10">
        <f>IF(Offerte!$A101="","",Offerte!$A101)</f>
        <v/>
      </c>
      <c r="B3091" s="10">
        <f>IF(Offerte!$A101="","",Offerte!$B101)</f>
        <v/>
      </c>
      <c r="C3091" s="10">
        <f>IF(Offerte!$A101="","",Offerte!$C101)</f>
        <v/>
      </c>
      <c r="D3091" s="10" t="inlineStr">
        <is>
          <t>D.1.3</t>
        </is>
      </c>
      <c r="E3091" s="10" t="inlineStr">
        <is>
          <t>D</t>
        </is>
      </c>
      <c r="F3091" s="10" t="inlineStr">
        <is>
          <t>Q</t>
        </is>
      </c>
      <c r="G3091" s="10" t="inlineStr">
        <is>
          <t>higher</t>
        </is>
      </c>
      <c r="H3091" s="10" t="n">
        <v>2</v>
      </c>
      <c r="I3091" s="10" t="inlineStr">
        <is>
          <t>Display informativi connessi alle fermate</t>
        </is>
      </c>
      <c r="J3091" s="20" t="n"/>
      <c r="K3091" s="20" t="n"/>
      <c r="L3091" s="20" t="n"/>
      <c r="M3091" s="20" t="n"/>
      <c r="N3091" s="21">
        <f>IF($A3091="","",IFERROR(VALUE($J3091),0))</f>
        <v/>
      </c>
      <c r="O3091" s="21">
        <f>IF($A3091="",0,IF(OR($S3091&lt;&gt;1,COUNTA($J3091:$M3091)=0),0,IF(SUMPRODUCT(MAX(($C$5:$C$6173=$C3091)*($D$5:$D$6173=$D3091)*($S$5:$S$6173=1)*IFERROR($N$5:$N$6173*1,0)))&gt;0,ROUND($H3091*($N3091/SUMPRODUCT(MAX(($C$5:$C$6173=$C3091)*($D$5:$D$6173=$D3091)*($S$5:$S$6173=1)*IFERROR($N$5:$N$6173*1,0)))),4),0)))</f>
        <v/>
      </c>
      <c r="P3091" s="10" t="inlineStr">
        <is>
          <t>fermate</t>
        </is>
      </c>
      <c r="Q3091" s="21">
        <f>IF($A3091="","",$A3091&amp;"|"&amp;$C3091)</f>
        <v/>
      </c>
      <c r="R3091" s="21">
        <f>IF($A3091="","",$A3091&amp;"|"&amp;$C3091&amp;"|"&amp;$D3091)</f>
        <v/>
      </c>
      <c r="S3091" s="21">
        <f>IF($A3091="","",IFERROR(INDEX(Offerte!$D$2:$D$200,MATCH($Q3091,Offerte!$L$2:$L$200,0)),0))</f>
        <v/>
      </c>
      <c r="T3091" s="21">
        <f>IF($A3091="","",IFERROR(INDEX(Offerte!$G$2:$G$200,MATCH($Q3091,Offerte!$L$2:$L$200,0)),"NO"))</f>
        <v/>
      </c>
    </row>
    <row r="3092">
      <c r="A3092" s="10">
        <f>IF(Offerte!$A101="","",Offerte!$A101)</f>
        <v/>
      </c>
      <c r="B3092" s="10">
        <f>IF(Offerte!$A101="","",Offerte!$B101)</f>
        <v/>
      </c>
      <c r="C3092" s="10">
        <f>IF(Offerte!$A101="","",Offerte!$C101)</f>
        <v/>
      </c>
      <c r="D3092" s="10" t="inlineStr">
        <is>
          <t>D.2.1</t>
        </is>
      </c>
      <c r="E3092" s="10" t="inlineStr">
        <is>
          <t>D</t>
        </is>
      </c>
      <c r="F3092" s="10" t="inlineStr">
        <is>
          <t>Q</t>
        </is>
      </c>
      <c r="G3092" s="10" t="inlineStr">
        <is>
          <t>higher</t>
        </is>
      </c>
      <c r="H3092" s="10" t="n">
        <v>2</v>
      </c>
      <c r="I3092" s="10" t="inlineStr">
        <is>
          <t>Segnali tattili Loges-Vet-Evolution</t>
        </is>
      </c>
      <c r="J3092" s="20" t="n"/>
      <c r="K3092" s="20" t="n"/>
      <c r="L3092" s="20" t="n"/>
      <c r="M3092" s="20" t="n"/>
      <c r="N3092" s="21">
        <f>IF($A3092="","",IFERROR(VALUE($J3092),0))</f>
        <v/>
      </c>
      <c r="O3092" s="21">
        <f>IF($A3092="",0,IF(OR($S3092&lt;&gt;1,COUNTA($J3092:$M3092)=0),0,IF(SUMPRODUCT(MAX(($C$5:$C$6173=$C3092)*($D$5:$D$6173=$D3092)*($S$5:$S$6173=1)*IFERROR($N$5:$N$6173*1,0)))&gt;0,ROUND($H3092*($N3092/SUMPRODUCT(MAX(($C$5:$C$6173=$C3092)*($D$5:$D$6173=$D3092)*($S$5:$S$6173=1)*IFERROR($N$5:$N$6173*1,0)))),4),0)))</f>
        <v/>
      </c>
      <c r="P3092" s="10" t="inlineStr">
        <is>
          <t>fermate</t>
        </is>
      </c>
      <c r="Q3092" s="21">
        <f>IF($A3092="","",$A3092&amp;"|"&amp;$C3092)</f>
        <v/>
      </c>
      <c r="R3092" s="21">
        <f>IF($A3092="","",$A3092&amp;"|"&amp;$C3092&amp;"|"&amp;$D3092)</f>
        <v/>
      </c>
      <c r="S3092" s="21">
        <f>IF($A3092="","",IFERROR(INDEX(Offerte!$D$2:$D$200,MATCH($Q3092,Offerte!$L$2:$L$200,0)),0))</f>
        <v/>
      </c>
      <c r="T3092" s="21">
        <f>IF($A3092="","",IFERROR(INDEX(Offerte!$G$2:$G$200,MATCH($Q3092,Offerte!$L$2:$L$200,0)),"NO"))</f>
        <v/>
      </c>
    </row>
    <row r="3093">
      <c r="A3093" s="10">
        <f>IF(Offerte!$A101="","",Offerte!$A101)</f>
        <v/>
      </c>
      <c r="B3093" s="10">
        <f>IF(Offerte!$A101="","",Offerte!$B101)</f>
        <v/>
      </c>
      <c r="C3093" s="10">
        <f>IF(Offerte!$A101="","",Offerte!$C101)</f>
        <v/>
      </c>
      <c r="D3093" s="10" t="inlineStr">
        <is>
          <t>E.1.1</t>
        </is>
      </c>
      <c r="E3093" s="10" t="inlineStr">
        <is>
          <t>E</t>
        </is>
      </c>
      <c r="F3093" s="10" t="inlineStr">
        <is>
          <t>T</t>
        </is>
      </c>
      <c r="G3093" s="10" t="inlineStr">
        <is>
          <t>tabular</t>
        </is>
      </c>
      <c r="H3093" s="10" t="n">
        <v>2</v>
      </c>
      <c r="I3093" s="10" t="inlineStr">
        <is>
          <t>Mobile app con travel planner PRM</t>
        </is>
      </c>
      <c r="J3093" s="20" t="n"/>
      <c r="K3093" s="20" t="n"/>
      <c r="L3093" s="20" t="n"/>
      <c r="M3093" s="20" t="n"/>
      <c r="N3093" s="21">
        <f>IF($A3093="","",IF(IFERROR(VALUE($M3093),0)=1,1,0))</f>
        <v/>
      </c>
      <c r="O3093" s="21">
        <f>IF($A3093="",0,IF(OR($S3093&lt;&gt;1,COUNTA($J3093:$M3093)=0),0,IF($N3093=1,$H3093,0)))</f>
        <v/>
      </c>
      <c r="P3093" s="10" t="inlineStr">
        <is>
          <t>sì/no</t>
        </is>
      </c>
      <c r="Q3093" s="21">
        <f>IF($A3093="","",$A3093&amp;"|"&amp;$C3093)</f>
        <v/>
      </c>
      <c r="R3093" s="21">
        <f>IF($A3093="","",$A3093&amp;"|"&amp;$C3093&amp;"|"&amp;$D3093)</f>
        <v/>
      </c>
      <c r="S3093" s="21">
        <f>IF($A3093="","",IFERROR(INDEX(Offerte!$D$2:$D$200,MATCH($Q3093,Offerte!$L$2:$L$200,0)),0))</f>
        <v/>
      </c>
      <c r="T3093" s="21">
        <f>IF($A3093="","",IFERROR(INDEX(Offerte!$G$2:$G$200,MATCH($Q3093,Offerte!$L$2:$L$200,0)),"NO"))</f>
        <v/>
      </c>
    </row>
    <row r="3094">
      <c r="A3094" s="10">
        <f>IF(Offerte!$A101="","",Offerte!$A101)</f>
        <v/>
      </c>
      <c r="B3094" s="10">
        <f>IF(Offerte!$A101="","",Offerte!$B101)</f>
        <v/>
      </c>
      <c r="C3094" s="10">
        <f>IF(Offerte!$A101="","",Offerte!$C101)</f>
        <v/>
      </c>
      <c r="D3094" s="10" t="inlineStr">
        <is>
          <t>E.2.1</t>
        </is>
      </c>
      <c r="E3094" s="10" t="inlineStr">
        <is>
          <t>E</t>
        </is>
      </c>
      <c r="F3094" s="10" t="inlineStr">
        <is>
          <t>D</t>
        </is>
      </c>
      <c r="G3094" s="10" t="inlineStr">
        <is>
          <t>discretionary</t>
        </is>
      </c>
      <c r="H3094" s="10" t="n">
        <v>2</v>
      </c>
      <c r="I3094" s="10" t="inlineStr">
        <is>
          <t>Altre azioni informative e rapporti con gli utenti</t>
        </is>
      </c>
      <c r="J3094" s="20" t="n"/>
      <c r="K3094" s="20" t="n"/>
      <c r="L3094" s="20" t="n"/>
      <c r="M3094" s="20" t="n"/>
      <c r="N3094" s="21">
        <f>IF($A3094="","",MAX(0,MIN(1,IFERROR(VALUE($M3094),0))))</f>
        <v/>
      </c>
      <c r="O3094" s="21">
        <f>IF($A3094="",0,IF(OR($S3094&lt;&gt;1,COUNTA($J3094:$M3094)=0),0,IF(SUMPRODUCT(MAX(($C$5:$C$6173=$C3094)*($D$5:$D$6173=$D3094)*($S$5:$S$6173=1)*IFERROR($N$5:$N$6173*1,0)))&gt;0,ROUND($H3094*($N3094/SUMPRODUCT(MAX(($C$5:$C$6173=$C3094)*($D$5:$D$6173=$D3094)*($S$5:$S$6173=1)*IFERROR($N$5:$N$6173*1,0)))),4),0)))</f>
        <v/>
      </c>
      <c r="P3094" s="10" t="inlineStr">
        <is>
          <t>coeff.</t>
        </is>
      </c>
      <c r="Q3094" s="21">
        <f>IF($A3094="","",$A3094&amp;"|"&amp;$C3094)</f>
        <v/>
      </c>
      <c r="R3094" s="21">
        <f>IF($A3094="","",$A3094&amp;"|"&amp;$C3094&amp;"|"&amp;$D3094)</f>
        <v/>
      </c>
      <c r="S3094" s="21">
        <f>IF($A3094="","",IFERROR(INDEX(Offerte!$D$2:$D$200,MATCH($Q3094,Offerte!$L$2:$L$200,0)),0))</f>
        <v/>
      </c>
      <c r="T3094" s="21">
        <f>IF($A3094="","",IFERROR(INDEX(Offerte!$G$2:$G$200,MATCH($Q3094,Offerte!$L$2:$L$200,0)),"NO"))</f>
        <v/>
      </c>
    </row>
    <row r="3095">
      <c r="A3095" s="10">
        <f>IF(Offerte!$A101="","",Offerte!$A101)</f>
        <v/>
      </c>
      <c r="B3095" s="10">
        <f>IF(Offerte!$A101="","",Offerte!$B101)</f>
        <v/>
      </c>
      <c r="C3095" s="10">
        <f>IF(Offerte!$A101="","",Offerte!$C101)</f>
        <v/>
      </c>
      <c r="D3095" s="10" t="inlineStr">
        <is>
          <t>F.1.1</t>
        </is>
      </c>
      <c r="E3095" s="10" t="inlineStr">
        <is>
          <t>F</t>
        </is>
      </c>
      <c r="F3095" s="10" t="inlineStr">
        <is>
          <t>Q</t>
        </is>
      </c>
      <c r="G3095" s="10" t="inlineStr">
        <is>
          <t>lower</t>
        </is>
      </c>
      <c r="H3095" s="10" t="n">
        <v>7</v>
      </c>
      <c r="I3095" s="10" t="inlineStr">
        <is>
          <t>Performance ambientali del parco mezzi adibito al servizio - I_CEA</t>
        </is>
      </c>
      <c r="J3095" s="20" t="n"/>
      <c r="K3095" s="20" t="n"/>
      <c r="L3095" s="20" t="n"/>
      <c r="M3095" s="20" t="n"/>
      <c r="N3095" s="21">
        <f>IF($A3095="","",IFERROR(VALUE($J3095),0))</f>
        <v/>
      </c>
      <c r="O3095" s="21">
        <f>IF($A3095="",0,IF(OR($S3095&lt;&gt;1,COUNTA($J3095:$M3095)=0),0,IF(AND(IFERROR(AGGREGATE(15,6,$N$5:$N$6173/(($C$5:$C$6173=$C3095)*($D$5:$D$6173=$D3095)*($S$5:$S$6173=1)*($N$5:$N$6173&gt;0)),1),0)&gt;0,$N3095&gt;0),ROUND($H3095*(IFERROR(AGGREGATE(15,6,$N$5:$N$6173/(($C$5:$C$6173=$C3095)*($D$5:$D$6173=$D3095)*($S$5:$S$6173=1)*($N$5:$N$6173&gt;0)),1),0)/$N3095),4),0)))</f>
        <v/>
      </c>
      <c r="P3095" s="10" t="inlineStr">
        <is>
          <t>indice</t>
        </is>
      </c>
      <c r="Q3095" s="21">
        <f>IF($A3095="","",$A3095&amp;"|"&amp;$C3095)</f>
        <v/>
      </c>
      <c r="R3095" s="21">
        <f>IF($A3095="","",$A3095&amp;"|"&amp;$C3095&amp;"|"&amp;$D3095)</f>
        <v/>
      </c>
      <c r="S3095" s="21">
        <f>IF($A3095="","",IFERROR(INDEX(Offerte!$D$2:$D$200,MATCH($Q3095,Offerte!$L$2:$L$200,0)),0))</f>
        <v/>
      </c>
      <c r="T3095" s="21">
        <f>IF($A3095="","",IFERROR(INDEX(Offerte!$G$2:$G$200,MATCH($Q3095,Offerte!$L$2:$L$200,0)),"NO"))</f>
        <v/>
      </c>
    </row>
    <row r="3096">
      <c r="A3096" s="10">
        <f>IF(Offerte!$A101="","",Offerte!$A101)</f>
        <v/>
      </c>
      <c r="B3096" s="10">
        <f>IF(Offerte!$A101="","",Offerte!$B101)</f>
        <v/>
      </c>
      <c r="C3096" s="10">
        <f>IF(Offerte!$A101="","",Offerte!$C101)</f>
        <v/>
      </c>
      <c r="D3096" s="10" t="inlineStr">
        <is>
          <t>F.2.1</t>
        </is>
      </c>
      <c r="E3096" s="10" t="inlineStr">
        <is>
          <t>F</t>
        </is>
      </c>
      <c r="F3096" s="10" t="inlineStr">
        <is>
          <t>Q</t>
        </is>
      </c>
      <c r="G3096" s="10" t="inlineStr">
        <is>
          <t>higher</t>
        </is>
      </c>
      <c r="H3096" s="10" t="n">
        <v>2</v>
      </c>
      <c r="I3096" s="10" t="inlineStr">
        <is>
          <t>Tasso di copertura del servizio con dispositivi ECO-DRIVER</t>
        </is>
      </c>
      <c r="J3096" s="20" t="n"/>
      <c r="K3096" s="20" t="n"/>
      <c r="L3096" s="20" t="n"/>
      <c r="M3096" s="20" t="n"/>
      <c r="N3096" s="21">
        <f>IF($A3096="","",IFERROR(VALUE($K3096)/VALUE($L3096),IFERROR(VALUE($J3096),0)))</f>
        <v/>
      </c>
      <c r="O3096" s="21">
        <f>IF($A3096="",0,IF(OR($S3096&lt;&gt;1,COUNTA($J3096:$M3096)=0),0,IF(SUMPRODUCT(MAX(($C$5:$C$6173=$C3096)*($D$5:$D$6173=$D3096)*($S$5:$S$6173=1)*IFERROR($N$5:$N$6173*1,0)))&gt;0,ROUND($H3096*($N3096/SUMPRODUCT(MAX(($C$5:$C$6173=$C3096)*($D$5:$D$6173=$D3096)*($S$5:$S$6173=1)*IFERROR($N$5:$N$6173*1,0)))),4),0)))</f>
        <v/>
      </c>
      <c r="P3096" s="10" t="inlineStr">
        <is>
          <t>Autobus attrezzati con dispositivi ECO-DRIVER / Autobus totali in offerta, incluse scorte</t>
        </is>
      </c>
      <c r="Q3096" s="21">
        <f>IF($A3096="","",$A3096&amp;"|"&amp;$C3096)</f>
        <v/>
      </c>
      <c r="R3096" s="21">
        <f>IF($A3096="","",$A3096&amp;"|"&amp;$C3096&amp;"|"&amp;$D3096)</f>
        <v/>
      </c>
      <c r="S3096" s="21">
        <f>IF($A3096="","",IFERROR(INDEX(Offerte!$D$2:$D$200,MATCH($Q3096,Offerte!$L$2:$L$200,0)),0))</f>
        <v/>
      </c>
      <c r="T3096" s="21">
        <f>IF($A3096="","",IFERROR(INDEX(Offerte!$G$2:$G$200,MATCH($Q3096,Offerte!$L$2:$L$200,0)),"NO"))</f>
        <v/>
      </c>
    </row>
    <row r="3097">
      <c r="A3097" s="10">
        <f>IF(Offerte!$A101="","",Offerte!$A101)</f>
        <v/>
      </c>
      <c r="B3097" s="10">
        <f>IF(Offerte!$A101="","",Offerte!$B101)</f>
        <v/>
      </c>
      <c r="C3097" s="10">
        <f>IF(Offerte!$A101="","",Offerte!$C101)</f>
        <v/>
      </c>
      <c r="D3097" s="10" t="inlineStr">
        <is>
          <t>F.3.1</t>
        </is>
      </c>
      <c r="E3097" s="10" t="inlineStr">
        <is>
          <t>F</t>
        </is>
      </c>
      <c r="F3097" s="10" t="inlineStr">
        <is>
          <t>Q</t>
        </is>
      </c>
      <c r="G3097" s="10" t="inlineStr">
        <is>
          <t>higher</t>
        </is>
      </c>
      <c r="H3097" s="10" t="n">
        <v>2</v>
      </c>
      <c r="I3097" s="10" t="inlineStr">
        <is>
          <t>Autoproduzione consumi elettrici per trazione</t>
        </is>
      </c>
      <c r="J3097" s="20" t="n"/>
      <c r="K3097" s="20" t="n"/>
      <c r="L3097" s="20" t="n"/>
      <c r="M3097" s="20" t="n"/>
      <c r="N3097" s="21">
        <f>IF($A3097="","",IFERROR(VALUE($J3097),0))</f>
        <v/>
      </c>
      <c r="O3097" s="21">
        <f>IF($A3097="",0,IF(OR($S3097&lt;&gt;1,COUNTA($J3097:$M3097)=0),0,IF(SUMPRODUCT(MAX(($C$5:$C$6173=$C3097)*($D$5:$D$6173=$D3097)*($S$5:$S$6173=1)*IFERROR($N$5:$N$6173*1,0)))&gt;0,ROUND($H3097*($N3097/SUMPRODUCT(MAX(($C$5:$C$6173=$C3097)*($D$5:$D$6173=$D3097)*($S$5:$S$6173=1)*IFERROR($N$5:$N$6173*1,0)))),4),0)))</f>
        <v/>
      </c>
      <c r="P3097" s="10" t="inlineStr">
        <is>
          <t>kWh/anno</t>
        </is>
      </c>
      <c r="Q3097" s="21">
        <f>IF($A3097="","",$A3097&amp;"|"&amp;$C3097)</f>
        <v/>
      </c>
      <c r="R3097" s="21">
        <f>IF($A3097="","",$A3097&amp;"|"&amp;$C3097&amp;"|"&amp;$D3097)</f>
        <v/>
      </c>
      <c r="S3097" s="21">
        <f>IF($A3097="","",IFERROR(INDEX(Offerte!$D$2:$D$200,MATCH($Q3097,Offerte!$L$2:$L$200,0)),0))</f>
        <v/>
      </c>
      <c r="T3097" s="21">
        <f>IF($A3097="","",IFERROR(INDEX(Offerte!$G$2:$G$200,MATCH($Q3097,Offerte!$L$2:$L$200,0)),"NO"))</f>
        <v/>
      </c>
    </row>
    <row r="3098">
      <c r="A3098" s="10">
        <f>IF(Offerte!$A101="","",Offerte!$A101)</f>
        <v/>
      </c>
      <c r="B3098" s="10">
        <f>IF(Offerte!$A101="","",Offerte!$B101)</f>
        <v/>
      </c>
      <c r="C3098" s="10">
        <f>IF(Offerte!$A101="","",Offerte!$C101)</f>
        <v/>
      </c>
      <c r="D3098" s="10" t="inlineStr">
        <is>
          <t>F.4.1</t>
        </is>
      </c>
      <c r="E3098" s="10" t="inlineStr">
        <is>
          <t>F</t>
        </is>
      </c>
      <c r="F3098" s="10" t="inlineStr">
        <is>
          <t>Q</t>
        </is>
      </c>
      <c r="G3098" s="10" t="inlineStr">
        <is>
          <t>soil</t>
        </is>
      </c>
      <c r="H3098" s="10" t="n">
        <v>2</v>
      </c>
      <c r="I3098" s="10" t="inlineStr">
        <is>
          <t>Indice di consumo di suolo</t>
        </is>
      </c>
      <c r="J3098" s="20" t="n"/>
      <c r="K3098" s="20" t="n"/>
      <c r="L3098" s="20" t="n"/>
      <c r="M3098" s="20" t="n"/>
      <c r="N3098" s="21">
        <f>IF($A3098="","",IFERROR(VALUE($J3098),0))</f>
        <v/>
      </c>
      <c r="O3098" s="21">
        <f>IF($A3098="",0,IF(OR($S3098&lt;&gt;1,COUNTA($J3098:$M3098)=0),0,IF($N3098&lt;=0,$H3098,IF(SUMPRODUCT(MAX(($C$5:$C$6173=$C3098)*($D$5:$D$6173=$D3098)*($S$5:$S$6173=1)*IFERROR($N$5:$N$6173*1,0)))&gt;0,ROUND($H3098*((SUMPRODUCT(MAX(($C$5:$C$6173=$C3098)*($D$5:$D$6173=$D3098)*($S$5:$S$6173=1)*IFERROR($N$5:$N$6173*1,0)))-$N3098)/SUMPRODUCT(MAX(($C$5:$C$6173=$C3098)*($D$5:$D$6173=$D3098)*($S$5:$S$6173=1)*IFERROR($N$5:$N$6173*1,0)))),4),0))))</f>
        <v/>
      </c>
      <c r="P3098" s="10" t="inlineStr">
        <is>
          <t>m2</t>
        </is>
      </c>
      <c r="Q3098" s="21">
        <f>IF($A3098="","",$A3098&amp;"|"&amp;$C3098)</f>
        <v/>
      </c>
      <c r="R3098" s="21">
        <f>IF($A3098="","",$A3098&amp;"|"&amp;$C3098&amp;"|"&amp;$D3098)</f>
        <v/>
      </c>
      <c r="S3098" s="21">
        <f>IF($A3098="","",IFERROR(INDEX(Offerte!$D$2:$D$200,MATCH($Q3098,Offerte!$L$2:$L$200,0)),0))</f>
        <v/>
      </c>
      <c r="T3098" s="21">
        <f>IF($A3098="","",IFERROR(INDEX(Offerte!$G$2:$G$200,MATCH($Q3098,Offerte!$L$2:$L$200,0)),"NO"))</f>
        <v/>
      </c>
    </row>
    <row r="3099">
      <c r="A3099" s="10">
        <f>IF(Offerte!$A101="","",Offerte!$A101)</f>
        <v/>
      </c>
      <c r="B3099" s="10">
        <f>IF(Offerte!$A101="","",Offerte!$B101)</f>
        <v/>
      </c>
      <c r="C3099" s="10">
        <f>IF(Offerte!$A101="","",Offerte!$C101)</f>
        <v/>
      </c>
      <c r="D3099" s="10" t="inlineStr">
        <is>
          <t>F.5.1</t>
        </is>
      </c>
      <c r="E3099" s="10" t="inlineStr">
        <is>
          <t>F</t>
        </is>
      </c>
      <c r="F3099" s="10" t="inlineStr">
        <is>
          <t>T</t>
        </is>
      </c>
      <c r="G3099" s="10" t="inlineStr">
        <is>
          <t>tabular</t>
        </is>
      </c>
      <c r="H3099" s="10" t="n">
        <v>1</v>
      </c>
      <c r="I3099" s="10" t="inlineStr">
        <is>
          <t>Rendicontazione di sostenibilità ambientale</t>
        </is>
      </c>
      <c r="J3099" s="20" t="n"/>
      <c r="K3099" s="20" t="n"/>
      <c r="L3099" s="20" t="n"/>
      <c r="M3099" s="20" t="n"/>
      <c r="N3099" s="21">
        <f>IF($A3099="","",IF(IFERROR(VALUE($M3099),0)=1,1,0))</f>
        <v/>
      </c>
      <c r="O3099" s="21">
        <f>IF($A3099="",0,IF(OR($S3099&lt;&gt;1,COUNTA($J3099:$M3099)=0),0,IF($N3099=1,$H3099,0)))</f>
        <v/>
      </c>
      <c r="P3099" s="10" t="inlineStr">
        <is>
          <t>sì/no</t>
        </is>
      </c>
      <c r="Q3099" s="21">
        <f>IF($A3099="","",$A3099&amp;"|"&amp;$C3099)</f>
        <v/>
      </c>
      <c r="R3099" s="21">
        <f>IF($A3099="","",$A3099&amp;"|"&amp;$C3099&amp;"|"&amp;$D3099)</f>
        <v/>
      </c>
      <c r="S3099" s="21">
        <f>IF($A3099="","",IFERROR(INDEX(Offerte!$D$2:$D$200,MATCH($Q3099,Offerte!$L$2:$L$200,0)),0))</f>
        <v/>
      </c>
      <c r="T3099" s="21">
        <f>IF($A3099="","",IFERROR(INDEX(Offerte!$G$2:$G$200,MATCH($Q3099,Offerte!$L$2:$L$200,0)),"NO"))</f>
        <v/>
      </c>
    </row>
    <row r="3100">
      <c r="A3100" s="10">
        <f>IF(Offerte!$A101="","",Offerte!$A101)</f>
        <v/>
      </c>
      <c r="B3100" s="10">
        <f>IF(Offerte!$A101="","",Offerte!$B101)</f>
        <v/>
      </c>
      <c r="C3100" s="10">
        <f>IF(Offerte!$A101="","",Offerte!$C101)</f>
        <v/>
      </c>
      <c r="D3100" s="10" t="inlineStr">
        <is>
          <t>G.1.1</t>
        </is>
      </c>
      <c r="E3100" s="10" t="inlineStr">
        <is>
          <t>G</t>
        </is>
      </c>
      <c r="F3100" s="10" t="inlineStr">
        <is>
          <t>D</t>
        </is>
      </c>
      <c r="G3100" s="10" t="inlineStr">
        <is>
          <t>discretionary</t>
        </is>
      </c>
      <c r="H3100" s="10" t="n">
        <v>2</v>
      </c>
      <c r="I3100" s="10" t="inlineStr">
        <is>
          <t>Qualità del progetto di centrale di controllo aziendale</t>
        </is>
      </c>
      <c r="J3100" s="20" t="n"/>
      <c r="K3100" s="20" t="n"/>
      <c r="L3100" s="20" t="n"/>
      <c r="M3100" s="20" t="n"/>
      <c r="N3100" s="21">
        <f>IF($A3100="","",MAX(0,MIN(1,IFERROR(VALUE($M3100),0))))</f>
        <v/>
      </c>
      <c r="O3100" s="21">
        <f>IF($A3100="",0,IF(OR($S3100&lt;&gt;1,COUNTA($J3100:$M3100)=0),0,IF(SUMPRODUCT(MAX(($C$5:$C$6173=$C3100)*($D$5:$D$6173=$D3100)*($S$5:$S$6173=1)*IFERROR($N$5:$N$6173*1,0)))&gt;0,ROUND($H3100*($N3100/SUMPRODUCT(MAX(($C$5:$C$6173=$C3100)*($D$5:$D$6173=$D3100)*($S$5:$S$6173=1)*IFERROR($N$5:$N$6173*1,0)))),4),0)))</f>
        <v/>
      </c>
      <c r="P3100" s="10" t="inlineStr">
        <is>
          <t>coeff.</t>
        </is>
      </c>
      <c r="Q3100" s="21">
        <f>IF($A3100="","",$A3100&amp;"|"&amp;$C3100)</f>
        <v/>
      </c>
      <c r="R3100" s="21">
        <f>IF($A3100="","",$A3100&amp;"|"&amp;$C3100&amp;"|"&amp;$D3100)</f>
        <v/>
      </c>
      <c r="S3100" s="21">
        <f>IF($A3100="","",IFERROR(INDEX(Offerte!$D$2:$D$200,MATCH($Q3100,Offerte!$L$2:$L$200,0)),0))</f>
        <v/>
      </c>
      <c r="T3100" s="21">
        <f>IF($A3100="","",IFERROR(INDEX(Offerte!$G$2:$G$200,MATCH($Q3100,Offerte!$L$2:$L$200,0)),"NO"))</f>
        <v/>
      </c>
    </row>
    <row r="3101">
      <c r="A3101" s="10">
        <f>IF(Offerte!$A101="","",Offerte!$A101)</f>
        <v/>
      </c>
      <c r="B3101" s="10">
        <f>IF(Offerte!$A101="","",Offerte!$B101)</f>
        <v/>
      </c>
      <c r="C3101" s="10">
        <f>IF(Offerte!$A101="","",Offerte!$C101)</f>
        <v/>
      </c>
      <c r="D3101" s="10" t="inlineStr">
        <is>
          <t>G.2.1</t>
        </is>
      </c>
      <c r="E3101" s="10" t="inlineStr">
        <is>
          <t>G</t>
        </is>
      </c>
      <c r="F3101" s="10" t="inlineStr">
        <is>
          <t>T</t>
        </is>
      </c>
      <c r="G3101" s="10" t="inlineStr">
        <is>
          <t>tabular</t>
        </is>
      </c>
      <c r="H3101" s="10" t="n">
        <v>1</v>
      </c>
      <c r="I3101" s="10" t="inlineStr">
        <is>
          <t>Certificazione ISO 45001</t>
        </is>
      </c>
      <c r="J3101" s="20" t="n"/>
      <c r="K3101" s="20" t="n"/>
      <c r="L3101" s="20" t="n"/>
      <c r="M3101" s="20" t="n"/>
      <c r="N3101" s="21">
        <f>IF($A3101="","",IF(IFERROR(VALUE($M3101),0)=1,1,0))</f>
        <v/>
      </c>
      <c r="O3101" s="21">
        <f>IF($A3101="",0,IF(OR($S3101&lt;&gt;1,COUNTA($J3101:$M3101)=0),0,IF($N3101=1,$H3101,0)))</f>
        <v/>
      </c>
      <c r="P3101" s="10" t="inlineStr">
        <is>
          <t>sì/no</t>
        </is>
      </c>
      <c r="Q3101" s="21">
        <f>IF($A3101="","",$A3101&amp;"|"&amp;$C3101)</f>
        <v/>
      </c>
      <c r="R3101" s="21">
        <f>IF($A3101="","",$A3101&amp;"|"&amp;$C3101&amp;"|"&amp;$D3101)</f>
        <v/>
      </c>
      <c r="S3101" s="21">
        <f>IF($A3101="","",IFERROR(INDEX(Offerte!$D$2:$D$200,MATCH($Q3101,Offerte!$L$2:$L$200,0)),0))</f>
        <v/>
      </c>
      <c r="T3101" s="21">
        <f>IF($A3101="","",IFERROR(INDEX(Offerte!$G$2:$G$200,MATCH($Q3101,Offerte!$L$2:$L$200,0)),"NO"))</f>
        <v/>
      </c>
    </row>
    <row r="3102">
      <c r="A3102" s="10">
        <f>IF(Offerte!$A101="","",Offerte!$A101)</f>
        <v/>
      </c>
      <c r="B3102" s="10">
        <f>IF(Offerte!$A101="","",Offerte!$B101)</f>
        <v/>
      </c>
      <c r="C3102" s="10">
        <f>IF(Offerte!$A101="","",Offerte!$C101)</f>
        <v/>
      </c>
      <c r="D3102" s="10" t="inlineStr">
        <is>
          <t>G.3.1</t>
        </is>
      </c>
      <c r="E3102" s="10" t="inlineStr">
        <is>
          <t>G</t>
        </is>
      </c>
      <c r="F3102" s="10" t="inlineStr">
        <is>
          <t>T</t>
        </is>
      </c>
      <c r="G3102" s="10" t="inlineStr">
        <is>
          <t>tabular</t>
        </is>
      </c>
      <c r="H3102" s="10" t="n">
        <v>1</v>
      </c>
      <c r="I3102" s="10" t="inlineStr">
        <is>
          <t>Certificazioni di responsabilità sociale</t>
        </is>
      </c>
      <c r="J3102" s="20" t="n"/>
      <c r="K3102" s="20" t="n"/>
      <c r="L3102" s="20" t="n"/>
      <c r="M3102" s="20" t="n"/>
      <c r="N3102" s="21">
        <f>IF($A3102="","",IF(IFERROR(VALUE($M3102),0)=1,1,0))</f>
        <v/>
      </c>
      <c r="O3102" s="21">
        <f>IF($A3102="",0,IF(OR($S3102&lt;&gt;1,COUNTA($J3102:$M3102)=0),0,IF($N3102=1,$H3102,0)))</f>
        <v/>
      </c>
      <c r="P3102" s="10" t="inlineStr">
        <is>
          <t>sì/no</t>
        </is>
      </c>
      <c r="Q3102" s="21">
        <f>IF($A3102="","",$A3102&amp;"|"&amp;$C3102)</f>
        <v/>
      </c>
      <c r="R3102" s="21">
        <f>IF($A3102="","",$A3102&amp;"|"&amp;$C3102&amp;"|"&amp;$D3102)</f>
        <v/>
      </c>
      <c r="S3102" s="21">
        <f>IF($A3102="","",IFERROR(INDEX(Offerte!$D$2:$D$200,MATCH($Q3102,Offerte!$L$2:$L$200,0)),0))</f>
        <v/>
      </c>
      <c r="T3102" s="21">
        <f>IF($A3102="","",IFERROR(INDEX(Offerte!$G$2:$G$200,MATCH($Q3102,Offerte!$L$2:$L$200,0)),"NO"))</f>
        <v/>
      </c>
    </row>
    <row r="3103">
      <c r="A3103" s="10">
        <f>IF(Offerte!$A101="","",Offerte!$A101)</f>
        <v/>
      </c>
      <c r="B3103" s="10">
        <f>IF(Offerte!$A101="","",Offerte!$B101)</f>
        <v/>
      </c>
      <c r="C3103" s="10">
        <f>IF(Offerte!$A101="","",Offerte!$C101)</f>
        <v/>
      </c>
      <c r="D3103" s="10" t="inlineStr">
        <is>
          <t>G.4.1</t>
        </is>
      </c>
      <c r="E3103" s="10" t="inlineStr">
        <is>
          <t>G</t>
        </is>
      </c>
      <c r="F3103" s="10" t="inlineStr">
        <is>
          <t>D</t>
        </is>
      </c>
      <c r="G3103" s="10" t="inlineStr">
        <is>
          <t>discretionary</t>
        </is>
      </c>
      <c r="H3103" s="10" t="n">
        <v>2</v>
      </c>
      <c r="I3103" s="10" t="inlineStr">
        <is>
          <t>Qualità del piano di formazione del personale</t>
        </is>
      </c>
      <c r="J3103" s="20" t="n"/>
      <c r="K3103" s="20" t="n"/>
      <c r="L3103" s="20" t="n"/>
      <c r="M3103" s="20" t="n"/>
      <c r="N3103" s="21">
        <f>IF($A3103="","",MAX(0,MIN(1,IFERROR(VALUE($M3103),0))))</f>
        <v/>
      </c>
      <c r="O3103" s="21">
        <f>IF($A3103="",0,IF(OR($S3103&lt;&gt;1,COUNTA($J3103:$M3103)=0),0,IF(SUMPRODUCT(MAX(($C$5:$C$6173=$C3103)*($D$5:$D$6173=$D3103)*($S$5:$S$6173=1)*IFERROR($N$5:$N$6173*1,0)))&gt;0,ROUND($H3103*($N3103/SUMPRODUCT(MAX(($C$5:$C$6173=$C3103)*($D$5:$D$6173=$D3103)*($S$5:$S$6173=1)*IFERROR($N$5:$N$6173*1,0)))),4),0)))</f>
        <v/>
      </c>
      <c r="P3103" s="10" t="inlineStr">
        <is>
          <t>coeff.</t>
        </is>
      </c>
      <c r="Q3103" s="21">
        <f>IF($A3103="","",$A3103&amp;"|"&amp;$C3103)</f>
        <v/>
      </c>
      <c r="R3103" s="21">
        <f>IF($A3103="","",$A3103&amp;"|"&amp;$C3103&amp;"|"&amp;$D3103)</f>
        <v/>
      </c>
      <c r="S3103" s="21">
        <f>IF($A3103="","",IFERROR(INDEX(Offerte!$D$2:$D$200,MATCH($Q3103,Offerte!$L$2:$L$200,0)),0))</f>
        <v/>
      </c>
      <c r="T3103" s="21">
        <f>IF($A3103="","",IFERROR(INDEX(Offerte!$G$2:$G$200,MATCH($Q3103,Offerte!$L$2:$L$200,0)),"NO"))</f>
        <v/>
      </c>
    </row>
    <row r="3104">
      <c r="A3104" s="10">
        <f>IF(Offerte!$A101="","",Offerte!$A101)</f>
        <v/>
      </c>
      <c r="B3104" s="10">
        <f>IF(Offerte!$A101="","",Offerte!$B101)</f>
        <v/>
      </c>
      <c r="C3104" s="10">
        <f>IF(Offerte!$A101="","",Offerte!$C101)</f>
        <v/>
      </c>
      <c r="D3104" s="10" t="inlineStr">
        <is>
          <t>G.5.1</t>
        </is>
      </c>
      <c r="E3104" s="10" t="inlineStr">
        <is>
          <t>G</t>
        </is>
      </c>
      <c r="F3104" s="10" t="inlineStr">
        <is>
          <t>T</t>
        </is>
      </c>
      <c r="G3104" s="10" t="inlineStr">
        <is>
          <t>tabular</t>
        </is>
      </c>
      <c r="H3104" s="10" t="n">
        <v>1</v>
      </c>
      <c r="I3104" s="10" t="inlineStr">
        <is>
          <t>Impegno al mantenimento delle garanzie del contratto di secondo livello del gestore uscente</t>
        </is>
      </c>
      <c r="J3104" s="20" t="n"/>
      <c r="K3104" s="20" t="n"/>
      <c r="L3104" s="20" t="n"/>
      <c r="M3104" s="20" t="n"/>
      <c r="N3104" s="21">
        <f>IF($A3104="","",IF(IFERROR(VALUE($M3104),0)=1,1,0))</f>
        <v/>
      </c>
      <c r="O3104" s="21">
        <f>IF($A3104="",0,IF(OR($S3104&lt;&gt;1,COUNTA($J3104:$M3104)=0),0,IF($N3104=1,$H3104,0)))</f>
        <v/>
      </c>
      <c r="P3104" s="10" t="inlineStr">
        <is>
          <t>sì/no</t>
        </is>
      </c>
      <c r="Q3104" s="21">
        <f>IF($A3104="","",$A3104&amp;"|"&amp;$C3104)</f>
        <v/>
      </c>
      <c r="R3104" s="21">
        <f>IF($A3104="","",$A3104&amp;"|"&amp;$C3104&amp;"|"&amp;$D3104)</f>
        <v/>
      </c>
      <c r="S3104" s="21">
        <f>IF($A3104="","",IFERROR(INDEX(Offerte!$D$2:$D$200,MATCH($Q3104,Offerte!$L$2:$L$200,0)),0))</f>
        <v/>
      </c>
      <c r="T3104" s="21">
        <f>IF($A3104="","",IFERROR(INDEX(Offerte!$G$2:$G$200,MATCH($Q3104,Offerte!$L$2:$L$200,0)),"NO"))</f>
        <v/>
      </c>
    </row>
    <row r="3105">
      <c r="A3105" s="10">
        <f>IF(Offerte!$A102="","",Offerte!$A102)</f>
        <v/>
      </c>
      <c r="B3105" s="10">
        <f>IF(Offerte!$A102="","",Offerte!$B102)</f>
        <v/>
      </c>
      <c r="C3105" s="10">
        <f>IF(Offerte!$A102="","",Offerte!$C102)</f>
        <v/>
      </c>
      <c r="D3105" s="10" t="inlineStr">
        <is>
          <t>A.1.1</t>
        </is>
      </c>
      <c r="E3105" s="10" t="inlineStr">
        <is>
          <t>A</t>
        </is>
      </c>
      <c r="F3105" s="10" t="inlineStr">
        <is>
          <t>Q</t>
        </is>
      </c>
      <c r="G3105" s="10" t="inlineStr">
        <is>
          <t>higher</t>
        </is>
      </c>
      <c r="H3105" s="10" t="n">
        <v>3</v>
      </c>
      <c r="I3105" s="10" t="inlineStr">
        <is>
          <t>Tasso aggiuntivo di corse controllate</t>
        </is>
      </c>
      <c r="J3105" s="20" t="n"/>
      <c r="K3105" s="20" t="n"/>
      <c r="L3105" s="20" t="n"/>
      <c r="M3105" s="20" t="n"/>
      <c r="N3105" s="21">
        <f>IF($A3105="","",IFERROR(VALUE($K3105)/VALUE($L3105)*100,IFERROR(VALUE($J3105),0)))</f>
        <v/>
      </c>
      <c r="O3105" s="21">
        <f>IF($A3105="",0,IF(OR($S3105&lt;&gt;1,COUNTA($J3105:$M3105)=0),0,IF(SUMPRODUCT(MAX(($C$5:$C$6173=$C3105)*($D$5:$D$6173=$D3105)*($S$5:$S$6173=1)*IFERROR($N$5:$N$6173*1,0)))&gt;0,ROUND($H3105*($N3105/SUMPRODUCT(MAX(($C$5:$C$6173=$C3105)*($D$5:$D$6173=$D3105)*($S$5:$S$6173=1)*IFERROR($N$5:$N$6173*1,0)))),4),0)))</f>
        <v/>
      </c>
      <c r="P3105" s="10" t="inlineStr">
        <is>
          <t>Corse controllate annue / Corse programmate annue</t>
        </is>
      </c>
      <c r="Q3105" s="21">
        <f>IF($A3105="","",$A3105&amp;"|"&amp;$C3105)</f>
        <v/>
      </c>
      <c r="R3105" s="21">
        <f>IF($A3105="","",$A3105&amp;"|"&amp;$C3105&amp;"|"&amp;$D3105)</f>
        <v/>
      </c>
      <c r="S3105" s="21">
        <f>IF($A3105="","",IFERROR(INDEX(Offerte!$D$2:$D$200,MATCH($Q3105,Offerte!$L$2:$L$200,0)),0))</f>
        <v/>
      </c>
      <c r="T3105" s="21">
        <f>IF($A3105="","",IFERROR(INDEX(Offerte!$G$2:$G$200,MATCH($Q3105,Offerte!$L$2:$L$200,0)),"NO"))</f>
        <v/>
      </c>
    </row>
    <row r="3106">
      <c r="A3106" s="10">
        <f>IF(Offerte!$A102="","",Offerte!$A102)</f>
        <v/>
      </c>
      <c r="B3106" s="10">
        <f>IF(Offerte!$A102="","",Offerte!$B102)</f>
        <v/>
      </c>
      <c r="C3106" s="10">
        <f>IF(Offerte!$A102="","",Offerte!$C102)</f>
        <v/>
      </c>
      <c r="D3106" s="10" t="inlineStr">
        <is>
          <t>A.1.2</t>
        </is>
      </c>
      <c r="E3106" s="10" t="inlineStr">
        <is>
          <t>A</t>
        </is>
      </c>
      <c r="F3106" s="10" t="inlineStr">
        <is>
          <t>Q</t>
        </is>
      </c>
      <c r="G3106" s="10" t="inlineStr">
        <is>
          <t>higher</t>
        </is>
      </c>
      <c r="H3106" s="10" t="n">
        <v>4</v>
      </c>
      <c r="I3106" s="10" t="inlineStr">
        <is>
          <t>Numero aggiuntivo di passeggeri controllati</t>
        </is>
      </c>
      <c r="J3106" s="20" t="n"/>
      <c r="K3106" s="20" t="n"/>
      <c r="L3106" s="20" t="n"/>
      <c r="M3106" s="20" t="n"/>
      <c r="N3106" s="21">
        <f>IF($A3106="","",IFERROR(VALUE($J3106),0))</f>
        <v/>
      </c>
      <c r="O3106" s="21">
        <f>IF($A3106="",0,IF(OR($S3106&lt;&gt;1,COUNTA($J3106:$M3106)=0),0,IF(SUMPRODUCT(MAX(($C$5:$C$6173=$C3106)*($D$5:$D$6173=$D3106)*($S$5:$S$6173=1)*IFERROR($N$5:$N$6173*1,0)))&gt;0,ROUND($H3106*($N3106/SUMPRODUCT(MAX(($C$5:$C$6173=$C3106)*($D$5:$D$6173=$D3106)*($S$5:$S$6173=1)*IFERROR($N$5:$N$6173*1,0)))),4),0)))</f>
        <v/>
      </c>
      <c r="P3106" s="10" t="inlineStr">
        <is>
          <t>passeggeri/anno</t>
        </is>
      </c>
      <c r="Q3106" s="21">
        <f>IF($A3106="","",$A3106&amp;"|"&amp;$C3106)</f>
        <v/>
      </c>
      <c r="R3106" s="21">
        <f>IF($A3106="","",$A3106&amp;"|"&amp;$C3106&amp;"|"&amp;$D3106)</f>
        <v/>
      </c>
      <c r="S3106" s="21">
        <f>IF($A3106="","",IFERROR(INDEX(Offerte!$D$2:$D$200,MATCH($Q3106,Offerte!$L$2:$L$200,0)),0))</f>
        <v/>
      </c>
      <c r="T3106" s="21">
        <f>IF($A3106="","",IFERROR(INDEX(Offerte!$G$2:$G$200,MATCH($Q3106,Offerte!$L$2:$L$200,0)),"NO"))</f>
        <v/>
      </c>
    </row>
    <row r="3107">
      <c r="A3107" s="10">
        <f>IF(Offerte!$A102="","",Offerte!$A102)</f>
        <v/>
      </c>
      <c r="B3107" s="10">
        <f>IF(Offerte!$A102="","",Offerte!$B102)</f>
        <v/>
      </c>
      <c r="C3107" s="10">
        <f>IF(Offerte!$A102="","",Offerte!$C102)</f>
        <v/>
      </c>
      <c r="D3107" s="10" t="inlineStr">
        <is>
          <t>B.1.1</t>
        </is>
      </c>
      <c r="E3107" s="10" t="inlineStr">
        <is>
          <t>B</t>
        </is>
      </c>
      <c r="F3107" s="10" t="inlineStr">
        <is>
          <t>Q</t>
        </is>
      </c>
      <c r="G3107" s="10" t="inlineStr">
        <is>
          <t>higher</t>
        </is>
      </c>
      <c r="H3107" s="10" t="n">
        <v>3</v>
      </c>
      <c r="I3107" s="10" t="inlineStr">
        <is>
          <t>Incremento dei posti offerti nelle fasce di punta</t>
        </is>
      </c>
      <c r="J3107" s="20" t="n"/>
      <c r="K3107" s="20" t="n"/>
      <c r="L3107" s="20" t="n"/>
      <c r="M3107" s="20" t="n"/>
      <c r="N3107" s="21">
        <f>IF($A3107="","",IFERROR(VALUE($J3107),0))</f>
        <v/>
      </c>
      <c r="O3107" s="21">
        <f>IF($A3107="",0,IF(OR($S3107&lt;&gt;1,COUNTA($J3107:$M3107)=0),0,IF(SUMPRODUCT(MAX(($C$5:$C$6173=$C3107)*($D$5:$D$6173=$D3107)*($S$5:$S$6173=1)*IFERROR($N$5:$N$6173*1,0)))&gt;0,ROUND($H3107*($N3107/SUMPRODUCT(MAX(($C$5:$C$6173=$C3107)*($D$5:$D$6173=$D3107)*($S$5:$S$6173=1)*IFERROR($N$5:$N$6173*1,0)))),4),0)))</f>
        <v/>
      </c>
      <c r="P3107" s="10" t="inlineStr">
        <is>
          <t>posti*km</t>
        </is>
      </c>
      <c r="Q3107" s="21">
        <f>IF($A3107="","",$A3107&amp;"|"&amp;$C3107)</f>
        <v/>
      </c>
      <c r="R3107" s="21">
        <f>IF($A3107="","",$A3107&amp;"|"&amp;$C3107&amp;"|"&amp;$D3107)</f>
        <v/>
      </c>
      <c r="S3107" s="21">
        <f>IF($A3107="","",IFERROR(INDEX(Offerte!$D$2:$D$200,MATCH($Q3107,Offerte!$L$2:$L$200,0)),0))</f>
        <v/>
      </c>
      <c r="T3107" s="21">
        <f>IF($A3107="","",IFERROR(INDEX(Offerte!$G$2:$G$200,MATCH($Q3107,Offerte!$L$2:$L$200,0)),"NO"))</f>
        <v/>
      </c>
    </row>
    <row r="3108">
      <c r="A3108" s="10">
        <f>IF(Offerte!$A102="","",Offerte!$A102)</f>
        <v/>
      </c>
      <c r="B3108" s="10">
        <f>IF(Offerte!$A102="","",Offerte!$B102)</f>
        <v/>
      </c>
      <c r="C3108" s="10">
        <f>IF(Offerte!$A102="","",Offerte!$C102)</f>
        <v/>
      </c>
      <c r="D3108" s="10" t="inlineStr">
        <is>
          <t>B.2.1</t>
        </is>
      </c>
      <c r="E3108" s="10" t="inlineStr">
        <is>
          <t>B</t>
        </is>
      </c>
      <c r="F3108" s="10" t="inlineStr">
        <is>
          <t>Q</t>
        </is>
      </c>
      <c r="G3108" s="10" t="inlineStr">
        <is>
          <t>higher</t>
        </is>
      </c>
      <c r="H3108" s="10" t="n">
        <v>4</v>
      </c>
      <c r="I3108" s="10" t="inlineStr">
        <is>
          <t>Corse aggiuntive nell'arco giornaliero base</t>
        </is>
      </c>
      <c r="J3108" s="20" t="n"/>
      <c r="K3108" s="20" t="n"/>
      <c r="L3108" s="20" t="n"/>
      <c r="M3108" s="20" t="n"/>
      <c r="N3108" s="21">
        <f>IF($A3108="","",IFERROR(VALUE($J3108),0))</f>
        <v/>
      </c>
      <c r="O3108" s="21">
        <f>IF($A3108="",0,IF(OR($S3108&lt;&gt;1,COUNTA($J3108:$M3108)=0),0,IF(SUMPRODUCT(MAX(($C$5:$C$6173=$C3108)*($D$5:$D$6173=$D3108)*($S$5:$S$6173=1)*IFERROR($N$5:$N$6173*1,0)))&gt;0,ROUND($H3108*($N3108/SUMPRODUCT(MAX(($C$5:$C$6173=$C3108)*($D$5:$D$6173=$D3108)*($S$5:$S$6173=1)*IFERROR($N$5:$N$6173*1,0)))),4),0)))</f>
        <v/>
      </c>
      <c r="P3108" s="10" t="inlineStr">
        <is>
          <t>corse</t>
        </is>
      </c>
      <c r="Q3108" s="21">
        <f>IF($A3108="","",$A3108&amp;"|"&amp;$C3108)</f>
        <v/>
      </c>
      <c r="R3108" s="21">
        <f>IF($A3108="","",$A3108&amp;"|"&amp;$C3108&amp;"|"&amp;$D3108)</f>
        <v/>
      </c>
      <c r="S3108" s="21">
        <f>IF($A3108="","",IFERROR(INDEX(Offerte!$D$2:$D$200,MATCH($Q3108,Offerte!$L$2:$L$200,0)),0))</f>
        <v/>
      </c>
      <c r="T3108" s="21">
        <f>IF($A3108="","",IFERROR(INDEX(Offerte!$G$2:$G$200,MATCH($Q3108,Offerte!$L$2:$L$200,0)),"NO"))</f>
        <v/>
      </c>
    </row>
    <row r="3109">
      <c r="A3109" s="10">
        <f>IF(Offerte!$A102="","",Offerte!$A102)</f>
        <v/>
      </c>
      <c r="B3109" s="10">
        <f>IF(Offerte!$A102="","",Offerte!$B102)</f>
        <v/>
      </c>
      <c r="C3109" s="10">
        <f>IF(Offerte!$A102="","",Offerte!$C102)</f>
        <v/>
      </c>
      <c r="D3109" s="10" t="inlineStr">
        <is>
          <t>B.3.1</t>
        </is>
      </c>
      <c r="E3109" s="10" t="inlineStr">
        <is>
          <t>B</t>
        </is>
      </c>
      <c r="F3109" s="10" t="inlineStr">
        <is>
          <t>Q</t>
        </is>
      </c>
      <c r="G3109" s="10" t="inlineStr">
        <is>
          <t>higher</t>
        </is>
      </c>
      <c r="H3109" s="10" t="n">
        <v>2</v>
      </c>
      <c r="I3109" s="10" t="inlineStr">
        <is>
          <t>Numero di corse aggiuntive per allungamento dell'arco di servizio giornaliero nelle fasce serali</t>
        </is>
      </c>
      <c r="J3109" s="20" t="n"/>
      <c r="K3109" s="20" t="n"/>
      <c r="L3109" s="20" t="n"/>
      <c r="M3109" s="20" t="n"/>
      <c r="N3109" s="21">
        <f>IF($A3109="","",IFERROR(VALUE($J3109),0))</f>
        <v/>
      </c>
      <c r="O3109" s="21">
        <f>IF($A3109="",0,IF(OR($S3109&lt;&gt;1,COUNTA($J3109:$M3109)=0),0,IF(SUMPRODUCT(MAX(($C$5:$C$6173=$C3109)*($D$5:$D$6173=$D3109)*($S$5:$S$6173=1)*IFERROR($N$5:$N$6173*1,0)))&gt;0,ROUND($H3109*($N3109/SUMPRODUCT(MAX(($C$5:$C$6173=$C3109)*($D$5:$D$6173=$D3109)*($S$5:$S$6173=1)*IFERROR($N$5:$N$6173*1,0)))),4),0)))</f>
        <v/>
      </c>
      <c r="P3109" s="10" t="inlineStr">
        <is>
          <t>corse</t>
        </is>
      </c>
      <c r="Q3109" s="21">
        <f>IF($A3109="","",$A3109&amp;"|"&amp;$C3109)</f>
        <v/>
      </c>
      <c r="R3109" s="21">
        <f>IF($A3109="","",$A3109&amp;"|"&amp;$C3109&amp;"|"&amp;$D3109)</f>
        <v/>
      </c>
      <c r="S3109" s="21">
        <f>IF($A3109="","",IFERROR(INDEX(Offerte!$D$2:$D$200,MATCH($Q3109,Offerte!$L$2:$L$200,0)),0))</f>
        <v/>
      </c>
      <c r="T3109" s="21">
        <f>IF($A3109="","",IFERROR(INDEX(Offerte!$G$2:$G$200,MATCH($Q3109,Offerte!$L$2:$L$200,0)),"NO"))</f>
        <v/>
      </c>
    </row>
    <row r="3110">
      <c r="A3110" s="10">
        <f>IF(Offerte!$A102="","",Offerte!$A102)</f>
        <v/>
      </c>
      <c r="B3110" s="10">
        <f>IF(Offerte!$A102="","",Offerte!$B102)</f>
        <v/>
      </c>
      <c r="C3110" s="10">
        <f>IF(Offerte!$A102="","",Offerte!$C102)</f>
        <v/>
      </c>
      <c r="D3110" s="10" t="inlineStr">
        <is>
          <t>B.4.1</t>
        </is>
      </c>
      <c r="E3110" s="10" t="inlineStr">
        <is>
          <t>B</t>
        </is>
      </c>
      <c r="F3110" s="10" t="inlineStr">
        <is>
          <t>Q</t>
        </is>
      </c>
      <c r="G3110" s="10" t="inlineStr">
        <is>
          <t>higher</t>
        </is>
      </c>
      <c r="H3110" s="10" t="n">
        <v>3</v>
      </c>
      <c r="I3110" s="10" t="inlineStr">
        <is>
          <t>Percorrenze aggiuntive offerte nel Programma d'esercizio delle prime due fasi attuative</t>
        </is>
      </c>
      <c r="J3110" s="20" t="n"/>
      <c r="K3110" s="20" t="n"/>
      <c r="L3110" s="20" t="n"/>
      <c r="M3110" s="20" t="n"/>
      <c r="N3110" s="21">
        <f>IF($A3110="","",IFERROR(VALUE($J3110),0))</f>
        <v/>
      </c>
      <c r="O3110" s="21">
        <f>IF($A3110="",0,IF(OR($S3110&lt;&gt;1,COUNTA($J3110:$M3110)=0),0,IF(SUMPRODUCT(MAX(($C$5:$C$6173=$C3110)*($D$5:$D$6173=$D3110)*($S$5:$S$6173=1)*IFERROR($N$5:$N$6173*1,0)))&gt;0,ROUND($H3110*($N3110/SUMPRODUCT(MAX(($C$5:$C$6173=$C3110)*($D$5:$D$6173=$D3110)*($S$5:$S$6173=1)*IFERROR($N$5:$N$6173*1,0)))),4),0)))</f>
        <v/>
      </c>
      <c r="P3110" s="10" t="inlineStr">
        <is>
          <t>vett*km</t>
        </is>
      </c>
      <c r="Q3110" s="21">
        <f>IF($A3110="","",$A3110&amp;"|"&amp;$C3110)</f>
        <v/>
      </c>
      <c r="R3110" s="21">
        <f>IF($A3110="","",$A3110&amp;"|"&amp;$C3110&amp;"|"&amp;$D3110)</f>
        <v/>
      </c>
      <c r="S3110" s="21">
        <f>IF($A3110="","",IFERROR(INDEX(Offerte!$D$2:$D$200,MATCH($Q3110,Offerte!$L$2:$L$200,0)),0))</f>
        <v/>
      </c>
      <c r="T3110" s="21">
        <f>IF($A3110="","",IFERROR(INDEX(Offerte!$G$2:$G$200,MATCH($Q3110,Offerte!$L$2:$L$200,0)),"NO"))</f>
        <v/>
      </c>
    </row>
    <row r="3111">
      <c r="A3111" s="10">
        <f>IF(Offerte!$A102="","",Offerte!$A102)</f>
        <v/>
      </c>
      <c r="B3111" s="10">
        <f>IF(Offerte!$A102="","",Offerte!$B102)</f>
        <v/>
      </c>
      <c r="C3111" s="10">
        <f>IF(Offerte!$A102="","",Offerte!$C102)</f>
        <v/>
      </c>
      <c r="D3111" s="10" t="inlineStr">
        <is>
          <t>B.5.1</t>
        </is>
      </c>
      <c r="E3111" s="10" t="inlineStr">
        <is>
          <t>B</t>
        </is>
      </c>
      <c r="F3111" s="10" t="inlineStr">
        <is>
          <t>D</t>
        </is>
      </c>
      <c r="G3111" s="10" t="inlineStr">
        <is>
          <t>discretionary</t>
        </is>
      </c>
      <c r="H3111" s="10" t="n">
        <v>2</v>
      </c>
      <c r="I3111" s="10" t="inlineStr">
        <is>
          <t>Efficacia del progetto di servizi complementari DRT</t>
        </is>
      </c>
      <c r="J3111" s="20" t="n"/>
      <c r="K3111" s="20" t="n"/>
      <c r="L3111" s="20" t="n"/>
      <c r="M3111" s="20" t="n"/>
      <c r="N3111" s="21">
        <f>IF($A3111="","",MAX(0,MIN(1,IFERROR(VALUE($M3111),0))))</f>
        <v/>
      </c>
      <c r="O3111" s="21">
        <f>IF($A3111="",0,IF(OR($S3111&lt;&gt;1,COUNTA($J3111:$M3111)=0),0,IF(SUMPRODUCT(MAX(($C$5:$C$6173=$C3111)*($D$5:$D$6173=$D3111)*($S$5:$S$6173=1)*IFERROR($N$5:$N$6173*1,0)))&gt;0,ROUND($H3111*($N3111/SUMPRODUCT(MAX(($C$5:$C$6173=$C3111)*($D$5:$D$6173=$D3111)*($S$5:$S$6173=1)*IFERROR($N$5:$N$6173*1,0)))),4),0)))</f>
        <v/>
      </c>
      <c r="P3111" s="10" t="inlineStr">
        <is>
          <t>coeff.</t>
        </is>
      </c>
      <c r="Q3111" s="21">
        <f>IF($A3111="","",$A3111&amp;"|"&amp;$C3111)</f>
        <v/>
      </c>
      <c r="R3111" s="21">
        <f>IF($A3111="","",$A3111&amp;"|"&amp;$C3111&amp;"|"&amp;$D3111)</f>
        <v/>
      </c>
      <c r="S3111" s="21">
        <f>IF($A3111="","",IFERROR(INDEX(Offerte!$D$2:$D$200,MATCH($Q3111,Offerte!$L$2:$L$200,0)),0))</f>
        <v/>
      </c>
      <c r="T3111" s="21">
        <f>IF($A3111="","",IFERROR(INDEX(Offerte!$G$2:$G$200,MATCH($Q3111,Offerte!$L$2:$L$200,0)),"NO"))</f>
        <v/>
      </c>
    </row>
    <row r="3112">
      <c r="A3112" s="10">
        <f>IF(Offerte!$A102="","",Offerte!$A102)</f>
        <v/>
      </c>
      <c r="B3112" s="10">
        <f>IF(Offerte!$A102="","",Offerte!$B102)</f>
        <v/>
      </c>
      <c r="C3112" s="10">
        <f>IF(Offerte!$A102="","",Offerte!$C102)</f>
        <v/>
      </c>
      <c r="D3112" s="10" t="inlineStr">
        <is>
          <t>C.1.1</t>
        </is>
      </c>
      <c r="E3112" s="10" t="inlineStr">
        <is>
          <t>C</t>
        </is>
      </c>
      <c r="F3112" s="10" t="inlineStr">
        <is>
          <t>Q</t>
        </is>
      </c>
      <c r="G3112" s="10" t="inlineStr">
        <is>
          <t>higher</t>
        </is>
      </c>
      <c r="H3112" s="10" t="n">
        <v>2</v>
      </c>
      <c r="I3112" s="10" t="inlineStr">
        <is>
          <t>Tasso di copertura del servizio con telecamere BSD</t>
        </is>
      </c>
      <c r="J3112" s="20" t="n"/>
      <c r="K3112" s="20" t="n"/>
      <c r="L3112" s="20" t="n"/>
      <c r="M3112" s="20" t="n"/>
      <c r="N3112" s="21">
        <f>IF($A3112="","",IFERROR(VALUE($K3112)/VALUE($L3112),IFERROR(VALUE($J3112),0)))</f>
        <v/>
      </c>
      <c r="O3112" s="21">
        <f>IF($A3112="",0,IF(OR($S3112&lt;&gt;1,COUNTA($J3112:$M3112)=0),0,IF(SUMPRODUCT(MAX(($C$5:$C$6173=$C3112)*($D$5:$D$6173=$D3112)*($S$5:$S$6173=1)*IFERROR($N$5:$N$6173*1,0)))&gt;0,ROUND($H3112*($N3112/SUMPRODUCT(MAX(($C$5:$C$6173=$C3112)*($D$5:$D$6173=$D3112)*($S$5:$S$6173=1)*IFERROR($N$5:$N$6173*1,0)))),4),0)))</f>
        <v/>
      </c>
      <c r="P3112" s="10" t="inlineStr">
        <is>
          <t>Autobus attrezzati con telecamere BSD / Autobus totali in offerta, incluse scorte</t>
        </is>
      </c>
      <c r="Q3112" s="21">
        <f>IF($A3112="","",$A3112&amp;"|"&amp;$C3112)</f>
        <v/>
      </c>
      <c r="R3112" s="21">
        <f>IF($A3112="","",$A3112&amp;"|"&amp;$C3112&amp;"|"&amp;$D3112)</f>
        <v/>
      </c>
      <c r="S3112" s="21">
        <f>IF($A3112="","",IFERROR(INDEX(Offerte!$D$2:$D$200,MATCH($Q3112,Offerte!$L$2:$L$200,0)),0))</f>
        <v/>
      </c>
      <c r="T3112" s="21">
        <f>IF($A3112="","",IFERROR(INDEX(Offerte!$G$2:$G$200,MATCH($Q3112,Offerte!$L$2:$L$200,0)),"NO"))</f>
        <v/>
      </c>
    </row>
    <row r="3113">
      <c r="A3113" s="10">
        <f>IF(Offerte!$A102="","",Offerte!$A102)</f>
        <v/>
      </c>
      <c r="B3113" s="10">
        <f>IF(Offerte!$A102="","",Offerte!$B102)</f>
        <v/>
      </c>
      <c r="C3113" s="10">
        <f>IF(Offerte!$A102="","",Offerte!$C102)</f>
        <v/>
      </c>
      <c r="D3113" s="10" t="inlineStr">
        <is>
          <t>C.1.2</t>
        </is>
      </c>
      <c r="E3113" s="10" t="inlineStr">
        <is>
          <t>C</t>
        </is>
      </c>
      <c r="F3113" s="10" t="inlineStr">
        <is>
          <t>Q</t>
        </is>
      </c>
      <c r="G3113" s="10" t="inlineStr">
        <is>
          <t>higher</t>
        </is>
      </c>
      <c r="H3113" s="10" t="n">
        <v>2</v>
      </c>
      <c r="I3113" s="10" t="inlineStr">
        <is>
          <t>Tasso di copertura del servizio con telecamere ADAS</t>
        </is>
      </c>
      <c r="J3113" s="20" t="n"/>
      <c r="K3113" s="20" t="n"/>
      <c r="L3113" s="20" t="n"/>
      <c r="M3113" s="20" t="n"/>
      <c r="N3113" s="21">
        <f>IF($A3113="","",IFERROR(VALUE($K3113)/VALUE($L3113),IFERROR(VALUE($J3113),0)))</f>
        <v/>
      </c>
      <c r="O3113" s="21">
        <f>IF($A3113="",0,IF(OR($S3113&lt;&gt;1,COUNTA($J3113:$M3113)=0),0,IF(SUMPRODUCT(MAX(($C$5:$C$6173=$C3113)*($D$5:$D$6173=$D3113)*($S$5:$S$6173=1)*IFERROR($N$5:$N$6173*1,0)))&gt;0,ROUND($H3113*($N3113/SUMPRODUCT(MAX(($C$5:$C$6173=$C3113)*($D$5:$D$6173=$D3113)*($S$5:$S$6173=1)*IFERROR($N$5:$N$6173*1,0)))),4),0)))</f>
        <v/>
      </c>
      <c r="P3113" s="10" t="inlineStr">
        <is>
          <t>Autobus attrezzati con telecamere ADAS / Autobus totali in offerta, incluse scorte</t>
        </is>
      </c>
      <c r="Q3113" s="21">
        <f>IF($A3113="","",$A3113&amp;"|"&amp;$C3113)</f>
        <v/>
      </c>
      <c r="R3113" s="21">
        <f>IF($A3113="","",$A3113&amp;"|"&amp;$C3113&amp;"|"&amp;$D3113)</f>
        <v/>
      </c>
      <c r="S3113" s="21">
        <f>IF($A3113="","",IFERROR(INDEX(Offerte!$D$2:$D$200,MATCH($Q3113,Offerte!$L$2:$L$200,0)),0))</f>
        <v/>
      </c>
      <c r="T3113" s="21">
        <f>IF($A3113="","",IFERROR(INDEX(Offerte!$G$2:$G$200,MATCH($Q3113,Offerte!$L$2:$L$200,0)),"NO"))</f>
        <v/>
      </c>
    </row>
    <row r="3114">
      <c r="A3114" s="10">
        <f>IF(Offerte!$A102="","",Offerte!$A102)</f>
        <v/>
      </c>
      <c r="B3114" s="10">
        <f>IF(Offerte!$A102="","",Offerte!$B102)</f>
        <v/>
      </c>
      <c r="C3114" s="10">
        <f>IF(Offerte!$A102="","",Offerte!$C102)</f>
        <v/>
      </c>
      <c r="D3114" s="10" t="inlineStr">
        <is>
          <t>C.2.1</t>
        </is>
      </c>
      <c r="E3114" s="10" t="inlineStr">
        <is>
          <t>C</t>
        </is>
      </c>
      <c r="F3114" s="10" t="inlineStr">
        <is>
          <t>Q</t>
        </is>
      </c>
      <c r="G3114" s="10" t="inlineStr">
        <is>
          <t>higher</t>
        </is>
      </c>
      <c r="H3114" s="10" t="n">
        <v>3</v>
      </c>
      <c r="I3114" s="10" t="inlineStr">
        <is>
          <t>Tasso di copertura del servizio con telecamere di bordo di videosorveglianza</t>
        </is>
      </c>
      <c r="J3114" s="20" t="n"/>
      <c r="K3114" s="20" t="n"/>
      <c r="L3114" s="20" t="n"/>
      <c r="M3114" s="20" t="n"/>
      <c r="N3114" s="21">
        <f>IF($A3114="","",IFERROR(VALUE($K3114)/VALUE($L3114),IFERROR(VALUE($J3114),0)))</f>
        <v/>
      </c>
      <c r="O3114" s="21">
        <f>IF($A3114="",0,IF(OR($S3114&lt;&gt;1,COUNTA($J3114:$M3114)=0),0,IF(SUMPRODUCT(MAX(($C$5:$C$6173=$C3114)*($D$5:$D$6173=$D3114)*($S$5:$S$6173=1)*IFERROR($N$5:$N$6173*1,0)))&gt;0,ROUND($H3114*($N3114/SUMPRODUCT(MAX(($C$5:$C$6173=$C3114)*($D$5:$D$6173=$D3114)*($S$5:$S$6173=1)*IFERROR($N$5:$N$6173*1,0)))),4),0)))</f>
        <v/>
      </c>
      <c r="P3114" s="10" t="inlineStr">
        <is>
          <t>Autobus attrezzati con videosorveglianza / Autobus totali in offerta, incluse scorte</t>
        </is>
      </c>
      <c r="Q3114" s="21">
        <f>IF($A3114="","",$A3114&amp;"|"&amp;$C3114)</f>
        <v/>
      </c>
      <c r="R3114" s="21">
        <f>IF($A3114="","",$A3114&amp;"|"&amp;$C3114&amp;"|"&amp;$D3114)</f>
        <v/>
      </c>
      <c r="S3114" s="21">
        <f>IF($A3114="","",IFERROR(INDEX(Offerte!$D$2:$D$200,MATCH($Q3114,Offerte!$L$2:$L$200,0)),0))</f>
        <v/>
      </c>
      <c r="T3114" s="21">
        <f>IF($A3114="","",IFERROR(INDEX(Offerte!$G$2:$G$200,MATCH($Q3114,Offerte!$L$2:$L$200,0)),"NO"))</f>
        <v/>
      </c>
    </row>
    <row r="3115">
      <c r="A3115" s="10">
        <f>IF(Offerte!$A102="","",Offerte!$A102)</f>
        <v/>
      </c>
      <c r="B3115" s="10">
        <f>IF(Offerte!$A102="","",Offerte!$B102)</f>
        <v/>
      </c>
      <c r="C3115" s="10">
        <f>IF(Offerte!$A102="","",Offerte!$C102)</f>
        <v/>
      </c>
      <c r="D3115" s="10" t="inlineStr">
        <is>
          <t>C.2.2</t>
        </is>
      </c>
      <c r="E3115" s="10" t="inlineStr">
        <is>
          <t>C</t>
        </is>
      </c>
      <c r="F3115" s="10" t="inlineStr">
        <is>
          <t>T</t>
        </is>
      </c>
      <c r="G3115" s="10" t="inlineStr">
        <is>
          <t>tabular</t>
        </is>
      </c>
      <c r="H3115" s="10" t="n">
        <v>1</v>
      </c>
      <c r="I3115" s="10" t="inlineStr">
        <is>
          <t>Software video/audio analisi per situazioni di pericolo</t>
        </is>
      </c>
      <c r="J3115" s="20" t="n"/>
      <c r="K3115" s="20" t="n"/>
      <c r="L3115" s="20" t="n"/>
      <c r="M3115" s="20" t="n"/>
      <c r="N3115" s="21">
        <f>IF($A3115="","",IF(IFERROR(VALUE($M3115),0)=1,1,0))</f>
        <v/>
      </c>
      <c r="O3115" s="21">
        <f>IF($A3115="",0,IF(OR($S3115&lt;&gt;1,COUNTA($J3115:$M3115)=0),0,IF($N3115=1,$H3115,0)))</f>
        <v/>
      </c>
      <c r="P3115" s="10" t="inlineStr">
        <is>
          <t>sì/no</t>
        </is>
      </c>
      <c r="Q3115" s="21">
        <f>IF($A3115="","",$A3115&amp;"|"&amp;$C3115)</f>
        <v/>
      </c>
      <c r="R3115" s="21">
        <f>IF($A3115="","",$A3115&amp;"|"&amp;$C3115&amp;"|"&amp;$D3115)</f>
        <v/>
      </c>
      <c r="S3115" s="21">
        <f>IF($A3115="","",IFERROR(INDEX(Offerte!$D$2:$D$200,MATCH($Q3115,Offerte!$L$2:$L$200,0)),0))</f>
        <v/>
      </c>
      <c r="T3115" s="21">
        <f>IF($A3115="","",IFERROR(INDEX(Offerte!$G$2:$G$200,MATCH($Q3115,Offerte!$L$2:$L$200,0)),"NO"))</f>
        <v/>
      </c>
    </row>
    <row r="3116">
      <c r="A3116" s="10">
        <f>IF(Offerte!$A102="","",Offerte!$A102)</f>
        <v/>
      </c>
      <c r="B3116" s="10">
        <f>IF(Offerte!$A102="","",Offerte!$B102)</f>
        <v/>
      </c>
      <c r="C3116" s="10">
        <f>IF(Offerte!$A102="","",Offerte!$C102)</f>
        <v/>
      </c>
      <c r="D3116" s="10" t="inlineStr">
        <is>
          <t>C.2.3</t>
        </is>
      </c>
      <c r="E3116" s="10" t="inlineStr">
        <is>
          <t>C</t>
        </is>
      </c>
      <c r="F3116" s="10" t="inlineStr">
        <is>
          <t>T</t>
        </is>
      </c>
      <c r="G3116" s="10" t="inlineStr">
        <is>
          <t>tabular</t>
        </is>
      </c>
      <c r="H3116" s="10" t="n">
        <v>1</v>
      </c>
      <c r="I3116" s="10" t="inlineStr">
        <is>
          <t>Collegamento con centrale qualificata di pronto intervento</t>
        </is>
      </c>
      <c r="J3116" s="20" t="n"/>
      <c r="K3116" s="20" t="n"/>
      <c r="L3116" s="20" t="n"/>
      <c r="M3116" s="20" t="n"/>
      <c r="N3116" s="21">
        <f>IF($A3116="","",IF(IFERROR(VALUE($M3116),0)=1,1,0))</f>
        <v/>
      </c>
      <c r="O3116" s="21">
        <f>IF($A3116="",0,IF(OR($S3116&lt;&gt;1,COUNTA($J3116:$M3116)=0),0,IF($N3116=1,$H3116,0)))</f>
        <v/>
      </c>
      <c r="P3116" s="10" t="inlineStr">
        <is>
          <t>sì/no</t>
        </is>
      </c>
      <c r="Q3116" s="21">
        <f>IF($A3116="","",$A3116&amp;"|"&amp;$C3116)</f>
        <v/>
      </c>
      <c r="R3116" s="21">
        <f>IF($A3116="","",$A3116&amp;"|"&amp;$C3116&amp;"|"&amp;$D3116)</f>
        <v/>
      </c>
      <c r="S3116" s="21">
        <f>IF($A3116="","",IFERROR(INDEX(Offerte!$D$2:$D$200,MATCH($Q3116,Offerte!$L$2:$L$200,0)),0))</f>
        <v/>
      </c>
      <c r="T3116" s="21">
        <f>IF($A3116="","",IFERROR(INDEX(Offerte!$G$2:$G$200,MATCH($Q3116,Offerte!$L$2:$L$200,0)),"NO"))</f>
        <v/>
      </c>
    </row>
    <row r="3117">
      <c r="A3117" s="10">
        <f>IF(Offerte!$A102="","",Offerte!$A102)</f>
        <v/>
      </c>
      <c r="B3117" s="10">
        <f>IF(Offerte!$A102="","",Offerte!$B102)</f>
        <v/>
      </c>
      <c r="C3117" s="10">
        <f>IF(Offerte!$A102="","",Offerte!$C102)</f>
        <v/>
      </c>
      <c r="D3117" s="10" t="inlineStr">
        <is>
          <t>C.2.4</t>
        </is>
      </c>
      <c r="E3117" s="10" t="inlineStr">
        <is>
          <t>C</t>
        </is>
      </c>
      <c r="F3117" s="10" t="inlineStr">
        <is>
          <t>Q</t>
        </is>
      </c>
      <c r="G3117" s="10" t="inlineStr">
        <is>
          <t>higher</t>
        </is>
      </c>
      <c r="H3117" s="10" t="n">
        <v>1</v>
      </c>
      <c r="I3117" s="10" t="inlineStr">
        <is>
          <t>Tasso di copertura del servizio con dispositivi per la chiamata di emergenza del conducente</t>
        </is>
      </c>
      <c r="J3117" s="20" t="n"/>
      <c r="K3117" s="20" t="n"/>
      <c r="L3117" s="20" t="n"/>
      <c r="M3117" s="20" t="n"/>
      <c r="N3117" s="21">
        <f>IF($A3117="","",IFERROR(VALUE($K3117)/VALUE($L3117),IFERROR(VALUE($J3117),0)))</f>
        <v/>
      </c>
      <c r="O3117" s="21">
        <f>IF($A3117="",0,IF(OR($S3117&lt;&gt;1,COUNTA($J3117:$M3117)=0),0,IF(SUMPRODUCT(MAX(($C$5:$C$6173=$C3117)*($D$5:$D$6173=$D3117)*($S$5:$S$6173=1)*IFERROR($N$5:$N$6173*1,0)))&gt;0,ROUND($H3117*($N3117/SUMPRODUCT(MAX(($C$5:$C$6173=$C3117)*($D$5:$D$6173=$D3117)*($S$5:$S$6173=1)*IFERROR($N$5:$N$6173*1,0)))),4),0)))</f>
        <v/>
      </c>
      <c r="P3117" s="10" t="inlineStr">
        <is>
          <t>Autobus attrezzati con chiamata di emergenza / Autobus totali in offerta, incluse scorte</t>
        </is>
      </c>
      <c r="Q3117" s="21">
        <f>IF($A3117="","",$A3117&amp;"|"&amp;$C3117)</f>
        <v/>
      </c>
      <c r="R3117" s="21">
        <f>IF($A3117="","",$A3117&amp;"|"&amp;$C3117&amp;"|"&amp;$D3117)</f>
        <v/>
      </c>
      <c r="S3117" s="21">
        <f>IF($A3117="","",IFERROR(INDEX(Offerte!$D$2:$D$200,MATCH($Q3117,Offerte!$L$2:$L$200,0)),0))</f>
        <v/>
      </c>
      <c r="T3117" s="21">
        <f>IF($A3117="","",IFERROR(INDEX(Offerte!$G$2:$G$200,MATCH($Q3117,Offerte!$L$2:$L$200,0)),"NO"))</f>
        <v/>
      </c>
    </row>
    <row r="3118">
      <c r="A3118" s="10">
        <f>IF(Offerte!$A102="","",Offerte!$A102)</f>
        <v/>
      </c>
      <c r="B3118" s="10">
        <f>IF(Offerte!$A102="","",Offerte!$B102)</f>
        <v/>
      </c>
      <c r="C3118" s="10">
        <f>IF(Offerte!$A102="","",Offerte!$C102)</f>
        <v/>
      </c>
      <c r="D3118" s="10" t="inlineStr">
        <is>
          <t>C.3.1</t>
        </is>
      </c>
      <c r="E3118" s="10" t="inlineStr">
        <is>
          <t>C</t>
        </is>
      </c>
      <c r="F3118" s="10" t="inlineStr">
        <is>
          <t>Q</t>
        </is>
      </c>
      <c r="G3118" s="10" t="inlineStr">
        <is>
          <t>higher</t>
        </is>
      </c>
      <c r="H3118" s="10" t="n">
        <v>2</v>
      </c>
      <c r="I3118" s="10" t="inlineStr">
        <is>
          <t>Tasso di copertura del servizio con dispositivi di informazione dinamica a bordo mezzo</t>
        </is>
      </c>
      <c r="J3118" s="20" t="n"/>
      <c r="K3118" s="20" t="n"/>
      <c r="L3118" s="20" t="n"/>
      <c r="M3118" s="20" t="n"/>
      <c r="N3118" s="21">
        <f>IF($A3118="","",IFERROR(VALUE($K3118)/VALUE($L3118),IFERROR(VALUE($J3118),0)))</f>
        <v/>
      </c>
      <c r="O3118" s="21">
        <f>IF($A3118="",0,IF(OR($S3118&lt;&gt;1,COUNTA($J3118:$M3118)=0),0,IF(SUMPRODUCT(MAX(($C$5:$C$6173=$C3118)*($D$5:$D$6173=$D3118)*($S$5:$S$6173=1)*IFERROR($N$5:$N$6173*1,0)))&gt;0,ROUND($H3118*($N3118/SUMPRODUCT(MAX(($C$5:$C$6173=$C3118)*($D$5:$D$6173=$D3118)*($S$5:$S$6173=1)*IFERROR($N$5:$N$6173*1,0)))),4),0)))</f>
        <v/>
      </c>
      <c r="P3118" s="10" t="inlineStr">
        <is>
          <t>Autobus con monitor e indicatori vocali / Autobus totali in offerta, incluse scorte</t>
        </is>
      </c>
      <c r="Q3118" s="21">
        <f>IF($A3118="","",$A3118&amp;"|"&amp;$C3118)</f>
        <v/>
      </c>
      <c r="R3118" s="21">
        <f>IF($A3118="","",$A3118&amp;"|"&amp;$C3118&amp;"|"&amp;$D3118)</f>
        <v/>
      </c>
      <c r="S3118" s="21">
        <f>IF($A3118="","",IFERROR(INDEX(Offerte!$D$2:$D$200,MATCH($Q3118,Offerte!$L$2:$L$200,0)),0))</f>
        <v/>
      </c>
      <c r="T3118" s="21">
        <f>IF($A3118="","",IFERROR(INDEX(Offerte!$G$2:$G$200,MATCH($Q3118,Offerte!$L$2:$L$200,0)),"NO"))</f>
        <v/>
      </c>
    </row>
    <row r="3119">
      <c r="A3119" s="10">
        <f>IF(Offerte!$A102="","",Offerte!$A102)</f>
        <v/>
      </c>
      <c r="B3119" s="10">
        <f>IF(Offerte!$A102="","",Offerte!$B102)</f>
        <v/>
      </c>
      <c r="C3119" s="10">
        <f>IF(Offerte!$A102="","",Offerte!$C102)</f>
        <v/>
      </c>
      <c r="D3119" s="10" t="inlineStr">
        <is>
          <t>C.3.2</t>
        </is>
      </c>
      <c r="E3119" s="10" t="inlineStr">
        <is>
          <t>C</t>
        </is>
      </c>
      <c r="F3119" s="10" t="inlineStr">
        <is>
          <t>T</t>
        </is>
      </c>
      <c r="G3119" s="10" t="inlineStr">
        <is>
          <t>tabular</t>
        </is>
      </c>
      <c r="H3119" s="10" t="n">
        <v>2</v>
      </c>
      <c r="I3119" s="10" t="inlineStr">
        <is>
          <t>Informazioni a bordo su coincidenze ai nodi</t>
        </is>
      </c>
      <c r="J3119" s="20" t="n"/>
      <c r="K3119" s="20" t="n"/>
      <c r="L3119" s="20" t="n"/>
      <c r="M3119" s="20" t="n"/>
      <c r="N3119" s="21">
        <f>IF($A3119="","",IF(IFERROR(VALUE($M3119),0)=1,1,0))</f>
        <v/>
      </c>
      <c r="O3119" s="21">
        <f>IF($A3119="",0,IF(OR($S3119&lt;&gt;1,COUNTA($J3119:$M3119)=0),0,IF(AND($N3119=1,IFERROR(SUMIFS($N$5:$N$6173,$Q$5:$Q$6173,$Q3119,$D$5:$D$6173,"C.3.1"),0)&gt;=0.5),$H3119,0)))</f>
        <v/>
      </c>
      <c r="P3119" s="10" t="inlineStr">
        <is>
          <t>Dipende da C.3.1 &gt;= 0.5</t>
        </is>
      </c>
      <c r="Q3119" s="21">
        <f>IF($A3119="","",$A3119&amp;"|"&amp;$C3119)</f>
        <v/>
      </c>
      <c r="R3119" s="21">
        <f>IF($A3119="","",$A3119&amp;"|"&amp;$C3119&amp;"|"&amp;$D3119)</f>
        <v/>
      </c>
      <c r="S3119" s="21">
        <f>IF($A3119="","",IFERROR(INDEX(Offerte!$D$2:$D$200,MATCH($Q3119,Offerte!$L$2:$L$200,0)),0))</f>
        <v/>
      </c>
      <c r="T3119" s="21">
        <f>IF($A3119="","",IFERROR(INDEX(Offerte!$G$2:$G$200,MATCH($Q3119,Offerte!$L$2:$L$200,0)),"NO"))</f>
        <v/>
      </c>
    </row>
    <row r="3120">
      <c r="A3120" s="10">
        <f>IF(Offerte!$A102="","",Offerte!$A102)</f>
        <v/>
      </c>
      <c r="B3120" s="10">
        <f>IF(Offerte!$A102="","",Offerte!$B102)</f>
        <v/>
      </c>
      <c r="C3120" s="10">
        <f>IF(Offerte!$A102="","",Offerte!$C102)</f>
        <v/>
      </c>
      <c r="D3120" s="10" t="inlineStr">
        <is>
          <t>D.1.1</t>
        </is>
      </c>
      <c r="E3120" s="10" t="inlineStr">
        <is>
          <t>D</t>
        </is>
      </c>
      <c r="F3120" s="10" t="inlineStr">
        <is>
          <t>Q</t>
        </is>
      </c>
      <c r="G3120" s="10" t="inlineStr">
        <is>
          <t>higher</t>
        </is>
      </c>
      <c r="H3120" s="10" t="n">
        <v>3</v>
      </c>
      <c r="I3120" s="10" t="inlineStr">
        <is>
          <t>Installazione di pensiline</t>
        </is>
      </c>
      <c r="J3120" s="20" t="n"/>
      <c r="K3120" s="20" t="n"/>
      <c r="L3120" s="20" t="n"/>
      <c r="M3120" s="20" t="n"/>
      <c r="N3120" s="21">
        <f>IF($A3120="","",IFERROR(VALUE($J3120),0))</f>
        <v/>
      </c>
      <c r="O3120" s="21">
        <f>IF($A3120="",0,IF(OR($S3120&lt;&gt;1,COUNTA($J3120:$M3120)=0),0,IF(SUMPRODUCT(MAX(($C$5:$C$6173=$C3120)*($D$5:$D$6173=$D3120)*($S$5:$S$6173=1)*IFERROR($N$5:$N$6173*1,0)))&gt;0,ROUND($H3120*($N3120/SUMPRODUCT(MAX(($C$5:$C$6173=$C3120)*($D$5:$D$6173=$D3120)*($S$5:$S$6173=1)*IFERROR($N$5:$N$6173*1,0)))),4),0)))</f>
        <v/>
      </c>
      <c r="P3120" s="10" t="inlineStr">
        <is>
          <t>fermate</t>
        </is>
      </c>
      <c r="Q3120" s="21">
        <f>IF($A3120="","",$A3120&amp;"|"&amp;$C3120)</f>
        <v/>
      </c>
      <c r="R3120" s="21">
        <f>IF($A3120="","",$A3120&amp;"|"&amp;$C3120&amp;"|"&amp;$D3120)</f>
        <v/>
      </c>
      <c r="S3120" s="21">
        <f>IF($A3120="","",IFERROR(INDEX(Offerte!$D$2:$D$200,MATCH($Q3120,Offerte!$L$2:$L$200,0)),0))</f>
        <v/>
      </c>
      <c r="T3120" s="21">
        <f>IF($A3120="","",IFERROR(INDEX(Offerte!$G$2:$G$200,MATCH($Q3120,Offerte!$L$2:$L$200,0)),"NO"))</f>
        <v/>
      </c>
    </row>
    <row r="3121">
      <c r="A3121" s="10">
        <f>IF(Offerte!$A102="","",Offerte!$A102)</f>
        <v/>
      </c>
      <c r="B3121" s="10">
        <f>IF(Offerte!$A102="","",Offerte!$B102)</f>
        <v/>
      </c>
      <c r="C3121" s="10">
        <f>IF(Offerte!$A102="","",Offerte!$C102)</f>
        <v/>
      </c>
      <c r="D3121" s="10" t="inlineStr">
        <is>
          <t>D.1.2</t>
        </is>
      </c>
      <c r="E3121" s="10" t="inlineStr">
        <is>
          <t>D</t>
        </is>
      </c>
      <c r="F3121" s="10" t="inlineStr">
        <is>
          <t>Q</t>
        </is>
      </c>
      <c r="G3121" s="10" t="inlineStr">
        <is>
          <t>higher</t>
        </is>
      </c>
      <c r="H3121" s="10" t="n">
        <v>3</v>
      </c>
      <c r="I3121" s="10" t="inlineStr">
        <is>
          <t>Installazione di paline di fermata conformi alla DGR 581/2023</t>
        </is>
      </c>
      <c r="J3121" s="20" t="n"/>
      <c r="K3121" s="20" t="n"/>
      <c r="L3121" s="20" t="n"/>
      <c r="M3121" s="20" t="n"/>
      <c r="N3121" s="21">
        <f>IF($A3121="","",IFERROR(VALUE($J3121),0))</f>
        <v/>
      </c>
      <c r="O3121" s="21">
        <f>IF($A3121="",0,IF(OR($S3121&lt;&gt;1,COUNTA($J3121:$M3121)=0),0,IF(SUMPRODUCT(MAX(($C$5:$C$6173=$C3121)*($D$5:$D$6173=$D3121)*($S$5:$S$6173=1)*IFERROR($N$5:$N$6173*1,0)))&gt;0,ROUND($H3121*($N3121/SUMPRODUCT(MAX(($C$5:$C$6173=$C3121)*($D$5:$D$6173=$D3121)*($S$5:$S$6173=1)*IFERROR($N$5:$N$6173*1,0)))),4),0)))</f>
        <v/>
      </c>
      <c r="P3121" s="10" t="inlineStr">
        <is>
          <t>fermate</t>
        </is>
      </c>
      <c r="Q3121" s="21">
        <f>IF($A3121="","",$A3121&amp;"|"&amp;$C3121)</f>
        <v/>
      </c>
      <c r="R3121" s="21">
        <f>IF($A3121="","",$A3121&amp;"|"&amp;$C3121&amp;"|"&amp;$D3121)</f>
        <v/>
      </c>
      <c r="S3121" s="21">
        <f>IF($A3121="","",IFERROR(INDEX(Offerte!$D$2:$D$200,MATCH($Q3121,Offerte!$L$2:$L$200,0)),0))</f>
        <v/>
      </c>
      <c r="T3121" s="21">
        <f>IF($A3121="","",IFERROR(INDEX(Offerte!$G$2:$G$200,MATCH($Q3121,Offerte!$L$2:$L$200,0)),"NO"))</f>
        <v/>
      </c>
    </row>
    <row r="3122">
      <c r="A3122" s="10">
        <f>IF(Offerte!$A102="","",Offerte!$A102)</f>
        <v/>
      </c>
      <c r="B3122" s="10">
        <f>IF(Offerte!$A102="","",Offerte!$B102)</f>
        <v/>
      </c>
      <c r="C3122" s="10">
        <f>IF(Offerte!$A102="","",Offerte!$C102)</f>
        <v/>
      </c>
      <c r="D3122" s="10" t="inlineStr">
        <is>
          <t>D.1.3</t>
        </is>
      </c>
      <c r="E3122" s="10" t="inlineStr">
        <is>
          <t>D</t>
        </is>
      </c>
      <c r="F3122" s="10" t="inlineStr">
        <is>
          <t>Q</t>
        </is>
      </c>
      <c r="G3122" s="10" t="inlineStr">
        <is>
          <t>higher</t>
        </is>
      </c>
      <c r="H3122" s="10" t="n">
        <v>2</v>
      </c>
      <c r="I3122" s="10" t="inlineStr">
        <is>
          <t>Display informativi connessi alle fermate</t>
        </is>
      </c>
      <c r="J3122" s="20" t="n"/>
      <c r="K3122" s="20" t="n"/>
      <c r="L3122" s="20" t="n"/>
      <c r="M3122" s="20" t="n"/>
      <c r="N3122" s="21">
        <f>IF($A3122="","",IFERROR(VALUE($J3122),0))</f>
        <v/>
      </c>
      <c r="O3122" s="21">
        <f>IF($A3122="",0,IF(OR($S3122&lt;&gt;1,COUNTA($J3122:$M3122)=0),0,IF(SUMPRODUCT(MAX(($C$5:$C$6173=$C3122)*($D$5:$D$6173=$D3122)*($S$5:$S$6173=1)*IFERROR($N$5:$N$6173*1,0)))&gt;0,ROUND($H3122*($N3122/SUMPRODUCT(MAX(($C$5:$C$6173=$C3122)*($D$5:$D$6173=$D3122)*($S$5:$S$6173=1)*IFERROR($N$5:$N$6173*1,0)))),4),0)))</f>
        <v/>
      </c>
      <c r="P3122" s="10" t="inlineStr">
        <is>
          <t>fermate</t>
        </is>
      </c>
      <c r="Q3122" s="21">
        <f>IF($A3122="","",$A3122&amp;"|"&amp;$C3122)</f>
        <v/>
      </c>
      <c r="R3122" s="21">
        <f>IF($A3122="","",$A3122&amp;"|"&amp;$C3122&amp;"|"&amp;$D3122)</f>
        <v/>
      </c>
      <c r="S3122" s="21">
        <f>IF($A3122="","",IFERROR(INDEX(Offerte!$D$2:$D$200,MATCH($Q3122,Offerte!$L$2:$L$200,0)),0))</f>
        <v/>
      </c>
      <c r="T3122" s="21">
        <f>IF($A3122="","",IFERROR(INDEX(Offerte!$G$2:$G$200,MATCH($Q3122,Offerte!$L$2:$L$200,0)),"NO"))</f>
        <v/>
      </c>
    </row>
    <row r="3123">
      <c r="A3123" s="10">
        <f>IF(Offerte!$A102="","",Offerte!$A102)</f>
        <v/>
      </c>
      <c r="B3123" s="10">
        <f>IF(Offerte!$A102="","",Offerte!$B102)</f>
        <v/>
      </c>
      <c r="C3123" s="10">
        <f>IF(Offerte!$A102="","",Offerte!$C102)</f>
        <v/>
      </c>
      <c r="D3123" s="10" t="inlineStr">
        <is>
          <t>D.2.1</t>
        </is>
      </c>
      <c r="E3123" s="10" t="inlineStr">
        <is>
          <t>D</t>
        </is>
      </c>
      <c r="F3123" s="10" t="inlineStr">
        <is>
          <t>Q</t>
        </is>
      </c>
      <c r="G3123" s="10" t="inlineStr">
        <is>
          <t>higher</t>
        </is>
      </c>
      <c r="H3123" s="10" t="n">
        <v>2</v>
      </c>
      <c r="I3123" s="10" t="inlineStr">
        <is>
          <t>Segnali tattili Loges-Vet-Evolution</t>
        </is>
      </c>
      <c r="J3123" s="20" t="n"/>
      <c r="K3123" s="20" t="n"/>
      <c r="L3123" s="20" t="n"/>
      <c r="M3123" s="20" t="n"/>
      <c r="N3123" s="21">
        <f>IF($A3123="","",IFERROR(VALUE($J3123),0))</f>
        <v/>
      </c>
      <c r="O3123" s="21">
        <f>IF($A3123="",0,IF(OR($S3123&lt;&gt;1,COUNTA($J3123:$M3123)=0),0,IF(SUMPRODUCT(MAX(($C$5:$C$6173=$C3123)*($D$5:$D$6173=$D3123)*($S$5:$S$6173=1)*IFERROR($N$5:$N$6173*1,0)))&gt;0,ROUND($H3123*($N3123/SUMPRODUCT(MAX(($C$5:$C$6173=$C3123)*($D$5:$D$6173=$D3123)*($S$5:$S$6173=1)*IFERROR($N$5:$N$6173*1,0)))),4),0)))</f>
        <v/>
      </c>
      <c r="P3123" s="10" t="inlineStr">
        <is>
          <t>fermate</t>
        </is>
      </c>
      <c r="Q3123" s="21">
        <f>IF($A3123="","",$A3123&amp;"|"&amp;$C3123)</f>
        <v/>
      </c>
      <c r="R3123" s="21">
        <f>IF($A3123="","",$A3123&amp;"|"&amp;$C3123&amp;"|"&amp;$D3123)</f>
        <v/>
      </c>
      <c r="S3123" s="21">
        <f>IF($A3123="","",IFERROR(INDEX(Offerte!$D$2:$D$200,MATCH($Q3123,Offerte!$L$2:$L$200,0)),0))</f>
        <v/>
      </c>
      <c r="T3123" s="21">
        <f>IF($A3123="","",IFERROR(INDEX(Offerte!$G$2:$G$200,MATCH($Q3123,Offerte!$L$2:$L$200,0)),"NO"))</f>
        <v/>
      </c>
    </row>
    <row r="3124">
      <c r="A3124" s="10">
        <f>IF(Offerte!$A102="","",Offerte!$A102)</f>
        <v/>
      </c>
      <c r="B3124" s="10">
        <f>IF(Offerte!$A102="","",Offerte!$B102)</f>
        <v/>
      </c>
      <c r="C3124" s="10">
        <f>IF(Offerte!$A102="","",Offerte!$C102)</f>
        <v/>
      </c>
      <c r="D3124" s="10" t="inlineStr">
        <is>
          <t>E.1.1</t>
        </is>
      </c>
      <c r="E3124" s="10" t="inlineStr">
        <is>
          <t>E</t>
        </is>
      </c>
      <c r="F3124" s="10" t="inlineStr">
        <is>
          <t>T</t>
        </is>
      </c>
      <c r="G3124" s="10" t="inlineStr">
        <is>
          <t>tabular</t>
        </is>
      </c>
      <c r="H3124" s="10" t="n">
        <v>2</v>
      </c>
      <c r="I3124" s="10" t="inlineStr">
        <is>
          <t>Mobile app con travel planner PRM</t>
        </is>
      </c>
      <c r="J3124" s="20" t="n"/>
      <c r="K3124" s="20" t="n"/>
      <c r="L3124" s="20" t="n"/>
      <c r="M3124" s="20" t="n"/>
      <c r="N3124" s="21">
        <f>IF($A3124="","",IF(IFERROR(VALUE($M3124),0)=1,1,0))</f>
        <v/>
      </c>
      <c r="O3124" s="21">
        <f>IF($A3124="",0,IF(OR($S3124&lt;&gt;1,COUNTA($J3124:$M3124)=0),0,IF($N3124=1,$H3124,0)))</f>
        <v/>
      </c>
      <c r="P3124" s="10" t="inlineStr">
        <is>
          <t>sì/no</t>
        </is>
      </c>
      <c r="Q3124" s="21">
        <f>IF($A3124="","",$A3124&amp;"|"&amp;$C3124)</f>
        <v/>
      </c>
      <c r="R3124" s="21">
        <f>IF($A3124="","",$A3124&amp;"|"&amp;$C3124&amp;"|"&amp;$D3124)</f>
        <v/>
      </c>
      <c r="S3124" s="21">
        <f>IF($A3124="","",IFERROR(INDEX(Offerte!$D$2:$D$200,MATCH($Q3124,Offerte!$L$2:$L$200,0)),0))</f>
        <v/>
      </c>
      <c r="T3124" s="21">
        <f>IF($A3124="","",IFERROR(INDEX(Offerte!$G$2:$G$200,MATCH($Q3124,Offerte!$L$2:$L$200,0)),"NO"))</f>
        <v/>
      </c>
    </row>
    <row r="3125">
      <c r="A3125" s="10">
        <f>IF(Offerte!$A102="","",Offerte!$A102)</f>
        <v/>
      </c>
      <c r="B3125" s="10">
        <f>IF(Offerte!$A102="","",Offerte!$B102)</f>
        <v/>
      </c>
      <c r="C3125" s="10">
        <f>IF(Offerte!$A102="","",Offerte!$C102)</f>
        <v/>
      </c>
      <c r="D3125" s="10" t="inlineStr">
        <is>
          <t>E.2.1</t>
        </is>
      </c>
      <c r="E3125" s="10" t="inlineStr">
        <is>
          <t>E</t>
        </is>
      </c>
      <c r="F3125" s="10" t="inlineStr">
        <is>
          <t>D</t>
        </is>
      </c>
      <c r="G3125" s="10" t="inlineStr">
        <is>
          <t>discretionary</t>
        </is>
      </c>
      <c r="H3125" s="10" t="n">
        <v>2</v>
      </c>
      <c r="I3125" s="10" t="inlineStr">
        <is>
          <t>Altre azioni informative e rapporti con gli utenti</t>
        </is>
      </c>
      <c r="J3125" s="20" t="n"/>
      <c r="K3125" s="20" t="n"/>
      <c r="L3125" s="20" t="n"/>
      <c r="M3125" s="20" t="n"/>
      <c r="N3125" s="21">
        <f>IF($A3125="","",MAX(0,MIN(1,IFERROR(VALUE($M3125),0))))</f>
        <v/>
      </c>
      <c r="O3125" s="21">
        <f>IF($A3125="",0,IF(OR($S3125&lt;&gt;1,COUNTA($J3125:$M3125)=0),0,IF(SUMPRODUCT(MAX(($C$5:$C$6173=$C3125)*($D$5:$D$6173=$D3125)*($S$5:$S$6173=1)*IFERROR($N$5:$N$6173*1,0)))&gt;0,ROUND($H3125*($N3125/SUMPRODUCT(MAX(($C$5:$C$6173=$C3125)*($D$5:$D$6173=$D3125)*($S$5:$S$6173=1)*IFERROR($N$5:$N$6173*1,0)))),4),0)))</f>
        <v/>
      </c>
      <c r="P3125" s="10" t="inlineStr">
        <is>
          <t>coeff.</t>
        </is>
      </c>
      <c r="Q3125" s="21">
        <f>IF($A3125="","",$A3125&amp;"|"&amp;$C3125)</f>
        <v/>
      </c>
      <c r="R3125" s="21">
        <f>IF($A3125="","",$A3125&amp;"|"&amp;$C3125&amp;"|"&amp;$D3125)</f>
        <v/>
      </c>
      <c r="S3125" s="21">
        <f>IF($A3125="","",IFERROR(INDEX(Offerte!$D$2:$D$200,MATCH($Q3125,Offerte!$L$2:$L$200,0)),0))</f>
        <v/>
      </c>
      <c r="T3125" s="21">
        <f>IF($A3125="","",IFERROR(INDEX(Offerte!$G$2:$G$200,MATCH($Q3125,Offerte!$L$2:$L$200,0)),"NO"))</f>
        <v/>
      </c>
    </row>
    <row r="3126">
      <c r="A3126" s="10">
        <f>IF(Offerte!$A102="","",Offerte!$A102)</f>
        <v/>
      </c>
      <c r="B3126" s="10">
        <f>IF(Offerte!$A102="","",Offerte!$B102)</f>
        <v/>
      </c>
      <c r="C3126" s="10">
        <f>IF(Offerte!$A102="","",Offerte!$C102)</f>
        <v/>
      </c>
      <c r="D3126" s="10" t="inlineStr">
        <is>
          <t>F.1.1</t>
        </is>
      </c>
      <c r="E3126" s="10" t="inlineStr">
        <is>
          <t>F</t>
        </is>
      </c>
      <c r="F3126" s="10" t="inlineStr">
        <is>
          <t>Q</t>
        </is>
      </c>
      <c r="G3126" s="10" t="inlineStr">
        <is>
          <t>lower</t>
        </is>
      </c>
      <c r="H3126" s="10" t="n">
        <v>7</v>
      </c>
      <c r="I3126" s="10" t="inlineStr">
        <is>
          <t>Performance ambientali del parco mezzi adibito al servizio - I_CEA</t>
        </is>
      </c>
      <c r="J3126" s="20" t="n"/>
      <c r="K3126" s="20" t="n"/>
      <c r="L3126" s="20" t="n"/>
      <c r="M3126" s="20" t="n"/>
      <c r="N3126" s="21">
        <f>IF($A3126="","",IFERROR(VALUE($J3126),0))</f>
        <v/>
      </c>
      <c r="O3126" s="21">
        <f>IF($A3126="",0,IF(OR($S3126&lt;&gt;1,COUNTA($J3126:$M3126)=0),0,IF(AND(IFERROR(AGGREGATE(15,6,$N$5:$N$6173/(($C$5:$C$6173=$C3126)*($D$5:$D$6173=$D3126)*($S$5:$S$6173=1)*($N$5:$N$6173&gt;0)),1),0)&gt;0,$N3126&gt;0),ROUND($H3126*(IFERROR(AGGREGATE(15,6,$N$5:$N$6173/(($C$5:$C$6173=$C3126)*($D$5:$D$6173=$D3126)*($S$5:$S$6173=1)*($N$5:$N$6173&gt;0)),1),0)/$N3126),4),0)))</f>
        <v/>
      </c>
      <c r="P3126" s="10" t="inlineStr">
        <is>
          <t>indice</t>
        </is>
      </c>
      <c r="Q3126" s="21">
        <f>IF($A3126="","",$A3126&amp;"|"&amp;$C3126)</f>
        <v/>
      </c>
      <c r="R3126" s="21">
        <f>IF($A3126="","",$A3126&amp;"|"&amp;$C3126&amp;"|"&amp;$D3126)</f>
        <v/>
      </c>
      <c r="S3126" s="21">
        <f>IF($A3126="","",IFERROR(INDEX(Offerte!$D$2:$D$200,MATCH($Q3126,Offerte!$L$2:$L$200,0)),0))</f>
        <v/>
      </c>
      <c r="T3126" s="21">
        <f>IF($A3126="","",IFERROR(INDEX(Offerte!$G$2:$G$200,MATCH($Q3126,Offerte!$L$2:$L$200,0)),"NO"))</f>
        <v/>
      </c>
    </row>
    <row r="3127">
      <c r="A3127" s="10">
        <f>IF(Offerte!$A102="","",Offerte!$A102)</f>
        <v/>
      </c>
      <c r="B3127" s="10">
        <f>IF(Offerte!$A102="","",Offerte!$B102)</f>
        <v/>
      </c>
      <c r="C3127" s="10">
        <f>IF(Offerte!$A102="","",Offerte!$C102)</f>
        <v/>
      </c>
      <c r="D3127" s="10" t="inlineStr">
        <is>
          <t>F.2.1</t>
        </is>
      </c>
      <c r="E3127" s="10" t="inlineStr">
        <is>
          <t>F</t>
        </is>
      </c>
      <c r="F3127" s="10" t="inlineStr">
        <is>
          <t>Q</t>
        </is>
      </c>
      <c r="G3127" s="10" t="inlineStr">
        <is>
          <t>higher</t>
        </is>
      </c>
      <c r="H3127" s="10" t="n">
        <v>2</v>
      </c>
      <c r="I3127" s="10" t="inlineStr">
        <is>
          <t>Tasso di copertura del servizio con dispositivi ECO-DRIVER</t>
        </is>
      </c>
      <c r="J3127" s="20" t="n"/>
      <c r="K3127" s="20" t="n"/>
      <c r="L3127" s="20" t="n"/>
      <c r="M3127" s="20" t="n"/>
      <c r="N3127" s="21">
        <f>IF($A3127="","",IFERROR(VALUE($K3127)/VALUE($L3127),IFERROR(VALUE($J3127),0)))</f>
        <v/>
      </c>
      <c r="O3127" s="21">
        <f>IF($A3127="",0,IF(OR($S3127&lt;&gt;1,COUNTA($J3127:$M3127)=0),0,IF(SUMPRODUCT(MAX(($C$5:$C$6173=$C3127)*($D$5:$D$6173=$D3127)*($S$5:$S$6173=1)*IFERROR($N$5:$N$6173*1,0)))&gt;0,ROUND($H3127*($N3127/SUMPRODUCT(MAX(($C$5:$C$6173=$C3127)*($D$5:$D$6173=$D3127)*($S$5:$S$6173=1)*IFERROR($N$5:$N$6173*1,0)))),4),0)))</f>
        <v/>
      </c>
      <c r="P3127" s="10" t="inlineStr">
        <is>
          <t>Autobus attrezzati con dispositivi ECO-DRIVER / Autobus totali in offerta, incluse scorte</t>
        </is>
      </c>
      <c r="Q3127" s="21">
        <f>IF($A3127="","",$A3127&amp;"|"&amp;$C3127)</f>
        <v/>
      </c>
      <c r="R3127" s="21">
        <f>IF($A3127="","",$A3127&amp;"|"&amp;$C3127&amp;"|"&amp;$D3127)</f>
        <v/>
      </c>
      <c r="S3127" s="21">
        <f>IF($A3127="","",IFERROR(INDEX(Offerte!$D$2:$D$200,MATCH($Q3127,Offerte!$L$2:$L$200,0)),0))</f>
        <v/>
      </c>
      <c r="T3127" s="21">
        <f>IF($A3127="","",IFERROR(INDEX(Offerte!$G$2:$G$200,MATCH($Q3127,Offerte!$L$2:$L$200,0)),"NO"))</f>
        <v/>
      </c>
    </row>
    <row r="3128">
      <c r="A3128" s="10">
        <f>IF(Offerte!$A102="","",Offerte!$A102)</f>
        <v/>
      </c>
      <c r="B3128" s="10">
        <f>IF(Offerte!$A102="","",Offerte!$B102)</f>
        <v/>
      </c>
      <c r="C3128" s="10">
        <f>IF(Offerte!$A102="","",Offerte!$C102)</f>
        <v/>
      </c>
      <c r="D3128" s="10" t="inlineStr">
        <is>
          <t>F.3.1</t>
        </is>
      </c>
      <c r="E3128" s="10" t="inlineStr">
        <is>
          <t>F</t>
        </is>
      </c>
      <c r="F3128" s="10" t="inlineStr">
        <is>
          <t>Q</t>
        </is>
      </c>
      <c r="G3128" s="10" t="inlineStr">
        <is>
          <t>higher</t>
        </is>
      </c>
      <c r="H3128" s="10" t="n">
        <v>2</v>
      </c>
      <c r="I3128" s="10" t="inlineStr">
        <is>
          <t>Autoproduzione consumi elettrici per trazione</t>
        </is>
      </c>
      <c r="J3128" s="20" t="n"/>
      <c r="K3128" s="20" t="n"/>
      <c r="L3128" s="20" t="n"/>
      <c r="M3128" s="20" t="n"/>
      <c r="N3128" s="21">
        <f>IF($A3128="","",IFERROR(VALUE($J3128),0))</f>
        <v/>
      </c>
      <c r="O3128" s="21">
        <f>IF($A3128="",0,IF(OR($S3128&lt;&gt;1,COUNTA($J3128:$M3128)=0),0,IF(SUMPRODUCT(MAX(($C$5:$C$6173=$C3128)*($D$5:$D$6173=$D3128)*($S$5:$S$6173=1)*IFERROR($N$5:$N$6173*1,0)))&gt;0,ROUND($H3128*($N3128/SUMPRODUCT(MAX(($C$5:$C$6173=$C3128)*($D$5:$D$6173=$D3128)*($S$5:$S$6173=1)*IFERROR($N$5:$N$6173*1,0)))),4),0)))</f>
        <v/>
      </c>
      <c r="P3128" s="10" t="inlineStr">
        <is>
          <t>kWh/anno</t>
        </is>
      </c>
      <c r="Q3128" s="21">
        <f>IF($A3128="","",$A3128&amp;"|"&amp;$C3128)</f>
        <v/>
      </c>
      <c r="R3128" s="21">
        <f>IF($A3128="","",$A3128&amp;"|"&amp;$C3128&amp;"|"&amp;$D3128)</f>
        <v/>
      </c>
      <c r="S3128" s="21">
        <f>IF($A3128="","",IFERROR(INDEX(Offerte!$D$2:$D$200,MATCH($Q3128,Offerte!$L$2:$L$200,0)),0))</f>
        <v/>
      </c>
      <c r="T3128" s="21">
        <f>IF($A3128="","",IFERROR(INDEX(Offerte!$G$2:$G$200,MATCH($Q3128,Offerte!$L$2:$L$200,0)),"NO"))</f>
        <v/>
      </c>
    </row>
    <row r="3129">
      <c r="A3129" s="10">
        <f>IF(Offerte!$A102="","",Offerte!$A102)</f>
        <v/>
      </c>
      <c r="B3129" s="10">
        <f>IF(Offerte!$A102="","",Offerte!$B102)</f>
        <v/>
      </c>
      <c r="C3129" s="10">
        <f>IF(Offerte!$A102="","",Offerte!$C102)</f>
        <v/>
      </c>
      <c r="D3129" s="10" t="inlineStr">
        <is>
          <t>F.4.1</t>
        </is>
      </c>
      <c r="E3129" s="10" t="inlineStr">
        <is>
          <t>F</t>
        </is>
      </c>
      <c r="F3129" s="10" t="inlineStr">
        <is>
          <t>Q</t>
        </is>
      </c>
      <c r="G3129" s="10" t="inlineStr">
        <is>
          <t>soil</t>
        </is>
      </c>
      <c r="H3129" s="10" t="n">
        <v>2</v>
      </c>
      <c r="I3129" s="10" t="inlineStr">
        <is>
          <t>Indice di consumo di suolo</t>
        </is>
      </c>
      <c r="J3129" s="20" t="n"/>
      <c r="K3129" s="20" t="n"/>
      <c r="L3129" s="20" t="n"/>
      <c r="M3129" s="20" t="n"/>
      <c r="N3129" s="21">
        <f>IF($A3129="","",IFERROR(VALUE($J3129),0))</f>
        <v/>
      </c>
      <c r="O3129" s="21">
        <f>IF($A3129="",0,IF(OR($S3129&lt;&gt;1,COUNTA($J3129:$M3129)=0),0,IF($N3129&lt;=0,$H3129,IF(SUMPRODUCT(MAX(($C$5:$C$6173=$C3129)*($D$5:$D$6173=$D3129)*($S$5:$S$6173=1)*IFERROR($N$5:$N$6173*1,0)))&gt;0,ROUND($H3129*((SUMPRODUCT(MAX(($C$5:$C$6173=$C3129)*($D$5:$D$6173=$D3129)*($S$5:$S$6173=1)*IFERROR($N$5:$N$6173*1,0)))-$N3129)/SUMPRODUCT(MAX(($C$5:$C$6173=$C3129)*($D$5:$D$6173=$D3129)*($S$5:$S$6173=1)*IFERROR($N$5:$N$6173*1,0)))),4),0))))</f>
        <v/>
      </c>
      <c r="P3129" s="10" t="inlineStr">
        <is>
          <t>m2</t>
        </is>
      </c>
      <c r="Q3129" s="21">
        <f>IF($A3129="","",$A3129&amp;"|"&amp;$C3129)</f>
        <v/>
      </c>
      <c r="R3129" s="21">
        <f>IF($A3129="","",$A3129&amp;"|"&amp;$C3129&amp;"|"&amp;$D3129)</f>
        <v/>
      </c>
      <c r="S3129" s="21">
        <f>IF($A3129="","",IFERROR(INDEX(Offerte!$D$2:$D$200,MATCH($Q3129,Offerte!$L$2:$L$200,0)),0))</f>
        <v/>
      </c>
      <c r="T3129" s="21">
        <f>IF($A3129="","",IFERROR(INDEX(Offerte!$G$2:$G$200,MATCH($Q3129,Offerte!$L$2:$L$200,0)),"NO"))</f>
        <v/>
      </c>
    </row>
    <row r="3130">
      <c r="A3130" s="10">
        <f>IF(Offerte!$A102="","",Offerte!$A102)</f>
        <v/>
      </c>
      <c r="B3130" s="10">
        <f>IF(Offerte!$A102="","",Offerte!$B102)</f>
        <v/>
      </c>
      <c r="C3130" s="10">
        <f>IF(Offerte!$A102="","",Offerte!$C102)</f>
        <v/>
      </c>
      <c r="D3130" s="10" t="inlineStr">
        <is>
          <t>F.5.1</t>
        </is>
      </c>
      <c r="E3130" s="10" t="inlineStr">
        <is>
          <t>F</t>
        </is>
      </c>
      <c r="F3130" s="10" t="inlineStr">
        <is>
          <t>T</t>
        </is>
      </c>
      <c r="G3130" s="10" t="inlineStr">
        <is>
          <t>tabular</t>
        </is>
      </c>
      <c r="H3130" s="10" t="n">
        <v>1</v>
      </c>
      <c r="I3130" s="10" t="inlineStr">
        <is>
          <t>Rendicontazione di sostenibilità ambientale</t>
        </is>
      </c>
      <c r="J3130" s="20" t="n"/>
      <c r="K3130" s="20" t="n"/>
      <c r="L3130" s="20" t="n"/>
      <c r="M3130" s="20" t="n"/>
      <c r="N3130" s="21">
        <f>IF($A3130="","",IF(IFERROR(VALUE($M3130),0)=1,1,0))</f>
        <v/>
      </c>
      <c r="O3130" s="21">
        <f>IF($A3130="",0,IF(OR($S3130&lt;&gt;1,COUNTA($J3130:$M3130)=0),0,IF($N3130=1,$H3130,0)))</f>
        <v/>
      </c>
      <c r="P3130" s="10" t="inlineStr">
        <is>
          <t>sì/no</t>
        </is>
      </c>
      <c r="Q3130" s="21">
        <f>IF($A3130="","",$A3130&amp;"|"&amp;$C3130)</f>
        <v/>
      </c>
      <c r="R3130" s="21">
        <f>IF($A3130="","",$A3130&amp;"|"&amp;$C3130&amp;"|"&amp;$D3130)</f>
        <v/>
      </c>
      <c r="S3130" s="21">
        <f>IF($A3130="","",IFERROR(INDEX(Offerte!$D$2:$D$200,MATCH($Q3130,Offerte!$L$2:$L$200,0)),0))</f>
        <v/>
      </c>
      <c r="T3130" s="21">
        <f>IF($A3130="","",IFERROR(INDEX(Offerte!$G$2:$G$200,MATCH($Q3130,Offerte!$L$2:$L$200,0)),"NO"))</f>
        <v/>
      </c>
    </row>
    <row r="3131">
      <c r="A3131" s="10">
        <f>IF(Offerte!$A102="","",Offerte!$A102)</f>
        <v/>
      </c>
      <c r="B3131" s="10">
        <f>IF(Offerte!$A102="","",Offerte!$B102)</f>
        <v/>
      </c>
      <c r="C3131" s="10">
        <f>IF(Offerte!$A102="","",Offerte!$C102)</f>
        <v/>
      </c>
      <c r="D3131" s="10" t="inlineStr">
        <is>
          <t>G.1.1</t>
        </is>
      </c>
      <c r="E3131" s="10" t="inlineStr">
        <is>
          <t>G</t>
        </is>
      </c>
      <c r="F3131" s="10" t="inlineStr">
        <is>
          <t>D</t>
        </is>
      </c>
      <c r="G3131" s="10" t="inlineStr">
        <is>
          <t>discretionary</t>
        </is>
      </c>
      <c r="H3131" s="10" t="n">
        <v>2</v>
      </c>
      <c r="I3131" s="10" t="inlineStr">
        <is>
          <t>Qualità del progetto di centrale di controllo aziendale</t>
        </is>
      </c>
      <c r="J3131" s="20" t="n"/>
      <c r="K3131" s="20" t="n"/>
      <c r="L3131" s="20" t="n"/>
      <c r="M3131" s="20" t="n"/>
      <c r="N3131" s="21">
        <f>IF($A3131="","",MAX(0,MIN(1,IFERROR(VALUE($M3131),0))))</f>
        <v/>
      </c>
      <c r="O3131" s="21">
        <f>IF($A3131="",0,IF(OR($S3131&lt;&gt;1,COUNTA($J3131:$M3131)=0),0,IF(SUMPRODUCT(MAX(($C$5:$C$6173=$C3131)*($D$5:$D$6173=$D3131)*($S$5:$S$6173=1)*IFERROR($N$5:$N$6173*1,0)))&gt;0,ROUND($H3131*($N3131/SUMPRODUCT(MAX(($C$5:$C$6173=$C3131)*($D$5:$D$6173=$D3131)*($S$5:$S$6173=1)*IFERROR($N$5:$N$6173*1,0)))),4),0)))</f>
        <v/>
      </c>
      <c r="P3131" s="10" t="inlineStr">
        <is>
          <t>coeff.</t>
        </is>
      </c>
      <c r="Q3131" s="21">
        <f>IF($A3131="","",$A3131&amp;"|"&amp;$C3131)</f>
        <v/>
      </c>
      <c r="R3131" s="21">
        <f>IF($A3131="","",$A3131&amp;"|"&amp;$C3131&amp;"|"&amp;$D3131)</f>
        <v/>
      </c>
      <c r="S3131" s="21">
        <f>IF($A3131="","",IFERROR(INDEX(Offerte!$D$2:$D$200,MATCH($Q3131,Offerte!$L$2:$L$200,0)),0))</f>
        <v/>
      </c>
      <c r="T3131" s="21">
        <f>IF($A3131="","",IFERROR(INDEX(Offerte!$G$2:$G$200,MATCH($Q3131,Offerte!$L$2:$L$200,0)),"NO"))</f>
        <v/>
      </c>
    </row>
    <row r="3132">
      <c r="A3132" s="10">
        <f>IF(Offerte!$A102="","",Offerte!$A102)</f>
        <v/>
      </c>
      <c r="B3132" s="10">
        <f>IF(Offerte!$A102="","",Offerte!$B102)</f>
        <v/>
      </c>
      <c r="C3132" s="10">
        <f>IF(Offerte!$A102="","",Offerte!$C102)</f>
        <v/>
      </c>
      <c r="D3132" s="10" t="inlineStr">
        <is>
          <t>G.2.1</t>
        </is>
      </c>
      <c r="E3132" s="10" t="inlineStr">
        <is>
          <t>G</t>
        </is>
      </c>
      <c r="F3132" s="10" t="inlineStr">
        <is>
          <t>T</t>
        </is>
      </c>
      <c r="G3132" s="10" t="inlineStr">
        <is>
          <t>tabular</t>
        </is>
      </c>
      <c r="H3132" s="10" t="n">
        <v>1</v>
      </c>
      <c r="I3132" s="10" t="inlineStr">
        <is>
          <t>Certificazione ISO 45001</t>
        </is>
      </c>
      <c r="J3132" s="20" t="n"/>
      <c r="K3132" s="20" t="n"/>
      <c r="L3132" s="20" t="n"/>
      <c r="M3132" s="20" t="n"/>
      <c r="N3132" s="21">
        <f>IF($A3132="","",IF(IFERROR(VALUE($M3132),0)=1,1,0))</f>
        <v/>
      </c>
      <c r="O3132" s="21">
        <f>IF($A3132="",0,IF(OR($S3132&lt;&gt;1,COUNTA($J3132:$M3132)=0),0,IF($N3132=1,$H3132,0)))</f>
        <v/>
      </c>
      <c r="P3132" s="10" t="inlineStr">
        <is>
          <t>sì/no</t>
        </is>
      </c>
      <c r="Q3132" s="21">
        <f>IF($A3132="","",$A3132&amp;"|"&amp;$C3132)</f>
        <v/>
      </c>
      <c r="R3132" s="21">
        <f>IF($A3132="","",$A3132&amp;"|"&amp;$C3132&amp;"|"&amp;$D3132)</f>
        <v/>
      </c>
      <c r="S3132" s="21">
        <f>IF($A3132="","",IFERROR(INDEX(Offerte!$D$2:$D$200,MATCH($Q3132,Offerte!$L$2:$L$200,0)),0))</f>
        <v/>
      </c>
      <c r="T3132" s="21">
        <f>IF($A3132="","",IFERROR(INDEX(Offerte!$G$2:$G$200,MATCH($Q3132,Offerte!$L$2:$L$200,0)),"NO"))</f>
        <v/>
      </c>
    </row>
    <row r="3133">
      <c r="A3133" s="10">
        <f>IF(Offerte!$A102="","",Offerte!$A102)</f>
        <v/>
      </c>
      <c r="B3133" s="10">
        <f>IF(Offerte!$A102="","",Offerte!$B102)</f>
        <v/>
      </c>
      <c r="C3133" s="10">
        <f>IF(Offerte!$A102="","",Offerte!$C102)</f>
        <v/>
      </c>
      <c r="D3133" s="10" t="inlineStr">
        <is>
          <t>G.3.1</t>
        </is>
      </c>
      <c r="E3133" s="10" t="inlineStr">
        <is>
          <t>G</t>
        </is>
      </c>
      <c r="F3133" s="10" t="inlineStr">
        <is>
          <t>T</t>
        </is>
      </c>
      <c r="G3133" s="10" t="inlineStr">
        <is>
          <t>tabular</t>
        </is>
      </c>
      <c r="H3133" s="10" t="n">
        <v>1</v>
      </c>
      <c r="I3133" s="10" t="inlineStr">
        <is>
          <t>Certificazioni di responsabilità sociale</t>
        </is>
      </c>
      <c r="J3133" s="20" t="n"/>
      <c r="K3133" s="20" t="n"/>
      <c r="L3133" s="20" t="n"/>
      <c r="M3133" s="20" t="n"/>
      <c r="N3133" s="21">
        <f>IF($A3133="","",IF(IFERROR(VALUE($M3133),0)=1,1,0))</f>
        <v/>
      </c>
      <c r="O3133" s="21">
        <f>IF($A3133="",0,IF(OR($S3133&lt;&gt;1,COUNTA($J3133:$M3133)=0),0,IF($N3133=1,$H3133,0)))</f>
        <v/>
      </c>
      <c r="P3133" s="10" t="inlineStr">
        <is>
          <t>sì/no</t>
        </is>
      </c>
      <c r="Q3133" s="21">
        <f>IF($A3133="","",$A3133&amp;"|"&amp;$C3133)</f>
        <v/>
      </c>
      <c r="R3133" s="21">
        <f>IF($A3133="","",$A3133&amp;"|"&amp;$C3133&amp;"|"&amp;$D3133)</f>
        <v/>
      </c>
      <c r="S3133" s="21">
        <f>IF($A3133="","",IFERROR(INDEX(Offerte!$D$2:$D$200,MATCH($Q3133,Offerte!$L$2:$L$200,0)),0))</f>
        <v/>
      </c>
      <c r="T3133" s="21">
        <f>IF($A3133="","",IFERROR(INDEX(Offerte!$G$2:$G$200,MATCH($Q3133,Offerte!$L$2:$L$200,0)),"NO"))</f>
        <v/>
      </c>
    </row>
    <row r="3134">
      <c r="A3134" s="10">
        <f>IF(Offerte!$A102="","",Offerte!$A102)</f>
        <v/>
      </c>
      <c r="B3134" s="10">
        <f>IF(Offerte!$A102="","",Offerte!$B102)</f>
        <v/>
      </c>
      <c r="C3134" s="10">
        <f>IF(Offerte!$A102="","",Offerte!$C102)</f>
        <v/>
      </c>
      <c r="D3134" s="10" t="inlineStr">
        <is>
          <t>G.4.1</t>
        </is>
      </c>
      <c r="E3134" s="10" t="inlineStr">
        <is>
          <t>G</t>
        </is>
      </c>
      <c r="F3134" s="10" t="inlineStr">
        <is>
          <t>D</t>
        </is>
      </c>
      <c r="G3134" s="10" t="inlineStr">
        <is>
          <t>discretionary</t>
        </is>
      </c>
      <c r="H3134" s="10" t="n">
        <v>2</v>
      </c>
      <c r="I3134" s="10" t="inlineStr">
        <is>
          <t>Qualità del piano di formazione del personale</t>
        </is>
      </c>
      <c r="J3134" s="20" t="n"/>
      <c r="K3134" s="20" t="n"/>
      <c r="L3134" s="20" t="n"/>
      <c r="M3134" s="20" t="n"/>
      <c r="N3134" s="21">
        <f>IF($A3134="","",MAX(0,MIN(1,IFERROR(VALUE($M3134),0))))</f>
        <v/>
      </c>
      <c r="O3134" s="21">
        <f>IF($A3134="",0,IF(OR($S3134&lt;&gt;1,COUNTA($J3134:$M3134)=0),0,IF(SUMPRODUCT(MAX(($C$5:$C$6173=$C3134)*($D$5:$D$6173=$D3134)*($S$5:$S$6173=1)*IFERROR($N$5:$N$6173*1,0)))&gt;0,ROUND($H3134*($N3134/SUMPRODUCT(MAX(($C$5:$C$6173=$C3134)*($D$5:$D$6173=$D3134)*($S$5:$S$6173=1)*IFERROR($N$5:$N$6173*1,0)))),4),0)))</f>
        <v/>
      </c>
      <c r="P3134" s="10" t="inlineStr">
        <is>
          <t>coeff.</t>
        </is>
      </c>
      <c r="Q3134" s="21">
        <f>IF($A3134="","",$A3134&amp;"|"&amp;$C3134)</f>
        <v/>
      </c>
      <c r="R3134" s="21">
        <f>IF($A3134="","",$A3134&amp;"|"&amp;$C3134&amp;"|"&amp;$D3134)</f>
        <v/>
      </c>
      <c r="S3134" s="21">
        <f>IF($A3134="","",IFERROR(INDEX(Offerte!$D$2:$D$200,MATCH($Q3134,Offerte!$L$2:$L$200,0)),0))</f>
        <v/>
      </c>
      <c r="T3134" s="21">
        <f>IF($A3134="","",IFERROR(INDEX(Offerte!$G$2:$G$200,MATCH($Q3134,Offerte!$L$2:$L$200,0)),"NO"))</f>
        <v/>
      </c>
    </row>
    <row r="3135">
      <c r="A3135" s="10">
        <f>IF(Offerte!$A102="","",Offerte!$A102)</f>
        <v/>
      </c>
      <c r="B3135" s="10">
        <f>IF(Offerte!$A102="","",Offerte!$B102)</f>
        <v/>
      </c>
      <c r="C3135" s="10">
        <f>IF(Offerte!$A102="","",Offerte!$C102)</f>
        <v/>
      </c>
      <c r="D3135" s="10" t="inlineStr">
        <is>
          <t>G.5.1</t>
        </is>
      </c>
      <c r="E3135" s="10" t="inlineStr">
        <is>
          <t>G</t>
        </is>
      </c>
      <c r="F3135" s="10" t="inlineStr">
        <is>
          <t>T</t>
        </is>
      </c>
      <c r="G3135" s="10" t="inlineStr">
        <is>
          <t>tabular</t>
        </is>
      </c>
      <c r="H3135" s="10" t="n">
        <v>1</v>
      </c>
      <c r="I3135" s="10" t="inlineStr">
        <is>
          <t>Impegno al mantenimento delle garanzie del contratto di secondo livello del gestore uscente</t>
        </is>
      </c>
      <c r="J3135" s="20" t="n"/>
      <c r="K3135" s="20" t="n"/>
      <c r="L3135" s="20" t="n"/>
      <c r="M3135" s="20" t="n"/>
      <c r="N3135" s="21">
        <f>IF($A3135="","",IF(IFERROR(VALUE($M3135),0)=1,1,0))</f>
        <v/>
      </c>
      <c r="O3135" s="21">
        <f>IF($A3135="",0,IF(OR($S3135&lt;&gt;1,COUNTA($J3135:$M3135)=0),0,IF($N3135=1,$H3135,0)))</f>
        <v/>
      </c>
      <c r="P3135" s="10" t="inlineStr">
        <is>
          <t>sì/no</t>
        </is>
      </c>
      <c r="Q3135" s="21">
        <f>IF($A3135="","",$A3135&amp;"|"&amp;$C3135)</f>
        <v/>
      </c>
      <c r="R3135" s="21">
        <f>IF($A3135="","",$A3135&amp;"|"&amp;$C3135&amp;"|"&amp;$D3135)</f>
        <v/>
      </c>
      <c r="S3135" s="21">
        <f>IF($A3135="","",IFERROR(INDEX(Offerte!$D$2:$D$200,MATCH($Q3135,Offerte!$L$2:$L$200,0)),0))</f>
        <v/>
      </c>
      <c r="T3135" s="21">
        <f>IF($A3135="","",IFERROR(INDEX(Offerte!$G$2:$G$200,MATCH($Q3135,Offerte!$L$2:$L$200,0)),"NO"))</f>
        <v/>
      </c>
    </row>
    <row r="3136">
      <c r="A3136" s="10">
        <f>IF(Offerte!$A103="","",Offerte!$A103)</f>
        <v/>
      </c>
      <c r="B3136" s="10">
        <f>IF(Offerte!$A103="","",Offerte!$B103)</f>
        <v/>
      </c>
      <c r="C3136" s="10">
        <f>IF(Offerte!$A103="","",Offerte!$C103)</f>
        <v/>
      </c>
      <c r="D3136" s="10" t="inlineStr">
        <is>
          <t>A.1.1</t>
        </is>
      </c>
      <c r="E3136" s="10" t="inlineStr">
        <is>
          <t>A</t>
        </is>
      </c>
      <c r="F3136" s="10" t="inlineStr">
        <is>
          <t>Q</t>
        </is>
      </c>
      <c r="G3136" s="10" t="inlineStr">
        <is>
          <t>higher</t>
        </is>
      </c>
      <c r="H3136" s="10" t="n">
        <v>3</v>
      </c>
      <c r="I3136" s="10" t="inlineStr">
        <is>
          <t>Tasso aggiuntivo di corse controllate</t>
        </is>
      </c>
      <c r="J3136" s="20" t="n"/>
      <c r="K3136" s="20" t="n"/>
      <c r="L3136" s="20" t="n"/>
      <c r="M3136" s="20" t="n"/>
      <c r="N3136" s="21">
        <f>IF($A3136="","",IFERROR(VALUE($K3136)/VALUE($L3136)*100,IFERROR(VALUE($J3136),0)))</f>
        <v/>
      </c>
      <c r="O3136" s="21">
        <f>IF($A3136="",0,IF(OR($S3136&lt;&gt;1,COUNTA($J3136:$M3136)=0),0,IF(SUMPRODUCT(MAX(($C$5:$C$6173=$C3136)*($D$5:$D$6173=$D3136)*($S$5:$S$6173=1)*IFERROR($N$5:$N$6173*1,0)))&gt;0,ROUND($H3136*($N3136/SUMPRODUCT(MAX(($C$5:$C$6173=$C3136)*($D$5:$D$6173=$D3136)*($S$5:$S$6173=1)*IFERROR($N$5:$N$6173*1,0)))),4),0)))</f>
        <v/>
      </c>
      <c r="P3136" s="10" t="inlineStr">
        <is>
          <t>Corse controllate annue / Corse programmate annue</t>
        </is>
      </c>
      <c r="Q3136" s="21">
        <f>IF($A3136="","",$A3136&amp;"|"&amp;$C3136)</f>
        <v/>
      </c>
      <c r="R3136" s="21">
        <f>IF($A3136="","",$A3136&amp;"|"&amp;$C3136&amp;"|"&amp;$D3136)</f>
        <v/>
      </c>
      <c r="S3136" s="21">
        <f>IF($A3136="","",IFERROR(INDEX(Offerte!$D$2:$D$200,MATCH($Q3136,Offerte!$L$2:$L$200,0)),0))</f>
        <v/>
      </c>
      <c r="T3136" s="21">
        <f>IF($A3136="","",IFERROR(INDEX(Offerte!$G$2:$G$200,MATCH($Q3136,Offerte!$L$2:$L$200,0)),"NO"))</f>
        <v/>
      </c>
    </row>
    <row r="3137">
      <c r="A3137" s="10">
        <f>IF(Offerte!$A103="","",Offerte!$A103)</f>
        <v/>
      </c>
      <c r="B3137" s="10">
        <f>IF(Offerte!$A103="","",Offerte!$B103)</f>
        <v/>
      </c>
      <c r="C3137" s="10">
        <f>IF(Offerte!$A103="","",Offerte!$C103)</f>
        <v/>
      </c>
      <c r="D3137" s="10" t="inlineStr">
        <is>
          <t>A.1.2</t>
        </is>
      </c>
      <c r="E3137" s="10" t="inlineStr">
        <is>
          <t>A</t>
        </is>
      </c>
      <c r="F3137" s="10" t="inlineStr">
        <is>
          <t>Q</t>
        </is>
      </c>
      <c r="G3137" s="10" t="inlineStr">
        <is>
          <t>higher</t>
        </is>
      </c>
      <c r="H3137" s="10" t="n">
        <v>4</v>
      </c>
      <c r="I3137" s="10" t="inlineStr">
        <is>
          <t>Numero aggiuntivo di passeggeri controllati</t>
        </is>
      </c>
      <c r="J3137" s="20" t="n"/>
      <c r="K3137" s="20" t="n"/>
      <c r="L3137" s="20" t="n"/>
      <c r="M3137" s="20" t="n"/>
      <c r="N3137" s="21">
        <f>IF($A3137="","",IFERROR(VALUE($J3137),0))</f>
        <v/>
      </c>
      <c r="O3137" s="21">
        <f>IF($A3137="",0,IF(OR($S3137&lt;&gt;1,COUNTA($J3137:$M3137)=0),0,IF(SUMPRODUCT(MAX(($C$5:$C$6173=$C3137)*($D$5:$D$6173=$D3137)*($S$5:$S$6173=1)*IFERROR($N$5:$N$6173*1,0)))&gt;0,ROUND($H3137*($N3137/SUMPRODUCT(MAX(($C$5:$C$6173=$C3137)*($D$5:$D$6173=$D3137)*($S$5:$S$6173=1)*IFERROR($N$5:$N$6173*1,0)))),4),0)))</f>
        <v/>
      </c>
      <c r="P3137" s="10" t="inlineStr">
        <is>
          <t>passeggeri/anno</t>
        </is>
      </c>
      <c r="Q3137" s="21">
        <f>IF($A3137="","",$A3137&amp;"|"&amp;$C3137)</f>
        <v/>
      </c>
      <c r="R3137" s="21">
        <f>IF($A3137="","",$A3137&amp;"|"&amp;$C3137&amp;"|"&amp;$D3137)</f>
        <v/>
      </c>
      <c r="S3137" s="21">
        <f>IF($A3137="","",IFERROR(INDEX(Offerte!$D$2:$D$200,MATCH($Q3137,Offerte!$L$2:$L$200,0)),0))</f>
        <v/>
      </c>
      <c r="T3137" s="21">
        <f>IF($A3137="","",IFERROR(INDEX(Offerte!$G$2:$G$200,MATCH($Q3137,Offerte!$L$2:$L$200,0)),"NO"))</f>
        <v/>
      </c>
    </row>
    <row r="3138">
      <c r="A3138" s="10">
        <f>IF(Offerte!$A103="","",Offerte!$A103)</f>
        <v/>
      </c>
      <c r="B3138" s="10">
        <f>IF(Offerte!$A103="","",Offerte!$B103)</f>
        <v/>
      </c>
      <c r="C3138" s="10">
        <f>IF(Offerte!$A103="","",Offerte!$C103)</f>
        <v/>
      </c>
      <c r="D3138" s="10" t="inlineStr">
        <is>
          <t>B.1.1</t>
        </is>
      </c>
      <c r="E3138" s="10" t="inlineStr">
        <is>
          <t>B</t>
        </is>
      </c>
      <c r="F3138" s="10" t="inlineStr">
        <is>
          <t>Q</t>
        </is>
      </c>
      <c r="G3138" s="10" t="inlineStr">
        <is>
          <t>higher</t>
        </is>
      </c>
      <c r="H3138" s="10" t="n">
        <v>3</v>
      </c>
      <c r="I3138" s="10" t="inlineStr">
        <is>
          <t>Incremento dei posti offerti nelle fasce di punta</t>
        </is>
      </c>
      <c r="J3138" s="20" t="n"/>
      <c r="K3138" s="20" t="n"/>
      <c r="L3138" s="20" t="n"/>
      <c r="M3138" s="20" t="n"/>
      <c r="N3138" s="21">
        <f>IF($A3138="","",IFERROR(VALUE($J3138),0))</f>
        <v/>
      </c>
      <c r="O3138" s="21">
        <f>IF($A3138="",0,IF(OR($S3138&lt;&gt;1,COUNTA($J3138:$M3138)=0),0,IF(SUMPRODUCT(MAX(($C$5:$C$6173=$C3138)*($D$5:$D$6173=$D3138)*($S$5:$S$6173=1)*IFERROR($N$5:$N$6173*1,0)))&gt;0,ROUND($H3138*($N3138/SUMPRODUCT(MAX(($C$5:$C$6173=$C3138)*($D$5:$D$6173=$D3138)*($S$5:$S$6173=1)*IFERROR($N$5:$N$6173*1,0)))),4),0)))</f>
        <v/>
      </c>
      <c r="P3138" s="10" t="inlineStr">
        <is>
          <t>posti*km</t>
        </is>
      </c>
      <c r="Q3138" s="21">
        <f>IF($A3138="","",$A3138&amp;"|"&amp;$C3138)</f>
        <v/>
      </c>
      <c r="R3138" s="21">
        <f>IF($A3138="","",$A3138&amp;"|"&amp;$C3138&amp;"|"&amp;$D3138)</f>
        <v/>
      </c>
      <c r="S3138" s="21">
        <f>IF($A3138="","",IFERROR(INDEX(Offerte!$D$2:$D$200,MATCH($Q3138,Offerte!$L$2:$L$200,0)),0))</f>
        <v/>
      </c>
      <c r="T3138" s="21">
        <f>IF($A3138="","",IFERROR(INDEX(Offerte!$G$2:$G$200,MATCH($Q3138,Offerte!$L$2:$L$200,0)),"NO"))</f>
        <v/>
      </c>
    </row>
    <row r="3139">
      <c r="A3139" s="10">
        <f>IF(Offerte!$A103="","",Offerte!$A103)</f>
        <v/>
      </c>
      <c r="B3139" s="10">
        <f>IF(Offerte!$A103="","",Offerte!$B103)</f>
        <v/>
      </c>
      <c r="C3139" s="10">
        <f>IF(Offerte!$A103="","",Offerte!$C103)</f>
        <v/>
      </c>
      <c r="D3139" s="10" t="inlineStr">
        <is>
          <t>B.2.1</t>
        </is>
      </c>
      <c r="E3139" s="10" t="inlineStr">
        <is>
          <t>B</t>
        </is>
      </c>
      <c r="F3139" s="10" t="inlineStr">
        <is>
          <t>Q</t>
        </is>
      </c>
      <c r="G3139" s="10" t="inlineStr">
        <is>
          <t>higher</t>
        </is>
      </c>
      <c r="H3139" s="10" t="n">
        <v>4</v>
      </c>
      <c r="I3139" s="10" t="inlineStr">
        <is>
          <t>Corse aggiuntive nell'arco giornaliero base</t>
        </is>
      </c>
      <c r="J3139" s="20" t="n"/>
      <c r="K3139" s="20" t="n"/>
      <c r="L3139" s="20" t="n"/>
      <c r="M3139" s="20" t="n"/>
      <c r="N3139" s="21">
        <f>IF($A3139="","",IFERROR(VALUE($J3139),0))</f>
        <v/>
      </c>
      <c r="O3139" s="21">
        <f>IF($A3139="",0,IF(OR($S3139&lt;&gt;1,COUNTA($J3139:$M3139)=0),0,IF(SUMPRODUCT(MAX(($C$5:$C$6173=$C3139)*($D$5:$D$6173=$D3139)*($S$5:$S$6173=1)*IFERROR($N$5:$N$6173*1,0)))&gt;0,ROUND($H3139*($N3139/SUMPRODUCT(MAX(($C$5:$C$6173=$C3139)*($D$5:$D$6173=$D3139)*($S$5:$S$6173=1)*IFERROR($N$5:$N$6173*1,0)))),4),0)))</f>
        <v/>
      </c>
      <c r="P3139" s="10" t="inlineStr">
        <is>
          <t>corse</t>
        </is>
      </c>
      <c r="Q3139" s="21">
        <f>IF($A3139="","",$A3139&amp;"|"&amp;$C3139)</f>
        <v/>
      </c>
      <c r="R3139" s="21">
        <f>IF($A3139="","",$A3139&amp;"|"&amp;$C3139&amp;"|"&amp;$D3139)</f>
        <v/>
      </c>
      <c r="S3139" s="21">
        <f>IF($A3139="","",IFERROR(INDEX(Offerte!$D$2:$D$200,MATCH($Q3139,Offerte!$L$2:$L$200,0)),0))</f>
        <v/>
      </c>
      <c r="T3139" s="21">
        <f>IF($A3139="","",IFERROR(INDEX(Offerte!$G$2:$G$200,MATCH($Q3139,Offerte!$L$2:$L$200,0)),"NO"))</f>
        <v/>
      </c>
    </row>
    <row r="3140">
      <c r="A3140" s="10">
        <f>IF(Offerte!$A103="","",Offerte!$A103)</f>
        <v/>
      </c>
      <c r="B3140" s="10">
        <f>IF(Offerte!$A103="","",Offerte!$B103)</f>
        <v/>
      </c>
      <c r="C3140" s="10">
        <f>IF(Offerte!$A103="","",Offerte!$C103)</f>
        <v/>
      </c>
      <c r="D3140" s="10" t="inlineStr">
        <is>
          <t>B.3.1</t>
        </is>
      </c>
      <c r="E3140" s="10" t="inlineStr">
        <is>
          <t>B</t>
        </is>
      </c>
      <c r="F3140" s="10" t="inlineStr">
        <is>
          <t>Q</t>
        </is>
      </c>
      <c r="G3140" s="10" t="inlineStr">
        <is>
          <t>higher</t>
        </is>
      </c>
      <c r="H3140" s="10" t="n">
        <v>2</v>
      </c>
      <c r="I3140" s="10" t="inlineStr">
        <is>
          <t>Numero di corse aggiuntive per allungamento dell'arco di servizio giornaliero nelle fasce serali</t>
        </is>
      </c>
      <c r="J3140" s="20" t="n"/>
      <c r="K3140" s="20" t="n"/>
      <c r="L3140" s="20" t="n"/>
      <c r="M3140" s="20" t="n"/>
      <c r="N3140" s="21">
        <f>IF($A3140="","",IFERROR(VALUE($J3140),0))</f>
        <v/>
      </c>
      <c r="O3140" s="21">
        <f>IF($A3140="",0,IF(OR($S3140&lt;&gt;1,COUNTA($J3140:$M3140)=0),0,IF(SUMPRODUCT(MAX(($C$5:$C$6173=$C3140)*($D$5:$D$6173=$D3140)*($S$5:$S$6173=1)*IFERROR($N$5:$N$6173*1,0)))&gt;0,ROUND($H3140*($N3140/SUMPRODUCT(MAX(($C$5:$C$6173=$C3140)*($D$5:$D$6173=$D3140)*($S$5:$S$6173=1)*IFERROR($N$5:$N$6173*1,0)))),4),0)))</f>
        <v/>
      </c>
      <c r="P3140" s="10" t="inlineStr">
        <is>
          <t>corse</t>
        </is>
      </c>
      <c r="Q3140" s="21">
        <f>IF($A3140="","",$A3140&amp;"|"&amp;$C3140)</f>
        <v/>
      </c>
      <c r="R3140" s="21">
        <f>IF($A3140="","",$A3140&amp;"|"&amp;$C3140&amp;"|"&amp;$D3140)</f>
        <v/>
      </c>
      <c r="S3140" s="21">
        <f>IF($A3140="","",IFERROR(INDEX(Offerte!$D$2:$D$200,MATCH($Q3140,Offerte!$L$2:$L$200,0)),0))</f>
        <v/>
      </c>
      <c r="T3140" s="21">
        <f>IF($A3140="","",IFERROR(INDEX(Offerte!$G$2:$G$200,MATCH($Q3140,Offerte!$L$2:$L$200,0)),"NO"))</f>
        <v/>
      </c>
    </row>
    <row r="3141">
      <c r="A3141" s="10">
        <f>IF(Offerte!$A103="","",Offerte!$A103)</f>
        <v/>
      </c>
      <c r="B3141" s="10">
        <f>IF(Offerte!$A103="","",Offerte!$B103)</f>
        <v/>
      </c>
      <c r="C3141" s="10">
        <f>IF(Offerte!$A103="","",Offerte!$C103)</f>
        <v/>
      </c>
      <c r="D3141" s="10" t="inlineStr">
        <is>
          <t>B.4.1</t>
        </is>
      </c>
      <c r="E3141" s="10" t="inlineStr">
        <is>
          <t>B</t>
        </is>
      </c>
      <c r="F3141" s="10" t="inlineStr">
        <is>
          <t>Q</t>
        </is>
      </c>
      <c r="G3141" s="10" t="inlineStr">
        <is>
          <t>higher</t>
        </is>
      </c>
      <c r="H3141" s="10" t="n">
        <v>3</v>
      </c>
      <c r="I3141" s="10" t="inlineStr">
        <is>
          <t>Percorrenze aggiuntive offerte nel Programma d'esercizio delle prime due fasi attuative</t>
        </is>
      </c>
      <c r="J3141" s="20" t="n"/>
      <c r="K3141" s="20" t="n"/>
      <c r="L3141" s="20" t="n"/>
      <c r="M3141" s="20" t="n"/>
      <c r="N3141" s="21">
        <f>IF($A3141="","",IFERROR(VALUE($J3141),0))</f>
        <v/>
      </c>
      <c r="O3141" s="21">
        <f>IF($A3141="",0,IF(OR($S3141&lt;&gt;1,COUNTA($J3141:$M3141)=0),0,IF(SUMPRODUCT(MAX(($C$5:$C$6173=$C3141)*($D$5:$D$6173=$D3141)*($S$5:$S$6173=1)*IFERROR($N$5:$N$6173*1,0)))&gt;0,ROUND($H3141*($N3141/SUMPRODUCT(MAX(($C$5:$C$6173=$C3141)*($D$5:$D$6173=$D3141)*($S$5:$S$6173=1)*IFERROR($N$5:$N$6173*1,0)))),4),0)))</f>
        <v/>
      </c>
      <c r="P3141" s="10" t="inlineStr">
        <is>
          <t>vett*km</t>
        </is>
      </c>
      <c r="Q3141" s="21">
        <f>IF($A3141="","",$A3141&amp;"|"&amp;$C3141)</f>
        <v/>
      </c>
      <c r="R3141" s="21">
        <f>IF($A3141="","",$A3141&amp;"|"&amp;$C3141&amp;"|"&amp;$D3141)</f>
        <v/>
      </c>
      <c r="S3141" s="21">
        <f>IF($A3141="","",IFERROR(INDEX(Offerte!$D$2:$D$200,MATCH($Q3141,Offerte!$L$2:$L$200,0)),0))</f>
        <v/>
      </c>
      <c r="T3141" s="21">
        <f>IF($A3141="","",IFERROR(INDEX(Offerte!$G$2:$G$200,MATCH($Q3141,Offerte!$L$2:$L$200,0)),"NO"))</f>
        <v/>
      </c>
    </row>
    <row r="3142">
      <c r="A3142" s="10">
        <f>IF(Offerte!$A103="","",Offerte!$A103)</f>
        <v/>
      </c>
      <c r="B3142" s="10">
        <f>IF(Offerte!$A103="","",Offerte!$B103)</f>
        <v/>
      </c>
      <c r="C3142" s="10">
        <f>IF(Offerte!$A103="","",Offerte!$C103)</f>
        <v/>
      </c>
      <c r="D3142" s="10" t="inlineStr">
        <is>
          <t>B.5.1</t>
        </is>
      </c>
      <c r="E3142" s="10" t="inlineStr">
        <is>
          <t>B</t>
        </is>
      </c>
      <c r="F3142" s="10" t="inlineStr">
        <is>
          <t>D</t>
        </is>
      </c>
      <c r="G3142" s="10" t="inlineStr">
        <is>
          <t>discretionary</t>
        </is>
      </c>
      <c r="H3142" s="10" t="n">
        <v>2</v>
      </c>
      <c r="I3142" s="10" t="inlineStr">
        <is>
          <t>Efficacia del progetto di servizi complementari DRT</t>
        </is>
      </c>
      <c r="J3142" s="20" t="n"/>
      <c r="K3142" s="20" t="n"/>
      <c r="L3142" s="20" t="n"/>
      <c r="M3142" s="20" t="n"/>
      <c r="N3142" s="21">
        <f>IF($A3142="","",MAX(0,MIN(1,IFERROR(VALUE($M3142),0))))</f>
        <v/>
      </c>
      <c r="O3142" s="21">
        <f>IF($A3142="",0,IF(OR($S3142&lt;&gt;1,COUNTA($J3142:$M3142)=0),0,IF(SUMPRODUCT(MAX(($C$5:$C$6173=$C3142)*($D$5:$D$6173=$D3142)*($S$5:$S$6173=1)*IFERROR($N$5:$N$6173*1,0)))&gt;0,ROUND($H3142*($N3142/SUMPRODUCT(MAX(($C$5:$C$6173=$C3142)*($D$5:$D$6173=$D3142)*($S$5:$S$6173=1)*IFERROR($N$5:$N$6173*1,0)))),4),0)))</f>
        <v/>
      </c>
      <c r="P3142" s="10" t="inlineStr">
        <is>
          <t>coeff.</t>
        </is>
      </c>
      <c r="Q3142" s="21">
        <f>IF($A3142="","",$A3142&amp;"|"&amp;$C3142)</f>
        <v/>
      </c>
      <c r="R3142" s="21">
        <f>IF($A3142="","",$A3142&amp;"|"&amp;$C3142&amp;"|"&amp;$D3142)</f>
        <v/>
      </c>
      <c r="S3142" s="21">
        <f>IF($A3142="","",IFERROR(INDEX(Offerte!$D$2:$D$200,MATCH($Q3142,Offerte!$L$2:$L$200,0)),0))</f>
        <v/>
      </c>
      <c r="T3142" s="21">
        <f>IF($A3142="","",IFERROR(INDEX(Offerte!$G$2:$G$200,MATCH($Q3142,Offerte!$L$2:$L$200,0)),"NO"))</f>
        <v/>
      </c>
    </row>
    <row r="3143">
      <c r="A3143" s="10">
        <f>IF(Offerte!$A103="","",Offerte!$A103)</f>
        <v/>
      </c>
      <c r="B3143" s="10">
        <f>IF(Offerte!$A103="","",Offerte!$B103)</f>
        <v/>
      </c>
      <c r="C3143" s="10">
        <f>IF(Offerte!$A103="","",Offerte!$C103)</f>
        <v/>
      </c>
      <c r="D3143" s="10" t="inlineStr">
        <is>
          <t>C.1.1</t>
        </is>
      </c>
      <c r="E3143" s="10" t="inlineStr">
        <is>
          <t>C</t>
        </is>
      </c>
      <c r="F3143" s="10" t="inlineStr">
        <is>
          <t>Q</t>
        </is>
      </c>
      <c r="G3143" s="10" t="inlineStr">
        <is>
          <t>higher</t>
        </is>
      </c>
      <c r="H3143" s="10" t="n">
        <v>2</v>
      </c>
      <c r="I3143" s="10" t="inlineStr">
        <is>
          <t>Tasso di copertura del servizio con telecamere BSD</t>
        </is>
      </c>
      <c r="J3143" s="20" t="n"/>
      <c r="K3143" s="20" t="n"/>
      <c r="L3143" s="20" t="n"/>
      <c r="M3143" s="20" t="n"/>
      <c r="N3143" s="21">
        <f>IF($A3143="","",IFERROR(VALUE($K3143)/VALUE($L3143),IFERROR(VALUE($J3143),0)))</f>
        <v/>
      </c>
      <c r="O3143" s="21">
        <f>IF($A3143="",0,IF(OR($S3143&lt;&gt;1,COUNTA($J3143:$M3143)=0),0,IF(SUMPRODUCT(MAX(($C$5:$C$6173=$C3143)*($D$5:$D$6173=$D3143)*($S$5:$S$6173=1)*IFERROR($N$5:$N$6173*1,0)))&gt;0,ROUND($H3143*($N3143/SUMPRODUCT(MAX(($C$5:$C$6173=$C3143)*($D$5:$D$6173=$D3143)*($S$5:$S$6173=1)*IFERROR($N$5:$N$6173*1,0)))),4),0)))</f>
        <v/>
      </c>
      <c r="P3143" s="10" t="inlineStr">
        <is>
          <t>Autobus attrezzati con telecamere BSD / Autobus totali in offerta, incluse scorte</t>
        </is>
      </c>
      <c r="Q3143" s="21">
        <f>IF($A3143="","",$A3143&amp;"|"&amp;$C3143)</f>
        <v/>
      </c>
      <c r="R3143" s="21">
        <f>IF($A3143="","",$A3143&amp;"|"&amp;$C3143&amp;"|"&amp;$D3143)</f>
        <v/>
      </c>
      <c r="S3143" s="21">
        <f>IF($A3143="","",IFERROR(INDEX(Offerte!$D$2:$D$200,MATCH($Q3143,Offerte!$L$2:$L$200,0)),0))</f>
        <v/>
      </c>
      <c r="T3143" s="21">
        <f>IF($A3143="","",IFERROR(INDEX(Offerte!$G$2:$G$200,MATCH($Q3143,Offerte!$L$2:$L$200,0)),"NO"))</f>
        <v/>
      </c>
    </row>
    <row r="3144">
      <c r="A3144" s="10">
        <f>IF(Offerte!$A103="","",Offerte!$A103)</f>
        <v/>
      </c>
      <c r="B3144" s="10">
        <f>IF(Offerte!$A103="","",Offerte!$B103)</f>
        <v/>
      </c>
      <c r="C3144" s="10">
        <f>IF(Offerte!$A103="","",Offerte!$C103)</f>
        <v/>
      </c>
      <c r="D3144" s="10" t="inlineStr">
        <is>
          <t>C.1.2</t>
        </is>
      </c>
      <c r="E3144" s="10" t="inlineStr">
        <is>
          <t>C</t>
        </is>
      </c>
      <c r="F3144" s="10" t="inlineStr">
        <is>
          <t>Q</t>
        </is>
      </c>
      <c r="G3144" s="10" t="inlineStr">
        <is>
          <t>higher</t>
        </is>
      </c>
      <c r="H3144" s="10" t="n">
        <v>2</v>
      </c>
      <c r="I3144" s="10" t="inlineStr">
        <is>
          <t>Tasso di copertura del servizio con telecamere ADAS</t>
        </is>
      </c>
      <c r="J3144" s="20" t="n"/>
      <c r="K3144" s="20" t="n"/>
      <c r="L3144" s="20" t="n"/>
      <c r="M3144" s="20" t="n"/>
      <c r="N3144" s="21">
        <f>IF($A3144="","",IFERROR(VALUE($K3144)/VALUE($L3144),IFERROR(VALUE($J3144),0)))</f>
        <v/>
      </c>
      <c r="O3144" s="21">
        <f>IF($A3144="",0,IF(OR($S3144&lt;&gt;1,COUNTA($J3144:$M3144)=0),0,IF(SUMPRODUCT(MAX(($C$5:$C$6173=$C3144)*($D$5:$D$6173=$D3144)*($S$5:$S$6173=1)*IFERROR($N$5:$N$6173*1,0)))&gt;0,ROUND($H3144*($N3144/SUMPRODUCT(MAX(($C$5:$C$6173=$C3144)*($D$5:$D$6173=$D3144)*($S$5:$S$6173=1)*IFERROR($N$5:$N$6173*1,0)))),4),0)))</f>
        <v/>
      </c>
      <c r="P3144" s="10" t="inlineStr">
        <is>
          <t>Autobus attrezzati con telecamere ADAS / Autobus totali in offerta, incluse scorte</t>
        </is>
      </c>
      <c r="Q3144" s="21">
        <f>IF($A3144="","",$A3144&amp;"|"&amp;$C3144)</f>
        <v/>
      </c>
      <c r="R3144" s="21">
        <f>IF($A3144="","",$A3144&amp;"|"&amp;$C3144&amp;"|"&amp;$D3144)</f>
        <v/>
      </c>
      <c r="S3144" s="21">
        <f>IF($A3144="","",IFERROR(INDEX(Offerte!$D$2:$D$200,MATCH($Q3144,Offerte!$L$2:$L$200,0)),0))</f>
        <v/>
      </c>
      <c r="T3144" s="21">
        <f>IF($A3144="","",IFERROR(INDEX(Offerte!$G$2:$G$200,MATCH($Q3144,Offerte!$L$2:$L$200,0)),"NO"))</f>
        <v/>
      </c>
    </row>
    <row r="3145">
      <c r="A3145" s="10">
        <f>IF(Offerte!$A103="","",Offerte!$A103)</f>
        <v/>
      </c>
      <c r="B3145" s="10">
        <f>IF(Offerte!$A103="","",Offerte!$B103)</f>
        <v/>
      </c>
      <c r="C3145" s="10">
        <f>IF(Offerte!$A103="","",Offerte!$C103)</f>
        <v/>
      </c>
      <c r="D3145" s="10" t="inlineStr">
        <is>
          <t>C.2.1</t>
        </is>
      </c>
      <c r="E3145" s="10" t="inlineStr">
        <is>
          <t>C</t>
        </is>
      </c>
      <c r="F3145" s="10" t="inlineStr">
        <is>
          <t>Q</t>
        </is>
      </c>
      <c r="G3145" s="10" t="inlineStr">
        <is>
          <t>higher</t>
        </is>
      </c>
      <c r="H3145" s="10" t="n">
        <v>3</v>
      </c>
      <c r="I3145" s="10" t="inlineStr">
        <is>
          <t>Tasso di copertura del servizio con telecamere di bordo di videosorveglianza</t>
        </is>
      </c>
      <c r="J3145" s="20" t="n"/>
      <c r="K3145" s="20" t="n"/>
      <c r="L3145" s="20" t="n"/>
      <c r="M3145" s="20" t="n"/>
      <c r="N3145" s="21">
        <f>IF($A3145="","",IFERROR(VALUE($K3145)/VALUE($L3145),IFERROR(VALUE($J3145),0)))</f>
        <v/>
      </c>
      <c r="O3145" s="21">
        <f>IF($A3145="",0,IF(OR($S3145&lt;&gt;1,COUNTA($J3145:$M3145)=0),0,IF(SUMPRODUCT(MAX(($C$5:$C$6173=$C3145)*($D$5:$D$6173=$D3145)*($S$5:$S$6173=1)*IFERROR($N$5:$N$6173*1,0)))&gt;0,ROUND($H3145*($N3145/SUMPRODUCT(MAX(($C$5:$C$6173=$C3145)*($D$5:$D$6173=$D3145)*($S$5:$S$6173=1)*IFERROR($N$5:$N$6173*1,0)))),4),0)))</f>
        <v/>
      </c>
      <c r="P3145" s="10" t="inlineStr">
        <is>
          <t>Autobus attrezzati con videosorveglianza / Autobus totali in offerta, incluse scorte</t>
        </is>
      </c>
      <c r="Q3145" s="21">
        <f>IF($A3145="","",$A3145&amp;"|"&amp;$C3145)</f>
        <v/>
      </c>
      <c r="R3145" s="21">
        <f>IF($A3145="","",$A3145&amp;"|"&amp;$C3145&amp;"|"&amp;$D3145)</f>
        <v/>
      </c>
      <c r="S3145" s="21">
        <f>IF($A3145="","",IFERROR(INDEX(Offerte!$D$2:$D$200,MATCH($Q3145,Offerte!$L$2:$L$200,0)),0))</f>
        <v/>
      </c>
      <c r="T3145" s="21">
        <f>IF($A3145="","",IFERROR(INDEX(Offerte!$G$2:$G$200,MATCH($Q3145,Offerte!$L$2:$L$200,0)),"NO"))</f>
        <v/>
      </c>
    </row>
    <row r="3146">
      <c r="A3146" s="10">
        <f>IF(Offerte!$A103="","",Offerte!$A103)</f>
        <v/>
      </c>
      <c r="B3146" s="10">
        <f>IF(Offerte!$A103="","",Offerte!$B103)</f>
        <v/>
      </c>
      <c r="C3146" s="10">
        <f>IF(Offerte!$A103="","",Offerte!$C103)</f>
        <v/>
      </c>
      <c r="D3146" s="10" t="inlineStr">
        <is>
          <t>C.2.2</t>
        </is>
      </c>
      <c r="E3146" s="10" t="inlineStr">
        <is>
          <t>C</t>
        </is>
      </c>
      <c r="F3146" s="10" t="inlineStr">
        <is>
          <t>T</t>
        </is>
      </c>
      <c r="G3146" s="10" t="inlineStr">
        <is>
          <t>tabular</t>
        </is>
      </c>
      <c r="H3146" s="10" t="n">
        <v>1</v>
      </c>
      <c r="I3146" s="10" t="inlineStr">
        <is>
          <t>Software video/audio analisi per situazioni di pericolo</t>
        </is>
      </c>
      <c r="J3146" s="20" t="n"/>
      <c r="K3146" s="20" t="n"/>
      <c r="L3146" s="20" t="n"/>
      <c r="M3146" s="20" t="n"/>
      <c r="N3146" s="21">
        <f>IF($A3146="","",IF(IFERROR(VALUE($M3146),0)=1,1,0))</f>
        <v/>
      </c>
      <c r="O3146" s="21">
        <f>IF($A3146="",0,IF(OR($S3146&lt;&gt;1,COUNTA($J3146:$M3146)=0),0,IF($N3146=1,$H3146,0)))</f>
        <v/>
      </c>
      <c r="P3146" s="10" t="inlineStr">
        <is>
          <t>sì/no</t>
        </is>
      </c>
      <c r="Q3146" s="21">
        <f>IF($A3146="","",$A3146&amp;"|"&amp;$C3146)</f>
        <v/>
      </c>
      <c r="R3146" s="21">
        <f>IF($A3146="","",$A3146&amp;"|"&amp;$C3146&amp;"|"&amp;$D3146)</f>
        <v/>
      </c>
      <c r="S3146" s="21">
        <f>IF($A3146="","",IFERROR(INDEX(Offerte!$D$2:$D$200,MATCH($Q3146,Offerte!$L$2:$L$200,0)),0))</f>
        <v/>
      </c>
      <c r="T3146" s="21">
        <f>IF($A3146="","",IFERROR(INDEX(Offerte!$G$2:$G$200,MATCH($Q3146,Offerte!$L$2:$L$200,0)),"NO"))</f>
        <v/>
      </c>
    </row>
    <row r="3147">
      <c r="A3147" s="10">
        <f>IF(Offerte!$A103="","",Offerte!$A103)</f>
        <v/>
      </c>
      <c r="B3147" s="10">
        <f>IF(Offerte!$A103="","",Offerte!$B103)</f>
        <v/>
      </c>
      <c r="C3147" s="10">
        <f>IF(Offerte!$A103="","",Offerte!$C103)</f>
        <v/>
      </c>
      <c r="D3147" s="10" t="inlineStr">
        <is>
          <t>C.2.3</t>
        </is>
      </c>
      <c r="E3147" s="10" t="inlineStr">
        <is>
          <t>C</t>
        </is>
      </c>
      <c r="F3147" s="10" t="inlineStr">
        <is>
          <t>T</t>
        </is>
      </c>
      <c r="G3147" s="10" t="inlineStr">
        <is>
          <t>tabular</t>
        </is>
      </c>
      <c r="H3147" s="10" t="n">
        <v>1</v>
      </c>
      <c r="I3147" s="10" t="inlineStr">
        <is>
          <t>Collegamento con centrale qualificata di pronto intervento</t>
        </is>
      </c>
      <c r="J3147" s="20" t="n"/>
      <c r="K3147" s="20" t="n"/>
      <c r="L3147" s="20" t="n"/>
      <c r="M3147" s="20" t="n"/>
      <c r="N3147" s="21">
        <f>IF($A3147="","",IF(IFERROR(VALUE($M3147),0)=1,1,0))</f>
        <v/>
      </c>
      <c r="O3147" s="21">
        <f>IF($A3147="",0,IF(OR($S3147&lt;&gt;1,COUNTA($J3147:$M3147)=0),0,IF($N3147=1,$H3147,0)))</f>
        <v/>
      </c>
      <c r="P3147" s="10" t="inlineStr">
        <is>
          <t>sì/no</t>
        </is>
      </c>
      <c r="Q3147" s="21">
        <f>IF($A3147="","",$A3147&amp;"|"&amp;$C3147)</f>
        <v/>
      </c>
      <c r="R3147" s="21">
        <f>IF($A3147="","",$A3147&amp;"|"&amp;$C3147&amp;"|"&amp;$D3147)</f>
        <v/>
      </c>
      <c r="S3147" s="21">
        <f>IF($A3147="","",IFERROR(INDEX(Offerte!$D$2:$D$200,MATCH($Q3147,Offerte!$L$2:$L$200,0)),0))</f>
        <v/>
      </c>
      <c r="T3147" s="21">
        <f>IF($A3147="","",IFERROR(INDEX(Offerte!$G$2:$G$200,MATCH($Q3147,Offerte!$L$2:$L$200,0)),"NO"))</f>
        <v/>
      </c>
    </row>
    <row r="3148">
      <c r="A3148" s="10">
        <f>IF(Offerte!$A103="","",Offerte!$A103)</f>
        <v/>
      </c>
      <c r="B3148" s="10">
        <f>IF(Offerte!$A103="","",Offerte!$B103)</f>
        <v/>
      </c>
      <c r="C3148" s="10">
        <f>IF(Offerte!$A103="","",Offerte!$C103)</f>
        <v/>
      </c>
      <c r="D3148" s="10" t="inlineStr">
        <is>
          <t>C.2.4</t>
        </is>
      </c>
      <c r="E3148" s="10" t="inlineStr">
        <is>
          <t>C</t>
        </is>
      </c>
      <c r="F3148" s="10" t="inlineStr">
        <is>
          <t>Q</t>
        </is>
      </c>
      <c r="G3148" s="10" t="inlineStr">
        <is>
          <t>higher</t>
        </is>
      </c>
      <c r="H3148" s="10" t="n">
        <v>1</v>
      </c>
      <c r="I3148" s="10" t="inlineStr">
        <is>
          <t>Tasso di copertura del servizio con dispositivi per la chiamata di emergenza del conducente</t>
        </is>
      </c>
      <c r="J3148" s="20" t="n"/>
      <c r="K3148" s="20" t="n"/>
      <c r="L3148" s="20" t="n"/>
      <c r="M3148" s="20" t="n"/>
      <c r="N3148" s="21">
        <f>IF($A3148="","",IFERROR(VALUE($K3148)/VALUE($L3148),IFERROR(VALUE($J3148),0)))</f>
        <v/>
      </c>
      <c r="O3148" s="21">
        <f>IF($A3148="",0,IF(OR($S3148&lt;&gt;1,COUNTA($J3148:$M3148)=0),0,IF(SUMPRODUCT(MAX(($C$5:$C$6173=$C3148)*($D$5:$D$6173=$D3148)*($S$5:$S$6173=1)*IFERROR($N$5:$N$6173*1,0)))&gt;0,ROUND($H3148*($N3148/SUMPRODUCT(MAX(($C$5:$C$6173=$C3148)*($D$5:$D$6173=$D3148)*($S$5:$S$6173=1)*IFERROR($N$5:$N$6173*1,0)))),4),0)))</f>
        <v/>
      </c>
      <c r="P3148" s="10" t="inlineStr">
        <is>
          <t>Autobus attrezzati con chiamata di emergenza / Autobus totali in offerta, incluse scorte</t>
        </is>
      </c>
      <c r="Q3148" s="21">
        <f>IF($A3148="","",$A3148&amp;"|"&amp;$C3148)</f>
        <v/>
      </c>
      <c r="R3148" s="21">
        <f>IF($A3148="","",$A3148&amp;"|"&amp;$C3148&amp;"|"&amp;$D3148)</f>
        <v/>
      </c>
      <c r="S3148" s="21">
        <f>IF($A3148="","",IFERROR(INDEX(Offerte!$D$2:$D$200,MATCH($Q3148,Offerte!$L$2:$L$200,0)),0))</f>
        <v/>
      </c>
      <c r="T3148" s="21">
        <f>IF($A3148="","",IFERROR(INDEX(Offerte!$G$2:$G$200,MATCH($Q3148,Offerte!$L$2:$L$200,0)),"NO"))</f>
        <v/>
      </c>
    </row>
    <row r="3149">
      <c r="A3149" s="10">
        <f>IF(Offerte!$A103="","",Offerte!$A103)</f>
        <v/>
      </c>
      <c r="B3149" s="10">
        <f>IF(Offerte!$A103="","",Offerte!$B103)</f>
        <v/>
      </c>
      <c r="C3149" s="10">
        <f>IF(Offerte!$A103="","",Offerte!$C103)</f>
        <v/>
      </c>
      <c r="D3149" s="10" t="inlineStr">
        <is>
          <t>C.3.1</t>
        </is>
      </c>
      <c r="E3149" s="10" t="inlineStr">
        <is>
          <t>C</t>
        </is>
      </c>
      <c r="F3149" s="10" t="inlineStr">
        <is>
          <t>Q</t>
        </is>
      </c>
      <c r="G3149" s="10" t="inlineStr">
        <is>
          <t>higher</t>
        </is>
      </c>
      <c r="H3149" s="10" t="n">
        <v>2</v>
      </c>
      <c r="I3149" s="10" t="inlineStr">
        <is>
          <t>Tasso di copertura del servizio con dispositivi di informazione dinamica a bordo mezzo</t>
        </is>
      </c>
      <c r="J3149" s="20" t="n"/>
      <c r="K3149" s="20" t="n"/>
      <c r="L3149" s="20" t="n"/>
      <c r="M3149" s="20" t="n"/>
      <c r="N3149" s="21">
        <f>IF($A3149="","",IFERROR(VALUE($K3149)/VALUE($L3149),IFERROR(VALUE($J3149),0)))</f>
        <v/>
      </c>
      <c r="O3149" s="21">
        <f>IF($A3149="",0,IF(OR($S3149&lt;&gt;1,COUNTA($J3149:$M3149)=0),0,IF(SUMPRODUCT(MAX(($C$5:$C$6173=$C3149)*($D$5:$D$6173=$D3149)*($S$5:$S$6173=1)*IFERROR($N$5:$N$6173*1,0)))&gt;0,ROUND($H3149*($N3149/SUMPRODUCT(MAX(($C$5:$C$6173=$C3149)*($D$5:$D$6173=$D3149)*($S$5:$S$6173=1)*IFERROR($N$5:$N$6173*1,0)))),4),0)))</f>
        <v/>
      </c>
      <c r="P3149" s="10" t="inlineStr">
        <is>
          <t>Autobus con monitor e indicatori vocali / Autobus totali in offerta, incluse scorte</t>
        </is>
      </c>
      <c r="Q3149" s="21">
        <f>IF($A3149="","",$A3149&amp;"|"&amp;$C3149)</f>
        <v/>
      </c>
      <c r="R3149" s="21">
        <f>IF($A3149="","",$A3149&amp;"|"&amp;$C3149&amp;"|"&amp;$D3149)</f>
        <v/>
      </c>
      <c r="S3149" s="21">
        <f>IF($A3149="","",IFERROR(INDEX(Offerte!$D$2:$D$200,MATCH($Q3149,Offerte!$L$2:$L$200,0)),0))</f>
        <v/>
      </c>
      <c r="T3149" s="21">
        <f>IF($A3149="","",IFERROR(INDEX(Offerte!$G$2:$G$200,MATCH($Q3149,Offerte!$L$2:$L$200,0)),"NO"))</f>
        <v/>
      </c>
    </row>
    <row r="3150">
      <c r="A3150" s="10">
        <f>IF(Offerte!$A103="","",Offerte!$A103)</f>
        <v/>
      </c>
      <c r="B3150" s="10">
        <f>IF(Offerte!$A103="","",Offerte!$B103)</f>
        <v/>
      </c>
      <c r="C3150" s="10">
        <f>IF(Offerte!$A103="","",Offerte!$C103)</f>
        <v/>
      </c>
      <c r="D3150" s="10" t="inlineStr">
        <is>
          <t>C.3.2</t>
        </is>
      </c>
      <c r="E3150" s="10" t="inlineStr">
        <is>
          <t>C</t>
        </is>
      </c>
      <c r="F3150" s="10" t="inlineStr">
        <is>
          <t>T</t>
        </is>
      </c>
      <c r="G3150" s="10" t="inlineStr">
        <is>
          <t>tabular</t>
        </is>
      </c>
      <c r="H3150" s="10" t="n">
        <v>2</v>
      </c>
      <c r="I3150" s="10" t="inlineStr">
        <is>
          <t>Informazioni a bordo su coincidenze ai nodi</t>
        </is>
      </c>
      <c r="J3150" s="20" t="n"/>
      <c r="K3150" s="20" t="n"/>
      <c r="L3150" s="20" t="n"/>
      <c r="M3150" s="20" t="n"/>
      <c r="N3150" s="21">
        <f>IF($A3150="","",IF(IFERROR(VALUE($M3150),0)=1,1,0))</f>
        <v/>
      </c>
      <c r="O3150" s="21">
        <f>IF($A3150="",0,IF(OR($S3150&lt;&gt;1,COUNTA($J3150:$M3150)=0),0,IF(AND($N3150=1,IFERROR(SUMIFS($N$5:$N$6173,$Q$5:$Q$6173,$Q3150,$D$5:$D$6173,"C.3.1"),0)&gt;=0.5),$H3150,0)))</f>
        <v/>
      </c>
      <c r="P3150" s="10" t="inlineStr">
        <is>
          <t>Dipende da C.3.1 &gt;= 0.5</t>
        </is>
      </c>
      <c r="Q3150" s="21">
        <f>IF($A3150="","",$A3150&amp;"|"&amp;$C3150)</f>
        <v/>
      </c>
      <c r="R3150" s="21">
        <f>IF($A3150="","",$A3150&amp;"|"&amp;$C3150&amp;"|"&amp;$D3150)</f>
        <v/>
      </c>
      <c r="S3150" s="21">
        <f>IF($A3150="","",IFERROR(INDEX(Offerte!$D$2:$D$200,MATCH($Q3150,Offerte!$L$2:$L$200,0)),0))</f>
        <v/>
      </c>
      <c r="T3150" s="21">
        <f>IF($A3150="","",IFERROR(INDEX(Offerte!$G$2:$G$200,MATCH($Q3150,Offerte!$L$2:$L$200,0)),"NO"))</f>
        <v/>
      </c>
    </row>
    <row r="3151">
      <c r="A3151" s="10">
        <f>IF(Offerte!$A103="","",Offerte!$A103)</f>
        <v/>
      </c>
      <c r="B3151" s="10">
        <f>IF(Offerte!$A103="","",Offerte!$B103)</f>
        <v/>
      </c>
      <c r="C3151" s="10">
        <f>IF(Offerte!$A103="","",Offerte!$C103)</f>
        <v/>
      </c>
      <c r="D3151" s="10" t="inlineStr">
        <is>
          <t>D.1.1</t>
        </is>
      </c>
      <c r="E3151" s="10" t="inlineStr">
        <is>
          <t>D</t>
        </is>
      </c>
      <c r="F3151" s="10" t="inlineStr">
        <is>
          <t>Q</t>
        </is>
      </c>
      <c r="G3151" s="10" t="inlineStr">
        <is>
          <t>higher</t>
        </is>
      </c>
      <c r="H3151" s="10" t="n">
        <v>3</v>
      </c>
      <c r="I3151" s="10" t="inlineStr">
        <is>
          <t>Installazione di pensiline</t>
        </is>
      </c>
      <c r="J3151" s="20" t="n"/>
      <c r="K3151" s="20" t="n"/>
      <c r="L3151" s="20" t="n"/>
      <c r="M3151" s="20" t="n"/>
      <c r="N3151" s="21">
        <f>IF($A3151="","",IFERROR(VALUE($J3151),0))</f>
        <v/>
      </c>
      <c r="O3151" s="21">
        <f>IF($A3151="",0,IF(OR($S3151&lt;&gt;1,COUNTA($J3151:$M3151)=0),0,IF(SUMPRODUCT(MAX(($C$5:$C$6173=$C3151)*($D$5:$D$6173=$D3151)*($S$5:$S$6173=1)*IFERROR($N$5:$N$6173*1,0)))&gt;0,ROUND($H3151*($N3151/SUMPRODUCT(MAX(($C$5:$C$6173=$C3151)*($D$5:$D$6173=$D3151)*($S$5:$S$6173=1)*IFERROR($N$5:$N$6173*1,0)))),4),0)))</f>
        <v/>
      </c>
      <c r="P3151" s="10" t="inlineStr">
        <is>
          <t>fermate</t>
        </is>
      </c>
      <c r="Q3151" s="21">
        <f>IF($A3151="","",$A3151&amp;"|"&amp;$C3151)</f>
        <v/>
      </c>
      <c r="R3151" s="21">
        <f>IF($A3151="","",$A3151&amp;"|"&amp;$C3151&amp;"|"&amp;$D3151)</f>
        <v/>
      </c>
      <c r="S3151" s="21">
        <f>IF($A3151="","",IFERROR(INDEX(Offerte!$D$2:$D$200,MATCH($Q3151,Offerte!$L$2:$L$200,0)),0))</f>
        <v/>
      </c>
      <c r="T3151" s="21">
        <f>IF($A3151="","",IFERROR(INDEX(Offerte!$G$2:$G$200,MATCH($Q3151,Offerte!$L$2:$L$200,0)),"NO"))</f>
        <v/>
      </c>
    </row>
    <row r="3152">
      <c r="A3152" s="10">
        <f>IF(Offerte!$A103="","",Offerte!$A103)</f>
        <v/>
      </c>
      <c r="B3152" s="10">
        <f>IF(Offerte!$A103="","",Offerte!$B103)</f>
        <v/>
      </c>
      <c r="C3152" s="10">
        <f>IF(Offerte!$A103="","",Offerte!$C103)</f>
        <v/>
      </c>
      <c r="D3152" s="10" t="inlineStr">
        <is>
          <t>D.1.2</t>
        </is>
      </c>
      <c r="E3152" s="10" t="inlineStr">
        <is>
          <t>D</t>
        </is>
      </c>
      <c r="F3152" s="10" t="inlineStr">
        <is>
          <t>Q</t>
        </is>
      </c>
      <c r="G3152" s="10" t="inlineStr">
        <is>
          <t>higher</t>
        </is>
      </c>
      <c r="H3152" s="10" t="n">
        <v>3</v>
      </c>
      <c r="I3152" s="10" t="inlineStr">
        <is>
          <t>Installazione di paline di fermata conformi alla DGR 581/2023</t>
        </is>
      </c>
      <c r="J3152" s="20" t="n"/>
      <c r="K3152" s="20" t="n"/>
      <c r="L3152" s="20" t="n"/>
      <c r="M3152" s="20" t="n"/>
      <c r="N3152" s="21">
        <f>IF($A3152="","",IFERROR(VALUE($J3152),0))</f>
        <v/>
      </c>
      <c r="O3152" s="21">
        <f>IF($A3152="",0,IF(OR($S3152&lt;&gt;1,COUNTA($J3152:$M3152)=0),0,IF(SUMPRODUCT(MAX(($C$5:$C$6173=$C3152)*($D$5:$D$6173=$D3152)*($S$5:$S$6173=1)*IFERROR($N$5:$N$6173*1,0)))&gt;0,ROUND($H3152*($N3152/SUMPRODUCT(MAX(($C$5:$C$6173=$C3152)*($D$5:$D$6173=$D3152)*($S$5:$S$6173=1)*IFERROR($N$5:$N$6173*1,0)))),4),0)))</f>
        <v/>
      </c>
      <c r="P3152" s="10" t="inlineStr">
        <is>
          <t>fermate</t>
        </is>
      </c>
      <c r="Q3152" s="21">
        <f>IF($A3152="","",$A3152&amp;"|"&amp;$C3152)</f>
        <v/>
      </c>
      <c r="R3152" s="21">
        <f>IF($A3152="","",$A3152&amp;"|"&amp;$C3152&amp;"|"&amp;$D3152)</f>
        <v/>
      </c>
      <c r="S3152" s="21">
        <f>IF($A3152="","",IFERROR(INDEX(Offerte!$D$2:$D$200,MATCH($Q3152,Offerte!$L$2:$L$200,0)),0))</f>
        <v/>
      </c>
      <c r="T3152" s="21">
        <f>IF($A3152="","",IFERROR(INDEX(Offerte!$G$2:$G$200,MATCH($Q3152,Offerte!$L$2:$L$200,0)),"NO"))</f>
        <v/>
      </c>
    </row>
    <row r="3153">
      <c r="A3153" s="10">
        <f>IF(Offerte!$A103="","",Offerte!$A103)</f>
        <v/>
      </c>
      <c r="B3153" s="10">
        <f>IF(Offerte!$A103="","",Offerte!$B103)</f>
        <v/>
      </c>
      <c r="C3153" s="10">
        <f>IF(Offerte!$A103="","",Offerte!$C103)</f>
        <v/>
      </c>
      <c r="D3153" s="10" t="inlineStr">
        <is>
          <t>D.1.3</t>
        </is>
      </c>
      <c r="E3153" s="10" t="inlineStr">
        <is>
          <t>D</t>
        </is>
      </c>
      <c r="F3153" s="10" t="inlineStr">
        <is>
          <t>Q</t>
        </is>
      </c>
      <c r="G3153" s="10" t="inlineStr">
        <is>
          <t>higher</t>
        </is>
      </c>
      <c r="H3153" s="10" t="n">
        <v>2</v>
      </c>
      <c r="I3153" s="10" t="inlineStr">
        <is>
          <t>Display informativi connessi alle fermate</t>
        </is>
      </c>
      <c r="J3153" s="20" t="n"/>
      <c r="K3153" s="20" t="n"/>
      <c r="L3153" s="20" t="n"/>
      <c r="M3153" s="20" t="n"/>
      <c r="N3153" s="21">
        <f>IF($A3153="","",IFERROR(VALUE($J3153),0))</f>
        <v/>
      </c>
      <c r="O3153" s="21">
        <f>IF($A3153="",0,IF(OR($S3153&lt;&gt;1,COUNTA($J3153:$M3153)=0),0,IF(SUMPRODUCT(MAX(($C$5:$C$6173=$C3153)*($D$5:$D$6173=$D3153)*($S$5:$S$6173=1)*IFERROR($N$5:$N$6173*1,0)))&gt;0,ROUND($H3153*($N3153/SUMPRODUCT(MAX(($C$5:$C$6173=$C3153)*($D$5:$D$6173=$D3153)*($S$5:$S$6173=1)*IFERROR($N$5:$N$6173*1,0)))),4),0)))</f>
        <v/>
      </c>
      <c r="P3153" s="10" t="inlineStr">
        <is>
          <t>fermate</t>
        </is>
      </c>
      <c r="Q3153" s="21">
        <f>IF($A3153="","",$A3153&amp;"|"&amp;$C3153)</f>
        <v/>
      </c>
      <c r="R3153" s="21">
        <f>IF($A3153="","",$A3153&amp;"|"&amp;$C3153&amp;"|"&amp;$D3153)</f>
        <v/>
      </c>
      <c r="S3153" s="21">
        <f>IF($A3153="","",IFERROR(INDEX(Offerte!$D$2:$D$200,MATCH($Q3153,Offerte!$L$2:$L$200,0)),0))</f>
        <v/>
      </c>
      <c r="T3153" s="21">
        <f>IF($A3153="","",IFERROR(INDEX(Offerte!$G$2:$G$200,MATCH($Q3153,Offerte!$L$2:$L$200,0)),"NO"))</f>
        <v/>
      </c>
    </row>
    <row r="3154">
      <c r="A3154" s="10">
        <f>IF(Offerte!$A103="","",Offerte!$A103)</f>
        <v/>
      </c>
      <c r="B3154" s="10">
        <f>IF(Offerte!$A103="","",Offerte!$B103)</f>
        <v/>
      </c>
      <c r="C3154" s="10">
        <f>IF(Offerte!$A103="","",Offerte!$C103)</f>
        <v/>
      </c>
      <c r="D3154" s="10" t="inlineStr">
        <is>
          <t>D.2.1</t>
        </is>
      </c>
      <c r="E3154" s="10" t="inlineStr">
        <is>
          <t>D</t>
        </is>
      </c>
      <c r="F3154" s="10" t="inlineStr">
        <is>
          <t>Q</t>
        </is>
      </c>
      <c r="G3154" s="10" t="inlineStr">
        <is>
          <t>higher</t>
        </is>
      </c>
      <c r="H3154" s="10" t="n">
        <v>2</v>
      </c>
      <c r="I3154" s="10" t="inlineStr">
        <is>
          <t>Segnali tattili Loges-Vet-Evolution</t>
        </is>
      </c>
      <c r="J3154" s="20" t="n"/>
      <c r="K3154" s="20" t="n"/>
      <c r="L3154" s="20" t="n"/>
      <c r="M3154" s="20" t="n"/>
      <c r="N3154" s="21">
        <f>IF($A3154="","",IFERROR(VALUE($J3154),0))</f>
        <v/>
      </c>
      <c r="O3154" s="21">
        <f>IF($A3154="",0,IF(OR($S3154&lt;&gt;1,COUNTA($J3154:$M3154)=0),0,IF(SUMPRODUCT(MAX(($C$5:$C$6173=$C3154)*($D$5:$D$6173=$D3154)*($S$5:$S$6173=1)*IFERROR($N$5:$N$6173*1,0)))&gt;0,ROUND($H3154*($N3154/SUMPRODUCT(MAX(($C$5:$C$6173=$C3154)*($D$5:$D$6173=$D3154)*($S$5:$S$6173=1)*IFERROR($N$5:$N$6173*1,0)))),4),0)))</f>
        <v/>
      </c>
      <c r="P3154" s="10" t="inlineStr">
        <is>
          <t>fermate</t>
        </is>
      </c>
      <c r="Q3154" s="21">
        <f>IF($A3154="","",$A3154&amp;"|"&amp;$C3154)</f>
        <v/>
      </c>
      <c r="R3154" s="21">
        <f>IF($A3154="","",$A3154&amp;"|"&amp;$C3154&amp;"|"&amp;$D3154)</f>
        <v/>
      </c>
      <c r="S3154" s="21">
        <f>IF($A3154="","",IFERROR(INDEX(Offerte!$D$2:$D$200,MATCH($Q3154,Offerte!$L$2:$L$200,0)),0))</f>
        <v/>
      </c>
      <c r="T3154" s="21">
        <f>IF($A3154="","",IFERROR(INDEX(Offerte!$G$2:$G$200,MATCH($Q3154,Offerte!$L$2:$L$200,0)),"NO"))</f>
        <v/>
      </c>
    </row>
    <row r="3155">
      <c r="A3155" s="10">
        <f>IF(Offerte!$A103="","",Offerte!$A103)</f>
        <v/>
      </c>
      <c r="B3155" s="10">
        <f>IF(Offerte!$A103="","",Offerte!$B103)</f>
        <v/>
      </c>
      <c r="C3155" s="10">
        <f>IF(Offerte!$A103="","",Offerte!$C103)</f>
        <v/>
      </c>
      <c r="D3155" s="10" t="inlineStr">
        <is>
          <t>E.1.1</t>
        </is>
      </c>
      <c r="E3155" s="10" t="inlineStr">
        <is>
          <t>E</t>
        </is>
      </c>
      <c r="F3155" s="10" t="inlineStr">
        <is>
          <t>T</t>
        </is>
      </c>
      <c r="G3155" s="10" t="inlineStr">
        <is>
          <t>tabular</t>
        </is>
      </c>
      <c r="H3155" s="10" t="n">
        <v>2</v>
      </c>
      <c r="I3155" s="10" t="inlineStr">
        <is>
          <t>Mobile app con travel planner PRM</t>
        </is>
      </c>
      <c r="J3155" s="20" t="n"/>
      <c r="K3155" s="20" t="n"/>
      <c r="L3155" s="20" t="n"/>
      <c r="M3155" s="20" t="n"/>
      <c r="N3155" s="21">
        <f>IF($A3155="","",IF(IFERROR(VALUE($M3155),0)=1,1,0))</f>
        <v/>
      </c>
      <c r="O3155" s="21">
        <f>IF($A3155="",0,IF(OR($S3155&lt;&gt;1,COUNTA($J3155:$M3155)=0),0,IF($N3155=1,$H3155,0)))</f>
        <v/>
      </c>
      <c r="P3155" s="10" t="inlineStr">
        <is>
          <t>sì/no</t>
        </is>
      </c>
      <c r="Q3155" s="21">
        <f>IF($A3155="","",$A3155&amp;"|"&amp;$C3155)</f>
        <v/>
      </c>
      <c r="R3155" s="21">
        <f>IF($A3155="","",$A3155&amp;"|"&amp;$C3155&amp;"|"&amp;$D3155)</f>
        <v/>
      </c>
      <c r="S3155" s="21">
        <f>IF($A3155="","",IFERROR(INDEX(Offerte!$D$2:$D$200,MATCH($Q3155,Offerte!$L$2:$L$200,0)),0))</f>
        <v/>
      </c>
      <c r="T3155" s="21">
        <f>IF($A3155="","",IFERROR(INDEX(Offerte!$G$2:$G$200,MATCH($Q3155,Offerte!$L$2:$L$200,0)),"NO"))</f>
        <v/>
      </c>
    </row>
    <row r="3156">
      <c r="A3156" s="10">
        <f>IF(Offerte!$A103="","",Offerte!$A103)</f>
        <v/>
      </c>
      <c r="B3156" s="10">
        <f>IF(Offerte!$A103="","",Offerte!$B103)</f>
        <v/>
      </c>
      <c r="C3156" s="10">
        <f>IF(Offerte!$A103="","",Offerte!$C103)</f>
        <v/>
      </c>
      <c r="D3156" s="10" t="inlineStr">
        <is>
          <t>E.2.1</t>
        </is>
      </c>
      <c r="E3156" s="10" t="inlineStr">
        <is>
          <t>E</t>
        </is>
      </c>
      <c r="F3156" s="10" t="inlineStr">
        <is>
          <t>D</t>
        </is>
      </c>
      <c r="G3156" s="10" t="inlineStr">
        <is>
          <t>discretionary</t>
        </is>
      </c>
      <c r="H3156" s="10" t="n">
        <v>2</v>
      </c>
      <c r="I3156" s="10" t="inlineStr">
        <is>
          <t>Altre azioni informative e rapporti con gli utenti</t>
        </is>
      </c>
      <c r="J3156" s="20" t="n"/>
      <c r="K3156" s="20" t="n"/>
      <c r="L3156" s="20" t="n"/>
      <c r="M3156" s="20" t="n"/>
      <c r="N3156" s="21">
        <f>IF($A3156="","",MAX(0,MIN(1,IFERROR(VALUE($M3156),0))))</f>
        <v/>
      </c>
      <c r="O3156" s="21">
        <f>IF($A3156="",0,IF(OR($S3156&lt;&gt;1,COUNTA($J3156:$M3156)=0),0,IF(SUMPRODUCT(MAX(($C$5:$C$6173=$C3156)*($D$5:$D$6173=$D3156)*($S$5:$S$6173=1)*IFERROR($N$5:$N$6173*1,0)))&gt;0,ROUND($H3156*($N3156/SUMPRODUCT(MAX(($C$5:$C$6173=$C3156)*($D$5:$D$6173=$D3156)*($S$5:$S$6173=1)*IFERROR($N$5:$N$6173*1,0)))),4),0)))</f>
        <v/>
      </c>
      <c r="P3156" s="10" t="inlineStr">
        <is>
          <t>coeff.</t>
        </is>
      </c>
      <c r="Q3156" s="21">
        <f>IF($A3156="","",$A3156&amp;"|"&amp;$C3156)</f>
        <v/>
      </c>
      <c r="R3156" s="21">
        <f>IF($A3156="","",$A3156&amp;"|"&amp;$C3156&amp;"|"&amp;$D3156)</f>
        <v/>
      </c>
      <c r="S3156" s="21">
        <f>IF($A3156="","",IFERROR(INDEX(Offerte!$D$2:$D$200,MATCH($Q3156,Offerte!$L$2:$L$200,0)),0))</f>
        <v/>
      </c>
      <c r="T3156" s="21">
        <f>IF($A3156="","",IFERROR(INDEX(Offerte!$G$2:$G$200,MATCH($Q3156,Offerte!$L$2:$L$200,0)),"NO"))</f>
        <v/>
      </c>
    </row>
    <row r="3157">
      <c r="A3157" s="10">
        <f>IF(Offerte!$A103="","",Offerte!$A103)</f>
        <v/>
      </c>
      <c r="B3157" s="10">
        <f>IF(Offerte!$A103="","",Offerte!$B103)</f>
        <v/>
      </c>
      <c r="C3157" s="10">
        <f>IF(Offerte!$A103="","",Offerte!$C103)</f>
        <v/>
      </c>
      <c r="D3157" s="10" t="inlineStr">
        <is>
          <t>F.1.1</t>
        </is>
      </c>
      <c r="E3157" s="10" t="inlineStr">
        <is>
          <t>F</t>
        </is>
      </c>
      <c r="F3157" s="10" t="inlineStr">
        <is>
          <t>Q</t>
        </is>
      </c>
      <c r="G3157" s="10" t="inlineStr">
        <is>
          <t>lower</t>
        </is>
      </c>
      <c r="H3157" s="10" t="n">
        <v>7</v>
      </c>
      <c r="I3157" s="10" t="inlineStr">
        <is>
          <t>Performance ambientali del parco mezzi adibito al servizio - I_CEA</t>
        </is>
      </c>
      <c r="J3157" s="20" t="n"/>
      <c r="K3157" s="20" t="n"/>
      <c r="L3157" s="20" t="n"/>
      <c r="M3157" s="20" t="n"/>
      <c r="N3157" s="21">
        <f>IF($A3157="","",IFERROR(VALUE($J3157),0))</f>
        <v/>
      </c>
      <c r="O3157" s="21">
        <f>IF($A3157="",0,IF(OR($S3157&lt;&gt;1,COUNTA($J3157:$M3157)=0),0,IF(AND(IFERROR(AGGREGATE(15,6,$N$5:$N$6173/(($C$5:$C$6173=$C3157)*($D$5:$D$6173=$D3157)*($S$5:$S$6173=1)*($N$5:$N$6173&gt;0)),1),0)&gt;0,$N3157&gt;0),ROUND($H3157*(IFERROR(AGGREGATE(15,6,$N$5:$N$6173/(($C$5:$C$6173=$C3157)*($D$5:$D$6173=$D3157)*($S$5:$S$6173=1)*($N$5:$N$6173&gt;0)),1),0)/$N3157),4),0)))</f>
        <v/>
      </c>
      <c r="P3157" s="10" t="inlineStr">
        <is>
          <t>indice</t>
        </is>
      </c>
      <c r="Q3157" s="21">
        <f>IF($A3157="","",$A3157&amp;"|"&amp;$C3157)</f>
        <v/>
      </c>
      <c r="R3157" s="21">
        <f>IF($A3157="","",$A3157&amp;"|"&amp;$C3157&amp;"|"&amp;$D3157)</f>
        <v/>
      </c>
      <c r="S3157" s="21">
        <f>IF($A3157="","",IFERROR(INDEX(Offerte!$D$2:$D$200,MATCH($Q3157,Offerte!$L$2:$L$200,0)),0))</f>
        <v/>
      </c>
      <c r="T3157" s="21">
        <f>IF($A3157="","",IFERROR(INDEX(Offerte!$G$2:$G$200,MATCH($Q3157,Offerte!$L$2:$L$200,0)),"NO"))</f>
        <v/>
      </c>
    </row>
    <row r="3158">
      <c r="A3158" s="10">
        <f>IF(Offerte!$A103="","",Offerte!$A103)</f>
        <v/>
      </c>
      <c r="B3158" s="10">
        <f>IF(Offerte!$A103="","",Offerte!$B103)</f>
        <v/>
      </c>
      <c r="C3158" s="10">
        <f>IF(Offerte!$A103="","",Offerte!$C103)</f>
        <v/>
      </c>
      <c r="D3158" s="10" t="inlineStr">
        <is>
          <t>F.2.1</t>
        </is>
      </c>
      <c r="E3158" s="10" t="inlineStr">
        <is>
          <t>F</t>
        </is>
      </c>
      <c r="F3158" s="10" t="inlineStr">
        <is>
          <t>Q</t>
        </is>
      </c>
      <c r="G3158" s="10" t="inlineStr">
        <is>
          <t>higher</t>
        </is>
      </c>
      <c r="H3158" s="10" t="n">
        <v>2</v>
      </c>
      <c r="I3158" s="10" t="inlineStr">
        <is>
          <t>Tasso di copertura del servizio con dispositivi ECO-DRIVER</t>
        </is>
      </c>
      <c r="J3158" s="20" t="n"/>
      <c r="K3158" s="20" t="n"/>
      <c r="L3158" s="20" t="n"/>
      <c r="M3158" s="20" t="n"/>
      <c r="N3158" s="21">
        <f>IF($A3158="","",IFERROR(VALUE($K3158)/VALUE($L3158),IFERROR(VALUE($J3158),0)))</f>
        <v/>
      </c>
      <c r="O3158" s="21">
        <f>IF($A3158="",0,IF(OR($S3158&lt;&gt;1,COUNTA($J3158:$M3158)=0),0,IF(SUMPRODUCT(MAX(($C$5:$C$6173=$C3158)*($D$5:$D$6173=$D3158)*($S$5:$S$6173=1)*IFERROR($N$5:$N$6173*1,0)))&gt;0,ROUND($H3158*($N3158/SUMPRODUCT(MAX(($C$5:$C$6173=$C3158)*($D$5:$D$6173=$D3158)*($S$5:$S$6173=1)*IFERROR($N$5:$N$6173*1,0)))),4),0)))</f>
        <v/>
      </c>
      <c r="P3158" s="10" t="inlineStr">
        <is>
          <t>Autobus attrezzati con dispositivi ECO-DRIVER / Autobus totali in offerta, incluse scorte</t>
        </is>
      </c>
      <c r="Q3158" s="21">
        <f>IF($A3158="","",$A3158&amp;"|"&amp;$C3158)</f>
        <v/>
      </c>
      <c r="R3158" s="21">
        <f>IF($A3158="","",$A3158&amp;"|"&amp;$C3158&amp;"|"&amp;$D3158)</f>
        <v/>
      </c>
      <c r="S3158" s="21">
        <f>IF($A3158="","",IFERROR(INDEX(Offerte!$D$2:$D$200,MATCH($Q3158,Offerte!$L$2:$L$200,0)),0))</f>
        <v/>
      </c>
      <c r="T3158" s="21">
        <f>IF($A3158="","",IFERROR(INDEX(Offerte!$G$2:$G$200,MATCH($Q3158,Offerte!$L$2:$L$200,0)),"NO"))</f>
        <v/>
      </c>
    </row>
    <row r="3159">
      <c r="A3159" s="10">
        <f>IF(Offerte!$A103="","",Offerte!$A103)</f>
        <v/>
      </c>
      <c r="B3159" s="10">
        <f>IF(Offerte!$A103="","",Offerte!$B103)</f>
        <v/>
      </c>
      <c r="C3159" s="10">
        <f>IF(Offerte!$A103="","",Offerte!$C103)</f>
        <v/>
      </c>
      <c r="D3159" s="10" t="inlineStr">
        <is>
          <t>F.3.1</t>
        </is>
      </c>
      <c r="E3159" s="10" t="inlineStr">
        <is>
          <t>F</t>
        </is>
      </c>
      <c r="F3159" s="10" t="inlineStr">
        <is>
          <t>Q</t>
        </is>
      </c>
      <c r="G3159" s="10" t="inlineStr">
        <is>
          <t>higher</t>
        </is>
      </c>
      <c r="H3159" s="10" t="n">
        <v>2</v>
      </c>
      <c r="I3159" s="10" t="inlineStr">
        <is>
          <t>Autoproduzione consumi elettrici per trazione</t>
        </is>
      </c>
      <c r="J3159" s="20" t="n"/>
      <c r="K3159" s="20" t="n"/>
      <c r="L3159" s="20" t="n"/>
      <c r="M3159" s="20" t="n"/>
      <c r="N3159" s="21">
        <f>IF($A3159="","",IFERROR(VALUE($J3159),0))</f>
        <v/>
      </c>
      <c r="O3159" s="21">
        <f>IF($A3159="",0,IF(OR($S3159&lt;&gt;1,COUNTA($J3159:$M3159)=0),0,IF(SUMPRODUCT(MAX(($C$5:$C$6173=$C3159)*($D$5:$D$6173=$D3159)*($S$5:$S$6173=1)*IFERROR($N$5:$N$6173*1,0)))&gt;0,ROUND($H3159*($N3159/SUMPRODUCT(MAX(($C$5:$C$6173=$C3159)*($D$5:$D$6173=$D3159)*($S$5:$S$6173=1)*IFERROR($N$5:$N$6173*1,0)))),4),0)))</f>
        <v/>
      </c>
      <c r="P3159" s="10" t="inlineStr">
        <is>
          <t>kWh/anno</t>
        </is>
      </c>
      <c r="Q3159" s="21">
        <f>IF($A3159="","",$A3159&amp;"|"&amp;$C3159)</f>
        <v/>
      </c>
      <c r="R3159" s="21">
        <f>IF($A3159="","",$A3159&amp;"|"&amp;$C3159&amp;"|"&amp;$D3159)</f>
        <v/>
      </c>
      <c r="S3159" s="21">
        <f>IF($A3159="","",IFERROR(INDEX(Offerte!$D$2:$D$200,MATCH($Q3159,Offerte!$L$2:$L$200,0)),0))</f>
        <v/>
      </c>
      <c r="T3159" s="21">
        <f>IF($A3159="","",IFERROR(INDEX(Offerte!$G$2:$G$200,MATCH($Q3159,Offerte!$L$2:$L$200,0)),"NO"))</f>
        <v/>
      </c>
    </row>
    <row r="3160">
      <c r="A3160" s="10">
        <f>IF(Offerte!$A103="","",Offerte!$A103)</f>
        <v/>
      </c>
      <c r="B3160" s="10">
        <f>IF(Offerte!$A103="","",Offerte!$B103)</f>
        <v/>
      </c>
      <c r="C3160" s="10">
        <f>IF(Offerte!$A103="","",Offerte!$C103)</f>
        <v/>
      </c>
      <c r="D3160" s="10" t="inlineStr">
        <is>
          <t>F.4.1</t>
        </is>
      </c>
      <c r="E3160" s="10" t="inlineStr">
        <is>
          <t>F</t>
        </is>
      </c>
      <c r="F3160" s="10" t="inlineStr">
        <is>
          <t>Q</t>
        </is>
      </c>
      <c r="G3160" s="10" t="inlineStr">
        <is>
          <t>soil</t>
        </is>
      </c>
      <c r="H3160" s="10" t="n">
        <v>2</v>
      </c>
      <c r="I3160" s="10" t="inlineStr">
        <is>
          <t>Indice di consumo di suolo</t>
        </is>
      </c>
      <c r="J3160" s="20" t="n"/>
      <c r="K3160" s="20" t="n"/>
      <c r="L3160" s="20" t="n"/>
      <c r="M3160" s="20" t="n"/>
      <c r="N3160" s="21">
        <f>IF($A3160="","",IFERROR(VALUE($J3160),0))</f>
        <v/>
      </c>
      <c r="O3160" s="21">
        <f>IF($A3160="",0,IF(OR($S3160&lt;&gt;1,COUNTA($J3160:$M3160)=0),0,IF($N3160&lt;=0,$H3160,IF(SUMPRODUCT(MAX(($C$5:$C$6173=$C3160)*($D$5:$D$6173=$D3160)*($S$5:$S$6173=1)*IFERROR($N$5:$N$6173*1,0)))&gt;0,ROUND($H3160*((SUMPRODUCT(MAX(($C$5:$C$6173=$C3160)*($D$5:$D$6173=$D3160)*($S$5:$S$6173=1)*IFERROR($N$5:$N$6173*1,0)))-$N3160)/SUMPRODUCT(MAX(($C$5:$C$6173=$C3160)*($D$5:$D$6173=$D3160)*($S$5:$S$6173=1)*IFERROR($N$5:$N$6173*1,0)))),4),0))))</f>
        <v/>
      </c>
      <c r="P3160" s="10" t="inlineStr">
        <is>
          <t>m2</t>
        </is>
      </c>
      <c r="Q3160" s="21">
        <f>IF($A3160="","",$A3160&amp;"|"&amp;$C3160)</f>
        <v/>
      </c>
      <c r="R3160" s="21">
        <f>IF($A3160="","",$A3160&amp;"|"&amp;$C3160&amp;"|"&amp;$D3160)</f>
        <v/>
      </c>
      <c r="S3160" s="21">
        <f>IF($A3160="","",IFERROR(INDEX(Offerte!$D$2:$D$200,MATCH($Q3160,Offerte!$L$2:$L$200,0)),0))</f>
        <v/>
      </c>
      <c r="T3160" s="21">
        <f>IF($A3160="","",IFERROR(INDEX(Offerte!$G$2:$G$200,MATCH($Q3160,Offerte!$L$2:$L$200,0)),"NO"))</f>
        <v/>
      </c>
    </row>
    <row r="3161">
      <c r="A3161" s="10">
        <f>IF(Offerte!$A103="","",Offerte!$A103)</f>
        <v/>
      </c>
      <c r="B3161" s="10">
        <f>IF(Offerte!$A103="","",Offerte!$B103)</f>
        <v/>
      </c>
      <c r="C3161" s="10">
        <f>IF(Offerte!$A103="","",Offerte!$C103)</f>
        <v/>
      </c>
      <c r="D3161" s="10" t="inlineStr">
        <is>
          <t>F.5.1</t>
        </is>
      </c>
      <c r="E3161" s="10" t="inlineStr">
        <is>
          <t>F</t>
        </is>
      </c>
      <c r="F3161" s="10" t="inlineStr">
        <is>
          <t>T</t>
        </is>
      </c>
      <c r="G3161" s="10" t="inlineStr">
        <is>
          <t>tabular</t>
        </is>
      </c>
      <c r="H3161" s="10" t="n">
        <v>1</v>
      </c>
      <c r="I3161" s="10" t="inlineStr">
        <is>
          <t>Rendicontazione di sostenibilità ambientale</t>
        </is>
      </c>
      <c r="J3161" s="20" t="n"/>
      <c r="K3161" s="20" t="n"/>
      <c r="L3161" s="20" t="n"/>
      <c r="M3161" s="20" t="n"/>
      <c r="N3161" s="21">
        <f>IF($A3161="","",IF(IFERROR(VALUE($M3161),0)=1,1,0))</f>
        <v/>
      </c>
      <c r="O3161" s="21">
        <f>IF($A3161="",0,IF(OR($S3161&lt;&gt;1,COUNTA($J3161:$M3161)=0),0,IF($N3161=1,$H3161,0)))</f>
        <v/>
      </c>
      <c r="P3161" s="10" t="inlineStr">
        <is>
          <t>sì/no</t>
        </is>
      </c>
      <c r="Q3161" s="21">
        <f>IF($A3161="","",$A3161&amp;"|"&amp;$C3161)</f>
        <v/>
      </c>
      <c r="R3161" s="21">
        <f>IF($A3161="","",$A3161&amp;"|"&amp;$C3161&amp;"|"&amp;$D3161)</f>
        <v/>
      </c>
      <c r="S3161" s="21">
        <f>IF($A3161="","",IFERROR(INDEX(Offerte!$D$2:$D$200,MATCH($Q3161,Offerte!$L$2:$L$200,0)),0))</f>
        <v/>
      </c>
      <c r="T3161" s="21">
        <f>IF($A3161="","",IFERROR(INDEX(Offerte!$G$2:$G$200,MATCH($Q3161,Offerte!$L$2:$L$200,0)),"NO"))</f>
        <v/>
      </c>
    </row>
    <row r="3162">
      <c r="A3162" s="10">
        <f>IF(Offerte!$A103="","",Offerte!$A103)</f>
        <v/>
      </c>
      <c r="B3162" s="10">
        <f>IF(Offerte!$A103="","",Offerte!$B103)</f>
        <v/>
      </c>
      <c r="C3162" s="10">
        <f>IF(Offerte!$A103="","",Offerte!$C103)</f>
        <v/>
      </c>
      <c r="D3162" s="10" t="inlineStr">
        <is>
          <t>G.1.1</t>
        </is>
      </c>
      <c r="E3162" s="10" t="inlineStr">
        <is>
          <t>G</t>
        </is>
      </c>
      <c r="F3162" s="10" t="inlineStr">
        <is>
          <t>D</t>
        </is>
      </c>
      <c r="G3162" s="10" t="inlineStr">
        <is>
          <t>discretionary</t>
        </is>
      </c>
      <c r="H3162" s="10" t="n">
        <v>2</v>
      </c>
      <c r="I3162" s="10" t="inlineStr">
        <is>
          <t>Qualità del progetto di centrale di controllo aziendale</t>
        </is>
      </c>
      <c r="J3162" s="20" t="n"/>
      <c r="K3162" s="20" t="n"/>
      <c r="L3162" s="20" t="n"/>
      <c r="M3162" s="20" t="n"/>
      <c r="N3162" s="21">
        <f>IF($A3162="","",MAX(0,MIN(1,IFERROR(VALUE($M3162),0))))</f>
        <v/>
      </c>
      <c r="O3162" s="21">
        <f>IF($A3162="",0,IF(OR($S3162&lt;&gt;1,COUNTA($J3162:$M3162)=0),0,IF(SUMPRODUCT(MAX(($C$5:$C$6173=$C3162)*($D$5:$D$6173=$D3162)*($S$5:$S$6173=1)*IFERROR($N$5:$N$6173*1,0)))&gt;0,ROUND($H3162*($N3162/SUMPRODUCT(MAX(($C$5:$C$6173=$C3162)*($D$5:$D$6173=$D3162)*($S$5:$S$6173=1)*IFERROR($N$5:$N$6173*1,0)))),4),0)))</f>
        <v/>
      </c>
      <c r="P3162" s="10" t="inlineStr">
        <is>
          <t>coeff.</t>
        </is>
      </c>
      <c r="Q3162" s="21">
        <f>IF($A3162="","",$A3162&amp;"|"&amp;$C3162)</f>
        <v/>
      </c>
      <c r="R3162" s="21">
        <f>IF($A3162="","",$A3162&amp;"|"&amp;$C3162&amp;"|"&amp;$D3162)</f>
        <v/>
      </c>
      <c r="S3162" s="21">
        <f>IF($A3162="","",IFERROR(INDEX(Offerte!$D$2:$D$200,MATCH($Q3162,Offerte!$L$2:$L$200,0)),0))</f>
        <v/>
      </c>
      <c r="T3162" s="21">
        <f>IF($A3162="","",IFERROR(INDEX(Offerte!$G$2:$G$200,MATCH($Q3162,Offerte!$L$2:$L$200,0)),"NO"))</f>
        <v/>
      </c>
    </row>
    <row r="3163">
      <c r="A3163" s="10">
        <f>IF(Offerte!$A103="","",Offerte!$A103)</f>
        <v/>
      </c>
      <c r="B3163" s="10">
        <f>IF(Offerte!$A103="","",Offerte!$B103)</f>
        <v/>
      </c>
      <c r="C3163" s="10">
        <f>IF(Offerte!$A103="","",Offerte!$C103)</f>
        <v/>
      </c>
      <c r="D3163" s="10" t="inlineStr">
        <is>
          <t>G.2.1</t>
        </is>
      </c>
      <c r="E3163" s="10" t="inlineStr">
        <is>
          <t>G</t>
        </is>
      </c>
      <c r="F3163" s="10" t="inlineStr">
        <is>
          <t>T</t>
        </is>
      </c>
      <c r="G3163" s="10" t="inlineStr">
        <is>
          <t>tabular</t>
        </is>
      </c>
      <c r="H3163" s="10" t="n">
        <v>1</v>
      </c>
      <c r="I3163" s="10" t="inlineStr">
        <is>
          <t>Certificazione ISO 45001</t>
        </is>
      </c>
      <c r="J3163" s="20" t="n"/>
      <c r="K3163" s="20" t="n"/>
      <c r="L3163" s="20" t="n"/>
      <c r="M3163" s="20" t="n"/>
      <c r="N3163" s="21">
        <f>IF($A3163="","",IF(IFERROR(VALUE($M3163),0)=1,1,0))</f>
        <v/>
      </c>
      <c r="O3163" s="21">
        <f>IF($A3163="",0,IF(OR($S3163&lt;&gt;1,COUNTA($J3163:$M3163)=0),0,IF($N3163=1,$H3163,0)))</f>
        <v/>
      </c>
      <c r="P3163" s="10" t="inlineStr">
        <is>
          <t>sì/no</t>
        </is>
      </c>
      <c r="Q3163" s="21">
        <f>IF($A3163="","",$A3163&amp;"|"&amp;$C3163)</f>
        <v/>
      </c>
      <c r="R3163" s="21">
        <f>IF($A3163="","",$A3163&amp;"|"&amp;$C3163&amp;"|"&amp;$D3163)</f>
        <v/>
      </c>
      <c r="S3163" s="21">
        <f>IF($A3163="","",IFERROR(INDEX(Offerte!$D$2:$D$200,MATCH($Q3163,Offerte!$L$2:$L$200,0)),0))</f>
        <v/>
      </c>
      <c r="T3163" s="21">
        <f>IF($A3163="","",IFERROR(INDEX(Offerte!$G$2:$G$200,MATCH($Q3163,Offerte!$L$2:$L$200,0)),"NO"))</f>
        <v/>
      </c>
    </row>
    <row r="3164">
      <c r="A3164" s="10">
        <f>IF(Offerte!$A103="","",Offerte!$A103)</f>
        <v/>
      </c>
      <c r="B3164" s="10">
        <f>IF(Offerte!$A103="","",Offerte!$B103)</f>
        <v/>
      </c>
      <c r="C3164" s="10">
        <f>IF(Offerte!$A103="","",Offerte!$C103)</f>
        <v/>
      </c>
      <c r="D3164" s="10" t="inlineStr">
        <is>
          <t>G.3.1</t>
        </is>
      </c>
      <c r="E3164" s="10" t="inlineStr">
        <is>
          <t>G</t>
        </is>
      </c>
      <c r="F3164" s="10" t="inlineStr">
        <is>
          <t>T</t>
        </is>
      </c>
      <c r="G3164" s="10" t="inlineStr">
        <is>
          <t>tabular</t>
        </is>
      </c>
      <c r="H3164" s="10" t="n">
        <v>1</v>
      </c>
      <c r="I3164" s="10" t="inlineStr">
        <is>
          <t>Certificazioni di responsabilità sociale</t>
        </is>
      </c>
      <c r="J3164" s="20" t="n"/>
      <c r="K3164" s="20" t="n"/>
      <c r="L3164" s="20" t="n"/>
      <c r="M3164" s="20" t="n"/>
      <c r="N3164" s="21">
        <f>IF($A3164="","",IF(IFERROR(VALUE($M3164),0)=1,1,0))</f>
        <v/>
      </c>
      <c r="O3164" s="21">
        <f>IF($A3164="",0,IF(OR($S3164&lt;&gt;1,COUNTA($J3164:$M3164)=0),0,IF($N3164=1,$H3164,0)))</f>
        <v/>
      </c>
      <c r="P3164" s="10" t="inlineStr">
        <is>
          <t>sì/no</t>
        </is>
      </c>
      <c r="Q3164" s="21">
        <f>IF($A3164="","",$A3164&amp;"|"&amp;$C3164)</f>
        <v/>
      </c>
      <c r="R3164" s="21">
        <f>IF($A3164="","",$A3164&amp;"|"&amp;$C3164&amp;"|"&amp;$D3164)</f>
        <v/>
      </c>
      <c r="S3164" s="21">
        <f>IF($A3164="","",IFERROR(INDEX(Offerte!$D$2:$D$200,MATCH($Q3164,Offerte!$L$2:$L$200,0)),0))</f>
        <v/>
      </c>
      <c r="T3164" s="21">
        <f>IF($A3164="","",IFERROR(INDEX(Offerte!$G$2:$G$200,MATCH($Q3164,Offerte!$L$2:$L$200,0)),"NO"))</f>
        <v/>
      </c>
    </row>
    <row r="3165">
      <c r="A3165" s="10">
        <f>IF(Offerte!$A103="","",Offerte!$A103)</f>
        <v/>
      </c>
      <c r="B3165" s="10">
        <f>IF(Offerte!$A103="","",Offerte!$B103)</f>
        <v/>
      </c>
      <c r="C3165" s="10">
        <f>IF(Offerte!$A103="","",Offerte!$C103)</f>
        <v/>
      </c>
      <c r="D3165" s="10" t="inlineStr">
        <is>
          <t>G.4.1</t>
        </is>
      </c>
      <c r="E3165" s="10" t="inlineStr">
        <is>
          <t>G</t>
        </is>
      </c>
      <c r="F3165" s="10" t="inlineStr">
        <is>
          <t>D</t>
        </is>
      </c>
      <c r="G3165" s="10" t="inlineStr">
        <is>
          <t>discretionary</t>
        </is>
      </c>
      <c r="H3165" s="10" t="n">
        <v>2</v>
      </c>
      <c r="I3165" s="10" t="inlineStr">
        <is>
          <t>Qualità del piano di formazione del personale</t>
        </is>
      </c>
      <c r="J3165" s="20" t="n"/>
      <c r="K3165" s="20" t="n"/>
      <c r="L3165" s="20" t="n"/>
      <c r="M3165" s="20" t="n"/>
      <c r="N3165" s="21">
        <f>IF($A3165="","",MAX(0,MIN(1,IFERROR(VALUE($M3165),0))))</f>
        <v/>
      </c>
      <c r="O3165" s="21">
        <f>IF($A3165="",0,IF(OR($S3165&lt;&gt;1,COUNTA($J3165:$M3165)=0),0,IF(SUMPRODUCT(MAX(($C$5:$C$6173=$C3165)*($D$5:$D$6173=$D3165)*($S$5:$S$6173=1)*IFERROR($N$5:$N$6173*1,0)))&gt;0,ROUND($H3165*($N3165/SUMPRODUCT(MAX(($C$5:$C$6173=$C3165)*($D$5:$D$6173=$D3165)*($S$5:$S$6173=1)*IFERROR($N$5:$N$6173*1,0)))),4),0)))</f>
        <v/>
      </c>
      <c r="P3165" s="10" t="inlineStr">
        <is>
          <t>coeff.</t>
        </is>
      </c>
      <c r="Q3165" s="21">
        <f>IF($A3165="","",$A3165&amp;"|"&amp;$C3165)</f>
        <v/>
      </c>
      <c r="R3165" s="21">
        <f>IF($A3165="","",$A3165&amp;"|"&amp;$C3165&amp;"|"&amp;$D3165)</f>
        <v/>
      </c>
      <c r="S3165" s="21">
        <f>IF($A3165="","",IFERROR(INDEX(Offerte!$D$2:$D$200,MATCH($Q3165,Offerte!$L$2:$L$200,0)),0))</f>
        <v/>
      </c>
      <c r="T3165" s="21">
        <f>IF($A3165="","",IFERROR(INDEX(Offerte!$G$2:$G$200,MATCH($Q3165,Offerte!$L$2:$L$200,0)),"NO"))</f>
        <v/>
      </c>
    </row>
    <row r="3166">
      <c r="A3166" s="10">
        <f>IF(Offerte!$A103="","",Offerte!$A103)</f>
        <v/>
      </c>
      <c r="B3166" s="10">
        <f>IF(Offerte!$A103="","",Offerte!$B103)</f>
        <v/>
      </c>
      <c r="C3166" s="10">
        <f>IF(Offerte!$A103="","",Offerte!$C103)</f>
        <v/>
      </c>
      <c r="D3166" s="10" t="inlineStr">
        <is>
          <t>G.5.1</t>
        </is>
      </c>
      <c r="E3166" s="10" t="inlineStr">
        <is>
          <t>G</t>
        </is>
      </c>
      <c r="F3166" s="10" t="inlineStr">
        <is>
          <t>T</t>
        </is>
      </c>
      <c r="G3166" s="10" t="inlineStr">
        <is>
          <t>tabular</t>
        </is>
      </c>
      <c r="H3166" s="10" t="n">
        <v>1</v>
      </c>
      <c r="I3166" s="10" t="inlineStr">
        <is>
          <t>Impegno al mantenimento delle garanzie del contratto di secondo livello del gestore uscente</t>
        </is>
      </c>
      <c r="J3166" s="20" t="n"/>
      <c r="K3166" s="20" t="n"/>
      <c r="L3166" s="20" t="n"/>
      <c r="M3166" s="20" t="n"/>
      <c r="N3166" s="21">
        <f>IF($A3166="","",IF(IFERROR(VALUE($M3166),0)=1,1,0))</f>
        <v/>
      </c>
      <c r="O3166" s="21">
        <f>IF($A3166="",0,IF(OR($S3166&lt;&gt;1,COUNTA($J3166:$M3166)=0),0,IF($N3166=1,$H3166,0)))</f>
        <v/>
      </c>
      <c r="P3166" s="10" t="inlineStr">
        <is>
          <t>sì/no</t>
        </is>
      </c>
      <c r="Q3166" s="21">
        <f>IF($A3166="","",$A3166&amp;"|"&amp;$C3166)</f>
        <v/>
      </c>
      <c r="R3166" s="21">
        <f>IF($A3166="","",$A3166&amp;"|"&amp;$C3166&amp;"|"&amp;$D3166)</f>
        <v/>
      </c>
      <c r="S3166" s="21">
        <f>IF($A3166="","",IFERROR(INDEX(Offerte!$D$2:$D$200,MATCH($Q3166,Offerte!$L$2:$L$200,0)),0))</f>
        <v/>
      </c>
      <c r="T3166" s="21">
        <f>IF($A3166="","",IFERROR(INDEX(Offerte!$G$2:$G$200,MATCH($Q3166,Offerte!$L$2:$L$200,0)),"NO"))</f>
        <v/>
      </c>
    </row>
    <row r="3167">
      <c r="A3167" s="10">
        <f>IF(Offerte!$A104="","",Offerte!$A104)</f>
        <v/>
      </c>
      <c r="B3167" s="10">
        <f>IF(Offerte!$A104="","",Offerte!$B104)</f>
        <v/>
      </c>
      <c r="C3167" s="10">
        <f>IF(Offerte!$A104="","",Offerte!$C104)</f>
        <v/>
      </c>
      <c r="D3167" s="10" t="inlineStr">
        <is>
          <t>A.1.1</t>
        </is>
      </c>
      <c r="E3167" s="10" t="inlineStr">
        <is>
          <t>A</t>
        </is>
      </c>
      <c r="F3167" s="10" t="inlineStr">
        <is>
          <t>Q</t>
        </is>
      </c>
      <c r="G3167" s="10" t="inlineStr">
        <is>
          <t>higher</t>
        </is>
      </c>
      <c r="H3167" s="10" t="n">
        <v>3</v>
      </c>
      <c r="I3167" s="10" t="inlineStr">
        <is>
          <t>Tasso aggiuntivo di corse controllate</t>
        </is>
      </c>
      <c r="J3167" s="20" t="n"/>
      <c r="K3167" s="20" t="n"/>
      <c r="L3167" s="20" t="n"/>
      <c r="M3167" s="20" t="n"/>
      <c r="N3167" s="21">
        <f>IF($A3167="","",IFERROR(VALUE($K3167)/VALUE($L3167)*100,IFERROR(VALUE($J3167),0)))</f>
        <v/>
      </c>
      <c r="O3167" s="21">
        <f>IF($A3167="",0,IF(OR($S3167&lt;&gt;1,COUNTA($J3167:$M3167)=0),0,IF(SUMPRODUCT(MAX(($C$5:$C$6173=$C3167)*($D$5:$D$6173=$D3167)*($S$5:$S$6173=1)*IFERROR($N$5:$N$6173*1,0)))&gt;0,ROUND($H3167*($N3167/SUMPRODUCT(MAX(($C$5:$C$6173=$C3167)*($D$5:$D$6173=$D3167)*($S$5:$S$6173=1)*IFERROR($N$5:$N$6173*1,0)))),4),0)))</f>
        <v/>
      </c>
      <c r="P3167" s="10" t="inlineStr">
        <is>
          <t>Corse controllate annue / Corse programmate annue</t>
        </is>
      </c>
      <c r="Q3167" s="21">
        <f>IF($A3167="","",$A3167&amp;"|"&amp;$C3167)</f>
        <v/>
      </c>
      <c r="R3167" s="21">
        <f>IF($A3167="","",$A3167&amp;"|"&amp;$C3167&amp;"|"&amp;$D3167)</f>
        <v/>
      </c>
      <c r="S3167" s="21">
        <f>IF($A3167="","",IFERROR(INDEX(Offerte!$D$2:$D$200,MATCH($Q3167,Offerte!$L$2:$L$200,0)),0))</f>
        <v/>
      </c>
      <c r="T3167" s="21">
        <f>IF($A3167="","",IFERROR(INDEX(Offerte!$G$2:$G$200,MATCH($Q3167,Offerte!$L$2:$L$200,0)),"NO"))</f>
        <v/>
      </c>
    </row>
    <row r="3168">
      <c r="A3168" s="10">
        <f>IF(Offerte!$A104="","",Offerte!$A104)</f>
        <v/>
      </c>
      <c r="B3168" s="10">
        <f>IF(Offerte!$A104="","",Offerte!$B104)</f>
        <v/>
      </c>
      <c r="C3168" s="10">
        <f>IF(Offerte!$A104="","",Offerte!$C104)</f>
        <v/>
      </c>
      <c r="D3168" s="10" t="inlineStr">
        <is>
          <t>A.1.2</t>
        </is>
      </c>
      <c r="E3168" s="10" t="inlineStr">
        <is>
          <t>A</t>
        </is>
      </c>
      <c r="F3168" s="10" t="inlineStr">
        <is>
          <t>Q</t>
        </is>
      </c>
      <c r="G3168" s="10" t="inlineStr">
        <is>
          <t>higher</t>
        </is>
      </c>
      <c r="H3168" s="10" t="n">
        <v>4</v>
      </c>
      <c r="I3168" s="10" t="inlineStr">
        <is>
          <t>Numero aggiuntivo di passeggeri controllati</t>
        </is>
      </c>
      <c r="J3168" s="20" t="n"/>
      <c r="K3168" s="20" t="n"/>
      <c r="L3168" s="20" t="n"/>
      <c r="M3168" s="20" t="n"/>
      <c r="N3168" s="21">
        <f>IF($A3168="","",IFERROR(VALUE($J3168),0))</f>
        <v/>
      </c>
      <c r="O3168" s="21">
        <f>IF($A3168="",0,IF(OR($S3168&lt;&gt;1,COUNTA($J3168:$M3168)=0),0,IF(SUMPRODUCT(MAX(($C$5:$C$6173=$C3168)*($D$5:$D$6173=$D3168)*($S$5:$S$6173=1)*IFERROR($N$5:$N$6173*1,0)))&gt;0,ROUND($H3168*($N3168/SUMPRODUCT(MAX(($C$5:$C$6173=$C3168)*($D$5:$D$6173=$D3168)*($S$5:$S$6173=1)*IFERROR($N$5:$N$6173*1,0)))),4),0)))</f>
        <v/>
      </c>
      <c r="P3168" s="10" t="inlineStr">
        <is>
          <t>passeggeri/anno</t>
        </is>
      </c>
      <c r="Q3168" s="21">
        <f>IF($A3168="","",$A3168&amp;"|"&amp;$C3168)</f>
        <v/>
      </c>
      <c r="R3168" s="21">
        <f>IF($A3168="","",$A3168&amp;"|"&amp;$C3168&amp;"|"&amp;$D3168)</f>
        <v/>
      </c>
      <c r="S3168" s="21">
        <f>IF($A3168="","",IFERROR(INDEX(Offerte!$D$2:$D$200,MATCH($Q3168,Offerte!$L$2:$L$200,0)),0))</f>
        <v/>
      </c>
      <c r="T3168" s="21">
        <f>IF($A3168="","",IFERROR(INDEX(Offerte!$G$2:$G$200,MATCH($Q3168,Offerte!$L$2:$L$200,0)),"NO"))</f>
        <v/>
      </c>
    </row>
    <row r="3169">
      <c r="A3169" s="10">
        <f>IF(Offerte!$A104="","",Offerte!$A104)</f>
        <v/>
      </c>
      <c r="B3169" s="10">
        <f>IF(Offerte!$A104="","",Offerte!$B104)</f>
        <v/>
      </c>
      <c r="C3169" s="10">
        <f>IF(Offerte!$A104="","",Offerte!$C104)</f>
        <v/>
      </c>
      <c r="D3169" s="10" t="inlineStr">
        <is>
          <t>B.1.1</t>
        </is>
      </c>
      <c r="E3169" s="10" t="inlineStr">
        <is>
          <t>B</t>
        </is>
      </c>
      <c r="F3169" s="10" t="inlineStr">
        <is>
          <t>Q</t>
        </is>
      </c>
      <c r="G3169" s="10" t="inlineStr">
        <is>
          <t>higher</t>
        </is>
      </c>
      <c r="H3169" s="10" t="n">
        <v>3</v>
      </c>
      <c r="I3169" s="10" t="inlineStr">
        <is>
          <t>Incremento dei posti offerti nelle fasce di punta</t>
        </is>
      </c>
      <c r="J3169" s="20" t="n"/>
      <c r="K3169" s="20" t="n"/>
      <c r="L3169" s="20" t="n"/>
      <c r="M3169" s="20" t="n"/>
      <c r="N3169" s="21">
        <f>IF($A3169="","",IFERROR(VALUE($J3169),0))</f>
        <v/>
      </c>
      <c r="O3169" s="21">
        <f>IF($A3169="",0,IF(OR($S3169&lt;&gt;1,COUNTA($J3169:$M3169)=0),0,IF(SUMPRODUCT(MAX(($C$5:$C$6173=$C3169)*($D$5:$D$6173=$D3169)*($S$5:$S$6173=1)*IFERROR($N$5:$N$6173*1,0)))&gt;0,ROUND($H3169*($N3169/SUMPRODUCT(MAX(($C$5:$C$6173=$C3169)*($D$5:$D$6173=$D3169)*($S$5:$S$6173=1)*IFERROR($N$5:$N$6173*1,0)))),4),0)))</f>
        <v/>
      </c>
      <c r="P3169" s="10" t="inlineStr">
        <is>
          <t>posti*km</t>
        </is>
      </c>
      <c r="Q3169" s="21">
        <f>IF($A3169="","",$A3169&amp;"|"&amp;$C3169)</f>
        <v/>
      </c>
      <c r="R3169" s="21">
        <f>IF($A3169="","",$A3169&amp;"|"&amp;$C3169&amp;"|"&amp;$D3169)</f>
        <v/>
      </c>
      <c r="S3169" s="21">
        <f>IF($A3169="","",IFERROR(INDEX(Offerte!$D$2:$D$200,MATCH($Q3169,Offerte!$L$2:$L$200,0)),0))</f>
        <v/>
      </c>
      <c r="T3169" s="21">
        <f>IF($A3169="","",IFERROR(INDEX(Offerte!$G$2:$G$200,MATCH($Q3169,Offerte!$L$2:$L$200,0)),"NO"))</f>
        <v/>
      </c>
    </row>
    <row r="3170">
      <c r="A3170" s="10">
        <f>IF(Offerte!$A104="","",Offerte!$A104)</f>
        <v/>
      </c>
      <c r="B3170" s="10">
        <f>IF(Offerte!$A104="","",Offerte!$B104)</f>
        <v/>
      </c>
      <c r="C3170" s="10">
        <f>IF(Offerte!$A104="","",Offerte!$C104)</f>
        <v/>
      </c>
      <c r="D3170" s="10" t="inlineStr">
        <is>
          <t>B.2.1</t>
        </is>
      </c>
      <c r="E3170" s="10" t="inlineStr">
        <is>
          <t>B</t>
        </is>
      </c>
      <c r="F3170" s="10" t="inlineStr">
        <is>
          <t>Q</t>
        </is>
      </c>
      <c r="G3170" s="10" t="inlineStr">
        <is>
          <t>higher</t>
        </is>
      </c>
      <c r="H3170" s="10" t="n">
        <v>4</v>
      </c>
      <c r="I3170" s="10" t="inlineStr">
        <is>
          <t>Corse aggiuntive nell'arco giornaliero base</t>
        </is>
      </c>
      <c r="J3170" s="20" t="n"/>
      <c r="K3170" s="20" t="n"/>
      <c r="L3170" s="20" t="n"/>
      <c r="M3170" s="20" t="n"/>
      <c r="N3170" s="21">
        <f>IF($A3170="","",IFERROR(VALUE($J3170),0))</f>
        <v/>
      </c>
      <c r="O3170" s="21">
        <f>IF($A3170="",0,IF(OR($S3170&lt;&gt;1,COUNTA($J3170:$M3170)=0),0,IF(SUMPRODUCT(MAX(($C$5:$C$6173=$C3170)*($D$5:$D$6173=$D3170)*($S$5:$S$6173=1)*IFERROR($N$5:$N$6173*1,0)))&gt;0,ROUND($H3170*($N3170/SUMPRODUCT(MAX(($C$5:$C$6173=$C3170)*($D$5:$D$6173=$D3170)*($S$5:$S$6173=1)*IFERROR($N$5:$N$6173*1,0)))),4),0)))</f>
        <v/>
      </c>
      <c r="P3170" s="10" t="inlineStr">
        <is>
          <t>corse</t>
        </is>
      </c>
      <c r="Q3170" s="21">
        <f>IF($A3170="","",$A3170&amp;"|"&amp;$C3170)</f>
        <v/>
      </c>
      <c r="R3170" s="21">
        <f>IF($A3170="","",$A3170&amp;"|"&amp;$C3170&amp;"|"&amp;$D3170)</f>
        <v/>
      </c>
      <c r="S3170" s="21">
        <f>IF($A3170="","",IFERROR(INDEX(Offerte!$D$2:$D$200,MATCH($Q3170,Offerte!$L$2:$L$200,0)),0))</f>
        <v/>
      </c>
      <c r="T3170" s="21">
        <f>IF($A3170="","",IFERROR(INDEX(Offerte!$G$2:$G$200,MATCH($Q3170,Offerte!$L$2:$L$200,0)),"NO"))</f>
        <v/>
      </c>
    </row>
    <row r="3171">
      <c r="A3171" s="10">
        <f>IF(Offerte!$A104="","",Offerte!$A104)</f>
        <v/>
      </c>
      <c r="B3171" s="10">
        <f>IF(Offerte!$A104="","",Offerte!$B104)</f>
        <v/>
      </c>
      <c r="C3171" s="10">
        <f>IF(Offerte!$A104="","",Offerte!$C104)</f>
        <v/>
      </c>
      <c r="D3171" s="10" t="inlineStr">
        <is>
          <t>B.3.1</t>
        </is>
      </c>
      <c r="E3171" s="10" t="inlineStr">
        <is>
          <t>B</t>
        </is>
      </c>
      <c r="F3171" s="10" t="inlineStr">
        <is>
          <t>Q</t>
        </is>
      </c>
      <c r="G3171" s="10" t="inlineStr">
        <is>
          <t>higher</t>
        </is>
      </c>
      <c r="H3171" s="10" t="n">
        <v>2</v>
      </c>
      <c r="I3171" s="10" t="inlineStr">
        <is>
          <t>Numero di corse aggiuntive per allungamento dell'arco di servizio giornaliero nelle fasce serali</t>
        </is>
      </c>
      <c r="J3171" s="20" t="n"/>
      <c r="K3171" s="20" t="n"/>
      <c r="L3171" s="20" t="n"/>
      <c r="M3171" s="20" t="n"/>
      <c r="N3171" s="21">
        <f>IF($A3171="","",IFERROR(VALUE($J3171),0))</f>
        <v/>
      </c>
      <c r="O3171" s="21">
        <f>IF($A3171="",0,IF(OR($S3171&lt;&gt;1,COUNTA($J3171:$M3171)=0),0,IF(SUMPRODUCT(MAX(($C$5:$C$6173=$C3171)*($D$5:$D$6173=$D3171)*($S$5:$S$6173=1)*IFERROR($N$5:$N$6173*1,0)))&gt;0,ROUND($H3171*($N3171/SUMPRODUCT(MAX(($C$5:$C$6173=$C3171)*($D$5:$D$6173=$D3171)*($S$5:$S$6173=1)*IFERROR($N$5:$N$6173*1,0)))),4),0)))</f>
        <v/>
      </c>
      <c r="P3171" s="10" t="inlineStr">
        <is>
          <t>corse</t>
        </is>
      </c>
      <c r="Q3171" s="21">
        <f>IF($A3171="","",$A3171&amp;"|"&amp;$C3171)</f>
        <v/>
      </c>
      <c r="R3171" s="21">
        <f>IF($A3171="","",$A3171&amp;"|"&amp;$C3171&amp;"|"&amp;$D3171)</f>
        <v/>
      </c>
      <c r="S3171" s="21">
        <f>IF($A3171="","",IFERROR(INDEX(Offerte!$D$2:$D$200,MATCH($Q3171,Offerte!$L$2:$L$200,0)),0))</f>
        <v/>
      </c>
      <c r="T3171" s="21">
        <f>IF($A3171="","",IFERROR(INDEX(Offerte!$G$2:$G$200,MATCH($Q3171,Offerte!$L$2:$L$200,0)),"NO"))</f>
        <v/>
      </c>
    </row>
    <row r="3172">
      <c r="A3172" s="10">
        <f>IF(Offerte!$A104="","",Offerte!$A104)</f>
        <v/>
      </c>
      <c r="B3172" s="10">
        <f>IF(Offerte!$A104="","",Offerte!$B104)</f>
        <v/>
      </c>
      <c r="C3172" s="10">
        <f>IF(Offerte!$A104="","",Offerte!$C104)</f>
        <v/>
      </c>
      <c r="D3172" s="10" t="inlineStr">
        <is>
          <t>B.4.1</t>
        </is>
      </c>
      <c r="E3172" s="10" t="inlineStr">
        <is>
          <t>B</t>
        </is>
      </c>
      <c r="F3172" s="10" t="inlineStr">
        <is>
          <t>Q</t>
        </is>
      </c>
      <c r="G3172" s="10" t="inlineStr">
        <is>
          <t>higher</t>
        </is>
      </c>
      <c r="H3172" s="10" t="n">
        <v>3</v>
      </c>
      <c r="I3172" s="10" t="inlineStr">
        <is>
          <t>Percorrenze aggiuntive offerte nel Programma d'esercizio delle prime due fasi attuative</t>
        </is>
      </c>
      <c r="J3172" s="20" t="n"/>
      <c r="K3172" s="20" t="n"/>
      <c r="L3172" s="20" t="n"/>
      <c r="M3172" s="20" t="n"/>
      <c r="N3172" s="21">
        <f>IF($A3172="","",IFERROR(VALUE($J3172),0))</f>
        <v/>
      </c>
      <c r="O3172" s="21">
        <f>IF($A3172="",0,IF(OR($S3172&lt;&gt;1,COUNTA($J3172:$M3172)=0),0,IF(SUMPRODUCT(MAX(($C$5:$C$6173=$C3172)*($D$5:$D$6173=$D3172)*($S$5:$S$6173=1)*IFERROR($N$5:$N$6173*1,0)))&gt;0,ROUND($H3172*($N3172/SUMPRODUCT(MAX(($C$5:$C$6173=$C3172)*($D$5:$D$6173=$D3172)*($S$5:$S$6173=1)*IFERROR($N$5:$N$6173*1,0)))),4),0)))</f>
        <v/>
      </c>
      <c r="P3172" s="10" t="inlineStr">
        <is>
          <t>vett*km</t>
        </is>
      </c>
      <c r="Q3172" s="21">
        <f>IF($A3172="","",$A3172&amp;"|"&amp;$C3172)</f>
        <v/>
      </c>
      <c r="R3172" s="21">
        <f>IF($A3172="","",$A3172&amp;"|"&amp;$C3172&amp;"|"&amp;$D3172)</f>
        <v/>
      </c>
      <c r="S3172" s="21">
        <f>IF($A3172="","",IFERROR(INDEX(Offerte!$D$2:$D$200,MATCH($Q3172,Offerte!$L$2:$L$200,0)),0))</f>
        <v/>
      </c>
      <c r="T3172" s="21">
        <f>IF($A3172="","",IFERROR(INDEX(Offerte!$G$2:$G$200,MATCH($Q3172,Offerte!$L$2:$L$200,0)),"NO"))</f>
        <v/>
      </c>
    </row>
    <row r="3173">
      <c r="A3173" s="10">
        <f>IF(Offerte!$A104="","",Offerte!$A104)</f>
        <v/>
      </c>
      <c r="B3173" s="10">
        <f>IF(Offerte!$A104="","",Offerte!$B104)</f>
        <v/>
      </c>
      <c r="C3173" s="10">
        <f>IF(Offerte!$A104="","",Offerte!$C104)</f>
        <v/>
      </c>
      <c r="D3173" s="10" t="inlineStr">
        <is>
          <t>B.5.1</t>
        </is>
      </c>
      <c r="E3173" s="10" t="inlineStr">
        <is>
          <t>B</t>
        </is>
      </c>
      <c r="F3173" s="10" t="inlineStr">
        <is>
          <t>D</t>
        </is>
      </c>
      <c r="G3173" s="10" t="inlineStr">
        <is>
          <t>discretionary</t>
        </is>
      </c>
      <c r="H3173" s="10" t="n">
        <v>2</v>
      </c>
      <c r="I3173" s="10" t="inlineStr">
        <is>
          <t>Efficacia del progetto di servizi complementari DRT</t>
        </is>
      </c>
      <c r="J3173" s="20" t="n"/>
      <c r="K3173" s="20" t="n"/>
      <c r="L3173" s="20" t="n"/>
      <c r="M3173" s="20" t="n"/>
      <c r="N3173" s="21">
        <f>IF($A3173="","",MAX(0,MIN(1,IFERROR(VALUE($M3173),0))))</f>
        <v/>
      </c>
      <c r="O3173" s="21">
        <f>IF($A3173="",0,IF(OR($S3173&lt;&gt;1,COUNTA($J3173:$M3173)=0),0,IF(SUMPRODUCT(MAX(($C$5:$C$6173=$C3173)*($D$5:$D$6173=$D3173)*($S$5:$S$6173=1)*IFERROR($N$5:$N$6173*1,0)))&gt;0,ROUND($H3173*($N3173/SUMPRODUCT(MAX(($C$5:$C$6173=$C3173)*($D$5:$D$6173=$D3173)*($S$5:$S$6173=1)*IFERROR($N$5:$N$6173*1,0)))),4),0)))</f>
        <v/>
      </c>
      <c r="P3173" s="10" t="inlineStr">
        <is>
          <t>coeff.</t>
        </is>
      </c>
      <c r="Q3173" s="21">
        <f>IF($A3173="","",$A3173&amp;"|"&amp;$C3173)</f>
        <v/>
      </c>
      <c r="R3173" s="21">
        <f>IF($A3173="","",$A3173&amp;"|"&amp;$C3173&amp;"|"&amp;$D3173)</f>
        <v/>
      </c>
      <c r="S3173" s="21">
        <f>IF($A3173="","",IFERROR(INDEX(Offerte!$D$2:$D$200,MATCH($Q3173,Offerte!$L$2:$L$200,0)),0))</f>
        <v/>
      </c>
      <c r="T3173" s="21">
        <f>IF($A3173="","",IFERROR(INDEX(Offerte!$G$2:$G$200,MATCH($Q3173,Offerte!$L$2:$L$200,0)),"NO"))</f>
        <v/>
      </c>
    </row>
    <row r="3174">
      <c r="A3174" s="10">
        <f>IF(Offerte!$A104="","",Offerte!$A104)</f>
        <v/>
      </c>
      <c r="B3174" s="10">
        <f>IF(Offerte!$A104="","",Offerte!$B104)</f>
        <v/>
      </c>
      <c r="C3174" s="10">
        <f>IF(Offerte!$A104="","",Offerte!$C104)</f>
        <v/>
      </c>
      <c r="D3174" s="10" t="inlineStr">
        <is>
          <t>C.1.1</t>
        </is>
      </c>
      <c r="E3174" s="10" t="inlineStr">
        <is>
          <t>C</t>
        </is>
      </c>
      <c r="F3174" s="10" t="inlineStr">
        <is>
          <t>Q</t>
        </is>
      </c>
      <c r="G3174" s="10" t="inlineStr">
        <is>
          <t>higher</t>
        </is>
      </c>
      <c r="H3174" s="10" t="n">
        <v>2</v>
      </c>
      <c r="I3174" s="10" t="inlineStr">
        <is>
          <t>Tasso di copertura del servizio con telecamere BSD</t>
        </is>
      </c>
      <c r="J3174" s="20" t="n"/>
      <c r="K3174" s="20" t="n"/>
      <c r="L3174" s="20" t="n"/>
      <c r="M3174" s="20" t="n"/>
      <c r="N3174" s="21">
        <f>IF($A3174="","",IFERROR(VALUE($K3174)/VALUE($L3174),IFERROR(VALUE($J3174),0)))</f>
        <v/>
      </c>
      <c r="O3174" s="21">
        <f>IF($A3174="",0,IF(OR($S3174&lt;&gt;1,COUNTA($J3174:$M3174)=0),0,IF(SUMPRODUCT(MAX(($C$5:$C$6173=$C3174)*($D$5:$D$6173=$D3174)*($S$5:$S$6173=1)*IFERROR($N$5:$N$6173*1,0)))&gt;0,ROUND($H3174*($N3174/SUMPRODUCT(MAX(($C$5:$C$6173=$C3174)*($D$5:$D$6173=$D3174)*($S$5:$S$6173=1)*IFERROR($N$5:$N$6173*1,0)))),4),0)))</f>
        <v/>
      </c>
      <c r="P3174" s="10" t="inlineStr">
        <is>
          <t>Autobus attrezzati con telecamere BSD / Autobus totali in offerta, incluse scorte</t>
        </is>
      </c>
      <c r="Q3174" s="21">
        <f>IF($A3174="","",$A3174&amp;"|"&amp;$C3174)</f>
        <v/>
      </c>
      <c r="R3174" s="21">
        <f>IF($A3174="","",$A3174&amp;"|"&amp;$C3174&amp;"|"&amp;$D3174)</f>
        <v/>
      </c>
      <c r="S3174" s="21">
        <f>IF($A3174="","",IFERROR(INDEX(Offerte!$D$2:$D$200,MATCH($Q3174,Offerte!$L$2:$L$200,0)),0))</f>
        <v/>
      </c>
      <c r="T3174" s="21">
        <f>IF($A3174="","",IFERROR(INDEX(Offerte!$G$2:$G$200,MATCH($Q3174,Offerte!$L$2:$L$200,0)),"NO"))</f>
        <v/>
      </c>
    </row>
    <row r="3175">
      <c r="A3175" s="10">
        <f>IF(Offerte!$A104="","",Offerte!$A104)</f>
        <v/>
      </c>
      <c r="B3175" s="10">
        <f>IF(Offerte!$A104="","",Offerte!$B104)</f>
        <v/>
      </c>
      <c r="C3175" s="10">
        <f>IF(Offerte!$A104="","",Offerte!$C104)</f>
        <v/>
      </c>
      <c r="D3175" s="10" t="inlineStr">
        <is>
          <t>C.1.2</t>
        </is>
      </c>
      <c r="E3175" s="10" t="inlineStr">
        <is>
          <t>C</t>
        </is>
      </c>
      <c r="F3175" s="10" t="inlineStr">
        <is>
          <t>Q</t>
        </is>
      </c>
      <c r="G3175" s="10" t="inlineStr">
        <is>
          <t>higher</t>
        </is>
      </c>
      <c r="H3175" s="10" t="n">
        <v>2</v>
      </c>
      <c r="I3175" s="10" t="inlineStr">
        <is>
          <t>Tasso di copertura del servizio con telecamere ADAS</t>
        </is>
      </c>
      <c r="J3175" s="20" t="n"/>
      <c r="K3175" s="20" t="n"/>
      <c r="L3175" s="20" t="n"/>
      <c r="M3175" s="20" t="n"/>
      <c r="N3175" s="21">
        <f>IF($A3175="","",IFERROR(VALUE($K3175)/VALUE($L3175),IFERROR(VALUE($J3175),0)))</f>
        <v/>
      </c>
      <c r="O3175" s="21">
        <f>IF($A3175="",0,IF(OR($S3175&lt;&gt;1,COUNTA($J3175:$M3175)=0),0,IF(SUMPRODUCT(MAX(($C$5:$C$6173=$C3175)*($D$5:$D$6173=$D3175)*($S$5:$S$6173=1)*IFERROR($N$5:$N$6173*1,0)))&gt;0,ROUND($H3175*($N3175/SUMPRODUCT(MAX(($C$5:$C$6173=$C3175)*($D$5:$D$6173=$D3175)*($S$5:$S$6173=1)*IFERROR($N$5:$N$6173*1,0)))),4),0)))</f>
        <v/>
      </c>
      <c r="P3175" s="10" t="inlineStr">
        <is>
          <t>Autobus attrezzati con telecamere ADAS / Autobus totali in offerta, incluse scorte</t>
        </is>
      </c>
      <c r="Q3175" s="21">
        <f>IF($A3175="","",$A3175&amp;"|"&amp;$C3175)</f>
        <v/>
      </c>
      <c r="R3175" s="21">
        <f>IF($A3175="","",$A3175&amp;"|"&amp;$C3175&amp;"|"&amp;$D3175)</f>
        <v/>
      </c>
      <c r="S3175" s="21">
        <f>IF($A3175="","",IFERROR(INDEX(Offerte!$D$2:$D$200,MATCH($Q3175,Offerte!$L$2:$L$200,0)),0))</f>
        <v/>
      </c>
      <c r="T3175" s="21">
        <f>IF($A3175="","",IFERROR(INDEX(Offerte!$G$2:$G$200,MATCH($Q3175,Offerte!$L$2:$L$200,0)),"NO"))</f>
        <v/>
      </c>
    </row>
    <row r="3176">
      <c r="A3176" s="10">
        <f>IF(Offerte!$A104="","",Offerte!$A104)</f>
        <v/>
      </c>
      <c r="B3176" s="10">
        <f>IF(Offerte!$A104="","",Offerte!$B104)</f>
        <v/>
      </c>
      <c r="C3176" s="10">
        <f>IF(Offerte!$A104="","",Offerte!$C104)</f>
        <v/>
      </c>
      <c r="D3176" s="10" t="inlineStr">
        <is>
          <t>C.2.1</t>
        </is>
      </c>
      <c r="E3176" s="10" t="inlineStr">
        <is>
          <t>C</t>
        </is>
      </c>
      <c r="F3176" s="10" t="inlineStr">
        <is>
          <t>Q</t>
        </is>
      </c>
      <c r="G3176" s="10" t="inlineStr">
        <is>
          <t>higher</t>
        </is>
      </c>
      <c r="H3176" s="10" t="n">
        <v>3</v>
      </c>
      <c r="I3176" s="10" t="inlineStr">
        <is>
          <t>Tasso di copertura del servizio con telecamere di bordo di videosorveglianza</t>
        </is>
      </c>
      <c r="J3176" s="20" t="n"/>
      <c r="K3176" s="20" t="n"/>
      <c r="L3176" s="20" t="n"/>
      <c r="M3176" s="20" t="n"/>
      <c r="N3176" s="21">
        <f>IF($A3176="","",IFERROR(VALUE($K3176)/VALUE($L3176),IFERROR(VALUE($J3176),0)))</f>
        <v/>
      </c>
      <c r="O3176" s="21">
        <f>IF($A3176="",0,IF(OR($S3176&lt;&gt;1,COUNTA($J3176:$M3176)=0),0,IF(SUMPRODUCT(MAX(($C$5:$C$6173=$C3176)*($D$5:$D$6173=$D3176)*($S$5:$S$6173=1)*IFERROR($N$5:$N$6173*1,0)))&gt;0,ROUND($H3176*($N3176/SUMPRODUCT(MAX(($C$5:$C$6173=$C3176)*($D$5:$D$6173=$D3176)*($S$5:$S$6173=1)*IFERROR($N$5:$N$6173*1,0)))),4),0)))</f>
        <v/>
      </c>
      <c r="P3176" s="10" t="inlineStr">
        <is>
          <t>Autobus attrezzati con videosorveglianza / Autobus totali in offerta, incluse scorte</t>
        </is>
      </c>
      <c r="Q3176" s="21">
        <f>IF($A3176="","",$A3176&amp;"|"&amp;$C3176)</f>
        <v/>
      </c>
      <c r="R3176" s="21">
        <f>IF($A3176="","",$A3176&amp;"|"&amp;$C3176&amp;"|"&amp;$D3176)</f>
        <v/>
      </c>
      <c r="S3176" s="21">
        <f>IF($A3176="","",IFERROR(INDEX(Offerte!$D$2:$D$200,MATCH($Q3176,Offerte!$L$2:$L$200,0)),0))</f>
        <v/>
      </c>
      <c r="T3176" s="21">
        <f>IF($A3176="","",IFERROR(INDEX(Offerte!$G$2:$G$200,MATCH($Q3176,Offerte!$L$2:$L$200,0)),"NO"))</f>
        <v/>
      </c>
    </row>
    <row r="3177">
      <c r="A3177" s="10">
        <f>IF(Offerte!$A104="","",Offerte!$A104)</f>
        <v/>
      </c>
      <c r="B3177" s="10">
        <f>IF(Offerte!$A104="","",Offerte!$B104)</f>
        <v/>
      </c>
      <c r="C3177" s="10">
        <f>IF(Offerte!$A104="","",Offerte!$C104)</f>
        <v/>
      </c>
      <c r="D3177" s="10" t="inlineStr">
        <is>
          <t>C.2.2</t>
        </is>
      </c>
      <c r="E3177" s="10" t="inlineStr">
        <is>
          <t>C</t>
        </is>
      </c>
      <c r="F3177" s="10" t="inlineStr">
        <is>
          <t>T</t>
        </is>
      </c>
      <c r="G3177" s="10" t="inlineStr">
        <is>
          <t>tabular</t>
        </is>
      </c>
      <c r="H3177" s="10" t="n">
        <v>1</v>
      </c>
      <c r="I3177" s="10" t="inlineStr">
        <is>
          <t>Software video/audio analisi per situazioni di pericolo</t>
        </is>
      </c>
      <c r="J3177" s="20" t="n"/>
      <c r="K3177" s="20" t="n"/>
      <c r="L3177" s="20" t="n"/>
      <c r="M3177" s="20" t="n"/>
      <c r="N3177" s="21">
        <f>IF($A3177="","",IF(IFERROR(VALUE($M3177),0)=1,1,0))</f>
        <v/>
      </c>
      <c r="O3177" s="21">
        <f>IF($A3177="",0,IF(OR($S3177&lt;&gt;1,COUNTA($J3177:$M3177)=0),0,IF($N3177=1,$H3177,0)))</f>
        <v/>
      </c>
      <c r="P3177" s="10" t="inlineStr">
        <is>
          <t>sì/no</t>
        </is>
      </c>
      <c r="Q3177" s="21">
        <f>IF($A3177="","",$A3177&amp;"|"&amp;$C3177)</f>
        <v/>
      </c>
      <c r="R3177" s="21">
        <f>IF($A3177="","",$A3177&amp;"|"&amp;$C3177&amp;"|"&amp;$D3177)</f>
        <v/>
      </c>
      <c r="S3177" s="21">
        <f>IF($A3177="","",IFERROR(INDEX(Offerte!$D$2:$D$200,MATCH($Q3177,Offerte!$L$2:$L$200,0)),0))</f>
        <v/>
      </c>
      <c r="T3177" s="21">
        <f>IF($A3177="","",IFERROR(INDEX(Offerte!$G$2:$G$200,MATCH($Q3177,Offerte!$L$2:$L$200,0)),"NO"))</f>
        <v/>
      </c>
    </row>
    <row r="3178">
      <c r="A3178" s="10">
        <f>IF(Offerte!$A104="","",Offerte!$A104)</f>
        <v/>
      </c>
      <c r="B3178" s="10">
        <f>IF(Offerte!$A104="","",Offerte!$B104)</f>
        <v/>
      </c>
      <c r="C3178" s="10">
        <f>IF(Offerte!$A104="","",Offerte!$C104)</f>
        <v/>
      </c>
      <c r="D3178" s="10" t="inlineStr">
        <is>
          <t>C.2.3</t>
        </is>
      </c>
      <c r="E3178" s="10" t="inlineStr">
        <is>
          <t>C</t>
        </is>
      </c>
      <c r="F3178" s="10" t="inlineStr">
        <is>
          <t>T</t>
        </is>
      </c>
      <c r="G3178" s="10" t="inlineStr">
        <is>
          <t>tabular</t>
        </is>
      </c>
      <c r="H3178" s="10" t="n">
        <v>1</v>
      </c>
      <c r="I3178" s="10" t="inlineStr">
        <is>
          <t>Collegamento con centrale qualificata di pronto intervento</t>
        </is>
      </c>
      <c r="J3178" s="20" t="n"/>
      <c r="K3178" s="20" t="n"/>
      <c r="L3178" s="20" t="n"/>
      <c r="M3178" s="20" t="n"/>
      <c r="N3178" s="21">
        <f>IF($A3178="","",IF(IFERROR(VALUE($M3178),0)=1,1,0))</f>
        <v/>
      </c>
      <c r="O3178" s="21">
        <f>IF($A3178="",0,IF(OR($S3178&lt;&gt;1,COUNTA($J3178:$M3178)=0),0,IF($N3178=1,$H3178,0)))</f>
        <v/>
      </c>
      <c r="P3178" s="10" t="inlineStr">
        <is>
          <t>sì/no</t>
        </is>
      </c>
      <c r="Q3178" s="21">
        <f>IF($A3178="","",$A3178&amp;"|"&amp;$C3178)</f>
        <v/>
      </c>
      <c r="R3178" s="21">
        <f>IF($A3178="","",$A3178&amp;"|"&amp;$C3178&amp;"|"&amp;$D3178)</f>
        <v/>
      </c>
      <c r="S3178" s="21">
        <f>IF($A3178="","",IFERROR(INDEX(Offerte!$D$2:$D$200,MATCH($Q3178,Offerte!$L$2:$L$200,0)),0))</f>
        <v/>
      </c>
      <c r="T3178" s="21">
        <f>IF($A3178="","",IFERROR(INDEX(Offerte!$G$2:$G$200,MATCH($Q3178,Offerte!$L$2:$L$200,0)),"NO"))</f>
        <v/>
      </c>
    </row>
    <row r="3179">
      <c r="A3179" s="10">
        <f>IF(Offerte!$A104="","",Offerte!$A104)</f>
        <v/>
      </c>
      <c r="B3179" s="10">
        <f>IF(Offerte!$A104="","",Offerte!$B104)</f>
        <v/>
      </c>
      <c r="C3179" s="10">
        <f>IF(Offerte!$A104="","",Offerte!$C104)</f>
        <v/>
      </c>
      <c r="D3179" s="10" t="inlineStr">
        <is>
          <t>C.2.4</t>
        </is>
      </c>
      <c r="E3179" s="10" t="inlineStr">
        <is>
          <t>C</t>
        </is>
      </c>
      <c r="F3179" s="10" t="inlineStr">
        <is>
          <t>Q</t>
        </is>
      </c>
      <c r="G3179" s="10" t="inlineStr">
        <is>
          <t>higher</t>
        </is>
      </c>
      <c r="H3179" s="10" t="n">
        <v>1</v>
      </c>
      <c r="I3179" s="10" t="inlineStr">
        <is>
          <t>Tasso di copertura del servizio con dispositivi per la chiamata di emergenza del conducente</t>
        </is>
      </c>
      <c r="J3179" s="20" t="n"/>
      <c r="K3179" s="20" t="n"/>
      <c r="L3179" s="20" t="n"/>
      <c r="M3179" s="20" t="n"/>
      <c r="N3179" s="21">
        <f>IF($A3179="","",IFERROR(VALUE($K3179)/VALUE($L3179),IFERROR(VALUE($J3179),0)))</f>
        <v/>
      </c>
      <c r="O3179" s="21">
        <f>IF($A3179="",0,IF(OR($S3179&lt;&gt;1,COUNTA($J3179:$M3179)=0),0,IF(SUMPRODUCT(MAX(($C$5:$C$6173=$C3179)*($D$5:$D$6173=$D3179)*($S$5:$S$6173=1)*IFERROR($N$5:$N$6173*1,0)))&gt;0,ROUND($H3179*($N3179/SUMPRODUCT(MAX(($C$5:$C$6173=$C3179)*($D$5:$D$6173=$D3179)*($S$5:$S$6173=1)*IFERROR($N$5:$N$6173*1,0)))),4),0)))</f>
        <v/>
      </c>
      <c r="P3179" s="10" t="inlineStr">
        <is>
          <t>Autobus attrezzati con chiamata di emergenza / Autobus totali in offerta, incluse scorte</t>
        </is>
      </c>
      <c r="Q3179" s="21">
        <f>IF($A3179="","",$A3179&amp;"|"&amp;$C3179)</f>
        <v/>
      </c>
      <c r="R3179" s="21">
        <f>IF($A3179="","",$A3179&amp;"|"&amp;$C3179&amp;"|"&amp;$D3179)</f>
        <v/>
      </c>
      <c r="S3179" s="21">
        <f>IF($A3179="","",IFERROR(INDEX(Offerte!$D$2:$D$200,MATCH($Q3179,Offerte!$L$2:$L$200,0)),0))</f>
        <v/>
      </c>
      <c r="T3179" s="21">
        <f>IF($A3179="","",IFERROR(INDEX(Offerte!$G$2:$G$200,MATCH($Q3179,Offerte!$L$2:$L$200,0)),"NO"))</f>
        <v/>
      </c>
    </row>
    <row r="3180">
      <c r="A3180" s="10">
        <f>IF(Offerte!$A104="","",Offerte!$A104)</f>
        <v/>
      </c>
      <c r="B3180" s="10">
        <f>IF(Offerte!$A104="","",Offerte!$B104)</f>
        <v/>
      </c>
      <c r="C3180" s="10">
        <f>IF(Offerte!$A104="","",Offerte!$C104)</f>
        <v/>
      </c>
      <c r="D3180" s="10" t="inlineStr">
        <is>
          <t>C.3.1</t>
        </is>
      </c>
      <c r="E3180" s="10" t="inlineStr">
        <is>
          <t>C</t>
        </is>
      </c>
      <c r="F3180" s="10" t="inlineStr">
        <is>
          <t>Q</t>
        </is>
      </c>
      <c r="G3180" s="10" t="inlineStr">
        <is>
          <t>higher</t>
        </is>
      </c>
      <c r="H3180" s="10" t="n">
        <v>2</v>
      </c>
      <c r="I3180" s="10" t="inlineStr">
        <is>
          <t>Tasso di copertura del servizio con dispositivi di informazione dinamica a bordo mezzo</t>
        </is>
      </c>
      <c r="J3180" s="20" t="n"/>
      <c r="K3180" s="20" t="n"/>
      <c r="L3180" s="20" t="n"/>
      <c r="M3180" s="20" t="n"/>
      <c r="N3180" s="21">
        <f>IF($A3180="","",IFERROR(VALUE($K3180)/VALUE($L3180),IFERROR(VALUE($J3180),0)))</f>
        <v/>
      </c>
      <c r="O3180" s="21">
        <f>IF($A3180="",0,IF(OR($S3180&lt;&gt;1,COUNTA($J3180:$M3180)=0),0,IF(SUMPRODUCT(MAX(($C$5:$C$6173=$C3180)*($D$5:$D$6173=$D3180)*($S$5:$S$6173=1)*IFERROR($N$5:$N$6173*1,0)))&gt;0,ROUND($H3180*($N3180/SUMPRODUCT(MAX(($C$5:$C$6173=$C3180)*($D$5:$D$6173=$D3180)*($S$5:$S$6173=1)*IFERROR($N$5:$N$6173*1,0)))),4),0)))</f>
        <v/>
      </c>
      <c r="P3180" s="10" t="inlineStr">
        <is>
          <t>Autobus con monitor e indicatori vocali / Autobus totali in offerta, incluse scorte</t>
        </is>
      </c>
      <c r="Q3180" s="21">
        <f>IF($A3180="","",$A3180&amp;"|"&amp;$C3180)</f>
        <v/>
      </c>
      <c r="R3180" s="21">
        <f>IF($A3180="","",$A3180&amp;"|"&amp;$C3180&amp;"|"&amp;$D3180)</f>
        <v/>
      </c>
      <c r="S3180" s="21">
        <f>IF($A3180="","",IFERROR(INDEX(Offerte!$D$2:$D$200,MATCH($Q3180,Offerte!$L$2:$L$200,0)),0))</f>
        <v/>
      </c>
      <c r="T3180" s="21">
        <f>IF($A3180="","",IFERROR(INDEX(Offerte!$G$2:$G$200,MATCH($Q3180,Offerte!$L$2:$L$200,0)),"NO"))</f>
        <v/>
      </c>
    </row>
    <row r="3181">
      <c r="A3181" s="10">
        <f>IF(Offerte!$A104="","",Offerte!$A104)</f>
        <v/>
      </c>
      <c r="B3181" s="10">
        <f>IF(Offerte!$A104="","",Offerte!$B104)</f>
        <v/>
      </c>
      <c r="C3181" s="10">
        <f>IF(Offerte!$A104="","",Offerte!$C104)</f>
        <v/>
      </c>
      <c r="D3181" s="10" t="inlineStr">
        <is>
          <t>C.3.2</t>
        </is>
      </c>
      <c r="E3181" s="10" t="inlineStr">
        <is>
          <t>C</t>
        </is>
      </c>
      <c r="F3181" s="10" t="inlineStr">
        <is>
          <t>T</t>
        </is>
      </c>
      <c r="G3181" s="10" t="inlineStr">
        <is>
          <t>tabular</t>
        </is>
      </c>
      <c r="H3181" s="10" t="n">
        <v>2</v>
      </c>
      <c r="I3181" s="10" t="inlineStr">
        <is>
          <t>Informazioni a bordo su coincidenze ai nodi</t>
        </is>
      </c>
      <c r="J3181" s="20" t="n"/>
      <c r="K3181" s="20" t="n"/>
      <c r="L3181" s="20" t="n"/>
      <c r="M3181" s="20" t="n"/>
      <c r="N3181" s="21">
        <f>IF($A3181="","",IF(IFERROR(VALUE($M3181),0)=1,1,0))</f>
        <v/>
      </c>
      <c r="O3181" s="21">
        <f>IF($A3181="",0,IF(OR($S3181&lt;&gt;1,COUNTA($J3181:$M3181)=0),0,IF(AND($N3181=1,IFERROR(SUMIFS($N$5:$N$6173,$Q$5:$Q$6173,$Q3181,$D$5:$D$6173,"C.3.1"),0)&gt;=0.5),$H3181,0)))</f>
        <v/>
      </c>
      <c r="P3181" s="10" t="inlineStr">
        <is>
          <t>Dipende da C.3.1 &gt;= 0.5</t>
        </is>
      </c>
      <c r="Q3181" s="21">
        <f>IF($A3181="","",$A3181&amp;"|"&amp;$C3181)</f>
        <v/>
      </c>
      <c r="R3181" s="21">
        <f>IF($A3181="","",$A3181&amp;"|"&amp;$C3181&amp;"|"&amp;$D3181)</f>
        <v/>
      </c>
      <c r="S3181" s="21">
        <f>IF($A3181="","",IFERROR(INDEX(Offerte!$D$2:$D$200,MATCH($Q3181,Offerte!$L$2:$L$200,0)),0))</f>
        <v/>
      </c>
      <c r="T3181" s="21">
        <f>IF($A3181="","",IFERROR(INDEX(Offerte!$G$2:$G$200,MATCH($Q3181,Offerte!$L$2:$L$200,0)),"NO"))</f>
        <v/>
      </c>
    </row>
    <row r="3182">
      <c r="A3182" s="10">
        <f>IF(Offerte!$A104="","",Offerte!$A104)</f>
        <v/>
      </c>
      <c r="B3182" s="10">
        <f>IF(Offerte!$A104="","",Offerte!$B104)</f>
        <v/>
      </c>
      <c r="C3182" s="10">
        <f>IF(Offerte!$A104="","",Offerte!$C104)</f>
        <v/>
      </c>
      <c r="D3182" s="10" t="inlineStr">
        <is>
          <t>D.1.1</t>
        </is>
      </c>
      <c r="E3182" s="10" t="inlineStr">
        <is>
          <t>D</t>
        </is>
      </c>
      <c r="F3182" s="10" t="inlineStr">
        <is>
          <t>Q</t>
        </is>
      </c>
      <c r="G3182" s="10" t="inlineStr">
        <is>
          <t>higher</t>
        </is>
      </c>
      <c r="H3182" s="10" t="n">
        <v>3</v>
      </c>
      <c r="I3182" s="10" t="inlineStr">
        <is>
          <t>Installazione di pensiline</t>
        </is>
      </c>
      <c r="J3182" s="20" t="n"/>
      <c r="K3182" s="20" t="n"/>
      <c r="L3182" s="20" t="n"/>
      <c r="M3182" s="20" t="n"/>
      <c r="N3182" s="21">
        <f>IF($A3182="","",IFERROR(VALUE($J3182),0))</f>
        <v/>
      </c>
      <c r="O3182" s="21">
        <f>IF($A3182="",0,IF(OR($S3182&lt;&gt;1,COUNTA($J3182:$M3182)=0),0,IF(SUMPRODUCT(MAX(($C$5:$C$6173=$C3182)*($D$5:$D$6173=$D3182)*($S$5:$S$6173=1)*IFERROR($N$5:$N$6173*1,0)))&gt;0,ROUND($H3182*($N3182/SUMPRODUCT(MAX(($C$5:$C$6173=$C3182)*($D$5:$D$6173=$D3182)*($S$5:$S$6173=1)*IFERROR($N$5:$N$6173*1,0)))),4),0)))</f>
        <v/>
      </c>
      <c r="P3182" s="10" t="inlineStr">
        <is>
          <t>fermate</t>
        </is>
      </c>
      <c r="Q3182" s="21">
        <f>IF($A3182="","",$A3182&amp;"|"&amp;$C3182)</f>
        <v/>
      </c>
      <c r="R3182" s="21">
        <f>IF($A3182="","",$A3182&amp;"|"&amp;$C3182&amp;"|"&amp;$D3182)</f>
        <v/>
      </c>
      <c r="S3182" s="21">
        <f>IF($A3182="","",IFERROR(INDEX(Offerte!$D$2:$D$200,MATCH($Q3182,Offerte!$L$2:$L$200,0)),0))</f>
        <v/>
      </c>
      <c r="T3182" s="21">
        <f>IF($A3182="","",IFERROR(INDEX(Offerte!$G$2:$G$200,MATCH($Q3182,Offerte!$L$2:$L$200,0)),"NO"))</f>
        <v/>
      </c>
    </row>
    <row r="3183">
      <c r="A3183" s="10">
        <f>IF(Offerte!$A104="","",Offerte!$A104)</f>
        <v/>
      </c>
      <c r="B3183" s="10">
        <f>IF(Offerte!$A104="","",Offerte!$B104)</f>
        <v/>
      </c>
      <c r="C3183" s="10">
        <f>IF(Offerte!$A104="","",Offerte!$C104)</f>
        <v/>
      </c>
      <c r="D3183" s="10" t="inlineStr">
        <is>
          <t>D.1.2</t>
        </is>
      </c>
      <c r="E3183" s="10" t="inlineStr">
        <is>
          <t>D</t>
        </is>
      </c>
      <c r="F3183" s="10" t="inlineStr">
        <is>
          <t>Q</t>
        </is>
      </c>
      <c r="G3183" s="10" t="inlineStr">
        <is>
          <t>higher</t>
        </is>
      </c>
      <c r="H3183" s="10" t="n">
        <v>3</v>
      </c>
      <c r="I3183" s="10" t="inlineStr">
        <is>
          <t>Installazione di paline di fermata conformi alla DGR 581/2023</t>
        </is>
      </c>
      <c r="J3183" s="20" t="n"/>
      <c r="K3183" s="20" t="n"/>
      <c r="L3183" s="20" t="n"/>
      <c r="M3183" s="20" t="n"/>
      <c r="N3183" s="21">
        <f>IF($A3183="","",IFERROR(VALUE($J3183),0))</f>
        <v/>
      </c>
      <c r="O3183" s="21">
        <f>IF($A3183="",0,IF(OR($S3183&lt;&gt;1,COUNTA($J3183:$M3183)=0),0,IF(SUMPRODUCT(MAX(($C$5:$C$6173=$C3183)*($D$5:$D$6173=$D3183)*($S$5:$S$6173=1)*IFERROR($N$5:$N$6173*1,0)))&gt;0,ROUND($H3183*($N3183/SUMPRODUCT(MAX(($C$5:$C$6173=$C3183)*($D$5:$D$6173=$D3183)*($S$5:$S$6173=1)*IFERROR($N$5:$N$6173*1,0)))),4),0)))</f>
        <v/>
      </c>
      <c r="P3183" s="10" t="inlineStr">
        <is>
          <t>fermate</t>
        </is>
      </c>
      <c r="Q3183" s="21">
        <f>IF($A3183="","",$A3183&amp;"|"&amp;$C3183)</f>
        <v/>
      </c>
      <c r="R3183" s="21">
        <f>IF($A3183="","",$A3183&amp;"|"&amp;$C3183&amp;"|"&amp;$D3183)</f>
        <v/>
      </c>
      <c r="S3183" s="21">
        <f>IF($A3183="","",IFERROR(INDEX(Offerte!$D$2:$D$200,MATCH($Q3183,Offerte!$L$2:$L$200,0)),0))</f>
        <v/>
      </c>
      <c r="T3183" s="21">
        <f>IF($A3183="","",IFERROR(INDEX(Offerte!$G$2:$G$200,MATCH($Q3183,Offerte!$L$2:$L$200,0)),"NO"))</f>
        <v/>
      </c>
    </row>
    <row r="3184">
      <c r="A3184" s="10">
        <f>IF(Offerte!$A104="","",Offerte!$A104)</f>
        <v/>
      </c>
      <c r="B3184" s="10">
        <f>IF(Offerte!$A104="","",Offerte!$B104)</f>
        <v/>
      </c>
      <c r="C3184" s="10">
        <f>IF(Offerte!$A104="","",Offerte!$C104)</f>
        <v/>
      </c>
      <c r="D3184" s="10" t="inlineStr">
        <is>
          <t>D.1.3</t>
        </is>
      </c>
      <c r="E3184" s="10" t="inlineStr">
        <is>
          <t>D</t>
        </is>
      </c>
      <c r="F3184" s="10" t="inlineStr">
        <is>
          <t>Q</t>
        </is>
      </c>
      <c r="G3184" s="10" t="inlineStr">
        <is>
          <t>higher</t>
        </is>
      </c>
      <c r="H3184" s="10" t="n">
        <v>2</v>
      </c>
      <c r="I3184" s="10" t="inlineStr">
        <is>
          <t>Display informativi connessi alle fermate</t>
        </is>
      </c>
      <c r="J3184" s="20" t="n"/>
      <c r="K3184" s="20" t="n"/>
      <c r="L3184" s="20" t="n"/>
      <c r="M3184" s="20" t="n"/>
      <c r="N3184" s="21">
        <f>IF($A3184="","",IFERROR(VALUE($J3184),0))</f>
        <v/>
      </c>
      <c r="O3184" s="21">
        <f>IF($A3184="",0,IF(OR($S3184&lt;&gt;1,COUNTA($J3184:$M3184)=0),0,IF(SUMPRODUCT(MAX(($C$5:$C$6173=$C3184)*($D$5:$D$6173=$D3184)*($S$5:$S$6173=1)*IFERROR($N$5:$N$6173*1,0)))&gt;0,ROUND($H3184*($N3184/SUMPRODUCT(MAX(($C$5:$C$6173=$C3184)*($D$5:$D$6173=$D3184)*($S$5:$S$6173=1)*IFERROR($N$5:$N$6173*1,0)))),4),0)))</f>
        <v/>
      </c>
      <c r="P3184" s="10" t="inlineStr">
        <is>
          <t>fermate</t>
        </is>
      </c>
      <c r="Q3184" s="21">
        <f>IF($A3184="","",$A3184&amp;"|"&amp;$C3184)</f>
        <v/>
      </c>
      <c r="R3184" s="21">
        <f>IF($A3184="","",$A3184&amp;"|"&amp;$C3184&amp;"|"&amp;$D3184)</f>
        <v/>
      </c>
      <c r="S3184" s="21">
        <f>IF($A3184="","",IFERROR(INDEX(Offerte!$D$2:$D$200,MATCH($Q3184,Offerte!$L$2:$L$200,0)),0))</f>
        <v/>
      </c>
      <c r="T3184" s="21">
        <f>IF($A3184="","",IFERROR(INDEX(Offerte!$G$2:$G$200,MATCH($Q3184,Offerte!$L$2:$L$200,0)),"NO"))</f>
        <v/>
      </c>
    </row>
    <row r="3185">
      <c r="A3185" s="10">
        <f>IF(Offerte!$A104="","",Offerte!$A104)</f>
        <v/>
      </c>
      <c r="B3185" s="10">
        <f>IF(Offerte!$A104="","",Offerte!$B104)</f>
        <v/>
      </c>
      <c r="C3185" s="10">
        <f>IF(Offerte!$A104="","",Offerte!$C104)</f>
        <v/>
      </c>
      <c r="D3185" s="10" t="inlineStr">
        <is>
          <t>D.2.1</t>
        </is>
      </c>
      <c r="E3185" s="10" t="inlineStr">
        <is>
          <t>D</t>
        </is>
      </c>
      <c r="F3185" s="10" t="inlineStr">
        <is>
          <t>Q</t>
        </is>
      </c>
      <c r="G3185" s="10" t="inlineStr">
        <is>
          <t>higher</t>
        </is>
      </c>
      <c r="H3185" s="10" t="n">
        <v>2</v>
      </c>
      <c r="I3185" s="10" t="inlineStr">
        <is>
          <t>Segnali tattili Loges-Vet-Evolution</t>
        </is>
      </c>
      <c r="J3185" s="20" t="n"/>
      <c r="K3185" s="20" t="n"/>
      <c r="L3185" s="20" t="n"/>
      <c r="M3185" s="20" t="n"/>
      <c r="N3185" s="21">
        <f>IF($A3185="","",IFERROR(VALUE($J3185),0))</f>
        <v/>
      </c>
      <c r="O3185" s="21">
        <f>IF($A3185="",0,IF(OR($S3185&lt;&gt;1,COUNTA($J3185:$M3185)=0),0,IF(SUMPRODUCT(MAX(($C$5:$C$6173=$C3185)*($D$5:$D$6173=$D3185)*($S$5:$S$6173=1)*IFERROR($N$5:$N$6173*1,0)))&gt;0,ROUND($H3185*($N3185/SUMPRODUCT(MAX(($C$5:$C$6173=$C3185)*($D$5:$D$6173=$D3185)*($S$5:$S$6173=1)*IFERROR($N$5:$N$6173*1,0)))),4),0)))</f>
        <v/>
      </c>
      <c r="P3185" s="10" t="inlineStr">
        <is>
          <t>fermate</t>
        </is>
      </c>
      <c r="Q3185" s="21">
        <f>IF($A3185="","",$A3185&amp;"|"&amp;$C3185)</f>
        <v/>
      </c>
      <c r="R3185" s="21">
        <f>IF($A3185="","",$A3185&amp;"|"&amp;$C3185&amp;"|"&amp;$D3185)</f>
        <v/>
      </c>
      <c r="S3185" s="21">
        <f>IF($A3185="","",IFERROR(INDEX(Offerte!$D$2:$D$200,MATCH($Q3185,Offerte!$L$2:$L$200,0)),0))</f>
        <v/>
      </c>
      <c r="T3185" s="21">
        <f>IF($A3185="","",IFERROR(INDEX(Offerte!$G$2:$G$200,MATCH($Q3185,Offerte!$L$2:$L$200,0)),"NO"))</f>
        <v/>
      </c>
    </row>
    <row r="3186">
      <c r="A3186" s="10">
        <f>IF(Offerte!$A104="","",Offerte!$A104)</f>
        <v/>
      </c>
      <c r="B3186" s="10">
        <f>IF(Offerte!$A104="","",Offerte!$B104)</f>
        <v/>
      </c>
      <c r="C3186" s="10">
        <f>IF(Offerte!$A104="","",Offerte!$C104)</f>
        <v/>
      </c>
      <c r="D3186" s="10" t="inlineStr">
        <is>
          <t>E.1.1</t>
        </is>
      </c>
      <c r="E3186" s="10" t="inlineStr">
        <is>
          <t>E</t>
        </is>
      </c>
      <c r="F3186" s="10" t="inlineStr">
        <is>
          <t>T</t>
        </is>
      </c>
      <c r="G3186" s="10" t="inlineStr">
        <is>
          <t>tabular</t>
        </is>
      </c>
      <c r="H3186" s="10" t="n">
        <v>2</v>
      </c>
      <c r="I3186" s="10" t="inlineStr">
        <is>
          <t>Mobile app con travel planner PRM</t>
        </is>
      </c>
      <c r="J3186" s="20" t="n"/>
      <c r="K3186" s="20" t="n"/>
      <c r="L3186" s="20" t="n"/>
      <c r="M3186" s="20" t="n"/>
      <c r="N3186" s="21">
        <f>IF($A3186="","",IF(IFERROR(VALUE($M3186),0)=1,1,0))</f>
        <v/>
      </c>
      <c r="O3186" s="21">
        <f>IF($A3186="",0,IF(OR($S3186&lt;&gt;1,COUNTA($J3186:$M3186)=0),0,IF($N3186=1,$H3186,0)))</f>
        <v/>
      </c>
      <c r="P3186" s="10" t="inlineStr">
        <is>
          <t>sì/no</t>
        </is>
      </c>
      <c r="Q3186" s="21">
        <f>IF($A3186="","",$A3186&amp;"|"&amp;$C3186)</f>
        <v/>
      </c>
      <c r="R3186" s="21">
        <f>IF($A3186="","",$A3186&amp;"|"&amp;$C3186&amp;"|"&amp;$D3186)</f>
        <v/>
      </c>
      <c r="S3186" s="21">
        <f>IF($A3186="","",IFERROR(INDEX(Offerte!$D$2:$D$200,MATCH($Q3186,Offerte!$L$2:$L$200,0)),0))</f>
        <v/>
      </c>
      <c r="T3186" s="21">
        <f>IF($A3186="","",IFERROR(INDEX(Offerte!$G$2:$G$200,MATCH($Q3186,Offerte!$L$2:$L$200,0)),"NO"))</f>
        <v/>
      </c>
    </row>
    <row r="3187">
      <c r="A3187" s="10">
        <f>IF(Offerte!$A104="","",Offerte!$A104)</f>
        <v/>
      </c>
      <c r="B3187" s="10">
        <f>IF(Offerte!$A104="","",Offerte!$B104)</f>
        <v/>
      </c>
      <c r="C3187" s="10">
        <f>IF(Offerte!$A104="","",Offerte!$C104)</f>
        <v/>
      </c>
      <c r="D3187" s="10" t="inlineStr">
        <is>
          <t>E.2.1</t>
        </is>
      </c>
      <c r="E3187" s="10" t="inlineStr">
        <is>
          <t>E</t>
        </is>
      </c>
      <c r="F3187" s="10" t="inlineStr">
        <is>
          <t>D</t>
        </is>
      </c>
      <c r="G3187" s="10" t="inlineStr">
        <is>
          <t>discretionary</t>
        </is>
      </c>
      <c r="H3187" s="10" t="n">
        <v>2</v>
      </c>
      <c r="I3187" s="10" t="inlineStr">
        <is>
          <t>Altre azioni informative e rapporti con gli utenti</t>
        </is>
      </c>
      <c r="J3187" s="20" t="n"/>
      <c r="K3187" s="20" t="n"/>
      <c r="L3187" s="20" t="n"/>
      <c r="M3187" s="20" t="n"/>
      <c r="N3187" s="21">
        <f>IF($A3187="","",MAX(0,MIN(1,IFERROR(VALUE($M3187),0))))</f>
        <v/>
      </c>
      <c r="O3187" s="21">
        <f>IF($A3187="",0,IF(OR($S3187&lt;&gt;1,COUNTA($J3187:$M3187)=0),0,IF(SUMPRODUCT(MAX(($C$5:$C$6173=$C3187)*($D$5:$D$6173=$D3187)*($S$5:$S$6173=1)*IFERROR($N$5:$N$6173*1,0)))&gt;0,ROUND($H3187*($N3187/SUMPRODUCT(MAX(($C$5:$C$6173=$C3187)*($D$5:$D$6173=$D3187)*($S$5:$S$6173=1)*IFERROR($N$5:$N$6173*1,0)))),4),0)))</f>
        <v/>
      </c>
      <c r="P3187" s="10" t="inlineStr">
        <is>
          <t>coeff.</t>
        </is>
      </c>
      <c r="Q3187" s="21">
        <f>IF($A3187="","",$A3187&amp;"|"&amp;$C3187)</f>
        <v/>
      </c>
      <c r="R3187" s="21">
        <f>IF($A3187="","",$A3187&amp;"|"&amp;$C3187&amp;"|"&amp;$D3187)</f>
        <v/>
      </c>
      <c r="S3187" s="21">
        <f>IF($A3187="","",IFERROR(INDEX(Offerte!$D$2:$D$200,MATCH($Q3187,Offerte!$L$2:$L$200,0)),0))</f>
        <v/>
      </c>
      <c r="T3187" s="21">
        <f>IF($A3187="","",IFERROR(INDEX(Offerte!$G$2:$G$200,MATCH($Q3187,Offerte!$L$2:$L$200,0)),"NO"))</f>
        <v/>
      </c>
    </row>
    <row r="3188">
      <c r="A3188" s="10">
        <f>IF(Offerte!$A104="","",Offerte!$A104)</f>
        <v/>
      </c>
      <c r="B3188" s="10">
        <f>IF(Offerte!$A104="","",Offerte!$B104)</f>
        <v/>
      </c>
      <c r="C3188" s="10">
        <f>IF(Offerte!$A104="","",Offerte!$C104)</f>
        <v/>
      </c>
      <c r="D3188" s="10" t="inlineStr">
        <is>
          <t>F.1.1</t>
        </is>
      </c>
      <c r="E3188" s="10" t="inlineStr">
        <is>
          <t>F</t>
        </is>
      </c>
      <c r="F3188" s="10" t="inlineStr">
        <is>
          <t>Q</t>
        </is>
      </c>
      <c r="G3188" s="10" t="inlineStr">
        <is>
          <t>lower</t>
        </is>
      </c>
      <c r="H3188" s="10" t="n">
        <v>7</v>
      </c>
      <c r="I3188" s="10" t="inlineStr">
        <is>
          <t>Performance ambientali del parco mezzi adibito al servizio - I_CEA</t>
        </is>
      </c>
      <c r="J3188" s="20" t="n"/>
      <c r="K3188" s="20" t="n"/>
      <c r="L3188" s="20" t="n"/>
      <c r="M3188" s="20" t="n"/>
      <c r="N3188" s="21">
        <f>IF($A3188="","",IFERROR(VALUE($J3188),0))</f>
        <v/>
      </c>
      <c r="O3188" s="21">
        <f>IF($A3188="",0,IF(OR($S3188&lt;&gt;1,COUNTA($J3188:$M3188)=0),0,IF(AND(IFERROR(AGGREGATE(15,6,$N$5:$N$6173/(($C$5:$C$6173=$C3188)*($D$5:$D$6173=$D3188)*($S$5:$S$6173=1)*($N$5:$N$6173&gt;0)),1),0)&gt;0,$N3188&gt;0),ROUND($H3188*(IFERROR(AGGREGATE(15,6,$N$5:$N$6173/(($C$5:$C$6173=$C3188)*($D$5:$D$6173=$D3188)*($S$5:$S$6173=1)*($N$5:$N$6173&gt;0)),1),0)/$N3188),4),0)))</f>
        <v/>
      </c>
      <c r="P3188" s="10" t="inlineStr">
        <is>
          <t>indice</t>
        </is>
      </c>
      <c r="Q3188" s="21">
        <f>IF($A3188="","",$A3188&amp;"|"&amp;$C3188)</f>
        <v/>
      </c>
      <c r="R3188" s="21">
        <f>IF($A3188="","",$A3188&amp;"|"&amp;$C3188&amp;"|"&amp;$D3188)</f>
        <v/>
      </c>
      <c r="S3188" s="21">
        <f>IF($A3188="","",IFERROR(INDEX(Offerte!$D$2:$D$200,MATCH($Q3188,Offerte!$L$2:$L$200,0)),0))</f>
        <v/>
      </c>
      <c r="T3188" s="21">
        <f>IF($A3188="","",IFERROR(INDEX(Offerte!$G$2:$G$200,MATCH($Q3188,Offerte!$L$2:$L$200,0)),"NO"))</f>
        <v/>
      </c>
    </row>
    <row r="3189">
      <c r="A3189" s="10">
        <f>IF(Offerte!$A104="","",Offerte!$A104)</f>
        <v/>
      </c>
      <c r="B3189" s="10">
        <f>IF(Offerte!$A104="","",Offerte!$B104)</f>
        <v/>
      </c>
      <c r="C3189" s="10">
        <f>IF(Offerte!$A104="","",Offerte!$C104)</f>
        <v/>
      </c>
      <c r="D3189" s="10" t="inlineStr">
        <is>
          <t>F.2.1</t>
        </is>
      </c>
      <c r="E3189" s="10" t="inlineStr">
        <is>
          <t>F</t>
        </is>
      </c>
      <c r="F3189" s="10" t="inlineStr">
        <is>
          <t>Q</t>
        </is>
      </c>
      <c r="G3189" s="10" t="inlineStr">
        <is>
          <t>higher</t>
        </is>
      </c>
      <c r="H3189" s="10" t="n">
        <v>2</v>
      </c>
      <c r="I3189" s="10" t="inlineStr">
        <is>
          <t>Tasso di copertura del servizio con dispositivi ECO-DRIVER</t>
        </is>
      </c>
      <c r="J3189" s="20" t="n"/>
      <c r="K3189" s="20" t="n"/>
      <c r="L3189" s="20" t="n"/>
      <c r="M3189" s="20" t="n"/>
      <c r="N3189" s="21">
        <f>IF($A3189="","",IFERROR(VALUE($K3189)/VALUE($L3189),IFERROR(VALUE($J3189),0)))</f>
        <v/>
      </c>
      <c r="O3189" s="21">
        <f>IF($A3189="",0,IF(OR($S3189&lt;&gt;1,COUNTA($J3189:$M3189)=0),0,IF(SUMPRODUCT(MAX(($C$5:$C$6173=$C3189)*($D$5:$D$6173=$D3189)*($S$5:$S$6173=1)*IFERROR($N$5:$N$6173*1,0)))&gt;0,ROUND($H3189*($N3189/SUMPRODUCT(MAX(($C$5:$C$6173=$C3189)*($D$5:$D$6173=$D3189)*($S$5:$S$6173=1)*IFERROR($N$5:$N$6173*1,0)))),4),0)))</f>
        <v/>
      </c>
      <c r="P3189" s="10" t="inlineStr">
        <is>
          <t>Autobus attrezzati con dispositivi ECO-DRIVER / Autobus totali in offerta, incluse scorte</t>
        </is>
      </c>
      <c r="Q3189" s="21">
        <f>IF($A3189="","",$A3189&amp;"|"&amp;$C3189)</f>
        <v/>
      </c>
      <c r="R3189" s="21">
        <f>IF($A3189="","",$A3189&amp;"|"&amp;$C3189&amp;"|"&amp;$D3189)</f>
        <v/>
      </c>
      <c r="S3189" s="21">
        <f>IF($A3189="","",IFERROR(INDEX(Offerte!$D$2:$D$200,MATCH($Q3189,Offerte!$L$2:$L$200,0)),0))</f>
        <v/>
      </c>
      <c r="T3189" s="21">
        <f>IF($A3189="","",IFERROR(INDEX(Offerte!$G$2:$G$200,MATCH($Q3189,Offerte!$L$2:$L$200,0)),"NO"))</f>
        <v/>
      </c>
    </row>
    <row r="3190">
      <c r="A3190" s="10">
        <f>IF(Offerte!$A104="","",Offerte!$A104)</f>
        <v/>
      </c>
      <c r="B3190" s="10">
        <f>IF(Offerte!$A104="","",Offerte!$B104)</f>
        <v/>
      </c>
      <c r="C3190" s="10">
        <f>IF(Offerte!$A104="","",Offerte!$C104)</f>
        <v/>
      </c>
      <c r="D3190" s="10" t="inlineStr">
        <is>
          <t>F.3.1</t>
        </is>
      </c>
      <c r="E3190" s="10" t="inlineStr">
        <is>
          <t>F</t>
        </is>
      </c>
      <c r="F3190" s="10" t="inlineStr">
        <is>
          <t>Q</t>
        </is>
      </c>
      <c r="G3190" s="10" t="inlineStr">
        <is>
          <t>higher</t>
        </is>
      </c>
      <c r="H3190" s="10" t="n">
        <v>2</v>
      </c>
      <c r="I3190" s="10" t="inlineStr">
        <is>
          <t>Autoproduzione consumi elettrici per trazione</t>
        </is>
      </c>
      <c r="J3190" s="20" t="n"/>
      <c r="K3190" s="20" t="n"/>
      <c r="L3190" s="20" t="n"/>
      <c r="M3190" s="20" t="n"/>
      <c r="N3190" s="21">
        <f>IF($A3190="","",IFERROR(VALUE($J3190),0))</f>
        <v/>
      </c>
      <c r="O3190" s="21">
        <f>IF($A3190="",0,IF(OR($S3190&lt;&gt;1,COUNTA($J3190:$M3190)=0),0,IF(SUMPRODUCT(MAX(($C$5:$C$6173=$C3190)*($D$5:$D$6173=$D3190)*($S$5:$S$6173=1)*IFERROR($N$5:$N$6173*1,0)))&gt;0,ROUND($H3190*($N3190/SUMPRODUCT(MAX(($C$5:$C$6173=$C3190)*($D$5:$D$6173=$D3190)*($S$5:$S$6173=1)*IFERROR($N$5:$N$6173*1,0)))),4),0)))</f>
        <v/>
      </c>
      <c r="P3190" s="10" t="inlineStr">
        <is>
          <t>kWh/anno</t>
        </is>
      </c>
      <c r="Q3190" s="21">
        <f>IF($A3190="","",$A3190&amp;"|"&amp;$C3190)</f>
        <v/>
      </c>
      <c r="R3190" s="21">
        <f>IF($A3190="","",$A3190&amp;"|"&amp;$C3190&amp;"|"&amp;$D3190)</f>
        <v/>
      </c>
      <c r="S3190" s="21">
        <f>IF($A3190="","",IFERROR(INDEX(Offerte!$D$2:$D$200,MATCH($Q3190,Offerte!$L$2:$L$200,0)),0))</f>
        <v/>
      </c>
      <c r="T3190" s="21">
        <f>IF($A3190="","",IFERROR(INDEX(Offerte!$G$2:$G$200,MATCH($Q3190,Offerte!$L$2:$L$200,0)),"NO"))</f>
        <v/>
      </c>
    </row>
    <row r="3191">
      <c r="A3191" s="10">
        <f>IF(Offerte!$A104="","",Offerte!$A104)</f>
        <v/>
      </c>
      <c r="B3191" s="10">
        <f>IF(Offerte!$A104="","",Offerte!$B104)</f>
        <v/>
      </c>
      <c r="C3191" s="10">
        <f>IF(Offerte!$A104="","",Offerte!$C104)</f>
        <v/>
      </c>
      <c r="D3191" s="10" t="inlineStr">
        <is>
          <t>F.4.1</t>
        </is>
      </c>
      <c r="E3191" s="10" t="inlineStr">
        <is>
          <t>F</t>
        </is>
      </c>
      <c r="F3191" s="10" t="inlineStr">
        <is>
          <t>Q</t>
        </is>
      </c>
      <c r="G3191" s="10" t="inlineStr">
        <is>
          <t>soil</t>
        </is>
      </c>
      <c r="H3191" s="10" t="n">
        <v>2</v>
      </c>
      <c r="I3191" s="10" t="inlineStr">
        <is>
          <t>Indice di consumo di suolo</t>
        </is>
      </c>
      <c r="J3191" s="20" t="n"/>
      <c r="K3191" s="20" t="n"/>
      <c r="L3191" s="20" t="n"/>
      <c r="M3191" s="20" t="n"/>
      <c r="N3191" s="21">
        <f>IF($A3191="","",IFERROR(VALUE($J3191),0))</f>
        <v/>
      </c>
      <c r="O3191" s="21">
        <f>IF($A3191="",0,IF(OR($S3191&lt;&gt;1,COUNTA($J3191:$M3191)=0),0,IF($N3191&lt;=0,$H3191,IF(SUMPRODUCT(MAX(($C$5:$C$6173=$C3191)*($D$5:$D$6173=$D3191)*($S$5:$S$6173=1)*IFERROR($N$5:$N$6173*1,0)))&gt;0,ROUND($H3191*((SUMPRODUCT(MAX(($C$5:$C$6173=$C3191)*($D$5:$D$6173=$D3191)*($S$5:$S$6173=1)*IFERROR($N$5:$N$6173*1,0)))-$N3191)/SUMPRODUCT(MAX(($C$5:$C$6173=$C3191)*($D$5:$D$6173=$D3191)*($S$5:$S$6173=1)*IFERROR($N$5:$N$6173*1,0)))),4),0))))</f>
        <v/>
      </c>
      <c r="P3191" s="10" t="inlineStr">
        <is>
          <t>m2</t>
        </is>
      </c>
      <c r="Q3191" s="21">
        <f>IF($A3191="","",$A3191&amp;"|"&amp;$C3191)</f>
        <v/>
      </c>
      <c r="R3191" s="21">
        <f>IF($A3191="","",$A3191&amp;"|"&amp;$C3191&amp;"|"&amp;$D3191)</f>
        <v/>
      </c>
      <c r="S3191" s="21">
        <f>IF($A3191="","",IFERROR(INDEX(Offerte!$D$2:$D$200,MATCH($Q3191,Offerte!$L$2:$L$200,0)),0))</f>
        <v/>
      </c>
      <c r="T3191" s="21">
        <f>IF($A3191="","",IFERROR(INDEX(Offerte!$G$2:$G$200,MATCH($Q3191,Offerte!$L$2:$L$200,0)),"NO"))</f>
        <v/>
      </c>
    </row>
    <row r="3192">
      <c r="A3192" s="10">
        <f>IF(Offerte!$A104="","",Offerte!$A104)</f>
        <v/>
      </c>
      <c r="B3192" s="10">
        <f>IF(Offerte!$A104="","",Offerte!$B104)</f>
        <v/>
      </c>
      <c r="C3192" s="10">
        <f>IF(Offerte!$A104="","",Offerte!$C104)</f>
        <v/>
      </c>
      <c r="D3192" s="10" t="inlineStr">
        <is>
          <t>F.5.1</t>
        </is>
      </c>
      <c r="E3192" s="10" t="inlineStr">
        <is>
          <t>F</t>
        </is>
      </c>
      <c r="F3192" s="10" t="inlineStr">
        <is>
          <t>T</t>
        </is>
      </c>
      <c r="G3192" s="10" t="inlineStr">
        <is>
          <t>tabular</t>
        </is>
      </c>
      <c r="H3192" s="10" t="n">
        <v>1</v>
      </c>
      <c r="I3192" s="10" t="inlineStr">
        <is>
          <t>Rendicontazione di sostenibilità ambientale</t>
        </is>
      </c>
      <c r="J3192" s="20" t="n"/>
      <c r="K3192" s="20" t="n"/>
      <c r="L3192" s="20" t="n"/>
      <c r="M3192" s="20" t="n"/>
      <c r="N3192" s="21">
        <f>IF($A3192="","",IF(IFERROR(VALUE($M3192),0)=1,1,0))</f>
        <v/>
      </c>
      <c r="O3192" s="21">
        <f>IF($A3192="",0,IF(OR($S3192&lt;&gt;1,COUNTA($J3192:$M3192)=0),0,IF($N3192=1,$H3192,0)))</f>
        <v/>
      </c>
      <c r="P3192" s="10" t="inlineStr">
        <is>
          <t>sì/no</t>
        </is>
      </c>
      <c r="Q3192" s="21">
        <f>IF($A3192="","",$A3192&amp;"|"&amp;$C3192)</f>
        <v/>
      </c>
      <c r="R3192" s="21">
        <f>IF($A3192="","",$A3192&amp;"|"&amp;$C3192&amp;"|"&amp;$D3192)</f>
        <v/>
      </c>
      <c r="S3192" s="21">
        <f>IF($A3192="","",IFERROR(INDEX(Offerte!$D$2:$D$200,MATCH($Q3192,Offerte!$L$2:$L$200,0)),0))</f>
        <v/>
      </c>
      <c r="T3192" s="21">
        <f>IF($A3192="","",IFERROR(INDEX(Offerte!$G$2:$G$200,MATCH($Q3192,Offerte!$L$2:$L$200,0)),"NO"))</f>
        <v/>
      </c>
    </row>
    <row r="3193">
      <c r="A3193" s="10">
        <f>IF(Offerte!$A104="","",Offerte!$A104)</f>
        <v/>
      </c>
      <c r="B3193" s="10">
        <f>IF(Offerte!$A104="","",Offerte!$B104)</f>
        <v/>
      </c>
      <c r="C3193" s="10">
        <f>IF(Offerte!$A104="","",Offerte!$C104)</f>
        <v/>
      </c>
      <c r="D3193" s="10" t="inlineStr">
        <is>
          <t>G.1.1</t>
        </is>
      </c>
      <c r="E3193" s="10" t="inlineStr">
        <is>
          <t>G</t>
        </is>
      </c>
      <c r="F3193" s="10" t="inlineStr">
        <is>
          <t>D</t>
        </is>
      </c>
      <c r="G3193" s="10" t="inlineStr">
        <is>
          <t>discretionary</t>
        </is>
      </c>
      <c r="H3193" s="10" t="n">
        <v>2</v>
      </c>
      <c r="I3193" s="10" t="inlineStr">
        <is>
          <t>Qualità del progetto di centrale di controllo aziendale</t>
        </is>
      </c>
      <c r="J3193" s="20" t="n"/>
      <c r="K3193" s="20" t="n"/>
      <c r="L3193" s="20" t="n"/>
      <c r="M3193" s="20" t="n"/>
      <c r="N3193" s="21">
        <f>IF($A3193="","",MAX(0,MIN(1,IFERROR(VALUE($M3193),0))))</f>
        <v/>
      </c>
      <c r="O3193" s="21">
        <f>IF($A3193="",0,IF(OR($S3193&lt;&gt;1,COUNTA($J3193:$M3193)=0),0,IF(SUMPRODUCT(MAX(($C$5:$C$6173=$C3193)*($D$5:$D$6173=$D3193)*($S$5:$S$6173=1)*IFERROR($N$5:$N$6173*1,0)))&gt;0,ROUND($H3193*($N3193/SUMPRODUCT(MAX(($C$5:$C$6173=$C3193)*($D$5:$D$6173=$D3193)*($S$5:$S$6173=1)*IFERROR($N$5:$N$6173*1,0)))),4),0)))</f>
        <v/>
      </c>
      <c r="P3193" s="10" t="inlineStr">
        <is>
          <t>coeff.</t>
        </is>
      </c>
      <c r="Q3193" s="21">
        <f>IF($A3193="","",$A3193&amp;"|"&amp;$C3193)</f>
        <v/>
      </c>
      <c r="R3193" s="21">
        <f>IF($A3193="","",$A3193&amp;"|"&amp;$C3193&amp;"|"&amp;$D3193)</f>
        <v/>
      </c>
      <c r="S3193" s="21">
        <f>IF($A3193="","",IFERROR(INDEX(Offerte!$D$2:$D$200,MATCH($Q3193,Offerte!$L$2:$L$200,0)),0))</f>
        <v/>
      </c>
      <c r="T3193" s="21">
        <f>IF($A3193="","",IFERROR(INDEX(Offerte!$G$2:$G$200,MATCH($Q3193,Offerte!$L$2:$L$200,0)),"NO"))</f>
        <v/>
      </c>
    </row>
    <row r="3194">
      <c r="A3194" s="10">
        <f>IF(Offerte!$A104="","",Offerte!$A104)</f>
        <v/>
      </c>
      <c r="B3194" s="10">
        <f>IF(Offerte!$A104="","",Offerte!$B104)</f>
        <v/>
      </c>
      <c r="C3194" s="10">
        <f>IF(Offerte!$A104="","",Offerte!$C104)</f>
        <v/>
      </c>
      <c r="D3194" s="10" t="inlineStr">
        <is>
          <t>G.2.1</t>
        </is>
      </c>
      <c r="E3194" s="10" t="inlineStr">
        <is>
          <t>G</t>
        </is>
      </c>
      <c r="F3194" s="10" t="inlineStr">
        <is>
          <t>T</t>
        </is>
      </c>
      <c r="G3194" s="10" t="inlineStr">
        <is>
          <t>tabular</t>
        </is>
      </c>
      <c r="H3194" s="10" t="n">
        <v>1</v>
      </c>
      <c r="I3194" s="10" t="inlineStr">
        <is>
          <t>Certificazione ISO 45001</t>
        </is>
      </c>
      <c r="J3194" s="20" t="n"/>
      <c r="K3194" s="20" t="n"/>
      <c r="L3194" s="20" t="n"/>
      <c r="M3194" s="20" t="n"/>
      <c r="N3194" s="21">
        <f>IF($A3194="","",IF(IFERROR(VALUE($M3194),0)=1,1,0))</f>
        <v/>
      </c>
      <c r="O3194" s="21">
        <f>IF($A3194="",0,IF(OR($S3194&lt;&gt;1,COUNTA($J3194:$M3194)=0),0,IF($N3194=1,$H3194,0)))</f>
        <v/>
      </c>
      <c r="P3194" s="10" t="inlineStr">
        <is>
          <t>sì/no</t>
        </is>
      </c>
      <c r="Q3194" s="21">
        <f>IF($A3194="","",$A3194&amp;"|"&amp;$C3194)</f>
        <v/>
      </c>
      <c r="R3194" s="21">
        <f>IF($A3194="","",$A3194&amp;"|"&amp;$C3194&amp;"|"&amp;$D3194)</f>
        <v/>
      </c>
      <c r="S3194" s="21">
        <f>IF($A3194="","",IFERROR(INDEX(Offerte!$D$2:$D$200,MATCH($Q3194,Offerte!$L$2:$L$200,0)),0))</f>
        <v/>
      </c>
      <c r="T3194" s="21">
        <f>IF($A3194="","",IFERROR(INDEX(Offerte!$G$2:$G$200,MATCH($Q3194,Offerte!$L$2:$L$200,0)),"NO"))</f>
        <v/>
      </c>
    </row>
    <row r="3195">
      <c r="A3195" s="10">
        <f>IF(Offerte!$A104="","",Offerte!$A104)</f>
        <v/>
      </c>
      <c r="B3195" s="10">
        <f>IF(Offerte!$A104="","",Offerte!$B104)</f>
        <v/>
      </c>
      <c r="C3195" s="10">
        <f>IF(Offerte!$A104="","",Offerte!$C104)</f>
        <v/>
      </c>
      <c r="D3195" s="10" t="inlineStr">
        <is>
          <t>G.3.1</t>
        </is>
      </c>
      <c r="E3195" s="10" t="inlineStr">
        <is>
          <t>G</t>
        </is>
      </c>
      <c r="F3195" s="10" t="inlineStr">
        <is>
          <t>T</t>
        </is>
      </c>
      <c r="G3195" s="10" t="inlineStr">
        <is>
          <t>tabular</t>
        </is>
      </c>
      <c r="H3195" s="10" t="n">
        <v>1</v>
      </c>
      <c r="I3195" s="10" t="inlineStr">
        <is>
          <t>Certificazioni di responsabilità sociale</t>
        </is>
      </c>
      <c r="J3195" s="20" t="n"/>
      <c r="K3195" s="20" t="n"/>
      <c r="L3195" s="20" t="n"/>
      <c r="M3195" s="20" t="n"/>
      <c r="N3195" s="21">
        <f>IF($A3195="","",IF(IFERROR(VALUE($M3195),0)=1,1,0))</f>
        <v/>
      </c>
      <c r="O3195" s="21">
        <f>IF($A3195="",0,IF(OR($S3195&lt;&gt;1,COUNTA($J3195:$M3195)=0),0,IF($N3195=1,$H3195,0)))</f>
        <v/>
      </c>
      <c r="P3195" s="10" t="inlineStr">
        <is>
          <t>sì/no</t>
        </is>
      </c>
      <c r="Q3195" s="21">
        <f>IF($A3195="","",$A3195&amp;"|"&amp;$C3195)</f>
        <v/>
      </c>
      <c r="R3195" s="21">
        <f>IF($A3195="","",$A3195&amp;"|"&amp;$C3195&amp;"|"&amp;$D3195)</f>
        <v/>
      </c>
      <c r="S3195" s="21">
        <f>IF($A3195="","",IFERROR(INDEX(Offerte!$D$2:$D$200,MATCH($Q3195,Offerte!$L$2:$L$200,0)),0))</f>
        <v/>
      </c>
      <c r="T3195" s="21">
        <f>IF($A3195="","",IFERROR(INDEX(Offerte!$G$2:$G$200,MATCH($Q3195,Offerte!$L$2:$L$200,0)),"NO"))</f>
        <v/>
      </c>
    </row>
    <row r="3196">
      <c r="A3196" s="10">
        <f>IF(Offerte!$A104="","",Offerte!$A104)</f>
        <v/>
      </c>
      <c r="B3196" s="10">
        <f>IF(Offerte!$A104="","",Offerte!$B104)</f>
        <v/>
      </c>
      <c r="C3196" s="10">
        <f>IF(Offerte!$A104="","",Offerte!$C104)</f>
        <v/>
      </c>
      <c r="D3196" s="10" t="inlineStr">
        <is>
          <t>G.4.1</t>
        </is>
      </c>
      <c r="E3196" s="10" t="inlineStr">
        <is>
          <t>G</t>
        </is>
      </c>
      <c r="F3196" s="10" t="inlineStr">
        <is>
          <t>D</t>
        </is>
      </c>
      <c r="G3196" s="10" t="inlineStr">
        <is>
          <t>discretionary</t>
        </is>
      </c>
      <c r="H3196" s="10" t="n">
        <v>2</v>
      </c>
      <c r="I3196" s="10" t="inlineStr">
        <is>
          <t>Qualità del piano di formazione del personale</t>
        </is>
      </c>
      <c r="J3196" s="20" t="n"/>
      <c r="K3196" s="20" t="n"/>
      <c r="L3196" s="20" t="n"/>
      <c r="M3196" s="20" t="n"/>
      <c r="N3196" s="21">
        <f>IF($A3196="","",MAX(0,MIN(1,IFERROR(VALUE($M3196),0))))</f>
        <v/>
      </c>
      <c r="O3196" s="21">
        <f>IF($A3196="",0,IF(OR($S3196&lt;&gt;1,COUNTA($J3196:$M3196)=0),0,IF(SUMPRODUCT(MAX(($C$5:$C$6173=$C3196)*($D$5:$D$6173=$D3196)*($S$5:$S$6173=1)*IFERROR($N$5:$N$6173*1,0)))&gt;0,ROUND($H3196*($N3196/SUMPRODUCT(MAX(($C$5:$C$6173=$C3196)*($D$5:$D$6173=$D3196)*($S$5:$S$6173=1)*IFERROR($N$5:$N$6173*1,0)))),4),0)))</f>
        <v/>
      </c>
      <c r="P3196" s="10" t="inlineStr">
        <is>
          <t>coeff.</t>
        </is>
      </c>
      <c r="Q3196" s="21">
        <f>IF($A3196="","",$A3196&amp;"|"&amp;$C3196)</f>
        <v/>
      </c>
      <c r="R3196" s="21">
        <f>IF($A3196="","",$A3196&amp;"|"&amp;$C3196&amp;"|"&amp;$D3196)</f>
        <v/>
      </c>
      <c r="S3196" s="21">
        <f>IF($A3196="","",IFERROR(INDEX(Offerte!$D$2:$D$200,MATCH($Q3196,Offerte!$L$2:$L$200,0)),0))</f>
        <v/>
      </c>
      <c r="T3196" s="21">
        <f>IF($A3196="","",IFERROR(INDEX(Offerte!$G$2:$G$200,MATCH($Q3196,Offerte!$L$2:$L$200,0)),"NO"))</f>
        <v/>
      </c>
    </row>
    <row r="3197">
      <c r="A3197" s="10">
        <f>IF(Offerte!$A104="","",Offerte!$A104)</f>
        <v/>
      </c>
      <c r="B3197" s="10">
        <f>IF(Offerte!$A104="","",Offerte!$B104)</f>
        <v/>
      </c>
      <c r="C3197" s="10">
        <f>IF(Offerte!$A104="","",Offerte!$C104)</f>
        <v/>
      </c>
      <c r="D3197" s="10" t="inlineStr">
        <is>
          <t>G.5.1</t>
        </is>
      </c>
      <c r="E3197" s="10" t="inlineStr">
        <is>
          <t>G</t>
        </is>
      </c>
      <c r="F3197" s="10" t="inlineStr">
        <is>
          <t>T</t>
        </is>
      </c>
      <c r="G3197" s="10" t="inlineStr">
        <is>
          <t>tabular</t>
        </is>
      </c>
      <c r="H3197" s="10" t="n">
        <v>1</v>
      </c>
      <c r="I3197" s="10" t="inlineStr">
        <is>
          <t>Impegno al mantenimento delle garanzie del contratto di secondo livello del gestore uscente</t>
        </is>
      </c>
      <c r="J3197" s="20" t="n"/>
      <c r="K3197" s="20" t="n"/>
      <c r="L3197" s="20" t="n"/>
      <c r="M3197" s="20" t="n"/>
      <c r="N3197" s="21">
        <f>IF($A3197="","",IF(IFERROR(VALUE($M3197),0)=1,1,0))</f>
        <v/>
      </c>
      <c r="O3197" s="21">
        <f>IF($A3197="",0,IF(OR($S3197&lt;&gt;1,COUNTA($J3197:$M3197)=0),0,IF($N3197=1,$H3197,0)))</f>
        <v/>
      </c>
      <c r="P3197" s="10" t="inlineStr">
        <is>
          <t>sì/no</t>
        </is>
      </c>
      <c r="Q3197" s="21">
        <f>IF($A3197="","",$A3197&amp;"|"&amp;$C3197)</f>
        <v/>
      </c>
      <c r="R3197" s="21">
        <f>IF($A3197="","",$A3197&amp;"|"&amp;$C3197&amp;"|"&amp;$D3197)</f>
        <v/>
      </c>
      <c r="S3197" s="21">
        <f>IF($A3197="","",IFERROR(INDEX(Offerte!$D$2:$D$200,MATCH($Q3197,Offerte!$L$2:$L$200,0)),0))</f>
        <v/>
      </c>
      <c r="T3197" s="21">
        <f>IF($A3197="","",IFERROR(INDEX(Offerte!$G$2:$G$200,MATCH($Q3197,Offerte!$L$2:$L$200,0)),"NO"))</f>
        <v/>
      </c>
    </row>
    <row r="3198">
      <c r="A3198" s="10">
        <f>IF(Offerte!$A105="","",Offerte!$A105)</f>
        <v/>
      </c>
      <c r="B3198" s="10">
        <f>IF(Offerte!$A105="","",Offerte!$B105)</f>
        <v/>
      </c>
      <c r="C3198" s="10">
        <f>IF(Offerte!$A105="","",Offerte!$C105)</f>
        <v/>
      </c>
      <c r="D3198" s="10" t="inlineStr">
        <is>
          <t>A.1.1</t>
        </is>
      </c>
      <c r="E3198" s="10" t="inlineStr">
        <is>
          <t>A</t>
        </is>
      </c>
      <c r="F3198" s="10" t="inlineStr">
        <is>
          <t>Q</t>
        </is>
      </c>
      <c r="G3198" s="10" t="inlineStr">
        <is>
          <t>higher</t>
        </is>
      </c>
      <c r="H3198" s="10" t="n">
        <v>3</v>
      </c>
      <c r="I3198" s="10" t="inlineStr">
        <is>
          <t>Tasso aggiuntivo di corse controllate</t>
        </is>
      </c>
      <c r="J3198" s="20" t="n"/>
      <c r="K3198" s="20" t="n"/>
      <c r="L3198" s="20" t="n"/>
      <c r="M3198" s="20" t="n"/>
      <c r="N3198" s="21">
        <f>IF($A3198="","",IFERROR(VALUE($K3198)/VALUE($L3198)*100,IFERROR(VALUE($J3198),0)))</f>
        <v/>
      </c>
      <c r="O3198" s="21">
        <f>IF($A3198="",0,IF(OR($S3198&lt;&gt;1,COUNTA($J3198:$M3198)=0),0,IF(SUMPRODUCT(MAX(($C$5:$C$6173=$C3198)*($D$5:$D$6173=$D3198)*($S$5:$S$6173=1)*IFERROR($N$5:$N$6173*1,0)))&gt;0,ROUND($H3198*($N3198/SUMPRODUCT(MAX(($C$5:$C$6173=$C3198)*($D$5:$D$6173=$D3198)*($S$5:$S$6173=1)*IFERROR($N$5:$N$6173*1,0)))),4),0)))</f>
        <v/>
      </c>
      <c r="P3198" s="10" t="inlineStr">
        <is>
          <t>Corse controllate annue / Corse programmate annue</t>
        </is>
      </c>
      <c r="Q3198" s="21">
        <f>IF($A3198="","",$A3198&amp;"|"&amp;$C3198)</f>
        <v/>
      </c>
      <c r="R3198" s="21">
        <f>IF($A3198="","",$A3198&amp;"|"&amp;$C3198&amp;"|"&amp;$D3198)</f>
        <v/>
      </c>
      <c r="S3198" s="21">
        <f>IF($A3198="","",IFERROR(INDEX(Offerte!$D$2:$D$200,MATCH($Q3198,Offerte!$L$2:$L$200,0)),0))</f>
        <v/>
      </c>
      <c r="T3198" s="21">
        <f>IF($A3198="","",IFERROR(INDEX(Offerte!$G$2:$G$200,MATCH($Q3198,Offerte!$L$2:$L$200,0)),"NO"))</f>
        <v/>
      </c>
    </row>
    <row r="3199">
      <c r="A3199" s="10">
        <f>IF(Offerte!$A105="","",Offerte!$A105)</f>
        <v/>
      </c>
      <c r="B3199" s="10">
        <f>IF(Offerte!$A105="","",Offerte!$B105)</f>
        <v/>
      </c>
      <c r="C3199" s="10">
        <f>IF(Offerte!$A105="","",Offerte!$C105)</f>
        <v/>
      </c>
      <c r="D3199" s="10" t="inlineStr">
        <is>
          <t>A.1.2</t>
        </is>
      </c>
      <c r="E3199" s="10" t="inlineStr">
        <is>
          <t>A</t>
        </is>
      </c>
      <c r="F3199" s="10" t="inlineStr">
        <is>
          <t>Q</t>
        </is>
      </c>
      <c r="G3199" s="10" t="inlineStr">
        <is>
          <t>higher</t>
        </is>
      </c>
      <c r="H3199" s="10" t="n">
        <v>4</v>
      </c>
      <c r="I3199" s="10" t="inlineStr">
        <is>
          <t>Numero aggiuntivo di passeggeri controllati</t>
        </is>
      </c>
      <c r="J3199" s="20" t="n"/>
      <c r="K3199" s="20" t="n"/>
      <c r="L3199" s="20" t="n"/>
      <c r="M3199" s="20" t="n"/>
      <c r="N3199" s="21">
        <f>IF($A3199="","",IFERROR(VALUE($J3199),0))</f>
        <v/>
      </c>
      <c r="O3199" s="21">
        <f>IF($A3199="",0,IF(OR($S3199&lt;&gt;1,COUNTA($J3199:$M3199)=0),0,IF(SUMPRODUCT(MAX(($C$5:$C$6173=$C3199)*($D$5:$D$6173=$D3199)*($S$5:$S$6173=1)*IFERROR($N$5:$N$6173*1,0)))&gt;0,ROUND($H3199*($N3199/SUMPRODUCT(MAX(($C$5:$C$6173=$C3199)*($D$5:$D$6173=$D3199)*($S$5:$S$6173=1)*IFERROR($N$5:$N$6173*1,0)))),4),0)))</f>
        <v/>
      </c>
      <c r="P3199" s="10" t="inlineStr">
        <is>
          <t>passeggeri/anno</t>
        </is>
      </c>
      <c r="Q3199" s="21">
        <f>IF($A3199="","",$A3199&amp;"|"&amp;$C3199)</f>
        <v/>
      </c>
      <c r="R3199" s="21">
        <f>IF($A3199="","",$A3199&amp;"|"&amp;$C3199&amp;"|"&amp;$D3199)</f>
        <v/>
      </c>
      <c r="S3199" s="21">
        <f>IF($A3199="","",IFERROR(INDEX(Offerte!$D$2:$D$200,MATCH($Q3199,Offerte!$L$2:$L$200,0)),0))</f>
        <v/>
      </c>
      <c r="T3199" s="21">
        <f>IF($A3199="","",IFERROR(INDEX(Offerte!$G$2:$G$200,MATCH($Q3199,Offerte!$L$2:$L$200,0)),"NO"))</f>
        <v/>
      </c>
    </row>
    <row r="3200">
      <c r="A3200" s="10">
        <f>IF(Offerte!$A105="","",Offerte!$A105)</f>
        <v/>
      </c>
      <c r="B3200" s="10">
        <f>IF(Offerte!$A105="","",Offerte!$B105)</f>
        <v/>
      </c>
      <c r="C3200" s="10">
        <f>IF(Offerte!$A105="","",Offerte!$C105)</f>
        <v/>
      </c>
      <c r="D3200" s="10" t="inlineStr">
        <is>
          <t>B.1.1</t>
        </is>
      </c>
      <c r="E3200" s="10" t="inlineStr">
        <is>
          <t>B</t>
        </is>
      </c>
      <c r="F3200" s="10" t="inlineStr">
        <is>
          <t>Q</t>
        </is>
      </c>
      <c r="G3200" s="10" t="inlineStr">
        <is>
          <t>higher</t>
        </is>
      </c>
      <c r="H3200" s="10" t="n">
        <v>3</v>
      </c>
      <c r="I3200" s="10" t="inlineStr">
        <is>
          <t>Incremento dei posti offerti nelle fasce di punta</t>
        </is>
      </c>
      <c r="J3200" s="20" t="n"/>
      <c r="K3200" s="20" t="n"/>
      <c r="L3200" s="20" t="n"/>
      <c r="M3200" s="20" t="n"/>
      <c r="N3200" s="21">
        <f>IF($A3200="","",IFERROR(VALUE($J3200),0))</f>
        <v/>
      </c>
      <c r="O3200" s="21">
        <f>IF($A3200="",0,IF(OR($S3200&lt;&gt;1,COUNTA($J3200:$M3200)=0),0,IF(SUMPRODUCT(MAX(($C$5:$C$6173=$C3200)*($D$5:$D$6173=$D3200)*($S$5:$S$6173=1)*IFERROR($N$5:$N$6173*1,0)))&gt;0,ROUND($H3200*($N3200/SUMPRODUCT(MAX(($C$5:$C$6173=$C3200)*($D$5:$D$6173=$D3200)*($S$5:$S$6173=1)*IFERROR($N$5:$N$6173*1,0)))),4),0)))</f>
        <v/>
      </c>
      <c r="P3200" s="10" t="inlineStr">
        <is>
          <t>posti*km</t>
        </is>
      </c>
      <c r="Q3200" s="21">
        <f>IF($A3200="","",$A3200&amp;"|"&amp;$C3200)</f>
        <v/>
      </c>
      <c r="R3200" s="21">
        <f>IF($A3200="","",$A3200&amp;"|"&amp;$C3200&amp;"|"&amp;$D3200)</f>
        <v/>
      </c>
      <c r="S3200" s="21">
        <f>IF($A3200="","",IFERROR(INDEX(Offerte!$D$2:$D$200,MATCH($Q3200,Offerte!$L$2:$L$200,0)),0))</f>
        <v/>
      </c>
      <c r="T3200" s="21">
        <f>IF($A3200="","",IFERROR(INDEX(Offerte!$G$2:$G$200,MATCH($Q3200,Offerte!$L$2:$L$200,0)),"NO"))</f>
        <v/>
      </c>
    </row>
    <row r="3201">
      <c r="A3201" s="10">
        <f>IF(Offerte!$A105="","",Offerte!$A105)</f>
        <v/>
      </c>
      <c r="B3201" s="10">
        <f>IF(Offerte!$A105="","",Offerte!$B105)</f>
        <v/>
      </c>
      <c r="C3201" s="10">
        <f>IF(Offerte!$A105="","",Offerte!$C105)</f>
        <v/>
      </c>
      <c r="D3201" s="10" t="inlineStr">
        <is>
          <t>B.2.1</t>
        </is>
      </c>
      <c r="E3201" s="10" t="inlineStr">
        <is>
          <t>B</t>
        </is>
      </c>
      <c r="F3201" s="10" t="inlineStr">
        <is>
          <t>Q</t>
        </is>
      </c>
      <c r="G3201" s="10" t="inlineStr">
        <is>
          <t>higher</t>
        </is>
      </c>
      <c r="H3201" s="10" t="n">
        <v>4</v>
      </c>
      <c r="I3201" s="10" t="inlineStr">
        <is>
          <t>Corse aggiuntive nell'arco giornaliero base</t>
        </is>
      </c>
      <c r="J3201" s="20" t="n"/>
      <c r="K3201" s="20" t="n"/>
      <c r="L3201" s="20" t="n"/>
      <c r="M3201" s="20" t="n"/>
      <c r="N3201" s="21">
        <f>IF($A3201="","",IFERROR(VALUE($J3201),0))</f>
        <v/>
      </c>
      <c r="O3201" s="21">
        <f>IF($A3201="",0,IF(OR($S3201&lt;&gt;1,COUNTA($J3201:$M3201)=0),0,IF(SUMPRODUCT(MAX(($C$5:$C$6173=$C3201)*($D$5:$D$6173=$D3201)*($S$5:$S$6173=1)*IFERROR($N$5:$N$6173*1,0)))&gt;0,ROUND($H3201*($N3201/SUMPRODUCT(MAX(($C$5:$C$6173=$C3201)*($D$5:$D$6173=$D3201)*($S$5:$S$6173=1)*IFERROR($N$5:$N$6173*1,0)))),4),0)))</f>
        <v/>
      </c>
      <c r="P3201" s="10" t="inlineStr">
        <is>
          <t>corse</t>
        </is>
      </c>
      <c r="Q3201" s="21">
        <f>IF($A3201="","",$A3201&amp;"|"&amp;$C3201)</f>
        <v/>
      </c>
      <c r="R3201" s="21">
        <f>IF($A3201="","",$A3201&amp;"|"&amp;$C3201&amp;"|"&amp;$D3201)</f>
        <v/>
      </c>
      <c r="S3201" s="21">
        <f>IF($A3201="","",IFERROR(INDEX(Offerte!$D$2:$D$200,MATCH($Q3201,Offerte!$L$2:$L$200,0)),0))</f>
        <v/>
      </c>
      <c r="T3201" s="21">
        <f>IF($A3201="","",IFERROR(INDEX(Offerte!$G$2:$G$200,MATCH($Q3201,Offerte!$L$2:$L$200,0)),"NO"))</f>
        <v/>
      </c>
    </row>
    <row r="3202">
      <c r="A3202" s="10">
        <f>IF(Offerte!$A105="","",Offerte!$A105)</f>
        <v/>
      </c>
      <c r="B3202" s="10">
        <f>IF(Offerte!$A105="","",Offerte!$B105)</f>
        <v/>
      </c>
      <c r="C3202" s="10">
        <f>IF(Offerte!$A105="","",Offerte!$C105)</f>
        <v/>
      </c>
      <c r="D3202" s="10" t="inlineStr">
        <is>
          <t>B.3.1</t>
        </is>
      </c>
      <c r="E3202" s="10" t="inlineStr">
        <is>
          <t>B</t>
        </is>
      </c>
      <c r="F3202" s="10" t="inlineStr">
        <is>
          <t>Q</t>
        </is>
      </c>
      <c r="G3202" s="10" t="inlineStr">
        <is>
          <t>higher</t>
        </is>
      </c>
      <c r="H3202" s="10" t="n">
        <v>2</v>
      </c>
      <c r="I3202" s="10" t="inlineStr">
        <is>
          <t>Numero di corse aggiuntive per allungamento dell'arco di servizio giornaliero nelle fasce serali</t>
        </is>
      </c>
      <c r="J3202" s="20" t="n"/>
      <c r="K3202" s="20" t="n"/>
      <c r="L3202" s="20" t="n"/>
      <c r="M3202" s="20" t="n"/>
      <c r="N3202" s="21">
        <f>IF($A3202="","",IFERROR(VALUE($J3202),0))</f>
        <v/>
      </c>
      <c r="O3202" s="21">
        <f>IF($A3202="",0,IF(OR($S3202&lt;&gt;1,COUNTA($J3202:$M3202)=0),0,IF(SUMPRODUCT(MAX(($C$5:$C$6173=$C3202)*($D$5:$D$6173=$D3202)*($S$5:$S$6173=1)*IFERROR($N$5:$N$6173*1,0)))&gt;0,ROUND($H3202*($N3202/SUMPRODUCT(MAX(($C$5:$C$6173=$C3202)*($D$5:$D$6173=$D3202)*($S$5:$S$6173=1)*IFERROR($N$5:$N$6173*1,0)))),4),0)))</f>
        <v/>
      </c>
      <c r="P3202" s="10" t="inlineStr">
        <is>
          <t>corse</t>
        </is>
      </c>
      <c r="Q3202" s="21">
        <f>IF($A3202="","",$A3202&amp;"|"&amp;$C3202)</f>
        <v/>
      </c>
      <c r="R3202" s="21">
        <f>IF($A3202="","",$A3202&amp;"|"&amp;$C3202&amp;"|"&amp;$D3202)</f>
        <v/>
      </c>
      <c r="S3202" s="21">
        <f>IF($A3202="","",IFERROR(INDEX(Offerte!$D$2:$D$200,MATCH($Q3202,Offerte!$L$2:$L$200,0)),0))</f>
        <v/>
      </c>
      <c r="T3202" s="21">
        <f>IF($A3202="","",IFERROR(INDEX(Offerte!$G$2:$G$200,MATCH($Q3202,Offerte!$L$2:$L$200,0)),"NO"))</f>
        <v/>
      </c>
    </row>
    <row r="3203">
      <c r="A3203" s="10">
        <f>IF(Offerte!$A105="","",Offerte!$A105)</f>
        <v/>
      </c>
      <c r="B3203" s="10">
        <f>IF(Offerte!$A105="","",Offerte!$B105)</f>
        <v/>
      </c>
      <c r="C3203" s="10">
        <f>IF(Offerte!$A105="","",Offerte!$C105)</f>
        <v/>
      </c>
      <c r="D3203" s="10" t="inlineStr">
        <is>
          <t>B.4.1</t>
        </is>
      </c>
      <c r="E3203" s="10" t="inlineStr">
        <is>
          <t>B</t>
        </is>
      </c>
      <c r="F3203" s="10" t="inlineStr">
        <is>
          <t>Q</t>
        </is>
      </c>
      <c r="G3203" s="10" t="inlineStr">
        <is>
          <t>higher</t>
        </is>
      </c>
      <c r="H3203" s="10" t="n">
        <v>3</v>
      </c>
      <c r="I3203" s="10" t="inlineStr">
        <is>
          <t>Percorrenze aggiuntive offerte nel Programma d'esercizio delle prime due fasi attuative</t>
        </is>
      </c>
      <c r="J3203" s="20" t="n"/>
      <c r="K3203" s="20" t="n"/>
      <c r="L3203" s="20" t="n"/>
      <c r="M3203" s="20" t="n"/>
      <c r="N3203" s="21">
        <f>IF($A3203="","",IFERROR(VALUE($J3203),0))</f>
        <v/>
      </c>
      <c r="O3203" s="21">
        <f>IF($A3203="",0,IF(OR($S3203&lt;&gt;1,COUNTA($J3203:$M3203)=0),0,IF(SUMPRODUCT(MAX(($C$5:$C$6173=$C3203)*($D$5:$D$6173=$D3203)*($S$5:$S$6173=1)*IFERROR($N$5:$N$6173*1,0)))&gt;0,ROUND($H3203*($N3203/SUMPRODUCT(MAX(($C$5:$C$6173=$C3203)*($D$5:$D$6173=$D3203)*($S$5:$S$6173=1)*IFERROR($N$5:$N$6173*1,0)))),4),0)))</f>
        <v/>
      </c>
      <c r="P3203" s="10" t="inlineStr">
        <is>
          <t>vett*km</t>
        </is>
      </c>
      <c r="Q3203" s="21">
        <f>IF($A3203="","",$A3203&amp;"|"&amp;$C3203)</f>
        <v/>
      </c>
      <c r="R3203" s="21">
        <f>IF($A3203="","",$A3203&amp;"|"&amp;$C3203&amp;"|"&amp;$D3203)</f>
        <v/>
      </c>
      <c r="S3203" s="21">
        <f>IF($A3203="","",IFERROR(INDEX(Offerte!$D$2:$D$200,MATCH($Q3203,Offerte!$L$2:$L$200,0)),0))</f>
        <v/>
      </c>
      <c r="T3203" s="21">
        <f>IF($A3203="","",IFERROR(INDEX(Offerte!$G$2:$G$200,MATCH($Q3203,Offerte!$L$2:$L$200,0)),"NO"))</f>
        <v/>
      </c>
    </row>
    <row r="3204">
      <c r="A3204" s="10">
        <f>IF(Offerte!$A105="","",Offerte!$A105)</f>
        <v/>
      </c>
      <c r="B3204" s="10">
        <f>IF(Offerte!$A105="","",Offerte!$B105)</f>
        <v/>
      </c>
      <c r="C3204" s="10">
        <f>IF(Offerte!$A105="","",Offerte!$C105)</f>
        <v/>
      </c>
      <c r="D3204" s="10" t="inlineStr">
        <is>
          <t>B.5.1</t>
        </is>
      </c>
      <c r="E3204" s="10" t="inlineStr">
        <is>
          <t>B</t>
        </is>
      </c>
      <c r="F3204" s="10" t="inlineStr">
        <is>
          <t>D</t>
        </is>
      </c>
      <c r="G3204" s="10" t="inlineStr">
        <is>
          <t>discretionary</t>
        </is>
      </c>
      <c r="H3204" s="10" t="n">
        <v>2</v>
      </c>
      <c r="I3204" s="10" t="inlineStr">
        <is>
          <t>Efficacia del progetto di servizi complementari DRT</t>
        </is>
      </c>
      <c r="J3204" s="20" t="n"/>
      <c r="K3204" s="20" t="n"/>
      <c r="L3204" s="20" t="n"/>
      <c r="M3204" s="20" t="n"/>
      <c r="N3204" s="21">
        <f>IF($A3204="","",MAX(0,MIN(1,IFERROR(VALUE($M3204),0))))</f>
        <v/>
      </c>
      <c r="O3204" s="21">
        <f>IF($A3204="",0,IF(OR($S3204&lt;&gt;1,COUNTA($J3204:$M3204)=0),0,IF(SUMPRODUCT(MAX(($C$5:$C$6173=$C3204)*($D$5:$D$6173=$D3204)*($S$5:$S$6173=1)*IFERROR($N$5:$N$6173*1,0)))&gt;0,ROUND($H3204*($N3204/SUMPRODUCT(MAX(($C$5:$C$6173=$C3204)*($D$5:$D$6173=$D3204)*($S$5:$S$6173=1)*IFERROR($N$5:$N$6173*1,0)))),4),0)))</f>
        <v/>
      </c>
      <c r="P3204" s="10" t="inlineStr">
        <is>
          <t>coeff.</t>
        </is>
      </c>
      <c r="Q3204" s="21">
        <f>IF($A3204="","",$A3204&amp;"|"&amp;$C3204)</f>
        <v/>
      </c>
      <c r="R3204" s="21">
        <f>IF($A3204="","",$A3204&amp;"|"&amp;$C3204&amp;"|"&amp;$D3204)</f>
        <v/>
      </c>
      <c r="S3204" s="21">
        <f>IF($A3204="","",IFERROR(INDEX(Offerte!$D$2:$D$200,MATCH($Q3204,Offerte!$L$2:$L$200,0)),0))</f>
        <v/>
      </c>
      <c r="T3204" s="21">
        <f>IF($A3204="","",IFERROR(INDEX(Offerte!$G$2:$G$200,MATCH($Q3204,Offerte!$L$2:$L$200,0)),"NO"))</f>
        <v/>
      </c>
    </row>
    <row r="3205">
      <c r="A3205" s="10">
        <f>IF(Offerte!$A105="","",Offerte!$A105)</f>
        <v/>
      </c>
      <c r="B3205" s="10">
        <f>IF(Offerte!$A105="","",Offerte!$B105)</f>
        <v/>
      </c>
      <c r="C3205" s="10">
        <f>IF(Offerte!$A105="","",Offerte!$C105)</f>
        <v/>
      </c>
      <c r="D3205" s="10" t="inlineStr">
        <is>
          <t>C.1.1</t>
        </is>
      </c>
      <c r="E3205" s="10" t="inlineStr">
        <is>
          <t>C</t>
        </is>
      </c>
      <c r="F3205" s="10" t="inlineStr">
        <is>
          <t>Q</t>
        </is>
      </c>
      <c r="G3205" s="10" t="inlineStr">
        <is>
          <t>higher</t>
        </is>
      </c>
      <c r="H3205" s="10" t="n">
        <v>2</v>
      </c>
      <c r="I3205" s="10" t="inlineStr">
        <is>
          <t>Tasso di copertura del servizio con telecamere BSD</t>
        </is>
      </c>
      <c r="J3205" s="20" t="n"/>
      <c r="K3205" s="20" t="n"/>
      <c r="L3205" s="20" t="n"/>
      <c r="M3205" s="20" t="n"/>
      <c r="N3205" s="21">
        <f>IF($A3205="","",IFERROR(VALUE($K3205)/VALUE($L3205),IFERROR(VALUE($J3205),0)))</f>
        <v/>
      </c>
      <c r="O3205" s="21">
        <f>IF($A3205="",0,IF(OR($S3205&lt;&gt;1,COUNTA($J3205:$M3205)=0),0,IF(SUMPRODUCT(MAX(($C$5:$C$6173=$C3205)*($D$5:$D$6173=$D3205)*($S$5:$S$6173=1)*IFERROR($N$5:$N$6173*1,0)))&gt;0,ROUND($H3205*($N3205/SUMPRODUCT(MAX(($C$5:$C$6173=$C3205)*($D$5:$D$6173=$D3205)*($S$5:$S$6173=1)*IFERROR($N$5:$N$6173*1,0)))),4),0)))</f>
        <v/>
      </c>
      <c r="P3205" s="10" t="inlineStr">
        <is>
          <t>Autobus attrezzati con telecamere BSD / Autobus totali in offerta, incluse scorte</t>
        </is>
      </c>
      <c r="Q3205" s="21">
        <f>IF($A3205="","",$A3205&amp;"|"&amp;$C3205)</f>
        <v/>
      </c>
      <c r="R3205" s="21">
        <f>IF($A3205="","",$A3205&amp;"|"&amp;$C3205&amp;"|"&amp;$D3205)</f>
        <v/>
      </c>
      <c r="S3205" s="21">
        <f>IF($A3205="","",IFERROR(INDEX(Offerte!$D$2:$D$200,MATCH($Q3205,Offerte!$L$2:$L$200,0)),0))</f>
        <v/>
      </c>
      <c r="T3205" s="21">
        <f>IF($A3205="","",IFERROR(INDEX(Offerte!$G$2:$G$200,MATCH($Q3205,Offerte!$L$2:$L$200,0)),"NO"))</f>
        <v/>
      </c>
    </row>
    <row r="3206">
      <c r="A3206" s="10">
        <f>IF(Offerte!$A105="","",Offerte!$A105)</f>
        <v/>
      </c>
      <c r="B3206" s="10">
        <f>IF(Offerte!$A105="","",Offerte!$B105)</f>
        <v/>
      </c>
      <c r="C3206" s="10">
        <f>IF(Offerte!$A105="","",Offerte!$C105)</f>
        <v/>
      </c>
      <c r="D3206" s="10" t="inlineStr">
        <is>
          <t>C.1.2</t>
        </is>
      </c>
      <c r="E3206" s="10" t="inlineStr">
        <is>
          <t>C</t>
        </is>
      </c>
      <c r="F3206" s="10" t="inlineStr">
        <is>
          <t>Q</t>
        </is>
      </c>
      <c r="G3206" s="10" t="inlineStr">
        <is>
          <t>higher</t>
        </is>
      </c>
      <c r="H3206" s="10" t="n">
        <v>2</v>
      </c>
      <c r="I3206" s="10" t="inlineStr">
        <is>
          <t>Tasso di copertura del servizio con telecamere ADAS</t>
        </is>
      </c>
      <c r="J3206" s="20" t="n"/>
      <c r="K3206" s="20" t="n"/>
      <c r="L3206" s="20" t="n"/>
      <c r="M3206" s="20" t="n"/>
      <c r="N3206" s="21">
        <f>IF($A3206="","",IFERROR(VALUE($K3206)/VALUE($L3206),IFERROR(VALUE($J3206),0)))</f>
        <v/>
      </c>
      <c r="O3206" s="21">
        <f>IF($A3206="",0,IF(OR($S3206&lt;&gt;1,COUNTA($J3206:$M3206)=0),0,IF(SUMPRODUCT(MAX(($C$5:$C$6173=$C3206)*($D$5:$D$6173=$D3206)*($S$5:$S$6173=1)*IFERROR($N$5:$N$6173*1,0)))&gt;0,ROUND($H3206*($N3206/SUMPRODUCT(MAX(($C$5:$C$6173=$C3206)*($D$5:$D$6173=$D3206)*($S$5:$S$6173=1)*IFERROR($N$5:$N$6173*1,0)))),4),0)))</f>
        <v/>
      </c>
      <c r="P3206" s="10" t="inlineStr">
        <is>
          <t>Autobus attrezzati con telecamere ADAS / Autobus totali in offerta, incluse scorte</t>
        </is>
      </c>
      <c r="Q3206" s="21">
        <f>IF($A3206="","",$A3206&amp;"|"&amp;$C3206)</f>
        <v/>
      </c>
      <c r="R3206" s="21">
        <f>IF($A3206="","",$A3206&amp;"|"&amp;$C3206&amp;"|"&amp;$D3206)</f>
        <v/>
      </c>
      <c r="S3206" s="21">
        <f>IF($A3206="","",IFERROR(INDEX(Offerte!$D$2:$D$200,MATCH($Q3206,Offerte!$L$2:$L$200,0)),0))</f>
        <v/>
      </c>
      <c r="T3206" s="21">
        <f>IF($A3206="","",IFERROR(INDEX(Offerte!$G$2:$G$200,MATCH($Q3206,Offerte!$L$2:$L$200,0)),"NO"))</f>
        <v/>
      </c>
    </row>
    <row r="3207">
      <c r="A3207" s="10">
        <f>IF(Offerte!$A105="","",Offerte!$A105)</f>
        <v/>
      </c>
      <c r="B3207" s="10">
        <f>IF(Offerte!$A105="","",Offerte!$B105)</f>
        <v/>
      </c>
      <c r="C3207" s="10">
        <f>IF(Offerte!$A105="","",Offerte!$C105)</f>
        <v/>
      </c>
      <c r="D3207" s="10" t="inlineStr">
        <is>
          <t>C.2.1</t>
        </is>
      </c>
      <c r="E3207" s="10" t="inlineStr">
        <is>
          <t>C</t>
        </is>
      </c>
      <c r="F3207" s="10" t="inlineStr">
        <is>
          <t>Q</t>
        </is>
      </c>
      <c r="G3207" s="10" t="inlineStr">
        <is>
          <t>higher</t>
        </is>
      </c>
      <c r="H3207" s="10" t="n">
        <v>3</v>
      </c>
      <c r="I3207" s="10" t="inlineStr">
        <is>
          <t>Tasso di copertura del servizio con telecamere di bordo di videosorveglianza</t>
        </is>
      </c>
      <c r="J3207" s="20" t="n"/>
      <c r="K3207" s="20" t="n"/>
      <c r="L3207" s="20" t="n"/>
      <c r="M3207" s="20" t="n"/>
      <c r="N3207" s="21">
        <f>IF($A3207="","",IFERROR(VALUE($K3207)/VALUE($L3207),IFERROR(VALUE($J3207),0)))</f>
        <v/>
      </c>
      <c r="O3207" s="21">
        <f>IF($A3207="",0,IF(OR($S3207&lt;&gt;1,COUNTA($J3207:$M3207)=0),0,IF(SUMPRODUCT(MAX(($C$5:$C$6173=$C3207)*($D$5:$D$6173=$D3207)*($S$5:$S$6173=1)*IFERROR($N$5:$N$6173*1,0)))&gt;0,ROUND($H3207*($N3207/SUMPRODUCT(MAX(($C$5:$C$6173=$C3207)*($D$5:$D$6173=$D3207)*($S$5:$S$6173=1)*IFERROR($N$5:$N$6173*1,0)))),4),0)))</f>
        <v/>
      </c>
      <c r="P3207" s="10" t="inlineStr">
        <is>
          <t>Autobus attrezzati con videosorveglianza / Autobus totali in offerta, incluse scorte</t>
        </is>
      </c>
      <c r="Q3207" s="21">
        <f>IF($A3207="","",$A3207&amp;"|"&amp;$C3207)</f>
        <v/>
      </c>
      <c r="R3207" s="21">
        <f>IF($A3207="","",$A3207&amp;"|"&amp;$C3207&amp;"|"&amp;$D3207)</f>
        <v/>
      </c>
      <c r="S3207" s="21">
        <f>IF($A3207="","",IFERROR(INDEX(Offerte!$D$2:$D$200,MATCH($Q3207,Offerte!$L$2:$L$200,0)),0))</f>
        <v/>
      </c>
      <c r="T3207" s="21">
        <f>IF($A3207="","",IFERROR(INDEX(Offerte!$G$2:$G$200,MATCH($Q3207,Offerte!$L$2:$L$200,0)),"NO"))</f>
        <v/>
      </c>
    </row>
    <row r="3208">
      <c r="A3208" s="10">
        <f>IF(Offerte!$A105="","",Offerte!$A105)</f>
        <v/>
      </c>
      <c r="B3208" s="10">
        <f>IF(Offerte!$A105="","",Offerte!$B105)</f>
        <v/>
      </c>
      <c r="C3208" s="10">
        <f>IF(Offerte!$A105="","",Offerte!$C105)</f>
        <v/>
      </c>
      <c r="D3208" s="10" t="inlineStr">
        <is>
          <t>C.2.2</t>
        </is>
      </c>
      <c r="E3208" s="10" t="inlineStr">
        <is>
          <t>C</t>
        </is>
      </c>
      <c r="F3208" s="10" t="inlineStr">
        <is>
          <t>T</t>
        </is>
      </c>
      <c r="G3208" s="10" t="inlineStr">
        <is>
          <t>tabular</t>
        </is>
      </c>
      <c r="H3208" s="10" t="n">
        <v>1</v>
      </c>
      <c r="I3208" s="10" t="inlineStr">
        <is>
          <t>Software video/audio analisi per situazioni di pericolo</t>
        </is>
      </c>
      <c r="J3208" s="20" t="n"/>
      <c r="K3208" s="20" t="n"/>
      <c r="L3208" s="20" t="n"/>
      <c r="M3208" s="20" t="n"/>
      <c r="N3208" s="21">
        <f>IF($A3208="","",IF(IFERROR(VALUE($M3208),0)=1,1,0))</f>
        <v/>
      </c>
      <c r="O3208" s="21">
        <f>IF($A3208="",0,IF(OR($S3208&lt;&gt;1,COUNTA($J3208:$M3208)=0),0,IF($N3208=1,$H3208,0)))</f>
        <v/>
      </c>
      <c r="P3208" s="10" t="inlineStr">
        <is>
          <t>sì/no</t>
        </is>
      </c>
      <c r="Q3208" s="21">
        <f>IF($A3208="","",$A3208&amp;"|"&amp;$C3208)</f>
        <v/>
      </c>
      <c r="R3208" s="21">
        <f>IF($A3208="","",$A3208&amp;"|"&amp;$C3208&amp;"|"&amp;$D3208)</f>
        <v/>
      </c>
      <c r="S3208" s="21">
        <f>IF($A3208="","",IFERROR(INDEX(Offerte!$D$2:$D$200,MATCH($Q3208,Offerte!$L$2:$L$200,0)),0))</f>
        <v/>
      </c>
      <c r="T3208" s="21">
        <f>IF($A3208="","",IFERROR(INDEX(Offerte!$G$2:$G$200,MATCH($Q3208,Offerte!$L$2:$L$200,0)),"NO"))</f>
        <v/>
      </c>
    </row>
    <row r="3209">
      <c r="A3209" s="10">
        <f>IF(Offerte!$A105="","",Offerte!$A105)</f>
        <v/>
      </c>
      <c r="B3209" s="10">
        <f>IF(Offerte!$A105="","",Offerte!$B105)</f>
        <v/>
      </c>
      <c r="C3209" s="10">
        <f>IF(Offerte!$A105="","",Offerte!$C105)</f>
        <v/>
      </c>
      <c r="D3209" s="10" t="inlineStr">
        <is>
          <t>C.2.3</t>
        </is>
      </c>
      <c r="E3209" s="10" t="inlineStr">
        <is>
          <t>C</t>
        </is>
      </c>
      <c r="F3209" s="10" t="inlineStr">
        <is>
          <t>T</t>
        </is>
      </c>
      <c r="G3209" s="10" t="inlineStr">
        <is>
          <t>tabular</t>
        </is>
      </c>
      <c r="H3209" s="10" t="n">
        <v>1</v>
      </c>
      <c r="I3209" s="10" t="inlineStr">
        <is>
          <t>Collegamento con centrale qualificata di pronto intervento</t>
        </is>
      </c>
      <c r="J3209" s="20" t="n"/>
      <c r="K3209" s="20" t="n"/>
      <c r="L3209" s="20" t="n"/>
      <c r="M3209" s="20" t="n"/>
      <c r="N3209" s="21">
        <f>IF($A3209="","",IF(IFERROR(VALUE($M3209),0)=1,1,0))</f>
        <v/>
      </c>
      <c r="O3209" s="21">
        <f>IF($A3209="",0,IF(OR($S3209&lt;&gt;1,COUNTA($J3209:$M3209)=0),0,IF($N3209=1,$H3209,0)))</f>
        <v/>
      </c>
      <c r="P3209" s="10" t="inlineStr">
        <is>
          <t>sì/no</t>
        </is>
      </c>
      <c r="Q3209" s="21">
        <f>IF($A3209="","",$A3209&amp;"|"&amp;$C3209)</f>
        <v/>
      </c>
      <c r="R3209" s="21">
        <f>IF($A3209="","",$A3209&amp;"|"&amp;$C3209&amp;"|"&amp;$D3209)</f>
        <v/>
      </c>
      <c r="S3209" s="21">
        <f>IF($A3209="","",IFERROR(INDEX(Offerte!$D$2:$D$200,MATCH($Q3209,Offerte!$L$2:$L$200,0)),0))</f>
        <v/>
      </c>
      <c r="T3209" s="21">
        <f>IF($A3209="","",IFERROR(INDEX(Offerte!$G$2:$G$200,MATCH($Q3209,Offerte!$L$2:$L$200,0)),"NO"))</f>
        <v/>
      </c>
    </row>
    <row r="3210">
      <c r="A3210" s="10">
        <f>IF(Offerte!$A105="","",Offerte!$A105)</f>
        <v/>
      </c>
      <c r="B3210" s="10">
        <f>IF(Offerte!$A105="","",Offerte!$B105)</f>
        <v/>
      </c>
      <c r="C3210" s="10">
        <f>IF(Offerte!$A105="","",Offerte!$C105)</f>
        <v/>
      </c>
      <c r="D3210" s="10" t="inlineStr">
        <is>
          <t>C.2.4</t>
        </is>
      </c>
      <c r="E3210" s="10" t="inlineStr">
        <is>
          <t>C</t>
        </is>
      </c>
      <c r="F3210" s="10" t="inlineStr">
        <is>
          <t>Q</t>
        </is>
      </c>
      <c r="G3210" s="10" t="inlineStr">
        <is>
          <t>higher</t>
        </is>
      </c>
      <c r="H3210" s="10" t="n">
        <v>1</v>
      </c>
      <c r="I3210" s="10" t="inlineStr">
        <is>
          <t>Tasso di copertura del servizio con dispositivi per la chiamata di emergenza del conducente</t>
        </is>
      </c>
      <c r="J3210" s="20" t="n"/>
      <c r="K3210" s="20" t="n"/>
      <c r="L3210" s="20" t="n"/>
      <c r="M3210" s="20" t="n"/>
      <c r="N3210" s="21">
        <f>IF($A3210="","",IFERROR(VALUE($K3210)/VALUE($L3210),IFERROR(VALUE($J3210),0)))</f>
        <v/>
      </c>
      <c r="O3210" s="21">
        <f>IF($A3210="",0,IF(OR($S3210&lt;&gt;1,COUNTA($J3210:$M3210)=0),0,IF(SUMPRODUCT(MAX(($C$5:$C$6173=$C3210)*($D$5:$D$6173=$D3210)*($S$5:$S$6173=1)*IFERROR($N$5:$N$6173*1,0)))&gt;0,ROUND($H3210*($N3210/SUMPRODUCT(MAX(($C$5:$C$6173=$C3210)*($D$5:$D$6173=$D3210)*($S$5:$S$6173=1)*IFERROR($N$5:$N$6173*1,0)))),4),0)))</f>
        <v/>
      </c>
      <c r="P3210" s="10" t="inlineStr">
        <is>
          <t>Autobus attrezzati con chiamata di emergenza / Autobus totali in offerta, incluse scorte</t>
        </is>
      </c>
      <c r="Q3210" s="21">
        <f>IF($A3210="","",$A3210&amp;"|"&amp;$C3210)</f>
        <v/>
      </c>
      <c r="R3210" s="21">
        <f>IF($A3210="","",$A3210&amp;"|"&amp;$C3210&amp;"|"&amp;$D3210)</f>
        <v/>
      </c>
      <c r="S3210" s="21">
        <f>IF($A3210="","",IFERROR(INDEX(Offerte!$D$2:$D$200,MATCH($Q3210,Offerte!$L$2:$L$200,0)),0))</f>
        <v/>
      </c>
      <c r="T3210" s="21">
        <f>IF($A3210="","",IFERROR(INDEX(Offerte!$G$2:$G$200,MATCH($Q3210,Offerte!$L$2:$L$200,0)),"NO"))</f>
        <v/>
      </c>
    </row>
    <row r="3211">
      <c r="A3211" s="10">
        <f>IF(Offerte!$A105="","",Offerte!$A105)</f>
        <v/>
      </c>
      <c r="B3211" s="10">
        <f>IF(Offerte!$A105="","",Offerte!$B105)</f>
        <v/>
      </c>
      <c r="C3211" s="10">
        <f>IF(Offerte!$A105="","",Offerte!$C105)</f>
        <v/>
      </c>
      <c r="D3211" s="10" t="inlineStr">
        <is>
          <t>C.3.1</t>
        </is>
      </c>
      <c r="E3211" s="10" t="inlineStr">
        <is>
          <t>C</t>
        </is>
      </c>
      <c r="F3211" s="10" t="inlineStr">
        <is>
          <t>Q</t>
        </is>
      </c>
      <c r="G3211" s="10" t="inlineStr">
        <is>
          <t>higher</t>
        </is>
      </c>
      <c r="H3211" s="10" t="n">
        <v>2</v>
      </c>
      <c r="I3211" s="10" t="inlineStr">
        <is>
          <t>Tasso di copertura del servizio con dispositivi di informazione dinamica a bordo mezzo</t>
        </is>
      </c>
      <c r="J3211" s="20" t="n"/>
      <c r="K3211" s="20" t="n"/>
      <c r="L3211" s="20" t="n"/>
      <c r="M3211" s="20" t="n"/>
      <c r="N3211" s="21">
        <f>IF($A3211="","",IFERROR(VALUE($K3211)/VALUE($L3211),IFERROR(VALUE($J3211),0)))</f>
        <v/>
      </c>
      <c r="O3211" s="21">
        <f>IF($A3211="",0,IF(OR($S3211&lt;&gt;1,COUNTA($J3211:$M3211)=0),0,IF(SUMPRODUCT(MAX(($C$5:$C$6173=$C3211)*($D$5:$D$6173=$D3211)*($S$5:$S$6173=1)*IFERROR($N$5:$N$6173*1,0)))&gt;0,ROUND($H3211*($N3211/SUMPRODUCT(MAX(($C$5:$C$6173=$C3211)*($D$5:$D$6173=$D3211)*($S$5:$S$6173=1)*IFERROR($N$5:$N$6173*1,0)))),4),0)))</f>
        <v/>
      </c>
      <c r="P3211" s="10" t="inlineStr">
        <is>
          <t>Autobus con monitor e indicatori vocali / Autobus totali in offerta, incluse scorte</t>
        </is>
      </c>
      <c r="Q3211" s="21">
        <f>IF($A3211="","",$A3211&amp;"|"&amp;$C3211)</f>
        <v/>
      </c>
      <c r="R3211" s="21">
        <f>IF($A3211="","",$A3211&amp;"|"&amp;$C3211&amp;"|"&amp;$D3211)</f>
        <v/>
      </c>
      <c r="S3211" s="21">
        <f>IF($A3211="","",IFERROR(INDEX(Offerte!$D$2:$D$200,MATCH($Q3211,Offerte!$L$2:$L$200,0)),0))</f>
        <v/>
      </c>
      <c r="T3211" s="21">
        <f>IF($A3211="","",IFERROR(INDEX(Offerte!$G$2:$G$200,MATCH($Q3211,Offerte!$L$2:$L$200,0)),"NO"))</f>
        <v/>
      </c>
    </row>
    <row r="3212">
      <c r="A3212" s="10">
        <f>IF(Offerte!$A105="","",Offerte!$A105)</f>
        <v/>
      </c>
      <c r="B3212" s="10">
        <f>IF(Offerte!$A105="","",Offerte!$B105)</f>
        <v/>
      </c>
      <c r="C3212" s="10">
        <f>IF(Offerte!$A105="","",Offerte!$C105)</f>
        <v/>
      </c>
      <c r="D3212" s="10" t="inlineStr">
        <is>
          <t>C.3.2</t>
        </is>
      </c>
      <c r="E3212" s="10" t="inlineStr">
        <is>
          <t>C</t>
        </is>
      </c>
      <c r="F3212" s="10" t="inlineStr">
        <is>
          <t>T</t>
        </is>
      </c>
      <c r="G3212" s="10" t="inlineStr">
        <is>
          <t>tabular</t>
        </is>
      </c>
      <c r="H3212" s="10" t="n">
        <v>2</v>
      </c>
      <c r="I3212" s="10" t="inlineStr">
        <is>
          <t>Informazioni a bordo su coincidenze ai nodi</t>
        </is>
      </c>
      <c r="J3212" s="20" t="n"/>
      <c r="K3212" s="20" t="n"/>
      <c r="L3212" s="20" t="n"/>
      <c r="M3212" s="20" t="n"/>
      <c r="N3212" s="21">
        <f>IF($A3212="","",IF(IFERROR(VALUE($M3212),0)=1,1,0))</f>
        <v/>
      </c>
      <c r="O3212" s="21">
        <f>IF($A3212="",0,IF(OR($S3212&lt;&gt;1,COUNTA($J3212:$M3212)=0),0,IF(AND($N3212=1,IFERROR(SUMIFS($N$5:$N$6173,$Q$5:$Q$6173,$Q3212,$D$5:$D$6173,"C.3.1"),0)&gt;=0.5),$H3212,0)))</f>
        <v/>
      </c>
      <c r="P3212" s="10" t="inlineStr">
        <is>
          <t>Dipende da C.3.1 &gt;= 0.5</t>
        </is>
      </c>
      <c r="Q3212" s="21">
        <f>IF($A3212="","",$A3212&amp;"|"&amp;$C3212)</f>
        <v/>
      </c>
      <c r="R3212" s="21">
        <f>IF($A3212="","",$A3212&amp;"|"&amp;$C3212&amp;"|"&amp;$D3212)</f>
        <v/>
      </c>
      <c r="S3212" s="21">
        <f>IF($A3212="","",IFERROR(INDEX(Offerte!$D$2:$D$200,MATCH($Q3212,Offerte!$L$2:$L$200,0)),0))</f>
        <v/>
      </c>
      <c r="T3212" s="21">
        <f>IF($A3212="","",IFERROR(INDEX(Offerte!$G$2:$G$200,MATCH($Q3212,Offerte!$L$2:$L$200,0)),"NO"))</f>
        <v/>
      </c>
    </row>
    <row r="3213">
      <c r="A3213" s="10">
        <f>IF(Offerte!$A105="","",Offerte!$A105)</f>
        <v/>
      </c>
      <c r="B3213" s="10">
        <f>IF(Offerte!$A105="","",Offerte!$B105)</f>
        <v/>
      </c>
      <c r="C3213" s="10">
        <f>IF(Offerte!$A105="","",Offerte!$C105)</f>
        <v/>
      </c>
      <c r="D3213" s="10" t="inlineStr">
        <is>
          <t>D.1.1</t>
        </is>
      </c>
      <c r="E3213" s="10" t="inlineStr">
        <is>
          <t>D</t>
        </is>
      </c>
      <c r="F3213" s="10" t="inlineStr">
        <is>
          <t>Q</t>
        </is>
      </c>
      <c r="G3213" s="10" t="inlineStr">
        <is>
          <t>higher</t>
        </is>
      </c>
      <c r="H3213" s="10" t="n">
        <v>3</v>
      </c>
      <c r="I3213" s="10" t="inlineStr">
        <is>
          <t>Installazione di pensiline</t>
        </is>
      </c>
      <c r="J3213" s="20" t="n"/>
      <c r="K3213" s="20" t="n"/>
      <c r="L3213" s="20" t="n"/>
      <c r="M3213" s="20" t="n"/>
      <c r="N3213" s="21">
        <f>IF($A3213="","",IFERROR(VALUE($J3213),0))</f>
        <v/>
      </c>
      <c r="O3213" s="21">
        <f>IF($A3213="",0,IF(OR($S3213&lt;&gt;1,COUNTA($J3213:$M3213)=0),0,IF(SUMPRODUCT(MAX(($C$5:$C$6173=$C3213)*($D$5:$D$6173=$D3213)*($S$5:$S$6173=1)*IFERROR($N$5:$N$6173*1,0)))&gt;0,ROUND($H3213*($N3213/SUMPRODUCT(MAX(($C$5:$C$6173=$C3213)*($D$5:$D$6173=$D3213)*($S$5:$S$6173=1)*IFERROR($N$5:$N$6173*1,0)))),4),0)))</f>
        <v/>
      </c>
      <c r="P3213" s="10" t="inlineStr">
        <is>
          <t>fermate</t>
        </is>
      </c>
      <c r="Q3213" s="21">
        <f>IF($A3213="","",$A3213&amp;"|"&amp;$C3213)</f>
        <v/>
      </c>
      <c r="R3213" s="21">
        <f>IF($A3213="","",$A3213&amp;"|"&amp;$C3213&amp;"|"&amp;$D3213)</f>
        <v/>
      </c>
      <c r="S3213" s="21">
        <f>IF($A3213="","",IFERROR(INDEX(Offerte!$D$2:$D$200,MATCH($Q3213,Offerte!$L$2:$L$200,0)),0))</f>
        <v/>
      </c>
      <c r="T3213" s="21">
        <f>IF($A3213="","",IFERROR(INDEX(Offerte!$G$2:$G$200,MATCH($Q3213,Offerte!$L$2:$L$200,0)),"NO"))</f>
        <v/>
      </c>
    </row>
    <row r="3214">
      <c r="A3214" s="10">
        <f>IF(Offerte!$A105="","",Offerte!$A105)</f>
        <v/>
      </c>
      <c r="B3214" s="10">
        <f>IF(Offerte!$A105="","",Offerte!$B105)</f>
        <v/>
      </c>
      <c r="C3214" s="10">
        <f>IF(Offerte!$A105="","",Offerte!$C105)</f>
        <v/>
      </c>
      <c r="D3214" s="10" t="inlineStr">
        <is>
          <t>D.1.2</t>
        </is>
      </c>
      <c r="E3214" s="10" t="inlineStr">
        <is>
          <t>D</t>
        </is>
      </c>
      <c r="F3214" s="10" t="inlineStr">
        <is>
          <t>Q</t>
        </is>
      </c>
      <c r="G3214" s="10" t="inlineStr">
        <is>
          <t>higher</t>
        </is>
      </c>
      <c r="H3214" s="10" t="n">
        <v>3</v>
      </c>
      <c r="I3214" s="10" t="inlineStr">
        <is>
          <t>Installazione di paline di fermata conformi alla DGR 581/2023</t>
        </is>
      </c>
      <c r="J3214" s="20" t="n"/>
      <c r="K3214" s="20" t="n"/>
      <c r="L3214" s="20" t="n"/>
      <c r="M3214" s="20" t="n"/>
      <c r="N3214" s="21">
        <f>IF($A3214="","",IFERROR(VALUE($J3214),0))</f>
        <v/>
      </c>
      <c r="O3214" s="21">
        <f>IF($A3214="",0,IF(OR($S3214&lt;&gt;1,COUNTA($J3214:$M3214)=0),0,IF(SUMPRODUCT(MAX(($C$5:$C$6173=$C3214)*($D$5:$D$6173=$D3214)*($S$5:$S$6173=1)*IFERROR($N$5:$N$6173*1,0)))&gt;0,ROUND($H3214*($N3214/SUMPRODUCT(MAX(($C$5:$C$6173=$C3214)*($D$5:$D$6173=$D3214)*($S$5:$S$6173=1)*IFERROR($N$5:$N$6173*1,0)))),4),0)))</f>
        <v/>
      </c>
      <c r="P3214" s="10" t="inlineStr">
        <is>
          <t>fermate</t>
        </is>
      </c>
      <c r="Q3214" s="21">
        <f>IF($A3214="","",$A3214&amp;"|"&amp;$C3214)</f>
        <v/>
      </c>
      <c r="R3214" s="21">
        <f>IF($A3214="","",$A3214&amp;"|"&amp;$C3214&amp;"|"&amp;$D3214)</f>
        <v/>
      </c>
      <c r="S3214" s="21">
        <f>IF($A3214="","",IFERROR(INDEX(Offerte!$D$2:$D$200,MATCH($Q3214,Offerte!$L$2:$L$200,0)),0))</f>
        <v/>
      </c>
      <c r="T3214" s="21">
        <f>IF($A3214="","",IFERROR(INDEX(Offerte!$G$2:$G$200,MATCH($Q3214,Offerte!$L$2:$L$200,0)),"NO"))</f>
        <v/>
      </c>
    </row>
    <row r="3215">
      <c r="A3215" s="10">
        <f>IF(Offerte!$A105="","",Offerte!$A105)</f>
        <v/>
      </c>
      <c r="B3215" s="10">
        <f>IF(Offerte!$A105="","",Offerte!$B105)</f>
        <v/>
      </c>
      <c r="C3215" s="10">
        <f>IF(Offerte!$A105="","",Offerte!$C105)</f>
        <v/>
      </c>
      <c r="D3215" s="10" t="inlineStr">
        <is>
          <t>D.1.3</t>
        </is>
      </c>
      <c r="E3215" s="10" t="inlineStr">
        <is>
          <t>D</t>
        </is>
      </c>
      <c r="F3215" s="10" t="inlineStr">
        <is>
          <t>Q</t>
        </is>
      </c>
      <c r="G3215" s="10" t="inlineStr">
        <is>
          <t>higher</t>
        </is>
      </c>
      <c r="H3215" s="10" t="n">
        <v>2</v>
      </c>
      <c r="I3215" s="10" t="inlineStr">
        <is>
          <t>Display informativi connessi alle fermate</t>
        </is>
      </c>
      <c r="J3215" s="20" t="n"/>
      <c r="K3215" s="20" t="n"/>
      <c r="L3215" s="20" t="n"/>
      <c r="M3215" s="20" t="n"/>
      <c r="N3215" s="21">
        <f>IF($A3215="","",IFERROR(VALUE($J3215),0))</f>
        <v/>
      </c>
      <c r="O3215" s="21">
        <f>IF($A3215="",0,IF(OR($S3215&lt;&gt;1,COUNTA($J3215:$M3215)=0),0,IF(SUMPRODUCT(MAX(($C$5:$C$6173=$C3215)*($D$5:$D$6173=$D3215)*($S$5:$S$6173=1)*IFERROR($N$5:$N$6173*1,0)))&gt;0,ROUND($H3215*($N3215/SUMPRODUCT(MAX(($C$5:$C$6173=$C3215)*($D$5:$D$6173=$D3215)*($S$5:$S$6173=1)*IFERROR($N$5:$N$6173*1,0)))),4),0)))</f>
        <v/>
      </c>
      <c r="P3215" s="10" t="inlineStr">
        <is>
          <t>fermate</t>
        </is>
      </c>
      <c r="Q3215" s="21">
        <f>IF($A3215="","",$A3215&amp;"|"&amp;$C3215)</f>
        <v/>
      </c>
      <c r="R3215" s="21">
        <f>IF($A3215="","",$A3215&amp;"|"&amp;$C3215&amp;"|"&amp;$D3215)</f>
        <v/>
      </c>
      <c r="S3215" s="21">
        <f>IF($A3215="","",IFERROR(INDEX(Offerte!$D$2:$D$200,MATCH($Q3215,Offerte!$L$2:$L$200,0)),0))</f>
        <v/>
      </c>
      <c r="T3215" s="21">
        <f>IF($A3215="","",IFERROR(INDEX(Offerte!$G$2:$G$200,MATCH($Q3215,Offerte!$L$2:$L$200,0)),"NO"))</f>
        <v/>
      </c>
    </row>
    <row r="3216">
      <c r="A3216" s="10">
        <f>IF(Offerte!$A105="","",Offerte!$A105)</f>
        <v/>
      </c>
      <c r="B3216" s="10">
        <f>IF(Offerte!$A105="","",Offerte!$B105)</f>
        <v/>
      </c>
      <c r="C3216" s="10">
        <f>IF(Offerte!$A105="","",Offerte!$C105)</f>
        <v/>
      </c>
      <c r="D3216" s="10" t="inlineStr">
        <is>
          <t>D.2.1</t>
        </is>
      </c>
      <c r="E3216" s="10" t="inlineStr">
        <is>
          <t>D</t>
        </is>
      </c>
      <c r="F3216" s="10" t="inlineStr">
        <is>
          <t>Q</t>
        </is>
      </c>
      <c r="G3216" s="10" t="inlineStr">
        <is>
          <t>higher</t>
        </is>
      </c>
      <c r="H3216" s="10" t="n">
        <v>2</v>
      </c>
      <c r="I3216" s="10" t="inlineStr">
        <is>
          <t>Segnali tattili Loges-Vet-Evolution</t>
        </is>
      </c>
      <c r="J3216" s="20" t="n"/>
      <c r="K3216" s="20" t="n"/>
      <c r="L3216" s="20" t="n"/>
      <c r="M3216" s="20" t="n"/>
      <c r="N3216" s="21">
        <f>IF($A3216="","",IFERROR(VALUE($J3216),0))</f>
        <v/>
      </c>
      <c r="O3216" s="21">
        <f>IF($A3216="",0,IF(OR($S3216&lt;&gt;1,COUNTA($J3216:$M3216)=0),0,IF(SUMPRODUCT(MAX(($C$5:$C$6173=$C3216)*($D$5:$D$6173=$D3216)*($S$5:$S$6173=1)*IFERROR($N$5:$N$6173*1,0)))&gt;0,ROUND($H3216*($N3216/SUMPRODUCT(MAX(($C$5:$C$6173=$C3216)*($D$5:$D$6173=$D3216)*($S$5:$S$6173=1)*IFERROR($N$5:$N$6173*1,0)))),4),0)))</f>
        <v/>
      </c>
      <c r="P3216" s="10" t="inlineStr">
        <is>
          <t>fermate</t>
        </is>
      </c>
      <c r="Q3216" s="21">
        <f>IF($A3216="","",$A3216&amp;"|"&amp;$C3216)</f>
        <v/>
      </c>
      <c r="R3216" s="21">
        <f>IF($A3216="","",$A3216&amp;"|"&amp;$C3216&amp;"|"&amp;$D3216)</f>
        <v/>
      </c>
      <c r="S3216" s="21">
        <f>IF($A3216="","",IFERROR(INDEX(Offerte!$D$2:$D$200,MATCH($Q3216,Offerte!$L$2:$L$200,0)),0))</f>
        <v/>
      </c>
      <c r="T3216" s="21">
        <f>IF($A3216="","",IFERROR(INDEX(Offerte!$G$2:$G$200,MATCH($Q3216,Offerte!$L$2:$L$200,0)),"NO"))</f>
        <v/>
      </c>
    </row>
    <row r="3217">
      <c r="A3217" s="10">
        <f>IF(Offerte!$A105="","",Offerte!$A105)</f>
        <v/>
      </c>
      <c r="B3217" s="10">
        <f>IF(Offerte!$A105="","",Offerte!$B105)</f>
        <v/>
      </c>
      <c r="C3217" s="10">
        <f>IF(Offerte!$A105="","",Offerte!$C105)</f>
        <v/>
      </c>
      <c r="D3217" s="10" t="inlineStr">
        <is>
          <t>E.1.1</t>
        </is>
      </c>
      <c r="E3217" s="10" t="inlineStr">
        <is>
          <t>E</t>
        </is>
      </c>
      <c r="F3217" s="10" t="inlineStr">
        <is>
          <t>T</t>
        </is>
      </c>
      <c r="G3217" s="10" t="inlineStr">
        <is>
          <t>tabular</t>
        </is>
      </c>
      <c r="H3217" s="10" t="n">
        <v>2</v>
      </c>
      <c r="I3217" s="10" t="inlineStr">
        <is>
          <t>Mobile app con travel planner PRM</t>
        </is>
      </c>
      <c r="J3217" s="20" t="n"/>
      <c r="K3217" s="20" t="n"/>
      <c r="L3217" s="20" t="n"/>
      <c r="M3217" s="20" t="n"/>
      <c r="N3217" s="21">
        <f>IF($A3217="","",IF(IFERROR(VALUE($M3217),0)=1,1,0))</f>
        <v/>
      </c>
      <c r="O3217" s="21">
        <f>IF($A3217="",0,IF(OR($S3217&lt;&gt;1,COUNTA($J3217:$M3217)=0),0,IF($N3217=1,$H3217,0)))</f>
        <v/>
      </c>
      <c r="P3217" s="10" t="inlineStr">
        <is>
          <t>sì/no</t>
        </is>
      </c>
      <c r="Q3217" s="21">
        <f>IF($A3217="","",$A3217&amp;"|"&amp;$C3217)</f>
        <v/>
      </c>
      <c r="R3217" s="21">
        <f>IF($A3217="","",$A3217&amp;"|"&amp;$C3217&amp;"|"&amp;$D3217)</f>
        <v/>
      </c>
      <c r="S3217" s="21">
        <f>IF($A3217="","",IFERROR(INDEX(Offerte!$D$2:$D$200,MATCH($Q3217,Offerte!$L$2:$L$200,0)),0))</f>
        <v/>
      </c>
      <c r="T3217" s="21">
        <f>IF($A3217="","",IFERROR(INDEX(Offerte!$G$2:$G$200,MATCH($Q3217,Offerte!$L$2:$L$200,0)),"NO"))</f>
        <v/>
      </c>
    </row>
    <row r="3218">
      <c r="A3218" s="10">
        <f>IF(Offerte!$A105="","",Offerte!$A105)</f>
        <v/>
      </c>
      <c r="B3218" s="10">
        <f>IF(Offerte!$A105="","",Offerte!$B105)</f>
        <v/>
      </c>
      <c r="C3218" s="10">
        <f>IF(Offerte!$A105="","",Offerte!$C105)</f>
        <v/>
      </c>
      <c r="D3218" s="10" t="inlineStr">
        <is>
          <t>E.2.1</t>
        </is>
      </c>
      <c r="E3218" s="10" t="inlineStr">
        <is>
          <t>E</t>
        </is>
      </c>
      <c r="F3218" s="10" t="inlineStr">
        <is>
          <t>D</t>
        </is>
      </c>
      <c r="G3218" s="10" t="inlineStr">
        <is>
          <t>discretionary</t>
        </is>
      </c>
      <c r="H3218" s="10" t="n">
        <v>2</v>
      </c>
      <c r="I3218" s="10" t="inlineStr">
        <is>
          <t>Altre azioni informative e rapporti con gli utenti</t>
        </is>
      </c>
      <c r="J3218" s="20" t="n"/>
      <c r="K3218" s="20" t="n"/>
      <c r="L3218" s="20" t="n"/>
      <c r="M3218" s="20" t="n"/>
      <c r="N3218" s="21">
        <f>IF($A3218="","",MAX(0,MIN(1,IFERROR(VALUE($M3218),0))))</f>
        <v/>
      </c>
      <c r="O3218" s="21">
        <f>IF($A3218="",0,IF(OR($S3218&lt;&gt;1,COUNTA($J3218:$M3218)=0),0,IF(SUMPRODUCT(MAX(($C$5:$C$6173=$C3218)*($D$5:$D$6173=$D3218)*($S$5:$S$6173=1)*IFERROR($N$5:$N$6173*1,0)))&gt;0,ROUND($H3218*($N3218/SUMPRODUCT(MAX(($C$5:$C$6173=$C3218)*($D$5:$D$6173=$D3218)*($S$5:$S$6173=1)*IFERROR($N$5:$N$6173*1,0)))),4),0)))</f>
        <v/>
      </c>
      <c r="P3218" s="10" t="inlineStr">
        <is>
          <t>coeff.</t>
        </is>
      </c>
      <c r="Q3218" s="21">
        <f>IF($A3218="","",$A3218&amp;"|"&amp;$C3218)</f>
        <v/>
      </c>
      <c r="R3218" s="21">
        <f>IF($A3218="","",$A3218&amp;"|"&amp;$C3218&amp;"|"&amp;$D3218)</f>
        <v/>
      </c>
      <c r="S3218" s="21">
        <f>IF($A3218="","",IFERROR(INDEX(Offerte!$D$2:$D$200,MATCH($Q3218,Offerte!$L$2:$L$200,0)),0))</f>
        <v/>
      </c>
      <c r="T3218" s="21">
        <f>IF($A3218="","",IFERROR(INDEX(Offerte!$G$2:$G$200,MATCH($Q3218,Offerte!$L$2:$L$200,0)),"NO"))</f>
        <v/>
      </c>
    </row>
    <row r="3219">
      <c r="A3219" s="10">
        <f>IF(Offerte!$A105="","",Offerte!$A105)</f>
        <v/>
      </c>
      <c r="B3219" s="10">
        <f>IF(Offerte!$A105="","",Offerte!$B105)</f>
        <v/>
      </c>
      <c r="C3219" s="10">
        <f>IF(Offerte!$A105="","",Offerte!$C105)</f>
        <v/>
      </c>
      <c r="D3219" s="10" t="inlineStr">
        <is>
          <t>F.1.1</t>
        </is>
      </c>
      <c r="E3219" s="10" t="inlineStr">
        <is>
          <t>F</t>
        </is>
      </c>
      <c r="F3219" s="10" t="inlineStr">
        <is>
          <t>Q</t>
        </is>
      </c>
      <c r="G3219" s="10" t="inlineStr">
        <is>
          <t>lower</t>
        </is>
      </c>
      <c r="H3219" s="10" t="n">
        <v>7</v>
      </c>
      <c r="I3219" s="10" t="inlineStr">
        <is>
          <t>Performance ambientali del parco mezzi adibito al servizio - I_CEA</t>
        </is>
      </c>
      <c r="J3219" s="20" t="n"/>
      <c r="K3219" s="20" t="n"/>
      <c r="L3219" s="20" t="n"/>
      <c r="M3219" s="20" t="n"/>
      <c r="N3219" s="21">
        <f>IF($A3219="","",IFERROR(VALUE($J3219),0))</f>
        <v/>
      </c>
      <c r="O3219" s="21">
        <f>IF($A3219="",0,IF(OR($S3219&lt;&gt;1,COUNTA($J3219:$M3219)=0),0,IF(AND(IFERROR(AGGREGATE(15,6,$N$5:$N$6173/(($C$5:$C$6173=$C3219)*($D$5:$D$6173=$D3219)*($S$5:$S$6173=1)*($N$5:$N$6173&gt;0)),1),0)&gt;0,$N3219&gt;0),ROUND($H3219*(IFERROR(AGGREGATE(15,6,$N$5:$N$6173/(($C$5:$C$6173=$C3219)*($D$5:$D$6173=$D3219)*($S$5:$S$6173=1)*($N$5:$N$6173&gt;0)),1),0)/$N3219),4),0)))</f>
        <v/>
      </c>
      <c r="P3219" s="10" t="inlineStr">
        <is>
          <t>indice</t>
        </is>
      </c>
      <c r="Q3219" s="21">
        <f>IF($A3219="","",$A3219&amp;"|"&amp;$C3219)</f>
        <v/>
      </c>
      <c r="R3219" s="21">
        <f>IF($A3219="","",$A3219&amp;"|"&amp;$C3219&amp;"|"&amp;$D3219)</f>
        <v/>
      </c>
      <c r="S3219" s="21">
        <f>IF($A3219="","",IFERROR(INDEX(Offerte!$D$2:$D$200,MATCH($Q3219,Offerte!$L$2:$L$200,0)),0))</f>
        <v/>
      </c>
      <c r="T3219" s="21">
        <f>IF($A3219="","",IFERROR(INDEX(Offerte!$G$2:$G$200,MATCH($Q3219,Offerte!$L$2:$L$200,0)),"NO"))</f>
        <v/>
      </c>
    </row>
    <row r="3220">
      <c r="A3220" s="10">
        <f>IF(Offerte!$A105="","",Offerte!$A105)</f>
        <v/>
      </c>
      <c r="B3220" s="10">
        <f>IF(Offerte!$A105="","",Offerte!$B105)</f>
        <v/>
      </c>
      <c r="C3220" s="10">
        <f>IF(Offerte!$A105="","",Offerte!$C105)</f>
        <v/>
      </c>
      <c r="D3220" s="10" t="inlineStr">
        <is>
          <t>F.2.1</t>
        </is>
      </c>
      <c r="E3220" s="10" t="inlineStr">
        <is>
          <t>F</t>
        </is>
      </c>
      <c r="F3220" s="10" t="inlineStr">
        <is>
          <t>Q</t>
        </is>
      </c>
      <c r="G3220" s="10" t="inlineStr">
        <is>
          <t>higher</t>
        </is>
      </c>
      <c r="H3220" s="10" t="n">
        <v>2</v>
      </c>
      <c r="I3220" s="10" t="inlineStr">
        <is>
          <t>Tasso di copertura del servizio con dispositivi ECO-DRIVER</t>
        </is>
      </c>
      <c r="J3220" s="20" t="n"/>
      <c r="K3220" s="20" t="n"/>
      <c r="L3220" s="20" t="n"/>
      <c r="M3220" s="20" t="n"/>
      <c r="N3220" s="21">
        <f>IF($A3220="","",IFERROR(VALUE($K3220)/VALUE($L3220),IFERROR(VALUE($J3220),0)))</f>
        <v/>
      </c>
      <c r="O3220" s="21">
        <f>IF($A3220="",0,IF(OR($S3220&lt;&gt;1,COUNTA($J3220:$M3220)=0),0,IF(SUMPRODUCT(MAX(($C$5:$C$6173=$C3220)*($D$5:$D$6173=$D3220)*($S$5:$S$6173=1)*IFERROR($N$5:$N$6173*1,0)))&gt;0,ROUND($H3220*($N3220/SUMPRODUCT(MAX(($C$5:$C$6173=$C3220)*($D$5:$D$6173=$D3220)*($S$5:$S$6173=1)*IFERROR($N$5:$N$6173*1,0)))),4),0)))</f>
        <v/>
      </c>
      <c r="P3220" s="10" t="inlineStr">
        <is>
          <t>Autobus attrezzati con dispositivi ECO-DRIVER / Autobus totali in offerta, incluse scorte</t>
        </is>
      </c>
      <c r="Q3220" s="21">
        <f>IF($A3220="","",$A3220&amp;"|"&amp;$C3220)</f>
        <v/>
      </c>
      <c r="R3220" s="21">
        <f>IF($A3220="","",$A3220&amp;"|"&amp;$C3220&amp;"|"&amp;$D3220)</f>
        <v/>
      </c>
      <c r="S3220" s="21">
        <f>IF($A3220="","",IFERROR(INDEX(Offerte!$D$2:$D$200,MATCH($Q3220,Offerte!$L$2:$L$200,0)),0))</f>
        <v/>
      </c>
      <c r="T3220" s="21">
        <f>IF($A3220="","",IFERROR(INDEX(Offerte!$G$2:$G$200,MATCH($Q3220,Offerte!$L$2:$L$200,0)),"NO"))</f>
        <v/>
      </c>
    </row>
    <row r="3221">
      <c r="A3221" s="10">
        <f>IF(Offerte!$A105="","",Offerte!$A105)</f>
        <v/>
      </c>
      <c r="B3221" s="10">
        <f>IF(Offerte!$A105="","",Offerte!$B105)</f>
        <v/>
      </c>
      <c r="C3221" s="10">
        <f>IF(Offerte!$A105="","",Offerte!$C105)</f>
        <v/>
      </c>
      <c r="D3221" s="10" t="inlineStr">
        <is>
          <t>F.3.1</t>
        </is>
      </c>
      <c r="E3221" s="10" t="inlineStr">
        <is>
          <t>F</t>
        </is>
      </c>
      <c r="F3221" s="10" t="inlineStr">
        <is>
          <t>Q</t>
        </is>
      </c>
      <c r="G3221" s="10" t="inlineStr">
        <is>
          <t>higher</t>
        </is>
      </c>
      <c r="H3221" s="10" t="n">
        <v>2</v>
      </c>
      <c r="I3221" s="10" t="inlineStr">
        <is>
          <t>Autoproduzione consumi elettrici per trazione</t>
        </is>
      </c>
      <c r="J3221" s="20" t="n"/>
      <c r="K3221" s="20" t="n"/>
      <c r="L3221" s="20" t="n"/>
      <c r="M3221" s="20" t="n"/>
      <c r="N3221" s="21">
        <f>IF($A3221="","",IFERROR(VALUE($J3221),0))</f>
        <v/>
      </c>
      <c r="O3221" s="21">
        <f>IF($A3221="",0,IF(OR($S3221&lt;&gt;1,COUNTA($J3221:$M3221)=0),0,IF(SUMPRODUCT(MAX(($C$5:$C$6173=$C3221)*($D$5:$D$6173=$D3221)*($S$5:$S$6173=1)*IFERROR($N$5:$N$6173*1,0)))&gt;0,ROUND($H3221*($N3221/SUMPRODUCT(MAX(($C$5:$C$6173=$C3221)*($D$5:$D$6173=$D3221)*($S$5:$S$6173=1)*IFERROR($N$5:$N$6173*1,0)))),4),0)))</f>
        <v/>
      </c>
      <c r="P3221" s="10" t="inlineStr">
        <is>
          <t>kWh/anno</t>
        </is>
      </c>
      <c r="Q3221" s="21">
        <f>IF($A3221="","",$A3221&amp;"|"&amp;$C3221)</f>
        <v/>
      </c>
      <c r="R3221" s="21">
        <f>IF($A3221="","",$A3221&amp;"|"&amp;$C3221&amp;"|"&amp;$D3221)</f>
        <v/>
      </c>
      <c r="S3221" s="21">
        <f>IF($A3221="","",IFERROR(INDEX(Offerte!$D$2:$D$200,MATCH($Q3221,Offerte!$L$2:$L$200,0)),0))</f>
        <v/>
      </c>
      <c r="T3221" s="21">
        <f>IF($A3221="","",IFERROR(INDEX(Offerte!$G$2:$G$200,MATCH($Q3221,Offerte!$L$2:$L$200,0)),"NO"))</f>
        <v/>
      </c>
    </row>
    <row r="3222">
      <c r="A3222" s="10">
        <f>IF(Offerte!$A105="","",Offerte!$A105)</f>
        <v/>
      </c>
      <c r="B3222" s="10">
        <f>IF(Offerte!$A105="","",Offerte!$B105)</f>
        <v/>
      </c>
      <c r="C3222" s="10">
        <f>IF(Offerte!$A105="","",Offerte!$C105)</f>
        <v/>
      </c>
      <c r="D3222" s="10" t="inlineStr">
        <is>
          <t>F.4.1</t>
        </is>
      </c>
      <c r="E3222" s="10" t="inlineStr">
        <is>
          <t>F</t>
        </is>
      </c>
      <c r="F3222" s="10" t="inlineStr">
        <is>
          <t>Q</t>
        </is>
      </c>
      <c r="G3222" s="10" t="inlineStr">
        <is>
          <t>soil</t>
        </is>
      </c>
      <c r="H3222" s="10" t="n">
        <v>2</v>
      </c>
      <c r="I3222" s="10" t="inlineStr">
        <is>
          <t>Indice di consumo di suolo</t>
        </is>
      </c>
      <c r="J3222" s="20" t="n"/>
      <c r="K3222" s="20" t="n"/>
      <c r="L3222" s="20" t="n"/>
      <c r="M3222" s="20" t="n"/>
      <c r="N3222" s="21">
        <f>IF($A3222="","",IFERROR(VALUE($J3222),0))</f>
        <v/>
      </c>
      <c r="O3222" s="21">
        <f>IF($A3222="",0,IF(OR($S3222&lt;&gt;1,COUNTA($J3222:$M3222)=0),0,IF($N3222&lt;=0,$H3222,IF(SUMPRODUCT(MAX(($C$5:$C$6173=$C3222)*($D$5:$D$6173=$D3222)*($S$5:$S$6173=1)*IFERROR($N$5:$N$6173*1,0)))&gt;0,ROUND($H3222*((SUMPRODUCT(MAX(($C$5:$C$6173=$C3222)*($D$5:$D$6173=$D3222)*($S$5:$S$6173=1)*IFERROR($N$5:$N$6173*1,0)))-$N3222)/SUMPRODUCT(MAX(($C$5:$C$6173=$C3222)*($D$5:$D$6173=$D3222)*($S$5:$S$6173=1)*IFERROR($N$5:$N$6173*1,0)))),4),0))))</f>
        <v/>
      </c>
      <c r="P3222" s="10" t="inlineStr">
        <is>
          <t>m2</t>
        </is>
      </c>
      <c r="Q3222" s="21">
        <f>IF($A3222="","",$A3222&amp;"|"&amp;$C3222)</f>
        <v/>
      </c>
      <c r="R3222" s="21">
        <f>IF($A3222="","",$A3222&amp;"|"&amp;$C3222&amp;"|"&amp;$D3222)</f>
        <v/>
      </c>
      <c r="S3222" s="21">
        <f>IF($A3222="","",IFERROR(INDEX(Offerte!$D$2:$D$200,MATCH($Q3222,Offerte!$L$2:$L$200,0)),0))</f>
        <v/>
      </c>
      <c r="T3222" s="21">
        <f>IF($A3222="","",IFERROR(INDEX(Offerte!$G$2:$G$200,MATCH($Q3222,Offerte!$L$2:$L$200,0)),"NO"))</f>
        <v/>
      </c>
    </row>
    <row r="3223">
      <c r="A3223" s="10">
        <f>IF(Offerte!$A105="","",Offerte!$A105)</f>
        <v/>
      </c>
      <c r="B3223" s="10">
        <f>IF(Offerte!$A105="","",Offerte!$B105)</f>
        <v/>
      </c>
      <c r="C3223" s="10">
        <f>IF(Offerte!$A105="","",Offerte!$C105)</f>
        <v/>
      </c>
      <c r="D3223" s="10" t="inlineStr">
        <is>
          <t>F.5.1</t>
        </is>
      </c>
      <c r="E3223" s="10" t="inlineStr">
        <is>
          <t>F</t>
        </is>
      </c>
      <c r="F3223" s="10" t="inlineStr">
        <is>
          <t>T</t>
        </is>
      </c>
      <c r="G3223" s="10" t="inlineStr">
        <is>
          <t>tabular</t>
        </is>
      </c>
      <c r="H3223" s="10" t="n">
        <v>1</v>
      </c>
      <c r="I3223" s="10" t="inlineStr">
        <is>
          <t>Rendicontazione di sostenibilità ambientale</t>
        </is>
      </c>
      <c r="J3223" s="20" t="n"/>
      <c r="K3223" s="20" t="n"/>
      <c r="L3223" s="20" t="n"/>
      <c r="M3223" s="20" t="n"/>
      <c r="N3223" s="21">
        <f>IF($A3223="","",IF(IFERROR(VALUE($M3223),0)=1,1,0))</f>
        <v/>
      </c>
      <c r="O3223" s="21">
        <f>IF($A3223="",0,IF(OR($S3223&lt;&gt;1,COUNTA($J3223:$M3223)=0),0,IF($N3223=1,$H3223,0)))</f>
        <v/>
      </c>
      <c r="P3223" s="10" t="inlineStr">
        <is>
          <t>sì/no</t>
        </is>
      </c>
      <c r="Q3223" s="21">
        <f>IF($A3223="","",$A3223&amp;"|"&amp;$C3223)</f>
        <v/>
      </c>
      <c r="R3223" s="21">
        <f>IF($A3223="","",$A3223&amp;"|"&amp;$C3223&amp;"|"&amp;$D3223)</f>
        <v/>
      </c>
      <c r="S3223" s="21">
        <f>IF($A3223="","",IFERROR(INDEX(Offerte!$D$2:$D$200,MATCH($Q3223,Offerte!$L$2:$L$200,0)),0))</f>
        <v/>
      </c>
      <c r="T3223" s="21">
        <f>IF($A3223="","",IFERROR(INDEX(Offerte!$G$2:$G$200,MATCH($Q3223,Offerte!$L$2:$L$200,0)),"NO"))</f>
        <v/>
      </c>
    </row>
    <row r="3224">
      <c r="A3224" s="10">
        <f>IF(Offerte!$A105="","",Offerte!$A105)</f>
        <v/>
      </c>
      <c r="B3224" s="10">
        <f>IF(Offerte!$A105="","",Offerte!$B105)</f>
        <v/>
      </c>
      <c r="C3224" s="10">
        <f>IF(Offerte!$A105="","",Offerte!$C105)</f>
        <v/>
      </c>
      <c r="D3224" s="10" t="inlineStr">
        <is>
          <t>G.1.1</t>
        </is>
      </c>
      <c r="E3224" s="10" t="inlineStr">
        <is>
          <t>G</t>
        </is>
      </c>
      <c r="F3224" s="10" t="inlineStr">
        <is>
          <t>D</t>
        </is>
      </c>
      <c r="G3224" s="10" t="inlineStr">
        <is>
          <t>discretionary</t>
        </is>
      </c>
      <c r="H3224" s="10" t="n">
        <v>2</v>
      </c>
      <c r="I3224" s="10" t="inlineStr">
        <is>
          <t>Qualità del progetto di centrale di controllo aziendale</t>
        </is>
      </c>
      <c r="J3224" s="20" t="n"/>
      <c r="K3224" s="20" t="n"/>
      <c r="L3224" s="20" t="n"/>
      <c r="M3224" s="20" t="n"/>
      <c r="N3224" s="21">
        <f>IF($A3224="","",MAX(0,MIN(1,IFERROR(VALUE($M3224),0))))</f>
        <v/>
      </c>
      <c r="O3224" s="21">
        <f>IF($A3224="",0,IF(OR($S3224&lt;&gt;1,COUNTA($J3224:$M3224)=0),0,IF(SUMPRODUCT(MAX(($C$5:$C$6173=$C3224)*($D$5:$D$6173=$D3224)*($S$5:$S$6173=1)*IFERROR($N$5:$N$6173*1,0)))&gt;0,ROUND($H3224*($N3224/SUMPRODUCT(MAX(($C$5:$C$6173=$C3224)*($D$5:$D$6173=$D3224)*($S$5:$S$6173=1)*IFERROR($N$5:$N$6173*1,0)))),4),0)))</f>
        <v/>
      </c>
      <c r="P3224" s="10" t="inlineStr">
        <is>
          <t>coeff.</t>
        </is>
      </c>
      <c r="Q3224" s="21">
        <f>IF($A3224="","",$A3224&amp;"|"&amp;$C3224)</f>
        <v/>
      </c>
      <c r="R3224" s="21">
        <f>IF($A3224="","",$A3224&amp;"|"&amp;$C3224&amp;"|"&amp;$D3224)</f>
        <v/>
      </c>
      <c r="S3224" s="21">
        <f>IF($A3224="","",IFERROR(INDEX(Offerte!$D$2:$D$200,MATCH($Q3224,Offerte!$L$2:$L$200,0)),0))</f>
        <v/>
      </c>
      <c r="T3224" s="21">
        <f>IF($A3224="","",IFERROR(INDEX(Offerte!$G$2:$G$200,MATCH($Q3224,Offerte!$L$2:$L$200,0)),"NO"))</f>
        <v/>
      </c>
    </row>
    <row r="3225">
      <c r="A3225" s="10">
        <f>IF(Offerte!$A105="","",Offerte!$A105)</f>
        <v/>
      </c>
      <c r="B3225" s="10">
        <f>IF(Offerte!$A105="","",Offerte!$B105)</f>
        <v/>
      </c>
      <c r="C3225" s="10">
        <f>IF(Offerte!$A105="","",Offerte!$C105)</f>
        <v/>
      </c>
      <c r="D3225" s="10" t="inlineStr">
        <is>
          <t>G.2.1</t>
        </is>
      </c>
      <c r="E3225" s="10" t="inlineStr">
        <is>
          <t>G</t>
        </is>
      </c>
      <c r="F3225" s="10" t="inlineStr">
        <is>
          <t>T</t>
        </is>
      </c>
      <c r="G3225" s="10" t="inlineStr">
        <is>
          <t>tabular</t>
        </is>
      </c>
      <c r="H3225" s="10" t="n">
        <v>1</v>
      </c>
      <c r="I3225" s="10" t="inlineStr">
        <is>
          <t>Certificazione ISO 45001</t>
        </is>
      </c>
      <c r="J3225" s="20" t="n"/>
      <c r="K3225" s="20" t="n"/>
      <c r="L3225" s="20" t="n"/>
      <c r="M3225" s="20" t="n"/>
      <c r="N3225" s="21">
        <f>IF($A3225="","",IF(IFERROR(VALUE($M3225),0)=1,1,0))</f>
        <v/>
      </c>
      <c r="O3225" s="21">
        <f>IF($A3225="",0,IF(OR($S3225&lt;&gt;1,COUNTA($J3225:$M3225)=0),0,IF($N3225=1,$H3225,0)))</f>
        <v/>
      </c>
      <c r="P3225" s="10" t="inlineStr">
        <is>
          <t>sì/no</t>
        </is>
      </c>
      <c r="Q3225" s="21">
        <f>IF($A3225="","",$A3225&amp;"|"&amp;$C3225)</f>
        <v/>
      </c>
      <c r="R3225" s="21">
        <f>IF($A3225="","",$A3225&amp;"|"&amp;$C3225&amp;"|"&amp;$D3225)</f>
        <v/>
      </c>
      <c r="S3225" s="21">
        <f>IF($A3225="","",IFERROR(INDEX(Offerte!$D$2:$D$200,MATCH($Q3225,Offerte!$L$2:$L$200,0)),0))</f>
        <v/>
      </c>
      <c r="T3225" s="21">
        <f>IF($A3225="","",IFERROR(INDEX(Offerte!$G$2:$G$200,MATCH($Q3225,Offerte!$L$2:$L$200,0)),"NO"))</f>
        <v/>
      </c>
    </row>
    <row r="3226">
      <c r="A3226" s="10">
        <f>IF(Offerte!$A105="","",Offerte!$A105)</f>
        <v/>
      </c>
      <c r="B3226" s="10">
        <f>IF(Offerte!$A105="","",Offerte!$B105)</f>
        <v/>
      </c>
      <c r="C3226" s="10">
        <f>IF(Offerte!$A105="","",Offerte!$C105)</f>
        <v/>
      </c>
      <c r="D3226" s="10" t="inlineStr">
        <is>
          <t>G.3.1</t>
        </is>
      </c>
      <c r="E3226" s="10" t="inlineStr">
        <is>
          <t>G</t>
        </is>
      </c>
      <c r="F3226" s="10" t="inlineStr">
        <is>
          <t>T</t>
        </is>
      </c>
      <c r="G3226" s="10" t="inlineStr">
        <is>
          <t>tabular</t>
        </is>
      </c>
      <c r="H3226" s="10" t="n">
        <v>1</v>
      </c>
      <c r="I3226" s="10" t="inlineStr">
        <is>
          <t>Certificazioni di responsabilità sociale</t>
        </is>
      </c>
      <c r="J3226" s="20" t="n"/>
      <c r="K3226" s="20" t="n"/>
      <c r="L3226" s="20" t="n"/>
      <c r="M3226" s="20" t="n"/>
      <c r="N3226" s="21">
        <f>IF($A3226="","",IF(IFERROR(VALUE($M3226),0)=1,1,0))</f>
        <v/>
      </c>
      <c r="O3226" s="21">
        <f>IF($A3226="",0,IF(OR($S3226&lt;&gt;1,COUNTA($J3226:$M3226)=0),0,IF($N3226=1,$H3226,0)))</f>
        <v/>
      </c>
      <c r="P3226" s="10" t="inlineStr">
        <is>
          <t>sì/no</t>
        </is>
      </c>
      <c r="Q3226" s="21">
        <f>IF($A3226="","",$A3226&amp;"|"&amp;$C3226)</f>
        <v/>
      </c>
      <c r="R3226" s="21">
        <f>IF($A3226="","",$A3226&amp;"|"&amp;$C3226&amp;"|"&amp;$D3226)</f>
        <v/>
      </c>
      <c r="S3226" s="21">
        <f>IF($A3226="","",IFERROR(INDEX(Offerte!$D$2:$D$200,MATCH($Q3226,Offerte!$L$2:$L$200,0)),0))</f>
        <v/>
      </c>
      <c r="T3226" s="21">
        <f>IF($A3226="","",IFERROR(INDEX(Offerte!$G$2:$G$200,MATCH($Q3226,Offerte!$L$2:$L$200,0)),"NO"))</f>
        <v/>
      </c>
    </row>
    <row r="3227">
      <c r="A3227" s="10">
        <f>IF(Offerte!$A105="","",Offerte!$A105)</f>
        <v/>
      </c>
      <c r="B3227" s="10">
        <f>IF(Offerte!$A105="","",Offerte!$B105)</f>
        <v/>
      </c>
      <c r="C3227" s="10">
        <f>IF(Offerte!$A105="","",Offerte!$C105)</f>
        <v/>
      </c>
      <c r="D3227" s="10" t="inlineStr">
        <is>
          <t>G.4.1</t>
        </is>
      </c>
      <c r="E3227" s="10" t="inlineStr">
        <is>
          <t>G</t>
        </is>
      </c>
      <c r="F3227" s="10" t="inlineStr">
        <is>
          <t>D</t>
        </is>
      </c>
      <c r="G3227" s="10" t="inlineStr">
        <is>
          <t>discretionary</t>
        </is>
      </c>
      <c r="H3227" s="10" t="n">
        <v>2</v>
      </c>
      <c r="I3227" s="10" t="inlineStr">
        <is>
          <t>Qualità del piano di formazione del personale</t>
        </is>
      </c>
      <c r="J3227" s="20" t="n"/>
      <c r="K3227" s="20" t="n"/>
      <c r="L3227" s="20" t="n"/>
      <c r="M3227" s="20" t="n"/>
      <c r="N3227" s="21">
        <f>IF($A3227="","",MAX(0,MIN(1,IFERROR(VALUE($M3227),0))))</f>
        <v/>
      </c>
      <c r="O3227" s="21">
        <f>IF($A3227="",0,IF(OR($S3227&lt;&gt;1,COUNTA($J3227:$M3227)=0),0,IF(SUMPRODUCT(MAX(($C$5:$C$6173=$C3227)*($D$5:$D$6173=$D3227)*($S$5:$S$6173=1)*IFERROR($N$5:$N$6173*1,0)))&gt;0,ROUND($H3227*($N3227/SUMPRODUCT(MAX(($C$5:$C$6173=$C3227)*($D$5:$D$6173=$D3227)*($S$5:$S$6173=1)*IFERROR($N$5:$N$6173*1,0)))),4),0)))</f>
        <v/>
      </c>
      <c r="P3227" s="10" t="inlineStr">
        <is>
          <t>coeff.</t>
        </is>
      </c>
      <c r="Q3227" s="21">
        <f>IF($A3227="","",$A3227&amp;"|"&amp;$C3227)</f>
        <v/>
      </c>
      <c r="R3227" s="21">
        <f>IF($A3227="","",$A3227&amp;"|"&amp;$C3227&amp;"|"&amp;$D3227)</f>
        <v/>
      </c>
      <c r="S3227" s="21">
        <f>IF($A3227="","",IFERROR(INDEX(Offerte!$D$2:$D$200,MATCH($Q3227,Offerte!$L$2:$L$200,0)),0))</f>
        <v/>
      </c>
      <c r="T3227" s="21">
        <f>IF($A3227="","",IFERROR(INDEX(Offerte!$G$2:$G$200,MATCH($Q3227,Offerte!$L$2:$L$200,0)),"NO"))</f>
        <v/>
      </c>
    </row>
    <row r="3228">
      <c r="A3228" s="10">
        <f>IF(Offerte!$A105="","",Offerte!$A105)</f>
        <v/>
      </c>
      <c r="B3228" s="10">
        <f>IF(Offerte!$A105="","",Offerte!$B105)</f>
        <v/>
      </c>
      <c r="C3228" s="10">
        <f>IF(Offerte!$A105="","",Offerte!$C105)</f>
        <v/>
      </c>
      <c r="D3228" s="10" t="inlineStr">
        <is>
          <t>G.5.1</t>
        </is>
      </c>
      <c r="E3228" s="10" t="inlineStr">
        <is>
          <t>G</t>
        </is>
      </c>
      <c r="F3228" s="10" t="inlineStr">
        <is>
          <t>T</t>
        </is>
      </c>
      <c r="G3228" s="10" t="inlineStr">
        <is>
          <t>tabular</t>
        </is>
      </c>
      <c r="H3228" s="10" t="n">
        <v>1</v>
      </c>
      <c r="I3228" s="10" t="inlineStr">
        <is>
          <t>Impegno al mantenimento delle garanzie del contratto di secondo livello del gestore uscente</t>
        </is>
      </c>
      <c r="J3228" s="20" t="n"/>
      <c r="K3228" s="20" t="n"/>
      <c r="L3228" s="20" t="n"/>
      <c r="M3228" s="20" t="n"/>
      <c r="N3228" s="21">
        <f>IF($A3228="","",IF(IFERROR(VALUE($M3228),0)=1,1,0))</f>
        <v/>
      </c>
      <c r="O3228" s="21">
        <f>IF($A3228="",0,IF(OR($S3228&lt;&gt;1,COUNTA($J3228:$M3228)=0),0,IF($N3228=1,$H3228,0)))</f>
        <v/>
      </c>
      <c r="P3228" s="10" t="inlineStr">
        <is>
          <t>sì/no</t>
        </is>
      </c>
      <c r="Q3228" s="21">
        <f>IF($A3228="","",$A3228&amp;"|"&amp;$C3228)</f>
        <v/>
      </c>
      <c r="R3228" s="21">
        <f>IF($A3228="","",$A3228&amp;"|"&amp;$C3228&amp;"|"&amp;$D3228)</f>
        <v/>
      </c>
      <c r="S3228" s="21">
        <f>IF($A3228="","",IFERROR(INDEX(Offerte!$D$2:$D$200,MATCH($Q3228,Offerte!$L$2:$L$200,0)),0))</f>
        <v/>
      </c>
      <c r="T3228" s="21">
        <f>IF($A3228="","",IFERROR(INDEX(Offerte!$G$2:$G$200,MATCH($Q3228,Offerte!$L$2:$L$200,0)),"NO"))</f>
        <v/>
      </c>
    </row>
    <row r="3229">
      <c r="A3229" s="10">
        <f>IF(Offerte!$A106="","",Offerte!$A106)</f>
        <v/>
      </c>
      <c r="B3229" s="10">
        <f>IF(Offerte!$A106="","",Offerte!$B106)</f>
        <v/>
      </c>
      <c r="C3229" s="10">
        <f>IF(Offerte!$A106="","",Offerte!$C106)</f>
        <v/>
      </c>
      <c r="D3229" s="10" t="inlineStr">
        <is>
          <t>A.1.1</t>
        </is>
      </c>
      <c r="E3229" s="10" t="inlineStr">
        <is>
          <t>A</t>
        </is>
      </c>
      <c r="F3229" s="10" t="inlineStr">
        <is>
          <t>Q</t>
        </is>
      </c>
      <c r="G3229" s="10" t="inlineStr">
        <is>
          <t>higher</t>
        </is>
      </c>
      <c r="H3229" s="10" t="n">
        <v>3</v>
      </c>
      <c r="I3229" s="10" t="inlineStr">
        <is>
          <t>Tasso aggiuntivo di corse controllate</t>
        </is>
      </c>
      <c r="J3229" s="20" t="n"/>
      <c r="K3229" s="20" t="n"/>
      <c r="L3229" s="20" t="n"/>
      <c r="M3229" s="20" t="n"/>
      <c r="N3229" s="21">
        <f>IF($A3229="","",IFERROR(VALUE($K3229)/VALUE($L3229)*100,IFERROR(VALUE($J3229),0)))</f>
        <v/>
      </c>
      <c r="O3229" s="21">
        <f>IF($A3229="",0,IF(OR($S3229&lt;&gt;1,COUNTA($J3229:$M3229)=0),0,IF(SUMPRODUCT(MAX(($C$5:$C$6173=$C3229)*($D$5:$D$6173=$D3229)*($S$5:$S$6173=1)*IFERROR($N$5:$N$6173*1,0)))&gt;0,ROUND($H3229*($N3229/SUMPRODUCT(MAX(($C$5:$C$6173=$C3229)*($D$5:$D$6173=$D3229)*($S$5:$S$6173=1)*IFERROR($N$5:$N$6173*1,0)))),4),0)))</f>
        <v/>
      </c>
      <c r="P3229" s="10" t="inlineStr">
        <is>
          <t>Corse controllate annue / Corse programmate annue</t>
        </is>
      </c>
      <c r="Q3229" s="21">
        <f>IF($A3229="","",$A3229&amp;"|"&amp;$C3229)</f>
        <v/>
      </c>
      <c r="R3229" s="21">
        <f>IF($A3229="","",$A3229&amp;"|"&amp;$C3229&amp;"|"&amp;$D3229)</f>
        <v/>
      </c>
      <c r="S3229" s="21">
        <f>IF($A3229="","",IFERROR(INDEX(Offerte!$D$2:$D$200,MATCH($Q3229,Offerte!$L$2:$L$200,0)),0))</f>
        <v/>
      </c>
      <c r="T3229" s="21">
        <f>IF($A3229="","",IFERROR(INDEX(Offerte!$G$2:$G$200,MATCH($Q3229,Offerte!$L$2:$L$200,0)),"NO"))</f>
        <v/>
      </c>
    </row>
    <row r="3230">
      <c r="A3230" s="10">
        <f>IF(Offerte!$A106="","",Offerte!$A106)</f>
        <v/>
      </c>
      <c r="B3230" s="10">
        <f>IF(Offerte!$A106="","",Offerte!$B106)</f>
        <v/>
      </c>
      <c r="C3230" s="10">
        <f>IF(Offerte!$A106="","",Offerte!$C106)</f>
        <v/>
      </c>
      <c r="D3230" s="10" t="inlineStr">
        <is>
          <t>A.1.2</t>
        </is>
      </c>
      <c r="E3230" s="10" t="inlineStr">
        <is>
          <t>A</t>
        </is>
      </c>
      <c r="F3230" s="10" t="inlineStr">
        <is>
          <t>Q</t>
        </is>
      </c>
      <c r="G3230" s="10" t="inlineStr">
        <is>
          <t>higher</t>
        </is>
      </c>
      <c r="H3230" s="10" t="n">
        <v>4</v>
      </c>
      <c r="I3230" s="10" t="inlineStr">
        <is>
          <t>Numero aggiuntivo di passeggeri controllati</t>
        </is>
      </c>
      <c r="J3230" s="20" t="n"/>
      <c r="K3230" s="20" t="n"/>
      <c r="L3230" s="20" t="n"/>
      <c r="M3230" s="20" t="n"/>
      <c r="N3230" s="21">
        <f>IF($A3230="","",IFERROR(VALUE($J3230),0))</f>
        <v/>
      </c>
      <c r="O3230" s="21">
        <f>IF($A3230="",0,IF(OR($S3230&lt;&gt;1,COUNTA($J3230:$M3230)=0),0,IF(SUMPRODUCT(MAX(($C$5:$C$6173=$C3230)*($D$5:$D$6173=$D3230)*($S$5:$S$6173=1)*IFERROR($N$5:$N$6173*1,0)))&gt;0,ROUND($H3230*($N3230/SUMPRODUCT(MAX(($C$5:$C$6173=$C3230)*($D$5:$D$6173=$D3230)*($S$5:$S$6173=1)*IFERROR($N$5:$N$6173*1,0)))),4),0)))</f>
        <v/>
      </c>
      <c r="P3230" s="10" t="inlineStr">
        <is>
          <t>passeggeri/anno</t>
        </is>
      </c>
      <c r="Q3230" s="21">
        <f>IF($A3230="","",$A3230&amp;"|"&amp;$C3230)</f>
        <v/>
      </c>
      <c r="R3230" s="21">
        <f>IF($A3230="","",$A3230&amp;"|"&amp;$C3230&amp;"|"&amp;$D3230)</f>
        <v/>
      </c>
      <c r="S3230" s="21">
        <f>IF($A3230="","",IFERROR(INDEX(Offerte!$D$2:$D$200,MATCH($Q3230,Offerte!$L$2:$L$200,0)),0))</f>
        <v/>
      </c>
      <c r="T3230" s="21">
        <f>IF($A3230="","",IFERROR(INDEX(Offerte!$G$2:$G$200,MATCH($Q3230,Offerte!$L$2:$L$200,0)),"NO"))</f>
        <v/>
      </c>
    </row>
    <row r="3231">
      <c r="A3231" s="10">
        <f>IF(Offerte!$A106="","",Offerte!$A106)</f>
        <v/>
      </c>
      <c r="B3231" s="10">
        <f>IF(Offerte!$A106="","",Offerte!$B106)</f>
        <v/>
      </c>
      <c r="C3231" s="10">
        <f>IF(Offerte!$A106="","",Offerte!$C106)</f>
        <v/>
      </c>
      <c r="D3231" s="10" t="inlineStr">
        <is>
          <t>B.1.1</t>
        </is>
      </c>
      <c r="E3231" s="10" t="inlineStr">
        <is>
          <t>B</t>
        </is>
      </c>
      <c r="F3231" s="10" t="inlineStr">
        <is>
          <t>Q</t>
        </is>
      </c>
      <c r="G3231" s="10" t="inlineStr">
        <is>
          <t>higher</t>
        </is>
      </c>
      <c r="H3231" s="10" t="n">
        <v>3</v>
      </c>
      <c r="I3231" s="10" t="inlineStr">
        <is>
          <t>Incremento dei posti offerti nelle fasce di punta</t>
        </is>
      </c>
      <c r="J3231" s="20" t="n"/>
      <c r="K3231" s="20" t="n"/>
      <c r="L3231" s="20" t="n"/>
      <c r="M3231" s="20" t="n"/>
      <c r="N3231" s="21">
        <f>IF($A3231="","",IFERROR(VALUE($J3231),0))</f>
        <v/>
      </c>
      <c r="O3231" s="21">
        <f>IF($A3231="",0,IF(OR($S3231&lt;&gt;1,COUNTA($J3231:$M3231)=0),0,IF(SUMPRODUCT(MAX(($C$5:$C$6173=$C3231)*($D$5:$D$6173=$D3231)*($S$5:$S$6173=1)*IFERROR($N$5:$N$6173*1,0)))&gt;0,ROUND($H3231*($N3231/SUMPRODUCT(MAX(($C$5:$C$6173=$C3231)*($D$5:$D$6173=$D3231)*($S$5:$S$6173=1)*IFERROR($N$5:$N$6173*1,0)))),4),0)))</f>
        <v/>
      </c>
      <c r="P3231" s="10" t="inlineStr">
        <is>
          <t>posti*km</t>
        </is>
      </c>
      <c r="Q3231" s="21">
        <f>IF($A3231="","",$A3231&amp;"|"&amp;$C3231)</f>
        <v/>
      </c>
      <c r="R3231" s="21">
        <f>IF($A3231="","",$A3231&amp;"|"&amp;$C3231&amp;"|"&amp;$D3231)</f>
        <v/>
      </c>
      <c r="S3231" s="21">
        <f>IF($A3231="","",IFERROR(INDEX(Offerte!$D$2:$D$200,MATCH($Q3231,Offerte!$L$2:$L$200,0)),0))</f>
        <v/>
      </c>
      <c r="T3231" s="21">
        <f>IF($A3231="","",IFERROR(INDEX(Offerte!$G$2:$G$200,MATCH($Q3231,Offerte!$L$2:$L$200,0)),"NO"))</f>
        <v/>
      </c>
    </row>
    <row r="3232">
      <c r="A3232" s="10">
        <f>IF(Offerte!$A106="","",Offerte!$A106)</f>
        <v/>
      </c>
      <c r="B3232" s="10">
        <f>IF(Offerte!$A106="","",Offerte!$B106)</f>
        <v/>
      </c>
      <c r="C3232" s="10">
        <f>IF(Offerte!$A106="","",Offerte!$C106)</f>
        <v/>
      </c>
      <c r="D3232" s="10" t="inlineStr">
        <is>
          <t>B.2.1</t>
        </is>
      </c>
      <c r="E3232" s="10" t="inlineStr">
        <is>
          <t>B</t>
        </is>
      </c>
      <c r="F3232" s="10" t="inlineStr">
        <is>
          <t>Q</t>
        </is>
      </c>
      <c r="G3232" s="10" t="inlineStr">
        <is>
          <t>higher</t>
        </is>
      </c>
      <c r="H3232" s="10" t="n">
        <v>4</v>
      </c>
      <c r="I3232" s="10" t="inlineStr">
        <is>
          <t>Corse aggiuntive nell'arco giornaliero base</t>
        </is>
      </c>
      <c r="J3232" s="20" t="n"/>
      <c r="K3232" s="20" t="n"/>
      <c r="L3232" s="20" t="n"/>
      <c r="M3232" s="20" t="n"/>
      <c r="N3232" s="21">
        <f>IF($A3232="","",IFERROR(VALUE($J3232),0))</f>
        <v/>
      </c>
      <c r="O3232" s="21">
        <f>IF($A3232="",0,IF(OR($S3232&lt;&gt;1,COUNTA($J3232:$M3232)=0),0,IF(SUMPRODUCT(MAX(($C$5:$C$6173=$C3232)*($D$5:$D$6173=$D3232)*($S$5:$S$6173=1)*IFERROR($N$5:$N$6173*1,0)))&gt;0,ROUND($H3232*($N3232/SUMPRODUCT(MAX(($C$5:$C$6173=$C3232)*($D$5:$D$6173=$D3232)*($S$5:$S$6173=1)*IFERROR($N$5:$N$6173*1,0)))),4),0)))</f>
        <v/>
      </c>
      <c r="P3232" s="10" t="inlineStr">
        <is>
          <t>corse</t>
        </is>
      </c>
      <c r="Q3232" s="21">
        <f>IF($A3232="","",$A3232&amp;"|"&amp;$C3232)</f>
        <v/>
      </c>
      <c r="R3232" s="21">
        <f>IF($A3232="","",$A3232&amp;"|"&amp;$C3232&amp;"|"&amp;$D3232)</f>
        <v/>
      </c>
      <c r="S3232" s="21">
        <f>IF($A3232="","",IFERROR(INDEX(Offerte!$D$2:$D$200,MATCH($Q3232,Offerte!$L$2:$L$200,0)),0))</f>
        <v/>
      </c>
      <c r="T3232" s="21">
        <f>IF($A3232="","",IFERROR(INDEX(Offerte!$G$2:$G$200,MATCH($Q3232,Offerte!$L$2:$L$200,0)),"NO"))</f>
        <v/>
      </c>
    </row>
    <row r="3233">
      <c r="A3233" s="10">
        <f>IF(Offerte!$A106="","",Offerte!$A106)</f>
        <v/>
      </c>
      <c r="B3233" s="10">
        <f>IF(Offerte!$A106="","",Offerte!$B106)</f>
        <v/>
      </c>
      <c r="C3233" s="10">
        <f>IF(Offerte!$A106="","",Offerte!$C106)</f>
        <v/>
      </c>
      <c r="D3233" s="10" t="inlineStr">
        <is>
          <t>B.3.1</t>
        </is>
      </c>
      <c r="E3233" s="10" t="inlineStr">
        <is>
          <t>B</t>
        </is>
      </c>
      <c r="F3233" s="10" t="inlineStr">
        <is>
          <t>Q</t>
        </is>
      </c>
      <c r="G3233" s="10" t="inlineStr">
        <is>
          <t>higher</t>
        </is>
      </c>
      <c r="H3233" s="10" t="n">
        <v>2</v>
      </c>
      <c r="I3233" s="10" t="inlineStr">
        <is>
          <t>Numero di corse aggiuntive per allungamento dell'arco di servizio giornaliero nelle fasce serali</t>
        </is>
      </c>
      <c r="J3233" s="20" t="n"/>
      <c r="K3233" s="20" t="n"/>
      <c r="L3233" s="20" t="n"/>
      <c r="M3233" s="20" t="n"/>
      <c r="N3233" s="21">
        <f>IF($A3233="","",IFERROR(VALUE($J3233),0))</f>
        <v/>
      </c>
      <c r="O3233" s="21">
        <f>IF($A3233="",0,IF(OR($S3233&lt;&gt;1,COUNTA($J3233:$M3233)=0),0,IF(SUMPRODUCT(MAX(($C$5:$C$6173=$C3233)*($D$5:$D$6173=$D3233)*($S$5:$S$6173=1)*IFERROR($N$5:$N$6173*1,0)))&gt;0,ROUND($H3233*($N3233/SUMPRODUCT(MAX(($C$5:$C$6173=$C3233)*($D$5:$D$6173=$D3233)*($S$5:$S$6173=1)*IFERROR($N$5:$N$6173*1,0)))),4),0)))</f>
        <v/>
      </c>
      <c r="P3233" s="10" t="inlineStr">
        <is>
          <t>corse</t>
        </is>
      </c>
      <c r="Q3233" s="21">
        <f>IF($A3233="","",$A3233&amp;"|"&amp;$C3233)</f>
        <v/>
      </c>
      <c r="R3233" s="21">
        <f>IF($A3233="","",$A3233&amp;"|"&amp;$C3233&amp;"|"&amp;$D3233)</f>
        <v/>
      </c>
      <c r="S3233" s="21">
        <f>IF($A3233="","",IFERROR(INDEX(Offerte!$D$2:$D$200,MATCH($Q3233,Offerte!$L$2:$L$200,0)),0))</f>
        <v/>
      </c>
      <c r="T3233" s="21">
        <f>IF($A3233="","",IFERROR(INDEX(Offerte!$G$2:$G$200,MATCH($Q3233,Offerte!$L$2:$L$200,0)),"NO"))</f>
        <v/>
      </c>
    </row>
    <row r="3234">
      <c r="A3234" s="10">
        <f>IF(Offerte!$A106="","",Offerte!$A106)</f>
        <v/>
      </c>
      <c r="B3234" s="10">
        <f>IF(Offerte!$A106="","",Offerte!$B106)</f>
        <v/>
      </c>
      <c r="C3234" s="10">
        <f>IF(Offerte!$A106="","",Offerte!$C106)</f>
        <v/>
      </c>
      <c r="D3234" s="10" t="inlineStr">
        <is>
          <t>B.4.1</t>
        </is>
      </c>
      <c r="E3234" s="10" t="inlineStr">
        <is>
          <t>B</t>
        </is>
      </c>
      <c r="F3234" s="10" t="inlineStr">
        <is>
          <t>Q</t>
        </is>
      </c>
      <c r="G3234" s="10" t="inlineStr">
        <is>
          <t>higher</t>
        </is>
      </c>
      <c r="H3234" s="10" t="n">
        <v>3</v>
      </c>
      <c r="I3234" s="10" t="inlineStr">
        <is>
          <t>Percorrenze aggiuntive offerte nel Programma d'esercizio delle prime due fasi attuative</t>
        </is>
      </c>
      <c r="J3234" s="20" t="n"/>
      <c r="K3234" s="20" t="n"/>
      <c r="L3234" s="20" t="n"/>
      <c r="M3234" s="20" t="n"/>
      <c r="N3234" s="21">
        <f>IF($A3234="","",IFERROR(VALUE($J3234),0))</f>
        <v/>
      </c>
      <c r="O3234" s="21">
        <f>IF($A3234="",0,IF(OR($S3234&lt;&gt;1,COUNTA($J3234:$M3234)=0),0,IF(SUMPRODUCT(MAX(($C$5:$C$6173=$C3234)*($D$5:$D$6173=$D3234)*($S$5:$S$6173=1)*IFERROR($N$5:$N$6173*1,0)))&gt;0,ROUND($H3234*($N3234/SUMPRODUCT(MAX(($C$5:$C$6173=$C3234)*($D$5:$D$6173=$D3234)*($S$5:$S$6173=1)*IFERROR($N$5:$N$6173*1,0)))),4),0)))</f>
        <v/>
      </c>
      <c r="P3234" s="10" t="inlineStr">
        <is>
          <t>vett*km</t>
        </is>
      </c>
      <c r="Q3234" s="21">
        <f>IF($A3234="","",$A3234&amp;"|"&amp;$C3234)</f>
        <v/>
      </c>
      <c r="R3234" s="21">
        <f>IF($A3234="","",$A3234&amp;"|"&amp;$C3234&amp;"|"&amp;$D3234)</f>
        <v/>
      </c>
      <c r="S3234" s="21">
        <f>IF($A3234="","",IFERROR(INDEX(Offerte!$D$2:$D$200,MATCH($Q3234,Offerte!$L$2:$L$200,0)),0))</f>
        <v/>
      </c>
      <c r="T3234" s="21">
        <f>IF($A3234="","",IFERROR(INDEX(Offerte!$G$2:$G$200,MATCH($Q3234,Offerte!$L$2:$L$200,0)),"NO"))</f>
        <v/>
      </c>
    </row>
    <row r="3235">
      <c r="A3235" s="10">
        <f>IF(Offerte!$A106="","",Offerte!$A106)</f>
        <v/>
      </c>
      <c r="B3235" s="10">
        <f>IF(Offerte!$A106="","",Offerte!$B106)</f>
        <v/>
      </c>
      <c r="C3235" s="10">
        <f>IF(Offerte!$A106="","",Offerte!$C106)</f>
        <v/>
      </c>
      <c r="D3235" s="10" t="inlineStr">
        <is>
          <t>B.5.1</t>
        </is>
      </c>
      <c r="E3235" s="10" t="inlineStr">
        <is>
          <t>B</t>
        </is>
      </c>
      <c r="F3235" s="10" t="inlineStr">
        <is>
          <t>D</t>
        </is>
      </c>
      <c r="G3235" s="10" t="inlineStr">
        <is>
          <t>discretionary</t>
        </is>
      </c>
      <c r="H3235" s="10" t="n">
        <v>2</v>
      </c>
      <c r="I3235" s="10" t="inlineStr">
        <is>
          <t>Efficacia del progetto di servizi complementari DRT</t>
        </is>
      </c>
      <c r="J3235" s="20" t="n"/>
      <c r="K3235" s="20" t="n"/>
      <c r="L3235" s="20" t="n"/>
      <c r="M3235" s="20" t="n"/>
      <c r="N3235" s="21">
        <f>IF($A3235="","",MAX(0,MIN(1,IFERROR(VALUE($M3235),0))))</f>
        <v/>
      </c>
      <c r="O3235" s="21">
        <f>IF($A3235="",0,IF(OR($S3235&lt;&gt;1,COUNTA($J3235:$M3235)=0),0,IF(SUMPRODUCT(MAX(($C$5:$C$6173=$C3235)*($D$5:$D$6173=$D3235)*($S$5:$S$6173=1)*IFERROR($N$5:$N$6173*1,0)))&gt;0,ROUND($H3235*($N3235/SUMPRODUCT(MAX(($C$5:$C$6173=$C3235)*($D$5:$D$6173=$D3235)*($S$5:$S$6173=1)*IFERROR($N$5:$N$6173*1,0)))),4),0)))</f>
        <v/>
      </c>
      <c r="P3235" s="10" t="inlineStr">
        <is>
          <t>coeff.</t>
        </is>
      </c>
      <c r="Q3235" s="21">
        <f>IF($A3235="","",$A3235&amp;"|"&amp;$C3235)</f>
        <v/>
      </c>
      <c r="R3235" s="21">
        <f>IF($A3235="","",$A3235&amp;"|"&amp;$C3235&amp;"|"&amp;$D3235)</f>
        <v/>
      </c>
      <c r="S3235" s="21">
        <f>IF($A3235="","",IFERROR(INDEX(Offerte!$D$2:$D$200,MATCH($Q3235,Offerte!$L$2:$L$200,0)),0))</f>
        <v/>
      </c>
      <c r="T3235" s="21">
        <f>IF($A3235="","",IFERROR(INDEX(Offerte!$G$2:$G$200,MATCH($Q3235,Offerte!$L$2:$L$200,0)),"NO"))</f>
        <v/>
      </c>
    </row>
    <row r="3236">
      <c r="A3236" s="10">
        <f>IF(Offerte!$A106="","",Offerte!$A106)</f>
        <v/>
      </c>
      <c r="B3236" s="10">
        <f>IF(Offerte!$A106="","",Offerte!$B106)</f>
        <v/>
      </c>
      <c r="C3236" s="10">
        <f>IF(Offerte!$A106="","",Offerte!$C106)</f>
        <v/>
      </c>
      <c r="D3236" s="10" t="inlineStr">
        <is>
          <t>C.1.1</t>
        </is>
      </c>
      <c r="E3236" s="10" t="inlineStr">
        <is>
          <t>C</t>
        </is>
      </c>
      <c r="F3236" s="10" t="inlineStr">
        <is>
          <t>Q</t>
        </is>
      </c>
      <c r="G3236" s="10" t="inlineStr">
        <is>
          <t>higher</t>
        </is>
      </c>
      <c r="H3236" s="10" t="n">
        <v>2</v>
      </c>
      <c r="I3236" s="10" t="inlineStr">
        <is>
          <t>Tasso di copertura del servizio con telecamere BSD</t>
        </is>
      </c>
      <c r="J3236" s="20" t="n"/>
      <c r="K3236" s="20" t="n"/>
      <c r="L3236" s="20" t="n"/>
      <c r="M3236" s="20" t="n"/>
      <c r="N3236" s="21">
        <f>IF($A3236="","",IFERROR(VALUE($K3236)/VALUE($L3236),IFERROR(VALUE($J3236),0)))</f>
        <v/>
      </c>
      <c r="O3236" s="21">
        <f>IF($A3236="",0,IF(OR($S3236&lt;&gt;1,COUNTA($J3236:$M3236)=0),0,IF(SUMPRODUCT(MAX(($C$5:$C$6173=$C3236)*($D$5:$D$6173=$D3236)*($S$5:$S$6173=1)*IFERROR($N$5:$N$6173*1,0)))&gt;0,ROUND($H3236*($N3236/SUMPRODUCT(MAX(($C$5:$C$6173=$C3236)*($D$5:$D$6173=$D3236)*($S$5:$S$6173=1)*IFERROR($N$5:$N$6173*1,0)))),4),0)))</f>
        <v/>
      </c>
      <c r="P3236" s="10" t="inlineStr">
        <is>
          <t>Autobus attrezzati con telecamere BSD / Autobus totali in offerta, incluse scorte</t>
        </is>
      </c>
      <c r="Q3236" s="21">
        <f>IF($A3236="","",$A3236&amp;"|"&amp;$C3236)</f>
        <v/>
      </c>
      <c r="R3236" s="21">
        <f>IF($A3236="","",$A3236&amp;"|"&amp;$C3236&amp;"|"&amp;$D3236)</f>
        <v/>
      </c>
      <c r="S3236" s="21">
        <f>IF($A3236="","",IFERROR(INDEX(Offerte!$D$2:$D$200,MATCH($Q3236,Offerte!$L$2:$L$200,0)),0))</f>
        <v/>
      </c>
      <c r="T3236" s="21">
        <f>IF($A3236="","",IFERROR(INDEX(Offerte!$G$2:$G$200,MATCH($Q3236,Offerte!$L$2:$L$200,0)),"NO"))</f>
        <v/>
      </c>
    </row>
    <row r="3237">
      <c r="A3237" s="10">
        <f>IF(Offerte!$A106="","",Offerte!$A106)</f>
        <v/>
      </c>
      <c r="B3237" s="10">
        <f>IF(Offerte!$A106="","",Offerte!$B106)</f>
        <v/>
      </c>
      <c r="C3237" s="10">
        <f>IF(Offerte!$A106="","",Offerte!$C106)</f>
        <v/>
      </c>
      <c r="D3237" s="10" t="inlineStr">
        <is>
          <t>C.1.2</t>
        </is>
      </c>
      <c r="E3237" s="10" t="inlineStr">
        <is>
          <t>C</t>
        </is>
      </c>
      <c r="F3237" s="10" t="inlineStr">
        <is>
          <t>Q</t>
        </is>
      </c>
      <c r="G3237" s="10" t="inlineStr">
        <is>
          <t>higher</t>
        </is>
      </c>
      <c r="H3237" s="10" t="n">
        <v>2</v>
      </c>
      <c r="I3237" s="10" t="inlineStr">
        <is>
          <t>Tasso di copertura del servizio con telecamere ADAS</t>
        </is>
      </c>
      <c r="J3237" s="20" t="n"/>
      <c r="K3237" s="20" t="n"/>
      <c r="L3237" s="20" t="n"/>
      <c r="M3237" s="20" t="n"/>
      <c r="N3237" s="21">
        <f>IF($A3237="","",IFERROR(VALUE($K3237)/VALUE($L3237),IFERROR(VALUE($J3237),0)))</f>
        <v/>
      </c>
      <c r="O3237" s="21">
        <f>IF($A3237="",0,IF(OR($S3237&lt;&gt;1,COUNTA($J3237:$M3237)=0),0,IF(SUMPRODUCT(MAX(($C$5:$C$6173=$C3237)*($D$5:$D$6173=$D3237)*($S$5:$S$6173=1)*IFERROR($N$5:$N$6173*1,0)))&gt;0,ROUND($H3237*($N3237/SUMPRODUCT(MAX(($C$5:$C$6173=$C3237)*($D$5:$D$6173=$D3237)*($S$5:$S$6173=1)*IFERROR($N$5:$N$6173*1,0)))),4),0)))</f>
        <v/>
      </c>
      <c r="P3237" s="10" t="inlineStr">
        <is>
          <t>Autobus attrezzati con telecamere ADAS / Autobus totali in offerta, incluse scorte</t>
        </is>
      </c>
      <c r="Q3237" s="21">
        <f>IF($A3237="","",$A3237&amp;"|"&amp;$C3237)</f>
        <v/>
      </c>
      <c r="R3237" s="21">
        <f>IF($A3237="","",$A3237&amp;"|"&amp;$C3237&amp;"|"&amp;$D3237)</f>
        <v/>
      </c>
      <c r="S3237" s="21">
        <f>IF($A3237="","",IFERROR(INDEX(Offerte!$D$2:$D$200,MATCH($Q3237,Offerte!$L$2:$L$200,0)),0))</f>
        <v/>
      </c>
      <c r="T3237" s="21">
        <f>IF($A3237="","",IFERROR(INDEX(Offerte!$G$2:$G$200,MATCH($Q3237,Offerte!$L$2:$L$200,0)),"NO"))</f>
        <v/>
      </c>
    </row>
    <row r="3238">
      <c r="A3238" s="10">
        <f>IF(Offerte!$A106="","",Offerte!$A106)</f>
        <v/>
      </c>
      <c r="B3238" s="10">
        <f>IF(Offerte!$A106="","",Offerte!$B106)</f>
        <v/>
      </c>
      <c r="C3238" s="10">
        <f>IF(Offerte!$A106="","",Offerte!$C106)</f>
        <v/>
      </c>
      <c r="D3238" s="10" t="inlineStr">
        <is>
          <t>C.2.1</t>
        </is>
      </c>
      <c r="E3238" s="10" t="inlineStr">
        <is>
          <t>C</t>
        </is>
      </c>
      <c r="F3238" s="10" t="inlineStr">
        <is>
          <t>Q</t>
        </is>
      </c>
      <c r="G3238" s="10" t="inlineStr">
        <is>
          <t>higher</t>
        </is>
      </c>
      <c r="H3238" s="10" t="n">
        <v>3</v>
      </c>
      <c r="I3238" s="10" t="inlineStr">
        <is>
          <t>Tasso di copertura del servizio con telecamere di bordo di videosorveglianza</t>
        </is>
      </c>
      <c r="J3238" s="20" t="n"/>
      <c r="K3238" s="20" t="n"/>
      <c r="L3238" s="20" t="n"/>
      <c r="M3238" s="20" t="n"/>
      <c r="N3238" s="21">
        <f>IF($A3238="","",IFERROR(VALUE($K3238)/VALUE($L3238),IFERROR(VALUE($J3238),0)))</f>
        <v/>
      </c>
      <c r="O3238" s="21">
        <f>IF($A3238="",0,IF(OR($S3238&lt;&gt;1,COUNTA($J3238:$M3238)=0),0,IF(SUMPRODUCT(MAX(($C$5:$C$6173=$C3238)*($D$5:$D$6173=$D3238)*($S$5:$S$6173=1)*IFERROR($N$5:$N$6173*1,0)))&gt;0,ROUND($H3238*($N3238/SUMPRODUCT(MAX(($C$5:$C$6173=$C3238)*($D$5:$D$6173=$D3238)*($S$5:$S$6173=1)*IFERROR($N$5:$N$6173*1,0)))),4),0)))</f>
        <v/>
      </c>
      <c r="P3238" s="10" t="inlineStr">
        <is>
          <t>Autobus attrezzati con videosorveglianza / Autobus totali in offerta, incluse scorte</t>
        </is>
      </c>
      <c r="Q3238" s="21">
        <f>IF($A3238="","",$A3238&amp;"|"&amp;$C3238)</f>
        <v/>
      </c>
      <c r="R3238" s="21">
        <f>IF($A3238="","",$A3238&amp;"|"&amp;$C3238&amp;"|"&amp;$D3238)</f>
        <v/>
      </c>
      <c r="S3238" s="21">
        <f>IF($A3238="","",IFERROR(INDEX(Offerte!$D$2:$D$200,MATCH($Q3238,Offerte!$L$2:$L$200,0)),0))</f>
        <v/>
      </c>
      <c r="T3238" s="21">
        <f>IF($A3238="","",IFERROR(INDEX(Offerte!$G$2:$G$200,MATCH($Q3238,Offerte!$L$2:$L$200,0)),"NO"))</f>
        <v/>
      </c>
    </row>
    <row r="3239">
      <c r="A3239" s="10">
        <f>IF(Offerte!$A106="","",Offerte!$A106)</f>
        <v/>
      </c>
      <c r="B3239" s="10">
        <f>IF(Offerte!$A106="","",Offerte!$B106)</f>
        <v/>
      </c>
      <c r="C3239" s="10">
        <f>IF(Offerte!$A106="","",Offerte!$C106)</f>
        <v/>
      </c>
      <c r="D3239" s="10" t="inlineStr">
        <is>
          <t>C.2.2</t>
        </is>
      </c>
      <c r="E3239" s="10" t="inlineStr">
        <is>
          <t>C</t>
        </is>
      </c>
      <c r="F3239" s="10" t="inlineStr">
        <is>
          <t>T</t>
        </is>
      </c>
      <c r="G3239" s="10" t="inlineStr">
        <is>
          <t>tabular</t>
        </is>
      </c>
      <c r="H3239" s="10" t="n">
        <v>1</v>
      </c>
      <c r="I3239" s="10" t="inlineStr">
        <is>
          <t>Software video/audio analisi per situazioni di pericolo</t>
        </is>
      </c>
      <c r="J3239" s="20" t="n"/>
      <c r="K3239" s="20" t="n"/>
      <c r="L3239" s="20" t="n"/>
      <c r="M3239" s="20" t="n"/>
      <c r="N3239" s="21">
        <f>IF($A3239="","",IF(IFERROR(VALUE($M3239),0)=1,1,0))</f>
        <v/>
      </c>
      <c r="O3239" s="21">
        <f>IF($A3239="",0,IF(OR($S3239&lt;&gt;1,COUNTA($J3239:$M3239)=0),0,IF($N3239=1,$H3239,0)))</f>
        <v/>
      </c>
      <c r="P3239" s="10" t="inlineStr">
        <is>
          <t>sì/no</t>
        </is>
      </c>
      <c r="Q3239" s="21">
        <f>IF($A3239="","",$A3239&amp;"|"&amp;$C3239)</f>
        <v/>
      </c>
      <c r="R3239" s="21">
        <f>IF($A3239="","",$A3239&amp;"|"&amp;$C3239&amp;"|"&amp;$D3239)</f>
        <v/>
      </c>
      <c r="S3239" s="21">
        <f>IF($A3239="","",IFERROR(INDEX(Offerte!$D$2:$D$200,MATCH($Q3239,Offerte!$L$2:$L$200,0)),0))</f>
        <v/>
      </c>
      <c r="T3239" s="21">
        <f>IF($A3239="","",IFERROR(INDEX(Offerte!$G$2:$G$200,MATCH($Q3239,Offerte!$L$2:$L$200,0)),"NO"))</f>
        <v/>
      </c>
    </row>
    <row r="3240">
      <c r="A3240" s="10">
        <f>IF(Offerte!$A106="","",Offerte!$A106)</f>
        <v/>
      </c>
      <c r="B3240" s="10">
        <f>IF(Offerte!$A106="","",Offerte!$B106)</f>
        <v/>
      </c>
      <c r="C3240" s="10">
        <f>IF(Offerte!$A106="","",Offerte!$C106)</f>
        <v/>
      </c>
      <c r="D3240" s="10" t="inlineStr">
        <is>
          <t>C.2.3</t>
        </is>
      </c>
      <c r="E3240" s="10" t="inlineStr">
        <is>
          <t>C</t>
        </is>
      </c>
      <c r="F3240" s="10" t="inlineStr">
        <is>
          <t>T</t>
        </is>
      </c>
      <c r="G3240" s="10" t="inlineStr">
        <is>
          <t>tabular</t>
        </is>
      </c>
      <c r="H3240" s="10" t="n">
        <v>1</v>
      </c>
      <c r="I3240" s="10" t="inlineStr">
        <is>
          <t>Collegamento con centrale qualificata di pronto intervento</t>
        </is>
      </c>
      <c r="J3240" s="20" t="n"/>
      <c r="K3240" s="20" t="n"/>
      <c r="L3240" s="20" t="n"/>
      <c r="M3240" s="20" t="n"/>
      <c r="N3240" s="21">
        <f>IF($A3240="","",IF(IFERROR(VALUE($M3240),0)=1,1,0))</f>
        <v/>
      </c>
      <c r="O3240" s="21">
        <f>IF($A3240="",0,IF(OR($S3240&lt;&gt;1,COUNTA($J3240:$M3240)=0),0,IF($N3240=1,$H3240,0)))</f>
        <v/>
      </c>
      <c r="P3240" s="10" t="inlineStr">
        <is>
          <t>sì/no</t>
        </is>
      </c>
      <c r="Q3240" s="21">
        <f>IF($A3240="","",$A3240&amp;"|"&amp;$C3240)</f>
        <v/>
      </c>
      <c r="R3240" s="21">
        <f>IF($A3240="","",$A3240&amp;"|"&amp;$C3240&amp;"|"&amp;$D3240)</f>
        <v/>
      </c>
      <c r="S3240" s="21">
        <f>IF($A3240="","",IFERROR(INDEX(Offerte!$D$2:$D$200,MATCH($Q3240,Offerte!$L$2:$L$200,0)),0))</f>
        <v/>
      </c>
      <c r="T3240" s="21">
        <f>IF($A3240="","",IFERROR(INDEX(Offerte!$G$2:$G$200,MATCH($Q3240,Offerte!$L$2:$L$200,0)),"NO"))</f>
        <v/>
      </c>
    </row>
    <row r="3241">
      <c r="A3241" s="10">
        <f>IF(Offerte!$A106="","",Offerte!$A106)</f>
        <v/>
      </c>
      <c r="B3241" s="10">
        <f>IF(Offerte!$A106="","",Offerte!$B106)</f>
        <v/>
      </c>
      <c r="C3241" s="10">
        <f>IF(Offerte!$A106="","",Offerte!$C106)</f>
        <v/>
      </c>
      <c r="D3241" s="10" t="inlineStr">
        <is>
          <t>C.2.4</t>
        </is>
      </c>
      <c r="E3241" s="10" t="inlineStr">
        <is>
          <t>C</t>
        </is>
      </c>
      <c r="F3241" s="10" t="inlineStr">
        <is>
          <t>Q</t>
        </is>
      </c>
      <c r="G3241" s="10" t="inlineStr">
        <is>
          <t>higher</t>
        </is>
      </c>
      <c r="H3241" s="10" t="n">
        <v>1</v>
      </c>
      <c r="I3241" s="10" t="inlineStr">
        <is>
          <t>Tasso di copertura del servizio con dispositivi per la chiamata di emergenza del conducente</t>
        </is>
      </c>
      <c r="J3241" s="20" t="n"/>
      <c r="K3241" s="20" t="n"/>
      <c r="L3241" s="20" t="n"/>
      <c r="M3241" s="20" t="n"/>
      <c r="N3241" s="21">
        <f>IF($A3241="","",IFERROR(VALUE($K3241)/VALUE($L3241),IFERROR(VALUE($J3241),0)))</f>
        <v/>
      </c>
      <c r="O3241" s="21">
        <f>IF($A3241="",0,IF(OR($S3241&lt;&gt;1,COUNTA($J3241:$M3241)=0),0,IF(SUMPRODUCT(MAX(($C$5:$C$6173=$C3241)*($D$5:$D$6173=$D3241)*($S$5:$S$6173=1)*IFERROR($N$5:$N$6173*1,0)))&gt;0,ROUND($H3241*($N3241/SUMPRODUCT(MAX(($C$5:$C$6173=$C3241)*($D$5:$D$6173=$D3241)*($S$5:$S$6173=1)*IFERROR($N$5:$N$6173*1,0)))),4),0)))</f>
        <v/>
      </c>
      <c r="P3241" s="10" t="inlineStr">
        <is>
          <t>Autobus attrezzati con chiamata di emergenza / Autobus totali in offerta, incluse scorte</t>
        </is>
      </c>
      <c r="Q3241" s="21">
        <f>IF($A3241="","",$A3241&amp;"|"&amp;$C3241)</f>
        <v/>
      </c>
      <c r="R3241" s="21">
        <f>IF($A3241="","",$A3241&amp;"|"&amp;$C3241&amp;"|"&amp;$D3241)</f>
        <v/>
      </c>
      <c r="S3241" s="21">
        <f>IF($A3241="","",IFERROR(INDEX(Offerte!$D$2:$D$200,MATCH($Q3241,Offerte!$L$2:$L$200,0)),0))</f>
        <v/>
      </c>
      <c r="T3241" s="21">
        <f>IF($A3241="","",IFERROR(INDEX(Offerte!$G$2:$G$200,MATCH($Q3241,Offerte!$L$2:$L$200,0)),"NO"))</f>
        <v/>
      </c>
    </row>
    <row r="3242">
      <c r="A3242" s="10">
        <f>IF(Offerte!$A106="","",Offerte!$A106)</f>
        <v/>
      </c>
      <c r="B3242" s="10">
        <f>IF(Offerte!$A106="","",Offerte!$B106)</f>
        <v/>
      </c>
      <c r="C3242" s="10">
        <f>IF(Offerte!$A106="","",Offerte!$C106)</f>
        <v/>
      </c>
      <c r="D3242" s="10" t="inlineStr">
        <is>
          <t>C.3.1</t>
        </is>
      </c>
      <c r="E3242" s="10" t="inlineStr">
        <is>
          <t>C</t>
        </is>
      </c>
      <c r="F3242" s="10" t="inlineStr">
        <is>
          <t>Q</t>
        </is>
      </c>
      <c r="G3242" s="10" t="inlineStr">
        <is>
          <t>higher</t>
        </is>
      </c>
      <c r="H3242" s="10" t="n">
        <v>2</v>
      </c>
      <c r="I3242" s="10" t="inlineStr">
        <is>
          <t>Tasso di copertura del servizio con dispositivi di informazione dinamica a bordo mezzo</t>
        </is>
      </c>
      <c r="J3242" s="20" t="n"/>
      <c r="K3242" s="20" t="n"/>
      <c r="L3242" s="20" t="n"/>
      <c r="M3242" s="20" t="n"/>
      <c r="N3242" s="21">
        <f>IF($A3242="","",IFERROR(VALUE($K3242)/VALUE($L3242),IFERROR(VALUE($J3242),0)))</f>
        <v/>
      </c>
      <c r="O3242" s="21">
        <f>IF($A3242="",0,IF(OR($S3242&lt;&gt;1,COUNTA($J3242:$M3242)=0),0,IF(SUMPRODUCT(MAX(($C$5:$C$6173=$C3242)*($D$5:$D$6173=$D3242)*($S$5:$S$6173=1)*IFERROR($N$5:$N$6173*1,0)))&gt;0,ROUND($H3242*($N3242/SUMPRODUCT(MAX(($C$5:$C$6173=$C3242)*($D$5:$D$6173=$D3242)*($S$5:$S$6173=1)*IFERROR($N$5:$N$6173*1,0)))),4),0)))</f>
        <v/>
      </c>
      <c r="P3242" s="10" t="inlineStr">
        <is>
          <t>Autobus con monitor e indicatori vocali / Autobus totali in offerta, incluse scorte</t>
        </is>
      </c>
      <c r="Q3242" s="21">
        <f>IF($A3242="","",$A3242&amp;"|"&amp;$C3242)</f>
        <v/>
      </c>
      <c r="R3242" s="21">
        <f>IF($A3242="","",$A3242&amp;"|"&amp;$C3242&amp;"|"&amp;$D3242)</f>
        <v/>
      </c>
      <c r="S3242" s="21">
        <f>IF($A3242="","",IFERROR(INDEX(Offerte!$D$2:$D$200,MATCH($Q3242,Offerte!$L$2:$L$200,0)),0))</f>
        <v/>
      </c>
      <c r="T3242" s="21">
        <f>IF($A3242="","",IFERROR(INDEX(Offerte!$G$2:$G$200,MATCH($Q3242,Offerte!$L$2:$L$200,0)),"NO"))</f>
        <v/>
      </c>
    </row>
    <row r="3243">
      <c r="A3243" s="10">
        <f>IF(Offerte!$A106="","",Offerte!$A106)</f>
        <v/>
      </c>
      <c r="B3243" s="10">
        <f>IF(Offerte!$A106="","",Offerte!$B106)</f>
        <v/>
      </c>
      <c r="C3243" s="10">
        <f>IF(Offerte!$A106="","",Offerte!$C106)</f>
        <v/>
      </c>
      <c r="D3243" s="10" t="inlineStr">
        <is>
          <t>C.3.2</t>
        </is>
      </c>
      <c r="E3243" s="10" t="inlineStr">
        <is>
          <t>C</t>
        </is>
      </c>
      <c r="F3243" s="10" t="inlineStr">
        <is>
          <t>T</t>
        </is>
      </c>
      <c r="G3243" s="10" t="inlineStr">
        <is>
          <t>tabular</t>
        </is>
      </c>
      <c r="H3243" s="10" t="n">
        <v>2</v>
      </c>
      <c r="I3243" s="10" t="inlineStr">
        <is>
          <t>Informazioni a bordo su coincidenze ai nodi</t>
        </is>
      </c>
      <c r="J3243" s="20" t="n"/>
      <c r="K3243" s="20" t="n"/>
      <c r="L3243" s="20" t="n"/>
      <c r="M3243" s="20" t="n"/>
      <c r="N3243" s="21">
        <f>IF($A3243="","",IF(IFERROR(VALUE($M3243),0)=1,1,0))</f>
        <v/>
      </c>
      <c r="O3243" s="21">
        <f>IF($A3243="",0,IF(OR($S3243&lt;&gt;1,COUNTA($J3243:$M3243)=0),0,IF(AND($N3243=1,IFERROR(SUMIFS($N$5:$N$6173,$Q$5:$Q$6173,$Q3243,$D$5:$D$6173,"C.3.1"),0)&gt;=0.5),$H3243,0)))</f>
        <v/>
      </c>
      <c r="P3243" s="10" t="inlineStr">
        <is>
          <t>Dipende da C.3.1 &gt;= 0.5</t>
        </is>
      </c>
      <c r="Q3243" s="21">
        <f>IF($A3243="","",$A3243&amp;"|"&amp;$C3243)</f>
        <v/>
      </c>
      <c r="R3243" s="21">
        <f>IF($A3243="","",$A3243&amp;"|"&amp;$C3243&amp;"|"&amp;$D3243)</f>
        <v/>
      </c>
      <c r="S3243" s="21">
        <f>IF($A3243="","",IFERROR(INDEX(Offerte!$D$2:$D$200,MATCH($Q3243,Offerte!$L$2:$L$200,0)),0))</f>
        <v/>
      </c>
      <c r="T3243" s="21">
        <f>IF($A3243="","",IFERROR(INDEX(Offerte!$G$2:$G$200,MATCH($Q3243,Offerte!$L$2:$L$200,0)),"NO"))</f>
        <v/>
      </c>
    </row>
    <row r="3244">
      <c r="A3244" s="10">
        <f>IF(Offerte!$A106="","",Offerte!$A106)</f>
        <v/>
      </c>
      <c r="B3244" s="10">
        <f>IF(Offerte!$A106="","",Offerte!$B106)</f>
        <v/>
      </c>
      <c r="C3244" s="10">
        <f>IF(Offerte!$A106="","",Offerte!$C106)</f>
        <v/>
      </c>
      <c r="D3244" s="10" t="inlineStr">
        <is>
          <t>D.1.1</t>
        </is>
      </c>
      <c r="E3244" s="10" t="inlineStr">
        <is>
          <t>D</t>
        </is>
      </c>
      <c r="F3244" s="10" t="inlineStr">
        <is>
          <t>Q</t>
        </is>
      </c>
      <c r="G3244" s="10" t="inlineStr">
        <is>
          <t>higher</t>
        </is>
      </c>
      <c r="H3244" s="10" t="n">
        <v>3</v>
      </c>
      <c r="I3244" s="10" t="inlineStr">
        <is>
          <t>Installazione di pensiline</t>
        </is>
      </c>
      <c r="J3244" s="20" t="n"/>
      <c r="K3244" s="20" t="n"/>
      <c r="L3244" s="20" t="n"/>
      <c r="M3244" s="20" t="n"/>
      <c r="N3244" s="21">
        <f>IF($A3244="","",IFERROR(VALUE($J3244),0))</f>
        <v/>
      </c>
      <c r="O3244" s="21">
        <f>IF($A3244="",0,IF(OR($S3244&lt;&gt;1,COUNTA($J3244:$M3244)=0),0,IF(SUMPRODUCT(MAX(($C$5:$C$6173=$C3244)*($D$5:$D$6173=$D3244)*($S$5:$S$6173=1)*IFERROR($N$5:$N$6173*1,0)))&gt;0,ROUND($H3244*($N3244/SUMPRODUCT(MAX(($C$5:$C$6173=$C3244)*($D$5:$D$6173=$D3244)*($S$5:$S$6173=1)*IFERROR($N$5:$N$6173*1,0)))),4),0)))</f>
        <v/>
      </c>
      <c r="P3244" s="10" t="inlineStr">
        <is>
          <t>fermate</t>
        </is>
      </c>
      <c r="Q3244" s="21">
        <f>IF($A3244="","",$A3244&amp;"|"&amp;$C3244)</f>
        <v/>
      </c>
      <c r="R3244" s="21">
        <f>IF($A3244="","",$A3244&amp;"|"&amp;$C3244&amp;"|"&amp;$D3244)</f>
        <v/>
      </c>
      <c r="S3244" s="21">
        <f>IF($A3244="","",IFERROR(INDEX(Offerte!$D$2:$D$200,MATCH($Q3244,Offerte!$L$2:$L$200,0)),0))</f>
        <v/>
      </c>
      <c r="T3244" s="21">
        <f>IF($A3244="","",IFERROR(INDEX(Offerte!$G$2:$G$200,MATCH($Q3244,Offerte!$L$2:$L$200,0)),"NO"))</f>
        <v/>
      </c>
    </row>
    <row r="3245">
      <c r="A3245" s="10">
        <f>IF(Offerte!$A106="","",Offerte!$A106)</f>
        <v/>
      </c>
      <c r="B3245" s="10">
        <f>IF(Offerte!$A106="","",Offerte!$B106)</f>
        <v/>
      </c>
      <c r="C3245" s="10">
        <f>IF(Offerte!$A106="","",Offerte!$C106)</f>
        <v/>
      </c>
      <c r="D3245" s="10" t="inlineStr">
        <is>
          <t>D.1.2</t>
        </is>
      </c>
      <c r="E3245" s="10" t="inlineStr">
        <is>
          <t>D</t>
        </is>
      </c>
      <c r="F3245" s="10" t="inlineStr">
        <is>
          <t>Q</t>
        </is>
      </c>
      <c r="G3245" s="10" t="inlineStr">
        <is>
          <t>higher</t>
        </is>
      </c>
      <c r="H3245" s="10" t="n">
        <v>3</v>
      </c>
      <c r="I3245" s="10" t="inlineStr">
        <is>
          <t>Installazione di paline di fermata conformi alla DGR 581/2023</t>
        </is>
      </c>
      <c r="J3245" s="20" t="n"/>
      <c r="K3245" s="20" t="n"/>
      <c r="L3245" s="20" t="n"/>
      <c r="M3245" s="20" t="n"/>
      <c r="N3245" s="21">
        <f>IF($A3245="","",IFERROR(VALUE($J3245),0))</f>
        <v/>
      </c>
      <c r="O3245" s="21">
        <f>IF($A3245="",0,IF(OR($S3245&lt;&gt;1,COUNTA($J3245:$M3245)=0),0,IF(SUMPRODUCT(MAX(($C$5:$C$6173=$C3245)*($D$5:$D$6173=$D3245)*($S$5:$S$6173=1)*IFERROR($N$5:$N$6173*1,0)))&gt;0,ROUND($H3245*($N3245/SUMPRODUCT(MAX(($C$5:$C$6173=$C3245)*($D$5:$D$6173=$D3245)*($S$5:$S$6173=1)*IFERROR($N$5:$N$6173*1,0)))),4),0)))</f>
        <v/>
      </c>
      <c r="P3245" s="10" t="inlineStr">
        <is>
          <t>fermate</t>
        </is>
      </c>
      <c r="Q3245" s="21">
        <f>IF($A3245="","",$A3245&amp;"|"&amp;$C3245)</f>
        <v/>
      </c>
      <c r="R3245" s="21">
        <f>IF($A3245="","",$A3245&amp;"|"&amp;$C3245&amp;"|"&amp;$D3245)</f>
        <v/>
      </c>
      <c r="S3245" s="21">
        <f>IF($A3245="","",IFERROR(INDEX(Offerte!$D$2:$D$200,MATCH($Q3245,Offerte!$L$2:$L$200,0)),0))</f>
        <v/>
      </c>
      <c r="T3245" s="21">
        <f>IF($A3245="","",IFERROR(INDEX(Offerte!$G$2:$G$200,MATCH($Q3245,Offerte!$L$2:$L$200,0)),"NO"))</f>
        <v/>
      </c>
    </row>
    <row r="3246">
      <c r="A3246" s="10">
        <f>IF(Offerte!$A106="","",Offerte!$A106)</f>
        <v/>
      </c>
      <c r="B3246" s="10">
        <f>IF(Offerte!$A106="","",Offerte!$B106)</f>
        <v/>
      </c>
      <c r="C3246" s="10">
        <f>IF(Offerte!$A106="","",Offerte!$C106)</f>
        <v/>
      </c>
      <c r="D3246" s="10" t="inlineStr">
        <is>
          <t>D.1.3</t>
        </is>
      </c>
      <c r="E3246" s="10" t="inlineStr">
        <is>
          <t>D</t>
        </is>
      </c>
      <c r="F3246" s="10" t="inlineStr">
        <is>
          <t>Q</t>
        </is>
      </c>
      <c r="G3246" s="10" t="inlineStr">
        <is>
          <t>higher</t>
        </is>
      </c>
      <c r="H3246" s="10" t="n">
        <v>2</v>
      </c>
      <c r="I3246" s="10" t="inlineStr">
        <is>
          <t>Display informativi connessi alle fermate</t>
        </is>
      </c>
      <c r="J3246" s="20" t="n"/>
      <c r="K3246" s="20" t="n"/>
      <c r="L3246" s="20" t="n"/>
      <c r="M3246" s="20" t="n"/>
      <c r="N3246" s="21">
        <f>IF($A3246="","",IFERROR(VALUE($J3246),0))</f>
        <v/>
      </c>
      <c r="O3246" s="21">
        <f>IF($A3246="",0,IF(OR($S3246&lt;&gt;1,COUNTA($J3246:$M3246)=0),0,IF(SUMPRODUCT(MAX(($C$5:$C$6173=$C3246)*($D$5:$D$6173=$D3246)*($S$5:$S$6173=1)*IFERROR($N$5:$N$6173*1,0)))&gt;0,ROUND($H3246*($N3246/SUMPRODUCT(MAX(($C$5:$C$6173=$C3246)*($D$5:$D$6173=$D3246)*($S$5:$S$6173=1)*IFERROR($N$5:$N$6173*1,0)))),4),0)))</f>
        <v/>
      </c>
      <c r="P3246" s="10" t="inlineStr">
        <is>
          <t>fermate</t>
        </is>
      </c>
      <c r="Q3246" s="21">
        <f>IF($A3246="","",$A3246&amp;"|"&amp;$C3246)</f>
        <v/>
      </c>
      <c r="R3246" s="21">
        <f>IF($A3246="","",$A3246&amp;"|"&amp;$C3246&amp;"|"&amp;$D3246)</f>
        <v/>
      </c>
      <c r="S3246" s="21">
        <f>IF($A3246="","",IFERROR(INDEX(Offerte!$D$2:$D$200,MATCH($Q3246,Offerte!$L$2:$L$200,0)),0))</f>
        <v/>
      </c>
      <c r="T3246" s="21">
        <f>IF($A3246="","",IFERROR(INDEX(Offerte!$G$2:$G$200,MATCH($Q3246,Offerte!$L$2:$L$200,0)),"NO"))</f>
        <v/>
      </c>
    </row>
    <row r="3247">
      <c r="A3247" s="10">
        <f>IF(Offerte!$A106="","",Offerte!$A106)</f>
        <v/>
      </c>
      <c r="B3247" s="10">
        <f>IF(Offerte!$A106="","",Offerte!$B106)</f>
        <v/>
      </c>
      <c r="C3247" s="10">
        <f>IF(Offerte!$A106="","",Offerte!$C106)</f>
        <v/>
      </c>
      <c r="D3247" s="10" t="inlineStr">
        <is>
          <t>D.2.1</t>
        </is>
      </c>
      <c r="E3247" s="10" t="inlineStr">
        <is>
          <t>D</t>
        </is>
      </c>
      <c r="F3247" s="10" t="inlineStr">
        <is>
          <t>Q</t>
        </is>
      </c>
      <c r="G3247" s="10" t="inlineStr">
        <is>
          <t>higher</t>
        </is>
      </c>
      <c r="H3247" s="10" t="n">
        <v>2</v>
      </c>
      <c r="I3247" s="10" t="inlineStr">
        <is>
          <t>Segnali tattili Loges-Vet-Evolution</t>
        </is>
      </c>
      <c r="J3247" s="20" t="n"/>
      <c r="K3247" s="20" t="n"/>
      <c r="L3247" s="20" t="n"/>
      <c r="M3247" s="20" t="n"/>
      <c r="N3247" s="21">
        <f>IF($A3247="","",IFERROR(VALUE($J3247),0))</f>
        <v/>
      </c>
      <c r="O3247" s="21">
        <f>IF($A3247="",0,IF(OR($S3247&lt;&gt;1,COUNTA($J3247:$M3247)=0),0,IF(SUMPRODUCT(MAX(($C$5:$C$6173=$C3247)*($D$5:$D$6173=$D3247)*($S$5:$S$6173=1)*IFERROR($N$5:$N$6173*1,0)))&gt;0,ROUND($H3247*($N3247/SUMPRODUCT(MAX(($C$5:$C$6173=$C3247)*($D$5:$D$6173=$D3247)*($S$5:$S$6173=1)*IFERROR($N$5:$N$6173*1,0)))),4),0)))</f>
        <v/>
      </c>
      <c r="P3247" s="10" t="inlineStr">
        <is>
          <t>fermate</t>
        </is>
      </c>
      <c r="Q3247" s="21">
        <f>IF($A3247="","",$A3247&amp;"|"&amp;$C3247)</f>
        <v/>
      </c>
      <c r="R3247" s="21">
        <f>IF($A3247="","",$A3247&amp;"|"&amp;$C3247&amp;"|"&amp;$D3247)</f>
        <v/>
      </c>
      <c r="S3247" s="21">
        <f>IF($A3247="","",IFERROR(INDEX(Offerte!$D$2:$D$200,MATCH($Q3247,Offerte!$L$2:$L$200,0)),0))</f>
        <v/>
      </c>
      <c r="T3247" s="21">
        <f>IF($A3247="","",IFERROR(INDEX(Offerte!$G$2:$G$200,MATCH($Q3247,Offerte!$L$2:$L$200,0)),"NO"))</f>
        <v/>
      </c>
    </row>
    <row r="3248">
      <c r="A3248" s="10">
        <f>IF(Offerte!$A106="","",Offerte!$A106)</f>
        <v/>
      </c>
      <c r="B3248" s="10">
        <f>IF(Offerte!$A106="","",Offerte!$B106)</f>
        <v/>
      </c>
      <c r="C3248" s="10">
        <f>IF(Offerte!$A106="","",Offerte!$C106)</f>
        <v/>
      </c>
      <c r="D3248" s="10" t="inlineStr">
        <is>
          <t>E.1.1</t>
        </is>
      </c>
      <c r="E3248" s="10" t="inlineStr">
        <is>
          <t>E</t>
        </is>
      </c>
      <c r="F3248" s="10" t="inlineStr">
        <is>
          <t>T</t>
        </is>
      </c>
      <c r="G3248" s="10" t="inlineStr">
        <is>
          <t>tabular</t>
        </is>
      </c>
      <c r="H3248" s="10" t="n">
        <v>2</v>
      </c>
      <c r="I3248" s="10" t="inlineStr">
        <is>
          <t>Mobile app con travel planner PRM</t>
        </is>
      </c>
      <c r="J3248" s="20" t="n"/>
      <c r="K3248" s="20" t="n"/>
      <c r="L3248" s="20" t="n"/>
      <c r="M3248" s="20" t="n"/>
      <c r="N3248" s="21">
        <f>IF($A3248="","",IF(IFERROR(VALUE($M3248),0)=1,1,0))</f>
        <v/>
      </c>
      <c r="O3248" s="21">
        <f>IF($A3248="",0,IF(OR($S3248&lt;&gt;1,COUNTA($J3248:$M3248)=0),0,IF($N3248=1,$H3248,0)))</f>
        <v/>
      </c>
      <c r="P3248" s="10" t="inlineStr">
        <is>
          <t>sì/no</t>
        </is>
      </c>
      <c r="Q3248" s="21">
        <f>IF($A3248="","",$A3248&amp;"|"&amp;$C3248)</f>
        <v/>
      </c>
      <c r="R3248" s="21">
        <f>IF($A3248="","",$A3248&amp;"|"&amp;$C3248&amp;"|"&amp;$D3248)</f>
        <v/>
      </c>
      <c r="S3248" s="21">
        <f>IF($A3248="","",IFERROR(INDEX(Offerte!$D$2:$D$200,MATCH($Q3248,Offerte!$L$2:$L$200,0)),0))</f>
        <v/>
      </c>
      <c r="T3248" s="21">
        <f>IF($A3248="","",IFERROR(INDEX(Offerte!$G$2:$G$200,MATCH($Q3248,Offerte!$L$2:$L$200,0)),"NO"))</f>
        <v/>
      </c>
    </row>
    <row r="3249">
      <c r="A3249" s="10">
        <f>IF(Offerte!$A106="","",Offerte!$A106)</f>
        <v/>
      </c>
      <c r="B3249" s="10">
        <f>IF(Offerte!$A106="","",Offerte!$B106)</f>
        <v/>
      </c>
      <c r="C3249" s="10">
        <f>IF(Offerte!$A106="","",Offerte!$C106)</f>
        <v/>
      </c>
      <c r="D3249" s="10" t="inlineStr">
        <is>
          <t>E.2.1</t>
        </is>
      </c>
      <c r="E3249" s="10" t="inlineStr">
        <is>
          <t>E</t>
        </is>
      </c>
      <c r="F3249" s="10" t="inlineStr">
        <is>
          <t>D</t>
        </is>
      </c>
      <c r="G3249" s="10" t="inlineStr">
        <is>
          <t>discretionary</t>
        </is>
      </c>
      <c r="H3249" s="10" t="n">
        <v>2</v>
      </c>
      <c r="I3249" s="10" t="inlineStr">
        <is>
          <t>Altre azioni informative e rapporti con gli utenti</t>
        </is>
      </c>
      <c r="J3249" s="20" t="n"/>
      <c r="K3249" s="20" t="n"/>
      <c r="L3249" s="20" t="n"/>
      <c r="M3249" s="20" t="n"/>
      <c r="N3249" s="21">
        <f>IF($A3249="","",MAX(0,MIN(1,IFERROR(VALUE($M3249),0))))</f>
        <v/>
      </c>
      <c r="O3249" s="21">
        <f>IF($A3249="",0,IF(OR($S3249&lt;&gt;1,COUNTA($J3249:$M3249)=0),0,IF(SUMPRODUCT(MAX(($C$5:$C$6173=$C3249)*($D$5:$D$6173=$D3249)*($S$5:$S$6173=1)*IFERROR($N$5:$N$6173*1,0)))&gt;0,ROUND($H3249*($N3249/SUMPRODUCT(MAX(($C$5:$C$6173=$C3249)*($D$5:$D$6173=$D3249)*($S$5:$S$6173=1)*IFERROR($N$5:$N$6173*1,0)))),4),0)))</f>
        <v/>
      </c>
      <c r="P3249" s="10" t="inlineStr">
        <is>
          <t>coeff.</t>
        </is>
      </c>
      <c r="Q3249" s="21">
        <f>IF($A3249="","",$A3249&amp;"|"&amp;$C3249)</f>
        <v/>
      </c>
      <c r="R3249" s="21">
        <f>IF($A3249="","",$A3249&amp;"|"&amp;$C3249&amp;"|"&amp;$D3249)</f>
        <v/>
      </c>
      <c r="S3249" s="21">
        <f>IF($A3249="","",IFERROR(INDEX(Offerte!$D$2:$D$200,MATCH($Q3249,Offerte!$L$2:$L$200,0)),0))</f>
        <v/>
      </c>
      <c r="T3249" s="21">
        <f>IF($A3249="","",IFERROR(INDEX(Offerte!$G$2:$G$200,MATCH($Q3249,Offerte!$L$2:$L$200,0)),"NO"))</f>
        <v/>
      </c>
    </row>
    <row r="3250">
      <c r="A3250" s="10">
        <f>IF(Offerte!$A106="","",Offerte!$A106)</f>
        <v/>
      </c>
      <c r="B3250" s="10">
        <f>IF(Offerte!$A106="","",Offerte!$B106)</f>
        <v/>
      </c>
      <c r="C3250" s="10">
        <f>IF(Offerte!$A106="","",Offerte!$C106)</f>
        <v/>
      </c>
      <c r="D3250" s="10" t="inlineStr">
        <is>
          <t>F.1.1</t>
        </is>
      </c>
      <c r="E3250" s="10" t="inlineStr">
        <is>
          <t>F</t>
        </is>
      </c>
      <c r="F3250" s="10" t="inlineStr">
        <is>
          <t>Q</t>
        </is>
      </c>
      <c r="G3250" s="10" t="inlineStr">
        <is>
          <t>lower</t>
        </is>
      </c>
      <c r="H3250" s="10" t="n">
        <v>7</v>
      </c>
      <c r="I3250" s="10" t="inlineStr">
        <is>
          <t>Performance ambientali del parco mezzi adibito al servizio - I_CEA</t>
        </is>
      </c>
      <c r="J3250" s="20" t="n"/>
      <c r="K3250" s="20" t="n"/>
      <c r="L3250" s="20" t="n"/>
      <c r="M3250" s="20" t="n"/>
      <c r="N3250" s="21">
        <f>IF($A3250="","",IFERROR(VALUE($J3250),0))</f>
        <v/>
      </c>
      <c r="O3250" s="21">
        <f>IF($A3250="",0,IF(OR($S3250&lt;&gt;1,COUNTA($J3250:$M3250)=0),0,IF(AND(IFERROR(AGGREGATE(15,6,$N$5:$N$6173/(($C$5:$C$6173=$C3250)*($D$5:$D$6173=$D3250)*($S$5:$S$6173=1)*($N$5:$N$6173&gt;0)),1),0)&gt;0,$N3250&gt;0),ROUND($H3250*(IFERROR(AGGREGATE(15,6,$N$5:$N$6173/(($C$5:$C$6173=$C3250)*($D$5:$D$6173=$D3250)*($S$5:$S$6173=1)*($N$5:$N$6173&gt;0)),1),0)/$N3250),4),0)))</f>
        <v/>
      </c>
      <c r="P3250" s="10" t="inlineStr">
        <is>
          <t>indice</t>
        </is>
      </c>
      <c r="Q3250" s="21">
        <f>IF($A3250="","",$A3250&amp;"|"&amp;$C3250)</f>
        <v/>
      </c>
      <c r="R3250" s="21">
        <f>IF($A3250="","",$A3250&amp;"|"&amp;$C3250&amp;"|"&amp;$D3250)</f>
        <v/>
      </c>
      <c r="S3250" s="21">
        <f>IF($A3250="","",IFERROR(INDEX(Offerte!$D$2:$D$200,MATCH($Q3250,Offerte!$L$2:$L$200,0)),0))</f>
        <v/>
      </c>
      <c r="T3250" s="21">
        <f>IF($A3250="","",IFERROR(INDEX(Offerte!$G$2:$G$200,MATCH($Q3250,Offerte!$L$2:$L$200,0)),"NO"))</f>
        <v/>
      </c>
    </row>
    <row r="3251">
      <c r="A3251" s="10">
        <f>IF(Offerte!$A106="","",Offerte!$A106)</f>
        <v/>
      </c>
      <c r="B3251" s="10">
        <f>IF(Offerte!$A106="","",Offerte!$B106)</f>
        <v/>
      </c>
      <c r="C3251" s="10">
        <f>IF(Offerte!$A106="","",Offerte!$C106)</f>
        <v/>
      </c>
      <c r="D3251" s="10" t="inlineStr">
        <is>
          <t>F.2.1</t>
        </is>
      </c>
      <c r="E3251" s="10" t="inlineStr">
        <is>
          <t>F</t>
        </is>
      </c>
      <c r="F3251" s="10" t="inlineStr">
        <is>
          <t>Q</t>
        </is>
      </c>
      <c r="G3251" s="10" t="inlineStr">
        <is>
          <t>higher</t>
        </is>
      </c>
      <c r="H3251" s="10" t="n">
        <v>2</v>
      </c>
      <c r="I3251" s="10" t="inlineStr">
        <is>
          <t>Tasso di copertura del servizio con dispositivi ECO-DRIVER</t>
        </is>
      </c>
      <c r="J3251" s="20" t="n"/>
      <c r="K3251" s="20" t="n"/>
      <c r="L3251" s="20" t="n"/>
      <c r="M3251" s="20" t="n"/>
      <c r="N3251" s="21">
        <f>IF($A3251="","",IFERROR(VALUE($K3251)/VALUE($L3251),IFERROR(VALUE($J3251),0)))</f>
        <v/>
      </c>
      <c r="O3251" s="21">
        <f>IF($A3251="",0,IF(OR($S3251&lt;&gt;1,COUNTA($J3251:$M3251)=0),0,IF(SUMPRODUCT(MAX(($C$5:$C$6173=$C3251)*($D$5:$D$6173=$D3251)*($S$5:$S$6173=1)*IFERROR($N$5:$N$6173*1,0)))&gt;0,ROUND($H3251*($N3251/SUMPRODUCT(MAX(($C$5:$C$6173=$C3251)*($D$5:$D$6173=$D3251)*($S$5:$S$6173=1)*IFERROR($N$5:$N$6173*1,0)))),4),0)))</f>
        <v/>
      </c>
      <c r="P3251" s="10" t="inlineStr">
        <is>
          <t>Autobus attrezzati con dispositivi ECO-DRIVER / Autobus totali in offerta, incluse scorte</t>
        </is>
      </c>
      <c r="Q3251" s="21">
        <f>IF($A3251="","",$A3251&amp;"|"&amp;$C3251)</f>
        <v/>
      </c>
      <c r="R3251" s="21">
        <f>IF($A3251="","",$A3251&amp;"|"&amp;$C3251&amp;"|"&amp;$D3251)</f>
        <v/>
      </c>
      <c r="S3251" s="21">
        <f>IF($A3251="","",IFERROR(INDEX(Offerte!$D$2:$D$200,MATCH($Q3251,Offerte!$L$2:$L$200,0)),0))</f>
        <v/>
      </c>
      <c r="T3251" s="21">
        <f>IF($A3251="","",IFERROR(INDEX(Offerte!$G$2:$G$200,MATCH($Q3251,Offerte!$L$2:$L$200,0)),"NO"))</f>
        <v/>
      </c>
    </row>
    <row r="3252">
      <c r="A3252" s="10">
        <f>IF(Offerte!$A106="","",Offerte!$A106)</f>
        <v/>
      </c>
      <c r="B3252" s="10">
        <f>IF(Offerte!$A106="","",Offerte!$B106)</f>
        <v/>
      </c>
      <c r="C3252" s="10">
        <f>IF(Offerte!$A106="","",Offerte!$C106)</f>
        <v/>
      </c>
      <c r="D3252" s="10" t="inlineStr">
        <is>
          <t>F.3.1</t>
        </is>
      </c>
      <c r="E3252" s="10" t="inlineStr">
        <is>
          <t>F</t>
        </is>
      </c>
      <c r="F3252" s="10" t="inlineStr">
        <is>
          <t>Q</t>
        </is>
      </c>
      <c r="G3252" s="10" t="inlineStr">
        <is>
          <t>higher</t>
        </is>
      </c>
      <c r="H3252" s="10" t="n">
        <v>2</v>
      </c>
      <c r="I3252" s="10" t="inlineStr">
        <is>
          <t>Autoproduzione consumi elettrici per trazione</t>
        </is>
      </c>
      <c r="J3252" s="20" t="n"/>
      <c r="K3252" s="20" t="n"/>
      <c r="L3252" s="20" t="n"/>
      <c r="M3252" s="20" t="n"/>
      <c r="N3252" s="21">
        <f>IF($A3252="","",IFERROR(VALUE($J3252),0))</f>
        <v/>
      </c>
      <c r="O3252" s="21">
        <f>IF($A3252="",0,IF(OR($S3252&lt;&gt;1,COUNTA($J3252:$M3252)=0),0,IF(SUMPRODUCT(MAX(($C$5:$C$6173=$C3252)*($D$5:$D$6173=$D3252)*($S$5:$S$6173=1)*IFERROR($N$5:$N$6173*1,0)))&gt;0,ROUND($H3252*($N3252/SUMPRODUCT(MAX(($C$5:$C$6173=$C3252)*($D$5:$D$6173=$D3252)*($S$5:$S$6173=1)*IFERROR($N$5:$N$6173*1,0)))),4),0)))</f>
        <v/>
      </c>
      <c r="P3252" s="10" t="inlineStr">
        <is>
          <t>kWh/anno</t>
        </is>
      </c>
      <c r="Q3252" s="21">
        <f>IF($A3252="","",$A3252&amp;"|"&amp;$C3252)</f>
        <v/>
      </c>
      <c r="R3252" s="21">
        <f>IF($A3252="","",$A3252&amp;"|"&amp;$C3252&amp;"|"&amp;$D3252)</f>
        <v/>
      </c>
      <c r="S3252" s="21">
        <f>IF($A3252="","",IFERROR(INDEX(Offerte!$D$2:$D$200,MATCH($Q3252,Offerte!$L$2:$L$200,0)),0))</f>
        <v/>
      </c>
      <c r="T3252" s="21">
        <f>IF($A3252="","",IFERROR(INDEX(Offerte!$G$2:$G$200,MATCH($Q3252,Offerte!$L$2:$L$200,0)),"NO"))</f>
        <v/>
      </c>
    </row>
    <row r="3253">
      <c r="A3253" s="10">
        <f>IF(Offerte!$A106="","",Offerte!$A106)</f>
        <v/>
      </c>
      <c r="B3253" s="10">
        <f>IF(Offerte!$A106="","",Offerte!$B106)</f>
        <v/>
      </c>
      <c r="C3253" s="10">
        <f>IF(Offerte!$A106="","",Offerte!$C106)</f>
        <v/>
      </c>
      <c r="D3253" s="10" t="inlineStr">
        <is>
          <t>F.4.1</t>
        </is>
      </c>
      <c r="E3253" s="10" t="inlineStr">
        <is>
          <t>F</t>
        </is>
      </c>
      <c r="F3253" s="10" t="inlineStr">
        <is>
          <t>Q</t>
        </is>
      </c>
      <c r="G3253" s="10" t="inlineStr">
        <is>
          <t>soil</t>
        </is>
      </c>
      <c r="H3253" s="10" t="n">
        <v>2</v>
      </c>
      <c r="I3253" s="10" t="inlineStr">
        <is>
          <t>Indice di consumo di suolo</t>
        </is>
      </c>
      <c r="J3253" s="20" t="n"/>
      <c r="K3253" s="20" t="n"/>
      <c r="L3253" s="20" t="n"/>
      <c r="M3253" s="20" t="n"/>
      <c r="N3253" s="21">
        <f>IF($A3253="","",IFERROR(VALUE($J3253),0))</f>
        <v/>
      </c>
      <c r="O3253" s="21">
        <f>IF($A3253="",0,IF(OR($S3253&lt;&gt;1,COUNTA($J3253:$M3253)=0),0,IF($N3253&lt;=0,$H3253,IF(SUMPRODUCT(MAX(($C$5:$C$6173=$C3253)*($D$5:$D$6173=$D3253)*($S$5:$S$6173=1)*IFERROR($N$5:$N$6173*1,0)))&gt;0,ROUND($H3253*((SUMPRODUCT(MAX(($C$5:$C$6173=$C3253)*($D$5:$D$6173=$D3253)*($S$5:$S$6173=1)*IFERROR($N$5:$N$6173*1,0)))-$N3253)/SUMPRODUCT(MAX(($C$5:$C$6173=$C3253)*($D$5:$D$6173=$D3253)*($S$5:$S$6173=1)*IFERROR($N$5:$N$6173*1,0)))),4),0))))</f>
        <v/>
      </c>
      <c r="P3253" s="10" t="inlineStr">
        <is>
          <t>m2</t>
        </is>
      </c>
      <c r="Q3253" s="21">
        <f>IF($A3253="","",$A3253&amp;"|"&amp;$C3253)</f>
        <v/>
      </c>
      <c r="R3253" s="21">
        <f>IF($A3253="","",$A3253&amp;"|"&amp;$C3253&amp;"|"&amp;$D3253)</f>
        <v/>
      </c>
      <c r="S3253" s="21">
        <f>IF($A3253="","",IFERROR(INDEX(Offerte!$D$2:$D$200,MATCH($Q3253,Offerte!$L$2:$L$200,0)),0))</f>
        <v/>
      </c>
      <c r="T3253" s="21">
        <f>IF($A3253="","",IFERROR(INDEX(Offerte!$G$2:$G$200,MATCH($Q3253,Offerte!$L$2:$L$200,0)),"NO"))</f>
        <v/>
      </c>
    </row>
    <row r="3254">
      <c r="A3254" s="10">
        <f>IF(Offerte!$A106="","",Offerte!$A106)</f>
        <v/>
      </c>
      <c r="B3254" s="10">
        <f>IF(Offerte!$A106="","",Offerte!$B106)</f>
        <v/>
      </c>
      <c r="C3254" s="10">
        <f>IF(Offerte!$A106="","",Offerte!$C106)</f>
        <v/>
      </c>
      <c r="D3254" s="10" t="inlineStr">
        <is>
          <t>F.5.1</t>
        </is>
      </c>
      <c r="E3254" s="10" t="inlineStr">
        <is>
          <t>F</t>
        </is>
      </c>
      <c r="F3254" s="10" t="inlineStr">
        <is>
          <t>T</t>
        </is>
      </c>
      <c r="G3254" s="10" t="inlineStr">
        <is>
          <t>tabular</t>
        </is>
      </c>
      <c r="H3254" s="10" t="n">
        <v>1</v>
      </c>
      <c r="I3254" s="10" t="inlineStr">
        <is>
          <t>Rendicontazione di sostenibilità ambientale</t>
        </is>
      </c>
      <c r="J3254" s="20" t="n"/>
      <c r="K3254" s="20" t="n"/>
      <c r="L3254" s="20" t="n"/>
      <c r="M3254" s="20" t="n"/>
      <c r="N3254" s="21">
        <f>IF($A3254="","",IF(IFERROR(VALUE($M3254),0)=1,1,0))</f>
        <v/>
      </c>
      <c r="O3254" s="21">
        <f>IF($A3254="",0,IF(OR($S3254&lt;&gt;1,COUNTA($J3254:$M3254)=0),0,IF($N3254=1,$H3254,0)))</f>
        <v/>
      </c>
      <c r="P3254" s="10" t="inlineStr">
        <is>
          <t>sì/no</t>
        </is>
      </c>
      <c r="Q3254" s="21">
        <f>IF($A3254="","",$A3254&amp;"|"&amp;$C3254)</f>
        <v/>
      </c>
      <c r="R3254" s="21">
        <f>IF($A3254="","",$A3254&amp;"|"&amp;$C3254&amp;"|"&amp;$D3254)</f>
        <v/>
      </c>
      <c r="S3254" s="21">
        <f>IF($A3254="","",IFERROR(INDEX(Offerte!$D$2:$D$200,MATCH($Q3254,Offerte!$L$2:$L$200,0)),0))</f>
        <v/>
      </c>
      <c r="T3254" s="21">
        <f>IF($A3254="","",IFERROR(INDEX(Offerte!$G$2:$G$200,MATCH($Q3254,Offerte!$L$2:$L$200,0)),"NO"))</f>
        <v/>
      </c>
    </row>
    <row r="3255">
      <c r="A3255" s="10">
        <f>IF(Offerte!$A106="","",Offerte!$A106)</f>
        <v/>
      </c>
      <c r="B3255" s="10">
        <f>IF(Offerte!$A106="","",Offerte!$B106)</f>
        <v/>
      </c>
      <c r="C3255" s="10">
        <f>IF(Offerte!$A106="","",Offerte!$C106)</f>
        <v/>
      </c>
      <c r="D3255" s="10" t="inlineStr">
        <is>
          <t>G.1.1</t>
        </is>
      </c>
      <c r="E3255" s="10" t="inlineStr">
        <is>
          <t>G</t>
        </is>
      </c>
      <c r="F3255" s="10" t="inlineStr">
        <is>
          <t>D</t>
        </is>
      </c>
      <c r="G3255" s="10" t="inlineStr">
        <is>
          <t>discretionary</t>
        </is>
      </c>
      <c r="H3255" s="10" t="n">
        <v>2</v>
      </c>
      <c r="I3255" s="10" t="inlineStr">
        <is>
          <t>Qualità del progetto di centrale di controllo aziendale</t>
        </is>
      </c>
      <c r="J3255" s="20" t="n"/>
      <c r="K3255" s="20" t="n"/>
      <c r="L3255" s="20" t="n"/>
      <c r="M3255" s="20" t="n"/>
      <c r="N3255" s="21">
        <f>IF($A3255="","",MAX(0,MIN(1,IFERROR(VALUE($M3255),0))))</f>
        <v/>
      </c>
      <c r="O3255" s="21">
        <f>IF($A3255="",0,IF(OR($S3255&lt;&gt;1,COUNTA($J3255:$M3255)=0),0,IF(SUMPRODUCT(MAX(($C$5:$C$6173=$C3255)*($D$5:$D$6173=$D3255)*($S$5:$S$6173=1)*IFERROR($N$5:$N$6173*1,0)))&gt;0,ROUND($H3255*($N3255/SUMPRODUCT(MAX(($C$5:$C$6173=$C3255)*($D$5:$D$6173=$D3255)*($S$5:$S$6173=1)*IFERROR($N$5:$N$6173*1,0)))),4),0)))</f>
        <v/>
      </c>
      <c r="P3255" s="10" t="inlineStr">
        <is>
          <t>coeff.</t>
        </is>
      </c>
      <c r="Q3255" s="21">
        <f>IF($A3255="","",$A3255&amp;"|"&amp;$C3255)</f>
        <v/>
      </c>
      <c r="R3255" s="21">
        <f>IF($A3255="","",$A3255&amp;"|"&amp;$C3255&amp;"|"&amp;$D3255)</f>
        <v/>
      </c>
      <c r="S3255" s="21">
        <f>IF($A3255="","",IFERROR(INDEX(Offerte!$D$2:$D$200,MATCH($Q3255,Offerte!$L$2:$L$200,0)),0))</f>
        <v/>
      </c>
      <c r="T3255" s="21">
        <f>IF($A3255="","",IFERROR(INDEX(Offerte!$G$2:$G$200,MATCH($Q3255,Offerte!$L$2:$L$200,0)),"NO"))</f>
        <v/>
      </c>
    </row>
    <row r="3256">
      <c r="A3256" s="10">
        <f>IF(Offerte!$A106="","",Offerte!$A106)</f>
        <v/>
      </c>
      <c r="B3256" s="10">
        <f>IF(Offerte!$A106="","",Offerte!$B106)</f>
        <v/>
      </c>
      <c r="C3256" s="10">
        <f>IF(Offerte!$A106="","",Offerte!$C106)</f>
        <v/>
      </c>
      <c r="D3256" s="10" t="inlineStr">
        <is>
          <t>G.2.1</t>
        </is>
      </c>
      <c r="E3256" s="10" t="inlineStr">
        <is>
          <t>G</t>
        </is>
      </c>
      <c r="F3256" s="10" t="inlineStr">
        <is>
          <t>T</t>
        </is>
      </c>
      <c r="G3256" s="10" t="inlineStr">
        <is>
          <t>tabular</t>
        </is>
      </c>
      <c r="H3256" s="10" t="n">
        <v>1</v>
      </c>
      <c r="I3256" s="10" t="inlineStr">
        <is>
          <t>Certificazione ISO 45001</t>
        </is>
      </c>
      <c r="J3256" s="20" t="n"/>
      <c r="K3256" s="20" t="n"/>
      <c r="L3256" s="20" t="n"/>
      <c r="M3256" s="20" t="n"/>
      <c r="N3256" s="21">
        <f>IF($A3256="","",IF(IFERROR(VALUE($M3256),0)=1,1,0))</f>
        <v/>
      </c>
      <c r="O3256" s="21">
        <f>IF($A3256="",0,IF(OR($S3256&lt;&gt;1,COUNTA($J3256:$M3256)=0),0,IF($N3256=1,$H3256,0)))</f>
        <v/>
      </c>
      <c r="P3256" s="10" t="inlineStr">
        <is>
          <t>sì/no</t>
        </is>
      </c>
      <c r="Q3256" s="21">
        <f>IF($A3256="","",$A3256&amp;"|"&amp;$C3256)</f>
        <v/>
      </c>
      <c r="R3256" s="21">
        <f>IF($A3256="","",$A3256&amp;"|"&amp;$C3256&amp;"|"&amp;$D3256)</f>
        <v/>
      </c>
      <c r="S3256" s="21">
        <f>IF($A3256="","",IFERROR(INDEX(Offerte!$D$2:$D$200,MATCH($Q3256,Offerte!$L$2:$L$200,0)),0))</f>
        <v/>
      </c>
      <c r="T3256" s="21">
        <f>IF($A3256="","",IFERROR(INDEX(Offerte!$G$2:$G$200,MATCH($Q3256,Offerte!$L$2:$L$200,0)),"NO"))</f>
        <v/>
      </c>
    </row>
    <row r="3257">
      <c r="A3257" s="10">
        <f>IF(Offerte!$A106="","",Offerte!$A106)</f>
        <v/>
      </c>
      <c r="B3257" s="10">
        <f>IF(Offerte!$A106="","",Offerte!$B106)</f>
        <v/>
      </c>
      <c r="C3257" s="10">
        <f>IF(Offerte!$A106="","",Offerte!$C106)</f>
        <v/>
      </c>
      <c r="D3257" s="10" t="inlineStr">
        <is>
          <t>G.3.1</t>
        </is>
      </c>
      <c r="E3257" s="10" t="inlineStr">
        <is>
          <t>G</t>
        </is>
      </c>
      <c r="F3257" s="10" t="inlineStr">
        <is>
          <t>T</t>
        </is>
      </c>
      <c r="G3257" s="10" t="inlineStr">
        <is>
          <t>tabular</t>
        </is>
      </c>
      <c r="H3257" s="10" t="n">
        <v>1</v>
      </c>
      <c r="I3257" s="10" t="inlineStr">
        <is>
          <t>Certificazioni di responsabilità sociale</t>
        </is>
      </c>
      <c r="J3257" s="20" t="n"/>
      <c r="K3257" s="20" t="n"/>
      <c r="L3257" s="20" t="n"/>
      <c r="M3257" s="20" t="n"/>
      <c r="N3257" s="21">
        <f>IF($A3257="","",IF(IFERROR(VALUE($M3257),0)=1,1,0))</f>
        <v/>
      </c>
      <c r="O3257" s="21">
        <f>IF($A3257="",0,IF(OR($S3257&lt;&gt;1,COUNTA($J3257:$M3257)=0),0,IF($N3257=1,$H3257,0)))</f>
        <v/>
      </c>
      <c r="P3257" s="10" t="inlineStr">
        <is>
          <t>sì/no</t>
        </is>
      </c>
      <c r="Q3257" s="21">
        <f>IF($A3257="","",$A3257&amp;"|"&amp;$C3257)</f>
        <v/>
      </c>
      <c r="R3257" s="21">
        <f>IF($A3257="","",$A3257&amp;"|"&amp;$C3257&amp;"|"&amp;$D3257)</f>
        <v/>
      </c>
      <c r="S3257" s="21">
        <f>IF($A3257="","",IFERROR(INDEX(Offerte!$D$2:$D$200,MATCH($Q3257,Offerte!$L$2:$L$200,0)),0))</f>
        <v/>
      </c>
      <c r="T3257" s="21">
        <f>IF($A3257="","",IFERROR(INDEX(Offerte!$G$2:$G$200,MATCH($Q3257,Offerte!$L$2:$L$200,0)),"NO"))</f>
        <v/>
      </c>
    </row>
    <row r="3258">
      <c r="A3258" s="10">
        <f>IF(Offerte!$A106="","",Offerte!$A106)</f>
        <v/>
      </c>
      <c r="B3258" s="10">
        <f>IF(Offerte!$A106="","",Offerte!$B106)</f>
        <v/>
      </c>
      <c r="C3258" s="10">
        <f>IF(Offerte!$A106="","",Offerte!$C106)</f>
        <v/>
      </c>
      <c r="D3258" s="10" t="inlineStr">
        <is>
          <t>G.4.1</t>
        </is>
      </c>
      <c r="E3258" s="10" t="inlineStr">
        <is>
          <t>G</t>
        </is>
      </c>
      <c r="F3258" s="10" t="inlineStr">
        <is>
          <t>D</t>
        </is>
      </c>
      <c r="G3258" s="10" t="inlineStr">
        <is>
          <t>discretionary</t>
        </is>
      </c>
      <c r="H3258" s="10" t="n">
        <v>2</v>
      </c>
      <c r="I3258" s="10" t="inlineStr">
        <is>
          <t>Qualità del piano di formazione del personale</t>
        </is>
      </c>
      <c r="J3258" s="20" t="n"/>
      <c r="K3258" s="20" t="n"/>
      <c r="L3258" s="20" t="n"/>
      <c r="M3258" s="20" t="n"/>
      <c r="N3258" s="21">
        <f>IF($A3258="","",MAX(0,MIN(1,IFERROR(VALUE($M3258),0))))</f>
        <v/>
      </c>
      <c r="O3258" s="21">
        <f>IF($A3258="",0,IF(OR($S3258&lt;&gt;1,COUNTA($J3258:$M3258)=0),0,IF(SUMPRODUCT(MAX(($C$5:$C$6173=$C3258)*($D$5:$D$6173=$D3258)*($S$5:$S$6173=1)*IFERROR($N$5:$N$6173*1,0)))&gt;0,ROUND($H3258*($N3258/SUMPRODUCT(MAX(($C$5:$C$6173=$C3258)*($D$5:$D$6173=$D3258)*($S$5:$S$6173=1)*IFERROR($N$5:$N$6173*1,0)))),4),0)))</f>
        <v/>
      </c>
      <c r="P3258" s="10" t="inlineStr">
        <is>
          <t>coeff.</t>
        </is>
      </c>
      <c r="Q3258" s="21">
        <f>IF($A3258="","",$A3258&amp;"|"&amp;$C3258)</f>
        <v/>
      </c>
      <c r="R3258" s="21">
        <f>IF($A3258="","",$A3258&amp;"|"&amp;$C3258&amp;"|"&amp;$D3258)</f>
        <v/>
      </c>
      <c r="S3258" s="21">
        <f>IF($A3258="","",IFERROR(INDEX(Offerte!$D$2:$D$200,MATCH($Q3258,Offerte!$L$2:$L$200,0)),0))</f>
        <v/>
      </c>
      <c r="T3258" s="21">
        <f>IF($A3258="","",IFERROR(INDEX(Offerte!$G$2:$G$200,MATCH($Q3258,Offerte!$L$2:$L$200,0)),"NO"))</f>
        <v/>
      </c>
    </row>
    <row r="3259">
      <c r="A3259" s="10">
        <f>IF(Offerte!$A106="","",Offerte!$A106)</f>
        <v/>
      </c>
      <c r="B3259" s="10">
        <f>IF(Offerte!$A106="","",Offerte!$B106)</f>
        <v/>
      </c>
      <c r="C3259" s="10">
        <f>IF(Offerte!$A106="","",Offerte!$C106)</f>
        <v/>
      </c>
      <c r="D3259" s="10" t="inlineStr">
        <is>
          <t>G.5.1</t>
        </is>
      </c>
      <c r="E3259" s="10" t="inlineStr">
        <is>
          <t>G</t>
        </is>
      </c>
      <c r="F3259" s="10" t="inlineStr">
        <is>
          <t>T</t>
        </is>
      </c>
      <c r="G3259" s="10" t="inlineStr">
        <is>
          <t>tabular</t>
        </is>
      </c>
      <c r="H3259" s="10" t="n">
        <v>1</v>
      </c>
      <c r="I3259" s="10" t="inlineStr">
        <is>
          <t>Impegno al mantenimento delle garanzie del contratto di secondo livello del gestore uscente</t>
        </is>
      </c>
      <c r="J3259" s="20" t="n"/>
      <c r="K3259" s="20" t="n"/>
      <c r="L3259" s="20" t="n"/>
      <c r="M3259" s="20" t="n"/>
      <c r="N3259" s="21">
        <f>IF($A3259="","",IF(IFERROR(VALUE($M3259),0)=1,1,0))</f>
        <v/>
      </c>
      <c r="O3259" s="21">
        <f>IF($A3259="",0,IF(OR($S3259&lt;&gt;1,COUNTA($J3259:$M3259)=0),0,IF($N3259=1,$H3259,0)))</f>
        <v/>
      </c>
      <c r="P3259" s="10" t="inlineStr">
        <is>
          <t>sì/no</t>
        </is>
      </c>
      <c r="Q3259" s="21">
        <f>IF($A3259="","",$A3259&amp;"|"&amp;$C3259)</f>
        <v/>
      </c>
      <c r="R3259" s="21">
        <f>IF($A3259="","",$A3259&amp;"|"&amp;$C3259&amp;"|"&amp;$D3259)</f>
        <v/>
      </c>
      <c r="S3259" s="21">
        <f>IF($A3259="","",IFERROR(INDEX(Offerte!$D$2:$D$200,MATCH($Q3259,Offerte!$L$2:$L$200,0)),0))</f>
        <v/>
      </c>
      <c r="T3259" s="21">
        <f>IF($A3259="","",IFERROR(INDEX(Offerte!$G$2:$G$200,MATCH($Q3259,Offerte!$L$2:$L$200,0)),"NO"))</f>
        <v/>
      </c>
    </row>
    <row r="3260">
      <c r="A3260" s="10">
        <f>IF(Offerte!$A107="","",Offerte!$A107)</f>
        <v/>
      </c>
      <c r="B3260" s="10">
        <f>IF(Offerte!$A107="","",Offerte!$B107)</f>
        <v/>
      </c>
      <c r="C3260" s="10">
        <f>IF(Offerte!$A107="","",Offerte!$C107)</f>
        <v/>
      </c>
      <c r="D3260" s="10" t="inlineStr">
        <is>
          <t>A.1.1</t>
        </is>
      </c>
      <c r="E3260" s="10" t="inlineStr">
        <is>
          <t>A</t>
        </is>
      </c>
      <c r="F3260" s="10" t="inlineStr">
        <is>
          <t>Q</t>
        </is>
      </c>
      <c r="G3260" s="10" t="inlineStr">
        <is>
          <t>higher</t>
        </is>
      </c>
      <c r="H3260" s="10" t="n">
        <v>3</v>
      </c>
      <c r="I3260" s="10" t="inlineStr">
        <is>
          <t>Tasso aggiuntivo di corse controllate</t>
        </is>
      </c>
      <c r="J3260" s="20" t="n"/>
      <c r="K3260" s="20" t="n"/>
      <c r="L3260" s="20" t="n"/>
      <c r="M3260" s="20" t="n"/>
      <c r="N3260" s="21">
        <f>IF($A3260="","",IFERROR(VALUE($K3260)/VALUE($L3260)*100,IFERROR(VALUE($J3260),0)))</f>
        <v/>
      </c>
      <c r="O3260" s="21">
        <f>IF($A3260="",0,IF(OR($S3260&lt;&gt;1,COUNTA($J3260:$M3260)=0),0,IF(SUMPRODUCT(MAX(($C$5:$C$6173=$C3260)*($D$5:$D$6173=$D3260)*($S$5:$S$6173=1)*IFERROR($N$5:$N$6173*1,0)))&gt;0,ROUND($H3260*($N3260/SUMPRODUCT(MAX(($C$5:$C$6173=$C3260)*($D$5:$D$6173=$D3260)*($S$5:$S$6173=1)*IFERROR($N$5:$N$6173*1,0)))),4),0)))</f>
        <v/>
      </c>
      <c r="P3260" s="10" t="inlineStr">
        <is>
          <t>Corse controllate annue / Corse programmate annue</t>
        </is>
      </c>
      <c r="Q3260" s="21">
        <f>IF($A3260="","",$A3260&amp;"|"&amp;$C3260)</f>
        <v/>
      </c>
      <c r="R3260" s="21">
        <f>IF($A3260="","",$A3260&amp;"|"&amp;$C3260&amp;"|"&amp;$D3260)</f>
        <v/>
      </c>
      <c r="S3260" s="21">
        <f>IF($A3260="","",IFERROR(INDEX(Offerte!$D$2:$D$200,MATCH($Q3260,Offerte!$L$2:$L$200,0)),0))</f>
        <v/>
      </c>
      <c r="T3260" s="21">
        <f>IF($A3260="","",IFERROR(INDEX(Offerte!$G$2:$G$200,MATCH($Q3260,Offerte!$L$2:$L$200,0)),"NO"))</f>
        <v/>
      </c>
    </row>
    <row r="3261">
      <c r="A3261" s="10">
        <f>IF(Offerte!$A107="","",Offerte!$A107)</f>
        <v/>
      </c>
      <c r="B3261" s="10">
        <f>IF(Offerte!$A107="","",Offerte!$B107)</f>
        <v/>
      </c>
      <c r="C3261" s="10">
        <f>IF(Offerte!$A107="","",Offerte!$C107)</f>
        <v/>
      </c>
      <c r="D3261" s="10" t="inlineStr">
        <is>
          <t>A.1.2</t>
        </is>
      </c>
      <c r="E3261" s="10" t="inlineStr">
        <is>
          <t>A</t>
        </is>
      </c>
      <c r="F3261" s="10" t="inlineStr">
        <is>
          <t>Q</t>
        </is>
      </c>
      <c r="G3261" s="10" t="inlineStr">
        <is>
          <t>higher</t>
        </is>
      </c>
      <c r="H3261" s="10" t="n">
        <v>4</v>
      </c>
      <c r="I3261" s="10" t="inlineStr">
        <is>
          <t>Numero aggiuntivo di passeggeri controllati</t>
        </is>
      </c>
      <c r="J3261" s="20" t="n"/>
      <c r="K3261" s="20" t="n"/>
      <c r="L3261" s="20" t="n"/>
      <c r="M3261" s="20" t="n"/>
      <c r="N3261" s="21">
        <f>IF($A3261="","",IFERROR(VALUE($J3261),0))</f>
        <v/>
      </c>
      <c r="O3261" s="21">
        <f>IF($A3261="",0,IF(OR($S3261&lt;&gt;1,COUNTA($J3261:$M3261)=0),0,IF(SUMPRODUCT(MAX(($C$5:$C$6173=$C3261)*($D$5:$D$6173=$D3261)*($S$5:$S$6173=1)*IFERROR($N$5:$N$6173*1,0)))&gt;0,ROUND($H3261*($N3261/SUMPRODUCT(MAX(($C$5:$C$6173=$C3261)*($D$5:$D$6173=$D3261)*($S$5:$S$6173=1)*IFERROR($N$5:$N$6173*1,0)))),4),0)))</f>
        <v/>
      </c>
      <c r="P3261" s="10" t="inlineStr">
        <is>
          <t>passeggeri/anno</t>
        </is>
      </c>
      <c r="Q3261" s="21">
        <f>IF($A3261="","",$A3261&amp;"|"&amp;$C3261)</f>
        <v/>
      </c>
      <c r="R3261" s="21">
        <f>IF($A3261="","",$A3261&amp;"|"&amp;$C3261&amp;"|"&amp;$D3261)</f>
        <v/>
      </c>
      <c r="S3261" s="21">
        <f>IF($A3261="","",IFERROR(INDEX(Offerte!$D$2:$D$200,MATCH($Q3261,Offerte!$L$2:$L$200,0)),0))</f>
        <v/>
      </c>
      <c r="T3261" s="21">
        <f>IF($A3261="","",IFERROR(INDEX(Offerte!$G$2:$G$200,MATCH($Q3261,Offerte!$L$2:$L$200,0)),"NO"))</f>
        <v/>
      </c>
    </row>
    <row r="3262">
      <c r="A3262" s="10">
        <f>IF(Offerte!$A107="","",Offerte!$A107)</f>
        <v/>
      </c>
      <c r="B3262" s="10">
        <f>IF(Offerte!$A107="","",Offerte!$B107)</f>
        <v/>
      </c>
      <c r="C3262" s="10">
        <f>IF(Offerte!$A107="","",Offerte!$C107)</f>
        <v/>
      </c>
      <c r="D3262" s="10" t="inlineStr">
        <is>
          <t>B.1.1</t>
        </is>
      </c>
      <c r="E3262" s="10" t="inlineStr">
        <is>
          <t>B</t>
        </is>
      </c>
      <c r="F3262" s="10" t="inlineStr">
        <is>
          <t>Q</t>
        </is>
      </c>
      <c r="G3262" s="10" t="inlineStr">
        <is>
          <t>higher</t>
        </is>
      </c>
      <c r="H3262" s="10" t="n">
        <v>3</v>
      </c>
      <c r="I3262" s="10" t="inlineStr">
        <is>
          <t>Incremento dei posti offerti nelle fasce di punta</t>
        </is>
      </c>
      <c r="J3262" s="20" t="n"/>
      <c r="K3262" s="20" t="n"/>
      <c r="L3262" s="20" t="n"/>
      <c r="M3262" s="20" t="n"/>
      <c r="N3262" s="21">
        <f>IF($A3262="","",IFERROR(VALUE($J3262),0))</f>
        <v/>
      </c>
      <c r="O3262" s="21">
        <f>IF($A3262="",0,IF(OR($S3262&lt;&gt;1,COUNTA($J3262:$M3262)=0),0,IF(SUMPRODUCT(MAX(($C$5:$C$6173=$C3262)*($D$5:$D$6173=$D3262)*($S$5:$S$6173=1)*IFERROR($N$5:$N$6173*1,0)))&gt;0,ROUND($H3262*($N3262/SUMPRODUCT(MAX(($C$5:$C$6173=$C3262)*($D$5:$D$6173=$D3262)*($S$5:$S$6173=1)*IFERROR($N$5:$N$6173*1,0)))),4),0)))</f>
        <v/>
      </c>
      <c r="P3262" s="10" t="inlineStr">
        <is>
          <t>posti*km</t>
        </is>
      </c>
      <c r="Q3262" s="21">
        <f>IF($A3262="","",$A3262&amp;"|"&amp;$C3262)</f>
        <v/>
      </c>
      <c r="R3262" s="21">
        <f>IF($A3262="","",$A3262&amp;"|"&amp;$C3262&amp;"|"&amp;$D3262)</f>
        <v/>
      </c>
      <c r="S3262" s="21">
        <f>IF($A3262="","",IFERROR(INDEX(Offerte!$D$2:$D$200,MATCH($Q3262,Offerte!$L$2:$L$200,0)),0))</f>
        <v/>
      </c>
      <c r="T3262" s="21">
        <f>IF($A3262="","",IFERROR(INDEX(Offerte!$G$2:$G$200,MATCH($Q3262,Offerte!$L$2:$L$200,0)),"NO"))</f>
        <v/>
      </c>
    </row>
    <row r="3263">
      <c r="A3263" s="10">
        <f>IF(Offerte!$A107="","",Offerte!$A107)</f>
        <v/>
      </c>
      <c r="B3263" s="10">
        <f>IF(Offerte!$A107="","",Offerte!$B107)</f>
        <v/>
      </c>
      <c r="C3263" s="10">
        <f>IF(Offerte!$A107="","",Offerte!$C107)</f>
        <v/>
      </c>
      <c r="D3263" s="10" t="inlineStr">
        <is>
          <t>B.2.1</t>
        </is>
      </c>
      <c r="E3263" s="10" t="inlineStr">
        <is>
          <t>B</t>
        </is>
      </c>
      <c r="F3263" s="10" t="inlineStr">
        <is>
          <t>Q</t>
        </is>
      </c>
      <c r="G3263" s="10" t="inlineStr">
        <is>
          <t>higher</t>
        </is>
      </c>
      <c r="H3263" s="10" t="n">
        <v>4</v>
      </c>
      <c r="I3263" s="10" t="inlineStr">
        <is>
          <t>Corse aggiuntive nell'arco giornaliero base</t>
        </is>
      </c>
      <c r="J3263" s="20" t="n"/>
      <c r="K3263" s="20" t="n"/>
      <c r="L3263" s="20" t="n"/>
      <c r="M3263" s="20" t="n"/>
      <c r="N3263" s="21">
        <f>IF($A3263="","",IFERROR(VALUE($J3263),0))</f>
        <v/>
      </c>
      <c r="O3263" s="21">
        <f>IF($A3263="",0,IF(OR($S3263&lt;&gt;1,COUNTA($J3263:$M3263)=0),0,IF(SUMPRODUCT(MAX(($C$5:$C$6173=$C3263)*($D$5:$D$6173=$D3263)*($S$5:$S$6173=1)*IFERROR($N$5:$N$6173*1,0)))&gt;0,ROUND($H3263*($N3263/SUMPRODUCT(MAX(($C$5:$C$6173=$C3263)*($D$5:$D$6173=$D3263)*($S$5:$S$6173=1)*IFERROR($N$5:$N$6173*1,0)))),4),0)))</f>
        <v/>
      </c>
      <c r="P3263" s="10" t="inlineStr">
        <is>
          <t>corse</t>
        </is>
      </c>
      <c r="Q3263" s="21">
        <f>IF($A3263="","",$A3263&amp;"|"&amp;$C3263)</f>
        <v/>
      </c>
      <c r="R3263" s="21">
        <f>IF($A3263="","",$A3263&amp;"|"&amp;$C3263&amp;"|"&amp;$D3263)</f>
        <v/>
      </c>
      <c r="S3263" s="21">
        <f>IF($A3263="","",IFERROR(INDEX(Offerte!$D$2:$D$200,MATCH($Q3263,Offerte!$L$2:$L$200,0)),0))</f>
        <v/>
      </c>
      <c r="T3263" s="21">
        <f>IF($A3263="","",IFERROR(INDEX(Offerte!$G$2:$G$200,MATCH($Q3263,Offerte!$L$2:$L$200,0)),"NO"))</f>
        <v/>
      </c>
    </row>
    <row r="3264">
      <c r="A3264" s="10">
        <f>IF(Offerte!$A107="","",Offerte!$A107)</f>
        <v/>
      </c>
      <c r="B3264" s="10">
        <f>IF(Offerte!$A107="","",Offerte!$B107)</f>
        <v/>
      </c>
      <c r="C3264" s="10">
        <f>IF(Offerte!$A107="","",Offerte!$C107)</f>
        <v/>
      </c>
      <c r="D3264" s="10" t="inlineStr">
        <is>
          <t>B.3.1</t>
        </is>
      </c>
      <c r="E3264" s="10" t="inlineStr">
        <is>
          <t>B</t>
        </is>
      </c>
      <c r="F3264" s="10" t="inlineStr">
        <is>
          <t>Q</t>
        </is>
      </c>
      <c r="G3264" s="10" t="inlineStr">
        <is>
          <t>higher</t>
        </is>
      </c>
      <c r="H3264" s="10" t="n">
        <v>2</v>
      </c>
      <c r="I3264" s="10" t="inlineStr">
        <is>
          <t>Numero di corse aggiuntive per allungamento dell'arco di servizio giornaliero nelle fasce serali</t>
        </is>
      </c>
      <c r="J3264" s="20" t="n"/>
      <c r="K3264" s="20" t="n"/>
      <c r="L3264" s="20" t="n"/>
      <c r="M3264" s="20" t="n"/>
      <c r="N3264" s="21">
        <f>IF($A3264="","",IFERROR(VALUE($J3264),0))</f>
        <v/>
      </c>
      <c r="O3264" s="21">
        <f>IF($A3264="",0,IF(OR($S3264&lt;&gt;1,COUNTA($J3264:$M3264)=0),0,IF(SUMPRODUCT(MAX(($C$5:$C$6173=$C3264)*($D$5:$D$6173=$D3264)*($S$5:$S$6173=1)*IFERROR($N$5:$N$6173*1,0)))&gt;0,ROUND($H3264*($N3264/SUMPRODUCT(MAX(($C$5:$C$6173=$C3264)*($D$5:$D$6173=$D3264)*($S$5:$S$6173=1)*IFERROR($N$5:$N$6173*1,0)))),4),0)))</f>
        <v/>
      </c>
      <c r="P3264" s="10" t="inlineStr">
        <is>
          <t>corse</t>
        </is>
      </c>
      <c r="Q3264" s="21">
        <f>IF($A3264="","",$A3264&amp;"|"&amp;$C3264)</f>
        <v/>
      </c>
      <c r="R3264" s="21">
        <f>IF($A3264="","",$A3264&amp;"|"&amp;$C3264&amp;"|"&amp;$D3264)</f>
        <v/>
      </c>
      <c r="S3264" s="21">
        <f>IF($A3264="","",IFERROR(INDEX(Offerte!$D$2:$D$200,MATCH($Q3264,Offerte!$L$2:$L$200,0)),0))</f>
        <v/>
      </c>
      <c r="T3264" s="21">
        <f>IF($A3264="","",IFERROR(INDEX(Offerte!$G$2:$G$200,MATCH($Q3264,Offerte!$L$2:$L$200,0)),"NO"))</f>
        <v/>
      </c>
    </row>
    <row r="3265">
      <c r="A3265" s="10">
        <f>IF(Offerte!$A107="","",Offerte!$A107)</f>
        <v/>
      </c>
      <c r="B3265" s="10">
        <f>IF(Offerte!$A107="","",Offerte!$B107)</f>
        <v/>
      </c>
      <c r="C3265" s="10">
        <f>IF(Offerte!$A107="","",Offerte!$C107)</f>
        <v/>
      </c>
      <c r="D3265" s="10" t="inlineStr">
        <is>
          <t>B.4.1</t>
        </is>
      </c>
      <c r="E3265" s="10" t="inlineStr">
        <is>
          <t>B</t>
        </is>
      </c>
      <c r="F3265" s="10" t="inlineStr">
        <is>
          <t>Q</t>
        </is>
      </c>
      <c r="G3265" s="10" t="inlineStr">
        <is>
          <t>higher</t>
        </is>
      </c>
      <c r="H3265" s="10" t="n">
        <v>3</v>
      </c>
      <c r="I3265" s="10" t="inlineStr">
        <is>
          <t>Percorrenze aggiuntive offerte nel Programma d'esercizio delle prime due fasi attuative</t>
        </is>
      </c>
      <c r="J3265" s="20" t="n"/>
      <c r="K3265" s="20" t="n"/>
      <c r="L3265" s="20" t="n"/>
      <c r="M3265" s="20" t="n"/>
      <c r="N3265" s="21">
        <f>IF($A3265="","",IFERROR(VALUE($J3265),0))</f>
        <v/>
      </c>
      <c r="O3265" s="21">
        <f>IF($A3265="",0,IF(OR($S3265&lt;&gt;1,COUNTA($J3265:$M3265)=0),0,IF(SUMPRODUCT(MAX(($C$5:$C$6173=$C3265)*($D$5:$D$6173=$D3265)*($S$5:$S$6173=1)*IFERROR($N$5:$N$6173*1,0)))&gt;0,ROUND($H3265*($N3265/SUMPRODUCT(MAX(($C$5:$C$6173=$C3265)*($D$5:$D$6173=$D3265)*($S$5:$S$6173=1)*IFERROR($N$5:$N$6173*1,0)))),4),0)))</f>
        <v/>
      </c>
      <c r="P3265" s="10" t="inlineStr">
        <is>
          <t>vett*km</t>
        </is>
      </c>
      <c r="Q3265" s="21">
        <f>IF($A3265="","",$A3265&amp;"|"&amp;$C3265)</f>
        <v/>
      </c>
      <c r="R3265" s="21">
        <f>IF($A3265="","",$A3265&amp;"|"&amp;$C3265&amp;"|"&amp;$D3265)</f>
        <v/>
      </c>
      <c r="S3265" s="21">
        <f>IF($A3265="","",IFERROR(INDEX(Offerte!$D$2:$D$200,MATCH($Q3265,Offerte!$L$2:$L$200,0)),0))</f>
        <v/>
      </c>
      <c r="T3265" s="21">
        <f>IF($A3265="","",IFERROR(INDEX(Offerte!$G$2:$G$200,MATCH($Q3265,Offerte!$L$2:$L$200,0)),"NO"))</f>
        <v/>
      </c>
    </row>
    <row r="3266">
      <c r="A3266" s="10">
        <f>IF(Offerte!$A107="","",Offerte!$A107)</f>
        <v/>
      </c>
      <c r="B3266" s="10">
        <f>IF(Offerte!$A107="","",Offerte!$B107)</f>
        <v/>
      </c>
      <c r="C3266" s="10">
        <f>IF(Offerte!$A107="","",Offerte!$C107)</f>
        <v/>
      </c>
      <c r="D3266" s="10" t="inlineStr">
        <is>
          <t>B.5.1</t>
        </is>
      </c>
      <c r="E3266" s="10" t="inlineStr">
        <is>
          <t>B</t>
        </is>
      </c>
      <c r="F3266" s="10" t="inlineStr">
        <is>
          <t>D</t>
        </is>
      </c>
      <c r="G3266" s="10" t="inlineStr">
        <is>
          <t>discretionary</t>
        </is>
      </c>
      <c r="H3266" s="10" t="n">
        <v>2</v>
      </c>
      <c r="I3266" s="10" t="inlineStr">
        <is>
          <t>Efficacia del progetto di servizi complementari DRT</t>
        </is>
      </c>
      <c r="J3266" s="20" t="n"/>
      <c r="K3266" s="20" t="n"/>
      <c r="L3266" s="20" t="n"/>
      <c r="M3266" s="20" t="n"/>
      <c r="N3266" s="21">
        <f>IF($A3266="","",MAX(0,MIN(1,IFERROR(VALUE($M3266),0))))</f>
        <v/>
      </c>
      <c r="O3266" s="21">
        <f>IF($A3266="",0,IF(OR($S3266&lt;&gt;1,COUNTA($J3266:$M3266)=0),0,IF(SUMPRODUCT(MAX(($C$5:$C$6173=$C3266)*($D$5:$D$6173=$D3266)*($S$5:$S$6173=1)*IFERROR($N$5:$N$6173*1,0)))&gt;0,ROUND($H3266*($N3266/SUMPRODUCT(MAX(($C$5:$C$6173=$C3266)*($D$5:$D$6173=$D3266)*($S$5:$S$6173=1)*IFERROR($N$5:$N$6173*1,0)))),4),0)))</f>
        <v/>
      </c>
      <c r="P3266" s="10" t="inlineStr">
        <is>
          <t>coeff.</t>
        </is>
      </c>
      <c r="Q3266" s="21">
        <f>IF($A3266="","",$A3266&amp;"|"&amp;$C3266)</f>
        <v/>
      </c>
      <c r="R3266" s="21">
        <f>IF($A3266="","",$A3266&amp;"|"&amp;$C3266&amp;"|"&amp;$D3266)</f>
        <v/>
      </c>
      <c r="S3266" s="21">
        <f>IF($A3266="","",IFERROR(INDEX(Offerte!$D$2:$D$200,MATCH($Q3266,Offerte!$L$2:$L$200,0)),0))</f>
        <v/>
      </c>
      <c r="T3266" s="21">
        <f>IF($A3266="","",IFERROR(INDEX(Offerte!$G$2:$G$200,MATCH($Q3266,Offerte!$L$2:$L$200,0)),"NO"))</f>
        <v/>
      </c>
    </row>
    <row r="3267">
      <c r="A3267" s="10">
        <f>IF(Offerte!$A107="","",Offerte!$A107)</f>
        <v/>
      </c>
      <c r="B3267" s="10">
        <f>IF(Offerte!$A107="","",Offerte!$B107)</f>
        <v/>
      </c>
      <c r="C3267" s="10">
        <f>IF(Offerte!$A107="","",Offerte!$C107)</f>
        <v/>
      </c>
      <c r="D3267" s="10" t="inlineStr">
        <is>
          <t>C.1.1</t>
        </is>
      </c>
      <c r="E3267" s="10" t="inlineStr">
        <is>
          <t>C</t>
        </is>
      </c>
      <c r="F3267" s="10" t="inlineStr">
        <is>
          <t>Q</t>
        </is>
      </c>
      <c r="G3267" s="10" t="inlineStr">
        <is>
          <t>higher</t>
        </is>
      </c>
      <c r="H3267" s="10" t="n">
        <v>2</v>
      </c>
      <c r="I3267" s="10" t="inlineStr">
        <is>
          <t>Tasso di copertura del servizio con telecamere BSD</t>
        </is>
      </c>
      <c r="J3267" s="20" t="n"/>
      <c r="K3267" s="20" t="n"/>
      <c r="L3267" s="20" t="n"/>
      <c r="M3267" s="20" t="n"/>
      <c r="N3267" s="21">
        <f>IF($A3267="","",IFERROR(VALUE($K3267)/VALUE($L3267),IFERROR(VALUE($J3267),0)))</f>
        <v/>
      </c>
      <c r="O3267" s="21">
        <f>IF($A3267="",0,IF(OR($S3267&lt;&gt;1,COUNTA($J3267:$M3267)=0),0,IF(SUMPRODUCT(MAX(($C$5:$C$6173=$C3267)*($D$5:$D$6173=$D3267)*($S$5:$S$6173=1)*IFERROR($N$5:$N$6173*1,0)))&gt;0,ROUND($H3267*($N3267/SUMPRODUCT(MAX(($C$5:$C$6173=$C3267)*($D$5:$D$6173=$D3267)*($S$5:$S$6173=1)*IFERROR($N$5:$N$6173*1,0)))),4),0)))</f>
        <v/>
      </c>
      <c r="P3267" s="10" t="inlineStr">
        <is>
          <t>Autobus attrezzati con telecamere BSD / Autobus totali in offerta, incluse scorte</t>
        </is>
      </c>
      <c r="Q3267" s="21">
        <f>IF($A3267="","",$A3267&amp;"|"&amp;$C3267)</f>
        <v/>
      </c>
      <c r="R3267" s="21">
        <f>IF($A3267="","",$A3267&amp;"|"&amp;$C3267&amp;"|"&amp;$D3267)</f>
        <v/>
      </c>
      <c r="S3267" s="21">
        <f>IF($A3267="","",IFERROR(INDEX(Offerte!$D$2:$D$200,MATCH($Q3267,Offerte!$L$2:$L$200,0)),0))</f>
        <v/>
      </c>
      <c r="T3267" s="21">
        <f>IF($A3267="","",IFERROR(INDEX(Offerte!$G$2:$G$200,MATCH($Q3267,Offerte!$L$2:$L$200,0)),"NO"))</f>
        <v/>
      </c>
    </row>
    <row r="3268">
      <c r="A3268" s="10">
        <f>IF(Offerte!$A107="","",Offerte!$A107)</f>
        <v/>
      </c>
      <c r="B3268" s="10">
        <f>IF(Offerte!$A107="","",Offerte!$B107)</f>
        <v/>
      </c>
      <c r="C3268" s="10">
        <f>IF(Offerte!$A107="","",Offerte!$C107)</f>
        <v/>
      </c>
      <c r="D3268" s="10" t="inlineStr">
        <is>
          <t>C.1.2</t>
        </is>
      </c>
      <c r="E3268" s="10" t="inlineStr">
        <is>
          <t>C</t>
        </is>
      </c>
      <c r="F3268" s="10" t="inlineStr">
        <is>
          <t>Q</t>
        </is>
      </c>
      <c r="G3268" s="10" t="inlineStr">
        <is>
          <t>higher</t>
        </is>
      </c>
      <c r="H3268" s="10" t="n">
        <v>2</v>
      </c>
      <c r="I3268" s="10" t="inlineStr">
        <is>
          <t>Tasso di copertura del servizio con telecamere ADAS</t>
        </is>
      </c>
      <c r="J3268" s="20" t="n"/>
      <c r="K3268" s="20" t="n"/>
      <c r="L3268" s="20" t="n"/>
      <c r="M3268" s="20" t="n"/>
      <c r="N3268" s="21">
        <f>IF($A3268="","",IFERROR(VALUE($K3268)/VALUE($L3268),IFERROR(VALUE($J3268),0)))</f>
        <v/>
      </c>
      <c r="O3268" s="21">
        <f>IF($A3268="",0,IF(OR($S3268&lt;&gt;1,COUNTA($J3268:$M3268)=0),0,IF(SUMPRODUCT(MAX(($C$5:$C$6173=$C3268)*($D$5:$D$6173=$D3268)*($S$5:$S$6173=1)*IFERROR($N$5:$N$6173*1,0)))&gt;0,ROUND($H3268*($N3268/SUMPRODUCT(MAX(($C$5:$C$6173=$C3268)*($D$5:$D$6173=$D3268)*($S$5:$S$6173=1)*IFERROR($N$5:$N$6173*1,0)))),4),0)))</f>
        <v/>
      </c>
      <c r="P3268" s="10" t="inlineStr">
        <is>
          <t>Autobus attrezzati con telecamere ADAS / Autobus totali in offerta, incluse scorte</t>
        </is>
      </c>
      <c r="Q3268" s="21">
        <f>IF($A3268="","",$A3268&amp;"|"&amp;$C3268)</f>
        <v/>
      </c>
      <c r="R3268" s="21">
        <f>IF($A3268="","",$A3268&amp;"|"&amp;$C3268&amp;"|"&amp;$D3268)</f>
        <v/>
      </c>
      <c r="S3268" s="21">
        <f>IF($A3268="","",IFERROR(INDEX(Offerte!$D$2:$D$200,MATCH($Q3268,Offerte!$L$2:$L$200,0)),0))</f>
        <v/>
      </c>
      <c r="T3268" s="21">
        <f>IF($A3268="","",IFERROR(INDEX(Offerte!$G$2:$G$200,MATCH($Q3268,Offerte!$L$2:$L$200,0)),"NO"))</f>
        <v/>
      </c>
    </row>
    <row r="3269">
      <c r="A3269" s="10">
        <f>IF(Offerte!$A107="","",Offerte!$A107)</f>
        <v/>
      </c>
      <c r="B3269" s="10">
        <f>IF(Offerte!$A107="","",Offerte!$B107)</f>
        <v/>
      </c>
      <c r="C3269" s="10">
        <f>IF(Offerte!$A107="","",Offerte!$C107)</f>
        <v/>
      </c>
      <c r="D3269" s="10" t="inlineStr">
        <is>
          <t>C.2.1</t>
        </is>
      </c>
      <c r="E3269" s="10" t="inlineStr">
        <is>
          <t>C</t>
        </is>
      </c>
      <c r="F3269" s="10" t="inlineStr">
        <is>
          <t>Q</t>
        </is>
      </c>
      <c r="G3269" s="10" t="inlineStr">
        <is>
          <t>higher</t>
        </is>
      </c>
      <c r="H3269" s="10" t="n">
        <v>3</v>
      </c>
      <c r="I3269" s="10" t="inlineStr">
        <is>
          <t>Tasso di copertura del servizio con telecamere di bordo di videosorveglianza</t>
        </is>
      </c>
      <c r="J3269" s="20" t="n"/>
      <c r="K3269" s="20" t="n"/>
      <c r="L3269" s="20" t="n"/>
      <c r="M3269" s="20" t="n"/>
      <c r="N3269" s="21">
        <f>IF($A3269="","",IFERROR(VALUE($K3269)/VALUE($L3269),IFERROR(VALUE($J3269),0)))</f>
        <v/>
      </c>
      <c r="O3269" s="21">
        <f>IF($A3269="",0,IF(OR($S3269&lt;&gt;1,COUNTA($J3269:$M3269)=0),0,IF(SUMPRODUCT(MAX(($C$5:$C$6173=$C3269)*($D$5:$D$6173=$D3269)*($S$5:$S$6173=1)*IFERROR($N$5:$N$6173*1,0)))&gt;0,ROUND($H3269*($N3269/SUMPRODUCT(MAX(($C$5:$C$6173=$C3269)*($D$5:$D$6173=$D3269)*($S$5:$S$6173=1)*IFERROR($N$5:$N$6173*1,0)))),4),0)))</f>
        <v/>
      </c>
      <c r="P3269" s="10" t="inlineStr">
        <is>
          <t>Autobus attrezzati con videosorveglianza / Autobus totali in offerta, incluse scorte</t>
        </is>
      </c>
      <c r="Q3269" s="21">
        <f>IF($A3269="","",$A3269&amp;"|"&amp;$C3269)</f>
        <v/>
      </c>
      <c r="R3269" s="21">
        <f>IF($A3269="","",$A3269&amp;"|"&amp;$C3269&amp;"|"&amp;$D3269)</f>
        <v/>
      </c>
      <c r="S3269" s="21">
        <f>IF($A3269="","",IFERROR(INDEX(Offerte!$D$2:$D$200,MATCH($Q3269,Offerte!$L$2:$L$200,0)),0))</f>
        <v/>
      </c>
      <c r="T3269" s="21">
        <f>IF($A3269="","",IFERROR(INDEX(Offerte!$G$2:$G$200,MATCH($Q3269,Offerte!$L$2:$L$200,0)),"NO"))</f>
        <v/>
      </c>
    </row>
    <row r="3270">
      <c r="A3270" s="10">
        <f>IF(Offerte!$A107="","",Offerte!$A107)</f>
        <v/>
      </c>
      <c r="B3270" s="10">
        <f>IF(Offerte!$A107="","",Offerte!$B107)</f>
        <v/>
      </c>
      <c r="C3270" s="10">
        <f>IF(Offerte!$A107="","",Offerte!$C107)</f>
        <v/>
      </c>
      <c r="D3270" s="10" t="inlineStr">
        <is>
          <t>C.2.2</t>
        </is>
      </c>
      <c r="E3270" s="10" t="inlineStr">
        <is>
          <t>C</t>
        </is>
      </c>
      <c r="F3270" s="10" t="inlineStr">
        <is>
          <t>T</t>
        </is>
      </c>
      <c r="G3270" s="10" t="inlineStr">
        <is>
          <t>tabular</t>
        </is>
      </c>
      <c r="H3270" s="10" t="n">
        <v>1</v>
      </c>
      <c r="I3270" s="10" t="inlineStr">
        <is>
          <t>Software video/audio analisi per situazioni di pericolo</t>
        </is>
      </c>
      <c r="J3270" s="20" t="n"/>
      <c r="K3270" s="20" t="n"/>
      <c r="L3270" s="20" t="n"/>
      <c r="M3270" s="20" t="n"/>
      <c r="N3270" s="21">
        <f>IF($A3270="","",IF(IFERROR(VALUE($M3270),0)=1,1,0))</f>
        <v/>
      </c>
      <c r="O3270" s="21">
        <f>IF($A3270="",0,IF(OR($S3270&lt;&gt;1,COUNTA($J3270:$M3270)=0),0,IF($N3270=1,$H3270,0)))</f>
        <v/>
      </c>
      <c r="P3270" s="10" t="inlineStr">
        <is>
          <t>sì/no</t>
        </is>
      </c>
      <c r="Q3270" s="21">
        <f>IF($A3270="","",$A3270&amp;"|"&amp;$C3270)</f>
        <v/>
      </c>
      <c r="R3270" s="21">
        <f>IF($A3270="","",$A3270&amp;"|"&amp;$C3270&amp;"|"&amp;$D3270)</f>
        <v/>
      </c>
      <c r="S3270" s="21">
        <f>IF($A3270="","",IFERROR(INDEX(Offerte!$D$2:$D$200,MATCH($Q3270,Offerte!$L$2:$L$200,0)),0))</f>
        <v/>
      </c>
      <c r="T3270" s="21">
        <f>IF($A3270="","",IFERROR(INDEX(Offerte!$G$2:$G$200,MATCH($Q3270,Offerte!$L$2:$L$200,0)),"NO"))</f>
        <v/>
      </c>
    </row>
    <row r="3271">
      <c r="A3271" s="10">
        <f>IF(Offerte!$A107="","",Offerte!$A107)</f>
        <v/>
      </c>
      <c r="B3271" s="10">
        <f>IF(Offerte!$A107="","",Offerte!$B107)</f>
        <v/>
      </c>
      <c r="C3271" s="10">
        <f>IF(Offerte!$A107="","",Offerte!$C107)</f>
        <v/>
      </c>
      <c r="D3271" s="10" t="inlineStr">
        <is>
          <t>C.2.3</t>
        </is>
      </c>
      <c r="E3271" s="10" t="inlineStr">
        <is>
          <t>C</t>
        </is>
      </c>
      <c r="F3271" s="10" t="inlineStr">
        <is>
          <t>T</t>
        </is>
      </c>
      <c r="G3271" s="10" t="inlineStr">
        <is>
          <t>tabular</t>
        </is>
      </c>
      <c r="H3271" s="10" t="n">
        <v>1</v>
      </c>
      <c r="I3271" s="10" t="inlineStr">
        <is>
          <t>Collegamento con centrale qualificata di pronto intervento</t>
        </is>
      </c>
      <c r="J3271" s="20" t="n"/>
      <c r="K3271" s="20" t="n"/>
      <c r="L3271" s="20" t="n"/>
      <c r="M3271" s="20" t="n"/>
      <c r="N3271" s="21">
        <f>IF($A3271="","",IF(IFERROR(VALUE($M3271),0)=1,1,0))</f>
        <v/>
      </c>
      <c r="O3271" s="21">
        <f>IF($A3271="",0,IF(OR($S3271&lt;&gt;1,COUNTA($J3271:$M3271)=0),0,IF($N3271=1,$H3271,0)))</f>
        <v/>
      </c>
      <c r="P3271" s="10" t="inlineStr">
        <is>
          <t>sì/no</t>
        </is>
      </c>
      <c r="Q3271" s="21">
        <f>IF($A3271="","",$A3271&amp;"|"&amp;$C3271)</f>
        <v/>
      </c>
      <c r="R3271" s="21">
        <f>IF($A3271="","",$A3271&amp;"|"&amp;$C3271&amp;"|"&amp;$D3271)</f>
        <v/>
      </c>
      <c r="S3271" s="21">
        <f>IF($A3271="","",IFERROR(INDEX(Offerte!$D$2:$D$200,MATCH($Q3271,Offerte!$L$2:$L$200,0)),0))</f>
        <v/>
      </c>
      <c r="T3271" s="21">
        <f>IF($A3271="","",IFERROR(INDEX(Offerte!$G$2:$G$200,MATCH($Q3271,Offerte!$L$2:$L$200,0)),"NO"))</f>
        <v/>
      </c>
    </row>
    <row r="3272">
      <c r="A3272" s="10">
        <f>IF(Offerte!$A107="","",Offerte!$A107)</f>
        <v/>
      </c>
      <c r="B3272" s="10">
        <f>IF(Offerte!$A107="","",Offerte!$B107)</f>
        <v/>
      </c>
      <c r="C3272" s="10">
        <f>IF(Offerte!$A107="","",Offerte!$C107)</f>
        <v/>
      </c>
      <c r="D3272" s="10" t="inlineStr">
        <is>
          <t>C.2.4</t>
        </is>
      </c>
      <c r="E3272" s="10" t="inlineStr">
        <is>
          <t>C</t>
        </is>
      </c>
      <c r="F3272" s="10" t="inlineStr">
        <is>
          <t>Q</t>
        </is>
      </c>
      <c r="G3272" s="10" t="inlineStr">
        <is>
          <t>higher</t>
        </is>
      </c>
      <c r="H3272" s="10" t="n">
        <v>1</v>
      </c>
      <c r="I3272" s="10" t="inlineStr">
        <is>
          <t>Tasso di copertura del servizio con dispositivi per la chiamata di emergenza del conducente</t>
        </is>
      </c>
      <c r="J3272" s="20" t="n"/>
      <c r="K3272" s="20" t="n"/>
      <c r="L3272" s="20" t="n"/>
      <c r="M3272" s="20" t="n"/>
      <c r="N3272" s="21">
        <f>IF($A3272="","",IFERROR(VALUE($K3272)/VALUE($L3272),IFERROR(VALUE($J3272),0)))</f>
        <v/>
      </c>
      <c r="O3272" s="21">
        <f>IF($A3272="",0,IF(OR($S3272&lt;&gt;1,COUNTA($J3272:$M3272)=0),0,IF(SUMPRODUCT(MAX(($C$5:$C$6173=$C3272)*($D$5:$D$6173=$D3272)*($S$5:$S$6173=1)*IFERROR($N$5:$N$6173*1,0)))&gt;0,ROUND($H3272*($N3272/SUMPRODUCT(MAX(($C$5:$C$6173=$C3272)*($D$5:$D$6173=$D3272)*($S$5:$S$6173=1)*IFERROR($N$5:$N$6173*1,0)))),4),0)))</f>
        <v/>
      </c>
      <c r="P3272" s="10" t="inlineStr">
        <is>
          <t>Autobus attrezzati con chiamata di emergenza / Autobus totali in offerta, incluse scorte</t>
        </is>
      </c>
      <c r="Q3272" s="21">
        <f>IF($A3272="","",$A3272&amp;"|"&amp;$C3272)</f>
        <v/>
      </c>
      <c r="R3272" s="21">
        <f>IF($A3272="","",$A3272&amp;"|"&amp;$C3272&amp;"|"&amp;$D3272)</f>
        <v/>
      </c>
      <c r="S3272" s="21">
        <f>IF($A3272="","",IFERROR(INDEX(Offerte!$D$2:$D$200,MATCH($Q3272,Offerte!$L$2:$L$200,0)),0))</f>
        <v/>
      </c>
      <c r="T3272" s="21">
        <f>IF($A3272="","",IFERROR(INDEX(Offerte!$G$2:$G$200,MATCH($Q3272,Offerte!$L$2:$L$200,0)),"NO"))</f>
        <v/>
      </c>
    </row>
    <row r="3273">
      <c r="A3273" s="10">
        <f>IF(Offerte!$A107="","",Offerte!$A107)</f>
        <v/>
      </c>
      <c r="B3273" s="10">
        <f>IF(Offerte!$A107="","",Offerte!$B107)</f>
        <v/>
      </c>
      <c r="C3273" s="10">
        <f>IF(Offerte!$A107="","",Offerte!$C107)</f>
        <v/>
      </c>
      <c r="D3273" s="10" t="inlineStr">
        <is>
          <t>C.3.1</t>
        </is>
      </c>
      <c r="E3273" s="10" t="inlineStr">
        <is>
          <t>C</t>
        </is>
      </c>
      <c r="F3273" s="10" t="inlineStr">
        <is>
          <t>Q</t>
        </is>
      </c>
      <c r="G3273" s="10" t="inlineStr">
        <is>
          <t>higher</t>
        </is>
      </c>
      <c r="H3273" s="10" t="n">
        <v>2</v>
      </c>
      <c r="I3273" s="10" t="inlineStr">
        <is>
          <t>Tasso di copertura del servizio con dispositivi di informazione dinamica a bordo mezzo</t>
        </is>
      </c>
      <c r="J3273" s="20" t="n"/>
      <c r="K3273" s="20" t="n"/>
      <c r="L3273" s="20" t="n"/>
      <c r="M3273" s="20" t="n"/>
      <c r="N3273" s="21">
        <f>IF($A3273="","",IFERROR(VALUE($K3273)/VALUE($L3273),IFERROR(VALUE($J3273),0)))</f>
        <v/>
      </c>
      <c r="O3273" s="21">
        <f>IF($A3273="",0,IF(OR($S3273&lt;&gt;1,COUNTA($J3273:$M3273)=0),0,IF(SUMPRODUCT(MAX(($C$5:$C$6173=$C3273)*($D$5:$D$6173=$D3273)*($S$5:$S$6173=1)*IFERROR($N$5:$N$6173*1,0)))&gt;0,ROUND($H3273*($N3273/SUMPRODUCT(MAX(($C$5:$C$6173=$C3273)*($D$5:$D$6173=$D3273)*($S$5:$S$6173=1)*IFERROR($N$5:$N$6173*1,0)))),4),0)))</f>
        <v/>
      </c>
      <c r="P3273" s="10" t="inlineStr">
        <is>
          <t>Autobus con monitor e indicatori vocali / Autobus totali in offerta, incluse scorte</t>
        </is>
      </c>
      <c r="Q3273" s="21">
        <f>IF($A3273="","",$A3273&amp;"|"&amp;$C3273)</f>
        <v/>
      </c>
      <c r="R3273" s="21">
        <f>IF($A3273="","",$A3273&amp;"|"&amp;$C3273&amp;"|"&amp;$D3273)</f>
        <v/>
      </c>
      <c r="S3273" s="21">
        <f>IF($A3273="","",IFERROR(INDEX(Offerte!$D$2:$D$200,MATCH($Q3273,Offerte!$L$2:$L$200,0)),0))</f>
        <v/>
      </c>
      <c r="T3273" s="21">
        <f>IF($A3273="","",IFERROR(INDEX(Offerte!$G$2:$G$200,MATCH($Q3273,Offerte!$L$2:$L$200,0)),"NO"))</f>
        <v/>
      </c>
    </row>
    <row r="3274">
      <c r="A3274" s="10">
        <f>IF(Offerte!$A107="","",Offerte!$A107)</f>
        <v/>
      </c>
      <c r="B3274" s="10">
        <f>IF(Offerte!$A107="","",Offerte!$B107)</f>
        <v/>
      </c>
      <c r="C3274" s="10">
        <f>IF(Offerte!$A107="","",Offerte!$C107)</f>
        <v/>
      </c>
      <c r="D3274" s="10" t="inlineStr">
        <is>
          <t>C.3.2</t>
        </is>
      </c>
      <c r="E3274" s="10" t="inlineStr">
        <is>
          <t>C</t>
        </is>
      </c>
      <c r="F3274" s="10" t="inlineStr">
        <is>
          <t>T</t>
        </is>
      </c>
      <c r="G3274" s="10" t="inlineStr">
        <is>
          <t>tabular</t>
        </is>
      </c>
      <c r="H3274" s="10" t="n">
        <v>2</v>
      </c>
      <c r="I3274" s="10" t="inlineStr">
        <is>
          <t>Informazioni a bordo su coincidenze ai nodi</t>
        </is>
      </c>
      <c r="J3274" s="20" t="n"/>
      <c r="K3274" s="20" t="n"/>
      <c r="L3274" s="20" t="n"/>
      <c r="M3274" s="20" t="n"/>
      <c r="N3274" s="21">
        <f>IF($A3274="","",IF(IFERROR(VALUE($M3274),0)=1,1,0))</f>
        <v/>
      </c>
      <c r="O3274" s="21">
        <f>IF($A3274="",0,IF(OR($S3274&lt;&gt;1,COUNTA($J3274:$M3274)=0),0,IF(AND($N3274=1,IFERROR(SUMIFS($N$5:$N$6173,$Q$5:$Q$6173,$Q3274,$D$5:$D$6173,"C.3.1"),0)&gt;=0.5),$H3274,0)))</f>
        <v/>
      </c>
      <c r="P3274" s="10" t="inlineStr">
        <is>
          <t>Dipende da C.3.1 &gt;= 0.5</t>
        </is>
      </c>
      <c r="Q3274" s="21">
        <f>IF($A3274="","",$A3274&amp;"|"&amp;$C3274)</f>
        <v/>
      </c>
      <c r="R3274" s="21">
        <f>IF($A3274="","",$A3274&amp;"|"&amp;$C3274&amp;"|"&amp;$D3274)</f>
        <v/>
      </c>
      <c r="S3274" s="21">
        <f>IF($A3274="","",IFERROR(INDEX(Offerte!$D$2:$D$200,MATCH($Q3274,Offerte!$L$2:$L$200,0)),0))</f>
        <v/>
      </c>
      <c r="T3274" s="21">
        <f>IF($A3274="","",IFERROR(INDEX(Offerte!$G$2:$G$200,MATCH($Q3274,Offerte!$L$2:$L$200,0)),"NO"))</f>
        <v/>
      </c>
    </row>
    <row r="3275">
      <c r="A3275" s="10">
        <f>IF(Offerte!$A107="","",Offerte!$A107)</f>
        <v/>
      </c>
      <c r="B3275" s="10">
        <f>IF(Offerte!$A107="","",Offerte!$B107)</f>
        <v/>
      </c>
      <c r="C3275" s="10">
        <f>IF(Offerte!$A107="","",Offerte!$C107)</f>
        <v/>
      </c>
      <c r="D3275" s="10" t="inlineStr">
        <is>
          <t>D.1.1</t>
        </is>
      </c>
      <c r="E3275" s="10" t="inlineStr">
        <is>
          <t>D</t>
        </is>
      </c>
      <c r="F3275" s="10" t="inlineStr">
        <is>
          <t>Q</t>
        </is>
      </c>
      <c r="G3275" s="10" t="inlineStr">
        <is>
          <t>higher</t>
        </is>
      </c>
      <c r="H3275" s="10" t="n">
        <v>3</v>
      </c>
      <c r="I3275" s="10" t="inlineStr">
        <is>
          <t>Installazione di pensiline</t>
        </is>
      </c>
      <c r="J3275" s="20" t="n"/>
      <c r="K3275" s="20" t="n"/>
      <c r="L3275" s="20" t="n"/>
      <c r="M3275" s="20" t="n"/>
      <c r="N3275" s="21">
        <f>IF($A3275="","",IFERROR(VALUE($J3275),0))</f>
        <v/>
      </c>
      <c r="O3275" s="21">
        <f>IF($A3275="",0,IF(OR($S3275&lt;&gt;1,COUNTA($J3275:$M3275)=0),0,IF(SUMPRODUCT(MAX(($C$5:$C$6173=$C3275)*($D$5:$D$6173=$D3275)*($S$5:$S$6173=1)*IFERROR($N$5:$N$6173*1,0)))&gt;0,ROUND($H3275*($N3275/SUMPRODUCT(MAX(($C$5:$C$6173=$C3275)*($D$5:$D$6173=$D3275)*($S$5:$S$6173=1)*IFERROR($N$5:$N$6173*1,0)))),4),0)))</f>
        <v/>
      </c>
      <c r="P3275" s="10" t="inlineStr">
        <is>
          <t>fermate</t>
        </is>
      </c>
      <c r="Q3275" s="21">
        <f>IF($A3275="","",$A3275&amp;"|"&amp;$C3275)</f>
        <v/>
      </c>
      <c r="R3275" s="21">
        <f>IF($A3275="","",$A3275&amp;"|"&amp;$C3275&amp;"|"&amp;$D3275)</f>
        <v/>
      </c>
      <c r="S3275" s="21">
        <f>IF($A3275="","",IFERROR(INDEX(Offerte!$D$2:$D$200,MATCH($Q3275,Offerte!$L$2:$L$200,0)),0))</f>
        <v/>
      </c>
      <c r="T3275" s="21">
        <f>IF($A3275="","",IFERROR(INDEX(Offerte!$G$2:$G$200,MATCH($Q3275,Offerte!$L$2:$L$200,0)),"NO"))</f>
        <v/>
      </c>
    </row>
    <row r="3276">
      <c r="A3276" s="10">
        <f>IF(Offerte!$A107="","",Offerte!$A107)</f>
        <v/>
      </c>
      <c r="B3276" s="10">
        <f>IF(Offerte!$A107="","",Offerte!$B107)</f>
        <v/>
      </c>
      <c r="C3276" s="10">
        <f>IF(Offerte!$A107="","",Offerte!$C107)</f>
        <v/>
      </c>
      <c r="D3276" s="10" t="inlineStr">
        <is>
          <t>D.1.2</t>
        </is>
      </c>
      <c r="E3276" s="10" t="inlineStr">
        <is>
          <t>D</t>
        </is>
      </c>
      <c r="F3276" s="10" t="inlineStr">
        <is>
          <t>Q</t>
        </is>
      </c>
      <c r="G3276" s="10" t="inlineStr">
        <is>
          <t>higher</t>
        </is>
      </c>
      <c r="H3276" s="10" t="n">
        <v>3</v>
      </c>
      <c r="I3276" s="10" t="inlineStr">
        <is>
          <t>Installazione di paline di fermata conformi alla DGR 581/2023</t>
        </is>
      </c>
      <c r="J3276" s="20" t="n"/>
      <c r="K3276" s="20" t="n"/>
      <c r="L3276" s="20" t="n"/>
      <c r="M3276" s="20" t="n"/>
      <c r="N3276" s="21">
        <f>IF($A3276="","",IFERROR(VALUE($J3276),0))</f>
        <v/>
      </c>
      <c r="O3276" s="21">
        <f>IF($A3276="",0,IF(OR($S3276&lt;&gt;1,COUNTA($J3276:$M3276)=0),0,IF(SUMPRODUCT(MAX(($C$5:$C$6173=$C3276)*($D$5:$D$6173=$D3276)*($S$5:$S$6173=1)*IFERROR($N$5:$N$6173*1,0)))&gt;0,ROUND($H3276*($N3276/SUMPRODUCT(MAX(($C$5:$C$6173=$C3276)*($D$5:$D$6173=$D3276)*($S$5:$S$6173=1)*IFERROR($N$5:$N$6173*1,0)))),4),0)))</f>
        <v/>
      </c>
      <c r="P3276" s="10" t="inlineStr">
        <is>
          <t>fermate</t>
        </is>
      </c>
      <c r="Q3276" s="21">
        <f>IF($A3276="","",$A3276&amp;"|"&amp;$C3276)</f>
        <v/>
      </c>
      <c r="R3276" s="21">
        <f>IF($A3276="","",$A3276&amp;"|"&amp;$C3276&amp;"|"&amp;$D3276)</f>
        <v/>
      </c>
      <c r="S3276" s="21">
        <f>IF($A3276="","",IFERROR(INDEX(Offerte!$D$2:$D$200,MATCH($Q3276,Offerte!$L$2:$L$200,0)),0))</f>
        <v/>
      </c>
      <c r="T3276" s="21">
        <f>IF($A3276="","",IFERROR(INDEX(Offerte!$G$2:$G$200,MATCH($Q3276,Offerte!$L$2:$L$200,0)),"NO"))</f>
        <v/>
      </c>
    </row>
    <row r="3277">
      <c r="A3277" s="10">
        <f>IF(Offerte!$A107="","",Offerte!$A107)</f>
        <v/>
      </c>
      <c r="B3277" s="10">
        <f>IF(Offerte!$A107="","",Offerte!$B107)</f>
        <v/>
      </c>
      <c r="C3277" s="10">
        <f>IF(Offerte!$A107="","",Offerte!$C107)</f>
        <v/>
      </c>
      <c r="D3277" s="10" t="inlineStr">
        <is>
          <t>D.1.3</t>
        </is>
      </c>
      <c r="E3277" s="10" t="inlineStr">
        <is>
          <t>D</t>
        </is>
      </c>
      <c r="F3277" s="10" t="inlineStr">
        <is>
          <t>Q</t>
        </is>
      </c>
      <c r="G3277" s="10" t="inlineStr">
        <is>
          <t>higher</t>
        </is>
      </c>
      <c r="H3277" s="10" t="n">
        <v>2</v>
      </c>
      <c r="I3277" s="10" t="inlineStr">
        <is>
          <t>Display informativi connessi alle fermate</t>
        </is>
      </c>
      <c r="J3277" s="20" t="n"/>
      <c r="K3277" s="20" t="n"/>
      <c r="L3277" s="20" t="n"/>
      <c r="M3277" s="20" t="n"/>
      <c r="N3277" s="21">
        <f>IF($A3277="","",IFERROR(VALUE($J3277),0))</f>
        <v/>
      </c>
      <c r="O3277" s="21">
        <f>IF($A3277="",0,IF(OR($S3277&lt;&gt;1,COUNTA($J3277:$M3277)=0),0,IF(SUMPRODUCT(MAX(($C$5:$C$6173=$C3277)*($D$5:$D$6173=$D3277)*($S$5:$S$6173=1)*IFERROR($N$5:$N$6173*1,0)))&gt;0,ROUND($H3277*($N3277/SUMPRODUCT(MAX(($C$5:$C$6173=$C3277)*($D$5:$D$6173=$D3277)*($S$5:$S$6173=1)*IFERROR($N$5:$N$6173*1,0)))),4),0)))</f>
        <v/>
      </c>
      <c r="P3277" s="10" t="inlineStr">
        <is>
          <t>fermate</t>
        </is>
      </c>
      <c r="Q3277" s="21">
        <f>IF($A3277="","",$A3277&amp;"|"&amp;$C3277)</f>
        <v/>
      </c>
      <c r="R3277" s="21">
        <f>IF($A3277="","",$A3277&amp;"|"&amp;$C3277&amp;"|"&amp;$D3277)</f>
        <v/>
      </c>
      <c r="S3277" s="21">
        <f>IF($A3277="","",IFERROR(INDEX(Offerte!$D$2:$D$200,MATCH($Q3277,Offerte!$L$2:$L$200,0)),0))</f>
        <v/>
      </c>
      <c r="T3277" s="21">
        <f>IF($A3277="","",IFERROR(INDEX(Offerte!$G$2:$G$200,MATCH($Q3277,Offerte!$L$2:$L$200,0)),"NO"))</f>
        <v/>
      </c>
    </row>
    <row r="3278">
      <c r="A3278" s="10">
        <f>IF(Offerte!$A107="","",Offerte!$A107)</f>
        <v/>
      </c>
      <c r="B3278" s="10">
        <f>IF(Offerte!$A107="","",Offerte!$B107)</f>
        <v/>
      </c>
      <c r="C3278" s="10">
        <f>IF(Offerte!$A107="","",Offerte!$C107)</f>
        <v/>
      </c>
      <c r="D3278" s="10" t="inlineStr">
        <is>
          <t>D.2.1</t>
        </is>
      </c>
      <c r="E3278" s="10" t="inlineStr">
        <is>
          <t>D</t>
        </is>
      </c>
      <c r="F3278" s="10" t="inlineStr">
        <is>
          <t>Q</t>
        </is>
      </c>
      <c r="G3278" s="10" t="inlineStr">
        <is>
          <t>higher</t>
        </is>
      </c>
      <c r="H3278" s="10" t="n">
        <v>2</v>
      </c>
      <c r="I3278" s="10" t="inlineStr">
        <is>
          <t>Segnali tattili Loges-Vet-Evolution</t>
        </is>
      </c>
      <c r="J3278" s="20" t="n"/>
      <c r="K3278" s="20" t="n"/>
      <c r="L3278" s="20" t="n"/>
      <c r="M3278" s="20" t="n"/>
      <c r="N3278" s="21">
        <f>IF($A3278="","",IFERROR(VALUE($J3278),0))</f>
        <v/>
      </c>
      <c r="O3278" s="21">
        <f>IF($A3278="",0,IF(OR($S3278&lt;&gt;1,COUNTA($J3278:$M3278)=0),0,IF(SUMPRODUCT(MAX(($C$5:$C$6173=$C3278)*($D$5:$D$6173=$D3278)*($S$5:$S$6173=1)*IFERROR($N$5:$N$6173*1,0)))&gt;0,ROUND($H3278*($N3278/SUMPRODUCT(MAX(($C$5:$C$6173=$C3278)*($D$5:$D$6173=$D3278)*($S$5:$S$6173=1)*IFERROR($N$5:$N$6173*1,0)))),4),0)))</f>
        <v/>
      </c>
      <c r="P3278" s="10" t="inlineStr">
        <is>
          <t>fermate</t>
        </is>
      </c>
      <c r="Q3278" s="21">
        <f>IF($A3278="","",$A3278&amp;"|"&amp;$C3278)</f>
        <v/>
      </c>
      <c r="R3278" s="21">
        <f>IF($A3278="","",$A3278&amp;"|"&amp;$C3278&amp;"|"&amp;$D3278)</f>
        <v/>
      </c>
      <c r="S3278" s="21">
        <f>IF($A3278="","",IFERROR(INDEX(Offerte!$D$2:$D$200,MATCH($Q3278,Offerte!$L$2:$L$200,0)),0))</f>
        <v/>
      </c>
      <c r="T3278" s="21">
        <f>IF($A3278="","",IFERROR(INDEX(Offerte!$G$2:$G$200,MATCH($Q3278,Offerte!$L$2:$L$200,0)),"NO"))</f>
        <v/>
      </c>
    </row>
    <row r="3279">
      <c r="A3279" s="10">
        <f>IF(Offerte!$A107="","",Offerte!$A107)</f>
        <v/>
      </c>
      <c r="B3279" s="10">
        <f>IF(Offerte!$A107="","",Offerte!$B107)</f>
        <v/>
      </c>
      <c r="C3279" s="10">
        <f>IF(Offerte!$A107="","",Offerte!$C107)</f>
        <v/>
      </c>
      <c r="D3279" s="10" t="inlineStr">
        <is>
          <t>E.1.1</t>
        </is>
      </c>
      <c r="E3279" s="10" t="inlineStr">
        <is>
          <t>E</t>
        </is>
      </c>
      <c r="F3279" s="10" t="inlineStr">
        <is>
          <t>T</t>
        </is>
      </c>
      <c r="G3279" s="10" t="inlineStr">
        <is>
          <t>tabular</t>
        </is>
      </c>
      <c r="H3279" s="10" t="n">
        <v>2</v>
      </c>
      <c r="I3279" s="10" t="inlineStr">
        <is>
          <t>Mobile app con travel planner PRM</t>
        </is>
      </c>
      <c r="J3279" s="20" t="n"/>
      <c r="K3279" s="20" t="n"/>
      <c r="L3279" s="20" t="n"/>
      <c r="M3279" s="20" t="n"/>
      <c r="N3279" s="21">
        <f>IF($A3279="","",IF(IFERROR(VALUE($M3279),0)=1,1,0))</f>
        <v/>
      </c>
      <c r="O3279" s="21">
        <f>IF($A3279="",0,IF(OR($S3279&lt;&gt;1,COUNTA($J3279:$M3279)=0),0,IF($N3279=1,$H3279,0)))</f>
        <v/>
      </c>
      <c r="P3279" s="10" t="inlineStr">
        <is>
          <t>sì/no</t>
        </is>
      </c>
      <c r="Q3279" s="21">
        <f>IF($A3279="","",$A3279&amp;"|"&amp;$C3279)</f>
        <v/>
      </c>
      <c r="R3279" s="21">
        <f>IF($A3279="","",$A3279&amp;"|"&amp;$C3279&amp;"|"&amp;$D3279)</f>
        <v/>
      </c>
      <c r="S3279" s="21">
        <f>IF($A3279="","",IFERROR(INDEX(Offerte!$D$2:$D$200,MATCH($Q3279,Offerte!$L$2:$L$200,0)),0))</f>
        <v/>
      </c>
      <c r="T3279" s="21">
        <f>IF($A3279="","",IFERROR(INDEX(Offerte!$G$2:$G$200,MATCH($Q3279,Offerte!$L$2:$L$200,0)),"NO"))</f>
        <v/>
      </c>
    </row>
    <row r="3280">
      <c r="A3280" s="10">
        <f>IF(Offerte!$A107="","",Offerte!$A107)</f>
        <v/>
      </c>
      <c r="B3280" s="10">
        <f>IF(Offerte!$A107="","",Offerte!$B107)</f>
        <v/>
      </c>
      <c r="C3280" s="10">
        <f>IF(Offerte!$A107="","",Offerte!$C107)</f>
        <v/>
      </c>
      <c r="D3280" s="10" t="inlineStr">
        <is>
          <t>E.2.1</t>
        </is>
      </c>
      <c r="E3280" s="10" t="inlineStr">
        <is>
          <t>E</t>
        </is>
      </c>
      <c r="F3280" s="10" t="inlineStr">
        <is>
          <t>D</t>
        </is>
      </c>
      <c r="G3280" s="10" t="inlineStr">
        <is>
          <t>discretionary</t>
        </is>
      </c>
      <c r="H3280" s="10" t="n">
        <v>2</v>
      </c>
      <c r="I3280" s="10" t="inlineStr">
        <is>
          <t>Altre azioni informative e rapporti con gli utenti</t>
        </is>
      </c>
      <c r="J3280" s="20" t="n"/>
      <c r="K3280" s="20" t="n"/>
      <c r="L3280" s="20" t="n"/>
      <c r="M3280" s="20" t="n"/>
      <c r="N3280" s="21">
        <f>IF($A3280="","",MAX(0,MIN(1,IFERROR(VALUE($M3280),0))))</f>
        <v/>
      </c>
      <c r="O3280" s="21">
        <f>IF($A3280="",0,IF(OR($S3280&lt;&gt;1,COUNTA($J3280:$M3280)=0),0,IF(SUMPRODUCT(MAX(($C$5:$C$6173=$C3280)*($D$5:$D$6173=$D3280)*($S$5:$S$6173=1)*IFERROR($N$5:$N$6173*1,0)))&gt;0,ROUND($H3280*($N3280/SUMPRODUCT(MAX(($C$5:$C$6173=$C3280)*($D$5:$D$6173=$D3280)*($S$5:$S$6173=1)*IFERROR($N$5:$N$6173*1,0)))),4),0)))</f>
        <v/>
      </c>
      <c r="P3280" s="10" t="inlineStr">
        <is>
          <t>coeff.</t>
        </is>
      </c>
      <c r="Q3280" s="21">
        <f>IF($A3280="","",$A3280&amp;"|"&amp;$C3280)</f>
        <v/>
      </c>
      <c r="R3280" s="21">
        <f>IF($A3280="","",$A3280&amp;"|"&amp;$C3280&amp;"|"&amp;$D3280)</f>
        <v/>
      </c>
      <c r="S3280" s="21">
        <f>IF($A3280="","",IFERROR(INDEX(Offerte!$D$2:$D$200,MATCH($Q3280,Offerte!$L$2:$L$200,0)),0))</f>
        <v/>
      </c>
      <c r="T3280" s="21">
        <f>IF($A3280="","",IFERROR(INDEX(Offerte!$G$2:$G$200,MATCH($Q3280,Offerte!$L$2:$L$200,0)),"NO"))</f>
        <v/>
      </c>
    </row>
    <row r="3281">
      <c r="A3281" s="10">
        <f>IF(Offerte!$A107="","",Offerte!$A107)</f>
        <v/>
      </c>
      <c r="B3281" s="10">
        <f>IF(Offerte!$A107="","",Offerte!$B107)</f>
        <v/>
      </c>
      <c r="C3281" s="10">
        <f>IF(Offerte!$A107="","",Offerte!$C107)</f>
        <v/>
      </c>
      <c r="D3281" s="10" t="inlineStr">
        <is>
          <t>F.1.1</t>
        </is>
      </c>
      <c r="E3281" s="10" t="inlineStr">
        <is>
          <t>F</t>
        </is>
      </c>
      <c r="F3281" s="10" t="inlineStr">
        <is>
          <t>Q</t>
        </is>
      </c>
      <c r="G3281" s="10" t="inlineStr">
        <is>
          <t>lower</t>
        </is>
      </c>
      <c r="H3281" s="10" t="n">
        <v>7</v>
      </c>
      <c r="I3281" s="10" t="inlineStr">
        <is>
          <t>Performance ambientali del parco mezzi adibito al servizio - I_CEA</t>
        </is>
      </c>
      <c r="J3281" s="20" t="n"/>
      <c r="K3281" s="20" t="n"/>
      <c r="L3281" s="20" t="n"/>
      <c r="M3281" s="20" t="n"/>
      <c r="N3281" s="21">
        <f>IF($A3281="","",IFERROR(VALUE($J3281),0))</f>
        <v/>
      </c>
      <c r="O3281" s="21">
        <f>IF($A3281="",0,IF(OR($S3281&lt;&gt;1,COUNTA($J3281:$M3281)=0),0,IF(AND(IFERROR(AGGREGATE(15,6,$N$5:$N$6173/(($C$5:$C$6173=$C3281)*($D$5:$D$6173=$D3281)*($S$5:$S$6173=1)*($N$5:$N$6173&gt;0)),1),0)&gt;0,$N3281&gt;0),ROUND($H3281*(IFERROR(AGGREGATE(15,6,$N$5:$N$6173/(($C$5:$C$6173=$C3281)*($D$5:$D$6173=$D3281)*($S$5:$S$6173=1)*($N$5:$N$6173&gt;0)),1),0)/$N3281),4),0)))</f>
        <v/>
      </c>
      <c r="P3281" s="10" t="inlineStr">
        <is>
          <t>indice</t>
        </is>
      </c>
      <c r="Q3281" s="21">
        <f>IF($A3281="","",$A3281&amp;"|"&amp;$C3281)</f>
        <v/>
      </c>
      <c r="R3281" s="21">
        <f>IF($A3281="","",$A3281&amp;"|"&amp;$C3281&amp;"|"&amp;$D3281)</f>
        <v/>
      </c>
      <c r="S3281" s="21">
        <f>IF($A3281="","",IFERROR(INDEX(Offerte!$D$2:$D$200,MATCH($Q3281,Offerte!$L$2:$L$200,0)),0))</f>
        <v/>
      </c>
      <c r="T3281" s="21">
        <f>IF($A3281="","",IFERROR(INDEX(Offerte!$G$2:$G$200,MATCH($Q3281,Offerte!$L$2:$L$200,0)),"NO"))</f>
        <v/>
      </c>
    </row>
    <row r="3282">
      <c r="A3282" s="10">
        <f>IF(Offerte!$A107="","",Offerte!$A107)</f>
        <v/>
      </c>
      <c r="B3282" s="10">
        <f>IF(Offerte!$A107="","",Offerte!$B107)</f>
        <v/>
      </c>
      <c r="C3282" s="10">
        <f>IF(Offerte!$A107="","",Offerte!$C107)</f>
        <v/>
      </c>
      <c r="D3282" s="10" t="inlineStr">
        <is>
          <t>F.2.1</t>
        </is>
      </c>
      <c r="E3282" s="10" t="inlineStr">
        <is>
          <t>F</t>
        </is>
      </c>
      <c r="F3282" s="10" t="inlineStr">
        <is>
          <t>Q</t>
        </is>
      </c>
      <c r="G3282" s="10" t="inlineStr">
        <is>
          <t>higher</t>
        </is>
      </c>
      <c r="H3282" s="10" t="n">
        <v>2</v>
      </c>
      <c r="I3282" s="10" t="inlineStr">
        <is>
          <t>Tasso di copertura del servizio con dispositivi ECO-DRIVER</t>
        </is>
      </c>
      <c r="J3282" s="20" t="n"/>
      <c r="K3282" s="20" t="n"/>
      <c r="L3282" s="20" t="n"/>
      <c r="M3282" s="20" t="n"/>
      <c r="N3282" s="21">
        <f>IF($A3282="","",IFERROR(VALUE($K3282)/VALUE($L3282),IFERROR(VALUE($J3282),0)))</f>
        <v/>
      </c>
      <c r="O3282" s="21">
        <f>IF($A3282="",0,IF(OR($S3282&lt;&gt;1,COUNTA($J3282:$M3282)=0),0,IF(SUMPRODUCT(MAX(($C$5:$C$6173=$C3282)*($D$5:$D$6173=$D3282)*($S$5:$S$6173=1)*IFERROR($N$5:$N$6173*1,0)))&gt;0,ROUND($H3282*($N3282/SUMPRODUCT(MAX(($C$5:$C$6173=$C3282)*($D$5:$D$6173=$D3282)*($S$5:$S$6173=1)*IFERROR($N$5:$N$6173*1,0)))),4),0)))</f>
        <v/>
      </c>
      <c r="P3282" s="10" t="inlineStr">
        <is>
          <t>Autobus attrezzati con dispositivi ECO-DRIVER / Autobus totali in offerta, incluse scorte</t>
        </is>
      </c>
      <c r="Q3282" s="21">
        <f>IF($A3282="","",$A3282&amp;"|"&amp;$C3282)</f>
        <v/>
      </c>
      <c r="R3282" s="21">
        <f>IF($A3282="","",$A3282&amp;"|"&amp;$C3282&amp;"|"&amp;$D3282)</f>
        <v/>
      </c>
      <c r="S3282" s="21">
        <f>IF($A3282="","",IFERROR(INDEX(Offerte!$D$2:$D$200,MATCH($Q3282,Offerte!$L$2:$L$200,0)),0))</f>
        <v/>
      </c>
      <c r="T3282" s="21">
        <f>IF($A3282="","",IFERROR(INDEX(Offerte!$G$2:$G$200,MATCH($Q3282,Offerte!$L$2:$L$200,0)),"NO"))</f>
        <v/>
      </c>
    </row>
    <row r="3283">
      <c r="A3283" s="10">
        <f>IF(Offerte!$A107="","",Offerte!$A107)</f>
        <v/>
      </c>
      <c r="B3283" s="10">
        <f>IF(Offerte!$A107="","",Offerte!$B107)</f>
        <v/>
      </c>
      <c r="C3283" s="10">
        <f>IF(Offerte!$A107="","",Offerte!$C107)</f>
        <v/>
      </c>
      <c r="D3283" s="10" t="inlineStr">
        <is>
          <t>F.3.1</t>
        </is>
      </c>
      <c r="E3283" s="10" t="inlineStr">
        <is>
          <t>F</t>
        </is>
      </c>
      <c r="F3283" s="10" t="inlineStr">
        <is>
          <t>Q</t>
        </is>
      </c>
      <c r="G3283" s="10" t="inlineStr">
        <is>
          <t>higher</t>
        </is>
      </c>
      <c r="H3283" s="10" t="n">
        <v>2</v>
      </c>
      <c r="I3283" s="10" t="inlineStr">
        <is>
          <t>Autoproduzione consumi elettrici per trazione</t>
        </is>
      </c>
      <c r="J3283" s="20" t="n"/>
      <c r="K3283" s="20" t="n"/>
      <c r="L3283" s="20" t="n"/>
      <c r="M3283" s="20" t="n"/>
      <c r="N3283" s="21">
        <f>IF($A3283="","",IFERROR(VALUE($J3283),0))</f>
        <v/>
      </c>
      <c r="O3283" s="21">
        <f>IF($A3283="",0,IF(OR($S3283&lt;&gt;1,COUNTA($J3283:$M3283)=0),0,IF(SUMPRODUCT(MAX(($C$5:$C$6173=$C3283)*($D$5:$D$6173=$D3283)*($S$5:$S$6173=1)*IFERROR($N$5:$N$6173*1,0)))&gt;0,ROUND($H3283*($N3283/SUMPRODUCT(MAX(($C$5:$C$6173=$C3283)*($D$5:$D$6173=$D3283)*($S$5:$S$6173=1)*IFERROR($N$5:$N$6173*1,0)))),4),0)))</f>
        <v/>
      </c>
      <c r="P3283" s="10" t="inlineStr">
        <is>
          <t>kWh/anno</t>
        </is>
      </c>
      <c r="Q3283" s="21">
        <f>IF($A3283="","",$A3283&amp;"|"&amp;$C3283)</f>
        <v/>
      </c>
      <c r="R3283" s="21">
        <f>IF($A3283="","",$A3283&amp;"|"&amp;$C3283&amp;"|"&amp;$D3283)</f>
        <v/>
      </c>
      <c r="S3283" s="21">
        <f>IF($A3283="","",IFERROR(INDEX(Offerte!$D$2:$D$200,MATCH($Q3283,Offerte!$L$2:$L$200,0)),0))</f>
        <v/>
      </c>
      <c r="T3283" s="21">
        <f>IF($A3283="","",IFERROR(INDEX(Offerte!$G$2:$G$200,MATCH($Q3283,Offerte!$L$2:$L$200,0)),"NO"))</f>
        <v/>
      </c>
    </row>
    <row r="3284">
      <c r="A3284" s="10">
        <f>IF(Offerte!$A107="","",Offerte!$A107)</f>
        <v/>
      </c>
      <c r="B3284" s="10">
        <f>IF(Offerte!$A107="","",Offerte!$B107)</f>
        <v/>
      </c>
      <c r="C3284" s="10">
        <f>IF(Offerte!$A107="","",Offerte!$C107)</f>
        <v/>
      </c>
      <c r="D3284" s="10" t="inlineStr">
        <is>
          <t>F.4.1</t>
        </is>
      </c>
      <c r="E3284" s="10" t="inlineStr">
        <is>
          <t>F</t>
        </is>
      </c>
      <c r="F3284" s="10" t="inlineStr">
        <is>
          <t>Q</t>
        </is>
      </c>
      <c r="G3284" s="10" t="inlineStr">
        <is>
          <t>soil</t>
        </is>
      </c>
      <c r="H3284" s="10" t="n">
        <v>2</v>
      </c>
      <c r="I3284" s="10" t="inlineStr">
        <is>
          <t>Indice di consumo di suolo</t>
        </is>
      </c>
      <c r="J3284" s="20" t="n"/>
      <c r="K3284" s="20" t="n"/>
      <c r="L3284" s="20" t="n"/>
      <c r="M3284" s="20" t="n"/>
      <c r="N3284" s="21">
        <f>IF($A3284="","",IFERROR(VALUE($J3284),0))</f>
        <v/>
      </c>
      <c r="O3284" s="21">
        <f>IF($A3284="",0,IF(OR($S3284&lt;&gt;1,COUNTA($J3284:$M3284)=0),0,IF($N3284&lt;=0,$H3284,IF(SUMPRODUCT(MAX(($C$5:$C$6173=$C3284)*($D$5:$D$6173=$D3284)*($S$5:$S$6173=1)*IFERROR($N$5:$N$6173*1,0)))&gt;0,ROUND($H3284*((SUMPRODUCT(MAX(($C$5:$C$6173=$C3284)*($D$5:$D$6173=$D3284)*($S$5:$S$6173=1)*IFERROR($N$5:$N$6173*1,0)))-$N3284)/SUMPRODUCT(MAX(($C$5:$C$6173=$C3284)*($D$5:$D$6173=$D3284)*($S$5:$S$6173=1)*IFERROR($N$5:$N$6173*1,0)))),4),0))))</f>
        <v/>
      </c>
      <c r="P3284" s="10" t="inlineStr">
        <is>
          <t>m2</t>
        </is>
      </c>
      <c r="Q3284" s="21">
        <f>IF($A3284="","",$A3284&amp;"|"&amp;$C3284)</f>
        <v/>
      </c>
      <c r="R3284" s="21">
        <f>IF($A3284="","",$A3284&amp;"|"&amp;$C3284&amp;"|"&amp;$D3284)</f>
        <v/>
      </c>
      <c r="S3284" s="21">
        <f>IF($A3284="","",IFERROR(INDEX(Offerte!$D$2:$D$200,MATCH($Q3284,Offerte!$L$2:$L$200,0)),0))</f>
        <v/>
      </c>
      <c r="T3284" s="21">
        <f>IF($A3284="","",IFERROR(INDEX(Offerte!$G$2:$G$200,MATCH($Q3284,Offerte!$L$2:$L$200,0)),"NO"))</f>
        <v/>
      </c>
    </row>
    <row r="3285">
      <c r="A3285" s="10">
        <f>IF(Offerte!$A107="","",Offerte!$A107)</f>
        <v/>
      </c>
      <c r="B3285" s="10">
        <f>IF(Offerte!$A107="","",Offerte!$B107)</f>
        <v/>
      </c>
      <c r="C3285" s="10">
        <f>IF(Offerte!$A107="","",Offerte!$C107)</f>
        <v/>
      </c>
      <c r="D3285" s="10" t="inlineStr">
        <is>
          <t>F.5.1</t>
        </is>
      </c>
      <c r="E3285" s="10" t="inlineStr">
        <is>
          <t>F</t>
        </is>
      </c>
      <c r="F3285" s="10" t="inlineStr">
        <is>
          <t>T</t>
        </is>
      </c>
      <c r="G3285" s="10" t="inlineStr">
        <is>
          <t>tabular</t>
        </is>
      </c>
      <c r="H3285" s="10" t="n">
        <v>1</v>
      </c>
      <c r="I3285" s="10" t="inlineStr">
        <is>
          <t>Rendicontazione di sostenibilità ambientale</t>
        </is>
      </c>
      <c r="J3285" s="20" t="n"/>
      <c r="K3285" s="20" t="n"/>
      <c r="L3285" s="20" t="n"/>
      <c r="M3285" s="20" t="n"/>
      <c r="N3285" s="21">
        <f>IF($A3285="","",IF(IFERROR(VALUE($M3285),0)=1,1,0))</f>
        <v/>
      </c>
      <c r="O3285" s="21">
        <f>IF($A3285="",0,IF(OR($S3285&lt;&gt;1,COUNTA($J3285:$M3285)=0),0,IF($N3285=1,$H3285,0)))</f>
        <v/>
      </c>
      <c r="P3285" s="10" t="inlineStr">
        <is>
          <t>sì/no</t>
        </is>
      </c>
      <c r="Q3285" s="21">
        <f>IF($A3285="","",$A3285&amp;"|"&amp;$C3285)</f>
        <v/>
      </c>
      <c r="R3285" s="21">
        <f>IF($A3285="","",$A3285&amp;"|"&amp;$C3285&amp;"|"&amp;$D3285)</f>
        <v/>
      </c>
      <c r="S3285" s="21">
        <f>IF($A3285="","",IFERROR(INDEX(Offerte!$D$2:$D$200,MATCH($Q3285,Offerte!$L$2:$L$200,0)),0))</f>
        <v/>
      </c>
      <c r="T3285" s="21">
        <f>IF($A3285="","",IFERROR(INDEX(Offerte!$G$2:$G$200,MATCH($Q3285,Offerte!$L$2:$L$200,0)),"NO"))</f>
        <v/>
      </c>
    </row>
    <row r="3286">
      <c r="A3286" s="10">
        <f>IF(Offerte!$A107="","",Offerte!$A107)</f>
        <v/>
      </c>
      <c r="B3286" s="10">
        <f>IF(Offerte!$A107="","",Offerte!$B107)</f>
        <v/>
      </c>
      <c r="C3286" s="10">
        <f>IF(Offerte!$A107="","",Offerte!$C107)</f>
        <v/>
      </c>
      <c r="D3286" s="10" t="inlineStr">
        <is>
          <t>G.1.1</t>
        </is>
      </c>
      <c r="E3286" s="10" t="inlineStr">
        <is>
          <t>G</t>
        </is>
      </c>
      <c r="F3286" s="10" t="inlineStr">
        <is>
          <t>D</t>
        </is>
      </c>
      <c r="G3286" s="10" t="inlineStr">
        <is>
          <t>discretionary</t>
        </is>
      </c>
      <c r="H3286" s="10" t="n">
        <v>2</v>
      </c>
      <c r="I3286" s="10" t="inlineStr">
        <is>
          <t>Qualità del progetto di centrale di controllo aziendale</t>
        </is>
      </c>
      <c r="J3286" s="20" t="n"/>
      <c r="K3286" s="20" t="n"/>
      <c r="L3286" s="20" t="n"/>
      <c r="M3286" s="20" t="n"/>
      <c r="N3286" s="21">
        <f>IF($A3286="","",MAX(0,MIN(1,IFERROR(VALUE($M3286),0))))</f>
        <v/>
      </c>
      <c r="O3286" s="21">
        <f>IF($A3286="",0,IF(OR($S3286&lt;&gt;1,COUNTA($J3286:$M3286)=0),0,IF(SUMPRODUCT(MAX(($C$5:$C$6173=$C3286)*($D$5:$D$6173=$D3286)*($S$5:$S$6173=1)*IFERROR($N$5:$N$6173*1,0)))&gt;0,ROUND($H3286*($N3286/SUMPRODUCT(MAX(($C$5:$C$6173=$C3286)*($D$5:$D$6173=$D3286)*($S$5:$S$6173=1)*IFERROR($N$5:$N$6173*1,0)))),4),0)))</f>
        <v/>
      </c>
      <c r="P3286" s="10" t="inlineStr">
        <is>
          <t>coeff.</t>
        </is>
      </c>
      <c r="Q3286" s="21">
        <f>IF($A3286="","",$A3286&amp;"|"&amp;$C3286)</f>
        <v/>
      </c>
      <c r="R3286" s="21">
        <f>IF($A3286="","",$A3286&amp;"|"&amp;$C3286&amp;"|"&amp;$D3286)</f>
        <v/>
      </c>
      <c r="S3286" s="21">
        <f>IF($A3286="","",IFERROR(INDEX(Offerte!$D$2:$D$200,MATCH($Q3286,Offerte!$L$2:$L$200,0)),0))</f>
        <v/>
      </c>
      <c r="T3286" s="21">
        <f>IF($A3286="","",IFERROR(INDEX(Offerte!$G$2:$G$200,MATCH($Q3286,Offerte!$L$2:$L$200,0)),"NO"))</f>
        <v/>
      </c>
    </row>
    <row r="3287">
      <c r="A3287" s="10">
        <f>IF(Offerte!$A107="","",Offerte!$A107)</f>
        <v/>
      </c>
      <c r="B3287" s="10">
        <f>IF(Offerte!$A107="","",Offerte!$B107)</f>
        <v/>
      </c>
      <c r="C3287" s="10">
        <f>IF(Offerte!$A107="","",Offerte!$C107)</f>
        <v/>
      </c>
      <c r="D3287" s="10" t="inlineStr">
        <is>
          <t>G.2.1</t>
        </is>
      </c>
      <c r="E3287" s="10" t="inlineStr">
        <is>
          <t>G</t>
        </is>
      </c>
      <c r="F3287" s="10" t="inlineStr">
        <is>
          <t>T</t>
        </is>
      </c>
      <c r="G3287" s="10" t="inlineStr">
        <is>
          <t>tabular</t>
        </is>
      </c>
      <c r="H3287" s="10" t="n">
        <v>1</v>
      </c>
      <c r="I3287" s="10" t="inlineStr">
        <is>
          <t>Certificazione ISO 45001</t>
        </is>
      </c>
      <c r="J3287" s="20" t="n"/>
      <c r="K3287" s="20" t="n"/>
      <c r="L3287" s="20" t="n"/>
      <c r="M3287" s="20" t="n"/>
      <c r="N3287" s="21">
        <f>IF($A3287="","",IF(IFERROR(VALUE($M3287),0)=1,1,0))</f>
        <v/>
      </c>
      <c r="O3287" s="21">
        <f>IF($A3287="",0,IF(OR($S3287&lt;&gt;1,COUNTA($J3287:$M3287)=0),0,IF($N3287=1,$H3287,0)))</f>
        <v/>
      </c>
      <c r="P3287" s="10" t="inlineStr">
        <is>
          <t>sì/no</t>
        </is>
      </c>
      <c r="Q3287" s="21">
        <f>IF($A3287="","",$A3287&amp;"|"&amp;$C3287)</f>
        <v/>
      </c>
      <c r="R3287" s="21">
        <f>IF($A3287="","",$A3287&amp;"|"&amp;$C3287&amp;"|"&amp;$D3287)</f>
        <v/>
      </c>
      <c r="S3287" s="21">
        <f>IF($A3287="","",IFERROR(INDEX(Offerte!$D$2:$D$200,MATCH($Q3287,Offerte!$L$2:$L$200,0)),0))</f>
        <v/>
      </c>
      <c r="T3287" s="21">
        <f>IF($A3287="","",IFERROR(INDEX(Offerte!$G$2:$G$200,MATCH($Q3287,Offerte!$L$2:$L$200,0)),"NO"))</f>
        <v/>
      </c>
    </row>
    <row r="3288">
      <c r="A3288" s="10">
        <f>IF(Offerte!$A107="","",Offerte!$A107)</f>
        <v/>
      </c>
      <c r="B3288" s="10">
        <f>IF(Offerte!$A107="","",Offerte!$B107)</f>
        <v/>
      </c>
      <c r="C3288" s="10">
        <f>IF(Offerte!$A107="","",Offerte!$C107)</f>
        <v/>
      </c>
      <c r="D3288" s="10" t="inlineStr">
        <is>
          <t>G.3.1</t>
        </is>
      </c>
      <c r="E3288" s="10" t="inlineStr">
        <is>
          <t>G</t>
        </is>
      </c>
      <c r="F3288" s="10" t="inlineStr">
        <is>
          <t>T</t>
        </is>
      </c>
      <c r="G3288" s="10" t="inlineStr">
        <is>
          <t>tabular</t>
        </is>
      </c>
      <c r="H3288" s="10" t="n">
        <v>1</v>
      </c>
      <c r="I3288" s="10" t="inlineStr">
        <is>
          <t>Certificazioni di responsabilità sociale</t>
        </is>
      </c>
      <c r="J3288" s="20" t="n"/>
      <c r="K3288" s="20" t="n"/>
      <c r="L3288" s="20" t="n"/>
      <c r="M3288" s="20" t="n"/>
      <c r="N3288" s="21">
        <f>IF($A3288="","",IF(IFERROR(VALUE($M3288),0)=1,1,0))</f>
        <v/>
      </c>
      <c r="O3288" s="21">
        <f>IF($A3288="",0,IF(OR($S3288&lt;&gt;1,COUNTA($J3288:$M3288)=0),0,IF($N3288=1,$H3288,0)))</f>
        <v/>
      </c>
      <c r="P3288" s="10" t="inlineStr">
        <is>
          <t>sì/no</t>
        </is>
      </c>
      <c r="Q3288" s="21">
        <f>IF($A3288="","",$A3288&amp;"|"&amp;$C3288)</f>
        <v/>
      </c>
      <c r="R3288" s="21">
        <f>IF($A3288="","",$A3288&amp;"|"&amp;$C3288&amp;"|"&amp;$D3288)</f>
        <v/>
      </c>
      <c r="S3288" s="21">
        <f>IF($A3288="","",IFERROR(INDEX(Offerte!$D$2:$D$200,MATCH($Q3288,Offerte!$L$2:$L$200,0)),0))</f>
        <v/>
      </c>
      <c r="T3288" s="21">
        <f>IF($A3288="","",IFERROR(INDEX(Offerte!$G$2:$G$200,MATCH($Q3288,Offerte!$L$2:$L$200,0)),"NO"))</f>
        <v/>
      </c>
    </row>
    <row r="3289">
      <c r="A3289" s="10">
        <f>IF(Offerte!$A107="","",Offerte!$A107)</f>
        <v/>
      </c>
      <c r="B3289" s="10">
        <f>IF(Offerte!$A107="","",Offerte!$B107)</f>
        <v/>
      </c>
      <c r="C3289" s="10">
        <f>IF(Offerte!$A107="","",Offerte!$C107)</f>
        <v/>
      </c>
      <c r="D3289" s="10" t="inlineStr">
        <is>
          <t>G.4.1</t>
        </is>
      </c>
      <c r="E3289" s="10" t="inlineStr">
        <is>
          <t>G</t>
        </is>
      </c>
      <c r="F3289" s="10" t="inlineStr">
        <is>
          <t>D</t>
        </is>
      </c>
      <c r="G3289" s="10" t="inlineStr">
        <is>
          <t>discretionary</t>
        </is>
      </c>
      <c r="H3289" s="10" t="n">
        <v>2</v>
      </c>
      <c r="I3289" s="10" t="inlineStr">
        <is>
          <t>Qualità del piano di formazione del personale</t>
        </is>
      </c>
      <c r="J3289" s="20" t="n"/>
      <c r="K3289" s="20" t="n"/>
      <c r="L3289" s="20" t="n"/>
      <c r="M3289" s="20" t="n"/>
      <c r="N3289" s="21">
        <f>IF($A3289="","",MAX(0,MIN(1,IFERROR(VALUE($M3289),0))))</f>
        <v/>
      </c>
      <c r="O3289" s="21">
        <f>IF($A3289="",0,IF(OR($S3289&lt;&gt;1,COUNTA($J3289:$M3289)=0),0,IF(SUMPRODUCT(MAX(($C$5:$C$6173=$C3289)*($D$5:$D$6173=$D3289)*($S$5:$S$6173=1)*IFERROR($N$5:$N$6173*1,0)))&gt;0,ROUND($H3289*($N3289/SUMPRODUCT(MAX(($C$5:$C$6173=$C3289)*($D$5:$D$6173=$D3289)*($S$5:$S$6173=1)*IFERROR($N$5:$N$6173*1,0)))),4),0)))</f>
        <v/>
      </c>
      <c r="P3289" s="10" t="inlineStr">
        <is>
          <t>coeff.</t>
        </is>
      </c>
      <c r="Q3289" s="21">
        <f>IF($A3289="","",$A3289&amp;"|"&amp;$C3289)</f>
        <v/>
      </c>
      <c r="R3289" s="21">
        <f>IF($A3289="","",$A3289&amp;"|"&amp;$C3289&amp;"|"&amp;$D3289)</f>
        <v/>
      </c>
      <c r="S3289" s="21">
        <f>IF($A3289="","",IFERROR(INDEX(Offerte!$D$2:$D$200,MATCH($Q3289,Offerte!$L$2:$L$200,0)),0))</f>
        <v/>
      </c>
      <c r="T3289" s="21">
        <f>IF($A3289="","",IFERROR(INDEX(Offerte!$G$2:$G$200,MATCH($Q3289,Offerte!$L$2:$L$200,0)),"NO"))</f>
        <v/>
      </c>
    </row>
    <row r="3290">
      <c r="A3290" s="10">
        <f>IF(Offerte!$A107="","",Offerte!$A107)</f>
        <v/>
      </c>
      <c r="B3290" s="10">
        <f>IF(Offerte!$A107="","",Offerte!$B107)</f>
        <v/>
      </c>
      <c r="C3290" s="10">
        <f>IF(Offerte!$A107="","",Offerte!$C107)</f>
        <v/>
      </c>
      <c r="D3290" s="10" t="inlineStr">
        <is>
          <t>G.5.1</t>
        </is>
      </c>
      <c r="E3290" s="10" t="inlineStr">
        <is>
          <t>G</t>
        </is>
      </c>
      <c r="F3290" s="10" t="inlineStr">
        <is>
          <t>T</t>
        </is>
      </c>
      <c r="G3290" s="10" t="inlineStr">
        <is>
          <t>tabular</t>
        </is>
      </c>
      <c r="H3290" s="10" t="n">
        <v>1</v>
      </c>
      <c r="I3290" s="10" t="inlineStr">
        <is>
          <t>Impegno al mantenimento delle garanzie del contratto di secondo livello del gestore uscente</t>
        </is>
      </c>
      <c r="J3290" s="20" t="n"/>
      <c r="K3290" s="20" t="n"/>
      <c r="L3290" s="20" t="n"/>
      <c r="M3290" s="20" t="n"/>
      <c r="N3290" s="21">
        <f>IF($A3290="","",IF(IFERROR(VALUE($M3290),0)=1,1,0))</f>
        <v/>
      </c>
      <c r="O3290" s="21">
        <f>IF($A3290="",0,IF(OR($S3290&lt;&gt;1,COUNTA($J3290:$M3290)=0),0,IF($N3290=1,$H3290,0)))</f>
        <v/>
      </c>
      <c r="P3290" s="10" t="inlineStr">
        <is>
          <t>sì/no</t>
        </is>
      </c>
      <c r="Q3290" s="21">
        <f>IF($A3290="","",$A3290&amp;"|"&amp;$C3290)</f>
        <v/>
      </c>
      <c r="R3290" s="21">
        <f>IF($A3290="","",$A3290&amp;"|"&amp;$C3290&amp;"|"&amp;$D3290)</f>
        <v/>
      </c>
      <c r="S3290" s="21">
        <f>IF($A3290="","",IFERROR(INDEX(Offerte!$D$2:$D$200,MATCH($Q3290,Offerte!$L$2:$L$200,0)),0))</f>
        <v/>
      </c>
      <c r="T3290" s="21">
        <f>IF($A3290="","",IFERROR(INDEX(Offerte!$G$2:$G$200,MATCH($Q3290,Offerte!$L$2:$L$200,0)),"NO"))</f>
        <v/>
      </c>
    </row>
    <row r="3291">
      <c r="A3291" s="10">
        <f>IF(Offerte!$A108="","",Offerte!$A108)</f>
        <v/>
      </c>
      <c r="B3291" s="10">
        <f>IF(Offerte!$A108="","",Offerte!$B108)</f>
        <v/>
      </c>
      <c r="C3291" s="10">
        <f>IF(Offerte!$A108="","",Offerte!$C108)</f>
        <v/>
      </c>
      <c r="D3291" s="10" t="inlineStr">
        <is>
          <t>A.1.1</t>
        </is>
      </c>
      <c r="E3291" s="10" t="inlineStr">
        <is>
          <t>A</t>
        </is>
      </c>
      <c r="F3291" s="10" t="inlineStr">
        <is>
          <t>Q</t>
        </is>
      </c>
      <c r="G3291" s="10" t="inlineStr">
        <is>
          <t>higher</t>
        </is>
      </c>
      <c r="H3291" s="10" t="n">
        <v>3</v>
      </c>
      <c r="I3291" s="10" t="inlineStr">
        <is>
          <t>Tasso aggiuntivo di corse controllate</t>
        </is>
      </c>
      <c r="J3291" s="20" t="n"/>
      <c r="K3291" s="20" t="n"/>
      <c r="L3291" s="20" t="n"/>
      <c r="M3291" s="20" t="n"/>
      <c r="N3291" s="21">
        <f>IF($A3291="","",IFERROR(VALUE($K3291)/VALUE($L3291)*100,IFERROR(VALUE($J3291),0)))</f>
        <v/>
      </c>
      <c r="O3291" s="21">
        <f>IF($A3291="",0,IF(OR($S3291&lt;&gt;1,COUNTA($J3291:$M3291)=0),0,IF(SUMPRODUCT(MAX(($C$5:$C$6173=$C3291)*($D$5:$D$6173=$D3291)*($S$5:$S$6173=1)*IFERROR($N$5:$N$6173*1,0)))&gt;0,ROUND($H3291*($N3291/SUMPRODUCT(MAX(($C$5:$C$6173=$C3291)*($D$5:$D$6173=$D3291)*($S$5:$S$6173=1)*IFERROR($N$5:$N$6173*1,0)))),4),0)))</f>
        <v/>
      </c>
      <c r="P3291" s="10" t="inlineStr">
        <is>
          <t>Corse controllate annue / Corse programmate annue</t>
        </is>
      </c>
      <c r="Q3291" s="21">
        <f>IF($A3291="","",$A3291&amp;"|"&amp;$C3291)</f>
        <v/>
      </c>
      <c r="R3291" s="21">
        <f>IF($A3291="","",$A3291&amp;"|"&amp;$C3291&amp;"|"&amp;$D3291)</f>
        <v/>
      </c>
      <c r="S3291" s="21">
        <f>IF($A3291="","",IFERROR(INDEX(Offerte!$D$2:$D$200,MATCH($Q3291,Offerte!$L$2:$L$200,0)),0))</f>
        <v/>
      </c>
      <c r="T3291" s="21">
        <f>IF($A3291="","",IFERROR(INDEX(Offerte!$G$2:$G$200,MATCH($Q3291,Offerte!$L$2:$L$200,0)),"NO"))</f>
        <v/>
      </c>
    </row>
    <row r="3292">
      <c r="A3292" s="10">
        <f>IF(Offerte!$A108="","",Offerte!$A108)</f>
        <v/>
      </c>
      <c r="B3292" s="10">
        <f>IF(Offerte!$A108="","",Offerte!$B108)</f>
        <v/>
      </c>
      <c r="C3292" s="10">
        <f>IF(Offerte!$A108="","",Offerte!$C108)</f>
        <v/>
      </c>
      <c r="D3292" s="10" t="inlineStr">
        <is>
          <t>A.1.2</t>
        </is>
      </c>
      <c r="E3292" s="10" t="inlineStr">
        <is>
          <t>A</t>
        </is>
      </c>
      <c r="F3292" s="10" t="inlineStr">
        <is>
          <t>Q</t>
        </is>
      </c>
      <c r="G3292" s="10" t="inlineStr">
        <is>
          <t>higher</t>
        </is>
      </c>
      <c r="H3292" s="10" t="n">
        <v>4</v>
      </c>
      <c r="I3292" s="10" t="inlineStr">
        <is>
          <t>Numero aggiuntivo di passeggeri controllati</t>
        </is>
      </c>
      <c r="J3292" s="20" t="n"/>
      <c r="K3292" s="20" t="n"/>
      <c r="L3292" s="20" t="n"/>
      <c r="M3292" s="20" t="n"/>
      <c r="N3292" s="21">
        <f>IF($A3292="","",IFERROR(VALUE($J3292),0))</f>
        <v/>
      </c>
      <c r="O3292" s="21">
        <f>IF($A3292="",0,IF(OR($S3292&lt;&gt;1,COUNTA($J3292:$M3292)=0),0,IF(SUMPRODUCT(MAX(($C$5:$C$6173=$C3292)*($D$5:$D$6173=$D3292)*($S$5:$S$6173=1)*IFERROR($N$5:$N$6173*1,0)))&gt;0,ROUND($H3292*($N3292/SUMPRODUCT(MAX(($C$5:$C$6173=$C3292)*($D$5:$D$6173=$D3292)*($S$5:$S$6173=1)*IFERROR($N$5:$N$6173*1,0)))),4),0)))</f>
        <v/>
      </c>
      <c r="P3292" s="10" t="inlineStr">
        <is>
          <t>passeggeri/anno</t>
        </is>
      </c>
      <c r="Q3292" s="21">
        <f>IF($A3292="","",$A3292&amp;"|"&amp;$C3292)</f>
        <v/>
      </c>
      <c r="R3292" s="21">
        <f>IF($A3292="","",$A3292&amp;"|"&amp;$C3292&amp;"|"&amp;$D3292)</f>
        <v/>
      </c>
      <c r="S3292" s="21">
        <f>IF($A3292="","",IFERROR(INDEX(Offerte!$D$2:$D$200,MATCH($Q3292,Offerte!$L$2:$L$200,0)),0))</f>
        <v/>
      </c>
      <c r="T3292" s="21">
        <f>IF($A3292="","",IFERROR(INDEX(Offerte!$G$2:$G$200,MATCH($Q3292,Offerte!$L$2:$L$200,0)),"NO"))</f>
        <v/>
      </c>
    </row>
    <row r="3293">
      <c r="A3293" s="10">
        <f>IF(Offerte!$A108="","",Offerte!$A108)</f>
        <v/>
      </c>
      <c r="B3293" s="10">
        <f>IF(Offerte!$A108="","",Offerte!$B108)</f>
        <v/>
      </c>
      <c r="C3293" s="10">
        <f>IF(Offerte!$A108="","",Offerte!$C108)</f>
        <v/>
      </c>
      <c r="D3293" s="10" t="inlineStr">
        <is>
          <t>B.1.1</t>
        </is>
      </c>
      <c r="E3293" s="10" t="inlineStr">
        <is>
          <t>B</t>
        </is>
      </c>
      <c r="F3293" s="10" t="inlineStr">
        <is>
          <t>Q</t>
        </is>
      </c>
      <c r="G3293" s="10" t="inlineStr">
        <is>
          <t>higher</t>
        </is>
      </c>
      <c r="H3293" s="10" t="n">
        <v>3</v>
      </c>
      <c r="I3293" s="10" t="inlineStr">
        <is>
          <t>Incremento dei posti offerti nelle fasce di punta</t>
        </is>
      </c>
      <c r="J3293" s="20" t="n"/>
      <c r="K3293" s="20" t="n"/>
      <c r="L3293" s="20" t="n"/>
      <c r="M3293" s="20" t="n"/>
      <c r="N3293" s="21">
        <f>IF($A3293="","",IFERROR(VALUE($J3293),0))</f>
        <v/>
      </c>
      <c r="O3293" s="21">
        <f>IF($A3293="",0,IF(OR($S3293&lt;&gt;1,COUNTA($J3293:$M3293)=0),0,IF(SUMPRODUCT(MAX(($C$5:$C$6173=$C3293)*($D$5:$D$6173=$D3293)*($S$5:$S$6173=1)*IFERROR($N$5:$N$6173*1,0)))&gt;0,ROUND($H3293*($N3293/SUMPRODUCT(MAX(($C$5:$C$6173=$C3293)*($D$5:$D$6173=$D3293)*($S$5:$S$6173=1)*IFERROR($N$5:$N$6173*1,0)))),4),0)))</f>
        <v/>
      </c>
      <c r="P3293" s="10" t="inlineStr">
        <is>
          <t>posti*km</t>
        </is>
      </c>
      <c r="Q3293" s="21">
        <f>IF($A3293="","",$A3293&amp;"|"&amp;$C3293)</f>
        <v/>
      </c>
      <c r="R3293" s="21">
        <f>IF($A3293="","",$A3293&amp;"|"&amp;$C3293&amp;"|"&amp;$D3293)</f>
        <v/>
      </c>
      <c r="S3293" s="21">
        <f>IF($A3293="","",IFERROR(INDEX(Offerte!$D$2:$D$200,MATCH($Q3293,Offerte!$L$2:$L$200,0)),0))</f>
        <v/>
      </c>
      <c r="T3293" s="21">
        <f>IF($A3293="","",IFERROR(INDEX(Offerte!$G$2:$G$200,MATCH($Q3293,Offerte!$L$2:$L$200,0)),"NO"))</f>
        <v/>
      </c>
    </row>
    <row r="3294">
      <c r="A3294" s="10">
        <f>IF(Offerte!$A108="","",Offerte!$A108)</f>
        <v/>
      </c>
      <c r="B3294" s="10">
        <f>IF(Offerte!$A108="","",Offerte!$B108)</f>
        <v/>
      </c>
      <c r="C3294" s="10">
        <f>IF(Offerte!$A108="","",Offerte!$C108)</f>
        <v/>
      </c>
      <c r="D3294" s="10" t="inlineStr">
        <is>
          <t>B.2.1</t>
        </is>
      </c>
      <c r="E3294" s="10" t="inlineStr">
        <is>
          <t>B</t>
        </is>
      </c>
      <c r="F3294" s="10" t="inlineStr">
        <is>
          <t>Q</t>
        </is>
      </c>
      <c r="G3294" s="10" t="inlineStr">
        <is>
          <t>higher</t>
        </is>
      </c>
      <c r="H3294" s="10" t="n">
        <v>4</v>
      </c>
      <c r="I3294" s="10" t="inlineStr">
        <is>
          <t>Corse aggiuntive nell'arco giornaliero base</t>
        </is>
      </c>
      <c r="J3294" s="20" t="n"/>
      <c r="K3294" s="20" t="n"/>
      <c r="L3294" s="20" t="n"/>
      <c r="M3294" s="20" t="n"/>
      <c r="N3294" s="21">
        <f>IF($A3294="","",IFERROR(VALUE($J3294),0))</f>
        <v/>
      </c>
      <c r="O3294" s="21">
        <f>IF($A3294="",0,IF(OR($S3294&lt;&gt;1,COUNTA($J3294:$M3294)=0),0,IF(SUMPRODUCT(MAX(($C$5:$C$6173=$C3294)*($D$5:$D$6173=$D3294)*($S$5:$S$6173=1)*IFERROR($N$5:$N$6173*1,0)))&gt;0,ROUND($H3294*($N3294/SUMPRODUCT(MAX(($C$5:$C$6173=$C3294)*($D$5:$D$6173=$D3294)*($S$5:$S$6173=1)*IFERROR($N$5:$N$6173*1,0)))),4),0)))</f>
        <v/>
      </c>
      <c r="P3294" s="10" t="inlineStr">
        <is>
          <t>corse</t>
        </is>
      </c>
      <c r="Q3294" s="21">
        <f>IF($A3294="","",$A3294&amp;"|"&amp;$C3294)</f>
        <v/>
      </c>
      <c r="R3294" s="21">
        <f>IF($A3294="","",$A3294&amp;"|"&amp;$C3294&amp;"|"&amp;$D3294)</f>
        <v/>
      </c>
      <c r="S3294" s="21">
        <f>IF($A3294="","",IFERROR(INDEX(Offerte!$D$2:$D$200,MATCH($Q3294,Offerte!$L$2:$L$200,0)),0))</f>
        <v/>
      </c>
      <c r="T3294" s="21">
        <f>IF($A3294="","",IFERROR(INDEX(Offerte!$G$2:$G$200,MATCH($Q3294,Offerte!$L$2:$L$200,0)),"NO"))</f>
        <v/>
      </c>
    </row>
    <row r="3295">
      <c r="A3295" s="10">
        <f>IF(Offerte!$A108="","",Offerte!$A108)</f>
        <v/>
      </c>
      <c r="B3295" s="10">
        <f>IF(Offerte!$A108="","",Offerte!$B108)</f>
        <v/>
      </c>
      <c r="C3295" s="10">
        <f>IF(Offerte!$A108="","",Offerte!$C108)</f>
        <v/>
      </c>
      <c r="D3295" s="10" t="inlineStr">
        <is>
          <t>B.3.1</t>
        </is>
      </c>
      <c r="E3295" s="10" t="inlineStr">
        <is>
          <t>B</t>
        </is>
      </c>
      <c r="F3295" s="10" t="inlineStr">
        <is>
          <t>Q</t>
        </is>
      </c>
      <c r="G3295" s="10" t="inlineStr">
        <is>
          <t>higher</t>
        </is>
      </c>
      <c r="H3295" s="10" t="n">
        <v>2</v>
      </c>
      <c r="I3295" s="10" t="inlineStr">
        <is>
          <t>Numero di corse aggiuntive per allungamento dell'arco di servizio giornaliero nelle fasce serali</t>
        </is>
      </c>
      <c r="J3295" s="20" t="n"/>
      <c r="K3295" s="20" t="n"/>
      <c r="L3295" s="20" t="n"/>
      <c r="M3295" s="20" t="n"/>
      <c r="N3295" s="21">
        <f>IF($A3295="","",IFERROR(VALUE($J3295),0))</f>
        <v/>
      </c>
      <c r="O3295" s="21">
        <f>IF($A3295="",0,IF(OR($S3295&lt;&gt;1,COUNTA($J3295:$M3295)=0),0,IF(SUMPRODUCT(MAX(($C$5:$C$6173=$C3295)*($D$5:$D$6173=$D3295)*($S$5:$S$6173=1)*IFERROR($N$5:$N$6173*1,0)))&gt;0,ROUND($H3295*($N3295/SUMPRODUCT(MAX(($C$5:$C$6173=$C3295)*($D$5:$D$6173=$D3295)*($S$5:$S$6173=1)*IFERROR($N$5:$N$6173*1,0)))),4),0)))</f>
        <v/>
      </c>
      <c r="P3295" s="10" t="inlineStr">
        <is>
          <t>corse</t>
        </is>
      </c>
      <c r="Q3295" s="21">
        <f>IF($A3295="","",$A3295&amp;"|"&amp;$C3295)</f>
        <v/>
      </c>
      <c r="R3295" s="21">
        <f>IF($A3295="","",$A3295&amp;"|"&amp;$C3295&amp;"|"&amp;$D3295)</f>
        <v/>
      </c>
      <c r="S3295" s="21">
        <f>IF($A3295="","",IFERROR(INDEX(Offerte!$D$2:$D$200,MATCH($Q3295,Offerte!$L$2:$L$200,0)),0))</f>
        <v/>
      </c>
      <c r="T3295" s="21">
        <f>IF($A3295="","",IFERROR(INDEX(Offerte!$G$2:$G$200,MATCH($Q3295,Offerte!$L$2:$L$200,0)),"NO"))</f>
        <v/>
      </c>
    </row>
    <row r="3296">
      <c r="A3296" s="10">
        <f>IF(Offerte!$A108="","",Offerte!$A108)</f>
        <v/>
      </c>
      <c r="B3296" s="10">
        <f>IF(Offerte!$A108="","",Offerte!$B108)</f>
        <v/>
      </c>
      <c r="C3296" s="10">
        <f>IF(Offerte!$A108="","",Offerte!$C108)</f>
        <v/>
      </c>
      <c r="D3296" s="10" t="inlineStr">
        <is>
          <t>B.4.1</t>
        </is>
      </c>
      <c r="E3296" s="10" t="inlineStr">
        <is>
          <t>B</t>
        </is>
      </c>
      <c r="F3296" s="10" t="inlineStr">
        <is>
          <t>Q</t>
        </is>
      </c>
      <c r="G3296" s="10" t="inlineStr">
        <is>
          <t>higher</t>
        </is>
      </c>
      <c r="H3296" s="10" t="n">
        <v>3</v>
      </c>
      <c r="I3296" s="10" t="inlineStr">
        <is>
          <t>Percorrenze aggiuntive offerte nel Programma d'esercizio delle prime due fasi attuative</t>
        </is>
      </c>
      <c r="J3296" s="20" t="n"/>
      <c r="K3296" s="20" t="n"/>
      <c r="L3296" s="20" t="n"/>
      <c r="M3296" s="20" t="n"/>
      <c r="N3296" s="21">
        <f>IF($A3296="","",IFERROR(VALUE($J3296),0))</f>
        <v/>
      </c>
      <c r="O3296" s="21">
        <f>IF($A3296="",0,IF(OR($S3296&lt;&gt;1,COUNTA($J3296:$M3296)=0),0,IF(SUMPRODUCT(MAX(($C$5:$C$6173=$C3296)*($D$5:$D$6173=$D3296)*($S$5:$S$6173=1)*IFERROR($N$5:$N$6173*1,0)))&gt;0,ROUND($H3296*($N3296/SUMPRODUCT(MAX(($C$5:$C$6173=$C3296)*($D$5:$D$6173=$D3296)*($S$5:$S$6173=1)*IFERROR($N$5:$N$6173*1,0)))),4),0)))</f>
        <v/>
      </c>
      <c r="P3296" s="10" t="inlineStr">
        <is>
          <t>vett*km</t>
        </is>
      </c>
      <c r="Q3296" s="21">
        <f>IF($A3296="","",$A3296&amp;"|"&amp;$C3296)</f>
        <v/>
      </c>
      <c r="R3296" s="21">
        <f>IF($A3296="","",$A3296&amp;"|"&amp;$C3296&amp;"|"&amp;$D3296)</f>
        <v/>
      </c>
      <c r="S3296" s="21">
        <f>IF($A3296="","",IFERROR(INDEX(Offerte!$D$2:$D$200,MATCH($Q3296,Offerte!$L$2:$L$200,0)),0))</f>
        <v/>
      </c>
      <c r="T3296" s="21">
        <f>IF($A3296="","",IFERROR(INDEX(Offerte!$G$2:$G$200,MATCH($Q3296,Offerte!$L$2:$L$200,0)),"NO"))</f>
        <v/>
      </c>
    </row>
    <row r="3297">
      <c r="A3297" s="10">
        <f>IF(Offerte!$A108="","",Offerte!$A108)</f>
        <v/>
      </c>
      <c r="B3297" s="10">
        <f>IF(Offerte!$A108="","",Offerte!$B108)</f>
        <v/>
      </c>
      <c r="C3297" s="10">
        <f>IF(Offerte!$A108="","",Offerte!$C108)</f>
        <v/>
      </c>
      <c r="D3297" s="10" t="inlineStr">
        <is>
          <t>B.5.1</t>
        </is>
      </c>
      <c r="E3297" s="10" t="inlineStr">
        <is>
          <t>B</t>
        </is>
      </c>
      <c r="F3297" s="10" t="inlineStr">
        <is>
          <t>D</t>
        </is>
      </c>
      <c r="G3297" s="10" t="inlineStr">
        <is>
          <t>discretionary</t>
        </is>
      </c>
      <c r="H3297" s="10" t="n">
        <v>2</v>
      </c>
      <c r="I3297" s="10" t="inlineStr">
        <is>
          <t>Efficacia del progetto di servizi complementari DRT</t>
        </is>
      </c>
      <c r="J3297" s="20" t="n"/>
      <c r="K3297" s="20" t="n"/>
      <c r="L3297" s="20" t="n"/>
      <c r="M3297" s="20" t="n"/>
      <c r="N3297" s="21">
        <f>IF($A3297="","",MAX(0,MIN(1,IFERROR(VALUE($M3297),0))))</f>
        <v/>
      </c>
      <c r="O3297" s="21">
        <f>IF($A3297="",0,IF(OR($S3297&lt;&gt;1,COUNTA($J3297:$M3297)=0),0,IF(SUMPRODUCT(MAX(($C$5:$C$6173=$C3297)*($D$5:$D$6173=$D3297)*($S$5:$S$6173=1)*IFERROR($N$5:$N$6173*1,0)))&gt;0,ROUND($H3297*($N3297/SUMPRODUCT(MAX(($C$5:$C$6173=$C3297)*($D$5:$D$6173=$D3297)*($S$5:$S$6173=1)*IFERROR($N$5:$N$6173*1,0)))),4),0)))</f>
        <v/>
      </c>
      <c r="P3297" s="10" t="inlineStr">
        <is>
          <t>coeff.</t>
        </is>
      </c>
      <c r="Q3297" s="21">
        <f>IF($A3297="","",$A3297&amp;"|"&amp;$C3297)</f>
        <v/>
      </c>
      <c r="R3297" s="21">
        <f>IF($A3297="","",$A3297&amp;"|"&amp;$C3297&amp;"|"&amp;$D3297)</f>
        <v/>
      </c>
      <c r="S3297" s="21">
        <f>IF($A3297="","",IFERROR(INDEX(Offerte!$D$2:$D$200,MATCH($Q3297,Offerte!$L$2:$L$200,0)),0))</f>
        <v/>
      </c>
      <c r="T3297" s="21">
        <f>IF($A3297="","",IFERROR(INDEX(Offerte!$G$2:$G$200,MATCH($Q3297,Offerte!$L$2:$L$200,0)),"NO"))</f>
        <v/>
      </c>
    </row>
    <row r="3298">
      <c r="A3298" s="10">
        <f>IF(Offerte!$A108="","",Offerte!$A108)</f>
        <v/>
      </c>
      <c r="B3298" s="10">
        <f>IF(Offerte!$A108="","",Offerte!$B108)</f>
        <v/>
      </c>
      <c r="C3298" s="10">
        <f>IF(Offerte!$A108="","",Offerte!$C108)</f>
        <v/>
      </c>
      <c r="D3298" s="10" t="inlineStr">
        <is>
          <t>C.1.1</t>
        </is>
      </c>
      <c r="E3298" s="10" t="inlineStr">
        <is>
          <t>C</t>
        </is>
      </c>
      <c r="F3298" s="10" t="inlineStr">
        <is>
          <t>Q</t>
        </is>
      </c>
      <c r="G3298" s="10" t="inlineStr">
        <is>
          <t>higher</t>
        </is>
      </c>
      <c r="H3298" s="10" t="n">
        <v>2</v>
      </c>
      <c r="I3298" s="10" t="inlineStr">
        <is>
          <t>Tasso di copertura del servizio con telecamere BSD</t>
        </is>
      </c>
      <c r="J3298" s="20" t="n"/>
      <c r="K3298" s="20" t="n"/>
      <c r="L3298" s="20" t="n"/>
      <c r="M3298" s="20" t="n"/>
      <c r="N3298" s="21">
        <f>IF($A3298="","",IFERROR(VALUE($K3298)/VALUE($L3298),IFERROR(VALUE($J3298),0)))</f>
        <v/>
      </c>
      <c r="O3298" s="21">
        <f>IF($A3298="",0,IF(OR($S3298&lt;&gt;1,COUNTA($J3298:$M3298)=0),0,IF(SUMPRODUCT(MAX(($C$5:$C$6173=$C3298)*($D$5:$D$6173=$D3298)*($S$5:$S$6173=1)*IFERROR($N$5:$N$6173*1,0)))&gt;0,ROUND($H3298*($N3298/SUMPRODUCT(MAX(($C$5:$C$6173=$C3298)*($D$5:$D$6173=$D3298)*($S$5:$S$6173=1)*IFERROR($N$5:$N$6173*1,0)))),4),0)))</f>
        <v/>
      </c>
      <c r="P3298" s="10" t="inlineStr">
        <is>
          <t>Autobus attrezzati con telecamere BSD / Autobus totali in offerta, incluse scorte</t>
        </is>
      </c>
      <c r="Q3298" s="21">
        <f>IF($A3298="","",$A3298&amp;"|"&amp;$C3298)</f>
        <v/>
      </c>
      <c r="R3298" s="21">
        <f>IF($A3298="","",$A3298&amp;"|"&amp;$C3298&amp;"|"&amp;$D3298)</f>
        <v/>
      </c>
      <c r="S3298" s="21">
        <f>IF($A3298="","",IFERROR(INDEX(Offerte!$D$2:$D$200,MATCH($Q3298,Offerte!$L$2:$L$200,0)),0))</f>
        <v/>
      </c>
      <c r="T3298" s="21">
        <f>IF($A3298="","",IFERROR(INDEX(Offerte!$G$2:$G$200,MATCH($Q3298,Offerte!$L$2:$L$200,0)),"NO"))</f>
        <v/>
      </c>
    </row>
    <row r="3299">
      <c r="A3299" s="10">
        <f>IF(Offerte!$A108="","",Offerte!$A108)</f>
        <v/>
      </c>
      <c r="B3299" s="10">
        <f>IF(Offerte!$A108="","",Offerte!$B108)</f>
        <v/>
      </c>
      <c r="C3299" s="10">
        <f>IF(Offerte!$A108="","",Offerte!$C108)</f>
        <v/>
      </c>
      <c r="D3299" s="10" t="inlineStr">
        <is>
          <t>C.1.2</t>
        </is>
      </c>
      <c r="E3299" s="10" t="inlineStr">
        <is>
          <t>C</t>
        </is>
      </c>
      <c r="F3299" s="10" t="inlineStr">
        <is>
          <t>Q</t>
        </is>
      </c>
      <c r="G3299" s="10" t="inlineStr">
        <is>
          <t>higher</t>
        </is>
      </c>
      <c r="H3299" s="10" t="n">
        <v>2</v>
      </c>
      <c r="I3299" s="10" t="inlineStr">
        <is>
          <t>Tasso di copertura del servizio con telecamere ADAS</t>
        </is>
      </c>
      <c r="J3299" s="20" t="n"/>
      <c r="K3299" s="20" t="n"/>
      <c r="L3299" s="20" t="n"/>
      <c r="M3299" s="20" t="n"/>
      <c r="N3299" s="21">
        <f>IF($A3299="","",IFERROR(VALUE($K3299)/VALUE($L3299),IFERROR(VALUE($J3299),0)))</f>
        <v/>
      </c>
      <c r="O3299" s="21">
        <f>IF($A3299="",0,IF(OR($S3299&lt;&gt;1,COUNTA($J3299:$M3299)=0),0,IF(SUMPRODUCT(MAX(($C$5:$C$6173=$C3299)*($D$5:$D$6173=$D3299)*($S$5:$S$6173=1)*IFERROR($N$5:$N$6173*1,0)))&gt;0,ROUND($H3299*($N3299/SUMPRODUCT(MAX(($C$5:$C$6173=$C3299)*($D$5:$D$6173=$D3299)*($S$5:$S$6173=1)*IFERROR($N$5:$N$6173*1,0)))),4),0)))</f>
        <v/>
      </c>
      <c r="P3299" s="10" t="inlineStr">
        <is>
          <t>Autobus attrezzati con telecamere ADAS / Autobus totali in offerta, incluse scorte</t>
        </is>
      </c>
      <c r="Q3299" s="21">
        <f>IF($A3299="","",$A3299&amp;"|"&amp;$C3299)</f>
        <v/>
      </c>
      <c r="R3299" s="21">
        <f>IF($A3299="","",$A3299&amp;"|"&amp;$C3299&amp;"|"&amp;$D3299)</f>
        <v/>
      </c>
      <c r="S3299" s="21">
        <f>IF($A3299="","",IFERROR(INDEX(Offerte!$D$2:$D$200,MATCH($Q3299,Offerte!$L$2:$L$200,0)),0))</f>
        <v/>
      </c>
      <c r="T3299" s="21">
        <f>IF($A3299="","",IFERROR(INDEX(Offerte!$G$2:$G$200,MATCH($Q3299,Offerte!$L$2:$L$200,0)),"NO"))</f>
        <v/>
      </c>
    </row>
    <row r="3300">
      <c r="A3300" s="10">
        <f>IF(Offerte!$A108="","",Offerte!$A108)</f>
        <v/>
      </c>
      <c r="B3300" s="10">
        <f>IF(Offerte!$A108="","",Offerte!$B108)</f>
        <v/>
      </c>
      <c r="C3300" s="10">
        <f>IF(Offerte!$A108="","",Offerte!$C108)</f>
        <v/>
      </c>
      <c r="D3300" s="10" t="inlineStr">
        <is>
          <t>C.2.1</t>
        </is>
      </c>
      <c r="E3300" s="10" t="inlineStr">
        <is>
          <t>C</t>
        </is>
      </c>
      <c r="F3300" s="10" t="inlineStr">
        <is>
          <t>Q</t>
        </is>
      </c>
      <c r="G3300" s="10" t="inlineStr">
        <is>
          <t>higher</t>
        </is>
      </c>
      <c r="H3300" s="10" t="n">
        <v>3</v>
      </c>
      <c r="I3300" s="10" t="inlineStr">
        <is>
          <t>Tasso di copertura del servizio con telecamere di bordo di videosorveglianza</t>
        </is>
      </c>
      <c r="J3300" s="20" t="n"/>
      <c r="K3300" s="20" t="n"/>
      <c r="L3300" s="20" t="n"/>
      <c r="M3300" s="20" t="n"/>
      <c r="N3300" s="21">
        <f>IF($A3300="","",IFERROR(VALUE($K3300)/VALUE($L3300),IFERROR(VALUE($J3300),0)))</f>
        <v/>
      </c>
      <c r="O3300" s="21">
        <f>IF($A3300="",0,IF(OR($S3300&lt;&gt;1,COUNTA($J3300:$M3300)=0),0,IF(SUMPRODUCT(MAX(($C$5:$C$6173=$C3300)*($D$5:$D$6173=$D3300)*($S$5:$S$6173=1)*IFERROR($N$5:$N$6173*1,0)))&gt;0,ROUND($H3300*($N3300/SUMPRODUCT(MAX(($C$5:$C$6173=$C3300)*($D$5:$D$6173=$D3300)*($S$5:$S$6173=1)*IFERROR($N$5:$N$6173*1,0)))),4),0)))</f>
        <v/>
      </c>
      <c r="P3300" s="10" t="inlineStr">
        <is>
          <t>Autobus attrezzati con videosorveglianza / Autobus totali in offerta, incluse scorte</t>
        </is>
      </c>
      <c r="Q3300" s="21">
        <f>IF($A3300="","",$A3300&amp;"|"&amp;$C3300)</f>
        <v/>
      </c>
      <c r="R3300" s="21">
        <f>IF($A3300="","",$A3300&amp;"|"&amp;$C3300&amp;"|"&amp;$D3300)</f>
        <v/>
      </c>
      <c r="S3300" s="21">
        <f>IF($A3300="","",IFERROR(INDEX(Offerte!$D$2:$D$200,MATCH($Q3300,Offerte!$L$2:$L$200,0)),0))</f>
        <v/>
      </c>
      <c r="T3300" s="21">
        <f>IF($A3300="","",IFERROR(INDEX(Offerte!$G$2:$G$200,MATCH($Q3300,Offerte!$L$2:$L$200,0)),"NO"))</f>
        <v/>
      </c>
    </row>
    <row r="3301">
      <c r="A3301" s="10">
        <f>IF(Offerte!$A108="","",Offerte!$A108)</f>
        <v/>
      </c>
      <c r="B3301" s="10">
        <f>IF(Offerte!$A108="","",Offerte!$B108)</f>
        <v/>
      </c>
      <c r="C3301" s="10">
        <f>IF(Offerte!$A108="","",Offerte!$C108)</f>
        <v/>
      </c>
      <c r="D3301" s="10" t="inlineStr">
        <is>
          <t>C.2.2</t>
        </is>
      </c>
      <c r="E3301" s="10" t="inlineStr">
        <is>
          <t>C</t>
        </is>
      </c>
      <c r="F3301" s="10" t="inlineStr">
        <is>
          <t>T</t>
        </is>
      </c>
      <c r="G3301" s="10" t="inlineStr">
        <is>
          <t>tabular</t>
        </is>
      </c>
      <c r="H3301" s="10" t="n">
        <v>1</v>
      </c>
      <c r="I3301" s="10" t="inlineStr">
        <is>
          <t>Software video/audio analisi per situazioni di pericolo</t>
        </is>
      </c>
      <c r="J3301" s="20" t="n"/>
      <c r="K3301" s="20" t="n"/>
      <c r="L3301" s="20" t="n"/>
      <c r="M3301" s="20" t="n"/>
      <c r="N3301" s="21">
        <f>IF($A3301="","",IF(IFERROR(VALUE($M3301),0)=1,1,0))</f>
        <v/>
      </c>
      <c r="O3301" s="21">
        <f>IF($A3301="",0,IF(OR($S3301&lt;&gt;1,COUNTA($J3301:$M3301)=0),0,IF($N3301=1,$H3301,0)))</f>
        <v/>
      </c>
      <c r="P3301" s="10" t="inlineStr">
        <is>
          <t>sì/no</t>
        </is>
      </c>
      <c r="Q3301" s="21">
        <f>IF($A3301="","",$A3301&amp;"|"&amp;$C3301)</f>
        <v/>
      </c>
      <c r="R3301" s="21">
        <f>IF($A3301="","",$A3301&amp;"|"&amp;$C3301&amp;"|"&amp;$D3301)</f>
        <v/>
      </c>
      <c r="S3301" s="21">
        <f>IF($A3301="","",IFERROR(INDEX(Offerte!$D$2:$D$200,MATCH($Q3301,Offerte!$L$2:$L$200,0)),0))</f>
        <v/>
      </c>
      <c r="T3301" s="21">
        <f>IF($A3301="","",IFERROR(INDEX(Offerte!$G$2:$G$200,MATCH($Q3301,Offerte!$L$2:$L$200,0)),"NO"))</f>
        <v/>
      </c>
    </row>
    <row r="3302">
      <c r="A3302" s="10">
        <f>IF(Offerte!$A108="","",Offerte!$A108)</f>
        <v/>
      </c>
      <c r="B3302" s="10">
        <f>IF(Offerte!$A108="","",Offerte!$B108)</f>
        <v/>
      </c>
      <c r="C3302" s="10">
        <f>IF(Offerte!$A108="","",Offerte!$C108)</f>
        <v/>
      </c>
      <c r="D3302" s="10" t="inlineStr">
        <is>
          <t>C.2.3</t>
        </is>
      </c>
      <c r="E3302" s="10" t="inlineStr">
        <is>
          <t>C</t>
        </is>
      </c>
      <c r="F3302" s="10" t="inlineStr">
        <is>
          <t>T</t>
        </is>
      </c>
      <c r="G3302" s="10" t="inlineStr">
        <is>
          <t>tabular</t>
        </is>
      </c>
      <c r="H3302" s="10" t="n">
        <v>1</v>
      </c>
      <c r="I3302" s="10" t="inlineStr">
        <is>
          <t>Collegamento con centrale qualificata di pronto intervento</t>
        </is>
      </c>
      <c r="J3302" s="20" t="n"/>
      <c r="K3302" s="20" t="n"/>
      <c r="L3302" s="20" t="n"/>
      <c r="M3302" s="20" t="n"/>
      <c r="N3302" s="21">
        <f>IF($A3302="","",IF(IFERROR(VALUE($M3302),0)=1,1,0))</f>
        <v/>
      </c>
      <c r="O3302" s="21">
        <f>IF($A3302="",0,IF(OR($S3302&lt;&gt;1,COUNTA($J3302:$M3302)=0),0,IF($N3302=1,$H3302,0)))</f>
        <v/>
      </c>
      <c r="P3302" s="10" t="inlineStr">
        <is>
          <t>sì/no</t>
        </is>
      </c>
      <c r="Q3302" s="21">
        <f>IF($A3302="","",$A3302&amp;"|"&amp;$C3302)</f>
        <v/>
      </c>
      <c r="R3302" s="21">
        <f>IF($A3302="","",$A3302&amp;"|"&amp;$C3302&amp;"|"&amp;$D3302)</f>
        <v/>
      </c>
      <c r="S3302" s="21">
        <f>IF($A3302="","",IFERROR(INDEX(Offerte!$D$2:$D$200,MATCH($Q3302,Offerte!$L$2:$L$200,0)),0))</f>
        <v/>
      </c>
      <c r="T3302" s="21">
        <f>IF($A3302="","",IFERROR(INDEX(Offerte!$G$2:$G$200,MATCH($Q3302,Offerte!$L$2:$L$200,0)),"NO"))</f>
        <v/>
      </c>
    </row>
    <row r="3303">
      <c r="A3303" s="10">
        <f>IF(Offerte!$A108="","",Offerte!$A108)</f>
        <v/>
      </c>
      <c r="B3303" s="10">
        <f>IF(Offerte!$A108="","",Offerte!$B108)</f>
        <v/>
      </c>
      <c r="C3303" s="10">
        <f>IF(Offerte!$A108="","",Offerte!$C108)</f>
        <v/>
      </c>
      <c r="D3303" s="10" t="inlineStr">
        <is>
          <t>C.2.4</t>
        </is>
      </c>
      <c r="E3303" s="10" t="inlineStr">
        <is>
          <t>C</t>
        </is>
      </c>
      <c r="F3303" s="10" t="inlineStr">
        <is>
          <t>Q</t>
        </is>
      </c>
      <c r="G3303" s="10" t="inlineStr">
        <is>
          <t>higher</t>
        </is>
      </c>
      <c r="H3303" s="10" t="n">
        <v>1</v>
      </c>
      <c r="I3303" s="10" t="inlineStr">
        <is>
          <t>Tasso di copertura del servizio con dispositivi per la chiamata di emergenza del conducente</t>
        </is>
      </c>
      <c r="J3303" s="20" t="n"/>
      <c r="K3303" s="20" t="n"/>
      <c r="L3303" s="20" t="n"/>
      <c r="M3303" s="20" t="n"/>
      <c r="N3303" s="21">
        <f>IF($A3303="","",IFERROR(VALUE($K3303)/VALUE($L3303),IFERROR(VALUE($J3303),0)))</f>
        <v/>
      </c>
      <c r="O3303" s="21">
        <f>IF($A3303="",0,IF(OR($S3303&lt;&gt;1,COUNTA($J3303:$M3303)=0),0,IF(SUMPRODUCT(MAX(($C$5:$C$6173=$C3303)*($D$5:$D$6173=$D3303)*($S$5:$S$6173=1)*IFERROR($N$5:$N$6173*1,0)))&gt;0,ROUND($H3303*($N3303/SUMPRODUCT(MAX(($C$5:$C$6173=$C3303)*($D$5:$D$6173=$D3303)*($S$5:$S$6173=1)*IFERROR($N$5:$N$6173*1,0)))),4),0)))</f>
        <v/>
      </c>
      <c r="P3303" s="10" t="inlineStr">
        <is>
          <t>Autobus attrezzati con chiamata di emergenza / Autobus totali in offerta, incluse scorte</t>
        </is>
      </c>
      <c r="Q3303" s="21">
        <f>IF($A3303="","",$A3303&amp;"|"&amp;$C3303)</f>
        <v/>
      </c>
      <c r="R3303" s="21">
        <f>IF($A3303="","",$A3303&amp;"|"&amp;$C3303&amp;"|"&amp;$D3303)</f>
        <v/>
      </c>
      <c r="S3303" s="21">
        <f>IF($A3303="","",IFERROR(INDEX(Offerte!$D$2:$D$200,MATCH($Q3303,Offerte!$L$2:$L$200,0)),0))</f>
        <v/>
      </c>
      <c r="T3303" s="21">
        <f>IF($A3303="","",IFERROR(INDEX(Offerte!$G$2:$G$200,MATCH($Q3303,Offerte!$L$2:$L$200,0)),"NO"))</f>
        <v/>
      </c>
    </row>
    <row r="3304">
      <c r="A3304" s="10">
        <f>IF(Offerte!$A108="","",Offerte!$A108)</f>
        <v/>
      </c>
      <c r="B3304" s="10">
        <f>IF(Offerte!$A108="","",Offerte!$B108)</f>
        <v/>
      </c>
      <c r="C3304" s="10">
        <f>IF(Offerte!$A108="","",Offerte!$C108)</f>
        <v/>
      </c>
      <c r="D3304" s="10" t="inlineStr">
        <is>
          <t>C.3.1</t>
        </is>
      </c>
      <c r="E3304" s="10" t="inlineStr">
        <is>
          <t>C</t>
        </is>
      </c>
      <c r="F3304" s="10" t="inlineStr">
        <is>
          <t>Q</t>
        </is>
      </c>
      <c r="G3304" s="10" t="inlineStr">
        <is>
          <t>higher</t>
        </is>
      </c>
      <c r="H3304" s="10" t="n">
        <v>2</v>
      </c>
      <c r="I3304" s="10" t="inlineStr">
        <is>
          <t>Tasso di copertura del servizio con dispositivi di informazione dinamica a bordo mezzo</t>
        </is>
      </c>
      <c r="J3304" s="20" t="n"/>
      <c r="K3304" s="20" t="n"/>
      <c r="L3304" s="20" t="n"/>
      <c r="M3304" s="20" t="n"/>
      <c r="N3304" s="21">
        <f>IF($A3304="","",IFERROR(VALUE($K3304)/VALUE($L3304),IFERROR(VALUE($J3304),0)))</f>
        <v/>
      </c>
      <c r="O3304" s="21">
        <f>IF($A3304="",0,IF(OR($S3304&lt;&gt;1,COUNTA($J3304:$M3304)=0),0,IF(SUMPRODUCT(MAX(($C$5:$C$6173=$C3304)*($D$5:$D$6173=$D3304)*($S$5:$S$6173=1)*IFERROR($N$5:$N$6173*1,0)))&gt;0,ROUND($H3304*($N3304/SUMPRODUCT(MAX(($C$5:$C$6173=$C3304)*($D$5:$D$6173=$D3304)*($S$5:$S$6173=1)*IFERROR($N$5:$N$6173*1,0)))),4),0)))</f>
        <v/>
      </c>
      <c r="P3304" s="10" t="inlineStr">
        <is>
          <t>Autobus con monitor e indicatori vocali / Autobus totali in offerta, incluse scorte</t>
        </is>
      </c>
      <c r="Q3304" s="21">
        <f>IF($A3304="","",$A3304&amp;"|"&amp;$C3304)</f>
        <v/>
      </c>
      <c r="R3304" s="21">
        <f>IF($A3304="","",$A3304&amp;"|"&amp;$C3304&amp;"|"&amp;$D3304)</f>
        <v/>
      </c>
      <c r="S3304" s="21">
        <f>IF($A3304="","",IFERROR(INDEX(Offerte!$D$2:$D$200,MATCH($Q3304,Offerte!$L$2:$L$200,0)),0))</f>
        <v/>
      </c>
      <c r="T3304" s="21">
        <f>IF($A3304="","",IFERROR(INDEX(Offerte!$G$2:$G$200,MATCH($Q3304,Offerte!$L$2:$L$200,0)),"NO"))</f>
        <v/>
      </c>
    </row>
    <row r="3305">
      <c r="A3305" s="10">
        <f>IF(Offerte!$A108="","",Offerte!$A108)</f>
        <v/>
      </c>
      <c r="B3305" s="10">
        <f>IF(Offerte!$A108="","",Offerte!$B108)</f>
        <v/>
      </c>
      <c r="C3305" s="10">
        <f>IF(Offerte!$A108="","",Offerte!$C108)</f>
        <v/>
      </c>
      <c r="D3305" s="10" t="inlineStr">
        <is>
          <t>C.3.2</t>
        </is>
      </c>
      <c r="E3305" s="10" t="inlineStr">
        <is>
          <t>C</t>
        </is>
      </c>
      <c r="F3305" s="10" t="inlineStr">
        <is>
          <t>T</t>
        </is>
      </c>
      <c r="G3305" s="10" t="inlineStr">
        <is>
          <t>tabular</t>
        </is>
      </c>
      <c r="H3305" s="10" t="n">
        <v>2</v>
      </c>
      <c r="I3305" s="10" t="inlineStr">
        <is>
          <t>Informazioni a bordo su coincidenze ai nodi</t>
        </is>
      </c>
      <c r="J3305" s="20" t="n"/>
      <c r="K3305" s="20" t="n"/>
      <c r="L3305" s="20" t="n"/>
      <c r="M3305" s="20" t="n"/>
      <c r="N3305" s="21">
        <f>IF($A3305="","",IF(IFERROR(VALUE($M3305),0)=1,1,0))</f>
        <v/>
      </c>
      <c r="O3305" s="21">
        <f>IF($A3305="",0,IF(OR($S3305&lt;&gt;1,COUNTA($J3305:$M3305)=0),0,IF(AND($N3305=1,IFERROR(SUMIFS($N$5:$N$6173,$Q$5:$Q$6173,$Q3305,$D$5:$D$6173,"C.3.1"),0)&gt;=0.5),$H3305,0)))</f>
        <v/>
      </c>
      <c r="P3305" s="10" t="inlineStr">
        <is>
          <t>Dipende da C.3.1 &gt;= 0.5</t>
        </is>
      </c>
      <c r="Q3305" s="21">
        <f>IF($A3305="","",$A3305&amp;"|"&amp;$C3305)</f>
        <v/>
      </c>
      <c r="R3305" s="21">
        <f>IF($A3305="","",$A3305&amp;"|"&amp;$C3305&amp;"|"&amp;$D3305)</f>
        <v/>
      </c>
      <c r="S3305" s="21">
        <f>IF($A3305="","",IFERROR(INDEX(Offerte!$D$2:$D$200,MATCH($Q3305,Offerte!$L$2:$L$200,0)),0))</f>
        <v/>
      </c>
      <c r="T3305" s="21">
        <f>IF($A3305="","",IFERROR(INDEX(Offerte!$G$2:$G$200,MATCH($Q3305,Offerte!$L$2:$L$200,0)),"NO"))</f>
        <v/>
      </c>
    </row>
    <row r="3306">
      <c r="A3306" s="10">
        <f>IF(Offerte!$A108="","",Offerte!$A108)</f>
        <v/>
      </c>
      <c r="B3306" s="10">
        <f>IF(Offerte!$A108="","",Offerte!$B108)</f>
        <v/>
      </c>
      <c r="C3306" s="10">
        <f>IF(Offerte!$A108="","",Offerte!$C108)</f>
        <v/>
      </c>
      <c r="D3306" s="10" t="inlineStr">
        <is>
          <t>D.1.1</t>
        </is>
      </c>
      <c r="E3306" s="10" t="inlineStr">
        <is>
          <t>D</t>
        </is>
      </c>
      <c r="F3306" s="10" t="inlineStr">
        <is>
          <t>Q</t>
        </is>
      </c>
      <c r="G3306" s="10" t="inlineStr">
        <is>
          <t>higher</t>
        </is>
      </c>
      <c r="H3306" s="10" t="n">
        <v>3</v>
      </c>
      <c r="I3306" s="10" t="inlineStr">
        <is>
          <t>Installazione di pensiline</t>
        </is>
      </c>
      <c r="J3306" s="20" t="n"/>
      <c r="K3306" s="20" t="n"/>
      <c r="L3306" s="20" t="n"/>
      <c r="M3306" s="20" t="n"/>
      <c r="N3306" s="21">
        <f>IF($A3306="","",IFERROR(VALUE($J3306),0))</f>
        <v/>
      </c>
      <c r="O3306" s="21">
        <f>IF($A3306="",0,IF(OR($S3306&lt;&gt;1,COUNTA($J3306:$M3306)=0),0,IF(SUMPRODUCT(MAX(($C$5:$C$6173=$C3306)*($D$5:$D$6173=$D3306)*($S$5:$S$6173=1)*IFERROR($N$5:$N$6173*1,0)))&gt;0,ROUND($H3306*($N3306/SUMPRODUCT(MAX(($C$5:$C$6173=$C3306)*($D$5:$D$6173=$D3306)*($S$5:$S$6173=1)*IFERROR($N$5:$N$6173*1,0)))),4),0)))</f>
        <v/>
      </c>
      <c r="P3306" s="10" t="inlineStr">
        <is>
          <t>fermate</t>
        </is>
      </c>
      <c r="Q3306" s="21">
        <f>IF($A3306="","",$A3306&amp;"|"&amp;$C3306)</f>
        <v/>
      </c>
      <c r="R3306" s="21">
        <f>IF($A3306="","",$A3306&amp;"|"&amp;$C3306&amp;"|"&amp;$D3306)</f>
        <v/>
      </c>
      <c r="S3306" s="21">
        <f>IF($A3306="","",IFERROR(INDEX(Offerte!$D$2:$D$200,MATCH($Q3306,Offerte!$L$2:$L$200,0)),0))</f>
        <v/>
      </c>
      <c r="T3306" s="21">
        <f>IF($A3306="","",IFERROR(INDEX(Offerte!$G$2:$G$200,MATCH($Q3306,Offerte!$L$2:$L$200,0)),"NO"))</f>
        <v/>
      </c>
    </row>
    <row r="3307">
      <c r="A3307" s="10">
        <f>IF(Offerte!$A108="","",Offerte!$A108)</f>
        <v/>
      </c>
      <c r="B3307" s="10">
        <f>IF(Offerte!$A108="","",Offerte!$B108)</f>
        <v/>
      </c>
      <c r="C3307" s="10">
        <f>IF(Offerte!$A108="","",Offerte!$C108)</f>
        <v/>
      </c>
      <c r="D3307" s="10" t="inlineStr">
        <is>
          <t>D.1.2</t>
        </is>
      </c>
      <c r="E3307" s="10" t="inlineStr">
        <is>
          <t>D</t>
        </is>
      </c>
      <c r="F3307" s="10" t="inlineStr">
        <is>
          <t>Q</t>
        </is>
      </c>
      <c r="G3307" s="10" t="inlineStr">
        <is>
          <t>higher</t>
        </is>
      </c>
      <c r="H3307" s="10" t="n">
        <v>3</v>
      </c>
      <c r="I3307" s="10" t="inlineStr">
        <is>
          <t>Installazione di paline di fermata conformi alla DGR 581/2023</t>
        </is>
      </c>
      <c r="J3307" s="20" t="n"/>
      <c r="K3307" s="20" t="n"/>
      <c r="L3307" s="20" t="n"/>
      <c r="M3307" s="20" t="n"/>
      <c r="N3307" s="21">
        <f>IF($A3307="","",IFERROR(VALUE($J3307),0))</f>
        <v/>
      </c>
      <c r="O3307" s="21">
        <f>IF($A3307="",0,IF(OR($S3307&lt;&gt;1,COUNTA($J3307:$M3307)=0),0,IF(SUMPRODUCT(MAX(($C$5:$C$6173=$C3307)*($D$5:$D$6173=$D3307)*($S$5:$S$6173=1)*IFERROR($N$5:$N$6173*1,0)))&gt;0,ROUND($H3307*($N3307/SUMPRODUCT(MAX(($C$5:$C$6173=$C3307)*($D$5:$D$6173=$D3307)*($S$5:$S$6173=1)*IFERROR($N$5:$N$6173*1,0)))),4),0)))</f>
        <v/>
      </c>
      <c r="P3307" s="10" t="inlineStr">
        <is>
          <t>fermate</t>
        </is>
      </c>
      <c r="Q3307" s="21">
        <f>IF($A3307="","",$A3307&amp;"|"&amp;$C3307)</f>
        <v/>
      </c>
      <c r="R3307" s="21">
        <f>IF($A3307="","",$A3307&amp;"|"&amp;$C3307&amp;"|"&amp;$D3307)</f>
        <v/>
      </c>
      <c r="S3307" s="21">
        <f>IF($A3307="","",IFERROR(INDEX(Offerte!$D$2:$D$200,MATCH($Q3307,Offerte!$L$2:$L$200,0)),0))</f>
        <v/>
      </c>
      <c r="T3307" s="21">
        <f>IF($A3307="","",IFERROR(INDEX(Offerte!$G$2:$G$200,MATCH($Q3307,Offerte!$L$2:$L$200,0)),"NO"))</f>
        <v/>
      </c>
    </row>
    <row r="3308">
      <c r="A3308" s="10">
        <f>IF(Offerte!$A108="","",Offerte!$A108)</f>
        <v/>
      </c>
      <c r="B3308" s="10">
        <f>IF(Offerte!$A108="","",Offerte!$B108)</f>
        <v/>
      </c>
      <c r="C3308" s="10">
        <f>IF(Offerte!$A108="","",Offerte!$C108)</f>
        <v/>
      </c>
      <c r="D3308" s="10" t="inlineStr">
        <is>
          <t>D.1.3</t>
        </is>
      </c>
      <c r="E3308" s="10" t="inlineStr">
        <is>
          <t>D</t>
        </is>
      </c>
      <c r="F3308" s="10" t="inlineStr">
        <is>
          <t>Q</t>
        </is>
      </c>
      <c r="G3308" s="10" t="inlineStr">
        <is>
          <t>higher</t>
        </is>
      </c>
      <c r="H3308" s="10" t="n">
        <v>2</v>
      </c>
      <c r="I3308" s="10" t="inlineStr">
        <is>
          <t>Display informativi connessi alle fermate</t>
        </is>
      </c>
      <c r="J3308" s="20" t="n"/>
      <c r="K3308" s="20" t="n"/>
      <c r="L3308" s="20" t="n"/>
      <c r="M3308" s="20" t="n"/>
      <c r="N3308" s="21">
        <f>IF($A3308="","",IFERROR(VALUE($J3308),0))</f>
        <v/>
      </c>
      <c r="O3308" s="21">
        <f>IF($A3308="",0,IF(OR($S3308&lt;&gt;1,COUNTA($J3308:$M3308)=0),0,IF(SUMPRODUCT(MAX(($C$5:$C$6173=$C3308)*($D$5:$D$6173=$D3308)*($S$5:$S$6173=1)*IFERROR($N$5:$N$6173*1,0)))&gt;0,ROUND($H3308*($N3308/SUMPRODUCT(MAX(($C$5:$C$6173=$C3308)*($D$5:$D$6173=$D3308)*($S$5:$S$6173=1)*IFERROR($N$5:$N$6173*1,0)))),4),0)))</f>
        <v/>
      </c>
      <c r="P3308" s="10" t="inlineStr">
        <is>
          <t>fermate</t>
        </is>
      </c>
      <c r="Q3308" s="21">
        <f>IF($A3308="","",$A3308&amp;"|"&amp;$C3308)</f>
        <v/>
      </c>
      <c r="R3308" s="21">
        <f>IF($A3308="","",$A3308&amp;"|"&amp;$C3308&amp;"|"&amp;$D3308)</f>
        <v/>
      </c>
      <c r="S3308" s="21">
        <f>IF($A3308="","",IFERROR(INDEX(Offerte!$D$2:$D$200,MATCH($Q3308,Offerte!$L$2:$L$200,0)),0))</f>
        <v/>
      </c>
      <c r="T3308" s="21">
        <f>IF($A3308="","",IFERROR(INDEX(Offerte!$G$2:$G$200,MATCH($Q3308,Offerte!$L$2:$L$200,0)),"NO"))</f>
        <v/>
      </c>
    </row>
    <row r="3309">
      <c r="A3309" s="10">
        <f>IF(Offerte!$A108="","",Offerte!$A108)</f>
        <v/>
      </c>
      <c r="B3309" s="10">
        <f>IF(Offerte!$A108="","",Offerte!$B108)</f>
        <v/>
      </c>
      <c r="C3309" s="10">
        <f>IF(Offerte!$A108="","",Offerte!$C108)</f>
        <v/>
      </c>
      <c r="D3309" s="10" t="inlineStr">
        <is>
          <t>D.2.1</t>
        </is>
      </c>
      <c r="E3309" s="10" t="inlineStr">
        <is>
          <t>D</t>
        </is>
      </c>
      <c r="F3309" s="10" t="inlineStr">
        <is>
          <t>Q</t>
        </is>
      </c>
      <c r="G3309" s="10" t="inlineStr">
        <is>
          <t>higher</t>
        </is>
      </c>
      <c r="H3309" s="10" t="n">
        <v>2</v>
      </c>
      <c r="I3309" s="10" t="inlineStr">
        <is>
          <t>Segnali tattili Loges-Vet-Evolution</t>
        </is>
      </c>
      <c r="J3309" s="20" t="n"/>
      <c r="K3309" s="20" t="n"/>
      <c r="L3309" s="20" t="n"/>
      <c r="M3309" s="20" t="n"/>
      <c r="N3309" s="21">
        <f>IF($A3309="","",IFERROR(VALUE($J3309),0))</f>
        <v/>
      </c>
      <c r="O3309" s="21">
        <f>IF($A3309="",0,IF(OR($S3309&lt;&gt;1,COUNTA($J3309:$M3309)=0),0,IF(SUMPRODUCT(MAX(($C$5:$C$6173=$C3309)*($D$5:$D$6173=$D3309)*($S$5:$S$6173=1)*IFERROR($N$5:$N$6173*1,0)))&gt;0,ROUND($H3309*($N3309/SUMPRODUCT(MAX(($C$5:$C$6173=$C3309)*($D$5:$D$6173=$D3309)*($S$5:$S$6173=1)*IFERROR($N$5:$N$6173*1,0)))),4),0)))</f>
        <v/>
      </c>
      <c r="P3309" s="10" t="inlineStr">
        <is>
          <t>fermate</t>
        </is>
      </c>
      <c r="Q3309" s="21">
        <f>IF($A3309="","",$A3309&amp;"|"&amp;$C3309)</f>
        <v/>
      </c>
      <c r="R3309" s="21">
        <f>IF($A3309="","",$A3309&amp;"|"&amp;$C3309&amp;"|"&amp;$D3309)</f>
        <v/>
      </c>
      <c r="S3309" s="21">
        <f>IF($A3309="","",IFERROR(INDEX(Offerte!$D$2:$D$200,MATCH($Q3309,Offerte!$L$2:$L$200,0)),0))</f>
        <v/>
      </c>
      <c r="T3309" s="21">
        <f>IF($A3309="","",IFERROR(INDEX(Offerte!$G$2:$G$200,MATCH($Q3309,Offerte!$L$2:$L$200,0)),"NO"))</f>
        <v/>
      </c>
    </row>
    <row r="3310">
      <c r="A3310" s="10">
        <f>IF(Offerte!$A108="","",Offerte!$A108)</f>
        <v/>
      </c>
      <c r="B3310" s="10">
        <f>IF(Offerte!$A108="","",Offerte!$B108)</f>
        <v/>
      </c>
      <c r="C3310" s="10">
        <f>IF(Offerte!$A108="","",Offerte!$C108)</f>
        <v/>
      </c>
      <c r="D3310" s="10" t="inlineStr">
        <is>
          <t>E.1.1</t>
        </is>
      </c>
      <c r="E3310" s="10" t="inlineStr">
        <is>
          <t>E</t>
        </is>
      </c>
      <c r="F3310" s="10" t="inlineStr">
        <is>
          <t>T</t>
        </is>
      </c>
      <c r="G3310" s="10" t="inlineStr">
        <is>
          <t>tabular</t>
        </is>
      </c>
      <c r="H3310" s="10" t="n">
        <v>2</v>
      </c>
      <c r="I3310" s="10" t="inlineStr">
        <is>
          <t>Mobile app con travel planner PRM</t>
        </is>
      </c>
      <c r="J3310" s="20" t="n"/>
      <c r="K3310" s="20" t="n"/>
      <c r="L3310" s="20" t="n"/>
      <c r="M3310" s="20" t="n"/>
      <c r="N3310" s="21">
        <f>IF($A3310="","",IF(IFERROR(VALUE($M3310),0)=1,1,0))</f>
        <v/>
      </c>
      <c r="O3310" s="21">
        <f>IF($A3310="",0,IF(OR($S3310&lt;&gt;1,COUNTA($J3310:$M3310)=0),0,IF($N3310=1,$H3310,0)))</f>
        <v/>
      </c>
      <c r="P3310" s="10" t="inlineStr">
        <is>
          <t>sì/no</t>
        </is>
      </c>
      <c r="Q3310" s="21">
        <f>IF($A3310="","",$A3310&amp;"|"&amp;$C3310)</f>
        <v/>
      </c>
      <c r="R3310" s="21">
        <f>IF($A3310="","",$A3310&amp;"|"&amp;$C3310&amp;"|"&amp;$D3310)</f>
        <v/>
      </c>
      <c r="S3310" s="21">
        <f>IF($A3310="","",IFERROR(INDEX(Offerte!$D$2:$D$200,MATCH($Q3310,Offerte!$L$2:$L$200,0)),0))</f>
        <v/>
      </c>
      <c r="T3310" s="21">
        <f>IF($A3310="","",IFERROR(INDEX(Offerte!$G$2:$G$200,MATCH($Q3310,Offerte!$L$2:$L$200,0)),"NO"))</f>
        <v/>
      </c>
    </row>
    <row r="3311">
      <c r="A3311" s="10">
        <f>IF(Offerte!$A108="","",Offerte!$A108)</f>
        <v/>
      </c>
      <c r="B3311" s="10">
        <f>IF(Offerte!$A108="","",Offerte!$B108)</f>
        <v/>
      </c>
      <c r="C3311" s="10">
        <f>IF(Offerte!$A108="","",Offerte!$C108)</f>
        <v/>
      </c>
      <c r="D3311" s="10" t="inlineStr">
        <is>
          <t>E.2.1</t>
        </is>
      </c>
      <c r="E3311" s="10" t="inlineStr">
        <is>
          <t>E</t>
        </is>
      </c>
      <c r="F3311" s="10" t="inlineStr">
        <is>
          <t>D</t>
        </is>
      </c>
      <c r="G3311" s="10" t="inlineStr">
        <is>
          <t>discretionary</t>
        </is>
      </c>
      <c r="H3311" s="10" t="n">
        <v>2</v>
      </c>
      <c r="I3311" s="10" t="inlineStr">
        <is>
          <t>Altre azioni informative e rapporti con gli utenti</t>
        </is>
      </c>
      <c r="J3311" s="20" t="n"/>
      <c r="K3311" s="20" t="n"/>
      <c r="L3311" s="20" t="n"/>
      <c r="M3311" s="20" t="n"/>
      <c r="N3311" s="21">
        <f>IF($A3311="","",MAX(0,MIN(1,IFERROR(VALUE($M3311),0))))</f>
        <v/>
      </c>
      <c r="O3311" s="21">
        <f>IF($A3311="",0,IF(OR($S3311&lt;&gt;1,COUNTA($J3311:$M3311)=0),0,IF(SUMPRODUCT(MAX(($C$5:$C$6173=$C3311)*($D$5:$D$6173=$D3311)*($S$5:$S$6173=1)*IFERROR($N$5:$N$6173*1,0)))&gt;0,ROUND($H3311*($N3311/SUMPRODUCT(MAX(($C$5:$C$6173=$C3311)*($D$5:$D$6173=$D3311)*($S$5:$S$6173=1)*IFERROR($N$5:$N$6173*1,0)))),4),0)))</f>
        <v/>
      </c>
      <c r="P3311" s="10" t="inlineStr">
        <is>
          <t>coeff.</t>
        </is>
      </c>
      <c r="Q3311" s="21">
        <f>IF($A3311="","",$A3311&amp;"|"&amp;$C3311)</f>
        <v/>
      </c>
      <c r="R3311" s="21">
        <f>IF($A3311="","",$A3311&amp;"|"&amp;$C3311&amp;"|"&amp;$D3311)</f>
        <v/>
      </c>
      <c r="S3311" s="21">
        <f>IF($A3311="","",IFERROR(INDEX(Offerte!$D$2:$D$200,MATCH($Q3311,Offerte!$L$2:$L$200,0)),0))</f>
        <v/>
      </c>
      <c r="T3311" s="21">
        <f>IF($A3311="","",IFERROR(INDEX(Offerte!$G$2:$G$200,MATCH($Q3311,Offerte!$L$2:$L$200,0)),"NO"))</f>
        <v/>
      </c>
    </row>
    <row r="3312">
      <c r="A3312" s="10">
        <f>IF(Offerte!$A108="","",Offerte!$A108)</f>
        <v/>
      </c>
      <c r="B3312" s="10">
        <f>IF(Offerte!$A108="","",Offerte!$B108)</f>
        <v/>
      </c>
      <c r="C3312" s="10">
        <f>IF(Offerte!$A108="","",Offerte!$C108)</f>
        <v/>
      </c>
      <c r="D3312" s="10" t="inlineStr">
        <is>
          <t>F.1.1</t>
        </is>
      </c>
      <c r="E3312" s="10" t="inlineStr">
        <is>
          <t>F</t>
        </is>
      </c>
      <c r="F3312" s="10" t="inlineStr">
        <is>
          <t>Q</t>
        </is>
      </c>
      <c r="G3312" s="10" t="inlineStr">
        <is>
          <t>lower</t>
        </is>
      </c>
      <c r="H3312" s="10" t="n">
        <v>7</v>
      </c>
      <c r="I3312" s="10" t="inlineStr">
        <is>
          <t>Performance ambientali del parco mezzi adibito al servizio - I_CEA</t>
        </is>
      </c>
      <c r="J3312" s="20" t="n"/>
      <c r="K3312" s="20" t="n"/>
      <c r="L3312" s="20" t="n"/>
      <c r="M3312" s="20" t="n"/>
      <c r="N3312" s="21">
        <f>IF($A3312="","",IFERROR(VALUE($J3312),0))</f>
        <v/>
      </c>
      <c r="O3312" s="21">
        <f>IF($A3312="",0,IF(OR($S3312&lt;&gt;1,COUNTA($J3312:$M3312)=0),0,IF(AND(IFERROR(AGGREGATE(15,6,$N$5:$N$6173/(($C$5:$C$6173=$C3312)*($D$5:$D$6173=$D3312)*($S$5:$S$6173=1)*($N$5:$N$6173&gt;0)),1),0)&gt;0,$N3312&gt;0),ROUND($H3312*(IFERROR(AGGREGATE(15,6,$N$5:$N$6173/(($C$5:$C$6173=$C3312)*($D$5:$D$6173=$D3312)*($S$5:$S$6173=1)*($N$5:$N$6173&gt;0)),1),0)/$N3312),4),0)))</f>
        <v/>
      </c>
      <c r="P3312" s="10" t="inlineStr">
        <is>
          <t>indice</t>
        </is>
      </c>
      <c r="Q3312" s="21">
        <f>IF($A3312="","",$A3312&amp;"|"&amp;$C3312)</f>
        <v/>
      </c>
      <c r="R3312" s="21">
        <f>IF($A3312="","",$A3312&amp;"|"&amp;$C3312&amp;"|"&amp;$D3312)</f>
        <v/>
      </c>
      <c r="S3312" s="21">
        <f>IF($A3312="","",IFERROR(INDEX(Offerte!$D$2:$D$200,MATCH($Q3312,Offerte!$L$2:$L$200,0)),0))</f>
        <v/>
      </c>
      <c r="T3312" s="21">
        <f>IF($A3312="","",IFERROR(INDEX(Offerte!$G$2:$G$200,MATCH($Q3312,Offerte!$L$2:$L$200,0)),"NO"))</f>
        <v/>
      </c>
    </row>
    <row r="3313">
      <c r="A3313" s="10">
        <f>IF(Offerte!$A108="","",Offerte!$A108)</f>
        <v/>
      </c>
      <c r="B3313" s="10">
        <f>IF(Offerte!$A108="","",Offerte!$B108)</f>
        <v/>
      </c>
      <c r="C3313" s="10">
        <f>IF(Offerte!$A108="","",Offerte!$C108)</f>
        <v/>
      </c>
      <c r="D3313" s="10" t="inlineStr">
        <is>
          <t>F.2.1</t>
        </is>
      </c>
      <c r="E3313" s="10" t="inlineStr">
        <is>
          <t>F</t>
        </is>
      </c>
      <c r="F3313" s="10" t="inlineStr">
        <is>
          <t>Q</t>
        </is>
      </c>
      <c r="G3313" s="10" t="inlineStr">
        <is>
          <t>higher</t>
        </is>
      </c>
      <c r="H3313" s="10" t="n">
        <v>2</v>
      </c>
      <c r="I3313" s="10" t="inlineStr">
        <is>
          <t>Tasso di copertura del servizio con dispositivi ECO-DRIVER</t>
        </is>
      </c>
      <c r="J3313" s="20" t="n"/>
      <c r="K3313" s="20" t="n"/>
      <c r="L3313" s="20" t="n"/>
      <c r="M3313" s="20" t="n"/>
      <c r="N3313" s="21">
        <f>IF($A3313="","",IFERROR(VALUE($K3313)/VALUE($L3313),IFERROR(VALUE($J3313),0)))</f>
        <v/>
      </c>
      <c r="O3313" s="21">
        <f>IF($A3313="",0,IF(OR($S3313&lt;&gt;1,COUNTA($J3313:$M3313)=0),0,IF(SUMPRODUCT(MAX(($C$5:$C$6173=$C3313)*($D$5:$D$6173=$D3313)*($S$5:$S$6173=1)*IFERROR($N$5:$N$6173*1,0)))&gt;0,ROUND($H3313*($N3313/SUMPRODUCT(MAX(($C$5:$C$6173=$C3313)*($D$5:$D$6173=$D3313)*($S$5:$S$6173=1)*IFERROR($N$5:$N$6173*1,0)))),4),0)))</f>
        <v/>
      </c>
      <c r="P3313" s="10" t="inlineStr">
        <is>
          <t>Autobus attrezzati con dispositivi ECO-DRIVER / Autobus totali in offerta, incluse scorte</t>
        </is>
      </c>
      <c r="Q3313" s="21">
        <f>IF($A3313="","",$A3313&amp;"|"&amp;$C3313)</f>
        <v/>
      </c>
      <c r="R3313" s="21">
        <f>IF($A3313="","",$A3313&amp;"|"&amp;$C3313&amp;"|"&amp;$D3313)</f>
        <v/>
      </c>
      <c r="S3313" s="21">
        <f>IF($A3313="","",IFERROR(INDEX(Offerte!$D$2:$D$200,MATCH($Q3313,Offerte!$L$2:$L$200,0)),0))</f>
        <v/>
      </c>
      <c r="T3313" s="21">
        <f>IF($A3313="","",IFERROR(INDEX(Offerte!$G$2:$G$200,MATCH($Q3313,Offerte!$L$2:$L$200,0)),"NO"))</f>
        <v/>
      </c>
    </row>
    <row r="3314">
      <c r="A3314" s="10">
        <f>IF(Offerte!$A108="","",Offerte!$A108)</f>
        <v/>
      </c>
      <c r="B3314" s="10">
        <f>IF(Offerte!$A108="","",Offerte!$B108)</f>
        <v/>
      </c>
      <c r="C3314" s="10">
        <f>IF(Offerte!$A108="","",Offerte!$C108)</f>
        <v/>
      </c>
      <c r="D3314" s="10" t="inlineStr">
        <is>
          <t>F.3.1</t>
        </is>
      </c>
      <c r="E3314" s="10" t="inlineStr">
        <is>
          <t>F</t>
        </is>
      </c>
      <c r="F3314" s="10" t="inlineStr">
        <is>
          <t>Q</t>
        </is>
      </c>
      <c r="G3314" s="10" t="inlineStr">
        <is>
          <t>higher</t>
        </is>
      </c>
      <c r="H3314" s="10" t="n">
        <v>2</v>
      </c>
      <c r="I3314" s="10" t="inlineStr">
        <is>
          <t>Autoproduzione consumi elettrici per trazione</t>
        </is>
      </c>
      <c r="J3314" s="20" t="n"/>
      <c r="K3314" s="20" t="n"/>
      <c r="L3314" s="20" t="n"/>
      <c r="M3314" s="20" t="n"/>
      <c r="N3314" s="21">
        <f>IF($A3314="","",IFERROR(VALUE($J3314),0))</f>
        <v/>
      </c>
      <c r="O3314" s="21">
        <f>IF($A3314="",0,IF(OR($S3314&lt;&gt;1,COUNTA($J3314:$M3314)=0),0,IF(SUMPRODUCT(MAX(($C$5:$C$6173=$C3314)*($D$5:$D$6173=$D3314)*($S$5:$S$6173=1)*IFERROR($N$5:$N$6173*1,0)))&gt;0,ROUND($H3314*($N3314/SUMPRODUCT(MAX(($C$5:$C$6173=$C3314)*($D$5:$D$6173=$D3314)*($S$5:$S$6173=1)*IFERROR($N$5:$N$6173*1,0)))),4),0)))</f>
        <v/>
      </c>
      <c r="P3314" s="10" t="inlineStr">
        <is>
          <t>kWh/anno</t>
        </is>
      </c>
      <c r="Q3314" s="21">
        <f>IF($A3314="","",$A3314&amp;"|"&amp;$C3314)</f>
        <v/>
      </c>
      <c r="R3314" s="21">
        <f>IF($A3314="","",$A3314&amp;"|"&amp;$C3314&amp;"|"&amp;$D3314)</f>
        <v/>
      </c>
      <c r="S3314" s="21">
        <f>IF($A3314="","",IFERROR(INDEX(Offerte!$D$2:$D$200,MATCH($Q3314,Offerte!$L$2:$L$200,0)),0))</f>
        <v/>
      </c>
      <c r="T3314" s="21">
        <f>IF($A3314="","",IFERROR(INDEX(Offerte!$G$2:$G$200,MATCH($Q3314,Offerte!$L$2:$L$200,0)),"NO"))</f>
        <v/>
      </c>
    </row>
    <row r="3315">
      <c r="A3315" s="10">
        <f>IF(Offerte!$A108="","",Offerte!$A108)</f>
        <v/>
      </c>
      <c r="B3315" s="10">
        <f>IF(Offerte!$A108="","",Offerte!$B108)</f>
        <v/>
      </c>
      <c r="C3315" s="10">
        <f>IF(Offerte!$A108="","",Offerte!$C108)</f>
        <v/>
      </c>
      <c r="D3315" s="10" t="inlineStr">
        <is>
          <t>F.4.1</t>
        </is>
      </c>
      <c r="E3315" s="10" t="inlineStr">
        <is>
          <t>F</t>
        </is>
      </c>
      <c r="F3315" s="10" t="inlineStr">
        <is>
          <t>Q</t>
        </is>
      </c>
      <c r="G3315" s="10" t="inlineStr">
        <is>
          <t>soil</t>
        </is>
      </c>
      <c r="H3315" s="10" t="n">
        <v>2</v>
      </c>
      <c r="I3315" s="10" t="inlineStr">
        <is>
          <t>Indice di consumo di suolo</t>
        </is>
      </c>
      <c r="J3315" s="20" t="n"/>
      <c r="K3315" s="20" t="n"/>
      <c r="L3315" s="20" t="n"/>
      <c r="M3315" s="20" t="n"/>
      <c r="N3315" s="21">
        <f>IF($A3315="","",IFERROR(VALUE($J3315),0))</f>
        <v/>
      </c>
      <c r="O3315" s="21">
        <f>IF($A3315="",0,IF(OR($S3315&lt;&gt;1,COUNTA($J3315:$M3315)=0),0,IF($N3315&lt;=0,$H3315,IF(SUMPRODUCT(MAX(($C$5:$C$6173=$C3315)*($D$5:$D$6173=$D3315)*($S$5:$S$6173=1)*IFERROR($N$5:$N$6173*1,0)))&gt;0,ROUND($H3315*((SUMPRODUCT(MAX(($C$5:$C$6173=$C3315)*($D$5:$D$6173=$D3315)*($S$5:$S$6173=1)*IFERROR($N$5:$N$6173*1,0)))-$N3315)/SUMPRODUCT(MAX(($C$5:$C$6173=$C3315)*($D$5:$D$6173=$D3315)*($S$5:$S$6173=1)*IFERROR($N$5:$N$6173*1,0)))),4),0))))</f>
        <v/>
      </c>
      <c r="P3315" s="10" t="inlineStr">
        <is>
          <t>m2</t>
        </is>
      </c>
      <c r="Q3315" s="21">
        <f>IF($A3315="","",$A3315&amp;"|"&amp;$C3315)</f>
        <v/>
      </c>
      <c r="R3315" s="21">
        <f>IF($A3315="","",$A3315&amp;"|"&amp;$C3315&amp;"|"&amp;$D3315)</f>
        <v/>
      </c>
      <c r="S3315" s="21">
        <f>IF($A3315="","",IFERROR(INDEX(Offerte!$D$2:$D$200,MATCH($Q3315,Offerte!$L$2:$L$200,0)),0))</f>
        <v/>
      </c>
      <c r="T3315" s="21">
        <f>IF($A3315="","",IFERROR(INDEX(Offerte!$G$2:$G$200,MATCH($Q3315,Offerte!$L$2:$L$200,0)),"NO"))</f>
        <v/>
      </c>
    </row>
    <row r="3316">
      <c r="A3316" s="10">
        <f>IF(Offerte!$A108="","",Offerte!$A108)</f>
        <v/>
      </c>
      <c r="B3316" s="10">
        <f>IF(Offerte!$A108="","",Offerte!$B108)</f>
        <v/>
      </c>
      <c r="C3316" s="10">
        <f>IF(Offerte!$A108="","",Offerte!$C108)</f>
        <v/>
      </c>
      <c r="D3316" s="10" t="inlineStr">
        <is>
          <t>F.5.1</t>
        </is>
      </c>
      <c r="E3316" s="10" t="inlineStr">
        <is>
          <t>F</t>
        </is>
      </c>
      <c r="F3316" s="10" t="inlineStr">
        <is>
          <t>T</t>
        </is>
      </c>
      <c r="G3316" s="10" t="inlineStr">
        <is>
          <t>tabular</t>
        </is>
      </c>
      <c r="H3316" s="10" t="n">
        <v>1</v>
      </c>
      <c r="I3316" s="10" t="inlineStr">
        <is>
          <t>Rendicontazione di sostenibilità ambientale</t>
        </is>
      </c>
      <c r="J3316" s="20" t="n"/>
      <c r="K3316" s="20" t="n"/>
      <c r="L3316" s="20" t="n"/>
      <c r="M3316" s="20" t="n"/>
      <c r="N3316" s="21">
        <f>IF($A3316="","",IF(IFERROR(VALUE($M3316),0)=1,1,0))</f>
        <v/>
      </c>
      <c r="O3316" s="21">
        <f>IF($A3316="",0,IF(OR($S3316&lt;&gt;1,COUNTA($J3316:$M3316)=0),0,IF($N3316=1,$H3316,0)))</f>
        <v/>
      </c>
      <c r="P3316" s="10" t="inlineStr">
        <is>
          <t>sì/no</t>
        </is>
      </c>
      <c r="Q3316" s="21">
        <f>IF($A3316="","",$A3316&amp;"|"&amp;$C3316)</f>
        <v/>
      </c>
      <c r="R3316" s="21">
        <f>IF($A3316="","",$A3316&amp;"|"&amp;$C3316&amp;"|"&amp;$D3316)</f>
        <v/>
      </c>
      <c r="S3316" s="21">
        <f>IF($A3316="","",IFERROR(INDEX(Offerte!$D$2:$D$200,MATCH($Q3316,Offerte!$L$2:$L$200,0)),0))</f>
        <v/>
      </c>
      <c r="T3316" s="21">
        <f>IF($A3316="","",IFERROR(INDEX(Offerte!$G$2:$G$200,MATCH($Q3316,Offerte!$L$2:$L$200,0)),"NO"))</f>
        <v/>
      </c>
    </row>
    <row r="3317">
      <c r="A3317" s="10">
        <f>IF(Offerte!$A108="","",Offerte!$A108)</f>
        <v/>
      </c>
      <c r="B3317" s="10">
        <f>IF(Offerte!$A108="","",Offerte!$B108)</f>
        <v/>
      </c>
      <c r="C3317" s="10">
        <f>IF(Offerte!$A108="","",Offerte!$C108)</f>
        <v/>
      </c>
      <c r="D3317" s="10" t="inlineStr">
        <is>
          <t>G.1.1</t>
        </is>
      </c>
      <c r="E3317" s="10" t="inlineStr">
        <is>
          <t>G</t>
        </is>
      </c>
      <c r="F3317" s="10" t="inlineStr">
        <is>
          <t>D</t>
        </is>
      </c>
      <c r="G3317" s="10" t="inlineStr">
        <is>
          <t>discretionary</t>
        </is>
      </c>
      <c r="H3317" s="10" t="n">
        <v>2</v>
      </c>
      <c r="I3317" s="10" t="inlineStr">
        <is>
          <t>Qualità del progetto di centrale di controllo aziendale</t>
        </is>
      </c>
      <c r="J3317" s="20" t="n"/>
      <c r="K3317" s="20" t="n"/>
      <c r="L3317" s="20" t="n"/>
      <c r="M3317" s="20" t="n"/>
      <c r="N3317" s="21">
        <f>IF($A3317="","",MAX(0,MIN(1,IFERROR(VALUE($M3317),0))))</f>
        <v/>
      </c>
      <c r="O3317" s="21">
        <f>IF($A3317="",0,IF(OR($S3317&lt;&gt;1,COUNTA($J3317:$M3317)=0),0,IF(SUMPRODUCT(MAX(($C$5:$C$6173=$C3317)*($D$5:$D$6173=$D3317)*($S$5:$S$6173=1)*IFERROR($N$5:$N$6173*1,0)))&gt;0,ROUND($H3317*($N3317/SUMPRODUCT(MAX(($C$5:$C$6173=$C3317)*($D$5:$D$6173=$D3317)*($S$5:$S$6173=1)*IFERROR($N$5:$N$6173*1,0)))),4),0)))</f>
        <v/>
      </c>
      <c r="P3317" s="10" t="inlineStr">
        <is>
          <t>coeff.</t>
        </is>
      </c>
      <c r="Q3317" s="21">
        <f>IF($A3317="","",$A3317&amp;"|"&amp;$C3317)</f>
        <v/>
      </c>
      <c r="R3317" s="21">
        <f>IF($A3317="","",$A3317&amp;"|"&amp;$C3317&amp;"|"&amp;$D3317)</f>
        <v/>
      </c>
      <c r="S3317" s="21">
        <f>IF($A3317="","",IFERROR(INDEX(Offerte!$D$2:$D$200,MATCH($Q3317,Offerte!$L$2:$L$200,0)),0))</f>
        <v/>
      </c>
      <c r="T3317" s="21">
        <f>IF($A3317="","",IFERROR(INDEX(Offerte!$G$2:$G$200,MATCH($Q3317,Offerte!$L$2:$L$200,0)),"NO"))</f>
        <v/>
      </c>
    </row>
    <row r="3318">
      <c r="A3318" s="10">
        <f>IF(Offerte!$A108="","",Offerte!$A108)</f>
        <v/>
      </c>
      <c r="B3318" s="10">
        <f>IF(Offerte!$A108="","",Offerte!$B108)</f>
        <v/>
      </c>
      <c r="C3318" s="10">
        <f>IF(Offerte!$A108="","",Offerte!$C108)</f>
        <v/>
      </c>
      <c r="D3318" s="10" t="inlineStr">
        <is>
          <t>G.2.1</t>
        </is>
      </c>
      <c r="E3318" s="10" t="inlineStr">
        <is>
          <t>G</t>
        </is>
      </c>
      <c r="F3318" s="10" t="inlineStr">
        <is>
          <t>T</t>
        </is>
      </c>
      <c r="G3318" s="10" t="inlineStr">
        <is>
          <t>tabular</t>
        </is>
      </c>
      <c r="H3318" s="10" t="n">
        <v>1</v>
      </c>
      <c r="I3318" s="10" t="inlineStr">
        <is>
          <t>Certificazione ISO 45001</t>
        </is>
      </c>
      <c r="J3318" s="20" t="n"/>
      <c r="K3318" s="20" t="n"/>
      <c r="L3318" s="20" t="n"/>
      <c r="M3318" s="20" t="n"/>
      <c r="N3318" s="21">
        <f>IF($A3318="","",IF(IFERROR(VALUE($M3318),0)=1,1,0))</f>
        <v/>
      </c>
      <c r="O3318" s="21">
        <f>IF($A3318="",0,IF(OR($S3318&lt;&gt;1,COUNTA($J3318:$M3318)=0),0,IF($N3318=1,$H3318,0)))</f>
        <v/>
      </c>
      <c r="P3318" s="10" t="inlineStr">
        <is>
          <t>sì/no</t>
        </is>
      </c>
      <c r="Q3318" s="21">
        <f>IF($A3318="","",$A3318&amp;"|"&amp;$C3318)</f>
        <v/>
      </c>
      <c r="R3318" s="21">
        <f>IF($A3318="","",$A3318&amp;"|"&amp;$C3318&amp;"|"&amp;$D3318)</f>
        <v/>
      </c>
      <c r="S3318" s="21">
        <f>IF($A3318="","",IFERROR(INDEX(Offerte!$D$2:$D$200,MATCH($Q3318,Offerte!$L$2:$L$200,0)),0))</f>
        <v/>
      </c>
      <c r="T3318" s="21">
        <f>IF($A3318="","",IFERROR(INDEX(Offerte!$G$2:$G$200,MATCH($Q3318,Offerte!$L$2:$L$200,0)),"NO"))</f>
        <v/>
      </c>
    </row>
    <row r="3319">
      <c r="A3319" s="10">
        <f>IF(Offerte!$A108="","",Offerte!$A108)</f>
        <v/>
      </c>
      <c r="B3319" s="10">
        <f>IF(Offerte!$A108="","",Offerte!$B108)</f>
        <v/>
      </c>
      <c r="C3319" s="10">
        <f>IF(Offerte!$A108="","",Offerte!$C108)</f>
        <v/>
      </c>
      <c r="D3319" s="10" t="inlineStr">
        <is>
          <t>G.3.1</t>
        </is>
      </c>
      <c r="E3319" s="10" t="inlineStr">
        <is>
          <t>G</t>
        </is>
      </c>
      <c r="F3319" s="10" t="inlineStr">
        <is>
          <t>T</t>
        </is>
      </c>
      <c r="G3319" s="10" t="inlineStr">
        <is>
          <t>tabular</t>
        </is>
      </c>
      <c r="H3319" s="10" t="n">
        <v>1</v>
      </c>
      <c r="I3319" s="10" t="inlineStr">
        <is>
          <t>Certificazioni di responsabilità sociale</t>
        </is>
      </c>
      <c r="J3319" s="20" t="n"/>
      <c r="K3319" s="20" t="n"/>
      <c r="L3319" s="20" t="n"/>
      <c r="M3319" s="20" t="n"/>
      <c r="N3319" s="21">
        <f>IF($A3319="","",IF(IFERROR(VALUE($M3319),0)=1,1,0))</f>
        <v/>
      </c>
      <c r="O3319" s="21">
        <f>IF($A3319="",0,IF(OR($S3319&lt;&gt;1,COUNTA($J3319:$M3319)=0),0,IF($N3319=1,$H3319,0)))</f>
        <v/>
      </c>
      <c r="P3319" s="10" t="inlineStr">
        <is>
          <t>sì/no</t>
        </is>
      </c>
      <c r="Q3319" s="21">
        <f>IF($A3319="","",$A3319&amp;"|"&amp;$C3319)</f>
        <v/>
      </c>
      <c r="R3319" s="21">
        <f>IF($A3319="","",$A3319&amp;"|"&amp;$C3319&amp;"|"&amp;$D3319)</f>
        <v/>
      </c>
      <c r="S3319" s="21">
        <f>IF($A3319="","",IFERROR(INDEX(Offerte!$D$2:$D$200,MATCH($Q3319,Offerte!$L$2:$L$200,0)),0))</f>
        <v/>
      </c>
      <c r="T3319" s="21">
        <f>IF($A3319="","",IFERROR(INDEX(Offerte!$G$2:$G$200,MATCH($Q3319,Offerte!$L$2:$L$200,0)),"NO"))</f>
        <v/>
      </c>
    </row>
    <row r="3320">
      <c r="A3320" s="10">
        <f>IF(Offerte!$A108="","",Offerte!$A108)</f>
        <v/>
      </c>
      <c r="B3320" s="10">
        <f>IF(Offerte!$A108="","",Offerte!$B108)</f>
        <v/>
      </c>
      <c r="C3320" s="10">
        <f>IF(Offerte!$A108="","",Offerte!$C108)</f>
        <v/>
      </c>
      <c r="D3320" s="10" t="inlineStr">
        <is>
          <t>G.4.1</t>
        </is>
      </c>
      <c r="E3320" s="10" t="inlineStr">
        <is>
          <t>G</t>
        </is>
      </c>
      <c r="F3320" s="10" t="inlineStr">
        <is>
          <t>D</t>
        </is>
      </c>
      <c r="G3320" s="10" t="inlineStr">
        <is>
          <t>discretionary</t>
        </is>
      </c>
      <c r="H3320" s="10" t="n">
        <v>2</v>
      </c>
      <c r="I3320" s="10" t="inlineStr">
        <is>
          <t>Qualità del piano di formazione del personale</t>
        </is>
      </c>
      <c r="J3320" s="20" t="n"/>
      <c r="K3320" s="20" t="n"/>
      <c r="L3320" s="20" t="n"/>
      <c r="M3320" s="20" t="n"/>
      <c r="N3320" s="21">
        <f>IF($A3320="","",MAX(0,MIN(1,IFERROR(VALUE($M3320),0))))</f>
        <v/>
      </c>
      <c r="O3320" s="21">
        <f>IF($A3320="",0,IF(OR($S3320&lt;&gt;1,COUNTA($J3320:$M3320)=0),0,IF(SUMPRODUCT(MAX(($C$5:$C$6173=$C3320)*($D$5:$D$6173=$D3320)*($S$5:$S$6173=1)*IFERROR($N$5:$N$6173*1,0)))&gt;0,ROUND($H3320*($N3320/SUMPRODUCT(MAX(($C$5:$C$6173=$C3320)*($D$5:$D$6173=$D3320)*($S$5:$S$6173=1)*IFERROR($N$5:$N$6173*1,0)))),4),0)))</f>
        <v/>
      </c>
      <c r="P3320" s="10" t="inlineStr">
        <is>
          <t>coeff.</t>
        </is>
      </c>
      <c r="Q3320" s="21">
        <f>IF($A3320="","",$A3320&amp;"|"&amp;$C3320)</f>
        <v/>
      </c>
      <c r="R3320" s="21">
        <f>IF($A3320="","",$A3320&amp;"|"&amp;$C3320&amp;"|"&amp;$D3320)</f>
        <v/>
      </c>
      <c r="S3320" s="21">
        <f>IF($A3320="","",IFERROR(INDEX(Offerte!$D$2:$D$200,MATCH($Q3320,Offerte!$L$2:$L$200,0)),0))</f>
        <v/>
      </c>
      <c r="T3320" s="21">
        <f>IF($A3320="","",IFERROR(INDEX(Offerte!$G$2:$G$200,MATCH($Q3320,Offerte!$L$2:$L$200,0)),"NO"))</f>
        <v/>
      </c>
    </row>
    <row r="3321">
      <c r="A3321" s="10">
        <f>IF(Offerte!$A108="","",Offerte!$A108)</f>
        <v/>
      </c>
      <c r="B3321" s="10">
        <f>IF(Offerte!$A108="","",Offerte!$B108)</f>
        <v/>
      </c>
      <c r="C3321" s="10">
        <f>IF(Offerte!$A108="","",Offerte!$C108)</f>
        <v/>
      </c>
      <c r="D3321" s="10" t="inlineStr">
        <is>
          <t>G.5.1</t>
        </is>
      </c>
      <c r="E3321" s="10" t="inlineStr">
        <is>
          <t>G</t>
        </is>
      </c>
      <c r="F3321" s="10" t="inlineStr">
        <is>
          <t>T</t>
        </is>
      </c>
      <c r="G3321" s="10" t="inlineStr">
        <is>
          <t>tabular</t>
        </is>
      </c>
      <c r="H3321" s="10" t="n">
        <v>1</v>
      </c>
      <c r="I3321" s="10" t="inlineStr">
        <is>
          <t>Impegno al mantenimento delle garanzie del contratto di secondo livello del gestore uscente</t>
        </is>
      </c>
      <c r="J3321" s="20" t="n"/>
      <c r="K3321" s="20" t="n"/>
      <c r="L3321" s="20" t="n"/>
      <c r="M3321" s="20" t="n"/>
      <c r="N3321" s="21">
        <f>IF($A3321="","",IF(IFERROR(VALUE($M3321),0)=1,1,0))</f>
        <v/>
      </c>
      <c r="O3321" s="21">
        <f>IF($A3321="",0,IF(OR($S3321&lt;&gt;1,COUNTA($J3321:$M3321)=0),0,IF($N3321=1,$H3321,0)))</f>
        <v/>
      </c>
      <c r="P3321" s="10" t="inlineStr">
        <is>
          <t>sì/no</t>
        </is>
      </c>
      <c r="Q3321" s="21">
        <f>IF($A3321="","",$A3321&amp;"|"&amp;$C3321)</f>
        <v/>
      </c>
      <c r="R3321" s="21">
        <f>IF($A3321="","",$A3321&amp;"|"&amp;$C3321&amp;"|"&amp;$D3321)</f>
        <v/>
      </c>
      <c r="S3321" s="21">
        <f>IF($A3321="","",IFERROR(INDEX(Offerte!$D$2:$D$200,MATCH($Q3321,Offerte!$L$2:$L$200,0)),0))</f>
        <v/>
      </c>
      <c r="T3321" s="21">
        <f>IF($A3321="","",IFERROR(INDEX(Offerte!$G$2:$G$200,MATCH($Q3321,Offerte!$L$2:$L$200,0)),"NO"))</f>
        <v/>
      </c>
    </row>
    <row r="3322">
      <c r="A3322" s="10">
        <f>IF(Offerte!$A109="","",Offerte!$A109)</f>
        <v/>
      </c>
      <c r="B3322" s="10">
        <f>IF(Offerte!$A109="","",Offerte!$B109)</f>
        <v/>
      </c>
      <c r="C3322" s="10">
        <f>IF(Offerte!$A109="","",Offerte!$C109)</f>
        <v/>
      </c>
      <c r="D3322" s="10" t="inlineStr">
        <is>
          <t>A.1.1</t>
        </is>
      </c>
      <c r="E3322" s="10" t="inlineStr">
        <is>
          <t>A</t>
        </is>
      </c>
      <c r="F3322" s="10" t="inlineStr">
        <is>
          <t>Q</t>
        </is>
      </c>
      <c r="G3322" s="10" t="inlineStr">
        <is>
          <t>higher</t>
        </is>
      </c>
      <c r="H3322" s="10" t="n">
        <v>3</v>
      </c>
      <c r="I3322" s="10" t="inlineStr">
        <is>
          <t>Tasso aggiuntivo di corse controllate</t>
        </is>
      </c>
      <c r="J3322" s="20" t="n"/>
      <c r="K3322" s="20" t="n"/>
      <c r="L3322" s="20" t="n"/>
      <c r="M3322" s="20" t="n"/>
      <c r="N3322" s="21">
        <f>IF($A3322="","",IFERROR(VALUE($K3322)/VALUE($L3322)*100,IFERROR(VALUE($J3322),0)))</f>
        <v/>
      </c>
      <c r="O3322" s="21">
        <f>IF($A3322="",0,IF(OR($S3322&lt;&gt;1,COUNTA($J3322:$M3322)=0),0,IF(SUMPRODUCT(MAX(($C$5:$C$6173=$C3322)*($D$5:$D$6173=$D3322)*($S$5:$S$6173=1)*IFERROR($N$5:$N$6173*1,0)))&gt;0,ROUND($H3322*($N3322/SUMPRODUCT(MAX(($C$5:$C$6173=$C3322)*($D$5:$D$6173=$D3322)*($S$5:$S$6173=1)*IFERROR($N$5:$N$6173*1,0)))),4),0)))</f>
        <v/>
      </c>
      <c r="P3322" s="10" t="inlineStr">
        <is>
          <t>Corse controllate annue / Corse programmate annue</t>
        </is>
      </c>
      <c r="Q3322" s="21">
        <f>IF($A3322="","",$A3322&amp;"|"&amp;$C3322)</f>
        <v/>
      </c>
      <c r="R3322" s="21">
        <f>IF($A3322="","",$A3322&amp;"|"&amp;$C3322&amp;"|"&amp;$D3322)</f>
        <v/>
      </c>
      <c r="S3322" s="21">
        <f>IF($A3322="","",IFERROR(INDEX(Offerte!$D$2:$D$200,MATCH($Q3322,Offerte!$L$2:$L$200,0)),0))</f>
        <v/>
      </c>
      <c r="T3322" s="21">
        <f>IF($A3322="","",IFERROR(INDEX(Offerte!$G$2:$G$200,MATCH($Q3322,Offerte!$L$2:$L$200,0)),"NO"))</f>
        <v/>
      </c>
    </row>
    <row r="3323">
      <c r="A3323" s="10">
        <f>IF(Offerte!$A109="","",Offerte!$A109)</f>
        <v/>
      </c>
      <c r="B3323" s="10">
        <f>IF(Offerte!$A109="","",Offerte!$B109)</f>
        <v/>
      </c>
      <c r="C3323" s="10">
        <f>IF(Offerte!$A109="","",Offerte!$C109)</f>
        <v/>
      </c>
      <c r="D3323" s="10" t="inlineStr">
        <is>
          <t>A.1.2</t>
        </is>
      </c>
      <c r="E3323" s="10" t="inlineStr">
        <is>
          <t>A</t>
        </is>
      </c>
      <c r="F3323" s="10" t="inlineStr">
        <is>
          <t>Q</t>
        </is>
      </c>
      <c r="G3323" s="10" t="inlineStr">
        <is>
          <t>higher</t>
        </is>
      </c>
      <c r="H3323" s="10" t="n">
        <v>4</v>
      </c>
      <c r="I3323" s="10" t="inlineStr">
        <is>
          <t>Numero aggiuntivo di passeggeri controllati</t>
        </is>
      </c>
      <c r="J3323" s="20" t="n"/>
      <c r="K3323" s="20" t="n"/>
      <c r="L3323" s="20" t="n"/>
      <c r="M3323" s="20" t="n"/>
      <c r="N3323" s="21">
        <f>IF($A3323="","",IFERROR(VALUE($J3323),0))</f>
        <v/>
      </c>
      <c r="O3323" s="21">
        <f>IF($A3323="",0,IF(OR($S3323&lt;&gt;1,COUNTA($J3323:$M3323)=0),0,IF(SUMPRODUCT(MAX(($C$5:$C$6173=$C3323)*($D$5:$D$6173=$D3323)*($S$5:$S$6173=1)*IFERROR($N$5:$N$6173*1,0)))&gt;0,ROUND($H3323*($N3323/SUMPRODUCT(MAX(($C$5:$C$6173=$C3323)*($D$5:$D$6173=$D3323)*($S$5:$S$6173=1)*IFERROR($N$5:$N$6173*1,0)))),4),0)))</f>
        <v/>
      </c>
      <c r="P3323" s="10" t="inlineStr">
        <is>
          <t>passeggeri/anno</t>
        </is>
      </c>
      <c r="Q3323" s="21">
        <f>IF($A3323="","",$A3323&amp;"|"&amp;$C3323)</f>
        <v/>
      </c>
      <c r="R3323" s="21">
        <f>IF($A3323="","",$A3323&amp;"|"&amp;$C3323&amp;"|"&amp;$D3323)</f>
        <v/>
      </c>
      <c r="S3323" s="21">
        <f>IF($A3323="","",IFERROR(INDEX(Offerte!$D$2:$D$200,MATCH($Q3323,Offerte!$L$2:$L$200,0)),0))</f>
        <v/>
      </c>
      <c r="T3323" s="21">
        <f>IF($A3323="","",IFERROR(INDEX(Offerte!$G$2:$G$200,MATCH($Q3323,Offerte!$L$2:$L$200,0)),"NO"))</f>
        <v/>
      </c>
    </row>
    <row r="3324">
      <c r="A3324" s="10">
        <f>IF(Offerte!$A109="","",Offerte!$A109)</f>
        <v/>
      </c>
      <c r="B3324" s="10">
        <f>IF(Offerte!$A109="","",Offerte!$B109)</f>
        <v/>
      </c>
      <c r="C3324" s="10">
        <f>IF(Offerte!$A109="","",Offerte!$C109)</f>
        <v/>
      </c>
      <c r="D3324" s="10" t="inlineStr">
        <is>
          <t>B.1.1</t>
        </is>
      </c>
      <c r="E3324" s="10" t="inlineStr">
        <is>
          <t>B</t>
        </is>
      </c>
      <c r="F3324" s="10" t="inlineStr">
        <is>
          <t>Q</t>
        </is>
      </c>
      <c r="G3324" s="10" t="inlineStr">
        <is>
          <t>higher</t>
        </is>
      </c>
      <c r="H3324" s="10" t="n">
        <v>3</v>
      </c>
      <c r="I3324" s="10" t="inlineStr">
        <is>
          <t>Incremento dei posti offerti nelle fasce di punta</t>
        </is>
      </c>
      <c r="J3324" s="20" t="n"/>
      <c r="K3324" s="20" t="n"/>
      <c r="L3324" s="20" t="n"/>
      <c r="M3324" s="20" t="n"/>
      <c r="N3324" s="21">
        <f>IF($A3324="","",IFERROR(VALUE($J3324),0))</f>
        <v/>
      </c>
      <c r="O3324" s="21">
        <f>IF($A3324="",0,IF(OR($S3324&lt;&gt;1,COUNTA($J3324:$M3324)=0),0,IF(SUMPRODUCT(MAX(($C$5:$C$6173=$C3324)*($D$5:$D$6173=$D3324)*($S$5:$S$6173=1)*IFERROR($N$5:$N$6173*1,0)))&gt;0,ROUND($H3324*($N3324/SUMPRODUCT(MAX(($C$5:$C$6173=$C3324)*($D$5:$D$6173=$D3324)*($S$5:$S$6173=1)*IFERROR($N$5:$N$6173*1,0)))),4),0)))</f>
        <v/>
      </c>
      <c r="P3324" s="10" t="inlineStr">
        <is>
          <t>posti*km</t>
        </is>
      </c>
      <c r="Q3324" s="21">
        <f>IF($A3324="","",$A3324&amp;"|"&amp;$C3324)</f>
        <v/>
      </c>
      <c r="R3324" s="21">
        <f>IF($A3324="","",$A3324&amp;"|"&amp;$C3324&amp;"|"&amp;$D3324)</f>
        <v/>
      </c>
      <c r="S3324" s="21">
        <f>IF($A3324="","",IFERROR(INDEX(Offerte!$D$2:$D$200,MATCH($Q3324,Offerte!$L$2:$L$200,0)),0))</f>
        <v/>
      </c>
      <c r="T3324" s="21">
        <f>IF($A3324="","",IFERROR(INDEX(Offerte!$G$2:$G$200,MATCH($Q3324,Offerte!$L$2:$L$200,0)),"NO"))</f>
        <v/>
      </c>
    </row>
    <row r="3325">
      <c r="A3325" s="10">
        <f>IF(Offerte!$A109="","",Offerte!$A109)</f>
        <v/>
      </c>
      <c r="B3325" s="10">
        <f>IF(Offerte!$A109="","",Offerte!$B109)</f>
        <v/>
      </c>
      <c r="C3325" s="10">
        <f>IF(Offerte!$A109="","",Offerte!$C109)</f>
        <v/>
      </c>
      <c r="D3325" s="10" t="inlineStr">
        <is>
          <t>B.2.1</t>
        </is>
      </c>
      <c r="E3325" s="10" t="inlineStr">
        <is>
          <t>B</t>
        </is>
      </c>
      <c r="F3325" s="10" t="inlineStr">
        <is>
          <t>Q</t>
        </is>
      </c>
      <c r="G3325" s="10" t="inlineStr">
        <is>
          <t>higher</t>
        </is>
      </c>
      <c r="H3325" s="10" t="n">
        <v>4</v>
      </c>
      <c r="I3325" s="10" t="inlineStr">
        <is>
          <t>Corse aggiuntive nell'arco giornaliero base</t>
        </is>
      </c>
      <c r="J3325" s="20" t="n"/>
      <c r="K3325" s="20" t="n"/>
      <c r="L3325" s="20" t="n"/>
      <c r="M3325" s="20" t="n"/>
      <c r="N3325" s="21">
        <f>IF($A3325="","",IFERROR(VALUE($J3325),0))</f>
        <v/>
      </c>
      <c r="O3325" s="21">
        <f>IF($A3325="",0,IF(OR($S3325&lt;&gt;1,COUNTA($J3325:$M3325)=0),0,IF(SUMPRODUCT(MAX(($C$5:$C$6173=$C3325)*($D$5:$D$6173=$D3325)*($S$5:$S$6173=1)*IFERROR($N$5:$N$6173*1,0)))&gt;0,ROUND($H3325*($N3325/SUMPRODUCT(MAX(($C$5:$C$6173=$C3325)*($D$5:$D$6173=$D3325)*($S$5:$S$6173=1)*IFERROR($N$5:$N$6173*1,0)))),4),0)))</f>
        <v/>
      </c>
      <c r="P3325" s="10" t="inlineStr">
        <is>
          <t>corse</t>
        </is>
      </c>
      <c r="Q3325" s="21">
        <f>IF($A3325="","",$A3325&amp;"|"&amp;$C3325)</f>
        <v/>
      </c>
      <c r="R3325" s="21">
        <f>IF($A3325="","",$A3325&amp;"|"&amp;$C3325&amp;"|"&amp;$D3325)</f>
        <v/>
      </c>
      <c r="S3325" s="21">
        <f>IF($A3325="","",IFERROR(INDEX(Offerte!$D$2:$D$200,MATCH($Q3325,Offerte!$L$2:$L$200,0)),0))</f>
        <v/>
      </c>
      <c r="T3325" s="21">
        <f>IF($A3325="","",IFERROR(INDEX(Offerte!$G$2:$G$200,MATCH($Q3325,Offerte!$L$2:$L$200,0)),"NO"))</f>
        <v/>
      </c>
    </row>
    <row r="3326">
      <c r="A3326" s="10">
        <f>IF(Offerte!$A109="","",Offerte!$A109)</f>
        <v/>
      </c>
      <c r="B3326" s="10">
        <f>IF(Offerte!$A109="","",Offerte!$B109)</f>
        <v/>
      </c>
      <c r="C3326" s="10">
        <f>IF(Offerte!$A109="","",Offerte!$C109)</f>
        <v/>
      </c>
      <c r="D3326" s="10" t="inlineStr">
        <is>
          <t>B.3.1</t>
        </is>
      </c>
      <c r="E3326" s="10" t="inlineStr">
        <is>
          <t>B</t>
        </is>
      </c>
      <c r="F3326" s="10" t="inlineStr">
        <is>
          <t>Q</t>
        </is>
      </c>
      <c r="G3326" s="10" t="inlineStr">
        <is>
          <t>higher</t>
        </is>
      </c>
      <c r="H3326" s="10" t="n">
        <v>2</v>
      </c>
      <c r="I3326" s="10" t="inlineStr">
        <is>
          <t>Numero di corse aggiuntive per allungamento dell'arco di servizio giornaliero nelle fasce serali</t>
        </is>
      </c>
      <c r="J3326" s="20" t="n"/>
      <c r="K3326" s="20" t="n"/>
      <c r="L3326" s="20" t="n"/>
      <c r="M3326" s="20" t="n"/>
      <c r="N3326" s="21">
        <f>IF($A3326="","",IFERROR(VALUE($J3326),0))</f>
        <v/>
      </c>
      <c r="O3326" s="21">
        <f>IF($A3326="",0,IF(OR($S3326&lt;&gt;1,COUNTA($J3326:$M3326)=0),0,IF(SUMPRODUCT(MAX(($C$5:$C$6173=$C3326)*($D$5:$D$6173=$D3326)*($S$5:$S$6173=1)*IFERROR($N$5:$N$6173*1,0)))&gt;0,ROUND($H3326*($N3326/SUMPRODUCT(MAX(($C$5:$C$6173=$C3326)*($D$5:$D$6173=$D3326)*($S$5:$S$6173=1)*IFERROR($N$5:$N$6173*1,0)))),4),0)))</f>
        <v/>
      </c>
      <c r="P3326" s="10" t="inlineStr">
        <is>
          <t>corse</t>
        </is>
      </c>
      <c r="Q3326" s="21">
        <f>IF($A3326="","",$A3326&amp;"|"&amp;$C3326)</f>
        <v/>
      </c>
      <c r="R3326" s="21">
        <f>IF($A3326="","",$A3326&amp;"|"&amp;$C3326&amp;"|"&amp;$D3326)</f>
        <v/>
      </c>
      <c r="S3326" s="21">
        <f>IF($A3326="","",IFERROR(INDEX(Offerte!$D$2:$D$200,MATCH($Q3326,Offerte!$L$2:$L$200,0)),0))</f>
        <v/>
      </c>
      <c r="T3326" s="21">
        <f>IF($A3326="","",IFERROR(INDEX(Offerte!$G$2:$G$200,MATCH($Q3326,Offerte!$L$2:$L$200,0)),"NO"))</f>
        <v/>
      </c>
    </row>
    <row r="3327">
      <c r="A3327" s="10">
        <f>IF(Offerte!$A109="","",Offerte!$A109)</f>
        <v/>
      </c>
      <c r="B3327" s="10">
        <f>IF(Offerte!$A109="","",Offerte!$B109)</f>
        <v/>
      </c>
      <c r="C3327" s="10">
        <f>IF(Offerte!$A109="","",Offerte!$C109)</f>
        <v/>
      </c>
      <c r="D3327" s="10" t="inlineStr">
        <is>
          <t>B.4.1</t>
        </is>
      </c>
      <c r="E3327" s="10" t="inlineStr">
        <is>
          <t>B</t>
        </is>
      </c>
      <c r="F3327" s="10" t="inlineStr">
        <is>
          <t>Q</t>
        </is>
      </c>
      <c r="G3327" s="10" t="inlineStr">
        <is>
          <t>higher</t>
        </is>
      </c>
      <c r="H3327" s="10" t="n">
        <v>3</v>
      </c>
      <c r="I3327" s="10" t="inlineStr">
        <is>
          <t>Percorrenze aggiuntive offerte nel Programma d'esercizio delle prime due fasi attuative</t>
        </is>
      </c>
      <c r="J3327" s="20" t="n"/>
      <c r="K3327" s="20" t="n"/>
      <c r="L3327" s="20" t="n"/>
      <c r="M3327" s="20" t="n"/>
      <c r="N3327" s="21">
        <f>IF($A3327="","",IFERROR(VALUE($J3327),0))</f>
        <v/>
      </c>
      <c r="O3327" s="21">
        <f>IF($A3327="",0,IF(OR($S3327&lt;&gt;1,COUNTA($J3327:$M3327)=0),0,IF(SUMPRODUCT(MAX(($C$5:$C$6173=$C3327)*($D$5:$D$6173=$D3327)*($S$5:$S$6173=1)*IFERROR($N$5:$N$6173*1,0)))&gt;0,ROUND($H3327*($N3327/SUMPRODUCT(MAX(($C$5:$C$6173=$C3327)*($D$5:$D$6173=$D3327)*($S$5:$S$6173=1)*IFERROR($N$5:$N$6173*1,0)))),4),0)))</f>
        <v/>
      </c>
      <c r="P3327" s="10" t="inlineStr">
        <is>
          <t>vett*km</t>
        </is>
      </c>
      <c r="Q3327" s="21">
        <f>IF($A3327="","",$A3327&amp;"|"&amp;$C3327)</f>
        <v/>
      </c>
      <c r="R3327" s="21">
        <f>IF($A3327="","",$A3327&amp;"|"&amp;$C3327&amp;"|"&amp;$D3327)</f>
        <v/>
      </c>
      <c r="S3327" s="21">
        <f>IF($A3327="","",IFERROR(INDEX(Offerte!$D$2:$D$200,MATCH($Q3327,Offerte!$L$2:$L$200,0)),0))</f>
        <v/>
      </c>
      <c r="T3327" s="21">
        <f>IF($A3327="","",IFERROR(INDEX(Offerte!$G$2:$G$200,MATCH($Q3327,Offerte!$L$2:$L$200,0)),"NO"))</f>
        <v/>
      </c>
    </row>
    <row r="3328">
      <c r="A3328" s="10">
        <f>IF(Offerte!$A109="","",Offerte!$A109)</f>
        <v/>
      </c>
      <c r="B3328" s="10">
        <f>IF(Offerte!$A109="","",Offerte!$B109)</f>
        <v/>
      </c>
      <c r="C3328" s="10">
        <f>IF(Offerte!$A109="","",Offerte!$C109)</f>
        <v/>
      </c>
      <c r="D3328" s="10" t="inlineStr">
        <is>
          <t>B.5.1</t>
        </is>
      </c>
      <c r="E3328" s="10" t="inlineStr">
        <is>
          <t>B</t>
        </is>
      </c>
      <c r="F3328" s="10" t="inlineStr">
        <is>
          <t>D</t>
        </is>
      </c>
      <c r="G3328" s="10" t="inlineStr">
        <is>
          <t>discretionary</t>
        </is>
      </c>
      <c r="H3328" s="10" t="n">
        <v>2</v>
      </c>
      <c r="I3328" s="10" t="inlineStr">
        <is>
          <t>Efficacia del progetto di servizi complementari DRT</t>
        </is>
      </c>
      <c r="J3328" s="20" t="n"/>
      <c r="K3328" s="20" t="n"/>
      <c r="L3328" s="20" t="n"/>
      <c r="M3328" s="20" t="n"/>
      <c r="N3328" s="21">
        <f>IF($A3328="","",MAX(0,MIN(1,IFERROR(VALUE($M3328),0))))</f>
        <v/>
      </c>
      <c r="O3328" s="21">
        <f>IF($A3328="",0,IF(OR($S3328&lt;&gt;1,COUNTA($J3328:$M3328)=0),0,IF(SUMPRODUCT(MAX(($C$5:$C$6173=$C3328)*($D$5:$D$6173=$D3328)*($S$5:$S$6173=1)*IFERROR($N$5:$N$6173*1,0)))&gt;0,ROUND($H3328*($N3328/SUMPRODUCT(MAX(($C$5:$C$6173=$C3328)*($D$5:$D$6173=$D3328)*($S$5:$S$6173=1)*IFERROR($N$5:$N$6173*1,0)))),4),0)))</f>
        <v/>
      </c>
      <c r="P3328" s="10" t="inlineStr">
        <is>
          <t>coeff.</t>
        </is>
      </c>
      <c r="Q3328" s="21">
        <f>IF($A3328="","",$A3328&amp;"|"&amp;$C3328)</f>
        <v/>
      </c>
      <c r="R3328" s="21">
        <f>IF($A3328="","",$A3328&amp;"|"&amp;$C3328&amp;"|"&amp;$D3328)</f>
        <v/>
      </c>
      <c r="S3328" s="21">
        <f>IF($A3328="","",IFERROR(INDEX(Offerte!$D$2:$D$200,MATCH($Q3328,Offerte!$L$2:$L$200,0)),0))</f>
        <v/>
      </c>
      <c r="T3328" s="21">
        <f>IF($A3328="","",IFERROR(INDEX(Offerte!$G$2:$G$200,MATCH($Q3328,Offerte!$L$2:$L$200,0)),"NO"))</f>
        <v/>
      </c>
    </row>
    <row r="3329">
      <c r="A3329" s="10">
        <f>IF(Offerte!$A109="","",Offerte!$A109)</f>
        <v/>
      </c>
      <c r="B3329" s="10">
        <f>IF(Offerte!$A109="","",Offerte!$B109)</f>
        <v/>
      </c>
      <c r="C3329" s="10">
        <f>IF(Offerte!$A109="","",Offerte!$C109)</f>
        <v/>
      </c>
      <c r="D3329" s="10" t="inlineStr">
        <is>
          <t>C.1.1</t>
        </is>
      </c>
      <c r="E3329" s="10" t="inlineStr">
        <is>
          <t>C</t>
        </is>
      </c>
      <c r="F3329" s="10" t="inlineStr">
        <is>
          <t>Q</t>
        </is>
      </c>
      <c r="G3329" s="10" t="inlineStr">
        <is>
          <t>higher</t>
        </is>
      </c>
      <c r="H3329" s="10" t="n">
        <v>2</v>
      </c>
      <c r="I3329" s="10" t="inlineStr">
        <is>
          <t>Tasso di copertura del servizio con telecamere BSD</t>
        </is>
      </c>
      <c r="J3329" s="20" t="n"/>
      <c r="K3329" s="20" t="n"/>
      <c r="L3329" s="20" t="n"/>
      <c r="M3329" s="20" t="n"/>
      <c r="N3329" s="21">
        <f>IF($A3329="","",IFERROR(VALUE($K3329)/VALUE($L3329),IFERROR(VALUE($J3329),0)))</f>
        <v/>
      </c>
      <c r="O3329" s="21">
        <f>IF($A3329="",0,IF(OR($S3329&lt;&gt;1,COUNTA($J3329:$M3329)=0),0,IF(SUMPRODUCT(MAX(($C$5:$C$6173=$C3329)*($D$5:$D$6173=$D3329)*($S$5:$S$6173=1)*IFERROR($N$5:$N$6173*1,0)))&gt;0,ROUND($H3329*($N3329/SUMPRODUCT(MAX(($C$5:$C$6173=$C3329)*($D$5:$D$6173=$D3329)*($S$5:$S$6173=1)*IFERROR($N$5:$N$6173*1,0)))),4),0)))</f>
        <v/>
      </c>
      <c r="P3329" s="10" t="inlineStr">
        <is>
          <t>Autobus attrezzati con telecamere BSD / Autobus totali in offerta, incluse scorte</t>
        </is>
      </c>
      <c r="Q3329" s="21">
        <f>IF($A3329="","",$A3329&amp;"|"&amp;$C3329)</f>
        <v/>
      </c>
      <c r="R3329" s="21">
        <f>IF($A3329="","",$A3329&amp;"|"&amp;$C3329&amp;"|"&amp;$D3329)</f>
        <v/>
      </c>
      <c r="S3329" s="21">
        <f>IF($A3329="","",IFERROR(INDEX(Offerte!$D$2:$D$200,MATCH($Q3329,Offerte!$L$2:$L$200,0)),0))</f>
        <v/>
      </c>
      <c r="T3329" s="21">
        <f>IF($A3329="","",IFERROR(INDEX(Offerte!$G$2:$G$200,MATCH($Q3329,Offerte!$L$2:$L$200,0)),"NO"))</f>
        <v/>
      </c>
    </row>
    <row r="3330">
      <c r="A3330" s="10">
        <f>IF(Offerte!$A109="","",Offerte!$A109)</f>
        <v/>
      </c>
      <c r="B3330" s="10">
        <f>IF(Offerte!$A109="","",Offerte!$B109)</f>
        <v/>
      </c>
      <c r="C3330" s="10">
        <f>IF(Offerte!$A109="","",Offerte!$C109)</f>
        <v/>
      </c>
      <c r="D3330" s="10" t="inlineStr">
        <is>
          <t>C.1.2</t>
        </is>
      </c>
      <c r="E3330" s="10" t="inlineStr">
        <is>
          <t>C</t>
        </is>
      </c>
      <c r="F3330" s="10" t="inlineStr">
        <is>
          <t>Q</t>
        </is>
      </c>
      <c r="G3330" s="10" t="inlineStr">
        <is>
          <t>higher</t>
        </is>
      </c>
      <c r="H3330" s="10" t="n">
        <v>2</v>
      </c>
      <c r="I3330" s="10" t="inlineStr">
        <is>
          <t>Tasso di copertura del servizio con telecamere ADAS</t>
        </is>
      </c>
      <c r="J3330" s="20" t="n"/>
      <c r="K3330" s="20" t="n"/>
      <c r="L3330" s="20" t="n"/>
      <c r="M3330" s="20" t="n"/>
      <c r="N3330" s="21">
        <f>IF($A3330="","",IFERROR(VALUE($K3330)/VALUE($L3330),IFERROR(VALUE($J3330),0)))</f>
        <v/>
      </c>
      <c r="O3330" s="21">
        <f>IF($A3330="",0,IF(OR($S3330&lt;&gt;1,COUNTA($J3330:$M3330)=0),0,IF(SUMPRODUCT(MAX(($C$5:$C$6173=$C3330)*($D$5:$D$6173=$D3330)*($S$5:$S$6173=1)*IFERROR($N$5:$N$6173*1,0)))&gt;0,ROUND($H3330*($N3330/SUMPRODUCT(MAX(($C$5:$C$6173=$C3330)*($D$5:$D$6173=$D3330)*($S$5:$S$6173=1)*IFERROR($N$5:$N$6173*1,0)))),4),0)))</f>
        <v/>
      </c>
      <c r="P3330" s="10" t="inlineStr">
        <is>
          <t>Autobus attrezzati con telecamere ADAS / Autobus totali in offerta, incluse scorte</t>
        </is>
      </c>
      <c r="Q3330" s="21">
        <f>IF($A3330="","",$A3330&amp;"|"&amp;$C3330)</f>
        <v/>
      </c>
      <c r="R3330" s="21">
        <f>IF($A3330="","",$A3330&amp;"|"&amp;$C3330&amp;"|"&amp;$D3330)</f>
        <v/>
      </c>
      <c r="S3330" s="21">
        <f>IF($A3330="","",IFERROR(INDEX(Offerte!$D$2:$D$200,MATCH($Q3330,Offerte!$L$2:$L$200,0)),0))</f>
        <v/>
      </c>
      <c r="T3330" s="21">
        <f>IF($A3330="","",IFERROR(INDEX(Offerte!$G$2:$G$200,MATCH($Q3330,Offerte!$L$2:$L$200,0)),"NO"))</f>
        <v/>
      </c>
    </row>
    <row r="3331">
      <c r="A3331" s="10">
        <f>IF(Offerte!$A109="","",Offerte!$A109)</f>
        <v/>
      </c>
      <c r="B3331" s="10">
        <f>IF(Offerte!$A109="","",Offerte!$B109)</f>
        <v/>
      </c>
      <c r="C3331" s="10">
        <f>IF(Offerte!$A109="","",Offerte!$C109)</f>
        <v/>
      </c>
      <c r="D3331" s="10" t="inlineStr">
        <is>
          <t>C.2.1</t>
        </is>
      </c>
      <c r="E3331" s="10" t="inlineStr">
        <is>
          <t>C</t>
        </is>
      </c>
      <c r="F3331" s="10" t="inlineStr">
        <is>
          <t>Q</t>
        </is>
      </c>
      <c r="G3331" s="10" t="inlineStr">
        <is>
          <t>higher</t>
        </is>
      </c>
      <c r="H3331" s="10" t="n">
        <v>3</v>
      </c>
      <c r="I3331" s="10" t="inlineStr">
        <is>
          <t>Tasso di copertura del servizio con telecamere di bordo di videosorveglianza</t>
        </is>
      </c>
      <c r="J3331" s="20" t="n"/>
      <c r="K3331" s="20" t="n"/>
      <c r="L3331" s="20" t="n"/>
      <c r="M3331" s="20" t="n"/>
      <c r="N3331" s="21">
        <f>IF($A3331="","",IFERROR(VALUE($K3331)/VALUE($L3331),IFERROR(VALUE($J3331),0)))</f>
        <v/>
      </c>
      <c r="O3331" s="21">
        <f>IF($A3331="",0,IF(OR($S3331&lt;&gt;1,COUNTA($J3331:$M3331)=0),0,IF(SUMPRODUCT(MAX(($C$5:$C$6173=$C3331)*($D$5:$D$6173=$D3331)*($S$5:$S$6173=1)*IFERROR($N$5:$N$6173*1,0)))&gt;0,ROUND($H3331*($N3331/SUMPRODUCT(MAX(($C$5:$C$6173=$C3331)*($D$5:$D$6173=$D3331)*($S$5:$S$6173=1)*IFERROR($N$5:$N$6173*1,0)))),4),0)))</f>
        <v/>
      </c>
      <c r="P3331" s="10" t="inlineStr">
        <is>
          <t>Autobus attrezzati con videosorveglianza / Autobus totali in offerta, incluse scorte</t>
        </is>
      </c>
      <c r="Q3331" s="21">
        <f>IF($A3331="","",$A3331&amp;"|"&amp;$C3331)</f>
        <v/>
      </c>
      <c r="R3331" s="21">
        <f>IF($A3331="","",$A3331&amp;"|"&amp;$C3331&amp;"|"&amp;$D3331)</f>
        <v/>
      </c>
      <c r="S3331" s="21">
        <f>IF($A3331="","",IFERROR(INDEX(Offerte!$D$2:$D$200,MATCH($Q3331,Offerte!$L$2:$L$200,0)),0))</f>
        <v/>
      </c>
      <c r="T3331" s="21">
        <f>IF($A3331="","",IFERROR(INDEX(Offerte!$G$2:$G$200,MATCH($Q3331,Offerte!$L$2:$L$200,0)),"NO"))</f>
        <v/>
      </c>
    </row>
    <row r="3332">
      <c r="A3332" s="10">
        <f>IF(Offerte!$A109="","",Offerte!$A109)</f>
        <v/>
      </c>
      <c r="B3332" s="10">
        <f>IF(Offerte!$A109="","",Offerte!$B109)</f>
        <v/>
      </c>
      <c r="C3332" s="10">
        <f>IF(Offerte!$A109="","",Offerte!$C109)</f>
        <v/>
      </c>
      <c r="D3332" s="10" t="inlineStr">
        <is>
          <t>C.2.2</t>
        </is>
      </c>
      <c r="E3332" s="10" t="inlineStr">
        <is>
          <t>C</t>
        </is>
      </c>
      <c r="F3332" s="10" t="inlineStr">
        <is>
          <t>T</t>
        </is>
      </c>
      <c r="G3332" s="10" t="inlineStr">
        <is>
          <t>tabular</t>
        </is>
      </c>
      <c r="H3332" s="10" t="n">
        <v>1</v>
      </c>
      <c r="I3332" s="10" t="inlineStr">
        <is>
          <t>Software video/audio analisi per situazioni di pericolo</t>
        </is>
      </c>
      <c r="J3332" s="20" t="n"/>
      <c r="K3332" s="20" t="n"/>
      <c r="L3332" s="20" t="n"/>
      <c r="M3332" s="20" t="n"/>
      <c r="N3332" s="21">
        <f>IF($A3332="","",IF(IFERROR(VALUE($M3332),0)=1,1,0))</f>
        <v/>
      </c>
      <c r="O3332" s="21">
        <f>IF($A3332="",0,IF(OR($S3332&lt;&gt;1,COUNTA($J3332:$M3332)=0),0,IF($N3332=1,$H3332,0)))</f>
        <v/>
      </c>
      <c r="P3332" s="10" t="inlineStr">
        <is>
          <t>sì/no</t>
        </is>
      </c>
      <c r="Q3332" s="21">
        <f>IF($A3332="","",$A3332&amp;"|"&amp;$C3332)</f>
        <v/>
      </c>
      <c r="R3332" s="21">
        <f>IF($A3332="","",$A3332&amp;"|"&amp;$C3332&amp;"|"&amp;$D3332)</f>
        <v/>
      </c>
      <c r="S3332" s="21">
        <f>IF($A3332="","",IFERROR(INDEX(Offerte!$D$2:$D$200,MATCH($Q3332,Offerte!$L$2:$L$200,0)),0))</f>
        <v/>
      </c>
      <c r="T3332" s="21">
        <f>IF($A3332="","",IFERROR(INDEX(Offerte!$G$2:$G$200,MATCH($Q3332,Offerte!$L$2:$L$200,0)),"NO"))</f>
        <v/>
      </c>
    </row>
    <row r="3333">
      <c r="A3333" s="10">
        <f>IF(Offerte!$A109="","",Offerte!$A109)</f>
        <v/>
      </c>
      <c r="B3333" s="10">
        <f>IF(Offerte!$A109="","",Offerte!$B109)</f>
        <v/>
      </c>
      <c r="C3333" s="10">
        <f>IF(Offerte!$A109="","",Offerte!$C109)</f>
        <v/>
      </c>
      <c r="D3333" s="10" t="inlineStr">
        <is>
          <t>C.2.3</t>
        </is>
      </c>
      <c r="E3333" s="10" t="inlineStr">
        <is>
          <t>C</t>
        </is>
      </c>
      <c r="F3333" s="10" t="inlineStr">
        <is>
          <t>T</t>
        </is>
      </c>
      <c r="G3333" s="10" t="inlineStr">
        <is>
          <t>tabular</t>
        </is>
      </c>
      <c r="H3333" s="10" t="n">
        <v>1</v>
      </c>
      <c r="I3333" s="10" t="inlineStr">
        <is>
          <t>Collegamento con centrale qualificata di pronto intervento</t>
        </is>
      </c>
      <c r="J3333" s="20" t="n"/>
      <c r="K3333" s="20" t="n"/>
      <c r="L3333" s="20" t="n"/>
      <c r="M3333" s="20" t="n"/>
      <c r="N3333" s="21">
        <f>IF($A3333="","",IF(IFERROR(VALUE($M3333),0)=1,1,0))</f>
        <v/>
      </c>
      <c r="O3333" s="21">
        <f>IF($A3333="",0,IF(OR($S3333&lt;&gt;1,COUNTA($J3333:$M3333)=0),0,IF($N3333=1,$H3333,0)))</f>
        <v/>
      </c>
      <c r="P3333" s="10" t="inlineStr">
        <is>
          <t>sì/no</t>
        </is>
      </c>
      <c r="Q3333" s="21">
        <f>IF($A3333="","",$A3333&amp;"|"&amp;$C3333)</f>
        <v/>
      </c>
      <c r="R3333" s="21">
        <f>IF($A3333="","",$A3333&amp;"|"&amp;$C3333&amp;"|"&amp;$D3333)</f>
        <v/>
      </c>
      <c r="S3333" s="21">
        <f>IF($A3333="","",IFERROR(INDEX(Offerte!$D$2:$D$200,MATCH($Q3333,Offerte!$L$2:$L$200,0)),0))</f>
        <v/>
      </c>
      <c r="T3333" s="21">
        <f>IF($A3333="","",IFERROR(INDEX(Offerte!$G$2:$G$200,MATCH($Q3333,Offerte!$L$2:$L$200,0)),"NO"))</f>
        <v/>
      </c>
    </row>
    <row r="3334">
      <c r="A3334" s="10">
        <f>IF(Offerte!$A109="","",Offerte!$A109)</f>
        <v/>
      </c>
      <c r="B3334" s="10">
        <f>IF(Offerte!$A109="","",Offerte!$B109)</f>
        <v/>
      </c>
      <c r="C3334" s="10">
        <f>IF(Offerte!$A109="","",Offerte!$C109)</f>
        <v/>
      </c>
      <c r="D3334" s="10" t="inlineStr">
        <is>
          <t>C.2.4</t>
        </is>
      </c>
      <c r="E3334" s="10" t="inlineStr">
        <is>
          <t>C</t>
        </is>
      </c>
      <c r="F3334" s="10" t="inlineStr">
        <is>
          <t>Q</t>
        </is>
      </c>
      <c r="G3334" s="10" t="inlineStr">
        <is>
          <t>higher</t>
        </is>
      </c>
      <c r="H3334" s="10" t="n">
        <v>1</v>
      </c>
      <c r="I3334" s="10" t="inlineStr">
        <is>
          <t>Tasso di copertura del servizio con dispositivi per la chiamata di emergenza del conducente</t>
        </is>
      </c>
      <c r="J3334" s="20" t="n"/>
      <c r="K3334" s="20" t="n"/>
      <c r="L3334" s="20" t="n"/>
      <c r="M3334" s="20" t="n"/>
      <c r="N3334" s="21">
        <f>IF($A3334="","",IFERROR(VALUE($K3334)/VALUE($L3334),IFERROR(VALUE($J3334),0)))</f>
        <v/>
      </c>
      <c r="O3334" s="21">
        <f>IF($A3334="",0,IF(OR($S3334&lt;&gt;1,COUNTA($J3334:$M3334)=0),0,IF(SUMPRODUCT(MAX(($C$5:$C$6173=$C3334)*($D$5:$D$6173=$D3334)*($S$5:$S$6173=1)*IFERROR($N$5:$N$6173*1,0)))&gt;0,ROUND($H3334*($N3334/SUMPRODUCT(MAX(($C$5:$C$6173=$C3334)*($D$5:$D$6173=$D3334)*($S$5:$S$6173=1)*IFERROR($N$5:$N$6173*1,0)))),4),0)))</f>
        <v/>
      </c>
      <c r="P3334" s="10" t="inlineStr">
        <is>
          <t>Autobus attrezzati con chiamata di emergenza / Autobus totali in offerta, incluse scorte</t>
        </is>
      </c>
      <c r="Q3334" s="21">
        <f>IF($A3334="","",$A3334&amp;"|"&amp;$C3334)</f>
        <v/>
      </c>
      <c r="R3334" s="21">
        <f>IF($A3334="","",$A3334&amp;"|"&amp;$C3334&amp;"|"&amp;$D3334)</f>
        <v/>
      </c>
      <c r="S3334" s="21">
        <f>IF($A3334="","",IFERROR(INDEX(Offerte!$D$2:$D$200,MATCH($Q3334,Offerte!$L$2:$L$200,0)),0))</f>
        <v/>
      </c>
      <c r="T3334" s="21">
        <f>IF($A3334="","",IFERROR(INDEX(Offerte!$G$2:$G$200,MATCH($Q3334,Offerte!$L$2:$L$200,0)),"NO"))</f>
        <v/>
      </c>
    </row>
    <row r="3335">
      <c r="A3335" s="10">
        <f>IF(Offerte!$A109="","",Offerte!$A109)</f>
        <v/>
      </c>
      <c r="B3335" s="10">
        <f>IF(Offerte!$A109="","",Offerte!$B109)</f>
        <v/>
      </c>
      <c r="C3335" s="10">
        <f>IF(Offerte!$A109="","",Offerte!$C109)</f>
        <v/>
      </c>
      <c r="D3335" s="10" t="inlineStr">
        <is>
          <t>C.3.1</t>
        </is>
      </c>
      <c r="E3335" s="10" t="inlineStr">
        <is>
          <t>C</t>
        </is>
      </c>
      <c r="F3335" s="10" t="inlineStr">
        <is>
          <t>Q</t>
        </is>
      </c>
      <c r="G3335" s="10" t="inlineStr">
        <is>
          <t>higher</t>
        </is>
      </c>
      <c r="H3335" s="10" t="n">
        <v>2</v>
      </c>
      <c r="I3335" s="10" t="inlineStr">
        <is>
          <t>Tasso di copertura del servizio con dispositivi di informazione dinamica a bordo mezzo</t>
        </is>
      </c>
      <c r="J3335" s="20" t="n"/>
      <c r="K3335" s="20" t="n"/>
      <c r="L3335" s="20" t="n"/>
      <c r="M3335" s="20" t="n"/>
      <c r="N3335" s="21">
        <f>IF($A3335="","",IFERROR(VALUE($K3335)/VALUE($L3335),IFERROR(VALUE($J3335),0)))</f>
        <v/>
      </c>
      <c r="O3335" s="21">
        <f>IF($A3335="",0,IF(OR($S3335&lt;&gt;1,COUNTA($J3335:$M3335)=0),0,IF(SUMPRODUCT(MAX(($C$5:$C$6173=$C3335)*($D$5:$D$6173=$D3335)*($S$5:$S$6173=1)*IFERROR($N$5:$N$6173*1,0)))&gt;0,ROUND($H3335*($N3335/SUMPRODUCT(MAX(($C$5:$C$6173=$C3335)*($D$5:$D$6173=$D3335)*($S$5:$S$6173=1)*IFERROR($N$5:$N$6173*1,0)))),4),0)))</f>
        <v/>
      </c>
      <c r="P3335" s="10" t="inlineStr">
        <is>
          <t>Autobus con monitor e indicatori vocali / Autobus totali in offerta, incluse scorte</t>
        </is>
      </c>
      <c r="Q3335" s="21">
        <f>IF($A3335="","",$A3335&amp;"|"&amp;$C3335)</f>
        <v/>
      </c>
      <c r="R3335" s="21">
        <f>IF($A3335="","",$A3335&amp;"|"&amp;$C3335&amp;"|"&amp;$D3335)</f>
        <v/>
      </c>
      <c r="S3335" s="21">
        <f>IF($A3335="","",IFERROR(INDEX(Offerte!$D$2:$D$200,MATCH($Q3335,Offerte!$L$2:$L$200,0)),0))</f>
        <v/>
      </c>
      <c r="T3335" s="21">
        <f>IF($A3335="","",IFERROR(INDEX(Offerte!$G$2:$G$200,MATCH($Q3335,Offerte!$L$2:$L$200,0)),"NO"))</f>
        <v/>
      </c>
    </row>
    <row r="3336">
      <c r="A3336" s="10">
        <f>IF(Offerte!$A109="","",Offerte!$A109)</f>
        <v/>
      </c>
      <c r="B3336" s="10">
        <f>IF(Offerte!$A109="","",Offerte!$B109)</f>
        <v/>
      </c>
      <c r="C3336" s="10">
        <f>IF(Offerte!$A109="","",Offerte!$C109)</f>
        <v/>
      </c>
      <c r="D3336" s="10" t="inlineStr">
        <is>
          <t>C.3.2</t>
        </is>
      </c>
      <c r="E3336" s="10" t="inlineStr">
        <is>
          <t>C</t>
        </is>
      </c>
      <c r="F3336" s="10" t="inlineStr">
        <is>
          <t>T</t>
        </is>
      </c>
      <c r="G3336" s="10" t="inlineStr">
        <is>
          <t>tabular</t>
        </is>
      </c>
      <c r="H3336" s="10" t="n">
        <v>2</v>
      </c>
      <c r="I3336" s="10" t="inlineStr">
        <is>
          <t>Informazioni a bordo su coincidenze ai nodi</t>
        </is>
      </c>
      <c r="J3336" s="20" t="n"/>
      <c r="K3336" s="20" t="n"/>
      <c r="L3336" s="20" t="n"/>
      <c r="M3336" s="20" t="n"/>
      <c r="N3336" s="21">
        <f>IF($A3336="","",IF(IFERROR(VALUE($M3336),0)=1,1,0))</f>
        <v/>
      </c>
      <c r="O3336" s="21">
        <f>IF($A3336="",0,IF(OR($S3336&lt;&gt;1,COUNTA($J3336:$M3336)=0),0,IF(AND($N3336=1,IFERROR(SUMIFS($N$5:$N$6173,$Q$5:$Q$6173,$Q3336,$D$5:$D$6173,"C.3.1"),0)&gt;=0.5),$H3336,0)))</f>
        <v/>
      </c>
      <c r="P3336" s="10" t="inlineStr">
        <is>
          <t>Dipende da C.3.1 &gt;= 0.5</t>
        </is>
      </c>
      <c r="Q3336" s="21">
        <f>IF($A3336="","",$A3336&amp;"|"&amp;$C3336)</f>
        <v/>
      </c>
      <c r="R3336" s="21">
        <f>IF($A3336="","",$A3336&amp;"|"&amp;$C3336&amp;"|"&amp;$D3336)</f>
        <v/>
      </c>
      <c r="S3336" s="21">
        <f>IF($A3336="","",IFERROR(INDEX(Offerte!$D$2:$D$200,MATCH($Q3336,Offerte!$L$2:$L$200,0)),0))</f>
        <v/>
      </c>
      <c r="T3336" s="21">
        <f>IF($A3336="","",IFERROR(INDEX(Offerte!$G$2:$G$200,MATCH($Q3336,Offerte!$L$2:$L$200,0)),"NO"))</f>
        <v/>
      </c>
    </row>
    <row r="3337">
      <c r="A3337" s="10">
        <f>IF(Offerte!$A109="","",Offerte!$A109)</f>
        <v/>
      </c>
      <c r="B3337" s="10">
        <f>IF(Offerte!$A109="","",Offerte!$B109)</f>
        <v/>
      </c>
      <c r="C3337" s="10">
        <f>IF(Offerte!$A109="","",Offerte!$C109)</f>
        <v/>
      </c>
      <c r="D3337" s="10" t="inlineStr">
        <is>
          <t>D.1.1</t>
        </is>
      </c>
      <c r="E3337" s="10" t="inlineStr">
        <is>
          <t>D</t>
        </is>
      </c>
      <c r="F3337" s="10" t="inlineStr">
        <is>
          <t>Q</t>
        </is>
      </c>
      <c r="G3337" s="10" t="inlineStr">
        <is>
          <t>higher</t>
        </is>
      </c>
      <c r="H3337" s="10" t="n">
        <v>3</v>
      </c>
      <c r="I3337" s="10" t="inlineStr">
        <is>
          <t>Installazione di pensiline</t>
        </is>
      </c>
      <c r="J3337" s="20" t="n"/>
      <c r="K3337" s="20" t="n"/>
      <c r="L3337" s="20" t="n"/>
      <c r="M3337" s="20" t="n"/>
      <c r="N3337" s="21">
        <f>IF($A3337="","",IFERROR(VALUE($J3337),0))</f>
        <v/>
      </c>
      <c r="O3337" s="21">
        <f>IF($A3337="",0,IF(OR($S3337&lt;&gt;1,COUNTA($J3337:$M3337)=0),0,IF(SUMPRODUCT(MAX(($C$5:$C$6173=$C3337)*($D$5:$D$6173=$D3337)*($S$5:$S$6173=1)*IFERROR($N$5:$N$6173*1,0)))&gt;0,ROUND($H3337*($N3337/SUMPRODUCT(MAX(($C$5:$C$6173=$C3337)*($D$5:$D$6173=$D3337)*($S$5:$S$6173=1)*IFERROR($N$5:$N$6173*1,0)))),4),0)))</f>
        <v/>
      </c>
      <c r="P3337" s="10" t="inlineStr">
        <is>
          <t>fermate</t>
        </is>
      </c>
      <c r="Q3337" s="21">
        <f>IF($A3337="","",$A3337&amp;"|"&amp;$C3337)</f>
        <v/>
      </c>
      <c r="R3337" s="21">
        <f>IF($A3337="","",$A3337&amp;"|"&amp;$C3337&amp;"|"&amp;$D3337)</f>
        <v/>
      </c>
      <c r="S3337" s="21">
        <f>IF($A3337="","",IFERROR(INDEX(Offerte!$D$2:$D$200,MATCH($Q3337,Offerte!$L$2:$L$200,0)),0))</f>
        <v/>
      </c>
      <c r="T3337" s="21">
        <f>IF($A3337="","",IFERROR(INDEX(Offerte!$G$2:$G$200,MATCH($Q3337,Offerte!$L$2:$L$200,0)),"NO"))</f>
        <v/>
      </c>
    </row>
    <row r="3338">
      <c r="A3338" s="10">
        <f>IF(Offerte!$A109="","",Offerte!$A109)</f>
        <v/>
      </c>
      <c r="B3338" s="10">
        <f>IF(Offerte!$A109="","",Offerte!$B109)</f>
        <v/>
      </c>
      <c r="C3338" s="10">
        <f>IF(Offerte!$A109="","",Offerte!$C109)</f>
        <v/>
      </c>
      <c r="D3338" s="10" t="inlineStr">
        <is>
          <t>D.1.2</t>
        </is>
      </c>
      <c r="E3338" s="10" t="inlineStr">
        <is>
          <t>D</t>
        </is>
      </c>
      <c r="F3338" s="10" t="inlineStr">
        <is>
          <t>Q</t>
        </is>
      </c>
      <c r="G3338" s="10" t="inlineStr">
        <is>
          <t>higher</t>
        </is>
      </c>
      <c r="H3338" s="10" t="n">
        <v>3</v>
      </c>
      <c r="I3338" s="10" t="inlineStr">
        <is>
          <t>Installazione di paline di fermata conformi alla DGR 581/2023</t>
        </is>
      </c>
      <c r="J3338" s="20" t="n"/>
      <c r="K3338" s="20" t="n"/>
      <c r="L3338" s="20" t="n"/>
      <c r="M3338" s="20" t="n"/>
      <c r="N3338" s="21">
        <f>IF($A3338="","",IFERROR(VALUE($J3338),0))</f>
        <v/>
      </c>
      <c r="O3338" s="21">
        <f>IF($A3338="",0,IF(OR($S3338&lt;&gt;1,COUNTA($J3338:$M3338)=0),0,IF(SUMPRODUCT(MAX(($C$5:$C$6173=$C3338)*($D$5:$D$6173=$D3338)*($S$5:$S$6173=1)*IFERROR($N$5:$N$6173*1,0)))&gt;0,ROUND($H3338*($N3338/SUMPRODUCT(MAX(($C$5:$C$6173=$C3338)*($D$5:$D$6173=$D3338)*($S$5:$S$6173=1)*IFERROR($N$5:$N$6173*1,0)))),4),0)))</f>
        <v/>
      </c>
      <c r="P3338" s="10" t="inlineStr">
        <is>
          <t>fermate</t>
        </is>
      </c>
      <c r="Q3338" s="21">
        <f>IF($A3338="","",$A3338&amp;"|"&amp;$C3338)</f>
        <v/>
      </c>
      <c r="R3338" s="21">
        <f>IF($A3338="","",$A3338&amp;"|"&amp;$C3338&amp;"|"&amp;$D3338)</f>
        <v/>
      </c>
      <c r="S3338" s="21">
        <f>IF($A3338="","",IFERROR(INDEX(Offerte!$D$2:$D$200,MATCH($Q3338,Offerte!$L$2:$L$200,0)),0))</f>
        <v/>
      </c>
      <c r="T3338" s="21">
        <f>IF($A3338="","",IFERROR(INDEX(Offerte!$G$2:$G$200,MATCH($Q3338,Offerte!$L$2:$L$200,0)),"NO"))</f>
        <v/>
      </c>
    </row>
    <row r="3339">
      <c r="A3339" s="10">
        <f>IF(Offerte!$A109="","",Offerte!$A109)</f>
        <v/>
      </c>
      <c r="B3339" s="10">
        <f>IF(Offerte!$A109="","",Offerte!$B109)</f>
        <v/>
      </c>
      <c r="C3339" s="10">
        <f>IF(Offerte!$A109="","",Offerte!$C109)</f>
        <v/>
      </c>
      <c r="D3339" s="10" t="inlineStr">
        <is>
          <t>D.1.3</t>
        </is>
      </c>
      <c r="E3339" s="10" t="inlineStr">
        <is>
          <t>D</t>
        </is>
      </c>
      <c r="F3339" s="10" t="inlineStr">
        <is>
          <t>Q</t>
        </is>
      </c>
      <c r="G3339" s="10" t="inlineStr">
        <is>
          <t>higher</t>
        </is>
      </c>
      <c r="H3339" s="10" t="n">
        <v>2</v>
      </c>
      <c r="I3339" s="10" t="inlineStr">
        <is>
          <t>Display informativi connessi alle fermate</t>
        </is>
      </c>
      <c r="J3339" s="20" t="n"/>
      <c r="K3339" s="20" t="n"/>
      <c r="L3339" s="20" t="n"/>
      <c r="M3339" s="20" t="n"/>
      <c r="N3339" s="21">
        <f>IF($A3339="","",IFERROR(VALUE($J3339),0))</f>
        <v/>
      </c>
      <c r="O3339" s="21">
        <f>IF($A3339="",0,IF(OR($S3339&lt;&gt;1,COUNTA($J3339:$M3339)=0),0,IF(SUMPRODUCT(MAX(($C$5:$C$6173=$C3339)*($D$5:$D$6173=$D3339)*($S$5:$S$6173=1)*IFERROR($N$5:$N$6173*1,0)))&gt;0,ROUND($H3339*($N3339/SUMPRODUCT(MAX(($C$5:$C$6173=$C3339)*($D$5:$D$6173=$D3339)*($S$5:$S$6173=1)*IFERROR($N$5:$N$6173*1,0)))),4),0)))</f>
        <v/>
      </c>
      <c r="P3339" s="10" t="inlineStr">
        <is>
          <t>fermate</t>
        </is>
      </c>
      <c r="Q3339" s="21">
        <f>IF($A3339="","",$A3339&amp;"|"&amp;$C3339)</f>
        <v/>
      </c>
      <c r="R3339" s="21">
        <f>IF($A3339="","",$A3339&amp;"|"&amp;$C3339&amp;"|"&amp;$D3339)</f>
        <v/>
      </c>
      <c r="S3339" s="21">
        <f>IF($A3339="","",IFERROR(INDEX(Offerte!$D$2:$D$200,MATCH($Q3339,Offerte!$L$2:$L$200,0)),0))</f>
        <v/>
      </c>
      <c r="T3339" s="21">
        <f>IF($A3339="","",IFERROR(INDEX(Offerte!$G$2:$G$200,MATCH($Q3339,Offerte!$L$2:$L$200,0)),"NO"))</f>
        <v/>
      </c>
    </row>
    <row r="3340">
      <c r="A3340" s="10">
        <f>IF(Offerte!$A109="","",Offerte!$A109)</f>
        <v/>
      </c>
      <c r="B3340" s="10">
        <f>IF(Offerte!$A109="","",Offerte!$B109)</f>
        <v/>
      </c>
      <c r="C3340" s="10">
        <f>IF(Offerte!$A109="","",Offerte!$C109)</f>
        <v/>
      </c>
      <c r="D3340" s="10" t="inlineStr">
        <is>
          <t>D.2.1</t>
        </is>
      </c>
      <c r="E3340" s="10" t="inlineStr">
        <is>
          <t>D</t>
        </is>
      </c>
      <c r="F3340" s="10" t="inlineStr">
        <is>
          <t>Q</t>
        </is>
      </c>
      <c r="G3340" s="10" t="inlineStr">
        <is>
          <t>higher</t>
        </is>
      </c>
      <c r="H3340" s="10" t="n">
        <v>2</v>
      </c>
      <c r="I3340" s="10" t="inlineStr">
        <is>
          <t>Segnali tattili Loges-Vet-Evolution</t>
        </is>
      </c>
      <c r="J3340" s="20" t="n"/>
      <c r="K3340" s="20" t="n"/>
      <c r="L3340" s="20" t="n"/>
      <c r="M3340" s="20" t="n"/>
      <c r="N3340" s="21">
        <f>IF($A3340="","",IFERROR(VALUE($J3340),0))</f>
        <v/>
      </c>
      <c r="O3340" s="21">
        <f>IF($A3340="",0,IF(OR($S3340&lt;&gt;1,COUNTA($J3340:$M3340)=0),0,IF(SUMPRODUCT(MAX(($C$5:$C$6173=$C3340)*($D$5:$D$6173=$D3340)*($S$5:$S$6173=1)*IFERROR($N$5:$N$6173*1,0)))&gt;0,ROUND($H3340*($N3340/SUMPRODUCT(MAX(($C$5:$C$6173=$C3340)*($D$5:$D$6173=$D3340)*($S$5:$S$6173=1)*IFERROR($N$5:$N$6173*1,0)))),4),0)))</f>
        <v/>
      </c>
      <c r="P3340" s="10" t="inlineStr">
        <is>
          <t>fermate</t>
        </is>
      </c>
      <c r="Q3340" s="21">
        <f>IF($A3340="","",$A3340&amp;"|"&amp;$C3340)</f>
        <v/>
      </c>
      <c r="R3340" s="21">
        <f>IF($A3340="","",$A3340&amp;"|"&amp;$C3340&amp;"|"&amp;$D3340)</f>
        <v/>
      </c>
      <c r="S3340" s="21">
        <f>IF($A3340="","",IFERROR(INDEX(Offerte!$D$2:$D$200,MATCH($Q3340,Offerte!$L$2:$L$200,0)),0))</f>
        <v/>
      </c>
      <c r="T3340" s="21">
        <f>IF($A3340="","",IFERROR(INDEX(Offerte!$G$2:$G$200,MATCH($Q3340,Offerte!$L$2:$L$200,0)),"NO"))</f>
        <v/>
      </c>
    </row>
    <row r="3341">
      <c r="A3341" s="10">
        <f>IF(Offerte!$A109="","",Offerte!$A109)</f>
        <v/>
      </c>
      <c r="B3341" s="10">
        <f>IF(Offerte!$A109="","",Offerte!$B109)</f>
        <v/>
      </c>
      <c r="C3341" s="10">
        <f>IF(Offerte!$A109="","",Offerte!$C109)</f>
        <v/>
      </c>
      <c r="D3341" s="10" t="inlineStr">
        <is>
          <t>E.1.1</t>
        </is>
      </c>
      <c r="E3341" s="10" t="inlineStr">
        <is>
          <t>E</t>
        </is>
      </c>
      <c r="F3341" s="10" t="inlineStr">
        <is>
          <t>T</t>
        </is>
      </c>
      <c r="G3341" s="10" t="inlineStr">
        <is>
          <t>tabular</t>
        </is>
      </c>
      <c r="H3341" s="10" t="n">
        <v>2</v>
      </c>
      <c r="I3341" s="10" t="inlineStr">
        <is>
          <t>Mobile app con travel planner PRM</t>
        </is>
      </c>
      <c r="J3341" s="20" t="n"/>
      <c r="K3341" s="20" t="n"/>
      <c r="L3341" s="20" t="n"/>
      <c r="M3341" s="20" t="n"/>
      <c r="N3341" s="21">
        <f>IF($A3341="","",IF(IFERROR(VALUE($M3341),0)=1,1,0))</f>
        <v/>
      </c>
      <c r="O3341" s="21">
        <f>IF($A3341="",0,IF(OR($S3341&lt;&gt;1,COUNTA($J3341:$M3341)=0),0,IF($N3341=1,$H3341,0)))</f>
        <v/>
      </c>
      <c r="P3341" s="10" t="inlineStr">
        <is>
          <t>sì/no</t>
        </is>
      </c>
      <c r="Q3341" s="21">
        <f>IF($A3341="","",$A3341&amp;"|"&amp;$C3341)</f>
        <v/>
      </c>
      <c r="R3341" s="21">
        <f>IF($A3341="","",$A3341&amp;"|"&amp;$C3341&amp;"|"&amp;$D3341)</f>
        <v/>
      </c>
      <c r="S3341" s="21">
        <f>IF($A3341="","",IFERROR(INDEX(Offerte!$D$2:$D$200,MATCH($Q3341,Offerte!$L$2:$L$200,0)),0))</f>
        <v/>
      </c>
      <c r="T3341" s="21">
        <f>IF($A3341="","",IFERROR(INDEX(Offerte!$G$2:$G$200,MATCH($Q3341,Offerte!$L$2:$L$200,0)),"NO"))</f>
        <v/>
      </c>
    </row>
    <row r="3342">
      <c r="A3342" s="10">
        <f>IF(Offerte!$A109="","",Offerte!$A109)</f>
        <v/>
      </c>
      <c r="B3342" s="10">
        <f>IF(Offerte!$A109="","",Offerte!$B109)</f>
        <v/>
      </c>
      <c r="C3342" s="10">
        <f>IF(Offerte!$A109="","",Offerte!$C109)</f>
        <v/>
      </c>
      <c r="D3342" s="10" t="inlineStr">
        <is>
          <t>E.2.1</t>
        </is>
      </c>
      <c r="E3342" s="10" t="inlineStr">
        <is>
          <t>E</t>
        </is>
      </c>
      <c r="F3342" s="10" t="inlineStr">
        <is>
          <t>D</t>
        </is>
      </c>
      <c r="G3342" s="10" t="inlineStr">
        <is>
          <t>discretionary</t>
        </is>
      </c>
      <c r="H3342" s="10" t="n">
        <v>2</v>
      </c>
      <c r="I3342" s="10" t="inlineStr">
        <is>
          <t>Altre azioni informative e rapporti con gli utenti</t>
        </is>
      </c>
      <c r="J3342" s="20" t="n"/>
      <c r="K3342" s="20" t="n"/>
      <c r="L3342" s="20" t="n"/>
      <c r="M3342" s="20" t="n"/>
      <c r="N3342" s="21">
        <f>IF($A3342="","",MAX(0,MIN(1,IFERROR(VALUE($M3342),0))))</f>
        <v/>
      </c>
      <c r="O3342" s="21">
        <f>IF($A3342="",0,IF(OR($S3342&lt;&gt;1,COUNTA($J3342:$M3342)=0),0,IF(SUMPRODUCT(MAX(($C$5:$C$6173=$C3342)*($D$5:$D$6173=$D3342)*($S$5:$S$6173=1)*IFERROR($N$5:$N$6173*1,0)))&gt;0,ROUND($H3342*($N3342/SUMPRODUCT(MAX(($C$5:$C$6173=$C3342)*($D$5:$D$6173=$D3342)*($S$5:$S$6173=1)*IFERROR($N$5:$N$6173*1,0)))),4),0)))</f>
        <v/>
      </c>
      <c r="P3342" s="10" t="inlineStr">
        <is>
          <t>coeff.</t>
        </is>
      </c>
      <c r="Q3342" s="21">
        <f>IF($A3342="","",$A3342&amp;"|"&amp;$C3342)</f>
        <v/>
      </c>
      <c r="R3342" s="21">
        <f>IF($A3342="","",$A3342&amp;"|"&amp;$C3342&amp;"|"&amp;$D3342)</f>
        <v/>
      </c>
      <c r="S3342" s="21">
        <f>IF($A3342="","",IFERROR(INDEX(Offerte!$D$2:$D$200,MATCH($Q3342,Offerte!$L$2:$L$200,0)),0))</f>
        <v/>
      </c>
      <c r="T3342" s="21">
        <f>IF($A3342="","",IFERROR(INDEX(Offerte!$G$2:$G$200,MATCH($Q3342,Offerte!$L$2:$L$200,0)),"NO"))</f>
        <v/>
      </c>
    </row>
    <row r="3343">
      <c r="A3343" s="10">
        <f>IF(Offerte!$A109="","",Offerte!$A109)</f>
        <v/>
      </c>
      <c r="B3343" s="10">
        <f>IF(Offerte!$A109="","",Offerte!$B109)</f>
        <v/>
      </c>
      <c r="C3343" s="10">
        <f>IF(Offerte!$A109="","",Offerte!$C109)</f>
        <v/>
      </c>
      <c r="D3343" s="10" t="inlineStr">
        <is>
          <t>F.1.1</t>
        </is>
      </c>
      <c r="E3343" s="10" t="inlineStr">
        <is>
          <t>F</t>
        </is>
      </c>
      <c r="F3343" s="10" t="inlineStr">
        <is>
          <t>Q</t>
        </is>
      </c>
      <c r="G3343" s="10" t="inlineStr">
        <is>
          <t>lower</t>
        </is>
      </c>
      <c r="H3343" s="10" t="n">
        <v>7</v>
      </c>
      <c r="I3343" s="10" t="inlineStr">
        <is>
          <t>Performance ambientali del parco mezzi adibito al servizio - I_CEA</t>
        </is>
      </c>
      <c r="J3343" s="20" t="n"/>
      <c r="K3343" s="20" t="n"/>
      <c r="L3343" s="20" t="n"/>
      <c r="M3343" s="20" t="n"/>
      <c r="N3343" s="21">
        <f>IF($A3343="","",IFERROR(VALUE($J3343),0))</f>
        <v/>
      </c>
      <c r="O3343" s="21">
        <f>IF($A3343="",0,IF(OR($S3343&lt;&gt;1,COUNTA($J3343:$M3343)=0),0,IF(AND(IFERROR(AGGREGATE(15,6,$N$5:$N$6173/(($C$5:$C$6173=$C3343)*($D$5:$D$6173=$D3343)*($S$5:$S$6173=1)*($N$5:$N$6173&gt;0)),1),0)&gt;0,$N3343&gt;0),ROUND($H3343*(IFERROR(AGGREGATE(15,6,$N$5:$N$6173/(($C$5:$C$6173=$C3343)*($D$5:$D$6173=$D3343)*($S$5:$S$6173=1)*($N$5:$N$6173&gt;0)),1),0)/$N3343),4),0)))</f>
        <v/>
      </c>
      <c r="P3343" s="10" t="inlineStr">
        <is>
          <t>indice</t>
        </is>
      </c>
      <c r="Q3343" s="21">
        <f>IF($A3343="","",$A3343&amp;"|"&amp;$C3343)</f>
        <v/>
      </c>
      <c r="R3343" s="21">
        <f>IF($A3343="","",$A3343&amp;"|"&amp;$C3343&amp;"|"&amp;$D3343)</f>
        <v/>
      </c>
      <c r="S3343" s="21">
        <f>IF($A3343="","",IFERROR(INDEX(Offerte!$D$2:$D$200,MATCH($Q3343,Offerte!$L$2:$L$200,0)),0))</f>
        <v/>
      </c>
      <c r="T3343" s="21">
        <f>IF($A3343="","",IFERROR(INDEX(Offerte!$G$2:$G$200,MATCH($Q3343,Offerte!$L$2:$L$200,0)),"NO"))</f>
        <v/>
      </c>
    </row>
    <row r="3344">
      <c r="A3344" s="10">
        <f>IF(Offerte!$A109="","",Offerte!$A109)</f>
        <v/>
      </c>
      <c r="B3344" s="10">
        <f>IF(Offerte!$A109="","",Offerte!$B109)</f>
        <v/>
      </c>
      <c r="C3344" s="10">
        <f>IF(Offerte!$A109="","",Offerte!$C109)</f>
        <v/>
      </c>
      <c r="D3344" s="10" t="inlineStr">
        <is>
          <t>F.2.1</t>
        </is>
      </c>
      <c r="E3344" s="10" t="inlineStr">
        <is>
          <t>F</t>
        </is>
      </c>
      <c r="F3344" s="10" t="inlineStr">
        <is>
          <t>Q</t>
        </is>
      </c>
      <c r="G3344" s="10" t="inlineStr">
        <is>
          <t>higher</t>
        </is>
      </c>
      <c r="H3344" s="10" t="n">
        <v>2</v>
      </c>
      <c r="I3344" s="10" t="inlineStr">
        <is>
          <t>Tasso di copertura del servizio con dispositivi ECO-DRIVER</t>
        </is>
      </c>
      <c r="J3344" s="20" t="n"/>
      <c r="K3344" s="20" t="n"/>
      <c r="L3344" s="20" t="n"/>
      <c r="M3344" s="20" t="n"/>
      <c r="N3344" s="21">
        <f>IF($A3344="","",IFERROR(VALUE($K3344)/VALUE($L3344),IFERROR(VALUE($J3344),0)))</f>
        <v/>
      </c>
      <c r="O3344" s="21">
        <f>IF($A3344="",0,IF(OR($S3344&lt;&gt;1,COUNTA($J3344:$M3344)=0),0,IF(SUMPRODUCT(MAX(($C$5:$C$6173=$C3344)*($D$5:$D$6173=$D3344)*($S$5:$S$6173=1)*IFERROR($N$5:$N$6173*1,0)))&gt;0,ROUND($H3344*($N3344/SUMPRODUCT(MAX(($C$5:$C$6173=$C3344)*($D$5:$D$6173=$D3344)*($S$5:$S$6173=1)*IFERROR($N$5:$N$6173*1,0)))),4),0)))</f>
        <v/>
      </c>
      <c r="P3344" s="10" t="inlineStr">
        <is>
          <t>Autobus attrezzati con dispositivi ECO-DRIVER / Autobus totali in offerta, incluse scorte</t>
        </is>
      </c>
      <c r="Q3344" s="21">
        <f>IF($A3344="","",$A3344&amp;"|"&amp;$C3344)</f>
        <v/>
      </c>
      <c r="R3344" s="21">
        <f>IF($A3344="","",$A3344&amp;"|"&amp;$C3344&amp;"|"&amp;$D3344)</f>
        <v/>
      </c>
      <c r="S3344" s="21">
        <f>IF($A3344="","",IFERROR(INDEX(Offerte!$D$2:$D$200,MATCH($Q3344,Offerte!$L$2:$L$200,0)),0))</f>
        <v/>
      </c>
      <c r="T3344" s="21">
        <f>IF($A3344="","",IFERROR(INDEX(Offerte!$G$2:$G$200,MATCH($Q3344,Offerte!$L$2:$L$200,0)),"NO"))</f>
        <v/>
      </c>
    </row>
    <row r="3345">
      <c r="A3345" s="10">
        <f>IF(Offerte!$A109="","",Offerte!$A109)</f>
        <v/>
      </c>
      <c r="B3345" s="10">
        <f>IF(Offerte!$A109="","",Offerte!$B109)</f>
        <v/>
      </c>
      <c r="C3345" s="10">
        <f>IF(Offerte!$A109="","",Offerte!$C109)</f>
        <v/>
      </c>
      <c r="D3345" s="10" t="inlineStr">
        <is>
          <t>F.3.1</t>
        </is>
      </c>
      <c r="E3345" s="10" t="inlineStr">
        <is>
          <t>F</t>
        </is>
      </c>
      <c r="F3345" s="10" t="inlineStr">
        <is>
          <t>Q</t>
        </is>
      </c>
      <c r="G3345" s="10" t="inlineStr">
        <is>
          <t>higher</t>
        </is>
      </c>
      <c r="H3345" s="10" t="n">
        <v>2</v>
      </c>
      <c r="I3345" s="10" t="inlineStr">
        <is>
          <t>Autoproduzione consumi elettrici per trazione</t>
        </is>
      </c>
      <c r="J3345" s="20" t="n"/>
      <c r="K3345" s="20" t="n"/>
      <c r="L3345" s="20" t="n"/>
      <c r="M3345" s="20" t="n"/>
      <c r="N3345" s="21">
        <f>IF($A3345="","",IFERROR(VALUE($J3345),0))</f>
        <v/>
      </c>
      <c r="O3345" s="21">
        <f>IF($A3345="",0,IF(OR($S3345&lt;&gt;1,COUNTA($J3345:$M3345)=0),0,IF(SUMPRODUCT(MAX(($C$5:$C$6173=$C3345)*($D$5:$D$6173=$D3345)*($S$5:$S$6173=1)*IFERROR($N$5:$N$6173*1,0)))&gt;0,ROUND($H3345*($N3345/SUMPRODUCT(MAX(($C$5:$C$6173=$C3345)*($D$5:$D$6173=$D3345)*($S$5:$S$6173=1)*IFERROR($N$5:$N$6173*1,0)))),4),0)))</f>
        <v/>
      </c>
      <c r="P3345" s="10" t="inlineStr">
        <is>
          <t>kWh/anno</t>
        </is>
      </c>
      <c r="Q3345" s="21">
        <f>IF($A3345="","",$A3345&amp;"|"&amp;$C3345)</f>
        <v/>
      </c>
      <c r="R3345" s="21">
        <f>IF($A3345="","",$A3345&amp;"|"&amp;$C3345&amp;"|"&amp;$D3345)</f>
        <v/>
      </c>
      <c r="S3345" s="21">
        <f>IF($A3345="","",IFERROR(INDEX(Offerte!$D$2:$D$200,MATCH($Q3345,Offerte!$L$2:$L$200,0)),0))</f>
        <v/>
      </c>
      <c r="T3345" s="21">
        <f>IF($A3345="","",IFERROR(INDEX(Offerte!$G$2:$G$200,MATCH($Q3345,Offerte!$L$2:$L$200,0)),"NO"))</f>
        <v/>
      </c>
    </row>
    <row r="3346">
      <c r="A3346" s="10">
        <f>IF(Offerte!$A109="","",Offerte!$A109)</f>
        <v/>
      </c>
      <c r="B3346" s="10">
        <f>IF(Offerte!$A109="","",Offerte!$B109)</f>
        <v/>
      </c>
      <c r="C3346" s="10">
        <f>IF(Offerte!$A109="","",Offerte!$C109)</f>
        <v/>
      </c>
      <c r="D3346" s="10" t="inlineStr">
        <is>
          <t>F.4.1</t>
        </is>
      </c>
      <c r="E3346" s="10" t="inlineStr">
        <is>
          <t>F</t>
        </is>
      </c>
      <c r="F3346" s="10" t="inlineStr">
        <is>
          <t>Q</t>
        </is>
      </c>
      <c r="G3346" s="10" t="inlineStr">
        <is>
          <t>soil</t>
        </is>
      </c>
      <c r="H3346" s="10" t="n">
        <v>2</v>
      </c>
      <c r="I3346" s="10" t="inlineStr">
        <is>
          <t>Indice di consumo di suolo</t>
        </is>
      </c>
      <c r="J3346" s="20" t="n"/>
      <c r="K3346" s="20" t="n"/>
      <c r="L3346" s="20" t="n"/>
      <c r="M3346" s="20" t="n"/>
      <c r="N3346" s="21">
        <f>IF($A3346="","",IFERROR(VALUE($J3346),0))</f>
        <v/>
      </c>
      <c r="O3346" s="21">
        <f>IF($A3346="",0,IF(OR($S3346&lt;&gt;1,COUNTA($J3346:$M3346)=0),0,IF($N3346&lt;=0,$H3346,IF(SUMPRODUCT(MAX(($C$5:$C$6173=$C3346)*($D$5:$D$6173=$D3346)*($S$5:$S$6173=1)*IFERROR($N$5:$N$6173*1,0)))&gt;0,ROUND($H3346*((SUMPRODUCT(MAX(($C$5:$C$6173=$C3346)*($D$5:$D$6173=$D3346)*($S$5:$S$6173=1)*IFERROR($N$5:$N$6173*1,0)))-$N3346)/SUMPRODUCT(MAX(($C$5:$C$6173=$C3346)*($D$5:$D$6173=$D3346)*($S$5:$S$6173=1)*IFERROR($N$5:$N$6173*1,0)))),4),0))))</f>
        <v/>
      </c>
      <c r="P3346" s="10" t="inlineStr">
        <is>
          <t>m2</t>
        </is>
      </c>
      <c r="Q3346" s="21">
        <f>IF($A3346="","",$A3346&amp;"|"&amp;$C3346)</f>
        <v/>
      </c>
      <c r="R3346" s="21">
        <f>IF($A3346="","",$A3346&amp;"|"&amp;$C3346&amp;"|"&amp;$D3346)</f>
        <v/>
      </c>
      <c r="S3346" s="21">
        <f>IF($A3346="","",IFERROR(INDEX(Offerte!$D$2:$D$200,MATCH($Q3346,Offerte!$L$2:$L$200,0)),0))</f>
        <v/>
      </c>
      <c r="T3346" s="21">
        <f>IF($A3346="","",IFERROR(INDEX(Offerte!$G$2:$G$200,MATCH($Q3346,Offerte!$L$2:$L$200,0)),"NO"))</f>
        <v/>
      </c>
    </row>
    <row r="3347">
      <c r="A3347" s="10">
        <f>IF(Offerte!$A109="","",Offerte!$A109)</f>
        <v/>
      </c>
      <c r="B3347" s="10">
        <f>IF(Offerte!$A109="","",Offerte!$B109)</f>
        <v/>
      </c>
      <c r="C3347" s="10">
        <f>IF(Offerte!$A109="","",Offerte!$C109)</f>
        <v/>
      </c>
      <c r="D3347" s="10" t="inlineStr">
        <is>
          <t>F.5.1</t>
        </is>
      </c>
      <c r="E3347" s="10" t="inlineStr">
        <is>
          <t>F</t>
        </is>
      </c>
      <c r="F3347" s="10" t="inlineStr">
        <is>
          <t>T</t>
        </is>
      </c>
      <c r="G3347" s="10" t="inlineStr">
        <is>
          <t>tabular</t>
        </is>
      </c>
      <c r="H3347" s="10" t="n">
        <v>1</v>
      </c>
      <c r="I3347" s="10" t="inlineStr">
        <is>
          <t>Rendicontazione di sostenibilità ambientale</t>
        </is>
      </c>
      <c r="J3347" s="20" t="n"/>
      <c r="K3347" s="20" t="n"/>
      <c r="L3347" s="20" t="n"/>
      <c r="M3347" s="20" t="n"/>
      <c r="N3347" s="21">
        <f>IF($A3347="","",IF(IFERROR(VALUE($M3347),0)=1,1,0))</f>
        <v/>
      </c>
      <c r="O3347" s="21">
        <f>IF($A3347="",0,IF(OR($S3347&lt;&gt;1,COUNTA($J3347:$M3347)=0),0,IF($N3347=1,$H3347,0)))</f>
        <v/>
      </c>
      <c r="P3347" s="10" t="inlineStr">
        <is>
          <t>sì/no</t>
        </is>
      </c>
      <c r="Q3347" s="21">
        <f>IF($A3347="","",$A3347&amp;"|"&amp;$C3347)</f>
        <v/>
      </c>
      <c r="R3347" s="21">
        <f>IF($A3347="","",$A3347&amp;"|"&amp;$C3347&amp;"|"&amp;$D3347)</f>
        <v/>
      </c>
      <c r="S3347" s="21">
        <f>IF($A3347="","",IFERROR(INDEX(Offerte!$D$2:$D$200,MATCH($Q3347,Offerte!$L$2:$L$200,0)),0))</f>
        <v/>
      </c>
      <c r="T3347" s="21">
        <f>IF($A3347="","",IFERROR(INDEX(Offerte!$G$2:$G$200,MATCH($Q3347,Offerte!$L$2:$L$200,0)),"NO"))</f>
        <v/>
      </c>
    </row>
    <row r="3348">
      <c r="A3348" s="10">
        <f>IF(Offerte!$A109="","",Offerte!$A109)</f>
        <v/>
      </c>
      <c r="B3348" s="10">
        <f>IF(Offerte!$A109="","",Offerte!$B109)</f>
        <v/>
      </c>
      <c r="C3348" s="10">
        <f>IF(Offerte!$A109="","",Offerte!$C109)</f>
        <v/>
      </c>
      <c r="D3348" s="10" t="inlineStr">
        <is>
          <t>G.1.1</t>
        </is>
      </c>
      <c r="E3348" s="10" t="inlineStr">
        <is>
          <t>G</t>
        </is>
      </c>
      <c r="F3348" s="10" t="inlineStr">
        <is>
          <t>D</t>
        </is>
      </c>
      <c r="G3348" s="10" t="inlineStr">
        <is>
          <t>discretionary</t>
        </is>
      </c>
      <c r="H3348" s="10" t="n">
        <v>2</v>
      </c>
      <c r="I3348" s="10" t="inlineStr">
        <is>
          <t>Qualità del progetto di centrale di controllo aziendale</t>
        </is>
      </c>
      <c r="J3348" s="20" t="n"/>
      <c r="K3348" s="20" t="n"/>
      <c r="L3348" s="20" t="n"/>
      <c r="M3348" s="20" t="n"/>
      <c r="N3348" s="21">
        <f>IF($A3348="","",MAX(0,MIN(1,IFERROR(VALUE($M3348),0))))</f>
        <v/>
      </c>
      <c r="O3348" s="21">
        <f>IF($A3348="",0,IF(OR($S3348&lt;&gt;1,COUNTA($J3348:$M3348)=0),0,IF(SUMPRODUCT(MAX(($C$5:$C$6173=$C3348)*($D$5:$D$6173=$D3348)*($S$5:$S$6173=1)*IFERROR($N$5:$N$6173*1,0)))&gt;0,ROUND($H3348*($N3348/SUMPRODUCT(MAX(($C$5:$C$6173=$C3348)*($D$5:$D$6173=$D3348)*($S$5:$S$6173=1)*IFERROR($N$5:$N$6173*1,0)))),4),0)))</f>
        <v/>
      </c>
      <c r="P3348" s="10" t="inlineStr">
        <is>
          <t>coeff.</t>
        </is>
      </c>
      <c r="Q3348" s="21">
        <f>IF($A3348="","",$A3348&amp;"|"&amp;$C3348)</f>
        <v/>
      </c>
      <c r="R3348" s="21">
        <f>IF($A3348="","",$A3348&amp;"|"&amp;$C3348&amp;"|"&amp;$D3348)</f>
        <v/>
      </c>
      <c r="S3348" s="21">
        <f>IF($A3348="","",IFERROR(INDEX(Offerte!$D$2:$D$200,MATCH($Q3348,Offerte!$L$2:$L$200,0)),0))</f>
        <v/>
      </c>
      <c r="T3348" s="21">
        <f>IF($A3348="","",IFERROR(INDEX(Offerte!$G$2:$G$200,MATCH($Q3348,Offerte!$L$2:$L$200,0)),"NO"))</f>
        <v/>
      </c>
    </row>
    <row r="3349">
      <c r="A3349" s="10">
        <f>IF(Offerte!$A109="","",Offerte!$A109)</f>
        <v/>
      </c>
      <c r="B3349" s="10">
        <f>IF(Offerte!$A109="","",Offerte!$B109)</f>
        <v/>
      </c>
      <c r="C3349" s="10">
        <f>IF(Offerte!$A109="","",Offerte!$C109)</f>
        <v/>
      </c>
      <c r="D3349" s="10" t="inlineStr">
        <is>
          <t>G.2.1</t>
        </is>
      </c>
      <c r="E3349" s="10" t="inlineStr">
        <is>
          <t>G</t>
        </is>
      </c>
      <c r="F3349" s="10" t="inlineStr">
        <is>
          <t>T</t>
        </is>
      </c>
      <c r="G3349" s="10" t="inlineStr">
        <is>
          <t>tabular</t>
        </is>
      </c>
      <c r="H3349" s="10" t="n">
        <v>1</v>
      </c>
      <c r="I3349" s="10" t="inlineStr">
        <is>
          <t>Certificazione ISO 45001</t>
        </is>
      </c>
      <c r="J3349" s="20" t="n"/>
      <c r="K3349" s="20" t="n"/>
      <c r="L3349" s="20" t="n"/>
      <c r="M3349" s="20" t="n"/>
      <c r="N3349" s="21">
        <f>IF($A3349="","",IF(IFERROR(VALUE($M3349),0)=1,1,0))</f>
        <v/>
      </c>
      <c r="O3349" s="21">
        <f>IF($A3349="",0,IF(OR($S3349&lt;&gt;1,COUNTA($J3349:$M3349)=0),0,IF($N3349=1,$H3349,0)))</f>
        <v/>
      </c>
      <c r="P3349" s="10" t="inlineStr">
        <is>
          <t>sì/no</t>
        </is>
      </c>
      <c r="Q3349" s="21">
        <f>IF($A3349="","",$A3349&amp;"|"&amp;$C3349)</f>
        <v/>
      </c>
      <c r="R3349" s="21">
        <f>IF($A3349="","",$A3349&amp;"|"&amp;$C3349&amp;"|"&amp;$D3349)</f>
        <v/>
      </c>
      <c r="S3349" s="21">
        <f>IF($A3349="","",IFERROR(INDEX(Offerte!$D$2:$D$200,MATCH($Q3349,Offerte!$L$2:$L$200,0)),0))</f>
        <v/>
      </c>
      <c r="T3349" s="21">
        <f>IF($A3349="","",IFERROR(INDEX(Offerte!$G$2:$G$200,MATCH($Q3349,Offerte!$L$2:$L$200,0)),"NO"))</f>
        <v/>
      </c>
    </row>
    <row r="3350">
      <c r="A3350" s="10">
        <f>IF(Offerte!$A109="","",Offerte!$A109)</f>
        <v/>
      </c>
      <c r="B3350" s="10">
        <f>IF(Offerte!$A109="","",Offerte!$B109)</f>
        <v/>
      </c>
      <c r="C3350" s="10">
        <f>IF(Offerte!$A109="","",Offerte!$C109)</f>
        <v/>
      </c>
      <c r="D3350" s="10" t="inlineStr">
        <is>
          <t>G.3.1</t>
        </is>
      </c>
      <c r="E3350" s="10" t="inlineStr">
        <is>
          <t>G</t>
        </is>
      </c>
      <c r="F3350" s="10" t="inlineStr">
        <is>
          <t>T</t>
        </is>
      </c>
      <c r="G3350" s="10" t="inlineStr">
        <is>
          <t>tabular</t>
        </is>
      </c>
      <c r="H3350" s="10" t="n">
        <v>1</v>
      </c>
      <c r="I3350" s="10" t="inlineStr">
        <is>
          <t>Certificazioni di responsabilità sociale</t>
        </is>
      </c>
      <c r="J3350" s="20" t="n"/>
      <c r="K3350" s="20" t="n"/>
      <c r="L3350" s="20" t="n"/>
      <c r="M3350" s="20" t="n"/>
      <c r="N3350" s="21">
        <f>IF($A3350="","",IF(IFERROR(VALUE($M3350),0)=1,1,0))</f>
        <v/>
      </c>
      <c r="O3350" s="21">
        <f>IF($A3350="",0,IF(OR($S3350&lt;&gt;1,COUNTA($J3350:$M3350)=0),0,IF($N3350=1,$H3350,0)))</f>
        <v/>
      </c>
      <c r="P3350" s="10" t="inlineStr">
        <is>
          <t>sì/no</t>
        </is>
      </c>
      <c r="Q3350" s="21">
        <f>IF($A3350="","",$A3350&amp;"|"&amp;$C3350)</f>
        <v/>
      </c>
      <c r="R3350" s="21">
        <f>IF($A3350="","",$A3350&amp;"|"&amp;$C3350&amp;"|"&amp;$D3350)</f>
        <v/>
      </c>
      <c r="S3350" s="21">
        <f>IF($A3350="","",IFERROR(INDEX(Offerte!$D$2:$D$200,MATCH($Q3350,Offerte!$L$2:$L$200,0)),0))</f>
        <v/>
      </c>
      <c r="T3350" s="21">
        <f>IF($A3350="","",IFERROR(INDEX(Offerte!$G$2:$G$200,MATCH($Q3350,Offerte!$L$2:$L$200,0)),"NO"))</f>
        <v/>
      </c>
    </row>
    <row r="3351">
      <c r="A3351" s="10">
        <f>IF(Offerte!$A109="","",Offerte!$A109)</f>
        <v/>
      </c>
      <c r="B3351" s="10">
        <f>IF(Offerte!$A109="","",Offerte!$B109)</f>
        <v/>
      </c>
      <c r="C3351" s="10">
        <f>IF(Offerte!$A109="","",Offerte!$C109)</f>
        <v/>
      </c>
      <c r="D3351" s="10" t="inlineStr">
        <is>
          <t>G.4.1</t>
        </is>
      </c>
      <c r="E3351" s="10" t="inlineStr">
        <is>
          <t>G</t>
        </is>
      </c>
      <c r="F3351" s="10" t="inlineStr">
        <is>
          <t>D</t>
        </is>
      </c>
      <c r="G3351" s="10" t="inlineStr">
        <is>
          <t>discretionary</t>
        </is>
      </c>
      <c r="H3351" s="10" t="n">
        <v>2</v>
      </c>
      <c r="I3351" s="10" t="inlineStr">
        <is>
          <t>Qualità del piano di formazione del personale</t>
        </is>
      </c>
      <c r="J3351" s="20" t="n"/>
      <c r="K3351" s="20" t="n"/>
      <c r="L3351" s="20" t="n"/>
      <c r="M3351" s="20" t="n"/>
      <c r="N3351" s="21">
        <f>IF($A3351="","",MAX(0,MIN(1,IFERROR(VALUE($M3351),0))))</f>
        <v/>
      </c>
      <c r="O3351" s="21">
        <f>IF($A3351="",0,IF(OR($S3351&lt;&gt;1,COUNTA($J3351:$M3351)=0),0,IF(SUMPRODUCT(MAX(($C$5:$C$6173=$C3351)*($D$5:$D$6173=$D3351)*($S$5:$S$6173=1)*IFERROR($N$5:$N$6173*1,0)))&gt;0,ROUND($H3351*($N3351/SUMPRODUCT(MAX(($C$5:$C$6173=$C3351)*($D$5:$D$6173=$D3351)*($S$5:$S$6173=1)*IFERROR($N$5:$N$6173*1,0)))),4),0)))</f>
        <v/>
      </c>
      <c r="P3351" s="10" t="inlineStr">
        <is>
          <t>coeff.</t>
        </is>
      </c>
      <c r="Q3351" s="21">
        <f>IF($A3351="","",$A3351&amp;"|"&amp;$C3351)</f>
        <v/>
      </c>
      <c r="R3351" s="21">
        <f>IF($A3351="","",$A3351&amp;"|"&amp;$C3351&amp;"|"&amp;$D3351)</f>
        <v/>
      </c>
      <c r="S3351" s="21">
        <f>IF($A3351="","",IFERROR(INDEX(Offerte!$D$2:$D$200,MATCH($Q3351,Offerte!$L$2:$L$200,0)),0))</f>
        <v/>
      </c>
      <c r="T3351" s="21">
        <f>IF($A3351="","",IFERROR(INDEX(Offerte!$G$2:$G$200,MATCH($Q3351,Offerte!$L$2:$L$200,0)),"NO"))</f>
        <v/>
      </c>
    </row>
    <row r="3352">
      <c r="A3352" s="10">
        <f>IF(Offerte!$A109="","",Offerte!$A109)</f>
        <v/>
      </c>
      <c r="B3352" s="10">
        <f>IF(Offerte!$A109="","",Offerte!$B109)</f>
        <v/>
      </c>
      <c r="C3352" s="10">
        <f>IF(Offerte!$A109="","",Offerte!$C109)</f>
        <v/>
      </c>
      <c r="D3352" s="10" t="inlineStr">
        <is>
          <t>G.5.1</t>
        </is>
      </c>
      <c r="E3352" s="10" t="inlineStr">
        <is>
          <t>G</t>
        </is>
      </c>
      <c r="F3352" s="10" t="inlineStr">
        <is>
          <t>T</t>
        </is>
      </c>
      <c r="G3352" s="10" t="inlineStr">
        <is>
          <t>tabular</t>
        </is>
      </c>
      <c r="H3352" s="10" t="n">
        <v>1</v>
      </c>
      <c r="I3352" s="10" t="inlineStr">
        <is>
          <t>Impegno al mantenimento delle garanzie del contratto di secondo livello del gestore uscente</t>
        </is>
      </c>
      <c r="J3352" s="20" t="n"/>
      <c r="K3352" s="20" t="n"/>
      <c r="L3352" s="20" t="n"/>
      <c r="M3352" s="20" t="n"/>
      <c r="N3352" s="21">
        <f>IF($A3352="","",IF(IFERROR(VALUE($M3352),0)=1,1,0))</f>
        <v/>
      </c>
      <c r="O3352" s="21">
        <f>IF($A3352="",0,IF(OR($S3352&lt;&gt;1,COUNTA($J3352:$M3352)=0),0,IF($N3352=1,$H3352,0)))</f>
        <v/>
      </c>
      <c r="P3352" s="10" t="inlineStr">
        <is>
          <t>sì/no</t>
        </is>
      </c>
      <c r="Q3352" s="21">
        <f>IF($A3352="","",$A3352&amp;"|"&amp;$C3352)</f>
        <v/>
      </c>
      <c r="R3352" s="21">
        <f>IF($A3352="","",$A3352&amp;"|"&amp;$C3352&amp;"|"&amp;$D3352)</f>
        <v/>
      </c>
      <c r="S3352" s="21">
        <f>IF($A3352="","",IFERROR(INDEX(Offerte!$D$2:$D$200,MATCH($Q3352,Offerte!$L$2:$L$200,0)),0))</f>
        <v/>
      </c>
      <c r="T3352" s="21">
        <f>IF($A3352="","",IFERROR(INDEX(Offerte!$G$2:$G$200,MATCH($Q3352,Offerte!$L$2:$L$200,0)),"NO"))</f>
        <v/>
      </c>
    </row>
    <row r="3353">
      <c r="A3353" s="10">
        <f>IF(Offerte!$A110="","",Offerte!$A110)</f>
        <v/>
      </c>
      <c r="B3353" s="10">
        <f>IF(Offerte!$A110="","",Offerte!$B110)</f>
        <v/>
      </c>
      <c r="C3353" s="10">
        <f>IF(Offerte!$A110="","",Offerte!$C110)</f>
        <v/>
      </c>
      <c r="D3353" s="10" t="inlineStr">
        <is>
          <t>A.1.1</t>
        </is>
      </c>
      <c r="E3353" s="10" t="inlineStr">
        <is>
          <t>A</t>
        </is>
      </c>
      <c r="F3353" s="10" t="inlineStr">
        <is>
          <t>Q</t>
        </is>
      </c>
      <c r="G3353" s="10" t="inlineStr">
        <is>
          <t>higher</t>
        </is>
      </c>
      <c r="H3353" s="10" t="n">
        <v>3</v>
      </c>
      <c r="I3353" s="10" t="inlineStr">
        <is>
          <t>Tasso aggiuntivo di corse controllate</t>
        </is>
      </c>
      <c r="J3353" s="20" t="n"/>
      <c r="K3353" s="20" t="n"/>
      <c r="L3353" s="20" t="n"/>
      <c r="M3353" s="20" t="n"/>
      <c r="N3353" s="21">
        <f>IF($A3353="","",IFERROR(VALUE($K3353)/VALUE($L3353)*100,IFERROR(VALUE($J3353),0)))</f>
        <v/>
      </c>
      <c r="O3353" s="21">
        <f>IF($A3353="",0,IF(OR($S3353&lt;&gt;1,COUNTA($J3353:$M3353)=0),0,IF(SUMPRODUCT(MAX(($C$5:$C$6173=$C3353)*($D$5:$D$6173=$D3353)*($S$5:$S$6173=1)*IFERROR($N$5:$N$6173*1,0)))&gt;0,ROUND($H3353*($N3353/SUMPRODUCT(MAX(($C$5:$C$6173=$C3353)*($D$5:$D$6173=$D3353)*($S$5:$S$6173=1)*IFERROR($N$5:$N$6173*1,0)))),4),0)))</f>
        <v/>
      </c>
      <c r="P3353" s="10" t="inlineStr">
        <is>
          <t>Corse controllate annue / Corse programmate annue</t>
        </is>
      </c>
      <c r="Q3353" s="21">
        <f>IF($A3353="","",$A3353&amp;"|"&amp;$C3353)</f>
        <v/>
      </c>
      <c r="R3353" s="21">
        <f>IF($A3353="","",$A3353&amp;"|"&amp;$C3353&amp;"|"&amp;$D3353)</f>
        <v/>
      </c>
      <c r="S3353" s="21">
        <f>IF($A3353="","",IFERROR(INDEX(Offerte!$D$2:$D$200,MATCH($Q3353,Offerte!$L$2:$L$200,0)),0))</f>
        <v/>
      </c>
      <c r="T3353" s="21">
        <f>IF($A3353="","",IFERROR(INDEX(Offerte!$G$2:$G$200,MATCH($Q3353,Offerte!$L$2:$L$200,0)),"NO"))</f>
        <v/>
      </c>
    </row>
    <row r="3354">
      <c r="A3354" s="10">
        <f>IF(Offerte!$A110="","",Offerte!$A110)</f>
        <v/>
      </c>
      <c r="B3354" s="10">
        <f>IF(Offerte!$A110="","",Offerte!$B110)</f>
        <v/>
      </c>
      <c r="C3354" s="10">
        <f>IF(Offerte!$A110="","",Offerte!$C110)</f>
        <v/>
      </c>
      <c r="D3354" s="10" t="inlineStr">
        <is>
          <t>A.1.2</t>
        </is>
      </c>
      <c r="E3354" s="10" t="inlineStr">
        <is>
          <t>A</t>
        </is>
      </c>
      <c r="F3354" s="10" t="inlineStr">
        <is>
          <t>Q</t>
        </is>
      </c>
      <c r="G3354" s="10" t="inlineStr">
        <is>
          <t>higher</t>
        </is>
      </c>
      <c r="H3354" s="10" t="n">
        <v>4</v>
      </c>
      <c r="I3354" s="10" t="inlineStr">
        <is>
          <t>Numero aggiuntivo di passeggeri controllati</t>
        </is>
      </c>
      <c r="J3354" s="20" t="n"/>
      <c r="K3354" s="20" t="n"/>
      <c r="L3354" s="20" t="n"/>
      <c r="M3354" s="20" t="n"/>
      <c r="N3354" s="21">
        <f>IF($A3354="","",IFERROR(VALUE($J3354),0))</f>
        <v/>
      </c>
      <c r="O3354" s="21">
        <f>IF($A3354="",0,IF(OR($S3354&lt;&gt;1,COUNTA($J3354:$M3354)=0),0,IF(SUMPRODUCT(MAX(($C$5:$C$6173=$C3354)*($D$5:$D$6173=$D3354)*($S$5:$S$6173=1)*IFERROR($N$5:$N$6173*1,0)))&gt;0,ROUND($H3354*($N3354/SUMPRODUCT(MAX(($C$5:$C$6173=$C3354)*($D$5:$D$6173=$D3354)*($S$5:$S$6173=1)*IFERROR($N$5:$N$6173*1,0)))),4),0)))</f>
        <v/>
      </c>
      <c r="P3354" s="10" t="inlineStr">
        <is>
          <t>passeggeri/anno</t>
        </is>
      </c>
      <c r="Q3354" s="21">
        <f>IF($A3354="","",$A3354&amp;"|"&amp;$C3354)</f>
        <v/>
      </c>
      <c r="R3354" s="21">
        <f>IF($A3354="","",$A3354&amp;"|"&amp;$C3354&amp;"|"&amp;$D3354)</f>
        <v/>
      </c>
      <c r="S3354" s="21">
        <f>IF($A3354="","",IFERROR(INDEX(Offerte!$D$2:$D$200,MATCH($Q3354,Offerte!$L$2:$L$200,0)),0))</f>
        <v/>
      </c>
      <c r="T3354" s="21">
        <f>IF($A3354="","",IFERROR(INDEX(Offerte!$G$2:$G$200,MATCH($Q3354,Offerte!$L$2:$L$200,0)),"NO"))</f>
        <v/>
      </c>
    </row>
    <row r="3355">
      <c r="A3355" s="10">
        <f>IF(Offerte!$A110="","",Offerte!$A110)</f>
        <v/>
      </c>
      <c r="B3355" s="10">
        <f>IF(Offerte!$A110="","",Offerte!$B110)</f>
        <v/>
      </c>
      <c r="C3355" s="10">
        <f>IF(Offerte!$A110="","",Offerte!$C110)</f>
        <v/>
      </c>
      <c r="D3355" s="10" t="inlineStr">
        <is>
          <t>B.1.1</t>
        </is>
      </c>
      <c r="E3355" s="10" t="inlineStr">
        <is>
          <t>B</t>
        </is>
      </c>
      <c r="F3355" s="10" t="inlineStr">
        <is>
          <t>Q</t>
        </is>
      </c>
      <c r="G3355" s="10" t="inlineStr">
        <is>
          <t>higher</t>
        </is>
      </c>
      <c r="H3355" s="10" t="n">
        <v>3</v>
      </c>
      <c r="I3355" s="10" t="inlineStr">
        <is>
          <t>Incremento dei posti offerti nelle fasce di punta</t>
        </is>
      </c>
      <c r="J3355" s="20" t="n"/>
      <c r="K3355" s="20" t="n"/>
      <c r="L3355" s="20" t="n"/>
      <c r="M3355" s="20" t="n"/>
      <c r="N3355" s="21">
        <f>IF($A3355="","",IFERROR(VALUE($J3355),0))</f>
        <v/>
      </c>
      <c r="O3355" s="21">
        <f>IF($A3355="",0,IF(OR($S3355&lt;&gt;1,COUNTA($J3355:$M3355)=0),0,IF(SUMPRODUCT(MAX(($C$5:$C$6173=$C3355)*($D$5:$D$6173=$D3355)*($S$5:$S$6173=1)*IFERROR($N$5:$N$6173*1,0)))&gt;0,ROUND($H3355*($N3355/SUMPRODUCT(MAX(($C$5:$C$6173=$C3355)*($D$5:$D$6173=$D3355)*($S$5:$S$6173=1)*IFERROR($N$5:$N$6173*1,0)))),4),0)))</f>
        <v/>
      </c>
      <c r="P3355" s="10" t="inlineStr">
        <is>
          <t>posti*km</t>
        </is>
      </c>
      <c r="Q3355" s="21">
        <f>IF($A3355="","",$A3355&amp;"|"&amp;$C3355)</f>
        <v/>
      </c>
      <c r="R3355" s="21">
        <f>IF($A3355="","",$A3355&amp;"|"&amp;$C3355&amp;"|"&amp;$D3355)</f>
        <v/>
      </c>
      <c r="S3355" s="21">
        <f>IF($A3355="","",IFERROR(INDEX(Offerte!$D$2:$D$200,MATCH($Q3355,Offerte!$L$2:$L$200,0)),0))</f>
        <v/>
      </c>
      <c r="T3355" s="21">
        <f>IF($A3355="","",IFERROR(INDEX(Offerte!$G$2:$G$200,MATCH($Q3355,Offerte!$L$2:$L$200,0)),"NO"))</f>
        <v/>
      </c>
    </row>
    <row r="3356">
      <c r="A3356" s="10">
        <f>IF(Offerte!$A110="","",Offerte!$A110)</f>
        <v/>
      </c>
      <c r="B3356" s="10">
        <f>IF(Offerte!$A110="","",Offerte!$B110)</f>
        <v/>
      </c>
      <c r="C3356" s="10">
        <f>IF(Offerte!$A110="","",Offerte!$C110)</f>
        <v/>
      </c>
      <c r="D3356" s="10" t="inlineStr">
        <is>
          <t>B.2.1</t>
        </is>
      </c>
      <c r="E3356" s="10" t="inlineStr">
        <is>
          <t>B</t>
        </is>
      </c>
      <c r="F3356" s="10" t="inlineStr">
        <is>
          <t>Q</t>
        </is>
      </c>
      <c r="G3356" s="10" t="inlineStr">
        <is>
          <t>higher</t>
        </is>
      </c>
      <c r="H3356" s="10" t="n">
        <v>4</v>
      </c>
      <c r="I3356" s="10" t="inlineStr">
        <is>
          <t>Corse aggiuntive nell'arco giornaliero base</t>
        </is>
      </c>
      <c r="J3356" s="20" t="n"/>
      <c r="K3356" s="20" t="n"/>
      <c r="L3356" s="20" t="n"/>
      <c r="M3356" s="20" t="n"/>
      <c r="N3356" s="21">
        <f>IF($A3356="","",IFERROR(VALUE($J3356),0))</f>
        <v/>
      </c>
      <c r="O3356" s="21">
        <f>IF($A3356="",0,IF(OR($S3356&lt;&gt;1,COUNTA($J3356:$M3356)=0),0,IF(SUMPRODUCT(MAX(($C$5:$C$6173=$C3356)*($D$5:$D$6173=$D3356)*($S$5:$S$6173=1)*IFERROR($N$5:$N$6173*1,0)))&gt;0,ROUND($H3356*($N3356/SUMPRODUCT(MAX(($C$5:$C$6173=$C3356)*($D$5:$D$6173=$D3356)*($S$5:$S$6173=1)*IFERROR($N$5:$N$6173*1,0)))),4),0)))</f>
        <v/>
      </c>
      <c r="P3356" s="10" t="inlineStr">
        <is>
          <t>corse</t>
        </is>
      </c>
      <c r="Q3356" s="21">
        <f>IF($A3356="","",$A3356&amp;"|"&amp;$C3356)</f>
        <v/>
      </c>
      <c r="R3356" s="21">
        <f>IF($A3356="","",$A3356&amp;"|"&amp;$C3356&amp;"|"&amp;$D3356)</f>
        <v/>
      </c>
      <c r="S3356" s="21">
        <f>IF($A3356="","",IFERROR(INDEX(Offerte!$D$2:$D$200,MATCH($Q3356,Offerte!$L$2:$L$200,0)),0))</f>
        <v/>
      </c>
      <c r="T3356" s="21">
        <f>IF($A3356="","",IFERROR(INDEX(Offerte!$G$2:$G$200,MATCH($Q3356,Offerte!$L$2:$L$200,0)),"NO"))</f>
        <v/>
      </c>
    </row>
    <row r="3357">
      <c r="A3357" s="10">
        <f>IF(Offerte!$A110="","",Offerte!$A110)</f>
        <v/>
      </c>
      <c r="B3357" s="10">
        <f>IF(Offerte!$A110="","",Offerte!$B110)</f>
        <v/>
      </c>
      <c r="C3357" s="10">
        <f>IF(Offerte!$A110="","",Offerte!$C110)</f>
        <v/>
      </c>
      <c r="D3357" s="10" t="inlineStr">
        <is>
          <t>B.3.1</t>
        </is>
      </c>
      <c r="E3357" s="10" t="inlineStr">
        <is>
          <t>B</t>
        </is>
      </c>
      <c r="F3357" s="10" t="inlineStr">
        <is>
          <t>Q</t>
        </is>
      </c>
      <c r="G3357" s="10" t="inlineStr">
        <is>
          <t>higher</t>
        </is>
      </c>
      <c r="H3357" s="10" t="n">
        <v>2</v>
      </c>
      <c r="I3357" s="10" t="inlineStr">
        <is>
          <t>Numero di corse aggiuntive per allungamento dell'arco di servizio giornaliero nelle fasce serali</t>
        </is>
      </c>
      <c r="J3357" s="20" t="n"/>
      <c r="K3357" s="20" t="n"/>
      <c r="L3357" s="20" t="n"/>
      <c r="M3357" s="20" t="n"/>
      <c r="N3357" s="21">
        <f>IF($A3357="","",IFERROR(VALUE($J3357),0))</f>
        <v/>
      </c>
      <c r="O3357" s="21">
        <f>IF($A3357="",0,IF(OR($S3357&lt;&gt;1,COUNTA($J3357:$M3357)=0),0,IF(SUMPRODUCT(MAX(($C$5:$C$6173=$C3357)*($D$5:$D$6173=$D3357)*($S$5:$S$6173=1)*IFERROR($N$5:$N$6173*1,0)))&gt;0,ROUND($H3357*($N3357/SUMPRODUCT(MAX(($C$5:$C$6173=$C3357)*($D$5:$D$6173=$D3357)*($S$5:$S$6173=1)*IFERROR($N$5:$N$6173*1,0)))),4),0)))</f>
        <v/>
      </c>
      <c r="P3357" s="10" t="inlineStr">
        <is>
          <t>corse</t>
        </is>
      </c>
      <c r="Q3357" s="21">
        <f>IF($A3357="","",$A3357&amp;"|"&amp;$C3357)</f>
        <v/>
      </c>
      <c r="R3357" s="21">
        <f>IF($A3357="","",$A3357&amp;"|"&amp;$C3357&amp;"|"&amp;$D3357)</f>
        <v/>
      </c>
      <c r="S3357" s="21">
        <f>IF($A3357="","",IFERROR(INDEX(Offerte!$D$2:$D$200,MATCH($Q3357,Offerte!$L$2:$L$200,0)),0))</f>
        <v/>
      </c>
      <c r="T3357" s="21">
        <f>IF($A3357="","",IFERROR(INDEX(Offerte!$G$2:$G$200,MATCH($Q3357,Offerte!$L$2:$L$200,0)),"NO"))</f>
        <v/>
      </c>
    </row>
    <row r="3358">
      <c r="A3358" s="10">
        <f>IF(Offerte!$A110="","",Offerte!$A110)</f>
        <v/>
      </c>
      <c r="B3358" s="10">
        <f>IF(Offerte!$A110="","",Offerte!$B110)</f>
        <v/>
      </c>
      <c r="C3358" s="10">
        <f>IF(Offerte!$A110="","",Offerte!$C110)</f>
        <v/>
      </c>
      <c r="D3358" s="10" t="inlineStr">
        <is>
          <t>B.4.1</t>
        </is>
      </c>
      <c r="E3358" s="10" t="inlineStr">
        <is>
          <t>B</t>
        </is>
      </c>
      <c r="F3358" s="10" t="inlineStr">
        <is>
          <t>Q</t>
        </is>
      </c>
      <c r="G3358" s="10" t="inlineStr">
        <is>
          <t>higher</t>
        </is>
      </c>
      <c r="H3358" s="10" t="n">
        <v>3</v>
      </c>
      <c r="I3358" s="10" t="inlineStr">
        <is>
          <t>Percorrenze aggiuntive offerte nel Programma d'esercizio delle prime due fasi attuative</t>
        </is>
      </c>
      <c r="J3358" s="20" t="n"/>
      <c r="K3358" s="20" t="n"/>
      <c r="L3358" s="20" t="n"/>
      <c r="M3358" s="20" t="n"/>
      <c r="N3358" s="21">
        <f>IF($A3358="","",IFERROR(VALUE($J3358),0))</f>
        <v/>
      </c>
      <c r="O3358" s="21">
        <f>IF($A3358="",0,IF(OR($S3358&lt;&gt;1,COUNTA($J3358:$M3358)=0),0,IF(SUMPRODUCT(MAX(($C$5:$C$6173=$C3358)*($D$5:$D$6173=$D3358)*($S$5:$S$6173=1)*IFERROR($N$5:$N$6173*1,0)))&gt;0,ROUND($H3358*($N3358/SUMPRODUCT(MAX(($C$5:$C$6173=$C3358)*($D$5:$D$6173=$D3358)*($S$5:$S$6173=1)*IFERROR($N$5:$N$6173*1,0)))),4),0)))</f>
        <v/>
      </c>
      <c r="P3358" s="10" t="inlineStr">
        <is>
          <t>vett*km</t>
        </is>
      </c>
      <c r="Q3358" s="21">
        <f>IF($A3358="","",$A3358&amp;"|"&amp;$C3358)</f>
        <v/>
      </c>
      <c r="R3358" s="21">
        <f>IF($A3358="","",$A3358&amp;"|"&amp;$C3358&amp;"|"&amp;$D3358)</f>
        <v/>
      </c>
      <c r="S3358" s="21">
        <f>IF($A3358="","",IFERROR(INDEX(Offerte!$D$2:$D$200,MATCH($Q3358,Offerte!$L$2:$L$200,0)),0))</f>
        <v/>
      </c>
      <c r="T3358" s="21">
        <f>IF($A3358="","",IFERROR(INDEX(Offerte!$G$2:$G$200,MATCH($Q3358,Offerte!$L$2:$L$200,0)),"NO"))</f>
        <v/>
      </c>
    </row>
    <row r="3359">
      <c r="A3359" s="10">
        <f>IF(Offerte!$A110="","",Offerte!$A110)</f>
        <v/>
      </c>
      <c r="B3359" s="10">
        <f>IF(Offerte!$A110="","",Offerte!$B110)</f>
        <v/>
      </c>
      <c r="C3359" s="10">
        <f>IF(Offerte!$A110="","",Offerte!$C110)</f>
        <v/>
      </c>
      <c r="D3359" s="10" t="inlineStr">
        <is>
          <t>B.5.1</t>
        </is>
      </c>
      <c r="E3359" s="10" t="inlineStr">
        <is>
          <t>B</t>
        </is>
      </c>
      <c r="F3359" s="10" t="inlineStr">
        <is>
          <t>D</t>
        </is>
      </c>
      <c r="G3359" s="10" t="inlineStr">
        <is>
          <t>discretionary</t>
        </is>
      </c>
      <c r="H3359" s="10" t="n">
        <v>2</v>
      </c>
      <c r="I3359" s="10" t="inlineStr">
        <is>
          <t>Efficacia del progetto di servizi complementari DRT</t>
        </is>
      </c>
      <c r="J3359" s="20" t="n"/>
      <c r="K3359" s="20" t="n"/>
      <c r="L3359" s="20" t="n"/>
      <c r="M3359" s="20" t="n"/>
      <c r="N3359" s="21">
        <f>IF($A3359="","",MAX(0,MIN(1,IFERROR(VALUE($M3359),0))))</f>
        <v/>
      </c>
      <c r="O3359" s="21">
        <f>IF($A3359="",0,IF(OR($S3359&lt;&gt;1,COUNTA($J3359:$M3359)=0),0,IF(SUMPRODUCT(MAX(($C$5:$C$6173=$C3359)*($D$5:$D$6173=$D3359)*($S$5:$S$6173=1)*IFERROR($N$5:$N$6173*1,0)))&gt;0,ROUND($H3359*($N3359/SUMPRODUCT(MAX(($C$5:$C$6173=$C3359)*($D$5:$D$6173=$D3359)*($S$5:$S$6173=1)*IFERROR($N$5:$N$6173*1,0)))),4),0)))</f>
        <v/>
      </c>
      <c r="P3359" s="10" t="inlineStr">
        <is>
          <t>coeff.</t>
        </is>
      </c>
      <c r="Q3359" s="21">
        <f>IF($A3359="","",$A3359&amp;"|"&amp;$C3359)</f>
        <v/>
      </c>
      <c r="R3359" s="21">
        <f>IF($A3359="","",$A3359&amp;"|"&amp;$C3359&amp;"|"&amp;$D3359)</f>
        <v/>
      </c>
      <c r="S3359" s="21">
        <f>IF($A3359="","",IFERROR(INDEX(Offerte!$D$2:$D$200,MATCH($Q3359,Offerte!$L$2:$L$200,0)),0))</f>
        <v/>
      </c>
      <c r="T3359" s="21">
        <f>IF($A3359="","",IFERROR(INDEX(Offerte!$G$2:$G$200,MATCH($Q3359,Offerte!$L$2:$L$200,0)),"NO"))</f>
        <v/>
      </c>
    </row>
    <row r="3360">
      <c r="A3360" s="10">
        <f>IF(Offerte!$A110="","",Offerte!$A110)</f>
        <v/>
      </c>
      <c r="B3360" s="10">
        <f>IF(Offerte!$A110="","",Offerte!$B110)</f>
        <v/>
      </c>
      <c r="C3360" s="10">
        <f>IF(Offerte!$A110="","",Offerte!$C110)</f>
        <v/>
      </c>
      <c r="D3360" s="10" t="inlineStr">
        <is>
          <t>C.1.1</t>
        </is>
      </c>
      <c r="E3360" s="10" t="inlineStr">
        <is>
          <t>C</t>
        </is>
      </c>
      <c r="F3360" s="10" t="inlineStr">
        <is>
          <t>Q</t>
        </is>
      </c>
      <c r="G3360" s="10" t="inlineStr">
        <is>
          <t>higher</t>
        </is>
      </c>
      <c r="H3360" s="10" t="n">
        <v>2</v>
      </c>
      <c r="I3360" s="10" t="inlineStr">
        <is>
          <t>Tasso di copertura del servizio con telecamere BSD</t>
        </is>
      </c>
      <c r="J3360" s="20" t="n"/>
      <c r="K3360" s="20" t="n"/>
      <c r="L3360" s="20" t="n"/>
      <c r="M3360" s="20" t="n"/>
      <c r="N3360" s="21">
        <f>IF($A3360="","",IFERROR(VALUE($K3360)/VALUE($L3360),IFERROR(VALUE($J3360),0)))</f>
        <v/>
      </c>
      <c r="O3360" s="21">
        <f>IF($A3360="",0,IF(OR($S3360&lt;&gt;1,COUNTA($J3360:$M3360)=0),0,IF(SUMPRODUCT(MAX(($C$5:$C$6173=$C3360)*($D$5:$D$6173=$D3360)*($S$5:$S$6173=1)*IFERROR($N$5:$N$6173*1,0)))&gt;0,ROUND($H3360*($N3360/SUMPRODUCT(MAX(($C$5:$C$6173=$C3360)*($D$5:$D$6173=$D3360)*($S$5:$S$6173=1)*IFERROR($N$5:$N$6173*1,0)))),4),0)))</f>
        <v/>
      </c>
      <c r="P3360" s="10" t="inlineStr">
        <is>
          <t>Autobus attrezzati con telecamere BSD / Autobus totali in offerta, incluse scorte</t>
        </is>
      </c>
      <c r="Q3360" s="21">
        <f>IF($A3360="","",$A3360&amp;"|"&amp;$C3360)</f>
        <v/>
      </c>
      <c r="R3360" s="21">
        <f>IF($A3360="","",$A3360&amp;"|"&amp;$C3360&amp;"|"&amp;$D3360)</f>
        <v/>
      </c>
      <c r="S3360" s="21">
        <f>IF($A3360="","",IFERROR(INDEX(Offerte!$D$2:$D$200,MATCH($Q3360,Offerte!$L$2:$L$200,0)),0))</f>
        <v/>
      </c>
      <c r="T3360" s="21">
        <f>IF($A3360="","",IFERROR(INDEX(Offerte!$G$2:$G$200,MATCH($Q3360,Offerte!$L$2:$L$200,0)),"NO"))</f>
        <v/>
      </c>
    </row>
    <row r="3361">
      <c r="A3361" s="10">
        <f>IF(Offerte!$A110="","",Offerte!$A110)</f>
        <v/>
      </c>
      <c r="B3361" s="10">
        <f>IF(Offerte!$A110="","",Offerte!$B110)</f>
        <v/>
      </c>
      <c r="C3361" s="10">
        <f>IF(Offerte!$A110="","",Offerte!$C110)</f>
        <v/>
      </c>
      <c r="D3361" s="10" t="inlineStr">
        <is>
          <t>C.1.2</t>
        </is>
      </c>
      <c r="E3361" s="10" t="inlineStr">
        <is>
          <t>C</t>
        </is>
      </c>
      <c r="F3361" s="10" t="inlineStr">
        <is>
          <t>Q</t>
        </is>
      </c>
      <c r="G3361" s="10" t="inlineStr">
        <is>
          <t>higher</t>
        </is>
      </c>
      <c r="H3361" s="10" t="n">
        <v>2</v>
      </c>
      <c r="I3361" s="10" t="inlineStr">
        <is>
          <t>Tasso di copertura del servizio con telecamere ADAS</t>
        </is>
      </c>
      <c r="J3361" s="20" t="n"/>
      <c r="K3361" s="20" t="n"/>
      <c r="L3361" s="20" t="n"/>
      <c r="M3361" s="20" t="n"/>
      <c r="N3361" s="21">
        <f>IF($A3361="","",IFERROR(VALUE($K3361)/VALUE($L3361),IFERROR(VALUE($J3361),0)))</f>
        <v/>
      </c>
      <c r="O3361" s="21">
        <f>IF($A3361="",0,IF(OR($S3361&lt;&gt;1,COUNTA($J3361:$M3361)=0),0,IF(SUMPRODUCT(MAX(($C$5:$C$6173=$C3361)*($D$5:$D$6173=$D3361)*($S$5:$S$6173=1)*IFERROR($N$5:$N$6173*1,0)))&gt;0,ROUND($H3361*($N3361/SUMPRODUCT(MAX(($C$5:$C$6173=$C3361)*($D$5:$D$6173=$D3361)*($S$5:$S$6173=1)*IFERROR($N$5:$N$6173*1,0)))),4),0)))</f>
        <v/>
      </c>
      <c r="P3361" s="10" t="inlineStr">
        <is>
          <t>Autobus attrezzati con telecamere ADAS / Autobus totali in offerta, incluse scorte</t>
        </is>
      </c>
      <c r="Q3361" s="21">
        <f>IF($A3361="","",$A3361&amp;"|"&amp;$C3361)</f>
        <v/>
      </c>
      <c r="R3361" s="21">
        <f>IF($A3361="","",$A3361&amp;"|"&amp;$C3361&amp;"|"&amp;$D3361)</f>
        <v/>
      </c>
      <c r="S3361" s="21">
        <f>IF($A3361="","",IFERROR(INDEX(Offerte!$D$2:$D$200,MATCH($Q3361,Offerte!$L$2:$L$200,0)),0))</f>
        <v/>
      </c>
      <c r="T3361" s="21">
        <f>IF($A3361="","",IFERROR(INDEX(Offerte!$G$2:$G$200,MATCH($Q3361,Offerte!$L$2:$L$200,0)),"NO"))</f>
        <v/>
      </c>
    </row>
    <row r="3362">
      <c r="A3362" s="10">
        <f>IF(Offerte!$A110="","",Offerte!$A110)</f>
        <v/>
      </c>
      <c r="B3362" s="10">
        <f>IF(Offerte!$A110="","",Offerte!$B110)</f>
        <v/>
      </c>
      <c r="C3362" s="10">
        <f>IF(Offerte!$A110="","",Offerte!$C110)</f>
        <v/>
      </c>
      <c r="D3362" s="10" t="inlineStr">
        <is>
          <t>C.2.1</t>
        </is>
      </c>
      <c r="E3362" s="10" t="inlineStr">
        <is>
          <t>C</t>
        </is>
      </c>
      <c r="F3362" s="10" t="inlineStr">
        <is>
          <t>Q</t>
        </is>
      </c>
      <c r="G3362" s="10" t="inlineStr">
        <is>
          <t>higher</t>
        </is>
      </c>
      <c r="H3362" s="10" t="n">
        <v>3</v>
      </c>
      <c r="I3362" s="10" t="inlineStr">
        <is>
          <t>Tasso di copertura del servizio con telecamere di bordo di videosorveglianza</t>
        </is>
      </c>
      <c r="J3362" s="20" t="n"/>
      <c r="K3362" s="20" t="n"/>
      <c r="L3362" s="20" t="n"/>
      <c r="M3362" s="20" t="n"/>
      <c r="N3362" s="21">
        <f>IF($A3362="","",IFERROR(VALUE($K3362)/VALUE($L3362),IFERROR(VALUE($J3362),0)))</f>
        <v/>
      </c>
      <c r="O3362" s="21">
        <f>IF($A3362="",0,IF(OR($S3362&lt;&gt;1,COUNTA($J3362:$M3362)=0),0,IF(SUMPRODUCT(MAX(($C$5:$C$6173=$C3362)*($D$5:$D$6173=$D3362)*($S$5:$S$6173=1)*IFERROR($N$5:$N$6173*1,0)))&gt;0,ROUND($H3362*($N3362/SUMPRODUCT(MAX(($C$5:$C$6173=$C3362)*($D$5:$D$6173=$D3362)*($S$5:$S$6173=1)*IFERROR($N$5:$N$6173*1,0)))),4),0)))</f>
        <v/>
      </c>
      <c r="P3362" s="10" t="inlineStr">
        <is>
          <t>Autobus attrezzati con videosorveglianza / Autobus totali in offerta, incluse scorte</t>
        </is>
      </c>
      <c r="Q3362" s="21">
        <f>IF($A3362="","",$A3362&amp;"|"&amp;$C3362)</f>
        <v/>
      </c>
      <c r="R3362" s="21">
        <f>IF($A3362="","",$A3362&amp;"|"&amp;$C3362&amp;"|"&amp;$D3362)</f>
        <v/>
      </c>
      <c r="S3362" s="21">
        <f>IF($A3362="","",IFERROR(INDEX(Offerte!$D$2:$D$200,MATCH($Q3362,Offerte!$L$2:$L$200,0)),0))</f>
        <v/>
      </c>
      <c r="T3362" s="21">
        <f>IF($A3362="","",IFERROR(INDEX(Offerte!$G$2:$G$200,MATCH($Q3362,Offerte!$L$2:$L$200,0)),"NO"))</f>
        <v/>
      </c>
    </row>
    <row r="3363">
      <c r="A3363" s="10">
        <f>IF(Offerte!$A110="","",Offerte!$A110)</f>
        <v/>
      </c>
      <c r="B3363" s="10">
        <f>IF(Offerte!$A110="","",Offerte!$B110)</f>
        <v/>
      </c>
      <c r="C3363" s="10">
        <f>IF(Offerte!$A110="","",Offerte!$C110)</f>
        <v/>
      </c>
      <c r="D3363" s="10" t="inlineStr">
        <is>
          <t>C.2.2</t>
        </is>
      </c>
      <c r="E3363" s="10" t="inlineStr">
        <is>
          <t>C</t>
        </is>
      </c>
      <c r="F3363" s="10" t="inlineStr">
        <is>
          <t>T</t>
        </is>
      </c>
      <c r="G3363" s="10" t="inlineStr">
        <is>
          <t>tabular</t>
        </is>
      </c>
      <c r="H3363" s="10" t="n">
        <v>1</v>
      </c>
      <c r="I3363" s="10" t="inlineStr">
        <is>
          <t>Software video/audio analisi per situazioni di pericolo</t>
        </is>
      </c>
      <c r="J3363" s="20" t="n"/>
      <c r="K3363" s="20" t="n"/>
      <c r="L3363" s="20" t="n"/>
      <c r="M3363" s="20" t="n"/>
      <c r="N3363" s="21">
        <f>IF($A3363="","",IF(IFERROR(VALUE($M3363),0)=1,1,0))</f>
        <v/>
      </c>
      <c r="O3363" s="21">
        <f>IF($A3363="",0,IF(OR($S3363&lt;&gt;1,COUNTA($J3363:$M3363)=0),0,IF($N3363=1,$H3363,0)))</f>
        <v/>
      </c>
      <c r="P3363" s="10" t="inlineStr">
        <is>
          <t>sì/no</t>
        </is>
      </c>
      <c r="Q3363" s="21">
        <f>IF($A3363="","",$A3363&amp;"|"&amp;$C3363)</f>
        <v/>
      </c>
      <c r="R3363" s="21">
        <f>IF($A3363="","",$A3363&amp;"|"&amp;$C3363&amp;"|"&amp;$D3363)</f>
        <v/>
      </c>
      <c r="S3363" s="21">
        <f>IF($A3363="","",IFERROR(INDEX(Offerte!$D$2:$D$200,MATCH($Q3363,Offerte!$L$2:$L$200,0)),0))</f>
        <v/>
      </c>
      <c r="T3363" s="21">
        <f>IF($A3363="","",IFERROR(INDEX(Offerte!$G$2:$G$200,MATCH($Q3363,Offerte!$L$2:$L$200,0)),"NO"))</f>
        <v/>
      </c>
    </row>
    <row r="3364">
      <c r="A3364" s="10">
        <f>IF(Offerte!$A110="","",Offerte!$A110)</f>
        <v/>
      </c>
      <c r="B3364" s="10">
        <f>IF(Offerte!$A110="","",Offerte!$B110)</f>
        <v/>
      </c>
      <c r="C3364" s="10">
        <f>IF(Offerte!$A110="","",Offerte!$C110)</f>
        <v/>
      </c>
      <c r="D3364" s="10" t="inlineStr">
        <is>
          <t>C.2.3</t>
        </is>
      </c>
      <c r="E3364" s="10" t="inlineStr">
        <is>
          <t>C</t>
        </is>
      </c>
      <c r="F3364" s="10" t="inlineStr">
        <is>
          <t>T</t>
        </is>
      </c>
      <c r="G3364" s="10" t="inlineStr">
        <is>
          <t>tabular</t>
        </is>
      </c>
      <c r="H3364" s="10" t="n">
        <v>1</v>
      </c>
      <c r="I3364" s="10" t="inlineStr">
        <is>
          <t>Collegamento con centrale qualificata di pronto intervento</t>
        </is>
      </c>
      <c r="J3364" s="20" t="n"/>
      <c r="K3364" s="20" t="n"/>
      <c r="L3364" s="20" t="n"/>
      <c r="M3364" s="20" t="n"/>
      <c r="N3364" s="21">
        <f>IF($A3364="","",IF(IFERROR(VALUE($M3364),0)=1,1,0))</f>
        <v/>
      </c>
      <c r="O3364" s="21">
        <f>IF($A3364="",0,IF(OR($S3364&lt;&gt;1,COUNTA($J3364:$M3364)=0),0,IF($N3364=1,$H3364,0)))</f>
        <v/>
      </c>
      <c r="P3364" s="10" t="inlineStr">
        <is>
          <t>sì/no</t>
        </is>
      </c>
      <c r="Q3364" s="21">
        <f>IF($A3364="","",$A3364&amp;"|"&amp;$C3364)</f>
        <v/>
      </c>
      <c r="R3364" s="21">
        <f>IF($A3364="","",$A3364&amp;"|"&amp;$C3364&amp;"|"&amp;$D3364)</f>
        <v/>
      </c>
      <c r="S3364" s="21">
        <f>IF($A3364="","",IFERROR(INDEX(Offerte!$D$2:$D$200,MATCH($Q3364,Offerte!$L$2:$L$200,0)),0))</f>
        <v/>
      </c>
      <c r="T3364" s="21">
        <f>IF($A3364="","",IFERROR(INDEX(Offerte!$G$2:$G$200,MATCH($Q3364,Offerte!$L$2:$L$200,0)),"NO"))</f>
        <v/>
      </c>
    </row>
    <row r="3365">
      <c r="A3365" s="10">
        <f>IF(Offerte!$A110="","",Offerte!$A110)</f>
        <v/>
      </c>
      <c r="B3365" s="10">
        <f>IF(Offerte!$A110="","",Offerte!$B110)</f>
        <v/>
      </c>
      <c r="C3365" s="10">
        <f>IF(Offerte!$A110="","",Offerte!$C110)</f>
        <v/>
      </c>
      <c r="D3365" s="10" t="inlineStr">
        <is>
          <t>C.2.4</t>
        </is>
      </c>
      <c r="E3365" s="10" t="inlineStr">
        <is>
          <t>C</t>
        </is>
      </c>
      <c r="F3365" s="10" t="inlineStr">
        <is>
          <t>Q</t>
        </is>
      </c>
      <c r="G3365" s="10" t="inlineStr">
        <is>
          <t>higher</t>
        </is>
      </c>
      <c r="H3365" s="10" t="n">
        <v>1</v>
      </c>
      <c r="I3365" s="10" t="inlineStr">
        <is>
          <t>Tasso di copertura del servizio con dispositivi per la chiamata di emergenza del conducente</t>
        </is>
      </c>
      <c r="J3365" s="20" t="n"/>
      <c r="K3365" s="20" t="n"/>
      <c r="L3365" s="20" t="n"/>
      <c r="M3365" s="20" t="n"/>
      <c r="N3365" s="21">
        <f>IF($A3365="","",IFERROR(VALUE($K3365)/VALUE($L3365),IFERROR(VALUE($J3365),0)))</f>
        <v/>
      </c>
      <c r="O3365" s="21">
        <f>IF($A3365="",0,IF(OR($S3365&lt;&gt;1,COUNTA($J3365:$M3365)=0),0,IF(SUMPRODUCT(MAX(($C$5:$C$6173=$C3365)*($D$5:$D$6173=$D3365)*($S$5:$S$6173=1)*IFERROR($N$5:$N$6173*1,0)))&gt;0,ROUND($H3365*($N3365/SUMPRODUCT(MAX(($C$5:$C$6173=$C3365)*($D$5:$D$6173=$D3365)*($S$5:$S$6173=1)*IFERROR($N$5:$N$6173*1,0)))),4),0)))</f>
        <v/>
      </c>
      <c r="P3365" s="10" t="inlineStr">
        <is>
          <t>Autobus attrezzati con chiamata di emergenza / Autobus totali in offerta, incluse scorte</t>
        </is>
      </c>
      <c r="Q3365" s="21">
        <f>IF($A3365="","",$A3365&amp;"|"&amp;$C3365)</f>
        <v/>
      </c>
      <c r="R3365" s="21">
        <f>IF($A3365="","",$A3365&amp;"|"&amp;$C3365&amp;"|"&amp;$D3365)</f>
        <v/>
      </c>
      <c r="S3365" s="21">
        <f>IF($A3365="","",IFERROR(INDEX(Offerte!$D$2:$D$200,MATCH($Q3365,Offerte!$L$2:$L$200,0)),0))</f>
        <v/>
      </c>
      <c r="T3365" s="21">
        <f>IF($A3365="","",IFERROR(INDEX(Offerte!$G$2:$G$200,MATCH($Q3365,Offerte!$L$2:$L$200,0)),"NO"))</f>
        <v/>
      </c>
    </row>
    <row r="3366">
      <c r="A3366" s="10">
        <f>IF(Offerte!$A110="","",Offerte!$A110)</f>
        <v/>
      </c>
      <c r="B3366" s="10">
        <f>IF(Offerte!$A110="","",Offerte!$B110)</f>
        <v/>
      </c>
      <c r="C3366" s="10">
        <f>IF(Offerte!$A110="","",Offerte!$C110)</f>
        <v/>
      </c>
      <c r="D3366" s="10" t="inlineStr">
        <is>
          <t>C.3.1</t>
        </is>
      </c>
      <c r="E3366" s="10" t="inlineStr">
        <is>
          <t>C</t>
        </is>
      </c>
      <c r="F3366" s="10" t="inlineStr">
        <is>
          <t>Q</t>
        </is>
      </c>
      <c r="G3366" s="10" t="inlineStr">
        <is>
          <t>higher</t>
        </is>
      </c>
      <c r="H3366" s="10" t="n">
        <v>2</v>
      </c>
      <c r="I3366" s="10" t="inlineStr">
        <is>
          <t>Tasso di copertura del servizio con dispositivi di informazione dinamica a bordo mezzo</t>
        </is>
      </c>
      <c r="J3366" s="20" t="n"/>
      <c r="K3366" s="20" t="n"/>
      <c r="L3366" s="20" t="n"/>
      <c r="M3366" s="20" t="n"/>
      <c r="N3366" s="21">
        <f>IF($A3366="","",IFERROR(VALUE($K3366)/VALUE($L3366),IFERROR(VALUE($J3366),0)))</f>
        <v/>
      </c>
      <c r="O3366" s="21">
        <f>IF($A3366="",0,IF(OR($S3366&lt;&gt;1,COUNTA($J3366:$M3366)=0),0,IF(SUMPRODUCT(MAX(($C$5:$C$6173=$C3366)*($D$5:$D$6173=$D3366)*($S$5:$S$6173=1)*IFERROR($N$5:$N$6173*1,0)))&gt;0,ROUND($H3366*($N3366/SUMPRODUCT(MAX(($C$5:$C$6173=$C3366)*($D$5:$D$6173=$D3366)*($S$5:$S$6173=1)*IFERROR($N$5:$N$6173*1,0)))),4),0)))</f>
        <v/>
      </c>
      <c r="P3366" s="10" t="inlineStr">
        <is>
          <t>Autobus con monitor e indicatori vocali / Autobus totali in offerta, incluse scorte</t>
        </is>
      </c>
      <c r="Q3366" s="21">
        <f>IF($A3366="","",$A3366&amp;"|"&amp;$C3366)</f>
        <v/>
      </c>
      <c r="R3366" s="21">
        <f>IF($A3366="","",$A3366&amp;"|"&amp;$C3366&amp;"|"&amp;$D3366)</f>
        <v/>
      </c>
      <c r="S3366" s="21">
        <f>IF($A3366="","",IFERROR(INDEX(Offerte!$D$2:$D$200,MATCH($Q3366,Offerte!$L$2:$L$200,0)),0))</f>
        <v/>
      </c>
      <c r="T3366" s="21">
        <f>IF($A3366="","",IFERROR(INDEX(Offerte!$G$2:$G$200,MATCH($Q3366,Offerte!$L$2:$L$200,0)),"NO"))</f>
        <v/>
      </c>
    </row>
    <row r="3367">
      <c r="A3367" s="10">
        <f>IF(Offerte!$A110="","",Offerte!$A110)</f>
        <v/>
      </c>
      <c r="B3367" s="10">
        <f>IF(Offerte!$A110="","",Offerte!$B110)</f>
        <v/>
      </c>
      <c r="C3367" s="10">
        <f>IF(Offerte!$A110="","",Offerte!$C110)</f>
        <v/>
      </c>
      <c r="D3367" s="10" t="inlineStr">
        <is>
          <t>C.3.2</t>
        </is>
      </c>
      <c r="E3367" s="10" t="inlineStr">
        <is>
          <t>C</t>
        </is>
      </c>
      <c r="F3367" s="10" t="inlineStr">
        <is>
          <t>T</t>
        </is>
      </c>
      <c r="G3367" s="10" t="inlineStr">
        <is>
          <t>tabular</t>
        </is>
      </c>
      <c r="H3367" s="10" t="n">
        <v>2</v>
      </c>
      <c r="I3367" s="10" t="inlineStr">
        <is>
          <t>Informazioni a bordo su coincidenze ai nodi</t>
        </is>
      </c>
      <c r="J3367" s="20" t="n"/>
      <c r="K3367" s="20" t="n"/>
      <c r="L3367" s="20" t="n"/>
      <c r="M3367" s="20" t="n"/>
      <c r="N3367" s="21">
        <f>IF($A3367="","",IF(IFERROR(VALUE($M3367),0)=1,1,0))</f>
        <v/>
      </c>
      <c r="O3367" s="21">
        <f>IF($A3367="",0,IF(OR($S3367&lt;&gt;1,COUNTA($J3367:$M3367)=0),0,IF(AND($N3367=1,IFERROR(SUMIFS($N$5:$N$6173,$Q$5:$Q$6173,$Q3367,$D$5:$D$6173,"C.3.1"),0)&gt;=0.5),$H3367,0)))</f>
        <v/>
      </c>
      <c r="P3367" s="10" t="inlineStr">
        <is>
          <t>Dipende da C.3.1 &gt;= 0.5</t>
        </is>
      </c>
      <c r="Q3367" s="21">
        <f>IF($A3367="","",$A3367&amp;"|"&amp;$C3367)</f>
        <v/>
      </c>
      <c r="R3367" s="21">
        <f>IF($A3367="","",$A3367&amp;"|"&amp;$C3367&amp;"|"&amp;$D3367)</f>
        <v/>
      </c>
      <c r="S3367" s="21">
        <f>IF($A3367="","",IFERROR(INDEX(Offerte!$D$2:$D$200,MATCH($Q3367,Offerte!$L$2:$L$200,0)),0))</f>
        <v/>
      </c>
      <c r="T3367" s="21">
        <f>IF($A3367="","",IFERROR(INDEX(Offerte!$G$2:$G$200,MATCH($Q3367,Offerte!$L$2:$L$200,0)),"NO"))</f>
        <v/>
      </c>
    </row>
    <row r="3368">
      <c r="A3368" s="10">
        <f>IF(Offerte!$A110="","",Offerte!$A110)</f>
        <v/>
      </c>
      <c r="B3368" s="10">
        <f>IF(Offerte!$A110="","",Offerte!$B110)</f>
        <v/>
      </c>
      <c r="C3368" s="10">
        <f>IF(Offerte!$A110="","",Offerte!$C110)</f>
        <v/>
      </c>
      <c r="D3368" s="10" t="inlineStr">
        <is>
          <t>D.1.1</t>
        </is>
      </c>
      <c r="E3368" s="10" t="inlineStr">
        <is>
          <t>D</t>
        </is>
      </c>
      <c r="F3368" s="10" t="inlineStr">
        <is>
          <t>Q</t>
        </is>
      </c>
      <c r="G3368" s="10" t="inlineStr">
        <is>
          <t>higher</t>
        </is>
      </c>
      <c r="H3368" s="10" t="n">
        <v>3</v>
      </c>
      <c r="I3368" s="10" t="inlineStr">
        <is>
          <t>Installazione di pensiline</t>
        </is>
      </c>
      <c r="J3368" s="20" t="n"/>
      <c r="K3368" s="20" t="n"/>
      <c r="L3368" s="20" t="n"/>
      <c r="M3368" s="20" t="n"/>
      <c r="N3368" s="21">
        <f>IF($A3368="","",IFERROR(VALUE($J3368),0))</f>
        <v/>
      </c>
      <c r="O3368" s="21">
        <f>IF($A3368="",0,IF(OR($S3368&lt;&gt;1,COUNTA($J3368:$M3368)=0),0,IF(SUMPRODUCT(MAX(($C$5:$C$6173=$C3368)*($D$5:$D$6173=$D3368)*($S$5:$S$6173=1)*IFERROR($N$5:$N$6173*1,0)))&gt;0,ROUND($H3368*($N3368/SUMPRODUCT(MAX(($C$5:$C$6173=$C3368)*($D$5:$D$6173=$D3368)*($S$5:$S$6173=1)*IFERROR($N$5:$N$6173*1,0)))),4),0)))</f>
        <v/>
      </c>
      <c r="P3368" s="10" t="inlineStr">
        <is>
          <t>fermate</t>
        </is>
      </c>
      <c r="Q3368" s="21">
        <f>IF($A3368="","",$A3368&amp;"|"&amp;$C3368)</f>
        <v/>
      </c>
      <c r="R3368" s="21">
        <f>IF($A3368="","",$A3368&amp;"|"&amp;$C3368&amp;"|"&amp;$D3368)</f>
        <v/>
      </c>
      <c r="S3368" s="21">
        <f>IF($A3368="","",IFERROR(INDEX(Offerte!$D$2:$D$200,MATCH($Q3368,Offerte!$L$2:$L$200,0)),0))</f>
        <v/>
      </c>
      <c r="T3368" s="21">
        <f>IF($A3368="","",IFERROR(INDEX(Offerte!$G$2:$G$200,MATCH($Q3368,Offerte!$L$2:$L$200,0)),"NO"))</f>
        <v/>
      </c>
    </row>
    <row r="3369">
      <c r="A3369" s="10">
        <f>IF(Offerte!$A110="","",Offerte!$A110)</f>
        <v/>
      </c>
      <c r="B3369" s="10">
        <f>IF(Offerte!$A110="","",Offerte!$B110)</f>
        <v/>
      </c>
      <c r="C3369" s="10">
        <f>IF(Offerte!$A110="","",Offerte!$C110)</f>
        <v/>
      </c>
      <c r="D3369" s="10" t="inlineStr">
        <is>
          <t>D.1.2</t>
        </is>
      </c>
      <c r="E3369" s="10" t="inlineStr">
        <is>
          <t>D</t>
        </is>
      </c>
      <c r="F3369" s="10" t="inlineStr">
        <is>
          <t>Q</t>
        </is>
      </c>
      <c r="G3369" s="10" t="inlineStr">
        <is>
          <t>higher</t>
        </is>
      </c>
      <c r="H3369" s="10" t="n">
        <v>3</v>
      </c>
      <c r="I3369" s="10" t="inlineStr">
        <is>
          <t>Installazione di paline di fermata conformi alla DGR 581/2023</t>
        </is>
      </c>
      <c r="J3369" s="20" t="n"/>
      <c r="K3369" s="20" t="n"/>
      <c r="L3369" s="20" t="n"/>
      <c r="M3369" s="20" t="n"/>
      <c r="N3369" s="21">
        <f>IF($A3369="","",IFERROR(VALUE($J3369),0))</f>
        <v/>
      </c>
      <c r="O3369" s="21">
        <f>IF($A3369="",0,IF(OR($S3369&lt;&gt;1,COUNTA($J3369:$M3369)=0),0,IF(SUMPRODUCT(MAX(($C$5:$C$6173=$C3369)*($D$5:$D$6173=$D3369)*($S$5:$S$6173=1)*IFERROR($N$5:$N$6173*1,0)))&gt;0,ROUND($H3369*($N3369/SUMPRODUCT(MAX(($C$5:$C$6173=$C3369)*($D$5:$D$6173=$D3369)*($S$5:$S$6173=1)*IFERROR($N$5:$N$6173*1,0)))),4),0)))</f>
        <v/>
      </c>
      <c r="P3369" s="10" t="inlineStr">
        <is>
          <t>fermate</t>
        </is>
      </c>
      <c r="Q3369" s="21">
        <f>IF($A3369="","",$A3369&amp;"|"&amp;$C3369)</f>
        <v/>
      </c>
      <c r="R3369" s="21">
        <f>IF($A3369="","",$A3369&amp;"|"&amp;$C3369&amp;"|"&amp;$D3369)</f>
        <v/>
      </c>
      <c r="S3369" s="21">
        <f>IF($A3369="","",IFERROR(INDEX(Offerte!$D$2:$D$200,MATCH($Q3369,Offerte!$L$2:$L$200,0)),0))</f>
        <v/>
      </c>
      <c r="T3369" s="21">
        <f>IF($A3369="","",IFERROR(INDEX(Offerte!$G$2:$G$200,MATCH($Q3369,Offerte!$L$2:$L$200,0)),"NO"))</f>
        <v/>
      </c>
    </row>
    <row r="3370">
      <c r="A3370" s="10">
        <f>IF(Offerte!$A110="","",Offerte!$A110)</f>
        <v/>
      </c>
      <c r="B3370" s="10">
        <f>IF(Offerte!$A110="","",Offerte!$B110)</f>
        <v/>
      </c>
      <c r="C3370" s="10">
        <f>IF(Offerte!$A110="","",Offerte!$C110)</f>
        <v/>
      </c>
      <c r="D3370" s="10" t="inlineStr">
        <is>
          <t>D.1.3</t>
        </is>
      </c>
      <c r="E3370" s="10" t="inlineStr">
        <is>
          <t>D</t>
        </is>
      </c>
      <c r="F3370" s="10" t="inlineStr">
        <is>
          <t>Q</t>
        </is>
      </c>
      <c r="G3370" s="10" t="inlineStr">
        <is>
          <t>higher</t>
        </is>
      </c>
      <c r="H3370" s="10" t="n">
        <v>2</v>
      </c>
      <c r="I3370" s="10" t="inlineStr">
        <is>
          <t>Display informativi connessi alle fermate</t>
        </is>
      </c>
      <c r="J3370" s="20" t="n"/>
      <c r="K3370" s="20" t="n"/>
      <c r="L3370" s="20" t="n"/>
      <c r="M3370" s="20" t="n"/>
      <c r="N3370" s="21">
        <f>IF($A3370="","",IFERROR(VALUE($J3370),0))</f>
        <v/>
      </c>
      <c r="O3370" s="21">
        <f>IF($A3370="",0,IF(OR($S3370&lt;&gt;1,COUNTA($J3370:$M3370)=0),0,IF(SUMPRODUCT(MAX(($C$5:$C$6173=$C3370)*($D$5:$D$6173=$D3370)*($S$5:$S$6173=1)*IFERROR($N$5:$N$6173*1,0)))&gt;0,ROUND($H3370*($N3370/SUMPRODUCT(MAX(($C$5:$C$6173=$C3370)*($D$5:$D$6173=$D3370)*($S$5:$S$6173=1)*IFERROR($N$5:$N$6173*1,0)))),4),0)))</f>
        <v/>
      </c>
      <c r="P3370" s="10" t="inlineStr">
        <is>
          <t>fermate</t>
        </is>
      </c>
      <c r="Q3370" s="21">
        <f>IF($A3370="","",$A3370&amp;"|"&amp;$C3370)</f>
        <v/>
      </c>
      <c r="R3370" s="21">
        <f>IF($A3370="","",$A3370&amp;"|"&amp;$C3370&amp;"|"&amp;$D3370)</f>
        <v/>
      </c>
      <c r="S3370" s="21">
        <f>IF($A3370="","",IFERROR(INDEX(Offerte!$D$2:$D$200,MATCH($Q3370,Offerte!$L$2:$L$200,0)),0))</f>
        <v/>
      </c>
      <c r="T3370" s="21">
        <f>IF($A3370="","",IFERROR(INDEX(Offerte!$G$2:$G$200,MATCH($Q3370,Offerte!$L$2:$L$200,0)),"NO"))</f>
        <v/>
      </c>
    </row>
    <row r="3371">
      <c r="A3371" s="10">
        <f>IF(Offerte!$A110="","",Offerte!$A110)</f>
        <v/>
      </c>
      <c r="B3371" s="10">
        <f>IF(Offerte!$A110="","",Offerte!$B110)</f>
        <v/>
      </c>
      <c r="C3371" s="10">
        <f>IF(Offerte!$A110="","",Offerte!$C110)</f>
        <v/>
      </c>
      <c r="D3371" s="10" t="inlineStr">
        <is>
          <t>D.2.1</t>
        </is>
      </c>
      <c r="E3371" s="10" t="inlineStr">
        <is>
          <t>D</t>
        </is>
      </c>
      <c r="F3371" s="10" t="inlineStr">
        <is>
          <t>Q</t>
        </is>
      </c>
      <c r="G3371" s="10" t="inlineStr">
        <is>
          <t>higher</t>
        </is>
      </c>
      <c r="H3371" s="10" t="n">
        <v>2</v>
      </c>
      <c r="I3371" s="10" t="inlineStr">
        <is>
          <t>Segnali tattili Loges-Vet-Evolution</t>
        </is>
      </c>
      <c r="J3371" s="20" t="n"/>
      <c r="K3371" s="20" t="n"/>
      <c r="L3371" s="20" t="n"/>
      <c r="M3371" s="20" t="n"/>
      <c r="N3371" s="21">
        <f>IF($A3371="","",IFERROR(VALUE($J3371),0))</f>
        <v/>
      </c>
      <c r="O3371" s="21">
        <f>IF($A3371="",0,IF(OR($S3371&lt;&gt;1,COUNTA($J3371:$M3371)=0),0,IF(SUMPRODUCT(MAX(($C$5:$C$6173=$C3371)*($D$5:$D$6173=$D3371)*($S$5:$S$6173=1)*IFERROR($N$5:$N$6173*1,0)))&gt;0,ROUND($H3371*($N3371/SUMPRODUCT(MAX(($C$5:$C$6173=$C3371)*($D$5:$D$6173=$D3371)*($S$5:$S$6173=1)*IFERROR($N$5:$N$6173*1,0)))),4),0)))</f>
        <v/>
      </c>
      <c r="P3371" s="10" t="inlineStr">
        <is>
          <t>fermate</t>
        </is>
      </c>
      <c r="Q3371" s="21">
        <f>IF($A3371="","",$A3371&amp;"|"&amp;$C3371)</f>
        <v/>
      </c>
      <c r="R3371" s="21">
        <f>IF($A3371="","",$A3371&amp;"|"&amp;$C3371&amp;"|"&amp;$D3371)</f>
        <v/>
      </c>
      <c r="S3371" s="21">
        <f>IF($A3371="","",IFERROR(INDEX(Offerte!$D$2:$D$200,MATCH($Q3371,Offerte!$L$2:$L$200,0)),0))</f>
        <v/>
      </c>
      <c r="T3371" s="21">
        <f>IF($A3371="","",IFERROR(INDEX(Offerte!$G$2:$G$200,MATCH($Q3371,Offerte!$L$2:$L$200,0)),"NO"))</f>
        <v/>
      </c>
    </row>
    <row r="3372">
      <c r="A3372" s="10">
        <f>IF(Offerte!$A110="","",Offerte!$A110)</f>
        <v/>
      </c>
      <c r="B3372" s="10">
        <f>IF(Offerte!$A110="","",Offerte!$B110)</f>
        <v/>
      </c>
      <c r="C3372" s="10">
        <f>IF(Offerte!$A110="","",Offerte!$C110)</f>
        <v/>
      </c>
      <c r="D3372" s="10" t="inlineStr">
        <is>
          <t>E.1.1</t>
        </is>
      </c>
      <c r="E3372" s="10" t="inlineStr">
        <is>
          <t>E</t>
        </is>
      </c>
      <c r="F3372" s="10" t="inlineStr">
        <is>
          <t>T</t>
        </is>
      </c>
      <c r="G3372" s="10" t="inlineStr">
        <is>
          <t>tabular</t>
        </is>
      </c>
      <c r="H3372" s="10" t="n">
        <v>2</v>
      </c>
      <c r="I3372" s="10" t="inlineStr">
        <is>
          <t>Mobile app con travel planner PRM</t>
        </is>
      </c>
      <c r="J3372" s="20" t="n"/>
      <c r="K3372" s="20" t="n"/>
      <c r="L3372" s="20" t="n"/>
      <c r="M3372" s="20" t="n"/>
      <c r="N3372" s="21">
        <f>IF($A3372="","",IF(IFERROR(VALUE($M3372),0)=1,1,0))</f>
        <v/>
      </c>
      <c r="O3372" s="21">
        <f>IF($A3372="",0,IF(OR($S3372&lt;&gt;1,COUNTA($J3372:$M3372)=0),0,IF($N3372=1,$H3372,0)))</f>
        <v/>
      </c>
      <c r="P3372" s="10" t="inlineStr">
        <is>
          <t>sì/no</t>
        </is>
      </c>
      <c r="Q3372" s="21">
        <f>IF($A3372="","",$A3372&amp;"|"&amp;$C3372)</f>
        <v/>
      </c>
      <c r="R3372" s="21">
        <f>IF($A3372="","",$A3372&amp;"|"&amp;$C3372&amp;"|"&amp;$D3372)</f>
        <v/>
      </c>
      <c r="S3372" s="21">
        <f>IF($A3372="","",IFERROR(INDEX(Offerte!$D$2:$D$200,MATCH($Q3372,Offerte!$L$2:$L$200,0)),0))</f>
        <v/>
      </c>
      <c r="T3372" s="21">
        <f>IF($A3372="","",IFERROR(INDEX(Offerte!$G$2:$G$200,MATCH($Q3372,Offerte!$L$2:$L$200,0)),"NO"))</f>
        <v/>
      </c>
    </row>
    <row r="3373">
      <c r="A3373" s="10">
        <f>IF(Offerte!$A110="","",Offerte!$A110)</f>
        <v/>
      </c>
      <c r="B3373" s="10">
        <f>IF(Offerte!$A110="","",Offerte!$B110)</f>
        <v/>
      </c>
      <c r="C3373" s="10">
        <f>IF(Offerte!$A110="","",Offerte!$C110)</f>
        <v/>
      </c>
      <c r="D3373" s="10" t="inlineStr">
        <is>
          <t>E.2.1</t>
        </is>
      </c>
      <c r="E3373" s="10" t="inlineStr">
        <is>
          <t>E</t>
        </is>
      </c>
      <c r="F3373" s="10" t="inlineStr">
        <is>
          <t>D</t>
        </is>
      </c>
      <c r="G3373" s="10" t="inlineStr">
        <is>
          <t>discretionary</t>
        </is>
      </c>
      <c r="H3373" s="10" t="n">
        <v>2</v>
      </c>
      <c r="I3373" s="10" t="inlineStr">
        <is>
          <t>Altre azioni informative e rapporti con gli utenti</t>
        </is>
      </c>
      <c r="J3373" s="20" t="n"/>
      <c r="K3373" s="20" t="n"/>
      <c r="L3373" s="20" t="n"/>
      <c r="M3373" s="20" t="n"/>
      <c r="N3373" s="21">
        <f>IF($A3373="","",MAX(0,MIN(1,IFERROR(VALUE($M3373),0))))</f>
        <v/>
      </c>
      <c r="O3373" s="21">
        <f>IF($A3373="",0,IF(OR($S3373&lt;&gt;1,COUNTA($J3373:$M3373)=0),0,IF(SUMPRODUCT(MAX(($C$5:$C$6173=$C3373)*($D$5:$D$6173=$D3373)*($S$5:$S$6173=1)*IFERROR($N$5:$N$6173*1,0)))&gt;0,ROUND($H3373*($N3373/SUMPRODUCT(MAX(($C$5:$C$6173=$C3373)*($D$5:$D$6173=$D3373)*($S$5:$S$6173=1)*IFERROR($N$5:$N$6173*1,0)))),4),0)))</f>
        <v/>
      </c>
      <c r="P3373" s="10" t="inlineStr">
        <is>
          <t>coeff.</t>
        </is>
      </c>
      <c r="Q3373" s="21">
        <f>IF($A3373="","",$A3373&amp;"|"&amp;$C3373)</f>
        <v/>
      </c>
      <c r="R3373" s="21">
        <f>IF($A3373="","",$A3373&amp;"|"&amp;$C3373&amp;"|"&amp;$D3373)</f>
        <v/>
      </c>
      <c r="S3373" s="21">
        <f>IF($A3373="","",IFERROR(INDEX(Offerte!$D$2:$D$200,MATCH($Q3373,Offerte!$L$2:$L$200,0)),0))</f>
        <v/>
      </c>
      <c r="T3373" s="21">
        <f>IF($A3373="","",IFERROR(INDEX(Offerte!$G$2:$G$200,MATCH($Q3373,Offerte!$L$2:$L$200,0)),"NO"))</f>
        <v/>
      </c>
    </row>
    <row r="3374">
      <c r="A3374" s="10">
        <f>IF(Offerte!$A110="","",Offerte!$A110)</f>
        <v/>
      </c>
      <c r="B3374" s="10">
        <f>IF(Offerte!$A110="","",Offerte!$B110)</f>
        <v/>
      </c>
      <c r="C3374" s="10">
        <f>IF(Offerte!$A110="","",Offerte!$C110)</f>
        <v/>
      </c>
      <c r="D3374" s="10" t="inlineStr">
        <is>
          <t>F.1.1</t>
        </is>
      </c>
      <c r="E3374" s="10" t="inlineStr">
        <is>
          <t>F</t>
        </is>
      </c>
      <c r="F3374" s="10" t="inlineStr">
        <is>
          <t>Q</t>
        </is>
      </c>
      <c r="G3374" s="10" t="inlineStr">
        <is>
          <t>lower</t>
        </is>
      </c>
      <c r="H3374" s="10" t="n">
        <v>7</v>
      </c>
      <c r="I3374" s="10" t="inlineStr">
        <is>
          <t>Performance ambientali del parco mezzi adibito al servizio - I_CEA</t>
        </is>
      </c>
      <c r="J3374" s="20" t="n"/>
      <c r="K3374" s="20" t="n"/>
      <c r="L3374" s="20" t="n"/>
      <c r="M3374" s="20" t="n"/>
      <c r="N3374" s="21">
        <f>IF($A3374="","",IFERROR(VALUE($J3374),0))</f>
        <v/>
      </c>
      <c r="O3374" s="21">
        <f>IF($A3374="",0,IF(OR($S3374&lt;&gt;1,COUNTA($J3374:$M3374)=0),0,IF(AND(IFERROR(AGGREGATE(15,6,$N$5:$N$6173/(($C$5:$C$6173=$C3374)*($D$5:$D$6173=$D3374)*($S$5:$S$6173=1)*($N$5:$N$6173&gt;0)),1),0)&gt;0,$N3374&gt;0),ROUND($H3374*(IFERROR(AGGREGATE(15,6,$N$5:$N$6173/(($C$5:$C$6173=$C3374)*($D$5:$D$6173=$D3374)*($S$5:$S$6173=1)*($N$5:$N$6173&gt;0)),1),0)/$N3374),4),0)))</f>
        <v/>
      </c>
      <c r="P3374" s="10" t="inlineStr">
        <is>
          <t>indice</t>
        </is>
      </c>
      <c r="Q3374" s="21">
        <f>IF($A3374="","",$A3374&amp;"|"&amp;$C3374)</f>
        <v/>
      </c>
      <c r="R3374" s="21">
        <f>IF($A3374="","",$A3374&amp;"|"&amp;$C3374&amp;"|"&amp;$D3374)</f>
        <v/>
      </c>
      <c r="S3374" s="21">
        <f>IF($A3374="","",IFERROR(INDEX(Offerte!$D$2:$D$200,MATCH($Q3374,Offerte!$L$2:$L$200,0)),0))</f>
        <v/>
      </c>
      <c r="T3374" s="21">
        <f>IF($A3374="","",IFERROR(INDEX(Offerte!$G$2:$G$200,MATCH($Q3374,Offerte!$L$2:$L$200,0)),"NO"))</f>
        <v/>
      </c>
    </row>
    <row r="3375">
      <c r="A3375" s="10">
        <f>IF(Offerte!$A110="","",Offerte!$A110)</f>
        <v/>
      </c>
      <c r="B3375" s="10">
        <f>IF(Offerte!$A110="","",Offerte!$B110)</f>
        <v/>
      </c>
      <c r="C3375" s="10">
        <f>IF(Offerte!$A110="","",Offerte!$C110)</f>
        <v/>
      </c>
      <c r="D3375" s="10" t="inlineStr">
        <is>
          <t>F.2.1</t>
        </is>
      </c>
      <c r="E3375" s="10" t="inlineStr">
        <is>
          <t>F</t>
        </is>
      </c>
      <c r="F3375" s="10" t="inlineStr">
        <is>
          <t>Q</t>
        </is>
      </c>
      <c r="G3375" s="10" t="inlineStr">
        <is>
          <t>higher</t>
        </is>
      </c>
      <c r="H3375" s="10" t="n">
        <v>2</v>
      </c>
      <c r="I3375" s="10" t="inlineStr">
        <is>
          <t>Tasso di copertura del servizio con dispositivi ECO-DRIVER</t>
        </is>
      </c>
      <c r="J3375" s="20" t="n"/>
      <c r="K3375" s="20" t="n"/>
      <c r="L3375" s="20" t="n"/>
      <c r="M3375" s="20" t="n"/>
      <c r="N3375" s="21">
        <f>IF($A3375="","",IFERROR(VALUE($K3375)/VALUE($L3375),IFERROR(VALUE($J3375),0)))</f>
        <v/>
      </c>
      <c r="O3375" s="21">
        <f>IF($A3375="",0,IF(OR($S3375&lt;&gt;1,COUNTA($J3375:$M3375)=0),0,IF(SUMPRODUCT(MAX(($C$5:$C$6173=$C3375)*($D$5:$D$6173=$D3375)*($S$5:$S$6173=1)*IFERROR($N$5:$N$6173*1,0)))&gt;0,ROUND($H3375*($N3375/SUMPRODUCT(MAX(($C$5:$C$6173=$C3375)*($D$5:$D$6173=$D3375)*($S$5:$S$6173=1)*IFERROR($N$5:$N$6173*1,0)))),4),0)))</f>
        <v/>
      </c>
      <c r="P3375" s="10" t="inlineStr">
        <is>
          <t>Autobus attrezzati con dispositivi ECO-DRIVER / Autobus totali in offerta, incluse scorte</t>
        </is>
      </c>
      <c r="Q3375" s="21">
        <f>IF($A3375="","",$A3375&amp;"|"&amp;$C3375)</f>
        <v/>
      </c>
      <c r="R3375" s="21">
        <f>IF($A3375="","",$A3375&amp;"|"&amp;$C3375&amp;"|"&amp;$D3375)</f>
        <v/>
      </c>
      <c r="S3375" s="21">
        <f>IF($A3375="","",IFERROR(INDEX(Offerte!$D$2:$D$200,MATCH($Q3375,Offerte!$L$2:$L$200,0)),0))</f>
        <v/>
      </c>
      <c r="T3375" s="21">
        <f>IF($A3375="","",IFERROR(INDEX(Offerte!$G$2:$G$200,MATCH($Q3375,Offerte!$L$2:$L$200,0)),"NO"))</f>
        <v/>
      </c>
    </row>
    <row r="3376">
      <c r="A3376" s="10">
        <f>IF(Offerte!$A110="","",Offerte!$A110)</f>
        <v/>
      </c>
      <c r="B3376" s="10">
        <f>IF(Offerte!$A110="","",Offerte!$B110)</f>
        <v/>
      </c>
      <c r="C3376" s="10">
        <f>IF(Offerte!$A110="","",Offerte!$C110)</f>
        <v/>
      </c>
      <c r="D3376" s="10" t="inlineStr">
        <is>
          <t>F.3.1</t>
        </is>
      </c>
      <c r="E3376" s="10" t="inlineStr">
        <is>
          <t>F</t>
        </is>
      </c>
      <c r="F3376" s="10" t="inlineStr">
        <is>
          <t>Q</t>
        </is>
      </c>
      <c r="G3376" s="10" t="inlineStr">
        <is>
          <t>higher</t>
        </is>
      </c>
      <c r="H3376" s="10" t="n">
        <v>2</v>
      </c>
      <c r="I3376" s="10" t="inlineStr">
        <is>
          <t>Autoproduzione consumi elettrici per trazione</t>
        </is>
      </c>
      <c r="J3376" s="20" t="n"/>
      <c r="K3376" s="20" t="n"/>
      <c r="L3376" s="20" t="n"/>
      <c r="M3376" s="20" t="n"/>
      <c r="N3376" s="21">
        <f>IF($A3376="","",IFERROR(VALUE($J3376),0))</f>
        <v/>
      </c>
      <c r="O3376" s="21">
        <f>IF($A3376="",0,IF(OR($S3376&lt;&gt;1,COUNTA($J3376:$M3376)=0),0,IF(SUMPRODUCT(MAX(($C$5:$C$6173=$C3376)*($D$5:$D$6173=$D3376)*($S$5:$S$6173=1)*IFERROR($N$5:$N$6173*1,0)))&gt;0,ROUND($H3376*($N3376/SUMPRODUCT(MAX(($C$5:$C$6173=$C3376)*($D$5:$D$6173=$D3376)*($S$5:$S$6173=1)*IFERROR($N$5:$N$6173*1,0)))),4),0)))</f>
        <v/>
      </c>
      <c r="P3376" s="10" t="inlineStr">
        <is>
          <t>kWh/anno</t>
        </is>
      </c>
      <c r="Q3376" s="21">
        <f>IF($A3376="","",$A3376&amp;"|"&amp;$C3376)</f>
        <v/>
      </c>
      <c r="R3376" s="21">
        <f>IF($A3376="","",$A3376&amp;"|"&amp;$C3376&amp;"|"&amp;$D3376)</f>
        <v/>
      </c>
      <c r="S3376" s="21">
        <f>IF($A3376="","",IFERROR(INDEX(Offerte!$D$2:$D$200,MATCH($Q3376,Offerte!$L$2:$L$200,0)),0))</f>
        <v/>
      </c>
      <c r="T3376" s="21">
        <f>IF($A3376="","",IFERROR(INDEX(Offerte!$G$2:$G$200,MATCH($Q3376,Offerte!$L$2:$L$200,0)),"NO"))</f>
        <v/>
      </c>
    </row>
    <row r="3377">
      <c r="A3377" s="10">
        <f>IF(Offerte!$A110="","",Offerte!$A110)</f>
        <v/>
      </c>
      <c r="B3377" s="10">
        <f>IF(Offerte!$A110="","",Offerte!$B110)</f>
        <v/>
      </c>
      <c r="C3377" s="10">
        <f>IF(Offerte!$A110="","",Offerte!$C110)</f>
        <v/>
      </c>
      <c r="D3377" s="10" t="inlineStr">
        <is>
          <t>F.4.1</t>
        </is>
      </c>
      <c r="E3377" s="10" t="inlineStr">
        <is>
          <t>F</t>
        </is>
      </c>
      <c r="F3377" s="10" t="inlineStr">
        <is>
          <t>Q</t>
        </is>
      </c>
      <c r="G3377" s="10" t="inlineStr">
        <is>
          <t>soil</t>
        </is>
      </c>
      <c r="H3377" s="10" t="n">
        <v>2</v>
      </c>
      <c r="I3377" s="10" t="inlineStr">
        <is>
          <t>Indice di consumo di suolo</t>
        </is>
      </c>
      <c r="J3377" s="20" t="n"/>
      <c r="K3377" s="20" t="n"/>
      <c r="L3377" s="20" t="n"/>
      <c r="M3377" s="20" t="n"/>
      <c r="N3377" s="21">
        <f>IF($A3377="","",IFERROR(VALUE($J3377),0))</f>
        <v/>
      </c>
      <c r="O3377" s="21">
        <f>IF($A3377="",0,IF(OR($S3377&lt;&gt;1,COUNTA($J3377:$M3377)=0),0,IF($N3377&lt;=0,$H3377,IF(SUMPRODUCT(MAX(($C$5:$C$6173=$C3377)*($D$5:$D$6173=$D3377)*($S$5:$S$6173=1)*IFERROR($N$5:$N$6173*1,0)))&gt;0,ROUND($H3377*((SUMPRODUCT(MAX(($C$5:$C$6173=$C3377)*($D$5:$D$6173=$D3377)*($S$5:$S$6173=1)*IFERROR($N$5:$N$6173*1,0)))-$N3377)/SUMPRODUCT(MAX(($C$5:$C$6173=$C3377)*($D$5:$D$6173=$D3377)*($S$5:$S$6173=1)*IFERROR($N$5:$N$6173*1,0)))),4),0))))</f>
        <v/>
      </c>
      <c r="P3377" s="10" t="inlineStr">
        <is>
          <t>m2</t>
        </is>
      </c>
      <c r="Q3377" s="21">
        <f>IF($A3377="","",$A3377&amp;"|"&amp;$C3377)</f>
        <v/>
      </c>
      <c r="R3377" s="21">
        <f>IF($A3377="","",$A3377&amp;"|"&amp;$C3377&amp;"|"&amp;$D3377)</f>
        <v/>
      </c>
      <c r="S3377" s="21">
        <f>IF($A3377="","",IFERROR(INDEX(Offerte!$D$2:$D$200,MATCH($Q3377,Offerte!$L$2:$L$200,0)),0))</f>
        <v/>
      </c>
      <c r="T3377" s="21">
        <f>IF($A3377="","",IFERROR(INDEX(Offerte!$G$2:$G$200,MATCH($Q3377,Offerte!$L$2:$L$200,0)),"NO"))</f>
        <v/>
      </c>
    </row>
    <row r="3378">
      <c r="A3378" s="10">
        <f>IF(Offerte!$A110="","",Offerte!$A110)</f>
        <v/>
      </c>
      <c r="B3378" s="10">
        <f>IF(Offerte!$A110="","",Offerte!$B110)</f>
        <v/>
      </c>
      <c r="C3378" s="10">
        <f>IF(Offerte!$A110="","",Offerte!$C110)</f>
        <v/>
      </c>
      <c r="D3378" s="10" t="inlineStr">
        <is>
          <t>F.5.1</t>
        </is>
      </c>
      <c r="E3378" s="10" t="inlineStr">
        <is>
          <t>F</t>
        </is>
      </c>
      <c r="F3378" s="10" t="inlineStr">
        <is>
          <t>T</t>
        </is>
      </c>
      <c r="G3378" s="10" t="inlineStr">
        <is>
          <t>tabular</t>
        </is>
      </c>
      <c r="H3378" s="10" t="n">
        <v>1</v>
      </c>
      <c r="I3378" s="10" t="inlineStr">
        <is>
          <t>Rendicontazione di sostenibilità ambientale</t>
        </is>
      </c>
      <c r="J3378" s="20" t="n"/>
      <c r="K3378" s="20" t="n"/>
      <c r="L3378" s="20" t="n"/>
      <c r="M3378" s="20" t="n"/>
      <c r="N3378" s="21">
        <f>IF($A3378="","",IF(IFERROR(VALUE($M3378),0)=1,1,0))</f>
        <v/>
      </c>
      <c r="O3378" s="21">
        <f>IF($A3378="",0,IF(OR($S3378&lt;&gt;1,COUNTA($J3378:$M3378)=0),0,IF($N3378=1,$H3378,0)))</f>
        <v/>
      </c>
      <c r="P3378" s="10" t="inlineStr">
        <is>
          <t>sì/no</t>
        </is>
      </c>
      <c r="Q3378" s="21">
        <f>IF($A3378="","",$A3378&amp;"|"&amp;$C3378)</f>
        <v/>
      </c>
      <c r="R3378" s="21">
        <f>IF($A3378="","",$A3378&amp;"|"&amp;$C3378&amp;"|"&amp;$D3378)</f>
        <v/>
      </c>
      <c r="S3378" s="21">
        <f>IF($A3378="","",IFERROR(INDEX(Offerte!$D$2:$D$200,MATCH($Q3378,Offerte!$L$2:$L$200,0)),0))</f>
        <v/>
      </c>
      <c r="T3378" s="21">
        <f>IF($A3378="","",IFERROR(INDEX(Offerte!$G$2:$G$200,MATCH($Q3378,Offerte!$L$2:$L$200,0)),"NO"))</f>
        <v/>
      </c>
    </row>
    <row r="3379">
      <c r="A3379" s="10">
        <f>IF(Offerte!$A110="","",Offerte!$A110)</f>
        <v/>
      </c>
      <c r="B3379" s="10">
        <f>IF(Offerte!$A110="","",Offerte!$B110)</f>
        <v/>
      </c>
      <c r="C3379" s="10">
        <f>IF(Offerte!$A110="","",Offerte!$C110)</f>
        <v/>
      </c>
      <c r="D3379" s="10" t="inlineStr">
        <is>
          <t>G.1.1</t>
        </is>
      </c>
      <c r="E3379" s="10" t="inlineStr">
        <is>
          <t>G</t>
        </is>
      </c>
      <c r="F3379" s="10" t="inlineStr">
        <is>
          <t>D</t>
        </is>
      </c>
      <c r="G3379" s="10" t="inlineStr">
        <is>
          <t>discretionary</t>
        </is>
      </c>
      <c r="H3379" s="10" t="n">
        <v>2</v>
      </c>
      <c r="I3379" s="10" t="inlineStr">
        <is>
          <t>Qualità del progetto di centrale di controllo aziendale</t>
        </is>
      </c>
      <c r="J3379" s="20" t="n"/>
      <c r="K3379" s="20" t="n"/>
      <c r="L3379" s="20" t="n"/>
      <c r="M3379" s="20" t="n"/>
      <c r="N3379" s="21">
        <f>IF($A3379="","",MAX(0,MIN(1,IFERROR(VALUE($M3379),0))))</f>
        <v/>
      </c>
      <c r="O3379" s="21">
        <f>IF($A3379="",0,IF(OR($S3379&lt;&gt;1,COUNTA($J3379:$M3379)=0),0,IF(SUMPRODUCT(MAX(($C$5:$C$6173=$C3379)*($D$5:$D$6173=$D3379)*($S$5:$S$6173=1)*IFERROR($N$5:$N$6173*1,0)))&gt;0,ROUND($H3379*($N3379/SUMPRODUCT(MAX(($C$5:$C$6173=$C3379)*($D$5:$D$6173=$D3379)*($S$5:$S$6173=1)*IFERROR($N$5:$N$6173*1,0)))),4),0)))</f>
        <v/>
      </c>
      <c r="P3379" s="10" t="inlineStr">
        <is>
          <t>coeff.</t>
        </is>
      </c>
      <c r="Q3379" s="21">
        <f>IF($A3379="","",$A3379&amp;"|"&amp;$C3379)</f>
        <v/>
      </c>
      <c r="R3379" s="21">
        <f>IF($A3379="","",$A3379&amp;"|"&amp;$C3379&amp;"|"&amp;$D3379)</f>
        <v/>
      </c>
      <c r="S3379" s="21">
        <f>IF($A3379="","",IFERROR(INDEX(Offerte!$D$2:$D$200,MATCH($Q3379,Offerte!$L$2:$L$200,0)),0))</f>
        <v/>
      </c>
      <c r="T3379" s="21">
        <f>IF($A3379="","",IFERROR(INDEX(Offerte!$G$2:$G$200,MATCH($Q3379,Offerte!$L$2:$L$200,0)),"NO"))</f>
        <v/>
      </c>
    </row>
    <row r="3380">
      <c r="A3380" s="10">
        <f>IF(Offerte!$A110="","",Offerte!$A110)</f>
        <v/>
      </c>
      <c r="B3380" s="10">
        <f>IF(Offerte!$A110="","",Offerte!$B110)</f>
        <v/>
      </c>
      <c r="C3380" s="10">
        <f>IF(Offerte!$A110="","",Offerte!$C110)</f>
        <v/>
      </c>
      <c r="D3380" s="10" t="inlineStr">
        <is>
          <t>G.2.1</t>
        </is>
      </c>
      <c r="E3380" s="10" t="inlineStr">
        <is>
          <t>G</t>
        </is>
      </c>
      <c r="F3380" s="10" t="inlineStr">
        <is>
          <t>T</t>
        </is>
      </c>
      <c r="G3380" s="10" t="inlineStr">
        <is>
          <t>tabular</t>
        </is>
      </c>
      <c r="H3380" s="10" t="n">
        <v>1</v>
      </c>
      <c r="I3380" s="10" t="inlineStr">
        <is>
          <t>Certificazione ISO 45001</t>
        </is>
      </c>
      <c r="J3380" s="20" t="n"/>
      <c r="K3380" s="20" t="n"/>
      <c r="L3380" s="20" t="n"/>
      <c r="M3380" s="20" t="n"/>
      <c r="N3380" s="21">
        <f>IF($A3380="","",IF(IFERROR(VALUE($M3380),0)=1,1,0))</f>
        <v/>
      </c>
      <c r="O3380" s="21">
        <f>IF($A3380="",0,IF(OR($S3380&lt;&gt;1,COUNTA($J3380:$M3380)=0),0,IF($N3380=1,$H3380,0)))</f>
        <v/>
      </c>
      <c r="P3380" s="10" t="inlineStr">
        <is>
          <t>sì/no</t>
        </is>
      </c>
      <c r="Q3380" s="21">
        <f>IF($A3380="","",$A3380&amp;"|"&amp;$C3380)</f>
        <v/>
      </c>
      <c r="R3380" s="21">
        <f>IF($A3380="","",$A3380&amp;"|"&amp;$C3380&amp;"|"&amp;$D3380)</f>
        <v/>
      </c>
      <c r="S3380" s="21">
        <f>IF($A3380="","",IFERROR(INDEX(Offerte!$D$2:$D$200,MATCH($Q3380,Offerte!$L$2:$L$200,0)),0))</f>
        <v/>
      </c>
      <c r="T3380" s="21">
        <f>IF($A3380="","",IFERROR(INDEX(Offerte!$G$2:$G$200,MATCH($Q3380,Offerte!$L$2:$L$200,0)),"NO"))</f>
        <v/>
      </c>
    </row>
    <row r="3381">
      <c r="A3381" s="10">
        <f>IF(Offerte!$A110="","",Offerte!$A110)</f>
        <v/>
      </c>
      <c r="B3381" s="10">
        <f>IF(Offerte!$A110="","",Offerte!$B110)</f>
        <v/>
      </c>
      <c r="C3381" s="10">
        <f>IF(Offerte!$A110="","",Offerte!$C110)</f>
        <v/>
      </c>
      <c r="D3381" s="10" t="inlineStr">
        <is>
          <t>G.3.1</t>
        </is>
      </c>
      <c r="E3381" s="10" t="inlineStr">
        <is>
          <t>G</t>
        </is>
      </c>
      <c r="F3381" s="10" t="inlineStr">
        <is>
          <t>T</t>
        </is>
      </c>
      <c r="G3381" s="10" t="inlineStr">
        <is>
          <t>tabular</t>
        </is>
      </c>
      <c r="H3381" s="10" t="n">
        <v>1</v>
      </c>
      <c r="I3381" s="10" t="inlineStr">
        <is>
          <t>Certificazioni di responsabilità sociale</t>
        </is>
      </c>
      <c r="J3381" s="20" t="n"/>
      <c r="K3381" s="20" t="n"/>
      <c r="L3381" s="20" t="n"/>
      <c r="M3381" s="20" t="n"/>
      <c r="N3381" s="21">
        <f>IF($A3381="","",IF(IFERROR(VALUE($M3381),0)=1,1,0))</f>
        <v/>
      </c>
      <c r="O3381" s="21">
        <f>IF($A3381="",0,IF(OR($S3381&lt;&gt;1,COUNTA($J3381:$M3381)=0),0,IF($N3381=1,$H3381,0)))</f>
        <v/>
      </c>
      <c r="P3381" s="10" t="inlineStr">
        <is>
          <t>sì/no</t>
        </is>
      </c>
      <c r="Q3381" s="21">
        <f>IF($A3381="","",$A3381&amp;"|"&amp;$C3381)</f>
        <v/>
      </c>
      <c r="R3381" s="21">
        <f>IF($A3381="","",$A3381&amp;"|"&amp;$C3381&amp;"|"&amp;$D3381)</f>
        <v/>
      </c>
      <c r="S3381" s="21">
        <f>IF($A3381="","",IFERROR(INDEX(Offerte!$D$2:$D$200,MATCH($Q3381,Offerte!$L$2:$L$200,0)),0))</f>
        <v/>
      </c>
      <c r="T3381" s="21">
        <f>IF($A3381="","",IFERROR(INDEX(Offerte!$G$2:$G$200,MATCH($Q3381,Offerte!$L$2:$L$200,0)),"NO"))</f>
        <v/>
      </c>
    </row>
    <row r="3382">
      <c r="A3382" s="10">
        <f>IF(Offerte!$A110="","",Offerte!$A110)</f>
        <v/>
      </c>
      <c r="B3382" s="10">
        <f>IF(Offerte!$A110="","",Offerte!$B110)</f>
        <v/>
      </c>
      <c r="C3382" s="10">
        <f>IF(Offerte!$A110="","",Offerte!$C110)</f>
        <v/>
      </c>
      <c r="D3382" s="10" t="inlineStr">
        <is>
          <t>G.4.1</t>
        </is>
      </c>
      <c r="E3382" s="10" t="inlineStr">
        <is>
          <t>G</t>
        </is>
      </c>
      <c r="F3382" s="10" t="inlineStr">
        <is>
          <t>D</t>
        </is>
      </c>
      <c r="G3382" s="10" t="inlineStr">
        <is>
          <t>discretionary</t>
        </is>
      </c>
      <c r="H3382" s="10" t="n">
        <v>2</v>
      </c>
      <c r="I3382" s="10" t="inlineStr">
        <is>
          <t>Qualità del piano di formazione del personale</t>
        </is>
      </c>
      <c r="J3382" s="20" t="n"/>
      <c r="K3382" s="20" t="n"/>
      <c r="L3382" s="20" t="n"/>
      <c r="M3382" s="20" t="n"/>
      <c r="N3382" s="21">
        <f>IF($A3382="","",MAX(0,MIN(1,IFERROR(VALUE($M3382),0))))</f>
        <v/>
      </c>
      <c r="O3382" s="21">
        <f>IF($A3382="",0,IF(OR($S3382&lt;&gt;1,COUNTA($J3382:$M3382)=0),0,IF(SUMPRODUCT(MAX(($C$5:$C$6173=$C3382)*($D$5:$D$6173=$D3382)*($S$5:$S$6173=1)*IFERROR($N$5:$N$6173*1,0)))&gt;0,ROUND($H3382*($N3382/SUMPRODUCT(MAX(($C$5:$C$6173=$C3382)*($D$5:$D$6173=$D3382)*($S$5:$S$6173=1)*IFERROR($N$5:$N$6173*1,0)))),4),0)))</f>
        <v/>
      </c>
      <c r="P3382" s="10" t="inlineStr">
        <is>
          <t>coeff.</t>
        </is>
      </c>
      <c r="Q3382" s="21">
        <f>IF($A3382="","",$A3382&amp;"|"&amp;$C3382)</f>
        <v/>
      </c>
      <c r="R3382" s="21">
        <f>IF($A3382="","",$A3382&amp;"|"&amp;$C3382&amp;"|"&amp;$D3382)</f>
        <v/>
      </c>
      <c r="S3382" s="21">
        <f>IF($A3382="","",IFERROR(INDEX(Offerte!$D$2:$D$200,MATCH($Q3382,Offerte!$L$2:$L$200,0)),0))</f>
        <v/>
      </c>
      <c r="T3382" s="21">
        <f>IF($A3382="","",IFERROR(INDEX(Offerte!$G$2:$G$200,MATCH($Q3382,Offerte!$L$2:$L$200,0)),"NO"))</f>
        <v/>
      </c>
    </row>
    <row r="3383">
      <c r="A3383" s="10">
        <f>IF(Offerte!$A110="","",Offerte!$A110)</f>
        <v/>
      </c>
      <c r="B3383" s="10">
        <f>IF(Offerte!$A110="","",Offerte!$B110)</f>
        <v/>
      </c>
      <c r="C3383" s="10">
        <f>IF(Offerte!$A110="","",Offerte!$C110)</f>
        <v/>
      </c>
      <c r="D3383" s="10" t="inlineStr">
        <is>
          <t>G.5.1</t>
        </is>
      </c>
      <c r="E3383" s="10" t="inlineStr">
        <is>
          <t>G</t>
        </is>
      </c>
      <c r="F3383" s="10" t="inlineStr">
        <is>
          <t>T</t>
        </is>
      </c>
      <c r="G3383" s="10" t="inlineStr">
        <is>
          <t>tabular</t>
        </is>
      </c>
      <c r="H3383" s="10" t="n">
        <v>1</v>
      </c>
      <c r="I3383" s="10" t="inlineStr">
        <is>
          <t>Impegno al mantenimento delle garanzie del contratto di secondo livello del gestore uscente</t>
        </is>
      </c>
      <c r="J3383" s="20" t="n"/>
      <c r="K3383" s="20" t="n"/>
      <c r="L3383" s="20" t="n"/>
      <c r="M3383" s="20" t="n"/>
      <c r="N3383" s="21">
        <f>IF($A3383="","",IF(IFERROR(VALUE($M3383),0)=1,1,0))</f>
        <v/>
      </c>
      <c r="O3383" s="21">
        <f>IF($A3383="",0,IF(OR($S3383&lt;&gt;1,COUNTA($J3383:$M3383)=0),0,IF($N3383=1,$H3383,0)))</f>
        <v/>
      </c>
      <c r="P3383" s="10" t="inlineStr">
        <is>
          <t>sì/no</t>
        </is>
      </c>
      <c r="Q3383" s="21">
        <f>IF($A3383="","",$A3383&amp;"|"&amp;$C3383)</f>
        <v/>
      </c>
      <c r="R3383" s="21">
        <f>IF($A3383="","",$A3383&amp;"|"&amp;$C3383&amp;"|"&amp;$D3383)</f>
        <v/>
      </c>
      <c r="S3383" s="21">
        <f>IF($A3383="","",IFERROR(INDEX(Offerte!$D$2:$D$200,MATCH($Q3383,Offerte!$L$2:$L$200,0)),0))</f>
        <v/>
      </c>
      <c r="T3383" s="21">
        <f>IF($A3383="","",IFERROR(INDEX(Offerte!$G$2:$G$200,MATCH($Q3383,Offerte!$L$2:$L$200,0)),"NO"))</f>
        <v/>
      </c>
    </row>
    <row r="3384">
      <c r="A3384" s="10">
        <f>IF(Offerte!$A111="","",Offerte!$A111)</f>
        <v/>
      </c>
      <c r="B3384" s="10">
        <f>IF(Offerte!$A111="","",Offerte!$B111)</f>
        <v/>
      </c>
      <c r="C3384" s="10">
        <f>IF(Offerte!$A111="","",Offerte!$C111)</f>
        <v/>
      </c>
      <c r="D3384" s="10" t="inlineStr">
        <is>
          <t>A.1.1</t>
        </is>
      </c>
      <c r="E3384" s="10" t="inlineStr">
        <is>
          <t>A</t>
        </is>
      </c>
      <c r="F3384" s="10" t="inlineStr">
        <is>
          <t>Q</t>
        </is>
      </c>
      <c r="G3384" s="10" t="inlineStr">
        <is>
          <t>higher</t>
        </is>
      </c>
      <c r="H3384" s="10" t="n">
        <v>3</v>
      </c>
      <c r="I3384" s="10" t="inlineStr">
        <is>
          <t>Tasso aggiuntivo di corse controllate</t>
        </is>
      </c>
      <c r="J3384" s="20" t="n"/>
      <c r="K3384" s="20" t="n"/>
      <c r="L3384" s="20" t="n"/>
      <c r="M3384" s="20" t="n"/>
      <c r="N3384" s="21">
        <f>IF($A3384="","",IFERROR(VALUE($K3384)/VALUE($L3384)*100,IFERROR(VALUE($J3384),0)))</f>
        <v/>
      </c>
      <c r="O3384" s="21">
        <f>IF($A3384="",0,IF(OR($S3384&lt;&gt;1,COUNTA($J3384:$M3384)=0),0,IF(SUMPRODUCT(MAX(($C$5:$C$6173=$C3384)*($D$5:$D$6173=$D3384)*($S$5:$S$6173=1)*IFERROR($N$5:$N$6173*1,0)))&gt;0,ROUND($H3384*($N3384/SUMPRODUCT(MAX(($C$5:$C$6173=$C3384)*($D$5:$D$6173=$D3384)*($S$5:$S$6173=1)*IFERROR($N$5:$N$6173*1,0)))),4),0)))</f>
        <v/>
      </c>
      <c r="P3384" s="10" t="inlineStr">
        <is>
          <t>Corse controllate annue / Corse programmate annue</t>
        </is>
      </c>
      <c r="Q3384" s="21">
        <f>IF($A3384="","",$A3384&amp;"|"&amp;$C3384)</f>
        <v/>
      </c>
      <c r="R3384" s="21">
        <f>IF($A3384="","",$A3384&amp;"|"&amp;$C3384&amp;"|"&amp;$D3384)</f>
        <v/>
      </c>
      <c r="S3384" s="21">
        <f>IF($A3384="","",IFERROR(INDEX(Offerte!$D$2:$D$200,MATCH($Q3384,Offerte!$L$2:$L$200,0)),0))</f>
        <v/>
      </c>
      <c r="T3384" s="21">
        <f>IF($A3384="","",IFERROR(INDEX(Offerte!$G$2:$G$200,MATCH($Q3384,Offerte!$L$2:$L$200,0)),"NO"))</f>
        <v/>
      </c>
    </row>
    <row r="3385">
      <c r="A3385" s="10">
        <f>IF(Offerte!$A111="","",Offerte!$A111)</f>
        <v/>
      </c>
      <c r="B3385" s="10">
        <f>IF(Offerte!$A111="","",Offerte!$B111)</f>
        <v/>
      </c>
      <c r="C3385" s="10">
        <f>IF(Offerte!$A111="","",Offerte!$C111)</f>
        <v/>
      </c>
      <c r="D3385" s="10" t="inlineStr">
        <is>
          <t>A.1.2</t>
        </is>
      </c>
      <c r="E3385" s="10" t="inlineStr">
        <is>
          <t>A</t>
        </is>
      </c>
      <c r="F3385" s="10" t="inlineStr">
        <is>
          <t>Q</t>
        </is>
      </c>
      <c r="G3385" s="10" t="inlineStr">
        <is>
          <t>higher</t>
        </is>
      </c>
      <c r="H3385" s="10" t="n">
        <v>4</v>
      </c>
      <c r="I3385" s="10" t="inlineStr">
        <is>
          <t>Numero aggiuntivo di passeggeri controllati</t>
        </is>
      </c>
      <c r="J3385" s="20" t="n"/>
      <c r="K3385" s="20" t="n"/>
      <c r="L3385" s="20" t="n"/>
      <c r="M3385" s="20" t="n"/>
      <c r="N3385" s="21">
        <f>IF($A3385="","",IFERROR(VALUE($J3385),0))</f>
        <v/>
      </c>
      <c r="O3385" s="21">
        <f>IF($A3385="",0,IF(OR($S3385&lt;&gt;1,COUNTA($J3385:$M3385)=0),0,IF(SUMPRODUCT(MAX(($C$5:$C$6173=$C3385)*($D$5:$D$6173=$D3385)*($S$5:$S$6173=1)*IFERROR($N$5:$N$6173*1,0)))&gt;0,ROUND($H3385*($N3385/SUMPRODUCT(MAX(($C$5:$C$6173=$C3385)*($D$5:$D$6173=$D3385)*($S$5:$S$6173=1)*IFERROR($N$5:$N$6173*1,0)))),4),0)))</f>
        <v/>
      </c>
      <c r="P3385" s="10" t="inlineStr">
        <is>
          <t>passeggeri/anno</t>
        </is>
      </c>
      <c r="Q3385" s="21">
        <f>IF($A3385="","",$A3385&amp;"|"&amp;$C3385)</f>
        <v/>
      </c>
      <c r="R3385" s="21">
        <f>IF($A3385="","",$A3385&amp;"|"&amp;$C3385&amp;"|"&amp;$D3385)</f>
        <v/>
      </c>
      <c r="S3385" s="21">
        <f>IF($A3385="","",IFERROR(INDEX(Offerte!$D$2:$D$200,MATCH($Q3385,Offerte!$L$2:$L$200,0)),0))</f>
        <v/>
      </c>
      <c r="T3385" s="21">
        <f>IF($A3385="","",IFERROR(INDEX(Offerte!$G$2:$G$200,MATCH($Q3385,Offerte!$L$2:$L$200,0)),"NO"))</f>
        <v/>
      </c>
    </row>
    <row r="3386">
      <c r="A3386" s="10">
        <f>IF(Offerte!$A111="","",Offerte!$A111)</f>
        <v/>
      </c>
      <c r="B3386" s="10">
        <f>IF(Offerte!$A111="","",Offerte!$B111)</f>
        <v/>
      </c>
      <c r="C3386" s="10">
        <f>IF(Offerte!$A111="","",Offerte!$C111)</f>
        <v/>
      </c>
      <c r="D3386" s="10" t="inlineStr">
        <is>
          <t>B.1.1</t>
        </is>
      </c>
      <c r="E3386" s="10" t="inlineStr">
        <is>
          <t>B</t>
        </is>
      </c>
      <c r="F3386" s="10" t="inlineStr">
        <is>
          <t>Q</t>
        </is>
      </c>
      <c r="G3386" s="10" t="inlineStr">
        <is>
          <t>higher</t>
        </is>
      </c>
      <c r="H3386" s="10" t="n">
        <v>3</v>
      </c>
      <c r="I3386" s="10" t="inlineStr">
        <is>
          <t>Incremento dei posti offerti nelle fasce di punta</t>
        </is>
      </c>
      <c r="J3386" s="20" t="n"/>
      <c r="K3386" s="20" t="n"/>
      <c r="L3386" s="20" t="n"/>
      <c r="M3386" s="20" t="n"/>
      <c r="N3386" s="21">
        <f>IF($A3386="","",IFERROR(VALUE($J3386),0))</f>
        <v/>
      </c>
      <c r="O3386" s="21">
        <f>IF($A3386="",0,IF(OR($S3386&lt;&gt;1,COUNTA($J3386:$M3386)=0),0,IF(SUMPRODUCT(MAX(($C$5:$C$6173=$C3386)*($D$5:$D$6173=$D3386)*($S$5:$S$6173=1)*IFERROR($N$5:$N$6173*1,0)))&gt;0,ROUND($H3386*($N3386/SUMPRODUCT(MAX(($C$5:$C$6173=$C3386)*($D$5:$D$6173=$D3386)*($S$5:$S$6173=1)*IFERROR($N$5:$N$6173*1,0)))),4),0)))</f>
        <v/>
      </c>
      <c r="P3386" s="10" t="inlineStr">
        <is>
          <t>posti*km</t>
        </is>
      </c>
      <c r="Q3386" s="21">
        <f>IF($A3386="","",$A3386&amp;"|"&amp;$C3386)</f>
        <v/>
      </c>
      <c r="R3386" s="21">
        <f>IF($A3386="","",$A3386&amp;"|"&amp;$C3386&amp;"|"&amp;$D3386)</f>
        <v/>
      </c>
      <c r="S3386" s="21">
        <f>IF($A3386="","",IFERROR(INDEX(Offerte!$D$2:$D$200,MATCH($Q3386,Offerte!$L$2:$L$200,0)),0))</f>
        <v/>
      </c>
      <c r="T3386" s="21">
        <f>IF($A3386="","",IFERROR(INDEX(Offerte!$G$2:$G$200,MATCH($Q3386,Offerte!$L$2:$L$200,0)),"NO"))</f>
        <v/>
      </c>
    </row>
    <row r="3387">
      <c r="A3387" s="10">
        <f>IF(Offerte!$A111="","",Offerte!$A111)</f>
        <v/>
      </c>
      <c r="B3387" s="10">
        <f>IF(Offerte!$A111="","",Offerte!$B111)</f>
        <v/>
      </c>
      <c r="C3387" s="10">
        <f>IF(Offerte!$A111="","",Offerte!$C111)</f>
        <v/>
      </c>
      <c r="D3387" s="10" t="inlineStr">
        <is>
          <t>B.2.1</t>
        </is>
      </c>
      <c r="E3387" s="10" t="inlineStr">
        <is>
          <t>B</t>
        </is>
      </c>
      <c r="F3387" s="10" t="inlineStr">
        <is>
          <t>Q</t>
        </is>
      </c>
      <c r="G3387" s="10" t="inlineStr">
        <is>
          <t>higher</t>
        </is>
      </c>
      <c r="H3387" s="10" t="n">
        <v>4</v>
      </c>
      <c r="I3387" s="10" t="inlineStr">
        <is>
          <t>Corse aggiuntive nell'arco giornaliero base</t>
        </is>
      </c>
      <c r="J3387" s="20" t="n"/>
      <c r="K3387" s="20" t="n"/>
      <c r="L3387" s="20" t="n"/>
      <c r="M3387" s="20" t="n"/>
      <c r="N3387" s="21">
        <f>IF($A3387="","",IFERROR(VALUE($J3387),0))</f>
        <v/>
      </c>
      <c r="O3387" s="21">
        <f>IF($A3387="",0,IF(OR($S3387&lt;&gt;1,COUNTA($J3387:$M3387)=0),0,IF(SUMPRODUCT(MAX(($C$5:$C$6173=$C3387)*($D$5:$D$6173=$D3387)*($S$5:$S$6173=1)*IFERROR($N$5:$N$6173*1,0)))&gt;0,ROUND($H3387*($N3387/SUMPRODUCT(MAX(($C$5:$C$6173=$C3387)*($D$5:$D$6173=$D3387)*($S$5:$S$6173=1)*IFERROR($N$5:$N$6173*1,0)))),4),0)))</f>
        <v/>
      </c>
      <c r="P3387" s="10" t="inlineStr">
        <is>
          <t>corse</t>
        </is>
      </c>
      <c r="Q3387" s="21">
        <f>IF($A3387="","",$A3387&amp;"|"&amp;$C3387)</f>
        <v/>
      </c>
      <c r="R3387" s="21">
        <f>IF($A3387="","",$A3387&amp;"|"&amp;$C3387&amp;"|"&amp;$D3387)</f>
        <v/>
      </c>
      <c r="S3387" s="21">
        <f>IF($A3387="","",IFERROR(INDEX(Offerte!$D$2:$D$200,MATCH($Q3387,Offerte!$L$2:$L$200,0)),0))</f>
        <v/>
      </c>
      <c r="T3387" s="21">
        <f>IF($A3387="","",IFERROR(INDEX(Offerte!$G$2:$G$200,MATCH($Q3387,Offerte!$L$2:$L$200,0)),"NO"))</f>
        <v/>
      </c>
    </row>
    <row r="3388">
      <c r="A3388" s="10">
        <f>IF(Offerte!$A111="","",Offerte!$A111)</f>
        <v/>
      </c>
      <c r="B3388" s="10">
        <f>IF(Offerte!$A111="","",Offerte!$B111)</f>
        <v/>
      </c>
      <c r="C3388" s="10">
        <f>IF(Offerte!$A111="","",Offerte!$C111)</f>
        <v/>
      </c>
      <c r="D3388" s="10" t="inlineStr">
        <is>
          <t>B.3.1</t>
        </is>
      </c>
      <c r="E3388" s="10" t="inlineStr">
        <is>
          <t>B</t>
        </is>
      </c>
      <c r="F3388" s="10" t="inlineStr">
        <is>
          <t>Q</t>
        </is>
      </c>
      <c r="G3388" s="10" t="inlineStr">
        <is>
          <t>higher</t>
        </is>
      </c>
      <c r="H3388" s="10" t="n">
        <v>2</v>
      </c>
      <c r="I3388" s="10" t="inlineStr">
        <is>
          <t>Numero di corse aggiuntive per allungamento dell'arco di servizio giornaliero nelle fasce serali</t>
        </is>
      </c>
      <c r="J3388" s="20" t="n"/>
      <c r="K3388" s="20" t="n"/>
      <c r="L3388" s="20" t="n"/>
      <c r="M3388" s="20" t="n"/>
      <c r="N3388" s="21">
        <f>IF($A3388="","",IFERROR(VALUE($J3388),0))</f>
        <v/>
      </c>
      <c r="O3388" s="21">
        <f>IF($A3388="",0,IF(OR($S3388&lt;&gt;1,COUNTA($J3388:$M3388)=0),0,IF(SUMPRODUCT(MAX(($C$5:$C$6173=$C3388)*($D$5:$D$6173=$D3388)*($S$5:$S$6173=1)*IFERROR($N$5:$N$6173*1,0)))&gt;0,ROUND($H3388*($N3388/SUMPRODUCT(MAX(($C$5:$C$6173=$C3388)*($D$5:$D$6173=$D3388)*($S$5:$S$6173=1)*IFERROR($N$5:$N$6173*1,0)))),4),0)))</f>
        <v/>
      </c>
      <c r="P3388" s="10" t="inlineStr">
        <is>
          <t>corse</t>
        </is>
      </c>
      <c r="Q3388" s="21">
        <f>IF($A3388="","",$A3388&amp;"|"&amp;$C3388)</f>
        <v/>
      </c>
      <c r="R3388" s="21">
        <f>IF($A3388="","",$A3388&amp;"|"&amp;$C3388&amp;"|"&amp;$D3388)</f>
        <v/>
      </c>
      <c r="S3388" s="21">
        <f>IF($A3388="","",IFERROR(INDEX(Offerte!$D$2:$D$200,MATCH($Q3388,Offerte!$L$2:$L$200,0)),0))</f>
        <v/>
      </c>
      <c r="T3388" s="21">
        <f>IF($A3388="","",IFERROR(INDEX(Offerte!$G$2:$G$200,MATCH($Q3388,Offerte!$L$2:$L$200,0)),"NO"))</f>
        <v/>
      </c>
    </row>
    <row r="3389">
      <c r="A3389" s="10">
        <f>IF(Offerte!$A111="","",Offerte!$A111)</f>
        <v/>
      </c>
      <c r="B3389" s="10">
        <f>IF(Offerte!$A111="","",Offerte!$B111)</f>
        <v/>
      </c>
      <c r="C3389" s="10">
        <f>IF(Offerte!$A111="","",Offerte!$C111)</f>
        <v/>
      </c>
      <c r="D3389" s="10" t="inlineStr">
        <is>
          <t>B.4.1</t>
        </is>
      </c>
      <c r="E3389" s="10" t="inlineStr">
        <is>
          <t>B</t>
        </is>
      </c>
      <c r="F3389" s="10" t="inlineStr">
        <is>
          <t>Q</t>
        </is>
      </c>
      <c r="G3389" s="10" t="inlineStr">
        <is>
          <t>higher</t>
        </is>
      </c>
      <c r="H3389" s="10" t="n">
        <v>3</v>
      </c>
      <c r="I3389" s="10" t="inlineStr">
        <is>
          <t>Percorrenze aggiuntive offerte nel Programma d'esercizio delle prime due fasi attuative</t>
        </is>
      </c>
      <c r="J3389" s="20" t="n"/>
      <c r="K3389" s="20" t="n"/>
      <c r="L3389" s="20" t="n"/>
      <c r="M3389" s="20" t="n"/>
      <c r="N3389" s="21">
        <f>IF($A3389="","",IFERROR(VALUE($J3389),0))</f>
        <v/>
      </c>
      <c r="O3389" s="21">
        <f>IF($A3389="",0,IF(OR($S3389&lt;&gt;1,COUNTA($J3389:$M3389)=0),0,IF(SUMPRODUCT(MAX(($C$5:$C$6173=$C3389)*($D$5:$D$6173=$D3389)*($S$5:$S$6173=1)*IFERROR($N$5:$N$6173*1,0)))&gt;0,ROUND($H3389*($N3389/SUMPRODUCT(MAX(($C$5:$C$6173=$C3389)*($D$5:$D$6173=$D3389)*($S$5:$S$6173=1)*IFERROR($N$5:$N$6173*1,0)))),4),0)))</f>
        <v/>
      </c>
      <c r="P3389" s="10" t="inlineStr">
        <is>
          <t>vett*km</t>
        </is>
      </c>
      <c r="Q3389" s="21">
        <f>IF($A3389="","",$A3389&amp;"|"&amp;$C3389)</f>
        <v/>
      </c>
      <c r="R3389" s="21">
        <f>IF($A3389="","",$A3389&amp;"|"&amp;$C3389&amp;"|"&amp;$D3389)</f>
        <v/>
      </c>
      <c r="S3389" s="21">
        <f>IF($A3389="","",IFERROR(INDEX(Offerte!$D$2:$D$200,MATCH($Q3389,Offerte!$L$2:$L$200,0)),0))</f>
        <v/>
      </c>
      <c r="T3389" s="21">
        <f>IF($A3389="","",IFERROR(INDEX(Offerte!$G$2:$G$200,MATCH($Q3389,Offerte!$L$2:$L$200,0)),"NO"))</f>
        <v/>
      </c>
    </row>
    <row r="3390">
      <c r="A3390" s="10">
        <f>IF(Offerte!$A111="","",Offerte!$A111)</f>
        <v/>
      </c>
      <c r="B3390" s="10">
        <f>IF(Offerte!$A111="","",Offerte!$B111)</f>
        <v/>
      </c>
      <c r="C3390" s="10">
        <f>IF(Offerte!$A111="","",Offerte!$C111)</f>
        <v/>
      </c>
      <c r="D3390" s="10" t="inlineStr">
        <is>
          <t>B.5.1</t>
        </is>
      </c>
      <c r="E3390" s="10" t="inlineStr">
        <is>
          <t>B</t>
        </is>
      </c>
      <c r="F3390" s="10" t="inlineStr">
        <is>
          <t>D</t>
        </is>
      </c>
      <c r="G3390" s="10" t="inlineStr">
        <is>
          <t>discretionary</t>
        </is>
      </c>
      <c r="H3390" s="10" t="n">
        <v>2</v>
      </c>
      <c r="I3390" s="10" t="inlineStr">
        <is>
          <t>Efficacia del progetto di servizi complementari DRT</t>
        </is>
      </c>
      <c r="J3390" s="20" t="n"/>
      <c r="K3390" s="20" t="n"/>
      <c r="L3390" s="20" t="n"/>
      <c r="M3390" s="20" t="n"/>
      <c r="N3390" s="21">
        <f>IF($A3390="","",MAX(0,MIN(1,IFERROR(VALUE($M3390),0))))</f>
        <v/>
      </c>
      <c r="O3390" s="21">
        <f>IF($A3390="",0,IF(OR($S3390&lt;&gt;1,COUNTA($J3390:$M3390)=0),0,IF(SUMPRODUCT(MAX(($C$5:$C$6173=$C3390)*($D$5:$D$6173=$D3390)*($S$5:$S$6173=1)*IFERROR($N$5:$N$6173*1,0)))&gt;0,ROUND($H3390*($N3390/SUMPRODUCT(MAX(($C$5:$C$6173=$C3390)*($D$5:$D$6173=$D3390)*($S$5:$S$6173=1)*IFERROR($N$5:$N$6173*1,0)))),4),0)))</f>
        <v/>
      </c>
      <c r="P3390" s="10" t="inlineStr">
        <is>
          <t>coeff.</t>
        </is>
      </c>
      <c r="Q3390" s="21">
        <f>IF($A3390="","",$A3390&amp;"|"&amp;$C3390)</f>
        <v/>
      </c>
      <c r="R3390" s="21">
        <f>IF($A3390="","",$A3390&amp;"|"&amp;$C3390&amp;"|"&amp;$D3390)</f>
        <v/>
      </c>
      <c r="S3390" s="21">
        <f>IF($A3390="","",IFERROR(INDEX(Offerte!$D$2:$D$200,MATCH($Q3390,Offerte!$L$2:$L$200,0)),0))</f>
        <v/>
      </c>
      <c r="T3390" s="21">
        <f>IF($A3390="","",IFERROR(INDEX(Offerte!$G$2:$G$200,MATCH($Q3390,Offerte!$L$2:$L$200,0)),"NO"))</f>
        <v/>
      </c>
    </row>
    <row r="3391">
      <c r="A3391" s="10">
        <f>IF(Offerte!$A111="","",Offerte!$A111)</f>
        <v/>
      </c>
      <c r="B3391" s="10">
        <f>IF(Offerte!$A111="","",Offerte!$B111)</f>
        <v/>
      </c>
      <c r="C3391" s="10">
        <f>IF(Offerte!$A111="","",Offerte!$C111)</f>
        <v/>
      </c>
      <c r="D3391" s="10" t="inlineStr">
        <is>
          <t>C.1.1</t>
        </is>
      </c>
      <c r="E3391" s="10" t="inlineStr">
        <is>
          <t>C</t>
        </is>
      </c>
      <c r="F3391" s="10" t="inlineStr">
        <is>
          <t>Q</t>
        </is>
      </c>
      <c r="G3391" s="10" t="inlineStr">
        <is>
          <t>higher</t>
        </is>
      </c>
      <c r="H3391" s="10" t="n">
        <v>2</v>
      </c>
      <c r="I3391" s="10" t="inlineStr">
        <is>
          <t>Tasso di copertura del servizio con telecamere BSD</t>
        </is>
      </c>
      <c r="J3391" s="20" t="n"/>
      <c r="K3391" s="20" t="n"/>
      <c r="L3391" s="20" t="n"/>
      <c r="M3391" s="20" t="n"/>
      <c r="N3391" s="21">
        <f>IF($A3391="","",IFERROR(VALUE($K3391)/VALUE($L3391),IFERROR(VALUE($J3391),0)))</f>
        <v/>
      </c>
      <c r="O3391" s="21">
        <f>IF($A3391="",0,IF(OR($S3391&lt;&gt;1,COUNTA($J3391:$M3391)=0),0,IF(SUMPRODUCT(MAX(($C$5:$C$6173=$C3391)*($D$5:$D$6173=$D3391)*($S$5:$S$6173=1)*IFERROR($N$5:$N$6173*1,0)))&gt;0,ROUND($H3391*($N3391/SUMPRODUCT(MAX(($C$5:$C$6173=$C3391)*($D$5:$D$6173=$D3391)*($S$5:$S$6173=1)*IFERROR($N$5:$N$6173*1,0)))),4),0)))</f>
        <v/>
      </c>
      <c r="P3391" s="10" t="inlineStr">
        <is>
          <t>Autobus attrezzati con telecamere BSD / Autobus totali in offerta, incluse scorte</t>
        </is>
      </c>
      <c r="Q3391" s="21">
        <f>IF($A3391="","",$A3391&amp;"|"&amp;$C3391)</f>
        <v/>
      </c>
      <c r="R3391" s="21">
        <f>IF($A3391="","",$A3391&amp;"|"&amp;$C3391&amp;"|"&amp;$D3391)</f>
        <v/>
      </c>
      <c r="S3391" s="21">
        <f>IF($A3391="","",IFERROR(INDEX(Offerte!$D$2:$D$200,MATCH($Q3391,Offerte!$L$2:$L$200,0)),0))</f>
        <v/>
      </c>
      <c r="T3391" s="21">
        <f>IF($A3391="","",IFERROR(INDEX(Offerte!$G$2:$G$200,MATCH($Q3391,Offerte!$L$2:$L$200,0)),"NO"))</f>
        <v/>
      </c>
    </row>
    <row r="3392">
      <c r="A3392" s="10">
        <f>IF(Offerte!$A111="","",Offerte!$A111)</f>
        <v/>
      </c>
      <c r="B3392" s="10">
        <f>IF(Offerte!$A111="","",Offerte!$B111)</f>
        <v/>
      </c>
      <c r="C3392" s="10">
        <f>IF(Offerte!$A111="","",Offerte!$C111)</f>
        <v/>
      </c>
      <c r="D3392" s="10" t="inlineStr">
        <is>
          <t>C.1.2</t>
        </is>
      </c>
      <c r="E3392" s="10" t="inlineStr">
        <is>
          <t>C</t>
        </is>
      </c>
      <c r="F3392" s="10" t="inlineStr">
        <is>
          <t>Q</t>
        </is>
      </c>
      <c r="G3392" s="10" t="inlineStr">
        <is>
          <t>higher</t>
        </is>
      </c>
      <c r="H3392" s="10" t="n">
        <v>2</v>
      </c>
      <c r="I3392" s="10" t="inlineStr">
        <is>
          <t>Tasso di copertura del servizio con telecamere ADAS</t>
        </is>
      </c>
      <c r="J3392" s="20" t="n"/>
      <c r="K3392" s="20" t="n"/>
      <c r="L3392" s="20" t="n"/>
      <c r="M3392" s="20" t="n"/>
      <c r="N3392" s="21">
        <f>IF($A3392="","",IFERROR(VALUE($K3392)/VALUE($L3392),IFERROR(VALUE($J3392),0)))</f>
        <v/>
      </c>
      <c r="O3392" s="21">
        <f>IF($A3392="",0,IF(OR($S3392&lt;&gt;1,COUNTA($J3392:$M3392)=0),0,IF(SUMPRODUCT(MAX(($C$5:$C$6173=$C3392)*($D$5:$D$6173=$D3392)*($S$5:$S$6173=1)*IFERROR($N$5:$N$6173*1,0)))&gt;0,ROUND($H3392*($N3392/SUMPRODUCT(MAX(($C$5:$C$6173=$C3392)*($D$5:$D$6173=$D3392)*($S$5:$S$6173=1)*IFERROR($N$5:$N$6173*1,0)))),4),0)))</f>
        <v/>
      </c>
      <c r="P3392" s="10" t="inlineStr">
        <is>
          <t>Autobus attrezzati con telecamere ADAS / Autobus totali in offerta, incluse scorte</t>
        </is>
      </c>
      <c r="Q3392" s="21">
        <f>IF($A3392="","",$A3392&amp;"|"&amp;$C3392)</f>
        <v/>
      </c>
      <c r="R3392" s="21">
        <f>IF($A3392="","",$A3392&amp;"|"&amp;$C3392&amp;"|"&amp;$D3392)</f>
        <v/>
      </c>
      <c r="S3392" s="21">
        <f>IF($A3392="","",IFERROR(INDEX(Offerte!$D$2:$D$200,MATCH($Q3392,Offerte!$L$2:$L$200,0)),0))</f>
        <v/>
      </c>
      <c r="T3392" s="21">
        <f>IF($A3392="","",IFERROR(INDEX(Offerte!$G$2:$G$200,MATCH($Q3392,Offerte!$L$2:$L$200,0)),"NO"))</f>
        <v/>
      </c>
    </row>
    <row r="3393">
      <c r="A3393" s="10">
        <f>IF(Offerte!$A111="","",Offerte!$A111)</f>
        <v/>
      </c>
      <c r="B3393" s="10">
        <f>IF(Offerte!$A111="","",Offerte!$B111)</f>
        <v/>
      </c>
      <c r="C3393" s="10">
        <f>IF(Offerte!$A111="","",Offerte!$C111)</f>
        <v/>
      </c>
      <c r="D3393" s="10" t="inlineStr">
        <is>
          <t>C.2.1</t>
        </is>
      </c>
      <c r="E3393" s="10" t="inlineStr">
        <is>
          <t>C</t>
        </is>
      </c>
      <c r="F3393" s="10" t="inlineStr">
        <is>
          <t>Q</t>
        </is>
      </c>
      <c r="G3393" s="10" t="inlineStr">
        <is>
          <t>higher</t>
        </is>
      </c>
      <c r="H3393" s="10" t="n">
        <v>3</v>
      </c>
      <c r="I3393" s="10" t="inlineStr">
        <is>
          <t>Tasso di copertura del servizio con telecamere di bordo di videosorveglianza</t>
        </is>
      </c>
      <c r="J3393" s="20" t="n"/>
      <c r="K3393" s="20" t="n"/>
      <c r="L3393" s="20" t="n"/>
      <c r="M3393" s="20" t="n"/>
      <c r="N3393" s="21">
        <f>IF($A3393="","",IFERROR(VALUE($K3393)/VALUE($L3393),IFERROR(VALUE($J3393),0)))</f>
        <v/>
      </c>
      <c r="O3393" s="21">
        <f>IF($A3393="",0,IF(OR($S3393&lt;&gt;1,COUNTA($J3393:$M3393)=0),0,IF(SUMPRODUCT(MAX(($C$5:$C$6173=$C3393)*($D$5:$D$6173=$D3393)*($S$5:$S$6173=1)*IFERROR($N$5:$N$6173*1,0)))&gt;0,ROUND($H3393*($N3393/SUMPRODUCT(MAX(($C$5:$C$6173=$C3393)*($D$5:$D$6173=$D3393)*($S$5:$S$6173=1)*IFERROR($N$5:$N$6173*1,0)))),4),0)))</f>
        <v/>
      </c>
      <c r="P3393" s="10" t="inlineStr">
        <is>
          <t>Autobus attrezzati con videosorveglianza / Autobus totali in offerta, incluse scorte</t>
        </is>
      </c>
      <c r="Q3393" s="21">
        <f>IF($A3393="","",$A3393&amp;"|"&amp;$C3393)</f>
        <v/>
      </c>
      <c r="R3393" s="21">
        <f>IF($A3393="","",$A3393&amp;"|"&amp;$C3393&amp;"|"&amp;$D3393)</f>
        <v/>
      </c>
      <c r="S3393" s="21">
        <f>IF($A3393="","",IFERROR(INDEX(Offerte!$D$2:$D$200,MATCH($Q3393,Offerte!$L$2:$L$200,0)),0))</f>
        <v/>
      </c>
      <c r="T3393" s="21">
        <f>IF($A3393="","",IFERROR(INDEX(Offerte!$G$2:$G$200,MATCH($Q3393,Offerte!$L$2:$L$200,0)),"NO"))</f>
        <v/>
      </c>
    </row>
    <row r="3394">
      <c r="A3394" s="10">
        <f>IF(Offerte!$A111="","",Offerte!$A111)</f>
        <v/>
      </c>
      <c r="B3394" s="10">
        <f>IF(Offerte!$A111="","",Offerte!$B111)</f>
        <v/>
      </c>
      <c r="C3394" s="10">
        <f>IF(Offerte!$A111="","",Offerte!$C111)</f>
        <v/>
      </c>
      <c r="D3394" s="10" t="inlineStr">
        <is>
          <t>C.2.2</t>
        </is>
      </c>
      <c r="E3394" s="10" t="inlineStr">
        <is>
          <t>C</t>
        </is>
      </c>
      <c r="F3394" s="10" t="inlineStr">
        <is>
          <t>T</t>
        </is>
      </c>
      <c r="G3394" s="10" t="inlineStr">
        <is>
          <t>tabular</t>
        </is>
      </c>
      <c r="H3394" s="10" t="n">
        <v>1</v>
      </c>
      <c r="I3394" s="10" t="inlineStr">
        <is>
          <t>Software video/audio analisi per situazioni di pericolo</t>
        </is>
      </c>
      <c r="J3394" s="20" t="n"/>
      <c r="K3394" s="20" t="n"/>
      <c r="L3394" s="20" t="n"/>
      <c r="M3394" s="20" t="n"/>
      <c r="N3394" s="21">
        <f>IF($A3394="","",IF(IFERROR(VALUE($M3394),0)=1,1,0))</f>
        <v/>
      </c>
      <c r="O3394" s="21">
        <f>IF($A3394="",0,IF(OR($S3394&lt;&gt;1,COUNTA($J3394:$M3394)=0),0,IF($N3394=1,$H3394,0)))</f>
        <v/>
      </c>
      <c r="P3394" s="10" t="inlineStr">
        <is>
          <t>sì/no</t>
        </is>
      </c>
      <c r="Q3394" s="21">
        <f>IF($A3394="","",$A3394&amp;"|"&amp;$C3394)</f>
        <v/>
      </c>
      <c r="R3394" s="21">
        <f>IF($A3394="","",$A3394&amp;"|"&amp;$C3394&amp;"|"&amp;$D3394)</f>
        <v/>
      </c>
      <c r="S3394" s="21">
        <f>IF($A3394="","",IFERROR(INDEX(Offerte!$D$2:$D$200,MATCH($Q3394,Offerte!$L$2:$L$200,0)),0))</f>
        <v/>
      </c>
      <c r="T3394" s="21">
        <f>IF($A3394="","",IFERROR(INDEX(Offerte!$G$2:$G$200,MATCH($Q3394,Offerte!$L$2:$L$200,0)),"NO"))</f>
        <v/>
      </c>
    </row>
    <row r="3395">
      <c r="A3395" s="10">
        <f>IF(Offerte!$A111="","",Offerte!$A111)</f>
        <v/>
      </c>
      <c r="B3395" s="10">
        <f>IF(Offerte!$A111="","",Offerte!$B111)</f>
        <v/>
      </c>
      <c r="C3395" s="10">
        <f>IF(Offerte!$A111="","",Offerte!$C111)</f>
        <v/>
      </c>
      <c r="D3395" s="10" t="inlineStr">
        <is>
          <t>C.2.3</t>
        </is>
      </c>
      <c r="E3395" s="10" t="inlineStr">
        <is>
          <t>C</t>
        </is>
      </c>
      <c r="F3395" s="10" t="inlineStr">
        <is>
          <t>T</t>
        </is>
      </c>
      <c r="G3395" s="10" t="inlineStr">
        <is>
          <t>tabular</t>
        </is>
      </c>
      <c r="H3395" s="10" t="n">
        <v>1</v>
      </c>
      <c r="I3395" s="10" t="inlineStr">
        <is>
          <t>Collegamento con centrale qualificata di pronto intervento</t>
        </is>
      </c>
      <c r="J3395" s="20" t="n"/>
      <c r="K3395" s="20" t="n"/>
      <c r="L3395" s="20" t="n"/>
      <c r="M3395" s="20" t="n"/>
      <c r="N3395" s="21">
        <f>IF($A3395="","",IF(IFERROR(VALUE($M3395),0)=1,1,0))</f>
        <v/>
      </c>
      <c r="O3395" s="21">
        <f>IF($A3395="",0,IF(OR($S3395&lt;&gt;1,COUNTA($J3395:$M3395)=0),0,IF($N3395=1,$H3395,0)))</f>
        <v/>
      </c>
      <c r="P3395" s="10" t="inlineStr">
        <is>
          <t>sì/no</t>
        </is>
      </c>
      <c r="Q3395" s="21">
        <f>IF($A3395="","",$A3395&amp;"|"&amp;$C3395)</f>
        <v/>
      </c>
      <c r="R3395" s="21">
        <f>IF($A3395="","",$A3395&amp;"|"&amp;$C3395&amp;"|"&amp;$D3395)</f>
        <v/>
      </c>
      <c r="S3395" s="21">
        <f>IF($A3395="","",IFERROR(INDEX(Offerte!$D$2:$D$200,MATCH($Q3395,Offerte!$L$2:$L$200,0)),0))</f>
        <v/>
      </c>
      <c r="T3395" s="21">
        <f>IF($A3395="","",IFERROR(INDEX(Offerte!$G$2:$G$200,MATCH($Q3395,Offerte!$L$2:$L$200,0)),"NO"))</f>
        <v/>
      </c>
    </row>
    <row r="3396">
      <c r="A3396" s="10">
        <f>IF(Offerte!$A111="","",Offerte!$A111)</f>
        <v/>
      </c>
      <c r="B3396" s="10">
        <f>IF(Offerte!$A111="","",Offerte!$B111)</f>
        <v/>
      </c>
      <c r="C3396" s="10">
        <f>IF(Offerte!$A111="","",Offerte!$C111)</f>
        <v/>
      </c>
      <c r="D3396" s="10" t="inlineStr">
        <is>
          <t>C.2.4</t>
        </is>
      </c>
      <c r="E3396" s="10" t="inlineStr">
        <is>
          <t>C</t>
        </is>
      </c>
      <c r="F3396" s="10" t="inlineStr">
        <is>
          <t>Q</t>
        </is>
      </c>
      <c r="G3396" s="10" t="inlineStr">
        <is>
          <t>higher</t>
        </is>
      </c>
      <c r="H3396" s="10" t="n">
        <v>1</v>
      </c>
      <c r="I3396" s="10" t="inlineStr">
        <is>
          <t>Tasso di copertura del servizio con dispositivi per la chiamata di emergenza del conducente</t>
        </is>
      </c>
      <c r="J3396" s="20" t="n"/>
      <c r="K3396" s="20" t="n"/>
      <c r="L3396" s="20" t="n"/>
      <c r="M3396" s="20" t="n"/>
      <c r="N3396" s="21">
        <f>IF($A3396="","",IFERROR(VALUE($K3396)/VALUE($L3396),IFERROR(VALUE($J3396),0)))</f>
        <v/>
      </c>
      <c r="O3396" s="21">
        <f>IF($A3396="",0,IF(OR($S3396&lt;&gt;1,COUNTA($J3396:$M3396)=0),0,IF(SUMPRODUCT(MAX(($C$5:$C$6173=$C3396)*($D$5:$D$6173=$D3396)*($S$5:$S$6173=1)*IFERROR($N$5:$N$6173*1,0)))&gt;0,ROUND($H3396*($N3396/SUMPRODUCT(MAX(($C$5:$C$6173=$C3396)*($D$5:$D$6173=$D3396)*($S$5:$S$6173=1)*IFERROR($N$5:$N$6173*1,0)))),4),0)))</f>
        <v/>
      </c>
      <c r="P3396" s="10" t="inlineStr">
        <is>
          <t>Autobus attrezzati con chiamata di emergenza / Autobus totali in offerta, incluse scorte</t>
        </is>
      </c>
      <c r="Q3396" s="21">
        <f>IF($A3396="","",$A3396&amp;"|"&amp;$C3396)</f>
        <v/>
      </c>
      <c r="R3396" s="21">
        <f>IF($A3396="","",$A3396&amp;"|"&amp;$C3396&amp;"|"&amp;$D3396)</f>
        <v/>
      </c>
      <c r="S3396" s="21">
        <f>IF($A3396="","",IFERROR(INDEX(Offerte!$D$2:$D$200,MATCH($Q3396,Offerte!$L$2:$L$200,0)),0))</f>
        <v/>
      </c>
      <c r="T3396" s="21">
        <f>IF($A3396="","",IFERROR(INDEX(Offerte!$G$2:$G$200,MATCH($Q3396,Offerte!$L$2:$L$200,0)),"NO"))</f>
        <v/>
      </c>
    </row>
    <row r="3397">
      <c r="A3397" s="10">
        <f>IF(Offerte!$A111="","",Offerte!$A111)</f>
        <v/>
      </c>
      <c r="B3397" s="10">
        <f>IF(Offerte!$A111="","",Offerte!$B111)</f>
        <v/>
      </c>
      <c r="C3397" s="10">
        <f>IF(Offerte!$A111="","",Offerte!$C111)</f>
        <v/>
      </c>
      <c r="D3397" s="10" t="inlineStr">
        <is>
          <t>C.3.1</t>
        </is>
      </c>
      <c r="E3397" s="10" t="inlineStr">
        <is>
          <t>C</t>
        </is>
      </c>
      <c r="F3397" s="10" t="inlineStr">
        <is>
          <t>Q</t>
        </is>
      </c>
      <c r="G3397" s="10" t="inlineStr">
        <is>
          <t>higher</t>
        </is>
      </c>
      <c r="H3397" s="10" t="n">
        <v>2</v>
      </c>
      <c r="I3397" s="10" t="inlineStr">
        <is>
          <t>Tasso di copertura del servizio con dispositivi di informazione dinamica a bordo mezzo</t>
        </is>
      </c>
      <c r="J3397" s="20" t="n"/>
      <c r="K3397" s="20" t="n"/>
      <c r="L3397" s="20" t="n"/>
      <c r="M3397" s="20" t="n"/>
      <c r="N3397" s="21">
        <f>IF($A3397="","",IFERROR(VALUE($K3397)/VALUE($L3397),IFERROR(VALUE($J3397),0)))</f>
        <v/>
      </c>
      <c r="O3397" s="21">
        <f>IF($A3397="",0,IF(OR($S3397&lt;&gt;1,COUNTA($J3397:$M3397)=0),0,IF(SUMPRODUCT(MAX(($C$5:$C$6173=$C3397)*($D$5:$D$6173=$D3397)*($S$5:$S$6173=1)*IFERROR($N$5:$N$6173*1,0)))&gt;0,ROUND($H3397*($N3397/SUMPRODUCT(MAX(($C$5:$C$6173=$C3397)*($D$5:$D$6173=$D3397)*($S$5:$S$6173=1)*IFERROR($N$5:$N$6173*1,0)))),4),0)))</f>
        <v/>
      </c>
      <c r="P3397" s="10" t="inlineStr">
        <is>
          <t>Autobus con monitor e indicatori vocali / Autobus totali in offerta, incluse scorte</t>
        </is>
      </c>
      <c r="Q3397" s="21">
        <f>IF($A3397="","",$A3397&amp;"|"&amp;$C3397)</f>
        <v/>
      </c>
      <c r="R3397" s="21">
        <f>IF($A3397="","",$A3397&amp;"|"&amp;$C3397&amp;"|"&amp;$D3397)</f>
        <v/>
      </c>
      <c r="S3397" s="21">
        <f>IF($A3397="","",IFERROR(INDEX(Offerte!$D$2:$D$200,MATCH($Q3397,Offerte!$L$2:$L$200,0)),0))</f>
        <v/>
      </c>
      <c r="T3397" s="21">
        <f>IF($A3397="","",IFERROR(INDEX(Offerte!$G$2:$G$200,MATCH($Q3397,Offerte!$L$2:$L$200,0)),"NO"))</f>
        <v/>
      </c>
    </row>
    <row r="3398">
      <c r="A3398" s="10">
        <f>IF(Offerte!$A111="","",Offerte!$A111)</f>
        <v/>
      </c>
      <c r="B3398" s="10">
        <f>IF(Offerte!$A111="","",Offerte!$B111)</f>
        <v/>
      </c>
      <c r="C3398" s="10">
        <f>IF(Offerte!$A111="","",Offerte!$C111)</f>
        <v/>
      </c>
      <c r="D3398" s="10" t="inlineStr">
        <is>
          <t>C.3.2</t>
        </is>
      </c>
      <c r="E3398" s="10" t="inlineStr">
        <is>
          <t>C</t>
        </is>
      </c>
      <c r="F3398" s="10" t="inlineStr">
        <is>
          <t>T</t>
        </is>
      </c>
      <c r="G3398" s="10" t="inlineStr">
        <is>
          <t>tabular</t>
        </is>
      </c>
      <c r="H3398" s="10" t="n">
        <v>2</v>
      </c>
      <c r="I3398" s="10" t="inlineStr">
        <is>
          <t>Informazioni a bordo su coincidenze ai nodi</t>
        </is>
      </c>
      <c r="J3398" s="20" t="n"/>
      <c r="K3398" s="20" t="n"/>
      <c r="L3398" s="20" t="n"/>
      <c r="M3398" s="20" t="n"/>
      <c r="N3398" s="21">
        <f>IF($A3398="","",IF(IFERROR(VALUE($M3398),0)=1,1,0))</f>
        <v/>
      </c>
      <c r="O3398" s="21">
        <f>IF($A3398="",0,IF(OR($S3398&lt;&gt;1,COUNTA($J3398:$M3398)=0),0,IF(AND($N3398=1,IFERROR(SUMIFS($N$5:$N$6173,$Q$5:$Q$6173,$Q3398,$D$5:$D$6173,"C.3.1"),0)&gt;=0.5),$H3398,0)))</f>
        <v/>
      </c>
      <c r="P3398" s="10" t="inlineStr">
        <is>
          <t>Dipende da C.3.1 &gt;= 0.5</t>
        </is>
      </c>
      <c r="Q3398" s="21">
        <f>IF($A3398="","",$A3398&amp;"|"&amp;$C3398)</f>
        <v/>
      </c>
      <c r="R3398" s="21">
        <f>IF($A3398="","",$A3398&amp;"|"&amp;$C3398&amp;"|"&amp;$D3398)</f>
        <v/>
      </c>
      <c r="S3398" s="21">
        <f>IF($A3398="","",IFERROR(INDEX(Offerte!$D$2:$D$200,MATCH($Q3398,Offerte!$L$2:$L$200,0)),0))</f>
        <v/>
      </c>
      <c r="T3398" s="21">
        <f>IF($A3398="","",IFERROR(INDEX(Offerte!$G$2:$G$200,MATCH($Q3398,Offerte!$L$2:$L$200,0)),"NO"))</f>
        <v/>
      </c>
    </row>
    <row r="3399">
      <c r="A3399" s="10">
        <f>IF(Offerte!$A111="","",Offerte!$A111)</f>
        <v/>
      </c>
      <c r="B3399" s="10">
        <f>IF(Offerte!$A111="","",Offerte!$B111)</f>
        <v/>
      </c>
      <c r="C3399" s="10">
        <f>IF(Offerte!$A111="","",Offerte!$C111)</f>
        <v/>
      </c>
      <c r="D3399" s="10" t="inlineStr">
        <is>
          <t>D.1.1</t>
        </is>
      </c>
      <c r="E3399" s="10" t="inlineStr">
        <is>
          <t>D</t>
        </is>
      </c>
      <c r="F3399" s="10" t="inlineStr">
        <is>
          <t>Q</t>
        </is>
      </c>
      <c r="G3399" s="10" t="inlineStr">
        <is>
          <t>higher</t>
        </is>
      </c>
      <c r="H3399" s="10" t="n">
        <v>3</v>
      </c>
      <c r="I3399" s="10" t="inlineStr">
        <is>
          <t>Installazione di pensiline</t>
        </is>
      </c>
      <c r="J3399" s="20" t="n"/>
      <c r="K3399" s="20" t="n"/>
      <c r="L3399" s="20" t="n"/>
      <c r="M3399" s="20" t="n"/>
      <c r="N3399" s="21">
        <f>IF($A3399="","",IFERROR(VALUE($J3399),0))</f>
        <v/>
      </c>
      <c r="O3399" s="21">
        <f>IF($A3399="",0,IF(OR($S3399&lt;&gt;1,COUNTA($J3399:$M3399)=0),0,IF(SUMPRODUCT(MAX(($C$5:$C$6173=$C3399)*($D$5:$D$6173=$D3399)*($S$5:$S$6173=1)*IFERROR($N$5:$N$6173*1,0)))&gt;0,ROUND($H3399*($N3399/SUMPRODUCT(MAX(($C$5:$C$6173=$C3399)*($D$5:$D$6173=$D3399)*($S$5:$S$6173=1)*IFERROR($N$5:$N$6173*1,0)))),4),0)))</f>
        <v/>
      </c>
      <c r="P3399" s="10" t="inlineStr">
        <is>
          <t>fermate</t>
        </is>
      </c>
      <c r="Q3399" s="21">
        <f>IF($A3399="","",$A3399&amp;"|"&amp;$C3399)</f>
        <v/>
      </c>
      <c r="R3399" s="21">
        <f>IF($A3399="","",$A3399&amp;"|"&amp;$C3399&amp;"|"&amp;$D3399)</f>
        <v/>
      </c>
      <c r="S3399" s="21">
        <f>IF($A3399="","",IFERROR(INDEX(Offerte!$D$2:$D$200,MATCH($Q3399,Offerte!$L$2:$L$200,0)),0))</f>
        <v/>
      </c>
      <c r="T3399" s="21">
        <f>IF($A3399="","",IFERROR(INDEX(Offerte!$G$2:$G$200,MATCH($Q3399,Offerte!$L$2:$L$200,0)),"NO"))</f>
        <v/>
      </c>
    </row>
    <row r="3400">
      <c r="A3400" s="10">
        <f>IF(Offerte!$A111="","",Offerte!$A111)</f>
        <v/>
      </c>
      <c r="B3400" s="10">
        <f>IF(Offerte!$A111="","",Offerte!$B111)</f>
        <v/>
      </c>
      <c r="C3400" s="10">
        <f>IF(Offerte!$A111="","",Offerte!$C111)</f>
        <v/>
      </c>
      <c r="D3400" s="10" t="inlineStr">
        <is>
          <t>D.1.2</t>
        </is>
      </c>
      <c r="E3400" s="10" t="inlineStr">
        <is>
          <t>D</t>
        </is>
      </c>
      <c r="F3400" s="10" t="inlineStr">
        <is>
          <t>Q</t>
        </is>
      </c>
      <c r="G3400" s="10" t="inlineStr">
        <is>
          <t>higher</t>
        </is>
      </c>
      <c r="H3400" s="10" t="n">
        <v>3</v>
      </c>
      <c r="I3400" s="10" t="inlineStr">
        <is>
          <t>Installazione di paline di fermata conformi alla DGR 581/2023</t>
        </is>
      </c>
      <c r="J3400" s="20" t="n"/>
      <c r="K3400" s="20" t="n"/>
      <c r="L3400" s="20" t="n"/>
      <c r="M3400" s="20" t="n"/>
      <c r="N3400" s="21">
        <f>IF($A3400="","",IFERROR(VALUE($J3400),0))</f>
        <v/>
      </c>
      <c r="O3400" s="21">
        <f>IF($A3400="",0,IF(OR($S3400&lt;&gt;1,COUNTA($J3400:$M3400)=0),0,IF(SUMPRODUCT(MAX(($C$5:$C$6173=$C3400)*($D$5:$D$6173=$D3400)*($S$5:$S$6173=1)*IFERROR($N$5:$N$6173*1,0)))&gt;0,ROUND($H3400*($N3400/SUMPRODUCT(MAX(($C$5:$C$6173=$C3400)*($D$5:$D$6173=$D3400)*($S$5:$S$6173=1)*IFERROR($N$5:$N$6173*1,0)))),4),0)))</f>
        <v/>
      </c>
      <c r="P3400" s="10" t="inlineStr">
        <is>
          <t>fermate</t>
        </is>
      </c>
      <c r="Q3400" s="21">
        <f>IF($A3400="","",$A3400&amp;"|"&amp;$C3400)</f>
        <v/>
      </c>
      <c r="R3400" s="21">
        <f>IF($A3400="","",$A3400&amp;"|"&amp;$C3400&amp;"|"&amp;$D3400)</f>
        <v/>
      </c>
      <c r="S3400" s="21">
        <f>IF($A3400="","",IFERROR(INDEX(Offerte!$D$2:$D$200,MATCH($Q3400,Offerte!$L$2:$L$200,0)),0))</f>
        <v/>
      </c>
      <c r="T3400" s="21">
        <f>IF($A3400="","",IFERROR(INDEX(Offerte!$G$2:$G$200,MATCH($Q3400,Offerte!$L$2:$L$200,0)),"NO"))</f>
        <v/>
      </c>
    </row>
    <row r="3401">
      <c r="A3401" s="10">
        <f>IF(Offerte!$A111="","",Offerte!$A111)</f>
        <v/>
      </c>
      <c r="B3401" s="10">
        <f>IF(Offerte!$A111="","",Offerte!$B111)</f>
        <v/>
      </c>
      <c r="C3401" s="10">
        <f>IF(Offerte!$A111="","",Offerte!$C111)</f>
        <v/>
      </c>
      <c r="D3401" s="10" t="inlineStr">
        <is>
          <t>D.1.3</t>
        </is>
      </c>
      <c r="E3401" s="10" t="inlineStr">
        <is>
          <t>D</t>
        </is>
      </c>
      <c r="F3401" s="10" t="inlineStr">
        <is>
          <t>Q</t>
        </is>
      </c>
      <c r="G3401" s="10" t="inlineStr">
        <is>
          <t>higher</t>
        </is>
      </c>
      <c r="H3401" s="10" t="n">
        <v>2</v>
      </c>
      <c r="I3401" s="10" t="inlineStr">
        <is>
          <t>Display informativi connessi alle fermate</t>
        </is>
      </c>
      <c r="J3401" s="20" t="n"/>
      <c r="K3401" s="20" t="n"/>
      <c r="L3401" s="20" t="n"/>
      <c r="M3401" s="20" t="n"/>
      <c r="N3401" s="21">
        <f>IF($A3401="","",IFERROR(VALUE($J3401),0))</f>
        <v/>
      </c>
      <c r="O3401" s="21">
        <f>IF($A3401="",0,IF(OR($S3401&lt;&gt;1,COUNTA($J3401:$M3401)=0),0,IF(SUMPRODUCT(MAX(($C$5:$C$6173=$C3401)*($D$5:$D$6173=$D3401)*($S$5:$S$6173=1)*IFERROR($N$5:$N$6173*1,0)))&gt;0,ROUND($H3401*($N3401/SUMPRODUCT(MAX(($C$5:$C$6173=$C3401)*($D$5:$D$6173=$D3401)*($S$5:$S$6173=1)*IFERROR($N$5:$N$6173*1,0)))),4),0)))</f>
        <v/>
      </c>
      <c r="P3401" s="10" t="inlineStr">
        <is>
          <t>fermate</t>
        </is>
      </c>
      <c r="Q3401" s="21">
        <f>IF($A3401="","",$A3401&amp;"|"&amp;$C3401)</f>
        <v/>
      </c>
      <c r="R3401" s="21">
        <f>IF($A3401="","",$A3401&amp;"|"&amp;$C3401&amp;"|"&amp;$D3401)</f>
        <v/>
      </c>
      <c r="S3401" s="21">
        <f>IF($A3401="","",IFERROR(INDEX(Offerte!$D$2:$D$200,MATCH($Q3401,Offerte!$L$2:$L$200,0)),0))</f>
        <v/>
      </c>
      <c r="T3401" s="21">
        <f>IF($A3401="","",IFERROR(INDEX(Offerte!$G$2:$G$200,MATCH($Q3401,Offerte!$L$2:$L$200,0)),"NO"))</f>
        <v/>
      </c>
    </row>
    <row r="3402">
      <c r="A3402" s="10">
        <f>IF(Offerte!$A111="","",Offerte!$A111)</f>
        <v/>
      </c>
      <c r="B3402" s="10">
        <f>IF(Offerte!$A111="","",Offerte!$B111)</f>
        <v/>
      </c>
      <c r="C3402" s="10">
        <f>IF(Offerte!$A111="","",Offerte!$C111)</f>
        <v/>
      </c>
      <c r="D3402" s="10" t="inlineStr">
        <is>
          <t>D.2.1</t>
        </is>
      </c>
      <c r="E3402" s="10" t="inlineStr">
        <is>
          <t>D</t>
        </is>
      </c>
      <c r="F3402" s="10" t="inlineStr">
        <is>
          <t>Q</t>
        </is>
      </c>
      <c r="G3402" s="10" t="inlineStr">
        <is>
          <t>higher</t>
        </is>
      </c>
      <c r="H3402" s="10" t="n">
        <v>2</v>
      </c>
      <c r="I3402" s="10" t="inlineStr">
        <is>
          <t>Segnali tattili Loges-Vet-Evolution</t>
        </is>
      </c>
      <c r="J3402" s="20" t="n"/>
      <c r="K3402" s="20" t="n"/>
      <c r="L3402" s="20" t="n"/>
      <c r="M3402" s="20" t="n"/>
      <c r="N3402" s="21">
        <f>IF($A3402="","",IFERROR(VALUE($J3402),0))</f>
        <v/>
      </c>
      <c r="O3402" s="21">
        <f>IF($A3402="",0,IF(OR($S3402&lt;&gt;1,COUNTA($J3402:$M3402)=0),0,IF(SUMPRODUCT(MAX(($C$5:$C$6173=$C3402)*($D$5:$D$6173=$D3402)*($S$5:$S$6173=1)*IFERROR($N$5:$N$6173*1,0)))&gt;0,ROUND($H3402*($N3402/SUMPRODUCT(MAX(($C$5:$C$6173=$C3402)*($D$5:$D$6173=$D3402)*($S$5:$S$6173=1)*IFERROR($N$5:$N$6173*1,0)))),4),0)))</f>
        <v/>
      </c>
      <c r="P3402" s="10" t="inlineStr">
        <is>
          <t>fermate</t>
        </is>
      </c>
      <c r="Q3402" s="21">
        <f>IF($A3402="","",$A3402&amp;"|"&amp;$C3402)</f>
        <v/>
      </c>
      <c r="R3402" s="21">
        <f>IF($A3402="","",$A3402&amp;"|"&amp;$C3402&amp;"|"&amp;$D3402)</f>
        <v/>
      </c>
      <c r="S3402" s="21">
        <f>IF($A3402="","",IFERROR(INDEX(Offerte!$D$2:$D$200,MATCH($Q3402,Offerte!$L$2:$L$200,0)),0))</f>
        <v/>
      </c>
      <c r="T3402" s="21">
        <f>IF($A3402="","",IFERROR(INDEX(Offerte!$G$2:$G$200,MATCH($Q3402,Offerte!$L$2:$L$200,0)),"NO"))</f>
        <v/>
      </c>
    </row>
    <row r="3403">
      <c r="A3403" s="10">
        <f>IF(Offerte!$A111="","",Offerte!$A111)</f>
        <v/>
      </c>
      <c r="B3403" s="10">
        <f>IF(Offerte!$A111="","",Offerte!$B111)</f>
        <v/>
      </c>
      <c r="C3403" s="10">
        <f>IF(Offerte!$A111="","",Offerte!$C111)</f>
        <v/>
      </c>
      <c r="D3403" s="10" t="inlineStr">
        <is>
          <t>E.1.1</t>
        </is>
      </c>
      <c r="E3403" s="10" t="inlineStr">
        <is>
          <t>E</t>
        </is>
      </c>
      <c r="F3403" s="10" t="inlineStr">
        <is>
          <t>T</t>
        </is>
      </c>
      <c r="G3403" s="10" t="inlineStr">
        <is>
          <t>tabular</t>
        </is>
      </c>
      <c r="H3403" s="10" t="n">
        <v>2</v>
      </c>
      <c r="I3403" s="10" t="inlineStr">
        <is>
          <t>Mobile app con travel planner PRM</t>
        </is>
      </c>
      <c r="J3403" s="20" t="n"/>
      <c r="K3403" s="20" t="n"/>
      <c r="L3403" s="20" t="n"/>
      <c r="M3403" s="20" t="n"/>
      <c r="N3403" s="21">
        <f>IF($A3403="","",IF(IFERROR(VALUE($M3403),0)=1,1,0))</f>
        <v/>
      </c>
      <c r="O3403" s="21">
        <f>IF($A3403="",0,IF(OR($S3403&lt;&gt;1,COUNTA($J3403:$M3403)=0),0,IF($N3403=1,$H3403,0)))</f>
        <v/>
      </c>
      <c r="P3403" s="10" t="inlineStr">
        <is>
          <t>sì/no</t>
        </is>
      </c>
      <c r="Q3403" s="21">
        <f>IF($A3403="","",$A3403&amp;"|"&amp;$C3403)</f>
        <v/>
      </c>
      <c r="R3403" s="21">
        <f>IF($A3403="","",$A3403&amp;"|"&amp;$C3403&amp;"|"&amp;$D3403)</f>
        <v/>
      </c>
      <c r="S3403" s="21">
        <f>IF($A3403="","",IFERROR(INDEX(Offerte!$D$2:$D$200,MATCH($Q3403,Offerte!$L$2:$L$200,0)),0))</f>
        <v/>
      </c>
      <c r="T3403" s="21">
        <f>IF($A3403="","",IFERROR(INDEX(Offerte!$G$2:$G$200,MATCH($Q3403,Offerte!$L$2:$L$200,0)),"NO"))</f>
        <v/>
      </c>
    </row>
    <row r="3404">
      <c r="A3404" s="10">
        <f>IF(Offerte!$A111="","",Offerte!$A111)</f>
        <v/>
      </c>
      <c r="B3404" s="10">
        <f>IF(Offerte!$A111="","",Offerte!$B111)</f>
        <v/>
      </c>
      <c r="C3404" s="10">
        <f>IF(Offerte!$A111="","",Offerte!$C111)</f>
        <v/>
      </c>
      <c r="D3404" s="10" t="inlineStr">
        <is>
          <t>E.2.1</t>
        </is>
      </c>
      <c r="E3404" s="10" t="inlineStr">
        <is>
          <t>E</t>
        </is>
      </c>
      <c r="F3404" s="10" t="inlineStr">
        <is>
          <t>D</t>
        </is>
      </c>
      <c r="G3404" s="10" t="inlineStr">
        <is>
          <t>discretionary</t>
        </is>
      </c>
      <c r="H3404" s="10" t="n">
        <v>2</v>
      </c>
      <c r="I3404" s="10" t="inlineStr">
        <is>
          <t>Altre azioni informative e rapporti con gli utenti</t>
        </is>
      </c>
      <c r="J3404" s="20" t="n"/>
      <c r="K3404" s="20" t="n"/>
      <c r="L3404" s="20" t="n"/>
      <c r="M3404" s="20" t="n"/>
      <c r="N3404" s="21">
        <f>IF($A3404="","",MAX(0,MIN(1,IFERROR(VALUE($M3404),0))))</f>
        <v/>
      </c>
      <c r="O3404" s="21">
        <f>IF($A3404="",0,IF(OR($S3404&lt;&gt;1,COUNTA($J3404:$M3404)=0),0,IF(SUMPRODUCT(MAX(($C$5:$C$6173=$C3404)*($D$5:$D$6173=$D3404)*($S$5:$S$6173=1)*IFERROR($N$5:$N$6173*1,0)))&gt;0,ROUND($H3404*($N3404/SUMPRODUCT(MAX(($C$5:$C$6173=$C3404)*($D$5:$D$6173=$D3404)*($S$5:$S$6173=1)*IFERROR($N$5:$N$6173*1,0)))),4),0)))</f>
        <v/>
      </c>
      <c r="P3404" s="10" t="inlineStr">
        <is>
          <t>coeff.</t>
        </is>
      </c>
      <c r="Q3404" s="21">
        <f>IF($A3404="","",$A3404&amp;"|"&amp;$C3404)</f>
        <v/>
      </c>
      <c r="R3404" s="21">
        <f>IF($A3404="","",$A3404&amp;"|"&amp;$C3404&amp;"|"&amp;$D3404)</f>
        <v/>
      </c>
      <c r="S3404" s="21">
        <f>IF($A3404="","",IFERROR(INDEX(Offerte!$D$2:$D$200,MATCH($Q3404,Offerte!$L$2:$L$200,0)),0))</f>
        <v/>
      </c>
      <c r="T3404" s="21">
        <f>IF($A3404="","",IFERROR(INDEX(Offerte!$G$2:$G$200,MATCH($Q3404,Offerte!$L$2:$L$200,0)),"NO"))</f>
        <v/>
      </c>
    </row>
    <row r="3405">
      <c r="A3405" s="10">
        <f>IF(Offerte!$A111="","",Offerte!$A111)</f>
        <v/>
      </c>
      <c r="B3405" s="10">
        <f>IF(Offerte!$A111="","",Offerte!$B111)</f>
        <v/>
      </c>
      <c r="C3405" s="10">
        <f>IF(Offerte!$A111="","",Offerte!$C111)</f>
        <v/>
      </c>
      <c r="D3405" s="10" t="inlineStr">
        <is>
          <t>F.1.1</t>
        </is>
      </c>
      <c r="E3405" s="10" t="inlineStr">
        <is>
          <t>F</t>
        </is>
      </c>
      <c r="F3405" s="10" t="inlineStr">
        <is>
          <t>Q</t>
        </is>
      </c>
      <c r="G3405" s="10" t="inlineStr">
        <is>
          <t>lower</t>
        </is>
      </c>
      <c r="H3405" s="10" t="n">
        <v>7</v>
      </c>
      <c r="I3405" s="10" t="inlineStr">
        <is>
          <t>Performance ambientali del parco mezzi adibito al servizio - I_CEA</t>
        </is>
      </c>
      <c r="J3405" s="20" t="n"/>
      <c r="K3405" s="20" t="n"/>
      <c r="L3405" s="20" t="n"/>
      <c r="M3405" s="20" t="n"/>
      <c r="N3405" s="21">
        <f>IF($A3405="","",IFERROR(VALUE($J3405),0))</f>
        <v/>
      </c>
      <c r="O3405" s="21">
        <f>IF($A3405="",0,IF(OR($S3405&lt;&gt;1,COUNTA($J3405:$M3405)=0),0,IF(AND(IFERROR(AGGREGATE(15,6,$N$5:$N$6173/(($C$5:$C$6173=$C3405)*($D$5:$D$6173=$D3405)*($S$5:$S$6173=1)*($N$5:$N$6173&gt;0)),1),0)&gt;0,$N3405&gt;0),ROUND($H3405*(IFERROR(AGGREGATE(15,6,$N$5:$N$6173/(($C$5:$C$6173=$C3405)*($D$5:$D$6173=$D3405)*($S$5:$S$6173=1)*($N$5:$N$6173&gt;0)),1),0)/$N3405),4),0)))</f>
        <v/>
      </c>
      <c r="P3405" s="10" t="inlineStr">
        <is>
          <t>indice</t>
        </is>
      </c>
      <c r="Q3405" s="21">
        <f>IF($A3405="","",$A3405&amp;"|"&amp;$C3405)</f>
        <v/>
      </c>
      <c r="R3405" s="21">
        <f>IF($A3405="","",$A3405&amp;"|"&amp;$C3405&amp;"|"&amp;$D3405)</f>
        <v/>
      </c>
      <c r="S3405" s="21">
        <f>IF($A3405="","",IFERROR(INDEX(Offerte!$D$2:$D$200,MATCH($Q3405,Offerte!$L$2:$L$200,0)),0))</f>
        <v/>
      </c>
      <c r="T3405" s="21">
        <f>IF($A3405="","",IFERROR(INDEX(Offerte!$G$2:$G$200,MATCH($Q3405,Offerte!$L$2:$L$200,0)),"NO"))</f>
        <v/>
      </c>
    </row>
    <row r="3406">
      <c r="A3406" s="10">
        <f>IF(Offerte!$A111="","",Offerte!$A111)</f>
        <v/>
      </c>
      <c r="B3406" s="10">
        <f>IF(Offerte!$A111="","",Offerte!$B111)</f>
        <v/>
      </c>
      <c r="C3406" s="10">
        <f>IF(Offerte!$A111="","",Offerte!$C111)</f>
        <v/>
      </c>
      <c r="D3406" s="10" t="inlineStr">
        <is>
          <t>F.2.1</t>
        </is>
      </c>
      <c r="E3406" s="10" t="inlineStr">
        <is>
          <t>F</t>
        </is>
      </c>
      <c r="F3406" s="10" t="inlineStr">
        <is>
          <t>Q</t>
        </is>
      </c>
      <c r="G3406" s="10" t="inlineStr">
        <is>
          <t>higher</t>
        </is>
      </c>
      <c r="H3406" s="10" t="n">
        <v>2</v>
      </c>
      <c r="I3406" s="10" t="inlineStr">
        <is>
          <t>Tasso di copertura del servizio con dispositivi ECO-DRIVER</t>
        </is>
      </c>
      <c r="J3406" s="20" t="n"/>
      <c r="K3406" s="20" t="n"/>
      <c r="L3406" s="20" t="n"/>
      <c r="M3406" s="20" t="n"/>
      <c r="N3406" s="21">
        <f>IF($A3406="","",IFERROR(VALUE($K3406)/VALUE($L3406),IFERROR(VALUE($J3406),0)))</f>
        <v/>
      </c>
      <c r="O3406" s="21">
        <f>IF($A3406="",0,IF(OR($S3406&lt;&gt;1,COUNTA($J3406:$M3406)=0),0,IF(SUMPRODUCT(MAX(($C$5:$C$6173=$C3406)*($D$5:$D$6173=$D3406)*($S$5:$S$6173=1)*IFERROR($N$5:$N$6173*1,0)))&gt;0,ROUND($H3406*($N3406/SUMPRODUCT(MAX(($C$5:$C$6173=$C3406)*($D$5:$D$6173=$D3406)*($S$5:$S$6173=1)*IFERROR($N$5:$N$6173*1,0)))),4),0)))</f>
        <v/>
      </c>
      <c r="P3406" s="10" t="inlineStr">
        <is>
          <t>Autobus attrezzati con dispositivi ECO-DRIVER / Autobus totali in offerta, incluse scorte</t>
        </is>
      </c>
      <c r="Q3406" s="21">
        <f>IF($A3406="","",$A3406&amp;"|"&amp;$C3406)</f>
        <v/>
      </c>
      <c r="R3406" s="21">
        <f>IF($A3406="","",$A3406&amp;"|"&amp;$C3406&amp;"|"&amp;$D3406)</f>
        <v/>
      </c>
      <c r="S3406" s="21">
        <f>IF($A3406="","",IFERROR(INDEX(Offerte!$D$2:$D$200,MATCH($Q3406,Offerte!$L$2:$L$200,0)),0))</f>
        <v/>
      </c>
      <c r="T3406" s="21">
        <f>IF($A3406="","",IFERROR(INDEX(Offerte!$G$2:$G$200,MATCH($Q3406,Offerte!$L$2:$L$200,0)),"NO"))</f>
        <v/>
      </c>
    </row>
    <row r="3407">
      <c r="A3407" s="10">
        <f>IF(Offerte!$A111="","",Offerte!$A111)</f>
        <v/>
      </c>
      <c r="B3407" s="10">
        <f>IF(Offerte!$A111="","",Offerte!$B111)</f>
        <v/>
      </c>
      <c r="C3407" s="10">
        <f>IF(Offerte!$A111="","",Offerte!$C111)</f>
        <v/>
      </c>
      <c r="D3407" s="10" t="inlineStr">
        <is>
          <t>F.3.1</t>
        </is>
      </c>
      <c r="E3407" s="10" t="inlineStr">
        <is>
          <t>F</t>
        </is>
      </c>
      <c r="F3407" s="10" t="inlineStr">
        <is>
          <t>Q</t>
        </is>
      </c>
      <c r="G3407" s="10" t="inlineStr">
        <is>
          <t>higher</t>
        </is>
      </c>
      <c r="H3407" s="10" t="n">
        <v>2</v>
      </c>
      <c r="I3407" s="10" t="inlineStr">
        <is>
          <t>Autoproduzione consumi elettrici per trazione</t>
        </is>
      </c>
      <c r="J3407" s="20" t="n"/>
      <c r="K3407" s="20" t="n"/>
      <c r="L3407" s="20" t="n"/>
      <c r="M3407" s="20" t="n"/>
      <c r="N3407" s="21">
        <f>IF($A3407="","",IFERROR(VALUE($J3407),0))</f>
        <v/>
      </c>
      <c r="O3407" s="21">
        <f>IF($A3407="",0,IF(OR($S3407&lt;&gt;1,COUNTA($J3407:$M3407)=0),0,IF(SUMPRODUCT(MAX(($C$5:$C$6173=$C3407)*($D$5:$D$6173=$D3407)*($S$5:$S$6173=1)*IFERROR($N$5:$N$6173*1,0)))&gt;0,ROUND($H3407*($N3407/SUMPRODUCT(MAX(($C$5:$C$6173=$C3407)*($D$5:$D$6173=$D3407)*($S$5:$S$6173=1)*IFERROR($N$5:$N$6173*1,0)))),4),0)))</f>
        <v/>
      </c>
      <c r="P3407" s="10" t="inlineStr">
        <is>
          <t>kWh/anno</t>
        </is>
      </c>
      <c r="Q3407" s="21">
        <f>IF($A3407="","",$A3407&amp;"|"&amp;$C3407)</f>
        <v/>
      </c>
      <c r="R3407" s="21">
        <f>IF($A3407="","",$A3407&amp;"|"&amp;$C3407&amp;"|"&amp;$D3407)</f>
        <v/>
      </c>
      <c r="S3407" s="21">
        <f>IF($A3407="","",IFERROR(INDEX(Offerte!$D$2:$D$200,MATCH($Q3407,Offerte!$L$2:$L$200,0)),0))</f>
        <v/>
      </c>
      <c r="T3407" s="21">
        <f>IF($A3407="","",IFERROR(INDEX(Offerte!$G$2:$G$200,MATCH($Q3407,Offerte!$L$2:$L$200,0)),"NO"))</f>
        <v/>
      </c>
    </row>
    <row r="3408">
      <c r="A3408" s="10">
        <f>IF(Offerte!$A111="","",Offerte!$A111)</f>
        <v/>
      </c>
      <c r="B3408" s="10">
        <f>IF(Offerte!$A111="","",Offerte!$B111)</f>
        <v/>
      </c>
      <c r="C3408" s="10">
        <f>IF(Offerte!$A111="","",Offerte!$C111)</f>
        <v/>
      </c>
      <c r="D3408" s="10" t="inlineStr">
        <is>
          <t>F.4.1</t>
        </is>
      </c>
      <c r="E3408" s="10" t="inlineStr">
        <is>
          <t>F</t>
        </is>
      </c>
      <c r="F3408" s="10" t="inlineStr">
        <is>
          <t>Q</t>
        </is>
      </c>
      <c r="G3408" s="10" t="inlineStr">
        <is>
          <t>soil</t>
        </is>
      </c>
      <c r="H3408" s="10" t="n">
        <v>2</v>
      </c>
      <c r="I3408" s="10" t="inlineStr">
        <is>
          <t>Indice di consumo di suolo</t>
        </is>
      </c>
      <c r="J3408" s="20" t="n"/>
      <c r="K3408" s="20" t="n"/>
      <c r="L3408" s="20" t="n"/>
      <c r="M3408" s="20" t="n"/>
      <c r="N3408" s="21">
        <f>IF($A3408="","",IFERROR(VALUE($J3408),0))</f>
        <v/>
      </c>
      <c r="O3408" s="21">
        <f>IF($A3408="",0,IF(OR($S3408&lt;&gt;1,COUNTA($J3408:$M3408)=0),0,IF($N3408&lt;=0,$H3408,IF(SUMPRODUCT(MAX(($C$5:$C$6173=$C3408)*($D$5:$D$6173=$D3408)*($S$5:$S$6173=1)*IFERROR($N$5:$N$6173*1,0)))&gt;0,ROUND($H3408*((SUMPRODUCT(MAX(($C$5:$C$6173=$C3408)*($D$5:$D$6173=$D3408)*($S$5:$S$6173=1)*IFERROR($N$5:$N$6173*1,0)))-$N3408)/SUMPRODUCT(MAX(($C$5:$C$6173=$C3408)*($D$5:$D$6173=$D3408)*($S$5:$S$6173=1)*IFERROR($N$5:$N$6173*1,0)))),4),0))))</f>
        <v/>
      </c>
      <c r="P3408" s="10" t="inlineStr">
        <is>
          <t>m2</t>
        </is>
      </c>
      <c r="Q3408" s="21">
        <f>IF($A3408="","",$A3408&amp;"|"&amp;$C3408)</f>
        <v/>
      </c>
      <c r="R3408" s="21">
        <f>IF($A3408="","",$A3408&amp;"|"&amp;$C3408&amp;"|"&amp;$D3408)</f>
        <v/>
      </c>
      <c r="S3408" s="21">
        <f>IF($A3408="","",IFERROR(INDEX(Offerte!$D$2:$D$200,MATCH($Q3408,Offerte!$L$2:$L$200,0)),0))</f>
        <v/>
      </c>
      <c r="T3408" s="21">
        <f>IF($A3408="","",IFERROR(INDEX(Offerte!$G$2:$G$200,MATCH($Q3408,Offerte!$L$2:$L$200,0)),"NO"))</f>
        <v/>
      </c>
    </row>
    <row r="3409">
      <c r="A3409" s="10">
        <f>IF(Offerte!$A111="","",Offerte!$A111)</f>
        <v/>
      </c>
      <c r="B3409" s="10">
        <f>IF(Offerte!$A111="","",Offerte!$B111)</f>
        <v/>
      </c>
      <c r="C3409" s="10">
        <f>IF(Offerte!$A111="","",Offerte!$C111)</f>
        <v/>
      </c>
      <c r="D3409" s="10" t="inlineStr">
        <is>
          <t>F.5.1</t>
        </is>
      </c>
      <c r="E3409" s="10" t="inlineStr">
        <is>
          <t>F</t>
        </is>
      </c>
      <c r="F3409" s="10" t="inlineStr">
        <is>
          <t>T</t>
        </is>
      </c>
      <c r="G3409" s="10" t="inlineStr">
        <is>
          <t>tabular</t>
        </is>
      </c>
      <c r="H3409" s="10" t="n">
        <v>1</v>
      </c>
      <c r="I3409" s="10" t="inlineStr">
        <is>
          <t>Rendicontazione di sostenibilità ambientale</t>
        </is>
      </c>
      <c r="J3409" s="20" t="n"/>
      <c r="K3409" s="20" t="n"/>
      <c r="L3409" s="20" t="n"/>
      <c r="M3409" s="20" t="n"/>
      <c r="N3409" s="21">
        <f>IF($A3409="","",IF(IFERROR(VALUE($M3409),0)=1,1,0))</f>
        <v/>
      </c>
      <c r="O3409" s="21">
        <f>IF($A3409="",0,IF(OR($S3409&lt;&gt;1,COUNTA($J3409:$M3409)=0),0,IF($N3409=1,$H3409,0)))</f>
        <v/>
      </c>
      <c r="P3409" s="10" t="inlineStr">
        <is>
          <t>sì/no</t>
        </is>
      </c>
      <c r="Q3409" s="21">
        <f>IF($A3409="","",$A3409&amp;"|"&amp;$C3409)</f>
        <v/>
      </c>
      <c r="R3409" s="21">
        <f>IF($A3409="","",$A3409&amp;"|"&amp;$C3409&amp;"|"&amp;$D3409)</f>
        <v/>
      </c>
      <c r="S3409" s="21">
        <f>IF($A3409="","",IFERROR(INDEX(Offerte!$D$2:$D$200,MATCH($Q3409,Offerte!$L$2:$L$200,0)),0))</f>
        <v/>
      </c>
      <c r="T3409" s="21">
        <f>IF($A3409="","",IFERROR(INDEX(Offerte!$G$2:$G$200,MATCH($Q3409,Offerte!$L$2:$L$200,0)),"NO"))</f>
        <v/>
      </c>
    </row>
    <row r="3410">
      <c r="A3410" s="10">
        <f>IF(Offerte!$A111="","",Offerte!$A111)</f>
        <v/>
      </c>
      <c r="B3410" s="10">
        <f>IF(Offerte!$A111="","",Offerte!$B111)</f>
        <v/>
      </c>
      <c r="C3410" s="10">
        <f>IF(Offerte!$A111="","",Offerte!$C111)</f>
        <v/>
      </c>
      <c r="D3410" s="10" t="inlineStr">
        <is>
          <t>G.1.1</t>
        </is>
      </c>
      <c r="E3410" s="10" t="inlineStr">
        <is>
          <t>G</t>
        </is>
      </c>
      <c r="F3410" s="10" t="inlineStr">
        <is>
          <t>D</t>
        </is>
      </c>
      <c r="G3410" s="10" t="inlineStr">
        <is>
          <t>discretionary</t>
        </is>
      </c>
      <c r="H3410" s="10" t="n">
        <v>2</v>
      </c>
      <c r="I3410" s="10" t="inlineStr">
        <is>
          <t>Qualità del progetto di centrale di controllo aziendale</t>
        </is>
      </c>
      <c r="J3410" s="20" t="n"/>
      <c r="K3410" s="20" t="n"/>
      <c r="L3410" s="20" t="n"/>
      <c r="M3410" s="20" t="n"/>
      <c r="N3410" s="21">
        <f>IF($A3410="","",MAX(0,MIN(1,IFERROR(VALUE($M3410),0))))</f>
        <v/>
      </c>
      <c r="O3410" s="21">
        <f>IF($A3410="",0,IF(OR($S3410&lt;&gt;1,COUNTA($J3410:$M3410)=0),0,IF(SUMPRODUCT(MAX(($C$5:$C$6173=$C3410)*($D$5:$D$6173=$D3410)*($S$5:$S$6173=1)*IFERROR($N$5:$N$6173*1,0)))&gt;0,ROUND($H3410*($N3410/SUMPRODUCT(MAX(($C$5:$C$6173=$C3410)*($D$5:$D$6173=$D3410)*($S$5:$S$6173=1)*IFERROR($N$5:$N$6173*1,0)))),4),0)))</f>
        <v/>
      </c>
      <c r="P3410" s="10" t="inlineStr">
        <is>
          <t>coeff.</t>
        </is>
      </c>
      <c r="Q3410" s="21">
        <f>IF($A3410="","",$A3410&amp;"|"&amp;$C3410)</f>
        <v/>
      </c>
      <c r="R3410" s="21">
        <f>IF($A3410="","",$A3410&amp;"|"&amp;$C3410&amp;"|"&amp;$D3410)</f>
        <v/>
      </c>
      <c r="S3410" s="21">
        <f>IF($A3410="","",IFERROR(INDEX(Offerte!$D$2:$D$200,MATCH($Q3410,Offerte!$L$2:$L$200,0)),0))</f>
        <v/>
      </c>
      <c r="T3410" s="21">
        <f>IF($A3410="","",IFERROR(INDEX(Offerte!$G$2:$G$200,MATCH($Q3410,Offerte!$L$2:$L$200,0)),"NO"))</f>
        <v/>
      </c>
    </row>
    <row r="3411">
      <c r="A3411" s="10">
        <f>IF(Offerte!$A111="","",Offerte!$A111)</f>
        <v/>
      </c>
      <c r="B3411" s="10">
        <f>IF(Offerte!$A111="","",Offerte!$B111)</f>
        <v/>
      </c>
      <c r="C3411" s="10">
        <f>IF(Offerte!$A111="","",Offerte!$C111)</f>
        <v/>
      </c>
      <c r="D3411" s="10" t="inlineStr">
        <is>
          <t>G.2.1</t>
        </is>
      </c>
      <c r="E3411" s="10" t="inlineStr">
        <is>
          <t>G</t>
        </is>
      </c>
      <c r="F3411" s="10" t="inlineStr">
        <is>
          <t>T</t>
        </is>
      </c>
      <c r="G3411" s="10" t="inlineStr">
        <is>
          <t>tabular</t>
        </is>
      </c>
      <c r="H3411" s="10" t="n">
        <v>1</v>
      </c>
      <c r="I3411" s="10" t="inlineStr">
        <is>
          <t>Certificazione ISO 45001</t>
        </is>
      </c>
      <c r="J3411" s="20" t="n"/>
      <c r="K3411" s="20" t="n"/>
      <c r="L3411" s="20" t="n"/>
      <c r="M3411" s="20" t="n"/>
      <c r="N3411" s="21">
        <f>IF($A3411="","",IF(IFERROR(VALUE($M3411),0)=1,1,0))</f>
        <v/>
      </c>
      <c r="O3411" s="21">
        <f>IF($A3411="",0,IF(OR($S3411&lt;&gt;1,COUNTA($J3411:$M3411)=0),0,IF($N3411=1,$H3411,0)))</f>
        <v/>
      </c>
      <c r="P3411" s="10" t="inlineStr">
        <is>
          <t>sì/no</t>
        </is>
      </c>
      <c r="Q3411" s="21">
        <f>IF($A3411="","",$A3411&amp;"|"&amp;$C3411)</f>
        <v/>
      </c>
      <c r="R3411" s="21">
        <f>IF($A3411="","",$A3411&amp;"|"&amp;$C3411&amp;"|"&amp;$D3411)</f>
        <v/>
      </c>
      <c r="S3411" s="21">
        <f>IF($A3411="","",IFERROR(INDEX(Offerte!$D$2:$D$200,MATCH($Q3411,Offerte!$L$2:$L$200,0)),0))</f>
        <v/>
      </c>
      <c r="T3411" s="21">
        <f>IF($A3411="","",IFERROR(INDEX(Offerte!$G$2:$G$200,MATCH($Q3411,Offerte!$L$2:$L$200,0)),"NO"))</f>
        <v/>
      </c>
    </row>
    <row r="3412">
      <c r="A3412" s="10">
        <f>IF(Offerte!$A111="","",Offerte!$A111)</f>
        <v/>
      </c>
      <c r="B3412" s="10">
        <f>IF(Offerte!$A111="","",Offerte!$B111)</f>
        <v/>
      </c>
      <c r="C3412" s="10">
        <f>IF(Offerte!$A111="","",Offerte!$C111)</f>
        <v/>
      </c>
      <c r="D3412" s="10" t="inlineStr">
        <is>
          <t>G.3.1</t>
        </is>
      </c>
      <c r="E3412" s="10" t="inlineStr">
        <is>
          <t>G</t>
        </is>
      </c>
      <c r="F3412" s="10" t="inlineStr">
        <is>
          <t>T</t>
        </is>
      </c>
      <c r="G3412" s="10" t="inlineStr">
        <is>
          <t>tabular</t>
        </is>
      </c>
      <c r="H3412" s="10" t="n">
        <v>1</v>
      </c>
      <c r="I3412" s="10" t="inlineStr">
        <is>
          <t>Certificazioni di responsabilità sociale</t>
        </is>
      </c>
      <c r="J3412" s="20" t="n"/>
      <c r="K3412" s="20" t="n"/>
      <c r="L3412" s="20" t="n"/>
      <c r="M3412" s="20" t="n"/>
      <c r="N3412" s="21">
        <f>IF($A3412="","",IF(IFERROR(VALUE($M3412),0)=1,1,0))</f>
        <v/>
      </c>
      <c r="O3412" s="21">
        <f>IF($A3412="",0,IF(OR($S3412&lt;&gt;1,COUNTA($J3412:$M3412)=0),0,IF($N3412=1,$H3412,0)))</f>
        <v/>
      </c>
      <c r="P3412" s="10" t="inlineStr">
        <is>
          <t>sì/no</t>
        </is>
      </c>
      <c r="Q3412" s="21">
        <f>IF($A3412="","",$A3412&amp;"|"&amp;$C3412)</f>
        <v/>
      </c>
      <c r="R3412" s="21">
        <f>IF($A3412="","",$A3412&amp;"|"&amp;$C3412&amp;"|"&amp;$D3412)</f>
        <v/>
      </c>
      <c r="S3412" s="21">
        <f>IF($A3412="","",IFERROR(INDEX(Offerte!$D$2:$D$200,MATCH($Q3412,Offerte!$L$2:$L$200,0)),0))</f>
        <v/>
      </c>
      <c r="T3412" s="21">
        <f>IF($A3412="","",IFERROR(INDEX(Offerte!$G$2:$G$200,MATCH($Q3412,Offerte!$L$2:$L$200,0)),"NO"))</f>
        <v/>
      </c>
    </row>
    <row r="3413">
      <c r="A3413" s="10">
        <f>IF(Offerte!$A111="","",Offerte!$A111)</f>
        <v/>
      </c>
      <c r="B3413" s="10">
        <f>IF(Offerte!$A111="","",Offerte!$B111)</f>
        <v/>
      </c>
      <c r="C3413" s="10">
        <f>IF(Offerte!$A111="","",Offerte!$C111)</f>
        <v/>
      </c>
      <c r="D3413" s="10" t="inlineStr">
        <is>
          <t>G.4.1</t>
        </is>
      </c>
      <c r="E3413" s="10" t="inlineStr">
        <is>
          <t>G</t>
        </is>
      </c>
      <c r="F3413" s="10" t="inlineStr">
        <is>
          <t>D</t>
        </is>
      </c>
      <c r="G3413" s="10" t="inlineStr">
        <is>
          <t>discretionary</t>
        </is>
      </c>
      <c r="H3413" s="10" t="n">
        <v>2</v>
      </c>
      <c r="I3413" s="10" t="inlineStr">
        <is>
          <t>Qualità del piano di formazione del personale</t>
        </is>
      </c>
      <c r="J3413" s="20" t="n"/>
      <c r="K3413" s="20" t="n"/>
      <c r="L3413" s="20" t="n"/>
      <c r="M3413" s="20" t="n"/>
      <c r="N3413" s="21">
        <f>IF($A3413="","",MAX(0,MIN(1,IFERROR(VALUE($M3413),0))))</f>
        <v/>
      </c>
      <c r="O3413" s="21">
        <f>IF($A3413="",0,IF(OR($S3413&lt;&gt;1,COUNTA($J3413:$M3413)=0),0,IF(SUMPRODUCT(MAX(($C$5:$C$6173=$C3413)*($D$5:$D$6173=$D3413)*($S$5:$S$6173=1)*IFERROR($N$5:$N$6173*1,0)))&gt;0,ROUND($H3413*($N3413/SUMPRODUCT(MAX(($C$5:$C$6173=$C3413)*($D$5:$D$6173=$D3413)*($S$5:$S$6173=1)*IFERROR($N$5:$N$6173*1,0)))),4),0)))</f>
        <v/>
      </c>
      <c r="P3413" s="10" t="inlineStr">
        <is>
          <t>coeff.</t>
        </is>
      </c>
      <c r="Q3413" s="21">
        <f>IF($A3413="","",$A3413&amp;"|"&amp;$C3413)</f>
        <v/>
      </c>
      <c r="R3413" s="21">
        <f>IF($A3413="","",$A3413&amp;"|"&amp;$C3413&amp;"|"&amp;$D3413)</f>
        <v/>
      </c>
      <c r="S3413" s="21">
        <f>IF($A3413="","",IFERROR(INDEX(Offerte!$D$2:$D$200,MATCH($Q3413,Offerte!$L$2:$L$200,0)),0))</f>
        <v/>
      </c>
      <c r="T3413" s="21">
        <f>IF($A3413="","",IFERROR(INDEX(Offerte!$G$2:$G$200,MATCH($Q3413,Offerte!$L$2:$L$200,0)),"NO"))</f>
        <v/>
      </c>
    </row>
    <row r="3414">
      <c r="A3414" s="10">
        <f>IF(Offerte!$A111="","",Offerte!$A111)</f>
        <v/>
      </c>
      <c r="B3414" s="10">
        <f>IF(Offerte!$A111="","",Offerte!$B111)</f>
        <v/>
      </c>
      <c r="C3414" s="10">
        <f>IF(Offerte!$A111="","",Offerte!$C111)</f>
        <v/>
      </c>
      <c r="D3414" s="10" t="inlineStr">
        <is>
          <t>G.5.1</t>
        </is>
      </c>
      <c r="E3414" s="10" t="inlineStr">
        <is>
          <t>G</t>
        </is>
      </c>
      <c r="F3414" s="10" t="inlineStr">
        <is>
          <t>T</t>
        </is>
      </c>
      <c r="G3414" s="10" t="inlineStr">
        <is>
          <t>tabular</t>
        </is>
      </c>
      <c r="H3414" s="10" t="n">
        <v>1</v>
      </c>
      <c r="I3414" s="10" t="inlineStr">
        <is>
          <t>Impegno al mantenimento delle garanzie del contratto di secondo livello del gestore uscente</t>
        </is>
      </c>
      <c r="J3414" s="20" t="n"/>
      <c r="K3414" s="20" t="n"/>
      <c r="L3414" s="20" t="n"/>
      <c r="M3414" s="20" t="n"/>
      <c r="N3414" s="21">
        <f>IF($A3414="","",IF(IFERROR(VALUE($M3414),0)=1,1,0))</f>
        <v/>
      </c>
      <c r="O3414" s="21">
        <f>IF($A3414="",0,IF(OR($S3414&lt;&gt;1,COUNTA($J3414:$M3414)=0),0,IF($N3414=1,$H3414,0)))</f>
        <v/>
      </c>
      <c r="P3414" s="10" t="inlineStr">
        <is>
          <t>sì/no</t>
        </is>
      </c>
      <c r="Q3414" s="21">
        <f>IF($A3414="","",$A3414&amp;"|"&amp;$C3414)</f>
        <v/>
      </c>
      <c r="R3414" s="21">
        <f>IF($A3414="","",$A3414&amp;"|"&amp;$C3414&amp;"|"&amp;$D3414)</f>
        <v/>
      </c>
      <c r="S3414" s="21">
        <f>IF($A3414="","",IFERROR(INDEX(Offerte!$D$2:$D$200,MATCH($Q3414,Offerte!$L$2:$L$200,0)),0))</f>
        <v/>
      </c>
      <c r="T3414" s="21">
        <f>IF($A3414="","",IFERROR(INDEX(Offerte!$G$2:$G$200,MATCH($Q3414,Offerte!$L$2:$L$200,0)),"NO"))</f>
        <v/>
      </c>
    </row>
    <row r="3415">
      <c r="A3415" s="10">
        <f>IF(Offerte!$A112="","",Offerte!$A112)</f>
        <v/>
      </c>
      <c r="B3415" s="10">
        <f>IF(Offerte!$A112="","",Offerte!$B112)</f>
        <v/>
      </c>
      <c r="C3415" s="10">
        <f>IF(Offerte!$A112="","",Offerte!$C112)</f>
        <v/>
      </c>
      <c r="D3415" s="10" t="inlineStr">
        <is>
          <t>A.1.1</t>
        </is>
      </c>
      <c r="E3415" s="10" t="inlineStr">
        <is>
          <t>A</t>
        </is>
      </c>
      <c r="F3415" s="10" t="inlineStr">
        <is>
          <t>Q</t>
        </is>
      </c>
      <c r="G3415" s="10" t="inlineStr">
        <is>
          <t>higher</t>
        </is>
      </c>
      <c r="H3415" s="10" t="n">
        <v>3</v>
      </c>
      <c r="I3415" s="10" t="inlineStr">
        <is>
          <t>Tasso aggiuntivo di corse controllate</t>
        </is>
      </c>
      <c r="J3415" s="20" t="n"/>
      <c r="K3415" s="20" t="n"/>
      <c r="L3415" s="20" t="n"/>
      <c r="M3415" s="20" t="n"/>
      <c r="N3415" s="21">
        <f>IF($A3415="","",IFERROR(VALUE($K3415)/VALUE($L3415)*100,IFERROR(VALUE($J3415),0)))</f>
        <v/>
      </c>
      <c r="O3415" s="21">
        <f>IF($A3415="",0,IF(OR($S3415&lt;&gt;1,COUNTA($J3415:$M3415)=0),0,IF(SUMPRODUCT(MAX(($C$5:$C$6173=$C3415)*($D$5:$D$6173=$D3415)*($S$5:$S$6173=1)*IFERROR($N$5:$N$6173*1,0)))&gt;0,ROUND($H3415*($N3415/SUMPRODUCT(MAX(($C$5:$C$6173=$C3415)*($D$5:$D$6173=$D3415)*($S$5:$S$6173=1)*IFERROR($N$5:$N$6173*1,0)))),4),0)))</f>
        <v/>
      </c>
      <c r="P3415" s="10" t="inlineStr">
        <is>
          <t>Corse controllate annue / Corse programmate annue</t>
        </is>
      </c>
      <c r="Q3415" s="21">
        <f>IF($A3415="","",$A3415&amp;"|"&amp;$C3415)</f>
        <v/>
      </c>
      <c r="R3415" s="21">
        <f>IF($A3415="","",$A3415&amp;"|"&amp;$C3415&amp;"|"&amp;$D3415)</f>
        <v/>
      </c>
      <c r="S3415" s="21">
        <f>IF($A3415="","",IFERROR(INDEX(Offerte!$D$2:$D$200,MATCH($Q3415,Offerte!$L$2:$L$200,0)),0))</f>
        <v/>
      </c>
      <c r="T3415" s="21">
        <f>IF($A3415="","",IFERROR(INDEX(Offerte!$G$2:$G$200,MATCH($Q3415,Offerte!$L$2:$L$200,0)),"NO"))</f>
        <v/>
      </c>
    </row>
    <row r="3416">
      <c r="A3416" s="10">
        <f>IF(Offerte!$A112="","",Offerte!$A112)</f>
        <v/>
      </c>
      <c r="B3416" s="10">
        <f>IF(Offerte!$A112="","",Offerte!$B112)</f>
        <v/>
      </c>
      <c r="C3416" s="10">
        <f>IF(Offerte!$A112="","",Offerte!$C112)</f>
        <v/>
      </c>
      <c r="D3416" s="10" t="inlineStr">
        <is>
          <t>A.1.2</t>
        </is>
      </c>
      <c r="E3416" s="10" t="inlineStr">
        <is>
          <t>A</t>
        </is>
      </c>
      <c r="F3416" s="10" t="inlineStr">
        <is>
          <t>Q</t>
        </is>
      </c>
      <c r="G3416" s="10" t="inlineStr">
        <is>
          <t>higher</t>
        </is>
      </c>
      <c r="H3416" s="10" t="n">
        <v>4</v>
      </c>
      <c r="I3416" s="10" t="inlineStr">
        <is>
          <t>Numero aggiuntivo di passeggeri controllati</t>
        </is>
      </c>
      <c r="J3416" s="20" t="n"/>
      <c r="K3416" s="20" t="n"/>
      <c r="L3416" s="20" t="n"/>
      <c r="M3416" s="20" t="n"/>
      <c r="N3416" s="21">
        <f>IF($A3416="","",IFERROR(VALUE($J3416),0))</f>
        <v/>
      </c>
      <c r="O3416" s="21">
        <f>IF($A3416="",0,IF(OR($S3416&lt;&gt;1,COUNTA($J3416:$M3416)=0),0,IF(SUMPRODUCT(MAX(($C$5:$C$6173=$C3416)*($D$5:$D$6173=$D3416)*($S$5:$S$6173=1)*IFERROR($N$5:$N$6173*1,0)))&gt;0,ROUND($H3416*($N3416/SUMPRODUCT(MAX(($C$5:$C$6173=$C3416)*($D$5:$D$6173=$D3416)*($S$5:$S$6173=1)*IFERROR($N$5:$N$6173*1,0)))),4),0)))</f>
        <v/>
      </c>
      <c r="P3416" s="10" t="inlineStr">
        <is>
          <t>passeggeri/anno</t>
        </is>
      </c>
      <c r="Q3416" s="21">
        <f>IF($A3416="","",$A3416&amp;"|"&amp;$C3416)</f>
        <v/>
      </c>
      <c r="R3416" s="21">
        <f>IF($A3416="","",$A3416&amp;"|"&amp;$C3416&amp;"|"&amp;$D3416)</f>
        <v/>
      </c>
      <c r="S3416" s="21">
        <f>IF($A3416="","",IFERROR(INDEX(Offerte!$D$2:$D$200,MATCH($Q3416,Offerte!$L$2:$L$200,0)),0))</f>
        <v/>
      </c>
      <c r="T3416" s="21">
        <f>IF($A3416="","",IFERROR(INDEX(Offerte!$G$2:$G$200,MATCH($Q3416,Offerte!$L$2:$L$200,0)),"NO"))</f>
        <v/>
      </c>
    </row>
    <row r="3417">
      <c r="A3417" s="10">
        <f>IF(Offerte!$A112="","",Offerte!$A112)</f>
        <v/>
      </c>
      <c r="B3417" s="10">
        <f>IF(Offerte!$A112="","",Offerte!$B112)</f>
        <v/>
      </c>
      <c r="C3417" s="10">
        <f>IF(Offerte!$A112="","",Offerte!$C112)</f>
        <v/>
      </c>
      <c r="D3417" s="10" t="inlineStr">
        <is>
          <t>B.1.1</t>
        </is>
      </c>
      <c r="E3417" s="10" t="inlineStr">
        <is>
          <t>B</t>
        </is>
      </c>
      <c r="F3417" s="10" t="inlineStr">
        <is>
          <t>Q</t>
        </is>
      </c>
      <c r="G3417" s="10" t="inlineStr">
        <is>
          <t>higher</t>
        </is>
      </c>
      <c r="H3417" s="10" t="n">
        <v>3</v>
      </c>
      <c r="I3417" s="10" t="inlineStr">
        <is>
          <t>Incremento dei posti offerti nelle fasce di punta</t>
        </is>
      </c>
      <c r="J3417" s="20" t="n"/>
      <c r="K3417" s="20" t="n"/>
      <c r="L3417" s="20" t="n"/>
      <c r="M3417" s="20" t="n"/>
      <c r="N3417" s="21">
        <f>IF($A3417="","",IFERROR(VALUE($J3417),0))</f>
        <v/>
      </c>
      <c r="O3417" s="21">
        <f>IF($A3417="",0,IF(OR($S3417&lt;&gt;1,COUNTA($J3417:$M3417)=0),0,IF(SUMPRODUCT(MAX(($C$5:$C$6173=$C3417)*($D$5:$D$6173=$D3417)*($S$5:$S$6173=1)*IFERROR($N$5:$N$6173*1,0)))&gt;0,ROUND($H3417*($N3417/SUMPRODUCT(MAX(($C$5:$C$6173=$C3417)*($D$5:$D$6173=$D3417)*($S$5:$S$6173=1)*IFERROR($N$5:$N$6173*1,0)))),4),0)))</f>
        <v/>
      </c>
      <c r="P3417" s="10" t="inlineStr">
        <is>
          <t>posti*km</t>
        </is>
      </c>
      <c r="Q3417" s="21">
        <f>IF($A3417="","",$A3417&amp;"|"&amp;$C3417)</f>
        <v/>
      </c>
      <c r="R3417" s="21">
        <f>IF($A3417="","",$A3417&amp;"|"&amp;$C3417&amp;"|"&amp;$D3417)</f>
        <v/>
      </c>
      <c r="S3417" s="21">
        <f>IF($A3417="","",IFERROR(INDEX(Offerte!$D$2:$D$200,MATCH($Q3417,Offerte!$L$2:$L$200,0)),0))</f>
        <v/>
      </c>
      <c r="T3417" s="21">
        <f>IF($A3417="","",IFERROR(INDEX(Offerte!$G$2:$G$200,MATCH($Q3417,Offerte!$L$2:$L$200,0)),"NO"))</f>
        <v/>
      </c>
    </row>
    <row r="3418">
      <c r="A3418" s="10">
        <f>IF(Offerte!$A112="","",Offerte!$A112)</f>
        <v/>
      </c>
      <c r="B3418" s="10">
        <f>IF(Offerte!$A112="","",Offerte!$B112)</f>
        <v/>
      </c>
      <c r="C3418" s="10">
        <f>IF(Offerte!$A112="","",Offerte!$C112)</f>
        <v/>
      </c>
      <c r="D3418" s="10" t="inlineStr">
        <is>
          <t>B.2.1</t>
        </is>
      </c>
      <c r="E3418" s="10" t="inlineStr">
        <is>
          <t>B</t>
        </is>
      </c>
      <c r="F3418" s="10" t="inlineStr">
        <is>
          <t>Q</t>
        </is>
      </c>
      <c r="G3418" s="10" t="inlineStr">
        <is>
          <t>higher</t>
        </is>
      </c>
      <c r="H3418" s="10" t="n">
        <v>4</v>
      </c>
      <c r="I3418" s="10" t="inlineStr">
        <is>
          <t>Corse aggiuntive nell'arco giornaliero base</t>
        </is>
      </c>
      <c r="J3418" s="20" t="n"/>
      <c r="K3418" s="20" t="n"/>
      <c r="L3418" s="20" t="n"/>
      <c r="M3418" s="20" t="n"/>
      <c r="N3418" s="21">
        <f>IF($A3418="","",IFERROR(VALUE($J3418),0))</f>
        <v/>
      </c>
      <c r="O3418" s="21">
        <f>IF($A3418="",0,IF(OR($S3418&lt;&gt;1,COUNTA($J3418:$M3418)=0),0,IF(SUMPRODUCT(MAX(($C$5:$C$6173=$C3418)*($D$5:$D$6173=$D3418)*($S$5:$S$6173=1)*IFERROR($N$5:$N$6173*1,0)))&gt;0,ROUND($H3418*($N3418/SUMPRODUCT(MAX(($C$5:$C$6173=$C3418)*($D$5:$D$6173=$D3418)*($S$5:$S$6173=1)*IFERROR($N$5:$N$6173*1,0)))),4),0)))</f>
        <v/>
      </c>
      <c r="P3418" s="10" t="inlineStr">
        <is>
          <t>corse</t>
        </is>
      </c>
      <c r="Q3418" s="21">
        <f>IF($A3418="","",$A3418&amp;"|"&amp;$C3418)</f>
        <v/>
      </c>
      <c r="R3418" s="21">
        <f>IF($A3418="","",$A3418&amp;"|"&amp;$C3418&amp;"|"&amp;$D3418)</f>
        <v/>
      </c>
      <c r="S3418" s="21">
        <f>IF($A3418="","",IFERROR(INDEX(Offerte!$D$2:$D$200,MATCH($Q3418,Offerte!$L$2:$L$200,0)),0))</f>
        <v/>
      </c>
      <c r="T3418" s="21">
        <f>IF($A3418="","",IFERROR(INDEX(Offerte!$G$2:$G$200,MATCH($Q3418,Offerte!$L$2:$L$200,0)),"NO"))</f>
        <v/>
      </c>
    </row>
    <row r="3419">
      <c r="A3419" s="10">
        <f>IF(Offerte!$A112="","",Offerte!$A112)</f>
        <v/>
      </c>
      <c r="B3419" s="10">
        <f>IF(Offerte!$A112="","",Offerte!$B112)</f>
        <v/>
      </c>
      <c r="C3419" s="10">
        <f>IF(Offerte!$A112="","",Offerte!$C112)</f>
        <v/>
      </c>
      <c r="D3419" s="10" t="inlineStr">
        <is>
          <t>B.3.1</t>
        </is>
      </c>
      <c r="E3419" s="10" t="inlineStr">
        <is>
          <t>B</t>
        </is>
      </c>
      <c r="F3419" s="10" t="inlineStr">
        <is>
          <t>Q</t>
        </is>
      </c>
      <c r="G3419" s="10" t="inlineStr">
        <is>
          <t>higher</t>
        </is>
      </c>
      <c r="H3419" s="10" t="n">
        <v>2</v>
      </c>
      <c r="I3419" s="10" t="inlineStr">
        <is>
          <t>Numero di corse aggiuntive per allungamento dell'arco di servizio giornaliero nelle fasce serali</t>
        </is>
      </c>
      <c r="J3419" s="20" t="n"/>
      <c r="K3419" s="20" t="n"/>
      <c r="L3419" s="20" t="n"/>
      <c r="M3419" s="20" t="n"/>
      <c r="N3419" s="21">
        <f>IF($A3419="","",IFERROR(VALUE($J3419),0))</f>
        <v/>
      </c>
      <c r="O3419" s="21">
        <f>IF($A3419="",0,IF(OR($S3419&lt;&gt;1,COUNTA($J3419:$M3419)=0),0,IF(SUMPRODUCT(MAX(($C$5:$C$6173=$C3419)*($D$5:$D$6173=$D3419)*($S$5:$S$6173=1)*IFERROR($N$5:$N$6173*1,0)))&gt;0,ROUND($H3419*($N3419/SUMPRODUCT(MAX(($C$5:$C$6173=$C3419)*($D$5:$D$6173=$D3419)*($S$5:$S$6173=1)*IFERROR($N$5:$N$6173*1,0)))),4),0)))</f>
        <v/>
      </c>
      <c r="P3419" s="10" t="inlineStr">
        <is>
          <t>corse</t>
        </is>
      </c>
      <c r="Q3419" s="21">
        <f>IF($A3419="","",$A3419&amp;"|"&amp;$C3419)</f>
        <v/>
      </c>
      <c r="R3419" s="21">
        <f>IF($A3419="","",$A3419&amp;"|"&amp;$C3419&amp;"|"&amp;$D3419)</f>
        <v/>
      </c>
      <c r="S3419" s="21">
        <f>IF($A3419="","",IFERROR(INDEX(Offerte!$D$2:$D$200,MATCH($Q3419,Offerte!$L$2:$L$200,0)),0))</f>
        <v/>
      </c>
      <c r="T3419" s="21">
        <f>IF($A3419="","",IFERROR(INDEX(Offerte!$G$2:$G$200,MATCH($Q3419,Offerte!$L$2:$L$200,0)),"NO"))</f>
        <v/>
      </c>
    </row>
    <row r="3420">
      <c r="A3420" s="10">
        <f>IF(Offerte!$A112="","",Offerte!$A112)</f>
        <v/>
      </c>
      <c r="B3420" s="10">
        <f>IF(Offerte!$A112="","",Offerte!$B112)</f>
        <v/>
      </c>
      <c r="C3420" s="10">
        <f>IF(Offerte!$A112="","",Offerte!$C112)</f>
        <v/>
      </c>
      <c r="D3420" s="10" t="inlineStr">
        <is>
          <t>B.4.1</t>
        </is>
      </c>
      <c r="E3420" s="10" t="inlineStr">
        <is>
          <t>B</t>
        </is>
      </c>
      <c r="F3420" s="10" t="inlineStr">
        <is>
          <t>Q</t>
        </is>
      </c>
      <c r="G3420" s="10" t="inlineStr">
        <is>
          <t>higher</t>
        </is>
      </c>
      <c r="H3420" s="10" t="n">
        <v>3</v>
      </c>
      <c r="I3420" s="10" t="inlineStr">
        <is>
          <t>Percorrenze aggiuntive offerte nel Programma d'esercizio delle prime due fasi attuative</t>
        </is>
      </c>
      <c r="J3420" s="20" t="n"/>
      <c r="K3420" s="20" t="n"/>
      <c r="L3420" s="20" t="n"/>
      <c r="M3420" s="20" t="n"/>
      <c r="N3420" s="21">
        <f>IF($A3420="","",IFERROR(VALUE($J3420),0))</f>
        <v/>
      </c>
      <c r="O3420" s="21">
        <f>IF($A3420="",0,IF(OR($S3420&lt;&gt;1,COUNTA($J3420:$M3420)=0),0,IF(SUMPRODUCT(MAX(($C$5:$C$6173=$C3420)*($D$5:$D$6173=$D3420)*($S$5:$S$6173=1)*IFERROR($N$5:$N$6173*1,0)))&gt;0,ROUND($H3420*($N3420/SUMPRODUCT(MAX(($C$5:$C$6173=$C3420)*($D$5:$D$6173=$D3420)*($S$5:$S$6173=1)*IFERROR($N$5:$N$6173*1,0)))),4),0)))</f>
        <v/>
      </c>
      <c r="P3420" s="10" t="inlineStr">
        <is>
          <t>vett*km</t>
        </is>
      </c>
      <c r="Q3420" s="21">
        <f>IF($A3420="","",$A3420&amp;"|"&amp;$C3420)</f>
        <v/>
      </c>
      <c r="R3420" s="21">
        <f>IF($A3420="","",$A3420&amp;"|"&amp;$C3420&amp;"|"&amp;$D3420)</f>
        <v/>
      </c>
      <c r="S3420" s="21">
        <f>IF($A3420="","",IFERROR(INDEX(Offerte!$D$2:$D$200,MATCH($Q3420,Offerte!$L$2:$L$200,0)),0))</f>
        <v/>
      </c>
      <c r="T3420" s="21">
        <f>IF($A3420="","",IFERROR(INDEX(Offerte!$G$2:$G$200,MATCH($Q3420,Offerte!$L$2:$L$200,0)),"NO"))</f>
        <v/>
      </c>
    </row>
    <row r="3421">
      <c r="A3421" s="10">
        <f>IF(Offerte!$A112="","",Offerte!$A112)</f>
        <v/>
      </c>
      <c r="B3421" s="10">
        <f>IF(Offerte!$A112="","",Offerte!$B112)</f>
        <v/>
      </c>
      <c r="C3421" s="10">
        <f>IF(Offerte!$A112="","",Offerte!$C112)</f>
        <v/>
      </c>
      <c r="D3421" s="10" t="inlineStr">
        <is>
          <t>B.5.1</t>
        </is>
      </c>
      <c r="E3421" s="10" t="inlineStr">
        <is>
          <t>B</t>
        </is>
      </c>
      <c r="F3421" s="10" t="inlineStr">
        <is>
          <t>D</t>
        </is>
      </c>
      <c r="G3421" s="10" t="inlineStr">
        <is>
          <t>discretionary</t>
        </is>
      </c>
      <c r="H3421" s="10" t="n">
        <v>2</v>
      </c>
      <c r="I3421" s="10" t="inlineStr">
        <is>
          <t>Efficacia del progetto di servizi complementari DRT</t>
        </is>
      </c>
      <c r="J3421" s="20" t="n"/>
      <c r="K3421" s="20" t="n"/>
      <c r="L3421" s="20" t="n"/>
      <c r="M3421" s="20" t="n"/>
      <c r="N3421" s="21">
        <f>IF($A3421="","",MAX(0,MIN(1,IFERROR(VALUE($M3421),0))))</f>
        <v/>
      </c>
      <c r="O3421" s="21">
        <f>IF($A3421="",0,IF(OR($S3421&lt;&gt;1,COUNTA($J3421:$M3421)=0),0,IF(SUMPRODUCT(MAX(($C$5:$C$6173=$C3421)*($D$5:$D$6173=$D3421)*($S$5:$S$6173=1)*IFERROR($N$5:$N$6173*1,0)))&gt;0,ROUND($H3421*($N3421/SUMPRODUCT(MAX(($C$5:$C$6173=$C3421)*($D$5:$D$6173=$D3421)*($S$5:$S$6173=1)*IFERROR($N$5:$N$6173*1,0)))),4),0)))</f>
        <v/>
      </c>
      <c r="P3421" s="10" t="inlineStr">
        <is>
          <t>coeff.</t>
        </is>
      </c>
      <c r="Q3421" s="21">
        <f>IF($A3421="","",$A3421&amp;"|"&amp;$C3421)</f>
        <v/>
      </c>
      <c r="R3421" s="21">
        <f>IF($A3421="","",$A3421&amp;"|"&amp;$C3421&amp;"|"&amp;$D3421)</f>
        <v/>
      </c>
      <c r="S3421" s="21">
        <f>IF($A3421="","",IFERROR(INDEX(Offerte!$D$2:$D$200,MATCH($Q3421,Offerte!$L$2:$L$200,0)),0))</f>
        <v/>
      </c>
      <c r="T3421" s="21">
        <f>IF($A3421="","",IFERROR(INDEX(Offerte!$G$2:$G$200,MATCH($Q3421,Offerte!$L$2:$L$200,0)),"NO"))</f>
        <v/>
      </c>
    </row>
    <row r="3422">
      <c r="A3422" s="10">
        <f>IF(Offerte!$A112="","",Offerte!$A112)</f>
        <v/>
      </c>
      <c r="B3422" s="10">
        <f>IF(Offerte!$A112="","",Offerte!$B112)</f>
        <v/>
      </c>
      <c r="C3422" s="10">
        <f>IF(Offerte!$A112="","",Offerte!$C112)</f>
        <v/>
      </c>
      <c r="D3422" s="10" t="inlineStr">
        <is>
          <t>C.1.1</t>
        </is>
      </c>
      <c r="E3422" s="10" t="inlineStr">
        <is>
          <t>C</t>
        </is>
      </c>
      <c r="F3422" s="10" t="inlineStr">
        <is>
          <t>Q</t>
        </is>
      </c>
      <c r="G3422" s="10" t="inlineStr">
        <is>
          <t>higher</t>
        </is>
      </c>
      <c r="H3422" s="10" t="n">
        <v>2</v>
      </c>
      <c r="I3422" s="10" t="inlineStr">
        <is>
          <t>Tasso di copertura del servizio con telecamere BSD</t>
        </is>
      </c>
      <c r="J3422" s="20" t="n"/>
      <c r="K3422" s="20" t="n"/>
      <c r="L3422" s="20" t="n"/>
      <c r="M3422" s="20" t="n"/>
      <c r="N3422" s="21">
        <f>IF($A3422="","",IFERROR(VALUE($K3422)/VALUE($L3422),IFERROR(VALUE($J3422),0)))</f>
        <v/>
      </c>
      <c r="O3422" s="21">
        <f>IF($A3422="",0,IF(OR($S3422&lt;&gt;1,COUNTA($J3422:$M3422)=0),0,IF(SUMPRODUCT(MAX(($C$5:$C$6173=$C3422)*($D$5:$D$6173=$D3422)*($S$5:$S$6173=1)*IFERROR($N$5:$N$6173*1,0)))&gt;0,ROUND($H3422*($N3422/SUMPRODUCT(MAX(($C$5:$C$6173=$C3422)*($D$5:$D$6173=$D3422)*($S$5:$S$6173=1)*IFERROR($N$5:$N$6173*1,0)))),4),0)))</f>
        <v/>
      </c>
      <c r="P3422" s="10" t="inlineStr">
        <is>
          <t>Autobus attrezzati con telecamere BSD / Autobus totali in offerta, incluse scorte</t>
        </is>
      </c>
      <c r="Q3422" s="21">
        <f>IF($A3422="","",$A3422&amp;"|"&amp;$C3422)</f>
        <v/>
      </c>
      <c r="R3422" s="21">
        <f>IF($A3422="","",$A3422&amp;"|"&amp;$C3422&amp;"|"&amp;$D3422)</f>
        <v/>
      </c>
      <c r="S3422" s="21">
        <f>IF($A3422="","",IFERROR(INDEX(Offerte!$D$2:$D$200,MATCH($Q3422,Offerte!$L$2:$L$200,0)),0))</f>
        <v/>
      </c>
      <c r="T3422" s="21">
        <f>IF($A3422="","",IFERROR(INDEX(Offerte!$G$2:$G$200,MATCH($Q3422,Offerte!$L$2:$L$200,0)),"NO"))</f>
        <v/>
      </c>
    </row>
    <row r="3423">
      <c r="A3423" s="10">
        <f>IF(Offerte!$A112="","",Offerte!$A112)</f>
        <v/>
      </c>
      <c r="B3423" s="10">
        <f>IF(Offerte!$A112="","",Offerte!$B112)</f>
        <v/>
      </c>
      <c r="C3423" s="10">
        <f>IF(Offerte!$A112="","",Offerte!$C112)</f>
        <v/>
      </c>
      <c r="D3423" s="10" t="inlineStr">
        <is>
          <t>C.1.2</t>
        </is>
      </c>
      <c r="E3423" s="10" t="inlineStr">
        <is>
          <t>C</t>
        </is>
      </c>
      <c r="F3423" s="10" t="inlineStr">
        <is>
          <t>Q</t>
        </is>
      </c>
      <c r="G3423" s="10" t="inlineStr">
        <is>
          <t>higher</t>
        </is>
      </c>
      <c r="H3423" s="10" t="n">
        <v>2</v>
      </c>
      <c r="I3423" s="10" t="inlineStr">
        <is>
          <t>Tasso di copertura del servizio con telecamere ADAS</t>
        </is>
      </c>
      <c r="J3423" s="20" t="n"/>
      <c r="K3423" s="20" t="n"/>
      <c r="L3423" s="20" t="n"/>
      <c r="M3423" s="20" t="n"/>
      <c r="N3423" s="21">
        <f>IF($A3423="","",IFERROR(VALUE($K3423)/VALUE($L3423),IFERROR(VALUE($J3423),0)))</f>
        <v/>
      </c>
      <c r="O3423" s="21">
        <f>IF($A3423="",0,IF(OR($S3423&lt;&gt;1,COUNTA($J3423:$M3423)=0),0,IF(SUMPRODUCT(MAX(($C$5:$C$6173=$C3423)*($D$5:$D$6173=$D3423)*($S$5:$S$6173=1)*IFERROR($N$5:$N$6173*1,0)))&gt;0,ROUND($H3423*($N3423/SUMPRODUCT(MAX(($C$5:$C$6173=$C3423)*($D$5:$D$6173=$D3423)*($S$5:$S$6173=1)*IFERROR($N$5:$N$6173*1,0)))),4),0)))</f>
        <v/>
      </c>
      <c r="P3423" s="10" t="inlineStr">
        <is>
          <t>Autobus attrezzati con telecamere ADAS / Autobus totali in offerta, incluse scorte</t>
        </is>
      </c>
      <c r="Q3423" s="21">
        <f>IF($A3423="","",$A3423&amp;"|"&amp;$C3423)</f>
        <v/>
      </c>
      <c r="R3423" s="21">
        <f>IF($A3423="","",$A3423&amp;"|"&amp;$C3423&amp;"|"&amp;$D3423)</f>
        <v/>
      </c>
      <c r="S3423" s="21">
        <f>IF($A3423="","",IFERROR(INDEX(Offerte!$D$2:$D$200,MATCH($Q3423,Offerte!$L$2:$L$200,0)),0))</f>
        <v/>
      </c>
      <c r="T3423" s="21">
        <f>IF($A3423="","",IFERROR(INDEX(Offerte!$G$2:$G$200,MATCH($Q3423,Offerte!$L$2:$L$200,0)),"NO"))</f>
        <v/>
      </c>
    </row>
    <row r="3424">
      <c r="A3424" s="10">
        <f>IF(Offerte!$A112="","",Offerte!$A112)</f>
        <v/>
      </c>
      <c r="B3424" s="10">
        <f>IF(Offerte!$A112="","",Offerte!$B112)</f>
        <v/>
      </c>
      <c r="C3424" s="10">
        <f>IF(Offerte!$A112="","",Offerte!$C112)</f>
        <v/>
      </c>
      <c r="D3424" s="10" t="inlineStr">
        <is>
          <t>C.2.1</t>
        </is>
      </c>
      <c r="E3424" s="10" t="inlineStr">
        <is>
          <t>C</t>
        </is>
      </c>
      <c r="F3424" s="10" t="inlineStr">
        <is>
          <t>Q</t>
        </is>
      </c>
      <c r="G3424" s="10" t="inlineStr">
        <is>
          <t>higher</t>
        </is>
      </c>
      <c r="H3424" s="10" t="n">
        <v>3</v>
      </c>
      <c r="I3424" s="10" t="inlineStr">
        <is>
          <t>Tasso di copertura del servizio con telecamere di bordo di videosorveglianza</t>
        </is>
      </c>
      <c r="J3424" s="20" t="n"/>
      <c r="K3424" s="20" t="n"/>
      <c r="L3424" s="20" t="n"/>
      <c r="M3424" s="20" t="n"/>
      <c r="N3424" s="21">
        <f>IF($A3424="","",IFERROR(VALUE($K3424)/VALUE($L3424),IFERROR(VALUE($J3424),0)))</f>
        <v/>
      </c>
      <c r="O3424" s="21">
        <f>IF($A3424="",0,IF(OR($S3424&lt;&gt;1,COUNTA($J3424:$M3424)=0),0,IF(SUMPRODUCT(MAX(($C$5:$C$6173=$C3424)*($D$5:$D$6173=$D3424)*($S$5:$S$6173=1)*IFERROR($N$5:$N$6173*1,0)))&gt;0,ROUND($H3424*($N3424/SUMPRODUCT(MAX(($C$5:$C$6173=$C3424)*($D$5:$D$6173=$D3424)*($S$5:$S$6173=1)*IFERROR($N$5:$N$6173*1,0)))),4),0)))</f>
        <v/>
      </c>
      <c r="P3424" s="10" t="inlineStr">
        <is>
          <t>Autobus attrezzati con videosorveglianza / Autobus totali in offerta, incluse scorte</t>
        </is>
      </c>
      <c r="Q3424" s="21">
        <f>IF($A3424="","",$A3424&amp;"|"&amp;$C3424)</f>
        <v/>
      </c>
      <c r="R3424" s="21">
        <f>IF($A3424="","",$A3424&amp;"|"&amp;$C3424&amp;"|"&amp;$D3424)</f>
        <v/>
      </c>
      <c r="S3424" s="21">
        <f>IF($A3424="","",IFERROR(INDEX(Offerte!$D$2:$D$200,MATCH($Q3424,Offerte!$L$2:$L$200,0)),0))</f>
        <v/>
      </c>
      <c r="T3424" s="21">
        <f>IF($A3424="","",IFERROR(INDEX(Offerte!$G$2:$G$200,MATCH($Q3424,Offerte!$L$2:$L$200,0)),"NO"))</f>
        <v/>
      </c>
    </row>
    <row r="3425">
      <c r="A3425" s="10">
        <f>IF(Offerte!$A112="","",Offerte!$A112)</f>
        <v/>
      </c>
      <c r="B3425" s="10">
        <f>IF(Offerte!$A112="","",Offerte!$B112)</f>
        <v/>
      </c>
      <c r="C3425" s="10">
        <f>IF(Offerte!$A112="","",Offerte!$C112)</f>
        <v/>
      </c>
      <c r="D3425" s="10" t="inlineStr">
        <is>
          <t>C.2.2</t>
        </is>
      </c>
      <c r="E3425" s="10" t="inlineStr">
        <is>
          <t>C</t>
        </is>
      </c>
      <c r="F3425" s="10" t="inlineStr">
        <is>
          <t>T</t>
        </is>
      </c>
      <c r="G3425" s="10" t="inlineStr">
        <is>
          <t>tabular</t>
        </is>
      </c>
      <c r="H3425" s="10" t="n">
        <v>1</v>
      </c>
      <c r="I3425" s="10" t="inlineStr">
        <is>
          <t>Software video/audio analisi per situazioni di pericolo</t>
        </is>
      </c>
      <c r="J3425" s="20" t="n"/>
      <c r="K3425" s="20" t="n"/>
      <c r="L3425" s="20" t="n"/>
      <c r="M3425" s="20" t="n"/>
      <c r="N3425" s="21">
        <f>IF($A3425="","",IF(IFERROR(VALUE($M3425),0)=1,1,0))</f>
        <v/>
      </c>
      <c r="O3425" s="21">
        <f>IF($A3425="",0,IF(OR($S3425&lt;&gt;1,COUNTA($J3425:$M3425)=0),0,IF($N3425=1,$H3425,0)))</f>
        <v/>
      </c>
      <c r="P3425" s="10" t="inlineStr">
        <is>
          <t>sì/no</t>
        </is>
      </c>
      <c r="Q3425" s="21">
        <f>IF($A3425="","",$A3425&amp;"|"&amp;$C3425)</f>
        <v/>
      </c>
      <c r="R3425" s="21">
        <f>IF($A3425="","",$A3425&amp;"|"&amp;$C3425&amp;"|"&amp;$D3425)</f>
        <v/>
      </c>
      <c r="S3425" s="21">
        <f>IF($A3425="","",IFERROR(INDEX(Offerte!$D$2:$D$200,MATCH($Q3425,Offerte!$L$2:$L$200,0)),0))</f>
        <v/>
      </c>
      <c r="T3425" s="21">
        <f>IF($A3425="","",IFERROR(INDEX(Offerte!$G$2:$G$200,MATCH($Q3425,Offerte!$L$2:$L$200,0)),"NO"))</f>
        <v/>
      </c>
    </row>
    <row r="3426">
      <c r="A3426" s="10">
        <f>IF(Offerte!$A112="","",Offerte!$A112)</f>
        <v/>
      </c>
      <c r="B3426" s="10">
        <f>IF(Offerte!$A112="","",Offerte!$B112)</f>
        <v/>
      </c>
      <c r="C3426" s="10">
        <f>IF(Offerte!$A112="","",Offerte!$C112)</f>
        <v/>
      </c>
      <c r="D3426" s="10" t="inlineStr">
        <is>
          <t>C.2.3</t>
        </is>
      </c>
      <c r="E3426" s="10" t="inlineStr">
        <is>
          <t>C</t>
        </is>
      </c>
      <c r="F3426" s="10" t="inlineStr">
        <is>
          <t>T</t>
        </is>
      </c>
      <c r="G3426" s="10" t="inlineStr">
        <is>
          <t>tabular</t>
        </is>
      </c>
      <c r="H3426" s="10" t="n">
        <v>1</v>
      </c>
      <c r="I3426" s="10" t="inlineStr">
        <is>
          <t>Collegamento con centrale qualificata di pronto intervento</t>
        </is>
      </c>
      <c r="J3426" s="20" t="n"/>
      <c r="K3426" s="20" t="n"/>
      <c r="L3426" s="20" t="n"/>
      <c r="M3426" s="20" t="n"/>
      <c r="N3426" s="21">
        <f>IF($A3426="","",IF(IFERROR(VALUE($M3426),0)=1,1,0))</f>
        <v/>
      </c>
      <c r="O3426" s="21">
        <f>IF($A3426="",0,IF(OR($S3426&lt;&gt;1,COUNTA($J3426:$M3426)=0),0,IF($N3426=1,$H3426,0)))</f>
        <v/>
      </c>
      <c r="P3426" s="10" t="inlineStr">
        <is>
          <t>sì/no</t>
        </is>
      </c>
      <c r="Q3426" s="21">
        <f>IF($A3426="","",$A3426&amp;"|"&amp;$C3426)</f>
        <v/>
      </c>
      <c r="R3426" s="21">
        <f>IF($A3426="","",$A3426&amp;"|"&amp;$C3426&amp;"|"&amp;$D3426)</f>
        <v/>
      </c>
      <c r="S3426" s="21">
        <f>IF($A3426="","",IFERROR(INDEX(Offerte!$D$2:$D$200,MATCH($Q3426,Offerte!$L$2:$L$200,0)),0))</f>
        <v/>
      </c>
      <c r="T3426" s="21">
        <f>IF($A3426="","",IFERROR(INDEX(Offerte!$G$2:$G$200,MATCH($Q3426,Offerte!$L$2:$L$200,0)),"NO"))</f>
        <v/>
      </c>
    </row>
    <row r="3427">
      <c r="A3427" s="10">
        <f>IF(Offerte!$A112="","",Offerte!$A112)</f>
        <v/>
      </c>
      <c r="B3427" s="10">
        <f>IF(Offerte!$A112="","",Offerte!$B112)</f>
        <v/>
      </c>
      <c r="C3427" s="10">
        <f>IF(Offerte!$A112="","",Offerte!$C112)</f>
        <v/>
      </c>
      <c r="D3427" s="10" t="inlineStr">
        <is>
          <t>C.2.4</t>
        </is>
      </c>
      <c r="E3427" s="10" t="inlineStr">
        <is>
          <t>C</t>
        </is>
      </c>
      <c r="F3427" s="10" t="inlineStr">
        <is>
          <t>Q</t>
        </is>
      </c>
      <c r="G3427" s="10" t="inlineStr">
        <is>
          <t>higher</t>
        </is>
      </c>
      <c r="H3427" s="10" t="n">
        <v>1</v>
      </c>
      <c r="I3427" s="10" t="inlineStr">
        <is>
          <t>Tasso di copertura del servizio con dispositivi per la chiamata di emergenza del conducente</t>
        </is>
      </c>
      <c r="J3427" s="20" t="n"/>
      <c r="K3427" s="20" t="n"/>
      <c r="L3427" s="20" t="n"/>
      <c r="M3427" s="20" t="n"/>
      <c r="N3427" s="21">
        <f>IF($A3427="","",IFERROR(VALUE($K3427)/VALUE($L3427),IFERROR(VALUE($J3427),0)))</f>
        <v/>
      </c>
      <c r="O3427" s="21">
        <f>IF($A3427="",0,IF(OR($S3427&lt;&gt;1,COUNTA($J3427:$M3427)=0),0,IF(SUMPRODUCT(MAX(($C$5:$C$6173=$C3427)*($D$5:$D$6173=$D3427)*($S$5:$S$6173=1)*IFERROR($N$5:$N$6173*1,0)))&gt;0,ROUND($H3427*($N3427/SUMPRODUCT(MAX(($C$5:$C$6173=$C3427)*($D$5:$D$6173=$D3427)*($S$5:$S$6173=1)*IFERROR($N$5:$N$6173*1,0)))),4),0)))</f>
        <v/>
      </c>
      <c r="P3427" s="10" t="inlineStr">
        <is>
          <t>Autobus attrezzati con chiamata di emergenza / Autobus totali in offerta, incluse scorte</t>
        </is>
      </c>
      <c r="Q3427" s="21">
        <f>IF($A3427="","",$A3427&amp;"|"&amp;$C3427)</f>
        <v/>
      </c>
      <c r="R3427" s="21">
        <f>IF($A3427="","",$A3427&amp;"|"&amp;$C3427&amp;"|"&amp;$D3427)</f>
        <v/>
      </c>
      <c r="S3427" s="21">
        <f>IF($A3427="","",IFERROR(INDEX(Offerte!$D$2:$D$200,MATCH($Q3427,Offerte!$L$2:$L$200,0)),0))</f>
        <v/>
      </c>
      <c r="T3427" s="21">
        <f>IF($A3427="","",IFERROR(INDEX(Offerte!$G$2:$G$200,MATCH($Q3427,Offerte!$L$2:$L$200,0)),"NO"))</f>
        <v/>
      </c>
    </row>
    <row r="3428">
      <c r="A3428" s="10">
        <f>IF(Offerte!$A112="","",Offerte!$A112)</f>
        <v/>
      </c>
      <c r="B3428" s="10">
        <f>IF(Offerte!$A112="","",Offerte!$B112)</f>
        <v/>
      </c>
      <c r="C3428" s="10">
        <f>IF(Offerte!$A112="","",Offerte!$C112)</f>
        <v/>
      </c>
      <c r="D3428" s="10" t="inlineStr">
        <is>
          <t>C.3.1</t>
        </is>
      </c>
      <c r="E3428" s="10" t="inlineStr">
        <is>
          <t>C</t>
        </is>
      </c>
      <c r="F3428" s="10" t="inlineStr">
        <is>
          <t>Q</t>
        </is>
      </c>
      <c r="G3428" s="10" t="inlineStr">
        <is>
          <t>higher</t>
        </is>
      </c>
      <c r="H3428" s="10" t="n">
        <v>2</v>
      </c>
      <c r="I3428" s="10" t="inlineStr">
        <is>
          <t>Tasso di copertura del servizio con dispositivi di informazione dinamica a bordo mezzo</t>
        </is>
      </c>
      <c r="J3428" s="20" t="n"/>
      <c r="K3428" s="20" t="n"/>
      <c r="L3428" s="20" t="n"/>
      <c r="M3428" s="20" t="n"/>
      <c r="N3428" s="21">
        <f>IF($A3428="","",IFERROR(VALUE($K3428)/VALUE($L3428),IFERROR(VALUE($J3428),0)))</f>
        <v/>
      </c>
      <c r="O3428" s="21">
        <f>IF($A3428="",0,IF(OR($S3428&lt;&gt;1,COUNTA($J3428:$M3428)=0),0,IF(SUMPRODUCT(MAX(($C$5:$C$6173=$C3428)*($D$5:$D$6173=$D3428)*($S$5:$S$6173=1)*IFERROR($N$5:$N$6173*1,0)))&gt;0,ROUND($H3428*($N3428/SUMPRODUCT(MAX(($C$5:$C$6173=$C3428)*($D$5:$D$6173=$D3428)*($S$5:$S$6173=1)*IFERROR($N$5:$N$6173*1,0)))),4),0)))</f>
        <v/>
      </c>
      <c r="P3428" s="10" t="inlineStr">
        <is>
          <t>Autobus con monitor e indicatori vocali / Autobus totali in offerta, incluse scorte</t>
        </is>
      </c>
      <c r="Q3428" s="21">
        <f>IF($A3428="","",$A3428&amp;"|"&amp;$C3428)</f>
        <v/>
      </c>
      <c r="R3428" s="21">
        <f>IF($A3428="","",$A3428&amp;"|"&amp;$C3428&amp;"|"&amp;$D3428)</f>
        <v/>
      </c>
      <c r="S3428" s="21">
        <f>IF($A3428="","",IFERROR(INDEX(Offerte!$D$2:$D$200,MATCH($Q3428,Offerte!$L$2:$L$200,0)),0))</f>
        <v/>
      </c>
      <c r="T3428" s="21">
        <f>IF($A3428="","",IFERROR(INDEX(Offerte!$G$2:$G$200,MATCH($Q3428,Offerte!$L$2:$L$200,0)),"NO"))</f>
        <v/>
      </c>
    </row>
    <row r="3429">
      <c r="A3429" s="10">
        <f>IF(Offerte!$A112="","",Offerte!$A112)</f>
        <v/>
      </c>
      <c r="B3429" s="10">
        <f>IF(Offerte!$A112="","",Offerte!$B112)</f>
        <v/>
      </c>
      <c r="C3429" s="10">
        <f>IF(Offerte!$A112="","",Offerte!$C112)</f>
        <v/>
      </c>
      <c r="D3429" s="10" t="inlineStr">
        <is>
          <t>C.3.2</t>
        </is>
      </c>
      <c r="E3429" s="10" t="inlineStr">
        <is>
          <t>C</t>
        </is>
      </c>
      <c r="F3429" s="10" t="inlineStr">
        <is>
          <t>T</t>
        </is>
      </c>
      <c r="G3429" s="10" t="inlineStr">
        <is>
          <t>tabular</t>
        </is>
      </c>
      <c r="H3429" s="10" t="n">
        <v>2</v>
      </c>
      <c r="I3429" s="10" t="inlineStr">
        <is>
          <t>Informazioni a bordo su coincidenze ai nodi</t>
        </is>
      </c>
      <c r="J3429" s="20" t="n"/>
      <c r="K3429" s="20" t="n"/>
      <c r="L3429" s="20" t="n"/>
      <c r="M3429" s="20" t="n"/>
      <c r="N3429" s="21">
        <f>IF($A3429="","",IF(IFERROR(VALUE($M3429),0)=1,1,0))</f>
        <v/>
      </c>
      <c r="O3429" s="21">
        <f>IF($A3429="",0,IF(OR($S3429&lt;&gt;1,COUNTA($J3429:$M3429)=0),0,IF(AND($N3429=1,IFERROR(SUMIFS($N$5:$N$6173,$Q$5:$Q$6173,$Q3429,$D$5:$D$6173,"C.3.1"),0)&gt;=0.5),$H3429,0)))</f>
        <v/>
      </c>
      <c r="P3429" s="10" t="inlineStr">
        <is>
          <t>Dipende da C.3.1 &gt;= 0.5</t>
        </is>
      </c>
      <c r="Q3429" s="21">
        <f>IF($A3429="","",$A3429&amp;"|"&amp;$C3429)</f>
        <v/>
      </c>
      <c r="R3429" s="21">
        <f>IF($A3429="","",$A3429&amp;"|"&amp;$C3429&amp;"|"&amp;$D3429)</f>
        <v/>
      </c>
      <c r="S3429" s="21">
        <f>IF($A3429="","",IFERROR(INDEX(Offerte!$D$2:$D$200,MATCH($Q3429,Offerte!$L$2:$L$200,0)),0))</f>
        <v/>
      </c>
      <c r="T3429" s="21">
        <f>IF($A3429="","",IFERROR(INDEX(Offerte!$G$2:$G$200,MATCH($Q3429,Offerte!$L$2:$L$200,0)),"NO"))</f>
        <v/>
      </c>
    </row>
    <row r="3430">
      <c r="A3430" s="10">
        <f>IF(Offerte!$A112="","",Offerte!$A112)</f>
        <v/>
      </c>
      <c r="B3430" s="10">
        <f>IF(Offerte!$A112="","",Offerte!$B112)</f>
        <v/>
      </c>
      <c r="C3430" s="10">
        <f>IF(Offerte!$A112="","",Offerte!$C112)</f>
        <v/>
      </c>
      <c r="D3430" s="10" t="inlineStr">
        <is>
          <t>D.1.1</t>
        </is>
      </c>
      <c r="E3430" s="10" t="inlineStr">
        <is>
          <t>D</t>
        </is>
      </c>
      <c r="F3430" s="10" t="inlineStr">
        <is>
          <t>Q</t>
        </is>
      </c>
      <c r="G3430" s="10" t="inlineStr">
        <is>
          <t>higher</t>
        </is>
      </c>
      <c r="H3430" s="10" t="n">
        <v>3</v>
      </c>
      <c r="I3430" s="10" t="inlineStr">
        <is>
          <t>Installazione di pensiline</t>
        </is>
      </c>
      <c r="J3430" s="20" t="n"/>
      <c r="K3430" s="20" t="n"/>
      <c r="L3430" s="20" t="n"/>
      <c r="M3430" s="20" t="n"/>
      <c r="N3430" s="21">
        <f>IF($A3430="","",IFERROR(VALUE($J3430),0))</f>
        <v/>
      </c>
      <c r="O3430" s="21">
        <f>IF($A3430="",0,IF(OR($S3430&lt;&gt;1,COUNTA($J3430:$M3430)=0),0,IF(SUMPRODUCT(MAX(($C$5:$C$6173=$C3430)*($D$5:$D$6173=$D3430)*($S$5:$S$6173=1)*IFERROR($N$5:$N$6173*1,0)))&gt;0,ROUND($H3430*($N3430/SUMPRODUCT(MAX(($C$5:$C$6173=$C3430)*($D$5:$D$6173=$D3430)*($S$5:$S$6173=1)*IFERROR($N$5:$N$6173*1,0)))),4),0)))</f>
        <v/>
      </c>
      <c r="P3430" s="10" t="inlineStr">
        <is>
          <t>fermate</t>
        </is>
      </c>
      <c r="Q3430" s="21">
        <f>IF($A3430="","",$A3430&amp;"|"&amp;$C3430)</f>
        <v/>
      </c>
      <c r="R3430" s="21">
        <f>IF($A3430="","",$A3430&amp;"|"&amp;$C3430&amp;"|"&amp;$D3430)</f>
        <v/>
      </c>
      <c r="S3430" s="21">
        <f>IF($A3430="","",IFERROR(INDEX(Offerte!$D$2:$D$200,MATCH($Q3430,Offerte!$L$2:$L$200,0)),0))</f>
        <v/>
      </c>
      <c r="T3430" s="21">
        <f>IF($A3430="","",IFERROR(INDEX(Offerte!$G$2:$G$200,MATCH($Q3430,Offerte!$L$2:$L$200,0)),"NO"))</f>
        <v/>
      </c>
    </row>
    <row r="3431">
      <c r="A3431" s="10">
        <f>IF(Offerte!$A112="","",Offerte!$A112)</f>
        <v/>
      </c>
      <c r="B3431" s="10">
        <f>IF(Offerte!$A112="","",Offerte!$B112)</f>
        <v/>
      </c>
      <c r="C3431" s="10">
        <f>IF(Offerte!$A112="","",Offerte!$C112)</f>
        <v/>
      </c>
      <c r="D3431" s="10" t="inlineStr">
        <is>
          <t>D.1.2</t>
        </is>
      </c>
      <c r="E3431" s="10" t="inlineStr">
        <is>
          <t>D</t>
        </is>
      </c>
      <c r="F3431" s="10" t="inlineStr">
        <is>
          <t>Q</t>
        </is>
      </c>
      <c r="G3431" s="10" t="inlineStr">
        <is>
          <t>higher</t>
        </is>
      </c>
      <c r="H3431" s="10" t="n">
        <v>3</v>
      </c>
      <c r="I3431" s="10" t="inlineStr">
        <is>
          <t>Installazione di paline di fermata conformi alla DGR 581/2023</t>
        </is>
      </c>
      <c r="J3431" s="20" t="n"/>
      <c r="K3431" s="20" t="n"/>
      <c r="L3431" s="20" t="n"/>
      <c r="M3431" s="20" t="n"/>
      <c r="N3431" s="21">
        <f>IF($A3431="","",IFERROR(VALUE($J3431),0))</f>
        <v/>
      </c>
      <c r="O3431" s="21">
        <f>IF($A3431="",0,IF(OR($S3431&lt;&gt;1,COUNTA($J3431:$M3431)=0),0,IF(SUMPRODUCT(MAX(($C$5:$C$6173=$C3431)*($D$5:$D$6173=$D3431)*($S$5:$S$6173=1)*IFERROR($N$5:$N$6173*1,0)))&gt;0,ROUND($H3431*($N3431/SUMPRODUCT(MAX(($C$5:$C$6173=$C3431)*($D$5:$D$6173=$D3431)*($S$5:$S$6173=1)*IFERROR($N$5:$N$6173*1,0)))),4),0)))</f>
        <v/>
      </c>
      <c r="P3431" s="10" t="inlineStr">
        <is>
          <t>fermate</t>
        </is>
      </c>
      <c r="Q3431" s="21">
        <f>IF($A3431="","",$A3431&amp;"|"&amp;$C3431)</f>
        <v/>
      </c>
      <c r="R3431" s="21">
        <f>IF($A3431="","",$A3431&amp;"|"&amp;$C3431&amp;"|"&amp;$D3431)</f>
        <v/>
      </c>
      <c r="S3431" s="21">
        <f>IF($A3431="","",IFERROR(INDEX(Offerte!$D$2:$D$200,MATCH($Q3431,Offerte!$L$2:$L$200,0)),0))</f>
        <v/>
      </c>
      <c r="T3431" s="21">
        <f>IF($A3431="","",IFERROR(INDEX(Offerte!$G$2:$G$200,MATCH($Q3431,Offerte!$L$2:$L$200,0)),"NO"))</f>
        <v/>
      </c>
    </row>
    <row r="3432">
      <c r="A3432" s="10">
        <f>IF(Offerte!$A112="","",Offerte!$A112)</f>
        <v/>
      </c>
      <c r="B3432" s="10">
        <f>IF(Offerte!$A112="","",Offerte!$B112)</f>
        <v/>
      </c>
      <c r="C3432" s="10">
        <f>IF(Offerte!$A112="","",Offerte!$C112)</f>
        <v/>
      </c>
      <c r="D3432" s="10" t="inlineStr">
        <is>
          <t>D.1.3</t>
        </is>
      </c>
      <c r="E3432" s="10" t="inlineStr">
        <is>
          <t>D</t>
        </is>
      </c>
      <c r="F3432" s="10" t="inlineStr">
        <is>
          <t>Q</t>
        </is>
      </c>
      <c r="G3432" s="10" t="inlineStr">
        <is>
          <t>higher</t>
        </is>
      </c>
      <c r="H3432" s="10" t="n">
        <v>2</v>
      </c>
      <c r="I3432" s="10" t="inlineStr">
        <is>
          <t>Display informativi connessi alle fermate</t>
        </is>
      </c>
      <c r="J3432" s="20" t="n"/>
      <c r="K3432" s="20" t="n"/>
      <c r="L3432" s="20" t="n"/>
      <c r="M3432" s="20" t="n"/>
      <c r="N3432" s="21">
        <f>IF($A3432="","",IFERROR(VALUE($J3432),0))</f>
        <v/>
      </c>
      <c r="O3432" s="21">
        <f>IF($A3432="",0,IF(OR($S3432&lt;&gt;1,COUNTA($J3432:$M3432)=0),0,IF(SUMPRODUCT(MAX(($C$5:$C$6173=$C3432)*($D$5:$D$6173=$D3432)*($S$5:$S$6173=1)*IFERROR($N$5:$N$6173*1,0)))&gt;0,ROUND($H3432*($N3432/SUMPRODUCT(MAX(($C$5:$C$6173=$C3432)*($D$5:$D$6173=$D3432)*($S$5:$S$6173=1)*IFERROR($N$5:$N$6173*1,0)))),4),0)))</f>
        <v/>
      </c>
      <c r="P3432" s="10" t="inlineStr">
        <is>
          <t>fermate</t>
        </is>
      </c>
      <c r="Q3432" s="21">
        <f>IF($A3432="","",$A3432&amp;"|"&amp;$C3432)</f>
        <v/>
      </c>
      <c r="R3432" s="21">
        <f>IF($A3432="","",$A3432&amp;"|"&amp;$C3432&amp;"|"&amp;$D3432)</f>
        <v/>
      </c>
      <c r="S3432" s="21">
        <f>IF($A3432="","",IFERROR(INDEX(Offerte!$D$2:$D$200,MATCH($Q3432,Offerte!$L$2:$L$200,0)),0))</f>
        <v/>
      </c>
      <c r="T3432" s="21">
        <f>IF($A3432="","",IFERROR(INDEX(Offerte!$G$2:$G$200,MATCH($Q3432,Offerte!$L$2:$L$200,0)),"NO"))</f>
        <v/>
      </c>
    </row>
    <row r="3433">
      <c r="A3433" s="10">
        <f>IF(Offerte!$A112="","",Offerte!$A112)</f>
        <v/>
      </c>
      <c r="B3433" s="10">
        <f>IF(Offerte!$A112="","",Offerte!$B112)</f>
        <v/>
      </c>
      <c r="C3433" s="10">
        <f>IF(Offerte!$A112="","",Offerte!$C112)</f>
        <v/>
      </c>
      <c r="D3433" s="10" t="inlineStr">
        <is>
          <t>D.2.1</t>
        </is>
      </c>
      <c r="E3433" s="10" t="inlineStr">
        <is>
          <t>D</t>
        </is>
      </c>
      <c r="F3433" s="10" t="inlineStr">
        <is>
          <t>Q</t>
        </is>
      </c>
      <c r="G3433" s="10" t="inlineStr">
        <is>
          <t>higher</t>
        </is>
      </c>
      <c r="H3433" s="10" t="n">
        <v>2</v>
      </c>
      <c r="I3433" s="10" t="inlineStr">
        <is>
          <t>Segnali tattili Loges-Vet-Evolution</t>
        </is>
      </c>
      <c r="J3433" s="20" t="n"/>
      <c r="K3433" s="20" t="n"/>
      <c r="L3433" s="20" t="n"/>
      <c r="M3433" s="20" t="n"/>
      <c r="N3433" s="21">
        <f>IF($A3433="","",IFERROR(VALUE($J3433),0))</f>
        <v/>
      </c>
      <c r="O3433" s="21">
        <f>IF($A3433="",0,IF(OR($S3433&lt;&gt;1,COUNTA($J3433:$M3433)=0),0,IF(SUMPRODUCT(MAX(($C$5:$C$6173=$C3433)*($D$5:$D$6173=$D3433)*($S$5:$S$6173=1)*IFERROR($N$5:$N$6173*1,0)))&gt;0,ROUND($H3433*($N3433/SUMPRODUCT(MAX(($C$5:$C$6173=$C3433)*($D$5:$D$6173=$D3433)*($S$5:$S$6173=1)*IFERROR($N$5:$N$6173*1,0)))),4),0)))</f>
        <v/>
      </c>
      <c r="P3433" s="10" t="inlineStr">
        <is>
          <t>fermate</t>
        </is>
      </c>
      <c r="Q3433" s="21">
        <f>IF($A3433="","",$A3433&amp;"|"&amp;$C3433)</f>
        <v/>
      </c>
      <c r="R3433" s="21">
        <f>IF($A3433="","",$A3433&amp;"|"&amp;$C3433&amp;"|"&amp;$D3433)</f>
        <v/>
      </c>
      <c r="S3433" s="21">
        <f>IF($A3433="","",IFERROR(INDEX(Offerte!$D$2:$D$200,MATCH($Q3433,Offerte!$L$2:$L$200,0)),0))</f>
        <v/>
      </c>
      <c r="T3433" s="21">
        <f>IF($A3433="","",IFERROR(INDEX(Offerte!$G$2:$G$200,MATCH($Q3433,Offerte!$L$2:$L$200,0)),"NO"))</f>
        <v/>
      </c>
    </row>
    <row r="3434">
      <c r="A3434" s="10">
        <f>IF(Offerte!$A112="","",Offerte!$A112)</f>
        <v/>
      </c>
      <c r="B3434" s="10">
        <f>IF(Offerte!$A112="","",Offerte!$B112)</f>
        <v/>
      </c>
      <c r="C3434" s="10">
        <f>IF(Offerte!$A112="","",Offerte!$C112)</f>
        <v/>
      </c>
      <c r="D3434" s="10" t="inlineStr">
        <is>
          <t>E.1.1</t>
        </is>
      </c>
      <c r="E3434" s="10" t="inlineStr">
        <is>
          <t>E</t>
        </is>
      </c>
      <c r="F3434" s="10" t="inlineStr">
        <is>
          <t>T</t>
        </is>
      </c>
      <c r="G3434" s="10" t="inlineStr">
        <is>
          <t>tabular</t>
        </is>
      </c>
      <c r="H3434" s="10" t="n">
        <v>2</v>
      </c>
      <c r="I3434" s="10" t="inlineStr">
        <is>
          <t>Mobile app con travel planner PRM</t>
        </is>
      </c>
      <c r="J3434" s="20" t="n"/>
      <c r="K3434" s="20" t="n"/>
      <c r="L3434" s="20" t="n"/>
      <c r="M3434" s="20" t="n"/>
      <c r="N3434" s="21">
        <f>IF($A3434="","",IF(IFERROR(VALUE($M3434),0)=1,1,0))</f>
        <v/>
      </c>
      <c r="O3434" s="21">
        <f>IF($A3434="",0,IF(OR($S3434&lt;&gt;1,COUNTA($J3434:$M3434)=0),0,IF($N3434=1,$H3434,0)))</f>
        <v/>
      </c>
      <c r="P3434" s="10" t="inlineStr">
        <is>
          <t>sì/no</t>
        </is>
      </c>
      <c r="Q3434" s="21">
        <f>IF($A3434="","",$A3434&amp;"|"&amp;$C3434)</f>
        <v/>
      </c>
      <c r="R3434" s="21">
        <f>IF($A3434="","",$A3434&amp;"|"&amp;$C3434&amp;"|"&amp;$D3434)</f>
        <v/>
      </c>
      <c r="S3434" s="21">
        <f>IF($A3434="","",IFERROR(INDEX(Offerte!$D$2:$D$200,MATCH($Q3434,Offerte!$L$2:$L$200,0)),0))</f>
        <v/>
      </c>
      <c r="T3434" s="21">
        <f>IF($A3434="","",IFERROR(INDEX(Offerte!$G$2:$G$200,MATCH($Q3434,Offerte!$L$2:$L$200,0)),"NO"))</f>
        <v/>
      </c>
    </row>
    <row r="3435">
      <c r="A3435" s="10">
        <f>IF(Offerte!$A112="","",Offerte!$A112)</f>
        <v/>
      </c>
      <c r="B3435" s="10">
        <f>IF(Offerte!$A112="","",Offerte!$B112)</f>
        <v/>
      </c>
      <c r="C3435" s="10">
        <f>IF(Offerte!$A112="","",Offerte!$C112)</f>
        <v/>
      </c>
      <c r="D3435" s="10" t="inlineStr">
        <is>
          <t>E.2.1</t>
        </is>
      </c>
      <c r="E3435" s="10" t="inlineStr">
        <is>
          <t>E</t>
        </is>
      </c>
      <c r="F3435" s="10" t="inlineStr">
        <is>
          <t>D</t>
        </is>
      </c>
      <c r="G3435" s="10" t="inlineStr">
        <is>
          <t>discretionary</t>
        </is>
      </c>
      <c r="H3435" s="10" t="n">
        <v>2</v>
      </c>
      <c r="I3435" s="10" t="inlineStr">
        <is>
          <t>Altre azioni informative e rapporti con gli utenti</t>
        </is>
      </c>
      <c r="J3435" s="20" t="n"/>
      <c r="K3435" s="20" t="n"/>
      <c r="L3435" s="20" t="n"/>
      <c r="M3435" s="20" t="n"/>
      <c r="N3435" s="21">
        <f>IF($A3435="","",MAX(0,MIN(1,IFERROR(VALUE($M3435),0))))</f>
        <v/>
      </c>
      <c r="O3435" s="21">
        <f>IF($A3435="",0,IF(OR($S3435&lt;&gt;1,COUNTA($J3435:$M3435)=0),0,IF(SUMPRODUCT(MAX(($C$5:$C$6173=$C3435)*($D$5:$D$6173=$D3435)*($S$5:$S$6173=1)*IFERROR($N$5:$N$6173*1,0)))&gt;0,ROUND($H3435*($N3435/SUMPRODUCT(MAX(($C$5:$C$6173=$C3435)*($D$5:$D$6173=$D3435)*($S$5:$S$6173=1)*IFERROR($N$5:$N$6173*1,0)))),4),0)))</f>
        <v/>
      </c>
      <c r="P3435" s="10" t="inlineStr">
        <is>
          <t>coeff.</t>
        </is>
      </c>
      <c r="Q3435" s="21">
        <f>IF($A3435="","",$A3435&amp;"|"&amp;$C3435)</f>
        <v/>
      </c>
      <c r="R3435" s="21">
        <f>IF($A3435="","",$A3435&amp;"|"&amp;$C3435&amp;"|"&amp;$D3435)</f>
        <v/>
      </c>
      <c r="S3435" s="21">
        <f>IF($A3435="","",IFERROR(INDEX(Offerte!$D$2:$D$200,MATCH($Q3435,Offerte!$L$2:$L$200,0)),0))</f>
        <v/>
      </c>
      <c r="T3435" s="21">
        <f>IF($A3435="","",IFERROR(INDEX(Offerte!$G$2:$G$200,MATCH($Q3435,Offerte!$L$2:$L$200,0)),"NO"))</f>
        <v/>
      </c>
    </row>
    <row r="3436">
      <c r="A3436" s="10">
        <f>IF(Offerte!$A112="","",Offerte!$A112)</f>
        <v/>
      </c>
      <c r="B3436" s="10">
        <f>IF(Offerte!$A112="","",Offerte!$B112)</f>
        <v/>
      </c>
      <c r="C3436" s="10">
        <f>IF(Offerte!$A112="","",Offerte!$C112)</f>
        <v/>
      </c>
      <c r="D3436" s="10" t="inlineStr">
        <is>
          <t>F.1.1</t>
        </is>
      </c>
      <c r="E3436" s="10" t="inlineStr">
        <is>
          <t>F</t>
        </is>
      </c>
      <c r="F3436" s="10" t="inlineStr">
        <is>
          <t>Q</t>
        </is>
      </c>
      <c r="G3436" s="10" t="inlineStr">
        <is>
          <t>lower</t>
        </is>
      </c>
      <c r="H3436" s="10" t="n">
        <v>7</v>
      </c>
      <c r="I3436" s="10" t="inlineStr">
        <is>
          <t>Performance ambientali del parco mezzi adibito al servizio - I_CEA</t>
        </is>
      </c>
      <c r="J3436" s="20" t="n"/>
      <c r="K3436" s="20" t="n"/>
      <c r="L3436" s="20" t="n"/>
      <c r="M3436" s="20" t="n"/>
      <c r="N3436" s="21">
        <f>IF($A3436="","",IFERROR(VALUE($J3436),0))</f>
        <v/>
      </c>
      <c r="O3436" s="21">
        <f>IF($A3436="",0,IF(OR($S3436&lt;&gt;1,COUNTA($J3436:$M3436)=0),0,IF(AND(IFERROR(AGGREGATE(15,6,$N$5:$N$6173/(($C$5:$C$6173=$C3436)*($D$5:$D$6173=$D3436)*($S$5:$S$6173=1)*($N$5:$N$6173&gt;0)),1),0)&gt;0,$N3436&gt;0),ROUND($H3436*(IFERROR(AGGREGATE(15,6,$N$5:$N$6173/(($C$5:$C$6173=$C3436)*($D$5:$D$6173=$D3436)*($S$5:$S$6173=1)*($N$5:$N$6173&gt;0)),1),0)/$N3436),4),0)))</f>
        <v/>
      </c>
      <c r="P3436" s="10" t="inlineStr">
        <is>
          <t>indice</t>
        </is>
      </c>
      <c r="Q3436" s="21">
        <f>IF($A3436="","",$A3436&amp;"|"&amp;$C3436)</f>
        <v/>
      </c>
      <c r="R3436" s="21">
        <f>IF($A3436="","",$A3436&amp;"|"&amp;$C3436&amp;"|"&amp;$D3436)</f>
        <v/>
      </c>
      <c r="S3436" s="21">
        <f>IF($A3436="","",IFERROR(INDEX(Offerte!$D$2:$D$200,MATCH($Q3436,Offerte!$L$2:$L$200,0)),0))</f>
        <v/>
      </c>
      <c r="T3436" s="21">
        <f>IF($A3436="","",IFERROR(INDEX(Offerte!$G$2:$G$200,MATCH($Q3436,Offerte!$L$2:$L$200,0)),"NO"))</f>
        <v/>
      </c>
    </row>
    <row r="3437">
      <c r="A3437" s="10">
        <f>IF(Offerte!$A112="","",Offerte!$A112)</f>
        <v/>
      </c>
      <c r="B3437" s="10">
        <f>IF(Offerte!$A112="","",Offerte!$B112)</f>
        <v/>
      </c>
      <c r="C3437" s="10">
        <f>IF(Offerte!$A112="","",Offerte!$C112)</f>
        <v/>
      </c>
      <c r="D3437" s="10" t="inlineStr">
        <is>
          <t>F.2.1</t>
        </is>
      </c>
      <c r="E3437" s="10" t="inlineStr">
        <is>
          <t>F</t>
        </is>
      </c>
      <c r="F3437" s="10" t="inlineStr">
        <is>
          <t>Q</t>
        </is>
      </c>
      <c r="G3437" s="10" t="inlineStr">
        <is>
          <t>higher</t>
        </is>
      </c>
      <c r="H3437" s="10" t="n">
        <v>2</v>
      </c>
      <c r="I3437" s="10" t="inlineStr">
        <is>
          <t>Tasso di copertura del servizio con dispositivi ECO-DRIVER</t>
        </is>
      </c>
      <c r="J3437" s="20" t="n"/>
      <c r="K3437" s="20" t="n"/>
      <c r="L3437" s="20" t="n"/>
      <c r="M3437" s="20" t="n"/>
      <c r="N3437" s="21">
        <f>IF($A3437="","",IFERROR(VALUE($K3437)/VALUE($L3437),IFERROR(VALUE($J3437),0)))</f>
        <v/>
      </c>
      <c r="O3437" s="21">
        <f>IF($A3437="",0,IF(OR($S3437&lt;&gt;1,COUNTA($J3437:$M3437)=0),0,IF(SUMPRODUCT(MAX(($C$5:$C$6173=$C3437)*($D$5:$D$6173=$D3437)*($S$5:$S$6173=1)*IFERROR($N$5:$N$6173*1,0)))&gt;0,ROUND($H3437*($N3437/SUMPRODUCT(MAX(($C$5:$C$6173=$C3437)*($D$5:$D$6173=$D3437)*($S$5:$S$6173=1)*IFERROR($N$5:$N$6173*1,0)))),4),0)))</f>
        <v/>
      </c>
      <c r="P3437" s="10" t="inlineStr">
        <is>
          <t>Autobus attrezzati con dispositivi ECO-DRIVER / Autobus totali in offerta, incluse scorte</t>
        </is>
      </c>
      <c r="Q3437" s="21">
        <f>IF($A3437="","",$A3437&amp;"|"&amp;$C3437)</f>
        <v/>
      </c>
      <c r="R3437" s="21">
        <f>IF($A3437="","",$A3437&amp;"|"&amp;$C3437&amp;"|"&amp;$D3437)</f>
        <v/>
      </c>
      <c r="S3437" s="21">
        <f>IF($A3437="","",IFERROR(INDEX(Offerte!$D$2:$D$200,MATCH($Q3437,Offerte!$L$2:$L$200,0)),0))</f>
        <v/>
      </c>
      <c r="T3437" s="21">
        <f>IF($A3437="","",IFERROR(INDEX(Offerte!$G$2:$G$200,MATCH($Q3437,Offerte!$L$2:$L$200,0)),"NO"))</f>
        <v/>
      </c>
    </row>
    <row r="3438">
      <c r="A3438" s="10">
        <f>IF(Offerte!$A112="","",Offerte!$A112)</f>
        <v/>
      </c>
      <c r="B3438" s="10">
        <f>IF(Offerte!$A112="","",Offerte!$B112)</f>
        <v/>
      </c>
      <c r="C3438" s="10">
        <f>IF(Offerte!$A112="","",Offerte!$C112)</f>
        <v/>
      </c>
      <c r="D3438" s="10" t="inlineStr">
        <is>
          <t>F.3.1</t>
        </is>
      </c>
      <c r="E3438" s="10" t="inlineStr">
        <is>
          <t>F</t>
        </is>
      </c>
      <c r="F3438" s="10" t="inlineStr">
        <is>
          <t>Q</t>
        </is>
      </c>
      <c r="G3438" s="10" t="inlineStr">
        <is>
          <t>higher</t>
        </is>
      </c>
      <c r="H3438" s="10" t="n">
        <v>2</v>
      </c>
      <c r="I3438" s="10" t="inlineStr">
        <is>
          <t>Autoproduzione consumi elettrici per trazione</t>
        </is>
      </c>
      <c r="J3438" s="20" t="n"/>
      <c r="K3438" s="20" t="n"/>
      <c r="L3438" s="20" t="n"/>
      <c r="M3438" s="20" t="n"/>
      <c r="N3438" s="21">
        <f>IF($A3438="","",IFERROR(VALUE($J3438),0))</f>
        <v/>
      </c>
      <c r="O3438" s="21">
        <f>IF($A3438="",0,IF(OR($S3438&lt;&gt;1,COUNTA($J3438:$M3438)=0),0,IF(SUMPRODUCT(MAX(($C$5:$C$6173=$C3438)*($D$5:$D$6173=$D3438)*($S$5:$S$6173=1)*IFERROR($N$5:$N$6173*1,0)))&gt;0,ROUND($H3438*($N3438/SUMPRODUCT(MAX(($C$5:$C$6173=$C3438)*($D$5:$D$6173=$D3438)*($S$5:$S$6173=1)*IFERROR($N$5:$N$6173*1,0)))),4),0)))</f>
        <v/>
      </c>
      <c r="P3438" s="10" t="inlineStr">
        <is>
          <t>kWh/anno</t>
        </is>
      </c>
      <c r="Q3438" s="21">
        <f>IF($A3438="","",$A3438&amp;"|"&amp;$C3438)</f>
        <v/>
      </c>
      <c r="R3438" s="21">
        <f>IF($A3438="","",$A3438&amp;"|"&amp;$C3438&amp;"|"&amp;$D3438)</f>
        <v/>
      </c>
      <c r="S3438" s="21">
        <f>IF($A3438="","",IFERROR(INDEX(Offerte!$D$2:$D$200,MATCH($Q3438,Offerte!$L$2:$L$200,0)),0))</f>
        <v/>
      </c>
      <c r="T3438" s="21">
        <f>IF($A3438="","",IFERROR(INDEX(Offerte!$G$2:$G$200,MATCH($Q3438,Offerte!$L$2:$L$200,0)),"NO"))</f>
        <v/>
      </c>
    </row>
    <row r="3439">
      <c r="A3439" s="10">
        <f>IF(Offerte!$A112="","",Offerte!$A112)</f>
        <v/>
      </c>
      <c r="B3439" s="10">
        <f>IF(Offerte!$A112="","",Offerte!$B112)</f>
        <v/>
      </c>
      <c r="C3439" s="10">
        <f>IF(Offerte!$A112="","",Offerte!$C112)</f>
        <v/>
      </c>
      <c r="D3439" s="10" t="inlineStr">
        <is>
          <t>F.4.1</t>
        </is>
      </c>
      <c r="E3439" s="10" t="inlineStr">
        <is>
          <t>F</t>
        </is>
      </c>
      <c r="F3439" s="10" t="inlineStr">
        <is>
          <t>Q</t>
        </is>
      </c>
      <c r="G3439" s="10" t="inlineStr">
        <is>
          <t>soil</t>
        </is>
      </c>
      <c r="H3439" s="10" t="n">
        <v>2</v>
      </c>
      <c r="I3439" s="10" t="inlineStr">
        <is>
          <t>Indice di consumo di suolo</t>
        </is>
      </c>
      <c r="J3439" s="20" t="n"/>
      <c r="K3439" s="20" t="n"/>
      <c r="L3439" s="20" t="n"/>
      <c r="M3439" s="20" t="n"/>
      <c r="N3439" s="21">
        <f>IF($A3439="","",IFERROR(VALUE($J3439),0))</f>
        <v/>
      </c>
      <c r="O3439" s="21">
        <f>IF($A3439="",0,IF(OR($S3439&lt;&gt;1,COUNTA($J3439:$M3439)=0),0,IF($N3439&lt;=0,$H3439,IF(SUMPRODUCT(MAX(($C$5:$C$6173=$C3439)*($D$5:$D$6173=$D3439)*($S$5:$S$6173=1)*IFERROR($N$5:$N$6173*1,0)))&gt;0,ROUND($H3439*((SUMPRODUCT(MAX(($C$5:$C$6173=$C3439)*($D$5:$D$6173=$D3439)*($S$5:$S$6173=1)*IFERROR($N$5:$N$6173*1,0)))-$N3439)/SUMPRODUCT(MAX(($C$5:$C$6173=$C3439)*($D$5:$D$6173=$D3439)*($S$5:$S$6173=1)*IFERROR($N$5:$N$6173*1,0)))),4),0))))</f>
        <v/>
      </c>
      <c r="P3439" s="10" t="inlineStr">
        <is>
          <t>m2</t>
        </is>
      </c>
      <c r="Q3439" s="21">
        <f>IF($A3439="","",$A3439&amp;"|"&amp;$C3439)</f>
        <v/>
      </c>
      <c r="R3439" s="21">
        <f>IF($A3439="","",$A3439&amp;"|"&amp;$C3439&amp;"|"&amp;$D3439)</f>
        <v/>
      </c>
      <c r="S3439" s="21">
        <f>IF($A3439="","",IFERROR(INDEX(Offerte!$D$2:$D$200,MATCH($Q3439,Offerte!$L$2:$L$200,0)),0))</f>
        <v/>
      </c>
      <c r="T3439" s="21">
        <f>IF($A3439="","",IFERROR(INDEX(Offerte!$G$2:$G$200,MATCH($Q3439,Offerte!$L$2:$L$200,0)),"NO"))</f>
        <v/>
      </c>
    </row>
    <row r="3440">
      <c r="A3440" s="10">
        <f>IF(Offerte!$A112="","",Offerte!$A112)</f>
        <v/>
      </c>
      <c r="B3440" s="10">
        <f>IF(Offerte!$A112="","",Offerte!$B112)</f>
        <v/>
      </c>
      <c r="C3440" s="10">
        <f>IF(Offerte!$A112="","",Offerte!$C112)</f>
        <v/>
      </c>
      <c r="D3440" s="10" t="inlineStr">
        <is>
          <t>F.5.1</t>
        </is>
      </c>
      <c r="E3440" s="10" t="inlineStr">
        <is>
          <t>F</t>
        </is>
      </c>
      <c r="F3440" s="10" t="inlineStr">
        <is>
          <t>T</t>
        </is>
      </c>
      <c r="G3440" s="10" t="inlineStr">
        <is>
          <t>tabular</t>
        </is>
      </c>
      <c r="H3440" s="10" t="n">
        <v>1</v>
      </c>
      <c r="I3440" s="10" t="inlineStr">
        <is>
          <t>Rendicontazione di sostenibilità ambientale</t>
        </is>
      </c>
      <c r="J3440" s="20" t="n"/>
      <c r="K3440" s="20" t="n"/>
      <c r="L3440" s="20" t="n"/>
      <c r="M3440" s="20" t="n"/>
      <c r="N3440" s="21">
        <f>IF($A3440="","",IF(IFERROR(VALUE($M3440),0)=1,1,0))</f>
        <v/>
      </c>
      <c r="O3440" s="21">
        <f>IF($A3440="",0,IF(OR($S3440&lt;&gt;1,COUNTA($J3440:$M3440)=0),0,IF($N3440=1,$H3440,0)))</f>
        <v/>
      </c>
      <c r="P3440" s="10" t="inlineStr">
        <is>
          <t>sì/no</t>
        </is>
      </c>
      <c r="Q3440" s="21">
        <f>IF($A3440="","",$A3440&amp;"|"&amp;$C3440)</f>
        <v/>
      </c>
      <c r="R3440" s="21">
        <f>IF($A3440="","",$A3440&amp;"|"&amp;$C3440&amp;"|"&amp;$D3440)</f>
        <v/>
      </c>
      <c r="S3440" s="21">
        <f>IF($A3440="","",IFERROR(INDEX(Offerte!$D$2:$D$200,MATCH($Q3440,Offerte!$L$2:$L$200,0)),0))</f>
        <v/>
      </c>
      <c r="T3440" s="21">
        <f>IF($A3440="","",IFERROR(INDEX(Offerte!$G$2:$G$200,MATCH($Q3440,Offerte!$L$2:$L$200,0)),"NO"))</f>
        <v/>
      </c>
    </row>
    <row r="3441">
      <c r="A3441" s="10">
        <f>IF(Offerte!$A112="","",Offerte!$A112)</f>
        <v/>
      </c>
      <c r="B3441" s="10">
        <f>IF(Offerte!$A112="","",Offerte!$B112)</f>
        <v/>
      </c>
      <c r="C3441" s="10">
        <f>IF(Offerte!$A112="","",Offerte!$C112)</f>
        <v/>
      </c>
      <c r="D3441" s="10" t="inlineStr">
        <is>
          <t>G.1.1</t>
        </is>
      </c>
      <c r="E3441" s="10" t="inlineStr">
        <is>
          <t>G</t>
        </is>
      </c>
      <c r="F3441" s="10" t="inlineStr">
        <is>
          <t>D</t>
        </is>
      </c>
      <c r="G3441" s="10" t="inlineStr">
        <is>
          <t>discretionary</t>
        </is>
      </c>
      <c r="H3441" s="10" t="n">
        <v>2</v>
      </c>
      <c r="I3441" s="10" t="inlineStr">
        <is>
          <t>Qualità del progetto di centrale di controllo aziendale</t>
        </is>
      </c>
      <c r="J3441" s="20" t="n"/>
      <c r="K3441" s="20" t="n"/>
      <c r="L3441" s="20" t="n"/>
      <c r="M3441" s="20" t="n"/>
      <c r="N3441" s="21">
        <f>IF($A3441="","",MAX(0,MIN(1,IFERROR(VALUE($M3441),0))))</f>
        <v/>
      </c>
      <c r="O3441" s="21">
        <f>IF($A3441="",0,IF(OR($S3441&lt;&gt;1,COUNTA($J3441:$M3441)=0),0,IF(SUMPRODUCT(MAX(($C$5:$C$6173=$C3441)*($D$5:$D$6173=$D3441)*($S$5:$S$6173=1)*IFERROR($N$5:$N$6173*1,0)))&gt;0,ROUND($H3441*($N3441/SUMPRODUCT(MAX(($C$5:$C$6173=$C3441)*($D$5:$D$6173=$D3441)*($S$5:$S$6173=1)*IFERROR($N$5:$N$6173*1,0)))),4),0)))</f>
        <v/>
      </c>
      <c r="P3441" s="10" t="inlineStr">
        <is>
          <t>coeff.</t>
        </is>
      </c>
      <c r="Q3441" s="21">
        <f>IF($A3441="","",$A3441&amp;"|"&amp;$C3441)</f>
        <v/>
      </c>
      <c r="R3441" s="21">
        <f>IF($A3441="","",$A3441&amp;"|"&amp;$C3441&amp;"|"&amp;$D3441)</f>
        <v/>
      </c>
      <c r="S3441" s="21">
        <f>IF($A3441="","",IFERROR(INDEX(Offerte!$D$2:$D$200,MATCH($Q3441,Offerte!$L$2:$L$200,0)),0))</f>
        <v/>
      </c>
      <c r="T3441" s="21">
        <f>IF($A3441="","",IFERROR(INDEX(Offerte!$G$2:$G$200,MATCH($Q3441,Offerte!$L$2:$L$200,0)),"NO"))</f>
        <v/>
      </c>
    </row>
    <row r="3442">
      <c r="A3442" s="10">
        <f>IF(Offerte!$A112="","",Offerte!$A112)</f>
        <v/>
      </c>
      <c r="B3442" s="10">
        <f>IF(Offerte!$A112="","",Offerte!$B112)</f>
        <v/>
      </c>
      <c r="C3442" s="10">
        <f>IF(Offerte!$A112="","",Offerte!$C112)</f>
        <v/>
      </c>
      <c r="D3442" s="10" t="inlineStr">
        <is>
          <t>G.2.1</t>
        </is>
      </c>
      <c r="E3442" s="10" t="inlineStr">
        <is>
          <t>G</t>
        </is>
      </c>
      <c r="F3442" s="10" t="inlineStr">
        <is>
          <t>T</t>
        </is>
      </c>
      <c r="G3442" s="10" t="inlineStr">
        <is>
          <t>tabular</t>
        </is>
      </c>
      <c r="H3442" s="10" t="n">
        <v>1</v>
      </c>
      <c r="I3442" s="10" t="inlineStr">
        <is>
          <t>Certificazione ISO 45001</t>
        </is>
      </c>
      <c r="J3442" s="20" t="n"/>
      <c r="K3442" s="20" t="n"/>
      <c r="L3442" s="20" t="n"/>
      <c r="M3442" s="20" t="n"/>
      <c r="N3442" s="21">
        <f>IF($A3442="","",IF(IFERROR(VALUE($M3442),0)=1,1,0))</f>
        <v/>
      </c>
      <c r="O3442" s="21">
        <f>IF($A3442="",0,IF(OR($S3442&lt;&gt;1,COUNTA($J3442:$M3442)=0),0,IF($N3442=1,$H3442,0)))</f>
        <v/>
      </c>
      <c r="P3442" s="10" t="inlineStr">
        <is>
          <t>sì/no</t>
        </is>
      </c>
      <c r="Q3442" s="21">
        <f>IF($A3442="","",$A3442&amp;"|"&amp;$C3442)</f>
        <v/>
      </c>
      <c r="R3442" s="21">
        <f>IF($A3442="","",$A3442&amp;"|"&amp;$C3442&amp;"|"&amp;$D3442)</f>
        <v/>
      </c>
      <c r="S3442" s="21">
        <f>IF($A3442="","",IFERROR(INDEX(Offerte!$D$2:$D$200,MATCH($Q3442,Offerte!$L$2:$L$200,0)),0))</f>
        <v/>
      </c>
      <c r="T3442" s="21">
        <f>IF($A3442="","",IFERROR(INDEX(Offerte!$G$2:$G$200,MATCH($Q3442,Offerte!$L$2:$L$200,0)),"NO"))</f>
        <v/>
      </c>
    </row>
    <row r="3443">
      <c r="A3443" s="10">
        <f>IF(Offerte!$A112="","",Offerte!$A112)</f>
        <v/>
      </c>
      <c r="B3443" s="10">
        <f>IF(Offerte!$A112="","",Offerte!$B112)</f>
        <v/>
      </c>
      <c r="C3443" s="10">
        <f>IF(Offerte!$A112="","",Offerte!$C112)</f>
        <v/>
      </c>
      <c r="D3443" s="10" t="inlineStr">
        <is>
          <t>G.3.1</t>
        </is>
      </c>
      <c r="E3443" s="10" t="inlineStr">
        <is>
          <t>G</t>
        </is>
      </c>
      <c r="F3443" s="10" t="inlineStr">
        <is>
          <t>T</t>
        </is>
      </c>
      <c r="G3443" s="10" t="inlineStr">
        <is>
          <t>tabular</t>
        </is>
      </c>
      <c r="H3443" s="10" t="n">
        <v>1</v>
      </c>
      <c r="I3443" s="10" t="inlineStr">
        <is>
          <t>Certificazioni di responsabilità sociale</t>
        </is>
      </c>
      <c r="J3443" s="20" t="n"/>
      <c r="K3443" s="20" t="n"/>
      <c r="L3443" s="20" t="n"/>
      <c r="M3443" s="20" t="n"/>
      <c r="N3443" s="21">
        <f>IF($A3443="","",IF(IFERROR(VALUE($M3443),0)=1,1,0))</f>
        <v/>
      </c>
      <c r="O3443" s="21">
        <f>IF($A3443="",0,IF(OR($S3443&lt;&gt;1,COUNTA($J3443:$M3443)=0),0,IF($N3443=1,$H3443,0)))</f>
        <v/>
      </c>
      <c r="P3443" s="10" t="inlineStr">
        <is>
          <t>sì/no</t>
        </is>
      </c>
      <c r="Q3443" s="21">
        <f>IF($A3443="","",$A3443&amp;"|"&amp;$C3443)</f>
        <v/>
      </c>
      <c r="R3443" s="21">
        <f>IF($A3443="","",$A3443&amp;"|"&amp;$C3443&amp;"|"&amp;$D3443)</f>
        <v/>
      </c>
      <c r="S3443" s="21">
        <f>IF($A3443="","",IFERROR(INDEX(Offerte!$D$2:$D$200,MATCH($Q3443,Offerte!$L$2:$L$200,0)),0))</f>
        <v/>
      </c>
      <c r="T3443" s="21">
        <f>IF($A3443="","",IFERROR(INDEX(Offerte!$G$2:$G$200,MATCH($Q3443,Offerte!$L$2:$L$200,0)),"NO"))</f>
        <v/>
      </c>
    </row>
    <row r="3444">
      <c r="A3444" s="10">
        <f>IF(Offerte!$A112="","",Offerte!$A112)</f>
        <v/>
      </c>
      <c r="B3444" s="10">
        <f>IF(Offerte!$A112="","",Offerte!$B112)</f>
        <v/>
      </c>
      <c r="C3444" s="10">
        <f>IF(Offerte!$A112="","",Offerte!$C112)</f>
        <v/>
      </c>
      <c r="D3444" s="10" t="inlineStr">
        <is>
          <t>G.4.1</t>
        </is>
      </c>
      <c r="E3444" s="10" t="inlineStr">
        <is>
          <t>G</t>
        </is>
      </c>
      <c r="F3444" s="10" t="inlineStr">
        <is>
          <t>D</t>
        </is>
      </c>
      <c r="G3444" s="10" t="inlineStr">
        <is>
          <t>discretionary</t>
        </is>
      </c>
      <c r="H3444" s="10" t="n">
        <v>2</v>
      </c>
      <c r="I3444" s="10" t="inlineStr">
        <is>
          <t>Qualità del piano di formazione del personale</t>
        </is>
      </c>
      <c r="J3444" s="20" t="n"/>
      <c r="K3444" s="20" t="n"/>
      <c r="L3444" s="20" t="n"/>
      <c r="M3444" s="20" t="n"/>
      <c r="N3444" s="21">
        <f>IF($A3444="","",MAX(0,MIN(1,IFERROR(VALUE($M3444),0))))</f>
        <v/>
      </c>
      <c r="O3444" s="21">
        <f>IF($A3444="",0,IF(OR($S3444&lt;&gt;1,COUNTA($J3444:$M3444)=0),0,IF(SUMPRODUCT(MAX(($C$5:$C$6173=$C3444)*($D$5:$D$6173=$D3444)*($S$5:$S$6173=1)*IFERROR($N$5:$N$6173*1,0)))&gt;0,ROUND($H3444*($N3444/SUMPRODUCT(MAX(($C$5:$C$6173=$C3444)*($D$5:$D$6173=$D3444)*($S$5:$S$6173=1)*IFERROR($N$5:$N$6173*1,0)))),4),0)))</f>
        <v/>
      </c>
      <c r="P3444" s="10" t="inlineStr">
        <is>
          <t>coeff.</t>
        </is>
      </c>
      <c r="Q3444" s="21">
        <f>IF($A3444="","",$A3444&amp;"|"&amp;$C3444)</f>
        <v/>
      </c>
      <c r="R3444" s="21">
        <f>IF($A3444="","",$A3444&amp;"|"&amp;$C3444&amp;"|"&amp;$D3444)</f>
        <v/>
      </c>
      <c r="S3444" s="21">
        <f>IF($A3444="","",IFERROR(INDEX(Offerte!$D$2:$D$200,MATCH($Q3444,Offerte!$L$2:$L$200,0)),0))</f>
        <v/>
      </c>
      <c r="T3444" s="21">
        <f>IF($A3444="","",IFERROR(INDEX(Offerte!$G$2:$G$200,MATCH($Q3444,Offerte!$L$2:$L$200,0)),"NO"))</f>
        <v/>
      </c>
    </row>
    <row r="3445">
      <c r="A3445" s="10">
        <f>IF(Offerte!$A112="","",Offerte!$A112)</f>
        <v/>
      </c>
      <c r="B3445" s="10">
        <f>IF(Offerte!$A112="","",Offerte!$B112)</f>
        <v/>
      </c>
      <c r="C3445" s="10">
        <f>IF(Offerte!$A112="","",Offerte!$C112)</f>
        <v/>
      </c>
      <c r="D3445" s="10" t="inlineStr">
        <is>
          <t>G.5.1</t>
        </is>
      </c>
      <c r="E3445" s="10" t="inlineStr">
        <is>
          <t>G</t>
        </is>
      </c>
      <c r="F3445" s="10" t="inlineStr">
        <is>
          <t>T</t>
        </is>
      </c>
      <c r="G3445" s="10" t="inlineStr">
        <is>
          <t>tabular</t>
        </is>
      </c>
      <c r="H3445" s="10" t="n">
        <v>1</v>
      </c>
      <c r="I3445" s="10" t="inlineStr">
        <is>
          <t>Impegno al mantenimento delle garanzie del contratto di secondo livello del gestore uscente</t>
        </is>
      </c>
      <c r="J3445" s="20" t="n"/>
      <c r="K3445" s="20" t="n"/>
      <c r="L3445" s="20" t="n"/>
      <c r="M3445" s="20" t="n"/>
      <c r="N3445" s="21">
        <f>IF($A3445="","",IF(IFERROR(VALUE($M3445),0)=1,1,0))</f>
        <v/>
      </c>
      <c r="O3445" s="21">
        <f>IF($A3445="",0,IF(OR($S3445&lt;&gt;1,COUNTA($J3445:$M3445)=0),0,IF($N3445=1,$H3445,0)))</f>
        <v/>
      </c>
      <c r="P3445" s="10" t="inlineStr">
        <is>
          <t>sì/no</t>
        </is>
      </c>
      <c r="Q3445" s="21">
        <f>IF($A3445="","",$A3445&amp;"|"&amp;$C3445)</f>
        <v/>
      </c>
      <c r="R3445" s="21">
        <f>IF($A3445="","",$A3445&amp;"|"&amp;$C3445&amp;"|"&amp;$D3445)</f>
        <v/>
      </c>
      <c r="S3445" s="21">
        <f>IF($A3445="","",IFERROR(INDEX(Offerte!$D$2:$D$200,MATCH($Q3445,Offerte!$L$2:$L$200,0)),0))</f>
        <v/>
      </c>
      <c r="T3445" s="21">
        <f>IF($A3445="","",IFERROR(INDEX(Offerte!$G$2:$G$200,MATCH($Q3445,Offerte!$L$2:$L$200,0)),"NO"))</f>
        <v/>
      </c>
    </row>
    <row r="3446">
      <c r="A3446" s="10">
        <f>IF(Offerte!$A113="","",Offerte!$A113)</f>
        <v/>
      </c>
      <c r="B3446" s="10">
        <f>IF(Offerte!$A113="","",Offerte!$B113)</f>
        <v/>
      </c>
      <c r="C3446" s="10">
        <f>IF(Offerte!$A113="","",Offerte!$C113)</f>
        <v/>
      </c>
      <c r="D3446" s="10" t="inlineStr">
        <is>
          <t>A.1.1</t>
        </is>
      </c>
      <c r="E3446" s="10" t="inlineStr">
        <is>
          <t>A</t>
        </is>
      </c>
      <c r="F3446" s="10" t="inlineStr">
        <is>
          <t>Q</t>
        </is>
      </c>
      <c r="G3446" s="10" t="inlineStr">
        <is>
          <t>higher</t>
        </is>
      </c>
      <c r="H3446" s="10" t="n">
        <v>3</v>
      </c>
      <c r="I3446" s="10" t="inlineStr">
        <is>
          <t>Tasso aggiuntivo di corse controllate</t>
        </is>
      </c>
      <c r="J3446" s="20" t="n"/>
      <c r="K3446" s="20" t="n"/>
      <c r="L3446" s="20" t="n"/>
      <c r="M3446" s="20" t="n"/>
      <c r="N3446" s="21">
        <f>IF($A3446="","",IFERROR(VALUE($K3446)/VALUE($L3446)*100,IFERROR(VALUE($J3446),0)))</f>
        <v/>
      </c>
      <c r="O3446" s="21">
        <f>IF($A3446="",0,IF(OR($S3446&lt;&gt;1,COUNTA($J3446:$M3446)=0),0,IF(SUMPRODUCT(MAX(($C$5:$C$6173=$C3446)*($D$5:$D$6173=$D3446)*($S$5:$S$6173=1)*IFERROR($N$5:$N$6173*1,0)))&gt;0,ROUND($H3446*($N3446/SUMPRODUCT(MAX(($C$5:$C$6173=$C3446)*($D$5:$D$6173=$D3446)*($S$5:$S$6173=1)*IFERROR($N$5:$N$6173*1,0)))),4),0)))</f>
        <v/>
      </c>
      <c r="P3446" s="10" t="inlineStr">
        <is>
          <t>Corse controllate annue / Corse programmate annue</t>
        </is>
      </c>
      <c r="Q3446" s="21">
        <f>IF($A3446="","",$A3446&amp;"|"&amp;$C3446)</f>
        <v/>
      </c>
      <c r="R3446" s="21">
        <f>IF($A3446="","",$A3446&amp;"|"&amp;$C3446&amp;"|"&amp;$D3446)</f>
        <v/>
      </c>
      <c r="S3446" s="21">
        <f>IF($A3446="","",IFERROR(INDEX(Offerte!$D$2:$D$200,MATCH($Q3446,Offerte!$L$2:$L$200,0)),0))</f>
        <v/>
      </c>
      <c r="T3446" s="21">
        <f>IF($A3446="","",IFERROR(INDEX(Offerte!$G$2:$G$200,MATCH($Q3446,Offerte!$L$2:$L$200,0)),"NO"))</f>
        <v/>
      </c>
    </row>
    <row r="3447">
      <c r="A3447" s="10">
        <f>IF(Offerte!$A113="","",Offerte!$A113)</f>
        <v/>
      </c>
      <c r="B3447" s="10">
        <f>IF(Offerte!$A113="","",Offerte!$B113)</f>
        <v/>
      </c>
      <c r="C3447" s="10">
        <f>IF(Offerte!$A113="","",Offerte!$C113)</f>
        <v/>
      </c>
      <c r="D3447" s="10" t="inlineStr">
        <is>
          <t>A.1.2</t>
        </is>
      </c>
      <c r="E3447" s="10" t="inlineStr">
        <is>
          <t>A</t>
        </is>
      </c>
      <c r="F3447" s="10" t="inlineStr">
        <is>
          <t>Q</t>
        </is>
      </c>
      <c r="G3447" s="10" t="inlineStr">
        <is>
          <t>higher</t>
        </is>
      </c>
      <c r="H3447" s="10" t="n">
        <v>4</v>
      </c>
      <c r="I3447" s="10" t="inlineStr">
        <is>
          <t>Numero aggiuntivo di passeggeri controllati</t>
        </is>
      </c>
      <c r="J3447" s="20" t="n"/>
      <c r="K3447" s="20" t="n"/>
      <c r="L3447" s="20" t="n"/>
      <c r="M3447" s="20" t="n"/>
      <c r="N3447" s="21">
        <f>IF($A3447="","",IFERROR(VALUE($J3447),0))</f>
        <v/>
      </c>
      <c r="O3447" s="21">
        <f>IF($A3447="",0,IF(OR($S3447&lt;&gt;1,COUNTA($J3447:$M3447)=0),0,IF(SUMPRODUCT(MAX(($C$5:$C$6173=$C3447)*($D$5:$D$6173=$D3447)*($S$5:$S$6173=1)*IFERROR($N$5:$N$6173*1,0)))&gt;0,ROUND($H3447*($N3447/SUMPRODUCT(MAX(($C$5:$C$6173=$C3447)*($D$5:$D$6173=$D3447)*($S$5:$S$6173=1)*IFERROR($N$5:$N$6173*1,0)))),4),0)))</f>
        <v/>
      </c>
      <c r="P3447" s="10" t="inlineStr">
        <is>
          <t>passeggeri/anno</t>
        </is>
      </c>
      <c r="Q3447" s="21">
        <f>IF($A3447="","",$A3447&amp;"|"&amp;$C3447)</f>
        <v/>
      </c>
      <c r="R3447" s="21">
        <f>IF($A3447="","",$A3447&amp;"|"&amp;$C3447&amp;"|"&amp;$D3447)</f>
        <v/>
      </c>
      <c r="S3447" s="21">
        <f>IF($A3447="","",IFERROR(INDEX(Offerte!$D$2:$D$200,MATCH($Q3447,Offerte!$L$2:$L$200,0)),0))</f>
        <v/>
      </c>
      <c r="T3447" s="21">
        <f>IF($A3447="","",IFERROR(INDEX(Offerte!$G$2:$G$200,MATCH($Q3447,Offerte!$L$2:$L$200,0)),"NO"))</f>
        <v/>
      </c>
    </row>
    <row r="3448">
      <c r="A3448" s="10">
        <f>IF(Offerte!$A113="","",Offerte!$A113)</f>
        <v/>
      </c>
      <c r="B3448" s="10">
        <f>IF(Offerte!$A113="","",Offerte!$B113)</f>
        <v/>
      </c>
      <c r="C3448" s="10">
        <f>IF(Offerte!$A113="","",Offerte!$C113)</f>
        <v/>
      </c>
      <c r="D3448" s="10" t="inlineStr">
        <is>
          <t>B.1.1</t>
        </is>
      </c>
      <c r="E3448" s="10" t="inlineStr">
        <is>
          <t>B</t>
        </is>
      </c>
      <c r="F3448" s="10" t="inlineStr">
        <is>
          <t>Q</t>
        </is>
      </c>
      <c r="G3448" s="10" t="inlineStr">
        <is>
          <t>higher</t>
        </is>
      </c>
      <c r="H3448" s="10" t="n">
        <v>3</v>
      </c>
      <c r="I3448" s="10" t="inlineStr">
        <is>
          <t>Incremento dei posti offerti nelle fasce di punta</t>
        </is>
      </c>
      <c r="J3448" s="20" t="n"/>
      <c r="K3448" s="20" t="n"/>
      <c r="L3448" s="20" t="n"/>
      <c r="M3448" s="20" t="n"/>
      <c r="N3448" s="21">
        <f>IF($A3448="","",IFERROR(VALUE($J3448),0))</f>
        <v/>
      </c>
      <c r="O3448" s="21">
        <f>IF($A3448="",0,IF(OR($S3448&lt;&gt;1,COUNTA($J3448:$M3448)=0),0,IF(SUMPRODUCT(MAX(($C$5:$C$6173=$C3448)*($D$5:$D$6173=$D3448)*($S$5:$S$6173=1)*IFERROR($N$5:$N$6173*1,0)))&gt;0,ROUND($H3448*($N3448/SUMPRODUCT(MAX(($C$5:$C$6173=$C3448)*($D$5:$D$6173=$D3448)*($S$5:$S$6173=1)*IFERROR($N$5:$N$6173*1,0)))),4),0)))</f>
        <v/>
      </c>
      <c r="P3448" s="10" t="inlineStr">
        <is>
          <t>posti*km</t>
        </is>
      </c>
      <c r="Q3448" s="21">
        <f>IF($A3448="","",$A3448&amp;"|"&amp;$C3448)</f>
        <v/>
      </c>
      <c r="R3448" s="21">
        <f>IF($A3448="","",$A3448&amp;"|"&amp;$C3448&amp;"|"&amp;$D3448)</f>
        <v/>
      </c>
      <c r="S3448" s="21">
        <f>IF($A3448="","",IFERROR(INDEX(Offerte!$D$2:$D$200,MATCH($Q3448,Offerte!$L$2:$L$200,0)),0))</f>
        <v/>
      </c>
      <c r="T3448" s="21">
        <f>IF($A3448="","",IFERROR(INDEX(Offerte!$G$2:$G$200,MATCH($Q3448,Offerte!$L$2:$L$200,0)),"NO"))</f>
        <v/>
      </c>
    </row>
    <row r="3449">
      <c r="A3449" s="10">
        <f>IF(Offerte!$A113="","",Offerte!$A113)</f>
        <v/>
      </c>
      <c r="B3449" s="10">
        <f>IF(Offerte!$A113="","",Offerte!$B113)</f>
        <v/>
      </c>
      <c r="C3449" s="10">
        <f>IF(Offerte!$A113="","",Offerte!$C113)</f>
        <v/>
      </c>
      <c r="D3449" s="10" t="inlineStr">
        <is>
          <t>B.2.1</t>
        </is>
      </c>
      <c r="E3449" s="10" t="inlineStr">
        <is>
          <t>B</t>
        </is>
      </c>
      <c r="F3449" s="10" t="inlineStr">
        <is>
          <t>Q</t>
        </is>
      </c>
      <c r="G3449" s="10" t="inlineStr">
        <is>
          <t>higher</t>
        </is>
      </c>
      <c r="H3449" s="10" t="n">
        <v>4</v>
      </c>
      <c r="I3449" s="10" t="inlineStr">
        <is>
          <t>Corse aggiuntive nell'arco giornaliero base</t>
        </is>
      </c>
      <c r="J3449" s="20" t="n"/>
      <c r="K3449" s="20" t="n"/>
      <c r="L3449" s="20" t="n"/>
      <c r="M3449" s="20" t="n"/>
      <c r="N3449" s="21">
        <f>IF($A3449="","",IFERROR(VALUE($J3449),0))</f>
        <v/>
      </c>
      <c r="O3449" s="21">
        <f>IF($A3449="",0,IF(OR($S3449&lt;&gt;1,COUNTA($J3449:$M3449)=0),0,IF(SUMPRODUCT(MAX(($C$5:$C$6173=$C3449)*($D$5:$D$6173=$D3449)*($S$5:$S$6173=1)*IFERROR($N$5:$N$6173*1,0)))&gt;0,ROUND($H3449*($N3449/SUMPRODUCT(MAX(($C$5:$C$6173=$C3449)*($D$5:$D$6173=$D3449)*($S$5:$S$6173=1)*IFERROR($N$5:$N$6173*1,0)))),4),0)))</f>
        <v/>
      </c>
      <c r="P3449" s="10" t="inlineStr">
        <is>
          <t>corse</t>
        </is>
      </c>
      <c r="Q3449" s="21">
        <f>IF($A3449="","",$A3449&amp;"|"&amp;$C3449)</f>
        <v/>
      </c>
      <c r="R3449" s="21">
        <f>IF($A3449="","",$A3449&amp;"|"&amp;$C3449&amp;"|"&amp;$D3449)</f>
        <v/>
      </c>
      <c r="S3449" s="21">
        <f>IF($A3449="","",IFERROR(INDEX(Offerte!$D$2:$D$200,MATCH($Q3449,Offerte!$L$2:$L$200,0)),0))</f>
        <v/>
      </c>
      <c r="T3449" s="21">
        <f>IF($A3449="","",IFERROR(INDEX(Offerte!$G$2:$G$200,MATCH($Q3449,Offerte!$L$2:$L$200,0)),"NO"))</f>
        <v/>
      </c>
    </row>
    <row r="3450">
      <c r="A3450" s="10">
        <f>IF(Offerte!$A113="","",Offerte!$A113)</f>
        <v/>
      </c>
      <c r="B3450" s="10">
        <f>IF(Offerte!$A113="","",Offerte!$B113)</f>
        <v/>
      </c>
      <c r="C3450" s="10">
        <f>IF(Offerte!$A113="","",Offerte!$C113)</f>
        <v/>
      </c>
      <c r="D3450" s="10" t="inlineStr">
        <is>
          <t>B.3.1</t>
        </is>
      </c>
      <c r="E3450" s="10" t="inlineStr">
        <is>
          <t>B</t>
        </is>
      </c>
      <c r="F3450" s="10" t="inlineStr">
        <is>
          <t>Q</t>
        </is>
      </c>
      <c r="G3450" s="10" t="inlineStr">
        <is>
          <t>higher</t>
        </is>
      </c>
      <c r="H3450" s="10" t="n">
        <v>2</v>
      </c>
      <c r="I3450" s="10" t="inlineStr">
        <is>
          <t>Numero di corse aggiuntive per allungamento dell'arco di servizio giornaliero nelle fasce serali</t>
        </is>
      </c>
      <c r="J3450" s="20" t="n"/>
      <c r="K3450" s="20" t="n"/>
      <c r="L3450" s="20" t="n"/>
      <c r="M3450" s="20" t="n"/>
      <c r="N3450" s="21">
        <f>IF($A3450="","",IFERROR(VALUE($J3450),0))</f>
        <v/>
      </c>
      <c r="O3450" s="21">
        <f>IF($A3450="",0,IF(OR($S3450&lt;&gt;1,COUNTA($J3450:$M3450)=0),0,IF(SUMPRODUCT(MAX(($C$5:$C$6173=$C3450)*($D$5:$D$6173=$D3450)*($S$5:$S$6173=1)*IFERROR($N$5:$N$6173*1,0)))&gt;0,ROUND($H3450*($N3450/SUMPRODUCT(MAX(($C$5:$C$6173=$C3450)*($D$5:$D$6173=$D3450)*($S$5:$S$6173=1)*IFERROR($N$5:$N$6173*1,0)))),4),0)))</f>
        <v/>
      </c>
      <c r="P3450" s="10" t="inlineStr">
        <is>
          <t>corse</t>
        </is>
      </c>
      <c r="Q3450" s="21">
        <f>IF($A3450="","",$A3450&amp;"|"&amp;$C3450)</f>
        <v/>
      </c>
      <c r="R3450" s="21">
        <f>IF($A3450="","",$A3450&amp;"|"&amp;$C3450&amp;"|"&amp;$D3450)</f>
        <v/>
      </c>
      <c r="S3450" s="21">
        <f>IF($A3450="","",IFERROR(INDEX(Offerte!$D$2:$D$200,MATCH($Q3450,Offerte!$L$2:$L$200,0)),0))</f>
        <v/>
      </c>
      <c r="T3450" s="21">
        <f>IF($A3450="","",IFERROR(INDEX(Offerte!$G$2:$G$200,MATCH($Q3450,Offerte!$L$2:$L$200,0)),"NO"))</f>
        <v/>
      </c>
    </row>
    <row r="3451">
      <c r="A3451" s="10">
        <f>IF(Offerte!$A113="","",Offerte!$A113)</f>
        <v/>
      </c>
      <c r="B3451" s="10">
        <f>IF(Offerte!$A113="","",Offerte!$B113)</f>
        <v/>
      </c>
      <c r="C3451" s="10">
        <f>IF(Offerte!$A113="","",Offerte!$C113)</f>
        <v/>
      </c>
      <c r="D3451" s="10" t="inlineStr">
        <is>
          <t>B.4.1</t>
        </is>
      </c>
      <c r="E3451" s="10" t="inlineStr">
        <is>
          <t>B</t>
        </is>
      </c>
      <c r="F3451" s="10" t="inlineStr">
        <is>
          <t>Q</t>
        </is>
      </c>
      <c r="G3451" s="10" t="inlineStr">
        <is>
          <t>higher</t>
        </is>
      </c>
      <c r="H3451" s="10" t="n">
        <v>3</v>
      </c>
      <c r="I3451" s="10" t="inlineStr">
        <is>
          <t>Percorrenze aggiuntive offerte nel Programma d'esercizio delle prime due fasi attuative</t>
        </is>
      </c>
      <c r="J3451" s="20" t="n"/>
      <c r="K3451" s="20" t="n"/>
      <c r="L3451" s="20" t="n"/>
      <c r="M3451" s="20" t="n"/>
      <c r="N3451" s="21">
        <f>IF($A3451="","",IFERROR(VALUE($J3451),0))</f>
        <v/>
      </c>
      <c r="O3451" s="21">
        <f>IF($A3451="",0,IF(OR($S3451&lt;&gt;1,COUNTA($J3451:$M3451)=0),0,IF(SUMPRODUCT(MAX(($C$5:$C$6173=$C3451)*($D$5:$D$6173=$D3451)*($S$5:$S$6173=1)*IFERROR($N$5:$N$6173*1,0)))&gt;0,ROUND($H3451*($N3451/SUMPRODUCT(MAX(($C$5:$C$6173=$C3451)*($D$5:$D$6173=$D3451)*($S$5:$S$6173=1)*IFERROR($N$5:$N$6173*1,0)))),4),0)))</f>
        <v/>
      </c>
      <c r="P3451" s="10" t="inlineStr">
        <is>
          <t>vett*km</t>
        </is>
      </c>
      <c r="Q3451" s="21">
        <f>IF($A3451="","",$A3451&amp;"|"&amp;$C3451)</f>
        <v/>
      </c>
      <c r="R3451" s="21">
        <f>IF($A3451="","",$A3451&amp;"|"&amp;$C3451&amp;"|"&amp;$D3451)</f>
        <v/>
      </c>
      <c r="S3451" s="21">
        <f>IF($A3451="","",IFERROR(INDEX(Offerte!$D$2:$D$200,MATCH($Q3451,Offerte!$L$2:$L$200,0)),0))</f>
        <v/>
      </c>
      <c r="T3451" s="21">
        <f>IF($A3451="","",IFERROR(INDEX(Offerte!$G$2:$G$200,MATCH($Q3451,Offerte!$L$2:$L$200,0)),"NO"))</f>
        <v/>
      </c>
    </row>
    <row r="3452">
      <c r="A3452" s="10">
        <f>IF(Offerte!$A113="","",Offerte!$A113)</f>
        <v/>
      </c>
      <c r="B3452" s="10">
        <f>IF(Offerte!$A113="","",Offerte!$B113)</f>
        <v/>
      </c>
      <c r="C3452" s="10">
        <f>IF(Offerte!$A113="","",Offerte!$C113)</f>
        <v/>
      </c>
      <c r="D3452" s="10" t="inlineStr">
        <is>
          <t>B.5.1</t>
        </is>
      </c>
      <c r="E3452" s="10" t="inlineStr">
        <is>
          <t>B</t>
        </is>
      </c>
      <c r="F3452" s="10" t="inlineStr">
        <is>
          <t>D</t>
        </is>
      </c>
      <c r="G3452" s="10" t="inlineStr">
        <is>
          <t>discretionary</t>
        </is>
      </c>
      <c r="H3452" s="10" t="n">
        <v>2</v>
      </c>
      <c r="I3452" s="10" t="inlineStr">
        <is>
          <t>Efficacia del progetto di servizi complementari DRT</t>
        </is>
      </c>
      <c r="J3452" s="20" t="n"/>
      <c r="K3452" s="20" t="n"/>
      <c r="L3452" s="20" t="n"/>
      <c r="M3452" s="20" t="n"/>
      <c r="N3452" s="21">
        <f>IF($A3452="","",MAX(0,MIN(1,IFERROR(VALUE($M3452),0))))</f>
        <v/>
      </c>
      <c r="O3452" s="21">
        <f>IF($A3452="",0,IF(OR($S3452&lt;&gt;1,COUNTA($J3452:$M3452)=0),0,IF(SUMPRODUCT(MAX(($C$5:$C$6173=$C3452)*($D$5:$D$6173=$D3452)*($S$5:$S$6173=1)*IFERROR($N$5:$N$6173*1,0)))&gt;0,ROUND($H3452*($N3452/SUMPRODUCT(MAX(($C$5:$C$6173=$C3452)*($D$5:$D$6173=$D3452)*($S$5:$S$6173=1)*IFERROR($N$5:$N$6173*1,0)))),4),0)))</f>
        <v/>
      </c>
      <c r="P3452" s="10" t="inlineStr">
        <is>
          <t>coeff.</t>
        </is>
      </c>
      <c r="Q3452" s="21">
        <f>IF($A3452="","",$A3452&amp;"|"&amp;$C3452)</f>
        <v/>
      </c>
      <c r="R3452" s="21">
        <f>IF($A3452="","",$A3452&amp;"|"&amp;$C3452&amp;"|"&amp;$D3452)</f>
        <v/>
      </c>
      <c r="S3452" s="21">
        <f>IF($A3452="","",IFERROR(INDEX(Offerte!$D$2:$D$200,MATCH($Q3452,Offerte!$L$2:$L$200,0)),0))</f>
        <v/>
      </c>
      <c r="T3452" s="21">
        <f>IF($A3452="","",IFERROR(INDEX(Offerte!$G$2:$G$200,MATCH($Q3452,Offerte!$L$2:$L$200,0)),"NO"))</f>
        <v/>
      </c>
    </row>
    <row r="3453">
      <c r="A3453" s="10">
        <f>IF(Offerte!$A113="","",Offerte!$A113)</f>
        <v/>
      </c>
      <c r="B3453" s="10">
        <f>IF(Offerte!$A113="","",Offerte!$B113)</f>
        <v/>
      </c>
      <c r="C3453" s="10">
        <f>IF(Offerte!$A113="","",Offerte!$C113)</f>
        <v/>
      </c>
      <c r="D3453" s="10" t="inlineStr">
        <is>
          <t>C.1.1</t>
        </is>
      </c>
      <c r="E3453" s="10" t="inlineStr">
        <is>
          <t>C</t>
        </is>
      </c>
      <c r="F3453" s="10" t="inlineStr">
        <is>
          <t>Q</t>
        </is>
      </c>
      <c r="G3453" s="10" t="inlineStr">
        <is>
          <t>higher</t>
        </is>
      </c>
      <c r="H3453" s="10" t="n">
        <v>2</v>
      </c>
      <c r="I3453" s="10" t="inlineStr">
        <is>
          <t>Tasso di copertura del servizio con telecamere BSD</t>
        </is>
      </c>
      <c r="J3453" s="20" t="n"/>
      <c r="K3453" s="20" t="n"/>
      <c r="L3453" s="20" t="n"/>
      <c r="M3453" s="20" t="n"/>
      <c r="N3453" s="21">
        <f>IF($A3453="","",IFERROR(VALUE($K3453)/VALUE($L3453),IFERROR(VALUE($J3453),0)))</f>
        <v/>
      </c>
      <c r="O3453" s="21">
        <f>IF($A3453="",0,IF(OR($S3453&lt;&gt;1,COUNTA($J3453:$M3453)=0),0,IF(SUMPRODUCT(MAX(($C$5:$C$6173=$C3453)*($D$5:$D$6173=$D3453)*($S$5:$S$6173=1)*IFERROR($N$5:$N$6173*1,0)))&gt;0,ROUND($H3453*($N3453/SUMPRODUCT(MAX(($C$5:$C$6173=$C3453)*($D$5:$D$6173=$D3453)*($S$5:$S$6173=1)*IFERROR($N$5:$N$6173*1,0)))),4),0)))</f>
        <v/>
      </c>
      <c r="P3453" s="10" t="inlineStr">
        <is>
          <t>Autobus attrezzati con telecamere BSD / Autobus totali in offerta, incluse scorte</t>
        </is>
      </c>
      <c r="Q3453" s="21">
        <f>IF($A3453="","",$A3453&amp;"|"&amp;$C3453)</f>
        <v/>
      </c>
      <c r="R3453" s="21">
        <f>IF($A3453="","",$A3453&amp;"|"&amp;$C3453&amp;"|"&amp;$D3453)</f>
        <v/>
      </c>
      <c r="S3453" s="21">
        <f>IF($A3453="","",IFERROR(INDEX(Offerte!$D$2:$D$200,MATCH($Q3453,Offerte!$L$2:$L$200,0)),0))</f>
        <v/>
      </c>
      <c r="T3453" s="21">
        <f>IF($A3453="","",IFERROR(INDEX(Offerte!$G$2:$G$200,MATCH($Q3453,Offerte!$L$2:$L$200,0)),"NO"))</f>
        <v/>
      </c>
    </row>
    <row r="3454">
      <c r="A3454" s="10">
        <f>IF(Offerte!$A113="","",Offerte!$A113)</f>
        <v/>
      </c>
      <c r="B3454" s="10">
        <f>IF(Offerte!$A113="","",Offerte!$B113)</f>
        <v/>
      </c>
      <c r="C3454" s="10">
        <f>IF(Offerte!$A113="","",Offerte!$C113)</f>
        <v/>
      </c>
      <c r="D3454" s="10" t="inlineStr">
        <is>
          <t>C.1.2</t>
        </is>
      </c>
      <c r="E3454" s="10" t="inlineStr">
        <is>
          <t>C</t>
        </is>
      </c>
      <c r="F3454" s="10" t="inlineStr">
        <is>
          <t>Q</t>
        </is>
      </c>
      <c r="G3454" s="10" t="inlineStr">
        <is>
          <t>higher</t>
        </is>
      </c>
      <c r="H3454" s="10" t="n">
        <v>2</v>
      </c>
      <c r="I3454" s="10" t="inlineStr">
        <is>
          <t>Tasso di copertura del servizio con telecamere ADAS</t>
        </is>
      </c>
      <c r="J3454" s="20" t="n"/>
      <c r="K3454" s="20" t="n"/>
      <c r="L3454" s="20" t="n"/>
      <c r="M3454" s="20" t="n"/>
      <c r="N3454" s="21">
        <f>IF($A3454="","",IFERROR(VALUE($K3454)/VALUE($L3454),IFERROR(VALUE($J3454),0)))</f>
        <v/>
      </c>
      <c r="O3454" s="21">
        <f>IF($A3454="",0,IF(OR($S3454&lt;&gt;1,COUNTA($J3454:$M3454)=0),0,IF(SUMPRODUCT(MAX(($C$5:$C$6173=$C3454)*($D$5:$D$6173=$D3454)*($S$5:$S$6173=1)*IFERROR($N$5:$N$6173*1,0)))&gt;0,ROUND($H3454*($N3454/SUMPRODUCT(MAX(($C$5:$C$6173=$C3454)*($D$5:$D$6173=$D3454)*($S$5:$S$6173=1)*IFERROR($N$5:$N$6173*1,0)))),4),0)))</f>
        <v/>
      </c>
      <c r="P3454" s="10" t="inlineStr">
        <is>
          <t>Autobus attrezzati con telecamere ADAS / Autobus totali in offerta, incluse scorte</t>
        </is>
      </c>
      <c r="Q3454" s="21">
        <f>IF($A3454="","",$A3454&amp;"|"&amp;$C3454)</f>
        <v/>
      </c>
      <c r="R3454" s="21">
        <f>IF($A3454="","",$A3454&amp;"|"&amp;$C3454&amp;"|"&amp;$D3454)</f>
        <v/>
      </c>
      <c r="S3454" s="21">
        <f>IF($A3454="","",IFERROR(INDEX(Offerte!$D$2:$D$200,MATCH($Q3454,Offerte!$L$2:$L$200,0)),0))</f>
        <v/>
      </c>
      <c r="T3454" s="21">
        <f>IF($A3454="","",IFERROR(INDEX(Offerte!$G$2:$G$200,MATCH($Q3454,Offerte!$L$2:$L$200,0)),"NO"))</f>
        <v/>
      </c>
    </row>
    <row r="3455">
      <c r="A3455" s="10">
        <f>IF(Offerte!$A113="","",Offerte!$A113)</f>
        <v/>
      </c>
      <c r="B3455" s="10">
        <f>IF(Offerte!$A113="","",Offerte!$B113)</f>
        <v/>
      </c>
      <c r="C3455" s="10">
        <f>IF(Offerte!$A113="","",Offerte!$C113)</f>
        <v/>
      </c>
      <c r="D3455" s="10" t="inlineStr">
        <is>
          <t>C.2.1</t>
        </is>
      </c>
      <c r="E3455" s="10" t="inlineStr">
        <is>
          <t>C</t>
        </is>
      </c>
      <c r="F3455" s="10" t="inlineStr">
        <is>
          <t>Q</t>
        </is>
      </c>
      <c r="G3455" s="10" t="inlineStr">
        <is>
          <t>higher</t>
        </is>
      </c>
      <c r="H3455" s="10" t="n">
        <v>3</v>
      </c>
      <c r="I3455" s="10" t="inlineStr">
        <is>
          <t>Tasso di copertura del servizio con telecamere di bordo di videosorveglianza</t>
        </is>
      </c>
      <c r="J3455" s="20" t="n"/>
      <c r="K3455" s="20" t="n"/>
      <c r="L3455" s="20" t="n"/>
      <c r="M3455" s="20" t="n"/>
      <c r="N3455" s="21">
        <f>IF($A3455="","",IFERROR(VALUE($K3455)/VALUE($L3455),IFERROR(VALUE($J3455),0)))</f>
        <v/>
      </c>
      <c r="O3455" s="21">
        <f>IF($A3455="",0,IF(OR($S3455&lt;&gt;1,COUNTA($J3455:$M3455)=0),0,IF(SUMPRODUCT(MAX(($C$5:$C$6173=$C3455)*($D$5:$D$6173=$D3455)*($S$5:$S$6173=1)*IFERROR($N$5:$N$6173*1,0)))&gt;0,ROUND($H3455*($N3455/SUMPRODUCT(MAX(($C$5:$C$6173=$C3455)*($D$5:$D$6173=$D3455)*($S$5:$S$6173=1)*IFERROR($N$5:$N$6173*1,0)))),4),0)))</f>
        <v/>
      </c>
      <c r="P3455" s="10" t="inlineStr">
        <is>
          <t>Autobus attrezzati con videosorveglianza / Autobus totali in offerta, incluse scorte</t>
        </is>
      </c>
      <c r="Q3455" s="21">
        <f>IF($A3455="","",$A3455&amp;"|"&amp;$C3455)</f>
        <v/>
      </c>
      <c r="R3455" s="21">
        <f>IF($A3455="","",$A3455&amp;"|"&amp;$C3455&amp;"|"&amp;$D3455)</f>
        <v/>
      </c>
      <c r="S3455" s="21">
        <f>IF($A3455="","",IFERROR(INDEX(Offerte!$D$2:$D$200,MATCH($Q3455,Offerte!$L$2:$L$200,0)),0))</f>
        <v/>
      </c>
      <c r="T3455" s="21">
        <f>IF($A3455="","",IFERROR(INDEX(Offerte!$G$2:$G$200,MATCH($Q3455,Offerte!$L$2:$L$200,0)),"NO"))</f>
        <v/>
      </c>
    </row>
    <row r="3456">
      <c r="A3456" s="10">
        <f>IF(Offerte!$A113="","",Offerte!$A113)</f>
        <v/>
      </c>
      <c r="B3456" s="10">
        <f>IF(Offerte!$A113="","",Offerte!$B113)</f>
        <v/>
      </c>
      <c r="C3456" s="10">
        <f>IF(Offerte!$A113="","",Offerte!$C113)</f>
        <v/>
      </c>
      <c r="D3456" s="10" t="inlineStr">
        <is>
          <t>C.2.2</t>
        </is>
      </c>
      <c r="E3456" s="10" t="inlineStr">
        <is>
          <t>C</t>
        </is>
      </c>
      <c r="F3456" s="10" t="inlineStr">
        <is>
          <t>T</t>
        </is>
      </c>
      <c r="G3456" s="10" t="inlineStr">
        <is>
          <t>tabular</t>
        </is>
      </c>
      <c r="H3456" s="10" t="n">
        <v>1</v>
      </c>
      <c r="I3456" s="10" t="inlineStr">
        <is>
          <t>Software video/audio analisi per situazioni di pericolo</t>
        </is>
      </c>
      <c r="J3456" s="20" t="n"/>
      <c r="K3456" s="20" t="n"/>
      <c r="L3456" s="20" t="n"/>
      <c r="M3456" s="20" t="n"/>
      <c r="N3456" s="21">
        <f>IF($A3456="","",IF(IFERROR(VALUE($M3456),0)=1,1,0))</f>
        <v/>
      </c>
      <c r="O3456" s="21">
        <f>IF($A3456="",0,IF(OR($S3456&lt;&gt;1,COUNTA($J3456:$M3456)=0),0,IF($N3456=1,$H3456,0)))</f>
        <v/>
      </c>
      <c r="P3456" s="10" t="inlineStr">
        <is>
          <t>sì/no</t>
        </is>
      </c>
      <c r="Q3456" s="21">
        <f>IF($A3456="","",$A3456&amp;"|"&amp;$C3456)</f>
        <v/>
      </c>
      <c r="R3456" s="21">
        <f>IF($A3456="","",$A3456&amp;"|"&amp;$C3456&amp;"|"&amp;$D3456)</f>
        <v/>
      </c>
      <c r="S3456" s="21">
        <f>IF($A3456="","",IFERROR(INDEX(Offerte!$D$2:$D$200,MATCH($Q3456,Offerte!$L$2:$L$200,0)),0))</f>
        <v/>
      </c>
      <c r="T3456" s="21">
        <f>IF($A3456="","",IFERROR(INDEX(Offerte!$G$2:$G$200,MATCH($Q3456,Offerte!$L$2:$L$200,0)),"NO"))</f>
        <v/>
      </c>
    </row>
    <row r="3457">
      <c r="A3457" s="10">
        <f>IF(Offerte!$A113="","",Offerte!$A113)</f>
        <v/>
      </c>
      <c r="B3457" s="10">
        <f>IF(Offerte!$A113="","",Offerte!$B113)</f>
        <v/>
      </c>
      <c r="C3457" s="10">
        <f>IF(Offerte!$A113="","",Offerte!$C113)</f>
        <v/>
      </c>
      <c r="D3457" s="10" t="inlineStr">
        <is>
          <t>C.2.3</t>
        </is>
      </c>
      <c r="E3457" s="10" t="inlineStr">
        <is>
          <t>C</t>
        </is>
      </c>
      <c r="F3457" s="10" t="inlineStr">
        <is>
          <t>T</t>
        </is>
      </c>
      <c r="G3457" s="10" t="inlineStr">
        <is>
          <t>tabular</t>
        </is>
      </c>
      <c r="H3457" s="10" t="n">
        <v>1</v>
      </c>
      <c r="I3457" s="10" t="inlineStr">
        <is>
          <t>Collegamento con centrale qualificata di pronto intervento</t>
        </is>
      </c>
      <c r="J3457" s="20" t="n"/>
      <c r="K3457" s="20" t="n"/>
      <c r="L3457" s="20" t="n"/>
      <c r="M3457" s="20" t="n"/>
      <c r="N3457" s="21">
        <f>IF($A3457="","",IF(IFERROR(VALUE($M3457),0)=1,1,0))</f>
        <v/>
      </c>
      <c r="O3457" s="21">
        <f>IF($A3457="",0,IF(OR($S3457&lt;&gt;1,COUNTA($J3457:$M3457)=0),0,IF($N3457=1,$H3457,0)))</f>
        <v/>
      </c>
      <c r="P3457" s="10" t="inlineStr">
        <is>
          <t>sì/no</t>
        </is>
      </c>
      <c r="Q3457" s="21">
        <f>IF($A3457="","",$A3457&amp;"|"&amp;$C3457)</f>
        <v/>
      </c>
      <c r="R3457" s="21">
        <f>IF($A3457="","",$A3457&amp;"|"&amp;$C3457&amp;"|"&amp;$D3457)</f>
        <v/>
      </c>
      <c r="S3457" s="21">
        <f>IF($A3457="","",IFERROR(INDEX(Offerte!$D$2:$D$200,MATCH($Q3457,Offerte!$L$2:$L$200,0)),0))</f>
        <v/>
      </c>
      <c r="T3457" s="21">
        <f>IF($A3457="","",IFERROR(INDEX(Offerte!$G$2:$G$200,MATCH($Q3457,Offerte!$L$2:$L$200,0)),"NO"))</f>
        <v/>
      </c>
    </row>
    <row r="3458">
      <c r="A3458" s="10">
        <f>IF(Offerte!$A113="","",Offerte!$A113)</f>
        <v/>
      </c>
      <c r="B3458" s="10">
        <f>IF(Offerte!$A113="","",Offerte!$B113)</f>
        <v/>
      </c>
      <c r="C3458" s="10">
        <f>IF(Offerte!$A113="","",Offerte!$C113)</f>
        <v/>
      </c>
      <c r="D3458" s="10" t="inlineStr">
        <is>
          <t>C.2.4</t>
        </is>
      </c>
      <c r="E3458" s="10" t="inlineStr">
        <is>
          <t>C</t>
        </is>
      </c>
      <c r="F3458" s="10" t="inlineStr">
        <is>
          <t>Q</t>
        </is>
      </c>
      <c r="G3458" s="10" t="inlineStr">
        <is>
          <t>higher</t>
        </is>
      </c>
      <c r="H3458" s="10" t="n">
        <v>1</v>
      </c>
      <c r="I3458" s="10" t="inlineStr">
        <is>
          <t>Tasso di copertura del servizio con dispositivi per la chiamata di emergenza del conducente</t>
        </is>
      </c>
      <c r="J3458" s="20" t="n"/>
      <c r="K3458" s="20" t="n"/>
      <c r="L3458" s="20" t="n"/>
      <c r="M3458" s="20" t="n"/>
      <c r="N3458" s="21">
        <f>IF($A3458="","",IFERROR(VALUE($K3458)/VALUE($L3458),IFERROR(VALUE($J3458),0)))</f>
        <v/>
      </c>
      <c r="O3458" s="21">
        <f>IF($A3458="",0,IF(OR($S3458&lt;&gt;1,COUNTA($J3458:$M3458)=0),0,IF(SUMPRODUCT(MAX(($C$5:$C$6173=$C3458)*($D$5:$D$6173=$D3458)*($S$5:$S$6173=1)*IFERROR($N$5:$N$6173*1,0)))&gt;0,ROUND($H3458*($N3458/SUMPRODUCT(MAX(($C$5:$C$6173=$C3458)*($D$5:$D$6173=$D3458)*($S$5:$S$6173=1)*IFERROR($N$5:$N$6173*1,0)))),4),0)))</f>
        <v/>
      </c>
      <c r="P3458" s="10" t="inlineStr">
        <is>
          <t>Autobus attrezzati con chiamata di emergenza / Autobus totali in offerta, incluse scorte</t>
        </is>
      </c>
      <c r="Q3458" s="21">
        <f>IF($A3458="","",$A3458&amp;"|"&amp;$C3458)</f>
        <v/>
      </c>
      <c r="R3458" s="21">
        <f>IF($A3458="","",$A3458&amp;"|"&amp;$C3458&amp;"|"&amp;$D3458)</f>
        <v/>
      </c>
      <c r="S3458" s="21">
        <f>IF($A3458="","",IFERROR(INDEX(Offerte!$D$2:$D$200,MATCH($Q3458,Offerte!$L$2:$L$200,0)),0))</f>
        <v/>
      </c>
      <c r="T3458" s="21">
        <f>IF($A3458="","",IFERROR(INDEX(Offerte!$G$2:$G$200,MATCH($Q3458,Offerte!$L$2:$L$200,0)),"NO"))</f>
        <v/>
      </c>
    </row>
    <row r="3459">
      <c r="A3459" s="10">
        <f>IF(Offerte!$A113="","",Offerte!$A113)</f>
        <v/>
      </c>
      <c r="B3459" s="10">
        <f>IF(Offerte!$A113="","",Offerte!$B113)</f>
        <v/>
      </c>
      <c r="C3459" s="10">
        <f>IF(Offerte!$A113="","",Offerte!$C113)</f>
        <v/>
      </c>
      <c r="D3459" s="10" t="inlineStr">
        <is>
          <t>C.3.1</t>
        </is>
      </c>
      <c r="E3459" s="10" t="inlineStr">
        <is>
          <t>C</t>
        </is>
      </c>
      <c r="F3459" s="10" t="inlineStr">
        <is>
          <t>Q</t>
        </is>
      </c>
      <c r="G3459" s="10" t="inlineStr">
        <is>
          <t>higher</t>
        </is>
      </c>
      <c r="H3459" s="10" t="n">
        <v>2</v>
      </c>
      <c r="I3459" s="10" t="inlineStr">
        <is>
          <t>Tasso di copertura del servizio con dispositivi di informazione dinamica a bordo mezzo</t>
        </is>
      </c>
      <c r="J3459" s="20" t="n"/>
      <c r="K3459" s="20" t="n"/>
      <c r="L3459" s="20" t="n"/>
      <c r="M3459" s="20" t="n"/>
      <c r="N3459" s="21">
        <f>IF($A3459="","",IFERROR(VALUE($K3459)/VALUE($L3459),IFERROR(VALUE($J3459),0)))</f>
        <v/>
      </c>
      <c r="O3459" s="21">
        <f>IF($A3459="",0,IF(OR($S3459&lt;&gt;1,COUNTA($J3459:$M3459)=0),0,IF(SUMPRODUCT(MAX(($C$5:$C$6173=$C3459)*($D$5:$D$6173=$D3459)*($S$5:$S$6173=1)*IFERROR($N$5:$N$6173*1,0)))&gt;0,ROUND($H3459*($N3459/SUMPRODUCT(MAX(($C$5:$C$6173=$C3459)*($D$5:$D$6173=$D3459)*($S$5:$S$6173=1)*IFERROR($N$5:$N$6173*1,0)))),4),0)))</f>
        <v/>
      </c>
      <c r="P3459" s="10" t="inlineStr">
        <is>
          <t>Autobus con monitor e indicatori vocali / Autobus totali in offerta, incluse scorte</t>
        </is>
      </c>
      <c r="Q3459" s="21">
        <f>IF($A3459="","",$A3459&amp;"|"&amp;$C3459)</f>
        <v/>
      </c>
      <c r="R3459" s="21">
        <f>IF($A3459="","",$A3459&amp;"|"&amp;$C3459&amp;"|"&amp;$D3459)</f>
        <v/>
      </c>
      <c r="S3459" s="21">
        <f>IF($A3459="","",IFERROR(INDEX(Offerte!$D$2:$D$200,MATCH($Q3459,Offerte!$L$2:$L$200,0)),0))</f>
        <v/>
      </c>
      <c r="T3459" s="21">
        <f>IF($A3459="","",IFERROR(INDEX(Offerte!$G$2:$G$200,MATCH($Q3459,Offerte!$L$2:$L$200,0)),"NO"))</f>
        <v/>
      </c>
    </row>
    <row r="3460">
      <c r="A3460" s="10">
        <f>IF(Offerte!$A113="","",Offerte!$A113)</f>
        <v/>
      </c>
      <c r="B3460" s="10">
        <f>IF(Offerte!$A113="","",Offerte!$B113)</f>
        <v/>
      </c>
      <c r="C3460" s="10">
        <f>IF(Offerte!$A113="","",Offerte!$C113)</f>
        <v/>
      </c>
      <c r="D3460" s="10" t="inlineStr">
        <is>
          <t>C.3.2</t>
        </is>
      </c>
      <c r="E3460" s="10" t="inlineStr">
        <is>
          <t>C</t>
        </is>
      </c>
      <c r="F3460" s="10" t="inlineStr">
        <is>
          <t>T</t>
        </is>
      </c>
      <c r="G3460" s="10" t="inlineStr">
        <is>
          <t>tabular</t>
        </is>
      </c>
      <c r="H3460" s="10" t="n">
        <v>2</v>
      </c>
      <c r="I3460" s="10" t="inlineStr">
        <is>
          <t>Informazioni a bordo su coincidenze ai nodi</t>
        </is>
      </c>
      <c r="J3460" s="20" t="n"/>
      <c r="K3460" s="20" t="n"/>
      <c r="L3460" s="20" t="n"/>
      <c r="M3460" s="20" t="n"/>
      <c r="N3460" s="21">
        <f>IF($A3460="","",IF(IFERROR(VALUE($M3460),0)=1,1,0))</f>
        <v/>
      </c>
      <c r="O3460" s="21">
        <f>IF($A3460="",0,IF(OR($S3460&lt;&gt;1,COUNTA($J3460:$M3460)=0),0,IF(AND($N3460=1,IFERROR(SUMIFS($N$5:$N$6173,$Q$5:$Q$6173,$Q3460,$D$5:$D$6173,"C.3.1"),0)&gt;=0.5),$H3460,0)))</f>
        <v/>
      </c>
      <c r="P3460" s="10" t="inlineStr">
        <is>
          <t>Dipende da C.3.1 &gt;= 0.5</t>
        </is>
      </c>
      <c r="Q3460" s="21">
        <f>IF($A3460="","",$A3460&amp;"|"&amp;$C3460)</f>
        <v/>
      </c>
      <c r="R3460" s="21">
        <f>IF($A3460="","",$A3460&amp;"|"&amp;$C3460&amp;"|"&amp;$D3460)</f>
        <v/>
      </c>
      <c r="S3460" s="21">
        <f>IF($A3460="","",IFERROR(INDEX(Offerte!$D$2:$D$200,MATCH($Q3460,Offerte!$L$2:$L$200,0)),0))</f>
        <v/>
      </c>
      <c r="T3460" s="21">
        <f>IF($A3460="","",IFERROR(INDEX(Offerte!$G$2:$G$200,MATCH($Q3460,Offerte!$L$2:$L$200,0)),"NO"))</f>
        <v/>
      </c>
    </row>
    <row r="3461">
      <c r="A3461" s="10">
        <f>IF(Offerte!$A113="","",Offerte!$A113)</f>
        <v/>
      </c>
      <c r="B3461" s="10">
        <f>IF(Offerte!$A113="","",Offerte!$B113)</f>
        <v/>
      </c>
      <c r="C3461" s="10">
        <f>IF(Offerte!$A113="","",Offerte!$C113)</f>
        <v/>
      </c>
      <c r="D3461" s="10" t="inlineStr">
        <is>
          <t>D.1.1</t>
        </is>
      </c>
      <c r="E3461" s="10" t="inlineStr">
        <is>
          <t>D</t>
        </is>
      </c>
      <c r="F3461" s="10" t="inlineStr">
        <is>
          <t>Q</t>
        </is>
      </c>
      <c r="G3461" s="10" t="inlineStr">
        <is>
          <t>higher</t>
        </is>
      </c>
      <c r="H3461" s="10" t="n">
        <v>3</v>
      </c>
      <c r="I3461" s="10" t="inlineStr">
        <is>
          <t>Installazione di pensiline</t>
        </is>
      </c>
      <c r="J3461" s="20" t="n"/>
      <c r="K3461" s="20" t="n"/>
      <c r="L3461" s="20" t="n"/>
      <c r="M3461" s="20" t="n"/>
      <c r="N3461" s="21">
        <f>IF($A3461="","",IFERROR(VALUE($J3461),0))</f>
        <v/>
      </c>
      <c r="O3461" s="21">
        <f>IF($A3461="",0,IF(OR($S3461&lt;&gt;1,COUNTA($J3461:$M3461)=0),0,IF(SUMPRODUCT(MAX(($C$5:$C$6173=$C3461)*($D$5:$D$6173=$D3461)*($S$5:$S$6173=1)*IFERROR($N$5:$N$6173*1,0)))&gt;0,ROUND($H3461*($N3461/SUMPRODUCT(MAX(($C$5:$C$6173=$C3461)*($D$5:$D$6173=$D3461)*($S$5:$S$6173=1)*IFERROR($N$5:$N$6173*1,0)))),4),0)))</f>
        <v/>
      </c>
      <c r="P3461" s="10" t="inlineStr">
        <is>
          <t>fermate</t>
        </is>
      </c>
      <c r="Q3461" s="21">
        <f>IF($A3461="","",$A3461&amp;"|"&amp;$C3461)</f>
        <v/>
      </c>
      <c r="R3461" s="21">
        <f>IF($A3461="","",$A3461&amp;"|"&amp;$C3461&amp;"|"&amp;$D3461)</f>
        <v/>
      </c>
      <c r="S3461" s="21">
        <f>IF($A3461="","",IFERROR(INDEX(Offerte!$D$2:$D$200,MATCH($Q3461,Offerte!$L$2:$L$200,0)),0))</f>
        <v/>
      </c>
      <c r="T3461" s="21">
        <f>IF($A3461="","",IFERROR(INDEX(Offerte!$G$2:$G$200,MATCH($Q3461,Offerte!$L$2:$L$200,0)),"NO"))</f>
        <v/>
      </c>
    </row>
    <row r="3462">
      <c r="A3462" s="10">
        <f>IF(Offerte!$A113="","",Offerte!$A113)</f>
        <v/>
      </c>
      <c r="B3462" s="10">
        <f>IF(Offerte!$A113="","",Offerte!$B113)</f>
        <v/>
      </c>
      <c r="C3462" s="10">
        <f>IF(Offerte!$A113="","",Offerte!$C113)</f>
        <v/>
      </c>
      <c r="D3462" s="10" t="inlineStr">
        <is>
          <t>D.1.2</t>
        </is>
      </c>
      <c r="E3462" s="10" t="inlineStr">
        <is>
          <t>D</t>
        </is>
      </c>
      <c r="F3462" s="10" t="inlineStr">
        <is>
          <t>Q</t>
        </is>
      </c>
      <c r="G3462" s="10" t="inlineStr">
        <is>
          <t>higher</t>
        </is>
      </c>
      <c r="H3462" s="10" t="n">
        <v>3</v>
      </c>
      <c r="I3462" s="10" t="inlineStr">
        <is>
          <t>Installazione di paline di fermata conformi alla DGR 581/2023</t>
        </is>
      </c>
      <c r="J3462" s="20" t="n"/>
      <c r="K3462" s="20" t="n"/>
      <c r="L3462" s="20" t="n"/>
      <c r="M3462" s="20" t="n"/>
      <c r="N3462" s="21">
        <f>IF($A3462="","",IFERROR(VALUE($J3462),0))</f>
        <v/>
      </c>
      <c r="O3462" s="21">
        <f>IF($A3462="",0,IF(OR($S3462&lt;&gt;1,COUNTA($J3462:$M3462)=0),0,IF(SUMPRODUCT(MAX(($C$5:$C$6173=$C3462)*($D$5:$D$6173=$D3462)*($S$5:$S$6173=1)*IFERROR($N$5:$N$6173*1,0)))&gt;0,ROUND($H3462*($N3462/SUMPRODUCT(MAX(($C$5:$C$6173=$C3462)*($D$5:$D$6173=$D3462)*($S$5:$S$6173=1)*IFERROR($N$5:$N$6173*1,0)))),4),0)))</f>
        <v/>
      </c>
      <c r="P3462" s="10" t="inlineStr">
        <is>
          <t>fermate</t>
        </is>
      </c>
      <c r="Q3462" s="21">
        <f>IF($A3462="","",$A3462&amp;"|"&amp;$C3462)</f>
        <v/>
      </c>
      <c r="R3462" s="21">
        <f>IF($A3462="","",$A3462&amp;"|"&amp;$C3462&amp;"|"&amp;$D3462)</f>
        <v/>
      </c>
      <c r="S3462" s="21">
        <f>IF($A3462="","",IFERROR(INDEX(Offerte!$D$2:$D$200,MATCH($Q3462,Offerte!$L$2:$L$200,0)),0))</f>
        <v/>
      </c>
      <c r="T3462" s="21">
        <f>IF($A3462="","",IFERROR(INDEX(Offerte!$G$2:$G$200,MATCH($Q3462,Offerte!$L$2:$L$200,0)),"NO"))</f>
        <v/>
      </c>
    </row>
    <row r="3463">
      <c r="A3463" s="10">
        <f>IF(Offerte!$A113="","",Offerte!$A113)</f>
        <v/>
      </c>
      <c r="B3463" s="10">
        <f>IF(Offerte!$A113="","",Offerte!$B113)</f>
        <v/>
      </c>
      <c r="C3463" s="10">
        <f>IF(Offerte!$A113="","",Offerte!$C113)</f>
        <v/>
      </c>
      <c r="D3463" s="10" t="inlineStr">
        <is>
          <t>D.1.3</t>
        </is>
      </c>
      <c r="E3463" s="10" t="inlineStr">
        <is>
          <t>D</t>
        </is>
      </c>
      <c r="F3463" s="10" t="inlineStr">
        <is>
          <t>Q</t>
        </is>
      </c>
      <c r="G3463" s="10" t="inlineStr">
        <is>
          <t>higher</t>
        </is>
      </c>
      <c r="H3463" s="10" t="n">
        <v>2</v>
      </c>
      <c r="I3463" s="10" t="inlineStr">
        <is>
          <t>Display informativi connessi alle fermate</t>
        </is>
      </c>
      <c r="J3463" s="20" t="n"/>
      <c r="K3463" s="20" t="n"/>
      <c r="L3463" s="20" t="n"/>
      <c r="M3463" s="20" t="n"/>
      <c r="N3463" s="21">
        <f>IF($A3463="","",IFERROR(VALUE($J3463),0))</f>
        <v/>
      </c>
      <c r="O3463" s="21">
        <f>IF($A3463="",0,IF(OR($S3463&lt;&gt;1,COUNTA($J3463:$M3463)=0),0,IF(SUMPRODUCT(MAX(($C$5:$C$6173=$C3463)*($D$5:$D$6173=$D3463)*($S$5:$S$6173=1)*IFERROR($N$5:$N$6173*1,0)))&gt;0,ROUND($H3463*($N3463/SUMPRODUCT(MAX(($C$5:$C$6173=$C3463)*($D$5:$D$6173=$D3463)*($S$5:$S$6173=1)*IFERROR($N$5:$N$6173*1,0)))),4),0)))</f>
        <v/>
      </c>
      <c r="P3463" s="10" t="inlineStr">
        <is>
          <t>fermate</t>
        </is>
      </c>
      <c r="Q3463" s="21">
        <f>IF($A3463="","",$A3463&amp;"|"&amp;$C3463)</f>
        <v/>
      </c>
      <c r="R3463" s="21">
        <f>IF($A3463="","",$A3463&amp;"|"&amp;$C3463&amp;"|"&amp;$D3463)</f>
        <v/>
      </c>
      <c r="S3463" s="21">
        <f>IF($A3463="","",IFERROR(INDEX(Offerte!$D$2:$D$200,MATCH($Q3463,Offerte!$L$2:$L$200,0)),0))</f>
        <v/>
      </c>
      <c r="T3463" s="21">
        <f>IF($A3463="","",IFERROR(INDEX(Offerte!$G$2:$G$200,MATCH($Q3463,Offerte!$L$2:$L$200,0)),"NO"))</f>
        <v/>
      </c>
    </row>
    <row r="3464">
      <c r="A3464" s="10">
        <f>IF(Offerte!$A113="","",Offerte!$A113)</f>
        <v/>
      </c>
      <c r="B3464" s="10">
        <f>IF(Offerte!$A113="","",Offerte!$B113)</f>
        <v/>
      </c>
      <c r="C3464" s="10">
        <f>IF(Offerte!$A113="","",Offerte!$C113)</f>
        <v/>
      </c>
      <c r="D3464" s="10" t="inlineStr">
        <is>
          <t>D.2.1</t>
        </is>
      </c>
      <c r="E3464" s="10" t="inlineStr">
        <is>
          <t>D</t>
        </is>
      </c>
      <c r="F3464" s="10" t="inlineStr">
        <is>
          <t>Q</t>
        </is>
      </c>
      <c r="G3464" s="10" t="inlineStr">
        <is>
          <t>higher</t>
        </is>
      </c>
      <c r="H3464" s="10" t="n">
        <v>2</v>
      </c>
      <c r="I3464" s="10" t="inlineStr">
        <is>
          <t>Segnali tattili Loges-Vet-Evolution</t>
        </is>
      </c>
      <c r="J3464" s="20" t="n"/>
      <c r="K3464" s="20" t="n"/>
      <c r="L3464" s="20" t="n"/>
      <c r="M3464" s="20" t="n"/>
      <c r="N3464" s="21">
        <f>IF($A3464="","",IFERROR(VALUE($J3464),0))</f>
        <v/>
      </c>
      <c r="O3464" s="21">
        <f>IF($A3464="",0,IF(OR($S3464&lt;&gt;1,COUNTA($J3464:$M3464)=0),0,IF(SUMPRODUCT(MAX(($C$5:$C$6173=$C3464)*($D$5:$D$6173=$D3464)*($S$5:$S$6173=1)*IFERROR($N$5:$N$6173*1,0)))&gt;0,ROUND($H3464*($N3464/SUMPRODUCT(MAX(($C$5:$C$6173=$C3464)*($D$5:$D$6173=$D3464)*($S$5:$S$6173=1)*IFERROR($N$5:$N$6173*1,0)))),4),0)))</f>
        <v/>
      </c>
      <c r="P3464" s="10" t="inlineStr">
        <is>
          <t>fermate</t>
        </is>
      </c>
      <c r="Q3464" s="21">
        <f>IF($A3464="","",$A3464&amp;"|"&amp;$C3464)</f>
        <v/>
      </c>
      <c r="R3464" s="21">
        <f>IF($A3464="","",$A3464&amp;"|"&amp;$C3464&amp;"|"&amp;$D3464)</f>
        <v/>
      </c>
      <c r="S3464" s="21">
        <f>IF($A3464="","",IFERROR(INDEX(Offerte!$D$2:$D$200,MATCH($Q3464,Offerte!$L$2:$L$200,0)),0))</f>
        <v/>
      </c>
      <c r="T3464" s="21">
        <f>IF($A3464="","",IFERROR(INDEX(Offerte!$G$2:$G$200,MATCH($Q3464,Offerte!$L$2:$L$200,0)),"NO"))</f>
        <v/>
      </c>
    </row>
    <row r="3465">
      <c r="A3465" s="10">
        <f>IF(Offerte!$A113="","",Offerte!$A113)</f>
        <v/>
      </c>
      <c r="B3465" s="10">
        <f>IF(Offerte!$A113="","",Offerte!$B113)</f>
        <v/>
      </c>
      <c r="C3465" s="10">
        <f>IF(Offerte!$A113="","",Offerte!$C113)</f>
        <v/>
      </c>
      <c r="D3465" s="10" t="inlineStr">
        <is>
          <t>E.1.1</t>
        </is>
      </c>
      <c r="E3465" s="10" t="inlineStr">
        <is>
          <t>E</t>
        </is>
      </c>
      <c r="F3465" s="10" t="inlineStr">
        <is>
          <t>T</t>
        </is>
      </c>
      <c r="G3465" s="10" t="inlineStr">
        <is>
          <t>tabular</t>
        </is>
      </c>
      <c r="H3465" s="10" t="n">
        <v>2</v>
      </c>
      <c r="I3465" s="10" t="inlineStr">
        <is>
          <t>Mobile app con travel planner PRM</t>
        </is>
      </c>
      <c r="J3465" s="20" t="n"/>
      <c r="K3465" s="20" t="n"/>
      <c r="L3465" s="20" t="n"/>
      <c r="M3465" s="20" t="n"/>
      <c r="N3465" s="21">
        <f>IF($A3465="","",IF(IFERROR(VALUE($M3465),0)=1,1,0))</f>
        <v/>
      </c>
      <c r="O3465" s="21">
        <f>IF($A3465="",0,IF(OR($S3465&lt;&gt;1,COUNTA($J3465:$M3465)=0),0,IF($N3465=1,$H3465,0)))</f>
        <v/>
      </c>
      <c r="P3465" s="10" t="inlineStr">
        <is>
          <t>sì/no</t>
        </is>
      </c>
      <c r="Q3465" s="21">
        <f>IF($A3465="","",$A3465&amp;"|"&amp;$C3465)</f>
        <v/>
      </c>
      <c r="R3465" s="21">
        <f>IF($A3465="","",$A3465&amp;"|"&amp;$C3465&amp;"|"&amp;$D3465)</f>
        <v/>
      </c>
      <c r="S3465" s="21">
        <f>IF($A3465="","",IFERROR(INDEX(Offerte!$D$2:$D$200,MATCH($Q3465,Offerte!$L$2:$L$200,0)),0))</f>
        <v/>
      </c>
      <c r="T3465" s="21">
        <f>IF($A3465="","",IFERROR(INDEX(Offerte!$G$2:$G$200,MATCH($Q3465,Offerte!$L$2:$L$200,0)),"NO"))</f>
        <v/>
      </c>
    </row>
    <row r="3466">
      <c r="A3466" s="10">
        <f>IF(Offerte!$A113="","",Offerte!$A113)</f>
        <v/>
      </c>
      <c r="B3466" s="10">
        <f>IF(Offerte!$A113="","",Offerte!$B113)</f>
        <v/>
      </c>
      <c r="C3466" s="10">
        <f>IF(Offerte!$A113="","",Offerte!$C113)</f>
        <v/>
      </c>
      <c r="D3466" s="10" t="inlineStr">
        <is>
          <t>E.2.1</t>
        </is>
      </c>
      <c r="E3466" s="10" t="inlineStr">
        <is>
          <t>E</t>
        </is>
      </c>
      <c r="F3466" s="10" t="inlineStr">
        <is>
          <t>D</t>
        </is>
      </c>
      <c r="G3466" s="10" t="inlineStr">
        <is>
          <t>discretionary</t>
        </is>
      </c>
      <c r="H3466" s="10" t="n">
        <v>2</v>
      </c>
      <c r="I3466" s="10" t="inlineStr">
        <is>
          <t>Altre azioni informative e rapporti con gli utenti</t>
        </is>
      </c>
      <c r="J3466" s="20" t="n"/>
      <c r="K3466" s="20" t="n"/>
      <c r="L3466" s="20" t="n"/>
      <c r="M3466" s="20" t="n"/>
      <c r="N3466" s="21">
        <f>IF($A3466="","",MAX(0,MIN(1,IFERROR(VALUE($M3466),0))))</f>
        <v/>
      </c>
      <c r="O3466" s="21">
        <f>IF($A3466="",0,IF(OR($S3466&lt;&gt;1,COUNTA($J3466:$M3466)=0),0,IF(SUMPRODUCT(MAX(($C$5:$C$6173=$C3466)*($D$5:$D$6173=$D3466)*($S$5:$S$6173=1)*IFERROR($N$5:$N$6173*1,0)))&gt;0,ROUND($H3466*($N3466/SUMPRODUCT(MAX(($C$5:$C$6173=$C3466)*($D$5:$D$6173=$D3466)*($S$5:$S$6173=1)*IFERROR($N$5:$N$6173*1,0)))),4),0)))</f>
        <v/>
      </c>
      <c r="P3466" s="10" t="inlineStr">
        <is>
          <t>coeff.</t>
        </is>
      </c>
      <c r="Q3466" s="21">
        <f>IF($A3466="","",$A3466&amp;"|"&amp;$C3466)</f>
        <v/>
      </c>
      <c r="R3466" s="21">
        <f>IF($A3466="","",$A3466&amp;"|"&amp;$C3466&amp;"|"&amp;$D3466)</f>
        <v/>
      </c>
      <c r="S3466" s="21">
        <f>IF($A3466="","",IFERROR(INDEX(Offerte!$D$2:$D$200,MATCH($Q3466,Offerte!$L$2:$L$200,0)),0))</f>
        <v/>
      </c>
      <c r="T3466" s="21">
        <f>IF($A3466="","",IFERROR(INDEX(Offerte!$G$2:$G$200,MATCH($Q3466,Offerte!$L$2:$L$200,0)),"NO"))</f>
        <v/>
      </c>
    </row>
    <row r="3467">
      <c r="A3467" s="10">
        <f>IF(Offerte!$A113="","",Offerte!$A113)</f>
        <v/>
      </c>
      <c r="B3467" s="10">
        <f>IF(Offerte!$A113="","",Offerte!$B113)</f>
        <v/>
      </c>
      <c r="C3467" s="10">
        <f>IF(Offerte!$A113="","",Offerte!$C113)</f>
        <v/>
      </c>
      <c r="D3467" s="10" t="inlineStr">
        <is>
          <t>F.1.1</t>
        </is>
      </c>
      <c r="E3467" s="10" t="inlineStr">
        <is>
          <t>F</t>
        </is>
      </c>
      <c r="F3467" s="10" t="inlineStr">
        <is>
          <t>Q</t>
        </is>
      </c>
      <c r="G3467" s="10" t="inlineStr">
        <is>
          <t>lower</t>
        </is>
      </c>
      <c r="H3467" s="10" t="n">
        <v>7</v>
      </c>
      <c r="I3467" s="10" t="inlineStr">
        <is>
          <t>Performance ambientali del parco mezzi adibito al servizio - I_CEA</t>
        </is>
      </c>
      <c r="J3467" s="20" t="n"/>
      <c r="K3467" s="20" t="n"/>
      <c r="L3467" s="20" t="n"/>
      <c r="M3467" s="20" t="n"/>
      <c r="N3467" s="21">
        <f>IF($A3467="","",IFERROR(VALUE($J3467),0))</f>
        <v/>
      </c>
      <c r="O3467" s="21">
        <f>IF($A3467="",0,IF(OR($S3467&lt;&gt;1,COUNTA($J3467:$M3467)=0),0,IF(AND(IFERROR(AGGREGATE(15,6,$N$5:$N$6173/(($C$5:$C$6173=$C3467)*($D$5:$D$6173=$D3467)*($S$5:$S$6173=1)*($N$5:$N$6173&gt;0)),1),0)&gt;0,$N3467&gt;0),ROUND($H3467*(IFERROR(AGGREGATE(15,6,$N$5:$N$6173/(($C$5:$C$6173=$C3467)*($D$5:$D$6173=$D3467)*($S$5:$S$6173=1)*($N$5:$N$6173&gt;0)),1),0)/$N3467),4),0)))</f>
        <v/>
      </c>
      <c r="P3467" s="10" t="inlineStr">
        <is>
          <t>indice</t>
        </is>
      </c>
      <c r="Q3467" s="21">
        <f>IF($A3467="","",$A3467&amp;"|"&amp;$C3467)</f>
        <v/>
      </c>
      <c r="R3467" s="21">
        <f>IF($A3467="","",$A3467&amp;"|"&amp;$C3467&amp;"|"&amp;$D3467)</f>
        <v/>
      </c>
      <c r="S3467" s="21">
        <f>IF($A3467="","",IFERROR(INDEX(Offerte!$D$2:$D$200,MATCH($Q3467,Offerte!$L$2:$L$200,0)),0))</f>
        <v/>
      </c>
      <c r="T3467" s="21">
        <f>IF($A3467="","",IFERROR(INDEX(Offerte!$G$2:$G$200,MATCH($Q3467,Offerte!$L$2:$L$200,0)),"NO"))</f>
        <v/>
      </c>
    </row>
    <row r="3468">
      <c r="A3468" s="10">
        <f>IF(Offerte!$A113="","",Offerte!$A113)</f>
        <v/>
      </c>
      <c r="B3468" s="10">
        <f>IF(Offerte!$A113="","",Offerte!$B113)</f>
        <v/>
      </c>
      <c r="C3468" s="10">
        <f>IF(Offerte!$A113="","",Offerte!$C113)</f>
        <v/>
      </c>
      <c r="D3468" s="10" t="inlineStr">
        <is>
          <t>F.2.1</t>
        </is>
      </c>
      <c r="E3468" s="10" t="inlineStr">
        <is>
          <t>F</t>
        </is>
      </c>
      <c r="F3468" s="10" t="inlineStr">
        <is>
          <t>Q</t>
        </is>
      </c>
      <c r="G3468" s="10" t="inlineStr">
        <is>
          <t>higher</t>
        </is>
      </c>
      <c r="H3468" s="10" t="n">
        <v>2</v>
      </c>
      <c r="I3468" s="10" t="inlineStr">
        <is>
          <t>Tasso di copertura del servizio con dispositivi ECO-DRIVER</t>
        </is>
      </c>
      <c r="J3468" s="20" t="n"/>
      <c r="K3468" s="20" t="n"/>
      <c r="L3468" s="20" t="n"/>
      <c r="M3468" s="20" t="n"/>
      <c r="N3468" s="21">
        <f>IF($A3468="","",IFERROR(VALUE($K3468)/VALUE($L3468),IFERROR(VALUE($J3468),0)))</f>
        <v/>
      </c>
      <c r="O3468" s="21">
        <f>IF($A3468="",0,IF(OR($S3468&lt;&gt;1,COUNTA($J3468:$M3468)=0),0,IF(SUMPRODUCT(MAX(($C$5:$C$6173=$C3468)*($D$5:$D$6173=$D3468)*($S$5:$S$6173=1)*IFERROR($N$5:$N$6173*1,0)))&gt;0,ROUND($H3468*($N3468/SUMPRODUCT(MAX(($C$5:$C$6173=$C3468)*($D$5:$D$6173=$D3468)*($S$5:$S$6173=1)*IFERROR($N$5:$N$6173*1,0)))),4),0)))</f>
        <v/>
      </c>
      <c r="P3468" s="10" t="inlineStr">
        <is>
          <t>Autobus attrezzati con dispositivi ECO-DRIVER / Autobus totali in offerta, incluse scorte</t>
        </is>
      </c>
      <c r="Q3468" s="21">
        <f>IF($A3468="","",$A3468&amp;"|"&amp;$C3468)</f>
        <v/>
      </c>
      <c r="R3468" s="21">
        <f>IF($A3468="","",$A3468&amp;"|"&amp;$C3468&amp;"|"&amp;$D3468)</f>
        <v/>
      </c>
      <c r="S3468" s="21">
        <f>IF($A3468="","",IFERROR(INDEX(Offerte!$D$2:$D$200,MATCH($Q3468,Offerte!$L$2:$L$200,0)),0))</f>
        <v/>
      </c>
      <c r="T3468" s="21">
        <f>IF($A3468="","",IFERROR(INDEX(Offerte!$G$2:$G$200,MATCH($Q3468,Offerte!$L$2:$L$200,0)),"NO"))</f>
        <v/>
      </c>
    </row>
    <row r="3469">
      <c r="A3469" s="10">
        <f>IF(Offerte!$A113="","",Offerte!$A113)</f>
        <v/>
      </c>
      <c r="B3469" s="10">
        <f>IF(Offerte!$A113="","",Offerte!$B113)</f>
        <v/>
      </c>
      <c r="C3469" s="10">
        <f>IF(Offerte!$A113="","",Offerte!$C113)</f>
        <v/>
      </c>
      <c r="D3469" s="10" t="inlineStr">
        <is>
          <t>F.3.1</t>
        </is>
      </c>
      <c r="E3469" s="10" t="inlineStr">
        <is>
          <t>F</t>
        </is>
      </c>
      <c r="F3469" s="10" t="inlineStr">
        <is>
          <t>Q</t>
        </is>
      </c>
      <c r="G3469" s="10" t="inlineStr">
        <is>
          <t>higher</t>
        </is>
      </c>
      <c r="H3469" s="10" t="n">
        <v>2</v>
      </c>
      <c r="I3469" s="10" t="inlineStr">
        <is>
          <t>Autoproduzione consumi elettrici per trazione</t>
        </is>
      </c>
      <c r="J3469" s="20" t="n"/>
      <c r="K3469" s="20" t="n"/>
      <c r="L3469" s="20" t="n"/>
      <c r="M3469" s="20" t="n"/>
      <c r="N3469" s="21">
        <f>IF($A3469="","",IFERROR(VALUE($J3469),0))</f>
        <v/>
      </c>
      <c r="O3469" s="21">
        <f>IF($A3469="",0,IF(OR($S3469&lt;&gt;1,COUNTA($J3469:$M3469)=0),0,IF(SUMPRODUCT(MAX(($C$5:$C$6173=$C3469)*($D$5:$D$6173=$D3469)*($S$5:$S$6173=1)*IFERROR($N$5:$N$6173*1,0)))&gt;0,ROUND($H3469*($N3469/SUMPRODUCT(MAX(($C$5:$C$6173=$C3469)*($D$5:$D$6173=$D3469)*($S$5:$S$6173=1)*IFERROR($N$5:$N$6173*1,0)))),4),0)))</f>
        <v/>
      </c>
      <c r="P3469" s="10" t="inlineStr">
        <is>
          <t>kWh/anno</t>
        </is>
      </c>
      <c r="Q3469" s="21">
        <f>IF($A3469="","",$A3469&amp;"|"&amp;$C3469)</f>
        <v/>
      </c>
      <c r="R3469" s="21">
        <f>IF($A3469="","",$A3469&amp;"|"&amp;$C3469&amp;"|"&amp;$D3469)</f>
        <v/>
      </c>
      <c r="S3469" s="21">
        <f>IF($A3469="","",IFERROR(INDEX(Offerte!$D$2:$D$200,MATCH($Q3469,Offerte!$L$2:$L$200,0)),0))</f>
        <v/>
      </c>
      <c r="T3469" s="21">
        <f>IF($A3469="","",IFERROR(INDEX(Offerte!$G$2:$G$200,MATCH($Q3469,Offerte!$L$2:$L$200,0)),"NO"))</f>
        <v/>
      </c>
    </row>
    <row r="3470">
      <c r="A3470" s="10">
        <f>IF(Offerte!$A113="","",Offerte!$A113)</f>
        <v/>
      </c>
      <c r="B3470" s="10">
        <f>IF(Offerte!$A113="","",Offerte!$B113)</f>
        <v/>
      </c>
      <c r="C3470" s="10">
        <f>IF(Offerte!$A113="","",Offerte!$C113)</f>
        <v/>
      </c>
      <c r="D3470" s="10" t="inlineStr">
        <is>
          <t>F.4.1</t>
        </is>
      </c>
      <c r="E3470" s="10" t="inlineStr">
        <is>
          <t>F</t>
        </is>
      </c>
      <c r="F3470" s="10" t="inlineStr">
        <is>
          <t>Q</t>
        </is>
      </c>
      <c r="G3470" s="10" t="inlineStr">
        <is>
          <t>soil</t>
        </is>
      </c>
      <c r="H3470" s="10" t="n">
        <v>2</v>
      </c>
      <c r="I3470" s="10" t="inlineStr">
        <is>
          <t>Indice di consumo di suolo</t>
        </is>
      </c>
      <c r="J3470" s="20" t="n"/>
      <c r="K3470" s="20" t="n"/>
      <c r="L3470" s="20" t="n"/>
      <c r="M3470" s="20" t="n"/>
      <c r="N3470" s="21">
        <f>IF($A3470="","",IFERROR(VALUE($J3470),0))</f>
        <v/>
      </c>
      <c r="O3470" s="21">
        <f>IF($A3470="",0,IF(OR($S3470&lt;&gt;1,COUNTA($J3470:$M3470)=0),0,IF($N3470&lt;=0,$H3470,IF(SUMPRODUCT(MAX(($C$5:$C$6173=$C3470)*($D$5:$D$6173=$D3470)*($S$5:$S$6173=1)*IFERROR($N$5:$N$6173*1,0)))&gt;0,ROUND($H3470*((SUMPRODUCT(MAX(($C$5:$C$6173=$C3470)*($D$5:$D$6173=$D3470)*($S$5:$S$6173=1)*IFERROR($N$5:$N$6173*1,0)))-$N3470)/SUMPRODUCT(MAX(($C$5:$C$6173=$C3470)*($D$5:$D$6173=$D3470)*($S$5:$S$6173=1)*IFERROR($N$5:$N$6173*1,0)))),4),0))))</f>
        <v/>
      </c>
      <c r="P3470" s="10" t="inlineStr">
        <is>
          <t>m2</t>
        </is>
      </c>
      <c r="Q3470" s="21">
        <f>IF($A3470="","",$A3470&amp;"|"&amp;$C3470)</f>
        <v/>
      </c>
      <c r="R3470" s="21">
        <f>IF($A3470="","",$A3470&amp;"|"&amp;$C3470&amp;"|"&amp;$D3470)</f>
        <v/>
      </c>
      <c r="S3470" s="21">
        <f>IF($A3470="","",IFERROR(INDEX(Offerte!$D$2:$D$200,MATCH($Q3470,Offerte!$L$2:$L$200,0)),0))</f>
        <v/>
      </c>
      <c r="T3470" s="21">
        <f>IF($A3470="","",IFERROR(INDEX(Offerte!$G$2:$G$200,MATCH($Q3470,Offerte!$L$2:$L$200,0)),"NO"))</f>
        <v/>
      </c>
    </row>
    <row r="3471">
      <c r="A3471" s="10">
        <f>IF(Offerte!$A113="","",Offerte!$A113)</f>
        <v/>
      </c>
      <c r="B3471" s="10">
        <f>IF(Offerte!$A113="","",Offerte!$B113)</f>
        <v/>
      </c>
      <c r="C3471" s="10">
        <f>IF(Offerte!$A113="","",Offerte!$C113)</f>
        <v/>
      </c>
      <c r="D3471" s="10" t="inlineStr">
        <is>
          <t>F.5.1</t>
        </is>
      </c>
      <c r="E3471" s="10" t="inlineStr">
        <is>
          <t>F</t>
        </is>
      </c>
      <c r="F3471" s="10" t="inlineStr">
        <is>
          <t>T</t>
        </is>
      </c>
      <c r="G3471" s="10" t="inlineStr">
        <is>
          <t>tabular</t>
        </is>
      </c>
      <c r="H3471" s="10" t="n">
        <v>1</v>
      </c>
      <c r="I3471" s="10" t="inlineStr">
        <is>
          <t>Rendicontazione di sostenibilità ambientale</t>
        </is>
      </c>
      <c r="J3471" s="20" t="n"/>
      <c r="K3471" s="20" t="n"/>
      <c r="L3471" s="20" t="n"/>
      <c r="M3471" s="20" t="n"/>
      <c r="N3471" s="21">
        <f>IF($A3471="","",IF(IFERROR(VALUE($M3471),0)=1,1,0))</f>
        <v/>
      </c>
      <c r="O3471" s="21">
        <f>IF($A3471="",0,IF(OR($S3471&lt;&gt;1,COUNTA($J3471:$M3471)=0),0,IF($N3471=1,$H3471,0)))</f>
        <v/>
      </c>
      <c r="P3471" s="10" t="inlineStr">
        <is>
          <t>sì/no</t>
        </is>
      </c>
      <c r="Q3471" s="21">
        <f>IF($A3471="","",$A3471&amp;"|"&amp;$C3471)</f>
        <v/>
      </c>
      <c r="R3471" s="21">
        <f>IF($A3471="","",$A3471&amp;"|"&amp;$C3471&amp;"|"&amp;$D3471)</f>
        <v/>
      </c>
      <c r="S3471" s="21">
        <f>IF($A3471="","",IFERROR(INDEX(Offerte!$D$2:$D$200,MATCH($Q3471,Offerte!$L$2:$L$200,0)),0))</f>
        <v/>
      </c>
      <c r="T3471" s="21">
        <f>IF($A3471="","",IFERROR(INDEX(Offerte!$G$2:$G$200,MATCH($Q3471,Offerte!$L$2:$L$200,0)),"NO"))</f>
        <v/>
      </c>
    </row>
    <row r="3472">
      <c r="A3472" s="10">
        <f>IF(Offerte!$A113="","",Offerte!$A113)</f>
        <v/>
      </c>
      <c r="B3472" s="10">
        <f>IF(Offerte!$A113="","",Offerte!$B113)</f>
        <v/>
      </c>
      <c r="C3472" s="10">
        <f>IF(Offerte!$A113="","",Offerte!$C113)</f>
        <v/>
      </c>
      <c r="D3472" s="10" t="inlineStr">
        <is>
          <t>G.1.1</t>
        </is>
      </c>
      <c r="E3472" s="10" t="inlineStr">
        <is>
          <t>G</t>
        </is>
      </c>
      <c r="F3472" s="10" t="inlineStr">
        <is>
          <t>D</t>
        </is>
      </c>
      <c r="G3472" s="10" t="inlineStr">
        <is>
          <t>discretionary</t>
        </is>
      </c>
      <c r="H3472" s="10" t="n">
        <v>2</v>
      </c>
      <c r="I3472" s="10" t="inlineStr">
        <is>
          <t>Qualità del progetto di centrale di controllo aziendale</t>
        </is>
      </c>
      <c r="J3472" s="20" t="n"/>
      <c r="K3472" s="20" t="n"/>
      <c r="L3472" s="20" t="n"/>
      <c r="M3472" s="20" t="n"/>
      <c r="N3472" s="21">
        <f>IF($A3472="","",MAX(0,MIN(1,IFERROR(VALUE($M3472),0))))</f>
        <v/>
      </c>
      <c r="O3472" s="21">
        <f>IF($A3472="",0,IF(OR($S3472&lt;&gt;1,COUNTA($J3472:$M3472)=0),0,IF(SUMPRODUCT(MAX(($C$5:$C$6173=$C3472)*($D$5:$D$6173=$D3472)*($S$5:$S$6173=1)*IFERROR($N$5:$N$6173*1,0)))&gt;0,ROUND($H3472*($N3472/SUMPRODUCT(MAX(($C$5:$C$6173=$C3472)*($D$5:$D$6173=$D3472)*($S$5:$S$6173=1)*IFERROR($N$5:$N$6173*1,0)))),4),0)))</f>
        <v/>
      </c>
      <c r="P3472" s="10" t="inlineStr">
        <is>
          <t>coeff.</t>
        </is>
      </c>
      <c r="Q3472" s="21">
        <f>IF($A3472="","",$A3472&amp;"|"&amp;$C3472)</f>
        <v/>
      </c>
      <c r="R3472" s="21">
        <f>IF($A3472="","",$A3472&amp;"|"&amp;$C3472&amp;"|"&amp;$D3472)</f>
        <v/>
      </c>
      <c r="S3472" s="21">
        <f>IF($A3472="","",IFERROR(INDEX(Offerte!$D$2:$D$200,MATCH($Q3472,Offerte!$L$2:$L$200,0)),0))</f>
        <v/>
      </c>
      <c r="T3472" s="21">
        <f>IF($A3472="","",IFERROR(INDEX(Offerte!$G$2:$G$200,MATCH($Q3472,Offerte!$L$2:$L$200,0)),"NO"))</f>
        <v/>
      </c>
    </row>
    <row r="3473">
      <c r="A3473" s="10">
        <f>IF(Offerte!$A113="","",Offerte!$A113)</f>
        <v/>
      </c>
      <c r="B3473" s="10">
        <f>IF(Offerte!$A113="","",Offerte!$B113)</f>
        <v/>
      </c>
      <c r="C3473" s="10">
        <f>IF(Offerte!$A113="","",Offerte!$C113)</f>
        <v/>
      </c>
      <c r="D3473" s="10" t="inlineStr">
        <is>
          <t>G.2.1</t>
        </is>
      </c>
      <c r="E3473" s="10" t="inlineStr">
        <is>
          <t>G</t>
        </is>
      </c>
      <c r="F3473" s="10" t="inlineStr">
        <is>
          <t>T</t>
        </is>
      </c>
      <c r="G3473" s="10" t="inlineStr">
        <is>
          <t>tabular</t>
        </is>
      </c>
      <c r="H3473" s="10" t="n">
        <v>1</v>
      </c>
      <c r="I3473" s="10" t="inlineStr">
        <is>
          <t>Certificazione ISO 45001</t>
        </is>
      </c>
      <c r="J3473" s="20" t="n"/>
      <c r="K3473" s="20" t="n"/>
      <c r="L3473" s="20" t="n"/>
      <c r="M3473" s="20" t="n"/>
      <c r="N3473" s="21">
        <f>IF($A3473="","",IF(IFERROR(VALUE($M3473),0)=1,1,0))</f>
        <v/>
      </c>
      <c r="O3473" s="21">
        <f>IF($A3473="",0,IF(OR($S3473&lt;&gt;1,COUNTA($J3473:$M3473)=0),0,IF($N3473=1,$H3473,0)))</f>
        <v/>
      </c>
      <c r="P3473" s="10" t="inlineStr">
        <is>
          <t>sì/no</t>
        </is>
      </c>
      <c r="Q3473" s="21">
        <f>IF($A3473="","",$A3473&amp;"|"&amp;$C3473)</f>
        <v/>
      </c>
      <c r="R3473" s="21">
        <f>IF($A3473="","",$A3473&amp;"|"&amp;$C3473&amp;"|"&amp;$D3473)</f>
        <v/>
      </c>
      <c r="S3473" s="21">
        <f>IF($A3473="","",IFERROR(INDEX(Offerte!$D$2:$D$200,MATCH($Q3473,Offerte!$L$2:$L$200,0)),0))</f>
        <v/>
      </c>
      <c r="T3473" s="21">
        <f>IF($A3473="","",IFERROR(INDEX(Offerte!$G$2:$G$200,MATCH($Q3473,Offerte!$L$2:$L$200,0)),"NO"))</f>
        <v/>
      </c>
    </row>
    <row r="3474">
      <c r="A3474" s="10">
        <f>IF(Offerte!$A113="","",Offerte!$A113)</f>
        <v/>
      </c>
      <c r="B3474" s="10">
        <f>IF(Offerte!$A113="","",Offerte!$B113)</f>
        <v/>
      </c>
      <c r="C3474" s="10">
        <f>IF(Offerte!$A113="","",Offerte!$C113)</f>
        <v/>
      </c>
      <c r="D3474" s="10" t="inlineStr">
        <is>
          <t>G.3.1</t>
        </is>
      </c>
      <c r="E3474" s="10" t="inlineStr">
        <is>
          <t>G</t>
        </is>
      </c>
      <c r="F3474" s="10" t="inlineStr">
        <is>
          <t>T</t>
        </is>
      </c>
      <c r="G3474" s="10" t="inlineStr">
        <is>
          <t>tabular</t>
        </is>
      </c>
      <c r="H3474" s="10" t="n">
        <v>1</v>
      </c>
      <c r="I3474" s="10" t="inlineStr">
        <is>
          <t>Certificazioni di responsabilità sociale</t>
        </is>
      </c>
      <c r="J3474" s="20" t="n"/>
      <c r="K3474" s="20" t="n"/>
      <c r="L3474" s="20" t="n"/>
      <c r="M3474" s="20" t="n"/>
      <c r="N3474" s="21">
        <f>IF($A3474="","",IF(IFERROR(VALUE($M3474),0)=1,1,0))</f>
        <v/>
      </c>
      <c r="O3474" s="21">
        <f>IF($A3474="",0,IF(OR($S3474&lt;&gt;1,COUNTA($J3474:$M3474)=0),0,IF($N3474=1,$H3474,0)))</f>
        <v/>
      </c>
      <c r="P3474" s="10" t="inlineStr">
        <is>
          <t>sì/no</t>
        </is>
      </c>
      <c r="Q3474" s="21">
        <f>IF($A3474="","",$A3474&amp;"|"&amp;$C3474)</f>
        <v/>
      </c>
      <c r="R3474" s="21">
        <f>IF($A3474="","",$A3474&amp;"|"&amp;$C3474&amp;"|"&amp;$D3474)</f>
        <v/>
      </c>
      <c r="S3474" s="21">
        <f>IF($A3474="","",IFERROR(INDEX(Offerte!$D$2:$D$200,MATCH($Q3474,Offerte!$L$2:$L$200,0)),0))</f>
        <v/>
      </c>
      <c r="T3474" s="21">
        <f>IF($A3474="","",IFERROR(INDEX(Offerte!$G$2:$G$200,MATCH($Q3474,Offerte!$L$2:$L$200,0)),"NO"))</f>
        <v/>
      </c>
    </row>
    <row r="3475">
      <c r="A3475" s="10">
        <f>IF(Offerte!$A113="","",Offerte!$A113)</f>
        <v/>
      </c>
      <c r="B3475" s="10">
        <f>IF(Offerte!$A113="","",Offerte!$B113)</f>
        <v/>
      </c>
      <c r="C3475" s="10">
        <f>IF(Offerte!$A113="","",Offerte!$C113)</f>
        <v/>
      </c>
      <c r="D3475" s="10" t="inlineStr">
        <is>
          <t>G.4.1</t>
        </is>
      </c>
      <c r="E3475" s="10" t="inlineStr">
        <is>
          <t>G</t>
        </is>
      </c>
      <c r="F3475" s="10" t="inlineStr">
        <is>
          <t>D</t>
        </is>
      </c>
      <c r="G3475" s="10" t="inlineStr">
        <is>
          <t>discretionary</t>
        </is>
      </c>
      <c r="H3475" s="10" t="n">
        <v>2</v>
      </c>
      <c r="I3475" s="10" t="inlineStr">
        <is>
          <t>Qualità del piano di formazione del personale</t>
        </is>
      </c>
      <c r="J3475" s="20" t="n"/>
      <c r="K3475" s="20" t="n"/>
      <c r="L3475" s="20" t="n"/>
      <c r="M3475" s="20" t="n"/>
      <c r="N3475" s="21">
        <f>IF($A3475="","",MAX(0,MIN(1,IFERROR(VALUE($M3475),0))))</f>
        <v/>
      </c>
      <c r="O3475" s="21">
        <f>IF($A3475="",0,IF(OR($S3475&lt;&gt;1,COUNTA($J3475:$M3475)=0),0,IF(SUMPRODUCT(MAX(($C$5:$C$6173=$C3475)*($D$5:$D$6173=$D3475)*($S$5:$S$6173=1)*IFERROR($N$5:$N$6173*1,0)))&gt;0,ROUND($H3475*($N3475/SUMPRODUCT(MAX(($C$5:$C$6173=$C3475)*($D$5:$D$6173=$D3475)*($S$5:$S$6173=1)*IFERROR($N$5:$N$6173*1,0)))),4),0)))</f>
        <v/>
      </c>
      <c r="P3475" s="10" t="inlineStr">
        <is>
          <t>coeff.</t>
        </is>
      </c>
      <c r="Q3475" s="21">
        <f>IF($A3475="","",$A3475&amp;"|"&amp;$C3475)</f>
        <v/>
      </c>
      <c r="R3475" s="21">
        <f>IF($A3475="","",$A3475&amp;"|"&amp;$C3475&amp;"|"&amp;$D3475)</f>
        <v/>
      </c>
      <c r="S3475" s="21">
        <f>IF($A3475="","",IFERROR(INDEX(Offerte!$D$2:$D$200,MATCH($Q3475,Offerte!$L$2:$L$200,0)),0))</f>
        <v/>
      </c>
      <c r="T3475" s="21">
        <f>IF($A3475="","",IFERROR(INDEX(Offerte!$G$2:$G$200,MATCH($Q3475,Offerte!$L$2:$L$200,0)),"NO"))</f>
        <v/>
      </c>
    </row>
    <row r="3476">
      <c r="A3476" s="10">
        <f>IF(Offerte!$A113="","",Offerte!$A113)</f>
        <v/>
      </c>
      <c r="B3476" s="10">
        <f>IF(Offerte!$A113="","",Offerte!$B113)</f>
        <v/>
      </c>
      <c r="C3476" s="10">
        <f>IF(Offerte!$A113="","",Offerte!$C113)</f>
        <v/>
      </c>
      <c r="D3476" s="10" t="inlineStr">
        <is>
          <t>G.5.1</t>
        </is>
      </c>
      <c r="E3476" s="10" t="inlineStr">
        <is>
          <t>G</t>
        </is>
      </c>
      <c r="F3476" s="10" t="inlineStr">
        <is>
          <t>T</t>
        </is>
      </c>
      <c r="G3476" s="10" t="inlineStr">
        <is>
          <t>tabular</t>
        </is>
      </c>
      <c r="H3476" s="10" t="n">
        <v>1</v>
      </c>
      <c r="I3476" s="10" t="inlineStr">
        <is>
          <t>Impegno al mantenimento delle garanzie del contratto di secondo livello del gestore uscente</t>
        </is>
      </c>
      <c r="J3476" s="20" t="n"/>
      <c r="K3476" s="20" t="n"/>
      <c r="L3476" s="20" t="n"/>
      <c r="M3476" s="20" t="n"/>
      <c r="N3476" s="21">
        <f>IF($A3476="","",IF(IFERROR(VALUE($M3476),0)=1,1,0))</f>
        <v/>
      </c>
      <c r="O3476" s="21">
        <f>IF($A3476="",0,IF(OR($S3476&lt;&gt;1,COUNTA($J3476:$M3476)=0),0,IF($N3476=1,$H3476,0)))</f>
        <v/>
      </c>
      <c r="P3476" s="10" t="inlineStr">
        <is>
          <t>sì/no</t>
        </is>
      </c>
      <c r="Q3476" s="21">
        <f>IF($A3476="","",$A3476&amp;"|"&amp;$C3476)</f>
        <v/>
      </c>
      <c r="R3476" s="21">
        <f>IF($A3476="","",$A3476&amp;"|"&amp;$C3476&amp;"|"&amp;$D3476)</f>
        <v/>
      </c>
      <c r="S3476" s="21">
        <f>IF($A3476="","",IFERROR(INDEX(Offerte!$D$2:$D$200,MATCH($Q3476,Offerte!$L$2:$L$200,0)),0))</f>
        <v/>
      </c>
      <c r="T3476" s="21">
        <f>IF($A3476="","",IFERROR(INDEX(Offerte!$G$2:$G$200,MATCH($Q3476,Offerte!$L$2:$L$200,0)),"NO"))</f>
        <v/>
      </c>
    </row>
    <row r="3477">
      <c r="A3477" s="10">
        <f>IF(Offerte!$A114="","",Offerte!$A114)</f>
        <v/>
      </c>
      <c r="B3477" s="10">
        <f>IF(Offerte!$A114="","",Offerte!$B114)</f>
        <v/>
      </c>
      <c r="C3477" s="10">
        <f>IF(Offerte!$A114="","",Offerte!$C114)</f>
        <v/>
      </c>
      <c r="D3477" s="10" t="inlineStr">
        <is>
          <t>A.1.1</t>
        </is>
      </c>
      <c r="E3477" s="10" t="inlineStr">
        <is>
          <t>A</t>
        </is>
      </c>
      <c r="F3477" s="10" t="inlineStr">
        <is>
          <t>Q</t>
        </is>
      </c>
      <c r="G3477" s="10" t="inlineStr">
        <is>
          <t>higher</t>
        </is>
      </c>
      <c r="H3477" s="10" t="n">
        <v>3</v>
      </c>
      <c r="I3477" s="10" t="inlineStr">
        <is>
          <t>Tasso aggiuntivo di corse controllate</t>
        </is>
      </c>
      <c r="J3477" s="20" t="n"/>
      <c r="K3477" s="20" t="n"/>
      <c r="L3477" s="20" t="n"/>
      <c r="M3477" s="20" t="n"/>
      <c r="N3477" s="21">
        <f>IF($A3477="","",IFERROR(VALUE($K3477)/VALUE($L3477)*100,IFERROR(VALUE($J3477),0)))</f>
        <v/>
      </c>
      <c r="O3477" s="21">
        <f>IF($A3477="",0,IF(OR($S3477&lt;&gt;1,COUNTA($J3477:$M3477)=0),0,IF(SUMPRODUCT(MAX(($C$5:$C$6173=$C3477)*($D$5:$D$6173=$D3477)*($S$5:$S$6173=1)*IFERROR($N$5:$N$6173*1,0)))&gt;0,ROUND($H3477*($N3477/SUMPRODUCT(MAX(($C$5:$C$6173=$C3477)*($D$5:$D$6173=$D3477)*($S$5:$S$6173=1)*IFERROR($N$5:$N$6173*1,0)))),4),0)))</f>
        <v/>
      </c>
      <c r="P3477" s="10" t="inlineStr">
        <is>
          <t>Corse controllate annue / Corse programmate annue</t>
        </is>
      </c>
      <c r="Q3477" s="21">
        <f>IF($A3477="","",$A3477&amp;"|"&amp;$C3477)</f>
        <v/>
      </c>
      <c r="R3477" s="21">
        <f>IF($A3477="","",$A3477&amp;"|"&amp;$C3477&amp;"|"&amp;$D3477)</f>
        <v/>
      </c>
      <c r="S3477" s="21">
        <f>IF($A3477="","",IFERROR(INDEX(Offerte!$D$2:$D$200,MATCH($Q3477,Offerte!$L$2:$L$200,0)),0))</f>
        <v/>
      </c>
      <c r="T3477" s="21">
        <f>IF($A3477="","",IFERROR(INDEX(Offerte!$G$2:$G$200,MATCH($Q3477,Offerte!$L$2:$L$200,0)),"NO"))</f>
        <v/>
      </c>
    </row>
    <row r="3478">
      <c r="A3478" s="10">
        <f>IF(Offerte!$A114="","",Offerte!$A114)</f>
        <v/>
      </c>
      <c r="B3478" s="10">
        <f>IF(Offerte!$A114="","",Offerte!$B114)</f>
        <v/>
      </c>
      <c r="C3478" s="10">
        <f>IF(Offerte!$A114="","",Offerte!$C114)</f>
        <v/>
      </c>
      <c r="D3478" s="10" t="inlineStr">
        <is>
          <t>A.1.2</t>
        </is>
      </c>
      <c r="E3478" s="10" t="inlineStr">
        <is>
          <t>A</t>
        </is>
      </c>
      <c r="F3478" s="10" t="inlineStr">
        <is>
          <t>Q</t>
        </is>
      </c>
      <c r="G3478" s="10" t="inlineStr">
        <is>
          <t>higher</t>
        </is>
      </c>
      <c r="H3478" s="10" t="n">
        <v>4</v>
      </c>
      <c r="I3478" s="10" t="inlineStr">
        <is>
          <t>Numero aggiuntivo di passeggeri controllati</t>
        </is>
      </c>
      <c r="J3478" s="20" t="n"/>
      <c r="K3478" s="20" t="n"/>
      <c r="L3478" s="20" t="n"/>
      <c r="M3478" s="20" t="n"/>
      <c r="N3478" s="21">
        <f>IF($A3478="","",IFERROR(VALUE($J3478),0))</f>
        <v/>
      </c>
      <c r="O3478" s="21">
        <f>IF($A3478="",0,IF(OR($S3478&lt;&gt;1,COUNTA($J3478:$M3478)=0),0,IF(SUMPRODUCT(MAX(($C$5:$C$6173=$C3478)*($D$5:$D$6173=$D3478)*($S$5:$S$6173=1)*IFERROR($N$5:$N$6173*1,0)))&gt;0,ROUND($H3478*($N3478/SUMPRODUCT(MAX(($C$5:$C$6173=$C3478)*($D$5:$D$6173=$D3478)*($S$5:$S$6173=1)*IFERROR($N$5:$N$6173*1,0)))),4),0)))</f>
        <v/>
      </c>
      <c r="P3478" s="10" t="inlineStr">
        <is>
          <t>passeggeri/anno</t>
        </is>
      </c>
      <c r="Q3478" s="21">
        <f>IF($A3478="","",$A3478&amp;"|"&amp;$C3478)</f>
        <v/>
      </c>
      <c r="R3478" s="21">
        <f>IF($A3478="","",$A3478&amp;"|"&amp;$C3478&amp;"|"&amp;$D3478)</f>
        <v/>
      </c>
      <c r="S3478" s="21">
        <f>IF($A3478="","",IFERROR(INDEX(Offerte!$D$2:$D$200,MATCH($Q3478,Offerte!$L$2:$L$200,0)),0))</f>
        <v/>
      </c>
      <c r="T3478" s="21">
        <f>IF($A3478="","",IFERROR(INDEX(Offerte!$G$2:$G$200,MATCH($Q3478,Offerte!$L$2:$L$200,0)),"NO"))</f>
        <v/>
      </c>
    </row>
    <row r="3479">
      <c r="A3479" s="10">
        <f>IF(Offerte!$A114="","",Offerte!$A114)</f>
        <v/>
      </c>
      <c r="B3479" s="10">
        <f>IF(Offerte!$A114="","",Offerte!$B114)</f>
        <v/>
      </c>
      <c r="C3479" s="10">
        <f>IF(Offerte!$A114="","",Offerte!$C114)</f>
        <v/>
      </c>
      <c r="D3479" s="10" t="inlineStr">
        <is>
          <t>B.1.1</t>
        </is>
      </c>
      <c r="E3479" s="10" t="inlineStr">
        <is>
          <t>B</t>
        </is>
      </c>
      <c r="F3479" s="10" t="inlineStr">
        <is>
          <t>Q</t>
        </is>
      </c>
      <c r="G3479" s="10" t="inlineStr">
        <is>
          <t>higher</t>
        </is>
      </c>
      <c r="H3479" s="10" t="n">
        <v>3</v>
      </c>
      <c r="I3479" s="10" t="inlineStr">
        <is>
          <t>Incremento dei posti offerti nelle fasce di punta</t>
        </is>
      </c>
      <c r="J3479" s="20" t="n"/>
      <c r="K3479" s="20" t="n"/>
      <c r="L3479" s="20" t="n"/>
      <c r="M3479" s="20" t="n"/>
      <c r="N3479" s="21">
        <f>IF($A3479="","",IFERROR(VALUE($J3479),0))</f>
        <v/>
      </c>
      <c r="O3479" s="21">
        <f>IF($A3479="",0,IF(OR($S3479&lt;&gt;1,COUNTA($J3479:$M3479)=0),0,IF(SUMPRODUCT(MAX(($C$5:$C$6173=$C3479)*($D$5:$D$6173=$D3479)*($S$5:$S$6173=1)*IFERROR($N$5:$N$6173*1,0)))&gt;0,ROUND($H3479*($N3479/SUMPRODUCT(MAX(($C$5:$C$6173=$C3479)*($D$5:$D$6173=$D3479)*($S$5:$S$6173=1)*IFERROR($N$5:$N$6173*1,0)))),4),0)))</f>
        <v/>
      </c>
      <c r="P3479" s="10" t="inlineStr">
        <is>
          <t>posti*km</t>
        </is>
      </c>
      <c r="Q3479" s="21">
        <f>IF($A3479="","",$A3479&amp;"|"&amp;$C3479)</f>
        <v/>
      </c>
      <c r="R3479" s="21">
        <f>IF($A3479="","",$A3479&amp;"|"&amp;$C3479&amp;"|"&amp;$D3479)</f>
        <v/>
      </c>
      <c r="S3479" s="21">
        <f>IF($A3479="","",IFERROR(INDEX(Offerte!$D$2:$D$200,MATCH($Q3479,Offerte!$L$2:$L$200,0)),0))</f>
        <v/>
      </c>
      <c r="T3479" s="21">
        <f>IF($A3479="","",IFERROR(INDEX(Offerte!$G$2:$G$200,MATCH($Q3479,Offerte!$L$2:$L$200,0)),"NO"))</f>
        <v/>
      </c>
    </row>
    <row r="3480">
      <c r="A3480" s="10">
        <f>IF(Offerte!$A114="","",Offerte!$A114)</f>
        <v/>
      </c>
      <c r="B3480" s="10">
        <f>IF(Offerte!$A114="","",Offerte!$B114)</f>
        <v/>
      </c>
      <c r="C3480" s="10">
        <f>IF(Offerte!$A114="","",Offerte!$C114)</f>
        <v/>
      </c>
      <c r="D3480" s="10" t="inlineStr">
        <is>
          <t>B.2.1</t>
        </is>
      </c>
      <c r="E3480" s="10" t="inlineStr">
        <is>
          <t>B</t>
        </is>
      </c>
      <c r="F3480" s="10" t="inlineStr">
        <is>
          <t>Q</t>
        </is>
      </c>
      <c r="G3480" s="10" t="inlineStr">
        <is>
          <t>higher</t>
        </is>
      </c>
      <c r="H3480" s="10" t="n">
        <v>4</v>
      </c>
      <c r="I3480" s="10" t="inlineStr">
        <is>
          <t>Corse aggiuntive nell'arco giornaliero base</t>
        </is>
      </c>
      <c r="J3480" s="20" t="n"/>
      <c r="K3480" s="20" t="n"/>
      <c r="L3480" s="20" t="n"/>
      <c r="M3480" s="20" t="n"/>
      <c r="N3480" s="21">
        <f>IF($A3480="","",IFERROR(VALUE($J3480),0))</f>
        <v/>
      </c>
      <c r="O3480" s="21">
        <f>IF($A3480="",0,IF(OR($S3480&lt;&gt;1,COUNTA($J3480:$M3480)=0),0,IF(SUMPRODUCT(MAX(($C$5:$C$6173=$C3480)*($D$5:$D$6173=$D3480)*($S$5:$S$6173=1)*IFERROR($N$5:$N$6173*1,0)))&gt;0,ROUND($H3480*($N3480/SUMPRODUCT(MAX(($C$5:$C$6173=$C3480)*($D$5:$D$6173=$D3480)*($S$5:$S$6173=1)*IFERROR($N$5:$N$6173*1,0)))),4),0)))</f>
        <v/>
      </c>
      <c r="P3480" s="10" t="inlineStr">
        <is>
          <t>corse</t>
        </is>
      </c>
      <c r="Q3480" s="21">
        <f>IF($A3480="","",$A3480&amp;"|"&amp;$C3480)</f>
        <v/>
      </c>
      <c r="R3480" s="21">
        <f>IF($A3480="","",$A3480&amp;"|"&amp;$C3480&amp;"|"&amp;$D3480)</f>
        <v/>
      </c>
      <c r="S3480" s="21">
        <f>IF($A3480="","",IFERROR(INDEX(Offerte!$D$2:$D$200,MATCH($Q3480,Offerte!$L$2:$L$200,0)),0))</f>
        <v/>
      </c>
      <c r="T3480" s="21">
        <f>IF($A3480="","",IFERROR(INDEX(Offerte!$G$2:$G$200,MATCH($Q3480,Offerte!$L$2:$L$200,0)),"NO"))</f>
        <v/>
      </c>
    </row>
    <row r="3481">
      <c r="A3481" s="10">
        <f>IF(Offerte!$A114="","",Offerte!$A114)</f>
        <v/>
      </c>
      <c r="B3481" s="10">
        <f>IF(Offerte!$A114="","",Offerte!$B114)</f>
        <v/>
      </c>
      <c r="C3481" s="10">
        <f>IF(Offerte!$A114="","",Offerte!$C114)</f>
        <v/>
      </c>
      <c r="D3481" s="10" t="inlineStr">
        <is>
          <t>B.3.1</t>
        </is>
      </c>
      <c r="E3481" s="10" t="inlineStr">
        <is>
          <t>B</t>
        </is>
      </c>
      <c r="F3481" s="10" t="inlineStr">
        <is>
          <t>Q</t>
        </is>
      </c>
      <c r="G3481" s="10" t="inlineStr">
        <is>
          <t>higher</t>
        </is>
      </c>
      <c r="H3481" s="10" t="n">
        <v>2</v>
      </c>
      <c r="I3481" s="10" t="inlineStr">
        <is>
          <t>Numero di corse aggiuntive per allungamento dell'arco di servizio giornaliero nelle fasce serali</t>
        </is>
      </c>
      <c r="J3481" s="20" t="n"/>
      <c r="K3481" s="20" t="n"/>
      <c r="L3481" s="20" t="n"/>
      <c r="M3481" s="20" t="n"/>
      <c r="N3481" s="21">
        <f>IF($A3481="","",IFERROR(VALUE($J3481),0))</f>
        <v/>
      </c>
      <c r="O3481" s="21">
        <f>IF($A3481="",0,IF(OR($S3481&lt;&gt;1,COUNTA($J3481:$M3481)=0),0,IF(SUMPRODUCT(MAX(($C$5:$C$6173=$C3481)*($D$5:$D$6173=$D3481)*($S$5:$S$6173=1)*IFERROR($N$5:$N$6173*1,0)))&gt;0,ROUND($H3481*($N3481/SUMPRODUCT(MAX(($C$5:$C$6173=$C3481)*($D$5:$D$6173=$D3481)*($S$5:$S$6173=1)*IFERROR($N$5:$N$6173*1,0)))),4),0)))</f>
        <v/>
      </c>
      <c r="P3481" s="10" t="inlineStr">
        <is>
          <t>corse</t>
        </is>
      </c>
      <c r="Q3481" s="21">
        <f>IF($A3481="","",$A3481&amp;"|"&amp;$C3481)</f>
        <v/>
      </c>
      <c r="R3481" s="21">
        <f>IF($A3481="","",$A3481&amp;"|"&amp;$C3481&amp;"|"&amp;$D3481)</f>
        <v/>
      </c>
      <c r="S3481" s="21">
        <f>IF($A3481="","",IFERROR(INDEX(Offerte!$D$2:$D$200,MATCH($Q3481,Offerte!$L$2:$L$200,0)),0))</f>
        <v/>
      </c>
      <c r="T3481" s="21">
        <f>IF($A3481="","",IFERROR(INDEX(Offerte!$G$2:$G$200,MATCH($Q3481,Offerte!$L$2:$L$200,0)),"NO"))</f>
        <v/>
      </c>
    </row>
    <row r="3482">
      <c r="A3482" s="10">
        <f>IF(Offerte!$A114="","",Offerte!$A114)</f>
        <v/>
      </c>
      <c r="B3482" s="10">
        <f>IF(Offerte!$A114="","",Offerte!$B114)</f>
        <v/>
      </c>
      <c r="C3482" s="10">
        <f>IF(Offerte!$A114="","",Offerte!$C114)</f>
        <v/>
      </c>
      <c r="D3482" s="10" t="inlineStr">
        <is>
          <t>B.4.1</t>
        </is>
      </c>
      <c r="E3482" s="10" t="inlineStr">
        <is>
          <t>B</t>
        </is>
      </c>
      <c r="F3482" s="10" t="inlineStr">
        <is>
          <t>Q</t>
        </is>
      </c>
      <c r="G3482" s="10" t="inlineStr">
        <is>
          <t>higher</t>
        </is>
      </c>
      <c r="H3482" s="10" t="n">
        <v>3</v>
      </c>
      <c r="I3482" s="10" t="inlineStr">
        <is>
          <t>Percorrenze aggiuntive offerte nel Programma d'esercizio delle prime due fasi attuative</t>
        </is>
      </c>
      <c r="J3482" s="20" t="n"/>
      <c r="K3482" s="20" t="n"/>
      <c r="L3482" s="20" t="n"/>
      <c r="M3482" s="20" t="n"/>
      <c r="N3482" s="21">
        <f>IF($A3482="","",IFERROR(VALUE($J3482),0))</f>
        <v/>
      </c>
      <c r="O3482" s="21">
        <f>IF($A3482="",0,IF(OR($S3482&lt;&gt;1,COUNTA($J3482:$M3482)=0),0,IF(SUMPRODUCT(MAX(($C$5:$C$6173=$C3482)*($D$5:$D$6173=$D3482)*($S$5:$S$6173=1)*IFERROR($N$5:$N$6173*1,0)))&gt;0,ROUND($H3482*($N3482/SUMPRODUCT(MAX(($C$5:$C$6173=$C3482)*($D$5:$D$6173=$D3482)*($S$5:$S$6173=1)*IFERROR($N$5:$N$6173*1,0)))),4),0)))</f>
        <v/>
      </c>
      <c r="P3482" s="10" t="inlineStr">
        <is>
          <t>vett*km</t>
        </is>
      </c>
      <c r="Q3482" s="21">
        <f>IF($A3482="","",$A3482&amp;"|"&amp;$C3482)</f>
        <v/>
      </c>
      <c r="R3482" s="21">
        <f>IF($A3482="","",$A3482&amp;"|"&amp;$C3482&amp;"|"&amp;$D3482)</f>
        <v/>
      </c>
      <c r="S3482" s="21">
        <f>IF($A3482="","",IFERROR(INDEX(Offerte!$D$2:$D$200,MATCH($Q3482,Offerte!$L$2:$L$200,0)),0))</f>
        <v/>
      </c>
      <c r="T3482" s="21">
        <f>IF($A3482="","",IFERROR(INDEX(Offerte!$G$2:$G$200,MATCH($Q3482,Offerte!$L$2:$L$200,0)),"NO"))</f>
        <v/>
      </c>
    </row>
    <row r="3483">
      <c r="A3483" s="10">
        <f>IF(Offerte!$A114="","",Offerte!$A114)</f>
        <v/>
      </c>
      <c r="B3483" s="10">
        <f>IF(Offerte!$A114="","",Offerte!$B114)</f>
        <v/>
      </c>
      <c r="C3483" s="10">
        <f>IF(Offerte!$A114="","",Offerte!$C114)</f>
        <v/>
      </c>
      <c r="D3483" s="10" t="inlineStr">
        <is>
          <t>B.5.1</t>
        </is>
      </c>
      <c r="E3483" s="10" t="inlineStr">
        <is>
          <t>B</t>
        </is>
      </c>
      <c r="F3483" s="10" t="inlineStr">
        <is>
          <t>D</t>
        </is>
      </c>
      <c r="G3483" s="10" t="inlineStr">
        <is>
          <t>discretionary</t>
        </is>
      </c>
      <c r="H3483" s="10" t="n">
        <v>2</v>
      </c>
      <c r="I3483" s="10" t="inlineStr">
        <is>
          <t>Efficacia del progetto di servizi complementari DRT</t>
        </is>
      </c>
      <c r="J3483" s="20" t="n"/>
      <c r="K3483" s="20" t="n"/>
      <c r="L3483" s="20" t="n"/>
      <c r="M3483" s="20" t="n"/>
      <c r="N3483" s="21">
        <f>IF($A3483="","",MAX(0,MIN(1,IFERROR(VALUE($M3483),0))))</f>
        <v/>
      </c>
      <c r="O3483" s="21">
        <f>IF($A3483="",0,IF(OR($S3483&lt;&gt;1,COUNTA($J3483:$M3483)=0),0,IF(SUMPRODUCT(MAX(($C$5:$C$6173=$C3483)*($D$5:$D$6173=$D3483)*($S$5:$S$6173=1)*IFERROR($N$5:$N$6173*1,0)))&gt;0,ROUND($H3483*($N3483/SUMPRODUCT(MAX(($C$5:$C$6173=$C3483)*($D$5:$D$6173=$D3483)*($S$5:$S$6173=1)*IFERROR($N$5:$N$6173*1,0)))),4),0)))</f>
        <v/>
      </c>
      <c r="P3483" s="10" t="inlineStr">
        <is>
          <t>coeff.</t>
        </is>
      </c>
      <c r="Q3483" s="21">
        <f>IF($A3483="","",$A3483&amp;"|"&amp;$C3483)</f>
        <v/>
      </c>
      <c r="R3483" s="21">
        <f>IF($A3483="","",$A3483&amp;"|"&amp;$C3483&amp;"|"&amp;$D3483)</f>
        <v/>
      </c>
      <c r="S3483" s="21">
        <f>IF($A3483="","",IFERROR(INDEX(Offerte!$D$2:$D$200,MATCH($Q3483,Offerte!$L$2:$L$200,0)),0))</f>
        <v/>
      </c>
      <c r="T3483" s="21">
        <f>IF($A3483="","",IFERROR(INDEX(Offerte!$G$2:$G$200,MATCH($Q3483,Offerte!$L$2:$L$200,0)),"NO"))</f>
        <v/>
      </c>
    </row>
    <row r="3484">
      <c r="A3484" s="10">
        <f>IF(Offerte!$A114="","",Offerte!$A114)</f>
        <v/>
      </c>
      <c r="B3484" s="10">
        <f>IF(Offerte!$A114="","",Offerte!$B114)</f>
        <v/>
      </c>
      <c r="C3484" s="10">
        <f>IF(Offerte!$A114="","",Offerte!$C114)</f>
        <v/>
      </c>
      <c r="D3484" s="10" t="inlineStr">
        <is>
          <t>C.1.1</t>
        </is>
      </c>
      <c r="E3484" s="10" t="inlineStr">
        <is>
          <t>C</t>
        </is>
      </c>
      <c r="F3484" s="10" t="inlineStr">
        <is>
          <t>Q</t>
        </is>
      </c>
      <c r="G3484" s="10" t="inlineStr">
        <is>
          <t>higher</t>
        </is>
      </c>
      <c r="H3484" s="10" t="n">
        <v>2</v>
      </c>
      <c r="I3484" s="10" t="inlineStr">
        <is>
          <t>Tasso di copertura del servizio con telecamere BSD</t>
        </is>
      </c>
      <c r="J3484" s="20" t="n"/>
      <c r="K3484" s="20" t="n"/>
      <c r="L3484" s="20" t="n"/>
      <c r="M3484" s="20" t="n"/>
      <c r="N3484" s="21">
        <f>IF($A3484="","",IFERROR(VALUE($K3484)/VALUE($L3484),IFERROR(VALUE($J3484),0)))</f>
        <v/>
      </c>
      <c r="O3484" s="21">
        <f>IF($A3484="",0,IF(OR($S3484&lt;&gt;1,COUNTA($J3484:$M3484)=0),0,IF(SUMPRODUCT(MAX(($C$5:$C$6173=$C3484)*($D$5:$D$6173=$D3484)*($S$5:$S$6173=1)*IFERROR($N$5:$N$6173*1,0)))&gt;0,ROUND($H3484*($N3484/SUMPRODUCT(MAX(($C$5:$C$6173=$C3484)*($D$5:$D$6173=$D3484)*($S$5:$S$6173=1)*IFERROR($N$5:$N$6173*1,0)))),4),0)))</f>
        <v/>
      </c>
      <c r="P3484" s="10" t="inlineStr">
        <is>
          <t>Autobus attrezzati con telecamere BSD / Autobus totali in offerta, incluse scorte</t>
        </is>
      </c>
      <c r="Q3484" s="21">
        <f>IF($A3484="","",$A3484&amp;"|"&amp;$C3484)</f>
        <v/>
      </c>
      <c r="R3484" s="21">
        <f>IF($A3484="","",$A3484&amp;"|"&amp;$C3484&amp;"|"&amp;$D3484)</f>
        <v/>
      </c>
      <c r="S3484" s="21">
        <f>IF($A3484="","",IFERROR(INDEX(Offerte!$D$2:$D$200,MATCH($Q3484,Offerte!$L$2:$L$200,0)),0))</f>
        <v/>
      </c>
      <c r="T3484" s="21">
        <f>IF($A3484="","",IFERROR(INDEX(Offerte!$G$2:$G$200,MATCH($Q3484,Offerte!$L$2:$L$200,0)),"NO"))</f>
        <v/>
      </c>
    </row>
    <row r="3485">
      <c r="A3485" s="10">
        <f>IF(Offerte!$A114="","",Offerte!$A114)</f>
        <v/>
      </c>
      <c r="B3485" s="10">
        <f>IF(Offerte!$A114="","",Offerte!$B114)</f>
        <v/>
      </c>
      <c r="C3485" s="10">
        <f>IF(Offerte!$A114="","",Offerte!$C114)</f>
        <v/>
      </c>
      <c r="D3485" s="10" t="inlineStr">
        <is>
          <t>C.1.2</t>
        </is>
      </c>
      <c r="E3485" s="10" t="inlineStr">
        <is>
          <t>C</t>
        </is>
      </c>
      <c r="F3485" s="10" t="inlineStr">
        <is>
          <t>Q</t>
        </is>
      </c>
      <c r="G3485" s="10" t="inlineStr">
        <is>
          <t>higher</t>
        </is>
      </c>
      <c r="H3485" s="10" t="n">
        <v>2</v>
      </c>
      <c r="I3485" s="10" t="inlineStr">
        <is>
          <t>Tasso di copertura del servizio con telecamere ADAS</t>
        </is>
      </c>
      <c r="J3485" s="20" t="n"/>
      <c r="K3485" s="20" t="n"/>
      <c r="L3485" s="20" t="n"/>
      <c r="M3485" s="20" t="n"/>
      <c r="N3485" s="21">
        <f>IF($A3485="","",IFERROR(VALUE($K3485)/VALUE($L3485),IFERROR(VALUE($J3485),0)))</f>
        <v/>
      </c>
      <c r="O3485" s="21">
        <f>IF($A3485="",0,IF(OR($S3485&lt;&gt;1,COUNTA($J3485:$M3485)=0),0,IF(SUMPRODUCT(MAX(($C$5:$C$6173=$C3485)*($D$5:$D$6173=$D3485)*($S$5:$S$6173=1)*IFERROR($N$5:$N$6173*1,0)))&gt;0,ROUND($H3485*($N3485/SUMPRODUCT(MAX(($C$5:$C$6173=$C3485)*($D$5:$D$6173=$D3485)*($S$5:$S$6173=1)*IFERROR($N$5:$N$6173*1,0)))),4),0)))</f>
        <v/>
      </c>
      <c r="P3485" s="10" t="inlineStr">
        <is>
          <t>Autobus attrezzati con telecamere ADAS / Autobus totali in offerta, incluse scorte</t>
        </is>
      </c>
      <c r="Q3485" s="21">
        <f>IF($A3485="","",$A3485&amp;"|"&amp;$C3485)</f>
        <v/>
      </c>
      <c r="R3485" s="21">
        <f>IF($A3485="","",$A3485&amp;"|"&amp;$C3485&amp;"|"&amp;$D3485)</f>
        <v/>
      </c>
      <c r="S3485" s="21">
        <f>IF($A3485="","",IFERROR(INDEX(Offerte!$D$2:$D$200,MATCH($Q3485,Offerte!$L$2:$L$200,0)),0))</f>
        <v/>
      </c>
      <c r="T3485" s="21">
        <f>IF($A3485="","",IFERROR(INDEX(Offerte!$G$2:$G$200,MATCH($Q3485,Offerte!$L$2:$L$200,0)),"NO"))</f>
        <v/>
      </c>
    </row>
    <row r="3486">
      <c r="A3486" s="10">
        <f>IF(Offerte!$A114="","",Offerte!$A114)</f>
        <v/>
      </c>
      <c r="B3486" s="10">
        <f>IF(Offerte!$A114="","",Offerte!$B114)</f>
        <v/>
      </c>
      <c r="C3486" s="10">
        <f>IF(Offerte!$A114="","",Offerte!$C114)</f>
        <v/>
      </c>
      <c r="D3486" s="10" t="inlineStr">
        <is>
          <t>C.2.1</t>
        </is>
      </c>
      <c r="E3486" s="10" t="inlineStr">
        <is>
          <t>C</t>
        </is>
      </c>
      <c r="F3486" s="10" t="inlineStr">
        <is>
          <t>Q</t>
        </is>
      </c>
      <c r="G3486" s="10" t="inlineStr">
        <is>
          <t>higher</t>
        </is>
      </c>
      <c r="H3486" s="10" t="n">
        <v>3</v>
      </c>
      <c r="I3486" s="10" t="inlineStr">
        <is>
          <t>Tasso di copertura del servizio con telecamere di bordo di videosorveglianza</t>
        </is>
      </c>
      <c r="J3486" s="20" t="n"/>
      <c r="K3486" s="20" t="n"/>
      <c r="L3486" s="20" t="n"/>
      <c r="M3486" s="20" t="n"/>
      <c r="N3486" s="21">
        <f>IF($A3486="","",IFERROR(VALUE($K3486)/VALUE($L3486),IFERROR(VALUE($J3486),0)))</f>
        <v/>
      </c>
      <c r="O3486" s="21">
        <f>IF($A3486="",0,IF(OR($S3486&lt;&gt;1,COUNTA($J3486:$M3486)=0),0,IF(SUMPRODUCT(MAX(($C$5:$C$6173=$C3486)*($D$5:$D$6173=$D3486)*($S$5:$S$6173=1)*IFERROR($N$5:$N$6173*1,0)))&gt;0,ROUND($H3486*($N3486/SUMPRODUCT(MAX(($C$5:$C$6173=$C3486)*($D$5:$D$6173=$D3486)*($S$5:$S$6173=1)*IFERROR($N$5:$N$6173*1,0)))),4),0)))</f>
        <v/>
      </c>
      <c r="P3486" s="10" t="inlineStr">
        <is>
          <t>Autobus attrezzati con videosorveglianza / Autobus totali in offerta, incluse scorte</t>
        </is>
      </c>
      <c r="Q3486" s="21">
        <f>IF($A3486="","",$A3486&amp;"|"&amp;$C3486)</f>
        <v/>
      </c>
      <c r="R3486" s="21">
        <f>IF($A3486="","",$A3486&amp;"|"&amp;$C3486&amp;"|"&amp;$D3486)</f>
        <v/>
      </c>
      <c r="S3486" s="21">
        <f>IF($A3486="","",IFERROR(INDEX(Offerte!$D$2:$D$200,MATCH($Q3486,Offerte!$L$2:$L$200,0)),0))</f>
        <v/>
      </c>
      <c r="T3486" s="21">
        <f>IF($A3486="","",IFERROR(INDEX(Offerte!$G$2:$G$200,MATCH($Q3486,Offerte!$L$2:$L$200,0)),"NO"))</f>
        <v/>
      </c>
    </row>
    <row r="3487">
      <c r="A3487" s="10">
        <f>IF(Offerte!$A114="","",Offerte!$A114)</f>
        <v/>
      </c>
      <c r="B3487" s="10">
        <f>IF(Offerte!$A114="","",Offerte!$B114)</f>
        <v/>
      </c>
      <c r="C3487" s="10">
        <f>IF(Offerte!$A114="","",Offerte!$C114)</f>
        <v/>
      </c>
      <c r="D3487" s="10" t="inlineStr">
        <is>
          <t>C.2.2</t>
        </is>
      </c>
      <c r="E3487" s="10" t="inlineStr">
        <is>
          <t>C</t>
        </is>
      </c>
      <c r="F3487" s="10" t="inlineStr">
        <is>
          <t>T</t>
        </is>
      </c>
      <c r="G3487" s="10" t="inlineStr">
        <is>
          <t>tabular</t>
        </is>
      </c>
      <c r="H3487" s="10" t="n">
        <v>1</v>
      </c>
      <c r="I3487" s="10" t="inlineStr">
        <is>
          <t>Software video/audio analisi per situazioni di pericolo</t>
        </is>
      </c>
      <c r="J3487" s="20" t="n"/>
      <c r="K3487" s="20" t="n"/>
      <c r="L3487" s="20" t="n"/>
      <c r="M3487" s="20" t="n"/>
      <c r="N3487" s="21">
        <f>IF($A3487="","",IF(IFERROR(VALUE($M3487),0)=1,1,0))</f>
        <v/>
      </c>
      <c r="O3487" s="21">
        <f>IF($A3487="",0,IF(OR($S3487&lt;&gt;1,COUNTA($J3487:$M3487)=0),0,IF($N3487=1,$H3487,0)))</f>
        <v/>
      </c>
      <c r="P3487" s="10" t="inlineStr">
        <is>
          <t>sì/no</t>
        </is>
      </c>
      <c r="Q3487" s="21">
        <f>IF($A3487="","",$A3487&amp;"|"&amp;$C3487)</f>
        <v/>
      </c>
      <c r="R3487" s="21">
        <f>IF($A3487="","",$A3487&amp;"|"&amp;$C3487&amp;"|"&amp;$D3487)</f>
        <v/>
      </c>
      <c r="S3487" s="21">
        <f>IF($A3487="","",IFERROR(INDEX(Offerte!$D$2:$D$200,MATCH($Q3487,Offerte!$L$2:$L$200,0)),0))</f>
        <v/>
      </c>
      <c r="T3487" s="21">
        <f>IF($A3487="","",IFERROR(INDEX(Offerte!$G$2:$G$200,MATCH($Q3487,Offerte!$L$2:$L$200,0)),"NO"))</f>
        <v/>
      </c>
    </row>
    <row r="3488">
      <c r="A3488" s="10">
        <f>IF(Offerte!$A114="","",Offerte!$A114)</f>
        <v/>
      </c>
      <c r="B3488" s="10">
        <f>IF(Offerte!$A114="","",Offerte!$B114)</f>
        <v/>
      </c>
      <c r="C3488" s="10">
        <f>IF(Offerte!$A114="","",Offerte!$C114)</f>
        <v/>
      </c>
      <c r="D3488" s="10" t="inlineStr">
        <is>
          <t>C.2.3</t>
        </is>
      </c>
      <c r="E3488" s="10" t="inlineStr">
        <is>
          <t>C</t>
        </is>
      </c>
      <c r="F3488" s="10" t="inlineStr">
        <is>
          <t>T</t>
        </is>
      </c>
      <c r="G3488" s="10" t="inlineStr">
        <is>
          <t>tabular</t>
        </is>
      </c>
      <c r="H3488" s="10" t="n">
        <v>1</v>
      </c>
      <c r="I3488" s="10" t="inlineStr">
        <is>
          <t>Collegamento con centrale qualificata di pronto intervento</t>
        </is>
      </c>
      <c r="J3488" s="20" t="n"/>
      <c r="K3488" s="20" t="n"/>
      <c r="L3488" s="20" t="n"/>
      <c r="M3488" s="20" t="n"/>
      <c r="N3488" s="21">
        <f>IF($A3488="","",IF(IFERROR(VALUE($M3488),0)=1,1,0))</f>
        <v/>
      </c>
      <c r="O3488" s="21">
        <f>IF($A3488="",0,IF(OR($S3488&lt;&gt;1,COUNTA($J3488:$M3488)=0),0,IF($N3488=1,$H3488,0)))</f>
        <v/>
      </c>
      <c r="P3488" s="10" t="inlineStr">
        <is>
          <t>sì/no</t>
        </is>
      </c>
      <c r="Q3488" s="21">
        <f>IF($A3488="","",$A3488&amp;"|"&amp;$C3488)</f>
        <v/>
      </c>
      <c r="R3488" s="21">
        <f>IF($A3488="","",$A3488&amp;"|"&amp;$C3488&amp;"|"&amp;$D3488)</f>
        <v/>
      </c>
      <c r="S3488" s="21">
        <f>IF($A3488="","",IFERROR(INDEX(Offerte!$D$2:$D$200,MATCH($Q3488,Offerte!$L$2:$L$200,0)),0))</f>
        <v/>
      </c>
      <c r="T3488" s="21">
        <f>IF($A3488="","",IFERROR(INDEX(Offerte!$G$2:$G$200,MATCH($Q3488,Offerte!$L$2:$L$200,0)),"NO"))</f>
        <v/>
      </c>
    </row>
    <row r="3489">
      <c r="A3489" s="10">
        <f>IF(Offerte!$A114="","",Offerte!$A114)</f>
        <v/>
      </c>
      <c r="B3489" s="10">
        <f>IF(Offerte!$A114="","",Offerte!$B114)</f>
        <v/>
      </c>
      <c r="C3489" s="10">
        <f>IF(Offerte!$A114="","",Offerte!$C114)</f>
        <v/>
      </c>
      <c r="D3489" s="10" t="inlineStr">
        <is>
          <t>C.2.4</t>
        </is>
      </c>
      <c r="E3489" s="10" t="inlineStr">
        <is>
          <t>C</t>
        </is>
      </c>
      <c r="F3489" s="10" t="inlineStr">
        <is>
          <t>Q</t>
        </is>
      </c>
      <c r="G3489" s="10" t="inlineStr">
        <is>
          <t>higher</t>
        </is>
      </c>
      <c r="H3489" s="10" t="n">
        <v>1</v>
      </c>
      <c r="I3489" s="10" t="inlineStr">
        <is>
          <t>Tasso di copertura del servizio con dispositivi per la chiamata di emergenza del conducente</t>
        </is>
      </c>
      <c r="J3489" s="20" t="n"/>
      <c r="K3489" s="20" t="n"/>
      <c r="L3489" s="20" t="n"/>
      <c r="M3489" s="20" t="n"/>
      <c r="N3489" s="21">
        <f>IF($A3489="","",IFERROR(VALUE($K3489)/VALUE($L3489),IFERROR(VALUE($J3489),0)))</f>
        <v/>
      </c>
      <c r="O3489" s="21">
        <f>IF($A3489="",0,IF(OR($S3489&lt;&gt;1,COUNTA($J3489:$M3489)=0),0,IF(SUMPRODUCT(MAX(($C$5:$C$6173=$C3489)*($D$5:$D$6173=$D3489)*($S$5:$S$6173=1)*IFERROR($N$5:$N$6173*1,0)))&gt;0,ROUND($H3489*($N3489/SUMPRODUCT(MAX(($C$5:$C$6173=$C3489)*($D$5:$D$6173=$D3489)*($S$5:$S$6173=1)*IFERROR($N$5:$N$6173*1,0)))),4),0)))</f>
        <v/>
      </c>
      <c r="P3489" s="10" t="inlineStr">
        <is>
          <t>Autobus attrezzati con chiamata di emergenza / Autobus totali in offerta, incluse scorte</t>
        </is>
      </c>
      <c r="Q3489" s="21">
        <f>IF($A3489="","",$A3489&amp;"|"&amp;$C3489)</f>
        <v/>
      </c>
      <c r="R3489" s="21">
        <f>IF($A3489="","",$A3489&amp;"|"&amp;$C3489&amp;"|"&amp;$D3489)</f>
        <v/>
      </c>
      <c r="S3489" s="21">
        <f>IF($A3489="","",IFERROR(INDEX(Offerte!$D$2:$D$200,MATCH($Q3489,Offerte!$L$2:$L$200,0)),0))</f>
        <v/>
      </c>
      <c r="T3489" s="21">
        <f>IF($A3489="","",IFERROR(INDEX(Offerte!$G$2:$G$200,MATCH($Q3489,Offerte!$L$2:$L$200,0)),"NO"))</f>
        <v/>
      </c>
    </row>
    <row r="3490">
      <c r="A3490" s="10">
        <f>IF(Offerte!$A114="","",Offerte!$A114)</f>
        <v/>
      </c>
      <c r="B3490" s="10">
        <f>IF(Offerte!$A114="","",Offerte!$B114)</f>
        <v/>
      </c>
      <c r="C3490" s="10">
        <f>IF(Offerte!$A114="","",Offerte!$C114)</f>
        <v/>
      </c>
      <c r="D3490" s="10" t="inlineStr">
        <is>
          <t>C.3.1</t>
        </is>
      </c>
      <c r="E3490" s="10" t="inlineStr">
        <is>
          <t>C</t>
        </is>
      </c>
      <c r="F3490" s="10" t="inlineStr">
        <is>
          <t>Q</t>
        </is>
      </c>
      <c r="G3490" s="10" t="inlineStr">
        <is>
          <t>higher</t>
        </is>
      </c>
      <c r="H3490" s="10" t="n">
        <v>2</v>
      </c>
      <c r="I3490" s="10" t="inlineStr">
        <is>
          <t>Tasso di copertura del servizio con dispositivi di informazione dinamica a bordo mezzo</t>
        </is>
      </c>
      <c r="J3490" s="20" t="n"/>
      <c r="K3490" s="20" t="n"/>
      <c r="L3490" s="20" t="n"/>
      <c r="M3490" s="20" t="n"/>
      <c r="N3490" s="21">
        <f>IF($A3490="","",IFERROR(VALUE($K3490)/VALUE($L3490),IFERROR(VALUE($J3490),0)))</f>
        <v/>
      </c>
      <c r="O3490" s="21">
        <f>IF($A3490="",0,IF(OR($S3490&lt;&gt;1,COUNTA($J3490:$M3490)=0),0,IF(SUMPRODUCT(MAX(($C$5:$C$6173=$C3490)*($D$5:$D$6173=$D3490)*($S$5:$S$6173=1)*IFERROR($N$5:$N$6173*1,0)))&gt;0,ROUND($H3490*($N3490/SUMPRODUCT(MAX(($C$5:$C$6173=$C3490)*($D$5:$D$6173=$D3490)*($S$5:$S$6173=1)*IFERROR($N$5:$N$6173*1,0)))),4),0)))</f>
        <v/>
      </c>
      <c r="P3490" s="10" t="inlineStr">
        <is>
          <t>Autobus con monitor e indicatori vocali / Autobus totali in offerta, incluse scorte</t>
        </is>
      </c>
      <c r="Q3490" s="21">
        <f>IF($A3490="","",$A3490&amp;"|"&amp;$C3490)</f>
        <v/>
      </c>
      <c r="R3490" s="21">
        <f>IF($A3490="","",$A3490&amp;"|"&amp;$C3490&amp;"|"&amp;$D3490)</f>
        <v/>
      </c>
      <c r="S3490" s="21">
        <f>IF($A3490="","",IFERROR(INDEX(Offerte!$D$2:$D$200,MATCH($Q3490,Offerte!$L$2:$L$200,0)),0))</f>
        <v/>
      </c>
      <c r="T3490" s="21">
        <f>IF($A3490="","",IFERROR(INDEX(Offerte!$G$2:$G$200,MATCH($Q3490,Offerte!$L$2:$L$200,0)),"NO"))</f>
        <v/>
      </c>
    </row>
    <row r="3491">
      <c r="A3491" s="10">
        <f>IF(Offerte!$A114="","",Offerte!$A114)</f>
        <v/>
      </c>
      <c r="B3491" s="10">
        <f>IF(Offerte!$A114="","",Offerte!$B114)</f>
        <v/>
      </c>
      <c r="C3491" s="10">
        <f>IF(Offerte!$A114="","",Offerte!$C114)</f>
        <v/>
      </c>
      <c r="D3491" s="10" t="inlineStr">
        <is>
          <t>C.3.2</t>
        </is>
      </c>
      <c r="E3491" s="10" t="inlineStr">
        <is>
          <t>C</t>
        </is>
      </c>
      <c r="F3491" s="10" t="inlineStr">
        <is>
          <t>T</t>
        </is>
      </c>
      <c r="G3491" s="10" t="inlineStr">
        <is>
          <t>tabular</t>
        </is>
      </c>
      <c r="H3491" s="10" t="n">
        <v>2</v>
      </c>
      <c r="I3491" s="10" t="inlineStr">
        <is>
          <t>Informazioni a bordo su coincidenze ai nodi</t>
        </is>
      </c>
      <c r="J3491" s="20" t="n"/>
      <c r="K3491" s="20" t="n"/>
      <c r="L3491" s="20" t="n"/>
      <c r="M3491" s="20" t="n"/>
      <c r="N3491" s="21">
        <f>IF($A3491="","",IF(IFERROR(VALUE($M3491),0)=1,1,0))</f>
        <v/>
      </c>
      <c r="O3491" s="21">
        <f>IF($A3491="",0,IF(OR($S3491&lt;&gt;1,COUNTA($J3491:$M3491)=0),0,IF(AND($N3491=1,IFERROR(SUMIFS($N$5:$N$6173,$Q$5:$Q$6173,$Q3491,$D$5:$D$6173,"C.3.1"),0)&gt;=0.5),$H3491,0)))</f>
        <v/>
      </c>
      <c r="P3491" s="10" t="inlineStr">
        <is>
          <t>Dipende da C.3.1 &gt;= 0.5</t>
        </is>
      </c>
      <c r="Q3491" s="21">
        <f>IF($A3491="","",$A3491&amp;"|"&amp;$C3491)</f>
        <v/>
      </c>
      <c r="R3491" s="21">
        <f>IF($A3491="","",$A3491&amp;"|"&amp;$C3491&amp;"|"&amp;$D3491)</f>
        <v/>
      </c>
      <c r="S3491" s="21">
        <f>IF($A3491="","",IFERROR(INDEX(Offerte!$D$2:$D$200,MATCH($Q3491,Offerte!$L$2:$L$200,0)),0))</f>
        <v/>
      </c>
      <c r="T3491" s="21">
        <f>IF($A3491="","",IFERROR(INDEX(Offerte!$G$2:$G$200,MATCH($Q3491,Offerte!$L$2:$L$200,0)),"NO"))</f>
        <v/>
      </c>
    </row>
    <row r="3492">
      <c r="A3492" s="10">
        <f>IF(Offerte!$A114="","",Offerte!$A114)</f>
        <v/>
      </c>
      <c r="B3492" s="10">
        <f>IF(Offerte!$A114="","",Offerte!$B114)</f>
        <v/>
      </c>
      <c r="C3492" s="10">
        <f>IF(Offerte!$A114="","",Offerte!$C114)</f>
        <v/>
      </c>
      <c r="D3492" s="10" t="inlineStr">
        <is>
          <t>D.1.1</t>
        </is>
      </c>
      <c r="E3492" s="10" t="inlineStr">
        <is>
          <t>D</t>
        </is>
      </c>
      <c r="F3492" s="10" t="inlineStr">
        <is>
          <t>Q</t>
        </is>
      </c>
      <c r="G3492" s="10" t="inlineStr">
        <is>
          <t>higher</t>
        </is>
      </c>
      <c r="H3492" s="10" t="n">
        <v>3</v>
      </c>
      <c r="I3492" s="10" t="inlineStr">
        <is>
          <t>Installazione di pensiline</t>
        </is>
      </c>
      <c r="J3492" s="20" t="n"/>
      <c r="K3492" s="20" t="n"/>
      <c r="L3492" s="20" t="n"/>
      <c r="M3492" s="20" t="n"/>
      <c r="N3492" s="21">
        <f>IF($A3492="","",IFERROR(VALUE($J3492),0))</f>
        <v/>
      </c>
      <c r="O3492" s="21">
        <f>IF($A3492="",0,IF(OR($S3492&lt;&gt;1,COUNTA($J3492:$M3492)=0),0,IF(SUMPRODUCT(MAX(($C$5:$C$6173=$C3492)*($D$5:$D$6173=$D3492)*($S$5:$S$6173=1)*IFERROR($N$5:$N$6173*1,0)))&gt;0,ROUND($H3492*($N3492/SUMPRODUCT(MAX(($C$5:$C$6173=$C3492)*($D$5:$D$6173=$D3492)*($S$5:$S$6173=1)*IFERROR($N$5:$N$6173*1,0)))),4),0)))</f>
        <v/>
      </c>
      <c r="P3492" s="10" t="inlineStr">
        <is>
          <t>fermate</t>
        </is>
      </c>
      <c r="Q3492" s="21">
        <f>IF($A3492="","",$A3492&amp;"|"&amp;$C3492)</f>
        <v/>
      </c>
      <c r="R3492" s="21">
        <f>IF($A3492="","",$A3492&amp;"|"&amp;$C3492&amp;"|"&amp;$D3492)</f>
        <v/>
      </c>
      <c r="S3492" s="21">
        <f>IF($A3492="","",IFERROR(INDEX(Offerte!$D$2:$D$200,MATCH($Q3492,Offerte!$L$2:$L$200,0)),0))</f>
        <v/>
      </c>
      <c r="T3492" s="21">
        <f>IF($A3492="","",IFERROR(INDEX(Offerte!$G$2:$G$200,MATCH($Q3492,Offerte!$L$2:$L$200,0)),"NO"))</f>
        <v/>
      </c>
    </row>
    <row r="3493">
      <c r="A3493" s="10">
        <f>IF(Offerte!$A114="","",Offerte!$A114)</f>
        <v/>
      </c>
      <c r="B3493" s="10">
        <f>IF(Offerte!$A114="","",Offerte!$B114)</f>
        <v/>
      </c>
      <c r="C3493" s="10">
        <f>IF(Offerte!$A114="","",Offerte!$C114)</f>
        <v/>
      </c>
      <c r="D3493" s="10" t="inlineStr">
        <is>
          <t>D.1.2</t>
        </is>
      </c>
      <c r="E3493" s="10" t="inlineStr">
        <is>
          <t>D</t>
        </is>
      </c>
      <c r="F3493" s="10" t="inlineStr">
        <is>
          <t>Q</t>
        </is>
      </c>
      <c r="G3493" s="10" t="inlineStr">
        <is>
          <t>higher</t>
        </is>
      </c>
      <c r="H3493" s="10" t="n">
        <v>3</v>
      </c>
      <c r="I3493" s="10" t="inlineStr">
        <is>
          <t>Installazione di paline di fermata conformi alla DGR 581/2023</t>
        </is>
      </c>
      <c r="J3493" s="20" t="n"/>
      <c r="K3493" s="20" t="n"/>
      <c r="L3493" s="20" t="n"/>
      <c r="M3493" s="20" t="n"/>
      <c r="N3493" s="21">
        <f>IF($A3493="","",IFERROR(VALUE($J3493),0))</f>
        <v/>
      </c>
      <c r="O3493" s="21">
        <f>IF($A3493="",0,IF(OR($S3493&lt;&gt;1,COUNTA($J3493:$M3493)=0),0,IF(SUMPRODUCT(MAX(($C$5:$C$6173=$C3493)*($D$5:$D$6173=$D3493)*($S$5:$S$6173=1)*IFERROR($N$5:$N$6173*1,0)))&gt;0,ROUND($H3493*($N3493/SUMPRODUCT(MAX(($C$5:$C$6173=$C3493)*($D$5:$D$6173=$D3493)*($S$5:$S$6173=1)*IFERROR($N$5:$N$6173*1,0)))),4),0)))</f>
        <v/>
      </c>
      <c r="P3493" s="10" t="inlineStr">
        <is>
          <t>fermate</t>
        </is>
      </c>
      <c r="Q3493" s="21">
        <f>IF($A3493="","",$A3493&amp;"|"&amp;$C3493)</f>
        <v/>
      </c>
      <c r="R3493" s="21">
        <f>IF($A3493="","",$A3493&amp;"|"&amp;$C3493&amp;"|"&amp;$D3493)</f>
        <v/>
      </c>
      <c r="S3493" s="21">
        <f>IF($A3493="","",IFERROR(INDEX(Offerte!$D$2:$D$200,MATCH($Q3493,Offerte!$L$2:$L$200,0)),0))</f>
        <v/>
      </c>
      <c r="T3493" s="21">
        <f>IF($A3493="","",IFERROR(INDEX(Offerte!$G$2:$G$200,MATCH($Q3493,Offerte!$L$2:$L$200,0)),"NO"))</f>
        <v/>
      </c>
    </row>
    <row r="3494">
      <c r="A3494" s="10">
        <f>IF(Offerte!$A114="","",Offerte!$A114)</f>
        <v/>
      </c>
      <c r="B3494" s="10">
        <f>IF(Offerte!$A114="","",Offerte!$B114)</f>
        <v/>
      </c>
      <c r="C3494" s="10">
        <f>IF(Offerte!$A114="","",Offerte!$C114)</f>
        <v/>
      </c>
      <c r="D3494" s="10" t="inlineStr">
        <is>
          <t>D.1.3</t>
        </is>
      </c>
      <c r="E3494" s="10" t="inlineStr">
        <is>
          <t>D</t>
        </is>
      </c>
      <c r="F3494" s="10" t="inlineStr">
        <is>
          <t>Q</t>
        </is>
      </c>
      <c r="G3494" s="10" t="inlineStr">
        <is>
          <t>higher</t>
        </is>
      </c>
      <c r="H3494" s="10" t="n">
        <v>2</v>
      </c>
      <c r="I3494" s="10" t="inlineStr">
        <is>
          <t>Display informativi connessi alle fermate</t>
        </is>
      </c>
      <c r="J3494" s="20" t="n"/>
      <c r="K3494" s="20" t="n"/>
      <c r="L3494" s="20" t="n"/>
      <c r="M3494" s="20" t="n"/>
      <c r="N3494" s="21">
        <f>IF($A3494="","",IFERROR(VALUE($J3494),0))</f>
        <v/>
      </c>
      <c r="O3494" s="21">
        <f>IF($A3494="",0,IF(OR($S3494&lt;&gt;1,COUNTA($J3494:$M3494)=0),0,IF(SUMPRODUCT(MAX(($C$5:$C$6173=$C3494)*($D$5:$D$6173=$D3494)*($S$5:$S$6173=1)*IFERROR($N$5:$N$6173*1,0)))&gt;0,ROUND($H3494*($N3494/SUMPRODUCT(MAX(($C$5:$C$6173=$C3494)*($D$5:$D$6173=$D3494)*($S$5:$S$6173=1)*IFERROR($N$5:$N$6173*1,0)))),4),0)))</f>
        <v/>
      </c>
      <c r="P3494" s="10" t="inlineStr">
        <is>
          <t>fermate</t>
        </is>
      </c>
      <c r="Q3494" s="21">
        <f>IF($A3494="","",$A3494&amp;"|"&amp;$C3494)</f>
        <v/>
      </c>
      <c r="R3494" s="21">
        <f>IF($A3494="","",$A3494&amp;"|"&amp;$C3494&amp;"|"&amp;$D3494)</f>
        <v/>
      </c>
      <c r="S3494" s="21">
        <f>IF($A3494="","",IFERROR(INDEX(Offerte!$D$2:$D$200,MATCH($Q3494,Offerte!$L$2:$L$200,0)),0))</f>
        <v/>
      </c>
      <c r="T3494" s="21">
        <f>IF($A3494="","",IFERROR(INDEX(Offerte!$G$2:$G$200,MATCH($Q3494,Offerte!$L$2:$L$200,0)),"NO"))</f>
        <v/>
      </c>
    </row>
    <row r="3495">
      <c r="A3495" s="10">
        <f>IF(Offerte!$A114="","",Offerte!$A114)</f>
        <v/>
      </c>
      <c r="B3495" s="10">
        <f>IF(Offerte!$A114="","",Offerte!$B114)</f>
        <v/>
      </c>
      <c r="C3495" s="10">
        <f>IF(Offerte!$A114="","",Offerte!$C114)</f>
        <v/>
      </c>
      <c r="D3495" s="10" t="inlineStr">
        <is>
          <t>D.2.1</t>
        </is>
      </c>
      <c r="E3495" s="10" t="inlineStr">
        <is>
          <t>D</t>
        </is>
      </c>
      <c r="F3495" s="10" t="inlineStr">
        <is>
          <t>Q</t>
        </is>
      </c>
      <c r="G3495" s="10" t="inlineStr">
        <is>
          <t>higher</t>
        </is>
      </c>
      <c r="H3495" s="10" t="n">
        <v>2</v>
      </c>
      <c r="I3495" s="10" t="inlineStr">
        <is>
          <t>Segnali tattili Loges-Vet-Evolution</t>
        </is>
      </c>
      <c r="J3495" s="20" t="n"/>
      <c r="K3495" s="20" t="n"/>
      <c r="L3495" s="20" t="n"/>
      <c r="M3495" s="20" t="n"/>
      <c r="N3495" s="21">
        <f>IF($A3495="","",IFERROR(VALUE($J3495),0))</f>
        <v/>
      </c>
      <c r="O3495" s="21">
        <f>IF($A3495="",0,IF(OR($S3495&lt;&gt;1,COUNTA($J3495:$M3495)=0),0,IF(SUMPRODUCT(MAX(($C$5:$C$6173=$C3495)*($D$5:$D$6173=$D3495)*($S$5:$S$6173=1)*IFERROR($N$5:$N$6173*1,0)))&gt;0,ROUND($H3495*($N3495/SUMPRODUCT(MAX(($C$5:$C$6173=$C3495)*($D$5:$D$6173=$D3495)*($S$5:$S$6173=1)*IFERROR($N$5:$N$6173*1,0)))),4),0)))</f>
        <v/>
      </c>
      <c r="P3495" s="10" t="inlineStr">
        <is>
          <t>fermate</t>
        </is>
      </c>
      <c r="Q3495" s="21">
        <f>IF($A3495="","",$A3495&amp;"|"&amp;$C3495)</f>
        <v/>
      </c>
      <c r="R3495" s="21">
        <f>IF($A3495="","",$A3495&amp;"|"&amp;$C3495&amp;"|"&amp;$D3495)</f>
        <v/>
      </c>
      <c r="S3495" s="21">
        <f>IF($A3495="","",IFERROR(INDEX(Offerte!$D$2:$D$200,MATCH($Q3495,Offerte!$L$2:$L$200,0)),0))</f>
        <v/>
      </c>
      <c r="T3495" s="21">
        <f>IF($A3495="","",IFERROR(INDEX(Offerte!$G$2:$G$200,MATCH($Q3495,Offerte!$L$2:$L$200,0)),"NO"))</f>
        <v/>
      </c>
    </row>
    <row r="3496">
      <c r="A3496" s="10">
        <f>IF(Offerte!$A114="","",Offerte!$A114)</f>
        <v/>
      </c>
      <c r="B3496" s="10">
        <f>IF(Offerte!$A114="","",Offerte!$B114)</f>
        <v/>
      </c>
      <c r="C3496" s="10">
        <f>IF(Offerte!$A114="","",Offerte!$C114)</f>
        <v/>
      </c>
      <c r="D3496" s="10" t="inlineStr">
        <is>
          <t>E.1.1</t>
        </is>
      </c>
      <c r="E3496" s="10" t="inlineStr">
        <is>
          <t>E</t>
        </is>
      </c>
      <c r="F3496" s="10" t="inlineStr">
        <is>
          <t>T</t>
        </is>
      </c>
      <c r="G3496" s="10" t="inlineStr">
        <is>
          <t>tabular</t>
        </is>
      </c>
      <c r="H3496" s="10" t="n">
        <v>2</v>
      </c>
      <c r="I3496" s="10" t="inlineStr">
        <is>
          <t>Mobile app con travel planner PRM</t>
        </is>
      </c>
      <c r="J3496" s="20" t="n"/>
      <c r="K3496" s="20" t="n"/>
      <c r="L3496" s="20" t="n"/>
      <c r="M3496" s="20" t="n"/>
      <c r="N3496" s="21">
        <f>IF($A3496="","",IF(IFERROR(VALUE($M3496),0)=1,1,0))</f>
        <v/>
      </c>
      <c r="O3496" s="21">
        <f>IF($A3496="",0,IF(OR($S3496&lt;&gt;1,COUNTA($J3496:$M3496)=0),0,IF($N3496=1,$H3496,0)))</f>
        <v/>
      </c>
      <c r="P3496" s="10" t="inlineStr">
        <is>
          <t>sì/no</t>
        </is>
      </c>
      <c r="Q3496" s="21">
        <f>IF($A3496="","",$A3496&amp;"|"&amp;$C3496)</f>
        <v/>
      </c>
      <c r="R3496" s="21">
        <f>IF($A3496="","",$A3496&amp;"|"&amp;$C3496&amp;"|"&amp;$D3496)</f>
        <v/>
      </c>
      <c r="S3496" s="21">
        <f>IF($A3496="","",IFERROR(INDEX(Offerte!$D$2:$D$200,MATCH($Q3496,Offerte!$L$2:$L$200,0)),0))</f>
        <v/>
      </c>
      <c r="T3496" s="21">
        <f>IF($A3496="","",IFERROR(INDEX(Offerte!$G$2:$G$200,MATCH($Q3496,Offerte!$L$2:$L$200,0)),"NO"))</f>
        <v/>
      </c>
    </row>
    <row r="3497">
      <c r="A3497" s="10">
        <f>IF(Offerte!$A114="","",Offerte!$A114)</f>
        <v/>
      </c>
      <c r="B3497" s="10">
        <f>IF(Offerte!$A114="","",Offerte!$B114)</f>
        <v/>
      </c>
      <c r="C3497" s="10">
        <f>IF(Offerte!$A114="","",Offerte!$C114)</f>
        <v/>
      </c>
      <c r="D3497" s="10" t="inlineStr">
        <is>
          <t>E.2.1</t>
        </is>
      </c>
      <c r="E3497" s="10" t="inlineStr">
        <is>
          <t>E</t>
        </is>
      </c>
      <c r="F3497" s="10" t="inlineStr">
        <is>
          <t>D</t>
        </is>
      </c>
      <c r="G3497" s="10" t="inlineStr">
        <is>
          <t>discretionary</t>
        </is>
      </c>
      <c r="H3497" s="10" t="n">
        <v>2</v>
      </c>
      <c r="I3497" s="10" t="inlineStr">
        <is>
          <t>Altre azioni informative e rapporti con gli utenti</t>
        </is>
      </c>
      <c r="J3497" s="20" t="n"/>
      <c r="K3497" s="20" t="n"/>
      <c r="L3497" s="20" t="n"/>
      <c r="M3497" s="20" t="n"/>
      <c r="N3497" s="21">
        <f>IF($A3497="","",MAX(0,MIN(1,IFERROR(VALUE($M3497),0))))</f>
        <v/>
      </c>
      <c r="O3497" s="21">
        <f>IF($A3497="",0,IF(OR($S3497&lt;&gt;1,COUNTA($J3497:$M3497)=0),0,IF(SUMPRODUCT(MAX(($C$5:$C$6173=$C3497)*($D$5:$D$6173=$D3497)*($S$5:$S$6173=1)*IFERROR($N$5:$N$6173*1,0)))&gt;0,ROUND($H3497*($N3497/SUMPRODUCT(MAX(($C$5:$C$6173=$C3497)*($D$5:$D$6173=$D3497)*($S$5:$S$6173=1)*IFERROR($N$5:$N$6173*1,0)))),4),0)))</f>
        <v/>
      </c>
      <c r="P3497" s="10" t="inlineStr">
        <is>
          <t>coeff.</t>
        </is>
      </c>
      <c r="Q3497" s="21">
        <f>IF($A3497="","",$A3497&amp;"|"&amp;$C3497)</f>
        <v/>
      </c>
      <c r="R3497" s="21">
        <f>IF($A3497="","",$A3497&amp;"|"&amp;$C3497&amp;"|"&amp;$D3497)</f>
        <v/>
      </c>
      <c r="S3497" s="21">
        <f>IF($A3497="","",IFERROR(INDEX(Offerte!$D$2:$D$200,MATCH($Q3497,Offerte!$L$2:$L$200,0)),0))</f>
        <v/>
      </c>
      <c r="T3497" s="21">
        <f>IF($A3497="","",IFERROR(INDEX(Offerte!$G$2:$G$200,MATCH($Q3497,Offerte!$L$2:$L$200,0)),"NO"))</f>
        <v/>
      </c>
    </row>
    <row r="3498">
      <c r="A3498" s="10">
        <f>IF(Offerte!$A114="","",Offerte!$A114)</f>
        <v/>
      </c>
      <c r="B3498" s="10">
        <f>IF(Offerte!$A114="","",Offerte!$B114)</f>
        <v/>
      </c>
      <c r="C3498" s="10">
        <f>IF(Offerte!$A114="","",Offerte!$C114)</f>
        <v/>
      </c>
      <c r="D3498" s="10" t="inlineStr">
        <is>
          <t>F.1.1</t>
        </is>
      </c>
      <c r="E3498" s="10" t="inlineStr">
        <is>
          <t>F</t>
        </is>
      </c>
      <c r="F3498" s="10" t="inlineStr">
        <is>
          <t>Q</t>
        </is>
      </c>
      <c r="G3498" s="10" t="inlineStr">
        <is>
          <t>lower</t>
        </is>
      </c>
      <c r="H3498" s="10" t="n">
        <v>7</v>
      </c>
      <c r="I3498" s="10" t="inlineStr">
        <is>
          <t>Performance ambientali del parco mezzi adibito al servizio - I_CEA</t>
        </is>
      </c>
      <c r="J3498" s="20" t="n"/>
      <c r="K3498" s="20" t="n"/>
      <c r="L3498" s="20" t="n"/>
      <c r="M3498" s="20" t="n"/>
      <c r="N3498" s="21">
        <f>IF($A3498="","",IFERROR(VALUE($J3498),0))</f>
        <v/>
      </c>
      <c r="O3498" s="21">
        <f>IF($A3498="",0,IF(OR($S3498&lt;&gt;1,COUNTA($J3498:$M3498)=0),0,IF(AND(IFERROR(AGGREGATE(15,6,$N$5:$N$6173/(($C$5:$C$6173=$C3498)*($D$5:$D$6173=$D3498)*($S$5:$S$6173=1)*($N$5:$N$6173&gt;0)),1),0)&gt;0,$N3498&gt;0),ROUND($H3498*(IFERROR(AGGREGATE(15,6,$N$5:$N$6173/(($C$5:$C$6173=$C3498)*($D$5:$D$6173=$D3498)*($S$5:$S$6173=1)*($N$5:$N$6173&gt;0)),1),0)/$N3498),4),0)))</f>
        <v/>
      </c>
      <c r="P3498" s="10" t="inlineStr">
        <is>
          <t>indice</t>
        </is>
      </c>
      <c r="Q3498" s="21">
        <f>IF($A3498="","",$A3498&amp;"|"&amp;$C3498)</f>
        <v/>
      </c>
      <c r="R3498" s="21">
        <f>IF($A3498="","",$A3498&amp;"|"&amp;$C3498&amp;"|"&amp;$D3498)</f>
        <v/>
      </c>
      <c r="S3498" s="21">
        <f>IF($A3498="","",IFERROR(INDEX(Offerte!$D$2:$D$200,MATCH($Q3498,Offerte!$L$2:$L$200,0)),0))</f>
        <v/>
      </c>
      <c r="T3498" s="21">
        <f>IF($A3498="","",IFERROR(INDEX(Offerte!$G$2:$G$200,MATCH($Q3498,Offerte!$L$2:$L$200,0)),"NO"))</f>
        <v/>
      </c>
    </row>
    <row r="3499">
      <c r="A3499" s="10">
        <f>IF(Offerte!$A114="","",Offerte!$A114)</f>
        <v/>
      </c>
      <c r="B3499" s="10">
        <f>IF(Offerte!$A114="","",Offerte!$B114)</f>
        <v/>
      </c>
      <c r="C3499" s="10">
        <f>IF(Offerte!$A114="","",Offerte!$C114)</f>
        <v/>
      </c>
      <c r="D3499" s="10" t="inlineStr">
        <is>
          <t>F.2.1</t>
        </is>
      </c>
      <c r="E3499" s="10" t="inlineStr">
        <is>
          <t>F</t>
        </is>
      </c>
      <c r="F3499" s="10" t="inlineStr">
        <is>
          <t>Q</t>
        </is>
      </c>
      <c r="G3499" s="10" t="inlineStr">
        <is>
          <t>higher</t>
        </is>
      </c>
      <c r="H3499" s="10" t="n">
        <v>2</v>
      </c>
      <c r="I3499" s="10" t="inlineStr">
        <is>
          <t>Tasso di copertura del servizio con dispositivi ECO-DRIVER</t>
        </is>
      </c>
      <c r="J3499" s="20" t="n"/>
      <c r="K3499" s="20" t="n"/>
      <c r="L3499" s="20" t="n"/>
      <c r="M3499" s="20" t="n"/>
      <c r="N3499" s="21">
        <f>IF($A3499="","",IFERROR(VALUE($K3499)/VALUE($L3499),IFERROR(VALUE($J3499),0)))</f>
        <v/>
      </c>
      <c r="O3499" s="21">
        <f>IF($A3499="",0,IF(OR($S3499&lt;&gt;1,COUNTA($J3499:$M3499)=0),0,IF(SUMPRODUCT(MAX(($C$5:$C$6173=$C3499)*($D$5:$D$6173=$D3499)*($S$5:$S$6173=1)*IFERROR($N$5:$N$6173*1,0)))&gt;0,ROUND($H3499*($N3499/SUMPRODUCT(MAX(($C$5:$C$6173=$C3499)*($D$5:$D$6173=$D3499)*($S$5:$S$6173=1)*IFERROR($N$5:$N$6173*1,0)))),4),0)))</f>
        <v/>
      </c>
      <c r="P3499" s="10" t="inlineStr">
        <is>
          <t>Autobus attrezzati con dispositivi ECO-DRIVER / Autobus totali in offerta, incluse scorte</t>
        </is>
      </c>
      <c r="Q3499" s="21">
        <f>IF($A3499="","",$A3499&amp;"|"&amp;$C3499)</f>
        <v/>
      </c>
      <c r="R3499" s="21">
        <f>IF($A3499="","",$A3499&amp;"|"&amp;$C3499&amp;"|"&amp;$D3499)</f>
        <v/>
      </c>
      <c r="S3499" s="21">
        <f>IF($A3499="","",IFERROR(INDEX(Offerte!$D$2:$D$200,MATCH($Q3499,Offerte!$L$2:$L$200,0)),0))</f>
        <v/>
      </c>
      <c r="T3499" s="21">
        <f>IF($A3499="","",IFERROR(INDEX(Offerte!$G$2:$G$200,MATCH($Q3499,Offerte!$L$2:$L$200,0)),"NO"))</f>
        <v/>
      </c>
    </row>
    <row r="3500">
      <c r="A3500" s="10">
        <f>IF(Offerte!$A114="","",Offerte!$A114)</f>
        <v/>
      </c>
      <c r="B3500" s="10">
        <f>IF(Offerte!$A114="","",Offerte!$B114)</f>
        <v/>
      </c>
      <c r="C3500" s="10">
        <f>IF(Offerte!$A114="","",Offerte!$C114)</f>
        <v/>
      </c>
      <c r="D3500" s="10" t="inlineStr">
        <is>
          <t>F.3.1</t>
        </is>
      </c>
      <c r="E3500" s="10" t="inlineStr">
        <is>
          <t>F</t>
        </is>
      </c>
      <c r="F3500" s="10" t="inlineStr">
        <is>
          <t>Q</t>
        </is>
      </c>
      <c r="G3500" s="10" t="inlineStr">
        <is>
          <t>higher</t>
        </is>
      </c>
      <c r="H3500" s="10" t="n">
        <v>2</v>
      </c>
      <c r="I3500" s="10" t="inlineStr">
        <is>
          <t>Autoproduzione consumi elettrici per trazione</t>
        </is>
      </c>
      <c r="J3500" s="20" t="n"/>
      <c r="K3500" s="20" t="n"/>
      <c r="L3500" s="20" t="n"/>
      <c r="M3500" s="20" t="n"/>
      <c r="N3500" s="21">
        <f>IF($A3500="","",IFERROR(VALUE($J3500),0))</f>
        <v/>
      </c>
      <c r="O3500" s="21">
        <f>IF($A3500="",0,IF(OR($S3500&lt;&gt;1,COUNTA($J3500:$M3500)=0),0,IF(SUMPRODUCT(MAX(($C$5:$C$6173=$C3500)*($D$5:$D$6173=$D3500)*($S$5:$S$6173=1)*IFERROR($N$5:$N$6173*1,0)))&gt;0,ROUND($H3500*($N3500/SUMPRODUCT(MAX(($C$5:$C$6173=$C3500)*($D$5:$D$6173=$D3500)*($S$5:$S$6173=1)*IFERROR($N$5:$N$6173*1,0)))),4),0)))</f>
        <v/>
      </c>
      <c r="P3500" s="10" t="inlineStr">
        <is>
          <t>kWh/anno</t>
        </is>
      </c>
      <c r="Q3500" s="21">
        <f>IF($A3500="","",$A3500&amp;"|"&amp;$C3500)</f>
        <v/>
      </c>
      <c r="R3500" s="21">
        <f>IF($A3500="","",$A3500&amp;"|"&amp;$C3500&amp;"|"&amp;$D3500)</f>
        <v/>
      </c>
      <c r="S3500" s="21">
        <f>IF($A3500="","",IFERROR(INDEX(Offerte!$D$2:$D$200,MATCH($Q3500,Offerte!$L$2:$L$200,0)),0))</f>
        <v/>
      </c>
      <c r="T3500" s="21">
        <f>IF($A3500="","",IFERROR(INDEX(Offerte!$G$2:$G$200,MATCH($Q3500,Offerte!$L$2:$L$200,0)),"NO"))</f>
        <v/>
      </c>
    </row>
    <row r="3501">
      <c r="A3501" s="10">
        <f>IF(Offerte!$A114="","",Offerte!$A114)</f>
        <v/>
      </c>
      <c r="B3501" s="10">
        <f>IF(Offerte!$A114="","",Offerte!$B114)</f>
        <v/>
      </c>
      <c r="C3501" s="10">
        <f>IF(Offerte!$A114="","",Offerte!$C114)</f>
        <v/>
      </c>
      <c r="D3501" s="10" t="inlineStr">
        <is>
          <t>F.4.1</t>
        </is>
      </c>
      <c r="E3501" s="10" t="inlineStr">
        <is>
          <t>F</t>
        </is>
      </c>
      <c r="F3501" s="10" t="inlineStr">
        <is>
          <t>Q</t>
        </is>
      </c>
      <c r="G3501" s="10" t="inlineStr">
        <is>
          <t>soil</t>
        </is>
      </c>
      <c r="H3501" s="10" t="n">
        <v>2</v>
      </c>
      <c r="I3501" s="10" t="inlineStr">
        <is>
          <t>Indice di consumo di suolo</t>
        </is>
      </c>
      <c r="J3501" s="20" t="n"/>
      <c r="K3501" s="20" t="n"/>
      <c r="L3501" s="20" t="n"/>
      <c r="M3501" s="20" t="n"/>
      <c r="N3501" s="21">
        <f>IF($A3501="","",IFERROR(VALUE($J3501),0))</f>
        <v/>
      </c>
      <c r="O3501" s="21">
        <f>IF($A3501="",0,IF(OR($S3501&lt;&gt;1,COUNTA($J3501:$M3501)=0),0,IF($N3501&lt;=0,$H3501,IF(SUMPRODUCT(MAX(($C$5:$C$6173=$C3501)*($D$5:$D$6173=$D3501)*($S$5:$S$6173=1)*IFERROR($N$5:$N$6173*1,0)))&gt;0,ROUND($H3501*((SUMPRODUCT(MAX(($C$5:$C$6173=$C3501)*($D$5:$D$6173=$D3501)*($S$5:$S$6173=1)*IFERROR($N$5:$N$6173*1,0)))-$N3501)/SUMPRODUCT(MAX(($C$5:$C$6173=$C3501)*($D$5:$D$6173=$D3501)*($S$5:$S$6173=1)*IFERROR($N$5:$N$6173*1,0)))),4),0))))</f>
        <v/>
      </c>
      <c r="P3501" s="10" t="inlineStr">
        <is>
          <t>m2</t>
        </is>
      </c>
      <c r="Q3501" s="21">
        <f>IF($A3501="","",$A3501&amp;"|"&amp;$C3501)</f>
        <v/>
      </c>
      <c r="R3501" s="21">
        <f>IF($A3501="","",$A3501&amp;"|"&amp;$C3501&amp;"|"&amp;$D3501)</f>
        <v/>
      </c>
      <c r="S3501" s="21">
        <f>IF($A3501="","",IFERROR(INDEX(Offerte!$D$2:$D$200,MATCH($Q3501,Offerte!$L$2:$L$200,0)),0))</f>
        <v/>
      </c>
      <c r="T3501" s="21">
        <f>IF($A3501="","",IFERROR(INDEX(Offerte!$G$2:$G$200,MATCH($Q3501,Offerte!$L$2:$L$200,0)),"NO"))</f>
        <v/>
      </c>
    </row>
    <row r="3502">
      <c r="A3502" s="10">
        <f>IF(Offerte!$A114="","",Offerte!$A114)</f>
        <v/>
      </c>
      <c r="B3502" s="10">
        <f>IF(Offerte!$A114="","",Offerte!$B114)</f>
        <v/>
      </c>
      <c r="C3502" s="10">
        <f>IF(Offerte!$A114="","",Offerte!$C114)</f>
        <v/>
      </c>
      <c r="D3502" s="10" t="inlineStr">
        <is>
          <t>F.5.1</t>
        </is>
      </c>
      <c r="E3502" s="10" t="inlineStr">
        <is>
          <t>F</t>
        </is>
      </c>
      <c r="F3502" s="10" t="inlineStr">
        <is>
          <t>T</t>
        </is>
      </c>
      <c r="G3502" s="10" t="inlineStr">
        <is>
          <t>tabular</t>
        </is>
      </c>
      <c r="H3502" s="10" t="n">
        <v>1</v>
      </c>
      <c r="I3502" s="10" t="inlineStr">
        <is>
          <t>Rendicontazione di sostenibilità ambientale</t>
        </is>
      </c>
      <c r="J3502" s="20" t="n"/>
      <c r="K3502" s="20" t="n"/>
      <c r="L3502" s="20" t="n"/>
      <c r="M3502" s="20" t="n"/>
      <c r="N3502" s="21">
        <f>IF($A3502="","",IF(IFERROR(VALUE($M3502),0)=1,1,0))</f>
        <v/>
      </c>
      <c r="O3502" s="21">
        <f>IF($A3502="",0,IF(OR($S3502&lt;&gt;1,COUNTA($J3502:$M3502)=0),0,IF($N3502=1,$H3502,0)))</f>
        <v/>
      </c>
      <c r="P3502" s="10" t="inlineStr">
        <is>
          <t>sì/no</t>
        </is>
      </c>
      <c r="Q3502" s="21">
        <f>IF($A3502="","",$A3502&amp;"|"&amp;$C3502)</f>
        <v/>
      </c>
      <c r="R3502" s="21">
        <f>IF($A3502="","",$A3502&amp;"|"&amp;$C3502&amp;"|"&amp;$D3502)</f>
        <v/>
      </c>
      <c r="S3502" s="21">
        <f>IF($A3502="","",IFERROR(INDEX(Offerte!$D$2:$D$200,MATCH($Q3502,Offerte!$L$2:$L$200,0)),0))</f>
        <v/>
      </c>
      <c r="T3502" s="21">
        <f>IF($A3502="","",IFERROR(INDEX(Offerte!$G$2:$G$200,MATCH($Q3502,Offerte!$L$2:$L$200,0)),"NO"))</f>
        <v/>
      </c>
    </row>
    <row r="3503">
      <c r="A3503" s="10">
        <f>IF(Offerte!$A114="","",Offerte!$A114)</f>
        <v/>
      </c>
      <c r="B3503" s="10">
        <f>IF(Offerte!$A114="","",Offerte!$B114)</f>
        <v/>
      </c>
      <c r="C3503" s="10">
        <f>IF(Offerte!$A114="","",Offerte!$C114)</f>
        <v/>
      </c>
      <c r="D3503" s="10" t="inlineStr">
        <is>
          <t>G.1.1</t>
        </is>
      </c>
      <c r="E3503" s="10" t="inlineStr">
        <is>
          <t>G</t>
        </is>
      </c>
      <c r="F3503" s="10" t="inlineStr">
        <is>
          <t>D</t>
        </is>
      </c>
      <c r="G3503" s="10" t="inlineStr">
        <is>
          <t>discretionary</t>
        </is>
      </c>
      <c r="H3503" s="10" t="n">
        <v>2</v>
      </c>
      <c r="I3503" s="10" t="inlineStr">
        <is>
          <t>Qualità del progetto di centrale di controllo aziendale</t>
        </is>
      </c>
      <c r="J3503" s="20" t="n"/>
      <c r="K3503" s="20" t="n"/>
      <c r="L3503" s="20" t="n"/>
      <c r="M3503" s="20" t="n"/>
      <c r="N3503" s="21">
        <f>IF($A3503="","",MAX(0,MIN(1,IFERROR(VALUE($M3503),0))))</f>
        <v/>
      </c>
      <c r="O3503" s="21">
        <f>IF($A3503="",0,IF(OR($S3503&lt;&gt;1,COUNTA($J3503:$M3503)=0),0,IF(SUMPRODUCT(MAX(($C$5:$C$6173=$C3503)*($D$5:$D$6173=$D3503)*($S$5:$S$6173=1)*IFERROR($N$5:$N$6173*1,0)))&gt;0,ROUND($H3503*($N3503/SUMPRODUCT(MAX(($C$5:$C$6173=$C3503)*($D$5:$D$6173=$D3503)*($S$5:$S$6173=1)*IFERROR($N$5:$N$6173*1,0)))),4),0)))</f>
        <v/>
      </c>
      <c r="P3503" s="10" t="inlineStr">
        <is>
          <t>coeff.</t>
        </is>
      </c>
      <c r="Q3503" s="21">
        <f>IF($A3503="","",$A3503&amp;"|"&amp;$C3503)</f>
        <v/>
      </c>
      <c r="R3503" s="21">
        <f>IF($A3503="","",$A3503&amp;"|"&amp;$C3503&amp;"|"&amp;$D3503)</f>
        <v/>
      </c>
      <c r="S3503" s="21">
        <f>IF($A3503="","",IFERROR(INDEX(Offerte!$D$2:$D$200,MATCH($Q3503,Offerte!$L$2:$L$200,0)),0))</f>
        <v/>
      </c>
      <c r="T3503" s="21">
        <f>IF($A3503="","",IFERROR(INDEX(Offerte!$G$2:$G$200,MATCH($Q3503,Offerte!$L$2:$L$200,0)),"NO"))</f>
        <v/>
      </c>
    </row>
    <row r="3504">
      <c r="A3504" s="10">
        <f>IF(Offerte!$A114="","",Offerte!$A114)</f>
        <v/>
      </c>
      <c r="B3504" s="10">
        <f>IF(Offerte!$A114="","",Offerte!$B114)</f>
        <v/>
      </c>
      <c r="C3504" s="10">
        <f>IF(Offerte!$A114="","",Offerte!$C114)</f>
        <v/>
      </c>
      <c r="D3504" s="10" t="inlineStr">
        <is>
          <t>G.2.1</t>
        </is>
      </c>
      <c r="E3504" s="10" t="inlineStr">
        <is>
          <t>G</t>
        </is>
      </c>
      <c r="F3504" s="10" t="inlineStr">
        <is>
          <t>T</t>
        </is>
      </c>
      <c r="G3504" s="10" t="inlineStr">
        <is>
          <t>tabular</t>
        </is>
      </c>
      <c r="H3504" s="10" t="n">
        <v>1</v>
      </c>
      <c r="I3504" s="10" t="inlineStr">
        <is>
          <t>Certificazione ISO 45001</t>
        </is>
      </c>
      <c r="J3504" s="20" t="n"/>
      <c r="K3504" s="20" t="n"/>
      <c r="L3504" s="20" t="n"/>
      <c r="M3504" s="20" t="n"/>
      <c r="N3504" s="21">
        <f>IF($A3504="","",IF(IFERROR(VALUE($M3504),0)=1,1,0))</f>
        <v/>
      </c>
      <c r="O3504" s="21">
        <f>IF($A3504="",0,IF(OR($S3504&lt;&gt;1,COUNTA($J3504:$M3504)=0),0,IF($N3504=1,$H3504,0)))</f>
        <v/>
      </c>
      <c r="P3504" s="10" t="inlineStr">
        <is>
          <t>sì/no</t>
        </is>
      </c>
      <c r="Q3504" s="21">
        <f>IF($A3504="","",$A3504&amp;"|"&amp;$C3504)</f>
        <v/>
      </c>
      <c r="R3504" s="21">
        <f>IF($A3504="","",$A3504&amp;"|"&amp;$C3504&amp;"|"&amp;$D3504)</f>
        <v/>
      </c>
      <c r="S3504" s="21">
        <f>IF($A3504="","",IFERROR(INDEX(Offerte!$D$2:$D$200,MATCH($Q3504,Offerte!$L$2:$L$200,0)),0))</f>
        <v/>
      </c>
      <c r="T3504" s="21">
        <f>IF($A3504="","",IFERROR(INDEX(Offerte!$G$2:$G$200,MATCH($Q3504,Offerte!$L$2:$L$200,0)),"NO"))</f>
        <v/>
      </c>
    </row>
    <row r="3505">
      <c r="A3505" s="10">
        <f>IF(Offerte!$A114="","",Offerte!$A114)</f>
        <v/>
      </c>
      <c r="B3505" s="10">
        <f>IF(Offerte!$A114="","",Offerte!$B114)</f>
        <v/>
      </c>
      <c r="C3505" s="10">
        <f>IF(Offerte!$A114="","",Offerte!$C114)</f>
        <v/>
      </c>
      <c r="D3505" s="10" t="inlineStr">
        <is>
          <t>G.3.1</t>
        </is>
      </c>
      <c r="E3505" s="10" t="inlineStr">
        <is>
          <t>G</t>
        </is>
      </c>
      <c r="F3505" s="10" t="inlineStr">
        <is>
          <t>T</t>
        </is>
      </c>
      <c r="G3505" s="10" t="inlineStr">
        <is>
          <t>tabular</t>
        </is>
      </c>
      <c r="H3505" s="10" t="n">
        <v>1</v>
      </c>
      <c r="I3505" s="10" t="inlineStr">
        <is>
          <t>Certificazioni di responsabilità sociale</t>
        </is>
      </c>
      <c r="J3505" s="20" t="n"/>
      <c r="K3505" s="20" t="n"/>
      <c r="L3505" s="20" t="n"/>
      <c r="M3505" s="20" t="n"/>
      <c r="N3505" s="21">
        <f>IF($A3505="","",IF(IFERROR(VALUE($M3505),0)=1,1,0))</f>
        <v/>
      </c>
      <c r="O3505" s="21">
        <f>IF($A3505="",0,IF(OR($S3505&lt;&gt;1,COUNTA($J3505:$M3505)=0),0,IF($N3505=1,$H3505,0)))</f>
        <v/>
      </c>
      <c r="P3505" s="10" t="inlineStr">
        <is>
          <t>sì/no</t>
        </is>
      </c>
      <c r="Q3505" s="21">
        <f>IF($A3505="","",$A3505&amp;"|"&amp;$C3505)</f>
        <v/>
      </c>
      <c r="R3505" s="21">
        <f>IF($A3505="","",$A3505&amp;"|"&amp;$C3505&amp;"|"&amp;$D3505)</f>
        <v/>
      </c>
      <c r="S3505" s="21">
        <f>IF($A3505="","",IFERROR(INDEX(Offerte!$D$2:$D$200,MATCH($Q3505,Offerte!$L$2:$L$200,0)),0))</f>
        <v/>
      </c>
      <c r="T3505" s="21">
        <f>IF($A3505="","",IFERROR(INDEX(Offerte!$G$2:$G$200,MATCH($Q3505,Offerte!$L$2:$L$200,0)),"NO"))</f>
        <v/>
      </c>
    </row>
    <row r="3506">
      <c r="A3506" s="10">
        <f>IF(Offerte!$A114="","",Offerte!$A114)</f>
        <v/>
      </c>
      <c r="B3506" s="10">
        <f>IF(Offerte!$A114="","",Offerte!$B114)</f>
        <v/>
      </c>
      <c r="C3506" s="10">
        <f>IF(Offerte!$A114="","",Offerte!$C114)</f>
        <v/>
      </c>
      <c r="D3506" s="10" t="inlineStr">
        <is>
          <t>G.4.1</t>
        </is>
      </c>
      <c r="E3506" s="10" t="inlineStr">
        <is>
          <t>G</t>
        </is>
      </c>
      <c r="F3506" s="10" t="inlineStr">
        <is>
          <t>D</t>
        </is>
      </c>
      <c r="G3506" s="10" t="inlineStr">
        <is>
          <t>discretionary</t>
        </is>
      </c>
      <c r="H3506" s="10" t="n">
        <v>2</v>
      </c>
      <c r="I3506" s="10" t="inlineStr">
        <is>
          <t>Qualità del piano di formazione del personale</t>
        </is>
      </c>
      <c r="J3506" s="20" t="n"/>
      <c r="K3506" s="20" t="n"/>
      <c r="L3506" s="20" t="n"/>
      <c r="M3506" s="20" t="n"/>
      <c r="N3506" s="21">
        <f>IF($A3506="","",MAX(0,MIN(1,IFERROR(VALUE($M3506),0))))</f>
        <v/>
      </c>
      <c r="O3506" s="21">
        <f>IF($A3506="",0,IF(OR($S3506&lt;&gt;1,COUNTA($J3506:$M3506)=0),0,IF(SUMPRODUCT(MAX(($C$5:$C$6173=$C3506)*($D$5:$D$6173=$D3506)*($S$5:$S$6173=1)*IFERROR($N$5:$N$6173*1,0)))&gt;0,ROUND($H3506*($N3506/SUMPRODUCT(MAX(($C$5:$C$6173=$C3506)*($D$5:$D$6173=$D3506)*($S$5:$S$6173=1)*IFERROR($N$5:$N$6173*1,0)))),4),0)))</f>
        <v/>
      </c>
      <c r="P3506" s="10" t="inlineStr">
        <is>
          <t>coeff.</t>
        </is>
      </c>
      <c r="Q3506" s="21">
        <f>IF($A3506="","",$A3506&amp;"|"&amp;$C3506)</f>
        <v/>
      </c>
      <c r="R3506" s="21">
        <f>IF($A3506="","",$A3506&amp;"|"&amp;$C3506&amp;"|"&amp;$D3506)</f>
        <v/>
      </c>
      <c r="S3506" s="21">
        <f>IF($A3506="","",IFERROR(INDEX(Offerte!$D$2:$D$200,MATCH($Q3506,Offerte!$L$2:$L$200,0)),0))</f>
        <v/>
      </c>
      <c r="T3506" s="21">
        <f>IF($A3506="","",IFERROR(INDEX(Offerte!$G$2:$G$200,MATCH($Q3506,Offerte!$L$2:$L$200,0)),"NO"))</f>
        <v/>
      </c>
    </row>
    <row r="3507">
      <c r="A3507" s="10">
        <f>IF(Offerte!$A114="","",Offerte!$A114)</f>
        <v/>
      </c>
      <c r="B3507" s="10">
        <f>IF(Offerte!$A114="","",Offerte!$B114)</f>
        <v/>
      </c>
      <c r="C3507" s="10">
        <f>IF(Offerte!$A114="","",Offerte!$C114)</f>
        <v/>
      </c>
      <c r="D3507" s="10" t="inlineStr">
        <is>
          <t>G.5.1</t>
        </is>
      </c>
      <c r="E3507" s="10" t="inlineStr">
        <is>
          <t>G</t>
        </is>
      </c>
      <c r="F3507" s="10" t="inlineStr">
        <is>
          <t>T</t>
        </is>
      </c>
      <c r="G3507" s="10" t="inlineStr">
        <is>
          <t>tabular</t>
        </is>
      </c>
      <c r="H3507" s="10" t="n">
        <v>1</v>
      </c>
      <c r="I3507" s="10" t="inlineStr">
        <is>
          <t>Impegno al mantenimento delle garanzie del contratto di secondo livello del gestore uscente</t>
        </is>
      </c>
      <c r="J3507" s="20" t="n"/>
      <c r="K3507" s="20" t="n"/>
      <c r="L3507" s="20" t="n"/>
      <c r="M3507" s="20" t="n"/>
      <c r="N3507" s="21">
        <f>IF($A3507="","",IF(IFERROR(VALUE($M3507),0)=1,1,0))</f>
        <v/>
      </c>
      <c r="O3507" s="21">
        <f>IF($A3507="",0,IF(OR($S3507&lt;&gt;1,COUNTA($J3507:$M3507)=0),0,IF($N3507=1,$H3507,0)))</f>
        <v/>
      </c>
      <c r="P3507" s="10" t="inlineStr">
        <is>
          <t>sì/no</t>
        </is>
      </c>
      <c r="Q3507" s="21">
        <f>IF($A3507="","",$A3507&amp;"|"&amp;$C3507)</f>
        <v/>
      </c>
      <c r="R3507" s="21">
        <f>IF($A3507="","",$A3507&amp;"|"&amp;$C3507&amp;"|"&amp;$D3507)</f>
        <v/>
      </c>
      <c r="S3507" s="21">
        <f>IF($A3507="","",IFERROR(INDEX(Offerte!$D$2:$D$200,MATCH($Q3507,Offerte!$L$2:$L$200,0)),0))</f>
        <v/>
      </c>
      <c r="T3507" s="21">
        <f>IF($A3507="","",IFERROR(INDEX(Offerte!$G$2:$G$200,MATCH($Q3507,Offerte!$L$2:$L$200,0)),"NO"))</f>
        <v/>
      </c>
    </row>
    <row r="3508">
      <c r="A3508" s="10">
        <f>IF(Offerte!$A115="","",Offerte!$A115)</f>
        <v/>
      </c>
      <c r="B3508" s="10">
        <f>IF(Offerte!$A115="","",Offerte!$B115)</f>
        <v/>
      </c>
      <c r="C3508" s="10">
        <f>IF(Offerte!$A115="","",Offerte!$C115)</f>
        <v/>
      </c>
      <c r="D3508" s="10" t="inlineStr">
        <is>
          <t>A.1.1</t>
        </is>
      </c>
      <c r="E3508" s="10" t="inlineStr">
        <is>
          <t>A</t>
        </is>
      </c>
      <c r="F3508" s="10" t="inlineStr">
        <is>
          <t>Q</t>
        </is>
      </c>
      <c r="G3508" s="10" t="inlineStr">
        <is>
          <t>higher</t>
        </is>
      </c>
      <c r="H3508" s="10" t="n">
        <v>3</v>
      </c>
      <c r="I3508" s="10" t="inlineStr">
        <is>
          <t>Tasso aggiuntivo di corse controllate</t>
        </is>
      </c>
      <c r="J3508" s="20" t="n"/>
      <c r="K3508" s="20" t="n"/>
      <c r="L3508" s="20" t="n"/>
      <c r="M3508" s="20" t="n"/>
      <c r="N3508" s="21">
        <f>IF($A3508="","",IFERROR(VALUE($K3508)/VALUE($L3508)*100,IFERROR(VALUE($J3508),0)))</f>
        <v/>
      </c>
      <c r="O3508" s="21">
        <f>IF($A3508="",0,IF(OR($S3508&lt;&gt;1,COUNTA($J3508:$M3508)=0),0,IF(SUMPRODUCT(MAX(($C$5:$C$6173=$C3508)*($D$5:$D$6173=$D3508)*($S$5:$S$6173=1)*IFERROR($N$5:$N$6173*1,0)))&gt;0,ROUND($H3508*($N3508/SUMPRODUCT(MAX(($C$5:$C$6173=$C3508)*($D$5:$D$6173=$D3508)*($S$5:$S$6173=1)*IFERROR($N$5:$N$6173*1,0)))),4),0)))</f>
        <v/>
      </c>
      <c r="P3508" s="10" t="inlineStr">
        <is>
          <t>Corse controllate annue / Corse programmate annue</t>
        </is>
      </c>
      <c r="Q3508" s="21">
        <f>IF($A3508="","",$A3508&amp;"|"&amp;$C3508)</f>
        <v/>
      </c>
      <c r="R3508" s="21">
        <f>IF($A3508="","",$A3508&amp;"|"&amp;$C3508&amp;"|"&amp;$D3508)</f>
        <v/>
      </c>
      <c r="S3508" s="21">
        <f>IF($A3508="","",IFERROR(INDEX(Offerte!$D$2:$D$200,MATCH($Q3508,Offerte!$L$2:$L$200,0)),0))</f>
        <v/>
      </c>
      <c r="T3508" s="21">
        <f>IF($A3508="","",IFERROR(INDEX(Offerte!$G$2:$G$200,MATCH($Q3508,Offerte!$L$2:$L$200,0)),"NO"))</f>
        <v/>
      </c>
    </row>
    <row r="3509">
      <c r="A3509" s="10">
        <f>IF(Offerte!$A115="","",Offerte!$A115)</f>
        <v/>
      </c>
      <c r="B3509" s="10">
        <f>IF(Offerte!$A115="","",Offerte!$B115)</f>
        <v/>
      </c>
      <c r="C3509" s="10">
        <f>IF(Offerte!$A115="","",Offerte!$C115)</f>
        <v/>
      </c>
      <c r="D3509" s="10" t="inlineStr">
        <is>
          <t>A.1.2</t>
        </is>
      </c>
      <c r="E3509" s="10" t="inlineStr">
        <is>
          <t>A</t>
        </is>
      </c>
      <c r="F3509" s="10" t="inlineStr">
        <is>
          <t>Q</t>
        </is>
      </c>
      <c r="G3509" s="10" t="inlineStr">
        <is>
          <t>higher</t>
        </is>
      </c>
      <c r="H3509" s="10" t="n">
        <v>4</v>
      </c>
      <c r="I3509" s="10" t="inlineStr">
        <is>
          <t>Numero aggiuntivo di passeggeri controllati</t>
        </is>
      </c>
      <c r="J3509" s="20" t="n"/>
      <c r="K3509" s="20" t="n"/>
      <c r="L3509" s="20" t="n"/>
      <c r="M3509" s="20" t="n"/>
      <c r="N3509" s="21">
        <f>IF($A3509="","",IFERROR(VALUE($J3509),0))</f>
        <v/>
      </c>
      <c r="O3509" s="21">
        <f>IF($A3509="",0,IF(OR($S3509&lt;&gt;1,COUNTA($J3509:$M3509)=0),0,IF(SUMPRODUCT(MAX(($C$5:$C$6173=$C3509)*($D$5:$D$6173=$D3509)*($S$5:$S$6173=1)*IFERROR($N$5:$N$6173*1,0)))&gt;0,ROUND($H3509*($N3509/SUMPRODUCT(MAX(($C$5:$C$6173=$C3509)*($D$5:$D$6173=$D3509)*($S$5:$S$6173=1)*IFERROR($N$5:$N$6173*1,0)))),4),0)))</f>
        <v/>
      </c>
      <c r="P3509" s="10" t="inlineStr">
        <is>
          <t>passeggeri/anno</t>
        </is>
      </c>
      <c r="Q3509" s="21">
        <f>IF($A3509="","",$A3509&amp;"|"&amp;$C3509)</f>
        <v/>
      </c>
      <c r="R3509" s="21">
        <f>IF($A3509="","",$A3509&amp;"|"&amp;$C3509&amp;"|"&amp;$D3509)</f>
        <v/>
      </c>
      <c r="S3509" s="21">
        <f>IF($A3509="","",IFERROR(INDEX(Offerte!$D$2:$D$200,MATCH($Q3509,Offerte!$L$2:$L$200,0)),0))</f>
        <v/>
      </c>
      <c r="T3509" s="21">
        <f>IF($A3509="","",IFERROR(INDEX(Offerte!$G$2:$G$200,MATCH($Q3509,Offerte!$L$2:$L$200,0)),"NO"))</f>
        <v/>
      </c>
    </row>
    <row r="3510">
      <c r="A3510" s="10">
        <f>IF(Offerte!$A115="","",Offerte!$A115)</f>
        <v/>
      </c>
      <c r="B3510" s="10">
        <f>IF(Offerte!$A115="","",Offerte!$B115)</f>
        <v/>
      </c>
      <c r="C3510" s="10">
        <f>IF(Offerte!$A115="","",Offerte!$C115)</f>
        <v/>
      </c>
      <c r="D3510" s="10" t="inlineStr">
        <is>
          <t>B.1.1</t>
        </is>
      </c>
      <c r="E3510" s="10" t="inlineStr">
        <is>
          <t>B</t>
        </is>
      </c>
      <c r="F3510" s="10" t="inlineStr">
        <is>
          <t>Q</t>
        </is>
      </c>
      <c r="G3510" s="10" t="inlineStr">
        <is>
          <t>higher</t>
        </is>
      </c>
      <c r="H3510" s="10" t="n">
        <v>3</v>
      </c>
      <c r="I3510" s="10" t="inlineStr">
        <is>
          <t>Incremento dei posti offerti nelle fasce di punta</t>
        </is>
      </c>
      <c r="J3510" s="20" t="n"/>
      <c r="K3510" s="20" t="n"/>
      <c r="L3510" s="20" t="n"/>
      <c r="M3510" s="20" t="n"/>
      <c r="N3510" s="21">
        <f>IF($A3510="","",IFERROR(VALUE($J3510),0))</f>
        <v/>
      </c>
      <c r="O3510" s="21">
        <f>IF($A3510="",0,IF(OR($S3510&lt;&gt;1,COUNTA($J3510:$M3510)=0),0,IF(SUMPRODUCT(MAX(($C$5:$C$6173=$C3510)*($D$5:$D$6173=$D3510)*($S$5:$S$6173=1)*IFERROR($N$5:$N$6173*1,0)))&gt;0,ROUND($H3510*($N3510/SUMPRODUCT(MAX(($C$5:$C$6173=$C3510)*($D$5:$D$6173=$D3510)*($S$5:$S$6173=1)*IFERROR($N$5:$N$6173*1,0)))),4),0)))</f>
        <v/>
      </c>
      <c r="P3510" s="10" t="inlineStr">
        <is>
          <t>posti*km</t>
        </is>
      </c>
      <c r="Q3510" s="21">
        <f>IF($A3510="","",$A3510&amp;"|"&amp;$C3510)</f>
        <v/>
      </c>
      <c r="R3510" s="21">
        <f>IF($A3510="","",$A3510&amp;"|"&amp;$C3510&amp;"|"&amp;$D3510)</f>
        <v/>
      </c>
      <c r="S3510" s="21">
        <f>IF($A3510="","",IFERROR(INDEX(Offerte!$D$2:$D$200,MATCH($Q3510,Offerte!$L$2:$L$200,0)),0))</f>
        <v/>
      </c>
      <c r="T3510" s="21">
        <f>IF($A3510="","",IFERROR(INDEX(Offerte!$G$2:$G$200,MATCH($Q3510,Offerte!$L$2:$L$200,0)),"NO"))</f>
        <v/>
      </c>
    </row>
    <row r="3511">
      <c r="A3511" s="10">
        <f>IF(Offerte!$A115="","",Offerte!$A115)</f>
        <v/>
      </c>
      <c r="B3511" s="10">
        <f>IF(Offerte!$A115="","",Offerte!$B115)</f>
        <v/>
      </c>
      <c r="C3511" s="10">
        <f>IF(Offerte!$A115="","",Offerte!$C115)</f>
        <v/>
      </c>
      <c r="D3511" s="10" t="inlineStr">
        <is>
          <t>B.2.1</t>
        </is>
      </c>
      <c r="E3511" s="10" t="inlineStr">
        <is>
          <t>B</t>
        </is>
      </c>
      <c r="F3511" s="10" t="inlineStr">
        <is>
          <t>Q</t>
        </is>
      </c>
      <c r="G3511" s="10" t="inlineStr">
        <is>
          <t>higher</t>
        </is>
      </c>
      <c r="H3511" s="10" t="n">
        <v>4</v>
      </c>
      <c r="I3511" s="10" t="inlineStr">
        <is>
          <t>Corse aggiuntive nell'arco giornaliero base</t>
        </is>
      </c>
      <c r="J3511" s="20" t="n"/>
      <c r="K3511" s="20" t="n"/>
      <c r="L3511" s="20" t="n"/>
      <c r="M3511" s="20" t="n"/>
      <c r="N3511" s="21">
        <f>IF($A3511="","",IFERROR(VALUE($J3511),0))</f>
        <v/>
      </c>
      <c r="O3511" s="21">
        <f>IF($A3511="",0,IF(OR($S3511&lt;&gt;1,COUNTA($J3511:$M3511)=0),0,IF(SUMPRODUCT(MAX(($C$5:$C$6173=$C3511)*($D$5:$D$6173=$D3511)*($S$5:$S$6173=1)*IFERROR($N$5:$N$6173*1,0)))&gt;0,ROUND($H3511*($N3511/SUMPRODUCT(MAX(($C$5:$C$6173=$C3511)*($D$5:$D$6173=$D3511)*($S$5:$S$6173=1)*IFERROR($N$5:$N$6173*1,0)))),4),0)))</f>
        <v/>
      </c>
      <c r="P3511" s="10" t="inlineStr">
        <is>
          <t>corse</t>
        </is>
      </c>
      <c r="Q3511" s="21">
        <f>IF($A3511="","",$A3511&amp;"|"&amp;$C3511)</f>
        <v/>
      </c>
      <c r="R3511" s="21">
        <f>IF($A3511="","",$A3511&amp;"|"&amp;$C3511&amp;"|"&amp;$D3511)</f>
        <v/>
      </c>
      <c r="S3511" s="21">
        <f>IF($A3511="","",IFERROR(INDEX(Offerte!$D$2:$D$200,MATCH($Q3511,Offerte!$L$2:$L$200,0)),0))</f>
        <v/>
      </c>
      <c r="T3511" s="21">
        <f>IF($A3511="","",IFERROR(INDEX(Offerte!$G$2:$G$200,MATCH($Q3511,Offerte!$L$2:$L$200,0)),"NO"))</f>
        <v/>
      </c>
    </row>
    <row r="3512">
      <c r="A3512" s="10">
        <f>IF(Offerte!$A115="","",Offerte!$A115)</f>
        <v/>
      </c>
      <c r="B3512" s="10">
        <f>IF(Offerte!$A115="","",Offerte!$B115)</f>
        <v/>
      </c>
      <c r="C3512" s="10">
        <f>IF(Offerte!$A115="","",Offerte!$C115)</f>
        <v/>
      </c>
      <c r="D3512" s="10" t="inlineStr">
        <is>
          <t>B.3.1</t>
        </is>
      </c>
      <c r="E3512" s="10" t="inlineStr">
        <is>
          <t>B</t>
        </is>
      </c>
      <c r="F3512" s="10" t="inlineStr">
        <is>
          <t>Q</t>
        </is>
      </c>
      <c r="G3512" s="10" t="inlineStr">
        <is>
          <t>higher</t>
        </is>
      </c>
      <c r="H3512" s="10" t="n">
        <v>2</v>
      </c>
      <c r="I3512" s="10" t="inlineStr">
        <is>
          <t>Numero di corse aggiuntive per allungamento dell'arco di servizio giornaliero nelle fasce serali</t>
        </is>
      </c>
      <c r="J3512" s="20" t="n"/>
      <c r="K3512" s="20" t="n"/>
      <c r="L3512" s="20" t="n"/>
      <c r="M3512" s="20" t="n"/>
      <c r="N3512" s="21">
        <f>IF($A3512="","",IFERROR(VALUE($J3512),0))</f>
        <v/>
      </c>
      <c r="O3512" s="21">
        <f>IF($A3512="",0,IF(OR($S3512&lt;&gt;1,COUNTA($J3512:$M3512)=0),0,IF(SUMPRODUCT(MAX(($C$5:$C$6173=$C3512)*($D$5:$D$6173=$D3512)*($S$5:$S$6173=1)*IFERROR($N$5:$N$6173*1,0)))&gt;0,ROUND($H3512*($N3512/SUMPRODUCT(MAX(($C$5:$C$6173=$C3512)*($D$5:$D$6173=$D3512)*($S$5:$S$6173=1)*IFERROR($N$5:$N$6173*1,0)))),4),0)))</f>
        <v/>
      </c>
      <c r="P3512" s="10" t="inlineStr">
        <is>
          <t>corse</t>
        </is>
      </c>
      <c r="Q3512" s="21">
        <f>IF($A3512="","",$A3512&amp;"|"&amp;$C3512)</f>
        <v/>
      </c>
      <c r="R3512" s="21">
        <f>IF($A3512="","",$A3512&amp;"|"&amp;$C3512&amp;"|"&amp;$D3512)</f>
        <v/>
      </c>
      <c r="S3512" s="21">
        <f>IF($A3512="","",IFERROR(INDEX(Offerte!$D$2:$D$200,MATCH($Q3512,Offerte!$L$2:$L$200,0)),0))</f>
        <v/>
      </c>
      <c r="T3512" s="21">
        <f>IF($A3512="","",IFERROR(INDEX(Offerte!$G$2:$G$200,MATCH($Q3512,Offerte!$L$2:$L$200,0)),"NO"))</f>
        <v/>
      </c>
    </row>
    <row r="3513">
      <c r="A3513" s="10">
        <f>IF(Offerte!$A115="","",Offerte!$A115)</f>
        <v/>
      </c>
      <c r="B3513" s="10">
        <f>IF(Offerte!$A115="","",Offerte!$B115)</f>
        <v/>
      </c>
      <c r="C3513" s="10">
        <f>IF(Offerte!$A115="","",Offerte!$C115)</f>
        <v/>
      </c>
      <c r="D3513" s="10" t="inlineStr">
        <is>
          <t>B.4.1</t>
        </is>
      </c>
      <c r="E3513" s="10" t="inlineStr">
        <is>
          <t>B</t>
        </is>
      </c>
      <c r="F3513" s="10" t="inlineStr">
        <is>
          <t>Q</t>
        </is>
      </c>
      <c r="G3513" s="10" t="inlineStr">
        <is>
          <t>higher</t>
        </is>
      </c>
      <c r="H3513" s="10" t="n">
        <v>3</v>
      </c>
      <c r="I3513" s="10" t="inlineStr">
        <is>
          <t>Percorrenze aggiuntive offerte nel Programma d'esercizio delle prime due fasi attuative</t>
        </is>
      </c>
      <c r="J3513" s="20" t="n"/>
      <c r="K3513" s="20" t="n"/>
      <c r="L3513" s="20" t="n"/>
      <c r="M3513" s="20" t="n"/>
      <c r="N3513" s="21">
        <f>IF($A3513="","",IFERROR(VALUE($J3513),0))</f>
        <v/>
      </c>
      <c r="O3513" s="21">
        <f>IF($A3513="",0,IF(OR($S3513&lt;&gt;1,COUNTA($J3513:$M3513)=0),0,IF(SUMPRODUCT(MAX(($C$5:$C$6173=$C3513)*($D$5:$D$6173=$D3513)*($S$5:$S$6173=1)*IFERROR($N$5:$N$6173*1,0)))&gt;0,ROUND($H3513*($N3513/SUMPRODUCT(MAX(($C$5:$C$6173=$C3513)*($D$5:$D$6173=$D3513)*($S$5:$S$6173=1)*IFERROR($N$5:$N$6173*1,0)))),4),0)))</f>
        <v/>
      </c>
      <c r="P3513" s="10" t="inlineStr">
        <is>
          <t>vett*km</t>
        </is>
      </c>
      <c r="Q3513" s="21">
        <f>IF($A3513="","",$A3513&amp;"|"&amp;$C3513)</f>
        <v/>
      </c>
      <c r="R3513" s="21">
        <f>IF($A3513="","",$A3513&amp;"|"&amp;$C3513&amp;"|"&amp;$D3513)</f>
        <v/>
      </c>
      <c r="S3513" s="21">
        <f>IF($A3513="","",IFERROR(INDEX(Offerte!$D$2:$D$200,MATCH($Q3513,Offerte!$L$2:$L$200,0)),0))</f>
        <v/>
      </c>
      <c r="T3513" s="21">
        <f>IF($A3513="","",IFERROR(INDEX(Offerte!$G$2:$G$200,MATCH($Q3513,Offerte!$L$2:$L$200,0)),"NO"))</f>
        <v/>
      </c>
    </row>
    <row r="3514">
      <c r="A3514" s="10">
        <f>IF(Offerte!$A115="","",Offerte!$A115)</f>
        <v/>
      </c>
      <c r="B3514" s="10">
        <f>IF(Offerte!$A115="","",Offerte!$B115)</f>
        <v/>
      </c>
      <c r="C3514" s="10">
        <f>IF(Offerte!$A115="","",Offerte!$C115)</f>
        <v/>
      </c>
      <c r="D3514" s="10" t="inlineStr">
        <is>
          <t>B.5.1</t>
        </is>
      </c>
      <c r="E3514" s="10" t="inlineStr">
        <is>
          <t>B</t>
        </is>
      </c>
      <c r="F3514" s="10" t="inlineStr">
        <is>
          <t>D</t>
        </is>
      </c>
      <c r="G3514" s="10" t="inlineStr">
        <is>
          <t>discretionary</t>
        </is>
      </c>
      <c r="H3514" s="10" t="n">
        <v>2</v>
      </c>
      <c r="I3514" s="10" t="inlineStr">
        <is>
          <t>Efficacia del progetto di servizi complementari DRT</t>
        </is>
      </c>
      <c r="J3514" s="20" t="n"/>
      <c r="K3514" s="20" t="n"/>
      <c r="L3514" s="20" t="n"/>
      <c r="M3514" s="20" t="n"/>
      <c r="N3514" s="21">
        <f>IF($A3514="","",MAX(0,MIN(1,IFERROR(VALUE($M3514),0))))</f>
        <v/>
      </c>
      <c r="O3514" s="21">
        <f>IF($A3514="",0,IF(OR($S3514&lt;&gt;1,COUNTA($J3514:$M3514)=0),0,IF(SUMPRODUCT(MAX(($C$5:$C$6173=$C3514)*($D$5:$D$6173=$D3514)*($S$5:$S$6173=1)*IFERROR($N$5:$N$6173*1,0)))&gt;0,ROUND($H3514*($N3514/SUMPRODUCT(MAX(($C$5:$C$6173=$C3514)*($D$5:$D$6173=$D3514)*($S$5:$S$6173=1)*IFERROR($N$5:$N$6173*1,0)))),4),0)))</f>
        <v/>
      </c>
      <c r="P3514" s="10" t="inlineStr">
        <is>
          <t>coeff.</t>
        </is>
      </c>
      <c r="Q3514" s="21">
        <f>IF($A3514="","",$A3514&amp;"|"&amp;$C3514)</f>
        <v/>
      </c>
      <c r="R3514" s="21">
        <f>IF($A3514="","",$A3514&amp;"|"&amp;$C3514&amp;"|"&amp;$D3514)</f>
        <v/>
      </c>
      <c r="S3514" s="21">
        <f>IF($A3514="","",IFERROR(INDEX(Offerte!$D$2:$D$200,MATCH($Q3514,Offerte!$L$2:$L$200,0)),0))</f>
        <v/>
      </c>
      <c r="T3514" s="21">
        <f>IF($A3514="","",IFERROR(INDEX(Offerte!$G$2:$G$200,MATCH($Q3514,Offerte!$L$2:$L$200,0)),"NO"))</f>
        <v/>
      </c>
    </row>
    <row r="3515">
      <c r="A3515" s="10">
        <f>IF(Offerte!$A115="","",Offerte!$A115)</f>
        <v/>
      </c>
      <c r="B3515" s="10">
        <f>IF(Offerte!$A115="","",Offerte!$B115)</f>
        <v/>
      </c>
      <c r="C3515" s="10">
        <f>IF(Offerte!$A115="","",Offerte!$C115)</f>
        <v/>
      </c>
      <c r="D3515" s="10" t="inlineStr">
        <is>
          <t>C.1.1</t>
        </is>
      </c>
      <c r="E3515" s="10" t="inlineStr">
        <is>
          <t>C</t>
        </is>
      </c>
      <c r="F3515" s="10" t="inlineStr">
        <is>
          <t>Q</t>
        </is>
      </c>
      <c r="G3515" s="10" t="inlineStr">
        <is>
          <t>higher</t>
        </is>
      </c>
      <c r="H3515" s="10" t="n">
        <v>2</v>
      </c>
      <c r="I3515" s="10" t="inlineStr">
        <is>
          <t>Tasso di copertura del servizio con telecamere BSD</t>
        </is>
      </c>
      <c r="J3515" s="20" t="n"/>
      <c r="K3515" s="20" t="n"/>
      <c r="L3515" s="20" t="n"/>
      <c r="M3515" s="20" t="n"/>
      <c r="N3515" s="21">
        <f>IF($A3515="","",IFERROR(VALUE($K3515)/VALUE($L3515),IFERROR(VALUE($J3515),0)))</f>
        <v/>
      </c>
      <c r="O3515" s="21">
        <f>IF($A3515="",0,IF(OR($S3515&lt;&gt;1,COUNTA($J3515:$M3515)=0),0,IF(SUMPRODUCT(MAX(($C$5:$C$6173=$C3515)*($D$5:$D$6173=$D3515)*($S$5:$S$6173=1)*IFERROR($N$5:$N$6173*1,0)))&gt;0,ROUND($H3515*($N3515/SUMPRODUCT(MAX(($C$5:$C$6173=$C3515)*($D$5:$D$6173=$D3515)*($S$5:$S$6173=1)*IFERROR($N$5:$N$6173*1,0)))),4),0)))</f>
        <v/>
      </c>
      <c r="P3515" s="10" t="inlineStr">
        <is>
          <t>Autobus attrezzati con telecamere BSD / Autobus totali in offerta, incluse scorte</t>
        </is>
      </c>
      <c r="Q3515" s="21">
        <f>IF($A3515="","",$A3515&amp;"|"&amp;$C3515)</f>
        <v/>
      </c>
      <c r="R3515" s="21">
        <f>IF($A3515="","",$A3515&amp;"|"&amp;$C3515&amp;"|"&amp;$D3515)</f>
        <v/>
      </c>
      <c r="S3515" s="21">
        <f>IF($A3515="","",IFERROR(INDEX(Offerte!$D$2:$D$200,MATCH($Q3515,Offerte!$L$2:$L$200,0)),0))</f>
        <v/>
      </c>
      <c r="T3515" s="21">
        <f>IF($A3515="","",IFERROR(INDEX(Offerte!$G$2:$G$200,MATCH($Q3515,Offerte!$L$2:$L$200,0)),"NO"))</f>
        <v/>
      </c>
    </row>
    <row r="3516">
      <c r="A3516" s="10">
        <f>IF(Offerte!$A115="","",Offerte!$A115)</f>
        <v/>
      </c>
      <c r="B3516" s="10">
        <f>IF(Offerte!$A115="","",Offerte!$B115)</f>
        <v/>
      </c>
      <c r="C3516" s="10">
        <f>IF(Offerte!$A115="","",Offerte!$C115)</f>
        <v/>
      </c>
      <c r="D3516" s="10" t="inlineStr">
        <is>
          <t>C.1.2</t>
        </is>
      </c>
      <c r="E3516" s="10" t="inlineStr">
        <is>
          <t>C</t>
        </is>
      </c>
      <c r="F3516" s="10" t="inlineStr">
        <is>
          <t>Q</t>
        </is>
      </c>
      <c r="G3516" s="10" t="inlineStr">
        <is>
          <t>higher</t>
        </is>
      </c>
      <c r="H3516" s="10" t="n">
        <v>2</v>
      </c>
      <c r="I3516" s="10" t="inlineStr">
        <is>
          <t>Tasso di copertura del servizio con telecamere ADAS</t>
        </is>
      </c>
      <c r="J3516" s="20" t="n"/>
      <c r="K3516" s="20" t="n"/>
      <c r="L3516" s="20" t="n"/>
      <c r="M3516" s="20" t="n"/>
      <c r="N3516" s="21">
        <f>IF($A3516="","",IFERROR(VALUE($K3516)/VALUE($L3516),IFERROR(VALUE($J3516),0)))</f>
        <v/>
      </c>
      <c r="O3516" s="21">
        <f>IF($A3516="",0,IF(OR($S3516&lt;&gt;1,COUNTA($J3516:$M3516)=0),0,IF(SUMPRODUCT(MAX(($C$5:$C$6173=$C3516)*($D$5:$D$6173=$D3516)*($S$5:$S$6173=1)*IFERROR($N$5:$N$6173*1,0)))&gt;0,ROUND($H3516*($N3516/SUMPRODUCT(MAX(($C$5:$C$6173=$C3516)*($D$5:$D$6173=$D3516)*($S$5:$S$6173=1)*IFERROR($N$5:$N$6173*1,0)))),4),0)))</f>
        <v/>
      </c>
      <c r="P3516" s="10" t="inlineStr">
        <is>
          <t>Autobus attrezzati con telecamere ADAS / Autobus totali in offerta, incluse scorte</t>
        </is>
      </c>
      <c r="Q3516" s="21">
        <f>IF($A3516="","",$A3516&amp;"|"&amp;$C3516)</f>
        <v/>
      </c>
      <c r="R3516" s="21">
        <f>IF($A3516="","",$A3516&amp;"|"&amp;$C3516&amp;"|"&amp;$D3516)</f>
        <v/>
      </c>
      <c r="S3516" s="21">
        <f>IF($A3516="","",IFERROR(INDEX(Offerte!$D$2:$D$200,MATCH($Q3516,Offerte!$L$2:$L$200,0)),0))</f>
        <v/>
      </c>
      <c r="T3516" s="21">
        <f>IF($A3516="","",IFERROR(INDEX(Offerte!$G$2:$G$200,MATCH($Q3516,Offerte!$L$2:$L$200,0)),"NO"))</f>
        <v/>
      </c>
    </row>
    <row r="3517">
      <c r="A3517" s="10">
        <f>IF(Offerte!$A115="","",Offerte!$A115)</f>
        <v/>
      </c>
      <c r="B3517" s="10">
        <f>IF(Offerte!$A115="","",Offerte!$B115)</f>
        <v/>
      </c>
      <c r="C3517" s="10">
        <f>IF(Offerte!$A115="","",Offerte!$C115)</f>
        <v/>
      </c>
      <c r="D3517" s="10" t="inlineStr">
        <is>
          <t>C.2.1</t>
        </is>
      </c>
      <c r="E3517" s="10" t="inlineStr">
        <is>
          <t>C</t>
        </is>
      </c>
      <c r="F3517" s="10" t="inlineStr">
        <is>
          <t>Q</t>
        </is>
      </c>
      <c r="G3517" s="10" t="inlineStr">
        <is>
          <t>higher</t>
        </is>
      </c>
      <c r="H3517" s="10" t="n">
        <v>3</v>
      </c>
      <c r="I3517" s="10" t="inlineStr">
        <is>
          <t>Tasso di copertura del servizio con telecamere di bordo di videosorveglianza</t>
        </is>
      </c>
      <c r="J3517" s="20" t="n"/>
      <c r="K3517" s="20" t="n"/>
      <c r="L3517" s="20" t="n"/>
      <c r="M3517" s="20" t="n"/>
      <c r="N3517" s="21">
        <f>IF($A3517="","",IFERROR(VALUE($K3517)/VALUE($L3517),IFERROR(VALUE($J3517),0)))</f>
        <v/>
      </c>
      <c r="O3517" s="21">
        <f>IF($A3517="",0,IF(OR($S3517&lt;&gt;1,COUNTA($J3517:$M3517)=0),0,IF(SUMPRODUCT(MAX(($C$5:$C$6173=$C3517)*($D$5:$D$6173=$D3517)*($S$5:$S$6173=1)*IFERROR($N$5:$N$6173*1,0)))&gt;0,ROUND($H3517*($N3517/SUMPRODUCT(MAX(($C$5:$C$6173=$C3517)*($D$5:$D$6173=$D3517)*($S$5:$S$6173=1)*IFERROR($N$5:$N$6173*1,0)))),4),0)))</f>
        <v/>
      </c>
      <c r="P3517" s="10" t="inlineStr">
        <is>
          <t>Autobus attrezzati con videosorveglianza / Autobus totali in offerta, incluse scorte</t>
        </is>
      </c>
      <c r="Q3517" s="21">
        <f>IF($A3517="","",$A3517&amp;"|"&amp;$C3517)</f>
        <v/>
      </c>
      <c r="R3517" s="21">
        <f>IF($A3517="","",$A3517&amp;"|"&amp;$C3517&amp;"|"&amp;$D3517)</f>
        <v/>
      </c>
      <c r="S3517" s="21">
        <f>IF($A3517="","",IFERROR(INDEX(Offerte!$D$2:$D$200,MATCH($Q3517,Offerte!$L$2:$L$200,0)),0))</f>
        <v/>
      </c>
      <c r="T3517" s="21">
        <f>IF($A3517="","",IFERROR(INDEX(Offerte!$G$2:$G$200,MATCH($Q3517,Offerte!$L$2:$L$200,0)),"NO"))</f>
        <v/>
      </c>
    </row>
    <row r="3518">
      <c r="A3518" s="10">
        <f>IF(Offerte!$A115="","",Offerte!$A115)</f>
        <v/>
      </c>
      <c r="B3518" s="10">
        <f>IF(Offerte!$A115="","",Offerte!$B115)</f>
        <v/>
      </c>
      <c r="C3518" s="10">
        <f>IF(Offerte!$A115="","",Offerte!$C115)</f>
        <v/>
      </c>
      <c r="D3518" s="10" t="inlineStr">
        <is>
          <t>C.2.2</t>
        </is>
      </c>
      <c r="E3518" s="10" t="inlineStr">
        <is>
          <t>C</t>
        </is>
      </c>
      <c r="F3518" s="10" t="inlineStr">
        <is>
          <t>T</t>
        </is>
      </c>
      <c r="G3518" s="10" t="inlineStr">
        <is>
          <t>tabular</t>
        </is>
      </c>
      <c r="H3518" s="10" t="n">
        <v>1</v>
      </c>
      <c r="I3518" s="10" t="inlineStr">
        <is>
          <t>Software video/audio analisi per situazioni di pericolo</t>
        </is>
      </c>
      <c r="J3518" s="20" t="n"/>
      <c r="K3518" s="20" t="n"/>
      <c r="L3518" s="20" t="n"/>
      <c r="M3518" s="20" t="n"/>
      <c r="N3518" s="21">
        <f>IF($A3518="","",IF(IFERROR(VALUE($M3518),0)=1,1,0))</f>
        <v/>
      </c>
      <c r="O3518" s="21">
        <f>IF($A3518="",0,IF(OR($S3518&lt;&gt;1,COUNTA($J3518:$M3518)=0),0,IF($N3518=1,$H3518,0)))</f>
        <v/>
      </c>
      <c r="P3518" s="10" t="inlineStr">
        <is>
          <t>sì/no</t>
        </is>
      </c>
      <c r="Q3518" s="21">
        <f>IF($A3518="","",$A3518&amp;"|"&amp;$C3518)</f>
        <v/>
      </c>
      <c r="R3518" s="21">
        <f>IF($A3518="","",$A3518&amp;"|"&amp;$C3518&amp;"|"&amp;$D3518)</f>
        <v/>
      </c>
      <c r="S3518" s="21">
        <f>IF($A3518="","",IFERROR(INDEX(Offerte!$D$2:$D$200,MATCH($Q3518,Offerte!$L$2:$L$200,0)),0))</f>
        <v/>
      </c>
      <c r="T3518" s="21">
        <f>IF($A3518="","",IFERROR(INDEX(Offerte!$G$2:$G$200,MATCH($Q3518,Offerte!$L$2:$L$200,0)),"NO"))</f>
        <v/>
      </c>
    </row>
    <row r="3519">
      <c r="A3519" s="10">
        <f>IF(Offerte!$A115="","",Offerte!$A115)</f>
        <v/>
      </c>
      <c r="B3519" s="10">
        <f>IF(Offerte!$A115="","",Offerte!$B115)</f>
        <v/>
      </c>
      <c r="C3519" s="10">
        <f>IF(Offerte!$A115="","",Offerte!$C115)</f>
        <v/>
      </c>
      <c r="D3519" s="10" t="inlineStr">
        <is>
          <t>C.2.3</t>
        </is>
      </c>
      <c r="E3519" s="10" t="inlineStr">
        <is>
          <t>C</t>
        </is>
      </c>
      <c r="F3519" s="10" t="inlineStr">
        <is>
          <t>T</t>
        </is>
      </c>
      <c r="G3519" s="10" t="inlineStr">
        <is>
          <t>tabular</t>
        </is>
      </c>
      <c r="H3519" s="10" t="n">
        <v>1</v>
      </c>
      <c r="I3519" s="10" t="inlineStr">
        <is>
          <t>Collegamento con centrale qualificata di pronto intervento</t>
        </is>
      </c>
      <c r="J3519" s="20" t="n"/>
      <c r="K3519" s="20" t="n"/>
      <c r="L3519" s="20" t="n"/>
      <c r="M3519" s="20" t="n"/>
      <c r="N3519" s="21">
        <f>IF($A3519="","",IF(IFERROR(VALUE($M3519),0)=1,1,0))</f>
        <v/>
      </c>
      <c r="O3519" s="21">
        <f>IF($A3519="",0,IF(OR($S3519&lt;&gt;1,COUNTA($J3519:$M3519)=0),0,IF($N3519=1,$H3519,0)))</f>
        <v/>
      </c>
      <c r="P3519" s="10" t="inlineStr">
        <is>
          <t>sì/no</t>
        </is>
      </c>
      <c r="Q3519" s="21">
        <f>IF($A3519="","",$A3519&amp;"|"&amp;$C3519)</f>
        <v/>
      </c>
      <c r="R3519" s="21">
        <f>IF($A3519="","",$A3519&amp;"|"&amp;$C3519&amp;"|"&amp;$D3519)</f>
        <v/>
      </c>
      <c r="S3519" s="21">
        <f>IF($A3519="","",IFERROR(INDEX(Offerte!$D$2:$D$200,MATCH($Q3519,Offerte!$L$2:$L$200,0)),0))</f>
        <v/>
      </c>
      <c r="T3519" s="21">
        <f>IF($A3519="","",IFERROR(INDEX(Offerte!$G$2:$G$200,MATCH($Q3519,Offerte!$L$2:$L$200,0)),"NO"))</f>
        <v/>
      </c>
    </row>
    <row r="3520">
      <c r="A3520" s="10">
        <f>IF(Offerte!$A115="","",Offerte!$A115)</f>
        <v/>
      </c>
      <c r="B3520" s="10">
        <f>IF(Offerte!$A115="","",Offerte!$B115)</f>
        <v/>
      </c>
      <c r="C3520" s="10">
        <f>IF(Offerte!$A115="","",Offerte!$C115)</f>
        <v/>
      </c>
      <c r="D3520" s="10" t="inlineStr">
        <is>
          <t>C.2.4</t>
        </is>
      </c>
      <c r="E3520" s="10" t="inlineStr">
        <is>
          <t>C</t>
        </is>
      </c>
      <c r="F3520" s="10" t="inlineStr">
        <is>
          <t>Q</t>
        </is>
      </c>
      <c r="G3520" s="10" t="inlineStr">
        <is>
          <t>higher</t>
        </is>
      </c>
      <c r="H3520" s="10" t="n">
        <v>1</v>
      </c>
      <c r="I3520" s="10" t="inlineStr">
        <is>
          <t>Tasso di copertura del servizio con dispositivi per la chiamata di emergenza del conducente</t>
        </is>
      </c>
      <c r="J3520" s="20" t="n"/>
      <c r="K3520" s="20" t="n"/>
      <c r="L3520" s="20" t="n"/>
      <c r="M3520" s="20" t="n"/>
      <c r="N3520" s="21">
        <f>IF($A3520="","",IFERROR(VALUE($K3520)/VALUE($L3520),IFERROR(VALUE($J3520),0)))</f>
        <v/>
      </c>
      <c r="O3520" s="21">
        <f>IF($A3520="",0,IF(OR($S3520&lt;&gt;1,COUNTA($J3520:$M3520)=0),0,IF(SUMPRODUCT(MAX(($C$5:$C$6173=$C3520)*($D$5:$D$6173=$D3520)*($S$5:$S$6173=1)*IFERROR($N$5:$N$6173*1,0)))&gt;0,ROUND($H3520*($N3520/SUMPRODUCT(MAX(($C$5:$C$6173=$C3520)*($D$5:$D$6173=$D3520)*($S$5:$S$6173=1)*IFERROR($N$5:$N$6173*1,0)))),4),0)))</f>
        <v/>
      </c>
      <c r="P3520" s="10" t="inlineStr">
        <is>
          <t>Autobus attrezzati con chiamata di emergenza / Autobus totali in offerta, incluse scorte</t>
        </is>
      </c>
      <c r="Q3520" s="21">
        <f>IF($A3520="","",$A3520&amp;"|"&amp;$C3520)</f>
        <v/>
      </c>
      <c r="R3520" s="21">
        <f>IF($A3520="","",$A3520&amp;"|"&amp;$C3520&amp;"|"&amp;$D3520)</f>
        <v/>
      </c>
      <c r="S3520" s="21">
        <f>IF($A3520="","",IFERROR(INDEX(Offerte!$D$2:$D$200,MATCH($Q3520,Offerte!$L$2:$L$200,0)),0))</f>
        <v/>
      </c>
      <c r="T3520" s="21">
        <f>IF($A3520="","",IFERROR(INDEX(Offerte!$G$2:$G$200,MATCH($Q3520,Offerte!$L$2:$L$200,0)),"NO"))</f>
        <v/>
      </c>
    </row>
    <row r="3521">
      <c r="A3521" s="10">
        <f>IF(Offerte!$A115="","",Offerte!$A115)</f>
        <v/>
      </c>
      <c r="B3521" s="10">
        <f>IF(Offerte!$A115="","",Offerte!$B115)</f>
        <v/>
      </c>
      <c r="C3521" s="10">
        <f>IF(Offerte!$A115="","",Offerte!$C115)</f>
        <v/>
      </c>
      <c r="D3521" s="10" t="inlineStr">
        <is>
          <t>C.3.1</t>
        </is>
      </c>
      <c r="E3521" s="10" t="inlineStr">
        <is>
          <t>C</t>
        </is>
      </c>
      <c r="F3521" s="10" t="inlineStr">
        <is>
          <t>Q</t>
        </is>
      </c>
      <c r="G3521" s="10" t="inlineStr">
        <is>
          <t>higher</t>
        </is>
      </c>
      <c r="H3521" s="10" t="n">
        <v>2</v>
      </c>
      <c r="I3521" s="10" t="inlineStr">
        <is>
          <t>Tasso di copertura del servizio con dispositivi di informazione dinamica a bordo mezzo</t>
        </is>
      </c>
      <c r="J3521" s="20" t="n"/>
      <c r="K3521" s="20" t="n"/>
      <c r="L3521" s="20" t="n"/>
      <c r="M3521" s="20" t="n"/>
      <c r="N3521" s="21">
        <f>IF($A3521="","",IFERROR(VALUE($K3521)/VALUE($L3521),IFERROR(VALUE($J3521),0)))</f>
        <v/>
      </c>
      <c r="O3521" s="21">
        <f>IF($A3521="",0,IF(OR($S3521&lt;&gt;1,COUNTA($J3521:$M3521)=0),0,IF(SUMPRODUCT(MAX(($C$5:$C$6173=$C3521)*($D$5:$D$6173=$D3521)*($S$5:$S$6173=1)*IFERROR($N$5:$N$6173*1,0)))&gt;0,ROUND($H3521*($N3521/SUMPRODUCT(MAX(($C$5:$C$6173=$C3521)*($D$5:$D$6173=$D3521)*($S$5:$S$6173=1)*IFERROR($N$5:$N$6173*1,0)))),4),0)))</f>
        <v/>
      </c>
      <c r="P3521" s="10" t="inlineStr">
        <is>
          <t>Autobus con monitor e indicatori vocali / Autobus totali in offerta, incluse scorte</t>
        </is>
      </c>
      <c r="Q3521" s="21">
        <f>IF($A3521="","",$A3521&amp;"|"&amp;$C3521)</f>
        <v/>
      </c>
      <c r="R3521" s="21">
        <f>IF($A3521="","",$A3521&amp;"|"&amp;$C3521&amp;"|"&amp;$D3521)</f>
        <v/>
      </c>
      <c r="S3521" s="21">
        <f>IF($A3521="","",IFERROR(INDEX(Offerte!$D$2:$D$200,MATCH($Q3521,Offerte!$L$2:$L$200,0)),0))</f>
        <v/>
      </c>
      <c r="T3521" s="21">
        <f>IF($A3521="","",IFERROR(INDEX(Offerte!$G$2:$G$200,MATCH($Q3521,Offerte!$L$2:$L$200,0)),"NO"))</f>
        <v/>
      </c>
    </row>
    <row r="3522">
      <c r="A3522" s="10">
        <f>IF(Offerte!$A115="","",Offerte!$A115)</f>
        <v/>
      </c>
      <c r="B3522" s="10">
        <f>IF(Offerte!$A115="","",Offerte!$B115)</f>
        <v/>
      </c>
      <c r="C3522" s="10">
        <f>IF(Offerte!$A115="","",Offerte!$C115)</f>
        <v/>
      </c>
      <c r="D3522" s="10" t="inlineStr">
        <is>
          <t>C.3.2</t>
        </is>
      </c>
      <c r="E3522" s="10" t="inlineStr">
        <is>
          <t>C</t>
        </is>
      </c>
      <c r="F3522" s="10" t="inlineStr">
        <is>
          <t>T</t>
        </is>
      </c>
      <c r="G3522" s="10" t="inlineStr">
        <is>
          <t>tabular</t>
        </is>
      </c>
      <c r="H3522" s="10" t="n">
        <v>2</v>
      </c>
      <c r="I3522" s="10" t="inlineStr">
        <is>
          <t>Informazioni a bordo su coincidenze ai nodi</t>
        </is>
      </c>
      <c r="J3522" s="20" t="n"/>
      <c r="K3522" s="20" t="n"/>
      <c r="L3522" s="20" t="n"/>
      <c r="M3522" s="20" t="n"/>
      <c r="N3522" s="21">
        <f>IF($A3522="","",IF(IFERROR(VALUE($M3522),0)=1,1,0))</f>
        <v/>
      </c>
      <c r="O3522" s="21">
        <f>IF($A3522="",0,IF(OR($S3522&lt;&gt;1,COUNTA($J3522:$M3522)=0),0,IF(AND($N3522=1,IFERROR(SUMIFS($N$5:$N$6173,$Q$5:$Q$6173,$Q3522,$D$5:$D$6173,"C.3.1"),0)&gt;=0.5),$H3522,0)))</f>
        <v/>
      </c>
      <c r="P3522" s="10" t="inlineStr">
        <is>
          <t>Dipende da C.3.1 &gt;= 0.5</t>
        </is>
      </c>
      <c r="Q3522" s="21">
        <f>IF($A3522="","",$A3522&amp;"|"&amp;$C3522)</f>
        <v/>
      </c>
      <c r="R3522" s="21">
        <f>IF($A3522="","",$A3522&amp;"|"&amp;$C3522&amp;"|"&amp;$D3522)</f>
        <v/>
      </c>
      <c r="S3522" s="21">
        <f>IF($A3522="","",IFERROR(INDEX(Offerte!$D$2:$D$200,MATCH($Q3522,Offerte!$L$2:$L$200,0)),0))</f>
        <v/>
      </c>
      <c r="T3522" s="21">
        <f>IF($A3522="","",IFERROR(INDEX(Offerte!$G$2:$G$200,MATCH($Q3522,Offerte!$L$2:$L$200,0)),"NO"))</f>
        <v/>
      </c>
    </row>
    <row r="3523">
      <c r="A3523" s="10">
        <f>IF(Offerte!$A115="","",Offerte!$A115)</f>
        <v/>
      </c>
      <c r="B3523" s="10">
        <f>IF(Offerte!$A115="","",Offerte!$B115)</f>
        <v/>
      </c>
      <c r="C3523" s="10">
        <f>IF(Offerte!$A115="","",Offerte!$C115)</f>
        <v/>
      </c>
      <c r="D3523" s="10" t="inlineStr">
        <is>
          <t>D.1.1</t>
        </is>
      </c>
      <c r="E3523" s="10" t="inlineStr">
        <is>
          <t>D</t>
        </is>
      </c>
      <c r="F3523" s="10" t="inlineStr">
        <is>
          <t>Q</t>
        </is>
      </c>
      <c r="G3523" s="10" t="inlineStr">
        <is>
          <t>higher</t>
        </is>
      </c>
      <c r="H3523" s="10" t="n">
        <v>3</v>
      </c>
      <c r="I3523" s="10" t="inlineStr">
        <is>
          <t>Installazione di pensiline</t>
        </is>
      </c>
      <c r="J3523" s="20" t="n"/>
      <c r="K3523" s="20" t="n"/>
      <c r="L3523" s="20" t="n"/>
      <c r="M3523" s="20" t="n"/>
      <c r="N3523" s="21">
        <f>IF($A3523="","",IFERROR(VALUE($J3523),0))</f>
        <v/>
      </c>
      <c r="O3523" s="21">
        <f>IF($A3523="",0,IF(OR($S3523&lt;&gt;1,COUNTA($J3523:$M3523)=0),0,IF(SUMPRODUCT(MAX(($C$5:$C$6173=$C3523)*($D$5:$D$6173=$D3523)*($S$5:$S$6173=1)*IFERROR($N$5:$N$6173*1,0)))&gt;0,ROUND($H3523*($N3523/SUMPRODUCT(MAX(($C$5:$C$6173=$C3523)*($D$5:$D$6173=$D3523)*($S$5:$S$6173=1)*IFERROR($N$5:$N$6173*1,0)))),4),0)))</f>
        <v/>
      </c>
      <c r="P3523" s="10" t="inlineStr">
        <is>
          <t>fermate</t>
        </is>
      </c>
      <c r="Q3523" s="21">
        <f>IF($A3523="","",$A3523&amp;"|"&amp;$C3523)</f>
        <v/>
      </c>
      <c r="R3523" s="21">
        <f>IF($A3523="","",$A3523&amp;"|"&amp;$C3523&amp;"|"&amp;$D3523)</f>
        <v/>
      </c>
      <c r="S3523" s="21">
        <f>IF($A3523="","",IFERROR(INDEX(Offerte!$D$2:$D$200,MATCH($Q3523,Offerte!$L$2:$L$200,0)),0))</f>
        <v/>
      </c>
      <c r="T3523" s="21">
        <f>IF($A3523="","",IFERROR(INDEX(Offerte!$G$2:$G$200,MATCH($Q3523,Offerte!$L$2:$L$200,0)),"NO"))</f>
        <v/>
      </c>
    </row>
    <row r="3524">
      <c r="A3524" s="10">
        <f>IF(Offerte!$A115="","",Offerte!$A115)</f>
        <v/>
      </c>
      <c r="B3524" s="10">
        <f>IF(Offerte!$A115="","",Offerte!$B115)</f>
        <v/>
      </c>
      <c r="C3524" s="10">
        <f>IF(Offerte!$A115="","",Offerte!$C115)</f>
        <v/>
      </c>
      <c r="D3524" s="10" t="inlineStr">
        <is>
          <t>D.1.2</t>
        </is>
      </c>
      <c r="E3524" s="10" t="inlineStr">
        <is>
          <t>D</t>
        </is>
      </c>
      <c r="F3524" s="10" t="inlineStr">
        <is>
          <t>Q</t>
        </is>
      </c>
      <c r="G3524" s="10" t="inlineStr">
        <is>
          <t>higher</t>
        </is>
      </c>
      <c r="H3524" s="10" t="n">
        <v>3</v>
      </c>
      <c r="I3524" s="10" t="inlineStr">
        <is>
          <t>Installazione di paline di fermata conformi alla DGR 581/2023</t>
        </is>
      </c>
      <c r="J3524" s="20" t="n"/>
      <c r="K3524" s="20" t="n"/>
      <c r="L3524" s="20" t="n"/>
      <c r="M3524" s="20" t="n"/>
      <c r="N3524" s="21">
        <f>IF($A3524="","",IFERROR(VALUE($J3524),0))</f>
        <v/>
      </c>
      <c r="O3524" s="21">
        <f>IF($A3524="",0,IF(OR($S3524&lt;&gt;1,COUNTA($J3524:$M3524)=0),0,IF(SUMPRODUCT(MAX(($C$5:$C$6173=$C3524)*($D$5:$D$6173=$D3524)*($S$5:$S$6173=1)*IFERROR($N$5:$N$6173*1,0)))&gt;0,ROUND($H3524*($N3524/SUMPRODUCT(MAX(($C$5:$C$6173=$C3524)*($D$5:$D$6173=$D3524)*($S$5:$S$6173=1)*IFERROR($N$5:$N$6173*1,0)))),4),0)))</f>
        <v/>
      </c>
      <c r="P3524" s="10" t="inlineStr">
        <is>
          <t>fermate</t>
        </is>
      </c>
      <c r="Q3524" s="21">
        <f>IF($A3524="","",$A3524&amp;"|"&amp;$C3524)</f>
        <v/>
      </c>
      <c r="R3524" s="21">
        <f>IF($A3524="","",$A3524&amp;"|"&amp;$C3524&amp;"|"&amp;$D3524)</f>
        <v/>
      </c>
      <c r="S3524" s="21">
        <f>IF($A3524="","",IFERROR(INDEX(Offerte!$D$2:$D$200,MATCH($Q3524,Offerte!$L$2:$L$200,0)),0))</f>
        <v/>
      </c>
      <c r="T3524" s="21">
        <f>IF($A3524="","",IFERROR(INDEX(Offerte!$G$2:$G$200,MATCH($Q3524,Offerte!$L$2:$L$200,0)),"NO"))</f>
        <v/>
      </c>
    </row>
    <row r="3525">
      <c r="A3525" s="10">
        <f>IF(Offerte!$A115="","",Offerte!$A115)</f>
        <v/>
      </c>
      <c r="B3525" s="10">
        <f>IF(Offerte!$A115="","",Offerte!$B115)</f>
        <v/>
      </c>
      <c r="C3525" s="10">
        <f>IF(Offerte!$A115="","",Offerte!$C115)</f>
        <v/>
      </c>
      <c r="D3525" s="10" t="inlineStr">
        <is>
          <t>D.1.3</t>
        </is>
      </c>
      <c r="E3525" s="10" t="inlineStr">
        <is>
          <t>D</t>
        </is>
      </c>
      <c r="F3525" s="10" t="inlineStr">
        <is>
          <t>Q</t>
        </is>
      </c>
      <c r="G3525" s="10" t="inlineStr">
        <is>
          <t>higher</t>
        </is>
      </c>
      <c r="H3525" s="10" t="n">
        <v>2</v>
      </c>
      <c r="I3525" s="10" t="inlineStr">
        <is>
          <t>Display informativi connessi alle fermate</t>
        </is>
      </c>
      <c r="J3525" s="20" t="n"/>
      <c r="K3525" s="20" t="n"/>
      <c r="L3525" s="20" t="n"/>
      <c r="M3525" s="20" t="n"/>
      <c r="N3525" s="21">
        <f>IF($A3525="","",IFERROR(VALUE($J3525),0))</f>
        <v/>
      </c>
      <c r="O3525" s="21">
        <f>IF($A3525="",0,IF(OR($S3525&lt;&gt;1,COUNTA($J3525:$M3525)=0),0,IF(SUMPRODUCT(MAX(($C$5:$C$6173=$C3525)*($D$5:$D$6173=$D3525)*($S$5:$S$6173=1)*IFERROR($N$5:$N$6173*1,0)))&gt;0,ROUND($H3525*($N3525/SUMPRODUCT(MAX(($C$5:$C$6173=$C3525)*($D$5:$D$6173=$D3525)*($S$5:$S$6173=1)*IFERROR($N$5:$N$6173*1,0)))),4),0)))</f>
        <v/>
      </c>
      <c r="P3525" s="10" t="inlineStr">
        <is>
          <t>fermate</t>
        </is>
      </c>
      <c r="Q3525" s="21">
        <f>IF($A3525="","",$A3525&amp;"|"&amp;$C3525)</f>
        <v/>
      </c>
      <c r="R3525" s="21">
        <f>IF($A3525="","",$A3525&amp;"|"&amp;$C3525&amp;"|"&amp;$D3525)</f>
        <v/>
      </c>
      <c r="S3525" s="21">
        <f>IF($A3525="","",IFERROR(INDEX(Offerte!$D$2:$D$200,MATCH($Q3525,Offerte!$L$2:$L$200,0)),0))</f>
        <v/>
      </c>
      <c r="T3525" s="21">
        <f>IF($A3525="","",IFERROR(INDEX(Offerte!$G$2:$G$200,MATCH($Q3525,Offerte!$L$2:$L$200,0)),"NO"))</f>
        <v/>
      </c>
    </row>
    <row r="3526">
      <c r="A3526" s="10">
        <f>IF(Offerte!$A115="","",Offerte!$A115)</f>
        <v/>
      </c>
      <c r="B3526" s="10">
        <f>IF(Offerte!$A115="","",Offerte!$B115)</f>
        <v/>
      </c>
      <c r="C3526" s="10">
        <f>IF(Offerte!$A115="","",Offerte!$C115)</f>
        <v/>
      </c>
      <c r="D3526" s="10" t="inlineStr">
        <is>
          <t>D.2.1</t>
        </is>
      </c>
      <c r="E3526" s="10" t="inlineStr">
        <is>
          <t>D</t>
        </is>
      </c>
      <c r="F3526" s="10" t="inlineStr">
        <is>
          <t>Q</t>
        </is>
      </c>
      <c r="G3526" s="10" t="inlineStr">
        <is>
          <t>higher</t>
        </is>
      </c>
      <c r="H3526" s="10" t="n">
        <v>2</v>
      </c>
      <c r="I3526" s="10" t="inlineStr">
        <is>
          <t>Segnali tattili Loges-Vet-Evolution</t>
        </is>
      </c>
      <c r="J3526" s="20" t="n"/>
      <c r="K3526" s="20" t="n"/>
      <c r="L3526" s="20" t="n"/>
      <c r="M3526" s="20" t="n"/>
      <c r="N3526" s="21">
        <f>IF($A3526="","",IFERROR(VALUE($J3526),0))</f>
        <v/>
      </c>
      <c r="O3526" s="21">
        <f>IF($A3526="",0,IF(OR($S3526&lt;&gt;1,COUNTA($J3526:$M3526)=0),0,IF(SUMPRODUCT(MAX(($C$5:$C$6173=$C3526)*($D$5:$D$6173=$D3526)*($S$5:$S$6173=1)*IFERROR($N$5:$N$6173*1,0)))&gt;0,ROUND($H3526*($N3526/SUMPRODUCT(MAX(($C$5:$C$6173=$C3526)*($D$5:$D$6173=$D3526)*($S$5:$S$6173=1)*IFERROR($N$5:$N$6173*1,0)))),4),0)))</f>
        <v/>
      </c>
      <c r="P3526" s="10" t="inlineStr">
        <is>
          <t>fermate</t>
        </is>
      </c>
      <c r="Q3526" s="21">
        <f>IF($A3526="","",$A3526&amp;"|"&amp;$C3526)</f>
        <v/>
      </c>
      <c r="R3526" s="21">
        <f>IF($A3526="","",$A3526&amp;"|"&amp;$C3526&amp;"|"&amp;$D3526)</f>
        <v/>
      </c>
      <c r="S3526" s="21">
        <f>IF($A3526="","",IFERROR(INDEX(Offerte!$D$2:$D$200,MATCH($Q3526,Offerte!$L$2:$L$200,0)),0))</f>
        <v/>
      </c>
      <c r="T3526" s="21">
        <f>IF($A3526="","",IFERROR(INDEX(Offerte!$G$2:$G$200,MATCH($Q3526,Offerte!$L$2:$L$200,0)),"NO"))</f>
        <v/>
      </c>
    </row>
    <row r="3527">
      <c r="A3527" s="10">
        <f>IF(Offerte!$A115="","",Offerte!$A115)</f>
        <v/>
      </c>
      <c r="B3527" s="10">
        <f>IF(Offerte!$A115="","",Offerte!$B115)</f>
        <v/>
      </c>
      <c r="C3527" s="10">
        <f>IF(Offerte!$A115="","",Offerte!$C115)</f>
        <v/>
      </c>
      <c r="D3527" s="10" t="inlineStr">
        <is>
          <t>E.1.1</t>
        </is>
      </c>
      <c r="E3527" s="10" t="inlineStr">
        <is>
          <t>E</t>
        </is>
      </c>
      <c r="F3527" s="10" t="inlineStr">
        <is>
          <t>T</t>
        </is>
      </c>
      <c r="G3527" s="10" t="inlineStr">
        <is>
          <t>tabular</t>
        </is>
      </c>
      <c r="H3527" s="10" t="n">
        <v>2</v>
      </c>
      <c r="I3527" s="10" t="inlineStr">
        <is>
          <t>Mobile app con travel planner PRM</t>
        </is>
      </c>
      <c r="J3527" s="20" t="n"/>
      <c r="K3527" s="20" t="n"/>
      <c r="L3527" s="20" t="n"/>
      <c r="M3527" s="20" t="n"/>
      <c r="N3527" s="21">
        <f>IF($A3527="","",IF(IFERROR(VALUE($M3527),0)=1,1,0))</f>
        <v/>
      </c>
      <c r="O3527" s="21">
        <f>IF($A3527="",0,IF(OR($S3527&lt;&gt;1,COUNTA($J3527:$M3527)=0),0,IF($N3527=1,$H3527,0)))</f>
        <v/>
      </c>
      <c r="P3527" s="10" t="inlineStr">
        <is>
          <t>sì/no</t>
        </is>
      </c>
      <c r="Q3527" s="21">
        <f>IF($A3527="","",$A3527&amp;"|"&amp;$C3527)</f>
        <v/>
      </c>
      <c r="R3527" s="21">
        <f>IF($A3527="","",$A3527&amp;"|"&amp;$C3527&amp;"|"&amp;$D3527)</f>
        <v/>
      </c>
      <c r="S3527" s="21">
        <f>IF($A3527="","",IFERROR(INDEX(Offerte!$D$2:$D$200,MATCH($Q3527,Offerte!$L$2:$L$200,0)),0))</f>
        <v/>
      </c>
      <c r="T3527" s="21">
        <f>IF($A3527="","",IFERROR(INDEX(Offerte!$G$2:$G$200,MATCH($Q3527,Offerte!$L$2:$L$200,0)),"NO"))</f>
        <v/>
      </c>
    </row>
    <row r="3528">
      <c r="A3528" s="10">
        <f>IF(Offerte!$A115="","",Offerte!$A115)</f>
        <v/>
      </c>
      <c r="B3528" s="10">
        <f>IF(Offerte!$A115="","",Offerte!$B115)</f>
        <v/>
      </c>
      <c r="C3528" s="10">
        <f>IF(Offerte!$A115="","",Offerte!$C115)</f>
        <v/>
      </c>
      <c r="D3528" s="10" t="inlineStr">
        <is>
          <t>E.2.1</t>
        </is>
      </c>
      <c r="E3528" s="10" t="inlineStr">
        <is>
          <t>E</t>
        </is>
      </c>
      <c r="F3528" s="10" t="inlineStr">
        <is>
          <t>D</t>
        </is>
      </c>
      <c r="G3528" s="10" t="inlineStr">
        <is>
          <t>discretionary</t>
        </is>
      </c>
      <c r="H3528" s="10" t="n">
        <v>2</v>
      </c>
      <c r="I3528" s="10" t="inlineStr">
        <is>
          <t>Altre azioni informative e rapporti con gli utenti</t>
        </is>
      </c>
      <c r="J3528" s="20" t="n"/>
      <c r="K3528" s="20" t="n"/>
      <c r="L3528" s="20" t="n"/>
      <c r="M3528" s="20" t="n"/>
      <c r="N3528" s="21">
        <f>IF($A3528="","",MAX(0,MIN(1,IFERROR(VALUE($M3528),0))))</f>
        <v/>
      </c>
      <c r="O3528" s="21">
        <f>IF($A3528="",0,IF(OR($S3528&lt;&gt;1,COUNTA($J3528:$M3528)=0),0,IF(SUMPRODUCT(MAX(($C$5:$C$6173=$C3528)*($D$5:$D$6173=$D3528)*($S$5:$S$6173=1)*IFERROR($N$5:$N$6173*1,0)))&gt;0,ROUND($H3528*($N3528/SUMPRODUCT(MAX(($C$5:$C$6173=$C3528)*($D$5:$D$6173=$D3528)*($S$5:$S$6173=1)*IFERROR($N$5:$N$6173*1,0)))),4),0)))</f>
        <v/>
      </c>
      <c r="P3528" s="10" t="inlineStr">
        <is>
          <t>coeff.</t>
        </is>
      </c>
      <c r="Q3528" s="21">
        <f>IF($A3528="","",$A3528&amp;"|"&amp;$C3528)</f>
        <v/>
      </c>
      <c r="R3528" s="21">
        <f>IF($A3528="","",$A3528&amp;"|"&amp;$C3528&amp;"|"&amp;$D3528)</f>
        <v/>
      </c>
      <c r="S3528" s="21">
        <f>IF($A3528="","",IFERROR(INDEX(Offerte!$D$2:$D$200,MATCH($Q3528,Offerte!$L$2:$L$200,0)),0))</f>
        <v/>
      </c>
      <c r="T3528" s="21">
        <f>IF($A3528="","",IFERROR(INDEX(Offerte!$G$2:$G$200,MATCH($Q3528,Offerte!$L$2:$L$200,0)),"NO"))</f>
        <v/>
      </c>
    </row>
    <row r="3529">
      <c r="A3529" s="10">
        <f>IF(Offerte!$A115="","",Offerte!$A115)</f>
        <v/>
      </c>
      <c r="B3529" s="10">
        <f>IF(Offerte!$A115="","",Offerte!$B115)</f>
        <v/>
      </c>
      <c r="C3529" s="10">
        <f>IF(Offerte!$A115="","",Offerte!$C115)</f>
        <v/>
      </c>
      <c r="D3529" s="10" t="inlineStr">
        <is>
          <t>F.1.1</t>
        </is>
      </c>
      <c r="E3529" s="10" t="inlineStr">
        <is>
          <t>F</t>
        </is>
      </c>
      <c r="F3529" s="10" t="inlineStr">
        <is>
          <t>Q</t>
        </is>
      </c>
      <c r="G3529" s="10" t="inlineStr">
        <is>
          <t>lower</t>
        </is>
      </c>
      <c r="H3529" s="10" t="n">
        <v>7</v>
      </c>
      <c r="I3529" s="10" t="inlineStr">
        <is>
          <t>Performance ambientali del parco mezzi adibito al servizio - I_CEA</t>
        </is>
      </c>
      <c r="J3529" s="20" t="n"/>
      <c r="K3529" s="20" t="n"/>
      <c r="L3529" s="20" t="n"/>
      <c r="M3529" s="20" t="n"/>
      <c r="N3529" s="21">
        <f>IF($A3529="","",IFERROR(VALUE($J3529),0))</f>
        <v/>
      </c>
      <c r="O3529" s="21">
        <f>IF($A3529="",0,IF(OR($S3529&lt;&gt;1,COUNTA($J3529:$M3529)=0),0,IF(AND(IFERROR(AGGREGATE(15,6,$N$5:$N$6173/(($C$5:$C$6173=$C3529)*($D$5:$D$6173=$D3529)*($S$5:$S$6173=1)*($N$5:$N$6173&gt;0)),1),0)&gt;0,$N3529&gt;0),ROUND($H3529*(IFERROR(AGGREGATE(15,6,$N$5:$N$6173/(($C$5:$C$6173=$C3529)*($D$5:$D$6173=$D3529)*($S$5:$S$6173=1)*($N$5:$N$6173&gt;0)),1),0)/$N3529),4),0)))</f>
        <v/>
      </c>
      <c r="P3529" s="10" t="inlineStr">
        <is>
          <t>indice</t>
        </is>
      </c>
      <c r="Q3529" s="21">
        <f>IF($A3529="","",$A3529&amp;"|"&amp;$C3529)</f>
        <v/>
      </c>
      <c r="R3529" s="21">
        <f>IF($A3529="","",$A3529&amp;"|"&amp;$C3529&amp;"|"&amp;$D3529)</f>
        <v/>
      </c>
      <c r="S3529" s="21">
        <f>IF($A3529="","",IFERROR(INDEX(Offerte!$D$2:$D$200,MATCH($Q3529,Offerte!$L$2:$L$200,0)),0))</f>
        <v/>
      </c>
      <c r="T3529" s="21">
        <f>IF($A3529="","",IFERROR(INDEX(Offerte!$G$2:$G$200,MATCH($Q3529,Offerte!$L$2:$L$200,0)),"NO"))</f>
        <v/>
      </c>
    </row>
    <row r="3530">
      <c r="A3530" s="10">
        <f>IF(Offerte!$A115="","",Offerte!$A115)</f>
        <v/>
      </c>
      <c r="B3530" s="10">
        <f>IF(Offerte!$A115="","",Offerte!$B115)</f>
        <v/>
      </c>
      <c r="C3530" s="10">
        <f>IF(Offerte!$A115="","",Offerte!$C115)</f>
        <v/>
      </c>
      <c r="D3530" s="10" t="inlineStr">
        <is>
          <t>F.2.1</t>
        </is>
      </c>
      <c r="E3530" s="10" t="inlineStr">
        <is>
          <t>F</t>
        </is>
      </c>
      <c r="F3530" s="10" t="inlineStr">
        <is>
          <t>Q</t>
        </is>
      </c>
      <c r="G3530" s="10" t="inlineStr">
        <is>
          <t>higher</t>
        </is>
      </c>
      <c r="H3530" s="10" t="n">
        <v>2</v>
      </c>
      <c r="I3530" s="10" t="inlineStr">
        <is>
          <t>Tasso di copertura del servizio con dispositivi ECO-DRIVER</t>
        </is>
      </c>
      <c r="J3530" s="20" t="n"/>
      <c r="K3530" s="20" t="n"/>
      <c r="L3530" s="20" t="n"/>
      <c r="M3530" s="20" t="n"/>
      <c r="N3530" s="21">
        <f>IF($A3530="","",IFERROR(VALUE($K3530)/VALUE($L3530),IFERROR(VALUE($J3530),0)))</f>
        <v/>
      </c>
      <c r="O3530" s="21">
        <f>IF($A3530="",0,IF(OR($S3530&lt;&gt;1,COUNTA($J3530:$M3530)=0),0,IF(SUMPRODUCT(MAX(($C$5:$C$6173=$C3530)*($D$5:$D$6173=$D3530)*($S$5:$S$6173=1)*IFERROR($N$5:$N$6173*1,0)))&gt;0,ROUND($H3530*($N3530/SUMPRODUCT(MAX(($C$5:$C$6173=$C3530)*($D$5:$D$6173=$D3530)*($S$5:$S$6173=1)*IFERROR($N$5:$N$6173*1,0)))),4),0)))</f>
        <v/>
      </c>
      <c r="P3530" s="10" t="inlineStr">
        <is>
          <t>Autobus attrezzati con dispositivi ECO-DRIVER / Autobus totali in offerta, incluse scorte</t>
        </is>
      </c>
      <c r="Q3530" s="21">
        <f>IF($A3530="","",$A3530&amp;"|"&amp;$C3530)</f>
        <v/>
      </c>
      <c r="R3530" s="21">
        <f>IF($A3530="","",$A3530&amp;"|"&amp;$C3530&amp;"|"&amp;$D3530)</f>
        <v/>
      </c>
      <c r="S3530" s="21">
        <f>IF($A3530="","",IFERROR(INDEX(Offerte!$D$2:$D$200,MATCH($Q3530,Offerte!$L$2:$L$200,0)),0))</f>
        <v/>
      </c>
      <c r="T3530" s="21">
        <f>IF($A3530="","",IFERROR(INDEX(Offerte!$G$2:$G$200,MATCH($Q3530,Offerte!$L$2:$L$200,0)),"NO"))</f>
        <v/>
      </c>
    </row>
    <row r="3531">
      <c r="A3531" s="10">
        <f>IF(Offerte!$A115="","",Offerte!$A115)</f>
        <v/>
      </c>
      <c r="B3531" s="10">
        <f>IF(Offerte!$A115="","",Offerte!$B115)</f>
        <v/>
      </c>
      <c r="C3531" s="10">
        <f>IF(Offerte!$A115="","",Offerte!$C115)</f>
        <v/>
      </c>
      <c r="D3531" s="10" t="inlineStr">
        <is>
          <t>F.3.1</t>
        </is>
      </c>
      <c r="E3531" s="10" t="inlineStr">
        <is>
          <t>F</t>
        </is>
      </c>
      <c r="F3531" s="10" t="inlineStr">
        <is>
          <t>Q</t>
        </is>
      </c>
      <c r="G3531" s="10" t="inlineStr">
        <is>
          <t>higher</t>
        </is>
      </c>
      <c r="H3531" s="10" t="n">
        <v>2</v>
      </c>
      <c r="I3531" s="10" t="inlineStr">
        <is>
          <t>Autoproduzione consumi elettrici per trazione</t>
        </is>
      </c>
      <c r="J3531" s="20" t="n"/>
      <c r="K3531" s="20" t="n"/>
      <c r="L3531" s="20" t="n"/>
      <c r="M3531" s="20" t="n"/>
      <c r="N3531" s="21">
        <f>IF($A3531="","",IFERROR(VALUE($J3531),0))</f>
        <v/>
      </c>
      <c r="O3531" s="21">
        <f>IF($A3531="",0,IF(OR($S3531&lt;&gt;1,COUNTA($J3531:$M3531)=0),0,IF(SUMPRODUCT(MAX(($C$5:$C$6173=$C3531)*($D$5:$D$6173=$D3531)*($S$5:$S$6173=1)*IFERROR($N$5:$N$6173*1,0)))&gt;0,ROUND($H3531*($N3531/SUMPRODUCT(MAX(($C$5:$C$6173=$C3531)*($D$5:$D$6173=$D3531)*($S$5:$S$6173=1)*IFERROR($N$5:$N$6173*1,0)))),4),0)))</f>
        <v/>
      </c>
      <c r="P3531" s="10" t="inlineStr">
        <is>
          <t>kWh/anno</t>
        </is>
      </c>
      <c r="Q3531" s="21">
        <f>IF($A3531="","",$A3531&amp;"|"&amp;$C3531)</f>
        <v/>
      </c>
      <c r="R3531" s="21">
        <f>IF($A3531="","",$A3531&amp;"|"&amp;$C3531&amp;"|"&amp;$D3531)</f>
        <v/>
      </c>
      <c r="S3531" s="21">
        <f>IF($A3531="","",IFERROR(INDEX(Offerte!$D$2:$D$200,MATCH($Q3531,Offerte!$L$2:$L$200,0)),0))</f>
        <v/>
      </c>
      <c r="T3531" s="21">
        <f>IF($A3531="","",IFERROR(INDEX(Offerte!$G$2:$G$200,MATCH($Q3531,Offerte!$L$2:$L$200,0)),"NO"))</f>
        <v/>
      </c>
    </row>
    <row r="3532">
      <c r="A3532" s="10">
        <f>IF(Offerte!$A115="","",Offerte!$A115)</f>
        <v/>
      </c>
      <c r="B3532" s="10">
        <f>IF(Offerte!$A115="","",Offerte!$B115)</f>
        <v/>
      </c>
      <c r="C3532" s="10">
        <f>IF(Offerte!$A115="","",Offerte!$C115)</f>
        <v/>
      </c>
      <c r="D3532" s="10" t="inlineStr">
        <is>
          <t>F.4.1</t>
        </is>
      </c>
      <c r="E3532" s="10" t="inlineStr">
        <is>
          <t>F</t>
        </is>
      </c>
      <c r="F3532" s="10" t="inlineStr">
        <is>
          <t>Q</t>
        </is>
      </c>
      <c r="G3532" s="10" t="inlineStr">
        <is>
          <t>soil</t>
        </is>
      </c>
      <c r="H3532" s="10" t="n">
        <v>2</v>
      </c>
      <c r="I3532" s="10" t="inlineStr">
        <is>
          <t>Indice di consumo di suolo</t>
        </is>
      </c>
      <c r="J3532" s="20" t="n"/>
      <c r="K3532" s="20" t="n"/>
      <c r="L3532" s="20" t="n"/>
      <c r="M3532" s="20" t="n"/>
      <c r="N3532" s="21">
        <f>IF($A3532="","",IFERROR(VALUE($J3532),0))</f>
        <v/>
      </c>
      <c r="O3532" s="21">
        <f>IF($A3532="",0,IF(OR($S3532&lt;&gt;1,COUNTA($J3532:$M3532)=0),0,IF($N3532&lt;=0,$H3532,IF(SUMPRODUCT(MAX(($C$5:$C$6173=$C3532)*($D$5:$D$6173=$D3532)*($S$5:$S$6173=1)*IFERROR($N$5:$N$6173*1,0)))&gt;0,ROUND($H3532*((SUMPRODUCT(MAX(($C$5:$C$6173=$C3532)*($D$5:$D$6173=$D3532)*($S$5:$S$6173=1)*IFERROR($N$5:$N$6173*1,0)))-$N3532)/SUMPRODUCT(MAX(($C$5:$C$6173=$C3532)*($D$5:$D$6173=$D3532)*($S$5:$S$6173=1)*IFERROR($N$5:$N$6173*1,0)))),4),0))))</f>
        <v/>
      </c>
      <c r="P3532" s="10" t="inlineStr">
        <is>
          <t>m2</t>
        </is>
      </c>
      <c r="Q3532" s="21">
        <f>IF($A3532="","",$A3532&amp;"|"&amp;$C3532)</f>
        <v/>
      </c>
      <c r="R3532" s="21">
        <f>IF($A3532="","",$A3532&amp;"|"&amp;$C3532&amp;"|"&amp;$D3532)</f>
        <v/>
      </c>
      <c r="S3532" s="21">
        <f>IF($A3532="","",IFERROR(INDEX(Offerte!$D$2:$D$200,MATCH($Q3532,Offerte!$L$2:$L$200,0)),0))</f>
        <v/>
      </c>
      <c r="T3532" s="21">
        <f>IF($A3532="","",IFERROR(INDEX(Offerte!$G$2:$G$200,MATCH($Q3532,Offerte!$L$2:$L$200,0)),"NO"))</f>
        <v/>
      </c>
    </row>
    <row r="3533">
      <c r="A3533" s="10">
        <f>IF(Offerte!$A115="","",Offerte!$A115)</f>
        <v/>
      </c>
      <c r="B3533" s="10">
        <f>IF(Offerte!$A115="","",Offerte!$B115)</f>
        <v/>
      </c>
      <c r="C3533" s="10">
        <f>IF(Offerte!$A115="","",Offerte!$C115)</f>
        <v/>
      </c>
      <c r="D3533" s="10" t="inlineStr">
        <is>
          <t>F.5.1</t>
        </is>
      </c>
      <c r="E3533" s="10" t="inlineStr">
        <is>
          <t>F</t>
        </is>
      </c>
      <c r="F3533" s="10" t="inlineStr">
        <is>
          <t>T</t>
        </is>
      </c>
      <c r="G3533" s="10" t="inlineStr">
        <is>
          <t>tabular</t>
        </is>
      </c>
      <c r="H3533" s="10" t="n">
        <v>1</v>
      </c>
      <c r="I3533" s="10" t="inlineStr">
        <is>
          <t>Rendicontazione di sostenibilità ambientale</t>
        </is>
      </c>
      <c r="J3533" s="20" t="n"/>
      <c r="K3533" s="20" t="n"/>
      <c r="L3533" s="20" t="n"/>
      <c r="M3533" s="20" t="n"/>
      <c r="N3533" s="21">
        <f>IF($A3533="","",IF(IFERROR(VALUE($M3533),0)=1,1,0))</f>
        <v/>
      </c>
      <c r="O3533" s="21">
        <f>IF($A3533="",0,IF(OR($S3533&lt;&gt;1,COUNTA($J3533:$M3533)=0),0,IF($N3533=1,$H3533,0)))</f>
        <v/>
      </c>
      <c r="P3533" s="10" t="inlineStr">
        <is>
          <t>sì/no</t>
        </is>
      </c>
      <c r="Q3533" s="21">
        <f>IF($A3533="","",$A3533&amp;"|"&amp;$C3533)</f>
        <v/>
      </c>
      <c r="R3533" s="21">
        <f>IF($A3533="","",$A3533&amp;"|"&amp;$C3533&amp;"|"&amp;$D3533)</f>
        <v/>
      </c>
      <c r="S3533" s="21">
        <f>IF($A3533="","",IFERROR(INDEX(Offerte!$D$2:$D$200,MATCH($Q3533,Offerte!$L$2:$L$200,0)),0))</f>
        <v/>
      </c>
      <c r="T3533" s="21">
        <f>IF($A3533="","",IFERROR(INDEX(Offerte!$G$2:$G$200,MATCH($Q3533,Offerte!$L$2:$L$200,0)),"NO"))</f>
        <v/>
      </c>
    </row>
    <row r="3534">
      <c r="A3534" s="10">
        <f>IF(Offerte!$A115="","",Offerte!$A115)</f>
        <v/>
      </c>
      <c r="B3534" s="10">
        <f>IF(Offerte!$A115="","",Offerte!$B115)</f>
        <v/>
      </c>
      <c r="C3534" s="10">
        <f>IF(Offerte!$A115="","",Offerte!$C115)</f>
        <v/>
      </c>
      <c r="D3534" s="10" t="inlineStr">
        <is>
          <t>G.1.1</t>
        </is>
      </c>
      <c r="E3534" s="10" t="inlineStr">
        <is>
          <t>G</t>
        </is>
      </c>
      <c r="F3534" s="10" t="inlineStr">
        <is>
          <t>D</t>
        </is>
      </c>
      <c r="G3534" s="10" t="inlineStr">
        <is>
          <t>discretionary</t>
        </is>
      </c>
      <c r="H3534" s="10" t="n">
        <v>2</v>
      </c>
      <c r="I3534" s="10" t="inlineStr">
        <is>
          <t>Qualità del progetto di centrale di controllo aziendale</t>
        </is>
      </c>
      <c r="J3534" s="20" t="n"/>
      <c r="K3534" s="20" t="n"/>
      <c r="L3534" s="20" t="n"/>
      <c r="M3534" s="20" t="n"/>
      <c r="N3534" s="21">
        <f>IF($A3534="","",MAX(0,MIN(1,IFERROR(VALUE($M3534),0))))</f>
        <v/>
      </c>
      <c r="O3534" s="21">
        <f>IF($A3534="",0,IF(OR($S3534&lt;&gt;1,COUNTA($J3534:$M3534)=0),0,IF(SUMPRODUCT(MAX(($C$5:$C$6173=$C3534)*($D$5:$D$6173=$D3534)*($S$5:$S$6173=1)*IFERROR($N$5:$N$6173*1,0)))&gt;0,ROUND($H3534*($N3534/SUMPRODUCT(MAX(($C$5:$C$6173=$C3534)*($D$5:$D$6173=$D3534)*($S$5:$S$6173=1)*IFERROR($N$5:$N$6173*1,0)))),4),0)))</f>
        <v/>
      </c>
      <c r="P3534" s="10" t="inlineStr">
        <is>
          <t>coeff.</t>
        </is>
      </c>
      <c r="Q3534" s="21">
        <f>IF($A3534="","",$A3534&amp;"|"&amp;$C3534)</f>
        <v/>
      </c>
      <c r="R3534" s="21">
        <f>IF($A3534="","",$A3534&amp;"|"&amp;$C3534&amp;"|"&amp;$D3534)</f>
        <v/>
      </c>
      <c r="S3534" s="21">
        <f>IF($A3534="","",IFERROR(INDEX(Offerte!$D$2:$D$200,MATCH($Q3534,Offerte!$L$2:$L$200,0)),0))</f>
        <v/>
      </c>
      <c r="T3534" s="21">
        <f>IF($A3534="","",IFERROR(INDEX(Offerte!$G$2:$G$200,MATCH($Q3534,Offerte!$L$2:$L$200,0)),"NO"))</f>
        <v/>
      </c>
    </row>
    <row r="3535">
      <c r="A3535" s="10">
        <f>IF(Offerte!$A115="","",Offerte!$A115)</f>
        <v/>
      </c>
      <c r="B3535" s="10">
        <f>IF(Offerte!$A115="","",Offerte!$B115)</f>
        <v/>
      </c>
      <c r="C3535" s="10">
        <f>IF(Offerte!$A115="","",Offerte!$C115)</f>
        <v/>
      </c>
      <c r="D3535" s="10" t="inlineStr">
        <is>
          <t>G.2.1</t>
        </is>
      </c>
      <c r="E3535" s="10" t="inlineStr">
        <is>
          <t>G</t>
        </is>
      </c>
      <c r="F3535" s="10" t="inlineStr">
        <is>
          <t>T</t>
        </is>
      </c>
      <c r="G3535" s="10" t="inlineStr">
        <is>
          <t>tabular</t>
        </is>
      </c>
      <c r="H3535" s="10" t="n">
        <v>1</v>
      </c>
      <c r="I3535" s="10" t="inlineStr">
        <is>
          <t>Certificazione ISO 45001</t>
        </is>
      </c>
      <c r="J3535" s="20" t="n"/>
      <c r="K3535" s="20" t="n"/>
      <c r="L3535" s="20" t="n"/>
      <c r="M3535" s="20" t="n"/>
      <c r="N3535" s="21">
        <f>IF($A3535="","",IF(IFERROR(VALUE($M3535),0)=1,1,0))</f>
        <v/>
      </c>
      <c r="O3535" s="21">
        <f>IF($A3535="",0,IF(OR($S3535&lt;&gt;1,COUNTA($J3535:$M3535)=0),0,IF($N3535=1,$H3535,0)))</f>
        <v/>
      </c>
      <c r="P3535" s="10" t="inlineStr">
        <is>
          <t>sì/no</t>
        </is>
      </c>
      <c r="Q3535" s="21">
        <f>IF($A3535="","",$A3535&amp;"|"&amp;$C3535)</f>
        <v/>
      </c>
      <c r="R3535" s="21">
        <f>IF($A3535="","",$A3535&amp;"|"&amp;$C3535&amp;"|"&amp;$D3535)</f>
        <v/>
      </c>
      <c r="S3535" s="21">
        <f>IF($A3535="","",IFERROR(INDEX(Offerte!$D$2:$D$200,MATCH($Q3535,Offerte!$L$2:$L$200,0)),0))</f>
        <v/>
      </c>
      <c r="T3535" s="21">
        <f>IF($A3535="","",IFERROR(INDEX(Offerte!$G$2:$G$200,MATCH($Q3535,Offerte!$L$2:$L$200,0)),"NO"))</f>
        <v/>
      </c>
    </row>
    <row r="3536">
      <c r="A3536" s="10">
        <f>IF(Offerte!$A115="","",Offerte!$A115)</f>
        <v/>
      </c>
      <c r="B3536" s="10">
        <f>IF(Offerte!$A115="","",Offerte!$B115)</f>
        <v/>
      </c>
      <c r="C3536" s="10">
        <f>IF(Offerte!$A115="","",Offerte!$C115)</f>
        <v/>
      </c>
      <c r="D3536" s="10" t="inlineStr">
        <is>
          <t>G.3.1</t>
        </is>
      </c>
      <c r="E3536" s="10" t="inlineStr">
        <is>
          <t>G</t>
        </is>
      </c>
      <c r="F3536" s="10" t="inlineStr">
        <is>
          <t>T</t>
        </is>
      </c>
      <c r="G3536" s="10" t="inlineStr">
        <is>
          <t>tabular</t>
        </is>
      </c>
      <c r="H3536" s="10" t="n">
        <v>1</v>
      </c>
      <c r="I3536" s="10" t="inlineStr">
        <is>
          <t>Certificazioni di responsabilità sociale</t>
        </is>
      </c>
      <c r="J3536" s="20" t="n"/>
      <c r="K3536" s="20" t="n"/>
      <c r="L3536" s="20" t="n"/>
      <c r="M3536" s="20" t="n"/>
      <c r="N3536" s="21">
        <f>IF($A3536="","",IF(IFERROR(VALUE($M3536),0)=1,1,0))</f>
        <v/>
      </c>
      <c r="O3536" s="21">
        <f>IF($A3536="",0,IF(OR($S3536&lt;&gt;1,COUNTA($J3536:$M3536)=0),0,IF($N3536=1,$H3536,0)))</f>
        <v/>
      </c>
      <c r="P3536" s="10" t="inlineStr">
        <is>
          <t>sì/no</t>
        </is>
      </c>
      <c r="Q3536" s="21">
        <f>IF($A3536="","",$A3536&amp;"|"&amp;$C3536)</f>
        <v/>
      </c>
      <c r="R3536" s="21">
        <f>IF($A3536="","",$A3536&amp;"|"&amp;$C3536&amp;"|"&amp;$D3536)</f>
        <v/>
      </c>
      <c r="S3536" s="21">
        <f>IF($A3536="","",IFERROR(INDEX(Offerte!$D$2:$D$200,MATCH($Q3536,Offerte!$L$2:$L$200,0)),0))</f>
        <v/>
      </c>
      <c r="T3536" s="21">
        <f>IF($A3536="","",IFERROR(INDEX(Offerte!$G$2:$G$200,MATCH($Q3536,Offerte!$L$2:$L$200,0)),"NO"))</f>
        <v/>
      </c>
    </row>
    <row r="3537">
      <c r="A3537" s="10">
        <f>IF(Offerte!$A115="","",Offerte!$A115)</f>
        <v/>
      </c>
      <c r="B3537" s="10">
        <f>IF(Offerte!$A115="","",Offerte!$B115)</f>
        <v/>
      </c>
      <c r="C3537" s="10">
        <f>IF(Offerte!$A115="","",Offerte!$C115)</f>
        <v/>
      </c>
      <c r="D3537" s="10" t="inlineStr">
        <is>
          <t>G.4.1</t>
        </is>
      </c>
      <c r="E3537" s="10" t="inlineStr">
        <is>
          <t>G</t>
        </is>
      </c>
      <c r="F3537" s="10" t="inlineStr">
        <is>
          <t>D</t>
        </is>
      </c>
      <c r="G3537" s="10" t="inlineStr">
        <is>
          <t>discretionary</t>
        </is>
      </c>
      <c r="H3537" s="10" t="n">
        <v>2</v>
      </c>
      <c r="I3537" s="10" t="inlineStr">
        <is>
          <t>Qualità del piano di formazione del personale</t>
        </is>
      </c>
      <c r="J3537" s="20" t="n"/>
      <c r="K3537" s="20" t="n"/>
      <c r="L3537" s="20" t="n"/>
      <c r="M3537" s="20" t="n"/>
      <c r="N3537" s="21">
        <f>IF($A3537="","",MAX(0,MIN(1,IFERROR(VALUE($M3537),0))))</f>
        <v/>
      </c>
      <c r="O3537" s="21">
        <f>IF($A3537="",0,IF(OR($S3537&lt;&gt;1,COUNTA($J3537:$M3537)=0),0,IF(SUMPRODUCT(MAX(($C$5:$C$6173=$C3537)*($D$5:$D$6173=$D3537)*($S$5:$S$6173=1)*IFERROR($N$5:$N$6173*1,0)))&gt;0,ROUND($H3537*($N3537/SUMPRODUCT(MAX(($C$5:$C$6173=$C3537)*($D$5:$D$6173=$D3537)*($S$5:$S$6173=1)*IFERROR($N$5:$N$6173*1,0)))),4),0)))</f>
        <v/>
      </c>
      <c r="P3537" s="10" t="inlineStr">
        <is>
          <t>coeff.</t>
        </is>
      </c>
      <c r="Q3537" s="21">
        <f>IF($A3537="","",$A3537&amp;"|"&amp;$C3537)</f>
        <v/>
      </c>
      <c r="R3537" s="21">
        <f>IF($A3537="","",$A3537&amp;"|"&amp;$C3537&amp;"|"&amp;$D3537)</f>
        <v/>
      </c>
      <c r="S3537" s="21">
        <f>IF($A3537="","",IFERROR(INDEX(Offerte!$D$2:$D$200,MATCH($Q3537,Offerte!$L$2:$L$200,0)),0))</f>
        <v/>
      </c>
      <c r="T3537" s="21">
        <f>IF($A3537="","",IFERROR(INDEX(Offerte!$G$2:$G$200,MATCH($Q3537,Offerte!$L$2:$L$200,0)),"NO"))</f>
        <v/>
      </c>
    </row>
    <row r="3538">
      <c r="A3538" s="10">
        <f>IF(Offerte!$A115="","",Offerte!$A115)</f>
        <v/>
      </c>
      <c r="B3538" s="10">
        <f>IF(Offerte!$A115="","",Offerte!$B115)</f>
        <v/>
      </c>
      <c r="C3538" s="10">
        <f>IF(Offerte!$A115="","",Offerte!$C115)</f>
        <v/>
      </c>
      <c r="D3538" s="10" t="inlineStr">
        <is>
          <t>G.5.1</t>
        </is>
      </c>
      <c r="E3538" s="10" t="inlineStr">
        <is>
          <t>G</t>
        </is>
      </c>
      <c r="F3538" s="10" t="inlineStr">
        <is>
          <t>T</t>
        </is>
      </c>
      <c r="G3538" s="10" t="inlineStr">
        <is>
          <t>tabular</t>
        </is>
      </c>
      <c r="H3538" s="10" t="n">
        <v>1</v>
      </c>
      <c r="I3538" s="10" t="inlineStr">
        <is>
          <t>Impegno al mantenimento delle garanzie del contratto di secondo livello del gestore uscente</t>
        </is>
      </c>
      <c r="J3538" s="20" t="n"/>
      <c r="K3538" s="20" t="n"/>
      <c r="L3538" s="20" t="n"/>
      <c r="M3538" s="20" t="n"/>
      <c r="N3538" s="21">
        <f>IF($A3538="","",IF(IFERROR(VALUE($M3538),0)=1,1,0))</f>
        <v/>
      </c>
      <c r="O3538" s="21">
        <f>IF($A3538="",0,IF(OR($S3538&lt;&gt;1,COUNTA($J3538:$M3538)=0),0,IF($N3538=1,$H3538,0)))</f>
        <v/>
      </c>
      <c r="P3538" s="10" t="inlineStr">
        <is>
          <t>sì/no</t>
        </is>
      </c>
      <c r="Q3538" s="21">
        <f>IF($A3538="","",$A3538&amp;"|"&amp;$C3538)</f>
        <v/>
      </c>
      <c r="R3538" s="21">
        <f>IF($A3538="","",$A3538&amp;"|"&amp;$C3538&amp;"|"&amp;$D3538)</f>
        <v/>
      </c>
      <c r="S3538" s="21">
        <f>IF($A3538="","",IFERROR(INDEX(Offerte!$D$2:$D$200,MATCH($Q3538,Offerte!$L$2:$L$200,0)),0))</f>
        <v/>
      </c>
      <c r="T3538" s="21">
        <f>IF($A3538="","",IFERROR(INDEX(Offerte!$G$2:$G$200,MATCH($Q3538,Offerte!$L$2:$L$200,0)),"NO"))</f>
        <v/>
      </c>
    </row>
    <row r="3539">
      <c r="A3539" s="10">
        <f>IF(Offerte!$A116="","",Offerte!$A116)</f>
        <v/>
      </c>
      <c r="B3539" s="10">
        <f>IF(Offerte!$A116="","",Offerte!$B116)</f>
        <v/>
      </c>
      <c r="C3539" s="10">
        <f>IF(Offerte!$A116="","",Offerte!$C116)</f>
        <v/>
      </c>
      <c r="D3539" s="10" t="inlineStr">
        <is>
          <t>A.1.1</t>
        </is>
      </c>
      <c r="E3539" s="10" t="inlineStr">
        <is>
          <t>A</t>
        </is>
      </c>
      <c r="F3539" s="10" t="inlineStr">
        <is>
          <t>Q</t>
        </is>
      </c>
      <c r="G3539" s="10" t="inlineStr">
        <is>
          <t>higher</t>
        </is>
      </c>
      <c r="H3539" s="10" t="n">
        <v>3</v>
      </c>
      <c r="I3539" s="10" t="inlineStr">
        <is>
          <t>Tasso aggiuntivo di corse controllate</t>
        </is>
      </c>
      <c r="J3539" s="20" t="n"/>
      <c r="K3539" s="20" t="n"/>
      <c r="L3539" s="20" t="n"/>
      <c r="M3539" s="20" t="n"/>
      <c r="N3539" s="21">
        <f>IF($A3539="","",IFERROR(VALUE($K3539)/VALUE($L3539)*100,IFERROR(VALUE($J3539),0)))</f>
        <v/>
      </c>
      <c r="O3539" s="21">
        <f>IF($A3539="",0,IF(OR($S3539&lt;&gt;1,COUNTA($J3539:$M3539)=0),0,IF(SUMPRODUCT(MAX(($C$5:$C$6173=$C3539)*($D$5:$D$6173=$D3539)*($S$5:$S$6173=1)*IFERROR($N$5:$N$6173*1,0)))&gt;0,ROUND($H3539*($N3539/SUMPRODUCT(MAX(($C$5:$C$6173=$C3539)*($D$5:$D$6173=$D3539)*($S$5:$S$6173=1)*IFERROR($N$5:$N$6173*1,0)))),4),0)))</f>
        <v/>
      </c>
      <c r="P3539" s="10" t="inlineStr">
        <is>
          <t>Corse controllate annue / Corse programmate annue</t>
        </is>
      </c>
      <c r="Q3539" s="21">
        <f>IF($A3539="","",$A3539&amp;"|"&amp;$C3539)</f>
        <v/>
      </c>
      <c r="R3539" s="21">
        <f>IF($A3539="","",$A3539&amp;"|"&amp;$C3539&amp;"|"&amp;$D3539)</f>
        <v/>
      </c>
      <c r="S3539" s="21">
        <f>IF($A3539="","",IFERROR(INDEX(Offerte!$D$2:$D$200,MATCH($Q3539,Offerte!$L$2:$L$200,0)),0))</f>
        <v/>
      </c>
      <c r="T3539" s="21">
        <f>IF($A3539="","",IFERROR(INDEX(Offerte!$G$2:$G$200,MATCH($Q3539,Offerte!$L$2:$L$200,0)),"NO"))</f>
        <v/>
      </c>
    </row>
    <row r="3540">
      <c r="A3540" s="10">
        <f>IF(Offerte!$A116="","",Offerte!$A116)</f>
        <v/>
      </c>
      <c r="B3540" s="10">
        <f>IF(Offerte!$A116="","",Offerte!$B116)</f>
        <v/>
      </c>
      <c r="C3540" s="10">
        <f>IF(Offerte!$A116="","",Offerte!$C116)</f>
        <v/>
      </c>
      <c r="D3540" s="10" t="inlineStr">
        <is>
          <t>A.1.2</t>
        </is>
      </c>
      <c r="E3540" s="10" t="inlineStr">
        <is>
          <t>A</t>
        </is>
      </c>
      <c r="F3540" s="10" t="inlineStr">
        <is>
          <t>Q</t>
        </is>
      </c>
      <c r="G3540" s="10" t="inlineStr">
        <is>
          <t>higher</t>
        </is>
      </c>
      <c r="H3540" s="10" t="n">
        <v>4</v>
      </c>
      <c r="I3540" s="10" t="inlineStr">
        <is>
          <t>Numero aggiuntivo di passeggeri controllati</t>
        </is>
      </c>
      <c r="J3540" s="20" t="n"/>
      <c r="K3540" s="20" t="n"/>
      <c r="L3540" s="20" t="n"/>
      <c r="M3540" s="20" t="n"/>
      <c r="N3540" s="21">
        <f>IF($A3540="","",IFERROR(VALUE($J3540),0))</f>
        <v/>
      </c>
      <c r="O3540" s="21">
        <f>IF($A3540="",0,IF(OR($S3540&lt;&gt;1,COUNTA($J3540:$M3540)=0),0,IF(SUMPRODUCT(MAX(($C$5:$C$6173=$C3540)*($D$5:$D$6173=$D3540)*($S$5:$S$6173=1)*IFERROR($N$5:$N$6173*1,0)))&gt;0,ROUND($H3540*($N3540/SUMPRODUCT(MAX(($C$5:$C$6173=$C3540)*($D$5:$D$6173=$D3540)*($S$5:$S$6173=1)*IFERROR($N$5:$N$6173*1,0)))),4),0)))</f>
        <v/>
      </c>
      <c r="P3540" s="10" t="inlineStr">
        <is>
          <t>passeggeri/anno</t>
        </is>
      </c>
      <c r="Q3540" s="21">
        <f>IF($A3540="","",$A3540&amp;"|"&amp;$C3540)</f>
        <v/>
      </c>
      <c r="R3540" s="21">
        <f>IF($A3540="","",$A3540&amp;"|"&amp;$C3540&amp;"|"&amp;$D3540)</f>
        <v/>
      </c>
      <c r="S3540" s="21">
        <f>IF($A3540="","",IFERROR(INDEX(Offerte!$D$2:$D$200,MATCH($Q3540,Offerte!$L$2:$L$200,0)),0))</f>
        <v/>
      </c>
      <c r="T3540" s="21">
        <f>IF($A3540="","",IFERROR(INDEX(Offerte!$G$2:$G$200,MATCH($Q3540,Offerte!$L$2:$L$200,0)),"NO"))</f>
        <v/>
      </c>
    </row>
    <row r="3541">
      <c r="A3541" s="10">
        <f>IF(Offerte!$A116="","",Offerte!$A116)</f>
        <v/>
      </c>
      <c r="B3541" s="10">
        <f>IF(Offerte!$A116="","",Offerte!$B116)</f>
        <v/>
      </c>
      <c r="C3541" s="10">
        <f>IF(Offerte!$A116="","",Offerte!$C116)</f>
        <v/>
      </c>
      <c r="D3541" s="10" t="inlineStr">
        <is>
          <t>B.1.1</t>
        </is>
      </c>
      <c r="E3541" s="10" t="inlineStr">
        <is>
          <t>B</t>
        </is>
      </c>
      <c r="F3541" s="10" t="inlineStr">
        <is>
          <t>Q</t>
        </is>
      </c>
      <c r="G3541" s="10" t="inlineStr">
        <is>
          <t>higher</t>
        </is>
      </c>
      <c r="H3541" s="10" t="n">
        <v>3</v>
      </c>
      <c r="I3541" s="10" t="inlineStr">
        <is>
          <t>Incremento dei posti offerti nelle fasce di punta</t>
        </is>
      </c>
      <c r="J3541" s="20" t="n"/>
      <c r="K3541" s="20" t="n"/>
      <c r="L3541" s="20" t="n"/>
      <c r="M3541" s="20" t="n"/>
      <c r="N3541" s="21">
        <f>IF($A3541="","",IFERROR(VALUE($J3541),0))</f>
        <v/>
      </c>
      <c r="O3541" s="21">
        <f>IF($A3541="",0,IF(OR($S3541&lt;&gt;1,COUNTA($J3541:$M3541)=0),0,IF(SUMPRODUCT(MAX(($C$5:$C$6173=$C3541)*($D$5:$D$6173=$D3541)*($S$5:$S$6173=1)*IFERROR($N$5:$N$6173*1,0)))&gt;0,ROUND($H3541*($N3541/SUMPRODUCT(MAX(($C$5:$C$6173=$C3541)*($D$5:$D$6173=$D3541)*($S$5:$S$6173=1)*IFERROR($N$5:$N$6173*1,0)))),4),0)))</f>
        <v/>
      </c>
      <c r="P3541" s="10" t="inlineStr">
        <is>
          <t>posti*km</t>
        </is>
      </c>
      <c r="Q3541" s="21">
        <f>IF($A3541="","",$A3541&amp;"|"&amp;$C3541)</f>
        <v/>
      </c>
      <c r="R3541" s="21">
        <f>IF($A3541="","",$A3541&amp;"|"&amp;$C3541&amp;"|"&amp;$D3541)</f>
        <v/>
      </c>
      <c r="S3541" s="21">
        <f>IF($A3541="","",IFERROR(INDEX(Offerte!$D$2:$D$200,MATCH($Q3541,Offerte!$L$2:$L$200,0)),0))</f>
        <v/>
      </c>
      <c r="T3541" s="21">
        <f>IF($A3541="","",IFERROR(INDEX(Offerte!$G$2:$G$200,MATCH($Q3541,Offerte!$L$2:$L$200,0)),"NO"))</f>
        <v/>
      </c>
    </row>
    <row r="3542">
      <c r="A3542" s="10">
        <f>IF(Offerte!$A116="","",Offerte!$A116)</f>
        <v/>
      </c>
      <c r="B3542" s="10">
        <f>IF(Offerte!$A116="","",Offerte!$B116)</f>
        <v/>
      </c>
      <c r="C3542" s="10">
        <f>IF(Offerte!$A116="","",Offerte!$C116)</f>
        <v/>
      </c>
      <c r="D3542" s="10" t="inlineStr">
        <is>
          <t>B.2.1</t>
        </is>
      </c>
      <c r="E3542" s="10" t="inlineStr">
        <is>
          <t>B</t>
        </is>
      </c>
      <c r="F3542" s="10" t="inlineStr">
        <is>
          <t>Q</t>
        </is>
      </c>
      <c r="G3542" s="10" t="inlineStr">
        <is>
          <t>higher</t>
        </is>
      </c>
      <c r="H3542" s="10" t="n">
        <v>4</v>
      </c>
      <c r="I3542" s="10" t="inlineStr">
        <is>
          <t>Corse aggiuntive nell'arco giornaliero base</t>
        </is>
      </c>
      <c r="J3542" s="20" t="n"/>
      <c r="K3542" s="20" t="n"/>
      <c r="L3542" s="20" t="n"/>
      <c r="M3542" s="20" t="n"/>
      <c r="N3542" s="21">
        <f>IF($A3542="","",IFERROR(VALUE($J3542),0))</f>
        <v/>
      </c>
      <c r="O3542" s="21">
        <f>IF($A3542="",0,IF(OR($S3542&lt;&gt;1,COUNTA($J3542:$M3542)=0),0,IF(SUMPRODUCT(MAX(($C$5:$C$6173=$C3542)*($D$5:$D$6173=$D3542)*($S$5:$S$6173=1)*IFERROR($N$5:$N$6173*1,0)))&gt;0,ROUND($H3542*($N3542/SUMPRODUCT(MAX(($C$5:$C$6173=$C3542)*($D$5:$D$6173=$D3542)*($S$5:$S$6173=1)*IFERROR($N$5:$N$6173*1,0)))),4),0)))</f>
        <v/>
      </c>
      <c r="P3542" s="10" t="inlineStr">
        <is>
          <t>corse</t>
        </is>
      </c>
      <c r="Q3542" s="21">
        <f>IF($A3542="","",$A3542&amp;"|"&amp;$C3542)</f>
        <v/>
      </c>
      <c r="R3542" s="21">
        <f>IF($A3542="","",$A3542&amp;"|"&amp;$C3542&amp;"|"&amp;$D3542)</f>
        <v/>
      </c>
      <c r="S3542" s="21">
        <f>IF($A3542="","",IFERROR(INDEX(Offerte!$D$2:$D$200,MATCH($Q3542,Offerte!$L$2:$L$200,0)),0))</f>
        <v/>
      </c>
      <c r="T3542" s="21">
        <f>IF($A3542="","",IFERROR(INDEX(Offerte!$G$2:$G$200,MATCH($Q3542,Offerte!$L$2:$L$200,0)),"NO"))</f>
        <v/>
      </c>
    </row>
    <row r="3543">
      <c r="A3543" s="10">
        <f>IF(Offerte!$A116="","",Offerte!$A116)</f>
        <v/>
      </c>
      <c r="B3543" s="10">
        <f>IF(Offerte!$A116="","",Offerte!$B116)</f>
        <v/>
      </c>
      <c r="C3543" s="10">
        <f>IF(Offerte!$A116="","",Offerte!$C116)</f>
        <v/>
      </c>
      <c r="D3543" s="10" t="inlineStr">
        <is>
          <t>B.3.1</t>
        </is>
      </c>
      <c r="E3543" s="10" t="inlineStr">
        <is>
          <t>B</t>
        </is>
      </c>
      <c r="F3543" s="10" t="inlineStr">
        <is>
          <t>Q</t>
        </is>
      </c>
      <c r="G3543" s="10" t="inlineStr">
        <is>
          <t>higher</t>
        </is>
      </c>
      <c r="H3543" s="10" t="n">
        <v>2</v>
      </c>
      <c r="I3543" s="10" t="inlineStr">
        <is>
          <t>Numero di corse aggiuntive per allungamento dell'arco di servizio giornaliero nelle fasce serali</t>
        </is>
      </c>
      <c r="J3543" s="20" t="n"/>
      <c r="K3543" s="20" t="n"/>
      <c r="L3543" s="20" t="n"/>
      <c r="M3543" s="20" t="n"/>
      <c r="N3543" s="21">
        <f>IF($A3543="","",IFERROR(VALUE($J3543),0))</f>
        <v/>
      </c>
      <c r="O3543" s="21">
        <f>IF($A3543="",0,IF(OR($S3543&lt;&gt;1,COUNTA($J3543:$M3543)=0),0,IF(SUMPRODUCT(MAX(($C$5:$C$6173=$C3543)*($D$5:$D$6173=$D3543)*($S$5:$S$6173=1)*IFERROR($N$5:$N$6173*1,0)))&gt;0,ROUND($H3543*($N3543/SUMPRODUCT(MAX(($C$5:$C$6173=$C3543)*($D$5:$D$6173=$D3543)*($S$5:$S$6173=1)*IFERROR($N$5:$N$6173*1,0)))),4),0)))</f>
        <v/>
      </c>
      <c r="P3543" s="10" t="inlineStr">
        <is>
          <t>corse</t>
        </is>
      </c>
      <c r="Q3543" s="21">
        <f>IF($A3543="","",$A3543&amp;"|"&amp;$C3543)</f>
        <v/>
      </c>
      <c r="R3543" s="21">
        <f>IF($A3543="","",$A3543&amp;"|"&amp;$C3543&amp;"|"&amp;$D3543)</f>
        <v/>
      </c>
      <c r="S3543" s="21">
        <f>IF($A3543="","",IFERROR(INDEX(Offerte!$D$2:$D$200,MATCH($Q3543,Offerte!$L$2:$L$200,0)),0))</f>
        <v/>
      </c>
      <c r="T3543" s="21">
        <f>IF($A3543="","",IFERROR(INDEX(Offerte!$G$2:$G$200,MATCH($Q3543,Offerte!$L$2:$L$200,0)),"NO"))</f>
        <v/>
      </c>
    </row>
    <row r="3544">
      <c r="A3544" s="10">
        <f>IF(Offerte!$A116="","",Offerte!$A116)</f>
        <v/>
      </c>
      <c r="B3544" s="10">
        <f>IF(Offerte!$A116="","",Offerte!$B116)</f>
        <v/>
      </c>
      <c r="C3544" s="10">
        <f>IF(Offerte!$A116="","",Offerte!$C116)</f>
        <v/>
      </c>
      <c r="D3544" s="10" t="inlineStr">
        <is>
          <t>B.4.1</t>
        </is>
      </c>
      <c r="E3544" s="10" t="inlineStr">
        <is>
          <t>B</t>
        </is>
      </c>
      <c r="F3544" s="10" t="inlineStr">
        <is>
          <t>Q</t>
        </is>
      </c>
      <c r="G3544" s="10" t="inlineStr">
        <is>
          <t>higher</t>
        </is>
      </c>
      <c r="H3544" s="10" t="n">
        <v>3</v>
      </c>
      <c r="I3544" s="10" t="inlineStr">
        <is>
          <t>Percorrenze aggiuntive offerte nel Programma d'esercizio delle prime due fasi attuative</t>
        </is>
      </c>
      <c r="J3544" s="20" t="n"/>
      <c r="K3544" s="20" t="n"/>
      <c r="L3544" s="20" t="n"/>
      <c r="M3544" s="20" t="n"/>
      <c r="N3544" s="21">
        <f>IF($A3544="","",IFERROR(VALUE($J3544),0))</f>
        <v/>
      </c>
      <c r="O3544" s="21">
        <f>IF($A3544="",0,IF(OR($S3544&lt;&gt;1,COUNTA($J3544:$M3544)=0),0,IF(SUMPRODUCT(MAX(($C$5:$C$6173=$C3544)*($D$5:$D$6173=$D3544)*($S$5:$S$6173=1)*IFERROR($N$5:$N$6173*1,0)))&gt;0,ROUND($H3544*($N3544/SUMPRODUCT(MAX(($C$5:$C$6173=$C3544)*($D$5:$D$6173=$D3544)*($S$5:$S$6173=1)*IFERROR($N$5:$N$6173*1,0)))),4),0)))</f>
        <v/>
      </c>
      <c r="P3544" s="10" t="inlineStr">
        <is>
          <t>vett*km</t>
        </is>
      </c>
      <c r="Q3544" s="21">
        <f>IF($A3544="","",$A3544&amp;"|"&amp;$C3544)</f>
        <v/>
      </c>
      <c r="R3544" s="21">
        <f>IF($A3544="","",$A3544&amp;"|"&amp;$C3544&amp;"|"&amp;$D3544)</f>
        <v/>
      </c>
      <c r="S3544" s="21">
        <f>IF($A3544="","",IFERROR(INDEX(Offerte!$D$2:$D$200,MATCH($Q3544,Offerte!$L$2:$L$200,0)),0))</f>
        <v/>
      </c>
      <c r="T3544" s="21">
        <f>IF($A3544="","",IFERROR(INDEX(Offerte!$G$2:$G$200,MATCH($Q3544,Offerte!$L$2:$L$200,0)),"NO"))</f>
        <v/>
      </c>
    </row>
    <row r="3545">
      <c r="A3545" s="10">
        <f>IF(Offerte!$A116="","",Offerte!$A116)</f>
        <v/>
      </c>
      <c r="B3545" s="10">
        <f>IF(Offerte!$A116="","",Offerte!$B116)</f>
        <v/>
      </c>
      <c r="C3545" s="10">
        <f>IF(Offerte!$A116="","",Offerte!$C116)</f>
        <v/>
      </c>
      <c r="D3545" s="10" t="inlineStr">
        <is>
          <t>B.5.1</t>
        </is>
      </c>
      <c r="E3545" s="10" t="inlineStr">
        <is>
          <t>B</t>
        </is>
      </c>
      <c r="F3545" s="10" t="inlineStr">
        <is>
          <t>D</t>
        </is>
      </c>
      <c r="G3545" s="10" t="inlineStr">
        <is>
          <t>discretionary</t>
        </is>
      </c>
      <c r="H3545" s="10" t="n">
        <v>2</v>
      </c>
      <c r="I3545" s="10" t="inlineStr">
        <is>
          <t>Efficacia del progetto di servizi complementari DRT</t>
        </is>
      </c>
      <c r="J3545" s="20" t="n"/>
      <c r="K3545" s="20" t="n"/>
      <c r="L3545" s="20" t="n"/>
      <c r="M3545" s="20" t="n"/>
      <c r="N3545" s="21">
        <f>IF($A3545="","",MAX(0,MIN(1,IFERROR(VALUE($M3545),0))))</f>
        <v/>
      </c>
      <c r="O3545" s="21">
        <f>IF($A3545="",0,IF(OR($S3545&lt;&gt;1,COUNTA($J3545:$M3545)=0),0,IF(SUMPRODUCT(MAX(($C$5:$C$6173=$C3545)*($D$5:$D$6173=$D3545)*($S$5:$S$6173=1)*IFERROR($N$5:$N$6173*1,0)))&gt;0,ROUND($H3545*($N3545/SUMPRODUCT(MAX(($C$5:$C$6173=$C3545)*($D$5:$D$6173=$D3545)*($S$5:$S$6173=1)*IFERROR($N$5:$N$6173*1,0)))),4),0)))</f>
        <v/>
      </c>
      <c r="P3545" s="10" t="inlineStr">
        <is>
          <t>coeff.</t>
        </is>
      </c>
      <c r="Q3545" s="21">
        <f>IF($A3545="","",$A3545&amp;"|"&amp;$C3545)</f>
        <v/>
      </c>
      <c r="R3545" s="21">
        <f>IF($A3545="","",$A3545&amp;"|"&amp;$C3545&amp;"|"&amp;$D3545)</f>
        <v/>
      </c>
      <c r="S3545" s="21">
        <f>IF($A3545="","",IFERROR(INDEX(Offerte!$D$2:$D$200,MATCH($Q3545,Offerte!$L$2:$L$200,0)),0))</f>
        <v/>
      </c>
      <c r="T3545" s="21">
        <f>IF($A3545="","",IFERROR(INDEX(Offerte!$G$2:$G$200,MATCH($Q3545,Offerte!$L$2:$L$200,0)),"NO"))</f>
        <v/>
      </c>
    </row>
    <row r="3546">
      <c r="A3546" s="10">
        <f>IF(Offerte!$A116="","",Offerte!$A116)</f>
        <v/>
      </c>
      <c r="B3546" s="10">
        <f>IF(Offerte!$A116="","",Offerte!$B116)</f>
        <v/>
      </c>
      <c r="C3546" s="10">
        <f>IF(Offerte!$A116="","",Offerte!$C116)</f>
        <v/>
      </c>
      <c r="D3546" s="10" t="inlineStr">
        <is>
          <t>C.1.1</t>
        </is>
      </c>
      <c r="E3546" s="10" t="inlineStr">
        <is>
          <t>C</t>
        </is>
      </c>
      <c r="F3546" s="10" t="inlineStr">
        <is>
          <t>Q</t>
        </is>
      </c>
      <c r="G3546" s="10" t="inlineStr">
        <is>
          <t>higher</t>
        </is>
      </c>
      <c r="H3546" s="10" t="n">
        <v>2</v>
      </c>
      <c r="I3546" s="10" t="inlineStr">
        <is>
          <t>Tasso di copertura del servizio con telecamere BSD</t>
        </is>
      </c>
      <c r="J3546" s="20" t="n"/>
      <c r="K3546" s="20" t="n"/>
      <c r="L3546" s="20" t="n"/>
      <c r="M3546" s="20" t="n"/>
      <c r="N3546" s="21">
        <f>IF($A3546="","",IFERROR(VALUE($K3546)/VALUE($L3546),IFERROR(VALUE($J3546),0)))</f>
        <v/>
      </c>
      <c r="O3546" s="21">
        <f>IF($A3546="",0,IF(OR($S3546&lt;&gt;1,COUNTA($J3546:$M3546)=0),0,IF(SUMPRODUCT(MAX(($C$5:$C$6173=$C3546)*($D$5:$D$6173=$D3546)*($S$5:$S$6173=1)*IFERROR($N$5:$N$6173*1,0)))&gt;0,ROUND($H3546*($N3546/SUMPRODUCT(MAX(($C$5:$C$6173=$C3546)*($D$5:$D$6173=$D3546)*($S$5:$S$6173=1)*IFERROR($N$5:$N$6173*1,0)))),4),0)))</f>
        <v/>
      </c>
      <c r="P3546" s="10" t="inlineStr">
        <is>
          <t>Autobus attrezzati con telecamere BSD / Autobus totali in offerta, incluse scorte</t>
        </is>
      </c>
      <c r="Q3546" s="21">
        <f>IF($A3546="","",$A3546&amp;"|"&amp;$C3546)</f>
        <v/>
      </c>
      <c r="R3546" s="21">
        <f>IF($A3546="","",$A3546&amp;"|"&amp;$C3546&amp;"|"&amp;$D3546)</f>
        <v/>
      </c>
      <c r="S3546" s="21">
        <f>IF($A3546="","",IFERROR(INDEX(Offerte!$D$2:$D$200,MATCH($Q3546,Offerte!$L$2:$L$200,0)),0))</f>
        <v/>
      </c>
      <c r="T3546" s="21">
        <f>IF($A3546="","",IFERROR(INDEX(Offerte!$G$2:$G$200,MATCH($Q3546,Offerte!$L$2:$L$200,0)),"NO"))</f>
        <v/>
      </c>
    </row>
    <row r="3547">
      <c r="A3547" s="10">
        <f>IF(Offerte!$A116="","",Offerte!$A116)</f>
        <v/>
      </c>
      <c r="B3547" s="10">
        <f>IF(Offerte!$A116="","",Offerte!$B116)</f>
        <v/>
      </c>
      <c r="C3547" s="10">
        <f>IF(Offerte!$A116="","",Offerte!$C116)</f>
        <v/>
      </c>
      <c r="D3547" s="10" t="inlineStr">
        <is>
          <t>C.1.2</t>
        </is>
      </c>
      <c r="E3547" s="10" t="inlineStr">
        <is>
          <t>C</t>
        </is>
      </c>
      <c r="F3547" s="10" t="inlineStr">
        <is>
          <t>Q</t>
        </is>
      </c>
      <c r="G3547" s="10" t="inlineStr">
        <is>
          <t>higher</t>
        </is>
      </c>
      <c r="H3547" s="10" t="n">
        <v>2</v>
      </c>
      <c r="I3547" s="10" t="inlineStr">
        <is>
          <t>Tasso di copertura del servizio con telecamere ADAS</t>
        </is>
      </c>
      <c r="J3547" s="20" t="n"/>
      <c r="K3547" s="20" t="n"/>
      <c r="L3547" s="20" t="n"/>
      <c r="M3547" s="20" t="n"/>
      <c r="N3547" s="21">
        <f>IF($A3547="","",IFERROR(VALUE($K3547)/VALUE($L3547),IFERROR(VALUE($J3547),0)))</f>
        <v/>
      </c>
      <c r="O3547" s="21">
        <f>IF($A3547="",0,IF(OR($S3547&lt;&gt;1,COUNTA($J3547:$M3547)=0),0,IF(SUMPRODUCT(MAX(($C$5:$C$6173=$C3547)*($D$5:$D$6173=$D3547)*($S$5:$S$6173=1)*IFERROR($N$5:$N$6173*1,0)))&gt;0,ROUND($H3547*($N3547/SUMPRODUCT(MAX(($C$5:$C$6173=$C3547)*($D$5:$D$6173=$D3547)*($S$5:$S$6173=1)*IFERROR($N$5:$N$6173*1,0)))),4),0)))</f>
        <v/>
      </c>
      <c r="P3547" s="10" t="inlineStr">
        <is>
          <t>Autobus attrezzati con telecamere ADAS / Autobus totali in offerta, incluse scorte</t>
        </is>
      </c>
      <c r="Q3547" s="21">
        <f>IF($A3547="","",$A3547&amp;"|"&amp;$C3547)</f>
        <v/>
      </c>
      <c r="R3547" s="21">
        <f>IF($A3547="","",$A3547&amp;"|"&amp;$C3547&amp;"|"&amp;$D3547)</f>
        <v/>
      </c>
      <c r="S3547" s="21">
        <f>IF($A3547="","",IFERROR(INDEX(Offerte!$D$2:$D$200,MATCH($Q3547,Offerte!$L$2:$L$200,0)),0))</f>
        <v/>
      </c>
      <c r="T3547" s="21">
        <f>IF($A3547="","",IFERROR(INDEX(Offerte!$G$2:$G$200,MATCH($Q3547,Offerte!$L$2:$L$200,0)),"NO"))</f>
        <v/>
      </c>
    </row>
    <row r="3548">
      <c r="A3548" s="10">
        <f>IF(Offerte!$A116="","",Offerte!$A116)</f>
        <v/>
      </c>
      <c r="B3548" s="10">
        <f>IF(Offerte!$A116="","",Offerte!$B116)</f>
        <v/>
      </c>
      <c r="C3548" s="10">
        <f>IF(Offerte!$A116="","",Offerte!$C116)</f>
        <v/>
      </c>
      <c r="D3548" s="10" t="inlineStr">
        <is>
          <t>C.2.1</t>
        </is>
      </c>
      <c r="E3548" s="10" t="inlineStr">
        <is>
          <t>C</t>
        </is>
      </c>
      <c r="F3548" s="10" t="inlineStr">
        <is>
          <t>Q</t>
        </is>
      </c>
      <c r="G3548" s="10" t="inlineStr">
        <is>
          <t>higher</t>
        </is>
      </c>
      <c r="H3548" s="10" t="n">
        <v>3</v>
      </c>
      <c r="I3548" s="10" t="inlineStr">
        <is>
          <t>Tasso di copertura del servizio con telecamere di bordo di videosorveglianza</t>
        </is>
      </c>
      <c r="J3548" s="20" t="n"/>
      <c r="K3548" s="20" t="n"/>
      <c r="L3548" s="20" t="n"/>
      <c r="M3548" s="20" t="n"/>
      <c r="N3548" s="21">
        <f>IF($A3548="","",IFERROR(VALUE($K3548)/VALUE($L3548),IFERROR(VALUE($J3548),0)))</f>
        <v/>
      </c>
      <c r="O3548" s="21">
        <f>IF($A3548="",0,IF(OR($S3548&lt;&gt;1,COUNTA($J3548:$M3548)=0),0,IF(SUMPRODUCT(MAX(($C$5:$C$6173=$C3548)*($D$5:$D$6173=$D3548)*($S$5:$S$6173=1)*IFERROR($N$5:$N$6173*1,0)))&gt;0,ROUND($H3548*($N3548/SUMPRODUCT(MAX(($C$5:$C$6173=$C3548)*($D$5:$D$6173=$D3548)*($S$5:$S$6173=1)*IFERROR($N$5:$N$6173*1,0)))),4),0)))</f>
        <v/>
      </c>
      <c r="P3548" s="10" t="inlineStr">
        <is>
          <t>Autobus attrezzati con videosorveglianza / Autobus totali in offerta, incluse scorte</t>
        </is>
      </c>
      <c r="Q3548" s="21">
        <f>IF($A3548="","",$A3548&amp;"|"&amp;$C3548)</f>
        <v/>
      </c>
      <c r="R3548" s="21">
        <f>IF($A3548="","",$A3548&amp;"|"&amp;$C3548&amp;"|"&amp;$D3548)</f>
        <v/>
      </c>
      <c r="S3548" s="21">
        <f>IF($A3548="","",IFERROR(INDEX(Offerte!$D$2:$D$200,MATCH($Q3548,Offerte!$L$2:$L$200,0)),0))</f>
        <v/>
      </c>
      <c r="T3548" s="21">
        <f>IF($A3548="","",IFERROR(INDEX(Offerte!$G$2:$G$200,MATCH($Q3548,Offerte!$L$2:$L$200,0)),"NO"))</f>
        <v/>
      </c>
    </row>
    <row r="3549">
      <c r="A3549" s="10">
        <f>IF(Offerte!$A116="","",Offerte!$A116)</f>
        <v/>
      </c>
      <c r="B3549" s="10">
        <f>IF(Offerte!$A116="","",Offerte!$B116)</f>
        <v/>
      </c>
      <c r="C3549" s="10">
        <f>IF(Offerte!$A116="","",Offerte!$C116)</f>
        <v/>
      </c>
      <c r="D3549" s="10" t="inlineStr">
        <is>
          <t>C.2.2</t>
        </is>
      </c>
      <c r="E3549" s="10" t="inlineStr">
        <is>
          <t>C</t>
        </is>
      </c>
      <c r="F3549" s="10" t="inlineStr">
        <is>
          <t>T</t>
        </is>
      </c>
      <c r="G3549" s="10" t="inlineStr">
        <is>
          <t>tabular</t>
        </is>
      </c>
      <c r="H3549" s="10" t="n">
        <v>1</v>
      </c>
      <c r="I3549" s="10" t="inlineStr">
        <is>
          <t>Software video/audio analisi per situazioni di pericolo</t>
        </is>
      </c>
      <c r="J3549" s="20" t="n"/>
      <c r="K3549" s="20" t="n"/>
      <c r="L3549" s="20" t="n"/>
      <c r="M3549" s="20" t="n"/>
      <c r="N3549" s="21">
        <f>IF($A3549="","",IF(IFERROR(VALUE($M3549),0)=1,1,0))</f>
        <v/>
      </c>
      <c r="O3549" s="21">
        <f>IF($A3549="",0,IF(OR($S3549&lt;&gt;1,COUNTA($J3549:$M3549)=0),0,IF($N3549=1,$H3549,0)))</f>
        <v/>
      </c>
      <c r="P3549" s="10" t="inlineStr">
        <is>
          <t>sì/no</t>
        </is>
      </c>
      <c r="Q3549" s="21">
        <f>IF($A3549="","",$A3549&amp;"|"&amp;$C3549)</f>
        <v/>
      </c>
      <c r="R3549" s="21">
        <f>IF($A3549="","",$A3549&amp;"|"&amp;$C3549&amp;"|"&amp;$D3549)</f>
        <v/>
      </c>
      <c r="S3549" s="21">
        <f>IF($A3549="","",IFERROR(INDEX(Offerte!$D$2:$D$200,MATCH($Q3549,Offerte!$L$2:$L$200,0)),0))</f>
        <v/>
      </c>
      <c r="T3549" s="21">
        <f>IF($A3549="","",IFERROR(INDEX(Offerte!$G$2:$G$200,MATCH($Q3549,Offerte!$L$2:$L$200,0)),"NO"))</f>
        <v/>
      </c>
    </row>
    <row r="3550">
      <c r="A3550" s="10">
        <f>IF(Offerte!$A116="","",Offerte!$A116)</f>
        <v/>
      </c>
      <c r="B3550" s="10">
        <f>IF(Offerte!$A116="","",Offerte!$B116)</f>
        <v/>
      </c>
      <c r="C3550" s="10">
        <f>IF(Offerte!$A116="","",Offerte!$C116)</f>
        <v/>
      </c>
      <c r="D3550" s="10" t="inlineStr">
        <is>
          <t>C.2.3</t>
        </is>
      </c>
      <c r="E3550" s="10" t="inlineStr">
        <is>
          <t>C</t>
        </is>
      </c>
      <c r="F3550" s="10" t="inlineStr">
        <is>
          <t>T</t>
        </is>
      </c>
      <c r="G3550" s="10" t="inlineStr">
        <is>
          <t>tabular</t>
        </is>
      </c>
      <c r="H3550" s="10" t="n">
        <v>1</v>
      </c>
      <c r="I3550" s="10" t="inlineStr">
        <is>
          <t>Collegamento con centrale qualificata di pronto intervento</t>
        </is>
      </c>
      <c r="J3550" s="20" t="n"/>
      <c r="K3550" s="20" t="n"/>
      <c r="L3550" s="20" t="n"/>
      <c r="M3550" s="20" t="n"/>
      <c r="N3550" s="21">
        <f>IF($A3550="","",IF(IFERROR(VALUE($M3550),0)=1,1,0))</f>
        <v/>
      </c>
      <c r="O3550" s="21">
        <f>IF($A3550="",0,IF(OR($S3550&lt;&gt;1,COUNTA($J3550:$M3550)=0),0,IF($N3550=1,$H3550,0)))</f>
        <v/>
      </c>
      <c r="P3550" s="10" t="inlineStr">
        <is>
          <t>sì/no</t>
        </is>
      </c>
      <c r="Q3550" s="21">
        <f>IF($A3550="","",$A3550&amp;"|"&amp;$C3550)</f>
        <v/>
      </c>
      <c r="R3550" s="21">
        <f>IF($A3550="","",$A3550&amp;"|"&amp;$C3550&amp;"|"&amp;$D3550)</f>
        <v/>
      </c>
      <c r="S3550" s="21">
        <f>IF($A3550="","",IFERROR(INDEX(Offerte!$D$2:$D$200,MATCH($Q3550,Offerte!$L$2:$L$200,0)),0))</f>
        <v/>
      </c>
      <c r="T3550" s="21">
        <f>IF($A3550="","",IFERROR(INDEX(Offerte!$G$2:$G$200,MATCH($Q3550,Offerte!$L$2:$L$200,0)),"NO"))</f>
        <v/>
      </c>
    </row>
    <row r="3551">
      <c r="A3551" s="10">
        <f>IF(Offerte!$A116="","",Offerte!$A116)</f>
        <v/>
      </c>
      <c r="B3551" s="10">
        <f>IF(Offerte!$A116="","",Offerte!$B116)</f>
        <v/>
      </c>
      <c r="C3551" s="10">
        <f>IF(Offerte!$A116="","",Offerte!$C116)</f>
        <v/>
      </c>
      <c r="D3551" s="10" t="inlineStr">
        <is>
          <t>C.2.4</t>
        </is>
      </c>
      <c r="E3551" s="10" t="inlineStr">
        <is>
          <t>C</t>
        </is>
      </c>
      <c r="F3551" s="10" t="inlineStr">
        <is>
          <t>Q</t>
        </is>
      </c>
      <c r="G3551" s="10" t="inlineStr">
        <is>
          <t>higher</t>
        </is>
      </c>
      <c r="H3551" s="10" t="n">
        <v>1</v>
      </c>
      <c r="I3551" s="10" t="inlineStr">
        <is>
          <t>Tasso di copertura del servizio con dispositivi per la chiamata di emergenza del conducente</t>
        </is>
      </c>
      <c r="J3551" s="20" t="n"/>
      <c r="K3551" s="20" t="n"/>
      <c r="L3551" s="20" t="n"/>
      <c r="M3551" s="20" t="n"/>
      <c r="N3551" s="21">
        <f>IF($A3551="","",IFERROR(VALUE($K3551)/VALUE($L3551),IFERROR(VALUE($J3551),0)))</f>
        <v/>
      </c>
      <c r="O3551" s="21">
        <f>IF($A3551="",0,IF(OR($S3551&lt;&gt;1,COUNTA($J3551:$M3551)=0),0,IF(SUMPRODUCT(MAX(($C$5:$C$6173=$C3551)*($D$5:$D$6173=$D3551)*($S$5:$S$6173=1)*IFERROR($N$5:$N$6173*1,0)))&gt;0,ROUND($H3551*($N3551/SUMPRODUCT(MAX(($C$5:$C$6173=$C3551)*($D$5:$D$6173=$D3551)*($S$5:$S$6173=1)*IFERROR($N$5:$N$6173*1,0)))),4),0)))</f>
        <v/>
      </c>
      <c r="P3551" s="10" t="inlineStr">
        <is>
          <t>Autobus attrezzati con chiamata di emergenza / Autobus totali in offerta, incluse scorte</t>
        </is>
      </c>
      <c r="Q3551" s="21">
        <f>IF($A3551="","",$A3551&amp;"|"&amp;$C3551)</f>
        <v/>
      </c>
      <c r="R3551" s="21">
        <f>IF($A3551="","",$A3551&amp;"|"&amp;$C3551&amp;"|"&amp;$D3551)</f>
        <v/>
      </c>
      <c r="S3551" s="21">
        <f>IF($A3551="","",IFERROR(INDEX(Offerte!$D$2:$D$200,MATCH($Q3551,Offerte!$L$2:$L$200,0)),0))</f>
        <v/>
      </c>
      <c r="T3551" s="21">
        <f>IF($A3551="","",IFERROR(INDEX(Offerte!$G$2:$G$200,MATCH($Q3551,Offerte!$L$2:$L$200,0)),"NO"))</f>
        <v/>
      </c>
    </row>
    <row r="3552">
      <c r="A3552" s="10">
        <f>IF(Offerte!$A116="","",Offerte!$A116)</f>
        <v/>
      </c>
      <c r="B3552" s="10">
        <f>IF(Offerte!$A116="","",Offerte!$B116)</f>
        <v/>
      </c>
      <c r="C3552" s="10">
        <f>IF(Offerte!$A116="","",Offerte!$C116)</f>
        <v/>
      </c>
      <c r="D3552" s="10" t="inlineStr">
        <is>
          <t>C.3.1</t>
        </is>
      </c>
      <c r="E3552" s="10" t="inlineStr">
        <is>
          <t>C</t>
        </is>
      </c>
      <c r="F3552" s="10" t="inlineStr">
        <is>
          <t>Q</t>
        </is>
      </c>
      <c r="G3552" s="10" t="inlineStr">
        <is>
          <t>higher</t>
        </is>
      </c>
      <c r="H3552" s="10" t="n">
        <v>2</v>
      </c>
      <c r="I3552" s="10" t="inlineStr">
        <is>
          <t>Tasso di copertura del servizio con dispositivi di informazione dinamica a bordo mezzo</t>
        </is>
      </c>
      <c r="J3552" s="20" t="n"/>
      <c r="K3552" s="20" t="n"/>
      <c r="L3552" s="20" t="n"/>
      <c r="M3552" s="20" t="n"/>
      <c r="N3552" s="21">
        <f>IF($A3552="","",IFERROR(VALUE($K3552)/VALUE($L3552),IFERROR(VALUE($J3552),0)))</f>
        <v/>
      </c>
      <c r="O3552" s="21">
        <f>IF($A3552="",0,IF(OR($S3552&lt;&gt;1,COUNTA($J3552:$M3552)=0),0,IF(SUMPRODUCT(MAX(($C$5:$C$6173=$C3552)*($D$5:$D$6173=$D3552)*($S$5:$S$6173=1)*IFERROR($N$5:$N$6173*1,0)))&gt;0,ROUND($H3552*($N3552/SUMPRODUCT(MAX(($C$5:$C$6173=$C3552)*($D$5:$D$6173=$D3552)*($S$5:$S$6173=1)*IFERROR($N$5:$N$6173*1,0)))),4),0)))</f>
        <v/>
      </c>
      <c r="P3552" s="10" t="inlineStr">
        <is>
          <t>Autobus con monitor e indicatori vocali / Autobus totali in offerta, incluse scorte</t>
        </is>
      </c>
      <c r="Q3552" s="21">
        <f>IF($A3552="","",$A3552&amp;"|"&amp;$C3552)</f>
        <v/>
      </c>
      <c r="R3552" s="21">
        <f>IF($A3552="","",$A3552&amp;"|"&amp;$C3552&amp;"|"&amp;$D3552)</f>
        <v/>
      </c>
      <c r="S3552" s="21">
        <f>IF($A3552="","",IFERROR(INDEX(Offerte!$D$2:$D$200,MATCH($Q3552,Offerte!$L$2:$L$200,0)),0))</f>
        <v/>
      </c>
      <c r="T3552" s="21">
        <f>IF($A3552="","",IFERROR(INDEX(Offerte!$G$2:$G$200,MATCH($Q3552,Offerte!$L$2:$L$200,0)),"NO"))</f>
        <v/>
      </c>
    </row>
    <row r="3553">
      <c r="A3553" s="10">
        <f>IF(Offerte!$A116="","",Offerte!$A116)</f>
        <v/>
      </c>
      <c r="B3553" s="10">
        <f>IF(Offerte!$A116="","",Offerte!$B116)</f>
        <v/>
      </c>
      <c r="C3553" s="10">
        <f>IF(Offerte!$A116="","",Offerte!$C116)</f>
        <v/>
      </c>
      <c r="D3553" s="10" t="inlineStr">
        <is>
          <t>C.3.2</t>
        </is>
      </c>
      <c r="E3553" s="10" t="inlineStr">
        <is>
          <t>C</t>
        </is>
      </c>
      <c r="F3553" s="10" t="inlineStr">
        <is>
          <t>T</t>
        </is>
      </c>
      <c r="G3553" s="10" t="inlineStr">
        <is>
          <t>tabular</t>
        </is>
      </c>
      <c r="H3553" s="10" t="n">
        <v>2</v>
      </c>
      <c r="I3553" s="10" t="inlineStr">
        <is>
          <t>Informazioni a bordo su coincidenze ai nodi</t>
        </is>
      </c>
      <c r="J3553" s="20" t="n"/>
      <c r="K3553" s="20" t="n"/>
      <c r="L3553" s="20" t="n"/>
      <c r="M3553" s="20" t="n"/>
      <c r="N3553" s="21">
        <f>IF($A3553="","",IF(IFERROR(VALUE($M3553),0)=1,1,0))</f>
        <v/>
      </c>
      <c r="O3553" s="21">
        <f>IF($A3553="",0,IF(OR($S3553&lt;&gt;1,COUNTA($J3553:$M3553)=0),0,IF(AND($N3553=1,IFERROR(SUMIFS($N$5:$N$6173,$Q$5:$Q$6173,$Q3553,$D$5:$D$6173,"C.3.1"),0)&gt;=0.5),$H3553,0)))</f>
        <v/>
      </c>
      <c r="P3553" s="10" t="inlineStr">
        <is>
          <t>Dipende da C.3.1 &gt;= 0.5</t>
        </is>
      </c>
      <c r="Q3553" s="21">
        <f>IF($A3553="","",$A3553&amp;"|"&amp;$C3553)</f>
        <v/>
      </c>
      <c r="R3553" s="21">
        <f>IF($A3553="","",$A3553&amp;"|"&amp;$C3553&amp;"|"&amp;$D3553)</f>
        <v/>
      </c>
      <c r="S3553" s="21">
        <f>IF($A3553="","",IFERROR(INDEX(Offerte!$D$2:$D$200,MATCH($Q3553,Offerte!$L$2:$L$200,0)),0))</f>
        <v/>
      </c>
      <c r="T3553" s="21">
        <f>IF($A3553="","",IFERROR(INDEX(Offerte!$G$2:$G$200,MATCH($Q3553,Offerte!$L$2:$L$200,0)),"NO"))</f>
        <v/>
      </c>
    </row>
    <row r="3554">
      <c r="A3554" s="10">
        <f>IF(Offerte!$A116="","",Offerte!$A116)</f>
        <v/>
      </c>
      <c r="B3554" s="10">
        <f>IF(Offerte!$A116="","",Offerte!$B116)</f>
        <v/>
      </c>
      <c r="C3554" s="10">
        <f>IF(Offerte!$A116="","",Offerte!$C116)</f>
        <v/>
      </c>
      <c r="D3554" s="10" t="inlineStr">
        <is>
          <t>D.1.1</t>
        </is>
      </c>
      <c r="E3554" s="10" t="inlineStr">
        <is>
          <t>D</t>
        </is>
      </c>
      <c r="F3554" s="10" t="inlineStr">
        <is>
          <t>Q</t>
        </is>
      </c>
      <c r="G3554" s="10" t="inlineStr">
        <is>
          <t>higher</t>
        </is>
      </c>
      <c r="H3554" s="10" t="n">
        <v>3</v>
      </c>
      <c r="I3554" s="10" t="inlineStr">
        <is>
          <t>Installazione di pensiline</t>
        </is>
      </c>
      <c r="J3554" s="20" t="n"/>
      <c r="K3554" s="20" t="n"/>
      <c r="L3554" s="20" t="n"/>
      <c r="M3554" s="20" t="n"/>
      <c r="N3554" s="21">
        <f>IF($A3554="","",IFERROR(VALUE($J3554),0))</f>
        <v/>
      </c>
      <c r="O3554" s="21">
        <f>IF($A3554="",0,IF(OR($S3554&lt;&gt;1,COUNTA($J3554:$M3554)=0),0,IF(SUMPRODUCT(MAX(($C$5:$C$6173=$C3554)*($D$5:$D$6173=$D3554)*($S$5:$S$6173=1)*IFERROR($N$5:$N$6173*1,0)))&gt;0,ROUND($H3554*($N3554/SUMPRODUCT(MAX(($C$5:$C$6173=$C3554)*($D$5:$D$6173=$D3554)*($S$5:$S$6173=1)*IFERROR($N$5:$N$6173*1,0)))),4),0)))</f>
        <v/>
      </c>
      <c r="P3554" s="10" t="inlineStr">
        <is>
          <t>fermate</t>
        </is>
      </c>
      <c r="Q3554" s="21">
        <f>IF($A3554="","",$A3554&amp;"|"&amp;$C3554)</f>
        <v/>
      </c>
      <c r="R3554" s="21">
        <f>IF($A3554="","",$A3554&amp;"|"&amp;$C3554&amp;"|"&amp;$D3554)</f>
        <v/>
      </c>
      <c r="S3554" s="21">
        <f>IF($A3554="","",IFERROR(INDEX(Offerte!$D$2:$D$200,MATCH($Q3554,Offerte!$L$2:$L$200,0)),0))</f>
        <v/>
      </c>
      <c r="T3554" s="21">
        <f>IF($A3554="","",IFERROR(INDEX(Offerte!$G$2:$G$200,MATCH($Q3554,Offerte!$L$2:$L$200,0)),"NO"))</f>
        <v/>
      </c>
    </row>
    <row r="3555">
      <c r="A3555" s="10">
        <f>IF(Offerte!$A116="","",Offerte!$A116)</f>
        <v/>
      </c>
      <c r="B3555" s="10">
        <f>IF(Offerte!$A116="","",Offerte!$B116)</f>
        <v/>
      </c>
      <c r="C3555" s="10">
        <f>IF(Offerte!$A116="","",Offerte!$C116)</f>
        <v/>
      </c>
      <c r="D3555" s="10" t="inlineStr">
        <is>
          <t>D.1.2</t>
        </is>
      </c>
      <c r="E3555" s="10" t="inlineStr">
        <is>
          <t>D</t>
        </is>
      </c>
      <c r="F3555" s="10" t="inlineStr">
        <is>
          <t>Q</t>
        </is>
      </c>
      <c r="G3555" s="10" t="inlineStr">
        <is>
          <t>higher</t>
        </is>
      </c>
      <c r="H3555" s="10" t="n">
        <v>3</v>
      </c>
      <c r="I3555" s="10" t="inlineStr">
        <is>
          <t>Installazione di paline di fermata conformi alla DGR 581/2023</t>
        </is>
      </c>
      <c r="J3555" s="20" t="n"/>
      <c r="K3555" s="20" t="n"/>
      <c r="L3555" s="20" t="n"/>
      <c r="M3555" s="20" t="n"/>
      <c r="N3555" s="21">
        <f>IF($A3555="","",IFERROR(VALUE($J3555),0))</f>
        <v/>
      </c>
      <c r="O3555" s="21">
        <f>IF($A3555="",0,IF(OR($S3555&lt;&gt;1,COUNTA($J3555:$M3555)=0),0,IF(SUMPRODUCT(MAX(($C$5:$C$6173=$C3555)*($D$5:$D$6173=$D3555)*($S$5:$S$6173=1)*IFERROR($N$5:$N$6173*1,0)))&gt;0,ROUND($H3555*($N3555/SUMPRODUCT(MAX(($C$5:$C$6173=$C3555)*($D$5:$D$6173=$D3555)*($S$5:$S$6173=1)*IFERROR($N$5:$N$6173*1,0)))),4),0)))</f>
        <v/>
      </c>
      <c r="P3555" s="10" t="inlineStr">
        <is>
          <t>fermate</t>
        </is>
      </c>
      <c r="Q3555" s="21">
        <f>IF($A3555="","",$A3555&amp;"|"&amp;$C3555)</f>
        <v/>
      </c>
      <c r="R3555" s="21">
        <f>IF($A3555="","",$A3555&amp;"|"&amp;$C3555&amp;"|"&amp;$D3555)</f>
        <v/>
      </c>
      <c r="S3555" s="21">
        <f>IF($A3555="","",IFERROR(INDEX(Offerte!$D$2:$D$200,MATCH($Q3555,Offerte!$L$2:$L$200,0)),0))</f>
        <v/>
      </c>
      <c r="T3555" s="21">
        <f>IF($A3555="","",IFERROR(INDEX(Offerte!$G$2:$G$200,MATCH($Q3555,Offerte!$L$2:$L$200,0)),"NO"))</f>
        <v/>
      </c>
    </row>
    <row r="3556">
      <c r="A3556" s="10">
        <f>IF(Offerte!$A116="","",Offerte!$A116)</f>
        <v/>
      </c>
      <c r="B3556" s="10">
        <f>IF(Offerte!$A116="","",Offerte!$B116)</f>
        <v/>
      </c>
      <c r="C3556" s="10">
        <f>IF(Offerte!$A116="","",Offerte!$C116)</f>
        <v/>
      </c>
      <c r="D3556" s="10" t="inlineStr">
        <is>
          <t>D.1.3</t>
        </is>
      </c>
      <c r="E3556" s="10" t="inlineStr">
        <is>
          <t>D</t>
        </is>
      </c>
      <c r="F3556" s="10" t="inlineStr">
        <is>
          <t>Q</t>
        </is>
      </c>
      <c r="G3556" s="10" t="inlineStr">
        <is>
          <t>higher</t>
        </is>
      </c>
      <c r="H3556" s="10" t="n">
        <v>2</v>
      </c>
      <c r="I3556" s="10" t="inlineStr">
        <is>
          <t>Display informativi connessi alle fermate</t>
        </is>
      </c>
      <c r="J3556" s="20" t="n"/>
      <c r="K3556" s="20" t="n"/>
      <c r="L3556" s="20" t="n"/>
      <c r="M3556" s="20" t="n"/>
      <c r="N3556" s="21">
        <f>IF($A3556="","",IFERROR(VALUE($J3556),0))</f>
        <v/>
      </c>
      <c r="O3556" s="21">
        <f>IF($A3556="",0,IF(OR($S3556&lt;&gt;1,COUNTA($J3556:$M3556)=0),0,IF(SUMPRODUCT(MAX(($C$5:$C$6173=$C3556)*($D$5:$D$6173=$D3556)*($S$5:$S$6173=1)*IFERROR($N$5:$N$6173*1,0)))&gt;0,ROUND($H3556*($N3556/SUMPRODUCT(MAX(($C$5:$C$6173=$C3556)*($D$5:$D$6173=$D3556)*($S$5:$S$6173=1)*IFERROR($N$5:$N$6173*1,0)))),4),0)))</f>
        <v/>
      </c>
      <c r="P3556" s="10" t="inlineStr">
        <is>
          <t>fermate</t>
        </is>
      </c>
      <c r="Q3556" s="21">
        <f>IF($A3556="","",$A3556&amp;"|"&amp;$C3556)</f>
        <v/>
      </c>
      <c r="R3556" s="21">
        <f>IF($A3556="","",$A3556&amp;"|"&amp;$C3556&amp;"|"&amp;$D3556)</f>
        <v/>
      </c>
      <c r="S3556" s="21">
        <f>IF($A3556="","",IFERROR(INDEX(Offerte!$D$2:$D$200,MATCH($Q3556,Offerte!$L$2:$L$200,0)),0))</f>
        <v/>
      </c>
      <c r="T3556" s="21">
        <f>IF($A3556="","",IFERROR(INDEX(Offerte!$G$2:$G$200,MATCH($Q3556,Offerte!$L$2:$L$200,0)),"NO"))</f>
        <v/>
      </c>
    </row>
    <row r="3557">
      <c r="A3557" s="10">
        <f>IF(Offerte!$A116="","",Offerte!$A116)</f>
        <v/>
      </c>
      <c r="B3557" s="10">
        <f>IF(Offerte!$A116="","",Offerte!$B116)</f>
        <v/>
      </c>
      <c r="C3557" s="10">
        <f>IF(Offerte!$A116="","",Offerte!$C116)</f>
        <v/>
      </c>
      <c r="D3557" s="10" t="inlineStr">
        <is>
          <t>D.2.1</t>
        </is>
      </c>
      <c r="E3557" s="10" t="inlineStr">
        <is>
          <t>D</t>
        </is>
      </c>
      <c r="F3557" s="10" t="inlineStr">
        <is>
          <t>Q</t>
        </is>
      </c>
      <c r="G3557" s="10" t="inlineStr">
        <is>
          <t>higher</t>
        </is>
      </c>
      <c r="H3557" s="10" t="n">
        <v>2</v>
      </c>
      <c r="I3557" s="10" t="inlineStr">
        <is>
          <t>Segnali tattili Loges-Vet-Evolution</t>
        </is>
      </c>
      <c r="J3557" s="20" t="n"/>
      <c r="K3557" s="20" t="n"/>
      <c r="L3557" s="20" t="n"/>
      <c r="M3557" s="20" t="n"/>
      <c r="N3557" s="21">
        <f>IF($A3557="","",IFERROR(VALUE($J3557),0))</f>
        <v/>
      </c>
      <c r="O3557" s="21">
        <f>IF($A3557="",0,IF(OR($S3557&lt;&gt;1,COUNTA($J3557:$M3557)=0),0,IF(SUMPRODUCT(MAX(($C$5:$C$6173=$C3557)*($D$5:$D$6173=$D3557)*($S$5:$S$6173=1)*IFERROR($N$5:$N$6173*1,0)))&gt;0,ROUND($H3557*($N3557/SUMPRODUCT(MAX(($C$5:$C$6173=$C3557)*($D$5:$D$6173=$D3557)*($S$5:$S$6173=1)*IFERROR($N$5:$N$6173*1,0)))),4),0)))</f>
        <v/>
      </c>
      <c r="P3557" s="10" t="inlineStr">
        <is>
          <t>fermate</t>
        </is>
      </c>
      <c r="Q3557" s="21">
        <f>IF($A3557="","",$A3557&amp;"|"&amp;$C3557)</f>
        <v/>
      </c>
      <c r="R3557" s="21">
        <f>IF($A3557="","",$A3557&amp;"|"&amp;$C3557&amp;"|"&amp;$D3557)</f>
        <v/>
      </c>
      <c r="S3557" s="21">
        <f>IF($A3557="","",IFERROR(INDEX(Offerte!$D$2:$D$200,MATCH($Q3557,Offerte!$L$2:$L$200,0)),0))</f>
        <v/>
      </c>
      <c r="T3557" s="21">
        <f>IF($A3557="","",IFERROR(INDEX(Offerte!$G$2:$G$200,MATCH($Q3557,Offerte!$L$2:$L$200,0)),"NO"))</f>
        <v/>
      </c>
    </row>
    <row r="3558">
      <c r="A3558" s="10">
        <f>IF(Offerte!$A116="","",Offerte!$A116)</f>
        <v/>
      </c>
      <c r="B3558" s="10">
        <f>IF(Offerte!$A116="","",Offerte!$B116)</f>
        <v/>
      </c>
      <c r="C3558" s="10">
        <f>IF(Offerte!$A116="","",Offerte!$C116)</f>
        <v/>
      </c>
      <c r="D3558" s="10" t="inlineStr">
        <is>
          <t>E.1.1</t>
        </is>
      </c>
      <c r="E3558" s="10" t="inlineStr">
        <is>
          <t>E</t>
        </is>
      </c>
      <c r="F3558" s="10" t="inlineStr">
        <is>
          <t>T</t>
        </is>
      </c>
      <c r="G3558" s="10" t="inlineStr">
        <is>
          <t>tabular</t>
        </is>
      </c>
      <c r="H3558" s="10" t="n">
        <v>2</v>
      </c>
      <c r="I3558" s="10" t="inlineStr">
        <is>
          <t>Mobile app con travel planner PRM</t>
        </is>
      </c>
      <c r="J3558" s="20" t="n"/>
      <c r="K3558" s="20" t="n"/>
      <c r="L3558" s="20" t="n"/>
      <c r="M3558" s="20" t="n"/>
      <c r="N3558" s="21">
        <f>IF($A3558="","",IF(IFERROR(VALUE($M3558),0)=1,1,0))</f>
        <v/>
      </c>
      <c r="O3558" s="21">
        <f>IF($A3558="",0,IF(OR($S3558&lt;&gt;1,COUNTA($J3558:$M3558)=0),0,IF($N3558=1,$H3558,0)))</f>
        <v/>
      </c>
      <c r="P3558" s="10" t="inlineStr">
        <is>
          <t>sì/no</t>
        </is>
      </c>
      <c r="Q3558" s="21">
        <f>IF($A3558="","",$A3558&amp;"|"&amp;$C3558)</f>
        <v/>
      </c>
      <c r="R3558" s="21">
        <f>IF($A3558="","",$A3558&amp;"|"&amp;$C3558&amp;"|"&amp;$D3558)</f>
        <v/>
      </c>
      <c r="S3558" s="21">
        <f>IF($A3558="","",IFERROR(INDEX(Offerte!$D$2:$D$200,MATCH($Q3558,Offerte!$L$2:$L$200,0)),0))</f>
        <v/>
      </c>
      <c r="T3558" s="21">
        <f>IF($A3558="","",IFERROR(INDEX(Offerte!$G$2:$G$200,MATCH($Q3558,Offerte!$L$2:$L$200,0)),"NO"))</f>
        <v/>
      </c>
    </row>
    <row r="3559">
      <c r="A3559" s="10">
        <f>IF(Offerte!$A116="","",Offerte!$A116)</f>
        <v/>
      </c>
      <c r="B3559" s="10">
        <f>IF(Offerte!$A116="","",Offerte!$B116)</f>
        <v/>
      </c>
      <c r="C3559" s="10">
        <f>IF(Offerte!$A116="","",Offerte!$C116)</f>
        <v/>
      </c>
      <c r="D3559" s="10" t="inlineStr">
        <is>
          <t>E.2.1</t>
        </is>
      </c>
      <c r="E3559" s="10" t="inlineStr">
        <is>
          <t>E</t>
        </is>
      </c>
      <c r="F3559" s="10" t="inlineStr">
        <is>
          <t>D</t>
        </is>
      </c>
      <c r="G3559" s="10" t="inlineStr">
        <is>
          <t>discretionary</t>
        </is>
      </c>
      <c r="H3559" s="10" t="n">
        <v>2</v>
      </c>
      <c r="I3559" s="10" t="inlineStr">
        <is>
          <t>Altre azioni informative e rapporti con gli utenti</t>
        </is>
      </c>
      <c r="J3559" s="20" t="n"/>
      <c r="K3559" s="20" t="n"/>
      <c r="L3559" s="20" t="n"/>
      <c r="M3559" s="20" t="n"/>
      <c r="N3559" s="21">
        <f>IF($A3559="","",MAX(0,MIN(1,IFERROR(VALUE($M3559),0))))</f>
        <v/>
      </c>
      <c r="O3559" s="21">
        <f>IF($A3559="",0,IF(OR($S3559&lt;&gt;1,COUNTA($J3559:$M3559)=0),0,IF(SUMPRODUCT(MAX(($C$5:$C$6173=$C3559)*($D$5:$D$6173=$D3559)*($S$5:$S$6173=1)*IFERROR($N$5:$N$6173*1,0)))&gt;0,ROUND($H3559*($N3559/SUMPRODUCT(MAX(($C$5:$C$6173=$C3559)*($D$5:$D$6173=$D3559)*($S$5:$S$6173=1)*IFERROR($N$5:$N$6173*1,0)))),4),0)))</f>
        <v/>
      </c>
      <c r="P3559" s="10" t="inlineStr">
        <is>
          <t>coeff.</t>
        </is>
      </c>
      <c r="Q3559" s="21">
        <f>IF($A3559="","",$A3559&amp;"|"&amp;$C3559)</f>
        <v/>
      </c>
      <c r="R3559" s="21">
        <f>IF($A3559="","",$A3559&amp;"|"&amp;$C3559&amp;"|"&amp;$D3559)</f>
        <v/>
      </c>
      <c r="S3559" s="21">
        <f>IF($A3559="","",IFERROR(INDEX(Offerte!$D$2:$D$200,MATCH($Q3559,Offerte!$L$2:$L$200,0)),0))</f>
        <v/>
      </c>
      <c r="T3559" s="21">
        <f>IF($A3559="","",IFERROR(INDEX(Offerte!$G$2:$G$200,MATCH($Q3559,Offerte!$L$2:$L$200,0)),"NO"))</f>
        <v/>
      </c>
    </row>
    <row r="3560">
      <c r="A3560" s="10">
        <f>IF(Offerte!$A116="","",Offerte!$A116)</f>
        <v/>
      </c>
      <c r="B3560" s="10">
        <f>IF(Offerte!$A116="","",Offerte!$B116)</f>
        <v/>
      </c>
      <c r="C3560" s="10">
        <f>IF(Offerte!$A116="","",Offerte!$C116)</f>
        <v/>
      </c>
      <c r="D3560" s="10" t="inlineStr">
        <is>
          <t>F.1.1</t>
        </is>
      </c>
      <c r="E3560" s="10" t="inlineStr">
        <is>
          <t>F</t>
        </is>
      </c>
      <c r="F3560" s="10" t="inlineStr">
        <is>
          <t>Q</t>
        </is>
      </c>
      <c r="G3560" s="10" t="inlineStr">
        <is>
          <t>lower</t>
        </is>
      </c>
      <c r="H3560" s="10" t="n">
        <v>7</v>
      </c>
      <c r="I3560" s="10" t="inlineStr">
        <is>
          <t>Performance ambientali del parco mezzi adibito al servizio - I_CEA</t>
        </is>
      </c>
      <c r="J3560" s="20" t="n"/>
      <c r="K3560" s="20" t="n"/>
      <c r="L3560" s="20" t="n"/>
      <c r="M3560" s="20" t="n"/>
      <c r="N3560" s="21">
        <f>IF($A3560="","",IFERROR(VALUE($J3560),0))</f>
        <v/>
      </c>
      <c r="O3560" s="21">
        <f>IF($A3560="",0,IF(OR($S3560&lt;&gt;1,COUNTA($J3560:$M3560)=0),0,IF(AND(IFERROR(AGGREGATE(15,6,$N$5:$N$6173/(($C$5:$C$6173=$C3560)*($D$5:$D$6173=$D3560)*($S$5:$S$6173=1)*($N$5:$N$6173&gt;0)),1),0)&gt;0,$N3560&gt;0),ROUND($H3560*(IFERROR(AGGREGATE(15,6,$N$5:$N$6173/(($C$5:$C$6173=$C3560)*($D$5:$D$6173=$D3560)*($S$5:$S$6173=1)*($N$5:$N$6173&gt;0)),1),0)/$N3560),4),0)))</f>
        <v/>
      </c>
      <c r="P3560" s="10" t="inlineStr">
        <is>
          <t>indice</t>
        </is>
      </c>
      <c r="Q3560" s="21">
        <f>IF($A3560="","",$A3560&amp;"|"&amp;$C3560)</f>
        <v/>
      </c>
      <c r="R3560" s="21">
        <f>IF($A3560="","",$A3560&amp;"|"&amp;$C3560&amp;"|"&amp;$D3560)</f>
        <v/>
      </c>
      <c r="S3560" s="21">
        <f>IF($A3560="","",IFERROR(INDEX(Offerte!$D$2:$D$200,MATCH($Q3560,Offerte!$L$2:$L$200,0)),0))</f>
        <v/>
      </c>
      <c r="T3560" s="21">
        <f>IF($A3560="","",IFERROR(INDEX(Offerte!$G$2:$G$200,MATCH($Q3560,Offerte!$L$2:$L$200,0)),"NO"))</f>
        <v/>
      </c>
    </row>
    <row r="3561">
      <c r="A3561" s="10">
        <f>IF(Offerte!$A116="","",Offerte!$A116)</f>
        <v/>
      </c>
      <c r="B3561" s="10">
        <f>IF(Offerte!$A116="","",Offerte!$B116)</f>
        <v/>
      </c>
      <c r="C3561" s="10">
        <f>IF(Offerte!$A116="","",Offerte!$C116)</f>
        <v/>
      </c>
      <c r="D3561" s="10" t="inlineStr">
        <is>
          <t>F.2.1</t>
        </is>
      </c>
      <c r="E3561" s="10" t="inlineStr">
        <is>
          <t>F</t>
        </is>
      </c>
      <c r="F3561" s="10" t="inlineStr">
        <is>
          <t>Q</t>
        </is>
      </c>
      <c r="G3561" s="10" t="inlineStr">
        <is>
          <t>higher</t>
        </is>
      </c>
      <c r="H3561" s="10" t="n">
        <v>2</v>
      </c>
      <c r="I3561" s="10" t="inlineStr">
        <is>
          <t>Tasso di copertura del servizio con dispositivi ECO-DRIVER</t>
        </is>
      </c>
      <c r="J3561" s="20" t="n"/>
      <c r="K3561" s="20" t="n"/>
      <c r="L3561" s="20" t="n"/>
      <c r="M3561" s="20" t="n"/>
      <c r="N3561" s="21">
        <f>IF($A3561="","",IFERROR(VALUE($K3561)/VALUE($L3561),IFERROR(VALUE($J3561),0)))</f>
        <v/>
      </c>
      <c r="O3561" s="21">
        <f>IF($A3561="",0,IF(OR($S3561&lt;&gt;1,COUNTA($J3561:$M3561)=0),0,IF(SUMPRODUCT(MAX(($C$5:$C$6173=$C3561)*($D$5:$D$6173=$D3561)*($S$5:$S$6173=1)*IFERROR($N$5:$N$6173*1,0)))&gt;0,ROUND($H3561*($N3561/SUMPRODUCT(MAX(($C$5:$C$6173=$C3561)*($D$5:$D$6173=$D3561)*($S$5:$S$6173=1)*IFERROR($N$5:$N$6173*1,0)))),4),0)))</f>
        <v/>
      </c>
      <c r="P3561" s="10" t="inlineStr">
        <is>
          <t>Autobus attrezzati con dispositivi ECO-DRIVER / Autobus totali in offerta, incluse scorte</t>
        </is>
      </c>
      <c r="Q3561" s="21">
        <f>IF($A3561="","",$A3561&amp;"|"&amp;$C3561)</f>
        <v/>
      </c>
      <c r="R3561" s="21">
        <f>IF($A3561="","",$A3561&amp;"|"&amp;$C3561&amp;"|"&amp;$D3561)</f>
        <v/>
      </c>
      <c r="S3561" s="21">
        <f>IF($A3561="","",IFERROR(INDEX(Offerte!$D$2:$D$200,MATCH($Q3561,Offerte!$L$2:$L$200,0)),0))</f>
        <v/>
      </c>
      <c r="T3561" s="21">
        <f>IF($A3561="","",IFERROR(INDEX(Offerte!$G$2:$G$200,MATCH($Q3561,Offerte!$L$2:$L$200,0)),"NO"))</f>
        <v/>
      </c>
    </row>
    <row r="3562">
      <c r="A3562" s="10">
        <f>IF(Offerte!$A116="","",Offerte!$A116)</f>
        <v/>
      </c>
      <c r="B3562" s="10">
        <f>IF(Offerte!$A116="","",Offerte!$B116)</f>
        <v/>
      </c>
      <c r="C3562" s="10">
        <f>IF(Offerte!$A116="","",Offerte!$C116)</f>
        <v/>
      </c>
      <c r="D3562" s="10" t="inlineStr">
        <is>
          <t>F.3.1</t>
        </is>
      </c>
      <c r="E3562" s="10" t="inlineStr">
        <is>
          <t>F</t>
        </is>
      </c>
      <c r="F3562" s="10" t="inlineStr">
        <is>
          <t>Q</t>
        </is>
      </c>
      <c r="G3562" s="10" t="inlineStr">
        <is>
          <t>higher</t>
        </is>
      </c>
      <c r="H3562" s="10" t="n">
        <v>2</v>
      </c>
      <c r="I3562" s="10" t="inlineStr">
        <is>
          <t>Autoproduzione consumi elettrici per trazione</t>
        </is>
      </c>
      <c r="J3562" s="20" t="n"/>
      <c r="K3562" s="20" t="n"/>
      <c r="L3562" s="20" t="n"/>
      <c r="M3562" s="20" t="n"/>
      <c r="N3562" s="21">
        <f>IF($A3562="","",IFERROR(VALUE($J3562),0))</f>
        <v/>
      </c>
      <c r="O3562" s="21">
        <f>IF($A3562="",0,IF(OR($S3562&lt;&gt;1,COUNTA($J3562:$M3562)=0),0,IF(SUMPRODUCT(MAX(($C$5:$C$6173=$C3562)*($D$5:$D$6173=$D3562)*($S$5:$S$6173=1)*IFERROR($N$5:$N$6173*1,0)))&gt;0,ROUND($H3562*($N3562/SUMPRODUCT(MAX(($C$5:$C$6173=$C3562)*($D$5:$D$6173=$D3562)*($S$5:$S$6173=1)*IFERROR($N$5:$N$6173*1,0)))),4),0)))</f>
        <v/>
      </c>
      <c r="P3562" s="10" t="inlineStr">
        <is>
          <t>kWh/anno</t>
        </is>
      </c>
      <c r="Q3562" s="21">
        <f>IF($A3562="","",$A3562&amp;"|"&amp;$C3562)</f>
        <v/>
      </c>
      <c r="R3562" s="21">
        <f>IF($A3562="","",$A3562&amp;"|"&amp;$C3562&amp;"|"&amp;$D3562)</f>
        <v/>
      </c>
      <c r="S3562" s="21">
        <f>IF($A3562="","",IFERROR(INDEX(Offerte!$D$2:$D$200,MATCH($Q3562,Offerte!$L$2:$L$200,0)),0))</f>
        <v/>
      </c>
      <c r="T3562" s="21">
        <f>IF($A3562="","",IFERROR(INDEX(Offerte!$G$2:$G$200,MATCH($Q3562,Offerte!$L$2:$L$200,0)),"NO"))</f>
        <v/>
      </c>
    </row>
    <row r="3563">
      <c r="A3563" s="10">
        <f>IF(Offerte!$A116="","",Offerte!$A116)</f>
        <v/>
      </c>
      <c r="B3563" s="10">
        <f>IF(Offerte!$A116="","",Offerte!$B116)</f>
        <v/>
      </c>
      <c r="C3563" s="10">
        <f>IF(Offerte!$A116="","",Offerte!$C116)</f>
        <v/>
      </c>
      <c r="D3563" s="10" t="inlineStr">
        <is>
          <t>F.4.1</t>
        </is>
      </c>
      <c r="E3563" s="10" t="inlineStr">
        <is>
          <t>F</t>
        </is>
      </c>
      <c r="F3563" s="10" t="inlineStr">
        <is>
          <t>Q</t>
        </is>
      </c>
      <c r="G3563" s="10" t="inlineStr">
        <is>
          <t>soil</t>
        </is>
      </c>
      <c r="H3563" s="10" t="n">
        <v>2</v>
      </c>
      <c r="I3563" s="10" t="inlineStr">
        <is>
          <t>Indice di consumo di suolo</t>
        </is>
      </c>
      <c r="J3563" s="20" t="n"/>
      <c r="K3563" s="20" t="n"/>
      <c r="L3563" s="20" t="n"/>
      <c r="M3563" s="20" t="n"/>
      <c r="N3563" s="21">
        <f>IF($A3563="","",IFERROR(VALUE($J3563),0))</f>
        <v/>
      </c>
      <c r="O3563" s="21">
        <f>IF($A3563="",0,IF(OR($S3563&lt;&gt;1,COUNTA($J3563:$M3563)=0),0,IF($N3563&lt;=0,$H3563,IF(SUMPRODUCT(MAX(($C$5:$C$6173=$C3563)*($D$5:$D$6173=$D3563)*($S$5:$S$6173=1)*IFERROR($N$5:$N$6173*1,0)))&gt;0,ROUND($H3563*((SUMPRODUCT(MAX(($C$5:$C$6173=$C3563)*($D$5:$D$6173=$D3563)*($S$5:$S$6173=1)*IFERROR($N$5:$N$6173*1,0)))-$N3563)/SUMPRODUCT(MAX(($C$5:$C$6173=$C3563)*($D$5:$D$6173=$D3563)*($S$5:$S$6173=1)*IFERROR($N$5:$N$6173*1,0)))),4),0))))</f>
        <v/>
      </c>
      <c r="P3563" s="10" t="inlineStr">
        <is>
          <t>m2</t>
        </is>
      </c>
      <c r="Q3563" s="21">
        <f>IF($A3563="","",$A3563&amp;"|"&amp;$C3563)</f>
        <v/>
      </c>
      <c r="R3563" s="21">
        <f>IF($A3563="","",$A3563&amp;"|"&amp;$C3563&amp;"|"&amp;$D3563)</f>
        <v/>
      </c>
      <c r="S3563" s="21">
        <f>IF($A3563="","",IFERROR(INDEX(Offerte!$D$2:$D$200,MATCH($Q3563,Offerte!$L$2:$L$200,0)),0))</f>
        <v/>
      </c>
      <c r="T3563" s="21">
        <f>IF($A3563="","",IFERROR(INDEX(Offerte!$G$2:$G$200,MATCH($Q3563,Offerte!$L$2:$L$200,0)),"NO"))</f>
        <v/>
      </c>
    </row>
    <row r="3564">
      <c r="A3564" s="10">
        <f>IF(Offerte!$A116="","",Offerte!$A116)</f>
        <v/>
      </c>
      <c r="B3564" s="10">
        <f>IF(Offerte!$A116="","",Offerte!$B116)</f>
        <v/>
      </c>
      <c r="C3564" s="10">
        <f>IF(Offerte!$A116="","",Offerte!$C116)</f>
        <v/>
      </c>
      <c r="D3564" s="10" t="inlineStr">
        <is>
          <t>F.5.1</t>
        </is>
      </c>
      <c r="E3564" s="10" t="inlineStr">
        <is>
          <t>F</t>
        </is>
      </c>
      <c r="F3564" s="10" t="inlineStr">
        <is>
          <t>T</t>
        </is>
      </c>
      <c r="G3564" s="10" t="inlineStr">
        <is>
          <t>tabular</t>
        </is>
      </c>
      <c r="H3564" s="10" t="n">
        <v>1</v>
      </c>
      <c r="I3564" s="10" t="inlineStr">
        <is>
          <t>Rendicontazione di sostenibilità ambientale</t>
        </is>
      </c>
      <c r="J3564" s="20" t="n"/>
      <c r="K3564" s="20" t="n"/>
      <c r="L3564" s="20" t="n"/>
      <c r="M3564" s="20" t="n"/>
      <c r="N3564" s="21">
        <f>IF($A3564="","",IF(IFERROR(VALUE($M3564),0)=1,1,0))</f>
        <v/>
      </c>
      <c r="O3564" s="21">
        <f>IF($A3564="",0,IF(OR($S3564&lt;&gt;1,COUNTA($J3564:$M3564)=0),0,IF($N3564=1,$H3564,0)))</f>
        <v/>
      </c>
      <c r="P3564" s="10" t="inlineStr">
        <is>
          <t>sì/no</t>
        </is>
      </c>
      <c r="Q3564" s="21">
        <f>IF($A3564="","",$A3564&amp;"|"&amp;$C3564)</f>
        <v/>
      </c>
      <c r="R3564" s="21">
        <f>IF($A3564="","",$A3564&amp;"|"&amp;$C3564&amp;"|"&amp;$D3564)</f>
        <v/>
      </c>
      <c r="S3564" s="21">
        <f>IF($A3564="","",IFERROR(INDEX(Offerte!$D$2:$D$200,MATCH($Q3564,Offerte!$L$2:$L$200,0)),0))</f>
        <v/>
      </c>
      <c r="T3564" s="21">
        <f>IF($A3564="","",IFERROR(INDEX(Offerte!$G$2:$G$200,MATCH($Q3564,Offerte!$L$2:$L$200,0)),"NO"))</f>
        <v/>
      </c>
    </row>
    <row r="3565">
      <c r="A3565" s="10">
        <f>IF(Offerte!$A116="","",Offerte!$A116)</f>
        <v/>
      </c>
      <c r="B3565" s="10">
        <f>IF(Offerte!$A116="","",Offerte!$B116)</f>
        <v/>
      </c>
      <c r="C3565" s="10">
        <f>IF(Offerte!$A116="","",Offerte!$C116)</f>
        <v/>
      </c>
      <c r="D3565" s="10" t="inlineStr">
        <is>
          <t>G.1.1</t>
        </is>
      </c>
      <c r="E3565" s="10" t="inlineStr">
        <is>
          <t>G</t>
        </is>
      </c>
      <c r="F3565" s="10" t="inlineStr">
        <is>
          <t>D</t>
        </is>
      </c>
      <c r="G3565" s="10" t="inlineStr">
        <is>
          <t>discretionary</t>
        </is>
      </c>
      <c r="H3565" s="10" t="n">
        <v>2</v>
      </c>
      <c r="I3565" s="10" t="inlineStr">
        <is>
          <t>Qualità del progetto di centrale di controllo aziendale</t>
        </is>
      </c>
      <c r="J3565" s="20" t="n"/>
      <c r="K3565" s="20" t="n"/>
      <c r="L3565" s="20" t="n"/>
      <c r="M3565" s="20" t="n"/>
      <c r="N3565" s="21">
        <f>IF($A3565="","",MAX(0,MIN(1,IFERROR(VALUE($M3565),0))))</f>
        <v/>
      </c>
      <c r="O3565" s="21">
        <f>IF($A3565="",0,IF(OR($S3565&lt;&gt;1,COUNTA($J3565:$M3565)=0),0,IF(SUMPRODUCT(MAX(($C$5:$C$6173=$C3565)*($D$5:$D$6173=$D3565)*($S$5:$S$6173=1)*IFERROR($N$5:$N$6173*1,0)))&gt;0,ROUND($H3565*($N3565/SUMPRODUCT(MAX(($C$5:$C$6173=$C3565)*($D$5:$D$6173=$D3565)*($S$5:$S$6173=1)*IFERROR($N$5:$N$6173*1,0)))),4),0)))</f>
        <v/>
      </c>
      <c r="P3565" s="10" t="inlineStr">
        <is>
          <t>coeff.</t>
        </is>
      </c>
      <c r="Q3565" s="21">
        <f>IF($A3565="","",$A3565&amp;"|"&amp;$C3565)</f>
        <v/>
      </c>
      <c r="R3565" s="21">
        <f>IF($A3565="","",$A3565&amp;"|"&amp;$C3565&amp;"|"&amp;$D3565)</f>
        <v/>
      </c>
      <c r="S3565" s="21">
        <f>IF($A3565="","",IFERROR(INDEX(Offerte!$D$2:$D$200,MATCH($Q3565,Offerte!$L$2:$L$200,0)),0))</f>
        <v/>
      </c>
      <c r="T3565" s="21">
        <f>IF($A3565="","",IFERROR(INDEX(Offerte!$G$2:$G$200,MATCH($Q3565,Offerte!$L$2:$L$200,0)),"NO"))</f>
        <v/>
      </c>
    </row>
    <row r="3566">
      <c r="A3566" s="10">
        <f>IF(Offerte!$A116="","",Offerte!$A116)</f>
        <v/>
      </c>
      <c r="B3566" s="10">
        <f>IF(Offerte!$A116="","",Offerte!$B116)</f>
        <v/>
      </c>
      <c r="C3566" s="10">
        <f>IF(Offerte!$A116="","",Offerte!$C116)</f>
        <v/>
      </c>
      <c r="D3566" s="10" t="inlineStr">
        <is>
          <t>G.2.1</t>
        </is>
      </c>
      <c r="E3566" s="10" t="inlineStr">
        <is>
          <t>G</t>
        </is>
      </c>
      <c r="F3566" s="10" t="inlineStr">
        <is>
          <t>T</t>
        </is>
      </c>
      <c r="G3566" s="10" t="inlineStr">
        <is>
          <t>tabular</t>
        </is>
      </c>
      <c r="H3566" s="10" t="n">
        <v>1</v>
      </c>
      <c r="I3566" s="10" t="inlineStr">
        <is>
          <t>Certificazione ISO 45001</t>
        </is>
      </c>
      <c r="J3566" s="20" t="n"/>
      <c r="K3566" s="20" t="n"/>
      <c r="L3566" s="20" t="n"/>
      <c r="M3566" s="20" t="n"/>
      <c r="N3566" s="21">
        <f>IF($A3566="","",IF(IFERROR(VALUE($M3566),0)=1,1,0))</f>
        <v/>
      </c>
      <c r="O3566" s="21">
        <f>IF($A3566="",0,IF(OR($S3566&lt;&gt;1,COUNTA($J3566:$M3566)=0),0,IF($N3566=1,$H3566,0)))</f>
        <v/>
      </c>
      <c r="P3566" s="10" t="inlineStr">
        <is>
          <t>sì/no</t>
        </is>
      </c>
      <c r="Q3566" s="21">
        <f>IF($A3566="","",$A3566&amp;"|"&amp;$C3566)</f>
        <v/>
      </c>
      <c r="R3566" s="21">
        <f>IF($A3566="","",$A3566&amp;"|"&amp;$C3566&amp;"|"&amp;$D3566)</f>
        <v/>
      </c>
      <c r="S3566" s="21">
        <f>IF($A3566="","",IFERROR(INDEX(Offerte!$D$2:$D$200,MATCH($Q3566,Offerte!$L$2:$L$200,0)),0))</f>
        <v/>
      </c>
      <c r="T3566" s="21">
        <f>IF($A3566="","",IFERROR(INDEX(Offerte!$G$2:$G$200,MATCH($Q3566,Offerte!$L$2:$L$200,0)),"NO"))</f>
        <v/>
      </c>
    </row>
    <row r="3567">
      <c r="A3567" s="10">
        <f>IF(Offerte!$A116="","",Offerte!$A116)</f>
        <v/>
      </c>
      <c r="B3567" s="10">
        <f>IF(Offerte!$A116="","",Offerte!$B116)</f>
        <v/>
      </c>
      <c r="C3567" s="10">
        <f>IF(Offerte!$A116="","",Offerte!$C116)</f>
        <v/>
      </c>
      <c r="D3567" s="10" t="inlineStr">
        <is>
          <t>G.3.1</t>
        </is>
      </c>
      <c r="E3567" s="10" t="inlineStr">
        <is>
          <t>G</t>
        </is>
      </c>
      <c r="F3567" s="10" t="inlineStr">
        <is>
          <t>T</t>
        </is>
      </c>
      <c r="G3567" s="10" t="inlineStr">
        <is>
          <t>tabular</t>
        </is>
      </c>
      <c r="H3567" s="10" t="n">
        <v>1</v>
      </c>
      <c r="I3567" s="10" t="inlineStr">
        <is>
          <t>Certificazioni di responsabilità sociale</t>
        </is>
      </c>
      <c r="J3567" s="20" t="n"/>
      <c r="K3567" s="20" t="n"/>
      <c r="L3567" s="20" t="n"/>
      <c r="M3567" s="20" t="n"/>
      <c r="N3567" s="21">
        <f>IF($A3567="","",IF(IFERROR(VALUE($M3567),0)=1,1,0))</f>
        <v/>
      </c>
      <c r="O3567" s="21">
        <f>IF($A3567="",0,IF(OR($S3567&lt;&gt;1,COUNTA($J3567:$M3567)=0),0,IF($N3567=1,$H3567,0)))</f>
        <v/>
      </c>
      <c r="P3567" s="10" t="inlineStr">
        <is>
          <t>sì/no</t>
        </is>
      </c>
      <c r="Q3567" s="21">
        <f>IF($A3567="","",$A3567&amp;"|"&amp;$C3567)</f>
        <v/>
      </c>
      <c r="R3567" s="21">
        <f>IF($A3567="","",$A3567&amp;"|"&amp;$C3567&amp;"|"&amp;$D3567)</f>
        <v/>
      </c>
      <c r="S3567" s="21">
        <f>IF($A3567="","",IFERROR(INDEX(Offerte!$D$2:$D$200,MATCH($Q3567,Offerte!$L$2:$L$200,0)),0))</f>
        <v/>
      </c>
      <c r="T3567" s="21">
        <f>IF($A3567="","",IFERROR(INDEX(Offerte!$G$2:$G$200,MATCH($Q3567,Offerte!$L$2:$L$200,0)),"NO"))</f>
        <v/>
      </c>
    </row>
    <row r="3568">
      <c r="A3568" s="10">
        <f>IF(Offerte!$A116="","",Offerte!$A116)</f>
        <v/>
      </c>
      <c r="B3568" s="10">
        <f>IF(Offerte!$A116="","",Offerte!$B116)</f>
        <v/>
      </c>
      <c r="C3568" s="10">
        <f>IF(Offerte!$A116="","",Offerte!$C116)</f>
        <v/>
      </c>
      <c r="D3568" s="10" t="inlineStr">
        <is>
          <t>G.4.1</t>
        </is>
      </c>
      <c r="E3568" s="10" t="inlineStr">
        <is>
          <t>G</t>
        </is>
      </c>
      <c r="F3568" s="10" t="inlineStr">
        <is>
          <t>D</t>
        </is>
      </c>
      <c r="G3568" s="10" t="inlineStr">
        <is>
          <t>discretionary</t>
        </is>
      </c>
      <c r="H3568" s="10" t="n">
        <v>2</v>
      </c>
      <c r="I3568" s="10" t="inlineStr">
        <is>
          <t>Qualità del piano di formazione del personale</t>
        </is>
      </c>
      <c r="J3568" s="20" t="n"/>
      <c r="K3568" s="20" t="n"/>
      <c r="L3568" s="20" t="n"/>
      <c r="M3568" s="20" t="n"/>
      <c r="N3568" s="21">
        <f>IF($A3568="","",MAX(0,MIN(1,IFERROR(VALUE($M3568),0))))</f>
        <v/>
      </c>
      <c r="O3568" s="21">
        <f>IF($A3568="",0,IF(OR($S3568&lt;&gt;1,COUNTA($J3568:$M3568)=0),0,IF(SUMPRODUCT(MAX(($C$5:$C$6173=$C3568)*($D$5:$D$6173=$D3568)*($S$5:$S$6173=1)*IFERROR($N$5:$N$6173*1,0)))&gt;0,ROUND($H3568*($N3568/SUMPRODUCT(MAX(($C$5:$C$6173=$C3568)*($D$5:$D$6173=$D3568)*($S$5:$S$6173=1)*IFERROR($N$5:$N$6173*1,0)))),4),0)))</f>
        <v/>
      </c>
      <c r="P3568" s="10" t="inlineStr">
        <is>
          <t>coeff.</t>
        </is>
      </c>
      <c r="Q3568" s="21">
        <f>IF($A3568="","",$A3568&amp;"|"&amp;$C3568)</f>
        <v/>
      </c>
      <c r="R3568" s="21">
        <f>IF($A3568="","",$A3568&amp;"|"&amp;$C3568&amp;"|"&amp;$D3568)</f>
        <v/>
      </c>
      <c r="S3568" s="21">
        <f>IF($A3568="","",IFERROR(INDEX(Offerte!$D$2:$D$200,MATCH($Q3568,Offerte!$L$2:$L$200,0)),0))</f>
        <v/>
      </c>
      <c r="T3568" s="21">
        <f>IF($A3568="","",IFERROR(INDEX(Offerte!$G$2:$G$200,MATCH($Q3568,Offerte!$L$2:$L$200,0)),"NO"))</f>
        <v/>
      </c>
    </row>
    <row r="3569">
      <c r="A3569" s="10">
        <f>IF(Offerte!$A116="","",Offerte!$A116)</f>
        <v/>
      </c>
      <c r="B3569" s="10">
        <f>IF(Offerte!$A116="","",Offerte!$B116)</f>
        <v/>
      </c>
      <c r="C3569" s="10">
        <f>IF(Offerte!$A116="","",Offerte!$C116)</f>
        <v/>
      </c>
      <c r="D3569" s="10" t="inlineStr">
        <is>
          <t>G.5.1</t>
        </is>
      </c>
      <c r="E3569" s="10" t="inlineStr">
        <is>
          <t>G</t>
        </is>
      </c>
      <c r="F3569" s="10" t="inlineStr">
        <is>
          <t>T</t>
        </is>
      </c>
      <c r="G3569" s="10" t="inlineStr">
        <is>
          <t>tabular</t>
        </is>
      </c>
      <c r="H3569" s="10" t="n">
        <v>1</v>
      </c>
      <c r="I3569" s="10" t="inlineStr">
        <is>
          <t>Impegno al mantenimento delle garanzie del contratto di secondo livello del gestore uscente</t>
        </is>
      </c>
      <c r="J3569" s="20" t="n"/>
      <c r="K3569" s="20" t="n"/>
      <c r="L3569" s="20" t="n"/>
      <c r="M3569" s="20" t="n"/>
      <c r="N3569" s="21">
        <f>IF($A3569="","",IF(IFERROR(VALUE($M3569),0)=1,1,0))</f>
        <v/>
      </c>
      <c r="O3569" s="21">
        <f>IF($A3569="",0,IF(OR($S3569&lt;&gt;1,COUNTA($J3569:$M3569)=0),0,IF($N3569=1,$H3569,0)))</f>
        <v/>
      </c>
      <c r="P3569" s="10" t="inlineStr">
        <is>
          <t>sì/no</t>
        </is>
      </c>
      <c r="Q3569" s="21">
        <f>IF($A3569="","",$A3569&amp;"|"&amp;$C3569)</f>
        <v/>
      </c>
      <c r="R3569" s="21">
        <f>IF($A3569="","",$A3569&amp;"|"&amp;$C3569&amp;"|"&amp;$D3569)</f>
        <v/>
      </c>
      <c r="S3569" s="21">
        <f>IF($A3569="","",IFERROR(INDEX(Offerte!$D$2:$D$200,MATCH($Q3569,Offerte!$L$2:$L$200,0)),0))</f>
        <v/>
      </c>
      <c r="T3569" s="21">
        <f>IF($A3569="","",IFERROR(INDEX(Offerte!$G$2:$G$200,MATCH($Q3569,Offerte!$L$2:$L$200,0)),"NO"))</f>
        <v/>
      </c>
    </row>
    <row r="3570">
      <c r="A3570" s="10">
        <f>IF(Offerte!$A117="","",Offerte!$A117)</f>
        <v/>
      </c>
      <c r="B3570" s="10">
        <f>IF(Offerte!$A117="","",Offerte!$B117)</f>
        <v/>
      </c>
      <c r="C3570" s="10">
        <f>IF(Offerte!$A117="","",Offerte!$C117)</f>
        <v/>
      </c>
      <c r="D3570" s="10" t="inlineStr">
        <is>
          <t>A.1.1</t>
        </is>
      </c>
      <c r="E3570" s="10" t="inlineStr">
        <is>
          <t>A</t>
        </is>
      </c>
      <c r="F3570" s="10" t="inlineStr">
        <is>
          <t>Q</t>
        </is>
      </c>
      <c r="G3570" s="10" t="inlineStr">
        <is>
          <t>higher</t>
        </is>
      </c>
      <c r="H3570" s="10" t="n">
        <v>3</v>
      </c>
      <c r="I3570" s="10" t="inlineStr">
        <is>
          <t>Tasso aggiuntivo di corse controllate</t>
        </is>
      </c>
      <c r="J3570" s="20" t="n"/>
      <c r="K3570" s="20" t="n"/>
      <c r="L3570" s="20" t="n"/>
      <c r="M3570" s="20" t="n"/>
      <c r="N3570" s="21">
        <f>IF($A3570="","",IFERROR(VALUE($K3570)/VALUE($L3570)*100,IFERROR(VALUE($J3570),0)))</f>
        <v/>
      </c>
      <c r="O3570" s="21">
        <f>IF($A3570="",0,IF(OR($S3570&lt;&gt;1,COUNTA($J3570:$M3570)=0),0,IF(SUMPRODUCT(MAX(($C$5:$C$6173=$C3570)*($D$5:$D$6173=$D3570)*($S$5:$S$6173=1)*IFERROR($N$5:$N$6173*1,0)))&gt;0,ROUND($H3570*($N3570/SUMPRODUCT(MAX(($C$5:$C$6173=$C3570)*($D$5:$D$6173=$D3570)*($S$5:$S$6173=1)*IFERROR($N$5:$N$6173*1,0)))),4),0)))</f>
        <v/>
      </c>
      <c r="P3570" s="10" t="inlineStr">
        <is>
          <t>Corse controllate annue / Corse programmate annue</t>
        </is>
      </c>
      <c r="Q3570" s="21">
        <f>IF($A3570="","",$A3570&amp;"|"&amp;$C3570)</f>
        <v/>
      </c>
      <c r="R3570" s="21">
        <f>IF($A3570="","",$A3570&amp;"|"&amp;$C3570&amp;"|"&amp;$D3570)</f>
        <v/>
      </c>
      <c r="S3570" s="21">
        <f>IF($A3570="","",IFERROR(INDEX(Offerte!$D$2:$D$200,MATCH($Q3570,Offerte!$L$2:$L$200,0)),0))</f>
        <v/>
      </c>
      <c r="T3570" s="21">
        <f>IF($A3570="","",IFERROR(INDEX(Offerte!$G$2:$G$200,MATCH($Q3570,Offerte!$L$2:$L$200,0)),"NO"))</f>
        <v/>
      </c>
    </row>
    <row r="3571">
      <c r="A3571" s="10">
        <f>IF(Offerte!$A117="","",Offerte!$A117)</f>
        <v/>
      </c>
      <c r="B3571" s="10">
        <f>IF(Offerte!$A117="","",Offerte!$B117)</f>
        <v/>
      </c>
      <c r="C3571" s="10">
        <f>IF(Offerte!$A117="","",Offerte!$C117)</f>
        <v/>
      </c>
      <c r="D3571" s="10" t="inlineStr">
        <is>
          <t>A.1.2</t>
        </is>
      </c>
      <c r="E3571" s="10" t="inlineStr">
        <is>
          <t>A</t>
        </is>
      </c>
      <c r="F3571" s="10" t="inlineStr">
        <is>
          <t>Q</t>
        </is>
      </c>
      <c r="G3571" s="10" t="inlineStr">
        <is>
          <t>higher</t>
        </is>
      </c>
      <c r="H3571" s="10" t="n">
        <v>4</v>
      </c>
      <c r="I3571" s="10" t="inlineStr">
        <is>
          <t>Numero aggiuntivo di passeggeri controllati</t>
        </is>
      </c>
      <c r="J3571" s="20" t="n"/>
      <c r="K3571" s="20" t="n"/>
      <c r="L3571" s="20" t="n"/>
      <c r="M3571" s="20" t="n"/>
      <c r="N3571" s="21">
        <f>IF($A3571="","",IFERROR(VALUE($J3571),0))</f>
        <v/>
      </c>
      <c r="O3571" s="21">
        <f>IF($A3571="",0,IF(OR($S3571&lt;&gt;1,COUNTA($J3571:$M3571)=0),0,IF(SUMPRODUCT(MAX(($C$5:$C$6173=$C3571)*($D$5:$D$6173=$D3571)*($S$5:$S$6173=1)*IFERROR($N$5:$N$6173*1,0)))&gt;0,ROUND($H3571*($N3571/SUMPRODUCT(MAX(($C$5:$C$6173=$C3571)*($D$5:$D$6173=$D3571)*($S$5:$S$6173=1)*IFERROR($N$5:$N$6173*1,0)))),4),0)))</f>
        <v/>
      </c>
      <c r="P3571" s="10" t="inlineStr">
        <is>
          <t>passeggeri/anno</t>
        </is>
      </c>
      <c r="Q3571" s="21">
        <f>IF($A3571="","",$A3571&amp;"|"&amp;$C3571)</f>
        <v/>
      </c>
      <c r="R3571" s="21">
        <f>IF($A3571="","",$A3571&amp;"|"&amp;$C3571&amp;"|"&amp;$D3571)</f>
        <v/>
      </c>
      <c r="S3571" s="21">
        <f>IF($A3571="","",IFERROR(INDEX(Offerte!$D$2:$D$200,MATCH($Q3571,Offerte!$L$2:$L$200,0)),0))</f>
        <v/>
      </c>
      <c r="T3571" s="21">
        <f>IF($A3571="","",IFERROR(INDEX(Offerte!$G$2:$G$200,MATCH($Q3571,Offerte!$L$2:$L$200,0)),"NO"))</f>
        <v/>
      </c>
    </row>
    <row r="3572">
      <c r="A3572" s="10">
        <f>IF(Offerte!$A117="","",Offerte!$A117)</f>
        <v/>
      </c>
      <c r="B3572" s="10">
        <f>IF(Offerte!$A117="","",Offerte!$B117)</f>
        <v/>
      </c>
      <c r="C3572" s="10">
        <f>IF(Offerte!$A117="","",Offerte!$C117)</f>
        <v/>
      </c>
      <c r="D3572" s="10" t="inlineStr">
        <is>
          <t>B.1.1</t>
        </is>
      </c>
      <c r="E3572" s="10" t="inlineStr">
        <is>
          <t>B</t>
        </is>
      </c>
      <c r="F3572" s="10" t="inlineStr">
        <is>
          <t>Q</t>
        </is>
      </c>
      <c r="G3572" s="10" t="inlineStr">
        <is>
          <t>higher</t>
        </is>
      </c>
      <c r="H3572" s="10" t="n">
        <v>3</v>
      </c>
      <c r="I3572" s="10" t="inlineStr">
        <is>
          <t>Incremento dei posti offerti nelle fasce di punta</t>
        </is>
      </c>
      <c r="J3572" s="20" t="n"/>
      <c r="K3572" s="20" t="n"/>
      <c r="L3572" s="20" t="n"/>
      <c r="M3572" s="20" t="n"/>
      <c r="N3572" s="21">
        <f>IF($A3572="","",IFERROR(VALUE($J3572),0))</f>
        <v/>
      </c>
      <c r="O3572" s="21">
        <f>IF($A3572="",0,IF(OR($S3572&lt;&gt;1,COUNTA($J3572:$M3572)=0),0,IF(SUMPRODUCT(MAX(($C$5:$C$6173=$C3572)*($D$5:$D$6173=$D3572)*($S$5:$S$6173=1)*IFERROR($N$5:$N$6173*1,0)))&gt;0,ROUND($H3572*($N3572/SUMPRODUCT(MAX(($C$5:$C$6173=$C3572)*($D$5:$D$6173=$D3572)*($S$5:$S$6173=1)*IFERROR($N$5:$N$6173*1,0)))),4),0)))</f>
        <v/>
      </c>
      <c r="P3572" s="10" t="inlineStr">
        <is>
          <t>posti*km</t>
        </is>
      </c>
      <c r="Q3572" s="21">
        <f>IF($A3572="","",$A3572&amp;"|"&amp;$C3572)</f>
        <v/>
      </c>
      <c r="R3572" s="21">
        <f>IF($A3572="","",$A3572&amp;"|"&amp;$C3572&amp;"|"&amp;$D3572)</f>
        <v/>
      </c>
      <c r="S3572" s="21">
        <f>IF($A3572="","",IFERROR(INDEX(Offerte!$D$2:$D$200,MATCH($Q3572,Offerte!$L$2:$L$200,0)),0))</f>
        <v/>
      </c>
      <c r="T3572" s="21">
        <f>IF($A3572="","",IFERROR(INDEX(Offerte!$G$2:$G$200,MATCH($Q3572,Offerte!$L$2:$L$200,0)),"NO"))</f>
        <v/>
      </c>
    </row>
    <row r="3573">
      <c r="A3573" s="10">
        <f>IF(Offerte!$A117="","",Offerte!$A117)</f>
        <v/>
      </c>
      <c r="B3573" s="10">
        <f>IF(Offerte!$A117="","",Offerte!$B117)</f>
        <v/>
      </c>
      <c r="C3573" s="10">
        <f>IF(Offerte!$A117="","",Offerte!$C117)</f>
        <v/>
      </c>
      <c r="D3573" s="10" t="inlineStr">
        <is>
          <t>B.2.1</t>
        </is>
      </c>
      <c r="E3573" s="10" t="inlineStr">
        <is>
          <t>B</t>
        </is>
      </c>
      <c r="F3573" s="10" t="inlineStr">
        <is>
          <t>Q</t>
        </is>
      </c>
      <c r="G3573" s="10" t="inlineStr">
        <is>
          <t>higher</t>
        </is>
      </c>
      <c r="H3573" s="10" t="n">
        <v>4</v>
      </c>
      <c r="I3573" s="10" t="inlineStr">
        <is>
          <t>Corse aggiuntive nell'arco giornaliero base</t>
        </is>
      </c>
      <c r="J3573" s="20" t="n"/>
      <c r="K3573" s="20" t="n"/>
      <c r="L3573" s="20" t="n"/>
      <c r="M3573" s="20" t="n"/>
      <c r="N3573" s="21">
        <f>IF($A3573="","",IFERROR(VALUE($J3573),0))</f>
        <v/>
      </c>
      <c r="O3573" s="21">
        <f>IF($A3573="",0,IF(OR($S3573&lt;&gt;1,COUNTA($J3573:$M3573)=0),0,IF(SUMPRODUCT(MAX(($C$5:$C$6173=$C3573)*($D$5:$D$6173=$D3573)*($S$5:$S$6173=1)*IFERROR($N$5:$N$6173*1,0)))&gt;0,ROUND($H3573*($N3573/SUMPRODUCT(MAX(($C$5:$C$6173=$C3573)*($D$5:$D$6173=$D3573)*($S$5:$S$6173=1)*IFERROR($N$5:$N$6173*1,0)))),4),0)))</f>
        <v/>
      </c>
      <c r="P3573" s="10" t="inlineStr">
        <is>
          <t>corse</t>
        </is>
      </c>
      <c r="Q3573" s="21">
        <f>IF($A3573="","",$A3573&amp;"|"&amp;$C3573)</f>
        <v/>
      </c>
      <c r="R3573" s="21">
        <f>IF($A3573="","",$A3573&amp;"|"&amp;$C3573&amp;"|"&amp;$D3573)</f>
        <v/>
      </c>
      <c r="S3573" s="21">
        <f>IF($A3573="","",IFERROR(INDEX(Offerte!$D$2:$D$200,MATCH($Q3573,Offerte!$L$2:$L$200,0)),0))</f>
        <v/>
      </c>
      <c r="T3573" s="21">
        <f>IF($A3573="","",IFERROR(INDEX(Offerte!$G$2:$G$200,MATCH($Q3573,Offerte!$L$2:$L$200,0)),"NO"))</f>
        <v/>
      </c>
    </row>
    <row r="3574">
      <c r="A3574" s="10">
        <f>IF(Offerte!$A117="","",Offerte!$A117)</f>
        <v/>
      </c>
      <c r="B3574" s="10">
        <f>IF(Offerte!$A117="","",Offerte!$B117)</f>
        <v/>
      </c>
      <c r="C3574" s="10">
        <f>IF(Offerte!$A117="","",Offerte!$C117)</f>
        <v/>
      </c>
      <c r="D3574" s="10" t="inlineStr">
        <is>
          <t>B.3.1</t>
        </is>
      </c>
      <c r="E3574" s="10" t="inlineStr">
        <is>
          <t>B</t>
        </is>
      </c>
      <c r="F3574" s="10" t="inlineStr">
        <is>
          <t>Q</t>
        </is>
      </c>
      <c r="G3574" s="10" t="inlineStr">
        <is>
          <t>higher</t>
        </is>
      </c>
      <c r="H3574" s="10" t="n">
        <v>2</v>
      </c>
      <c r="I3574" s="10" t="inlineStr">
        <is>
          <t>Numero di corse aggiuntive per allungamento dell'arco di servizio giornaliero nelle fasce serali</t>
        </is>
      </c>
      <c r="J3574" s="20" t="n"/>
      <c r="K3574" s="20" t="n"/>
      <c r="L3574" s="20" t="n"/>
      <c r="M3574" s="20" t="n"/>
      <c r="N3574" s="21">
        <f>IF($A3574="","",IFERROR(VALUE($J3574),0))</f>
        <v/>
      </c>
      <c r="O3574" s="21">
        <f>IF($A3574="",0,IF(OR($S3574&lt;&gt;1,COUNTA($J3574:$M3574)=0),0,IF(SUMPRODUCT(MAX(($C$5:$C$6173=$C3574)*($D$5:$D$6173=$D3574)*($S$5:$S$6173=1)*IFERROR($N$5:$N$6173*1,0)))&gt;0,ROUND($H3574*($N3574/SUMPRODUCT(MAX(($C$5:$C$6173=$C3574)*($D$5:$D$6173=$D3574)*($S$5:$S$6173=1)*IFERROR($N$5:$N$6173*1,0)))),4),0)))</f>
        <v/>
      </c>
      <c r="P3574" s="10" t="inlineStr">
        <is>
          <t>corse</t>
        </is>
      </c>
      <c r="Q3574" s="21">
        <f>IF($A3574="","",$A3574&amp;"|"&amp;$C3574)</f>
        <v/>
      </c>
      <c r="R3574" s="21">
        <f>IF($A3574="","",$A3574&amp;"|"&amp;$C3574&amp;"|"&amp;$D3574)</f>
        <v/>
      </c>
      <c r="S3574" s="21">
        <f>IF($A3574="","",IFERROR(INDEX(Offerte!$D$2:$D$200,MATCH($Q3574,Offerte!$L$2:$L$200,0)),0))</f>
        <v/>
      </c>
      <c r="T3574" s="21">
        <f>IF($A3574="","",IFERROR(INDEX(Offerte!$G$2:$G$200,MATCH($Q3574,Offerte!$L$2:$L$200,0)),"NO"))</f>
        <v/>
      </c>
    </row>
    <row r="3575">
      <c r="A3575" s="10">
        <f>IF(Offerte!$A117="","",Offerte!$A117)</f>
        <v/>
      </c>
      <c r="B3575" s="10">
        <f>IF(Offerte!$A117="","",Offerte!$B117)</f>
        <v/>
      </c>
      <c r="C3575" s="10">
        <f>IF(Offerte!$A117="","",Offerte!$C117)</f>
        <v/>
      </c>
      <c r="D3575" s="10" t="inlineStr">
        <is>
          <t>B.4.1</t>
        </is>
      </c>
      <c r="E3575" s="10" t="inlineStr">
        <is>
          <t>B</t>
        </is>
      </c>
      <c r="F3575" s="10" t="inlineStr">
        <is>
          <t>Q</t>
        </is>
      </c>
      <c r="G3575" s="10" t="inlineStr">
        <is>
          <t>higher</t>
        </is>
      </c>
      <c r="H3575" s="10" t="n">
        <v>3</v>
      </c>
      <c r="I3575" s="10" t="inlineStr">
        <is>
          <t>Percorrenze aggiuntive offerte nel Programma d'esercizio delle prime due fasi attuative</t>
        </is>
      </c>
      <c r="J3575" s="20" t="n"/>
      <c r="K3575" s="20" t="n"/>
      <c r="L3575" s="20" t="n"/>
      <c r="M3575" s="20" t="n"/>
      <c r="N3575" s="21">
        <f>IF($A3575="","",IFERROR(VALUE($J3575),0))</f>
        <v/>
      </c>
      <c r="O3575" s="21">
        <f>IF($A3575="",0,IF(OR($S3575&lt;&gt;1,COUNTA($J3575:$M3575)=0),0,IF(SUMPRODUCT(MAX(($C$5:$C$6173=$C3575)*($D$5:$D$6173=$D3575)*($S$5:$S$6173=1)*IFERROR($N$5:$N$6173*1,0)))&gt;0,ROUND($H3575*($N3575/SUMPRODUCT(MAX(($C$5:$C$6173=$C3575)*($D$5:$D$6173=$D3575)*($S$5:$S$6173=1)*IFERROR($N$5:$N$6173*1,0)))),4),0)))</f>
        <v/>
      </c>
      <c r="P3575" s="10" t="inlineStr">
        <is>
          <t>vett*km</t>
        </is>
      </c>
      <c r="Q3575" s="21">
        <f>IF($A3575="","",$A3575&amp;"|"&amp;$C3575)</f>
        <v/>
      </c>
      <c r="R3575" s="21">
        <f>IF($A3575="","",$A3575&amp;"|"&amp;$C3575&amp;"|"&amp;$D3575)</f>
        <v/>
      </c>
      <c r="S3575" s="21">
        <f>IF($A3575="","",IFERROR(INDEX(Offerte!$D$2:$D$200,MATCH($Q3575,Offerte!$L$2:$L$200,0)),0))</f>
        <v/>
      </c>
      <c r="T3575" s="21">
        <f>IF($A3575="","",IFERROR(INDEX(Offerte!$G$2:$G$200,MATCH($Q3575,Offerte!$L$2:$L$200,0)),"NO"))</f>
        <v/>
      </c>
    </row>
    <row r="3576">
      <c r="A3576" s="10">
        <f>IF(Offerte!$A117="","",Offerte!$A117)</f>
        <v/>
      </c>
      <c r="B3576" s="10">
        <f>IF(Offerte!$A117="","",Offerte!$B117)</f>
        <v/>
      </c>
      <c r="C3576" s="10">
        <f>IF(Offerte!$A117="","",Offerte!$C117)</f>
        <v/>
      </c>
      <c r="D3576" s="10" t="inlineStr">
        <is>
          <t>B.5.1</t>
        </is>
      </c>
      <c r="E3576" s="10" t="inlineStr">
        <is>
          <t>B</t>
        </is>
      </c>
      <c r="F3576" s="10" t="inlineStr">
        <is>
          <t>D</t>
        </is>
      </c>
      <c r="G3576" s="10" t="inlineStr">
        <is>
          <t>discretionary</t>
        </is>
      </c>
      <c r="H3576" s="10" t="n">
        <v>2</v>
      </c>
      <c r="I3576" s="10" t="inlineStr">
        <is>
          <t>Efficacia del progetto di servizi complementari DRT</t>
        </is>
      </c>
      <c r="J3576" s="20" t="n"/>
      <c r="K3576" s="20" t="n"/>
      <c r="L3576" s="20" t="n"/>
      <c r="M3576" s="20" t="n"/>
      <c r="N3576" s="21">
        <f>IF($A3576="","",MAX(0,MIN(1,IFERROR(VALUE($M3576),0))))</f>
        <v/>
      </c>
      <c r="O3576" s="21">
        <f>IF($A3576="",0,IF(OR($S3576&lt;&gt;1,COUNTA($J3576:$M3576)=0),0,IF(SUMPRODUCT(MAX(($C$5:$C$6173=$C3576)*($D$5:$D$6173=$D3576)*($S$5:$S$6173=1)*IFERROR($N$5:$N$6173*1,0)))&gt;0,ROUND($H3576*($N3576/SUMPRODUCT(MAX(($C$5:$C$6173=$C3576)*($D$5:$D$6173=$D3576)*($S$5:$S$6173=1)*IFERROR($N$5:$N$6173*1,0)))),4),0)))</f>
        <v/>
      </c>
      <c r="P3576" s="10" t="inlineStr">
        <is>
          <t>coeff.</t>
        </is>
      </c>
      <c r="Q3576" s="21">
        <f>IF($A3576="","",$A3576&amp;"|"&amp;$C3576)</f>
        <v/>
      </c>
      <c r="R3576" s="21">
        <f>IF($A3576="","",$A3576&amp;"|"&amp;$C3576&amp;"|"&amp;$D3576)</f>
        <v/>
      </c>
      <c r="S3576" s="21">
        <f>IF($A3576="","",IFERROR(INDEX(Offerte!$D$2:$D$200,MATCH($Q3576,Offerte!$L$2:$L$200,0)),0))</f>
        <v/>
      </c>
      <c r="T3576" s="21">
        <f>IF($A3576="","",IFERROR(INDEX(Offerte!$G$2:$G$200,MATCH($Q3576,Offerte!$L$2:$L$200,0)),"NO"))</f>
        <v/>
      </c>
    </row>
    <row r="3577">
      <c r="A3577" s="10">
        <f>IF(Offerte!$A117="","",Offerte!$A117)</f>
        <v/>
      </c>
      <c r="B3577" s="10">
        <f>IF(Offerte!$A117="","",Offerte!$B117)</f>
        <v/>
      </c>
      <c r="C3577" s="10">
        <f>IF(Offerte!$A117="","",Offerte!$C117)</f>
        <v/>
      </c>
      <c r="D3577" s="10" t="inlineStr">
        <is>
          <t>C.1.1</t>
        </is>
      </c>
      <c r="E3577" s="10" t="inlineStr">
        <is>
          <t>C</t>
        </is>
      </c>
      <c r="F3577" s="10" t="inlineStr">
        <is>
          <t>Q</t>
        </is>
      </c>
      <c r="G3577" s="10" t="inlineStr">
        <is>
          <t>higher</t>
        </is>
      </c>
      <c r="H3577" s="10" t="n">
        <v>2</v>
      </c>
      <c r="I3577" s="10" t="inlineStr">
        <is>
          <t>Tasso di copertura del servizio con telecamere BSD</t>
        </is>
      </c>
      <c r="J3577" s="20" t="n"/>
      <c r="K3577" s="20" t="n"/>
      <c r="L3577" s="20" t="n"/>
      <c r="M3577" s="20" t="n"/>
      <c r="N3577" s="21">
        <f>IF($A3577="","",IFERROR(VALUE($K3577)/VALUE($L3577),IFERROR(VALUE($J3577),0)))</f>
        <v/>
      </c>
      <c r="O3577" s="21">
        <f>IF($A3577="",0,IF(OR($S3577&lt;&gt;1,COUNTA($J3577:$M3577)=0),0,IF(SUMPRODUCT(MAX(($C$5:$C$6173=$C3577)*($D$5:$D$6173=$D3577)*($S$5:$S$6173=1)*IFERROR($N$5:$N$6173*1,0)))&gt;0,ROUND($H3577*($N3577/SUMPRODUCT(MAX(($C$5:$C$6173=$C3577)*($D$5:$D$6173=$D3577)*($S$5:$S$6173=1)*IFERROR($N$5:$N$6173*1,0)))),4),0)))</f>
        <v/>
      </c>
      <c r="P3577" s="10" t="inlineStr">
        <is>
          <t>Autobus attrezzati con telecamere BSD / Autobus totali in offerta, incluse scorte</t>
        </is>
      </c>
      <c r="Q3577" s="21">
        <f>IF($A3577="","",$A3577&amp;"|"&amp;$C3577)</f>
        <v/>
      </c>
      <c r="R3577" s="21">
        <f>IF($A3577="","",$A3577&amp;"|"&amp;$C3577&amp;"|"&amp;$D3577)</f>
        <v/>
      </c>
      <c r="S3577" s="21">
        <f>IF($A3577="","",IFERROR(INDEX(Offerte!$D$2:$D$200,MATCH($Q3577,Offerte!$L$2:$L$200,0)),0))</f>
        <v/>
      </c>
      <c r="T3577" s="21">
        <f>IF($A3577="","",IFERROR(INDEX(Offerte!$G$2:$G$200,MATCH($Q3577,Offerte!$L$2:$L$200,0)),"NO"))</f>
        <v/>
      </c>
    </row>
    <row r="3578">
      <c r="A3578" s="10">
        <f>IF(Offerte!$A117="","",Offerte!$A117)</f>
        <v/>
      </c>
      <c r="B3578" s="10">
        <f>IF(Offerte!$A117="","",Offerte!$B117)</f>
        <v/>
      </c>
      <c r="C3578" s="10">
        <f>IF(Offerte!$A117="","",Offerte!$C117)</f>
        <v/>
      </c>
      <c r="D3578" s="10" t="inlineStr">
        <is>
          <t>C.1.2</t>
        </is>
      </c>
      <c r="E3578" s="10" t="inlineStr">
        <is>
          <t>C</t>
        </is>
      </c>
      <c r="F3578" s="10" t="inlineStr">
        <is>
          <t>Q</t>
        </is>
      </c>
      <c r="G3578" s="10" t="inlineStr">
        <is>
          <t>higher</t>
        </is>
      </c>
      <c r="H3578" s="10" t="n">
        <v>2</v>
      </c>
      <c r="I3578" s="10" t="inlineStr">
        <is>
          <t>Tasso di copertura del servizio con telecamere ADAS</t>
        </is>
      </c>
      <c r="J3578" s="20" t="n"/>
      <c r="K3578" s="20" t="n"/>
      <c r="L3578" s="20" t="n"/>
      <c r="M3578" s="20" t="n"/>
      <c r="N3578" s="21">
        <f>IF($A3578="","",IFERROR(VALUE($K3578)/VALUE($L3578),IFERROR(VALUE($J3578),0)))</f>
        <v/>
      </c>
      <c r="O3578" s="21">
        <f>IF($A3578="",0,IF(OR($S3578&lt;&gt;1,COUNTA($J3578:$M3578)=0),0,IF(SUMPRODUCT(MAX(($C$5:$C$6173=$C3578)*($D$5:$D$6173=$D3578)*($S$5:$S$6173=1)*IFERROR($N$5:$N$6173*1,0)))&gt;0,ROUND($H3578*($N3578/SUMPRODUCT(MAX(($C$5:$C$6173=$C3578)*($D$5:$D$6173=$D3578)*($S$5:$S$6173=1)*IFERROR($N$5:$N$6173*1,0)))),4),0)))</f>
        <v/>
      </c>
      <c r="P3578" s="10" t="inlineStr">
        <is>
          <t>Autobus attrezzati con telecamere ADAS / Autobus totali in offerta, incluse scorte</t>
        </is>
      </c>
      <c r="Q3578" s="21">
        <f>IF($A3578="","",$A3578&amp;"|"&amp;$C3578)</f>
        <v/>
      </c>
      <c r="R3578" s="21">
        <f>IF($A3578="","",$A3578&amp;"|"&amp;$C3578&amp;"|"&amp;$D3578)</f>
        <v/>
      </c>
      <c r="S3578" s="21">
        <f>IF($A3578="","",IFERROR(INDEX(Offerte!$D$2:$D$200,MATCH($Q3578,Offerte!$L$2:$L$200,0)),0))</f>
        <v/>
      </c>
      <c r="T3578" s="21">
        <f>IF($A3578="","",IFERROR(INDEX(Offerte!$G$2:$G$200,MATCH($Q3578,Offerte!$L$2:$L$200,0)),"NO"))</f>
        <v/>
      </c>
    </row>
    <row r="3579">
      <c r="A3579" s="10">
        <f>IF(Offerte!$A117="","",Offerte!$A117)</f>
        <v/>
      </c>
      <c r="B3579" s="10">
        <f>IF(Offerte!$A117="","",Offerte!$B117)</f>
        <v/>
      </c>
      <c r="C3579" s="10">
        <f>IF(Offerte!$A117="","",Offerte!$C117)</f>
        <v/>
      </c>
      <c r="D3579" s="10" t="inlineStr">
        <is>
          <t>C.2.1</t>
        </is>
      </c>
      <c r="E3579" s="10" t="inlineStr">
        <is>
          <t>C</t>
        </is>
      </c>
      <c r="F3579" s="10" t="inlineStr">
        <is>
          <t>Q</t>
        </is>
      </c>
      <c r="G3579" s="10" t="inlineStr">
        <is>
          <t>higher</t>
        </is>
      </c>
      <c r="H3579" s="10" t="n">
        <v>3</v>
      </c>
      <c r="I3579" s="10" t="inlineStr">
        <is>
          <t>Tasso di copertura del servizio con telecamere di bordo di videosorveglianza</t>
        </is>
      </c>
      <c r="J3579" s="20" t="n"/>
      <c r="K3579" s="20" t="n"/>
      <c r="L3579" s="20" t="n"/>
      <c r="M3579" s="20" t="n"/>
      <c r="N3579" s="21">
        <f>IF($A3579="","",IFERROR(VALUE($K3579)/VALUE($L3579),IFERROR(VALUE($J3579),0)))</f>
        <v/>
      </c>
      <c r="O3579" s="21">
        <f>IF($A3579="",0,IF(OR($S3579&lt;&gt;1,COUNTA($J3579:$M3579)=0),0,IF(SUMPRODUCT(MAX(($C$5:$C$6173=$C3579)*($D$5:$D$6173=$D3579)*($S$5:$S$6173=1)*IFERROR($N$5:$N$6173*1,0)))&gt;0,ROUND($H3579*($N3579/SUMPRODUCT(MAX(($C$5:$C$6173=$C3579)*($D$5:$D$6173=$D3579)*($S$5:$S$6173=1)*IFERROR($N$5:$N$6173*1,0)))),4),0)))</f>
        <v/>
      </c>
      <c r="P3579" s="10" t="inlineStr">
        <is>
          <t>Autobus attrezzati con videosorveglianza / Autobus totali in offerta, incluse scorte</t>
        </is>
      </c>
      <c r="Q3579" s="21">
        <f>IF($A3579="","",$A3579&amp;"|"&amp;$C3579)</f>
        <v/>
      </c>
      <c r="R3579" s="21">
        <f>IF($A3579="","",$A3579&amp;"|"&amp;$C3579&amp;"|"&amp;$D3579)</f>
        <v/>
      </c>
      <c r="S3579" s="21">
        <f>IF($A3579="","",IFERROR(INDEX(Offerte!$D$2:$D$200,MATCH($Q3579,Offerte!$L$2:$L$200,0)),0))</f>
        <v/>
      </c>
      <c r="T3579" s="21">
        <f>IF($A3579="","",IFERROR(INDEX(Offerte!$G$2:$G$200,MATCH($Q3579,Offerte!$L$2:$L$200,0)),"NO"))</f>
        <v/>
      </c>
    </row>
    <row r="3580">
      <c r="A3580" s="10">
        <f>IF(Offerte!$A117="","",Offerte!$A117)</f>
        <v/>
      </c>
      <c r="B3580" s="10">
        <f>IF(Offerte!$A117="","",Offerte!$B117)</f>
        <v/>
      </c>
      <c r="C3580" s="10">
        <f>IF(Offerte!$A117="","",Offerte!$C117)</f>
        <v/>
      </c>
      <c r="D3580" s="10" t="inlineStr">
        <is>
          <t>C.2.2</t>
        </is>
      </c>
      <c r="E3580" s="10" t="inlineStr">
        <is>
          <t>C</t>
        </is>
      </c>
      <c r="F3580" s="10" t="inlineStr">
        <is>
          <t>T</t>
        </is>
      </c>
      <c r="G3580" s="10" t="inlineStr">
        <is>
          <t>tabular</t>
        </is>
      </c>
      <c r="H3580" s="10" t="n">
        <v>1</v>
      </c>
      <c r="I3580" s="10" t="inlineStr">
        <is>
          <t>Software video/audio analisi per situazioni di pericolo</t>
        </is>
      </c>
      <c r="J3580" s="20" t="n"/>
      <c r="K3580" s="20" t="n"/>
      <c r="L3580" s="20" t="n"/>
      <c r="M3580" s="20" t="n"/>
      <c r="N3580" s="21">
        <f>IF($A3580="","",IF(IFERROR(VALUE($M3580),0)=1,1,0))</f>
        <v/>
      </c>
      <c r="O3580" s="21">
        <f>IF($A3580="",0,IF(OR($S3580&lt;&gt;1,COUNTA($J3580:$M3580)=0),0,IF($N3580=1,$H3580,0)))</f>
        <v/>
      </c>
      <c r="P3580" s="10" t="inlineStr">
        <is>
          <t>sì/no</t>
        </is>
      </c>
      <c r="Q3580" s="21">
        <f>IF($A3580="","",$A3580&amp;"|"&amp;$C3580)</f>
        <v/>
      </c>
      <c r="R3580" s="21">
        <f>IF($A3580="","",$A3580&amp;"|"&amp;$C3580&amp;"|"&amp;$D3580)</f>
        <v/>
      </c>
      <c r="S3580" s="21">
        <f>IF($A3580="","",IFERROR(INDEX(Offerte!$D$2:$D$200,MATCH($Q3580,Offerte!$L$2:$L$200,0)),0))</f>
        <v/>
      </c>
      <c r="T3580" s="21">
        <f>IF($A3580="","",IFERROR(INDEX(Offerte!$G$2:$G$200,MATCH($Q3580,Offerte!$L$2:$L$200,0)),"NO"))</f>
        <v/>
      </c>
    </row>
    <row r="3581">
      <c r="A3581" s="10">
        <f>IF(Offerte!$A117="","",Offerte!$A117)</f>
        <v/>
      </c>
      <c r="B3581" s="10">
        <f>IF(Offerte!$A117="","",Offerte!$B117)</f>
        <v/>
      </c>
      <c r="C3581" s="10">
        <f>IF(Offerte!$A117="","",Offerte!$C117)</f>
        <v/>
      </c>
      <c r="D3581" s="10" t="inlineStr">
        <is>
          <t>C.2.3</t>
        </is>
      </c>
      <c r="E3581" s="10" t="inlineStr">
        <is>
          <t>C</t>
        </is>
      </c>
      <c r="F3581" s="10" t="inlineStr">
        <is>
          <t>T</t>
        </is>
      </c>
      <c r="G3581" s="10" t="inlineStr">
        <is>
          <t>tabular</t>
        </is>
      </c>
      <c r="H3581" s="10" t="n">
        <v>1</v>
      </c>
      <c r="I3581" s="10" t="inlineStr">
        <is>
          <t>Collegamento con centrale qualificata di pronto intervento</t>
        </is>
      </c>
      <c r="J3581" s="20" t="n"/>
      <c r="K3581" s="20" t="n"/>
      <c r="L3581" s="20" t="n"/>
      <c r="M3581" s="20" t="n"/>
      <c r="N3581" s="21">
        <f>IF($A3581="","",IF(IFERROR(VALUE($M3581),0)=1,1,0))</f>
        <v/>
      </c>
      <c r="O3581" s="21">
        <f>IF($A3581="",0,IF(OR($S3581&lt;&gt;1,COUNTA($J3581:$M3581)=0),0,IF($N3581=1,$H3581,0)))</f>
        <v/>
      </c>
      <c r="P3581" s="10" t="inlineStr">
        <is>
          <t>sì/no</t>
        </is>
      </c>
      <c r="Q3581" s="21">
        <f>IF($A3581="","",$A3581&amp;"|"&amp;$C3581)</f>
        <v/>
      </c>
      <c r="R3581" s="21">
        <f>IF($A3581="","",$A3581&amp;"|"&amp;$C3581&amp;"|"&amp;$D3581)</f>
        <v/>
      </c>
      <c r="S3581" s="21">
        <f>IF($A3581="","",IFERROR(INDEX(Offerte!$D$2:$D$200,MATCH($Q3581,Offerte!$L$2:$L$200,0)),0))</f>
        <v/>
      </c>
      <c r="T3581" s="21">
        <f>IF($A3581="","",IFERROR(INDEX(Offerte!$G$2:$G$200,MATCH($Q3581,Offerte!$L$2:$L$200,0)),"NO"))</f>
        <v/>
      </c>
    </row>
    <row r="3582">
      <c r="A3582" s="10">
        <f>IF(Offerte!$A117="","",Offerte!$A117)</f>
        <v/>
      </c>
      <c r="B3582" s="10">
        <f>IF(Offerte!$A117="","",Offerte!$B117)</f>
        <v/>
      </c>
      <c r="C3582" s="10">
        <f>IF(Offerte!$A117="","",Offerte!$C117)</f>
        <v/>
      </c>
      <c r="D3582" s="10" t="inlineStr">
        <is>
          <t>C.2.4</t>
        </is>
      </c>
      <c r="E3582" s="10" t="inlineStr">
        <is>
          <t>C</t>
        </is>
      </c>
      <c r="F3582" s="10" t="inlineStr">
        <is>
          <t>Q</t>
        </is>
      </c>
      <c r="G3582" s="10" t="inlineStr">
        <is>
          <t>higher</t>
        </is>
      </c>
      <c r="H3582" s="10" t="n">
        <v>1</v>
      </c>
      <c r="I3582" s="10" t="inlineStr">
        <is>
          <t>Tasso di copertura del servizio con dispositivi per la chiamata di emergenza del conducente</t>
        </is>
      </c>
      <c r="J3582" s="20" t="n"/>
      <c r="K3582" s="20" t="n"/>
      <c r="L3582" s="20" t="n"/>
      <c r="M3582" s="20" t="n"/>
      <c r="N3582" s="21">
        <f>IF($A3582="","",IFERROR(VALUE($K3582)/VALUE($L3582),IFERROR(VALUE($J3582),0)))</f>
        <v/>
      </c>
      <c r="O3582" s="21">
        <f>IF($A3582="",0,IF(OR($S3582&lt;&gt;1,COUNTA($J3582:$M3582)=0),0,IF(SUMPRODUCT(MAX(($C$5:$C$6173=$C3582)*($D$5:$D$6173=$D3582)*($S$5:$S$6173=1)*IFERROR($N$5:$N$6173*1,0)))&gt;0,ROUND($H3582*($N3582/SUMPRODUCT(MAX(($C$5:$C$6173=$C3582)*($D$5:$D$6173=$D3582)*($S$5:$S$6173=1)*IFERROR($N$5:$N$6173*1,0)))),4),0)))</f>
        <v/>
      </c>
      <c r="P3582" s="10" t="inlineStr">
        <is>
          <t>Autobus attrezzati con chiamata di emergenza / Autobus totali in offerta, incluse scorte</t>
        </is>
      </c>
      <c r="Q3582" s="21">
        <f>IF($A3582="","",$A3582&amp;"|"&amp;$C3582)</f>
        <v/>
      </c>
      <c r="R3582" s="21">
        <f>IF($A3582="","",$A3582&amp;"|"&amp;$C3582&amp;"|"&amp;$D3582)</f>
        <v/>
      </c>
      <c r="S3582" s="21">
        <f>IF($A3582="","",IFERROR(INDEX(Offerte!$D$2:$D$200,MATCH($Q3582,Offerte!$L$2:$L$200,0)),0))</f>
        <v/>
      </c>
      <c r="T3582" s="21">
        <f>IF($A3582="","",IFERROR(INDEX(Offerte!$G$2:$G$200,MATCH($Q3582,Offerte!$L$2:$L$200,0)),"NO"))</f>
        <v/>
      </c>
    </row>
    <row r="3583">
      <c r="A3583" s="10">
        <f>IF(Offerte!$A117="","",Offerte!$A117)</f>
        <v/>
      </c>
      <c r="B3583" s="10">
        <f>IF(Offerte!$A117="","",Offerte!$B117)</f>
        <v/>
      </c>
      <c r="C3583" s="10">
        <f>IF(Offerte!$A117="","",Offerte!$C117)</f>
        <v/>
      </c>
      <c r="D3583" s="10" t="inlineStr">
        <is>
          <t>C.3.1</t>
        </is>
      </c>
      <c r="E3583" s="10" t="inlineStr">
        <is>
          <t>C</t>
        </is>
      </c>
      <c r="F3583" s="10" t="inlineStr">
        <is>
          <t>Q</t>
        </is>
      </c>
      <c r="G3583" s="10" t="inlineStr">
        <is>
          <t>higher</t>
        </is>
      </c>
      <c r="H3583" s="10" t="n">
        <v>2</v>
      </c>
      <c r="I3583" s="10" t="inlineStr">
        <is>
          <t>Tasso di copertura del servizio con dispositivi di informazione dinamica a bordo mezzo</t>
        </is>
      </c>
      <c r="J3583" s="20" t="n"/>
      <c r="K3583" s="20" t="n"/>
      <c r="L3583" s="20" t="n"/>
      <c r="M3583" s="20" t="n"/>
      <c r="N3583" s="21">
        <f>IF($A3583="","",IFERROR(VALUE($K3583)/VALUE($L3583),IFERROR(VALUE($J3583),0)))</f>
        <v/>
      </c>
      <c r="O3583" s="21">
        <f>IF($A3583="",0,IF(OR($S3583&lt;&gt;1,COUNTA($J3583:$M3583)=0),0,IF(SUMPRODUCT(MAX(($C$5:$C$6173=$C3583)*($D$5:$D$6173=$D3583)*($S$5:$S$6173=1)*IFERROR($N$5:$N$6173*1,0)))&gt;0,ROUND($H3583*($N3583/SUMPRODUCT(MAX(($C$5:$C$6173=$C3583)*($D$5:$D$6173=$D3583)*($S$5:$S$6173=1)*IFERROR($N$5:$N$6173*1,0)))),4),0)))</f>
        <v/>
      </c>
      <c r="P3583" s="10" t="inlineStr">
        <is>
          <t>Autobus con monitor e indicatori vocali / Autobus totali in offerta, incluse scorte</t>
        </is>
      </c>
      <c r="Q3583" s="21">
        <f>IF($A3583="","",$A3583&amp;"|"&amp;$C3583)</f>
        <v/>
      </c>
      <c r="R3583" s="21">
        <f>IF($A3583="","",$A3583&amp;"|"&amp;$C3583&amp;"|"&amp;$D3583)</f>
        <v/>
      </c>
      <c r="S3583" s="21">
        <f>IF($A3583="","",IFERROR(INDEX(Offerte!$D$2:$D$200,MATCH($Q3583,Offerte!$L$2:$L$200,0)),0))</f>
        <v/>
      </c>
      <c r="T3583" s="21">
        <f>IF($A3583="","",IFERROR(INDEX(Offerte!$G$2:$G$200,MATCH($Q3583,Offerte!$L$2:$L$200,0)),"NO"))</f>
        <v/>
      </c>
    </row>
    <row r="3584">
      <c r="A3584" s="10">
        <f>IF(Offerte!$A117="","",Offerte!$A117)</f>
        <v/>
      </c>
      <c r="B3584" s="10">
        <f>IF(Offerte!$A117="","",Offerte!$B117)</f>
        <v/>
      </c>
      <c r="C3584" s="10">
        <f>IF(Offerte!$A117="","",Offerte!$C117)</f>
        <v/>
      </c>
      <c r="D3584" s="10" t="inlineStr">
        <is>
          <t>C.3.2</t>
        </is>
      </c>
      <c r="E3584" s="10" t="inlineStr">
        <is>
          <t>C</t>
        </is>
      </c>
      <c r="F3584" s="10" t="inlineStr">
        <is>
          <t>T</t>
        </is>
      </c>
      <c r="G3584" s="10" t="inlineStr">
        <is>
          <t>tabular</t>
        </is>
      </c>
      <c r="H3584" s="10" t="n">
        <v>2</v>
      </c>
      <c r="I3584" s="10" t="inlineStr">
        <is>
          <t>Informazioni a bordo su coincidenze ai nodi</t>
        </is>
      </c>
      <c r="J3584" s="20" t="n"/>
      <c r="K3584" s="20" t="n"/>
      <c r="L3584" s="20" t="n"/>
      <c r="M3584" s="20" t="n"/>
      <c r="N3584" s="21">
        <f>IF($A3584="","",IF(IFERROR(VALUE($M3584),0)=1,1,0))</f>
        <v/>
      </c>
      <c r="O3584" s="21">
        <f>IF($A3584="",0,IF(OR($S3584&lt;&gt;1,COUNTA($J3584:$M3584)=0),0,IF(AND($N3584=1,IFERROR(SUMIFS($N$5:$N$6173,$Q$5:$Q$6173,$Q3584,$D$5:$D$6173,"C.3.1"),0)&gt;=0.5),$H3584,0)))</f>
        <v/>
      </c>
      <c r="P3584" s="10" t="inlineStr">
        <is>
          <t>Dipende da C.3.1 &gt;= 0.5</t>
        </is>
      </c>
      <c r="Q3584" s="21">
        <f>IF($A3584="","",$A3584&amp;"|"&amp;$C3584)</f>
        <v/>
      </c>
      <c r="R3584" s="21">
        <f>IF($A3584="","",$A3584&amp;"|"&amp;$C3584&amp;"|"&amp;$D3584)</f>
        <v/>
      </c>
      <c r="S3584" s="21">
        <f>IF($A3584="","",IFERROR(INDEX(Offerte!$D$2:$D$200,MATCH($Q3584,Offerte!$L$2:$L$200,0)),0))</f>
        <v/>
      </c>
      <c r="T3584" s="21">
        <f>IF($A3584="","",IFERROR(INDEX(Offerte!$G$2:$G$200,MATCH($Q3584,Offerte!$L$2:$L$200,0)),"NO"))</f>
        <v/>
      </c>
    </row>
    <row r="3585">
      <c r="A3585" s="10">
        <f>IF(Offerte!$A117="","",Offerte!$A117)</f>
        <v/>
      </c>
      <c r="B3585" s="10">
        <f>IF(Offerte!$A117="","",Offerte!$B117)</f>
        <v/>
      </c>
      <c r="C3585" s="10">
        <f>IF(Offerte!$A117="","",Offerte!$C117)</f>
        <v/>
      </c>
      <c r="D3585" s="10" t="inlineStr">
        <is>
          <t>D.1.1</t>
        </is>
      </c>
      <c r="E3585" s="10" t="inlineStr">
        <is>
          <t>D</t>
        </is>
      </c>
      <c r="F3585" s="10" t="inlineStr">
        <is>
          <t>Q</t>
        </is>
      </c>
      <c r="G3585" s="10" t="inlineStr">
        <is>
          <t>higher</t>
        </is>
      </c>
      <c r="H3585" s="10" t="n">
        <v>3</v>
      </c>
      <c r="I3585" s="10" t="inlineStr">
        <is>
          <t>Installazione di pensiline</t>
        </is>
      </c>
      <c r="J3585" s="20" t="n"/>
      <c r="K3585" s="20" t="n"/>
      <c r="L3585" s="20" t="n"/>
      <c r="M3585" s="20" t="n"/>
      <c r="N3585" s="21">
        <f>IF($A3585="","",IFERROR(VALUE($J3585),0))</f>
        <v/>
      </c>
      <c r="O3585" s="21">
        <f>IF($A3585="",0,IF(OR($S3585&lt;&gt;1,COUNTA($J3585:$M3585)=0),0,IF(SUMPRODUCT(MAX(($C$5:$C$6173=$C3585)*($D$5:$D$6173=$D3585)*($S$5:$S$6173=1)*IFERROR($N$5:$N$6173*1,0)))&gt;0,ROUND($H3585*($N3585/SUMPRODUCT(MAX(($C$5:$C$6173=$C3585)*($D$5:$D$6173=$D3585)*($S$5:$S$6173=1)*IFERROR($N$5:$N$6173*1,0)))),4),0)))</f>
        <v/>
      </c>
      <c r="P3585" s="10" t="inlineStr">
        <is>
          <t>fermate</t>
        </is>
      </c>
      <c r="Q3585" s="21">
        <f>IF($A3585="","",$A3585&amp;"|"&amp;$C3585)</f>
        <v/>
      </c>
      <c r="R3585" s="21">
        <f>IF($A3585="","",$A3585&amp;"|"&amp;$C3585&amp;"|"&amp;$D3585)</f>
        <v/>
      </c>
      <c r="S3585" s="21">
        <f>IF($A3585="","",IFERROR(INDEX(Offerte!$D$2:$D$200,MATCH($Q3585,Offerte!$L$2:$L$200,0)),0))</f>
        <v/>
      </c>
      <c r="T3585" s="21">
        <f>IF($A3585="","",IFERROR(INDEX(Offerte!$G$2:$G$200,MATCH($Q3585,Offerte!$L$2:$L$200,0)),"NO"))</f>
        <v/>
      </c>
    </row>
    <row r="3586">
      <c r="A3586" s="10">
        <f>IF(Offerte!$A117="","",Offerte!$A117)</f>
        <v/>
      </c>
      <c r="B3586" s="10">
        <f>IF(Offerte!$A117="","",Offerte!$B117)</f>
        <v/>
      </c>
      <c r="C3586" s="10">
        <f>IF(Offerte!$A117="","",Offerte!$C117)</f>
        <v/>
      </c>
      <c r="D3586" s="10" t="inlineStr">
        <is>
          <t>D.1.2</t>
        </is>
      </c>
      <c r="E3586" s="10" t="inlineStr">
        <is>
          <t>D</t>
        </is>
      </c>
      <c r="F3586" s="10" t="inlineStr">
        <is>
          <t>Q</t>
        </is>
      </c>
      <c r="G3586" s="10" t="inlineStr">
        <is>
          <t>higher</t>
        </is>
      </c>
      <c r="H3586" s="10" t="n">
        <v>3</v>
      </c>
      <c r="I3586" s="10" t="inlineStr">
        <is>
          <t>Installazione di paline di fermata conformi alla DGR 581/2023</t>
        </is>
      </c>
      <c r="J3586" s="20" t="n"/>
      <c r="K3586" s="20" t="n"/>
      <c r="L3586" s="20" t="n"/>
      <c r="M3586" s="20" t="n"/>
      <c r="N3586" s="21">
        <f>IF($A3586="","",IFERROR(VALUE($J3586),0))</f>
        <v/>
      </c>
      <c r="O3586" s="21">
        <f>IF($A3586="",0,IF(OR($S3586&lt;&gt;1,COUNTA($J3586:$M3586)=0),0,IF(SUMPRODUCT(MAX(($C$5:$C$6173=$C3586)*($D$5:$D$6173=$D3586)*($S$5:$S$6173=1)*IFERROR($N$5:$N$6173*1,0)))&gt;0,ROUND($H3586*($N3586/SUMPRODUCT(MAX(($C$5:$C$6173=$C3586)*($D$5:$D$6173=$D3586)*($S$5:$S$6173=1)*IFERROR($N$5:$N$6173*1,0)))),4),0)))</f>
        <v/>
      </c>
      <c r="P3586" s="10" t="inlineStr">
        <is>
          <t>fermate</t>
        </is>
      </c>
      <c r="Q3586" s="21">
        <f>IF($A3586="","",$A3586&amp;"|"&amp;$C3586)</f>
        <v/>
      </c>
      <c r="R3586" s="21">
        <f>IF($A3586="","",$A3586&amp;"|"&amp;$C3586&amp;"|"&amp;$D3586)</f>
        <v/>
      </c>
      <c r="S3586" s="21">
        <f>IF($A3586="","",IFERROR(INDEX(Offerte!$D$2:$D$200,MATCH($Q3586,Offerte!$L$2:$L$200,0)),0))</f>
        <v/>
      </c>
      <c r="T3586" s="21">
        <f>IF($A3586="","",IFERROR(INDEX(Offerte!$G$2:$G$200,MATCH($Q3586,Offerte!$L$2:$L$200,0)),"NO"))</f>
        <v/>
      </c>
    </row>
    <row r="3587">
      <c r="A3587" s="10">
        <f>IF(Offerte!$A117="","",Offerte!$A117)</f>
        <v/>
      </c>
      <c r="B3587" s="10">
        <f>IF(Offerte!$A117="","",Offerte!$B117)</f>
        <v/>
      </c>
      <c r="C3587" s="10">
        <f>IF(Offerte!$A117="","",Offerte!$C117)</f>
        <v/>
      </c>
      <c r="D3587" s="10" t="inlineStr">
        <is>
          <t>D.1.3</t>
        </is>
      </c>
      <c r="E3587" s="10" t="inlineStr">
        <is>
          <t>D</t>
        </is>
      </c>
      <c r="F3587" s="10" t="inlineStr">
        <is>
          <t>Q</t>
        </is>
      </c>
      <c r="G3587" s="10" t="inlineStr">
        <is>
          <t>higher</t>
        </is>
      </c>
      <c r="H3587" s="10" t="n">
        <v>2</v>
      </c>
      <c r="I3587" s="10" t="inlineStr">
        <is>
          <t>Display informativi connessi alle fermate</t>
        </is>
      </c>
      <c r="J3587" s="20" t="n"/>
      <c r="K3587" s="20" t="n"/>
      <c r="L3587" s="20" t="n"/>
      <c r="M3587" s="20" t="n"/>
      <c r="N3587" s="21">
        <f>IF($A3587="","",IFERROR(VALUE($J3587),0))</f>
        <v/>
      </c>
      <c r="O3587" s="21">
        <f>IF($A3587="",0,IF(OR($S3587&lt;&gt;1,COUNTA($J3587:$M3587)=0),0,IF(SUMPRODUCT(MAX(($C$5:$C$6173=$C3587)*($D$5:$D$6173=$D3587)*($S$5:$S$6173=1)*IFERROR($N$5:$N$6173*1,0)))&gt;0,ROUND($H3587*($N3587/SUMPRODUCT(MAX(($C$5:$C$6173=$C3587)*($D$5:$D$6173=$D3587)*($S$5:$S$6173=1)*IFERROR($N$5:$N$6173*1,0)))),4),0)))</f>
        <v/>
      </c>
      <c r="P3587" s="10" t="inlineStr">
        <is>
          <t>fermate</t>
        </is>
      </c>
      <c r="Q3587" s="21">
        <f>IF($A3587="","",$A3587&amp;"|"&amp;$C3587)</f>
        <v/>
      </c>
      <c r="R3587" s="21">
        <f>IF($A3587="","",$A3587&amp;"|"&amp;$C3587&amp;"|"&amp;$D3587)</f>
        <v/>
      </c>
      <c r="S3587" s="21">
        <f>IF($A3587="","",IFERROR(INDEX(Offerte!$D$2:$D$200,MATCH($Q3587,Offerte!$L$2:$L$200,0)),0))</f>
        <v/>
      </c>
      <c r="T3587" s="21">
        <f>IF($A3587="","",IFERROR(INDEX(Offerte!$G$2:$G$200,MATCH($Q3587,Offerte!$L$2:$L$200,0)),"NO"))</f>
        <v/>
      </c>
    </row>
    <row r="3588">
      <c r="A3588" s="10">
        <f>IF(Offerte!$A117="","",Offerte!$A117)</f>
        <v/>
      </c>
      <c r="B3588" s="10">
        <f>IF(Offerte!$A117="","",Offerte!$B117)</f>
        <v/>
      </c>
      <c r="C3588" s="10">
        <f>IF(Offerte!$A117="","",Offerte!$C117)</f>
        <v/>
      </c>
      <c r="D3588" s="10" t="inlineStr">
        <is>
          <t>D.2.1</t>
        </is>
      </c>
      <c r="E3588" s="10" t="inlineStr">
        <is>
          <t>D</t>
        </is>
      </c>
      <c r="F3588" s="10" t="inlineStr">
        <is>
          <t>Q</t>
        </is>
      </c>
      <c r="G3588" s="10" t="inlineStr">
        <is>
          <t>higher</t>
        </is>
      </c>
      <c r="H3588" s="10" t="n">
        <v>2</v>
      </c>
      <c r="I3588" s="10" t="inlineStr">
        <is>
          <t>Segnali tattili Loges-Vet-Evolution</t>
        </is>
      </c>
      <c r="J3588" s="20" t="n"/>
      <c r="K3588" s="20" t="n"/>
      <c r="L3588" s="20" t="n"/>
      <c r="M3588" s="20" t="n"/>
      <c r="N3588" s="21">
        <f>IF($A3588="","",IFERROR(VALUE($J3588),0))</f>
        <v/>
      </c>
      <c r="O3588" s="21">
        <f>IF($A3588="",0,IF(OR($S3588&lt;&gt;1,COUNTA($J3588:$M3588)=0),0,IF(SUMPRODUCT(MAX(($C$5:$C$6173=$C3588)*($D$5:$D$6173=$D3588)*($S$5:$S$6173=1)*IFERROR($N$5:$N$6173*1,0)))&gt;0,ROUND($H3588*($N3588/SUMPRODUCT(MAX(($C$5:$C$6173=$C3588)*($D$5:$D$6173=$D3588)*($S$5:$S$6173=1)*IFERROR($N$5:$N$6173*1,0)))),4),0)))</f>
        <v/>
      </c>
      <c r="P3588" s="10" t="inlineStr">
        <is>
          <t>fermate</t>
        </is>
      </c>
      <c r="Q3588" s="21">
        <f>IF($A3588="","",$A3588&amp;"|"&amp;$C3588)</f>
        <v/>
      </c>
      <c r="R3588" s="21">
        <f>IF($A3588="","",$A3588&amp;"|"&amp;$C3588&amp;"|"&amp;$D3588)</f>
        <v/>
      </c>
      <c r="S3588" s="21">
        <f>IF($A3588="","",IFERROR(INDEX(Offerte!$D$2:$D$200,MATCH($Q3588,Offerte!$L$2:$L$200,0)),0))</f>
        <v/>
      </c>
      <c r="T3588" s="21">
        <f>IF($A3588="","",IFERROR(INDEX(Offerte!$G$2:$G$200,MATCH($Q3588,Offerte!$L$2:$L$200,0)),"NO"))</f>
        <v/>
      </c>
    </row>
    <row r="3589">
      <c r="A3589" s="10">
        <f>IF(Offerte!$A117="","",Offerte!$A117)</f>
        <v/>
      </c>
      <c r="B3589" s="10">
        <f>IF(Offerte!$A117="","",Offerte!$B117)</f>
        <v/>
      </c>
      <c r="C3589" s="10">
        <f>IF(Offerte!$A117="","",Offerte!$C117)</f>
        <v/>
      </c>
      <c r="D3589" s="10" t="inlineStr">
        <is>
          <t>E.1.1</t>
        </is>
      </c>
      <c r="E3589" s="10" t="inlineStr">
        <is>
          <t>E</t>
        </is>
      </c>
      <c r="F3589" s="10" t="inlineStr">
        <is>
          <t>T</t>
        </is>
      </c>
      <c r="G3589" s="10" t="inlineStr">
        <is>
          <t>tabular</t>
        </is>
      </c>
      <c r="H3589" s="10" t="n">
        <v>2</v>
      </c>
      <c r="I3589" s="10" t="inlineStr">
        <is>
          <t>Mobile app con travel planner PRM</t>
        </is>
      </c>
      <c r="J3589" s="20" t="n"/>
      <c r="K3589" s="20" t="n"/>
      <c r="L3589" s="20" t="n"/>
      <c r="M3589" s="20" t="n"/>
      <c r="N3589" s="21">
        <f>IF($A3589="","",IF(IFERROR(VALUE($M3589),0)=1,1,0))</f>
        <v/>
      </c>
      <c r="O3589" s="21">
        <f>IF($A3589="",0,IF(OR($S3589&lt;&gt;1,COUNTA($J3589:$M3589)=0),0,IF($N3589=1,$H3589,0)))</f>
        <v/>
      </c>
      <c r="P3589" s="10" t="inlineStr">
        <is>
          <t>sì/no</t>
        </is>
      </c>
      <c r="Q3589" s="21">
        <f>IF($A3589="","",$A3589&amp;"|"&amp;$C3589)</f>
        <v/>
      </c>
      <c r="R3589" s="21">
        <f>IF($A3589="","",$A3589&amp;"|"&amp;$C3589&amp;"|"&amp;$D3589)</f>
        <v/>
      </c>
      <c r="S3589" s="21">
        <f>IF($A3589="","",IFERROR(INDEX(Offerte!$D$2:$D$200,MATCH($Q3589,Offerte!$L$2:$L$200,0)),0))</f>
        <v/>
      </c>
      <c r="T3589" s="21">
        <f>IF($A3589="","",IFERROR(INDEX(Offerte!$G$2:$G$200,MATCH($Q3589,Offerte!$L$2:$L$200,0)),"NO"))</f>
        <v/>
      </c>
    </row>
    <row r="3590">
      <c r="A3590" s="10">
        <f>IF(Offerte!$A117="","",Offerte!$A117)</f>
        <v/>
      </c>
      <c r="B3590" s="10">
        <f>IF(Offerte!$A117="","",Offerte!$B117)</f>
        <v/>
      </c>
      <c r="C3590" s="10">
        <f>IF(Offerte!$A117="","",Offerte!$C117)</f>
        <v/>
      </c>
      <c r="D3590" s="10" t="inlineStr">
        <is>
          <t>E.2.1</t>
        </is>
      </c>
      <c r="E3590" s="10" t="inlineStr">
        <is>
          <t>E</t>
        </is>
      </c>
      <c r="F3590" s="10" t="inlineStr">
        <is>
          <t>D</t>
        </is>
      </c>
      <c r="G3590" s="10" t="inlineStr">
        <is>
          <t>discretionary</t>
        </is>
      </c>
      <c r="H3590" s="10" t="n">
        <v>2</v>
      </c>
      <c r="I3590" s="10" t="inlineStr">
        <is>
          <t>Altre azioni informative e rapporti con gli utenti</t>
        </is>
      </c>
      <c r="J3590" s="20" t="n"/>
      <c r="K3590" s="20" t="n"/>
      <c r="L3590" s="20" t="n"/>
      <c r="M3590" s="20" t="n"/>
      <c r="N3590" s="21">
        <f>IF($A3590="","",MAX(0,MIN(1,IFERROR(VALUE($M3590),0))))</f>
        <v/>
      </c>
      <c r="O3590" s="21">
        <f>IF($A3590="",0,IF(OR($S3590&lt;&gt;1,COUNTA($J3590:$M3590)=0),0,IF(SUMPRODUCT(MAX(($C$5:$C$6173=$C3590)*($D$5:$D$6173=$D3590)*($S$5:$S$6173=1)*IFERROR($N$5:$N$6173*1,0)))&gt;0,ROUND($H3590*($N3590/SUMPRODUCT(MAX(($C$5:$C$6173=$C3590)*($D$5:$D$6173=$D3590)*($S$5:$S$6173=1)*IFERROR($N$5:$N$6173*1,0)))),4),0)))</f>
        <v/>
      </c>
      <c r="P3590" s="10" t="inlineStr">
        <is>
          <t>coeff.</t>
        </is>
      </c>
      <c r="Q3590" s="21">
        <f>IF($A3590="","",$A3590&amp;"|"&amp;$C3590)</f>
        <v/>
      </c>
      <c r="R3590" s="21">
        <f>IF($A3590="","",$A3590&amp;"|"&amp;$C3590&amp;"|"&amp;$D3590)</f>
        <v/>
      </c>
      <c r="S3590" s="21">
        <f>IF($A3590="","",IFERROR(INDEX(Offerte!$D$2:$D$200,MATCH($Q3590,Offerte!$L$2:$L$200,0)),0))</f>
        <v/>
      </c>
      <c r="T3590" s="21">
        <f>IF($A3590="","",IFERROR(INDEX(Offerte!$G$2:$G$200,MATCH($Q3590,Offerte!$L$2:$L$200,0)),"NO"))</f>
        <v/>
      </c>
    </row>
    <row r="3591">
      <c r="A3591" s="10">
        <f>IF(Offerte!$A117="","",Offerte!$A117)</f>
        <v/>
      </c>
      <c r="B3591" s="10">
        <f>IF(Offerte!$A117="","",Offerte!$B117)</f>
        <v/>
      </c>
      <c r="C3591" s="10">
        <f>IF(Offerte!$A117="","",Offerte!$C117)</f>
        <v/>
      </c>
      <c r="D3591" s="10" t="inlineStr">
        <is>
          <t>F.1.1</t>
        </is>
      </c>
      <c r="E3591" s="10" t="inlineStr">
        <is>
          <t>F</t>
        </is>
      </c>
      <c r="F3591" s="10" t="inlineStr">
        <is>
          <t>Q</t>
        </is>
      </c>
      <c r="G3591" s="10" t="inlineStr">
        <is>
          <t>lower</t>
        </is>
      </c>
      <c r="H3591" s="10" t="n">
        <v>7</v>
      </c>
      <c r="I3591" s="10" t="inlineStr">
        <is>
          <t>Performance ambientali del parco mezzi adibito al servizio - I_CEA</t>
        </is>
      </c>
      <c r="J3591" s="20" t="n"/>
      <c r="K3591" s="20" t="n"/>
      <c r="L3591" s="20" t="n"/>
      <c r="M3591" s="20" t="n"/>
      <c r="N3591" s="21">
        <f>IF($A3591="","",IFERROR(VALUE($J3591),0))</f>
        <v/>
      </c>
      <c r="O3591" s="21">
        <f>IF($A3591="",0,IF(OR($S3591&lt;&gt;1,COUNTA($J3591:$M3591)=0),0,IF(AND(IFERROR(AGGREGATE(15,6,$N$5:$N$6173/(($C$5:$C$6173=$C3591)*($D$5:$D$6173=$D3591)*($S$5:$S$6173=1)*($N$5:$N$6173&gt;0)),1),0)&gt;0,$N3591&gt;0),ROUND($H3591*(IFERROR(AGGREGATE(15,6,$N$5:$N$6173/(($C$5:$C$6173=$C3591)*($D$5:$D$6173=$D3591)*($S$5:$S$6173=1)*($N$5:$N$6173&gt;0)),1),0)/$N3591),4),0)))</f>
        <v/>
      </c>
      <c r="P3591" s="10" t="inlineStr">
        <is>
          <t>indice</t>
        </is>
      </c>
      <c r="Q3591" s="21">
        <f>IF($A3591="","",$A3591&amp;"|"&amp;$C3591)</f>
        <v/>
      </c>
      <c r="R3591" s="21">
        <f>IF($A3591="","",$A3591&amp;"|"&amp;$C3591&amp;"|"&amp;$D3591)</f>
        <v/>
      </c>
      <c r="S3591" s="21">
        <f>IF($A3591="","",IFERROR(INDEX(Offerte!$D$2:$D$200,MATCH($Q3591,Offerte!$L$2:$L$200,0)),0))</f>
        <v/>
      </c>
      <c r="T3591" s="21">
        <f>IF($A3591="","",IFERROR(INDEX(Offerte!$G$2:$G$200,MATCH($Q3591,Offerte!$L$2:$L$200,0)),"NO"))</f>
        <v/>
      </c>
    </row>
    <row r="3592">
      <c r="A3592" s="10">
        <f>IF(Offerte!$A117="","",Offerte!$A117)</f>
        <v/>
      </c>
      <c r="B3592" s="10">
        <f>IF(Offerte!$A117="","",Offerte!$B117)</f>
        <v/>
      </c>
      <c r="C3592" s="10">
        <f>IF(Offerte!$A117="","",Offerte!$C117)</f>
        <v/>
      </c>
      <c r="D3592" s="10" t="inlineStr">
        <is>
          <t>F.2.1</t>
        </is>
      </c>
      <c r="E3592" s="10" t="inlineStr">
        <is>
          <t>F</t>
        </is>
      </c>
      <c r="F3592" s="10" t="inlineStr">
        <is>
          <t>Q</t>
        </is>
      </c>
      <c r="G3592" s="10" t="inlineStr">
        <is>
          <t>higher</t>
        </is>
      </c>
      <c r="H3592" s="10" t="n">
        <v>2</v>
      </c>
      <c r="I3592" s="10" t="inlineStr">
        <is>
          <t>Tasso di copertura del servizio con dispositivi ECO-DRIVER</t>
        </is>
      </c>
      <c r="J3592" s="20" t="n"/>
      <c r="K3592" s="20" t="n"/>
      <c r="L3592" s="20" t="n"/>
      <c r="M3592" s="20" t="n"/>
      <c r="N3592" s="21">
        <f>IF($A3592="","",IFERROR(VALUE($K3592)/VALUE($L3592),IFERROR(VALUE($J3592),0)))</f>
        <v/>
      </c>
      <c r="O3592" s="21">
        <f>IF($A3592="",0,IF(OR($S3592&lt;&gt;1,COUNTA($J3592:$M3592)=0),0,IF(SUMPRODUCT(MAX(($C$5:$C$6173=$C3592)*($D$5:$D$6173=$D3592)*($S$5:$S$6173=1)*IFERROR($N$5:$N$6173*1,0)))&gt;0,ROUND($H3592*($N3592/SUMPRODUCT(MAX(($C$5:$C$6173=$C3592)*($D$5:$D$6173=$D3592)*($S$5:$S$6173=1)*IFERROR($N$5:$N$6173*1,0)))),4),0)))</f>
        <v/>
      </c>
      <c r="P3592" s="10" t="inlineStr">
        <is>
          <t>Autobus attrezzati con dispositivi ECO-DRIVER / Autobus totali in offerta, incluse scorte</t>
        </is>
      </c>
      <c r="Q3592" s="21">
        <f>IF($A3592="","",$A3592&amp;"|"&amp;$C3592)</f>
        <v/>
      </c>
      <c r="R3592" s="21">
        <f>IF($A3592="","",$A3592&amp;"|"&amp;$C3592&amp;"|"&amp;$D3592)</f>
        <v/>
      </c>
      <c r="S3592" s="21">
        <f>IF($A3592="","",IFERROR(INDEX(Offerte!$D$2:$D$200,MATCH($Q3592,Offerte!$L$2:$L$200,0)),0))</f>
        <v/>
      </c>
      <c r="T3592" s="21">
        <f>IF($A3592="","",IFERROR(INDEX(Offerte!$G$2:$G$200,MATCH($Q3592,Offerte!$L$2:$L$200,0)),"NO"))</f>
        <v/>
      </c>
    </row>
    <row r="3593">
      <c r="A3593" s="10">
        <f>IF(Offerte!$A117="","",Offerte!$A117)</f>
        <v/>
      </c>
      <c r="B3593" s="10">
        <f>IF(Offerte!$A117="","",Offerte!$B117)</f>
        <v/>
      </c>
      <c r="C3593" s="10">
        <f>IF(Offerte!$A117="","",Offerte!$C117)</f>
        <v/>
      </c>
      <c r="D3593" s="10" t="inlineStr">
        <is>
          <t>F.3.1</t>
        </is>
      </c>
      <c r="E3593" s="10" t="inlineStr">
        <is>
          <t>F</t>
        </is>
      </c>
      <c r="F3593" s="10" t="inlineStr">
        <is>
          <t>Q</t>
        </is>
      </c>
      <c r="G3593" s="10" t="inlineStr">
        <is>
          <t>higher</t>
        </is>
      </c>
      <c r="H3593" s="10" t="n">
        <v>2</v>
      </c>
      <c r="I3593" s="10" t="inlineStr">
        <is>
          <t>Autoproduzione consumi elettrici per trazione</t>
        </is>
      </c>
      <c r="J3593" s="20" t="n"/>
      <c r="K3593" s="20" t="n"/>
      <c r="L3593" s="20" t="n"/>
      <c r="M3593" s="20" t="n"/>
      <c r="N3593" s="21">
        <f>IF($A3593="","",IFERROR(VALUE($J3593),0))</f>
        <v/>
      </c>
      <c r="O3593" s="21">
        <f>IF($A3593="",0,IF(OR($S3593&lt;&gt;1,COUNTA($J3593:$M3593)=0),0,IF(SUMPRODUCT(MAX(($C$5:$C$6173=$C3593)*($D$5:$D$6173=$D3593)*($S$5:$S$6173=1)*IFERROR($N$5:$N$6173*1,0)))&gt;0,ROUND($H3593*($N3593/SUMPRODUCT(MAX(($C$5:$C$6173=$C3593)*($D$5:$D$6173=$D3593)*($S$5:$S$6173=1)*IFERROR($N$5:$N$6173*1,0)))),4),0)))</f>
        <v/>
      </c>
      <c r="P3593" s="10" t="inlineStr">
        <is>
          <t>kWh/anno</t>
        </is>
      </c>
      <c r="Q3593" s="21">
        <f>IF($A3593="","",$A3593&amp;"|"&amp;$C3593)</f>
        <v/>
      </c>
      <c r="R3593" s="21">
        <f>IF($A3593="","",$A3593&amp;"|"&amp;$C3593&amp;"|"&amp;$D3593)</f>
        <v/>
      </c>
      <c r="S3593" s="21">
        <f>IF($A3593="","",IFERROR(INDEX(Offerte!$D$2:$D$200,MATCH($Q3593,Offerte!$L$2:$L$200,0)),0))</f>
        <v/>
      </c>
      <c r="T3593" s="21">
        <f>IF($A3593="","",IFERROR(INDEX(Offerte!$G$2:$G$200,MATCH($Q3593,Offerte!$L$2:$L$200,0)),"NO"))</f>
        <v/>
      </c>
    </row>
    <row r="3594">
      <c r="A3594" s="10">
        <f>IF(Offerte!$A117="","",Offerte!$A117)</f>
        <v/>
      </c>
      <c r="B3594" s="10">
        <f>IF(Offerte!$A117="","",Offerte!$B117)</f>
        <v/>
      </c>
      <c r="C3594" s="10">
        <f>IF(Offerte!$A117="","",Offerte!$C117)</f>
        <v/>
      </c>
      <c r="D3594" s="10" t="inlineStr">
        <is>
          <t>F.4.1</t>
        </is>
      </c>
      <c r="E3594" s="10" t="inlineStr">
        <is>
          <t>F</t>
        </is>
      </c>
      <c r="F3594" s="10" t="inlineStr">
        <is>
          <t>Q</t>
        </is>
      </c>
      <c r="G3594" s="10" t="inlineStr">
        <is>
          <t>soil</t>
        </is>
      </c>
      <c r="H3594" s="10" t="n">
        <v>2</v>
      </c>
      <c r="I3594" s="10" t="inlineStr">
        <is>
          <t>Indice di consumo di suolo</t>
        </is>
      </c>
      <c r="J3594" s="20" t="n"/>
      <c r="K3594" s="20" t="n"/>
      <c r="L3594" s="20" t="n"/>
      <c r="M3594" s="20" t="n"/>
      <c r="N3594" s="21">
        <f>IF($A3594="","",IFERROR(VALUE($J3594),0))</f>
        <v/>
      </c>
      <c r="O3594" s="21">
        <f>IF($A3594="",0,IF(OR($S3594&lt;&gt;1,COUNTA($J3594:$M3594)=0),0,IF($N3594&lt;=0,$H3594,IF(SUMPRODUCT(MAX(($C$5:$C$6173=$C3594)*($D$5:$D$6173=$D3594)*($S$5:$S$6173=1)*IFERROR($N$5:$N$6173*1,0)))&gt;0,ROUND($H3594*((SUMPRODUCT(MAX(($C$5:$C$6173=$C3594)*($D$5:$D$6173=$D3594)*($S$5:$S$6173=1)*IFERROR($N$5:$N$6173*1,0)))-$N3594)/SUMPRODUCT(MAX(($C$5:$C$6173=$C3594)*($D$5:$D$6173=$D3594)*($S$5:$S$6173=1)*IFERROR($N$5:$N$6173*1,0)))),4),0))))</f>
        <v/>
      </c>
      <c r="P3594" s="10" t="inlineStr">
        <is>
          <t>m2</t>
        </is>
      </c>
      <c r="Q3594" s="21">
        <f>IF($A3594="","",$A3594&amp;"|"&amp;$C3594)</f>
        <v/>
      </c>
      <c r="R3594" s="21">
        <f>IF($A3594="","",$A3594&amp;"|"&amp;$C3594&amp;"|"&amp;$D3594)</f>
        <v/>
      </c>
      <c r="S3594" s="21">
        <f>IF($A3594="","",IFERROR(INDEX(Offerte!$D$2:$D$200,MATCH($Q3594,Offerte!$L$2:$L$200,0)),0))</f>
        <v/>
      </c>
      <c r="T3594" s="21">
        <f>IF($A3594="","",IFERROR(INDEX(Offerte!$G$2:$G$200,MATCH($Q3594,Offerte!$L$2:$L$200,0)),"NO"))</f>
        <v/>
      </c>
    </row>
    <row r="3595">
      <c r="A3595" s="10">
        <f>IF(Offerte!$A117="","",Offerte!$A117)</f>
        <v/>
      </c>
      <c r="B3595" s="10">
        <f>IF(Offerte!$A117="","",Offerte!$B117)</f>
        <v/>
      </c>
      <c r="C3595" s="10">
        <f>IF(Offerte!$A117="","",Offerte!$C117)</f>
        <v/>
      </c>
      <c r="D3595" s="10" t="inlineStr">
        <is>
          <t>F.5.1</t>
        </is>
      </c>
      <c r="E3595" s="10" t="inlineStr">
        <is>
          <t>F</t>
        </is>
      </c>
      <c r="F3595" s="10" t="inlineStr">
        <is>
          <t>T</t>
        </is>
      </c>
      <c r="G3595" s="10" t="inlineStr">
        <is>
          <t>tabular</t>
        </is>
      </c>
      <c r="H3595" s="10" t="n">
        <v>1</v>
      </c>
      <c r="I3595" s="10" t="inlineStr">
        <is>
          <t>Rendicontazione di sostenibilità ambientale</t>
        </is>
      </c>
      <c r="J3595" s="20" t="n"/>
      <c r="K3595" s="20" t="n"/>
      <c r="L3595" s="20" t="n"/>
      <c r="M3595" s="20" t="n"/>
      <c r="N3595" s="21">
        <f>IF($A3595="","",IF(IFERROR(VALUE($M3595),0)=1,1,0))</f>
        <v/>
      </c>
      <c r="O3595" s="21">
        <f>IF($A3595="",0,IF(OR($S3595&lt;&gt;1,COUNTA($J3595:$M3595)=0),0,IF($N3595=1,$H3595,0)))</f>
        <v/>
      </c>
      <c r="P3595" s="10" t="inlineStr">
        <is>
          <t>sì/no</t>
        </is>
      </c>
      <c r="Q3595" s="21">
        <f>IF($A3595="","",$A3595&amp;"|"&amp;$C3595)</f>
        <v/>
      </c>
      <c r="R3595" s="21">
        <f>IF($A3595="","",$A3595&amp;"|"&amp;$C3595&amp;"|"&amp;$D3595)</f>
        <v/>
      </c>
      <c r="S3595" s="21">
        <f>IF($A3595="","",IFERROR(INDEX(Offerte!$D$2:$D$200,MATCH($Q3595,Offerte!$L$2:$L$200,0)),0))</f>
        <v/>
      </c>
      <c r="T3595" s="21">
        <f>IF($A3595="","",IFERROR(INDEX(Offerte!$G$2:$G$200,MATCH($Q3595,Offerte!$L$2:$L$200,0)),"NO"))</f>
        <v/>
      </c>
    </row>
    <row r="3596">
      <c r="A3596" s="10">
        <f>IF(Offerte!$A117="","",Offerte!$A117)</f>
        <v/>
      </c>
      <c r="B3596" s="10">
        <f>IF(Offerte!$A117="","",Offerte!$B117)</f>
        <v/>
      </c>
      <c r="C3596" s="10">
        <f>IF(Offerte!$A117="","",Offerte!$C117)</f>
        <v/>
      </c>
      <c r="D3596" s="10" t="inlineStr">
        <is>
          <t>G.1.1</t>
        </is>
      </c>
      <c r="E3596" s="10" t="inlineStr">
        <is>
          <t>G</t>
        </is>
      </c>
      <c r="F3596" s="10" t="inlineStr">
        <is>
          <t>D</t>
        </is>
      </c>
      <c r="G3596" s="10" t="inlineStr">
        <is>
          <t>discretionary</t>
        </is>
      </c>
      <c r="H3596" s="10" t="n">
        <v>2</v>
      </c>
      <c r="I3596" s="10" t="inlineStr">
        <is>
          <t>Qualità del progetto di centrale di controllo aziendale</t>
        </is>
      </c>
      <c r="J3596" s="20" t="n"/>
      <c r="K3596" s="20" t="n"/>
      <c r="L3596" s="20" t="n"/>
      <c r="M3596" s="20" t="n"/>
      <c r="N3596" s="21">
        <f>IF($A3596="","",MAX(0,MIN(1,IFERROR(VALUE($M3596),0))))</f>
        <v/>
      </c>
      <c r="O3596" s="21">
        <f>IF($A3596="",0,IF(OR($S3596&lt;&gt;1,COUNTA($J3596:$M3596)=0),0,IF(SUMPRODUCT(MAX(($C$5:$C$6173=$C3596)*($D$5:$D$6173=$D3596)*($S$5:$S$6173=1)*IFERROR($N$5:$N$6173*1,0)))&gt;0,ROUND($H3596*($N3596/SUMPRODUCT(MAX(($C$5:$C$6173=$C3596)*($D$5:$D$6173=$D3596)*($S$5:$S$6173=1)*IFERROR($N$5:$N$6173*1,0)))),4),0)))</f>
        <v/>
      </c>
      <c r="P3596" s="10" t="inlineStr">
        <is>
          <t>coeff.</t>
        </is>
      </c>
      <c r="Q3596" s="21">
        <f>IF($A3596="","",$A3596&amp;"|"&amp;$C3596)</f>
        <v/>
      </c>
      <c r="R3596" s="21">
        <f>IF($A3596="","",$A3596&amp;"|"&amp;$C3596&amp;"|"&amp;$D3596)</f>
        <v/>
      </c>
      <c r="S3596" s="21">
        <f>IF($A3596="","",IFERROR(INDEX(Offerte!$D$2:$D$200,MATCH($Q3596,Offerte!$L$2:$L$200,0)),0))</f>
        <v/>
      </c>
      <c r="T3596" s="21">
        <f>IF($A3596="","",IFERROR(INDEX(Offerte!$G$2:$G$200,MATCH($Q3596,Offerte!$L$2:$L$200,0)),"NO"))</f>
        <v/>
      </c>
    </row>
    <row r="3597">
      <c r="A3597" s="10">
        <f>IF(Offerte!$A117="","",Offerte!$A117)</f>
        <v/>
      </c>
      <c r="B3597" s="10">
        <f>IF(Offerte!$A117="","",Offerte!$B117)</f>
        <v/>
      </c>
      <c r="C3597" s="10">
        <f>IF(Offerte!$A117="","",Offerte!$C117)</f>
        <v/>
      </c>
      <c r="D3597" s="10" t="inlineStr">
        <is>
          <t>G.2.1</t>
        </is>
      </c>
      <c r="E3597" s="10" t="inlineStr">
        <is>
          <t>G</t>
        </is>
      </c>
      <c r="F3597" s="10" t="inlineStr">
        <is>
          <t>T</t>
        </is>
      </c>
      <c r="G3597" s="10" t="inlineStr">
        <is>
          <t>tabular</t>
        </is>
      </c>
      <c r="H3597" s="10" t="n">
        <v>1</v>
      </c>
      <c r="I3597" s="10" t="inlineStr">
        <is>
          <t>Certificazione ISO 45001</t>
        </is>
      </c>
      <c r="J3597" s="20" t="n"/>
      <c r="K3597" s="20" t="n"/>
      <c r="L3597" s="20" t="n"/>
      <c r="M3597" s="20" t="n"/>
      <c r="N3597" s="21">
        <f>IF($A3597="","",IF(IFERROR(VALUE($M3597),0)=1,1,0))</f>
        <v/>
      </c>
      <c r="O3597" s="21">
        <f>IF($A3597="",0,IF(OR($S3597&lt;&gt;1,COUNTA($J3597:$M3597)=0),0,IF($N3597=1,$H3597,0)))</f>
        <v/>
      </c>
      <c r="P3597" s="10" t="inlineStr">
        <is>
          <t>sì/no</t>
        </is>
      </c>
      <c r="Q3597" s="21">
        <f>IF($A3597="","",$A3597&amp;"|"&amp;$C3597)</f>
        <v/>
      </c>
      <c r="R3597" s="21">
        <f>IF($A3597="","",$A3597&amp;"|"&amp;$C3597&amp;"|"&amp;$D3597)</f>
        <v/>
      </c>
      <c r="S3597" s="21">
        <f>IF($A3597="","",IFERROR(INDEX(Offerte!$D$2:$D$200,MATCH($Q3597,Offerte!$L$2:$L$200,0)),0))</f>
        <v/>
      </c>
      <c r="T3597" s="21">
        <f>IF($A3597="","",IFERROR(INDEX(Offerte!$G$2:$G$200,MATCH($Q3597,Offerte!$L$2:$L$200,0)),"NO"))</f>
        <v/>
      </c>
    </row>
    <row r="3598">
      <c r="A3598" s="10">
        <f>IF(Offerte!$A117="","",Offerte!$A117)</f>
        <v/>
      </c>
      <c r="B3598" s="10">
        <f>IF(Offerte!$A117="","",Offerte!$B117)</f>
        <v/>
      </c>
      <c r="C3598" s="10">
        <f>IF(Offerte!$A117="","",Offerte!$C117)</f>
        <v/>
      </c>
      <c r="D3598" s="10" t="inlineStr">
        <is>
          <t>G.3.1</t>
        </is>
      </c>
      <c r="E3598" s="10" t="inlineStr">
        <is>
          <t>G</t>
        </is>
      </c>
      <c r="F3598" s="10" t="inlineStr">
        <is>
          <t>T</t>
        </is>
      </c>
      <c r="G3598" s="10" t="inlineStr">
        <is>
          <t>tabular</t>
        </is>
      </c>
      <c r="H3598" s="10" t="n">
        <v>1</v>
      </c>
      <c r="I3598" s="10" t="inlineStr">
        <is>
          <t>Certificazioni di responsabilità sociale</t>
        </is>
      </c>
      <c r="J3598" s="20" t="n"/>
      <c r="K3598" s="20" t="n"/>
      <c r="L3598" s="20" t="n"/>
      <c r="M3598" s="20" t="n"/>
      <c r="N3598" s="21">
        <f>IF($A3598="","",IF(IFERROR(VALUE($M3598),0)=1,1,0))</f>
        <v/>
      </c>
      <c r="O3598" s="21">
        <f>IF($A3598="",0,IF(OR($S3598&lt;&gt;1,COUNTA($J3598:$M3598)=0),0,IF($N3598=1,$H3598,0)))</f>
        <v/>
      </c>
      <c r="P3598" s="10" t="inlineStr">
        <is>
          <t>sì/no</t>
        </is>
      </c>
      <c r="Q3598" s="21">
        <f>IF($A3598="","",$A3598&amp;"|"&amp;$C3598)</f>
        <v/>
      </c>
      <c r="R3598" s="21">
        <f>IF($A3598="","",$A3598&amp;"|"&amp;$C3598&amp;"|"&amp;$D3598)</f>
        <v/>
      </c>
      <c r="S3598" s="21">
        <f>IF($A3598="","",IFERROR(INDEX(Offerte!$D$2:$D$200,MATCH($Q3598,Offerte!$L$2:$L$200,0)),0))</f>
        <v/>
      </c>
      <c r="T3598" s="21">
        <f>IF($A3598="","",IFERROR(INDEX(Offerte!$G$2:$G$200,MATCH($Q3598,Offerte!$L$2:$L$200,0)),"NO"))</f>
        <v/>
      </c>
    </row>
    <row r="3599">
      <c r="A3599" s="10">
        <f>IF(Offerte!$A117="","",Offerte!$A117)</f>
        <v/>
      </c>
      <c r="B3599" s="10">
        <f>IF(Offerte!$A117="","",Offerte!$B117)</f>
        <v/>
      </c>
      <c r="C3599" s="10">
        <f>IF(Offerte!$A117="","",Offerte!$C117)</f>
        <v/>
      </c>
      <c r="D3599" s="10" t="inlineStr">
        <is>
          <t>G.4.1</t>
        </is>
      </c>
      <c r="E3599" s="10" t="inlineStr">
        <is>
          <t>G</t>
        </is>
      </c>
      <c r="F3599" s="10" t="inlineStr">
        <is>
          <t>D</t>
        </is>
      </c>
      <c r="G3599" s="10" t="inlineStr">
        <is>
          <t>discretionary</t>
        </is>
      </c>
      <c r="H3599" s="10" t="n">
        <v>2</v>
      </c>
      <c r="I3599" s="10" t="inlineStr">
        <is>
          <t>Qualità del piano di formazione del personale</t>
        </is>
      </c>
      <c r="J3599" s="20" t="n"/>
      <c r="K3599" s="20" t="n"/>
      <c r="L3599" s="20" t="n"/>
      <c r="M3599" s="20" t="n"/>
      <c r="N3599" s="21">
        <f>IF($A3599="","",MAX(0,MIN(1,IFERROR(VALUE($M3599),0))))</f>
        <v/>
      </c>
      <c r="O3599" s="21">
        <f>IF($A3599="",0,IF(OR($S3599&lt;&gt;1,COUNTA($J3599:$M3599)=0),0,IF(SUMPRODUCT(MAX(($C$5:$C$6173=$C3599)*($D$5:$D$6173=$D3599)*($S$5:$S$6173=1)*IFERROR($N$5:$N$6173*1,0)))&gt;0,ROUND($H3599*($N3599/SUMPRODUCT(MAX(($C$5:$C$6173=$C3599)*($D$5:$D$6173=$D3599)*($S$5:$S$6173=1)*IFERROR($N$5:$N$6173*1,0)))),4),0)))</f>
        <v/>
      </c>
      <c r="P3599" s="10" t="inlineStr">
        <is>
          <t>coeff.</t>
        </is>
      </c>
      <c r="Q3599" s="21">
        <f>IF($A3599="","",$A3599&amp;"|"&amp;$C3599)</f>
        <v/>
      </c>
      <c r="R3599" s="21">
        <f>IF($A3599="","",$A3599&amp;"|"&amp;$C3599&amp;"|"&amp;$D3599)</f>
        <v/>
      </c>
      <c r="S3599" s="21">
        <f>IF($A3599="","",IFERROR(INDEX(Offerte!$D$2:$D$200,MATCH($Q3599,Offerte!$L$2:$L$200,0)),0))</f>
        <v/>
      </c>
      <c r="T3599" s="21">
        <f>IF($A3599="","",IFERROR(INDEX(Offerte!$G$2:$G$200,MATCH($Q3599,Offerte!$L$2:$L$200,0)),"NO"))</f>
        <v/>
      </c>
    </row>
    <row r="3600">
      <c r="A3600" s="10">
        <f>IF(Offerte!$A117="","",Offerte!$A117)</f>
        <v/>
      </c>
      <c r="B3600" s="10">
        <f>IF(Offerte!$A117="","",Offerte!$B117)</f>
        <v/>
      </c>
      <c r="C3600" s="10">
        <f>IF(Offerte!$A117="","",Offerte!$C117)</f>
        <v/>
      </c>
      <c r="D3600" s="10" t="inlineStr">
        <is>
          <t>G.5.1</t>
        </is>
      </c>
      <c r="E3600" s="10" t="inlineStr">
        <is>
          <t>G</t>
        </is>
      </c>
      <c r="F3600" s="10" t="inlineStr">
        <is>
          <t>T</t>
        </is>
      </c>
      <c r="G3600" s="10" t="inlineStr">
        <is>
          <t>tabular</t>
        </is>
      </c>
      <c r="H3600" s="10" t="n">
        <v>1</v>
      </c>
      <c r="I3600" s="10" t="inlineStr">
        <is>
          <t>Impegno al mantenimento delle garanzie del contratto di secondo livello del gestore uscente</t>
        </is>
      </c>
      <c r="J3600" s="20" t="n"/>
      <c r="K3600" s="20" t="n"/>
      <c r="L3600" s="20" t="n"/>
      <c r="M3600" s="20" t="n"/>
      <c r="N3600" s="21">
        <f>IF($A3600="","",IF(IFERROR(VALUE($M3600),0)=1,1,0))</f>
        <v/>
      </c>
      <c r="O3600" s="21">
        <f>IF($A3600="",0,IF(OR($S3600&lt;&gt;1,COUNTA($J3600:$M3600)=0),0,IF($N3600=1,$H3600,0)))</f>
        <v/>
      </c>
      <c r="P3600" s="10" t="inlineStr">
        <is>
          <t>sì/no</t>
        </is>
      </c>
      <c r="Q3600" s="21">
        <f>IF($A3600="","",$A3600&amp;"|"&amp;$C3600)</f>
        <v/>
      </c>
      <c r="R3600" s="21">
        <f>IF($A3600="","",$A3600&amp;"|"&amp;$C3600&amp;"|"&amp;$D3600)</f>
        <v/>
      </c>
      <c r="S3600" s="21">
        <f>IF($A3600="","",IFERROR(INDEX(Offerte!$D$2:$D$200,MATCH($Q3600,Offerte!$L$2:$L$200,0)),0))</f>
        <v/>
      </c>
      <c r="T3600" s="21">
        <f>IF($A3600="","",IFERROR(INDEX(Offerte!$G$2:$G$200,MATCH($Q3600,Offerte!$L$2:$L$200,0)),"NO"))</f>
        <v/>
      </c>
    </row>
    <row r="3601">
      <c r="A3601" s="10">
        <f>IF(Offerte!$A118="","",Offerte!$A118)</f>
        <v/>
      </c>
      <c r="B3601" s="10">
        <f>IF(Offerte!$A118="","",Offerte!$B118)</f>
        <v/>
      </c>
      <c r="C3601" s="10">
        <f>IF(Offerte!$A118="","",Offerte!$C118)</f>
        <v/>
      </c>
      <c r="D3601" s="10" t="inlineStr">
        <is>
          <t>A.1.1</t>
        </is>
      </c>
      <c r="E3601" s="10" t="inlineStr">
        <is>
          <t>A</t>
        </is>
      </c>
      <c r="F3601" s="10" t="inlineStr">
        <is>
          <t>Q</t>
        </is>
      </c>
      <c r="G3601" s="10" t="inlineStr">
        <is>
          <t>higher</t>
        </is>
      </c>
      <c r="H3601" s="10" t="n">
        <v>3</v>
      </c>
      <c r="I3601" s="10" t="inlineStr">
        <is>
          <t>Tasso aggiuntivo di corse controllate</t>
        </is>
      </c>
      <c r="J3601" s="20" t="n"/>
      <c r="K3601" s="20" t="n"/>
      <c r="L3601" s="20" t="n"/>
      <c r="M3601" s="20" t="n"/>
      <c r="N3601" s="21">
        <f>IF($A3601="","",IFERROR(VALUE($K3601)/VALUE($L3601)*100,IFERROR(VALUE($J3601),0)))</f>
        <v/>
      </c>
      <c r="O3601" s="21">
        <f>IF($A3601="",0,IF(OR($S3601&lt;&gt;1,COUNTA($J3601:$M3601)=0),0,IF(SUMPRODUCT(MAX(($C$5:$C$6173=$C3601)*($D$5:$D$6173=$D3601)*($S$5:$S$6173=1)*IFERROR($N$5:$N$6173*1,0)))&gt;0,ROUND($H3601*($N3601/SUMPRODUCT(MAX(($C$5:$C$6173=$C3601)*($D$5:$D$6173=$D3601)*($S$5:$S$6173=1)*IFERROR($N$5:$N$6173*1,0)))),4),0)))</f>
        <v/>
      </c>
      <c r="P3601" s="10" t="inlineStr">
        <is>
          <t>Corse controllate annue / Corse programmate annue</t>
        </is>
      </c>
      <c r="Q3601" s="21">
        <f>IF($A3601="","",$A3601&amp;"|"&amp;$C3601)</f>
        <v/>
      </c>
      <c r="R3601" s="21">
        <f>IF($A3601="","",$A3601&amp;"|"&amp;$C3601&amp;"|"&amp;$D3601)</f>
        <v/>
      </c>
      <c r="S3601" s="21">
        <f>IF($A3601="","",IFERROR(INDEX(Offerte!$D$2:$D$200,MATCH($Q3601,Offerte!$L$2:$L$200,0)),0))</f>
        <v/>
      </c>
      <c r="T3601" s="21">
        <f>IF($A3601="","",IFERROR(INDEX(Offerte!$G$2:$G$200,MATCH($Q3601,Offerte!$L$2:$L$200,0)),"NO"))</f>
        <v/>
      </c>
    </row>
    <row r="3602">
      <c r="A3602" s="10">
        <f>IF(Offerte!$A118="","",Offerte!$A118)</f>
        <v/>
      </c>
      <c r="B3602" s="10">
        <f>IF(Offerte!$A118="","",Offerte!$B118)</f>
        <v/>
      </c>
      <c r="C3602" s="10">
        <f>IF(Offerte!$A118="","",Offerte!$C118)</f>
        <v/>
      </c>
      <c r="D3602" s="10" t="inlineStr">
        <is>
          <t>A.1.2</t>
        </is>
      </c>
      <c r="E3602" s="10" t="inlineStr">
        <is>
          <t>A</t>
        </is>
      </c>
      <c r="F3602" s="10" t="inlineStr">
        <is>
          <t>Q</t>
        </is>
      </c>
      <c r="G3602" s="10" t="inlineStr">
        <is>
          <t>higher</t>
        </is>
      </c>
      <c r="H3602" s="10" t="n">
        <v>4</v>
      </c>
      <c r="I3602" s="10" t="inlineStr">
        <is>
          <t>Numero aggiuntivo di passeggeri controllati</t>
        </is>
      </c>
      <c r="J3602" s="20" t="n"/>
      <c r="K3602" s="20" t="n"/>
      <c r="L3602" s="20" t="n"/>
      <c r="M3602" s="20" t="n"/>
      <c r="N3602" s="21">
        <f>IF($A3602="","",IFERROR(VALUE($J3602),0))</f>
        <v/>
      </c>
      <c r="O3602" s="21">
        <f>IF($A3602="",0,IF(OR($S3602&lt;&gt;1,COUNTA($J3602:$M3602)=0),0,IF(SUMPRODUCT(MAX(($C$5:$C$6173=$C3602)*($D$5:$D$6173=$D3602)*($S$5:$S$6173=1)*IFERROR($N$5:$N$6173*1,0)))&gt;0,ROUND($H3602*($N3602/SUMPRODUCT(MAX(($C$5:$C$6173=$C3602)*($D$5:$D$6173=$D3602)*($S$5:$S$6173=1)*IFERROR($N$5:$N$6173*1,0)))),4),0)))</f>
        <v/>
      </c>
      <c r="P3602" s="10" t="inlineStr">
        <is>
          <t>passeggeri/anno</t>
        </is>
      </c>
      <c r="Q3602" s="21">
        <f>IF($A3602="","",$A3602&amp;"|"&amp;$C3602)</f>
        <v/>
      </c>
      <c r="R3602" s="21">
        <f>IF($A3602="","",$A3602&amp;"|"&amp;$C3602&amp;"|"&amp;$D3602)</f>
        <v/>
      </c>
      <c r="S3602" s="21">
        <f>IF($A3602="","",IFERROR(INDEX(Offerte!$D$2:$D$200,MATCH($Q3602,Offerte!$L$2:$L$200,0)),0))</f>
        <v/>
      </c>
      <c r="T3602" s="21">
        <f>IF($A3602="","",IFERROR(INDEX(Offerte!$G$2:$G$200,MATCH($Q3602,Offerte!$L$2:$L$200,0)),"NO"))</f>
        <v/>
      </c>
    </row>
    <row r="3603">
      <c r="A3603" s="10">
        <f>IF(Offerte!$A118="","",Offerte!$A118)</f>
        <v/>
      </c>
      <c r="B3603" s="10">
        <f>IF(Offerte!$A118="","",Offerte!$B118)</f>
        <v/>
      </c>
      <c r="C3603" s="10">
        <f>IF(Offerte!$A118="","",Offerte!$C118)</f>
        <v/>
      </c>
      <c r="D3603" s="10" t="inlineStr">
        <is>
          <t>B.1.1</t>
        </is>
      </c>
      <c r="E3603" s="10" t="inlineStr">
        <is>
          <t>B</t>
        </is>
      </c>
      <c r="F3603" s="10" t="inlineStr">
        <is>
          <t>Q</t>
        </is>
      </c>
      <c r="G3603" s="10" t="inlineStr">
        <is>
          <t>higher</t>
        </is>
      </c>
      <c r="H3603" s="10" t="n">
        <v>3</v>
      </c>
      <c r="I3603" s="10" t="inlineStr">
        <is>
          <t>Incremento dei posti offerti nelle fasce di punta</t>
        </is>
      </c>
      <c r="J3603" s="20" t="n"/>
      <c r="K3603" s="20" t="n"/>
      <c r="L3603" s="20" t="n"/>
      <c r="M3603" s="20" t="n"/>
      <c r="N3603" s="21">
        <f>IF($A3603="","",IFERROR(VALUE($J3603),0))</f>
        <v/>
      </c>
      <c r="O3603" s="21">
        <f>IF($A3603="",0,IF(OR($S3603&lt;&gt;1,COUNTA($J3603:$M3603)=0),0,IF(SUMPRODUCT(MAX(($C$5:$C$6173=$C3603)*($D$5:$D$6173=$D3603)*($S$5:$S$6173=1)*IFERROR($N$5:$N$6173*1,0)))&gt;0,ROUND($H3603*($N3603/SUMPRODUCT(MAX(($C$5:$C$6173=$C3603)*($D$5:$D$6173=$D3603)*($S$5:$S$6173=1)*IFERROR($N$5:$N$6173*1,0)))),4),0)))</f>
        <v/>
      </c>
      <c r="P3603" s="10" t="inlineStr">
        <is>
          <t>posti*km</t>
        </is>
      </c>
      <c r="Q3603" s="21">
        <f>IF($A3603="","",$A3603&amp;"|"&amp;$C3603)</f>
        <v/>
      </c>
      <c r="R3603" s="21">
        <f>IF($A3603="","",$A3603&amp;"|"&amp;$C3603&amp;"|"&amp;$D3603)</f>
        <v/>
      </c>
      <c r="S3603" s="21">
        <f>IF($A3603="","",IFERROR(INDEX(Offerte!$D$2:$D$200,MATCH($Q3603,Offerte!$L$2:$L$200,0)),0))</f>
        <v/>
      </c>
      <c r="T3603" s="21">
        <f>IF($A3603="","",IFERROR(INDEX(Offerte!$G$2:$G$200,MATCH($Q3603,Offerte!$L$2:$L$200,0)),"NO"))</f>
        <v/>
      </c>
    </row>
    <row r="3604">
      <c r="A3604" s="10">
        <f>IF(Offerte!$A118="","",Offerte!$A118)</f>
        <v/>
      </c>
      <c r="B3604" s="10">
        <f>IF(Offerte!$A118="","",Offerte!$B118)</f>
        <v/>
      </c>
      <c r="C3604" s="10">
        <f>IF(Offerte!$A118="","",Offerte!$C118)</f>
        <v/>
      </c>
      <c r="D3604" s="10" t="inlineStr">
        <is>
          <t>B.2.1</t>
        </is>
      </c>
      <c r="E3604" s="10" t="inlineStr">
        <is>
          <t>B</t>
        </is>
      </c>
      <c r="F3604" s="10" t="inlineStr">
        <is>
          <t>Q</t>
        </is>
      </c>
      <c r="G3604" s="10" t="inlineStr">
        <is>
          <t>higher</t>
        </is>
      </c>
      <c r="H3604" s="10" t="n">
        <v>4</v>
      </c>
      <c r="I3604" s="10" t="inlineStr">
        <is>
          <t>Corse aggiuntive nell'arco giornaliero base</t>
        </is>
      </c>
      <c r="J3604" s="20" t="n"/>
      <c r="K3604" s="20" t="n"/>
      <c r="L3604" s="20" t="n"/>
      <c r="M3604" s="20" t="n"/>
      <c r="N3604" s="21">
        <f>IF($A3604="","",IFERROR(VALUE($J3604),0))</f>
        <v/>
      </c>
      <c r="O3604" s="21">
        <f>IF($A3604="",0,IF(OR($S3604&lt;&gt;1,COUNTA($J3604:$M3604)=0),0,IF(SUMPRODUCT(MAX(($C$5:$C$6173=$C3604)*($D$5:$D$6173=$D3604)*($S$5:$S$6173=1)*IFERROR($N$5:$N$6173*1,0)))&gt;0,ROUND($H3604*($N3604/SUMPRODUCT(MAX(($C$5:$C$6173=$C3604)*($D$5:$D$6173=$D3604)*($S$5:$S$6173=1)*IFERROR($N$5:$N$6173*1,0)))),4),0)))</f>
        <v/>
      </c>
      <c r="P3604" s="10" t="inlineStr">
        <is>
          <t>corse</t>
        </is>
      </c>
      <c r="Q3604" s="21">
        <f>IF($A3604="","",$A3604&amp;"|"&amp;$C3604)</f>
        <v/>
      </c>
      <c r="R3604" s="21">
        <f>IF($A3604="","",$A3604&amp;"|"&amp;$C3604&amp;"|"&amp;$D3604)</f>
        <v/>
      </c>
      <c r="S3604" s="21">
        <f>IF($A3604="","",IFERROR(INDEX(Offerte!$D$2:$D$200,MATCH($Q3604,Offerte!$L$2:$L$200,0)),0))</f>
        <v/>
      </c>
      <c r="T3604" s="21">
        <f>IF($A3604="","",IFERROR(INDEX(Offerte!$G$2:$G$200,MATCH($Q3604,Offerte!$L$2:$L$200,0)),"NO"))</f>
        <v/>
      </c>
    </row>
    <row r="3605">
      <c r="A3605" s="10">
        <f>IF(Offerte!$A118="","",Offerte!$A118)</f>
        <v/>
      </c>
      <c r="B3605" s="10">
        <f>IF(Offerte!$A118="","",Offerte!$B118)</f>
        <v/>
      </c>
      <c r="C3605" s="10">
        <f>IF(Offerte!$A118="","",Offerte!$C118)</f>
        <v/>
      </c>
      <c r="D3605" s="10" t="inlineStr">
        <is>
          <t>B.3.1</t>
        </is>
      </c>
      <c r="E3605" s="10" t="inlineStr">
        <is>
          <t>B</t>
        </is>
      </c>
      <c r="F3605" s="10" t="inlineStr">
        <is>
          <t>Q</t>
        </is>
      </c>
      <c r="G3605" s="10" t="inlineStr">
        <is>
          <t>higher</t>
        </is>
      </c>
      <c r="H3605" s="10" t="n">
        <v>2</v>
      </c>
      <c r="I3605" s="10" t="inlineStr">
        <is>
          <t>Numero di corse aggiuntive per allungamento dell'arco di servizio giornaliero nelle fasce serali</t>
        </is>
      </c>
      <c r="J3605" s="20" t="n"/>
      <c r="K3605" s="20" t="n"/>
      <c r="L3605" s="20" t="n"/>
      <c r="M3605" s="20" t="n"/>
      <c r="N3605" s="21">
        <f>IF($A3605="","",IFERROR(VALUE($J3605),0))</f>
        <v/>
      </c>
      <c r="O3605" s="21">
        <f>IF($A3605="",0,IF(OR($S3605&lt;&gt;1,COUNTA($J3605:$M3605)=0),0,IF(SUMPRODUCT(MAX(($C$5:$C$6173=$C3605)*($D$5:$D$6173=$D3605)*($S$5:$S$6173=1)*IFERROR($N$5:$N$6173*1,0)))&gt;0,ROUND($H3605*($N3605/SUMPRODUCT(MAX(($C$5:$C$6173=$C3605)*($D$5:$D$6173=$D3605)*($S$5:$S$6173=1)*IFERROR($N$5:$N$6173*1,0)))),4),0)))</f>
        <v/>
      </c>
      <c r="P3605" s="10" t="inlineStr">
        <is>
          <t>corse</t>
        </is>
      </c>
      <c r="Q3605" s="21">
        <f>IF($A3605="","",$A3605&amp;"|"&amp;$C3605)</f>
        <v/>
      </c>
      <c r="R3605" s="21">
        <f>IF($A3605="","",$A3605&amp;"|"&amp;$C3605&amp;"|"&amp;$D3605)</f>
        <v/>
      </c>
      <c r="S3605" s="21">
        <f>IF($A3605="","",IFERROR(INDEX(Offerte!$D$2:$D$200,MATCH($Q3605,Offerte!$L$2:$L$200,0)),0))</f>
        <v/>
      </c>
      <c r="T3605" s="21">
        <f>IF($A3605="","",IFERROR(INDEX(Offerte!$G$2:$G$200,MATCH($Q3605,Offerte!$L$2:$L$200,0)),"NO"))</f>
        <v/>
      </c>
    </row>
    <row r="3606">
      <c r="A3606" s="10">
        <f>IF(Offerte!$A118="","",Offerte!$A118)</f>
        <v/>
      </c>
      <c r="B3606" s="10">
        <f>IF(Offerte!$A118="","",Offerte!$B118)</f>
        <v/>
      </c>
      <c r="C3606" s="10">
        <f>IF(Offerte!$A118="","",Offerte!$C118)</f>
        <v/>
      </c>
      <c r="D3606" s="10" t="inlineStr">
        <is>
          <t>B.4.1</t>
        </is>
      </c>
      <c r="E3606" s="10" t="inlineStr">
        <is>
          <t>B</t>
        </is>
      </c>
      <c r="F3606" s="10" t="inlineStr">
        <is>
          <t>Q</t>
        </is>
      </c>
      <c r="G3606" s="10" t="inlineStr">
        <is>
          <t>higher</t>
        </is>
      </c>
      <c r="H3606" s="10" t="n">
        <v>3</v>
      </c>
      <c r="I3606" s="10" t="inlineStr">
        <is>
          <t>Percorrenze aggiuntive offerte nel Programma d'esercizio delle prime due fasi attuative</t>
        </is>
      </c>
      <c r="J3606" s="20" t="n"/>
      <c r="K3606" s="20" t="n"/>
      <c r="L3606" s="20" t="n"/>
      <c r="M3606" s="20" t="n"/>
      <c r="N3606" s="21">
        <f>IF($A3606="","",IFERROR(VALUE($J3606),0))</f>
        <v/>
      </c>
      <c r="O3606" s="21">
        <f>IF($A3606="",0,IF(OR($S3606&lt;&gt;1,COUNTA($J3606:$M3606)=0),0,IF(SUMPRODUCT(MAX(($C$5:$C$6173=$C3606)*($D$5:$D$6173=$D3606)*($S$5:$S$6173=1)*IFERROR($N$5:$N$6173*1,0)))&gt;0,ROUND($H3606*($N3606/SUMPRODUCT(MAX(($C$5:$C$6173=$C3606)*($D$5:$D$6173=$D3606)*($S$5:$S$6173=1)*IFERROR($N$5:$N$6173*1,0)))),4),0)))</f>
        <v/>
      </c>
      <c r="P3606" s="10" t="inlineStr">
        <is>
          <t>vett*km</t>
        </is>
      </c>
      <c r="Q3606" s="21">
        <f>IF($A3606="","",$A3606&amp;"|"&amp;$C3606)</f>
        <v/>
      </c>
      <c r="R3606" s="21">
        <f>IF($A3606="","",$A3606&amp;"|"&amp;$C3606&amp;"|"&amp;$D3606)</f>
        <v/>
      </c>
      <c r="S3606" s="21">
        <f>IF($A3606="","",IFERROR(INDEX(Offerte!$D$2:$D$200,MATCH($Q3606,Offerte!$L$2:$L$200,0)),0))</f>
        <v/>
      </c>
      <c r="T3606" s="21">
        <f>IF($A3606="","",IFERROR(INDEX(Offerte!$G$2:$G$200,MATCH($Q3606,Offerte!$L$2:$L$200,0)),"NO"))</f>
        <v/>
      </c>
    </row>
    <row r="3607">
      <c r="A3607" s="10">
        <f>IF(Offerte!$A118="","",Offerte!$A118)</f>
        <v/>
      </c>
      <c r="B3607" s="10">
        <f>IF(Offerte!$A118="","",Offerte!$B118)</f>
        <v/>
      </c>
      <c r="C3607" s="10">
        <f>IF(Offerte!$A118="","",Offerte!$C118)</f>
        <v/>
      </c>
      <c r="D3607" s="10" t="inlineStr">
        <is>
          <t>B.5.1</t>
        </is>
      </c>
      <c r="E3607" s="10" t="inlineStr">
        <is>
          <t>B</t>
        </is>
      </c>
      <c r="F3607" s="10" t="inlineStr">
        <is>
          <t>D</t>
        </is>
      </c>
      <c r="G3607" s="10" t="inlineStr">
        <is>
          <t>discretionary</t>
        </is>
      </c>
      <c r="H3607" s="10" t="n">
        <v>2</v>
      </c>
      <c r="I3607" s="10" t="inlineStr">
        <is>
          <t>Efficacia del progetto di servizi complementari DRT</t>
        </is>
      </c>
      <c r="J3607" s="20" t="n"/>
      <c r="K3607" s="20" t="n"/>
      <c r="L3607" s="20" t="n"/>
      <c r="M3607" s="20" t="n"/>
      <c r="N3607" s="21">
        <f>IF($A3607="","",MAX(0,MIN(1,IFERROR(VALUE($M3607),0))))</f>
        <v/>
      </c>
      <c r="O3607" s="21">
        <f>IF($A3607="",0,IF(OR($S3607&lt;&gt;1,COUNTA($J3607:$M3607)=0),0,IF(SUMPRODUCT(MAX(($C$5:$C$6173=$C3607)*($D$5:$D$6173=$D3607)*($S$5:$S$6173=1)*IFERROR($N$5:$N$6173*1,0)))&gt;0,ROUND($H3607*($N3607/SUMPRODUCT(MAX(($C$5:$C$6173=$C3607)*($D$5:$D$6173=$D3607)*($S$5:$S$6173=1)*IFERROR($N$5:$N$6173*1,0)))),4),0)))</f>
        <v/>
      </c>
      <c r="P3607" s="10" t="inlineStr">
        <is>
          <t>coeff.</t>
        </is>
      </c>
      <c r="Q3607" s="21">
        <f>IF($A3607="","",$A3607&amp;"|"&amp;$C3607)</f>
        <v/>
      </c>
      <c r="R3607" s="21">
        <f>IF($A3607="","",$A3607&amp;"|"&amp;$C3607&amp;"|"&amp;$D3607)</f>
        <v/>
      </c>
      <c r="S3607" s="21">
        <f>IF($A3607="","",IFERROR(INDEX(Offerte!$D$2:$D$200,MATCH($Q3607,Offerte!$L$2:$L$200,0)),0))</f>
        <v/>
      </c>
      <c r="T3607" s="21">
        <f>IF($A3607="","",IFERROR(INDEX(Offerte!$G$2:$G$200,MATCH($Q3607,Offerte!$L$2:$L$200,0)),"NO"))</f>
        <v/>
      </c>
    </row>
    <row r="3608">
      <c r="A3608" s="10">
        <f>IF(Offerte!$A118="","",Offerte!$A118)</f>
        <v/>
      </c>
      <c r="B3608" s="10">
        <f>IF(Offerte!$A118="","",Offerte!$B118)</f>
        <v/>
      </c>
      <c r="C3608" s="10">
        <f>IF(Offerte!$A118="","",Offerte!$C118)</f>
        <v/>
      </c>
      <c r="D3608" s="10" t="inlineStr">
        <is>
          <t>C.1.1</t>
        </is>
      </c>
      <c r="E3608" s="10" t="inlineStr">
        <is>
          <t>C</t>
        </is>
      </c>
      <c r="F3608" s="10" t="inlineStr">
        <is>
          <t>Q</t>
        </is>
      </c>
      <c r="G3608" s="10" t="inlineStr">
        <is>
          <t>higher</t>
        </is>
      </c>
      <c r="H3608" s="10" t="n">
        <v>2</v>
      </c>
      <c r="I3608" s="10" t="inlineStr">
        <is>
          <t>Tasso di copertura del servizio con telecamere BSD</t>
        </is>
      </c>
      <c r="J3608" s="20" t="n"/>
      <c r="K3608" s="20" t="n"/>
      <c r="L3608" s="20" t="n"/>
      <c r="M3608" s="20" t="n"/>
      <c r="N3608" s="21">
        <f>IF($A3608="","",IFERROR(VALUE($K3608)/VALUE($L3608),IFERROR(VALUE($J3608),0)))</f>
        <v/>
      </c>
      <c r="O3608" s="21">
        <f>IF($A3608="",0,IF(OR($S3608&lt;&gt;1,COUNTA($J3608:$M3608)=0),0,IF(SUMPRODUCT(MAX(($C$5:$C$6173=$C3608)*($D$5:$D$6173=$D3608)*($S$5:$S$6173=1)*IFERROR($N$5:$N$6173*1,0)))&gt;0,ROUND($H3608*($N3608/SUMPRODUCT(MAX(($C$5:$C$6173=$C3608)*($D$5:$D$6173=$D3608)*($S$5:$S$6173=1)*IFERROR($N$5:$N$6173*1,0)))),4),0)))</f>
        <v/>
      </c>
      <c r="P3608" s="10" t="inlineStr">
        <is>
          <t>Autobus attrezzati con telecamere BSD / Autobus totali in offerta, incluse scorte</t>
        </is>
      </c>
      <c r="Q3608" s="21">
        <f>IF($A3608="","",$A3608&amp;"|"&amp;$C3608)</f>
        <v/>
      </c>
      <c r="R3608" s="21">
        <f>IF($A3608="","",$A3608&amp;"|"&amp;$C3608&amp;"|"&amp;$D3608)</f>
        <v/>
      </c>
      <c r="S3608" s="21">
        <f>IF($A3608="","",IFERROR(INDEX(Offerte!$D$2:$D$200,MATCH($Q3608,Offerte!$L$2:$L$200,0)),0))</f>
        <v/>
      </c>
      <c r="T3608" s="21">
        <f>IF($A3608="","",IFERROR(INDEX(Offerte!$G$2:$G$200,MATCH($Q3608,Offerte!$L$2:$L$200,0)),"NO"))</f>
        <v/>
      </c>
    </row>
    <row r="3609">
      <c r="A3609" s="10">
        <f>IF(Offerte!$A118="","",Offerte!$A118)</f>
        <v/>
      </c>
      <c r="B3609" s="10">
        <f>IF(Offerte!$A118="","",Offerte!$B118)</f>
        <v/>
      </c>
      <c r="C3609" s="10">
        <f>IF(Offerte!$A118="","",Offerte!$C118)</f>
        <v/>
      </c>
      <c r="D3609" s="10" t="inlineStr">
        <is>
          <t>C.1.2</t>
        </is>
      </c>
      <c r="E3609" s="10" t="inlineStr">
        <is>
          <t>C</t>
        </is>
      </c>
      <c r="F3609" s="10" t="inlineStr">
        <is>
          <t>Q</t>
        </is>
      </c>
      <c r="G3609" s="10" t="inlineStr">
        <is>
          <t>higher</t>
        </is>
      </c>
      <c r="H3609" s="10" t="n">
        <v>2</v>
      </c>
      <c r="I3609" s="10" t="inlineStr">
        <is>
          <t>Tasso di copertura del servizio con telecamere ADAS</t>
        </is>
      </c>
      <c r="J3609" s="20" t="n"/>
      <c r="K3609" s="20" t="n"/>
      <c r="L3609" s="20" t="n"/>
      <c r="M3609" s="20" t="n"/>
      <c r="N3609" s="21">
        <f>IF($A3609="","",IFERROR(VALUE($K3609)/VALUE($L3609),IFERROR(VALUE($J3609),0)))</f>
        <v/>
      </c>
      <c r="O3609" s="21">
        <f>IF($A3609="",0,IF(OR($S3609&lt;&gt;1,COUNTA($J3609:$M3609)=0),0,IF(SUMPRODUCT(MAX(($C$5:$C$6173=$C3609)*($D$5:$D$6173=$D3609)*($S$5:$S$6173=1)*IFERROR($N$5:$N$6173*1,0)))&gt;0,ROUND($H3609*($N3609/SUMPRODUCT(MAX(($C$5:$C$6173=$C3609)*($D$5:$D$6173=$D3609)*($S$5:$S$6173=1)*IFERROR($N$5:$N$6173*1,0)))),4),0)))</f>
        <v/>
      </c>
      <c r="P3609" s="10" t="inlineStr">
        <is>
          <t>Autobus attrezzati con telecamere ADAS / Autobus totali in offerta, incluse scorte</t>
        </is>
      </c>
      <c r="Q3609" s="21">
        <f>IF($A3609="","",$A3609&amp;"|"&amp;$C3609)</f>
        <v/>
      </c>
      <c r="R3609" s="21">
        <f>IF($A3609="","",$A3609&amp;"|"&amp;$C3609&amp;"|"&amp;$D3609)</f>
        <v/>
      </c>
      <c r="S3609" s="21">
        <f>IF($A3609="","",IFERROR(INDEX(Offerte!$D$2:$D$200,MATCH($Q3609,Offerte!$L$2:$L$200,0)),0))</f>
        <v/>
      </c>
      <c r="T3609" s="21">
        <f>IF($A3609="","",IFERROR(INDEX(Offerte!$G$2:$G$200,MATCH($Q3609,Offerte!$L$2:$L$200,0)),"NO"))</f>
        <v/>
      </c>
    </row>
    <row r="3610">
      <c r="A3610" s="10">
        <f>IF(Offerte!$A118="","",Offerte!$A118)</f>
        <v/>
      </c>
      <c r="B3610" s="10">
        <f>IF(Offerte!$A118="","",Offerte!$B118)</f>
        <v/>
      </c>
      <c r="C3610" s="10">
        <f>IF(Offerte!$A118="","",Offerte!$C118)</f>
        <v/>
      </c>
      <c r="D3610" s="10" t="inlineStr">
        <is>
          <t>C.2.1</t>
        </is>
      </c>
      <c r="E3610" s="10" t="inlineStr">
        <is>
          <t>C</t>
        </is>
      </c>
      <c r="F3610" s="10" t="inlineStr">
        <is>
          <t>Q</t>
        </is>
      </c>
      <c r="G3610" s="10" t="inlineStr">
        <is>
          <t>higher</t>
        </is>
      </c>
      <c r="H3610" s="10" t="n">
        <v>3</v>
      </c>
      <c r="I3610" s="10" t="inlineStr">
        <is>
          <t>Tasso di copertura del servizio con telecamere di bordo di videosorveglianza</t>
        </is>
      </c>
      <c r="J3610" s="20" t="n"/>
      <c r="K3610" s="20" t="n"/>
      <c r="L3610" s="20" t="n"/>
      <c r="M3610" s="20" t="n"/>
      <c r="N3610" s="21">
        <f>IF($A3610="","",IFERROR(VALUE($K3610)/VALUE($L3610),IFERROR(VALUE($J3610),0)))</f>
        <v/>
      </c>
      <c r="O3610" s="21">
        <f>IF($A3610="",0,IF(OR($S3610&lt;&gt;1,COUNTA($J3610:$M3610)=0),0,IF(SUMPRODUCT(MAX(($C$5:$C$6173=$C3610)*($D$5:$D$6173=$D3610)*($S$5:$S$6173=1)*IFERROR($N$5:$N$6173*1,0)))&gt;0,ROUND($H3610*($N3610/SUMPRODUCT(MAX(($C$5:$C$6173=$C3610)*($D$5:$D$6173=$D3610)*($S$5:$S$6173=1)*IFERROR($N$5:$N$6173*1,0)))),4),0)))</f>
        <v/>
      </c>
      <c r="P3610" s="10" t="inlineStr">
        <is>
          <t>Autobus attrezzati con videosorveglianza / Autobus totali in offerta, incluse scorte</t>
        </is>
      </c>
      <c r="Q3610" s="21">
        <f>IF($A3610="","",$A3610&amp;"|"&amp;$C3610)</f>
        <v/>
      </c>
      <c r="R3610" s="21">
        <f>IF($A3610="","",$A3610&amp;"|"&amp;$C3610&amp;"|"&amp;$D3610)</f>
        <v/>
      </c>
      <c r="S3610" s="21">
        <f>IF($A3610="","",IFERROR(INDEX(Offerte!$D$2:$D$200,MATCH($Q3610,Offerte!$L$2:$L$200,0)),0))</f>
        <v/>
      </c>
      <c r="T3610" s="21">
        <f>IF($A3610="","",IFERROR(INDEX(Offerte!$G$2:$G$200,MATCH($Q3610,Offerte!$L$2:$L$200,0)),"NO"))</f>
        <v/>
      </c>
    </row>
    <row r="3611">
      <c r="A3611" s="10">
        <f>IF(Offerte!$A118="","",Offerte!$A118)</f>
        <v/>
      </c>
      <c r="B3611" s="10">
        <f>IF(Offerte!$A118="","",Offerte!$B118)</f>
        <v/>
      </c>
      <c r="C3611" s="10">
        <f>IF(Offerte!$A118="","",Offerte!$C118)</f>
        <v/>
      </c>
      <c r="D3611" s="10" t="inlineStr">
        <is>
          <t>C.2.2</t>
        </is>
      </c>
      <c r="E3611" s="10" t="inlineStr">
        <is>
          <t>C</t>
        </is>
      </c>
      <c r="F3611" s="10" t="inlineStr">
        <is>
          <t>T</t>
        </is>
      </c>
      <c r="G3611" s="10" t="inlineStr">
        <is>
          <t>tabular</t>
        </is>
      </c>
      <c r="H3611" s="10" t="n">
        <v>1</v>
      </c>
      <c r="I3611" s="10" t="inlineStr">
        <is>
          <t>Software video/audio analisi per situazioni di pericolo</t>
        </is>
      </c>
      <c r="J3611" s="20" t="n"/>
      <c r="K3611" s="20" t="n"/>
      <c r="L3611" s="20" t="n"/>
      <c r="M3611" s="20" t="n"/>
      <c r="N3611" s="21">
        <f>IF($A3611="","",IF(IFERROR(VALUE($M3611),0)=1,1,0))</f>
        <v/>
      </c>
      <c r="O3611" s="21">
        <f>IF($A3611="",0,IF(OR($S3611&lt;&gt;1,COUNTA($J3611:$M3611)=0),0,IF($N3611=1,$H3611,0)))</f>
        <v/>
      </c>
      <c r="P3611" s="10" t="inlineStr">
        <is>
          <t>sì/no</t>
        </is>
      </c>
      <c r="Q3611" s="21">
        <f>IF($A3611="","",$A3611&amp;"|"&amp;$C3611)</f>
        <v/>
      </c>
      <c r="R3611" s="21">
        <f>IF($A3611="","",$A3611&amp;"|"&amp;$C3611&amp;"|"&amp;$D3611)</f>
        <v/>
      </c>
      <c r="S3611" s="21">
        <f>IF($A3611="","",IFERROR(INDEX(Offerte!$D$2:$D$200,MATCH($Q3611,Offerte!$L$2:$L$200,0)),0))</f>
        <v/>
      </c>
      <c r="T3611" s="21">
        <f>IF($A3611="","",IFERROR(INDEX(Offerte!$G$2:$G$200,MATCH($Q3611,Offerte!$L$2:$L$200,0)),"NO"))</f>
        <v/>
      </c>
    </row>
    <row r="3612">
      <c r="A3612" s="10">
        <f>IF(Offerte!$A118="","",Offerte!$A118)</f>
        <v/>
      </c>
      <c r="B3612" s="10">
        <f>IF(Offerte!$A118="","",Offerte!$B118)</f>
        <v/>
      </c>
      <c r="C3612" s="10">
        <f>IF(Offerte!$A118="","",Offerte!$C118)</f>
        <v/>
      </c>
      <c r="D3612" s="10" t="inlineStr">
        <is>
          <t>C.2.3</t>
        </is>
      </c>
      <c r="E3612" s="10" t="inlineStr">
        <is>
          <t>C</t>
        </is>
      </c>
      <c r="F3612" s="10" t="inlineStr">
        <is>
          <t>T</t>
        </is>
      </c>
      <c r="G3612" s="10" t="inlineStr">
        <is>
          <t>tabular</t>
        </is>
      </c>
      <c r="H3612" s="10" t="n">
        <v>1</v>
      </c>
      <c r="I3612" s="10" t="inlineStr">
        <is>
          <t>Collegamento con centrale qualificata di pronto intervento</t>
        </is>
      </c>
      <c r="J3612" s="20" t="n"/>
      <c r="K3612" s="20" t="n"/>
      <c r="L3612" s="20" t="n"/>
      <c r="M3612" s="20" t="n"/>
      <c r="N3612" s="21">
        <f>IF($A3612="","",IF(IFERROR(VALUE($M3612),0)=1,1,0))</f>
        <v/>
      </c>
      <c r="O3612" s="21">
        <f>IF($A3612="",0,IF(OR($S3612&lt;&gt;1,COUNTA($J3612:$M3612)=0),0,IF($N3612=1,$H3612,0)))</f>
        <v/>
      </c>
      <c r="P3612" s="10" t="inlineStr">
        <is>
          <t>sì/no</t>
        </is>
      </c>
      <c r="Q3612" s="21">
        <f>IF($A3612="","",$A3612&amp;"|"&amp;$C3612)</f>
        <v/>
      </c>
      <c r="R3612" s="21">
        <f>IF($A3612="","",$A3612&amp;"|"&amp;$C3612&amp;"|"&amp;$D3612)</f>
        <v/>
      </c>
      <c r="S3612" s="21">
        <f>IF($A3612="","",IFERROR(INDEX(Offerte!$D$2:$D$200,MATCH($Q3612,Offerte!$L$2:$L$200,0)),0))</f>
        <v/>
      </c>
      <c r="T3612" s="21">
        <f>IF($A3612="","",IFERROR(INDEX(Offerte!$G$2:$G$200,MATCH($Q3612,Offerte!$L$2:$L$200,0)),"NO"))</f>
        <v/>
      </c>
    </row>
    <row r="3613">
      <c r="A3613" s="10">
        <f>IF(Offerte!$A118="","",Offerte!$A118)</f>
        <v/>
      </c>
      <c r="B3613" s="10">
        <f>IF(Offerte!$A118="","",Offerte!$B118)</f>
        <v/>
      </c>
      <c r="C3613" s="10">
        <f>IF(Offerte!$A118="","",Offerte!$C118)</f>
        <v/>
      </c>
      <c r="D3613" s="10" t="inlineStr">
        <is>
          <t>C.2.4</t>
        </is>
      </c>
      <c r="E3613" s="10" t="inlineStr">
        <is>
          <t>C</t>
        </is>
      </c>
      <c r="F3613" s="10" t="inlineStr">
        <is>
          <t>Q</t>
        </is>
      </c>
      <c r="G3613" s="10" t="inlineStr">
        <is>
          <t>higher</t>
        </is>
      </c>
      <c r="H3613" s="10" t="n">
        <v>1</v>
      </c>
      <c r="I3613" s="10" t="inlineStr">
        <is>
          <t>Tasso di copertura del servizio con dispositivi per la chiamata di emergenza del conducente</t>
        </is>
      </c>
      <c r="J3613" s="20" t="n"/>
      <c r="K3613" s="20" t="n"/>
      <c r="L3613" s="20" t="n"/>
      <c r="M3613" s="20" t="n"/>
      <c r="N3613" s="21">
        <f>IF($A3613="","",IFERROR(VALUE($K3613)/VALUE($L3613),IFERROR(VALUE($J3613),0)))</f>
        <v/>
      </c>
      <c r="O3613" s="21">
        <f>IF($A3613="",0,IF(OR($S3613&lt;&gt;1,COUNTA($J3613:$M3613)=0),0,IF(SUMPRODUCT(MAX(($C$5:$C$6173=$C3613)*($D$5:$D$6173=$D3613)*($S$5:$S$6173=1)*IFERROR($N$5:$N$6173*1,0)))&gt;0,ROUND($H3613*($N3613/SUMPRODUCT(MAX(($C$5:$C$6173=$C3613)*($D$5:$D$6173=$D3613)*($S$5:$S$6173=1)*IFERROR($N$5:$N$6173*1,0)))),4),0)))</f>
        <v/>
      </c>
      <c r="P3613" s="10" t="inlineStr">
        <is>
          <t>Autobus attrezzati con chiamata di emergenza / Autobus totali in offerta, incluse scorte</t>
        </is>
      </c>
      <c r="Q3613" s="21">
        <f>IF($A3613="","",$A3613&amp;"|"&amp;$C3613)</f>
        <v/>
      </c>
      <c r="R3613" s="21">
        <f>IF($A3613="","",$A3613&amp;"|"&amp;$C3613&amp;"|"&amp;$D3613)</f>
        <v/>
      </c>
      <c r="S3613" s="21">
        <f>IF($A3613="","",IFERROR(INDEX(Offerte!$D$2:$D$200,MATCH($Q3613,Offerte!$L$2:$L$200,0)),0))</f>
        <v/>
      </c>
      <c r="T3613" s="21">
        <f>IF($A3613="","",IFERROR(INDEX(Offerte!$G$2:$G$200,MATCH($Q3613,Offerte!$L$2:$L$200,0)),"NO"))</f>
        <v/>
      </c>
    </row>
    <row r="3614">
      <c r="A3614" s="10">
        <f>IF(Offerte!$A118="","",Offerte!$A118)</f>
        <v/>
      </c>
      <c r="B3614" s="10">
        <f>IF(Offerte!$A118="","",Offerte!$B118)</f>
        <v/>
      </c>
      <c r="C3614" s="10">
        <f>IF(Offerte!$A118="","",Offerte!$C118)</f>
        <v/>
      </c>
      <c r="D3614" s="10" t="inlineStr">
        <is>
          <t>C.3.1</t>
        </is>
      </c>
      <c r="E3614" s="10" t="inlineStr">
        <is>
          <t>C</t>
        </is>
      </c>
      <c r="F3614" s="10" t="inlineStr">
        <is>
          <t>Q</t>
        </is>
      </c>
      <c r="G3614" s="10" t="inlineStr">
        <is>
          <t>higher</t>
        </is>
      </c>
      <c r="H3614" s="10" t="n">
        <v>2</v>
      </c>
      <c r="I3614" s="10" t="inlineStr">
        <is>
          <t>Tasso di copertura del servizio con dispositivi di informazione dinamica a bordo mezzo</t>
        </is>
      </c>
      <c r="J3614" s="20" t="n"/>
      <c r="K3614" s="20" t="n"/>
      <c r="L3614" s="20" t="n"/>
      <c r="M3614" s="20" t="n"/>
      <c r="N3614" s="21">
        <f>IF($A3614="","",IFERROR(VALUE($K3614)/VALUE($L3614),IFERROR(VALUE($J3614),0)))</f>
        <v/>
      </c>
      <c r="O3614" s="21">
        <f>IF($A3614="",0,IF(OR($S3614&lt;&gt;1,COUNTA($J3614:$M3614)=0),0,IF(SUMPRODUCT(MAX(($C$5:$C$6173=$C3614)*($D$5:$D$6173=$D3614)*($S$5:$S$6173=1)*IFERROR($N$5:$N$6173*1,0)))&gt;0,ROUND($H3614*($N3614/SUMPRODUCT(MAX(($C$5:$C$6173=$C3614)*($D$5:$D$6173=$D3614)*($S$5:$S$6173=1)*IFERROR($N$5:$N$6173*1,0)))),4),0)))</f>
        <v/>
      </c>
      <c r="P3614" s="10" t="inlineStr">
        <is>
          <t>Autobus con monitor e indicatori vocali / Autobus totali in offerta, incluse scorte</t>
        </is>
      </c>
      <c r="Q3614" s="21">
        <f>IF($A3614="","",$A3614&amp;"|"&amp;$C3614)</f>
        <v/>
      </c>
      <c r="R3614" s="21">
        <f>IF($A3614="","",$A3614&amp;"|"&amp;$C3614&amp;"|"&amp;$D3614)</f>
        <v/>
      </c>
      <c r="S3614" s="21">
        <f>IF($A3614="","",IFERROR(INDEX(Offerte!$D$2:$D$200,MATCH($Q3614,Offerte!$L$2:$L$200,0)),0))</f>
        <v/>
      </c>
      <c r="T3614" s="21">
        <f>IF($A3614="","",IFERROR(INDEX(Offerte!$G$2:$G$200,MATCH($Q3614,Offerte!$L$2:$L$200,0)),"NO"))</f>
        <v/>
      </c>
    </row>
    <row r="3615">
      <c r="A3615" s="10">
        <f>IF(Offerte!$A118="","",Offerte!$A118)</f>
        <v/>
      </c>
      <c r="B3615" s="10">
        <f>IF(Offerte!$A118="","",Offerte!$B118)</f>
        <v/>
      </c>
      <c r="C3615" s="10">
        <f>IF(Offerte!$A118="","",Offerte!$C118)</f>
        <v/>
      </c>
      <c r="D3615" s="10" t="inlineStr">
        <is>
          <t>C.3.2</t>
        </is>
      </c>
      <c r="E3615" s="10" t="inlineStr">
        <is>
          <t>C</t>
        </is>
      </c>
      <c r="F3615" s="10" t="inlineStr">
        <is>
          <t>T</t>
        </is>
      </c>
      <c r="G3615" s="10" t="inlineStr">
        <is>
          <t>tabular</t>
        </is>
      </c>
      <c r="H3615" s="10" t="n">
        <v>2</v>
      </c>
      <c r="I3615" s="10" t="inlineStr">
        <is>
          <t>Informazioni a bordo su coincidenze ai nodi</t>
        </is>
      </c>
      <c r="J3615" s="20" t="n"/>
      <c r="K3615" s="20" t="n"/>
      <c r="L3615" s="20" t="n"/>
      <c r="M3615" s="20" t="n"/>
      <c r="N3615" s="21">
        <f>IF($A3615="","",IF(IFERROR(VALUE($M3615),0)=1,1,0))</f>
        <v/>
      </c>
      <c r="O3615" s="21">
        <f>IF($A3615="",0,IF(OR($S3615&lt;&gt;1,COUNTA($J3615:$M3615)=0),0,IF(AND($N3615=1,IFERROR(SUMIFS($N$5:$N$6173,$Q$5:$Q$6173,$Q3615,$D$5:$D$6173,"C.3.1"),0)&gt;=0.5),$H3615,0)))</f>
        <v/>
      </c>
      <c r="P3615" s="10" t="inlineStr">
        <is>
          <t>Dipende da C.3.1 &gt;= 0.5</t>
        </is>
      </c>
      <c r="Q3615" s="21">
        <f>IF($A3615="","",$A3615&amp;"|"&amp;$C3615)</f>
        <v/>
      </c>
      <c r="R3615" s="21">
        <f>IF($A3615="","",$A3615&amp;"|"&amp;$C3615&amp;"|"&amp;$D3615)</f>
        <v/>
      </c>
      <c r="S3615" s="21">
        <f>IF($A3615="","",IFERROR(INDEX(Offerte!$D$2:$D$200,MATCH($Q3615,Offerte!$L$2:$L$200,0)),0))</f>
        <v/>
      </c>
      <c r="T3615" s="21">
        <f>IF($A3615="","",IFERROR(INDEX(Offerte!$G$2:$G$200,MATCH($Q3615,Offerte!$L$2:$L$200,0)),"NO"))</f>
        <v/>
      </c>
    </row>
    <row r="3616">
      <c r="A3616" s="10">
        <f>IF(Offerte!$A118="","",Offerte!$A118)</f>
        <v/>
      </c>
      <c r="B3616" s="10">
        <f>IF(Offerte!$A118="","",Offerte!$B118)</f>
        <v/>
      </c>
      <c r="C3616" s="10">
        <f>IF(Offerte!$A118="","",Offerte!$C118)</f>
        <v/>
      </c>
      <c r="D3616" s="10" t="inlineStr">
        <is>
          <t>D.1.1</t>
        </is>
      </c>
      <c r="E3616" s="10" t="inlineStr">
        <is>
          <t>D</t>
        </is>
      </c>
      <c r="F3616" s="10" t="inlineStr">
        <is>
          <t>Q</t>
        </is>
      </c>
      <c r="G3616" s="10" t="inlineStr">
        <is>
          <t>higher</t>
        </is>
      </c>
      <c r="H3616" s="10" t="n">
        <v>3</v>
      </c>
      <c r="I3616" s="10" t="inlineStr">
        <is>
          <t>Installazione di pensiline</t>
        </is>
      </c>
      <c r="J3616" s="20" t="n"/>
      <c r="K3616" s="20" t="n"/>
      <c r="L3616" s="20" t="n"/>
      <c r="M3616" s="20" t="n"/>
      <c r="N3616" s="21">
        <f>IF($A3616="","",IFERROR(VALUE($J3616),0))</f>
        <v/>
      </c>
      <c r="O3616" s="21">
        <f>IF($A3616="",0,IF(OR($S3616&lt;&gt;1,COUNTA($J3616:$M3616)=0),0,IF(SUMPRODUCT(MAX(($C$5:$C$6173=$C3616)*($D$5:$D$6173=$D3616)*($S$5:$S$6173=1)*IFERROR($N$5:$N$6173*1,0)))&gt;0,ROUND($H3616*($N3616/SUMPRODUCT(MAX(($C$5:$C$6173=$C3616)*($D$5:$D$6173=$D3616)*($S$5:$S$6173=1)*IFERROR($N$5:$N$6173*1,0)))),4),0)))</f>
        <v/>
      </c>
      <c r="P3616" s="10" t="inlineStr">
        <is>
          <t>fermate</t>
        </is>
      </c>
      <c r="Q3616" s="21">
        <f>IF($A3616="","",$A3616&amp;"|"&amp;$C3616)</f>
        <v/>
      </c>
      <c r="R3616" s="21">
        <f>IF($A3616="","",$A3616&amp;"|"&amp;$C3616&amp;"|"&amp;$D3616)</f>
        <v/>
      </c>
      <c r="S3616" s="21">
        <f>IF($A3616="","",IFERROR(INDEX(Offerte!$D$2:$D$200,MATCH($Q3616,Offerte!$L$2:$L$200,0)),0))</f>
        <v/>
      </c>
      <c r="T3616" s="21">
        <f>IF($A3616="","",IFERROR(INDEX(Offerte!$G$2:$G$200,MATCH($Q3616,Offerte!$L$2:$L$200,0)),"NO"))</f>
        <v/>
      </c>
    </row>
    <row r="3617">
      <c r="A3617" s="10">
        <f>IF(Offerte!$A118="","",Offerte!$A118)</f>
        <v/>
      </c>
      <c r="B3617" s="10">
        <f>IF(Offerte!$A118="","",Offerte!$B118)</f>
        <v/>
      </c>
      <c r="C3617" s="10">
        <f>IF(Offerte!$A118="","",Offerte!$C118)</f>
        <v/>
      </c>
      <c r="D3617" s="10" t="inlineStr">
        <is>
          <t>D.1.2</t>
        </is>
      </c>
      <c r="E3617" s="10" t="inlineStr">
        <is>
          <t>D</t>
        </is>
      </c>
      <c r="F3617" s="10" t="inlineStr">
        <is>
          <t>Q</t>
        </is>
      </c>
      <c r="G3617" s="10" t="inlineStr">
        <is>
          <t>higher</t>
        </is>
      </c>
      <c r="H3617" s="10" t="n">
        <v>3</v>
      </c>
      <c r="I3617" s="10" t="inlineStr">
        <is>
          <t>Installazione di paline di fermata conformi alla DGR 581/2023</t>
        </is>
      </c>
      <c r="J3617" s="20" t="n"/>
      <c r="K3617" s="20" t="n"/>
      <c r="L3617" s="20" t="n"/>
      <c r="M3617" s="20" t="n"/>
      <c r="N3617" s="21">
        <f>IF($A3617="","",IFERROR(VALUE($J3617),0))</f>
        <v/>
      </c>
      <c r="O3617" s="21">
        <f>IF($A3617="",0,IF(OR($S3617&lt;&gt;1,COUNTA($J3617:$M3617)=0),0,IF(SUMPRODUCT(MAX(($C$5:$C$6173=$C3617)*($D$5:$D$6173=$D3617)*($S$5:$S$6173=1)*IFERROR($N$5:$N$6173*1,0)))&gt;0,ROUND($H3617*($N3617/SUMPRODUCT(MAX(($C$5:$C$6173=$C3617)*($D$5:$D$6173=$D3617)*($S$5:$S$6173=1)*IFERROR($N$5:$N$6173*1,0)))),4),0)))</f>
        <v/>
      </c>
      <c r="P3617" s="10" t="inlineStr">
        <is>
          <t>fermate</t>
        </is>
      </c>
      <c r="Q3617" s="21">
        <f>IF($A3617="","",$A3617&amp;"|"&amp;$C3617)</f>
        <v/>
      </c>
      <c r="R3617" s="21">
        <f>IF($A3617="","",$A3617&amp;"|"&amp;$C3617&amp;"|"&amp;$D3617)</f>
        <v/>
      </c>
      <c r="S3617" s="21">
        <f>IF($A3617="","",IFERROR(INDEX(Offerte!$D$2:$D$200,MATCH($Q3617,Offerte!$L$2:$L$200,0)),0))</f>
        <v/>
      </c>
      <c r="T3617" s="21">
        <f>IF($A3617="","",IFERROR(INDEX(Offerte!$G$2:$G$200,MATCH($Q3617,Offerte!$L$2:$L$200,0)),"NO"))</f>
        <v/>
      </c>
    </row>
    <row r="3618">
      <c r="A3618" s="10">
        <f>IF(Offerte!$A118="","",Offerte!$A118)</f>
        <v/>
      </c>
      <c r="B3618" s="10">
        <f>IF(Offerte!$A118="","",Offerte!$B118)</f>
        <v/>
      </c>
      <c r="C3618" s="10">
        <f>IF(Offerte!$A118="","",Offerte!$C118)</f>
        <v/>
      </c>
      <c r="D3618" s="10" t="inlineStr">
        <is>
          <t>D.1.3</t>
        </is>
      </c>
      <c r="E3618" s="10" t="inlineStr">
        <is>
          <t>D</t>
        </is>
      </c>
      <c r="F3618" s="10" t="inlineStr">
        <is>
          <t>Q</t>
        </is>
      </c>
      <c r="G3618" s="10" t="inlineStr">
        <is>
          <t>higher</t>
        </is>
      </c>
      <c r="H3618" s="10" t="n">
        <v>2</v>
      </c>
      <c r="I3618" s="10" t="inlineStr">
        <is>
          <t>Display informativi connessi alle fermate</t>
        </is>
      </c>
      <c r="J3618" s="20" t="n"/>
      <c r="K3618" s="20" t="n"/>
      <c r="L3618" s="20" t="n"/>
      <c r="M3618" s="20" t="n"/>
      <c r="N3618" s="21">
        <f>IF($A3618="","",IFERROR(VALUE($J3618),0))</f>
        <v/>
      </c>
      <c r="O3618" s="21">
        <f>IF($A3618="",0,IF(OR($S3618&lt;&gt;1,COUNTA($J3618:$M3618)=0),0,IF(SUMPRODUCT(MAX(($C$5:$C$6173=$C3618)*($D$5:$D$6173=$D3618)*($S$5:$S$6173=1)*IFERROR($N$5:$N$6173*1,0)))&gt;0,ROUND($H3618*($N3618/SUMPRODUCT(MAX(($C$5:$C$6173=$C3618)*($D$5:$D$6173=$D3618)*($S$5:$S$6173=1)*IFERROR($N$5:$N$6173*1,0)))),4),0)))</f>
        <v/>
      </c>
      <c r="P3618" s="10" t="inlineStr">
        <is>
          <t>fermate</t>
        </is>
      </c>
      <c r="Q3618" s="21">
        <f>IF($A3618="","",$A3618&amp;"|"&amp;$C3618)</f>
        <v/>
      </c>
      <c r="R3618" s="21">
        <f>IF($A3618="","",$A3618&amp;"|"&amp;$C3618&amp;"|"&amp;$D3618)</f>
        <v/>
      </c>
      <c r="S3618" s="21">
        <f>IF($A3618="","",IFERROR(INDEX(Offerte!$D$2:$D$200,MATCH($Q3618,Offerte!$L$2:$L$200,0)),0))</f>
        <v/>
      </c>
      <c r="T3618" s="21">
        <f>IF($A3618="","",IFERROR(INDEX(Offerte!$G$2:$G$200,MATCH($Q3618,Offerte!$L$2:$L$200,0)),"NO"))</f>
        <v/>
      </c>
    </row>
    <row r="3619">
      <c r="A3619" s="10">
        <f>IF(Offerte!$A118="","",Offerte!$A118)</f>
        <v/>
      </c>
      <c r="B3619" s="10">
        <f>IF(Offerte!$A118="","",Offerte!$B118)</f>
        <v/>
      </c>
      <c r="C3619" s="10">
        <f>IF(Offerte!$A118="","",Offerte!$C118)</f>
        <v/>
      </c>
      <c r="D3619" s="10" t="inlineStr">
        <is>
          <t>D.2.1</t>
        </is>
      </c>
      <c r="E3619" s="10" t="inlineStr">
        <is>
          <t>D</t>
        </is>
      </c>
      <c r="F3619" s="10" t="inlineStr">
        <is>
          <t>Q</t>
        </is>
      </c>
      <c r="G3619" s="10" t="inlineStr">
        <is>
          <t>higher</t>
        </is>
      </c>
      <c r="H3619" s="10" t="n">
        <v>2</v>
      </c>
      <c r="I3619" s="10" t="inlineStr">
        <is>
          <t>Segnali tattili Loges-Vet-Evolution</t>
        </is>
      </c>
      <c r="J3619" s="20" t="n"/>
      <c r="K3619" s="20" t="n"/>
      <c r="L3619" s="20" t="n"/>
      <c r="M3619" s="20" t="n"/>
      <c r="N3619" s="21">
        <f>IF($A3619="","",IFERROR(VALUE($J3619),0))</f>
        <v/>
      </c>
      <c r="O3619" s="21">
        <f>IF($A3619="",0,IF(OR($S3619&lt;&gt;1,COUNTA($J3619:$M3619)=0),0,IF(SUMPRODUCT(MAX(($C$5:$C$6173=$C3619)*($D$5:$D$6173=$D3619)*($S$5:$S$6173=1)*IFERROR($N$5:$N$6173*1,0)))&gt;0,ROUND($H3619*($N3619/SUMPRODUCT(MAX(($C$5:$C$6173=$C3619)*($D$5:$D$6173=$D3619)*($S$5:$S$6173=1)*IFERROR($N$5:$N$6173*1,0)))),4),0)))</f>
        <v/>
      </c>
      <c r="P3619" s="10" t="inlineStr">
        <is>
          <t>fermate</t>
        </is>
      </c>
      <c r="Q3619" s="21">
        <f>IF($A3619="","",$A3619&amp;"|"&amp;$C3619)</f>
        <v/>
      </c>
      <c r="R3619" s="21">
        <f>IF($A3619="","",$A3619&amp;"|"&amp;$C3619&amp;"|"&amp;$D3619)</f>
        <v/>
      </c>
      <c r="S3619" s="21">
        <f>IF($A3619="","",IFERROR(INDEX(Offerte!$D$2:$D$200,MATCH($Q3619,Offerte!$L$2:$L$200,0)),0))</f>
        <v/>
      </c>
      <c r="T3619" s="21">
        <f>IF($A3619="","",IFERROR(INDEX(Offerte!$G$2:$G$200,MATCH($Q3619,Offerte!$L$2:$L$200,0)),"NO"))</f>
        <v/>
      </c>
    </row>
    <row r="3620">
      <c r="A3620" s="10">
        <f>IF(Offerte!$A118="","",Offerte!$A118)</f>
        <v/>
      </c>
      <c r="B3620" s="10">
        <f>IF(Offerte!$A118="","",Offerte!$B118)</f>
        <v/>
      </c>
      <c r="C3620" s="10">
        <f>IF(Offerte!$A118="","",Offerte!$C118)</f>
        <v/>
      </c>
      <c r="D3620" s="10" t="inlineStr">
        <is>
          <t>E.1.1</t>
        </is>
      </c>
      <c r="E3620" s="10" t="inlineStr">
        <is>
          <t>E</t>
        </is>
      </c>
      <c r="F3620" s="10" t="inlineStr">
        <is>
          <t>T</t>
        </is>
      </c>
      <c r="G3620" s="10" t="inlineStr">
        <is>
          <t>tabular</t>
        </is>
      </c>
      <c r="H3620" s="10" t="n">
        <v>2</v>
      </c>
      <c r="I3620" s="10" t="inlineStr">
        <is>
          <t>Mobile app con travel planner PRM</t>
        </is>
      </c>
      <c r="J3620" s="20" t="n"/>
      <c r="K3620" s="20" t="n"/>
      <c r="L3620" s="20" t="n"/>
      <c r="M3620" s="20" t="n"/>
      <c r="N3620" s="21">
        <f>IF($A3620="","",IF(IFERROR(VALUE($M3620),0)=1,1,0))</f>
        <v/>
      </c>
      <c r="O3620" s="21">
        <f>IF($A3620="",0,IF(OR($S3620&lt;&gt;1,COUNTA($J3620:$M3620)=0),0,IF($N3620=1,$H3620,0)))</f>
        <v/>
      </c>
      <c r="P3620" s="10" t="inlineStr">
        <is>
          <t>sì/no</t>
        </is>
      </c>
      <c r="Q3620" s="21">
        <f>IF($A3620="","",$A3620&amp;"|"&amp;$C3620)</f>
        <v/>
      </c>
      <c r="R3620" s="21">
        <f>IF($A3620="","",$A3620&amp;"|"&amp;$C3620&amp;"|"&amp;$D3620)</f>
        <v/>
      </c>
      <c r="S3620" s="21">
        <f>IF($A3620="","",IFERROR(INDEX(Offerte!$D$2:$D$200,MATCH($Q3620,Offerte!$L$2:$L$200,0)),0))</f>
        <v/>
      </c>
      <c r="T3620" s="21">
        <f>IF($A3620="","",IFERROR(INDEX(Offerte!$G$2:$G$200,MATCH($Q3620,Offerte!$L$2:$L$200,0)),"NO"))</f>
        <v/>
      </c>
    </row>
    <row r="3621">
      <c r="A3621" s="10">
        <f>IF(Offerte!$A118="","",Offerte!$A118)</f>
        <v/>
      </c>
      <c r="B3621" s="10">
        <f>IF(Offerte!$A118="","",Offerte!$B118)</f>
        <v/>
      </c>
      <c r="C3621" s="10">
        <f>IF(Offerte!$A118="","",Offerte!$C118)</f>
        <v/>
      </c>
      <c r="D3621" s="10" t="inlineStr">
        <is>
          <t>E.2.1</t>
        </is>
      </c>
      <c r="E3621" s="10" t="inlineStr">
        <is>
          <t>E</t>
        </is>
      </c>
      <c r="F3621" s="10" t="inlineStr">
        <is>
          <t>D</t>
        </is>
      </c>
      <c r="G3621" s="10" t="inlineStr">
        <is>
          <t>discretionary</t>
        </is>
      </c>
      <c r="H3621" s="10" t="n">
        <v>2</v>
      </c>
      <c r="I3621" s="10" t="inlineStr">
        <is>
          <t>Altre azioni informative e rapporti con gli utenti</t>
        </is>
      </c>
      <c r="J3621" s="20" t="n"/>
      <c r="K3621" s="20" t="n"/>
      <c r="L3621" s="20" t="n"/>
      <c r="M3621" s="20" t="n"/>
      <c r="N3621" s="21">
        <f>IF($A3621="","",MAX(0,MIN(1,IFERROR(VALUE($M3621),0))))</f>
        <v/>
      </c>
      <c r="O3621" s="21">
        <f>IF($A3621="",0,IF(OR($S3621&lt;&gt;1,COUNTA($J3621:$M3621)=0),0,IF(SUMPRODUCT(MAX(($C$5:$C$6173=$C3621)*($D$5:$D$6173=$D3621)*($S$5:$S$6173=1)*IFERROR($N$5:$N$6173*1,0)))&gt;0,ROUND($H3621*($N3621/SUMPRODUCT(MAX(($C$5:$C$6173=$C3621)*($D$5:$D$6173=$D3621)*($S$5:$S$6173=1)*IFERROR($N$5:$N$6173*1,0)))),4),0)))</f>
        <v/>
      </c>
      <c r="P3621" s="10" t="inlineStr">
        <is>
          <t>coeff.</t>
        </is>
      </c>
      <c r="Q3621" s="21">
        <f>IF($A3621="","",$A3621&amp;"|"&amp;$C3621)</f>
        <v/>
      </c>
      <c r="R3621" s="21">
        <f>IF($A3621="","",$A3621&amp;"|"&amp;$C3621&amp;"|"&amp;$D3621)</f>
        <v/>
      </c>
      <c r="S3621" s="21">
        <f>IF($A3621="","",IFERROR(INDEX(Offerte!$D$2:$D$200,MATCH($Q3621,Offerte!$L$2:$L$200,0)),0))</f>
        <v/>
      </c>
      <c r="T3621" s="21">
        <f>IF($A3621="","",IFERROR(INDEX(Offerte!$G$2:$G$200,MATCH($Q3621,Offerte!$L$2:$L$200,0)),"NO"))</f>
        <v/>
      </c>
    </row>
    <row r="3622">
      <c r="A3622" s="10">
        <f>IF(Offerte!$A118="","",Offerte!$A118)</f>
        <v/>
      </c>
      <c r="B3622" s="10">
        <f>IF(Offerte!$A118="","",Offerte!$B118)</f>
        <v/>
      </c>
      <c r="C3622" s="10">
        <f>IF(Offerte!$A118="","",Offerte!$C118)</f>
        <v/>
      </c>
      <c r="D3622" s="10" t="inlineStr">
        <is>
          <t>F.1.1</t>
        </is>
      </c>
      <c r="E3622" s="10" t="inlineStr">
        <is>
          <t>F</t>
        </is>
      </c>
      <c r="F3622" s="10" t="inlineStr">
        <is>
          <t>Q</t>
        </is>
      </c>
      <c r="G3622" s="10" t="inlineStr">
        <is>
          <t>lower</t>
        </is>
      </c>
      <c r="H3622" s="10" t="n">
        <v>7</v>
      </c>
      <c r="I3622" s="10" t="inlineStr">
        <is>
          <t>Performance ambientali del parco mezzi adibito al servizio - I_CEA</t>
        </is>
      </c>
      <c r="J3622" s="20" t="n"/>
      <c r="K3622" s="20" t="n"/>
      <c r="L3622" s="20" t="n"/>
      <c r="M3622" s="20" t="n"/>
      <c r="N3622" s="21">
        <f>IF($A3622="","",IFERROR(VALUE($J3622),0))</f>
        <v/>
      </c>
      <c r="O3622" s="21">
        <f>IF($A3622="",0,IF(OR($S3622&lt;&gt;1,COUNTA($J3622:$M3622)=0),0,IF(AND(IFERROR(AGGREGATE(15,6,$N$5:$N$6173/(($C$5:$C$6173=$C3622)*($D$5:$D$6173=$D3622)*($S$5:$S$6173=1)*($N$5:$N$6173&gt;0)),1),0)&gt;0,$N3622&gt;0),ROUND($H3622*(IFERROR(AGGREGATE(15,6,$N$5:$N$6173/(($C$5:$C$6173=$C3622)*($D$5:$D$6173=$D3622)*($S$5:$S$6173=1)*($N$5:$N$6173&gt;0)),1),0)/$N3622),4),0)))</f>
        <v/>
      </c>
      <c r="P3622" s="10" t="inlineStr">
        <is>
          <t>indice</t>
        </is>
      </c>
      <c r="Q3622" s="21">
        <f>IF($A3622="","",$A3622&amp;"|"&amp;$C3622)</f>
        <v/>
      </c>
      <c r="R3622" s="21">
        <f>IF($A3622="","",$A3622&amp;"|"&amp;$C3622&amp;"|"&amp;$D3622)</f>
        <v/>
      </c>
      <c r="S3622" s="21">
        <f>IF($A3622="","",IFERROR(INDEX(Offerte!$D$2:$D$200,MATCH($Q3622,Offerte!$L$2:$L$200,0)),0))</f>
        <v/>
      </c>
      <c r="T3622" s="21">
        <f>IF($A3622="","",IFERROR(INDEX(Offerte!$G$2:$G$200,MATCH($Q3622,Offerte!$L$2:$L$200,0)),"NO"))</f>
        <v/>
      </c>
    </row>
    <row r="3623">
      <c r="A3623" s="10">
        <f>IF(Offerte!$A118="","",Offerte!$A118)</f>
        <v/>
      </c>
      <c r="B3623" s="10">
        <f>IF(Offerte!$A118="","",Offerte!$B118)</f>
        <v/>
      </c>
      <c r="C3623" s="10">
        <f>IF(Offerte!$A118="","",Offerte!$C118)</f>
        <v/>
      </c>
      <c r="D3623" s="10" t="inlineStr">
        <is>
          <t>F.2.1</t>
        </is>
      </c>
      <c r="E3623" s="10" t="inlineStr">
        <is>
          <t>F</t>
        </is>
      </c>
      <c r="F3623" s="10" t="inlineStr">
        <is>
          <t>Q</t>
        </is>
      </c>
      <c r="G3623" s="10" t="inlineStr">
        <is>
          <t>higher</t>
        </is>
      </c>
      <c r="H3623" s="10" t="n">
        <v>2</v>
      </c>
      <c r="I3623" s="10" t="inlineStr">
        <is>
          <t>Tasso di copertura del servizio con dispositivi ECO-DRIVER</t>
        </is>
      </c>
      <c r="J3623" s="20" t="n"/>
      <c r="K3623" s="20" t="n"/>
      <c r="L3623" s="20" t="n"/>
      <c r="M3623" s="20" t="n"/>
      <c r="N3623" s="21">
        <f>IF($A3623="","",IFERROR(VALUE($K3623)/VALUE($L3623),IFERROR(VALUE($J3623),0)))</f>
        <v/>
      </c>
      <c r="O3623" s="21">
        <f>IF($A3623="",0,IF(OR($S3623&lt;&gt;1,COUNTA($J3623:$M3623)=0),0,IF(SUMPRODUCT(MAX(($C$5:$C$6173=$C3623)*($D$5:$D$6173=$D3623)*($S$5:$S$6173=1)*IFERROR($N$5:$N$6173*1,0)))&gt;0,ROUND($H3623*($N3623/SUMPRODUCT(MAX(($C$5:$C$6173=$C3623)*($D$5:$D$6173=$D3623)*($S$5:$S$6173=1)*IFERROR($N$5:$N$6173*1,0)))),4),0)))</f>
        <v/>
      </c>
      <c r="P3623" s="10" t="inlineStr">
        <is>
          <t>Autobus attrezzati con dispositivi ECO-DRIVER / Autobus totali in offerta, incluse scorte</t>
        </is>
      </c>
      <c r="Q3623" s="21">
        <f>IF($A3623="","",$A3623&amp;"|"&amp;$C3623)</f>
        <v/>
      </c>
      <c r="R3623" s="21">
        <f>IF($A3623="","",$A3623&amp;"|"&amp;$C3623&amp;"|"&amp;$D3623)</f>
        <v/>
      </c>
      <c r="S3623" s="21">
        <f>IF($A3623="","",IFERROR(INDEX(Offerte!$D$2:$D$200,MATCH($Q3623,Offerte!$L$2:$L$200,0)),0))</f>
        <v/>
      </c>
      <c r="T3623" s="21">
        <f>IF($A3623="","",IFERROR(INDEX(Offerte!$G$2:$G$200,MATCH($Q3623,Offerte!$L$2:$L$200,0)),"NO"))</f>
        <v/>
      </c>
    </row>
    <row r="3624">
      <c r="A3624" s="10">
        <f>IF(Offerte!$A118="","",Offerte!$A118)</f>
        <v/>
      </c>
      <c r="B3624" s="10">
        <f>IF(Offerte!$A118="","",Offerte!$B118)</f>
        <v/>
      </c>
      <c r="C3624" s="10">
        <f>IF(Offerte!$A118="","",Offerte!$C118)</f>
        <v/>
      </c>
      <c r="D3624" s="10" t="inlineStr">
        <is>
          <t>F.3.1</t>
        </is>
      </c>
      <c r="E3624" s="10" t="inlineStr">
        <is>
          <t>F</t>
        </is>
      </c>
      <c r="F3624" s="10" t="inlineStr">
        <is>
          <t>Q</t>
        </is>
      </c>
      <c r="G3624" s="10" t="inlineStr">
        <is>
          <t>higher</t>
        </is>
      </c>
      <c r="H3624" s="10" t="n">
        <v>2</v>
      </c>
      <c r="I3624" s="10" t="inlineStr">
        <is>
          <t>Autoproduzione consumi elettrici per trazione</t>
        </is>
      </c>
      <c r="J3624" s="20" t="n"/>
      <c r="K3624" s="20" t="n"/>
      <c r="L3624" s="20" t="n"/>
      <c r="M3624" s="20" t="n"/>
      <c r="N3624" s="21">
        <f>IF($A3624="","",IFERROR(VALUE($J3624),0))</f>
        <v/>
      </c>
      <c r="O3624" s="21">
        <f>IF($A3624="",0,IF(OR($S3624&lt;&gt;1,COUNTA($J3624:$M3624)=0),0,IF(SUMPRODUCT(MAX(($C$5:$C$6173=$C3624)*($D$5:$D$6173=$D3624)*($S$5:$S$6173=1)*IFERROR($N$5:$N$6173*1,0)))&gt;0,ROUND($H3624*($N3624/SUMPRODUCT(MAX(($C$5:$C$6173=$C3624)*($D$5:$D$6173=$D3624)*($S$5:$S$6173=1)*IFERROR($N$5:$N$6173*1,0)))),4),0)))</f>
        <v/>
      </c>
      <c r="P3624" s="10" t="inlineStr">
        <is>
          <t>kWh/anno</t>
        </is>
      </c>
      <c r="Q3624" s="21">
        <f>IF($A3624="","",$A3624&amp;"|"&amp;$C3624)</f>
        <v/>
      </c>
      <c r="R3624" s="21">
        <f>IF($A3624="","",$A3624&amp;"|"&amp;$C3624&amp;"|"&amp;$D3624)</f>
        <v/>
      </c>
      <c r="S3624" s="21">
        <f>IF($A3624="","",IFERROR(INDEX(Offerte!$D$2:$D$200,MATCH($Q3624,Offerte!$L$2:$L$200,0)),0))</f>
        <v/>
      </c>
      <c r="T3624" s="21">
        <f>IF($A3624="","",IFERROR(INDEX(Offerte!$G$2:$G$200,MATCH($Q3624,Offerte!$L$2:$L$200,0)),"NO"))</f>
        <v/>
      </c>
    </row>
    <row r="3625">
      <c r="A3625" s="10">
        <f>IF(Offerte!$A118="","",Offerte!$A118)</f>
        <v/>
      </c>
      <c r="B3625" s="10">
        <f>IF(Offerte!$A118="","",Offerte!$B118)</f>
        <v/>
      </c>
      <c r="C3625" s="10">
        <f>IF(Offerte!$A118="","",Offerte!$C118)</f>
        <v/>
      </c>
      <c r="D3625" s="10" t="inlineStr">
        <is>
          <t>F.4.1</t>
        </is>
      </c>
      <c r="E3625" s="10" t="inlineStr">
        <is>
          <t>F</t>
        </is>
      </c>
      <c r="F3625" s="10" t="inlineStr">
        <is>
          <t>Q</t>
        </is>
      </c>
      <c r="G3625" s="10" t="inlineStr">
        <is>
          <t>soil</t>
        </is>
      </c>
      <c r="H3625" s="10" t="n">
        <v>2</v>
      </c>
      <c r="I3625" s="10" t="inlineStr">
        <is>
          <t>Indice di consumo di suolo</t>
        </is>
      </c>
      <c r="J3625" s="20" t="n"/>
      <c r="K3625" s="20" t="n"/>
      <c r="L3625" s="20" t="n"/>
      <c r="M3625" s="20" t="n"/>
      <c r="N3625" s="21">
        <f>IF($A3625="","",IFERROR(VALUE($J3625),0))</f>
        <v/>
      </c>
      <c r="O3625" s="21">
        <f>IF($A3625="",0,IF(OR($S3625&lt;&gt;1,COUNTA($J3625:$M3625)=0),0,IF($N3625&lt;=0,$H3625,IF(SUMPRODUCT(MAX(($C$5:$C$6173=$C3625)*($D$5:$D$6173=$D3625)*($S$5:$S$6173=1)*IFERROR($N$5:$N$6173*1,0)))&gt;0,ROUND($H3625*((SUMPRODUCT(MAX(($C$5:$C$6173=$C3625)*($D$5:$D$6173=$D3625)*($S$5:$S$6173=1)*IFERROR($N$5:$N$6173*1,0)))-$N3625)/SUMPRODUCT(MAX(($C$5:$C$6173=$C3625)*($D$5:$D$6173=$D3625)*($S$5:$S$6173=1)*IFERROR($N$5:$N$6173*1,0)))),4),0))))</f>
        <v/>
      </c>
      <c r="P3625" s="10" t="inlineStr">
        <is>
          <t>m2</t>
        </is>
      </c>
      <c r="Q3625" s="21">
        <f>IF($A3625="","",$A3625&amp;"|"&amp;$C3625)</f>
        <v/>
      </c>
      <c r="R3625" s="21">
        <f>IF($A3625="","",$A3625&amp;"|"&amp;$C3625&amp;"|"&amp;$D3625)</f>
        <v/>
      </c>
      <c r="S3625" s="21">
        <f>IF($A3625="","",IFERROR(INDEX(Offerte!$D$2:$D$200,MATCH($Q3625,Offerte!$L$2:$L$200,0)),0))</f>
        <v/>
      </c>
      <c r="T3625" s="21">
        <f>IF($A3625="","",IFERROR(INDEX(Offerte!$G$2:$G$200,MATCH($Q3625,Offerte!$L$2:$L$200,0)),"NO"))</f>
        <v/>
      </c>
    </row>
    <row r="3626">
      <c r="A3626" s="10">
        <f>IF(Offerte!$A118="","",Offerte!$A118)</f>
        <v/>
      </c>
      <c r="B3626" s="10">
        <f>IF(Offerte!$A118="","",Offerte!$B118)</f>
        <v/>
      </c>
      <c r="C3626" s="10">
        <f>IF(Offerte!$A118="","",Offerte!$C118)</f>
        <v/>
      </c>
      <c r="D3626" s="10" t="inlineStr">
        <is>
          <t>F.5.1</t>
        </is>
      </c>
      <c r="E3626" s="10" t="inlineStr">
        <is>
          <t>F</t>
        </is>
      </c>
      <c r="F3626" s="10" t="inlineStr">
        <is>
          <t>T</t>
        </is>
      </c>
      <c r="G3626" s="10" t="inlineStr">
        <is>
          <t>tabular</t>
        </is>
      </c>
      <c r="H3626" s="10" t="n">
        <v>1</v>
      </c>
      <c r="I3626" s="10" t="inlineStr">
        <is>
          <t>Rendicontazione di sostenibilità ambientale</t>
        </is>
      </c>
      <c r="J3626" s="20" t="n"/>
      <c r="K3626" s="20" t="n"/>
      <c r="L3626" s="20" t="n"/>
      <c r="M3626" s="20" t="n"/>
      <c r="N3626" s="21">
        <f>IF($A3626="","",IF(IFERROR(VALUE($M3626),0)=1,1,0))</f>
        <v/>
      </c>
      <c r="O3626" s="21">
        <f>IF($A3626="",0,IF(OR($S3626&lt;&gt;1,COUNTA($J3626:$M3626)=0),0,IF($N3626=1,$H3626,0)))</f>
        <v/>
      </c>
      <c r="P3626" s="10" t="inlineStr">
        <is>
          <t>sì/no</t>
        </is>
      </c>
      <c r="Q3626" s="21">
        <f>IF($A3626="","",$A3626&amp;"|"&amp;$C3626)</f>
        <v/>
      </c>
      <c r="R3626" s="21">
        <f>IF($A3626="","",$A3626&amp;"|"&amp;$C3626&amp;"|"&amp;$D3626)</f>
        <v/>
      </c>
      <c r="S3626" s="21">
        <f>IF($A3626="","",IFERROR(INDEX(Offerte!$D$2:$D$200,MATCH($Q3626,Offerte!$L$2:$L$200,0)),0))</f>
        <v/>
      </c>
      <c r="T3626" s="21">
        <f>IF($A3626="","",IFERROR(INDEX(Offerte!$G$2:$G$200,MATCH($Q3626,Offerte!$L$2:$L$200,0)),"NO"))</f>
        <v/>
      </c>
    </row>
    <row r="3627">
      <c r="A3627" s="10">
        <f>IF(Offerte!$A118="","",Offerte!$A118)</f>
        <v/>
      </c>
      <c r="B3627" s="10">
        <f>IF(Offerte!$A118="","",Offerte!$B118)</f>
        <v/>
      </c>
      <c r="C3627" s="10">
        <f>IF(Offerte!$A118="","",Offerte!$C118)</f>
        <v/>
      </c>
      <c r="D3627" s="10" t="inlineStr">
        <is>
          <t>G.1.1</t>
        </is>
      </c>
      <c r="E3627" s="10" t="inlineStr">
        <is>
          <t>G</t>
        </is>
      </c>
      <c r="F3627" s="10" t="inlineStr">
        <is>
          <t>D</t>
        </is>
      </c>
      <c r="G3627" s="10" t="inlineStr">
        <is>
          <t>discretionary</t>
        </is>
      </c>
      <c r="H3627" s="10" t="n">
        <v>2</v>
      </c>
      <c r="I3627" s="10" t="inlineStr">
        <is>
          <t>Qualità del progetto di centrale di controllo aziendale</t>
        </is>
      </c>
      <c r="J3627" s="20" t="n"/>
      <c r="K3627" s="20" t="n"/>
      <c r="L3627" s="20" t="n"/>
      <c r="M3627" s="20" t="n"/>
      <c r="N3627" s="21">
        <f>IF($A3627="","",MAX(0,MIN(1,IFERROR(VALUE($M3627),0))))</f>
        <v/>
      </c>
      <c r="O3627" s="21">
        <f>IF($A3627="",0,IF(OR($S3627&lt;&gt;1,COUNTA($J3627:$M3627)=0),0,IF(SUMPRODUCT(MAX(($C$5:$C$6173=$C3627)*($D$5:$D$6173=$D3627)*($S$5:$S$6173=1)*IFERROR($N$5:$N$6173*1,0)))&gt;0,ROUND($H3627*($N3627/SUMPRODUCT(MAX(($C$5:$C$6173=$C3627)*($D$5:$D$6173=$D3627)*($S$5:$S$6173=1)*IFERROR($N$5:$N$6173*1,0)))),4),0)))</f>
        <v/>
      </c>
      <c r="P3627" s="10" t="inlineStr">
        <is>
          <t>coeff.</t>
        </is>
      </c>
      <c r="Q3627" s="21">
        <f>IF($A3627="","",$A3627&amp;"|"&amp;$C3627)</f>
        <v/>
      </c>
      <c r="R3627" s="21">
        <f>IF($A3627="","",$A3627&amp;"|"&amp;$C3627&amp;"|"&amp;$D3627)</f>
        <v/>
      </c>
      <c r="S3627" s="21">
        <f>IF($A3627="","",IFERROR(INDEX(Offerte!$D$2:$D$200,MATCH($Q3627,Offerte!$L$2:$L$200,0)),0))</f>
        <v/>
      </c>
      <c r="T3627" s="21">
        <f>IF($A3627="","",IFERROR(INDEX(Offerte!$G$2:$G$200,MATCH($Q3627,Offerte!$L$2:$L$200,0)),"NO"))</f>
        <v/>
      </c>
    </row>
    <row r="3628">
      <c r="A3628" s="10">
        <f>IF(Offerte!$A118="","",Offerte!$A118)</f>
        <v/>
      </c>
      <c r="B3628" s="10">
        <f>IF(Offerte!$A118="","",Offerte!$B118)</f>
        <v/>
      </c>
      <c r="C3628" s="10">
        <f>IF(Offerte!$A118="","",Offerte!$C118)</f>
        <v/>
      </c>
      <c r="D3628" s="10" t="inlineStr">
        <is>
          <t>G.2.1</t>
        </is>
      </c>
      <c r="E3628" s="10" t="inlineStr">
        <is>
          <t>G</t>
        </is>
      </c>
      <c r="F3628" s="10" t="inlineStr">
        <is>
          <t>T</t>
        </is>
      </c>
      <c r="G3628" s="10" t="inlineStr">
        <is>
          <t>tabular</t>
        </is>
      </c>
      <c r="H3628" s="10" t="n">
        <v>1</v>
      </c>
      <c r="I3628" s="10" t="inlineStr">
        <is>
          <t>Certificazione ISO 45001</t>
        </is>
      </c>
      <c r="J3628" s="20" t="n"/>
      <c r="K3628" s="20" t="n"/>
      <c r="L3628" s="20" t="n"/>
      <c r="M3628" s="20" t="n"/>
      <c r="N3628" s="21">
        <f>IF($A3628="","",IF(IFERROR(VALUE($M3628),0)=1,1,0))</f>
        <v/>
      </c>
      <c r="O3628" s="21">
        <f>IF($A3628="",0,IF(OR($S3628&lt;&gt;1,COUNTA($J3628:$M3628)=0),0,IF($N3628=1,$H3628,0)))</f>
        <v/>
      </c>
      <c r="P3628" s="10" t="inlineStr">
        <is>
          <t>sì/no</t>
        </is>
      </c>
      <c r="Q3628" s="21">
        <f>IF($A3628="","",$A3628&amp;"|"&amp;$C3628)</f>
        <v/>
      </c>
      <c r="R3628" s="21">
        <f>IF($A3628="","",$A3628&amp;"|"&amp;$C3628&amp;"|"&amp;$D3628)</f>
        <v/>
      </c>
      <c r="S3628" s="21">
        <f>IF($A3628="","",IFERROR(INDEX(Offerte!$D$2:$D$200,MATCH($Q3628,Offerte!$L$2:$L$200,0)),0))</f>
        <v/>
      </c>
      <c r="T3628" s="21">
        <f>IF($A3628="","",IFERROR(INDEX(Offerte!$G$2:$G$200,MATCH($Q3628,Offerte!$L$2:$L$200,0)),"NO"))</f>
        <v/>
      </c>
    </row>
    <row r="3629">
      <c r="A3629" s="10">
        <f>IF(Offerte!$A118="","",Offerte!$A118)</f>
        <v/>
      </c>
      <c r="B3629" s="10">
        <f>IF(Offerte!$A118="","",Offerte!$B118)</f>
        <v/>
      </c>
      <c r="C3629" s="10">
        <f>IF(Offerte!$A118="","",Offerte!$C118)</f>
        <v/>
      </c>
      <c r="D3629" s="10" t="inlineStr">
        <is>
          <t>G.3.1</t>
        </is>
      </c>
      <c r="E3629" s="10" t="inlineStr">
        <is>
          <t>G</t>
        </is>
      </c>
      <c r="F3629" s="10" t="inlineStr">
        <is>
          <t>T</t>
        </is>
      </c>
      <c r="G3629" s="10" t="inlineStr">
        <is>
          <t>tabular</t>
        </is>
      </c>
      <c r="H3629" s="10" t="n">
        <v>1</v>
      </c>
      <c r="I3629" s="10" t="inlineStr">
        <is>
          <t>Certificazioni di responsabilità sociale</t>
        </is>
      </c>
      <c r="J3629" s="20" t="n"/>
      <c r="K3629" s="20" t="n"/>
      <c r="L3629" s="20" t="n"/>
      <c r="M3629" s="20" t="n"/>
      <c r="N3629" s="21">
        <f>IF($A3629="","",IF(IFERROR(VALUE($M3629),0)=1,1,0))</f>
        <v/>
      </c>
      <c r="O3629" s="21">
        <f>IF($A3629="",0,IF(OR($S3629&lt;&gt;1,COUNTA($J3629:$M3629)=0),0,IF($N3629=1,$H3629,0)))</f>
        <v/>
      </c>
      <c r="P3629" s="10" t="inlineStr">
        <is>
          <t>sì/no</t>
        </is>
      </c>
      <c r="Q3629" s="21">
        <f>IF($A3629="","",$A3629&amp;"|"&amp;$C3629)</f>
        <v/>
      </c>
      <c r="R3629" s="21">
        <f>IF($A3629="","",$A3629&amp;"|"&amp;$C3629&amp;"|"&amp;$D3629)</f>
        <v/>
      </c>
      <c r="S3629" s="21">
        <f>IF($A3629="","",IFERROR(INDEX(Offerte!$D$2:$D$200,MATCH($Q3629,Offerte!$L$2:$L$200,0)),0))</f>
        <v/>
      </c>
      <c r="T3629" s="21">
        <f>IF($A3629="","",IFERROR(INDEX(Offerte!$G$2:$G$200,MATCH($Q3629,Offerte!$L$2:$L$200,0)),"NO"))</f>
        <v/>
      </c>
    </row>
    <row r="3630">
      <c r="A3630" s="10">
        <f>IF(Offerte!$A118="","",Offerte!$A118)</f>
        <v/>
      </c>
      <c r="B3630" s="10">
        <f>IF(Offerte!$A118="","",Offerte!$B118)</f>
        <v/>
      </c>
      <c r="C3630" s="10">
        <f>IF(Offerte!$A118="","",Offerte!$C118)</f>
        <v/>
      </c>
      <c r="D3630" s="10" t="inlineStr">
        <is>
          <t>G.4.1</t>
        </is>
      </c>
      <c r="E3630" s="10" t="inlineStr">
        <is>
          <t>G</t>
        </is>
      </c>
      <c r="F3630" s="10" t="inlineStr">
        <is>
          <t>D</t>
        </is>
      </c>
      <c r="G3630" s="10" t="inlineStr">
        <is>
          <t>discretionary</t>
        </is>
      </c>
      <c r="H3630" s="10" t="n">
        <v>2</v>
      </c>
      <c r="I3630" s="10" t="inlineStr">
        <is>
          <t>Qualità del piano di formazione del personale</t>
        </is>
      </c>
      <c r="J3630" s="20" t="n"/>
      <c r="K3630" s="20" t="n"/>
      <c r="L3630" s="20" t="n"/>
      <c r="M3630" s="20" t="n"/>
      <c r="N3630" s="21">
        <f>IF($A3630="","",MAX(0,MIN(1,IFERROR(VALUE($M3630),0))))</f>
        <v/>
      </c>
      <c r="O3630" s="21">
        <f>IF($A3630="",0,IF(OR($S3630&lt;&gt;1,COUNTA($J3630:$M3630)=0),0,IF(SUMPRODUCT(MAX(($C$5:$C$6173=$C3630)*($D$5:$D$6173=$D3630)*($S$5:$S$6173=1)*IFERROR($N$5:$N$6173*1,0)))&gt;0,ROUND($H3630*($N3630/SUMPRODUCT(MAX(($C$5:$C$6173=$C3630)*($D$5:$D$6173=$D3630)*($S$5:$S$6173=1)*IFERROR($N$5:$N$6173*1,0)))),4),0)))</f>
        <v/>
      </c>
      <c r="P3630" s="10" t="inlineStr">
        <is>
          <t>coeff.</t>
        </is>
      </c>
      <c r="Q3630" s="21">
        <f>IF($A3630="","",$A3630&amp;"|"&amp;$C3630)</f>
        <v/>
      </c>
      <c r="R3630" s="21">
        <f>IF($A3630="","",$A3630&amp;"|"&amp;$C3630&amp;"|"&amp;$D3630)</f>
        <v/>
      </c>
      <c r="S3630" s="21">
        <f>IF($A3630="","",IFERROR(INDEX(Offerte!$D$2:$D$200,MATCH($Q3630,Offerte!$L$2:$L$200,0)),0))</f>
        <v/>
      </c>
      <c r="T3630" s="21">
        <f>IF($A3630="","",IFERROR(INDEX(Offerte!$G$2:$G$200,MATCH($Q3630,Offerte!$L$2:$L$200,0)),"NO"))</f>
        <v/>
      </c>
    </row>
    <row r="3631">
      <c r="A3631" s="10">
        <f>IF(Offerte!$A118="","",Offerte!$A118)</f>
        <v/>
      </c>
      <c r="B3631" s="10">
        <f>IF(Offerte!$A118="","",Offerte!$B118)</f>
        <v/>
      </c>
      <c r="C3631" s="10">
        <f>IF(Offerte!$A118="","",Offerte!$C118)</f>
        <v/>
      </c>
      <c r="D3631" s="10" t="inlineStr">
        <is>
          <t>G.5.1</t>
        </is>
      </c>
      <c r="E3631" s="10" t="inlineStr">
        <is>
          <t>G</t>
        </is>
      </c>
      <c r="F3631" s="10" t="inlineStr">
        <is>
          <t>T</t>
        </is>
      </c>
      <c r="G3631" s="10" t="inlineStr">
        <is>
          <t>tabular</t>
        </is>
      </c>
      <c r="H3631" s="10" t="n">
        <v>1</v>
      </c>
      <c r="I3631" s="10" t="inlineStr">
        <is>
          <t>Impegno al mantenimento delle garanzie del contratto di secondo livello del gestore uscente</t>
        </is>
      </c>
      <c r="J3631" s="20" t="n"/>
      <c r="K3631" s="20" t="n"/>
      <c r="L3631" s="20" t="n"/>
      <c r="M3631" s="20" t="n"/>
      <c r="N3631" s="21">
        <f>IF($A3631="","",IF(IFERROR(VALUE($M3631),0)=1,1,0))</f>
        <v/>
      </c>
      <c r="O3631" s="21">
        <f>IF($A3631="",0,IF(OR($S3631&lt;&gt;1,COUNTA($J3631:$M3631)=0),0,IF($N3631=1,$H3631,0)))</f>
        <v/>
      </c>
      <c r="P3631" s="10" t="inlineStr">
        <is>
          <t>sì/no</t>
        </is>
      </c>
      <c r="Q3631" s="21">
        <f>IF($A3631="","",$A3631&amp;"|"&amp;$C3631)</f>
        <v/>
      </c>
      <c r="R3631" s="21">
        <f>IF($A3631="","",$A3631&amp;"|"&amp;$C3631&amp;"|"&amp;$D3631)</f>
        <v/>
      </c>
      <c r="S3631" s="21">
        <f>IF($A3631="","",IFERROR(INDEX(Offerte!$D$2:$D$200,MATCH($Q3631,Offerte!$L$2:$L$200,0)),0))</f>
        <v/>
      </c>
      <c r="T3631" s="21">
        <f>IF($A3631="","",IFERROR(INDEX(Offerte!$G$2:$G$200,MATCH($Q3631,Offerte!$L$2:$L$200,0)),"NO"))</f>
        <v/>
      </c>
    </row>
    <row r="3632">
      <c r="A3632" s="10">
        <f>IF(Offerte!$A119="","",Offerte!$A119)</f>
        <v/>
      </c>
      <c r="B3632" s="10">
        <f>IF(Offerte!$A119="","",Offerte!$B119)</f>
        <v/>
      </c>
      <c r="C3632" s="10">
        <f>IF(Offerte!$A119="","",Offerte!$C119)</f>
        <v/>
      </c>
      <c r="D3632" s="10" t="inlineStr">
        <is>
          <t>A.1.1</t>
        </is>
      </c>
      <c r="E3632" s="10" t="inlineStr">
        <is>
          <t>A</t>
        </is>
      </c>
      <c r="F3632" s="10" t="inlineStr">
        <is>
          <t>Q</t>
        </is>
      </c>
      <c r="G3632" s="10" t="inlineStr">
        <is>
          <t>higher</t>
        </is>
      </c>
      <c r="H3632" s="10" t="n">
        <v>3</v>
      </c>
      <c r="I3632" s="10" t="inlineStr">
        <is>
          <t>Tasso aggiuntivo di corse controllate</t>
        </is>
      </c>
      <c r="J3632" s="20" t="n"/>
      <c r="K3632" s="20" t="n"/>
      <c r="L3632" s="20" t="n"/>
      <c r="M3632" s="20" t="n"/>
      <c r="N3632" s="21">
        <f>IF($A3632="","",IFERROR(VALUE($K3632)/VALUE($L3632)*100,IFERROR(VALUE($J3632),0)))</f>
        <v/>
      </c>
      <c r="O3632" s="21">
        <f>IF($A3632="",0,IF(OR($S3632&lt;&gt;1,COUNTA($J3632:$M3632)=0),0,IF(SUMPRODUCT(MAX(($C$5:$C$6173=$C3632)*($D$5:$D$6173=$D3632)*($S$5:$S$6173=1)*IFERROR($N$5:$N$6173*1,0)))&gt;0,ROUND($H3632*($N3632/SUMPRODUCT(MAX(($C$5:$C$6173=$C3632)*($D$5:$D$6173=$D3632)*($S$5:$S$6173=1)*IFERROR($N$5:$N$6173*1,0)))),4),0)))</f>
        <v/>
      </c>
      <c r="P3632" s="10" t="inlineStr">
        <is>
          <t>Corse controllate annue / Corse programmate annue</t>
        </is>
      </c>
      <c r="Q3632" s="21">
        <f>IF($A3632="","",$A3632&amp;"|"&amp;$C3632)</f>
        <v/>
      </c>
      <c r="R3632" s="21">
        <f>IF($A3632="","",$A3632&amp;"|"&amp;$C3632&amp;"|"&amp;$D3632)</f>
        <v/>
      </c>
      <c r="S3632" s="21">
        <f>IF($A3632="","",IFERROR(INDEX(Offerte!$D$2:$D$200,MATCH($Q3632,Offerte!$L$2:$L$200,0)),0))</f>
        <v/>
      </c>
      <c r="T3632" s="21">
        <f>IF($A3632="","",IFERROR(INDEX(Offerte!$G$2:$G$200,MATCH($Q3632,Offerte!$L$2:$L$200,0)),"NO"))</f>
        <v/>
      </c>
    </row>
    <row r="3633">
      <c r="A3633" s="10">
        <f>IF(Offerte!$A119="","",Offerte!$A119)</f>
        <v/>
      </c>
      <c r="B3633" s="10">
        <f>IF(Offerte!$A119="","",Offerte!$B119)</f>
        <v/>
      </c>
      <c r="C3633" s="10">
        <f>IF(Offerte!$A119="","",Offerte!$C119)</f>
        <v/>
      </c>
      <c r="D3633" s="10" t="inlineStr">
        <is>
          <t>A.1.2</t>
        </is>
      </c>
      <c r="E3633" s="10" t="inlineStr">
        <is>
          <t>A</t>
        </is>
      </c>
      <c r="F3633" s="10" t="inlineStr">
        <is>
          <t>Q</t>
        </is>
      </c>
      <c r="G3633" s="10" t="inlineStr">
        <is>
          <t>higher</t>
        </is>
      </c>
      <c r="H3633" s="10" t="n">
        <v>4</v>
      </c>
      <c r="I3633" s="10" t="inlineStr">
        <is>
          <t>Numero aggiuntivo di passeggeri controllati</t>
        </is>
      </c>
      <c r="J3633" s="20" t="n"/>
      <c r="K3633" s="20" t="n"/>
      <c r="L3633" s="20" t="n"/>
      <c r="M3633" s="20" t="n"/>
      <c r="N3633" s="21">
        <f>IF($A3633="","",IFERROR(VALUE($J3633),0))</f>
        <v/>
      </c>
      <c r="O3633" s="21">
        <f>IF($A3633="",0,IF(OR($S3633&lt;&gt;1,COUNTA($J3633:$M3633)=0),0,IF(SUMPRODUCT(MAX(($C$5:$C$6173=$C3633)*($D$5:$D$6173=$D3633)*($S$5:$S$6173=1)*IFERROR($N$5:$N$6173*1,0)))&gt;0,ROUND($H3633*($N3633/SUMPRODUCT(MAX(($C$5:$C$6173=$C3633)*($D$5:$D$6173=$D3633)*($S$5:$S$6173=1)*IFERROR($N$5:$N$6173*1,0)))),4),0)))</f>
        <v/>
      </c>
      <c r="P3633" s="10" t="inlineStr">
        <is>
          <t>passeggeri/anno</t>
        </is>
      </c>
      <c r="Q3633" s="21">
        <f>IF($A3633="","",$A3633&amp;"|"&amp;$C3633)</f>
        <v/>
      </c>
      <c r="R3633" s="21">
        <f>IF($A3633="","",$A3633&amp;"|"&amp;$C3633&amp;"|"&amp;$D3633)</f>
        <v/>
      </c>
      <c r="S3633" s="21">
        <f>IF($A3633="","",IFERROR(INDEX(Offerte!$D$2:$D$200,MATCH($Q3633,Offerte!$L$2:$L$200,0)),0))</f>
        <v/>
      </c>
      <c r="T3633" s="21">
        <f>IF($A3633="","",IFERROR(INDEX(Offerte!$G$2:$G$200,MATCH($Q3633,Offerte!$L$2:$L$200,0)),"NO"))</f>
        <v/>
      </c>
    </row>
    <row r="3634">
      <c r="A3634" s="10">
        <f>IF(Offerte!$A119="","",Offerte!$A119)</f>
        <v/>
      </c>
      <c r="B3634" s="10">
        <f>IF(Offerte!$A119="","",Offerte!$B119)</f>
        <v/>
      </c>
      <c r="C3634" s="10">
        <f>IF(Offerte!$A119="","",Offerte!$C119)</f>
        <v/>
      </c>
      <c r="D3634" s="10" t="inlineStr">
        <is>
          <t>B.1.1</t>
        </is>
      </c>
      <c r="E3634" s="10" t="inlineStr">
        <is>
          <t>B</t>
        </is>
      </c>
      <c r="F3634" s="10" t="inlineStr">
        <is>
          <t>Q</t>
        </is>
      </c>
      <c r="G3634" s="10" t="inlineStr">
        <is>
          <t>higher</t>
        </is>
      </c>
      <c r="H3634" s="10" t="n">
        <v>3</v>
      </c>
      <c r="I3634" s="10" t="inlineStr">
        <is>
          <t>Incremento dei posti offerti nelle fasce di punta</t>
        </is>
      </c>
      <c r="J3634" s="20" t="n"/>
      <c r="K3634" s="20" t="n"/>
      <c r="L3634" s="20" t="n"/>
      <c r="M3634" s="20" t="n"/>
      <c r="N3634" s="21">
        <f>IF($A3634="","",IFERROR(VALUE($J3634),0))</f>
        <v/>
      </c>
      <c r="O3634" s="21">
        <f>IF($A3634="",0,IF(OR($S3634&lt;&gt;1,COUNTA($J3634:$M3634)=0),0,IF(SUMPRODUCT(MAX(($C$5:$C$6173=$C3634)*($D$5:$D$6173=$D3634)*($S$5:$S$6173=1)*IFERROR($N$5:$N$6173*1,0)))&gt;0,ROUND($H3634*($N3634/SUMPRODUCT(MAX(($C$5:$C$6173=$C3634)*($D$5:$D$6173=$D3634)*($S$5:$S$6173=1)*IFERROR($N$5:$N$6173*1,0)))),4),0)))</f>
        <v/>
      </c>
      <c r="P3634" s="10" t="inlineStr">
        <is>
          <t>posti*km</t>
        </is>
      </c>
      <c r="Q3634" s="21">
        <f>IF($A3634="","",$A3634&amp;"|"&amp;$C3634)</f>
        <v/>
      </c>
      <c r="R3634" s="21">
        <f>IF($A3634="","",$A3634&amp;"|"&amp;$C3634&amp;"|"&amp;$D3634)</f>
        <v/>
      </c>
      <c r="S3634" s="21">
        <f>IF($A3634="","",IFERROR(INDEX(Offerte!$D$2:$D$200,MATCH($Q3634,Offerte!$L$2:$L$200,0)),0))</f>
        <v/>
      </c>
      <c r="T3634" s="21">
        <f>IF($A3634="","",IFERROR(INDEX(Offerte!$G$2:$G$200,MATCH($Q3634,Offerte!$L$2:$L$200,0)),"NO"))</f>
        <v/>
      </c>
    </row>
    <row r="3635">
      <c r="A3635" s="10">
        <f>IF(Offerte!$A119="","",Offerte!$A119)</f>
        <v/>
      </c>
      <c r="B3635" s="10">
        <f>IF(Offerte!$A119="","",Offerte!$B119)</f>
        <v/>
      </c>
      <c r="C3635" s="10">
        <f>IF(Offerte!$A119="","",Offerte!$C119)</f>
        <v/>
      </c>
      <c r="D3635" s="10" t="inlineStr">
        <is>
          <t>B.2.1</t>
        </is>
      </c>
      <c r="E3635" s="10" t="inlineStr">
        <is>
          <t>B</t>
        </is>
      </c>
      <c r="F3635" s="10" t="inlineStr">
        <is>
          <t>Q</t>
        </is>
      </c>
      <c r="G3635" s="10" t="inlineStr">
        <is>
          <t>higher</t>
        </is>
      </c>
      <c r="H3635" s="10" t="n">
        <v>4</v>
      </c>
      <c r="I3635" s="10" t="inlineStr">
        <is>
          <t>Corse aggiuntive nell'arco giornaliero base</t>
        </is>
      </c>
      <c r="J3635" s="20" t="n"/>
      <c r="K3635" s="20" t="n"/>
      <c r="L3635" s="20" t="n"/>
      <c r="M3635" s="20" t="n"/>
      <c r="N3635" s="21">
        <f>IF($A3635="","",IFERROR(VALUE($J3635),0))</f>
        <v/>
      </c>
      <c r="O3635" s="21">
        <f>IF($A3635="",0,IF(OR($S3635&lt;&gt;1,COUNTA($J3635:$M3635)=0),0,IF(SUMPRODUCT(MAX(($C$5:$C$6173=$C3635)*($D$5:$D$6173=$D3635)*($S$5:$S$6173=1)*IFERROR($N$5:$N$6173*1,0)))&gt;0,ROUND($H3635*($N3635/SUMPRODUCT(MAX(($C$5:$C$6173=$C3635)*($D$5:$D$6173=$D3635)*($S$5:$S$6173=1)*IFERROR($N$5:$N$6173*1,0)))),4),0)))</f>
        <v/>
      </c>
      <c r="P3635" s="10" t="inlineStr">
        <is>
          <t>corse</t>
        </is>
      </c>
      <c r="Q3635" s="21">
        <f>IF($A3635="","",$A3635&amp;"|"&amp;$C3635)</f>
        <v/>
      </c>
      <c r="R3635" s="21">
        <f>IF($A3635="","",$A3635&amp;"|"&amp;$C3635&amp;"|"&amp;$D3635)</f>
        <v/>
      </c>
      <c r="S3635" s="21">
        <f>IF($A3635="","",IFERROR(INDEX(Offerte!$D$2:$D$200,MATCH($Q3635,Offerte!$L$2:$L$200,0)),0))</f>
        <v/>
      </c>
      <c r="T3635" s="21">
        <f>IF($A3635="","",IFERROR(INDEX(Offerte!$G$2:$G$200,MATCH($Q3635,Offerte!$L$2:$L$200,0)),"NO"))</f>
        <v/>
      </c>
    </row>
    <row r="3636">
      <c r="A3636" s="10">
        <f>IF(Offerte!$A119="","",Offerte!$A119)</f>
        <v/>
      </c>
      <c r="B3636" s="10">
        <f>IF(Offerte!$A119="","",Offerte!$B119)</f>
        <v/>
      </c>
      <c r="C3636" s="10">
        <f>IF(Offerte!$A119="","",Offerte!$C119)</f>
        <v/>
      </c>
      <c r="D3636" s="10" t="inlineStr">
        <is>
          <t>B.3.1</t>
        </is>
      </c>
      <c r="E3636" s="10" t="inlineStr">
        <is>
          <t>B</t>
        </is>
      </c>
      <c r="F3636" s="10" t="inlineStr">
        <is>
          <t>Q</t>
        </is>
      </c>
      <c r="G3636" s="10" t="inlineStr">
        <is>
          <t>higher</t>
        </is>
      </c>
      <c r="H3636" s="10" t="n">
        <v>2</v>
      </c>
      <c r="I3636" s="10" t="inlineStr">
        <is>
          <t>Numero di corse aggiuntive per allungamento dell'arco di servizio giornaliero nelle fasce serali</t>
        </is>
      </c>
      <c r="J3636" s="20" t="n"/>
      <c r="K3636" s="20" t="n"/>
      <c r="L3636" s="20" t="n"/>
      <c r="M3636" s="20" t="n"/>
      <c r="N3636" s="21">
        <f>IF($A3636="","",IFERROR(VALUE($J3636),0))</f>
        <v/>
      </c>
      <c r="O3636" s="21">
        <f>IF($A3636="",0,IF(OR($S3636&lt;&gt;1,COUNTA($J3636:$M3636)=0),0,IF(SUMPRODUCT(MAX(($C$5:$C$6173=$C3636)*($D$5:$D$6173=$D3636)*($S$5:$S$6173=1)*IFERROR($N$5:$N$6173*1,0)))&gt;0,ROUND($H3636*($N3636/SUMPRODUCT(MAX(($C$5:$C$6173=$C3636)*($D$5:$D$6173=$D3636)*($S$5:$S$6173=1)*IFERROR($N$5:$N$6173*1,0)))),4),0)))</f>
        <v/>
      </c>
      <c r="P3636" s="10" t="inlineStr">
        <is>
          <t>corse</t>
        </is>
      </c>
      <c r="Q3636" s="21">
        <f>IF($A3636="","",$A3636&amp;"|"&amp;$C3636)</f>
        <v/>
      </c>
      <c r="R3636" s="21">
        <f>IF($A3636="","",$A3636&amp;"|"&amp;$C3636&amp;"|"&amp;$D3636)</f>
        <v/>
      </c>
      <c r="S3636" s="21">
        <f>IF($A3636="","",IFERROR(INDEX(Offerte!$D$2:$D$200,MATCH($Q3636,Offerte!$L$2:$L$200,0)),0))</f>
        <v/>
      </c>
      <c r="T3636" s="21">
        <f>IF($A3636="","",IFERROR(INDEX(Offerte!$G$2:$G$200,MATCH($Q3636,Offerte!$L$2:$L$200,0)),"NO"))</f>
        <v/>
      </c>
    </row>
    <row r="3637">
      <c r="A3637" s="10">
        <f>IF(Offerte!$A119="","",Offerte!$A119)</f>
        <v/>
      </c>
      <c r="B3637" s="10">
        <f>IF(Offerte!$A119="","",Offerte!$B119)</f>
        <v/>
      </c>
      <c r="C3637" s="10">
        <f>IF(Offerte!$A119="","",Offerte!$C119)</f>
        <v/>
      </c>
      <c r="D3637" s="10" t="inlineStr">
        <is>
          <t>B.4.1</t>
        </is>
      </c>
      <c r="E3637" s="10" t="inlineStr">
        <is>
          <t>B</t>
        </is>
      </c>
      <c r="F3637" s="10" t="inlineStr">
        <is>
          <t>Q</t>
        </is>
      </c>
      <c r="G3637" s="10" t="inlineStr">
        <is>
          <t>higher</t>
        </is>
      </c>
      <c r="H3637" s="10" t="n">
        <v>3</v>
      </c>
      <c r="I3637" s="10" t="inlineStr">
        <is>
          <t>Percorrenze aggiuntive offerte nel Programma d'esercizio delle prime due fasi attuative</t>
        </is>
      </c>
      <c r="J3637" s="20" t="n"/>
      <c r="K3637" s="20" t="n"/>
      <c r="L3637" s="20" t="n"/>
      <c r="M3637" s="20" t="n"/>
      <c r="N3637" s="21">
        <f>IF($A3637="","",IFERROR(VALUE($J3637),0))</f>
        <v/>
      </c>
      <c r="O3637" s="21">
        <f>IF($A3637="",0,IF(OR($S3637&lt;&gt;1,COUNTA($J3637:$M3637)=0),0,IF(SUMPRODUCT(MAX(($C$5:$C$6173=$C3637)*($D$5:$D$6173=$D3637)*($S$5:$S$6173=1)*IFERROR($N$5:$N$6173*1,0)))&gt;0,ROUND($H3637*($N3637/SUMPRODUCT(MAX(($C$5:$C$6173=$C3637)*($D$5:$D$6173=$D3637)*($S$5:$S$6173=1)*IFERROR($N$5:$N$6173*1,0)))),4),0)))</f>
        <v/>
      </c>
      <c r="P3637" s="10" t="inlineStr">
        <is>
          <t>vett*km</t>
        </is>
      </c>
      <c r="Q3637" s="21">
        <f>IF($A3637="","",$A3637&amp;"|"&amp;$C3637)</f>
        <v/>
      </c>
      <c r="R3637" s="21">
        <f>IF($A3637="","",$A3637&amp;"|"&amp;$C3637&amp;"|"&amp;$D3637)</f>
        <v/>
      </c>
      <c r="S3637" s="21">
        <f>IF($A3637="","",IFERROR(INDEX(Offerte!$D$2:$D$200,MATCH($Q3637,Offerte!$L$2:$L$200,0)),0))</f>
        <v/>
      </c>
      <c r="T3637" s="21">
        <f>IF($A3637="","",IFERROR(INDEX(Offerte!$G$2:$G$200,MATCH($Q3637,Offerte!$L$2:$L$200,0)),"NO"))</f>
        <v/>
      </c>
    </row>
    <row r="3638">
      <c r="A3638" s="10">
        <f>IF(Offerte!$A119="","",Offerte!$A119)</f>
        <v/>
      </c>
      <c r="B3638" s="10">
        <f>IF(Offerte!$A119="","",Offerte!$B119)</f>
        <v/>
      </c>
      <c r="C3638" s="10">
        <f>IF(Offerte!$A119="","",Offerte!$C119)</f>
        <v/>
      </c>
      <c r="D3638" s="10" t="inlineStr">
        <is>
          <t>B.5.1</t>
        </is>
      </c>
      <c r="E3638" s="10" t="inlineStr">
        <is>
          <t>B</t>
        </is>
      </c>
      <c r="F3638" s="10" t="inlineStr">
        <is>
          <t>D</t>
        </is>
      </c>
      <c r="G3638" s="10" t="inlineStr">
        <is>
          <t>discretionary</t>
        </is>
      </c>
      <c r="H3638" s="10" t="n">
        <v>2</v>
      </c>
      <c r="I3638" s="10" t="inlineStr">
        <is>
          <t>Efficacia del progetto di servizi complementari DRT</t>
        </is>
      </c>
      <c r="J3638" s="20" t="n"/>
      <c r="K3638" s="20" t="n"/>
      <c r="L3638" s="20" t="n"/>
      <c r="M3638" s="20" t="n"/>
      <c r="N3638" s="21">
        <f>IF($A3638="","",MAX(0,MIN(1,IFERROR(VALUE($M3638),0))))</f>
        <v/>
      </c>
      <c r="O3638" s="21">
        <f>IF($A3638="",0,IF(OR($S3638&lt;&gt;1,COUNTA($J3638:$M3638)=0),0,IF(SUMPRODUCT(MAX(($C$5:$C$6173=$C3638)*($D$5:$D$6173=$D3638)*($S$5:$S$6173=1)*IFERROR($N$5:$N$6173*1,0)))&gt;0,ROUND($H3638*($N3638/SUMPRODUCT(MAX(($C$5:$C$6173=$C3638)*($D$5:$D$6173=$D3638)*($S$5:$S$6173=1)*IFERROR($N$5:$N$6173*1,0)))),4),0)))</f>
        <v/>
      </c>
      <c r="P3638" s="10" t="inlineStr">
        <is>
          <t>coeff.</t>
        </is>
      </c>
      <c r="Q3638" s="21">
        <f>IF($A3638="","",$A3638&amp;"|"&amp;$C3638)</f>
        <v/>
      </c>
      <c r="R3638" s="21">
        <f>IF($A3638="","",$A3638&amp;"|"&amp;$C3638&amp;"|"&amp;$D3638)</f>
        <v/>
      </c>
      <c r="S3638" s="21">
        <f>IF($A3638="","",IFERROR(INDEX(Offerte!$D$2:$D$200,MATCH($Q3638,Offerte!$L$2:$L$200,0)),0))</f>
        <v/>
      </c>
      <c r="T3638" s="21">
        <f>IF($A3638="","",IFERROR(INDEX(Offerte!$G$2:$G$200,MATCH($Q3638,Offerte!$L$2:$L$200,0)),"NO"))</f>
        <v/>
      </c>
    </row>
    <row r="3639">
      <c r="A3639" s="10">
        <f>IF(Offerte!$A119="","",Offerte!$A119)</f>
        <v/>
      </c>
      <c r="B3639" s="10">
        <f>IF(Offerte!$A119="","",Offerte!$B119)</f>
        <v/>
      </c>
      <c r="C3639" s="10">
        <f>IF(Offerte!$A119="","",Offerte!$C119)</f>
        <v/>
      </c>
      <c r="D3639" s="10" t="inlineStr">
        <is>
          <t>C.1.1</t>
        </is>
      </c>
      <c r="E3639" s="10" t="inlineStr">
        <is>
          <t>C</t>
        </is>
      </c>
      <c r="F3639" s="10" t="inlineStr">
        <is>
          <t>Q</t>
        </is>
      </c>
      <c r="G3639" s="10" t="inlineStr">
        <is>
          <t>higher</t>
        </is>
      </c>
      <c r="H3639" s="10" t="n">
        <v>2</v>
      </c>
      <c r="I3639" s="10" t="inlineStr">
        <is>
          <t>Tasso di copertura del servizio con telecamere BSD</t>
        </is>
      </c>
      <c r="J3639" s="20" t="n"/>
      <c r="K3639" s="20" t="n"/>
      <c r="L3639" s="20" t="n"/>
      <c r="M3639" s="20" t="n"/>
      <c r="N3639" s="21">
        <f>IF($A3639="","",IFERROR(VALUE($K3639)/VALUE($L3639),IFERROR(VALUE($J3639),0)))</f>
        <v/>
      </c>
      <c r="O3639" s="21">
        <f>IF($A3639="",0,IF(OR($S3639&lt;&gt;1,COUNTA($J3639:$M3639)=0),0,IF(SUMPRODUCT(MAX(($C$5:$C$6173=$C3639)*($D$5:$D$6173=$D3639)*($S$5:$S$6173=1)*IFERROR($N$5:$N$6173*1,0)))&gt;0,ROUND($H3639*($N3639/SUMPRODUCT(MAX(($C$5:$C$6173=$C3639)*($D$5:$D$6173=$D3639)*($S$5:$S$6173=1)*IFERROR($N$5:$N$6173*1,0)))),4),0)))</f>
        <v/>
      </c>
      <c r="P3639" s="10" t="inlineStr">
        <is>
          <t>Autobus attrezzati con telecamere BSD / Autobus totali in offerta, incluse scorte</t>
        </is>
      </c>
      <c r="Q3639" s="21">
        <f>IF($A3639="","",$A3639&amp;"|"&amp;$C3639)</f>
        <v/>
      </c>
      <c r="R3639" s="21">
        <f>IF($A3639="","",$A3639&amp;"|"&amp;$C3639&amp;"|"&amp;$D3639)</f>
        <v/>
      </c>
      <c r="S3639" s="21">
        <f>IF($A3639="","",IFERROR(INDEX(Offerte!$D$2:$D$200,MATCH($Q3639,Offerte!$L$2:$L$200,0)),0))</f>
        <v/>
      </c>
      <c r="T3639" s="21">
        <f>IF($A3639="","",IFERROR(INDEX(Offerte!$G$2:$G$200,MATCH($Q3639,Offerte!$L$2:$L$200,0)),"NO"))</f>
        <v/>
      </c>
    </row>
    <row r="3640">
      <c r="A3640" s="10">
        <f>IF(Offerte!$A119="","",Offerte!$A119)</f>
        <v/>
      </c>
      <c r="B3640" s="10">
        <f>IF(Offerte!$A119="","",Offerte!$B119)</f>
        <v/>
      </c>
      <c r="C3640" s="10">
        <f>IF(Offerte!$A119="","",Offerte!$C119)</f>
        <v/>
      </c>
      <c r="D3640" s="10" t="inlineStr">
        <is>
          <t>C.1.2</t>
        </is>
      </c>
      <c r="E3640" s="10" t="inlineStr">
        <is>
          <t>C</t>
        </is>
      </c>
      <c r="F3640" s="10" t="inlineStr">
        <is>
          <t>Q</t>
        </is>
      </c>
      <c r="G3640" s="10" t="inlineStr">
        <is>
          <t>higher</t>
        </is>
      </c>
      <c r="H3640" s="10" t="n">
        <v>2</v>
      </c>
      <c r="I3640" s="10" t="inlineStr">
        <is>
          <t>Tasso di copertura del servizio con telecamere ADAS</t>
        </is>
      </c>
      <c r="J3640" s="20" t="n"/>
      <c r="K3640" s="20" t="n"/>
      <c r="L3640" s="20" t="n"/>
      <c r="M3640" s="20" t="n"/>
      <c r="N3640" s="21">
        <f>IF($A3640="","",IFERROR(VALUE($K3640)/VALUE($L3640),IFERROR(VALUE($J3640),0)))</f>
        <v/>
      </c>
      <c r="O3640" s="21">
        <f>IF($A3640="",0,IF(OR($S3640&lt;&gt;1,COUNTA($J3640:$M3640)=0),0,IF(SUMPRODUCT(MAX(($C$5:$C$6173=$C3640)*($D$5:$D$6173=$D3640)*($S$5:$S$6173=1)*IFERROR($N$5:$N$6173*1,0)))&gt;0,ROUND($H3640*($N3640/SUMPRODUCT(MAX(($C$5:$C$6173=$C3640)*($D$5:$D$6173=$D3640)*($S$5:$S$6173=1)*IFERROR($N$5:$N$6173*1,0)))),4),0)))</f>
        <v/>
      </c>
      <c r="P3640" s="10" t="inlineStr">
        <is>
          <t>Autobus attrezzati con telecamere ADAS / Autobus totali in offerta, incluse scorte</t>
        </is>
      </c>
      <c r="Q3640" s="21">
        <f>IF($A3640="","",$A3640&amp;"|"&amp;$C3640)</f>
        <v/>
      </c>
      <c r="R3640" s="21">
        <f>IF($A3640="","",$A3640&amp;"|"&amp;$C3640&amp;"|"&amp;$D3640)</f>
        <v/>
      </c>
      <c r="S3640" s="21">
        <f>IF($A3640="","",IFERROR(INDEX(Offerte!$D$2:$D$200,MATCH($Q3640,Offerte!$L$2:$L$200,0)),0))</f>
        <v/>
      </c>
      <c r="T3640" s="21">
        <f>IF($A3640="","",IFERROR(INDEX(Offerte!$G$2:$G$200,MATCH($Q3640,Offerte!$L$2:$L$200,0)),"NO"))</f>
        <v/>
      </c>
    </row>
    <row r="3641">
      <c r="A3641" s="10">
        <f>IF(Offerte!$A119="","",Offerte!$A119)</f>
        <v/>
      </c>
      <c r="B3641" s="10">
        <f>IF(Offerte!$A119="","",Offerte!$B119)</f>
        <v/>
      </c>
      <c r="C3641" s="10">
        <f>IF(Offerte!$A119="","",Offerte!$C119)</f>
        <v/>
      </c>
      <c r="D3641" s="10" t="inlineStr">
        <is>
          <t>C.2.1</t>
        </is>
      </c>
      <c r="E3641" s="10" t="inlineStr">
        <is>
          <t>C</t>
        </is>
      </c>
      <c r="F3641" s="10" t="inlineStr">
        <is>
          <t>Q</t>
        </is>
      </c>
      <c r="G3641" s="10" t="inlineStr">
        <is>
          <t>higher</t>
        </is>
      </c>
      <c r="H3641" s="10" t="n">
        <v>3</v>
      </c>
      <c r="I3641" s="10" t="inlineStr">
        <is>
          <t>Tasso di copertura del servizio con telecamere di bordo di videosorveglianza</t>
        </is>
      </c>
      <c r="J3641" s="20" t="n"/>
      <c r="K3641" s="20" t="n"/>
      <c r="L3641" s="20" t="n"/>
      <c r="M3641" s="20" t="n"/>
      <c r="N3641" s="21">
        <f>IF($A3641="","",IFERROR(VALUE($K3641)/VALUE($L3641),IFERROR(VALUE($J3641),0)))</f>
        <v/>
      </c>
      <c r="O3641" s="21">
        <f>IF($A3641="",0,IF(OR($S3641&lt;&gt;1,COUNTA($J3641:$M3641)=0),0,IF(SUMPRODUCT(MAX(($C$5:$C$6173=$C3641)*($D$5:$D$6173=$D3641)*($S$5:$S$6173=1)*IFERROR($N$5:$N$6173*1,0)))&gt;0,ROUND($H3641*($N3641/SUMPRODUCT(MAX(($C$5:$C$6173=$C3641)*($D$5:$D$6173=$D3641)*($S$5:$S$6173=1)*IFERROR($N$5:$N$6173*1,0)))),4),0)))</f>
        <v/>
      </c>
      <c r="P3641" s="10" t="inlineStr">
        <is>
          <t>Autobus attrezzati con videosorveglianza / Autobus totali in offerta, incluse scorte</t>
        </is>
      </c>
      <c r="Q3641" s="21">
        <f>IF($A3641="","",$A3641&amp;"|"&amp;$C3641)</f>
        <v/>
      </c>
      <c r="R3641" s="21">
        <f>IF($A3641="","",$A3641&amp;"|"&amp;$C3641&amp;"|"&amp;$D3641)</f>
        <v/>
      </c>
      <c r="S3641" s="21">
        <f>IF($A3641="","",IFERROR(INDEX(Offerte!$D$2:$D$200,MATCH($Q3641,Offerte!$L$2:$L$200,0)),0))</f>
        <v/>
      </c>
      <c r="T3641" s="21">
        <f>IF($A3641="","",IFERROR(INDEX(Offerte!$G$2:$G$200,MATCH($Q3641,Offerte!$L$2:$L$200,0)),"NO"))</f>
        <v/>
      </c>
    </row>
    <row r="3642">
      <c r="A3642" s="10">
        <f>IF(Offerte!$A119="","",Offerte!$A119)</f>
        <v/>
      </c>
      <c r="B3642" s="10">
        <f>IF(Offerte!$A119="","",Offerte!$B119)</f>
        <v/>
      </c>
      <c r="C3642" s="10">
        <f>IF(Offerte!$A119="","",Offerte!$C119)</f>
        <v/>
      </c>
      <c r="D3642" s="10" t="inlineStr">
        <is>
          <t>C.2.2</t>
        </is>
      </c>
      <c r="E3642" s="10" t="inlineStr">
        <is>
          <t>C</t>
        </is>
      </c>
      <c r="F3642" s="10" t="inlineStr">
        <is>
          <t>T</t>
        </is>
      </c>
      <c r="G3642" s="10" t="inlineStr">
        <is>
          <t>tabular</t>
        </is>
      </c>
      <c r="H3642" s="10" t="n">
        <v>1</v>
      </c>
      <c r="I3642" s="10" t="inlineStr">
        <is>
          <t>Software video/audio analisi per situazioni di pericolo</t>
        </is>
      </c>
      <c r="J3642" s="20" t="n"/>
      <c r="K3642" s="20" t="n"/>
      <c r="L3642" s="20" t="n"/>
      <c r="M3642" s="20" t="n"/>
      <c r="N3642" s="21">
        <f>IF($A3642="","",IF(IFERROR(VALUE($M3642),0)=1,1,0))</f>
        <v/>
      </c>
      <c r="O3642" s="21">
        <f>IF($A3642="",0,IF(OR($S3642&lt;&gt;1,COUNTA($J3642:$M3642)=0),0,IF($N3642=1,$H3642,0)))</f>
        <v/>
      </c>
      <c r="P3642" s="10" t="inlineStr">
        <is>
          <t>sì/no</t>
        </is>
      </c>
      <c r="Q3642" s="21">
        <f>IF($A3642="","",$A3642&amp;"|"&amp;$C3642)</f>
        <v/>
      </c>
      <c r="R3642" s="21">
        <f>IF($A3642="","",$A3642&amp;"|"&amp;$C3642&amp;"|"&amp;$D3642)</f>
        <v/>
      </c>
      <c r="S3642" s="21">
        <f>IF($A3642="","",IFERROR(INDEX(Offerte!$D$2:$D$200,MATCH($Q3642,Offerte!$L$2:$L$200,0)),0))</f>
        <v/>
      </c>
      <c r="T3642" s="21">
        <f>IF($A3642="","",IFERROR(INDEX(Offerte!$G$2:$G$200,MATCH($Q3642,Offerte!$L$2:$L$200,0)),"NO"))</f>
        <v/>
      </c>
    </row>
    <row r="3643">
      <c r="A3643" s="10">
        <f>IF(Offerte!$A119="","",Offerte!$A119)</f>
        <v/>
      </c>
      <c r="B3643" s="10">
        <f>IF(Offerte!$A119="","",Offerte!$B119)</f>
        <v/>
      </c>
      <c r="C3643" s="10">
        <f>IF(Offerte!$A119="","",Offerte!$C119)</f>
        <v/>
      </c>
      <c r="D3643" s="10" t="inlineStr">
        <is>
          <t>C.2.3</t>
        </is>
      </c>
      <c r="E3643" s="10" t="inlineStr">
        <is>
          <t>C</t>
        </is>
      </c>
      <c r="F3643" s="10" t="inlineStr">
        <is>
          <t>T</t>
        </is>
      </c>
      <c r="G3643" s="10" t="inlineStr">
        <is>
          <t>tabular</t>
        </is>
      </c>
      <c r="H3643" s="10" t="n">
        <v>1</v>
      </c>
      <c r="I3643" s="10" t="inlineStr">
        <is>
          <t>Collegamento con centrale qualificata di pronto intervento</t>
        </is>
      </c>
      <c r="J3643" s="20" t="n"/>
      <c r="K3643" s="20" t="n"/>
      <c r="L3643" s="20" t="n"/>
      <c r="M3643" s="20" t="n"/>
      <c r="N3643" s="21">
        <f>IF($A3643="","",IF(IFERROR(VALUE($M3643),0)=1,1,0))</f>
        <v/>
      </c>
      <c r="O3643" s="21">
        <f>IF($A3643="",0,IF(OR($S3643&lt;&gt;1,COUNTA($J3643:$M3643)=0),0,IF($N3643=1,$H3643,0)))</f>
        <v/>
      </c>
      <c r="P3643" s="10" t="inlineStr">
        <is>
          <t>sì/no</t>
        </is>
      </c>
      <c r="Q3643" s="21">
        <f>IF($A3643="","",$A3643&amp;"|"&amp;$C3643)</f>
        <v/>
      </c>
      <c r="R3643" s="21">
        <f>IF($A3643="","",$A3643&amp;"|"&amp;$C3643&amp;"|"&amp;$D3643)</f>
        <v/>
      </c>
      <c r="S3643" s="21">
        <f>IF($A3643="","",IFERROR(INDEX(Offerte!$D$2:$D$200,MATCH($Q3643,Offerte!$L$2:$L$200,0)),0))</f>
        <v/>
      </c>
      <c r="T3643" s="21">
        <f>IF($A3643="","",IFERROR(INDEX(Offerte!$G$2:$G$200,MATCH($Q3643,Offerte!$L$2:$L$200,0)),"NO"))</f>
        <v/>
      </c>
    </row>
    <row r="3644">
      <c r="A3644" s="10">
        <f>IF(Offerte!$A119="","",Offerte!$A119)</f>
        <v/>
      </c>
      <c r="B3644" s="10">
        <f>IF(Offerte!$A119="","",Offerte!$B119)</f>
        <v/>
      </c>
      <c r="C3644" s="10">
        <f>IF(Offerte!$A119="","",Offerte!$C119)</f>
        <v/>
      </c>
      <c r="D3644" s="10" t="inlineStr">
        <is>
          <t>C.2.4</t>
        </is>
      </c>
      <c r="E3644" s="10" t="inlineStr">
        <is>
          <t>C</t>
        </is>
      </c>
      <c r="F3644" s="10" t="inlineStr">
        <is>
          <t>Q</t>
        </is>
      </c>
      <c r="G3644" s="10" t="inlineStr">
        <is>
          <t>higher</t>
        </is>
      </c>
      <c r="H3644" s="10" t="n">
        <v>1</v>
      </c>
      <c r="I3644" s="10" t="inlineStr">
        <is>
          <t>Tasso di copertura del servizio con dispositivi per la chiamata di emergenza del conducente</t>
        </is>
      </c>
      <c r="J3644" s="20" t="n"/>
      <c r="K3644" s="20" t="n"/>
      <c r="L3644" s="20" t="n"/>
      <c r="M3644" s="20" t="n"/>
      <c r="N3644" s="21">
        <f>IF($A3644="","",IFERROR(VALUE($K3644)/VALUE($L3644),IFERROR(VALUE($J3644),0)))</f>
        <v/>
      </c>
      <c r="O3644" s="21">
        <f>IF($A3644="",0,IF(OR($S3644&lt;&gt;1,COUNTA($J3644:$M3644)=0),0,IF(SUMPRODUCT(MAX(($C$5:$C$6173=$C3644)*($D$5:$D$6173=$D3644)*($S$5:$S$6173=1)*IFERROR($N$5:$N$6173*1,0)))&gt;0,ROUND($H3644*($N3644/SUMPRODUCT(MAX(($C$5:$C$6173=$C3644)*($D$5:$D$6173=$D3644)*($S$5:$S$6173=1)*IFERROR($N$5:$N$6173*1,0)))),4),0)))</f>
        <v/>
      </c>
      <c r="P3644" s="10" t="inlineStr">
        <is>
          <t>Autobus attrezzati con chiamata di emergenza / Autobus totali in offerta, incluse scorte</t>
        </is>
      </c>
      <c r="Q3644" s="21">
        <f>IF($A3644="","",$A3644&amp;"|"&amp;$C3644)</f>
        <v/>
      </c>
      <c r="R3644" s="21">
        <f>IF($A3644="","",$A3644&amp;"|"&amp;$C3644&amp;"|"&amp;$D3644)</f>
        <v/>
      </c>
      <c r="S3644" s="21">
        <f>IF($A3644="","",IFERROR(INDEX(Offerte!$D$2:$D$200,MATCH($Q3644,Offerte!$L$2:$L$200,0)),0))</f>
        <v/>
      </c>
      <c r="T3644" s="21">
        <f>IF($A3644="","",IFERROR(INDEX(Offerte!$G$2:$G$200,MATCH($Q3644,Offerte!$L$2:$L$200,0)),"NO"))</f>
        <v/>
      </c>
    </row>
    <row r="3645">
      <c r="A3645" s="10">
        <f>IF(Offerte!$A119="","",Offerte!$A119)</f>
        <v/>
      </c>
      <c r="B3645" s="10">
        <f>IF(Offerte!$A119="","",Offerte!$B119)</f>
        <v/>
      </c>
      <c r="C3645" s="10">
        <f>IF(Offerte!$A119="","",Offerte!$C119)</f>
        <v/>
      </c>
      <c r="D3645" s="10" t="inlineStr">
        <is>
          <t>C.3.1</t>
        </is>
      </c>
      <c r="E3645" s="10" t="inlineStr">
        <is>
          <t>C</t>
        </is>
      </c>
      <c r="F3645" s="10" t="inlineStr">
        <is>
          <t>Q</t>
        </is>
      </c>
      <c r="G3645" s="10" t="inlineStr">
        <is>
          <t>higher</t>
        </is>
      </c>
      <c r="H3645" s="10" t="n">
        <v>2</v>
      </c>
      <c r="I3645" s="10" t="inlineStr">
        <is>
          <t>Tasso di copertura del servizio con dispositivi di informazione dinamica a bordo mezzo</t>
        </is>
      </c>
      <c r="J3645" s="20" t="n"/>
      <c r="K3645" s="20" t="n"/>
      <c r="L3645" s="20" t="n"/>
      <c r="M3645" s="20" t="n"/>
      <c r="N3645" s="21">
        <f>IF($A3645="","",IFERROR(VALUE($K3645)/VALUE($L3645),IFERROR(VALUE($J3645),0)))</f>
        <v/>
      </c>
      <c r="O3645" s="21">
        <f>IF($A3645="",0,IF(OR($S3645&lt;&gt;1,COUNTA($J3645:$M3645)=0),0,IF(SUMPRODUCT(MAX(($C$5:$C$6173=$C3645)*($D$5:$D$6173=$D3645)*($S$5:$S$6173=1)*IFERROR($N$5:$N$6173*1,0)))&gt;0,ROUND($H3645*($N3645/SUMPRODUCT(MAX(($C$5:$C$6173=$C3645)*($D$5:$D$6173=$D3645)*($S$5:$S$6173=1)*IFERROR($N$5:$N$6173*1,0)))),4),0)))</f>
        <v/>
      </c>
      <c r="P3645" s="10" t="inlineStr">
        <is>
          <t>Autobus con monitor e indicatori vocali / Autobus totali in offerta, incluse scorte</t>
        </is>
      </c>
      <c r="Q3645" s="21">
        <f>IF($A3645="","",$A3645&amp;"|"&amp;$C3645)</f>
        <v/>
      </c>
      <c r="R3645" s="21">
        <f>IF($A3645="","",$A3645&amp;"|"&amp;$C3645&amp;"|"&amp;$D3645)</f>
        <v/>
      </c>
      <c r="S3645" s="21">
        <f>IF($A3645="","",IFERROR(INDEX(Offerte!$D$2:$D$200,MATCH($Q3645,Offerte!$L$2:$L$200,0)),0))</f>
        <v/>
      </c>
      <c r="T3645" s="21">
        <f>IF($A3645="","",IFERROR(INDEX(Offerte!$G$2:$G$200,MATCH($Q3645,Offerte!$L$2:$L$200,0)),"NO"))</f>
        <v/>
      </c>
    </row>
    <row r="3646">
      <c r="A3646" s="10">
        <f>IF(Offerte!$A119="","",Offerte!$A119)</f>
        <v/>
      </c>
      <c r="B3646" s="10">
        <f>IF(Offerte!$A119="","",Offerte!$B119)</f>
        <v/>
      </c>
      <c r="C3646" s="10">
        <f>IF(Offerte!$A119="","",Offerte!$C119)</f>
        <v/>
      </c>
      <c r="D3646" s="10" t="inlineStr">
        <is>
          <t>C.3.2</t>
        </is>
      </c>
      <c r="E3646" s="10" t="inlineStr">
        <is>
          <t>C</t>
        </is>
      </c>
      <c r="F3646" s="10" t="inlineStr">
        <is>
          <t>T</t>
        </is>
      </c>
      <c r="G3646" s="10" t="inlineStr">
        <is>
          <t>tabular</t>
        </is>
      </c>
      <c r="H3646" s="10" t="n">
        <v>2</v>
      </c>
      <c r="I3646" s="10" t="inlineStr">
        <is>
          <t>Informazioni a bordo su coincidenze ai nodi</t>
        </is>
      </c>
      <c r="J3646" s="20" t="n"/>
      <c r="K3646" s="20" t="n"/>
      <c r="L3646" s="20" t="n"/>
      <c r="M3646" s="20" t="n"/>
      <c r="N3646" s="21">
        <f>IF($A3646="","",IF(IFERROR(VALUE($M3646),0)=1,1,0))</f>
        <v/>
      </c>
      <c r="O3646" s="21">
        <f>IF($A3646="",0,IF(OR($S3646&lt;&gt;1,COUNTA($J3646:$M3646)=0),0,IF(AND($N3646=1,IFERROR(SUMIFS($N$5:$N$6173,$Q$5:$Q$6173,$Q3646,$D$5:$D$6173,"C.3.1"),0)&gt;=0.5),$H3646,0)))</f>
        <v/>
      </c>
      <c r="P3646" s="10" t="inlineStr">
        <is>
          <t>Dipende da C.3.1 &gt;= 0.5</t>
        </is>
      </c>
      <c r="Q3646" s="21">
        <f>IF($A3646="","",$A3646&amp;"|"&amp;$C3646)</f>
        <v/>
      </c>
      <c r="R3646" s="21">
        <f>IF($A3646="","",$A3646&amp;"|"&amp;$C3646&amp;"|"&amp;$D3646)</f>
        <v/>
      </c>
      <c r="S3646" s="21">
        <f>IF($A3646="","",IFERROR(INDEX(Offerte!$D$2:$D$200,MATCH($Q3646,Offerte!$L$2:$L$200,0)),0))</f>
        <v/>
      </c>
      <c r="T3646" s="21">
        <f>IF($A3646="","",IFERROR(INDEX(Offerte!$G$2:$G$200,MATCH($Q3646,Offerte!$L$2:$L$200,0)),"NO"))</f>
        <v/>
      </c>
    </row>
    <row r="3647">
      <c r="A3647" s="10">
        <f>IF(Offerte!$A119="","",Offerte!$A119)</f>
        <v/>
      </c>
      <c r="B3647" s="10">
        <f>IF(Offerte!$A119="","",Offerte!$B119)</f>
        <v/>
      </c>
      <c r="C3647" s="10">
        <f>IF(Offerte!$A119="","",Offerte!$C119)</f>
        <v/>
      </c>
      <c r="D3647" s="10" t="inlineStr">
        <is>
          <t>D.1.1</t>
        </is>
      </c>
      <c r="E3647" s="10" t="inlineStr">
        <is>
          <t>D</t>
        </is>
      </c>
      <c r="F3647" s="10" t="inlineStr">
        <is>
          <t>Q</t>
        </is>
      </c>
      <c r="G3647" s="10" t="inlineStr">
        <is>
          <t>higher</t>
        </is>
      </c>
      <c r="H3647" s="10" t="n">
        <v>3</v>
      </c>
      <c r="I3647" s="10" t="inlineStr">
        <is>
          <t>Installazione di pensiline</t>
        </is>
      </c>
      <c r="J3647" s="20" t="n"/>
      <c r="K3647" s="20" t="n"/>
      <c r="L3647" s="20" t="n"/>
      <c r="M3647" s="20" t="n"/>
      <c r="N3647" s="21">
        <f>IF($A3647="","",IFERROR(VALUE($J3647),0))</f>
        <v/>
      </c>
      <c r="O3647" s="21">
        <f>IF($A3647="",0,IF(OR($S3647&lt;&gt;1,COUNTA($J3647:$M3647)=0),0,IF(SUMPRODUCT(MAX(($C$5:$C$6173=$C3647)*($D$5:$D$6173=$D3647)*($S$5:$S$6173=1)*IFERROR($N$5:$N$6173*1,0)))&gt;0,ROUND($H3647*($N3647/SUMPRODUCT(MAX(($C$5:$C$6173=$C3647)*($D$5:$D$6173=$D3647)*($S$5:$S$6173=1)*IFERROR($N$5:$N$6173*1,0)))),4),0)))</f>
        <v/>
      </c>
      <c r="P3647" s="10" t="inlineStr">
        <is>
          <t>fermate</t>
        </is>
      </c>
      <c r="Q3647" s="21">
        <f>IF($A3647="","",$A3647&amp;"|"&amp;$C3647)</f>
        <v/>
      </c>
      <c r="R3647" s="21">
        <f>IF($A3647="","",$A3647&amp;"|"&amp;$C3647&amp;"|"&amp;$D3647)</f>
        <v/>
      </c>
      <c r="S3647" s="21">
        <f>IF($A3647="","",IFERROR(INDEX(Offerte!$D$2:$D$200,MATCH($Q3647,Offerte!$L$2:$L$200,0)),0))</f>
        <v/>
      </c>
      <c r="T3647" s="21">
        <f>IF($A3647="","",IFERROR(INDEX(Offerte!$G$2:$G$200,MATCH($Q3647,Offerte!$L$2:$L$200,0)),"NO"))</f>
        <v/>
      </c>
    </row>
    <row r="3648">
      <c r="A3648" s="10">
        <f>IF(Offerte!$A119="","",Offerte!$A119)</f>
        <v/>
      </c>
      <c r="B3648" s="10">
        <f>IF(Offerte!$A119="","",Offerte!$B119)</f>
        <v/>
      </c>
      <c r="C3648" s="10">
        <f>IF(Offerte!$A119="","",Offerte!$C119)</f>
        <v/>
      </c>
      <c r="D3648" s="10" t="inlineStr">
        <is>
          <t>D.1.2</t>
        </is>
      </c>
      <c r="E3648" s="10" t="inlineStr">
        <is>
          <t>D</t>
        </is>
      </c>
      <c r="F3648" s="10" t="inlineStr">
        <is>
          <t>Q</t>
        </is>
      </c>
      <c r="G3648" s="10" t="inlineStr">
        <is>
          <t>higher</t>
        </is>
      </c>
      <c r="H3648" s="10" t="n">
        <v>3</v>
      </c>
      <c r="I3648" s="10" t="inlineStr">
        <is>
          <t>Installazione di paline di fermata conformi alla DGR 581/2023</t>
        </is>
      </c>
      <c r="J3648" s="20" t="n"/>
      <c r="K3648" s="20" t="n"/>
      <c r="L3648" s="20" t="n"/>
      <c r="M3648" s="20" t="n"/>
      <c r="N3648" s="21">
        <f>IF($A3648="","",IFERROR(VALUE($J3648),0))</f>
        <v/>
      </c>
      <c r="O3648" s="21">
        <f>IF($A3648="",0,IF(OR($S3648&lt;&gt;1,COUNTA($J3648:$M3648)=0),0,IF(SUMPRODUCT(MAX(($C$5:$C$6173=$C3648)*($D$5:$D$6173=$D3648)*($S$5:$S$6173=1)*IFERROR($N$5:$N$6173*1,0)))&gt;0,ROUND($H3648*($N3648/SUMPRODUCT(MAX(($C$5:$C$6173=$C3648)*($D$5:$D$6173=$D3648)*($S$5:$S$6173=1)*IFERROR($N$5:$N$6173*1,0)))),4),0)))</f>
        <v/>
      </c>
      <c r="P3648" s="10" t="inlineStr">
        <is>
          <t>fermate</t>
        </is>
      </c>
      <c r="Q3648" s="21">
        <f>IF($A3648="","",$A3648&amp;"|"&amp;$C3648)</f>
        <v/>
      </c>
      <c r="R3648" s="21">
        <f>IF($A3648="","",$A3648&amp;"|"&amp;$C3648&amp;"|"&amp;$D3648)</f>
        <v/>
      </c>
      <c r="S3648" s="21">
        <f>IF($A3648="","",IFERROR(INDEX(Offerte!$D$2:$D$200,MATCH($Q3648,Offerte!$L$2:$L$200,0)),0))</f>
        <v/>
      </c>
      <c r="T3648" s="21">
        <f>IF($A3648="","",IFERROR(INDEX(Offerte!$G$2:$G$200,MATCH($Q3648,Offerte!$L$2:$L$200,0)),"NO"))</f>
        <v/>
      </c>
    </row>
    <row r="3649">
      <c r="A3649" s="10">
        <f>IF(Offerte!$A119="","",Offerte!$A119)</f>
        <v/>
      </c>
      <c r="B3649" s="10">
        <f>IF(Offerte!$A119="","",Offerte!$B119)</f>
        <v/>
      </c>
      <c r="C3649" s="10">
        <f>IF(Offerte!$A119="","",Offerte!$C119)</f>
        <v/>
      </c>
      <c r="D3649" s="10" t="inlineStr">
        <is>
          <t>D.1.3</t>
        </is>
      </c>
      <c r="E3649" s="10" t="inlineStr">
        <is>
          <t>D</t>
        </is>
      </c>
      <c r="F3649" s="10" t="inlineStr">
        <is>
          <t>Q</t>
        </is>
      </c>
      <c r="G3649" s="10" t="inlineStr">
        <is>
          <t>higher</t>
        </is>
      </c>
      <c r="H3649" s="10" t="n">
        <v>2</v>
      </c>
      <c r="I3649" s="10" t="inlineStr">
        <is>
          <t>Display informativi connessi alle fermate</t>
        </is>
      </c>
      <c r="J3649" s="20" t="n"/>
      <c r="K3649" s="20" t="n"/>
      <c r="L3649" s="20" t="n"/>
      <c r="M3649" s="20" t="n"/>
      <c r="N3649" s="21">
        <f>IF($A3649="","",IFERROR(VALUE($J3649),0))</f>
        <v/>
      </c>
      <c r="O3649" s="21">
        <f>IF($A3649="",0,IF(OR($S3649&lt;&gt;1,COUNTA($J3649:$M3649)=0),0,IF(SUMPRODUCT(MAX(($C$5:$C$6173=$C3649)*($D$5:$D$6173=$D3649)*($S$5:$S$6173=1)*IFERROR($N$5:$N$6173*1,0)))&gt;0,ROUND($H3649*($N3649/SUMPRODUCT(MAX(($C$5:$C$6173=$C3649)*($D$5:$D$6173=$D3649)*($S$5:$S$6173=1)*IFERROR($N$5:$N$6173*1,0)))),4),0)))</f>
        <v/>
      </c>
      <c r="P3649" s="10" t="inlineStr">
        <is>
          <t>fermate</t>
        </is>
      </c>
      <c r="Q3649" s="21">
        <f>IF($A3649="","",$A3649&amp;"|"&amp;$C3649)</f>
        <v/>
      </c>
      <c r="R3649" s="21">
        <f>IF($A3649="","",$A3649&amp;"|"&amp;$C3649&amp;"|"&amp;$D3649)</f>
        <v/>
      </c>
      <c r="S3649" s="21">
        <f>IF($A3649="","",IFERROR(INDEX(Offerte!$D$2:$D$200,MATCH($Q3649,Offerte!$L$2:$L$200,0)),0))</f>
        <v/>
      </c>
      <c r="T3649" s="21">
        <f>IF($A3649="","",IFERROR(INDEX(Offerte!$G$2:$G$200,MATCH($Q3649,Offerte!$L$2:$L$200,0)),"NO"))</f>
        <v/>
      </c>
    </row>
    <row r="3650">
      <c r="A3650" s="10">
        <f>IF(Offerte!$A119="","",Offerte!$A119)</f>
        <v/>
      </c>
      <c r="B3650" s="10">
        <f>IF(Offerte!$A119="","",Offerte!$B119)</f>
        <v/>
      </c>
      <c r="C3650" s="10">
        <f>IF(Offerte!$A119="","",Offerte!$C119)</f>
        <v/>
      </c>
      <c r="D3650" s="10" t="inlineStr">
        <is>
          <t>D.2.1</t>
        </is>
      </c>
      <c r="E3650" s="10" t="inlineStr">
        <is>
          <t>D</t>
        </is>
      </c>
      <c r="F3650" s="10" t="inlineStr">
        <is>
          <t>Q</t>
        </is>
      </c>
      <c r="G3650" s="10" t="inlineStr">
        <is>
          <t>higher</t>
        </is>
      </c>
      <c r="H3650" s="10" t="n">
        <v>2</v>
      </c>
      <c r="I3650" s="10" t="inlineStr">
        <is>
          <t>Segnali tattili Loges-Vet-Evolution</t>
        </is>
      </c>
      <c r="J3650" s="20" t="n"/>
      <c r="K3650" s="20" t="n"/>
      <c r="L3650" s="20" t="n"/>
      <c r="M3650" s="20" t="n"/>
      <c r="N3650" s="21">
        <f>IF($A3650="","",IFERROR(VALUE($J3650),0))</f>
        <v/>
      </c>
      <c r="O3650" s="21">
        <f>IF($A3650="",0,IF(OR($S3650&lt;&gt;1,COUNTA($J3650:$M3650)=0),0,IF(SUMPRODUCT(MAX(($C$5:$C$6173=$C3650)*($D$5:$D$6173=$D3650)*($S$5:$S$6173=1)*IFERROR($N$5:$N$6173*1,0)))&gt;0,ROUND($H3650*($N3650/SUMPRODUCT(MAX(($C$5:$C$6173=$C3650)*($D$5:$D$6173=$D3650)*($S$5:$S$6173=1)*IFERROR($N$5:$N$6173*1,0)))),4),0)))</f>
        <v/>
      </c>
      <c r="P3650" s="10" t="inlineStr">
        <is>
          <t>fermate</t>
        </is>
      </c>
      <c r="Q3650" s="21">
        <f>IF($A3650="","",$A3650&amp;"|"&amp;$C3650)</f>
        <v/>
      </c>
      <c r="R3650" s="21">
        <f>IF($A3650="","",$A3650&amp;"|"&amp;$C3650&amp;"|"&amp;$D3650)</f>
        <v/>
      </c>
      <c r="S3650" s="21">
        <f>IF($A3650="","",IFERROR(INDEX(Offerte!$D$2:$D$200,MATCH($Q3650,Offerte!$L$2:$L$200,0)),0))</f>
        <v/>
      </c>
      <c r="T3650" s="21">
        <f>IF($A3650="","",IFERROR(INDEX(Offerte!$G$2:$G$200,MATCH($Q3650,Offerte!$L$2:$L$200,0)),"NO"))</f>
        <v/>
      </c>
    </row>
    <row r="3651">
      <c r="A3651" s="10">
        <f>IF(Offerte!$A119="","",Offerte!$A119)</f>
        <v/>
      </c>
      <c r="B3651" s="10">
        <f>IF(Offerte!$A119="","",Offerte!$B119)</f>
        <v/>
      </c>
      <c r="C3651" s="10">
        <f>IF(Offerte!$A119="","",Offerte!$C119)</f>
        <v/>
      </c>
      <c r="D3651" s="10" t="inlineStr">
        <is>
          <t>E.1.1</t>
        </is>
      </c>
      <c r="E3651" s="10" t="inlineStr">
        <is>
          <t>E</t>
        </is>
      </c>
      <c r="F3651" s="10" t="inlineStr">
        <is>
          <t>T</t>
        </is>
      </c>
      <c r="G3651" s="10" t="inlineStr">
        <is>
          <t>tabular</t>
        </is>
      </c>
      <c r="H3651" s="10" t="n">
        <v>2</v>
      </c>
      <c r="I3651" s="10" t="inlineStr">
        <is>
          <t>Mobile app con travel planner PRM</t>
        </is>
      </c>
      <c r="J3651" s="20" t="n"/>
      <c r="K3651" s="20" t="n"/>
      <c r="L3651" s="20" t="n"/>
      <c r="M3651" s="20" t="n"/>
      <c r="N3651" s="21">
        <f>IF($A3651="","",IF(IFERROR(VALUE($M3651),0)=1,1,0))</f>
        <v/>
      </c>
      <c r="O3651" s="21">
        <f>IF($A3651="",0,IF(OR($S3651&lt;&gt;1,COUNTA($J3651:$M3651)=0),0,IF($N3651=1,$H3651,0)))</f>
        <v/>
      </c>
      <c r="P3651" s="10" t="inlineStr">
        <is>
          <t>sì/no</t>
        </is>
      </c>
      <c r="Q3651" s="21">
        <f>IF($A3651="","",$A3651&amp;"|"&amp;$C3651)</f>
        <v/>
      </c>
      <c r="R3651" s="21">
        <f>IF($A3651="","",$A3651&amp;"|"&amp;$C3651&amp;"|"&amp;$D3651)</f>
        <v/>
      </c>
      <c r="S3651" s="21">
        <f>IF($A3651="","",IFERROR(INDEX(Offerte!$D$2:$D$200,MATCH($Q3651,Offerte!$L$2:$L$200,0)),0))</f>
        <v/>
      </c>
      <c r="T3651" s="21">
        <f>IF($A3651="","",IFERROR(INDEX(Offerte!$G$2:$G$200,MATCH($Q3651,Offerte!$L$2:$L$200,0)),"NO"))</f>
        <v/>
      </c>
    </row>
    <row r="3652">
      <c r="A3652" s="10">
        <f>IF(Offerte!$A119="","",Offerte!$A119)</f>
        <v/>
      </c>
      <c r="B3652" s="10">
        <f>IF(Offerte!$A119="","",Offerte!$B119)</f>
        <v/>
      </c>
      <c r="C3652" s="10">
        <f>IF(Offerte!$A119="","",Offerte!$C119)</f>
        <v/>
      </c>
      <c r="D3652" s="10" t="inlineStr">
        <is>
          <t>E.2.1</t>
        </is>
      </c>
      <c r="E3652" s="10" t="inlineStr">
        <is>
          <t>E</t>
        </is>
      </c>
      <c r="F3652" s="10" t="inlineStr">
        <is>
          <t>D</t>
        </is>
      </c>
      <c r="G3652" s="10" t="inlineStr">
        <is>
          <t>discretionary</t>
        </is>
      </c>
      <c r="H3652" s="10" t="n">
        <v>2</v>
      </c>
      <c r="I3652" s="10" t="inlineStr">
        <is>
          <t>Altre azioni informative e rapporti con gli utenti</t>
        </is>
      </c>
      <c r="J3652" s="20" t="n"/>
      <c r="K3652" s="20" t="n"/>
      <c r="L3652" s="20" t="n"/>
      <c r="M3652" s="20" t="n"/>
      <c r="N3652" s="21">
        <f>IF($A3652="","",MAX(0,MIN(1,IFERROR(VALUE($M3652),0))))</f>
        <v/>
      </c>
      <c r="O3652" s="21">
        <f>IF($A3652="",0,IF(OR($S3652&lt;&gt;1,COUNTA($J3652:$M3652)=0),0,IF(SUMPRODUCT(MAX(($C$5:$C$6173=$C3652)*($D$5:$D$6173=$D3652)*($S$5:$S$6173=1)*IFERROR($N$5:$N$6173*1,0)))&gt;0,ROUND($H3652*($N3652/SUMPRODUCT(MAX(($C$5:$C$6173=$C3652)*($D$5:$D$6173=$D3652)*($S$5:$S$6173=1)*IFERROR($N$5:$N$6173*1,0)))),4),0)))</f>
        <v/>
      </c>
      <c r="P3652" s="10" t="inlineStr">
        <is>
          <t>coeff.</t>
        </is>
      </c>
      <c r="Q3652" s="21">
        <f>IF($A3652="","",$A3652&amp;"|"&amp;$C3652)</f>
        <v/>
      </c>
      <c r="R3652" s="21">
        <f>IF($A3652="","",$A3652&amp;"|"&amp;$C3652&amp;"|"&amp;$D3652)</f>
        <v/>
      </c>
      <c r="S3652" s="21">
        <f>IF($A3652="","",IFERROR(INDEX(Offerte!$D$2:$D$200,MATCH($Q3652,Offerte!$L$2:$L$200,0)),0))</f>
        <v/>
      </c>
      <c r="T3652" s="21">
        <f>IF($A3652="","",IFERROR(INDEX(Offerte!$G$2:$G$200,MATCH($Q3652,Offerte!$L$2:$L$200,0)),"NO"))</f>
        <v/>
      </c>
    </row>
    <row r="3653">
      <c r="A3653" s="10">
        <f>IF(Offerte!$A119="","",Offerte!$A119)</f>
        <v/>
      </c>
      <c r="B3653" s="10">
        <f>IF(Offerte!$A119="","",Offerte!$B119)</f>
        <v/>
      </c>
      <c r="C3653" s="10">
        <f>IF(Offerte!$A119="","",Offerte!$C119)</f>
        <v/>
      </c>
      <c r="D3653" s="10" t="inlineStr">
        <is>
          <t>F.1.1</t>
        </is>
      </c>
      <c r="E3653" s="10" t="inlineStr">
        <is>
          <t>F</t>
        </is>
      </c>
      <c r="F3653" s="10" t="inlineStr">
        <is>
          <t>Q</t>
        </is>
      </c>
      <c r="G3653" s="10" t="inlineStr">
        <is>
          <t>lower</t>
        </is>
      </c>
      <c r="H3653" s="10" t="n">
        <v>7</v>
      </c>
      <c r="I3653" s="10" t="inlineStr">
        <is>
          <t>Performance ambientali del parco mezzi adibito al servizio - I_CEA</t>
        </is>
      </c>
      <c r="J3653" s="20" t="n"/>
      <c r="K3653" s="20" t="n"/>
      <c r="L3653" s="20" t="n"/>
      <c r="M3653" s="20" t="n"/>
      <c r="N3653" s="21">
        <f>IF($A3653="","",IFERROR(VALUE($J3653),0))</f>
        <v/>
      </c>
      <c r="O3653" s="21">
        <f>IF($A3653="",0,IF(OR($S3653&lt;&gt;1,COUNTA($J3653:$M3653)=0),0,IF(AND(IFERROR(AGGREGATE(15,6,$N$5:$N$6173/(($C$5:$C$6173=$C3653)*($D$5:$D$6173=$D3653)*($S$5:$S$6173=1)*($N$5:$N$6173&gt;0)),1),0)&gt;0,$N3653&gt;0),ROUND($H3653*(IFERROR(AGGREGATE(15,6,$N$5:$N$6173/(($C$5:$C$6173=$C3653)*($D$5:$D$6173=$D3653)*($S$5:$S$6173=1)*($N$5:$N$6173&gt;0)),1),0)/$N3653),4),0)))</f>
        <v/>
      </c>
      <c r="P3653" s="10" t="inlineStr">
        <is>
          <t>indice</t>
        </is>
      </c>
      <c r="Q3653" s="21">
        <f>IF($A3653="","",$A3653&amp;"|"&amp;$C3653)</f>
        <v/>
      </c>
      <c r="R3653" s="21">
        <f>IF($A3653="","",$A3653&amp;"|"&amp;$C3653&amp;"|"&amp;$D3653)</f>
        <v/>
      </c>
      <c r="S3653" s="21">
        <f>IF($A3653="","",IFERROR(INDEX(Offerte!$D$2:$D$200,MATCH($Q3653,Offerte!$L$2:$L$200,0)),0))</f>
        <v/>
      </c>
      <c r="T3653" s="21">
        <f>IF($A3653="","",IFERROR(INDEX(Offerte!$G$2:$G$200,MATCH($Q3653,Offerte!$L$2:$L$200,0)),"NO"))</f>
        <v/>
      </c>
    </row>
    <row r="3654">
      <c r="A3654" s="10">
        <f>IF(Offerte!$A119="","",Offerte!$A119)</f>
        <v/>
      </c>
      <c r="B3654" s="10">
        <f>IF(Offerte!$A119="","",Offerte!$B119)</f>
        <v/>
      </c>
      <c r="C3654" s="10">
        <f>IF(Offerte!$A119="","",Offerte!$C119)</f>
        <v/>
      </c>
      <c r="D3654" s="10" t="inlineStr">
        <is>
          <t>F.2.1</t>
        </is>
      </c>
      <c r="E3654" s="10" t="inlineStr">
        <is>
          <t>F</t>
        </is>
      </c>
      <c r="F3654" s="10" t="inlineStr">
        <is>
          <t>Q</t>
        </is>
      </c>
      <c r="G3654" s="10" t="inlineStr">
        <is>
          <t>higher</t>
        </is>
      </c>
      <c r="H3654" s="10" t="n">
        <v>2</v>
      </c>
      <c r="I3654" s="10" t="inlineStr">
        <is>
          <t>Tasso di copertura del servizio con dispositivi ECO-DRIVER</t>
        </is>
      </c>
      <c r="J3654" s="20" t="n"/>
      <c r="K3654" s="20" t="n"/>
      <c r="L3654" s="20" t="n"/>
      <c r="M3654" s="20" t="n"/>
      <c r="N3654" s="21">
        <f>IF($A3654="","",IFERROR(VALUE($K3654)/VALUE($L3654),IFERROR(VALUE($J3654),0)))</f>
        <v/>
      </c>
      <c r="O3654" s="21">
        <f>IF($A3654="",0,IF(OR($S3654&lt;&gt;1,COUNTA($J3654:$M3654)=0),0,IF(SUMPRODUCT(MAX(($C$5:$C$6173=$C3654)*($D$5:$D$6173=$D3654)*($S$5:$S$6173=1)*IFERROR($N$5:$N$6173*1,0)))&gt;0,ROUND($H3654*($N3654/SUMPRODUCT(MAX(($C$5:$C$6173=$C3654)*($D$5:$D$6173=$D3654)*($S$5:$S$6173=1)*IFERROR($N$5:$N$6173*1,0)))),4),0)))</f>
        <v/>
      </c>
      <c r="P3654" s="10" t="inlineStr">
        <is>
          <t>Autobus attrezzati con dispositivi ECO-DRIVER / Autobus totali in offerta, incluse scorte</t>
        </is>
      </c>
      <c r="Q3654" s="21">
        <f>IF($A3654="","",$A3654&amp;"|"&amp;$C3654)</f>
        <v/>
      </c>
      <c r="R3654" s="21">
        <f>IF($A3654="","",$A3654&amp;"|"&amp;$C3654&amp;"|"&amp;$D3654)</f>
        <v/>
      </c>
      <c r="S3654" s="21">
        <f>IF($A3654="","",IFERROR(INDEX(Offerte!$D$2:$D$200,MATCH($Q3654,Offerte!$L$2:$L$200,0)),0))</f>
        <v/>
      </c>
      <c r="T3654" s="21">
        <f>IF($A3654="","",IFERROR(INDEX(Offerte!$G$2:$G$200,MATCH($Q3654,Offerte!$L$2:$L$200,0)),"NO"))</f>
        <v/>
      </c>
    </row>
    <row r="3655">
      <c r="A3655" s="10">
        <f>IF(Offerte!$A119="","",Offerte!$A119)</f>
        <v/>
      </c>
      <c r="B3655" s="10">
        <f>IF(Offerte!$A119="","",Offerte!$B119)</f>
        <v/>
      </c>
      <c r="C3655" s="10">
        <f>IF(Offerte!$A119="","",Offerte!$C119)</f>
        <v/>
      </c>
      <c r="D3655" s="10" t="inlineStr">
        <is>
          <t>F.3.1</t>
        </is>
      </c>
      <c r="E3655" s="10" t="inlineStr">
        <is>
          <t>F</t>
        </is>
      </c>
      <c r="F3655" s="10" t="inlineStr">
        <is>
          <t>Q</t>
        </is>
      </c>
      <c r="G3655" s="10" t="inlineStr">
        <is>
          <t>higher</t>
        </is>
      </c>
      <c r="H3655" s="10" t="n">
        <v>2</v>
      </c>
      <c r="I3655" s="10" t="inlineStr">
        <is>
          <t>Autoproduzione consumi elettrici per trazione</t>
        </is>
      </c>
      <c r="J3655" s="20" t="n"/>
      <c r="K3655" s="20" t="n"/>
      <c r="L3655" s="20" t="n"/>
      <c r="M3655" s="20" t="n"/>
      <c r="N3655" s="21">
        <f>IF($A3655="","",IFERROR(VALUE($J3655),0))</f>
        <v/>
      </c>
      <c r="O3655" s="21">
        <f>IF($A3655="",0,IF(OR($S3655&lt;&gt;1,COUNTA($J3655:$M3655)=0),0,IF(SUMPRODUCT(MAX(($C$5:$C$6173=$C3655)*($D$5:$D$6173=$D3655)*($S$5:$S$6173=1)*IFERROR($N$5:$N$6173*1,0)))&gt;0,ROUND($H3655*($N3655/SUMPRODUCT(MAX(($C$5:$C$6173=$C3655)*($D$5:$D$6173=$D3655)*($S$5:$S$6173=1)*IFERROR($N$5:$N$6173*1,0)))),4),0)))</f>
        <v/>
      </c>
      <c r="P3655" s="10" t="inlineStr">
        <is>
          <t>kWh/anno</t>
        </is>
      </c>
      <c r="Q3655" s="21">
        <f>IF($A3655="","",$A3655&amp;"|"&amp;$C3655)</f>
        <v/>
      </c>
      <c r="R3655" s="21">
        <f>IF($A3655="","",$A3655&amp;"|"&amp;$C3655&amp;"|"&amp;$D3655)</f>
        <v/>
      </c>
      <c r="S3655" s="21">
        <f>IF($A3655="","",IFERROR(INDEX(Offerte!$D$2:$D$200,MATCH($Q3655,Offerte!$L$2:$L$200,0)),0))</f>
        <v/>
      </c>
      <c r="T3655" s="21">
        <f>IF($A3655="","",IFERROR(INDEX(Offerte!$G$2:$G$200,MATCH($Q3655,Offerte!$L$2:$L$200,0)),"NO"))</f>
        <v/>
      </c>
    </row>
    <row r="3656">
      <c r="A3656" s="10">
        <f>IF(Offerte!$A119="","",Offerte!$A119)</f>
        <v/>
      </c>
      <c r="B3656" s="10">
        <f>IF(Offerte!$A119="","",Offerte!$B119)</f>
        <v/>
      </c>
      <c r="C3656" s="10">
        <f>IF(Offerte!$A119="","",Offerte!$C119)</f>
        <v/>
      </c>
      <c r="D3656" s="10" t="inlineStr">
        <is>
          <t>F.4.1</t>
        </is>
      </c>
      <c r="E3656" s="10" t="inlineStr">
        <is>
          <t>F</t>
        </is>
      </c>
      <c r="F3656" s="10" t="inlineStr">
        <is>
          <t>Q</t>
        </is>
      </c>
      <c r="G3656" s="10" t="inlineStr">
        <is>
          <t>soil</t>
        </is>
      </c>
      <c r="H3656" s="10" t="n">
        <v>2</v>
      </c>
      <c r="I3656" s="10" t="inlineStr">
        <is>
          <t>Indice di consumo di suolo</t>
        </is>
      </c>
      <c r="J3656" s="20" t="n"/>
      <c r="K3656" s="20" t="n"/>
      <c r="L3656" s="20" t="n"/>
      <c r="M3656" s="20" t="n"/>
      <c r="N3656" s="21">
        <f>IF($A3656="","",IFERROR(VALUE($J3656),0))</f>
        <v/>
      </c>
      <c r="O3656" s="21">
        <f>IF($A3656="",0,IF(OR($S3656&lt;&gt;1,COUNTA($J3656:$M3656)=0),0,IF($N3656&lt;=0,$H3656,IF(SUMPRODUCT(MAX(($C$5:$C$6173=$C3656)*($D$5:$D$6173=$D3656)*($S$5:$S$6173=1)*IFERROR($N$5:$N$6173*1,0)))&gt;0,ROUND($H3656*((SUMPRODUCT(MAX(($C$5:$C$6173=$C3656)*($D$5:$D$6173=$D3656)*($S$5:$S$6173=1)*IFERROR($N$5:$N$6173*1,0)))-$N3656)/SUMPRODUCT(MAX(($C$5:$C$6173=$C3656)*($D$5:$D$6173=$D3656)*($S$5:$S$6173=1)*IFERROR($N$5:$N$6173*1,0)))),4),0))))</f>
        <v/>
      </c>
      <c r="P3656" s="10" t="inlineStr">
        <is>
          <t>m2</t>
        </is>
      </c>
      <c r="Q3656" s="21">
        <f>IF($A3656="","",$A3656&amp;"|"&amp;$C3656)</f>
        <v/>
      </c>
      <c r="R3656" s="21">
        <f>IF($A3656="","",$A3656&amp;"|"&amp;$C3656&amp;"|"&amp;$D3656)</f>
        <v/>
      </c>
      <c r="S3656" s="21">
        <f>IF($A3656="","",IFERROR(INDEX(Offerte!$D$2:$D$200,MATCH($Q3656,Offerte!$L$2:$L$200,0)),0))</f>
        <v/>
      </c>
      <c r="T3656" s="21">
        <f>IF($A3656="","",IFERROR(INDEX(Offerte!$G$2:$G$200,MATCH($Q3656,Offerte!$L$2:$L$200,0)),"NO"))</f>
        <v/>
      </c>
    </row>
    <row r="3657">
      <c r="A3657" s="10">
        <f>IF(Offerte!$A119="","",Offerte!$A119)</f>
        <v/>
      </c>
      <c r="B3657" s="10">
        <f>IF(Offerte!$A119="","",Offerte!$B119)</f>
        <v/>
      </c>
      <c r="C3657" s="10">
        <f>IF(Offerte!$A119="","",Offerte!$C119)</f>
        <v/>
      </c>
      <c r="D3657" s="10" t="inlineStr">
        <is>
          <t>F.5.1</t>
        </is>
      </c>
      <c r="E3657" s="10" t="inlineStr">
        <is>
          <t>F</t>
        </is>
      </c>
      <c r="F3657" s="10" t="inlineStr">
        <is>
          <t>T</t>
        </is>
      </c>
      <c r="G3657" s="10" t="inlineStr">
        <is>
          <t>tabular</t>
        </is>
      </c>
      <c r="H3657" s="10" t="n">
        <v>1</v>
      </c>
      <c r="I3657" s="10" t="inlineStr">
        <is>
          <t>Rendicontazione di sostenibilità ambientale</t>
        </is>
      </c>
      <c r="J3657" s="20" t="n"/>
      <c r="K3657" s="20" t="n"/>
      <c r="L3657" s="20" t="n"/>
      <c r="M3657" s="20" t="n"/>
      <c r="N3657" s="21">
        <f>IF($A3657="","",IF(IFERROR(VALUE($M3657),0)=1,1,0))</f>
        <v/>
      </c>
      <c r="O3657" s="21">
        <f>IF($A3657="",0,IF(OR($S3657&lt;&gt;1,COUNTA($J3657:$M3657)=0),0,IF($N3657=1,$H3657,0)))</f>
        <v/>
      </c>
      <c r="P3657" s="10" t="inlineStr">
        <is>
          <t>sì/no</t>
        </is>
      </c>
      <c r="Q3657" s="21">
        <f>IF($A3657="","",$A3657&amp;"|"&amp;$C3657)</f>
        <v/>
      </c>
      <c r="R3657" s="21">
        <f>IF($A3657="","",$A3657&amp;"|"&amp;$C3657&amp;"|"&amp;$D3657)</f>
        <v/>
      </c>
      <c r="S3657" s="21">
        <f>IF($A3657="","",IFERROR(INDEX(Offerte!$D$2:$D$200,MATCH($Q3657,Offerte!$L$2:$L$200,0)),0))</f>
        <v/>
      </c>
      <c r="T3657" s="21">
        <f>IF($A3657="","",IFERROR(INDEX(Offerte!$G$2:$G$200,MATCH($Q3657,Offerte!$L$2:$L$200,0)),"NO"))</f>
        <v/>
      </c>
    </row>
    <row r="3658">
      <c r="A3658" s="10">
        <f>IF(Offerte!$A119="","",Offerte!$A119)</f>
        <v/>
      </c>
      <c r="B3658" s="10">
        <f>IF(Offerte!$A119="","",Offerte!$B119)</f>
        <v/>
      </c>
      <c r="C3658" s="10">
        <f>IF(Offerte!$A119="","",Offerte!$C119)</f>
        <v/>
      </c>
      <c r="D3658" s="10" t="inlineStr">
        <is>
          <t>G.1.1</t>
        </is>
      </c>
      <c r="E3658" s="10" t="inlineStr">
        <is>
          <t>G</t>
        </is>
      </c>
      <c r="F3658" s="10" t="inlineStr">
        <is>
          <t>D</t>
        </is>
      </c>
      <c r="G3658" s="10" t="inlineStr">
        <is>
          <t>discretionary</t>
        </is>
      </c>
      <c r="H3658" s="10" t="n">
        <v>2</v>
      </c>
      <c r="I3658" s="10" t="inlineStr">
        <is>
          <t>Qualità del progetto di centrale di controllo aziendale</t>
        </is>
      </c>
      <c r="J3658" s="20" t="n"/>
      <c r="K3658" s="20" t="n"/>
      <c r="L3658" s="20" t="n"/>
      <c r="M3658" s="20" t="n"/>
      <c r="N3658" s="21">
        <f>IF($A3658="","",MAX(0,MIN(1,IFERROR(VALUE($M3658),0))))</f>
        <v/>
      </c>
      <c r="O3658" s="21">
        <f>IF($A3658="",0,IF(OR($S3658&lt;&gt;1,COUNTA($J3658:$M3658)=0),0,IF(SUMPRODUCT(MAX(($C$5:$C$6173=$C3658)*($D$5:$D$6173=$D3658)*($S$5:$S$6173=1)*IFERROR($N$5:$N$6173*1,0)))&gt;0,ROUND($H3658*($N3658/SUMPRODUCT(MAX(($C$5:$C$6173=$C3658)*($D$5:$D$6173=$D3658)*($S$5:$S$6173=1)*IFERROR($N$5:$N$6173*1,0)))),4),0)))</f>
        <v/>
      </c>
      <c r="P3658" s="10" t="inlineStr">
        <is>
          <t>coeff.</t>
        </is>
      </c>
      <c r="Q3658" s="21">
        <f>IF($A3658="","",$A3658&amp;"|"&amp;$C3658)</f>
        <v/>
      </c>
      <c r="R3658" s="21">
        <f>IF($A3658="","",$A3658&amp;"|"&amp;$C3658&amp;"|"&amp;$D3658)</f>
        <v/>
      </c>
      <c r="S3658" s="21">
        <f>IF($A3658="","",IFERROR(INDEX(Offerte!$D$2:$D$200,MATCH($Q3658,Offerte!$L$2:$L$200,0)),0))</f>
        <v/>
      </c>
      <c r="T3658" s="21">
        <f>IF($A3658="","",IFERROR(INDEX(Offerte!$G$2:$G$200,MATCH($Q3658,Offerte!$L$2:$L$200,0)),"NO"))</f>
        <v/>
      </c>
    </row>
    <row r="3659">
      <c r="A3659" s="10">
        <f>IF(Offerte!$A119="","",Offerte!$A119)</f>
        <v/>
      </c>
      <c r="B3659" s="10">
        <f>IF(Offerte!$A119="","",Offerte!$B119)</f>
        <v/>
      </c>
      <c r="C3659" s="10">
        <f>IF(Offerte!$A119="","",Offerte!$C119)</f>
        <v/>
      </c>
      <c r="D3659" s="10" t="inlineStr">
        <is>
          <t>G.2.1</t>
        </is>
      </c>
      <c r="E3659" s="10" t="inlineStr">
        <is>
          <t>G</t>
        </is>
      </c>
      <c r="F3659" s="10" t="inlineStr">
        <is>
          <t>T</t>
        </is>
      </c>
      <c r="G3659" s="10" t="inlineStr">
        <is>
          <t>tabular</t>
        </is>
      </c>
      <c r="H3659" s="10" t="n">
        <v>1</v>
      </c>
      <c r="I3659" s="10" t="inlineStr">
        <is>
          <t>Certificazione ISO 45001</t>
        </is>
      </c>
      <c r="J3659" s="20" t="n"/>
      <c r="K3659" s="20" t="n"/>
      <c r="L3659" s="20" t="n"/>
      <c r="M3659" s="20" t="n"/>
      <c r="N3659" s="21">
        <f>IF($A3659="","",IF(IFERROR(VALUE($M3659),0)=1,1,0))</f>
        <v/>
      </c>
      <c r="O3659" s="21">
        <f>IF($A3659="",0,IF(OR($S3659&lt;&gt;1,COUNTA($J3659:$M3659)=0),0,IF($N3659=1,$H3659,0)))</f>
        <v/>
      </c>
      <c r="P3659" s="10" t="inlineStr">
        <is>
          <t>sì/no</t>
        </is>
      </c>
      <c r="Q3659" s="21">
        <f>IF($A3659="","",$A3659&amp;"|"&amp;$C3659)</f>
        <v/>
      </c>
      <c r="R3659" s="21">
        <f>IF($A3659="","",$A3659&amp;"|"&amp;$C3659&amp;"|"&amp;$D3659)</f>
        <v/>
      </c>
      <c r="S3659" s="21">
        <f>IF($A3659="","",IFERROR(INDEX(Offerte!$D$2:$D$200,MATCH($Q3659,Offerte!$L$2:$L$200,0)),0))</f>
        <v/>
      </c>
      <c r="T3659" s="21">
        <f>IF($A3659="","",IFERROR(INDEX(Offerte!$G$2:$G$200,MATCH($Q3659,Offerte!$L$2:$L$200,0)),"NO"))</f>
        <v/>
      </c>
    </row>
    <row r="3660">
      <c r="A3660" s="10">
        <f>IF(Offerte!$A119="","",Offerte!$A119)</f>
        <v/>
      </c>
      <c r="B3660" s="10">
        <f>IF(Offerte!$A119="","",Offerte!$B119)</f>
        <v/>
      </c>
      <c r="C3660" s="10">
        <f>IF(Offerte!$A119="","",Offerte!$C119)</f>
        <v/>
      </c>
      <c r="D3660" s="10" t="inlineStr">
        <is>
          <t>G.3.1</t>
        </is>
      </c>
      <c r="E3660" s="10" t="inlineStr">
        <is>
          <t>G</t>
        </is>
      </c>
      <c r="F3660" s="10" t="inlineStr">
        <is>
          <t>T</t>
        </is>
      </c>
      <c r="G3660" s="10" t="inlineStr">
        <is>
          <t>tabular</t>
        </is>
      </c>
      <c r="H3660" s="10" t="n">
        <v>1</v>
      </c>
      <c r="I3660" s="10" t="inlineStr">
        <is>
          <t>Certificazioni di responsabilità sociale</t>
        </is>
      </c>
      <c r="J3660" s="20" t="n"/>
      <c r="K3660" s="20" t="n"/>
      <c r="L3660" s="20" t="n"/>
      <c r="M3660" s="20" t="n"/>
      <c r="N3660" s="21">
        <f>IF($A3660="","",IF(IFERROR(VALUE($M3660),0)=1,1,0))</f>
        <v/>
      </c>
      <c r="O3660" s="21">
        <f>IF($A3660="",0,IF(OR($S3660&lt;&gt;1,COUNTA($J3660:$M3660)=0),0,IF($N3660=1,$H3660,0)))</f>
        <v/>
      </c>
      <c r="P3660" s="10" t="inlineStr">
        <is>
          <t>sì/no</t>
        </is>
      </c>
      <c r="Q3660" s="21">
        <f>IF($A3660="","",$A3660&amp;"|"&amp;$C3660)</f>
        <v/>
      </c>
      <c r="R3660" s="21">
        <f>IF($A3660="","",$A3660&amp;"|"&amp;$C3660&amp;"|"&amp;$D3660)</f>
        <v/>
      </c>
      <c r="S3660" s="21">
        <f>IF($A3660="","",IFERROR(INDEX(Offerte!$D$2:$D$200,MATCH($Q3660,Offerte!$L$2:$L$200,0)),0))</f>
        <v/>
      </c>
      <c r="T3660" s="21">
        <f>IF($A3660="","",IFERROR(INDEX(Offerte!$G$2:$G$200,MATCH($Q3660,Offerte!$L$2:$L$200,0)),"NO"))</f>
        <v/>
      </c>
    </row>
    <row r="3661">
      <c r="A3661" s="10">
        <f>IF(Offerte!$A119="","",Offerte!$A119)</f>
        <v/>
      </c>
      <c r="B3661" s="10">
        <f>IF(Offerte!$A119="","",Offerte!$B119)</f>
        <v/>
      </c>
      <c r="C3661" s="10">
        <f>IF(Offerte!$A119="","",Offerte!$C119)</f>
        <v/>
      </c>
      <c r="D3661" s="10" t="inlineStr">
        <is>
          <t>G.4.1</t>
        </is>
      </c>
      <c r="E3661" s="10" t="inlineStr">
        <is>
          <t>G</t>
        </is>
      </c>
      <c r="F3661" s="10" t="inlineStr">
        <is>
          <t>D</t>
        </is>
      </c>
      <c r="G3661" s="10" t="inlineStr">
        <is>
          <t>discretionary</t>
        </is>
      </c>
      <c r="H3661" s="10" t="n">
        <v>2</v>
      </c>
      <c r="I3661" s="10" t="inlineStr">
        <is>
          <t>Qualità del piano di formazione del personale</t>
        </is>
      </c>
      <c r="J3661" s="20" t="n"/>
      <c r="K3661" s="20" t="n"/>
      <c r="L3661" s="20" t="n"/>
      <c r="M3661" s="20" t="n"/>
      <c r="N3661" s="21">
        <f>IF($A3661="","",MAX(0,MIN(1,IFERROR(VALUE($M3661),0))))</f>
        <v/>
      </c>
      <c r="O3661" s="21">
        <f>IF($A3661="",0,IF(OR($S3661&lt;&gt;1,COUNTA($J3661:$M3661)=0),0,IF(SUMPRODUCT(MAX(($C$5:$C$6173=$C3661)*($D$5:$D$6173=$D3661)*($S$5:$S$6173=1)*IFERROR($N$5:$N$6173*1,0)))&gt;0,ROUND($H3661*($N3661/SUMPRODUCT(MAX(($C$5:$C$6173=$C3661)*($D$5:$D$6173=$D3661)*($S$5:$S$6173=1)*IFERROR($N$5:$N$6173*1,0)))),4),0)))</f>
        <v/>
      </c>
      <c r="P3661" s="10" t="inlineStr">
        <is>
          <t>coeff.</t>
        </is>
      </c>
      <c r="Q3661" s="21">
        <f>IF($A3661="","",$A3661&amp;"|"&amp;$C3661)</f>
        <v/>
      </c>
      <c r="R3661" s="21">
        <f>IF($A3661="","",$A3661&amp;"|"&amp;$C3661&amp;"|"&amp;$D3661)</f>
        <v/>
      </c>
      <c r="S3661" s="21">
        <f>IF($A3661="","",IFERROR(INDEX(Offerte!$D$2:$D$200,MATCH($Q3661,Offerte!$L$2:$L$200,0)),0))</f>
        <v/>
      </c>
      <c r="T3661" s="21">
        <f>IF($A3661="","",IFERROR(INDEX(Offerte!$G$2:$G$200,MATCH($Q3661,Offerte!$L$2:$L$200,0)),"NO"))</f>
        <v/>
      </c>
    </row>
    <row r="3662">
      <c r="A3662" s="10">
        <f>IF(Offerte!$A119="","",Offerte!$A119)</f>
        <v/>
      </c>
      <c r="B3662" s="10">
        <f>IF(Offerte!$A119="","",Offerte!$B119)</f>
        <v/>
      </c>
      <c r="C3662" s="10">
        <f>IF(Offerte!$A119="","",Offerte!$C119)</f>
        <v/>
      </c>
      <c r="D3662" s="10" t="inlineStr">
        <is>
          <t>G.5.1</t>
        </is>
      </c>
      <c r="E3662" s="10" t="inlineStr">
        <is>
          <t>G</t>
        </is>
      </c>
      <c r="F3662" s="10" t="inlineStr">
        <is>
          <t>T</t>
        </is>
      </c>
      <c r="G3662" s="10" t="inlineStr">
        <is>
          <t>tabular</t>
        </is>
      </c>
      <c r="H3662" s="10" t="n">
        <v>1</v>
      </c>
      <c r="I3662" s="10" t="inlineStr">
        <is>
          <t>Impegno al mantenimento delle garanzie del contratto di secondo livello del gestore uscente</t>
        </is>
      </c>
      <c r="J3662" s="20" t="n"/>
      <c r="K3662" s="20" t="n"/>
      <c r="L3662" s="20" t="n"/>
      <c r="M3662" s="20" t="n"/>
      <c r="N3662" s="21">
        <f>IF($A3662="","",IF(IFERROR(VALUE($M3662),0)=1,1,0))</f>
        <v/>
      </c>
      <c r="O3662" s="21">
        <f>IF($A3662="",0,IF(OR($S3662&lt;&gt;1,COUNTA($J3662:$M3662)=0),0,IF($N3662=1,$H3662,0)))</f>
        <v/>
      </c>
      <c r="P3662" s="10" t="inlineStr">
        <is>
          <t>sì/no</t>
        </is>
      </c>
      <c r="Q3662" s="21">
        <f>IF($A3662="","",$A3662&amp;"|"&amp;$C3662)</f>
        <v/>
      </c>
      <c r="R3662" s="21">
        <f>IF($A3662="","",$A3662&amp;"|"&amp;$C3662&amp;"|"&amp;$D3662)</f>
        <v/>
      </c>
      <c r="S3662" s="21">
        <f>IF($A3662="","",IFERROR(INDEX(Offerte!$D$2:$D$200,MATCH($Q3662,Offerte!$L$2:$L$200,0)),0))</f>
        <v/>
      </c>
      <c r="T3662" s="21">
        <f>IF($A3662="","",IFERROR(INDEX(Offerte!$G$2:$G$200,MATCH($Q3662,Offerte!$L$2:$L$200,0)),"NO"))</f>
        <v/>
      </c>
    </row>
    <row r="3663">
      <c r="A3663" s="10">
        <f>IF(Offerte!$A120="","",Offerte!$A120)</f>
        <v/>
      </c>
      <c r="B3663" s="10">
        <f>IF(Offerte!$A120="","",Offerte!$B120)</f>
        <v/>
      </c>
      <c r="C3663" s="10">
        <f>IF(Offerte!$A120="","",Offerte!$C120)</f>
        <v/>
      </c>
      <c r="D3663" s="10" t="inlineStr">
        <is>
          <t>A.1.1</t>
        </is>
      </c>
      <c r="E3663" s="10" t="inlineStr">
        <is>
          <t>A</t>
        </is>
      </c>
      <c r="F3663" s="10" t="inlineStr">
        <is>
          <t>Q</t>
        </is>
      </c>
      <c r="G3663" s="10" t="inlineStr">
        <is>
          <t>higher</t>
        </is>
      </c>
      <c r="H3663" s="10" t="n">
        <v>3</v>
      </c>
      <c r="I3663" s="10" t="inlineStr">
        <is>
          <t>Tasso aggiuntivo di corse controllate</t>
        </is>
      </c>
      <c r="J3663" s="20" t="n"/>
      <c r="K3663" s="20" t="n"/>
      <c r="L3663" s="20" t="n"/>
      <c r="M3663" s="20" t="n"/>
      <c r="N3663" s="21">
        <f>IF($A3663="","",IFERROR(VALUE($K3663)/VALUE($L3663)*100,IFERROR(VALUE($J3663),0)))</f>
        <v/>
      </c>
      <c r="O3663" s="21">
        <f>IF($A3663="",0,IF(OR($S3663&lt;&gt;1,COUNTA($J3663:$M3663)=0),0,IF(SUMPRODUCT(MAX(($C$5:$C$6173=$C3663)*($D$5:$D$6173=$D3663)*($S$5:$S$6173=1)*IFERROR($N$5:$N$6173*1,0)))&gt;0,ROUND($H3663*($N3663/SUMPRODUCT(MAX(($C$5:$C$6173=$C3663)*($D$5:$D$6173=$D3663)*($S$5:$S$6173=1)*IFERROR($N$5:$N$6173*1,0)))),4),0)))</f>
        <v/>
      </c>
      <c r="P3663" s="10" t="inlineStr">
        <is>
          <t>Corse controllate annue / Corse programmate annue</t>
        </is>
      </c>
      <c r="Q3663" s="21">
        <f>IF($A3663="","",$A3663&amp;"|"&amp;$C3663)</f>
        <v/>
      </c>
      <c r="R3663" s="21">
        <f>IF($A3663="","",$A3663&amp;"|"&amp;$C3663&amp;"|"&amp;$D3663)</f>
        <v/>
      </c>
      <c r="S3663" s="21">
        <f>IF($A3663="","",IFERROR(INDEX(Offerte!$D$2:$D$200,MATCH($Q3663,Offerte!$L$2:$L$200,0)),0))</f>
        <v/>
      </c>
      <c r="T3663" s="21">
        <f>IF($A3663="","",IFERROR(INDEX(Offerte!$G$2:$G$200,MATCH($Q3663,Offerte!$L$2:$L$200,0)),"NO"))</f>
        <v/>
      </c>
    </row>
    <row r="3664">
      <c r="A3664" s="10">
        <f>IF(Offerte!$A120="","",Offerte!$A120)</f>
        <v/>
      </c>
      <c r="B3664" s="10">
        <f>IF(Offerte!$A120="","",Offerte!$B120)</f>
        <v/>
      </c>
      <c r="C3664" s="10">
        <f>IF(Offerte!$A120="","",Offerte!$C120)</f>
        <v/>
      </c>
      <c r="D3664" s="10" t="inlineStr">
        <is>
          <t>A.1.2</t>
        </is>
      </c>
      <c r="E3664" s="10" t="inlineStr">
        <is>
          <t>A</t>
        </is>
      </c>
      <c r="F3664" s="10" t="inlineStr">
        <is>
          <t>Q</t>
        </is>
      </c>
      <c r="G3664" s="10" t="inlineStr">
        <is>
          <t>higher</t>
        </is>
      </c>
      <c r="H3664" s="10" t="n">
        <v>4</v>
      </c>
      <c r="I3664" s="10" t="inlineStr">
        <is>
          <t>Numero aggiuntivo di passeggeri controllati</t>
        </is>
      </c>
      <c r="J3664" s="20" t="n"/>
      <c r="K3664" s="20" t="n"/>
      <c r="L3664" s="20" t="n"/>
      <c r="M3664" s="20" t="n"/>
      <c r="N3664" s="21">
        <f>IF($A3664="","",IFERROR(VALUE($J3664),0))</f>
        <v/>
      </c>
      <c r="O3664" s="21">
        <f>IF($A3664="",0,IF(OR($S3664&lt;&gt;1,COUNTA($J3664:$M3664)=0),0,IF(SUMPRODUCT(MAX(($C$5:$C$6173=$C3664)*($D$5:$D$6173=$D3664)*($S$5:$S$6173=1)*IFERROR($N$5:$N$6173*1,0)))&gt;0,ROUND($H3664*($N3664/SUMPRODUCT(MAX(($C$5:$C$6173=$C3664)*($D$5:$D$6173=$D3664)*($S$5:$S$6173=1)*IFERROR($N$5:$N$6173*1,0)))),4),0)))</f>
        <v/>
      </c>
      <c r="P3664" s="10" t="inlineStr">
        <is>
          <t>passeggeri/anno</t>
        </is>
      </c>
      <c r="Q3664" s="21">
        <f>IF($A3664="","",$A3664&amp;"|"&amp;$C3664)</f>
        <v/>
      </c>
      <c r="R3664" s="21">
        <f>IF($A3664="","",$A3664&amp;"|"&amp;$C3664&amp;"|"&amp;$D3664)</f>
        <v/>
      </c>
      <c r="S3664" s="21">
        <f>IF($A3664="","",IFERROR(INDEX(Offerte!$D$2:$D$200,MATCH($Q3664,Offerte!$L$2:$L$200,0)),0))</f>
        <v/>
      </c>
      <c r="T3664" s="21">
        <f>IF($A3664="","",IFERROR(INDEX(Offerte!$G$2:$G$200,MATCH($Q3664,Offerte!$L$2:$L$200,0)),"NO"))</f>
        <v/>
      </c>
    </row>
    <row r="3665">
      <c r="A3665" s="10">
        <f>IF(Offerte!$A120="","",Offerte!$A120)</f>
        <v/>
      </c>
      <c r="B3665" s="10">
        <f>IF(Offerte!$A120="","",Offerte!$B120)</f>
        <v/>
      </c>
      <c r="C3665" s="10">
        <f>IF(Offerte!$A120="","",Offerte!$C120)</f>
        <v/>
      </c>
      <c r="D3665" s="10" t="inlineStr">
        <is>
          <t>B.1.1</t>
        </is>
      </c>
      <c r="E3665" s="10" t="inlineStr">
        <is>
          <t>B</t>
        </is>
      </c>
      <c r="F3665" s="10" t="inlineStr">
        <is>
          <t>Q</t>
        </is>
      </c>
      <c r="G3665" s="10" t="inlineStr">
        <is>
          <t>higher</t>
        </is>
      </c>
      <c r="H3665" s="10" t="n">
        <v>3</v>
      </c>
      <c r="I3665" s="10" t="inlineStr">
        <is>
          <t>Incremento dei posti offerti nelle fasce di punta</t>
        </is>
      </c>
      <c r="J3665" s="20" t="n"/>
      <c r="K3665" s="20" t="n"/>
      <c r="L3665" s="20" t="n"/>
      <c r="M3665" s="20" t="n"/>
      <c r="N3665" s="21">
        <f>IF($A3665="","",IFERROR(VALUE($J3665),0))</f>
        <v/>
      </c>
      <c r="O3665" s="21">
        <f>IF($A3665="",0,IF(OR($S3665&lt;&gt;1,COUNTA($J3665:$M3665)=0),0,IF(SUMPRODUCT(MAX(($C$5:$C$6173=$C3665)*($D$5:$D$6173=$D3665)*($S$5:$S$6173=1)*IFERROR($N$5:$N$6173*1,0)))&gt;0,ROUND($H3665*($N3665/SUMPRODUCT(MAX(($C$5:$C$6173=$C3665)*($D$5:$D$6173=$D3665)*($S$5:$S$6173=1)*IFERROR($N$5:$N$6173*1,0)))),4),0)))</f>
        <v/>
      </c>
      <c r="P3665" s="10" t="inlineStr">
        <is>
          <t>posti*km</t>
        </is>
      </c>
      <c r="Q3665" s="21">
        <f>IF($A3665="","",$A3665&amp;"|"&amp;$C3665)</f>
        <v/>
      </c>
      <c r="R3665" s="21">
        <f>IF($A3665="","",$A3665&amp;"|"&amp;$C3665&amp;"|"&amp;$D3665)</f>
        <v/>
      </c>
      <c r="S3665" s="21">
        <f>IF($A3665="","",IFERROR(INDEX(Offerte!$D$2:$D$200,MATCH($Q3665,Offerte!$L$2:$L$200,0)),0))</f>
        <v/>
      </c>
      <c r="T3665" s="21">
        <f>IF($A3665="","",IFERROR(INDEX(Offerte!$G$2:$G$200,MATCH($Q3665,Offerte!$L$2:$L$200,0)),"NO"))</f>
        <v/>
      </c>
    </row>
    <row r="3666">
      <c r="A3666" s="10">
        <f>IF(Offerte!$A120="","",Offerte!$A120)</f>
        <v/>
      </c>
      <c r="B3666" s="10">
        <f>IF(Offerte!$A120="","",Offerte!$B120)</f>
        <v/>
      </c>
      <c r="C3666" s="10">
        <f>IF(Offerte!$A120="","",Offerte!$C120)</f>
        <v/>
      </c>
      <c r="D3666" s="10" t="inlineStr">
        <is>
          <t>B.2.1</t>
        </is>
      </c>
      <c r="E3666" s="10" t="inlineStr">
        <is>
          <t>B</t>
        </is>
      </c>
      <c r="F3666" s="10" t="inlineStr">
        <is>
          <t>Q</t>
        </is>
      </c>
      <c r="G3666" s="10" t="inlineStr">
        <is>
          <t>higher</t>
        </is>
      </c>
      <c r="H3666" s="10" t="n">
        <v>4</v>
      </c>
      <c r="I3666" s="10" t="inlineStr">
        <is>
          <t>Corse aggiuntive nell'arco giornaliero base</t>
        </is>
      </c>
      <c r="J3666" s="20" t="n"/>
      <c r="K3666" s="20" t="n"/>
      <c r="L3666" s="20" t="n"/>
      <c r="M3666" s="20" t="n"/>
      <c r="N3666" s="21">
        <f>IF($A3666="","",IFERROR(VALUE($J3666),0))</f>
        <v/>
      </c>
      <c r="O3666" s="21">
        <f>IF($A3666="",0,IF(OR($S3666&lt;&gt;1,COUNTA($J3666:$M3666)=0),0,IF(SUMPRODUCT(MAX(($C$5:$C$6173=$C3666)*($D$5:$D$6173=$D3666)*($S$5:$S$6173=1)*IFERROR($N$5:$N$6173*1,0)))&gt;0,ROUND($H3666*($N3666/SUMPRODUCT(MAX(($C$5:$C$6173=$C3666)*($D$5:$D$6173=$D3666)*($S$5:$S$6173=1)*IFERROR($N$5:$N$6173*1,0)))),4),0)))</f>
        <v/>
      </c>
      <c r="P3666" s="10" t="inlineStr">
        <is>
          <t>corse</t>
        </is>
      </c>
      <c r="Q3666" s="21">
        <f>IF($A3666="","",$A3666&amp;"|"&amp;$C3666)</f>
        <v/>
      </c>
      <c r="R3666" s="21">
        <f>IF($A3666="","",$A3666&amp;"|"&amp;$C3666&amp;"|"&amp;$D3666)</f>
        <v/>
      </c>
      <c r="S3666" s="21">
        <f>IF($A3666="","",IFERROR(INDEX(Offerte!$D$2:$D$200,MATCH($Q3666,Offerte!$L$2:$L$200,0)),0))</f>
        <v/>
      </c>
      <c r="T3666" s="21">
        <f>IF($A3666="","",IFERROR(INDEX(Offerte!$G$2:$G$200,MATCH($Q3666,Offerte!$L$2:$L$200,0)),"NO"))</f>
        <v/>
      </c>
    </row>
    <row r="3667">
      <c r="A3667" s="10">
        <f>IF(Offerte!$A120="","",Offerte!$A120)</f>
        <v/>
      </c>
      <c r="B3667" s="10">
        <f>IF(Offerte!$A120="","",Offerte!$B120)</f>
        <v/>
      </c>
      <c r="C3667" s="10">
        <f>IF(Offerte!$A120="","",Offerte!$C120)</f>
        <v/>
      </c>
      <c r="D3667" s="10" t="inlineStr">
        <is>
          <t>B.3.1</t>
        </is>
      </c>
      <c r="E3667" s="10" t="inlineStr">
        <is>
          <t>B</t>
        </is>
      </c>
      <c r="F3667" s="10" t="inlineStr">
        <is>
          <t>Q</t>
        </is>
      </c>
      <c r="G3667" s="10" t="inlineStr">
        <is>
          <t>higher</t>
        </is>
      </c>
      <c r="H3667" s="10" t="n">
        <v>2</v>
      </c>
      <c r="I3667" s="10" t="inlineStr">
        <is>
          <t>Numero di corse aggiuntive per allungamento dell'arco di servizio giornaliero nelle fasce serali</t>
        </is>
      </c>
      <c r="J3667" s="20" t="n"/>
      <c r="K3667" s="20" t="n"/>
      <c r="L3667" s="20" t="n"/>
      <c r="M3667" s="20" t="n"/>
      <c r="N3667" s="21">
        <f>IF($A3667="","",IFERROR(VALUE($J3667),0))</f>
        <v/>
      </c>
      <c r="O3667" s="21">
        <f>IF($A3667="",0,IF(OR($S3667&lt;&gt;1,COUNTA($J3667:$M3667)=0),0,IF(SUMPRODUCT(MAX(($C$5:$C$6173=$C3667)*($D$5:$D$6173=$D3667)*($S$5:$S$6173=1)*IFERROR($N$5:$N$6173*1,0)))&gt;0,ROUND($H3667*($N3667/SUMPRODUCT(MAX(($C$5:$C$6173=$C3667)*($D$5:$D$6173=$D3667)*($S$5:$S$6173=1)*IFERROR($N$5:$N$6173*1,0)))),4),0)))</f>
        <v/>
      </c>
      <c r="P3667" s="10" t="inlineStr">
        <is>
          <t>corse</t>
        </is>
      </c>
      <c r="Q3667" s="21">
        <f>IF($A3667="","",$A3667&amp;"|"&amp;$C3667)</f>
        <v/>
      </c>
      <c r="R3667" s="21">
        <f>IF($A3667="","",$A3667&amp;"|"&amp;$C3667&amp;"|"&amp;$D3667)</f>
        <v/>
      </c>
      <c r="S3667" s="21">
        <f>IF($A3667="","",IFERROR(INDEX(Offerte!$D$2:$D$200,MATCH($Q3667,Offerte!$L$2:$L$200,0)),0))</f>
        <v/>
      </c>
      <c r="T3667" s="21">
        <f>IF($A3667="","",IFERROR(INDEX(Offerte!$G$2:$G$200,MATCH($Q3667,Offerte!$L$2:$L$200,0)),"NO"))</f>
        <v/>
      </c>
    </row>
    <row r="3668">
      <c r="A3668" s="10">
        <f>IF(Offerte!$A120="","",Offerte!$A120)</f>
        <v/>
      </c>
      <c r="B3668" s="10">
        <f>IF(Offerte!$A120="","",Offerte!$B120)</f>
        <v/>
      </c>
      <c r="C3668" s="10">
        <f>IF(Offerte!$A120="","",Offerte!$C120)</f>
        <v/>
      </c>
      <c r="D3668" s="10" t="inlineStr">
        <is>
          <t>B.4.1</t>
        </is>
      </c>
      <c r="E3668" s="10" t="inlineStr">
        <is>
          <t>B</t>
        </is>
      </c>
      <c r="F3668" s="10" t="inlineStr">
        <is>
          <t>Q</t>
        </is>
      </c>
      <c r="G3668" s="10" t="inlineStr">
        <is>
          <t>higher</t>
        </is>
      </c>
      <c r="H3668" s="10" t="n">
        <v>3</v>
      </c>
      <c r="I3668" s="10" t="inlineStr">
        <is>
          <t>Percorrenze aggiuntive offerte nel Programma d'esercizio delle prime due fasi attuative</t>
        </is>
      </c>
      <c r="J3668" s="20" t="n"/>
      <c r="K3668" s="20" t="n"/>
      <c r="L3668" s="20" t="n"/>
      <c r="M3668" s="20" t="n"/>
      <c r="N3668" s="21">
        <f>IF($A3668="","",IFERROR(VALUE($J3668),0))</f>
        <v/>
      </c>
      <c r="O3668" s="21">
        <f>IF($A3668="",0,IF(OR($S3668&lt;&gt;1,COUNTA($J3668:$M3668)=0),0,IF(SUMPRODUCT(MAX(($C$5:$C$6173=$C3668)*($D$5:$D$6173=$D3668)*($S$5:$S$6173=1)*IFERROR($N$5:$N$6173*1,0)))&gt;0,ROUND($H3668*($N3668/SUMPRODUCT(MAX(($C$5:$C$6173=$C3668)*($D$5:$D$6173=$D3668)*($S$5:$S$6173=1)*IFERROR($N$5:$N$6173*1,0)))),4),0)))</f>
        <v/>
      </c>
      <c r="P3668" s="10" t="inlineStr">
        <is>
          <t>vett*km</t>
        </is>
      </c>
      <c r="Q3668" s="21">
        <f>IF($A3668="","",$A3668&amp;"|"&amp;$C3668)</f>
        <v/>
      </c>
      <c r="R3668" s="21">
        <f>IF($A3668="","",$A3668&amp;"|"&amp;$C3668&amp;"|"&amp;$D3668)</f>
        <v/>
      </c>
      <c r="S3668" s="21">
        <f>IF($A3668="","",IFERROR(INDEX(Offerte!$D$2:$D$200,MATCH($Q3668,Offerte!$L$2:$L$200,0)),0))</f>
        <v/>
      </c>
      <c r="T3668" s="21">
        <f>IF($A3668="","",IFERROR(INDEX(Offerte!$G$2:$G$200,MATCH($Q3668,Offerte!$L$2:$L$200,0)),"NO"))</f>
        <v/>
      </c>
    </row>
    <row r="3669">
      <c r="A3669" s="10">
        <f>IF(Offerte!$A120="","",Offerte!$A120)</f>
        <v/>
      </c>
      <c r="B3669" s="10">
        <f>IF(Offerte!$A120="","",Offerte!$B120)</f>
        <v/>
      </c>
      <c r="C3669" s="10">
        <f>IF(Offerte!$A120="","",Offerte!$C120)</f>
        <v/>
      </c>
      <c r="D3669" s="10" t="inlineStr">
        <is>
          <t>B.5.1</t>
        </is>
      </c>
      <c r="E3669" s="10" t="inlineStr">
        <is>
          <t>B</t>
        </is>
      </c>
      <c r="F3669" s="10" t="inlineStr">
        <is>
          <t>D</t>
        </is>
      </c>
      <c r="G3669" s="10" t="inlineStr">
        <is>
          <t>discretionary</t>
        </is>
      </c>
      <c r="H3669" s="10" t="n">
        <v>2</v>
      </c>
      <c r="I3669" s="10" t="inlineStr">
        <is>
          <t>Efficacia del progetto di servizi complementari DRT</t>
        </is>
      </c>
      <c r="J3669" s="20" t="n"/>
      <c r="K3669" s="20" t="n"/>
      <c r="L3669" s="20" t="n"/>
      <c r="M3669" s="20" t="n"/>
      <c r="N3669" s="21">
        <f>IF($A3669="","",MAX(0,MIN(1,IFERROR(VALUE($M3669),0))))</f>
        <v/>
      </c>
      <c r="O3669" s="21">
        <f>IF($A3669="",0,IF(OR($S3669&lt;&gt;1,COUNTA($J3669:$M3669)=0),0,IF(SUMPRODUCT(MAX(($C$5:$C$6173=$C3669)*($D$5:$D$6173=$D3669)*($S$5:$S$6173=1)*IFERROR($N$5:$N$6173*1,0)))&gt;0,ROUND($H3669*($N3669/SUMPRODUCT(MAX(($C$5:$C$6173=$C3669)*($D$5:$D$6173=$D3669)*($S$5:$S$6173=1)*IFERROR($N$5:$N$6173*1,0)))),4),0)))</f>
        <v/>
      </c>
      <c r="P3669" s="10" t="inlineStr">
        <is>
          <t>coeff.</t>
        </is>
      </c>
      <c r="Q3669" s="21">
        <f>IF($A3669="","",$A3669&amp;"|"&amp;$C3669)</f>
        <v/>
      </c>
      <c r="R3669" s="21">
        <f>IF($A3669="","",$A3669&amp;"|"&amp;$C3669&amp;"|"&amp;$D3669)</f>
        <v/>
      </c>
      <c r="S3669" s="21">
        <f>IF($A3669="","",IFERROR(INDEX(Offerte!$D$2:$D$200,MATCH($Q3669,Offerte!$L$2:$L$200,0)),0))</f>
        <v/>
      </c>
      <c r="T3669" s="21">
        <f>IF($A3669="","",IFERROR(INDEX(Offerte!$G$2:$G$200,MATCH($Q3669,Offerte!$L$2:$L$200,0)),"NO"))</f>
        <v/>
      </c>
    </row>
    <row r="3670">
      <c r="A3670" s="10">
        <f>IF(Offerte!$A120="","",Offerte!$A120)</f>
        <v/>
      </c>
      <c r="B3670" s="10">
        <f>IF(Offerte!$A120="","",Offerte!$B120)</f>
        <v/>
      </c>
      <c r="C3670" s="10">
        <f>IF(Offerte!$A120="","",Offerte!$C120)</f>
        <v/>
      </c>
      <c r="D3670" s="10" t="inlineStr">
        <is>
          <t>C.1.1</t>
        </is>
      </c>
      <c r="E3670" s="10" t="inlineStr">
        <is>
          <t>C</t>
        </is>
      </c>
      <c r="F3670" s="10" t="inlineStr">
        <is>
          <t>Q</t>
        </is>
      </c>
      <c r="G3670" s="10" t="inlineStr">
        <is>
          <t>higher</t>
        </is>
      </c>
      <c r="H3670" s="10" t="n">
        <v>2</v>
      </c>
      <c r="I3670" s="10" t="inlineStr">
        <is>
          <t>Tasso di copertura del servizio con telecamere BSD</t>
        </is>
      </c>
      <c r="J3670" s="20" t="n"/>
      <c r="K3670" s="20" t="n"/>
      <c r="L3670" s="20" t="n"/>
      <c r="M3670" s="20" t="n"/>
      <c r="N3670" s="21">
        <f>IF($A3670="","",IFERROR(VALUE($K3670)/VALUE($L3670),IFERROR(VALUE($J3670),0)))</f>
        <v/>
      </c>
      <c r="O3670" s="21">
        <f>IF($A3670="",0,IF(OR($S3670&lt;&gt;1,COUNTA($J3670:$M3670)=0),0,IF(SUMPRODUCT(MAX(($C$5:$C$6173=$C3670)*($D$5:$D$6173=$D3670)*($S$5:$S$6173=1)*IFERROR($N$5:$N$6173*1,0)))&gt;0,ROUND($H3670*($N3670/SUMPRODUCT(MAX(($C$5:$C$6173=$C3670)*($D$5:$D$6173=$D3670)*($S$5:$S$6173=1)*IFERROR($N$5:$N$6173*1,0)))),4),0)))</f>
        <v/>
      </c>
      <c r="P3670" s="10" t="inlineStr">
        <is>
          <t>Autobus attrezzati con telecamere BSD / Autobus totali in offerta, incluse scorte</t>
        </is>
      </c>
      <c r="Q3670" s="21">
        <f>IF($A3670="","",$A3670&amp;"|"&amp;$C3670)</f>
        <v/>
      </c>
      <c r="R3670" s="21">
        <f>IF($A3670="","",$A3670&amp;"|"&amp;$C3670&amp;"|"&amp;$D3670)</f>
        <v/>
      </c>
      <c r="S3670" s="21">
        <f>IF($A3670="","",IFERROR(INDEX(Offerte!$D$2:$D$200,MATCH($Q3670,Offerte!$L$2:$L$200,0)),0))</f>
        <v/>
      </c>
      <c r="T3670" s="21">
        <f>IF($A3670="","",IFERROR(INDEX(Offerte!$G$2:$G$200,MATCH($Q3670,Offerte!$L$2:$L$200,0)),"NO"))</f>
        <v/>
      </c>
    </row>
    <row r="3671">
      <c r="A3671" s="10">
        <f>IF(Offerte!$A120="","",Offerte!$A120)</f>
        <v/>
      </c>
      <c r="B3671" s="10">
        <f>IF(Offerte!$A120="","",Offerte!$B120)</f>
        <v/>
      </c>
      <c r="C3671" s="10">
        <f>IF(Offerte!$A120="","",Offerte!$C120)</f>
        <v/>
      </c>
      <c r="D3671" s="10" t="inlineStr">
        <is>
          <t>C.1.2</t>
        </is>
      </c>
      <c r="E3671" s="10" t="inlineStr">
        <is>
          <t>C</t>
        </is>
      </c>
      <c r="F3671" s="10" t="inlineStr">
        <is>
          <t>Q</t>
        </is>
      </c>
      <c r="G3671" s="10" t="inlineStr">
        <is>
          <t>higher</t>
        </is>
      </c>
      <c r="H3671" s="10" t="n">
        <v>2</v>
      </c>
      <c r="I3671" s="10" t="inlineStr">
        <is>
          <t>Tasso di copertura del servizio con telecamere ADAS</t>
        </is>
      </c>
      <c r="J3671" s="20" t="n"/>
      <c r="K3671" s="20" t="n"/>
      <c r="L3671" s="20" t="n"/>
      <c r="M3671" s="20" t="n"/>
      <c r="N3671" s="21">
        <f>IF($A3671="","",IFERROR(VALUE($K3671)/VALUE($L3671),IFERROR(VALUE($J3671),0)))</f>
        <v/>
      </c>
      <c r="O3671" s="21">
        <f>IF($A3671="",0,IF(OR($S3671&lt;&gt;1,COUNTA($J3671:$M3671)=0),0,IF(SUMPRODUCT(MAX(($C$5:$C$6173=$C3671)*($D$5:$D$6173=$D3671)*($S$5:$S$6173=1)*IFERROR($N$5:$N$6173*1,0)))&gt;0,ROUND($H3671*($N3671/SUMPRODUCT(MAX(($C$5:$C$6173=$C3671)*($D$5:$D$6173=$D3671)*($S$5:$S$6173=1)*IFERROR($N$5:$N$6173*1,0)))),4),0)))</f>
        <v/>
      </c>
      <c r="P3671" s="10" t="inlineStr">
        <is>
          <t>Autobus attrezzati con telecamere ADAS / Autobus totali in offerta, incluse scorte</t>
        </is>
      </c>
      <c r="Q3671" s="21">
        <f>IF($A3671="","",$A3671&amp;"|"&amp;$C3671)</f>
        <v/>
      </c>
      <c r="R3671" s="21">
        <f>IF($A3671="","",$A3671&amp;"|"&amp;$C3671&amp;"|"&amp;$D3671)</f>
        <v/>
      </c>
      <c r="S3671" s="21">
        <f>IF($A3671="","",IFERROR(INDEX(Offerte!$D$2:$D$200,MATCH($Q3671,Offerte!$L$2:$L$200,0)),0))</f>
        <v/>
      </c>
      <c r="T3671" s="21">
        <f>IF($A3671="","",IFERROR(INDEX(Offerte!$G$2:$G$200,MATCH($Q3671,Offerte!$L$2:$L$200,0)),"NO"))</f>
        <v/>
      </c>
    </row>
    <row r="3672">
      <c r="A3672" s="10">
        <f>IF(Offerte!$A120="","",Offerte!$A120)</f>
        <v/>
      </c>
      <c r="B3672" s="10">
        <f>IF(Offerte!$A120="","",Offerte!$B120)</f>
        <v/>
      </c>
      <c r="C3672" s="10">
        <f>IF(Offerte!$A120="","",Offerte!$C120)</f>
        <v/>
      </c>
      <c r="D3672" s="10" t="inlineStr">
        <is>
          <t>C.2.1</t>
        </is>
      </c>
      <c r="E3672" s="10" t="inlineStr">
        <is>
          <t>C</t>
        </is>
      </c>
      <c r="F3672" s="10" t="inlineStr">
        <is>
          <t>Q</t>
        </is>
      </c>
      <c r="G3672" s="10" t="inlineStr">
        <is>
          <t>higher</t>
        </is>
      </c>
      <c r="H3672" s="10" t="n">
        <v>3</v>
      </c>
      <c r="I3672" s="10" t="inlineStr">
        <is>
          <t>Tasso di copertura del servizio con telecamere di bordo di videosorveglianza</t>
        </is>
      </c>
      <c r="J3672" s="20" t="n"/>
      <c r="K3672" s="20" t="n"/>
      <c r="L3672" s="20" t="n"/>
      <c r="M3672" s="20" t="n"/>
      <c r="N3672" s="21">
        <f>IF($A3672="","",IFERROR(VALUE($K3672)/VALUE($L3672),IFERROR(VALUE($J3672),0)))</f>
        <v/>
      </c>
      <c r="O3672" s="21">
        <f>IF($A3672="",0,IF(OR($S3672&lt;&gt;1,COUNTA($J3672:$M3672)=0),0,IF(SUMPRODUCT(MAX(($C$5:$C$6173=$C3672)*($D$5:$D$6173=$D3672)*($S$5:$S$6173=1)*IFERROR($N$5:$N$6173*1,0)))&gt;0,ROUND($H3672*($N3672/SUMPRODUCT(MAX(($C$5:$C$6173=$C3672)*($D$5:$D$6173=$D3672)*($S$5:$S$6173=1)*IFERROR($N$5:$N$6173*1,0)))),4),0)))</f>
        <v/>
      </c>
      <c r="P3672" s="10" t="inlineStr">
        <is>
          <t>Autobus attrezzati con videosorveglianza / Autobus totali in offerta, incluse scorte</t>
        </is>
      </c>
      <c r="Q3672" s="21">
        <f>IF($A3672="","",$A3672&amp;"|"&amp;$C3672)</f>
        <v/>
      </c>
      <c r="R3672" s="21">
        <f>IF($A3672="","",$A3672&amp;"|"&amp;$C3672&amp;"|"&amp;$D3672)</f>
        <v/>
      </c>
      <c r="S3672" s="21">
        <f>IF($A3672="","",IFERROR(INDEX(Offerte!$D$2:$D$200,MATCH($Q3672,Offerte!$L$2:$L$200,0)),0))</f>
        <v/>
      </c>
      <c r="T3672" s="21">
        <f>IF($A3672="","",IFERROR(INDEX(Offerte!$G$2:$G$200,MATCH($Q3672,Offerte!$L$2:$L$200,0)),"NO"))</f>
        <v/>
      </c>
    </row>
    <row r="3673">
      <c r="A3673" s="10">
        <f>IF(Offerte!$A120="","",Offerte!$A120)</f>
        <v/>
      </c>
      <c r="B3673" s="10">
        <f>IF(Offerte!$A120="","",Offerte!$B120)</f>
        <v/>
      </c>
      <c r="C3673" s="10">
        <f>IF(Offerte!$A120="","",Offerte!$C120)</f>
        <v/>
      </c>
      <c r="D3673" s="10" t="inlineStr">
        <is>
          <t>C.2.2</t>
        </is>
      </c>
      <c r="E3673" s="10" t="inlineStr">
        <is>
          <t>C</t>
        </is>
      </c>
      <c r="F3673" s="10" t="inlineStr">
        <is>
          <t>T</t>
        </is>
      </c>
      <c r="G3673" s="10" t="inlineStr">
        <is>
          <t>tabular</t>
        </is>
      </c>
      <c r="H3673" s="10" t="n">
        <v>1</v>
      </c>
      <c r="I3673" s="10" t="inlineStr">
        <is>
          <t>Software video/audio analisi per situazioni di pericolo</t>
        </is>
      </c>
      <c r="J3673" s="20" t="n"/>
      <c r="K3673" s="20" t="n"/>
      <c r="L3673" s="20" t="n"/>
      <c r="M3673" s="20" t="n"/>
      <c r="N3673" s="21">
        <f>IF($A3673="","",IF(IFERROR(VALUE($M3673),0)=1,1,0))</f>
        <v/>
      </c>
      <c r="O3673" s="21">
        <f>IF($A3673="",0,IF(OR($S3673&lt;&gt;1,COUNTA($J3673:$M3673)=0),0,IF($N3673=1,$H3673,0)))</f>
        <v/>
      </c>
      <c r="P3673" s="10" t="inlineStr">
        <is>
          <t>sì/no</t>
        </is>
      </c>
      <c r="Q3673" s="21">
        <f>IF($A3673="","",$A3673&amp;"|"&amp;$C3673)</f>
        <v/>
      </c>
      <c r="R3673" s="21">
        <f>IF($A3673="","",$A3673&amp;"|"&amp;$C3673&amp;"|"&amp;$D3673)</f>
        <v/>
      </c>
      <c r="S3673" s="21">
        <f>IF($A3673="","",IFERROR(INDEX(Offerte!$D$2:$D$200,MATCH($Q3673,Offerte!$L$2:$L$200,0)),0))</f>
        <v/>
      </c>
      <c r="T3673" s="21">
        <f>IF($A3673="","",IFERROR(INDEX(Offerte!$G$2:$G$200,MATCH($Q3673,Offerte!$L$2:$L$200,0)),"NO"))</f>
        <v/>
      </c>
    </row>
    <row r="3674">
      <c r="A3674" s="10">
        <f>IF(Offerte!$A120="","",Offerte!$A120)</f>
        <v/>
      </c>
      <c r="B3674" s="10">
        <f>IF(Offerte!$A120="","",Offerte!$B120)</f>
        <v/>
      </c>
      <c r="C3674" s="10">
        <f>IF(Offerte!$A120="","",Offerte!$C120)</f>
        <v/>
      </c>
      <c r="D3674" s="10" t="inlineStr">
        <is>
          <t>C.2.3</t>
        </is>
      </c>
      <c r="E3674" s="10" t="inlineStr">
        <is>
          <t>C</t>
        </is>
      </c>
      <c r="F3674" s="10" t="inlineStr">
        <is>
          <t>T</t>
        </is>
      </c>
      <c r="G3674" s="10" t="inlineStr">
        <is>
          <t>tabular</t>
        </is>
      </c>
      <c r="H3674" s="10" t="n">
        <v>1</v>
      </c>
      <c r="I3674" s="10" t="inlineStr">
        <is>
          <t>Collegamento con centrale qualificata di pronto intervento</t>
        </is>
      </c>
      <c r="J3674" s="20" t="n"/>
      <c r="K3674" s="20" t="n"/>
      <c r="L3674" s="20" t="n"/>
      <c r="M3674" s="20" t="n"/>
      <c r="N3674" s="21">
        <f>IF($A3674="","",IF(IFERROR(VALUE($M3674),0)=1,1,0))</f>
        <v/>
      </c>
      <c r="O3674" s="21">
        <f>IF($A3674="",0,IF(OR($S3674&lt;&gt;1,COUNTA($J3674:$M3674)=0),0,IF($N3674=1,$H3674,0)))</f>
        <v/>
      </c>
      <c r="P3674" s="10" t="inlineStr">
        <is>
          <t>sì/no</t>
        </is>
      </c>
      <c r="Q3674" s="21">
        <f>IF($A3674="","",$A3674&amp;"|"&amp;$C3674)</f>
        <v/>
      </c>
      <c r="R3674" s="21">
        <f>IF($A3674="","",$A3674&amp;"|"&amp;$C3674&amp;"|"&amp;$D3674)</f>
        <v/>
      </c>
      <c r="S3674" s="21">
        <f>IF($A3674="","",IFERROR(INDEX(Offerte!$D$2:$D$200,MATCH($Q3674,Offerte!$L$2:$L$200,0)),0))</f>
        <v/>
      </c>
      <c r="T3674" s="21">
        <f>IF($A3674="","",IFERROR(INDEX(Offerte!$G$2:$G$200,MATCH($Q3674,Offerte!$L$2:$L$200,0)),"NO"))</f>
        <v/>
      </c>
    </row>
    <row r="3675">
      <c r="A3675" s="10">
        <f>IF(Offerte!$A120="","",Offerte!$A120)</f>
        <v/>
      </c>
      <c r="B3675" s="10">
        <f>IF(Offerte!$A120="","",Offerte!$B120)</f>
        <v/>
      </c>
      <c r="C3675" s="10">
        <f>IF(Offerte!$A120="","",Offerte!$C120)</f>
        <v/>
      </c>
      <c r="D3675" s="10" t="inlineStr">
        <is>
          <t>C.2.4</t>
        </is>
      </c>
      <c r="E3675" s="10" t="inlineStr">
        <is>
          <t>C</t>
        </is>
      </c>
      <c r="F3675" s="10" t="inlineStr">
        <is>
          <t>Q</t>
        </is>
      </c>
      <c r="G3675" s="10" t="inlineStr">
        <is>
          <t>higher</t>
        </is>
      </c>
      <c r="H3675" s="10" t="n">
        <v>1</v>
      </c>
      <c r="I3675" s="10" t="inlineStr">
        <is>
          <t>Tasso di copertura del servizio con dispositivi per la chiamata di emergenza del conducente</t>
        </is>
      </c>
      <c r="J3675" s="20" t="n"/>
      <c r="K3675" s="20" t="n"/>
      <c r="L3675" s="20" t="n"/>
      <c r="M3675" s="20" t="n"/>
      <c r="N3675" s="21">
        <f>IF($A3675="","",IFERROR(VALUE($K3675)/VALUE($L3675),IFERROR(VALUE($J3675),0)))</f>
        <v/>
      </c>
      <c r="O3675" s="21">
        <f>IF($A3675="",0,IF(OR($S3675&lt;&gt;1,COUNTA($J3675:$M3675)=0),0,IF(SUMPRODUCT(MAX(($C$5:$C$6173=$C3675)*($D$5:$D$6173=$D3675)*($S$5:$S$6173=1)*IFERROR($N$5:$N$6173*1,0)))&gt;0,ROUND($H3675*($N3675/SUMPRODUCT(MAX(($C$5:$C$6173=$C3675)*($D$5:$D$6173=$D3675)*($S$5:$S$6173=1)*IFERROR($N$5:$N$6173*1,0)))),4),0)))</f>
        <v/>
      </c>
      <c r="P3675" s="10" t="inlineStr">
        <is>
          <t>Autobus attrezzati con chiamata di emergenza / Autobus totali in offerta, incluse scorte</t>
        </is>
      </c>
      <c r="Q3675" s="21">
        <f>IF($A3675="","",$A3675&amp;"|"&amp;$C3675)</f>
        <v/>
      </c>
      <c r="R3675" s="21">
        <f>IF($A3675="","",$A3675&amp;"|"&amp;$C3675&amp;"|"&amp;$D3675)</f>
        <v/>
      </c>
      <c r="S3675" s="21">
        <f>IF($A3675="","",IFERROR(INDEX(Offerte!$D$2:$D$200,MATCH($Q3675,Offerte!$L$2:$L$200,0)),0))</f>
        <v/>
      </c>
      <c r="T3675" s="21">
        <f>IF($A3675="","",IFERROR(INDEX(Offerte!$G$2:$G$200,MATCH($Q3675,Offerte!$L$2:$L$200,0)),"NO"))</f>
        <v/>
      </c>
    </row>
    <row r="3676">
      <c r="A3676" s="10">
        <f>IF(Offerte!$A120="","",Offerte!$A120)</f>
        <v/>
      </c>
      <c r="B3676" s="10">
        <f>IF(Offerte!$A120="","",Offerte!$B120)</f>
        <v/>
      </c>
      <c r="C3676" s="10">
        <f>IF(Offerte!$A120="","",Offerte!$C120)</f>
        <v/>
      </c>
      <c r="D3676" s="10" t="inlineStr">
        <is>
          <t>C.3.1</t>
        </is>
      </c>
      <c r="E3676" s="10" t="inlineStr">
        <is>
          <t>C</t>
        </is>
      </c>
      <c r="F3676" s="10" t="inlineStr">
        <is>
          <t>Q</t>
        </is>
      </c>
      <c r="G3676" s="10" t="inlineStr">
        <is>
          <t>higher</t>
        </is>
      </c>
      <c r="H3676" s="10" t="n">
        <v>2</v>
      </c>
      <c r="I3676" s="10" t="inlineStr">
        <is>
          <t>Tasso di copertura del servizio con dispositivi di informazione dinamica a bordo mezzo</t>
        </is>
      </c>
      <c r="J3676" s="20" t="n"/>
      <c r="K3676" s="20" t="n"/>
      <c r="L3676" s="20" t="n"/>
      <c r="M3676" s="20" t="n"/>
      <c r="N3676" s="21">
        <f>IF($A3676="","",IFERROR(VALUE($K3676)/VALUE($L3676),IFERROR(VALUE($J3676),0)))</f>
        <v/>
      </c>
      <c r="O3676" s="21">
        <f>IF($A3676="",0,IF(OR($S3676&lt;&gt;1,COUNTA($J3676:$M3676)=0),0,IF(SUMPRODUCT(MAX(($C$5:$C$6173=$C3676)*($D$5:$D$6173=$D3676)*($S$5:$S$6173=1)*IFERROR($N$5:$N$6173*1,0)))&gt;0,ROUND($H3676*($N3676/SUMPRODUCT(MAX(($C$5:$C$6173=$C3676)*($D$5:$D$6173=$D3676)*($S$5:$S$6173=1)*IFERROR($N$5:$N$6173*1,0)))),4),0)))</f>
        <v/>
      </c>
      <c r="P3676" s="10" t="inlineStr">
        <is>
          <t>Autobus con monitor e indicatori vocali / Autobus totali in offerta, incluse scorte</t>
        </is>
      </c>
      <c r="Q3676" s="21">
        <f>IF($A3676="","",$A3676&amp;"|"&amp;$C3676)</f>
        <v/>
      </c>
      <c r="R3676" s="21">
        <f>IF($A3676="","",$A3676&amp;"|"&amp;$C3676&amp;"|"&amp;$D3676)</f>
        <v/>
      </c>
      <c r="S3676" s="21">
        <f>IF($A3676="","",IFERROR(INDEX(Offerte!$D$2:$D$200,MATCH($Q3676,Offerte!$L$2:$L$200,0)),0))</f>
        <v/>
      </c>
      <c r="T3676" s="21">
        <f>IF($A3676="","",IFERROR(INDEX(Offerte!$G$2:$G$200,MATCH($Q3676,Offerte!$L$2:$L$200,0)),"NO"))</f>
        <v/>
      </c>
    </row>
    <row r="3677">
      <c r="A3677" s="10">
        <f>IF(Offerte!$A120="","",Offerte!$A120)</f>
        <v/>
      </c>
      <c r="B3677" s="10">
        <f>IF(Offerte!$A120="","",Offerte!$B120)</f>
        <v/>
      </c>
      <c r="C3677" s="10">
        <f>IF(Offerte!$A120="","",Offerte!$C120)</f>
        <v/>
      </c>
      <c r="D3677" s="10" t="inlineStr">
        <is>
          <t>C.3.2</t>
        </is>
      </c>
      <c r="E3677" s="10" t="inlineStr">
        <is>
          <t>C</t>
        </is>
      </c>
      <c r="F3677" s="10" t="inlineStr">
        <is>
          <t>T</t>
        </is>
      </c>
      <c r="G3677" s="10" t="inlineStr">
        <is>
          <t>tabular</t>
        </is>
      </c>
      <c r="H3677" s="10" t="n">
        <v>2</v>
      </c>
      <c r="I3677" s="10" t="inlineStr">
        <is>
          <t>Informazioni a bordo su coincidenze ai nodi</t>
        </is>
      </c>
      <c r="J3677" s="20" t="n"/>
      <c r="K3677" s="20" t="n"/>
      <c r="L3677" s="20" t="n"/>
      <c r="M3677" s="20" t="n"/>
      <c r="N3677" s="21">
        <f>IF($A3677="","",IF(IFERROR(VALUE($M3677),0)=1,1,0))</f>
        <v/>
      </c>
      <c r="O3677" s="21">
        <f>IF($A3677="",0,IF(OR($S3677&lt;&gt;1,COUNTA($J3677:$M3677)=0),0,IF(AND($N3677=1,IFERROR(SUMIFS($N$5:$N$6173,$Q$5:$Q$6173,$Q3677,$D$5:$D$6173,"C.3.1"),0)&gt;=0.5),$H3677,0)))</f>
        <v/>
      </c>
      <c r="P3677" s="10" t="inlineStr">
        <is>
          <t>Dipende da C.3.1 &gt;= 0.5</t>
        </is>
      </c>
      <c r="Q3677" s="21">
        <f>IF($A3677="","",$A3677&amp;"|"&amp;$C3677)</f>
        <v/>
      </c>
      <c r="R3677" s="21">
        <f>IF($A3677="","",$A3677&amp;"|"&amp;$C3677&amp;"|"&amp;$D3677)</f>
        <v/>
      </c>
      <c r="S3677" s="21">
        <f>IF($A3677="","",IFERROR(INDEX(Offerte!$D$2:$D$200,MATCH($Q3677,Offerte!$L$2:$L$200,0)),0))</f>
        <v/>
      </c>
      <c r="T3677" s="21">
        <f>IF($A3677="","",IFERROR(INDEX(Offerte!$G$2:$G$200,MATCH($Q3677,Offerte!$L$2:$L$200,0)),"NO"))</f>
        <v/>
      </c>
    </row>
    <row r="3678">
      <c r="A3678" s="10">
        <f>IF(Offerte!$A120="","",Offerte!$A120)</f>
        <v/>
      </c>
      <c r="B3678" s="10">
        <f>IF(Offerte!$A120="","",Offerte!$B120)</f>
        <v/>
      </c>
      <c r="C3678" s="10">
        <f>IF(Offerte!$A120="","",Offerte!$C120)</f>
        <v/>
      </c>
      <c r="D3678" s="10" t="inlineStr">
        <is>
          <t>D.1.1</t>
        </is>
      </c>
      <c r="E3678" s="10" t="inlineStr">
        <is>
          <t>D</t>
        </is>
      </c>
      <c r="F3678" s="10" t="inlineStr">
        <is>
          <t>Q</t>
        </is>
      </c>
      <c r="G3678" s="10" t="inlineStr">
        <is>
          <t>higher</t>
        </is>
      </c>
      <c r="H3678" s="10" t="n">
        <v>3</v>
      </c>
      <c r="I3678" s="10" t="inlineStr">
        <is>
          <t>Installazione di pensiline</t>
        </is>
      </c>
      <c r="J3678" s="20" t="n"/>
      <c r="K3678" s="20" t="n"/>
      <c r="L3678" s="20" t="n"/>
      <c r="M3678" s="20" t="n"/>
      <c r="N3678" s="21">
        <f>IF($A3678="","",IFERROR(VALUE($J3678),0))</f>
        <v/>
      </c>
      <c r="O3678" s="21">
        <f>IF($A3678="",0,IF(OR($S3678&lt;&gt;1,COUNTA($J3678:$M3678)=0),0,IF(SUMPRODUCT(MAX(($C$5:$C$6173=$C3678)*($D$5:$D$6173=$D3678)*($S$5:$S$6173=1)*IFERROR($N$5:$N$6173*1,0)))&gt;0,ROUND($H3678*($N3678/SUMPRODUCT(MAX(($C$5:$C$6173=$C3678)*($D$5:$D$6173=$D3678)*($S$5:$S$6173=1)*IFERROR($N$5:$N$6173*1,0)))),4),0)))</f>
        <v/>
      </c>
      <c r="P3678" s="10" t="inlineStr">
        <is>
          <t>fermate</t>
        </is>
      </c>
      <c r="Q3678" s="21">
        <f>IF($A3678="","",$A3678&amp;"|"&amp;$C3678)</f>
        <v/>
      </c>
      <c r="R3678" s="21">
        <f>IF($A3678="","",$A3678&amp;"|"&amp;$C3678&amp;"|"&amp;$D3678)</f>
        <v/>
      </c>
      <c r="S3678" s="21">
        <f>IF($A3678="","",IFERROR(INDEX(Offerte!$D$2:$D$200,MATCH($Q3678,Offerte!$L$2:$L$200,0)),0))</f>
        <v/>
      </c>
      <c r="T3678" s="21">
        <f>IF($A3678="","",IFERROR(INDEX(Offerte!$G$2:$G$200,MATCH($Q3678,Offerte!$L$2:$L$200,0)),"NO"))</f>
        <v/>
      </c>
    </row>
    <row r="3679">
      <c r="A3679" s="10">
        <f>IF(Offerte!$A120="","",Offerte!$A120)</f>
        <v/>
      </c>
      <c r="B3679" s="10">
        <f>IF(Offerte!$A120="","",Offerte!$B120)</f>
        <v/>
      </c>
      <c r="C3679" s="10">
        <f>IF(Offerte!$A120="","",Offerte!$C120)</f>
        <v/>
      </c>
      <c r="D3679" s="10" t="inlineStr">
        <is>
          <t>D.1.2</t>
        </is>
      </c>
      <c r="E3679" s="10" t="inlineStr">
        <is>
          <t>D</t>
        </is>
      </c>
      <c r="F3679" s="10" t="inlineStr">
        <is>
          <t>Q</t>
        </is>
      </c>
      <c r="G3679" s="10" t="inlineStr">
        <is>
          <t>higher</t>
        </is>
      </c>
      <c r="H3679" s="10" t="n">
        <v>3</v>
      </c>
      <c r="I3679" s="10" t="inlineStr">
        <is>
          <t>Installazione di paline di fermata conformi alla DGR 581/2023</t>
        </is>
      </c>
      <c r="J3679" s="20" t="n"/>
      <c r="K3679" s="20" t="n"/>
      <c r="L3679" s="20" t="n"/>
      <c r="M3679" s="20" t="n"/>
      <c r="N3679" s="21">
        <f>IF($A3679="","",IFERROR(VALUE($J3679),0))</f>
        <v/>
      </c>
      <c r="O3679" s="21">
        <f>IF($A3679="",0,IF(OR($S3679&lt;&gt;1,COUNTA($J3679:$M3679)=0),0,IF(SUMPRODUCT(MAX(($C$5:$C$6173=$C3679)*($D$5:$D$6173=$D3679)*($S$5:$S$6173=1)*IFERROR($N$5:$N$6173*1,0)))&gt;0,ROUND($H3679*($N3679/SUMPRODUCT(MAX(($C$5:$C$6173=$C3679)*($D$5:$D$6173=$D3679)*($S$5:$S$6173=1)*IFERROR($N$5:$N$6173*1,0)))),4),0)))</f>
        <v/>
      </c>
      <c r="P3679" s="10" t="inlineStr">
        <is>
          <t>fermate</t>
        </is>
      </c>
      <c r="Q3679" s="21">
        <f>IF($A3679="","",$A3679&amp;"|"&amp;$C3679)</f>
        <v/>
      </c>
      <c r="R3679" s="21">
        <f>IF($A3679="","",$A3679&amp;"|"&amp;$C3679&amp;"|"&amp;$D3679)</f>
        <v/>
      </c>
      <c r="S3679" s="21">
        <f>IF($A3679="","",IFERROR(INDEX(Offerte!$D$2:$D$200,MATCH($Q3679,Offerte!$L$2:$L$200,0)),0))</f>
        <v/>
      </c>
      <c r="T3679" s="21">
        <f>IF($A3679="","",IFERROR(INDEX(Offerte!$G$2:$G$200,MATCH($Q3679,Offerte!$L$2:$L$200,0)),"NO"))</f>
        <v/>
      </c>
    </row>
    <row r="3680">
      <c r="A3680" s="10">
        <f>IF(Offerte!$A120="","",Offerte!$A120)</f>
        <v/>
      </c>
      <c r="B3680" s="10">
        <f>IF(Offerte!$A120="","",Offerte!$B120)</f>
        <v/>
      </c>
      <c r="C3680" s="10">
        <f>IF(Offerte!$A120="","",Offerte!$C120)</f>
        <v/>
      </c>
      <c r="D3680" s="10" t="inlineStr">
        <is>
          <t>D.1.3</t>
        </is>
      </c>
      <c r="E3680" s="10" t="inlineStr">
        <is>
          <t>D</t>
        </is>
      </c>
      <c r="F3680" s="10" t="inlineStr">
        <is>
          <t>Q</t>
        </is>
      </c>
      <c r="G3680" s="10" t="inlineStr">
        <is>
          <t>higher</t>
        </is>
      </c>
      <c r="H3680" s="10" t="n">
        <v>2</v>
      </c>
      <c r="I3680" s="10" t="inlineStr">
        <is>
          <t>Display informativi connessi alle fermate</t>
        </is>
      </c>
      <c r="J3680" s="20" t="n"/>
      <c r="K3680" s="20" t="n"/>
      <c r="L3680" s="20" t="n"/>
      <c r="M3680" s="20" t="n"/>
      <c r="N3680" s="21">
        <f>IF($A3680="","",IFERROR(VALUE($J3680),0))</f>
        <v/>
      </c>
      <c r="O3680" s="21">
        <f>IF($A3680="",0,IF(OR($S3680&lt;&gt;1,COUNTA($J3680:$M3680)=0),0,IF(SUMPRODUCT(MAX(($C$5:$C$6173=$C3680)*($D$5:$D$6173=$D3680)*($S$5:$S$6173=1)*IFERROR($N$5:$N$6173*1,0)))&gt;0,ROUND($H3680*($N3680/SUMPRODUCT(MAX(($C$5:$C$6173=$C3680)*($D$5:$D$6173=$D3680)*($S$5:$S$6173=1)*IFERROR($N$5:$N$6173*1,0)))),4),0)))</f>
        <v/>
      </c>
      <c r="P3680" s="10" t="inlineStr">
        <is>
          <t>fermate</t>
        </is>
      </c>
      <c r="Q3680" s="21">
        <f>IF($A3680="","",$A3680&amp;"|"&amp;$C3680)</f>
        <v/>
      </c>
      <c r="R3680" s="21">
        <f>IF($A3680="","",$A3680&amp;"|"&amp;$C3680&amp;"|"&amp;$D3680)</f>
        <v/>
      </c>
      <c r="S3680" s="21">
        <f>IF($A3680="","",IFERROR(INDEX(Offerte!$D$2:$D$200,MATCH($Q3680,Offerte!$L$2:$L$200,0)),0))</f>
        <v/>
      </c>
      <c r="T3680" s="21">
        <f>IF($A3680="","",IFERROR(INDEX(Offerte!$G$2:$G$200,MATCH($Q3680,Offerte!$L$2:$L$200,0)),"NO"))</f>
        <v/>
      </c>
    </row>
    <row r="3681">
      <c r="A3681" s="10">
        <f>IF(Offerte!$A120="","",Offerte!$A120)</f>
        <v/>
      </c>
      <c r="B3681" s="10">
        <f>IF(Offerte!$A120="","",Offerte!$B120)</f>
        <v/>
      </c>
      <c r="C3681" s="10">
        <f>IF(Offerte!$A120="","",Offerte!$C120)</f>
        <v/>
      </c>
      <c r="D3681" s="10" t="inlineStr">
        <is>
          <t>D.2.1</t>
        </is>
      </c>
      <c r="E3681" s="10" t="inlineStr">
        <is>
          <t>D</t>
        </is>
      </c>
      <c r="F3681" s="10" t="inlineStr">
        <is>
          <t>Q</t>
        </is>
      </c>
      <c r="G3681" s="10" t="inlineStr">
        <is>
          <t>higher</t>
        </is>
      </c>
      <c r="H3681" s="10" t="n">
        <v>2</v>
      </c>
      <c r="I3681" s="10" t="inlineStr">
        <is>
          <t>Segnali tattili Loges-Vet-Evolution</t>
        </is>
      </c>
      <c r="J3681" s="20" t="n"/>
      <c r="K3681" s="20" t="n"/>
      <c r="L3681" s="20" t="n"/>
      <c r="M3681" s="20" t="n"/>
      <c r="N3681" s="21">
        <f>IF($A3681="","",IFERROR(VALUE($J3681),0))</f>
        <v/>
      </c>
      <c r="O3681" s="21">
        <f>IF($A3681="",0,IF(OR($S3681&lt;&gt;1,COUNTA($J3681:$M3681)=0),0,IF(SUMPRODUCT(MAX(($C$5:$C$6173=$C3681)*($D$5:$D$6173=$D3681)*($S$5:$S$6173=1)*IFERROR($N$5:$N$6173*1,0)))&gt;0,ROUND($H3681*($N3681/SUMPRODUCT(MAX(($C$5:$C$6173=$C3681)*($D$5:$D$6173=$D3681)*($S$5:$S$6173=1)*IFERROR($N$5:$N$6173*1,0)))),4),0)))</f>
        <v/>
      </c>
      <c r="P3681" s="10" t="inlineStr">
        <is>
          <t>fermate</t>
        </is>
      </c>
      <c r="Q3681" s="21">
        <f>IF($A3681="","",$A3681&amp;"|"&amp;$C3681)</f>
        <v/>
      </c>
      <c r="R3681" s="21">
        <f>IF($A3681="","",$A3681&amp;"|"&amp;$C3681&amp;"|"&amp;$D3681)</f>
        <v/>
      </c>
      <c r="S3681" s="21">
        <f>IF($A3681="","",IFERROR(INDEX(Offerte!$D$2:$D$200,MATCH($Q3681,Offerte!$L$2:$L$200,0)),0))</f>
        <v/>
      </c>
      <c r="T3681" s="21">
        <f>IF($A3681="","",IFERROR(INDEX(Offerte!$G$2:$G$200,MATCH($Q3681,Offerte!$L$2:$L$200,0)),"NO"))</f>
        <v/>
      </c>
    </row>
    <row r="3682">
      <c r="A3682" s="10">
        <f>IF(Offerte!$A120="","",Offerte!$A120)</f>
        <v/>
      </c>
      <c r="B3682" s="10">
        <f>IF(Offerte!$A120="","",Offerte!$B120)</f>
        <v/>
      </c>
      <c r="C3682" s="10">
        <f>IF(Offerte!$A120="","",Offerte!$C120)</f>
        <v/>
      </c>
      <c r="D3682" s="10" t="inlineStr">
        <is>
          <t>E.1.1</t>
        </is>
      </c>
      <c r="E3682" s="10" t="inlineStr">
        <is>
          <t>E</t>
        </is>
      </c>
      <c r="F3682" s="10" t="inlineStr">
        <is>
          <t>T</t>
        </is>
      </c>
      <c r="G3682" s="10" t="inlineStr">
        <is>
          <t>tabular</t>
        </is>
      </c>
      <c r="H3682" s="10" t="n">
        <v>2</v>
      </c>
      <c r="I3682" s="10" t="inlineStr">
        <is>
          <t>Mobile app con travel planner PRM</t>
        </is>
      </c>
      <c r="J3682" s="20" t="n"/>
      <c r="K3682" s="20" t="n"/>
      <c r="L3682" s="20" t="n"/>
      <c r="M3682" s="20" t="n"/>
      <c r="N3682" s="21">
        <f>IF($A3682="","",IF(IFERROR(VALUE($M3682),0)=1,1,0))</f>
        <v/>
      </c>
      <c r="O3682" s="21">
        <f>IF($A3682="",0,IF(OR($S3682&lt;&gt;1,COUNTA($J3682:$M3682)=0),0,IF($N3682=1,$H3682,0)))</f>
        <v/>
      </c>
      <c r="P3682" s="10" t="inlineStr">
        <is>
          <t>sì/no</t>
        </is>
      </c>
      <c r="Q3682" s="21">
        <f>IF($A3682="","",$A3682&amp;"|"&amp;$C3682)</f>
        <v/>
      </c>
      <c r="R3682" s="21">
        <f>IF($A3682="","",$A3682&amp;"|"&amp;$C3682&amp;"|"&amp;$D3682)</f>
        <v/>
      </c>
      <c r="S3682" s="21">
        <f>IF($A3682="","",IFERROR(INDEX(Offerte!$D$2:$D$200,MATCH($Q3682,Offerte!$L$2:$L$200,0)),0))</f>
        <v/>
      </c>
      <c r="T3682" s="21">
        <f>IF($A3682="","",IFERROR(INDEX(Offerte!$G$2:$G$200,MATCH($Q3682,Offerte!$L$2:$L$200,0)),"NO"))</f>
        <v/>
      </c>
    </row>
    <row r="3683">
      <c r="A3683" s="10">
        <f>IF(Offerte!$A120="","",Offerte!$A120)</f>
        <v/>
      </c>
      <c r="B3683" s="10">
        <f>IF(Offerte!$A120="","",Offerte!$B120)</f>
        <v/>
      </c>
      <c r="C3683" s="10">
        <f>IF(Offerte!$A120="","",Offerte!$C120)</f>
        <v/>
      </c>
      <c r="D3683" s="10" t="inlineStr">
        <is>
          <t>E.2.1</t>
        </is>
      </c>
      <c r="E3683" s="10" t="inlineStr">
        <is>
          <t>E</t>
        </is>
      </c>
      <c r="F3683" s="10" t="inlineStr">
        <is>
          <t>D</t>
        </is>
      </c>
      <c r="G3683" s="10" t="inlineStr">
        <is>
          <t>discretionary</t>
        </is>
      </c>
      <c r="H3683" s="10" t="n">
        <v>2</v>
      </c>
      <c r="I3683" s="10" t="inlineStr">
        <is>
          <t>Altre azioni informative e rapporti con gli utenti</t>
        </is>
      </c>
      <c r="J3683" s="20" t="n"/>
      <c r="K3683" s="20" t="n"/>
      <c r="L3683" s="20" t="n"/>
      <c r="M3683" s="20" t="n"/>
      <c r="N3683" s="21">
        <f>IF($A3683="","",MAX(0,MIN(1,IFERROR(VALUE($M3683),0))))</f>
        <v/>
      </c>
      <c r="O3683" s="21">
        <f>IF($A3683="",0,IF(OR($S3683&lt;&gt;1,COUNTA($J3683:$M3683)=0),0,IF(SUMPRODUCT(MAX(($C$5:$C$6173=$C3683)*($D$5:$D$6173=$D3683)*($S$5:$S$6173=1)*IFERROR($N$5:$N$6173*1,0)))&gt;0,ROUND($H3683*($N3683/SUMPRODUCT(MAX(($C$5:$C$6173=$C3683)*($D$5:$D$6173=$D3683)*($S$5:$S$6173=1)*IFERROR($N$5:$N$6173*1,0)))),4),0)))</f>
        <v/>
      </c>
      <c r="P3683" s="10" t="inlineStr">
        <is>
          <t>coeff.</t>
        </is>
      </c>
      <c r="Q3683" s="21">
        <f>IF($A3683="","",$A3683&amp;"|"&amp;$C3683)</f>
        <v/>
      </c>
      <c r="R3683" s="21">
        <f>IF($A3683="","",$A3683&amp;"|"&amp;$C3683&amp;"|"&amp;$D3683)</f>
        <v/>
      </c>
      <c r="S3683" s="21">
        <f>IF($A3683="","",IFERROR(INDEX(Offerte!$D$2:$D$200,MATCH($Q3683,Offerte!$L$2:$L$200,0)),0))</f>
        <v/>
      </c>
      <c r="T3683" s="21">
        <f>IF($A3683="","",IFERROR(INDEX(Offerte!$G$2:$G$200,MATCH($Q3683,Offerte!$L$2:$L$200,0)),"NO"))</f>
        <v/>
      </c>
    </row>
    <row r="3684">
      <c r="A3684" s="10">
        <f>IF(Offerte!$A120="","",Offerte!$A120)</f>
        <v/>
      </c>
      <c r="B3684" s="10">
        <f>IF(Offerte!$A120="","",Offerte!$B120)</f>
        <v/>
      </c>
      <c r="C3684" s="10">
        <f>IF(Offerte!$A120="","",Offerte!$C120)</f>
        <v/>
      </c>
      <c r="D3684" s="10" t="inlineStr">
        <is>
          <t>F.1.1</t>
        </is>
      </c>
      <c r="E3684" s="10" t="inlineStr">
        <is>
          <t>F</t>
        </is>
      </c>
      <c r="F3684" s="10" t="inlineStr">
        <is>
          <t>Q</t>
        </is>
      </c>
      <c r="G3684" s="10" t="inlineStr">
        <is>
          <t>lower</t>
        </is>
      </c>
      <c r="H3684" s="10" t="n">
        <v>7</v>
      </c>
      <c r="I3684" s="10" t="inlineStr">
        <is>
          <t>Performance ambientali del parco mezzi adibito al servizio - I_CEA</t>
        </is>
      </c>
      <c r="J3684" s="20" t="n"/>
      <c r="K3684" s="20" t="n"/>
      <c r="L3684" s="20" t="n"/>
      <c r="M3684" s="20" t="n"/>
      <c r="N3684" s="21">
        <f>IF($A3684="","",IFERROR(VALUE($J3684),0))</f>
        <v/>
      </c>
      <c r="O3684" s="21">
        <f>IF($A3684="",0,IF(OR($S3684&lt;&gt;1,COUNTA($J3684:$M3684)=0),0,IF(AND(IFERROR(AGGREGATE(15,6,$N$5:$N$6173/(($C$5:$C$6173=$C3684)*($D$5:$D$6173=$D3684)*($S$5:$S$6173=1)*($N$5:$N$6173&gt;0)),1),0)&gt;0,$N3684&gt;0),ROUND($H3684*(IFERROR(AGGREGATE(15,6,$N$5:$N$6173/(($C$5:$C$6173=$C3684)*($D$5:$D$6173=$D3684)*($S$5:$S$6173=1)*($N$5:$N$6173&gt;0)),1),0)/$N3684),4),0)))</f>
        <v/>
      </c>
      <c r="P3684" s="10" t="inlineStr">
        <is>
          <t>indice</t>
        </is>
      </c>
      <c r="Q3684" s="21">
        <f>IF($A3684="","",$A3684&amp;"|"&amp;$C3684)</f>
        <v/>
      </c>
      <c r="R3684" s="21">
        <f>IF($A3684="","",$A3684&amp;"|"&amp;$C3684&amp;"|"&amp;$D3684)</f>
        <v/>
      </c>
      <c r="S3684" s="21">
        <f>IF($A3684="","",IFERROR(INDEX(Offerte!$D$2:$D$200,MATCH($Q3684,Offerte!$L$2:$L$200,0)),0))</f>
        <v/>
      </c>
      <c r="T3684" s="21">
        <f>IF($A3684="","",IFERROR(INDEX(Offerte!$G$2:$G$200,MATCH($Q3684,Offerte!$L$2:$L$200,0)),"NO"))</f>
        <v/>
      </c>
    </row>
    <row r="3685">
      <c r="A3685" s="10">
        <f>IF(Offerte!$A120="","",Offerte!$A120)</f>
        <v/>
      </c>
      <c r="B3685" s="10">
        <f>IF(Offerte!$A120="","",Offerte!$B120)</f>
        <v/>
      </c>
      <c r="C3685" s="10">
        <f>IF(Offerte!$A120="","",Offerte!$C120)</f>
        <v/>
      </c>
      <c r="D3685" s="10" t="inlineStr">
        <is>
          <t>F.2.1</t>
        </is>
      </c>
      <c r="E3685" s="10" t="inlineStr">
        <is>
          <t>F</t>
        </is>
      </c>
      <c r="F3685" s="10" t="inlineStr">
        <is>
          <t>Q</t>
        </is>
      </c>
      <c r="G3685" s="10" t="inlineStr">
        <is>
          <t>higher</t>
        </is>
      </c>
      <c r="H3685" s="10" t="n">
        <v>2</v>
      </c>
      <c r="I3685" s="10" t="inlineStr">
        <is>
          <t>Tasso di copertura del servizio con dispositivi ECO-DRIVER</t>
        </is>
      </c>
      <c r="J3685" s="20" t="n"/>
      <c r="K3685" s="20" t="n"/>
      <c r="L3685" s="20" t="n"/>
      <c r="M3685" s="20" t="n"/>
      <c r="N3685" s="21">
        <f>IF($A3685="","",IFERROR(VALUE($K3685)/VALUE($L3685),IFERROR(VALUE($J3685),0)))</f>
        <v/>
      </c>
      <c r="O3685" s="21">
        <f>IF($A3685="",0,IF(OR($S3685&lt;&gt;1,COUNTA($J3685:$M3685)=0),0,IF(SUMPRODUCT(MAX(($C$5:$C$6173=$C3685)*($D$5:$D$6173=$D3685)*($S$5:$S$6173=1)*IFERROR($N$5:$N$6173*1,0)))&gt;0,ROUND($H3685*($N3685/SUMPRODUCT(MAX(($C$5:$C$6173=$C3685)*($D$5:$D$6173=$D3685)*($S$5:$S$6173=1)*IFERROR($N$5:$N$6173*1,0)))),4),0)))</f>
        <v/>
      </c>
      <c r="P3685" s="10" t="inlineStr">
        <is>
          <t>Autobus attrezzati con dispositivi ECO-DRIVER / Autobus totali in offerta, incluse scorte</t>
        </is>
      </c>
      <c r="Q3685" s="21">
        <f>IF($A3685="","",$A3685&amp;"|"&amp;$C3685)</f>
        <v/>
      </c>
      <c r="R3685" s="21">
        <f>IF($A3685="","",$A3685&amp;"|"&amp;$C3685&amp;"|"&amp;$D3685)</f>
        <v/>
      </c>
      <c r="S3685" s="21">
        <f>IF($A3685="","",IFERROR(INDEX(Offerte!$D$2:$D$200,MATCH($Q3685,Offerte!$L$2:$L$200,0)),0))</f>
        <v/>
      </c>
      <c r="T3685" s="21">
        <f>IF($A3685="","",IFERROR(INDEX(Offerte!$G$2:$G$200,MATCH($Q3685,Offerte!$L$2:$L$200,0)),"NO"))</f>
        <v/>
      </c>
    </row>
    <row r="3686">
      <c r="A3686" s="10">
        <f>IF(Offerte!$A120="","",Offerte!$A120)</f>
        <v/>
      </c>
      <c r="B3686" s="10">
        <f>IF(Offerte!$A120="","",Offerte!$B120)</f>
        <v/>
      </c>
      <c r="C3686" s="10">
        <f>IF(Offerte!$A120="","",Offerte!$C120)</f>
        <v/>
      </c>
      <c r="D3686" s="10" t="inlineStr">
        <is>
          <t>F.3.1</t>
        </is>
      </c>
      <c r="E3686" s="10" t="inlineStr">
        <is>
          <t>F</t>
        </is>
      </c>
      <c r="F3686" s="10" t="inlineStr">
        <is>
          <t>Q</t>
        </is>
      </c>
      <c r="G3686" s="10" t="inlineStr">
        <is>
          <t>higher</t>
        </is>
      </c>
      <c r="H3686" s="10" t="n">
        <v>2</v>
      </c>
      <c r="I3686" s="10" t="inlineStr">
        <is>
          <t>Autoproduzione consumi elettrici per trazione</t>
        </is>
      </c>
      <c r="J3686" s="20" t="n"/>
      <c r="K3686" s="20" t="n"/>
      <c r="L3686" s="20" t="n"/>
      <c r="M3686" s="20" t="n"/>
      <c r="N3686" s="21">
        <f>IF($A3686="","",IFERROR(VALUE($J3686),0))</f>
        <v/>
      </c>
      <c r="O3686" s="21">
        <f>IF($A3686="",0,IF(OR($S3686&lt;&gt;1,COUNTA($J3686:$M3686)=0),0,IF(SUMPRODUCT(MAX(($C$5:$C$6173=$C3686)*($D$5:$D$6173=$D3686)*($S$5:$S$6173=1)*IFERROR($N$5:$N$6173*1,0)))&gt;0,ROUND($H3686*($N3686/SUMPRODUCT(MAX(($C$5:$C$6173=$C3686)*($D$5:$D$6173=$D3686)*($S$5:$S$6173=1)*IFERROR($N$5:$N$6173*1,0)))),4),0)))</f>
        <v/>
      </c>
      <c r="P3686" s="10" t="inlineStr">
        <is>
          <t>kWh/anno</t>
        </is>
      </c>
      <c r="Q3686" s="21">
        <f>IF($A3686="","",$A3686&amp;"|"&amp;$C3686)</f>
        <v/>
      </c>
      <c r="R3686" s="21">
        <f>IF($A3686="","",$A3686&amp;"|"&amp;$C3686&amp;"|"&amp;$D3686)</f>
        <v/>
      </c>
      <c r="S3686" s="21">
        <f>IF($A3686="","",IFERROR(INDEX(Offerte!$D$2:$D$200,MATCH($Q3686,Offerte!$L$2:$L$200,0)),0))</f>
        <v/>
      </c>
      <c r="T3686" s="21">
        <f>IF($A3686="","",IFERROR(INDEX(Offerte!$G$2:$G$200,MATCH($Q3686,Offerte!$L$2:$L$200,0)),"NO"))</f>
        <v/>
      </c>
    </row>
    <row r="3687">
      <c r="A3687" s="10">
        <f>IF(Offerte!$A120="","",Offerte!$A120)</f>
        <v/>
      </c>
      <c r="B3687" s="10">
        <f>IF(Offerte!$A120="","",Offerte!$B120)</f>
        <v/>
      </c>
      <c r="C3687" s="10">
        <f>IF(Offerte!$A120="","",Offerte!$C120)</f>
        <v/>
      </c>
      <c r="D3687" s="10" t="inlineStr">
        <is>
          <t>F.4.1</t>
        </is>
      </c>
      <c r="E3687" s="10" t="inlineStr">
        <is>
          <t>F</t>
        </is>
      </c>
      <c r="F3687" s="10" t="inlineStr">
        <is>
          <t>Q</t>
        </is>
      </c>
      <c r="G3687" s="10" t="inlineStr">
        <is>
          <t>soil</t>
        </is>
      </c>
      <c r="H3687" s="10" t="n">
        <v>2</v>
      </c>
      <c r="I3687" s="10" t="inlineStr">
        <is>
          <t>Indice di consumo di suolo</t>
        </is>
      </c>
      <c r="J3687" s="20" t="n"/>
      <c r="K3687" s="20" t="n"/>
      <c r="L3687" s="20" t="n"/>
      <c r="M3687" s="20" t="n"/>
      <c r="N3687" s="21">
        <f>IF($A3687="","",IFERROR(VALUE($J3687),0))</f>
        <v/>
      </c>
      <c r="O3687" s="21">
        <f>IF($A3687="",0,IF(OR($S3687&lt;&gt;1,COUNTA($J3687:$M3687)=0),0,IF($N3687&lt;=0,$H3687,IF(SUMPRODUCT(MAX(($C$5:$C$6173=$C3687)*($D$5:$D$6173=$D3687)*($S$5:$S$6173=1)*IFERROR($N$5:$N$6173*1,0)))&gt;0,ROUND($H3687*((SUMPRODUCT(MAX(($C$5:$C$6173=$C3687)*($D$5:$D$6173=$D3687)*($S$5:$S$6173=1)*IFERROR($N$5:$N$6173*1,0)))-$N3687)/SUMPRODUCT(MAX(($C$5:$C$6173=$C3687)*($D$5:$D$6173=$D3687)*($S$5:$S$6173=1)*IFERROR($N$5:$N$6173*1,0)))),4),0))))</f>
        <v/>
      </c>
      <c r="P3687" s="10" t="inlineStr">
        <is>
          <t>m2</t>
        </is>
      </c>
      <c r="Q3687" s="21">
        <f>IF($A3687="","",$A3687&amp;"|"&amp;$C3687)</f>
        <v/>
      </c>
      <c r="R3687" s="21">
        <f>IF($A3687="","",$A3687&amp;"|"&amp;$C3687&amp;"|"&amp;$D3687)</f>
        <v/>
      </c>
      <c r="S3687" s="21">
        <f>IF($A3687="","",IFERROR(INDEX(Offerte!$D$2:$D$200,MATCH($Q3687,Offerte!$L$2:$L$200,0)),0))</f>
        <v/>
      </c>
      <c r="T3687" s="21">
        <f>IF($A3687="","",IFERROR(INDEX(Offerte!$G$2:$G$200,MATCH($Q3687,Offerte!$L$2:$L$200,0)),"NO"))</f>
        <v/>
      </c>
    </row>
    <row r="3688">
      <c r="A3688" s="10">
        <f>IF(Offerte!$A120="","",Offerte!$A120)</f>
        <v/>
      </c>
      <c r="B3688" s="10">
        <f>IF(Offerte!$A120="","",Offerte!$B120)</f>
        <v/>
      </c>
      <c r="C3688" s="10">
        <f>IF(Offerte!$A120="","",Offerte!$C120)</f>
        <v/>
      </c>
      <c r="D3688" s="10" t="inlineStr">
        <is>
          <t>F.5.1</t>
        </is>
      </c>
      <c r="E3688" s="10" t="inlineStr">
        <is>
          <t>F</t>
        </is>
      </c>
      <c r="F3688" s="10" t="inlineStr">
        <is>
          <t>T</t>
        </is>
      </c>
      <c r="G3688" s="10" t="inlineStr">
        <is>
          <t>tabular</t>
        </is>
      </c>
      <c r="H3688" s="10" t="n">
        <v>1</v>
      </c>
      <c r="I3688" s="10" t="inlineStr">
        <is>
          <t>Rendicontazione di sostenibilità ambientale</t>
        </is>
      </c>
      <c r="J3688" s="20" t="n"/>
      <c r="K3688" s="20" t="n"/>
      <c r="L3688" s="20" t="n"/>
      <c r="M3688" s="20" t="n"/>
      <c r="N3688" s="21">
        <f>IF($A3688="","",IF(IFERROR(VALUE($M3688),0)=1,1,0))</f>
        <v/>
      </c>
      <c r="O3688" s="21">
        <f>IF($A3688="",0,IF(OR($S3688&lt;&gt;1,COUNTA($J3688:$M3688)=0),0,IF($N3688=1,$H3688,0)))</f>
        <v/>
      </c>
      <c r="P3688" s="10" t="inlineStr">
        <is>
          <t>sì/no</t>
        </is>
      </c>
      <c r="Q3688" s="21">
        <f>IF($A3688="","",$A3688&amp;"|"&amp;$C3688)</f>
        <v/>
      </c>
      <c r="R3688" s="21">
        <f>IF($A3688="","",$A3688&amp;"|"&amp;$C3688&amp;"|"&amp;$D3688)</f>
        <v/>
      </c>
      <c r="S3688" s="21">
        <f>IF($A3688="","",IFERROR(INDEX(Offerte!$D$2:$D$200,MATCH($Q3688,Offerte!$L$2:$L$200,0)),0))</f>
        <v/>
      </c>
      <c r="T3688" s="21">
        <f>IF($A3688="","",IFERROR(INDEX(Offerte!$G$2:$G$200,MATCH($Q3688,Offerte!$L$2:$L$200,0)),"NO"))</f>
        <v/>
      </c>
    </row>
    <row r="3689">
      <c r="A3689" s="10">
        <f>IF(Offerte!$A120="","",Offerte!$A120)</f>
        <v/>
      </c>
      <c r="B3689" s="10">
        <f>IF(Offerte!$A120="","",Offerte!$B120)</f>
        <v/>
      </c>
      <c r="C3689" s="10">
        <f>IF(Offerte!$A120="","",Offerte!$C120)</f>
        <v/>
      </c>
      <c r="D3689" s="10" t="inlineStr">
        <is>
          <t>G.1.1</t>
        </is>
      </c>
      <c r="E3689" s="10" t="inlineStr">
        <is>
          <t>G</t>
        </is>
      </c>
      <c r="F3689" s="10" t="inlineStr">
        <is>
          <t>D</t>
        </is>
      </c>
      <c r="G3689" s="10" t="inlineStr">
        <is>
          <t>discretionary</t>
        </is>
      </c>
      <c r="H3689" s="10" t="n">
        <v>2</v>
      </c>
      <c r="I3689" s="10" t="inlineStr">
        <is>
          <t>Qualità del progetto di centrale di controllo aziendale</t>
        </is>
      </c>
      <c r="J3689" s="20" t="n"/>
      <c r="K3689" s="20" t="n"/>
      <c r="L3689" s="20" t="n"/>
      <c r="M3689" s="20" t="n"/>
      <c r="N3689" s="21">
        <f>IF($A3689="","",MAX(0,MIN(1,IFERROR(VALUE($M3689),0))))</f>
        <v/>
      </c>
      <c r="O3689" s="21">
        <f>IF($A3689="",0,IF(OR($S3689&lt;&gt;1,COUNTA($J3689:$M3689)=0),0,IF(SUMPRODUCT(MAX(($C$5:$C$6173=$C3689)*($D$5:$D$6173=$D3689)*($S$5:$S$6173=1)*IFERROR($N$5:$N$6173*1,0)))&gt;0,ROUND($H3689*($N3689/SUMPRODUCT(MAX(($C$5:$C$6173=$C3689)*($D$5:$D$6173=$D3689)*($S$5:$S$6173=1)*IFERROR($N$5:$N$6173*1,0)))),4),0)))</f>
        <v/>
      </c>
      <c r="P3689" s="10" t="inlineStr">
        <is>
          <t>coeff.</t>
        </is>
      </c>
      <c r="Q3689" s="21">
        <f>IF($A3689="","",$A3689&amp;"|"&amp;$C3689)</f>
        <v/>
      </c>
      <c r="R3689" s="21">
        <f>IF($A3689="","",$A3689&amp;"|"&amp;$C3689&amp;"|"&amp;$D3689)</f>
        <v/>
      </c>
      <c r="S3689" s="21">
        <f>IF($A3689="","",IFERROR(INDEX(Offerte!$D$2:$D$200,MATCH($Q3689,Offerte!$L$2:$L$200,0)),0))</f>
        <v/>
      </c>
      <c r="T3689" s="21">
        <f>IF($A3689="","",IFERROR(INDEX(Offerte!$G$2:$G$200,MATCH($Q3689,Offerte!$L$2:$L$200,0)),"NO"))</f>
        <v/>
      </c>
    </row>
    <row r="3690">
      <c r="A3690" s="10">
        <f>IF(Offerte!$A120="","",Offerte!$A120)</f>
        <v/>
      </c>
      <c r="B3690" s="10">
        <f>IF(Offerte!$A120="","",Offerte!$B120)</f>
        <v/>
      </c>
      <c r="C3690" s="10">
        <f>IF(Offerte!$A120="","",Offerte!$C120)</f>
        <v/>
      </c>
      <c r="D3690" s="10" t="inlineStr">
        <is>
          <t>G.2.1</t>
        </is>
      </c>
      <c r="E3690" s="10" t="inlineStr">
        <is>
          <t>G</t>
        </is>
      </c>
      <c r="F3690" s="10" t="inlineStr">
        <is>
          <t>T</t>
        </is>
      </c>
      <c r="G3690" s="10" t="inlineStr">
        <is>
          <t>tabular</t>
        </is>
      </c>
      <c r="H3690" s="10" t="n">
        <v>1</v>
      </c>
      <c r="I3690" s="10" t="inlineStr">
        <is>
          <t>Certificazione ISO 45001</t>
        </is>
      </c>
      <c r="J3690" s="20" t="n"/>
      <c r="K3690" s="20" t="n"/>
      <c r="L3690" s="20" t="n"/>
      <c r="M3690" s="20" t="n"/>
      <c r="N3690" s="21">
        <f>IF($A3690="","",IF(IFERROR(VALUE($M3690),0)=1,1,0))</f>
        <v/>
      </c>
      <c r="O3690" s="21">
        <f>IF($A3690="",0,IF(OR($S3690&lt;&gt;1,COUNTA($J3690:$M3690)=0),0,IF($N3690=1,$H3690,0)))</f>
        <v/>
      </c>
      <c r="P3690" s="10" t="inlineStr">
        <is>
          <t>sì/no</t>
        </is>
      </c>
      <c r="Q3690" s="21">
        <f>IF($A3690="","",$A3690&amp;"|"&amp;$C3690)</f>
        <v/>
      </c>
      <c r="R3690" s="21">
        <f>IF($A3690="","",$A3690&amp;"|"&amp;$C3690&amp;"|"&amp;$D3690)</f>
        <v/>
      </c>
      <c r="S3690" s="21">
        <f>IF($A3690="","",IFERROR(INDEX(Offerte!$D$2:$D$200,MATCH($Q3690,Offerte!$L$2:$L$200,0)),0))</f>
        <v/>
      </c>
      <c r="T3690" s="21">
        <f>IF($A3690="","",IFERROR(INDEX(Offerte!$G$2:$G$200,MATCH($Q3690,Offerte!$L$2:$L$200,0)),"NO"))</f>
        <v/>
      </c>
    </row>
    <row r="3691">
      <c r="A3691" s="10">
        <f>IF(Offerte!$A120="","",Offerte!$A120)</f>
        <v/>
      </c>
      <c r="B3691" s="10">
        <f>IF(Offerte!$A120="","",Offerte!$B120)</f>
        <v/>
      </c>
      <c r="C3691" s="10">
        <f>IF(Offerte!$A120="","",Offerte!$C120)</f>
        <v/>
      </c>
      <c r="D3691" s="10" t="inlineStr">
        <is>
          <t>G.3.1</t>
        </is>
      </c>
      <c r="E3691" s="10" t="inlineStr">
        <is>
          <t>G</t>
        </is>
      </c>
      <c r="F3691" s="10" t="inlineStr">
        <is>
          <t>T</t>
        </is>
      </c>
      <c r="G3691" s="10" t="inlineStr">
        <is>
          <t>tabular</t>
        </is>
      </c>
      <c r="H3691" s="10" t="n">
        <v>1</v>
      </c>
      <c r="I3691" s="10" t="inlineStr">
        <is>
          <t>Certificazioni di responsabilità sociale</t>
        </is>
      </c>
      <c r="J3691" s="20" t="n"/>
      <c r="K3691" s="20" t="n"/>
      <c r="L3691" s="20" t="n"/>
      <c r="M3691" s="20" t="n"/>
      <c r="N3691" s="21">
        <f>IF($A3691="","",IF(IFERROR(VALUE($M3691),0)=1,1,0))</f>
        <v/>
      </c>
      <c r="O3691" s="21">
        <f>IF($A3691="",0,IF(OR($S3691&lt;&gt;1,COUNTA($J3691:$M3691)=0),0,IF($N3691=1,$H3691,0)))</f>
        <v/>
      </c>
      <c r="P3691" s="10" t="inlineStr">
        <is>
          <t>sì/no</t>
        </is>
      </c>
      <c r="Q3691" s="21">
        <f>IF($A3691="","",$A3691&amp;"|"&amp;$C3691)</f>
        <v/>
      </c>
      <c r="R3691" s="21">
        <f>IF($A3691="","",$A3691&amp;"|"&amp;$C3691&amp;"|"&amp;$D3691)</f>
        <v/>
      </c>
      <c r="S3691" s="21">
        <f>IF($A3691="","",IFERROR(INDEX(Offerte!$D$2:$D$200,MATCH($Q3691,Offerte!$L$2:$L$200,0)),0))</f>
        <v/>
      </c>
      <c r="T3691" s="21">
        <f>IF($A3691="","",IFERROR(INDEX(Offerte!$G$2:$G$200,MATCH($Q3691,Offerte!$L$2:$L$200,0)),"NO"))</f>
        <v/>
      </c>
    </row>
    <row r="3692">
      <c r="A3692" s="10">
        <f>IF(Offerte!$A120="","",Offerte!$A120)</f>
        <v/>
      </c>
      <c r="B3692" s="10">
        <f>IF(Offerte!$A120="","",Offerte!$B120)</f>
        <v/>
      </c>
      <c r="C3692" s="10">
        <f>IF(Offerte!$A120="","",Offerte!$C120)</f>
        <v/>
      </c>
      <c r="D3692" s="10" t="inlineStr">
        <is>
          <t>G.4.1</t>
        </is>
      </c>
      <c r="E3692" s="10" t="inlineStr">
        <is>
          <t>G</t>
        </is>
      </c>
      <c r="F3692" s="10" t="inlineStr">
        <is>
          <t>D</t>
        </is>
      </c>
      <c r="G3692" s="10" t="inlineStr">
        <is>
          <t>discretionary</t>
        </is>
      </c>
      <c r="H3692" s="10" t="n">
        <v>2</v>
      </c>
      <c r="I3692" s="10" t="inlineStr">
        <is>
          <t>Qualità del piano di formazione del personale</t>
        </is>
      </c>
      <c r="J3692" s="20" t="n"/>
      <c r="K3692" s="20" t="n"/>
      <c r="L3692" s="20" t="n"/>
      <c r="M3692" s="20" t="n"/>
      <c r="N3692" s="21">
        <f>IF($A3692="","",MAX(0,MIN(1,IFERROR(VALUE($M3692),0))))</f>
        <v/>
      </c>
      <c r="O3692" s="21">
        <f>IF($A3692="",0,IF(OR($S3692&lt;&gt;1,COUNTA($J3692:$M3692)=0),0,IF(SUMPRODUCT(MAX(($C$5:$C$6173=$C3692)*($D$5:$D$6173=$D3692)*($S$5:$S$6173=1)*IFERROR($N$5:$N$6173*1,0)))&gt;0,ROUND($H3692*($N3692/SUMPRODUCT(MAX(($C$5:$C$6173=$C3692)*($D$5:$D$6173=$D3692)*($S$5:$S$6173=1)*IFERROR($N$5:$N$6173*1,0)))),4),0)))</f>
        <v/>
      </c>
      <c r="P3692" s="10" t="inlineStr">
        <is>
          <t>coeff.</t>
        </is>
      </c>
      <c r="Q3692" s="21">
        <f>IF($A3692="","",$A3692&amp;"|"&amp;$C3692)</f>
        <v/>
      </c>
      <c r="R3692" s="21">
        <f>IF($A3692="","",$A3692&amp;"|"&amp;$C3692&amp;"|"&amp;$D3692)</f>
        <v/>
      </c>
      <c r="S3692" s="21">
        <f>IF($A3692="","",IFERROR(INDEX(Offerte!$D$2:$D$200,MATCH($Q3692,Offerte!$L$2:$L$200,0)),0))</f>
        <v/>
      </c>
      <c r="T3692" s="21">
        <f>IF($A3692="","",IFERROR(INDEX(Offerte!$G$2:$G$200,MATCH($Q3692,Offerte!$L$2:$L$200,0)),"NO"))</f>
        <v/>
      </c>
    </row>
    <row r="3693">
      <c r="A3693" s="10">
        <f>IF(Offerte!$A120="","",Offerte!$A120)</f>
        <v/>
      </c>
      <c r="B3693" s="10">
        <f>IF(Offerte!$A120="","",Offerte!$B120)</f>
        <v/>
      </c>
      <c r="C3693" s="10">
        <f>IF(Offerte!$A120="","",Offerte!$C120)</f>
        <v/>
      </c>
      <c r="D3693" s="10" t="inlineStr">
        <is>
          <t>G.5.1</t>
        </is>
      </c>
      <c r="E3693" s="10" t="inlineStr">
        <is>
          <t>G</t>
        </is>
      </c>
      <c r="F3693" s="10" t="inlineStr">
        <is>
          <t>T</t>
        </is>
      </c>
      <c r="G3693" s="10" t="inlineStr">
        <is>
          <t>tabular</t>
        </is>
      </c>
      <c r="H3693" s="10" t="n">
        <v>1</v>
      </c>
      <c r="I3693" s="10" t="inlineStr">
        <is>
          <t>Impegno al mantenimento delle garanzie del contratto di secondo livello del gestore uscente</t>
        </is>
      </c>
      <c r="J3693" s="20" t="n"/>
      <c r="K3693" s="20" t="n"/>
      <c r="L3693" s="20" t="n"/>
      <c r="M3693" s="20" t="n"/>
      <c r="N3693" s="21">
        <f>IF($A3693="","",IF(IFERROR(VALUE($M3693),0)=1,1,0))</f>
        <v/>
      </c>
      <c r="O3693" s="21">
        <f>IF($A3693="",0,IF(OR($S3693&lt;&gt;1,COUNTA($J3693:$M3693)=0),0,IF($N3693=1,$H3693,0)))</f>
        <v/>
      </c>
      <c r="P3693" s="10" t="inlineStr">
        <is>
          <t>sì/no</t>
        </is>
      </c>
      <c r="Q3693" s="21">
        <f>IF($A3693="","",$A3693&amp;"|"&amp;$C3693)</f>
        <v/>
      </c>
      <c r="R3693" s="21">
        <f>IF($A3693="","",$A3693&amp;"|"&amp;$C3693&amp;"|"&amp;$D3693)</f>
        <v/>
      </c>
      <c r="S3693" s="21">
        <f>IF($A3693="","",IFERROR(INDEX(Offerte!$D$2:$D$200,MATCH($Q3693,Offerte!$L$2:$L$200,0)),0))</f>
        <v/>
      </c>
      <c r="T3693" s="21">
        <f>IF($A3693="","",IFERROR(INDEX(Offerte!$G$2:$G$200,MATCH($Q3693,Offerte!$L$2:$L$200,0)),"NO"))</f>
        <v/>
      </c>
    </row>
    <row r="3694">
      <c r="A3694" s="10">
        <f>IF(Offerte!$A121="","",Offerte!$A121)</f>
        <v/>
      </c>
      <c r="B3694" s="10">
        <f>IF(Offerte!$A121="","",Offerte!$B121)</f>
        <v/>
      </c>
      <c r="C3694" s="10">
        <f>IF(Offerte!$A121="","",Offerte!$C121)</f>
        <v/>
      </c>
      <c r="D3694" s="10" t="inlineStr">
        <is>
          <t>A.1.1</t>
        </is>
      </c>
      <c r="E3694" s="10" t="inlineStr">
        <is>
          <t>A</t>
        </is>
      </c>
      <c r="F3694" s="10" t="inlineStr">
        <is>
          <t>Q</t>
        </is>
      </c>
      <c r="G3694" s="10" t="inlineStr">
        <is>
          <t>higher</t>
        </is>
      </c>
      <c r="H3694" s="10" t="n">
        <v>3</v>
      </c>
      <c r="I3694" s="10" t="inlineStr">
        <is>
          <t>Tasso aggiuntivo di corse controllate</t>
        </is>
      </c>
      <c r="J3694" s="20" t="n"/>
      <c r="K3694" s="20" t="n"/>
      <c r="L3694" s="20" t="n"/>
      <c r="M3694" s="20" t="n"/>
      <c r="N3694" s="21">
        <f>IF($A3694="","",IFERROR(VALUE($K3694)/VALUE($L3694)*100,IFERROR(VALUE($J3694),0)))</f>
        <v/>
      </c>
      <c r="O3694" s="21">
        <f>IF($A3694="",0,IF(OR($S3694&lt;&gt;1,COUNTA($J3694:$M3694)=0),0,IF(SUMPRODUCT(MAX(($C$5:$C$6173=$C3694)*($D$5:$D$6173=$D3694)*($S$5:$S$6173=1)*IFERROR($N$5:$N$6173*1,0)))&gt;0,ROUND($H3694*($N3694/SUMPRODUCT(MAX(($C$5:$C$6173=$C3694)*($D$5:$D$6173=$D3694)*($S$5:$S$6173=1)*IFERROR($N$5:$N$6173*1,0)))),4),0)))</f>
        <v/>
      </c>
      <c r="P3694" s="10" t="inlineStr">
        <is>
          <t>Corse controllate annue / Corse programmate annue</t>
        </is>
      </c>
      <c r="Q3694" s="21">
        <f>IF($A3694="","",$A3694&amp;"|"&amp;$C3694)</f>
        <v/>
      </c>
      <c r="R3694" s="21">
        <f>IF($A3694="","",$A3694&amp;"|"&amp;$C3694&amp;"|"&amp;$D3694)</f>
        <v/>
      </c>
      <c r="S3694" s="21">
        <f>IF($A3694="","",IFERROR(INDEX(Offerte!$D$2:$D$200,MATCH($Q3694,Offerte!$L$2:$L$200,0)),0))</f>
        <v/>
      </c>
      <c r="T3694" s="21">
        <f>IF($A3694="","",IFERROR(INDEX(Offerte!$G$2:$G$200,MATCH($Q3694,Offerte!$L$2:$L$200,0)),"NO"))</f>
        <v/>
      </c>
    </row>
    <row r="3695">
      <c r="A3695" s="10">
        <f>IF(Offerte!$A121="","",Offerte!$A121)</f>
        <v/>
      </c>
      <c r="B3695" s="10">
        <f>IF(Offerte!$A121="","",Offerte!$B121)</f>
        <v/>
      </c>
      <c r="C3695" s="10">
        <f>IF(Offerte!$A121="","",Offerte!$C121)</f>
        <v/>
      </c>
      <c r="D3695" s="10" t="inlineStr">
        <is>
          <t>A.1.2</t>
        </is>
      </c>
      <c r="E3695" s="10" t="inlineStr">
        <is>
          <t>A</t>
        </is>
      </c>
      <c r="F3695" s="10" t="inlineStr">
        <is>
          <t>Q</t>
        </is>
      </c>
      <c r="G3695" s="10" t="inlineStr">
        <is>
          <t>higher</t>
        </is>
      </c>
      <c r="H3695" s="10" t="n">
        <v>4</v>
      </c>
      <c r="I3695" s="10" t="inlineStr">
        <is>
          <t>Numero aggiuntivo di passeggeri controllati</t>
        </is>
      </c>
      <c r="J3695" s="20" t="n"/>
      <c r="K3695" s="20" t="n"/>
      <c r="L3695" s="20" t="n"/>
      <c r="M3695" s="20" t="n"/>
      <c r="N3695" s="21">
        <f>IF($A3695="","",IFERROR(VALUE($J3695),0))</f>
        <v/>
      </c>
      <c r="O3695" s="21">
        <f>IF($A3695="",0,IF(OR($S3695&lt;&gt;1,COUNTA($J3695:$M3695)=0),0,IF(SUMPRODUCT(MAX(($C$5:$C$6173=$C3695)*($D$5:$D$6173=$D3695)*($S$5:$S$6173=1)*IFERROR($N$5:$N$6173*1,0)))&gt;0,ROUND($H3695*($N3695/SUMPRODUCT(MAX(($C$5:$C$6173=$C3695)*($D$5:$D$6173=$D3695)*($S$5:$S$6173=1)*IFERROR($N$5:$N$6173*1,0)))),4),0)))</f>
        <v/>
      </c>
      <c r="P3695" s="10" t="inlineStr">
        <is>
          <t>passeggeri/anno</t>
        </is>
      </c>
      <c r="Q3695" s="21">
        <f>IF($A3695="","",$A3695&amp;"|"&amp;$C3695)</f>
        <v/>
      </c>
      <c r="R3695" s="21">
        <f>IF($A3695="","",$A3695&amp;"|"&amp;$C3695&amp;"|"&amp;$D3695)</f>
        <v/>
      </c>
      <c r="S3695" s="21">
        <f>IF($A3695="","",IFERROR(INDEX(Offerte!$D$2:$D$200,MATCH($Q3695,Offerte!$L$2:$L$200,0)),0))</f>
        <v/>
      </c>
      <c r="T3695" s="21">
        <f>IF($A3695="","",IFERROR(INDEX(Offerte!$G$2:$G$200,MATCH($Q3695,Offerte!$L$2:$L$200,0)),"NO"))</f>
        <v/>
      </c>
    </row>
    <row r="3696">
      <c r="A3696" s="10">
        <f>IF(Offerte!$A121="","",Offerte!$A121)</f>
        <v/>
      </c>
      <c r="B3696" s="10">
        <f>IF(Offerte!$A121="","",Offerte!$B121)</f>
        <v/>
      </c>
      <c r="C3696" s="10">
        <f>IF(Offerte!$A121="","",Offerte!$C121)</f>
        <v/>
      </c>
      <c r="D3696" s="10" t="inlineStr">
        <is>
          <t>B.1.1</t>
        </is>
      </c>
      <c r="E3696" s="10" t="inlineStr">
        <is>
          <t>B</t>
        </is>
      </c>
      <c r="F3696" s="10" t="inlineStr">
        <is>
          <t>Q</t>
        </is>
      </c>
      <c r="G3696" s="10" t="inlineStr">
        <is>
          <t>higher</t>
        </is>
      </c>
      <c r="H3696" s="10" t="n">
        <v>3</v>
      </c>
      <c r="I3696" s="10" t="inlineStr">
        <is>
          <t>Incremento dei posti offerti nelle fasce di punta</t>
        </is>
      </c>
      <c r="J3696" s="20" t="n"/>
      <c r="K3696" s="20" t="n"/>
      <c r="L3696" s="20" t="n"/>
      <c r="M3696" s="20" t="n"/>
      <c r="N3696" s="21">
        <f>IF($A3696="","",IFERROR(VALUE($J3696),0))</f>
        <v/>
      </c>
      <c r="O3696" s="21">
        <f>IF($A3696="",0,IF(OR($S3696&lt;&gt;1,COUNTA($J3696:$M3696)=0),0,IF(SUMPRODUCT(MAX(($C$5:$C$6173=$C3696)*($D$5:$D$6173=$D3696)*($S$5:$S$6173=1)*IFERROR($N$5:$N$6173*1,0)))&gt;0,ROUND($H3696*($N3696/SUMPRODUCT(MAX(($C$5:$C$6173=$C3696)*($D$5:$D$6173=$D3696)*($S$5:$S$6173=1)*IFERROR($N$5:$N$6173*1,0)))),4),0)))</f>
        <v/>
      </c>
      <c r="P3696" s="10" t="inlineStr">
        <is>
          <t>posti*km</t>
        </is>
      </c>
      <c r="Q3696" s="21">
        <f>IF($A3696="","",$A3696&amp;"|"&amp;$C3696)</f>
        <v/>
      </c>
      <c r="R3696" s="21">
        <f>IF($A3696="","",$A3696&amp;"|"&amp;$C3696&amp;"|"&amp;$D3696)</f>
        <v/>
      </c>
      <c r="S3696" s="21">
        <f>IF($A3696="","",IFERROR(INDEX(Offerte!$D$2:$D$200,MATCH($Q3696,Offerte!$L$2:$L$200,0)),0))</f>
        <v/>
      </c>
      <c r="T3696" s="21">
        <f>IF($A3696="","",IFERROR(INDEX(Offerte!$G$2:$G$200,MATCH($Q3696,Offerte!$L$2:$L$200,0)),"NO"))</f>
        <v/>
      </c>
    </row>
    <row r="3697">
      <c r="A3697" s="10">
        <f>IF(Offerte!$A121="","",Offerte!$A121)</f>
        <v/>
      </c>
      <c r="B3697" s="10">
        <f>IF(Offerte!$A121="","",Offerte!$B121)</f>
        <v/>
      </c>
      <c r="C3697" s="10">
        <f>IF(Offerte!$A121="","",Offerte!$C121)</f>
        <v/>
      </c>
      <c r="D3697" s="10" t="inlineStr">
        <is>
          <t>B.2.1</t>
        </is>
      </c>
      <c r="E3697" s="10" t="inlineStr">
        <is>
          <t>B</t>
        </is>
      </c>
      <c r="F3697" s="10" t="inlineStr">
        <is>
          <t>Q</t>
        </is>
      </c>
      <c r="G3697" s="10" t="inlineStr">
        <is>
          <t>higher</t>
        </is>
      </c>
      <c r="H3697" s="10" t="n">
        <v>4</v>
      </c>
      <c r="I3697" s="10" t="inlineStr">
        <is>
          <t>Corse aggiuntive nell'arco giornaliero base</t>
        </is>
      </c>
      <c r="J3697" s="20" t="n"/>
      <c r="K3697" s="20" t="n"/>
      <c r="L3697" s="20" t="n"/>
      <c r="M3697" s="20" t="n"/>
      <c r="N3697" s="21">
        <f>IF($A3697="","",IFERROR(VALUE($J3697),0))</f>
        <v/>
      </c>
      <c r="O3697" s="21">
        <f>IF($A3697="",0,IF(OR($S3697&lt;&gt;1,COUNTA($J3697:$M3697)=0),0,IF(SUMPRODUCT(MAX(($C$5:$C$6173=$C3697)*($D$5:$D$6173=$D3697)*($S$5:$S$6173=1)*IFERROR($N$5:$N$6173*1,0)))&gt;0,ROUND($H3697*($N3697/SUMPRODUCT(MAX(($C$5:$C$6173=$C3697)*($D$5:$D$6173=$D3697)*($S$5:$S$6173=1)*IFERROR($N$5:$N$6173*1,0)))),4),0)))</f>
        <v/>
      </c>
      <c r="P3697" s="10" t="inlineStr">
        <is>
          <t>corse</t>
        </is>
      </c>
      <c r="Q3697" s="21">
        <f>IF($A3697="","",$A3697&amp;"|"&amp;$C3697)</f>
        <v/>
      </c>
      <c r="R3697" s="21">
        <f>IF($A3697="","",$A3697&amp;"|"&amp;$C3697&amp;"|"&amp;$D3697)</f>
        <v/>
      </c>
      <c r="S3697" s="21">
        <f>IF($A3697="","",IFERROR(INDEX(Offerte!$D$2:$D$200,MATCH($Q3697,Offerte!$L$2:$L$200,0)),0))</f>
        <v/>
      </c>
      <c r="T3697" s="21">
        <f>IF($A3697="","",IFERROR(INDEX(Offerte!$G$2:$G$200,MATCH($Q3697,Offerte!$L$2:$L$200,0)),"NO"))</f>
        <v/>
      </c>
    </row>
    <row r="3698">
      <c r="A3698" s="10">
        <f>IF(Offerte!$A121="","",Offerte!$A121)</f>
        <v/>
      </c>
      <c r="B3698" s="10">
        <f>IF(Offerte!$A121="","",Offerte!$B121)</f>
        <v/>
      </c>
      <c r="C3698" s="10">
        <f>IF(Offerte!$A121="","",Offerte!$C121)</f>
        <v/>
      </c>
      <c r="D3698" s="10" t="inlineStr">
        <is>
          <t>B.3.1</t>
        </is>
      </c>
      <c r="E3698" s="10" t="inlineStr">
        <is>
          <t>B</t>
        </is>
      </c>
      <c r="F3698" s="10" t="inlineStr">
        <is>
          <t>Q</t>
        </is>
      </c>
      <c r="G3698" s="10" t="inlineStr">
        <is>
          <t>higher</t>
        </is>
      </c>
      <c r="H3698" s="10" t="n">
        <v>2</v>
      </c>
      <c r="I3698" s="10" t="inlineStr">
        <is>
          <t>Numero di corse aggiuntive per allungamento dell'arco di servizio giornaliero nelle fasce serali</t>
        </is>
      </c>
      <c r="J3698" s="20" t="n"/>
      <c r="K3698" s="20" t="n"/>
      <c r="L3698" s="20" t="n"/>
      <c r="M3698" s="20" t="n"/>
      <c r="N3698" s="21">
        <f>IF($A3698="","",IFERROR(VALUE($J3698),0))</f>
        <v/>
      </c>
      <c r="O3698" s="21">
        <f>IF($A3698="",0,IF(OR($S3698&lt;&gt;1,COUNTA($J3698:$M3698)=0),0,IF(SUMPRODUCT(MAX(($C$5:$C$6173=$C3698)*($D$5:$D$6173=$D3698)*($S$5:$S$6173=1)*IFERROR($N$5:$N$6173*1,0)))&gt;0,ROUND($H3698*($N3698/SUMPRODUCT(MAX(($C$5:$C$6173=$C3698)*($D$5:$D$6173=$D3698)*($S$5:$S$6173=1)*IFERROR($N$5:$N$6173*1,0)))),4),0)))</f>
        <v/>
      </c>
      <c r="P3698" s="10" t="inlineStr">
        <is>
          <t>corse</t>
        </is>
      </c>
      <c r="Q3698" s="21">
        <f>IF($A3698="","",$A3698&amp;"|"&amp;$C3698)</f>
        <v/>
      </c>
      <c r="R3698" s="21">
        <f>IF($A3698="","",$A3698&amp;"|"&amp;$C3698&amp;"|"&amp;$D3698)</f>
        <v/>
      </c>
      <c r="S3698" s="21">
        <f>IF($A3698="","",IFERROR(INDEX(Offerte!$D$2:$D$200,MATCH($Q3698,Offerte!$L$2:$L$200,0)),0))</f>
        <v/>
      </c>
      <c r="T3698" s="21">
        <f>IF($A3698="","",IFERROR(INDEX(Offerte!$G$2:$G$200,MATCH($Q3698,Offerte!$L$2:$L$200,0)),"NO"))</f>
        <v/>
      </c>
    </row>
    <row r="3699">
      <c r="A3699" s="10">
        <f>IF(Offerte!$A121="","",Offerte!$A121)</f>
        <v/>
      </c>
      <c r="B3699" s="10">
        <f>IF(Offerte!$A121="","",Offerte!$B121)</f>
        <v/>
      </c>
      <c r="C3699" s="10">
        <f>IF(Offerte!$A121="","",Offerte!$C121)</f>
        <v/>
      </c>
      <c r="D3699" s="10" t="inlineStr">
        <is>
          <t>B.4.1</t>
        </is>
      </c>
      <c r="E3699" s="10" t="inlineStr">
        <is>
          <t>B</t>
        </is>
      </c>
      <c r="F3699" s="10" t="inlineStr">
        <is>
          <t>Q</t>
        </is>
      </c>
      <c r="G3699" s="10" t="inlineStr">
        <is>
          <t>higher</t>
        </is>
      </c>
      <c r="H3699" s="10" t="n">
        <v>3</v>
      </c>
      <c r="I3699" s="10" t="inlineStr">
        <is>
          <t>Percorrenze aggiuntive offerte nel Programma d'esercizio delle prime due fasi attuative</t>
        </is>
      </c>
      <c r="J3699" s="20" t="n"/>
      <c r="K3699" s="20" t="n"/>
      <c r="L3699" s="20" t="n"/>
      <c r="M3699" s="20" t="n"/>
      <c r="N3699" s="21">
        <f>IF($A3699="","",IFERROR(VALUE($J3699),0))</f>
        <v/>
      </c>
      <c r="O3699" s="21">
        <f>IF($A3699="",0,IF(OR($S3699&lt;&gt;1,COUNTA($J3699:$M3699)=0),0,IF(SUMPRODUCT(MAX(($C$5:$C$6173=$C3699)*($D$5:$D$6173=$D3699)*($S$5:$S$6173=1)*IFERROR($N$5:$N$6173*1,0)))&gt;0,ROUND($H3699*($N3699/SUMPRODUCT(MAX(($C$5:$C$6173=$C3699)*($D$5:$D$6173=$D3699)*($S$5:$S$6173=1)*IFERROR($N$5:$N$6173*1,0)))),4),0)))</f>
        <v/>
      </c>
      <c r="P3699" s="10" t="inlineStr">
        <is>
          <t>vett*km</t>
        </is>
      </c>
      <c r="Q3699" s="21">
        <f>IF($A3699="","",$A3699&amp;"|"&amp;$C3699)</f>
        <v/>
      </c>
      <c r="R3699" s="21">
        <f>IF($A3699="","",$A3699&amp;"|"&amp;$C3699&amp;"|"&amp;$D3699)</f>
        <v/>
      </c>
      <c r="S3699" s="21">
        <f>IF($A3699="","",IFERROR(INDEX(Offerte!$D$2:$D$200,MATCH($Q3699,Offerte!$L$2:$L$200,0)),0))</f>
        <v/>
      </c>
      <c r="T3699" s="21">
        <f>IF($A3699="","",IFERROR(INDEX(Offerte!$G$2:$G$200,MATCH($Q3699,Offerte!$L$2:$L$200,0)),"NO"))</f>
        <v/>
      </c>
    </row>
    <row r="3700">
      <c r="A3700" s="10">
        <f>IF(Offerte!$A121="","",Offerte!$A121)</f>
        <v/>
      </c>
      <c r="B3700" s="10">
        <f>IF(Offerte!$A121="","",Offerte!$B121)</f>
        <v/>
      </c>
      <c r="C3700" s="10">
        <f>IF(Offerte!$A121="","",Offerte!$C121)</f>
        <v/>
      </c>
      <c r="D3700" s="10" t="inlineStr">
        <is>
          <t>B.5.1</t>
        </is>
      </c>
      <c r="E3700" s="10" t="inlineStr">
        <is>
          <t>B</t>
        </is>
      </c>
      <c r="F3700" s="10" t="inlineStr">
        <is>
          <t>D</t>
        </is>
      </c>
      <c r="G3700" s="10" t="inlineStr">
        <is>
          <t>discretionary</t>
        </is>
      </c>
      <c r="H3700" s="10" t="n">
        <v>2</v>
      </c>
      <c r="I3700" s="10" t="inlineStr">
        <is>
          <t>Efficacia del progetto di servizi complementari DRT</t>
        </is>
      </c>
      <c r="J3700" s="20" t="n"/>
      <c r="K3700" s="20" t="n"/>
      <c r="L3700" s="20" t="n"/>
      <c r="M3700" s="20" t="n"/>
      <c r="N3700" s="21">
        <f>IF($A3700="","",MAX(0,MIN(1,IFERROR(VALUE($M3700),0))))</f>
        <v/>
      </c>
      <c r="O3700" s="21">
        <f>IF($A3700="",0,IF(OR($S3700&lt;&gt;1,COUNTA($J3700:$M3700)=0),0,IF(SUMPRODUCT(MAX(($C$5:$C$6173=$C3700)*($D$5:$D$6173=$D3700)*($S$5:$S$6173=1)*IFERROR($N$5:$N$6173*1,0)))&gt;0,ROUND($H3700*($N3700/SUMPRODUCT(MAX(($C$5:$C$6173=$C3700)*($D$5:$D$6173=$D3700)*($S$5:$S$6173=1)*IFERROR($N$5:$N$6173*1,0)))),4),0)))</f>
        <v/>
      </c>
      <c r="P3700" s="10" t="inlineStr">
        <is>
          <t>coeff.</t>
        </is>
      </c>
      <c r="Q3700" s="21">
        <f>IF($A3700="","",$A3700&amp;"|"&amp;$C3700)</f>
        <v/>
      </c>
      <c r="R3700" s="21">
        <f>IF($A3700="","",$A3700&amp;"|"&amp;$C3700&amp;"|"&amp;$D3700)</f>
        <v/>
      </c>
      <c r="S3700" s="21">
        <f>IF($A3700="","",IFERROR(INDEX(Offerte!$D$2:$D$200,MATCH($Q3700,Offerte!$L$2:$L$200,0)),0))</f>
        <v/>
      </c>
      <c r="T3700" s="21">
        <f>IF($A3700="","",IFERROR(INDEX(Offerte!$G$2:$G$200,MATCH($Q3700,Offerte!$L$2:$L$200,0)),"NO"))</f>
        <v/>
      </c>
    </row>
    <row r="3701">
      <c r="A3701" s="10">
        <f>IF(Offerte!$A121="","",Offerte!$A121)</f>
        <v/>
      </c>
      <c r="B3701" s="10">
        <f>IF(Offerte!$A121="","",Offerte!$B121)</f>
        <v/>
      </c>
      <c r="C3701" s="10">
        <f>IF(Offerte!$A121="","",Offerte!$C121)</f>
        <v/>
      </c>
      <c r="D3701" s="10" t="inlineStr">
        <is>
          <t>C.1.1</t>
        </is>
      </c>
      <c r="E3701" s="10" t="inlineStr">
        <is>
          <t>C</t>
        </is>
      </c>
      <c r="F3701" s="10" t="inlineStr">
        <is>
          <t>Q</t>
        </is>
      </c>
      <c r="G3701" s="10" t="inlineStr">
        <is>
          <t>higher</t>
        </is>
      </c>
      <c r="H3701" s="10" t="n">
        <v>2</v>
      </c>
      <c r="I3701" s="10" t="inlineStr">
        <is>
          <t>Tasso di copertura del servizio con telecamere BSD</t>
        </is>
      </c>
      <c r="J3701" s="20" t="n"/>
      <c r="K3701" s="20" t="n"/>
      <c r="L3701" s="20" t="n"/>
      <c r="M3701" s="20" t="n"/>
      <c r="N3701" s="21">
        <f>IF($A3701="","",IFERROR(VALUE($K3701)/VALUE($L3701),IFERROR(VALUE($J3701),0)))</f>
        <v/>
      </c>
      <c r="O3701" s="21">
        <f>IF($A3701="",0,IF(OR($S3701&lt;&gt;1,COUNTA($J3701:$M3701)=0),0,IF(SUMPRODUCT(MAX(($C$5:$C$6173=$C3701)*($D$5:$D$6173=$D3701)*($S$5:$S$6173=1)*IFERROR($N$5:$N$6173*1,0)))&gt;0,ROUND($H3701*($N3701/SUMPRODUCT(MAX(($C$5:$C$6173=$C3701)*($D$5:$D$6173=$D3701)*($S$5:$S$6173=1)*IFERROR($N$5:$N$6173*1,0)))),4),0)))</f>
        <v/>
      </c>
      <c r="P3701" s="10" t="inlineStr">
        <is>
          <t>Autobus attrezzati con telecamere BSD / Autobus totali in offerta, incluse scorte</t>
        </is>
      </c>
      <c r="Q3701" s="21">
        <f>IF($A3701="","",$A3701&amp;"|"&amp;$C3701)</f>
        <v/>
      </c>
      <c r="R3701" s="21">
        <f>IF($A3701="","",$A3701&amp;"|"&amp;$C3701&amp;"|"&amp;$D3701)</f>
        <v/>
      </c>
      <c r="S3701" s="21">
        <f>IF($A3701="","",IFERROR(INDEX(Offerte!$D$2:$D$200,MATCH($Q3701,Offerte!$L$2:$L$200,0)),0))</f>
        <v/>
      </c>
      <c r="T3701" s="21">
        <f>IF($A3701="","",IFERROR(INDEX(Offerte!$G$2:$G$200,MATCH($Q3701,Offerte!$L$2:$L$200,0)),"NO"))</f>
        <v/>
      </c>
    </row>
    <row r="3702">
      <c r="A3702" s="10">
        <f>IF(Offerte!$A121="","",Offerte!$A121)</f>
        <v/>
      </c>
      <c r="B3702" s="10">
        <f>IF(Offerte!$A121="","",Offerte!$B121)</f>
        <v/>
      </c>
      <c r="C3702" s="10">
        <f>IF(Offerte!$A121="","",Offerte!$C121)</f>
        <v/>
      </c>
      <c r="D3702" s="10" t="inlineStr">
        <is>
          <t>C.1.2</t>
        </is>
      </c>
      <c r="E3702" s="10" t="inlineStr">
        <is>
          <t>C</t>
        </is>
      </c>
      <c r="F3702" s="10" t="inlineStr">
        <is>
          <t>Q</t>
        </is>
      </c>
      <c r="G3702" s="10" t="inlineStr">
        <is>
          <t>higher</t>
        </is>
      </c>
      <c r="H3702" s="10" t="n">
        <v>2</v>
      </c>
      <c r="I3702" s="10" t="inlineStr">
        <is>
          <t>Tasso di copertura del servizio con telecamere ADAS</t>
        </is>
      </c>
      <c r="J3702" s="20" t="n"/>
      <c r="K3702" s="20" t="n"/>
      <c r="L3702" s="20" t="n"/>
      <c r="M3702" s="20" t="n"/>
      <c r="N3702" s="21">
        <f>IF($A3702="","",IFERROR(VALUE($K3702)/VALUE($L3702),IFERROR(VALUE($J3702),0)))</f>
        <v/>
      </c>
      <c r="O3702" s="21">
        <f>IF($A3702="",0,IF(OR($S3702&lt;&gt;1,COUNTA($J3702:$M3702)=0),0,IF(SUMPRODUCT(MAX(($C$5:$C$6173=$C3702)*($D$5:$D$6173=$D3702)*($S$5:$S$6173=1)*IFERROR($N$5:$N$6173*1,0)))&gt;0,ROUND($H3702*($N3702/SUMPRODUCT(MAX(($C$5:$C$6173=$C3702)*($D$5:$D$6173=$D3702)*($S$5:$S$6173=1)*IFERROR($N$5:$N$6173*1,0)))),4),0)))</f>
        <v/>
      </c>
      <c r="P3702" s="10" t="inlineStr">
        <is>
          <t>Autobus attrezzati con telecamere ADAS / Autobus totali in offerta, incluse scorte</t>
        </is>
      </c>
      <c r="Q3702" s="21">
        <f>IF($A3702="","",$A3702&amp;"|"&amp;$C3702)</f>
        <v/>
      </c>
      <c r="R3702" s="21">
        <f>IF($A3702="","",$A3702&amp;"|"&amp;$C3702&amp;"|"&amp;$D3702)</f>
        <v/>
      </c>
      <c r="S3702" s="21">
        <f>IF($A3702="","",IFERROR(INDEX(Offerte!$D$2:$D$200,MATCH($Q3702,Offerte!$L$2:$L$200,0)),0))</f>
        <v/>
      </c>
      <c r="T3702" s="21">
        <f>IF($A3702="","",IFERROR(INDEX(Offerte!$G$2:$G$200,MATCH($Q3702,Offerte!$L$2:$L$200,0)),"NO"))</f>
        <v/>
      </c>
    </row>
    <row r="3703">
      <c r="A3703" s="10">
        <f>IF(Offerte!$A121="","",Offerte!$A121)</f>
        <v/>
      </c>
      <c r="B3703" s="10">
        <f>IF(Offerte!$A121="","",Offerte!$B121)</f>
        <v/>
      </c>
      <c r="C3703" s="10">
        <f>IF(Offerte!$A121="","",Offerte!$C121)</f>
        <v/>
      </c>
      <c r="D3703" s="10" t="inlineStr">
        <is>
          <t>C.2.1</t>
        </is>
      </c>
      <c r="E3703" s="10" t="inlineStr">
        <is>
          <t>C</t>
        </is>
      </c>
      <c r="F3703" s="10" t="inlineStr">
        <is>
          <t>Q</t>
        </is>
      </c>
      <c r="G3703" s="10" t="inlineStr">
        <is>
          <t>higher</t>
        </is>
      </c>
      <c r="H3703" s="10" t="n">
        <v>3</v>
      </c>
      <c r="I3703" s="10" t="inlineStr">
        <is>
          <t>Tasso di copertura del servizio con telecamere di bordo di videosorveglianza</t>
        </is>
      </c>
      <c r="J3703" s="20" t="n"/>
      <c r="K3703" s="20" t="n"/>
      <c r="L3703" s="20" t="n"/>
      <c r="M3703" s="20" t="n"/>
      <c r="N3703" s="21">
        <f>IF($A3703="","",IFERROR(VALUE($K3703)/VALUE($L3703),IFERROR(VALUE($J3703),0)))</f>
        <v/>
      </c>
      <c r="O3703" s="21">
        <f>IF($A3703="",0,IF(OR($S3703&lt;&gt;1,COUNTA($J3703:$M3703)=0),0,IF(SUMPRODUCT(MAX(($C$5:$C$6173=$C3703)*($D$5:$D$6173=$D3703)*($S$5:$S$6173=1)*IFERROR($N$5:$N$6173*1,0)))&gt;0,ROUND($H3703*($N3703/SUMPRODUCT(MAX(($C$5:$C$6173=$C3703)*($D$5:$D$6173=$D3703)*($S$5:$S$6173=1)*IFERROR($N$5:$N$6173*1,0)))),4),0)))</f>
        <v/>
      </c>
      <c r="P3703" s="10" t="inlineStr">
        <is>
          <t>Autobus attrezzati con videosorveglianza / Autobus totali in offerta, incluse scorte</t>
        </is>
      </c>
      <c r="Q3703" s="21">
        <f>IF($A3703="","",$A3703&amp;"|"&amp;$C3703)</f>
        <v/>
      </c>
      <c r="R3703" s="21">
        <f>IF($A3703="","",$A3703&amp;"|"&amp;$C3703&amp;"|"&amp;$D3703)</f>
        <v/>
      </c>
      <c r="S3703" s="21">
        <f>IF($A3703="","",IFERROR(INDEX(Offerte!$D$2:$D$200,MATCH($Q3703,Offerte!$L$2:$L$200,0)),0))</f>
        <v/>
      </c>
      <c r="T3703" s="21">
        <f>IF($A3703="","",IFERROR(INDEX(Offerte!$G$2:$G$200,MATCH($Q3703,Offerte!$L$2:$L$200,0)),"NO"))</f>
        <v/>
      </c>
    </row>
    <row r="3704">
      <c r="A3704" s="10">
        <f>IF(Offerte!$A121="","",Offerte!$A121)</f>
        <v/>
      </c>
      <c r="B3704" s="10">
        <f>IF(Offerte!$A121="","",Offerte!$B121)</f>
        <v/>
      </c>
      <c r="C3704" s="10">
        <f>IF(Offerte!$A121="","",Offerte!$C121)</f>
        <v/>
      </c>
      <c r="D3704" s="10" t="inlineStr">
        <is>
          <t>C.2.2</t>
        </is>
      </c>
      <c r="E3704" s="10" t="inlineStr">
        <is>
          <t>C</t>
        </is>
      </c>
      <c r="F3704" s="10" t="inlineStr">
        <is>
          <t>T</t>
        </is>
      </c>
      <c r="G3704" s="10" t="inlineStr">
        <is>
          <t>tabular</t>
        </is>
      </c>
      <c r="H3704" s="10" t="n">
        <v>1</v>
      </c>
      <c r="I3704" s="10" t="inlineStr">
        <is>
          <t>Software video/audio analisi per situazioni di pericolo</t>
        </is>
      </c>
      <c r="J3704" s="20" t="n"/>
      <c r="K3704" s="20" t="n"/>
      <c r="L3704" s="20" t="n"/>
      <c r="M3704" s="20" t="n"/>
      <c r="N3704" s="21">
        <f>IF($A3704="","",IF(IFERROR(VALUE($M3704),0)=1,1,0))</f>
        <v/>
      </c>
      <c r="O3704" s="21">
        <f>IF($A3704="",0,IF(OR($S3704&lt;&gt;1,COUNTA($J3704:$M3704)=0),0,IF($N3704=1,$H3704,0)))</f>
        <v/>
      </c>
      <c r="P3704" s="10" t="inlineStr">
        <is>
          <t>sì/no</t>
        </is>
      </c>
      <c r="Q3704" s="21">
        <f>IF($A3704="","",$A3704&amp;"|"&amp;$C3704)</f>
        <v/>
      </c>
      <c r="R3704" s="21">
        <f>IF($A3704="","",$A3704&amp;"|"&amp;$C3704&amp;"|"&amp;$D3704)</f>
        <v/>
      </c>
      <c r="S3704" s="21">
        <f>IF($A3704="","",IFERROR(INDEX(Offerte!$D$2:$D$200,MATCH($Q3704,Offerte!$L$2:$L$200,0)),0))</f>
        <v/>
      </c>
      <c r="T3704" s="21">
        <f>IF($A3704="","",IFERROR(INDEX(Offerte!$G$2:$G$200,MATCH($Q3704,Offerte!$L$2:$L$200,0)),"NO"))</f>
        <v/>
      </c>
    </row>
    <row r="3705">
      <c r="A3705" s="10">
        <f>IF(Offerte!$A121="","",Offerte!$A121)</f>
        <v/>
      </c>
      <c r="B3705" s="10">
        <f>IF(Offerte!$A121="","",Offerte!$B121)</f>
        <v/>
      </c>
      <c r="C3705" s="10">
        <f>IF(Offerte!$A121="","",Offerte!$C121)</f>
        <v/>
      </c>
      <c r="D3705" s="10" t="inlineStr">
        <is>
          <t>C.2.3</t>
        </is>
      </c>
      <c r="E3705" s="10" t="inlineStr">
        <is>
          <t>C</t>
        </is>
      </c>
      <c r="F3705" s="10" t="inlineStr">
        <is>
          <t>T</t>
        </is>
      </c>
      <c r="G3705" s="10" t="inlineStr">
        <is>
          <t>tabular</t>
        </is>
      </c>
      <c r="H3705" s="10" t="n">
        <v>1</v>
      </c>
      <c r="I3705" s="10" t="inlineStr">
        <is>
          <t>Collegamento con centrale qualificata di pronto intervento</t>
        </is>
      </c>
      <c r="J3705" s="20" t="n"/>
      <c r="K3705" s="20" t="n"/>
      <c r="L3705" s="20" t="n"/>
      <c r="M3705" s="20" t="n"/>
      <c r="N3705" s="21">
        <f>IF($A3705="","",IF(IFERROR(VALUE($M3705),0)=1,1,0))</f>
        <v/>
      </c>
      <c r="O3705" s="21">
        <f>IF($A3705="",0,IF(OR($S3705&lt;&gt;1,COUNTA($J3705:$M3705)=0),0,IF($N3705=1,$H3705,0)))</f>
        <v/>
      </c>
      <c r="P3705" s="10" t="inlineStr">
        <is>
          <t>sì/no</t>
        </is>
      </c>
      <c r="Q3705" s="21">
        <f>IF($A3705="","",$A3705&amp;"|"&amp;$C3705)</f>
        <v/>
      </c>
      <c r="R3705" s="21">
        <f>IF($A3705="","",$A3705&amp;"|"&amp;$C3705&amp;"|"&amp;$D3705)</f>
        <v/>
      </c>
      <c r="S3705" s="21">
        <f>IF($A3705="","",IFERROR(INDEX(Offerte!$D$2:$D$200,MATCH($Q3705,Offerte!$L$2:$L$200,0)),0))</f>
        <v/>
      </c>
      <c r="T3705" s="21">
        <f>IF($A3705="","",IFERROR(INDEX(Offerte!$G$2:$G$200,MATCH($Q3705,Offerte!$L$2:$L$200,0)),"NO"))</f>
        <v/>
      </c>
    </row>
    <row r="3706">
      <c r="A3706" s="10">
        <f>IF(Offerte!$A121="","",Offerte!$A121)</f>
        <v/>
      </c>
      <c r="B3706" s="10">
        <f>IF(Offerte!$A121="","",Offerte!$B121)</f>
        <v/>
      </c>
      <c r="C3706" s="10">
        <f>IF(Offerte!$A121="","",Offerte!$C121)</f>
        <v/>
      </c>
      <c r="D3706" s="10" t="inlineStr">
        <is>
          <t>C.2.4</t>
        </is>
      </c>
      <c r="E3706" s="10" t="inlineStr">
        <is>
          <t>C</t>
        </is>
      </c>
      <c r="F3706" s="10" t="inlineStr">
        <is>
          <t>Q</t>
        </is>
      </c>
      <c r="G3706" s="10" t="inlineStr">
        <is>
          <t>higher</t>
        </is>
      </c>
      <c r="H3706" s="10" t="n">
        <v>1</v>
      </c>
      <c r="I3706" s="10" t="inlineStr">
        <is>
          <t>Tasso di copertura del servizio con dispositivi per la chiamata di emergenza del conducente</t>
        </is>
      </c>
      <c r="J3706" s="20" t="n"/>
      <c r="K3706" s="20" t="n"/>
      <c r="L3706" s="20" t="n"/>
      <c r="M3706" s="20" t="n"/>
      <c r="N3706" s="21">
        <f>IF($A3706="","",IFERROR(VALUE($K3706)/VALUE($L3706),IFERROR(VALUE($J3706),0)))</f>
        <v/>
      </c>
      <c r="O3706" s="21">
        <f>IF($A3706="",0,IF(OR($S3706&lt;&gt;1,COUNTA($J3706:$M3706)=0),0,IF(SUMPRODUCT(MAX(($C$5:$C$6173=$C3706)*($D$5:$D$6173=$D3706)*($S$5:$S$6173=1)*IFERROR($N$5:$N$6173*1,0)))&gt;0,ROUND($H3706*($N3706/SUMPRODUCT(MAX(($C$5:$C$6173=$C3706)*($D$5:$D$6173=$D3706)*($S$5:$S$6173=1)*IFERROR($N$5:$N$6173*1,0)))),4),0)))</f>
        <v/>
      </c>
      <c r="P3706" s="10" t="inlineStr">
        <is>
          <t>Autobus attrezzati con chiamata di emergenza / Autobus totali in offerta, incluse scorte</t>
        </is>
      </c>
      <c r="Q3706" s="21">
        <f>IF($A3706="","",$A3706&amp;"|"&amp;$C3706)</f>
        <v/>
      </c>
      <c r="R3706" s="21">
        <f>IF($A3706="","",$A3706&amp;"|"&amp;$C3706&amp;"|"&amp;$D3706)</f>
        <v/>
      </c>
      <c r="S3706" s="21">
        <f>IF($A3706="","",IFERROR(INDEX(Offerte!$D$2:$D$200,MATCH($Q3706,Offerte!$L$2:$L$200,0)),0))</f>
        <v/>
      </c>
      <c r="T3706" s="21">
        <f>IF($A3706="","",IFERROR(INDEX(Offerte!$G$2:$G$200,MATCH($Q3706,Offerte!$L$2:$L$200,0)),"NO"))</f>
        <v/>
      </c>
    </row>
    <row r="3707">
      <c r="A3707" s="10">
        <f>IF(Offerte!$A121="","",Offerte!$A121)</f>
        <v/>
      </c>
      <c r="B3707" s="10">
        <f>IF(Offerte!$A121="","",Offerte!$B121)</f>
        <v/>
      </c>
      <c r="C3707" s="10">
        <f>IF(Offerte!$A121="","",Offerte!$C121)</f>
        <v/>
      </c>
      <c r="D3707" s="10" t="inlineStr">
        <is>
          <t>C.3.1</t>
        </is>
      </c>
      <c r="E3707" s="10" t="inlineStr">
        <is>
          <t>C</t>
        </is>
      </c>
      <c r="F3707" s="10" t="inlineStr">
        <is>
          <t>Q</t>
        </is>
      </c>
      <c r="G3707" s="10" t="inlineStr">
        <is>
          <t>higher</t>
        </is>
      </c>
      <c r="H3707" s="10" t="n">
        <v>2</v>
      </c>
      <c r="I3707" s="10" t="inlineStr">
        <is>
          <t>Tasso di copertura del servizio con dispositivi di informazione dinamica a bordo mezzo</t>
        </is>
      </c>
      <c r="J3707" s="20" t="n"/>
      <c r="K3707" s="20" t="n"/>
      <c r="L3707" s="20" t="n"/>
      <c r="M3707" s="20" t="n"/>
      <c r="N3707" s="21">
        <f>IF($A3707="","",IFERROR(VALUE($K3707)/VALUE($L3707),IFERROR(VALUE($J3707),0)))</f>
        <v/>
      </c>
      <c r="O3707" s="21">
        <f>IF($A3707="",0,IF(OR($S3707&lt;&gt;1,COUNTA($J3707:$M3707)=0),0,IF(SUMPRODUCT(MAX(($C$5:$C$6173=$C3707)*($D$5:$D$6173=$D3707)*($S$5:$S$6173=1)*IFERROR($N$5:$N$6173*1,0)))&gt;0,ROUND($H3707*($N3707/SUMPRODUCT(MAX(($C$5:$C$6173=$C3707)*($D$5:$D$6173=$D3707)*($S$5:$S$6173=1)*IFERROR($N$5:$N$6173*1,0)))),4),0)))</f>
        <v/>
      </c>
      <c r="P3707" s="10" t="inlineStr">
        <is>
          <t>Autobus con monitor e indicatori vocali / Autobus totali in offerta, incluse scorte</t>
        </is>
      </c>
      <c r="Q3707" s="21">
        <f>IF($A3707="","",$A3707&amp;"|"&amp;$C3707)</f>
        <v/>
      </c>
      <c r="R3707" s="21">
        <f>IF($A3707="","",$A3707&amp;"|"&amp;$C3707&amp;"|"&amp;$D3707)</f>
        <v/>
      </c>
      <c r="S3707" s="21">
        <f>IF($A3707="","",IFERROR(INDEX(Offerte!$D$2:$D$200,MATCH($Q3707,Offerte!$L$2:$L$200,0)),0))</f>
        <v/>
      </c>
      <c r="T3707" s="21">
        <f>IF($A3707="","",IFERROR(INDEX(Offerte!$G$2:$G$200,MATCH($Q3707,Offerte!$L$2:$L$200,0)),"NO"))</f>
        <v/>
      </c>
    </row>
    <row r="3708">
      <c r="A3708" s="10">
        <f>IF(Offerte!$A121="","",Offerte!$A121)</f>
        <v/>
      </c>
      <c r="B3708" s="10">
        <f>IF(Offerte!$A121="","",Offerte!$B121)</f>
        <v/>
      </c>
      <c r="C3708" s="10">
        <f>IF(Offerte!$A121="","",Offerte!$C121)</f>
        <v/>
      </c>
      <c r="D3708" s="10" t="inlineStr">
        <is>
          <t>C.3.2</t>
        </is>
      </c>
      <c r="E3708" s="10" t="inlineStr">
        <is>
          <t>C</t>
        </is>
      </c>
      <c r="F3708" s="10" t="inlineStr">
        <is>
          <t>T</t>
        </is>
      </c>
      <c r="G3708" s="10" t="inlineStr">
        <is>
          <t>tabular</t>
        </is>
      </c>
      <c r="H3708" s="10" t="n">
        <v>2</v>
      </c>
      <c r="I3708" s="10" t="inlineStr">
        <is>
          <t>Informazioni a bordo su coincidenze ai nodi</t>
        </is>
      </c>
      <c r="J3708" s="20" t="n"/>
      <c r="K3708" s="20" t="n"/>
      <c r="L3708" s="20" t="n"/>
      <c r="M3708" s="20" t="n"/>
      <c r="N3708" s="21">
        <f>IF($A3708="","",IF(IFERROR(VALUE($M3708),0)=1,1,0))</f>
        <v/>
      </c>
      <c r="O3708" s="21">
        <f>IF($A3708="",0,IF(OR($S3708&lt;&gt;1,COUNTA($J3708:$M3708)=0),0,IF(AND($N3708=1,IFERROR(SUMIFS($N$5:$N$6173,$Q$5:$Q$6173,$Q3708,$D$5:$D$6173,"C.3.1"),0)&gt;=0.5),$H3708,0)))</f>
        <v/>
      </c>
      <c r="P3708" s="10" t="inlineStr">
        <is>
          <t>Dipende da C.3.1 &gt;= 0.5</t>
        </is>
      </c>
      <c r="Q3708" s="21">
        <f>IF($A3708="","",$A3708&amp;"|"&amp;$C3708)</f>
        <v/>
      </c>
      <c r="R3708" s="21">
        <f>IF($A3708="","",$A3708&amp;"|"&amp;$C3708&amp;"|"&amp;$D3708)</f>
        <v/>
      </c>
      <c r="S3708" s="21">
        <f>IF($A3708="","",IFERROR(INDEX(Offerte!$D$2:$D$200,MATCH($Q3708,Offerte!$L$2:$L$200,0)),0))</f>
        <v/>
      </c>
      <c r="T3708" s="21">
        <f>IF($A3708="","",IFERROR(INDEX(Offerte!$G$2:$G$200,MATCH($Q3708,Offerte!$L$2:$L$200,0)),"NO"))</f>
        <v/>
      </c>
    </row>
    <row r="3709">
      <c r="A3709" s="10">
        <f>IF(Offerte!$A121="","",Offerte!$A121)</f>
        <v/>
      </c>
      <c r="B3709" s="10">
        <f>IF(Offerte!$A121="","",Offerte!$B121)</f>
        <v/>
      </c>
      <c r="C3709" s="10">
        <f>IF(Offerte!$A121="","",Offerte!$C121)</f>
        <v/>
      </c>
      <c r="D3709" s="10" t="inlineStr">
        <is>
          <t>D.1.1</t>
        </is>
      </c>
      <c r="E3709" s="10" t="inlineStr">
        <is>
          <t>D</t>
        </is>
      </c>
      <c r="F3709" s="10" t="inlineStr">
        <is>
          <t>Q</t>
        </is>
      </c>
      <c r="G3709" s="10" t="inlineStr">
        <is>
          <t>higher</t>
        </is>
      </c>
      <c r="H3709" s="10" t="n">
        <v>3</v>
      </c>
      <c r="I3709" s="10" t="inlineStr">
        <is>
          <t>Installazione di pensiline</t>
        </is>
      </c>
      <c r="J3709" s="20" t="n"/>
      <c r="K3709" s="20" t="n"/>
      <c r="L3709" s="20" t="n"/>
      <c r="M3709" s="20" t="n"/>
      <c r="N3709" s="21">
        <f>IF($A3709="","",IFERROR(VALUE($J3709),0))</f>
        <v/>
      </c>
      <c r="O3709" s="21">
        <f>IF($A3709="",0,IF(OR($S3709&lt;&gt;1,COUNTA($J3709:$M3709)=0),0,IF(SUMPRODUCT(MAX(($C$5:$C$6173=$C3709)*($D$5:$D$6173=$D3709)*($S$5:$S$6173=1)*IFERROR($N$5:$N$6173*1,0)))&gt;0,ROUND($H3709*($N3709/SUMPRODUCT(MAX(($C$5:$C$6173=$C3709)*($D$5:$D$6173=$D3709)*($S$5:$S$6173=1)*IFERROR($N$5:$N$6173*1,0)))),4),0)))</f>
        <v/>
      </c>
      <c r="P3709" s="10" t="inlineStr">
        <is>
          <t>fermate</t>
        </is>
      </c>
      <c r="Q3709" s="21">
        <f>IF($A3709="","",$A3709&amp;"|"&amp;$C3709)</f>
        <v/>
      </c>
      <c r="R3709" s="21">
        <f>IF($A3709="","",$A3709&amp;"|"&amp;$C3709&amp;"|"&amp;$D3709)</f>
        <v/>
      </c>
      <c r="S3709" s="21">
        <f>IF($A3709="","",IFERROR(INDEX(Offerte!$D$2:$D$200,MATCH($Q3709,Offerte!$L$2:$L$200,0)),0))</f>
        <v/>
      </c>
      <c r="T3709" s="21">
        <f>IF($A3709="","",IFERROR(INDEX(Offerte!$G$2:$G$200,MATCH($Q3709,Offerte!$L$2:$L$200,0)),"NO"))</f>
        <v/>
      </c>
    </row>
    <row r="3710">
      <c r="A3710" s="10">
        <f>IF(Offerte!$A121="","",Offerte!$A121)</f>
        <v/>
      </c>
      <c r="B3710" s="10">
        <f>IF(Offerte!$A121="","",Offerte!$B121)</f>
        <v/>
      </c>
      <c r="C3710" s="10">
        <f>IF(Offerte!$A121="","",Offerte!$C121)</f>
        <v/>
      </c>
      <c r="D3710" s="10" t="inlineStr">
        <is>
          <t>D.1.2</t>
        </is>
      </c>
      <c r="E3710" s="10" t="inlineStr">
        <is>
          <t>D</t>
        </is>
      </c>
      <c r="F3710" s="10" t="inlineStr">
        <is>
          <t>Q</t>
        </is>
      </c>
      <c r="G3710" s="10" t="inlineStr">
        <is>
          <t>higher</t>
        </is>
      </c>
      <c r="H3710" s="10" t="n">
        <v>3</v>
      </c>
      <c r="I3710" s="10" t="inlineStr">
        <is>
          <t>Installazione di paline di fermata conformi alla DGR 581/2023</t>
        </is>
      </c>
      <c r="J3710" s="20" t="n"/>
      <c r="K3710" s="20" t="n"/>
      <c r="L3710" s="20" t="n"/>
      <c r="M3710" s="20" t="n"/>
      <c r="N3710" s="21">
        <f>IF($A3710="","",IFERROR(VALUE($J3710),0))</f>
        <v/>
      </c>
      <c r="O3710" s="21">
        <f>IF($A3710="",0,IF(OR($S3710&lt;&gt;1,COUNTA($J3710:$M3710)=0),0,IF(SUMPRODUCT(MAX(($C$5:$C$6173=$C3710)*($D$5:$D$6173=$D3710)*($S$5:$S$6173=1)*IFERROR($N$5:$N$6173*1,0)))&gt;0,ROUND($H3710*($N3710/SUMPRODUCT(MAX(($C$5:$C$6173=$C3710)*($D$5:$D$6173=$D3710)*($S$5:$S$6173=1)*IFERROR($N$5:$N$6173*1,0)))),4),0)))</f>
        <v/>
      </c>
      <c r="P3710" s="10" t="inlineStr">
        <is>
          <t>fermate</t>
        </is>
      </c>
      <c r="Q3710" s="21">
        <f>IF($A3710="","",$A3710&amp;"|"&amp;$C3710)</f>
        <v/>
      </c>
      <c r="R3710" s="21">
        <f>IF($A3710="","",$A3710&amp;"|"&amp;$C3710&amp;"|"&amp;$D3710)</f>
        <v/>
      </c>
      <c r="S3710" s="21">
        <f>IF($A3710="","",IFERROR(INDEX(Offerte!$D$2:$D$200,MATCH($Q3710,Offerte!$L$2:$L$200,0)),0))</f>
        <v/>
      </c>
      <c r="T3710" s="21">
        <f>IF($A3710="","",IFERROR(INDEX(Offerte!$G$2:$G$200,MATCH($Q3710,Offerte!$L$2:$L$200,0)),"NO"))</f>
        <v/>
      </c>
    </row>
    <row r="3711">
      <c r="A3711" s="10">
        <f>IF(Offerte!$A121="","",Offerte!$A121)</f>
        <v/>
      </c>
      <c r="B3711" s="10">
        <f>IF(Offerte!$A121="","",Offerte!$B121)</f>
        <v/>
      </c>
      <c r="C3711" s="10">
        <f>IF(Offerte!$A121="","",Offerte!$C121)</f>
        <v/>
      </c>
      <c r="D3711" s="10" t="inlineStr">
        <is>
          <t>D.1.3</t>
        </is>
      </c>
      <c r="E3711" s="10" t="inlineStr">
        <is>
          <t>D</t>
        </is>
      </c>
      <c r="F3711" s="10" t="inlineStr">
        <is>
          <t>Q</t>
        </is>
      </c>
      <c r="G3711" s="10" t="inlineStr">
        <is>
          <t>higher</t>
        </is>
      </c>
      <c r="H3711" s="10" t="n">
        <v>2</v>
      </c>
      <c r="I3711" s="10" t="inlineStr">
        <is>
          <t>Display informativi connessi alle fermate</t>
        </is>
      </c>
      <c r="J3711" s="20" t="n"/>
      <c r="K3711" s="20" t="n"/>
      <c r="L3711" s="20" t="n"/>
      <c r="M3711" s="20" t="n"/>
      <c r="N3711" s="21">
        <f>IF($A3711="","",IFERROR(VALUE($J3711),0))</f>
        <v/>
      </c>
      <c r="O3711" s="21">
        <f>IF($A3711="",0,IF(OR($S3711&lt;&gt;1,COUNTA($J3711:$M3711)=0),0,IF(SUMPRODUCT(MAX(($C$5:$C$6173=$C3711)*($D$5:$D$6173=$D3711)*($S$5:$S$6173=1)*IFERROR($N$5:$N$6173*1,0)))&gt;0,ROUND($H3711*($N3711/SUMPRODUCT(MAX(($C$5:$C$6173=$C3711)*($D$5:$D$6173=$D3711)*($S$5:$S$6173=1)*IFERROR($N$5:$N$6173*1,0)))),4),0)))</f>
        <v/>
      </c>
      <c r="P3711" s="10" t="inlineStr">
        <is>
          <t>fermate</t>
        </is>
      </c>
      <c r="Q3711" s="21">
        <f>IF($A3711="","",$A3711&amp;"|"&amp;$C3711)</f>
        <v/>
      </c>
      <c r="R3711" s="21">
        <f>IF($A3711="","",$A3711&amp;"|"&amp;$C3711&amp;"|"&amp;$D3711)</f>
        <v/>
      </c>
      <c r="S3711" s="21">
        <f>IF($A3711="","",IFERROR(INDEX(Offerte!$D$2:$D$200,MATCH($Q3711,Offerte!$L$2:$L$200,0)),0))</f>
        <v/>
      </c>
      <c r="T3711" s="21">
        <f>IF($A3711="","",IFERROR(INDEX(Offerte!$G$2:$G$200,MATCH($Q3711,Offerte!$L$2:$L$200,0)),"NO"))</f>
        <v/>
      </c>
    </row>
    <row r="3712">
      <c r="A3712" s="10">
        <f>IF(Offerte!$A121="","",Offerte!$A121)</f>
        <v/>
      </c>
      <c r="B3712" s="10">
        <f>IF(Offerte!$A121="","",Offerte!$B121)</f>
        <v/>
      </c>
      <c r="C3712" s="10">
        <f>IF(Offerte!$A121="","",Offerte!$C121)</f>
        <v/>
      </c>
      <c r="D3712" s="10" t="inlineStr">
        <is>
          <t>D.2.1</t>
        </is>
      </c>
      <c r="E3712" s="10" t="inlineStr">
        <is>
          <t>D</t>
        </is>
      </c>
      <c r="F3712" s="10" t="inlineStr">
        <is>
          <t>Q</t>
        </is>
      </c>
      <c r="G3712" s="10" t="inlineStr">
        <is>
          <t>higher</t>
        </is>
      </c>
      <c r="H3712" s="10" t="n">
        <v>2</v>
      </c>
      <c r="I3712" s="10" t="inlineStr">
        <is>
          <t>Segnali tattili Loges-Vet-Evolution</t>
        </is>
      </c>
      <c r="J3712" s="20" t="n"/>
      <c r="K3712" s="20" t="n"/>
      <c r="L3712" s="20" t="n"/>
      <c r="M3712" s="20" t="n"/>
      <c r="N3712" s="21">
        <f>IF($A3712="","",IFERROR(VALUE($J3712),0))</f>
        <v/>
      </c>
      <c r="O3712" s="21">
        <f>IF($A3712="",0,IF(OR($S3712&lt;&gt;1,COUNTA($J3712:$M3712)=0),0,IF(SUMPRODUCT(MAX(($C$5:$C$6173=$C3712)*($D$5:$D$6173=$D3712)*($S$5:$S$6173=1)*IFERROR($N$5:$N$6173*1,0)))&gt;0,ROUND($H3712*($N3712/SUMPRODUCT(MAX(($C$5:$C$6173=$C3712)*($D$5:$D$6173=$D3712)*($S$5:$S$6173=1)*IFERROR($N$5:$N$6173*1,0)))),4),0)))</f>
        <v/>
      </c>
      <c r="P3712" s="10" t="inlineStr">
        <is>
          <t>fermate</t>
        </is>
      </c>
      <c r="Q3712" s="21">
        <f>IF($A3712="","",$A3712&amp;"|"&amp;$C3712)</f>
        <v/>
      </c>
      <c r="R3712" s="21">
        <f>IF($A3712="","",$A3712&amp;"|"&amp;$C3712&amp;"|"&amp;$D3712)</f>
        <v/>
      </c>
      <c r="S3712" s="21">
        <f>IF($A3712="","",IFERROR(INDEX(Offerte!$D$2:$D$200,MATCH($Q3712,Offerte!$L$2:$L$200,0)),0))</f>
        <v/>
      </c>
      <c r="T3712" s="21">
        <f>IF($A3712="","",IFERROR(INDEX(Offerte!$G$2:$G$200,MATCH($Q3712,Offerte!$L$2:$L$200,0)),"NO"))</f>
        <v/>
      </c>
    </row>
    <row r="3713">
      <c r="A3713" s="10">
        <f>IF(Offerte!$A121="","",Offerte!$A121)</f>
        <v/>
      </c>
      <c r="B3713" s="10">
        <f>IF(Offerte!$A121="","",Offerte!$B121)</f>
        <v/>
      </c>
      <c r="C3713" s="10">
        <f>IF(Offerte!$A121="","",Offerte!$C121)</f>
        <v/>
      </c>
      <c r="D3713" s="10" t="inlineStr">
        <is>
          <t>E.1.1</t>
        </is>
      </c>
      <c r="E3713" s="10" t="inlineStr">
        <is>
          <t>E</t>
        </is>
      </c>
      <c r="F3713" s="10" t="inlineStr">
        <is>
          <t>T</t>
        </is>
      </c>
      <c r="G3713" s="10" t="inlineStr">
        <is>
          <t>tabular</t>
        </is>
      </c>
      <c r="H3713" s="10" t="n">
        <v>2</v>
      </c>
      <c r="I3713" s="10" t="inlineStr">
        <is>
          <t>Mobile app con travel planner PRM</t>
        </is>
      </c>
      <c r="J3713" s="20" t="n"/>
      <c r="K3713" s="20" t="n"/>
      <c r="L3713" s="20" t="n"/>
      <c r="M3713" s="20" t="n"/>
      <c r="N3713" s="21">
        <f>IF($A3713="","",IF(IFERROR(VALUE($M3713),0)=1,1,0))</f>
        <v/>
      </c>
      <c r="O3713" s="21">
        <f>IF($A3713="",0,IF(OR($S3713&lt;&gt;1,COUNTA($J3713:$M3713)=0),0,IF($N3713=1,$H3713,0)))</f>
        <v/>
      </c>
      <c r="P3713" s="10" t="inlineStr">
        <is>
          <t>sì/no</t>
        </is>
      </c>
      <c r="Q3713" s="21">
        <f>IF($A3713="","",$A3713&amp;"|"&amp;$C3713)</f>
        <v/>
      </c>
      <c r="R3713" s="21">
        <f>IF($A3713="","",$A3713&amp;"|"&amp;$C3713&amp;"|"&amp;$D3713)</f>
        <v/>
      </c>
      <c r="S3713" s="21">
        <f>IF($A3713="","",IFERROR(INDEX(Offerte!$D$2:$D$200,MATCH($Q3713,Offerte!$L$2:$L$200,0)),0))</f>
        <v/>
      </c>
      <c r="T3713" s="21">
        <f>IF($A3713="","",IFERROR(INDEX(Offerte!$G$2:$G$200,MATCH($Q3713,Offerte!$L$2:$L$200,0)),"NO"))</f>
        <v/>
      </c>
    </row>
    <row r="3714">
      <c r="A3714" s="10">
        <f>IF(Offerte!$A121="","",Offerte!$A121)</f>
        <v/>
      </c>
      <c r="B3714" s="10">
        <f>IF(Offerte!$A121="","",Offerte!$B121)</f>
        <v/>
      </c>
      <c r="C3714" s="10">
        <f>IF(Offerte!$A121="","",Offerte!$C121)</f>
        <v/>
      </c>
      <c r="D3714" s="10" t="inlineStr">
        <is>
          <t>E.2.1</t>
        </is>
      </c>
      <c r="E3714" s="10" t="inlineStr">
        <is>
          <t>E</t>
        </is>
      </c>
      <c r="F3714" s="10" t="inlineStr">
        <is>
          <t>D</t>
        </is>
      </c>
      <c r="G3714" s="10" t="inlineStr">
        <is>
          <t>discretionary</t>
        </is>
      </c>
      <c r="H3714" s="10" t="n">
        <v>2</v>
      </c>
      <c r="I3714" s="10" t="inlineStr">
        <is>
          <t>Altre azioni informative e rapporti con gli utenti</t>
        </is>
      </c>
      <c r="J3714" s="20" t="n"/>
      <c r="K3714" s="20" t="n"/>
      <c r="L3714" s="20" t="n"/>
      <c r="M3714" s="20" t="n"/>
      <c r="N3714" s="21">
        <f>IF($A3714="","",MAX(0,MIN(1,IFERROR(VALUE($M3714),0))))</f>
        <v/>
      </c>
      <c r="O3714" s="21">
        <f>IF($A3714="",0,IF(OR($S3714&lt;&gt;1,COUNTA($J3714:$M3714)=0),0,IF(SUMPRODUCT(MAX(($C$5:$C$6173=$C3714)*($D$5:$D$6173=$D3714)*($S$5:$S$6173=1)*IFERROR($N$5:$N$6173*1,0)))&gt;0,ROUND($H3714*($N3714/SUMPRODUCT(MAX(($C$5:$C$6173=$C3714)*($D$5:$D$6173=$D3714)*($S$5:$S$6173=1)*IFERROR($N$5:$N$6173*1,0)))),4),0)))</f>
        <v/>
      </c>
      <c r="P3714" s="10" t="inlineStr">
        <is>
          <t>coeff.</t>
        </is>
      </c>
      <c r="Q3714" s="21">
        <f>IF($A3714="","",$A3714&amp;"|"&amp;$C3714)</f>
        <v/>
      </c>
      <c r="R3714" s="21">
        <f>IF($A3714="","",$A3714&amp;"|"&amp;$C3714&amp;"|"&amp;$D3714)</f>
        <v/>
      </c>
      <c r="S3714" s="21">
        <f>IF($A3714="","",IFERROR(INDEX(Offerte!$D$2:$D$200,MATCH($Q3714,Offerte!$L$2:$L$200,0)),0))</f>
        <v/>
      </c>
      <c r="T3714" s="21">
        <f>IF($A3714="","",IFERROR(INDEX(Offerte!$G$2:$G$200,MATCH($Q3714,Offerte!$L$2:$L$200,0)),"NO"))</f>
        <v/>
      </c>
    </row>
    <row r="3715">
      <c r="A3715" s="10">
        <f>IF(Offerte!$A121="","",Offerte!$A121)</f>
        <v/>
      </c>
      <c r="B3715" s="10">
        <f>IF(Offerte!$A121="","",Offerte!$B121)</f>
        <v/>
      </c>
      <c r="C3715" s="10">
        <f>IF(Offerte!$A121="","",Offerte!$C121)</f>
        <v/>
      </c>
      <c r="D3715" s="10" t="inlineStr">
        <is>
          <t>F.1.1</t>
        </is>
      </c>
      <c r="E3715" s="10" t="inlineStr">
        <is>
          <t>F</t>
        </is>
      </c>
      <c r="F3715" s="10" t="inlineStr">
        <is>
          <t>Q</t>
        </is>
      </c>
      <c r="G3715" s="10" t="inlineStr">
        <is>
          <t>lower</t>
        </is>
      </c>
      <c r="H3715" s="10" t="n">
        <v>7</v>
      </c>
      <c r="I3715" s="10" t="inlineStr">
        <is>
          <t>Performance ambientali del parco mezzi adibito al servizio - I_CEA</t>
        </is>
      </c>
      <c r="J3715" s="20" t="n"/>
      <c r="K3715" s="20" t="n"/>
      <c r="L3715" s="20" t="n"/>
      <c r="M3715" s="20" t="n"/>
      <c r="N3715" s="21">
        <f>IF($A3715="","",IFERROR(VALUE($J3715),0))</f>
        <v/>
      </c>
      <c r="O3715" s="21">
        <f>IF($A3715="",0,IF(OR($S3715&lt;&gt;1,COUNTA($J3715:$M3715)=0),0,IF(AND(IFERROR(AGGREGATE(15,6,$N$5:$N$6173/(($C$5:$C$6173=$C3715)*($D$5:$D$6173=$D3715)*($S$5:$S$6173=1)*($N$5:$N$6173&gt;0)),1),0)&gt;0,$N3715&gt;0),ROUND($H3715*(IFERROR(AGGREGATE(15,6,$N$5:$N$6173/(($C$5:$C$6173=$C3715)*($D$5:$D$6173=$D3715)*($S$5:$S$6173=1)*($N$5:$N$6173&gt;0)),1),0)/$N3715),4),0)))</f>
        <v/>
      </c>
      <c r="P3715" s="10" t="inlineStr">
        <is>
          <t>indice</t>
        </is>
      </c>
      <c r="Q3715" s="21">
        <f>IF($A3715="","",$A3715&amp;"|"&amp;$C3715)</f>
        <v/>
      </c>
      <c r="R3715" s="21">
        <f>IF($A3715="","",$A3715&amp;"|"&amp;$C3715&amp;"|"&amp;$D3715)</f>
        <v/>
      </c>
      <c r="S3715" s="21">
        <f>IF($A3715="","",IFERROR(INDEX(Offerte!$D$2:$D$200,MATCH($Q3715,Offerte!$L$2:$L$200,0)),0))</f>
        <v/>
      </c>
      <c r="T3715" s="21">
        <f>IF($A3715="","",IFERROR(INDEX(Offerte!$G$2:$G$200,MATCH($Q3715,Offerte!$L$2:$L$200,0)),"NO"))</f>
        <v/>
      </c>
    </row>
    <row r="3716">
      <c r="A3716" s="10">
        <f>IF(Offerte!$A121="","",Offerte!$A121)</f>
        <v/>
      </c>
      <c r="B3716" s="10">
        <f>IF(Offerte!$A121="","",Offerte!$B121)</f>
        <v/>
      </c>
      <c r="C3716" s="10">
        <f>IF(Offerte!$A121="","",Offerte!$C121)</f>
        <v/>
      </c>
      <c r="D3716" s="10" t="inlineStr">
        <is>
          <t>F.2.1</t>
        </is>
      </c>
      <c r="E3716" s="10" t="inlineStr">
        <is>
          <t>F</t>
        </is>
      </c>
      <c r="F3716" s="10" t="inlineStr">
        <is>
          <t>Q</t>
        </is>
      </c>
      <c r="G3716" s="10" t="inlineStr">
        <is>
          <t>higher</t>
        </is>
      </c>
      <c r="H3716" s="10" t="n">
        <v>2</v>
      </c>
      <c r="I3716" s="10" t="inlineStr">
        <is>
          <t>Tasso di copertura del servizio con dispositivi ECO-DRIVER</t>
        </is>
      </c>
      <c r="J3716" s="20" t="n"/>
      <c r="K3716" s="20" t="n"/>
      <c r="L3716" s="20" t="n"/>
      <c r="M3716" s="20" t="n"/>
      <c r="N3716" s="21">
        <f>IF($A3716="","",IFERROR(VALUE($K3716)/VALUE($L3716),IFERROR(VALUE($J3716),0)))</f>
        <v/>
      </c>
      <c r="O3716" s="21">
        <f>IF($A3716="",0,IF(OR($S3716&lt;&gt;1,COUNTA($J3716:$M3716)=0),0,IF(SUMPRODUCT(MAX(($C$5:$C$6173=$C3716)*($D$5:$D$6173=$D3716)*($S$5:$S$6173=1)*IFERROR($N$5:$N$6173*1,0)))&gt;0,ROUND($H3716*($N3716/SUMPRODUCT(MAX(($C$5:$C$6173=$C3716)*($D$5:$D$6173=$D3716)*($S$5:$S$6173=1)*IFERROR($N$5:$N$6173*1,0)))),4),0)))</f>
        <v/>
      </c>
      <c r="P3716" s="10" t="inlineStr">
        <is>
          <t>Autobus attrezzati con dispositivi ECO-DRIVER / Autobus totali in offerta, incluse scorte</t>
        </is>
      </c>
      <c r="Q3716" s="21">
        <f>IF($A3716="","",$A3716&amp;"|"&amp;$C3716)</f>
        <v/>
      </c>
      <c r="R3716" s="21">
        <f>IF($A3716="","",$A3716&amp;"|"&amp;$C3716&amp;"|"&amp;$D3716)</f>
        <v/>
      </c>
      <c r="S3716" s="21">
        <f>IF($A3716="","",IFERROR(INDEX(Offerte!$D$2:$D$200,MATCH($Q3716,Offerte!$L$2:$L$200,0)),0))</f>
        <v/>
      </c>
      <c r="T3716" s="21">
        <f>IF($A3716="","",IFERROR(INDEX(Offerte!$G$2:$G$200,MATCH($Q3716,Offerte!$L$2:$L$200,0)),"NO"))</f>
        <v/>
      </c>
    </row>
    <row r="3717">
      <c r="A3717" s="10">
        <f>IF(Offerte!$A121="","",Offerte!$A121)</f>
        <v/>
      </c>
      <c r="B3717" s="10">
        <f>IF(Offerte!$A121="","",Offerte!$B121)</f>
        <v/>
      </c>
      <c r="C3717" s="10">
        <f>IF(Offerte!$A121="","",Offerte!$C121)</f>
        <v/>
      </c>
      <c r="D3717" s="10" t="inlineStr">
        <is>
          <t>F.3.1</t>
        </is>
      </c>
      <c r="E3717" s="10" t="inlineStr">
        <is>
          <t>F</t>
        </is>
      </c>
      <c r="F3717" s="10" t="inlineStr">
        <is>
          <t>Q</t>
        </is>
      </c>
      <c r="G3717" s="10" t="inlineStr">
        <is>
          <t>higher</t>
        </is>
      </c>
      <c r="H3717" s="10" t="n">
        <v>2</v>
      </c>
      <c r="I3717" s="10" t="inlineStr">
        <is>
          <t>Autoproduzione consumi elettrici per trazione</t>
        </is>
      </c>
      <c r="J3717" s="20" t="n"/>
      <c r="K3717" s="20" t="n"/>
      <c r="L3717" s="20" t="n"/>
      <c r="M3717" s="20" t="n"/>
      <c r="N3717" s="21">
        <f>IF($A3717="","",IFERROR(VALUE($J3717),0))</f>
        <v/>
      </c>
      <c r="O3717" s="21">
        <f>IF($A3717="",0,IF(OR($S3717&lt;&gt;1,COUNTA($J3717:$M3717)=0),0,IF(SUMPRODUCT(MAX(($C$5:$C$6173=$C3717)*($D$5:$D$6173=$D3717)*($S$5:$S$6173=1)*IFERROR($N$5:$N$6173*1,0)))&gt;0,ROUND($H3717*($N3717/SUMPRODUCT(MAX(($C$5:$C$6173=$C3717)*($D$5:$D$6173=$D3717)*($S$5:$S$6173=1)*IFERROR($N$5:$N$6173*1,0)))),4),0)))</f>
        <v/>
      </c>
      <c r="P3717" s="10" t="inlineStr">
        <is>
          <t>kWh/anno</t>
        </is>
      </c>
      <c r="Q3717" s="21">
        <f>IF($A3717="","",$A3717&amp;"|"&amp;$C3717)</f>
        <v/>
      </c>
      <c r="R3717" s="21">
        <f>IF($A3717="","",$A3717&amp;"|"&amp;$C3717&amp;"|"&amp;$D3717)</f>
        <v/>
      </c>
      <c r="S3717" s="21">
        <f>IF($A3717="","",IFERROR(INDEX(Offerte!$D$2:$D$200,MATCH($Q3717,Offerte!$L$2:$L$200,0)),0))</f>
        <v/>
      </c>
      <c r="T3717" s="21">
        <f>IF($A3717="","",IFERROR(INDEX(Offerte!$G$2:$G$200,MATCH($Q3717,Offerte!$L$2:$L$200,0)),"NO"))</f>
        <v/>
      </c>
    </row>
    <row r="3718">
      <c r="A3718" s="10">
        <f>IF(Offerte!$A121="","",Offerte!$A121)</f>
        <v/>
      </c>
      <c r="B3718" s="10">
        <f>IF(Offerte!$A121="","",Offerte!$B121)</f>
        <v/>
      </c>
      <c r="C3718" s="10">
        <f>IF(Offerte!$A121="","",Offerte!$C121)</f>
        <v/>
      </c>
      <c r="D3718" s="10" t="inlineStr">
        <is>
          <t>F.4.1</t>
        </is>
      </c>
      <c r="E3718" s="10" t="inlineStr">
        <is>
          <t>F</t>
        </is>
      </c>
      <c r="F3718" s="10" t="inlineStr">
        <is>
          <t>Q</t>
        </is>
      </c>
      <c r="G3718" s="10" t="inlineStr">
        <is>
          <t>soil</t>
        </is>
      </c>
      <c r="H3718" s="10" t="n">
        <v>2</v>
      </c>
      <c r="I3718" s="10" t="inlineStr">
        <is>
          <t>Indice di consumo di suolo</t>
        </is>
      </c>
      <c r="J3718" s="20" t="n"/>
      <c r="K3718" s="20" t="n"/>
      <c r="L3718" s="20" t="n"/>
      <c r="M3718" s="20" t="n"/>
      <c r="N3718" s="21">
        <f>IF($A3718="","",IFERROR(VALUE($J3718),0))</f>
        <v/>
      </c>
      <c r="O3718" s="21">
        <f>IF($A3718="",0,IF(OR($S3718&lt;&gt;1,COUNTA($J3718:$M3718)=0),0,IF($N3718&lt;=0,$H3718,IF(SUMPRODUCT(MAX(($C$5:$C$6173=$C3718)*($D$5:$D$6173=$D3718)*($S$5:$S$6173=1)*IFERROR($N$5:$N$6173*1,0)))&gt;0,ROUND($H3718*((SUMPRODUCT(MAX(($C$5:$C$6173=$C3718)*($D$5:$D$6173=$D3718)*($S$5:$S$6173=1)*IFERROR($N$5:$N$6173*1,0)))-$N3718)/SUMPRODUCT(MAX(($C$5:$C$6173=$C3718)*($D$5:$D$6173=$D3718)*($S$5:$S$6173=1)*IFERROR($N$5:$N$6173*1,0)))),4),0))))</f>
        <v/>
      </c>
      <c r="P3718" s="10" t="inlineStr">
        <is>
          <t>m2</t>
        </is>
      </c>
      <c r="Q3718" s="21">
        <f>IF($A3718="","",$A3718&amp;"|"&amp;$C3718)</f>
        <v/>
      </c>
      <c r="R3718" s="21">
        <f>IF($A3718="","",$A3718&amp;"|"&amp;$C3718&amp;"|"&amp;$D3718)</f>
        <v/>
      </c>
      <c r="S3718" s="21">
        <f>IF($A3718="","",IFERROR(INDEX(Offerte!$D$2:$D$200,MATCH($Q3718,Offerte!$L$2:$L$200,0)),0))</f>
        <v/>
      </c>
      <c r="T3718" s="21">
        <f>IF($A3718="","",IFERROR(INDEX(Offerte!$G$2:$G$200,MATCH($Q3718,Offerte!$L$2:$L$200,0)),"NO"))</f>
        <v/>
      </c>
    </row>
    <row r="3719">
      <c r="A3719" s="10">
        <f>IF(Offerte!$A121="","",Offerte!$A121)</f>
        <v/>
      </c>
      <c r="B3719" s="10">
        <f>IF(Offerte!$A121="","",Offerte!$B121)</f>
        <v/>
      </c>
      <c r="C3719" s="10">
        <f>IF(Offerte!$A121="","",Offerte!$C121)</f>
        <v/>
      </c>
      <c r="D3719" s="10" t="inlineStr">
        <is>
          <t>F.5.1</t>
        </is>
      </c>
      <c r="E3719" s="10" t="inlineStr">
        <is>
          <t>F</t>
        </is>
      </c>
      <c r="F3719" s="10" t="inlineStr">
        <is>
          <t>T</t>
        </is>
      </c>
      <c r="G3719" s="10" t="inlineStr">
        <is>
          <t>tabular</t>
        </is>
      </c>
      <c r="H3719" s="10" t="n">
        <v>1</v>
      </c>
      <c r="I3719" s="10" t="inlineStr">
        <is>
          <t>Rendicontazione di sostenibilità ambientale</t>
        </is>
      </c>
      <c r="J3719" s="20" t="n"/>
      <c r="K3719" s="20" t="n"/>
      <c r="L3719" s="20" t="n"/>
      <c r="M3719" s="20" t="n"/>
      <c r="N3719" s="21">
        <f>IF($A3719="","",IF(IFERROR(VALUE($M3719),0)=1,1,0))</f>
        <v/>
      </c>
      <c r="O3719" s="21">
        <f>IF($A3719="",0,IF(OR($S3719&lt;&gt;1,COUNTA($J3719:$M3719)=0),0,IF($N3719=1,$H3719,0)))</f>
        <v/>
      </c>
      <c r="P3719" s="10" t="inlineStr">
        <is>
          <t>sì/no</t>
        </is>
      </c>
      <c r="Q3719" s="21">
        <f>IF($A3719="","",$A3719&amp;"|"&amp;$C3719)</f>
        <v/>
      </c>
      <c r="R3719" s="21">
        <f>IF($A3719="","",$A3719&amp;"|"&amp;$C3719&amp;"|"&amp;$D3719)</f>
        <v/>
      </c>
      <c r="S3719" s="21">
        <f>IF($A3719="","",IFERROR(INDEX(Offerte!$D$2:$D$200,MATCH($Q3719,Offerte!$L$2:$L$200,0)),0))</f>
        <v/>
      </c>
      <c r="T3719" s="21">
        <f>IF($A3719="","",IFERROR(INDEX(Offerte!$G$2:$G$200,MATCH($Q3719,Offerte!$L$2:$L$200,0)),"NO"))</f>
        <v/>
      </c>
    </row>
    <row r="3720">
      <c r="A3720" s="10">
        <f>IF(Offerte!$A121="","",Offerte!$A121)</f>
        <v/>
      </c>
      <c r="B3720" s="10">
        <f>IF(Offerte!$A121="","",Offerte!$B121)</f>
        <v/>
      </c>
      <c r="C3720" s="10">
        <f>IF(Offerte!$A121="","",Offerte!$C121)</f>
        <v/>
      </c>
      <c r="D3720" s="10" t="inlineStr">
        <is>
          <t>G.1.1</t>
        </is>
      </c>
      <c r="E3720" s="10" t="inlineStr">
        <is>
          <t>G</t>
        </is>
      </c>
      <c r="F3720" s="10" t="inlineStr">
        <is>
          <t>D</t>
        </is>
      </c>
      <c r="G3720" s="10" t="inlineStr">
        <is>
          <t>discretionary</t>
        </is>
      </c>
      <c r="H3720" s="10" t="n">
        <v>2</v>
      </c>
      <c r="I3720" s="10" t="inlineStr">
        <is>
          <t>Qualità del progetto di centrale di controllo aziendale</t>
        </is>
      </c>
      <c r="J3720" s="20" t="n"/>
      <c r="K3720" s="20" t="n"/>
      <c r="L3720" s="20" t="n"/>
      <c r="M3720" s="20" t="n"/>
      <c r="N3720" s="21">
        <f>IF($A3720="","",MAX(0,MIN(1,IFERROR(VALUE($M3720),0))))</f>
        <v/>
      </c>
      <c r="O3720" s="21">
        <f>IF($A3720="",0,IF(OR($S3720&lt;&gt;1,COUNTA($J3720:$M3720)=0),0,IF(SUMPRODUCT(MAX(($C$5:$C$6173=$C3720)*($D$5:$D$6173=$D3720)*($S$5:$S$6173=1)*IFERROR($N$5:$N$6173*1,0)))&gt;0,ROUND($H3720*($N3720/SUMPRODUCT(MAX(($C$5:$C$6173=$C3720)*($D$5:$D$6173=$D3720)*($S$5:$S$6173=1)*IFERROR($N$5:$N$6173*1,0)))),4),0)))</f>
        <v/>
      </c>
      <c r="P3720" s="10" t="inlineStr">
        <is>
          <t>coeff.</t>
        </is>
      </c>
      <c r="Q3720" s="21">
        <f>IF($A3720="","",$A3720&amp;"|"&amp;$C3720)</f>
        <v/>
      </c>
      <c r="R3720" s="21">
        <f>IF($A3720="","",$A3720&amp;"|"&amp;$C3720&amp;"|"&amp;$D3720)</f>
        <v/>
      </c>
      <c r="S3720" s="21">
        <f>IF($A3720="","",IFERROR(INDEX(Offerte!$D$2:$D$200,MATCH($Q3720,Offerte!$L$2:$L$200,0)),0))</f>
        <v/>
      </c>
      <c r="T3720" s="21">
        <f>IF($A3720="","",IFERROR(INDEX(Offerte!$G$2:$G$200,MATCH($Q3720,Offerte!$L$2:$L$200,0)),"NO"))</f>
        <v/>
      </c>
    </row>
    <row r="3721">
      <c r="A3721" s="10">
        <f>IF(Offerte!$A121="","",Offerte!$A121)</f>
        <v/>
      </c>
      <c r="B3721" s="10">
        <f>IF(Offerte!$A121="","",Offerte!$B121)</f>
        <v/>
      </c>
      <c r="C3721" s="10">
        <f>IF(Offerte!$A121="","",Offerte!$C121)</f>
        <v/>
      </c>
      <c r="D3721" s="10" t="inlineStr">
        <is>
          <t>G.2.1</t>
        </is>
      </c>
      <c r="E3721" s="10" t="inlineStr">
        <is>
          <t>G</t>
        </is>
      </c>
      <c r="F3721" s="10" t="inlineStr">
        <is>
          <t>T</t>
        </is>
      </c>
      <c r="G3721" s="10" t="inlineStr">
        <is>
          <t>tabular</t>
        </is>
      </c>
      <c r="H3721" s="10" t="n">
        <v>1</v>
      </c>
      <c r="I3721" s="10" t="inlineStr">
        <is>
          <t>Certificazione ISO 45001</t>
        </is>
      </c>
      <c r="J3721" s="20" t="n"/>
      <c r="K3721" s="20" t="n"/>
      <c r="L3721" s="20" t="n"/>
      <c r="M3721" s="20" t="n"/>
      <c r="N3721" s="21">
        <f>IF($A3721="","",IF(IFERROR(VALUE($M3721),0)=1,1,0))</f>
        <v/>
      </c>
      <c r="O3721" s="21">
        <f>IF($A3721="",0,IF(OR($S3721&lt;&gt;1,COUNTA($J3721:$M3721)=0),0,IF($N3721=1,$H3721,0)))</f>
        <v/>
      </c>
      <c r="P3721" s="10" t="inlineStr">
        <is>
          <t>sì/no</t>
        </is>
      </c>
      <c r="Q3721" s="21">
        <f>IF($A3721="","",$A3721&amp;"|"&amp;$C3721)</f>
        <v/>
      </c>
      <c r="R3721" s="21">
        <f>IF($A3721="","",$A3721&amp;"|"&amp;$C3721&amp;"|"&amp;$D3721)</f>
        <v/>
      </c>
      <c r="S3721" s="21">
        <f>IF($A3721="","",IFERROR(INDEX(Offerte!$D$2:$D$200,MATCH($Q3721,Offerte!$L$2:$L$200,0)),0))</f>
        <v/>
      </c>
      <c r="T3721" s="21">
        <f>IF($A3721="","",IFERROR(INDEX(Offerte!$G$2:$G$200,MATCH($Q3721,Offerte!$L$2:$L$200,0)),"NO"))</f>
        <v/>
      </c>
    </row>
    <row r="3722">
      <c r="A3722" s="10">
        <f>IF(Offerte!$A121="","",Offerte!$A121)</f>
        <v/>
      </c>
      <c r="B3722" s="10">
        <f>IF(Offerte!$A121="","",Offerte!$B121)</f>
        <v/>
      </c>
      <c r="C3722" s="10">
        <f>IF(Offerte!$A121="","",Offerte!$C121)</f>
        <v/>
      </c>
      <c r="D3722" s="10" t="inlineStr">
        <is>
          <t>G.3.1</t>
        </is>
      </c>
      <c r="E3722" s="10" t="inlineStr">
        <is>
          <t>G</t>
        </is>
      </c>
      <c r="F3722" s="10" t="inlineStr">
        <is>
          <t>T</t>
        </is>
      </c>
      <c r="G3722" s="10" t="inlineStr">
        <is>
          <t>tabular</t>
        </is>
      </c>
      <c r="H3722" s="10" t="n">
        <v>1</v>
      </c>
      <c r="I3722" s="10" t="inlineStr">
        <is>
          <t>Certificazioni di responsabilità sociale</t>
        </is>
      </c>
      <c r="J3722" s="20" t="n"/>
      <c r="K3722" s="20" t="n"/>
      <c r="L3722" s="20" t="n"/>
      <c r="M3722" s="20" t="n"/>
      <c r="N3722" s="21">
        <f>IF($A3722="","",IF(IFERROR(VALUE($M3722),0)=1,1,0))</f>
        <v/>
      </c>
      <c r="O3722" s="21">
        <f>IF($A3722="",0,IF(OR($S3722&lt;&gt;1,COUNTA($J3722:$M3722)=0),0,IF($N3722=1,$H3722,0)))</f>
        <v/>
      </c>
      <c r="P3722" s="10" t="inlineStr">
        <is>
          <t>sì/no</t>
        </is>
      </c>
      <c r="Q3722" s="21">
        <f>IF($A3722="","",$A3722&amp;"|"&amp;$C3722)</f>
        <v/>
      </c>
      <c r="R3722" s="21">
        <f>IF($A3722="","",$A3722&amp;"|"&amp;$C3722&amp;"|"&amp;$D3722)</f>
        <v/>
      </c>
      <c r="S3722" s="21">
        <f>IF($A3722="","",IFERROR(INDEX(Offerte!$D$2:$D$200,MATCH($Q3722,Offerte!$L$2:$L$200,0)),0))</f>
        <v/>
      </c>
      <c r="T3722" s="21">
        <f>IF($A3722="","",IFERROR(INDEX(Offerte!$G$2:$G$200,MATCH($Q3722,Offerte!$L$2:$L$200,0)),"NO"))</f>
        <v/>
      </c>
    </row>
    <row r="3723">
      <c r="A3723" s="10">
        <f>IF(Offerte!$A121="","",Offerte!$A121)</f>
        <v/>
      </c>
      <c r="B3723" s="10">
        <f>IF(Offerte!$A121="","",Offerte!$B121)</f>
        <v/>
      </c>
      <c r="C3723" s="10">
        <f>IF(Offerte!$A121="","",Offerte!$C121)</f>
        <v/>
      </c>
      <c r="D3723" s="10" t="inlineStr">
        <is>
          <t>G.4.1</t>
        </is>
      </c>
      <c r="E3723" s="10" t="inlineStr">
        <is>
          <t>G</t>
        </is>
      </c>
      <c r="F3723" s="10" t="inlineStr">
        <is>
          <t>D</t>
        </is>
      </c>
      <c r="G3723" s="10" t="inlineStr">
        <is>
          <t>discretionary</t>
        </is>
      </c>
      <c r="H3723" s="10" t="n">
        <v>2</v>
      </c>
      <c r="I3723" s="10" t="inlineStr">
        <is>
          <t>Qualità del piano di formazione del personale</t>
        </is>
      </c>
      <c r="J3723" s="20" t="n"/>
      <c r="K3723" s="20" t="n"/>
      <c r="L3723" s="20" t="n"/>
      <c r="M3723" s="20" t="n"/>
      <c r="N3723" s="21">
        <f>IF($A3723="","",MAX(0,MIN(1,IFERROR(VALUE($M3723),0))))</f>
        <v/>
      </c>
      <c r="O3723" s="21">
        <f>IF($A3723="",0,IF(OR($S3723&lt;&gt;1,COUNTA($J3723:$M3723)=0),0,IF(SUMPRODUCT(MAX(($C$5:$C$6173=$C3723)*($D$5:$D$6173=$D3723)*($S$5:$S$6173=1)*IFERROR($N$5:$N$6173*1,0)))&gt;0,ROUND($H3723*($N3723/SUMPRODUCT(MAX(($C$5:$C$6173=$C3723)*($D$5:$D$6173=$D3723)*($S$5:$S$6173=1)*IFERROR($N$5:$N$6173*1,0)))),4),0)))</f>
        <v/>
      </c>
      <c r="P3723" s="10" t="inlineStr">
        <is>
          <t>coeff.</t>
        </is>
      </c>
      <c r="Q3723" s="21">
        <f>IF($A3723="","",$A3723&amp;"|"&amp;$C3723)</f>
        <v/>
      </c>
      <c r="R3723" s="21">
        <f>IF($A3723="","",$A3723&amp;"|"&amp;$C3723&amp;"|"&amp;$D3723)</f>
        <v/>
      </c>
      <c r="S3723" s="21">
        <f>IF($A3723="","",IFERROR(INDEX(Offerte!$D$2:$D$200,MATCH($Q3723,Offerte!$L$2:$L$200,0)),0))</f>
        <v/>
      </c>
      <c r="T3723" s="21">
        <f>IF($A3723="","",IFERROR(INDEX(Offerte!$G$2:$G$200,MATCH($Q3723,Offerte!$L$2:$L$200,0)),"NO"))</f>
        <v/>
      </c>
    </row>
    <row r="3724">
      <c r="A3724" s="10">
        <f>IF(Offerte!$A121="","",Offerte!$A121)</f>
        <v/>
      </c>
      <c r="B3724" s="10">
        <f>IF(Offerte!$A121="","",Offerte!$B121)</f>
        <v/>
      </c>
      <c r="C3724" s="10">
        <f>IF(Offerte!$A121="","",Offerte!$C121)</f>
        <v/>
      </c>
      <c r="D3724" s="10" t="inlineStr">
        <is>
          <t>G.5.1</t>
        </is>
      </c>
      <c r="E3724" s="10" t="inlineStr">
        <is>
          <t>G</t>
        </is>
      </c>
      <c r="F3724" s="10" t="inlineStr">
        <is>
          <t>T</t>
        </is>
      </c>
      <c r="G3724" s="10" t="inlineStr">
        <is>
          <t>tabular</t>
        </is>
      </c>
      <c r="H3724" s="10" t="n">
        <v>1</v>
      </c>
      <c r="I3724" s="10" t="inlineStr">
        <is>
          <t>Impegno al mantenimento delle garanzie del contratto di secondo livello del gestore uscente</t>
        </is>
      </c>
      <c r="J3724" s="20" t="n"/>
      <c r="K3724" s="20" t="n"/>
      <c r="L3724" s="20" t="n"/>
      <c r="M3724" s="20" t="n"/>
      <c r="N3724" s="21">
        <f>IF($A3724="","",IF(IFERROR(VALUE($M3724),0)=1,1,0))</f>
        <v/>
      </c>
      <c r="O3724" s="21">
        <f>IF($A3724="",0,IF(OR($S3724&lt;&gt;1,COUNTA($J3724:$M3724)=0),0,IF($N3724=1,$H3724,0)))</f>
        <v/>
      </c>
      <c r="P3724" s="10" t="inlineStr">
        <is>
          <t>sì/no</t>
        </is>
      </c>
      <c r="Q3724" s="21">
        <f>IF($A3724="","",$A3724&amp;"|"&amp;$C3724)</f>
        <v/>
      </c>
      <c r="R3724" s="21">
        <f>IF($A3724="","",$A3724&amp;"|"&amp;$C3724&amp;"|"&amp;$D3724)</f>
        <v/>
      </c>
      <c r="S3724" s="21">
        <f>IF($A3724="","",IFERROR(INDEX(Offerte!$D$2:$D$200,MATCH($Q3724,Offerte!$L$2:$L$200,0)),0))</f>
        <v/>
      </c>
      <c r="T3724" s="21">
        <f>IF($A3724="","",IFERROR(INDEX(Offerte!$G$2:$G$200,MATCH($Q3724,Offerte!$L$2:$L$200,0)),"NO"))</f>
        <v/>
      </c>
    </row>
    <row r="3725">
      <c r="A3725" s="10">
        <f>IF(Offerte!$A122="","",Offerte!$A122)</f>
        <v/>
      </c>
      <c r="B3725" s="10">
        <f>IF(Offerte!$A122="","",Offerte!$B122)</f>
        <v/>
      </c>
      <c r="C3725" s="10">
        <f>IF(Offerte!$A122="","",Offerte!$C122)</f>
        <v/>
      </c>
      <c r="D3725" s="10" t="inlineStr">
        <is>
          <t>A.1.1</t>
        </is>
      </c>
      <c r="E3725" s="10" t="inlineStr">
        <is>
          <t>A</t>
        </is>
      </c>
      <c r="F3725" s="10" t="inlineStr">
        <is>
          <t>Q</t>
        </is>
      </c>
      <c r="G3725" s="10" t="inlineStr">
        <is>
          <t>higher</t>
        </is>
      </c>
      <c r="H3725" s="10" t="n">
        <v>3</v>
      </c>
      <c r="I3725" s="10" t="inlineStr">
        <is>
          <t>Tasso aggiuntivo di corse controllate</t>
        </is>
      </c>
      <c r="J3725" s="20" t="n"/>
      <c r="K3725" s="20" t="n"/>
      <c r="L3725" s="20" t="n"/>
      <c r="M3725" s="20" t="n"/>
      <c r="N3725" s="21">
        <f>IF($A3725="","",IFERROR(VALUE($K3725)/VALUE($L3725)*100,IFERROR(VALUE($J3725),0)))</f>
        <v/>
      </c>
      <c r="O3725" s="21">
        <f>IF($A3725="",0,IF(OR($S3725&lt;&gt;1,COUNTA($J3725:$M3725)=0),0,IF(SUMPRODUCT(MAX(($C$5:$C$6173=$C3725)*($D$5:$D$6173=$D3725)*($S$5:$S$6173=1)*IFERROR($N$5:$N$6173*1,0)))&gt;0,ROUND($H3725*($N3725/SUMPRODUCT(MAX(($C$5:$C$6173=$C3725)*($D$5:$D$6173=$D3725)*($S$5:$S$6173=1)*IFERROR($N$5:$N$6173*1,0)))),4),0)))</f>
        <v/>
      </c>
      <c r="P3725" s="10" t="inlineStr">
        <is>
          <t>Corse controllate annue / Corse programmate annue</t>
        </is>
      </c>
      <c r="Q3725" s="21">
        <f>IF($A3725="","",$A3725&amp;"|"&amp;$C3725)</f>
        <v/>
      </c>
      <c r="R3725" s="21">
        <f>IF($A3725="","",$A3725&amp;"|"&amp;$C3725&amp;"|"&amp;$D3725)</f>
        <v/>
      </c>
      <c r="S3725" s="21">
        <f>IF($A3725="","",IFERROR(INDEX(Offerte!$D$2:$D$200,MATCH($Q3725,Offerte!$L$2:$L$200,0)),0))</f>
        <v/>
      </c>
      <c r="T3725" s="21">
        <f>IF($A3725="","",IFERROR(INDEX(Offerte!$G$2:$G$200,MATCH($Q3725,Offerte!$L$2:$L$200,0)),"NO"))</f>
        <v/>
      </c>
    </row>
    <row r="3726">
      <c r="A3726" s="10">
        <f>IF(Offerte!$A122="","",Offerte!$A122)</f>
        <v/>
      </c>
      <c r="B3726" s="10">
        <f>IF(Offerte!$A122="","",Offerte!$B122)</f>
        <v/>
      </c>
      <c r="C3726" s="10">
        <f>IF(Offerte!$A122="","",Offerte!$C122)</f>
        <v/>
      </c>
      <c r="D3726" s="10" t="inlineStr">
        <is>
          <t>A.1.2</t>
        </is>
      </c>
      <c r="E3726" s="10" t="inlineStr">
        <is>
          <t>A</t>
        </is>
      </c>
      <c r="F3726" s="10" t="inlineStr">
        <is>
          <t>Q</t>
        </is>
      </c>
      <c r="G3726" s="10" t="inlineStr">
        <is>
          <t>higher</t>
        </is>
      </c>
      <c r="H3726" s="10" t="n">
        <v>4</v>
      </c>
      <c r="I3726" s="10" t="inlineStr">
        <is>
          <t>Numero aggiuntivo di passeggeri controllati</t>
        </is>
      </c>
      <c r="J3726" s="20" t="n"/>
      <c r="K3726" s="20" t="n"/>
      <c r="L3726" s="20" t="n"/>
      <c r="M3726" s="20" t="n"/>
      <c r="N3726" s="21">
        <f>IF($A3726="","",IFERROR(VALUE($J3726),0))</f>
        <v/>
      </c>
      <c r="O3726" s="21">
        <f>IF($A3726="",0,IF(OR($S3726&lt;&gt;1,COUNTA($J3726:$M3726)=0),0,IF(SUMPRODUCT(MAX(($C$5:$C$6173=$C3726)*($D$5:$D$6173=$D3726)*($S$5:$S$6173=1)*IFERROR($N$5:$N$6173*1,0)))&gt;0,ROUND($H3726*($N3726/SUMPRODUCT(MAX(($C$5:$C$6173=$C3726)*($D$5:$D$6173=$D3726)*($S$5:$S$6173=1)*IFERROR($N$5:$N$6173*1,0)))),4),0)))</f>
        <v/>
      </c>
      <c r="P3726" s="10" t="inlineStr">
        <is>
          <t>passeggeri/anno</t>
        </is>
      </c>
      <c r="Q3726" s="21">
        <f>IF($A3726="","",$A3726&amp;"|"&amp;$C3726)</f>
        <v/>
      </c>
      <c r="R3726" s="21">
        <f>IF($A3726="","",$A3726&amp;"|"&amp;$C3726&amp;"|"&amp;$D3726)</f>
        <v/>
      </c>
      <c r="S3726" s="21">
        <f>IF($A3726="","",IFERROR(INDEX(Offerte!$D$2:$D$200,MATCH($Q3726,Offerte!$L$2:$L$200,0)),0))</f>
        <v/>
      </c>
      <c r="T3726" s="21">
        <f>IF($A3726="","",IFERROR(INDEX(Offerte!$G$2:$G$200,MATCH($Q3726,Offerte!$L$2:$L$200,0)),"NO"))</f>
        <v/>
      </c>
    </row>
    <row r="3727">
      <c r="A3727" s="10">
        <f>IF(Offerte!$A122="","",Offerte!$A122)</f>
        <v/>
      </c>
      <c r="B3727" s="10">
        <f>IF(Offerte!$A122="","",Offerte!$B122)</f>
        <v/>
      </c>
      <c r="C3727" s="10">
        <f>IF(Offerte!$A122="","",Offerte!$C122)</f>
        <v/>
      </c>
      <c r="D3727" s="10" t="inlineStr">
        <is>
          <t>B.1.1</t>
        </is>
      </c>
      <c r="E3727" s="10" t="inlineStr">
        <is>
          <t>B</t>
        </is>
      </c>
      <c r="F3727" s="10" t="inlineStr">
        <is>
          <t>Q</t>
        </is>
      </c>
      <c r="G3727" s="10" t="inlineStr">
        <is>
          <t>higher</t>
        </is>
      </c>
      <c r="H3727" s="10" t="n">
        <v>3</v>
      </c>
      <c r="I3727" s="10" t="inlineStr">
        <is>
          <t>Incremento dei posti offerti nelle fasce di punta</t>
        </is>
      </c>
      <c r="J3727" s="20" t="n"/>
      <c r="K3727" s="20" t="n"/>
      <c r="L3727" s="20" t="n"/>
      <c r="M3727" s="20" t="n"/>
      <c r="N3727" s="21">
        <f>IF($A3727="","",IFERROR(VALUE($J3727),0))</f>
        <v/>
      </c>
      <c r="O3727" s="21">
        <f>IF($A3727="",0,IF(OR($S3727&lt;&gt;1,COUNTA($J3727:$M3727)=0),0,IF(SUMPRODUCT(MAX(($C$5:$C$6173=$C3727)*($D$5:$D$6173=$D3727)*($S$5:$S$6173=1)*IFERROR($N$5:$N$6173*1,0)))&gt;0,ROUND($H3727*($N3727/SUMPRODUCT(MAX(($C$5:$C$6173=$C3727)*($D$5:$D$6173=$D3727)*($S$5:$S$6173=1)*IFERROR($N$5:$N$6173*1,0)))),4),0)))</f>
        <v/>
      </c>
      <c r="P3727" s="10" t="inlineStr">
        <is>
          <t>posti*km</t>
        </is>
      </c>
      <c r="Q3727" s="21">
        <f>IF($A3727="","",$A3727&amp;"|"&amp;$C3727)</f>
        <v/>
      </c>
      <c r="R3727" s="21">
        <f>IF($A3727="","",$A3727&amp;"|"&amp;$C3727&amp;"|"&amp;$D3727)</f>
        <v/>
      </c>
      <c r="S3727" s="21">
        <f>IF($A3727="","",IFERROR(INDEX(Offerte!$D$2:$D$200,MATCH($Q3727,Offerte!$L$2:$L$200,0)),0))</f>
        <v/>
      </c>
      <c r="T3727" s="21">
        <f>IF($A3727="","",IFERROR(INDEX(Offerte!$G$2:$G$200,MATCH($Q3727,Offerte!$L$2:$L$200,0)),"NO"))</f>
        <v/>
      </c>
    </row>
    <row r="3728">
      <c r="A3728" s="10">
        <f>IF(Offerte!$A122="","",Offerte!$A122)</f>
        <v/>
      </c>
      <c r="B3728" s="10">
        <f>IF(Offerte!$A122="","",Offerte!$B122)</f>
        <v/>
      </c>
      <c r="C3728" s="10">
        <f>IF(Offerte!$A122="","",Offerte!$C122)</f>
        <v/>
      </c>
      <c r="D3728" s="10" t="inlineStr">
        <is>
          <t>B.2.1</t>
        </is>
      </c>
      <c r="E3728" s="10" t="inlineStr">
        <is>
          <t>B</t>
        </is>
      </c>
      <c r="F3728" s="10" t="inlineStr">
        <is>
          <t>Q</t>
        </is>
      </c>
      <c r="G3728" s="10" t="inlineStr">
        <is>
          <t>higher</t>
        </is>
      </c>
      <c r="H3728" s="10" t="n">
        <v>4</v>
      </c>
      <c r="I3728" s="10" t="inlineStr">
        <is>
          <t>Corse aggiuntive nell'arco giornaliero base</t>
        </is>
      </c>
      <c r="J3728" s="20" t="n"/>
      <c r="K3728" s="20" t="n"/>
      <c r="L3728" s="20" t="n"/>
      <c r="M3728" s="20" t="n"/>
      <c r="N3728" s="21">
        <f>IF($A3728="","",IFERROR(VALUE($J3728),0))</f>
        <v/>
      </c>
      <c r="O3728" s="21">
        <f>IF($A3728="",0,IF(OR($S3728&lt;&gt;1,COUNTA($J3728:$M3728)=0),0,IF(SUMPRODUCT(MAX(($C$5:$C$6173=$C3728)*($D$5:$D$6173=$D3728)*($S$5:$S$6173=1)*IFERROR($N$5:$N$6173*1,0)))&gt;0,ROUND($H3728*($N3728/SUMPRODUCT(MAX(($C$5:$C$6173=$C3728)*($D$5:$D$6173=$D3728)*($S$5:$S$6173=1)*IFERROR($N$5:$N$6173*1,0)))),4),0)))</f>
        <v/>
      </c>
      <c r="P3728" s="10" t="inlineStr">
        <is>
          <t>corse</t>
        </is>
      </c>
      <c r="Q3728" s="21">
        <f>IF($A3728="","",$A3728&amp;"|"&amp;$C3728)</f>
        <v/>
      </c>
      <c r="R3728" s="21">
        <f>IF($A3728="","",$A3728&amp;"|"&amp;$C3728&amp;"|"&amp;$D3728)</f>
        <v/>
      </c>
      <c r="S3728" s="21">
        <f>IF($A3728="","",IFERROR(INDEX(Offerte!$D$2:$D$200,MATCH($Q3728,Offerte!$L$2:$L$200,0)),0))</f>
        <v/>
      </c>
      <c r="T3728" s="21">
        <f>IF($A3728="","",IFERROR(INDEX(Offerte!$G$2:$G$200,MATCH($Q3728,Offerte!$L$2:$L$200,0)),"NO"))</f>
        <v/>
      </c>
    </row>
    <row r="3729">
      <c r="A3729" s="10">
        <f>IF(Offerte!$A122="","",Offerte!$A122)</f>
        <v/>
      </c>
      <c r="B3729" s="10">
        <f>IF(Offerte!$A122="","",Offerte!$B122)</f>
        <v/>
      </c>
      <c r="C3729" s="10">
        <f>IF(Offerte!$A122="","",Offerte!$C122)</f>
        <v/>
      </c>
      <c r="D3729" s="10" t="inlineStr">
        <is>
          <t>B.3.1</t>
        </is>
      </c>
      <c r="E3729" s="10" t="inlineStr">
        <is>
          <t>B</t>
        </is>
      </c>
      <c r="F3729" s="10" t="inlineStr">
        <is>
          <t>Q</t>
        </is>
      </c>
      <c r="G3729" s="10" t="inlineStr">
        <is>
          <t>higher</t>
        </is>
      </c>
      <c r="H3729" s="10" t="n">
        <v>2</v>
      </c>
      <c r="I3729" s="10" t="inlineStr">
        <is>
          <t>Numero di corse aggiuntive per allungamento dell'arco di servizio giornaliero nelle fasce serali</t>
        </is>
      </c>
      <c r="J3729" s="20" t="n"/>
      <c r="K3729" s="20" t="n"/>
      <c r="L3729" s="20" t="n"/>
      <c r="M3729" s="20" t="n"/>
      <c r="N3729" s="21">
        <f>IF($A3729="","",IFERROR(VALUE($J3729),0))</f>
        <v/>
      </c>
      <c r="O3729" s="21">
        <f>IF($A3729="",0,IF(OR($S3729&lt;&gt;1,COUNTA($J3729:$M3729)=0),0,IF(SUMPRODUCT(MAX(($C$5:$C$6173=$C3729)*($D$5:$D$6173=$D3729)*($S$5:$S$6173=1)*IFERROR($N$5:$N$6173*1,0)))&gt;0,ROUND($H3729*($N3729/SUMPRODUCT(MAX(($C$5:$C$6173=$C3729)*($D$5:$D$6173=$D3729)*($S$5:$S$6173=1)*IFERROR($N$5:$N$6173*1,0)))),4),0)))</f>
        <v/>
      </c>
      <c r="P3729" s="10" t="inlineStr">
        <is>
          <t>corse</t>
        </is>
      </c>
      <c r="Q3729" s="21">
        <f>IF($A3729="","",$A3729&amp;"|"&amp;$C3729)</f>
        <v/>
      </c>
      <c r="R3729" s="21">
        <f>IF($A3729="","",$A3729&amp;"|"&amp;$C3729&amp;"|"&amp;$D3729)</f>
        <v/>
      </c>
      <c r="S3729" s="21">
        <f>IF($A3729="","",IFERROR(INDEX(Offerte!$D$2:$D$200,MATCH($Q3729,Offerte!$L$2:$L$200,0)),0))</f>
        <v/>
      </c>
      <c r="T3729" s="21">
        <f>IF($A3729="","",IFERROR(INDEX(Offerte!$G$2:$G$200,MATCH($Q3729,Offerte!$L$2:$L$200,0)),"NO"))</f>
        <v/>
      </c>
    </row>
    <row r="3730">
      <c r="A3730" s="10">
        <f>IF(Offerte!$A122="","",Offerte!$A122)</f>
        <v/>
      </c>
      <c r="B3730" s="10">
        <f>IF(Offerte!$A122="","",Offerte!$B122)</f>
        <v/>
      </c>
      <c r="C3730" s="10">
        <f>IF(Offerte!$A122="","",Offerte!$C122)</f>
        <v/>
      </c>
      <c r="D3730" s="10" t="inlineStr">
        <is>
          <t>B.4.1</t>
        </is>
      </c>
      <c r="E3730" s="10" t="inlineStr">
        <is>
          <t>B</t>
        </is>
      </c>
      <c r="F3730" s="10" t="inlineStr">
        <is>
          <t>Q</t>
        </is>
      </c>
      <c r="G3730" s="10" t="inlineStr">
        <is>
          <t>higher</t>
        </is>
      </c>
      <c r="H3730" s="10" t="n">
        <v>3</v>
      </c>
      <c r="I3730" s="10" t="inlineStr">
        <is>
          <t>Percorrenze aggiuntive offerte nel Programma d'esercizio delle prime due fasi attuative</t>
        </is>
      </c>
      <c r="J3730" s="20" t="n"/>
      <c r="K3730" s="20" t="n"/>
      <c r="L3730" s="20" t="n"/>
      <c r="M3730" s="20" t="n"/>
      <c r="N3730" s="21">
        <f>IF($A3730="","",IFERROR(VALUE($J3730),0))</f>
        <v/>
      </c>
      <c r="O3730" s="21">
        <f>IF($A3730="",0,IF(OR($S3730&lt;&gt;1,COUNTA($J3730:$M3730)=0),0,IF(SUMPRODUCT(MAX(($C$5:$C$6173=$C3730)*($D$5:$D$6173=$D3730)*($S$5:$S$6173=1)*IFERROR($N$5:$N$6173*1,0)))&gt;0,ROUND($H3730*($N3730/SUMPRODUCT(MAX(($C$5:$C$6173=$C3730)*($D$5:$D$6173=$D3730)*($S$5:$S$6173=1)*IFERROR($N$5:$N$6173*1,0)))),4),0)))</f>
        <v/>
      </c>
      <c r="P3730" s="10" t="inlineStr">
        <is>
          <t>vett*km</t>
        </is>
      </c>
      <c r="Q3730" s="21">
        <f>IF($A3730="","",$A3730&amp;"|"&amp;$C3730)</f>
        <v/>
      </c>
      <c r="R3730" s="21">
        <f>IF($A3730="","",$A3730&amp;"|"&amp;$C3730&amp;"|"&amp;$D3730)</f>
        <v/>
      </c>
      <c r="S3730" s="21">
        <f>IF($A3730="","",IFERROR(INDEX(Offerte!$D$2:$D$200,MATCH($Q3730,Offerte!$L$2:$L$200,0)),0))</f>
        <v/>
      </c>
      <c r="T3730" s="21">
        <f>IF($A3730="","",IFERROR(INDEX(Offerte!$G$2:$G$200,MATCH($Q3730,Offerte!$L$2:$L$200,0)),"NO"))</f>
        <v/>
      </c>
    </row>
    <row r="3731">
      <c r="A3731" s="10">
        <f>IF(Offerte!$A122="","",Offerte!$A122)</f>
        <v/>
      </c>
      <c r="B3731" s="10">
        <f>IF(Offerte!$A122="","",Offerte!$B122)</f>
        <v/>
      </c>
      <c r="C3731" s="10">
        <f>IF(Offerte!$A122="","",Offerte!$C122)</f>
        <v/>
      </c>
      <c r="D3731" s="10" t="inlineStr">
        <is>
          <t>B.5.1</t>
        </is>
      </c>
      <c r="E3731" s="10" t="inlineStr">
        <is>
          <t>B</t>
        </is>
      </c>
      <c r="F3731" s="10" t="inlineStr">
        <is>
          <t>D</t>
        </is>
      </c>
      <c r="G3731" s="10" t="inlineStr">
        <is>
          <t>discretionary</t>
        </is>
      </c>
      <c r="H3731" s="10" t="n">
        <v>2</v>
      </c>
      <c r="I3731" s="10" t="inlineStr">
        <is>
          <t>Efficacia del progetto di servizi complementari DRT</t>
        </is>
      </c>
      <c r="J3731" s="20" t="n"/>
      <c r="K3731" s="20" t="n"/>
      <c r="L3731" s="20" t="n"/>
      <c r="M3731" s="20" t="n"/>
      <c r="N3731" s="21">
        <f>IF($A3731="","",MAX(0,MIN(1,IFERROR(VALUE($M3731),0))))</f>
        <v/>
      </c>
      <c r="O3731" s="21">
        <f>IF($A3731="",0,IF(OR($S3731&lt;&gt;1,COUNTA($J3731:$M3731)=0),0,IF(SUMPRODUCT(MAX(($C$5:$C$6173=$C3731)*($D$5:$D$6173=$D3731)*($S$5:$S$6173=1)*IFERROR($N$5:$N$6173*1,0)))&gt;0,ROUND($H3731*($N3731/SUMPRODUCT(MAX(($C$5:$C$6173=$C3731)*($D$5:$D$6173=$D3731)*($S$5:$S$6173=1)*IFERROR($N$5:$N$6173*1,0)))),4),0)))</f>
        <v/>
      </c>
      <c r="P3731" s="10" t="inlineStr">
        <is>
          <t>coeff.</t>
        </is>
      </c>
      <c r="Q3731" s="21">
        <f>IF($A3731="","",$A3731&amp;"|"&amp;$C3731)</f>
        <v/>
      </c>
      <c r="R3731" s="21">
        <f>IF($A3731="","",$A3731&amp;"|"&amp;$C3731&amp;"|"&amp;$D3731)</f>
        <v/>
      </c>
      <c r="S3731" s="21">
        <f>IF($A3731="","",IFERROR(INDEX(Offerte!$D$2:$D$200,MATCH($Q3731,Offerte!$L$2:$L$200,0)),0))</f>
        <v/>
      </c>
      <c r="T3731" s="21">
        <f>IF($A3731="","",IFERROR(INDEX(Offerte!$G$2:$G$200,MATCH($Q3731,Offerte!$L$2:$L$200,0)),"NO"))</f>
        <v/>
      </c>
    </row>
    <row r="3732">
      <c r="A3732" s="10">
        <f>IF(Offerte!$A122="","",Offerte!$A122)</f>
        <v/>
      </c>
      <c r="B3732" s="10">
        <f>IF(Offerte!$A122="","",Offerte!$B122)</f>
        <v/>
      </c>
      <c r="C3732" s="10">
        <f>IF(Offerte!$A122="","",Offerte!$C122)</f>
        <v/>
      </c>
      <c r="D3732" s="10" t="inlineStr">
        <is>
          <t>C.1.1</t>
        </is>
      </c>
      <c r="E3732" s="10" t="inlineStr">
        <is>
          <t>C</t>
        </is>
      </c>
      <c r="F3732" s="10" t="inlineStr">
        <is>
          <t>Q</t>
        </is>
      </c>
      <c r="G3732" s="10" t="inlineStr">
        <is>
          <t>higher</t>
        </is>
      </c>
      <c r="H3732" s="10" t="n">
        <v>2</v>
      </c>
      <c r="I3732" s="10" t="inlineStr">
        <is>
          <t>Tasso di copertura del servizio con telecamere BSD</t>
        </is>
      </c>
      <c r="J3732" s="20" t="n"/>
      <c r="K3732" s="20" t="n"/>
      <c r="L3732" s="20" t="n"/>
      <c r="M3732" s="20" t="n"/>
      <c r="N3732" s="21">
        <f>IF($A3732="","",IFERROR(VALUE($K3732)/VALUE($L3732),IFERROR(VALUE($J3732),0)))</f>
        <v/>
      </c>
      <c r="O3732" s="21">
        <f>IF($A3732="",0,IF(OR($S3732&lt;&gt;1,COUNTA($J3732:$M3732)=0),0,IF(SUMPRODUCT(MAX(($C$5:$C$6173=$C3732)*($D$5:$D$6173=$D3732)*($S$5:$S$6173=1)*IFERROR($N$5:$N$6173*1,0)))&gt;0,ROUND($H3732*($N3732/SUMPRODUCT(MAX(($C$5:$C$6173=$C3732)*($D$5:$D$6173=$D3732)*($S$5:$S$6173=1)*IFERROR($N$5:$N$6173*1,0)))),4),0)))</f>
        <v/>
      </c>
      <c r="P3732" s="10" t="inlineStr">
        <is>
          <t>Autobus attrezzati con telecamere BSD / Autobus totali in offerta, incluse scorte</t>
        </is>
      </c>
      <c r="Q3732" s="21">
        <f>IF($A3732="","",$A3732&amp;"|"&amp;$C3732)</f>
        <v/>
      </c>
      <c r="R3732" s="21">
        <f>IF($A3732="","",$A3732&amp;"|"&amp;$C3732&amp;"|"&amp;$D3732)</f>
        <v/>
      </c>
      <c r="S3732" s="21">
        <f>IF($A3732="","",IFERROR(INDEX(Offerte!$D$2:$D$200,MATCH($Q3732,Offerte!$L$2:$L$200,0)),0))</f>
        <v/>
      </c>
      <c r="T3732" s="21">
        <f>IF($A3732="","",IFERROR(INDEX(Offerte!$G$2:$G$200,MATCH($Q3732,Offerte!$L$2:$L$200,0)),"NO"))</f>
        <v/>
      </c>
    </row>
    <row r="3733">
      <c r="A3733" s="10">
        <f>IF(Offerte!$A122="","",Offerte!$A122)</f>
        <v/>
      </c>
      <c r="B3733" s="10">
        <f>IF(Offerte!$A122="","",Offerte!$B122)</f>
        <v/>
      </c>
      <c r="C3733" s="10">
        <f>IF(Offerte!$A122="","",Offerte!$C122)</f>
        <v/>
      </c>
      <c r="D3733" s="10" t="inlineStr">
        <is>
          <t>C.1.2</t>
        </is>
      </c>
      <c r="E3733" s="10" t="inlineStr">
        <is>
          <t>C</t>
        </is>
      </c>
      <c r="F3733" s="10" t="inlineStr">
        <is>
          <t>Q</t>
        </is>
      </c>
      <c r="G3733" s="10" t="inlineStr">
        <is>
          <t>higher</t>
        </is>
      </c>
      <c r="H3733" s="10" t="n">
        <v>2</v>
      </c>
      <c r="I3733" s="10" t="inlineStr">
        <is>
          <t>Tasso di copertura del servizio con telecamere ADAS</t>
        </is>
      </c>
      <c r="J3733" s="20" t="n"/>
      <c r="K3733" s="20" t="n"/>
      <c r="L3733" s="20" t="n"/>
      <c r="M3733" s="20" t="n"/>
      <c r="N3733" s="21">
        <f>IF($A3733="","",IFERROR(VALUE($K3733)/VALUE($L3733),IFERROR(VALUE($J3733),0)))</f>
        <v/>
      </c>
      <c r="O3733" s="21">
        <f>IF($A3733="",0,IF(OR($S3733&lt;&gt;1,COUNTA($J3733:$M3733)=0),0,IF(SUMPRODUCT(MAX(($C$5:$C$6173=$C3733)*($D$5:$D$6173=$D3733)*($S$5:$S$6173=1)*IFERROR($N$5:$N$6173*1,0)))&gt;0,ROUND($H3733*($N3733/SUMPRODUCT(MAX(($C$5:$C$6173=$C3733)*($D$5:$D$6173=$D3733)*($S$5:$S$6173=1)*IFERROR($N$5:$N$6173*1,0)))),4),0)))</f>
        <v/>
      </c>
      <c r="P3733" s="10" t="inlineStr">
        <is>
          <t>Autobus attrezzati con telecamere ADAS / Autobus totali in offerta, incluse scorte</t>
        </is>
      </c>
      <c r="Q3733" s="21">
        <f>IF($A3733="","",$A3733&amp;"|"&amp;$C3733)</f>
        <v/>
      </c>
      <c r="R3733" s="21">
        <f>IF($A3733="","",$A3733&amp;"|"&amp;$C3733&amp;"|"&amp;$D3733)</f>
        <v/>
      </c>
      <c r="S3733" s="21">
        <f>IF($A3733="","",IFERROR(INDEX(Offerte!$D$2:$D$200,MATCH($Q3733,Offerte!$L$2:$L$200,0)),0))</f>
        <v/>
      </c>
      <c r="T3733" s="21">
        <f>IF($A3733="","",IFERROR(INDEX(Offerte!$G$2:$G$200,MATCH($Q3733,Offerte!$L$2:$L$200,0)),"NO"))</f>
        <v/>
      </c>
    </row>
    <row r="3734">
      <c r="A3734" s="10">
        <f>IF(Offerte!$A122="","",Offerte!$A122)</f>
        <v/>
      </c>
      <c r="B3734" s="10">
        <f>IF(Offerte!$A122="","",Offerte!$B122)</f>
        <v/>
      </c>
      <c r="C3734" s="10">
        <f>IF(Offerte!$A122="","",Offerte!$C122)</f>
        <v/>
      </c>
      <c r="D3734" s="10" t="inlineStr">
        <is>
          <t>C.2.1</t>
        </is>
      </c>
      <c r="E3734" s="10" t="inlineStr">
        <is>
          <t>C</t>
        </is>
      </c>
      <c r="F3734" s="10" t="inlineStr">
        <is>
          <t>Q</t>
        </is>
      </c>
      <c r="G3734" s="10" t="inlineStr">
        <is>
          <t>higher</t>
        </is>
      </c>
      <c r="H3734" s="10" t="n">
        <v>3</v>
      </c>
      <c r="I3734" s="10" t="inlineStr">
        <is>
          <t>Tasso di copertura del servizio con telecamere di bordo di videosorveglianza</t>
        </is>
      </c>
      <c r="J3734" s="20" t="n"/>
      <c r="K3734" s="20" t="n"/>
      <c r="L3734" s="20" t="n"/>
      <c r="M3734" s="20" t="n"/>
      <c r="N3734" s="21">
        <f>IF($A3734="","",IFERROR(VALUE($K3734)/VALUE($L3734),IFERROR(VALUE($J3734),0)))</f>
        <v/>
      </c>
      <c r="O3734" s="21">
        <f>IF($A3734="",0,IF(OR($S3734&lt;&gt;1,COUNTA($J3734:$M3734)=0),0,IF(SUMPRODUCT(MAX(($C$5:$C$6173=$C3734)*($D$5:$D$6173=$D3734)*($S$5:$S$6173=1)*IFERROR($N$5:$N$6173*1,0)))&gt;0,ROUND($H3734*($N3734/SUMPRODUCT(MAX(($C$5:$C$6173=$C3734)*($D$5:$D$6173=$D3734)*($S$5:$S$6173=1)*IFERROR($N$5:$N$6173*1,0)))),4),0)))</f>
        <v/>
      </c>
      <c r="P3734" s="10" t="inlineStr">
        <is>
          <t>Autobus attrezzati con videosorveglianza / Autobus totali in offerta, incluse scorte</t>
        </is>
      </c>
      <c r="Q3734" s="21">
        <f>IF($A3734="","",$A3734&amp;"|"&amp;$C3734)</f>
        <v/>
      </c>
      <c r="R3734" s="21">
        <f>IF($A3734="","",$A3734&amp;"|"&amp;$C3734&amp;"|"&amp;$D3734)</f>
        <v/>
      </c>
      <c r="S3734" s="21">
        <f>IF($A3734="","",IFERROR(INDEX(Offerte!$D$2:$D$200,MATCH($Q3734,Offerte!$L$2:$L$200,0)),0))</f>
        <v/>
      </c>
      <c r="T3734" s="21">
        <f>IF($A3734="","",IFERROR(INDEX(Offerte!$G$2:$G$200,MATCH($Q3734,Offerte!$L$2:$L$200,0)),"NO"))</f>
        <v/>
      </c>
    </row>
    <row r="3735">
      <c r="A3735" s="10">
        <f>IF(Offerte!$A122="","",Offerte!$A122)</f>
        <v/>
      </c>
      <c r="B3735" s="10">
        <f>IF(Offerte!$A122="","",Offerte!$B122)</f>
        <v/>
      </c>
      <c r="C3735" s="10">
        <f>IF(Offerte!$A122="","",Offerte!$C122)</f>
        <v/>
      </c>
      <c r="D3735" s="10" t="inlineStr">
        <is>
          <t>C.2.2</t>
        </is>
      </c>
      <c r="E3735" s="10" t="inlineStr">
        <is>
          <t>C</t>
        </is>
      </c>
      <c r="F3735" s="10" t="inlineStr">
        <is>
          <t>T</t>
        </is>
      </c>
      <c r="G3735" s="10" t="inlineStr">
        <is>
          <t>tabular</t>
        </is>
      </c>
      <c r="H3735" s="10" t="n">
        <v>1</v>
      </c>
      <c r="I3735" s="10" t="inlineStr">
        <is>
          <t>Software video/audio analisi per situazioni di pericolo</t>
        </is>
      </c>
      <c r="J3735" s="20" t="n"/>
      <c r="K3735" s="20" t="n"/>
      <c r="L3735" s="20" t="n"/>
      <c r="M3735" s="20" t="n"/>
      <c r="N3735" s="21">
        <f>IF($A3735="","",IF(IFERROR(VALUE($M3735),0)=1,1,0))</f>
        <v/>
      </c>
      <c r="O3735" s="21">
        <f>IF($A3735="",0,IF(OR($S3735&lt;&gt;1,COUNTA($J3735:$M3735)=0),0,IF($N3735=1,$H3735,0)))</f>
        <v/>
      </c>
      <c r="P3735" s="10" t="inlineStr">
        <is>
          <t>sì/no</t>
        </is>
      </c>
      <c r="Q3735" s="21">
        <f>IF($A3735="","",$A3735&amp;"|"&amp;$C3735)</f>
        <v/>
      </c>
      <c r="R3735" s="21">
        <f>IF($A3735="","",$A3735&amp;"|"&amp;$C3735&amp;"|"&amp;$D3735)</f>
        <v/>
      </c>
      <c r="S3735" s="21">
        <f>IF($A3735="","",IFERROR(INDEX(Offerte!$D$2:$D$200,MATCH($Q3735,Offerte!$L$2:$L$200,0)),0))</f>
        <v/>
      </c>
      <c r="T3735" s="21">
        <f>IF($A3735="","",IFERROR(INDEX(Offerte!$G$2:$G$200,MATCH($Q3735,Offerte!$L$2:$L$200,0)),"NO"))</f>
        <v/>
      </c>
    </row>
    <row r="3736">
      <c r="A3736" s="10">
        <f>IF(Offerte!$A122="","",Offerte!$A122)</f>
        <v/>
      </c>
      <c r="B3736" s="10">
        <f>IF(Offerte!$A122="","",Offerte!$B122)</f>
        <v/>
      </c>
      <c r="C3736" s="10">
        <f>IF(Offerte!$A122="","",Offerte!$C122)</f>
        <v/>
      </c>
      <c r="D3736" s="10" t="inlineStr">
        <is>
          <t>C.2.3</t>
        </is>
      </c>
      <c r="E3736" s="10" t="inlineStr">
        <is>
          <t>C</t>
        </is>
      </c>
      <c r="F3736" s="10" t="inlineStr">
        <is>
          <t>T</t>
        </is>
      </c>
      <c r="G3736" s="10" t="inlineStr">
        <is>
          <t>tabular</t>
        </is>
      </c>
      <c r="H3736" s="10" t="n">
        <v>1</v>
      </c>
      <c r="I3736" s="10" t="inlineStr">
        <is>
          <t>Collegamento con centrale qualificata di pronto intervento</t>
        </is>
      </c>
      <c r="J3736" s="20" t="n"/>
      <c r="K3736" s="20" t="n"/>
      <c r="L3736" s="20" t="n"/>
      <c r="M3736" s="20" t="n"/>
      <c r="N3736" s="21">
        <f>IF($A3736="","",IF(IFERROR(VALUE($M3736),0)=1,1,0))</f>
        <v/>
      </c>
      <c r="O3736" s="21">
        <f>IF($A3736="",0,IF(OR($S3736&lt;&gt;1,COUNTA($J3736:$M3736)=0),0,IF($N3736=1,$H3736,0)))</f>
        <v/>
      </c>
      <c r="P3736" s="10" t="inlineStr">
        <is>
          <t>sì/no</t>
        </is>
      </c>
      <c r="Q3736" s="21">
        <f>IF($A3736="","",$A3736&amp;"|"&amp;$C3736)</f>
        <v/>
      </c>
      <c r="R3736" s="21">
        <f>IF($A3736="","",$A3736&amp;"|"&amp;$C3736&amp;"|"&amp;$D3736)</f>
        <v/>
      </c>
      <c r="S3736" s="21">
        <f>IF($A3736="","",IFERROR(INDEX(Offerte!$D$2:$D$200,MATCH($Q3736,Offerte!$L$2:$L$200,0)),0))</f>
        <v/>
      </c>
      <c r="T3736" s="21">
        <f>IF($A3736="","",IFERROR(INDEX(Offerte!$G$2:$G$200,MATCH($Q3736,Offerte!$L$2:$L$200,0)),"NO"))</f>
        <v/>
      </c>
    </row>
    <row r="3737">
      <c r="A3737" s="10">
        <f>IF(Offerte!$A122="","",Offerte!$A122)</f>
        <v/>
      </c>
      <c r="B3737" s="10">
        <f>IF(Offerte!$A122="","",Offerte!$B122)</f>
        <v/>
      </c>
      <c r="C3737" s="10">
        <f>IF(Offerte!$A122="","",Offerte!$C122)</f>
        <v/>
      </c>
      <c r="D3737" s="10" t="inlineStr">
        <is>
          <t>C.2.4</t>
        </is>
      </c>
      <c r="E3737" s="10" t="inlineStr">
        <is>
          <t>C</t>
        </is>
      </c>
      <c r="F3737" s="10" t="inlineStr">
        <is>
          <t>Q</t>
        </is>
      </c>
      <c r="G3737" s="10" t="inlineStr">
        <is>
          <t>higher</t>
        </is>
      </c>
      <c r="H3737" s="10" t="n">
        <v>1</v>
      </c>
      <c r="I3737" s="10" t="inlineStr">
        <is>
          <t>Tasso di copertura del servizio con dispositivi per la chiamata di emergenza del conducente</t>
        </is>
      </c>
      <c r="J3737" s="20" t="n"/>
      <c r="K3737" s="20" t="n"/>
      <c r="L3737" s="20" t="n"/>
      <c r="M3737" s="20" t="n"/>
      <c r="N3737" s="21">
        <f>IF($A3737="","",IFERROR(VALUE($K3737)/VALUE($L3737),IFERROR(VALUE($J3737),0)))</f>
        <v/>
      </c>
      <c r="O3737" s="21">
        <f>IF($A3737="",0,IF(OR($S3737&lt;&gt;1,COUNTA($J3737:$M3737)=0),0,IF(SUMPRODUCT(MAX(($C$5:$C$6173=$C3737)*($D$5:$D$6173=$D3737)*($S$5:$S$6173=1)*IFERROR($N$5:$N$6173*1,0)))&gt;0,ROUND($H3737*($N3737/SUMPRODUCT(MAX(($C$5:$C$6173=$C3737)*($D$5:$D$6173=$D3737)*($S$5:$S$6173=1)*IFERROR($N$5:$N$6173*1,0)))),4),0)))</f>
        <v/>
      </c>
      <c r="P3737" s="10" t="inlineStr">
        <is>
          <t>Autobus attrezzati con chiamata di emergenza / Autobus totali in offerta, incluse scorte</t>
        </is>
      </c>
      <c r="Q3737" s="21">
        <f>IF($A3737="","",$A3737&amp;"|"&amp;$C3737)</f>
        <v/>
      </c>
      <c r="R3737" s="21">
        <f>IF($A3737="","",$A3737&amp;"|"&amp;$C3737&amp;"|"&amp;$D3737)</f>
        <v/>
      </c>
      <c r="S3737" s="21">
        <f>IF($A3737="","",IFERROR(INDEX(Offerte!$D$2:$D$200,MATCH($Q3737,Offerte!$L$2:$L$200,0)),0))</f>
        <v/>
      </c>
      <c r="T3737" s="21">
        <f>IF($A3737="","",IFERROR(INDEX(Offerte!$G$2:$G$200,MATCH($Q3737,Offerte!$L$2:$L$200,0)),"NO"))</f>
        <v/>
      </c>
    </row>
    <row r="3738">
      <c r="A3738" s="10">
        <f>IF(Offerte!$A122="","",Offerte!$A122)</f>
        <v/>
      </c>
      <c r="B3738" s="10">
        <f>IF(Offerte!$A122="","",Offerte!$B122)</f>
        <v/>
      </c>
      <c r="C3738" s="10">
        <f>IF(Offerte!$A122="","",Offerte!$C122)</f>
        <v/>
      </c>
      <c r="D3738" s="10" t="inlineStr">
        <is>
          <t>C.3.1</t>
        </is>
      </c>
      <c r="E3738" s="10" t="inlineStr">
        <is>
          <t>C</t>
        </is>
      </c>
      <c r="F3738" s="10" t="inlineStr">
        <is>
          <t>Q</t>
        </is>
      </c>
      <c r="G3738" s="10" t="inlineStr">
        <is>
          <t>higher</t>
        </is>
      </c>
      <c r="H3738" s="10" t="n">
        <v>2</v>
      </c>
      <c r="I3738" s="10" t="inlineStr">
        <is>
          <t>Tasso di copertura del servizio con dispositivi di informazione dinamica a bordo mezzo</t>
        </is>
      </c>
      <c r="J3738" s="20" t="n"/>
      <c r="K3738" s="20" t="n"/>
      <c r="L3738" s="20" t="n"/>
      <c r="M3738" s="20" t="n"/>
      <c r="N3738" s="21">
        <f>IF($A3738="","",IFERROR(VALUE($K3738)/VALUE($L3738),IFERROR(VALUE($J3738),0)))</f>
        <v/>
      </c>
      <c r="O3738" s="21">
        <f>IF($A3738="",0,IF(OR($S3738&lt;&gt;1,COUNTA($J3738:$M3738)=0),0,IF(SUMPRODUCT(MAX(($C$5:$C$6173=$C3738)*($D$5:$D$6173=$D3738)*($S$5:$S$6173=1)*IFERROR($N$5:$N$6173*1,0)))&gt;0,ROUND($H3738*($N3738/SUMPRODUCT(MAX(($C$5:$C$6173=$C3738)*($D$5:$D$6173=$D3738)*($S$5:$S$6173=1)*IFERROR($N$5:$N$6173*1,0)))),4),0)))</f>
        <v/>
      </c>
      <c r="P3738" s="10" t="inlineStr">
        <is>
          <t>Autobus con monitor e indicatori vocali / Autobus totali in offerta, incluse scorte</t>
        </is>
      </c>
      <c r="Q3738" s="21">
        <f>IF($A3738="","",$A3738&amp;"|"&amp;$C3738)</f>
        <v/>
      </c>
      <c r="R3738" s="21">
        <f>IF($A3738="","",$A3738&amp;"|"&amp;$C3738&amp;"|"&amp;$D3738)</f>
        <v/>
      </c>
      <c r="S3738" s="21">
        <f>IF($A3738="","",IFERROR(INDEX(Offerte!$D$2:$D$200,MATCH($Q3738,Offerte!$L$2:$L$200,0)),0))</f>
        <v/>
      </c>
      <c r="T3738" s="21">
        <f>IF($A3738="","",IFERROR(INDEX(Offerte!$G$2:$G$200,MATCH($Q3738,Offerte!$L$2:$L$200,0)),"NO"))</f>
        <v/>
      </c>
    </row>
    <row r="3739">
      <c r="A3739" s="10">
        <f>IF(Offerte!$A122="","",Offerte!$A122)</f>
        <v/>
      </c>
      <c r="B3739" s="10">
        <f>IF(Offerte!$A122="","",Offerte!$B122)</f>
        <v/>
      </c>
      <c r="C3739" s="10">
        <f>IF(Offerte!$A122="","",Offerte!$C122)</f>
        <v/>
      </c>
      <c r="D3739" s="10" t="inlineStr">
        <is>
          <t>C.3.2</t>
        </is>
      </c>
      <c r="E3739" s="10" t="inlineStr">
        <is>
          <t>C</t>
        </is>
      </c>
      <c r="F3739" s="10" t="inlineStr">
        <is>
          <t>T</t>
        </is>
      </c>
      <c r="G3739" s="10" t="inlineStr">
        <is>
          <t>tabular</t>
        </is>
      </c>
      <c r="H3739" s="10" t="n">
        <v>2</v>
      </c>
      <c r="I3739" s="10" t="inlineStr">
        <is>
          <t>Informazioni a bordo su coincidenze ai nodi</t>
        </is>
      </c>
      <c r="J3739" s="20" t="n"/>
      <c r="K3739" s="20" t="n"/>
      <c r="L3739" s="20" t="n"/>
      <c r="M3739" s="20" t="n"/>
      <c r="N3739" s="21">
        <f>IF($A3739="","",IF(IFERROR(VALUE($M3739),0)=1,1,0))</f>
        <v/>
      </c>
      <c r="O3739" s="21">
        <f>IF($A3739="",0,IF(OR($S3739&lt;&gt;1,COUNTA($J3739:$M3739)=0),0,IF(AND($N3739=1,IFERROR(SUMIFS($N$5:$N$6173,$Q$5:$Q$6173,$Q3739,$D$5:$D$6173,"C.3.1"),0)&gt;=0.5),$H3739,0)))</f>
        <v/>
      </c>
      <c r="P3739" s="10" t="inlineStr">
        <is>
          <t>Dipende da C.3.1 &gt;= 0.5</t>
        </is>
      </c>
      <c r="Q3739" s="21">
        <f>IF($A3739="","",$A3739&amp;"|"&amp;$C3739)</f>
        <v/>
      </c>
      <c r="R3739" s="21">
        <f>IF($A3739="","",$A3739&amp;"|"&amp;$C3739&amp;"|"&amp;$D3739)</f>
        <v/>
      </c>
      <c r="S3739" s="21">
        <f>IF($A3739="","",IFERROR(INDEX(Offerte!$D$2:$D$200,MATCH($Q3739,Offerte!$L$2:$L$200,0)),0))</f>
        <v/>
      </c>
      <c r="T3739" s="21">
        <f>IF($A3739="","",IFERROR(INDEX(Offerte!$G$2:$G$200,MATCH($Q3739,Offerte!$L$2:$L$200,0)),"NO"))</f>
        <v/>
      </c>
    </row>
    <row r="3740">
      <c r="A3740" s="10">
        <f>IF(Offerte!$A122="","",Offerte!$A122)</f>
        <v/>
      </c>
      <c r="B3740" s="10">
        <f>IF(Offerte!$A122="","",Offerte!$B122)</f>
        <v/>
      </c>
      <c r="C3740" s="10">
        <f>IF(Offerte!$A122="","",Offerte!$C122)</f>
        <v/>
      </c>
      <c r="D3740" s="10" t="inlineStr">
        <is>
          <t>D.1.1</t>
        </is>
      </c>
      <c r="E3740" s="10" t="inlineStr">
        <is>
          <t>D</t>
        </is>
      </c>
      <c r="F3740" s="10" t="inlineStr">
        <is>
          <t>Q</t>
        </is>
      </c>
      <c r="G3740" s="10" t="inlineStr">
        <is>
          <t>higher</t>
        </is>
      </c>
      <c r="H3740" s="10" t="n">
        <v>3</v>
      </c>
      <c r="I3740" s="10" t="inlineStr">
        <is>
          <t>Installazione di pensiline</t>
        </is>
      </c>
      <c r="J3740" s="20" t="n"/>
      <c r="K3740" s="20" t="n"/>
      <c r="L3740" s="20" t="n"/>
      <c r="M3740" s="20" t="n"/>
      <c r="N3740" s="21">
        <f>IF($A3740="","",IFERROR(VALUE($J3740),0))</f>
        <v/>
      </c>
      <c r="O3740" s="21">
        <f>IF($A3740="",0,IF(OR($S3740&lt;&gt;1,COUNTA($J3740:$M3740)=0),0,IF(SUMPRODUCT(MAX(($C$5:$C$6173=$C3740)*($D$5:$D$6173=$D3740)*($S$5:$S$6173=1)*IFERROR($N$5:$N$6173*1,0)))&gt;0,ROUND($H3740*($N3740/SUMPRODUCT(MAX(($C$5:$C$6173=$C3740)*($D$5:$D$6173=$D3740)*($S$5:$S$6173=1)*IFERROR($N$5:$N$6173*1,0)))),4),0)))</f>
        <v/>
      </c>
      <c r="P3740" s="10" t="inlineStr">
        <is>
          <t>fermate</t>
        </is>
      </c>
      <c r="Q3740" s="21">
        <f>IF($A3740="","",$A3740&amp;"|"&amp;$C3740)</f>
        <v/>
      </c>
      <c r="R3740" s="21">
        <f>IF($A3740="","",$A3740&amp;"|"&amp;$C3740&amp;"|"&amp;$D3740)</f>
        <v/>
      </c>
      <c r="S3740" s="21">
        <f>IF($A3740="","",IFERROR(INDEX(Offerte!$D$2:$D$200,MATCH($Q3740,Offerte!$L$2:$L$200,0)),0))</f>
        <v/>
      </c>
      <c r="T3740" s="21">
        <f>IF($A3740="","",IFERROR(INDEX(Offerte!$G$2:$G$200,MATCH($Q3740,Offerte!$L$2:$L$200,0)),"NO"))</f>
        <v/>
      </c>
    </row>
    <row r="3741">
      <c r="A3741" s="10">
        <f>IF(Offerte!$A122="","",Offerte!$A122)</f>
        <v/>
      </c>
      <c r="B3741" s="10">
        <f>IF(Offerte!$A122="","",Offerte!$B122)</f>
        <v/>
      </c>
      <c r="C3741" s="10">
        <f>IF(Offerte!$A122="","",Offerte!$C122)</f>
        <v/>
      </c>
      <c r="D3741" s="10" t="inlineStr">
        <is>
          <t>D.1.2</t>
        </is>
      </c>
      <c r="E3741" s="10" t="inlineStr">
        <is>
          <t>D</t>
        </is>
      </c>
      <c r="F3741" s="10" t="inlineStr">
        <is>
          <t>Q</t>
        </is>
      </c>
      <c r="G3741" s="10" t="inlineStr">
        <is>
          <t>higher</t>
        </is>
      </c>
      <c r="H3741" s="10" t="n">
        <v>3</v>
      </c>
      <c r="I3741" s="10" t="inlineStr">
        <is>
          <t>Installazione di paline di fermata conformi alla DGR 581/2023</t>
        </is>
      </c>
      <c r="J3741" s="20" t="n"/>
      <c r="K3741" s="20" t="n"/>
      <c r="L3741" s="20" t="n"/>
      <c r="M3741" s="20" t="n"/>
      <c r="N3741" s="21">
        <f>IF($A3741="","",IFERROR(VALUE($J3741),0))</f>
        <v/>
      </c>
      <c r="O3741" s="21">
        <f>IF($A3741="",0,IF(OR($S3741&lt;&gt;1,COUNTA($J3741:$M3741)=0),0,IF(SUMPRODUCT(MAX(($C$5:$C$6173=$C3741)*($D$5:$D$6173=$D3741)*($S$5:$S$6173=1)*IFERROR($N$5:$N$6173*1,0)))&gt;0,ROUND($H3741*($N3741/SUMPRODUCT(MAX(($C$5:$C$6173=$C3741)*($D$5:$D$6173=$D3741)*($S$5:$S$6173=1)*IFERROR($N$5:$N$6173*1,0)))),4),0)))</f>
        <v/>
      </c>
      <c r="P3741" s="10" t="inlineStr">
        <is>
          <t>fermate</t>
        </is>
      </c>
      <c r="Q3741" s="21">
        <f>IF($A3741="","",$A3741&amp;"|"&amp;$C3741)</f>
        <v/>
      </c>
      <c r="R3741" s="21">
        <f>IF($A3741="","",$A3741&amp;"|"&amp;$C3741&amp;"|"&amp;$D3741)</f>
        <v/>
      </c>
      <c r="S3741" s="21">
        <f>IF($A3741="","",IFERROR(INDEX(Offerte!$D$2:$D$200,MATCH($Q3741,Offerte!$L$2:$L$200,0)),0))</f>
        <v/>
      </c>
      <c r="T3741" s="21">
        <f>IF($A3741="","",IFERROR(INDEX(Offerte!$G$2:$G$200,MATCH($Q3741,Offerte!$L$2:$L$200,0)),"NO"))</f>
        <v/>
      </c>
    </row>
    <row r="3742">
      <c r="A3742" s="10">
        <f>IF(Offerte!$A122="","",Offerte!$A122)</f>
        <v/>
      </c>
      <c r="B3742" s="10">
        <f>IF(Offerte!$A122="","",Offerte!$B122)</f>
        <v/>
      </c>
      <c r="C3742" s="10">
        <f>IF(Offerte!$A122="","",Offerte!$C122)</f>
        <v/>
      </c>
      <c r="D3742" s="10" t="inlineStr">
        <is>
          <t>D.1.3</t>
        </is>
      </c>
      <c r="E3742" s="10" t="inlineStr">
        <is>
          <t>D</t>
        </is>
      </c>
      <c r="F3742" s="10" t="inlineStr">
        <is>
          <t>Q</t>
        </is>
      </c>
      <c r="G3742" s="10" t="inlineStr">
        <is>
          <t>higher</t>
        </is>
      </c>
      <c r="H3742" s="10" t="n">
        <v>2</v>
      </c>
      <c r="I3742" s="10" t="inlineStr">
        <is>
          <t>Display informativi connessi alle fermate</t>
        </is>
      </c>
      <c r="J3742" s="20" t="n"/>
      <c r="K3742" s="20" t="n"/>
      <c r="L3742" s="20" t="n"/>
      <c r="M3742" s="20" t="n"/>
      <c r="N3742" s="21">
        <f>IF($A3742="","",IFERROR(VALUE($J3742),0))</f>
        <v/>
      </c>
      <c r="O3742" s="21">
        <f>IF($A3742="",0,IF(OR($S3742&lt;&gt;1,COUNTA($J3742:$M3742)=0),0,IF(SUMPRODUCT(MAX(($C$5:$C$6173=$C3742)*($D$5:$D$6173=$D3742)*($S$5:$S$6173=1)*IFERROR($N$5:$N$6173*1,0)))&gt;0,ROUND($H3742*($N3742/SUMPRODUCT(MAX(($C$5:$C$6173=$C3742)*($D$5:$D$6173=$D3742)*($S$5:$S$6173=1)*IFERROR($N$5:$N$6173*1,0)))),4),0)))</f>
        <v/>
      </c>
      <c r="P3742" s="10" t="inlineStr">
        <is>
          <t>fermate</t>
        </is>
      </c>
      <c r="Q3742" s="21">
        <f>IF($A3742="","",$A3742&amp;"|"&amp;$C3742)</f>
        <v/>
      </c>
      <c r="R3742" s="21">
        <f>IF($A3742="","",$A3742&amp;"|"&amp;$C3742&amp;"|"&amp;$D3742)</f>
        <v/>
      </c>
      <c r="S3742" s="21">
        <f>IF($A3742="","",IFERROR(INDEX(Offerte!$D$2:$D$200,MATCH($Q3742,Offerte!$L$2:$L$200,0)),0))</f>
        <v/>
      </c>
      <c r="T3742" s="21">
        <f>IF($A3742="","",IFERROR(INDEX(Offerte!$G$2:$G$200,MATCH($Q3742,Offerte!$L$2:$L$200,0)),"NO"))</f>
        <v/>
      </c>
    </row>
    <row r="3743">
      <c r="A3743" s="10">
        <f>IF(Offerte!$A122="","",Offerte!$A122)</f>
        <v/>
      </c>
      <c r="B3743" s="10">
        <f>IF(Offerte!$A122="","",Offerte!$B122)</f>
        <v/>
      </c>
      <c r="C3743" s="10">
        <f>IF(Offerte!$A122="","",Offerte!$C122)</f>
        <v/>
      </c>
      <c r="D3743" s="10" t="inlineStr">
        <is>
          <t>D.2.1</t>
        </is>
      </c>
      <c r="E3743" s="10" t="inlineStr">
        <is>
          <t>D</t>
        </is>
      </c>
      <c r="F3743" s="10" t="inlineStr">
        <is>
          <t>Q</t>
        </is>
      </c>
      <c r="G3743" s="10" t="inlineStr">
        <is>
          <t>higher</t>
        </is>
      </c>
      <c r="H3743" s="10" t="n">
        <v>2</v>
      </c>
      <c r="I3743" s="10" t="inlineStr">
        <is>
          <t>Segnali tattili Loges-Vet-Evolution</t>
        </is>
      </c>
      <c r="J3743" s="20" t="n"/>
      <c r="K3743" s="20" t="n"/>
      <c r="L3743" s="20" t="n"/>
      <c r="M3743" s="20" t="n"/>
      <c r="N3743" s="21">
        <f>IF($A3743="","",IFERROR(VALUE($J3743),0))</f>
        <v/>
      </c>
      <c r="O3743" s="21">
        <f>IF($A3743="",0,IF(OR($S3743&lt;&gt;1,COUNTA($J3743:$M3743)=0),0,IF(SUMPRODUCT(MAX(($C$5:$C$6173=$C3743)*($D$5:$D$6173=$D3743)*($S$5:$S$6173=1)*IFERROR($N$5:$N$6173*1,0)))&gt;0,ROUND($H3743*($N3743/SUMPRODUCT(MAX(($C$5:$C$6173=$C3743)*($D$5:$D$6173=$D3743)*($S$5:$S$6173=1)*IFERROR($N$5:$N$6173*1,0)))),4),0)))</f>
        <v/>
      </c>
      <c r="P3743" s="10" t="inlineStr">
        <is>
          <t>fermate</t>
        </is>
      </c>
      <c r="Q3743" s="21">
        <f>IF($A3743="","",$A3743&amp;"|"&amp;$C3743)</f>
        <v/>
      </c>
      <c r="R3743" s="21">
        <f>IF($A3743="","",$A3743&amp;"|"&amp;$C3743&amp;"|"&amp;$D3743)</f>
        <v/>
      </c>
      <c r="S3743" s="21">
        <f>IF($A3743="","",IFERROR(INDEX(Offerte!$D$2:$D$200,MATCH($Q3743,Offerte!$L$2:$L$200,0)),0))</f>
        <v/>
      </c>
      <c r="T3743" s="21">
        <f>IF($A3743="","",IFERROR(INDEX(Offerte!$G$2:$G$200,MATCH($Q3743,Offerte!$L$2:$L$200,0)),"NO"))</f>
        <v/>
      </c>
    </row>
    <row r="3744">
      <c r="A3744" s="10">
        <f>IF(Offerte!$A122="","",Offerte!$A122)</f>
        <v/>
      </c>
      <c r="B3744" s="10">
        <f>IF(Offerte!$A122="","",Offerte!$B122)</f>
        <v/>
      </c>
      <c r="C3744" s="10">
        <f>IF(Offerte!$A122="","",Offerte!$C122)</f>
        <v/>
      </c>
      <c r="D3744" s="10" t="inlineStr">
        <is>
          <t>E.1.1</t>
        </is>
      </c>
      <c r="E3744" s="10" t="inlineStr">
        <is>
          <t>E</t>
        </is>
      </c>
      <c r="F3744" s="10" t="inlineStr">
        <is>
          <t>T</t>
        </is>
      </c>
      <c r="G3744" s="10" t="inlineStr">
        <is>
          <t>tabular</t>
        </is>
      </c>
      <c r="H3744" s="10" t="n">
        <v>2</v>
      </c>
      <c r="I3744" s="10" t="inlineStr">
        <is>
          <t>Mobile app con travel planner PRM</t>
        </is>
      </c>
      <c r="J3744" s="20" t="n"/>
      <c r="K3744" s="20" t="n"/>
      <c r="L3744" s="20" t="n"/>
      <c r="M3744" s="20" t="n"/>
      <c r="N3744" s="21">
        <f>IF($A3744="","",IF(IFERROR(VALUE($M3744),0)=1,1,0))</f>
        <v/>
      </c>
      <c r="O3744" s="21">
        <f>IF($A3744="",0,IF(OR($S3744&lt;&gt;1,COUNTA($J3744:$M3744)=0),0,IF($N3744=1,$H3744,0)))</f>
        <v/>
      </c>
      <c r="P3744" s="10" t="inlineStr">
        <is>
          <t>sì/no</t>
        </is>
      </c>
      <c r="Q3744" s="21">
        <f>IF($A3744="","",$A3744&amp;"|"&amp;$C3744)</f>
        <v/>
      </c>
      <c r="R3744" s="21">
        <f>IF($A3744="","",$A3744&amp;"|"&amp;$C3744&amp;"|"&amp;$D3744)</f>
        <v/>
      </c>
      <c r="S3744" s="21">
        <f>IF($A3744="","",IFERROR(INDEX(Offerte!$D$2:$D$200,MATCH($Q3744,Offerte!$L$2:$L$200,0)),0))</f>
        <v/>
      </c>
      <c r="T3744" s="21">
        <f>IF($A3744="","",IFERROR(INDEX(Offerte!$G$2:$G$200,MATCH($Q3744,Offerte!$L$2:$L$200,0)),"NO"))</f>
        <v/>
      </c>
    </row>
    <row r="3745">
      <c r="A3745" s="10">
        <f>IF(Offerte!$A122="","",Offerte!$A122)</f>
        <v/>
      </c>
      <c r="B3745" s="10">
        <f>IF(Offerte!$A122="","",Offerte!$B122)</f>
        <v/>
      </c>
      <c r="C3745" s="10">
        <f>IF(Offerte!$A122="","",Offerte!$C122)</f>
        <v/>
      </c>
      <c r="D3745" s="10" t="inlineStr">
        <is>
          <t>E.2.1</t>
        </is>
      </c>
      <c r="E3745" s="10" t="inlineStr">
        <is>
          <t>E</t>
        </is>
      </c>
      <c r="F3745" s="10" t="inlineStr">
        <is>
          <t>D</t>
        </is>
      </c>
      <c r="G3745" s="10" t="inlineStr">
        <is>
          <t>discretionary</t>
        </is>
      </c>
      <c r="H3745" s="10" t="n">
        <v>2</v>
      </c>
      <c r="I3745" s="10" t="inlineStr">
        <is>
          <t>Altre azioni informative e rapporti con gli utenti</t>
        </is>
      </c>
      <c r="J3745" s="20" t="n"/>
      <c r="K3745" s="20" t="n"/>
      <c r="L3745" s="20" t="n"/>
      <c r="M3745" s="20" t="n"/>
      <c r="N3745" s="21">
        <f>IF($A3745="","",MAX(0,MIN(1,IFERROR(VALUE($M3745),0))))</f>
        <v/>
      </c>
      <c r="O3745" s="21">
        <f>IF($A3745="",0,IF(OR($S3745&lt;&gt;1,COUNTA($J3745:$M3745)=0),0,IF(SUMPRODUCT(MAX(($C$5:$C$6173=$C3745)*($D$5:$D$6173=$D3745)*($S$5:$S$6173=1)*IFERROR($N$5:$N$6173*1,0)))&gt;0,ROUND($H3745*($N3745/SUMPRODUCT(MAX(($C$5:$C$6173=$C3745)*($D$5:$D$6173=$D3745)*($S$5:$S$6173=1)*IFERROR($N$5:$N$6173*1,0)))),4),0)))</f>
        <v/>
      </c>
      <c r="P3745" s="10" t="inlineStr">
        <is>
          <t>coeff.</t>
        </is>
      </c>
      <c r="Q3745" s="21">
        <f>IF($A3745="","",$A3745&amp;"|"&amp;$C3745)</f>
        <v/>
      </c>
      <c r="R3745" s="21">
        <f>IF($A3745="","",$A3745&amp;"|"&amp;$C3745&amp;"|"&amp;$D3745)</f>
        <v/>
      </c>
      <c r="S3745" s="21">
        <f>IF($A3745="","",IFERROR(INDEX(Offerte!$D$2:$D$200,MATCH($Q3745,Offerte!$L$2:$L$200,0)),0))</f>
        <v/>
      </c>
      <c r="T3745" s="21">
        <f>IF($A3745="","",IFERROR(INDEX(Offerte!$G$2:$G$200,MATCH($Q3745,Offerte!$L$2:$L$200,0)),"NO"))</f>
        <v/>
      </c>
    </row>
    <row r="3746">
      <c r="A3746" s="10">
        <f>IF(Offerte!$A122="","",Offerte!$A122)</f>
        <v/>
      </c>
      <c r="B3746" s="10">
        <f>IF(Offerte!$A122="","",Offerte!$B122)</f>
        <v/>
      </c>
      <c r="C3746" s="10">
        <f>IF(Offerte!$A122="","",Offerte!$C122)</f>
        <v/>
      </c>
      <c r="D3746" s="10" t="inlineStr">
        <is>
          <t>F.1.1</t>
        </is>
      </c>
      <c r="E3746" s="10" t="inlineStr">
        <is>
          <t>F</t>
        </is>
      </c>
      <c r="F3746" s="10" t="inlineStr">
        <is>
          <t>Q</t>
        </is>
      </c>
      <c r="G3746" s="10" t="inlineStr">
        <is>
          <t>lower</t>
        </is>
      </c>
      <c r="H3746" s="10" t="n">
        <v>7</v>
      </c>
      <c r="I3746" s="10" t="inlineStr">
        <is>
          <t>Performance ambientali del parco mezzi adibito al servizio - I_CEA</t>
        </is>
      </c>
      <c r="J3746" s="20" t="n"/>
      <c r="K3746" s="20" t="n"/>
      <c r="L3746" s="20" t="n"/>
      <c r="M3746" s="20" t="n"/>
      <c r="N3746" s="21">
        <f>IF($A3746="","",IFERROR(VALUE($J3746),0))</f>
        <v/>
      </c>
      <c r="O3746" s="21">
        <f>IF($A3746="",0,IF(OR($S3746&lt;&gt;1,COUNTA($J3746:$M3746)=0),0,IF(AND(IFERROR(AGGREGATE(15,6,$N$5:$N$6173/(($C$5:$C$6173=$C3746)*($D$5:$D$6173=$D3746)*($S$5:$S$6173=1)*($N$5:$N$6173&gt;0)),1),0)&gt;0,$N3746&gt;0),ROUND($H3746*(IFERROR(AGGREGATE(15,6,$N$5:$N$6173/(($C$5:$C$6173=$C3746)*($D$5:$D$6173=$D3746)*($S$5:$S$6173=1)*($N$5:$N$6173&gt;0)),1),0)/$N3746),4),0)))</f>
        <v/>
      </c>
      <c r="P3746" s="10" t="inlineStr">
        <is>
          <t>indice</t>
        </is>
      </c>
      <c r="Q3746" s="21">
        <f>IF($A3746="","",$A3746&amp;"|"&amp;$C3746)</f>
        <v/>
      </c>
      <c r="R3746" s="21">
        <f>IF($A3746="","",$A3746&amp;"|"&amp;$C3746&amp;"|"&amp;$D3746)</f>
        <v/>
      </c>
      <c r="S3746" s="21">
        <f>IF($A3746="","",IFERROR(INDEX(Offerte!$D$2:$D$200,MATCH($Q3746,Offerte!$L$2:$L$200,0)),0))</f>
        <v/>
      </c>
      <c r="T3746" s="21">
        <f>IF($A3746="","",IFERROR(INDEX(Offerte!$G$2:$G$200,MATCH($Q3746,Offerte!$L$2:$L$200,0)),"NO"))</f>
        <v/>
      </c>
    </row>
    <row r="3747">
      <c r="A3747" s="10">
        <f>IF(Offerte!$A122="","",Offerte!$A122)</f>
        <v/>
      </c>
      <c r="B3747" s="10">
        <f>IF(Offerte!$A122="","",Offerte!$B122)</f>
        <v/>
      </c>
      <c r="C3747" s="10">
        <f>IF(Offerte!$A122="","",Offerte!$C122)</f>
        <v/>
      </c>
      <c r="D3747" s="10" t="inlineStr">
        <is>
          <t>F.2.1</t>
        </is>
      </c>
      <c r="E3747" s="10" t="inlineStr">
        <is>
          <t>F</t>
        </is>
      </c>
      <c r="F3747" s="10" t="inlineStr">
        <is>
          <t>Q</t>
        </is>
      </c>
      <c r="G3747" s="10" t="inlineStr">
        <is>
          <t>higher</t>
        </is>
      </c>
      <c r="H3747" s="10" t="n">
        <v>2</v>
      </c>
      <c r="I3747" s="10" t="inlineStr">
        <is>
          <t>Tasso di copertura del servizio con dispositivi ECO-DRIVER</t>
        </is>
      </c>
      <c r="J3747" s="20" t="n"/>
      <c r="K3747" s="20" t="n"/>
      <c r="L3747" s="20" t="n"/>
      <c r="M3747" s="20" t="n"/>
      <c r="N3747" s="21">
        <f>IF($A3747="","",IFERROR(VALUE($K3747)/VALUE($L3747),IFERROR(VALUE($J3747),0)))</f>
        <v/>
      </c>
      <c r="O3747" s="21">
        <f>IF($A3747="",0,IF(OR($S3747&lt;&gt;1,COUNTA($J3747:$M3747)=0),0,IF(SUMPRODUCT(MAX(($C$5:$C$6173=$C3747)*($D$5:$D$6173=$D3747)*($S$5:$S$6173=1)*IFERROR($N$5:$N$6173*1,0)))&gt;0,ROUND($H3747*($N3747/SUMPRODUCT(MAX(($C$5:$C$6173=$C3747)*($D$5:$D$6173=$D3747)*($S$5:$S$6173=1)*IFERROR($N$5:$N$6173*1,0)))),4),0)))</f>
        <v/>
      </c>
      <c r="P3747" s="10" t="inlineStr">
        <is>
          <t>Autobus attrezzati con dispositivi ECO-DRIVER / Autobus totali in offerta, incluse scorte</t>
        </is>
      </c>
      <c r="Q3747" s="21">
        <f>IF($A3747="","",$A3747&amp;"|"&amp;$C3747)</f>
        <v/>
      </c>
      <c r="R3747" s="21">
        <f>IF($A3747="","",$A3747&amp;"|"&amp;$C3747&amp;"|"&amp;$D3747)</f>
        <v/>
      </c>
      <c r="S3747" s="21">
        <f>IF($A3747="","",IFERROR(INDEX(Offerte!$D$2:$D$200,MATCH($Q3747,Offerte!$L$2:$L$200,0)),0))</f>
        <v/>
      </c>
      <c r="T3747" s="21">
        <f>IF($A3747="","",IFERROR(INDEX(Offerte!$G$2:$G$200,MATCH($Q3747,Offerte!$L$2:$L$200,0)),"NO"))</f>
        <v/>
      </c>
    </row>
    <row r="3748">
      <c r="A3748" s="10">
        <f>IF(Offerte!$A122="","",Offerte!$A122)</f>
        <v/>
      </c>
      <c r="B3748" s="10">
        <f>IF(Offerte!$A122="","",Offerte!$B122)</f>
        <v/>
      </c>
      <c r="C3748" s="10">
        <f>IF(Offerte!$A122="","",Offerte!$C122)</f>
        <v/>
      </c>
      <c r="D3748" s="10" t="inlineStr">
        <is>
          <t>F.3.1</t>
        </is>
      </c>
      <c r="E3748" s="10" t="inlineStr">
        <is>
          <t>F</t>
        </is>
      </c>
      <c r="F3748" s="10" t="inlineStr">
        <is>
          <t>Q</t>
        </is>
      </c>
      <c r="G3748" s="10" t="inlineStr">
        <is>
          <t>higher</t>
        </is>
      </c>
      <c r="H3748" s="10" t="n">
        <v>2</v>
      </c>
      <c r="I3748" s="10" t="inlineStr">
        <is>
          <t>Autoproduzione consumi elettrici per trazione</t>
        </is>
      </c>
      <c r="J3748" s="20" t="n"/>
      <c r="K3748" s="20" t="n"/>
      <c r="L3748" s="20" t="n"/>
      <c r="M3748" s="20" t="n"/>
      <c r="N3748" s="21">
        <f>IF($A3748="","",IFERROR(VALUE($J3748),0))</f>
        <v/>
      </c>
      <c r="O3748" s="21">
        <f>IF($A3748="",0,IF(OR($S3748&lt;&gt;1,COUNTA($J3748:$M3748)=0),0,IF(SUMPRODUCT(MAX(($C$5:$C$6173=$C3748)*($D$5:$D$6173=$D3748)*($S$5:$S$6173=1)*IFERROR($N$5:$N$6173*1,0)))&gt;0,ROUND($H3748*($N3748/SUMPRODUCT(MAX(($C$5:$C$6173=$C3748)*($D$5:$D$6173=$D3748)*($S$5:$S$6173=1)*IFERROR($N$5:$N$6173*1,0)))),4),0)))</f>
        <v/>
      </c>
      <c r="P3748" s="10" t="inlineStr">
        <is>
          <t>kWh/anno</t>
        </is>
      </c>
      <c r="Q3748" s="21">
        <f>IF($A3748="","",$A3748&amp;"|"&amp;$C3748)</f>
        <v/>
      </c>
      <c r="R3748" s="21">
        <f>IF($A3748="","",$A3748&amp;"|"&amp;$C3748&amp;"|"&amp;$D3748)</f>
        <v/>
      </c>
      <c r="S3748" s="21">
        <f>IF($A3748="","",IFERROR(INDEX(Offerte!$D$2:$D$200,MATCH($Q3748,Offerte!$L$2:$L$200,0)),0))</f>
        <v/>
      </c>
      <c r="T3748" s="21">
        <f>IF($A3748="","",IFERROR(INDEX(Offerte!$G$2:$G$200,MATCH($Q3748,Offerte!$L$2:$L$200,0)),"NO"))</f>
        <v/>
      </c>
    </row>
    <row r="3749">
      <c r="A3749" s="10">
        <f>IF(Offerte!$A122="","",Offerte!$A122)</f>
        <v/>
      </c>
      <c r="B3749" s="10">
        <f>IF(Offerte!$A122="","",Offerte!$B122)</f>
        <v/>
      </c>
      <c r="C3749" s="10">
        <f>IF(Offerte!$A122="","",Offerte!$C122)</f>
        <v/>
      </c>
      <c r="D3749" s="10" t="inlineStr">
        <is>
          <t>F.4.1</t>
        </is>
      </c>
      <c r="E3749" s="10" t="inlineStr">
        <is>
          <t>F</t>
        </is>
      </c>
      <c r="F3749" s="10" t="inlineStr">
        <is>
          <t>Q</t>
        </is>
      </c>
      <c r="G3749" s="10" t="inlineStr">
        <is>
          <t>soil</t>
        </is>
      </c>
      <c r="H3749" s="10" t="n">
        <v>2</v>
      </c>
      <c r="I3749" s="10" t="inlineStr">
        <is>
          <t>Indice di consumo di suolo</t>
        </is>
      </c>
      <c r="J3749" s="20" t="n"/>
      <c r="K3749" s="20" t="n"/>
      <c r="L3749" s="20" t="n"/>
      <c r="M3749" s="20" t="n"/>
      <c r="N3749" s="21">
        <f>IF($A3749="","",IFERROR(VALUE($J3749),0))</f>
        <v/>
      </c>
      <c r="O3749" s="21">
        <f>IF($A3749="",0,IF(OR($S3749&lt;&gt;1,COUNTA($J3749:$M3749)=0),0,IF($N3749&lt;=0,$H3749,IF(SUMPRODUCT(MAX(($C$5:$C$6173=$C3749)*($D$5:$D$6173=$D3749)*($S$5:$S$6173=1)*IFERROR($N$5:$N$6173*1,0)))&gt;0,ROUND($H3749*((SUMPRODUCT(MAX(($C$5:$C$6173=$C3749)*($D$5:$D$6173=$D3749)*($S$5:$S$6173=1)*IFERROR($N$5:$N$6173*1,0)))-$N3749)/SUMPRODUCT(MAX(($C$5:$C$6173=$C3749)*($D$5:$D$6173=$D3749)*($S$5:$S$6173=1)*IFERROR($N$5:$N$6173*1,0)))),4),0))))</f>
        <v/>
      </c>
      <c r="P3749" s="10" t="inlineStr">
        <is>
          <t>m2</t>
        </is>
      </c>
      <c r="Q3749" s="21">
        <f>IF($A3749="","",$A3749&amp;"|"&amp;$C3749)</f>
        <v/>
      </c>
      <c r="R3749" s="21">
        <f>IF($A3749="","",$A3749&amp;"|"&amp;$C3749&amp;"|"&amp;$D3749)</f>
        <v/>
      </c>
      <c r="S3749" s="21">
        <f>IF($A3749="","",IFERROR(INDEX(Offerte!$D$2:$D$200,MATCH($Q3749,Offerte!$L$2:$L$200,0)),0))</f>
        <v/>
      </c>
      <c r="T3749" s="21">
        <f>IF($A3749="","",IFERROR(INDEX(Offerte!$G$2:$G$200,MATCH($Q3749,Offerte!$L$2:$L$200,0)),"NO"))</f>
        <v/>
      </c>
    </row>
    <row r="3750">
      <c r="A3750" s="10">
        <f>IF(Offerte!$A122="","",Offerte!$A122)</f>
        <v/>
      </c>
      <c r="B3750" s="10">
        <f>IF(Offerte!$A122="","",Offerte!$B122)</f>
        <v/>
      </c>
      <c r="C3750" s="10">
        <f>IF(Offerte!$A122="","",Offerte!$C122)</f>
        <v/>
      </c>
      <c r="D3750" s="10" t="inlineStr">
        <is>
          <t>F.5.1</t>
        </is>
      </c>
      <c r="E3750" s="10" t="inlineStr">
        <is>
          <t>F</t>
        </is>
      </c>
      <c r="F3750" s="10" t="inlineStr">
        <is>
          <t>T</t>
        </is>
      </c>
      <c r="G3750" s="10" t="inlineStr">
        <is>
          <t>tabular</t>
        </is>
      </c>
      <c r="H3750" s="10" t="n">
        <v>1</v>
      </c>
      <c r="I3750" s="10" t="inlineStr">
        <is>
          <t>Rendicontazione di sostenibilità ambientale</t>
        </is>
      </c>
      <c r="J3750" s="20" t="n"/>
      <c r="K3750" s="20" t="n"/>
      <c r="L3750" s="20" t="n"/>
      <c r="M3750" s="20" t="n"/>
      <c r="N3750" s="21">
        <f>IF($A3750="","",IF(IFERROR(VALUE($M3750),0)=1,1,0))</f>
        <v/>
      </c>
      <c r="O3750" s="21">
        <f>IF($A3750="",0,IF(OR($S3750&lt;&gt;1,COUNTA($J3750:$M3750)=0),0,IF($N3750=1,$H3750,0)))</f>
        <v/>
      </c>
      <c r="P3750" s="10" t="inlineStr">
        <is>
          <t>sì/no</t>
        </is>
      </c>
      <c r="Q3750" s="21">
        <f>IF($A3750="","",$A3750&amp;"|"&amp;$C3750)</f>
        <v/>
      </c>
      <c r="R3750" s="21">
        <f>IF($A3750="","",$A3750&amp;"|"&amp;$C3750&amp;"|"&amp;$D3750)</f>
        <v/>
      </c>
      <c r="S3750" s="21">
        <f>IF($A3750="","",IFERROR(INDEX(Offerte!$D$2:$D$200,MATCH($Q3750,Offerte!$L$2:$L$200,0)),0))</f>
        <v/>
      </c>
      <c r="T3750" s="21">
        <f>IF($A3750="","",IFERROR(INDEX(Offerte!$G$2:$G$200,MATCH($Q3750,Offerte!$L$2:$L$200,0)),"NO"))</f>
        <v/>
      </c>
    </row>
    <row r="3751">
      <c r="A3751" s="10">
        <f>IF(Offerte!$A122="","",Offerte!$A122)</f>
        <v/>
      </c>
      <c r="B3751" s="10">
        <f>IF(Offerte!$A122="","",Offerte!$B122)</f>
        <v/>
      </c>
      <c r="C3751" s="10">
        <f>IF(Offerte!$A122="","",Offerte!$C122)</f>
        <v/>
      </c>
      <c r="D3751" s="10" t="inlineStr">
        <is>
          <t>G.1.1</t>
        </is>
      </c>
      <c r="E3751" s="10" t="inlineStr">
        <is>
          <t>G</t>
        </is>
      </c>
      <c r="F3751" s="10" t="inlineStr">
        <is>
          <t>D</t>
        </is>
      </c>
      <c r="G3751" s="10" t="inlineStr">
        <is>
          <t>discretionary</t>
        </is>
      </c>
      <c r="H3751" s="10" t="n">
        <v>2</v>
      </c>
      <c r="I3751" s="10" t="inlineStr">
        <is>
          <t>Qualità del progetto di centrale di controllo aziendale</t>
        </is>
      </c>
      <c r="J3751" s="20" t="n"/>
      <c r="K3751" s="20" t="n"/>
      <c r="L3751" s="20" t="n"/>
      <c r="M3751" s="20" t="n"/>
      <c r="N3751" s="21">
        <f>IF($A3751="","",MAX(0,MIN(1,IFERROR(VALUE($M3751),0))))</f>
        <v/>
      </c>
      <c r="O3751" s="21">
        <f>IF($A3751="",0,IF(OR($S3751&lt;&gt;1,COUNTA($J3751:$M3751)=0),0,IF(SUMPRODUCT(MAX(($C$5:$C$6173=$C3751)*($D$5:$D$6173=$D3751)*($S$5:$S$6173=1)*IFERROR($N$5:$N$6173*1,0)))&gt;0,ROUND($H3751*($N3751/SUMPRODUCT(MAX(($C$5:$C$6173=$C3751)*($D$5:$D$6173=$D3751)*($S$5:$S$6173=1)*IFERROR($N$5:$N$6173*1,0)))),4),0)))</f>
        <v/>
      </c>
      <c r="P3751" s="10" t="inlineStr">
        <is>
          <t>coeff.</t>
        </is>
      </c>
      <c r="Q3751" s="21">
        <f>IF($A3751="","",$A3751&amp;"|"&amp;$C3751)</f>
        <v/>
      </c>
      <c r="R3751" s="21">
        <f>IF($A3751="","",$A3751&amp;"|"&amp;$C3751&amp;"|"&amp;$D3751)</f>
        <v/>
      </c>
      <c r="S3751" s="21">
        <f>IF($A3751="","",IFERROR(INDEX(Offerte!$D$2:$D$200,MATCH($Q3751,Offerte!$L$2:$L$200,0)),0))</f>
        <v/>
      </c>
      <c r="T3751" s="21">
        <f>IF($A3751="","",IFERROR(INDEX(Offerte!$G$2:$G$200,MATCH($Q3751,Offerte!$L$2:$L$200,0)),"NO"))</f>
        <v/>
      </c>
    </row>
    <row r="3752">
      <c r="A3752" s="10">
        <f>IF(Offerte!$A122="","",Offerte!$A122)</f>
        <v/>
      </c>
      <c r="B3752" s="10">
        <f>IF(Offerte!$A122="","",Offerte!$B122)</f>
        <v/>
      </c>
      <c r="C3752" s="10">
        <f>IF(Offerte!$A122="","",Offerte!$C122)</f>
        <v/>
      </c>
      <c r="D3752" s="10" t="inlineStr">
        <is>
          <t>G.2.1</t>
        </is>
      </c>
      <c r="E3752" s="10" t="inlineStr">
        <is>
          <t>G</t>
        </is>
      </c>
      <c r="F3752" s="10" t="inlineStr">
        <is>
          <t>T</t>
        </is>
      </c>
      <c r="G3752" s="10" t="inlineStr">
        <is>
          <t>tabular</t>
        </is>
      </c>
      <c r="H3752" s="10" t="n">
        <v>1</v>
      </c>
      <c r="I3752" s="10" t="inlineStr">
        <is>
          <t>Certificazione ISO 45001</t>
        </is>
      </c>
      <c r="J3752" s="20" t="n"/>
      <c r="K3752" s="20" t="n"/>
      <c r="L3752" s="20" t="n"/>
      <c r="M3752" s="20" t="n"/>
      <c r="N3752" s="21">
        <f>IF($A3752="","",IF(IFERROR(VALUE($M3752),0)=1,1,0))</f>
        <v/>
      </c>
      <c r="O3752" s="21">
        <f>IF($A3752="",0,IF(OR($S3752&lt;&gt;1,COUNTA($J3752:$M3752)=0),0,IF($N3752=1,$H3752,0)))</f>
        <v/>
      </c>
      <c r="P3752" s="10" t="inlineStr">
        <is>
          <t>sì/no</t>
        </is>
      </c>
      <c r="Q3752" s="21">
        <f>IF($A3752="","",$A3752&amp;"|"&amp;$C3752)</f>
        <v/>
      </c>
      <c r="R3752" s="21">
        <f>IF($A3752="","",$A3752&amp;"|"&amp;$C3752&amp;"|"&amp;$D3752)</f>
        <v/>
      </c>
      <c r="S3752" s="21">
        <f>IF($A3752="","",IFERROR(INDEX(Offerte!$D$2:$D$200,MATCH($Q3752,Offerte!$L$2:$L$200,0)),0))</f>
        <v/>
      </c>
      <c r="T3752" s="21">
        <f>IF($A3752="","",IFERROR(INDEX(Offerte!$G$2:$G$200,MATCH($Q3752,Offerte!$L$2:$L$200,0)),"NO"))</f>
        <v/>
      </c>
    </row>
    <row r="3753">
      <c r="A3753" s="10">
        <f>IF(Offerte!$A122="","",Offerte!$A122)</f>
        <v/>
      </c>
      <c r="B3753" s="10">
        <f>IF(Offerte!$A122="","",Offerte!$B122)</f>
        <v/>
      </c>
      <c r="C3753" s="10">
        <f>IF(Offerte!$A122="","",Offerte!$C122)</f>
        <v/>
      </c>
      <c r="D3753" s="10" t="inlineStr">
        <is>
          <t>G.3.1</t>
        </is>
      </c>
      <c r="E3753" s="10" t="inlineStr">
        <is>
          <t>G</t>
        </is>
      </c>
      <c r="F3753" s="10" t="inlineStr">
        <is>
          <t>T</t>
        </is>
      </c>
      <c r="G3753" s="10" t="inlineStr">
        <is>
          <t>tabular</t>
        </is>
      </c>
      <c r="H3753" s="10" t="n">
        <v>1</v>
      </c>
      <c r="I3753" s="10" t="inlineStr">
        <is>
          <t>Certificazioni di responsabilità sociale</t>
        </is>
      </c>
      <c r="J3753" s="20" t="n"/>
      <c r="K3753" s="20" t="n"/>
      <c r="L3753" s="20" t="n"/>
      <c r="M3753" s="20" t="n"/>
      <c r="N3753" s="21">
        <f>IF($A3753="","",IF(IFERROR(VALUE($M3753),0)=1,1,0))</f>
        <v/>
      </c>
      <c r="O3753" s="21">
        <f>IF($A3753="",0,IF(OR($S3753&lt;&gt;1,COUNTA($J3753:$M3753)=0),0,IF($N3753=1,$H3753,0)))</f>
        <v/>
      </c>
      <c r="P3753" s="10" t="inlineStr">
        <is>
          <t>sì/no</t>
        </is>
      </c>
      <c r="Q3753" s="21">
        <f>IF($A3753="","",$A3753&amp;"|"&amp;$C3753)</f>
        <v/>
      </c>
      <c r="R3753" s="21">
        <f>IF($A3753="","",$A3753&amp;"|"&amp;$C3753&amp;"|"&amp;$D3753)</f>
        <v/>
      </c>
      <c r="S3753" s="21">
        <f>IF($A3753="","",IFERROR(INDEX(Offerte!$D$2:$D$200,MATCH($Q3753,Offerte!$L$2:$L$200,0)),0))</f>
        <v/>
      </c>
      <c r="T3753" s="21">
        <f>IF($A3753="","",IFERROR(INDEX(Offerte!$G$2:$G$200,MATCH($Q3753,Offerte!$L$2:$L$200,0)),"NO"))</f>
        <v/>
      </c>
    </row>
    <row r="3754">
      <c r="A3754" s="10">
        <f>IF(Offerte!$A122="","",Offerte!$A122)</f>
        <v/>
      </c>
      <c r="B3754" s="10">
        <f>IF(Offerte!$A122="","",Offerte!$B122)</f>
        <v/>
      </c>
      <c r="C3754" s="10">
        <f>IF(Offerte!$A122="","",Offerte!$C122)</f>
        <v/>
      </c>
      <c r="D3754" s="10" t="inlineStr">
        <is>
          <t>G.4.1</t>
        </is>
      </c>
      <c r="E3754" s="10" t="inlineStr">
        <is>
          <t>G</t>
        </is>
      </c>
      <c r="F3754" s="10" t="inlineStr">
        <is>
          <t>D</t>
        </is>
      </c>
      <c r="G3754" s="10" t="inlineStr">
        <is>
          <t>discretionary</t>
        </is>
      </c>
      <c r="H3754" s="10" t="n">
        <v>2</v>
      </c>
      <c r="I3754" s="10" t="inlineStr">
        <is>
          <t>Qualità del piano di formazione del personale</t>
        </is>
      </c>
      <c r="J3754" s="20" t="n"/>
      <c r="K3754" s="20" t="n"/>
      <c r="L3754" s="20" t="n"/>
      <c r="M3754" s="20" t="n"/>
      <c r="N3754" s="21">
        <f>IF($A3754="","",MAX(0,MIN(1,IFERROR(VALUE($M3754),0))))</f>
        <v/>
      </c>
      <c r="O3754" s="21">
        <f>IF($A3754="",0,IF(OR($S3754&lt;&gt;1,COUNTA($J3754:$M3754)=0),0,IF(SUMPRODUCT(MAX(($C$5:$C$6173=$C3754)*($D$5:$D$6173=$D3754)*($S$5:$S$6173=1)*IFERROR($N$5:$N$6173*1,0)))&gt;0,ROUND($H3754*($N3754/SUMPRODUCT(MAX(($C$5:$C$6173=$C3754)*($D$5:$D$6173=$D3754)*($S$5:$S$6173=1)*IFERROR($N$5:$N$6173*1,0)))),4),0)))</f>
        <v/>
      </c>
      <c r="P3754" s="10" t="inlineStr">
        <is>
          <t>coeff.</t>
        </is>
      </c>
      <c r="Q3754" s="21">
        <f>IF($A3754="","",$A3754&amp;"|"&amp;$C3754)</f>
        <v/>
      </c>
      <c r="R3754" s="21">
        <f>IF($A3754="","",$A3754&amp;"|"&amp;$C3754&amp;"|"&amp;$D3754)</f>
        <v/>
      </c>
      <c r="S3754" s="21">
        <f>IF($A3754="","",IFERROR(INDEX(Offerte!$D$2:$D$200,MATCH($Q3754,Offerte!$L$2:$L$200,0)),0))</f>
        <v/>
      </c>
      <c r="T3754" s="21">
        <f>IF($A3754="","",IFERROR(INDEX(Offerte!$G$2:$G$200,MATCH($Q3754,Offerte!$L$2:$L$200,0)),"NO"))</f>
        <v/>
      </c>
    </row>
    <row r="3755">
      <c r="A3755" s="10">
        <f>IF(Offerte!$A122="","",Offerte!$A122)</f>
        <v/>
      </c>
      <c r="B3755" s="10">
        <f>IF(Offerte!$A122="","",Offerte!$B122)</f>
        <v/>
      </c>
      <c r="C3755" s="10">
        <f>IF(Offerte!$A122="","",Offerte!$C122)</f>
        <v/>
      </c>
      <c r="D3755" s="10" t="inlineStr">
        <is>
          <t>G.5.1</t>
        </is>
      </c>
      <c r="E3755" s="10" t="inlineStr">
        <is>
          <t>G</t>
        </is>
      </c>
      <c r="F3755" s="10" t="inlineStr">
        <is>
          <t>T</t>
        </is>
      </c>
      <c r="G3755" s="10" t="inlineStr">
        <is>
          <t>tabular</t>
        </is>
      </c>
      <c r="H3755" s="10" t="n">
        <v>1</v>
      </c>
      <c r="I3755" s="10" t="inlineStr">
        <is>
          <t>Impegno al mantenimento delle garanzie del contratto di secondo livello del gestore uscente</t>
        </is>
      </c>
      <c r="J3755" s="20" t="n"/>
      <c r="K3755" s="20" t="n"/>
      <c r="L3755" s="20" t="n"/>
      <c r="M3755" s="20" t="n"/>
      <c r="N3755" s="21">
        <f>IF($A3755="","",IF(IFERROR(VALUE($M3755),0)=1,1,0))</f>
        <v/>
      </c>
      <c r="O3755" s="21">
        <f>IF($A3755="",0,IF(OR($S3755&lt;&gt;1,COUNTA($J3755:$M3755)=0),0,IF($N3755=1,$H3755,0)))</f>
        <v/>
      </c>
      <c r="P3755" s="10" t="inlineStr">
        <is>
          <t>sì/no</t>
        </is>
      </c>
      <c r="Q3755" s="21">
        <f>IF($A3755="","",$A3755&amp;"|"&amp;$C3755)</f>
        <v/>
      </c>
      <c r="R3755" s="21">
        <f>IF($A3755="","",$A3755&amp;"|"&amp;$C3755&amp;"|"&amp;$D3755)</f>
        <v/>
      </c>
      <c r="S3755" s="21">
        <f>IF($A3755="","",IFERROR(INDEX(Offerte!$D$2:$D$200,MATCH($Q3755,Offerte!$L$2:$L$200,0)),0))</f>
        <v/>
      </c>
      <c r="T3755" s="21">
        <f>IF($A3755="","",IFERROR(INDEX(Offerte!$G$2:$G$200,MATCH($Q3755,Offerte!$L$2:$L$200,0)),"NO"))</f>
        <v/>
      </c>
    </row>
    <row r="3756">
      <c r="A3756" s="10">
        <f>IF(Offerte!$A123="","",Offerte!$A123)</f>
        <v/>
      </c>
      <c r="B3756" s="10">
        <f>IF(Offerte!$A123="","",Offerte!$B123)</f>
        <v/>
      </c>
      <c r="C3756" s="10">
        <f>IF(Offerte!$A123="","",Offerte!$C123)</f>
        <v/>
      </c>
      <c r="D3756" s="10" t="inlineStr">
        <is>
          <t>A.1.1</t>
        </is>
      </c>
      <c r="E3756" s="10" t="inlineStr">
        <is>
          <t>A</t>
        </is>
      </c>
      <c r="F3756" s="10" t="inlineStr">
        <is>
          <t>Q</t>
        </is>
      </c>
      <c r="G3756" s="10" t="inlineStr">
        <is>
          <t>higher</t>
        </is>
      </c>
      <c r="H3756" s="10" t="n">
        <v>3</v>
      </c>
      <c r="I3756" s="10" t="inlineStr">
        <is>
          <t>Tasso aggiuntivo di corse controllate</t>
        </is>
      </c>
      <c r="J3756" s="20" t="n"/>
      <c r="K3756" s="20" t="n"/>
      <c r="L3756" s="20" t="n"/>
      <c r="M3756" s="20" t="n"/>
      <c r="N3756" s="21">
        <f>IF($A3756="","",IFERROR(VALUE($K3756)/VALUE($L3756)*100,IFERROR(VALUE($J3756),0)))</f>
        <v/>
      </c>
      <c r="O3756" s="21">
        <f>IF($A3756="",0,IF(OR($S3756&lt;&gt;1,COUNTA($J3756:$M3756)=0),0,IF(SUMPRODUCT(MAX(($C$5:$C$6173=$C3756)*($D$5:$D$6173=$D3756)*($S$5:$S$6173=1)*IFERROR($N$5:$N$6173*1,0)))&gt;0,ROUND($H3756*($N3756/SUMPRODUCT(MAX(($C$5:$C$6173=$C3756)*($D$5:$D$6173=$D3756)*($S$5:$S$6173=1)*IFERROR($N$5:$N$6173*1,0)))),4),0)))</f>
        <v/>
      </c>
      <c r="P3756" s="10" t="inlineStr">
        <is>
          <t>Corse controllate annue / Corse programmate annue</t>
        </is>
      </c>
      <c r="Q3756" s="21">
        <f>IF($A3756="","",$A3756&amp;"|"&amp;$C3756)</f>
        <v/>
      </c>
      <c r="R3756" s="21">
        <f>IF($A3756="","",$A3756&amp;"|"&amp;$C3756&amp;"|"&amp;$D3756)</f>
        <v/>
      </c>
      <c r="S3756" s="21">
        <f>IF($A3756="","",IFERROR(INDEX(Offerte!$D$2:$D$200,MATCH($Q3756,Offerte!$L$2:$L$200,0)),0))</f>
        <v/>
      </c>
      <c r="T3756" s="21">
        <f>IF($A3756="","",IFERROR(INDEX(Offerte!$G$2:$G$200,MATCH($Q3756,Offerte!$L$2:$L$200,0)),"NO"))</f>
        <v/>
      </c>
    </row>
    <row r="3757">
      <c r="A3757" s="10">
        <f>IF(Offerte!$A123="","",Offerte!$A123)</f>
        <v/>
      </c>
      <c r="B3757" s="10">
        <f>IF(Offerte!$A123="","",Offerte!$B123)</f>
        <v/>
      </c>
      <c r="C3757" s="10">
        <f>IF(Offerte!$A123="","",Offerte!$C123)</f>
        <v/>
      </c>
      <c r="D3757" s="10" t="inlineStr">
        <is>
          <t>A.1.2</t>
        </is>
      </c>
      <c r="E3757" s="10" t="inlineStr">
        <is>
          <t>A</t>
        </is>
      </c>
      <c r="F3757" s="10" t="inlineStr">
        <is>
          <t>Q</t>
        </is>
      </c>
      <c r="G3757" s="10" t="inlineStr">
        <is>
          <t>higher</t>
        </is>
      </c>
      <c r="H3757" s="10" t="n">
        <v>4</v>
      </c>
      <c r="I3757" s="10" t="inlineStr">
        <is>
          <t>Numero aggiuntivo di passeggeri controllati</t>
        </is>
      </c>
      <c r="J3757" s="20" t="n"/>
      <c r="K3757" s="20" t="n"/>
      <c r="L3757" s="20" t="n"/>
      <c r="M3757" s="20" t="n"/>
      <c r="N3757" s="21">
        <f>IF($A3757="","",IFERROR(VALUE($J3757),0))</f>
        <v/>
      </c>
      <c r="O3757" s="21">
        <f>IF($A3757="",0,IF(OR($S3757&lt;&gt;1,COUNTA($J3757:$M3757)=0),0,IF(SUMPRODUCT(MAX(($C$5:$C$6173=$C3757)*($D$5:$D$6173=$D3757)*($S$5:$S$6173=1)*IFERROR($N$5:$N$6173*1,0)))&gt;0,ROUND($H3757*($N3757/SUMPRODUCT(MAX(($C$5:$C$6173=$C3757)*($D$5:$D$6173=$D3757)*($S$5:$S$6173=1)*IFERROR($N$5:$N$6173*1,0)))),4),0)))</f>
        <v/>
      </c>
      <c r="P3757" s="10" t="inlineStr">
        <is>
          <t>passeggeri/anno</t>
        </is>
      </c>
      <c r="Q3757" s="21">
        <f>IF($A3757="","",$A3757&amp;"|"&amp;$C3757)</f>
        <v/>
      </c>
      <c r="R3757" s="21">
        <f>IF($A3757="","",$A3757&amp;"|"&amp;$C3757&amp;"|"&amp;$D3757)</f>
        <v/>
      </c>
      <c r="S3757" s="21">
        <f>IF($A3757="","",IFERROR(INDEX(Offerte!$D$2:$D$200,MATCH($Q3757,Offerte!$L$2:$L$200,0)),0))</f>
        <v/>
      </c>
      <c r="T3757" s="21">
        <f>IF($A3757="","",IFERROR(INDEX(Offerte!$G$2:$G$200,MATCH($Q3757,Offerte!$L$2:$L$200,0)),"NO"))</f>
        <v/>
      </c>
    </row>
    <row r="3758">
      <c r="A3758" s="10">
        <f>IF(Offerte!$A123="","",Offerte!$A123)</f>
        <v/>
      </c>
      <c r="B3758" s="10">
        <f>IF(Offerte!$A123="","",Offerte!$B123)</f>
        <v/>
      </c>
      <c r="C3758" s="10">
        <f>IF(Offerte!$A123="","",Offerte!$C123)</f>
        <v/>
      </c>
      <c r="D3758" s="10" t="inlineStr">
        <is>
          <t>B.1.1</t>
        </is>
      </c>
      <c r="E3758" s="10" t="inlineStr">
        <is>
          <t>B</t>
        </is>
      </c>
      <c r="F3758" s="10" t="inlineStr">
        <is>
          <t>Q</t>
        </is>
      </c>
      <c r="G3758" s="10" t="inlineStr">
        <is>
          <t>higher</t>
        </is>
      </c>
      <c r="H3758" s="10" t="n">
        <v>3</v>
      </c>
      <c r="I3758" s="10" t="inlineStr">
        <is>
          <t>Incremento dei posti offerti nelle fasce di punta</t>
        </is>
      </c>
      <c r="J3758" s="20" t="n"/>
      <c r="K3758" s="20" t="n"/>
      <c r="L3758" s="20" t="n"/>
      <c r="M3758" s="20" t="n"/>
      <c r="N3758" s="21">
        <f>IF($A3758="","",IFERROR(VALUE($J3758),0))</f>
        <v/>
      </c>
      <c r="O3758" s="21">
        <f>IF($A3758="",0,IF(OR($S3758&lt;&gt;1,COUNTA($J3758:$M3758)=0),0,IF(SUMPRODUCT(MAX(($C$5:$C$6173=$C3758)*($D$5:$D$6173=$D3758)*($S$5:$S$6173=1)*IFERROR($N$5:$N$6173*1,0)))&gt;0,ROUND($H3758*($N3758/SUMPRODUCT(MAX(($C$5:$C$6173=$C3758)*($D$5:$D$6173=$D3758)*($S$5:$S$6173=1)*IFERROR($N$5:$N$6173*1,0)))),4),0)))</f>
        <v/>
      </c>
      <c r="P3758" s="10" t="inlineStr">
        <is>
          <t>posti*km</t>
        </is>
      </c>
      <c r="Q3758" s="21">
        <f>IF($A3758="","",$A3758&amp;"|"&amp;$C3758)</f>
        <v/>
      </c>
      <c r="R3758" s="21">
        <f>IF($A3758="","",$A3758&amp;"|"&amp;$C3758&amp;"|"&amp;$D3758)</f>
        <v/>
      </c>
      <c r="S3758" s="21">
        <f>IF($A3758="","",IFERROR(INDEX(Offerte!$D$2:$D$200,MATCH($Q3758,Offerte!$L$2:$L$200,0)),0))</f>
        <v/>
      </c>
      <c r="T3758" s="21">
        <f>IF($A3758="","",IFERROR(INDEX(Offerte!$G$2:$G$200,MATCH($Q3758,Offerte!$L$2:$L$200,0)),"NO"))</f>
        <v/>
      </c>
    </row>
    <row r="3759">
      <c r="A3759" s="10">
        <f>IF(Offerte!$A123="","",Offerte!$A123)</f>
        <v/>
      </c>
      <c r="B3759" s="10">
        <f>IF(Offerte!$A123="","",Offerte!$B123)</f>
        <v/>
      </c>
      <c r="C3759" s="10">
        <f>IF(Offerte!$A123="","",Offerte!$C123)</f>
        <v/>
      </c>
      <c r="D3759" s="10" t="inlineStr">
        <is>
          <t>B.2.1</t>
        </is>
      </c>
      <c r="E3759" s="10" t="inlineStr">
        <is>
          <t>B</t>
        </is>
      </c>
      <c r="F3759" s="10" t="inlineStr">
        <is>
          <t>Q</t>
        </is>
      </c>
      <c r="G3759" s="10" t="inlineStr">
        <is>
          <t>higher</t>
        </is>
      </c>
      <c r="H3759" s="10" t="n">
        <v>4</v>
      </c>
      <c r="I3759" s="10" t="inlineStr">
        <is>
          <t>Corse aggiuntive nell'arco giornaliero base</t>
        </is>
      </c>
      <c r="J3759" s="20" t="n"/>
      <c r="K3759" s="20" t="n"/>
      <c r="L3759" s="20" t="n"/>
      <c r="M3759" s="20" t="n"/>
      <c r="N3759" s="21">
        <f>IF($A3759="","",IFERROR(VALUE($J3759),0))</f>
        <v/>
      </c>
      <c r="O3759" s="21">
        <f>IF($A3759="",0,IF(OR($S3759&lt;&gt;1,COUNTA($J3759:$M3759)=0),0,IF(SUMPRODUCT(MAX(($C$5:$C$6173=$C3759)*($D$5:$D$6173=$D3759)*($S$5:$S$6173=1)*IFERROR($N$5:$N$6173*1,0)))&gt;0,ROUND($H3759*($N3759/SUMPRODUCT(MAX(($C$5:$C$6173=$C3759)*($D$5:$D$6173=$D3759)*($S$5:$S$6173=1)*IFERROR($N$5:$N$6173*1,0)))),4),0)))</f>
        <v/>
      </c>
      <c r="P3759" s="10" t="inlineStr">
        <is>
          <t>corse</t>
        </is>
      </c>
      <c r="Q3759" s="21">
        <f>IF($A3759="","",$A3759&amp;"|"&amp;$C3759)</f>
        <v/>
      </c>
      <c r="R3759" s="21">
        <f>IF($A3759="","",$A3759&amp;"|"&amp;$C3759&amp;"|"&amp;$D3759)</f>
        <v/>
      </c>
      <c r="S3759" s="21">
        <f>IF($A3759="","",IFERROR(INDEX(Offerte!$D$2:$D$200,MATCH($Q3759,Offerte!$L$2:$L$200,0)),0))</f>
        <v/>
      </c>
      <c r="T3759" s="21">
        <f>IF($A3759="","",IFERROR(INDEX(Offerte!$G$2:$G$200,MATCH($Q3759,Offerte!$L$2:$L$200,0)),"NO"))</f>
        <v/>
      </c>
    </row>
    <row r="3760">
      <c r="A3760" s="10">
        <f>IF(Offerte!$A123="","",Offerte!$A123)</f>
        <v/>
      </c>
      <c r="B3760" s="10">
        <f>IF(Offerte!$A123="","",Offerte!$B123)</f>
        <v/>
      </c>
      <c r="C3760" s="10">
        <f>IF(Offerte!$A123="","",Offerte!$C123)</f>
        <v/>
      </c>
      <c r="D3760" s="10" t="inlineStr">
        <is>
          <t>B.3.1</t>
        </is>
      </c>
      <c r="E3760" s="10" t="inlineStr">
        <is>
          <t>B</t>
        </is>
      </c>
      <c r="F3760" s="10" t="inlineStr">
        <is>
          <t>Q</t>
        </is>
      </c>
      <c r="G3760" s="10" t="inlineStr">
        <is>
          <t>higher</t>
        </is>
      </c>
      <c r="H3760" s="10" t="n">
        <v>2</v>
      </c>
      <c r="I3760" s="10" t="inlineStr">
        <is>
          <t>Numero di corse aggiuntive per allungamento dell'arco di servizio giornaliero nelle fasce serali</t>
        </is>
      </c>
      <c r="J3760" s="20" t="n"/>
      <c r="K3760" s="20" t="n"/>
      <c r="L3760" s="20" t="n"/>
      <c r="M3760" s="20" t="n"/>
      <c r="N3760" s="21">
        <f>IF($A3760="","",IFERROR(VALUE($J3760),0))</f>
        <v/>
      </c>
      <c r="O3760" s="21">
        <f>IF($A3760="",0,IF(OR($S3760&lt;&gt;1,COUNTA($J3760:$M3760)=0),0,IF(SUMPRODUCT(MAX(($C$5:$C$6173=$C3760)*($D$5:$D$6173=$D3760)*($S$5:$S$6173=1)*IFERROR($N$5:$N$6173*1,0)))&gt;0,ROUND($H3760*($N3760/SUMPRODUCT(MAX(($C$5:$C$6173=$C3760)*($D$5:$D$6173=$D3760)*($S$5:$S$6173=1)*IFERROR($N$5:$N$6173*1,0)))),4),0)))</f>
        <v/>
      </c>
      <c r="P3760" s="10" t="inlineStr">
        <is>
          <t>corse</t>
        </is>
      </c>
      <c r="Q3760" s="21">
        <f>IF($A3760="","",$A3760&amp;"|"&amp;$C3760)</f>
        <v/>
      </c>
      <c r="R3760" s="21">
        <f>IF($A3760="","",$A3760&amp;"|"&amp;$C3760&amp;"|"&amp;$D3760)</f>
        <v/>
      </c>
      <c r="S3760" s="21">
        <f>IF($A3760="","",IFERROR(INDEX(Offerte!$D$2:$D$200,MATCH($Q3760,Offerte!$L$2:$L$200,0)),0))</f>
        <v/>
      </c>
      <c r="T3760" s="21">
        <f>IF($A3760="","",IFERROR(INDEX(Offerte!$G$2:$G$200,MATCH($Q3760,Offerte!$L$2:$L$200,0)),"NO"))</f>
        <v/>
      </c>
    </row>
    <row r="3761">
      <c r="A3761" s="10">
        <f>IF(Offerte!$A123="","",Offerte!$A123)</f>
        <v/>
      </c>
      <c r="B3761" s="10">
        <f>IF(Offerte!$A123="","",Offerte!$B123)</f>
        <v/>
      </c>
      <c r="C3761" s="10">
        <f>IF(Offerte!$A123="","",Offerte!$C123)</f>
        <v/>
      </c>
      <c r="D3761" s="10" t="inlineStr">
        <is>
          <t>B.4.1</t>
        </is>
      </c>
      <c r="E3761" s="10" t="inlineStr">
        <is>
          <t>B</t>
        </is>
      </c>
      <c r="F3761" s="10" t="inlineStr">
        <is>
          <t>Q</t>
        </is>
      </c>
      <c r="G3761" s="10" t="inlineStr">
        <is>
          <t>higher</t>
        </is>
      </c>
      <c r="H3761" s="10" t="n">
        <v>3</v>
      </c>
      <c r="I3761" s="10" t="inlineStr">
        <is>
          <t>Percorrenze aggiuntive offerte nel Programma d'esercizio delle prime due fasi attuative</t>
        </is>
      </c>
      <c r="J3761" s="20" t="n"/>
      <c r="K3761" s="20" t="n"/>
      <c r="L3761" s="20" t="n"/>
      <c r="M3761" s="20" t="n"/>
      <c r="N3761" s="21">
        <f>IF($A3761="","",IFERROR(VALUE($J3761),0))</f>
        <v/>
      </c>
      <c r="O3761" s="21">
        <f>IF($A3761="",0,IF(OR($S3761&lt;&gt;1,COUNTA($J3761:$M3761)=0),0,IF(SUMPRODUCT(MAX(($C$5:$C$6173=$C3761)*($D$5:$D$6173=$D3761)*($S$5:$S$6173=1)*IFERROR($N$5:$N$6173*1,0)))&gt;0,ROUND($H3761*($N3761/SUMPRODUCT(MAX(($C$5:$C$6173=$C3761)*($D$5:$D$6173=$D3761)*($S$5:$S$6173=1)*IFERROR($N$5:$N$6173*1,0)))),4),0)))</f>
        <v/>
      </c>
      <c r="P3761" s="10" t="inlineStr">
        <is>
          <t>vett*km</t>
        </is>
      </c>
      <c r="Q3761" s="21">
        <f>IF($A3761="","",$A3761&amp;"|"&amp;$C3761)</f>
        <v/>
      </c>
      <c r="R3761" s="21">
        <f>IF($A3761="","",$A3761&amp;"|"&amp;$C3761&amp;"|"&amp;$D3761)</f>
        <v/>
      </c>
      <c r="S3761" s="21">
        <f>IF($A3761="","",IFERROR(INDEX(Offerte!$D$2:$D$200,MATCH($Q3761,Offerte!$L$2:$L$200,0)),0))</f>
        <v/>
      </c>
      <c r="T3761" s="21">
        <f>IF($A3761="","",IFERROR(INDEX(Offerte!$G$2:$G$200,MATCH($Q3761,Offerte!$L$2:$L$200,0)),"NO"))</f>
        <v/>
      </c>
    </row>
    <row r="3762">
      <c r="A3762" s="10">
        <f>IF(Offerte!$A123="","",Offerte!$A123)</f>
        <v/>
      </c>
      <c r="B3762" s="10">
        <f>IF(Offerte!$A123="","",Offerte!$B123)</f>
        <v/>
      </c>
      <c r="C3762" s="10">
        <f>IF(Offerte!$A123="","",Offerte!$C123)</f>
        <v/>
      </c>
      <c r="D3762" s="10" t="inlineStr">
        <is>
          <t>B.5.1</t>
        </is>
      </c>
      <c r="E3762" s="10" t="inlineStr">
        <is>
          <t>B</t>
        </is>
      </c>
      <c r="F3762" s="10" t="inlineStr">
        <is>
          <t>D</t>
        </is>
      </c>
      <c r="G3762" s="10" t="inlineStr">
        <is>
          <t>discretionary</t>
        </is>
      </c>
      <c r="H3762" s="10" t="n">
        <v>2</v>
      </c>
      <c r="I3762" s="10" t="inlineStr">
        <is>
          <t>Efficacia del progetto di servizi complementari DRT</t>
        </is>
      </c>
      <c r="J3762" s="20" t="n"/>
      <c r="K3762" s="20" t="n"/>
      <c r="L3762" s="20" t="n"/>
      <c r="M3762" s="20" t="n"/>
      <c r="N3762" s="21">
        <f>IF($A3762="","",MAX(0,MIN(1,IFERROR(VALUE($M3762),0))))</f>
        <v/>
      </c>
      <c r="O3762" s="21">
        <f>IF($A3762="",0,IF(OR($S3762&lt;&gt;1,COUNTA($J3762:$M3762)=0),0,IF(SUMPRODUCT(MAX(($C$5:$C$6173=$C3762)*($D$5:$D$6173=$D3762)*($S$5:$S$6173=1)*IFERROR($N$5:$N$6173*1,0)))&gt;0,ROUND($H3762*($N3762/SUMPRODUCT(MAX(($C$5:$C$6173=$C3762)*($D$5:$D$6173=$D3762)*($S$5:$S$6173=1)*IFERROR($N$5:$N$6173*1,0)))),4),0)))</f>
        <v/>
      </c>
      <c r="P3762" s="10" t="inlineStr">
        <is>
          <t>coeff.</t>
        </is>
      </c>
      <c r="Q3762" s="21">
        <f>IF($A3762="","",$A3762&amp;"|"&amp;$C3762)</f>
        <v/>
      </c>
      <c r="R3762" s="21">
        <f>IF($A3762="","",$A3762&amp;"|"&amp;$C3762&amp;"|"&amp;$D3762)</f>
        <v/>
      </c>
      <c r="S3762" s="21">
        <f>IF($A3762="","",IFERROR(INDEX(Offerte!$D$2:$D$200,MATCH($Q3762,Offerte!$L$2:$L$200,0)),0))</f>
        <v/>
      </c>
      <c r="T3762" s="21">
        <f>IF($A3762="","",IFERROR(INDEX(Offerte!$G$2:$G$200,MATCH($Q3762,Offerte!$L$2:$L$200,0)),"NO"))</f>
        <v/>
      </c>
    </row>
    <row r="3763">
      <c r="A3763" s="10">
        <f>IF(Offerte!$A123="","",Offerte!$A123)</f>
        <v/>
      </c>
      <c r="B3763" s="10">
        <f>IF(Offerte!$A123="","",Offerte!$B123)</f>
        <v/>
      </c>
      <c r="C3763" s="10">
        <f>IF(Offerte!$A123="","",Offerte!$C123)</f>
        <v/>
      </c>
      <c r="D3763" s="10" t="inlineStr">
        <is>
          <t>C.1.1</t>
        </is>
      </c>
      <c r="E3763" s="10" t="inlineStr">
        <is>
          <t>C</t>
        </is>
      </c>
      <c r="F3763" s="10" t="inlineStr">
        <is>
          <t>Q</t>
        </is>
      </c>
      <c r="G3763" s="10" t="inlineStr">
        <is>
          <t>higher</t>
        </is>
      </c>
      <c r="H3763" s="10" t="n">
        <v>2</v>
      </c>
      <c r="I3763" s="10" t="inlineStr">
        <is>
          <t>Tasso di copertura del servizio con telecamere BSD</t>
        </is>
      </c>
      <c r="J3763" s="20" t="n"/>
      <c r="K3763" s="20" t="n"/>
      <c r="L3763" s="20" t="n"/>
      <c r="M3763" s="20" t="n"/>
      <c r="N3763" s="21">
        <f>IF($A3763="","",IFERROR(VALUE($K3763)/VALUE($L3763),IFERROR(VALUE($J3763),0)))</f>
        <v/>
      </c>
      <c r="O3763" s="21">
        <f>IF($A3763="",0,IF(OR($S3763&lt;&gt;1,COUNTA($J3763:$M3763)=0),0,IF(SUMPRODUCT(MAX(($C$5:$C$6173=$C3763)*($D$5:$D$6173=$D3763)*($S$5:$S$6173=1)*IFERROR($N$5:$N$6173*1,0)))&gt;0,ROUND($H3763*($N3763/SUMPRODUCT(MAX(($C$5:$C$6173=$C3763)*($D$5:$D$6173=$D3763)*($S$5:$S$6173=1)*IFERROR($N$5:$N$6173*1,0)))),4),0)))</f>
        <v/>
      </c>
      <c r="P3763" s="10" t="inlineStr">
        <is>
          <t>Autobus attrezzati con telecamere BSD / Autobus totali in offerta, incluse scorte</t>
        </is>
      </c>
      <c r="Q3763" s="21">
        <f>IF($A3763="","",$A3763&amp;"|"&amp;$C3763)</f>
        <v/>
      </c>
      <c r="R3763" s="21">
        <f>IF($A3763="","",$A3763&amp;"|"&amp;$C3763&amp;"|"&amp;$D3763)</f>
        <v/>
      </c>
      <c r="S3763" s="21">
        <f>IF($A3763="","",IFERROR(INDEX(Offerte!$D$2:$D$200,MATCH($Q3763,Offerte!$L$2:$L$200,0)),0))</f>
        <v/>
      </c>
      <c r="T3763" s="21">
        <f>IF($A3763="","",IFERROR(INDEX(Offerte!$G$2:$G$200,MATCH($Q3763,Offerte!$L$2:$L$200,0)),"NO"))</f>
        <v/>
      </c>
    </row>
    <row r="3764">
      <c r="A3764" s="10">
        <f>IF(Offerte!$A123="","",Offerte!$A123)</f>
        <v/>
      </c>
      <c r="B3764" s="10">
        <f>IF(Offerte!$A123="","",Offerte!$B123)</f>
        <v/>
      </c>
      <c r="C3764" s="10">
        <f>IF(Offerte!$A123="","",Offerte!$C123)</f>
        <v/>
      </c>
      <c r="D3764" s="10" t="inlineStr">
        <is>
          <t>C.1.2</t>
        </is>
      </c>
      <c r="E3764" s="10" t="inlineStr">
        <is>
          <t>C</t>
        </is>
      </c>
      <c r="F3764" s="10" t="inlineStr">
        <is>
          <t>Q</t>
        </is>
      </c>
      <c r="G3764" s="10" t="inlineStr">
        <is>
          <t>higher</t>
        </is>
      </c>
      <c r="H3764" s="10" t="n">
        <v>2</v>
      </c>
      <c r="I3764" s="10" t="inlineStr">
        <is>
          <t>Tasso di copertura del servizio con telecamere ADAS</t>
        </is>
      </c>
      <c r="J3764" s="20" t="n"/>
      <c r="K3764" s="20" t="n"/>
      <c r="L3764" s="20" t="n"/>
      <c r="M3764" s="20" t="n"/>
      <c r="N3764" s="21">
        <f>IF($A3764="","",IFERROR(VALUE($K3764)/VALUE($L3764),IFERROR(VALUE($J3764),0)))</f>
        <v/>
      </c>
      <c r="O3764" s="21">
        <f>IF($A3764="",0,IF(OR($S3764&lt;&gt;1,COUNTA($J3764:$M3764)=0),0,IF(SUMPRODUCT(MAX(($C$5:$C$6173=$C3764)*($D$5:$D$6173=$D3764)*($S$5:$S$6173=1)*IFERROR($N$5:$N$6173*1,0)))&gt;0,ROUND($H3764*($N3764/SUMPRODUCT(MAX(($C$5:$C$6173=$C3764)*($D$5:$D$6173=$D3764)*($S$5:$S$6173=1)*IFERROR($N$5:$N$6173*1,0)))),4),0)))</f>
        <v/>
      </c>
      <c r="P3764" s="10" t="inlineStr">
        <is>
          <t>Autobus attrezzati con telecamere ADAS / Autobus totali in offerta, incluse scorte</t>
        </is>
      </c>
      <c r="Q3764" s="21">
        <f>IF($A3764="","",$A3764&amp;"|"&amp;$C3764)</f>
        <v/>
      </c>
      <c r="R3764" s="21">
        <f>IF($A3764="","",$A3764&amp;"|"&amp;$C3764&amp;"|"&amp;$D3764)</f>
        <v/>
      </c>
      <c r="S3764" s="21">
        <f>IF($A3764="","",IFERROR(INDEX(Offerte!$D$2:$D$200,MATCH($Q3764,Offerte!$L$2:$L$200,0)),0))</f>
        <v/>
      </c>
      <c r="T3764" s="21">
        <f>IF($A3764="","",IFERROR(INDEX(Offerte!$G$2:$G$200,MATCH($Q3764,Offerte!$L$2:$L$200,0)),"NO"))</f>
        <v/>
      </c>
    </row>
    <row r="3765">
      <c r="A3765" s="10">
        <f>IF(Offerte!$A123="","",Offerte!$A123)</f>
        <v/>
      </c>
      <c r="B3765" s="10">
        <f>IF(Offerte!$A123="","",Offerte!$B123)</f>
        <v/>
      </c>
      <c r="C3765" s="10">
        <f>IF(Offerte!$A123="","",Offerte!$C123)</f>
        <v/>
      </c>
      <c r="D3765" s="10" t="inlineStr">
        <is>
          <t>C.2.1</t>
        </is>
      </c>
      <c r="E3765" s="10" t="inlineStr">
        <is>
          <t>C</t>
        </is>
      </c>
      <c r="F3765" s="10" t="inlineStr">
        <is>
          <t>Q</t>
        </is>
      </c>
      <c r="G3765" s="10" t="inlineStr">
        <is>
          <t>higher</t>
        </is>
      </c>
      <c r="H3765" s="10" t="n">
        <v>3</v>
      </c>
      <c r="I3765" s="10" t="inlineStr">
        <is>
          <t>Tasso di copertura del servizio con telecamere di bordo di videosorveglianza</t>
        </is>
      </c>
      <c r="J3765" s="20" t="n"/>
      <c r="K3765" s="20" t="n"/>
      <c r="L3765" s="20" t="n"/>
      <c r="M3765" s="20" t="n"/>
      <c r="N3765" s="21">
        <f>IF($A3765="","",IFERROR(VALUE($K3765)/VALUE($L3765),IFERROR(VALUE($J3765),0)))</f>
        <v/>
      </c>
      <c r="O3765" s="21">
        <f>IF($A3765="",0,IF(OR($S3765&lt;&gt;1,COUNTA($J3765:$M3765)=0),0,IF(SUMPRODUCT(MAX(($C$5:$C$6173=$C3765)*($D$5:$D$6173=$D3765)*($S$5:$S$6173=1)*IFERROR($N$5:$N$6173*1,0)))&gt;0,ROUND($H3765*($N3765/SUMPRODUCT(MAX(($C$5:$C$6173=$C3765)*($D$5:$D$6173=$D3765)*($S$5:$S$6173=1)*IFERROR($N$5:$N$6173*1,0)))),4),0)))</f>
        <v/>
      </c>
      <c r="P3765" s="10" t="inlineStr">
        <is>
          <t>Autobus attrezzati con videosorveglianza / Autobus totali in offerta, incluse scorte</t>
        </is>
      </c>
      <c r="Q3765" s="21">
        <f>IF($A3765="","",$A3765&amp;"|"&amp;$C3765)</f>
        <v/>
      </c>
      <c r="R3765" s="21">
        <f>IF($A3765="","",$A3765&amp;"|"&amp;$C3765&amp;"|"&amp;$D3765)</f>
        <v/>
      </c>
      <c r="S3765" s="21">
        <f>IF($A3765="","",IFERROR(INDEX(Offerte!$D$2:$D$200,MATCH($Q3765,Offerte!$L$2:$L$200,0)),0))</f>
        <v/>
      </c>
      <c r="T3765" s="21">
        <f>IF($A3765="","",IFERROR(INDEX(Offerte!$G$2:$G$200,MATCH($Q3765,Offerte!$L$2:$L$200,0)),"NO"))</f>
        <v/>
      </c>
    </row>
    <row r="3766">
      <c r="A3766" s="10">
        <f>IF(Offerte!$A123="","",Offerte!$A123)</f>
        <v/>
      </c>
      <c r="B3766" s="10">
        <f>IF(Offerte!$A123="","",Offerte!$B123)</f>
        <v/>
      </c>
      <c r="C3766" s="10">
        <f>IF(Offerte!$A123="","",Offerte!$C123)</f>
        <v/>
      </c>
      <c r="D3766" s="10" t="inlineStr">
        <is>
          <t>C.2.2</t>
        </is>
      </c>
      <c r="E3766" s="10" t="inlineStr">
        <is>
          <t>C</t>
        </is>
      </c>
      <c r="F3766" s="10" t="inlineStr">
        <is>
          <t>T</t>
        </is>
      </c>
      <c r="G3766" s="10" t="inlineStr">
        <is>
          <t>tabular</t>
        </is>
      </c>
      <c r="H3766" s="10" t="n">
        <v>1</v>
      </c>
      <c r="I3766" s="10" t="inlineStr">
        <is>
          <t>Software video/audio analisi per situazioni di pericolo</t>
        </is>
      </c>
      <c r="J3766" s="20" t="n"/>
      <c r="K3766" s="20" t="n"/>
      <c r="L3766" s="20" t="n"/>
      <c r="M3766" s="20" t="n"/>
      <c r="N3766" s="21">
        <f>IF($A3766="","",IF(IFERROR(VALUE($M3766),0)=1,1,0))</f>
        <v/>
      </c>
      <c r="O3766" s="21">
        <f>IF($A3766="",0,IF(OR($S3766&lt;&gt;1,COUNTA($J3766:$M3766)=0),0,IF($N3766=1,$H3766,0)))</f>
        <v/>
      </c>
      <c r="P3766" s="10" t="inlineStr">
        <is>
          <t>sì/no</t>
        </is>
      </c>
      <c r="Q3766" s="21">
        <f>IF($A3766="","",$A3766&amp;"|"&amp;$C3766)</f>
        <v/>
      </c>
      <c r="R3766" s="21">
        <f>IF($A3766="","",$A3766&amp;"|"&amp;$C3766&amp;"|"&amp;$D3766)</f>
        <v/>
      </c>
      <c r="S3766" s="21">
        <f>IF($A3766="","",IFERROR(INDEX(Offerte!$D$2:$D$200,MATCH($Q3766,Offerte!$L$2:$L$200,0)),0))</f>
        <v/>
      </c>
      <c r="T3766" s="21">
        <f>IF($A3766="","",IFERROR(INDEX(Offerte!$G$2:$G$200,MATCH($Q3766,Offerte!$L$2:$L$200,0)),"NO"))</f>
        <v/>
      </c>
    </row>
    <row r="3767">
      <c r="A3767" s="10">
        <f>IF(Offerte!$A123="","",Offerte!$A123)</f>
        <v/>
      </c>
      <c r="B3767" s="10">
        <f>IF(Offerte!$A123="","",Offerte!$B123)</f>
        <v/>
      </c>
      <c r="C3767" s="10">
        <f>IF(Offerte!$A123="","",Offerte!$C123)</f>
        <v/>
      </c>
      <c r="D3767" s="10" t="inlineStr">
        <is>
          <t>C.2.3</t>
        </is>
      </c>
      <c r="E3767" s="10" t="inlineStr">
        <is>
          <t>C</t>
        </is>
      </c>
      <c r="F3767" s="10" t="inlineStr">
        <is>
          <t>T</t>
        </is>
      </c>
      <c r="G3767" s="10" t="inlineStr">
        <is>
          <t>tabular</t>
        </is>
      </c>
      <c r="H3767" s="10" t="n">
        <v>1</v>
      </c>
      <c r="I3767" s="10" t="inlineStr">
        <is>
          <t>Collegamento con centrale qualificata di pronto intervento</t>
        </is>
      </c>
      <c r="J3767" s="20" t="n"/>
      <c r="K3767" s="20" t="n"/>
      <c r="L3767" s="20" t="n"/>
      <c r="M3767" s="20" t="n"/>
      <c r="N3767" s="21">
        <f>IF($A3767="","",IF(IFERROR(VALUE($M3767),0)=1,1,0))</f>
        <v/>
      </c>
      <c r="O3767" s="21">
        <f>IF($A3767="",0,IF(OR($S3767&lt;&gt;1,COUNTA($J3767:$M3767)=0),0,IF($N3767=1,$H3767,0)))</f>
        <v/>
      </c>
      <c r="P3767" s="10" t="inlineStr">
        <is>
          <t>sì/no</t>
        </is>
      </c>
      <c r="Q3767" s="21">
        <f>IF($A3767="","",$A3767&amp;"|"&amp;$C3767)</f>
        <v/>
      </c>
      <c r="R3767" s="21">
        <f>IF($A3767="","",$A3767&amp;"|"&amp;$C3767&amp;"|"&amp;$D3767)</f>
        <v/>
      </c>
      <c r="S3767" s="21">
        <f>IF($A3767="","",IFERROR(INDEX(Offerte!$D$2:$D$200,MATCH($Q3767,Offerte!$L$2:$L$200,0)),0))</f>
        <v/>
      </c>
      <c r="T3767" s="21">
        <f>IF($A3767="","",IFERROR(INDEX(Offerte!$G$2:$G$200,MATCH($Q3767,Offerte!$L$2:$L$200,0)),"NO"))</f>
        <v/>
      </c>
    </row>
    <row r="3768">
      <c r="A3768" s="10">
        <f>IF(Offerte!$A123="","",Offerte!$A123)</f>
        <v/>
      </c>
      <c r="B3768" s="10">
        <f>IF(Offerte!$A123="","",Offerte!$B123)</f>
        <v/>
      </c>
      <c r="C3768" s="10">
        <f>IF(Offerte!$A123="","",Offerte!$C123)</f>
        <v/>
      </c>
      <c r="D3768" s="10" t="inlineStr">
        <is>
          <t>C.2.4</t>
        </is>
      </c>
      <c r="E3768" s="10" t="inlineStr">
        <is>
          <t>C</t>
        </is>
      </c>
      <c r="F3768" s="10" t="inlineStr">
        <is>
          <t>Q</t>
        </is>
      </c>
      <c r="G3768" s="10" t="inlineStr">
        <is>
          <t>higher</t>
        </is>
      </c>
      <c r="H3768" s="10" t="n">
        <v>1</v>
      </c>
      <c r="I3768" s="10" t="inlineStr">
        <is>
          <t>Tasso di copertura del servizio con dispositivi per la chiamata di emergenza del conducente</t>
        </is>
      </c>
      <c r="J3768" s="20" t="n"/>
      <c r="K3768" s="20" t="n"/>
      <c r="L3768" s="20" t="n"/>
      <c r="M3768" s="20" t="n"/>
      <c r="N3768" s="21">
        <f>IF($A3768="","",IFERROR(VALUE($K3768)/VALUE($L3768),IFERROR(VALUE($J3768),0)))</f>
        <v/>
      </c>
      <c r="O3768" s="21">
        <f>IF($A3768="",0,IF(OR($S3768&lt;&gt;1,COUNTA($J3768:$M3768)=0),0,IF(SUMPRODUCT(MAX(($C$5:$C$6173=$C3768)*($D$5:$D$6173=$D3768)*($S$5:$S$6173=1)*IFERROR($N$5:$N$6173*1,0)))&gt;0,ROUND($H3768*($N3768/SUMPRODUCT(MAX(($C$5:$C$6173=$C3768)*($D$5:$D$6173=$D3768)*($S$5:$S$6173=1)*IFERROR($N$5:$N$6173*1,0)))),4),0)))</f>
        <v/>
      </c>
      <c r="P3768" s="10" t="inlineStr">
        <is>
          <t>Autobus attrezzati con chiamata di emergenza / Autobus totali in offerta, incluse scorte</t>
        </is>
      </c>
      <c r="Q3768" s="21">
        <f>IF($A3768="","",$A3768&amp;"|"&amp;$C3768)</f>
        <v/>
      </c>
      <c r="R3768" s="21">
        <f>IF($A3768="","",$A3768&amp;"|"&amp;$C3768&amp;"|"&amp;$D3768)</f>
        <v/>
      </c>
      <c r="S3768" s="21">
        <f>IF($A3768="","",IFERROR(INDEX(Offerte!$D$2:$D$200,MATCH($Q3768,Offerte!$L$2:$L$200,0)),0))</f>
        <v/>
      </c>
      <c r="T3768" s="21">
        <f>IF($A3768="","",IFERROR(INDEX(Offerte!$G$2:$G$200,MATCH($Q3768,Offerte!$L$2:$L$200,0)),"NO"))</f>
        <v/>
      </c>
    </row>
    <row r="3769">
      <c r="A3769" s="10">
        <f>IF(Offerte!$A123="","",Offerte!$A123)</f>
        <v/>
      </c>
      <c r="B3769" s="10">
        <f>IF(Offerte!$A123="","",Offerte!$B123)</f>
        <v/>
      </c>
      <c r="C3769" s="10">
        <f>IF(Offerte!$A123="","",Offerte!$C123)</f>
        <v/>
      </c>
      <c r="D3769" s="10" t="inlineStr">
        <is>
          <t>C.3.1</t>
        </is>
      </c>
      <c r="E3769" s="10" t="inlineStr">
        <is>
          <t>C</t>
        </is>
      </c>
      <c r="F3769" s="10" t="inlineStr">
        <is>
          <t>Q</t>
        </is>
      </c>
      <c r="G3769" s="10" t="inlineStr">
        <is>
          <t>higher</t>
        </is>
      </c>
      <c r="H3769" s="10" t="n">
        <v>2</v>
      </c>
      <c r="I3769" s="10" t="inlineStr">
        <is>
          <t>Tasso di copertura del servizio con dispositivi di informazione dinamica a bordo mezzo</t>
        </is>
      </c>
      <c r="J3769" s="20" t="n"/>
      <c r="K3769" s="20" t="n"/>
      <c r="L3769" s="20" t="n"/>
      <c r="M3769" s="20" t="n"/>
      <c r="N3769" s="21">
        <f>IF($A3769="","",IFERROR(VALUE($K3769)/VALUE($L3769),IFERROR(VALUE($J3769),0)))</f>
        <v/>
      </c>
      <c r="O3769" s="21">
        <f>IF($A3769="",0,IF(OR($S3769&lt;&gt;1,COUNTA($J3769:$M3769)=0),0,IF(SUMPRODUCT(MAX(($C$5:$C$6173=$C3769)*($D$5:$D$6173=$D3769)*($S$5:$S$6173=1)*IFERROR($N$5:$N$6173*1,0)))&gt;0,ROUND($H3769*($N3769/SUMPRODUCT(MAX(($C$5:$C$6173=$C3769)*($D$5:$D$6173=$D3769)*($S$5:$S$6173=1)*IFERROR($N$5:$N$6173*1,0)))),4),0)))</f>
        <v/>
      </c>
      <c r="P3769" s="10" t="inlineStr">
        <is>
          <t>Autobus con monitor e indicatori vocali / Autobus totali in offerta, incluse scorte</t>
        </is>
      </c>
      <c r="Q3769" s="21">
        <f>IF($A3769="","",$A3769&amp;"|"&amp;$C3769)</f>
        <v/>
      </c>
      <c r="R3769" s="21">
        <f>IF($A3769="","",$A3769&amp;"|"&amp;$C3769&amp;"|"&amp;$D3769)</f>
        <v/>
      </c>
      <c r="S3769" s="21">
        <f>IF($A3769="","",IFERROR(INDEX(Offerte!$D$2:$D$200,MATCH($Q3769,Offerte!$L$2:$L$200,0)),0))</f>
        <v/>
      </c>
      <c r="T3769" s="21">
        <f>IF($A3769="","",IFERROR(INDEX(Offerte!$G$2:$G$200,MATCH($Q3769,Offerte!$L$2:$L$200,0)),"NO"))</f>
        <v/>
      </c>
    </row>
    <row r="3770">
      <c r="A3770" s="10">
        <f>IF(Offerte!$A123="","",Offerte!$A123)</f>
        <v/>
      </c>
      <c r="B3770" s="10">
        <f>IF(Offerte!$A123="","",Offerte!$B123)</f>
        <v/>
      </c>
      <c r="C3770" s="10">
        <f>IF(Offerte!$A123="","",Offerte!$C123)</f>
        <v/>
      </c>
      <c r="D3770" s="10" t="inlineStr">
        <is>
          <t>C.3.2</t>
        </is>
      </c>
      <c r="E3770" s="10" t="inlineStr">
        <is>
          <t>C</t>
        </is>
      </c>
      <c r="F3770" s="10" t="inlineStr">
        <is>
          <t>T</t>
        </is>
      </c>
      <c r="G3770" s="10" t="inlineStr">
        <is>
          <t>tabular</t>
        </is>
      </c>
      <c r="H3770" s="10" t="n">
        <v>2</v>
      </c>
      <c r="I3770" s="10" t="inlineStr">
        <is>
          <t>Informazioni a bordo su coincidenze ai nodi</t>
        </is>
      </c>
      <c r="J3770" s="20" t="n"/>
      <c r="K3770" s="20" t="n"/>
      <c r="L3770" s="20" t="n"/>
      <c r="M3770" s="20" t="n"/>
      <c r="N3770" s="21">
        <f>IF($A3770="","",IF(IFERROR(VALUE($M3770),0)=1,1,0))</f>
        <v/>
      </c>
      <c r="O3770" s="21">
        <f>IF($A3770="",0,IF(OR($S3770&lt;&gt;1,COUNTA($J3770:$M3770)=0),0,IF(AND($N3770=1,IFERROR(SUMIFS($N$5:$N$6173,$Q$5:$Q$6173,$Q3770,$D$5:$D$6173,"C.3.1"),0)&gt;=0.5),$H3770,0)))</f>
        <v/>
      </c>
      <c r="P3770" s="10" t="inlineStr">
        <is>
          <t>Dipende da C.3.1 &gt;= 0.5</t>
        </is>
      </c>
      <c r="Q3770" s="21">
        <f>IF($A3770="","",$A3770&amp;"|"&amp;$C3770)</f>
        <v/>
      </c>
      <c r="R3770" s="21">
        <f>IF($A3770="","",$A3770&amp;"|"&amp;$C3770&amp;"|"&amp;$D3770)</f>
        <v/>
      </c>
      <c r="S3770" s="21">
        <f>IF($A3770="","",IFERROR(INDEX(Offerte!$D$2:$D$200,MATCH($Q3770,Offerte!$L$2:$L$200,0)),0))</f>
        <v/>
      </c>
      <c r="T3770" s="21">
        <f>IF($A3770="","",IFERROR(INDEX(Offerte!$G$2:$G$200,MATCH($Q3770,Offerte!$L$2:$L$200,0)),"NO"))</f>
        <v/>
      </c>
    </row>
    <row r="3771">
      <c r="A3771" s="10">
        <f>IF(Offerte!$A123="","",Offerte!$A123)</f>
        <v/>
      </c>
      <c r="B3771" s="10">
        <f>IF(Offerte!$A123="","",Offerte!$B123)</f>
        <v/>
      </c>
      <c r="C3771" s="10">
        <f>IF(Offerte!$A123="","",Offerte!$C123)</f>
        <v/>
      </c>
      <c r="D3771" s="10" t="inlineStr">
        <is>
          <t>D.1.1</t>
        </is>
      </c>
      <c r="E3771" s="10" t="inlineStr">
        <is>
          <t>D</t>
        </is>
      </c>
      <c r="F3771" s="10" t="inlineStr">
        <is>
          <t>Q</t>
        </is>
      </c>
      <c r="G3771" s="10" t="inlineStr">
        <is>
          <t>higher</t>
        </is>
      </c>
      <c r="H3771" s="10" t="n">
        <v>3</v>
      </c>
      <c r="I3771" s="10" t="inlineStr">
        <is>
          <t>Installazione di pensiline</t>
        </is>
      </c>
      <c r="J3771" s="20" t="n"/>
      <c r="K3771" s="20" t="n"/>
      <c r="L3771" s="20" t="n"/>
      <c r="M3771" s="20" t="n"/>
      <c r="N3771" s="21">
        <f>IF($A3771="","",IFERROR(VALUE($J3771),0))</f>
        <v/>
      </c>
      <c r="O3771" s="21">
        <f>IF($A3771="",0,IF(OR($S3771&lt;&gt;1,COUNTA($J3771:$M3771)=0),0,IF(SUMPRODUCT(MAX(($C$5:$C$6173=$C3771)*($D$5:$D$6173=$D3771)*($S$5:$S$6173=1)*IFERROR($N$5:$N$6173*1,0)))&gt;0,ROUND($H3771*($N3771/SUMPRODUCT(MAX(($C$5:$C$6173=$C3771)*($D$5:$D$6173=$D3771)*($S$5:$S$6173=1)*IFERROR($N$5:$N$6173*1,0)))),4),0)))</f>
        <v/>
      </c>
      <c r="P3771" s="10" t="inlineStr">
        <is>
          <t>fermate</t>
        </is>
      </c>
      <c r="Q3771" s="21">
        <f>IF($A3771="","",$A3771&amp;"|"&amp;$C3771)</f>
        <v/>
      </c>
      <c r="R3771" s="21">
        <f>IF($A3771="","",$A3771&amp;"|"&amp;$C3771&amp;"|"&amp;$D3771)</f>
        <v/>
      </c>
      <c r="S3771" s="21">
        <f>IF($A3771="","",IFERROR(INDEX(Offerte!$D$2:$D$200,MATCH($Q3771,Offerte!$L$2:$L$200,0)),0))</f>
        <v/>
      </c>
      <c r="T3771" s="21">
        <f>IF($A3771="","",IFERROR(INDEX(Offerte!$G$2:$G$200,MATCH($Q3771,Offerte!$L$2:$L$200,0)),"NO"))</f>
        <v/>
      </c>
    </row>
    <row r="3772">
      <c r="A3772" s="10">
        <f>IF(Offerte!$A123="","",Offerte!$A123)</f>
        <v/>
      </c>
      <c r="B3772" s="10">
        <f>IF(Offerte!$A123="","",Offerte!$B123)</f>
        <v/>
      </c>
      <c r="C3772" s="10">
        <f>IF(Offerte!$A123="","",Offerte!$C123)</f>
        <v/>
      </c>
      <c r="D3772" s="10" t="inlineStr">
        <is>
          <t>D.1.2</t>
        </is>
      </c>
      <c r="E3772" s="10" t="inlineStr">
        <is>
          <t>D</t>
        </is>
      </c>
      <c r="F3772" s="10" t="inlineStr">
        <is>
          <t>Q</t>
        </is>
      </c>
      <c r="G3772" s="10" t="inlineStr">
        <is>
          <t>higher</t>
        </is>
      </c>
      <c r="H3772" s="10" t="n">
        <v>3</v>
      </c>
      <c r="I3772" s="10" t="inlineStr">
        <is>
          <t>Installazione di paline di fermata conformi alla DGR 581/2023</t>
        </is>
      </c>
      <c r="J3772" s="20" t="n"/>
      <c r="K3772" s="20" t="n"/>
      <c r="L3772" s="20" t="n"/>
      <c r="M3772" s="20" t="n"/>
      <c r="N3772" s="21">
        <f>IF($A3772="","",IFERROR(VALUE($J3772),0))</f>
        <v/>
      </c>
      <c r="O3772" s="21">
        <f>IF($A3772="",0,IF(OR($S3772&lt;&gt;1,COUNTA($J3772:$M3772)=0),0,IF(SUMPRODUCT(MAX(($C$5:$C$6173=$C3772)*($D$5:$D$6173=$D3772)*($S$5:$S$6173=1)*IFERROR($N$5:$N$6173*1,0)))&gt;0,ROUND($H3772*($N3772/SUMPRODUCT(MAX(($C$5:$C$6173=$C3772)*($D$5:$D$6173=$D3772)*($S$5:$S$6173=1)*IFERROR($N$5:$N$6173*1,0)))),4),0)))</f>
        <v/>
      </c>
      <c r="P3772" s="10" t="inlineStr">
        <is>
          <t>fermate</t>
        </is>
      </c>
      <c r="Q3772" s="21">
        <f>IF($A3772="","",$A3772&amp;"|"&amp;$C3772)</f>
        <v/>
      </c>
      <c r="R3772" s="21">
        <f>IF($A3772="","",$A3772&amp;"|"&amp;$C3772&amp;"|"&amp;$D3772)</f>
        <v/>
      </c>
      <c r="S3772" s="21">
        <f>IF($A3772="","",IFERROR(INDEX(Offerte!$D$2:$D$200,MATCH($Q3772,Offerte!$L$2:$L$200,0)),0))</f>
        <v/>
      </c>
      <c r="T3772" s="21">
        <f>IF($A3772="","",IFERROR(INDEX(Offerte!$G$2:$G$200,MATCH($Q3772,Offerte!$L$2:$L$200,0)),"NO"))</f>
        <v/>
      </c>
    </row>
    <row r="3773">
      <c r="A3773" s="10">
        <f>IF(Offerte!$A123="","",Offerte!$A123)</f>
        <v/>
      </c>
      <c r="B3773" s="10">
        <f>IF(Offerte!$A123="","",Offerte!$B123)</f>
        <v/>
      </c>
      <c r="C3773" s="10">
        <f>IF(Offerte!$A123="","",Offerte!$C123)</f>
        <v/>
      </c>
      <c r="D3773" s="10" t="inlineStr">
        <is>
          <t>D.1.3</t>
        </is>
      </c>
      <c r="E3773" s="10" t="inlineStr">
        <is>
          <t>D</t>
        </is>
      </c>
      <c r="F3773" s="10" t="inlineStr">
        <is>
          <t>Q</t>
        </is>
      </c>
      <c r="G3773" s="10" t="inlineStr">
        <is>
          <t>higher</t>
        </is>
      </c>
      <c r="H3773" s="10" t="n">
        <v>2</v>
      </c>
      <c r="I3773" s="10" t="inlineStr">
        <is>
          <t>Display informativi connessi alle fermate</t>
        </is>
      </c>
      <c r="J3773" s="20" t="n"/>
      <c r="K3773" s="20" t="n"/>
      <c r="L3773" s="20" t="n"/>
      <c r="M3773" s="20" t="n"/>
      <c r="N3773" s="21">
        <f>IF($A3773="","",IFERROR(VALUE($J3773),0))</f>
        <v/>
      </c>
      <c r="O3773" s="21">
        <f>IF($A3773="",0,IF(OR($S3773&lt;&gt;1,COUNTA($J3773:$M3773)=0),0,IF(SUMPRODUCT(MAX(($C$5:$C$6173=$C3773)*($D$5:$D$6173=$D3773)*($S$5:$S$6173=1)*IFERROR($N$5:$N$6173*1,0)))&gt;0,ROUND($H3773*($N3773/SUMPRODUCT(MAX(($C$5:$C$6173=$C3773)*($D$5:$D$6173=$D3773)*($S$5:$S$6173=1)*IFERROR($N$5:$N$6173*1,0)))),4),0)))</f>
        <v/>
      </c>
      <c r="P3773" s="10" t="inlineStr">
        <is>
          <t>fermate</t>
        </is>
      </c>
      <c r="Q3773" s="21">
        <f>IF($A3773="","",$A3773&amp;"|"&amp;$C3773)</f>
        <v/>
      </c>
      <c r="R3773" s="21">
        <f>IF($A3773="","",$A3773&amp;"|"&amp;$C3773&amp;"|"&amp;$D3773)</f>
        <v/>
      </c>
      <c r="S3773" s="21">
        <f>IF($A3773="","",IFERROR(INDEX(Offerte!$D$2:$D$200,MATCH($Q3773,Offerte!$L$2:$L$200,0)),0))</f>
        <v/>
      </c>
      <c r="T3773" s="21">
        <f>IF($A3773="","",IFERROR(INDEX(Offerte!$G$2:$G$200,MATCH($Q3773,Offerte!$L$2:$L$200,0)),"NO"))</f>
        <v/>
      </c>
    </row>
    <row r="3774">
      <c r="A3774" s="10">
        <f>IF(Offerte!$A123="","",Offerte!$A123)</f>
        <v/>
      </c>
      <c r="B3774" s="10">
        <f>IF(Offerte!$A123="","",Offerte!$B123)</f>
        <v/>
      </c>
      <c r="C3774" s="10">
        <f>IF(Offerte!$A123="","",Offerte!$C123)</f>
        <v/>
      </c>
      <c r="D3774" s="10" t="inlineStr">
        <is>
          <t>D.2.1</t>
        </is>
      </c>
      <c r="E3774" s="10" t="inlineStr">
        <is>
          <t>D</t>
        </is>
      </c>
      <c r="F3774" s="10" t="inlineStr">
        <is>
          <t>Q</t>
        </is>
      </c>
      <c r="G3774" s="10" t="inlineStr">
        <is>
          <t>higher</t>
        </is>
      </c>
      <c r="H3774" s="10" t="n">
        <v>2</v>
      </c>
      <c r="I3774" s="10" t="inlineStr">
        <is>
          <t>Segnali tattili Loges-Vet-Evolution</t>
        </is>
      </c>
      <c r="J3774" s="20" t="n"/>
      <c r="K3774" s="20" t="n"/>
      <c r="L3774" s="20" t="n"/>
      <c r="M3774" s="20" t="n"/>
      <c r="N3774" s="21">
        <f>IF($A3774="","",IFERROR(VALUE($J3774),0))</f>
        <v/>
      </c>
      <c r="O3774" s="21">
        <f>IF($A3774="",0,IF(OR($S3774&lt;&gt;1,COUNTA($J3774:$M3774)=0),0,IF(SUMPRODUCT(MAX(($C$5:$C$6173=$C3774)*($D$5:$D$6173=$D3774)*($S$5:$S$6173=1)*IFERROR($N$5:$N$6173*1,0)))&gt;0,ROUND($H3774*($N3774/SUMPRODUCT(MAX(($C$5:$C$6173=$C3774)*($D$5:$D$6173=$D3774)*($S$5:$S$6173=1)*IFERROR($N$5:$N$6173*1,0)))),4),0)))</f>
        <v/>
      </c>
      <c r="P3774" s="10" t="inlineStr">
        <is>
          <t>fermate</t>
        </is>
      </c>
      <c r="Q3774" s="21">
        <f>IF($A3774="","",$A3774&amp;"|"&amp;$C3774)</f>
        <v/>
      </c>
      <c r="R3774" s="21">
        <f>IF($A3774="","",$A3774&amp;"|"&amp;$C3774&amp;"|"&amp;$D3774)</f>
        <v/>
      </c>
      <c r="S3774" s="21">
        <f>IF($A3774="","",IFERROR(INDEX(Offerte!$D$2:$D$200,MATCH($Q3774,Offerte!$L$2:$L$200,0)),0))</f>
        <v/>
      </c>
      <c r="T3774" s="21">
        <f>IF($A3774="","",IFERROR(INDEX(Offerte!$G$2:$G$200,MATCH($Q3774,Offerte!$L$2:$L$200,0)),"NO"))</f>
        <v/>
      </c>
    </row>
    <row r="3775">
      <c r="A3775" s="10">
        <f>IF(Offerte!$A123="","",Offerte!$A123)</f>
        <v/>
      </c>
      <c r="B3775" s="10">
        <f>IF(Offerte!$A123="","",Offerte!$B123)</f>
        <v/>
      </c>
      <c r="C3775" s="10">
        <f>IF(Offerte!$A123="","",Offerte!$C123)</f>
        <v/>
      </c>
      <c r="D3775" s="10" t="inlineStr">
        <is>
          <t>E.1.1</t>
        </is>
      </c>
      <c r="E3775" s="10" t="inlineStr">
        <is>
          <t>E</t>
        </is>
      </c>
      <c r="F3775" s="10" t="inlineStr">
        <is>
          <t>T</t>
        </is>
      </c>
      <c r="G3775" s="10" t="inlineStr">
        <is>
          <t>tabular</t>
        </is>
      </c>
      <c r="H3775" s="10" t="n">
        <v>2</v>
      </c>
      <c r="I3775" s="10" t="inlineStr">
        <is>
          <t>Mobile app con travel planner PRM</t>
        </is>
      </c>
      <c r="J3775" s="20" t="n"/>
      <c r="K3775" s="20" t="n"/>
      <c r="L3775" s="20" t="n"/>
      <c r="M3775" s="20" t="n"/>
      <c r="N3775" s="21">
        <f>IF($A3775="","",IF(IFERROR(VALUE($M3775),0)=1,1,0))</f>
        <v/>
      </c>
      <c r="O3775" s="21">
        <f>IF($A3775="",0,IF(OR($S3775&lt;&gt;1,COUNTA($J3775:$M3775)=0),0,IF($N3775=1,$H3775,0)))</f>
        <v/>
      </c>
      <c r="P3775" s="10" t="inlineStr">
        <is>
          <t>sì/no</t>
        </is>
      </c>
      <c r="Q3775" s="21">
        <f>IF($A3775="","",$A3775&amp;"|"&amp;$C3775)</f>
        <v/>
      </c>
      <c r="R3775" s="21">
        <f>IF($A3775="","",$A3775&amp;"|"&amp;$C3775&amp;"|"&amp;$D3775)</f>
        <v/>
      </c>
      <c r="S3775" s="21">
        <f>IF($A3775="","",IFERROR(INDEX(Offerte!$D$2:$D$200,MATCH($Q3775,Offerte!$L$2:$L$200,0)),0))</f>
        <v/>
      </c>
      <c r="T3775" s="21">
        <f>IF($A3775="","",IFERROR(INDEX(Offerte!$G$2:$G$200,MATCH($Q3775,Offerte!$L$2:$L$200,0)),"NO"))</f>
        <v/>
      </c>
    </row>
    <row r="3776">
      <c r="A3776" s="10">
        <f>IF(Offerte!$A123="","",Offerte!$A123)</f>
        <v/>
      </c>
      <c r="B3776" s="10">
        <f>IF(Offerte!$A123="","",Offerte!$B123)</f>
        <v/>
      </c>
      <c r="C3776" s="10">
        <f>IF(Offerte!$A123="","",Offerte!$C123)</f>
        <v/>
      </c>
      <c r="D3776" s="10" t="inlineStr">
        <is>
          <t>E.2.1</t>
        </is>
      </c>
      <c r="E3776" s="10" t="inlineStr">
        <is>
          <t>E</t>
        </is>
      </c>
      <c r="F3776" s="10" t="inlineStr">
        <is>
          <t>D</t>
        </is>
      </c>
      <c r="G3776" s="10" t="inlineStr">
        <is>
          <t>discretionary</t>
        </is>
      </c>
      <c r="H3776" s="10" t="n">
        <v>2</v>
      </c>
      <c r="I3776" s="10" t="inlineStr">
        <is>
          <t>Altre azioni informative e rapporti con gli utenti</t>
        </is>
      </c>
      <c r="J3776" s="20" t="n"/>
      <c r="K3776" s="20" t="n"/>
      <c r="L3776" s="20" t="n"/>
      <c r="M3776" s="20" t="n"/>
      <c r="N3776" s="21">
        <f>IF($A3776="","",MAX(0,MIN(1,IFERROR(VALUE($M3776),0))))</f>
        <v/>
      </c>
      <c r="O3776" s="21">
        <f>IF($A3776="",0,IF(OR($S3776&lt;&gt;1,COUNTA($J3776:$M3776)=0),0,IF(SUMPRODUCT(MAX(($C$5:$C$6173=$C3776)*($D$5:$D$6173=$D3776)*($S$5:$S$6173=1)*IFERROR($N$5:$N$6173*1,0)))&gt;0,ROUND($H3776*($N3776/SUMPRODUCT(MAX(($C$5:$C$6173=$C3776)*($D$5:$D$6173=$D3776)*($S$5:$S$6173=1)*IFERROR($N$5:$N$6173*1,0)))),4),0)))</f>
        <v/>
      </c>
      <c r="P3776" s="10" t="inlineStr">
        <is>
          <t>coeff.</t>
        </is>
      </c>
      <c r="Q3776" s="21">
        <f>IF($A3776="","",$A3776&amp;"|"&amp;$C3776)</f>
        <v/>
      </c>
      <c r="R3776" s="21">
        <f>IF($A3776="","",$A3776&amp;"|"&amp;$C3776&amp;"|"&amp;$D3776)</f>
        <v/>
      </c>
      <c r="S3776" s="21">
        <f>IF($A3776="","",IFERROR(INDEX(Offerte!$D$2:$D$200,MATCH($Q3776,Offerte!$L$2:$L$200,0)),0))</f>
        <v/>
      </c>
      <c r="T3776" s="21">
        <f>IF($A3776="","",IFERROR(INDEX(Offerte!$G$2:$G$200,MATCH($Q3776,Offerte!$L$2:$L$200,0)),"NO"))</f>
        <v/>
      </c>
    </row>
    <row r="3777">
      <c r="A3777" s="10">
        <f>IF(Offerte!$A123="","",Offerte!$A123)</f>
        <v/>
      </c>
      <c r="B3777" s="10">
        <f>IF(Offerte!$A123="","",Offerte!$B123)</f>
        <v/>
      </c>
      <c r="C3777" s="10">
        <f>IF(Offerte!$A123="","",Offerte!$C123)</f>
        <v/>
      </c>
      <c r="D3777" s="10" t="inlineStr">
        <is>
          <t>F.1.1</t>
        </is>
      </c>
      <c r="E3777" s="10" t="inlineStr">
        <is>
          <t>F</t>
        </is>
      </c>
      <c r="F3777" s="10" t="inlineStr">
        <is>
          <t>Q</t>
        </is>
      </c>
      <c r="G3777" s="10" t="inlineStr">
        <is>
          <t>lower</t>
        </is>
      </c>
      <c r="H3777" s="10" t="n">
        <v>7</v>
      </c>
      <c r="I3777" s="10" t="inlineStr">
        <is>
          <t>Performance ambientali del parco mezzi adibito al servizio - I_CEA</t>
        </is>
      </c>
      <c r="J3777" s="20" t="n"/>
      <c r="K3777" s="20" t="n"/>
      <c r="L3777" s="20" t="n"/>
      <c r="M3777" s="20" t="n"/>
      <c r="N3777" s="21">
        <f>IF($A3777="","",IFERROR(VALUE($J3777),0))</f>
        <v/>
      </c>
      <c r="O3777" s="21">
        <f>IF($A3777="",0,IF(OR($S3777&lt;&gt;1,COUNTA($J3777:$M3777)=0),0,IF(AND(IFERROR(AGGREGATE(15,6,$N$5:$N$6173/(($C$5:$C$6173=$C3777)*($D$5:$D$6173=$D3777)*($S$5:$S$6173=1)*($N$5:$N$6173&gt;0)),1),0)&gt;0,$N3777&gt;0),ROUND($H3777*(IFERROR(AGGREGATE(15,6,$N$5:$N$6173/(($C$5:$C$6173=$C3777)*($D$5:$D$6173=$D3777)*($S$5:$S$6173=1)*($N$5:$N$6173&gt;0)),1),0)/$N3777),4),0)))</f>
        <v/>
      </c>
      <c r="P3777" s="10" t="inlineStr">
        <is>
          <t>indice</t>
        </is>
      </c>
      <c r="Q3777" s="21">
        <f>IF($A3777="","",$A3777&amp;"|"&amp;$C3777)</f>
        <v/>
      </c>
      <c r="R3777" s="21">
        <f>IF($A3777="","",$A3777&amp;"|"&amp;$C3777&amp;"|"&amp;$D3777)</f>
        <v/>
      </c>
      <c r="S3777" s="21">
        <f>IF($A3777="","",IFERROR(INDEX(Offerte!$D$2:$D$200,MATCH($Q3777,Offerte!$L$2:$L$200,0)),0))</f>
        <v/>
      </c>
      <c r="T3777" s="21">
        <f>IF($A3777="","",IFERROR(INDEX(Offerte!$G$2:$G$200,MATCH($Q3777,Offerte!$L$2:$L$200,0)),"NO"))</f>
        <v/>
      </c>
    </row>
    <row r="3778">
      <c r="A3778" s="10">
        <f>IF(Offerte!$A123="","",Offerte!$A123)</f>
        <v/>
      </c>
      <c r="B3778" s="10">
        <f>IF(Offerte!$A123="","",Offerte!$B123)</f>
        <v/>
      </c>
      <c r="C3778" s="10">
        <f>IF(Offerte!$A123="","",Offerte!$C123)</f>
        <v/>
      </c>
      <c r="D3778" s="10" t="inlineStr">
        <is>
          <t>F.2.1</t>
        </is>
      </c>
      <c r="E3778" s="10" t="inlineStr">
        <is>
          <t>F</t>
        </is>
      </c>
      <c r="F3778" s="10" t="inlineStr">
        <is>
          <t>Q</t>
        </is>
      </c>
      <c r="G3778" s="10" t="inlineStr">
        <is>
          <t>higher</t>
        </is>
      </c>
      <c r="H3778" s="10" t="n">
        <v>2</v>
      </c>
      <c r="I3778" s="10" t="inlineStr">
        <is>
          <t>Tasso di copertura del servizio con dispositivi ECO-DRIVER</t>
        </is>
      </c>
      <c r="J3778" s="20" t="n"/>
      <c r="K3778" s="20" t="n"/>
      <c r="L3778" s="20" t="n"/>
      <c r="M3778" s="20" t="n"/>
      <c r="N3778" s="21">
        <f>IF($A3778="","",IFERROR(VALUE($K3778)/VALUE($L3778),IFERROR(VALUE($J3778),0)))</f>
        <v/>
      </c>
      <c r="O3778" s="21">
        <f>IF($A3778="",0,IF(OR($S3778&lt;&gt;1,COUNTA($J3778:$M3778)=0),0,IF(SUMPRODUCT(MAX(($C$5:$C$6173=$C3778)*($D$5:$D$6173=$D3778)*($S$5:$S$6173=1)*IFERROR($N$5:$N$6173*1,0)))&gt;0,ROUND($H3778*($N3778/SUMPRODUCT(MAX(($C$5:$C$6173=$C3778)*($D$5:$D$6173=$D3778)*($S$5:$S$6173=1)*IFERROR($N$5:$N$6173*1,0)))),4),0)))</f>
        <v/>
      </c>
      <c r="P3778" s="10" t="inlineStr">
        <is>
          <t>Autobus attrezzati con dispositivi ECO-DRIVER / Autobus totali in offerta, incluse scorte</t>
        </is>
      </c>
      <c r="Q3778" s="21">
        <f>IF($A3778="","",$A3778&amp;"|"&amp;$C3778)</f>
        <v/>
      </c>
      <c r="R3778" s="21">
        <f>IF($A3778="","",$A3778&amp;"|"&amp;$C3778&amp;"|"&amp;$D3778)</f>
        <v/>
      </c>
      <c r="S3778" s="21">
        <f>IF($A3778="","",IFERROR(INDEX(Offerte!$D$2:$D$200,MATCH($Q3778,Offerte!$L$2:$L$200,0)),0))</f>
        <v/>
      </c>
      <c r="T3778" s="21">
        <f>IF($A3778="","",IFERROR(INDEX(Offerte!$G$2:$G$200,MATCH($Q3778,Offerte!$L$2:$L$200,0)),"NO"))</f>
        <v/>
      </c>
    </row>
    <row r="3779">
      <c r="A3779" s="10">
        <f>IF(Offerte!$A123="","",Offerte!$A123)</f>
        <v/>
      </c>
      <c r="B3779" s="10">
        <f>IF(Offerte!$A123="","",Offerte!$B123)</f>
        <v/>
      </c>
      <c r="C3779" s="10">
        <f>IF(Offerte!$A123="","",Offerte!$C123)</f>
        <v/>
      </c>
      <c r="D3779" s="10" t="inlineStr">
        <is>
          <t>F.3.1</t>
        </is>
      </c>
      <c r="E3779" s="10" t="inlineStr">
        <is>
          <t>F</t>
        </is>
      </c>
      <c r="F3779" s="10" t="inlineStr">
        <is>
          <t>Q</t>
        </is>
      </c>
      <c r="G3779" s="10" t="inlineStr">
        <is>
          <t>higher</t>
        </is>
      </c>
      <c r="H3779" s="10" t="n">
        <v>2</v>
      </c>
      <c r="I3779" s="10" t="inlineStr">
        <is>
          <t>Autoproduzione consumi elettrici per trazione</t>
        </is>
      </c>
      <c r="J3779" s="20" t="n"/>
      <c r="K3779" s="20" t="n"/>
      <c r="L3779" s="20" t="n"/>
      <c r="M3779" s="20" t="n"/>
      <c r="N3779" s="21">
        <f>IF($A3779="","",IFERROR(VALUE($J3779),0))</f>
        <v/>
      </c>
      <c r="O3779" s="21">
        <f>IF($A3779="",0,IF(OR($S3779&lt;&gt;1,COUNTA($J3779:$M3779)=0),0,IF(SUMPRODUCT(MAX(($C$5:$C$6173=$C3779)*($D$5:$D$6173=$D3779)*($S$5:$S$6173=1)*IFERROR($N$5:$N$6173*1,0)))&gt;0,ROUND($H3779*($N3779/SUMPRODUCT(MAX(($C$5:$C$6173=$C3779)*($D$5:$D$6173=$D3779)*($S$5:$S$6173=1)*IFERROR($N$5:$N$6173*1,0)))),4),0)))</f>
        <v/>
      </c>
      <c r="P3779" s="10" t="inlineStr">
        <is>
          <t>kWh/anno</t>
        </is>
      </c>
      <c r="Q3779" s="21">
        <f>IF($A3779="","",$A3779&amp;"|"&amp;$C3779)</f>
        <v/>
      </c>
      <c r="R3779" s="21">
        <f>IF($A3779="","",$A3779&amp;"|"&amp;$C3779&amp;"|"&amp;$D3779)</f>
        <v/>
      </c>
      <c r="S3779" s="21">
        <f>IF($A3779="","",IFERROR(INDEX(Offerte!$D$2:$D$200,MATCH($Q3779,Offerte!$L$2:$L$200,0)),0))</f>
        <v/>
      </c>
      <c r="T3779" s="21">
        <f>IF($A3779="","",IFERROR(INDEX(Offerte!$G$2:$G$200,MATCH($Q3779,Offerte!$L$2:$L$200,0)),"NO"))</f>
        <v/>
      </c>
    </row>
    <row r="3780">
      <c r="A3780" s="10">
        <f>IF(Offerte!$A123="","",Offerte!$A123)</f>
        <v/>
      </c>
      <c r="B3780" s="10">
        <f>IF(Offerte!$A123="","",Offerte!$B123)</f>
        <v/>
      </c>
      <c r="C3780" s="10">
        <f>IF(Offerte!$A123="","",Offerte!$C123)</f>
        <v/>
      </c>
      <c r="D3780" s="10" t="inlineStr">
        <is>
          <t>F.4.1</t>
        </is>
      </c>
      <c r="E3780" s="10" t="inlineStr">
        <is>
          <t>F</t>
        </is>
      </c>
      <c r="F3780" s="10" t="inlineStr">
        <is>
          <t>Q</t>
        </is>
      </c>
      <c r="G3780" s="10" t="inlineStr">
        <is>
          <t>soil</t>
        </is>
      </c>
      <c r="H3780" s="10" t="n">
        <v>2</v>
      </c>
      <c r="I3780" s="10" t="inlineStr">
        <is>
          <t>Indice di consumo di suolo</t>
        </is>
      </c>
      <c r="J3780" s="20" t="n"/>
      <c r="K3780" s="20" t="n"/>
      <c r="L3780" s="20" t="n"/>
      <c r="M3780" s="20" t="n"/>
      <c r="N3780" s="21">
        <f>IF($A3780="","",IFERROR(VALUE($J3780),0))</f>
        <v/>
      </c>
      <c r="O3780" s="21">
        <f>IF($A3780="",0,IF(OR($S3780&lt;&gt;1,COUNTA($J3780:$M3780)=0),0,IF($N3780&lt;=0,$H3780,IF(SUMPRODUCT(MAX(($C$5:$C$6173=$C3780)*($D$5:$D$6173=$D3780)*($S$5:$S$6173=1)*IFERROR($N$5:$N$6173*1,0)))&gt;0,ROUND($H3780*((SUMPRODUCT(MAX(($C$5:$C$6173=$C3780)*($D$5:$D$6173=$D3780)*($S$5:$S$6173=1)*IFERROR($N$5:$N$6173*1,0)))-$N3780)/SUMPRODUCT(MAX(($C$5:$C$6173=$C3780)*($D$5:$D$6173=$D3780)*($S$5:$S$6173=1)*IFERROR($N$5:$N$6173*1,0)))),4),0))))</f>
        <v/>
      </c>
      <c r="P3780" s="10" t="inlineStr">
        <is>
          <t>m2</t>
        </is>
      </c>
      <c r="Q3780" s="21">
        <f>IF($A3780="","",$A3780&amp;"|"&amp;$C3780)</f>
        <v/>
      </c>
      <c r="R3780" s="21">
        <f>IF($A3780="","",$A3780&amp;"|"&amp;$C3780&amp;"|"&amp;$D3780)</f>
        <v/>
      </c>
      <c r="S3780" s="21">
        <f>IF($A3780="","",IFERROR(INDEX(Offerte!$D$2:$D$200,MATCH($Q3780,Offerte!$L$2:$L$200,0)),0))</f>
        <v/>
      </c>
      <c r="T3780" s="21">
        <f>IF($A3780="","",IFERROR(INDEX(Offerte!$G$2:$G$200,MATCH($Q3780,Offerte!$L$2:$L$200,0)),"NO"))</f>
        <v/>
      </c>
    </row>
    <row r="3781">
      <c r="A3781" s="10">
        <f>IF(Offerte!$A123="","",Offerte!$A123)</f>
        <v/>
      </c>
      <c r="B3781" s="10">
        <f>IF(Offerte!$A123="","",Offerte!$B123)</f>
        <v/>
      </c>
      <c r="C3781" s="10">
        <f>IF(Offerte!$A123="","",Offerte!$C123)</f>
        <v/>
      </c>
      <c r="D3781" s="10" t="inlineStr">
        <is>
          <t>F.5.1</t>
        </is>
      </c>
      <c r="E3781" s="10" t="inlineStr">
        <is>
          <t>F</t>
        </is>
      </c>
      <c r="F3781" s="10" t="inlineStr">
        <is>
          <t>T</t>
        </is>
      </c>
      <c r="G3781" s="10" t="inlineStr">
        <is>
          <t>tabular</t>
        </is>
      </c>
      <c r="H3781" s="10" t="n">
        <v>1</v>
      </c>
      <c r="I3781" s="10" t="inlineStr">
        <is>
          <t>Rendicontazione di sostenibilità ambientale</t>
        </is>
      </c>
      <c r="J3781" s="20" t="n"/>
      <c r="K3781" s="20" t="n"/>
      <c r="L3781" s="20" t="n"/>
      <c r="M3781" s="20" t="n"/>
      <c r="N3781" s="21">
        <f>IF($A3781="","",IF(IFERROR(VALUE($M3781),0)=1,1,0))</f>
        <v/>
      </c>
      <c r="O3781" s="21">
        <f>IF($A3781="",0,IF(OR($S3781&lt;&gt;1,COUNTA($J3781:$M3781)=0),0,IF($N3781=1,$H3781,0)))</f>
        <v/>
      </c>
      <c r="P3781" s="10" t="inlineStr">
        <is>
          <t>sì/no</t>
        </is>
      </c>
      <c r="Q3781" s="21">
        <f>IF($A3781="","",$A3781&amp;"|"&amp;$C3781)</f>
        <v/>
      </c>
      <c r="R3781" s="21">
        <f>IF($A3781="","",$A3781&amp;"|"&amp;$C3781&amp;"|"&amp;$D3781)</f>
        <v/>
      </c>
      <c r="S3781" s="21">
        <f>IF($A3781="","",IFERROR(INDEX(Offerte!$D$2:$D$200,MATCH($Q3781,Offerte!$L$2:$L$200,0)),0))</f>
        <v/>
      </c>
      <c r="T3781" s="21">
        <f>IF($A3781="","",IFERROR(INDEX(Offerte!$G$2:$G$200,MATCH($Q3781,Offerte!$L$2:$L$200,0)),"NO"))</f>
        <v/>
      </c>
    </row>
    <row r="3782">
      <c r="A3782" s="10">
        <f>IF(Offerte!$A123="","",Offerte!$A123)</f>
        <v/>
      </c>
      <c r="B3782" s="10">
        <f>IF(Offerte!$A123="","",Offerte!$B123)</f>
        <v/>
      </c>
      <c r="C3782" s="10">
        <f>IF(Offerte!$A123="","",Offerte!$C123)</f>
        <v/>
      </c>
      <c r="D3782" s="10" t="inlineStr">
        <is>
          <t>G.1.1</t>
        </is>
      </c>
      <c r="E3782" s="10" t="inlineStr">
        <is>
          <t>G</t>
        </is>
      </c>
      <c r="F3782" s="10" t="inlineStr">
        <is>
          <t>D</t>
        </is>
      </c>
      <c r="G3782" s="10" t="inlineStr">
        <is>
          <t>discretionary</t>
        </is>
      </c>
      <c r="H3782" s="10" t="n">
        <v>2</v>
      </c>
      <c r="I3782" s="10" t="inlineStr">
        <is>
          <t>Qualità del progetto di centrale di controllo aziendale</t>
        </is>
      </c>
      <c r="J3782" s="20" t="n"/>
      <c r="K3782" s="20" t="n"/>
      <c r="L3782" s="20" t="n"/>
      <c r="M3782" s="20" t="n"/>
      <c r="N3782" s="21">
        <f>IF($A3782="","",MAX(0,MIN(1,IFERROR(VALUE($M3782),0))))</f>
        <v/>
      </c>
      <c r="O3782" s="21">
        <f>IF($A3782="",0,IF(OR($S3782&lt;&gt;1,COUNTA($J3782:$M3782)=0),0,IF(SUMPRODUCT(MAX(($C$5:$C$6173=$C3782)*($D$5:$D$6173=$D3782)*($S$5:$S$6173=1)*IFERROR($N$5:$N$6173*1,0)))&gt;0,ROUND($H3782*($N3782/SUMPRODUCT(MAX(($C$5:$C$6173=$C3782)*($D$5:$D$6173=$D3782)*($S$5:$S$6173=1)*IFERROR($N$5:$N$6173*1,0)))),4),0)))</f>
        <v/>
      </c>
      <c r="P3782" s="10" t="inlineStr">
        <is>
          <t>coeff.</t>
        </is>
      </c>
      <c r="Q3782" s="21">
        <f>IF($A3782="","",$A3782&amp;"|"&amp;$C3782)</f>
        <v/>
      </c>
      <c r="R3782" s="21">
        <f>IF($A3782="","",$A3782&amp;"|"&amp;$C3782&amp;"|"&amp;$D3782)</f>
        <v/>
      </c>
      <c r="S3782" s="21">
        <f>IF($A3782="","",IFERROR(INDEX(Offerte!$D$2:$D$200,MATCH($Q3782,Offerte!$L$2:$L$200,0)),0))</f>
        <v/>
      </c>
      <c r="T3782" s="21">
        <f>IF($A3782="","",IFERROR(INDEX(Offerte!$G$2:$G$200,MATCH($Q3782,Offerte!$L$2:$L$200,0)),"NO"))</f>
        <v/>
      </c>
    </row>
    <row r="3783">
      <c r="A3783" s="10">
        <f>IF(Offerte!$A123="","",Offerte!$A123)</f>
        <v/>
      </c>
      <c r="B3783" s="10">
        <f>IF(Offerte!$A123="","",Offerte!$B123)</f>
        <v/>
      </c>
      <c r="C3783" s="10">
        <f>IF(Offerte!$A123="","",Offerte!$C123)</f>
        <v/>
      </c>
      <c r="D3783" s="10" t="inlineStr">
        <is>
          <t>G.2.1</t>
        </is>
      </c>
      <c r="E3783" s="10" t="inlineStr">
        <is>
          <t>G</t>
        </is>
      </c>
      <c r="F3783" s="10" t="inlineStr">
        <is>
          <t>T</t>
        </is>
      </c>
      <c r="G3783" s="10" t="inlineStr">
        <is>
          <t>tabular</t>
        </is>
      </c>
      <c r="H3783" s="10" t="n">
        <v>1</v>
      </c>
      <c r="I3783" s="10" t="inlineStr">
        <is>
          <t>Certificazione ISO 45001</t>
        </is>
      </c>
      <c r="J3783" s="20" t="n"/>
      <c r="K3783" s="20" t="n"/>
      <c r="L3783" s="20" t="n"/>
      <c r="M3783" s="20" t="n"/>
      <c r="N3783" s="21">
        <f>IF($A3783="","",IF(IFERROR(VALUE($M3783),0)=1,1,0))</f>
        <v/>
      </c>
      <c r="O3783" s="21">
        <f>IF($A3783="",0,IF(OR($S3783&lt;&gt;1,COUNTA($J3783:$M3783)=0),0,IF($N3783=1,$H3783,0)))</f>
        <v/>
      </c>
      <c r="P3783" s="10" t="inlineStr">
        <is>
          <t>sì/no</t>
        </is>
      </c>
      <c r="Q3783" s="21">
        <f>IF($A3783="","",$A3783&amp;"|"&amp;$C3783)</f>
        <v/>
      </c>
      <c r="R3783" s="21">
        <f>IF($A3783="","",$A3783&amp;"|"&amp;$C3783&amp;"|"&amp;$D3783)</f>
        <v/>
      </c>
      <c r="S3783" s="21">
        <f>IF($A3783="","",IFERROR(INDEX(Offerte!$D$2:$D$200,MATCH($Q3783,Offerte!$L$2:$L$200,0)),0))</f>
        <v/>
      </c>
      <c r="T3783" s="21">
        <f>IF($A3783="","",IFERROR(INDEX(Offerte!$G$2:$G$200,MATCH($Q3783,Offerte!$L$2:$L$200,0)),"NO"))</f>
        <v/>
      </c>
    </row>
    <row r="3784">
      <c r="A3784" s="10">
        <f>IF(Offerte!$A123="","",Offerte!$A123)</f>
        <v/>
      </c>
      <c r="B3784" s="10">
        <f>IF(Offerte!$A123="","",Offerte!$B123)</f>
        <v/>
      </c>
      <c r="C3784" s="10">
        <f>IF(Offerte!$A123="","",Offerte!$C123)</f>
        <v/>
      </c>
      <c r="D3784" s="10" t="inlineStr">
        <is>
          <t>G.3.1</t>
        </is>
      </c>
      <c r="E3784" s="10" t="inlineStr">
        <is>
          <t>G</t>
        </is>
      </c>
      <c r="F3784" s="10" t="inlineStr">
        <is>
          <t>T</t>
        </is>
      </c>
      <c r="G3784" s="10" t="inlineStr">
        <is>
          <t>tabular</t>
        </is>
      </c>
      <c r="H3784" s="10" t="n">
        <v>1</v>
      </c>
      <c r="I3784" s="10" t="inlineStr">
        <is>
          <t>Certificazioni di responsabilità sociale</t>
        </is>
      </c>
      <c r="J3784" s="20" t="n"/>
      <c r="K3784" s="20" t="n"/>
      <c r="L3784" s="20" t="n"/>
      <c r="M3784" s="20" t="n"/>
      <c r="N3784" s="21">
        <f>IF($A3784="","",IF(IFERROR(VALUE($M3784),0)=1,1,0))</f>
        <v/>
      </c>
      <c r="O3784" s="21">
        <f>IF($A3784="",0,IF(OR($S3784&lt;&gt;1,COUNTA($J3784:$M3784)=0),0,IF($N3784=1,$H3784,0)))</f>
        <v/>
      </c>
      <c r="P3784" s="10" t="inlineStr">
        <is>
          <t>sì/no</t>
        </is>
      </c>
      <c r="Q3784" s="21">
        <f>IF($A3784="","",$A3784&amp;"|"&amp;$C3784)</f>
        <v/>
      </c>
      <c r="R3784" s="21">
        <f>IF($A3784="","",$A3784&amp;"|"&amp;$C3784&amp;"|"&amp;$D3784)</f>
        <v/>
      </c>
      <c r="S3784" s="21">
        <f>IF($A3784="","",IFERROR(INDEX(Offerte!$D$2:$D$200,MATCH($Q3784,Offerte!$L$2:$L$200,0)),0))</f>
        <v/>
      </c>
      <c r="T3784" s="21">
        <f>IF($A3784="","",IFERROR(INDEX(Offerte!$G$2:$G$200,MATCH($Q3784,Offerte!$L$2:$L$200,0)),"NO"))</f>
        <v/>
      </c>
    </row>
    <row r="3785">
      <c r="A3785" s="10">
        <f>IF(Offerte!$A123="","",Offerte!$A123)</f>
        <v/>
      </c>
      <c r="B3785" s="10">
        <f>IF(Offerte!$A123="","",Offerte!$B123)</f>
        <v/>
      </c>
      <c r="C3785" s="10">
        <f>IF(Offerte!$A123="","",Offerte!$C123)</f>
        <v/>
      </c>
      <c r="D3785" s="10" t="inlineStr">
        <is>
          <t>G.4.1</t>
        </is>
      </c>
      <c r="E3785" s="10" t="inlineStr">
        <is>
          <t>G</t>
        </is>
      </c>
      <c r="F3785" s="10" t="inlineStr">
        <is>
          <t>D</t>
        </is>
      </c>
      <c r="G3785" s="10" t="inlineStr">
        <is>
          <t>discretionary</t>
        </is>
      </c>
      <c r="H3785" s="10" t="n">
        <v>2</v>
      </c>
      <c r="I3785" s="10" t="inlineStr">
        <is>
          <t>Qualità del piano di formazione del personale</t>
        </is>
      </c>
      <c r="J3785" s="20" t="n"/>
      <c r="K3785" s="20" t="n"/>
      <c r="L3785" s="20" t="n"/>
      <c r="M3785" s="20" t="n"/>
      <c r="N3785" s="21">
        <f>IF($A3785="","",MAX(0,MIN(1,IFERROR(VALUE($M3785),0))))</f>
        <v/>
      </c>
      <c r="O3785" s="21">
        <f>IF($A3785="",0,IF(OR($S3785&lt;&gt;1,COUNTA($J3785:$M3785)=0),0,IF(SUMPRODUCT(MAX(($C$5:$C$6173=$C3785)*($D$5:$D$6173=$D3785)*($S$5:$S$6173=1)*IFERROR($N$5:$N$6173*1,0)))&gt;0,ROUND($H3785*($N3785/SUMPRODUCT(MAX(($C$5:$C$6173=$C3785)*($D$5:$D$6173=$D3785)*($S$5:$S$6173=1)*IFERROR($N$5:$N$6173*1,0)))),4),0)))</f>
        <v/>
      </c>
      <c r="P3785" s="10" t="inlineStr">
        <is>
          <t>coeff.</t>
        </is>
      </c>
      <c r="Q3785" s="21">
        <f>IF($A3785="","",$A3785&amp;"|"&amp;$C3785)</f>
        <v/>
      </c>
      <c r="R3785" s="21">
        <f>IF($A3785="","",$A3785&amp;"|"&amp;$C3785&amp;"|"&amp;$D3785)</f>
        <v/>
      </c>
      <c r="S3785" s="21">
        <f>IF($A3785="","",IFERROR(INDEX(Offerte!$D$2:$D$200,MATCH($Q3785,Offerte!$L$2:$L$200,0)),0))</f>
        <v/>
      </c>
      <c r="T3785" s="21">
        <f>IF($A3785="","",IFERROR(INDEX(Offerte!$G$2:$G$200,MATCH($Q3785,Offerte!$L$2:$L$200,0)),"NO"))</f>
        <v/>
      </c>
    </row>
    <row r="3786">
      <c r="A3786" s="10">
        <f>IF(Offerte!$A123="","",Offerte!$A123)</f>
        <v/>
      </c>
      <c r="B3786" s="10">
        <f>IF(Offerte!$A123="","",Offerte!$B123)</f>
        <v/>
      </c>
      <c r="C3786" s="10">
        <f>IF(Offerte!$A123="","",Offerte!$C123)</f>
        <v/>
      </c>
      <c r="D3786" s="10" t="inlineStr">
        <is>
          <t>G.5.1</t>
        </is>
      </c>
      <c r="E3786" s="10" t="inlineStr">
        <is>
          <t>G</t>
        </is>
      </c>
      <c r="F3786" s="10" t="inlineStr">
        <is>
          <t>T</t>
        </is>
      </c>
      <c r="G3786" s="10" t="inlineStr">
        <is>
          <t>tabular</t>
        </is>
      </c>
      <c r="H3786" s="10" t="n">
        <v>1</v>
      </c>
      <c r="I3786" s="10" t="inlineStr">
        <is>
          <t>Impegno al mantenimento delle garanzie del contratto di secondo livello del gestore uscente</t>
        </is>
      </c>
      <c r="J3786" s="20" t="n"/>
      <c r="K3786" s="20" t="n"/>
      <c r="L3786" s="20" t="n"/>
      <c r="M3786" s="20" t="n"/>
      <c r="N3786" s="21">
        <f>IF($A3786="","",IF(IFERROR(VALUE($M3786),0)=1,1,0))</f>
        <v/>
      </c>
      <c r="O3786" s="21">
        <f>IF($A3786="",0,IF(OR($S3786&lt;&gt;1,COUNTA($J3786:$M3786)=0),0,IF($N3786=1,$H3786,0)))</f>
        <v/>
      </c>
      <c r="P3786" s="10" t="inlineStr">
        <is>
          <t>sì/no</t>
        </is>
      </c>
      <c r="Q3786" s="21">
        <f>IF($A3786="","",$A3786&amp;"|"&amp;$C3786)</f>
        <v/>
      </c>
      <c r="R3786" s="21">
        <f>IF($A3786="","",$A3786&amp;"|"&amp;$C3786&amp;"|"&amp;$D3786)</f>
        <v/>
      </c>
      <c r="S3786" s="21">
        <f>IF($A3786="","",IFERROR(INDEX(Offerte!$D$2:$D$200,MATCH($Q3786,Offerte!$L$2:$L$200,0)),0))</f>
        <v/>
      </c>
      <c r="T3786" s="21">
        <f>IF($A3786="","",IFERROR(INDEX(Offerte!$G$2:$G$200,MATCH($Q3786,Offerte!$L$2:$L$200,0)),"NO"))</f>
        <v/>
      </c>
    </row>
    <row r="3787">
      <c r="A3787" s="10">
        <f>IF(Offerte!$A124="","",Offerte!$A124)</f>
        <v/>
      </c>
      <c r="B3787" s="10">
        <f>IF(Offerte!$A124="","",Offerte!$B124)</f>
        <v/>
      </c>
      <c r="C3787" s="10">
        <f>IF(Offerte!$A124="","",Offerte!$C124)</f>
        <v/>
      </c>
      <c r="D3787" s="10" t="inlineStr">
        <is>
          <t>A.1.1</t>
        </is>
      </c>
      <c r="E3787" s="10" t="inlineStr">
        <is>
          <t>A</t>
        </is>
      </c>
      <c r="F3787" s="10" t="inlineStr">
        <is>
          <t>Q</t>
        </is>
      </c>
      <c r="G3787" s="10" t="inlineStr">
        <is>
          <t>higher</t>
        </is>
      </c>
      <c r="H3787" s="10" t="n">
        <v>3</v>
      </c>
      <c r="I3787" s="10" t="inlineStr">
        <is>
          <t>Tasso aggiuntivo di corse controllate</t>
        </is>
      </c>
      <c r="J3787" s="20" t="n"/>
      <c r="K3787" s="20" t="n"/>
      <c r="L3787" s="20" t="n"/>
      <c r="M3787" s="20" t="n"/>
      <c r="N3787" s="21">
        <f>IF($A3787="","",IFERROR(VALUE($K3787)/VALUE($L3787)*100,IFERROR(VALUE($J3787),0)))</f>
        <v/>
      </c>
      <c r="O3787" s="21">
        <f>IF($A3787="",0,IF(OR($S3787&lt;&gt;1,COUNTA($J3787:$M3787)=0),0,IF(SUMPRODUCT(MAX(($C$5:$C$6173=$C3787)*($D$5:$D$6173=$D3787)*($S$5:$S$6173=1)*IFERROR($N$5:$N$6173*1,0)))&gt;0,ROUND($H3787*($N3787/SUMPRODUCT(MAX(($C$5:$C$6173=$C3787)*($D$5:$D$6173=$D3787)*($S$5:$S$6173=1)*IFERROR($N$5:$N$6173*1,0)))),4),0)))</f>
        <v/>
      </c>
      <c r="P3787" s="10" t="inlineStr">
        <is>
          <t>Corse controllate annue / Corse programmate annue</t>
        </is>
      </c>
      <c r="Q3787" s="21">
        <f>IF($A3787="","",$A3787&amp;"|"&amp;$C3787)</f>
        <v/>
      </c>
      <c r="R3787" s="21">
        <f>IF($A3787="","",$A3787&amp;"|"&amp;$C3787&amp;"|"&amp;$D3787)</f>
        <v/>
      </c>
      <c r="S3787" s="21">
        <f>IF($A3787="","",IFERROR(INDEX(Offerte!$D$2:$D$200,MATCH($Q3787,Offerte!$L$2:$L$200,0)),0))</f>
        <v/>
      </c>
      <c r="T3787" s="21">
        <f>IF($A3787="","",IFERROR(INDEX(Offerte!$G$2:$G$200,MATCH($Q3787,Offerte!$L$2:$L$200,0)),"NO"))</f>
        <v/>
      </c>
    </row>
    <row r="3788">
      <c r="A3788" s="10">
        <f>IF(Offerte!$A124="","",Offerte!$A124)</f>
        <v/>
      </c>
      <c r="B3788" s="10">
        <f>IF(Offerte!$A124="","",Offerte!$B124)</f>
        <v/>
      </c>
      <c r="C3788" s="10">
        <f>IF(Offerte!$A124="","",Offerte!$C124)</f>
        <v/>
      </c>
      <c r="D3788" s="10" t="inlineStr">
        <is>
          <t>A.1.2</t>
        </is>
      </c>
      <c r="E3788" s="10" t="inlineStr">
        <is>
          <t>A</t>
        </is>
      </c>
      <c r="F3788" s="10" t="inlineStr">
        <is>
          <t>Q</t>
        </is>
      </c>
      <c r="G3788" s="10" t="inlineStr">
        <is>
          <t>higher</t>
        </is>
      </c>
      <c r="H3788" s="10" t="n">
        <v>4</v>
      </c>
      <c r="I3788" s="10" t="inlineStr">
        <is>
          <t>Numero aggiuntivo di passeggeri controllati</t>
        </is>
      </c>
      <c r="J3788" s="20" t="n"/>
      <c r="K3788" s="20" t="n"/>
      <c r="L3788" s="20" t="n"/>
      <c r="M3788" s="20" t="n"/>
      <c r="N3788" s="21">
        <f>IF($A3788="","",IFERROR(VALUE($J3788),0))</f>
        <v/>
      </c>
      <c r="O3788" s="21">
        <f>IF($A3788="",0,IF(OR($S3788&lt;&gt;1,COUNTA($J3788:$M3788)=0),0,IF(SUMPRODUCT(MAX(($C$5:$C$6173=$C3788)*($D$5:$D$6173=$D3788)*($S$5:$S$6173=1)*IFERROR($N$5:$N$6173*1,0)))&gt;0,ROUND($H3788*($N3788/SUMPRODUCT(MAX(($C$5:$C$6173=$C3788)*($D$5:$D$6173=$D3788)*($S$5:$S$6173=1)*IFERROR($N$5:$N$6173*1,0)))),4),0)))</f>
        <v/>
      </c>
      <c r="P3788" s="10" t="inlineStr">
        <is>
          <t>passeggeri/anno</t>
        </is>
      </c>
      <c r="Q3788" s="21">
        <f>IF($A3788="","",$A3788&amp;"|"&amp;$C3788)</f>
        <v/>
      </c>
      <c r="R3788" s="21">
        <f>IF($A3788="","",$A3788&amp;"|"&amp;$C3788&amp;"|"&amp;$D3788)</f>
        <v/>
      </c>
      <c r="S3788" s="21">
        <f>IF($A3788="","",IFERROR(INDEX(Offerte!$D$2:$D$200,MATCH($Q3788,Offerte!$L$2:$L$200,0)),0))</f>
        <v/>
      </c>
      <c r="T3788" s="21">
        <f>IF($A3788="","",IFERROR(INDEX(Offerte!$G$2:$G$200,MATCH($Q3788,Offerte!$L$2:$L$200,0)),"NO"))</f>
        <v/>
      </c>
    </row>
    <row r="3789">
      <c r="A3789" s="10">
        <f>IF(Offerte!$A124="","",Offerte!$A124)</f>
        <v/>
      </c>
      <c r="B3789" s="10">
        <f>IF(Offerte!$A124="","",Offerte!$B124)</f>
        <v/>
      </c>
      <c r="C3789" s="10">
        <f>IF(Offerte!$A124="","",Offerte!$C124)</f>
        <v/>
      </c>
      <c r="D3789" s="10" t="inlineStr">
        <is>
          <t>B.1.1</t>
        </is>
      </c>
      <c r="E3789" s="10" t="inlineStr">
        <is>
          <t>B</t>
        </is>
      </c>
      <c r="F3789" s="10" t="inlineStr">
        <is>
          <t>Q</t>
        </is>
      </c>
      <c r="G3789" s="10" t="inlineStr">
        <is>
          <t>higher</t>
        </is>
      </c>
      <c r="H3789" s="10" t="n">
        <v>3</v>
      </c>
      <c r="I3789" s="10" t="inlineStr">
        <is>
          <t>Incremento dei posti offerti nelle fasce di punta</t>
        </is>
      </c>
      <c r="J3789" s="20" t="n"/>
      <c r="K3789" s="20" t="n"/>
      <c r="L3789" s="20" t="n"/>
      <c r="M3789" s="20" t="n"/>
      <c r="N3789" s="21">
        <f>IF($A3789="","",IFERROR(VALUE($J3789),0))</f>
        <v/>
      </c>
      <c r="O3789" s="21">
        <f>IF($A3789="",0,IF(OR($S3789&lt;&gt;1,COUNTA($J3789:$M3789)=0),0,IF(SUMPRODUCT(MAX(($C$5:$C$6173=$C3789)*($D$5:$D$6173=$D3789)*($S$5:$S$6173=1)*IFERROR($N$5:$N$6173*1,0)))&gt;0,ROUND($H3789*($N3789/SUMPRODUCT(MAX(($C$5:$C$6173=$C3789)*($D$5:$D$6173=$D3789)*($S$5:$S$6173=1)*IFERROR($N$5:$N$6173*1,0)))),4),0)))</f>
        <v/>
      </c>
      <c r="P3789" s="10" t="inlineStr">
        <is>
          <t>posti*km</t>
        </is>
      </c>
      <c r="Q3789" s="21">
        <f>IF($A3789="","",$A3789&amp;"|"&amp;$C3789)</f>
        <v/>
      </c>
      <c r="R3789" s="21">
        <f>IF($A3789="","",$A3789&amp;"|"&amp;$C3789&amp;"|"&amp;$D3789)</f>
        <v/>
      </c>
      <c r="S3789" s="21">
        <f>IF($A3789="","",IFERROR(INDEX(Offerte!$D$2:$D$200,MATCH($Q3789,Offerte!$L$2:$L$200,0)),0))</f>
        <v/>
      </c>
      <c r="T3789" s="21">
        <f>IF($A3789="","",IFERROR(INDEX(Offerte!$G$2:$G$200,MATCH($Q3789,Offerte!$L$2:$L$200,0)),"NO"))</f>
        <v/>
      </c>
    </row>
    <row r="3790">
      <c r="A3790" s="10">
        <f>IF(Offerte!$A124="","",Offerte!$A124)</f>
        <v/>
      </c>
      <c r="B3790" s="10">
        <f>IF(Offerte!$A124="","",Offerte!$B124)</f>
        <v/>
      </c>
      <c r="C3790" s="10">
        <f>IF(Offerte!$A124="","",Offerte!$C124)</f>
        <v/>
      </c>
      <c r="D3790" s="10" t="inlineStr">
        <is>
          <t>B.2.1</t>
        </is>
      </c>
      <c r="E3790" s="10" t="inlineStr">
        <is>
          <t>B</t>
        </is>
      </c>
      <c r="F3790" s="10" t="inlineStr">
        <is>
          <t>Q</t>
        </is>
      </c>
      <c r="G3790" s="10" t="inlineStr">
        <is>
          <t>higher</t>
        </is>
      </c>
      <c r="H3790" s="10" t="n">
        <v>4</v>
      </c>
      <c r="I3790" s="10" t="inlineStr">
        <is>
          <t>Corse aggiuntive nell'arco giornaliero base</t>
        </is>
      </c>
      <c r="J3790" s="20" t="n"/>
      <c r="K3790" s="20" t="n"/>
      <c r="L3790" s="20" t="n"/>
      <c r="M3790" s="20" t="n"/>
      <c r="N3790" s="21">
        <f>IF($A3790="","",IFERROR(VALUE($J3790),0))</f>
        <v/>
      </c>
      <c r="O3790" s="21">
        <f>IF($A3790="",0,IF(OR($S3790&lt;&gt;1,COUNTA($J3790:$M3790)=0),0,IF(SUMPRODUCT(MAX(($C$5:$C$6173=$C3790)*($D$5:$D$6173=$D3790)*($S$5:$S$6173=1)*IFERROR($N$5:$N$6173*1,0)))&gt;0,ROUND($H3790*($N3790/SUMPRODUCT(MAX(($C$5:$C$6173=$C3790)*($D$5:$D$6173=$D3790)*($S$5:$S$6173=1)*IFERROR($N$5:$N$6173*1,0)))),4),0)))</f>
        <v/>
      </c>
      <c r="P3790" s="10" t="inlineStr">
        <is>
          <t>corse</t>
        </is>
      </c>
      <c r="Q3790" s="21">
        <f>IF($A3790="","",$A3790&amp;"|"&amp;$C3790)</f>
        <v/>
      </c>
      <c r="R3790" s="21">
        <f>IF($A3790="","",$A3790&amp;"|"&amp;$C3790&amp;"|"&amp;$D3790)</f>
        <v/>
      </c>
      <c r="S3790" s="21">
        <f>IF($A3790="","",IFERROR(INDEX(Offerte!$D$2:$D$200,MATCH($Q3790,Offerte!$L$2:$L$200,0)),0))</f>
        <v/>
      </c>
      <c r="T3790" s="21">
        <f>IF($A3790="","",IFERROR(INDEX(Offerte!$G$2:$G$200,MATCH($Q3790,Offerte!$L$2:$L$200,0)),"NO"))</f>
        <v/>
      </c>
    </row>
    <row r="3791">
      <c r="A3791" s="10">
        <f>IF(Offerte!$A124="","",Offerte!$A124)</f>
        <v/>
      </c>
      <c r="B3791" s="10">
        <f>IF(Offerte!$A124="","",Offerte!$B124)</f>
        <v/>
      </c>
      <c r="C3791" s="10">
        <f>IF(Offerte!$A124="","",Offerte!$C124)</f>
        <v/>
      </c>
      <c r="D3791" s="10" t="inlineStr">
        <is>
          <t>B.3.1</t>
        </is>
      </c>
      <c r="E3791" s="10" t="inlineStr">
        <is>
          <t>B</t>
        </is>
      </c>
      <c r="F3791" s="10" t="inlineStr">
        <is>
          <t>Q</t>
        </is>
      </c>
      <c r="G3791" s="10" t="inlineStr">
        <is>
          <t>higher</t>
        </is>
      </c>
      <c r="H3791" s="10" t="n">
        <v>2</v>
      </c>
      <c r="I3791" s="10" t="inlineStr">
        <is>
          <t>Numero di corse aggiuntive per allungamento dell'arco di servizio giornaliero nelle fasce serali</t>
        </is>
      </c>
      <c r="J3791" s="20" t="n"/>
      <c r="K3791" s="20" t="n"/>
      <c r="L3791" s="20" t="n"/>
      <c r="M3791" s="20" t="n"/>
      <c r="N3791" s="21">
        <f>IF($A3791="","",IFERROR(VALUE($J3791),0))</f>
        <v/>
      </c>
      <c r="O3791" s="21">
        <f>IF($A3791="",0,IF(OR($S3791&lt;&gt;1,COUNTA($J3791:$M3791)=0),0,IF(SUMPRODUCT(MAX(($C$5:$C$6173=$C3791)*($D$5:$D$6173=$D3791)*($S$5:$S$6173=1)*IFERROR($N$5:$N$6173*1,0)))&gt;0,ROUND($H3791*($N3791/SUMPRODUCT(MAX(($C$5:$C$6173=$C3791)*($D$5:$D$6173=$D3791)*($S$5:$S$6173=1)*IFERROR($N$5:$N$6173*1,0)))),4),0)))</f>
        <v/>
      </c>
      <c r="P3791" s="10" t="inlineStr">
        <is>
          <t>corse</t>
        </is>
      </c>
      <c r="Q3791" s="21">
        <f>IF($A3791="","",$A3791&amp;"|"&amp;$C3791)</f>
        <v/>
      </c>
      <c r="R3791" s="21">
        <f>IF($A3791="","",$A3791&amp;"|"&amp;$C3791&amp;"|"&amp;$D3791)</f>
        <v/>
      </c>
      <c r="S3791" s="21">
        <f>IF($A3791="","",IFERROR(INDEX(Offerte!$D$2:$D$200,MATCH($Q3791,Offerte!$L$2:$L$200,0)),0))</f>
        <v/>
      </c>
      <c r="T3791" s="21">
        <f>IF($A3791="","",IFERROR(INDEX(Offerte!$G$2:$G$200,MATCH($Q3791,Offerte!$L$2:$L$200,0)),"NO"))</f>
        <v/>
      </c>
    </row>
    <row r="3792">
      <c r="A3792" s="10">
        <f>IF(Offerte!$A124="","",Offerte!$A124)</f>
        <v/>
      </c>
      <c r="B3792" s="10">
        <f>IF(Offerte!$A124="","",Offerte!$B124)</f>
        <v/>
      </c>
      <c r="C3792" s="10">
        <f>IF(Offerte!$A124="","",Offerte!$C124)</f>
        <v/>
      </c>
      <c r="D3792" s="10" t="inlineStr">
        <is>
          <t>B.4.1</t>
        </is>
      </c>
      <c r="E3792" s="10" t="inlineStr">
        <is>
          <t>B</t>
        </is>
      </c>
      <c r="F3792" s="10" t="inlineStr">
        <is>
          <t>Q</t>
        </is>
      </c>
      <c r="G3792" s="10" t="inlineStr">
        <is>
          <t>higher</t>
        </is>
      </c>
      <c r="H3792" s="10" t="n">
        <v>3</v>
      </c>
      <c r="I3792" s="10" t="inlineStr">
        <is>
          <t>Percorrenze aggiuntive offerte nel Programma d'esercizio delle prime due fasi attuative</t>
        </is>
      </c>
      <c r="J3792" s="20" t="n"/>
      <c r="K3792" s="20" t="n"/>
      <c r="L3792" s="20" t="n"/>
      <c r="M3792" s="20" t="n"/>
      <c r="N3792" s="21">
        <f>IF($A3792="","",IFERROR(VALUE($J3792),0))</f>
        <v/>
      </c>
      <c r="O3792" s="21">
        <f>IF($A3792="",0,IF(OR($S3792&lt;&gt;1,COUNTA($J3792:$M3792)=0),0,IF(SUMPRODUCT(MAX(($C$5:$C$6173=$C3792)*($D$5:$D$6173=$D3792)*($S$5:$S$6173=1)*IFERROR($N$5:$N$6173*1,0)))&gt;0,ROUND($H3792*($N3792/SUMPRODUCT(MAX(($C$5:$C$6173=$C3792)*($D$5:$D$6173=$D3792)*($S$5:$S$6173=1)*IFERROR($N$5:$N$6173*1,0)))),4),0)))</f>
        <v/>
      </c>
      <c r="P3792" s="10" t="inlineStr">
        <is>
          <t>vett*km</t>
        </is>
      </c>
      <c r="Q3792" s="21">
        <f>IF($A3792="","",$A3792&amp;"|"&amp;$C3792)</f>
        <v/>
      </c>
      <c r="R3792" s="21">
        <f>IF($A3792="","",$A3792&amp;"|"&amp;$C3792&amp;"|"&amp;$D3792)</f>
        <v/>
      </c>
      <c r="S3792" s="21">
        <f>IF($A3792="","",IFERROR(INDEX(Offerte!$D$2:$D$200,MATCH($Q3792,Offerte!$L$2:$L$200,0)),0))</f>
        <v/>
      </c>
      <c r="T3792" s="21">
        <f>IF($A3792="","",IFERROR(INDEX(Offerte!$G$2:$G$200,MATCH($Q3792,Offerte!$L$2:$L$200,0)),"NO"))</f>
        <v/>
      </c>
    </row>
    <row r="3793">
      <c r="A3793" s="10">
        <f>IF(Offerte!$A124="","",Offerte!$A124)</f>
        <v/>
      </c>
      <c r="B3793" s="10">
        <f>IF(Offerte!$A124="","",Offerte!$B124)</f>
        <v/>
      </c>
      <c r="C3793" s="10">
        <f>IF(Offerte!$A124="","",Offerte!$C124)</f>
        <v/>
      </c>
      <c r="D3793" s="10" t="inlineStr">
        <is>
          <t>B.5.1</t>
        </is>
      </c>
      <c r="E3793" s="10" t="inlineStr">
        <is>
          <t>B</t>
        </is>
      </c>
      <c r="F3793" s="10" t="inlineStr">
        <is>
          <t>D</t>
        </is>
      </c>
      <c r="G3793" s="10" t="inlineStr">
        <is>
          <t>discretionary</t>
        </is>
      </c>
      <c r="H3793" s="10" t="n">
        <v>2</v>
      </c>
      <c r="I3793" s="10" t="inlineStr">
        <is>
          <t>Efficacia del progetto di servizi complementari DRT</t>
        </is>
      </c>
      <c r="J3793" s="20" t="n"/>
      <c r="K3793" s="20" t="n"/>
      <c r="L3793" s="20" t="n"/>
      <c r="M3793" s="20" t="n"/>
      <c r="N3793" s="21">
        <f>IF($A3793="","",MAX(0,MIN(1,IFERROR(VALUE($M3793),0))))</f>
        <v/>
      </c>
      <c r="O3793" s="21">
        <f>IF($A3793="",0,IF(OR($S3793&lt;&gt;1,COUNTA($J3793:$M3793)=0),0,IF(SUMPRODUCT(MAX(($C$5:$C$6173=$C3793)*($D$5:$D$6173=$D3793)*($S$5:$S$6173=1)*IFERROR($N$5:$N$6173*1,0)))&gt;0,ROUND($H3793*($N3793/SUMPRODUCT(MAX(($C$5:$C$6173=$C3793)*($D$5:$D$6173=$D3793)*($S$5:$S$6173=1)*IFERROR($N$5:$N$6173*1,0)))),4),0)))</f>
        <v/>
      </c>
      <c r="P3793" s="10" t="inlineStr">
        <is>
          <t>coeff.</t>
        </is>
      </c>
      <c r="Q3793" s="21">
        <f>IF($A3793="","",$A3793&amp;"|"&amp;$C3793)</f>
        <v/>
      </c>
      <c r="R3793" s="21">
        <f>IF($A3793="","",$A3793&amp;"|"&amp;$C3793&amp;"|"&amp;$D3793)</f>
        <v/>
      </c>
      <c r="S3793" s="21">
        <f>IF($A3793="","",IFERROR(INDEX(Offerte!$D$2:$D$200,MATCH($Q3793,Offerte!$L$2:$L$200,0)),0))</f>
        <v/>
      </c>
      <c r="T3793" s="21">
        <f>IF($A3793="","",IFERROR(INDEX(Offerte!$G$2:$G$200,MATCH($Q3793,Offerte!$L$2:$L$200,0)),"NO"))</f>
        <v/>
      </c>
    </row>
    <row r="3794">
      <c r="A3794" s="10">
        <f>IF(Offerte!$A124="","",Offerte!$A124)</f>
        <v/>
      </c>
      <c r="B3794" s="10">
        <f>IF(Offerte!$A124="","",Offerte!$B124)</f>
        <v/>
      </c>
      <c r="C3794" s="10">
        <f>IF(Offerte!$A124="","",Offerte!$C124)</f>
        <v/>
      </c>
      <c r="D3794" s="10" t="inlineStr">
        <is>
          <t>C.1.1</t>
        </is>
      </c>
      <c r="E3794" s="10" t="inlineStr">
        <is>
          <t>C</t>
        </is>
      </c>
      <c r="F3794" s="10" t="inlineStr">
        <is>
          <t>Q</t>
        </is>
      </c>
      <c r="G3794" s="10" t="inlineStr">
        <is>
          <t>higher</t>
        </is>
      </c>
      <c r="H3794" s="10" t="n">
        <v>2</v>
      </c>
      <c r="I3794" s="10" t="inlineStr">
        <is>
          <t>Tasso di copertura del servizio con telecamere BSD</t>
        </is>
      </c>
      <c r="J3794" s="20" t="n"/>
      <c r="K3794" s="20" t="n"/>
      <c r="L3794" s="20" t="n"/>
      <c r="M3794" s="20" t="n"/>
      <c r="N3794" s="21">
        <f>IF($A3794="","",IFERROR(VALUE($K3794)/VALUE($L3794),IFERROR(VALUE($J3794),0)))</f>
        <v/>
      </c>
      <c r="O3794" s="21">
        <f>IF($A3794="",0,IF(OR($S3794&lt;&gt;1,COUNTA($J3794:$M3794)=0),0,IF(SUMPRODUCT(MAX(($C$5:$C$6173=$C3794)*($D$5:$D$6173=$D3794)*($S$5:$S$6173=1)*IFERROR($N$5:$N$6173*1,0)))&gt;0,ROUND($H3794*($N3794/SUMPRODUCT(MAX(($C$5:$C$6173=$C3794)*($D$5:$D$6173=$D3794)*($S$5:$S$6173=1)*IFERROR($N$5:$N$6173*1,0)))),4),0)))</f>
        <v/>
      </c>
      <c r="P3794" s="10" t="inlineStr">
        <is>
          <t>Autobus attrezzati con telecamere BSD / Autobus totali in offerta, incluse scorte</t>
        </is>
      </c>
      <c r="Q3794" s="21">
        <f>IF($A3794="","",$A3794&amp;"|"&amp;$C3794)</f>
        <v/>
      </c>
      <c r="R3794" s="21">
        <f>IF($A3794="","",$A3794&amp;"|"&amp;$C3794&amp;"|"&amp;$D3794)</f>
        <v/>
      </c>
      <c r="S3794" s="21">
        <f>IF($A3794="","",IFERROR(INDEX(Offerte!$D$2:$D$200,MATCH($Q3794,Offerte!$L$2:$L$200,0)),0))</f>
        <v/>
      </c>
      <c r="T3794" s="21">
        <f>IF($A3794="","",IFERROR(INDEX(Offerte!$G$2:$G$200,MATCH($Q3794,Offerte!$L$2:$L$200,0)),"NO"))</f>
        <v/>
      </c>
    </row>
    <row r="3795">
      <c r="A3795" s="10">
        <f>IF(Offerte!$A124="","",Offerte!$A124)</f>
        <v/>
      </c>
      <c r="B3795" s="10">
        <f>IF(Offerte!$A124="","",Offerte!$B124)</f>
        <v/>
      </c>
      <c r="C3795" s="10">
        <f>IF(Offerte!$A124="","",Offerte!$C124)</f>
        <v/>
      </c>
      <c r="D3795" s="10" t="inlineStr">
        <is>
          <t>C.1.2</t>
        </is>
      </c>
      <c r="E3795" s="10" t="inlineStr">
        <is>
          <t>C</t>
        </is>
      </c>
      <c r="F3795" s="10" t="inlineStr">
        <is>
          <t>Q</t>
        </is>
      </c>
      <c r="G3795" s="10" t="inlineStr">
        <is>
          <t>higher</t>
        </is>
      </c>
      <c r="H3795" s="10" t="n">
        <v>2</v>
      </c>
      <c r="I3795" s="10" t="inlineStr">
        <is>
          <t>Tasso di copertura del servizio con telecamere ADAS</t>
        </is>
      </c>
      <c r="J3795" s="20" t="n"/>
      <c r="K3795" s="20" t="n"/>
      <c r="L3795" s="20" t="n"/>
      <c r="M3795" s="20" t="n"/>
      <c r="N3795" s="21">
        <f>IF($A3795="","",IFERROR(VALUE($K3795)/VALUE($L3795),IFERROR(VALUE($J3795),0)))</f>
        <v/>
      </c>
      <c r="O3795" s="21">
        <f>IF($A3795="",0,IF(OR($S3795&lt;&gt;1,COUNTA($J3795:$M3795)=0),0,IF(SUMPRODUCT(MAX(($C$5:$C$6173=$C3795)*($D$5:$D$6173=$D3795)*($S$5:$S$6173=1)*IFERROR($N$5:$N$6173*1,0)))&gt;0,ROUND($H3795*($N3795/SUMPRODUCT(MAX(($C$5:$C$6173=$C3795)*($D$5:$D$6173=$D3795)*($S$5:$S$6173=1)*IFERROR($N$5:$N$6173*1,0)))),4),0)))</f>
        <v/>
      </c>
      <c r="P3795" s="10" t="inlineStr">
        <is>
          <t>Autobus attrezzati con telecamere ADAS / Autobus totali in offerta, incluse scorte</t>
        </is>
      </c>
      <c r="Q3795" s="21">
        <f>IF($A3795="","",$A3795&amp;"|"&amp;$C3795)</f>
        <v/>
      </c>
      <c r="R3795" s="21">
        <f>IF($A3795="","",$A3795&amp;"|"&amp;$C3795&amp;"|"&amp;$D3795)</f>
        <v/>
      </c>
      <c r="S3795" s="21">
        <f>IF($A3795="","",IFERROR(INDEX(Offerte!$D$2:$D$200,MATCH($Q3795,Offerte!$L$2:$L$200,0)),0))</f>
        <v/>
      </c>
      <c r="T3795" s="21">
        <f>IF($A3795="","",IFERROR(INDEX(Offerte!$G$2:$G$200,MATCH($Q3795,Offerte!$L$2:$L$200,0)),"NO"))</f>
        <v/>
      </c>
    </row>
    <row r="3796">
      <c r="A3796" s="10">
        <f>IF(Offerte!$A124="","",Offerte!$A124)</f>
        <v/>
      </c>
      <c r="B3796" s="10">
        <f>IF(Offerte!$A124="","",Offerte!$B124)</f>
        <v/>
      </c>
      <c r="C3796" s="10">
        <f>IF(Offerte!$A124="","",Offerte!$C124)</f>
        <v/>
      </c>
      <c r="D3796" s="10" t="inlineStr">
        <is>
          <t>C.2.1</t>
        </is>
      </c>
      <c r="E3796" s="10" t="inlineStr">
        <is>
          <t>C</t>
        </is>
      </c>
      <c r="F3796" s="10" t="inlineStr">
        <is>
          <t>Q</t>
        </is>
      </c>
      <c r="G3796" s="10" t="inlineStr">
        <is>
          <t>higher</t>
        </is>
      </c>
      <c r="H3796" s="10" t="n">
        <v>3</v>
      </c>
      <c r="I3796" s="10" t="inlineStr">
        <is>
          <t>Tasso di copertura del servizio con telecamere di bordo di videosorveglianza</t>
        </is>
      </c>
      <c r="J3796" s="20" t="n"/>
      <c r="K3796" s="20" t="n"/>
      <c r="L3796" s="20" t="n"/>
      <c r="M3796" s="20" t="n"/>
      <c r="N3796" s="21">
        <f>IF($A3796="","",IFERROR(VALUE($K3796)/VALUE($L3796),IFERROR(VALUE($J3796),0)))</f>
        <v/>
      </c>
      <c r="O3796" s="21">
        <f>IF($A3796="",0,IF(OR($S3796&lt;&gt;1,COUNTA($J3796:$M3796)=0),0,IF(SUMPRODUCT(MAX(($C$5:$C$6173=$C3796)*($D$5:$D$6173=$D3796)*($S$5:$S$6173=1)*IFERROR($N$5:$N$6173*1,0)))&gt;0,ROUND($H3796*($N3796/SUMPRODUCT(MAX(($C$5:$C$6173=$C3796)*($D$5:$D$6173=$D3796)*($S$5:$S$6173=1)*IFERROR($N$5:$N$6173*1,0)))),4),0)))</f>
        <v/>
      </c>
      <c r="P3796" s="10" t="inlineStr">
        <is>
          <t>Autobus attrezzati con videosorveglianza / Autobus totali in offerta, incluse scorte</t>
        </is>
      </c>
      <c r="Q3796" s="21">
        <f>IF($A3796="","",$A3796&amp;"|"&amp;$C3796)</f>
        <v/>
      </c>
      <c r="R3796" s="21">
        <f>IF($A3796="","",$A3796&amp;"|"&amp;$C3796&amp;"|"&amp;$D3796)</f>
        <v/>
      </c>
      <c r="S3796" s="21">
        <f>IF($A3796="","",IFERROR(INDEX(Offerte!$D$2:$D$200,MATCH($Q3796,Offerte!$L$2:$L$200,0)),0))</f>
        <v/>
      </c>
      <c r="T3796" s="21">
        <f>IF($A3796="","",IFERROR(INDEX(Offerte!$G$2:$G$200,MATCH($Q3796,Offerte!$L$2:$L$200,0)),"NO"))</f>
        <v/>
      </c>
    </row>
    <row r="3797">
      <c r="A3797" s="10">
        <f>IF(Offerte!$A124="","",Offerte!$A124)</f>
        <v/>
      </c>
      <c r="B3797" s="10">
        <f>IF(Offerte!$A124="","",Offerte!$B124)</f>
        <v/>
      </c>
      <c r="C3797" s="10">
        <f>IF(Offerte!$A124="","",Offerte!$C124)</f>
        <v/>
      </c>
      <c r="D3797" s="10" t="inlineStr">
        <is>
          <t>C.2.2</t>
        </is>
      </c>
      <c r="E3797" s="10" t="inlineStr">
        <is>
          <t>C</t>
        </is>
      </c>
      <c r="F3797" s="10" t="inlineStr">
        <is>
          <t>T</t>
        </is>
      </c>
      <c r="G3797" s="10" t="inlineStr">
        <is>
          <t>tabular</t>
        </is>
      </c>
      <c r="H3797" s="10" t="n">
        <v>1</v>
      </c>
      <c r="I3797" s="10" t="inlineStr">
        <is>
          <t>Software video/audio analisi per situazioni di pericolo</t>
        </is>
      </c>
      <c r="J3797" s="20" t="n"/>
      <c r="K3797" s="20" t="n"/>
      <c r="L3797" s="20" t="n"/>
      <c r="M3797" s="20" t="n"/>
      <c r="N3797" s="21">
        <f>IF($A3797="","",IF(IFERROR(VALUE($M3797),0)=1,1,0))</f>
        <v/>
      </c>
      <c r="O3797" s="21">
        <f>IF($A3797="",0,IF(OR($S3797&lt;&gt;1,COUNTA($J3797:$M3797)=0),0,IF($N3797=1,$H3797,0)))</f>
        <v/>
      </c>
      <c r="P3797" s="10" t="inlineStr">
        <is>
          <t>sì/no</t>
        </is>
      </c>
      <c r="Q3797" s="21">
        <f>IF($A3797="","",$A3797&amp;"|"&amp;$C3797)</f>
        <v/>
      </c>
      <c r="R3797" s="21">
        <f>IF($A3797="","",$A3797&amp;"|"&amp;$C3797&amp;"|"&amp;$D3797)</f>
        <v/>
      </c>
      <c r="S3797" s="21">
        <f>IF($A3797="","",IFERROR(INDEX(Offerte!$D$2:$D$200,MATCH($Q3797,Offerte!$L$2:$L$200,0)),0))</f>
        <v/>
      </c>
      <c r="T3797" s="21">
        <f>IF($A3797="","",IFERROR(INDEX(Offerte!$G$2:$G$200,MATCH($Q3797,Offerte!$L$2:$L$200,0)),"NO"))</f>
        <v/>
      </c>
    </row>
    <row r="3798">
      <c r="A3798" s="10">
        <f>IF(Offerte!$A124="","",Offerte!$A124)</f>
        <v/>
      </c>
      <c r="B3798" s="10">
        <f>IF(Offerte!$A124="","",Offerte!$B124)</f>
        <v/>
      </c>
      <c r="C3798" s="10">
        <f>IF(Offerte!$A124="","",Offerte!$C124)</f>
        <v/>
      </c>
      <c r="D3798" s="10" t="inlineStr">
        <is>
          <t>C.2.3</t>
        </is>
      </c>
      <c r="E3798" s="10" t="inlineStr">
        <is>
          <t>C</t>
        </is>
      </c>
      <c r="F3798" s="10" t="inlineStr">
        <is>
          <t>T</t>
        </is>
      </c>
      <c r="G3798" s="10" t="inlineStr">
        <is>
          <t>tabular</t>
        </is>
      </c>
      <c r="H3798" s="10" t="n">
        <v>1</v>
      </c>
      <c r="I3798" s="10" t="inlineStr">
        <is>
          <t>Collegamento con centrale qualificata di pronto intervento</t>
        </is>
      </c>
      <c r="J3798" s="20" t="n"/>
      <c r="K3798" s="20" t="n"/>
      <c r="L3798" s="20" t="n"/>
      <c r="M3798" s="20" t="n"/>
      <c r="N3798" s="21">
        <f>IF($A3798="","",IF(IFERROR(VALUE($M3798),0)=1,1,0))</f>
        <v/>
      </c>
      <c r="O3798" s="21">
        <f>IF($A3798="",0,IF(OR($S3798&lt;&gt;1,COUNTA($J3798:$M3798)=0),0,IF($N3798=1,$H3798,0)))</f>
        <v/>
      </c>
      <c r="P3798" s="10" t="inlineStr">
        <is>
          <t>sì/no</t>
        </is>
      </c>
      <c r="Q3798" s="21">
        <f>IF($A3798="","",$A3798&amp;"|"&amp;$C3798)</f>
        <v/>
      </c>
      <c r="R3798" s="21">
        <f>IF($A3798="","",$A3798&amp;"|"&amp;$C3798&amp;"|"&amp;$D3798)</f>
        <v/>
      </c>
      <c r="S3798" s="21">
        <f>IF($A3798="","",IFERROR(INDEX(Offerte!$D$2:$D$200,MATCH($Q3798,Offerte!$L$2:$L$200,0)),0))</f>
        <v/>
      </c>
      <c r="T3798" s="21">
        <f>IF($A3798="","",IFERROR(INDEX(Offerte!$G$2:$G$200,MATCH($Q3798,Offerte!$L$2:$L$200,0)),"NO"))</f>
        <v/>
      </c>
    </row>
    <row r="3799">
      <c r="A3799" s="10">
        <f>IF(Offerte!$A124="","",Offerte!$A124)</f>
        <v/>
      </c>
      <c r="B3799" s="10">
        <f>IF(Offerte!$A124="","",Offerte!$B124)</f>
        <v/>
      </c>
      <c r="C3799" s="10">
        <f>IF(Offerte!$A124="","",Offerte!$C124)</f>
        <v/>
      </c>
      <c r="D3799" s="10" t="inlineStr">
        <is>
          <t>C.2.4</t>
        </is>
      </c>
      <c r="E3799" s="10" t="inlineStr">
        <is>
          <t>C</t>
        </is>
      </c>
      <c r="F3799" s="10" t="inlineStr">
        <is>
          <t>Q</t>
        </is>
      </c>
      <c r="G3799" s="10" t="inlineStr">
        <is>
          <t>higher</t>
        </is>
      </c>
      <c r="H3799" s="10" t="n">
        <v>1</v>
      </c>
      <c r="I3799" s="10" t="inlineStr">
        <is>
          <t>Tasso di copertura del servizio con dispositivi per la chiamata di emergenza del conducente</t>
        </is>
      </c>
      <c r="J3799" s="20" t="n"/>
      <c r="K3799" s="20" t="n"/>
      <c r="L3799" s="20" t="n"/>
      <c r="M3799" s="20" t="n"/>
      <c r="N3799" s="21">
        <f>IF($A3799="","",IFERROR(VALUE($K3799)/VALUE($L3799),IFERROR(VALUE($J3799),0)))</f>
        <v/>
      </c>
      <c r="O3799" s="21">
        <f>IF($A3799="",0,IF(OR($S3799&lt;&gt;1,COUNTA($J3799:$M3799)=0),0,IF(SUMPRODUCT(MAX(($C$5:$C$6173=$C3799)*($D$5:$D$6173=$D3799)*($S$5:$S$6173=1)*IFERROR($N$5:$N$6173*1,0)))&gt;0,ROUND($H3799*($N3799/SUMPRODUCT(MAX(($C$5:$C$6173=$C3799)*($D$5:$D$6173=$D3799)*($S$5:$S$6173=1)*IFERROR($N$5:$N$6173*1,0)))),4),0)))</f>
        <v/>
      </c>
      <c r="P3799" s="10" t="inlineStr">
        <is>
          <t>Autobus attrezzati con chiamata di emergenza / Autobus totali in offerta, incluse scorte</t>
        </is>
      </c>
      <c r="Q3799" s="21">
        <f>IF($A3799="","",$A3799&amp;"|"&amp;$C3799)</f>
        <v/>
      </c>
      <c r="R3799" s="21">
        <f>IF($A3799="","",$A3799&amp;"|"&amp;$C3799&amp;"|"&amp;$D3799)</f>
        <v/>
      </c>
      <c r="S3799" s="21">
        <f>IF($A3799="","",IFERROR(INDEX(Offerte!$D$2:$D$200,MATCH($Q3799,Offerte!$L$2:$L$200,0)),0))</f>
        <v/>
      </c>
      <c r="T3799" s="21">
        <f>IF($A3799="","",IFERROR(INDEX(Offerte!$G$2:$G$200,MATCH($Q3799,Offerte!$L$2:$L$200,0)),"NO"))</f>
        <v/>
      </c>
    </row>
    <row r="3800">
      <c r="A3800" s="10">
        <f>IF(Offerte!$A124="","",Offerte!$A124)</f>
        <v/>
      </c>
      <c r="B3800" s="10">
        <f>IF(Offerte!$A124="","",Offerte!$B124)</f>
        <v/>
      </c>
      <c r="C3800" s="10">
        <f>IF(Offerte!$A124="","",Offerte!$C124)</f>
        <v/>
      </c>
      <c r="D3800" s="10" t="inlineStr">
        <is>
          <t>C.3.1</t>
        </is>
      </c>
      <c r="E3800" s="10" t="inlineStr">
        <is>
          <t>C</t>
        </is>
      </c>
      <c r="F3800" s="10" t="inlineStr">
        <is>
          <t>Q</t>
        </is>
      </c>
      <c r="G3800" s="10" t="inlineStr">
        <is>
          <t>higher</t>
        </is>
      </c>
      <c r="H3800" s="10" t="n">
        <v>2</v>
      </c>
      <c r="I3800" s="10" t="inlineStr">
        <is>
          <t>Tasso di copertura del servizio con dispositivi di informazione dinamica a bordo mezzo</t>
        </is>
      </c>
      <c r="J3800" s="20" t="n"/>
      <c r="K3800" s="20" t="n"/>
      <c r="L3800" s="20" t="n"/>
      <c r="M3800" s="20" t="n"/>
      <c r="N3800" s="21">
        <f>IF($A3800="","",IFERROR(VALUE($K3800)/VALUE($L3800),IFERROR(VALUE($J3800),0)))</f>
        <v/>
      </c>
      <c r="O3800" s="21">
        <f>IF($A3800="",0,IF(OR($S3800&lt;&gt;1,COUNTA($J3800:$M3800)=0),0,IF(SUMPRODUCT(MAX(($C$5:$C$6173=$C3800)*($D$5:$D$6173=$D3800)*($S$5:$S$6173=1)*IFERROR($N$5:$N$6173*1,0)))&gt;0,ROUND($H3800*($N3800/SUMPRODUCT(MAX(($C$5:$C$6173=$C3800)*($D$5:$D$6173=$D3800)*($S$5:$S$6173=1)*IFERROR($N$5:$N$6173*1,0)))),4),0)))</f>
        <v/>
      </c>
      <c r="P3800" s="10" t="inlineStr">
        <is>
          <t>Autobus con monitor e indicatori vocali / Autobus totali in offerta, incluse scorte</t>
        </is>
      </c>
      <c r="Q3800" s="21">
        <f>IF($A3800="","",$A3800&amp;"|"&amp;$C3800)</f>
        <v/>
      </c>
      <c r="R3800" s="21">
        <f>IF($A3800="","",$A3800&amp;"|"&amp;$C3800&amp;"|"&amp;$D3800)</f>
        <v/>
      </c>
      <c r="S3800" s="21">
        <f>IF($A3800="","",IFERROR(INDEX(Offerte!$D$2:$D$200,MATCH($Q3800,Offerte!$L$2:$L$200,0)),0))</f>
        <v/>
      </c>
      <c r="T3800" s="21">
        <f>IF($A3800="","",IFERROR(INDEX(Offerte!$G$2:$G$200,MATCH($Q3800,Offerte!$L$2:$L$200,0)),"NO"))</f>
        <v/>
      </c>
    </row>
    <row r="3801">
      <c r="A3801" s="10">
        <f>IF(Offerte!$A124="","",Offerte!$A124)</f>
        <v/>
      </c>
      <c r="B3801" s="10">
        <f>IF(Offerte!$A124="","",Offerte!$B124)</f>
        <v/>
      </c>
      <c r="C3801" s="10">
        <f>IF(Offerte!$A124="","",Offerte!$C124)</f>
        <v/>
      </c>
      <c r="D3801" s="10" t="inlineStr">
        <is>
          <t>C.3.2</t>
        </is>
      </c>
      <c r="E3801" s="10" t="inlineStr">
        <is>
          <t>C</t>
        </is>
      </c>
      <c r="F3801" s="10" t="inlineStr">
        <is>
          <t>T</t>
        </is>
      </c>
      <c r="G3801" s="10" t="inlineStr">
        <is>
          <t>tabular</t>
        </is>
      </c>
      <c r="H3801" s="10" t="n">
        <v>2</v>
      </c>
      <c r="I3801" s="10" t="inlineStr">
        <is>
          <t>Informazioni a bordo su coincidenze ai nodi</t>
        </is>
      </c>
      <c r="J3801" s="20" t="n"/>
      <c r="K3801" s="20" t="n"/>
      <c r="L3801" s="20" t="n"/>
      <c r="M3801" s="20" t="n"/>
      <c r="N3801" s="21">
        <f>IF($A3801="","",IF(IFERROR(VALUE($M3801),0)=1,1,0))</f>
        <v/>
      </c>
      <c r="O3801" s="21">
        <f>IF($A3801="",0,IF(OR($S3801&lt;&gt;1,COUNTA($J3801:$M3801)=0),0,IF(AND($N3801=1,IFERROR(SUMIFS($N$5:$N$6173,$Q$5:$Q$6173,$Q3801,$D$5:$D$6173,"C.3.1"),0)&gt;=0.5),$H3801,0)))</f>
        <v/>
      </c>
      <c r="P3801" s="10" t="inlineStr">
        <is>
          <t>Dipende da C.3.1 &gt;= 0.5</t>
        </is>
      </c>
      <c r="Q3801" s="21">
        <f>IF($A3801="","",$A3801&amp;"|"&amp;$C3801)</f>
        <v/>
      </c>
      <c r="R3801" s="21">
        <f>IF($A3801="","",$A3801&amp;"|"&amp;$C3801&amp;"|"&amp;$D3801)</f>
        <v/>
      </c>
      <c r="S3801" s="21">
        <f>IF($A3801="","",IFERROR(INDEX(Offerte!$D$2:$D$200,MATCH($Q3801,Offerte!$L$2:$L$200,0)),0))</f>
        <v/>
      </c>
      <c r="T3801" s="21">
        <f>IF($A3801="","",IFERROR(INDEX(Offerte!$G$2:$G$200,MATCH($Q3801,Offerte!$L$2:$L$200,0)),"NO"))</f>
        <v/>
      </c>
    </row>
    <row r="3802">
      <c r="A3802" s="10">
        <f>IF(Offerte!$A124="","",Offerte!$A124)</f>
        <v/>
      </c>
      <c r="B3802" s="10">
        <f>IF(Offerte!$A124="","",Offerte!$B124)</f>
        <v/>
      </c>
      <c r="C3802" s="10">
        <f>IF(Offerte!$A124="","",Offerte!$C124)</f>
        <v/>
      </c>
      <c r="D3802" s="10" t="inlineStr">
        <is>
          <t>D.1.1</t>
        </is>
      </c>
      <c r="E3802" s="10" t="inlineStr">
        <is>
          <t>D</t>
        </is>
      </c>
      <c r="F3802" s="10" t="inlineStr">
        <is>
          <t>Q</t>
        </is>
      </c>
      <c r="G3802" s="10" t="inlineStr">
        <is>
          <t>higher</t>
        </is>
      </c>
      <c r="H3802" s="10" t="n">
        <v>3</v>
      </c>
      <c r="I3802" s="10" t="inlineStr">
        <is>
          <t>Installazione di pensiline</t>
        </is>
      </c>
      <c r="J3802" s="20" t="n"/>
      <c r="K3802" s="20" t="n"/>
      <c r="L3802" s="20" t="n"/>
      <c r="M3802" s="20" t="n"/>
      <c r="N3802" s="21">
        <f>IF($A3802="","",IFERROR(VALUE($J3802),0))</f>
        <v/>
      </c>
      <c r="O3802" s="21">
        <f>IF($A3802="",0,IF(OR($S3802&lt;&gt;1,COUNTA($J3802:$M3802)=0),0,IF(SUMPRODUCT(MAX(($C$5:$C$6173=$C3802)*($D$5:$D$6173=$D3802)*($S$5:$S$6173=1)*IFERROR($N$5:$N$6173*1,0)))&gt;0,ROUND($H3802*($N3802/SUMPRODUCT(MAX(($C$5:$C$6173=$C3802)*($D$5:$D$6173=$D3802)*($S$5:$S$6173=1)*IFERROR($N$5:$N$6173*1,0)))),4),0)))</f>
        <v/>
      </c>
      <c r="P3802" s="10" t="inlineStr">
        <is>
          <t>fermate</t>
        </is>
      </c>
      <c r="Q3802" s="21">
        <f>IF($A3802="","",$A3802&amp;"|"&amp;$C3802)</f>
        <v/>
      </c>
      <c r="R3802" s="21">
        <f>IF($A3802="","",$A3802&amp;"|"&amp;$C3802&amp;"|"&amp;$D3802)</f>
        <v/>
      </c>
      <c r="S3802" s="21">
        <f>IF($A3802="","",IFERROR(INDEX(Offerte!$D$2:$D$200,MATCH($Q3802,Offerte!$L$2:$L$200,0)),0))</f>
        <v/>
      </c>
      <c r="T3802" s="21">
        <f>IF($A3802="","",IFERROR(INDEX(Offerte!$G$2:$G$200,MATCH($Q3802,Offerte!$L$2:$L$200,0)),"NO"))</f>
        <v/>
      </c>
    </row>
    <row r="3803">
      <c r="A3803" s="10">
        <f>IF(Offerte!$A124="","",Offerte!$A124)</f>
        <v/>
      </c>
      <c r="B3803" s="10">
        <f>IF(Offerte!$A124="","",Offerte!$B124)</f>
        <v/>
      </c>
      <c r="C3803" s="10">
        <f>IF(Offerte!$A124="","",Offerte!$C124)</f>
        <v/>
      </c>
      <c r="D3803" s="10" t="inlineStr">
        <is>
          <t>D.1.2</t>
        </is>
      </c>
      <c r="E3803" s="10" t="inlineStr">
        <is>
          <t>D</t>
        </is>
      </c>
      <c r="F3803" s="10" t="inlineStr">
        <is>
          <t>Q</t>
        </is>
      </c>
      <c r="G3803" s="10" t="inlineStr">
        <is>
          <t>higher</t>
        </is>
      </c>
      <c r="H3803" s="10" t="n">
        <v>3</v>
      </c>
      <c r="I3803" s="10" t="inlineStr">
        <is>
          <t>Installazione di paline di fermata conformi alla DGR 581/2023</t>
        </is>
      </c>
      <c r="J3803" s="20" t="n"/>
      <c r="K3803" s="20" t="n"/>
      <c r="L3803" s="20" t="n"/>
      <c r="M3803" s="20" t="n"/>
      <c r="N3803" s="21">
        <f>IF($A3803="","",IFERROR(VALUE($J3803),0))</f>
        <v/>
      </c>
      <c r="O3803" s="21">
        <f>IF($A3803="",0,IF(OR($S3803&lt;&gt;1,COUNTA($J3803:$M3803)=0),0,IF(SUMPRODUCT(MAX(($C$5:$C$6173=$C3803)*($D$5:$D$6173=$D3803)*($S$5:$S$6173=1)*IFERROR($N$5:$N$6173*1,0)))&gt;0,ROUND($H3803*($N3803/SUMPRODUCT(MAX(($C$5:$C$6173=$C3803)*($D$5:$D$6173=$D3803)*($S$5:$S$6173=1)*IFERROR($N$5:$N$6173*1,0)))),4),0)))</f>
        <v/>
      </c>
      <c r="P3803" s="10" t="inlineStr">
        <is>
          <t>fermate</t>
        </is>
      </c>
      <c r="Q3803" s="21">
        <f>IF($A3803="","",$A3803&amp;"|"&amp;$C3803)</f>
        <v/>
      </c>
      <c r="R3803" s="21">
        <f>IF($A3803="","",$A3803&amp;"|"&amp;$C3803&amp;"|"&amp;$D3803)</f>
        <v/>
      </c>
      <c r="S3803" s="21">
        <f>IF($A3803="","",IFERROR(INDEX(Offerte!$D$2:$D$200,MATCH($Q3803,Offerte!$L$2:$L$200,0)),0))</f>
        <v/>
      </c>
      <c r="T3803" s="21">
        <f>IF($A3803="","",IFERROR(INDEX(Offerte!$G$2:$G$200,MATCH($Q3803,Offerte!$L$2:$L$200,0)),"NO"))</f>
        <v/>
      </c>
    </row>
    <row r="3804">
      <c r="A3804" s="10">
        <f>IF(Offerte!$A124="","",Offerte!$A124)</f>
        <v/>
      </c>
      <c r="B3804" s="10">
        <f>IF(Offerte!$A124="","",Offerte!$B124)</f>
        <v/>
      </c>
      <c r="C3804" s="10">
        <f>IF(Offerte!$A124="","",Offerte!$C124)</f>
        <v/>
      </c>
      <c r="D3804" s="10" t="inlineStr">
        <is>
          <t>D.1.3</t>
        </is>
      </c>
      <c r="E3804" s="10" t="inlineStr">
        <is>
          <t>D</t>
        </is>
      </c>
      <c r="F3804" s="10" t="inlineStr">
        <is>
          <t>Q</t>
        </is>
      </c>
      <c r="G3804" s="10" t="inlineStr">
        <is>
          <t>higher</t>
        </is>
      </c>
      <c r="H3804" s="10" t="n">
        <v>2</v>
      </c>
      <c r="I3804" s="10" t="inlineStr">
        <is>
          <t>Display informativi connessi alle fermate</t>
        </is>
      </c>
      <c r="J3804" s="20" t="n"/>
      <c r="K3804" s="20" t="n"/>
      <c r="L3804" s="20" t="n"/>
      <c r="M3804" s="20" t="n"/>
      <c r="N3804" s="21">
        <f>IF($A3804="","",IFERROR(VALUE($J3804),0))</f>
        <v/>
      </c>
      <c r="O3804" s="21">
        <f>IF($A3804="",0,IF(OR($S3804&lt;&gt;1,COUNTA($J3804:$M3804)=0),0,IF(SUMPRODUCT(MAX(($C$5:$C$6173=$C3804)*($D$5:$D$6173=$D3804)*($S$5:$S$6173=1)*IFERROR($N$5:$N$6173*1,0)))&gt;0,ROUND($H3804*($N3804/SUMPRODUCT(MAX(($C$5:$C$6173=$C3804)*($D$5:$D$6173=$D3804)*($S$5:$S$6173=1)*IFERROR($N$5:$N$6173*1,0)))),4),0)))</f>
        <v/>
      </c>
      <c r="P3804" s="10" t="inlineStr">
        <is>
          <t>fermate</t>
        </is>
      </c>
      <c r="Q3804" s="21">
        <f>IF($A3804="","",$A3804&amp;"|"&amp;$C3804)</f>
        <v/>
      </c>
      <c r="R3804" s="21">
        <f>IF($A3804="","",$A3804&amp;"|"&amp;$C3804&amp;"|"&amp;$D3804)</f>
        <v/>
      </c>
      <c r="S3804" s="21">
        <f>IF($A3804="","",IFERROR(INDEX(Offerte!$D$2:$D$200,MATCH($Q3804,Offerte!$L$2:$L$200,0)),0))</f>
        <v/>
      </c>
      <c r="T3804" s="21">
        <f>IF($A3804="","",IFERROR(INDEX(Offerte!$G$2:$G$200,MATCH($Q3804,Offerte!$L$2:$L$200,0)),"NO"))</f>
        <v/>
      </c>
    </row>
    <row r="3805">
      <c r="A3805" s="10">
        <f>IF(Offerte!$A124="","",Offerte!$A124)</f>
        <v/>
      </c>
      <c r="B3805" s="10">
        <f>IF(Offerte!$A124="","",Offerte!$B124)</f>
        <v/>
      </c>
      <c r="C3805" s="10">
        <f>IF(Offerte!$A124="","",Offerte!$C124)</f>
        <v/>
      </c>
      <c r="D3805" s="10" t="inlineStr">
        <is>
          <t>D.2.1</t>
        </is>
      </c>
      <c r="E3805" s="10" t="inlineStr">
        <is>
          <t>D</t>
        </is>
      </c>
      <c r="F3805" s="10" t="inlineStr">
        <is>
          <t>Q</t>
        </is>
      </c>
      <c r="G3805" s="10" t="inlineStr">
        <is>
          <t>higher</t>
        </is>
      </c>
      <c r="H3805" s="10" t="n">
        <v>2</v>
      </c>
      <c r="I3805" s="10" t="inlineStr">
        <is>
          <t>Segnali tattili Loges-Vet-Evolution</t>
        </is>
      </c>
      <c r="J3805" s="20" t="n"/>
      <c r="K3805" s="20" t="n"/>
      <c r="L3805" s="20" t="n"/>
      <c r="M3805" s="20" t="n"/>
      <c r="N3805" s="21">
        <f>IF($A3805="","",IFERROR(VALUE($J3805),0))</f>
        <v/>
      </c>
      <c r="O3805" s="21">
        <f>IF($A3805="",0,IF(OR($S3805&lt;&gt;1,COUNTA($J3805:$M3805)=0),0,IF(SUMPRODUCT(MAX(($C$5:$C$6173=$C3805)*($D$5:$D$6173=$D3805)*($S$5:$S$6173=1)*IFERROR($N$5:$N$6173*1,0)))&gt;0,ROUND($H3805*($N3805/SUMPRODUCT(MAX(($C$5:$C$6173=$C3805)*($D$5:$D$6173=$D3805)*($S$5:$S$6173=1)*IFERROR($N$5:$N$6173*1,0)))),4),0)))</f>
        <v/>
      </c>
      <c r="P3805" s="10" t="inlineStr">
        <is>
          <t>fermate</t>
        </is>
      </c>
      <c r="Q3805" s="21">
        <f>IF($A3805="","",$A3805&amp;"|"&amp;$C3805)</f>
        <v/>
      </c>
      <c r="R3805" s="21">
        <f>IF($A3805="","",$A3805&amp;"|"&amp;$C3805&amp;"|"&amp;$D3805)</f>
        <v/>
      </c>
      <c r="S3805" s="21">
        <f>IF($A3805="","",IFERROR(INDEX(Offerte!$D$2:$D$200,MATCH($Q3805,Offerte!$L$2:$L$200,0)),0))</f>
        <v/>
      </c>
      <c r="T3805" s="21">
        <f>IF($A3805="","",IFERROR(INDEX(Offerte!$G$2:$G$200,MATCH($Q3805,Offerte!$L$2:$L$200,0)),"NO"))</f>
        <v/>
      </c>
    </row>
    <row r="3806">
      <c r="A3806" s="10">
        <f>IF(Offerte!$A124="","",Offerte!$A124)</f>
        <v/>
      </c>
      <c r="B3806" s="10">
        <f>IF(Offerte!$A124="","",Offerte!$B124)</f>
        <v/>
      </c>
      <c r="C3806" s="10">
        <f>IF(Offerte!$A124="","",Offerte!$C124)</f>
        <v/>
      </c>
      <c r="D3806" s="10" t="inlineStr">
        <is>
          <t>E.1.1</t>
        </is>
      </c>
      <c r="E3806" s="10" t="inlineStr">
        <is>
          <t>E</t>
        </is>
      </c>
      <c r="F3806" s="10" t="inlineStr">
        <is>
          <t>T</t>
        </is>
      </c>
      <c r="G3806" s="10" t="inlineStr">
        <is>
          <t>tabular</t>
        </is>
      </c>
      <c r="H3806" s="10" t="n">
        <v>2</v>
      </c>
      <c r="I3806" s="10" t="inlineStr">
        <is>
          <t>Mobile app con travel planner PRM</t>
        </is>
      </c>
      <c r="J3806" s="20" t="n"/>
      <c r="K3806" s="20" t="n"/>
      <c r="L3806" s="20" t="n"/>
      <c r="M3806" s="20" t="n"/>
      <c r="N3806" s="21">
        <f>IF($A3806="","",IF(IFERROR(VALUE($M3806),0)=1,1,0))</f>
        <v/>
      </c>
      <c r="O3806" s="21">
        <f>IF($A3806="",0,IF(OR($S3806&lt;&gt;1,COUNTA($J3806:$M3806)=0),0,IF($N3806=1,$H3806,0)))</f>
        <v/>
      </c>
      <c r="P3806" s="10" t="inlineStr">
        <is>
          <t>sì/no</t>
        </is>
      </c>
      <c r="Q3806" s="21">
        <f>IF($A3806="","",$A3806&amp;"|"&amp;$C3806)</f>
        <v/>
      </c>
      <c r="R3806" s="21">
        <f>IF($A3806="","",$A3806&amp;"|"&amp;$C3806&amp;"|"&amp;$D3806)</f>
        <v/>
      </c>
      <c r="S3806" s="21">
        <f>IF($A3806="","",IFERROR(INDEX(Offerte!$D$2:$D$200,MATCH($Q3806,Offerte!$L$2:$L$200,0)),0))</f>
        <v/>
      </c>
      <c r="T3806" s="21">
        <f>IF($A3806="","",IFERROR(INDEX(Offerte!$G$2:$G$200,MATCH($Q3806,Offerte!$L$2:$L$200,0)),"NO"))</f>
        <v/>
      </c>
    </row>
    <row r="3807">
      <c r="A3807" s="10">
        <f>IF(Offerte!$A124="","",Offerte!$A124)</f>
        <v/>
      </c>
      <c r="B3807" s="10">
        <f>IF(Offerte!$A124="","",Offerte!$B124)</f>
        <v/>
      </c>
      <c r="C3807" s="10">
        <f>IF(Offerte!$A124="","",Offerte!$C124)</f>
        <v/>
      </c>
      <c r="D3807" s="10" t="inlineStr">
        <is>
          <t>E.2.1</t>
        </is>
      </c>
      <c r="E3807" s="10" t="inlineStr">
        <is>
          <t>E</t>
        </is>
      </c>
      <c r="F3807" s="10" t="inlineStr">
        <is>
          <t>D</t>
        </is>
      </c>
      <c r="G3807" s="10" t="inlineStr">
        <is>
          <t>discretionary</t>
        </is>
      </c>
      <c r="H3807" s="10" t="n">
        <v>2</v>
      </c>
      <c r="I3807" s="10" t="inlineStr">
        <is>
          <t>Altre azioni informative e rapporti con gli utenti</t>
        </is>
      </c>
      <c r="J3807" s="20" t="n"/>
      <c r="K3807" s="20" t="n"/>
      <c r="L3807" s="20" t="n"/>
      <c r="M3807" s="20" t="n"/>
      <c r="N3807" s="21">
        <f>IF($A3807="","",MAX(0,MIN(1,IFERROR(VALUE($M3807),0))))</f>
        <v/>
      </c>
      <c r="O3807" s="21">
        <f>IF($A3807="",0,IF(OR($S3807&lt;&gt;1,COUNTA($J3807:$M3807)=0),0,IF(SUMPRODUCT(MAX(($C$5:$C$6173=$C3807)*($D$5:$D$6173=$D3807)*($S$5:$S$6173=1)*IFERROR($N$5:$N$6173*1,0)))&gt;0,ROUND($H3807*($N3807/SUMPRODUCT(MAX(($C$5:$C$6173=$C3807)*($D$5:$D$6173=$D3807)*($S$5:$S$6173=1)*IFERROR($N$5:$N$6173*1,0)))),4),0)))</f>
        <v/>
      </c>
      <c r="P3807" s="10" t="inlineStr">
        <is>
          <t>coeff.</t>
        </is>
      </c>
      <c r="Q3807" s="21">
        <f>IF($A3807="","",$A3807&amp;"|"&amp;$C3807)</f>
        <v/>
      </c>
      <c r="R3807" s="21">
        <f>IF($A3807="","",$A3807&amp;"|"&amp;$C3807&amp;"|"&amp;$D3807)</f>
        <v/>
      </c>
      <c r="S3807" s="21">
        <f>IF($A3807="","",IFERROR(INDEX(Offerte!$D$2:$D$200,MATCH($Q3807,Offerte!$L$2:$L$200,0)),0))</f>
        <v/>
      </c>
      <c r="T3807" s="21">
        <f>IF($A3807="","",IFERROR(INDEX(Offerte!$G$2:$G$200,MATCH($Q3807,Offerte!$L$2:$L$200,0)),"NO"))</f>
        <v/>
      </c>
    </row>
    <row r="3808">
      <c r="A3808" s="10">
        <f>IF(Offerte!$A124="","",Offerte!$A124)</f>
        <v/>
      </c>
      <c r="B3808" s="10">
        <f>IF(Offerte!$A124="","",Offerte!$B124)</f>
        <v/>
      </c>
      <c r="C3808" s="10">
        <f>IF(Offerte!$A124="","",Offerte!$C124)</f>
        <v/>
      </c>
      <c r="D3808" s="10" t="inlineStr">
        <is>
          <t>F.1.1</t>
        </is>
      </c>
      <c r="E3808" s="10" t="inlineStr">
        <is>
          <t>F</t>
        </is>
      </c>
      <c r="F3808" s="10" t="inlineStr">
        <is>
          <t>Q</t>
        </is>
      </c>
      <c r="G3808" s="10" t="inlineStr">
        <is>
          <t>lower</t>
        </is>
      </c>
      <c r="H3808" s="10" t="n">
        <v>7</v>
      </c>
      <c r="I3808" s="10" t="inlineStr">
        <is>
          <t>Performance ambientali del parco mezzi adibito al servizio - I_CEA</t>
        </is>
      </c>
      <c r="J3808" s="20" t="n"/>
      <c r="K3808" s="20" t="n"/>
      <c r="L3808" s="20" t="n"/>
      <c r="M3808" s="20" t="n"/>
      <c r="N3808" s="21">
        <f>IF($A3808="","",IFERROR(VALUE($J3808),0))</f>
        <v/>
      </c>
      <c r="O3808" s="21">
        <f>IF($A3808="",0,IF(OR($S3808&lt;&gt;1,COUNTA($J3808:$M3808)=0),0,IF(AND(IFERROR(AGGREGATE(15,6,$N$5:$N$6173/(($C$5:$C$6173=$C3808)*($D$5:$D$6173=$D3808)*($S$5:$S$6173=1)*($N$5:$N$6173&gt;0)),1),0)&gt;0,$N3808&gt;0),ROUND($H3808*(IFERROR(AGGREGATE(15,6,$N$5:$N$6173/(($C$5:$C$6173=$C3808)*($D$5:$D$6173=$D3808)*($S$5:$S$6173=1)*($N$5:$N$6173&gt;0)),1),0)/$N3808),4),0)))</f>
        <v/>
      </c>
      <c r="P3808" s="10" t="inlineStr">
        <is>
          <t>indice</t>
        </is>
      </c>
      <c r="Q3808" s="21">
        <f>IF($A3808="","",$A3808&amp;"|"&amp;$C3808)</f>
        <v/>
      </c>
      <c r="R3808" s="21">
        <f>IF($A3808="","",$A3808&amp;"|"&amp;$C3808&amp;"|"&amp;$D3808)</f>
        <v/>
      </c>
      <c r="S3808" s="21">
        <f>IF($A3808="","",IFERROR(INDEX(Offerte!$D$2:$D$200,MATCH($Q3808,Offerte!$L$2:$L$200,0)),0))</f>
        <v/>
      </c>
      <c r="T3808" s="21">
        <f>IF($A3808="","",IFERROR(INDEX(Offerte!$G$2:$G$200,MATCH($Q3808,Offerte!$L$2:$L$200,0)),"NO"))</f>
        <v/>
      </c>
    </row>
    <row r="3809">
      <c r="A3809" s="10">
        <f>IF(Offerte!$A124="","",Offerte!$A124)</f>
        <v/>
      </c>
      <c r="B3809" s="10">
        <f>IF(Offerte!$A124="","",Offerte!$B124)</f>
        <v/>
      </c>
      <c r="C3809" s="10">
        <f>IF(Offerte!$A124="","",Offerte!$C124)</f>
        <v/>
      </c>
      <c r="D3809" s="10" t="inlineStr">
        <is>
          <t>F.2.1</t>
        </is>
      </c>
      <c r="E3809" s="10" t="inlineStr">
        <is>
          <t>F</t>
        </is>
      </c>
      <c r="F3809" s="10" t="inlineStr">
        <is>
          <t>Q</t>
        </is>
      </c>
      <c r="G3809" s="10" t="inlineStr">
        <is>
          <t>higher</t>
        </is>
      </c>
      <c r="H3809" s="10" t="n">
        <v>2</v>
      </c>
      <c r="I3809" s="10" t="inlineStr">
        <is>
          <t>Tasso di copertura del servizio con dispositivi ECO-DRIVER</t>
        </is>
      </c>
      <c r="J3809" s="20" t="n"/>
      <c r="K3809" s="20" t="n"/>
      <c r="L3809" s="20" t="n"/>
      <c r="M3809" s="20" t="n"/>
      <c r="N3809" s="21">
        <f>IF($A3809="","",IFERROR(VALUE($K3809)/VALUE($L3809),IFERROR(VALUE($J3809),0)))</f>
        <v/>
      </c>
      <c r="O3809" s="21">
        <f>IF($A3809="",0,IF(OR($S3809&lt;&gt;1,COUNTA($J3809:$M3809)=0),0,IF(SUMPRODUCT(MAX(($C$5:$C$6173=$C3809)*($D$5:$D$6173=$D3809)*($S$5:$S$6173=1)*IFERROR($N$5:$N$6173*1,0)))&gt;0,ROUND($H3809*($N3809/SUMPRODUCT(MAX(($C$5:$C$6173=$C3809)*($D$5:$D$6173=$D3809)*($S$5:$S$6173=1)*IFERROR($N$5:$N$6173*1,0)))),4),0)))</f>
        <v/>
      </c>
      <c r="P3809" s="10" t="inlineStr">
        <is>
          <t>Autobus attrezzati con dispositivi ECO-DRIVER / Autobus totali in offerta, incluse scorte</t>
        </is>
      </c>
      <c r="Q3809" s="21">
        <f>IF($A3809="","",$A3809&amp;"|"&amp;$C3809)</f>
        <v/>
      </c>
      <c r="R3809" s="21">
        <f>IF($A3809="","",$A3809&amp;"|"&amp;$C3809&amp;"|"&amp;$D3809)</f>
        <v/>
      </c>
      <c r="S3809" s="21">
        <f>IF($A3809="","",IFERROR(INDEX(Offerte!$D$2:$D$200,MATCH($Q3809,Offerte!$L$2:$L$200,0)),0))</f>
        <v/>
      </c>
      <c r="T3809" s="21">
        <f>IF($A3809="","",IFERROR(INDEX(Offerte!$G$2:$G$200,MATCH($Q3809,Offerte!$L$2:$L$200,0)),"NO"))</f>
        <v/>
      </c>
    </row>
    <row r="3810">
      <c r="A3810" s="10">
        <f>IF(Offerte!$A124="","",Offerte!$A124)</f>
        <v/>
      </c>
      <c r="B3810" s="10">
        <f>IF(Offerte!$A124="","",Offerte!$B124)</f>
        <v/>
      </c>
      <c r="C3810" s="10">
        <f>IF(Offerte!$A124="","",Offerte!$C124)</f>
        <v/>
      </c>
      <c r="D3810" s="10" t="inlineStr">
        <is>
          <t>F.3.1</t>
        </is>
      </c>
      <c r="E3810" s="10" t="inlineStr">
        <is>
          <t>F</t>
        </is>
      </c>
      <c r="F3810" s="10" t="inlineStr">
        <is>
          <t>Q</t>
        </is>
      </c>
      <c r="G3810" s="10" t="inlineStr">
        <is>
          <t>higher</t>
        </is>
      </c>
      <c r="H3810" s="10" t="n">
        <v>2</v>
      </c>
      <c r="I3810" s="10" t="inlineStr">
        <is>
          <t>Autoproduzione consumi elettrici per trazione</t>
        </is>
      </c>
      <c r="J3810" s="20" t="n"/>
      <c r="K3810" s="20" t="n"/>
      <c r="L3810" s="20" t="n"/>
      <c r="M3810" s="20" t="n"/>
      <c r="N3810" s="21">
        <f>IF($A3810="","",IFERROR(VALUE($J3810),0))</f>
        <v/>
      </c>
      <c r="O3810" s="21">
        <f>IF($A3810="",0,IF(OR($S3810&lt;&gt;1,COUNTA($J3810:$M3810)=0),0,IF(SUMPRODUCT(MAX(($C$5:$C$6173=$C3810)*($D$5:$D$6173=$D3810)*($S$5:$S$6173=1)*IFERROR($N$5:$N$6173*1,0)))&gt;0,ROUND($H3810*($N3810/SUMPRODUCT(MAX(($C$5:$C$6173=$C3810)*($D$5:$D$6173=$D3810)*($S$5:$S$6173=1)*IFERROR($N$5:$N$6173*1,0)))),4),0)))</f>
        <v/>
      </c>
      <c r="P3810" s="10" t="inlineStr">
        <is>
          <t>kWh/anno</t>
        </is>
      </c>
      <c r="Q3810" s="21">
        <f>IF($A3810="","",$A3810&amp;"|"&amp;$C3810)</f>
        <v/>
      </c>
      <c r="R3810" s="21">
        <f>IF($A3810="","",$A3810&amp;"|"&amp;$C3810&amp;"|"&amp;$D3810)</f>
        <v/>
      </c>
      <c r="S3810" s="21">
        <f>IF($A3810="","",IFERROR(INDEX(Offerte!$D$2:$D$200,MATCH($Q3810,Offerte!$L$2:$L$200,0)),0))</f>
        <v/>
      </c>
      <c r="T3810" s="21">
        <f>IF($A3810="","",IFERROR(INDEX(Offerte!$G$2:$G$200,MATCH($Q3810,Offerte!$L$2:$L$200,0)),"NO"))</f>
        <v/>
      </c>
    </row>
    <row r="3811">
      <c r="A3811" s="10">
        <f>IF(Offerte!$A124="","",Offerte!$A124)</f>
        <v/>
      </c>
      <c r="B3811" s="10">
        <f>IF(Offerte!$A124="","",Offerte!$B124)</f>
        <v/>
      </c>
      <c r="C3811" s="10">
        <f>IF(Offerte!$A124="","",Offerte!$C124)</f>
        <v/>
      </c>
      <c r="D3811" s="10" t="inlineStr">
        <is>
          <t>F.4.1</t>
        </is>
      </c>
      <c r="E3811" s="10" t="inlineStr">
        <is>
          <t>F</t>
        </is>
      </c>
      <c r="F3811" s="10" t="inlineStr">
        <is>
          <t>Q</t>
        </is>
      </c>
      <c r="G3811" s="10" t="inlineStr">
        <is>
          <t>soil</t>
        </is>
      </c>
      <c r="H3811" s="10" t="n">
        <v>2</v>
      </c>
      <c r="I3811" s="10" t="inlineStr">
        <is>
          <t>Indice di consumo di suolo</t>
        </is>
      </c>
      <c r="J3811" s="20" t="n"/>
      <c r="K3811" s="20" t="n"/>
      <c r="L3811" s="20" t="n"/>
      <c r="M3811" s="20" t="n"/>
      <c r="N3811" s="21">
        <f>IF($A3811="","",IFERROR(VALUE($J3811),0))</f>
        <v/>
      </c>
      <c r="O3811" s="21">
        <f>IF($A3811="",0,IF(OR($S3811&lt;&gt;1,COUNTA($J3811:$M3811)=0),0,IF($N3811&lt;=0,$H3811,IF(SUMPRODUCT(MAX(($C$5:$C$6173=$C3811)*($D$5:$D$6173=$D3811)*($S$5:$S$6173=1)*IFERROR($N$5:$N$6173*1,0)))&gt;0,ROUND($H3811*((SUMPRODUCT(MAX(($C$5:$C$6173=$C3811)*($D$5:$D$6173=$D3811)*($S$5:$S$6173=1)*IFERROR($N$5:$N$6173*1,0)))-$N3811)/SUMPRODUCT(MAX(($C$5:$C$6173=$C3811)*($D$5:$D$6173=$D3811)*($S$5:$S$6173=1)*IFERROR($N$5:$N$6173*1,0)))),4),0))))</f>
        <v/>
      </c>
      <c r="P3811" s="10" t="inlineStr">
        <is>
          <t>m2</t>
        </is>
      </c>
      <c r="Q3811" s="21">
        <f>IF($A3811="","",$A3811&amp;"|"&amp;$C3811)</f>
        <v/>
      </c>
      <c r="R3811" s="21">
        <f>IF($A3811="","",$A3811&amp;"|"&amp;$C3811&amp;"|"&amp;$D3811)</f>
        <v/>
      </c>
      <c r="S3811" s="21">
        <f>IF($A3811="","",IFERROR(INDEX(Offerte!$D$2:$D$200,MATCH($Q3811,Offerte!$L$2:$L$200,0)),0))</f>
        <v/>
      </c>
      <c r="T3811" s="21">
        <f>IF($A3811="","",IFERROR(INDEX(Offerte!$G$2:$G$200,MATCH($Q3811,Offerte!$L$2:$L$200,0)),"NO"))</f>
        <v/>
      </c>
    </row>
    <row r="3812">
      <c r="A3812" s="10">
        <f>IF(Offerte!$A124="","",Offerte!$A124)</f>
        <v/>
      </c>
      <c r="B3812" s="10">
        <f>IF(Offerte!$A124="","",Offerte!$B124)</f>
        <v/>
      </c>
      <c r="C3812" s="10">
        <f>IF(Offerte!$A124="","",Offerte!$C124)</f>
        <v/>
      </c>
      <c r="D3812" s="10" t="inlineStr">
        <is>
          <t>F.5.1</t>
        </is>
      </c>
      <c r="E3812" s="10" t="inlineStr">
        <is>
          <t>F</t>
        </is>
      </c>
      <c r="F3812" s="10" t="inlineStr">
        <is>
          <t>T</t>
        </is>
      </c>
      <c r="G3812" s="10" t="inlineStr">
        <is>
          <t>tabular</t>
        </is>
      </c>
      <c r="H3812" s="10" t="n">
        <v>1</v>
      </c>
      <c r="I3812" s="10" t="inlineStr">
        <is>
          <t>Rendicontazione di sostenibilità ambientale</t>
        </is>
      </c>
      <c r="J3812" s="20" t="n"/>
      <c r="K3812" s="20" t="n"/>
      <c r="L3812" s="20" t="n"/>
      <c r="M3812" s="20" t="n"/>
      <c r="N3812" s="21">
        <f>IF($A3812="","",IF(IFERROR(VALUE($M3812),0)=1,1,0))</f>
        <v/>
      </c>
      <c r="O3812" s="21">
        <f>IF($A3812="",0,IF(OR($S3812&lt;&gt;1,COUNTA($J3812:$M3812)=0),0,IF($N3812=1,$H3812,0)))</f>
        <v/>
      </c>
      <c r="P3812" s="10" t="inlineStr">
        <is>
          <t>sì/no</t>
        </is>
      </c>
      <c r="Q3812" s="21">
        <f>IF($A3812="","",$A3812&amp;"|"&amp;$C3812)</f>
        <v/>
      </c>
      <c r="R3812" s="21">
        <f>IF($A3812="","",$A3812&amp;"|"&amp;$C3812&amp;"|"&amp;$D3812)</f>
        <v/>
      </c>
      <c r="S3812" s="21">
        <f>IF($A3812="","",IFERROR(INDEX(Offerte!$D$2:$D$200,MATCH($Q3812,Offerte!$L$2:$L$200,0)),0))</f>
        <v/>
      </c>
      <c r="T3812" s="21">
        <f>IF($A3812="","",IFERROR(INDEX(Offerte!$G$2:$G$200,MATCH($Q3812,Offerte!$L$2:$L$200,0)),"NO"))</f>
        <v/>
      </c>
    </row>
    <row r="3813">
      <c r="A3813" s="10">
        <f>IF(Offerte!$A124="","",Offerte!$A124)</f>
        <v/>
      </c>
      <c r="B3813" s="10">
        <f>IF(Offerte!$A124="","",Offerte!$B124)</f>
        <v/>
      </c>
      <c r="C3813" s="10">
        <f>IF(Offerte!$A124="","",Offerte!$C124)</f>
        <v/>
      </c>
      <c r="D3813" s="10" t="inlineStr">
        <is>
          <t>G.1.1</t>
        </is>
      </c>
      <c r="E3813" s="10" t="inlineStr">
        <is>
          <t>G</t>
        </is>
      </c>
      <c r="F3813" s="10" t="inlineStr">
        <is>
          <t>D</t>
        </is>
      </c>
      <c r="G3813" s="10" t="inlineStr">
        <is>
          <t>discretionary</t>
        </is>
      </c>
      <c r="H3813" s="10" t="n">
        <v>2</v>
      </c>
      <c r="I3813" s="10" t="inlineStr">
        <is>
          <t>Qualità del progetto di centrale di controllo aziendale</t>
        </is>
      </c>
      <c r="J3813" s="20" t="n"/>
      <c r="K3813" s="20" t="n"/>
      <c r="L3813" s="20" t="n"/>
      <c r="M3813" s="20" t="n"/>
      <c r="N3813" s="21">
        <f>IF($A3813="","",MAX(0,MIN(1,IFERROR(VALUE($M3813),0))))</f>
        <v/>
      </c>
      <c r="O3813" s="21">
        <f>IF($A3813="",0,IF(OR($S3813&lt;&gt;1,COUNTA($J3813:$M3813)=0),0,IF(SUMPRODUCT(MAX(($C$5:$C$6173=$C3813)*($D$5:$D$6173=$D3813)*($S$5:$S$6173=1)*IFERROR($N$5:$N$6173*1,0)))&gt;0,ROUND($H3813*($N3813/SUMPRODUCT(MAX(($C$5:$C$6173=$C3813)*($D$5:$D$6173=$D3813)*($S$5:$S$6173=1)*IFERROR($N$5:$N$6173*1,0)))),4),0)))</f>
        <v/>
      </c>
      <c r="P3813" s="10" t="inlineStr">
        <is>
          <t>coeff.</t>
        </is>
      </c>
      <c r="Q3813" s="21">
        <f>IF($A3813="","",$A3813&amp;"|"&amp;$C3813)</f>
        <v/>
      </c>
      <c r="R3813" s="21">
        <f>IF($A3813="","",$A3813&amp;"|"&amp;$C3813&amp;"|"&amp;$D3813)</f>
        <v/>
      </c>
      <c r="S3813" s="21">
        <f>IF($A3813="","",IFERROR(INDEX(Offerte!$D$2:$D$200,MATCH($Q3813,Offerte!$L$2:$L$200,0)),0))</f>
        <v/>
      </c>
      <c r="T3813" s="21">
        <f>IF($A3813="","",IFERROR(INDEX(Offerte!$G$2:$G$200,MATCH($Q3813,Offerte!$L$2:$L$200,0)),"NO"))</f>
        <v/>
      </c>
    </row>
    <row r="3814">
      <c r="A3814" s="10">
        <f>IF(Offerte!$A124="","",Offerte!$A124)</f>
        <v/>
      </c>
      <c r="B3814" s="10">
        <f>IF(Offerte!$A124="","",Offerte!$B124)</f>
        <v/>
      </c>
      <c r="C3814" s="10">
        <f>IF(Offerte!$A124="","",Offerte!$C124)</f>
        <v/>
      </c>
      <c r="D3814" s="10" t="inlineStr">
        <is>
          <t>G.2.1</t>
        </is>
      </c>
      <c r="E3814" s="10" t="inlineStr">
        <is>
          <t>G</t>
        </is>
      </c>
      <c r="F3814" s="10" t="inlineStr">
        <is>
          <t>T</t>
        </is>
      </c>
      <c r="G3814" s="10" t="inlineStr">
        <is>
          <t>tabular</t>
        </is>
      </c>
      <c r="H3814" s="10" t="n">
        <v>1</v>
      </c>
      <c r="I3814" s="10" t="inlineStr">
        <is>
          <t>Certificazione ISO 45001</t>
        </is>
      </c>
      <c r="J3814" s="20" t="n"/>
      <c r="K3814" s="20" t="n"/>
      <c r="L3814" s="20" t="n"/>
      <c r="M3814" s="20" t="n"/>
      <c r="N3814" s="21">
        <f>IF($A3814="","",IF(IFERROR(VALUE($M3814),0)=1,1,0))</f>
        <v/>
      </c>
      <c r="O3814" s="21">
        <f>IF($A3814="",0,IF(OR($S3814&lt;&gt;1,COUNTA($J3814:$M3814)=0),0,IF($N3814=1,$H3814,0)))</f>
        <v/>
      </c>
      <c r="P3814" s="10" t="inlineStr">
        <is>
          <t>sì/no</t>
        </is>
      </c>
      <c r="Q3814" s="21">
        <f>IF($A3814="","",$A3814&amp;"|"&amp;$C3814)</f>
        <v/>
      </c>
      <c r="R3814" s="21">
        <f>IF($A3814="","",$A3814&amp;"|"&amp;$C3814&amp;"|"&amp;$D3814)</f>
        <v/>
      </c>
      <c r="S3814" s="21">
        <f>IF($A3814="","",IFERROR(INDEX(Offerte!$D$2:$D$200,MATCH($Q3814,Offerte!$L$2:$L$200,0)),0))</f>
        <v/>
      </c>
      <c r="T3814" s="21">
        <f>IF($A3814="","",IFERROR(INDEX(Offerte!$G$2:$G$200,MATCH($Q3814,Offerte!$L$2:$L$200,0)),"NO"))</f>
        <v/>
      </c>
    </row>
    <row r="3815">
      <c r="A3815" s="10">
        <f>IF(Offerte!$A124="","",Offerte!$A124)</f>
        <v/>
      </c>
      <c r="B3815" s="10">
        <f>IF(Offerte!$A124="","",Offerte!$B124)</f>
        <v/>
      </c>
      <c r="C3815" s="10">
        <f>IF(Offerte!$A124="","",Offerte!$C124)</f>
        <v/>
      </c>
      <c r="D3815" s="10" t="inlineStr">
        <is>
          <t>G.3.1</t>
        </is>
      </c>
      <c r="E3815" s="10" t="inlineStr">
        <is>
          <t>G</t>
        </is>
      </c>
      <c r="F3815" s="10" t="inlineStr">
        <is>
          <t>T</t>
        </is>
      </c>
      <c r="G3815" s="10" t="inlineStr">
        <is>
          <t>tabular</t>
        </is>
      </c>
      <c r="H3815" s="10" t="n">
        <v>1</v>
      </c>
      <c r="I3815" s="10" t="inlineStr">
        <is>
          <t>Certificazioni di responsabilità sociale</t>
        </is>
      </c>
      <c r="J3815" s="20" t="n"/>
      <c r="K3815" s="20" t="n"/>
      <c r="L3815" s="20" t="n"/>
      <c r="M3815" s="20" t="n"/>
      <c r="N3815" s="21">
        <f>IF($A3815="","",IF(IFERROR(VALUE($M3815),0)=1,1,0))</f>
        <v/>
      </c>
      <c r="O3815" s="21">
        <f>IF($A3815="",0,IF(OR($S3815&lt;&gt;1,COUNTA($J3815:$M3815)=0),0,IF($N3815=1,$H3815,0)))</f>
        <v/>
      </c>
      <c r="P3815" s="10" t="inlineStr">
        <is>
          <t>sì/no</t>
        </is>
      </c>
      <c r="Q3815" s="21">
        <f>IF($A3815="","",$A3815&amp;"|"&amp;$C3815)</f>
        <v/>
      </c>
      <c r="R3815" s="21">
        <f>IF($A3815="","",$A3815&amp;"|"&amp;$C3815&amp;"|"&amp;$D3815)</f>
        <v/>
      </c>
      <c r="S3815" s="21">
        <f>IF($A3815="","",IFERROR(INDEX(Offerte!$D$2:$D$200,MATCH($Q3815,Offerte!$L$2:$L$200,0)),0))</f>
        <v/>
      </c>
      <c r="T3815" s="21">
        <f>IF($A3815="","",IFERROR(INDEX(Offerte!$G$2:$G$200,MATCH($Q3815,Offerte!$L$2:$L$200,0)),"NO"))</f>
        <v/>
      </c>
    </row>
    <row r="3816">
      <c r="A3816" s="10">
        <f>IF(Offerte!$A124="","",Offerte!$A124)</f>
        <v/>
      </c>
      <c r="B3816" s="10">
        <f>IF(Offerte!$A124="","",Offerte!$B124)</f>
        <v/>
      </c>
      <c r="C3816" s="10">
        <f>IF(Offerte!$A124="","",Offerte!$C124)</f>
        <v/>
      </c>
      <c r="D3816" s="10" t="inlineStr">
        <is>
          <t>G.4.1</t>
        </is>
      </c>
      <c r="E3816" s="10" t="inlineStr">
        <is>
          <t>G</t>
        </is>
      </c>
      <c r="F3816" s="10" t="inlineStr">
        <is>
          <t>D</t>
        </is>
      </c>
      <c r="G3816" s="10" t="inlineStr">
        <is>
          <t>discretionary</t>
        </is>
      </c>
      <c r="H3816" s="10" t="n">
        <v>2</v>
      </c>
      <c r="I3816" s="10" t="inlineStr">
        <is>
          <t>Qualità del piano di formazione del personale</t>
        </is>
      </c>
      <c r="J3816" s="20" t="n"/>
      <c r="K3816" s="20" t="n"/>
      <c r="L3816" s="20" t="n"/>
      <c r="M3816" s="20" t="n"/>
      <c r="N3816" s="21">
        <f>IF($A3816="","",MAX(0,MIN(1,IFERROR(VALUE($M3816),0))))</f>
        <v/>
      </c>
      <c r="O3816" s="21">
        <f>IF($A3816="",0,IF(OR($S3816&lt;&gt;1,COUNTA($J3816:$M3816)=0),0,IF(SUMPRODUCT(MAX(($C$5:$C$6173=$C3816)*($D$5:$D$6173=$D3816)*($S$5:$S$6173=1)*IFERROR($N$5:$N$6173*1,0)))&gt;0,ROUND($H3816*($N3816/SUMPRODUCT(MAX(($C$5:$C$6173=$C3816)*($D$5:$D$6173=$D3816)*($S$5:$S$6173=1)*IFERROR($N$5:$N$6173*1,0)))),4),0)))</f>
        <v/>
      </c>
      <c r="P3816" s="10" t="inlineStr">
        <is>
          <t>coeff.</t>
        </is>
      </c>
      <c r="Q3816" s="21">
        <f>IF($A3816="","",$A3816&amp;"|"&amp;$C3816)</f>
        <v/>
      </c>
      <c r="R3816" s="21">
        <f>IF($A3816="","",$A3816&amp;"|"&amp;$C3816&amp;"|"&amp;$D3816)</f>
        <v/>
      </c>
      <c r="S3816" s="21">
        <f>IF($A3816="","",IFERROR(INDEX(Offerte!$D$2:$D$200,MATCH($Q3816,Offerte!$L$2:$L$200,0)),0))</f>
        <v/>
      </c>
      <c r="T3816" s="21">
        <f>IF($A3816="","",IFERROR(INDEX(Offerte!$G$2:$G$200,MATCH($Q3816,Offerte!$L$2:$L$200,0)),"NO"))</f>
        <v/>
      </c>
    </row>
    <row r="3817">
      <c r="A3817" s="10">
        <f>IF(Offerte!$A124="","",Offerte!$A124)</f>
        <v/>
      </c>
      <c r="B3817" s="10">
        <f>IF(Offerte!$A124="","",Offerte!$B124)</f>
        <v/>
      </c>
      <c r="C3817" s="10">
        <f>IF(Offerte!$A124="","",Offerte!$C124)</f>
        <v/>
      </c>
      <c r="D3817" s="10" t="inlineStr">
        <is>
          <t>G.5.1</t>
        </is>
      </c>
      <c r="E3817" s="10" t="inlineStr">
        <is>
          <t>G</t>
        </is>
      </c>
      <c r="F3817" s="10" t="inlineStr">
        <is>
          <t>T</t>
        </is>
      </c>
      <c r="G3817" s="10" t="inlineStr">
        <is>
          <t>tabular</t>
        </is>
      </c>
      <c r="H3817" s="10" t="n">
        <v>1</v>
      </c>
      <c r="I3817" s="10" t="inlineStr">
        <is>
          <t>Impegno al mantenimento delle garanzie del contratto di secondo livello del gestore uscente</t>
        </is>
      </c>
      <c r="J3817" s="20" t="n"/>
      <c r="K3817" s="20" t="n"/>
      <c r="L3817" s="20" t="n"/>
      <c r="M3817" s="20" t="n"/>
      <c r="N3817" s="21">
        <f>IF($A3817="","",IF(IFERROR(VALUE($M3817),0)=1,1,0))</f>
        <v/>
      </c>
      <c r="O3817" s="21">
        <f>IF($A3817="",0,IF(OR($S3817&lt;&gt;1,COUNTA($J3817:$M3817)=0),0,IF($N3817=1,$H3817,0)))</f>
        <v/>
      </c>
      <c r="P3817" s="10" t="inlineStr">
        <is>
          <t>sì/no</t>
        </is>
      </c>
      <c r="Q3817" s="21">
        <f>IF($A3817="","",$A3817&amp;"|"&amp;$C3817)</f>
        <v/>
      </c>
      <c r="R3817" s="21">
        <f>IF($A3817="","",$A3817&amp;"|"&amp;$C3817&amp;"|"&amp;$D3817)</f>
        <v/>
      </c>
      <c r="S3817" s="21">
        <f>IF($A3817="","",IFERROR(INDEX(Offerte!$D$2:$D$200,MATCH($Q3817,Offerte!$L$2:$L$200,0)),0))</f>
        <v/>
      </c>
      <c r="T3817" s="21">
        <f>IF($A3817="","",IFERROR(INDEX(Offerte!$G$2:$G$200,MATCH($Q3817,Offerte!$L$2:$L$200,0)),"NO"))</f>
        <v/>
      </c>
    </row>
    <row r="3818">
      <c r="A3818" s="10">
        <f>IF(Offerte!$A125="","",Offerte!$A125)</f>
        <v/>
      </c>
      <c r="B3818" s="10">
        <f>IF(Offerte!$A125="","",Offerte!$B125)</f>
        <v/>
      </c>
      <c r="C3818" s="10">
        <f>IF(Offerte!$A125="","",Offerte!$C125)</f>
        <v/>
      </c>
      <c r="D3818" s="10" t="inlineStr">
        <is>
          <t>A.1.1</t>
        </is>
      </c>
      <c r="E3818" s="10" t="inlineStr">
        <is>
          <t>A</t>
        </is>
      </c>
      <c r="F3818" s="10" t="inlineStr">
        <is>
          <t>Q</t>
        </is>
      </c>
      <c r="G3818" s="10" t="inlineStr">
        <is>
          <t>higher</t>
        </is>
      </c>
      <c r="H3818" s="10" t="n">
        <v>3</v>
      </c>
      <c r="I3818" s="10" t="inlineStr">
        <is>
          <t>Tasso aggiuntivo di corse controllate</t>
        </is>
      </c>
      <c r="J3818" s="20" t="n"/>
      <c r="K3818" s="20" t="n"/>
      <c r="L3818" s="20" t="n"/>
      <c r="M3818" s="20" t="n"/>
      <c r="N3818" s="21">
        <f>IF($A3818="","",IFERROR(VALUE($K3818)/VALUE($L3818)*100,IFERROR(VALUE($J3818),0)))</f>
        <v/>
      </c>
      <c r="O3818" s="21">
        <f>IF($A3818="",0,IF(OR($S3818&lt;&gt;1,COUNTA($J3818:$M3818)=0),0,IF(SUMPRODUCT(MAX(($C$5:$C$6173=$C3818)*($D$5:$D$6173=$D3818)*($S$5:$S$6173=1)*IFERROR($N$5:$N$6173*1,0)))&gt;0,ROUND($H3818*($N3818/SUMPRODUCT(MAX(($C$5:$C$6173=$C3818)*($D$5:$D$6173=$D3818)*($S$5:$S$6173=1)*IFERROR($N$5:$N$6173*1,0)))),4),0)))</f>
        <v/>
      </c>
      <c r="P3818" s="10" t="inlineStr">
        <is>
          <t>Corse controllate annue / Corse programmate annue</t>
        </is>
      </c>
      <c r="Q3818" s="21">
        <f>IF($A3818="","",$A3818&amp;"|"&amp;$C3818)</f>
        <v/>
      </c>
      <c r="R3818" s="21">
        <f>IF($A3818="","",$A3818&amp;"|"&amp;$C3818&amp;"|"&amp;$D3818)</f>
        <v/>
      </c>
      <c r="S3818" s="21">
        <f>IF($A3818="","",IFERROR(INDEX(Offerte!$D$2:$D$200,MATCH($Q3818,Offerte!$L$2:$L$200,0)),0))</f>
        <v/>
      </c>
      <c r="T3818" s="21">
        <f>IF($A3818="","",IFERROR(INDEX(Offerte!$G$2:$G$200,MATCH($Q3818,Offerte!$L$2:$L$200,0)),"NO"))</f>
        <v/>
      </c>
    </row>
    <row r="3819">
      <c r="A3819" s="10">
        <f>IF(Offerte!$A125="","",Offerte!$A125)</f>
        <v/>
      </c>
      <c r="B3819" s="10">
        <f>IF(Offerte!$A125="","",Offerte!$B125)</f>
        <v/>
      </c>
      <c r="C3819" s="10">
        <f>IF(Offerte!$A125="","",Offerte!$C125)</f>
        <v/>
      </c>
      <c r="D3819" s="10" t="inlineStr">
        <is>
          <t>A.1.2</t>
        </is>
      </c>
      <c r="E3819" s="10" t="inlineStr">
        <is>
          <t>A</t>
        </is>
      </c>
      <c r="F3819" s="10" t="inlineStr">
        <is>
          <t>Q</t>
        </is>
      </c>
      <c r="G3819" s="10" t="inlineStr">
        <is>
          <t>higher</t>
        </is>
      </c>
      <c r="H3819" s="10" t="n">
        <v>4</v>
      </c>
      <c r="I3819" s="10" t="inlineStr">
        <is>
          <t>Numero aggiuntivo di passeggeri controllati</t>
        </is>
      </c>
      <c r="J3819" s="20" t="n"/>
      <c r="K3819" s="20" t="n"/>
      <c r="L3819" s="20" t="n"/>
      <c r="M3819" s="20" t="n"/>
      <c r="N3819" s="21">
        <f>IF($A3819="","",IFERROR(VALUE($J3819),0))</f>
        <v/>
      </c>
      <c r="O3819" s="21">
        <f>IF($A3819="",0,IF(OR($S3819&lt;&gt;1,COUNTA($J3819:$M3819)=0),0,IF(SUMPRODUCT(MAX(($C$5:$C$6173=$C3819)*($D$5:$D$6173=$D3819)*($S$5:$S$6173=1)*IFERROR($N$5:$N$6173*1,0)))&gt;0,ROUND($H3819*($N3819/SUMPRODUCT(MAX(($C$5:$C$6173=$C3819)*($D$5:$D$6173=$D3819)*($S$5:$S$6173=1)*IFERROR($N$5:$N$6173*1,0)))),4),0)))</f>
        <v/>
      </c>
      <c r="P3819" s="10" t="inlineStr">
        <is>
          <t>passeggeri/anno</t>
        </is>
      </c>
      <c r="Q3819" s="21">
        <f>IF($A3819="","",$A3819&amp;"|"&amp;$C3819)</f>
        <v/>
      </c>
      <c r="R3819" s="21">
        <f>IF($A3819="","",$A3819&amp;"|"&amp;$C3819&amp;"|"&amp;$D3819)</f>
        <v/>
      </c>
      <c r="S3819" s="21">
        <f>IF($A3819="","",IFERROR(INDEX(Offerte!$D$2:$D$200,MATCH($Q3819,Offerte!$L$2:$L$200,0)),0))</f>
        <v/>
      </c>
      <c r="T3819" s="21">
        <f>IF($A3819="","",IFERROR(INDEX(Offerte!$G$2:$G$200,MATCH($Q3819,Offerte!$L$2:$L$200,0)),"NO"))</f>
        <v/>
      </c>
    </row>
    <row r="3820">
      <c r="A3820" s="10">
        <f>IF(Offerte!$A125="","",Offerte!$A125)</f>
        <v/>
      </c>
      <c r="B3820" s="10">
        <f>IF(Offerte!$A125="","",Offerte!$B125)</f>
        <v/>
      </c>
      <c r="C3820" s="10">
        <f>IF(Offerte!$A125="","",Offerte!$C125)</f>
        <v/>
      </c>
      <c r="D3820" s="10" t="inlineStr">
        <is>
          <t>B.1.1</t>
        </is>
      </c>
      <c r="E3820" s="10" t="inlineStr">
        <is>
          <t>B</t>
        </is>
      </c>
      <c r="F3820" s="10" t="inlineStr">
        <is>
          <t>Q</t>
        </is>
      </c>
      <c r="G3820" s="10" t="inlineStr">
        <is>
          <t>higher</t>
        </is>
      </c>
      <c r="H3820" s="10" t="n">
        <v>3</v>
      </c>
      <c r="I3820" s="10" t="inlineStr">
        <is>
          <t>Incremento dei posti offerti nelle fasce di punta</t>
        </is>
      </c>
      <c r="J3820" s="20" t="n"/>
      <c r="K3820" s="20" t="n"/>
      <c r="L3820" s="20" t="n"/>
      <c r="M3820" s="20" t="n"/>
      <c r="N3820" s="21">
        <f>IF($A3820="","",IFERROR(VALUE($J3820),0))</f>
        <v/>
      </c>
      <c r="O3820" s="21">
        <f>IF($A3820="",0,IF(OR($S3820&lt;&gt;1,COUNTA($J3820:$M3820)=0),0,IF(SUMPRODUCT(MAX(($C$5:$C$6173=$C3820)*($D$5:$D$6173=$D3820)*($S$5:$S$6173=1)*IFERROR($N$5:$N$6173*1,0)))&gt;0,ROUND($H3820*($N3820/SUMPRODUCT(MAX(($C$5:$C$6173=$C3820)*($D$5:$D$6173=$D3820)*($S$5:$S$6173=1)*IFERROR($N$5:$N$6173*1,0)))),4),0)))</f>
        <v/>
      </c>
      <c r="P3820" s="10" t="inlineStr">
        <is>
          <t>posti*km</t>
        </is>
      </c>
      <c r="Q3820" s="21">
        <f>IF($A3820="","",$A3820&amp;"|"&amp;$C3820)</f>
        <v/>
      </c>
      <c r="R3820" s="21">
        <f>IF($A3820="","",$A3820&amp;"|"&amp;$C3820&amp;"|"&amp;$D3820)</f>
        <v/>
      </c>
      <c r="S3820" s="21">
        <f>IF($A3820="","",IFERROR(INDEX(Offerte!$D$2:$D$200,MATCH($Q3820,Offerte!$L$2:$L$200,0)),0))</f>
        <v/>
      </c>
      <c r="T3820" s="21">
        <f>IF($A3820="","",IFERROR(INDEX(Offerte!$G$2:$G$200,MATCH($Q3820,Offerte!$L$2:$L$200,0)),"NO"))</f>
        <v/>
      </c>
    </row>
    <row r="3821">
      <c r="A3821" s="10">
        <f>IF(Offerte!$A125="","",Offerte!$A125)</f>
        <v/>
      </c>
      <c r="B3821" s="10">
        <f>IF(Offerte!$A125="","",Offerte!$B125)</f>
        <v/>
      </c>
      <c r="C3821" s="10">
        <f>IF(Offerte!$A125="","",Offerte!$C125)</f>
        <v/>
      </c>
      <c r="D3821" s="10" t="inlineStr">
        <is>
          <t>B.2.1</t>
        </is>
      </c>
      <c r="E3821" s="10" t="inlineStr">
        <is>
          <t>B</t>
        </is>
      </c>
      <c r="F3821" s="10" t="inlineStr">
        <is>
          <t>Q</t>
        </is>
      </c>
      <c r="G3821" s="10" t="inlineStr">
        <is>
          <t>higher</t>
        </is>
      </c>
      <c r="H3821" s="10" t="n">
        <v>4</v>
      </c>
      <c r="I3821" s="10" t="inlineStr">
        <is>
          <t>Corse aggiuntive nell'arco giornaliero base</t>
        </is>
      </c>
      <c r="J3821" s="20" t="n"/>
      <c r="K3821" s="20" t="n"/>
      <c r="L3821" s="20" t="n"/>
      <c r="M3821" s="20" t="n"/>
      <c r="N3821" s="21">
        <f>IF($A3821="","",IFERROR(VALUE($J3821),0))</f>
        <v/>
      </c>
      <c r="O3821" s="21">
        <f>IF($A3821="",0,IF(OR($S3821&lt;&gt;1,COUNTA($J3821:$M3821)=0),0,IF(SUMPRODUCT(MAX(($C$5:$C$6173=$C3821)*($D$5:$D$6173=$D3821)*($S$5:$S$6173=1)*IFERROR($N$5:$N$6173*1,0)))&gt;0,ROUND($H3821*($N3821/SUMPRODUCT(MAX(($C$5:$C$6173=$C3821)*($D$5:$D$6173=$D3821)*($S$5:$S$6173=1)*IFERROR($N$5:$N$6173*1,0)))),4),0)))</f>
        <v/>
      </c>
      <c r="P3821" s="10" t="inlineStr">
        <is>
          <t>corse</t>
        </is>
      </c>
      <c r="Q3821" s="21">
        <f>IF($A3821="","",$A3821&amp;"|"&amp;$C3821)</f>
        <v/>
      </c>
      <c r="R3821" s="21">
        <f>IF($A3821="","",$A3821&amp;"|"&amp;$C3821&amp;"|"&amp;$D3821)</f>
        <v/>
      </c>
      <c r="S3821" s="21">
        <f>IF($A3821="","",IFERROR(INDEX(Offerte!$D$2:$D$200,MATCH($Q3821,Offerte!$L$2:$L$200,0)),0))</f>
        <v/>
      </c>
      <c r="T3821" s="21">
        <f>IF($A3821="","",IFERROR(INDEX(Offerte!$G$2:$G$200,MATCH($Q3821,Offerte!$L$2:$L$200,0)),"NO"))</f>
        <v/>
      </c>
    </row>
    <row r="3822">
      <c r="A3822" s="10">
        <f>IF(Offerte!$A125="","",Offerte!$A125)</f>
        <v/>
      </c>
      <c r="B3822" s="10">
        <f>IF(Offerte!$A125="","",Offerte!$B125)</f>
        <v/>
      </c>
      <c r="C3822" s="10">
        <f>IF(Offerte!$A125="","",Offerte!$C125)</f>
        <v/>
      </c>
      <c r="D3822" s="10" t="inlineStr">
        <is>
          <t>B.3.1</t>
        </is>
      </c>
      <c r="E3822" s="10" t="inlineStr">
        <is>
          <t>B</t>
        </is>
      </c>
      <c r="F3822" s="10" t="inlineStr">
        <is>
          <t>Q</t>
        </is>
      </c>
      <c r="G3822" s="10" t="inlineStr">
        <is>
          <t>higher</t>
        </is>
      </c>
      <c r="H3822" s="10" t="n">
        <v>2</v>
      </c>
      <c r="I3822" s="10" t="inlineStr">
        <is>
          <t>Numero di corse aggiuntive per allungamento dell'arco di servizio giornaliero nelle fasce serali</t>
        </is>
      </c>
      <c r="J3822" s="20" t="n"/>
      <c r="K3822" s="20" t="n"/>
      <c r="L3822" s="20" t="n"/>
      <c r="M3822" s="20" t="n"/>
      <c r="N3822" s="21">
        <f>IF($A3822="","",IFERROR(VALUE($J3822),0))</f>
        <v/>
      </c>
      <c r="O3822" s="21">
        <f>IF($A3822="",0,IF(OR($S3822&lt;&gt;1,COUNTA($J3822:$M3822)=0),0,IF(SUMPRODUCT(MAX(($C$5:$C$6173=$C3822)*($D$5:$D$6173=$D3822)*($S$5:$S$6173=1)*IFERROR($N$5:$N$6173*1,0)))&gt;0,ROUND($H3822*($N3822/SUMPRODUCT(MAX(($C$5:$C$6173=$C3822)*($D$5:$D$6173=$D3822)*($S$5:$S$6173=1)*IFERROR($N$5:$N$6173*1,0)))),4),0)))</f>
        <v/>
      </c>
      <c r="P3822" s="10" t="inlineStr">
        <is>
          <t>corse</t>
        </is>
      </c>
      <c r="Q3822" s="21">
        <f>IF($A3822="","",$A3822&amp;"|"&amp;$C3822)</f>
        <v/>
      </c>
      <c r="R3822" s="21">
        <f>IF($A3822="","",$A3822&amp;"|"&amp;$C3822&amp;"|"&amp;$D3822)</f>
        <v/>
      </c>
      <c r="S3822" s="21">
        <f>IF($A3822="","",IFERROR(INDEX(Offerte!$D$2:$D$200,MATCH($Q3822,Offerte!$L$2:$L$200,0)),0))</f>
        <v/>
      </c>
      <c r="T3822" s="21">
        <f>IF($A3822="","",IFERROR(INDEX(Offerte!$G$2:$G$200,MATCH($Q3822,Offerte!$L$2:$L$200,0)),"NO"))</f>
        <v/>
      </c>
    </row>
    <row r="3823">
      <c r="A3823" s="10">
        <f>IF(Offerte!$A125="","",Offerte!$A125)</f>
        <v/>
      </c>
      <c r="B3823" s="10">
        <f>IF(Offerte!$A125="","",Offerte!$B125)</f>
        <v/>
      </c>
      <c r="C3823" s="10">
        <f>IF(Offerte!$A125="","",Offerte!$C125)</f>
        <v/>
      </c>
      <c r="D3823" s="10" t="inlineStr">
        <is>
          <t>B.4.1</t>
        </is>
      </c>
      <c r="E3823" s="10" t="inlineStr">
        <is>
          <t>B</t>
        </is>
      </c>
      <c r="F3823" s="10" t="inlineStr">
        <is>
          <t>Q</t>
        </is>
      </c>
      <c r="G3823" s="10" t="inlineStr">
        <is>
          <t>higher</t>
        </is>
      </c>
      <c r="H3823" s="10" t="n">
        <v>3</v>
      </c>
      <c r="I3823" s="10" t="inlineStr">
        <is>
          <t>Percorrenze aggiuntive offerte nel Programma d'esercizio delle prime due fasi attuative</t>
        </is>
      </c>
      <c r="J3823" s="20" t="n"/>
      <c r="K3823" s="20" t="n"/>
      <c r="L3823" s="20" t="n"/>
      <c r="M3823" s="20" t="n"/>
      <c r="N3823" s="21">
        <f>IF($A3823="","",IFERROR(VALUE($J3823),0))</f>
        <v/>
      </c>
      <c r="O3823" s="21">
        <f>IF($A3823="",0,IF(OR($S3823&lt;&gt;1,COUNTA($J3823:$M3823)=0),0,IF(SUMPRODUCT(MAX(($C$5:$C$6173=$C3823)*($D$5:$D$6173=$D3823)*($S$5:$S$6173=1)*IFERROR($N$5:$N$6173*1,0)))&gt;0,ROUND($H3823*($N3823/SUMPRODUCT(MAX(($C$5:$C$6173=$C3823)*($D$5:$D$6173=$D3823)*($S$5:$S$6173=1)*IFERROR($N$5:$N$6173*1,0)))),4),0)))</f>
        <v/>
      </c>
      <c r="P3823" s="10" t="inlineStr">
        <is>
          <t>vett*km</t>
        </is>
      </c>
      <c r="Q3823" s="21">
        <f>IF($A3823="","",$A3823&amp;"|"&amp;$C3823)</f>
        <v/>
      </c>
      <c r="R3823" s="21">
        <f>IF($A3823="","",$A3823&amp;"|"&amp;$C3823&amp;"|"&amp;$D3823)</f>
        <v/>
      </c>
      <c r="S3823" s="21">
        <f>IF($A3823="","",IFERROR(INDEX(Offerte!$D$2:$D$200,MATCH($Q3823,Offerte!$L$2:$L$200,0)),0))</f>
        <v/>
      </c>
      <c r="T3823" s="21">
        <f>IF($A3823="","",IFERROR(INDEX(Offerte!$G$2:$G$200,MATCH($Q3823,Offerte!$L$2:$L$200,0)),"NO"))</f>
        <v/>
      </c>
    </row>
    <row r="3824">
      <c r="A3824" s="10">
        <f>IF(Offerte!$A125="","",Offerte!$A125)</f>
        <v/>
      </c>
      <c r="B3824" s="10">
        <f>IF(Offerte!$A125="","",Offerte!$B125)</f>
        <v/>
      </c>
      <c r="C3824" s="10">
        <f>IF(Offerte!$A125="","",Offerte!$C125)</f>
        <v/>
      </c>
      <c r="D3824" s="10" t="inlineStr">
        <is>
          <t>B.5.1</t>
        </is>
      </c>
      <c r="E3824" s="10" t="inlineStr">
        <is>
          <t>B</t>
        </is>
      </c>
      <c r="F3824" s="10" t="inlineStr">
        <is>
          <t>D</t>
        </is>
      </c>
      <c r="G3824" s="10" t="inlineStr">
        <is>
          <t>discretionary</t>
        </is>
      </c>
      <c r="H3824" s="10" t="n">
        <v>2</v>
      </c>
      <c r="I3824" s="10" t="inlineStr">
        <is>
          <t>Efficacia del progetto di servizi complementari DRT</t>
        </is>
      </c>
      <c r="J3824" s="20" t="n"/>
      <c r="K3824" s="20" t="n"/>
      <c r="L3824" s="20" t="n"/>
      <c r="M3824" s="20" t="n"/>
      <c r="N3824" s="21">
        <f>IF($A3824="","",MAX(0,MIN(1,IFERROR(VALUE($M3824),0))))</f>
        <v/>
      </c>
      <c r="O3824" s="21">
        <f>IF($A3824="",0,IF(OR($S3824&lt;&gt;1,COUNTA($J3824:$M3824)=0),0,IF(SUMPRODUCT(MAX(($C$5:$C$6173=$C3824)*($D$5:$D$6173=$D3824)*($S$5:$S$6173=1)*IFERROR($N$5:$N$6173*1,0)))&gt;0,ROUND($H3824*($N3824/SUMPRODUCT(MAX(($C$5:$C$6173=$C3824)*($D$5:$D$6173=$D3824)*($S$5:$S$6173=1)*IFERROR($N$5:$N$6173*1,0)))),4),0)))</f>
        <v/>
      </c>
      <c r="P3824" s="10" t="inlineStr">
        <is>
          <t>coeff.</t>
        </is>
      </c>
      <c r="Q3824" s="21">
        <f>IF($A3824="","",$A3824&amp;"|"&amp;$C3824)</f>
        <v/>
      </c>
      <c r="R3824" s="21">
        <f>IF($A3824="","",$A3824&amp;"|"&amp;$C3824&amp;"|"&amp;$D3824)</f>
        <v/>
      </c>
      <c r="S3824" s="21">
        <f>IF($A3824="","",IFERROR(INDEX(Offerte!$D$2:$D$200,MATCH($Q3824,Offerte!$L$2:$L$200,0)),0))</f>
        <v/>
      </c>
      <c r="T3824" s="21">
        <f>IF($A3824="","",IFERROR(INDEX(Offerte!$G$2:$G$200,MATCH($Q3824,Offerte!$L$2:$L$200,0)),"NO"))</f>
        <v/>
      </c>
    </row>
    <row r="3825">
      <c r="A3825" s="10">
        <f>IF(Offerte!$A125="","",Offerte!$A125)</f>
        <v/>
      </c>
      <c r="B3825" s="10">
        <f>IF(Offerte!$A125="","",Offerte!$B125)</f>
        <v/>
      </c>
      <c r="C3825" s="10">
        <f>IF(Offerte!$A125="","",Offerte!$C125)</f>
        <v/>
      </c>
      <c r="D3825" s="10" t="inlineStr">
        <is>
          <t>C.1.1</t>
        </is>
      </c>
      <c r="E3825" s="10" t="inlineStr">
        <is>
          <t>C</t>
        </is>
      </c>
      <c r="F3825" s="10" t="inlineStr">
        <is>
          <t>Q</t>
        </is>
      </c>
      <c r="G3825" s="10" t="inlineStr">
        <is>
          <t>higher</t>
        </is>
      </c>
      <c r="H3825" s="10" t="n">
        <v>2</v>
      </c>
      <c r="I3825" s="10" t="inlineStr">
        <is>
          <t>Tasso di copertura del servizio con telecamere BSD</t>
        </is>
      </c>
      <c r="J3825" s="20" t="n"/>
      <c r="K3825" s="20" t="n"/>
      <c r="L3825" s="20" t="n"/>
      <c r="M3825" s="20" t="n"/>
      <c r="N3825" s="21">
        <f>IF($A3825="","",IFERROR(VALUE($K3825)/VALUE($L3825),IFERROR(VALUE($J3825),0)))</f>
        <v/>
      </c>
      <c r="O3825" s="21">
        <f>IF($A3825="",0,IF(OR($S3825&lt;&gt;1,COUNTA($J3825:$M3825)=0),0,IF(SUMPRODUCT(MAX(($C$5:$C$6173=$C3825)*($D$5:$D$6173=$D3825)*($S$5:$S$6173=1)*IFERROR($N$5:$N$6173*1,0)))&gt;0,ROUND($H3825*($N3825/SUMPRODUCT(MAX(($C$5:$C$6173=$C3825)*($D$5:$D$6173=$D3825)*($S$5:$S$6173=1)*IFERROR($N$5:$N$6173*1,0)))),4),0)))</f>
        <v/>
      </c>
      <c r="P3825" s="10" t="inlineStr">
        <is>
          <t>Autobus attrezzati con telecamere BSD / Autobus totali in offerta, incluse scorte</t>
        </is>
      </c>
      <c r="Q3825" s="21">
        <f>IF($A3825="","",$A3825&amp;"|"&amp;$C3825)</f>
        <v/>
      </c>
      <c r="R3825" s="21">
        <f>IF($A3825="","",$A3825&amp;"|"&amp;$C3825&amp;"|"&amp;$D3825)</f>
        <v/>
      </c>
      <c r="S3825" s="21">
        <f>IF($A3825="","",IFERROR(INDEX(Offerte!$D$2:$D$200,MATCH($Q3825,Offerte!$L$2:$L$200,0)),0))</f>
        <v/>
      </c>
      <c r="T3825" s="21">
        <f>IF($A3825="","",IFERROR(INDEX(Offerte!$G$2:$G$200,MATCH($Q3825,Offerte!$L$2:$L$200,0)),"NO"))</f>
        <v/>
      </c>
    </row>
    <row r="3826">
      <c r="A3826" s="10">
        <f>IF(Offerte!$A125="","",Offerte!$A125)</f>
        <v/>
      </c>
      <c r="B3826" s="10">
        <f>IF(Offerte!$A125="","",Offerte!$B125)</f>
        <v/>
      </c>
      <c r="C3826" s="10">
        <f>IF(Offerte!$A125="","",Offerte!$C125)</f>
        <v/>
      </c>
      <c r="D3826" s="10" t="inlineStr">
        <is>
          <t>C.1.2</t>
        </is>
      </c>
      <c r="E3826" s="10" t="inlineStr">
        <is>
          <t>C</t>
        </is>
      </c>
      <c r="F3826" s="10" t="inlineStr">
        <is>
          <t>Q</t>
        </is>
      </c>
      <c r="G3826" s="10" t="inlineStr">
        <is>
          <t>higher</t>
        </is>
      </c>
      <c r="H3826" s="10" t="n">
        <v>2</v>
      </c>
      <c r="I3826" s="10" t="inlineStr">
        <is>
          <t>Tasso di copertura del servizio con telecamere ADAS</t>
        </is>
      </c>
      <c r="J3826" s="20" t="n"/>
      <c r="K3826" s="20" t="n"/>
      <c r="L3826" s="20" t="n"/>
      <c r="M3826" s="20" t="n"/>
      <c r="N3826" s="21">
        <f>IF($A3826="","",IFERROR(VALUE($K3826)/VALUE($L3826),IFERROR(VALUE($J3826),0)))</f>
        <v/>
      </c>
      <c r="O3826" s="21">
        <f>IF($A3826="",0,IF(OR($S3826&lt;&gt;1,COUNTA($J3826:$M3826)=0),0,IF(SUMPRODUCT(MAX(($C$5:$C$6173=$C3826)*($D$5:$D$6173=$D3826)*($S$5:$S$6173=1)*IFERROR($N$5:$N$6173*1,0)))&gt;0,ROUND($H3826*($N3826/SUMPRODUCT(MAX(($C$5:$C$6173=$C3826)*($D$5:$D$6173=$D3826)*($S$5:$S$6173=1)*IFERROR($N$5:$N$6173*1,0)))),4),0)))</f>
        <v/>
      </c>
      <c r="P3826" s="10" t="inlineStr">
        <is>
          <t>Autobus attrezzati con telecamere ADAS / Autobus totali in offerta, incluse scorte</t>
        </is>
      </c>
      <c r="Q3826" s="21">
        <f>IF($A3826="","",$A3826&amp;"|"&amp;$C3826)</f>
        <v/>
      </c>
      <c r="R3826" s="21">
        <f>IF($A3826="","",$A3826&amp;"|"&amp;$C3826&amp;"|"&amp;$D3826)</f>
        <v/>
      </c>
      <c r="S3826" s="21">
        <f>IF($A3826="","",IFERROR(INDEX(Offerte!$D$2:$D$200,MATCH($Q3826,Offerte!$L$2:$L$200,0)),0))</f>
        <v/>
      </c>
      <c r="T3826" s="21">
        <f>IF($A3826="","",IFERROR(INDEX(Offerte!$G$2:$G$200,MATCH($Q3826,Offerte!$L$2:$L$200,0)),"NO"))</f>
        <v/>
      </c>
    </row>
    <row r="3827">
      <c r="A3827" s="10">
        <f>IF(Offerte!$A125="","",Offerte!$A125)</f>
        <v/>
      </c>
      <c r="B3827" s="10">
        <f>IF(Offerte!$A125="","",Offerte!$B125)</f>
        <v/>
      </c>
      <c r="C3827" s="10">
        <f>IF(Offerte!$A125="","",Offerte!$C125)</f>
        <v/>
      </c>
      <c r="D3827" s="10" t="inlineStr">
        <is>
          <t>C.2.1</t>
        </is>
      </c>
      <c r="E3827" s="10" t="inlineStr">
        <is>
          <t>C</t>
        </is>
      </c>
      <c r="F3827" s="10" t="inlineStr">
        <is>
          <t>Q</t>
        </is>
      </c>
      <c r="G3827" s="10" t="inlineStr">
        <is>
          <t>higher</t>
        </is>
      </c>
      <c r="H3827" s="10" t="n">
        <v>3</v>
      </c>
      <c r="I3827" s="10" t="inlineStr">
        <is>
          <t>Tasso di copertura del servizio con telecamere di bordo di videosorveglianza</t>
        </is>
      </c>
      <c r="J3827" s="20" t="n"/>
      <c r="K3827" s="20" t="n"/>
      <c r="L3827" s="20" t="n"/>
      <c r="M3827" s="20" t="n"/>
      <c r="N3827" s="21">
        <f>IF($A3827="","",IFERROR(VALUE($K3827)/VALUE($L3827),IFERROR(VALUE($J3827),0)))</f>
        <v/>
      </c>
      <c r="O3827" s="21">
        <f>IF($A3827="",0,IF(OR($S3827&lt;&gt;1,COUNTA($J3827:$M3827)=0),0,IF(SUMPRODUCT(MAX(($C$5:$C$6173=$C3827)*($D$5:$D$6173=$D3827)*($S$5:$S$6173=1)*IFERROR($N$5:$N$6173*1,0)))&gt;0,ROUND($H3827*($N3827/SUMPRODUCT(MAX(($C$5:$C$6173=$C3827)*($D$5:$D$6173=$D3827)*($S$5:$S$6173=1)*IFERROR($N$5:$N$6173*1,0)))),4),0)))</f>
        <v/>
      </c>
      <c r="P3827" s="10" t="inlineStr">
        <is>
          <t>Autobus attrezzati con videosorveglianza / Autobus totali in offerta, incluse scorte</t>
        </is>
      </c>
      <c r="Q3827" s="21">
        <f>IF($A3827="","",$A3827&amp;"|"&amp;$C3827)</f>
        <v/>
      </c>
      <c r="R3827" s="21">
        <f>IF($A3827="","",$A3827&amp;"|"&amp;$C3827&amp;"|"&amp;$D3827)</f>
        <v/>
      </c>
      <c r="S3827" s="21">
        <f>IF($A3827="","",IFERROR(INDEX(Offerte!$D$2:$D$200,MATCH($Q3827,Offerte!$L$2:$L$200,0)),0))</f>
        <v/>
      </c>
      <c r="T3827" s="21">
        <f>IF($A3827="","",IFERROR(INDEX(Offerte!$G$2:$G$200,MATCH($Q3827,Offerte!$L$2:$L$200,0)),"NO"))</f>
        <v/>
      </c>
    </row>
    <row r="3828">
      <c r="A3828" s="10">
        <f>IF(Offerte!$A125="","",Offerte!$A125)</f>
        <v/>
      </c>
      <c r="B3828" s="10">
        <f>IF(Offerte!$A125="","",Offerte!$B125)</f>
        <v/>
      </c>
      <c r="C3828" s="10">
        <f>IF(Offerte!$A125="","",Offerte!$C125)</f>
        <v/>
      </c>
      <c r="D3828" s="10" t="inlineStr">
        <is>
          <t>C.2.2</t>
        </is>
      </c>
      <c r="E3828" s="10" t="inlineStr">
        <is>
          <t>C</t>
        </is>
      </c>
      <c r="F3828" s="10" t="inlineStr">
        <is>
          <t>T</t>
        </is>
      </c>
      <c r="G3828" s="10" t="inlineStr">
        <is>
          <t>tabular</t>
        </is>
      </c>
      <c r="H3828" s="10" t="n">
        <v>1</v>
      </c>
      <c r="I3828" s="10" t="inlineStr">
        <is>
          <t>Software video/audio analisi per situazioni di pericolo</t>
        </is>
      </c>
      <c r="J3828" s="20" t="n"/>
      <c r="K3828" s="20" t="n"/>
      <c r="L3828" s="20" t="n"/>
      <c r="M3828" s="20" t="n"/>
      <c r="N3828" s="21">
        <f>IF($A3828="","",IF(IFERROR(VALUE($M3828),0)=1,1,0))</f>
        <v/>
      </c>
      <c r="O3828" s="21">
        <f>IF($A3828="",0,IF(OR($S3828&lt;&gt;1,COUNTA($J3828:$M3828)=0),0,IF($N3828=1,$H3828,0)))</f>
        <v/>
      </c>
      <c r="P3828" s="10" t="inlineStr">
        <is>
          <t>sì/no</t>
        </is>
      </c>
      <c r="Q3828" s="21">
        <f>IF($A3828="","",$A3828&amp;"|"&amp;$C3828)</f>
        <v/>
      </c>
      <c r="R3828" s="21">
        <f>IF($A3828="","",$A3828&amp;"|"&amp;$C3828&amp;"|"&amp;$D3828)</f>
        <v/>
      </c>
      <c r="S3828" s="21">
        <f>IF($A3828="","",IFERROR(INDEX(Offerte!$D$2:$D$200,MATCH($Q3828,Offerte!$L$2:$L$200,0)),0))</f>
        <v/>
      </c>
      <c r="T3828" s="21">
        <f>IF($A3828="","",IFERROR(INDEX(Offerte!$G$2:$G$200,MATCH($Q3828,Offerte!$L$2:$L$200,0)),"NO"))</f>
        <v/>
      </c>
    </row>
    <row r="3829">
      <c r="A3829" s="10">
        <f>IF(Offerte!$A125="","",Offerte!$A125)</f>
        <v/>
      </c>
      <c r="B3829" s="10">
        <f>IF(Offerte!$A125="","",Offerte!$B125)</f>
        <v/>
      </c>
      <c r="C3829" s="10">
        <f>IF(Offerte!$A125="","",Offerte!$C125)</f>
        <v/>
      </c>
      <c r="D3829" s="10" t="inlineStr">
        <is>
          <t>C.2.3</t>
        </is>
      </c>
      <c r="E3829" s="10" t="inlineStr">
        <is>
          <t>C</t>
        </is>
      </c>
      <c r="F3829" s="10" t="inlineStr">
        <is>
          <t>T</t>
        </is>
      </c>
      <c r="G3829" s="10" t="inlineStr">
        <is>
          <t>tabular</t>
        </is>
      </c>
      <c r="H3829" s="10" t="n">
        <v>1</v>
      </c>
      <c r="I3829" s="10" t="inlineStr">
        <is>
          <t>Collegamento con centrale qualificata di pronto intervento</t>
        </is>
      </c>
      <c r="J3829" s="20" t="n"/>
      <c r="K3829" s="20" t="n"/>
      <c r="L3829" s="20" t="n"/>
      <c r="M3829" s="20" t="n"/>
      <c r="N3829" s="21">
        <f>IF($A3829="","",IF(IFERROR(VALUE($M3829),0)=1,1,0))</f>
        <v/>
      </c>
      <c r="O3829" s="21">
        <f>IF($A3829="",0,IF(OR($S3829&lt;&gt;1,COUNTA($J3829:$M3829)=0),0,IF($N3829=1,$H3829,0)))</f>
        <v/>
      </c>
      <c r="P3829" s="10" t="inlineStr">
        <is>
          <t>sì/no</t>
        </is>
      </c>
      <c r="Q3829" s="21">
        <f>IF($A3829="","",$A3829&amp;"|"&amp;$C3829)</f>
        <v/>
      </c>
      <c r="R3829" s="21">
        <f>IF($A3829="","",$A3829&amp;"|"&amp;$C3829&amp;"|"&amp;$D3829)</f>
        <v/>
      </c>
      <c r="S3829" s="21">
        <f>IF($A3829="","",IFERROR(INDEX(Offerte!$D$2:$D$200,MATCH($Q3829,Offerte!$L$2:$L$200,0)),0))</f>
        <v/>
      </c>
      <c r="T3829" s="21">
        <f>IF($A3829="","",IFERROR(INDEX(Offerte!$G$2:$G$200,MATCH($Q3829,Offerte!$L$2:$L$200,0)),"NO"))</f>
        <v/>
      </c>
    </row>
    <row r="3830">
      <c r="A3830" s="10">
        <f>IF(Offerte!$A125="","",Offerte!$A125)</f>
        <v/>
      </c>
      <c r="B3830" s="10">
        <f>IF(Offerte!$A125="","",Offerte!$B125)</f>
        <v/>
      </c>
      <c r="C3830" s="10">
        <f>IF(Offerte!$A125="","",Offerte!$C125)</f>
        <v/>
      </c>
      <c r="D3830" s="10" t="inlineStr">
        <is>
          <t>C.2.4</t>
        </is>
      </c>
      <c r="E3830" s="10" t="inlineStr">
        <is>
          <t>C</t>
        </is>
      </c>
      <c r="F3830" s="10" t="inlineStr">
        <is>
          <t>Q</t>
        </is>
      </c>
      <c r="G3830" s="10" t="inlineStr">
        <is>
          <t>higher</t>
        </is>
      </c>
      <c r="H3830" s="10" t="n">
        <v>1</v>
      </c>
      <c r="I3830" s="10" t="inlineStr">
        <is>
          <t>Tasso di copertura del servizio con dispositivi per la chiamata di emergenza del conducente</t>
        </is>
      </c>
      <c r="J3830" s="20" t="n"/>
      <c r="K3830" s="20" t="n"/>
      <c r="L3830" s="20" t="n"/>
      <c r="M3830" s="20" t="n"/>
      <c r="N3830" s="21">
        <f>IF($A3830="","",IFERROR(VALUE($K3830)/VALUE($L3830),IFERROR(VALUE($J3830),0)))</f>
        <v/>
      </c>
      <c r="O3830" s="21">
        <f>IF($A3830="",0,IF(OR($S3830&lt;&gt;1,COUNTA($J3830:$M3830)=0),0,IF(SUMPRODUCT(MAX(($C$5:$C$6173=$C3830)*($D$5:$D$6173=$D3830)*($S$5:$S$6173=1)*IFERROR($N$5:$N$6173*1,0)))&gt;0,ROUND($H3830*($N3830/SUMPRODUCT(MAX(($C$5:$C$6173=$C3830)*($D$5:$D$6173=$D3830)*($S$5:$S$6173=1)*IFERROR($N$5:$N$6173*1,0)))),4),0)))</f>
        <v/>
      </c>
      <c r="P3830" s="10" t="inlineStr">
        <is>
          <t>Autobus attrezzati con chiamata di emergenza / Autobus totali in offerta, incluse scorte</t>
        </is>
      </c>
      <c r="Q3830" s="21">
        <f>IF($A3830="","",$A3830&amp;"|"&amp;$C3830)</f>
        <v/>
      </c>
      <c r="R3830" s="21">
        <f>IF($A3830="","",$A3830&amp;"|"&amp;$C3830&amp;"|"&amp;$D3830)</f>
        <v/>
      </c>
      <c r="S3830" s="21">
        <f>IF($A3830="","",IFERROR(INDEX(Offerte!$D$2:$D$200,MATCH($Q3830,Offerte!$L$2:$L$200,0)),0))</f>
        <v/>
      </c>
      <c r="T3830" s="21">
        <f>IF($A3830="","",IFERROR(INDEX(Offerte!$G$2:$G$200,MATCH($Q3830,Offerte!$L$2:$L$200,0)),"NO"))</f>
        <v/>
      </c>
    </row>
    <row r="3831">
      <c r="A3831" s="10">
        <f>IF(Offerte!$A125="","",Offerte!$A125)</f>
        <v/>
      </c>
      <c r="B3831" s="10">
        <f>IF(Offerte!$A125="","",Offerte!$B125)</f>
        <v/>
      </c>
      <c r="C3831" s="10">
        <f>IF(Offerte!$A125="","",Offerte!$C125)</f>
        <v/>
      </c>
      <c r="D3831" s="10" t="inlineStr">
        <is>
          <t>C.3.1</t>
        </is>
      </c>
      <c r="E3831" s="10" t="inlineStr">
        <is>
          <t>C</t>
        </is>
      </c>
      <c r="F3831" s="10" t="inlineStr">
        <is>
          <t>Q</t>
        </is>
      </c>
      <c r="G3831" s="10" t="inlineStr">
        <is>
          <t>higher</t>
        </is>
      </c>
      <c r="H3831" s="10" t="n">
        <v>2</v>
      </c>
      <c r="I3831" s="10" t="inlineStr">
        <is>
          <t>Tasso di copertura del servizio con dispositivi di informazione dinamica a bordo mezzo</t>
        </is>
      </c>
      <c r="J3831" s="20" t="n"/>
      <c r="K3831" s="20" t="n"/>
      <c r="L3831" s="20" t="n"/>
      <c r="M3831" s="20" t="n"/>
      <c r="N3831" s="21">
        <f>IF($A3831="","",IFERROR(VALUE($K3831)/VALUE($L3831),IFERROR(VALUE($J3831),0)))</f>
        <v/>
      </c>
      <c r="O3831" s="21">
        <f>IF($A3831="",0,IF(OR($S3831&lt;&gt;1,COUNTA($J3831:$M3831)=0),0,IF(SUMPRODUCT(MAX(($C$5:$C$6173=$C3831)*($D$5:$D$6173=$D3831)*($S$5:$S$6173=1)*IFERROR($N$5:$N$6173*1,0)))&gt;0,ROUND($H3831*($N3831/SUMPRODUCT(MAX(($C$5:$C$6173=$C3831)*($D$5:$D$6173=$D3831)*($S$5:$S$6173=1)*IFERROR($N$5:$N$6173*1,0)))),4),0)))</f>
        <v/>
      </c>
      <c r="P3831" s="10" t="inlineStr">
        <is>
          <t>Autobus con monitor e indicatori vocali / Autobus totali in offerta, incluse scorte</t>
        </is>
      </c>
      <c r="Q3831" s="21">
        <f>IF($A3831="","",$A3831&amp;"|"&amp;$C3831)</f>
        <v/>
      </c>
      <c r="R3831" s="21">
        <f>IF($A3831="","",$A3831&amp;"|"&amp;$C3831&amp;"|"&amp;$D3831)</f>
        <v/>
      </c>
      <c r="S3831" s="21">
        <f>IF($A3831="","",IFERROR(INDEX(Offerte!$D$2:$D$200,MATCH($Q3831,Offerte!$L$2:$L$200,0)),0))</f>
        <v/>
      </c>
      <c r="T3831" s="21">
        <f>IF($A3831="","",IFERROR(INDEX(Offerte!$G$2:$G$200,MATCH($Q3831,Offerte!$L$2:$L$200,0)),"NO"))</f>
        <v/>
      </c>
    </row>
    <row r="3832">
      <c r="A3832" s="10">
        <f>IF(Offerte!$A125="","",Offerte!$A125)</f>
        <v/>
      </c>
      <c r="B3832" s="10">
        <f>IF(Offerte!$A125="","",Offerte!$B125)</f>
        <v/>
      </c>
      <c r="C3832" s="10">
        <f>IF(Offerte!$A125="","",Offerte!$C125)</f>
        <v/>
      </c>
      <c r="D3832" s="10" t="inlineStr">
        <is>
          <t>C.3.2</t>
        </is>
      </c>
      <c r="E3832" s="10" t="inlineStr">
        <is>
          <t>C</t>
        </is>
      </c>
      <c r="F3832" s="10" t="inlineStr">
        <is>
          <t>T</t>
        </is>
      </c>
      <c r="G3832" s="10" t="inlineStr">
        <is>
          <t>tabular</t>
        </is>
      </c>
      <c r="H3832" s="10" t="n">
        <v>2</v>
      </c>
      <c r="I3832" s="10" t="inlineStr">
        <is>
          <t>Informazioni a bordo su coincidenze ai nodi</t>
        </is>
      </c>
      <c r="J3832" s="20" t="n"/>
      <c r="K3832" s="20" t="n"/>
      <c r="L3832" s="20" t="n"/>
      <c r="M3832" s="20" t="n"/>
      <c r="N3832" s="21">
        <f>IF($A3832="","",IF(IFERROR(VALUE($M3832),0)=1,1,0))</f>
        <v/>
      </c>
      <c r="O3832" s="21">
        <f>IF($A3832="",0,IF(OR($S3832&lt;&gt;1,COUNTA($J3832:$M3832)=0),0,IF(AND($N3832=1,IFERROR(SUMIFS($N$5:$N$6173,$Q$5:$Q$6173,$Q3832,$D$5:$D$6173,"C.3.1"),0)&gt;=0.5),$H3832,0)))</f>
        <v/>
      </c>
      <c r="P3832" s="10" t="inlineStr">
        <is>
          <t>Dipende da C.3.1 &gt;= 0.5</t>
        </is>
      </c>
      <c r="Q3832" s="21">
        <f>IF($A3832="","",$A3832&amp;"|"&amp;$C3832)</f>
        <v/>
      </c>
      <c r="R3832" s="21">
        <f>IF($A3832="","",$A3832&amp;"|"&amp;$C3832&amp;"|"&amp;$D3832)</f>
        <v/>
      </c>
      <c r="S3832" s="21">
        <f>IF($A3832="","",IFERROR(INDEX(Offerte!$D$2:$D$200,MATCH($Q3832,Offerte!$L$2:$L$200,0)),0))</f>
        <v/>
      </c>
      <c r="T3832" s="21">
        <f>IF($A3832="","",IFERROR(INDEX(Offerte!$G$2:$G$200,MATCH($Q3832,Offerte!$L$2:$L$200,0)),"NO"))</f>
        <v/>
      </c>
    </row>
    <row r="3833">
      <c r="A3833" s="10">
        <f>IF(Offerte!$A125="","",Offerte!$A125)</f>
        <v/>
      </c>
      <c r="B3833" s="10">
        <f>IF(Offerte!$A125="","",Offerte!$B125)</f>
        <v/>
      </c>
      <c r="C3833" s="10">
        <f>IF(Offerte!$A125="","",Offerte!$C125)</f>
        <v/>
      </c>
      <c r="D3833" s="10" t="inlineStr">
        <is>
          <t>D.1.1</t>
        </is>
      </c>
      <c r="E3833" s="10" t="inlineStr">
        <is>
          <t>D</t>
        </is>
      </c>
      <c r="F3833" s="10" t="inlineStr">
        <is>
          <t>Q</t>
        </is>
      </c>
      <c r="G3833" s="10" t="inlineStr">
        <is>
          <t>higher</t>
        </is>
      </c>
      <c r="H3833" s="10" t="n">
        <v>3</v>
      </c>
      <c r="I3833" s="10" t="inlineStr">
        <is>
          <t>Installazione di pensiline</t>
        </is>
      </c>
      <c r="J3833" s="20" t="n"/>
      <c r="K3833" s="20" t="n"/>
      <c r="L3833" s="20" t="n"/>
      <c r="M3833" s="20" t="n"/>
      <c r="N3833" s="21">
        <f>IF($A3833="","",IFERROR(VALUE($J3833),0))</f>
        <v/>
      </c>
      <c r="O3833" s="21">
        <f>IF($A3833="",0,IF(OR($S3833&lt;&gt;1,COUNTA($J3833:$M3833)=0),0,IF(SUMPRODUCT(MAX(($C$5:$C$6173=$C3833)*($D$5:$D$6173=$D3833)*($S$5:$S$6173=1)*IFERROR($N$5:$N$6173*1,0)))&gt;0,ROUND($H3833*($N3833/SUMPRODUCT(MAX(($C$5:$C$6173=$C3833)*($D$5:$D$6173=$D3833)*($S$5:$S$6173=1)*IFERROR($N$5:$N$6173*1,0)))),4),0)))</f>
        <v/>
      </c>
      <c r="P3833" s="10" t="inlineStr">
        <is>
          <t>fermate</t>
        </is>
      </c>
      <c r="Q3833" s="21">
        <f>IF($A3833="","",$A3833&amp;"|"&amp;$C3833)</f>
        <v/>
      </c>
      <c r="R3833" s="21">
        <f>IF($A3833="","",$A3833&amp;"|"&amp;$C3833&amp;"|"&amp;$D3833)</f>
        <v/>
      </c>
      <c r="S3833" s="21">
        <f>IF($A3833="","",IFERROR(INDEX(Offerte!$D$2:$D$200,MATCH($Q3833,Offerte!$L$2:$L$200,0)),0))</f>
        <v/>
      </c>
      <c r="T3833" s="21">
        <f>IF($A3833="","",IFERROR(INDEX(Offerte!$G$2:$G$200,MATCH($Q3833,Offerte!$L$2:$L$200,0)),"NO"))</f>
        <v/>
      </c>
    </row>
    <row r="3834">
      <c r="A3834" s="10">
        <f>IF(Offerte!$A125="","",Offerte!$A125)</f>
        <v/>
      </c>
      <c r="B3834" s="10">
        <f>IF(Offerte!$A125="","",Offerte!$B125)</f>
        <v/>
      </c>
      <c r="C3834" s="10">
        <f>IF(Offerte!$A125="","",Offerte!$C125)</f>
        <v/>
      </c>
      <c r="D3834" s="10" t="inlineStr">
        <is>
          <t>D.1.2</t>
        </is>
      </c>
      <c r="E3834" s="10" t="inlineStr">
        <is>
          <t>D</t>
        </is>
      </c>
      <c r="F3834" s="10" t="inlineStr">
        <is>
          <t>Q</t>
        </is>
      </c>
      <c r="G3834" s="10" t="inlineStr">
        <is>
          <t>higher</t>
        </is>
      </c>
      <c r="H3834" s="10" t="n">
        <v>3</v>
      </c>
      <c r="I3834" s="10" t="inlineStr">
        <is>
          <t>Installazione di paline di fermata conformi alla DGR 581/2023</t>
        </is>
      </c>
      <c r="J3834" s="20" t="n"/>
      <c r="K3834" s="20" t="n"/>
      <c r="L3834" s="20" t="n"/>
      <c r="M3834" s="20" t="n"/>
      <c r="N3834" s="21">
        <f>IF($A3834="","",IFERROR(VALUE($J3834),0))</f>
        <v/>
      </c>
      <c r="O3834" s="21">
        <f>IF($A3834="",0,IF(OR($S3834&lt;&gt;1,COUNTA($J3834:$M3834)=0),0,IF(SUMPRODUCT(MAX(($C$5:$C$6173=$C3834)*($D$5:$D$6173=$D3834)*($S$5:$S$6173=1)*IFERROR($N$5:$N$6173*1,0)))&gt;0,ROUND($H3834*($N3834/SUMPRODUCT(MAX(($C$5:$C$6173=$C3834)*($D$5:$D$6173=$D3834)*($S$5:$S$6173=1)*IFERROR($N$5:$N$6173*1,0)))),4),0)))</f>
        <v/>
      </c>
      <c r="P3834" s="10" t="inlineStr">
        <is>
          <t>fermate</t>
        </is>
      </c>
      <c r="Q3834" s="21">
        <f>IF($A3834="","",$A3834&amp;"|"&amp;$C3834)</f>
        <v/>
      </c>
      <c r="R3834" s="21">
        <f>IF($A3834="","",$A3834&amp;"|"&amp;$C3834&amp;"|"&amp;$D3834)</f>
        <v/>
      </c>
      <c r="S3834" s="21">
        <f>IF($A3834="","",IFERROR(INDEX(Offerte!$D$2:$D$200,MATCH($Q3834,Offerte!$L$2:$L$200,0)),0))</f>
        <v/>
      </c>
      <c r="T3834" s="21">
        <f>IF($A3834="","",IFERROR(INDEX(Offerte!$G$2:$G$200,MATCH($Q3834,Offerte!$L$2:$L$200,0)),"NO"))</f>
        <v/>
      </c>
    </row>
    <row r="3835">
      <c r="A3835" s="10">
        <f>IF(Offerte!$A125="","",Offerte!$A125)</f>
        <v/>
      </c>
      <c r="B3835" s="10">
        <f>IF(Offerte!$A125="","",Offerte!$B125)</f>
        <v/>
      </c>
      <c r="C3835" s="10">
        <f>IF(Offerte!$A125="","",Offerte!$C125)</f>
        <v/>
      </c>
      <c r="D3835" s="10" t="inlineStr">
        <is>
          <t>D.1.3</t>
        </is>
      </c>
      <c r="E3835" s="10" t="inlineStr">
        <is>
          <t>D</t>
        </is>
      </c>
      <c r="F3835" s="10" t="inlineStr">
        <is>
          <t>Q</t>
        </is>
      </c>
      <c r="G3835" s="10" t="inlineStr">
        <is>
          <t>higher</t>
        </is>
      </c>
      <c r="H3835" s="10" t="n">
        <v>2</v>
      </c>
      <c r="I3835" s="10" t="inlineStr">
        <is>
          <t>Display informativi connessi alle fermate</t>
        </is>
      </c>
      <c r="J3835" s="20" t="n"/>
      <c r="K3835" s="20" t="n"/>
      <c r="L3835" s="20" t="n"/>
      <c r="M3835" s="20" t="n"/>
      <c r="N3835" s="21">
        <f>IF($A3835="","",IFERROR(VALUE($J3835),0))</f>
        <v/>
      </c>
      <c r="O3835" s="21">
        <f>IF($A3835="",0,IF(OR($S3835&lt;&gt;1,COUNTA($J3835:$M3835)=0),0,IF(SUMPRODUCT(MAX(($C$5:$C$6173=$C3835)*($D$5:$D$6173=$D3835)*($S$5:$S$6173=1)*IFERROR($N$5:$N$6173*1,0)))&gt;0,ROUND($H3835*($N3835/SUMPRODUCT(MAX(($C$5:$C$6173=$C3835)*($D$5:$D$6173=$D3835)*($S$5:$S$6173=1)*IFERROR($N$5:$N$6173*1,0)))),4),0)))</f>
        <v/>
      </c>
      <c r="P3835" s="10" t="inlineStr">
        <is>
          <t>fermate</t>
        </is>
      </c>
      <c r="Q3835" s="21">
        <f>IF($A3835="","",$A3835&amp;"|"&amp;$C3835)</f>
        <v/>
      </c>
      <c r="R3835" s="21">
        <f>IF($A3835="","",$A3835&amp;"|"&amp;$C3835&amp;"|"&amp;$D3835)</f>
        <v/>
      </c>
      <c r="S3835" s="21">
        <f>IF($A3835="","",IFERROR(INDEX(Offerte!$D$2:$D$200,MATCH($Q3835,Offerte!$L$2:$L$200,0)),0))</f>
        <v/>
      </c>
      <c r="T3835" s="21">
        <f>IF($A3835="","",IFERROR(INDEX(Offerte!$G$2:$G$200,MATCH($Q3835,Offerte!$L$2:$L$200,0)),"NO"))</f>
        <v/>
      </c>
    </row>
    <row r="3836">
      <c r="A3836" s="10">
        <f>IF(Offerte!$A125="","",Offerte!$A125)</f>
        <v/>
      </c>
      <c r="B3836" s="10">
        <f>IF(Offerte!$A125="","",Offerte!$B125)</f>
        <v/>
      </c>
      <c r="C3836" s="10">
        <f>IF(Offerte!$A125="","",Offerte!$C125)</f>
        <v/>
      </c>
      <c r="D3836" s="10" t="inlineStr">
        <is>
          <t>D.2.1</t>
        </is>
      </c>
      <c r="E3836" s="10" t="inlineStr">
        <is>
          <t>D</t>
        </is>
      </c>
      <c r="F3836" s="10" t="inlineStr">
        <is>
          <t>Q</t>
        </is>
      </c>
      <c r="G3836" s="10" t="inlineStr">
        <is>
          <t>higher</t>
        </is>
      </c>
      <c r="H3836" s="10" t="n">
        <v>2</v>
      </c>
      <c r="I3836" s="10" t="inlineStr">
        <is>
          <t>Segnali tattili Loges-Vet-Evolution</t>
        </is>
      </c>
      <c r="J3836" s="20" t="n"/>
      <c r="K3836" s="20" t="n"/>
      <c r="L3836" s="20" t="n"/>
      <c r="M3836" s="20" t="n"/>
      <c r="N3836" s="21">
        <f>IF($A3836="","",IFERROR(VALUE($J3836),0))</f>
        <v/>
      </c>
      <c r="O3836" s="21">
        <f>IF($A3836="",0,IF(OR($S3836&lt;&gt;1,COUNTA($J3836:$M3836)=0),0,IF(SUMPRODUCT(MAX(($C$5:$C$6173=$C3836)*($D$5:$D$6173=$D3836)*($S$5:$S$6173=1)*IFERROR($N$5:$N$6173*1,0)))&gt;0,ROUND($H3836*($N3836/SUMPRODUCT(MAX(($C$5:$C$6173=$C3836)*($D$5:$D$6173=$D3836)*($S$5:$S$6173=1)*IFERROR($N$5:$N$6173*1,0)))),4),0)))</f>
        <v/>
      </c>
      <c r="P3836" s="10" t="inlineStr">
        <is>
          <t>fermate</t>
        </is>
      </c>
      <c r="Q3836" s="21">
        <f>IF($A3836="","",$A3836&amp;"|"&amp;$C3836)</f>
        <v/>
      </c>
      <c r="R3836" s="21">
        <f>IF($A3836="","",$A3836&amp;"|"&amp;$C3836&amp;"|"&amp;$D3836)</f>
        <v/>
      </c>
      <c r="S3836" s="21">
        <f>IF($A3836="","",IFERROR(INDEX(Offerte!$D$2:$D$200,MATCH($Q3836,Offerte!$L$2:$L$200,0)),0))</f>
        <v/>
      </c>
      <c r="T3836" s="21">
        <f>IF($A3836="","",IFERROR(INDEX(Offerte!$G$2:$G$200,MATCH($Q3836,Offerte!$L$2:$L$200,0)),"NO"))</f>
        <v/>
      </c>
    </row>
    <row r="3837">
      <c r="A3837" s="10">
        <f>IF(Offerte!$A125="","",Offerte!$A125)</f>
        <v/>
      </c>
      <c r="B3837" s="10">
        <f>IF(Offerte!$A125="","",Offerte!$B125)</f>
        <v/>
      </c>
      <c r="C3837" s="10">
        <f>IF(Offerte!$A125="","",Offerte!$C125)</f>
        <v/>
      </c>
      <c r="D3837" s="10" t="inlineStr">
        <is>
          <t>E.1.1</t>
        </is>
      </c>
      <c r="E3837" s="10" t="inlineStr">
        <is>
          <t>E</t>
        </is>
      </c>
      <c r="F3837" s="10" t="inlineStr">
        <is>
          <t>T</t>
        </is>
      </c>
      <c r="G3837" s="10" t="inlineStr">
        <is>
          <t>tabular</t>
        </is>
      </c>
      <c r="H3837" s="10" t="n">
        <v>2</v>
      </c>
      <c r="I3837" s="10" t="inlineStr">
        <is>
          <t>Mobile app con travel planner PRM</t>
        </is>
      </c>
      <c r="J3837" s="20" t="n"/>
      <c r="K3837" s="20" t="n"/>
      <c r="L3837" s="20" t="n"/>
      <c r="M3837" s="20" t="n"/>
      <c r="N3837" s="21">
        <f>IF($A3837="","",IF(IFERROR(VALUE($M3837),0)=1,1,0))</f>
        <v/>
      </c>
      <c r="O3837" s="21">
        <f>IF($A3837="",0,IF(OR($S3837&lt;&gt;1,COUNTA($J3837:$M3837)=0),0,IF($N3837=1,$H3837,0)))</f>
        <v/>
      </c>
      <c r="P3837" s="10" t="inlineStr">
        <is>
          <t>sì/no</t>
        </is>
      </c>
      <c r="Q3837" s="21">
        <f>IF($A3837="","",$A3837&amp;"|"&amp;$C3837)</f>
        <v/>
      </c>
      <c r="R3837" s="21">
        <f>IF($A3837="","",$A3837&amp;"|"&amp;$C3837&amp;"|"&amp;$D3837)</f>
        <v/>
      </c>
      <c r="S3837" s="21">
        <f>IF($A3837="","",IFERROR(INDEX(Offerte!$D$2:$D$200,MATCH($Q3837,Offerte!$L$2:$L$200,0)),0))</f>
        <v/>
      </c>
      <c r="T3837" s="21">
        <f>IF($A3837="","",IFERROR(INDEX(Offerte!$G$2:$G$200,MATCH($Q3837,Offerte!$L$2:$L$200,0)),"NO"))</f>
        <v/>
      </c>
    </row>
    <row r="3838">
      <c r="A3838" s="10">
        <f>IF(Offerte!$A125="","",Offerte!$A125)</f>
        <v/>
      </c>
      <c r="B3838" s="10">
        <f>IF(Offerte!$A125="","",Offerte!$B125)</f>
        <v/>
      </c>
      <c r="C3838" s="10">
        <f>IF(Offerte!$A125="","",Offerte!$C125)</f>
        <v/>
      </c>
      <c r="D3838" s="10" t="inlineStr">
        <is>
          <t>E.2.1</t>
        </is>
      </c>
      <c r="E3838" s="10" t="inlineStr">
        <is>
          <t>E</t>
        </is>
      </c>
      <c r="F3838" s="10" t="inlineStr">
        <is>
          <t>D</t>
        </is>
      </c>
      <c r="G3838" s="10" t="inlineStr">
        <is>
          <t>discretionary</t>
        </is>
      </c>
      <c r="H3838" s="10" t="n">
        <v>2</v>
      </c>
      <c r="I3838" s="10" t="inlineStr">
        <is>
          <t>Altre azioni informative e rapporti con gli utenti</t>
        </is>
      </c>
      <c r="J3838" s="20" t="n"/>
      <c r="K3838" s="20" t="n"/>
      <c r="L3838" s="20" t="n"/>
      <c r="M3838" s="20" t="n"/>
      <c r="N3838" s="21">
        <f>IF($A3838="","",MAX(0,MIN(1,IFERROR(VALUE($M3838),0))))</f>
        <v/>
      </c>
      <c r="O3838" s="21">
        <f>IF($A3838="",0,IF(OR($S3838&lt;&gt;1,COUNTA($J3838:$M3838)=0),0,IF(SUMPRODUCT(MAX(($C$5:$C$6173=$C3838)*($D$5:$D$6173=$D3838)*($S$5:$S$6173=1)*IFERROR($N$5:$N$6173*1,0)))&gt;0,ROUND($H3838*($N3838/SUMPRODUCT(MAX(($C$5:$C$6173=$C3838)*($D$5:$D$6173=$D3838)*($S$5:$S$6173=1)*IFERROR($N$5:$N$6173*1,0)))),4),0)))</f>
        <v/>
      </c>
      <c r="P3838" s="10" t="inlineStr">
        <is>
          <t>coeff.</t>
        </is>
      </c>
      <c r="Q3838" s="21">
        <f>IF($A3838="","",$A3838&amp;"|"&amp;$C3838)</f>
        <v/>
      </c>
      <c r="R3838" s="21">
        <f>IF($A3838="","",$A3838&amp;"|"&amp;$C3838&amp;"|"&amp;$D3838)</f>
        <v/>
      </c>
      <c r="S3838" s="21">
        <f>IF($A3838="","",IFERROR(INDEX(Offerte!$D$2:$D$200,MATCH($Q3838,Offerte!$L$2:$L$200,0)),0))</f>
        <v/>
      </c>
      <c r="T3838" s="21">
        <f>IF($A3838="","",IFERROR(INDEX(Offerte!$G$2:$G$200,MATCH($Q3838,Offerte!$L$2:$L$200,0)),"NO"))</f>
        <v/>
      </c>
    </row>
    <row r="3839">
      <c r="A3839" s="10">
        <f>IF(Offerte!$A125="","",Offerte!$A125)</f>
        <v/>
      </c>
      <c r="B3839" s="10">
        <f>IF(Offerte!$A125="","",Offerte!$B125)</f>
        <v/>
      </c>
      <c r="C3839" s="10">
        <f>IF(Offerte!$A125="","",Offerte!$C125)</f>
        <v/>
      </c>
      <c r="D3839" s="10" t="inlineStr">
        <is>
          <t>F.1.1</t>
        </is>
      </c>
      <c r="E3839" s="10" t="inlineStr">
        <is>
          <t>F</t>
        </is>
      </c>
      <c r="F3839" s="10" t="inlineStr">
        <is>
          <t>Q</t>
        </is>
      </c>
      <c r="G3839" s="10" t="inlineStr">
        <is>
          <t>lower</t>
        </is>
      </c>
      <c r="H3839" s="10" t="n">
        <v>7</v>
      </c>
      <c r="I3839" s="10" t="inlineStr">
        <is>
          <t>Performance ambientali del parco mezzi adibito al servizio - I_CEA</t>
        </is>
      </c>
      <c r="J3839" s="20" t="n"/>
      <c r="K3839" s="20" t="n"/>
      <c r="L3839" s="20" t="n"/>
      <c r="M3839" s="20" t="n"/>
      <c r="N3839" s="21">
        <f>IF($A3839="","",IFERROR(VALUE($J3839),0))</f>
        <v/>
      </c>
      <c r="O3839" s="21">
        <f>IF($A3839="",0,IF(OR($S3839&lt;&gt;1,COUNTA($J3839:$M3839)=0),0,IF(AND(IFERROR(AGGREGATE(15,6,$N$5:$N$6173/(($C$5:$C$6173=$C3839)*($D$5:$D$6173=$D3839)*($S$5:$S$6173=1)*($N$5:$N$6173&gt;0)),1),0)&gt;0,$N3839&gt;0),ROUND($H3839*(IFERROR(AGGREGATE(15,6,$N$5:$N$6173/(($C$5:$C$6173=$C3839)*($D$5:$D$6173=$D3839)*($S$5:$S$6173=1)*($N$5:$N$6173&gt;0)),1),0)/$N3839),4),0)))</f>
        <v/>
      </c>
      <c r="P3839" s="10" t="inlineStr">
        <is>
          <t>indice</t>
        </is>
      </c>
      <c r="Q3839" s="21">
        <f>IF($A3839="","",$A3839&amp;"|"&amp;$C3839)</f>
        <v/>
      </c>
      <c r="R3839" s="21">
        <f>IF($A3839="","",$A3839&amp;"|"&amp;$C3839&amp;"|"&amp;$D3839)</f>
        <v/>
      </c>
      <c r="S3839" s="21">
        <f>IF($A3839="","",IFERROR(INDEX(Offerte!$D$2:$D$200,MATCH($Q3839,Offerte!$L$2:$L$200,0)),0))</f>
        <v/>
      </c>
      <c r="T3839" s="21">
        <f>IF($A3839="","",IFERROR(INDEX(Offerte!$G$2:$G$200,MATCH($Q3839,Offerte!$L$2:$L$200,0)),"NO"))</f>
        <v/>
      </c>
    </row>
    <row r="3840">
      <c r="A3840" s="10">
        <f>IF(Offerte!$A125="","",Offerte!$A125)</f>
        <v/>
      </c>
      <c r="B3840" s="10">
        <f>IF(Offerte!$A125="","",Offerte!$B125)</f>
        <v/>
      </c>
      <c r="C3840" s="10">
        <f>IF(Offerte!$A125="","",Offerte!$C125)</f>
        <v/>
      </c>
      <c r="D3840" s="10" t="inlineStr">
        <is>
          <t>F.2.1</t>
        </is>
      </c>
      <c r="E3840" s="10" t="inlineStr">
        <is>
          <t>F</t>
        </is>
      </c>
      <c r="F3840" s="10" t="inlineStr">
        <is>
          <t>Q</t>
        </is>
      </c>
      <c r="G3840" s="10" t="inlineStr">
        <is>
          <t>higher</t>
        </is>
      </c>
      <c r="H3840" s="10" t="n">
        <v>2</v>
      </c>
      <c r="I3840" s="10" t="inlineStr">
        <is>
          <t>Tasso di copertura del servizio con dispositivi ECO-DRIVER</t>
        </is>
      </c>
      <c r="J3840" s="20" t="n"/>
      <c r="K3840" s="20" t="n"/>
      <c r="L3840" s="20" t="n"/>
      <c r="M3840" s="20" t="n"/>
      <c r="N3840" s="21">
        <f>IF($A3840="","",IFERROR(VALUE($K3840)/VALUE($L3840),IFERROR(VALUE($J3840),0)))</f>
        <v/>
      </c>
      <c r="O3840" s="21">
        <f>IF($A3840="",0,IF(OR($S3840&lt;&gt;1,COUNTA($J3840:$M3840)=0),0,IF(SUMPRODUCT(MAX(($C$5:$C$6173=$C3840)*($D$5:$D$6173=$D3840)*($S$5:$S$6173=1)*IFERROR($N$5:$N$6173*1,0)))&gt;0,ROUND($H3840*($N3840/SUMPRODUCT(MAX(($C$5:$C$6173=$C3840)*($D$5:$D$6173=$D3840)*($S$5:$S$6173=1)*IFERROR($N$5:$N$6173*1,0)))),4),0)))</f>
        <v/>
      </c>
      <c r="P3840" s="10" t="inlineStr">
        <is>
          <t>Autobus attrezzati con dispositivi ECO-DRIVER / Autobus totali in offerta, incluse scorte</t>
        </is>
      </c>
      <c r="Q3840" s="21">
        <f>IF($A3840="","",$A3840&amp;"|"&amp;$C3840)</f>
        <v/>
      </c>
      <c r="R3840" s="21">
        <f>IF($A3840="","",$A3840&amp;"|"&amp;$C3840&amp;"|"&amp;$D3840)</f>
        <v/>
      </c>
      <c r="S3840" s="21">
        <f>IF($A3840="","",IFERROR(INDEX(Offerte!$D$2:$D$200,MATCH($Q3840,Offerte!$L$2:$L$200,0)),0))</f>
        <v/>
      </c>
      <c r="T3840" s="21">
        <f>IF($A3840="","",IFERROR(INDEX(Offerte!$G$2:$G$200,MATCH($Q3840,Offerte!$L$2:$L$200,0)),"NO"))</f>
        <v/>
      </c>
    </row>
    <row r="3841">
      <c r="A3841" s="10">
        <f>IF(Offerte!$A125="","",Offerte!$A125)</f>
        <v/>
      </c>
      <c r="B3841" s="10">
        <f>IF(Offerte!$A125="","",Offerte!$B125)</f>
        <v/>
      </c>
      <c r="C3841" s="10">
        <f>IF(Offerte!$A125="","",Offerte!$C125)</f>
        <v/>
      </c>
      <c r="D3841" s="10" t="inlineStr">
        <is>
          <t>F.3.1</t>
        </is>
      </c>
      <c r="E3841" s="10" t="inlineStr">
        <is>
          <t>F</t>
        </is>
      </c>
      <c r="F3841" s="10" t="inlineStr">
        <is>
          <t>Q</t>
        </is>
      </c>
      <c r="G3841" s="10" t="inlineStr">
        <is>
          <t>higher</t>
        </is>
      </c>
      <c r="H3841" s="10" t="n">
        <v>2</v>
      </c>
      <c r="I3841" s="10" t="inlineStr">
        <is>
          <t>Autoproduzione consumi elettrici per trazione</t>
        </is>
      </c>
      <c r="J3841" s="20" t="n"/>
      <c r="K3841" s="20" t="n"/>
      <c r="L3841" s="20" t="n"/>
      <c r="M3841" s="20" t="n"/>
      <c r="N3841" s="21">
        <f>IF($A3841="","",IFERROR(VALUE($J3841),0))</f>
        <v/>
      </c>
      <c r="O3841" s="21">
        <f>IF($A3841="",0,IF(OR($S3841&lt;&gt;1,COUNTA($J3841:$M3841)=0),0,IF(SUMPRODUCT(MAX(($C$5:$C$6173=$C3841)*($D$5:$D$6173=$D3841)*($S$5:$S$6173=1)*IFERROR($N$5:$N$6173*1,0)))&gt;0,ROUND($H3841*($N3841/SUMPRODUCT(MAX(($C$5:$C$6173=$C3841)*($D$5:$D$6173=$D3841)*($S$5:$S$6173=1)*IFERROR($N$5:$N$6173*1,0)))),4),0)))</f>
        <v/>
      </c>
      <c r="P3841" s="10" t="inlineStr">
        <is>
          <t>kWh/anno</t>
        </is>
      </c>
      <c r="Q3841" s="21">
        <f>IF($A3841="","",$A3841&amp;"|"&amp;$C3841)</f>
        <v/>
      </c>
      <c r="R3841" s="21">
        <f>IF($A3841="","",$A3841&amp;"|"&amp;$C3841&amp;"|"&amp;$D3841)</f>
        <v/>
      </c>
      <c r="S3841" s="21">
        <f>IF($A3841="","",IFERROR(INDEX(Offerte!$D$2:$D$200,MATCH($Q3841,Offerte!$L$2:$L$200,0)),0))</f>
        <v/>
      </c>
      <c r="T3841" s="21">
        <f>IF($A3841="","",IFERROR(INDEX(Offerte!$G$2:$G$200,MATCH($Q3841,Offerte!$L$2:$L$200,0)),"NO"))</f>
        <v/>
      </c>
    </row>
    <row r="3842">
      <c r="A3842" s="10">
        <f>IF(Offerte!$A125="","",Offerte!$A125)</f>
        <v/>
      </c>
      <c r="B3842" s="10">
        <f>IF(Offerte!$A125="","",Offerte!$B125)</f>
        <v/>
      </c>
      <c r="C3842" s="10">
        <f>IF(Offerte!$A125="","",Offerte!$C125)</f>
        <v/>
      </c>
      <c r="D3842" s="10" t="inlineStr">
        <is>
          <t>F.4.1</t>
        </is>
      </c>
      <c r="E3842" s="10" t="inlineStr">
        <is>
          <t>F</t>
        </is>
      </c>
      <c r="F3842" s="10" t="inlineStr">
        <is>
          <t>Q</t>
        </is>
      </c>
      <c r="G3842" s="10" t="inlineStr">
        <is>
          <t>soil</t>
        </is>
      </c>
      <c r="H3842" s="10" t="n">
        <v>2</v>
      </c>
      <c r="I3842" s="10" t="inlineStr">
        <is>
          <t>Indice di consumo di suolo</t>
        </is>
      </c>
      <c r="J3842" s="20" t="n"/>
      <c r="K3842" s="20" t="n"/>
      <c r="L3842" s="20" t="n"/>
      <c r="M3842" s="20" t="n"/>
      <c r="N3842" s="21">
        <f>IF($A3842="","",IFERROR(VALUE($J3842),0))</f>
        <v/>
      </c>
      <c r="O3842" s="21">
        <f>IF($A3842="",0,IF(OR($S3842&lt;&gt;1,COUNTA($J3842:$M3842)=0),0,IF($N3842&lt;=0,$H3842,IF(SUMPRODUCT(MAX(($C$5:$C$6173=$C3842)*($D$5:$D$6173=$D3842)*($S$5:$S$6173=1)*IFERROR($N$5:$N$6173*1,0)))&gt;0,ROUND($H3842*((SUMPRODUCT(MAX(($C$5:$C$6173=$C3842)*($D$5:$D$6173=$D3842)*($S$5:$S$6173=1)*IFERROR($N$5:$N$6173*1,0)))-$N3842)/SUMPRODUCT(MAX(($C$5:$C$6173=$C3842)*($D$5:$D$6173=$D3842)*($S$5:$S$6173=1)*IFERROR($N$5:$N$6173*1,0)))),4),0))))</f>
        <v/>
      </c>
      <c r="P3842" s="10" t="inlineStr">
        <is>
          <t>m2</t>
        </is>
      </c>
      <c r="Q3842" s="21">
        <f>IF($A3842="","",$A3842&amp;"|"&amp;$C3842)</f>
        <v/>
      </c>
      <c r="R3842" s="21">
        <f>IF($A3842="","",$A3842&amp;"|"&amp;$C3842&amp;"|"&amp;$D3842)</f>
        <v/>
      </c>
      <c r="S3842" s="21">
        <f>IF($A3842="","",IFERROR(INDEX(Offerte!$D$2:$D$200,MATCH($Q3842,Offerte!$L$2:$L$200,0)),0))</f>
        <v/>
      </c>
      <c r="T3842" s="21">
        <f>IF($A3842="","",IFERROR(INDEX(Offerte!$G$2:$G$200,MATCH($Q3842,Offerte!$L$2:$L$200,0)),"NO"))</f>
        <v/>
      </c>
    </row>
    <row r="3843">
      <c r="A3843" s="10">
        <f>IF(Offerte!$A125="","",Offerte!$A125)</f>
        <v/>
      </c>
      <c r="B3843" s="10">
        <f>IF(Offerte!$A125="","",Offerte!$B125)</f>
        <v/>
      </c>
      <c r="C3843" s="10">
        <f>IF(Offerte!$A125="","",Offerte!$C125)</f>
        <v/>
      </c>
      <c r="D3843" s="10" t="inlineStr">
        <is>
          <t>F.5.1</t>
        </is>
      </c>
      <c r="E3843" s="10" t="inlineStr">
        <is>
          <t>F</t>
        </is>
      </c>
      <c r="F3843" s="10" t="inlineStr">
        <is>
          <t>T</t>
        </is>
      </c>
      <c r="G3843" s="10" t="inlineStr">
        <is>
          <t>tabular</t>
        </is>
      </c>
      <c r="H3843" s="10" t="n">
        <v>1</v>
      </c>
      <c r="I3843" s="10" t="inlineStr">
        <is>
          <t>Rendicontazione di sostenibilità ambientale</t>
        </is>
      </c>
      <c r="J3843" s="20" t="n"/>
      <c r="K3843" s="20" t="n"/>
      <c r="L3843" s="20" t="n"/>
      <c r="M3843" s="20" t="n"/>
      <c r="N3843" s="21">
        <f>IF($A3843="","",IF(IFERROR(VALUE($M3843),0)=1,1,0))</f>
        <v/>
      </c>
      <c r="O3843" s="21">
        <f>IF($A3843="",0,IF(OR($S3843&lt;&gt;1,COUNTA($J3843:$M3843)=0),0,IF($N3843=1,$H3843,0)))</f>
        <v/>
      </c>
      <c r="P3843" s="10" t="inlineStr">
        <is>
          <t>sì/no</t>
        </is>
      </c>
      <c r="Q3843" s="21">
        <f>IF($A3843="","",$A3843&amp;"|"&amp;$C3843)</f>
        <v/>
      </c>
      <c r="R3843" s="21">
        <f>IF($A3843="","",$A3843&amp;"|"&amp;$C3843&amp;"|"&amp;$D3843)</f>
        <v/>
      </c>
      <c r="S3843" s="21">
        <f>IF($A3843="","",IFERROR(INDEX(Offerte!$D$2:$D$200,MATCH($Q3843,Offerte!$L$2:$L$200,0)),0))</f>
        <v/>
      </c>
      <c r="T3843" s="21">
        <f>IF($A3843="","",IFERROR(INDEX(Offerte!$G$2:$G$200,MATCH($Q3843,Offerte!$L$2:$L$200,0)),"NO"))</f>
        <v/>
      </c>
    </row>
    <row r="3844">
      <c r="A3844" s="10">
        <f>IF(Offerte!$A125="","",Offerte!$A125)</f>
        <v/>
      </c>
      <c r="B3844" s="10">
        <f>IF(Offerte!$A125="","",Offerte!$B125)</f>
        <v/>
      </c>
      <c r="C3844" s="10">
        <f>IF(Offerte!$A125="","",Offerte!$C125)</f>
        <v/>
      </c>
      <c r="D3844" s="10" t="inlineStr">
        <is>
          <t>G.1.1</t>
        </is>
      </c>
      <c r="E3844" s="10" t="inlineStr">
        <is>
          <t>G</t>
        </is>
      </c>
      <c r="F3844" s="10" t="inlineStr">
        <is>
          <t>D</t>
        </is>
      </c>
      <c r="G3844" s="10" t="inlineStr">
        <is>
          <t>discretionary</t>
        </is>
      </c>
      <c r="H3844" s="10" t="n">
        <v>2</v>
      </c>
      <c r="I3844" s="10" t="inlineStr">
        <is>
          <t>Qualità del progetto di centrale di controllo aziendale</t>
        </is>
      </c>
      <c r="J3844" s="20" t="n"/>
      <c r="K3844" s="20" t="n"/>
      <c r="L3844" s="20" t="n"/>
      <c r="M3844" s="20" t="n"/>
      <c r="N3844" s="21">
        <f>IF($A3844="","",MAX(0,MIN(1,IFERROR(VALUE($M3844),0))))</f>
        <v/>
      </c>
      <c r="O3844" s="21">
        <f>IF($A3844="",0,IF(OR($S3844&lt;&gt;1,COUNTA($J3844:$M3844)=0),0,IF(SUMPRODUCT(MAX(($C$5:$C$6173=$C3844)*($D$5:$D$6173=$D3844)*($S$5:$S$6173=1)*IFERROR($N$5:$N$6173*1,0)))&gt;0,ROUND($H3844*($N3844/SUMPRODUCT(MAX(($C$5:$C$6173=$C3844)*($D$5:$D$6173=$D3844)*($S$5:$S$6173=1)*IFERROR($N$5:$N$6173*1,0)))),4),0)))</f>
        <v/>
      </c>
      <c r="P3844" s="10" t="inlineStr">
        <is>
          <t>coeff.</t>
        </is>
      </c>
      <c r="Q3844" s="21">
        <f>IF($A3844="","",$A3844&amp;"|"&amp;$C3844)</f>
        <v/>
      </c>
      <c r="R3844" s="21">
        <f>IF($A3844="","",$A3844&amp;"|"&amp;$C3844&amp;"|"&amp;$D3844)</f>
        <v/>
      </c>
      <c r="S3844" s="21">
        <f>IF($A3844="","",IFERROR(INDEX(Offerte!$D$2:$D$200,MATCH($Q3844,Offerte!$L$2:$L$200,0)),0))</f>
        <v/>
      </c>
      <c r="T3844" s="21">
        <f>IF($A3844="","",IFERROR(INDEX(Offerte!$G$2:$G$200,MATCH($Q3844,Offerte!$L$2:$L$200,0)),"NO"))</f>
        <v/>
      </c>
    </row>
    <row r="3845">
      <c r="A3845" s="10">
        <f>IF(Offerte!$A125="","",Offerte!$A125)</f>
        <v/>
      </c>
      <c r="B3845" s="10">
        <f>IF(Offerte!$A125="","",Offerte!$B125)</f>
        <v/>
      </c>
      <c r="C3845" s="10">
        <f>IF(Offerte!$A125="","",Offerte!$C125)</f>
        <v/>
      </c>
      <c r="D3845" s="10" t="inlineStr">
        <is>
          <t>G.2.1</t>
        </is>
      </c>
      <c r="E3845" s="10" t="inlineStr">
        <is>
          <t>G</t>
        </is>
      </c>
      <c r="F3845" s="10" t="inlineStr">
        <is>
          <t>T</t>
        </is>
      </c>
      <c r="G3845" s="10" t="inlineStr">
        <is>
          <t>tabular</t>
        </is>
      </c>
      <c r="H3845" s="10" t="n">
        <v>1</v>
      </c>
      <c r="I3845" s="10" t="inlineStr">
        <is>
          <t>Certificazione ISO 45001</t>
        </is>
      </c>
      <c r="J3845" s="20" t="n"/>
      <c r="K3845" s="20" t="n"/>
      <c r="L3845" s="20" t="n"/>
      <c r="M3845" s="20" t="n"/>
      <c r="N3845" s="21">
        <f>IF($A3845="","",IF(IFERROR(VALUE($M3845),0)=1,1,0))</f>
        <v/>
      </c>
      <c r="O3845" s="21">
        <f>IF($A3845="",0,IF(OR($S3845&lt;&gt;1,COUNTA($J3845:$M3845)=0),0,IF($N3845=1,$H3845,0)))</f>
        <v/>
      </c>
      <c r="P3845" s="10" t="inlineStr">
        <is>
          <t>sì/no</t>
        </is>
      </c>
      <c r="Q3845" s="21">
        <f>IF($A3845="","",$A3845&amp;"|"&amp;$C3845)</f>
        <v/>
      </c>
      <c r="R3845" s="21">
        <f>IF($A3845="","",$A3845&amp;"|"&amp;$C3845&amp;"|"&amp;$D3845)</f>
        <v/>
      </c>
      <c r="S3845" s="21">
        <f>IF($A3845="","",IFERROR(INDEX(Offerte!$D$2:$D$200,MATCH($Q3845,Offerte!$L$2:$L$200,0)),0))</f>
        <v/>
      </c>
      <c r="T3845" s="21">
        <f>IF($A3845="","",IFERROR(INDEX(Offerte!$G$2:$G$200,MATCH($Q3845,Offerte!$L$2:$L$200,0)),"NO"))</f>
        <v/>
      </c>
    </row>
    <row r="3846">
      <c r="A3846" s="10">
        <f>IF(Offerte!$A125="","",Offerte!$A125)</f>
        <v/>
      </c>
      <c r="B3846" s="10">
        <f>IF(Offerte!$A125="","",Offerte!$B125)</f>
        <v/>
      </c>
      <c r="C3846" s="10">
        <f>IF(Offerte!$A125="","",Offerte!$C125)</f>
        <v/>
      </c>
      <c r="D3846" s="10" t="inlineStr">
        <is>
          <t>G.3.1</t>
        </is>
      </c>
      <c r="E3846" s="10" t="inlineStr">
        <is>
          <t>G</t>
        </is>
      </c>
      <c r="F3846" s="10" t="inlineStr">
        <is>
          <t>T</t>
        </is>
      </c>
      <c r="G3846" s="10" t="inlineStr">
        <is>
          <t>tabular</t>
        </is>
      </c>
      <c r="H3846" s="10" t="n">
        <v>1</v>
      </c>
      <c r="I3846" s="10" t="inlineStr">
        <is>
          <t>Certificazioni di responsabilità sociale</t>
        </is>
      </c>
      <c r="J3846" s="20" t="n"/>
      <c r="K3846" s="20" t="n"/>
      <c r="L3846" s="20" t="n"/>
      <c r="M3846" s="20" t="n"/>
      <c r="N3846" s="21">
        <f>IF($A3846="","",IF(IFERROR(VALUE($M3846),0)=1,1,0))</f>
        <v/>
      </c>
      <c r="O3846" s="21">
        <f>IF($A3846="",0,IF(OR($S3846&lt;&gt;1,COUNTA($J3846:$M3846)=0),0,IF($N3846=1,$H3846,0)))</f>
        <v/>
      </c>
      <c r="P3846" s="10" t="inlineStr">
        <is>
          <t>sì/no</t>
        </is>
      </c>
      <c r="Q3846" s="21">
        <f>IF($A3846="","",$A3846&amp;"|"&amp;$C3846)</f>
        <v/>
      </c>
      <c r="R3846" s="21">
        <f>IF($A3846="","",$A3846&amp;"|"&amp;$C3846&amp;"|"&amp;$D3846)</f>
        <v/>
      </c>
      <c r="S3846" s="21">
        <f>IF($A3846="","",IFERROR(INDEX(Offerte!$D$2:$D$200,MATCH($Q3846,Offerte!$L$2:$L$200,0)),0))</f>
        <v/>
      </c>
      <c r="T3846" s="21">
        <f>IF($A3846="","",IFERROR(INDEX(Offerte!$G$2:$G$200,MATCH($Q3846,Offerte!$L$2:$L$200,0)),"NO"))</f>
        <v/>
      </c>
    </row>
    <row r="3847">
      <c r="A3847" s="10">
        <f>IF(Offerte!$A125="","",Offerte!$A125)</f>
        <v/>
      </c>
      <c r="B3847" s="10">
        <f>IF(Offerte!$A125="","",Offerte!$B125)</f>
        <v/>
      </c>
      <c r="C3847" s="10">
        <f>IF(Offerte!$A125="","",Offerte!$C125)</f>
        <v/>
      </c>
      <c r="D3847" s="10" t="inlineStr">
        <is>
          <t>G.4.1</t>
        </is>
      </c>
      <c r="E3847" s="10" t="inlineStr">
        <is>
          <t>G</t>
        </is>
      </c>
      <c r="F3847" s="10" t="inlineStr">
        <is>
          <t>D</t>
        </is>
      </c>
      <c r="G3847" s="10" t="inlineStr">
        <is>
          <t>discretionary</t>
        </is>
      </c>
      <c r="H3847" s="10" t="n">
        <v>2</v>
      </c>
      <c r="I3847" s="10" t="inlineStr">
        <is>
          <t>Qualità del piano di formazione del personale</t>
        </is>
      </c>
      <c r="J3847" s="20" t="n"/>
      <c r="K3847" s="20" t="n"/>
      <c r="L3847" s="20" t="n"/>
      <c r="M3847" s="20" t="n"/>
      <c r="N3847" s="21">
        <f>IF($A3847="","",MAX(0,MIN(1,IFERROR(VALUE($M3847),0))))</f>
        <v/>
      </c>
      <c r="O3847" s="21">
        <f>IF($A3847="",0,IF(OR($S3847&lt;&gt;1,COUNTA($J3847:$M3847)=0),0,IF(SUMPRODUCT(MAX(($C$5:$C$6173=$C3847)*($D$5:$D$6173=$D3847)*($S$5:$S$6173=1)*IFERROR($N$5:$N$6173*1,0)))&gt;0,ROUND($H3847*($N3847/SUMPRODUCT(MAX(($C$5:$C$6173=$C3847)*($D$5:$D$6173=$D3847)*($S$5:$S$6173=1)*IFERROR($N$5:$N$6173*1,0)))),4),0)))</f>
        <v/>
      </c>
      <c r="P3847" s="10" t="inlineStr">
        <is>
          <t>coeff.</t>
        </is>
      </c>
      <c r="Q3847" s="21">
        <f>IF($A3847="","",$A3847&amp;"|"&amp;$C3847)</f>
        <v/>
      </c>
      <c r="R3847" s="21">
        <f>IF($A3847="","",$A3847&amp;"|"&amp;$C3847&amp;"|"&amp;$D3847)</f>
        <v/>
      </c>
      <c r="S3847" s="21">
        <f>IF($A3847="","",IFERROR(INDEX(Offerte!$D$2:$D$200,MATCH($Q3847,Offerte!$L$2:$L$200,0)),0))</f>
        <v/>
      </c>
      <c r="T3847" s="21">
        <f>IF($A3847="","",IFERROR(INDEX(Offerte!$G$2:$G$200,MATCH($Q3847,Offerte!$L$2:$L$200,0)),"NO"))</f>
        <v/>
      </c>
    </row>
    <row r="3848">
      <c r="A3848" s="10">
        <f>IF(Offerte!$A125="","",Offerte!$A125)</f>
        <v/>
      </c>
      <c r="B3848" s="10">
        <f>IF(Offerte!$A125="","",Offerte!$B125)</f>
        <v/>
      </c>
      <c r="C3848" s="10">
        <f>IF(Offerte!$A125="","",Offerte!$C125)</f>
        <v/>
      </c>
      <c r="D3848" s="10" t="inlineStr">
        <is>
          <t>G.5.1</t>
        </is>
      </c>
      <c r="E3848" s="10" t="inlineStr">
        <is>
          <t>G</t>
        </is>
      </c>
      <c r="F3848" s="10" t="inlineStr">
        <is>
          <t>T</t>
        </is>
      </c>
      <c r="G3848" s="10" t="inlineStr">
        <is>
          <t>tabular</t>
        </is>
      </c>
      <c r="H3848" s="10" t="n">
        <v>1</v>
      </c>
      <c r="I3848" s="10" t="inlineStr">
        <is>
          <t>Impegno al mantenimento delle garanzie del contratto di secondo livello del gestore uscente</t>
        </is>
      </c>
      <c r="J3848" s="20" t="n"/>
      <c r="K3848" s="20" t="n"/>
      <c r="L3848" s="20" t="n"/>
      <c r="M3848" s="20" t="n"/>
      <c r="N3848" s="21">
        <f>IF($A3848="","",IF(IFERROR(VALUE($M3848),0)=1,1,0))</f>
        <v/>
      </c>
      <c r="O3848" s="21">
        <f>IF($A3848="",0,IF(OR($S3848&lt;&gt;1,COUNTA($J3848:$M3848)=0),0,IF($N3848=1,$H3848,0)))</f>
        <v/>
      </c>
      <c r="P3848" s="10" t="inlineStr">
        <is>
          <t>sì/no</t>
        </is>
      </c>
      <c r="Q3848" s="21">
        <f>IF($A3848="","",$A3848&amp;"|"&amp;$C3848)</f>
        <v/>
      </c>
      <c r="R3848" s="21">
        <f>IF($A3848="","",$A3848&amp;"|"&amp;$C3848&amp;"|"&amp;$D3848)</f>
        <v/>
      </c>
      <c r="S3848" s="21">
        <f>IF($A3848="","",IFERROR(INDEX(Offerte!$D$2:$D$200,MATCH($Q3848,Offerte!$L$2:$L$200,0)),0))</f>
        <v/>
      </c>
      <c r="T3848" s="21">
        <f>IF($A3848="","",IFERROR(INDEX(Offerte!$G$2:$G$200,MATCH($Q3848,Offerte!$L$2:$L$200,0)),"NO"))</f>
        <v/>
      </c>
    </row>
    <row r="3849">
      <c r="A3849" s="10">
        <f>IF(Offerte!$A126="","",Offerte!$A126)</f>
        <v/>
      </c>
      <c r="B3849" s="10">
        <f>IF(Offerte!$A126="","",Offerte!$B126)</f>
        <v/>
      </c>
      <c r="C3849" s="10">
        <f>IF(Offerte!$A126="","",Offerte!$C126)</f>
        <v/>
      </c>
      <c r="D3849" s="10" t="inlineStr">
        <is>
          <t>A.1.1</t>
        </is>
      </c>
      <c r="E3849" s="10" t="inlineStr">
        <is>
          <t>A</t>
        </is>
      </c>
      <c r="F3849" s="10" t="inlineStr">
        <is>
          <t>Q</t>
        </is>
      </c>
      <c r="G3849" s="10" t="inlineStr">
        <is>
          <t>higher</t>
        </is>
      </c>
      <c r="H3849" s="10" t="n">
        <v>3</v>
      </c>
      <c r="I3849" s="10" t="inlineStr">
        <is>
          <t>Tasso aggiuntivo di corse controllate</t>
        </is>
      </c>
      <c r="J3849" s="20" t="n"/>
      <c r="K3849" s="20" t="n"/>
      <c r="L3849" s="20" t="n"/>
      <c r="M3849" s="20" t="n"/>
      <c r="N3849" s="21">
        <f>IF($A3849="","",IFERROR(VALUE($K3849)/VALUE($L3849)*100,IFERROR(VALUE($J3849),0)))</f>
        <v/>
      </c>
      <c r="O3849" s="21">
        <f>IF($A3849="",0,IF(OR($S3849&lt;&gt;1,COUNTA($J3849:$M3849)=0),0,IF(SUMPRODUCT(MAX(($C$5:$C$6173=$C3849)*($D$5:$D$6173=$D3849)*($S$5:$S$6173=1)*IFERROR($N$5:$N$6173*1,0)))&gt;0,ROUND($H3849*($N3849/SUMPRODUCT(MAX(($C$5:$C$6173=$C3849)*($D$5:$D$6173=$D3849)*($S$5:$S$6173=1)*IFERROR($N$5:$N$6173*1,0)))),4),0)))</f>
        <v/>
      </c>
      <c r="P3849" s="10" t="inlineStr">
        <is>
          <t>Corse controllate annue / Corse programmate annue</t>
        </is>
      </c>
      <c r="Q3849" s="21">
        <f>IF($A3849="","",$A3849&amp;"|"&amp;$C3849)</f>
        <v/>
      </c>
      <c r="R3849" s="21">
        <f>IF($A3849="","",$A3849&amp;"|"&amp;$C3849&amp;"|"&amp;$D3849)</f>
        <v/>
      </c>
      <c r="S3849" s="21">
        <f>IF($A3849="","",IFERROR(INDEX(Offerte!$D$2:$D$200,MATCH($Q3849,Offerte!$L$2:$L$200,0)),0))</f>
        <v/>
      </c>
      <c r="T3849" s="21">
        <f>IF($A3849="","",IFERROR(INDEX(Offerte!$G$2:$G$200,MATCH($Q3849,Offerte!$L$2:$L$200,0)),"NO"))</f>
        <v/>
      </c>
    </row>
    <row r="3850">
      <c r="A3850" s="10">
        <f>IF(Offerte!$A126="","",Offerte!$A126)</f>
        <v/>
      </c>
      <c r="B3850" s="10">
        <f>IF(Offerte!$A126="","",Offerte!$B126)</f>
        <v/>
      </c>
      <c r="C3850" s="10">
        <f>IF(Offerte!$A126="","",Offerte!$C126)</f>
        <v/>
      </c>
      <c r="D3850" s="10" t="inlineStr">
        <is>
          <t>A.1.2</t>
        </is>
      </c>
      <c r="E3850" s="10" t="inlineStr">
        <is>
          <t>A</t>
        </is>
      </c>
      <c r="F3850" s="10" t="inlineStr">
        <is>
          <t>Q</t>
        </is>
      </c>
      <c r="G3850" s="10" t="inlineStr">
        <is>
          <t>higher</t>
        </is>
      </c>
      <c r="H3850" s="10" t="n">
        <v>4</v>
      </c>
      <c r="I3850" s="10" t="inlineStr">
        <is>
          <t>Numero aggiuntivo di passeggeri controllati</t>
        </is>
      </c>
      <c r="J3850" s="20" t="n"/>
      <c r="K3850" s="20" t="n"/>
      <c r="L3850" s="20" t="n"/>
      <c r="M3850" s="20" t="n"/>
      <c r="N3850" s="21">
        <f>IF($A3850="","",IFERROR(VALUE($J3850),0))</f>
        <v/>
      </c>
      <c r="O3850" s="21">
        <f>IF($A3850="",0,IF(OR($S3850&lt;&gt;1,COUNTA($J3850:$M3850)=0),0,IF(SUMPRODUCT(MAX(($C$5:$C$6173=$C3850)*($D$5:$D$6173=$D3850)*($S$5:$S$6173=1)*IFERROR($N$5:$N$6173*1,0)))&gt;0,ROUND($H3850*($N3850/SUMPRODUCT(MAX(($C$5:$C$6173=$C3850)*($D$5:$D$6173=$D3850)*($S$5:$S$6173=1)*IFERROR($N$5:$N$6173*1,0)))),4),0)))</f>
        <v/>
      </c>
      <c r="P3850" s="10" t="inlineStr">
        <is>
          <t>passeggeri/anno</t>
        </is>
      </c>
      <c r="Q3850" s="21">
        <f>IF($A3850="","",$A3850&amp;"|"&amp;$C3850)</f>
        <v/>
      </c>
      <c r="R3850" s="21">
        <f>IF($A3850="","",$A3850&amp;"|"&amp;$C3850&amp;"|"&amp;$D3850)</f>
        <v/>
      </c>
      <c r="S3850" s="21">
        <f>IF($A3850="","",IFERROR(INDEX(Offerte!$D$2:$D$200,MATCH($Q3850,Offerte!$L$2:$L$200,0)),0))</f>
        <v/>
      </c>
      <c r="T3850" s="21">
        <f>IF($A3850="","",IFERROR(INDEX(Offerte!$G$2:$G$200,MATCH($Q3850,Offerte!$L$2:$L$200,0)),"NO"))</f>
        <v/>
      </c>
    </row>
    <row r="3851">
      <c r="A3851" s="10">
        <f>IF(Offerte!$A126="","",Offerte!$A126)</f>
        <v/>
      </c>
      <c r="B3851" s="10">
        <f>IF(Offerte!$A126="","",Offerte!$B126)</f>
        <v/>
      </c>
      <c r="C3851" s="10">
        <f>IF(Offerte!$A126="","",Offerte!$C126)</f>
        <v/>
      </c>
      <c r="D3851" s="10" t="inlineStr">
        <is>
          <t>B.1.1</t>
        </is>
      </c>
      <c r="E3851" s="10" t="inlineStr">
        <is>
          <t>B</t>
        </is>
      </c>
      <c r="F3851" s="10" t="inlineStr">
        <is>
          <t>Q</t>
        </is>
      </c>
      <c r="G3851" s="10" t="inlineStr">
        <is>
          <t>higher</t>
        </is>
      </c>
      <c r="H3851" s="10" t="n">
        <v>3</v>
      </c>
      <c r="I3851" s="10" t="inlineStr">
        <is>
          <t>Incremento dei posti offerti nelle fasce di punta</t>
        </is>
      </c>
      <c r="J3851" s="20" t="n"/>
      <c r="K3851" s="20" t="n"/>
      <c r="L3851" s="20" t="n"/>
      <c r="M3851" s="20" t="n"/>
      <c r="N3851" s="21">
        <f>IF($A3851="","",IFERROR(VALUE($J3851),0))</f>
        <v/>
      </c>
      <c r="O3851" s="21">
        <f>IF($A3851="",0,IF(OR($S3851&lt;&gt;1,COUNTA($J3851:$M3851)=0),0,IF(SUMPRODUCT(MAX(($C$5:$C$6173=$C3851)*($D$5:$D$6173=$D3851)*($S$5:$S$6173=1)*IFERROR($N$5:$N$6173*1,0)))&gt;0,ROUND($H3851*($N3851/SUMPRODUCT(MAX(($C$5:$C$6173=$C3851)*($D$5:$D$6173=$D3851)*($S$5:$S$6173=1)*IFERROR($N$5:$N$6173*1,0)))),4),0)))</f>
        <v/>
      </c>
      <c r="P3851" s="10" t="inlineStr">
        <is>
          <t>posti*km</t>
        </is>
      </c>
      <c r="Q3851" s="21">
        <f>IF($A3851="","",$A3851&amp;"|"&amp;$C3851)</f>
        <v/>
      </c>
      <c r="R3851" s="21">
        <f>IF($A3851="","",$A3851&amp;"|"&amp;$C3851&amp;"|"&amp;$D3851)</f>
        <v/>
      </c>
      <c r="S3851" s="21">
        <f>IF($A3851="","",IFERROR(INDEX(Offerte!$D$2:$D$200,MATCH($Q3851,Offerte!$L$2:$L$200,0)),0))</f>
        <v/>
      </c>
      <c r="T3851" s="21">
        <f>IF($A3851="","",IFERROR(INDEX(Offerte!$G$2:$G$200,MATCH($Q3851,Offerte!$L$2:$L$200,0)),"NO"))</f>
        <v/>
      </c>
    </row>
    <row r="3852">
      <c r="A3852" s="10">
        <f>IF(Offerte!$A126="","",Offerte!$A126)</f>
        <v/>
      </c>
      <c r="B3852" s="10">
        <f>IF(Offerte!$A126="","",Offerte!$B126)</f>
        <v/>
      </c>
      <c r="C3852" s="10">
        <f>IF(Offerte!$A126="","",Offerte!$C126)</f>
        <v/>
      </c>
      <c r="D3852" s="10" t="inlineStr">
        <is>
          <t>B.2.1</t>
        </is>
      </c>
      <c r="E3852" s="10" t="inlineStr">
        <is>
          <t>B</t>
        </is>
      </c>
      <c r="F3852" s="10" t="inlineStr">
        <is>
          <t>Q</t>
        </is>
      </c>
      <c r="G3852" s="10" t="inlineStr">
        <is>
          <t>higher</t>
        </is>
      </c>
      <c r="H3852" s="10" t="n">
        <v>4</v>
      </c>
      <c r="I3852" s="10" t="inlineStr">
        <is>
          <t>Corse aggiuntive nell'arco giornaliero base</t>
        </is>
      </c>
      <c r="J3852" s="20" t="n"/>
      <c r="K3852" s="20" t="n"/>
      <c r="L3852" s="20" t="n"/>
      <c r="M3852" s="20" t="n"/>
      <c r="N3852" s="21">
        <f>IF($A3852="","",IFERROR(VALUE($J3852),0))</f>
        <v/>
      </c>
      <c r="O3852" s="21">
        <f>IF($A3852="",0,IF(OR($S3852&lt;&gt;1,COUNTA($J3852:$M3852)=0),0,IF(SUMPRODUCT(MAX(($C$5:$C$6173=$C3852)*($D$5:$D$6173=$D3852)*($S$5:$S$6173=1)*IFERROR($N$5:$N$6173*1,0)))&gt;0,ROUND($H3852*($N3852/SUMPRODUCT(MAX(($C$5:$C$6173=$C3852)*($D$5:$D$6173=$D3852)*($S$5:$S$6173=1)*IFERROR($N$5:$N$6173*1,0)))),4),0)))</f>
        <v/>
      </c>
      <c r="P3852" s="10" t="inlineStr">
        <is>
          <t>corse</t>
        </is>
      </c>
      <c r="Q3852" s="21">
        <f>IF($A3852="","",$A3852&amp;"|"&amp;$C3852)</f>
        <v/>
      </c>
      <c r="R3852" s="21">
        <f>IF($A3852="","",$A3852&amp;"|"&amp;$C3852&amp;"|"&amp;$D3852)</f>
        <v/>
      </c>
      <c r="S3852" s="21">
        <f>IF($A3852="","",IFERROR(INDEX(Offerte!$D$2:$D$200,MATCH($Q3852,Offerte!$L$2:$L$200,0)),0))</f>
        <v/>
      </c>
      <c r="T3852" s="21">
        <f>IF($A3852="","",IFERROR(INDEX(Offerte!$G$2:$G$200,MATCH($Q3852,Offerte!$L$2:$L$200,0)),"NO"))</f>
        <v/>
      </c>
    </row>
    <row r="3853">
      <c r="A3853" s="10">
        <f>IF(Offerte!$A126="","",Offerte!$A126)</f>
        <v/>
      </c>
      <c r="B3853" s="10">
        <f>IF(Offerte!$A126="","",Offerte!$B126)</f>
        <v/>
      </c>
      <c r="C3853" s="10">
        <f>IF(Offerte!$A126="","",Offerte!$C126)</f>
        <v/>
      </c>
      <c r="D3853" s="10" t="inlineStr">
        <is>
          <t>B.3.1</t>
        </is>
      </c>
      <c r="E3853" s="10" t="inlineStr">
        <is>
          <t>B</t>
        </is>
      </c>
      <c r="F3853" s="10" t="inlineStr">
        <is>
          <t>Q</t>
        </is>
      </c>
      <c r="G3853" s="10" t="inlineStr">
        <is>
          <t>higher</t>
        </is>
      </c>
      <c r="H3853" s="10" t="n">
        <v>2</v>
      </c>
      <c r="I3853" s="10" t="inlineStr">
        <is>
          <t>Numero di corse aggiuntive per allungamento dell'arco di servizio giornaliero nelle fasce serali</t>
        </is>
      </c>
      <c r="J3853" s="20" t="n"/>
      <c r="K3853" s="20" t="n"/>
      <c r="L3853" s="20" t="n"/>
      <c r="M3853" s="20" t="n"/>
      <c r="N3853" s="21">
        <f>IF($A3853="","",IFERROR(VALUE($J3853),0))</f>
        <v/>
      </c>
      <c r="O3853" s="21">
        <f>IF($A3853="",0,IF(OR($S3853&lt;&gt;1,COUNTA($J3853:$M3853)=0),0,IF(SUMPRODUCT(MAX(($C$5:$C$6173=$C3853)*($D$5:$D$6173=$D3853)*($S$5:$S$6173=1)*IFERROR($N$5:$N$6173*1,0)))&gt;0,ROUND($H3853*($N3853/SUMPRODUCT(MAX(($C$5:$C$6173=$C3853)*($D$5:$D$6173=$D3853)*($S$5:$S$6173=1)*IFERROR($N$5:$N$6173*1,0)))),4),0)))</f>
        <v/>
      </c>
      <c r="P3853" s="10" t="inlineStr">
        <is>
          <t>corse</t>
        </is>
      </c>
      <c r="Q3853" s="21">
        <f>IF($A3853="","",$A3853&amp;"|"&amp;$C3853)</f>
        <v/>
      </c>
      <c r="R3853" s="21">
        <f>IF($A3853="","",$A3853&amp;"|"&amp;$C3853&amp;"|"&amp;$D3853)</f>
        <v/>
      </c>
      <c r="S3853" s="21">
        <f>IF($A3853="","",IFERROR(INDEX(Offerte!$D$2:$D$200,MATCH($Q3853,Offerte!$L$2:$L$200,0)),0))</f>
        <v/>
      </c>
      <c r="T3853" s="21">
        <f>IF($A3853="","",IFERROR(INDEX(Offerte!$G$2:$G$200,MATCH($Q3853,Offerte!$L$2:$L$200,0)),"NO"))</f>
        <v/>
      </c>
    </row>
    <row r="3854">
      <c r="A3854" s="10">
        <f>IF(Offerte!$A126="","",Offerte!$A126)</f>
        <v/>
      </c>
      <c r="B3854" s="10">
        <f>IF(Offerte!$A126="","",Offerte!$B126)</f>
        <v/>
      </c>
      <c r="C3854" s="10">
        <f>IF(Offerte!$A126="","",Offerte!$C126)</f>
        <v/>
      </c>
      <c r="D3854" s="10" t="inlineStr">
        <is>
          <t>B.4.1</t>
        </is>
      </c>
      <c r="E3854" s="10" t="inlineStr">
        <is>
          <t>B</t>
        </is>
      </c>
      <c r="F3854" s="10" t="inlineStr">
        <is>
          <t>Q</t>
        </is>
      </c>
      <c r="G3854" s="10" t="inlineStr">
        <is>
          <t>higher</t>
        </is>
      </c>
      <c r="H3854" s="10" t="n">
        <v>3</v>
      </c>
      <c r="I3854" s="10" t="inlineStr">
        <is>
          <t>Percorrenze aggiuntive offerte nel Programma d'esercizio delle prime due fasi attuative</t>
        </is>
      </c>
      <c r="J3854" s="20" t="n"/>
      <c r="K3854" s="20" t="n"/>
      <c r="L3854" s="20" t="n"/>
      <c r="M3854" s="20" t="n"/>
      <c r="N3854" s="21">
        <f>IF($A3854="","",IFERROR(VALUE($J3854),0))</f>
        <v/>
      </c>
      <c r="O3854" s="21">
        <f>IF($A3854="",0,IF(OR($S3854&lt;&gt;1,COUNTA($J3854:$M3854)=0),0,IF(SUMPRODUCT(MAX(($C$5:$C$6173=$C3854)*($D$5:$D$6173=$D3854)*($S$5:$S$6173=1)*IFERROR($N$5:$N$6173*1,0)))&gt;0,ROUND($H3854*($N3854/SUMPRODUCT(MAX(($C$5:$C$6173=$C3854)*($D$5:$D$6173=$D3854)*($S$5:$S$6173=1)*IFERROR($N$5:$N$6173*1,0)))),4),0)))</f>
        <v/>
      </c>
      <c r="P3854" s="10" t="inlineStr">
        <is>
          <t>vett*km</t>
        </is>
      </c>
      <c r="Q3854" s="21">
        <f>IF($A3854="","",$A3854&amp;"|"&amp;$C3854)</f>
        <v/>
      </c>
      <c r="R3854" s="21">
        <f>IF($A3854="","",$A3854&amp;"|"&amp;$C3854&amp;"|"&amp;$D3854)</f>
        <v/>
      </c>
      <c r="S3854" s="21">
        <f>IF($A3854="","",IFERROR(INDEX(Offerte!$D$2:$D$200,MATCH($Q3854,Offerte!$L$2:$L$200,0)),0))</f>
        <v/>
      </c>
      <c r="T3854" s="21">
        <f>IF($A3854="","",IFERROR(INDEX(Offerte!$G$2:$G$200,MATCH($Q3854,Offerte!$L$2:$L$200,0)),"NO"))</f>
        <v/>
      </c>
    </row>
    <row r="3855">
      <c r="A3855" s="10">
        <f>IF(Offerte!$A126="","",Offerte!$A126)</f>
        <v/>
      </c>
      <c r="B3855" s="10">
        <f>IF(Offerte!$A126="","",Offerte!$B126)</f>
        <v/>
      </c>
      <c r="C3855" s="10">
        <f>IF(Offerte!$A126="","",Offerte!$C126)</f>
        <v/>
      </c>
      <c r="D3855" s="10" t="inlineStr">
        <is>
          <t>B.5.1</t>
        </is>
      </c>
      <c r="E3855" s="10" t="inlineStr">
        <is>
          <t>B</t>
        </is>
      </c>
      <c r="F3855" s="10" t="inlineStr">
        <is>
          <t>D</t>
        </is>
      </c>
      <c r="G3855" s="10" t="inlineStr">
        <is>
          <t>discretionary</t>
        </is>
      </c>
      <c r="H3855" s="10" t="n">
        <v>2</v>
      </c>
      <c r="I3855" s="10" t="inlineStr">
        <is>
          <t>Efficacia del progetto di servizi complementari DRT</t>
        </is>
      </c>
      <c r="J3855" s="20" t="n"/>
      <c r="K3855" s="20" t="n"/>
      <c r="L3855" s="20" t="n"/>
      <c r="M3855" s="20" t="n"/>
      <c r="N3855" s="21">
        <f>IF($A3855="","",MAX(0,MIN(1,IFERROR(VALUE($M3855),0))))</f>
        <v/>
      </c>
      <c r="O3855" s="21">
        <f>IF($A3855="",0,IF(OR($S3855&lt;&gt;1,COUNTA($J3855:$M3855)=0),0,IF(SUMPRODUCT(MAX(($C$5:$C$6173=$C3855)*($D$5:$D$6173=$D3855)*($S$5:$S$6173=1)*IFERROR($N$5:$N$6173*1,0)))&gt;0,ROUND($H3855*($N3855/SUMPRODUCT(MAX(($C$5:$C$6173=$C3855)*($D$5:$D$6173=$D3855)*($S$5:$S$6173=1)*IFERROR($N$5:$N$6173*1,0)))),4),0)))</f>
        <v/>
      </c>
      <c r="P3855" s="10" t="inlineStr">
        <is>
          <t>coeff.</t>
        </is>
      </c>
      <c r="Q3855" s="21">
        <f>IF($A3855="","",$A3855&amp;"|"&amp;$C3855)</f>
        <v/>
      </c>
      <c r="R3855" s="21">
        <f>IF($A3855="","",$A3855&amp;"|"&amp;$C3855&amp;"|"&amp;$D3855)</f>
        <v/>
      </c>
      <c r="S3855" s="21">
        <f>IF($A3855="","",IFERROR(INDEX(Offerte!$D$2:$D$200,MATCH($Q3855,Offerte!$L$2:$L$200,0)),0))</f>
        <v/>
      </c>
      <c r="T3855" s="21">
        <f>IF($A3855="","",IFERROR(INDEX(Offerte!$G$2:$G$200,MATCH($Q3855,Offerte!$L$2:$L$200,0)),"NO"))</f>
        <v/>
      </c>
    </row>
    <row r="3856">
      <c r="A3856" s="10">
        <f>IF(Offerte!$A126="","",Offerte!$A126)</f>
        <v/>
      </c>
      <c r="B3856" s="10">
        <f>IF(Offerte!$A126="","",Offerte!$B126)</f>
        <v/>
      </c>
      <c r="C3856" s="10">
        <f>IF(Offerte!$A126="","",Offerte!$C126)</f>
        <v/>
      </c>
      <c r="D3856" s="10" t="inlineStr">
        <is>
          <t>C.1.1</t>
        </is>
      </c>
      <c r="E3856" s="10" t="inlineStr">
        <is>
          <t>C</t>
        </is>
      </c>
      <c r="F3856" s="10" t="inlineStr">
        <is>
          <t>Q</t>
        </is>
      </c>
      <c r="G3856" s="10" t="inlineStr">
        <is>
          <t>higher</t>
        </is>
      </c>
      <c r="H3856" s="10" t="n">
        <v>2</v>
      </c>
      <c r="I3856" s="10" t="inlineStr">
        <is>
          <t>Tasso di copertura del servizio con telecamere BSD</t>
        </is>
      </c>
      <c r="J3856" s="20" t="n"/>
      <c r="K3856" s="20" t="n"/>
      <c r="L3856" s="20" t="n"/>
      <c r="M3856" s="20" t="n"/>
      <c r="N3856" s="21">
        <f>IF($A3856="","",IFERROR(VALUE($K3856)/VALUE($L3856),IFERROR(VALUE($J3856),0)))</f>
        <v/>
      </c>
      <c r="O3856" s="21">
        <f>IF($A3856="",0,IF(OR($S3856&lt;&gt;1,COUNTA($J3856:$M3856)=0),0,IF(SUMPRODUCT(MAX(($C$5:$C$6173=$C3856)*($D$5:$D$6173=$D3856)*($S$5:$S$6173=1)*IFERROR($N$5:$N$6173*1,0)))&gt;0,ROUND($H3856*($N3856/SUMPRODUCT(MAX(($C$5:$C$6173=$C3856)*($D$5:$D$6173=$D3856)*($S$5:$S$6173=1)*IFERROR($N$5:$N$6173*1,0)))),4),0)))</f>
        <v/>
      </c>
      <c r="P3856" s="10" t="inlineStr">
        <is>
          <t>Autobus attrezzati con telecamere BSD / Autobus totali in offerta, incluse scorte</t>
        </is>
      </c>
      <c r="Q3856" s="21">
        <f>IF($A3856="","",$A3856&amp;"|"&amp;$C3856)</f>
        <v/>
      </c>
      <c r="R3856" s="21">
        <f>IF($A3856="","",$A3856&amp;"|"&amp;$C3856&amp;"|"&amp;$D3856)</f>
        <v/>
      </c>
      <c r="S3856" s="21">
        <f>IF($A3856="","",IFERROR(INDEX(Offerte!$D$2:$D$200,MATCH($Q3856,Offerte!$L$2:$L$200,0)),0))</f>
        <v/>
      </c>
      <c r="T3856" s="21">
        <f>IF($A3856="","",IFERROR(INDEX(Offerte!$G$2:$G$200,MATCH($Q3856,Offerte!$L$2:$L$200,0)),"NO"))</f>
        <v/>
      </c>
    </row>
    <row r="3857">
      <c r="A3857" s="10">
        <f>IF(Offerte!$A126="","",Offerte!$A126)</f>
        <v/>
      </c>
      <c r="B3857" s="10">
        <f>IF(Offerte!$A126="","",Offerte!$B126)</f>
        <v/>
      </c>
      <c r="C3857" s="10">
        <f>IF(Offerte!$A126="","",Offerte!$C126)</f>
        <v/>
      </c>
      <c r="D3857" s="10" t="inlineStr">
        <is>
          <t>C.1.2</t>
        </is>
      </c>
      <c r="E3857" s="10" t="inlineStr">
        <is>
          <t>C</t>
        </is>
      </c>
      <c r="F3857" s="10" t="inlineStr">
        <is>
          <t>Q</t>
        </is>
      </c>
      <c r="G3857" s="10" t="inlineStr">
        <is>
          <t>higher</t>
        </is>
      </c>
      <c r="H3857" s="10" t="n">
        <v>2</v>
      </c>
      <c r="I3857" s="10" t="inlineStr">
        <is>
          <t>Tasso di copertura del servizio con telecamere ADAS</t>
        </is>
      </c>
      <c r="J3857" s="20" t="n"/>
      <c r="K3857" s="20" t="n"/>
      <c r="L3857" s="20" t="n"/>
      <c r="M3857" s="20" t="n"/>
      <c r="N3857" s="21">
        <f>IF($A3857="","",IFERROR(VALUE($K3857)/VALUE($L3857),IFERROR(VALUE($J3857),0)))</f>
        <v/>
      </c>
      <c r="O3857" s="21">
        <f>IF($A3857="",0,IF(OR($S3857&lt;&gt;1,COUNTA($J3857:$M3857)=0),0,IF(SUMPRODUCT(MAX(($C$5:$C$6173=$C3857)*($D$5:$D$6173=$D3857)*($S$5:$S$6173=1)*IFERROR($N$5:$N$6173*1,0)))&gt;0,ROUND($H3857*($N3857/SUMPRODUCT(MAX(($C$5:$C$6173=$C3857)*($D$5:$D$6173=$D3857)*($S$5:$S$6173=1)*IFERROR($N$5:$N$6173*1,0)))),4),0)))</f>
        <v/>
      </c>
      <c r="P3857" s="10" t="inlineStr">
        <is>
          <t>Autobus attrezzati con telecamere ADAS / Autobus totali in offerta, incluse scorte</t>
        </is>
      </c>
      <c r="Q3857" s="21">
        <f>IF($A3857="","",$A3857&amp;"|"&amp;$C3857)</f>
        <v/>
      </c>
      <c r="R3857" s="21">
        <f>IF($A3857="","",$A3857&amp;"|"&amp;$C3857&amp;"|"&amp;$D3857)</f>
        <v/>
      </c>
      <c r="S3857" s="21">
        <f>IF($A3857="","",IFERROR(INDEX(Offerte!$D$2:$D$200,MATCH($Q3857,Offerte!$L$2:$L$200,0)),0))</f>
        <v/>
      </c>
      <c r="T3857" s="21">
        <f>IF($A3857="","",IFERROR(INDEX(Offerte!$G$2:$G$200,MATCH($Q3857,Offerte!$L$2:$L$200,0)),"NO"))</f>
        <v/>
      </c>
    </row>
    <row r="3858">
      <c r="A3858" s="10">
        <f>IF(Offerte!$A126="","",Offerte!$A126)</f>
        <v/>
      </c>
      <c r="B3858" s="10">
        <f>IF(Offerte!$A126="","",Offerte!$B126)</f>
        <v/>
      </c>
      <c r="C3858" s="10">
        <f>IF(Offerte!$A126="","",Offerte!$C126)</f>
        <v/>
      </c>
      <c r="D3858" s="10" t="inlineStr">
        <is>
          <t>C.2.1</t>
        </is>
      </c>
      <c r="E3858" s="10" t="inlineStr">
        <is>
          <t>C</t>
        </is>
      </c>
      <c r="F3858" s="10" t="inlineStr">
        <is>
          <t>Q</t>
        </is>
      </c>
      <c r="G3858" s="10" t="inlineStr">
        <is>
          <t>higher</t>
        </is>
      </c>
      <c r="H3858" s="10" t="n">
        <v>3</v>
      </c>
      <c r="I3858" s="10" t="inlineStr">
        <is>
          <t>Tasso di copertura del servizio con telecamere di bordo di videosorveglianza</t>
        </is>
      </c>
      <c r="J3858" s="20" t="n"/>
      <c r="K3858" s="20" t="n"/>
      <c r="L3858" s="20" t="n"/>
      <c r="M3858" s="20" t="n"/>
      <c r="N3858" s="21">
        <f>IF($A3858="","",IFERROR(VALUE($K3858)/VALUE($L3858),IFERROR(VALUE($J3858),0)))</f>
        <v/>
      </c>
      <c r="O3858" s="21">
        <f>IF($A3858="",0,IF(OR($S3858&lt;&gt;1,COUNTA($J3858:$M3858)=0),0,IF(SUMPRODUCT(MAX(($C$5:$C$6173=$C3858)*($D$5:$D$6173=$D3858)*($S$5:$S$6173=1)*IFERROR($N$5:$N$6173*1,0)))&gt;0,ROUND($H3858*($N3858/SUMPRODUCT(MAX(($C$5:$C$6173=$C3858)*($D$5:$D$6173=$D3858)*($S$5:$S$6173=1)*IFERROR($N$5:$N$6173*1,0)))),4),0)))</f>
        <v/>
      </c>
      <c r="P3858" s="10" t="inlineStr">
        <is>
          <t>Autobus attrezzati con videosorveglianza / Autobus totali in offerta, incluse scorte</t>
        </is>
      </c>
      <c r="Q3858" s="21">
        <f>IF($A3858="","",$A3858&amp;"|"&amp;$C3858)</f>
        <v/>
      </c>
      <c r="R3858" s="21">
        <f>IF($A3858="","",$A3858&amp;"|"&amp;$C3858&amp;"|"&amp;$D3858)</f>
        <v/>
      </c>
      <c r="S3858" s="21">
        <f>IF($A3858="","",IFERROR(INDEX(Offerte!$D$2:$D$200,MATCH($Q3858,Offerte!$L$2:$L$200,0)),0))</f>
        <v/>
      </c>
      <c r="T3858" s="21">
        <f>IF($A3858="","",IFERROR(INDEX(Offerte!$G$2:$G$200,MATCH($Q3858,Offerte!$L$2:$L$200,0)),"NO"))</f>
        <v/>
      </c>
    </row>
    <row r="3859">
      <c r="A3859" s="10">
        <f>IF(Offerte!$A126="","",Offerte!$A126)</f>
        <v/>
      </c>
      <c r="B3859" s="10">
        <f>IF(Offerte!$A126="","",Offerte!$B126)</f>
        <v/>
      </c>
      <c r="C3859" s="10">
        <f>IF(Offerte!$A126="","",Offerte!$C126)</f>
        <v/>
      </c>
      <c r="D3859" s="10" t="inlineStr">
        <is>
          <t>C.2.2</t>
        </is>
      </c>
      <c r="E3859" s="10" t="inlineStr">
        <is>
          <t>C</t>
        </is>
      </c>
      <c r="F3859" s="10" t="inlineStr">
        <is>
          <t>T</t>
        </is>
      </c>
      <c r="G3859" s="10" t="inlineStr">
        <is>
          <t>tabular</t>
        </is>
      </c>
      <c r="H3859" s="10" t="n">
        <v>1</v>
      </c>
      <c r="I3859" s="10" t="inlineStr">
        <is>
          <t>Software video/audio analisi per situazioni di pericolo</t>
        </is>
      </c>
      <c r="J3859" s="20" t="n"/>
      <c r="K3859" s="20" t="n"/>
      <c r="L3859" s="20" t="n"/>
      <c r="M3859" s="20" t="n"/>
      <c r="N3859" s="21">
        <f>IF($A3859="","",IF(IFERROR(VALUE($M3859),0)=1,1,0))</f>
        <v/>
      </c>
      <c r="O3859" s="21">
        <f>IF($A3859="",0,IF(OR($S3859&lt;&gt;1,COUNTA($J3859:$M3859)=0),0,IF($N3859=1,$H3859,0)))</f>
        <v/>
      </c>
      <c r="P3859" s="10" t="inlineStr">
        <is>
          <t>sì/no</t>
        </is>
      </c>
      <c r="Q3859" s="21">
        <f>IF($A3859="","",$A3859&amp;"|"&amp;$C3859)</f>
        <v/>
      </c>
      <c r="R3859" s="21">
        <f>IF($A3859="","",$A3859&amp;"|"&amp;$C3859&amp;"|"&amp;$D3859)</f>
        <v/>
      </c>
      <c r="S3859" s="21">
        <f>IF($A3859="","",IFERROR(INDEX(Offerte!$D$2:$D$200,MATCH($Q3859,Offerte!$L$2:$L$200,0)),0))</f>
        <v/>
      </c>
      <c r="T3859" s="21">
        <f>IF($A3859="","",IFERROR(INDEX(Offerte!$G$2:$G$200,MATCH($Q3859,Offerte!$L$2:$L$200,0)),"NO"))</f>
        <v/>
      </c>
    </row>
    <row r="3860">
      <c r="A3860" s="10">
        <f>IF(Offerte!$A126="","",Offerte!$A126)</f>
        <v/>
      </c>
      <c r="B3860" s="10">
        <f>IF(Offerte!$A126="","",Offerte!$B126)</f>
        <v/>
      </c>
      <c r="C3860" s="10">
        <f>IF(Offerte!$A126="","",Offerte!$C126)</f>
        <v/>
      </c>
      <c r="D3860" s="10" t="inlineStr">
        <is>
          <t>C.2.3</t>
        </is>
      </c>
      <c r="E3860" s="10" t="inlineStr">
        <is>
          <t>C</t>
        </is>
      </c>
      <c r="F3860" s="10" t="inlineStr">
        <is>
          <t>T</t>
        </is>
      </c>
      <c r="G3860" s="10" t="inlineStr">
        <is>
          <t>tabular</t>
        </is>
      </c>
      <c r="H3860" s="10" t="n">
        <v>1</v>
      </c>
      <c r="I3860" s="10" t="inlineStr">
        <is>
          <t>Collegamento con centrale qualificata di pronto intervento</t>
        </is>
      </c>
      <c r="J3860" s="20" t="n"/>
      <c r="K3860" s="20" t="n"/>
      <c r="L3860" s="20" t="n"/>
      <c r="M3860" s="20" t="n"/>
      <c r="N3860" s="21">
        <f>IF($A3860="","",IF(IFERROR(VALUE($M3860),0)=1,1,0))</f>
        <v/>
      </c>
      <c r="O3860" s="21">
        <f>IF($A3860="",0,IF(OR($S3860&lt;&gt;1,COUNTA($J3860:$M3860)=0),0,IF($N3860=1,$H3860,0)))</f>
        <v/>
      </c>
      <c r="P3860" s="10" t="inlineStr">
        <is>
          <t>sì/no</t>
        </is>
      </c>
      <c r="Q3860" s="21">
        <f>IF($A3860="","",$A3860&amp;"|"&amp;$C3860)</f>
        <v/>
      </c>
      <c r="R3860" s="21">
        <f>IF($A3860="","",$A3860&amp;"|"&amp;$C3860&amp;"|"&amp;$D3860)</f>
        <v/>
      </c>
      <c r="S3860" s="21">
        <f>IF($A3860="","",IFERROR(INDEX(Offerte!$D$2:$D$200,MATCH($Q3860,Offerte!$L$2:$L$200,0)),0))</f>
        <v/>
      </c>
      <c r="T3860" s="21">
        <f>IF($A3860="","",IFERROR(INDEX(Offerte!$G$2:$G$200,MATCH($Q3860,Offerte!$L$2:$L$200,0)),"NO"))</f>
        <v/>
      </c>
    </row>
    <row r="3861">
      <c r="A3861" s="10">
        <f>IF(Offerte!$A126="","",Offerte!$A126)</f>
        <v/>
      </c>
      <c r="B3861" s="10">
        <f>IF(Offerte!$A126="","",Offerte!$B126)</f>
        <v/>
      </c>
      <c r="C3861" s="10">
        <f>IF(Offerte!$A126="","",Offerte!$C126)</f>
        <v/>
      </c>
      <c r="D3861" s="10" t="inlineStr">
        <is>
          <t>C.2.4</t>
        </is>
      </c>
      <c r="E3861" s="10" t="inlineStr">
        <is>
          <t>C</t>
        </is>
      </c>
      <c r="F3861" s="10" t="inlineStr">
        <is>
          <t>Q</t>
        </is>
      </c>
      <c r="G3861" s="10" t="inlineStr">
        <is>
          <t>higher</t>
        </is>
      </c>
      <c r="H3861" s="10" t="n">
        <v>1</v>
      </c>
      <c r="I3861" s="10" t="inlineStr">
        <is>
          <t>Tasso di copertura del servizio con dispositivi per la chiamata di emergenza del conducente</t>
        </is>
      </c>
      <c r="J3861" s="20" t="n"/>
      <c r="K3861" s="20" t="n"/>
      <c r="L3861" s="20" t="n"/>
      <c r="M3861" s="20" t="n"/>
      <c r="N3861" s="21">
        <f>IF($A3861="","",IFERROR(VALUE($K3861)/VALUE($L3861),IFERROR(VALUE($J3861),0)))</f>
        <v/>
      </c>
      <c r="O3861" s="21">
        <f>IF($A3861="",0,IF(OR($S3861&lt;&gt;1,COUNTA($J3861:$M3861)=0),0,IF(SUMPRODUCT(MAX(($C$5:$C$6173=$C3861)*($D$5:$D$6173=$D3861)*($S$5:$S$6173=1)*IFERROR($N$5:$N$6173*1,0)))&gt;0,ROUND($H3861*($N3861/SUMPRODUCT(MAX(($C$5:$C$6173=$C3861)*($D$5:$D$6173=$D3861)*($S$5:$S$6173=1)*IFERROR($N$5:$N$6173*1,0)))),4),0)))</f>
        <v/>
      </c>
      <c r="P3861" s="10" t="inlineStr">
        <is>
          <t>Autobus attrezzati con chiamata di emergenza / Autobus totali in offerta, incluse scorte</t>
        </is>
      </c>
      <c r="Q3861" s="21">
        <f>IF($A3861="","",$A3861&amp;"|"&amp;$C3861)</f>
        <v/>
      </c>
      <c r="R3861" s="21">
        <f>IF($A3861="","",$A3861&amp;"|"&amp;$C3861&amp;"|"&amp;$D3861)</f>
        <v/>
      </c>
      <c r="S3861" s="21">
        <f>IF($A3861="","",IFERROR(INDEX(Offerte!$D$2:$D$200,MATCH($Q3861,Offerte!$L$2:$L$200,0)),0))</f>
        <v/>
      </c>
      <c r="T3861" s="21">
        <f>IF($A3861="","",IFERROR(INDEX(Offerte!$G$2:$G$200,MATCH($Q3861,Offerte!$L$2:$L$200,0)),"NO"))</f>
        <v/>
      </c>
    </row>
    <row r="3862">
      <c r="A3862" s="10">
        <f>IF(Offerte!$A126="","",Offerte!$A126)</f>
        <v/>
      </c>
      <c r="B3862" s="10">
        <f>IF(Offerte!$A126="","",Offerte!$B126)</f>
        <v/>
      </c>
      <c r="C3862" s="10">
        <f>IF(Offerte!$A126="","",Offerte!$C126)</f>
        <v/>
      </c>
      <c r="D3862" s="10" t="inlineStr">
        <is>
          <t>C.3.1</t>
        </is>
      </c>
      <c r="E3862" s="10" t="inlineStr">
        <is>
          <t>C</t>
        </is>
      </c>
      <c r="F3862" s="10" t="inlineStr">
        <is>
          <t>Q</t>
        </is>
      </c>
      <c r="G3862" s="10" t="inlineStr">
        <is>
          <t>higher</t>
        </is>
      </c>
      <c r="H3862" s="10" t="n">
        <v>2</v>
      </c>
      <c r="I3862" s="10" t="inlineStr">
        <is>
          <t>Tasso di copertura del servizio con dispositivi di informazione dinamica a bordo mezzo</t>
        </is>
      </c>
      <c r="J3862" s="20" t="n"/>
      <c r="K3862" s="20" t="n"/>
      <c r="L3862" s="20" t="n"/>
      <c r="M3862" s="20" t="n"/>
      <c r="N3862" s="21">
        <f>IF($A3862="","",IFERROR(VALUE($K3862)/VALUE($L3862),IFERROR(VALUE($J3862),0)))</f>
        <v/>
      </c>
      <c r="O3862" s="21">
        <f>IF($A3862="",0,IF(OR($S3862&lt;&gt;1,COUNTA($J3862:$M3862)=0),0,IF(SUMPRODUCT(MAX(($C$5:$C$6173=$C3862)*($D$5:$D$6173=$D3862)*($S$5:$S$6173=1)*IFERROR($N$5:$N$6173*1,0)))&gt;0,ROUND($H3862*($N3862/SUMPRODUCT(MAX(($C$5:$C$6173=$C3862)*($D$5:$D$6173=$D3862)*($S$5:$S$6173=1)*IFERROR($N$5:$N$6173*1,0)))),4),0)))</f>
        <v/>
      </c>
      <c r="P3862" s="10" t="inlineStr">
        <is>
          <t>Autobus con monitor e indicatori vocali / Autobus totali in offerta, incluse scorte</t>
        </is>
      </c>
      <c r="Q3862" s="21">
        <f>IF($A3862="","",$A3862&amp;"|"&amp;$C3862)</f>
        <v/>
      </c>
      <c r="R3862" s="21">
        <f>IF($A3862="","",$A3862&amp;"|"&amp;$C3862&amp;"|"&amp;$D3862)</f>
        <v/>
      </c>
      <c r="S3862" s="21">
        <f>IF($A3862="","",IFERROR(INDEX(Offerte!$D$2:$D$200,MATCH($Q3862,Offerte!$L$2:$L$200,0)),0))</f>
        <v/>
      </c>
      <c r="T3862" s="21">
        <f>IF($A3862="","",IFERROR(INDEX(Offerte!$G$2:$G$200,MATCH($Q3862,Offerte!$L$2:$L$200,0)),"NO"))</f>
        <v/>
      </c>
    </row>
    <row r="3863">
      <c r="A3863" s="10">
        <f>IF(Offerte!$A126="","",Offerte!$A126)</f>
        <v/>
      </c>
      <c r="B3863" s="10">
        <f>IF(Offerte!$A126="","",Offerte!$B126)</f>
        <v/>
      </c>
      <c r="C3863" s="10">
        <f>IF(Offerte!$A126="","",Offerte!$C126)</f>
        <v/>
      </c>
      <c r="D3863" s="10" t="inlineStr">
        <is>
          <t>C.3.2</t>
        </is>
      </c>
      <c r="E3863" s="10" t="inlineStr">
        <is>
          <t>C</t>
        </is>
      </c>
      <c r="F3863" s="10" t="inlineStr">
        <is>
          <t>T</t>
        </is>
      </c>
      <c r="G3863" s="10" t="inlineStr">
        <is>
          <t>tabular</t>
        </is>
      </c>
      <c r="H3863" s="10" t="n">
        <v>2</v>
      </c>
      <c r="I3863" s="10" t="inlineStr">
        <is>
          <t>Informazioni a bordo su coincidenze ai nodi</t>
        </is>
      </c>
      <c r="J3863" s="20" t="n"/>
      <c r="K3863" s="20" t="n"/>
      <c r="L3863" s="20" t="n"/>
      <c r="M3863" s="20" t="n"/>
      <c r="N3863" s="21">
        <f>IF($A3863="","",IF(IFERROR(VALUE($M3863),0)=1,1,0))</f>
        <v/>
      </c>
      <c r="O3863" s="21">
        <f>IF($A3863="",0,IF(OR($S3863&lt;&gt;1,COUNTA($J3863:$M3863)=0),0,IF(AND($N3863=1,IFERROR(SUMIFS($N$5:$N$6173,$Q$5:$Q$6173,$Q3863,$D$5:$D$6173,"C.3.1"),0)&gt;=0.5),$H3863,0)))</f>
        <v/>
      </c>
      <c r="P3863" s="10" t="inlineStr">
        <is>
          <t>Dipende da C.3.1 &gt;= 0.5</t>
        </is>
      </c>
      <c r="Q3863" s="21">
        <f>IF($A3863="","",$A3863&amp;"|"&amp;$C3863)</f>
        <v/>
      </c>
      <c r="R3863" s="21">
        <f>IF($A3863="","",$A3863&amp;"|"&amp;$C3863&amp;"|"&amp;$D3863)</f>
        <v/>
      </c>
      <c r="S3863" s="21">
        <f>IF($A3863="","",IFERROR(INDEX(Offerte!$D$2:$D$200,MATCH($Q3863,Offerte!$L$2:$L$200,0)),0))</f>
        <v/>
      </c>
      <c r="T3863" s="21">
        <f>IF($A3863="","",IFERROR(INDEX(Offerte!$G$2:$G$200,MATCH($Q3863,Offerte!$L$2:$L$200,0)),"NO"))</f>
        <v/>
      </c>
    </row>
    <row r="3864">
      <c r="A3864" s="10">
        <f>IF(Offerte!$A126="","",Offerte!$A126)</f>
        <v/>
      </c>
      <c r="B3864" s="10">
        <f>IF(Offerte!$A126="","",Offerte!$B126)</f>
        <v/>
      </c>
      <c r="C3864" s="10">
        <f>IF(Offerte!$A126="","",Offerte!$C126)</f>
        <v/>
      </c>
      <c r="D3864" s="10" t="inlineStr">
        <is>
          <t>D.1.1</t>
        </is>
      </c>
      <c r="E3864" s="10" t="inlineStr">
        <is>
          <t>D</t>
        </is>
      </c>
      <c r="F3864" s="10" t="inlineStr">
        <is>
          <t>Q</t>
        </is>
      </c>
      <c r="G3864" s="10" t="inlineStr">
        <is>
          <t>higher</t>
        </is>
      </c>
      <c r="H3864" s="10" t="n">
        <v>3</v>
      </c>
      <c r="I3864" s="10" t="inlineStr">
        <is>
          <t>Installazione di pensiline</t>
        </is>
      </c>
      <c r="J3864" s="20" t="n"/>
      <c r="K3864" s="20" t="n"/>
      <c r="L3864" s="20" t="n"/>
      <c r="M3864" s="20" t="n"/>
      <c r="N3864" s="21">
        <f>IF($A3864="","",IFERROR(VALUE($J3864),0))</f>
        <v/>
      </c>
      <c r="O3864" s="21">
        <f>IF($A3864="",0,IF(OR($S3864&lt;&gt;1,COUNTA($J3864:$M3864)=0),0,IF(SUMPRODUCT(MAX(($C$5:$C$6173=$C3864)*($D$5:$D$6173=$D3864)*($S$5:$S$6173=1)*IFERROR($N$5:$N$6173*1,0)))&gt;0,ROUND($H3864*($N3864/SUMPRODUCT(MAX(($C$5:$C$6173=$C3864)*($D$5:$D$6173=$D3864)*($S$5:$S$6173=1)*IFERROR($N$5:$N$6173*1,0)))),4),0)))</f>
        <v/>
      </c>
      <c r="P3864" s="10" t="inlineStr">
        <is>
          <t>fermate</t>
        </is>
      </c>
      <c r="Q3864" s="21">
        <f>IF($A3864="","",$A3864&amp;"|"&amp;$C3864)</f>
        <v/>
      </c>
      <c r="R3864" s="21">
        <f>IF($A3864="","",$A3864&amp;"|"&amp;$C3864&amp;"|"&amp;$D3864)</f>
        <v/>
      </c>
      <c r="S3864" s="21">
        <f>IF($A3864="","",IFERROR(INDEX(Offerte!$D$2:$D$200,MATCH($Q3864,Offerte!$L$2:$L$200,0)),0))</f>
        <v/>
      </c>
      <c r="T3864" s="21">
        <f>IF($A3864="","",IFERROR(INDEX(Offerte!$G$2:$G$200,MATCH($Q3864,Offerte!$L$2:$L$200,0)),"NO"))</f>
        <v/>
      </c>
    </row>
    <row r="3865">
      <c r="A3865" s="10">
        <f>IF(Offerte!$A126="","",Offerte!$A126)</f>
        <v/>
      </c>
      <c r="B3865" s="10">
        <f>IF(Offerte!$A126="","",Offerte!$B126)</f>
        <v/>
      </c>
      <c r="C3865" s="10">
        <f>IF(Offerte!$A126="","",Offerte!$C126)</f>
        <v/>
      </c>
      <c r="D3865" s="10" t="inlineStr">
        <is>
          <t>D.1.2</t>
        </is>
      </c>
      <c r="E3865" s="10" t="inlineStr">
        <is>
          <t>D</t>
        </is>
      </c>
      <c r="F3865" s="10" t="inlineStr">
        <is>
          <t>Q</t>
        </is>
      </c>
      <c r="G3865" s="10" t="inlineStr">
        <is>
          <t>higher</t>
        </is>
      </c>
      <c r="H3865" s="10" t="n">
        <v>3</v>
      </c>
      <c r="I3865" s="10" t="inlineStr">
        <is>
          <t>Installazione di paline di fermata conformi alla DGR 581/2023</t>
        </is>
      </c>
      <c r="J3865" s="20" t="n"/>
      <c r="K3865" s="20" t="n"/>
      <c r="L3865" s="20" t="n"/>
      <c r="M3865" s="20" t="n"/>
      <c r="N3865" s="21">
        <f>IF($A3865="","",IFERROR(VALUE($J3865),0))</f>
        <v/>
      </c>
      <c r="O3865" s="21">
        <f>IF($A3865="",0,IF(OR($S3865&lt;&gt;1,COUNTA($J3865:$M3865)=0),0,IF(SUMPRODUCT(MAX(($C$5:$C$6173=$C3865)*($D$5:$D$6173=$D3865)*($S$5:$S$6173=1)*IFERROR($N$5:$N$6173*1,0)))&gt;0,ROUND($H3865*($N3865/SUMPRODUCT(MAX(($C$5:$C$6173=$C3865)*($D$5:$D$6173=$D3865)*($S$5:$S$6173=1)*IFERROR($N$5:$N$6173*1,0)))),4),0)))</f>
        <v/>
      </c>
      <c r="P3865" s="10" t="inlineStr">
        <is>
          <t>fermate</t>
        </is>
      </c>
      <c r="Q3865" s="21">
        <f>IF($A3865="","",$A3865&amp;"|"&amp;$C3865)</f>
        <v/>
      </c>
      <c r="R3865" s="21">
        <f>IF($A3865="","",$A3865&amp;"|"&amp;$C3865&amp;"|"&amp;$D3865)</f>
        <v/>
      </c>
      <c r="S3865" s="21">
        <f>IF($A3865="","",IFERROR(INDEX(Offerte!$D$2:$D$200,MATCH($Q3865,Offerte!$L$2:$L$200,0)),0))</f>
        <v/>
      </c>
      <c r="T3865" s="21">
        <f>IF($A3865="","",IFERROR(INDEX(Offerte!$G$2:$G$200,MATCH($Q3865,Offerte!$L$2:$L$200,0)),"NO"))</f>
        <v/>
      </c>
    </row>
    <row r="3866">
      <c r="A3866" s="10">
        <f>IF(Offerte!$A126="","",Offerte!$A126)</f>
        <v/>
      </c>
      <c r="B3866" s="10">
        <f>IF(Offerte!$A126="","",Offerte!$B126)</f>
        <v/>
      </c>
      <c r="C3866" s="10">
        <f>IF(Offerte!$A126="","",Offerte!$C126)</f>
        <v/>
      </c>
      <c r="D3866" s="10" t="inlineStr">
        <is>
          <t>D.1.3</t>
        </is>
      </c>
      <c r="E3866" s="10" t="inlineStr">
        <is>
          <t>D</t>
        </is>
      </c>
      <c r="F3866" s="10" t="inlineStr">
        <is>
          <t>Q</t>
        </is>
      </c>
      <c r="G3866" s="10" t="inlineStr">
        <is>
          <t>higher</t>
        </is>
      </c>
      <c r="H3866" s="10" t="n">
        <v>2</v>
      </c>
      <c r="I3866" s="10" t="inlineStr">
        <is>
          <t>Display informativi connessi alle fermate</t>
        </is>
      </c>
      <c r="J3866" s="20" t="n"/>
      <c r="K3866" s="20" t="n"/>
      <c r="L3866" s="20" t="n"/>
      <c r="M3866" s="20" t="n"/>
      <c r="N3866" s="21">
        <f>IF($A3866="","",IFERROR(VALUE($J3866),0))</f>
        <v/>
      </c>
      <c r="O3866" s="21">
        <f>IF($A3866="",0,IF(OR($S3866&lt;&gt;1,COUNTA($J3866:$M3866)=0),0,IF(SUMPRODUCT(MAX(($C$5:$C$6173=$C3866)*($D$5:$D$6173=$D3866)*($S$5:$S$6173=1)*IFERROR($N$5:$N$6173*1,0)))&gt;0,ROUND($H3866*($N3866/SUMPRODUCT(MAX(($C$5:$C$6173=$C3866)*($D$5:$D$6173=$D3866)*($S$5:$S$6173=1)*IFERROR($N$5:$N$6173*1,0)))),4),0)))</f>
        <v/>
      </c>
      <c r="P3866" s="10" t="inlineStr">
        <is>
          <t>fermate</t>
        </is>
      </c>
      <c r="Q3866" s="21">
        <f>IF($A3866="","",$A3866&amp;"|"&amp;$C3866)</f>
        <v/>
      </c>
      <c r="R3866" s="21">
        <f>IF($A3866="","",$A3866&amp;"|"&amp;$C3866&amp;"|"&amp;$D3866)</f>
        <v/>
      </c>
      <c r="S3866" s="21">
        <f>IF($A3866="","",IFERROR(INDEX(Offerte!$D$2:$D$200,MATCH($Q3866,Offerte!$L$2:$L$200,0)),0))</f>
        <v/>
      </c>
      <c r="T3866" s="21">
        <f>IF($A3866="","",IFERROR(INDEX(Offerte!$G$2:$G$200,MATCH($Q3866,Offerte!$L$2:$L$200,0)),"NO"))</f>
        <v/>
      </c>
    </row>
    <row r="3867">
      <c r="A3867" s="10">
        <f>IF(Offerte!$A126="","",Offerte!$A126)</f>
        <v/>
      </c>
      <c r="B3867" s="10">
        <f>IF(Offerte!$A126="","",Offerte!$B126)</f>
        <v/>
      </c>
      <c r="C3867" s="10">
        <f>IF(Offerte!$A126="","",Offerte!$C126)</f>
        <v/>
      </c>
      <c r="D3867" s="10" t="inlineStr">
        <is>
          <t>D.2.1</t>
        </is>
      </c>
      <c r="E3867" s="10" t="inlineStr">
        <is>
          <t>D</t>
        </is>
      </c>
      <c r="F3867" s="10" t="inlineStr">
        <is>
          <t>Q</t>
        </is>
      </c>
      <c r="G3867" s="10" t="inlineStr">
        <is>
          <t>higher</t>
        </is>
      </c>
      <c r="H3867" s="10" t="n">
        <v>2</v>
      </c>
      <c r="I3867" s="10" t="inlineStr">
        <is>
          <t>Segnali tattili Loges-Vet-Evolution</t>
        </is>
      </c>
      <c r="J3867" s="20" t="n"/>
      <c r="K3867" s="20" t="n"/>
      <c r="L3867" s="20" t="n"/>
      <c r="M3867" s="20" t="n"/>
      <c r="N3867" s="21">
        <f>IF($A3867="","",IFERROR(VALUE($J3867),0))</f>
        <v/>
      </c>
      <c r="O3867" s="21">
        <f>IF($A3867="",0,IF(OR($S3867&lt;&gt;1,COUNTA($J3867:$M3867)=0),0,IF(SUMPRODUCT(MAX(($C$5:$C$6173=$C3867)*($D$5:$D$6173=$D3867)*($S$5:$S$6173=1)*IFERROR($N$5:$N$6173*1,0)))&gt;0,ROUND($H3867*($N3867/SUMPRODUCT(MAX(($C$5:$C$6173=$C3867)*($D$5:$D$6173=$D3867)*($S$5:$S$6173=1)*IFERROR($N$5:$N$6173*1,0)))),4),0)))</f>
        <v/>
      </c>
      <c r="P3867" s="10" t="inlineStr">
        <is>
          <t>fermate</t>
        </is>
      </c>
      <c r="Q3867" s="21">
        <f>IF($A3867="","",$A3867&amp;"|"&amp;$C3867)</f>
        <v/>
      </c>
      <c r="R3867" s="21">
        <f>IF($A3867="","",$A3867&amp;"|"&amp;$C3867&amp;"|"&amp;$D3867)</f>
        <v/>
      </c>
      <c r="S3867" s="21">
        <f>IF($A3867="","",IFERROR(INDEX(Offerte!$D$2:$D$200,MATCH($Q3867,Offerte!$L$2:$L$200,0)),0))</f>
        <v/>
      </c>
      <c r="T3867" s="21">
        <f>IF($A3867="","",IFERROR(INDEX(Offerte!$G$2:$G$200,MATCH($Q3867,Offerte!$L$2:$L$200,0)),"NO"))</f>
        <v/>
      </c>
    </row>
    <row r="3868">
      <c r="A3868" s="10">
        <f>IF(Offerte!$A126="","",Offerte!$A126)</f>
        <v/>
      </c>
      <c r="B3868" s="10">
        <f>IF(Offerte!$A126="","",Offerte!$B126)</f>
        <v/>
      </c>
      <c r="C3868" s="10">
        <f>IF(Offerte!$A126="","",Offerte!$C126)</f>
        <v/>
      </c>
      <c r="D3868" s="10" t="inlineStr">
        <is>
          <t>E.1.1</t>
        </is>
      </c>
      <c r="E3868" s="10" t="inlineStr">
        <is>
          <t>E</t>
        </is>
      </c>
      <c r="F3868" s="10" t="inlineStr">
        <is>
          <t>T</t>
        </is>
      </c>
      <c r="G3868" s="10" t="inlineStr">
        <is>
          <t>tabular</t>
        </is>
      </c>
      <c r="H3868" s="10" t="n">
        <v>2</v>
      </c>
      <c r="I3868" s="10" t="inlineStr">
        <is>
          <t>Mobile app con travel planner PRM</t>
        </is>
      </c>
      <c r="J3868" s="20" t="n"/>
      <c r="K3868" s="20" t="n"/>
      <c r="L3868" s="20" t="n"/>
      <c r="M3868" s="20" t="n"/>
      <c r="N3868" s="21">
        <f>IF($A3868="","",IF(IFERROR(VALUE($M3868),0)=1,1,0))</f>
        <v/>
      </c>
      <c r="O3868" s="21">
        <f>IF($A3868="",0,IF(OR($S3868&lt;&gt;1,COUNTA($J3868:$M3868)=0),0,IF($N3868=1,$H3868,0)))</f>
        <v/>
      </c>
      <c r="P3868" s="10" t="inlineStr">
        <is>
          <t>sì/no</t>
        </is>
      </c>
      <c r="Q3868" s="21">
        <f>IF($A3868="","",$A3868&amp;"|"&amp;$C3868)</f>
        <v/>
      </c>
      <c r="R3868" s="21">
        <f>IF($A3868="","",$A3868&amp;"|"&amp;$C3868&amp;"|"&amp;$D3868)</f>
        <v/>
      </c>
      <c r="S3868" s="21">
        <f>IF($A3868="","",IFERROR(INDEX(Offerte!$D$2:$D$200,MATCH($Q3868,Offerte!$L$2:$L$200,0)),0))</f>
        <v/>
      </c>
      <c r="T3868" s="21">
        <f>IF($A3868="","",IFERROR(INDEX(Offerte!$G$2:$G$200,MATCH($Q3868,Offerte!$L$2:$L$200,0)),"NO"))</f>
        <v/>
      </c>
    </row>
    <row r="3869">
      <c r="A3869" s="10">
        <f>IF(Offerte!$A126="","",Offerte!$A126)</f>
        <v/>
      </c>
      <c r="B3869" s="10">
        <f>IF(Offerte!$A126="","",Offerte!$B126)</f>
        <v/>
      </c>
      <c r="C3869" s="10">
        <f>IF(Offerte!$A126="","",Offerte!$C126)</f>
        <v/>
      </c>
      <c r="D3869" s="10" t="inlineStr">
        <is>
          <t>E.2.1</t>
        </is>
      </c>
      <c r="E3869" s="10" t="inlineStr">
        <is>
          <t>E</t>
        </is>
      </c>
      <c r="F3869" s="10" t="inlineStr">
        <is>
          <t>D</t>
        </is>
      </c>
      <c r="G3869" s="10" t="inlineStr">
        <is>
          <t>discretionary</t>
        </is>
      </c>
      <c r="H3869" s="10" t="n">
        <v>2</v>
      </c>
      <c r="I3869" s="10" t="inlineStr">
        <is>
          <t>Altre azioni informative e rapporti con gli utenti</t>
        </is>
      </c>
      <c r="J3869" s="20" t="n"/>
      <c r="K3869" s="20" t="n"/>
      <c r="L3869" s="20" t="n"/>
      <c r="M3869" s="20" t="n"/>
      <c r="N3869" s="21">
        <f>IF($A3869="","",MAX(0,MIN(1,IFERROR(VALUE($M3869),0))))</f>
        <v/>
      </c>
      <c r="O3869" s="21">
        <f>IF($A3869="",0,IF(OR($S3869&lt;&gt;1,COUNTA($J3869:$M3869)=0),0,IF(SUMPRODUCT(MAX(($C$5:$C$6173=$C3869)*($D$5:$D$6173=$D3869)*($S$5:$S$6173=1)*IFERROR($N$5:$N$6173*1,0)))&gt;0,ROUND($H3869*($N3869/SUMPRODUCT(MAX(($C$5:$C$6173=$C3869)*($D$5:$D$6173=$D3869)*($S$5:$S$6173=1)*IFERROR($N$5:$N$6173*1,0)))),4),0)))</f>
        <v/>
      </c>
      <c r="P3869" s="10" t="inlineStr">
        <is>
          <t>coeff.</t>
        </is>
      </c>
      <c r="Q3869" s="21">
        <f>IF($A3869="","",$A3869&amp;"|"&amp;$C3869)</f>
        <v/>
      </c>
      <c r="R3869" s="21">
        <f>IF($A3869="","",$A3869&amp;"|"&amp;$C3869&amp;"|"&amp;$D3869)</f>
        <v/>
      </c>
      <c r="S3869" s="21">
        <f>IF($A3869="","",IFERROR(INDEX(Offerte!$D$2:$D$200,MATCH($Q3869,Offerte!$L$2:$L$200,0)),0))</f>
        <v/>
      </c>
      <c r="T3869" s="21">
        <f>IF($A3869="","",IFERROR(INDEX(Offerte!$G$2:$G$200,MATCH($Q3869,Offerte!$L$2:$L$200,0)),"NO"))</f>
        <v/>
      </c>
    </row>
    <row r="3870">
      <c r="A3870" s="10">
        <f>IF(Offerte!$A126="","",Offerte!$A126)</f>
        <v/>
      </c>
      <c r="B3870" s="10">
        <f>IF(Offerte!$A126="","",Offerte!$B126)</f>
        <v/>
      </c>
      <c r="C3870" s="10">
        <f>IF(Offerte!$A126="","",Offerte!$C126)</f>
        <v/>
      </c>
      <c r="D3870" s="10" t="inlineStr">
        <is>
          <t>F.1.1</t>
        </is>
      </c>
      <c r="E3870" s="10" t="inlineStr">
        <is>
          <t>F</t>
        </is>
      </c>
      <c r="F3870" s="10" t="inlineStr">
        <is>
          <t>Q</t>
        </is>
      </c>
      <c r="G3870" s="10" t="inlineStr">
        <is>
          <t>lower</t>
        </is>
      </c>
      <c r="H3870" s="10" t="n">
        <v>7</v>
      </c>
      <c r="I3870" s="10" t="inlineStr">
        <is>
          <t>Performance ambientali del parco mezzi adibito al servizio - I_CEA</t>
        </is>
      </c>
      <c r="J3870" s="20" t="n"/>
      <c r="K3870" s="20" t="n"/>
      <c r="L3870" s="20" t="n"/>
      <c r="M3870" s="20" t="n"/>
      <c r="N3870" s="21">
        <f>IF($A3870="","",IFERROR(VALUE($J3870),0))</f>
        <v/>
      </c>
      <c r="O3870" s="21">
        <f>IF($A3870="",0,IF(OR($S3870&lt;&gt;1,COUNTA($J3870:$M3870)=0),0,IF(AND(IFERROR(AGGREGATE(15,6,$N$5:$N$6173/(($C$5:$C$6173=$C3870)*($D$5:$D$6173=$D3870)*($S$5:$S$6173=1)*($N$5:$N$6173&gt;0)),1),0)&gt;0,$N3870&gt;0),ROUND($H3870*(IFERROR(AGGREGATE(15,6,$N$5:$N$6173/(($C$5:$C$6173=$C3870)*($D$5:$D$6173=$D3870)*($S$5:$S$6173=1)*($N$5:$N$6173&gt;0)),1),0)/$N3870),4),0)))</f>
        <v/>
      </c>
      <c r="P3870" s="10" t="inlineStr">
        <is>
          <t>indice</t>
        </is>
      </c>
      <c r="Q3870" s="21">
        <f>IF($A3870="","",$A3870&amp;"|"&amp;$C3870)</f>
        <v/>
      </c>
      <c r="R3870" s="21">
        <f>IF($A3870="","",$A3870&amp;"|"&amp;$C3870&amp;"|"&amp;$D3870)</f>
        <v/>
      </c>
      <c r="S3870" s="21">
        <f>IF($A3870="","",IFERROR(INDEX(Offerte!$D$2:$D$200,MATCH($Q3870,Offerte!$L$2:$L$200,0)),0))</f>
        <v/>
      </c>
      <c r="T3870" s="21">
        <f>IF($A3870="","",IFERROR(INDEX(Offerte!$G$2:$G$200,MATCH($Q3870,Offerte!$L$2:$L$200,0)),"NO"))</f>
        <v/>
      </c>
    </row>
    <row r="3871">
      <c r="A3871" s="10">
        <f>IF(Offerte!$A126="","",Offerte!$A126)</f>
        <v/>
      </c>
      <c r="B3871" s="10">
        <f>IF(Offerte!$A126="","",Offerte!$B126)</f>
        <v/>
      </c>
      <c r="C3871" s="10">
        <f>IF(Offerte!$A126="","",Offerte!$C126)</f>
        <v/>
      </c>
      <c r="D3871" s="10" t="inlineStr">
        <is>
          <t>F.2.1</t>
        </is>
      </c>
      <c r="E3871" s="10" t="inlineStr">
        <is>
          <t>F</t>
        </is>
      </c>
      <c r="F3871" s="10" t="inlineStr">
        <is>
          <t>Q</t>
        </is>
      </c>
      <c r="G3871" s="10" t="inlineStr">
        <is>
          <t>higher</t>
        </is>
      </c>
      <c r="H3871" s="10" t="n">
        <v>2</v>
      </c>
      <c r="I3871" s="10" t="inlineStr">
        <is>
          <t>Tasso di copertura del servizio con dispositivi ECO-DRIVER</t>
        </is>
      </c>
      <c r="J3871" s="20" t="n"/>
      <c r="K3871" s="20" t="n"/>
      <c r="L3871" s="20" t="n"/>
      <c r="M3871" s="20" t="n"/>
      <c r="N3871" s="21">
        <f>IF($A3871="","",IFERROR(VALUE($K3871)/VALUE($L3871),IFERROR(VALUE($J3871),0)))</f>
        <v/>
      </c>
      <c r="O3871" s="21">
        <f>IF($A3871="",0,IF(OR($S3871&lt;&gt;1,COUNTA($J3871:$M3871)=0),0,IF(SUMPRODUCT(MAX(($C$5:$C$6173=$C3871)*($D$5:$D$6173=$D3871)*($S$5:$S$6173=1)*IFERROR($N$5:$N$6173*1,0)))&gt;0,ROUND($H3871*($N3871/SUMPRODUCT(MAX(($C$5:$C$6173=$C3871)*($D$5:$D$6173=$D3871)*($S$5:$S$6173=1)*IFERROR($N$5:$N$6173*1,0)))),4),0)))</f>
        <v/>
      </c>
      <c r="P3871" s="10" t="inlineStr">
        <is>
          <t>Autobus attrezzati con dispositivi ECO-DRIVER / Autobus totali in offerta, incluse scorte</t>
        </is>
      </c>
      <c r="Q3871" s="21">
        <f>IF($A3871="","",$A3871&amp;"|"&amp;$C3871)</f>
        <v/>
      </c>
      <c r="R3871" s="21">
        <f>IF($A3871="","",$A3871&amp;"|"&amp;$C3871&amp;"|"&amp;$D3871)</f>
        <v/>
      </c>
      <c r="S3871" s="21">
        <f>IF($A3871="","",IFERROR(INDEX(Offerte!$D$2:$D$200,MATCH($Q3871,Offerte!$L$2:$L$200,0)),0))</f>
        <v/>
      </c>
      <c r="T3871" s="21">
        <f>IF($A3871="","",IFERROR(INDEX(Offerte!$G$2:$G$200,MATCH($Q3871,Offerte!$L$2:$L$200,0)),"NO"))</f>
        <v/>
      </c>
    </row>
    <row r="3872">
      <c r="A3872" s="10">
        <f>IF(Offerte!$A126="","",Offerte!$A126)</f>
        <v/>
      </c>
      <c r="B3872" s="10">
        <f>IF(Offerte!$A126="","",Offerte!$B126)</f>
        <v/>
      </c>
      <c r="C3872" s="10">
        <f>IF(Offerte!$A126="","",Offerte!$C126)</f>
        <v/>
      </c>
      <c r="D3872" s="10" t="inlineStr">
        <is>
          <t>F.3.1</t>
        </is>
      </c>
      <c r="E3872" s="10" t="inlineStr">
        <is>
          <t>F</t>
        </is>
      </c>
      <c r="F3872" s="10" t="inlineStr">
        <is>
          <t>Q</t>
        </is>
      </c>
      <c r="G3872" s="10" t="inlineStr">
        <is>
          <t>higher</t>
        </is>
      </c>
      <c r="H3872" s="10" t="n">
        <v>2</v>
      </c>
      <c r="I3872" s="10" t="inlineStr">
        <is>
          <t>Autoproduzione consumi elettrici per trazione</t>
        </is>
      </c>
      <c r="J3872" s="20" t="n"/>
      <c r="K3872" s="20" t="n"/>
      <c r="L3872" s="20" t="n"/>
      <c r="M3872" s="20" t="n"/>
      <c r="N3872" s="21">
        <f>IF($A3872="","",IFERROR(VALUE($J3872),0))</f>
        <v/>
      </c>
      <c r="O3872" s="21">
        <f>IF($A3872="",0,IF(OR($S3872&lt;&gt;1,COUNTA($J3872:$M3872)=0),0,IF(SUMPRODUCT(MAX(($C$5:$C$6173=$C3872)*($D$5:$D$6173=$D3872)*($S$5:$S$6173=1)*IFERROR($N$5:$N$6173*1,0)))&gt;0,ROUND($H3872*($N3872/SUMPRODUCT(MAX(($C$5:$C$6173=$C3872)*($D$5:$D$6173=$D3872)*($S$5:$S$6173=1)*IFERROR($N$5:$N$6173*1,0)))),4),0)))</f>
        <v/>
      </c>
      <c r="P3872" s="10" t="inlineStr">
        <is>
          <t>kWh/anno</t>
        </is>
      </c>
      <c r="Q3872" s="21">
        <f>IF($A3872="","",$A3872&amp;"|"&amp;$C3872)</f>
        <v/>
      </c>
      <c r="R3872" s="21">
        <f>IF($A3872="","",$A3872&amp;"|"&amp;$C3872&amp;"|"&amp;$D3872)</f>
        <v/>
      </c>
      <c r="S3872" s="21">
        <f>IF($A3872="","",IFERROR(INDEX(Offerte!$D$2:$D$200,MATCH($Q3872,Offerte!$L$2:$L$200,0)),0))</f>
        <v/>
      </c>
      <c r="T3872" s="21">
        <f>IF($A3872="","",IFERROR(INDEX(Offerte!$G$2:$G$200,MATCH($Q3872,Offerte!$L$2:$L$200,0)),"NO"))</f>
        <v/>
      </c>
    </row>
    <row r="3873">
      <c r="A3873" s="10">
        <f>IF(Offerte!$A126="","",Offerte!$A126)</f>
        <v/>
      </c>
      <c r="B3873" s="10">
        <f>IF(Offerte!$A126="","",Offerte!$B126)</f>
        <v/>
      </c>
      <c r="C3873" s="10">
        <f>IF(Offerte!$A126="","",Offerte!$C126)</f>
        <v/>
      </c>
      <c r="D3873" s="10" t="inlineStr">
        <is>
          <t>F.4.1</t>
        </is>
      </c>
      <c r="E3873" s="10" t="inlineStr">
        <is>
          <t>F</t>
        </is>
      </c>
      <c r="F3873" s="10" t="inlineStr">
        <is>
          <t>Q</t>
        </is>
      </c>
      <c r="G3873" s="10" t="inlineStr">
        <is>
          <t>soil</t>
        </is>
      </c>
      <c r="H3873" s="10" t="n">
        <v>2</v>
      </c>
      <c r="I3873" s="10" t="inlineStr">
        <is>
          <t>Indice di consumo di suolo</t>
        </is>
      </c>
      <c r="J3873" s="20" t="n"/>
      <c r="K3873" s="20" t="n"/>
      <c r="L3873" s="20" t="n"/>
      <c r="M3873" s="20" t="n"/>
      <c r="N3873" s="21">
        <f>IF($A3873="","",IFERROR(VALUE($J3873),0))</f>
        <v/>
      </c>
      <c r="O3873" s="21">
        <f>IF($A3873="",0,IF(OR($S3873&lt;&gt;1,COUNTA($J3873:$M3873)=0),0,IF($N3873&lt;=0,$H3873,IF(SUMPRODUCT(MAX(($C$5:$C$6173=$C3873)*($D$5:$D$6173=$D3873)*($S$5:$S$6173=1)*IFERROR($N$5:$N$6173*1,0)))&gt;0,ROUND($H3873*((SUMPRODUCT(MAX(($C$5:$C$6173=$C3873)*($D$5:$D$6173=$D3873)*($S$5:$S$6173=1)*IFERROR($N$5:$N$6173*1,0)))-$N3873)/SUMPRODUCT(MAX(($C$5:$C$6173=$C3873)*($D$5:$D$6173=$D3873)*($S$5:$S$6173=1)*IFERROR($N$5:$N$6173*1,0)))),4),0))))</f>
        <v/>
      </c>
      <c r="P3873" s="10" t="inlineStr">
        <is>
          <t>m2</t>
        </is>
      </c>
      <c r="Q3873" s="21">
        <f>IF($A3873="","",$A3873&amp;"|"&amp;$C3873)</f>
        <v/>
      </c>
      <c r="R3873" s="21">
        <f>IF($A3873="","",$A3873&amp;"|"&amp;$C3873&amp;"|"&amp;$D3873)</f>
        <v/>
      </c>
      <c r="S3873" s="21">
        <f>IF($A3873="","",IFERROR(INDEX(Offerte!$D$2:$D$200,MATCH($Q3873,Offerte!$L$2:$L$200,0)),0))</f>
        <v/>
      </c>
      <c r="T3873" s="21">
        <f>IF($A3873="","",IFERROR(INDEX(Offerte!$G$2:$G$200,MATCH($Q3873,Offerte!$L$2:$L$200,0)),"NO"))</f>
        <v/>
      </c>
    </row>
    <row r="3874">
      <c r="A3874" s="10">
        <f>IF(Offerte!$A126="","",Offerte!$A126)</f>
        <v/>
      </c>
      <c r="B3874" s="10">
        <f>IF(Offerte!$A126="","",Offerte!$B126)</f>
        <v/>
      </c>
      <c r="C3874" s="10">
        <f>IF(Offerte!$A126="","",Offerte!$C126)</f>
        <v/>
      </c>
      <c r="D3874" s="10" t="inlineStr">
        <is>
          <t>F.5.1</t>
        </is>
      </c>
      <c r="E3874" s="10" t="inlineStr">
        <is>
          <t>F</t>
        </is>
      </c>
      <c r="F3874" s="10" t="inlineStr">
        <is>
          <t>T</t>
        </is>
      </c>
      <c r="G3874" s="10" t="inlineStr">
        <is>
          <t>tabular</t>
        </is>
      </c>
      <c r="H3874" s="10" t="n">
        <v>1</v>
      </c>
      <c r="I3874" s="10" t="inlineStr">
        <is>
          <t>Rendicontazione di sostenibilità ambientale</t>
        </is>
      </c>
      <c r="J3874" s="20" t="n"/>
      <c r="K3874" s="20" t="n"/>
      <c r="L3874" s="20" t="n"/>
      <c r="M3874" s="20" t="n"/>
      <c r="N3874" s="21">
        <f>IF($A3874="","",IF(IFERROR(VALUE($M3874),0)=1,1,0))</f>
        <v/>
      </c>
      <c r="O3874" s="21">
        <f>IF($A3874="",0,IF(OR($S3874&lt;&gt;1,COUNTA($J3874:$M3874)=0),0,IF($N3874=1,$H3874,0)))</f>
        <v/>
      </c>
      <c r="P3874" s="10" t="inlineStr">
        <is>
          <t>sì/no</t>
        </is>
      </c>
      <c r="Q3874" s="21">
        <f>IF($A3874="","",$A3874&amp;"|"&amp;$C3874)</f>
        <v/>
      </c>
      <c r="R3874" s="21">
        <f>IF($A3874="","",$A3874&amp;"|"&amp;$C3874&amp;"|"&amp;$D3874)</f>
        <v/>
      </c>
      <c r="S3874" s="21">
        <f>IF($A3874="","",IFERROR(INDEX(Offerte!$D$2:$D$200,MATCH($Q3874,Offerte!$L$2:$L$200,0)),0))</f>
        <v/>
      </c>
      <c r="T3874" s="21">
        <f>IF($A3874="","",IFERROR(INDEX(Offerte!$G$2:$G$200,MATCH($Q3874,Offerte!$L$2:$L$200,0)),"NO"))</f>
        <v/>
      </c>
    </row>
    <row r="3875">
      <c r="A3875" s="10">
        <f>IF(Offerte!$A126="","",Offerte!$A126)</f>
        <v/>
      </c>
      <c r="B3875" s="10">
        <f>IF(Offerte!$A126="","",Offerte!$B126)</f>
        <v/>
      </c>
      <c r="C3875" s="10">
        <f>IF(Offerte!$A126="","",Offerte!$C126)</f>
        <v/>
      </c>
      <c r="D3875" s="10" t="inlineStr">
        <is>
          <t>G.1.1</t>
        </is>
      </c>
      <c r="E3875" s="10" t="inlineStr">
        <is>
          <t>G</t>
        </is>
      </c>
      <c r="F3875" s="10" t="inlineStr">
        <is>
          <t>D</t>
        </is>
      </c>
      <c r="G3875" s="10" t="inlineStr">
        <is>
          <t>discretionary</t>
        </is>
      </c>
      <c r="H3875" s="10" t="n">
        <v>2</v>
      </c>
      <c r="I3875" s="10" t="inlineStr">
        <is>
          <t>Qualità del progetto di centrale di controllo aziendale</t>
        </is>
      </c>
      <c r="J3875" s="20" t="n"/>
      <c r="K3875" s="20" t="n"/>
      <c r="L3875" s="20" t="n"/>
      <c r="M3875" s="20" t="n"/>
      <c r="N3875" s="21">
        <f>IF($A3875="","",MAX(0,MIN(1,IFERROR(VALUE($M3875),0))))</f>
        <v/>
      </c>
      <c r="O3875" s="21">
        <f>IF($A3875="",0,IF(OR($S3875&lt;&gt;1,COUNTA($J3875:$M3875)=0),0,IF(SUMPRODUCT(MAX(($C$5:$C$6173=$C3875)*($D$5:$D$6173=$D3875)*($S$5:$S$6173=1)*IFERROR($N$5:$N$6173*1,0)))&gt;0,ROUND($H3875*($N3875/SUMPRODUCT(MAX(($C$5:$C$6173=$C3875)*($D$5:$D$6173=$D3875)*($S$5:$S$6173=1)*IFERROR($N$5:$N$6173*1,0)))),4),0)))</f>
        <v/>
      </c>
      <c r="P3875" s="10" t="inlineStr">
        <is>
          <t>coeff.</t>
        </is>
      </c>
      <c r="Q3875" s="21">
        <f>IF($A3875="","",$A3875&amp;"|"&amp;$C3875)</f>
        <v/>
      </c>
      <c r="R3875" s="21">
        <f>IF($A3875="","",$A3875&amp;"|"&amp;$C3875&amp;"|"&amp;$D3875)</f>
        <v/>
      </c>
      <c r="S3875" s="21">
        <f>IF($A3875="","",IFERROR(INDEX(Offerte!$D$2:$D$200,MATCH($Q3875,Offerte!$L$2:$L$200,0)),0))</f>
        <v/>
      </c>
      <c r="T3875" s="21">
        <f>IF($A3875="","",IFERROR(INDEX(Offerte!$G$2:$G$200,MATCH($Q3875,Offerte!$L$2:$L$200,0)),"NO"))</f>
        <v/>
      </c>
    </row>
    <row r="3876">
      <c r="A3876" s="10">
        <f>IF(Offerte!$A126="","",Offerte!$A126)</f>
        <v/>
      </c>
      <c r="B3876" s="10">
        <f>IF(Offerte!$A126="","",Offerte!$B126)</f>
        <v/>
      </c>
      <c r="C3876" s="10">
        <f>IF(Offerte!$A126="","",Offerte!$C126)</f>
        <v/>
      </c>
      <c r="D3876" s="10" t="inlineStr">
        <is>
          <t>G.2.1</t>
        </is>
      </c>
      <c r="E3876" s="10" t="inlineStr">
        <is>
          <t>G</t>
        </is>
      </c>
      <c r="F3876" s="10" t="inlineStr">
        <is>
          <t>T</t>
        </is>
      </c>
      <c r="G3876" s="10" t="inlineStr">
        <is>
          <t>tabular</t>
        </is>
      </c>
      <c r="H3876" s="10" t="n">
        <v>1</v>
      </c>
      <c r="I3876" s="10" t="inlineStr">
        <is>
          <t>Certificazione ISO 45001</t>
        </is>
      </c>
      <c r="J3876" s="20" t="n"/>
      <c r="K3876" s="20" t="n"/>
      <c r="L3876" s="20" t="n"/>
      <c r="M3876" s="20" t="n"/>
      <c r="N3876" s="21">
        <f>IF($A3876="","",IF(IFERROR(VALUE($M3876),0)=1,1,0))</f>
        <v/>
      </c>
      <c r="O3876" s="21">
        <f>IF($A3876="",0,IF(OR($S3876&lt;&gt;1,COUNTA($J3876:$M3876)=0),0,IF($N3876=1,$H3876,0)))</f>
        <v/>
      </c>
      <c r="P3876" s="10" t="inlineStr">
        <is>
          <t>sì/no</t>
        </is>
      </c>
      <c r="Q3876" s="21">
        <f>IF($A3876="","",$A3876&amp;"|"&amp;$C3876)</f>
        <v/>
      </c>
      <c r="R3876" s="21">
        <f>IF($A3876="","",$A3876&amp;"|"&amp;$C3876&amp;"|"&amp;$D3876)</f>
        <v/>
      </c>
      <c r="S3876" s="21">
        <f>IF($A3876="","",IFERROR(INDEX(Offerte!$D$2:$D$200,MATCH($Q3876,Offerte!$L$2:$L$200,0)),0))</f>
        <v/>
      </c>
      <c r="T3876" s="21">
        <f>IF($A3876="","",IFERROR(INDEX(Offerte!$G$2:$G$200,MATCH($Q3876,Offerte!$L$2:$L$200,0)),"NO"))</f>
        <v/>
      </c>
    </row>
    <row r="3877">
      <c r="A3877" s="10">
        <f>IF(Offerte!$A126="","",Offerte!$A126)</f>
        <v/>
      </c>
      <c r="B3877" s="10">
        <f>IF(Offerte!$A126="","",Offerte!$B126)</f>
        <v/>
      </c>
      <c r="C3877" s="10">
        <f>IF(Offerte!$A126="","",Offerte!$C126)</f>
        <v/>
      </c>
      <c r="D3877" s="10" t="inlineStr">
        <is>
          <t>G.3.1</t>
        </is>
      </c>
      <c r="E3877" s="10" t="inlineStr">
        <is>
          <t>G</t>
        </is>
      </c>
      <c r="F3877" s="10" t="inlineStr">
        <is>
          <t>T</t>
        </is>
      </c>
      <c r="G3877" s="10" t="inlineStr">
        <is>
          <t>tabular</t>
        </is>
      </c>
      <c r="H3877" s="10" t="n">
        <v>1</v>
      </c>
      <c r="I3877" s="10" t="inlineStr">
        <is>
          <t>Certificazioni di responsabilità sociale</t>
        </is>
      </c>
      <c r="J3877" s="20" t="n"/>
      <c r="K3877" s="20" t="n"/>
      <c r="L3877" s="20" t="n"/>
      <c r="M3877" s="20" t="n"/>
      <c r="N3877" s="21">
        <f>IF($A3877="","",IF(IFERROR(VALUE($M3877),0)=1,1,0))</f>
        <v/>
      </c>
      <c r="O3877" s="21">
        <f>IF($A3877="",0,IF(OR($S3877&lt;&gt;1,COUNTA($J3877:$M3877)=0),0,IF($N3877=1,$H3877,0)))</f>
        <v/>
      </c>
      <c r="P3877" s="10" t="inlineStr">
        <is>
          <t>sì/no</t>
        </is>
      </c>
      <c r="Q3877" s="21">
        <f>IF($A3877="","",$A3877&amp;"|"&amp;$C3877)</f>
        <v/>
      </c>
      <c r="R3877" s="21">
        <f>IF($A3877="","",$A3877&amp;"|"&amp;$C3877&amp;"|"&amp;$D3877)</f>
        <v/>
      </c>
      <c r="S3877" s="21">
        <f>IF($A3877="","",IFERROR(INDEX(Offerte!$D$2:$D$200,MATCH($Q3877,Offerte!$L$2:$L$200,0)),0))</f>
        <v/>
      </c>
      <c r="T3877" s="21">
        <f>IF($A3877="","",IFERROR(INDEX(Offerte!$G$2:$G$200,MATCH($Q3877,Offerte!$L$2:$L$200,0)),"NO"))</f>
        <v/>
      </c>
    </row>
    <row r="3878">
      <c r="A3878" s="10">
        <f>IF(Offerte!$A126="","",Offerte!$A126)</f>
        <v/>
      </c>
      <c r="B3878" s="10">
        <f>IF(Offerte!$A126="","",Offerte!$B126)</f>
        <v/>
      </c>
      <c r="C3878" s="10">
        <f>IF(Offerte!$A126="","",Offerte!$C126)</f>
        <v/>
      </c>
      <c r="D3878" s="10" t="inlineStr">
        <is>
          <t>G.4.1</t>
        </is>
      </c>
      <c r="E3878" s="10" t="inlineStr">
        <is>
          <t>G</t>
        </is>
      </c>
      <c r="F3878" s="10" t="inlineStr">
        <is>
          <t>D</t>
        </is>
      </c>
      <c r="G3878" s="10" t="inlineStr">
        <is>
          <t>discretionary</t>
        </is>
      </c>
      <c r="H3878" s="10" t="n">
        <v>2</v>
      </c>
      <c r="I3878" s="10" t="inlineStr">
        <is>
          <t>Qualità del piano di formazione del personale</t>
        </is>
      </c>
      <c r="J3878" s="20" t="n"/>
      <c r="K3878" s="20" t="n"/>
      <c r="L3878" s="20" t="n"/>
      <c r="M3878" s="20" t="n"/>
      <c r="N3878" s="21">
        <f>IF($A3878="","",MAX(0,MIN(1,IFERROR(VALUE($M3878),0))))</f>
        <v/>
      </c>
      <c r="O3878" s="21">
        <f>IF($A3878="",0,IF(OR($S3878&lt;&gt;1,COUNTA($J3878:$M3878)=0),0,IF(SUMPRODUCT(MAX(($C$5:$C$6173=$C3878)*($D$5:$D$6173=$D3878)*($S$5:$S$6173=1)*IFERROR($N$5:$N$6173*1,0)))&gt;0,ROUND($H3878*($N3878/SUMPRODUCT(MAX(($C$5:$C$6173=$C3878)*($D$5:$D$6173=$D3878)*($S$5:$S$6173=1)*IFERROR($N$5:$N$6173*1,0)))),4),0)))</f>
        <v/>
      </c>
      <c r="P3878" s="10" t="inlineStr">
        <is>
          <t>coeff.</t>
        </is>
      </c>
      <c r="Q3878" s="21">
        <f>IF($A3878="","",$A3878&amp;"|"&amp;$C3878)</f>
        <v/>
      </c>
      <c r="R3878" s="21">
        <f>IF($A3878="","",$A3878&amp;"|"&amp;$C3878&amp;"|"&amp;$D3878)</f>
        <v/>
      </c>
      <c r="S3878" s="21">
        <f>IF($A3878="","",IFERROR(INDEX(Offerte!$D$2:$D$200,MATCH($Q3878,Offerte!$L$2:$L$200,0)),0))</f>
        <v/>
      </c>
      <c r="T3878" s="21">
        <f>IF($A3878="","",IFERROR(INDEX(Offerte!$G$2:$G$200,MATCH($Q3878,Offerte!$L$2:$L$200,0)),"NO"))</f>
        <v/>
      </c>
    </row>
    <row r="3879">
      <c r="A3879" s="10">
        <f>IF(Offerte!$A126="","",Offerte!$A126)</f>
        <v/>
      </c>
      <c r="B3879" s="10">
        <f>IF(Offerte!$A126="","",Offerte!$B126)</f>
        <v/>
      </c>
      <c r="C3879" s="10">
        <f>IF(Offerte!$A126="","",Offerte!$C126)</f>
        <v/>
      </c>
      <c r="D3879" s="10" t="inlineStr">
        <is>
          <t>G.5.1</t>
        </is>
      </c>
      <c r="E3879" s="10" t="inlineStr">
        <is>
          <t>G</t>
        </is>
      </c>
      <c r="F3879" s="10" t="inlineStr">
        <is>
          <t>T</t>
        </is>
      </c>
      <c r="G3879" s="10" t="inlineStr">
        <is>
          <t>tabular</t>
        </is>
      </c>
      <c r="H3879" s="10" t="n">
        <v>1</v>
      </c>
      <c r="I3879" s="10" t="inlineStr">
        <is>
          <t>Impegno al mantenimento delle garanzie del contratto di secondo livello del gestore uscente</t>
        </is>
      </c>
      <c r="J3879" s="20" t="n"/>
      <c r="K3879" s="20" t="n"/>
      <c r="L3879" s="20" t="n"/>
      <c r="M3879" s="20" t="n"/>
      <c r="N3879" s="21">
        <f>IF($A3879="","",IF(IFERROR(VALUE($M3879),0)=1,1,0))</f>
        <v/>
      </c>
      <c r="O3879" s="21">
        <f>IF($A3879="",0,IF(OR($S3879&lt;&gt;1,COUNTA($J3879:$M3879)=0),0,IF($N3879=1,$H3879,0)))</f>
        <v/>
      </c>
      <c r="P3879" s="10" t="inlineStr">
        <is>
          <t>sì/no</t>
        </is>
      </c>
      <c r="Q3879" s="21">
        <f>IF($A3879="","",$A3879&amp;"|"&amp;$C3879)</f>
        <v/>
      </c>
      <c r="R3879" s="21">
        <f>IF($A3879="","",$A3879&amp;"|"&amp;$C3879&amp;"|"&amp;$D3879)</f>
        <v/>
      </c>
      <c r="S3879" s="21">
        <f>IF($A3879="","",IFERROR(INDEX(Offerte!$D$2:$D$200,MATCH($Q3879,Offerte!$L$2:$L$200,0)),0))</f>
        <v/>
      </c>
      <c r="T3879" s="21">
        <f>IF($A3879="","",IFERROR(INDEX(Offerte!$G$2:$G$200,MATCH($Q3879,Offerte!$L$2:$L$200,0)),"NO"))</f>
        <v/>
      </c>
    </row>
    <row r="3880">
      <c r="A3880" s="10">
        <f>IF(Offerte!$A127="","",Offerte!$A127)</f>
        <v/>
      </c>
      <c r="B3880" s="10">
        <f>IF(Offerte!$A127="","",Offerte!$B127)</f>
        <v/>
      </c>
      <c r="C3880" s="10">
        <f>IF(Offerte!$A127="","",Offerte!$C127)</f>
        <v/>
      </c>
      <c r="D3880" s="10" t="inlineStr">
        <is>
          <t>A.1.1</t>
        </is>
      </c>
      <c r="E3880" s="10" t="inlineStr">
        <is>
          <t>A</t>
        </is>
      </c>
      <c r="F3880" s="10" t="inlineStr">
        <is>
          <t>Q</t>
        </is>
      </c>
      <c r="G3880" s="10" t="inlineStr">
        <is>
          <t>higher</t>
        </is>
      </c>
      <c r="H3880" s="10" t="n">
        <v>3</v>
      </c>
      <c r="I3880" s="10" t="inlineStr">
        <is>
          <t>Tasso aggiuntivo di corse controllate</t>
        </is>
      </c>
      <c r="J3880" s="20" t="n"/>
      <c r="K3880" s="20" t="n"/>
      <c r="L3880" s="20" t="n"/>
      <c r="M3880" s="20" t="n"/>
      <c r="N3880" s="21">
        <f>IF($A3880="","",IFERROR(VALUE($K3880)/VALUE($L3880)*100,IFERROR(VALUE($J3880),0)))</f>
        <v/>
      </c>
      <c r="O3880" s="21">
        <f>IF($A3880="",0,IF(OR($S3880&lt;&gt;1,COUNTA($J3880:$M3880)=0),0,IF(SUMPRODUCT(MAX(($C$5:$C$6173=$C3880)*($D$5:$D$6173=$D3880)*($S$5:$S$6173=1)*IFERROR($N$5:$N$6173*1,0)))&gt;0,ROUND($H3880*($N3880/SUMPRODUCT(MAX(($C$5:$C$6173=$C3880)*($D$5:$D$6173=$D3880)*($S$5:$S$6173=1)*IFERROR($N$5:$N$6173*1,0)))),4),0)))</f>
        <v/>
      </c>
      <c r="P3880" s="10" t="inlineStr">
        <is>
          <t>Corse controllate annue / Corse programmate annue</t>
        </is>
      </c>
      <c r="Q3880" s="21">
        <f>IF($A3880="","",$A3880&amp;"|"&amp;$C3880)</f>
        <v/>
      </c>
      <c r="R3880" s="21">
        <f>IF($A3880="","",$A3880&amp;"|"&amp;$C3880&amp;"|"&amp;$D3880)</f>
        <v/>
      </c>
      <c r="S3880" s="21">
        <f>IF($A3880="","",IFERROR(INDEX(Offerte!$D$2:$D$200,MATCH($Q3880,Offerte!$L$2:$L$200,0)),0))</f>
        <v/>
      </c>
      <c r="T3880" s="21">
        <f>IF($A3880="","",IFERROR(INDEX(Offerte!$G$2:$G$200,MATCH($Q3880,Offerte!$L$2:$L$200,0)),"NO"))</f>
        <v/>
      </c>
    </row>
    <row r="3881">
      <c r="A3881" s="10">
        <f>IF(Offerte!$A127="","",Offerte!$A127)</f>
        <v/>
      </c>
      <c r="B3881" s="10">
        <f>IF(Offerte!$A127="","",Offerte!$B127)</f>
        <v/>
      </c>
      <c r="C3881" s="10">
        <f>IF(Offerte!$A127="","",Offerte!$C127)</f>
        <v/>
      </c>
      <c r="D3881" s="10" t="inlineStr">
        <is>
          <t>A.1.2</t>
        </is>
      </c>
      <c r="E3881" s="10" t="inlineStr">
        <is>
          <t>A</t>
        </is>
      </c>
      <c r="F3881" s="10" t="inlineStr">
        <is>
          <t>Q</t>
        </is>
      </c>
      <c r="G3881" s="10" t="inlineStr">
        <is>
          <t>higher</t>
        </is>
      </c>
      <c r="H3881" s="10" t="n">
        <v>4</v>
      </c>
      <c r="I3881" s="10" t="inlineStr">
        <is>
          <t>Numero aggiuntivo di passeggeri controllati</t>
        </is>
      </c>
      <c r="J3881" s="20" t="n"/>
      <c r="K3881" s="20" t="n"/>
      <c r="L3881" s="20" t="n"/>
      <c r="M3881" s="20" t="n"/>
      <c r="N3881" s="21">
        <f>IF($A3881="","",IFERROR(VALUE($J3881),0))</f>
        <v/>
      </c>
      <c r="O3881" s="21">
        <f>IF($A3881="",0,IF(OR($S3881&lt;&gt;1,COUNTA($J3881:$M3881)=0),0,IF(SUMPRODUCT(MAX(($C$5:$C$6173=$C3881)*($D$5:$D$6173=$D3881)*($S$5:$S$6173=1)*IFERROR($N$5:$N$6173*1,0)))&gt;0,ROUND($H3881*($N3881/SUMPRODUCT(MAX(($C$5:$C$6173=$C3881)*($D$5:$D$6173=$D3881)*($S$5:$S$6173=1)*IFERROR($N$5:$N$6173*1,0)))),4),0)))</f>
        <v/>
      </c>
      <c r="P3881" s="10" t="inlineStr">
        <is>
          <t>passeggeri/anno</t>
        </is>
      </c>
      <c r="Q3881" s="21">
        <f>IF($A3881="","",$A3881&amp;"|"&amp;$C3881)</f>
        <v/>
      </c>
      <c r="R3881" s="21">
        <f>IF($A3881="","",$A3881&amp;"|"&amp;$C3881&amp;"|"&amp;$D3881)</f>
        <v/>
      </c>
      <c r="S3881" s="21">
        <f>IF($A3881="","",IFERROR(INDEX(Offerte!$D$2:$D$200,MATCH($Q3881,Offerte!$L$2:$L$200,0)),0))</f>
        <v/>
      </c>
      <c r="T3881" s="21">
        <f>IF($A3881="","",IFERROR(INDEX(Offerte!$G$2:$G$200,MATCH($Q3881,Offerte!$L$2:$L$200,0)),"NO"))</f>
        <v/>
      </c>
    </row>
    <row r="3882">
      <c r="A3882" s="10">
        <f>IF(Offerte!$A127="","",Offerte!$A127)</f>
        <v/>
      </c>
      <c r="B3882" s="10">
        <f>IF(Offerte!$A127="","",Offerte!$B127)</f>
        <v/>
      </c>
      <c r="C3882" s="10">
        <f>IF(Offerte!$A127="","",Offerte!$C127)</f>
        <v/>
      </c>
      <c r="D3882" s="10" t="inlineStr">
        <is>
          <t>B.1.1</t>
        </is>
      </c>
      <c r="E3882" s="10" t="inlineStr">
        <is>
          <t>B</t>
        </is>
      </c>
      <c r="F3882" s="10" t="inlineStr">
        <is>
          <t>Q</t>
        </is>
      </c>
      <c r="G3882" s="10" t="inlineStr">
        <is>
          <t>higher</t>
        </is>
      </c>
      <c r="H3882" s="10" t="n">
        <v>3</v>
      </c>
      <c r="I3882" s="10" t="inlineStr">
        <is>
          <t>Incremento dei posti offerti nelle fasce di punta</t>
        </is>
      </c>
      <c r="J3882" s="20" t="n"/>
      <c r="K3882" s="20" t="n"/>
      <c r="L3882" s="20" t="n"/>
      <c r="M3882" s="20" t="n"/>
      <c r="N3882" s="21">
        <f>IF($A3882="","",IFERROR(VALUE($J3882),0))</f>
        <v/>
      </c>
      <c r="O3882" s="21">
        <f>IF($A3882="",0,IF(OR($S3882&lt;&gt;1,COUNTA($J3882:$M3882)=0),0,IF(SUMPRODUCT(MAX(($C$5:$C$6173=$C3882)*($D$5:$D$6173=$D3882)*($S$5:$S$6173=1)*IFERROR($N$5:$N$6173*1,0)))&gt;0,ROUND($H3882*($N3882/SUMPRODUCT(MAX(($C$5:$C$6173=$C3882)*($D$5:$D$6173=$D3882)*($S$5:$S$6173=1)*IFERROR($N$5:$N$6173*1,0)))),4),0)))</f>
        <v/>
      </c>
      <c r="P3882" s="10" t="inlineStr">
        <is>
          <t>posti*km</t>
        </is>
      </c>
      <c r="Q3882" s="21">
        <f>IF($A3882="","",$A3882&amp;"|"&amp;$C3882)</f>
        <v/>
      </c>
      <c r="R3882" s="21">
        <f>IF($A3882="","",$A3882&amp;"|"&amp;$C3882&amp;"|"&amp;$D3882)</f>
        <v/>
      </c>
      <c r="S3882" s="21">
        <f>IF($A3882="","",IFERROR(INDEX(Offerte!$D$2:$D$200,MATCH($Q3882,Offerte!$L$2:$L$200,0)),0))</f>
        <v/>
      </c>
      <c r="T3882" s="21">
        <f>IF($A3882="","",IFERROR(INDEX(Offerte!$G$2:$G$200,MATCH($Q3882,Offerte!$L$2:$L$200,0)),"NO"))</f>
        <v/>
      </c>
    </row>
    <row r="3883">
      <c r="A3883" s="10">
        <f>IF(Offerte!$A127="","",Offerte!$A127)</f>
        <v/>
      </c>
      <c r="B3883" s="10">
        <f>IF(Offerte!$A127="","",Offerte!$B127)</f>
        <v/>
      </c>
      <c r="C3883" s="10">
        <f>IF(Offerte!$A127="","",Offerte!$C127)</f>
        <v/>
      </c>
      <c r="D3883" s="10" t="inlineStr">
        <is>
          <t>B.2.1</t>
        </is>
      </c>
      <c r="E3883" s="10" t="inlineStr">
        <is>
          <t>B</t>
        </is>
      </c>
      <c r="F3883" s="10" t="inlineStr">
        <is>
          <t>Q</t>
        </is>
      </c>
      <c r="G3883" s="10" t="inlineStr">
        <is>
          <t>higher</t>
        </is>
      </c>
      <c r="H3883" s="10" t="n">
        <v>4</v>
      </c>
      <c r="I3883" s="10" t="inlineStr">
        <is>
          <t>Corse aggiuntive nell'arco giornaliero base</t>
        </is>
      </c>
      <c r="J3883" s="20" t="n"/>
      <c r="K3883" s="20" t="n"/>
      <c r="L3883" s="20" t="n"/>
      <c r="M3883" s="20" t="n"/>
      <c r="N3883" s="21">
        <f>IF($A3883="","",IFERROR(VALUE($J3883),0))</f>
        <v/>
      </c>
      <c r="O3883" s="21">
        <f>IF($A3883="",0,IF(OR($S3883&lt;&gt;1,COUNTA($J3883:$M3883)=0),0,IF(SUMPRODUCT(MAX(($C$5:$C$6173=$C3883)*($D$5:$D$6173=$D3883)*($S$5:$S$6173=1)*IFERROR($N$5:$N$6173*1,0)))&gt;0,ROUND($H3883*($N3883/SUMPRODUCT(MAX(($C$5:$C$6173=$C3883)*($D$5:$D$6173=$D3883)*($S$5:$S$6173=1)*IFERROR($N$5:$N$6173*1,0)))),4),0)))</f>
        <v/>
      </c>
      <c r="P3883" s="10" t="inlineStr">
        <is>
          <t>corse</t>
        </is>
      </c>
      <c r="Q3883" s="21">
        <f>IF($A3883="","",$A3883&amp;"|"&amp;$C3883)</f>
        <v/>
      </c>
      <c r="R3883" s="21">
        <f>IF($A3883="","",$A3883&amp;"|"&amp;$C3883&amp;"|"&amp;$D3883)</f>
        <v/>
      </c>
      <c r="S3883" s="21">
        <f>IF($A3883="","",IFERROR(INDEX(Offerte!$D$2:$D$200,MATCH($Q3883,Offerte!$L$2:$L$200,0)),0))</f>
        <v/>
      </c>
      <c r="T3883" s="21">
        <f>IF($A3883="","",IFERROR(INDEX(Offerte!$G$2:$G$200,MATCH($Q3883,Offerte!$L$2:$L$200,0)),"NO"))</f>
        <v/>
      </c>
    </row>
    <row r="3884">
      <c r="A3884" s="10">
        <f>IF(Offerte!$A127="","",Offerte!$A127)</f>
        <v/>
      </c>
      <c r="B3884" s="10">
        <f>IF(Offerte!$A127="","",Offerte!$B127)</f>
        <v/>
      </c>
      <c r="C3884" s="10">
        <f>IF(Offerte!$A127="","",Offerte!$C127)</f>
        <v/>
      </c>
      <c r="D3884" s="10" t="inlineStr">
        <is>
          <t>B.3.1</t>
        </is>
      </c>
      <c r="E3884" s="10" t="inlineStr">
        <is>
          <t>B</t>
        </is>
      </c>
      <c r="F3884" s="10" t="inlineStr">
        <is>
          <t>Q</t>
        </is>
      </c>
      <c r="G3884" s="10" t="inlineStr">
        <is>
          <t>higher</t>
        </is>
      </c>
      <c r="H3884" s="10" t="n">
        <v>2</v>
      </c>
      <c r="I3884" s="10" t="inlineStr">
        <is>
          <t>Numero di corse aggiuntive per allungamento dell'arco di servizio giornaliero nelle fasce serali</t>
        </is>
      </c>
      <c r="J3884" s="20" t="n"/>
      <c r="K3884" s="20" t="n"/>
      <c r="L3884" s="20" t="n"/>
      <c r="M3884" s="20" t="n"/>
      <c r="N3884" s="21">
        <f>IF($A3884="","",IFERROR(VALUE($J3884),0))</f>
        <v/>
      </c>
      <c r="O3884" s="21">
        <f>IF($A3884="",0,IF(OR($S3884&lt;&gt;1,COUNTA($J3884:$M3884)=0),0,IF(SUMPRODUCT(MAX(($C$5:$C$6173=$C3884)*($D$5:$D$6173=$D3884)*($S$5:$S$6173=1)*IFERROR($N$5:$N$6173*1,0)))&gt;0,ROUND($H3884*($N3884/SUMPRODUCT(MAX(($C$5:$C$6173=$C3884)*($D$5:$D$6173=$D3884)*($S$5:$S$6173=1)*IFERROR($N$5:$N$6173*1,0)))),4),0)))</f>
        <v/>
      </c>
      <c r="P3884" s="10" t="inlineStr">
        <is>
          <t>corse</t>
        </is>
      </c>
      <c r="Q3884" s="21">
        <f>IF($A3884="","",$A3884&amp;"|"&amp;$C3884)</f>
        <v/>
      </c>
      <c r="R3884" s="21">
        <f>IF($A3884="","",$A3884&amp;"|"&amp;$C3884&amp;"|"&amp;$D3884)</f>
        <v/>
      </c>
      <c r="S3884" s="21">
        <f>IF($A3884="","",IFERROR(INDEX(Offerte!$D$2:$D$200,MATCH($Q3884,Offerte!$L$2:$L$200,0)),0))</f>
        <v/>
      </c>
      <c r="T3884" s="21">
        <f>IF($A3884="","",IFERROR(INDEX(Offerte!$G$2:$G$200,MATCH($Q3884,Offerte!$L$2:$L$200,0)),"NO"))</f>
        <v/>
      </c>
    </row>
    <row r="3885">
      <c r="A3885" s="10">
        <f>IF(Offerte!$A127="","",Offerte!$A127)</f>
        <v/>
      </c>
      <c r="B3885" s="10">
        <f>IF(Offerte!$A127="","",Offerte!$B127)</f>
        <v/>
      </c>
      <c r="C3885" s="10">
        <f>IF(Offerte!$A127="","",Offerte!$C127)</f>
        <v/>
      </c>
      <c r="D3885" s="10" t="inlineStr">
        <is>
          <t>B.4.1</t>
        </is>
      </c>
      <c r="E3885" s="10" t="inlineStr">
        <is>
          <t>B</t>
        </is>
      </c>
      <c r="F3885" s="10" t="inlineStr">
        <is>
          <t>Q</t>
        </is>
      </c>
      <c r="G3885" s="10" t="inlineStr">
        <is>
          <t>higher</t>
        </is>
      </c>
      <c r="H3885" s="10" t="n">
        <v>3</v>
      </c>
      <c r="I3885" s="10" t="inlineStr">
        <is>
          <t>Percorrenze aggiuntive offerte nel Programma d'esercizio delle prime due fasi attuative</t>
        </is>
      </c>
      <c r="J3885" s="20" t="n"/>
      <c r="K3885" s="20" t="n"/>
      <c r="L3885" s="20" t="n"/>
      <c r="M3885" s="20" t="n"/>
      <c r="N3885" s="21">
        <f>IF($A3885="","",IFERROR(VALUE($J3885),0))</f>
        <v/>
      </c>
      <c r="O3885" s="21">
        <f>IF($A3885="",0,IF(OR($S3885&lt;&gt;1,COUNTA($J3885:$M3885)=0),0,IF(SUMPRODUCT(MAX(($C$5:$C$6173=$C3885)*($D$5:$D$6173=$D3885)*($S$5:$S$6173=1)*IFERROR($N$5:$N$6173*1,0)))&gt;0,ROUND($H3885*($N3885/SUMPRODUCT(MAX(($C$5:$C$6173=$C3885)*($D$5:$D$6173=$D3885)*($S$5:$S$6173=1)*IFERROR($N$5:$N$6173*1,0)))),4),0)))</f>
        <v/>
      </c>
      <c r="P3885" s="10" t="inlineStr">
        <is>
          <t>vett*km</t>
        </is>
      </c>
      <c r="Q3885" s="21">
        <f>IF($A3885="","",$A3885&amp;"|"&amp;$C3885)</f>
        <v/>
      </c>
      <c r="R3885" s="21">
        <f>IF($A3885="","",$A3885&amp;"|"&amp;$C3885&amp;"|"&amp;$D3885)</f>
        <v/>
      </c>
      <c r="S3885" s="21">
        <f>IF($A3885="","",IFERROR(INDEX(Offerte!$D$2:$D$200,MATCH($Q3885,Offerte!$L$2:$L$200,0)),0))</f>
        <v/>
      </c>
      <c r="T3885" s="21">
        <f>IF($A3885="","",IFERROR(INDEX(Offerte!$G$2:$G$200,MATCH($Q3885,Offerte!$L$2:$L$200,0)),"NO"))</f>
        <v/>
      </c>
    </row>
    <row r="3886">
      <c r="A3886" s="10">
        <f>IF(Offerte!$A127="","",Offerte!$A127)</f>
        <v/>
      </c>
      <c r="B3886" s="10">
        <f>IF(Offerte!$A127="","",Offerte!$B127)</f>
        <v/>
      </c>
      <c r="C3886" s="10">
        <f>IF(Offerte!$A127="","",Offerte!$C127)</f>
        <v/>
      </c>
      <c r="D3886" s="10" t="inlineStr">
        <is>
          <t>B.5.1</t>
        </is>
      </c>
      <c r="E3886" s="10" t="inlineStr">
        <is>
          <t>B</t>
        </is>
      </c>
      <c r="F3886" s="10" t="inlineStr">
        <is>
          <t>D</t>
        </is>
      </c>
      <c r="G3886" s="10" t="inlineStr">
        <is>
          <t>discretionary</t>
        </is>
      </c>
      <c r="H3886" s="10" t="n">
        <v>2</v>
      </c>
      <c r="I3886" s="10" t="inlineStr">
        <is>
          <t>Efficacia del progetto di servizi complementari DRT</t>
        </is>
      </c>
      <c r="J3886" s="20" t="n"/>
      <c r="K3886" s="20" t="n"/>
      <c r="L3886" s="20" t="n"/>
      <c r="M3886" s="20" t="n"/>
      <c r="N3886" s="21">
        <f>IF($A3886="","",MAX(0,MIN(1,IFERROR(VALUE($M3886),0))))</f>
        <v/>
      </c>
      <c r="O3886" s="21">
        <f>IF($A3886="",0,IF(OR($S3886&lt;&gt;1,COUNTA($J3886:$M3886)=0),0,IF(SUMPRODUCT(MAX(($C$5:$C$6173=$C3886)*($D$5:$D$6173=$D3886)*($S$5:$S$6173=1)*IFERROR($N$5:$N$6173*1,0)))&gt;0,ROUND($H3886*($N3886/SUMPRODUCT(MAX(($C$5:$C$6173=$C3886)*($D$5:$D$6173=$D3886)*($S$5:$S$6173=1)*IFERROR($N$5:$N$6173*1,0)))),4),0)))</f>
        <v/>
      </c>
      <c r="P3886" s="10" t="inlineStr">
        <is>
          <t>coeff.</t>
        </is>
      </c>
      <c r="Q3886" s="21">
        <f>IF($A3886="","",$A3886&amp;"|"&amp;$C3886)</f>
        <v/>
      </c>
      <c r="R3886" s="21">
        <f>IF($A3886="","",$A3886&amp;"|"&amp;$C3886&amp;"|"&amp;$D3886)</f>
        <v/>
      </c>
      <c r="S3886" s="21">
        <f>IF($A3886="","",IFERROR(INDEX(Offerte!$D$2:$D$200,MATCH($Q3886,Offerte!$L$2:$L$200,0)),0))</f>
        <v/>
      </c>
      <c r="T3886" s="21">
        <f>IF($A3886="","",IFERROR(INDEX(Offerte!$G$2:$G$200,MATCH($Q3886,Offerte!$L$2:$L$200,0)),"NO"))</f>
        <v/>
      </c>
    </row>
    <row r="3887">
      <c r="A3887" s="10">
        <f>IF(Offerte!$A127="","",Offerte!$A127)</f>
        <v/>
      </c>
      <c r="B3887" s="10">
        <f>IF(Offerte!$A127="","",Offerte!$B127)</f>
        <v/>
      </c>
      <c r="C3887" s="10">
        <f>IF(Offerte!$A127="","",Offerte!$C127)</f>
        <v/>
      </c>
      <c r="D3887" s="10" t="inlineStr">
        <is>
          <t>C.1.1</t>
        </is>
      </c>
      <c r="E3887" s="10" t="inlineStr">
        <is>
          <t>C</t>
        </is>
      </c>
      <c r="F3887" s="10" t="inlineStr">
        <is>
          <t>Q</t>
        </is>
      </c>
      <c r="G3887" s="10" t="inlineStr">
        <is>
          <t>higher</t>
        </is>
      </c>
      <c r="H3887" s="10" t="n">
        <v>2</v>
      </c>
      <c r="I3887" s="10" t="inlineStr">
        <is>
          <t>Tasso di copertura del servizio con telecamere BSD</t>
        </is>
      </c>
      <c r="J3887" s="20" t="n"/>
      <c r="K3887" s="20" t="n"/>
      <c r="L3887" s="20" t="n"/>
      <c r="M3887" s="20" t="n"/>
      <c r="N3887" s="21">
        <f>IF($A3887="","",IFERROR(VALUE($K3887)/VALUE($L3887),IFERROR(VALUE($J3887),0)))</f>
        <v/>
      </c>
      <c r="O3887" s="21">
        <f>IF($A3887="",0,IF(OR($S3887&lt;&gt;1,COUNTA($J3887:$M3887)=0),0,IF(SUMPRODUCT(MAX(($C$5:$C$6173=$C3887)*($D$5:$D$6173=$D3887)*($S$5:$S$6173=1)*IFERROR($N$5:$N$6173*1,0)))&gt;0,ROUND($H3887*($N3887/SUMPRODUCT(MAX(($C$5:$C$6173=$C3887)*($D$5:$D$6173=$D3887)*($S$5:$S$6173=1)*IFERROR($N$5:$N$6173*1,0)))),4),0)))</f>
        <v/>
      </c>
      <c r="P3887" s="10" t="inlineStr">
        <is>
          <t>Autobus attrezzati con telecamere BSD / Autobus totali in offerta, incluse scorte</t>
        </is>
      </c>
      <c r="Q3887" s="21">
        <f>IF($A3887="","",$A3887&amp;"|"&amp;$C3887)</f>
        <v/>
      </c>
      <c r="R3887" s="21">
        <f>IF($A3887="","",$A3887&amp;"|"&amp;$C3887&amp;"|"&amp;$D3887)</f>
        <v/>
      </c>
      <c r="S3887" s="21">
        <f>IF($A3887="","",IFERROR(INDEX(Offerte!$D$2:$D$200,MATCH($Q3887,Offerte!$L$2:$L$200,0)),0))</f>
        <v/>
      </c>
      <c r="T3887" s="21">
        <f>IF($A3887="","",IFERROR(INDEX(Offerte!$G$2:$G$200,MATCH($Q3887,Offerte!$L$2:$L$200,0)),"NO"))</f>
        <v/>
      </c>
    </row>
    <row r="3888">
      <c r="A3888" s="10">
        <f>IF(Offerte!$A127="","",Offerte!$A127)</f>
        <v/>
      </c>
      <c r="B3888" s="10">
        <f>IF(Offerte!$A127="","",Offerte!$B127)</f>
        <v/>
      </c>
      <c r="C3888" s="10">
        <f>IF(Offerte!$A127="","",Offerte!$C127)</f>
        <v/>
      </c>
      <c r="D3888" s="10" t="inlineStr">
        <is>
          <t>C.1.2</t>
        </is>
      </c>
      <c r="E3888" s="10" t="inlineStr">
        <is>
          <t>C</t>
        </is>
      </c>
      <c r="F3888" s="10" t="inlineStr">
        <is>
          <t>Q</t>
        </is>
      </c>
      <c r="G3888" s="10" t="inlineStr">
        <is>
          <t>higher</t>
        </is>
      </c>
      <c r="H3888" s="10" t="n">
        <v>2</v>
      </c>
      <c r="I3888" s="10" t="inlineStr">
        <is>
          <t>Tasso di copertura del servizio con telecamere ADAS</t>
        </is>
      </c>
      <c r="J3888" s="20" t="n"/>
      <c r="K3888" s="20" t="n"/>
      <c r="L3888" s="20" t="n"/>
      <c r="M3888" s="20" t="n"/>
      <c r="N3888" s="21">
        <f>IF($A3888="","",IFERROR(VALUE($K3888)/VALUE($L3888),IFERROR(VALUE($J3888),0)))</f>
        <v/>
      </c>
      <c r="O3888" s="21">
        <f>IF($A3888="",0,IF(OR($S3888&lt;&gt;1,COUNTA($J3888:$M3888)=0),0,IF(SUMPRODUCT(MAX(($C$5:$C$6173=$C3888)*($D$5:$D$6173=$D3888)*($S$5:$S$6173=1)*IFERROR($N$5:$N$6173*1,0)))&gt;0,ROUND($H3888*($N3888/SUMPRODUCT(MAX(($C$5:$C$6173=$C3888)*($D$5:$D$6173=$D3888)*($S$5:$S$6173=1)*IFERROR($N$5:$N$6173*1,0)))),4),0)))</f>
        <v/>
      </c>
      <c r="P3888" s="10" t="inlineStr">
        <is>
          <t>Autobus attrezzati con telecamere ADAS / Autobus totali in offerta, incluse scorte</t>
        </is>
      </c>
      <c r="Q3888" s="21">
        <f>IF($A3888="","",$A3888&amp;"|"&amp;$C3888)</f>
        <v/>
      </c>
      <c r="R3888" s="21">
        <f>IF($A3888="","",$A3888&amp;"|"&amp;$C3888&amp;"|"&amp;$D3888)</f>
        <v/>
      </c>
      <c r="S3888" s="21">
        <f>IF($A3888="","",IFERROR(INDEX(Offerte!$D$2:$D$200,MATCH($Q3888,Offerte!$L$2:$L$200,0)),0))</f>
        <v/>
      </c>
      <c r="T3888" s="21">
        <f>IF($A3888="","",IFERROR(INDEX(Offerte!$G$2:$G$200,MATCH($Q3888,Offerte!$L$2:$L$200,0)),"NO"))</f>
        <v/>
      </c>
    </row>
    <row r="3889">
      <c r="A3889" s="10">
        <f>IF(Offerte!$A127="","",Offerte!$A127)</f>
        <v/>
      </c>
      <c r="B3889" s="10">
        <f>IF(Offerte!$A127="","",Offerte!$B127)</f>
        <v/>
      </c>
      <c r="C3889" s="10">
        <f>IF(Offerte!$A127="","",Offerte!$C127)</f>
        <v/>
      </c>
      <c r="D3889" s="10" t="inlineStr">
        <is>
          <t>C.2.1</t>
        </is>
      </c>
      <c r="E3889" s="10" t="inlineStr">
        <is>
          <t>C</t>
        </is>
      </c>
      <c r="F3889" s="10" t="inlineStr">
        <is>
          <t>Q</t>
        </is>
      </c>
      <c r="G3889" s="10" t="inlineStr">
        <is>
          <t>higher</t>
        </is>
      </c>
      <c r="H3889" s="10" t="n">
        <v>3</v>
      </c>
      <c r="I3889" s="10" t="inlineStr">
        <is>
          <t>Tasso di copertura del servizio con telecamere di bordo di videosorveglianza</t>
        </is>
      </c>
      <c r="J3889" s="20" t="n"/>
      <c r="K3889" s="20" t="n"/>
      <c r="L3889" s="20" t="n"/>
      <c r="M3889" s="20" t="n"/>
      <c r="N3889" s="21">
        <f>IF($A3889="","",IFERROR(VALUE($K3889)/VALUE($L3889),IFERROR(VALUE($J3889),0)))</f>
        <v/>
      </c>
      <c r="O3889" s="21">
        <f>IF($A3889="",0,IF(OR($S3889&lt;&gt;1,COUNTA($J3889:$M3889)=0),0,IF(SUMPRODUCT(MAX(($C$5:$C$6173=$C3889)*($D$5:$D$6173=$D3889)*($S$5:$S$6173=1)*IFERROR($N$5:$N$6173*1,0)))&gt;0,ROUND($H3889*($N3889/SUMPRODUCT(MAX(($C$5:$C$6173=$C3889)*($D$5:$D$6173=$D3889)*($S$5:$S$6173=1)*IFERROR($N$5:$N$6173*1,0)))),4),0)))</f>
        <v/>
      </c>
      <c r="P3889" s="10" t="inlineStr">
        <is>
          <t>Autobus attrezzati con videosorveglianza / Autobus totali in offerta, incluse scorte</t>
        </is>
      </c>
      <c r="Q3889" s="21">
        <f>IF($A3889="","",$A3889&amp;"|"&amp;$C3889)</f>
        <v/>
      </c>
      <c r="R3889" s="21">
        <f>IF($A3889="","",$A3889&amp;"|"&amp;$C3889&amp;"|"&amp;$D3889)</f>
        <v/>
      </c>
      <c r="S3889" s="21">
        <f>IF($A3889="","",IFERROR(INDEX(Offerte!$D$2:$D$200,MATCH($Q3889,Offerte!$L$2:$L$200,0)),0))</f>
        <v/>
      </c>
      <c r="T3889" s="21">
        <f>IF($A3889="","",IFERROR(INDEX(Offerte!$G$2:$G$200,MATCH($Q3889,Offerte!$L$2:$L$200,0)),"NO"))</f>
        <v/>
      </c>
    </row>
    <row r="3890">
      <c r="A3890" s="10">
        <f>IF(Offerte!$A127="","",Offerte!$A127)</f>
        <v/>
      </c>
      <c r="B3890" s="10">
        <f>IF(Offerte!$A127="","",Offerte!$B127)</f>
        <v/>
      </c>
      <c r="C3890" s="10">
        <f>IF(Offerte!$A127="","",Offerte!$C127)</f>
        <v/>
      </c>
      <c r="D3890" s="10" t="inlineStr">
        <is>
          <t>C.2.2</t>
        </is>
      </c>
      <c r="E3890" s="10" t="inlineStr">
        <is>
          <t>C</t>
        </is>
      </c>
      <c r="F3890" s="10" t="inlineStr">
        <is>
          <t>T</t>
        </is>
      </c>
      <c r="G3890" s="10" t="inlineStr">
        <is>
          <t>tabular</t>
        </is>
      </c>
      <c r="H3890" s="10" t="n">
        <v>1</v>
      </c>
      <c r="I3890" s="10" t="inlineStr">
        <is>
          <t>Software video/audio analisi per situazioni di pericolo</t>
        </is>
      </c>
      <c r="J3890" s="20" t="n"/>
      <c r="K3890" s="20" t="n"/>
      <c r="L3890" s="20" t="n"/>
      <c r="M3890" s="20" t="n"/>
      <c r="N3890" s="21">
        <f>IF($A3890="","",IF(IFERROR(VALUE($M3890),0)=1,1,0))</f>
        <v/>
      </c>
      <c r="O3890" s="21">
        <f>IF($A3890="",0,IF(OR($S3890&lt;&gt;1,COUNTA($J3890:$M3890)=0),0,IF($N3890=1,$H3890,0)))</f>
        <v/>
      </c>
      <c r="P3890" s="10" t="inlineStr">
        <is>
          <t>sì/no</t>
        </is>
      </c>
      <c r="Q3890" s="21">
        <f>IF($A3890="","",$A3890&amp;"|"&amp;$C3890)</f>
        <v/>
      </c>
      <c r="R3890" s="21">
        <f>IF($A3890="","",$A3890&amp;"|"&amp;$C3890&amp;"|"&amp;$D3890)</f>
        <v/>
      </c>
      <c r="S3890" s="21">
        <f>IF($A3890="","",IFERROR(INDEX(Offerte!$D$2:$D$200,MATCH($Q3890,Offerte!$L$2:$L$200,0)),0))</f>
        <v/>
      </c>
      <c r="T3890" s="21">
        <f>IF($A3890="","",IFERROR(INDEX(Offerte!$G$2:$G$200,MATCH($Q3890,Offerte!$L$2:$L$200,0)),"NO"))</f>
        <v/>
      </c>
    </row>
    <row r="3891">
      <c r="A3891" s="10">
        <f>IF(Offerte!$A127="","",Offerte!$A127)</f>
        <v/>
      </c>
      <c r="B3891" s="10">
        <f>IF(Offerte!$A127="","",Offerte!$B127)</f>
        <v/>
      </c>
      <c r="C3891" s="10">
        <f>IF(Offerte!$A127="","",Offerte!$C127)</f>
        <v/>
      </c>
      <c r="D3891" s="10" t="inlineStr">
        <is>
          <t>C.2.3</t>
        </is>
      </c>
      <c r="E3891" s="10" t="inlineStr">
        <is>
          <t>C</t>
        </is>
      </c>
      <c r="F3891" s="10" t="inlineStr">
        <is>
          <t>T</t>
        </is>
      </c>
      <c r="G3891" s="10" t="inlineStr">
        <is>
          <t>tabular</t>
        </is>
      </c>
      <c r="H3891" s="10" t="n">
        <v>1</v>
      </c>
      <c r="I3891" s="10" t="inlineStr">
        <is>
          <t>Collegamento con centrale qualificata di pronto intervento</t>
        </is>
      </c>
      <c r="J3891" s="20" t="n"/>
      <c r="K3891" s="20" t="n"/>
      <c r="L3891" s="20" t="n"/>
      <c r="M3891" s="20" t="n"/>
      <c r="N3891" s="21">
        <f>IF($A3891="","",IF(IFERROR(VALUE($M3891),0)=1,1,0))</f>
        <v/>
      </c>
      <c r="O3891" s="21">
        <f>IF($A3891="",0,IF(OR($S3891&lt;&gt;1,COUNTA($J3891:$M3891)=0),0,IF($N3891=1,$H3891,0)))</f>
        <v/>
      </c>
      <c r="P3891" s="10" t="inlineStr">
        <is>
          <t>sì/no</t>
        </is>
      </c>
      <c r="Q3891" s="21">
        <f>IF($A3891="","",$A3891&amp;"|"&amp;$C3891)</f>
        <v/>
      </c>
      <c r="R3891" s="21">
        <f>IF($A3891="","",$A3891&amp;"|"&amp;$C3891&amp;"|"&amp;$D3891)</f>
        <v/>
      </c>
      <c r="S3891" s="21">
        <f>IF($A3891="","",IFERROR(INDEX(Offerte!$D$2:$D$200,MATCH($Q3891,Offerte!$L$2:$L$200,0)),0))</f>
        <v/>
      </c>
      <c r="T3891" s="21">
        <f>IF($A3891="","",IFERROR(INDEX(Offerte!$G$2:$G$200,MATCH($Q3891,Offerte!$L$2:$L$200,0)),"NO"))</f>
        <v/>
      </c>
    </row>
    <row r="3892">
      <c r="A3892" s="10">
        <f>IF(Offerte!$A127="","",Offerte!$A127)</f>
        <v/>
      </c>
      <c r="B3892" s="10">
        <f>IF(Offerte!$A127="","",Offerte!$B127)</f>
        <v/>
      </c>
      <c r="C3892" s="10">
        <f>IF(Offerte!$A127="","",Offerte!$C127)</f>
        <v/>
      </c>
      <c r="D3892" s="10" t="inlineStr">
        <is>
          <t>C.2.4</t>
        </is>
      </c>
      <c r="E3892" s="10" t="inlineStr">
        <is>
          <t>C</t>
        </is>
      </c>
      <c r="F3892" s="10" t="inlineStr">
        <is>
          <t>Q</t>
        </is>
      </c>
      <c r="G3892" s="10" t="inlineStr">
        <is>
          <t>higher</t>
        </is>
      </c>
      <c r="H3892" s="10" t="n">
        <v>1</v>
      </c>
      <c r="I3892" s="10" t="inlineStr">
        <is>
          <t>Tasso di copertura del servizio con dispositivi per la chiamata di emergenza del conducente</t>
        </is>
      </c>
      <c r="J3892" s="20" t="n"/>
      <c r="K3892" s="20" t="n"/>
      <c r="L3892" s="20" t="n"/>
      <c r="M3892" s="20" t="n"/>
      <c r="N3892" s="21">
        <f>IF($A3892="","",IFERROR(VALUE($K3892)/VALUE($L3892),IFERROR(VALUE($J3892),0)))</f>
        <v/>
      </c>
      <c r="O3892" s="21">
        <f>IF($A3892="",0,IF(OR($S3892&lt;&gt;1,COUNTA($J3892:$M3892)=0),0,IF(SUMPRODUCT(MAX(($C$5:$C$6173=$C3892)*($D$5:$D$6173=$D3892)*($S$5:$S$6173=1)*IFERROR($N$5:$N$6173*1,0)))&gt;0,ROUND($H3892*($N3892/SUMPRODUCT(MAX(($C$5:$C$6173=$C3892)*($D$5:$D$6173=$D3892)*($S$5:$S$6173=1)*IFERROR($N$5:$N$6173*1,0)))),4),0)))</f>
        <v/>
      </c>
      <c r="P3892" s="10" t="inlineStr">
        <is>
          <t>Autobus attrezzati con chiamata di emergenza / Autobus totali in offerta, incluse scorte</t>
        </is>
      </c>
      <c r="Q3892" s="21">
        <f>IF($A3892="","",$A3892&amp;"|"&amp;$C3892)</f>
        <v/>
      </c>
      <c r="R3892" s="21">
        <f>IF($A3892="","",$A3892&amp;"|"&amp;$C3892&amp;"|"&amp;$D3892)</f>
        <v/>
      </c>
      <c r="S3892" s="21">
        <f>IF($A3892="","",IFERROR(INDEX(Offerte!$D$2:$D$200,MATCH($Q3892,Offerte!$L$2:$L$200,0)),0))</f>
        <v/>
      </c>
      <c r="T3892" s="21">
        <f>IF($A3892="","",IFERROR(INDEX(Offerte!$G$2:$G$200,MATCH($Q3892,Offerte!$L$2:$L$200,0)),"NO"))</f>
        <v/>
      </c>
    </row>
    <row r="3893">
      <c r="A3893" s="10">
        <f>IF(Offerte!$A127="","",Offerte!$A127)</f>
        <v/>
      </c>
      <c r="B3893" s="10">
        <f>IF(Offerte!$A127="","",Offerte!$B127)</f>
        <v/>
      </c>
      <c r="C3893" s="10">
        <f>IF(Offerte!$A127="","",Offerte!$C127)</f>
        <v/>
      </c>
      <c r="D3893" s="10" t="inlineStr">
        <is>
          <t>C.3.1</t>
        </is>
      </c>
      <c r="E3893" s="10" t="inlineStr">
        <is>
          <t>C</t>
        </is>
      </c>
      <c r="F3893" s="10" t="inlineStr">
        <is>
          <t>Q</t>
        </is>
      </c>
      <c r="G3893" s="10" t="inlineStr">
        <is>
          <t>higher</t>
        </is>
      </c>
      <c r="H3893" s="10" t="n">
        <v>2</v>
      </c>
      <c r="I3893" s="10" t="inlineStr">
        <is>
          <t>Tasso di copertura del servizio con dispositivi di informazione dinamica a bordo mezzo</t>
        </is>
      </c>
      <c r="J3893" s="20" t="n"/>
      <c r="K3893" s="20" t="n"/>
      <c r="L3893" s="20" t="n"/>
      <c r="M3893" s="20" t="n"/>
      <c r="N3893" s="21">
        <f>IF($A3893="","",IFERROR(VALUE($K3893)/VALUE($L3893),IFERROR(VALUE($J3893),0)))</f>
        <v/>
      </c>
      <c r="O3893" s="21">
        <f>IF($A3893="",0,IF(OR($S3893&lt;&gt;1,COUNTA($J3893:$M3893)=0),0,IF(SUMPRODUCT(MAX(($C$5:$C$6173=$C3893)*($D$5:$D$6173=$D3893)*($S$5:$S$6173=1)*IFERROR($N$5:$N$6173*1,0)))&gt;0,ROUND($H3893*($N3893/SUMPRODUCT(MAX(($C$5:$C$6173=$C3893)*($D$5:$D$6173=$D3893)*($S$5:$S$6173=1)*IFERROR($N$5:$N$6173*1,0)))),4),0)))</f>
        <v/>
      </c>
      <c r="P3893" s="10" t="inlineStr">
        <is>
          <t>Autobus con monitor e indicatori vocali / Autobus totali in offerta, incluse scorte</t>
        </is>
      </c>
      <c r="Q3893" s="21">
        <f>IF($A3893="","",$A3893&amp;"|"&amp;$C3893)</f>
        <v/>
      </c>
      <c r="R3893" s="21">
        <f>IF($A3893="","",$A3893&amp;"|"&amp;$C3893&amp;"|"&amp;$D3893)</f>
        <v/>
      </c>
      <c r="S3893" s="21">
        <f>IF($A3893="","",IFERROR(INDEX(Offerte!$D$2:$D$200,MATCH($Q3893,Offerte!$L$2:$L$200,0)),0))</f>
        <v/>
      </c>
      <c r="T3893" s="21">
        <f>IF($A3893="","",IFERROR(INDEX(Offerte!$G$2:$G$200,MATCH($Q3893,Offerte!$L$2:$L$200,0)),"NO"))</f>
        <v/>
      </c>
    </row>
    <row r="3894">
      <c r="A3894" s="10">
        <f>IF(Offerte!$A127="","",Offerte!$A127)</f>
        <v/>
      </c>
      <c r="B3894" s="10">
        <f>IF(Offerte!$A127="","",Offerte!$B127)</f>
        <v/>
      </c>
      <c r="C3894" s="10">
        <f>IF(Offerte!$A127="","",Offerte!$C127)</f>
        <v/>
      </c>
      <c r="D3894" s="10" t="inlineStr">
        <is>
          <t>C.3.2</t>
        </is>
      </c>
      <c r="E3894" s="10" t="inlineStr">
        <is>
          <t>C</t>
        </is>
      </c>
      <c r="F3894" s="10" t="inlineStr">
        <is>
          <t>T</t>
        </is>
      </c>
      <c r="G3894" s="10" t="inlineStr">
        <is>
          <t>tabular</t>
        </is>
      </c>
      <c r="H3894" s="10" t="n">
        <v>2</v>
      </c>
      <c r="I3894" s="10" t="inlineStr">
        <is>
          <t>Informazioni a bordo su coincidenze ai nodi</t>
        </is>
      </c>
      <c r="J3894" s="20" t="n"/>
      <c r="K3894" s="20" t="n"/>
      <c r="L3894" s="20" t="n"/>
      <c r="M3894" s="20" t="n"/>
      <c r="N3894" s="21">
        <f>IF($A3894="","",IF(IFERROR(VALUE($M3894),0)=1,1,0))</f>
        <v/>
      </c>
      <c r="O3894" s="21">
        <f>IF($A3894="",0,IF(OR($S3894&lt;&gt;1,COUNTA($J3894:$M3894)=0),0,IF(AND($N3894=1,IFERROR(SUMIFS($N$5:$N$6173,$Q$5:$Q$6173,$Q3894,$D$5:$D$6173,"C.3.1"),0)&gt;=0.5),$H3894,0)))</f>
        <v/>
      </c>
      <c r="P3894" s="10" t="inlineStr">
        <is>
          <t>Dipende da C.3.1 &gt;= 0.5</t>
        </is>
      </c>
      <c r="Q3894" s="21">
        <f>IF($A3894="","",$A3894&amp;"|"&amp;$C3894)</f>
        <v/>
      </c>
      <c r="R3894" s="21">
        <f>IF($A3894="","",$A3894&amp;"|"&amp;$C3894&amp;"|"&amp;$D3894)</f>
        <v/>
      </c>
      <c r="S3894" s="21">
        <f>IF($A3894="","",IFERROR(INDEX(Offerte!$D$2:$D$200,MATCH($Q3894,Offerte!$L$2:$L$200,0)),0))</f>
        <v/>
      </c>
      <c r="T3894" s="21">
        <f>IF($A3894="","",IFERROR(INDEX(Offerte!$G$2:$G$200,MATCH($Q3894,Offerte!$L$2:$L$200,0)),"NO"))</f>
        <v/>
      </c>
    </row>
    <row r="3895">
      <c r="A3895" s="10">
        <f>IF(Offerte!$A127="","",Offerte!$A127)</f>
        <v/>
      </c>
      <c r="B3895" s="10">
        <f>IF(Offerte!$A127="","",Offerte!$B127)</f>
        <v/>
      </c>
      <c r="C3895" s="10">
        <f>IF(Offerte!$A127="","",Offerte!$C127)</f>
        <v/>
      </c>
      <c r="D3895" s="10" t="inlineStr">
        <is>
          <t>D.1.1</t>
        </is>
      </c>
      <c r="E3895" s="10" t="inlineStr">
        <is>
          <t>D</t>
        </is>
      </c>
      <c r="F3895" s="10" t="inlineStr">
        <is>
          <t>Q</t>
        </is>
      </c>
      <c r="G3895" s="10" t="inlineStr">
        <is>
          <t>higher</t>
        </is>
      </c>
      <c r="H3895" s="10" t="n">
        <v>3</v>
      </c>
      <c r="I3895" s="10" t="inlineStr">
        <is>
          <t>Installazione di pensiline</t>
        </is>
      </c>
      <c r="J3895" s="20" t="n"/>
      <c r="K3895" s="20" t="n"/>
      <c r="L3895" s="20" t="n"/>
      <c r="M3895" s="20" t="n"/>
      <c r="N3895" s="21">
        <f>IF($A3895="","",IFERROR(VALUE($J3895),0))</f>
        <v/>
      </c>
      <c r="O3895" s="21">
        <f>IF($A3895="",0,IF(OR($S3895&lt;&gt;1,COUNTA($J3895:$M3895)=0),0,IF(SUMPRODUCT(MAX(($C$5:$C$6173=$C3895)*($D$5:$D$6173=$D3895)*($S$5:$S$6173=1)*IFERROR($N$5:$N$6173*1,0)))&gt;0,ROUND($H3895*($N3895/SUMPRODUCT(MAX(($C$5:$C$6173=$C3895)*($D$5:$D$6173=$D3895)*($S$5:$S$6173=1)*IFERROR($N$5:$N$6173*1,0)))),4),0)))</f>
        <v/>
      </c>
      <c r="P3895" s="10" t="inlineStr">
        <is>
          <t>fermate</t>
        </is>
      </c>
      <c r="Q3895" s="21">
        <f>IF($A3895="","",$A3895&amp;"|"&amp;$C3895)</f>
        <v/>
      </c>
      <c r="R3895" s="21">
        <f>IF($A3895="","",$A3895&amp;"|"&amp;$C3895&amp;"|"&amp;$D3895)</f>
        <v/>
      </c>
      <c r="S3895" s="21">
        <f>IF($A3895="","",IFERROR(INDEX(Offerte!$D$2:$D$200,MATCH($Q3895,Offerte!$L$2:$L$200,0)),0))</f>
        <v/>
      </c>
      <c r="T3895" s="21">
        <f>IF($A3895="","",IFERROR(INDEX(Offerte!$G$2:$G$200,MATCH($Q3895,Offerte!$L$2:$L$200,0)),"NO"))</f>
        <v/>
      </c>
    </row>
    <row r="3896">
      <c r="A3896" s="10">
        <f>IF(Offerte!$A127="","",Offerte!$A127)</f>
        <v/>
      </c>
      <c r="B3896" s="10">
        <f>IF(Offerte!$A127="","",Offerte!$B127)</f>
        <v/>
      </c>
      <c r="C3896" s="10">
        <f>IF(Offerte!$A127="","",Offerte!$C127)</f>
        <v/>
      </c>
      <c r="D3896" s="10" t="inlineStr">
        <is>
          <t>D.1.2</t>
        </is>
      </c>
      <c r="E3896" s="10" t="inlineStr">
        <is>
          <t>D</t>
        </is>
      </c>
      <c r="F3896" s="10" t="inlineStr">
        <is>
          <t>Q</t>
        </is>
      </c>
      <c r="G3896" s="10" t="inlineStr">
        <is>
          <t>higher</t>
        </is>
      </c>
      <c r="H3896" s="10" t="n">
        <v>3</v>
      </c>
      <c r="I3896" s="10" t="inlineStr">
        <is>
          <t>Installazione di paline di fermata conformi alla DGR 581/2023</t>
        </is>
      </c>
      <c r="J3896" s="20" t="n"/>
      <c r="K3896" s="20" t="n"/>
      <c r="L3896" s="20" t="n"/>
      <c r="M3896" s="20" t="n"/>
      <c r="N3896" s="21">
        <f>IF($A3896="","",IFERROR(VALUE($J3896),0))</f>
        <v/>
      </c>
      <c r="O3896" s="21">
        <f>IF($A3896="",0,IF(OR($S3896&lt;&gt;1,COUNTA($J3896:$M3896)=0),0,IF(SUMPRODUCT(MAX(($C$5:$C$6173=$C3896)*($D$5:$D$6173=$D3896)*($S$5:$S$6173=1)*IFERROR($N$5:$N$6173*1,0)))&gt;0,ROUND($H3896*($N3896/SUMPRODUCT(MAX(($C$5:$C$6173=$C3896)*($D$5:$D$6173=$D3896)*($S$5:$S$6173=1)*IFERROR($N$5:$N$6173*1,0)))),4),0)))</f>
        <v/>
      </c>
      <c r="P3896" s="10" t="inlineStr">
        <is>
          <t>fermate</t>
        </is>
      </c>
      <c r="Q3896" s="21">
        <f>IF($A3896="","",$A3896&amp;"|"&amp;$C3896)</f>
        <v/>
      </c>
      <c r="R3896" s="21">
        <f>IF($A3896="","",$A3896&amp;"|"&amp;$C3896&amp;"|"&amp;$D3896)</f>
        <v/>
      </c>
      <c r="S3896" s="21">
        <f>IF($A3896="","",IFERROR(INDEX(Offerte!$D$2:$D$200,MATCH($Q3896,Offerte!$L$2:$L$200,0)),0))</f>
        <v/>
      </c>
      <c r="T3896" s="21">
        <f>IF($A3896="","",IFERROR(INDEX(Offerte!$G$2:$G$200,MATCH($Q3896,Offerte!$L$2:$L$200,0)),"NO"))</f>
        <v/>
      </c>
    </row>
    <row r="3897">
      <c r="A3897" s="10">
        <f>IF(Offerte!$A127="","",Offerte!$A127)</f>
        <v/>
      </c>
      <c r="B3897" s="10">
        <f>IF(Offerte!$A127="","",Offerte!$B127)</f>
        <v/>
      </c>
      <c r="C3897" s="10">
        <f>IF(Offerte!$A127="","",Offerte!$C127)</f>
        <v/>
      </c>
      <c r="D3897" s="10" t="inlineStr">
        <is>
          <t>D.1.3</t>
        </is>
      </c>
      <c r="E3897" s="10" t="inlineStr">
        <is>
          <t>D</t>
        </is>
      </c>
      <c r="F3897" s="10" t="inlineStr">
        <is>
          <t>Q</t>
        </is>
      </c>
      <c r="G3897" s="10" t="inlineStr">
        <is>
          <t>higher</t>
        </is>
      </c>
      <c r="H3897" s="10" t="n">
        <v>2</v>
      </c>
      <c r="I3897" s="10" t="inlineStr">
        <is>
          <t>Display informativi connessi alle fermate</t>
        </is>
      </c>
      <c r="J3897" s="20" t="n"/>
      <c r="K3897" s="20" t="n"/>
      <c r="L3897" s="20" t="n"/>
      <c r="M3897" s="20" t="n"/>
      <c r="N3897" s="21">
        <f>IF($A3897="","",IFERROR(VALUE($J3897),0))</f>
        <v/>
      </c>
      <c r="O3897" s="21">
        <f>IF($A3897="",0,IF(OR($S3897&lt;&gt;1,COUNTA($J3897:$M3897)=0),0,IF(SUMPRODUCT(MAX(($C$5:$C$6173=$C3897)*($D$5:$D$6173=$D3897)*($S$5:$S$6173=1)*IFERROR($N$5:$N$6173*1,0)))&gt;0,ROUND($H3897*($N3897/SUMPRODUCT(MAX(($C$5:$C$6173=$C3897)*($D$5:$D$6173=$D3897)*($S$5:$S$6173=1)*IFERROR($N$5:$N$6173*1,0)))),4),0)))</f>
        <v/>
      </c>
      <c r="P3897" s="10" t="inlineStr">
        <is>
          <t>fermate</t>
        </is>
      </c>
      <c r="Q3897" s="21">
        <f>IF($A3897="","",$A3897&amp;"|"&amp;$C3897)</f>
        <v/>
      </c>
      <c r="R3897" s="21">
        <f>IF($A3897="","",$A3897&amp;"|"&amp;$C3897&amp;"|"&amp;$D3897)</f>
        <v/>
      </c>
      <c r="S3897" s="21">
        <f>IF($A3897="","",IFERROR(INDEX(Offerte!$D$2:$D$200,MATCH($Q3897,Offerte!$L$2:$L$200,0)),0))</f>
        <v/>
      </c>
      <c r="T3897" s="21">
        <f>IF($A3897="","",IFERROR(INDEX(Offerte!$G$2:$G$200,MATCH($Q3897,Offerte!$L$2:$L$200,0)),"NO"))</f>
        <v/>
      </c>
    </row>
    <row r="3898">
      <c r="A3898" s="10">
        <f>IF(Offerte!$A127="","",Offerte!$A127)</f>
        <v/>
      </c>
      <c r="B3898" s="10">
        <f>IF(Offerte!$A127="","",Offerte!$B127)</f>
        <v/>
      </c>
      <c r="C3898" s="10">
        <f>IF(Offerte!$A127="","",Offerte!$C127)</f>
        <v/>
      </c>
      <c r="D3898" s="10" t="inlineStr">
        <is>
          <t>D.2.1</t>
        </is>
      </c>
      <c r="E3898" s="10" t="inlineStr">
        <is>
          <t>D</t>
        </is>
      </c>
      <c r="F3898" s="10" t="inlineStr">
        <is>
          <t>Q</t>
        </is>
      </c>
      <c r="G3898" s="10" t="inlineStr">
        <is>
          <t>higher</t>
        </is>
      </c>
      <c r="H3898" s="10" t="n">
        <v>2</v>
      </c>
      <c r="I3898" s="10" t="inlineStr">
        <is>
          <t>Segnali tattili Loges-Vet-Evolution</t>
        </is>
      </c>
      <c r="J3898" s="20" t="n"/>
      <c r="K3898" s="20" t="n"/>
      <c r="L3898" s="20" t="n"/>
      <c r="M3898" s="20" t="n"/>
      <c r="N3898" s="21">
        <f>IF($A3898="","",IFERROR(VALUE($J3898),0))</f>
        <v/>
      </c>
      <c r="O3898" s="21">
        <f>IF($A3898="",0,IF(OR($S3898&lt;&gt;1,COUNTA($J3898:$M3898)=0),0,IF(SUMPRODUCT(MAX(($C$5:$C$6173=$C3898)*($D$5:$D$6173=$D3898)*($S$5:$S$6173=1)*IFERROR($N$5:$N$6173*1,0)))&gt;0,ROUND($H3898*($N3898/SUMPRODUCT(MAX(($C$5:$C$6173=$C3898)*($D$5:$D$6173=$D3898)*($S$5:$S$6173=1)*IFERROR($N$5:$N$6173*1,0)))),4),0)))</f>
        <v/>
      </c>
      <c r="P3898" s="10" t="inlineStr">
        <is>
          <t>fermate</t>
        </is>
      </c>
      <c r="Q3898" s="21">
        <f>IF($A3898="","",$A3898&amp;"|"&amp;$C3898)</f>
        <v/>
      </c>
      <c r="R3898" s="21">
        <f>IF($A3898="","",$A3898&amp;"|"&amp;$C3898&amp;"|"&amp;$D3898)</f>
        <v/>
      </c>
      <c r="S3898" s="21">
        <f>IF($A3898="","",IFERROR(INDEX(Offerte!$D$2:$D$200,MATCH($Q3898,Offerte!$L$2:$L$200,0)),0))</f>
        <v/>
      </c>
      <c r="T3898" s="21">
        <f>IF($A3898="","",IFERROR(INDEX(Offerte!$G$2:$G$200,MATCH($Q3898,Offerte!$L$2:$L$200,0)),"NO"))</f>
        <v/>
      </c>
    </row>
    <row r="3899">
      <c r="A3899" s="10">
        <f>IF(Offerte!$A127="","",Offerte!$A127)</f>
        <v/>
      </c>
      <c r="B3899" s="10">
        <f>IF(Offerte!$A127="","",Offerte!$B127)</f>
        <v/>
      </c>
      <c r="C3899" s="10">
        <f>IF(Offerte!$A127="","",Offerte!$C127)</f>
        <v/>
      </c>
      <c r="D3899" s="10" t="inlineStr">
        <is>
          <t>E.1.1</t>
        </is>
      </c>
      <c r="E3899" s="10" t="inlineStr">
        <is>
          <t>E</t>
        </is>
      </c>
      <c r="F3899" s="10" t="inlineStr">
        <is>
          <t>T</t>
        </is>
      </c>
      <c r="G3899" s="10" t="inlineStr">
        <is>
          <t>tabular</t>
        </is>
      </c>
      <c r="H3899" s="10" t="n">
        <v>2</v>
      </c>
      <c r="I3899" s="10" t="inlineStr">
        <is>
          <t>Mobile app con travel planner PRM</t>
        </is>
      </c>
      <c r="J3899" s="20" t="n"/>
      <c r="K3899" s="20" t="n"/>
      <c r="L3899" s="20" t="n"/>
      <c r="M3899" s="20" t="n"/>
      <c r="N3899" s="21">
        <f>IF($A3899="","",IF(IFERROR(VALUE($M3899),0)=1,1,0))</f>
        <v/>
      </c>
      <c r="O3899" s="21">
        <f>IF($A3899="",0,IF(OR($S3899&lt;&gt;1,COUNTA($J3899:$M3899)=0),0,IF($N3899=1,$H3899,0)))</f>
        <v/>
      </c>
      <c r="P3899" s="10" t="inlineStr">
        <is>
          <t>sì/no</t>
        </is>
      </c>
      <c r="Q3899" s="21">
        <f>IF($A3899="","",$A3899&amp;"|"&amp;$C3899)</f>
        <v/>
      </c>
      <c r="R3899" s="21">
        <f>IF($A3899="","",$A3899&amp;"|"&amp;$C3899&amp;"|"&amp;$D3899)</f>
        <v/>
      </c>
      <c r="S3899" s="21">
        <f>IF($A3899="","",IFERROR(INDEX(Offerte!$D$2:$D$200,MATCH($Q3899,Offerte!$L$2:$L$200,0)),0))</f>
        <v/>
      </c>
      <c r="T3899" s="21">
        <f>IF($A3899="","",IFERROR(INDEX(Offerte!$G$2:$G$200,MATCH($Q3899,Offerte!$L$2:$L$200,0)),"NO"))</f>
        <v/>
      </c>
    </row>
    <row r="3900">
      <c r="A3900" s="10">
        <f>IF(Offerte!$A127="","",Offerte!$A127)</f>
        <v/>
      </c>
      <c r="B3900" s="10">
        <f>IF(Offerte!$A127="","",Offerte!$B127)</f>
        <v/>
      </c>
      <c r="C3900" s="10">
        <f>IF(Offerte!$A127="","",Offerte!$C127)</f>
        <v/>
      </c>
      <c r="D3900" s="10" t="inlineStr">
        <is>
          <t>E.2.1</t>
        </is>
      </c>
      <c r="E3900" s="10" t="inlineStr">
        <is>
          <t>E</t>
        </is>
      </c>
      <c r="F3900" s="10" t="inlineStr">
        <is>
          <t>D</t>
        </is>
      </c>
      <c r="G3900" s="10" t="inlineStr">
        <is>
          <t>discretionary</t>
        </is>
      </c>
      <c r="H3900" s="10" t="n">
        <v>2</v>
      </c>
      <c r="I3900" s="10" t="inlineStr">
        <is>
          <t>Altre azioni informative e rapporti con gli utenti</t>
        </is>
      </c>
      <c r="J3900" s="20" t="n"/>
      <c r="K3900" s="20" t="n"/>
      <c r="L3900" s="20" t="n"/>
      <c r="M3900" s="20" t="n"/>
      <c r="N3900" s="21">
        <f>IF($A3900="","",MAX(0,MIN(1,IFERROR(VALUE($M3900),0))))</f>
        <v/>
      </c>
      <c r="O3900" s="21">
        <f>IF($A3900="",0,IF(OR($S3900&lt;&gt;1,COUNTA($J3900:$M3900)=0),0,IF(SUMPRODUCT(MAX(($C$5:$C$6173=$C3900)*($D$5:$D$6173=$D3900)*($S$5:$S$6173=1)*IFERROR($N$5:$N$6173*1,0)))&gt;0,ROUND($H3900*($N3900/SUMPRODUCT(MAX(($C$5:$C$6173=$C3900)*($D$5:$D$6173=$D3900)*($S$5:$S$6173=1)*IFERROR($N$5:$N$6173*1,0)))),4),0)))</f>
        <v/>
      </c>
      <c r="P3900" s="10" t="inlineStr">
        <is>
          <t>coeff.</t>
        </is>
      </c>
      <c r="Q3900" s="21">
        <f>IF($A3900="","",$A3900&amp;"|"&amp;$C3900)</f>
        <v/>
      </c>
      <c r="R3900" s="21">
        <f>IF($A3900="","",$A3900&amp;"|"&amp;$C3900&amp;"|"&amp;$D3900)</f>
        <v/>
      </c>
      <c r="S3900" s="21">
        <f>IF($A3900="","",IFERROR(INDEX(Offerte!$D$2:$D$200,MATCH($Q3900,Offerte!$L$2:$L$200,0)),0))</f>
        <v/>
      </c>
      <c r="T3900" s="21">
        <f>IF($A3900="","",IFERROR(INDEX(Offerte!$G$2:$G$200,MATCH($Q3900,Offerte!$L$2:$L$200,0)),"NO"))</f>
        <v/>
      </c>
    </row>
    <row r="3901">
      <c r="A3901" s="10">
        <f>IF(Offerte!$A127="","",Offerte!$A127)</f>
        <v/>
      </c>
      <c r="B3901" s="10">
        <f>IF(Offerte!$A127="","",Offerte!$B127)</f>
        <v/>
      </c>
      <c r="C3901" s="10">
        <f>IF(Offerte!$A127="","",Offerte!$C127)</f>
        <v/>
      </c>
      <c r="D3901" s="10" t="inlineStr">
        <is>
          <t>F.1.1</t>
        </is>
      </c>
      <c r="E3901" s="10" t="inlineStr">
        <is>
          <t>F</t>
        </is>
      </c>
      <c r="F3901" s="10" t="inlineStr">
        <is>
          <t>Q</t>
        </is>
      </c>
      <c r="G3901" s="10" t="inlineStr">
        <is>
          <t>lower</t>
        </is>
      </c>
      <c r="H3901" s="10" t="n">
        <v>7</v>
      </c>
      <c r="I3901" s="10" t="inlineStr">
        <is>
          <t>Performance ambientali del parco mezzi adibito al servizio - I_CEA</t>
        </is>
      </c>
      <c r="J3901" s="20" t="n"/>
      <c r="K3901" s="20" t="n"/>
      <c r="L3901" s="20" t="n"/>
      <c r="M3901" s="20" t="n"/>
      <c r="N3901" s="21">
        <f>IF($A3901="","",IFERROR(VALUE($J3901),0))</f>
        <v/>
      </c>
      <c r="O3901" s="21">
        <f>IF($A3901="",0,IF(OR($S3901&lt;&gt;1,COUNTA($J3901:$M3901)=0),0,IF(AND(IFERROR(AGGREGATE(15,6,$N$5:$N$6173/(($C$5:$C$6173=$C3901)*($D$5:$D$6173=$D3901)*($S$5:$S$6173=1)*($N$5:$N$6173&gt;0)),1),0)&gt;0,$N3901&gt;0),ROUND($H3901*(IFERROR(AGGREGATE(15,6,$N$5:$N$6173/(($C$5:$C$6173=$C3901)*($D$5:$D$6173=$D3901)*($S$5:$S$6173=1)*($N$5:$N$6173&gt;0)),1),0)/$N3901),4),0)))</f>
        <v/>
      </c>
      <c r="P3901" s="10" t="inlineStr">
        <is>
          <t>indice</t>
        </is>
      </c>
      <c r="Q3901" s="21">
        <f>IF($A3901="","",$A3901&amp;"|"&amp;$C3901)</f>
        <v/>
      </c>
      <c r="R3901" s="21">
        <f>IF($A3901="","",$A3901&amp;"|"&amp;$C3901&amp;"|"&amp;$D3901)</f>
        <v/>
      </c>
      <c r="S3901" s="21">
        <f>IF($A3901="","",IFERROR(INDEX(Offerte!$D$2:$D$200,MATCH($Q3901,Offerte!$L$2:$L$200,0)),0))</f>
        <v/>
      </c>
      <c r="T3901" s="21">
        <f>IF($A3901="","",IFERROR(INDEX(Offerte!$G$2:$G$200,MATCH($Q3901,Offerte!$L$2:$L$200,0)),"NO"))</f>
        <v/>
      </c>
    </row>
    <row r="3902">
      <c r="A3902" s="10">
        <f>IF(Offerte!$A127="","",Offerte!$A127)</f>
        <v/>
      </c>
      <c r="B3902" s="10">
        <f>IF(Offerte!$A127="","",Offerte!$B127)</f>
        <v/>
      </c>
      <c r="C3902" s="10">
        <f>IF(Offerte!$A127="","",Offerte!$C127)</f>
        <v/>
      </c>
      <c r="D3902" s="10" t="inlineStr">
        <is>
          <t>F.2.1</t>
        </is>
      </c>
      <c r="E3902" s="10" t="inlineStr">
        <is>
          <t>F</t>
        </is>
      </c>
      <c r="F3902" s="10" t="inlineStr">
        <is>
          <t>Q</t>
        </is>
      </c>
      <c r="G3902" s="10" t="inlineStr">
        <is>
          <t>higher</t>
        </is>
      </c>
      <c r="H3902" s="10" t="n">
        <v>2</v>
      </c>
      <c r="I3902" s="10" t="inlineStr">
        <is>
          <t>Tasso di copertura del servizio con dispositivi ECO-DRIVER</t>
        </is>
      </c>
      <c r="J3902" s="20" t="n"/>
      <c r="K3902" s="20" t="n"/>
      <c r="L3902" s="20" t="n"/>
      <c r="M3902" s="20" t="n"/>
      <c r="N3902" s="21">
        <f>IF($A3902="","",IFERROR(VALUE($K3902)/VALUE($L3902),IFERROR(VALUE($J3902),0)))</f>
        <v/>
      </c>
      <c r="O3902" s="21">
        <f>IF($A3902="",0,IF(OR($S3902&lt;&gt;1,COUNTA($J3902:$M3902)=0),0,IF(SUMPRODUCT(MAX(($C$5:$C$6173=$C3902)*($D$5:$D$6173=$D3902)*($S$5:$S$6173=1)*IFERROR($N$5:$N$6173*1,0)))&gt;0,ROUND($H3902*($N3902/SUMPRODUCT(MAX(($C$5:$C$6173=$C3902)*($D$5:$D$6173=$D3902)*($S$5:$S$6173=1)*IFERROR($N$5:$N$6173*1,0)))),4),0)))</f>
        <v/>
      </c>
      <c r="P3902" s="10" t="inlineStr">
        <is>
          <t>Autobus attrezzati con dispositivi ECO-DRIVER / Autobus totali in offerta, incluse scorte</t>
        </is>
      </c>
      <c r="Q3902" s="21">
        <f>IF($A3902="","",$A3902&amp;"|"&amp;$C3902)</f>
        <v/>
      </c>
      <c r="R3902" s="21">
        <f>IF($A3902="","",$A3902&amp;"|"&amp;$C3902&amp;"|"&amp;$D3902)</f>
        <v/>
      </c>
      <c r="S3902" s="21">
        <f>IF($A3902="","",IFERROR(INDEX(Offerte!$D$2:$D$200,MATCH($Q3902,Offerte!$L$2:$L$200,0)),0))</f>
        <v/>
      </c>
      <c r="T3902" s="21">
        <f>IF($A3902="","",IFERROR(INDEX(Offerte!$G$2:$G$200,MATCH($Q3902,Offerte!$L$2:$L$200,0)),"NO"))</f>
        <v/>
      </c>
    </row>
    <row r="3903">
      <c r="A3903" s="10">
        <f>IF(Offerte!$A127="","",Offerte!$A127)</f>
        <v/>
      </c>
      <c r="B3903" s="10">
        <f>IF(Offerte!$A127="","",Offerte!$B127)</f>
        <v/>
      </c>
      <c r="C3903" s="10">
        <f>IF(Offerte!$A127="","",Offerte!$C127)</f>
        <v/>
      </c>
      <c r="D3903" s="10" t="inlineStr">
        <is>
          <t>F.3.1</t>
        </is>
      </c>
      <c r="E3903" s="10" t="inlineStr">
        <is>
          <t>F</t>
        </is>
      </c>
      <c r="F3903" s="10" t="inlineStr">
        <is>
          <t>Q</t>
        </is>
      </c>
      <c r="G3903" s="10" t="inlineStr">
        <is>
          <t>higher</t>
        </is>
      </c>
      <c r="H3903" s="10" t="n">
        <v>2</v>
      </c>
      <c r="I3903" s="10" t="inlineStr">
        <is>
          <t>Autoproduzione consumi elettrici per trazione</t>
        </is>
      </c>
      <c r="J3903" s="20" t="n"/>
      <c r="K3903" s="20" t="n"/>
      <c r="L3903" s="20" t="n"/>
      <c r="M3903" s="20" t="n"/>
      <c r="N3903" s="21">
        <f>IF($A3903="","",IFERROR(VALUE($J3903),0))</f>
        <v/>
      </c>
      <c r="O3903" s="21">
        <f>IF($A3903="",0,IF(OR($S3903&lt;&gt;1,COUNTA($J3903:$M3903)=0),0,IF(SUMPRODUCT(MAX(($C$5:$C$6173=$C3903)*($D$5:$D$6173=$D3903)*($S$5:$S$6173=1)*IFERROR($N$5:$N$6173*1,0)))&gt;0,ROUND($H3903*($N3903/SUMPRODUCT(MAX(($C$5:$C$6173=$C3903)*($D$5:$D$6173=$D3903)*($S$5:$S$6173=1)*IFERROR($N$5:$N$6173*1,0)))),4),0)))</f>
        <v/>
      </c>
      <c r="P3903" s="10" t="inlineStr">
        <is>
          <t>kWh/anno</t>
        </is>
      </c>
      <c r="Q3903" s="21">
        <f>IF($A3903="","",$A3903&amp;"|"&amp;$C3903)</f>
        <v/>
      </c>
      <c r="R3903" s="21">
        <f>IF($A3903="","",$A3903&amp;"|"&amp;$C3903&amp;"|"&amp;$D3903)</f>
        <v/>
      </c>
      <c r="S3903" s="21">
        <f>IF($A3903="","",IFERROR(INDEX(Offerte!$D$2:$D$200,MATCH($Q3903,Offerte!$L$2:$L$200,0)),0))</f>
        <v/>
      </c>
      <c r="T3903" s="21">
        <f>IF($A3903="","",IFERROR(INDEX(Offerte!$G$2:$G$200,MATCH($Q3903,Offerte!$L$2:$L$200,0)),"NO"))</f>
        <v/>
      </c>
    </row>
    <row r="3904">
      <c r="A3904" s="10">
        <f>IF(Offerte!$A127="","",Offerte!$A127)</f>
        <v/>
      </c>
      <c r="B3904" s="10">
        <f>IF(Offerte!$A127="","",Offerte!$B127)</f>
        <v/>
      </c>
      <c r="C3904" s="10">
        <f>IF(Offerte!$A127="","",Offerte!$C127)</f>
        <v/>
      </c>
      <c r="D3904" s="10" t="inlineStr">
        <is>
          <t>F.4.1</t>
        </is>
      </c>
      <c r="E3904" s="10" t="inlineStr">
        <is>
          <t>F</t>
        </is>
      </c>
      <c r="F3904" s="10" t="inlineStr">
        <is>
          <t>Q</t>
        </is>
      </c>
      <c r="G3904" s="10" t="inlineStr">
        <is>
          <t>soil</t>
        </is>
      </c>
      <c r="H3904" s="10" t="n">
        <v>2</v>
      </c>
      <c r="I3904" s="10" t="inlineStr">
        <is>
          <t>Indice di consumo di suolo</t>
        </is>
      </c>
      <c r="J3904" s="20" t="n"/>
      <c r="K3904" s="20" t="n"/>
      <c r="L3904" s="20" t="n"/>
      <c r="M3904" s="20" t="n"/>
      <c r="N3904" s="21">
        <f>IF($A3904="","",IFERROR(VALUE($J3904),0))</f>
        <v/>
      </c>
      <c r="O3904" s="21">
        <f>IF($A3904="",0,IF(OR($S3904&lt;&gt;1,COUNTA($J3904:$M3904)=0),0,IF($N3904&lt;=0,$H3904,IF(SUMPRODUCT(MAX(($C$5:$C$6173=$C3904)*($D$5:$D$6173=$D3904)*($S$5:$S$6173=1)*IFERROR($N$5:$N$6173*1,0)))&gt;0,ROUND($H3904*((SUMPRODUCT(MAX(($C$5:$C$6173=$C3904)*($D$5:$D$6173=$D3904)*($S$5:$S$6173=1)*IFERROR($N$5:$N$6173*1,0)))-$N3904)/SUMPRODUCT(MAX(($C$5:$C$6173=$C3904)*($D$5:$D$6173=$D3904)*($S$5:$S$6173=1)*IFERROR($N$5:$N$6173*1,0)))),4),0))))</f>
        <v/>
      </c>
      <c r="P3904" s="10" t="inlineStr">
        <is>
          <t>m2</t>
        </is>
      </c>
      <c r="Q3904" s="21">
        <f>IF($A3904="","",$A3904&amp;"|"&amp;$C3904)</f>
        <v/>
      </c>
      <c r="R3904" s="21">
        <f>IF($A3904="","",$A3904&amp;"|"&amp;$C3904&amp;"|"&amp;$D3904)</f>
        <v/>
      </c>
      <c r="S3904" s="21">
        <f>IF($A3904="","",IFERROR(INDEX(Offerte!$D$2:$D$200,MATCH($Q3904,Offerte!$L$2:$L$200,0)),0))</f>
        <v/>
      </c>
      <c r="T3904" s="21">
        <f>IF($A3904="","",IFERROR(INDEX(Offerte!$G$2:$G$200,MATCH($Q3904,Offerte!$L$2:$L$200,0)),"NO"))</f>
        <v/>
      </c>
    </row>
    <row r="3905">
      <c r="A3905" s="10">
        <f>IF(Offerte!$A127="","",Offerte!$A127)</f>
        <v/>
      </c>
      <c r="B3905" s="10">
        <f>IF(Offerte!$A127="","",Offerte!$B127)</f>
        <v/>
      </c>
      <c r="C3905" s="10">
        <f>IF(Offerte!$A127="","",Offerte!$C127)</f>
        <v/>
      </c>
      <c r="D3905" s="10" t="inlineStr">
        <is>
          <t>F.5.1</t>
        </is>
      </c>
      <c r="E3905" s="10" t="inlineStr">
        <is>
          <t>F</t>
        </is>
      </c>
      <c r="F3905" s="10" t="inlineStr">
        <is>
          <t>T</t>
        </is>
      </c>
      <c r="G3905" s="10" t="inlineStr">
        <is>
          <t>tabular</t>
        </is>
      </c>
      <c r="H3905" s="10" t="n">
        <v>1</v>
      </c>
      <c r="I3905" s="10" t="inlineStr">
        <is>
          <t>Rendicontazione di sostenibilità ambientale</t>
        </is>
      </c>
      <c r="J3905" s="20" t="n"/>
      <c r="K3905" s="20" t="n"/>
      <c r="L3905" s="20" t="n"/>
      <c r="M3905" s="20" t="n"/>
      <c r="N3905" s="21">
        <f>IF($A3905="","",IF(IFERROR(VALUE($M3905),0)=1,1,0))</f>
        <v/>
      </c>
      <c r="O3905" s="21">
        <f>IF($A3905="",0,IF(OR($S3905&lt;&gt;1,COUNTA($J3905:$M3905)=0),0,IF($N3905=1,$H3905,0)))</f>
        <v/>
      </c>
      <c r="P3905" s="10" t="inlineStr">
        <is>
          <t>sì/no</t>
        </is>
      </c>
      <c r="Q3905" s="21">
        <f>IF($A3905="","",$A3905&amp;"|"&amp;$C3905)</f>
        <v/>
      </c>
      <c r="R3905" s="21">
        <f>IF($A3905="","",$A3905&amp;"|"&amp;$C3905&amp;"|"&amp;$D3905)</f>
        <v/>
      </c>
      <c r="S3905" s="21">
        <f>IF($A3905="","",IFERROR(INDEX(Offerte!$D$2:$D$200,MATCH($Q3905,Offerte!$L$2:$L$200,0)),0))</f>
        <v/>
      </c>
      <c r="T3905" s="21">
        <f>IF($A3905="","",IFERROR(INDEX(Offerte!$G$2:$G$200,MATCH($Q3905,Offerte!$L$2:$L$200,0)),"NO"))</f>
        <v/>
      </c>
    </row>
    <row r="3906">
      <c r="A3906" s="10">
        <f>IF(Offerte!$A127="","",Offerte!$A127)</f>
        <v/>
      </c>
      <c r="B3906" s="10">
        <f>IF(Offerte!$A127="","",Offerte!$B127)</f>
        <v/>
      </c>
      <c r="C3906" s="10">
        <f>IF(Offerte!$A127="","",Offerte!$C127)</f>
        <v/>
      </c>
      <c r="D3906" s="10" t="inlineStr">
        <is>
          <t>G.1.1</t>
        </is>
      </c>
      <c r="E3906" s="10" t="inlineStr">
        <is>
          <t>G</t>
        </is>
      </c>
      <c r="F3906" s="10" t="inlineStr">
        <is>
          <t>D</t>
        </is>
      </c>
      <c r="G3906" s="10" t="inlineStr">
        <is>
          <t>discretionary</t>
        </is>
      </c>
      <c r="H3906" s="10" t="n">
        <v>2</v>
      </c>
      <c r="I3906" s="10" t="inlineStr">
        <is>
          <t>Qualità del progetto di centrale di controllo aziendale</t>
        </is>
      </c>
      <c r="J3906" s="20" t="n"/>
      <c r="K3906" s="20" t="n"/>
      <c r="L3906" s="20" t="n"/>
      <c r="M3906" s="20" t="n"/>
      <c r="N3906" s="21">
        <f>IF($A3906="","",MAX(0,MIN(1,IFERROR(VALUE($M3906),0))))</f>
        <v/>
      </c>
      <c r="O3906" s="21">
        <f>IF($A3906="",0,IF(OR($S3906&lt;&gt;1,COUNTA($J3906:$M3906)=0),0,IF(SUMPRODUCT(MAX(($C$5:$C$6173=$C3906)*($D$5:$D$6173=$D3906)*($S$5:$S$6173=1)*IFERROR($N$5:$N$6173*1,0)))&gt;0,ROUND($H3906*($N3906/SUMPRODUCT(MAX(($C$5:$C$6173=$C3906)*($D$5:$D$6173=$D3906)*($S$5:$S$6173=1)*IFERROR($N$5:$N$6173*1,0)))),4),0)))</f>
        <v/>
      </c>
      <c r="P3906" s="10" t="inlineStr">
        <is>
          <t>coeff.</t>
        </is>
      </c>
      <c r="Q3906" s="21">
        <f>IF($A3906="","",$A3906&amp;"|"&amp;$C3906)</f>
        <v/>
      </c>
      <c r="R3906" s="21">
        <f>IF($A3906="","",$A3906&amp;"|"&amp;$C3906&amp;"|"&amp;$D3906)</f>
        <v/>
      </c>
      <c r="S3906" s="21">
        <f>IF($A3906="","",IFERROR(INDEX(Offerte!$D$2:$D$200,MATCH($Q3906,Offerte!$L$2:$L$200,0)),0))</f>
        <v/>
      </c>
      <c r="T3906" s="21">
        <f>IF($A3906="","",IFERROR(INDEX(Offerte!$G$2:$G$200,MATCH($Q3906,Offerte!$L$2:$L$200,0)),"NO"))</f>
        <v/>
      </c>
    </row>
    <row r="3907">
      <c r="A3907" s="10">
        <f>IF(Offerte!$A127="","",Offerte!$A127)</f>
        <v/>
      </c>
      <c r="B3907" s="10">
        <f>IF(Offerte!$A127="","",Offerte!$B127)</f>
        <v/>
      </c>
      <c r="C3907" s="10">
        <f>IF(Offerte!$A127="","",Offerte!$C127)</f>
        <v/>
      </c>
      <c r="D3907" s="10" t="inlineStr">
        <is>
          <t>G.2.1</t>
        </is>
      </c>
      <c r="E3907" s="10" t="inlineStr">
        <is>
          <t>G</t>
        </is>
      </c>
      <c r="F3907" s="10" t="inlineStr">
        <is>
          <t>T</t>
        </is>
      </c>
      <c r="G3907" s="10" t="inlineStr">
        <is>
          <t>tabular</t>
        </is>
      </c>
      <c r="H3907" s="10" t="n">
        <v>1</v>
      </c>
      <c r="I3907" s="10" t="inlineStr">
        <is>
          <t>Certificazione ISO 45001</t>
        </is>
      </c>
      <c r="J3907" s="20" t="n"/>
      <c r="K3907" s="20" t="n"/>
      <c r="L3907" s="20" t="n"/>
      <c r="M3907" s="20" t="n"/>
      <c r="N3907" s="21">
        <f>IF($A3907="","",IF(IFERROR(VALUE($M3907),0)=1,1,0))</f>
        <v/>
      </c>
      <c r="O3907" s="21">
        <f>IF($A3907="",0,IF(OR($S3907&lt;&gt;1,COUNTA($J3907:$M3907)=0),0,IF($N3907=1,$H3907,0)))</f>
        <v/>
      </c>
      <c r="P3907" s="10" t="inlineStr">
        <is>
          <t>sì/no</t>
        </is>
      </c>
      <c r="Q3907" s="21">
        <f>IF($A3907="","",$A3907&amp;"|"&amp;$C3907)</f>
        <v/>
      </c>
      <c r="R3907" s="21">
        <f>IF($A3907="","",$A3907&amp;"|"&amp;$C3907&amp;"|"&amp;$D3907)</f>
        <v/>
      </c>
      <c r="S3907" s="21">
        <f>IF($A3907="","",IFERROR(INDEX(Offerte!$D$2:$D$200,MATCH($Q3907,Offerte!$L$2:$L$200,0)),0))</f>
        <v/>
      </c>
      <c r="T3907" s="21">
        <f>IF($A3907="","",IFERROR(INDEX(Offerte!$G$2:$G$200,MATCH($Q3907,Offerte!$L$2:$L$200,0)),"NO"))</f>
        <v/>
      </c>
    </row>
    <row r="3908">
      <c r="A3908" s="10">
        <f>IF(Offerte!$A127="","",Offerte!$A127)</f>
        <v/>
      </c>
      <c r="B3908" s="10">
        <f>IF(Offerte!$A127="","",Offerte!$B127)</f>
        <v/>
      </c>
      <c r="C3908" s="10">
        <f>IF(Offerte!$A127="","",Offerte!$C127)</f>
        <v/>
      </c>
      <c r="D3908" s="10" t="inlineStr">
        <is>
          <t>G.3.1</t>
        </is>
      </c>
      <c r="E3908" s="10" t="inlineStr">
        <is>
          <t>G</t>
        </is>
      </c>
      <c r="F3908" s="10" t="inlineStr">
        <is>
          <t>T</t>
        </is>
      </c>
      <c r="G3908" s="10" t="inlineStr">
        <is>
          <t>tabular</t>
        </is>
      </c>
      <c r="H3908" s="10" t="n">
        <v>1</v>
      </c>
      <c r="I3908" s="10" t="inlineStr">
        <is>
          <t>Certificazioni di responsabilità sociale</t>
        </is>
      </c>
      <c r="J3908" s="20" t="n"/>
      <c r="K3908" s="20" t="n"/>
      <c r="L3908" s="20" t="n"/>
      <c r="M3908" s="20" t="n"/>
      <c r="N3908" s="21">
        <f>IF($A3908="","",IF(IFERROR(VALUE($M3908),0)=1,1,0))</f>
        <v/>
      </c>
      <c r="O3908" s="21">
        <f>IF($A3908="",0,IF(OR($S3908&lt;&gt;1,COUNTA($J3908:$M3908)=0),0,IF($N3908=1,$H3908,0)))</f>
        <v/>
      </c>
      <c r="P3908" s="10" t="inlineStr">
        <is>
          <t>sì/no</t>
        </is>
      </c>
      <c r="Q3908" s="21">
        <f>IF($A3908="","",$A3908&amp;"|"&amp;$C3908)</f>
        <v/>
      </c>
      <c r="R3908" s="21">
        <f>IF($A3908="","",$A3908&amp;"|"&amp;$C3908&amp;"|"&amp;$D3908)</f>
        <v/>
      </c>
      <c r="S3908" s="21">
        <f>IF($A3908="","",IFERROR(INDEX(Offerte!$D$2:$D$200,MATCH($Q3908,Offerte!$L$2:$L$200,0)),0))</f>
        <v/>
      </c>
      <c r="T3908" s="21">
        <f>IF($A3908="","",IFERROR(INDEX(Offerte!$G$2:$G$200,MATCH($Q3908,Offerte!$L$2:$L$200,0)),"NO"))</f>
        <v/>
      </c>
    </row>
    <row r="3909">
      <c r="A3909" s="10">
        <f>IF(Offerte!$A127="","",Offerte!$A127)</f>
        <v/>
      </c>
      <c r="B3909" s="10">
        <f>IF(Offerte!$A127="","",Offerte!$B127)</f>
        <v/>
      </c>
      <c r="C3909" s="10">
        <f>IF(Offerte!$A127="","",Offerte!$C127)</f>
        <v/>
      </c>
      <c r="D3909" s="10" t="inlineStr">
        <is>
          <t>G.4.1</t>
        </is>
      </c>
      <c r="E3909" s="10" t="inlineStr">
        <is>
          <t>G</t>
        </is>
      </c>
      <c r="F3909" s="10" t="inlineStr">
        <is>
          <t>D</t>
        </is>
      </c>
      <c r="G3909" s="10" t="inlineStr">
        <is>
          <t>discretionary</t>
        </is>
      </c>
      <c r="H3909" s="10" t="n">
        <v>2</v>
      </c>
      <c r="I3909" s="10" t="inlineStr">
        <is>
          <t>Qualità del piano di formazione del personale</t>
        </is>
      </c>
      <c r="J3909" s="20" t="n"/>
      <c r="K3909" s="20" t="n"/>
      <c r="L3909" s="20" t="n"/>
      <c r="M3909" s="20" t="n"/>
      <c r="N3909" s="21">
        <f>IF($A3909="","",MAX(0,MIN(1,IFERROR(VALUE($M3909),0))))</f>
        <v/>
      </c>
      <c r="O3909" s="21">
        <f>IF($A3909="",0,IF(OR($S3909&lt;&gt;1,COUNTA($J3909:$M3909)=0),0,IF(SUMPRODUCT(MAX(($C$5:$C$6173=$C3909)*($D$5:$D$6173=$D3909)*($S$5:$S$6173=1)*IFERROR($N$5:$N$6173*1,0)))&gt;0,ROUND($H3909*($N3909/SUMPRODUCT(MAX(($C$5:$C$6173=$C3909)*($D$5:$D$6173=$D3909)*($S$5:$S$6173=1)*IFERROR($N$5:$N$6173*1,0)))),4),0)))</f>
        <v/>
      </c>
      <c r="P3909" s="10" t="inlineStr">
        <is>
          <t>coeff.</t>
        </is>
      </c>
      <c r="Q3909" s="21">
        <f>IF($A3909="","",$A3909&amp;"|"&amp;$C3909)</f>
        <v/>
      </c>
      <c r="R3909" s="21">
        <f>IF($A3909="","",$A3909&amp;"|"&amp;$C3909&amp;"|"&amp;$D3909)</f>
        <v/>
      </c>
      <c r="S3909" s="21">
        <f>IF($A3909="","",IFERROR(INDEX(Offerte!$D$2:$D$200,MATCH($Q3909,Offerte!$L$2:$L$200,0)),0))</f>
        <v/>
      </c>
      <c r="T3909" s="21">
        <f>IF($A3909="","",IFERROR(INDEX(Offerte!$G$2:$G$200,MATCH($Q3909,Offerte!$L$2:$L$200,0)),"NO"))</f>
        <v/>
      </c>
    </row>
    <row r="3910">
      <c r="A3910" s="10">
        <f>IF(Offerte!$A127="","",Offerte!$A127)</f>
        <v/>
      </c>
      <c r="B3910" s="10">
        <f>IF(Offerte!$A127="","",Offerte!$B127)</f>
        <v/>
      </c>
      <c r="C3910" s="10">
        <f>IF(Offerte!$A127="","",Offerte!$C127)</f>
        <v/>
      </c>
      <c r="D3910" s="10" t="inlineStr">
        <is>
          <t>G.5.1</t>
        </is>
      </c>
      <c r="E3910" s="10" t="inlineStr">
        <is>
          <t>G</t>
        </is>
      </c>
      <c r="F3910" s="10" t="inlineStr">
        <is>
          <t>T</t>
        </is>
      </c>
      <c r="G3910" s="10" t="inlineStr">
        <is>
          <t>tabular</t>
        </is>
      </c>
      <c r="H3910" s="10" t="n">
        <v>1</v>
      </c>
      <c r="I3910" s="10" t="inlineStr">
        <is>
          <t>Impegno al mantenimento delle garanzie del contratto di secondo livello del gestore uscente</t>
        </is>
      </c>
      <c r="J3910" s="20" t="n"/>
      <c r="K3910" s="20" t="n"/>
      <c r="L3910" s="20" t="n"/>
      <c r="M3910" s="20" t="n"/>
      <c r="N3910" s="21">
        <f>IF($A3910="","",IF(IFERROR(VALUE($M3910),0)=1,1,0))</f>
        <v/>
      </c>
      <c r="O3910" s="21">
        <f>IF($A3910="",0,IF(OR($S3910&lt;&gt;1,COUNTA($J3910:$M3910)=0),0,IF($N3910=1,$H3910,0)))</f>
        <v/>
      </c>
      <c r="P3910" s="10" t="inlineStr">
        <is>
          <t>sì/no</t>
        </is>
      </c>
      <c r="Q3910" s="21">
        <f>IF($A3910="","",$A3910&amp;"|"&amp;$C3910)</f>
        <v/>
      </c>
      <c r="R3910" s="21">
        <f>IF($A3910="","",$A3910&amp;"|"&amp;$C3910&amp;"|"&amp;$D3910)</f>
        <v/>
      </c>
      <c r="S3910" s="21">
        <f>IF($A3910="","",IFERROR(INDEX(Offerte!$D$2:$D$200,MATCH($Q3910,Offerte!$L$2:$L$200,0)),0))</f>
        <v/>
      </c>
      <c r="T3910" s="21">
        <f>IF($A3910="","",IFERROR(INDEX(Offerte!$G$2:$G$200,MATCH($Q3910,Offerte!$L$2:$L$200,0)),"NO"))</f>
        <v/>
      </c>
    </row>
    <row r="3911">
      <c r="A3911" s="10">
        <f>IF(Offerte!$A128="","",Offerte!$A128)</f>
        <v/>
      </c>
      <c r="B3911" s="10">
        <f>IF(Offerte!$A128="","",Offerte!$B128)</f>
        <v/>
      </c>
      <c r="C3911" s="10">
        <f>IF(Offerte!$A128="","",Offerte!$C128)</f>
        <v/>
      </c>
      <c r="D3911" s="10" t="inlineStr">
        <is>
          <t>A.1.1</t>
        </is>
      </c>
      <c r="E3911" s="10" t="inlineStr">
        <is>
          <t>A</t>
        </is>
      </c>
      <c r="F3911" s="10" t="inlineStr">
        <is>
          <t>Q</t>
        </is>
      </c>
      <c r="G3911" s="10" t="inlineStr">
        <is>
          <t>higher</t>
        </is>
      </c>
      <c r="H3911" s="10" t="n">
        <v>3</v>
      </c>
      <c r="I3911" s="10" t="inlineStr">
        <is>
          <t>Tasso aggiuntivo di corse controllate</t>
        </is>
      </c>
      <c r="J3911" s="20" t="n"/>
      <c r="K3911" s="20" t="n"/>
      <c r="L3911" s="20" t="n"/>
      <c r="M3911" s="20" t="n"/>
      <c r="N3911" s="21">
        <f>IF($A3911="","",IFERROR(VALUE($K3911)/VALUE($L3911)*100,IFERROR(VALUE($J3911),0)))</f>
        <v/>
      </c>
      <c r="O3911" s="21">
        <f>IF($A3911="",0,IF(OR($S3911&lt;&gt;1,COUNTA($J3911:$M3911)=0),0,IF(SUMPRODUCT(MAX(($C$5:$C$6173=$C3911)*($D$5:$D$6173=$D3911)*($S$5:$S$6173=1)*IFERROR($N$5:$N$6173*1,0)))&gt;0,ROUND($H3911*($N3911/SUMPRODUCT(MAX(($C$5:$C$6173=$C3911)*($D$5:$D$6173=$D3911)*($S$5:$S$6173=1)*IFERROR($N$5:$N$6173*1,0)))),4),0)))</f>
        <v/>
      </c>
      <c r="P3911" s="10" t="inlineStr">
        <is>
          <t>Corse controllate annue / Corse programmate annue</t>
        </is>
      </c>
      <c r="Q3911" s="21">
        <f>IF($A3911="","",$A3911&amp;"|"&amp;$C3911)</f>
        <v/>
      </c>
      <c r="R3911" s="21">
        <f>IF($A3911="","",$A3911&amp;"|"&amp;$C3911&amp;"|"&amp;$D3911)</f>
        <v/>
      </c>
      <c r="S3911" s="21">
        <f>IF($A3911="","",IFERROR(INDEX(Offerte!$D$2:$D$200,MATCH($Q3911,Offerte!$L$2:$L$200,0)),0))</f>
        <v/>
      </c>
      <c r="T3911" s="21">
        <f>IF($A3911="","",IFERROR(INDEX(Offerte!$G$2:$G$200,MATCH($Q3911,Offerte!$L$2:$L$200,0)),"NO"))</f>
        <v/>
      </c>
    </row>
    <row r="3912">
      <c r="A3912" s="10">
        <f>IF(Offerte!$A128="","",Offerte!$A128)</f>
        <v/>
      </c>
      <c r="B3912" s="10">
        <f>IF(Offerte!$A128="","",Offerte!$B128)</f>
        <v/>
      </c>
      <c r="C3912" s="10">
        <f>IF(Offerte!$A128="","",Offerte!$C128)</f>
        <v/>
      </c>
      <c r="D3912" s="10" t="inlineStr">
        <is>
          <t>A.1.2</t>
        </is>
      </c>
      <c r="E3912" s="10" t="inlineStr">
        <is>
          <t>A</t>
        </is>
      </c>
      <c r="F3912" s="10" t="inlineStr">
        <is>
          <t>Q</t>
        </is>
      </c>
      <c r="G3912" s="10" t="inlineStr">
        <is>
          <t>higher</t>
        </is>
      </c>
      <c r="H3912" s="10" t="n">
        <v>4</v>
      </c>
      <c r="I3912" s="10" t="inlineStr">
        <is>
          <t>Numero aggiuntivo di passeggeri controllati</t>
        </is>
      </c>
      <c r="J3912" s="20" t="n"/>
      <c r="K3912" s="20" t="n"/>
      <c r="L3912" s="20" t="n"/>
      <c r="M3912" s="20" t="n"/>
      <c r="N3912" s="21">
        <f>IF($A3912="","",IFERROR(VALUE($J3912),0))</f>
        <v/>
      </c>
      <c r="O3912" s="21">
        <f>IF($A3912="",0,IF(OR($S3912&lt;&gt;1,COUNTA($J3912:$M3912)=0),0,IF(SUMPRODUCT(MAX(($C$5:$C$6173=$C3912)*($D$5:$D$6173=$D3912)*($S$5:$S$6173=1)*IFERROR($N$5:$N$6173*1,0)))&gt;0,ROUND($H3912*($N3912/SUMPRODUCT(MAX(($C$5:$C$6173=$C3912)*($D$5:$D$6173=$D3912)*($S$5:$S$6173=1)*IFERROR($N$5:$N$6173*1,0)))),4),0)))</f>
        <v/>
      </c>
      <c r="P3912" s="10" t="inlineStr">
        <is>
          <t>passeggeri/anno</t>
        </is>
      </c>
      <c r="Q3912" s="21">
        <f>IF($A3912="","",$A3912&amp;"|"&amp;$C3912)</f>
        <v/>
      </c>
      <c r="R3912" s="21">
        <f>IF($A3912="","",$A3912&amp;"|"&amp;$C3912&amp;"|"&amp;$D3912)</f>
        <v/>
      </c>
      <c r="S3912" s="21">
        <f>IF($A3912="","",IFERROR(INDEX(Offerte!$D$2:$D$200,MATCH($Q3912,Offerte!$L$2:$L$200,0)),0))</f>
        <v/>
      </c>
      <c r="T3912" s="21">
        <f>IF($A3912="","",IFERROR(INDEX(Offerte!$G$2:$G$200,MATCH($Q3912,Offerte!$L$2:$L$200,0)),"NO"))</f>
        <v/>
      </c>
    </row>
    <row r="3913">
      <c r="A3913" s="10">
        <f>IF(Offerte!$A128="","",Offerte!$A128)</f>
        <v/>
      </c>
      <c r="B3913" s="10">
        <f>IF(Offerte!$A128="","",Offerte!$B128)</f>
        <v/>
      </c>
      <c r="C3913" s="10">
        <f>IF(Offerte!$A128="","",Offerte!$C128)</f>
        <v/>
      </c>
      <c r="D3913" s="10" t="inlineStr">
        <is>
          <t>B.1.1</t>
        </is>
      </c>
      <c r="E3913" s="10" t="inlineStr">
        <is>
          <t>B</t>
        </is>
      </c>
      <c r="F3913" s="10" t="inlineStr">
        <is>
          <t>Q</t>
        </is>
      </c>
      <c r="G3913" s="10" t="inlineStr">
        <is>
          <t>higher</t>
        </is>
      </c>
      <c r="H3913" s="10" t="n">
        <v>3</v>
      </c>
      <c r="I3913" s="10" t="inlineStr">
        <is>
          <t>Incremento dei posti offerti nelle fasce di punta</t>
        </is>
      </c>
      <c r="J3913" s="20" t="n"/>
      <c r="K3913" s="20" t="n"/>
      <c r="L3913" s="20" t="n"/>
      <c r="M3913" s="20" t="n"/>
      <c r="N3913" s="21">
        <f>IF($A3913="","",IFERROR(VALUE($J3913),0))</f>
        <v/>
      </c>
      <c r="O3913" s="21">
        <f>IF($A3913="",0,IF(OR($S3913&lt;&gt;1,COUNTA($J3913:$M3913)=0),0,IF(SUMPRODUCT(MAX(($C$5:$C$6173=$C3913)*($D$5:$D$6173=$D3913)*($S$5:$S$6173=1)*IFERROR($N$5:$N$6173*1,0)))&gt;0,ROUND($H3913*($N3913/SUMPRODUCT(MAX(($C$5:$C$6173=$C3913)*($D$5:$D$6173=$D3913)*($S$5:$S$6173=1)*IFERROR($N$5:$N$6173*1,0)))),4),0)))</f>
        <v/>
      </c>
      <c r="P3913" s="10" t="inlineStr">
        <is>
          <t>posti*km</t>
        </is>
      </c>
      <c r="Q3913" s="21">
        <f>IF($A3913="","",$A3913&amp;"|"&amp;$C3913)</f>
        <v/>
      </c>
      <c r="R3913" s="21">
        <f>IF($A3913="","",$A3913&amp;"|"&amp;$C3913&amp;"|"&amp;$D3913)</f>
        <v/>
      </c>
      <c r="S3913" s="21">
        <f>IF($A3913="","",IFERROR(INDEX(Offerte!$D$2:$D$200,MATCH($Q3913,Offerte!$L$2:$L$200,0)),0))</f>
        <v/>
      </c>
      <c r="T3913" s="21">
        <f>IF($A3913="","",IFERROR(INDEX(Offerte!$G$2:$G$200,MATCH($Q3913,Offerte!$L$2:$L$200,0)),"NO"))</f>
        <v/>
      </c>
    </row>
    <row r="3914">
      <c r="A3914" s="10">
        <f>IF(Offerte!$A128="","",Offerte!$A128)</f>
        <v/>
      </c>
      <c r="B3914" s="10">
        <f>IF(Offerte!$A128="","",Offerte!$B128)</f>
        <v/>
      </c>
      <c r="C3914" s="10">
        <f>IF(Offerte!$A128="","",Offerte!$C128)</f>
        <v/>
      </c>
      <c r="D3914" s="10" t="inlineStr">
        <is>
          <t>B.2.1</t>
        </is>
      </c>
      <c r="E3914" s="10" t="inlineStr">
        <is>
          <t>B</t>
        </is>
      </c>
      <c r="F3914" s="10" t="inlineStr">
        <is>
          <t>Q</t>
        </is>
      </c>
      <c r="G3914" s="10" t="inlineStr">
        <is>
          <t>higher</t>
        </is>
      </c>
      <c r="H3914" s="10" t="n">
        <v>4</v>
      </c>
      <c r="I3914" s="10" t="inlineStr">
        <is>
          <t>Corse aggiuntive nell'arco giornaliero base</t>
        </is>
      </c>
      <c r="J3914" s="20" t="n"/>
      <c r="K3914" s="20" t="n"/>
      <c r="L3914" s="20" t="n"/>
      <c r="M3914" s="20" t="n"/>
      <c r="N3914" s="21">
        <f>IF($A3914="","",IFERROR(VALUE($J3914),0))</f>
        <v/>
      </c>
      <c r="O3914" s="21">
        <f>IF($A3914="",0,IF(OR($S3914&lt;&gt;1,COUNTA($J3914:$M3914)=0),0,IF(SUMPRODUCT(MAX(($C$5:$C$6173=$C3914)*($D$5:$D$6173=$D3914)*($S$5:$S$6173=1)*IFERROR($N$5:$N$6173*1,0)))&gt;0,ROUND($H3914*($N3914/SUMPRODUCT(MAX(($C$5:$C$6173=$C3914)*($D$5:$D$6173=$D3914)*($S$5:$S$6173=1)*IFERROR($N$5:$N$6173*1,0)))),4),0)))</f>
        <v/>
      </c>
      <c r="P3914" s="10" t="inlineStr">
        <is>
          <t>corse</t>
        </is>
      </c>
      <c r="Q3914" s="21">
        <f>IF($A3914="","",$A3914&amp;"|"&amp;$C3914)</f>
        <v/>
      </c>
      <c r="R3914" s="21">
        <f>IF($A3914="","",$A3914&amp;"|"&amp;$C3914&amp;"|"&amp;$D3914)</f>
        <v/>
      </c>
      <c r="S3914" s="21">
        <f>IF($A3914="","",IFERROR(INDEX(Offerte!$D$2:$D$200,MATCH($Q3914,Offerte!$L$2:$L$200,0)),0))</f>
        <v/>
      </c>
      <c r="T3914" s="21">
        <f>IF($A3914="","",IFERROR(INDEX(Offerte!$G$2:$G$200,MATCH($Q3914,Offerte!$L$2:$L$200,0)),"NO"))</f>
        <v/>
      </c>
    </row>
    <row r="3915">
      <c r="A3915" s="10">
        <f>IF(Offerte!$A128="","",Offerte!$A128)</f>
        <v/>
      </c>
      <c r="B3915" s="10">
        <f>IF(Offerte!$A128="","",Offerte!$B128)</f>
        <v/>
      </c>
      <c r="C3915" s="10">
        <f>IF(Offerte!$A128="","",Offerte!$C128)</f>
        <v/>
      </c>
      <c r="D3915" s="10" t="inlineStr">
        <is>
          <t>B.3.1</t>
        </is>
      </c>
      <c r="E3915" s="10" t="inlineStr">
        <is>
          <t>B</t>
        </is>
      </c>
      <c r="F3915" s="10" t="inlineStr">
        <is>
          <t>Q</t>
        </is>
      </c>
      <c r="G3915" s="10" t="inlineStr">
        <is>
          <t>higher</t>
        </is>
      </c>
      <c r="H3915" s="10" t="n">
        <v>2</v>
      </c>
      <c r="I3915" s="10" t="inlineStr">
        <is>
          <t>Numero di corse aggiuntive per allungamento dell'arco di servizio giornaliero nelle fasce serali</t>
        </is>
      </c>
      <c r="J3915" s="20" t="n"/>
      <c r="K3915" s="20" t="n"/>
      <c r="L3915" s="20" t="n"/>
      <c r="M3915" s="20" t="n"/>
      <c r="N3915" s="21">
        <f>IF($A3915="","",IFERROR(VALUE($J3915),0))</f>
        <v/>
      </c>
      <c r="O3915" s="21">
        <f>IF($A3915="",0,IF(OR($S3915&lt;&gt;1,COUNTA($J3915:$M3915)=0),0,IF(SUMPRODUCT(MAX(($C$5:$C$6173=$C3915)*($D$5:$D$6173=$D3915)*($S$5:$S$6173=1)*IFERROR($N$5:$N$6173*1,0)))&gt;0,ROUND($H3915*($N3915/SUMPRODUCT(MAX(($C$5:$C$6173=$C3915)*($D$5:$D$6173=$D3915)*($S$5:$S$6173=1)*IFERROR($N$5:$N$6173*1,0)))),4),0)))</f>
        <v/>
      </c>
      <c r="P3915" s="10" t="inlineStr">
        <is>
          <t>corse</t>
        </is>
      </c>
      <c r="Q3915" s="21">
        <f>IF($A3915="","",$A3915&amp;"|"&amp;$C3915)</f>
        <v/>
      </c>
      <c r="R3915" s="21">
        <f>IF($A3915="","",$A3915&amp;"|"&amp;$C3915&amp;"|"&amp;$D3915)</f>
        <v/>
      </c>
      <c r="S3915" s="21">
        <f>IF($A3915="","",IFERROR(INDEX(Offerte!$D$2:$D$200,MATCH($Q3915,Offerte!$L$2:$L$200,0)),0))</f>
        <v/>
      </c>
      <c r="T3915" s="21">
        <f>IF($A3915="","",IFERROR(INDEX(Offerte!$G$2:$G$200,MATCH($Q3915,Offerte!$L$2:$L$200,0)),"NO"))</f>
        <v/>
      </c>
    </row>
    <row r="3916">
      <c r="A3916" s="10">
        <f>IF(Offerte!$A128="","",Offerte!$A128)</f>
        <v/>
      </c>
      <c r="B3916" s="10">
        <f>IF(Offerte!$A128="","",Offerte!$B128)</f>
        <v/>
      </c>
      <c r="C3916" s="10">
        <f>IF(Offerte!$A128="","",Offerte!$C128)</f>
        <v/>
      </c>
      <c r="D3916" s="10" t="inlineStr">
        <is>
          <t>B.4.1</t>
        </is>
      </c>
      <c r="E3916" s="10" t="inlineStr">
        <is>
          <t>B</t>
        </is>
      </c>
      <c r="F3916" s="10" t="inlineStr">
        <is>
          <t>Q</t>
        </is>
      </c>
      <c r="G3916" s="10" t="inlineStr">
        <is>
          <t>higher</t>
        </is>
      </c>
      <c r="H3916" s="10" t="n">
        <v>3</v>
      </c>
      <c r="I3916" s="10" t="inlineStr">
        <is>
          <t>Percorrenze aggiuntive offerte nel Programma d'esercizio delle prime due fasi attuative</t>
        </is>
      </c>
      <c r="J3916" s="20" t="n"/>
      <c r="K3916" s="20" t="n"/>
      <c r="L3916" s="20" t="n"/>
      <c r="M3916" s="20" t="n"/>
      <c r="N3916" s="21">
        <f>IF($A3916="","",IFERROR(VALUE($J3916),0))</f>
        <v/>
      </c>
      <c r="O3916" s="21">
        <f>IF($A3916="",0,IF(OR($S3916&lt;&gt;1,COUNTA($J3916:$M3916)=0),0,IF(SUMPRODUCT(MAX(($C$5:$C$6173=$C3916)*($D$5:$D$6173=$D3916)*($S$5:$S$6173=1)*IFERROR($N$5:$N$6173*1,0)))&gt;0,ROUND($H3916*($N3916/SUMPRODUCT(MAX(($C$5:$C$6173=$C3916)*($D$5:$D$6173=$D3916)*($S$5:$S$6173=1)*IFERROR($N$5:$N$6173*1,0)))),4),0)))</f>
        <v/>
      </c>
      <c r="P3916" s="10" t="inlineStr">
        <is>
          <t>vett*km</t>
        </is>
      </c>
      <c r="Q3916" s="21">
        <f>IF($A3916="","",$A3916&amp;"|"&amp;$C3916)</f>
        <v/>
      </c>
      <c r="R3916" s="21">
        <f>IF($A3916="","",$A3916&amp;"|"&amp;$C3916&amp;"|"&amp;$D3916)</f>
        <v/>
      </c>
      <c r="S3916" s="21">
        <f>IF($A3916="","",IFERROR(INDEX(Offerte!$D$2:$D$200,MATCH($Q3916,Offerte!$L$2:$L$200,0)),0))</f>
        <v/>
      </c>
      <c r="T3916" s="21">
        <f>IF($A3916="","",IFERROR(INDEX(Offerte!$G$2:$G$200,MATCH($Q3916,Offerte!$L$2:$L$200,0)),"NO"))</f>
        <v/>
      </c>
    </row>
    <row r="3917">
      <c r="A3917" s="10">
        <f>IF(Offerte!$A128="","",Offerte!$A128)</f>
        <v/>
      </c>
      <c r="B3917" s="10">
        <f>IF(Offerte!$A128="","",Offerte!$B128)</f>
        <v/>
      </c>
      <c r="C3917" s="10">
        <f>IF(Offerte!$A128="","",Offerte!$C128)</f>
        <v/>
      </c>
      <c r="D3917" s="10" t="inlineStr">
        <is>
          <t>B.5.1</t>
        </is>
      </c>
      <c r="E3917" s="10" t="inlineStr">
        <is>
          <t>B</t>
        </is>
      </c>
      <c r="F3917" s="10" t="inlineStr">
        <is>
          <t>D</t>
        </is>
      </c>
      <c r="G3917" s="10" t="inlineStr">
        <is>
          <t>discretionary</t>
        </is>
      </c>
      <c r="H3917" s="10" t="n">
        <v>2</v>
      </c>
      <c r="I3917" s="10" t="inlineStr">
        <is>
          <t>Efficacia del progetto di servizi complementari DRT</t>
        </is>
      </c>
      <c r="J3917" s="20" t="n"/>
      <c r="K3917" s="20" t="n"/>
      <c r="L3917" s="20" t="n"/>
      <c r="M3917" s="20" t="n"/>
      <c r="N3917" s="21">
        <f>IF($A3917="","",MAX(0,MIN(1,IFERROR(VALUE($M3917),0))))</f>
        <v/>
      </c>
      <c r="O3917" s="21">
        <f>IF($A3917="",0,IF(OR($S3917&lt;&gt;1,COUNTA($J3917:$M3917)=0),0,IF(SUMPRODUCT(MAX(($C$5:$C$6173=$C3917)*($D$5:$D$6173=$D3917)*($S$5:$S$6173=1)*IFERROR($N$5:$N$6173*1,0)))&gt;0,ROUND($H3917*($N3917/SUMPRODUCT(MAX(($C$5:$C$6173=$C3917)*($D$5:$D$6173=$D3917)*($S$5:$S$6173=1)*IFERROR($N$5:$N$6173*1,0)))),4),0)))</f>
        <v/>
      </c>
      <c r="P3917" s="10" t="inlineStr">
        <is>
          <t>coeff.</t>
        </is>
      </c>
      <c r="Q3917" s="21">
        <f>IF($A3917="","",$A3917&amp;"|"&amp;$C3917)</f>
        <v/>
      </c>
      <c r="R3917" s="21">
        <f>IF($A3917="","",$A3917&amp;"|"&amp;$C3917&amp;"|"&amp;$D3917)</f>
        <v/>
      </c>
      <c r="S3917" s="21">
        <f>IF($A3917="","",IFERROR(INDEX(Offerte!$D$2:$D$200,MATCH($Q3917,Offerte!$L$2:$L$200,0)),0))</f>
        <v/>
      </c>
      <c r="T3917" s="21">
        <f>IF($A3917="","",IFERROR(INDEX(Offerte!$G$2:$G$200,MATCH($Q3917,Offerte!$L$2:$L$200,0)),"NO"))</f>
        <v/>
      </c>
    </row>
    <row r="3918">
      <c r="A3918" s="10">
        <f>IF(Offerte!$A128="","",Offerte!$A128)</f>
        <v/>
      </c>
      <c r="B3918" s="10">
        <f>IF(Offerte!$A128="","",Offerte!$B128)</f>
        <v/>
      </c>
      <c r="C3918" s="10">
        <f>IF(Offerte!$A128="","",Offerte!$C128)</f>
        <v/>
      </c>
      <c r="D3918" s="10" t="inlineStr">
        <is>
          <t>C.1.1</t>
        </is>
      </c>
      <c r="E3918" s="10" t="inlineStr">
        <is>
          <t>C</t>
        </is>
      </c>
      <c r="F3918" s="10" t="inlineStr">
        <is>
          <t>Q</t>
        </is>
      </c>
      <c r="G3918" s="10" t="inlineStr">
        <is>
          <t>higher</t>
        </is>
      </c>
      <c r="H3918" s="10" t="n">
        <v>2</v>
      </c>
      <c r="I3918" s="10" t="inlineStr">
        <is>
          <t>Tasso di copertura del servizio con telecamere BSD</t>
        </is>
      </c>
      <c r="J3918" s="20" t="n"/>
      <c r="K3918" s="20" t="n"/>
      <c r="L3918" s="20" t="n"/>
      <c r="M3918" s="20" t="n"/>
      <c r="N3918" s="21">
        <f>IF($A3918="","",IFERROR(VALUE($K3918)/VALUE($L3918),IFERROR(VALUE($J3918),0)))</f>
        <v/>
      </c>
      <c r="O3918" s="21">
        <f>IF($A3918="",0,IF(OR($S3918&lt;&gt;1,COUNTA($J3918:$M3918)=0),0,IF(SUMPRODUCT(MAX(($C$5:$C$6173=$C3918)*($D$5:$D$6173=$D3918)*($S$5:$S$6173=1)*IFERROR($N$5:$N$6173*1,0)))&gt;0,ROUND($H3918*($N3918/SUMPRODUCT(MAX(($C$5:$C$6173=$C3918)*($D$5:$D$6173=$D3918)*($S$5:$S$6173=1)*IFERROR($N$5:$N$6173*1,0)))),4),0)))</f>
        <v/>
      </c>
      <c r="P3918" s="10" t="inlineStr">
        <is>
          <t>Autobus attrezzati con telecamere BSD / Autobus totali in offerta, incluse scorte</t>
        </is>
      </c>
      <c r="Q3918" s="21">
        <f>IF($A3918="","",$A3918&amp;"|"&amp;$C3918)</f>
        <v/>
      </c>
      <c r="R3918" s="21">
        <f>IF($A3918="","",$A3918&amp;"|"&amp;$C3918&amp;"|"&amp;$D3918)</f>
        <v/>
      </c>
      <c r="S3918" s="21">
        <f>IF($A3918="","",IFERROR(INDEX(Offerte!$D$2:$D$200,MATCH($Q3918,Offerte!$L$2:$L$200,0)),0))</f>
        <v/>
      </c>
      <c r="T3918" s="21">
        <f>IF($A3918="","",IFERROR(INDEX(Offerte!$G$2:$G$200,MATCH($Q3918,Offerte!$L$2:$L$200,0)),"NO"))</f>
        <v/>
      </c>
    </row>
    <row r="3919">
      <c r="A3919" s="10">
        <f>IF(Offerte!$A128="","",Offerte!$A128)</f>
        <v/>
      </c>
      <c r="B3919" s="10">
        <f>IF(Offerte!$A128="","",Offerte!$B128)</f>
        <v/>
      </c>
      <c r="C3919" s="10">
        <f>IF(Offerte!$A128="","",Offerte!$C128)</f>
        <v/>
      </c>
      <c r="D3919" s="10" t="inlineStr">
        <is>
          <t>C.1.2</t>
        </is>
      </c>
      <c r="E3919" s="10" t="inlineStr">
        <is>
          <t>C</t>
        </is>
      </c>
      <c r="F3919" s="10" t="inlineStr">
        <is>
          <t>Q</t>
        </is>
      </c>
      <c r="G3919" s="10" t="inlineStr">
        <is>
          <t>higher</t>
        </is>
      </c>
      <c r="H3919" s="10" t="n">
        <v>2</v>
      </c>
      <c r="I3919" s="10" t="inlineStr">
        <is>
          <t>Tasso di copertura del servizio con telecamere ADAS</t>
        </is>
      </c>
      <c r="J3919" s="20" t="n"/>
      <c r="K3919" s="20" t="n"/>
      <c r="L3919" s="20" t="n"/>
      <c r="M3919" s="20" t="n"/>
      <c r="N3919" s="21">
        <f>IF($A3919="","",IFERROR(VALUE($K3919)/VALUE($L3919),IFERROR(VALUE($J3919),0)))</f>
        <v/>
      </c>
      <c r="O3919" s="21">
        <f>IF($A3919="",0,IF(OR($S3919&lt;&gt;1,COUNTA($J3919:$M3919)=0),0,IF(SUMPRODUCT(MAX(($C$5:$C$6173=$C3919)*($D$5:$D$6173=$D3919)*($S$5:$S$6173=1)*IFERROR($N$5:$N$6173*1,0)))&gt;0,ROUND($H3919*($N3919/SUMPRODUCT(MAX(($C$5:$C$6173=$C3919)*($D$5:$D$6173=$D3919)*($S$5:$S$6173=1)*IFERROR($N$5:$N$6173*1,0)))),4),0)))</f>
        <v/>
      </c>
      <c r="P3919" s="10" t="inlineStr">
        <is>
          <t>Autobus attrezzati con telecamere ADAS / Autobus totali in offerta, incluse scorte</t>
        </is>
      </c>
      <c r="Q3919" s="21">
        <f>IF($A3919="","",$A3919&amp;"|"&amp;$C3919)</f>
        <v/>
      </c>
      <c r="R3919" s="21">
        <f>IF($A3919="","",$A3919&amp;"|"&amp;$C3919&amp;"|"&amp;$D3919)</f>
        <v/>
      </c>
      <c r="S3919" s="21">
        <f>IF($A3919="","",IFERROR(INDEX(Offerte!$D$2:$D$200,MATCH($Q3919,Offerte!$L$2:$L$200,0)),0))</f>
        <v/>
      </c>
      <c r="T3919" s="21">
        <f>IF($A3919="","",IFERROR(INDEX(Offerte!$G$2:$G$200,MATCH($Q3919,Offerte!$L$2:$L$200,0)),"NO"))</f>
        <v/>
      </c>
    </row>
    <row r="3920">
      <c r="A3920" s="10">
        <f>IF(Offerte!$A128="","",Offerte!$A128)</f>
        <v/>
      </c>
      <c r="B3920" s="10">
        <f>IF(Offerte!$A128="","",Offerte!$B128)</f>
        <v/>
      </c>
      <c r="C3920" s="10">
        <f>IF(Offerte!$A128="","",Offerte!$C128)</f>
        <v/>
      </c>
      <c r="D3920" s="10" t="inlineStr">
        <is>
          <t>C.2.1</t>
        </is>
      </c>
      <c r="E3920" s="10" t="inlineStr">
        <is>
          <t>C</t>
        </is>
      </c>
      <c r="F3920" s="10" t="inlineStr">
        <is>
          <t>Q</t>
        </is>
      </c>
      <c r="G3920" s="10" t="inlineStr">
        <is>
          <t>higher</t>
        </is>
      </c>
      <c r="H3920" s="10" t="n">
        <v>3</v>
      </c>
      <c r="I3920" s="10" t="inlineStr">
        <is>
          <t>Tasso di copertura del servizio con telecamere di bordo di videosorveglianza</t>
        </is>
      </c>
      <c r="J3920" s="20" t="n"/>
      <c r="K3920" s="20" t="n"/>
      <c r="L3920" s="20" t="n"/>
      <c r="M3920" s="20" t="n"/>
      <c r="N3920" s="21">
        <f>IF($A3920="","",IFERROR(VALUE($K3920)/VALUE($L3920),IFERROR(VALUE($J3920),0)))</f>
        <v/>
      </c>
      <c r="O3920" s="21">
        <f>IF($A3920="",0,IF(OR($S3920&lt;&gt;1,COUNTA($J3920:$M3920)=0),0,IF(SUMPRODUCT(MAX(($C$5:$C$6173=$C3920)*($D$5:$D$6173=$D3920)*($S$5:$S$6173=1)*IFERROR($N$5:$N$6173*1,0)))&gt;0,ROUND($H3920*($N3920/SUMPRODUCT(MAX(($C$5:$C$6173=$C3920)*($D$5:$D$6173=$D3920)*($S$5:$S$6173=1)*IFERROR($N$5:$N$6173*1,0)))),4),0)))</f>
        <v/>
      </c>
      <c r="P3920" s="10" t="inlineStr">
        <is>
          <t>Autobus attrezzati con videosorveglianza / Autobus totali in offerta, incluse scorte</t>
        </is>
      </c>
      <c r="Q3920" s="21">
        <f>IF($A3920="","",$A3920&amp;"|"&amp;$C3920)</f>
        <v/>
      </c>
      <c r="R3920" s="21">
        <f>IF($A3920="","",$A3920&amp;"|"&amp;$C3920&amp;"|"&amp;$D3920)</f>
        <v/>
      </c>
      <c r="S3920" s="21">
        <f>IF($A3920="","",IFERROR(INDEX(Offerte!$D$2:$D$200,MATCH($Q3920,Offerte!$L$2:$L$200,0)),0))</f>
        <v/>
      </c>
      <c r="T3920" s="21">
        <f>IF($A3920="","",IFERROR(INDEX(Offerte!$G$2:$G$200,MATCH($Q3920,Offerte!$L$2:$L$200,0)),"NO"))</f>
        <v/>
      </c>
    </row>
    <row r="3921">
      <c r="A3921" s="10">
        <f>IF(Offerte!$A128="","",Offerte!$A128)</f>
        <v/>
      </c>
      <c r="B3921" s="10">
        <f>IF(Offerte!$A128="","",Offerte!$B128)</f>
        <v/>
      </c>
      <c r="C3921" s="10">
        <f>IF(Offerte!$A128="","",Offerte!$C128)</f>
        <v/>
      </c>
      <c r="D3921" s="10" t="inlineStr">
        <is>
          <t>C.2.2</t>
        </is>
      </c>
      <c r="E3921" s="10" t="inlineStr">
        <is>
          <t>C</t>
        </is>
      </c>
      <c r="F3921" s="10" t="inlineStr">
        <is>
          <t>T</t>
        </is>
      </c>
      <c r="G3921" s="10" t="inlineStr">
        <is>
          <t>tabular</t>
        </is>
      </c>
      <c r="H3921" s="10" t="n">
        <v>1</v>
      </c>
      <c r="I3921" s="10" t="inlineStr">
        <is>
          <t>Software video/audio analisi per situazioni di pericolo</t>
        </is>
      </c>
      <c r="J3921" s="20" t="n"/>
      <c r="K3921" s="20" t="n"/>
      <c r="L3921" s="20" t="n"/>
      <c r="M3921" s="20" t="n"/>
      <c r="N3921" s="21">
        <f>IF($A3921="","",IF(IFERROR(VALUE($M3921),0)=1,1,0))</f>
        <v/>
      </c>
      <c r="O3921" s="21">
        <f>IF($A3921="",0,IF(OR($S3921&lt;&gt;1,COUNTA($J3921:$M3921)=0),0,IF($N3921=1,$H3921,0)))</f>
        <v/>
      </c>
      <c r="P3921" s="10" t="inlineStr">
        <is>
          <t>sì/no</t>
        </is>
      </c>
      <c r="Q3921" s="21">
        <f>IF($A3921="","",$A3921&amp;"|"&amp;$C3921)</f>
        <v/>
      </c>
      <c r="R3921" s="21">
        <f>IF($A3921="","",$A3921&amp;"|"&amp;$C3921&amp;"|"&amp;$D3921)</f>
        <v/>
      </c>
      <c r="S3921" s="21">
        <f>IF($A3921="","",IFERROR(INDEX(Offerte!$D$2:$D$200,MATCH($Q3921,Offerte!$L$2:$L$200,0)),0))</f>
        <v/>
      </c>
      <c r="T3921" s="21">
        <f>IF($A3921="","",IFERROR(INDEX(Offerte!$G$2:$G$200,MATCH($Q3921,Offerte!$L$2:$L$200,0)),"NO"))</f>
        <v/>
      </c>
    </row>
    <row r="3922">
      <c r="A3922" s="10">
        <f>IF(Offerte!$A128="","",Offerte!$A128)</f>
        <v/>
      </c>
      <c r="B3922" s="10">
        <f>IF(Offerte!$A128="","",Offerte!$B128)</f>
        <v/>
      </c>
      <c r="C3922" s="10">
        <f>IF(Offerte!$A128="","",Offerte!$C128)</f>
        <v/>
      </c>
      <c r="D3922" s="10" t="inlineStr">
        <is>
          <t>C.2.3</t>
        </is>
      </c>
      <c r="E3922" s="10" t="inlineStr">
        <is>
          <t>C</t>
        </is>
      </c>
      <c r="F3922" s="10" t="inlineStr">
        <is>
          <t>T</t>
        </is>
      </c>
      <c r="G3922" s="10" t="inlineStr">
        <is>
          <t>tabular</t>
        </is>
      </c>
      <c r="H3922" s="10" t="n">
        <v>1</v>
      </c>
      <c r="I3922" s="10" t="inlineStr">
        <is>
          <t>Collegamento con centrale qualificata di pronto intervento</t>
        </is>
      </c>
      <c r="J3922" s="20" t="n"/>
      <c r="K3922" s="20" t="n"/>
      <c r="L3922" s="20" t="n"/>
      <c r="M3922" s="20" t="n"/>
      <c r="N3922" s="21">
        <f>IF($A3922="","",IF(IFERROR(VALUE($M3922),0)=1,1,0))</f>
        <v/>
      </c>
      <c r="O3922" s="21">
        <f>IF($A3922="",0,IF(OR($S3922&lt;&gt;1,COUNTA($J3922:$M3922)=0),0,IF($N3922=1,$H3922,0)))</f>
        <v/>
      </c>
      <c r="P3922" s="10" t="inlineStr">
        <is>
          <t>sì/no</t>
        </is>
      </c>
      <c r="Q3922" s="21">
        <f>IF($A3922="","",$A3922&amp;"|"&amp;$C3922)</f>
        <v/>
      </c>
      <c r="R3922" s="21">
        <f>IF($A3922="","",$A3922&amp;"|"&amp;$C3922&amp;"|"&amp;$D3922)</f>
        <v/>
      </c>
      <c r="S3922" s="21">
        <f>IF($A3922="","",IFERROR(INDEX(Offerte!$D$2:$D$200,MATCH($Q3922,Offerte!$L$2:$L$200,0)),0))</f>
        <v/>
      </c>
      <c r="T3922" s="21">
        <f>IF($A3922="","",IFERROR(INDEX(Offerte!$G$2:$G$200,MATCH($Q3922,Offerte!$L$2:$L$200,0)),"NO"))</f>
        <v/>
      </c>
    </row>
    <row r="3923">
      <c r="A3923" s="10">
        <f>IF(Offerte!$A128="","",Offerte!$A128)</f>
        <v/>
      </c>
      <c r="B3923" s="10">
        <f>IF(Offerte!$A128="","",Offerte!$B128)</f>
        <v/>
      </c>
      <c r="C3923" s="10">
        <f>IF(Offerte!$A128="","",Offerte!$C128)</f>
        <v/>
      </c>
      <c r="D3923" s="10" t="inlineStr">
        <is>
          <t>C.2.4</t>
        </is>
      </c>
      <c r="E3923" s="10" t="inlineStr">
        <is>
          <t>C</t>
        </is>
      </c>
      <c r="F3923" s="10" t="inlineStr">
        <is>
          <t>Q</t>
        </is>
      </c>
      <c r="G3923" s="10" t="inlineStr">
        <is>
          <t>higher</t>
        </is>
      </c>
      <c r="H3923" s="10" t="n">
        <v>1</v>
      </c>
      <c r="I3923" s="10" t="inlineStr">
        <is>
          <t>Tasso di copertura del servizio con dispositivi per la chiamata di emergenza del conducente</t>
        </is>
      </c>
      <c r="J3923" s="20" t="n"/>
      <c r="K3923" s="20" t="n"/>
      <c r="L3923" s="20" t="n"/>
      <c r="M3923" s="20" t="n"/>
      <c r="N3923" s="21">
        <f>IF($A3923="","",IFERROR(VALUE($K3923)/VALUE($L3923),IFERROR(VALUE($J3923),0)))</f>
        <v/>
      </c>
      <c r="O3923" s="21">
        <f>IF($A3923="",0,IF(OR($S3923&lt;&gt;1,COUNTA($J3923:$M3923)=0),0,IF(SUMPRODUCT(MAX(($C$5:$C$6173=$C3923)*($D$5:$D$6173=$D3923)*($S$5:$S$6173=1)*IFERROR($N$5:$N$6173*1,0)))&gt;0,ROUND($H3923*($N3923/SUMPRODUCT(MAX(($C$5:$C$6173=$C3923)*($D$5:$D$6173=$D3923)*($S$5:$S$6173=1)*IFERROR($N$5:$N$6173*1,0)))),4),0)))</f>
        <v/>
      </c>
      <c r="P3923" s="10" t="inlineStr">
        <is>
          <t>Autobus attrezzati con chiamata di emergenza / Autobus totali in offerta, incluse scorte</t>
        </is>
      </c>
      <c r="Q3923" s="21">
        <f>IF($A3923="","",$A3923&amp;"|"&amp;$C3923)</f>
        <v/>
      </c>
      <c r="R3923" s="21">
        <f>IF($A3923="","",$A3923&amp;"|"&amp;$C3923&amp;"|"&amp;$D3923)</f>
        <v/>
      </c>
      <c r="S3923" s="21">
        <f>IF($A3923="","",IFERROR(INDEX(Offerte!$D$2:$D$200,MATCH($Q3923,Offerte!$L$2:$L$200,0)),0))</f>
        <v/>
      </c>
      <c r="T3923" s="21">
        <f>IF($A3923="","",IFERROR(INDEX(Offerte!$G$2:$G$200,MATCH($Q3923,Offerte!$L$2:$L$200,0)),"NO"))</f>
        <v/>
      </c>
    </row>
    <row r="3924">
      <c r="A3924" s="10">
        <f>IF(Offerte!$A128="","",Offerte!$A128)</f>
        <v/>
      </c>
      <c r="B3924" s="10">
        <f>IF(Offerte!$A128="","",Offerte!$B128)</f>
        <v/>
      </c>
      <c r="C3924" s="10">
        <f>IF(Offerte!$A128="","",Offerte!$C128)</f>
        <v/>
      </c>
      <c r="D3924" s="10" t="inlineStr">
        <is>
          <t>C.3.1</t>
        </is>
      </c>
      <c r="E3924" s="10" t="inlineStr">
        <is>
          <t>C</t>
        </is>
      </c>
      <c r="F3924" s="10" t="inlineStr">
        <is>
          <t>Q</t>
        </is>
      </c>
      <c r="G3924" s="10" t="inlineStr">
        <is>
          <t>higher</t>
        </is>
      </c>
      <c r="H3924" s="10" t="n">
        <v>2</v>
      </c>
      <c r="I3924" s="10" t="inlineStr">
        <is>
          <t>Tasso di copertura del servizio con dispositivi di informazione dinamica a bordo mezzo</t>
        </is>
      </c>
      <c r="J3924" s="20" t="n"/>
      <c r="K3924" s="20" t="n"/>
      <c r="L3924" s="20" t="n"/>
      <c r="M3924" s="20" t="n"/>
      <c r="N3924" s="21">
        <f>IF($A3924="","",IFERROR(VALUE($K3924)/VALUE($L3924),IFERROR(VALUE($J3924),0)))</f>
        <v/>
      </c>
      <c r="O3924" s="21">
        <f>IF($A3924="",0,IF(OR($S3924&lt;&gt;1,COUNTA($J3924:$M3924)=0),0,IF(SUMPRODUCT(MAX(($C$5:$C$6173=$C3924)*($D$5:$D$6173=$D3924)*($S$5:$S$6173=1)*IFERROR($N$5:$N$6173*1,0)))&gt;0,ROUND($H3924*($N3924/SUMPRODUCT(MAX(($C$5:$C$6173=$C3924)*($D$5:$D$6173=$D3924)*($S$5:$S$6173=1)*IFERROR($N$5:$N$6173*1,0)))),4),0)))</f>
        <v/>
      </c>
      <c r="P3924" s="10" t="inlineStr">
        <is>
          <t>Autobus con monitor e indicatori vocali / Autobus totali in offerta, incluse scorte</t>
        </is>
      </c>
      <c r="Q3924" s="21">
        <f>IF($A3924="","",$A3924&amp;"|"&amp;$C3924)</f>
        <v/>
      </c>
      <c r="R3924" s="21">
        <f>IF($A3924="","",$A3924&amp;"|"&amp;$C3924&amp;"|"&amp;$D3924)</f>
        <v/>
      </c>
      <c r="S3924" s="21">
        <f>IF($A3924="","",IFERROR(INDEX(Offerte!$D$2:$D$200,MATCH($Q3924,Offerte!$L$2:$L$200,0)),0))</f>
        <v/>
      </c>
      <c r="T3924" s="21">
        <f>IF($A3924="","",IFERROR(INDEX(Offerte!$G$2:$G$200,MATCH($Q3924,Offerte!$L$2:$L$200,0)),"NO"))</f>
        <v/>
      </c>
    </row>
    <row r="3925">
      <c r="A3925" s="10">
        <f>IF(Offerte!$A128="","",Offerte!$A128)</f>
        <v/>
      </c>
      <c r="B3925" s="10">
        <f>IF(Offerte!$A128="","",Offerte!$B128)</f>
        <v/>
      </c>
      <c r="C3925" s="10">
        <f>IF(Offerte!$A128="","",Offerte!$C128)</f>
        <v/>
      </c>
      <c r="D3925" s="10" t="inlineStr">
        <is>
          <t>C.3.2</t>
        </is>
      </c>
      <c r="E3925" s="10" t="inlineStr">
        <is>
          <t>C</t>
        </is>
      </c>
      <c r="F3925" s="10" t="inlineStr">
        <is>
          <t>T</t>
        </is>
      </c>
      <c r="G3925" s="10" t="inlineStr">
        <is>
          <t>tabular</t>
        </is>
      </c>
      <c r="H3925" s="10" t="n">
        <v>2</v>
      </c>
      <c r="I3925" s="10" t="inlineStr">
        <is>
          <t>Informazioni a bordo su coincidenze ai nodi</t>
        </is>
      </c>
      <c r="J3925" s="20" t="n"/>
      <c r="K3925" s="20" t="n"/>
      <c r="L3925" s="20" t="n"/>
      <c r="M3925" s="20" t="n"/>
      <c r="N3925" s="21">
        <f>IF($A3925="","",IF(IFERROR(VALUE($M3925),0)=1,1,0))</f>
        <v/>
      </c>
      <c r="O3925" s="21">
        <f>IF($A3925="",0,IF(OR($S3925&lt;&gt;1,COUNTA($J3925:$M3925)=0),0,IF(AND($N3925=1,IFERROR(SUMIFS($N$5:$N$6173,$Q$5:$Q$6173,$Q3925,$D$5:$D$6173,"C.3.1"),0)&gt;=0.5),$H3925,0)))</f>
        <v/>
      </c>
      <c r="P3925" s="10" t="inlineStr">
        <is>
          <t>Dipende da C.3.1 &gt;= 0.5</t>
        </is>
      </c>
      <c r="Q3925" s="21">
        <f>IF($A3925="","",$A3925&amp;"|"&amp;$C3925)</f>
        <v/>
      </c>
      <c r="R3925" s="21">
        <f>IF($A3925="","",$A3925&amp;"|"&amp;$C3925&amp;"|"&amp;$D3925)</f>
        <v/>
      </c>
      <c r="S3925" s="21">
        <f>IF($A3925="","",IFERROR(INDEX(Offerte!$D$2:$D$200,MATCH($Q3925,Offerte!$L$2:$L$200,0)),0))</f>
        <v/>
      </c>
      <c r="T3925" s="21">
        <f>IF($A3925="","",IFERROR(INDEX(Offerte!$G$2:$G$200,MATCH($Q3925,Offerte!$L$2:$L$200,0)),"NO"))</f>
        <v/>
      </c>
    </row>
    <row r="3926">
      <c r="A3926" s="10">
        <f>IF(Offerte!$A128="","",Offerte!$A128)</f>
        <v/>
      </c>
      <c r="B3926" s="10">
        <f>IF(Offerte!$A128="","",Offerte!$B128)</f>
        <v/>
      </c>
      <c r="C3926" s="10">
        <f>IF(Offerte!$A128="","",Offerte!$C128)</f>
        <v/>
      </c>
      <c r="D3926" s="10" t="inlineStr">
        <is>
          <t>D.1.1</t>
        </is>
      </c>
      <c r="E3926" s="10" t="inlineStr">
        <is>
          <t>D</t>
        </is>
      </c>
      <c r="F3926" s="10" t="inlineStr">
        <is>
          <t>Q</t>
        </is>
      </c>
      <c r="G3926" s="10" t="inlineStr">
        <is>
          <t>higher</t>
        </is>
      </c>
      <c r="H3926" s="10" t="n">
        <v>3</v>
      </c>
      <c r="I3926" s="10" t="inlineStr">
        <is>
          <t>Installazione di pensiline</t>
        </is>
      </c>
      <c r="J3926" s="20" t="n"/>
      <c r="K3926" s="20" t="n"/>
      <c r="L3926" s="20" t="n"/>
      <c r="M3926" s="20" t="n"/>
      <c r="N3926" s="21">
        <f>IF($A3926="","",IFERROR(VALUE($J3926),0))</f>
        <v/>
      </c>
      <c r="O3926" s="21">
        <f>IF($A3926="",0,IF(OR($S3926&lt;&gt;1,COUNTA($J3926:$M3926)=0),0,IF(SUMPRODUCT(MAX(($C$5:$C$6173=$C3926)*($D$5:$D$6173=$D3926)*($S$5:$S$6173=1)*IFERROR($N$5:$N$6173*1,0)))&gt;0,ROUND($H3926*($N3926/SUMPRODUCT(MAX(($C$5:$C$6173=$C3926)*($D$5:$D$6173=$D3926)*($S$5:$S$6173=1)*IFERROR($N$5:$N$6173*1,0)))),4),0)))</f>
        <v/>
      </c>
      <c r="P3926" s="10" t="inlineStr">
        <is>
          <t>fermate</t>
        </is>
      </c>
      <c r="Q3926" s="21">
        <f>IF($A3926="","",$A3926&amp;"|"&amp;$C3926)</f>
        <v/>
      </c>
      <c r="R3926" s="21">
        <f>IF($A3926="","",$A3926&amp;"|"&amp;$C3926&amp;"|"&amp;$D3926)</f>
        <v/>
      </c>
      <c r="S3926" s="21">
        <f>IF($A3926="","",IFERROR(INDEX(Offerte!$D$2:$D$200,MATCH($Q3926,Offerte!$L$2:$L$200,0)),0))</f>
        <v/>
      </c>
      <c r="T3926" s="21">
        <f>IF($A3926="","",IFERROR(INDEX(Offerte!$G$2:$G$200,MATCH($Q3926,Offerte!$L$2:$L$200,0)),"NO"))</f>
        <v/>
      </c>
    </row>
    <row r="3927">
      <c r="A3927" s="10">
        <f>IF(Offerte!$A128="","",Offerte!$A128)</f>
        <v/>
      </c>
      <c r="B3927" s="10">
        <f>IF(Offerte!$A128="","",Offerte!$B128)</f>
        <v/>
      </c>
      <c r="C3927" s="10">
        <f>IF(Offerte!$A128="","",Offerte!$C128)</f>
        <v/>
      </c>
      <c r="D3927" s="10" t="inlineStr">
        <is>
          <t>D.1.2</t>
        </is>
      </c>
      <c r="E3927" s="10" t="inlineStr">
        <is>
          <t>D</t>
        </is>
      </c>
      <c r="F3927" s="10" t="inlineStr">
        <is>
          <t>Q</t>
        </is>
      </c>
      <c r="G3927" s="10" t="inlineStr">
        <is>
          <t>higher</t>
        </is>
      </c>
      <c r="H3927" s="10" t="n">
        <v>3</v>
      </c>
      <c r="I3927" s="10" t="inlineStr">
        <is>
          <t>Installazione di paline di fermata conformi alla DGR 581/2023</t>
        </is>
      </c>
      <c r="J3927" s="20" t="n"/>
      <c r="K3927" s="20" t="n"/>
      <c r="L3927" s="20" t="n"/>
      <c r="M3927" s="20" t="n"/>
      <c r="N3927" s="21">
        <f>IF($A3927="","",IFERROR(VALUE($J3927),0))</f>
        <v/>
      </c>
      <c r="O3927" s="21">
        <f>IF($A3927="",0,IF(OR($S3927&lt;&gt;1,COUNTA($J3927:$M3927)=0),0,IF(SUMPRODUCT(MAX(($C$5:$C$6173=$C3927)*($D$5:$D$6173=$D3927)*($S$5:$S$6173=1)*IFERROR($N$5:$N$6173*1,0)))&gt;0,ROUND($H3927*($N3927/SUMPRODUCT(MAX(($C$5:$C$6173=$C3927)*($D$5:$D$6173=$D3927)*($S$5:$S$6173=1)*IFERROR($N$5:$N$6173*1,0)))),4),0)))</f>
        <v/>
      </c>
      <c r="P3927" s="10" t="inlineStr">
        <is>
          <t>fermate</t>
        </is>
      </c>
      <c r="Q3927" s="21">
        <f>IF($A3927="","",$A3927&amp;"|"&amp;$C3927)</f>
        <v/>
      </c>
      <c r="R3927" s="21">
        <f>IF($A3927="","",$A3927&amp;"|"&amp;$C3927&amp;"|"&amp;$D3927)</f>
        <v/>
      </c>
      <c r="S3927" s="21">
        <f>IF($A3927="","",IFERROR(INDEX(Offerte!$D$2:$D$200,MATCH($Q3927,Offerte!$L$2:$L$200,0)),0))</f>
        <v/>
      </c>
      <c r="T3927" s="21">
        <f>IF($A3927="","",IFERROR(INDEX(Offerte!$G$2:$G$200,MATCH($Q3927,Offerte!$L$2:$L$200,0)),"NO"))</f>
        <v/>
      </c>
    </row>
    <row r="3928">
      <c r="A3928" s="10">
        <f>IF(Offerte!$A128="","",Offerte!$A128)</f>
        <v/>
      </c>
      <c r="B3928" s="10">
        <f>IF(Offerte!$A128="","",Offerte!$B128)</f>
        <v/>
      </c>
      <c r="C3928" s="10">
        <f>IF(Offerte!$A128="","",Offerte!$C128)</f>
        <v/>
      </c>
      <c r="D3928" s="10" t="inlineStr">
        <is>
          <t>D.1.3</t>
        </is>
      </c>
      <c r="E3928" s="10" t="inlineStr">
        <is>
          <t>D</t>
        </is>
      </c>
      <c r="F3928" s="10" t="inlineStr">
        <is>
          <t>Q</t>
        </is>
      </c>
      <c r="G3928" s="10" t="inlineStr">
        <is>
          <t>higher</t>
        </is>
      </c>
      <c r="H3928" s="10" t="n">
        <v>2</v>
      </c>
      <c r="I3928" s="10" t="inlineStr">
        <is>
          <t>Display informativi connessi alle fermate</t>
        </is>
      </c>
      <c r="J3928" s="20" t="n"/>
      <c r="K3928" s="20" t="n"/>
      <c r="L3928" s="20" t="n"/>
      <c r="M3928" s="20" t="n"/>
      <c r="N3928" s="21">
        <f>IF($A3928="","",IFERROR(VALUE($J3928),0))</f>
        <v/>
      </c>
      <c r="O3928" s="21">
        <f>IF($A3928="",0,IF(OR($S3928&lt;&gt;1,COUNTA($J3928:$M3928)=0),0,IF(SUMPRODUCT(MAX(($C$5:$C$6173=$C3928)*($D$5:$D$6173=$D3928)*($S$5:$S$6173=1)*IFERROR($N$5:$N$6173*1,0)))&gt;0,ROUND($H3928*($N3928/SUMPRODUCT(MAX(($C$5:$C$6173=$C3928)*($D$5:$D$6173=$D3928)*($S$5:$S$6173=1)*IFERROR($N$5:$N$6173*1,0)))),4),0)))</f>
        <v/>
      </c>
      <c r="P3928" s="10" t="inlineStr">
        <is>
          <t>fermate</t>
        </is>
      </c>
      <c r="Q3928" s="21">
        <f>IF($A3928="","",$A3928&amp;"|"&amp;$C3928)</f>
        <v/>
      </c>
      <c r="R3928" s="21">
        <f>IF($A3928="","",$A3928&amp;"|"&amp;$C3928&amp;"|"&amp;$D3928)</f>
        <v/>
      </c>
      <c r="S3928" s="21">
        <f>IF($A3928="","",IFERROR(INDEX(Offerte!$D$2:$D$200,MATCH($Q3928,Offerte!$L$2:$L$200,0)),0))</f>
        <v/>
      </c>
      <c r="T3928" s="21">
        <f>IF($A3928="","",IFERROR(INDEX(Offerte!$G$2:$G$200,MATCH($Q3928,Offerte!$L$2:$L$200,0)),"NO"))</f>
        <v/>
      </c>
    </row>
    <row r="3929">
      <c r="A3929" s="10">
        <f>IF(Offerte!$A128="","",Offerte!$A128)</f>
        <v/>
      </c>
      <c r="B3929" s="10">
        <f>IF(Offerte!$A128="","",Offerte!$B128)</f>
        <v/>
      </c>
      <c r="C3929" s="10">
        <f>IF(Offerte!$A128="","",Offerte!$C128)</f>
        <v/>
      </c>
      <c r="D3929" s="10" t="inlineStr">
        <is>
          <t>D.2.1</t>
        </is>
      </c>
      <c r="E3929" s="10" t="inlineStr">
        <is>
          <t>D</t>
        </is>
      </c>
      <c r="F3929" s="10" t="inlineStr">
        <is>
          <t>Q</t>
        </is>
      </c>
      <c r="G3929" s="10" t="inlineStr">
        <is>
          <t>higher</t>
        </is>
      </c>
      <c r="H3929" s="10" t="n">
        <v>2</v>
      </c>
      <c r="I3929" s="10" t="inlineStr">
        <is>
          <t>Segnali tattili Loges-Vet-Evolution</t>
        </is>
      </c>
      <c r="J3929" s="20" t="n"/>
      <c r="K3929" s="20" t="n"/>
      <c r="L3929" s="20" t="n"/>
      <c r="M3929" s="20" t="n"/>
      <c r="N3929" s="21">
        <f>IF($A3929="","",IFERROR(VALUE($J3929),0))</f>
        <v/>
      </c>
      <c r="O3929" s="21">
        <f>IF($A3929="",0,IF(OR($S3929&lt;&gt;1,COUNTA($J3929:$M3929)=0),0,IF(SUMPRODUCT(MAX(($C$5:$C$6173=$C3929)*($D$5:$D$6173=$D3929)*($S$5:$S$6173=1)*IFERROR($N$5:$N$6173*1,0)))&gt;0,ROUND($H3929*($N3929/SUMPRODUCT(MAX(($C$5:$C$6173=$C3929)*($D$5:$D$6173=$D3929)*($S$5:$S$6173=1)*IFERROR($N$5:$N$6173*1,0)))),4),0)))</f>
        <v/>
      </c>
      <c r="P3929" s="10" t="inlineStr">
        <is>
          <t>fermate</t>
        </is>
      </c>
      <c r="Q3929" s="21">
        <f>IF($A3929="","",$A3929&amp;"|"&amp;$C3929)</f>
        <v/>
      </c>
      <c r="R3929" s="21">
        <f>IF($A3929="","",$A3929&amp;"|"&amp;$C3929&amp;"|"&amp;$D3929)</f>
        <v/>
      </c>
      <c r="S3929" s="21">
        <f>IF($A3929="","",IFERROR(INDEX(Offerte!$D$2:$D$200,MATCH($Q3929,Offerte!$L$2:$L$200,0)),0))</f>
        <v/>
      </c>
      <c r="T3929" s="21">
        <f>IF($A3929="","",IFERROR(INDEX(Offerte!$G$2:$G$200,MATCH($Q3929,Offerte!$L$2:$L$200,0)),"NO"))</f>
        <v/>
      </c>
    </row>
    <row r="3930">
      <c r="A3930" s="10">
        <f>IF(Offerte!$A128="","",Offerte!$A128)</f>
        <v/>
      </c>
      <c r="B3930" s="10">
        <f>IF(Offerte!$A128="","",Offerte!$B128)</f>
        <v/>
      </c>
      <c r="C3930" s="10">
        <f>IF(Offerte!$A128="","",Offerte!$C128)</f>
        <v/>
      </c>
      <c r="D3930" s="10" t="inlineStr">
        <is>
          <t>E.1.1</t>
        </is>
      </c>
      <c r="E3930" s="10" t="inlineStr">
        <is>
          <t>E</t>
        </is>
      </c>
      <c r="F3930" s="10" t="inlineStr">
        <is>
          <t>T</t>
        </is>
      </c>
      <c r="G3930" s="10" t="inlineStr">
        <is>
          <t>tabular</t>
        </is>
      </c>
      <c r="H3930" s="10" t="n">
        <v>2</v>
      </c>
      <c r="I3930" s="10" t="inlineStr">
        <is>
          <t>Mobile app con travel planner PRM</t>
        </is>
      </c>
      <c r="J3930" s="20" t="n"/>
      <c r="K3930" s="20" t="n"/>
      <c r="L3930" s="20" t="n"/>
      <c r="M3930" s="20" t="n"/>
      <c r="N3930" s="21">
        <f>IF($A3930="","",IF(IFERROR(VALUE($M3930),0)=1,1,0))</f>
        <v/>
      </c>
      <c r="O3930" s="21">
        <f>IF($A3930="",0,IF(OR($S3930&lt;&gt;1,COUNTA($J3930:$M3930)=0),0,IF($N3930=1,$H3930,0)))</f>
        <v/>
      </c>
      <c r="P3930" s="10" t="inlineStr">
        <is>
          <t>sì/no</t>
        </is>
      </c>
      <c r="Q3930" s="21">
        <f>IF($A3930="","",$A3930&amp;"|"&amp;$C3930)</f>
        <v/>
      </c>
      <c r="R3930" s="21">
        <f>IF($A3930="","",$A3930&amp;"|"&amp;$C3930&amp;"|"&amp;$D3930)</f>
        <v/>
      </c>
      <c r="S3930" s="21">
        <f>IF($A3930="","",IFERROR(INDEX(Offerte!$D$2:$D$200,MATCH($Q3930,Offerte!$L$2:$L$200,0)),0))</f>
        <v/>
      </c>
      <c r="T3930" s="21">
        <f>IF($A3930="","",IFERROR(INDEX(Offerte!$G$2:$G$200,MATCH($Q3930,Offerte!$L$2:$L$200,0)),"NO"))</f>
        <v/>
      </c>
    </row>
    <row r="3931">
      <c r="A3931" s="10">
        <f>IF(Offerte!$A128="","",Offerte!$A128)</f>
        <v/>
      </c>
      <c r="B3931" s="10">
        <f>IF(Offerte!$A128="","",Offerte!$B128)</f>
        <v/>
      </c>
      <c r="C3931" s="10">
        <f>IF(Offerte!$A128="","",Offerte!$C128)</f>
        <v/>
      </c>
      <c r="D3931" s="10" t="inlineStr">
        <is>
          <t>E.2.1</t>
        </is>
      </c>
      <c r="E3931" s="10" t="inlineStr">
        <is>
          <t>E</t>
        </is>
      </c>
      <c r="F3931" s="10" t="inlineStr">
        <is>
          <t>D</t>
        </is>
      </c>
      <c r="G3931" s="10" t="inlineStr">
        <is>
          <t>discretionary</t>
        </is>
      </c>
      <c r="H3931" s="10" t="n">
        <v>2</v>
      </c>
      <c r="I3931" s="10" t="inlineStr">
        <is>
          <t>Altre azioni informative e rapporti con gli utenti</t>
        </is>
      </c>
      <c r="J3931" s="20" t="n"/>
      <c r="K3931" s="20" t="n"/>
      <c r="L3931" s="20" t="n"/>
      <c r="M3931" s="20" t="n"/>
      <c r="N3931" s="21">
        <f>IF($A3931="","",MAX(0,MIN(1,IFERROR(VALUE($M3931),0))))</f>
        <v/>
      </c>
      <c r="O3931" s="21">
        <f>IF($A3931="",0,IF(OR($S3931&lt;&gt;1,COUNTA($J3931:$M3931)=0),0,IF(SUMPRODUCT(MAX(($C$5:$C$6173=$C3931)*($D$5:$D$6173=$D3931)*($S$5:$S$6173=1)*IFERROR($N$5:$N$6173*1,0)))&gt;0,ROUND($H3931*($N3931/SUMPRODUCT(MAX(($C$5:$C$6173=$C3931)*($D$5:$D$6173=$D3931)*($S$5:$S$6173=1)*IFERROR($N$5:$N$6173*1,0)))),4),0)))</f>
        <v/>
      </c>
      <c r="P3931" s="10" t="inlineStr">
        <is>
          <t>coeff.</t>
        </is>
      </c>
      <c r="Q3931" s="21">
        <f>IF($A3931="","",$A3931&amp;"|"&amp;$C3931)</f>
        <v/>
      </c>
      <c r="R3931" s="21">
        <f>IF($A3931="","",$A3931&amp;"|"&amp;$C3931&amp;"|"&amp;$D3931)</f>
        <v/>
      </c>
      <c r="S3931" s="21">
        <f>IF($A3931="","",IFERROR(INDEX(Offerte!$D$2:$D$200,MATCH($Q3931,Offerte!$L$2:$L$200,0)),0))</f>
        <v/>
      </c>
      <c r="T3931" s="21">
        <f>IF($A3931="","",IFERROR(INDEX(Offerte!$G$2:$G$200,MATCH($Q3931,Offerte!$L$2:$L$200,0)),"NO"))</f>
        <v/>
      </c>
    </row>
    <row r="3932">
      <c r="A3932" s="10">
        <f>IF(Offerte!$A128="","",Offerte!$A128)</f>
        <v/>
      </c>
      <c r="B3932" s="10">
        <f>IF(Offerte!$A128="","",Offerte!$B128)</f>
        <v/>
      </c>
      <c r="C3932" s="10">
        <f>IF(Offerte!$A128="","",Offerte!$C128)</f>
        <v/>
      </c>
      <c r="D3932" s="10" t="inlineStr">
        <is>
          <t>F.1.1</t>
        </is>
      </c>
      <c r="E3932" s="10" t="inlineStr">
        <is>
          <t>F</t>
        </is>
      </c>
      <c r="F3932" s="10" t="inlineStr">
        <is>
          <t>Q</t>
        </is>
      </c>
      <c r="G3932" s="10" t="inlineStr">
        <is>
          <t>lower</t>
        </is>
      </c>
      <c r="H3932" s="10" t="n">
        <v>7</v>
      </c>
      <c r="I3932" s="10" t="inlineStr">
        <is>
          <t>Performance ambientali del parco mezzi adibito al servizio - I_CEA</t>
        </is>
      </c>
      <c r="J3932" s="20" t="n"/>
      <c r="K3932" s="20" t="n"/>
      <c r="L3932" s="20" t="n"/>
      <c r="M3932" s="20" t="n"/>
      <c r="N3932" s="21">
        <f>IF($A3932="","",IFERROR(VALUE($J3932),0))</f>
        <v/>
      </c>
      <c r="O3932" s="21">
        <f>IF($A3932="",0,IF(OR($S3932&lt;&gt;1,COUNTA($J3932:$M3932)=0),0,IF(AND(IFERROR(AGGREGATE(15,6,$N$5:$N$6173/(($C$5:$C$6173=$C3932)*($D$5:$D$6173=$D3932)*($S$5:$S$6173=1)*($N$5:$N$6173&gt;0)),1),0)&gt;0,$N3932&gt;0),ROUND($H3932*(IFERROR(AGGREGATE(15,6,$N$5:$N$6173/(($C$5:$C$6173=$C3932)*($D$5:$D$6173=$D3932)*($S$5:$S$6173=1)*($N$5:$N$6173&gt;0)),1),0)/$N3932),4),0)))</f>
        <v/>
      </c>
      <c r="P3932" s="10" t="inlineStr">
        <is>
          <t>indice</t>
        </is>
      </c>
      <c r="Q3932" s="21">
        <f>IF($A3932="","",$A3932&amp;"|"&amp;$C3932)</f>
        <v/>
      </c>
      <c r="R3932" s="21">
        <f>IF($A3932="","",$A3932&amp;"|"&amp;$C3932&amp;"|"&amp;$D3932)</f>
        <v/>
      </c>
      <c r="S3932" s="21">
        <f>IF($A3932="","",IFERROR(INDEX(Offerte!$D$2:$D$200,MATCH($Q3932,Offerte!$L$2:$L$200,0)),0))</f>
        <v/>
      </c>
      <c r="T3932" s="21">
        <f>IF($A3932="","",IFERROR(INDEX(Offerte!$G$2:$G$200,MATCH($Q3932,Offerte!$L$2:$L$200,0)),"NO"))</f>
        <v/>
      </c>
    </row>
    <row r="3933">
      <c r="A3933" s="10">
        <f>IF(Offerte!$A128="","",Offerte!$A128)</f>
        <v/>
      </c>
      <c r="B3933" s="10">
        <f>IF(Offerte!$A128="","",Offerte!$B128)</f>
        <v/>
      </c>
      <c r="C3933" s="10">
        <f>IF(Offerte!$A128="","",Offerte!$C128)</f>
        <v/>
      </c>
      <c r="D3933" s="10" t="inlineStr">
        <is>
          <t>F.2.1</t>
        </is>
      </c>
      <c r="E3933" s="10" t="inlineStr">
        <is>
          <t>F</t>
        </is>
      </c>
      <c r="F3933" s="10" t="inlineStr">
        <is>
          <t>Q</t>
        </is>
      </c>
      <c r="G3933" s="10" t="inlineStr">
        <is>
          <t>higher</t>
        </is>
      </c>
      <c r="H3933" s="10" t="n">
        <v>2</v>
      </c>
      <c r="I3933" s="10" t="inlineStr">
        <is>
          <t>Tasso di copertura del servizio con dispositivi ECO-DRIVER</t>
        </is>
      </c>
      <c r="J3933" s="20" t="n"/>
      <c r="K3933" s="20" t="n"/>
      <c r="L3933" s="20" t="n"/>
      <c r="M3933" s="20" t="n"/>
      <c r="N3933" s="21">
        <f>IF($A3933="","",IFERROR(VALUE($K3933)/VALUE($L3933),IFERROR(VALUE($J3933),0)))</f>
        <v/>
      </c>
      <c r="O3933" s="21">
        <f>IF($A3933="",0,IF(OR($S3933&lt;&gt;1,COUNTA($J3933:$M3933)=0),0,IF(SUMPRODUCT(MAX(($C$5:$C$6173=$C3933)*($D$5:$D$6173=$D3933)*($S$5:$S$6173=1)*IFERROR($N$5:$N$6173*1,0)))&gt;0,ROUND($H3933*($N3933/SUMPRODUCT(MAX(($C$5:$C$6173=$C3933)*($D$5:$D$6173=$D3933)*($S$5:$S$6173=1)*IFERROR($N$5:$N$6173*1,0)))),4),0)))</f>
        <v/>
      </c>
      <c r="P3933" s="10" t="inlineStr">
        <is>
          <t>Autobus attrezzati con dispositivi ECO-DRIVER / Autobus totali in offerta, incluse scorte</t>
        </is>
      </c>
      <c r="Q3933" s="21">
        <f>IF($A3933="","",$A3933&amp;"|"&amp;$C3933)</f>
        <v/>
      </c>
      <c r="R3933" s="21">
        <f>IF($A3933="","",$A3933&amp;"|"&amp;$C3933&amp;"|"&amp;$D3933)</f>
        <v/>
      </c>
      <c r="S3933" s="21">
        <f>IF($A3933="","",IFERROR(INDEX(Offerte!$D$2:$D$200,MATCH($Q3933,Offerte!$L$2:$L$200,0)),0))</f>
        <v/>
      </c>
      <c r="T3933" s="21">
        <f>IF($A3933="","",IFERROR(INDEX(Offerte!$G$2:$G$200,MATCH($Q3933,Offerte!$L$2:$L$200,0)),"NO"))</f>
        <v/>
      </c>
    </row>
    <row r="3934">
      <c r="A3934" s="10">
        <f>IF(Offerte!$A128="","",Offerte!$A128)</f>
        <v/>
      </c>
      <c r="B3934" s="10">
        <f>IF(Offerte!$A128="","",Offerte!$B128)</f>
        <v/>
      </c>
      <c r="C3934" s="10">
        <f>IF(Offerte!$A128="","",Offerte!$C128)</f>
        <v/>
      </c>
      <c r="D3934" s="10" t="inlineStr">
        <is>
          <t>F.3.1</t>
        </is>
      </c>
      <c r="E3934" s="10" t="inlineStr">
        <is>
          <t>F</t>
        </is>
      </c>
      <c r="F3934" s="10" t="inlineStr">
        <is>
          <t>Q</t>
        </is>
      </c>
      <c r="G3934" s="10" t="inlineStr">
        <is>
          <t>higher</t>
        </is>
      </c>
      <c r="H3934" s="10" t="n">
        <v>2</v>
      </c>
      <c r="I3934" s="10" t="inlineStr">
        <is>
          <t>Autoproduzione consumi elettrici per trazione</t>
        </is>
      </c>
      <c r="J3934" s="20" t="n"/>
      <c r="K3934" s="20" t="n"/>
      <c r="L3934" s="20" t="n"/>
      <c r="M3934" s="20" t="n"/>
      <c r="N3934" s="21">
        <f>IF($A3934="","",IFERROR(VALUE($J3934),0))</f>
        <v/>
      </c>
      <c r="O3934" s="21">
        <f>IF($A3934="",0,IF(OR($S3934&lt;&gt;1,COUNTA($J3934:$M3934)=0),0,IF(SUMPRODUCT(MAX(($C$5:$C$6173=$C3934)*($D$5:$D$6173=$D3934)*($S$5:$S$6173=1)*IFERROR($N$5:$N$6173*1,0)))&gt;0,ROUND($H3934*($N3934/SUMPRODUCT(MAX(($C$5:$C$6173=$C3934)*($D$5:$D$6173=$D3934)*($S$5:$S$6173=1)*IFERROR($N$5:$N$6173*1,0)))),4),0)))</f>
        <v/>
      </c>
      <c r="P3934" s="10" t="inlineStr">
        <is>
          <t>kWh/anno</t>
        </is>
      </c>
      <c r="Q3934" s="21">
        <f>IF($A3934="","",$A3934&amp;"|"&amp;$C3934)</f>
        <v/>
      </c>
      <c r="R3934" s="21">
        <f>IF($A3934="","",$A3934&amp;"|"&amp;$C3934&amp;"|"&amp;$D3934)</f>
        <v/>
      </c>
      <c r="S3934" s="21">
        <f>IF($A3934="","",IFERROR(INDEX(Offerte!$D$2:$D$200,MATCH($Q3934,Offerte!$L$2:$L$200,0)),0))</f>
        <v/>
      </c>
      <c r="T3934" s="21">
        <f>IF($A3934="","",IFERROR(INDEX(Offerte!$G$2:$G$200,MATCH($Q3934,Offerte!$L$2:$L$200,0)),"NO"))</f>
        <v/>
      </c>
    </row>
    <row r="3935">
      <c r="A3935" s="10">
        <f>IF(Offerte!$A128="","",Offerte!$A128)</f>
        <v/>
      </c>
      <c r="B3935" s="10">
        <f>IF(Offerte!$A128="","",Offerte!$B128)</f>
        <v/>
      </c>
      <c r="C3935" s="10">
        <f>IF(Offerte!$A128="","",Offerte!$C128)</f>
        <v/>
      </c>
      <c r="D3935" s="10" t="inlineStr">
        <is>
          <t>F.4.1</t>
        </is>
      </c>
      <c r="E3935" s="10" t="inlineStr">
        <is>
          <t>F</t>
        </is>
      </c>
      <c r="F3935" s="10" t="inlineStr">
        <is>
          <t>Q</t>
        </is>
      </c>
      <c r="G3935" s="10" t="inlineStr">
        <is>
          <t>soil</t>
        </is>
      </c>
      <c r="H3935" s="10" t="n">
        <v>2</v>
      </c>
      <c r="I3935" s="10" t="inlineStr">
        <is>
          <t>Indice di consumo di suolo</t>
        </is>
      </c>
      <c r="J3935" s="20" t="n"/>
      <c r="K3935" s="20" t="n"/>
      <c r="L3935" s="20" t="n"/>
      <c r="M3935" s="20" t="n"/>
      <c r="N3935" s="21">
        <f>IF($A3935="","",IFERROR(VALUE($J3935),0))</f>
        <v/>
      </c>
      <c r="O3935" s="21">
        <f>IF($A3935="",0,IF(OR($S3935&lt;&gt;1,COUNTA($J3935:$M3935)=0),0,IF($N3935&lt;=0,$H3935,IF(SUMPRODUCT(MAX(($C$5:$C$6173=$C3935)*($D$5:$D$6173=$D3935)*($S$5:$S$6173=1)*IFERROR($N$5:$N$6173*1,0)))&gt;0,ROUND($H3935*((SUMPRODUCT(MAX(($C$5:$C$6173=$C3935)*($D$5:$D$6173=$D3935)*($S$5:$S$6173=1)*IFERROR($N$5:$N$6173*1,0)))-$N3935)/SUMPRODUCT(MAX(($C$5:$C$6173=$C3935)*($D$5:$D$6173=$D3935)*($S$5:$S$6173=1)*IFERROR($N$5:$N$6173*1,0)))),4),0))))</f>
        <v/>
      </c>
      <c r="P3935" s="10" t="inlineStr">
        <is>
          <t>m2</t>
        </is>
      </c>
      <c r="Q3935" s="21">
        <f>IF($A3935="","",$A3935&amp;"|"&amp;$C3935)</f>
        <v/>
      </c>
      <c r="R3935" s="21">
        <f>IF($A3935="","",$A3935&amp;"|"&amp;$C3935&amp;"|"&amp;$D3935)</f>
        <v/>
      </c>
      <c r="S3935" s="21">
        <f>IF($A3935="","",IFERROR(INDEX(Offerte!$D$2:$D$200,MATCH($Q3935,Offerte!$L$2:$L$200,0)),0))</f>
        <v/>
      </c>
      <c r="T3935" s="21">
        <f>IF($A3935="","",IFERROR(INDEX(Offerte!$G$2:$G$200,MATCH($Q3935,Offerte!$L$2:$L$200,0)),"NO"))</f>
        <v/>
      </c>
    </row>
    <row r="3936">
      <c r="A3936" s="10">
        <f>IF(Offerte!$A128="","",Offerte!$A128)</f>
        <v/>
      </c>
      <c r="B3936" s="10">
        <f>IF(Offerte!$A128="","",Offerte!$B128)</f>
        <v/>
      </c>
      <c r="C3936" s="10">
        <f>IF(Offerte!$A128="","",Offerte!$C128)</f>
        <v/>
      </c>
      <c r="D3936" s="10" t="inlineStr">
        <is>
          <t>F.5.1</t>
        </is>
      </c>
      <c r="E3936" s="10" t="inlineStr">
        <is>
          <t>F</t>
        </is>
      </c>
      <c r="F3936" s="10" t="inlineStr">
        <is>
          <t>T</t>
        </is>
      </c>
      <c r="G3936" s="10" t="inlineStr">
        <is>
          <t>tabular</t>
        </is>
      </c>
      <c r="H3936" s="10" t="n">
        <v>1</v>
      </c>
      <c r="I3936" s="10" t="inlineStr">
        <is>
          <t>Rendicontazione di sostenibilità ambientale</t>
        </is>
      </c>
      <c r="J3936" s="20" t="n"/>
      <c r="K3936" s="20" t="n"/>
      <c r="L3936" s="20" t="n"/>
      <c r="M3936" s="20" t="n"/>
      <c r="N3936" s="21">
        <f>IF($A3936="","",IF(IFERROR(VALUE($M3936),0)=1,1,0))</f>
        <v/>
      </c>
      <c r="O3936" s="21">
        <f>IF($A3936="",0,IF(OR($S3936&lt;&gt;1,COUNTA($J3936:$M3936)=0),0,IF($N3936=1,$H3936,0)))</f>
        <v/>
      </c>
      <c r="P3936" s="10" t="inlineStr">
        <is>
          <t>sì/no</t>
        </is>
      </c>
      <c r="Q3936" s="21">
        <f>IF($A3936="","",$A3936&amp;"|"&amp;$C3936)</f>
        <v/>
      </c>
      <c r="R3936" s="21">
        <f>IF($A3936="","",$A3936&amp;"|"&amp;$C3936&amp;"|"&amp;$D3936)</f>
        <v/>
      </c>
      <c r="S3936" s="21">
        <f>IF($A3936="","",IFERROR(INDEX(Offerte!$D$2:$D$200,MATCH($Q3936,Offerte!$L$2:$L$200,0)),0))</f>
        <v/>
      </c>
      <c r="T3936" s="21">
        <f>IF($A3936="","",IFERROR(INDEX(Offerte!$G$2:$G$200,MATCH($Q3936,Offerte!$L$2:$L$200,0)),"NO"))</f>
        <v/>
      </c>
    </row>
    <row r="3937">
      <c r="A3937" s="10">
        <f>IF(Offerte!$A128="","",Offerte!$A128)</f>
        <v/>
      </c>
      <c r="B3937" s="10">
        <f>IF(Offerte!$A128="","",Offerte!$B128)</f>
        <v/>
      </c>
      <c r="C3937" s="10">
        <f>IF(Offerte!$A128="","",Offerte!$C128)</f>
        <v/>
      </c>
      <c r="D3937" s="10" t="inlineStr">
        <is>
          <t>G.1.1</t>
        </is>
      </c>
      <c r="E3937" s="10" t="inlineStr">
        <is>
          <t>G</t>
        </is>
      </c>
      <c r="F3937" s="10" t="inlineStr">
        <is>
          <t>D</t>
        </is>
      </c>
      <c r="G3937" s="10" t="inlineStr">
        <is>
          <t>discretionary</t>
        </is>
      </c>
      <c r="H3937" s="10" t="n">
        <v>2</v>
      </c>
      <c r="I3937" s="10" t="inlineStr">
        <is>
          <t>Qualità del progetto di centrale di controllo aziendale</t>
        </is>
      </c>
      <c r="J3937" s="20" t="n"/>
      <c r="K3937" s="20" t="n"/>
      <c r="L3937" s="20" t="n"/>
      <c r="M3937" s="20" t="n"/>
      <c r="N3937" s="21">
        <f>IF($A3937="","",MAX(0,MIN(1,IFERROR(VALUE($M3937),0))))</f>
        <v/>
      </c>
      <c r="O3937" s="21">
        <f>IF($A3937="",0,IF(OR($S3937&lt;&gt;1,COUNTA($J3937:$M3937)=0),0,IF(SUMPRODUCT(MAX(($C$5:$C$6173=$C3937)*($D$5:$D$6173=$D3937)*($S$5:$S$6173=1)*IFERROR($N$5:$N$6173*1,0)))&gt;0,ROUND($H3937*($N3937/SUMPRODUCT(MAX(($C$5:$C$6173=$C3937)*($D$5:$D$6173=$D3937)*($S$5:$S$6173=1)*IFERROR($N$5:$N$6173*1,0)))),4),0)))</f>
        <v/>
      </c>
      <c r="P3937" s="10" t="inlineStr">
        <is>
          <t>coeff.</t>
        </is>
      </c>
      <c r="Q3937" s="21">
        <f>IF($A3937="","",$A3937&amp;"|"&amp;$C3937)</f>
        <v/>
      </c>
      <c r="R3937" s="21">
        <f>IF($A3937="","",$A3937&amp;"|"&amp;$C3937&amp;"|"&amp;$D3937)</f>
        <v/>
      </c>
      <c r="S3937" s="21">
        <f>IF($A3937="","",IFERROR(INDEX(Offerte!$D$2:$D$200,MATCH($Q3937,Offerte!$L$2:$L$200,0)),0))</f>
        <v/>
      </c>
      <c r="T3937" s="21">
        <f>IF($A3937="","",IFERROR(INDEX(Offerte!$G$2:$G$200,MATCH($Q3937,Offerte!$L$2:$L$200,0)),"NO"))</f>
        <v/>
      </c>
    </row>
    <row r="3938">
      <c r="A3938" s="10">
        <f>IF(Offerte!$A128="","",Offerte!$A128)</f>
        <v/>
      </c>
      <c r="B3938" s="10">
        <f>IF(Offerte!$A128="","",Offerte!$B128)</f>
        <v/>
      </c>
      <c r="C3938" s="10">
        <f>IF(Offerte!$A128="","",Offerte!$C128)</f>
        <v/>
      </c>
      <c r="D3938" s="10" t="inlineStr">
        <is>
          <t>G.2.1</t>
        </is>
      </c>
      <c r="E3938" s="10" t="inlineStr">
        <is>
          <t>G</t>
        </is>
      </c>
      <c r="F3938" s="10" t="inlineStr">
        <is>
          <t>T</t>
        </is>
      </c>
      <c r="G3938" s="10" t="inlineStr">
        <is>
          <t>tabular</t>
        </is>
      </c>
      <c r="H3938" s="10" t="n">
        <v>1</v>
      </c>
      <c r="I3938" s="10" t="inlineStr">
        <is>
          <t>Certificazione ISO 45001</t>
        </is>
      </c>
      <c r="J3938" s="20" t="n"/>
      <c r="K3938" s="20" t="n"/>
      <c r="L3938" s="20" t="n"/>
      <c r="M3938" s="20" t="n"/>
      <c r="N3938" s="21">
        <f>IF($A3938="","",IF(IFERROR(VALUE($M3938),0)=1,1,0))</f>
        <v/>
      </c>
      <c r="O3938" s="21">
        <f>IF($A3938="",0,IF(OR($S3938&lt;&gt;1,COUNTA($J3938:$M3938)=0),0,IF($N3938=1,$H3938,0)))</f>
        <v/>
      </c>
      <c r="P3938" s="10" t="inlineStr">
        <is>
          <t>sì/no</t>
        </is>
      </c>
      <c r="Q3938" s="21">
        <f>IF($A3938="","",$A3938&amp;"|"&amp;$C3938)</f>
        <v/>
      </c>
      <c r="R3938" s="21">
        <f>IF($A3938="","",$A3938&amp;"|"&amp;$C3938&amp;"|"&amp;$D3938)</f>
        <v/>
      </c>
      <c r="S3938" s="21">
        <f>IF($A3938="","",IFERROR(INDEX(Offerte!$D$2:$D$200,MATCH($Q3938,Offerte!$L$2:$L$200,0)),0))</f>
        <v/>
      </c>
      <c r="T3938" s="21">
        <f>IF($A3938="","",IFERROR(INDEX(Offerte!$G$2:$G$200,MATCH($Q3938,Offerte!$L$2:$L$200,0)),"NO"))</f>
        <v/>
      </c>
    </row>
    <row r="3939">
      <c r="A3939" s="10">
        <f>IF(Offerte!$A128="","",Offerte!$A128)</f>
        <v/>
      </c>
      <c r="B3939" s="10">
        <f>IF(Offerte!$A128="","",Offerte!$B128)</f>
        <v/>
      </c>
      <c r="C3939" s="10">
        <f>IF(Offerte!$A128="","",Offerte!$C128)</f>
        <v/>
      </c>
      <c r="D3939" s="10" t="inlineStr">
        <is>
          <t>G.3.1</t>
        </is>
      </c>
      <c r="E3939" s="10" t="inlineStr">
        <is>
          <t>G</t>
        </is>
      </c>
      <c r="F3939" s="10" t="inlineStr">
        <is>
          <t>T</t>
        </is>
      </c>
      <c r="G3939" s="10" t="inlineStr">
        <is>
          <t>tabular</t>
        </is>
      </c>
      <c r="H3939" s="10" t="n">
        <v>1</v>
      </c>
      <c r="I3939" s="10" t="inlineStr">
        <is>
          <t>Certificazioni di responsabilità sociale</t>
        </is>
      </c>
      <c r="J3939" s="20" t="n"/>
      <c r="K3939" s="20" t="n"/>
      <c r="L3939" s="20" t="n"/>
      <c r="M3939" s="20" t="n"/>
      <c r="N3939" s="21">
        <f>IF($A3939="","",IF(IFERROR(VALUE($M3939),0)=1,1,0))</f>
        <v/>
      </c>
      <c r="O3939" s="21">
        <f>IF($A3939="",0,IF(OR($S3939&lt;&gt;1,COUNTA($J3939:$M3939)=0),0,IF($N3939=1,$H3939,0)))</f>
        <v/>
      </c>
      <c r="P3939" s="10" t="inlineStr">
        <is>
          <t>sì/no</t>
        </is>
      </c>
      <c r="Q3939" s="21">
        <f>IF($A3939="","",$A3939&amp;"|"&amp;$C3939)</f>
        <v/>
      </c>
      <c r="R3939" s="21">
        <f>IF($A3939="","",$A3939&amp;"|"&amp;$C3939&amp;"|"&amp;$D3939)</f>
        <v/>
      </c>
      <c r="S3939" s="21">
        <f>IF($A3939="","",IFERROR(INDEX(Offerte!$D$2:$D$200,MATCH($Q3939,Offerte!$L$2:$L$200,0)),0))</f>
        <v/>
      </c>
      <c r="T3939" s="21">
        <f>IF($A3939="","",IFERROR(INDEX(Offerte!$G$2:$G$200,MATCH($Q3939,Offerte!$L$2:$L$200,0)),"NO"))</f>
        <v/>
      </c>
    </row>
    <row r="3940">
      <c r="A3940" s="10">
        <f>IF(Offerte!$A128="","",Offerte!$A128)</f>
        <v/>
      </c>
      <c r="B3940" s="10">
        <f>IF(Offerte!$A128="","",Offerte!$B128)</f>
        <v/>
      </c>
      <c r="C3940" s="10">
        <f>IF(Offerte!$A128="","",Offerte!$C128)</f>
        <v/>
      </c>
      <c r="D3940" s="10" t="inlineStr">
        <is>
          <t>G.4.1</t>
        </is>
      </c>
      <c r="E3940" s="10" t="inlineStr">
        <is>
          <t>G</t>
        </is>
      </c>
      <c r="F3940" s="10" t="inlineStr">
        <is>
          <t>D</t>
        </is>
      </c>
      <c r="G3940" s="10" t="inlineStr">
        <is>
          <t>discretionary</t>
        </is>
      </c>
      <c r="H3940" s="10" t="n">
        <v>2</v>
      </c>
      <c r="I3940" s="10" t="inlineStr">
        <is>
          <t>Qualità del piano di formazione del personale</t>
        </is>
      </c>
      <c r="J3940" s="20" t="n"/>
      <c r="K3940" s="20" t="n"/>
      <c r="L3940" s="20" t="n"/>
      <c r="M3940" s="20" t="n"/>
      <c r="N3940" s="21">
        <f>IF($A3940="","",MAX(0,MIN(1,IFERROR(VALUE($M3940),0))))</f>
        <v/>
      </c>
      <c r="O3940" s="21">
        <f>IF($A3940="",0,IF(OR($S3940&lt;&gt;1,COUNTA($J3940:$M3940)=0),0,IF(SUMPRODUCT(MAX(($C$5:$C$6173=$C3940)*($D$5:$D$6173=$D3940)*($S$5:$S$6173=1)*IFERROR($N$5:$N$6173*1,0)))&gt;0,ROUND($H3940*($N3940/SUMPRODUCT(MAX(($C$5:$C$6173=$C3940)*($D$5:$D$6173=$D3940)*($S$5:$S$6173=1)*IFERROR($N$5:$N$6173*1,0)))),4),0)))</f>
        <v/>
      </c>
      <c r="P3940" s="10" t="inlineStr">
        <is>
          <t>coeff.</t>
        </is>
      </c>
      <c r="Q3940" s="21">
        <f>IF($A3940="","",$A3940&amp;"|"&amp;$C3940)</f>
        <v/>
      </c>
      <c r="R3940" s="21">
        <f>IF($A3940="","",$A3940&amp;"|"&amp;$C3940&amp;"|"&amp;$D3940)</f>
        <v/>
      </c>
      <c r="S3940" s="21">
        <f>IF($A3940="","",IFERROR(INDEX(Offerte!$D$2:$D$200,MATCH($Q3940,Offerte!$L$2:$L$200,0)),0))</f>
        <v/>
      </c>
      <c r="T3940" s="21">
        <f>IF($A3940="","",IFERROR(INDEX(Offerte!$G$2:$G$200,MATCH($Q3940,Offerte!$L$2:$L$200,0)),"NO"))</f>
        <v/>
      </c>
    </row>
    <row r="3941">
      <c r="A3941" s="10">
        <f>IF(Offerte!$A128="","",Offerte!$A128)</f>
        <v/>
      </c>
      <c r="B3941" s="10">
        <f>IF(Offerte!$A128="","",Offerte!$B128)</f>
        <v/>
      </c>
      <c r="C3941" s="10">
        <f>IF(Offerte!$A128="","",Offerte!$C128)</f>
        <v/>
      </c>
      <c r="D3941" s="10" t="inlineStr">
        <is>
          <t>G.5.1</t>
        </is>
      </c>
      <c r="E3941" s="10" t="inlineStr">
        <is>
          <t>G</t>
        </is>
      </c>
      <c r="F3941" s="10" t="inlineStr">
        <is>
          <t>T</t>
        </is>
      </c>
      <c r="G3941" s="10" t="inlineStr">
        <is>
          <t>tabular</t>
        </is>
      </c>
      <c r="H3941" s="10" t="n">
        <v>1</v>
      </c>
      <c r="I3941" s="10" t="inlineStr">
        <is>
          <t>Impegno al mantenimento delle garanzie del contratto di secondo livello del gestore uscente</t>
        </is>
      </c>
      <c r="J3941" s="20" t="n"/>
      <c r="K3941" s="20" t="n"/>
      <c r="L3941" s="20" t="n"/>
      <c r="M3941" s="20" t="n"/>
      <c r="N3941" s="21">
        <f>IF($A3941="","",IF(IFERROR(VALUE($M3941),0)=1,1,0))</f>
        <v/>
      </c>
      <c r="O3941" s="21">
        <f>IF($A3941="",0,IF(OR($S3941&lt;&gt;1,COUNTA($J3941:$M3941)=0),0,IF($N3941=1,$H3941,0)))</f>
        <v/>
      </c>
      <c r="P3941" s="10" t="inlineStr">
        <is>
          <t>sì/no</t>
        </is>
      </c>
      <c r="Q3941" s="21">
        <f>IF($A3941="","",$A3941&amp;"|"&amp;$C3941)</f>
        <v/>
      </c>
      <c r="R3941" s="21">
        <f>IF($A3941="","",$A3941&amp;"|"&amp;$C3941&amp;"|"&amp;$D3941)</f>
        <v/>
      </c>
      <c r="S3941" s="21">
        <f>IF($A3941="","",IFERROR(INDEX(Offerte!$D$2:$D$200,MATCH($Q3941,Offerte!$L$2:$L$200,0)),0))</f>
        <v/>
      </c>
      <c r="T3941" s="21">
        <f>IF($A3941="","",IFERROR(INDEX(Offerte!$G$2:$G$200,MATCH($Q3941,Offerte!$L$2:$L$200,0)),"NO"))</f>
        <v/>
      </c>
    </row>
    <row r="3942">
      <c r="A3942" s="10">
        <f>IF(Offerte!$A129="","",Offerte!$A129)</f>
        <v/>
      </c>
      <c r="B3942" s="10">
        <f>IF(Offerte!$A129="","",Offerte!$B129)</f>
        <v/>
      </c>
      <c r="C3942" s="10">
        <f>IF(Offerte!$A129="","",Offerte!$C129)</f>
        <v/>
      </c>
      <c r="D3942" s="10" t="inlineStr">
        <is>
          <t>A.1.1</t>
        </is>
      </c>
      <c r="E3942" s="10" t="inlineStr">
        <is>
          <t>A</t>
        </is>
      </c>
      <c r="F3942" s="10" t="inlineStr">
        <is>
          <t>Q</t>
        </is>
      </c>
      <c r="G3942" s="10" t="inlineStr">
        <is>
          <t>higher</t>
        </is>
      </c>
      <c r="H3942" s="10" t="n">
        <v>3</v>
      </c>
      <c r="I3942" s="10" t="inlineStr">
        <is>
          <t>Tasso aggiuntivo di corse controllate</t>
        </is>
      </c>
      <c r="J3942" s="20" t="n"/>
      <c r="K3942" s="20" t="n"/>
      <c r="L3942" s="20" t="n"/>
      <c r="M3942" s="20" t="n"/>
      <c r="N3942" s="21">
        <f>IF($A3942="","",IFERROR(VALUE($K3942)/VALUE($L3942)*100,IFERROR(VALUE($J3942),0)))</f>
        <v/>
      </c>
      <c r="O3942" s="21">
        <f>IF($A3942="",0,IF(OR($S3942&lt;&gt;1,COUNTA($J3942:$M3942)=0),0,IF(SUMPRODUCT(MAX(($C$5:$C$6173=$C3942)*($D$5:$D$6173=$D3942)*($S$5:$S$6173=1)*IFERROR($N$5:$N$6173*1,0)))&gt;0,ROUND($H3942*($N3942/SUMPRODUCT(MAX(($C$5:$C$6173=$C3942)*($D$5:$D$6173=$D3942)*($S$5:$S$6173=1)*IFERROR($N$5:$N$6173*1,0)))),4),0)))</f>
        <v/>
      </c>
      <c r="P3942" s="10" t="inlineStr">
        <is>
          <t>Corse controllate annue / Corse programmate annue</t>
        </is>
      </c>
      <c r="Q3942" s="21">
        <f>IF($A3942="","",$A3942&amp;"|"&amp;$C3942)</f>
        <v/>
      </c>
      <c r="R3942" s="21">
        <f>IF($A3942="","",$A3942&amp;"|"&amp;$C3942&amp;"|"&amp;$D3942)</f>
        <v/>
      </c>
      <c r="S3942" s="21">
        <f>IF($A3942="","",IFERROR(INDEX(Offerte!$D$2:$D$200,MATCH($Q3942,Offerte!$L$2:$L$200,0)),0))</f>
        <v/>
      </c>
      <c r="T3942" s="21">
        <f>IF($A3942="","",IFERROR(INDEX(Offerte!$G$2:$G$200,MATCH($Q3942,Offerte!$L$2:$L$200,0)),"NO"))</f>
        <v/>
      </c>
    </row>
    <row r="3943">
      <c r="A3943" s="10">
        <f>IF(Offerte!$A129="","",Offerte!$A129)</f>
        <v/>
      </c>
      <c r="B3943" s="10">
        <f>IF(Offerte!$A129="","",Offerte!$B129)</f>
        <v/>
      </c>
      <c r="C3943" s="10">
        <f>IF(Offerte!$A129="","",Offerte!$C129)</f>
        <v/>
      </c>
      <c r="D3943" s="10" t="inlineStr">
        <is>
          <t>A.1.2</t>
        </is>
      </c>
      <c r="E3943" s="10" t="inlineStr">
        <is>
          <t>A</t>
        </is>
      </c>
      <c r="F3943" s="10" t="inlineStr">
        <is>
          <t>Q</t>
        </is>
      </c>
      <c r="G3943" s="10" t="inlineStr">
        <is>
          <t>higher</t>
        </is>
      </c>
      <c r="H3943" s="10" t="n">
        <v>4</v>
      </c>
      <c r="I3943" s="10" t="inlineStr">
        <is>
          <t>Numero aggiuntivo di passeggeri controllati</t>
        </is>
      </c>
      <c r="J3943" s="20" t="n"/>
      <c r="K3943" s="20" t="n"/>
      <c r="L3943" s="20" t="n"/>
      <c r="M3943" s="20" t="n"/>
      <c r="N3943" s="21">
        <f>IF($A3943="","",IFERROR(VALUE($J3943),0))</f>
        <v/>
      </c>
      <c r="O3943" s="21">
        <f>IF($A3943="",0,IF(OR($S3943&lt;&gt;1,COUNTA($J3943:$M3943)=0),0,IF(SUMPRODUCT(MAX(($C$5:$C$6173=$C3943)*($D$5:$D$6173=$D3943)*($S$5:$S$6173=1)*IFERROR($N$5:$N$6173*1,0)))&gt;0,ROUND($H3943*($N3943/SUMPRODUCT(MAX(($C$5:$C$6173=$C3943)*($D$5:$D$6173=$D3943)*($S$5:$S$6173=1)*IFERROR($N$5:$N$6173*1,0)))),4),0)))</f>
        <v/>
      </c>
      <c r="P3943" s="10" t="inlineStr">
        <is>
          <t>passeggeri/anno</t>
        </is>
      </c>
      <c r="Q3943" s="21">
        <f>IF($A3943="","",$A3943&amp;"|"&amp;$C3943)</f>
        <v/>
      </c>
      <c r="R3943" s="21">
        <f>IF($A3943="","",$A3943&amp;"|"&amp;$C3943&amp;"|"&amp;$D3943)</f>
        <v/>
      </c>
      <c r="S3943" s="21">
        <f>IF($A3943="","",IFERROR(INDEX(Offerte!$D$2:$D$200,MATCH($Q3943,Offerte!$L$2:$L$200,0)),0))</f>
        <v/>
      </c>
      <c r="T3943" s="21">
        <f>IF($A3943="","",IFERROR(INDEX(Offerte!$G$2:$G$200,MATCH($Q3943,Offerte!$L$2:$L$200,0)),"NO"))</f>
        <v/>
      </c>
    </row>
    <row r="3944">
      <c r="A3944" s="10">
        <f>IF(Offerte!$A129="","",Offerte!$A129)</f>
        <v/>
      </c>
      <c r="B3944" s="10">
        <f>IF(Offerte!$A129="","",Offerte!$B129)</f>
        <v/>
      </c>
      <c r="C3944" s="10">
        <f>IF(Offerte!$A129="","",Offerte!$C129)</f>
        <v/>
      </c>
      <c r="D3944" s="10" t="inlineStr">
        <is>
          <t>B.1.1</t>
        </is>
      </c>
      <c r="E3944" s="10" t="inlineStr">
        <is>
          <t>B</t>
        </is>
      </c>
      <c r="F3944" s="10" t="inlineStr">
        <is>
          <t>Q</t>
        </is>
      </c>
      <c r="G3944" s="10" t="inlineStr">
        <is>
          <t>higher</t>
        </is>
      </c>
      <c r="H3944" s="10" t="n">
        <v>3</v>
      </c>
      <c r="I3944" s="10" t="inlineStr">
        <is>
          <t>Incremento dei posti offerti nelle fasce di punta</t>
        </is>
      </c>
      <c r="J3944" s="20" t="n"/>
      <c r="K3944" s="20" t="n"/>
      <c r="L3944" s="20" t="n"/>
      <c r="M3944" s="20" t="n"/>
      <c r="N3944" s="21">
        <f>IF($A3944="","",IFERROR(VALUE($J3944),0))</f>
        <v/>
      </c>
      <c r="O3944" s="21">
        <f>IF($A3944="",0,IF(OR($S3944&lt;&gt;1,COUNTA($J3944:$M3944)=0),0,IF(SUMPRODUCT(MAX(($C$5:$C$6173=$C3944)*($D$5:$D$6173=$D3944)*($S$5:$S$6173=1)*IFERROR($N$5:$N$6173*1,0)))&gt;0,ROUND($H3944*($N3944/SUMPRODUCT(MAX(($C$5:$C$6173=$C3944)*($D$5:$D$6173=$D3944)*($S$5:$S$6173=1)*IFERROR($N$5:$N$6173*1,0)))),4),0)))</f>
        <v/>
      </c>
      <c r="P3944" s="10" t="inlineStr">
        <is>
          <t>posti*km</t>
        </is>
      </c>
      <c r="Q3944" s="21">
        <f>IF($A3944="","",$A3944&amp;"|"&amp;$C3944)</f>
        <v/>
      </c>
      <c r="R3944" s="21">
        <f>IF($A3944="","",$A3944&amp;"|"&amp;$C3944&amp;"|"&amp;$D3944)</f>
        <v/>
      </c>
      <c r="S3944" s="21">
        <f>IF($A3944="","",IFERROR(INDEX(Offerte!$D$2:$D$200,MATCH($Q3944,Offerte!$L$2:$L$200,0)),0))</f>
        <v/>
      </c>
      <c r="T3944" s="21">
        <f>IF($A3944="","",IFERROR(INDEX(Offerte!$G$2:$G$200,MATCH($Q3944,Offerte!$L$2:$L$200,0)),"NO"))</f>
        <v/>
      </c>
    </row>
    <row r="3945">
      <c r="A3945" s="10">
        <f>IF(Offerte!$A129="","",Offerte!$A129)</f>
        <v/>
      </c>
      <c r="B3945" s="10">
        <f>IF(Offerte!$A129="","",Offerte!$B129)</f>
        <v/>
      </c>
      <c r="C3945" s="10">
        <f>IF(Offerte!$A129="","",Offerte!$C129)</f>
        <v/>
      </c>
      <c r="D3945" s="10" t="inlineStr">
        <is>
          <t>B.2.1</t>
        </is>
      </c>
      <c r="E3945" s="10" t="inlineStr">
        <is>
          <t>B</t>
        </is>
      </c>
      <c r="F3945" s="10" t="inlineStr">
        <is>
          <t>Q</t>
        </is>
      </c>
      <c r="G3945" s="10" t="inlineStr">
        <is>
          <t>higher</t>
        </is>
      </c>
      <c r="H3945" s="10" t="n">
        <v>4</v>
      </c>
      <c r="I3945" s="10" t="inlineStr">
        <is>
          <t>Corse aggiuntive nell'arco giornaliero base</t>
        </is>
      </c>
      <c r="J3945" s="20" t="n"/>
      <c r="K3945" s="20" t="n"/>
      <c r="L3945" s="20" t="n"/>
      <c r="M3945" s="20" t="n"/>
      <c r="N3945" s="21">
        <f>IF($A3945="","",IFERROR(VALUE($J3945),0))</f>
        <v/>
      </c>
      <c r="O3945" s="21">
        <f>IF($A3945="",0,IF(OR($S3945&lt;&gt;1,COUNTA($J3945:$M3945)=0),0,IF(SUMPRODUCT(MAX(($C$5:$C$6173=$C3945)*($D$5:$D$6173=$D3945)*($S$5:$S$6173=1)*IFERROR($N$5:$N$6173*1,0)))&gt;0,ROUND($H3945*($N3945/SUMPRODUCT(MAX(($C$5:$C$6173=$C3945)*($D$5:$D$6173=$D3945)*($S$5:$S$6173=1)*IFERROR($N$5:$N$6173*1,0)))),4),0)))</f>
        <v/>
      </c>
      <c r="P3945" s="10" t="inlineStr">
        <is>
          <t>corse</t>
        </is>
      </c>
      <c r="Q3945" s="21">
        <f>IF($A3945="","",$A3945&amp;"|"&amp;$C3945)</f>
        <v/>
      </c>
      <c r="R3945" s="21">
        <f>IF($A3945="","",$A3945&amp;"|"&amp;$C3945&amp;"|"&amp;$D3945)</f>
        <v/>
      </c>
      <c r="S3945" s="21">
        <f>IF($A3945="","",IFERROR(INDEX(Offerte!$D$2:$D$200,MATCH($Q3945,Offerte!$L$2:$L$200,0)),0))</f>
        <v/>
      </c>
      <c r="T3945" s="21">
        <f>IF($A3945="","",IFERROR(INDEX(Offerte!$G$2:$G$200,MATCH($Q3945,Offerte!$L$2:$L$200,0)),"NO"))</f>
        <v/>
      </c>
    </row>
    <row r="3946">
      <c r="A3946" s="10">
        <f>IF(Offerte!$A129="","",Offerte!$A129)</f>
        <v/>
      </c>
      <c r="B3946" s="10">
        <f>IF(Offerte!$A129="","",Offerte!$B129)</f>
        <v/>
      </c>
      <c r="C3946" s="10">
        <f>IF(Offerte!$A129="","",Offerte!$C129)</f>
        <v/>
      </c>
      <c r="D3946" s="10" t="inlineStr">
        <is>
          <t>B.3.1</t>
        </is>
      </c>
      <c r="E3946" s="10" t="inlineStr">
        <is>
          <t>B</t>
        </is>
      </c>
      <c r="F3946" s="10" t="inlineStr">
        <is>
          <t>Q</t>
        </is>
      </c>
      <c r="G3946" s="10" t="inlineStr">
        <is>
          <t>higher</t>
        </is>
      </c>
      <c r="H3946" s="10" t="n">
        <v>2</v>
      </c>
      <c r="I3946" s="10" t="inlineStr">
        <is>
          <t>Numero di corse aggiuntive per allungamento dell'arco di servizio giornaliero nelle fasce serali</t>
        </is>
      </c>
      <c r="J3946" s="20" t="n"/>
      <c r="K3946" s="20" t="n"/>
      <c r="L3946" s="20" t="n"/>
      <c r="M3946" s="20" t="n"/>
      <c r="N3946" s="21">
        <f>IF($A3946="","",IFERROR(VALUE($J3946),0))</f>
        <v/>
      </c>
      <c r="O3946" s="21">
        <f>IF($A3946="",0,IF(OR($S3946&lt;&gt;1,COUNTA($J3946:$M3946)=0),0,IF(SUMPRODUCT(MAX(($C$5:$C$6173=$C3946)*($D$5:$D$6173=$D3946)*($S$5:$S$6173=1)*IFERROR($N$5:$N$6173*1,0)))&gt;0,ROUND($H3946*($N3946/SUMPRODUCT(MAX(($C$5:$C$6173=$C3946)*($D$5:$D$6173=$D3946)*($S$5:$S$6173=1)*IFERROR($N$5:$N$6173*1,0)))),4),0)))</f>
        <v/>
      </c>
      <c r="P3946" s="10" t="inlineStr">
        <is>
          <t>corse</t>
        </is>
      </c>
      <c r="Q3946" s="21">
        <f>IF($A3946="","",$A3946&amp;"|"&amp;$C3946)</f>
        <v/>
      </c>
      <c r="R3946" s="21">
        <f>IF($A3946="","",$A3946&amp;"|"&amp;$C3946&amp;"|"&amp;$D3946)</f>
        <v/>
      </c>
      <c r="S3946" s="21">
        <f>IF($A3946="","",IFERROR(INDEX(Offerte!$D$2:$D$200,MATCH($Q3946,Offerte!$L$2:$L$200,0)),0))</f>
        <v/>
      </c>
      <c r="T3946" s="21">
        <f>IF($A3946="","",IFERROR(INDEX(Offerte!$G$2:$G$200,MATCH($Q3946,Offerte!$L$2:$L$200,0)),"NO"))</f>
        <v/>
      </c>
    </row>
    <row r="3947">
      <c r="A3947" s="10">
        <f>IF(Offerte!$A129="","",Offerte!$A129)</f>
        <v/>
      </c>
      <c r="B3947" s="10">
        <f>IF(Offerte!$A129="","",Offerte!$B129)</f>
        <v/>
      </c>
      <c r="C3947" s="10">
        <f>IF(Offerte!$A129="","",Offerte!$C129)</f>
        <v/>
      </c>
      <c r="D3947" s="10" t="inlineStr">
        <is>
          <t>B.4.1</t>
        </is>
      </c>
      <c r="E3947" s="10" t="inlineStr">
        <is>
          <t>B</t>
        </is>
      </c>
      <c r="F3947" s="10" t="inlineStr">
        <is>
          <t>Q</t>
        </is>
      </c>
      <c r="G3947" s="10" t="inlineStr">
        <is>
          <t>higher</t>
        </is>
      </c>
      <c r="H3947" s="10" t="n">
        <v>3</v>
      </c>
      <c r="I3947" s="10" t="inlineStr">
        <is>
          <t>Percorrenze aggiuntive offerte nel Programma d'esercizio delle prime due fasi attuative</t>
        </is>
      </c>
      <c r="J3947" s="20" t="n"/>
      <c r="K3947" s="20" t="n"/>
      <c r="L3947" s="20" t="n"/>
      <c r="M3947" s="20" t="n"/>
      <c r="N3947" s="21">
        <f>IF($A3947="","",IFERROR(VALUE($J3947),0))</f>
        <v/>
      </c>
      <c r="O3947" s="21">
        <f>IF($A3947="",0,IF(OR($S3947&lt;&gt;1,COUNTA($J3947:$M3947)=0),0,IF(SUMPRODUCT(MAX(($C$5:$C$6173=$C3947)*($D$5:$D$6173=$D3947)*($S$5:$S$6173=1)*IFERROR($N$5:$N$6173*1,0)))&gt;0,ROUND($H3947*($N3947/SUMPRODUCT(MAX(($C$5:$C$6173=$C3947)*($D$5:$D$6173=$D3947)*($S$5:$S$6173=1)*IFERROR($N$5:$N$6173*1,0)))),4),0)))</f>
        <v/>
      </c>
      <c r="P3947" s="10" t="inlineStr">
        <is>
          <t>vett*km</t>
        </is>
      </c>
      <c r="Q3947" s="21">
        <f>IF($A3947="","",$A3947&amp;"|"&amp;$C3947)</f>
        <v/>
      </c>
      <c r="R3947" s="21">
        <f>IF($A3947="","",$A3947&amp;"|"&amp;$C3947&amp;"|"&amp;$D3947)</f>
        <v/>
      </c>
      <c r="S3947" s="21">
        <f>IF($A3947="","",IFERROR(INDEX(Offerte!$D$2:$D$200,MATCH($Q3947,Offerte!$L$2:$L$200,0)),0))</f>
        <v/>
      </c>
      <c r="T3947" s="21">
        <f>IF($A3947="","",IFERROR(INDEX(Offerte!$G$2:$G$200,MATCH($Q3947,Offerte!$L$2:$L$200,0)),"NO"))</f>
        <v/>
      </c>
    </row>
    <row r="3948">
      <c r="A3948" s="10">
        <f>IF(Offerte!$A129="","",Offerte!$A129)</f>
        <v/>
      </c>
      <c r="B3948" s="10">
        <f>IF(Offerte!$A129="","",Offerte!$B129)</f>
        <v/>
      </c>
      <c r="C3948" s="10">
        <f>IF(Offerte!$A129="","",Offerte!$C129)</f>
        <v/>
      </c>
      <c r="D3948" s="10" t="inlineStr">
        <is>
          <t>B.5.1</t>
        </is>
      </c>
      <c r="E3948" s="10" t="inlineStr">
        <is>
          <t>B</t>
        </is>
      </c>
      <c r="F3948" s="10" t="inlineStr">
        <is>
          <t>D</t>
        </is>
      </c>
      <c r="G3948" s="10" t="inlineStr">
        <is>
          <t>discretionary</t>
        </is>
      </c>
      <c r="H3948" s="10" t="n">
        <v>2</v>
      </c>
      <c r="I3948" s="10" t="inlineStr">
        <is>
          <t>Efficacia del progetto di servizi complementari DRT</t>
        </is>
      </c>
      <c r="J3948" s="20" t="n"/>
      <c r="K3948" s="20" t="n"/>
      <c r="L3948" s="20" t="n"/>
      <c r="M3948" s="20" t="n"/>
      <c r="N3948" s="21">
        <f>IF($A3948="","",MAX(0,MIN(1,IFERROR(VALUE($M3948),0))))</f>
        <v/>
      </c>
      <c r="O3948" s="21">
        <f>IF($A3948="",0,IF(OR($S3948&lt;&gt;1,COUNTA($J3948:$M3948)=0),0,IF(SUMPRODUCT(MAX(($C$5:$C$6173=$C3948)*($D$5:$D$6173=$D3948)*($S$5:$S$6173=1)*IFERROR($N$5:$N$6173*1,0)))&gt;0,ROUND($H3948*($N3948/SUMPRODUCT(MAX(($C$5:$C$6173=$C3948)*($D$5:$D$6173=$D3948)*($S$5:$S$6173=1)*IFERROR($N$5:$N$6173*1,0)))),4),0)))</f>
        <v/>
      </c>
      <c r="P3948" s="10" t="inlineStr">
        <is>
          <t>coeff.</t>
        </is>
      </c>
      <c r="Q3948" s="21">
        <f>IF($A3948="","",$A3948&amp;"|"&amp;$C3948)</f>
        <v/>
      </c>
      <c r="R3948" s="21">
        <f>IF($A3948="","",$A3948&amp;"|"&amp;$C3948&amp;"|"&amp;$D3948)</f>
        <v/>
      </c>
      <c r="S3948" s="21">
        <f>IF($A3948="","",IFERROR(INDEX(Offerte!$D$2:$D$200,MATCH($Q3948,Offerte!$L$2:$L$200,0)),0))</f>
        <v/>
      </c>
      <c r="T3948" s="21">
        <f>IF($A3948="","",IFERROR(INDEX(Offerte!$G$2:$G$200,MATCH($Q3948,Offerte!$L$2:$L$200,0)),"NO"))</f>
        <v/>
      </c>
    </row>
    <row r="3949">
      <c r="A3949" s="10">
        <f>IF(Offerte!$A129="","",Offerte!$A129)</f>
        <v/>
      </c>
      <c r="B3949" s="10">
        <f>IF(Offerte!$A129="","",Offerte!$B129)</f>
        <v/>
      </c>
      <c r="C3949" s="10">
        <f>IF(Offerte!$A129="","",Offerte!$C129)</f>
        <v/>
      </c>
      <c r="D3949" s="10" t="inlineStr">
        <is>
          <t>C.1.1</t>
        </is>
      </c>
      <c r="E3949" s="10" t="inlineStr">
        <is>
          <t>C</t>
        </is>
      </c>
      <c r="F3949" s="10" t="inlineStr">
        <is>
          <t>Q</t>
        </is>
      </c>
      <c r="G3949" s="10" t="inlineStr">
        <is>
          <t>higher</t>
        </is>
      </c>
      <c r="H3949" s="10" t="n">
        <v>2</v>
      </c>
      <c r="I3949" s="10" t="inlineStr">
        <is>
          <t>Tasso di copertura del servizio con telecamere BSD</t>
        </is>
      </c>
      <c r="J3949" s="20" t="n"/>
      <c r="K3949" s="20" t="n"/>
      <c r="L3949" s="20" t="n"/>
      <c r="M3949" s="20" t="n"/>
      <c r="N3949" s="21">
        <f>IF($A3949="","",IFERROR(VALUE($K3949)/VALUE($L3949),IFERROR(VALUE($J3949),0)))</f>
        <v/>
      </c>
      <c r="O3949" s="21">
        <f>IF($A3949="",0,IF(OR($S3949&lt;&gt;1,COUNTA($J3949:$M3949)=0),0,IF(SUMPRODUCT(MAX(($C$5:$C$6173=$C3949)*($D$5:$D$6173=$D3949)*($S$5:$S$6173=1)*IFERROR($N$5:$N$6173*1,0)))&gt;0,ROUND($H3949*($N3949/SUMPRODUCT(MAX(($C$5:$C$6173=$C3949)*($D$5:$D$6173=$D3949)*($S$5:$S$6173=1)*IFERROR($N$5:$N$6173*1,0)))),4),0)))</f>
        <v/>
      </c>
      <c r="P3949" s="10" t="inlineStr">
        <is>
          <t>Autobus attrezzati con telecamere BSD / Autobus totali in offerta, incluse scorte</t>
        </is>
      </c>
      <c r="Q3949" s="21">
        <f>IF($A3949="","",$A3949&amp;"|"&amp;$C3949)</f>
        <v/>
      </c>
      <c r="R3949" s="21">
        <f>IF($A3949="","",$A3949&amp;"|"&amp;$C3949&amp;"|"&amp;$D3949)</f>
        <v/>
      </c>
      <c r="S3949" s="21">
        <f>IF($A3949="","",IFERROR(INDEX(Offerte!$D$2:$D$200,MATCH($Q3949,Offerte!$L$2:$L$200,0)),0))</f>
        <v/>
      </c>
      <c r="T3949" s="21">
        <f>IF($A3949="","",IFERROR(INDEX(Offerte!$G$2:$G$200,MATCH($Q3949,Offerte!$L$2:$L$200,0)),"NO"))</f>
        <v/>
      </c>
    </row>
    <row r="3950">
      <c r="A3950" s="10">
        <f>IF(Offerte!$A129="","",Offerte!$A129)</f>
        <v/>
      </c>
      <c r="B3950" s="10">
        <f>IF(Offerte!$A129="","",Offerte!$B129)</f>
        <v/>
      </c>
      <c r="C3950" s="10">
        <f>IF(Offerte!$A129="","",Offerte!$C129)</f>
        <v/>
      </c>
      <c r="D3950" s="10" t="inlineStr">
        <is>
          <t>C.1.2</t>
        </is>
      </c>
      <c r="E3950" s="10" t="inlineStr">
        <is>
          <t>C</t>
        </is>
      </c>
      <c r="F3950" s="10" t="inlineStr">
        <is>
          <t>Q</t>
        </is>
      </c>
      <c r="G3950" s="10" t="inlineStr">
        <is>
          <t>higher</t>
        </is>
      </c>
      <c r="H3950" s="10" t="n">
        <v>2</v>
      </c>
      <c r="I3950" s="10" t="inlineStr">
        <is>
          <t>Tasso di copertura del servizio con telecamere ADAS</t>
        </is>
      </c>
      <c r="J3950" s="20" t="n"/>
      <c r="K3950" s="20" t="n"/>
      <c r="L3950" s="20" t="n"/>
      <c r="M3950" s="20" t="n"/>
      <c r="N3950" s="21">
        <f>IF($A3950="","",IFERROR(VALUE($K3950)/VALUE($L3950),IFERROR(VALUE($J3950),0)))</f>
        <v/>
      </c>
      <c r="O3950" s="21">
        <f>IF($A3950="",0,IF(OR($S3950&lt;&gt;1,COUNTA($J3950:$M3950)=0),0,IF(SUMPRODUCT(MAX(($C$5:$C$6173=$C3950)*($D$5:$D$6173=$D3950)*($S$5:$S$6173=1)*IFERROR($N$5:$N$6173*1,0)))&gt;0,ROUND($H3950*($N3950/SUMPRODUCT(MAX(($C$5:$C$6173=$C3950)*($D$5:$D$6173=$D3950)*($S$5:$S$6173=1)*IFERROR($N$5:$N$6173*1,0)))),4),0)))</f>
        <v/>
      </c>
      <c r="P3950" s="10" t="inlineStr">
        <is>
          <t>Autobus attrezzati con telecamere ADAS / Autobus totali in offerta, incluse scorte</t>
        </is>
      </c>
      <c r="Q3950" s="21">
        <f>IF($A3950="","",$A3950&amp;"|"&amp;$C3950)</f>
        <v/>
      </c>
      <c r="R3950" s="21">
        <f>IF($A3950="","",$A3950&amp;"|"&amp;$C3950&amp;"|"&amp;$D3950)</f>
        <v/>
      </c>
      <c r="S3950" s="21">
        <f>IF($A3950="","",IFERROR(INDEX(Offerte!$D$2:$D$200,MATCH($Q3950,Offerte!$L$2:$L$200,0)),0))</f>
        <v/>
      </c>
      <c r="T3950" s="21">
        <f>IF($A3950="","",IFERROR(INDEX(Offerte!$G$2:$G$200,MATCH($Q3950,Offerte!$L$2:$L$200,0)),"NO"))</f>
        <v/>
      </c>
    </row>
    <row r="3951">
      <c r="A3951" s="10">
        <f>IF(Offerte!$A129="","",Offerte!$A129)</f>
        <v/>
      </c>
      <c r="B3951" s="10">
        <f>IF(Offerte!$A129="","",Offerte!$B129)</f>
        <v/>
      </c>
      <c r="C3951" s="10">
        <f>IF(Offerte!$A129="","",Offerte!$C129)</f>
        <v/>
      </c>
      <c r="D3951" s="10" t="inlineStr">
        <is>
          <t>C.2.1</t>
        </is>
      </c>
      <c r="E3951" s="10" t="inlineStr">
        <is>
          <t>C</t>
        </is>
      </c>
      <c r="F3951" s="10" t="inlineStr">
        <is>
          <t>Q</t>
        </is>
      </c>
      <c r="G3951" s="10" t="inlineStr">
        <is>
          <t>higher</t>
        </is>
      </c>
      <c r="H3951" s="10" t="n">
        <v>3</v>
      </c>
      <c r="I3951" s="10" t="inlineStr">
        <is>
          <t>Tasso di copertura del servizio con telecamere di bordo di videosorveglianza</t>
        </is>
      </c>
      <c r="J3951" s="20" t="n"/>
      <c r="K3951" s="20" t="n"/>
      <c r="L3951" s="20" t="n"/>
      <c r="M3951" s="20" t="n"/>
      <c r="N3951" s="21">
        <f>IF($A3951="","",IFERROR(VALUE($K3951)/VALUE($L3951),IFERROR(VALUE($J3951),0)))</f>
        <v/>
      </c>
      <c r="O3951" s="21">
        <f>IF($A3951="",0,IF(OR($S3951&lt;&gt;1,COUNTA($J3951:$M3951)=0),0,IF(SUMPRODUCT(MAX(($C$5:$C$6173=$C3951)*($D$5:$D$6173=$D3951)*($S$5:$S$6173=1)*IFERROR($N$5:$N$6173*1,0)))&gt;0,ROUND($H3951*($N3951/SUMPRODUCT(MAX(($C$5:$C$6173=$C3951)*($D$5:$D$6173=$D3951)*($S$5:$S$6173=1)*IFERROR($N$5:$N$6173*1,0)))),4),0)))</f>
        <v/>
      </c>
      <c r="P3951" s="10" t="inlineStr">
        <is>
          <t>Autobus attrezzati con videosorveglianza / Autobus totali in offerta, incluse scorte</t>
        </is>
      </c>
      <c r="Q3951" s="21">
        <f>IF($A3951="","",$A3951&amp;"|"&amp;$C3951)</f>
        <v/>
      </c>
      <c r="R3951" s="21">
        <f>IF($A3951="","",$A3951&amp;"|"&amp;$C3951&amp;"|"&amp;$D3951)</f>
        <v/>
      </c>
      <c r="S3951" s="21">
        <f>IF($A3951="","",IFERROR(INDEX(Offerte!$D$2:$D$200,MATCH($Q3951,Offerte!$L$2:$L$200,0)),0))</f>
        <v/>
      </c>
      <c r="T3951" s="21">
        <f>IF($A3951="","",IFERROR(INDEX(Offerte!$G$2:$G$200,MATCH($Q3951,Offerte!$L$2:$L$200,0)),"NO"))</f>
        <v/>
      </c>
    </row>
    <row r="3952">
      <c r="A3952" s="10">
        <f>IF(Offerte!$A129="","",Offerte!$A129)</f>
        <v/>
      </c>
      <c r="B3952" s="10">
        <f>IF(Offerte!$A129="","",Offerte!$B129)</f>
        <v/>
      </c>
      <c r="C3952" s="10">
        <f>IF(Offerte!$A129="","",Offerte!$C129)</f>
        <v/>
      </c>
      <c r="D3952" s="10" t="inlineStr">
        <is>
          <t>C.2.2</t>
        </is>
      </c>
      <c r="E3952" s="10" t="inlineStr">
        <is>
          <t>C</t>
        </is>
      </c>
      <c r="F3952" s="10" t="inlineStr">
        <is>
          <t>T</t>
        </is>
      </c>
      <c r="G3952" s="10" t="inlineStr">
        <is>
          <t>tabular</t>
        </is>
      </c>
      <c r="H3952" s="10" t="n">
        <v>1</v>
      </c>
      <c r="I3952" s="10" t="inlineStr">
        <is>
          <t>Software video/audio analisi per situazioni di pericolo</t>
        </is>
      </c>
      <c r="J3952" s="20" t="n"/>
      <c r="K3952" s="20" t="n"/>
      <c r="L3952" s="20" t="n"/>
      <c r="M3952" s="20" t="n"/>
      <c r="N3952" s="21">
        <f>IF($A3952="","",IF(IFERROR(VALUE($M3952),0)=1,1,0))</f>
        <v/>
      </c>
      <c r="O3952" s="21">
        <f>IF($A3952="",0,IF(OR($S3952&lt;&gt;1,COUNTA($J3952:$M3952)=0),0,IF($N3952=1,$H3952,0)))</f>
        <v/>
      </c>
      <c r="P3952" s="10" t="inlineStr">
        <is>
          <t>sì/no</t>
        </is>
      </c>
      <c r="Q3952" s="21">
        <f>IF($A3952="","",$A3952&amp;"|"&amp;$C3952)</f>
        <v/>
      </c>
      <c r="R3952" s="21">
        <f>IF($A3952="","",$A3952&amp;"|"&amp;$C3952&amp;"|"&amp;$D3952)</f>
        <v/>
      </c>
      <c r="S3952" s="21">
        <f>IF($A3952="","",IFERROR(INDEX(Offerte!$D$2:$D$200,MATCH($Q3952,Offerte!$L$2:$L$200,0)),0))</f>
        <v/>
      </c>
      <c r="T3952" s="21">
        <f>IF($A3952="","",IFERROR(INDEX(Offerte!$G$2:$G$200,MATCH($Q3952,Offerte!$L$2:$L$200,0)),"NO"))</f>
        <v/>
      </c>
    </row>
    <row r="3953">
      <c r="A3953" s="10">
        <f>IF(Offerte!$A129="","",Offerte!$A129)</f>
        <v/>
      </c>
      <c r="B3953" s="10">
        <f>IF(Offerte!$A129="","",Offerte!$B129)</f>
        <v/>
      </c>
      <c r="C3953" s="10">
        <f>IF(Offerte!$A129="","",Offerte!$C129)</f>
        <v/>
      </c>
      <c r="D3953" s="10" t="inlineStr">
        <is>
          <t>C.2.3</t>
        </is>
      </c>
      <c r="E3953" s="10" t="inlineStr">
        <is>
          <t>C</t>
        </is>
      </c>
      <c r="F3953" s="10" t="inlineStr">
        <is>
          <t>T</t>
        </is>
      </c>
      <c r="G3953" s="10" t="inlineStr">
        <is>
          <t>tabular</t>
        </is>
      </c>
      <c r="H3953" s="10" t="n">
        <v>1</v>
      </c>
      <c r="I3953" s="10" t="inlineStr">
        <is>
          <t>Collegamento con centrale qualificata di pronto intervento</t>
        </is>
      </c>
      <c r="J3953" s="20" t="n"/>
      <c r="K3953" s="20" t="n"/>
      <c r="L3953" s="20" t="n"/>
      <c r="M3953" s="20" t="n"/>
      <c r="N3953" s="21">
        <f>IF($A3953="","",IF(IFERROR(VALUE($M3953),0)=1,1,0))</f>
        <v/>
      </c>
      <c r="O3953" s="21">
        <f>IF($A3953="",0,IF(OR($S3953&lt;&gt;1,COUNTA($J3953:$M3953)=0),0,IF($N3953=1,$H3953,0)))</f>
        <v/>
      </c>
      <c r="P3953" s="10" t="inlineStr">
        <is>
          <t>sì/no</t>
        </is>
      </c>
      <c r="Q3953" s="21">
        <f>IF($A3953="","",$A3953&amp;"|"&amp;$C3953)</f>
        <v/>
      </c>
      <c r="R3953" s="21">
        <f>IF($A3953="","",$A3953&amp;"|"&amp;$C3953&amp;"|"&amp;$D3953)</f>
        <v/>
      </c>
      <c r="S3953" s="21">
        <f>IF($A3953="","",IFERROR(INDEX(Offerte!$D$2:$D$200,MATCH($Q3953,Offerte!$L$2:$L$200,0)),0))</f>
        <v/>
      </c>
      <c r="T3953" s="21">
        <f>IF($A3953="","",IFERROR(INDEX(Offerte!$G$2:$G$200,MATCH($Q3953,Offerte!$L$2:$L$200,0)),"NO"))</f>
        <v/>
      </c>
    </row>
    <row r="3954">
      <c r="A3954" s="10">
        <f>IF(Offerte!$A129="","",Offerte!$A129)</f>
        <v/>
      </c>
      <c r="B3954" s="10">
        <f>IF(Offerte!$A129="","",Offerte!$B129)</f>
        <v/>
      </c>
      <c r="C3954" s="10">
        <f>IF(Offerte!$A129="","",Offerte!$C129)</f>
        <v/>
      </c>
      <c r="D3954" s="10" t="inlineStr">
        <is>
          <t>C.2.4</t>
        </is>
      </c>
      <c r="E3954" s="10" t="inlineStr">
        <is>
          <t>C</t>
        </is>
      </c>
      <c r="F3954" s="10" t="inlineStr">
        <is>
          <t>Q</t>
        </is>
      </c>
      <c r="G3954" s="10" t="inlineStr">
        <is>
          <t>higher</t>
        </is>
      </c>
      <c r="H3954" s="10" t="n">
        <v>1</v>
      </c>
      <c r="I3954" s="10" t="inlineStr">
        <is>
          <t>Tasso di copertura del servizio con dispositivi per la chiamata di emergenza del conducente</t>
        </is>
      </c>
      <c r="J3954" s="20" t="n"/>
      <c r="K3954" s="20" t="n"/>
      <c r="L3954" s="20" t="n"/>
      <c r="M3954" s="20" t="n"/>
      <c r="N3954" s="21">
        <f>IF($A3954="","",IFERROR(VALUE($K3954)/VALUE($L3954),IFERROR(VALUE($J3954),0)))</f>
        <v/>
      </c>
      <c r="O3954" s="21">
        <f>IF($A3954="",0,IF(OR($S3954&lt;&gt;1,COUNTA($J3954:$M3954)=0),0,IF(SUMPRODUCT(MAX(($C$5:$C$6173=$C3954)*($D$5:$D$6173=$D3954)*($S$5:$S$6173=1)*IFERROR($N$5:$N$6173*1,0)))&gt;0,ROUND($H3954*($N3954/SUMPRODUCT(MAX(($C$5:$C$6173=$C3954)*($D$5:$D$6173=$D3954)*($S$5:$S$6173=1)*IFERROR($N$5:$N$6173*1,0)))),4),0)))</f>
        <v/>
      </c>
      <c r="P3954" s="10" t="inlineStr">
        <is>
          <t>Autobus attrezzati con chiamata di emergenza / Autobus totali in offerta, incluse scorte</t>
        </is>
      </c>
      <c r="Q3954" s="21">
        <f>IF($A3954="","",$A3954&amp;"|"&amp;$C3954)</f>
        <v/>
      </c>
      <c r="R3954" s="21">
        <f>IF($A3954="","",$A3954&amp;"|"&amp;$C3954&amp;"|"&amp;$D3954)</f>
        <v/>
      </c>
      <c r="S3954" s="21">
        <f>IF($A3954="","",IFERROR(INDEX(Offerte!$D$2:$D$200,MATCH($Q3954,Offerte!$L$2:$L$200,0)),0))</f>
        <v/>
      </c>
      <c r="T3954" s="21">
        <f>IF($A3954="","",IFERROR(INDEX(Offerte!$G$2:$G$200,MATCH($Q3954,Offerte!$L$2:$L$200,0)),"NO"))</f>
        <v/>
      </c>
    </row>
    <row r="3955">
      <c r="A3955" s="10">
        <f>IF(Offerte!$A129="","",Offerte!$A129)</f>
        <v/>
      </c>
      <c r="B3955" s="10">
        <f>IF(Offerte!$A129="","",Offerte!$B129)</f>
        <v/>
      </c>
      <c r="C3955" s="10">
        <f>IF(Offerte!$A129="","",Offerte!$C129)</f>
        <v/>
      </c>
      <c r="D3955" s="10" t="inlineStr">
        <is>
          <t>C.3.1</t>
        </is>
      </c>
      <c r="E3955" s="10" t="inlineStr">
        <is>
          <t>C</t>
        </is>
      </c>
      <c r="F3955" s="10" t="inlineStr">
        <is>
          <t>Q</t>
        </is>
      </c>
      <c r="G3955" s="10" t="inlineStr">
        <is>
          <t>higher</t>
        </is>
      </c>
      <c r="H3955" s="10" t="n">
        <v>2</v>
      </c>
      <c r="I3955" s="10" t="inlineStr">
        <is>
          <t>Tasso di copertura del servizio con dispositivi di informazione dinamica a bordo mezzo</t>
        </is>
      </c>
      <c r="J3955" s="20" t="n"/>
      <c r="K3955" s="20" t="n"/>
      <c r="L3955" s="20" t="n"/>
      <c r="M3955" s="20" t="n"/>
      <c r="N3955" s="21">
        <f>IF($A3955="","",IFERROR(VALUE($K3955)/VALUE($L3955),IFERROR(VALUE($J3955),0)))</f>
        <v/>
      </c>
      <c r="O3955" s="21">
        <f>IF($A3955="",0,IF(OR($S3955&lt;&gt;1,COUNTA($J3955:$M3955)=0),0,IF(SUMPRODUCT(MAX(($C$5:$C$6173=$C3955)*($D$5:$D$6173=$D3955)*($S$5:$S$6173=1)*IFERROR($N$5:$N$6173*1,0)))&gt;0,ROUND($H3955*($N3955/SUMPRODUCT(MAX(($C$5:$C$6173=$C3955)*($D$5:$D$6173=$D3955)*($S$5:$S$6173=1)*IFERROR($N$5:$N$6173*1,0)))),4),0)))</f>
        <v/>
      </c>
      <c r="P3955" s="10" t="inlineStr">
        <is>
          <t>Autobus con monitor e indicatori vocali / Autobus totali in offerta, incluse scorte</t>
        </is>
      </c>
      <c r="Q3955" s="21">
        <f>IF($A3955="","",$A3955&amp;"|"&amp;$C3955)</f>
        <v/>
      </c>
      <c r="R3955" s="21">
        <f>IF($A3955="","",$A3955&amp;"|"&amp;$C3955&amp;"|"&amp;$D3955)</f>
        <v/>
      </c>
      <c r="S3955" s="21">
        <f>IF($A3955="","",IFERROR(INDEX(Offerte!$D$2:$D$200,MATCH($Q3955,Offerte!$L$2:$L$200,0)),0))</f>
        <v/>
      </c>
      <c r="T3955" s="21">
        <f>IF($A3955="","",IFERROR(INDEX(Offerte!$G$2:$G$200,MATCH($Q3955,Offerte!$L$2:$L$200,0)),"NO"))</f>
        <v/>
      </c>
    </row>
    <row r="3956">
      <c r="A3956" s="10">
        <f>IF(Offerte!$A129="","",Offerte!$A129)</f>
        <v/>
      </c>
      <c r="B3956" s="10">
        <f>IF(Offerte!$A129="","",Offerte!$B129)</f>
        <v/>
      </c>
      <c r="C3956" s="10">
        <f>IF(Offerte!$A129="","",Offerte!$C129)</f>
        <v/>
      </c>
      <c r="D3956" s="10" t="inlineStr">
        <is>
          <t>C.3.2</t>
        </is>
      </c>
      <c r="E3956" s="10" t="inlineStr">
        <is>
          <t>C</t>
        </is>
      </c>
      <c r="F3956" s="10" t="inlineStr">
        <is>
          <t>T</t>
        </is>
      </c>
      <c r="G3956" s="10" t="inlineStr">
        <is>
          <t>tabular</t>
        </is>
      </c>
      <c r="H3956" s="10" t="n">
        <v>2</v>
      </c>
      <c r="I3956" s="10" t="inlineStr">
        <is>
          <t>Informazioni a bordo su coincidenze ai nodi</t>
        </is>
      </c>
      <c r="J3956" s="20" t="n"/>
      <c r="K3956" s="20" t="n"/>
      <c r="L3956" s="20" t="n"/>
      <c r="M3956" s="20" t="n"/>
      <c r="N3956" s="21">
        <f>IF($A3956="","",IF(IFERROR(VALUE($M3956),0)=1,1,0))</f>
        <v/>
      </c>
      <c r="O3956" s="21">
        <f>IF($A3956="",0,IF(OR($S3956&lt;&gt;1,COUNTA($J3956:$M3956)=0),0,IF(AND($N3956=1,IFERROR(SUMIFS($N$5:$N$6173,$Q$5:$Q$6173,$Q3956,$D$5:$D$6173,"C.3.1"),0)&gt;=0.5),$H3956,0)))</f>
        <v/>
      </c>
      <c r="P3956" s="10" t="inlineStr">
        <is>
          <t>Dipende da C.3.1 &gt;= 0.5</t>
        </is>
      </c>
      <c r="Q3956" s="21">
        <f>IF($A3956="","",$A3956&amp;"|"&amp;$C3956)</f>
        <v/>
      </c>
      <c r="R3956" s="21">
        <f>IF($A3956="","",$A3956&amp;"|"&amp;$C3956&amp;"|"&amp;$D3956)</f>
        <v/>
      </c>
      <c r="S3956" s="21">
        <f>IF($A3956="","",IFERROR(INDEX(Offerte!$D$2:$D$200,MATCH($Q3956,Offerte!$L$2:$L$200,0)),0))</f>
        <v/>
      </c>
      <c r="T3956" s="21">
        <f>IF($A3956="","",IFERROR(INDEX(Offerte!$G$2:$G$200,MATCH($Q3956,Offerte!$L$2:$L$200,0)),"NO"))</f>
        <v/>
      </c>
    </row>
    <row r="3957">
      <c r="A3957" s="10">
        <f>IF(Offerte!$A129="","",Offerte!$A129)</f>
        <v/>
      </c>
      <c r="B3957" s="10">
        <f>IF(Offerte!$A129="","",Offerte!$B129)</f>
        <v/>
      </c>
      <c r="C3957" s="10">
        <f>IF(Offerte!$A129="","",Offerte!$C129)</f>
        <v/>
      </c>
      <c r="D3957" s="10" t="inlineStr">
        <is>
          <t>D.1.1</t>
        </is>
      </c>
      <c r="E3957" s="10" t="inlineStr">
        <is>
          <t>D</t>
        </is>
      </c>
      <c r="F3957" s="10" t="inlineStr">
        <is>
          <t>Q</t>
        </is>
      </c>
      <c r="G3957" s="10" t="inlineStr">
        <is>
          <t>higher</t>
        </is>
      </c>
      <c r="H3957" s="10" t="n">
        <v>3</v>
      </c>
      <c r="I3957" s="10" t="inlineStr">
        <is>
          <t>Installazione di pensiline</t>
        </is>
      </c>
      <c r="J3957" s="20" t="n"/>
      <c r="K3957" s="20" t="n"/>
      <c r="L3957" s="20" t="n"/>
      <c r="M3957" s="20" t="n"/>
      <c r="N3957" s="21">
        <f>IF($A3957="","",IFERROR(VALUE($J3957),0))</f>
        <v/>
      </c>
      <c r="O3957" s="21">
        <f>IF($A3957="",0,IF(OR($S3957&lt;&gt;1,COUNTA($J3957:$M3957)=0),0,IF(SUMPRODUCT(MAX(($C$5:$C$6173=$C3957)*($D$5:$D$6173=$D3957)*($S$5:$S$6173=1)*IFERROR($N$5:$N$6173*1,0)))&gt;0,ROUND($H3957*($N3957/SUMPRODUCT(MAX(($C$5:$C$6173=$C3957)*($D$5:$D$6173=$D3957)*($S$5:$S$6173=1)*IFERROR($N$5:$N$6173*1,0)))),4),0)))</f>
        <v/>
      </c>
      <c r="P3957" s="10" t="inlineStr">
        <is>
          <t>fermate</t>
        </is>
      </c>
      <c r="Q3957" s="21">
        <f>IF($A3957="","",$A3957&amp;"|"&amp;$C3957)</f>
        <v/>
      </c>
      <c r="R3957" s="21">
        <f>IF($A3957="","",$A3957&amp;"|"&amp;$C3957&amp;"|"&amp;$D3957)</f>
        <v/>
      </c>
      <c r="S3957" s="21">
        <f>IF($A3957="","",IFERROR(INDEX(Offerte!$D$2:$D$200,MATCH($Q3957,Offerte!$L$2:$L$200,0)),0))</f>
        <v/>
      </c>
      <c r="T3957" s="21">
        <f>IF($A3957="","",IFERROR(INDEX(Offerte!$G$2:$G$200,MATCH($Q3957,Offerte!$L$2:$L$200,0)),"NO"))</f>
        <v/>
      </c>
    </row>
    <row r="3958">
      <c r="A3958" s="10">
        <f>IF(Offerte!$A129="","",Offerte!$A129)</f>
        <v/>
      </c>
      <c r="B3958" s="10">
        <f>IF(Offerte!$A129="","",Offerte!$B129)</f>
        <v/>
      </c>
      <c r="C3958" s="10">
        <f>IF(Offerte!$A129="","",Offerte!$C129)</f>
        <v/>
      </c>
      <c r="D3958" s="10" t="inlineStr">
        <is>
          <t>D.1.2</t>
        </is>
      </c>
      <c r="E3958" s="10" t="inlineStr">
        <is>
          <t>D</t>
        </is>
      </c>
      <c r="F3958" s="10" t="inlineStr">
        <is>
          <t>Q</t>
        </is>
      </c>
      <c r="G3958" s="10" t="inlineStr">
        <is>
          <t>higher</t>
        </is>
      </c>
      <c r="H3958" s="10" t="n">
        <v>3</v>
      </c>
      <c r="I3958" s="10" t="inlineStr">
        <is>
          <t>Installazione di paline di fermata conformi alla DGR 581/2023</t>
        </is>
      </c>
      <c r="J3958" s="20" t="n"/>
      <c r="K3958" s="20" t="n"/>
      <c r="L3958" s="20" t="n"/>
      <c r="M3958" s="20" t="n"/>
      <c r="N3958" s="21">
        <f>IF($A3958="","",IFERROR(VALUE($J3958),0))</f>
        <v/>
      </c>
      <c r="O3958" s="21">
        <f>IF($A3958="",0,IF(OR($S3958&lt;&gt;1,COUNTA($J3958:$M3958)=0),0,IF(SUMPRODUCT(MAX(($C$5:$C$6173=$C3958)*($D$5:$D$6173=$D3958)*($S$5:$S$6173=1)*IFERROR($N$5:$N$6173*1,0)))&gt;0,ROUND($H3958*($N3958/SUMPRODUCT(MAX(($C$5:$C$6173=$C3958)*($D$5:$D$6173=$D3958)*($S$5:$S$6173=1)*IFERROR($N$5:$N$6173*1,0)))),4),0)))</f>
        <v/>
      </c>
      <c r="P3958" s="10" t="inlineStr">
        <is>
          <t>fermate</t>
        </is>
      </c>
      <c r="Q3958" s="21">
        <f>IF($A3958="","",$A3958&amp;"|"&amp;$C3958)</f>
        <v/>
      </c>
      <c r="R3958" s="21">
        <f>IF($A3958="","",$A3958&amp;"|"&amp;$C3958&amp;"|"&amp;$D3958)</f>
        <v/>
      </c>
      <c r="S3958" s="21">
        <f>IF($A3958="","",IFERROR(INDEX(Offerte!$D$2:$D$200,MATCH($Q3958,Offerte!$L$2:$L$200,0)),0))</f>
        <v/>
      </c>
      <c r="T3958" s="21">
        <f>IF($A3958="","",IFERROR(INDEX(Offerte!$G$2:$G$200,MATCH($Q3958,Offerte!$L$2:$L$200,0)),"NO"))</f>
        <v/>
      </c>
    </row>
    <row r="3959">
      <c r="A3959" s="10">
        <f>IF(Offerte!$A129="","",Offerte!$A129)</f>
        <v/>
      </c>
      <c r="B3959" s="10">
        <f>IF(Offerte!$A129="","",Offerte!$B129)</f>
        <v/>
      </c>
      <c r="C3959" s="10">
        <f>IF(Offerte!$A129="","",Offerte!$C129)</f>
        <v/>
      </c>
      <c r="D3959" s="10" t="inlineStr">
        <is>
          <t>D.1.3</t>
        </is>
      </c>
      <c r="E3959" s="10" t="inlineStr">
        <is>
          <t>D</t>
        </is>
      </c>
      <c r="F3959" s="10" t="inlineStr">
        <is>
          <t>Q</t>
        </is>
      </c>
      <c r="G3959" s="10" t="inlineStr">
        <is>
          <t>higher</t>
        </is>
      </c>
      <c r="H3959" s="10" t="n">
        <v>2</v>
      </c>
      <c r="I3959" s="10" t="inlineStr">
        <is>
          <t>Display informativi connessi alle fermate</t>
        </is>
      </c>
      <c r="J3959" s="20" t="n"/>
      <c r="K3959" s="20" t="n"/>
      <c r="L3959" s="20" t="n"/>
      <c r="M3959" s="20" t="n"/>
      <c r="N3959" s="21">
        <f>IF($A3959="","",IFERROR(VALUE($J3959),0))</f>
        <v/>
      </c>
      <c r="O3959" s="21">
        <f>IF($A3959="",0,IF(OR($S3959&lt;&gt;1,COUNTA($J3959:$M3959)=0),0,IF(SUMPRODUCT(MAX(($C$5:$C$6173=$C3959)*($D$5:$D$6173=$D3959)*($S$5:$S$6173=1)*IFERROR($N$5:$N$6173*1,0)))&gt;0,ROUND($H3959*($N3959/SUMPRODUCT(MAX(($C$5:$C$6173=$C3959)*($D$5:$D$6173=$D3959)*($S$5:$S$6173=1)*IFERROR($N$5:$N$6173*1,0)))),4),0)))</f>
        <v/>
      </c>
      <c r="P3959" s="10" t="inlineStr">
        <is>
          <t>fermate</t>
        </is>
      </c>
      <c r="Q3959" s="21">
        <f>IF($A3959="","",$A3959&amp;"|"&amp;$C3959)</f>
        <v/>
      </c>
      <c r="R3959" s="21">
        <f>IF($A3959="","",$A3959&amp;"|"&amp;$C3959&amp;"|"&amp;$D3959)</f>
        <v/>
      </c>
      <c r="S3959" s="21">
        <f>IF($A3959="","",IFERROR(INDEX(Offerte!$D$2:$D$200,MATCH($Q3959,Offerte!$L$2:$L$200,0)),0))</f>
        <v/>
      </c>
      <c r="T3959" s="21">
        <f>IF($A3959="","",IFERROR(INDEX(Offerte!$G$2:$G$200,MATCH($Q3959,Offerte!$L$2:$L$200,0)),"NO"))</f>
        <v/>
      </c>
    </row>
    <row r="3960">
      <c r="A3960" s="10">
        <f>IF(Offerte!$A129="","",Offerte!$A129)</f>
        <v/>
      </c>
      <c r="B3960" s="10">
        <f>IF(Offerte!$A129="","",Offerte!$B129)</f>
        <v/>
      </c>
      <c r="C3960" s="10">
        <f>IF(Offerte!$A129="","",Offerte!$C129)</f>
        <v/>
      </c>
      <c r="D3960" s="10" t="inlineStr">
        <is>
          <t>D.2.1</t>
        </is>
      </c>
      <c r="E3960" s="10" t="inlineStr">
        <is>
          <t>D</t>
        </is>
      </c>
      <c r="F3960" s="10" t="inlineStr">
        <is>
          <t>Q</t>
        </is>
      </c>
      <c r="G3960" s="10" t="inlineStr">
        <is>
          <t>higher</t>
        </is>
      </c>
      <c r="H3960" s="10" t="n">
        <v>2</v>
      </c>
      <c r="I3960" s="10" t="inlineStr">
        <is>
          <t>Segnali tattili Loges-Vet-Evolution</t>
        </is>
      </c>
      <c r="J3960" s="20" t="n"/>
      <c r="K3960" s="20" t="n"/>
      <c r="L3960" s="20" t="n"/>
      <c r="M3960" s="20" t="n"/>
      <c r="N3960" s="21">
        <f>IF($A3960="","",IFERROR(VALUE($J3960),0))</f>
        <v/>
      </c>
      <c r="O3960" s="21">
        <f>IF($A3960="",0,IF(OR($S3960&lt;&gt;1,COUNTA($J3960:$M3960)=0),0,IF(SUMPRODUCT(MAX(($C$5:$C$6173=$C3960)*($D$5:$D$6173=$D3960)*($S$5:$S$6173=1)*IFERROR($N$5:$N$6173*1,0)))&gt;0,ROUND($H3960*($N3960/SUMPRODUCT(MAX(($C$5:$C$6173=$C3960)*($D$5:$D$6173=$D3960)*($S$5:$S$6173=1)*IFERROR($N$5:$N$6173*1,0)))),4),0)))</f>
        <v/>
      </c>
      <c r="P3960" s="10" t="inlineStr">
        <is>
          <t>fermate</t>
        </is>
      </c>
      <c r="Q3960" s="21">
        <f>IF($A3960="","",$A3960&amp;"|"&amp;$C3960)</f>
        <v/>
      </c>
      <c r="R3960" s="21">
        <f>IF($A3960="","",$A3960&amp;"|"&amp;$C3960&amp;"|"&amp;$D3960)</f>
        <v/>
      </c>
      <c r="S3960" s="21">
        <f>IF($A3960="","",IFERROR(INDEX(Offerte!$D$2:$D$200,MATCH($Q3960,Offerte!$L$2:$L$200,0)),0))</f>
        <v/>
      </c>
      <c r="T3960" s="21">
        <f>IF($A3960="","",IFERROR(INDEX(Offerte!$G$2:$G$200,MATCH($Q3960,Offerte!$L$2:$L$200,0)),"NO"))</f>
        <v/>
      </c>
    </row>
    <row r="3961">
      <c r="A3961" s="10">
        <f>IF(Offerte!$A129="","",Offerte!$A129)</f>
        <v/>
      </c>
      <c r="B3961" s="10">
        <f>IF(Offerte!$A129="","",Offerte!$B129)</f>
        <v/>
      </c>
      <c r="C3961" s="10">
        <f>IF(Offerte!$A129="","",Offerte!$C129)</f>
        <v/>
      </c>
      <c r="D3961" s="10" t="inlineStr">
        <is>
          <t>E.1.1</t>
        </is>
      </c>
      <c r="E3961" s="10" t="inlineStr">
        <is>
          <t>E</t>
        </is>
      </c>
      <c r="F3961" s="10" t="inlineStr">
        <is>
          <t>T</t>
        </is>
      </c>
      <c r="G3961" s="10" t="inlineStr">
        <is>
          <t>tabular</t>
        </is>
      </c>
      <c r="H3961" s="10" t="n">
        <v>2</v>
      </c>
      <c r="I3961" s="10" t="inlineStr">
        <is>
          <t>Mobile app con travel planner PRM</t>
        </is>
      </c>
      <c r="J3961" s="20" t="n"/>
      <c r="K3961" s="20" t="n"/>
      <c r="L3961" s="20" t="n"/>
      <c r="M3961" s="20" t="n"/>
      <c r="N3961" s="21">
        <f>IF($A3961="","",IF(IFERROR(VALUE($M3961),0)=1,1,0))</f>
        <v/>
      </c>
      <c r="O3961" s="21">
        <f>IF($A3961="",0,IF(OR($S3961&lt;&gt;1,COUNTA($J3961:$M3961)=0),0,IF($N3961=1,$H3961,0)))</f>
        <v/>
      </c>
      <c r="P3961" s="10" t="inlineStr">
        <is>
          <t>sì/no</t>
        </is>
      </c>
      <c r="Q3961" s="21">
        <f>IF($A3961="","",$A3961&amp;"|"&amp;$C3961)</f>
        <v/>
      </c>
      <c r="R3961" s="21">
        <f>IF($A3961="","",$A3961&amp;"|"&amp;$C3961&amp;"|"&amp;$D3961)</f>
        <v/>
      </c>
      <c r="S3961" s="21">
        <f>IF($A3961="","",IFERROR(INDEX(Offerte!$D$2:$D$200,MATCH($Q3961,Offerte!$L$2:$L$200,0)),0))</f>
        <v/>
      </c>
      <c r="T3961" s="21">
        <f>IF($A3961="","",IFERROR(INDEX(Offerte!$G$2:$G$200,MATCH($Q3961,Offerte!$L$2:$L$200,0)),"NO"))</f>
        <v/>
      </c>
    </row>
    <row r="3962">
      <c r="A3962" s="10">
        <f>IF(Offerte!$A129="","",Offerte!$A129)</f>
        <v/>
      </c>
      <c r="B3962" s="10">
        <f>IF(Offerte!$A129="","",Offerte!$B129)</f>
        <v/>
      </c>
      <c r="C3962" s="10">
        <f>IF(Offerte!$A129="","",Offerte!$C129)</f>
        <v/>
      </c>
      <c r="D3962" s="10" t="inlineStr">
        <is>
          <t>E.2.1</t>
        </is>
      </c>
      <c r="E3962" s="10" t="inlineStr">
        <is>
          <t>E</t>
        </is>
      </c>
      <c r="F3962" s="10" t="inlineStr">
        <is>
          <t>D</t>
        </is>
      </c>
      <c r="G3962" s="10" t="inlineStr">
        <is>
          <t>discretionary</t>
        </is>
      </c>
      <c r="H3962" s="10" t="n">
        <v>2</v>
      </c>
      <c r="I3962" s="10" t="inlineStr">
        <is>
          <t>Altre azioni informative e rapporti con gli utenti</t>
        </is>
      </c>
      <c r="J3962" s="20" t="n"/>
      <c r="K3962" s="20" t="n"/>
      <c r="L3962" s="20" t="n"/>
      <c r="M3962" s="20" t="n"/>
      <c r="N3962" s="21">
        <f>IF($A3962="","",MAX(0,MIN(1,IFERROR(VALUE($M3962),0))))</f>
        <v/>
      </c>
      <c r="O3962" s="21">
        <f>IF($A3962="",0,IF(OR($S3962&lt;&gt;1,COUNTA($J3962:$M3962)=0),0,IF(SUMPRODUCT(MAX(($C$5:$C$6173=$C3962)*($D$5:$D$6173=$D3962)*($S$5:$S$6173=1)*IFERROR($N$5:$N$6173*1,0)))&gt;0,ROUND($H3962*($N3962/SUMPRODUCT(MAX(($C$5:$C$6173=$C3962)*($D$5:$D$6173=$D3962)*($S$5:$S$6173=1)*IFERROR($N$5:$N$6173*1,0)))),4),0)))</f>
        <v/>
      </c>
      <c r="P3962" s="10" t="inlineStr">
        <is>
          <t>coeff.</t>
        </is>
      </c>
      <c r="Q3962" s="21">
        <f>IF($A3962="","",$A3962&amp;"|"&amp;$C3962)</f>
        <v/>
      </c>
      <c r="R3962" s="21">
        <f>IF($A3962="","",$A3962&amp;"|"&amp;$C3962&amp;"|"&amp;$D3962)</f>
        <v/>
      </c>
      <c r="S3962" s="21">
        <f>IF($A3962="","",IFERROR(INDEX(Offerte!$D$2:$D$200,MATCH($Q3962,Offerte!$L$2:$L$200,0)),0))</f>
        <v/>
      </c>
      <c r="T3962" s="21">
        <f>IF($A3962="","",IFERROR(INDEX(Offerte!$G$2:$G$200,MATCH($Q3962,Offerte!$L$2:$L$200,0)),"NO"))</f>
        <v/>
      </c>
    </row>
    <row r="3963">
      <c r="A3963" s="10">
        <f>IF(Offerte!$A129="","",Offerte!$A129)</f>
        <v/>
      </c>
      <c r="B3963" s="10">
        <f>IF(Offerte!$A129="","",Offerte!$B129)</f>
        <v/>
      </c>
      <c r="C3963" s="10">
        <f>IF(Offerte!$A129="","",Offerte!$C129)</f>
        <v/>
      </c>
      <c r="D3963" s="10" t="inlineStr">
        <is>
          <t>F.1.1</t>
        </is>
      </c>
      <c r="E3963" s="10" t="inlineStr">
        <is>
          <t>F</t>
        </is>
      </c>
      <c r="F3963" s="10" t="inlineStr">
        <is>
          <t>Q</t>
        </is>
      </c>
      <c r="G3963" s="10" t="inlineStr">
        <is>
          <t>lower</t>
        </is>
      </c>
      <c r="H3963" s="10" t="n">
        <v>7</v>
      </c>
      <c r="I3963" s="10" t="inlineStr">
        <is>
          <t>Performance ambientali del parco mezzi adibito al servizio - I_CEA</t>
        </is>
      </c>
      <c r="J3963" s="20" t="n"/>
      <c r="K3963" s="20" t="n"/>
      <c r="L3963" s="20" t="n"/>
      <c r="M3963" s="20" t="n"/>
      <c r="N3963" s="21">
        <f>IF($A3963="","",IFERROR(VALUE($J3963),0))</f>
        <v/>
      </c>
      <c r="O3963" s="21">
        <f>IF($A3963="",0,IF(OR($S3963&lt;&gt;1,COUNTA($J3963:$M3963)=0),0,IF(AND(IFERROR(AGGREGATE(15,6,$N$5:$N$6173/(($C$5:$C$6173=$C3963)*($D$5:$D$6173=$D3963)*($S$5:$S$6173=1)*($N$5:$N$6173&gt;0)),1),0)&gt;0,$N3963&gt;0),ROUND($H3963*(IFERROR(AGGREGATE(15,6,$N$5:$N$6173/(($C$5:$C$6173=$C3963)*($D$5:$D$6173=$D3963)*($S$5:$S$6173=1)*($N$5:$N$6173&gt;0)),1),0)/$N3963),4),0)))</f>
        <v/>
      </c>
      <c r="P3963" s="10" t="inlineStr">
        <is>
          <t>indice</t>
        </is>
      </c>
      <c r="Q3963" s="21">
        <f>IF($A3963="","",$A3963&amp;"|"&amp;$C3963)</f>
        <v/>
      </c>
      <c r="R3963" s="21">
        <f>IF($A3963="","",$A3963&amp;"|"&amp;$C3963&amp;"|"&amp;$D3963)</f>
        <v/>
      </c>
      <c r="S3963" s="21">
        <f>IF($A3963="","",IFERROR(INDEX(Offerte!$D$2:$D$200,MATCH($Q3963,Offerte!$L$2:$L$200,0)),0))</f>
        <v/>
      </c>
      <c r="T3963" s="21">
        <f>IF($A3963="","",IFERROR(INDEX(Offerte!$G$2:$G$200,MATCH($Q3963,Offerte!$L$2:$L$200,0)),"NO"))</f>
        <v/>
      </c>
    </row>
    <row r="3964">
      <c r="A3964" s="10">
        <f>IF(Offerte!$A129="","",Offerte!$A129)</f>
        <v/>
      </c>
      <c r="B3964" s="10">
        <f>IF(Offerte!$A129="","",Offerte!$B129)</f>
        <v/>
      </c>
      <c r="C3964" s="10">
        <f>IF(Offerte!$A129="","",Offerte!$C129)</f>
        <v/>
      </c>
      <c r="D3964" s="10" t="inlineStr">
        <is>
          <t>F.2.1</t>
        </is>
      </c>
      <c r="E3964" s="10" t="inlineStr">
        <is>
          <t>F</t>
        </is>
      </c>
      <c r="F3964" s="10" t="inlineStr">
        <is>
          <t>Q</t>
        </is>
      </c>
      <c r="G3964" s="10" t="inlineStr">
        <is>
          <t>higher</t>
        </is>
      </c>
      <c r="H3964" s="10" t="n">
        <v>2</v>
      </c>
      <c r="I3964" s="10" t="inlineStr">
        <is>
          <t>Tasso di copertura del servizio con dispositivi ECO-DRIVER</t>
        </is>
      </c>
      <c r="J3964" s="20" t="n"/>
      <c r="K3964" s="20" t="n"/>
      <c r="L3964" s="20" t="n"/>
      <c r="M3964" s="20" t="n"/>
      <c r="N3964" s="21">
        <f>IF($A3964="","",IFERROR(VALUE($K3964)/VALUE($L3964),IFERROR(VALUE($J3964),0)))</f>
        <v/>
      </c>
      <c r="O3964" s="21">
        <f>IF($A3964="",0,IF(OR($S3964&lt;&gt;1,COUNTA($J3964:$M3964)=0),0,IF(SUMPRODUCT(MAX(($C$5:$C$6173=$C3964)*($D$5:$D$6173=$D3964)*($S$5:$S$6173=1)*IFERROR($N$5:$N$6173*1,0)))&gt;0,ROUND($H3964*($N3964/SUMPRODUCT(MAX(($C$5:$C$6173=$C3964)*($D$5:$D$6173=$D3964)*($S$5:$S$6173=1)*IFERROR($N$5:$N$6173*1,0)))),4),0)))</f>
        <v/>
      </c>
      <c r="P3964" s="10" t="inlineStr">
        <is>
          <t>Autobus attrezzati con dispositivi ECO-DRIVER / Autobus totali in offerta, incluse scorte</t>
        </is>
      </c>
      <c r="Q3964" s="21">
        <f>IF($A3964="","",$A3964&amp;"|"&amp;$C3964)</f>
        <v/>
      </c>
      <c r="R3964" s="21">
        <f>IF($A3964="","",$A3964&amp;"|"&amp;$C3964&amp;"|"&amp;$D3964)</f>
        <v/>
      </c>
      <c r="S3964" s="21">
        <f>IF($A3964="","",IFERROR(INDEX(Offerte!$D$2:$D$200,MATCH($Q3964,Offerte!$L$2:$L$200,0)),0))</f>
        <v/>
      </c>
      <c r="T3964" s="21">
        <f>IF($A3964="","",IFERROR(INDEX(Offerte!$G$2:$G$200,MATCH($Q3964,Offerte!$L$2:$L$200,0)),"NO"))</f>
        <v/>
      </c>
    </row>
    <row r="3965">
      <c r="A3965" s="10">
        <f>IF(Offerte!$A129="","",Offerte!$A129)</f>
        <v/>
      </c>
      <c r="B3965" s="10">
        <f>IF(Offerte!$A129="","",Offerte!$B129)</f>
        <v/>
      </c>
      <c r="C3965" s="10">
        <f>IF(Offerte!$A129="","",Offerte!$C129)</f>
        <v/>
      </c>
      <c r="D3965" s="10" t="inlineStr">
        <is>
          <t>F.3.1</t>
        </is>
      </c>
      <c r="E3965" s="10" t="inlineStr">
        <is>
          <t>F</t>
        </is>
      </c>
      <c r="F3965" s="10" t="inlineStr">
        <is>
          <t>Q</t>
        </is>
      </c>
      <c r="G3965" s="10" t="inlineStr">
        <is>
          <t>higher</t>
        </is>
      </c>
      <c r="H3965" s="10" t="n">
        <v>2</v>
      </c>
      <c r="I3965" s="10" t="inlineStr">
        <is>
          <t>Autoproduzione consumi elettrici per trazione</t>
        </is>
      </c>
      <c r="J3965" s="20" t="n"/>
      <c r="K3965" s="20" t="n"/>
      <c r="L3965" s="20" t="n"/>
      <c r="M3965" s="20" t="n"/>
      <c r="N3965" s="21">
        <f>IF($A3965="","",IFERROR(VALUE($J3965),0))</f>
        <v/>
      </c>
      <c r="O3965" s="21">
        <f>IF($A3965="",0,IF(OR($S3965&lt;&gt;1,COUNTA($J3965:$M3965)=0),0,IF(SUMPRODUCT(MAX(($C$5:$C$6173=$C3965)*($D$5:$D$6173=$D3965)*($S$5:$S$6173=1)*IFERROR($N$5:$N$6173*1,0)))&gt;0,ROUND($H3965*($N3965/SUMPRODUCT(MAX(($C$5:$C$6173=$C3965)*($D$5:$D$6173=$D3965)*($S$5:$S$6173=1)*IFERROR($N$5:$N$6173*1,0)))),4),0)))</f>
        <v/>
      </c>
      <c r="P3965" s="10" t="inlineStr">
        <is>
          <t>kWh/anno</t>
        </is>
      </c>
      <c r="Q3965" s="21">
        <f>IF($A3965="","",$A3965&amp;"|"&amp;$C3965)</f>
        <v/>
      </c>
      <c r="R3965" s="21">
        <f>IF($A3965="","",$A3965&amp;"|"&amp;$C3965&amp;"|"&amp;$D3965)</f>
        <v/>
      </c>
      <c r="S3965" s="21">
        <f>IF($A3965="","",IFERROR(INDEX(Offerte!$D$2:$D$200,MATCH($Q3965,Offerte!$L$2:$L$200,0)),0))</f>
        <v/>
      </c>
      <c r="T3965" s="21">
        <f>IF($A3965="","",IFERROR(INDEX(Offerte!$G$2:$G$200,MATCH($Q3965,Offerte!$L$2:$L$200,0)),"NO"))</f>
        <v/>
      </c>
    </row>
    <row r="3966">
      <c r="A3966" s="10">
        <f>IF(Offerte!$A129="","",Offerte!$A129)</f>
        <v/>
      </c>
      <c r="B3966" s="10">
        <f>IF(Offerte!$A129="","",Offerte!$B129)</f>
        <v/>
      </c>
      <c r="C3966" s="10">
        <f>IF(Offerte!$A129="","",Offerte!$C129)</f>
        <v/>
      </c>
      <c r="D3966" s="10" t="inlineStr">
        <is>
          <t>F.4.1</t>
        </is>
      </c>
      <c r="E3966" s="10" t="inlineStr">
        <is>
          <t>F</t>
        </is>
      </c>
      <c r="F3966" s="10" t="inlineStr">
        <is>
          <t>Q</t>
        </is>
      </c>
      <c r="G3966" s="10" t="inlineStr">
        <is>
          <t>soil</t>
        </is>
      </c>
      <c r="H3966" s="10" t="n">
        <v>2</v>
      </c>
      <c r="I3966" s="10" t="inlineStr">
        <is>
          <t>Indice di consumo di suolo</t>
        </is>
      </c>
      <c r="J3966" s="20" t="n"/>
      <c r="K3966" s="20" t="n"/>
      <c r="L3966" s="20" t="n"/>
      <c r="M3966" s="20" t="n"/>
      <c r="N3966" s="21">
        <f>IF($A3966="","",IFERROR(VALUE($J3966),0))</f>
        <v/>
      </c>
      <c r="O3966" s="21">
        <f>IF($A3966="",0,IF(OR($S3966&lt;&gt;1,COUNTA($J3966:$M3966)=0),0,IF($N3966&lt;=0,$H3966,IF(SUMPRODUCT(MAX(($C$5:$C$6173=$C3966)*($D$5:$D$6173=$D3966)*($S$5:$S$6173=1)*IFERROR($N$5:$N$6173*1,0)))&gt;0,ROUND($H3966*((SUMPRODUCT(MAX(($C$5:$C$6173=$C3966)*($D$5:$D$6173=$D3966)*($S$5:$S$6173=1)*IFERROR($N$5:$N$6173*1,0)))-$N3966)/SUMPRODUCT(MAX(($C$5:$C$6173=$C3966)*($D$5:$D$6173=$D3966)*($S$5:$S$6173=1)*IFERROR($N$5:$N$6173*1,0)))),4),0))))</f>
        <v/>
      </c>
      <c r="P3966" s="10" t="inlineStr">
        <is>
          <t>m2</t>
        </is>
      </c>
      <c r="Q3966" s="21">
        <f>IF($A3966="","",$A3966&amp;"|"&amp;$C3966)</f>
        <v/>
      </c>
      <c r="R3966" s="21">
        <f>IF($A3966="","",$A3966&amp;"|"&amp;$C3966&amp;"|"&amp;$D3966)</f>
        <v/>
      </c>
      <c r="S3966" s="21">
        <f>IF($A3966="","",IFERROR(INDEX(Offerte!$D$2:$D$200,MATCH($Q3966,Offerte!$L$2:$L$200,0)),0))</f>
        <v/>
      </c>
      <c r="T3966" s="21">
        <f>IF($A3966="","",IFERROR(INDEX(Offerte!$G$2:$G$200,MATCH($Q3966,Offerte!$L$2:$L$200,0)),"NO"))</f>
        <v/>
      </c>
    </row>
    <row r="3967">
      <c r="A3967" s="10">
        <f>IF(Offerte!$A129="","",Offerte!$A129)</f>
        <v/>
      </c>
      <c r="B3967" s="10">
        <f>IF(Offerte!$A129="","",Offerte!$B129)</f>
        <v/>
      </c>
      <c r="C3967" s="10">
        <f>IF(Offerte!$A129="","",Offerte!$C129)</f>
        <v/>
      </c>
      <c r="D3967" s="10" t="inlineStr">
        <is>
          <t>F.5.1</t>
        </is>
      </c>
      <c r="E3967" s="10" t="inlineStr">
        <is>
          <t>F</t>
        </is>
      </c>
      <c r="F3967" s="10" t="inlineStr">
        <is>
          <t>T</t>
        </is>
      </c>
      <c r="G3967" s="10" t="inlineStr">
        <is>
          <t>tabular</t>
        </is>
      </c>
      <c r="H3967" s="10" t="n">
        <v>1</v>
      </c>
      <c r="I3967" s="10" t="inlineStr">
        <is>
          <t>Rendicontazione di sostenibilità ambientale</t>
        </is>
      </c>
      <c r="J3967" s="20" t="n"/>
      <c r="K3967" s="20" t="n"/>
      <c r="L3967" s="20" t="n"/>
      <c r="M3967" s="20" t="n"/>
      <c r="N3967" s="21">
        <f>IF($A3967="","",IF(IFERROR(VALUE($M3967),0)=1,1,0))</f>
        <v/>
      </c>
      <c r="O3967" s="21">
        <f>IF($A3967="",0,IF(OR($S3967&lt;&gt;1,COUNTA($J3967:$M3967)=0),0,IF($N3967=1,$H3967,0)))</f>
        <v/>
      </c>
      <c r="P3967" s="10" t="inlineStr">
        <is>
          <t>sì/no</t>
        </is>
      </c>
      <c r="Q3967" s="21">
        <f>IF($A3967="","",$A3967&amp;"|"&amp;$C3967)</f>
        <v/>
      </c>
      <c r="R3967" s="21">
        <f>IF($A3967="","",$A3967&amp;"|"&amp;$C3967&amp;"|"&amp;$D3967)</f>
        <v/>
      </c>
      <c r="S3967" s="21">
        <f>IF($A3967="","",IFERROR(INDEX(Offerte!$D$2:$D$200,MATCH($Q3967,Offerte!$L$2:$L$200,0)),0))</f>
        <v/>
      </c>
      <c r="T3967" s="21">
        <f>IF($A3967="","",IFERROR(INDEX(Offerte!$G$2:$G$200,MATCH($Q3967,Offerte!$L$2:$L$200,0)),"NO"))</f>
        <v/>
      </c>
    </row>
    <row r="3968">
      <c r="A3968" s="10">
        <f>IF(Offerte!$A129="","",Offerte!$A129)</f>
        <v/>
      </c>
      <c r="B3968" s="10">
        <f>IF(Offerte!$A129="","",Offerte!$B129)</f>
        <v/>
      </c>
      <c r="C3968" s="10">
        <f>IF(Offerte!$A129="","",Offerte!$C129)</f>
        <v/>
      </c>
      <c r="D3968" s="10" t="inlineStr">
        <is>
          <t>G.1.1</t>
        </is>
      </c>
      <c r="E3968" s="10" t="inlineStr">
        <is>
          <t>G</t>
        </is>
      </c>
      <c r="F3968" s="10" t="inlineStr">
        <is>
          <t>D</t>
        </is>
      </c>
      <c r="G3968" s="10" t="inlineStr">
        <is>
          <t>discretionary</t>
        </is>
      </c>
      <c r="H3968" s="10" t="n">
        <v>2</v>
      </c>
      <c r="I3968" s="10" t="inlineStr">
        <is>
          <t>Qualità del progetto di centrale di controllo aziendale</t>
        </is>
      </c>
      <c r="J3968" s="20" t="n"/>
      <c r="K3968" s="20" t="n"/>
      <c r="L3968" s="20" t="n"/>
      <c r="M3968" s="20" t="n"/>
      <c r="N3968" s="21">
        <f>IF($A3968="","",MAX(0,MIN(1,IFERROR(VALUE($M3968),0))))</f>
        <v/>
      </c>
      <c r="O3968" s="21">
        <f>IF($A3968="",0,IF(OR($S3968&lt;&gt;1,COUNTA($J3968:$M3968)=0),0,IF(SUMPRODUCT(MAX(($C$5:$C$6173=$C3968)*($D$5:$D$6173=$D3968)*($S$5:$S$6173=1)*IFERROR($N$5:$N$6173*1,0)))&gt;0,ROUND($H3968*($N3968/SUMPRODUCT(MAX(($C$5:$C$6173=$C3968)*($D$5:$D$6173=$D3968)*($S$5:$S$6173=1)*IFERROR($N$5:$N$6173*1,0)))),4),0)))</f>
        <v/>
      </c>
      <c r="P3968" s="10" t="inlineStr">
        <is>
          <t>coeff.</t>
        </is>
      </c>
      <c r="Q3968" s="21">
        <f>IF($A3968="","",$A3968&amp;"|"&amp;$C3968)</f>
        <v/>
      </c>
      <c r="R3968" s="21">
        <f>IF($A3968="","",$A3968&amp;"|"&amp;$C3968&amp;"|"&amp;$D3968)</f>
        <v/>
      </c>
      <c r="S3968" s="21">
        <f>IF($A3968="","",IFERROR(INDEX(Offerte!$D$2:$D$200,MATCH($Q3968,Offerte!$L$2:$L$200,0)),0))</f>
        <v/>
      </c>
      <c r="T3968" s="21">
        <f>IF($A3968="","",IFERROR(INDEX(Offerte!$G$2:$G$200,MATCH($Q3968,Offerte!$L$2:$L$200,0)),"NO"))</f>
        <v/>
      </c>
    </row>
    <row r="3969">
      <c r="A3969" s="10">
        <f>IF(Offerte!$A129="","",Offerte!$A129)</f>
        <v/>
      </c>
      <c r="B3969" s="10">
        <f>IF(Offerte!$A129="","",Offerte!$B129)</f>
        <v/>
      </c>
      <c r="C3969" s="10">
        <f>IF(Offerte!$A129="","",Offerte!$C129)</f>
        <v/>
      </c>
      <c r="D3969" s="10" t="inlineStr">
        <is>
          <t>G.2.1</t>
        </is>
      </c>
      <c r="E3969" s="10" t="inlineStr">
        <is>
          <t>G</t>
        </is>
      </c>
      <c r="F3969" s="10" t="inlineStr">
        <is>
          <t>T</t>
        </is>
      </c>
      <c r="G3969" s="10" t="inlineStr">
        <is>
          <t>tabular</t>
        </is>
      </c>
      <c r="H3969" s="10" t="n">
        <v>1</v>
      </c>
      <c r="I3969" s="10" t="inlineStr">
        <is>
          <t>Certificazione ISO 45001</t>
        </is>
      </c>
      <c r="J3969" s="20" t="n"/>
      <c r="K3969" s="20" t="n"/>
      <c r="L3969" s="20" t="n"/>
      <c r="M3969" s="20" t="n"/>
      <c r="N3969" s="21">
        <f>IF($A3969="","",IF(IFERROR(VALUE($M3969),0)=1,1,0))</f>
        <v/>
      </c>
      <c r="O3969" s="21">
        <f>IF($A3969="",0,IF(OR($S3969&lt;&gt;1,COUNTA($J3969:$M3969)=0),0,IF($N3969=1,$H3969,0)))</f>
        <v/>
      </c>
      <c r="P3969" s="10" t="inlineStr">
        <is>
          <t>sì/no</t>
        </is>
      </c>
      <c r="Q3969" s="21">
        <f>IF($A3969="","",$A3969&amp;"|"&amp;$C3969)</f>
        <v/>
      </c>
      <c r="R3969" s="21">
        <f>IF($A3969="","",$A3969&amp;"|"&amp;$C3969&amp;"|"&amp;$D3969)</f>
        <v/>
      </c>
      <c r="S3969" s="21">
        <f>IF($A3969="","",IFERROR(INDEX(Offerte!$D$2:$D$200,MATCH($Q3969,Offerte!$L$2:$L$200,0)),0))</f>
        <v/>
      </c>
      <c r="T3969" s="21">
        <f>IF($A3969="","",IFERROR(INDEX(Offerte!$G$2:$G$200,MATCH($Q3969,Offerte!$L$2:$L$200,0)),"NO"))</f>
        <v/>
      </c>
    </row>
    <row r="3970">
      <c r="A3970" s="10">
        <f>IF(Offerte!$A129="","",Offerte!$A129)</f>
        <v/>
      </c>
      <c r="B3970" s="10">
        <f>IF(Offerte!$A129="","",Offerte!$B129)</f>
        <v/>
      </c>
      <c r="C3970" s="10">
        <f>IF(Offerte!$A129="","",Offerte!$C129)</f>
        <v/>
      </c>
      <c r="D3970" s="10" t="inlineStr">
        <is>
          <t>G.3.1</t>
        </is>
      </c>
      <c r="E3970" s="10" t="inlineStr">
        <is>
          <t>G</t>
        </is>
      </c>
      <c r="F3970" s="10" t="inlineStr">
        <is>
          <t>T</t>
        </is>
      </c>
      <c r="G3970" s="10" t="inlineStr">
        <is>
          <t>tabular</t>
        </is>
      </c>
      <c r="H3970" s="10" t="n">
        <v>1</v>
      </c>
      <c r="I3970" s="10" t="inlineStr">
        <is>
          <t>Certificazioni di responsabilità sociale</t>
        </is>
      </c>
      <c r="J3970" s="20" t="n"/>
      <c r="K3970" s="20" t="n"/>
      <c r="L3970" s="20" t="n"/>
      <c r="M3970" s="20" t="n"/>
      <c r="N3970" s="21">
        <f>IF($A3970="","",IF(IFERROR(VALUE($M3970),0)=1,1,0))</f>
        <v/>
      </c>
      <c r="O3970" s="21">
        <f>IF($A3970="",0,IF(OR($S3970&lt;&gt;1,COUNTA($J3970:$M3970)=0),0,IF($N3970=1,$H3970,0)))</f>
        <v/>
      </c>
      <c r="P3970" s="10" t="inlineStr">
        <is>
          <t>sì/no</t>
        </is>
      </c>
      <c r="Q3970" s="21">
        <f>IF($A3970="","",$A3970&amp;"|"&amp;$C3970)</f>
        <v/>
      </c>
      <c r="R3970" s="21">
        <f>IF($A3970="","",$A3970&amp;"|"&amp;$C3970&amp;"|"&amp;$D3970)</f>
        <v/>
      </c>
      <c r="S3970" s="21">
        <f>IF($A3970="","",IFERROR(INDEX(Offerte!$D$2:$D$200,MATCH($Q3970,Offerte!$L$2:$L$200,0)),0))</f>
        <v/>
      </c>
      <c r="T3970" s="21">
        <f>IF($A3970="","",IFERROR(INDEX(Offerte!$G$2:$G$200,MATCH($Q3970,Offerte!$L$2:$L$200,0)),"NO"))</f>
        <v/>
      </c>
    </row>
    <row r="3971">
      <c r="A3971" s="10">
        <f>IF(Offerte!$A129="","",Offerte!$A129)</f>
        <v/>
      </c>
      <c r="B3971" s="10">
        <f>IF(Offerte!$A129="","",Offerte!$B129)</f>
        <v/>
      </c>
      <c r="C3971" s="10">
        <f>IF(Offerte!$A129="","",Offerte!$C129)</f>
        <v/>
      </c>
      <c r="D3971" s="10" t="inlineStr">
        <is>
          <t>G.4.1</t>
        </is>
      </c>
      <c r="E3971" s="10" t="inlineStr">
        <is>
          <t>G</t>
        </is>
      </c>
      <c r="F3971" s="10" t="inlineStr">
        <is>
          <t>D</t>
        </is>
      </c>
      <c r="G3971" s="10" t="inlineStr">
        <is>
          <t>discretionary</t>
        </is>
      </c>
      <c r="H3971" s="10" t="n">
        <v>2</v>
      </c>
      <c r="I3971" s="10" t="inlineStr">
        <is>
          <t>Qualità del piano di formazione del personale</t>
        </is>
      </c>
      <c r="J3971" s="20" t="n"/>
      <c r="K3971" s="20" t="n"/>
      <c r="L3971" s="20" t="n"/>
      <c r="M3971" s="20" t="n"/>
      <c r="N3971" s="21">
        <f>IF($A3971="","",MAX(0,MIN(1,IFERROR(VALUE($M3971),0))))</f>
        <v/>
      </c>
      <c r="O3971" s="21">
        <f>IF($A3971="",0,IF(OR($S3971&lt;&gt;1,COUNTA($J3971:$M3971)=0),0,IF(SUMPRODUCT(MAX(($C$5:$C$6173=$C3971)*($D$5:$D$6173=$D3971)*($S$5:$S$6173=1)*IFERROR($N$5:$N$6173*1,0)))&gt;0,ROUND($H3971*($N3971/SUMPRODUCT(MAX(($C$5:$C$6173=$C3971)*($D$5:$D$6173=$D3971)*($S$5:$S$6173=1)*IFERROR($N$5:$N$6173*1,0)))),4),0)))</f>
        <v/>
      </c>
      <c r="P3971" s="10" t="inlineStr">
        <is>
          <t>coeff.</t>
        </is>
      </c>
      <c r="Q3971" s="21">
        <f>IF($A3971="","",$A3971&amp;"|"&amp;$C3971)</f>
        <v/>
      </c>
      <c r="R3971" s="21">
        <f>IF($A3971="","",$A3971&amp;"|"&amp;$C3971&amp;"|"&amp;$D3971)</f>
        <v/>
      </c>
      <c r="S3971" s="21">
        <f>IF($A3971="","",IFERROR(INDEX(Offerte!$D$2:$D$200,MATCH($Q3971,Offerte!$L$2:$L$200,0)),0))</f>
        <v/>
      </c>
      <c r="T3971" s="21">
        <f>IF($A3971="","",IFERROR(INDEX(Offerte!$G$2:$G$200,MATCH($Q3971,Offerte!$L$2:$L$200,0)),"NO"))</f>
        <v/>
      </c>
    </row>
    <row r="3972">
      <c r="A3972" s="10">
        <f>IF(Offerte!$A129="","",Offerte!$A129)</f>
        <v/>
      </c>
      <c r="B3972" s="10">
        <f>IF(Offerte!$A129="","",Offerte!$B129)</f>
        <v/>
      </c>
      <c r="C3972" s="10">
        <f>IF(Offerte!$A129="","",Offerte!$C129)</f>
        <v/>
      </c>
      <c r="D3972" s="10" t="inlineStr">
        <is>
          <t>G.5.1</t>
        </is>
      </c>
      <c r="E3972" s="10" t="inlineStr">
        <is>
          <t>G</t>
        </is>
      </c>
      <c r="F3972" s="10" t="inlineStr">
        <is>
          <t>T</t>
        </is>
      </c>
      <c r="G3972" s="10" t="inlineStr">
        <is>
          <t>tabular</t>
        </is>
      </c>
      <c r="H3972" s="10" t="n">
        <v>1</v>
      </c>
      <c r="I3972" s="10" t="inlineStr">
        <is>
          <t>Impegno al mantenimento delle garanzie del contratto di secondo livello del gestore uscente</t>
        </is>
      </c>
      <c r="J3972" s="20" t="n"/>
      <c r="K3972" s="20" t="n"/>
      <c r="L3972" s="20" t="n"/>
      <c r="M3972" s="20" t="n"/>
      <c r="N3972" s="21">
        <f>IF($A3972="","",IF(IFERROR(VALUE($M3972),0)=1,1,0))</f>
        <v/>
      </c>
      <c r="O3972" s="21">
        <f>IF($A3972="",0,IF(OR($S3972&lt;&gt;1,COUNTA($J3972:$M3972)=0),0,IF($N3972=1,$H3972,0)))</f>
        <v/>
      </c>
      <c r="P3972" s="10" t="inlineStr">
        <is>
          <t>sì/no</t>
        </is>
      </c>
      <c r="Q3972" s="21">
        <f>IF($A3972="","",$A3972&amp;"|"&amp;$C3972)</f>
        <v/>
      </c>
      <c r="R3972" s="21">
        <f>IF($A3972="","",$A3972&amp;"|"&amp;$C3972&amp;"|"&amp;$D3972)</f>
        <v/>
      </c>
      <c r="S3972" s="21">
        <f>IF($A3972="","",IFERROR(INDEX(Offerte!$D$2:$D$200,MATCH($Q3972,Offerte!$L$2:$L$200,0)),0))</f>
        <v/>
      </c>
      <c r="T3972" s="21">
        <f>IF($A3972="","",IFERROR(INDEX(Offerte!$G$2:$G$200,MATCH($Q3972,Offerte!$L$2:$L$200,0)),"NO"))</f>
        <v/>
      </c>
    </row>
    <row r="3973">
      <c r="A3973" s="10">
        <f>IF(Offerte!$A130="","",Offerte!$A130)</f>
        <v/>
      </c>
      <c r="B3973" s="10">
        <f>IF(Offerte!$A130="","",Offerte!$B130)</f>
        <v/>
      </c>
      <c r="C3973" s="10">
        <f>IF(Offerte!$A130="","",Offerte!$C130)</f>
        <v/>
      </c>
      <c r="D3973" s="10" t="inlineStr">
        <is>
          <t>A.1.1</t>
        </is>
      </c>
      <c r="E3973" s="10" t="inlineStr">
        <is>
          <t>A</t>
        </is>
      </c>
      <c r="F3973" s="10" t="inlineStr">
        <is>
          <t>Q</t>
        </is>
      </c>
      <c r="G3973" s="10" t="inlineStr">
        <is>
          <t>higher</t>
        </is>
      </c>
      <c r="H3973" s="10" t="n">
        <v>3</v>
      </c>
      <c r="I3973" s="10" t="inlineStr">
        <is>
          <t>Tasso aggiuntivo di corse controllate</t>
        </is>
      </c>
      <c r="J3973" s="20" t="n"/>
      <c r="K3973" s="20" t="n"/>
      <c r="L3973" s="20" t="n"/>
      <c r="M3973" s="20" t="n"/>
      <c r="N3973" s="21">
        <f>IF($A3973="","",IFERROR(VALUE($K3973)/VALUE($L3973)*100,IFERROR(VALUE($J3973),0)))</f>
        <v/>
      </c>
      <c r="O3973" s="21">
        <f>IF($A3973="",0,IF(OR($S3973&lt;&gt;1,COUNTA($J3973:$M3973)=0),0,IF(SUMPRODUCT(MAX(($C$5:$C$6173=$C3973)*($D$5:$D$6173=$D3973)*($S$5:$S$6173=1)*IFERROR($N$5:$N$6173*1,0)))&gt;0,ROUND($H3973*($N3973/SUMPRODUCT(MAX(($C$5:$C$6173=$C3973)*($D$5:$D$6173=$D3973)*($S$5:$S$6173=1)*IFERROR($N$5:$N$6173*1,0)))),4),0)))</f>
        <v/>
      </c>
      <c r="P3973" s="10" t="inlineStr">
        <is>
          <t>Corse controllate annue / Corse programmate annue</t>
        </is>
      </c>
      <c r="Q3973" s="21">
        <f>IF($A3973="","",$A3973&amp;"|"&amp;$C3973)</f>
        <v/>
      </c>
      <c r="R3973" s="21">
        <f>IF($A3973="","",$A3973&amp;"|"&amp;$C3973&amp;"|"&amp;$D3973)</f>
        <v/>
      </c>
      <c r="S3973" s="21">
        <f>IF($A3973="","",IFERROR(INDEX(Offerte!$D$2:$D$200,MATCH($Q3973,Offerte!$L$2:$L$200,0)),0))</f>
        <v/>
      </c>
      <c r="T3973" s="21">
        <f>IF($A3973="","",IFERROR(INDEX(Offerte!$G$2:$G$200,MATCH($Q3973,Offerte!$L$2:$L$200,0)),"NO"))</f>
        <v/>
      </c>
    </row>
    <row r="3974">
      <c r="A3974" s="10">
        <f>IF(Offerte!$A130="","",Offerte!$A130)</f>
        <v/>
      </c>
      <c r="B3974" s="10">
        <f>IF(Offerte!$A130="","",Offerte!$B130)</f>
        <v/>
      </c>
      <c r="C3974" s="10">
        <f>IF(Offerte!$A130="","",Offerte!$C130)</f>
        <v/>
      </c>
      <c r="D3974" s="10" t="inlineStr">
        <is>
          <t>A.1.2</t>
        </is>
      </c>
      <c r="E3974" s="10" t="inlineStr">
        <is>
          <t>A</t>
        </is>
      </c>
      <c r="F3974" s="10" t="inlineStr">
        <is>
          <t>Q</t>
        </is>
      </c>
      <c r="G3974" s="10" t="inlineStr">
        <is>
          <t>higher</t>
        </is>
      </c>
      <c r="H3974" s="10" t="n">
        <v>4</v>
      </c>
      <c r="I3974" s="10" t="inlineStr">
        <is>
          <t>Numero aggiuntivo di passeggeri controllati</t>
        </is>
      </c>
      <c r="J3974" s="20" t="n"/>
      <c r="K3974" s="20" t="n"/>
      <c r="L3974" s="20" t="n"/>
      <c r="M3974" s="20" t="n"/>
      <c r="N3974" s="21">
        <f>IF($A3974="","",IFERROR(VALUE($J3974),0))</f>
        <v/>
      </c>
      <c r="O3974" s="21">
        <f>IF($A3974="",0,IF(OR($S3974&lt;&gt;1,COUNTA($J3974:$M3974)=0),0,IF(SUMPRODUCT(MAX(($C$5:$C$6173=$C3974)*($D$5:$D$6173=$D3974)*($S$5:$S$6173=1)*IFERROR($N$5:$N$6173*1,0)))&gt;0,ROUND($H3974*($N3974/SUMPRODUCT(MAX(($C$5:$C$6173=$C3974)*($D$5:$D$6173=$D3974)*($S$5:$S$6173=1)*IFERROR($N$5:$N$6173*1,0)))),4),0)))</f>
        <v/>
      </c>
      <c r="P3974" s="10" t="inlineStr">
        <is>
          <t>passeggeri/anno</t>
        </is>
      </c>
      <c r="Q3974" s="21">
        <f>IF($A3974="","",$A3974&amp;"|"&amp;$C3974)</f>
        <v/>
      </c>
      <c r="R3974" s="21">
        <f>IF($A3974="","",$A3974&amp;"|"&amp;$C3974&amp;"|"&amp;$D3974)</f>
        <v/>
      </c>
      <c r="S3974" s="21">
        <f>IF($A3974="","",IFERROR(INDEX(Offerte!$D$2:$D$200,MATCH($Q3974,Offerte!$L$2:$L$200,0)),0))</f>
        <v/>
      </c>
      <c r="T3974" s="21">
        <f>IF($A3974="","",IFERROR(INDEX(Offerte!$G$2:$G$200,MATCH($Q3974,Offerte!$L$2:$L$200,0)),"NO"))</f>
        <v/>
      </c>
    </row>
    <row r="3975">
      <c r="A3975" s="10">
        <f>IF(Offerte!$A130="","",Offerte!$A130)</f>
        <v/>
      </c>
      <c r="B3975" s="10">
        <f>IF(Offerte!$A130="","",Offerte!$B130)</f>
        <v/>
      </c>
      <c r="C3975" s="10">
        <f>IF(Offerte!$A130="","",Offerte!$C130)</f>
        <v/>
      </c>
      <c r="D3975" s="10" t="inlineStr">
        <is>
          <t>B.1.1</t>
        </is>
      </c>
      <c r="E3975" s="10" t="inlineStr">
        <is>
          <t>B</t>
        </is>
      </c>
      <c r="F3975" s="10" t="inlineStr">
        <is>
          <t>Q</t>
        </is>
      </c>
      <c r="G3975" s="10" t="inlineStr">
        <is>
          <t>higher</t>
        </is>
      </c>
      <c r="H3975" s="10" t="n">
        <v>3</v>
      </c>
      <c r="I3975" s="10" t="inlineStr">
        <is>
          <t>Incremento dei posti offerti nelle fasce di punta</t>
        </is>
      </c>
      <c r="J3975" s="20" t="n"/>
      <c r="K3975" s="20" t="n"/>
      <c r="L3975" s="20" t="n"/>
      <c r="M3975" s="20" t="n"/>
      <c r="N3975" s="21">
        <f>IF($A3975="","",IFERROR(VALUE($J3975),0))</f>
        <v/>
      </c>
      <c r="O3975" s="21">
        <f>IF($A3975="",0,IF(OR($S3975&lt;&gt;1,COUNTA($J3975:$M3975)=0),0,IF(SUMPRODUCT(MAX(($C$5:$C$6173=$C3975)*($D$5:$D$6173=$D3975)*($S$5:$S$6173=1)*IFERROR($N$5:$N$6173*1,0)))&gt;0,ROUND($H3975*($N3975/SUMPRODUCT(MAX(($C$5:$C$6173=$C3975)*($D$5:$D$6173=$D3975)*($S$5:$S$6173=1)*IFERROR($N$5:$N$6173*1,0)))),4),0)))</f>
        <v/>
      </c>
      <c r="P3975" s="10" t="inlineStr">
        <is>
          <t>posti*km</t>
        </is>
      </c>
      <c r="Q3975" s="21">
        <f>IF($A3975="","",$A3975&amp;"|"&amp;$C3975)</f>
        <v/>
      </c>
      <c r="R3975" s="21">
        <f>IF($A3975="","",$A3975&amp;"|"&amp;$C3975&amp;"|"&amp;$D3975)</f>
        <v/>
      </c>
      <c r="S3975" s="21">
        <f>IF($A3975="","",IFERROR(INDEX(Offerte!$D$2:$D$200,MATCH($Q3975,Offerte!$L$2:$L$200,0)),0))</f>
        <v/>
      </c>
      <c r="T3975" s="21">
        <f>IF($A3975="","",IFERROR(INDEX(Offerte!$G$2:$G$200,MATCH($Q3975,Offerte!$L$2:$L$200,0)),"NO"))</f>
        <v/>
      </c>
    </row>
    <row r="3976">
      <c r="A3976" s="10">
        <f>IF(Offerte!$A130="","",Offerte!$A130)</f>
        <v/>
      </c>
      <c r="B3976" s="10">
        <f>IF(Offerte!$A130="","",Offerte!$B130)</f>
        <v/>
      </c>
      <c r="C3976" s="10">
        <f>IF(Offerte!$A130="","",Offerte!$C130)</f>
        <v/>
      </c>
      <c r="D3976" s="10" t="inlineStr">
        <is>
          <t>B.2.1</t>
        </is>
      </c>
      <c r="E3976" s="10" t="inlineStr">
        <is>
          <t>B</t>
        </is>
      </c>
      <c r="F3976" s="10" t="inlineStr">
        <is>
          <t>Q</t>
        </is>
      </c>
      <c r="G3976" s="10" t="inlineStr">
        <is>
          <t>higher</t>
        </is>
      </c>
      <c r="H3976" s="10" t="n">
        <v>4</v>
      </c>
      <c r="I3976" s="10" t="inlineStr">
        <is>
          <t>Corse aggiuntive nell'arco giornaliero base</t>
        </is>
      </c>
      <c r="J3976" s="20" t="n"/>
      <c r="K3976" s="20" t="n"/>
      <c r="L3976" s="20" t="n"/>
      <c r="M3976" s="20" t="n"/>
      <c r="N3976" s="21">
        <f>IF($A3976="","",IFERROR(VALUE($J3976),0))</f>
        <v/>
      </c>
      <c r="O3976" s="21">
        <f>IF($A3976="",0,IF(OR($S3976&lt;&gt;1,COUNTA($J3976:$M3976)=0),0,IF(SUMPRODUCT(MAX(($C$5:$C$6173=$C3976)*($D$5:$D$6173=$D3976)*($S$5:$S$6173=1)*IFERROR($N$5:$N$6173*1,0)))&gt;0,ROUND($H3976*($N3976/SUMPRODUCT(MAX(($C$5:$C$6173=$C3976)*($D$5:$D$6173=$D3976)*($S$5:$S$6173=1)*IFERROR($N$5:$N$6173*1,0)))),4),0)))</f>
        <v/>
      </c>
      <c r="P3976" s="10" t="inlineStr">
        <is>
          <t>corse</t>
        </is>
      </c>
      <c r="Q3976" s="21">
        <f>IF($A3976="","",$A3976&amp;"|"&amp;$C3976)</f>
        <v/>
      </c>
      <c r="R3976" s="21">
        <f>IF($A3976="","",$A3976&amp;"|"&amp;$C3976&amp;"|"&amp;$D3976)</f>
        <v/>
      </c>
      <c r="S3976" s="21">
        <f>IF($A3976="","",IFERROR(INDEX(Offerte!$D$2:$D$200,MATCH($Q3976,Offerte!$L$2:$L$200,0)),0))</f>
        <v/>
      </c>
      <c r="T3976" s="21">
        <f>IF($A3976="","",IFERROR(INDEX(Offerte!$G$2:$G$200,MATCH($Q3976,Offerte!$L$2:$L$200,0)),"NO"))</f>
        <v/>
      </c>
    </row>
    <row r="3977">
      <c r="A3977" s="10">
        <f>IF(Offerte!$A130="","",Offerte!$A130)</f>
        <v/>
      </c>
      <c r="B3977" s="10">
        <f>IF(Offerte!$A130="","",Offerte!$B130)</f>
        <v/>
      </c>
      <c r="C3977" s="10">
        <f>IF(Offerte!$A130="","",Offerte!$C130)</f>
        <v/>
      </c>
      <c r="D3977" s="10" t="inlineStr">
        <is>
          <t>B.3.1</t>
        </is>
      </c>
      <c r="E3977" s="10" t="inlineStr">
        <is>
          <t>B</t>
        </is>
      </c>
      <c r="F3977" s="10" t="inlineStr">
        <is>
          <t>Q</t>
        </is>
      </c>
      <c r="G3977" s="10" t="inlineStr">
        <is>
          <t>higher</t>
        </is>
      </c>
      <c r="H3977" s="10" t="n">
        <v>2</v>
      </c>
      <c r="I3977" s="10" t="inlineStr">
        <is>
          <t>Numero di corse aggiuntive per allungamento dell'arco di servizio giornaliero nelle fasce serali</t>
        </is>
      </c>
      <c r="J3977" s="20" t="n"/>
      <c r="K3977" s="20" t="n"/>
      <c r="L3977" s="20" t="n"/>
      <c r="M3977" s="20" t="n"/>
      <c r="N3977" s="21">
        <f>IF($A3977="","",IFERROR(VALUE($J3977),0))</f>
        <v/>
      </c>
      <c r="O3977" s="21">
        <f>IF($A3977="",0,IF(OR($S3977&lt;&gt;1,COUNTA($J3977:$M3977)=0),0,IF(SUMPRODUCT(MAX(($C$5:$C$6173=$C3977)*($D$5:$D$6173=$D3977)*($S$5:$S$6173=1)*IFERROR($N$5:$N$6173*1,0)))&gt;0,ROUND($H3977*($N3977/SUMPRODUCT(MAX(($C$5:$C$6173=$C3977)*($D$5:$D$6173=$D3977)*($S$5:$S$6173=1)*IFERROR($N$5:$N$6173*1,0)))),4),0)))</f>
        <v/>
      </c>
      <c r="P3977" s="10" t="inlineStr">
        <is>
          <t>corse</t>
        </is>
      </c>
      <c r="Q3977" s="21">
        <f>IF($A3977="","",$A3977&amp;"|"&amp;$C3977)</f>
        <v/>
      </c>
      <c r="R3977" s="21">
        <f>IF($A3977="","",$A3977&amp;"|"&amp;$C3977&amp;"|"&amp;$D3977)</f>
        <v/>
      </c>
      <c r="S3977" s="21">
        <f>IF($A3977="","",IFERROR(INDEX(Offerte!$D$2:$D$200,MATCH($Q3977,Offerte!$L$2:$L$200,0)),0))</f>
        <v/>
      </c>
      <c r="T3977" s="21">
        <f>IF($A3977="","",IFERROR(INDEX(Offerte!$G$2:$G$200,MATCH($Q3977,Offerte!$L$2:$L$200,0)),"NO"))</f>
        <v/>
      </c>
    </row>
    <row r="3978">
      <c r="A3978" s="10">
        <f>IF(Offerte!$A130="","",Offerte!$A130)</f>
        <v/>
      </c>
      <c r="B3978" s="10">
        <f>IF(Offerte!$A130="","",Offerte!$B130)</f>
        <v/>
      </c>
      <c r="C3978" s="10">
        <f>IF(Offerte!$A130="","",Offerte!$C130)</f>
        <v/>
      </c>
      <c r="D3978" s="10" t="inlineStr">
        <is>
          <t>B.4.1</t>
        </is>
      </c>
      <c r="E3978" s="10" t="inlineStr">
        <is>
          <t>B</t>
        </is>
      </c>
      <c r="F3978" s="10" t="inlineStr">
        <is>
          <t>Q</t>
        </is>
      </c>
      <c r="G3978" s="10" t="inlineStr">
        <is>
          <t>higher</t>
        </is>
      </c>
      <c r="H3978" s="10" t="n">
        <v>3</v>
      </c>
      <c r="I3978" s="10" t="inlineStr">
        <is>
          <t>Percorrenze aggiuntive offerte nel Programma d'esercizio delle prime due fasi attuative</t>
        </is>
      </c>
      <c r="J3978" s="20" t="n"/>
      <c r="K3978" s="20" t="n"/>
      <c r="L3978" s="20" t="n"/>
      <c r="M3978" s="20" t="n"/>
      <c r="N3978" s="21">
        <f>IF($A3978="","",IFERROR(VALUE($J3978),0))</f>
        <v/>
      </c>
      <c r="O3978" s="21">
        <f>IF($A3978="",0,IF(OR($S3978&lt;&gt;1,COUNTA($J3978:$M3978)=0),0,IF(SUMPRODUCT(MAX(($C$5:$C$6173=$C3978)*($D$5:$D$6173=$D3978)*($S$5:$S$6173=1)*IFERROR($N$5:$N$6173*1,0)))&gt;0,ROUND($H3978*($N3978/SUMPRODUCT(MAX(($C$5:$C$6173=$C3978)*($D$5:$D$6173=$D3978)*($S$5:$S$6173=1)*IFERROR($N$5:$N$6173*1,0)))),4),0)))</f>
        <v/>
      </c>
      <c r="P3978" s="10" t="inlineStr">
        <is>
          <t>vett*km</t>
        </is>
      </c>
      <c r="Q3978" s="21">
        <f>IF($A3978="","",$A3978&amp;"|"&amp;$C3978)</f>
        <v/>
      </c>
      <c r="R3978" s="21">
        <f>IF($A3978="","",$A3978&amp;"|"&amp;$C3978&amp;"|"&amp;$D3978)</f>
        <v/>
      </c>
      <c r="S3978" s="21">
        <f>IF($A3978="","",IFERROR(INDEX(Offerte!$D$2:$D$200,MATCH($Q3978,Offerte!$L$2:$L$200,0)),0))</f>
        <v/>
      </c>
      <c r="T3978" s="21">
        <f>IF($A3978="","",IFERROR(INDEX(Offerte!$G$2:$G$200,MATCH($Q3978,Offerte!$L$2:$L$200,0)),"NO"))</f>
        <v/>
      </c>
    </row>
    <row r="3979">
      <c r="A3979" s="10">
        <f>IF(Offerte!$A130="","",Offerte!$A130)</f>
        <v/>
      </c>
      <c r="B3979" s="10">
        <f>IF(Offerte!$A130="","",Offerte!$B130)</f>
        <v/>
      </c>
      <c r="C3979" s="10">
        <f>IF(Offerte!$A130="","",Offerte!$C130)</f>
        <v/>
      </c>
      <c r="D3979" s="10" t="inlineStr">
        <is>
          <t>B.5.1</t>
        </is>
      </c>
      <c r="E3979" s="10" t="inlineStr">
        <is>
          <t>B</t>
        </is>
      </c>
      <c r="F3979" s="10" t="inlineStr">
        <is>
          <t>D</t>
        </is>
      </c>
      <c r="G3979" s="10" t="inlineStr">
        <is>
          <t>discretionary</t>
        </is>
      </c>
      <c r="H3979" s="10" t="n">
        <v>2</v>
      </c>
      <c r="I3979" s="10" t="inlineStr">
        <is>
          <t>Efficacia del progetto di servizi complementari DRT</t>
        </is>
      </c>
      <c r="J3979" s="20" t="n"/>
      <c r="K3979" s="20" t="n"/>
      <c r="L3979" s="20" t="n"/>
      <c r="M3979" s="20" t="n"/>
      <c r="N3979" s="21">
        <f>IF($A3979="","",MAX(0,MIN(1,IFERROR(VALUE($M3979),0))))</f>
        <v/>
      </c>
      <c r="O3979" s="21">
        <f>IF($A3979="",0,IF(OR($S3979&lt;&gt;1,COUNTA($J3979:$M3979)=0),0,IF(SUMPRODUCT(MAX(($C$5:$C$6173=$C3979)*($D$5:$D$6173=$D3979)*($S$5:$S$6173=1)*IFERROR($N$5:$N$6173*1,0)))&gt;0,ROUND($H3979*($N3979/SUMPRODUCT(MAX(($C$5:$C$6173=$C3979)*($D$5:$D$6173=$D3979)*($S$5:$S$6173=1)*IFERROR($N$5:$N$6173*1,0)))),4),0)))</f>
        <v/>
      </c>
      <c r="P3979" s="10" t="inlineStr">
        <is>
          <t>coeff.</t>
        </is>
      </c>
      <c r="Q3979" s="21">
        <f>IF($A3979="","",$A3979&amp;"|"&amp;$C3979)</f>
        <v/>
      </c>
      <c r="R3979" s="21">
        <f>IF($A3979="","",$A3979&amp;"|"&amp;$C3979&amp;"|"&amp;$D3979)</f>
        <v/>
      </c>
      <c r="S3979" s="21">
        <f>IF($A3979="","",IFERROR(INDEX(Offerte!$D$2:$D$200,MATCH($Q3979,Offerte!$L$2:$L$200,0)),0))</f>
        <v/>
      </c>
      <c r="T3979" s="21">
        <f>IF($A3979="","",IFERROR(INDEX(Offerte!$G$2:$G$200,MATCH($Q3979,Offerte!$L$2:$L$200,0)),"NO"))</f>
        <v/>
      </c>
    </row>
    <row r="3980">
      <c r="A3980" s="10">
        <f>IF(Offerte!$A130="","",Offerte!$A130)</f>
        <v/>
      </c>
      <c r="B3980" s="10">
        <f>IF(Offerte!$A130="","",Offerte!$B130)</f>
        <v/>
      </c>
      <c r="C3980" s="10">
        <f>IF(Offerte!$A130="","",Offerte!$C130)</f>
        <v/>
      </c>
      <c r="D3980" s="10" t="inlineStr">
        <is>
          <t>C.1.1</t>
        </is>
      </c>
      <c r="E3980" s="10" t="inlineStr">
        <is>
          <t>C</t>
        </is>
      </c>
      <c r="F3980" s="10" t="inlineStr">
        <is>
          <t>Q</t>
        </is>
      </c>
      <c r="G3980" s="10" t="inlineStr">
        <is>
          <t>higher</t>
        </is>
      </c>
      <c r="H3980" s="10" t="n">
        <v>2</v>
      </c>
      <c r="I3980" s="10" t="inlineStr">
        <is>
          <t>Tasso di copertura del servizio con telecamere BSD</t>
        </is>
      </c>
      <c r="J3980" s="20" t="n"/>
      <c r="K3980" s="20" t="n"/>
      <c r="L3980" s="20" t="n"/>
      <c r="M3980" s="20" t="n"/>
      <c r="N3980" s="21">
        <f>IF($A3980="","",IFERROR(VALUE($K3980)/VALUE($L3980),IFERROR(VALUE($J3980),0)))</f>
        <v/>
      </c>
      <c r="O3980" s="21">
        <f>IF($A3980="",0,IF(OR($S3980&lt;&gt;1,COUNTA($J3980:$M3980)=0),0,IF(SUMPRODUCT(MAX(($C$5:$C$6173=$C3980)*($D$5:$D$6173=$D3980)*($S$5:$S$6173=1)*IFERROR($N$5:$N$6173*1,0)))&gt;0,ROUND($H3980*($N3980/SUMPRODUCT(MAX(($C$5:$C$6173=$C3980)*($D$5:$D$6173=$D3980)*($S$5:$S$6173=1)*IFERROR($N$5:$N$6173*1,0)))),4),0)))</f>
        <v/>
      </c>
      <c r="P3980" s="10" t="inlineStr">
        <is>
          <t>Autobus attrezzati con telecamere BSD / Autobus totali in offerta, incluse scorte</t>
        </is>
      </c>
      <c r="Q3980" s="21">
        <f>IF($A3980="","",$A3980&amp;"|"&amp;$C3980)</f>
        <v/>
      </c>
      <c r="R3980" s="21">
        <f>IF($A3980="","",$A3980&amp;"|"&amp;$C3980&amp;"|"&amp;$D3980)</f>
        <v/>
      </c>
      <c r="S3980" s="21">
        <f>IF($A3980="","",IFERROR(INDEX(Offerte!$D$2:$D$200,MATCH($Q3980,Offerte!$L$2:$L$200,0)),0))</f>
        <v/>
      </c>
      <c r="T3980" s="21">
        <f>IF($A3980="","",IFERROR(INDEX(Offerte!$G$2:$G$200,MATCH($Q3980,Offerte!$L$2:$L$200,0)),"NO"))</f>
        <v/>
      </c>
    </row>
    <row r="3981">
      <c r="A3981" s="10">
        <f>IF(Offerte!$A130="","",Offerte!$A130)</f>
        <v/>
      </c>
      <c r="B3981" s="10">
        <f>IF(Offerte!$A130="","",Offerte!$B130)</f>
        <v/>
      </c>
      <c r="C3981" s="10">
        <f>IF(Offerte!$A130="","",Offerte!$C130)</f>
        <v/>
      </c>
      <c r="D3981" s="10" t="inlineStr">
        <is>
          <t>C.1.2</t>
        </is>
      </c>
      <c r="E3981" s="10" t="inlineStr">
        <is>
          <t>C</t>
        </is>
      </c>
      <c r="F3981" s="10" t="inlineStr">
        <is>
          <t>Q</t>
        </is>
      </c>
      <c r="G3981" s="10" t="inlineStr">
        <is>
          <t>higher</t>
        </is>
      </c>
      <c r="H3981" s="10" t="n">
        <v>2</v>
      </c>
      <c r="I3981" s="10" t="inlineStr">
        <is>
          <t>Tasso di copertura del servizio con telecamere ADAS</t>
        </is>
      </c>
      <c r="J3981" s="20" t="n"/>
      <c r="K3981" s="20" t="n"/>
      <c r="L3981" s="20" t="n"/>
      <c r="M3981" s="20" t="n"/>
      <c r="N3981" s="21">
        <f>IF($A3981="","",IFERROR(VALUE($K3981)/VALUE($L3981),IFERROR(VALUE($J3981),0)))</f>
        <v/>
      </c>
      <c r="O3981" s="21">
        <f>IF($A3981="",0,IF(OR($S3981&lt;&gt;1,COUNTA($J3981:$M3981)=0),0,IF(SUMPRODUCT(MAX(($C$5:$C$6173=$C3981)*($D$5:$D$6173=$D3981)*($S$5:$S$6173=1)*IFERROR($N$5:$N$6173*1,0)))&gt;0,ROUND($H3981*($N3981/SUMPRODUCT(MAX(($C$5:$C$6173=$C3981)*($D$5:$D$6173=$D3981)*($S$5:$S$6173=1)*IFERROR($N$5:$N$6173*1,0)))),4),0)))</f>
        <v/>
      </c>
      <c r="P3981" s="10" t="inlineStr">
        <is>
          <t>Autobus attrezzati con telecamere ADAS / Autobus totali in offerta, incluse scorte</t>
        </is>
      </c>
      <c r="Q3981" s="21">
        <f>IF($A3981="","",$A3981&amp;"|"&amp;$C3981)</f>
        <v/>
      </c>
      <c r="R3981" s="21">
        <f>IF($A3981="","",$A3981&amp;"|"&amp;$C3981&amp;"|"&amp;$D3981)</f>
        <v/>
      </c>
      <c r="S3981" s="21">
        <f>IF($A3981="","",IFERROR(INDEX(Offerte!$D$2:$D$200,MATCH($Q3981,Offerte!$L$2:$L$200,0)),0))</f>
        <v/>
      </c>
      <c r="T3981" s="21">
        <f>IF($A3981="","",IFERROR(INDEX(Offerte!$G$2:$G$200,MATCH($Q3981,Offerte!$L$2:$L$200,0)),"NO"))</f>
        <v/>
      </c>
    </row>
    <row r="3982">
      <c r="A3982" s="10">
        <f>IF(Offerte!$A130="","",Offerte!$A130)</f>
        <v/>
      </c>
      <c r="B3982" s="10">
        <f>IF(Offerte!$A130="","",Offerte!$B130)</f>
        <v/>
      </c>
      <c r="C3982" s="10">
        <f>IF(Offerte!$A130="","",Offerte!$C130)</f>
        <v/>
      </c>
      <c r="D3982" s="10" t="inlineStr">
        <is>
          <t>C.2.1</t>
        </is>
      </c>
      <c r="E3982" s="10" t="inlineStr">
        <is>
          <t>C</t>
        </is>
      </c>
      <c r="F3982" s="10" t="inlineStr">
        <is>
          <t>Q</t>
        </is>
      </c>
      <c r="G3982" s="10" t="inlineStr">
        <is>
          <t>higher</t>
        </is>
      </c>
      <c r="H3982" s="10" t="n">
        <v>3</v>
      </c>
      <c r="I3982" s="10" t="inlineStr">
        <is>
          <t>Tasso di copertura del servizio con telecamere di bordo di videosorveglianza</t>
        </is>
      </c>
      <c r="J3982" s="20" t="n"/>
      <c r="K3982" s="20" t="n"/>
      <c r="L3982" s="20" t="n"/>
      <c r="M3982" s="20" t="n"/>
      <c r="N3982" s="21">
        <f>IF($A3982="","",IFERROR(VALUE($K3982)/VALUE($L3982),IFERROR(VALUE($J3982),0)))</f>
        <v/>
      </c>
      <c r="O3982" s="21">
        <f>IF($A3982="",0,IF(OR($S3982&lt;&gt;1,COUNTA($J3982:$M3982)=0),0,IF(SUMPRODUCT(MAX(($C$5:$C$6173=$C3982)*($D$5:$D$6173=$D3982)*($S$5:$S$6173=1)*IFERROR($N$5:$N$6173*1,0)))&gt;0,ROUND($H3982*($N3982/SUMPRODUCT(MAX(($C$5:$C$6173=$C3982)*($D$5:$D$6173=$D3982)*($S$5:$S$6173=1)*IFERROR($N$5:$N$6173*1,0)))),4),0)))</f>
        <v/>
      </c>
      <c r="P3982" s="10" t="inlineStr">
        <is>
          <t>Autobus attrezzati con videosorveglianza / Autobus totali in offerta, incluse scorte</t>
        </is>
      </c>
      <c r="Q3982" s="21">
        <f>IF($A3982="","",$A3982&amp;"|"&amp;$C3982)</f>
        <v/>
      </c>
      <c r="R3982" s="21">
        <f>IF($A3982="","",$A3982&amp;"|"&amp;$C3982&amp;"|"&amp;$D3982)</f>
        <v/>
      </c>
      <c r="S3982" s="21">
        <f>IF($A3982="","",IFERROR(INDEX(Offerte!$D$2:$D$200,MATCH($Q3982,Offerte!$L$2:$L$200,0)),0))</f>
        <v/>
      </c>
      <c r="T3982" s="21">
        <f>IF($A3982="","",IFERROR(INDEX(Offerte!$G$2:$G$200,MATCH($Q3982,Offerte!$L$2:$L$200,0)),"NO"))</f>
        <v/>
      </c>
    </row>
    <row r="3983">
      <c r="A3983" s="10">
        <f>IF(Offerte!$A130="","",Offerte!$A130)</f>
        <v/>
      </c>
      <c r="B3983" s="10">
        <f>IF(Offerte!$A130="","",Offerte!$B130)</f>
        <v/>
      </c>
      <c r="C3983" s="10">
        <f>IF(Offerte!$A130="","",Offerte!$C130)</f>
        <v/>
      </c>
      <c r="D3983" s="10" t="inlineStr">
        <is>
          <t>C.2.2</t>
        </is>
      </c>
      <c r="E3983" s="10" t="inlineStr">
        <is>
          <t>C</t>
        </is>
      </c>
      <c r="F3983" s="10" t="inlineStr">
        <is>
          <t>T</t>
        </is>
      </c>
      <c r="G3983" s="10" t="inlineStr">
        <is>
          <t>tabular</t>
        </is>
      </c>
      <c r="H3983" s="10" t="n">
        <v>1</v>
      </c>
      <c r="I3983" s="10" t="inlineStr">
        <is>
          <t>Software video/audio analisi per situazioni di pericolo</t>
        </is>
      </c>
      <c r="J3983" s="20" t="n"/>
      <c r="K3983" s="20" t="n"/>
      <c r="L3983" s="20" t="n"/>
      <c r="M3983" s="20" t="n"/>
      <c r="N3983" s="21">
        <f>IF($A3983="","",IF(IFERROR(VALUE($M3983),0)=1,1,0))</f>
        <v/>
      </c>
      <c r="O3983" s="21">
        <f>IF($A3983="",0,IF(OR($S3983&lt;&gt;1,COUNTA($J3983:$M3983)=0),0,IF($N3983=1,$H3983,0)))</f>
        <v/>
      </c>
      <c r="P3983" s="10" t="inlineStr">
        <is>
          <t>sì/no</t>
        </is>
      </c>
      <c r="Q3983" s="21">
        <f>IF($A3983="","",$A3983&amp;"|"&amp;$C3983)</f>
        <v/>
      </c>
      <c r="R3983" s="21">
        <f>IF($A3983="","",$A3983&amp;"|"&amp;$C3983&amp;"|"&amp;$D3983)</f>
        <v/>
      </c>
      <c r="S3983" s="21">
        <f>IF($A3983="","",IFERROR(INDEX(Offerte!$D$2:$D$200,MATCH($Q3983,Offerte!$L$2:$L$200,0)),0))</f>
        <v/>
      </c>
      <c r="T3983" s="21">
        <f>IF($A3983="","",IFERROR(INDEX(Offerte!$G$2:$G$200,MATCH($Q3983,Offerte!$L$2:$L$200,0)),"NO"))</f>
        <v/>
      </c>
    </row>
    <row r="3984">
      <c r="A3984" s="10">
        <f>IF(Offerte!$A130="","",Offerte!$A130)</f>
        <v/>
      </c>
      <c r="B3984" s="10">
        <f>IF(Offerte!$A130="","",Offerte!$B130)</f>
        <v/>
      </c>
      <c r="C3984" s="10">
        <f>IF(Offerte!$A130="","",Offerte!$C130)</f>
        <v/>
      </c>
      <c r="D3984" s="10" t="inlineStr">
        <is>
          <t>C.2.3</t>
        </is>
      </c>
      <c r="E3984" s="10" t="inlineStr">
        <is>
          <t>C</t>
        </is>
      </c>
      <c r="F3984" s="10" t="inlineStr">
        <is>
          <t>T</t>
        </is>
      </c>
      <c r="G3984" s="10" t="inlineStr">
        <is>
          <t>tabular</t>
        </is>
      </c>
      <c r="H3984" s="10" t="n">
        <v>1</v>
      </c>
      <c r="I3984" s="10" t="inlineStr">
        <is>
          <t>Collegamento con centrale qualificata di pronto intervento</t>
        </is>
      </c>
      <c r="J3984" s="20" t="n"/>
      <c r="K3984" s="20" t="n"/>
      <c r="L3984" s="20" t="n"/>
      <c r="M3984" s="20" t="n"/>
      <c r="N3984" s="21">
        <f>IF($A3984="","",IF(IFERROR(VALUE($M3984),0)=1,1,0))</f>
        <v/>
      </c>
      <c r="O3984" s="21">
        <f>IF($A3984="",0,IF(OR($S3984&lt;&gt;1,COUNTA($J3984:$M3984)=0),0,IF($N3984=1,$H3984,0)))</f>
        <v/>
      </c>
      <c r="P3984" s="10" t="inlineStr">
        <is>
          <t>sì/no</t>
        </is>
      </c>
      <c r="Q3984" s="21">
        <f>IF($A3984="","",$A3984&amp;"|"&amp;$C3984)</f>
        <v/>
      </c>
      <c r="R3984" s="21">
        <f>IF($A3984="","",$A3984&amp;"|"&amp;$C3984&amp;"|"&amp;$D3984)</f>
        <v/>
      </c>
      <c r="S3984" s="21">
        <f>IF($A3984="","",IFERROR(INDEX(Offerte!$D$2:$D$200,MATCH($Q3984,Offerte!$L$2:$L$200,0)),0))</f>
        <v/>
      </c>
      <c r="T3984" s="21">
        <f>IF($A3984="","",IFERROR(INDEX(Offerte!$G$2:$G$200,MATCH($Q3984,Offerte!$L$2:$L$200,0)),"NO"))</f>
        <v/>
      </c>
    </row>
    <row r="3985">
      <c r="A3985" s="10">
        <f>IF(Offerte!$A130="","",Offerte!$A130)</f>
        <v/>
      </c>
      <c r="B3985" s="10">
        <f>IF(Offerte!$A130="","",Offerte!$B130)</f>
        <v/>
      </c>
      <c r="C3985" s="10">
        <f>IF(Offerte!$A130="","",Offerte!$C130)</f>
        <v/>
      </c>
      <c r="D3985" s="10" t="inlineStr">
        <is>
          <t>C.2.4</t>
        </is>
      </c>
      <c r="E3985" s="10" t="inlineStr">
        <is>
          <t>C</t>
        </is>
      </c>
      <c r="F3985" s="10" t="inlineStr">
        <is>
          <t>Q</t>
        </is>
      </c>
      <c r="G3985" s="10" t="inlineStr">
        <is>
          <t>higher</t>
        </is>
      </c>
      <c r="H3985" s="10" t="n">
        <v>1</v>
      </c>
      <c r="I3985" s="10" t="inlineStr">
        <is>
          <t>Tasso di copertura del servizio con dispositivi per la chiamata di emergenza del conducente</t>
        </is>
      </c>
      <c r="J3985" s="20" t="n"/>
      <c r="K3985" s="20" t="n"/>
      <c r="L3985" s="20" t="n"/>
      <c r="M3985" s="20" t="n"/>
      <c r="N3985" s="21">
        <f>IF($A3985="","",IFERROR(VALUE($K3985)/VALUE($L3985),IFERROR(VALUE($J3985),0)))</f>
        <v/>
      </c>
      <c r="O3985" s="21">
        <f>IF($A3985="",0,IF(OR($S3985&lt;&gt;1,COUNTA($J3985:$M3985)=0),0,IF(SUMPRODUCT(MAX(($C$5:$C$6173=$C3985)*($D$5:$D$6173=$D3985)*($S$5:$S$6173=1)*IFERROR($N$5:$N$6173*1,0)))&gt;0,ROUND($H3985*($N3985/SUMPRODUCT(MAX(($C$5:$C$6173=$C3985)*($D$5:$D$6173=$D3985)*($S$5:$S$6173=1)*IFERROR($N$5:$N$6173*1,0)))),4),0)))</f>
        <v/>
      </c>
      <c r="P3985" s="10" t="inlineStr">
        <is>
          <t>Autobus attrezzati con chiamata di emergenza / Autobus totali in offerta, incluse scorte</t>
        </is>
      </c>
      <c r="Q3985" s="21">
        <f>IF($A3985="","",$A3985&amp;"|"&amp;$C3985)</f>
        <v/>
      </c>
      <c r="R3985" s="21">
        <f>IF($A3985="","",$A3985&amp;"|"&amp;$C3985&amp;"|"&amp;$D3985)</f>
        <v/>
      </c>
      <c r="S3985" s="21">
        <f>IF($A3985="","",IFERROR(INDEX(Offerte!$D$2:$D$200,MATCH($Q3985,Offerte!$L$2:$L$200,0)),0))</f>
        <v/>
      </c>
      <c r="T3985" s="21">
        <f>IF($A3985="","",IFERROR(INDEX(Offerte!$G$2:$G$200,MATCH($Q3985,Offerte!$L$2:$L$200,0)),"NO"))</f>
        <v/>
      </c>
    </row>
    <row r="3986">
      <c r="A3986" s="10">
        <f>IF(Offerte!$A130="","",Offerte!$A130)</f>
        <v/>
      </c>
      <c r="B3986" s="10">
        <f>IF(Offerte!$A130="","",Offerte!$B130)</f>
        <v/>
      </c>
      <c r="C3986" s="10">
        <f>IF(Offerte!$A130="","",Offerte!$C130)</f>
        <v/>
      </c>
      <c r="D3986" s="10" t="inlineStr">
        <is>
          <t>C.3.1</t>
        </is>
      </c>
      <c r="E3986" s="10" t="inlineStr">
        <is>
          <t>C</t>
        </is>
      </c>
      <c r="F3986" s="10" t="inlineStr">
        <is>
          <t>Q</t>
        </is>
      </c>
      <c r="G3986" s="10" t="inlineStr">
        <is>
          <t>higher</t>
        </is>
      </c>
      <c r="H3986" s="10" t="n">
        <v>2</v>
      </c>
      <c r="I3986" s="10" t="inlineStr">
        <is>
          <t>Tasso di copertura del servizio con dispositivi di informazione dinamica a bordo mezzo</t>
        </is>
      </c>
      <c r="J3986" s="20" t="n"/>
      <c r="K3986" s="20" t="n"/>
      <c r="L3986" s="20" t="n"/>
      <c r="M3986" s="20" t="n"/>
      <c r="N3986" s="21">
        <f>IF($A3986="","",IFERROR(VALUE($K3986)/VALUE($L3986),IFERROR(VALUE($J3986),0)))</f>
        <v/>
      </c>
      <c r="O3986" s="21">
        <f>IF($A3986="",0,IF(OR($S3986&lt;&gt;1,COUNTA($J3986:$M3986)=0),0,IF(SUMPRODUCT(MAX(($C$5:$C$6173=$C3986)*($D$5:$D$6173=$D3986)*($S$5:$S$6173=1)*IFERROR($N$5:$N$6173*1,0)))&gt;0,ROUND($H3986*($N3986/SUMPRODUCT(MAX(($C$5:$C$6173=$C3986)*($D$5:$D$6173=$D3986)*($S$5:$S$6173=1)*IFERROR($N$5:$N$6173*1,0)))),4),0)))</f>
        <v/>
      </c>
      <c r="P3986" s="10" t="inlineStr">
        <is>
          <t>Autobus con monitor e indicatori vocali / Autobus totali in offerta, incluse scorte</t>
        </is>
      </c>
      <c r="Q3986" s="21">
        <f>IF($A3986="","",$A3986&amp;"|"&amp;$C3986)</f>
        <v/>
      </c>
      <c r="R3986" s="21">
        <f>IF($A3986="","",$A3986&amp;"|"&amp;$C3986&amp;"|"&amp;$D3986)</f>
        <v/>
      </c>
      <c r="S3986" s="21">
        <f>IF($A3986="","",IFERROR(INDEX(Offerte!$D$2:$D$200,MATCH($Q3986,Offerte!$L$2:$L$200,0)),0))</f>
        <v/>
      </c>
      <c r="T3986" s="21">
        <f>IF($A3986="","",IFERROR(INDEX(Offerte!$G$2:$G$200,MATCH($Q3986,Offerte!$L$2:$L$200,0)),"NO"))</f>
        <v/>
      </c>
    </row>
    <row r="3987">
      <c r="A3987" s="10">
        <f>IF(Offerte!$A130="","",Offerte!$A130)</f>
        <v/>
      </c>
      <c r="B3987" s="10">
        <f>IF(Offerte!$A130="","",Offerte!$B130)</f>
        <v/>
      </c>
      <c r="C3987" s="10">
        <f>IF(Offerte!$A130="","",Offerte!$C130)</f>
        <v/>
      </c>
      <c r="D3987" s="10" t="inlineStr">
        <is>
          <t>C.3.2</t>
        </is>
      </c>
      <c r="E3987" s="10" t="inlineStr">
        <is>
          <t>C</t>
        </is>
      </c>
      <c r="F3987" s="10" t="inlineStr">
        <is>
          <t>T</t>
        </is>
      </c>
      <c r="G3987" s="10" t="inlineStr">
        <is>
          <t>tabular</t>
        </is>
      </c>
      <c r="H3987" s="10" t="n">
        <v>2</v>
      </c>
      <c r="I3987" s="10" t="inlineStr">
        <is>
          <t>Informazioni a bordo su coincidenze ai nodi</t>
        </is>
      </c>
      <c r="J3987" s="20" t="n"/>
      <c r="K3987" s="20" t="n"/>
      <c r="L3987" s="20" t="n"/>
      <c r="M3987" s="20" t="n"/>
      <c r="N3987" s="21">
        <f>IF($A3987="","",IF(IFERROR(VALUE($M3987),0)=1,1,0))</f>
        <v/>
      </c>
      <c r="O3987" s="21">
        <f>IF($A3987="",0,IF(OR($S3987&lt;&gt;1,COUNTA($J3987:$M3987)=0),0,IF(AND($N3987=1,IFERROR(SUMIFS($N$5:$N$6173,$Q$5:$Q$6173,$Q3987,$D$5:$D$6173,"C.3.1"),0)&gt;=0.5),$H3987,0)))</f>
        <v/>
      </c>
      <c r="P3987" s="10" t="inlineStr">
        <is>
          <t>Dipende da C.3.1 &gt;= 0.5</t>
        </is>
      </c>
      <c r="Q3987" s="21">
        <f>IF($A3987="","",$A3987&amp;"|"&amp;$C3987)</f>
        <v/>
      </c>
      <c r="R3987" s="21">
        <f>IF($A3987="","",$A3987&amp;"|"&amp;$C3987&amp;"|"&amp;$D3987)</f>
        <v/>
      </c>
      <c r="S3987" s="21">
        <f>IF($A3987="","",IFERROR(INDEX(Offerte!$D$2:$D$200,MATCH($Q3987,Offerte!$L$2:$L$200,0)),0))</f>
        <v/>
      </c>
      <c r="T3987" s="21">
        <f>IF($A3987="","",IFERROR(INDEX(Offerte!$G$2:$G$200,MATCH($Q3987,Offerte!$L$2:$L$200,0)),"NO"))</f>
        <v/>
      </c>
    </row>
    <row r="3988">
      <c r="A3988" s="10">
        <f>IF(Offerte!$A130="","",Offerte!$A130)</f>
        <v/>
      </c>
      <c r="B3988" s="10">
        <f>IF(Offerte!$A130="","",Offerte!$B130)</f>
        <v/>
      </c>
      <c r="C3988" s="10">
        <f>IF(Offerte!$A130="","",Offerte!$C130)</f>
        <v/>
      </c>
      <c r="D3988" s="10" t="inlineStr">
        <is>
          <t>D.1.1</t>
        </is>
      </c>
      <c r="E3988" s="10" t="inlineStr">
        <is>
          <t>D</t>
        </is>
      </c>
      <c r="F3988" s="10" t="inlineStr">
        <is>
          <t>Q</t>
        </is>
      </c>
      <c r="G3988" s="10" t="inlineStr">
        <is>
          <t>higher</t>
        </is>
      </c>
      <c r="H3988" s="10" t="n">
        <v>3</v>
      </c>
      <c r="I3988" s="10" t="inlineStr">
        <is>
          <t>Installazione di pensiline</t>
        </is>
      </c>
      <c r="J3988" s="20" t="n"/>
      <c r="K3988" s="20" t="n"/>
      <c r="L3988" s="20" t="n"/>
      <c r="M3988" s="20" t="n"/>
      <c r="N3988" s="21">
        <f>IF($A3988="","",IFERROR(VALUE($J3988),0))</f>
        <v/>
      </c>
      <c r="O3988" s="21">
        <f>IF($A3988="",0,IF(OR($S3988&lt;&gt;1,COUNTA($J3988:$M3988)=0),0,IF(SUMPRODUCT(MAX(($C$5:$C$6173=$C3988)*($D$5:$D$6173=$D3988)*($S$5:$S$6173=1)*IFERROR($N$5:$N$6173*1,0)))&gt;0,ROUND($H3988*($N3988/SUMPRODUCT(MAX(($C$5:$C$6173=$C3988)*($D$5:$D$6173=$D3988)*($S$5:$S$6173=1)*IFERROR($N$5:$N$6173*1,0)))),4),0)))</f>
        <v/>
      </c>
      <c r="P3988" s="10" t="inlineStr">
        <is>
          <t>fermate</t>
        </is>
      </c>
      <c r="Q3988" s="21">
        <f>IF($A3988="","",$A3988&amp;"|"&amp;$C3988)</f>
        <v/>
      </c>
      <c r="R3988" s="21">
        <f>IF($A3988="","",$A3988&amp;"|"&amp;$C3988&amp;"|"&amp;$D3988)</f>
        <v/>
      </c>
      <c r="S3988" s="21">
        <f>IF($A3988="","",IFERROR(INDEX(Offerte!$D$2:$D$200,MATCH($Q3988,Offerte!$L$2:$L$200,0)),0))</f>
        <v/>
      </c>
      <c r="T3988" s="21">
        <f>IF($A3988="","",IFERROR(INDEX(Offerte!$G$2:$G$200,MATCH($Q3988,Offerte!$L$2:$L$200,0)),"NO"))</f>
        <v/>
      </c>
    </row>
    <row r="3989">
      <c r="A3989" s="10">
        <f>IF(Offerte!$A130="","",Offerte!$A130)</f>
        <v/>
      </c>
      <c r="B3989" s="10">
        <f>IF(Offerte!$A130="","",Offerte!$B130)</f>
        <v/>
      </c>
      <c r="C3989" s="10">
        <f>IF(Offerte!$A130="","",Offerte!$C130)</f>
        <v/>
      </c>
      <c r="D3989" s="10" t="inlineStr">
        <is>
          <t>D.1.2</t>
        </is>
      </c>
      <c r="E3989" s="10" t="inlineStr">
        <is>
          <t>D</t>
        </is>
      </c>
      <c r="F3989" s="10" t="inlineStr">
        <is>
          <t>Q</t>
        </is>
      </c>
      <c r="G3989" s="10" t="inlineStr">
        <is>
          <t>higher</t>
        </is>
      </c>
      <c r="H3989" s="10" t="n">
        <v>3</v>
      </c>
      <c r="I3989" s="10" t="inlineStr">
        <is>
          <t>Installazione di paline di fermata conformi alla DGR 581/2023</t>
        </is>
      </c>
      <c r="J3989" s="20" t="n"/>
      <c r="K3989" s="20" t="n"/>
      <c r="L3989" s="20" t="n"/>
      <c r="M3989" s="20" t="n"/>
      <c r="N3989" s="21">
        <f>IF($A3989="","",IFERROR(VALUE($J3989),0))</f>
        <v/>
      </c>
      <c r="O3989" s="21">
        <f>IF($A3989="",0,IF(OR($S3989&lt;&gt;1,COUNTA($J3989:$M3989)=0),0,IF(SUMPRODUCT(MAX(($C$5:$C$6173=$C3989)*($D$5:$D$6173=$D3989)*($S$5:$S$6173=1)*IFERROR($N$5:$N$6173*1,0)))&gt;0,ROUND($H3989*($N3989/SUMPRODUCT(MAX(($C$5:$C$6173=$C3989)*($D$5:$D$6173=$D3989)*($S$5:$S$6173=1)*IFERROR($N$5:$N$6173*1,0)))),4),0)))</f>
        <v/>
      </c>
      <c r="P3989" s="10" t="inlineStr">
        <is>
          <t>fermate</t>
        </is>
      </c>
      <c r="Q3989" s="21">
        <f>IF($A3989="","",$A3989&amp;"|"&amp;$C3989)</f>
        <v/>
      </c>
      <c r="R3989" s="21">
        <f>IF($A3989="","",$A3989&amp;"|"&amp;$C3989&amp;"|"&amp;$D3989)</f>
        <v/>
      </c>
      <c r="S3989" s="21">
        <f>IF($A3989="","",IFERROR(INDEX(Offerte!$D$2:$D$200,MATCH($Q3989,Offerte!$L$2:$L$200,0)),0))</f>
        <v/>
      </c>
      <c r="T3989" s="21">
        <f>IF($A3989="","",IFERROR(INDEX(Offerte!$G$2:$G$200,MATCH($Q3989,Offerte!$L$2:$L$200,0)),"NO"))</f>
        <v/>
      </c>
    </row>
    <row r="3990">
      <c r="A3990" s="10">
        <f>IF(Offerte!$A130="","",Offerte!$A130)</f>
        <v/>
      </c>
      <c r="B3990" s="10">
        <f>IF(Offerte!$A130="","",Offerte!$B130)</f>
        <v/>
      </c>
      <c r="C3990" s="10">
        <f>IF(Offerte!$A130="","",Offerte!$C130)</f>
        <v/>
      </c>
      <c r="D3990" s="10" t="inlineStr">
        <is>
          <t>D.1.3</t>
        </is>
      </c>
      <c r="E3990" s="10" t="inlineStr">
        <is>
          <t>D</t>
        </is>
      </c>
      <c r="F3990" s="10" t="inlineStr">
        <is>
          <t>Q</t>
        </is>
      </c>
      <c r="G3990" s="10" t="inlineStr">
        <is>
          <t>higher</t>
        </is>
      </c>
      <c r="H3990" s="10" t="n">
        <v>2</v>
      </c>
      <c r="I3990" s="10" t="inlineStr">
        <is>
          <t>Display informativi connessi alle fermate</t>
        </is>
      </c>
      <c r="J3990" s="20" t="n"/>
      <c r="K3990" s="20" t="n"/>
      <c r="L3990" s="20" t="n"/>
      <c r="M3990" s="20" t="n"/>
      <c r="N3990" s="21">
        <f>IF($A3990="","",IFERROR(VALUE($J3990),0))</f>
        <v/>
      </c>
      <c r="O3990" s="21">
        <f>IF($A3990="",0,IF(OR($S3990&lt;&gt;1,COUNTA($J3990:$M3990)=0),0,IF(SUMPRODUCT(MAX(($C$5:$C$6173=$C3990)*($D$5:$D$6173=$D3990)*($S$5:$S$6173=1)*IFERROR($N$5:$N$6173*1,0)))&gt;0,ROUND($H3990*($N3990/SUMPRODUCT(MAX(($C$5:$C$6173=$C3990)*($D$5:$D$6173=$D3990)*($S$5:$S$6173=1)*IFERROR($N$5:$N$6173*1,0)))),4),0)))</f>
        <v/>
      </c>
      <c r="P3990" s="10" t="inlineStr">
        <is>
          <t>fermate</t>
        </is>
      </c>
      <c r="Q3990" s="21">
        <f>IF($A3990="","",$A3990&amp;"|"&amp;$C3990)</f>
        <v/>
      </c>
      <c r="R3990" s="21">
        <f>IF($A3990="","",$A3990&amp;"|"&amp;$C3990&amp;"|"&amp;$D3990)</f>
        <v/>
      </c>
      <c r="S3990" s="21">
        <f>IF($A3990="","",IFERROR(INDEX(Offerte!$D$2:$D$200,MATCH($Q3990,Offerte!$L$2:$L$200,0)),0))</f>
        <v/>
      </c>
      <c r="T3990" s="21">
        <f>IF($A3990="","",IFERROR(INDEX(Offerte!$G$2:$G$200,MATCH($Q3990,Offerte!$L$2:$L$200,0)),"NO"))</f>
        <v/>
      </c>
    </row>
    <row r="3991">
      <c r="A3991" s="10">
        <f>IF(Offerte!$A130="","",Offerte!$A130)</f>
        <v/>
      </c>
      <c r="B3991" s="10">
        <f>IF(Offerte!$A130="","",Offerte!$B130)</f>
        <v/>
      </c>
      <c r="C3991" s="10">
        <f>IF(Offerte!$A130="","",Offerte!$C130)</f>
        <v/>
      </c>
      <c r="D3991" s="10" t="inlineStr">
        <is>
          <t>D.2.1</t>
        </is>
      </c>
      <c r="E3991" s="10" t="inlineStr">
        <is>
          <t>D</t>
        </is>
      </c>
      <c r="F3991" s="10" t="inlineStr">
        <is>
          <t>Q</t>
        </is>
      </c>
      <c r="G3991" s="10" t="inlineStr">
        <is>
          <t>higher</t>
        </is>
      </c>
      <c r="H3991" s="10" t="n">
        <v>2</v>
      </c>
      <c r="I3991" s="10" t="inlineStr">
        <is>
          <t>Segnali tattili Loges-Vet-Evolution</t>
        </is>
      </c>
      <c r="J3991" s="20" t="n"/>
      <c r="K3991" s="20" t="n"/>
      <c r="L3991" s="20" t="n"/>
      <c r="M3991" s="20" t="n"/>
      <c r="N3991" s="21">
        <f>IF($A3991="","",IFERROR(VALUE($J3991),0))</f>
        <v/>
      </c>
      <c r="O3991" s="21">
        <f>IF($A3991="",0,IF(OR($S3991&lt;&gt;1,COUNTA($J3991:$M3991)=0),0,IF(SUMPRODUCT(MAX(($C$5:$C$6173=$C3991)*($D$5:$D$6173=$D3991)*($S$5:$S$6173=1)*IFERROR($N$5:$N$6173*1,0)))&gt;0,ROUND($H3991*($N3991/SUMPRODUCT(MAX(($C$5:$C$6173=$C3991)*($D$5:$D$6173=$D3991)*($S$5:$S$6173=1)*IFERROR($N$5:$N$6173*1,0)))),4),0)))</f>
        <v/>
      </c>
      <c r="P3991" s="10" t="inlineStr">
        <is>
          <t>fermate</t>
        </is>
      </c>
      <c r="Q3991" s="21">
        <f>IF($A3991="","",$A3991&amp;"|"&amp;$C3991)</f>
        <v/>
      </c>
      <c r="R3991" s="21">
        <f>IF($A3991="","",$A3991&amp;"|"&amp;$C3991&amp;"|"&amp;$D3991)</f>
        <v/>
      </c>
      <c r="S3991" s="21">
        <f>IF($A3991="","",IFERROR(INDEX(Offerte!$D$2:$D$200,MATCH($Q3991,Offerte!$L$2:$L$200,0)),0))</f>
        <v/>
      </c>
      <c r="T3991" s="21">
        <f>IF($A3991="","",IFERROR(INDEX(Offerte!$G$2:$G$200,MATCH($Q3991,Offerte!$L$2:$L$200,0)),"NO"))</f>
        <v/>
      </c>
    </row>
    <row r="3992">
      <c r="A3992" s="10">
        <f>IF(Offerte!$A130="","",Offerte!$A130)</f>
        <v/>
      </c>
      <c r="B3992" s="10">
        <f>IF(Offerte!$A130="","",Offerte!$B130)</f>
        <v/>
      </c>
      <c r="C3992" s="10">
        <f>IF(Offerte!$A130="","",Offerte!$C130)</f>
        <v/>
      </c>
      <c r="D3992" s="10" t="inlineStr">
        <is>
          <t>E.1.1</t>
        </is>
      </c>
      <c r="E3992" s="10" t="inlineStr">
        <is>
          <t>E</t>
        </is>
      </c>
      <c r="F3992" s="10" t="inlineStr">
        <is>
          <t>T</t>
        </is>
      </c>
      <c r="G3992" s="10" t="inlineStr">
        <is>
          <t>tabular</t>
        </is>
      </c>
      <c r="H3992" s="10" t="n">
        <v>2</v>
      </c>
      <c r="I3992" s="10" t="inlineStr">
        <is>
          <t>Mobile app con travel planner PRM</t>
        </is>
      </c>
      <c r="J3992" s="20" t="n"/>
      <c r="K3992" s="20" t="n"/>
      <c r="L3992" s="20" t="n"/>
      <c r="M3992" s="20" t="n"/>
      <c r="N3992" s="21">
        <f>IF($A3992="","",IF(IFERROR(VALUE($M3992),0)=1,1,0))</f>
        <v/>
      </c>
      <c r="O3992" s="21">
        <f>IF($A3992="",0,IF(OR($S3992&lt;&gt;1,COUNTA($J3992:$M3992)=0),0,IF($N3992=1,$H3992,0)))</f>
        <v/>
      </c>
      <c r="P3992" s="10" t="inlineStr">
        <is>
          <t>sì/no</t>
        </is>
      </c>
      <c r="Q3992" s="21">
        <f>IF($A3992="","",$A3992&amp;"|"&amp;$C3992)</f>
        <v/>
      </c>
      <c r="R3992" s="21">
        <f>IF($A3992="","",$A3992&amp;"|"&amp;$C3992&amp;"|"&amp;$D3992)</f>
        <v/>
      </c>
      <c r="S3992" s="21">
        <f>IF($A3992="","",IFERROR(INDEX(Offerte!$D$2:$D$200,MATCH($Q3992,Offerte!$L$2:$L$200,0)),0))</f>
        <v/>
      </c>
      <c r="T3992" s="21">
        <f>IF($A3992="","",IFERROR(INDEX(Offerte!$G$2:$G$200,MATCH($Q3992,Offerte!$L$2:$L$200,0)),"NO"))</f>
        <v/>
      </c>
    </row>
    <row r="3993">
      <c r="A3993" s="10">
        <f>IF(Offerte!$A130="","",Offerte!$A130)</f>
        <v/>
      </c>
      <c r="B3993" s="10">
        <f>IF(Offerte!$A130="","",Offerte!$B130)</f>
        <v/>
      </c>
      <c r="C3993" s="10">
        <f>IF(Offerte!$A130="","",Offerte!$C130)</f>
        <v/>
      </c>
      <c r="D3993" s="10" t="inlineStr">
        <is>
          <t>E.2.1</t>
        </is>
      </c>
      <c r="E3993" s="10" t="inlineStr">
        <is>
          <t>E</t>
        </is>
      </c>
      <c r="F3993" s="10" t="inlineStr">
        <is>
          <t>D</t>
        </is>
      </c>
      <c r="G3993" s="10" t="inlineStr">
        <is>
          <t>discretionary</t>
        </is>
      </c>
      <c r="H3993" s="10" t="n">
        <v>2</v>
      </c>
      <c r="I3993" s="10" t="inlineStr">
        <is>
          <t>Altre azioni informative e rapporti con gli utenti</t>
        </is>
      </c>
      <c r="J3993" s="20" t="n"/>
      <c r="K3993" s="20" t="n"/>
      <c r="L3993" s="20" t="n"/>
      <c r="M3993" s="20" t="n"/>
      <c r="N3993" s="21">
        <f>IF($A3993="","",MAX(0,MIN(1,IFERROR(VALUE($M3993),0))))</f>
        <v/>
      </c>
      <c r="O3993" s="21">
        <f>IF($A3993="",0,IF(OR($S3993&lt;&gt;1,COUNTA($J3993:$M3993)=0),0,IF(SUMPRODUCT(MAX(($C$5:$C$6173=$C3993)*($D$5:$D$6173=$D3993)*($S$5:$S$6173=1)*IFERROR($N$5:$N$6173*1,0)))&gt;0,ROUND($H3993*($N3993/SUMPRODUCT(MAX(($C$5:$C$6173=$C3993)*($D$5:$D$6173=$D3993)*($S$5:$S$6173=1)*IFERROR($N$5:$N$6173*1,0)))),4),0)))</f>
        <v/>
      </c>
      <c r="P3993" s="10" t="inlineStr">
        <is>
          <t>coeff.</t>
        </is>
      </c>
      <c r="Q3993" s="21">
        <f>IF($A3993="","",$A3993&amp;"|"&amp;$C3993)</f>
        <v/>
      </c>
      <c r="R3993" s="21">
        <f>IF($A3993="","",$A3993&amp;"|"&amp;$C3993&amp;"|"&amp;$D3993)</f>
        <v/>
      </c>
      <c r="S3993" s="21">
        <f>IF($A3993="","",IFERROR(INDEX(Offerte!$D$2:$D$200,MATCH($Q3993,Offerte!$L$2:$L$200,0)),0))</f>
        <v/>
      </c>
      <c r="T3993" s="21">
        <f>IF($A3993="","",IFERROR(INDEX(Offerte!$G$2:$G$200,MATCH($Q3993,Offerte!$L$2:$L$200,0)),"NO"))</f>
        <v/>
      </c>
    </row>
    <row r="3994">
      <c r="A3994" s="10">
        <f>IF(Offerte!$A130="","",Offerte!$A130)</f>
        <v/>
      </c>
      <c r="B3994" s="10">
        <f>IF(Offerte!$A130="","",Offerte!$B130)</f>
        <v/>
      </c>
      <c r="C3994" s="10">
        <f>IF(Offerte!$A130="","",Offerte!$C130)</f>
        <v/>
      </c>
      <c r="D3994" s="10" t="inlineStr">
        <is>
          <t>F.1.1</t>
        </is>
      </c>
      <c r="E3994" s="10" t="inlineStr">
        <is>
          <t>F</t>
        </is>
      </c>
      <c r="F3994" s="10" t="inlineStr">
        <is>
          <t>Q</t>
        </is>
      </c>
      <c r="G3994" s="10" t="inlineStr">
        <is>
          <t>lower</t>
        </is>
      </c>
      <c r="H3994" s="10" t="n">
        <v>7</v>
      </c>
      <c r="I3994" s="10" t="inlineStr">
        <is>
          <t>Performance ambientali del parco mezzi adibito al servizio - I_CEA</t>
        </is>
      </c>
      <c r="J3994" s="20" t="n"/>
      <c r="K3994" s="20" t="n"/>
      <c r="L3994" s="20" t="n"/>
      <c r="M3994" s="20" t="n"/>
      <c r="N3994" s="21">
        <f>IF($A3994="","",IFERROR(VALUE($J3994),0))</f>
        <v/>
      </c>
      <c r="O3994" s="21">
        <f>IF($A3994="",0,IF(OR($S3994&lt;&gt;1,COUNTA($J3994:$M3994)=0),0,IF(AND(IFERROR(AGGREGATE(15,6,$N$5:$N$6173/(($C$5:$C$6173=$C3994)*($D$5:$D$6173=$D3994)*($S$5:$S$6173=1)*($N$5:$N$6173&gt;0)),1),0)&gt;0,$N3994&gt;0),ROUND($H3994*(IFERROR(AGGREGATE(15,6,$N$5:$N$6173/(($C$5:$C$6173=$C3994)*($D$5:$D$6173=$D3994)*($S$5:$S$6173=1)*($N$5:$N$6173&gt;0)),1),0)/$N3994),4),0)))</f>
        <v/>
      </c>
      <c r="P3994" s="10" t="inlineStr">
        <is>
          <t>indice</t>
        </is>
      </c>
      <c r="Q3994" s="21">
        <f>IF($A3994="","",$A3994&amp;"|"&amp;$C3994)</f>
        <v/>
      </c>
      <c r="R3994" s="21">
        <f>IF($A3994="","",$A3994&amp;"|"&amp;$C3994&amp;"|"&amp;$D3994)</f>
        <v/>
      </c>
      <c r="S3994" s="21">
        <f>IF($A3994="","",IFERROR(INDEX(Offerte!$D$2:$D$200,MATCH($Q3994,Offerte!$L$2:$L$200,0)),0))</f>
        <v/>
      </c>
      <c r="T3994" s="21">
        <f>IF($A3994="","",IFERROR(INDEX(Offerte!$G$2:$G$200,MATCH($Q3994,Offerte!$L$2:$L$200,0)),"NO"))</f>
        <v/>
      </c>
    </row>
    <row r="3995">
      <c r="A3995" s="10">
        <f>IF(Offerte!$A130="","",Offerte!$A130)</f>
        <v/>
      </c>
      <c r="B3995" s="10">
        <f>IF(Offerte!$A130="","",Offerte!$B130)</f>
        <v/>
      </c>
      <c r="C3995" s="10">
        <f>IF(Offerte!$A130="","",Offerte!$C130)</f>
        <v/>
      </c>
      <c r="D3995" s="10" t="inlineStr">
        <is>
          <t>F.2.1</t>
        </is>
      </c>
      <c r="E3995" s="10" t="inlineStr">
        <is>
          <t>F</t>
        </is>
      </c>
      <c r="F3995" s="10" t="inlineStr">
        <is>
          <t>Q</t>
        </is>
      </c>
      <c r="G3995" s="10" t="inlineStr">
        <is>
          <t>higher</t>
        </is>
      </c>
      <c r="H3995" s="10" t="n">
        <v>2</v>
      </c>
      <c r="I3995" s="10" t="inlineStr">
        <is>
          <t>Tasso di copertura del servizio con dispositivi ECO-DRIVER</t>
        </is>
      </c>
      <c r="J3995" s="20" t="n"/>
      <c r="K3995" s="20" t="n"/>
      <c r="L3995" s="20" t="n"/>
      <c r="M3995" s="20" t="n"/>
      <c r="N3995" s="21">
        <f>IF($A3995="","",IFERROR(VALUE($K3995)/VALUE($L3995),IFERROR(VALUE($J3995),0)))</f>
        <v/>
      </c>
      <c r="O3995" s="21">
        <f>IF($A3995="",0,IF(OR($S3995&lt;&gt;1,COUNTA($J3995:$M3995)=0),0,IF(SUMPRODUCT(MAX(($C$5:$C$6173=$C3995)*($D$5:$D$6173=$D3995)*($S$5:$S$6173=1)*IFERROR($N$5:$N$6173*1,0)))&gt;0,ROUND($H3995*($N3995/SUMPRODUCT(MAX(($C$5:$C$6173=$C3995)*($D$5:$D$6173=$D3995)*($S$5:$S$6173=1)*IFERROR($N$5:$N$6173*1,0)))),4),0)))</f>
        <v/>
      </c>
      <c r="P3995" s="10" t="inlineStr">
        <is>
          <t>Autobus attrezzati con dispositivi ECO-DRIVER / Autobus totali in offerta, incluse scorte</t>
        </is>
      </c>
      <c r="Q3995" s="21">
        <f>IF($A3995="","",$A3995&amp;"|"&amp;$C3995)</f>
        <v/>
      </c>
      <c r="R3995" s="21">
        <f>IF($A3995="","",$A3995&amp;"|"&amp;$C3995&amp;"|"&amp;$D3995)</f>
        <v/>
      </c>
      <c r="S3995" s="21">
        <f>IF($A3995="","",IFERROR(INDEX(Offerte!$D$2:$D$200,MATCH($Q3995,Offerte!$L$2:$L$200,0)),0))</f>
        <v/>
      </c>
      <c r="T3995" s="21">
        <f>IF($A3995="","",IFERROR(INDEX(Offerte!$G$2:$G$200,MATCH($Q3995,Offerte!$L$2:$L$200,0)),"NO"))</f>
        <v/>
      </c>
    </row>
    <row r="3996">
      <c r="A3996" s="10">
        <f>IF(Offerte!$A130="","",Offerte!$A130)</f>
        <v/>
      </c>
      <c r="B3996" s="10">
        <f>IF(Offerte!$A130="","",Offerte!$B130)</f>
        <v/>
      </c>
      <c r="C3996" s="10">
        <f>IF(Offerte!$A130="","",Offerte!$C130)</f>
        <v/>
      </c>
      <c r="D3996" s="10" t="inlineStr">
        <is>
          <t>F.3.1</t>
        </is>
      </c>
      <c r="E3996" s="10" t="inlineStr">
        <is>
          <t>F</t>
        </is>
      </c>
      <c r="F3996" s="10" t="inlineStr">
        <is>
          <t>Q</t>
        </is>
      </c>
      <c r="G3996" s="10" t="inlineStr">
        <is>
          <t>higher</t>
        </is>
      </c>
      <c r="H3996" s="10" t="n">
        <v>2</v>
      </c>
      <c r="I3996" s="10" t="inlineStr">
        <is>
          <t>Autoproduzione consumi elettrici per trazione</t>
        </is>
      </c>
      <c r="J3996" s="20" t="n"/>
      <c r="K3996" s="20" t="n"/>
      <c r="L3996" s="20" t="n"/>
      <c r="M3996" s="20" t="n"/>
      <c r="N3996" s="21">
        <f>IF($A3996="","",IFERROR(VALUE($J3996),0))</f>
        <v/>
      </c>
      <c r="O3996" s="21">
        <f>IF($A3996="",0,IF(OR($S3996&lt;&gt;1,COUNTA($J3996:$M3996)=0),0,IF(SUMPRODUCT(MAX(($C$5:$C$6173=$C3996)*($D$5:$D$6173=$D3996)*($S$5:$S$6173=1)*IFERROR($N$5:$N$6173*1,0)))&gt;0,ROUND($H3996*($N3996/SUMPRODUCT(MAX(($C$5:$C$6173=$C3996)*($D$5:$D$6173=$D3996)*($S$5:$S$6173=1)*IFERROR($N$5:$N$6173*1,0)))),4),0)))</f>
        <v/>
      </c>
      <c r="P3996" s="10" t="inlineStr">
        <is>
          <t>kWh/anno</t>
        </is>
      </c>
      <c r="Q3996" s="21">
        <f>IF($A3996="","",$A3996&amp;"|"&amp;$C3996)</f>
        <v/>
      </c>
      <c r="R3996" s="21">
        <f>IF($A3996="","",$A3996&amp;"|"&amp;$C3996&amp;"|"&amp;$D3996)</f>
        <v/>
      </c>
      <c r="S3996" s="21">
        <f>IF($A3996="","",IFERROR(INDEX(Offerte!$D$2:$D$200,MATCH($Q3996,Offerte!$L$2:$L$200,0)),0))</f>
        <v/>
      </c>
      <c r="T3996" s="21">
        <f>IF($A3996="","",IFERROR(INDEX(Offerte!$G$2:$G$200,MATCH($Q3996,Offerte!$L$2:$L$200,0)),"NO"))</f>
        <v/>
      </c>
    </row>
    <row r="3997">
      <c r="A3997" s="10">
        <f>IF(Offerte!$A130="","",Offerte!$A130)</f>
        <v/>
      </c>
      <c r="B3997" s="10">
        <f>IF(Offerte!$A130="","",Offerte!$B130)</f>
        <v/>
      </c>
      <c r="C3997" s="10">
        <f>IF(Offerte!$A130="","",Offerte!$C130)</f>
        <v/>
      </c>
      <c r="D3997" s="10" t="inlineStr">
        <is>
          <t>F.4.1</t>
        </is>
      </c>
      <c r="E3997" s="10" t="inlineStr">
        <is>
          <t>F</t>
        </is>
      </c>
      <c r="F3997" s="10" t="inlineStr">
        <is>
          <t>Q</t>
        </is>
      </c>
      <c r="G3997" s="10" t="inlineStr">
        <is>
          <t>soil</t>
        </is>
      </c>
      <c r="H3997" s="10" t="n">
        <v>2</v>
      </c>
      <c r="I3997" s="10" t="inlineStr">
        <is>
          <t>Indice di consumo di suolo</t>
        </is>
      </c>
      <c r="J3997" s="20" t="n"/>
      <c r="K3997" s="20" t="n"/>
      <c r="L3997" s="20" t="n"/>
      <c r="M3997" s="20" t="n"/>
      <c r="N3997" s="21">
        <f>IF($A3997="","",IFERROR(VALUE($J3997),0))</f>
        <v/>
      </c>
      <c r="O3997" s="21">
        <f>IF($A3997="",0,IF(OR($S3997&lt;&gt;1,COUNTA($J3997:$M3997)=0),0,IF($N3997&lt;=0,$H3997,IF(SUMPRODUCT(MAX(($C$5:$C$6173=$C3997)*($D$5:$D$6173=$D3997)*($S$5:$S$6173=1)*IFERROR($N$5:$N$6173*1,0)))&gt;0,ROUND($H3997*((SUMPRODUCT(MAX(($C$5:$C$6173=$C3997)*($D$5:$D$6173=$D3997)*($S$5:$S$6173=1)*IFERROR($N$5:$N$6173*1,0)))-$N3997)/SUMPRODUCT(MAX(($C$5:$C$6173=$C3997)*($D$5:$D$6173=$D3997)*($S$5:$S$6173=1)*IFERROR($N$5:$N$6173*1,0)))),4),0))))</f>
        <v/>
      </c>
      <c r="P3997" s="10" t="inlineStr">
        <is>
          <t>m2</t>
        </is>
      </c>
      <c r="Q3997" s="21">
        <f>IF($A3997="","",$A3997&amp;"|"&amp;$C3997)</f>
        <v/>
      </c>
      <c r="R3997" s="21">
        <f>IF($A3997="","",$A3997&amp;"|"&amp;$C3997&amp;"|"&amp;$D3997)</f>
        <v/>
      </c>
      <c r="S3997" s="21">
        <f>IF($A3997="","",IFERROR(INDEX(Offerte!$D$2:$D$200,MATCH($Q3997,Offerte!$L$2:$L$200,0)),0))</f>
        <v/>
      </c>
      <c r="T3997" s="21">
        <f>IF($A3997="","",IFERROR(INDEX(Offerte!$G$2:$G$200,MATCH($Q3997,Offerte!$L$2:$L$200,0)),"NO"))</f>
        <v/>
      </c>
    </row>
    <row r="3998">
      <c r="A3998" s="10">
        <f>IF(Offerte!$A130="","",Offerte!$A130)</f>
        <v/>
      </c>
      <c r="B3998" s="10">
        <f>IF(Offerte!$A130="","",Offerte!$B130)</f>
        <v/>
      </c>
      <c r="C3998" s="10">
        <f>IF(Offerte!$A130="","",Offerte!$C130)</f>
        <v/>
      </c>
      <c r="D3998" s="10" t="inlineStr">
        <is>
          <t>F.5.1</t>
        </is>
      </c>
      <c r="E3998" s="10" t="inlineStr">
        <is>
          <t>F</t>
        </is>
      </c>
      <c r="F3998" s="10" t="inlineStr">
        <is>
          <t>T</t>
        </is>
      </c>
      <c r="G3998" s="10" t="inlineStr">
        <is>
          <t>tabular</t>
        </is>
      </c>
      <c r="H3998" s="10" t="n">
        <v>1</v>
      </c>
      <c r="I3998" s="10" t="inlineStr">
        <is>
          <t>Rendicontazione di sostenibilità ambientale</t>
        </is>
      </c>
      <c r="J3998" s="20" t="n"/>
      <c r="K3998" s="20" t="n"/>
      <c r="L3998" s="20" t="n"/>
      <c r="M3998" s="20" t="n"/>
      <c r="N3998" s="21">
        <f>IF($A3998="","",IF(IFERROR(VALUE($M3998),0)=1,1,0))</f>
        <v/>
      </c>
      <c r="O3998" s="21">
        <f>IF($A3998="",0,IF(OR($S3998&lt;&gt;1,COUNTA($J3998:$M3998)=0),0,IF($N3998=1,$H3998,0)))</f>
        <v/>
      </c>
      <c r="P3998" s="10" t="inlineStr">
        <is>
          <t>sì/no</t>
        </is>
      </c>
      <c r="Q3998" s="21">
        <f>IF($A3998="","",$A3998&amp;"|"&amp;$C3998)</f>
        <v/>
      </c>
      <c r="R3998" s="21">
        <f>IF($A3998="","",$A3998&amp;"|"&amp;$C3998&amp;"|"&amp;$D3998)</f>
        <v/>
      </c>
      <c r="S3998" s="21">
        <f>IF($A3998="","",IFERROR(INDEX(Offerte!$D$2:$D$200,MATCH($Q3998,Offerte!$L$2:$L$200,0)),0))</f>
        <v/>
      </c>
      <c r="T3998" s="21">
        <f>IF($A3998="","",IFERROR(INDEX(Offerte!$G$2:$G$200,MATCH($Q3998,Offerte!$L$2:$L$200,0)),"NO"))</f>
        <v/>
      </c>
    </row>
    <row r="3999">
      <c r="A3999" s="10">
        <f>IF(Offerte!$A130="","",Offerte!$A130)</f>
        <v/>
      </c>
      <c r="B3999" s="10">
        <f>IF(Offerte!$A130="","",Offerte!$B130)</f>
        <v/>
      </c>
      <c r="C3999" s="10">
        <f>IF(Offerte!$A130="","",Offerte!$C130)</f>
        <v/>
      </c>
      <c r="D3999" s="10" t="inlineStr">
        <is>
          <t>G.1.1</t>
        </is>
      </c>
      <c r="E3999" s="10" t="inlineStr">
        <is>
          <t>G</t>
        </is>
      </c>
      <c r="F3999" s="10" t="inlineStr">
        <is>
          <t>D</t>
        </is>
      </c>
      <c r="G3999" s="10" t="inlineStr">
        <is>
          <t>discretionary</t>
        </is>
      </c>
      <c r="H3999" s="10" t="n">
        <v>2</v>
      </c>
      <c r="I3999" s="10" t="inlineStr">
        <is>
          <t>Qualità del progetto di centrale di controllo aziendale</t>
        </is>
      </c>
      <c r="J3999" s="20" t="n"/>
      <c r="K3999" s="20" t="n"/>
      <c r="L3999" s="20" t="n"/>
      <c r="M3999" s="20" t="n"/>
      <c r="N3999" s="21">
        <f>IF($A3999="","",MAX(0,MIN(1,IFERROR(VALUE($M3999),0))))</f>
        <v/>
      </c>
      <c r="O3999" s="21">
        <f>IF($A3999="",0,IF(OR($S3999&lt;&gt;1,COUNTA($J3999:$M3999)=0),0,IF(SUMPRODUCT(MAX(($C$5:$C$6173=$C3999)*($D$5:$D$6173=$D3999)*($S$5:$S$6173=1)*IFERROR($N$5:$N$6173*1,0)))&gt;0,ROUND($H3999*($N3999/SUMPRODUCT(MAX(($C$5:$C$6173=$C3999)*($D$5:$D$6173=$D3999)*($S$5:$S$6173=1)*IFERROR($N$5:$N$6173*1,0)))),4),0)))</f>
        <v/>
      </c>
      <c r="P3999" s="10" t="inlineStr">
        <is>
          <t>coeff.</t>
        </is>
      </c>
      <c r="Q3999" s="21">
        <f>IF($A3999="","",$A3999&amp;"|"&amp;$C3999)</f>
        <v/>
      </c>
      <c r="R3999" s="21">
        <f>IF($A3999="","",$A3999&amp;"|"&amp;$C3999&amp;"|"&amp;$D3999)</f>
        <v/>
      </c>
      <c r="S3999" s="21">
        <f>IF($A3999="","",IFERROR(INDEX(Offerte!$D$2:$D$200,MATCH($Q3999,Offerte!$L$2:$L$200,0)),0))</f>
        <v/>
      </c>
      <c r="T3999" s="21">
        <f>IF($A3999="","",IFERROR(INDEX(Offerte!$G$2:$G$200,MATCH($Q3999,Offerte!$L$2:$L$200,0)),"NO"))</f>
        <v/>
      </c>
    </row>
    <row r="4000">
      <c r="A4000" s="10">
        <f>IF(Offerte!$A130="","",Offerte!$A130)</f>
        <v/>
      </c>
      <c r="B4000" s="10">
        <f>IF(Offerte!$A130="","",Offerte!$B130)</f>
        <v/>
      </c>
      <c r="C4000" s="10">
        <f>IF(Offerte!$A130="","",Offerte!$C130)</f>
        <v/>
      </c>
      <c r="D4000" s="10" t="inlineStr">
        <is>
          <t>G.2.1</t>
        </is>
      </c>
      <c r="E4000" s="10" t="inlineStr">
        <is>
          <t>G</t>
        </is>
      </c>
      <c r="F4000" s="10" t="inlineStr">
        <is>
          <t>T</t>
        </is>
      </c>
      <c r="G4000" s="10" t="inlineStr">
        <is>
          <t>tabular</t>
        </is>
      </c>
      <c r="H4000" s="10" t="n">
        <v>1</v>
      </c>
      <c r="I4000" s="10" t="inlineStr">
        <is>
          <t>Certificazione ISO 45001</t>
        </is>
      </c>
      <c r="J4000" s="20" t="n"/>
      <c r="K4000" s="20" t="n"/>
      <c r="L4000" s="20" t="n"/>
      <c r="M4000" s="20" t="n"/>
      <c r="N4000" s="21">
        <f>IF($A4000="","",IF(IFERROR(VALUE($M4000),0)=1,1,0))</f>
        <v/>
      </c>
      <c r="O4000" s="21">
        <f>IF($A4000="",0,IF(OR($S4000&lt;&gt;1,COUNTA($J4000:$M4000)=0),0,IF($N4000=1,$H4000,0)))</f>
        <v/>
      </c>
      <c r="P4000" s="10" t="inlineStr">
        <is>
          <t>sì/no</t>
        </is>
      </c>
      <c r="Q4000" s="21">
        <f>IF($A4000="","",$A4000&amp;"|"&amp;$C4000)</f>
        <v/>
      </c>
      <c r="R4000" s="21">
        <f>IF($A4000="","",$A4000&amp;"|"&amp;$C4000&amp;"|"&amp;$D4000)</f>
        <v/>
      </c>
      <c r="S4000" s="21">
        <f>IF($A4000="","",IFERROR(INDEX(Offerte!$D$2:$D$200,MATCH($Q4000,Offerte!$L$2:$L$200,0)),0))</f>
        <v/>
      </c>
      <c r="T4000" s="21">
        <f>IF($A4000="","",IFERROR(INDEX(Offerte!$G$2:$G$200,MATCH($Q4000,Offerte!$L$2:$L$200,0)),"NO"))</f>
        <v/>
      </c>
    </row>
    <row r="4001">
      <c r="A4001" s="10">
        <f>IF(Offerte!$A130="","",Offerte!$A130)</f>
        <v/>
      </c>
      <c r="B4001" s="10">
        <f>IF(Offerte!$A130="","",Offerte!$B130)</f>
        <v/>
      </c>
      <c r="C4001" s="10">
        <f>IF(Offerte!$A130="","",Offerte!$C130)</f>
        <v/>
      </c>
      <c r="D4001" s="10" t="inlineStr">
        <is>
          <t>G.3.1</t>
        </is>
      </c>
      <c r="E4001" s="10" t="inlineStr">
        <is>
          <t>G</t>
        </is>
      </c>
      <c r="F4001" s="10" t="inlineStr">
        <is>
          <t>T</t>
        </is>
      </c>
      <c r="G4001" s="10" t="inlineStr">
        <is>
          <t>tabular</t>
        </is>
      </c>
      <c r="H4001" s="10" t="n">
        <v>1</v>
      </c>
      <c r="I4001" s="10" t="inlineStr">
        <is>
          <t>Certificazioni di responsabilità sociale</t>
        </is>
      </c>
      <c r="J4001" s="20" t="n"/>
      <c r="K4001" s="20" t="n"/>
      <c r="L4001" s="20" t="n"/>
      <c r="M4001" s="20" t="n"/>
      <c r="N4001" s="21">
        <f>IF($A4001="","",IF(IFERROR(VALUE($M4001),0)=1,1,0))</f>
        <v/>
      </c>
      <c r="O4001" s="21">
        <f>IF($A4001="",0,IF(OR($S4001&lt;&gt;1,COUNTA($J4001:$M4001)=0),0,IF($N4001=1,$H4001,0)))</f>
        <v/>
      </c>
      <c r="P4001" s="10" t="inlineStr">
        <is>
          <t>sì/no</t>
        </is>
      </c>
      <c r="Q4001" s="21">
        <f>IF($A4001="","",$A4001&amp;"|"&amp;$C4001)</f>
        <v/>
      </c>
      <c r="R4001" s="21">
        <f>IF($A4001="","",$A4001&amp;"|"&amp;$C4001&amp;"|"&amp;$D4001)</f>
        <v/>
      </c>
      <c r="S4001" s="21">
        <f>IF($A4001="","",IFERROR(INDEX(Offerte!$D$2:$D$200,MATCH($Q4001,Offerte!$L$2:$L$200,0)),0))</f>
        <v/>
      </c>
      <c r="T4001" s="21">
        <f>IF($A4001="","",IFERROR(INDEX(Offerte!$G$2:$G$200,MATCH($Q4001,Offerte!$L$2:$L$200,0)),"NO"))</f>
        <v/>
      </c>
    </row>
    <row r="4002">
      <c r="A4002" s="10">
        <f>IF(Offerte!$A130="","",Offerte!$A130)</f>
        <v/>
      </c>
      <c r="B4002" s="10">
        <f>IF(Offerte!$A130="","",Offerte!$B130)</f>
        <v/>
      </c>
      <c r="C4002" s="10">
        <f>IF(Offerte!$A130="","",Offerte!$C130)</f>
        <v/>
      </c>
      <c r="D4002" s="10" t="inlineStr">
        <is>
          <t>G.4.1</t>
        </is>
      </c>
      <c r="E4002" s="10" t="inlineStr">
        <is>
          <t>G</t>
        </is>
      </c>
      <c r="F4002" s="10" t="inlineStr">
        <is>
          <t>D</t>
        </is>
      </c>
      <c r="G4002" s="10" t="inlineStr">
        <is>
          <t>discretionary</t>
        </is>
      </c>
      <c r="H4002" s="10" t="n">
        <v>2</v>
      </c>
      <c r="I4002" s="10" t="inlineStr">
        <is>
          <t>Qualità del piano di formazione del personale</t>
        </is>
      </c>
      <c r="J4002" s="20" t="n"/>
      <c r="K4002" s="20" t="n"/>
      <c r="L4002" s="20" t="n"/>
      <c r="M4002" s="20" t="n"/>
      <c r="N4002" s="21">
        <f>IF($A4002="","",MAX(0,MIN(1,IFERROR(VALUE($M4002),0))))</f>
        <v/>
      </c>
      <c r="O4002" s="21">
        <f>IF($A4002="",0,IF(OR($S4002&lt;&gt;1,COUNTA($J4002:$M4002)=0),0,IF(SUMPRODUCT(MAX(($C$5:$C$6173=$C4002)*($D$5:$D$6173=$D4002)*($S$5:$S$6173=1)*IFERROR($N$5:$N$6173*1,0)))&gt;0,ROUND($H4002*($N4002/SUMPRODUCT(MAX(($C$5:$C$6173=$C4002)*($D$5:$D$6173=$D4002)*($S$5:$S$6173=1)*IFERROR($N$5:$N$6173*1,0)))),4),0)))</f>
        <v/>
      </c>
      <c r="P4002" s="10" t="inlineStr">
        <is>
          <t>coeff.</t>
        </is>
      </c>
      <c r="Q4002" s="21">
        <f>IF($A4002="","",$A4002&amp;"|"&amp;$C4002)</f>
        <v/>
      </c>
      <c r="R4002" s="21">
        <f>IF($A4002="","",$A4002&amp;"|"&amp;$C4002&amp;"|"&amp;$D4002)</f>
        <v/>
      </c>
      <c r="S4002" s="21">
        <f>IF($A4002="","",IFERROR(INDEX(Offerte!$D$2:$D$200,MATCH($Q4002,Offerte!$L$2:$L$200,0)),0))</f>
        <v/>
      </c>
      <c r="T4002" s="21">
        <f>IF($A4002="","",IFERROR(INDEX(Offerte!$G$2:$G$200,MATCH($Q4002,Offerte!$L$2:$L$200,0)),"NO"))</f>
        <v/>
      </c>
    </row>
    <row r="4003">
      <c r="A4003" s="10">
        <f>IF(Offerte!$A130="","",Offerte!$A130)</f>
        <v/>
      </c>
      <c r="B4003" s="10">
        <f>IF(Offerte!$A130="","",Offerte!$B130)</f>
        <v/>
      </c>
      <c r="C4003" s="10">
        <f>IF(Offerte!$A130="","",Offerte!$C130)</f>
        <v/>
      </c>
      <c r="D4003" s="10" t="inlineStr">
        <is>
          <t>G.5.1</t>
        </is>
      </c>
      <c r="E4003" s="10" t="inlineStr">
        <is>
          <t>G</t>
        </is>
      </c>
      <c r="F4003" s="10" t="inlineStr">
        <is>
          <t>T</t>
        </is>
      </c>
      <c r="G4003" s="10" t="inlineStr">
        <is>
          <t>tabular</t>
        </is>
      </c>
      <c r="H4003" s="10" t="n">
        <v>1</v>
      </c>
      <c r="I4003" s="10" t="inlineStr">
        <is>
          <t>Impegno al mantenimento delle garanzie del contratto di secondo livello del gestore uscente</t>
        </is>
      </c>
      <c r="J4003" s="20" t="n"/>
      <c r="K4003" s="20" t="n"/>
      <c r="L4003" s="20" t="n"/>
      <c r="M4003" s="20" t="n"/>
      <c r="N4003" s="21">
        <f>IF($A4003="","",IF(IFERROR(VALUE($M4003),0)=1,1,0))</f>
        <v/>
      </c>
      <c r="O4003" s="21">
        <f>IF($A4003="",0,IF(OR($S4003&lt;&gt;1,COUNTA($J4003:$M4003)=0),0,IF($N4003=1,$H4003,0)))</f>
        <v/>
      </c>
      <c r="P4003" s="10" t="inlineStr">
        <is>
          <t>sì/no</t>
        </is>
      </c>
      <c r="Q4003" s="21">
        <f>IF($A4003="","",$A4003&amp;"|"&amp;$C4003)</f>
        <v/>
      </c>
      <c r="R4003" s="21">
        <f>IF($A4003="","",$A4003&amp;"|"&amp;$C4003&amp;"|"&amp;$D4003)</f>
        <v/>
      </c>
      <c r="S4003" s="21">
        <f>IF($A4003="","",IFERROR(INDEX(Offerte!$D$2:$D$200,MATCH($Q4003,Offerte!$L$2:$L$200,0)),0))</f>
        <v/>
      </c>
      <c r="T4003" s="21">
        <f>IF($A4003="","",IFERROR(INDEX(Offerte!$G$2:$G$200,MATCH($Q4003,Offerte!$L$2:$L$200,0)),"NO"))</f>
        <v/>
      </c>
    </row>
    <row r="4004">
      <c r="A4004" s="10">
        <f>IF(Offerte!$A131="","",Offerte!$A131)</f>
        <v/>
      </c>
      <c r="B4004" s="10">
        <f>IF(Offerte!$A131="","",Offerte!$B131)</f>
        <v/>
      </c>
      <c r="C4004" s="10">
        <f>IF(Offerte!$A131="","",Offerte!$C131)</f>
        <v/>
      </c>
      <c r="D4004" s="10" t="inlineStr">
        <is>
          <t>A.1.1</t>
        </is>
      </c>
      <c r="E4004" s="10" t="inlineStr">
        <is>
          <t>A</t>
        </is>
      </c>
      <c r="F4004" s="10" t="inlineStr">
        <is>
          <t>Q</t>
        </is>
      </c>
      <c r="G4004" s="10" t="inlineStr">
        <is>
          <t>higher</t>
        </is>
      </c>
      <c r="H4004" s="10" t="n">
        <v>3</v>
      </c>
      <c r="I4004" s="10" t="inlineStr">
        <is>
          <t>Tasso aggiuntivo di corse controllate</t>
        </is>
      </c>
      <c r="J4004" s="20" t="n"/>
      <c r="K4004" s="20" t="n"/>
      <c r="L4004" s="20" t="n"/>
      <c r="M4004" s="20" t="n"/>
      <c r="N4004" s="21">
        <f>IF($A4004="","",IFERROR(VALUE($K4004)/VALUE($L4004)*100,IFERROR(VALUE($J4004),0)))</f>
        <v/>
      </c>
      <c r="O4004" s="21">
        <f>IF($A4004="",0,IF(OR($S4004&lt;&gt;1,COUNTA($J4004:$M4004)=0),0,IF(SUMPRODUCT(MAX(($C$5:$C$6173=$C4004)*($D$5:$D$6173=$D4004)*($S$5:$S$6173=1)*IFERROR($N$5:$N$6173*1,0)))&gt;0,ROUND($H4004*($N4004/SUMPRODUCT(MAX(($C$5:$C$6173=$C4004)*($D$5:$D$6173=$D4004)*($S$5:$S$6173=1)*IFERROR($N$5:$N$6173*1,0)))),4),0)))</f>
        <v/>
      </c>
      <c r="P4004" s="10" t="inlineStr">
        <is>
          <t>Corse controllate annue / Corse programmate annue</t>
        </is>
      </c>
      <c r="Q4004" s="21">
        <f>IF($A4004="","",$A4004&amp;"|"&amp;$C4004)</f>
        <v/>
      </c>
      <c r="R4004" s="21">
        <f>IF($A4004="","",$A4004&amp;"|"&amp;$C4004&amp;"|"&amp;$D4004)</f>
        <v/>
      </c>
      <c r="S4004" s="21">
        <f>IF($A4004="","",IFERROR(INDEX(Offerte!$D$2:$D$200,MATCH($Q4004,Offerte!$L$2:$L$200,0)),0))</f>
        <v/>
      </c>
      <c r="T4004" s="21">
        <f>IF($A4004="","",IFERROR(INDEX(Offerte!$G$2:$G$200,MATCH($Q4004,Offerte!$L$2:$L$200,0)),"NO"))</f>
        <v/>
      </c>
    </row>
    <row r="4005">
      <c r="A4005" s="10">
        <f>IF(Offerte!$A131="","",Offerte!$A131)</f>
        <v/>
      </c>
      <c r="B4005" s="10">
        <f>IF(Offerte!$A131="","",Offerte!$B131)</f>
        <v/>
      </c>
      <c r="C4005" s="10">
        <f>IF(Offerte!$A131="","",Offerte!$C131)</f>
        <v/>
      </c>
      <c r="D4005" s="10" t="inlineStr">
        <is>
          <t>A.1.2</t>
        </is>
      </c>
      <c r="E4005" s="10" t="inlineStr">
        <is>
          <t>A</t>
        </is>
      </c>
      <c r="F4005" s="10" t="inlineStr">
        <is>
          <t>Q</t>
        </is>
      </c>
      <c r="G4005" s="10" t="inlineStr">
        <is>
          <t>higher</t>
        </is>
      </c>
      <c r="H4005" s="10" t="n">
        <v>4</v>
      </c>
      <c r="I4005" s="10" t="inlineStr">
        <is>
          <t>Numero aggiuntivo di passeggeri controllati</t>
        </is>
      </c>
      <c r="J4005" s="20" t="n"/>
      <c r="K4005" s="20" t="n"/>
      <c r="L4005" s="20" t="n"/>
      <c r="M4005" s="20" t="n"/>
      <c r="N4005" s="21">
        <f>IF($A4005="","",IFERROR(VALUE($J4005),0))</f>
        <v/>
      </c>
      <c r="O4005" s="21">
        <f>IF($A4005="",0,IF(OR($S4005&lt;&gt;1,COUNTA($J4005:$M4005)=0),0,IF(SUMPRODUCT(MAX(($C$5:$C$6173=$C4005)*($D$5:$D$6173=$D4005)*($S$5:$S$6173=1)*IFERROR($N$5:$N$6173*1,0)))&gt;0,ROUND($H4005*($N4005/SUMPRODUCT(MAX(($C$5:$C$6173=$C4005)*($D$5:$D$6173=$D4005)*($S$5:$S$6173=1)*IFERROR($N$5:$N$6173*1,0)))),4),0)))</f>
        <v/>
      </c>
      <c r="P4005" s="10" t="inlineStr">
        <is>
          <t>passeggeri/anno</t>
        </is>
      </c>
      <c r="Q4005" s="21">
        <f>IF($A4005="","",$A4005&amp;"|"&amp;$C4005)</f>
        <v/>
      </c>
      <c r="R4005" s="21">
        <f>IF($A4005="","",$A4005&amp;"|"&amp;$C4005&amp;"|"&amp;$D4005)</f>
        <v/>
      </c>
      <c r="S4005" s="21">
        <f>IF($A4005="","",IFERROR(INDEX(Offerte!$D$2:$D$200,MATCH($Q4005,Offerte!$L$2:$L$200,0)),0))</f>
        <v/>
      </c>
      <c r="T4005" s="21">
        <f>IF($A4005="","",IFERROR(INDEX(Offerte!$G$2:$G$200,MATCH($Q4005,Offerte!$L$2:$L$200,0)),"NO"))</f>
        <v/>
      </c>
    </row>
    <row r="4006">
      <c r="A4006" s="10">
        <f>IF(Offerte!$A131="","",Offerte!$A131)</f>
        <v/>
      </c>
      <c r="B4006" s="10">
        <f>IF(Offerte!$A131="","",Offerte!$B131)</f>
        <v/>
      </c>
      <c r="C4006" s="10">
        <f>IF(Offerte!$A131="","",Offerte!$C131)</f>
        <v/>
      </c>
      <c r="D4006" s="10" t="inlineStr">
        <is>
          <t>B.1.1</t>
        </is>
      </c>
      <c r="E4006" s="10" t="inlineStr">
        <is>
          <t>B</t>
        </is>
      </c>
      <c r="F4006" s="10" t="inlineStr">
        <is>
          <t>Q</t>
        </is>
      </c>
      <c r="G4006" s="10" t="inlineStr">
        <is>
          <t>higher</t>
        </is>
      </c>
      <c r="H4006" s="10" t="n">
        <v>3</v>
      </c>
      <c r="I4006" s="10" t="inlineStr">
        <is>
          <t>Incremento dei posti offerti nelle fasce di punta</t>
        </is>
      </c>
      <c r="J4006" s="20" t="n"/>
      <c r="K4006" s="20" t="n"/>
      <c r="L4006" s="20" t="n"/>
      <c r="M4006" s="20" t="n"/>
      <c r="N4006" s="21">
        <f>IF($A4006="","",IFERROR(VALUE($J4006),0))</f>
        <v/>
      </c>
      <c r="O4006" s="21">
        <f>IF($A4006="",0,IF(OR($S4006&lt;&gt;1,COUNTA($J4006:$M4006)=0),0,IF(SUMPRODUCT(MAX(($C$5:$C$6173=$C4006)*($D$5:$D$6173=$D4006)*($S$5:$S$6173=1)*IFERROR($N$5:$N$6173*1,0)))&gt;0,ROUND($H4006*($N4006/SUMPRODUCT(MAX(($C$5:$C$6173=$C4006)*($D$5:$D$6173=$D4006)*($S$5:$S$6173=1)*IFERROR($N$5:$N$6173*1,0)))),4),0)))</f>
        <v/>
      </c>
      <c r="P4006" s="10" t="inlineStr">
        <is>
          <t>posti*km</t>
        </is>
      </c>
      <c r="Q4006" s="21">
        <f>IF($A4006="","",$A4006&amp;"|"&amp;$C4006)</f>
        <v/>
      </c>
      <c r="R4006" s="21">
        <f>IF($A4006="","",$A4006&amp;"|"&amp;$C4006&amp;"|"&amp;$D4006)</f>
        <v/>
      </c>
      <c r="S4006" s="21">
        <f>IF($A4006="","",IFERROR(INDEX(Offerte!$D$2:$D$200,MATCH($Q4006,Offerte!$L$2:$L$200,0)),0))</f>
        <v/>
      </c>
      <c r="T4006" s="21">
        <f>IF($A4006="","",IFERROR(INDEX(Offerte!$G$2:$G$200,MATCH($Q4006,Offerte!$L$2:$L$200,0)),"NO"))</f>
        <v/>
      </c>
    </row>
    <row r="4007">
      <c r="A4007" s="10">
        <f>IF(Offerte!$A131="","",Offerte!$A131)</f>
        <v/>
      </c>
      <c r="B4007" s="10">
        <f>IF(Offerte!$A131="","",Offerte!$B131)</f>
        <v/>
      </c>
      <c r="C4007" s="10">
        <f>IF(Offerte!$A131="","",Offerte!$C131)</f>
        <v/>
      </c>
      <c r="D4007" s="10" t="inlineStr">
        <is>
          <t>B.2.1</t>
        </is>
      </c>
      <c r="E4007" s="10" t="inlineStr">
        <is>
          <t>B</t>
        </is>
      </c>
      <c r="F4007" s="10" t="inlineStr">
        <is>
          <t>Q</t>
        </is>
      </c>
      <c r="G4007" s="10" t="inlineStr">
        <is>
          <t>higher</t>
        </is>
      </c>
      <c r="H4007" s="10" t="n">
        <v>4</v>
      </c>
      <c r="I4007" s="10" t="inlineStr">
        <is>
          <t>Corse aggiuntive nell'arco giornaliero base</t>
        </is>
      </c>
      <c r="J4007" s="20" t="n"/>
      <c r="K4007" s="20" t="n"/>
      <c r="L4007" s="20" t="n"/>
      <c r="M4007" s="20" t="n"/>
      <c r="N4007" s="21">
        <f>IF($A4007="","",IFERROR(VALUE($J4007),0))</f>
        <v/>
      </c>
      <c r="O4007" s="21">
        <f>IF($A4007="",0,IF(OR($S4007&lt;&gt;1,COUNTA($J4007:$M4007)=0),0,IF(SUMPRODUCT(MAX(($C$5:$C$6173=$C4007)*($D$5:$D$6173=$D4007)*($S$5:$S$6173=1)*IFERROR($N$5:$N$6173*1,0)))&gt;0,ROUND($H4007*($N4007/SUMPRODUCT(MAX(($C$5:$C$6173=$C4007)*($D$5:$D$6173=$D4007)*($S$5:$S$6173=1)*IFERROR($N$5:$N$6173*1,0)))),4),0)))</f>
        <v/>
      </c>
      <c r="P4007" s="10" t="inlineStr">
        <is>
          <t>corse</t>
        </is>
      </c>
      <c r="Q4007" s="21">
        <f>IF($A4007="","",$A4007&amp;"|"&amp;$C4007)</f>
        <v/>
      </c>
      <c r="R4007" s="21">
        <f>IF($A4007="","",$A4007&amp;"|"&amp;$C4007&amp;"|"&amp;$D4007)</f>
        <v/>
      </c>
      <c r="S4007" s="21">
        <f>IF($A4007="","",IFERROR(INDEX(Offerte!$D$2:$D$200,MATCH($Q4007,Offerte!$L$2:$L$200,0)),0))</f>
        <v/>
      </c>
      <c r="T4007" s="21">
        <f>IF($A4007="","",IFERROR(INDEX(Offerte!$G$2:$G$200,MATCH($Q4007,Offerte!$L$2:$L$200,0)),"NO"))</f>
        <v/>
      </c>
    </row>
    <row r="4008">
      <c r="A4008" s="10">
        <f>IF(Offerte!$A131="","",Offerte!$A131)</f>
        <v/>
      </c>
      <c r="B4008" s="10">
        <f>IF(Offerte!$A131="","",Offerte!$B131)</f>
        <v/>
      </c>
      <c r="C4008" s="10">
        <f>IF(Offerte!$A131="","",Offerte!$C131)</f>
        <v/>
      </c>
      <c r="D4008" s="10" t="inlineStr">
        <is>
          <t>B.3.1</t>
        </is>
      </c>
      <c r="E4008" s="10" t="inlineStr">
        <is>
          <t>B</t>
        </is>
      </c>
      <c r="F4008" s="10" t="inlineStr">
        <is>
          <t>Q</t>
        </is>
      </c>
      <c r="G4008" s="10" t="inlineStr">
        <is>
          <t>higher</t>
        </is>
      </c>
      <c r="H4008" s="10" t="n">
        <v>2</v>
      </c>
      <c r="I4008" s="10" t="inlineStr">
        <is>
          <t>Numero di corse aggiuntive per allungamento dell'arco di servizio giornaliero nelle fasce serali</t>
        </is>
      </c>
      <c r="J4008" s="20" t="n"/>
      <c r="K4008" s="20" t="n"/>
      <c r="L4008" s="20" t="n"/>
      <c r="M4008" s="20" t="n"/>
      <c r="N4008" s="21">
        <f>IF($A4008="","",IFERROR(VALUE($J4008),0))</f>
        <v/>
      </c>
      <c r="O4008" s="21">
        <f>IF($A4008="",0,IF(OR($S4008&lt;&gt;1,COUNTA($J4008:$M4008)=0),0,IF(SUMPRODUCT(MAX(($C$5:$C$6173=$C4008)*($D$5:$D$6173=$D4008)*($S$5:$S$6173=1)*IFERROR($N$5:$N$6173*1,0)))&gt;0,ROUND($H4008*($N4008/SUMPRODUCT(MAX(($C$5:$C$6173=$C4008)*($D$5:$D$6173=$D4008)*($S$5:$S$6173=1)*IFERROR($N$5:$N$6173*1,0)))),4),0)))</f>
        <v/>
      </c>
      <c r="P4008" s="10" t="inlineStr">
        <is>
          <t>corse</t>
        </is>
      </c>
      <c r="Q4008" s="21">
        <f>IF($A4008="","",$A4008&amp;"|"&amp;$C4008)</f>
        <v/>
      </c>
      <c r="R4008" s="21">
        <f>IF($A4008="","",$A4008&amp;"|"&amp;$C4008&amp;"|"&amp;$D4008)</f>
        <v/>
      </c>
      <c r="S4008" s="21">
        <f>IF($A4008="","",IFERROR(INDEX(Offerte!$D$2:$D$200,MATCH($Q4008,Offerte!$L$2:$L$200,0)),0))</f>
        <v/>
      </c>
      <c r="T4008" s="21">
        <f>IF($A4008="","",IFERROR(INDEX(Offerte!$G$2:$G$200,MATCH($Q4008,Offerte!$L$2:$L$200,0)),"NO"))</f>
        <v/>
      </c>
    </row>
    <row r="4009">
      <c r="A4009" s="10">
        <f>IF(Offerte!$A131="","",Offerte!$A131)</f>
        <v/>
      </c>
      <c r="B4009" s="10">
        <f>IF(Offerte!$A131="","",Offerte!$B131)</f>
        <v/>
      </c>
      <c r="C4009" s="10">
        <f>IF(Offerte!$A131="","",Offerte!$C131)</f>
        <v/>
      </c>
      <c r="D4009" s="10" t="inlineStr">
        <is>
          <t>B.4.1</t>
        </is>
      </c>
      <c r="E4009" s="10" t="inlineStr">
        <is>
          <t>B</t>
        </is>
      </c>
      <c r="F4009" s="10" t="inlineStr">
        <is>
          <t>Q</t>
        </is>
      </c>
      <c r="G4009" s="10" t="inlineStr">
        <is>
          <t>higher</t>
        </is>
      </c>
      <c r="H4009" s="10" t="n">
        <v>3</v>
      </c>
      <c r="I4009" s="10" t="inlineStr">
        <is>
          <t>Percorrenze aggiuntive offerte nel Programma d'esercizio delle prime due fasi attuative</t>
        </is>
      </c>
      <c r="J4009" s="20" t="n"/>
      <c r="K4009" s="20" t="n"/>
      <c r="L4009" s="20" t="n"/>
      <c r="M4009" s="20" t="n"/>
      <c r="N4009" s="21">
        <f>IF($A4009="","",IFERROR(VALUE($J4009),0))</f>
        <v/>
      </c>
      <c r="O4009" s="21">
        <f>IF($A4009="",0,IF(OR($S4009&lt;&gt;1,COUNTA($J4009:$M4009)=0),0,IF(SUMPRODUCT(MAX(($C$5:$C$6173=$C4009)*($D$5:$D$6173=$D4009)*($S$5:$S$6173=1)*IFERROR($N$5:$N$6173*1,0)))&gt;0,ROUND($H4009*($N4009/SUMPRODUCT(MAX(($C$5:$C$6173=$C4009)*($D$5:$D$6173=$D4009)*($S$5:$S$6173=1)*IFERROR($N$5:$N$6173*1,0)))),4),0)))</f>
        <v/>
      </c>
      <c r="P4009" s="10" t="inlineStr">
        <is>
          <t>vett*km</t>
        </is>
      </c>
      <c r="Q4009" s="21">
        <f>IF($A4009="","",$A4009&amp;"|"&amp;$C4009)</f>
        <v/>
      </c>
      <c r="R4009" s="21">
        <f>IF($A4009="","",$A4009&amp;"|"&amp;$C4009&amp;"|"&amp;$D4009)</f>
        <v/>
      </c>
      <c r="S4009" s="21">
        <f>IF($A4009="","",IFERROR(INDEX(Offerte!$D$2:$D$200,MATCH($Q4009,Offerte!$L$2:$L$200,0)),0))</f>
        <v/>
      </c>
      <c r="T4009" s="21">
        <f>IF($A4009="","",IFERROR(INDEX(Offerte!$G$2:$G$200,MATCH($Q4009,Offerte!$L$2:$L$200,0)),"NO"))</f>
        <v/>
      </c>
    </row>
    <row r="4010">
      <c r="A4010" s="10">
        <f>IF(Offerte!$A131="","",Offerte!$A131)</f>
        <v/>
      </c>
      <c r="B4010" s="10">
        <f>IF(Offerte!$A131="","",Offerte!$B131)</f>
        <v/>
      </c>
      <c r="C4010" s="10">
        <f>IF(Offerte!$A131="","",Offerte!$C131)</f>
        <v/>
      </c>
      <c r="D4010" s="10" t="inlineStr">
        <is>
          <t>B.5.1</t>
        </is>
      </c>
      <c r="E4010" s="10" t="inlineStr">
        <is>
          <t>B</t>
        </is>
      </c>
      <c r="F4010" s="10" t="inlineStr">
        <is>
          <t>D</t>
        </is>
      </c>
      <c r="G4010" s="10" t="inlineStr">
        <is>
          <t>discretionary</t>
        </is>
      </c>
      <c r="H4010" s="10" t="n">
        <v>2</v>
      </c>
      <c r="I4010" s="10" t="inlineStr">
        <is>
          <t>Efficacia del progetto di servizi complementari DRT</t>
        </is>
      </c>
      <c r="J4010" s="20" t="n"/>
      <c r="K4010" s="20" t="n"/>
      <c r="L4010" s="20" t="n"/>
      <c r="M4010" s="20" t="n"/>
      <c r="N4010" s="21">
        <f>IF($A4010="","",MAX(0,MIN(1,IFERROR(VALUE($M4010),0))))</f>
        <v/>
      </c>
      <c r="O4010" s="21">
        <f>IF($A4010="",0,IF(OR($S4010&lt;&gt;1,COUNTA($J4010:$M4010)=0),0,IF(SUMPRODUCT(MAX(($C$5:$C$6173=$C4010)*($D$5:$D$6173=$D4010)*($S$5:$S$6173=1)*IFERROR($N$5:$N$6173*1,0)))&gt;0,ROUND($H4010*($N4010/SUMPRODUCT(MAX(($C$5:$C$6173=$C4010)*($D$5:$D$6173=$D4010)*($S$5:$S$6173=1)*IFERROR($N$5:$N$6173*1,0)))),4),0)))</f>
        <v/>
      </c>
      <c r="P4010" s="10" t="inlineStr">
        <is>
          <t>coeff.</t>
        </is>
      </c>
      <c r="Q4010" s="21">
        <f>IF($A4010="","",$A4010&amp;"|"&amp;$C4010)</f>
        <v/>
      </c>
      <c r="R4010" s="21">
        <f>IF($A4010="","",$A4010&amp;"|"&amp;$C4010&amp;"|"&amp;$D4010)</f>
        <v/>
      </c>
      <c r="S4010" s="21">
        <f>IF($A4010="","",IFERROR(INDEX(Offerte!$D$2:$D$200,MATCH($Q4010,Offerte!$L$2:$L$200,0)),0))</f>
        <v/>
      </c>
      <c r="T4010" s="21">
        <f>IF($A4010="","",IFERROR(INDEX(Offerte!$G$2:$G$200,MATCH($Q4010,Offerte!$L$2:$L$200,0)),"NO"))</f>
        <v/>
      </c>
    </row>
    <row r="4011">
      <c r="A4011" s="10">
        <f>IF(Offerte!$A131="","",Offerte!$A131)</f>
        <v/>
      </c>
      <c r="B4011" s="10">
        <f>IF(Offerte!$A131="","",Offerte!$B131)</f>
        <v/>
      </c>
      <c r="C4011" s="10">
        <f>IF(Offerte!$A131="","",Offerte!$C131)</f>
        <v/>
      </c>
      <c r="D4011" s="10" t="inlineStr">
        <is>
          <t>C.1.1</t>
        </is>
      </c>
      <c r="E4011" s="10" t="inlineStr">
        <is>
          <t>C</t>
        </is>
      </c>
      <c r="F4011" s="10" t="inlineStr">
        <is>
          <t>Q</t>
        </is>
      </c>
      <c r="G4011" s="10" t="inlineStr">
        <is>
          <t>higher</t>
        </is>
      </c>
      <c r="H4011" s="10" t="n">
        <v>2</v>
      </c>
      <c r="I4011" s="10" t="inlineStr">
        <is>
          <t>Tasso di copertura del servizio con telecamere BSD</t>
        </is>
      </c>
      <c r="J4011" s="20" t="n"/>
      <c r="K4011" s="20" t="n"/>
      <c r="L4011" s="20" t="n"/>
      <c r="M4011" s="20" t="n"/>
      <c r="N4011" s="21">
        <f>IF($A4011="","",IFERROR(VALUE($K4011)/VALUE($L4011),IFERROR(VALUE($J4011),0)))</f>
        <v/>
      </c>
      <c r="O4011" s="21">
        <f>IF($A4011="",0,IF(OR($S4011&lt;&gt;1,COUNTA($J4011:$M4011)=0),0,IF(SUMPRODUCT(MAX(($C$5:$C$6173=$C4011)*($D$5:$D$6173=$D4011)*($S$5:$S$6173=1)*IFERROR($N$5:$N$6173*1,0)))&gt;0,ROUND($H4011*($N4011/SUMPRODUCT(MAX(($C$5:$C$6173=$C4011)*($D$5:$D$6173=$D4011)*($S$5:$S$6173=1)*IFERROR($N$5:$N$6173*1,0)))),4),0)))</f>
        <v/>
      </c>
      <c r="P4011" s="10" t="inlineStr">
        <is>
          <t>Autobus attrezzati con telecamere BSD / Autobus totali in offerta, incluse scorte</t>
        </is>
      </c>
      <c r="Q4011" s="21">
        <f>IF($A4011="","",$A4011&amp;"|"&amp;$C4011)</f>
        <v/>
      </c>
      <c r="R4011" s="21">
        <f>IF($A4011="","",$A4011&amp;"|"&amp;$C4011&amp;"|"&amp;$D4011)</f>
        <v/>
      </c>
      <c r="S4011" s="21">
        <f>IF($A4011="","",IFERROR(INDEX(Offerte!$D$2:$D$200,MATCH($Q4011,Offerte!$L$2:$L$200,0)),0))</f>
        <v/>
      </c>
      <c r="T4011" s="21">
        <f>IF($A4011="","",IFERROR(INDEX(Offerte!$G$2:$G$200,MATCH($Q4011,Offerte!$L$2:$L$200,0)),"NO"))</f>
        <v/>
      </c>
    </row>
    <row r="4012">
      <c r="A4012" s="10">
        <f>IF(Offerte!$A131="","",Offerte!$A131)</f>
        <v/>
      </c>
      <c r="B4012" s="10">
        <f>IF(Offerte!$A131="","",Offerte!$B131)</f>
        <v/>
      </c>
      <c r="C4012" s="10">
        <f>IF(Offerte!$A131="","",Offerte!$C131)</f>
        <v/>
      </c>
      <c r="D4012" s="10" t="inlineStr">
        <is>
          <t>C.1.2</t>
        </is>
      </c>
      <c r="E4012" s="10" t="inlineStr">
        <is>
          <t>C</t>
        </is>
      </c>
      <c r="F4012" s="10" t="inlineStr">
        <is>
          <t>Q</t>
        </is>
      </c>
      <c r="G4012" s="10" t="inlineStr">
        <is>
          <t>higher</t>
        </is>
      </c>
      <c r="H4012" s="10" t="n">
        <v>2</v>
      </c>
      <c r="I4012" s="10" t="inlineStr">
        <is>
          <t>Tasso di copertura del servizio con telecamere ADAS</t>
        </is>
      </c>
      <c r="J4012" s="20" t="n"/>
      <c r="K4012" s="20" t="n"/>
      <c r="L4012" s="20" t="n"/>
      <c r="M4012" s="20" t="n"/>
      <c r="N4012" s="21">
        <f>IF($A4012="","",IFERROR(VALUE($K4012)/VALUE($L4012),IFERROR(VALUE($J4012),0)))</f>
        <v/>
      </c>
      <c r="O4012" s="21">
        <f>IF($A4012="",0,IF(OR($S4012&lt;&gt;1,COUNTA($J4012:$M4012)=0),0,IF(SUMPRODUCT(MAX(($C$5:$C$6173=$C4012)*($D$5:$D$6173=$D4012)*($S$5:$S$6173=1)*IFERROR($N$5:$N$6173*1,0)))&gt;0,ROUND($H4012*($N4012/SUMPRODUCT(MAX(($C$5:$C$6173=$C4012)*($D$5:$D$6173=$D4012)*($S$5:$S$6173=1)*IFERROR($N$5:$N$6173*1,0)))),4),0)))</f>
        <v/>
      </c>
      <c r="P4012" s="10" t="inlineStr">
        <is>
          <t>Autobus attrezzati con telecamere ADAS / Autobus totali in offerta, incluse scorte</t>
        </is>
      </c>
      <c r="Q4012" s="21">
        <f>IF($A4012="","",$A4012&amp;"|"&amp;$C4012)</f>
        <v/>
      </c>
      <c r="R4012" s="21">
        <f>IF($A4012="","",$A4012&amp;"|"&amp;$C4012&amp;"|"&amp;$D4012)</f>
        <v/>
      </c>
      <c r="S4012" s="21">
        <f>IF($A4012="","",IFERROR(INDEX(Offerte!$D$2:$D$200,MATCH($Q4012,Offerte!$L$2:$L$200,0)),0))</f>
        <v/>
      </c>
      <c r="T4012" s="21">
        <f>IF($A4012="","",IFERROR(INDEX(Offerte!$G$2:$G$200,MATCH($Q4012,Offerte!$L$2:$L$200,0)),"NO"))</f>
        <v/>
      </c>
    </row>
    <row r="4013">
      <c r="A4013" s="10">
        <f>IF(Offerte!$A131="","",Offerte!$A131)</f>
        <v/>
      </c>
      <c r="B4013" s="10">
        <f>IF(Offerte!$A131="","",Offerte!$B131)</f>
        <v/>
      </c>
      <c r="C4013" s="10">
        <f>IF(Offerte!$A131="","",Offerte!$C131)</f>
        <v/>
      </c>
      <c r="D4013" s="10" t="inlineStr">
        <is>
          <t>C.2.1</t>
        </is>
      </c>
      <c r="E4013" s="10" t="inlineStr">
        <is>
          <t>C</t>
        </is>
      </c>
      <c r="F4013" s="10" t="inlineStr">
        <is>
          <t>Q</t>
        </is>
      </c>
      <c r="G4013" s="10" t="inlineStr">
        <is>
          <t>higher</t>
        </is>
      </c>
      <c r="H4013" s="10" t="n">
        <v>3</v>
      </c>
      <c r="I4013" s="10" t="inlineStr">
        <is>
          <t>Tasso di copertura del servizio con telecamere di bordo di videosorveglianza</t>
        </is>
      </c>
      <c r="J4013" s="20" t="n"/>
      <c r="K4013" s="20" t="n"/>
      <c r="L4013" s="20" t="n"/>
      <c r="M4013" s="20" t="n"/>
      <c r="N4013" s="21">
        <f>IF($A4013="","",IFERROR(VALUE($K4013)/VALUE($L4013),IFERROR(VALUE($J4013),0)))</f>
        <v/>
      </c>
      <c r="O4013" s="21">
        <f>IF($A4013="",0,IF(OR($S4013&lt;&gt;1,COUNTA($J4013:$M4013)=0),0,IF(SUMPRODUCT(MAX(($C$5:$C$6173=$C4013)*($D$5:$D$6173=$D4013)*($S$5:$S$6173=1)*IFERROR($N$5:$N$6173*1,0)))&gt;0,ROUND($H4013*($N4013/SUMPRODUCT(MAX(($C$5:$C$6173=$C4013)*($D$5:$D$6173=$D4013)*($S$5:$S$6173=1)*IFERROR($N$5:$N$6173*1,0)))),4),0)))</f>
        <v/>
      </c>
      <c r="P4013" s="10" t="inlineStr">
        <is>
          <t>Autobus attrezzati con videosorveglianza / Autobus totali in offerta, incluse scorte</t>
        </is>
      </c>
      <c r="Q4013" s="21">
        <f>IF($A4013="","",$A4013&amp;"|"&amp;$C4013)</f>
        <v/>
      </c>
      <c r="R4013" s="21">
        <f>IF($A4013="","",$A4013&amp;"|"&amp;$C4013&amp;"|"&amp;$D4013)</f>
        <v/>
      </c>
      <c r="S4013" s="21">
        <f>IF($A4013="","",IFERROR(INDEX(Offerte!$D$2:$D$200,MATCH($Q4013,Offerte!$L$2:$L$200,0)),0))</f>
        <v/>
      </c>
      <c r="T4013" s="21">
        <f>IF($A4013="","",IFERROR(INDEX(Offerte!$G$2:$G$200,MATCH($Q4013,Offerte!$L$2:$L$200,0)),"NO"))</f>
        <v/>
      </c>
    </row>
    <row r="4014">
      <c r="A4014" s="10">
        <f>IF(Offerte!$A131="","",Offerte!$A131)</f>
        <v/>
      </c>
      <c r="B4014" s="10">
        <f>IF(Offerte!$A131="","",Offerte!$B131)</f>
        <v/>
      </c>
      <c r="C4014" s="10">
        <f>IF(Offerte!$A131="","",Offerte!$C131)</f>
        <v/>
      </c>
      <c r="D4014" s="10" t="inlineStr">
        <is>
          <t>C.2.2</t>
        </is>
      </c>
      <c r="E4014" s="10" t="inlineStr">
        <is>
          <t>C</t>
        </is>
      </c>
      <c r="F4014" s="10" t="inlineStr">
        <is>
          <t>T</t>
        </is>
      </c>
      <c r="G4014" s="10" t="inlineStr">
        <is>
          <t>tabular</t>
        </is>
      </c>
      <c r="H4014" s="10" t="n">
        <v>1</v>
      </c>
      <c r="I4014" s="10" t="inlineStr">
        <is>
          <t>Software video/audio analisi per situazioni di pericolo</t>
        </is>
      </c>
      <c r="J4014" s="20" t="n"/>
      <c r="K4014" s="20" t="n"/>
      <c r="L4014" s="20" t="n"/>
      <c r="M4014" s="20" t="n"/>
      <c r="N4014" s="21">
        <f>IF($A4014="","",IF(IFERROR(VALUE($M4014),0)=1,1,0))</f>
        <v/>
      </c>
      <c r="O4014" s="21">
        <f>IF($A4014="",0,IF(OR($S4014&lt;&gt;1,COUNTA($J4014:$M4014)=0),0,IF($N4014=1,$H4014,0)))</f>
        <v/>
      </c>
      <c r="P4014" s="10" t="inlineStr">
        <is>
          <t>sì/no</t>
        </is>
      </c>
      <c r="Q4014" s="21">
        <f>IF($A4014="","",$A4014&amp;"|"&amp;$C4014)</f>
        <v/>
      </c>
      <c r="R4014" s="21">
        <f>IF($A4014="","",$A4014&amp;"|"&amp;$C4014&amp;"|"&amp;$D4014)</f>
        <v/>
      </c>
      <c r="S4014" s="21">
        <f>IF($A4014="","",IFERROR(INDEX(Offerte!$D$2:$D$200,MATCH($Q4014,Offerte!$L$2:$L$200,0)),0))</f>
        <v/>
      </c>
      <c r="T4014" s="21">
        <f>IF($A4014="","",IFERROR(INDEX(Offerte!$G$2:$G$200,MATCH($Q4014,Offerte!$L$2:$L$200,0)),"NO"))</f>
        <v/>
      </c>
    </row>
    <row r="4015">
      <c r="A4015" s="10">
        <f>IF(Offerte!$A131="","",Offerte!$A131)</f>
        <v/>
      </c>
      <c r="B4015" s="10">
        <f>IF(Offerte!$A131="","",Offerte!$B131)</f>
        <v/>
      </c>
      <c r="C4015" s="10">
        <f>IF(Offerte!$A131="","",Offerte!$C131)</f>
        <v/>
      </c>
      <c r="D4015" s="10" t="inlineStr">
        <is>
          <t>C.2.3</t>
        </is>
      </c>
      <c r="E4015" s="10" t="inlineStr">
        <is>
          <t>C</t>
        </is>
      </c>
      <c r="F4015" s="10" t="inlineStr">
        <is>
          <t>T</t>
        </is>
      </c>
      <c r="G4015" s="10" t="inlineStr">
        <is>
          <t>tabular</t>
        </is>
      </c>
      <c r="H4015" s="10" t="n">
        <v>1</v>
      </c>
      <c r="I4015" s="10" t="inlineStr">
        <is>
          <t>Collegamento con centrale qualificata di pronto intervento</t>
        </is>
      </c>
      <c r="J4015" s="20" t="n"/>
      <c r="K4015" s="20" t="n"/>
      <c r="L4015" s="20" t="n"/>
      <c r="M4015" s="20" t="n"/>
      <c r="N4015" s="21">
        <f>IF($A4015="","",IF(IFERROR(VALUE($M4015),0)=1,1,0))</f>
        <v/>
      </c>
      <c r="O4015" s="21">
        <f>IF($A4015="",0,IF(OR($S4015&lt;&gt;1,COUNTA($J4015:$M4015)=0),0,IF($N4015=1,$H4015,0)))</f>
        <v/>
      </c>
      <c r="P4015" s="10" t="inlineStr">
        <is>
          <t>sì/no</t>
        </is>
      </c>
      <c r="Q4015" s="21">
        <f>IF($A4015="","",$A4015&amp;"|"&amp;$C4015)</f>
        <v/>
      </c>
      <c r="R4015" s="21">
        <f>IF($A4015="","",$A4015&amp;"|"&amp;$C4015&amp;"|"&amp;$D4015)</f>
        <v/>
      </c>
      <c r="S4015" s="21">
        <f>IF($A4015="","",IFERROR(INDEX(Offerte!$D$2:$D$200,MATCH($Q4015,Offerte!$L$2:$L$200,0)),0))</f>
        <v/>
      </c>
      <c r="T4015" s="21">
        <f>IF($A4015="","",IFERROR(INDEX(Offerte!$G$2:$G$200,MATCH($Q4015,Offerte!$L$2:$L$200,0)),"NO"))</f>
        <v/>
      </c>
    </row>
    <row r="4016">
      <c r="A4016" s="10">
        <f>IF(Offerte!$A131="","",Offerte!$A131)</f>
        <v/>
      </c>
      <c r="B4016" s="10">
        <f>IF(Offerte!$A131="","",Offerte!$B131)</f>
        <v/>
      </c>
      <c r="C4016" s="10">
        <f>IF(Offerte!$A131="","",Offerte!$C131)</f>
        <v/>
      </c>
      <c r="D4016" s="10" t="inlineStr">
        <is>
          <t>C.2.4</t>
        </is>
      </c>
      <c r="E4016" s="10" t="inlineStr">
        <is>
          <t>C</t>
        </is>
      </c>
      <c r="F4016" s="10" t="inlineStr">
        <is>
          <t>Q</t>
        </is>
      </c>
      <c r="G4016" s="10" t="inlineStr">
        <is>
          <t>higher</t>
        </is>
      </c>
      <c r="H4016" s="10" t="n">
        <v>1</v>
      </c>
      <c r="I4016" s="10" t="inlineStr">
        <is>
          <t>Tasso di copertura del servizio con dispositivi per la chiamata di emergenza del conducente</t>
        </is>
      </c>
      <c r="J4016" s="20" t="n"/>
      <c r="K4016" s="20" t="n"/>
      <c r="L4016" s="20" t="n"/>
      <c r="M4016" s="20" t="n"/>
      <c r="N4016" s="21">
        <f>IF($A4016="","",IFERROR(VALUE($K4016)/VALUE($L4016),IFERROR(VALUE($J4016),0)))</f>
        <v/>
      </c>
      <c r="O4016" s="21">
        <f>IF($A4016="",0,IF(OR($S4016&lt;&gt;1,COUNTA($J4016:$M4016)=0),0,IF(SUMPRODUCT(MAX(($C$5:$C$6173=$C4016)*($D$5:$D$6173=$D4016)*($S$5:$S$6173=1)*IFERROR($N$5:$N$6173*1,0)))&gt;0,ROUND($H4016*($N4016/SUMPRODUCT(MAX(($C$5:$C$6173=$C4016)*($D$5:$D$6173=$D4016)*($S$5:$S$6173=1)*IFERROR($N$5:$N$6173*1,0)))),4),0)))</f>
        <v/>
      </c>
      <c r="P4016" s="10" t="inlineStr">
        <is>
          <t>Autobus attrezzati con chiamata di emergenza / Autobus totali in offerta, incluse scorte</t>
        </is>
      </c>
      <c r="Q4016" s="21">
        <f>IF($A4016="","",$A4016&amp;"|"&amp;$C4016)</f>
        <v/>
      </c>
      <c r="R4016" s="21">
        <f>IF($A4016="","",$A4016&amp;"|"&amp;$C4016&amp;"|"&amp;$D4016)</f>
        <v/>
      </c>
      <c r="S4016" s="21">
        <f>IF($A4016="","",IFERROR(INDEX(Offerte!$D$2:$D$200,MATCH($Q4016,Offerte!$L$2:$L$200,0)),0))</f>
        <v/>
      </c>
      <c r="T4016" s="21">
        <f>IF($A4016="","",IFERROR(INDEX(Offerte!$G$2:$G$200,MATCH($Q4016,Offerte!$L$2:$L$200,0)),"NO"))</f>
        <v/>
      </c>
    </row>
    <row r="4017">
      <c r="A4017" s="10">
        <f>IF(Offerte!$A131="","",Offerte!$A131)</f>
        <v/>
      </c>
      <c r="B4017" s="10">
        <f>IF(Offerte!$A131="","",Offerte!$B131)</f>
        <v/>
      </c>
      <c r="C4017" s="10">
        <f>IF(Offerte!$A131="","",Offerte!$C131)</f>
        <v/>
      </c>
      <c r="D4017" s="10" t="inlineStr">
        <is>
          <t>C.3.1</t>
        </is>
      </c>
      <c r="E4017" s="10" t="inlineStr">
        <is>
          <t>C</t>
        </is>
      </c>
      <c r="F4017" s="10" t="inlineStr">
        <is>
          <t>Q</t>
        </is>
      </c>
      <c r="G4017" s="10" t="inlineStr">
        <is>
          <t>higher</t>
        </is>
      </c>
      <c r="H4017" s="10" t="n">
        <v>2</v>
      </c>
      <c r="I4017" s="10" t="inlineStr">
        <is>
          <t>Tasso di copertura del servizio con dispositivi di informazione dinamica a bordo mezzo</t>
        </is>
      </c>
      <c r="J4017" s="20" t="n"/>
      <c r="K4017" s="20" t="n"/>
      <c r="L4017" s="20" t="n"/>
      <c r="M4017" s="20" t="n"/>
      <c r="N4017" s="21">
        <f>IF($A4017="","",IFERROR(VALUE($K4017)/VALUE($L4017),IFERROR(VALUE($J4017),0)))</f>
        <v/>
      </c>
      <c r="O4017" s="21">
        <f>IF($A4017="",0,IF(OR($S4017&lt;&gt;1,COUNTA($J4017:$M4017)=0),0,IF(SUMPRODUCT(MAX(($C$5:$C$6173=$C4017)*($D$5:$D$6173=$D4017)*($S$5:$S$6173=1)*IFERROR($N$5:$N$6173*1,0)))&gt;0,ROUND($H4017*($N4017/SUMPRODUCT(MAX(($C$5:$C$6173=$C4017)*($D$5:$D$6173=$D4017)*($S$5:$S$6173=1)*IFERROR($N$5:$N$6173*1,0)))),4),0)))</f>
        <v/>
      </c>
      <c r="P4017" s="10" t="inlineStr">
        <is>
          <t>Autobus con monitor e indicatori vocali / Autobus totali in offerta, incluse scorte</t>
        </is>
      </c>
      <c r="Q4017" s="21">
        <f>IF($A4017="","",$A4017&amp;"|"&amp;$C4017)</f>
        <v/>
      </c>
      <c r="R4017" s="21">
        <f>IF($A4017="","",$A4017&amp;"|"&amp;$C4017&amp;"|"&amp;$D4017)</f>
        <v/>
      </c>
      <c r="S4017" s="21">
        <f>IF($A4017="","",IFERROR(INDEX(Offerte!$D$2:$D$200,MATCH($Q4017,Offerte!$L$2:$L$200,0)),0))</f>
        <v/>
      </c>
      <c r="T4017" s="21">
        <f>IF($A4017="","",IFERROR(INDEX(Offerte!$G$2:$G$200,MATCH($Q4017,Offerte!$L$2:$L$200,0)),"NO"))</f>
        <v/>
      </c>
    </row>
    <row r="4018">
      <c r="A4018" s="10">
        <f>IF(Offerte!$A131="","",Offerte!$A131)</f>
        <v/>
      </c>
      <c r="B4018" s="10">
        <f>IF(Offerte!$A131="","",Offerte!$B131)</f>
        <v/>
      </c>
      <c r="C4018" s="10">
        <f>IF(Offerte!$A131="","",Offerte!$C131)</f>
        <v/>
      </c>
      <c r="D4018" s="10" t="inlineStr">
        <is>
          <t>C.3.2</t>
        </is>
      </c>
      <c r="E4018" s="10" t="inlineStr">
        <is>
          <t>C</t>
        </is>
      </c>
      <c r="F4018" s="10" t="inlineStr">
        <is>
          <t>T</t>
        </is>
      </c>
      <c r="G4018" s="10" t="inlineStr">
        <is>
          <t>tabular</t>
        </is>
      </c>
      <c r="H4018" s="10" t="n">
        <v>2</v>
      </c>
      <c r="I4018" s="10" t="inlineStr">
        <is>
          <t>Informazioni a bordo su coincidenze ai nodi</t>
        </is>
      </c>
      <c r="J4018" s="20" t="n"/>
      <c r="K4018" s="20" t="n"/>
      <c r="L4018" s="20" t="n"/>
      <c r="M4018" s="20" t="n"/>
      <c r="N4018" s="21">
        <f>IF($A4018="","",IF(IFERROR(VALUE($M4018),0)=1,1,0))</f>
        <v/>
      </c>
      <c r="O4018" s="21">
        <f>IF($A4018="",0,IF(OR($S4018&lt;&gt;1,COUNTA($J4018:$M4018)=0),0,IF(AND($N4018=1,IFERROR(SUMIFS($N$5:$N$6173,$Q$5:$Q$6173,$Q4018,$D$5:$D$6173,"C.3.1"),0)&gt;=0.5),$H4018,0)))</f>
        <v/>
      </c>
      <c r="P4018" s="10" t="inlineStr">
        <is>
          <t>Dipende da C.3.1 &gt;= 0.5</t>
        </is>
      </c>
      <c r="Q4018" s="21">
        <f>IF($A4018="","",$A4018&amp;"|"&amp;$C4018)</f>
        <v/>
      </c>
      <c r="R4018" s="21">
        <f>IF($A4018="","",$A4018&amp;"|"&amp;$C4018&amp;"|"&amp;$D4018)</f>
        <v/>
      </c>
      <c r="S4018" s="21">
        <f>IF($A4018="","",IFERROR(INDEX(Offerte!$D$2:$D$200,MATCH($Q4018,Offerte!$L$2:$L$200,0)),0))</f>
        <v/>
      </c>
      <c r="T4018" s="21">
        <f>IF($A4018="","",IFERROR(INDEX(Offerte!$G$2:$G$200,MATCH($Q4018,Offerte!$L$2:$L$200,0)),"NO"))</f>
        <v/>
      </c>
    </row>
    <row r="4019">
      <c r="A4019" s="10">
        <f>IF(Offerte!$A131="","",Offerte!$A131)</f>
        <v/>
      </c>
      <c r="B4019" s="10">
        <f>IF(Offerte!$A131="","",Offerte!$B131)</f>
        <v/>
      </c>
      <c r="C4019" s="10">
        <f>IF(Offerte!$A131="","",Offerte!$C131)</f>
        <v/>
      </c>
      <c r="D4019" s="10" t="inlineStr">
        <is>
          <t>D.1.1</t>
        </is>
      </c>
      <c r="E4019" s="10" t="inlineStr">
        <is>
          <t>D</t>
        </is>
      </c>
      <c r="F4019" s="10" t="inlineStr">
        <is>
          <t>Q</t>
        </is>
      </c>
      <c r="G4019" s="10" t="inlineStr">
        <is>
          <t>higher</t>
        </is>
      </c>
      <c r="H4019" s="10" t="n">
        <v>3</v>
      </c>
      <c r="I4019" s="10" t="inlineStr">
        <is>
          <t>Installazione di pensiline</t>
        </is>
      </c>
      <c r="J4019" s="20" t="n"/>
      <c r="K4019" s="20" t="n"/>
      <c r="L4019" s="20" t="n"/>
      <c r="M4019" s="20" t="n"/>
      <c r="N4019" s="21">
        <f>IF($A4019="","",IFERROR(VALUE($J4019),0))</f>
        <v/>
      </c>
      <c r="O4019" s="21">
        <f>IF($A4019="",0,IF(OR($S4019&lt;&gt;1,COUNTA($J4019:$M4019)=0),0,IF(SUMPRODUCT(MAX(($C$5:$C$6173=$C4019)*($D$5:$D$6173=$D4019)*($S$5:$S$6173=1)*IFERROR($N$5:$N$6173*1,0)))&gt;0,ROUND($H4019*($N4019/SUMPRODUCT(MAX(($C$5:$C$6173=$C4019)*($D$5:$D$6173=$D4019)*($S$5:$S$6173=1)*IFERROR($N$5:$N$6173*1,0)))),4),0)))</f>
        <v/>
      </c>
      <c r="P4019" s="10" t="inlineStr">
        <is>
          <t>fermate</t>
        </is>
      </c>
      <c r="Q4019" s="21">
        <f>IF($A4019="","",$A4019&amp;"|"&amp;$C4019)</f>
        <v/>
      </c>
      <c r="R4019" s="21">
        <f>IF($A4019="","",$A4019&amp;"|"&amp;$C4019&amp;"|"&amp;$D4019)</f>
        <v/>
      </c>
      <c r="S4019" s="21">
        <f>IF($A4019="","",IFERROR(INDEX(Offerte!$D$2:$D$200,MATCH($Q4019,Offerte!$L$2:$L$200,0)),0))</f>
        <v/>
      </c>
      <c r="T4019" s="21">
        <f>IF($A4019="","",IFERROR(INDEX(Offerte!$G$2:$G$200,MATCH($Q4019,Offerte!$L$2:$L$200,0)),"NO"))</f>
        <v/>
      </c>
    </row>
    <row r="4020">
      <c r="A4020" s="10">
        <f>IF(Offerte!$A131="","",Offerte!$A131)</f>
        <v/>
      </c>
      <c r="B4020" s="10">
        <f>IF(Offerte!$A131="","",Offerte!$B131)</f>
        <v/>
      </c>
      <c r="C4020" s="10">
        <f>IF(Offerte!$A131="","",Offerte!$C131)</f>
        <v/>
      </c>
      <c r="D4020" s="10" t="inlineStr">
        <is>
          <t>D.1.2</t>
        </is>
      </c>
      <c r="E4020" s="10" t="inlineStr">
        <is>
          <t>D</t>
        </is>
      </c>
      <c r="F4020" s="10" t="inlineStr">
        <is>
          <t>Q</t>
        </is>
      </c>
      <c r="G4020" s="10" t="inlineStr">
        <is>
          <t>higher</t>
        </is>
      </c>
      <c r="H4020" s="10" t="n">
        <v>3</v>
      </c>
      <c r="I4020" s="10" t="inlineStr">
        <is>
          <t>Installazione di paline di fermata conformi alla DGR 581/2023</t>
        </is>
      </c>
      <c r="J4020" s="20" t="n"/>
      <c r="K4020" s="20" t="n"/>
      <c r="L4020" s="20" t="n"/>
      <c r="M4020" s="20" t="n"/>
      <c r="N4020" s="21">
        <f>IF($A4020="","",IFERROR(VALUE($J4020),0))</f>
        <v/>
      </c>
      <c r="O4020" s="21">
        <f>IF($A4020="",0,IF(OR($S4020&lt;&gt;1,COUNTA($J4020:$M4020)=0),0,IF(SUMPRODUCT(MAX(($C$5:$C$6173=$C4020)*($D$5:$D$6173=$D4020)*($S$5:$S$6173=1)*IFERROR($N$5:$N$6173*1,0)))&gt;0,ROUND($H4020*($N4020/SUMPRODUCT(MAX(($C$5:$C$6173=$C4020)*($D$5:$D$6173=$D4020)*($S$5:$S$6173=1)*IFERROR($N$5:$N$6173*1,0)))),4),0)))</f>
        <v/>
      </c>
      <c r="P4020" s="10" t="inlineStr">
        <is>
          <t>fermate</t>
        </is>
      </c>
      <c r="Q4020" s="21">
        <f>IF($A4020="","",$A4020&amp;"|"&amp;$C4020)</f>
        <v/>
      </c>
      <c r="R4020" s="21">
        <f>IF($A4020="","",$A4020&amp;"|"&amp;$C4020&amp;"|"&amp;$D4020)</f>
        <v/>
      </c>
      <c r="S4020" s="21">
        <f>IF($A4020="","",IFERROR(INDEX(Offerte!$D$2:$D$200,MATCH($Q4020,Offerte!$L$2:$L$200,0)),0))</f>
        <v/>
      </c>
      <c r="T4020" s="21">
        <f>IF($A4020="","",IFERROR(INDEX(Offerte!$G$2:$G$200,MATCH($Q4020,Offerte!$L$2:$L$200,0)),"NO"))</f>
        <v/>
      </c>
    </row>
    <row r="4021">
      <c r="A4021" s="10">
        <f>IF(Offerte!$A131="","",Offerte!$A131)</f>
        <v/>
      </c>
      <c r="B4021" s="10">
        <f>IF(Offerte!$A131="","",Offerte!$B131)</f>
        <v/>
      </c>
      <c r="C4021" s="10">
        <f>IF(Offerte!$A131="","",Offerte!$C131)</f>
        <v/>
      </c>
      <c r="D4021" s="10" t="inlineStr">
        <is>
          <t>D.1.3</t>
        </is>
      </c>
      <c r="E4021" s="10" t="inlineStr">
        <is>
          <t>D</t>
        </is>
      </c>
      <c r="F4021" s="10" t="inlineStr">
        <is>
          <t>Q</t>
        </is>
      </c>
      <c r="G4021" s="10" t="inlineStr">
        <is>
          <t>higher</t>
        </is>
      </c>
      <c r="H4021" s="10" t="n">
        <v>2</v>
      </c>
      <c r="I4021" s="10" t="inlineStr">
        <is>
          <t>Display informativi connessi alle fermate</t>
        </is>
      </c>
      <c r="J4021" s="20" t="n"/>
      <c r="K4021" s="20" t="n"/>
      <c r="L4021" s="20" t="n"/>
      <c r="M4021" s="20" t="n"/>
      <c r="N4021" s="21">
        <f>IF($A4021="","",IFERROR(VALUE($J4021),0))</f>
        <v/>
      </c>
      <c r="O4021" s="21">
        <f>IF($A4021="",0,IF(OR($S4021&lt;&gt;1,COUNTA($J4021:$M4021)=0),0,IF(SUMPRODUCT(MAX(($C$5:$C$6173=$C4021)*($D$5:$D$6173=$D4021)*($S$5:$S$6173=1)*IFERROR($N$5:$N$6173*1,0)))&gt;0,ROUND($H4021*($N4021/SUMPRODUCT(MAX(($C$5:$C$6173=$C4021)*($D$5:$D$6173=$D4021)*($S$5:$S$6173=1)*IFERROR($N$5:$N$6173*1,0)))),4),0)))</f>
        <v/>
      </c>
      <c r="P4021" s="10" t="inlineStr">
        <is>
          <t>fermate</t>
        </is>
      </c>
      <c r="Q4021" s="21">
        <f>IF($A4021="","",$A4021&amp;"|"&amp;$C4021)</f>
        <v/>
      </c>
      <c r="R4021" s="21">
        <f>IF($A4021="","",$A4021&amp;"|"&amp;$C4021&amp;"|"&amp;$D4021)</f>
        <v/>
      </c>
      <c r="S4021" s="21">
        <f>IF($A4021="","",IFERROR(INDEX(Offerte!$D$2:$D$200,MATCH($Q4021,Offerte!$L$2:$L$200,0)),0))</f>
        <v/>
      </c>
      <c r="T4021" s="21">
        <f>IF($A4021="","",IFERROR(INDEX(Offerte!$G$2:$G$200,MATCH($Q4021,Offerte!$L$2:$L$200,0)),"NO"))</f>
        <v/>
      </c>
    </row>
    <row r="4022">
      <c r="A4022" s="10">
        <f>IF(Offerte!$A131="","",Offerte!$A131)</f>
        <v/>
      </c>
      <c r="B4022" s="10">
        <f>IF(Offerte!$A131="","",Offerte!$B131)</f>
        <v/>
      </c>
      <c r="C4022" s="10">
        <f>IF(Offerte!$A131="","",Offerte!$C131)</f>
        <v/>
      </c>
      <c r="D4022" s="10" t="inlineStr">
        <is>
          <t>D.2.1</t>
        </is>
      </c>
      <c r="E4022" s="10" t="inlineStr">
        <is>
          <t>D</t>
        </is>
      </c>
      <c r="F4022" s="10" t="inlineStr">
        <is>
          <t>Q</t>
        </is>
      </c>
      <c r="G4022" s="10" t="inlineStr">
        <is>
          <t>higher</t>
        </is>
      </c>
      <c r="H4022" s="10" t="n">
        <v>2</v>
      </c>
      <c r="I4022" s="10" t="inlineStr">
        <is>
          <t>Segnali tattili Loges-Vet-Evolution</t>
        </is>
      </c>
      <c r="J4022" s="20" t="n"/>
      <c r="K4022" s="20" t="n"/>
      <c r="L4022" s="20" t="n"/>
      <c r="M4022" s="20" t="n"/>
      <c r="N4022" s="21">
        <f>IF($A4022="","",IFERROR(VALUE($J4022),0))</f>
        <v/>
      </c>
      <c r="O4022" s="21">
        <f>IF($A4022="",0,IF(OR($S4022&lt;&gt;1,COUNTA($J4022:$M4022)=0),0,IF(SUMPRODUCT(MAX(($C$5:$C$6173=$C4022)*($D$5:$D$6173=$D4022)*($S$5:$S$6173=1)*IFERROR($N$5:$N$6173*1,0)))&gt;0,ROUND($H4022*($N4022/SUMPRODUCT(MAX(($C$5:$C$6173=$C4022)*($D$5:$D$6173=$D4022)*($S$5:$S$6173=1)*IFERROR($N$5:$N$6173*1,0)))),4),0)))</f>
        <v/>
      </c>
      <c r="P4022" s="10" t="inlineStr">
        <is>
          <t>fermate</t>
        </is>
      </c>
      <c r="Q4022" s="21">
        <f>IF($A4022="","",$A4022&amp;"|"&amp;$C4022)</f>
        <v/>
      </c>
      <c r="R4022" s="21">
        <f>IF($A4022="","",$A4022&amp;"|"&amp;$C4022&amp;"|"&amp;$D4022)</f>
        <v/>
      </c>
      <c r="S4022" s="21">
        <f>IF($A4022="","",IFERROR(INDEX(Offerte!$D$2:$D$200,MATCH($Q4022,Offerte!$L$2:$L$200,0)),0))</f>
        <v/>
      </c>
      <c r="T4022" s="21">
        <f>IF($A4022="","",IFERROR(INDEX(Offerte!$G$2:$G$200,MATCH($Q4022,Offerte!$L$2:$L$200,0)),"NO"))</f>
        <v/>
      </c>
    </row>
    <row r="4023">
      <c r="A4023" s="10">
        <f>IF(Offerte!$A131="","",Offerte!$A131)</f>
        <v/>
      </c>
      <c r="B4023" s="10">
        <f>IF(Offerte!$A131="","",Offerte!$B131)</f>
        <v/>
      </c>
      <c r="C4023" s="10">
        <f>IF(Offerte!$A131="","",Offerte!$C131)</f>
        <v/>
      </c>
      <c r="D4023" s="10" t="inlineStr">
        <is>
          <t>E.1.1</t>
        </is>
      </c>
      <c r="E4023" s="10" t="inlineStr">
        <is>
          <t>E</t>
        </is>
      </c>
      <c r="F4023" s="10" t="inlineStr">
        <is>
          <t>T</t>
        </is>
      </c>
      <c r="G4023" s="10" t="inlineStr">
        <is>
          <t>tabular</t>
        </is>
      </c>
      <c r="H4023" s="10" t="n">
        <v>2</v>
      </c>
      <c r="I4023" s="10" t="inlineStr">
        <is>
          <t>Mobile app con travel planner PRM</t>
        </is>
      </c>
      <c r="J4023" s="20" t="n"/>
      <c r="K4023" s="20" t="n"/>
      <c r="L4023" s="20" t="n"/>
      <c r="M4023" s="20" t="n"/>
      <c r="N4023" s="21">
        <f>IF($A4023="","",IF(IFERROR(VALUE($M4023),0)=1,1,0))</f>
        <v/>
      </c>
      <c r="O4023" s="21">
        <f>IF($A4023="",0,IF(OR($S4023&lt;&gt;1,COUNTA($J4023:$M4023)=0),0,IF($N4023=1,$H4023,0)))</f>
        <v/>
      </c>
      <c r="P4023" s="10" t="inlineStr">
        <is>
          <t>sì/no</t>
        </is>
      </c>
      <c r="Q4023" s="21">
        <f>IF($A4023="","",$A4023&amp;"|"&amp;$C4023)</f>
        <v/>
      </c>
      <c r="R4023" s="21">
        <f>IF($A4023="","",$A4023&amp;"|"&amp;$C4023&amp;"|"&amp;$D4023)</f>
        <v/>
      </c>
      <c r="S4023" s="21">
        <f>IF($A4023="","",IFERROR(INDEX(Offerte!$D$2:$D$200,MATCH($Q4023,Offerte!$L$2:$L$200,0)),0))</f>
        <v/>
      </c>
      <c r="T4023" s="21">
        <f>IF($A4023="","",IFERROR(INDEX(Offerte!$G$2:$G$200,MATCH($Q4023,Offerte!$L$2:$L$200,0)),"NO"))</f>
        <v/>
      </c>
    </row>
    <row r="4024">
      <c r="A4024" s="10">
        <f>IF(Offerte!$A131="","",Offerte!$A131)</f>
        <v/>
      </c>
      <c r="B4024" s="10">
        <f>IF(Offerte!$A131="","",Offerte!$B131)</f>
        <v/>
      </c>
      <c r="C4024" s="10">
        <f>IF(Offerte!$A131="","",Offerte!$C131)</f>
        <v/>
      </c>
      <c r="D4024" s="10" t="inlineStr">
        <is>
          <t>E.2.1</t>
        </is>
      </c>
      <c r="E4024" s="10" t="inlineStr">
        <is>
          <t>E</t>
        </is>
      </c>
      <c r="F4024" s="10" t="inlineStr">
        <is>
          <t>D</t>
        </is>
      </c>
      <c r="G4024" s="10" t="inlineStr">
        <is>
          <t>discretionary</t>
        </is>
      </c>
      <c r="H4024" s="10" t="n">
        <v>2</v>
      </c>
      <c r="I4024" s="10" t="inlineStr">
        <is>
          <t>Altre azioni informative e rapporti con gli utenti</t>
        </is>
      </c>
      <c r="J4024" s="20" t="n"/>
      <c r="K4024" s="20" t="n"/>
      <c r="L4024" s="20" t="n"/>
      <c r="M4024" s="20" t="n"/>
      <c r="N4024" s="21">
        <f>IF($A4024="","",MAX(0,MIN(1,IFERROR(VALUE($M4024),0))))</f>
        <v/>
      </c>
      <c r="O4024" s="21">
        <f>IF($A4024="",0,IF(OR($S4024&lt;&gt;1,COUNTA($J4024:$M4024)=0),0,IF(SUMPRODUCT(MAX(($C$5:$C$6173=$C4024)*($D$5:$D$6173=$D4024)*($S$5:$S$6173=1)*IFERROR($N$5:$N$6173*1,0)))&gt;0,ROUND($H4024*($N4024/SUMPRODUCT(MAX(($C$5:$C$6173=$C4024)*($D$5:$D$6173=$D4024)*($S$5:$S$6173=1)*IFERROR($N$5:$N$6173*1,0)))),4),0)))</f>
        <v/>
      </c>
      <c r="P4024" s="10" t="inlineStr">
        <is>
          <t>coeff.</t>
        </is>
      </c>
      <c r="Q4024" s="21">
        <f>IF($A4024="","",$A4024&amp;"|"&amp;$C4024)</f>
        <v/>
      </c>
      <c r="R4024" s="21">
        <f>IF($A4024="","",$A4024&amp;"|"&amp;$C4024&amp;"|"&amp;$D4024)</f>
        <v/>
      </c>
      <c r="S4024" s="21">
        <f>IF($A4024="","",IFERROR(INDEX(Offerte!$D$2:$D$200,MATCH($Q4024,Offerte!$L$2:$L$200,0)),0))</f>
        <v/>
      </c>
      <c r="T4024" s="21">
        <f>IF($A4024="","",IFERROR(INDEX(Offerte!$G$2:$G$200,MATCH($Q4024,Offerte!$L$2:$L$200,0)),"NO"))</f>
        <v/>
      </c>
    </row>
    <row r="4025">
      <c r="A4025" s="10">
        <f>IF(Offerte!$A131="","",Offerte!$A131)</f>
        <v/>
      </c>
      <c r="B4025" s="10">
        <f>IF(Offerte!$A131="","",Offerte!$B131)</f>
        <v/>
      </c>
      <c r="C4025" s="10">
        <f>IF(Offerte!$A131="","",Offerte!$C131)</f>
        <v/>
      </c>
      <c r="D4025" s="10" t="inlineStr">
        <is>
          <t>F.1.1</t>
        </is>
      </c>
      <c r="E4025" s="10" t="inlineStr">
        <is>
          <t>F</t>
        </is>
      </c>
      <c r="F4025" s="10" t="inlineStr">
        <is>
          <t>Q</t>
        </is>
      </c>
      <c r="G4025" s="10" t="inlineStr">
        <is>
          <t>lower</t>
        </is>
      </c>
      <c r="H4025" s="10" t="n">
        <v>7</v>
      </c>
      <c r="I4025" s="10" t="inlineStr">
        <is>
          <t>Performance ambientali del parco mezzi adibito al servizio - I_CEA</t>
        </is>
      </c>
      <c r="J4025" s="20" t="n"/>
      <c r="K4025" s="20" t="n"/>
      <c r="L4025" s="20" t="n"/>
      <c r="M4025" s="20" t="n"/>
      <c r="N4025" s="21">
        <f>IF($A4025="","",IFERROR(VALUE($J4025),0))</f>
        <v/>
      </c>
      <c r="O4025" s="21">
        <f>IF($A4025="",0,IF(OR($S4025&lt;&gt;1,COUNTA($J4025:$M4025)=0),0,IF(AND(IFERROR(AGGREGATE(15,6,$N$5:$N$6173/(($C$5:$C$6173=$C4025)*($D$5:$D$6173=$D4025)*($S$5:$S$6173=1)*($N$5:$N$6173&gt;0)),1),0)&gt;0,$N4025&gt;0),ROUND($H4025*(IFERROR(AGGREGATE(15,6,$N$5:$N$6173/(($C$5:$C$6173=$C4025)*($D$5:$D$6173=$D4025)*($S$5:$S$6173=1)*($N$5:$N$6173&gt;0)),1),0)/$N4025),4),0)))</f>
        <v/>
      </c>
      <c r="P4025" s="10" t="inlineStr">
        <is>
          <t>indice</t>
        </is>
      </c>
      <c r="Q4025" s="21">
        <f>IF($A4025="","",$A4025&amp;"|"&amp;$C4025)</f>
        <v/>
      </c>
      <c r="R4025" s="21">
        <f>IF($A4025="","",$A4025&amp;"|"&amp;$C4025&amp;"|"&amp;$D4025)</f>
        <v/>
      </c>
      <c r="S4025" s="21">
        <f>IF($A4025="","",IFERROR(INDEX(Offerte!$D$2:$D$200,MATCH($Q4025,Offerte!$L$2:$L$200,0)),0))</f>
        <v/>
      </c>
      <c r="T4025" s="21">
        <f>IF($A4025="","",IFERROR(INDEX(Offerte!$G$2:$G$200,MATCH($Q4025,Offerte!$L$2:$L$200,0)),"NO"))</f>
        <v/>
      </c>
    </row>
    <row r="4026">
      <c r="A4026" s="10">
        <f>IF(Offerte!$A131="","",Offerte!$A131)</f>
        <v/>
      </c>
      <c r="B4026" s="10">
        <f>IF(Offerte!$A131="","",Offerte!$B131)</f>
        <v/>
      </c>
      <c r="C4026" s="10">
        <f>IF(Offerte!$A131="","",Offerte!$C131)</f>
        <v/>
      </c>
      <c r="D4026" s="10" t="inlineStr">
        <is>
          <t>F.2.1</t>
        </is>
      </c>
      <c r="E4026" s="10" t="inlineStr">
        <is>
          <t>F</t>
        </is>
      </c>
      <c r="F4026" s="10" t="inlineStr">
        <is>
          <t>Q</t>
        </is>
      </c>
      <c r="G4026" s="10" t="inlineStr">
        <is>
          <t>higher</t>
        </is>
      </c>
      <c r="H4026" s="10" t="n">
        <v>2</v>
      </c>
      <c r="I4026" s="10" t="inlineStr">
        <is>
          <t>Tasso di copertura del servizio con dispositivi ECO-DRIVER</t>
        </is>
      </c>
      <c r="J4026" s="20" t="n"/>
      <c r="K4026" s="20" t="n"/>
      <c r="L4026" s="20" t="n"/>
      <c r="M4026" s="20" t="n"/>
      <c r="N4026" s="21">
        <f>IF($A4026="","",IFERROR(VALUE($K4026)/VALUE($L4026),IFERROR(VALUE($J4026),0)))</f>
        <v/>
      </c>
      <c r="O4026" s="21">
        <f>IF($A4026="",0,IF(OR($S4026&lt;&gt;1,COUNTA($J4026:$M4026)=0),0,IF(SUMPRODUCT(MAX(($C$5:$C$6173=$C4026)*($D$5:$D$6173=$D4026)*($S$5:$S$6173=1)*IFERROR($N$5:$N$6173*1,0)))&gt;0,ROUND($H4026*($N4026/SUMPRODUCT(MAX(($C$5:$C$6173=$C4026)*($D$5:$D$6173=$D4026)*($S$5:$S$6173=1)*IFERROR($N$5:$N$6173*1,0)))),4),0)))</f>
        <v/>
      </c>
      <c r="P4026" s="10" t="inlineStr">
        <is>
          <t>Autobus attrezzati con dispositivi ECO-DRIVER / Autobus totali in offerta, incluse scorte</t>
        </is>
      </c>
      <c r="Q4026" s="21">
        <f>IF($A4026="","",$A4026&amp;"|"&amp;$C4026)</f>
        <v/>
      </c>
      <c r="R4026" s="21">
        <f>IF($A4026="","",$A4026&amp;"|"&amp;$C4026&amp;"|"&amp;$D4026)</f>
        <v/>
      </c>
      <c r="S4026" s="21">
        <f>IF($A4026="","",IFERROR(INDEX(Offerte!$D$2:$D$200,MATCH($Q4026,Offerte!$L$2:$L$200,0)),0))</f>
        <v/>
      </c>
      <c r="T4026" s="21">
        <f>IF($A4026="","",IFERROR(INDEX(Offerte!$G$2:$G$200,MATCH($Q4026,Offerte!$L$2:$L$200,0)),"NO"))</f>
        <v/>
      </c>
    </row>
    <row r="4027">
      <c r="A4027" s="10">
        <f>IF(Offerte!$A131="","",Offerte!$A131)</f>
        <v/>
      </c>
      <c r="B4027" s="10">
        <f>IF(Offerte!$A131="","",Offerte!$B131)</f>
        <v/>
      </c>
      <c r="C4027" s="10">
        <f>IF(Offerte!$A131="","",Offerte!$C131)</f>
        <v/>
      </c>
      <c r="D4027" s="10" t="inlineStr">
        <is>
          <t>F.3.1</t>
        </is>
      </c>
      <c r="E4027" s="10" t="inlineStr">
        <is>
          <t>F</t>
        </is>
      </c>
      <c r="F4027" s="10" t="inlineStr">
        <is>
          <t>Q</t>
        </is>
      </c>
      <c r="G4027" s="10" t="inlineStr">
        <is>
          <t>higher</t>
        </is>
      </c>
      <c r="H4027" s="10" t="n">
        <v>2</v>
      </c>
      <c r="I4027" s="10" t="inlineStr">
        <is>
          <t>Autoproduzione consumi elettrici per trazione</t>
        </is>
      </c>
      <c r="J4027" s="20" t="n"/>
      <c r="K4027" s="20" t="n"/>
      <c r="L4027" s="20" t="n"/>
      <c r="M4027" s="20" t="n"/>
      <c r="N4027" s="21">
        <f>IF($A4027="","",IFERROR(VALUE($J4027),0))</f>
        <v/>
      </c>
      <c r="O4027" s="21">
        <f>IF($A4027="",0,IF(OR($S4027&lt;&gt;1,COUNTA($J4027:$M4027)=0),0,IF(SUMPRODUCT(MAX(($C$5:$C$6173=$C4027)*($D$5:$D$6173=$D4027)*($S$5:$S$6173=1)*IFERROR($N$5:$N$6173*1,0)))&gt;0,ROUND($H4027*($N4027/SUMPRODUCT(MAX(($C$5:$C$6173=$C4027)*($D$5:$D$6173=$D4027)*($S$5:$S$6173=1)*IFERROR($N$5:$N$6173*1,0)))),4),0)))</f>
        <v/>
      </c>
      <c r="P4027" s="10" t="inlineStr">
        <is>
          <t>kWh/anno</t>
        </is>
      </c>
      <c r="Q4027" s="21">
        <f>IF($A4027="","",$A4027&amp;"|"&amp;$C4027)</f>
        <v/>
      </c>
      <c r="R4027" s="21">
        <f>IF($A4027="","",$A4027&amp;"|"&amp;$C4027&amp;"|"&amp;$D4027)</f>
        <v/>
      </c>
      <c r="S4027" s="21">
        <f>IF($A4027="","",IFERROR(INDEX(Offerte!$D$2:$D$200,MATCH($Q4027,Offerte!$L$2:$L$200,0)),0))</f>
        <v/>
      </c>
      <c r="T4027" s="21">
        <f>IF($A4027="","",IFERROR(INDEX(Offerte!$G$2:$G$200,MATCH($Q4027,Offerte!$L$2:$L$200,0)),"NO"))</f>
        <v/>
      </c>
    </row>
    <row r="4028">
      <c r="A4028" s="10">
        <f>IF(Offerte!$A131="","",Offerte!$A131)</f>
        <v/>
      </c>
      <c r="B4028" s="10">
        <f>IF(Offerte!$A131="","",Offerte!$B131)</f>
        <v/>
      </c>
      <c r="C4028" s="10">
        <f>IF(Offerte!$A131="","",Offerte!$C131)</f>
        <v/>
      </c>
      <c r="D4028" s="10" t="inlineStr">
        <is>
          <t>F.4.1</t>
        </is>
      </c>
      <c r="E4028" s="10" t="inlineStr">
        <is>
          <t>F</t>
        </is>
      </c>
      <c r="F4028" s="10" t="inlineStr">
        <is>
          <t>Q</t>
        </is>
      </c>
      <c r="G4028" s="10" t="inlineStr">
        <is>
          <t>soil</t>
        </is>
      </c>
      <c r="H4028" s="10" t="n">
        <v>2</v>
      </c>
      <c r="I4028" s="10" t="inlineStr">
        <is>
          <t>Indice di consumo di suolo</t>
        </is>
      </c>
      <c r="J4028" s="20" t="n"/>
      <c r="K4028" s="20" t="n"/>
      <c r="L4028" s="20" t="n"/>
      <c r="M4028" s="20" t="n"/>
      <c r="N4028" s="21">
        <f>IF($A4028="","",IFERROR(VALUE($J4028),0))</f>
        <v/>
      </c>
      <c r="O4028" s="21">
        <f>IF($A4028="",0,IF(OR($S4028&lt;&gt;1,COUNTA($J4028:$M4028)=0),0,IF($N4028&lt;=0,$H4028,IF(SUMPRODUCT(MAX(($C$5:$C$6173=$C4028)*($D$5:$D$6173=$D4028)*($S$5:$S$6173=1)*IFERROR($N$5:$N$6173*1,0)))&gt;0,ROUND($H4028*((SUMPRODUCT(MAX(($C$5:$C$6173=$C4028)*($D$5:$D$6173=$D4028)*($S$5:$S$6173=1)*IFERROR($N$5:$N$6173*1,0)))-$N4028)/SUMPRODUCT(MAX(($C$5:$C$6173=$C4028)*($D$5:$D$6173=$D4028)*($S$5:$S$6173=1)*IFERROR($N$5:$N$6173*1,0)))),4),0))))</f>
        <v/>
      </c>
      <c r="P4028" s="10" t="inlineStr">
        <is>
          <t>m2</t>
        </is>
      </c>
      <c r="Q4028" s="21">
        <f>IF($A4028="","",$A4028&amp;"|"&amp;$C4028)</f>
        <v/>
      </c>
      <c r="R4028" s="21">
        <f>IF($A4028="","",$A4028&amp;"|"&amp;$C4028&amp;"|"&amp;$D4028)</f>
        <v/>
      </c>
      <c r="S4028" s="21">
        <f>IF($A4028="","",IFERROR(INDEX(Offerte!$D$2:$D$200,MATCH($Q4028,Offerte!$L$2:$L$200,0)),0))</f>
        <v/>
      </c>
      <c r="T4028" s="21">
        <f>IF($A4028="","",IFERROR(INDEX(Offerte!$G$2:$G$200,MATCH($Q4028,Offerte!$L$2:$L$200,0)),"NO"))</f>
        <v/>
      </c>
    </row>
    <row r="4029">
      <c r="A4029" s="10">
        <f>IF(Offerte!$A131="","",Offerte!$A131)</f>
        <v/>
      </c>
      <c r="B4029" s="10">
        <f>IF(Offerte!$A131="","",Offerte!$B131)</f>
        <v/>
      </c>
      <c r="C4029" s="10">
        <f>IF(Offerte!$A131="","",Offerte!$C131)</f>
        <v/>
      </c>
      <c r="D4029" s="10" t="inlineStr">
        <is>
          <t>F.5.1</t>
        </is>
      </c>
      <c r="E4029" s="10" t="inlineStr">
        <is>
          <t>F</t>
        </is>
      </c>
      <c r="F4029" s="10" t="inlineStr">
        <is>
          <t>T</t>
        </is>
      </c>
      <c r="G4029" s="10" t="inlineStr">
        <is>
          <t>tabular</t>
        </is>
      </c>
      <c r="H4029" s="10" t="n">
        <v>1</v>
      </c>
      <c r="I4029" s="10" t="inlineStr">
        <is>
          <t>Rendicontazione di sostenibilità ambientale</t>
        </is>
      </c>
      <c r="J4029" s="20" t="n"/>
      <c r="K4029" s="20" t="n"/>
      <c r="L4029" s="20" t="n"/>
      <c r="M4029" s="20" t="n"/>
      <c r="N4029" s="21">
        <f>IF($A4029="","",IF(IFERROR(VALUE($M4029),0)=1,1,0))</f>
        <v/>
      </c>
      <c r="O4029" s="21">
        <f>IF($A4029="",0,IF(OR($S4029&lt;&gt;1,COUNTA($J4029:$M4029)=0),0,IF($N4029=1,$H4029,0)))</f>
        <v/>
      </c>
      <c r="P4029" s="10" t="inlineStr">
        <is>
          <t>sì/no</t>
        </is>
      </c>
      <c r="Q4029" s="21">
        <f>IF($A4029="","",$A4029&amp;"|"&amp;$C4029)</f>
        <v/>
      </c>
      <c r="R4029" s="21">
        <f>IF($A4029="","",$A4029&amp;"|"&amp;$C4029&amp;"|"&amp;$D4029)</f>
        <v/>
      </c>
      <c r="S4029" s="21">
        <f>IF($A4029="","",IFERROR(INDEX(Offerte!$D$2:$D$200,MATCH($Q4029,Offerte!$L$2:$L$200,0)),0))</f>
        <v/>
      </c>
      <c r="T4029" s="21">
        <f>IF($A4029="","",IFERROR(INDEX(Offerte!$G$2:$G$200,MATCH($Q4029,Offerte!$L$2:$L$200,0)),"NO"))</f>
        <v/>
      </c>
    </row>
    <row r="4030">
      <c r="A4030" s="10">
        <f>IF(Offerte!$A131="","",Offerte!$A131)</f>
        <v/>
      </c>
      <c r="B4030" s="10">
        <f>IF(Offerte!$A131="","",Offerte!$B131)</f>
        <v/>
      </c>
      <c r="C4030" s="10">
        <f>IF(Offerte!$A131="","",Offerte!$C131)</f>
        <v/>
      </c>
      <c r="D4030" s="10" t="inlineStr">
        <is>
          <t>G.1.1</t>
        </is>
      </c>
      <c r="E4030" s="10" t="inlineStr">
        <is>
          <t>G</t>
        </is>
      </c>
      <c r="F4030" s="10" t="inlineStr">
        <is>
          <t>D</t>
        </is>
      </c>
      <c r="G4030" s="10" t="inlineStr">
        <is>
          <t>discretionary</t>
        </is>
      </c>
      <c r="H4030" s="10" t="n">
        <v>2</v>
      </c>
      <c r="I4030" s="10" t="inlineStr">
        <is>
          <t>Qualità del progetto di centrale di controllo aziendale</t>
        </is>
      </c>
      <c r="J4030" s="20" t="n"/>
      <c r="K4030" s="20" t="n"/>
      <c r="L4030" s="20" t="n"/>
      <c r="M4030" s="20" t="n"/>
      <c r="N4030" s="21">
        <f>IF($A4030="","",MAX(0,MIN(1,IFERROR(VALUE($M4030),0))))</f>
        <v/>
      </c>
      <c r="O4030" s="21">
        <f>IF($A4030="",0,IF(OR($S4030&lt;&gt;1,COUNTA($J4030:$M4030)=0),0,IF(SUMPRODUCT(MAX(($C$5:$C$6173=$C4030)*($D$5:$D$6173=$D4030)*($S$5:$S$6173=1)*IFERROR($N$5:$N$6173*1,0)))&gt;0,ROUND($H4030*($N4030/SUMPRODUCT(MAX(($C$5:$C$6173=$C4030)*($D$5:$D$6173=$D4030)*($S$5:$S$6173=1)*IFERROR($N$5:$N$6173*1,0)))),4),0)))</f>
        <v/>
      </c>
      <c r="P4030" s="10" t="inlineStr">
        <is>
          <t>coeff.</t>
        </is>
      </c>
      <c r="Q4030" s="21">
        <f>IF($A4030="","",$A4030&amp;"|"&amp;$C4030)</f>
        <v/>
      </c>
      <c r="R4030" s="21">
        <f>IF($A4030="","",$A4030&amp;"|"&amp;$C4030&amp;"|"&amp;$D4030)</f>
        <v/>
      </c>
      <c r="S4030" s="21">
        <f>IF($A4030="","",IFERROR(INDEX(Offerte!$D$2:$D$200,MATCH($Q4030,Offerte!$L$2:$L$200,0)),0))</f>
        <v/>
      </c>
      <c r="T4030" s="21">
        <f>IF($A4030="","",IFERROR(INDEX(Offerte!$G$2:$G$200,MATCH($Q4030,Offerte!$L$2:$L$200,0)),"NO"))</f>
        <v/>
      </c>
    </row>
    <row r="4031">
      <c r="A4031" s="10">
        <f>IF(Offerte!$A131="","",Offerte!$A131)</f>
        <v/>
      </c>
      <c r="B4031" s="10">
        <f>IF(Offerte!$A131="","",Offerte!$B131)</f>
        <v/>
      </c>
      <c r="C4031" s="10">
        <f>IF(Offerte!$A131="","",Offerte!$C131)</f>
        <v/>
      </c>
      <c r="D4031" s="10" t="inlineStr">
        <is>
          <t>G.2.1</t>
        </is>
      </c>
      <c r="E4031" s="10" t="inlineStr">
        <is>
          <t>G</t>
        </is>
      </c>
      <c r="F4031" s="10" t="inlineStr">
        <is>
          <t>T</t>
        </is>
      </c>
      <c r="G4031" s="10" t="inlineStr">
        <is>
          <t>tabular</t>
        </is>
      </c>
      <c r="H4031" s="10" t="n">
        <v>1</v>
      </c>
      <c r="I4031" s="10" t="inlineStr">
        <is>
          <t>Certificazione ISO 45001</t>
        </is>
      </c>
      <c r="J4031" s="20" t="n"/>
      <c r="K4031" s="20" t="n"/>
      <c r="L4031" s="20" t="n"/>
      <c r="M4031" s="20" t="n"/>
      <c r="N4031" s="21">
        <f>IF($A4031="","",IF(IFERROR(VALUE($M4031),0)=1,1,0))</f>
        <v/>
      </c>
      <c r="O4031" s="21">
        <f>IF($A4031="",0,IF(OR($S4031&lt;&gt;1,COUNTA($J4031:$M4031)=0),0,IF($N4031=1,$H4031,0)))</f>
        <v/>
      </c>
      <c r="P4031" s="10" t="inlineStr">
        <is>
          <t>sì/no</t>
        </is>
      </c>
      <c r="Q4031" s="21">
        <f>IF($A4031="","",$A4031&amp;"|"&amp;$C4031)</f>
        <v/>
      </c>
      <c r="R4031" s="21">
        <f>IF($A4031="","",$A4031&amp;"|"&amp;$C4031&amp;"|"&amp;$D4031)</f>
        <v/>
      </c>
      <c r="S4031" s="21">
        <f>IF($A4031="","",IFERROR(INDEX(Offerte!$D$2:$D$200,MATCH($Q4031,Offerte!$L$2:$L$200,0)),0))</f>
        <v/>
      </c>
      <c r="T4031" s="21">
        <f>IF($A4031="","",IFERROR(INDEX(Offerte!$G$2:$G$200,MATCH($Q4031,Offerte!$L$2:$L$200,0)),"NO"))</f>
        <v/>
      </c>
    </row>
    <row r="4032">
      <c r="A4032" s="10">
        <f>IF(Offerte!$A131="","",Offerte!$A131)</f>
        <v/>
      </c>
      <c r="B4032" s="10">
        <f>IF(Offerte!$A131="","",Offerte!$B131)</f>
        <v/>
      </c>
      <c r="C4032" s="10">
        <f>IF(Offerte!$A131="","",Offerte!$C131)</f>
        <v/>
      </c>
      <c r="D4032" s="10" t="inlineStr">
        <is>
          <t>G.3.1</t>
        </is>
      </c>
      <c r="E4032" s="10" t="inlineStr">
        <is>
          <t>G</t>
        </is>
      </c>
      <c r="F4032" s="10" t="inlineStr">
        <is>
          <t>T</t>
        </is>
      </c>
      <c r="G4032" s="10" t="inlineStr">
        <is>
          <t>tabular</t>
        </is>
      </c>
      <c r="H4032" s="10" t="n">
        <v>1</v>
      </c>
      <c r="I4032" s="10" t="inlineStr">
        <is>
          <t>Certificazioni di responsabilità sociale</t>
        </is>
      </c>
      <c r="J4032" s="20" t="n"/>
      <c r="K4032" s="20" t="n"/>
      <c r="L4032" s="20" t="n"/>
      <c r="M4032" s="20" t="n"/>
      <c r="N4032" s="21">
        <f>IF($A4032="","",IF(IFERROR(VALUE($M4032),0)=1,1,0))</f>
        <v/>
      </c>
      <c r="O4032" s="21">
        <f>IF($A4032="",0,IF(OR($S4032&lt;&gt;1,COUNTA($J4032:$M4032)=0),0,IF($N4032=1,$H4032,0)))</f>
        <v/>
      </c>
      <c r="P4032" s="10" t="inlineStr">
        <is>
          <t>sì/no</t>
        </is>
      </c>
      <c r="Q4032" s="21">
        <f>IF($A4032="","",$A4032&amp;"|"&amp;$C4032)</f>
        <v/>
      </c>
      <c r="R4032" s="21">
        <f>IF($A4032="","",$A4032&amp;"|"&amp;$C4032&amp;"|"&amp;$D4032)</f>
        <v/>
      </c>
      <c r="S4032" s="21">
        <f>IF($A4032="","",IFERROR(INDEX(Offerte!$D$2:$D$200,MATCH($Q4032,Offerte!$L$2:$L$200,0)),0))</f>
        <v/>
      </c>
      <c r="T4032" s="21">
        <f>IF($A4032="","",IFERROR(INDEX(Offerte!$G$2:$G$200,MATCH($Q4032,Offerte!$L$2:$L$200,0)),"NO"))</f>
        <v/>
      </c>
    </row>
    <row r="4033">
      <c r="A4033" s="10">
        <f>IF(Offerte!$A131="","",Offerte!$A131)</f>
        <v/>
      </c>
      <c r="B4033" s="10">
        <f>IF(Offerte!$A131="","",Offerte!$B131)</f>
        <v/>
      </c>
      <c r="C4033" s="10">
        <f>IF(Offerte!$A131="","",Offerte!$C131)</f>
        <v/>
      </c>
      <c r="D4033" s="10" t="inlineStr">
        <is>
          <t>G.4.1</t>
        </is>
      </c>
      <c r="E4033" s="10" t="inlineStr">
        <is>
          <t>G</t>
        </is>
      </c>
      <c r="F4033" s="10" t="inlineStr">
        <is>
          <t>D</t>
        </is>
      </c>
      <c r="G4033" s="10" t="inlineStr">
        <is>
          <t>discretionary</t>
        </is>
      </c>
      <c r="H4033" s="10" t="n">
        <v>2</v>
      </c>
      <c r="I4033" s="10" t="inlineStr">
        <is>
          <t>Qualità del piano di formazione del personale</t>
        </is>
      </c>
      <c r="J4033" s="20" t="n"/>
      <c r="K4033" s="20" t="n"/>
      <c r="L4033" s="20" t="n"/>
      <c r="M4033" s="20" t="n"/>
      <c r="N4033" s="21">
        <f>IF($A4033="","",MAX(0,MIN(1,IFERROR(VALUE($M4033),0))))</f>
        <v/>
      </c>
      <c r="O4033" s="21">
        <f>IF($A4033="",0,IF(OR($S4033&lt;&gt;1,COUNTA($J4033:$M4033)=0),0,IF(SUMPRODUCT(MAX(($C$5:$C$6173=$C4033)*($D$5:$D$6173=$D4033)*($S$5:$S$6173=1)*IFERROR($N$5:$N$6173*1,0)))&gt;0,ROUND($H4033*($N4033/SUMPRODUCT(MAX(($C$5:$C$6173=$C4033)*($D$5:$D$6173=$D4033)*($S$5:$S$6173=1)*IFERROR($N$5:$N$6173*1,0)))),4),0)))</f>
        <v/>
      </c>
      <c r="P4033" s="10" t="inlineStr">
        <is>
          <t>coeff.</t>
        </is>
      </c>
      <c r="Q4033" s="21">
        <f>IF($A4033="","",$A4033&amp;"|"&amp;$C4033)</f>
        <v/>
      </c>
      <c r="R4033" s="21">
        <f>IF($A4033="","",$A4033&amp;"|"&amp;$C4033&amp;"|"&amp;$D4033)</f>
        <v/>
      </c>
      <c r="S4033" s="21">
        <f>IF($A4033="","",IFERROR(INDEX(Offerte!$D$2:$D$200,MATCH($Q4033,Offerte!$L$2:$L$200,0)),0))</f>
        <v/>
      </c>
      <c r="T4033" s="21">
        <f>IF($A4033="","",IFERROR(INDEX(Offerte!$G$2:$G$200,MATCH($Q4033,Offerte!$L$2:$L$200,0)),"NO"))</f>
        <v/>
      </c>
    </row>
    <row r="4034">
      <c r="A4034" s="10">
        <f>IF(Offerte!$A131="","",Offerte!$A131)</f>
        <v/>
      </c>
      <c r="B4034" s="10">
        <f>IF(Offerte!$A131="","",Offerte!$B131)</f>
        <v/>
      </c>
      <c r="C4034" s="10">
        <f>IF(Offerte!$A131="","",Offerte!$C131)</f>
        <v/>
      </c>
      <c r="D4034" s="10" t="inlineStr">
        <is>
          <t>G.5.1</t>
        </is>
      </c>
      <c r="E4034" s="10" t="inlineStr">
        <is>
          <t>G</t>
        </is>
      </c>
      <c r="F4034" s="10" t="inlineStr">
        <is>
          <t>T</t>
        </is>
      </c>
      <c r="G4034" s="10" t="inlineStr">
        <is>
          <t>tabular</t>
        </is>
      </c>
      <c r="H4034" s="10" t="n">
        <v>1</v>
      </c>
      <c r="I4034" s="10" t="inlineStr">
        <is>
          <t>Impegno al mantenimento delle garanzie del contratto di secondo livello del gestore uscente</t>
        </is>
      </c>
      <c r="J4034" s="20" t="n"/>
      <c r="K4034" s="20" t="n"/>
      <c r="L4034" s="20" t="n"/>
      <c r="M4034" s="20" t="n"/>
      <c r="N4034" s="21">
        <f>IF($A4034="","",IF(IFERROR(VALUE($M4034),0)=1,1,0))</f>
        <v/>
      </c>
      <c r="O4034" s="21">
        <f>IF($A4034="",0,IF(OR($S4034&lt;&gt;1,COUNTA($J4034:$M4034)=0),0,IF($N4034=1,$H4034,0)))</f>
        <v/>
      </c>
      <c r="P4034" s="10" t="inlineStr">
        <is>
          <t>sì/no</t>
        </is>
      </c>
      <c r="Q4034" s="21">
        <f>IF($A4034="","",$A4034&amp;"|"&amp;$C4034)</f>
        <v/>
      </c>
      <c r="R4034" s="21">
        <f>IF($A4034="","",$A4034&amp;"|"&amp;$C4034&amp;"|"&amp;$D4034)</f>
        <v/>
      </c>
      <c r="S4034" s="21">
        <f>IF($A4034="","",IFERROR(INDEX(Offerte!$D$2:$D$200,MATCH($Q4034,Offerte!$L$2:$L$200,0)),0))</f>
        <v/>
      </c>
      <c r="T4034" s="21">
        <f>IF($A4034="","",IFERROR(INDEX(Offerte!$G$2:$G$200,MATCH($Q4034,Offerte!$L$2:$L$200,0)),"NO"))</f>
        <v/>
      </c>
    </row>
    <row r="4035">
      <c r="A4035" s="10">
        <f>IF(Offerte!$A132="","",Offerte!$A132)</f>
        <v/>
      </c>
      <c r="B4035" s="10">
        <f>IF(Offerte!$A132="","",Offerte!$B132)</f>
        <v/>
      </c>
      <c r="C4035" s="10">
        <f>IF(Offerte!$A132="","",Offerte!$C132)</f>
        <v/>
      </c>
      <c r="D4035" s="10" t="inlineStr">
        <is>
          <t>A.1.1</t>
        </is>
      </c>
      <c r="E4035" s="10" t="inlineStr">
        <is>
          <t>A</t>
        </is>
      </c>
      <c r="F4035" s="10" t="inlineStr">
        <is>
          <t>Q</t>
        </is>
      </c>
      <c r="G4035" s="10" t="inlineStr">
        <is>
          <t>higher</t>
        </is>
      </c>
      <c r="H4035" s="10" t="n">
        <v>3</v>
      </c>
      <c r="I4035" s="10" t="inlineStr">
        <is>
          <t>Tasso aggiuntivo di corse controllate</t>
        </is>
      </c>
      <c r="J4035" s="20" t="n"/>
      <c r="K4035" s="20" t="n"/>
      <c r="L4035" s="20" t="n"/>
      <c r="M4035" s="20" t="n"/>
      <c r="N4035" s="21">
        <f>IF($A4035="","",IFERROR(VALUE($K4035)/VALUE($L4035)*100,IFERROR(VALUE($J4035),0)))</f>
        <v/>
      </c>
      <c r="O4035" s="21">
        <f>IF($A4035="",0,IF(OR($S4035&lt;&gt;1,COUNTA($J4035:$M4035)=0),0,IF(SUMPRODUCT(MAX(($C$5:$C$6173=$C4035)*($D$5:$D$6173=$D4035)*($S$5:$S$6173=1)*IFERROR($N$5:$N$6173*1,0)))&gt;0,ROUND($H4035*($N4035/SUMPRODUCT(MAX(($C$5:$C$6173=$C4035)*($D$5:$D$6173=$D4035)*($S$5:$S$6173=1)*IFERROR($N$5:$N$6173*1,0)))),4),0)))</f>
        <v/>
      </c>
      <c r="P4035" s="10" t="inlineStr">
        <is>
          <t>Corse controllate annue / Corse programmate annue</t>
        </is>
      </c>
      <c r="Q4035" s="21">
        <f>IF($A4035="","",$A4035&amp;"|"&amp;$C4035)</f>
        <v/>
      </c>
      <c r="R4035" s="21">
        <f>IF($A4035="","",$A4035&amp;"|"&amp;$C4035&amp;"|"&amp;$D4035)</f>
        <v/>
      </c>
      <c r="S4035" s="21">
        <f>IF($A4035="","",IFERROR(INDEX(Offerte!$D$2:$D$200,MATCH($Q4035,Offerte!$L$2:$L$200,0)),0))</f>
        <v/>
      </c>
      <c r="T4035" s="21">
        <f>IF($A4035="","",IFERROR(INDEX(Offerte!$G$2:$G$200,MATCH($Q4035,Offerte!$L$2:$L$200,0)),"NO"))</f>
        <v/>
      </c>
    </row>
    <row r="4036">
      <c r="A4036" s="10">
        <f>IF(Offerte!$A132="","",Offerte!$A132)</f>
        <v/>
      </c>
      <c r="B4036" s="10">
        <f>IF(Offerte!$A132="","",Offerte!$B132)</f>
        <v/>
      </c>
      <c r="C4036" s="10">
        <f>IF(Offerte!$A132="","",Offerte!$C132)</f>
        <v/>
      </c>
      <c r="D4036" s="10" t="inlineStr">
        <is>
          <t>A.1.2</t>
        </is>
      </c>
      <c r="E4036" s="10" t="inlineStr">
        <is>
          <t>A</t>
        </is>
      </c>
      <c r="F4036" s="10" t="inlineStr">
        <is>
          <t>Q</t>
        </is>
      </c>
      <c r="G4036" s="10" t="inlineStr">
        <is>
          <t>higher</t>
        </is>
      </c>
      <c r="H4036" s="10" t="n">
        <v>4</v>
      </c>
      <c r="I4036" s="10" t="inlineStr">
        <is>
          <t>Numero aggiuntivo di passeggeri controllati</t>
        </is>
      </c>
      <c r="J4036" s="20" t="n"/>
      <c r="K4036" s="20" t="n"/>
      <c r="L4036" s="20" t="n"/>
      <c r="M4036" s="20" t="n"/>
      <c r="N4036" s="21">
        <f>IF($A4036="","",IFERROR(VALUE($J4036),0))</f>
        <v/>
      </c>
      <c r="O4036" s="21">
        <f>IF($A4036="",0,IF(OR($S4036&lt;&gt;1,COUNTA($J4036:$M4036)=0),0,IF(SUMPRODUCT(MAX(($C$5:$C$6173=$C4036)*($D$5:$D$6173=$D4036)*($S$5:$S$6173=1)*IFERROR($N$5:$N$6173*1,0)))&gt;0,ROUND($H4036*($N4036/SUMPRODUCT(MAX(($C$5:$C$6173=$C4036)*($D$5:$D$6173=$D4036)*($S$5:$S$6173=1)*IFERROR($N$5:$N$6173*1,0)))),4),0)))</f>
        <v/>
      </c>
      <c r="P4036" s="10" t="inlineStr">
        <is>
          <t>passeggeri/anno</t>
        </is>
      </c>
      <c r="Q4036" s="21">
        <f>IF($A4036="","",$A4036&amp;"|"&amp;$C4036)</f>
        <v/>
      </c>
      <c r="R4036" s="21">
        <f>IF($A4036="","",$A4036&amp;"|"&amp;$C4036&amp;"|"&amp;$D4036)</f>
        <v/>
      </c>
      <c r="S4036" s="21">
        <f>IF($A4036="","",IFERROR(INDEX(Offerte!$D$2:$D$200,MATCH($Q4036,Offerte!$L$2:$L$200,0)),0))</f>
        <v/>
      </c>
      <c r="T4036" s="21">
        <f>IF($A4036="","",IFERROR(INDEX(Offerte!$G$2:$G$200,MATCH($Q4036,Offerte!$L$2:$L$200,0)),"NO"))</f>
        <v/>
      </c>
    </row>
    <row r="4037">
      <c r="A4037" s="10">
        <f>IF(Offerte!$A132="","",Offerte!$A132)</f>
        <v/>
      </c>
      <c r="B4037" s="10">
        <f>IF(Offerte!$A132="","",Offerte!$B132)</f>
        <v/>
      </c>
      <c r="C4037" s="10">
        <f>IF(Offerte!$A132="","",Offerte!$C132)</f>
        <v/>
      </c>
      <c r="D4037" s="10" t="inlineStr">
        <is>
          <t>B.1.1</t>
        </is>
      </c>
      <c r="E4037" s="10" t="inlineStr">
        <is>
          <t>B</t>
        </is>
      </c>
      <c r="F4037" s="10" t="inlineStr">
        <is>
          <t>Q</t>
        </is>
      </c>
      <c r="G4037" s="10" t="inlineStr">
        <is>
          <t>higher</t>
        </is>
      </c>
      <c r="H4037" s="10" t="n">
        <v>3</v>
      </c>
      <c r="I4037" s="10" t="inlineStr">
        <is>
          <t>Incremento dei posti offerti nelle fasce di punta</t>
        </is>
      </c>
      <c r="J4037" s="20" t="n"/>
      <c r="K4037" s="20" t="n"/>
      <c r="L4037" s="20" t="n"/>
      <c r="M4037" s="20" t="n"/>
      <c r="N4037" s="21">
        <f>IF($A4037="","",IFERROR(VALUE($J4037),0))</f>
        <v/>
      </c>
      <c r="O4037" s="21">
        <f>IF($A4037="",0,IF(OR($S4037&lt;&gt;1,COUNTA($J4037:$M4037)=0),0,IF(SUMPRODUCT(MAX(($C$5:$C$6173=$C4037)*($D$5:$D$6173=$D4037)*($S$5:$S$6173=1)*IFERROR($N$5:$N$6173*1,0)))&gt;0,ROUND($H4037*($N4037/SUMPRODUCT(MAX(($C$5:$C$6173=$C4037)*($D$5:$D$6173=$D4037)*($S$5:$S$6173=1)*IFERROR($N$5:$N$6173*1,0)))),4),0)))</f>
        <v/>
      </c>
      <c r="P4037" s="10" t="inlineStr">
        <is>
          <t>posti*km</t>
        </is>
      </c>
      <c r="Q4037" s="21">
        <f>IF($A4037="","",$A4037&amp;"|"&amp;$C4037)</f>
        <v/>
      </c>
      <c r="R4037" s="21">
        <f>IF($A4037="","",$A4037&amp;"|"&amp;$C4037&amp;"|"&amp;$D4037)</f>
        <v/>
      </c>
      <c r="S4037" s="21">
        <f>IF($A4037="","",IFERROR(INDEX(Offerte!$D$2:$D$200,MATCH($Q4037,Offerte!$L$2:$L$200,0)),0))</f>
        <v/>
      </c>
      <c r="T4037" s="21">
        <f>IF($A4037="","",IFERROR(INDEX(Offerte!$G$2:$G$200,MATCH($Q4037,Offerte!$L$2:$L$200,0)),"NO"))</f>
        <v/>
      </c>
    </row>
    <row r="4038">
      <c r="A4038" s="10">
        <f>IF(Offerte!$A132="","",Offerte!$A132)</f>
        <v/>
      </c>
      <c r="B4038" s="10">
        <f>IF(Offerte!$A132="","",Offerte!$B132)</f>
        <v/>
      </c>
      <c r="C4038" s="10">
        <f>IF(Offerte!$A132="","",Offerte!$C132)</f>
        <v/>
      </c>
      <c r="D4038" s="10" t="inlineStr">
        <is>
          <t>B.2.1</t>
        </is>
      </c>
      <c r="E4038" s="10" t="inlineStr">
        <is>
          <t>B</t>
        </is>
      </c>
      <c r="F4038" s="10" t="inlineStr">
        <is>
          <t>Q</t>
        </is>
      </c>
      <c r="G4038" s="10" t="inlineStr">
        <is>
          <t>higher</t>
        </is>
      </c>
      <c r="H4038" s="10" t="n">
        <v>4</v>
      </c>
      <c r="I4038" s="10" t="inlineStr">
        <is>
          <t>Corse aggiuntive nell'arco giornaliero base</t>
        </is>
      </c>
      <c r="J4038" s="20" t="n"/>
      <c r="K4038" s="20" t="n"/>
      <c r="L4038" s="20" t="n"/>
      <c r="M4038" s="20" t="n"/>
      <c r="N4038" s="21">
        <f>IF($A4038="","",IFERROR(VALUE($J4038),0))</f>
        <v/>
      </c>
      <c r="O4038" s="21">
        <f>IF($A4038="",0,IF(OR($S4038&lt;&gt;1,COUNTA($J4038:$M4038)=0),0,IF(SUMPRODUCT(MAX(($C$5:$C$6173=$C4038)*($D$5:$D$6173=$D4038)*($S$5:$S$6173=1)*IFERROR($N$5:$N$6173*1,0)))&gt;0,ROUND($H4038*($N4038/SUMPRODUCT(MAX(($C$5:$C$6173=$C4038)*($D$5:$D$6173=$D4038)*($S$5:$S$6173=1)*IFERROR($N$5:$N$6173*1,0)))),4),0)))</f>
        <v/>
      </c>
      <c r="P4038" s="10" t="inlineStr">
        <is>
          <t>corse</t>
        </is>
      </c>
      <c r="Q4038" s="21">
        <f>IF($A4038="","",$A4038&amp;"|"&amp;$C4038)</f>
        <v/>
      </c>
      <c r="R4038" s="21">
        <f>IF($A4038="","",$A4038&amp;"|"&amp;$C4038&amp;"|"&amp;$D4038)</f>
        <v/>
      </c>
      <c r="S4038" s="21">
        <f>IF($A4038="","",IFERROR(INDEX(Offerte!$D$2:$D$200,MATCH($Q4038,Offerte!$L$2:$L$200,0)),0))</f>
        <v/>
      </c>
      <c r="T4038" s="21">
        <f>IF($A4038="","",IFERROR(INDEX(Offerte!$G$2:$G$200,MATCH($Q4038,Offerte!$L$2:$L$200,0)),"NO"))</f>
        <v/>
      </c>
    </row>
    <row r="4039">
      <c r="A4039" s="10">
        <f>IF(Offerte!$A132="","",Offerte!$A132)</f>
        <v/>
      </c>
      <c r="B4039" s="10">
        <f>IF(Offerte!$A132="","",Offerte!$B132)</f>
        <v/>
      </c>
      <c r="C4039" s="10">
        <f>IF(Offerte!$A132="","",Offerte!$C132)</f>
        <v/>
      </c>
      <c r="D4039" s="10" t="inlineStr">
        <is>
          <t>B.3.1</t>
        </is>
      </c>
      <c r="E4039" s="10" t="inlineStr">
        <is>
          <t>B</t>
        </is>
      </c>
      <c r="F4039" s="10" t="inlineStr">
        <is>
          <t>Q</t>
        </is>
      </c>
      <c r="G4039" s="10" t="inlineStr">
        <is>
          <t>higher</t>
        </is>
      </c>
      <c r="H4039" s="10" t="n">
        <v>2</v>
      </c>
      <c r="I4039" s="10" t="inlineStr">
        <is>
          <t>Numero di corse aggiuntive per allungamento dell'arco di servizio giornaliero nelle fasce serali</t>
        </is>
      </c>
      <c r="J4039" s="20" t="n"/>
      <c r="K4039" s="20" t="n"/>
      <c r="L4039" s="20" t="n"/>
      <c r="M4039" s="20" t="n"/>
      <c r="N4039" s="21">
        <f>IF($A4039="","",IFERROR(VALUE($J4039),0))</f>
        <v/>
      </c>
      <c r="O4039" s="21">
        <f>IF($A4039="",0,IF(OR($S4039&lt;&gt;1,COUNTA($J4039:$M4039)=0),0,IF(SUMPRODUCT(MAX(($C$5:$C$6173=$C4039)*($D$5:$D$6173=$D4039)*($S$5:$S$6173=1)*IFERROR($N$5:$N$6173*1,0)))&gt;0,ROUND($H4039*($N4039/SUMPRODUCT(MAX(($C$5:$C$6173=$C4039)*($D$5:$D$6173=$D4039)*($S$5:$S$6173=1)*IFERROR($N$5:$N$6173*1,0)))),4),0)))</f>
        <v/>
      </c>
      <c r="P4039" s="10" t="inlineStr">
        <is>
          <t>corse</t>
        </is>
      </c>
      <c r="Q4039" s="21">
        <f>IF($A4039="","",$A4039&amp;"|"&amp;$C4039)</f>
        <v/>
      </c>
      <c r="R4039" s="21">
        <f>IF($A4039="","",$A4039&amp;"|"&amp;$C4039&amp;"|"&amp;$D4039)</f>
        <v/>
      </c>
      <c r="S4039" s="21">
        <f>IF($A4039="","",IFERROR(INDEX(Offerte!$D$2:$D$200,MATCH($Q4039,Offerte!$L$2:$L$200,0)),0))</f>
        <v/>
      </c>
      <c r="T4039" s="21">
        <f>IF($A4039="","",IFERROR(INDEX(Offerte!$G$2:$G$200,MATCH($Q4039,Offerte!$L$2:$L$200,0)),"NO"))</f>
        <v/>
      </c>
    </row>
    <row r="4040">
      <c r="A4040" s="10">
        <f>IF(Offerte!$A132="","",Offerte!$A132)</f>
        <v/>
      </c>
      <c r="B4040" s="10">
        <f>IF(Offerte!$A132="","",Offerte!$B132)</f>
        <v/>
      </c>
      <c r="C4040" s="10">
        <f>IF(Offerte!$A132="","",Offerte!$C132)</f>
        <v/>
      </c>
      <c r="D4040" s="10" t="inlineStr">
        <is>
          <t>B.4.1</t>
        </is>
      </c>
      <c r="E4040" s="10" t="inlineStr">
        <is>
          <t>B</t>
        </is>
      </c>
      <c r="F4040" s="10" t="inlineStr">
        <is>
          <t>Q</t>
        </is>
      </c>
      <c r="G4040" s="10" t="inlineStr">
        <is>
          <t>higher</t>
        </is>
      </c>
      <c r="H4040" s="10" t="n">
        <v>3</v>
      </c>
      <c r="I4040" s="10" t="inlineStr">
        <is>
          <t>Percorrenze aggiuntive offerte nel Programma d'esercizio delle prime due fasi attuative</t>
        </is>
      </c>
      <c r="J4040" s="20" t="n"/>
      <c r="K4040" s="20" t="n"/>
      <c r="L4040" s="20" t="n"/>
      <c r="M4040" s="20" t="n"/>
      <c r="N4040" s="21">
        <f>IF($A4040="","",IFERROR(VALUE($J4040),0))</f>
        <v/>
      </c>
      <c r="O4040" s="21">
        <f>IF($A4040="",0,IF(OR($S4040&lt;&gt;1,COUNTA($J4040:$M4040)=0),0,IF(SUMPRODUCT(MAX(($C$5:$C$6173=$C4040)*($D$5:$D$6173=$D4040)*($S$5:$S$6173=1)*IFERROR($N$5:$N$6173*1,0)))&gt;0,ROUND($H4040*($N4040/SUMPRODUCT(MAX(($C$5:$C$6173=$C4040)*($D$5:$D$6173=$D4040)*($S$5:$S$6173=1)*IFERROR($N$5:$N$6173*1,0)))),4),0)))</f>
        <v/>
      </c>
      <c r="P4040" s="10" t="inlineStr">
        <is>
          <t>vett*km</t>
        </is>
      </c>
      <c r="Q4040" s="21">
        <f>IF($A4040="","",$A4040&amp;"|"&amp;$C4040)</f>
        <v/>
      </c>
      <c r="R4040" s="21">
        <f>IF($A4040="","",$A4040&amp;"|"&amp;$C4040&amp;"|"&amp;$D4040)</f>
        <v/>
      </c>
      <c r="S4040" s="21">
        <f>IF($A4040="","",IFERROR(INDEX(Offerte!$D$2:$D$200,MATCH($Q4040,Offerte!$L$2:$L$200,0)),0))</f>
        <v/>
      </c>
      <c r="T4040" s="21">
        <f>IF($A4040="","",IFERROR(INDEX(Offerte!$G$2:$G$200,MATCH($Q4040,Offerte!$L$2:$L$200,0)),"NO"))</f>
        <v/>
      </c>
    </row>
    <row r="4041">
      <c r="A4041" s="10">
        <f>IF(Offerte!$A132="","",Offerte!$A132)</f>
        <v/>
      </c>
      <c r="B4041" s="10">
        <f>IF(Offerte!$A132="","",Offerte!$B132)</f>
        <v/>
      </c>
      <c r="C4041" s="10">
        <f>IF(Offerte!$A132="","",Offerte!$C132)</f>
        <v/>
      </c>
      <c r="D4041" s="10" t="inlineStr">
        <is>
          <t>B.5.1</t>
        </is>
      </c>
      <c r="E4041" s="10" t="inlineStr">
        <is>
          <t>B</t>
        </is>
      </c>
      <c r="F4041" s="10" t="inlineStr">
        <is>
          <t>D</t>
        </is>
      </c>
      <c r="G4041" s="10" t="inlineStr">
        <is>
          <t>discretionary</t>
        </is>
      </c>
      <c r="H4041" s="10" t="n">
        <v>2</v>
      </c>
      <c r="I4041" s="10" t="inlineStr">
        <is>
          <t>Efficacia del progetto di servizi complementari DRT</t>
        </is>
      </c>
      <c r="J4041" s="20" t="n"/>
      <c r="K4041" s="20" t="n"/>
      <c r="L4041" s="20" t="n"/>
      <c r="M4041" s="20" t="n"/>
      <c r="N4041" s="21">
        <f>IF($A4041="","",MAX(0,MIN(1,IFERROR(VALUE($M4041),0))))</f>
        <v/>
      </c>
      <c r="O4041" s="21">
        <f>IF($A4041="",0,IF(OR($S4041&lt;&gt;1,COUNTA($J4041:$M4041)=0),0,IF(SUMPRODUCT(MAX(($C$5:$C$6173=$C4041)*($D$5:$D$6173=$D4041)*($S$5:$S$6173=1)*IFERROR($N$5:$N$6173*1,0)))&gt;0,ROUND($H4041*($N4041/SUMPRODUCT(MAX(($C$5:$C$6173=$C4041)*($D$5:$D$6173=$D4041)*($S$5:$S$6173=1)*IFERROR($N$5:$N$6173*1,0)))),4),0)))</f>
        <v/>
      </c>
      <c r="P4041" s="10" t="inlineStr">
        <is>
          <t>coeff.</t>
        </is>
      </c>
      <c r="Q4041" s="21">
        <f>IF($A4041="","",$A4041&amp;"|"&amp;$C4041)</f>
        <v/>
      </c>
      <c r="R4041" s="21">
        <f>IF($A4041="","",$A4041&amp;"|"&amp;$C4041&amp;"|"&amp;$D4041)</f>
        <v/>
      </c>
      <c r="S4041" s="21">
        <f>IF($A4041="","",IFERROR(INDEX(Offerte!$D$2:$D$200,MATCH($Q4041,Offerte!$L$2:$L$200,0)),0))</f>
        <v/>
      </c>
      <c r="T4041" s="21">
        <f>IF($A4041="","",IFERROR(INDEX(Offerte!$G$2:$G$200,MATCH($Q4041,Offerte!$L$2:$L$200,0)),"NO"))</f>
        <v/>
      </c>
    </row>
    <row r="4042">
      <c r="A4042" s="10">
        <f>IF(Offerte!$A132="","",Offerte!$A132)</f>
        <v/>
      </c>
      <c r="B4042" s="10">
        <f>IF(Offerte!$A132="","",Offerte!$B132)</f>
        <v/>
      </c>
      <c r="C4042" s="10">
        <f>IF(Offerte!$A132="","",Offerte!$C132)</f>
        <v/>
      </c>
      <c r="D4042" s="10" t="inlineStr">
        <is>
          <t>C.1.1</t>
        </is>
      </c>
      <c r="E4042" s="10" t="inlineStr">
        <is>
          <t>C</t>
        </is>
      </c>
      <c r="F4042" s="10" t="inlineStr">
        <is>
          <t>Q</t>
        </is>
      </c>
      <c r="G4042" s="10" t="inlineStr">
        <is>
          <t>higher</t>
        </is>
      </c>
      <c r="H4042" s="10" t="n">
        <v>2</v>
      </c>
      <c r="I4042" s="10" t="inlineStr">
        <is>
          <t>Tasso di copertura del servizio con telecamere BSD</t>
        </is>
      </c>
      <c r="J4042" s="20" t="n"/>
      <c r="K4042" s="20" t="n"/>
      <c r="L4042" s="20" t="n"/>
      <c r="M4042" s="20" t="n"/>
      <c r="N4042" s="21">
        <f>IF($A4042="","",IFERROR(VALUE($K4042)/VALUE($L4042),IFERROR(VALUE($J4042),0)))</f>
        <v/>
      </c>
      <c r="O4042" s="21">
        <f>IF($A4042="",0,IF(OR($S4042&lt;&gt;1,COUNTA($J4042:$M4042)=0),0,IF(SUMPRODUCT(MAX(($C$5:$C$6173=$C4042)*($D$5:$D$6173=$D4042)*($S$5:$S$6173=1)*IFERROR($N$5:$N$6173*1,0)))&gt;0,ROUND($H4042*($N4042/SUMPRODUCT(MAX(($C$5:$C$6173=$C4042)*($D$5:$D$6173=$D4042)*($S$5:$S$6173=1)*IFERROR($N$5:$N$6173*1,0)))),4),0)))</f>
        <v/>
      </c>
      <c r="P4042" s="10" t="inlineStr">
        <is>
          <t>Autobus attrezzati con telecamere BSD / Autobus totali in offerta, incluse scorte</t>
        </is>
      </c>
      <c r="Q4042" s="21">
        <f>IF($A4042="","",$A4042&amp;"|"&amp;$C4042)</f>
        <v/>
      </c>
      <c r="R4042" s="21">
        <f>IF($A4042="","",$A4042&amp;"|"&amp;$C4042&amp;"|"&amp;$D4042)</f>
        <v/>
      </c>
      <c r="S4042" s="21">
        <f>IF($A4042="","",IFERROR(INDEX(Offerte!$D$2:$D$200,MATCH($Q4042,Offerte!$L$2:$L$200,0)),0))</f>
        <v/>
      </c>
      <c r="T4042" s="21">
        <f>IF($A4042="","",IFERROR(INDEX(Offerte!$G$2:$G$200,MATCH($Q4042,Offerte!$L$2:$L$200,0)),"NO"))</f>
        <v/>
      </c>
    </row>
    <row r="4043">
      <c r="A4043" s="10">
        <f>IF(Offerte!$A132="","",Offerte!$A132)</f>
        <v/>
      </c>
      <c r="B4043" s="10">
        <f>IF(Offerte!$A132="","",Offerte!$B132)</f>
        <v/>
      </c>
      <c r="C4043" s="10">
        <f>IF(Offerte!$A132="","",Offerte!$C132)</f>
        <v/>
      </c>
      <c r="D4043" s="10" t="inlineStr">
        <is>
          <t>C.1.2</t>
        </is>
      </c>
      <c r="E4043" s="10" t="inlineStr">
        <is>
          <t>C</t>
        </is>
      </c>
      <c r="F4043" s="10" t="inlineStr">
        <is>
          <t>Q</t>
        </is>
      </c>
      <c r="G4043" s="10" t="inlineStr">
        <is>
          <t>higher</t>
        </is>
      </c>
      <c r="H4043" s="10" t="n">
        <v>2</v>
      </c>
      <c r="I4043" s="10" t="inlineStr">
        <is>
          <t>Tasso di copertura del servizio con telecamere ADAS</t>
        </is>
      </c>
      <c r="J4043" s="20" t="n"/>
      <c r="K4043" s="20" t="n"/>
      <c r="L4043" s="20" t="n"/>
      <c r="M4043" s="20" t="n"/>
      <c r="N4043" s="21">
        <f>IF($A4043="","",IFERROR(VALUE($K4043)/VALUE($L4043),IFERROR(VALUE($J4043),0)))</f>
        <v/>
      </c>
      <c r="O4043" s="21">
        <f>IF($A4043="",0,IF(OR($S4043&lt;&gt;1,COUNTA($J4043:$M4043)=0),0,IF(SUMPRODUCT(MAX(($C$5:$C$6173=$C4043)*($D$5:$D$6173=$D4043)*($S$5:$S$6173=1)*IFERROR($N$5:$N$6173*1,0)))&gt;0,ROUND($H4043*($N4043/SUMPRODUCT(MAX(($C$5:$C$6173=$C4043)*($D$5:$D$6173=$D4043)*($S$5:$S$6173=1)*IFERROR($N$5:$N$6173*1,0)))),4),0)))</f>
        <v/>
      </c>
      <c r="P4043" s="10" t="inlineStr">
        <is>
          <t>Autobus attrezzati con telecamere ADAS / Autobus totali in offerta, incluse scorte</t>
        </is>
      </c>
      <c r="Q4043" s="21">
        <f>IF($A4043="","",$A4043&amp;"|"&amp;$C4043)</f>
        <v/>
      </c>
      <c r="R4043" s="21">
        <f>IF($A4043="","",$A4043&amp;"|"&amp;$C4043&amp;"|"&amp;$D4043)</f>
        <v/>
      </c>
      <c r="S4043" s="21">
        <f>IF($A4043="","",IFERROR(INDEX(Offerte!$D$2:$D$200,MATCH($Q4043,Offerte!$L$2:$L$200,0)),0))</f>
        <v/>
      </c>
      <c r="T4043" s="21">
        <f>IF($A4043="","",IFERROR(INDEX(Offerte!$G$2:$G$200,MATCH($Q4043,Offerte!$L$2:$L$200,0)),"NO"))</f>
        <v/>
      </c>
    </row>
    <row r="4044">
      <c r="A4044" s="10">
        <f>IF(Offerte!$A132="","",Offerte!$A132)</f>
        <v/>
      </c>
      <c r="B4044" s="10">
        <f>IF(Offerte!$A132="","",Offerte!$B132)</f>
        <v/>
      </c>
      <c r="C4044" s="10">
        <f>IF(Offerte!$A132="","",Offerte!$C132)</f>
        <v/>
      </c>
      <c r="D4044" s="10" t="inlineStr">
        <is>
          <t>C.2.1</t>
        </is>
      </c>
      <c r="E4044" s="10" t="inlineStr">
        <is>
          <t>C</t>
        </is>
      </c>
      <c r="F4044" s="10" t="inlineStr">
        <is>
          <t>Q</t>
        </is>
      </c>
      <c r="G4044" s="10" t="inlineStr">
        <is>
          <t>higher</t>
        </is>
      </c>
      <c r="H4044" s="10" t="n">
        <v>3</v>
      </c>
      <c r="I4044" s="10" t="inlineStr">
        <is>
          <t>Tasso di copertura del servizio con telecamere di bordo di videosorveglianza</t>
        </is>
      </c>
      <c r="J4044" s="20" t="n"/>
      <c r="K4044" s="20" t="n"/>
      <c r="L4044" s="20" t="n"/>
      <c r="M4044" s="20" t="n"/>
      <c r="N4044" s="21">
        <f>IF($A4044="","",IFERROR(VALUE($K4044)/VALUE($L4044),IFERROR(VALUE($J4044),0)))</f>
        <v/>
      </c>
      <c r="O4044" s="21">
        <f>IF($A4044="",0,IF(OR($S4044&lt;&gt;1,COUNTA($J4044:$M4044)=0),0,IF(SUMPRODUCT(MAX(($C$5:$C$6173=$C4044)*($D$5:$D$6173=$D4044)*($S$5:$S$6173=1)*IFERROR($N$5:$N$6173*1,0)))&gt;0,ROUND($H4044*($N4044/SUMPRODUCT(MAX(($C$5:$C$6173=$C4044)*($D$5:$D$6173=$D4044)*($S$5:$S$6173=1)*IFERROR($N$5:$N$6173*1,0)))),4),0)))</f>
        <v/>
      </c>
      <c r="P4044" s="10" t="inlineStr">
        <is>
          <t>Autobus attrezzati con videosorveglianza / Autobus totali in offerta, incluse scorte</t>
        </is>
      </c>
      <c r="Q4044" s="21">
        <f>IF($A4044="","",$A4044&amp;"|"&amp;$C4044)</f>
        <v/>
      </c>
      <c r="R4044" s="21">
        <f>IF($A4044="","",$A4044&amp;"|"&amp;$C4044&amp;"|"&amp;$D4044)</f>
        <v/>
      </c>
      <c r="S4044" s="21">
        <f>IF($A4044="","",IFERROR(INDEX(Offerte!$D$2:$D$200,MATCH($Q4044,Offerte!$L$2:$L$200,0)),0))</f>
        <v/>
      </c>
      <c r="T4044" s="21">
        <f>IF($A4044="","",IFERROR(INDEX(Offerte!$G$2:$G$200,MATCH($Q4044,Offerte!$L$2:$L$200,0)),"NO"))</f>
        <v/>
      </c>
    </row>
    <row r="4045">
      <c r="A4045" s="10">
        <f>IF(Offerte!$A132="","",Offerte!$A132)</f>
        <v/>
      </c>
      <c r="B4045" s="10">
        <f>IF(Offerte!$A132="","",Offerte!$B132)</f>
        <v/>
      </c>
      <c r="C4045" s="10">
        <f>IF(Offerte!$A132="","",Offerte!$C132)</f>
        <v/>
      </c>
      <c r="D4045" s="10" t="inlineStr">
        <is>
          <t>C.2.2</t>
        </is>
      </c>
      <c r="E4045" s="10" t="inlineStr">
        <is>
          <t>C</t>
        </is>
      </c>
      <c r="F4045" s="10" t="inlineStr">
        <is>
          <t>T</t>
        </is>
      </c>
      <c r="G4045" s="10" t="inlineStr">
        <is>
          <t>tabular</t>
        </is>
      </c>
      <c r="H4045" s="10" t="n">
        <v>1</v>
      </c>
      <c r="I4045" s="10" t="inlineStr">
        <is>
          <t>Software video/audio analisi per situazioni di pericolo</t>
        </is>
      </c>
      <c r="J4045" s="20" t="n"/>
      <c r="K4045" s="20" t="n"/>
      <c r="L4045" s="20" t="n"/>
      <c r="M4045" s="20" t="n"/>
      <c r="N4045" s="21">
        <f>IF($A4045="","",IF(IFERROR(VALUE($M4045),0)=1,1,0))</f>
        <v/>
      </c>
      <c r="O4045" s="21">
        <f>IF($A4045="",0,IF(OR($S4045&lt;&gt;1,COUNTA($J4045:$M4045)=0),0,IF($N4045=1,$H4045,0)))</f>
        <v/>
      </c>
      <c r="P4045" s="10" t="inlineStr">
        <is>
          <t>sì/no</t>
        </is>
      </c>
      <c r="Q4045" s="21">
        <f>IF($A4045="","",$A4045&amp;"|"&amp;$C4045)</f>
        <v/>
      </c>
      <c r="R4045" s="21">
        <f>IF($A4045="","",$A4045&amp;"|"&amp;$C4045&amp;"|"&amp;$D4045)</f>
        <v/>
      </c>
      <c r="S4045" s="21">
        <f>IF($A4045="","",IFERROR(INDEX(Offerte!$D$2:$D$200,MATCH($Q4045,Offerte!$L$2:$L$200,0)),0))</f>
        <v/>
      </c>
      <c r="T4045" s="21">
        <f>IF($A4045="","",IFERROR(INDEX(Offerte!$G$2:$G$200,MATCH($Q4045,Offerte!$L$2:$L$200,0)),"NO"))</f>
        <v/>
      </c>
    </row>
    <row r="4046">
      <c r="A4046" s="10">
        <f>IF(Offerte!$A132="","",Offerte!$A132)</f>
        <v/>
      </c>
      <c r="B4046" s="10">
        <f>IF(Offerte!$A132="","",Offerte!$B132)</f>
        <v/>
      </c>
      <c r="C4046" s="10">
        <f>IF(Offerte!$A132="","",Offerte!$C132)</f>
        <v/>
      </c>
      <c r="D4046" s="10" t="inlineStr">
        <is>
          <t>C.2.3</t>
        </is>
      </c>
      <c r="E4046" s="10" t="inlineStr">
        <is>
          <t>C</t>
        </is>
      </c>
      <c r="F4046" s="10" t="inlineStr">
        <is>
          <t>T</t>
        </is>
      </c>
      <c r="G4046" s="10" t="inlineStr">
        <is>
          <t>tabular</t>
        </is>
      </c>
      <c r="H4046" s="10" t="n">
        <v>1</v>
      </c>
      <c r="I4046" s="10" t="inlineStr">
        <is>
          <t>Collegamento con centrale qualificata di pronto intervento</t>
        </is>
      </c>
      <c r="J4046" s="20" t="n"/>
      <c r="K4046" s="20" t="n"/>
      <c r="L4046" s="20" t="n"/>
      <c r="M4046" s="20" t="n"/>
      <c r="N4046" s="21">
        <f>IF($A4046="","",IF(IFERROR(VALUE($M4046),0)=1,1,0))</f>
        <v/>
      </c>
      <c r="O4046" s="21">
        <f>IF($A4046="",0,IF(OR($S4046&lt;&gt;1,COUNTA($J4046:$M4046)=0),0,IF($N4046=1,$H4046,0)))</f>
        <v/>
      </c>
      <c r="P4046" s="10" t="inlineStr">
        <is>
          <t>sì/no</t>
        </is>
      </c>
      <c r="Q4046" s="21">
        <f>IF($A4046="","",$A4046&amp;"|"&amp;$C4046)</f>
        <v/>
      </c>
      <c r="R4046" s="21">
        <f>IF($A4046="","",$A4046&amp;"|"&amp;$C4046&amp;"|"&amp;$D4046)</f>
        <v/>
      </c>
      <c r="S4046" s="21">
        <f>IF($A4046="","",IFERROR(INDEX(Offerte!$D$2:$D$200,MATCH($Q4046,Offerte!$L$2:$L$200,0)),0))</f>
        <v/>
      </c>
      <c r="T4046" s="21">
        <f>IF($A4046="","",IFERROR(INDEX(Offerte!$G$2:$G$200,MATCH($Q4046,Offerte!$L$2:$L$200,0)),"NO"))</f>
        <v/>
      </c>
    </row>
    <row r="4047">
      <c r="A4047" s="10">
        <f>IF(Offerte!$A132="","",Offerte!$A132)</f>
        <v/>
      </c>
      <c r="B4047" s="10">
        <f>IF(Offerte!$A132="","",Offerte!$B132)</f>
        <v/>
      </c>
      <c r="C4047" s="10">
        <f>IF(Offerte!$A132="","",Offerte!$C132)</f>
        <v/>
      </c>
      <c r="D4047" s="10" t="inlineStr">
        <is>
          <t>C.2.4</t>
        </is>
      </c>
      <c r="E4047" s="10" t="inlineStr">
        <is>
          <t>C</t>
        </is>
      </c>
      <c r="F4047" s="10" t="inlineStr">
        <is>
          <t>Q</t>
        </is>
      </c>
      <c r="G4047" s="10" t="inlineStr">
        <is>
          <t>higher</t>
        </is>
      </c>
      <c r="H4047" s="10" t="n">
        <v>1</v>
      </c>
      <c r="I4047" s="10" t="inlineStr">
        <is>
          <t>Tasso di copertura del servizio con dispositivi per la chiamata di emergenza del conducente</t>
        </is>
      </c>
      <c r="J4047" s="20" t="n"/>
      <c r="K4047" s="20" t="n"/>
      <c r="L4047" s="20" t="n"/>
      <c r="M4047" s="20" t="n"/>
      <c r="N4047" s="21">
        <f>IF($A4047="","",IFERROR(VALUE($K4047)/VALUE($L4047),IFERROR(VALUE($J4047),0)))</f>
        <v/>
      </c>
      <c r="O4047" s="21">
        <f>IF($A4047="",0,IF(OR($S4047&lt;&gt;1,COUNTA($J4047:$M4047)=0),0,IF(SUMPRODUCT(MAX(($C$5:$C$6173=$C4047)*($D$5:$D$6173=$D4047)*($S$5:$S$6173=1)*IFERROR($N$5:$N$6173*1,0)))&gt;0,ROUND($H4047*($N4047/SUMPRODUCT(MAX(($C$5:$C$6173=$C4047)*($D$5:$D$6173=$D4047)*($S$5:$S$6173=1)*IFERROR($N$5:$N$6173*1,0)))),4),0)))</f>
        <v/>
      </c>
      <c r="P4047" s="10" t="inlineStr">
        <is>
          <t>Autobus attrezzati con chiamata di emergenza / Autobus totali in offerta, incluse scorte</t>
        </is>
      </c>
      <c r="Q4047" s="21">
        <f>IF($A4047="","",$A4047&amp;"|"&amp;$C4047)</f>
        <v/>
      </c>
      <c r="R4047" s="21">
        <f>IF($A4047="","",$A4047&amp;"|"&amp;$C4047&amp;"|"&amp;$D4047)</f>
        <v/>
      </c>
      <c r="S4047" s="21">
        <f>IF($A4047="","",IFERROR(INDEX(Offerte!$D$2:$D$200,MATCH($Q4047,Offerte!$L$2:$L$200,0)),0))</f>
        <v/>
      </c>
      <c r="T4047" s="21">
        <f>IF($A4047="","",IFERROR(INDEX(Offerte!$G$2:$G$200,MATCH($Q4047,Offerte!$L$2:$L$200,0)),"NO"))</f>
        <v/>
      </c>
    </row>
    <row r="4048">
      <c r="A4048" s="10">
        <f>IF(Offerte!$A132="","",Offerte!$A132)</f>
        <v/>
      </c>
      <c r="B4048" s="10">
        <f>IF(Offerte!$A132="","",Offerte!$B132)</f>
        <v/>
      </c>
      <c r="C4048" s="10">
        <f>IF(Offerte!$A132="","",Offerte!$C132)</f>
        <v/>
      </c>
      <c r="D4048" s="10" t="inlineStr">
        <is>
          <t>C.3.1</t>
        </is>
      </c>
      <c r="E4048" s="10" t="inlineStr">
        <is>
          <t>C</t>
        </is>
      </c>
      <c r="F4048" s="10" t="inlineStr">
        <is>
          <t>Q</t>
        </is>
      </c>
      <c r="G4048" s="10" t="inlineStr">
        <is>
          <t>higher</t>
        </is>
      </c>
      <c r="H4048" s="10" t="n">
        <v>2</v>
      </c>
      <c r="I4048" s="10" t="inlineStr">
        <is>
          <t>Tasso di copertura del servizio con dispositivi di informazione dinamica a bordo mezzo</t>
        </is>
      </c>
      <c r="J4048" s="20" t="n"/>
      <c r="K4048" s="20" t="n"/>
      <c r="L4048" s="20" t="n"/>
      <c r="M4048" s="20" t="n"/>
      <c r="N4048" s="21">
        <f>IF($A4048="","",IFERROR(VALUE($K4048)/VALUE($L4048),IFERROR(VALUE($J4048),0)))</f>
        <v/>
      </c>
      <c r="O4048" s="21">
        <f>IF($A4048="",0,IF(OR($S4048&lt;&gt;1,COUNTA($J4048:$M4048)=0),0,IF(SUMPRODUCT(MAX(($C$5:$C$6173=$C4048)*($D$5:$D$6173=$D4048)*($S$5:$S$6173=1)*IFERROR($N$5:$N$6173*1,0)))&gt;0,ROUND($H4048*($N4048/SUMPRODUCT(MAX(($C$5:$C$6173=$C4048)*($D$5:$D$6173=$D4048)*($S$5:$S$6173=1)*IFERROR($N$5:$N$6173*1,0)))),4),0)))</f>
        <v/>
      </c>
      <c r="P4048" s="10" t="inlineStr">
        <is>
          <t>Autobus con monitor e indicatori vocali / Autobus totali in offerta, incluse scorte</t>
        </is>
      </c>
      <c r="Q4048" s="21">
        <f>IF($A4048="","",$A4048&amp;"|"&amp;$C4048)</f>
        <v/>
      </c>
      <c r="R4048" s="21">
        <f>IF($A4048="","",$A4048&amp;"|"&amp;$C4048&amp;"|"&amp;$D4048)</f>
        <v/>
      </c>
      <c r="S4048" s="21">
        <f>IF($A4048="","",IFERROR(INDEX(Offerte!$D$2:$D$200,MATCH($Q4048,Offerte!$L$2:$L$200,0)),0))</f>
        <v/>
      </c>
      <c r="T4048" s="21">
        <f>IF($A4048="","",IFERROR(INDEX(Offerte!$G$2:$G$200,MATCH($Q4048,Offerte!$L$2:$L$200,0)),"NO"))</f>
        <v/>
      </c>
    </row>
    <row r="4049">
      <c r="A4049" s="10">
        <f>IF(Offerte!$A132="","",Offerte!$A132)</f>
        <v/>
      </c>
      <c r="B4049" s="10">
        <f>IF(Offerte!$A132="","",Offerte!$B132)</f>
        <v/>
      </c>
      <c r="C4049" s="10">
        <f>IF(Offerte!$A132="","",Offerte!$C132)</f>
        <v/>
      </c>
      <c r="D4049" s="10" t="inlineStr">
        <is>
          <t>C.3.2</t>
        </is>
      </c>
      <c r="E4049" s="10" t="inlineStr">
        <is>
          <t>C</t>
        </is>
      </c>
      <c r="F4049" s="10" t="inlineStr">
        <is>
          <t>T</t>
        </is>
      </c>
      <c r="G4049" s="10" t="inlineStr">
        <is>
          <t>tabular</t>
        </is>
      </c>
      <c r="H4049" s="10" t="n">
        <v>2</v>
      </c>
      <c r="I4049" s="10" t="inlineStr">
        <is>
          <t>Informazioni a bordo su coincidenze ai nodi</t>
        </is>
      </c>
      <c r="J4049" s="20" t="n"/>
      <c r="K4049" s="20" t="n"/>
      <c r="L4049" s="20" t="n"/>
      <c r="M4049" s="20" t="n"/>
      <c r="N4049" s="21">
        <f>IF($A4049="","",IF(IFERROR(VALUE($M4049),0)=1,1,0))</f>
        <v/>
      </c>
      <c r="O4049" s="21">
        <f>IF($A4049="",0,IF(OR($S4049&lt;&gt;1,COUNTA($J4049:$M4049)=0),0,IF(AND($N4049=1,IFERROR(SUMIFS($N$5:$N$6173,$Q$5:$Q$6173,$Q4049,$D$5:$D$6173,"C.3.1"),0)&gt;=0.5),$H4049,0)))</f>
        <v/>
      </c>
      <c r="P4049" s="10" t="inlineStr">
        <is>
          <t>Dipende da C.3.1 &gt;= 0.5</t>
        </is>
      </c>
      <c r="Q4049" s="21">
        <f>IF($A4049="","",$A4049&amp;"|"&amp;$C4049)</f>
        <v/>
      </c>
      <c r="R4049" s="21">
        <f>IF($A4049="","",$A4049&amp;"|"&amp;$C4049&amp;"|"&amp;$D4049)</f>
        <v/>
      </c>
      <c r="S4049" s="21">
        <f>IF($A4049="","",IFERROR(INDEX(Offerte!$D$2:$D$200,MATCH($Q4049,Offerte!$L$2:$L$200,0)),0))</f>
        <v/>
      </c>
      <c r="T4049" s="21">
        <f>IF($A4049="","",IFERROR(INDEX(Offerte!$G$2:$G$200,MATCH($Q4049,Offerte!$L$2:$L$200,0)),"NO"))</f>
        <v/>
      </c>
    </row>
    <row r="4050">
      <c r="A4050" s="10">
        <f>IF(Offerte!$A132="","",Offerte!$A132)</f>
        <v/>
      </c>
      <c r="B4050" s="10">
        <f>IF(Offerte!$A132="","",Offerte!$B132)</f>
        <v/>
      </c>
      <c r="C4050" s="10">
        <f>IF(Offerte!$A132="","",Offerte!$C132)</f>
        <v/>
      </c>
      <c r="D4050" s="10" t="inlineStr">
        <is>
          <t>D.1.1</t>
        </is>
      </c>
      <c r="E4050" s="10" t="inlineStr">
        <is>
          <t>D</t>
        </is>
      </c>
      <c r="F4050" s="10" t="inlineStr">
        <is>
          <t>Q</t>
        </is>
      </c>
      <c r="G4050" s="10" t="inlineStr">
        <is>
          <t>higher</t>
        </is>
      </c>
      <c r="H4050" s="10" t="n">
        <v>3</v>
      </c>
      <c r="I4050" s="10" t="inlineStr">
        <is>
          <t>Installazione di pensiline</t>
        </is>
      </c>
      <c r="J4050" s="20" t="n"/>
      <c r="K4050" s="20" t="n"/>
      <c r="L4050" s="20" t="n"/>
      <c r="M4050" s="20" t="n"/>
      <c r="N4050" s="21">
        <f>IF($A4050="","",IFERROR(VALUE($J4050),0))</f>
        <v/>
      </c>
      <c r="O4050" s="21">
        <f>IF($A4050="",0,IF(OR($S4050&lt;&gt;1,COUNTA($J4050:$M4050)=0),0,IF(SUMPRODUCT(MAX(($C$5:$C$6173=$C4050)*($D$5:$D$6173=$D4050)*($S$5:$S$6173=1)*IFERROR($N$5:$N$6173*1,0)))&gt;0,ROUND($H4050*($N4050/SUMPRODUCT(MAX(($C$5:$C$6173=$C4050)*($D$5:$D$6173=$D4050)*($S$5:$S$6173=1)*IFERROR($N$5:$N$6173*1,0)))),4),0)))</f>
        <v/>
      </c>
      <c r="P4050" s="10" t="inlineStr">
        <is>
          <t>fermate</t>
        </is>
      </c>
      <c r="Q4050" s="21">
        <f>IF($A4050="","",$A4050&amp;"|"&amp;$C4050)</f>
        <v/>
      </c>
      <c r="R4050" s="21">
        <f>IF($A4050="","",$A4050&amp;"|"&amp;$C4050&amp;"|"&amp;$D4050)</f>
        <v/>
      </c>
      <c r="S4050" s="21">
        <f>IF($A4050="","",IFERROR(INDEX(Offerte!$D$2:$D$200,MATCH($Q4050,Offerte!$L$2:$L$200,0)),0))</f>
        <v/>
      </c>
      <c r="T4050" s="21">
        <f>IF($A4050="","",IFERROR(INDEX(Offerte!$G$2:$G$200,MATCH($Q4050,Offerte!$L$2:$L$200,0)),"NO"))</f>
        <v/>
      </c>
    </row>
    <row r="4051">
      <c r="A4051" s="10">
        <f>IF(Offerte!$A132="","",Offerte!$A132)</f>
        <v/>
      </c>
      <c r="B4051" s="10">
        <f>IF(Offerte!$A132="","",Offerte!$B132)</f>
        <v/>
      </c>
      <c r="C4051" s="10">
        <f>IF(Offerte!$A132="","",Offerte!$C132)</f>
        <v/>
      </c>
      <c r="D4051" s="10" t="inlineStr">
        <is>
          <t>D.1.2</t>
        </is>
      </c>
      <c r="E4051" s="10" t="inlineStr">
        <is>
          <t>D</t>
        </is>
      </c>
      <c r="F4051" s="10" t="inlineStr">
        <is>
          <t>Q</t>
        </is>
      </c>
      <c r="G4051" s="10" t="inlineStr">
        <is>
          <t>higher</t>
        </is>
      </c>
      <c r="H4051" s="10" t="n">
        <v>3</v>
      </c>
      <c r="I4051" s="10" t="inlineStr">
        <is>
          <t>Installazione di paline di fermata conformi alla DGR 581/2023</t>
        </is>
      </c>
      <c r="J4051" s="20" t="n"/>
      <c r="K4051" s="20" t="n"/>
      <c r="L4051" s="20" t="n"/>
      <c r="M4051" s="20" t="n"/>
      <c r="N4051" s="21">
        <f>IF($A4051="","",IFERROR(VALUE($J4051),0))</f>
        <v/>
      </c>
      <c r="O4051" s="21">
        <f>IF($A4051="",0,IF(OR($S4051&lt;&gt;1,COUNTA($J4051:$M4051)=0),0,IF(SUMPRODUCT(MAX(($C$5:$C$6173=$C4051)*($D$5:$D$6173=$D4051)*($S$5:$S$6173=1)*IFERROR($N$5:$N$6173*1,0)))&gt;0,ROUND($H4051*($N4051/SUMPRODUCT(MAX(($C$5:$C$6173=$C4051)*($D$5:$D$6173=$D4051)*($S$5:$S$6173=1)*IFERROR($N$5:$N$6173*1,0)))),4),0)))</f>
        <v/>
      </c>
      <c r="P4051" s="10" t="inlineStr">
        <is>
          <t>fermate</t>
        </is>
      </c>
      <c r="Q4051" s="21">
        <f>IF($A4051="","",$A4051&amp;"|"&amp;$C4051)</f>
        <v/>
      </c>
      <c r="R4051" s="21">
        <f>IF($A4051="","",$A4051&amp;"|"&amp;$C4051&amp;"|"&amp;$D4051)</f>
        <v/>
      </c>
      <c r="S4051" s="21">
        <f>IF($A4051="","",IFERROR(INDEX(Offerte!$D$2:$D$200,MATCH($Q4051,Offerte!$L$2:$L$200,0)),0))</f>
        <v/>
      </c>
      <c r="T4051" s="21">
        <f>IF($A4051="","",IFERROR(INDEX(Offerte!$G$2:$G$200,MATCH($Q4051,Offerte!$L$2:$L$200,0)),"NO"))</f>
        <v/>
      </c>
    </row>
    <row r="4052">
      <c r="A4052" s="10">
        <f>IF(Offerte!$A132="","",Offerte!$A132)</f>
        <v/>
      </c>
      <c r="B4052" s="10">
        <f>IF(Offerte!$A132="","",Offerte!$B132)</f>
        <v/>
      </c>
      <c r="C4052" s="10">
        <f>IF(Offerte!$A132="","",Offerte!$C132)</f>
        <v/>
      </c>
      <c r="D4052" s="10" t="inlineStr">
        <is>
          <t>D.1.3</t>
        </is>
      </c>
      <c r="E4052" s="10" t="inlineStr">
        <is>
          <t>D</t>
        </is>
      </c>
      <c r="F4052" s="10" t="inlineStr">
        <is>
          <t>Q</t>
        </is>
      </c>
      <c r="G4052" s="10" t="inlineStr">
        <is>
          <t>higher</t>
        </is>
      </c>
      <c r="H4052" s="10" t="n">
        <v>2</v>
      </c>
      <c r="I4052" s="10" t="inlineStr">
        <is>
          <t>Display informativi connessi alle fermate</t>
        </is>
      </c>
      <c r="J4052" s="20" t="n"/>
      <c r="K4052" s="20" t="n"/>
      <c r="L4052" s="20" t="n"/>
      <c r="M4052" s="20" t="n"/>
      <c r="N4052" s="21">
        <f>IF($A4052="","",IFERROR(VALUE($J4052),0))</f>
        <v/>
      </c>
      <c r="O4052" s="21">
        <f>IF($A4052="",0,IF(OR($S4052&lt;&gt;1,COUNTA($J4052:$M4052)=0),0,IF(SUMPRODUCT(MAX(($C$5:$C$6173=$C4052)*($D$5:$D$6173=$D4052)*($S$5:$S$6173=1)*IFERROR($N$5:$N$6173*1,0)))&gt;0,ROUND($H4052*($N4052/SUMPRODUCT(MAX(($C$5:$C$6173=$C4052)*($D$5:$D$6173=$D4052)*($S$5:$S$6173=1)*IFERROR($N$5:$N$6173*1,0)))),4),0)))</f>
        <v/>
      </c>
      <c r="P4052" s="10" t="inlineStr">
        <is>
          <t>fermate</t>
        </is>
      </c>
      <c r="Q4052" s="21">
        <f>IF($A4052="","",$A4052&amp;"|"&amp;$C4052)</f>
        <v/>
      </c>
      <c r="R4052" s="21">
        <f>IF($A4052="","",$A4052&amp;"|"&amp;$C4052&amp;"|"&amp;$D4052)</f>
        <v/>
      </c>
      <c r="S4052" s="21">
        <f>IF($A4052="","",IFERROR(INDEX(Offerte!$D$2:$D$200,MATCH($Q4052,Offerte!$L$2:$L$200,0)),0))</f>
        <v/>
      </c>
      <c r="T4052" s="21">
        <f>IF($A4052="","",IFERROR(INDEX(Offerte!$G$2:$G$200,MATCH($Q4052,Offerte!$L$2:$L$200,0)),"NO"))</f>
        <v/>
      </c>
    </row>
    <row r="4053">
      <c r="A4053" s="10">
        <f>IF(Offerte!$A132="","",Offerte!$A132)</f>
        <v/>
      </c>
      <c r="B4053" s="10">
        <f>IF(Offerte!$A132="","",Offerte!$B132)</f>
        <v/>
      </c>
      <c r="C4053" s="10">
        <f>IF(Offerte!$A132="","",Offerte!$C132)</f>
        <v/>
      </c>
      <c r="D4053" s="10" t="inlineStr">
        <is>
          <t>D.2.1</t>
        </is>
      </c>
      <c r="E4053" s="10" t="inlineStr">
        <is>
          <t>D</t>
        </is>
      </c>
      <c r="F4053" s="10" t="inlineStr">
        <is>
          <t>Q</t>
        </is>
      </c>
      <c r="G4053" s="10" t="inlineStr">
        <is>
          <t>higher</t>
        </is>
      </c>
      <c r="H4053" s="10" t="n">
        <v>2</v>
      </c>
      <c r="I4053" s="10" t="inlineStr">
        <is>
          <t>Segnali tattili Loges-Vet-Evolution</t>
        </is>
      </c>
      <c r="J4053" s="20" t="n"/>
      <c r="K4053" s="20" t="n"/>
      <c r="L4053" s="20" t="n"/>
      <c r="M4053" s="20" t="n"/>
      <c r="N4053" s="21">
        <f>IF($A4053="","",IFERROR(VALUE($J4053),0))</f>
        <v/>
      </c>
      <c r="O4053" s="21">
        <f>IF($A4053="",0,IF(OR($S4053&lt;&gt;1,COUNTA($J4053:$M4053)=0),0,IF(SUMPRODUCT(MAX(($C$5:$C$6173=$C4053)*($D$5:$D$6173=$D4053)*($S$5:$S$6173=1)*IFERROR($N$5:$N$6173*1,0)))&gt;0,ROUND($H4053*($N4053/SUMPRODUCT(MAX(($C$5:$C$6173=$C4053)*($D$5:$D$6173=$D4053)*($S$5:$S$6173=1)*IFERROR($N$5:$N$6173*1,0)))),4),0)))</f>
        <v/>
      </c>
      <c r="P4053" s="10" t="inlineStr">
        <is>
          <t>fermate</t>
        </is>
      </c>
      <c r="Q4053" s="21">
        <f>IF($A4053="","",$A4053&amp;"|"&amp;$C4053)</f>
        <v/>
      </c>
      <c r="R4053" s="21">
        <f>IF($A4053="","",$A4053&amp;"|"&amp;$C4053&amp;"|"&amp;$D4053)</f>
        <v/>
      </c>
      <c r="S4053" s="21">
        <f>IF($A4053="","",IFERROR(INDEX(Offerte!$D$2:$D$200,MATCH($Q4053,Offerte!$L$2:$L$200,0)),0))</f>
        <v/>
      </c>
      <c r="T4053" s="21">
        <f>IF($A4053="","",IFERROR(INDEX(Offerte!$G$2:$G$200,MATCH($Q4053,Offerte!$L$2:$L$200,0)),"NO"))</f>
        <v/>
      </c>
    </row>
    <row r="4054">
      <c r="A4054" s="10">
        <f>IF(Offerte!$A132="","",Offerte!$A132)</f>
        <v/>
      </c>
      <c r="B4054" s="10">
        <f>IF(Offerte!$A132="","",Offerte!$B132)</f>
        <v/>
      </c>
      <c r="C4054" s="10">
        <f>IF(Offerte!$A132="","",Offerte!$C132)</f>
        <v/>
      </c>
      <c r="D4054" s="10" t="inlineStr">
        <is>
          <t>E.1.1</t>
        </is>
      </c>
      <c r="E4054" s="10" t="inlineStr">
        <is>
          <t>E</t>
        </is>
      </c>
      <c r="F4054" s="10" t="inlineStr">
        <is>
          <t>T</t>
        </is>
      </c>
      <c r="G4054" s="10" t="inlineStr">
        <is>
          <t>tabular</t>
        </is>
      </c>
      <c r="H4054" s="10" t="n">
        <v>2</v>
      </c>
      <c r="I4054" s="10" t="inlineStr">
        <is>
          <t>Mobile app con travel planner PRM</t>
        </is>
      </c>
      <c r="J4054" s="20" t="n"/>
      <c r="K4054" s="20" t="n"/>
      <c r="L4054" s="20" t="n"/>
      <c r="M4054" s="20" t="n"/>
      <c r="N4054" s="21">
        <f>IF($A4054="","",IF(IFERROR(VALUE($M4054),0)=1,1,0))</f>
        <v/>
      </c>
      <c r="O4054" s="21">
        <f>IF($A4054="",0,IF(OR($S4054&lt;&gt;1,COUNTA($J4054:$M4054)=0),0,IF($N4054=1,$H4054,0)))</f>
        <v/>
      </c>
      <c r="P4054" s="10" t="inlineStr">
        <is>
          <t>sì/no</t>
        </is>
      </c>
      <c r="Q4054" s="21">
        <f>IF($A4054="","",$A4054&amp;"|"&amp;$C4054)</f>
        <v/>
      </c>
      <c r="R4054" s="21">
        <f>IF($A4054="","",$A4054&amp;"|"&amp;$C4054&amp;"|"&amp;$D4054)</f>
        <v/>
      </c>
      <c r="S4054" s="21">
        <f>IF($A4054="","",IFERROR(INDEX(Offerte!$D$2:$D$200,MATCH($Q4054,Offerte!$L$2:$L$200,0)),0))</f>
        <v/>
      </c>
      <c r="T4054" s="21">
        <f>IF($A4054="","",IFERROR(INDEX(Offerte!$G$2:$G$200,MATCH($Q4054,Offerte!$L$2:$L$200,0)),"NO"))</f>
        <v/>
      </c>
    </row>
    <row r="4055">
      <c r="A4055" s="10">
        <f>IF(Offerte!$A132="","",Offerte!$A132)</f>
        <v/>
      </c>
      <c r="B4055" s="10">
        <f>IF(Offerte!$A132="","",Offerte!$B132)</f>
        <v/>
      </c>
      <c r="C4055" s="10">
        <f>IF(Offerte!$A132="","",Offerte!$C132)</f>
        <v/>
      </c>
      <c r="D4055" s="10" t="inlineStr">
        <is>
          <t>E.2.1</t>
        </is>
      </c>
      <c r="E4055" s="10" t="inlineStr">
        <is>
          <t>E</t>
        </is>
      </c>
      <c r="F4055" s="10" t="inlineStr">
        <is>
          <t>D</t>
        </is>
      </c>
      <c r="G4055" s="10" t="inlineStr">
        <is>
          <t>discretionary</t>
        </is>
      </c>
      <c r="H4055" s="10" t="n">
        <v>2</v>
      </c>
      <c r="I4055" s="10" t="inlineStr">
        <is>
          <t>Altre azioni informative e rapporti con gli utenti</t>
        </is>
      </c>
      <c r="J4055" s="20" t="n"/>
      <c r="K4055" s="20" t="n"/>
      <c r="L4055" s="20" t="n"/>
      <c r="M4055" s="20" t="n"/>
      <c r="N4055" s="21">
        <f>IF($A4055="","",MAX(0,MIN(1,IFERROR(VALUE($M4055),0))))</f>
        <v/>
      </c>
      <c r="O4055" s="21">
        <f>IF($A4055="",0,IF(OR($S4055&lt;&gt;1,COUNTA($J4055:$M4055)=0),0,IF(SUMPRODUCT(MAX(($C$5:$C$6173=$C4055)*($D$5:$D$6173=$D4055)*($S$5:$S$6173=1)*IFERROR($N$5:$N$6173*1,0)))&gt;0,ROUND($H4055*($N4055/SUMPRODUCT(MAX(($C$5:$C$6173=$C4055)*($D$5:$D$6173=$D4055)*($S$5:$S$6173=1)*IFERROR($N$5:$N$6173*1,0)))),4),0)))</f>
        <v/>
      </c>
      <c r="P4055" s="10" t="inlineStr">
        <is>
          <t>coeff.</t>
        </is>
      </c>
      <c r="Q4055" s="21">
        <f>IF($A4055="","",$A4055&amp;"|"&amp;$C4055)</f>
        <v/>
      </c>
      <c r="R4055" s="21">
        <f>IF($A4055="","",$A4055&amp;"|"&amp;$C4055&amp;"|"&amp;$D4055)</f>
        <v/>
      </c>
      <c r="S4055" s="21">
        <f>IF($A4055="","",IFERROR(INDEX(Offerte!$D$2:$D$200,MATCH($Q4055,Offerte!$L$2:$L$200,0)),0))</f>
        <v/>
      </c>
      <c r="T4055" s="21">
        <f>IF($A4055="","",IFERROR(INDEX(Offerte!$G$2:$G$200,MATCH($Q4055,Offerte!$L$2:$L$200,0)),"NO"))</f>
        <v/>
      </c>
    </row>
    <row r="4056">
      <c r="A4056" s="10">
        <f>IF(Offerte!$A132="","",Offerte!$A132)</f>
        <v/>
      </c>
      <c r="B4056" s="10">
        <f>IF(Offerte!$A132="","",Offerte!$B132)</f>
        <v/>
      </c>
      <c r="C4056" s="10">
        <f>IF(Offerte!$A132="","",Offerte!$C132)</f>
        <v/>
      </c>
      <c r="D4056" s="10" t="inlineStr">
        <is>
          <t>F.1.1</t>
        </is>
      </c>
      <c r="E4056" s="10" t="inlineStr">
        <is>
          <t>F</t>
        </is>
      </c>
      <c r="F4056" s="10" t="inlineStr">
        <is>
          <t>Q</t>
        </is>
      </c>
      <c r="G4056" s="10" t="inlineStr">
        <is>
          <t>lower</t>
        </is>
      </c>
      <c r="H4056" s="10" t="n">
        <v>7</v>
      </c>
      <c r="I4056" s="10" t="inlineStr">
        <is>
          <t>Performance ambientali del parco mezzi adibito al servizio - I_CEA</t>
        </is>
      </c>
      <c r="J4056" s="20" t="n"/>
      <c r="K4056" s="20" t="n"/>
      <c r="L4056" s="20" t="n"/>
      <c r="M4056" s="20" t="n"/>
      <c r="N4056" s="21">
        <f>IF($A4056="","",IFERROR(VALUE($J4056),0))</f>
        <v/>
      </c>
      <c r="O4056" s="21">
        <f>IF($A4056="",0,IF(OR($S4056&lt;&gt;1,COUNTA($J4056:$M4056)=0),0,IF(AND(IFERROR(AGGREGATE(15,6,$N$5:$N$6173/(($C$5:$C$6173=$C4056)*($D$5:$D$6173=$D4056)*($S$5:$S$6173=1)*($N$5:$N$6173&gt;0)),1),0)&gt;0,$N4056&gt;0),ROUND($H4056*(IFERROR(AGGREGATE(15,6,$N$5:$N$6173/(($C$5:$C$6173=$C4056)*($D$5:$D$6173=$D4056)*($S$5:$S$6173=1)*($N$5:$N$6173&gt;0)),1),0)/$N4056),4),0)))</f>
        <v/>
      </c>
      <c r="P4056" s="10" t="inlineStr">
        <is>
          <t>indice</t>
        </is>
      </c>
      <c r="Q4056" s="21">
        <f>IF($A4056="","",$A4056&amp;"|"&amp;$C4056)</f>
        <v/>
      </c>
      <c r="R4056" s="21">
        <f>IF($A4056="","",$A4056&amp;"|"&amp;$C4056&amp;"|"&amp;$D4056)</f>
        <v/>
      </c>
      <c r="S4056" s="21">
        <f>IF($A4056="","",IFERROR(INDEX(Offerte!$D$2:$D$200,MATCH($Q4056,Offerte!$L$2:$L$200,0)),0))</f>
        <v/>
      </c>
      <c r="T4056" s="21">
        <f>IF($A4056="","",IFERROR(INDEX(Offerte!$G$2:$G$200,MATCH($Q4056,Offerte!$L$2:$L$200,0)),"NO"))</f>
        <v/>
      </c>
    </row>
    <row r="4057">
      <c r="A4057" s="10">
        <f>IF(Offerte!$A132="","",Offerte!$A132)</f>
        <v/>
      </c>
      <c r="B4057" s="10">
        <f>IF(Offerte!$A132="","",Offerte!$B132)</f>
        <v/>
      </c>
      <c r="C4057" s="10">
        <f>IF(Offerte!$A132="","",Offerte!$C132)</f>
        <v/>
      </c>
      <c r="D4057" s="10" t="inlineStr">
        <is>
          <t>F.2.1</t>
        </is>
      </c>
      <c r="E4057" s="10" t="inlineStr">
        <is>
          <t>F</t>
        </is>
      </c>
      <c r="F4057" s="10" t="inlineStr">
        <is>
          <t>Q</t>
        </is>
      </c>
      <c r="G4057" s="10" t="inlineStr">
        <is>
          <t>higher</t>
        </is>
      </c>
      <c r="H4057" s="10" t="n">
        <v>2</v>
      </c>
      <c r="I4057" s="10" t="inlineStr">
        <is>
          <t>Tasso di copertura del servizio con dispositivi ECO-DRIVER</t>
        </is>
      </c>
      <c r="J4057" s="20" t="n"/>
      <c r="K4057" s="20" t="n"/>
      <c r="L4057" s="20" t="n"/>
      <c r="M4057" s="20" t="n"/>
      <c r="N4057" s="21">
        <f>IF($A4057="","",IFERROR(VALUE($K4057)/VALUE($L4057),IFERROR(VALUE($J4057),0)))</f>
        <v/>
      </c>
      <c r="O4057" s="21">
        <f>IF($A4057="",0,IF(OR($S4057&lt;&gt;1,COUNTA($J4057:$M4057)=0),0,IF(SUMPRODUCT(MAX(($C$5:$C$6173=$C4057)*($D$5:$D$6173=$D4057)*($S$5:$S$6173=1)*IFERROR($N$5:$N$6173*1,0)))&gt;0,ROUND($H4057*($N4057/SUMPRODUCT(MAX(($C$5:$C$6173=$C4057)*($D$5:$D$6173=$D4057)*($S$5:$S$6173=1)*IFERROR($N$5:$N$6173*1,0)))),4),0)))</f>
        <v/>
      </c>
      <c r="P4057" s="10" t="inlineStr">
        <is>
          <t>Autobus attrezzati con dispositivi ECO-DRIVER / Autobus totali in offerta, incluse scorte</t>
        </is>
      </c>
      <c r="Q4057" s="21">
        <f>IF($A4057="","",$A4057&amp;"|"&amp;$C4057)</f>
        <v/>
      </c>
      <c r="R4057" s="21">
        <f>IF($A4057="","",$A4057&amp;"|"&amp;$C4057&amp;"|"&amp;$D4057)</f>
        <v/>
      </c>
      <c r="S4057" s="21">
        <f>IF($A4057="","",IFERROR(INDEX(Offerte!$D$2:$D$200,MATCH($Q4057,Offerte!$L$2:$L$200,0)),0))</f>
        <v/>
      </c>
      <c r="T4057" s="21">
        <f>IF($A4057="","",IFERROR(INDEX(Offerte!$G$2:$G$200,MATCH($Q4057,Offerte!$L$2:$L$200,0)),"NO"))</f>
        <v/>
      </c>
    </row>
    <row r="4058">
      <c r="A4058" s="10">
        <f>IF(Offerte!$A132="","",Offerte!$A132)</f>
        <v/>
      </c>
      <c r="B4058" s="10">
        <f>IF(Offerte!$A132="","",Offerte!$B132)</f>
        <v/>
      </c>
      <c r="C4058" s="10">
        <f>IF(Offerte!$A132="","",Offerte!$C132)</f>
        <v/>
      </c>
      <c r="D4058" s="10" t="inlineStr">
        <is>
          <t>F.3.1</t>
        </is>
      </c>
      <c r="E4058" s="10" t="inlineStr">
        <is>
          <t>F</t>
        </is>
      </c>
      <c r="F4058" s="10" t="inlineStr">
        <is>
          <t>Q</t>
        </is>
      </c>
      <c r="G4058" s="10" t="inlineStr">
        <is>
          <t>higher</t>
        </is>
      </c>
      <c r="H4058" s="10" t="n">
        <v>2</v>
      </c>
      <c r="I4058" s="10" t="inlineStr">
        <is>
          <t>Autoproduzione consumi elettrici per trazione</t>
        </is>
      </c>
      <c r="J4058" s="20" t="n"/>
      <c r="K4058" s="20" t="n"/>
      <c r="L4058" s="20" t="n"/>
      <c r="M4058" s="20" t="n"/>
      <c r="N4058" s="21">
        <f>IF($A4058="","",IFERROR(VALUE($J4058),0))</f>
        <v/>
      </c>
      <c r="O4058" s="21">
        <f>IF($A4058="",0,IF(OR($S4058&lt;&gt;1,COUNTA($J4058:$M4058)=0),0,IF(SUMPRODUCT(MAX(($C$5:$C$6173=$C4058)*($D$5:$D$6173=$D4058)*($S$5:$S$6173=1)*IFERROR($N$5:$N$6173*1,0)))&gt;0,ROUND($H4058*($N4058/SUMPRODUCT(MAX(($C$5:$C$6173=$C4058)*($D$5:$D$6173=$D4058)*($S$5:$S$6173=1)*IFERROR($N$5:$N$6173*1,0)))),4),0)))</f>
        <v/>
      </c>
      <c r="P4058" s="10" t="inlineStr">
        <is>
          <t>kWh/anno</t>
        </is>
      </c>
      <c r="Q4058" s="21">
        <f>IF($A4058="","",$A4058&amp;"|"&amp;$C4058)</f>
        <v/>
      </c>
      <c r="R4058" s="21">
        <f>IF($A4058="","",$A4058&amp;"|"&amp;$C4058&amp;"|"&amp;$D4058)</f>
        <v/>
      </c>
      <c r="S4058" s="21">
        <f>IF($A4058="","",IFERROR(INDEX(Offerte!$D$2:$D$200,MATCH($Q4058,Offerte!$L$2:$L$200,0)),0))</f>
        <v/>
      </c>
      <c r="T4058" s="21">
        <f>IF($A4058="","",IFERROR(INDEX(Offerte!$G$2:$G$200,MATCH($Q4058,Offerte!$L$2:$L$200,0)),"NO"))</f>
        <v/>
      </c>
    </row>
    <row r="4059">
      <c r="A4059" s="10">
        <f>IF(Offerte!$A132="","",Offerte!$A132)</f>
        <v/>
      </c>
      <c r="B4059" s="10">
        <f>IF(Offerte!$A132="","",Offerte!$B132)</f>
        <v/>
      </c>
      <c r="C4059" s="10">
        <f>IF(Offerte!$A132="","",Offerte!$C132)</f>
        <v/>
      </c>
      <c r="D4059" s="10" t="inlineStr">
        <is>
          <t>F.4.1</t>
        </is>
      </c>
      <c r="E4059" s="10" t="inlineStr">
        <is>
          <t>F</t>
        </is>
      </c>
      <c r="F4059" s="10" t="inlineStr">
        <is>
          <t>Q</t>
        </is>
      </c>
      <c r="G4059" s="10" t="inlineStr">
        <is>
          <t>soil</t>
        </is>
      </c>
      <c r="H4059" s="10" t="n">
        <v>2</v>
      </c>
      <c r="I4059" s="10" t="inlineStr">
        <is>
          <t>Indice di consumo di suolo</t>
        </is>
      </c>
      <c r="J4059" s="20" t="n"/>
      <c r="K4059" s="20" t="n"/>
      <c r="L4059" s="20" t="n"/>
      <c r="M4059" s="20" t="n"/>
      <c r="N4059" s="21">
        <f>IF($A4059="","",IFERROR(VALUE($J4059),0))</f>
        <v/>
      </c>
      <c r="O4059" s="21">
        <f>IF($A4059="",0,IF(OR($S4059&lt;&gt;1,COUNTA($J4059:$M4059)=0),0,IF($N4059&lt;=0,$H4059,IF(SUMPRODUCT(MAX(($C$5:$C$6173=$C4059)*($D$5:$D$6173=$D4059)*($S$5:$S$6173=1)*IFERROR($N$5:$N$6173*1,0)))&gt;0,ROUND($H4059*((SUMPRODUCT(MAX(($C$5:$C$6173=$C4059)*($D$5:$D$6173=$D4059)*($S$5:$S$6173=1)*IFERROR($N$5:$N$6173*1,0)))-$N4059)/SUMPRODUCT(MAX(($C$5:$C$6173=$C4059)*($D$5:$D$6173=$D4059)*($S$5:$S$6173=1)*IFERROR($N$5:$N$6173*1,0)))),4),0))))</f>
        <v/>
      </c>
      <c r="P4059" s="10" t="inlineStr">
        <is>
          <t>m2</t>
        </is>
      </c>
      <c r="Q4059" s="21">
        <f>IF($A4059="","",$A4059&amp;"|"&amp;$C4059)</f>
        <v/>
      </c>
      <c r="R4059" s="21">
        <f>IF($A4059="","",$A4059&amp;"|"&amp;$C4059&amp;"|"&amp;$D4059)</f>
        <v/>
      </c>
      <c r="S4059" s="21">
        <f>IF($A4059="","",IFERROR(INDEX(Offerte!$D$2:$D$200,MATCH($Q4059,Offerte!$L$2:$L$200,0)),0))</f>
        <v/>
      </c>
      <c r="T4059" s="21">
        <f>IF($A4059="","",IFERROR(INDEX(Offerte!$G$2:$G$200,MATCH($Q4059,Offerte!$L$2:$L$200,0)),"NO"))</f>
        <v/>
      </c>
    </row>
    <row r="4060">
      <c r="A4060" s="10">
        <f>IF(Offerte!$A132="","",Offerte!$A132)</f>
        <v/>
      </c>
      <c r="B4060" s="10">
        <f>IF(Offerte!$A132="","",Offerte!$B132)</f>
        <v/>
      </c>
      <c r="C4060" s="10">
        <f>IF(Offerte!$A132="","",Offerte!$C132)</f>
        <v/>
      </c>
      <c r="D4060" s="10" t="inlineStr">
        <is>
          <t>F.5.1</t>
        </is>
      </c>
      <c r="E4060" s="10" t="inlineStr">
        <is>
          <t>F</t>
        </is>
      </c>
      <c r="F4060" s="10" t="inlineStr">
        <is>
          <t>T</t>
        </is>
      </c>
      <c r="G4060" s="10" t="inlineStr">
        <is>
          <t>tabular</t>
        </is>
      </c>
      <c r="H4060" s="10" t="n">
        <v>1</v>
      </c>
      <c r="I4060" s="10" t="inlineStr">
        <is>
          <t>Rendicontazione di sostenibilità ambientale</t>
        </is>
      </c>
      <c r="J4060" s="20" t="n"/>
      <c r="K4060" s="20" t="n"/>
      <c r="L4060" s="20" t="n"/>
      <c r="M4060" s="20" t="n"/>
      <c r="N4060" s="21">
        <f>IF($A4060="","",IF(IFERROR(VALUE($M4060),0)=1,1,0))</f>
        <v/>
      </c>
      <c r="O4060" s="21">
        <f>IF($A4060="",0,IF(OR($S4060&lt;&gt;1,COUNTA($J4060:$M4060)=0),0,IF($N4060=1,$H4060,0)))</f>
        <v/>
      </c>
      <c r="P4060" s="10" t="inlineStr">
        <is>
          <t>sì/no</t>
        </is>
      </c>
      <c r="Q4060" s="21">
        <f>IF($A4060="","",$A4060&amp;"|"&amp;$C4060)</f>
        <v/>
      </c>
      <c r="R4060" s="21">
        <f>IF($A4060="","",$A4060&amp;"|"&amp;$C4060&amp;"|"&amp;$D4060)</f>
        <v/>
      </c>
      <c r="S4060" s="21">
        <f>IF($A4060="","",IFERROR(INDEX(Offerte!$D$2:$D$200,MATCH($Q4060,Offerte!$L$2:$L$200,0)),0))</f>
        <v/>
      </c>
      <c r="T4060" s="21">
        <f>IF($A4060="","",IFERROR(INDEX(Offerte!$G$2:$G$200,MATCH($Q4060,Offerte!$L$2:$L$200,0)),"NO"))</f>
        <v/>
      </c>
    </row>
    <row r="4061">
      <c r="A4061" s="10">
        <f>IF(Offerte!$A132="","",Offerte!$A132)</f>
        <v/>
      </c>
      <c r="B4061" s="10">
        <f>IF(Offerte!$A132="","",Offerte!$B132)</f>
        <v/>
      </c>
      <c r="C4061" s="10">
        <f>IF(Offerte!$A132="","",Offerte!$C132)</f>
        <v/>
      </c>
      <c r="D4061" s="10" t="inlineStr">
        <is>
          <t>G.1.1</t>
        </is>
      </c>
      <c r="E4061" s="10" t="inlineStr">
        <is>
          <t>G</t>
        </is>
      </c>
      <c r="F4061" s="10" t="inlineStr">
        <is>
          <t>D</t>
        </is>
      </c>
      <c r="G4061" s="10" t="inlineStr">
        <is>
          <t>discretionary</t>
        </is>
      </c>
      <c r="H4061" s="10" t="n">
        <v>2</v>
      </c>
      <c r="I4061" s="10" t="inlineStr">
        <is>
          <t>Qualità del progetto di centrale di controllo aziendale</t>
        </is>
      </c>
      <c r="J4061" s="20" t="n"/>
      <c r="K4061" s="20" t="n"/>
      <c r="L4061" s="20" t="n"/>
      <c r="M4061" s="20" t="n"/>
      <c r="N4061" s="21">
        <f>IF($A4061="","",MAX(0,MIN(1,IFERROR(VALUE($M4061),0))))</f>
        <v/>
      </c>
      <c r="O4061" s="21">
        <f>IF($A4061="",0,IF(OR($S4061&lt;&gt;1,COUNTA($J4061:$M4061)=0),0,IF(SUMPRODUCT(MAX(($C$5:$C$6173=$C4061)*($D$5:$D$6173=$D4061)*($S$5:$S$6173=1)*IFERROR($N$5:$N$6173*1,0)))&gt;0,ROUND($H4061*($N4061/SUMPRODUCT(MAX(($C$5:$C$6173=$C4061)*($D$5:$D$6173=$D4061)*($S$5:$S$6173=1)*IFERROR($N$5:$N$6173*1,0)))),4),0)))</f>
        <v/>
      </c>
      <c r="P4061" s="10" t="inlineStr">
        <is>
          <t>coeff.</t>
        </is>
      </c>
      <c r="Q4061" s="21">
        <f>IF($A4061="","",$A4061&amp;"|"&amp;$C4061)</f>
        <v/>
      </c>
      <c r="R4061" s="21">
        <f>IF($A4061="","",$A4061&amp;"|"&amp;$C4061&amp;"|"&amp;$D4061)</f>
        <v/>
      </c>
      <c r="S4061" s="21">
        <f>IF($A4061="","",IFERROR(INDEX(Offerte!$D$2:$D$200,MATCH($Q4061,Offerte!$L$2:$L$200,0)),0))</f>
        <v/>
      </c>
      <c r="T4061" s="21">
        <f>IF($A4061="","",IFERROR(INDEX(Offerte!$G$2:$G$200,MATCH($Q4061,Offerte!$L$2:$L$200,0)),"NO"))</f>
        <v/>
      </c>
    </row>
    <row r="4062">
      <c r="A4062" s="10">
        <f>IF(Offerte!$A132="","",Offerte!$A132)</f>
        <v/>
      </c>
      <c r="B4062" s="10">
        <f>IF(Offerte!$A132="","",Offerte!$B132)</f>
        <v/>
      </c>
      <c r="C4062" s="10">
        <f>IF(Offerte!$A132="","",Offerte!$C132)</f>
        <v/>
      </c>
      <c r="D4062" s="10" t="inlineStr">
        <is>
          <t>G.2.1</t>
        </is>
      </c>
      <c r="E4062" s="10" t="inlineStr">
        <is>
          <t>G</t>
        </is>
      </c>
      <c r="F4062" s="10" t="inlineStr">
        <is>
          <t>T</t>
        </is>
      </c>
      <c r="G4062" s="10" t="inlineStr">
        <is>
          <t>tabular</t>
        </is>
      </c>
      <c r="H4062" s="10" t="n">
        <v>1</v>
      </c>
      <c r="I4062" s="10" t="inlineStr">
        <is>
          <t>Certificazione ISO 45001</t>
        </is>
      </c>
      <c r="J4062" s="20" t="n"/>
      <c r="K4062" s="20" t="n"/>
      <c r="L4062" s="20" t="n"/>
      <c r="M4062" s="20" t="n"/>
      <c r="N4062" s="21">
        <f>IF($A4062="","",IF(IFERROR(VALUE($M4062),0)=1,1,0))</f>
        <v/>
      </c>
      <c r="O4062" s="21">
        <f>IF($A4062="",0,IF(OR($S4062&lt;&gt;1,COUNTA($J4062:$M4062)=0),0,IF($N4062=1,$H4062,0)))</f>
        <v/>
      </c>
      <c r="P4062" s="10" t="inlineStr">
        <is>
          <t>sì/no</t>
        </is>
      </c>
      <c r="Q4062" s="21">
        <f>IF($A4062="","",$A4062&amp;"|"&amp;$C4062)</f>
        <v/>
      </c>
      <c r="R4062" s="21">
        <f>IF($A4062="","",$A4062&amp;"|"&amp;$C4062&amp;"|"&amp;$D4062)</f>
        <v/>
      </c>
      <c r="S4062" s="21">
        <f>IF($A4062="","",IFERROR(INDEX(Offerte!$D$2:$D$200,MATCH($Q4062,Offerte!$L$2:$L$200,0)),0))</f>
        <v/>
      </c>
      <c r="T4062" s="21">
        <f>IF($A4062="","",IFERROR(INDEX(Offerte!$G$2:$G$200,MATCH($Q4062,Offerte!$L$2:$L$200,0)),"NO"))</f>
        <v/>
      </c>
    </row>
    <row r="4063">
      <c r="A4063" s="10">
        <f>IF(Offerte!$A132="","",Offerte!$A132)</f>
        <v/>
      </c>
      <c r="B4063" s="10">
        <f>IF(Offerte!$A132="","",Offerte!$B132)</f>
        <v/>
      </c>
      <c r="C4063" s="10">
        <f>IF(Offerte!$A132="","",Offerte!$C132)</f>
        <v/>
      </c>
      <c r="D4063" s="10" t="inlineStr">
        <is>
          <t>G.3.1</t>
        </is>
      </c>
      <c r="E4063" s="10" t="inlineStr">
        <is>
          <t>G</t>
        </is>
      </c>
      <c r="F4063" s="10" t="inlineStr">
        <is>
          <t>T</t>
        </is>
      </c>
      <c r="G4063" s="10" t="inlineStr">
        <is>
          <t>tabular</t>
        </is>
      </c>
      <c r="H4063" s="10" t="n">
        <v>1</v>
      </c>
      <c r="I4063" s="10" t="inlineStr">
        <is>
          <t>Certificazioni di responsabilità sociale</t>
        </is>
      </c>
      <c r="J4063" s="20" t="n"/>
      <c r="K4063" s="20" t="n"/>
      <c r="L4063" s="20" t="n"/>
      <c r="M4063" s="20" t="n"/>
      <c r="N4063" s="21">
        <f>IF($A4063="","",IF(IFERROR(VALUE($M4063),0)=1,1,0))</f>
        <v/>
      </c>
      <c r="O4063" s="21">
        <f>IF($A4063="",0,IF(OR($S4063&lt;&gt;1,COUNTA($J4063:$M4063)=0),0,IF($N4063=1,$H4063,0)))</f>
        <v/>
      </c>
      <c r="P4063" s="10" t="inlineStr">
        <is>
          <t>sì/no</t>
        </is>
      </c>
      <c r="Q4063" s="21">
        <f>IF($A4063="","",$A4063&amp;"|"&amp;$C4063)</f>
        <v/>
      </c>
      <c r="R4063" s="21">
        <f>IF($A4063="","",$A4063&amp;"|"&amp;$C4063&amp;"|"&amp;$D4063)</f>
        <v/>
      </c>
      <c r="S4063" s="21">
        <f>IF($A4063="","",IFERROR(INDEX(Offerte!$D$2:$D$200,MATCH($Q4063,Offerte!$L$2:$L$200,0)),0))</f>
        <v/>
      </c>
      <c r="T4063" s="21">
        <f>IF($A4063="","",IFERROR(INDEX(Offerte!$G$2:$G$200,MATCH($Q4063,Offerte!$L$2:$L$200,0)),"NO"))</f>
        <v/>
      </c>
    </row>
    <row r="4064">
      <c r="A4064" s="10">
        <f>IF(Offerte!$A132="","",Offerte!$A132)</f>
        <v/>
      </c>
      <c r="B4064" s="10">
        <f>IF(Offerte!$A132="","",Offerte!$B132)</f>
        <v/>
      </c>
      <c r="C4064" s="10">
        <f>IF(Offerte!$A132="","",Offerte!$C132)</f>
        <v/>
      </c>
      <c r="D4064" s="10" t="inlineStr">
        <is>
          <t>G.4.1</t>
        </is>
      </c>
      <c r="E4064" s="10" t="inlineStr">
        <is>
          <t>G</t>
        </is>
      </c>
      <c r="F4064" s="10" t="inlineStr">
        <is>
          <t>D</t>
        </is>
      </c>
      <c r="G4064" s="10" t="inlineStr">
        <is>
          <t>discretionary</t>
        </is>
      </c>
      <c r="H4064" s="10" t="n">
        <v>2</v>
      </c>
      <c r="I4064" s="10" t="inlineStr">
        <is>
          <t>Qualità del piano di formazione del personale</t>
        </is>
      </c>
      <c r="J4064" s="20" t="n"/>
      <c r="K4064" s="20" t="n"/>
      <c r="L4064" s="20" t="n"/>
      <c r="M4064" s="20" t="n"/>
      <c r="N4064" s="21">
        <f>IF($A4064="","",MAX(0,MIN(1,IFERROR(VALUE($M4064),0))))</f>
        <v/>
      </c>
      <c r="O4064" s="21">
        <f>IF($A4064="",0,IF(OR($S4064&lt;&gt;1,COUNTA($J4064:$M4064)=0),0,IF(SUMPRODUCT(MAX(($C$5:$C$6173=$C4064)*($D$5:$D$6173=$D4064)*($S$5:$S$6173=1)*IFERROR($N$5:$N$6173*1,0)))&gt;0,ROUND($H4064*($N4064/SUMPRODUCT(MAX(($C$5:$C$6173=$C4064)*($D$5:$D$6173=$D4064)*($S$5:$S$6173=1)*IFERROR($N$5:$N$6173*1,0)))),4),0)))</f>
        <v/>
      </c>
      <c r="P4064" s="10" t="inlineStr">
        <is>
          <t>coeff.</t>
        </is>
      </c>
      <c r="Q4064" s="21">
        <f>IF($A4064="","",$A4064&amp;"|"&amp;$C4064)</f>
        <v/>
      </c>
      <c r="R4064" s="21">
        <f>IF($A4064="","",$A4064&amp;"|"&amp;$C4064&amp;"|"&amp;$D4064)</f>
        <v/>
      </c>
      <c r="S4064" s="21">
        <f>IF($A4064="","",IFERROR(INDEX(Offerte!$D$2:$D$200,MATCH($Q4064,Offerte!$L$2:$L$200,0)),0))</f>
        <v/>
      </c>
      <c r="T4064" s="21">
        <f>IF($A4064="","",IFERROR(INDEX(Offerte!$G$2:$G$200,MATCH($Q4064,Offerte!$L$2:$L$200,0)),"NO"))</f>
        <v/>
      </c>
    </row>
    <row r="4065">
      <c r="A4065" s="10">
        <f>IF(Offerte!$A132="","",Offerte!$A132)</f>
        <v/>
      </c>
      <c r="B4065" s="10">
        <f>IF(Offerte!$A132="","",Offerte!$B132)</f>
        <v/>
      </c>
      <c r="C4065" s="10">
        <f>IF(Offerte!$A132="","",Offerte!$C132)</f>
        <v/>
      </c>
      <c r="D4065" s="10" t="inlineStr">
        <is>
          <t>G.5.1</t>
        </is>
      </c>
      <c r="E4065" s="10" t="inlineStr">
        <is>
          <t>G</t>
        </is>
      </c>
      <c r="F4065" s="10" t="inlineStr">
        <is>
          <t>T</t>
        </is>
      </c>
      <c r="G4065" s="10" t="inlineStr">
        <is>
          <t>tabular</t>
        </is>
      </c>
      <c r="H4065" s="10" t="n">
        <v>1</v>
      </c>
      <c r="I4065" s="10" t="inlineStr">
        <is>
          <t>Impegno al mantenimento delle garanzie del contratto di secondo livello del gestore uscente</t>
        </is>
      </c>
      <c r="J4065" s="20" t="n"/>
      <c r="K4065" s="20" t="n"/>
      <c r="L4065" s="20" t="n"/>
      <c r="M4065" s="20" t="n"/>
      <c r="N4065" s="21">
        <f>IF($A4065="","",IF(IFERROR(VALUE($M4065),0)=1,1,0))</f>
        <v/>
      </c>
      <c r="O4065" s="21">
        <f>IF($A4065="",0,IF(OR($S4065&lt;&gt;1,COUNTA($J4065:$M4065)=0),0,IF($N4065=1,$H4065,0)))</f>
        <v/>
      </c>
      <c r="P4065" s="10" t="inlineStr">
        <is>
          <t>sì/no</t>
        </is>
      </c>
      <c r="Q4065" s="21">
        <f>IF($A4065="","",$A4065&amp;"|"&amp;$C4065)</f>
        <v/>
      </c>
      <c r="R4065" s="21">
        <f>IF($A4065="","",$A4065&amp;"|"&amp;$C4065&amp;"|"&amp;$D4065)</f>
        <v/>
      </c>
      <c r="S4065" s="21">
        <f>IF($A4065="","",IFERROR(INDEX(Offerte!$D$2:$D$200,MATCH($Q4065,Offerte!$L$2:$L$200,0)),0))</f>
        <v/>
      </c>
      <c r="T4065" s="21">
        <f>IF($A4065="","",IFERROR(INDEX(Offerte!$G$2:$G$200,MATCH($Q4065,Offerte!$L$2:$L$200,0)),"NO"))</f>
        <v/>
      </c>
    </row>
    <row r="4066">
      <c r="A4066" s="10">
        <f>IF(Offerte!$A133="","",Offerte!$A133)</f>
        <v/>
      </c>
      <c r="B4066" s="10">
        <f>IF(Offerte!$A133="","",Offerte!$B133)</f>
        <v/>
      </c>
      <c r="C4066" s="10">
        <f>IF(Offerte!$A133="","",Offerte!$C133)</f>
        <v/>
      </c>
      <c r="D4066" s="10" t="inlineStr">
        <is>
          <t>A.1.1</t>
        </is>
      </c>
      <c r="E4066" s="10" t="inlineStr">
        <is>
          <t>A</t>
        </is>
      </c>
      <c r="F4066" s="10" t="inlineStr">
        <is>
          <t>Q</t>
        </is>
      </c>
      <c r="G4066" s="10" t="inlineStr">
        <is>
          <t>higher</t>
        </is>
      </c>
      <c r="H4066" s="10" t="n">
        <v>3</v>
      </c>
      <c r="I4066" s="10" t="inlineStr">
        <is>
          <t>Tasso aggiuntivo di corse controllate</t>
        </is>
      </c>
      <c r="J4066" s="20" t="n"/>
      <c r="K4066" s="20" t="n"/>
      <c r="L4066" s="20" t="n"/>
      <c r="M4066" s="20" t="n"/>
      <c r="N4066" s="21">
        <f>IF($A4066="","",IFERROR(VALUE($K4066)/VALUE($L4066)*100,IFERROR(VALUE($J4066),0)))</f>
        <v/>
      </c>
      <c r="O4066" s="21">
        <f>IF($A4066="",0,IF(OR($S4066&lt;&gt;1,COUNTA($J4066:$M4066)=0),0,IF(SUMPRODUCT(MAX(($C$5:$C$6173=$C4066)*($D$5:$D$6173=$D4066)*($S$5:$S$6173=1)*IFERROR($N$5:$N$6173*1,0)))&gt;0,ROUND($H4066*($N4066/SUMPRODUCT(MAX(($C$5:$C$6173=$C4066)*($D$5:$D$6173=$D4066)*($S$5:$S$6173=1)*IFERROR($N$5:$N$6173*1,0)))),4),0)))</f>
        <v/>
      </c>
      <c r="P4066" s="10" t="inlineStr">
        <is>
          <t>Corse controllate annue / Corse programmate annue</t>
        </is>
      </c>
      <c r="Q4066" s="21">
        <f>IF($A4066="","",$A4066&amp;"|"&amp;$C4066)</f>
        <v/>
      </c>
      <c r="R4066" s="21">
        <f>IF($A4066="","",$A4066&amp;"|"&amp;$C4066&amp;"|"&amp;$D4066)</f>
        <v/>
      </c>
      <c r="S4066" s="21">
        <f>IF($A4066="","",IFERROR(INDEX(Offerte!$D$2:$D$200,MATCH($Q4066,Offerte!$L$2:$L$200,0)),0))</f>
        <v/>
      </c>
      <c r="T4066" s="21">
        <f>IF($A4066="","",IFERROR(INDEX(Offerte!$G$2:$G$200,MATCH($Q4066,Offerte!$L$2:$L$200,0)),"NO"))</f>
        <v/>
      </c>
    </row>
    <row r="4067">
      <c r="A4067" s="10">
        <f>IF(Offerte!$A133="","",Offerte!$A133)</f>
        <v/>
      </c>
      <c r="B4067" s="10">
        <f>IF(Offerte!$A133="","",Offerte!$B133)</f>
        <v/>
      </c>
      <c r="C4067" s="10">
        <f>IF(Offerte!$A133="","",Offerte!$C133)</f>
        <v/>
      </c>
      <c r="D4067" s="10" t="inlineStr">
        <is>
          <t>A.1.2</t>
        </is>
      </c>
      <c r="E4067" s="10" t="inlineStr">
        <is>
          <t>A</t>
        </is>
      </c>
      <c r="F4067" s="10" t="inlineStr">
        <is>
          <t>Q</t>
        </is>
      </c>
      <c r="G4067" s="10" t="inlineStr">
        <is>
          <t>higher</t>
        </is>
      </c>
      <c r="H4067" s="10" t="n">
        <v>4</v>
      </c>
      <c r="I4067" s="10" t="inlineStr">
        <is>
          <t>Numero aggiuntivo di passeggeri controllati</t>
        </is>
      </c>
      <c r="J4067" s="20" t="n"/>
      <c r="K4067" s="20" t="n"/>
      <c r="L4067" s="20" t="n"/>
      <c r="M4067" s="20" t="n"/>
      <c r="N4067" s="21">
        <f>IF($A4067="","",IFERROR(VALUE($J4067),0))</f>
        <v/>
      </c>
      <c r="O4067" s="21">
        <f>IF($A4067="",0,IF(OR($S4067&lt;&gt;1,COUNTA($J4067:$M4067)=0),0,IF(SUMPRODUCT(MAX(($C$5:$C$6173=$C4067)*($D$5:$D$6173=$D4067)*($S$5:$S$6173=1)*IFERROR($N$5:$N$6173*1,0)))&gt;0,ROUND($H4067*($N4067/SUMPRODUCT(MAX(($C$5:$C$6173=$C4067)*($D$5:$D$6173=$D4067)*($S$5:$S$6173=1)*IFERROR($N$5:$N$6173*1,0)))),4),0)))</f>
        <v/>
      </c>
      <c r="P4067" s="10" t="inlineStr">
        <is>
          <t>passeggeri/anno</t>
        </is>
      </c>
      <c r="Q4067" s="21">
        <f>IF($A4067="","",$A4067&amp;"|"&amp;$C4067)</f>
        <v/>
      </c>
      <c r="R4067" s="21">
        <f>IF($A4067="","",$A4067&amp;"|"&amp;$C4067&amp;"|"&amp;$D4067)</f>
        <v/>
      </c>
      <c r="S4067" s="21">
        <f>IF($A4067="","",IFERROR(INDEX(Offerte!$D$2:$D$200,MATCH($Q4067,Offerte!$L$2:$L$200,0)),0))</f>
        <v/>
      </c>
      <c r="T4067" s="21">
        <f>IF($A4067="","",IFERROR(INDEX(Offerte!$G$2:$G$200,MATCH($Q4067,Offerte!$L$2:$L$200,0)),"NO"))</f>
        <v/>
      </c>
    </row>
    <row r="4068">
      <c r="A4068" s="10">
        <f>IF(Offerte!$A133="","",Offerte!$A133)</f>
        <v/>
      </c>
      <c r="B4068" s="10">
        <f>IF(Offerte!$A133="","",Offerte!$B133)</f>
        <v/>
      </c>
      <c r="C4068" s="10">
        <f>IF(Offerte!$A133="","",Offerte!$C133)</f>
        <v/>
      </c>
      <c r="D4068" s="10" t="inlineStr">
        <is>
          <t>B.1.1</t>
        </is>
      </c>
      <c r="E4068" s="10" t="inlineStr">
        <is>
          <t>B</t>
        </is>
      </c>
      <c r="F4068" s="10" t="inlineStr">
        <is>
          <t>Q</t>
        </is>
      </c>
      <c r="G4068" s="10" t="inlineStr">
        <is>
          <t>higher</t>
        </is>
      </c>
      <c r="H4068" s="10" t="n">
        <v>3</v>
      </c>
      <c r="I4068" s="10" t="inlineStr">
        <is>
          <t>Incremento dei posti offerti nelle fasce di punta</t>
        </is>
      </c>
      <c r="J4068" s="20" t="n"/>
      <c r="K4068" s="20" t="n"/>
      <c r="L4068" s="20" t="n"/>
      <c r="M4068" s="20" t="n"/>
      <c r="N4068" s="21">
        <f>IF($A4068="","",IFERROR(VALUE($J4068),0))</f>
        <v/>
      </c>
      <c r="O4068" s="21">
        <f>IF($A4068="",0,IF(OR($S4068&lt;&gt;1,COUNTA($J4068:$M4068)=0),0,IF(SUMPRODUCT(MAX(($C$5:$C$6173=$C4068)*($D$5:$D$6173=$D4068)*($S$5:$S$6173=1)*IFERROR($N$5:$N$6173*1,0)))&gt;0,ROUND($H4068*($N4068/SUMPRODUCT(MAX(($C$5:$C$6173=$C4068)*($D$5:$D$6173=$D4068)*($S$5:$S$6173=1)*IFERROR($N$5:$N$6173*1,0)))),4),0)))</f>
        <v/>
      </c>
      <c r="P4068" s="10" t="inlineStr">
        <is>
          <t>posti*km</t>
        </is>
      </c>
      <c r="Q4068" s="21">
        <f>IF($A4068="","",$A4068&amp;"|"&amp;$C4068)</f>
        <v/>
      </c>
      <c r="R4068" s="21">
        <f>IF($A4068="","",$A4068&amp;"|"&amp;$C4068&amp;"|"&amp;$D4068)</f>
        <v/>
      </c>
      <c r="S4068" s="21">
        <f>IF($A4068="","",IFERROR(INDEX(Offerte!$D$2:$D$200,MATCH($Q4068,Offerte!$L$2:$L$200,0)),0))</f>
        <v/>
      </c>
      <c r="T4068" s="21">
        <f>IF($A4068="","",IFERROR(INDEX(Offerte!$G$2:$G$200,MATCH($Q4068,Offerte!$L$2:$L$200,0)),"NO"))</f>
        <v/>
      </c>
    </row>
    <row r="4069">
      <c r="A4069" s="10">
        <f>IF(Offerte!$A133="","",Offerte!$A133)</f>
        <v/>
      </c>
      <c r="B4069" s="10">
        <f>IF(Offerte!$A133="","",Offerte!$B133)</f>
        <v/>
      </c>
      <c r="C4069" s="10">
        <f>IF(Offerte!$A133="","",Offerte!$C133)</f>
        <v/>
      </c>
      <c r="D4069" s="10" t="inlineStr">
        <is>
          <t>B.2.1</t>
        </is>
      </c>
      <c r="E4069" s="10" t="inlineStr">
        <is>
          <t>B</t>
        </is>
      </c>
      <c r="F4069" s="10" t="inlineStr">
        <is>
          <t>Q</t>
        </is>
      </c>
      <c r="G4069" s="10" t="inlineStr">
        <is>
          <t>higher</t>
        </is>
      </c>
      <c r="H4069" s="10" t="n">
        <v>4</v>
      </c>
      <c r="I4069" s="10" t="inlineStr">
        <is>
          <t>Corse aggiuntive nell'arco giornaliero base</t>
        </is>
      </c>
      <c r="J4069" s="20" t="n"/>
      <c r="K4069" s="20" t="n"/>
      <c r="L4069" s="20" t="n"/>
      <c r="M4069" s="20" t="n"/>
      <c r="N4069" s="21">
        <f>IF($A4069="","",IFERROR(VALUE($J4069),0))</f>
        <v/>
      </c>
      <c r="O4069" s="21">
        <f>IF($A4069="",0,IF(OR($S4069&lt;&gt;1,COUNTA($J4069:$M4069)=0),0,IF(SUMPRODUCT(MAX(($C$5:$C$6173=$C4069)*($D$5:$D$6173=$D4069)*($S$5:$S$6173=1)*IFERROR($N$5:$N$6173*1,0)))&gt;0,ROUND($H4069*($N4069/SUMPRODUCT(MAX(($C$5:$C$6173=$C4069)*($D$5:$D$6173=$D4069)*($S$5:$S$6173=1)*IFERROR($N$5:$N$6173*1,0)))),4),0)))</f>
        <v/>
      </c>
      <c r="P4069" s="10" t="inlineStr">
        <is>
          <t>corse</t>
        </is>
      </c>
      <c r="Q4069" s="21">
        <f>IF($A4069="","",$A4069&amp;"|"&amp;$C4069)</f>
        <v/>
      </c>
      <c r="R4069" s="21">
        <f>IF($A4069="","",$A4069&amp;"|"&amp;$C4069&amp;"|"&amp;$D4069)</f>
        <v/>
      </c>
      <c r="S4069" s="21">
        <f>IF($A4069="","",IFERROR(INDEX(Offerte!$D$2:$D$200,MATCH($Q4069,Offerte!$L$2:$L$200,0)),0))</f>
        <v/>
      </c>
      <c r="T4069" s="21">
        <f>IF($A4069="","",IFERROR(INDEX(Offerte!$G$2:$G$200,MATCH($Q4069,Offerte!$L$2:$L$200,0)),"NO"))</f>
        <v/>
      </c>
    </row>
    <row r="4070">
      <c r="A4070" s="10">
        <f>IF(Offerte!$A133="","",Offerte!$A133)</f>
        <v/>
      </c>
      <c r="B4070" s="10">
        <f>IF(Offerte!$A133="","",Offerte!$B133)</f>
        <v/>
      </c>
      <c r="C4070" s="10">
        <f>IF(Offerte!$A133="","",Offerte!$C133)</f>
        <v/>
      </c>
      <c r="D4070" s="10" t="inlineStr">
        <is>
          <t>B.3.1</t>
        </is>
      </c>
      <c r="E4070" s="10" t="inlineStr">
        <is>
          <t>B</t>
        </is>
      </c>
      <c r="F4070" s="10" t="inlineStr">
        <is>
          <t>Q</t>
        </is>
      </c>
      <c r="G4070" s="10" t="inlineStr">
        <is>
          <t>higher</t>
        </is>
      </c>
      <c r="H4070" s="10" t="n">
        <v>2</v>
      </c>
      <c r="I4070" s="10" t="inlineStr">
        <is>
          <t>Numero di corse aggiuntive per allungamento dell'arco di servizio giornaliero nelle fasce serali</t>
        </is>
      </c>
      <c r="J4070" s="20" t="n"/>
      <c r="K4070" s="20" t="n"/>
      <c r="L4070" s="20" t="n"/>
      <c r="M4070" s="20" t="n"/>
      <c r="N4070" s="21">
        <f>IF($A4070="","",IFERROR(VALUE($J4070),0))</f>
        <v/>
      </c>
      <c r="O4070" s="21">
        <f>IF($A4070="",0,IF(OR($S4070&lt;&gt;1,COUNTA($J4070:$M4070)=0),0,IF(SUMPRODUCT(MAX(($C$5:$C$6173=$C4070)*($D$5:$D$6173=$D4070)*($S$5:$S$6173=1)*IFERROR($N$5:$N$6173*1,0)))&gt;0,ROUND($H4070*($N4070/SUMPRODUCT(MAX(($C$5:$C$6173=$C4070)*($D$5:$D$6173=$D4070)*($S$5:$S$6173=1)*IFERROR($N$5:$N$6173*1,0)))),4),0)))</f>
        <v/>
      </c>
      <c r="P4070" s="10" t="inlineStr">
        <is>
          <t>corse</t>
        </is>
      </c>
      <c r="Q4070" s="21">
        <f>IF($A4070="","",$A4070&amp;"|"&amp;$C4070)</f>
        <v/>
      </c>
      <c r="R4070" s="21">
        <f>IF($A4070="","",$A4070&amp;"|"&amp;$C4070&amp;"|"&amp;$D4070)</f>
        <v/>
      </c>
      <c r="S4070" s="21">
        <f>IF($A4070="","",IFERROR(INDEX(Offerte!$D$2:$D$200,MATCH($Q4070,Offerte!$L$2:$L$200,0)),0))</f>
        <v/>
      </c>
      <c r="T4070" s="21">
        <f>IF($A4070="","",IFERROR(INDEX(Offerte!$G$2:$G$200,MATCH($Q4070,Offerte!$L$2:$L$200,0)),"NO"))</f>
        <v/>
      </c>
    </row>
    <row r="4071">
      <c r="A4071" s="10">
        <f>IF(Offerte!$A133="","",Offerte!$A133)</f>
        <v/>
      </c>
      <c r="B4071" s="10">
        <f>IF(Offerte!$A133="","",Offerte!$B133)</f>
        <v/>
      </c>
      <c r="C4071" s="10">
        <f>IF(Offerte!$A133="","",Offerte!$C133)</f>
        <v/>
      </c>
      <c r="D4071" s="10" t="inlineStr">
        <is>
          <t>B.4.1</t>
        </is>
      </c>
      <c r="E4071" s="10" t="inlineStr">
        <is>
          <t>B</t>
        </is>
      </c>
      <c r="F4071" s="10" t="inlineStr">
        <is>
          <t>Q</t>
        </is>
      </c>
      <c r="G4071" s="10" t="inlineStr">
        <is>
          <t>higher</t>
        </is>
      </c>
      <c r="H4071" s="10" t="n">
        <v>3</v>
      </c>
      <c r="I4071" s="10" t="inlineStr">
        <is>
          <t>Percorrenze aggiuntive offerte nel Programma d'esercizio delle prime due fasi attuative</t>
        </is>
      </c>
      <c r="J4071" s="20" t="n"/>
      <c r="K4071" s="20" t="n"/>
      <c r="L4071" s="20" t="n"/>
      <c r="M4071" s="20" t="n"/>
      <c r="N4071" s="21">
        <f>IF($A4071="","",IFERROR(VALUE($J4071),0))</f>
        <v/>
      </c>
      <c r="O4071" s="21">
        <f>IF($A4071="",0,IF(OR($S4071&lt;&gt;1,COUNTA($J4071:$M4071)=0),0,IF(SUMPRODUCT(MAX(($C$5:$C$6173=$C4071)*($D$5:$D$6173=$D4071)*($S$5:$S$6173=1)*IFERROR($N$5:$N$6173*1,0)))&gt;0,ROUND($H4071*($N4071/SUMPRODUCT(MAX(($C$5:$C$6173=$C4071)*($D$5:$D$6173=$D4071)*($S$5:$S$6173=1)*IFERROR($N$5:$N$6173*1,0)))),4),0)))</f>
        <v/>
      </c>
      <c r="P4071" s="10" t="inlineStr">
        <is>
          <t>vett*km</t>
        </is>
      </c>
      <c r="Q4071" s="21">
        <f>IF($A4071="","",$A4071&amp;"|"&amp;$C4071)</f>
        <v/>
      </c>
      <c r="R4071" s="21">
        <f>IF($A4071="","",$A4071&amp;"|"&amp;$C4071&amp;"|"&amp;$D4071)</f>
        <v/>
      </c>
      <c r="S4071" s="21">
        <f>IF($A4071="","",IFERROR(INDEX(Offerte!$D$2:$D$200,MATCH($Q4071,Offerte!$L$2:$L$200,0)),0))</f>
        <v/>
      </c>
      <c r="T4071" s="21">
        <f>IF($A4071="","",IFERROR(INDEX(Offerte!$G$2:$G$200,MATCH($Q4071,Offerte!$L$2:$L$200,0)),"NO"))</f>
        <v/>
      </c>
    </row>
    <row r="4072">
      <c r="A4072" s="10">
        <f>IF(Offerte!$A133="","",Offerte!$A133)</f>
        <v/>
      </c>
      <c r="B4072" s="10">
        <f>IF(Offerte!$A133="","",Offerte!$B133)</f>
        <v/>
      </c>
      <c r="C4072" s="10">
        <f>IF(Offerte!$A133="","",Offerte!$C133)</f>
        <v/>
      </c>
      <c r="D4072" s="10" t="inlineStr">
        <is>
          <t>B.5.1</t>
        </is>
      </c>
      <c r="E4072" s="10" t="inlineStr">
        <is>
          <t>B</t>
        </is>
      </c>
      <c r="F4072" s="10" t="inlineStr">
        <is>
          <t>D</t>
        </is>
      </c>
      <c r="G4072" s="10" t="inlineStr">
        <is>
          <t>discretionary</t>
        </is>
      </c>
      <c r="H4072" s="10" t="n">
        <v>2</v>
      </c>
      <c r="I4072" s="10" t="inlineStr">
        <is>
          <t>Efficacia del progetto di servizi complementari DRT</t>
        </is>
      </c>
      <c r="J4072" s="20" t="n"/>
      <c r="K4072" s="20" t="n"/>
      <c r="L4072" s="20" t="n"/>
      <c r="M4072" s="20" t="n"/>
      <c r="N4072" s="21">
        <f>IF($A4072="","",MAX(0,MIN(1,IFERROR(VALUE($M4072),0))))</f>
        <v/>
      </c>
      <c r="O4072" s="21">
        <f>IF($A4072="",0,IF(OR($S4072&lt;&gt;1,COUNTA($J4072:$M4072)=0),0,IF(SUMPRODUCT(MAX(($C$5:$C$6173=$C4072)*($D$5:$D$6173=$D4072)*($S$5:$S$6173=1)*IFERROR($N$5:$N$6173*1,0)))&gt;0,ROUND($H4072*($N4072/SUMPRODUCT(MAX(($C$5:$C$6173=$C4072)*($D$5:$D$6173=$D4072)*($S$5:$S$6173=1)*IFERROR($N$5:$N$6173*1,0)))),4),0)))</f>
        <v/>
      </c>
      <c r="P4072" s="10" t="inlineStr">
        <is>
          <t>coeff.</t>
        </is>
      </c>
      <c r="Q4072" s="21">
        <f>IF($A4072="","",$A4072&amp;"|"&amp;$C4072)</f>
        <v/>
      </c>
      <c r="R4072" s="21">
        <f>IF($A4072="","",$A4072&amp;"|"&amp;$C4072&amp;"|"&amp;$D4072)</f>
        <v/>
      </c>
      <c r="S4072" s="21">
        <f>IF($A4072="","",IFERROR(INDEX(Offerte!$D$2:$D$200,MATCH($Q4072,Offerte!$L$2:$L$200,0)),0))</f>
        <v/>
      </c>
      <c r="T4072" s="21">
        <f>IF($A4072="","",IFERROR(INDEX(Offerte!$G$2:$G$200,MATCH($Q4072,Offerte!$L$2:$L$200,0)),"NO"))</f>
        <v/>
      </c>
    </row>
    <row r="4073">
      <c r="A4073" s="10">
        <f>IF(Offerte!$A133="","",Offerte!$A133)</f>
        <v/>
      </c>
      <c r="B4073" s="10">
        <f>IF(Offerte!$A133="","",Offerte!$B133)</f>
        <v/>
      </c>
      <c r="C4073" s="10">
        <f>IF(Offerte!$A133="","",Offerte!$C133)</f>
        <v/>
      </c>
      <c r="D4073" s="10" t="inlineStr">
        <is>
          <t>C.1.1</t>
        </is>
      </c>
      <c r="E4073" s="10" t="inlineStr">
        <is>
          <t>C</t>
        </is>
      </c>
      <c r="F4073" s="10" t="inlineStr">
        <is>
          <t>Q</t>
        </is>
      </c>
      <c r="G4073" s="10" t="inlineStr">
        <is>
          <t>higher</t>
        </is>
      </c>
      <c r="H4073" s="10" t="n">
        <v>2</v>
      </c>
      <c r="I4073" s="10" t="inlineStr">
        <is>
          <t>Tasso di copertura del servizio con telecamere BSD</t>
        </is>
      </c>
      <c r="J4073" s="20" t="n"/>
      <c r="K4073" s="20" t="n"/>
      <c r="L4073" s="20" t="n"/>
      <c r="M4073" s="20" t="n"/>
      <c r="N4073" s="21">
        <f>IF($A4073="","",IFERROR(VALUE($K4073)/VALUE($L4073),IFERROR(VALUE($J4073),0)))</f>
        <v/>
      </c>
      <c r="O4073" s="21">
        <f>IF($A4073="",0,IF(OR($S4073&lt;&gt;1,COUNTA($J4073:$M4073)=0),0,IF(SUMPRODUCT(MAX(($C$5:$C$6173=$C4073)*($D$5:$D$6173=$D4073)*($S$5:$S$6173=1)*IFERROR($N$5:$N$6173*1,0)))&gt;0,ROUND($H4073*($N4073/SUMPRODUCT(MAX(($C$5:$C$6173=$C4073)*($D$5:$D$6173=$D4073)*($S$5:$S$6173=1)*IFERROR($N$5:$N$6173*1,0)))),4),0)))</f>
        <v/>
      </c>
      <c r="P4073" s="10" t="inlineStr">
        <is>
          <t>Autobus attrezzati con telecamere BSD / Autobus totali in offerta, incluse scorte</t>
        </is>
      </c>
      <c r="Q4073" s="21">
        <f>IF($A4073="","",$A4073&amp;"|"&amp;$C4073)</f>
        <v/>
      </c>
      <c r="R4073" s="21">
        <f>IF($A4073="","",$A4073&amp;"|"&amp;$C4073&amp;"|"&amp;$D4073)</f>
        <v/>
      </c>
      <c r="S4073" s="21">
        <f>IF($A4073="","",IFERROR(INDEX(Offerte!$D$2:$D$200,MATCH($Q4073,Offerte!$L$2:$L$200,0)),0))</f>
        <v/>
      </c>
      <c r="T4073" s="21">
        <f>IF($A4073="","",IFERROR(INDEX(Offerte!$G$2:$G$200,MATCH($Q4073,Offerte!$L$2:$L$200,0)),"NO"))</f>
        <v/>
      </c>
    </row>
    <row r="4074">
      <c r="A4074" s="10">
        <f>IF(Offerte!$A133="","",Offerte!$A133)</f>
        <v/>
      </c>
      <c r="B4074" s="10">
        <f>IF(Offerte!$A133="","",Offerte!$B133)</f>
        <v/>
      </c>
      <c r="C4074" s="10">
        <f>IF(Offerte!$A133="","",Offerte!$C133)</f>
        <v/>
      </c>
      <c r="D4074" s="10" t="inlineStr">
        <is>
          <t>C.1.2</t>
        </is>
      </c>
      <c r="E4074" s="10" t="inlineStr">
        <is>
          <t>C</t>
        </is>
      </c>
      <c r="F4074" s="10" t="inlineStr">
        <is>
          <t>Q</t>
        </is>
      </c>
      <c r="G4074" s="10" t="inlineStr">
        <is>
          <t>higher</t>
        </is>
      </c>
      <c r="H4074" s="10" t="n">
        <v>2</v>
      </c>
      <c r="I4074" s="10" t="inlineStr">
        <is>
          <t>Tasso di copertura del servizio con telecamere ADAS</t>
        </is>
      </c>
      <c r="J4074" s="20" t="n"/>
      <c r="K4074" s="20" t="n"/>
      <c r="L4074" s="20" t="n"/>
      <c r="M4074" s="20" t="n"/>
      <c r="N4074" s="21">
        <f>IF($A4074="","",IFERROR(VALUE($K4074)/VALUE($L4074),IFERROR(VALUE($J4074),0)))</f>
        <v/>
      </c>
      <c r="O4074" s="21">
        <f>IF($A4074="",0,IF(OR($S4074&lt;&gt;1,COUNTA($J4074:$M4074)=0),0,IF(SUMPRODUCT(MAX(($C$5:$C$6173=$C4074)*($D$5:$D$6173=$D4074)*($S$5:$S$6173=1)*IFERROR($N$5:$N$6173*1,0)))&gt;0,ROUND($H4074*($N4074/SUMPRODUCT(MAX(($C$5:$C$6173=$C4074)*($D$5:$D$6173=$D4074)*($S$5:$S$6173=1)*IFERROR($N$5:$N$6173*1,0)))),4),0)))</f>
        <v/>
      </c>
      <c r="P4074" s="10" t="inlineStr">
        <is>
          <t>Autobus attrezzati con telecamere ADAS / Autobus totali in offerta, incluse scorte</t>
        </is>
      </c>
      <c r="Q4074" s="21">
        <f>IF($A4074="","",$A4074&amp;"|"&amp;$C4074)</f>
        <v/>
      </c>
      <c r="R4074" s="21">
        <f>IF($A4074="","",$A4074&amp;"|"&amp;$C4074&amp;"|"&amp;$D4074)</f>
        <v/>
      </c>
      <c r="S4074" s="21">
        <f>IF($A4074="","",IFERROR(INDEX(Offerte!$D$2:$D$200,MATCH($Q4074,Offerte!$L$2:$L$200,0)),0))</f>
        <v/>
      </c>
      <c r="T4074" s="21">
        <f>IF($A4074="","",IFERROR(INDEX(Offerte!$G$2:$G$200,MATCH($Q4074,Offerte!$L$2:$L$200,0)),"NO"))</f>
        <v/>
      </c>
    </row>
    <row r="4075">
      <c r="A4075" s="10">
        <f>IF(Offerte!$A133="","",Offerte!$A133)</f>
        <v/>
      </c>
      <c r="B4075" s="10">
        <f>IF(Offerte!$A133="","",Offerte!$B133)</f>
        <v/>
      </c>
      <c r="C4075" s="10">
        <f>IF(Offerte!$A133="","",Offerte!$C133)</f>
        <v/>
      </c>
      <c r="D4075" s="10" t="inlineStr">
        <is>
          <t>C.2.1</t>
        </is>
      </c>
      <c r="E4075" s="10" t="inlineStr">
        <is>
          <t>C</t>
        </is>
      </c>
      <c r="F4075" s="10" t="inlineStr">
        <is>
          <t>Q</t>
        </is>
      </c>
      <c r="G4075" s="10" t="inlineStr">
        <is>
          <t>higher</t>
        </is>
      </c>
      <c r="H4075" s="10" t="n">
        <v>3</v>
      </c>
      <c r="I4075" s="10" t="inlineStr">
        <is>
          <t>Tasso di copertura del servizio con telecamere di bordo di videosorveglianza</t>
        </is>
      </c>
      <c r="J4075" s="20" t="n"/>
      <c r="K4075" s="20" t="n"/>
      <c r="L4075" s="20" t="n"/>
      <c r="M4075" s="20" t="n"/>
      <c r="N4075" s="21">
        <f>IF($A4075="","",IFERROR(VALUE($K4075)/VALUE($L4075),IFERROR(VALUE($J4075),0)))</f>
        <v/>
      </c>
      <c r="O4075" s="21">
        <f>IF($A4075="",0,IF(OR($S4075&lt;&gt;1,COUNTA($J4075:$M4075)=0),0,IF(SUMPRODUCT(MAX(($C$5:$C$6173=$C4075)*($D$5:$D$6173=$D4075)*($S$5:$S$6173=1)*IFERROR($N$5:$N$6173*1,0)))&gt;0,ROUND($H4075*($N4075/SUMPRODUCT(MAX(($C$5:$C$6173=$C4075)*($D$5:$D$6173=$D4075)*($S$5:$S$6173=1)*IFERROR($N$5:$N$6173*1,0)))),4),0)))</f>
        <v/>
      </c>
      <c r="P4075" s="10" t="inlineStr">
        <is>
          <t>Autobus attrezzati con videosorveglianza / Autobus totali in offerta, incluse scorte</t>
        </is>
      </c>
      <c r="Q4075" s="21">
        <f>IF($A4075="","",$A4075&amp;"|"&amp;$C4075)</f>
        <v/>
      </c>
      <c r="R4075" s="21">
        <f>IF($A4075="","",$A4075&amp;"|"&amp;$C4075&amp;"|"&amp;$D4075)</f>
        <v/>
      </c>
      <c r="S4075" s="21">
        <f>IF($A4075="","",IFERROR(INDEX(Offerte!$D$2:$D$200,MATCH($Q4075,Offerte!$L$2:$L$200,0)),0))</f>
        <v/>
      </c>
      <c r="T4075" s="21">
        <f>IF($A4075="","",IFERROR(INDEX(Offerte!$G$2:$G$200,MATCH($Q4075,Offerte!$L$2:$L$200,0)),"NO"))</f>
        <v/>
      </c>
    </row>
    <row r="4076">
      <c r="A4076" s="10">
        <f>IF(Offerte!$A133="","",Offerte!$A133)</f>
        <v/>
      </c>
      <c r="B4076" s="10">
        <f>IF(Offerte!$A133="","",Offerte!$B133)</f>
        <v/>
      </c>
      <c r="C4076" s="10">
        <f>IF(Offerte!$A133="","",Offerte!$C133)</f>
        <v/>
      </c>
      <c r="D4076" s="10" t="inlineStr">
        <is>
          <t>C.2.2</t>
        </is>
      </c>
      <c r="E4076" s="10" t="inlineStr">
        <is>
          <t>C</t>
        </is>
      </c>
      <c r="F4076" s="10" t="inlineStr">
        <is>
          <t>T</t>
        </is>
      </c>
      <c r="G4076" s="10" t="inlineStr">
        <is>
          <t>tabular</t>
        </is>
      </c>
      <c r="H4076" s="10" t="n">
        <v>1</v>
      </c>
      <c r="I4076" s="10" t="inlineStr">
        <is>
          <t>Software video/audio analisi per situazioni di pericolo</t>
        </is>
      </c>
      <c r="J4076" s="20" t="n"/>
      <c r="K4076" s="20" t="n"/>
      <c r="L4076" s="20" t="n"/>
      <c r="M4076" s="20" t="n"/>
      <c r="N4076" s="21">
        <f>IF($A4076="","",IF(IFERROR(VALUE($M4076),0)=1,1,0))</f>
        <v/>
      </c>
      <c r="O4076" s="21">
        <f>IF($A4076="",0,IF(OR($S4076&lt;&gt;1,COUNTA($J4076:$M4076)=0),0,IF($N4076=1,$H4076,0)))</f>
        <v/>
      </c>
      <c r="P4076" s="10" t="inlineStr">
        <is>
          <t>sì/no</t>
        </is>
      </c>
      <c r="Q4076" s="21">
        <f>IF($A4076="","",$A4076&amp;"|"&amp;$C4076)</f>
        <v/>
      </c>
      <c r="R4076" s="21">
        <f>IF($A4076="","",$A4076&amp;"|"&amp;$C4076&amp;"|"&amp;$D4076)</f>
        <v/>
      </c>
      <c r="S4076" s="21">
        <f>IF($A4076="","",IFERROR(INDEX(Offerte!$D$2:$D$200,MATCH($Q4076,Offerte!$L$2:$L$200,0)),0))</f>
        <v/>
      </c>
      <c r="T4076" s="21">
        <f>IF($A4076="","",IFERROR(INDEX(Offerte!$G$2:$G$200,MATCH($Q4076,Offerte!$L$2:$L$200,0)),"NO"))</f>
        <v/>
      </c>
    </row>
    <row r="4077">
      <c r="A4077" s="10">
        <f>IF(Offerte!$A133="","",Offerte!$A133)</f>
        <v/>
      </c>
      <c r="B4077" s="10">
        <f>IF(Offerte!$A133="","",Offerte!$B133)</f>
        <v/>
      </c>
      <c r="C4077" s="10">
        <f>IF(Offerte!$A133="","",Offerte!$C133)</f>
        <v/>
      </c>
      <c r="D4077" s="10" t="inlineStr">
        <is>
          <t>C.2.3</t>
        </is>
      </c>
      <c r="E4077" s="10" t="inlineStr">
        <is>
          <t>C</t>
        </is>
      </c>
      <c r="F4077" s="10" t="inlineStr">
        <is>
          <t>T</t>
        </is>
      </c>
      <c r="G4077" s="10" t="inlineStr">
        <is>
          <t>tabular</t>
        </is>
      </c>
      <c r="H4077" s="10" t="n">
        <v>1</v>
      </c>
      <c r="I4077" s="10" t="inlineStr">
        <is>
          <t>Collegamento con centrale qualificata di pronto intervento</t>
        </is>
      </c>
      <c r="J4077" s="20" t="n"/>
      <c r="K4077" s="20" t="n"/>
      <c r="L4077" s="20" t="n"/>
      <c r="M4077" s="20" t="n"/>
      <c r="N4077" s="21">
        <f>IF($A4077="","",IF(IFERROR(VALUE($M4077),0)=1,1,0))</f>
        <v/>
      </c>
      <c r="O4077" s="21">
        <f>IF($A4077="",0,IF(OR($S4077&lt;&gt;1,COUNTA($J4077:$M4077)=0),0,IF($N4077=1,$H4077,0)))</f>
        <v/>
      </c>
      <c r="P4077" s="10" t="inlineStr">
        <is>
          <t>sì/no</t>
        </is>
      </c>
      <c r="Q4077" s="21">
        <f>IF($A4077="","",$A4077&amp;"|"&amp;$C4077)</f>
        <v/>
      </c>
      <c r="R4077" s="21">
        <f>IF($A4077="","",$A4077&amp;"|"&amp;$C4077&amp;"|"&amp;$D4077)</f>
        <v/>
      </c>
      <c r="S4077" s="21">
        <f>IF($A4077="","",IFERROR(INDEX(Offerte!$D$2:$D$200,MATCH($Q4077,Offerte!$L$2:$L$200,0)),0))</f>
        <v/>
      </c>
      <c r="T4077" s="21">
        <f>IF($A4077="","",IFERROR(INDEX(Offerte!$G$2:$G$200,MATCH($Q4077,Offerte!$L$2:$L$200,0)),"NO"))</f>
        <v/>
      </c>
    </row>
    <row r="4078">
      <c r="A4078" s="10">
        <f>IF(Offerte!$A133="","",Offerte!$A133)</f>
        <v/>
      </c>
      <c r="B4078" s="10">
        <f>IF(Offerte!$A133="","",Offerte!$B133)</f>
        <v/>
      </c>
      <c r="C4078" s="10">
        <f>IF(Offerte!$A133="","",Offerte!$C133)</f>
        <v/>
      </c>
      <c r="D4078" s="10" t="inlineStr">
        <is>
          <t>C.2.4</t>
        </is>
      </c>
      <c r="E4078" s="10" t="inlineStr">
        <is>
          <t>C</t>
        </is>
      </c>
      <c r="F4078" s="10" t="inlineStr">
        <is>
          <t>Q</t>
        </is>
      </c>
      <c r="G4078" s="10" t="inlineStr">
        <is>
          <t>higher</t>
        </is>
      </c>
      <c r="H4078" s="10" t="n">
        <v>1</v>
      </c>
      <c r="I4078" s="10" t="inlineStr">
        <is>
          <t>Tasso di copertura del servizio con dispositivi per la chiamata di emergenza del conducente</t>
        </is>
      </c>
      <c r="J4078" s="20" t="n"/>
      <c r="K4078" s="20" t="n"/>
      <c r="L4078" s="20" t="n"/>
      <c r="M4078" s="20" t="n"/>
      <c r="N4078" s="21">
        <f>IF($A4078="","",IFERROR(VALUE($K4078)/VALUE($L4078),IFERROR(VALUE($J4078),0)))</f>
        <v/>
      </c>
      <c r="O4078" s="21">
        <f>IF($A4078="",0,IF(OR($S4078&lt;&gt;1,COUNTA($J4078:$M4078)=0),0,IF(SUMPRODUCT(MAX(($C$5:$C$6173=$C4078)*($D$5:$D$6173=$D4078)*($S$5:$S$6173=1)*IFERROR($N$5:$N$6173*1,0)))&gt;0,ROUND($H4078*($N4078/SUMPRODUCT(MAX(($C$5:$C$6173=$C4078)*($D$5:$D$6173=$D4078)*($S$5:$S$6173=1)*IFERROR($N$5:$N$6173*1,0)))),4),0)))</f>
        <v/>
      </c>
      <c r="P4078" s="10" t="inlineStr">
        <is>
          <t>Autobus attrezzati con chiamata di emergenza / Autobus totali in offerta, incluse scorte</t>
        </is>
      </c>
      <c r="Q4078" s="21">
        <f>IF($A4078="","",$A4078&amp;"|"&amp;$C4078)</f>
        <v/>
      </c>
      <c r="R4078" s="21">
        <f>IF($A4078="","",$A4078&amp;"|"&amp;$C4078&amp;"|"&amp;$D4078)</f>
        <v/>
      </c>
      <c r="S4078" s="21">
        <f>IF($A4078="","",IFERROR(INDEX(Offerte!$D$2:$D$200,MATCH($Q4078,Offerte!$L$2:$L$200,0)),0))</f>
        <v/>
      </c>
      <c r="T4078" s="21">
        <f>IF($A4078="","",IFERROR(INDEX(Offerte!$G$2:$G$200,MATCH($Q4078,Offerte!$L$2:$L$200,0)),"NO"))</f>
        <v/>
      </c>
    </row>
    <row r="4079">
      <c r="A4079" s="10">
        <f>IF(Offerte!$A133="","",Offerte!$A133)</f>
        <v/>
      </c>
      <c r="B4079" s="10">
        <f>IF(Offerte!$A133="","",Offerte!$B133)</f>
        <v/>
      </c>
      <c r="C4079" s="10">
        <f>IF(Offerte!$A133="","",Offerte!$C133)</f>
        <v/>
      </c>
      <c r="D4079" s="10" t="inlineStr">
        <is>
          <t>C.3.1</t>
        </is>
      </c>
      <c r="E4079" s="10" t="inlineStr">
        <is>
          <t>C</t>
        </is>
      </c>
      <c r="F4079" s="10" t="inlineStr">
        <is>
          <t>Q</t>
        </is>
      </c>
      <c r="G4079" s="10" t="inlineStr">
        <is>
          <t>higher</t>
        </is>
      </c>
      <c r="H4079" s="10" t="n">
        <v>2</v>
      </c>
      <c r="I4079" s="10" t="inlineStr">
        <is>
          <t>Tasso di copertura del servizio con dispositivi di informazione dinamica a bordo mezzo</t>
        </is>
      </c>
      <c r="J4079" s="20" t="n"/>
      <c r="K4079" s="20" t="n"/>
      <c r="L4079" s="20" t="n"/>
      <c r="M4079" s="20" t="n"/>
      <c r="N4079" s="21">
        <f>IF($A4079="","",IFERROR(VALUE($K4079)/VALUE($L4079),IFERROR(VALUE($J4079),0)))</f>
        <v/>
      </c>
      <c r="O4079" s="21">
        <f>IF($A4079="",0,IF(OR($S4079&lt;&gt;1,COUNTA($J4079:$M4079)=0),0,IF(SUMPRODUCT(MAX(($C$5:$C$6173=$C4079)*($D$5:$D$6173=$D4079)*($S$5:$S$6173=1)*IFERROR($N$5:$N$6173*1,0)))&gt;0,ROUND($H4079*($N4079/SUMPRODUCT(MAX(($C$5:$C$6173=$C4079)*($D$5:$D$6173=$D4079)*($S$5:$S$6173=1)*IFERROR($N$5:$N$6173*1,0)))),4),0)))</f>
        <v/>
      </c>
      <c r="P4079" s="10" t="inlineStr">
        <is>
          <t>Autobus con monitor e indicatori vocali / Autobus totali in offerta, incluse scorte</t>
        </is>
      </c>
      <c r="Q4079" s="21">
        <f>IF($A4079="","",$A4079&amp;"|"&amp;$C4079)</f>
        <v/>
      </c>
      <c r="R4079" s="21">
        <f>IF($A4079="","",$A4079&amp;"|"&amp;$C4079&amp;"|"&amp;$D4079)</f>
        <v/>
      </c>
      <c r="S4079" s="21">
        <f>IF($A4079="","",IFERROR(INDEX(Offerte!$D$2:$D$200,MATCH($Q4079,Offerte!$L$2:$L$200,0)),0))</f>
        <v/>
      </c>
      <c r="T4079" s="21">
        <f>IF($A4079="","",IFERROR(INDEX(Offerte!$G$2:$G$200,MATCH($Q4079,Offerte!$L$2:$L$200,0)),"NO"))</f>
        <v/>
      </c>
    </row>
    <row r="4080">
      <c r="A4080" s="10">
        <f>IF(Offerte!$A133="","",Offerte!$A133)</f>
        <v/>
      </c>
      <c r="B4080" s="10">
        <f>IF(Offerte!$A133="","",Offerte!$B133)</f>
        <v/>
      </c>
      <c r="C4080" s="10">
        <f>IF(Offerte!$A133="","",Offerte!$C133)</f>
        <v/>
      </c>
      <c r="D4080" s="10" t="inlineStr">
        <is>
          <t>C.3.2</t>
        </is>
      </c>
      <c r="E4080" s="10" t="inlineStr">
        <is>
          <t>C</t>
        </is>
      </c>
      <c r="F4080" s="10" t="inlineStr">
        <is>
          <t>T</t>
        </is>
      </c>
      <c r="G4080" s="10" t="inlineStr">
        <is>
          <t>tabular</t>
        </is>
      </c>
      <c r="H4080" s="10" t="n">
        <v>2</v>
      </c>
      <c r="I4080" s="10" t="inlineStr">
        <is>
          <t>Informazioni a bordo su coincidenze ai nodi</t>
        </is>
      </c>
      <c r="J4080" s="20" t="n"/>
      <c r="K4080" s="20" t="n"/>
      <c r="L4080" s="20" t="n"/>
      <c r="M4080" s="20" t="n"/>
      <c r="N4080" s="21">
        <f>IF($A4080="","",IF(IFERROR(VALUE($M4080),0)=1,1,0))</f>
        <v/>
      </c>
      <c r="O4080" s="21">
        <f>IF($A4080="",0,IF(OR($S4080&lt;&gt;1,COUNTA($J4080:$M4080)=0),0,IF(AND($N4080=1,IFERROR(SUMIFS($N$5:$N$6173,$Q$5:$Q$6173,$Q4080,$D$5:$D$6173,"C.3.1"),0)&gt;=0.5),$H4080,0)))</f>
        <v/>
      </c>
      <c r="P4080" s="10" t="inlineStr">
        <is>
          <t>Dipende da C.3.1 &gt;= 0.5</t>
        </is>
      </c>
      <c r="Q4080" s="21">
        <f>IF($A4080="","",$A4080&amp;"|"&amp;$C4080)</f>
        <v/>
      </c>
      <c r="R4080" s="21">
        <f>IF($A4080="","",$A4080&amp;"|"&amp;$C4080&amp;"|"&amp;$D4080)</f>
        <v/>
      </c>
      <c r="S4080" s="21">
        <f>IF($A4080="","",IFERROR(INDEX(Offerte!$D$2:$D$200,MATCH($Q4080,Offerte!$L$2:$L$200,0)),0))</f>
        <v/>
      </c>
      <c r="T4080" s="21">
        <f>IF($A4080="","",IFERROR(INDEX(Offerte!$G$2:$G$200,MATCH($Q4080,Offerte!$L$2:$L$200,0)),"NO"))</f>
        <v/>
      </c>
    </row>
    <row r="4081">
      <c r="A4081" s="10">
        <f>IF(Offerte!$A133="","",Offerte!$A133)</f>
        <v/>
      </c>
      <c r="B4081" s="10">
        <f>IF(Offerte!$A133="","",Offerte!$B133)</f>
        <v/>
      </c>
      <c r="C4081" s="10">
        <f>IF(Offerte!$A133="","",Offerte!$C133)</f>
        <v/>
      </c>
      <c r="D4081" s="10" t="inlineStr">
        <is>
          <t>D.1.1</t>
        </is>
      </c>
      <c r="E4081" s="10" t="inlineStr">
        <is>
          <t>D</t>
        </is>
      </c>
      <c r="F4081" s="10" t="inlineStr">
        <is>
          <t>Q</t>
        </is>
      </c>
      <c r="G4081" s="10" t="inlineStr">
        <is>
          <t>higher</t>
        </is>
      </c>
      <c r="H4081" s="10" t="n">
        <v>3</v>
      </c>
      <c r="I4081" s="10" t="inlineStr">
        <is>
          <t>Installazione di pensiline</t>
        </is>
      </c>
      <c r="J4081" s="20" t="n"/>
      <c r="K4081" s="20" t="n"/>
      <c r="L4081" s="20" t="n"/>
      <c r="M4081" s="20" t="n"/>
      <c r="N4081" s="21">
        <f>IF($A4081="","",IFERROR(VALUE($J4081),0))</f>
        <v/>
      </c>
      <c r="O4081" s="21">
        <f>IF($A4081="",0,IF(OR($S4081&lt;&gt;1,COUNTA($J4081:$M4081)=0),0,IF(SUMPRODUCT(MAX(($C$5:$C$6173=$C4081)*($D$5:$D$6173=$D4081)*($S$5:$S$6173=1)*IFERROR($N$5:$N$6173*1,0)))&gt;0,ROUND($H4081*($N4081/SUMPRODUCT(MAX(($C$5:$C$6173=$C4081)*($D$5:$D$6173=$D4081)*($S$5:$S$6173=1)*IFERROR($N$5:$N$6173*1,0)))),4),0)))</f>
        <v/>
      </c>
      <c r="P4081" s="10" t="inlineStr">
        <is>
          <t>fermate</t>
        </is>
      </c>
      <c r="Q4081" s="21">
        <f>IF($A4081="","",$A4081&amp;"|"&amp;$C4081)</f>
        <v/>
      </c>
      <c r="R4081" s="21">
        <f>IF($A4081="","",$A4081&amp;"|"&amp;$C4081&amp;"|"&amp;$D4081)</f>
        <v/>
      </c>
      <c r="S4081" s="21">
        <f>IF($A4081="","",IFERROR(INDEX(Offerte!$D$2:$D$200,MATCH($Q4081,Offerte!$L$2:$L$200,0)),0))</f>
        <v/>
      </c>
      <c r="T4081" s="21">
        <f>IF($A4081="","",IFERROR(INDEX(Offerte!$G$2:$G$200,MATCH($Q4081,Offerte!$L$2:$L$200,0)),"NO"))</f>
        <v/>
      </c>
    </row>
    <row r="4082">
      <c r="A4082" s="10">
        <f>IF(Offerte!$A133="","",Offerte!$A133)</f>
        <v/>
      </c>
      <c r="B4082" s="10">
        <f>IF(Offerte!$A133="","",Offerte!$B133)</f>
        <v/>
      </c>
      <c r="C4082" s="10">
        <f>IF(Offerte!$A133="","",Offerte!$C133)</f>
        <v/>
      </c>
      <c r="D4082" s="10" t="inlineStr">
        <is>
          <t>D.1.2</t>
        </is>
      </c>
      <c r="E4082" s="10" t="inlineStr">
        <is>
          <t>D</t>
        </is>
      </c>
      <c r="F4082" s="10" t="inlineStr">
        <is>
          <t>Q</t>
        </is>
      </c>
      <c r="G4082" s="10" t="inlineStr">
        <is>
          <t>higher</t>
        </is>
      </c>
      <c r="H4082" s="10" t="n">
        <v>3</v>
      </c>
      <c r="I4082" s="10" t="inlineStr">
        <is>
          <t>Installazione di paline di fermata conformi alla DGR 581/2023</t>
        </is>
      </c>
      <c r="J4082" s="20" t="n"/>
      <c r="K4082" s="20" t="n"/>
      <c r="L4082" s="20" t="n"/>
      <c r="M4082" s="20" t="n"/>
      <c r="N4082" s="21">
        <f>IF($A4082="","",IFERROR(VALUE($J4082),0))</f>
        <v/>
      </c>
      <c r="O4082" s="21">
        <f>IF($A4082="",0,IF(OR($S4082&lt;&gt;1,COUNTA($J4082:$M4082)=0),0,IF(SUMPRODUCT(MAX(($C$5:$C$6173=$C4082)*($D$5:$D$6173=$D4082)*($S$5:$S$6173=1)*IFERROR($N$5:$N$6173*1,0)))&gt;0,ROUND($H4082*($N4082/SUMPRODUCT(MAX(($C$5:$C$6173=$C4082)*($D$5:$D$6173=$D4082)*($S$5:$S$6173=1)*IFERROR($N$5:$N$6173*1,0)))),4),0)))</f>
        <v/>
      </c>
      <c r="P4082" s="10" t="inlineStr">
        <is>
          <t>fermate</t>
        </is>
      </c>
      <c r="Q4082" s="21">
        <f>IF($A4082="","",$A4082&amp;"|"&amp;$C4082)</f>
        <v/>
      </c>
      <c r="R4082" s="21">
        <f>IF($A4082="","",$A4082&amp;"|"&amp;$C4082&amp;"|"&amp;$D4082)</f>
        <v/>
      </c>
      <c r="S4082" s="21">
        <f>IF($A4082="","",IFERROR(INDEX(Offerte!$D$2:$D$200,MATCH($Q4082,Offerte!$L$2:$L$200,0)),0))</f>
        <v/>
      </c>
      <c r="T4082" s="21">
        <f>IF($A4082="","",IFERROR(INDEX(Offerte!$G$2:$G$200,MATCH($Q4082,Offerte!$L$2:$L$200,0)),"NO"))</f>
        <v/>
      </c>
    </row>
    <row r="4083">
      <c r="A4083" s="10">
        <f>IF(Offerte!$A133="","",Offerte!$A133)</f>
        <v/>
      </c>
      <c r="B4083" s="10">
        <f>IF(Offerte!$A133="","",Offerte!$B133)</f>
        <v/>
      </c>
      <c r="C4083" s="10">
        <f>IF(Offerte!$A133="","",Offerte!$C133)</f>
        <v/>
      </c>
      <c r="D4083" s="10" t="inlineStr">
        <is>
          <t>D.1.3</t>
        </is>
      </c>
      <c r="E4083" s="10" t="inlineStr">
        <is>
          <t>D</t>
        </is>
      </c>
      <c r="F4083" s="10" t="inlineStr">
        <is>
          <t>Q</t>
        </is>
      </c>
      <c r="G4083" s="10" t="inlineStr">
        <is>
          <t>higher</t>
        </is>
      </c>
      <c r="H4083" s="10" t="n">
        <v>2</v>
      </c>
      <c r="I4083" s="10" t="inlineStr">
        <is>
          <t>Display informativi connessi alle fermate</t>
        </is>
      </c>
      <c r="J4083" s="20" t="n"/>
      <c r="K4083" s="20" t="n"/>
      <c r="L4083" s="20" t="n"/>
      <c r="M4083" s="20" t="n"/>
      <c r="N4083" s="21">
        <f>IF($A4083="","",IFERROR(VALUE($J4083),0))</f>
        <v/>
      </c>
      <c r="O4083" s="21">
        <f>IF($A4083="",0,IF(OR($S4083&lt;&gt;1,COUNTA($J4083:$M4083)=0),0,IF(SUMPRODUCT(MAX(($C$5:$C$6173=$C4083)*($D$5:$D$6173=$D4083)*($S$5:$S$6173=1)*IFERROR($N$5:$N$6173*1,0)))&gt;0,ROUND($H4083*($N4083/SUMPRODUCT(MAX(($C$5:$C$6173=$C4083)*($D$5:$D$6173=$D4083)*($S$5:$S$6173=1)*IFERROR($N$5:$N$6173*1,0)))),4),0)))</f>
        <v/>
      </c>
      <c r="P4083" s="10" t="inlineStr">
        <is>
          <t>fermate</t>
        </is>
      </c>
      <c r="Q4083" s="21">
        <f>IF($A4083="","",$A4083&amp;"|"&amp;$C4083)</f>
        <v/>
      </c>
      <c r="R4083" s="21">
        <f>IF($A4083="","",$A4083&amp;"|"&amp;$C4083&amp;"|"&amp;$D4083)</f>
        <v/>
      </c>
      <c r="S4083" s="21">
        <f>IF($A4083="","",IFERROR(INDEX(Offerte!$D$2:$D$200,MATCH($Q4083,Offerte!$L$2:$L$200,0)),0))</f>
        <v/>
      </c>
      <c r="T4083" s="21">
        <f>IF($A4083="","",IFERROR(INDEX(Offerte!$G$2:$G$200,MATCH($Q4083,Offerte!$L$2:$L$200,0)),"NO"))</f>
        <v/>
      </c>
    </row>
    <row r="4084">
      <c r="A4084" s="10">
        <f>IF(Offerte!$A133="","",Offerte!$A133)</f>
        <v/>
      </c>
      <c r="B4084" s="10">
        <f>IF(Offerte!$A133="","",Offerte!$B133)</f>
        <v/>
      </c>
      <c r="C4084" s="10">
        <f>IF(Offerte!$A133="","",Offerte!$C133)</f>
        <v/>
      </c>
      <c r="D4084" s="10" t="inlineStr">
        <is>
          <t>D.2.1</t>
        </is>
      </c>
      <c r="E4084" s="10" t="inlineStr">
        <is>
          <t>D</t>
        </is>
      </c>
      <c r="F4084" s="10" t="inlineStr">
        <is>
          <t>Q</t>
        </is>
      </c>
      <c r="G4084" s="10" t="inlineStr">
        <is>
          <t>higher</t>
        </is>
      </c>
      <c r="H4084" s="10" t="n">
        <v>2</v>
      </c>
      <c r="I4084" s="10" t="inlineStr">
        <is>
          <t>Segnali tattili Loges-Vet-Evolution</t>
        </is>
      </c>
      <c r="J4084" s="20" t="n"/>
      <c r="K4084" s="20" t="n"/>
      <c r="L4084" s="20" t="n"/>
      <c r="M4084" s="20" t="n"/>
      <c r="N4084" s="21">
        <f>IF($A4084="","",IFERROR(VALUE($J4084),0))</f>
        <v/>
      </c>
      <c r="O4084" s="21">
        <f>IF($A4084="",0,IF(OR($S4084&lt;&gt;1,COUNTA($J4084:$M4084)=0),0,IF(SUMPRODUCT(MAX(($C$5:$C$6173=$C4084)*($D$5:$D$6173=$D4084)*($S$5:$S$6173=1)*IFERROR($N$5:$N$6173*1,0)))&gt;0,ROUND($H4084*($N4084/SUMPRODUCT(MAX(($C$5:$C$6173=$C4084)*($D$5:$D$6173=$D4084)*($S$5:$S$6173=1)*IFERROR($N$5:$N$6173*1,0)))),4),0)))</f>
        <v/>
      </c>
      <c r="P4084" s="10" t="inlineStr">
        <is>
          <t>fermate</t>
        </is>
      </c>
      <c r="Q4084" s="21">
        <f>IF($A4084="","",$A4084&amp;"|"&amp;$C4084)</f>
        <v/>
      </c>
      <c r="R4084" s="21">
        <f>IF($A4084="","",$A4084&amp;"|"&amp;$C4084&amp;"|"&amp;$D4084)</f>
        <v/>
      </c>
      <c r="S4084" s="21">
        <f>IF($A4084="","",IFERROR(INDEX(Offerte!$D$2:$D$200,MATCH($Q4084,Offerte!$L$2:$L$200,0)),0))</f>
        <v/>
      </c>
      <c r="T4084" s="21">
        <f>IF($A4084="","",IFERROR(INDEX(Offerte!$G$2:$G$200,MATCH($Q4084,Offerte!$L$2:$L$200,0)),"NO"))</f>
        <v/>
      </c>
    </row>
    <row r="4085">
      <c r="A4085" s="10">
        <f>IF(Offerte!$A133="","",Offerte!$A133)</f>
        <v/>
      </c>
      <c r="B4085" s="10">
        <f>IF(Offerte!$A133="","",Offerte!$B133)</f>
        <v/>
      </c>
      <c r="C4085" s="10">
        <f>IF(Offerte!$A133="","",Offerte!$C133)</f>
        <v/>
      </c>
      <c r="D4085" s="10" t="inlineStr">
        <is>
          <t>E.1.1</t>
        </is>
      </c>
      <c r="E4085" s="10" t="inlineStr">
        <is>
          <t>E</t>
        </is>
      </c>
      <c r="F4085" s="10" t="inlineStr">
        <is>
          <t>T</t>
        </is>
      </c>
      <c r="G4085" s="10" t="inlineStr">
        <is>
          <t>tabular</t>
        </is>
      </c>
      <c r="H4085" s="10" t="n">
        <v>2</v>
      </c>
      <c r="I4085" s="10" t="inlineStr">
        <is>
          <t>Mobile app con travel planner PRM</t>
        </is>
      </c>
      <c r="J4085" s="20" t="n"/>
      <c r="K4085" s="20" t="n"/>
      <c r="L4085" s="20" t="n"/>
      <c r="M4085" s="20" t="n"/>
      <c r="N4085" s="21">
        <f>IF($A4085="","",IF(IFERROR(VALUE($M4085),0)=1,1,0))</f>
        <v/>
      </c>
      <c r="O4085" s="21">
        <f>IF($A4085="",0,IF(OR($S4085&lt;&gt;1,COUNTA($J4085:$M4085)=0),0,IF($N4085=1,$H4085,0)))</f>
        <v/>
      </c>
      <c r="P4085" s="10" t="inlineStr">
        <is>
          <t>sì/no</t>
        </is>
      </c>
      <c r="Q4085" s="21">
        <f>IF($A4085="","",$A4085&amp;"|"&amp;$C4085)</f>
        <v/>
      </c>
      <c r="R4085" s="21">
        <f>IF($A4085="","",$A4085&amp;"|"&amp;$C4085&amp;"|"&amp;$D4085)</f>
        <v/>
      </c>
      <c r="S4085" s="21">
        <f>IF($A4085="","",IFERROR(INDEX(Offerte!$D$2:$D$200,MATCH($Q4085,Offerte!$L$2:$L$200,0)),0))</f>
        <v/>
      </c>
      <c r="T4085" s="21">
        <f>IF($A4085="","",IFERROR(INDEX(Offerte!$G$2:$G$200,MATCH($Q4085,Offerte!$L$2:$L$200,0)),"NO"))</f>
        <v/>
      </c>
    </row>
    <row r="4086">
      <c r="A4086" s="10">
        <f>IF(Offerte!$A133="","",Offerte!$A133)</f>
        <v/>
      </c>
      <c r="B4086" s="10">
        <f>IF(Offerte!$A133="","",Offerte!$B133)</f>
        <v/>
      </c>
      <c r="C4086" s="10">
        <f>IF(Offerte!$A133="","",Offerte!$C133)</f>
        <v/>
      </c>
      <c r="D4086" s="10" t="inlineStr">
        <is>
          <t>E.2.1</t>
        </is>
      </c>
      <c r="E4086" s="10" t="inlineStr">
        <is>
          <t>E</t>
        </is>
      </c>
      <c r="F4086" s="10" t="inlineStr">
        <is>
          <t>D</t>
        </is>
      </c>
      <c r="G4086" s="10" t="inlineStr">
        <is>
          <t>discretionary</t>
        </is>
      </c>
      <c r="H4086" s="10" t="n">
        <v>2</v>
      </c>
      <c r="I4086" s="10" t="inlineStr">
        <is>
          <t>Altre azioni informative e rapporti con gli utenti</t>
        </is>
      </c>
      <c r="J4086" s="20" t="n"/>
      <c r="K4086" s="20" t="n"/>
      <c r="L4086" s="20" t="n"/>
      <c r="M4086" s="20" t="n"/>
      <c r="N4086" s="21">
        <f>IF($A4086="","",MAX(0,MIN(1,IFERROR(VALUE($M4086),0))))</f>
        <v/>
      </c>
      <c r="O4086" s="21">
        <f>IF($A4086="",0,IF(OR($S4086&lt;&gt;1,COUNTA($J4086:$M4086)=0),0,IF(SUMPRODUCT(MAX(($C$5:$C$6173=$C4086)*($D$5:$D$6173=$D4086)*($S$5:$S$6173=1)*IFERROR($N$5:$N$6173*1,0)))&gt;0,ROUND($H4086*($N4086/SUMPRODUCT(MAX(($C$5:$C$6173=$C4086)*($D$5:$D$6173=$D4086)*($S$5:$S$6173=1)*IFERROR($N$5:$N$6173*1,0)))),4),0)))</f>
        <v/>
      </c>
      <c r="P4086" s="10" t="inlineStr">
        <is>
          <t>coeff.</t>
        </is>
      </c>
      <c r="Q4086" s="21">
        <f>IF($A4086="","",$A4086&amp;"|"&amp;$C4086)</f>
        <v/>
      </c>
      <c r="R4086" s="21">
        <f>IF($A4086="","",$A4086&amp;"|"&amp;$C4086&amp;"|"&amp;$D4086)</f>
        <v/>
      </c>
      <c r="S4086" s="21">
        <f>IF($A4086="","",IFERROR(INDEX(Offerte!$D$2:$D$200,MATCH($Q4086,Offerte!$L$2:$L$200,0)),0))</f>
        <v/>
      </c>
      <c r="T4086" s="21">
        <f>IF($A4086="","",IFERROR(INDEX(Offerte!$G$2:$G$200,MATCH($Q4086,Offerte!$L$2:$L$200,0)),"NO"))</f>
        <v/>
      </c>
    </row>
    <row r="4087">
      <c r="A4087" s="10">
        <f>IF(Offerte!$A133="","",Offerte!$A133)</f>
        <v/>
      </c>
      <c r="B4087" s="10">
        <f>IF(Offerte!$A133="","",Offerte!$B133)</f>
        <v/>
      </c>
      <c r="C4087" s="10">
        <f>IF(Offerte!$A133="","",Offerte!$C133)</f>
        <v/>
      </c>
      <c r="D4087" s="10" t="inlineStr">
        <is>
          <t>F.1.1</t>
        </is>
      </c>
      <c r="E4087" s="10" t="inlineStr">
        <is>
          <t>F</t>
        </is>
      </c>
      <c r="F4087" s="10" t="inlineStr">
        <is>
          <t>Q</t>
        </is>
      </c>
      <c r="G4087" s="10" t="inlineStr">
        <is>
          <t>lower</t>
        </is>
      </c>
      <c r="H4087" s="10" t="n">
        <v>7</v>
      </c>
      <c r="I4087" s="10" t="inlineStr">
        <is>
          <t>Performance ambientali del parco mezzi adibito al servizio - I_CEA</t>
        </is>
      </c>
      <c r="J4087" s="20" t="n"/>
      <c r="K4087" s="20" t="n"/>
      <c r="L4087" s="20" t="n"/>
      <c r="M4087" s="20" t="n"/>
      <c r="N4087" s="21">
        <f>IF($A4087="","",IFERROR(VALUE($J4087),0))</f>
        <v/>
      </c>
      <c r="O4087" s="21">
        <f>IF($A4087="",0,IF(OR($S4087&lt;&gt;1,COUNTA($J4087:$M4087)=0),0,IF(AND(IFERROR(AGGREGATE(15,6,$N$5:$N$6173/(($C$5:$C$6173=$C4087)*($D$5:$D$6173=$D4087)*($S$5:$S$6173=1)*($N$5:$N$6173&gt;0)),1),0)&gt;0,$N4087&gt;0),ROUND($H4087*(IFERROR(AGGREGATE(15,6,$N$5:$N$6173/(($C$5:$C$6173=$C4087)*($D$5:$D$6173=$D4087)*($S$5:$S$6173=1)*($N$5:$N$6173&gt;0)),1),0)/$N4087),4),0)))</f>
        <v/>
      </c>
      <c r="P4087" s="10" t="inlineStr">
        <is>
          <t>indice</t>
        </is>
      </c>
      <c r="Q4087" s="21">
        <f>IF($A4087="","",$A4087&amp;"|"&amp;$C4087)</f>
        <v/>
      </c>
      <c r="R4087" s="21">
        <f>IF($A4087="","",$A4087&amp;"|"&amp;$C4087&amp;"|"&amp;$D4087)</f>
        <v/>
      </c>
      <c r="S4087" s="21">
        <f>IF($A4087="","",IFERROR(INDEX(Offerte!$D$2:$D$200,MATCH($Q4087,Offerte!$L$2:$L$200,0)),0))</f>
        <v/>
      </c>
      <c r="T4087" s="21">
        <f>IF($A4087="","",IFERROR(INDEX(Offerte!$G$2:$G$200,MATCH($Q4087,Offerte!$L$2:$L$200,0)),"NO"))</f>
        <v/>
      </c>
    </row>
    <row r="4088">
      <c r="A4088" s="10">
        <f>IF(Offerte!$A133="","",Offerte!$A133)</f>
        <v/>
      </c>
      <c r="B4088" s="10">
        <f>IF(Offerte!$A133="","",Offerte!$B133)</f>
        <v/>
      </c>
      <c r="C4088" s="10">
        <f>IF(Offerte!$A133="","",Offerte!$C133)</f>
        <v/>
      </c>
      <c r="D4088" s="10" t="inlineStr">
        <is>
          <t>F.2.1</t>
        </is>
      </c>
      <c r="E4088" s="10" t="inlineStr">
        <is>
          <t>F</t>
        </is>
      </c>
      <c r="F4088" s="10" t="inlineStr">
        <is>
          <t>Q</t>
        </is>
      </c>
      <c r="G4088" s="10" t="inlineStr">
        <is>
          <t>higher</t>
        </is>
      </c>
      <c r="H4088" s="10" t="n">
        <v>2</v>
      </c>
      <c r="I4088" s="10" t="inlineStr">
        <is>
          <t>Tasso di copertura del servizio con dispositivi ECO-DRIVER</t>
        </is>
      </c>
      <c r="J4088" s="20" t="n"/>
      <c r="K4088" s="20" t="n"/>
      <c r="L4088" s="20" t="n"/>
      <c r="M4088" s="20" t="n"/>
      <c r="N4088" s="21">
        <f>IF($A4088="","",IFERROR(VALUE($K4088)/VALUE($L4088),IFERROR(VALUE($J4088),0)))</f>
        <v/>
      </c>
      <c r="O4088" s="21">
        <f>IF($A4088="",0,IF(OR($S4088&lt;&gt;1,COUNTA($J4088:$M4088)=0),0,IF(SUMPRODUCT(MAX(($C$5:$C$6173=$C4088)*($D$5:$D$6173=$D4088)*($S$5:$S$6173=1)*IFERROR($N$5:$N$6173*1,0)))&gt;0,ROUND($H4088*($N4088/SUMPRODUCT(MAX(($C$5:$C$6173=$C4088)*($D$5:$D$6173=$D4088)*($S$5:$S$6173=1)*IFERROR($N$5:$N$6173*1,0)))),4),0)))</f>
        <v/>
      </c>
      <c r="P4088" s="10" t="inlineStr">
        <is>
          <t>Autobus attrezzati con dispositivi ECO-DRIVER / Autobus totali in offerta, incluse scorte</t>
        </is>
      </c>
      <c r="Q4088" s="21">
        <f>IF($A4088="","",$A4088&amp;"|"&amp;$C4088)</f>
        <v/>
      </c>
      <c r="R4088" s="21">
        <f>IF($A4088="","",$A4088&amp;"|"&amp;$C4088&amp;"|"&amp;$D4088)</f>
        <v/>
      </c>
      <c r="S4088" s="21">
        <f>IF($A4088="","",IFERROR(INDEX(Offerte!$D$2:$D$200,MATCH($Q4088,Offerte!$L$2:$L$200,0)),0))</f>
        <v/>
      </c>
      <c r="T4088" s="21">
        <f>IF($A4088="","",IFERROR(INDEX(Offerte!$G$2:$G$200,MATCH($Q4088,Offerte!$L$2:$L$200,0)),"NO"))</f>
        <v/>
      </c>
    </row>
    <row r="4089">
      <c r="A4089" s="10">
        <f>IF(Offerte!$A133="","",Offerte!$A133)</f>
        <v/>
      </c>
      <c r="B4089" s="10">
        <f>IF(Offerte!$A133="","",Offerte!$B133)</f>
        <v/>
      </c>
      <c r="C4089" s="10">
        <f>IF(Offerte!$A133="","",Offerte!$C133)</f>
        <v/>
      </c>
      <c r="D4089" s="10" t="inlineStr">
        <is>
          <t>F.3.1</t>
        </is>
      </c>
      <c r="E4089" s="10" t="inlineStr">
        <is>
          <t>F</t>
        </is>
      </c>
      <c r="F4089" s="10" t="inlineStr">
        <is>
          <t>Q</t>
        </is>
      </c>
      <c r="G4089" s="10" t="inlineStr">
        <is>
          <t>higher</t>
        </is>
      </c>
      <c r="H4089" s="10" t="n">
        <v>2</v>
      </c>
      <c r="I4089" s="10" t="inlineStr">
        <is>
          <t>Autoproduzione consumi elettrici per trazione</t>
        </is>
      </c>
      <c r="J4089" s="20" t="n"/>
      <c r="K4089" s="20" t="n"/>
      <c r="L4089" s="20" t="n"/>
      <c r="M4089" s="20" t="n"/>
      <c r="N4089" s="21">
        <f>IF($A4089="","",IFERROR(VALUE($J4089),0))</f>
        <v/>
      </c>
      <c r="O4089" s="21">
        <f>IF($A4089="",0,IF(OR($S4089&lt;&gt;1,COUNTA($J4089:$M4089)=0),0,IF(SUMPRODUCT(MAX(($C$5:$C$6173=$C4089)*($D$5:$D$6173=$D4089)*($S$5:$S$6173=1)*IFERROR($N$5:$N$6173*1,0)))&gt;0,ROUND($H4089*($N4089/SUMPRODUCT(MAX(($C$5:$C$6173=$C4089)*($D$5:$D$6173=$D4089)*($S$5:$S$6173=1)*IFERROR($N$5:$N$6173*1,0)))),4),0)))</f>
        <v/>
      </c>
      <c r="P4089" s="10" t="inlineStr">
        <is>
          <t>kWh/anno</t>
        </is>
      </c>
      <c r="Q4089" s="21">
        <f>IF($A4089="","",$A4089&amp;"|"&amp;$C4089)</f>
        <v/>
      </c>
      <c r="R4089" s="21">
        <f>IF($A4089="","",$A4089&amp;"|"&amp;$C4089&amp;"|"&amp;$D4089)</f>
        <v/>
      </c>
      <c r="S4089" s="21">
        <f>IF($A4089="","",IFERROR(INDEX(Offerte!$D$2:$D$200,MATCH($Q4089,Offerte!$L$2:$L$200,0)),0))</f>
        <v/>
      </c>
      <c r="T4089" s="21">
        <f>IF($A4089="","",IFERROR(INDEX(Offerte!$G$2:$G$200,MATCH($Q4089,Offerte!$L$2:$L$200,0)),"NO"))</f>
        <v/>
      </c>
    </row>
    <row r="4090">
      <c r="A4090" s="10">
        <f>IF(Offerte!$A133="","",Offerte!$A133)</f>
        <v/>
      </c>
      <c r="B4090" s="10">
        <f>IF(Offerte!$A133="","",Offerte!$B133)</f>
        <v/>
      </c>
      <c r="C4090" s="10">
        <f>IF(Offerte!$A133="","",Offerte!$C133)</f>
        <v/>
      </c>
      <c r="D4090" s="10" t="inlineStr">
        <is>
          <t>F.4.1</t>
        </is>
      </c>
      <c r="E4090" s="10" t="inlineStr">
        <is>
          <t>F</t>
        </is>
      </c>
      <c r="F4090" s="10" t="inlineStr">
        <is>
          <t>Q</t>
        </is>
      </c>
      <c r="G4090" s="10" t="inlineStr">
        <is>
          <t>soil</t>
        </is>
      </c>
      <c r="H4090" s="10" t="n">
        <v>2</v>
      </c>
      <c r="I4090" s="10" t="inlineStr">
        <is>
          <t>Indice di consumo di suolo</t>
        </is>
      </c>
      <c r="J4090" s="20" t="n"/>
      <c r="K4090" s="20" t="n"/>
      <c r="L4090" s="20" t="n"/>
      <c r="M4090" s="20" t="n"/>
      <c r="N4090" s="21">
        <f>IF($A4090="","",IFERROR(VALUE($J4090),0))</f>
        <v/>
      </c>
      <c r="O4090" s="21">
        <f>IF($A4090="",0,IF(OR($S4090&lt;&gt;1,COUNTA($J4090:$M4090)=0),0,IF($N4090&lt;=0,$H4090,IF(SUMPRODUCT(MAX(($C$5:$C$6173=$C4090)*($D$5:$D$6173=$D4090)*($S$5:$S$6173=1)*IFERROR($N$5:$N$6173*1,0)))&gt;0,ROUND($H4090*((SUMPRODUCT(MAX(($C$5:$C$6173=$C4090)*($D$5:$D$6173=$D4090)*($S$5:$S$6173=1)*IFERROR($N$5:$N$6173*1,0)))-$N4090)/SUMPRODUCT(MAX(($C$5:$C$6173=$C4090)*($D$5:$D$6173=$D4090)*($S$5:$S$6173=1)*IFERROR($N$5:$N$6173*1,0)))),4),0))))</f>
        <v/>
      </c>
      <c r="P4090" s="10" t="inlineStr">
        <is>
          <t>m2</t>
        </is>
      </c>
      <c r="Q4090" s="21">
        <f>IF($A4090="","",$A4090&amp;"|"&amp;$C4090)</f>
        <v/>
      </c>
      <c r="R4090" s="21">
        <f>IF($A4090="","",$A4090&amp;"|"&amp;$C4090&amp;"|"&amp;$D4090)</f>
        <v/>
      </c>
      <c r="S4090" s="21">
        <f>IF($A4090="","",IFERROR(INDEX(Offerte!$D$2:$D$200,MATCH($Q4090,Offerte!$L$2:$L$200,0)),0))</f>
        <v/>
      </c>
      <c r="T4090" s="21">
        <f>IF($A4090="","",IFERROR(INDEX(Offerte!$G$2:$G$200,MATCH($Q4090,Offerte!$L$2:$L$200,0)),"NO"))</f>
        <v/>
      </c>
    </row>
    <row r="4091">
      <c r="A4091" s="10">
        <f>IF(Offerte!$A133="","",Offerte!$A133)</f>
        <v/>
      </c>
      <c r="B4091" s="10">
        <f>IF(Offerte!$A133="","",Offerte!$B133)</f>
        <v/>
      </c>
      <c r="C4091" s="10">
        <f>IF(Offerte!$A133="","",Offerte!$C133)</f>
        <v/>
      </c>
      <c r="D4091" s="10" t="inlineStr">
        <is>
          <t>F.5.1</t>
        </is>
      </c>
      <c r="E4091" s="10" t="inlineStr">
        <is>
          <t>F</t>
        </is>
      </c>
      <c r="F4091" s="10" t="inlineStr">
        <is>
          <t>T</t>
        </is>
      </c>
      <c r="G4091" s="10" t="inlineStr">
        <is>
          <t>tabular</t>
        </is>
      </c>
      <c r="H4091" s="10" t="n">
        <v>1</v>
      </c>
      <c r="I4091" s="10" t="inlineStr">
        <is>
          <t>Rendicontazione di sostenibilità ambientale</t>
        </is>
      </c>
      <c r="J4091" s="20" t="n"/>
      <c r="K4091" s="20" t="n"/>
      <c r="L4091" s="20" t="n"/>
      <c r="M4091" s="20" t="n"/>
      <c r="N4091" s="21">
        <f>IF($A4091="","",IF(IFERROR(VALUE($M4091),0)=1,1,0))</f>
        <v/>
      </c>
      <c r="O4091" s="21">
        <f>IF($A4091="",0,IF(OR($S4091&lt;&gt;1,COUNTA($J4091:$M4091)=0),0,IF($N4091=1,$H4091,0)))</f>
        <v/>
      </c>
      <c r="P4091" s="10" t="inlineStr">
        <is>
          <t>sì/no</t>
        </is>
      </c>
      <c r="Q4091" s="21">
        <f>IF($A4091="","",$A4091&amp;"|"&amp;$C4091)</f>
        <v/>
      </c>
      <c r="R4091" s="21">
        <f>IF($A4091="","",$A4091&amp;"|"&amp;$C4091&amp;"|"&amp;$D4091)</f>
        <v/>
      </c>
      <c r="S4091" s="21">
        <f>IF($A4091="","",IFERROR(INDEX(Offerte!$D$2:$D$200,MATCH($Q4091,Offerte!$L$2:$L$200,0)),0))</f>
        <v/>
      </c>
      <c r="T4091" s="21">
        <f>IF($A4091="","",IFERROR(INDEX(Offerte!$G$2:$G$200,MATCH($Q4091,Offerte!$L$2:$L$200,0)),"NO"))</f>
        <v/>
      </c>
    </row>
    <row r="4092">
      <c r="A4092" s="10">
        <f>IF(Offerte!$A133="","",Offerte!$A133)</f>
        <v/>
      </c>
      <c r="B4092" s="10">
        <f>IF(Offerte!$A133="","",Offerte!$B133)</f>
        <v/>
      </c>
      <c r="C4092" s="10">
        <f>IF(Offerte!$A133="","",Offerte!$C133)</f>
        <v/>
      </c>
      <c r="D4092" s="10" t="inlineStr">
        <is>
          <t>G.1.1</t>
        </is>
      </c>
      <c r="E4092" s="10" t="inlineStr">
        <is>
          <t>G</t>
        </is>
      </c>
      <c r="F4092" s="10" t="inlineStr">
        <is>
          <t>D</t>
        </is>
      </c>
      <c r="G4092" s="10" t="inlineStr">
        <is>
          <t>discretionary</t>
        </is>
      </c>
      <c r="H4092" s="10" t="n">
        <v>2</v>
      </c>
      <c r="I4092" s="10" t="inlineStr">
        <is>
          <t>Qualità del progetto di centrale di controllo aziendale</t>
        </is>
      </c>
      <c r="J4092" s="20" t="n"/>
      <c r="K4092" s="20" t="n"/>
      <c r="L4092" s="20" t="n"/>
      <c r="M4092" s="20" t="n"/>
      <c r="N4092" s="21">
        <f>IF($A4092="","",MAX(0,MIN(1,IFERROR(VALUE($M4092),0))))</f>
        <v/>
      </c>
      <c r="O4092" s="21">
        <f>IF($A4092="",0,IF(OR($S4092&lt;&gt;1,COUNTA($J4092:$M4092)=0),0,IF(SUMPRODUCT(MAX(($C$5:$C$6173=$C4092)*($D$5:$D$6173=$D4092)*($S$5:$S$6173=1)*IFERROR($N$5:$N$6173*1,0)))&gt;0,ROUND($H4092*($N4092/SUMPRODUCT(MAX(($C$5:$C$6173=$C4092)*($D$5:$D$6173=$D4092)*($S$5:$S$6173=1)*IFERROR($N$5:$N$6173*1,0)))),4),0)))</f>
        <v/>
      </c>
      <c r="P4092" s="10" t="inlineStr">
        <is>
          <t>coeff.</t>
        </is>
      </c>
      <c r="Q4092" s="21">
        <f>IF($A4092="","",$A4092&amp;"|"&amp;$C4092)</f>
        <v/>
      </c>
      <c r="R4092" s="21">
        <f>IF($A4092="","",$A4092&amp;"|"&amp;$C4092&amp;"|"&amp;$D4092)</f>
        <v/>
      </c>
      <c r="S4092" s="21">
        <f>IF($A4092="","",IFERROR(INDEX(Offerte!$D$2:$D$200,MATCH($Q4092,Offerte!$L$2:$L$200,0)),0))</f>
        <v/>
      </c>
      <c r="T4092" s="21">
        <f>IF($A4092="","",IFERROR(INDEX(Offerte!$G$2:$G$200,MATCH($Q4092,Offerte!$L$2:$L$200,0)),"NO"))</f>
        <v/>
      </c>
    </row>
    <row r="4093">
      <c r="A4093" s="10">
        <f>IF(Offerte!$A133="","",Offerte!$A133)</f>
        <v/>
      </c>
      <c r="B4093" s="10">
        <f>IF(Offerte!$A133="","",Offerte!$B133)</f>
        <v/>
      </c>
      <c r="C4093" s="10">
        <f>IF(Offerte!$A133="","",Offerte!$C133)</f>
        <v/>
      </c>
      <c r="D4093" s="10" t="inlineStr">
        <is>
          <t>G.2.1</t>
        </is>
      </c>
      <c r="E4093" s="10" t="inlineStr">
        <is>
          <t>G</t>
        </is>
      </c>
      <c r="F4093" s="10" t="inlineStr">
        <is>
          <t>T</t>
        </is>
      </c>
      <c r="G4093" s="10" t="inlineStr">
        <is>
          <t>tabular</t>
        </is>
      </c>
      <c r="H4093" s="10" t="n">
        <v>1</v>
      </c>
      <c r="I4093" s="10" t="inlineStr">
        <is>
          <t>Certificazione ISO 45001</t>
        </is>
      </c>
      <c r="J4093" s="20" t="n"/>
      <c r="K4093" s="20" t="n"/>
      <c r="L4093" s="20" t="n"/>
      <c r="M4093" s="20" t="n"/>
      <c r="N4093" s="21">
        <f>IF($A4093="","",IF(IFERROR(VALUE($M4093),0)=1,1,0))</f>
        <v/>
      </c>
      <c r="O4093" s="21">
        <f>IF($A4093="",0,IF(OR($S4093&lt;&gt;1,COUNTA($J4093:$M4093)=0),0,IF($N4093=1,$H4093,0)))</f>
        <v/>
      </c>
      <c r="P4093" s="10" t="inlineStr">
        <is>
          <t>sì/no</t>
        </is>
      </c>
      <c r="Q4093" s="21">
        <f>IF($A4093="","",$A4093&amp;"|"&amp;$C4093)</f>
        <v/>
      </c>
      <c r="R4093" s="21">
        <f>IF($A4093="","",$A4093&amp;"|"&amp;$C4093&amp;"|"&amp;$D4093)</f>
        <v/>
      </c>
      <c r="S4093" s="21">
        <f>IF($A4093="","",IFERROR(INDEX(Offerte!$D$2:$D$200,MATCH($Q4093,Offerte!$L$2:$L$200,0)),0))</f>
        <v/>
      </c>
      <c r="T4093" s="21">
        <f>IF($A4093="","",IFERROR(INDEX(Offerte!$G$2:$G$200,MATCH($Q4093,Offerte!$L$2:$L$200,0)),"NO"))</f>
        <v/>
      </c>
    </row>
    <row r="4094">
      <c r="A4094" s="10">
        <f>IF(Offerte!$A133="","",Offerte!$A133)</f>
        <v/>
      </c>
      <c r="B4094" s="10">
        <f>IF(Offerte!$A133="","",Offerte!$B133)</f>
        <v/>
      </c>
      <c r="C4094" s="10">
        <f>IF(Offerte!$A133="","",Offerte!$C133)</f>
        <v/>
      </c>
      <c r="D4094" s="10" t="inlineStr">
        <is>
          <t>G.3.1</t>
        </is>
      </c>
      <c r="E4094" s="10" t="inlineStr">
        <is>
          <t>G</t>
        </is>
      </c>
      <c r="F4094" s="10" t="inlineStr">
        <is>
          <t>T</t>
        </is>
      </c>
      <c r="G4094" s="10" t="inlineStr">
        <is>
          <t>tabular</t>
        </is>
      </c>
      <c r="H4094" s="10" t="n">
        <v>1</v>
      </c>
      <c r="I4094" s="10" t="inlineStr">
        <is>
          <t>Certificazioni di responsabilità sociale</t>
        </is>
      </c>
      <c r="J4094" s="20" t="n"/>
      <c r="K4094" s="20" t="n"/>
      <c r="L4094" s="20" t="n"/>
      <c r="M4094" s="20" t="n"/>
      <c r="N4094" s="21">
        <f>IF($A4094="","",IF(IFERROR(VALUE($M4094),0)=1,1,0))</f>
        <v/>
      </c>
      <c r="O4094" s="21">
        <f>IF($A4094="",0,IF(OR($S4094&lt;&gt;1,COUNTA($J4094:$M4094)=0),0,IF($N4094=1,$H4094,0)))</f>
        <v/>
      </c>
      <c r="P4094" s="10" t="inlineStr">
        <is>
          <t>sì/no</t>
        </is>
      </c>
      <c r="Q4094" s="21">
        <f>IF($A4094="","",$A4094&amp;"|"&amp;$C4094)</f>
        <v/>
      </c>
      <c r="R4094" s="21">
        <f>IF($A4094="","",$A4094&amp;"|"&amp;$C4094&amp;"|"&amp;$D4094)</f>
        <v/>
      </c>
      <c r="S4094" s="21">
        <f>IF($A4094="","",IFERROR(INDEX(Offerte!$D$2:$D$200,MATCH($Q4094,Offerte!$L$2:$L$200,0)),0))</f>
        <v/>
      </c>
      <c r="T4094" s="21">
        <f>IF($A4094="","",IFERROR(INDEX(Offerte!$G$2:$G$200,MATCH($Q4094,Offerte!$L$2:$L$200,0)),"NO"))</f>
        <v/>
      </c>
    </row>
    <row r="4095">
      <c r="A4095" s="10">
        <f>IF(Offerte!$A133="","",Offerte!$A133)</f>
        <v/>
      </c>
      <c r="B4095" s="10">
        <f>IF(Offerte!$A133="","",Offerte!$B133)</f>
        <v/>
      </c>
      <c r="C4095" s="10">
        <f>IF(Offerte!$A133="","",Offerte!$C133)</f>
        <v/>
      </c>
      <c r="D4095" s="10" t="inlineStr">
        <is>
          <t>G.4.1</t>
        </is>
      </c>
      <c r="E4095" s="10" t="inlineStr">
        <is>
          <t>G</t>
        </is>
      </c>
      <c r="F4095" s="10" t="inlineStr">
        <is>
          <t>D</t>
        </is>
      </c>
      <c r="G4095" s="10" t="inlineStr">
        <is>
          <t>discretionary</t>
        </is>
      </c>
      <c r="H4095" s="10" t="n">
        <v>2</v>
      </c>
      <c r="I4095" s="10" t="inlineStr">
        <is>
          <t>Qualità del piano di formazione del personale</t>
        </is>
      </c>
      <c r="J4095" s="20" t="n"/>
      <c r="K4095" s="20" t="n"/>
      <c r="L4095" s="20" t="n"/>
      <c r="M4095" s="20" t="n"/>
      <c r="N4095" s="21">
        <f>IF($A4095="","",MAX(0,MIN(1,IFERROR(VALUE($M4095),0))))</f>
        <v/>
      </c>
      <c r="O4095" s="21">
        <f>IF($A4095="",0,IF(OR($S4095&lt;&gt;1,COUNTA($J4095:$M4095)=0),0,IF(SUMPRODUCT(MAX(($C$5:$C$6173=$C4095)*($D$5:$D$6173=$D4095)*($S$5:$S$6173=1)*IFERROR($N$5:$N$6173*1,0)))&gt;0,ROUND($H4095*($N4095/SUMPRODUCT(MAX(($C$5:$C$6173=$C4095)*($D$5:$D$6173=$D4095)*($S$5:$S$6173=1)*IFERROR($N$5:$N$6173*1,0)))),4),0)))</f>
        <v/>
      </c>
      <c r="P4095" s="10" t="inlineStr">
        <is>
          <t>coeff.</t>
        </is>
      </c>
      <c r="Q4095" s="21">
        <f>IF($A4095="","",$A4095&amp;"|"&amp;$C4095)</f>
        <v/>
      </c>
      <c r="R4095" s="21">
        <f>IF($A4095="","",$A4095&amp;"|"&amp;$C4095&amp;"|"&amp;$D4095)</f>
        <v/>
      </c>
      <c r="S4095" s="21">
        <f>IF($A4095="","",IFERROR(INDEX(Offerte!$D$2:$D$200,MATCH($Q4095,Offerte!$L$2:$L$200,0)),0))</f>
        <v/>
      </c>
      <c r="T4095" s="21">
        <f>IF($A4095="","",IFERROR(INDEX(Offerte!$G$2:$G$200,MATCH($Q4095,Offerte!$L$2:$L$200,0)),"NO"))</f>
        <v/>
      </c>
    </row>
    <row r="4096">
      <c r="A4096" s="10">
        <f>IF(Offerte!$A133="","",Offerte!$A133)</f>
        <v/>
      </c>
      <c r="B4096" s="10">
        <f>IF(Offerte!$A133="","",Offerte!$B133)</f>
        <v/>
      </c>
      <c r="C4096" s="10">
        <f>IF(Offerte!$A133="","",Offerte!$C133)</f>
        <v/>
      </c>
      <c r="D4096" s="10" t="inlineStr">
        <is>
          <t>G.5.1</t>
        </is>
      </c>
      <c r="E4096" s="10" t="inlineStr">
        <is>
          <t>G</t>
        </is>
      </c>
      <c r="F4096" s="10" t="inlineStr">
        <is>
          <t>T</t>
        </is>
      </c>
      <c r="G4096" s="10" t="inlineStr">
        <is>
          <t>tabular</t>
        </is>
      </c>
      <c r="H4096" s="10" t="n">
        <v>1</v>
      </c>
      <c r="I4096" s="10" t="inlineStr">
        <is>
          <t>Impegno al mantenimento delle garanzie del contratto di secondo livello del gestore uscente</t>
        </is>
      </c>
      <c r="J4096" s="20" t="n"/>
      <c r="K4096" s="20" t="n"/>
      <c r="L4096" s="20" t="n"/>
      <c r="M4096" s="20" t="n"/>
      <c r="N4096" s="21">
        <f>IF($A4096="","",IF(IFERROR(VALUE($M4096),0)=1,1,0))</f>
        <v/>
      </c>
      <c r="O4096" s="21">
        <f>IF($A4096="",0,IF(OR($S4096&lt;&gt;1,COUNTA($J4096:$M4096)=0),0,IF($N4096=1,$H4096,0)))</f>
        <v/>
      </c>
      <c r="P4096" s="10" t="inlineStr">
        <is>
          <t>sì/no</t>
        </is>
      </c>
      <c r="Q4096" s="21">
        <f>IF($A4096="","",$A4096&amp;"|"&amp;$C4096)</f>
        <v/>
      </c>
      <c r="R4096" s="21">
        <f>IF($A4096="","",$A4096&amp;"|"&amp;$C4096&amp;"|"&amp;$D4096)</f>
        <v/>
      </c>
      <c r="S4096" s="21">
        <f>IF($A4096="","",IFERROR(INDEX(Offerte!$D$2:$D$200,MATCH($Q4096,Offerte!$L$2:$L$200,0)),0))</f>
        <v/>
      </c>
      <c r="T4096" s="21">
        <f>IF($A4096="","",IFERROR(INDEX(Offerte!$G$2:$G$200,MATCH($Q4096,Offerte!$L$2:$L$200,0)),"NO"))</f>
        <v/>
      </c>
    </row>
    <row r="4097">
      <c r="A4097" s="10">
        <f>IF(Offerte!$A134="","",Offerte!$A134)</f>
        <v/>
      </c>
      <c r="B4097" s="10">
        <f>IF(Offerte!$A134="","",Offerte!$B134)</f>
        <v/>
      </c>
      <c r="C4097" s="10">
        <f>IF(Offerte!$A134="","",Offerte!$C134)</f>
        <v/>
      </c>
      <c r="D4097" s="10" t="inlineStr">
        <is>
          <t>A.1.1</t>
        </is>
      </c>
      <c r="E4097" s="10" t="inlineStr">
        <is>
          <t>A</t>
        </is>
      </c>
      <c r="F4097" s="10" t="inlineStr">
        <is>
          <t>Q</t>
        </is>
      </c>
      <c r="G4097" s="10" t="inlineStr">
        <is>
          <t>higher</t>
        </is>
      </c>
      <c r="H4097" s="10" t="n">
        <v>3</v>
      </c>
      <c r="I4097" s="10" t="inlineStr">
        <is>
          <t>Tasso aggiuntivo di corse controllate</t>
        </is>
      </c>
      <c r="J4097" s="20" t="n"/>
      <c r="K4097" s="20" t="n"/>
      <c r="L4097" s="20" t="n"/>
      <c r="M4097" s="20" t="n"/>
      <c r="N4097" s="21">
        <f>IF($A4097="","",IFERROR(VALUE($K4097)/VALUE($L4097)*100,IFERROR(VALUE($J4097),0)))</f>
        <v/>
      </c>
      <c r="O4097" s="21">
        <f>IF($A4097="",0,IF(OR($S4097&lt;&gt;1,COUNTA($J4097:$M4097)=0),0,IF(SUMPRODUCT(MAX(($C$5:$C$6173=$C4097)*($D$5:$D$6173=$D4097)*($S$5:$S$6173=1)*IFERROR($N$5:$N$6173*1,0)))&gt;0,ROUND($H4097*($N4097/SUMPRODUCT(MAX(($C$5:$C$6173=$C4097)*($D$5:$D$6173=$D4097)*($S$5:$S$6173=1)*IFERROR($N$5:$N$6173*1,0)))),4),0)))</f>
        <v/>
      </c>
      <c r="P4097" s="10" t="inlineStr">
        <is>
          <t>Corse controllate annue / Corse programmate annue</t>
        </is>
      </c>
      <c r="Q4097" s="21">
        <f>IF($A4097="","",$A4097&amp;"|"&amp;$C4097)</f>
        <v/>
      </c>
      <c r="R4097" s="21">
        <f>IF($A4097="","",$A4097&amp;"|"&amp;$C4097&amp;"|"&amp;$D4097)</f>
        <v/>
      </c>
      <c r="S4097" s="21">
        <f>IF($A4097="","",IFERROR(INDEX(Offerte!$D$2:$D$200,MATCH($Q4097,Offerte!$L$2:$L$200,0)),0))</f>
        <v/>
      </c>
      <c r="T4097" s="21">
        <f>IF($A4097="","",IFERROR(INDEX(Offerte!$G$2:$G$200,MATCH($Q4097,Offerte!$L$2:$L$200,0)),"NO"))</f>
        <v/>
      </c>
    </row>
    <row r="4098">
      <c r="A4098" s="10">
        <f>IF(Offerte!$A134="","",Offerte!$A134)</f>
        <v/>
      </c>
      <c r="B4098" s="10">
        <f>IF(Offerte!$A134="","",Offerte!$B134)</f>
        <v/>
      </c>
      <c r="C4098" s="10">
        <f>IF(Offerte!$A134="","",Offerte!$C134)</f>
        <v/>
      </c>
      <c r="D4098" s="10" t="inlineStr">
        <is>
          <t>A.1.2</t>
        </is>
      </c>
      <c r="E4098" s="10" t="inlineStr">
        <is>
          <t>A</t>
        </is>
      </c>
      <c r="F4098" s="10" t="inlineStr">
        <is>
          <t>Q</t>
        </is>
      </c>
      <c r="G4098" s="10" t="inlineStr">
        <is>
          <t>higher</t>
        </is>
      </c>
      <c r="H4098" s="10" t="n">
        <v>4</v>
      </c>
      <c r="I4098" s="10" t="inlineStr">
        <is>
          <t>Numero aggiuntivo di passeggeri controllati</t>
        </is>
      </c>
      <c r="J4098" s="20" t="n"/>
      <c r="K4098" s="20" t="n"/>
      <c r="L4098" s="20" t="n"/>
      <c r="M4098" s="20" t="n"/>
      <c r="N4098" s="21">
        <f>IF($A4098="","",IFERROR(VALUE($J4098),0))</f>
        <v/>
      </c>
      <c r="O4098" s="21">
        <f>IF($A4098="",0,IF(OR($S4098&lt;&gt;1,COUNTA($J4098:$M4098)=0),0,IF(SUMPRODUCT(MAX(($C$5:$C$6173=$C4098)*($D$5:$D$6173=$D4098)*($S$5:$S$6173=1)*IFERROR($N$5:$N$6173*1,0)))&gt;0,ROUND($H4098*($N4098/SUMPRODUCT(MAX(($C$5:$C$6173=$C4098)*($D$5:$D$6173=$D4098)*($S$5:$S$6173=1)*IFERROR($N$5:$N$6173*1,0)))),4),0)))</f>
        <v/>
      </c>
      <c r="P4098" s="10" t="inlineStr">
        <is>
          <t>passeggeri/anno</t>
        </is>
      </c>
      <c r="Q4098" s="21">
        <f>IF($A4098="","",$A4098&amp;"|"&amp;$C4098)</f>
        <v/>
      </c>
      <c r="R4098" s="21">
        <f>IF($A4098="","",$A4098&amp;"|"&amp;$C4098&amp;"|"&amp;$D4098)</f>
        <v/>
      </c>
      <c r="S4098" s="21">
        <f>IF($A4098="","",IFERROR(INDEX(Offerte!$D$2:$D$200,MATCH($Q4098,Offerte!$L$2:$L$200,0)),0))</f>
        <v/>
      </c>
      <c r="T4098" s="21">
        <f>IF($A4098="","",IFERROR(INDEX(Offerte!$G$2:$G$200,MATCH($Q4098,Offerte!$L$2:$L$200,0)),"NO"))</f>
        <v/>
      </c>
    </row>
    <row r="4099">
      <c r="A4099" s="10">
        <f>IF(Offerte!$A134="","",Offerte!$A134)</f>
        <v/>
      </c>
      <c r="B4099" s="10">
        <f>IF(Offerte!$A134="","",Offerte!$B134)</f>
        <v/>
      </c>
      <c r="C4099" s="10">
        <f>IF(Offerte!$A134="","",Offerte!$C134)</f>
        <v/>
      </c>
      <c r="D4099" s="10" t="inlineStr">
        <is>
          <t>B.1.1</t>
        </is>
      </c>
      <c r="E4099" s="10" t="inlineStr">
        <is>
          <t>B</t>
        </is>
      </c>
      <c r="F4099" s="10" t="inlineStr">
        <is>
          <t>Q</t>
        </is>
      </c>
      <c r="G4099" s="10" t="inlineStr">
        <is>
          <t>higher</t>
        </is>
      </c>
      <c r="H4099" s="10" t="n">
        <v>3</v>
      </c>
      <c r="I4099" s="10" t="inlineStr">
        <is>
          <t>Incremento dei posti offerti nelle fasce di punta</t>
        </is>
      </c>
      <c r="J4099" s="20" t="n"/>
      <c r="K4099" s="20" t="n"/>
      <c r="L4099" s="20" t="n"/>
      <c r="M4099" s="20" t="n"/>
      <c r="N4099" s="21">
        <f>IF($A4099="","",IFERROR(VALUE($J4099),0))</f>
        <v/>
      </c>
      <c r="O4099" s="21">
        <f>IF($A4099="",0,IF(OR($S4099&lt;&gt;1,COUNTA($J4099:$M4099)=0),0,IF(SUMPRODUCT(MAX(($C$5:$C$6173=$C4099)*($D$5:$D$6173=$D4099)*($S$5:$S$6173=1)*IFERROR($N$5:$N$6173*1,0)))&gt;0,ROUND($H4099*($N4099/SUMPRODUCT(MAX(($C$5:$C$6173=$C4099)*($D$5:$D$6173=$D4099)*($S$5:$S$6173=1)*IFERROR($N$5:$N$6173*1,0)))),4),0)))</f>
        <v/>
      </c>
      <c r="P4099" s="10" t="inlineStr">
        <is>
          <t>posti*km</t>
        </is>
      </c>
      <c r="Q4099" s="21">
        <f>IF($A4099="","",$A4099&amp;"|"&amp;$C4099)</f>
        <v/>
      </c>
      <c r="R4099" s="21">
        <f>IF($A4099="","",$A4099&amp;"|"&amp;$C4099&amp;"|"&amp;$D4099)</f>
        <v/>
      </c>
      <c r="S4099" s="21">
        <f>IF($A4099="","",IFERROR(INDEX(Offerte!$D$2:$D$200,MATCH($Q4099,Offerte!$L$2:$L$200,0)),0))</f>
        <v/>
      </c>
      <c r="T4099" s="21">
        <f>IF($A4099="","",IFERROR(INDEX(Offerte!$G$2:$G$200,MATCH($Q4099,Offerte!$L$2:$L$200,0)),"NO"))</f>
        <v/>
      </c>
    </row>
    <row r="4100">
      <c r="A4100" s="10">
        <f>IF(Offerte!$A134="","",Offerte!$A134)</f>
        <v/>
      </c>
      <c r="B4100" s="10">
        <f>IF(Offerte!$A134="","",Offerte!$B134)</f>
        <v/>
      </c>
      <c r="C4100" s="10">
        <f>IF(Offerte!$A134="","",Offerte!$C134)</f>
        <v/>
      </c>
      <c r="D4100" s="10" t="inlineStr">
        <is>
          <t>B.2.1</t>
        </is>
      </c>
      <c r="E4100" s="10" t="inlineStr">
        <is>
          <t>B</t>
        </is>
      </c>
      <c r="F4100" s="10" t="inlineStr">
        <is>
          <t>Q</t>
        </is>
      </c>
      <c r="G4100" s="10" t="inlineStr">
        <is>
          <t>higher</t>
        </is>
      </c>
      <c r="H4100" s="10" t="n">
        <v>4</v>
      </c>
      <c r="I4100" s="10" t="inlineStr">
        <is>
          <t>Corse aggiuntive nell'arco giornaliero base</t>
        </is>
      </c>
      <c r="J4100" s="20" t="n"/>
      <c r="K4100" s="20" t="n"/>
      <c r="L4100" s="20" t="n"/>
      <c r="M4100" s="20" t="n"/>
      <c r="N4100" s="21">
        <f>IF($A4100="","",IFERROR(VALUE($J4100),0))</f>
        <v/>
      </c>
      <c r="O4100" s="21">
        <f>IF($A4100="",0,IF(OR($S4100&lt;&gt;1,COUNTA($J4100:$M4100)=0),0,IF(SUMPRODUCT(MAX(($C$5:$C$6173=$C4100)*($D$5:$D$6173=$D4100)*($S$5:$S$6173=1)*IFERROR($N$5:$N$6173*1,0)))&gt;0,ROUND($H4100*($N4100/SUMPRODUCT(MAX(($C$5:$C$6173=$C4100)*($D$5:$D$6173=$D4100)*($S$5:$S$6173=1)*IFERROR($N$5:$N$6173*1,0)))),4),0)))</f>
        <v/>
      </c>
      <c r="P4100" s="10" t="inlineStr">
        <is>
          <t>corse</t>
        </is>
      </c>
      <c r="Q4100" s="21">
        <f>IF($A4100="","",$A4100&amp;"|"&amp;$C4100)</f>
        <v/>
      </c>
      <c r="R4100" s="21">
        <f>IF($A4100="","",$A4100&amp;"|"&amp;$C4100&amp;"|"&amp;$D4100)</f>
        <v/>
      </c>
      <c r="S4100" s="21">
        <f>IF($A4100="","",IFERROR(INDEX(Offerte!$D$2:$D$200,MATCH($Q4100,Offerte!$L$2:$L$200,0)),0))</f>
        <v/>
      </c>
      <c r="T4100" s="21">
        <f>IF($A4100="","",IFERROR(INDEX(Offerte!$G$2:$G$200,MATCH($Q4100,Offerte!$L$2:$L$200,0)),"NO"))</f>
        <v/>
      </c>
    </row>
    <row r="4101">
      <c r="A4101" s="10">
        <f>IF(Offerte!$A134="","",Offerte!$A134)</f>
        <v/>
      </c>
      <c r="B4101" s="10">
        <f>IF(Offerte!$A134="","",Offerte!$B134)</f>
        <v/>
      </c>
      <c r="C4101" s="10">
        <f>IF(Offerte!$A134="","",Offerte!$C134)</f>
        <v/>
      </c>
      <c r="D4101" s="10" t="inlineStr">
        <is>
          <t>B.3.1</t>
        </is>
      </c>
      <c r="E4101" s="10" t="inlineStr">
        <is>
          <t>B</t>
        </is>
      </c>
      <c r="F4101" s="10" t="inlineStr">
        <is>
          <t>Q</t>
        </is>
      </c>
      <c r="G4101" s="10" t="inlineStr">
        <is>
          <t>higher</t>
        </is>
      </c>
      <c r="H4101" s="10" t="n">
        <v>2</v>
      </c>
      <c r="I4101" s="10" t="inlineStr">
        <is>
          <t>Numero di corse aggiuntive per allungamento dell'arco di servizio giornaliero nelle fasce serali</t>
        </is>
      </c>
      <c r="J4101" s="20" t="n"/>
      <c r="K4101" s="20" t="n"/>
      <c r="L4101" s="20" t="n"/>
      <c r="M4101" s="20" t="n"/>
      <c r="N4101" s="21">
        <f>IF($A4101="","",IFERROR(VALUE($J4101),0))</f>
        <v/>
      </c>
      <c r="O4101" s="21">
        <f>IF($A4101="",0,IF(OR($S4101&lt;&gt;1,COUNTA($J4101:$M4101)=0),0,IF(SUMPRODUCT(MAX(($C$5:$C$6173=$C4101)*($D$5:$D$6173=$D4101)*($S$5:$S$6173=1)*IFERROR($N$5:$N$6173*1,0)))&gt;0,ROUND($H4101*($N4101/SUMPRODUCT(MAX(($C$5:$C$6173=$C4101)*($D$5:$D$6173=$D4101)*($S$5:$S$6173=1)*IFERROR($N$5:$N$6173*1,0)))),4),0)))</f>
        <v/>
      </c>
      <c r="P4101" s="10" t="inlineStr">
        <is>
          <t>corse</t>
        </is>
      </c>
      <c r="Q4101" s="21">
        <f>IF($A4101="","",$A4101&amp;"|"&amp;$C4101)</f>
        <v/>
      </c>
      <c r="R4101" s="21">
        <f>IF($A4101="","",$A4101&amp;"|"&amp;$C4101&amp;"|"&amp;$D4101)</f>
        <v/>
      </c>
      <c r="S4101" s="21">
        <f>IF($A4101="","",IFERROR(INDEX(Offerte!$D$2:$D$200,MATCH($Q4101,Offerte!$L$2:$L$200,0)),0))</f>
        <v/>
      </c>
      <c r="T4101" s="21">
        <f>IF($A4101="","",IFERROR(INDEX(Offerte!$G$2:$G$200,MATCH($Q4101,Offerte!$L$2:$L$200,0)),"NO"))</f>
        <v/>
      </c>
    </row>
    <row r="4102">
      <c r="A4102" s="10">
        <f>IF(Offerte!$A134="","",Offerte!$A134)</f>
        <v/>
      </c>
      <c r="B4102" s="10">
        <f>IF(Offerte!$A134="","",Offerte!$B134)</f>
        <v/>
      </c>
      <c r="C4102" s="10">
        <f>IF(Offerte!$A134="","",Offerte!$C134)</f>
        <v/>
      </c>
      <c r="D4102" s="10" t="inlineStr">
        <is>
          <t>B.4.1</t>
        </is>
      </c>
      <c r="E4102" s="10" t="inlineStr">
        <is>
          <t>B</t>
        </is>
      </c>
      <c r="F4102" s="10" t="inlineStr">
        <is>
          <t>Q</t>
        </is>
      </c>
      <c r="G4102" s="10" t="inlineStr">
        <is>
          <t>higher</t>
        </is>
      </c>
      <c r="H4102" s="10" t="n">
        <v>3</v>
      </c>
      <c r="I4102" s="10" t="inlineStr">
        <is>
          <t>Percorrenze aggiuntive offerte nel Programma d'esercizio delle prime due fasi attuative</t>
        </is>
      </c>
      <c r="J4102" s="20" t="n"/>
      <c r="K4102" s="20" t="n"/>
      <c r="L4102" s="20" t="n"/>
      <c r="M4102" s="20" t="n"/>
      <c r="N4102" s="21">
        <f>IF($A4102="","",IFERROR(VALUE($J4102),0))</f>
        <v/>
      </c>
      <c r="O4102" s="21">
        <f>IF($A4102="",0,IF(OR($S4102&lt;&gt;1,COUNTA($J4102:$M4102)=0),0,IF(SUMPRODUCT(MAX(($C$5:$C$6173=$C4102)*($D$5:$D$6173=$D4102)*($S$5:$S$6173=1)*IFERROR($N$5:$N$6173*1,0)))&gt;0,ROUND($H4102*($N4102/SUMPRODUCT(MAX(($C$5:$C$6173=$C4102)*($D$5:$D$6173=$D4102)*($S$5:$S$6173=1)*IFERROR($N$5:$N$6173*1,0)))),4),0)))</f>
        <v/>
      </c>
      <c r="P4102" s="10" t="inlineStr">
        <is>
          <t>vett*km</t>
        </is>
      </c>
      <c r="Q4102" s="21">
        <f>IF($A4102="","",$A4102&amp;"|"&amp;$C4102)</f>
        <v/>
      </c>
      <c r="R4102" s="21">
        <f>IF($A4102="","",$A4102&amp;"|"&amp;$C4102&amp;"|"&amp;$D4102)</f>
        <v/>
      </c>
      <c r="S4102" s="21">
        <f>IF($A4102="","",IFERROR(INDEX(Offerte!$D$2:$D$200,MATCH($Q4102,Offerte!$L$2:$L$200,0)),0))</f>
        <v/>
      </c>
      <c r="T4102" s="21">
        <f>IF($A4102="","",IFERROR(INDEX(Offerte!$G$2:$G$200,MATCH($Q4102,Offerte!$L$2:$L$200,0)),"NO"))</f>
        <v/>
      </c>
    </row>
    <row r="4103">
      <c r="A4103" s="10">
        <f>IF(Offerte!$A134="","",Offerte!$A134)</f>
        <v/>
      </c>
      <c r="B4103" s="10">
        <f>IF(Offerte!$A134="","",Offerte!$B134)</f>
        <v/>
      </c>
      <c r="C4103" s="10">
        <f>IF(Offerte!$A134="","",Offerte!$C134)</f>
        <v/>
      </c>
      <c r="D4103" s="10" t="inlineStr">
        <is>
          <t>B.5.1</t>
        </is>
      </c>
      <c r="E4103" s="10" t="inlineStr">
        <is>
          <t>B</t>
        </is>
      </c>
      <c r="F4103" s="10" t="inlineStr">
        <is>
          <t>D</t>
        </is>
      </c>
      <c r="G4103" s="10" t="inlineStr">
        <is>
          <t>discretionary</t>
        </is>
      </c>
      <c r="H4103" s="10" t="n">
        <v>2</v>
      </c>
      <c r="I4103" s="10" t="inlineStr">
        <is>
          <t>Efficacia del progetto di servizi complementari DRT</t>
        </is>
      </c>
      <c r="J4103" s="20" t="n"/>
      <c r="K4103" s="20" t="n"/>
      <c r="L4103" s="20" t="n"/>
      <c r="M4103" s="20" t="n"/>
      <c r="N4103" s="21">
        <f>IF($A4103="","",MAX(0,MIN(1,IFERROR(VALUE($M4103),0))))</f>
        <v/>
      </c>
      <c r="O4103" s="21">
        <f>IF($A4103="",0,IF(OR($S4103&lt;&gt;1,COUNTA($J4103:$M4103)=0),0,IF(SUMPRODUCT(MAX(($C$5:$C$6173=$C4103)*($D$5:$D$6173=$D4103)*($S$5:$S$6173=1)*IFERROR($N$5:$N$6173*1,0)))&gt;0,ROUND($H4103*($N4103/SUMPRODUCT(MAX(($C$5:$C$6173=$C4103)*($D$5:$D$6173=$D4103)*($S$5:$S$6173=1)*IFERROR($N$5:$N$6173*1,0)))),4),0)))</f>
        <v/>
      </c>
      <c r="P4103" s="10" t="inlineStr">
        <is>
          <t>coeff.</t>
        </is>
      </c>
      <c r="Q4103" s="21">
        <f>IF($A4103="","",$A4103&amp;"|"&amp;$C4103)</f>
        <v/>
      </c>
      <c r="R4103" s="21">
        <f>IF($A4103="","",$A4103&amp;"|"&amp;$C4103&amp;"|"&amp;$D4103)</f>
        <v/>
      </c>
      <c r="S4103" s="21">
        <f>IF($A4103="","",IFERROR(INDEX(Offerte!$D$2:$D$200,MATCH($Q4103,Offerte!$L$2:$L$200,0)),0))</f>
        <v/>
      </c>
      <c r="T4103" s="21">
        <f>IF($A4103="","",IFERROR(INDEX(Offerte!$G$2:$G$200,MATCH($Q4103,Offerte!$L$2:$L$200,0)),"NO"))</f>
        <v/>
      </c>
    </row>
    <row r="4104">
      <c r="A4104" s="10">
        <f>IF(Offerte!$A134="","",Offerte!$A134)</f>
        <v/>
      </c>
      <c r="B4104" s="10">
        <f>IF(Offerte!$A134="","",Offerte!$B134)</f>
        <v/>
      </c>
      <c r="C4104" s="10">
        <f>IF(Offerte!$A134="","",Offerte!$C134)</f>
        <v/>
      </c>
      <c r="D4104" s="10" t="inlineStr">
        <is>
          <t>C.1.1</t>
        </is>
      </c>
      <c r="E4104" s="10" t="inlineStr">
        <is>
          <t>C</t>
        </is>
      </c>
      <c r="F4104" s="10" t="inlineStr">
        <is>
          <t>Q</t>
        </is>
      </c>
      <c r="G4104" s="10" t="inlineStr">
        <is>
          <t>higher</t>
        </is>
      </c>
      <c r="H4104" s="10" t="n">
        <v>2</v>
      </c>
      <c r="I4104" s="10" t="inlineStr">
        <is>
          <t>Tasso di copertura del servizio con telecamere BSD</t>
        </is>
      </c>
      <c r="J4104" s="20" t="n"/>
      <c r="K4104" s="20" t="n"/>
      <c r="L4104" s="20" t="n"/>
      <c r="M4104" s="20" t="n"/>
      <c r="N4104" s="21">
        <f>IF($A4104="","",IFERROR(VALUE($K4104)/VALUE($L4104),IFERROR(VALUE($J4104),0)))</f>
        <v/>
      </c>
      <c r="O4104" s="21">
        <f>IF($A4104="",0,IF(OR($S4104&lt;&gt;1,COUNTA($J4104:$M4104)=0),0,IF(SUMPRODUCT(MAX(($C$5:$C$6173=$C4104)*($D$5:$D$6173=$D4104)*($S$5:$S$6173=1)*IFERROR($N$5:$N$6173*1,0)))&gt;0,ROUND($H4104*($N4104/SUMPRODUCT(MAX(($C$5:$C$6173=$C4104)*($D$5:$D$6173=$D4104)*($S$5:$S$6173=1)*IFERROR($N$5:$N$6173*1,0)))),4),0)))</f>
        <v/>
      </c>
      <c r="P4104" s="10" t="inlineStr">
        <is>
          <t>Autobus attrezzati con telecamere BSD / Autobus totali in offerta, incluse scorte</t>
        </is>
      </c>
      <c r="Q4104" s="21">
        <f>IF($A4104="","",$A4104&amp;"|"&amp;$C4104)</f>
        <v/>
      </c>
      <c r="R4104" s="21">
        <f>IF($A4104="","",$A4104&amp;"|"&amp;$C4104&amp;"|"&amp;$D4104)</f>
        <v/>
      </c>
      <c r="S4104" s="21">
        <f>IF($A4104="","",IFERROR(INDEX(Offerte!$D$2:$D$200,MATCH($Q4104,Offerte!$L$2:$L$200,0)),0))</f>
        <v/>
      </c>
      <c r="T4104" s="21">
        <f>IF($A4104="","",IFERROR(INDEX(Offerte!$G$2:$G$200,MATCH($Q4104,Offerte!$L$2:$L$200,0)),"NO"))</f>
        <v/>
      </c>
    </row>
    <row r="4105">
      <c r="A4105" s="10">
        <f>IF(Offerte!$A134="","",Offerte!$A134)</f>
        <v/>
      </c>
      <c r="B4105" s="10">
        <f>IF(Offerte!$A134="","",Offerte!$B134)</f>
        <v/>
      </c>
      <c r="C4105" s="10">
        <f>IF(Offerte!$A134="","",Offerte!$C134)</f>
        <v/>
      </c>
      <c r="D4105" s="10" t="inlineStr">
        <is>
          <t>C.1.2</t>
        </is>
      </c>
      <c r="E4105" s="10" t="inlineStr">
        <is>
          <t>C</t>
        </is>
      </c>
      <c r="F4105" s="10" t="inlineStr">
        <is>
          <t>Q</t>
        </is>
      </c>
      <c r="G4105" s="10" t="inlineStr">
        <is>
          <t>higher</t>
        </is>
      </c>
      <c r="H4105" s="10" t="n">
        <v>2</v>
      </c>
      <c r="I4105" s="10" t="inlineStr">
        <is>
          <t>Tasso di copertura del servizio con telecamere ADAS</t>
        </is>
      </c>
      <c r="J4105" s="20" t="n"/>
      <c r="K4105" s="20" t="n"/>
      <c r="L4105" s="20" t="n"/>
      <c r="M4105" s="20" t="n"/>
      <c r="N4105" s="21">
        <f>IF($A4105="","",IFERROR(VALUE($K4105)/VALUE($L4105),IFERROR(VALUE($J4105),0)))</f>
        <v/>
      </c>
      <c r="O4105" s="21">
        <f>IF($A4105="",0,IF(OR($S4105&lt;&gt;1,COUNTA($J4105:$M4105)=0),0,IF(SUMPRODUCT(MAX(($C$5:$C$6173=$C4105)*($D$5:$D$6173=$D4105)*($S$5:$S$6173=1)*IFERROR($N$5:$N$6173*1,0)))&gt;0,ROUND($H4105*($N4105/SUMPRODUCT(MAX(($C$5:$C$6173=$C4105)*($D$5:$D$6173=$D4105)*($S$5:$S$6173=1)*IFERROR($N$5:$N$6173*1,0)))),4),0)))</f>
        <v/>
      </c>
      <c r="P4105" s="10" t="inlineStr">
        <is>
          <t>Autobus attrezzati con telecamere ADAS / Autobus totali in offerta, incluse scorte</t>
        </is>
      </c>
      <c r="Q4105" s="21">
        <f>IF($A4105="","",$A4105&amp;"|"&amp;$C4105)</f>
        <v/>
      </c>
      <c r="R4105" s="21">
        <f>IF($A4105="","",$A4105&amp;"|"&amp;$C4105&amp;"|"&amp;$D4105)</f>
        <v/>
      </c>
      <c r="S4105" s="21">
        <f>IF($A4105="","",IFERROR(INDEX(Offerte!$D$2:$D$200,MATCH($Q4105,Offerte!$L$2:$L$200,0)),0))</f>
        <v/>
      </c>
      <c r="T4105" s="21">
        <f>IF($A4105="","",IFERROR(INDEX(Offerte!$G$2:$G$200,MATCH($Q4105,Offerte!$L$2:$L$200,0)),"NO"))</f>
        <v/>
      </c>
    </row>
    <row r="4106">
      <c r="A4106" s="10">
        <f>IF(Offerte!$A134="","",Offerte!$A134)</f>
        <v/>
      </c>
      <c r="B4106" s="10">
        <f>IF(Offerte!$A134="","",Offerte!$B134)</f>
        <v/>
      </c>
      <c r="C4106" s="10">
        <f>IF(Offerte!$A134="","",Offerte!$C134)</f>
        <v/>
      </c>
      <c r="D4106" s="10" t="inlineStr">
        <is>
          <t>C.2.1</t>
        </is>
      </c>
      <c r="E4106" s="10" t="inlineStr">
        <is>
          <t>C</t>
        </is>
      </c>
      <c r="F4106" s="10" t="inlineStr">
        <is>
          <t>Q</t>
        </is>
      </c>
      <c r="G4106" s="10" t="inlineStr">
        <is>
          <t>higher</t>
        </is>
      </c>
      <c r="H4106" s="10" t="n">
        <v>3</v>
      </c>
      <c r="I4106" s="10" t="inlineStr">
        <is>
          <t>Tasso di copertura del servizio con telecamere di bordo di videosorveglianza</t>
        </is>
      </c>
      <c r="J4106" s="20" t="n"/>
      <c r="K4106" s="20" t="n"/>
      <c r="L4106" s="20" t="n"/>
      <c r="M4106" s="20" t="n"/>
      <c r="N4106" s="21">
        <f>IF($A4106="","",IFERROR(VALUE($K4106)/VALUE($L4106),IFERROR(VALUE($J4106),0)))</f>
        <v/>
      </c>
      <c r="O4106" s="21">
        <f>IF($A4106="",0,IF(OR($S4106&lt;&gt;1,COUNTA($J4106:$M4106)=0),0,IF(SUMPRODUCT(MAX(($C$5:$C$6173=$C4106)*($D$5:$D$6173=$D4106)*($S$5:$S$6173=1)*IFERROR($N$5:$N$6173*1,0)))&gt;0,ROUND($H4106*($N4106/SUMPRODUCT(MAX(($C$5:$C$6173=$C4106)*($D$5:$D$6173=$D4106)*($S$5:$S$6173=1)*IFERROR($N$5:$N$6173*1,0)))),4),0)))</f>
        <v/>
      </c>
      <c r="P4106" s="10" t="inlineStr">
        <is>
          <t>Autobus attrezzati con videosorveglianza / Autobus totali in offerta, incluse scorte</t>
        </is>
      </c>
      <c r="Q4106" s="21">
        <f>IF($A4106="","",$A4106&amp;"|"&amp;$C4106)</f>
        <v/>
      </c>
      <c r="R4106" s="21">
        <f>IF($A4106="","",$A4106&amp;"|"&amp;$C4106&amp;"|"&amp;$D4106)</f>
        <v/>
      </c>
      <c r="S4106" s="21">
        <f>IF($A4106="","",IFERROR(INDEX(Offerte!$D$2:$D$200,MATCH($Q4106,Offerte!$L$2:$L$200,0)),0))</f>
        <v/>
      </c>
      <c r="T4106" s="21">
        <f>IF($A4106="","",IFERROR(INDEX(Offerte!$G$2:$G$200,MATCH($Q4106,Offerte!$L$2:$L$200,0)),"NO"))</f>
        <v/>
      </c>
    </row>
    <row r="4107">
      <c r="A4107" s="10">
        <f>IF(Offerte!$A134="","",Offerte!$A134)</f>
        <v/>
      </c>
      <c r="B4107" s="10">
        <f>IF(Offerte!$A134="","",Offerte!$B134)</f>
        <v/>
      </c>
      <c r="C4107" s="10">
        <f>IF(Offerte!$A134="","",Offerte!$C134)</f>
        <v/>
      </c>
      <c r="D4107" s="10" t="inlineStr">
        <is>
          <t>C.2.2</t>
        </is>
      </c>
      <c r="E4107" s="10" t="inlineStr">
        <is>
          <t>C</t>
        </is>
      </c>
      <c r="F4107" s="10" t="inlineStr">
        <is>
          <t>T</t>
        </is>
      </c>
      <c r="G4107" s="10" t="inlineStr">
        <is>
          <t>tabular</t>
        </is>
      </c>
      <c r="H4107" s="10" t="n">
        <v>1</v>
      </c>
      <c r="I4107" s="10" t="inlineStr">
        <is>
          <t>Software video/audio analisi per situazioni di pericolo</t>
        </is>
      </c>
      <c r="J4107" s="20" t="n"/>
      <c r="K4107" s="20" t="n"/>
      <c r="L4107" s="20" t="n"/>
      <c r="M4107" s="20" t="n"/>
      <c r="N4107" s="21">
        <f>IF($A4107="","",IF(IFERROR(VALUE($M4107),0)=1,1,0))</f>
        <v/>
      </c>
      <c r="O4107" s="21">
        <f>IF($A4107="",0,IF(OR($S4107&lt;&gt;1,COUNTA($J4107:$M4107)=0),0,IF($N4107=1,$H4107,0)))</f>
        <v/>
      </c>
      <c r="P4107" s="10" t="inlineStr">
        <is>
          <t>sì/no</t>
        </is>
      </c>
      <c r="Q4107" s="21">
        <f>IF($A4107="","",$A4107&amp;"|"&amp;$C4107)</f>
        <v/>
      </c>
      <c r="R4107" s="21">
        <f>IF($A4107="","",$A4107&amp;"|"&amp;$C4107&amp;"|"&amp;$D4107)</f>
        <v/>
      </c>
      <c r="S4107" s="21">
        <f>IF($A4107="","",IFERROR(INDEX(Offerte!$D$2:$D$200,MATCH($Q4107,Offerte!$L$2:$L$200,0)),0))</f>
        <v/>
      </c>
      <c r="T4107" s="21">
        <f>IF($A4107="","",IFERROR(INDEX(Offerte!$G$2:$G$200,MATCH($Q4107,Offerte!$L$2:$L$200,0)),"NO"))</f>
        <v/>
      </c>
    </row>
    <row r="4108">
      <c r="A4108" s="10">
        <f>IF(Offerte!$A134="","",Offerte!$A134)</f>
        <v/>
      </c>
      <c r="B4108" s="10">
        <f>IF(Offerte!$A134="","",Offerte!$B134)</f>
        <v/>
      </c>
      <c r="C4108" s="10">
        <f>IF(Offerte!$A134="","",Offerte!$C134)</f>
        <v/>
      </c>
      <c r="D4108" s="10" t="inlineStr">
        <is>
          <t>C.2.3</t>
        </is>
      </c>
      <c r="E4108" s="10" t="inlineStr">
        <is>
          <t>C</t>
        </is>
      </c>
      <c r="F4108" s="10" t="inlineStr">
        <is>
          <t>T</t>
        </is>
      </c>
      <c r="G4108" s="10" t="inlineStr">
        <is>
          <t>tabular</t>
        </is>
      </c>
      <c r="H4108" s="10" t="n">
        <v>1</v>
      </c>
      <c r="I4108" s="10" t="inlineStr">
        <is>
          <t>Collegamento con centrale qualificata di pronto intervento</t>
        </is>
      </c>
      <c r="J4108" s="20" t="n"/>
      <c r="K4108" s="20" t="n"/>
      <c r="L4108" s="20" t="n"/>
      <c r="M4108" s="20" t="n"/>
      <c r="N4108" s="21">
        <f>IF($A4108="","",IF(IFERROR(VALUE($M4108),0)=1,1,0))</f>
        <v/>
      </c>
      <c r="O4108" s="21">
        <f>IF($A4108="",0,IF(OR($S4108&lt;&gt;1,COUNTA($J4108:$M4108)=0),0,IF($N4108=1,$H4108,0)))</f>
        <v/>
      </c>
      <c r="P4108" s="10" t="inlineStr">
        <is>
          <t>sì/no</t>
        </is>
      </c>
      <c r="Q4108" s="21">
        <f>IF($A4108="","",$A4108&amp;"|"&amp;$C4108)</f>
        <v/>
      </c>
      <c r="R4108" s="21">
        <f>IF($A4108="","",$A4108&amp;"|"&amp;$C4108&amp;"|"&amp;$D4108)</f>
        <v/>
      </c>
      <c r="S4108" s="21">
        <f>IF($A4108="","",IFERROR(INDEX(Offerte!$D$2:$D$200,MATCH($Q4108,Offerte!$L$2:$L$200,0)),0))</f>
        <v/>
      </c>
      <c r="T4108" s="21">
        <f>IF($A4108="","",IFERROR(INDEX(Offerte!$G$2:$G$200,MATCH($Q4108,Offerte!$L$2:$L$200,0)),"NO"))</f>
        <v/>
      </c>
    </row>
    <row r="4109">
      <c r="A4109" s="10">
        <f>IF(Offerte!$A134="","",Offerte!$A134)</f>
        <v/>
      </c>
      <c r="B4109" s="10">
        <f>IF(Offerte!$A134="","",Offerte!$B134)</f>
        <v/>
      </c>
      <c r="C4109" s="10">
        <f>IF(Offerte!$A134="","",Offerte!$C134)</f>
        <v/>
      </c>
      <c r="D4109" s="10" t="inlineStr">
        <is>
          <t>C.2.4</t>
        </is>
      </c>
      <c r="E4109" s="10" t="inlineStr">
        <is>
          <t>C</t>
        </is>
      </c>
      <c r="F4109" s="10" t="inlineStr">
        <is>
          <t>Q</t>
        </is>
      </c>
      <c r="G4109" s="10" t="inlineStr">
        <is>
          <t>higher</t>
        </is>
      </c>
      <c r="H4109" s="10" t="n">
        <v>1</v>
      </c>
      <c r="I4109" s="10" t="inlineStr">
        <is>
          <t>Tasso di copertura del servizio con dispositivi per la chiamata di emergenza del conducente</t>
        </is>
      </c>
      <c r="J4109" s="20" t="n"/>
      <c r="K4109" s="20" t="n"/>
      <c r="L4109" s="20" t="n"/>
      <c r="M4109" s="20" t="n"/>
      <c r="N4109" s="21">
        <f>IF($A4109="","",IFERROR(VALUE($K4109)/VALUE($L4109),IFERROR(VALUE($J4109),0)))</f>
        <v/>
      </c>
      <c r="O4109" s="21">
        <f>IF($A4109="",0,IF(OR($S4109&lt;&gt;1,COUNTA($J4109:$M4109)=0),0,IF(SUMPRODUCT(MAX(($C$5:$C$6173=$C4109)*($D$5:$D$6173=$D4109)*($S$5:$S$6173=1)*IFERROR($N$5:$N$6173*1,0)))&gt;0,ROUND($H4109*($N4109/SUMPRODUCT(MAX(($C$5:$C$6173=$C4109)*($D$5:$D$6173=$D4109)*($S$5:$S$6173=1)*IFERROR($N$5:$N$6173*1,0)))),4),0)))</f>
        <v/>
      </c>
      <c r="P4109" s="10" t="inlineStr">
        <is>
          <t>Autobus attrezzati con chiamata di emergenza / Autobus totali in offerta, incluse scorte</t>
        </is>
      </c>
      <c r="Q4109" s="21">
        <f>IF($A4109="","",$A4109&amp;"|"&amp;$C4109)</f>
        <v/>
      </c>
      <c r="R4109" s="21">
        <f>IF($A4109="","",$A4109&amp;"|"&amp;$C4109&amp;"|"&amp;$D4109)</f>
        <v/>
      </c>
      <c r="S4109" s="21">
        <f>IF($A4109="","",IFERROR(INDEX(Offerte!$D$2:$D$200,MATCH($Q4109,Offerte!$L$2:$L$200,0)),0))</f>
        <v/>
      </c>
      <c r="T4109" s="21">
        <f>IF($A4109="","",IFERROR(INDEX(Offerte!$G$2:$G$200,MATCH($Q4109,Offerte!$L$2:$L$200,0)),"NO"))</f>
        <v/>
      </c>
    </row>
    <row r="4110">
      <c r="A4110" s="10">
        <f>IF(Offerte!$A134="","",Offerte!$A134)</f>
        <v/>
      </c>
      <c r="B4110" s="10">
        <f>IF(Offerte!$A134="","",Offerte!$B134)</f>
        <v/>
      </c>
      <c r="C4110" s="10">
        <f>IF(Offerte!$A134="","",Offerte!$C134)</f>
        <v/>
      </c>
      <c r="D4110" s="10" t="inlineStr">
        <is>
          <t>C.3.1</t>
        </is>
      </c>
      <c r="E4110" s="10" t="inlineStr">
        <is>
          <t>C</t>
        </is>
      </c>
      <c r="F4110" s="10" t="inlineStr">
        <is>
          <t>Q</t>
        </is>
      </c>
      <c r="G4110" s="10" t="inlineStr">
        <is>
          <t>higher</t>
        </is>
      </c>
      <c r="H4110" s="10" t="n">
        <v>2</v>
      </c>
      <c r="I4110" s="10" t="inlineStr">
        <is>
          <t>Tasso di copertura del servizio con dispositivi di informazione dinamica a bordo mezzo</t>
        </is>
      </c>
      <c r="J4110" s="20" t="n"/>
      <c r="K4110" s="20" t="n"/>
      <c r="L4110" s="20" t="n"/>
      <c r="M4110" s="20" t="n"/>
      <c r="N4110" s="21">
        <f>IF($A4110="","",IFERROR(VALUE($K4110)/VALUE($L4110),IFERROR(VALUE($J4110),0)))</f>
        <v/>
      </c>
      <c r="O4110" s="21">
        <f>IF($A4110="",0,IF(OR($S4110&lt;&gt;1,COUNTA($J4110:$M4110)=0),0,IF(SUMPRODUCT(MAX(($C$5:$C$6173=$C4110)*($D$5:$D$6173=$D4110)*($S$5:$S$6173=1)*IFERROR($N$5:$N$6173*1,0)))&gt;0,ROUND($H4110*($N4110/SUMPRODUCT(MAX(($C$5:$C$6173=$C4110)*($D$5:$D$6173=$D4110)*($S$5:$S$6173=1)*IFERROR($N$5:$N$6173*1,0)))),4),0)))</f>
        <v/>
      </c>
      <c r="P4110" s="10" t="inlineStr">
        <is>
          <t>Autobus con monitor e indicatori vocali / Autobus totali in offerta, incluse scorte</t>
        </is>
      </c>
      <c r="Q4110" s="21">
        <f>IF($A4110="","",$A4110&amp;"|"&amp;$C4110)</f>
        <v/>
      </c>
      <c r="R4110" s="21">
        <f>IF($A4110="","",$A4110&amp;"|"&amp;$C4110&amp;"|"&amp;$D4110)</f>
        <v/>
      </c>
      <c r="S4110" s="21">
        <f>IF($A4110="","",IFERROR(INDEX(Offerte!$D$2:$D$200,MATCH($Q4110,Offerte!$L$2:$L$200,0)),0))</f>
        <v/>
      </c>
      <c r="T4110" s="21">
        <f>IF($A4110="","",IFERROR(INDEX(Offerte!$G$2:$G$200,MATCH($Q4110,Offerte!$L$2:$L$200,0)),"NO"))</f>
        <v/>
      </c>
    </row>
    <row r="4111">
      <c r="A4111" s="10">
        <f>IF(Offerte!$A134="","",Offerte!$A134)</f>
        <v/>
      </c>
      <c r="B4111" s="10">
        <f>IF(Offerte!$A134="","",Offerte!$B134)</f>
        <v/>
      </c>
      <c r="C4111" s="10">
        <f>IF(Offerte!$A134="","",Offerte!$C134)</f>
        <v/>
      </c>
      <c r="D4111" s="10" t="inlineStr">
        <is>
          <t>C.3.2</t>
        </is>
      </c>
      <c r="E4111" s="10" t="inlineStr">
        <is>
          <t>C</t>
        </is>
      </c>
      <c r="F4111" s="10" t="inlineStr">
        <is>
          <t>T</t>
        </is>
      </c>
      <c r="G4111" s="10" t="inlineStr">
        <is>
          <t>tabular</t>
        </is>
      </c>
      <c r="H4111" s="10" t="n">
        <v>2</v>
      </c>
      <c r="I4111" s="10" t="inlineStr">
        <is>
          <t>Informazioni a bordo su coincidenze ai nodi</t>
        </is>
      </c>
      <c r="J4111" s="20" t="n"/>
      <c r="K4111" s="20" t="n"/>
      <c r="L4111" s="20" t="n"/>
      <c r="M4111" s="20" t="n"/>
      <c r="N4111" s="21">
        <f>IF($A4111="","",IF(IFERROR(VALUE($M4111),0)=1,1,0))</f>
        <v/>
      </c>
      <c r="O4111" s="21">
        <f>IF($A4111="",0,IF(OR($S4111&lt;&gt;1,COUNTA($J4111:$M4111)=0),0,IF(AND($N4111=1,IFERROR(SUMIFS($N$5:$N$6173,$Q$5:$Q$6173,$Q4111,$D$5:$D$6173,"C.3.1"),0)&gt;=0.5),$H4111,0)))</f>
        <v/>
      </c>
      <c r="P4111" s="10" t="inlineStr">
        <is>
          <t>Dipende da C.3.1 &gt;= 0.5</t>
        </is>
      </c>
      <c r="Q4111" s="21">
        <f>IF($A4111="","",$A4111&amp;"|"&amp;$C4111)</f>
        <v/>
      </c>
      <c r="R4111" s="21">
        <f>IF($A4111="","",$A4111&amp;"|"&amp;$C4111&amp;"|"&amp;$D4111)</f>
        <v/>
      </c>
      <c r="S4111" s="21">
        <f>IF($A4111="","",IFERROR(INDEX(Offerte!$D$2:$D$200,MATCH($Q4111,Offerte!$L$2:$L$200,0)),0))</f>
        <v/>
      </c>
      <c r="T4111" s="21">
        <f>IF($A4111="","",IFERROR(INDEX(Offerte!$G$2:$G$200,MATCH($Q4111,Offerte!$L$2:$L$200,0)),"NO"))</f>
        <v/>
      </c>
    </row>
    <row r="4112">
      <c r="A4112" s="10">
        <f>IF(Offerte!$A134="","",Offerte!$A134)</f>
        <v/>
      </c>
      <c r="B4112" s="10">
        <f>IF(Offerte!$A134="","",Offerte!$B134)</f>
        <v/>
      </c>
      <c r="C4112" s="10">
        <f>IF(Offerte!$A134="","",Offerte!$C134)</f>
        <v/>
      </c>
      <c r="D4112" s="10" t="inlineStr">
        <is>
          <t>D.1.1</t>
        </is>
      </c>
      <c r="E4112" s="10" t="inlineStr">
        <is>
          <t>D</t>
        </is>
      </c>
      <c r="F4112" s="10" t="inlineStr">
        <is>
          <t>Q</t>
        </is>
      </c>
      <c r="G4112" s="10" t="inlineStr">
        <is>
          <t>higher</t>
        </is>
      </c>
      <c r="H4112" s="10" t="n">
        <v>3</v>
      </c>
      <c r="I4112" s="10" t="inlineStr">
        <is>
          <t>Installazione di pensiline</t>
        </is>
      </c>
      <c r="J4112" s="20" t="n"/>
      <c r="K4112" s="20" t="n"/>
      <c r="L4112" s="20" t="n"/>
      <c r="M4112" s="20" t="n"/>
      <c r="N4112" s="21">
        <f>IF($A4112="","",IFERROR(VALUE($J4112),0))</f>
        <v/>
      </c>
      <c r="O4112" s="21">
        <f>IF($A4112="",0,IF(OR($S4112&lt;&gt;1,COUNTA($J4112:$M4112)=0),0,IF(SUMPRODUCT(MAX(($C$5:$C$6173=$C4112)*($D$5:$D$6173=$D4112)*($S$5:$S$6173=1)*IFERROR($N$5:$N$6173*1,0)))&gt;0,ROUND($H4112*($N4112/SUMPRODUCT(MAX(($C$5:$C$6173=$C4112)*($D$5:$D$6173=$D4112)*($S$5:$S$6173=1)*IFERROR($N$5:$N$6173*1,0)))),4),0)))</f>
        <v/>
      </c>
      <c r="P4112" s="10" t="inlineStr">
        <is>
          <t>fermate</t>
        </is>
      </c>
      <c r="Q4112" s="21">
        <f>IF($A4112="","",$A4112&amp;"|"&amp;$C4112)</f>
        <v/>
      </c>
      <c r="R4112" s="21">
        <f>IF($A4112="","",$A4112&amp;"|"&amp;$C4112&amp;"|"&amp;$D4112)</f>
        <v/>
      </c>
      <c r="S4112" s="21">
        <f>IF($A4112="","",IFERROR(INDEX(Offerte!$D$2:$D$200,MATCH($Q4112,Offerte!$L$2:$L$200,0)),0))</f>
        <v/>
      </c>
      <c r="T4112" s="21">
        <f>IF($A4112="","",IFERROR(INDEX(Offerte!$G$2:$G$200,MATCH($Q4112,Offerte!$L$2:$L$200,0)),"NO"))</f>
        <v/>
      </c>
    </row>
    <row r="4113">
      <c r="A4113" s="10">
        <f>IF(Offerte!$A134="","",Offerte!$A134)</f>
        <v/>
      </c>
      <c r="B4113" s="10">
        <f>IF(Offerte!$A134="","",Offerte!$B134)</f>
        <v/>
      </c>
      <c r="C4113" s="10">
        <f>IF(Offerte!$A134="","",Offerte!$C134)</f>
        <v/>
      </c>
      <c r="D4113" s="10" t="inlineStr">
        <is>
          <t>D.1.2</t>
        </is>
      </c>
      <c r="E4113" s="10" t="inlineStr">
        <is>
          <t>D</t>
        </is>
      </c>
      <c r="F4113" s="10" t="inlineStr">
        <is>
          <t>Q</t>
        </is>
      </c>
      <c r="G4113" s="10" t="inlineStr">
        <is>
          <t>higher</t>
        </is>
      </c>
      <c r="H4113" s="10" t="n">
        <v>3</v>
      </c>
      <c r="I4113" s="10" t="inlineStr">
        <is>
          <t>Installazione di paline di fermata conformi alla DGR 581/2023</t>
        </is>
      </c>
      <c r="J4113" s="20" t="n"/>
      <c r="K4113" s="20" t="n"/>
      <c r="L4113" s="20" t="n"/>
      <c r="M4113" s="20" t="n"/>
      <c r="N4113" s="21">
        <f>IF($A4113="","",IFERROR(VALUE($J4113),0))</f>
        <v/>
      </c>
      <c r="O4113" s="21">
        <f>IF($A4113="",0,IF(OR($S4113&lt;&gt;1,COUNTA($J4113:$M4113)=0),0,IF(SUMPRODUCT(MAX(($C$5:$C$6173=$C4113)*($D$5:$D$6173=$D4113)*($S$5:$S$6173=1)*IFERROR($N$5:$N$6173*1,0)))&gt;0,ROUND($H4113*($N4113/SUMPRODUCT(MAX(($C$5:$C$6173=$C4113)*($D$5:$D$6173=$D4113)*($S$5:$S$6173=1)*IFERROR($N$5:$N$6173*1,0)))),4),0)))</f>
        <v/>
      </c>
      <c r="P4113" s="10" t="inlineStr">
        <is>
          <t>fermate</t>
        </is>
      </c>
      <c r="Q4113" s="21">
        <f>IF($A4113="","",$A4113&amp;"|"&amp;$C4113)</f>
        <v/>
      </c>
      <c r="R4113" s="21">
        <f>IF($A4113="","",$A4113&amp;"|"&amp;$C4113&amp;"|"&amp;$D4113)</f>
        <v/>
      </c>
      <c r="S4113" s="21">
        <f>IF($A4113="","",IFERROR(INDEX(Offerte!$D$2:$D$200,MATCH($Q4113,Offerte!$L$2:$L$200,0)),0))</f>
        <v/>
      </c>
      <c r="T4113" s="21">
        <f>IF($A4113="","",IFERROR(INDEX(Offerte!$G$2:$G$200,MATCH($Q4113,Offerte!$L$2:$L$200,0)),"NO"))</f>
        <v/>
      </c>
    </row>
    <row r="4114">
      <c r="A4114" s="10">
        <f>IF(Offerte!$A134="","",Offerte!$A134)</f>
        <v/>
      </c>
      <c r="B4114" s="10">
        <f>IF(Offerte!$A134="","",Offerte!$B134)</f>
        <v/>
      </c>
      <c r="C4114" s="10">
        <f>IF(Offerte!$A134="","",Offerte!$C134)</f>
        <v/>
      </c>
      <c r="D4114" s="10" t="inlineStr">
        <is>
          <t>D.1.3</t>
        </is>
      </c>
      <c r="E4114" s="10" t="inlineStr">
        <is>
          <t>D</t>
        </is>
      </c>
      <c r="F4114" s="10" t="inlineStr">
        <is>
          <t>Q</t>
        </is>
      </c>
      <c r="G4114" s="10" t="inlineStr">
        <is>
          <t>higher</t>
        </is>
      </c>
      <c r="H4114" s="10" t="n">
        <v>2</v>
      </c>
      <c r="I4114" s="10" t="inlineStr">
        <is>
          <t>Display informativi connessi alle fermate</t>
        </is>
      </c>
      <c r="J4114" s="20" t="n"/>
      <c r="K4114" s="20" t="n"/>
      <c r="L4114" s="20" t="n"/>
      <c r="M4114" s="20" t="n"/>
      <c r="N4114" s="21">
        <f>IF($A4114="","",IFERROR(VALUE($J4114),0))</f>
        <v/>
      </c>
      <c r="O4114" s="21">
        <f>IF($A4114="",0,IF(OR($S4114&lt;&gt;1,COUNTA($J4114:$M4114)=0),0,IF(SUMPRODUCT(MAX(($C$5:$C$6173=$C4114)*($D$5:$D$6173=$D4114)*($S$5:$S$6173=1)*IFERROR($N$5:$N$6173*1,0)))&gt;0,ROUND($H4114*($N4114/SUMPRODUCT(MAX(($C$5:$C$6173=$C4114)*($D$5:$D$6173=$D4114)*($S$5:$S$6173=1)*IFERROR($N$5:$N$6173*1,0)))),4),0)))</f>
        <v/>
      </c>
      <c r="P4114" s="10" t="inlineStr">
        <is>
          <t>fermate</t>
        </is>
      </c>
      <c r="Q4114" s="21">
        <f>IF($A4114="","",$A4114&amp;"|"&amp;$C4114)</f>
        <v/>
      </c>
      <c r="R4114" s="21">
        <f>IF($A4114="","",$A4114&amp;"|"&amp;$C4114&amp;"|"&amp;$D4114)</f>
        <v/>
      </c>
      <c r="S4114" s="21">
        <f>IF($A4114="","",IFERROR(INDEX(Offerte!$D$2:$D$200,MATCH($Q4114,Offerte!$L$2:$L$200,0)),0))</f>
        <v/>
      </c>
      <c r="T4114" s="21">
        <f>IF($A4114="","",IFERROR(INDEX(Offerte!$G$2:$G$200,MATCH($Q4114,Offerte!$L$2:$L$200,0)),"NO"))</f>
        <v/>
      </c>
    </row>
    <row r="4115">
      <c r="A4115" s="10">
        <f>IF(Offerte!$A134="","",Offerte!$A134)</f>
        <v/>
      </c>
      <c r="B4115" s="10">
        <f>IF(Offerte!$A134="","",Offerte!$B134)</f>
        <v/>
      </c>
      <c r="C4115" s="10">
        <f>IF(Offerte!$A134="","",Offerte!$C134)</f>
        <v/>
      </c>
      <c r="D4115" s="10" t="inlineStr">
        <is>
          <t>D.2.1</t>
        </is>
      </c>
      <c r="E4115" s="10" t="inlineStr">
        <is>
          <t>D</t>
        </is>
      </c>
      <c r="F4115" s="10" t="inlineStr">
        <is>
          <t>Q</t>
        </is>
      </c>
      <c r="G4115" s="10" t="inlineStr">
        <is>
          <t>higher</t>
        </is>
      </c>
      <c r="H4115" s="10" t="n">
        <v>2</v>
      </c>
      <c r="I4115" s="10" t="inlineStr">
        <is>
          <t>Segnali tattili Loges-Vet-Evolution</t>
        </is>
      </c>
      <c r="J4115" s="20" t="n"/>
      <c r="K4115" s="20" t="n"/>
      <c r="L4115" s="20" t="n"/>
      <c r="M4115" s="20" t="n"/>
      <c r="N4115" s="21">
        <f>IF($A4115="","",IFERROR(VALUE($J4115),0))</f>
        <v/>
      </c>
      <c r="O4115" s="21">
        <f>IF($A4115="",0,IF(OR($S4115&lt;&gt;1,COUNTA($J4115:$M4115)=0),0,IF(SUMPRODUCT(MAX(($C$5:$C$6173=$C4115)*($D$5:$D$6173=$D4115)*($S$5:$S$6173=1)*IFERROR($N$5:$N$6173*1,0)))&gt;0,ROUND($H4115*($N4115/SUMPRODUCT(MAX(($C$5:$C$6173=$C4115)*($D$5:$D$6173=$D4115)*($S$5:$S$6173=1)*IFERROR($N$5:$N$6173*1,0)))),4),0)))</f>
        <v/>
      </c>
      <c r="P4115" s="10" t="inlineStr">
        <is>
          <t>fermate</t>
        </is>
      </c>
      <c r="Q4115" s="21">
        <f>IF($A4115="","",$A4115&amp;"|"&amp;$C4115)</f>
        <v/>
      </c>
      <c r="R4115" s="21">
        <f>IF($A4115="","",$A4115&amp;"|"&amp;$C4115&amp;"|"&amp;$D4115)</f>
        <v/>
      </c>
      <c r="S4115" s="21">
        <f>IF($A4115="","",IFERROR(INDEX(Offerte!$D$2:$D$200,MATCH($Q4115,Offerte!$L$2:$L$200,0)),0))</f>
        <v/>
      </c>
      <c r="T4115" s="21">
        <f>IF($A4115="","",IFERROR(INDEX(Offerte!$G$2:$G$200,MATCH($Q4115,Offerte!$L$2:$L$200,0)),"NO"))</f>
        <v/>
      </c>
    </row>
    <row r="4116">
      <c r="A4116" s="10">
        <f>IF(Offerte!$A134="","",Offerte!$A134)</f>
        <v/>
      </c>
      <c r="B4116" s="10">
        <f>IF(Offerte!$A134="","",Offerte!$B134)</f>
        <v/>
      </c>
      <c r="C4116" s="10">
        <f>IF(Offerte!$A134="","",Offerte!$C134)</f>
        <v/>
      </c>
      <c r="D4116" s="10" t="inlineStr">
        <is>
          <t>E.1.1</t>
        </is>
      </c>
      <c r="E4116" s="10" t="inlineStr">
        <is>
          <t>E</t>
        </is>
      </c>
      <c r="F4116" s="10" t="inlineStr">
        <is>
          <t>T</t>
        </is>
      </c>
      <c r="G4116" s="10" t="inlineStr">
        <is>
          <t>tabular</t>
        </is>
      </c>
      <c r="H4116" s="10" t="n">
        <v>2</v>
      </c>
      <c r="I4116" s="10" t="inlineStr">
        <is>
          <t>Mobile app con travel planner PRM</t>
        </is>
      </c>
      <c r="J4116" s="20" t="n"/>
      <c r="K4116" s="20" t="n"/>
      <c r="L4116" s="20" t="n"/>
      <c r="M4116" s="20" t="n"/>
      <c r="N4116" s="21">
        <f>IF($A4116="","",IF(IFERROR(VALUE($M4116),0)=1,1,0))</f>
        <v/>
      </c>
      <c r="O4116" s="21">
        <f>IF($A4116="",0,IF(OR($S4116&lt;&gt;1,COUNTA($J4116:$M4116)=0),0,IF($N4116=1,$H4116,0)))</f>
        <v/>
      </c>
      <c r="P4116" s="10" t="inlineStr">
        <is>
          <t>sì/no</t>
        </is>
      </c>
      <c r="Q4116" s="21">
        <f>IF($A4116="","",$A4116&amp;"|"&amp;$C4116)</f>
        <v/>
      </c>
      <c r="R4116" s="21">
        <f>IF($A4116="","",$A4116&amp;"|"&amp;$C4116&amp;"|"&amp;$D4116)</f>
        <v/>
      </c>
      <c r="S4116" s="21">
        <f>IF($A4116="","",IFERROR(INDEX(Offerte!$D$2:$D$200,MATCH($Q4116,Offerte!$L$2:$L$200,0)),0))</f>
        <v/>
      </c>
      <c r="T4116" s="21">
        <f>IF($A4116="","",IFERROR(INDEX(Offerte!$G$2:$G$200,MATCH($Q4116,Offerte!$L$2:$L$200,0)),"NO"))</f>
        <v/>
      </c>
    </row>
    <row r="4117">
      <c r="A4117" s="10">
        <f>IF(Offerte!$A134="","",Offerte!$A134)</f>
        <v/>
      </c>
      <c r="B4117" s="10">
        <f>IF(Offerte!$A134="","",Offerte!$B134)</f>
        <v/>
      </c>
      <c r="C4117" s="10">
        <f>IF(Offerte!$A134="","",Offerte!$C134)</f>
        <v/>
      </c>
      <c r="D4117" s="10" t="inlineStr">
        <is>
          <t>E.2.1</t>
        </is>
      </c>
      <c r="E4117" s="10" t="inlineStr">
        <is>
          <t>E</t>
        </is>
      </c>
      <c r="F4117" s="10" t="inlineStr">
        <is>
          <t>D</t>
        </is>
      </c>
      <c r="G4117" s="10" t="inlineStr">
        <is>
          <t>discretionary</t>
        </is>
      </c>
      <c r="H4117" s="10" t="n">
        <v>2</v>
      </c>
      <c r="I4117" s="10" t="inlineStr">
        <is>
          <t>Altre azioni informative e rapporti con gli utenti</t>
        </is>
      </c>
      <c r="J4117" s="20" t="n"/>
      <c r="K4117" s="20" t="n"/>
      <c r="L4117" s="20" t="n"/>
      <c r="M4117" s="20" t="n"/>
      <c r="N4117" s="21">
        <f>IF($A4117="","",MAX(0,MIN(1,IFERROR(VALUE($M4117),0))))</f>
        <v/>
      </c>
      <c r="O4117" s="21">
        <f>IF($A4117="",0,IF(OR($S4117&lt;&gt;1,COUNTA($J4117:$M4117)=0),0,IF(SUMPRODUCT(MAX(($C$5:$C$6173=$C4117)*($D$5:$D$6173=$D4117)*($S$5:$S$6173=1)*IFERROR($N$5:$N$6173*1,0)))&gt;0,ROUND($H4117*($N4117/SUMPRODUCT(MAX(($C$5:$C$6173=$C4117)*($D$5:$D$6173=$D4117)*($S$5:$S$6173=1)*IFERROR($N$5:$N$6173*1,0)))),4),0)))</f>
        <v/>
      </c>
      <c r="P4117" s="10" t="inlineStr">
        <is>
          <t>coeff.</t>
        </is>
      </c>
      <c r="Q4117" s="21">
        <f>IF($A4117="","",$A4117&amp;"|"&amp;$C4117)</f>
        <v/>
      </c>
      <c r="R4117" s="21">
        <f>IF($A4117="","",$A4117&amp;"|"&amp;$C4117&amp;"|"&amp;$D4117)</f>
        <v/>
      </c>
      <c r="S4117" s="21">
        <f>IF($A4117="","",IFERROR(INDEX(Offerte!$D$2:$D$200,MATCH($Q4117,Offerte!$L$2:$L$200,0)),0))</f>
        <v/>
      </c>
      <c r="T4117" s="21">
        <f>IF($A4117="","",IFERROR(INDEX(Offerte!$G$2:$G$200,MATCH($Q4117,Offerte!$L$2:$L$200,0)),"NO"))</f>
        <v/>
      </c>
    </row>
    <row r="4118">
      <c r="A4118" s="10">
        <f>IF(Offerte!$A134="","",Offerte!$A134)</f>
        <v/>
      </c>
      <c r="B4118" s="10">
        <f>IF(Offerte!$A134="","",Offerte!$B134)</f>
        <v/>
      </c>
      <c r="C4118" s="10">
        <f>IF(Offerte!$A134="","",Offerte!$C134)</f>
        <v/>
      </c>
      <c r="D4118" s="10" t="inlineStr">
        <is>
          <t>F.1.1</t>
        </is>
      </c>
      <c r="E4118" s="10" t="inlineStr">
        <is>
          <t>F</t>
        </is>
      </c>
      <c r="F4118" s="10" t="inlineStr">
        <is>
          <t>Q</t>
        </is>
      </c>
      <c r="G4118" s="10" t="inlineStr">
        <is>
          <t>lower</t>
        </is>
      </c>
      <c r="H4118" s="10" t="n">
        <v>7</v>
      </c>
      <c r="I4118" s="10" t="inlineStr">
        <is>
          <t>Performance ambientali del parco mezzi adibito al servizio - I_CEA</t>
        </is>
      </c>
      <c r="J4118" s="20" t="n"/>
      <c r="K4118" s="20" t="n"/>
      <c r="L4118" s="20" t="n"/>
      <c r="M4118" s="20" t="n"/>
      <c r="N4118" s="21">
        <f>IF($A4118="","",IFERROR(VALUE($J4118),0))</f>
        <v/>
      </c>
      <c r="O4118" s="21">
        <f>IF($A4118="",0,IF(OR($S4118&lt;&gt;1,COUNTA($J4118:$M4118)=0),0,IF(AND(IFERROR(AGGREGATE(15,6,$N$5:$N$6173/(($C$5:$C$6173=$C4118)*($D$5:$D$6173=$D4118)*($S$5:$S$6173=1)*($N$5:$N$6173&gt;0)),1),0)&gt;0,$N4118&gt;0),ROUND($H4118*(IFERROR(AGGREGATE(15,6,$N$5:$N$6173/(($C$5:$C$6173=$C4118)*($D$5:$D$6173=$D4118)*($S$5:$S$6173=1)*($N$5:$N$6173&gt;0)),1),0)/$N4118),4),0)))</f>
        <v/>
      </c>
      <c r="P4118" s="10" t="inlineStr">
        <is>
          <t>indice</t>
        </is>
      </c>
      <c r="Q4118" s="21">
        <f>IF($A4118="","",$A4118&amp;"|"&amp;$C4118)</f>
        <v/>
      </c>
      <c r="R4118" s="21">
        <f>IF($A4118="","",$A4118&amp;"|"&amp;$C4118&amp;"|"&amp;$D4118)</f>
        <v/>
      </c>
      <c r="S4118" s="21">
        <f>IF($A4118="","",IFERROR(INDEX(Offerte!$D$2:$D$200,MATCH($Q4118,Offerte!$L$2:$L$200,0)),0))</f>
        <v/>
      </c>
      <c r="T4118" s="21">
        <f>IF($A4118="","",IFERROR(INDEX(Offerte!$G$2:$G$200,MATCH($Q4118,Offerte!$L$2:$L$200,0)),"NO"))</f>
        <v/>
      </c>
    </row>
    <row r="4119">
      <c r="A4119" s="10">
        <f>IF(Offerte!$A134="","",Offerte!$A134)</f>
        <v/>
      </c>
      <c r="B4119" s="10">
        <f>IF(Offerte!$A134="","",Offerte!$B134)</f>
        <v/>
      </c>
      <c r="C4119" s="10">
        <f>IF(Offerte!$A134="","",Offerte!$C134)</f>
        <v/>
      </c>
      <c r="D4119" s="10" t="inlineStr">
        <is>
          <t>F.2.1</t>
        </is>
      </c>
      <c r="E4119" s="10" t="inlineStr">
        <is>
          <t>F</t>
        </is>
      </c>
      <c r="F4119" s="10" t="inlineStr">
        <is>
          <t>Q</t>
        </is>
      </c>
      <c r="G4119" s="10" t="inlineStr">
        <is>
          <t>higher</t>
        </is>
      </c>
      <c r="H4119" s="10" t="n">
        <v>2</v>
      </c>
      <c r="I4119" s="10" t="inlineStr">
        <is>
          <t>Tasso di copertura del servizio con dispositivi ECO-DRIVER</t>
        </is>
      </c>
      <c r="J4119" s="20" t="n"/>
      <c r="K4119" s="20" t="n"/>
      <c r="L4119" s="20" t="n"/>
      <c r="M4119" s="20" t="n"/>
      <c r="N4119" s="21">
        <f>IF($A4119="","",IFERROR(VALUE($K4119)/VALUE($L4119),IFERROR(VALUE($J4119),0)))</f>
        <v/>
      </c>
      <c r="O4119" s="21">
        <f>IF($A4119="",0,IF(OR($S4119&lt;&gt;1,COUNTA($J4119:$M4119)=0),0,IF(SUMPRODUCT(MAX(($C$5:$C$6173=$C4119)*($D$5:$D$6173=$D4119)*($S$5:$S$6173=1)*IFERROR($N$5:$N$6173*1,0)))&gt;0,ROUND($H4119*($N4119/SUMPRODUCT(MAX(($C$5:$C$6173=$C4119)*($D$5:$D$6173=$D4119)*($S$5:$S$6173=1)*IFERROR($N$5:$N$6173*1,0)))),4),0)))</f>
        <v/>
      </c>
      <c r="P4119" s="10" t="inlineStr">
        <is>
          <t>Autobus attrezzati con dispositivi ECO-DRIVER / Autobus totali in offerta, incluse scorte</t>
        </is>
      </c>
      <c r="Q4119" s="21">
        <f>IF($A4119="","",$A4119&amp;"|"&amp;$C4119)</f>
        <v/>
      </c>
      <c r="R4119" s="21">
        <f>IF($A4119="","",$A4119&amp;"|"&amp;$C4119&amp;"|"&amp;$D4119)</f>
        <v/>
      </c>
      <c r="S4119" s="21">
        <f>IF($A4119="","",IFERROR(INDEX(Offerte!$D$2:$D$200,MATCH($Q4119,Offerte!$L$2:$L$200,0)),0))</f>
        <v/>
      </c>
      <c r="T4119" s="21">
        <f>IF($A4119="","",IFERROR(INDEX(Offerte!$G$2:$G$200,MATCH($Q4119,Offerte!$L$2:$L$200,0)),"NO"))</f>
        <v/>
      </c>
    </row>
    <row r="4120">
      <c r="A4120" s="10">
        <f>IF(Offerte!$A134="","",Offerte!$A134)</f>
        <v/>
      </c>
      <c r="B4120" s="10">
        <f>IF(Offerte!$A134="","",Offerte!$B134)</f>
        <v/>
      </c>
      <c r="C4120" s="10">
        <f>IF(Offerte!$A134="","",Offerte!$C134)</f>
        <v/>
      </c>
      <c r="D4120" s="10" t="inlineStr">
        <is>
          <t>F.3.1</t>
        </is>
      </c>
      <c r="E4120" s="10" t="inlineStr">
        <is>
          <t>F</t>
        </is>
      </c>
      <c r="F4120" s="10" t="inlineStr">
        <is>
          <t>Q</t>
        </is>
      </c>
      <c r="G4120" s="10" t="inlineStr">
        <is>
          <t>higher</t>
        </is>
      </c>
      <c r="H4120" s="10" t="n">
        <v>2</v>
      </c>
      <c r="I4120" s="10" t="inlineStr">
        <is>
          <t>Autoproduzione consumi elettrici per trazione</t>
        </is>
      </c>
      <c r="J4120" s="20" t="n"/>
      <c r="K4120" s="20" t="n"/>
      <c r="L4120" s="20" t="n"/>
      <c r="M4120" s="20" t="n"/>
      <c r="N4120" s="21">
        <f>IF($A4120="","",IFERROR(VALUE($J4120),0))</f>
        <v/>
      </c>
      <c r="O4120" s="21">
        <f>IF($A4120="",0,IF(OR($S4120&lt;&gt;1,COUNTA($J4120:$M4120)=0),0,IF(SUMPRODUCT(MAX(($C$5:$C$6173=$C4120)*($D$5:$D$6173=$D4120)*($S$5:$S$6173=1)*IFERROR($N$5:$N$6173*1,0)))&gt;0,ROUND($H4120*($N4120/SUMPRODUCT(MAX(($C$5:$C$6173=$C4120)*($D$5:$D$6173=$D4120)*($S$5:$S$6173=1)*IFERROR($N$5:$N$6173*1,0)))),4),0)))</f>
        <v/>
      </c>
      <c r="P4120" s="10" t="inlineStr">
        <is>
          <t>kWh/anno</t>
        </is>
      </c>
      <c r="Q4120" s="21">
        <f>IF($A4120="","",$A4120&amp;"|"&amp;$C4120)</f>
        <v/>
      </c>
      <c r="R4120" s="21">
        <f>IF($A4120="","",$A4120&amp;"|"&amp;$C4120&amp;"|"&amp;$D4120)</f>
        <v/>
      </c>
      <c r="S4120" s="21">
        <f>IF($A4120="","",IFERROR(INDEX(Offerte!$D$2:$D$200,MATCH($Q4120,Offerte!$L$2:$L$200,0)),0))</f>
        <v/>
      </c>
      <c r="T4120" s="21">
        <f>IF($A4120="","",IFERROR(INDEX(Offerte!$G$2:$G$200,MATCH($Q4120,Offerte!$L$2:$L$200,0)),"NO"))</f>
        <v/>
      </c>
    </row>
    <row r="4121">
      <c r="A4121" s="10">
        <f>IF(Offerte!$A134="","",Offerte!$A134)</f>
        <v/>
      </c>
      <c r="B4121" s="10">
        <f>IF(Offerte!$A134="","",Offerte!$B134)</f>
        <v/>
      </c>
      <c r="C4121" s="10">
        <f>IF(Offerte!$A134="","",Offerte!$C134)</f>
        <v/>
      </c>
      <c r="D4121" s="10" t="inlineStr">
        <is>
          <t>F.4.1</t>
        </is>
      </c>
      <c r="E4121" s="10" t="inlineStr">
        <is>
          <t>F</t>
        </is>
      </c>
      <c r="F4121" s="10" t="inlineStr">
        <is>
          <t>Q</t>
        </is>
      </c>
      <c r="G4121" s="10" t="inlineStr">
        <is>
          <t>soil</t>
        </is>
      </c>
      <c r="H4121" s="10" t="n">
        <v>2</v>
      </c>
      <c r="I4121" s="10" t="inlineStr">
        <is>
          <t>Indice di consumo di suolo</t>
        </is>
      </c>
      <c r="J4121" s="20" t="n"/>
      <c r="K4121" s="20" t="n"/>
      <c r="L4121" s="20" t="n"/>
      <c r="M4121" s="20" t="n"/>
      <c r="N4121" s="21">
        <f>IF($A4121="","",IFERROR(VALUE($J4121),0))</f>
        <v/>
      </c>
      <c r="O4121" s="21">
        <f>IF($A4121="",0,IF(OR($S4121&lt;&gt;1,COUNTA($J4121:$M4121)=0),0,IF($N4121&lt;=0,$H4121,IF(SUMPRODUCT(MAX(($C$5:$C$6173=$C4121)*($D$5:$D$6173=$D4121)*($S$5:$S$6173=1)*IFERROR($N$5:$N$6173*1,0)))&gt;0,ROUND($H4121*((SUMPRODUCT(MAX(($C$5:$C$6173=$C4121)*($D$5:$D$6173=$D4121)*($S$5:$S$6173=1)*IFERROR($N$5:$N$6173*1,0)))-$N4121)/SUMPRODUCT(MAX(($C$5:$C$6173=$C4121)*($D$5:$D$6173=$D4121)*($S$5:$S$6173=1)*IFERROR($N$5:$N$6173*1,0)))),4),0))))</f>
        <v/>
      </c>
      <c r="P4121" s="10" t="inlineStr">
        <is>
          <t>m2</t>
        </is>
      </c>
      <c r="Q4121" s="21">
        <f>IF($A4121="","",$A4121&amp;"|"&amp;$C4121)</f>
        <v/>
      </c>
      <c r="R4121" s="21">
        <f>IF($A4121="","",$A4121&amp;"|"&amp;$C4121&amp;"|"&amp;$D4121)</f>
        <v/>
      </c>
      <c r="S4121" s="21">
        <f>IF($A4121="","",IFERROR(INDEX(Offerte!$D$2:$D$200,MATCH($Q4121,Offerte!$L$2:$L$200,0)),0))</f>
        <v/>
      </c>
      <c r="T4121" s="21">
        <f>IF($A4121="","",IFERROR(INDEX(Offerte!$G$2:$G$200,MATCH($Q4121,Offerte!$L$2:$L$200,0)),"NO"))</f>
        <v/>
      </c>
    </row>
    <row r="4122">
      <c r="A4122" s="10">
        <f>IF(Offerte!$A134="","",Offerte!$A134)</f>
        <v/>
      </c>
      <c r="B4122" s="10">
        <f>IF(Offerte!$A134="","",Offerte!$B134)</f>
        <v/>
      </c>
      <c r="C4122" s="10">
        <f>IF(Offerte!$A134="","",Offerte!$C134)</f>
        <v/>
      </c>
      <c r="D4122" s="10" t="inlineStr">
        <is>
          <t>F.5.1</t>
        </is>
      </c>
      <c r="E4122" s="10" t="inlineStr">
        <is>
          <t>F</t>
        </is>
      </c>
      <c r="F4122" s="10" t="inlineStr">
        <is>
          <t>T</t>
        </is>
      </c>
      <c r="G4122" s="10" t="inlineStr">
        <is>
          <t>tabular</t>
        </is>
      </c>
      <c r="H4122" s="10" t="n">
        <v>1</v>
      </c>
      <c r="I4122" s="10" t="inlineStr">
        <is>
          <t>Rendicontazione di sostenibilità ambientale</t>
        </is>
      </c>
      <c r="J4122" s="20" t="n"/>
      <c r="K4122" s="20" t="n"/>
      <c r="L4122" s="20" t="n"/>
      <c r="M4122" s="20" t="n"/>
      <c r="N4122" s="21">
        <f>IF($A4122="","",IF(IFERROR(VALUE($M4122),0)=1,1,0))</f>
        <v/>
      </c>
      <c r="O4122" s="21">
        <f>IF($A4122="",0,IF(OR($S4122&lt;&gt;1,COUNTA($J4122:$M4122)=0),0,IF($N4122=1,$H4122,0)))</f>
        <v/>
      </c>
      <c r="P4122" s="10" t="inlineStr">
        <is>
          <t>sì/no</t>
        </is>
      </c>
      <c r="Q4122" s="21">
        <f>IF($A4122="","",$A4122&amp;"|"&amp;$C4122)</f>
        <v/>
      </c>
      <c r="R4122" s="21">
        <f>IF($A4122="","",$A4122&amp;"|"&amp;$C4122&amp;"|"&amp;$D4122)</f>
        <v/>
      </c>
      <c r="S4122" s="21">
        <f>IF($A4122="","",IFERROR(INDEX(Offerte!$D$2:$D$200,MATCH($Q4122,Offerte!$L$2:$L$200,0)),0))</f>
        <v/>
      </c>
      <c r="T4122" s="21">
        <f>IF($A4122="","",IFERROR(INDEX(Offerte!$G$2:$G$200,MATCH($Q4122,Offerte!$L$2:$L$200,0)),"NO"))</f>
        <v/>
      </c>
    </row>
    <row r="4123">
      <c r="A4123" s="10">
        <f>IF(Offerte!$A134="","",Offerte!$A134)</f>
        <v/>
      </c>
      <c r="B4123" s="10">
        <f>IF(Offerte!$A134="","",Offerte!$B134)</f>
        <v/>
      </c>
      <c r="C4123" s="10">
        <f>IF(Offerte!$A134="","",Offerte!$C134)</f>
        <v/>
      </c>
      <c r="D4123" s="10" t="inlineStr">
        <is>
          <t>G.1.1</t>
        </is>
      </c>
      <c r="E4123" s="10" t="inlineStr">
        <is>
          <t>G</t>
        </is>
      </c>
      <c r="F4123" s="10" t="inlineStr">
        <is>
          <t>D</t>
        </is>
      </c>
      <c r="G4123" s="10" t="inlineStr">
        <is>
          <t>discretionary</t>
        </is>
      </c>
      <c r="H4123" s="10" t="n">
        <v>2</v>
      </c>
      <c r="I4123" s="10" t="inlineStr">
        <is>
          <t>Qualità del progetto di centrale di controllo aziendale</t>
        </is>
      </c>
      <c r="J4123" s="20" t="n"/>
      <c r="K4123" s="20" t="n"/>
      <c r="L4123" s="20" t="n"/>
      <c r="M4123" s="20" t="n"/>
      <c r="N4123" s="21">
        <f>IF($A4123="","",MAX(0,MIN(1,IFERROR(VALUE($M4123),0))))</f>
        <v/>
      </c>
      <c r="O4123" s="21">
        <f>IF($A4123="",0,IF(OR($S4123&lt;&gt;1,COUNTA($J4123:$M4123)=0),0,IF(SUMPRODUCT(MAX(($C$5:$C$6173=$C4123)*($D$5:$D$6173=$D4123)*($S$5:$S$6173=1)*IFERROR($N$5:$N$6173*1,0)))&gt;0,ROUND($H4123*($N4123/SUMPRODUCT(MAX(($C$5:$C$6173=$C4123)*($D$5:$D$6173=$D4123)*($S$5:$S$6173=1)*IFERROR($N$5:$N$6173*1,0)))),4),0)))</f>
        <v/>
      </c>
      <c r="P4123" s="10" t="inlineStr">
        <is>
          <t>coeff.</t>
        </is>
      </c>
      <c r="Q4123" s="21">
        <f>IF($A4123="","",$A4123&amp;"|"&amp;$C4123)</f>
        <v/>
      </c>
      <c r="R4123" s="21">
        <f>IF($A4123="","",$A4123&amp;"|"&amp;$C4123&amp;"|"&amp;$D4123)</f>
        <v/>
      </c>
      <c r="S4123" s="21">
        <f>IF($A4123="","",IFERROR(INDEX(Offerte!$D$2:$D$200,MATCH($Q4123,Offerte!$L$2:$L$200,0)),0))</f>
        <v/>
      </c>
      <c r="T4123" s="21">
        <f>IF($A4123="","",IFERROR(INDEX(Offerte!$G$2:$G$200,MATCH($Q4123,Offerte!$L$2:$L$200,0)),"NO"))</f>
        <v/>
      </c>
    </row>
    <row r="4124">
      <c r="A4124" s="10">
        <f>IF(Offerte!$A134="","",Offerte!$A134)</f>
        <v/>
      </c>
      <c r="B4124" s="10">
        <f>IF(Offerte!$A134="","",Offerte!$B134)</f>
        <v/>
      </c>
      <c r="C4124" s="10">
        <f>IF(Offerte!$A134="","",Offerte!$C134)</f>
        <v/>
      </c>
      <c r="D4124" s="10" t="inlineStr">
        <is>
          <t>G.2.1</t>
        </is>
      </c>
      <c r="E4124" s="10" t="inlineStr">
        <is>
          <t>G</t>
        </is>
      </c>
      <c r="F4124" s="10" t="inlineStr">
        <is>
          <t>T</t>
        </is>
      </c>
      <c r="G4124" s="10" t="inlineStr">
        <is>
          <t>tabular</t>
        </is>
      </c>
      <c r="H4124" s="10" t="n">
        <v>1</v>
      </c>
      <c r="I4124" s="10" t="inlineStr">
        <is>
          <t>Certificazione ISO 45001</t>
        </is>
      </c>
      <c r="J4124" s="20" t="n"/>
      <c r="K4124" s="20" t="n"/>
      <c r="L4124" s="20" t="n"/>
      <c r="M4124" s="20" t="n"/>
      <c r="N4124" s="21">
        <f>IF($A4124="","",IF(IFERROR(VALUE($M4124),0)=1,1,0))</f>
        <v/>
      </c>
      <c r="O4124" s="21">
        <f>IF($A4124="",0,IF(OR($S4124&lt;&gt;1,COUNTA($J4124:$M4124)=0),0,IF($N4124=1,$H4124,0)))</f>
        <v/>
      </c>
      <c r="P4124" s="10" t="inlineStr">
        <is>
          <t>sì/no</t>
        </is>
      </c>
      <c r="Q4124" s="21">
        <f>IF($A4124="","",$A4124&amp;"|"&amp;$C4124)</f>
        <v/>
      </c>
      <c r="R4124" s="21">
        <f>IF($A4124="","",$A4124&amp;"|"&amp;$C4124&amp;"|"&amp;$D4124)</f>
        <v/>
      </c>
      <c r="S4124" s="21">
        <f>IF($A4124="","",IFERROR(INDEX(Offerte!$D$2:$D$200,MATCH($Q4124,Offerte!$L$2:$L$200,0)),0))</f>
        <v/>
      </c>
      <c r="T4124" s="21">
        <f>IF($A4124="","",IFERROR(INDEX(Offerte!$G$2:$G$200,MATCH($Q4124,Offerte!$L$2:$L$200,0)),"NO"))</f>
        <v/>
      </c>
    </row>
    <row r="4125">
      <c r="A4125" s="10">
        <f>IF(Offerte!$A134="","",Offerte!$A134)</f>
        <v/>
      </c>
      <c r="B4125" s="10">
        <f>IF(Offerte!$A134="","",Offerte!$B134)</f>
        <v/>
      </c>
      <c r="C4125" s="10">
        <f>IF(Offerte!$A134="","",Offerte!$C134)</f>
        <v/>
      </c>
      <c r="D4125" s="10" t="inlineStr">
        <is>
          <t>G.3.1</t>
        </is>
      </c>
      <c r="E4125" s="10" t="inlineStr">
        <is>
          <t>G</t>
        </is>
      </c>
      <c r="F4125" s="10" t="inlineStr">
        <is>
          <t>T</t>
        </is>
      </c>
      <c r="G4125" s="10" t="inlineStr">
        <is>
          <t>tabular</t>
        </is>
      </c>
      <c r="H4125" s="10" t="n">
        <v>1</v>
      </c>
      <c r="I4125" s="10" t="inlineStr">
        <is>
          <t>Certificazioni di responsabilità sociale</t>
        </is>
      </c>
      <c r="J4125" s="20" t="n"/>
      <c r="K4125" s="20" t="n"/>
      <c r="L4125" s="20" t="n"/>
      <c r="M4125" s="20" t="n"/>
      <c r="N4125" s="21">
        <f>IF($A4125="","",IF(IFERROR(VALUE($M4125),0)=1,1,0))</f>
        <v/>
      </c>
      <c r="O4125" s="21">
        <f>IF($A4125="",0,IF(OR($S4125&lt;&gt;1,COUNTA($J4125:$M4125)=0),0,IF($N4125=1,$H4125,0)))</f>
        <v/>
      </c>
      <c r="P4125" s="10" t="inlineStr">
        <is>
          <t>sì/no</t>
        </is>
      </c>
      <c r="Q4125" s="21">
        <f>IF($A4125="","",$A4125&amp;"|"&amp;$C4125)</f>
        <v/>
      </c>
      <c r="R4125" s="21">
        <f>IF($A4125="","",$A4125&amp;"|"&amp;$C4125&amp;"|"&amp;$D4125)</f>
        <v/>
      </c>
      <c r="S4125" s="21">
        <f>IF($A4125="","",IFERROR(INDEX(Offerte!$D$2:$D$200,MATCH($Q4125,Offerte!$L$2:$L$200,0)),0))</f>
        <v/>
      </c>
      <c r="T4125" s="21">
        <f>IF($A4125="","",IFERROR(INDEX(Offerte!$G$2:$G$200,MATCH($Q4125,Offerte!$L$2:$L$200,0)),"NO"))</f>
        <v/>
      </c>
    </row>
    <row r="4126">
      <c r="A4126" s="10">
        <f>IF(Offerte!$A134="","",Offerte!$A134)</f>
        <v/>
      </c>
      <c r="B4126" s="10">
        <f>IF(Offerte!$A134="","",Offerte!$B134)</f>
        <v/>
      </c>
      <c r="C4126" s="10">
        <f>IF(Offerte!$A134="","",Offerte!$C134)</f>
        <v/>
      </c>
      <c r="D4126" s="10" t="inlineStr">
        <is>
          <t>G.4.1</t>
        </is>
      </c>
      <c r="E4126" s="10" t="inlineStr">
        <is>
          <t>G</t>
        </is>
      </c>
      <c r="F4126" s="10" t="inlineStr">
        <is>
          <t>D</t>
        </is>
      </c>
      <c r="G4126" s="10" t="inlineStr">
        <is>
          <t>discretionary</t>
        </is>
      </c>
      <c r="H4126" s="10" t="n">
        <v>2</v>
      </c>
      <c r="I4126" s="10" t="inlineStr">
        <is>
          <t>Qualità del piano di formazione del personale</t>
        </is>
      </c>
      <c r="J4126" s="20" t="n"/>
      <c r="K4126" s="20" t="n"/>
      <c r="L4126" s="20" t="n"/>
      <c r="M4126" s="20" t="n"/>
      <c r="N4126" s="21">
        <f>IF($A4126="","",MAX(0,MIN(1,IFERROR(VALUE($M4126),0))))</f>
        <v/>
      </c>
      <c r="O4126" s="21">
        <f>IF($A4126="",0,IF(OR($S4126&lt;&gt;1,COUNTA($J4126:$M4126)=0),0,IF(SUMPRODUCT(MAX(($C$5:$C$6173=$C4126)*($D$5:$D$6173=$D4126)*($S$5:$S$6173=1)*IFERROR($N$5:$N$6173*1,0)))&gt;0,ROUND($H4126*($N4126/SUMPRODUCT(MAX(($C$5:$C$6173=$C4126)*($D$5:$D$6173=$D4126)*($S$5:$S$6173=1)*IFERROR($N$5:$N$6173*1,0)))),4),0)))</f>
        <v/>
      </c>
      <c r="P4126" s="10" t="inlineStr">
        <is>
          <t>coeff.</t>
        </is>
      </c>
      <c r="Q4126" s="21">
        <f>IF($A4126="","",$A4126&amp;"|"&amp;$C4126)</f>
        <v/>
      </c>
      <c r="R4126" s="21">
        <f>IF($A4126="","",$A4126&amp;"|"&amp;$C4126&amp;"|"&amp;$D4126)</f>
        <v/>
      </c>
      <c r="S4126" s="21">
        <f>IF($A4126="","",IFERROR(INDEX(Offerte!$D$2:$D$200,MATCH($Q4126,Offerte!$L$2:$L$200,0)),0))</f>
        <v/>
      </c>
      <c r="T4126" s="21">
        <f>IF($A4126="","",IFERROR(INDEX(Offerte!$G$2:$G$200,MATCH($Q4126,Offerte!$L$2:$L$200,0)),"NO"))</f>
        <v/>
      </c>
    </row>
    <row r="4127">
      <c r="A4127" s="10">
        <f>IF(Offerte!$A134="","",Offerte!$A134)</f>
        <v/>
      </c>
      <c r="B4127" s="10">
        <f>IF(Offerte!$A134="","",Offerte!$B134)</f>
        <v/>
      </c>
      <c r="C4127" s="10">
        <f>IF(Offerte!$A134="","",Offerte!$C134)</f>
        <v/>
      </c>
      <c r="D4127" s="10" t="inlineStr">
        <is>
          <t>G.5.1</t>
        </is>
      </c>
      <c r="E4127" s="10" t="inlineStr">
        <is>
          <t>G</t>
        </is>
      </c>
      <c r="F4127" s="10" t="inlineStr">
        <is>
          <t>T</t>
        </is>
      </c>
      <c r="G4127" s="10" t="inlineStr">
        <is>
          <t>tabular</t>
        </is>
      </c>
      <c r="H4127" s="10" t="n">
        <v>1</v>
      </c>
      <c r="I4127" s="10" t="inlineStr">
        <is>
          <t>Impegno al mantenimento delle garanzie del contratto di secondo livello del gestore uscente</t>
        </is>
      </c>
      <c r="J4127" s="20" t="n"/>
      <c r="K4127" s="20" t="n"/>
      <c r="L4127" s="20" t="n"/>
      <c r="M4127" s="20" t="n"/>
      <c r="N4127" s="21">
        <f>IF($A4127="","",IF(IFERROR(VALUE($M4127),0)=1,1,0))</f>
        <v/>
      </c>
      <c r="O4127" s="21">
        <f>IF($A4127="",0,IF(OR($S4127&lt;&gt;1,COUNTA($J4127:$M4127)=0),0,IF($N4127=1,$H4127,0)))</f>
        <v/>
      </c>
      <c r="P4127" s="10" t="inlineStr">
        <is>
          <t>sì/no</t>
        </is>
      </c>
      <c r="Q4127" s="21">
        <f>IF($A4127="","",$A4127&amp;"|"&amp;$C4127)</f>
        <v/>
      </c>
      <c r="R4127" s="21">
        <f>IF($A4127="","",$A4127&amp;"|"&amp;$C4127&amp;"|"&amp;$D4127)</f>
        <v/>
      </c>
      <c r="S4127" s="21">
        <f>IF($A4127="","",IFERROR(INDEX(Offerte!$D$2:$D$200,MATCH($Q4127,Offerte!$L$2:$L$200,0)),0))</f>
        <v/>
      </c>
      <c r="T4127" s="21">
        <f>IF($A4127="","",IFERROR(INDEX(Offerte!$G$2:$G$200,MATCH($Q4127,Offerte!$L$2:$L$200,0)),"NO"))</f>
        <v/>
      </c>
    </row>
    <row r="4128">
      <c r="A4128" s="10">
        <f>IF(Offerte!$A135="","",Offerte!$A135)</f>
        <v/>
      </c>
      <c r="B4128" s="10">
        <f>IF(Offerte!$A135="","",Offerte!$B135)</f>
        <v/>
      </c>
      <c r="C4128" s="10">
        <f>IF(Offerte!$A135="","",Offerte!$C135)</f>
        <v/>
      </c>
      <c r="D4128" s="10" t="inlineStr">
        <is>
          <t>A.1.1</t>
        </is>
      </c>
      <c r="E4128" s="10" t="inlineStr">
        <is>
          <t>A</t>
        </is>
      </c>
      <c r="F4128" s="10" t="inlineStr">
        <is>
          <t>Q</t>
        </is>
      </c>
      <c r="G4128" s="10" t="inlineStr">
        <is>
          <t>higher</t>
        </is>
      </c>
      <c r="H4128" s="10" t="n">
        <v>3</v>
      </c>
      <c r="I4128" s="10" t="inlineStr">
        <is>
          <t>Tasso aggiuntivo di corse controllate</t>
        </is>
      </c>
      <c r="J4128" s="20" t="n"/>
      <c r="K4128" s="20" t="n"/>
      <c r="L4128" s="20" t="n"/>
      <c r="M4128" s="20" t="n"/>
      <c r="N4128" s="21">
        <f>IF($A4128="","",IFERROR(VALUE($K4128)/VALUE($L4128)*100,IFERROR(VALUE($J4128),0)))</f>
        <v/>
      </c>
      <c r="O4128" s="21">
        <f>IF($A4128="",0,IF(OR($S4128&lt;&gt;1,COUNTA($J4128:$M4128)=0),0,IF(SUMPRODUCT(MAX(($C$5:$C$6173=$C4128)*($D$5:$D$6173=$D4128)*($S$5:$S$6173=1)*IFERROR($N$5:$N$6173*1,0)))&gt;0,ROUND($H4128*($N4128/SUMPRODUCT(MAX(($C$5:$C$6173=$C4128)*($D$5:$D$6173=$D4128)*($S$5:$S$6173=1)*IFERROR($N$5:$N$6173*1,0)))),4),0)))</f>
        <v/>
      </c>
      <c r="P4128" s="10" t="inlineStr">
        <is>
          <t>Corse controllate annue / Corse programmate annue</t>
        </is>
      </c>
      <c r="Q4128" s="21">
        <f>IF($A4128="","",$A4128&amp;"|"&amp;$C4128)</f>
        <v/>
      </c>
      <c r="R4128" s="21">
        <f>IF($A4128="","",$A4128&amp;"|"&amp;$C4128&amp;"|"&amp;$D4128)</f>
        <v/>
      </c>
      <c r="S4128" s="21">
        <f>IF($A4128="","",IFERROR(INDEX(Offerte!$D$2:$D$200,MATCH($Q4128,Offerte!$L$2:$L$200,0)),0))</f>
        <v/>
      </c>
      <c r="T4128" s="21">
        <f>IF($A4128="","",IFERROR(INDEX(Offerte!$G$2:$G$200,MATCH($Q4128,Offerte!$L$2:$L$200,0)),"NO"))</f>
        <v/>
      </c>
    </row>
    <row r="4129">
      <c r="A4129" s="10">
        <f>IF(Offerte!$A135="","",Offerte!$A135)</f>
        <v/>
      </c>
      <c r="B4129" s="10">
        <f>IF(Offerte!$A135="","",Offerte!$B135)</f>
        <v/>
      </c>
      <c r="C4129" s="10">
        <f>IF(Offerte!$A135="","",Offerte!$C135)</f>
        <v/>
      </c>
      <c r="D4129" s="10" t="inlineStr">
        <is>
          <t>A.1.2</t>
        </is>
      </c>
      <c r="E4129" s="10" t="inlineStr">
        <is>
          <t>A</t>
        </is>
      </c>
      <c r="F4129" s="10" t="inlineStr">
        <is>
          <t>Q</t>
        </is>
      </c>
      <c r="G4129" s="10" t="inlineStr">
        <is>
          <t>higher</t>
        </is>
      </c>
      <c r="H4129" s="10" t="n">
        <v>4</v>
      </c>
      <c r="I4129" s="10" t="inlineStr">
        <is>
          <t>Numero aggiuntivo di passeggeri controllati</t>
        </is>
      </c>
      <c r="J4129" s="20" t="n"/>
      <c r="K4129" s="20" t="n"/>
      <c r="L4129" s="20" t="n"/>
      <c r="M4129" s="20" t="n"/>
      <c r="N4129" s="21">
        <f>IF($A4129="","",IFERROR(VALUE($J4129),0))</f>
        <v/>
      </c>
      <c r="O4129" s="21">
        <f>IF($A4129="",0,IF(OR($S4129&lt;&gt;1,COUNTA($J4129:$M4129)=0),0,IF(SUMPRODUCT(MAX(($C$5:$C$6173=$C4129)*($D$5:$D$6173=$D4129)*($S$5:$S$6173=1)*IFERROR($N$5:$N$6173*1,0)))&gt;0,ROUND($H4129*($N4129/SUMPRODUCT(MAX(($C$5:$C$6173=$C4129)*($D$5:$D$6173=$D4129)*($S$5:$S$6173=1)*IFERROR($N$5:$N$6173*1,0)))),4),0)))</f>
        <v/>
      </c>
      <c r="P4129" s="10" t="inlineStr">
        <is>
          <t>passeggeri/anno</t>
        </is>
      </c>
      <c r="Q4129" s="21">
        <f>IF($A4129="","",$A4129&amp;"|"&amp;$C4129)</f>
        <v/>
      </c>
      <c r="R4129" s="21">
        <f>IF($A4129="","",$A4129&amp;"|"&amp;$C4129&amp;"|"&amp;$D4129)</f>
        <v/>
      </c>
      <c r="S4129" s="21">
        <f>IF($A4129="","",IFERROR(INDEX(Offerte!$D$2:$D$200,MATCH($Q4129,Offerte!$L$2:$L$200,0)),0))</f>
        <v/>
      </c>
      <c r="T4129" s="21">
        <f>IF($A4129="","",IFERROR(INDEX(Offerte!$G$2:$G$200,MATCH($Q4129,Offerte!$L$2:$L$200,0)),"NO"))</f>
        <v/>
      </c>
    </row>
    <row r="4130">
      <c r="A4130" s="10">
        <f>IF(Offerte!$A135="","",Offerte!$A135)</f>
        <v/>
      </c>
      <c r="B4130" s="10">
        <f>IF(Offerte!$A135="","",Offerte!$B135)</f>
        <v/>
      </c>
      <c r="C4130" s="10">
        <f>IF(Offerte!$A135="","",Offerte!$C135)</f>
        <v/>
      </c>
      <c r="D4130" s="10" t="inlineStr">
        <is>
          <t>B.1.1</t>
        </is>
      </c>
      <c r="E4130" s="10" t="inlineStr">
        <is>
          <t>B</t>
        </is>
      </c>
      <c r="F4130" s="10" t="inlineStr">
        <is>
          <t>Q</t>
        </is>
      </c>
      <c r="G4130" s="10" t="inlineStr">
        <is>
          <t>higher</t>
        </is>
      </c>
      <c r="H4130" s="10" t="n">
        <v>3</v>
      </c>
      <c r="I4130" s="10" t="inlineStr">
        <is>
          <t>Incremento dei posti offerti nelle fasce di punta</t>
        </is>
      </c>
      <c r="J4130" s="20" t="n"/>
      <c r="K4130" s="20" t="n"/>
      <c r="L4130" s="20" t="n"/>
      <c r="M4130" s="20" t="n"/>
      <c r="N4130" s="21">
        <f>IF($A4130="","",IFERROR(VALUE($J4130),0))</f>
        <v/>
      </c>
      <c r="O4130" s="21">
        <f>IF($A4130="",0,IF(OR($S4130&lt;&gt;1,COUNTA($J4130:$M4130)=0),0,IF(SUMPRODUCT(MAX(($C$5:$C$6173=$C4130)*($D$5:$D$6173=$D4130)*($S$5:$S$6173=1)*IFERROR($N$5:$N$6173*1,0)))&gt;0,ROUND($H4130*($N4130/SUMPRODUCT(MAX(($C$5:$C$6173=$C4130)*($D$5:$D$6173=$D4130)*($S$5:$S$6173=1)*IFERROR($N$5:$N$6173*1,0)))),4),0)))</f>
        <v/>
      </c>
      <c r="P4130" s="10" t="inlineStr">
        <is>
          <t>posti*km</t>
        </is>
      </c>
      <c r="Q4130" s="21">
        <f>IF($A4130="","",$A4130&amp;"|"&amp;$C4130)</f>
        <v/>
      </c>
      <c r="R4130" s="21">
        <f>IF($A4130="","",$A4130&amp;"|"&amp;$C4130&amp;"|"&amp;$D4130)</f>
        <v/>
      </c>
      <c r="S4130" s="21">
        <f>IF($A4130="","",IFERROR(INDEX(Offerte!$D$2:$D$200,MATCH($Q4130,Offerte!$L$2:$L$200,0)),0))</f>
        <v/>
      </c>
      <c r="T4130" s="21">
        <f>IF($A4130="","",IFERROR(INDEX(Offerte!$G$2:$G$200,MATCH($Q4130,Offerte!$L$2:$L$200,0)),"NO"))</f>
        <v/>
      </c>
    </row>
    <row r="4131">
      <c r="A4131" s="10">
        <f>IF(Offerte!$A135="","",Offerte!$A135)</f>
        <v/>
      </c>
      <c r="B4131" s="10">
        <f>IF(Offerte!$A135="","",Offerte!$B135)</f>
        <v/>
      </c>
      <c r="C4131" s="10">
        <f>IF(Offerte!$A135="","",Offerte!$C135)</f>
        <v/>
      </c>
      <c r="D4131" s="10" t="inlineStr">
        <is>
          <t>B.2.1</t>
        </is>
      </c>
      <c r="E4131" s="10" t="inlineStr">
        <is>
          <t>B</t>
        </is>
      </c>
      <c r="F4131" s="10" t="inlineStr">
        <is>
          <t>Q</t>
        </is>
      </c>
      <c r="G4131" s="10" t="inlineStr">
        <is>
          <t>higher</t>
        </is>
      </c>
      <c r="H4131" s="10" t="n">
        <v>4</v>
      </c>
      <c r="I4131" s="10" t="inlineStr">
        <is>
          <t>Corse aggiuntive nell'arco giornaliero base</t>
        </is>
      </c>
      <c r="J4131" s="20" t="n"/>
      <c r="K4131" s="20" t="n"/>
      <c r="L4131" s="20" t="n"/>
      <c r="M4131" s="20" t="n"/>
      <c r="N4131" s="21">
        <f>IF($A4131="","",IFERROR(VALUE($J4131),0))</f>
        <v/>
      </c>
      <c r="O4131" s="21">
        <f>IF($A4131="",0,IF(OR($S4131&lt;&gt;1,COUNTA($J4131:$M4131)=0),0,IF(SUMPRODUCT(MAX(($C$5:$C$6173=$C4131)*($D$5:$D$6173=$D4131)*($S$5:$S$6173=1)*IFERROR($N$5:$N$6173*1,0)))&gt;0,ROUND($H4131*($N4131/SUMPRODUCT(MAX(($C$5:$C$6173=$C4131)*($D$5:$D$6173=$D4131)*($S$5:$S$6173=1)*IFERROR($N$5:$N$6173*1,0)))),4),0)))</f>
        <v/>
      </c>
      <c r="P4131" s="10" t="inlineStr">
        <is>
          <t>corse</t>
        </is>
      </c>
      <c r="Q4131" s="21">
        <f>IF($A4131="","",$A4131&amp;"|"&amp;$C4131)</f>
        <v/>
      </c>
      <c r="R4131" s="21">
        <f>IF($A4131="","",$A4131&amp;"|"&amp;$C4131&amp;"|"&amp;$D4131)</f>
        <v/>
      </c>
      <c r="S4131" s="21">
        <f>IF($A4131="","",IFERROR(INDEX(Offerte!$D$2:$D$200,MATCH($Q4131,Offerte!$L$2:$L$200,0)),0))</f>
        <v/>
      </c>
      <c r="T4131" s="21">
        <f>IF($A4131="","",IFERROR(INDEX(Offerte!$G$2:$G$200,MATCH($Q4131,Offerte!$L$2:$L$200,0)),"NO"))</f>
        <v/>
      </c>
    </row>
    <row r="4132">
      <c r="A4132" s="10">
        <f>IF(Offerte!$A135="","",Offerte!$A135)</f>
        <v/>
      </c>
      <c r="B4132" s="10">
        <f>IF(Offerte!$A135="","",Offerte!$B135)</f>
        <v/>
      </c>
      <c r="C4132" s="10">
        <f>IF(Offerte!$A135="","",Offerte!$C135)</f>
        <v/>
      </c>
      <c r="D4132" s="10" t="inlineStr">
        <is>
          <t>B.3.1</t>
        </is>
      </c>
      <c r="E4132" s="10" t="inlineStr">
        <is>
          <t>B</t>
        </is>
      </c>
      <c r="F4132" s="10" t="inlineStr">
        <is>
          <t>Q</t>
        </is>
      </c>
      <c r="G4132" s="10" t="inlineStr">
        <is>
          <t>higher</t>
        </is>
      </c>
      <c r="H4132" s="10" t="n">
        <v>2</v>
      </c>
      <c r="I4132" s="10" t="inlineStr">
        <is>
          <t>Numero di corse aggiuntive per allungamento dell'arco di servizio giornaliero nelle fasce serali</t>
        </is>
      </c>
      <c r="J4132" s="20" t="n"/>
      <c r="K4132" s="20" t="n"/>
      <c r="L4132" s="20" t="n"/>
      <c r="M4132" s="20" t="n"/>
      <c r="N4132" s="21">
        <f>IF($A4132="","",IFERROR(VALUE($J4132),0))</f>
        <v/>
      </c>
      <c r="O4132" s="21">
        <f>IF($A4132="",0,IF(OR($S4132&lt;&gt;1,COUNTA($J4132:$M4132)=0),0,IF(SUMPRODUCT(MAX(($C$5:$C$6173=$C4132)*($D$5:$D$6173=$D4132)*($S$5:$S$6173=1)*IFERROR($N$5:$N$6173*1,0)))&gt;0,ROUND($H4132*($N4132/SUMPRODUCT(MAX(($C$5:$C$6173=$C4132)*($D$5:$D$6173=$D4132)*($S$5:$S$6173=1)*IFERROR($N$5:$N$6173*1,0)))),4),0)))</f>
        <v/>
      </c>
      <c r="P4132" s="10" t="inlineStr">
        <is>
          <t>corse</t>
        </is>
      </c>
      <c r="Q4132" s="21">
        <f>IF($A4132="","",$A4132&amp;"|"&amp;$C4132)</f>
        <v/>
      </c>
      <c r="R4132" s="21">
        <f>IF($A4132="","",$A4132&amp;"|"&amp;$C4132&amp;"|"&amp;$D4132)</f>
        <v/>
      </c>
      <c r="S4132" s="21">
        <f>IF($A4132="","",IFERROR(INDEX(Offerte!$D$2:$D$200,MATCH($Q4132,Offerte!$L$2:$L$200,0)),0))</f>
        <v/>
      </c>
      <c r="T4132" s="21">
        <f>IF($A4132="","",IFERROR(INDEX(Offerte!$G$2:$G$200,MATCH($Q4132,Offerte!$L$2:$L$200,0)),"NO"))</f>
        <v/>
      </c>
    </row>
    <row r="4133">
      <c r="A4133" s="10">
        <f>IF(Offerte!$A135="","",Offerte!$A135)</f>
        <v/>
      </c>
      <c r="B4133" s="10">
        <f>IF(Offerte!$A135="","",Offerte!$B135)</f>
        <v/>
      </c>
      <c r="C4133" s="10">
        <f>IF(Offerte!$A135="","",Offerte!$C135)</f>
        <v/>
      </c>
      <c r="D4133" s="10" t="inlineStr">
        <is>
          <t>B.4.1</t>
        </is>
      </c>
      <c r="E4133" s="10" t="inlineStr">
        <is>
          <t>B</t>
        </is>
      </c>
      <c r="F4133" s="10" t="inlineStr">
        <is>
          <t>Q</t>
        </is>
      </c>
      <c r="G4133" s="10" t="inlineStr">
        <is>
          <t>higher</t>
        </is>
      </c>
      <c r="H4133" s="10" t="n">
        <v>3</v>
      </c>
      <c r="I4133" s="10" t="inlineStr">
        <is>
          <t>Percorrenze aggiuntive offerte nel Programma d'esercizio delle prime due fasi attuative</t>
        </is>
      </c>
      <c r="J4133" s="20" t="n"/>
      <c r="K4133" s="20" t="n"/>
      <c r="L4133" s="20" t="n"/>
      <c r="M4133" s="20" t="n"/>
      <c r="N4133" s="21">
        <f>IF($A4133="","",IFERROR(VALUE($J4133),0))</f>
        <v/>
      </c>
      <c r="O4133" s="21">
        <f>IF($A4133="",0,IF(OR($S4133&lt;&gt;1,COUNTA($J4133:$M4133)=0),0,IF(SUMPRODUCT(MAX(($C$5:$C$6173=$C4133)*($D$5:$D$6173=$D4133)*($S$5:$S$6173=1)*IFERROR($N$5:$N$6173*1,0)))&gt;0,ROUND($H4133*($N4133/SUMPRODUCT(MAX(($C$5:$C$6173=$C4133)*($D$5:$D$6173=$D4133)*($S$5:$S$6173=1)*IFERROR($N$5:$N$6173*1,0)))),4),0)))</f>
        <v/>
      </c>
      <c r="P4133" s="10" t="inlineStr">
        <is>
          <t>vett*km</t>
        </is>
      </c>
      <c r="Q4133" s="21">
        <f>IF($A4133="","",$A4133&amp;"|"&amp;$C4133)</f>
        <v/>
      </c>
      <c r="R4133" s="21">
        <f>IF($A4133="","",$A4133&amp;"|"&amp;$C4133&amp;"|"&amp;$D4133)</f>
        <v/>
      </c>
      <c r="S4133" s="21">
        <f>IF($A4133="","",IFERROR(INDEX(Offerte!$D$2:$D$200,MATCH($Q4133,Offerte!$L$2:$L$200,0)),0))</f>
        <v/>
      </c>
      <c r="T4133" s="21">
        <f>IF($A4133="","",IFERROR(INDEX(Offerte!$G$2:$G$200,MATCH($Q4133,Offerte!$L$2:$L$200,0)),"NO"))</f>
        <v/>
      </c>
    </row>
    <row r="4134">
      <c r="A4134" s="10">
        <f>IF(Offerte!$A135="","",Offerte!$A135)</f>
        <v/>
      </c>
      <c r="B4134" s="10">
        <f>IF(Offerte!$A135="","",Offerte!$B135)</f>
        <v/>
      </c>
      <c r="C4134" s="10">
        <f>IF(Offerte!$A135="","",Offerte!$C135)</f>
        <v/>
      </c>
      <c r="D4134" s="10" t="inlineStr">
        <is>
          <t>B.5.1</t>
        </is>
      </c>
      <c r="E4134" s="10" t="inlineStr">
        <is>
          <t>B</t>
        </is>
      </c>
      <c r="F4134" s="10" t="inlineStr">
        <is>
          <t>D</t>
        </is>
      </c>
      <c r="G4134" s="10" t="inlineStr">
        <is>
          <t>discretionary</t>
        </is>
      </c>
      <c r="H4134" s="10" t="n">
        <v>2</v>
      </c>
      <c r="I4134" s="10" t="inlineStr">
        <is>
          <t>Efficacia del progetto di servizi complementari DRT</t>
        </is>
      </c>
      <c r="J4134" s="20" t="n"/>
      <c r="K4134" s="20" t="n"/>
      <c r="L4134" s="20" t="n"/>
      <c r="M4134" s="20" t="n"/>
      <c r="N4134" s="21">
        <f>IF($A4134="","",MAX(0,MIN(1,IFERROR(VALUE($M4134),0))))</f>
        <v/>
      </c>
      <c r="O4134" s="21">
        <f>IF($A4134="",0,IF(OR($S4134&lt;&gt;1,COUNTA($J4134:$M4134)=0),0,IF(SUMPRODUCT(MAX(($C$5:$C$6173=$C4134)*($D$5:$D$6173=$D4134)*($S$5:$S$6173=1)*IFERROR($N$5:$N$6173*1,0)))&gt;0,ROUND($H4134*($N4134/SUMPRODUCT(MAX(($C$5:$C$6173=$C4134)*($D$5:$D$6173=$D4134)*($S$5:$S$6173=1)*IFERROR($N$5:$N$6173*1,0)))),4),0)))</f>
        <v/>
      </c>
      <c r="P4134" s="10" t="inlineStr">
        <is>
          <t>coeff.</t>
        </is>
      </c>
      <c r="Q4134" s="21">
        <f>IF($A4134="","",$A4134&amp;"|"&amp;$C4134)</f>
        <v/>
      </c>
      <c r="R4134" s="21">
        <f>IF($A4134="","",$A4134&amp;"|"&amp;$C4134&amp;"|"&amp;$D4134)</f>
        <v/>
      </c>
      <c r="S4134" s="21">
        <f>IF($A4134="","",IFERROR(INDEX(Offerte!$D$2:$D$200,MATCH($Q4134,Offerte!$L$2:$L$200,0)),0))</f>
        <v/>
      </c>
      <c r="T4134" s="21">
        <f>IF($A4134="","",IFERROR(INDEX(Offerte!$G$2:$G$200,MATCH($Q4134,Offerte!$L$2:$L$200,0)),"NO"))</f>
        <v/>
      </c>
    </row>
    <row r="4135">
      <c r="A4135" s="10">
        <f>IF(Offerte!$A135="","",Offerte!$A135)</f>
        <v/>
      </c>
      <c r="B4135" s="10">
        <f>IF(Offerte!$A135="","",Offerte!$B135)</f>
        <v/>
      </c>
      <c r="C4135" s="10">
        <f>IF(Offerte!$A135="","",Offerte!$C135)</f>
        <v/>
      </c>
      <c r="D4135" s="10" t="inlineStr">
        <is>
          <t>C.1.1</t>
        </is>
      </c>
      <c r="E4135" s="10" t="inlineStr">
        <is>
          <t>C</t>
        </is>
      </c>
      <c r="F4135" s="10" t="inlineStr">
        <is>
          <t>Q</t>
        </is>
      </c>
      <c r="G4135" s="10" t="inlineStr">
        <is>
          <t>higher</t>
        </is>
      </c>
      <c r="H4135" s="10" t="n">
        <v>2</v>
      </c>
      <c r="I4135" s="10" t="inlineStr">
        <is>
          <t>Tasso di copertura del servizio con telecamere BSD</t>
        </is>
      </c>
      <c r="J4135" s="20" t="n"/>
      <c r="K4135" s="20" t="n"/>
      <c r="L4135" s="20" t="n"/>
      <c r="M4135" s="20" t="n"/>
      <c r="N4135" s="21">
        <f>IF($A4135="","",IFERROR(VALUE($K4135)/VALUE($L4135),IFERROR(VALUE($J4135),0)))</f>
        <v/>
      </c>
      <c r="O4135" s="21">
        <f>IF($A4135="",0,IF(OR($S4135&lt;&gt;1,COUNTA($J4135:$M4135)=0),0,IF(SUMPRODUCT(MAX(($C$5:$C$6173=$C4135)*($D$5:$D$6173=$D4135)*($S$5:$S$6173=1)*IFERROR($N$5:$N$6173*1,0)))&gt;0,ROUND($H4135*($N4135/SUMPRODUCT(MAX(($C$5:$C$6173=$C4135)*($D$5:$D$6173=$D4135)*($S$5:$S$6173=1)*IFERROR($N$5:$N$6173*1,0)))),4),0)))</f>
        <v/>
      </c>
      <c r="P4135" s="10" t="inlineStr">
        <is>
          <t>Autobus attrezzati con telecamere BSD / Autobus totali in offerta, incluse scorte</t>
        </is>
      </c>
      <c r="Q4135" s="21">
        <f>IF($A4135="","",$A4135&amp;"|"&amp;$C4135)</f>
        <v/>
      </c>
      <c r="R4135" s="21">
        <f>IF($A4135="","",$A4135&amp;"|"&amp;$C4135&amp;"|"&amp;$D4135)</f>
        <v/>
      </c>
      <c r="S4135" s="21">
        <f>IF($A4135="","",IFERROR(INDEX(Offerte!$D$2:$D$200,MATCH($Q4135,Offerte!$L$2:$L$200,0)),0))</f>
        <v/>
      </c>
      <c r="T4135" s="21">
        <f>IF($A4135="","",IFERROR(INDEX(Offerte!$G$2:$G$200,MATCH($Q4135,Offerte!$L$2:$L$200,0)),"NO"))</f>
        <v/>
      </c>
    </row>
    <row r="4136">
      <c r="A4136" s="10">
        <f>IF(Offerte!$A135="","",Offerte!$A135)</f>
        <v/>
      </c>
      <c r="B4136" s="10">
        <f>IF(Offerte!$A135="","",Offerte!$B135)</f>
        <v/>
      </c>
      <c r="C4136" s="10">
        <f>IF(Offerte!$A135="","",Offerte!$C135)</f>
        <v/>
      </c>
      <c r="D4136" s="10" t="inlineStr">
        <is>
          <t>C.1.2</t>
        </is>
      </c>
      <c r="E4136" s="10" t="inlineStr">
        <is>
          <t>C</t>
        </is>
      </c>
      <c r="F4136" s="10" t="inlineStr">
        <is>
          <t>Q</t>
        </is>
      </c>
      <c r="G4136" s="10" t="inlineStr">
        <is>
          <t>higher</t>
        </is>
      </c>
      <c r="H4136" s="10" t="n">
        <v>2</v>
      </c>
      <c r="I4136" s="10" t="inlineStr">
        <is>
          <t>Tasso di copertura del servizio con telecamere ADAS</t>
        </is>
      </c>
      <c r="J4136" s="20" t="n"/>
      <c r="K4136" s="20" t="n"/>
      <c r="L4136" s="20" t="n"/>
      <c r="M4136" s="20" t="n"/>
      <c r="N4136" s="21">
        <f>IF($A4136="","",IFERROR(VALUE($K4136)/VALUE($L4136),IFERROR(VALUE($J4136),0)))</f>
        <v/>
      </c>
      <c r="O4136" s="21">
        <f>IF($A4136="",0,IF(OR($S4136&lt;&gt;1,COUNTA($J4136:$M4136)=0),0,IF(SUMPRODUCT(MAX(($C$5:$C$6173=$C4136)*($D$5:$D$6173=$D4136)*($S$5:$S$6173=1)*IFERROR($N$5:$N$6173*1,0)))&gt;0,ROUND($H4136*($N4136/SUMPRODUCT(MAX(($C$5:$C$6173=$C4136)*($D$5:$D$6173=$D4136)*($S$5:$S$6173=1)*IFERROR($N$5:$N$6173*1,0)))),4),0)))</f>
        <v/>
      </c>
      <c r="P4136" s="10" t="inlineStr">
        <is>
          <t>Autobus attrezzati con telecamere ADAS / Autobus totali in offerta, incluse scorte</t>
        </is>
      </c>
      <c r="Q4136" s="21">
        <f>IF($A4136="","",$A4136&amp;"|"&amp;$C4136)</f>
        <v/>
      </c>
      <c r="R4136" s="21">
        <f>IF($A4136="","",$A4136&amp;"|"&amp;$C4136&amp;"|"&amp;$D4136)</f>
        <v/>
      </c>
      <c r="S4136" s="21">
        <f>IF($A4136="","",IFERROR(INDEX(Offerte!$D$2:$D$200,MATCH($Q4136,Offerte!$L$2:$L$200,0)),0))</f>
        <v/>
      </c>
      <c r="T4136" s="21">
        <f>IF($A4136="","",IFERROR(INDEX(Offerte!$G$2:$G$200,MATCH($Q4136,Offerte!$L$2:$L$200,0)),"NO"))</f>
        <v/>
      </c>
    </row>
    <row r="4137">
      <c r="A4137" s="10">
        <f>IF(Offerte!$A135="","",Offerte!$A135)</f>
        <v/>
      </c>
      <c r="B4137" s="10">
        <f>IF(Offerte!$A135="","",Offerte!$B135)</f>
        <v/>
      </c>
      <c r="C4137" s="10">
        <f>IF(Offerte!$A135="","",Offerte!$C135)</f>
        <v/>
      </c>
      <c r="D4137" s="10" t="inlineStr">
        <is>
          <t>C.2.1</t>
        </is>
      </c>
      <c r="E4137" s="10" t="inlineStr">
        <is>
          <t>C</t>
        </is>
      </c>
      <c r="F4137" s="10" t="inlineStr">
        <is>
          <t>Q</t>
        </is>
      </c>
      <c r="G4137" s="10" t="inlineStr">
        <is>
          <t>higher</t>
        </is>
      </c>
      <c r="H4137" s="10" t="n">
        <v>3</v>
      </c>
      <c r="I4137" s="10" t="inlineStr">
        <is>
          <t>Tasso di copertura del servizio con telecamere di bordo di videosorveglianza</t>
        </is>
      </c>
      <c r="J4137" s="20" t="n"/>
      <c r="K4137" s="20" t="n"/>
      <c r="L4137" s="20" t="n"/>
      <c r="M4137" s="20" t="n"/>
      <c r="N4137" s="21">
        <f>IF($A4137="","",IFERROR(VALUE($K4137)/VALUE($L4137),IFERROR(VALUE($J4137),0)))</f>
        <v/>
      </c>
      <c r="O4137" s="21">
        <f>IF($A4137="",0,IF(OR($S4137&lt;&gt;1,COUNTA($J4137:$M4137)=0),0,IF(SUMPRODUCT(MAX(($C$5:$C$6173=$C4137)*($D$5:$D$6173=$D4137)*($S$5:$S$6173=1)*IFERROR($N$5:$N$6173*1,0)))&gt;0,ROUND($H4137*($N4137/SUMPRODUCT(MAX(($C$5:$C$6173=$C4137)*($D$5:$D$6173=$D4137)*($S$5:$S$6173=1)*IFERROR($N$5:$N$6173*1,0)))),4),0)))</f>
        <v/>
      </c>
      <c r="P4137" s="10" t="inlineStr">
        <is>
          <t>Autobus attrezzati con videosorveglianza / Autobus totali in offerta, incluse scorte</t>
        </is>
      </c>
      <c r="Q4137" s="21">
        <f>IF($A4137="","",$A4137&amp;"|"&amp;$C4137)</f>
        <v/>
      </c>
      <c r="R4137" s="21">
        <f>IF($A4137="","",$A4137&amp;"|"&amp;$C4137&amp;"|"&amp;$D4137)</f>
        <v/>
      </c>
      <c r="S4137" s="21">
        <f>IF($A4137="","",IFERROR(INDEX(Offerte!$D$2:$D$200,MATCH($Q4137,Offerte!$L$2:$L$200,0)),0))</f>
        <v/>
      </c>
      <c r="T4137" s="21">
        <f>IF($A4137="","",IFERROR(INDEX(Offerte!$G$2:$G$200,MATCH($Q4137,Offerte!$L$2:$L$200,0)),"NO"))</f>
        <v/>
      </c>
    </row>
    <row r="4138">
      <c r="A4138" s="10">
        <f>IF(Offerte!$A135="","",Offerte!$A135)</f>
        <v/>
      </c>
      <c r="B4138" s="10">
        <f>IF(Offerte!$A135="","",Offerte!$B135)</f>
        <v/>
      </c>
      <c r="C4138" s="10">
        <f>IF(Offerte!$A135="","",Offerte!$C135)</f>
        <v/>
      </c>
      <c r="D4138" s="10" t="inlineStr">
        <is>
          <t>C.2.2</t>
        </is>
      </c>
      <c r="E4138" s="10" t="inlineStr">
        <is>
          <t>C</t>
        </is>
      </c>
      <c r="F4138" s="10" t="inlineStr">
        <is>
          <t>T</t>
        </is>
      </c>
      <c r="G4138" s="10" t="inlineStr">
        <is>
          <t>tabular</t>
        </is>
      </c>
      <c r="H4138" s="10" t="n">
        <v>1</v>
      </c>
      <c r="I4138" s="10" t="inlineStr">
        <is>
          <t>Software video/audio analisi per situazioni di pericolo</t>
        </is>
      </c>
      <c r="J4138" s="20" t="n"/>
      <c r="K4138" s="20" t="n"/>
      <c r="L4138" s="20" t="n"/>
      <c r="M4138" s="20" t="n"/>
      <c r="N4138" s="21">
        <f>IF($A4138="","",IF(IFERROR(VALUE($M4138),0)=1,1,0))</f>
        <v/>
      </c>
      <c r="O4138" s="21">
        <f>IF($A4138="",0,IF(OR($S4138&lt;&gt;1,COUNTA($J4138:$M4138)=0),0,IF($N4138=1,$H4138,0)))</f>
        <v/>
      </c>
      <c r="P4138" s="10" t="inlineStr">
        <is>
          <t>sì/no</t>
        </is>
      </c>
      <c r="Q4138" s="21">
        <f>IF($A4138="","",$A4138&amp;"|"&amp;$C4138)</f>
        <v/>
      </c>
      <c r="R4138" s="21">
        <f>IF($A4138="","",$A4138&amp;"|"&amp;$C4138&amp;"|"&amp;$D4138)</f>
        <v/>
      </c>
      <c r="S4138" s="21">
        <f>IF($A4138="","",IFERROR(INDEX(Offerte!$D$2:$D$200,MATCH($Q4138,Offerte!$L$2:$L$200,0)),0))</f>
        <v/>
      </c>
      <c r="T4138" s="21">
        <f>IF($A4138="","",IFERROR(INDEX(Offerte!$G$2:$G$200,MATCH($Q4138,Offerte!$L$2:$L$200,0)),"NO"))</f>
        <v/>
      </c>
    </row>
    <row r="4139">
      <c r="A4139" s="10">
        <f>IF(Offerte!$A135="","",Offerte!$A135)</f>
        <v/>
      </c>
      <c r="B4139" s="10">
        <f>IF(Offerte!$A135="","",Offerte!$B135)</f>
        <v/>
      </c>
      <c r="C4139" s="10">
        <f>IF(Offerte!$A135="","",Offerte!$C135)</f>
        <v/>
      </c>
      <c r="D4139" s="10" t="inlineStr">
        <is>
          <t>C.2.3</t>
        </is>
      </c>
      <c r="E4139" s="10" t="inlineStr">
        <is>
          <t>C</t>
        </is>
      </c>
      <c r="F4139" s="10" t="inlineStr">
        <is>
          <t>T</t>
        </is>
      </c>
      <c r="G4139" s="10" t="inlineStr">
        <is>
          <t>tabular</t>
        </is>
      </c>
      <c r="H4139" s="10" t="n">
        <v>1</v>
      </c>
      <c r="I4139" s="10" t="inlineStr">
        <is>
          <t>Collegamento con centrale qualificata di pronto intervento</t>
        </is>
      </c>
      <c r="J4139" s="20" t="n"/>
      <c r="K4139" s="20" t="n"/>
      <c r="L4139" s="20" t="n"/>
      <c r="M4139" s="20" t="n"/>
      <c r="N4139" s="21">
        <f>IF($A4139="","",IF(IFERROR(VALUE($M4139),0)=1,1,0))</f>
        <v/>
      </c>
      <c r="O4139" s="21">
        <f>IF($A4139="",0,IF(OR($S4139&lt;&gt;1,COUNTA($J4139:$M4139)=0),0,IF($N4139=1,$H4139,0)))</f>
        <v/>
      </c>
      <c r="P4139" s="10" t="inlineStr">
        <is>
          <t>sì/no</t>
        </is>
      </c>
      <c r="Q4139" s="21">
        <f>IF($A4139="","",$A4139&amp;"|"&amp;$C4139)</f>
        <v/>
      </c>
      <c r="R4139" s="21">
        <f>IF($A4139="","",$A4139&amp;"|"&amp;$C4139&amp;"|"&amp;$D4139)</f>
        <v/>
      </c>
      <c r="S4139" s="21">
        <f>IF($A4139="","",IFERROR(INDEX(Offerte!$D$2:$D$200,MATCH($Q4139,Offerte!$L$2:$L$200,0)),0))</f>
        <v/>
      </c>
      <c r="T4139" s="21">
        <f>IF($A4139="","",IFERROR(INDEX(Offerte!$G$2:$G$200,MATCH($Q4139,Offerte!$L$2:$L$200,0)),"NO"))</f>
        <v/>
      </c>
    </row>
    <row r="4140">
      <c r="A4140" s="10">
        <f>IF(Offerte!$A135="","",Offerte!$A135)</f>
        <v/>
      </c>
      <c r="B4140" s="10">
        <f>IF(Offerte!$A135="","",Offerte!$B135)</f>
        <v/>
      </c>
      <c r="C4140" s="10">
        <f>IF(Offerte!$A135="","",Offerte!$C135)</f>
        <v/>
      </c>
      <c r="D4140" s="10" t="inlineStr">
        <is>
          <t>C.2.4</t>
        </is>
      </c>
      <c r="E4140" s="10" t="inlineStr">
        <is>
          <t>C</t>
        </is>
      </c>
      <c r="F4140" s="10" t="inlineStr">
        <is>
          <t>Q</t>
        </is>
      </c>
      <c r="G4140" s="10" t="inlineStr">
        <is>
          <t>higher</t>
        </is>
      </c>
      <c r="H4140" s="10" t="n">
        <v>1</v>
      </c>
      <c r="I4140" s="10" t="inlineStr">
        <is>
          <t>Tasso di copertura del servizio con dispositivi per la chiamata di emergenza del conducente</t>
        </is>
      </c>
      <c r="J4140" s="20" t="n"/>
      <c r="K4140" s="20" t="n"/>
      <c r="L4140" s="20" t="n"/>
      <c r="M4140" s="20" t="n"/>
      <c r="N4140" s="21">
        <f>IF($A4140="","",IFERROR(VALUE($K4140)/VALUE($L4140),IFERROR(VALUE($J4140),0)))</f>
        <v/>
      </c>
      <c r="O4140" s="21">
        <f>IF($A4140="",0,IF(OR($S4140&lt;&gt;1,COUNTA($J4140:$M4140)=0),0,IF(SUMPRODUCT(MAX(($C$5:$C$6173=$C4140)*($D$5:$D$6173=$D4140)*($S$5:$S$6173=1)*IFERROR($N$5:$N$6173*1,0)))&gt;0,ROUND($H4140*($N4140/SUMPRODUCT(MAX(($C$5:$C$6173=$C4140)*($D$5:$D$6173=$D4140)*($S$5:$S$6173=1)*IFERROR($N$5:$N$6173*1,0)))),4),0)))</f>
        <v/>
      </c>
      <c r="P4140" s="10" t="inlineStr">
        <is>
          <t>Autobus attrezzati con chiamata di emergenza / Autobus totali in offerta, incluse scorte</t>
        </is>
      </c>
      <c r="Q4140" s="21">
        <f>IF($A4140="","",$A4140&amp;"|"&amp;$C4140)</f>
        <v/>
      </c>
      <c r="R4140" s="21">
        <f>IF($A4140="","",$A4140&amp;"|"&amp;$C4140&amp;"|"&amp;$D4140)</f>
        <v/>
      </c>
      <c r="S4140" s="21">
        <f>IF($A4140="","",IFERROR(INDEX(Offerte!$D$2:$D$200,MATCH($Q4140,Offerte!$L$2:$L$200,0)),0))</f>
        <v/>
      </c>
      <c r="T4140" s="21">
        <f>IF($A4140="","",IFERROR(INDEX(Offerte!$G$2:$G$200,MATCH($Q4140,Offerte!$L$2:$L$200,0)),"NO"))</f>
        <v/>
      </c>
    </row>
    <row r="4141">
      <c r="A4141" s="10">
        <f>IF(Offerte!$A135="","",Offerte!$A135)</f>
        <v/>
      </c>
      <c r="B4141" s="10">
        <f>IF(Offerte!$A135="","",Offerte!$B135)</f>
        <v/>
      </c>
      <c r="C4141" s="10">
        <f>IF(Offerte!$A135="","",Offerte!$C135)</f>
        <v/>
      </c>
      <c r="D4141" s="10" t="inlineStr">
        <is>
          <t>C.3.1</t>
        </is>
      </c>
      <c r="E4141" s="10" t="inlineStr">
        <is>
          <t>C</t>
        </is>
      </c>
      <c r="F4141" s="10" t="inlineStr">
        <is>
          <t>Q</t>
        </is>
      </c>
      <c r="G4141" s="10" t="inlineStr">
        <is>
          <t>higher</t>
        </is>
      </c>
      <c r="H4141" s="10" t="n">
        <v>2</v>
      </c>
      <c r="I4141" s="10" t="inlineStr">
        <is>
          <t>Tasso di copertura del servizio con dispositivi di informazione dinamica a bordo mezzo</t>
        </is>
      </c>
      <c r="J4141" s="20" t="n"/>
      <c r="K4141" s="20" t="n"/>
      <c r="L4141" s="20" t="n"/>
      <c r="M4141" s="20" t="n"/>
      <c r="N4141" s="21">
        <f>IF($A4141="","",IFERROR(VALUE($K4141)/VALUE($L4141),IFERROR(VALUE($J4141),0)))</f>
        <v/>
      </c>
      <c r="O4141" s="21">
        <f>IF($A4141="",0,IF(OR($S4141&lt;&gt;1,COUNTA($J4141:$M4141)=0),0,IF(SUMPRODUCT(MAX(($C$5:$C$6173=$C4141)*($D$5:$D$6173=$D4141)*($S$5:$S$6173=1)*IFERROR($N$5:$N$6173*1,0)))&gt;0,ROUND($H4141*($N4141/SUMPRODUCT(MAX(($C$5:$C$6173=$C4141)*($D$5:$D$6173=$D4141)*($S$5:$S$6173=1)*IFERROR($N$5:$N$6173*1,0)))),4),0)))</f>
        <v/>
      </c>
      <c r="P4141" s="10" t="inlineStr">
        <is>
          <t>Autobus con monitor e indicatori vocali / Autobus totali in offerta, incluse scorte</t>
        </is>
      </c>
      <c r="Q4141" s="21">
        <f>IF($A4141="","",$A4141&amp;"|"&amp;$C4141)</f>
        <v/>
      </c>
      <c r="R4141" s="21">
        <f>IF($A4141="","",$A4141&amp;"|"&amp;$C4141&amp;"|"&amp;$D4141)</f>
        <v/>
      </c>
      <c r="S4141" s="21">
        <f>IF($A4141="","",IFERROR(INDEX(Offerte!$D$2:$D$200,MATCH($Q4141,Offerte!$L$2:$L$200,0)),0))</f>
        <v/>
      </c>
      <c r="T4141" s="21">
        <f>IF($A4141="","",IFERROR(INDEX(Offerte!$G$2:$G$200,MATCH($Q4141,Offerte!$L$2:$L$200,0)),"NO"))</f>
        <v/>
      </c>
    </row>
    <row r="4142">
      <c r="A4142" s="10">
        <f>IF(Offerte!$A135="","",Offerte!$A135)</f>
        <v/>
      </c>
      <c r="B4142" s="10">
        <f>IF(Offerte!$A135="","",Offerte!$B135)</f>
        <v/>
      </c>
      <c r="C4142" s="10">
        <f>IF(Offerte!$A135="","",Offerte!$C135)</f>
        <v/>
      </c>
      <c r="D4142" s="10" t="inlineStr">
        <is>
          <t>C.3.2</t>
        </is>
      </c>
      <c r="E4142" s="10" t="inlineStr">
        <is>
          <t>C</t>
        </is>
      </c>
      <c r="F4142" s="10" t="inlineStr">
        <is>
          <t>T</t>
        </is>
      </c>
      <c r="G4142" s="10" t="inlineStr">
        <is>
          <t>tabular</t>
        </is>
      </c>
      <c r="H4142" s="10" t="n">
        <v>2</v>
      </c>
      <c r="I4142" s="10" t="inlineStr">
        <is>
          <t>Informazioni a bordo su coincidenze ai nodi</t>
        </is>
      </c>
      <c r="J4142" s="20" t="n"/>
      <c r="K4142" s="20" t="n"/>
      <c r="L4142" s="20" t="n"/>
      <c r="M4142" s="20" t="n"/>
      <c r="N4142" s="21">
        <f>IF($A4142="","",IF(IFERROR(VALUE($M4142),0)=1,1,0))</f>
        <v/>
      </c>
      <c r="O4142" s="21">
        <f>IF($A4142="",0,IF(OR($S4142&lt;&gt;1,COUNTA($J4142:$M4142)=0),0,IF(AND($N4142=1,IFERROR(SUMIFS($N$5:$N$6173,$Q$5:$Q$6173,$Q4142,$D$5:$D$6173,"C.3.1"),0)&gt;=0.5),$H4142,0)))</f>
        <v/>
      </c>
      <c r="P4142" s="10" t="inlineStr">
        <is>
          <t>Dipende da C.3.1 &gt;= 0.5</t>
        </is>
      </c>
      <c r="Q4142" s="21">
        <f>IF($A4142="","",$A4142&amp;"|"&amp;$C4142)</f>
        <v/>
      </c>
      <c r="R4142" s="21">
        <f>IF($A4142="","",$A4142&amp;"|"&amp;$C4142&amp;"|"&amp;$D4142)</f>
        <v/>
      </c>
      <c r="S4142" s="21">
        <f>IF($A4142="","",IFERROR(INDEX(Offerte!$D$2:$D$200,MATCH($Q4142,Offerte!$L$2:$L$200,0)),0))</f>
        <v/>
      </c>
      <c r="T4142" s="21">
        <f>IF($A4142="","",IFERROR(INDEX(Offerte!$G$2:$G$200,MATCH($Q4142,Offerte!$L$2:$L$200,0)),"NO"))</f>
        <v/>
      </c>
    </row>
    <row r="4143">
      <c r="A4143" s="10">
        <f>IF(Offerte!$A135="","",Offerte!$A135)</f>
        <v/>
      </c>
      <c r="B4143" s="10">
        <f>IF(Offerte!$A135="","",Offerte!$B135)</f>
        <v/>
      </c>
      <c r="C4143" s="10">
        <f>IF(Offerte!$A135="","",Offerte!$C135)</f>
        <v/>
      </c>
      <c r="D4143" s="10" t="inlineStr">
        <is>
          <t>D.1.1</t>
        </is>
      </c>
      <c r="E4143" s="10" t="inlineStr">
        <is>
          <t>D</t>
        </is>
      </c>
      <c r="F4143" s="10" t="inlineStr">
        <is>
          <t>Q</t>
        </is>
      </c>
      <c r="G4143" s="10" t="inlineStr">
        <is>
          <t>higher</t>
        </is>
      </c>
      <c r="H4143" s="10" t="n">
        <v>3</v>
      </c>
      <c r="I4143" s="10" t="inlineStr">
        <is>
          <t>Installazione di pensiline</t>
        </is>
      </c>
      <c r="J4143" s="20" t="n"/>
      <c r="K4143" s="20" t="n"/>
      <c r="L4143" s="20" t="n"/>
      <c r="M4143" s="20" t="n"/>
      <c r="N4143" s="21">
        <f>IF($A4143="","",IFERROR(VALUE($J4143),0))</f>
        <v/>
      </c>
      <c r="O4143" s="21">
        <f>IF($A4143="",0,IF(OR($S4143&lt;&gt;1,COUNTA($J4143:$M4143)=0),0,IF(SUMPRODUCT(MAX(($C$5:$C$6173=$C4143)*($D$5:$D$6173=$D4143)*($S$5:$S$6173=1)*IFERROR($N$5:$N$6173*1,0)))&gt;0,ROUND($H4143*($N4143/SUMPRODUCT(MAX(($C$5:$C$6173=$C4143)*($D$5:$D$6173=$D4143)*($S$5:$S$6173=1)*IFERROR($N$5:$N$6173*1,0)))),4),0)))</f>
        <v/>
      </c>
      <c r="P4143" s="10" t="inlineStr">
        <is>
          <t>fermate</t>
        </is>
      </c>
      <c r="Q4143" s="21">
        <f>IF($A4143="","",$A4143&amp;"|"&amp;$C4143)</f>
        <v/>
      </c>
      <c r="R4143" s="21">
        <f>IF($A4143="","",$A4143&amp;"|"&amp;$C4143&amp;"|"&amp;$D4143)</f>
        <v/>
      </c>
      <c r="S4143" s="21">
        <f>IF($A4143="","",IFERROR(INDEX(Offerte!$D$2:$D$200,MATCH($Q4143,Offerte!$L$2:$L$200,0)),0))</f>
        <v/>
      </c>
      <c r="T4143" s="21">
        <f>IF($A4143="","",IFERROR(INDEX(Offerte!$G$2:$G$200,MATCH($Q4143,Offerte!$L$2:$L$200,0)),"NO"))</f>
        <v/>
      </c>
    </row>
    <row r="4144">
      <c r="A4144" s="10">
        <f>IF(Offerte!$A135="","",Offerte!$A135)</f>
        <v/>
      </c>
      <c r="B4144" s="10">
        <f>IF(Offerte!$A135="","",Offerte!$B135)</f>
        <v/>
      </c>
      <c r="C4144" s="10">
        <f>IF(Offerte!$A135="","",Offerte!$C135)</f>
        <v/>
      </c>
      <c r="D4144" s="10" t="inlineStr">
        <is>
          <t>D.1.2</t>
        </is>
      </c>
      <c r="E4144" s="10" t="inlineStr">
        <is>
          <t>D</t>
        </is>
      </c>
      <c r="F4144" s="10" t="inlineStr">
        <is>
          <t>Q</t>
        </is>
      </c>
      <c r="G4144" s="10" t="inlineStr">
        <is>
          <t>higher</t>
        </is>
      </c>
      <c r="H4144" s="10" t="n">
        <v>3</v>
      </c>
      <c r="I4144" s="10" t="inlineStr">
        <is>
          <t>Installazione di paline di fermata conformi alla DGR 581/2023</t>
        </is>
      </c>
      <c r="J4144" s="20" t="n"/>
      <c r="K4144" s="20" t="n"/>
      <c r="L4144" s="20" t="n"/>
      <c r="M4144" s="20" t="n"/>
      <c r="N4144" s="21">
        <f>IF($A4144="","",IFERROR(VALUE($J4144),0))</f>
        <v/>
      </c>
      <c r="O4144" s="21">
        <f>IF($A4144="",0,IF(OR($S4144&lt;&gt;1,COUNTA($J4144:$M4144)=0),0,IF(SUMPRODUCT(MAX(($C$5:$C$6173=$C4144)*($D$5:$D$6173=$D4144)*($S$5:$S$6173=1)*IFERROR($N$5:$N$6173*1,0)))&gt;0,ROUND($H4144*($N4144/SUMPRODUCT(MAX(($C$5:$C$6173=$C4144)*($D$5:$D$6173=$D4144)*($S$5:$S$6173=1)*IFERROR($N$5:$N$6173*1,0)))),4),0)))</f>
        <v/>
      </c>
      <c r="P4144" s="10" t="inlineStr">
        <is>
          <t>fermate</t>
        </is>
      </c>
      <c r="Q4144" s="21">
        <f>IF($A4144="","",$A4144&amp;"|"&amp;$C4144)</f>
        <v/>
      </c>
      <c r="R4144" s="21">
        <f>IF($A4144="","",$A4144&amp;"|"&amp;$C4144&amp;"|"&amp;$D4144)</f>
        <v/>
      </c>
      <c r="S4144" s="21">
        <f>IF($A4144="","",IFERROR(INDEX(Offerte!$D$2:$D$200,MATCH($Q4144,Offerte!$L$2:$L$200,0)),0))</f>
        <v/>
      </c>
      <c r="T4144" s="21">
        <f>IF($A4144="","",IFERROR(INDEX(Offerte!$G$2:$G$200,MATCH($Q4144,Offerte!$L$2:$L$200,0)),"NO"))</f>
        <v/>
      </c>
    </row>
    <row r="4145">
      <c r="A4145" s="10">
        <f>IF(Offerte!$A135="","",Offerte!$A135)</f>
        <v/>
      </c>
      <c r="B4145" s="10">
        <f>IF(Offerte!$A135="","",Offerte!$B135)</f>
        <v/>
      </c>
      <c r="C4145" s="10">
        <f>IF(Offerte!$A135="","",Offerte!$C135)</f>
        <v/>
      </c>
      <c r="D4145" s="10" t="inlineStr">
        <is>
          <t>D.1.3</t>
        </is>
      </c>
      <c r="E4145" s="10" t="inlineStr">
        <is>
          <t>D</t>
        </is>
      </c>
      <c r="F4145" s="10" t="inlineStr">
        <is>
          <t>Q</t>
        </is>
      </c>
      <c r="G4145" s="10" t="inlineStr">
        <is>
          <t>higher</t>
        </is>
      </c>
      <c r="H4145" s="10" t="n">
        <v>2</v>
      </c>
      <c r="I4145" s="10" t="inlineStr">
        <is>
          <t>Display informativi connessi alle fermate</t>
        </is>
      </c>
      <c r="J4145" s="20" t="n"/>
      <c r="K4145" s="20" t="n"/>
      <c r="L4145" s="20" t="n"/>
      <c r="M4145" s="20" t="n"/>
      <c r="N4145" s="21">
        <f>IF($A4145="","",IFERROR(VALUE($J4145),0))</f>
        <v/>
      </c>
      <c r="O4145" s="21">
        <f>IF($A4145="",0,IF(OR($S4145&lt;&gt;1,COUNTA($J4145:$M4145)=0),0,IF(SUMPRODUCT(MAX(($C$5:$C$6173=$C4145)*($D$5:$D$6173=$D4145)*($S$5:$S$6173=1)*IFERROR($N$5:$N$6173*1,0)))&gt;0,ROUND($H4145*($N4145/SUMPRODUCT(MAX(($C$5:$C$6173=$C4145)*($D$5:$D$6173=$D4145)*($S$5:$S$6173=1)*IFERROR($N$5:$N$6173*1,0)))),4),0)))</f>
        <v/>
      </c>
      <c r="P4145" s="10" t="inlineStr">
        <is>
          <t>fermate</t>
        </is>
      </c>
      <c r="Q4145" s="21">
        <f>IF($A4145="","",$A4145&amp;"|"&amp;$C4145)</f>
        <v/>
      </c>
      <c r="R4145" s="21">
        <f>IF($A4145="","",$A4145&amp;"|"&amp;$C4145&amp;"|"&amp;$D4145)</f>
        <v/>
      </c>
      <c r="S4145" s="21">
        <f>IF($A4145="","",IFERROR(INDEX(Offerte!$D$2:$D$200,MATCH($Q4145,Offerte!$L$2:$L$200,0)),0))</f>
        <v/>
      </c>
      <c r="T4145" s="21">
        <f>IF($A4145="","",IFERROR(INDEX(Offerte!$G$2:$G$200,MATCH($Q4145,Offerte!$L$2:$L$200,0)),"NO"))</f>
        <v/>
      </c>
    </row>
    <row r="4146">
      <c r="A4146" s="10">
        <f>IF(Offerte!$A135="","",Offerte!$A135)</f>
        <v/>
      </c>
      <c r="B4146" s="10">
        <f>IF(Offerte!$A135="","",Offerte!$B135)</f>
        <v/>
      </c>
      <c r="C4146" s="10">
        <f>IF(Offerte!$A135="","",Offerte!$C135)</f>
        <v/>
      </c>
      <c r="D4146" s="10" t="inlineStr">
        <is>
          <t>D.2.1</t>
        </is>
      </c>
      <c r="E4146" s="10" t="inlineStr">
        <is>
          <t>D</t>
        </is>
      </c>
      <c r="F4146" s="10" t="inlineStr">
        <is>
          <t>Q</t>
        </is>
      </c>
      <c r="G4146" s="10" t="inlineStr">
        <is>
          <t>higher</t>
        </is>
      </c>
      <c r="H4146" s="10" t="n">
        <v>2</v>
      </c>
      <c r="I4146" s="10" t="inlineStr">
        <is>
          <t>Segnali tattili Loges-Vet-Evolution</t>
        </is>
      </c>
      <c r="J4146" s="20" t="n"/>
      <c r="K4146" s="20" t="n"/>
      <c r="L4146" s="20" t="n"/>
      <c r="M4146" s="20" t="n"/>
      <c r="N4146" s="21">
        <f>IF($A4146="","",IFERROR(VALUE($J4146),0))</f>
        <v/>
      </c>
      <c r="O4146" s="21">
        <f>IF($A4146="",0,IF(OR($S4146&lt;&gt;1,COUNTA($J4146:$M4146)=0),0,IF(SUMPRODUCT(MAX(($C$5:$C$6173=$C4146)*($D$5:$D$6173=$D4146)*($S$5:$S$6173=1)*IFERROR($N$5:$N$6173*1,0)))&gt;0,ROUND($H4146*($N4146/SUMPRODUCT(MAX(($C$5:$C$6173=$C4146)*($D$5:$D$6173=$D4146)*($S$5:$S$6173=1)*IFERROR($N$5:$N$6173*1,0)))),4),0)))</f>
        <v/>
      </c>
      <c r="P4146" s="10" t="inlineStr">
        <is>
          <t>fermate</t>
        </is>
      </c>
      <c r="Q4146" s="21">
        <f>IF($A4146="","",$A4146&amp;"|"&amp;$C4146)</f>
        <v/>
      </c>
      <c r="R4146" s="21">
        <f>IF($A4146="","",$A4146&amp;"|"&amp;$C4146&amp;"|"&amp;$D4146)</f>
        <v/>
      </c>
      <c r="S4146" s="21">
        <f>IF($A4146="","",IFERROR(INDEX(Offerte!$D$2:$D$200,MATCH($Q4146,Offerte!$L$2:$L$200,0)),0))</f>
        <v/>
      </c>
      <c r="T4146" s="21">
        <f>IF($A4146="","",IFERROR(INDEX(Offerte!$G$2:$G$200,MATCH($Q4146,Offerte!$L$2:$L$200,0)),"NO"))</f>
        <v/>
      </c>
    </row>
    <row r="4147">
      <c r="A4147" s="10">
        <f>IF(Offerte!$A135="","",Offerte!$A135)</f>
        <v/>
      </c>
      <c r="B4147" s="10">
        <f>IF(Offerte!$A135="","",Offerte!$B135)</f>
        <v/>
      </c>
      <c r="C4147" s="10">
        <f>IF(Offerte!$A135="","",Offerte!$C135)</f>
        <v/>
      </c>
      <c r="D4147" s="10" t="inlineStr">
        <is>
          <t>E.1.1</t>
        </is>
      </c>
      <c r="E4147" s="10" t="inlineStr">
        <is>
          <t>E</t>
        </is>
      </c>
      <c r="F4147" s="10" t="inlineStr">
        <is>
          <t>T</t>
        </is>
      </c>
      <c r="G4147" s="10" t="inlineStr">
        <is>
          <t>tabular</t>
        </is>
      </c>
      <c r="H4147" s="10" t="n">
        <v>2</v>
      </c>
      <c r="I4147" s="10" t="inlineStr">
        <is>
          <t>Mobile app con travel planner PRM</t>
        </is>
      </c>
      <c r="J4147" s="20" t="n"/>
      <c r="K4147" s="20" t="n"/>
      <c r="L4147" s="20" t="n"/>
      <c r="M4147" s="20" t="n"/>
      <c r="N4147" s="21">
        <f>IF($A4147="","",IF(IFERROR(VALUE($M4147),0)=1,1,0))</f>
        <v/>
      </c>
      <c r="O4147" s="21">
        <f>IF($A4147="",0,IF(OR($S4147&lt;&gt;1,COUNTA($J4147:$M4147)=0),0,IF($N4147=1,$H4147,0)))</f>
        <v/>
      </c>
      <c r="P4147" s="10" t="inlineStr">
        <is>
          <t>sì/no</t>
        </is>
      </c>
      <c r="Q4147" s="21">
        <f>IF($A4147="","",$A4147&amp;"|"&amp;$C4147)</f>
        <v/>
      </c>
      <c r="R4147" s="21">
        <f>IF($A4147="","",$A4147&amp;"|"&amp;$C4147&amp;"|"&amp;$D4147)</f>
        <v/>
      </c>
      <c r="S4147" s="21">
        <f>IF($A4147="","",IFERROR(INDEX(Offerte!$D$2:$D$200,MATCH($Q4147,Offerte!$L$2:$L$200,0)),0))</f>
        <v/>
      </c>
      <c r="T4147" s="21">
        <f>IF($A4147="","",IFERROR(INDEX(Offerte!$G$2:$G$200,MATCH($Q4147,Offerte!$L$2:$L$200,0)),"NO"))</f>
        <v/>
      </c>
    </row>
    <row r="4148">
      <c r="A4148" s="10">
        <f>IF(Offerte!$A135="","",Offerte!$A135)</f>
        <v/>
      </c>
      <c r="B4148" s="10">
        <f>IF(Offerte!$A135="","",Offerte!$B135)</f>
        <v/>
      </c>
      <c r="C4148" s="10">
        <f>IF(Offerte!$A135="","",Offerte!$C135)</f>
        <v/>
      </c>
      <c r="D4148" s="10" t="inlineStr">
        <is>
          <t>E.2.1</t>
        </is>
      </c>
      <c r="E4148" s="10" t="inlineStr">
        <is>
          <t>E</t>
        </is>
      </c>
      <c r="F4148" s="10" t="inlineStr">
        <is>
          <t>D</t>
        </is>
      </c>
      <c r="G4148" s="10" t="inlineStr">
        <is>
          <t>discretionary</t>
        </is>
      </c>
      <c r="H4148" s="10" t="n">
        <v>2</v>
      </c>
      <c r="I4148" s="10" t="inlineStr">
        <is>
          <t>Altre azioni informative e rapporti con gli utenti</t>
        </is>
      </c>
      <c r="J4148" s="20" t="n"/>
      <c r="K4148" s="20" t="n"/>
      <c r="L4148" s="20" t="n"/>
      <c r="M4148" s="20" t="n"/>
      <c r="N4148" s="21">
        <f>IF($A4148="","",MAX(0,MIN(1,IFERROR(VALUE($M4148),0))))</f>
        <v/>
      </c>
      <c r="O4148" s="21">
        <f>IF($A4148="",0,IF(OR($S4148&lt;&gt;1,COUNTA($J4148:$M4148)=0),0,IF(SUMPRODUCT(MAX(($C$5:$C$6173=$C4148)*($D$5:$D$6173=$D4148)*($S$5:$S$6173=1)*IFERROR($N$5:$N$6173*1,0)))&gt;0,ROUND($H4148*($N4148/SUMPRODUCT(MAX(($C$5:$C$6173=$C4148)*($D$5:$D$6173=$D4148)*($S$5:$S$6173=1)*IFERROR($N$5:$N$6173*1,0)))),4),0)))</f>
        <v/>
      </c>
      <c r="P4148" s="10" t="inlineStr">
        <is>
          <t>coeff.</t>
        </is>
      </c>
      <c r="Q4148" s="21">
        <f>IF($A4148="","",$A4148&amp;"|"&amp;$C4148)</f>
        <v/>
      </c>
      <c r="R4148" s="21">
        <f>IF($A4148="","",$A4148&amp;"|"&amp;$C4148&amp;"|"&amp;$D4148)</f>
        <v/>
      </c>
      <c r="S4148" s="21">
        <f>IF($A4148="","",IFERROR(INDEX(Offerte!$D$2:$D$200,MATCH($Q4148,Offerte!$L$2:$L$200,0)),0))</f>
        <v/>
      </c>
      <c r="T4148" s="21">
        <f>IF($A4148="","",IFERROR(INDEX(Offerte!$G$2:$G$200,MATCH($Q4148,Offerte!$L$2:$L$200,0)),"NO"))</f>
        <v/>
      </c>
    </row>
    <row r="4149">
      <c r="A4149" s="10">
        <f>IF(Offerte!$A135="","",Offerte!$A135)</f>
        <v/>
      </c>
      <c r="B4149" s="10">
        <f>IF(Offerte!$A135="","",Offerte!$B135)</f>
        <v/>
      </c>
      <c r="C4149" s="10">
        <f>IF(Offerte!$A135="","",Offerte!$C135)</f>
        <v/>
      </c>
      <c r="D4149" s="10" t="inlineStr">
        <is>
          <t>F.1.1</t>
        </is>
      </c>
      <c r="E4149" s="10" t="inlineStr">
        <is>
          <t>F</t>
        </is>
      </c>
      <c r="F4149" s="10" t="inlineStr">
        <is>
          <t>Q</t>
        </is>
      </c>
      <c r="G4149" s="10" t="inlineStr">
        <is>
          <t>lower</t>
        </is>
      </c>
      <c r="H4149" s="10" t="n">
        <v>7</v>
      </c>
      <c r="I4149" s="10" t="inlineStr">
        <is>
          <t>Performance ambientali del parco mezzi adibito al servizio - I_CEA</t>
        </is>
      </c>
      <c r="J4149" s="20" t="n"/>
      <c r="K4149" s="20" t="n"/>
      <c r="L4149" s="20" t="n"/>
      <c r="M4149" s="20" t="n"/>
      <c r="N4149" s="21">
        <f>IF($A4149="","",IFERROR(VALUE($J4149),0))</f>
        <v/>
      </c>
      <c r="O4149" s="21">
        <f>IF($A4149="",0,IF(OR($S4149&lt;&gt;1,COUNTA($J4149:$M4149)=0),0,IF(AND(IFERROR(AGGREGATE(15,6,$N$5:$N$6173/(($C$5:$C$6173=$C4149)*($D$5:$D$6173=$D4149)*($S$5:$S$6173=1)*($N$5:$N$6173&gt;0)),1),0)&gt;0,$N4149&gt;0),ROUND($H4149*(IFERROR(AGGREGATE(15,6,$N$5:$N$6173/(($C$5:$C$6173=$C4149)*($D$5:$D$6173=$D4149)*($S$5:$S$6173=1)*($N$5:$N$6173&gt;0)),1),0)/$N4149),4),0)))</f>
        <v/>
      </c>
      <c r="P4149" s="10" t="inlineStr">
        <is>
          <t>indice</t>
        </is>
      </c>
      <c r="Q4149" s="21">
        <f>IF($A4149="","",$A4149&amp;"|"&amp;$C4149)</f>
        <v/>
      </c>
      <c r="R4149" s="21">
        <f>IF($A4149="","",$A4149&amp;"|"&amp;$C4149&amp;"|"&amp;$D4149)</f>
        <v/>
      </c>
      <c r="S4149" s="21">
        <f>IF($A4149="","",IFERROR(INDEX(Offerte!$D$2:$D$200,MATCH($Q4149,Offerte!$L$2:$L$200,0)),0))</f>
        <v/>
      </c>
      <c r="T4149" s="21">
        <f>IF($A4149="","",IFERROR(INDEX(Offerte!$G$2:$G$200,MATCH($Q4149,Offerte!$L$2:$L$200,0)),"NO"))</f>
        <v/>
      </c>
    </row>
    <row r="4150">
      <c r="A4150" s="10">
        <f>IF(Offerte!$A135="","",Offerte!$A135)</f>
        <v/>
      </c>
      <c r="B4150" s="10">
        <f>IF(Offerte!$A135="","",Offerte!$B135)</f>
        <v/>
      </c>
      <c r="C4150" s="10">
        <f>IF(Offerte!$A135="","",Offerte!$C135)</f>
        <v/>
      </c>
      <c r="D4150" s="10" t="inlineStr">
        <is>
          <t>F.2.1</t>
        </is>
      </c>
      <c r="E4150" s="10" t="inlineStr">
        <is>
          <t>F</t>
        </is>
      </c>
      <c r="F4150" s="10" t="inlineStr">
        <is>
          <t>Q</t>
        </is>
      </c>
      <c r="G4150" s="10" t="inlineStr">
        <is>
          <t>higher</t>
        </is>
      </c>
      <c r="H4150" s="10" t="n">
        <v>2</v>
      </c>
      <c r="I4150" s="10" t="inlineStr">
        <is>
          <t>Tasso di copertura del servizio con dispositivi ECO-DRIVER</t>
        </is>
      </c>
      <c r="J4150" s="20" t="n"/>
      <c r="K4150" s="20" t="n"/>
      <c r="L4150" s="20" t="n"/>
      <c r="M4150" s="20" t="n"/>
      <c r="N4150" s="21">
        <f>IF($A4150="","",IFERROR(VALUE($K4150)/VALUE($L4150),IFERROR(VALUE($J4150),0)))</f>
        <v/>
      </c>
      <c r="O4150" s="21">
        <f>IF($A4150="",0,IF(OR($S4150&lt;&gt;1,COUNTA($J4150:$M4150)=0),0,IF(SUMPRODUCT(MAX(($C$5:$C$6173=$C4150)*($D$5:$D$6173=$D4150)*($S$5:$S$6173=1)*IFERROR($N$5:$N$6173*1,0)))&gt;0,ROUND($H4150*($N4150/SUMPRODUCT(MAX(($C$5:$C$6173=$C4150)*($D$5:$D$6173=$D4150)*($S$5:$S$6173=1)*IFERROR($N$5:$N$6173*1,0)))),4),0)))</f>
        <v/>
      </c>
      <c r="P4150" s="10" t="inlineStr">
        <is>
          <t>Autobus attrezzati con dispositivi ECO-DRIVER / Autobus totali in offerta, incluse scorte</t>
        </is>
      </c>
      <c r="Q4150" s="21">
        <f>IF($A4150="","",$A4150&amp;"|"&amp;$C4150)</f>
        <v/>
      </c>
      <c r="R4150" s="21">
        <f>IF($A4150="","",$A4150&amp;"|"&amp;$C4150&amp;"|"&amp;$D4150)</f>
        <v/>
      </c>
      <c r="S4150" s="21">
        <f>IF($A4150="","",IFERROR(INDEX(Offerte!$D$2:$D$200,MATCH($Q4150,Offerte!$L$2:$L$200,0)),0))</f>
        <v/>
      </c>
      <c r="T4150" s="21">
        <f>IF($A4150="","",IFERROR(INDEX(Offerte!$G$2:$G$200,MATCH($Q4150,Offerte!$L$2:$L$200,0)),"NO"))</f>
        <v/>
      </c>
    </row>
    <row r="4151">
      <c r="A4151" s="10">
        <f>IF(Offerte!$A135="","",Offerte!$A135)</f>
        <v/>
      </c>
      <c r="B4151" s="10">
        <f>IF(Offerte!$A135="","",Offerte!$B135)</f>
        <v/>
      </c>
      <c r="C4151" s="10">
        <f>IF(Offerte!$A135="","",Offerte!$C135)</f>
        <v/>
      </c>
      <c r="D4151" s="10" t="inlineStr">
        <is>
          <t>F.3.1</t>
        </is>
      </c>
      <c r="E4151" s="10" t="inlineStr">
        <is>
          <t>F</t>
        </is>
      </c>
      <c r="F4151" s="10" t="inlineStr">
        <is>
          <t>Q</t>
        </is>
      </c>
      <c r="G4151" s="10" t="inlineStr">
        <is>
          <t>higher</t>
        </is>
      </c>
      <c r="H4151" s="10" t="n">
        <v>2</v>
      </c>
      <c r="I4151" s="10" t="inlineStr">
        <is>
          <t>Autoproduzione consumi elettrici per trazione</t>
        </is>
      </c>
      <c r="J4151" s="20" t="n"/>
      <c r="K4151" s="20" t="n"/>
      <c r="L4151" s="20" t="n"/>
      <c r="M4151" s="20" t="n"/>
      <c r="N4151" s="21">
        <f>IF($A4151="","",IFERROR(VALUE($J4151),0))</f>
        <v/>
      </c>
      <c r="O4151" s="21">
        <f>IF($A4151="",0,IF(OR($S4151&lt;&gt;1,COUNTA($J4151:$M4151)=0),0,IF(SUMPRODUCT(MAX(($C$5:$C$6173=$C4151)*($D$5:$D$6173=$D4151)*($S$5:$S$6173=1)*IFERROR($N$5:$N$6173*1,0)))&gt;0,ROUND($H4151*($N4151/SUMPRODUCT(MAX(($C$5:$C$6173=$C4151)*($D$5:$D$6173=$D4151)*($S$5:$S$6173=1)*IFERROR($N$5:$N$6173*1,0)))),4),0)))</f>
        <v/>
      </c>
      <c r="P4151" s="10" t="inlineStr">
        <is>
          <t>kWh/anno</t>
        </is>
      </c>
      <c r="Q4151" s="21">
        <f>IF($A4151="","",$A4151&amp;"|"&amp;$C4151)</f>
        <v/>
      </c>
      <c r="R4151" s="21">
        <f>IF($A4151="","",$A4151&amp;"|"&amp;$C4151&amp;"|"&amp;$D4151)</f>
        <v/>
      </c>
      <c r="S4151" s="21">
        <f>IF($A4151="","",IFERROR(INDEX(Offerte!$D$2:$D$200,MATCH($Q4151,Offerte!$L$2:$L$200,0)),0))</f>
        <v/>
      </c>
      <c r="T4151" s="21">
        <f>IF($A4151="","",IFERROR(INDEX(Offerte!$G$2:$G$200,MATCH($Q4151,Offerte!$L$2:$L$200,0)),"NO"))</f>
        <v/>
      </c>
    </row>
    <row r="4152">
      <c r="A4152" s="10">
        <f>IF(Offerte!$A135="","",Offerte!$A135)</f>
        <v/>
      </c>
      <c r="B4152" s="10">
        <f>IF(Offerte!$A135="","",Offerte!$B135)</f>
        <v/>
      </c>
      <c r="C4152" s="10">
        <f>IF(Offerte!$A135="","",Offerte!$C135)</f>
        <v/>
      </c>
      <c r="D4152" s="10" t="inlineStr">
        <is>
          <t>F.4.1</t>
        </is>
      </c>
      <c r="E4152" s="10" t="inlineStr">
        <is>
          <t>F</t>
        </is>
      </c>
      <c r="F4152" s="10" t="inlineStr">
        <is>
          <t>Q</t>
        </is>
      </c>
      <c r="G4152" s="10" t="inlineStr">
        <is>
          <t>soil</t>
        </is>
      </c>
      <c r="H4152" s="10" t="n">
        <v>2</v>
      </c>
      <c r="I4152" s="10" t="inlineStr">
        <is>
          <t>Indice di consumo di suolo</t>
        </is>
      </c>
      <c r="J4152" s="20" t="n"/>
      <c r="K4152" s="20" t="n"/>
      <c r="L4152" s="20" t="n"/>
      <c r="M4152" s="20" t="n"/>
      <c r="N4152" s="21">
        <f>IF($A4152="","",IFERROR(VALUE($J4152),0))</f>
        <v/>
      </c>
      <c r="O4152" s="21">
        <f>IF($A4152="",0,IF(OR($S4152&lt;&gt;1,COUNTA($J4152:$M4152)=0),0,IF($N4152&lt;=0,$H4152,IF(SUMPRODUCT(MAX(($C$5:$C$6173=$C4152)*($D$5:$D$6173=$D4152)*($S$5:$S$6173=1)*IFERROR($N$5:$N$6173*1,0)))&gt;0,ROUND($H4152*((SUMPRODUCT(MAX(($C$5:$C$6173=$C4152)*($D$5:$D$6173=$D4152)*($S$5:$S$6173=1)*IFERROR($N$5:$N$6173*1,0)))-$N4152)/SUMPRODUCT(MAX(($C$5:$C$6173=$C4152)*($D$5:$D$6173=$D4152)*($S$5:$S$6173=1)*IFERROR($N$5:$N$6173*1,0)))),4),0))))</f>
        <v/>
      </c>
      <c r="P4152" s="10" t="inlineStr">
        <is>
          <t>m2</t>
        </is>
      </c>
      <c r="Q4152" s="21">
        <f>IF($A4152="","",$A4152&amp;"|"&amp;$C4152)</f>
        <v/>
      </c>
      <c r="R4152" s="21">
        <f>IF($A4152="","",$A4152&amp;"|"&amp;$C4152&amp;"|"&amp;$D4152)</f>
        <v/>
      </c>
      <c r="S4152" s="21">
        <f>IF($A4152="","",IFERROR(INDEX(Offerte!$D$2:$D$200,MATCH($Q4152,Offerte!$L$2:$L$200,0)),0))</f>
        <v/>
      </c>
      <c r="T4152" s="21">
        <f>IF($A4152="","",IFERROR(INDEX(Offerte!$G$2:$G$200,MATCH($Q4152,Offerte!$L$2:$L$200,0)),"NO"))</f>
        <v/>
      </c>
    </row>
    <row r="4153">
      <c r="A4153" s="10">
        <f>IF(Offerte!$A135="","",Offerte!$A135)</f>
        <v/>
      </c>
      <c r="B4153" s="10">
        <f>IF(Offerte!$A135="","",Offerte!$B135)</f>
        <v/>
      </c>
      <c r="C4153" s="10">
        <f>IF(Offerte!$A135="","",Offerte!$C135)</f>
        <v/>
      </c>
      <c r="D4153" s="10" t="inlineStr">
        <is>
          <t>F.5.1</t>
        </is>
      </c>
      <c r="E4153" s="10" t="inlineStr">
        <is>
          <t>F</t>
        </is>
      </c>
      <c r="F4153" s="10" t="inlineStr">
        <is>
          <t>T</t>
        </is>
      </c>
      <c r="G4153" s="10" t="inlineStr">
        <is>
          <t>tabular</t>
        </is>
      </c>
      <c r="H4153" s="10" t="n">
        <v>1</v>
      </c>
      <c r="I4153" s="10" t="inlineStr">
        <is>
          <t>Rendicontazione di sostenibilità ambientale</t>
        </is>
      </c>
      <c r="J4153" s="20" t="n"/>
      <c r="K4153" s="20" t="n"/>
      <c r="L4153" s="20" t="n"/>
      <c r="M4153" s="20" t="n"/>
      <c r="N4153" s="21">
        <f>IF($A4153="","",IF(IFERROR(VALUE($M4153),0)=1,1,0))</f>
        <v/>
      </c>
      <c r="O4153" s="21">
        <f>IF($A4153="",0,IF(OR($S4153&lt;&gt;1,COUNTA($J4153:$M4153)=0),0,IF($N4153=1,$H4153,0)))</f>
        <v/>
      </c>
      <c r="P4153" s="10" t="inlineStr">
        <is>
          <t>sì/no</t>
        </is>
      </c>
      <c r="Q4153" s="21">
        <f>IF($A4153="","",$A4153&amp;"|"&amp;$C4153)</f>
        <v/>
      </c>
      <c r="R4153" s="21">
        <f>IF($A4153="","",$A4153&amp;"|"&amp;$C4153&amp;"|"&amp;$D4153)</f>
        <v/>
      </c>
      <c r="S4153" s="21">
        <f>IF($A4153="","",IFERROR(INDEX(Offerte!$D$2:$D$200,MATCH($Q4153,Offerte!$L$2:$L$200,0)),0))</f>
        <v/>
      </c>
      <c r="T4153" s="21">
        <f>IF($A4153="","",IFERROR(INDEX(Offerte!$G$2:$G$200,MATCH($Q4153,Offerte!$L$2:$L$200,0)),"NO"))</f>
        <v/>
      </c>
    </row>
    <row r="4154">
      <c r="A4154" s="10">
        <f>IF(Offerte!$A135="","",Offerte!$A135)</f>
        <v/>
      </c>
      <c r="B4154" s="10">
        <f>IF(Offerte!$A135="","",Offerte!$B135)</f>
        <v/>
      </c>
      <c r="C4154" s="10">
        <f>IF(Offerte!$A135="","",Offerte!$C135)</f>
        <v/>
      </c>
      <c r="D4154" s="10" t="inlineStr">
        <is>
          <t>G.1.1</t>
        </is>
      </c>
      <c r="E4154" s="10" t="inlineStr">
        <is>
          <t>G</t>
        </is>
      </c>
      <c r="F4154" s="10" t="inlineStr">
        <is>
          <t>D</t>
        </is>
      </c>
      <c r="G4154" s="10" t="inlineStr">
        <is>
          <t>discretionary</t>
        </is>
      </c>
      <c r="H4154" s="10" t="n">
        <v>2</v>
      </c>
      <c r="I4154" s="10" t="inlineStr">
        <is>
          <t>Qualità del progetto di centrale di controllo aziendale</t>
        </is>
      </c>
      <c r="J4154" s="20" t="n"/>
      <c r="K4154" s="20" t="n"/>
      <c r="L4154" s="20" t="n"/>
      <c r="M4154" s="20" t="n"/>
      <c r="N4154" s="21">
        <f>IF($A4154="","",MAX(0,MIN(1,IFERROR(VALUE($M4154),0))))</f>
        <v/>
      </c>
      <c r="O4154" s="21">
        <f>IF($A4154="",0,IF(OR($S4154&lt;&gt;1,COUNTA($J4154:$M4154)=0),0,IF(SUMPRODUCT(MAX(($C$5:$C$6173=$C4154)*($D$5:$D$6173=$D4154)*($S$5:$S$6173=1)*IFERROR($N$5:$N$6173*1,0)))&gt;0,ROUND($H4154*($N4154/SUMPRODUCT(MAX(($C$5:$C$6173=$C4154)*($D$5:$D$6173=$D4154)*($S$5:$S$6173=1)*IFERROR($N$5:$N$6173*1,0)))),4),0)))</f>
        <v/>
      </c>
      <c r="P4154" s="10" t="inlineStr">
        <is>
          <t>coeff.</t>
        </is>
      </c>
      <c r="Q4154" s="21">
        <f>IF($A4154="","",$A4154&amp;"|"&amp;$C4154)</f>
        <v/>
      </c>
      <c r="R4154" s="21">
        <f>IF($A4154="","",$A4154&amp;"|"&amp;$C4154&amp;"|"&amp;$D4154)</f>
        <v/>
      </c>
      <c r="S4154" s="21">
        <f>IF($A4154="","",IFERROR(INDEX(Offerte!$D$2:$D$200,MATCH($Q4154,Offerte!$L$2:$L$200,0)),0))</f>
        <v/>
      </c>
      <c r="T4154" s="21">
        <f>IF($A4154="","",IFERROR(INDEX(Offerte!$G$2:$G$200,MATCH($Q4154,Offerte!$L$2:$L$200,0)),"NO"))</f>
        <v/>
      </c>
    </row>
    <row r="4155">
      <c r="A4155" s="10">
        <f>IF(Offerte!$A135="","",Offerte!$A135)</f>
        <v/>
      </c>
      <c r="B4155" s="10">
        <f>IF(Offerte!$A135="","",Offerte!$B135)</f>
        <v/>
      </c>
      <c r="C4155" s="10">
        <f>IF(Offerte!$A135="","",Offerte!$C135)</f>
        <v/>
      </c>
      <c r="D4155" s="10" t="inlineStr">
        <is>
          <t>G.2.1</t>
        </is>
      </c>
      <c r="E4155" s="10" t="inlineStr">
        <is>
          <t>G</t>
        </is>
      </c>
      <c r="F4155" s="10" t="inlineStr">
        <is>
          <t>T</t>
        </is>
      </c>
      <c r="G4155" s="10" t="inlineStr">
        <is>
          <t>tabular</t>
        </is>
      </c>
      <c r="H4155" s="10" t="n">
        <v>1</v>
      </c>
      <c r="I4155" s="10" t="inlineStr">
        <is>
          <t>Certificazione ISO 45001</t>
        </is>
      </c>
      <c r="J4155" s="20" t="n"/>
      <c r="K4155" s="20" t="n"/>
      <c r="L4155" s="20" t="n"/>
      <c r="M4155" s="20" t="n"/>
      <c r="N4155" s="21">
        <f>IF($A4155="","",IF(IFERROR(VALUE($M4155),0)=1,1,0))</f>
        <v/>
      </c>
      <c r="O4155" s="21">
        <f>IF($A4155="",0,IF(OR($S4155&lt;&gt;1,COUNTA($J4155:$M4155)=0),0,IF($N4155=1,$H4155,0)))</f>
        <v/>
      </c>
      <c r="P4155" s="10" t="inlineStr">
        <is>
          <t>sì/no</t>
        </is>
      </c>
      <c r="Q4155" s="21">
        <f>IF($A4155="","",$A4155&amp;"|"&amp;$C4155)</f>
        <v/>
      </c>
      <c r="R4155" s="21">
        <f>IF($A4155="","",$A4155&amp;"|"&amp;$C4155&amp;"|"&amp;$D4155)</f>
        <v/>
      </c>
      <c r="S4155" s="21">
        <f>IF($A4155="","",IFERROR(INDEX(Offerte!$D$2:$D$200,MATCH($Q4155,Offerte!$L$2:$L$200,0)),0))</f>
        <v/>
      </c>
      <c r="T4155" s="21">
        <f>IF($A4155="","",IFERROR(INDEX(Offerte!$G$2:$G$200,MATCH($Q4155,Offerte!$L$2:$L$200,0)),"NO"))</f>
        <v/>
      </c>
    </row>
    <row r="4156">
      <c r="A4156" s="10">
        <f>IF(Offerte!$A135="","",Offerte!$A135)</f>
        <v/>
      </c>
      <c r="B4156" s="10">
        <f>IF(Offerte!$A135="","",Offerte!$B135)</f>
        <v/>
      </c>
      <c r="C4156" s="10">
        <f>IF(Offerte!$A135="","",Offerte!$C135)</f>
        <v/>
      </c>
      <c r="D4156" s="10" t="inlineStr">
        <is>
          <t>G.3.1</t>
        </is>
      </c>
      <c r="E4156" s="10" t="inlineStr">
        <is>
          <t>G</t>
        </is>
      </c>
      <c r="F4156" s="10" t="inlineStr">
        <is>
          <t>T</t>
        </is>
      </c>
      <c r="G4156" s="10" t="inlineStr">
        <is>
          <t>tabular</t>
        </is>
      </c>
      <c r="H4156" s="10" t="n">
        <v>1</v>
      </c>
      <c r="I4156" s="10" t="inlineStr">
        <is>
          <t>Certificazioni di responsabilità sociale</t>
        </is>
      </c>
      <c r="J4156" s="20" t="n"/>
      <c r="K4156" s="20" t="n"/>
      <c r="L4156" s="20" t="n"/>
      <c r="M4156" s="20" t="n"/>
      <c r="N4156" s="21">
        <f>IF($A4156="","",IF(IFERROR(VALUE($M4156),0)=1,1,0))</f>
        <v/>
      </c>
      <c r="O4156" s="21">
        <f>IF($A4156="",0,IF(OR($S4156&lt;&gt;1,COUNTA($J4156:$M4156)=0),0,IF($N4156=1,$H4156,0)))</f>
        <v/>
      </c>
      <c r="P4156" s="10" t="inlineStr">
        <is>
          <t>sì/no</t>
        </is>
      </c>
      <c r="Q4156" s="21">
        <f>IF($A4156="","",$A4156&amp;"|"&amp;$C4156)</f>
        <v/>
      </c>
      <c r="R4156" s="21">
        <f>IF($A4156="","",$A4156&amp;"|"&amp;$C4156&amp;"|"&amp;$D4156)</f>
        <v/>
      </c>
      <c r="S4156" s="21">
        <f>IF($A4156="","",IFERROR(INDEX(Offerte!$D$2:$D$200,MATCH($Q4156,Offerte!$L$2:$L$200,0)),0))</f>
        <v/>
      </c>
      <c r="T4156" s="21">
        <f>IF($A4156="","",IFERROR(INDEX(Offerte!$G$2:$G$200,MATCH($Q4156,Offerte!$L$2:$L$200,0)),"NO"))</f>
        <v/>
      </c>
    </row>
    <row r="4157">
      <c r="A4157" s="10">
        <f>IF(Offerte!$A135="","",Offerte!$A135)</f>
        <v/>
      </c>
      <c r="B4157" s="10">
        <f>IF(Offerte!$A135="","",Offerte!$B135)</f>
        <v/>
      </c>
      <c r="C4157" s="10">
        <f>IF(Offerte!$A135="","",Offerte!$C135)</f>
        <v/>
      </c>
      <c r="D4157" s="10" t="inlineStr">
        <is>
          <t>G.4.1</t>
        </is>
      </c>
      <c r="E4157" s="10" t="inlineStr">
        <is>
          <t>G</t>
        </is>
      </c>
      <c r="F4157" s="10" t="inlineStr">
        <is>
          <t>D</t>
        </is>
      </c>
      <c r="G4157" s="10" t="inlineStr">
        <is>
          <t>discretionary</t>
        </is>
      </c>
      <c r="H4157" s="10" t="n">
        <v>2</v>
      </c>
      <c r="I4157" s="10" t="inlineStr">
        <is>
          <t>Qualità del piano di formazione del personale</t>
        </is>
      </c>
      <c r="J4157" s="20" t="n"/>
      <c r="K4157" s="20" t="n"/>
      <c r="L4157" s="20" t="n"/>
      <c r="M4157" s="20" t="n"/>
      <c r="N4157" s="21">
        <f>IF($A4157="","",MAX(0,MIN(1,IFERROR(VALUE($M4157),0))))</f>
        <v/>
      </c>
      <c r="O4157" s="21">
        <f>IF($A4157="",0,IF(OR($S4157&lt;&gt;1,COUNTA($J4157:$M4157)=0),0,IF(SUMPRODUCT(MAX(($C$5:$C$6173=$C4157)*($D$5:$D$6173=$D4157)*($S$5:$S$6173=1)*IFERROR($N$5:$N$6173*1,0)))&gt;0,ROUND($H4157*($N4157/SUMPRODUCT(MAX(($C$5:$C$6173=$C4157)*($D$5:$D$6173=$D4157)*($S$5:$S$6173=1)*IFERROR($N$5:$N$6173*1,0)))),4),0)))</f>
        <v/>
      </c>
      <c r="P4157" s="10" t="inlineStr">
        <is>
          <t>coeff.</t>
        </is>
      </c>
      <c r="Q4157" s="21">
        <f>IF($A4157="","",$A4157&amp;"|"&amp;$C4157)</f>
        <v/>
      </c>
      <c r="R4157" s="21">
        <f>IF($A4157="","",$A4157&amp;"|"&amp;$C4157&amp;"|"&amp;$D4157)</f>
        <v/>
      </c>
      <c r="S4157" s="21">
        <f>IF($A4157="","",IFERROR(INDEX(Offerte!$D$2:$D$200,MATCH($Q4157,Offerte!$L$2:$L$200,0)),0))</f>
        <v/>
      </c>
      <c r="T4157" s="21">
        <f>IF($A4157="","",IFERROR(INDEX(Offerte!$G$2:$G$200,MATCH($Q4157,Offerte!$L$2:$L$200,0)),"NO"))</f>
        <v/>
      </c>
    </row>
    <row r="4158">
      <c r="A4158" s="10">
        <f>IF(Offerte!$A135="","",Offerte!$A135)</f>
        <v/>
      </c>
      <c r="B4158" s="10">
        <f>IF(Offerte!$A135="","",Offerte!$B135)</f>
        <v/>
      </c>
      <c r="C4158" s="10">
        <f>IF(Offerte!$A135="","",Offerte!$C135)</f>
        <v/>
      </c>
      <c r="D4158" s="10" t="inlineStr">
        <is>
          <t>G.5.1</t>
        </is>
      </c>
      <c r="E4158" s="10" t="inlineStr">
        <is>
          <t>G</t>
        </is>
      </c>
      <c r="F4158" s="10" t="inlineStr">
        <is>
          <t>T</t>
        </is>
      </c>
      <c r="G4158" s="10" t="inlineStr">
        <is>
          <t>tabular</t>
        </is>
      </c>
      <c r="H4158" s="10" t="n">
        <v>1</v>
      </c>
      <c r="I4158" s="10" t="inlineStr">
        <is>
          <t>Impegno al mantenimento delle garanzie del contratto di secondo livello del gestore uscente</t>
        </is>
      </c>
      <c r="J4158" s="20" t="n"/>
      <c r="K4158" s="20" t="n"/>
      <c r="L4158" s="20" t="n"/>
      <c r="M4158" s="20" t="n"/>
      <c r="N4158" s="21">
        <f>IF($A4158="","",IF(IFERROR(VALUE($M4158),0)=1,1,0))</f>
        <v/>
      </c>
      <c r="O4158" s="21">
        <f>IF($A4158="",0,IF(OR($S4158&lt;&gt;1,COUNTA($J4158:$M4158)=0),0,IF($N4158=1,$H4158,0)))</f>
        <v/>
      </c>
      <c r="P4158" s="10" t="inlineStr">
        <is>
          <t>sì/no</t>
        </is>
      </c>
      <c r="Q4158" s="21">
        <f>IF($A4158="","",$A4158&amp;"|"&amp;$C4158)</f>
        <v/>
      </c>
      <c r="R4158" s="21">
        <f>IF($A4158="","",$A4158&amp;"|"&amp;$C4158&amp;"|"&amp;$D4158)</f>
        <v/>
      </c>
      <c r="S4158" s="21">
        <f>IF($A4158="","",IFERROR(INDEX(Offerte!$D$2:$D$200,MATCH($Q4158,Offerte!$L$2:$L$200,0)),0))</f>
        <v/>
      </c>
      <c r="T4158" s="21">
        <f>IF($A4158="","",IFERROR(INDEX(Offerte!$G$2:$G$200,MATCH($Q4158,Offerte!$L$2:$L$200,0)),"NO"))</f>
        <v/>
      </c>
    </row>
    <row r="4159">
      <c r="A4159" s="10">
        <f>IF(Offerte!$A136="","",Offerte!$A136)</f>
        <v/>
      </c>
      <c r="B4159" s="10">
        <f>IF(Offerte!$A136="","",Offerte!$B136)</f>
        <v/>
      </c>
      <c r="C4159" s="10">
        <f>IF(Offerte!$A136="","",Offerte!$C136)</f>
        <v/>
      </c>
      <c r="D4159" s="10" t="inlineStr">
        <is>
          <t>A.1.1</t>
        </is>
      </c>
      <c r="E4159" s="10" t="inlineStr">
        <is>
          <t>A</t>
        </is>
      </c>
      <c r="F4159" s="10" t="inlineStr">
        <is>
          <t>Q</t>
        </is>
      </c>
      <c r="G4159" s="10" t="inlineStr">
        <is>
          <t>higher</t>
        </is>
      </c>
      <c r="H4159" s="10" t="n">
        <v>3</v>
      </c>
      <c r="I4159" s="10" t="inlineStr">
        <is>
          <t>Tasso aggiuntivo di corse controllate</t>
        </is>
      </c>
      <c r="J4159" s="20" t="n"/>
      <c r="K4159" s="20" t="n"/>
      <c r="L4159" s="20" t="n"/>
      <c r="M4159" s="20" t="n"/>
      <c r="N4159" s="21">
        <f>IF($A4159="","",IFERROR(VALUE($K4159)/VALUE($L4159)*100,IFERROR(VALUE($J4159),0)))</f>
        <v/>
      </c>
      <c r="O4159" s="21">
        <f>IF($A4159="",0,IF(OR($S4159&lt;&gt;1,COUNTA($J4159:$M4159)=0),0,IF(SUMPRODUCT(MAX(($C$5:$C$6173=$C4159)*($D$5:$D$6173=$D4159)*($S$5:$S$6173=1)*IFERROR($N$5:$N$6173*1,0)))&gt;0,ROUND($H4159*($N4159/SUMPRODUCT(MAX(($C$5:$C$6173=$C4159)*($D$5:$D$6173=$D4159)*($S$5:$S$6173=1)*IFERROR($N$5:$N$6173*1,0)))),4),0)))</f>
        <v/>
      </c>
      <c r="P4159" s="10" t="inlineStr">
        <is>
          <t>Corse controllate annue / Corse programmate annue</t>
        </is>
      </c>
      <c r="Q4159" s="21">
        <f>IF($A4159="","",$A4159&amp;"|"&amp;$C4159)</f>
        <v/>
      </c>
      <c r="R4159" s="21">
        <f>IF($A4159="","",$A4159&amp;"|"&amp;$C4159&amp;"|"&amp;$D4159)</f>
        <v/>
      </c>
      <c r="S4159" s="21">
        <f>IF($A4159="","",IFERROR(INDEX(Offerte!$D$2:$D$200,MATCH($Q4159,Offerte!$L$2:$L$200,0)),0))</f>
        <v/>
      </c>
      <c r="T4159" s="21">
        <f>IF($A4159="","",IFERROR(INDEX(Offerte!$G$2:$G$200,MATCH($Q4159,Offerte!$L$2:$L$200,0)),"NO"))</f>
        <v/>
      </c>
    </row>
    <row r="4160">
      <c r="A4160" s="10">
        <f>IF(Offerte!$A136="","",Offerte!$A136)</f>
        <v/>
      </c>
      <c r="B4160" s="10">
        <f>IF(Offerte!$A136="","",Offerte!$B136)</f>
        <v/>
      </c>
      <c r="C4160" s="10">
        <f>IF(Offerte!$A136="","",Offerte!$C136)</f>
        <v/>
      </c>
      <c r="D4160" s="10" t="inlineStr">
        <is>
          <t>A.1.2</t>
        </is>
      </c>
      <c r="E4160" s="10" t="inlineStr">
        <is>
          <t>A</t>
        </is>
      </c>
      <c r="F4160" s="10" t="inlineStr">
        <is>
          <t>Q</t>
        </is>
      </c>
      <c r="G4160" s="10" t="inlineStr">
        <is>
          <t>higher</t>
        </is>
      </c>
      <c r="H4160" s="10" t="n">
        <v>4</v>
      </c>
      <c r="I4160" s="10" t="inlineStr">
        <is>
          <t>Numero aggiuntivo di passeggeri controllati</t>
        </is>
      </c>
      <c r="J4160" s="20" t="n"/>
      <c r="K4160" s="20" t="n"/>
      <c r="L4160" s="20" t="n"/>
      <c r="M4160" s="20" t="n"/>
      <c r="N4160" s="21">
        <f>IF($A4160="","",IFERROR(VALUE($J4160),0))</f>
        <v/>
      </c>
      <c r="O4160" s="21">
        <f>IF($A4160="",0,IF(OR($S4160&lt;&gt;1,COUNTA($J4160:$M4160)=0),0,IF(SUMPRODUCT(MAX(($C$5:$C$6173=$C4160)*($D$5:$D$6173=$D4160)*($S$5:$S$6173=1)*IFERROR($N$5:$N$6173*1,0)))&gt;0,ROUND($H4160*($N4160/SUMPRODUCT(MAX(($C$5:$C$6173=$C4160)*($D$5:$D$6173=$D4160)*($S$5:$S$6173=1)*IFERROR($N$5:$N$6173*1,0)))),4),0)))</f>
        <v/>
      </c>
      <c r="P4160" s="10" t="inlineStr">
        <is>
          <t>passeggeri/anno</t>
        </is>
      </c>
      <c r="Q4160" s="21">
        <f>IF($A4160="","",$A4160&amp;"|"&amp;$C4160)</f>
        <v/>
      </c>
      <c r="R4160" s="21">
        <f>IF($A4160="","",$A4160&amp;"|"&amp;$C4160&amp;"|"&amp;$D4160)</f>
        <v/>
      </c>
      <c r="S4160" s="21">
        <f>IF($A4160="","",IFERROR(INDEX(Offerte!$D$2:$D$200,MATCH($Q4160,Offerte!$L$2:$L$200,0)),0))</f>
        <v/>
      </c>
      <c r="T4160" s="21">
        <f>IF($A4160="","",IFERROR(INDEX(Offerte!$G$2:$G$200,MATCH($Q4160,Offerte!$L$2:$L$200,0)),"NO"))</f>
        <v/>
      </c>
    </row>
    <row r="4161">
      <c r="A4161" s="10">
        <f>IF(Offerte!$A136="","",Offerte!$A136)</f>
        <v/>
      </c>
      <c r="B4161" s="10">
        <f>IF(Offerte!$A136="","",Offerte!$B136)</f>
        <v/>
      </c>
      <c r="C4161" s="10">
        <f>IF(Offerte!$A136="","",Offerte!$C136)</f>
        <v/>
      </c>
      <c r="D4161" s="10" t="inlineStr">
        <is>
          <t>B.1.1</t>
        </is>
      </c>
      <c r="E4161" s="10" t="inlineStr">
        <is>
          <t>B</t>
        </is>
      </c>
      <c r="F4161" s="10" t="inlineStr">
        <is>
          <t>Q</t>
        </is>
      </c>
      <c r="G4161" s="10" t="inlineStr">
        <is>
          <t>higher</t>
        </is>
      </c>
      <c r="H4161" s="10" t="n">
        <v>3</v>
      </c>
      <c r="I4161" s="10" t="inlineStr">
        <is>
          <t>Incremento dei posti offerti nelle fasce di punta</t>
        </is>
      </c>
      <c r="J4161" s="20" t="n"/>
      <c r="K4161" s="20" t="n"/>
      <c r="L4161" s="20" t="n"/>
      <c r="M4161" s="20" t="n"/>
      <c r="N4161" s="21">
        <f>IF($A4161="","",IFERROR(VALUE($J4161),0))</f>
        <v/>
      </c>
      <c r="O4161" s="21">
        <f>IF($A4161="",0,IF(OR($S4161&lt;&gt;1,COUNTA($J4161:$M4161)=0),0,IF(SUMPRODUCT(MAX(($C$5:$C$6173=$C4161)*($D$5:$D$6173=$D4161)*($S$5:$S$6173=1)*IFERROR($N$5:$N$6173*1,0)))&gt;0,ROUND($H4161*($N4161/SUMPRODUCT(MAX(($C$5:$C$6173=$C4161)*($D$5:$D$6173=$D4161)*($S$5:$S$6173=1)*IFERROR($N$5:$N$6173*1,0)))),4),0)))</f>
        <v/>
      </c>
      <c r="P4161" s="10" t="inlineStr">
        <is>
          <t>posti*km</t>
        </is>
      </c>
      <c r="Q4161" s="21">
        <f>IF($A4161="","",$A4161&amp;"|"&amp;$C4161)</f>
        <v/>
      </c>
      <c r="R4161" s="21">
        <f>IF($A4161="","",$A4161&amp;"|"&amp;$C4161&amp;"|"&amp;$D4161)</f>
        <v/>
      </c>
      <c r="S4161" s="21">
        <f>IF($A4161="","",IFERROR(INDEX(Offerte!$D$2:$D$200,MATCH($Q4161,Offerte!$L$2:$L$200,0)),0))</f>
        <v/>
      </c>
      <c r="T4161" s="21">
        <f>IF($A4161="","",IFERROR(INDEX(Offerte!$G$2:$G$200,MATCH($Q4161,Offerte!$L$2:$L$200,0)),"NO"))</f>
        <v/>
      </c>
    </row>
    <row r="4162">
      <c r="A4162" s="10">
        <f>IF(Offerte!$A136="","",Offerte!$A136)</f>
        <v/>
      </c>
      <c r="B4162" s="10">
        <f>IF(Offerte!$A136="","",Offerte!$B136)</f>
        <v/>
      </c>
      <c r="C4162" s="10">
        <f>IF(Offerte!$A136="","",Offerte!$C136)</f>
        <v/>
      </c>
      <c r="D4162" s="10" t="inlineStr">
        <is>
          <t>B.2.1</t>
        </is>
      </c>
      <c r="E4162" s="10" t="inlineStr">
        <is>
          <t>B</t>
        </is>
      </c>
      <c r="F4162" s="10" t="inlineStr">
        <is>
          <t>Q</t>
        </is>
      </c>
      <c r="G4162" s="10" t="inlineStr">
        <is>
          <t>higher</t>
        </is>
      </c>
      <c r="H4162" s="10" t="n">
        <v>4</v>
      </c>
      <c r="I4162" s="10" t="inlineStr">
        <is>
          <t>Corse aggiuntive nell'arco giornaliero base</t>
        </is>
      </c>
      <c r="J4162" s="20" t="n"/>
      <c r="K4162" s="20" t="n"/>
      <c r="L4162" s="20" t="n"/>
      <c r="M4162" s="20" t="n"/>
      <c r="N4162" s="21">
        <f>IF($A4162="","",IFERROR(VALUE($J4162),0))</f>
        <v/>
      </c>
      <c r="O4162" s="21">
        <f>IF($A4162="",0,IF(OR($S4162&lt;&gt;1,COUNTA($J4162:$M4162)=0),0,IF(SUMPRODUCT(MAX(($C$5:$C$6173=$C4162)*($D$5:$D$6173=$D4162)*($S$5:$S$6173=1)*IFERROR($N$5:$N$6173*1,0)))&gt;0,ROUND($H4162*($N4162/SUMPRODUCT(MAX(($C$5:$C$6173=$C4162)*($D$5:$D$6173=$D4162)*($S$5:$S$6173=1)*IFERROR($N$5:$N$6173*1,0)))),4),0)))</f>
        <v/>
      </c>
      <c r="P4162" s="10" t="inlineStr">
        <is>
          <t>corse</t>
        </is>
      </c>
      <c r="Q4162" s="21">
        <f>IF($A4162="","",$A4162&amp;"|"&amp;$C4162)</f>
        <v/>
      </c>
      <c r="R4162" s="21">
        <f>IF($A4162="","",$A4162&amp;"|"&amp;$C4162&amp;"|"&amp;$D4162)</f>
        <v/>
      </c>
      <c r="S4162" s="21">
        <f>IF($A4162="","",IFERROR(INDEX(Offerte!$D$2:$D$200,MATCH($Q4162,Offerte!$L$2:$L$200,0)),0))</f>
        <v/>
      </c>
      <c r="T4162" s="21">
        <f>IF($A4162="","",IFERROR(INDEX(Offerte!$G$2:$G$200,MATCH($Q4162,Offerte!$L$2:$L$200,0)),"NO"))</f>
        <v/>
      </c>
    </row>
    <row r="4163">
      <c r="A4163" s="10">
        <f>IF(Offerte!$A136="","",Offerte!$A136)</f>
        <v/>
      </c>
      <c r="B4163" s="10">
        <f>IF(Offerte!$A136="","",Offerte!$B136)</f>
        <v/>
      </c>
      <c r="C4163" s="10">
        <f>IF(Offerte!$A136="","",Offerte!$C136)</f>
        <v/>
      </c>
      <c r="D4163" s="10" t="inlineStr">
        <is>
          <t>B.3.1</t>
        </is>
      </c>
      <c r="E4163" s="10" t="inlineStr">
        <is>
          <t>B</t>
        </is>
      </c>
      <c r="F4163" s="10" t="inlineStr">
        <is>
          <t>Q</t>
        </is>
      </c>
      <c r="G4163" s="10" t="inlineStr">
        <is>
          <t>higher</t>
        </is>
      </c>
      <c r="H4163" s="10" t="n">
        <v>2</v>
      </c>
      <c r="I4163" s="10" t="inlineStr">
        <is>
          <t>Numero di corse aggiuntive per allungamento dell'arco di servizio giornaliero nelle fasce serali</t>
        </is>
      </c>
      <c r="J4163" s="20" t="n"/>
      <c r="K4163" s="20" t="n"/>
      <c r="L4163" s="20" t="n"/>
      <c r="M4163" s="20" t="n"/>
      <c r="N4163" s="21">
        <f>IF($A4163="","",IFERROR(VALUE($J4163),0))</f>
        <v/>
      </c>
      <c r="O4163" s="21">
        <f>IF($A4163="",0,IF(OR($S4163&lt;&gt;1,COUNTA($J4163:$M4163)=0),0,IF(SUMPRODUCT(MAX(($C$5:$C$6173=$C4163)*($D$5:$D$6173=$D4163)*($S$5:$S$6173=1)*IFERROR($N$5:$N$6173*1,0)))&gt;0,ROUND($H4163*($N4163/SUMPRODUCT(MAX(($C$5:$C$6173=$C4163)*($D$5:$D$6173=$D4163)*($S$5:$S$6173=1)*IFERROR($N$5:$N$6173*1,0)))),4),0)))</f>
        <v/>
      </c>
      <c r="P4163" s="10" t="inlineStr">
        <is>
          <t>corse</t>
        </is>
      </c>
      <c r="Q4163" s="21">
        <f>IF($A4163="","",$A4163&amp;"|"&amp;$C4163)</f>
        <v/>
      </c>
      <c r="R4163" s="21">
        <f>IF($A4163="","",$A4163&amp;"|"&amp;$C4163&amp;"|"&amp;$D4163)</f>
        <v/>
      </c>
      <c r="S4163" s="21">
        <f>IF($A4163="","",IFERROR(INDEX(Offerte!$D$2:$D$200,MATCH($Q4163,Offerte!$L$2:$L$200,0)),0))</f>
        <v/>
      </c>
      <c r="T4163" s="21">
        <f>IF($A4163="","",IFERROR(INDEX(Offerte!$G$2:$G$200,MATCH($Q4163,Offerte!$L$2:$L$200,0)),"NO"))</f>
        <v/>
      </c>
    </row>
    <row r="4164">
      <c r="A4164" s="10">
        <f>IF(Offerte!$A136="","",Offerte!$A136)</f>
        <v/>
      </c>
      <c r="B4164" s="10">
        <f>IF(Offerte!$A136="","",Offerte!$B136)</f>
        <v/>
      </c>
      <c r="C4164" s="10">
        <f>IF(Offerte!$A136="","",Offerte!$C136)</f>
        <v/>
      </c>
      <c r="D4164" s="10" t="inlineStr">
        <is>
          <t>B.4.1</t>
        </is>
      </c>
      <c r="E4164" s="10" t="inlineStr">
        <is>
          <t>B</t>
        </is>
      </c>
      <c r="F4164" s="10" t="inlineStr">
        <is>
          <t>Q</t>
        </is>
      </c>
      <c r="G4164" s="10" t="inlineStr">
        <is>
          <t>higher</t>
        </is>
      </c>
      <c r="H4164" s="10" t="n">
        <v>3</v>
      </c>
      <c r="I4164" s="10" t="inlineStr">
        <is>
          <t>Percorrenze aggiuntive offerte nel Programma d'esercizio delle prime due fasi attuative</t>
        </is>
      </c>
      <c r="J4164" s="20" t="n"/>
      <c r="K4164" s="20" t="n"/>
      <c r="L4164" s="20" t="n"/>
      <c r="M4164" s="20" t="n"/>
      <c r="N4164" s="21">
        <f>IF($A4164="","",IFERROR(VALUE($J4164),0))</f>
        <v/>
      </c>
      <c r="O4164" s="21">
        <f>IF($A4164="",0,IF(OR($S4164&lt;&gt;1,COUNTA($J4164:$M4164)=0),0,IF(SUMPRODUCT(MAX(($C$5:$C$6173=$C4164)*($D$5:$D$6173=$D4164)*($S$5:$S$6173=1)*IFERROR($N$5:$N$6173*1,0)))&gt;0,ROUND($H4164*($N4164/SUMPRODUCT(MAX(($C$5:$C$6173=$C4164)*($D$5:$D$6173=$D4164)*($S$5:$S$6173=1)*IFERROR($N$5:$N$6173*1,0)))),4),0)))</f>
        <v/>
      </c>
      <c r="P4164" s="10" t="inlineStr">
        <is>
          <t>vett*km</t>
        </is>
      </c>
      <c r="Q4164" s="21">
        <f>IF($A4164="","",$A4164&amp;"|"&amp;$C4164)</f>
        <v/>
      </c>
      <c r="R4164" s="21">
        <f>IF($A4164="","",$A4164&amp;"|"&amp;$C4164&amp;"|"&amp;$D4164)</f>
        <v/>
      </c>
      <c r="S4164" s="21">
        <f>IF($A4164="","",IFERROR(INDEX(Offerte!$D$2:$D$200,MATCH($Q4164,Offerte!$L$2:$L$200,0)),0))</f>
        <v/>
      </c>
      <c r="T4164" s="21">
        <f>IF($A4164="","",IFERROR(INDEX(Offerte!$G$2:$G$200,MATCH($Q4164,Offerte!$L$2:$L$200,0)),"NO"))</f>
        <v/>
      </c>
    </row>
    <row r="4165">
      <c r="A4165" s="10">
        <f>IF(Offerte!$A136="","",Offerte!$A136)</f>
        <v/>
      </c>
      <c r="B4165" s="10">
        <f>IF(Offerte!$A136="","",Offerte!$B136)</f>
        <v/>
      </c>
      <c r="C4165" s="10">
        <f>IF(Offerte!$A136="","",Offerte!$C136)</f>
        <v/>
      </c>
      <c r="D4165" s="10" t="inlineStr">
        <is>
          <t>B.5.1</t>
        </is>
      </c>
      <c r="E4165" s="10" t="inlineStr">
        <is>
          <t>B</t>
        </is>
      </c>
      <c r="F4165" s="10" t="inlineStr">
        <is>
          <t>D</t>
        </is>
      </c>
      <c r="G4165" s="10" t="inlineStr">
        <is>
          <t>discretionary</t>
        </is>
      </c>
      <c r="H4165" s="10" t="n">
        <v>2</v>
      </c>
      <c r="I4165" s="10" t="inlineStr">
        <is>
          <t>Efficacia del progetto di servizi complementari DRT</t>
        </is>
      </c>
      <c r="J4165" s="20" t="n"/>
      <c r="K4165" s="20" t="n"/>
      <c r="L4165" s="20" t="n"/>
      <c r="M4165" s="20" t="n"/>
      <c r="N4165" s="21">
        <f>IF($A4165="","",MAX(0,MIN(1,IFERROR(VALUE($M4165),0))))</f>
        <v/>
      </c>
      <c r="O4165" s="21">
        <f>IF($A4165="",0,IF(OR($S4165&lt;&gt;1,COUNTA($J4165:$M4165)=0),0,IF(SUMPRODUCT(MAX(($C$5:$C$6173=$C4165)*($D$5:$D$6173=$D4165)*($S$5:$S$6173=1)*IFERROR($N$5:$N$6173*1,0)))&gt;0,ROUND($H4165*($N4165/SUMPRODUCT(MAX(($C$5:$C$6173=$C4165)*($D$5:$D$6173=$D4165)*($S$5:$S$6173=1)*IFERROR($N$5:$N$6173*1,0)))),4),0)))</f>
        <v/>
      </c>
      <c r="P4165" s="10" t="inlineStr">
        <is>
          <t>coeff.</t>
        </is>
      </c>
      <c r="Q4165" s="21">
        <f>IF($A4165="","",$A4165&amp;"|"&amp;$C4165)</f>
        <v/>
      </c>
      <c r="R4165" s="21">
        <f>IF($A4165="","",$A4165&amp;"|"&amp;$C4165&amp;"|"&amp;$D4165)</f>
        <v/>
      </c>
      <c r="S4165" s="21">
        <f>IF($A4165="","",IFERROR(INDEX(Offerte!$D$2:$D$200,MATCH($Q4165,Offerte!$L$2:$L$200,0)),0))</f>
        <v/>
      </c>
      <c r="T4165" s="21">
        <f>IF($A4165="","",IFERROR(INDEX(Offerte!$G$2:$G$200,MATCH($Q4165,Offerte!$L$2:$L$200,0)),"NO"))</f>
        <v/>
      </c>
    </row>
    <row r="4166">
      <c r="A4166" s="10">
        <f>IF(Offerte!$A136="","",Offerte!$A136)</f>
        <v/>
      </c>
      <c r="B4166" s="10">
        <f>IF(Offerte!$A136="","",Offerte!$B136)</f>
        <v/>
      </c>
      <c r="C4166" s="10">
        <f>IF(Offerte!$A136="","",Offerte!$C136)</f>
        <v/>
      </c>
      <c r="D4166" s="10" t="inlineStr">
        <is>
          <t>C.1.1</t>
        </is>
      </c>
      <c r="E4166" s="10" t="inlineStr">
        <is>
          <t>C</t>
        </is>
      </c>
      <c r="F4166" s="10" t="inlineStr">
        <is>
          <t>Q</t>
        </is>
      </c>
      <c r="G4166" s="10" t="inlineStr">
        <is>
          <t>higher</t>
        </is>
      </c>
      <c r="H4166" s="10" t="n">
        <v>2</v>
      </c>
      <c r="I4166" s="10" t="inlineStr">
        <is>
          <t>Tasso di copertura del servizio con telecamere BSD</t>
        </is>
      </c>
      <c r="J4166" s="20" t="n"/>
      <c r="K4166" s="20" t="n"/>
      <c r="L4166" s="20" t="n"/>
      <c r="M4166" s="20" t="n"/>
      <c r="N4166" s="21">
        <f>IF($A4166="","",IFERROR(VALUE($K4166)/VALUE($L4166),IFERROR(VALUE($J4166),0)))</f>
        <v/>
      </c>
      <c r="O4166" s="21">
        <f>IF($A4166="",0,IF(OR($S4166&lt;&gt;1,COUNTA($J4166:$M4166)=0),0,IF(SUMPRODUCT(MAX(($C$5:$C$6173=$C4166)*($D$5:$D$6173=$D4166)*($S$5:$S$6173=1)*IFERROR($N$5:$N$6173*1,0)))&gt;0,ROUND($H4166*($N4166/SUMPRODUCT(MAX(($C$5:$C$6173=$C4166)*($D$5:$D$6173=$D4166)*($S$5:$S$6173=1)*IFERROR($N$5:$N$6173*1,0)))),4),0)))</f>
        <v/>
      </c>
      <c r="P4166" s="10" t="inlineStr">
        <is>
          <t>Autobus attrezzati con telecamere BSD / Autobus totali in offerta, incluse scorte</t>
        </is>
      </c>
      <c r="Q4166" s="21">
        <f>IF($A4166="","",$A4166&amp;"|"&amp;$C4166)</f>
        <v/>
      </c>
      <c r="R4166" s="21">
        <f>IF($A4166="","",$A4166&amp;"|"&amp;$C4166&amp;"|"&amp;$D4166)</f>
        <v/>
      </c>
      <c r="S4166" s="21">
        <f>IF($A4166="","",IFERROR(INDEX(Offerte!$D$2:$D$200,MATCH($Q4166,Offerte!$L$2:$L$200,0)),0))</f>
        <v/>
      </c>
      <c r="T4166" s="21">
        <f>IF($A4166="","",IFERROR(INDEX(Offerte!$G$2:$G$200,MATCH($Q4166,Offerte!$L$2:$L$200,0)),"NO"))</f>
        <v/>
      </c>
    </row>
    <row r="4167">
      <c r="A4167" s="10">
        <f>IF(Offerte!$A136="","",Offerte!$A136)</f>
        <v/>
      </c>
      <c r="B4167" s="10">
        <f>IF(Offerte!$A136="","",Offerte!$B136)</f>
        <v/>
      </c>
      <c r="C4167" s="10">
        <f>IF(Offerte!$A136="","",Offerte!$C136)</f>
        <v/>
      </c>
      <c r="D4167" s="10" t="inlineStr">
        <is>
          <t>C.1.2</t>
        </is>
      </c>
      <c r="E4167" s="10" t="inlineStr">
        <is>
          <t>C</t>
        </is>
      </c>
      <c r="F4167" s="10" t="inlineStr">
        <is>
          <t>Q</t>
        </is>
      </c>
      <c r="G4167" s="10" t="inlineStr">
        <is>
          <t>higher</t>
        </is>
      </c>
      <c r="H4167" s="10" t="n">
        <v>2</v>
      </c>
      <c r="I4167" s="10" t="inlineStr">
        <is>
          <t>Tasso di copertura del servizio con telecamere ADAS</t>
        </is>
      </c>
      <c r="J4167" s="20" t="n"/>
      <c r="K4167" s="20" t="n"/>
      <c r="L4167" s="20" t="n"/>
      <c r="M4167" s="20" t="n"/>
      <c r="N4167" s="21">
        <f>IF($A4167="","",IFERROR(VALUE($K4167)/VALUE($L4167),IFERROR(VALUE($J4167),0)))</f>
        <v/>
      </c>
      <c r="O4167" s="21">
        <f>IF($A4167="",0,IF(OR($S4167&lt;&gt;1,COUNTA($J4167:$M4167)=0),0,IF(SUMPRODUCT(MAX(($C$5:$C$6173=$C4167)*($D$5:$D$6173=$D4167)*($S$5:$S$6173=1)*IFERROR($N$5:$N$6173*1,0)))&gt;0,ROUND($H4167*($N4167/SUMPRODUCT(MAX(($C$5:$C$6173=$C4167)*($D$5:$D$6173=$D4167)*($S$5:$S$6173=1)*IFERROR($N$5:$N$6173*1,0)))),4),0)))</f>
        <v/>
      </c>
      <c r="P4167" s="10" t="inlineStr">
        <is>
          <t>Autobus attrezzati con telecamere ADAS / Autobus totali in offerta, incluse scorte</t>
        </is>
      </c>
      <c r="Q4167" s="21">
        <f>IF($A4167="","",$A4167&amp;"|"&amp;$C4167)</f>
        <v/>
      </c>
      <c r="R4167" s="21">
        <f>IF($A4167="","",$A4167&amp;"|"&amp;$C4167&amp;"|"&amp;$D4167)</f>
        <v/>
      </c>
      <c r="S4167" s="21">
        <f>IF($A4167="","",IFERROR(INDEX(Offerte!$D$2:$D$200,MATCH($Q4167,Offerte!$L$2:$L$200,0)),0))</f>
        <v/>
      </c>
      <c r="T4167" s="21">
        <f>IF($A4167="","",IFERROR(INDEX(Offerte!$G$2:$G$200,MATCH($Q4167,Offerte!$L$2:$L$200,0)),"NO"))</f>
        <v/>
      </c>
    </row>
    <row r="4168">
      <c r="A4168" s="10">
        <f>IF(Offerte!$A136="","",Offerte!$A136)</f>
        <v/>
      </c>
      <c r="B4168" s="10">
        <f>IF(Offerte!$A136="","",Offerte!$B136)</f>
        <v/>
      </c>
      <c r="C4168" s="10">
        <f>IF(Offerte!$A136="","",Offerte!$C136)</f>
        <v/>
      </c>
      <c r="D4168" s="10" t="inlineStr">
        <is>
          <t>C.2.1</t>
        </is>
      </c>
      <c r="E4168" s="10" t="inlineStr">
        <is>
          <t>C</t>
        </is>
      </c>
      <c r="F4168" s="10" t="inlineStr">
        <is>
          <t>Q</t>
        </is>
      </c>
      <c r="G4168" s="10" t="inlineStr">
        <is>
          <t>higher</t>
        </is>
      </c>
      <c r="H4168" s="10" t="n">
        <v>3</v>
      </c>
      <c r="I4168" s="10" t="inlineStr">
        <is>
          <t>Tasso di copertura del servizio con telecamere di bordo di videosorveglianza</t>
        </is>
      </c>
      <c r="J4168" s="20" t="n"/>
      <c r="K4168" s="20" t="n"/>
      <c r="L4168" s="20" t="n"/>
      <c r="M4168" s="20" t="n"/>
      <c r="N4168" s="21">
        <f>IF($A4168="","",IFERROR(VALUE($K4168)/VALUE($L4168),IFERROR(VALUE($J4168),0)))</f>
        <v/>
      </c>
      <c r="O4168" s="21">
        <f>IF($A4168="",0,IF(OR($S4168&lt;&gt;1,COUNTA($J4168:$M4168)=0),0,IF(SUMPRODUCT(MAX(($C$5:$C$6173=$C4168)*($D$5:$D$6173=$D4168)*($S$5:$S$6173=1)*IFERROR($N$5:$N$6173*1,0)))&gt;0,ROUND($H4168*($N4168/SUMPRODUCT(MAX(($C$5:$C$6173=$C4168)*($D$5:$D$6173=$D4168)*($S$5:$S$6173=1)*IFERROR($N$5:$N$6173*1,0)))),4),0)))</f>
        <v/>
      </c>
      <c r="P4168" s="10" t="inlineStr">
        <is>
          <t>Autobus attrezzati con videosorveglianza / Autobus totali in offerta, incluse scorte</t>
        </is>
      </c>
      <c r="Q4168" s="21">
        <f>IF($A4168="","",$A4168&amp;"|"&amp;$C4168)</f>
        <v/>
      </c>
      <c r="R4168" s="21">
        <f>IF($A4168="","",$A4168&amp;"|"&amp;$C4168&amp;"|"&amp;$D4168)</f>
        <v/>
      </c>
      <c r="S4168" s="21">
        <f>IF($A4168="","",IFERROR(INDEX(Offerte!$D$2:$D$200,MATCH($Q4168,Offerte!$L$2:$L$200,0)),0))</f>
        <v/>
      </c>
      <c r="T4168" s="21">
        <f>IF($A4168="","",IFERROR(INDEX(Offerte!$G$2:$G$200,MATCH($Q4168,Offerte!$L$2:$L$200,0)),"NO"))</f>
        <v/>
      </c>
    </row>
    <row r="4169">
      <c r="A4169" s="10">
        <f>IF(Offerte!$A136="","",Offerte!$A136)</f>
        <v/>
      </c>
      <c r="B4169" s="10">
        <f>IF(Offerte!$A136="","",Offerte!$B136)</f>
        <v/>
      </c>
      <c r="C4169" s="10">
        <f>IF(Offerte!$A136="","",Offerte!$C136)</f>
        <v/>
      </c>
      <c r="D4169" s="10" t="inlineStr">
        <is>
          <t>C.2.2</t>
        </is>
      </c>
      <c r="E4169" s="10" t="inlineStr">
        <is>
          <t>C</t>
        </is>
      </c>
      <c r="F4169" s="10" t="inlineStr">
        <is>
          <t>T</t>
        </is>
      </c>
      <c r="G4169" s="10" t="inlineStr">
        <is>
          <t>tabular</t>
        </is>
      </c>
      <c r="H4169" s="10" t="n">
        <v>1</v>
      </c>
      <c r="I4169" s="10" t="inlineStr">
        <is>
          <t>Software video/audio analisi per situazioni di pericolo</t>
        </is>
      </c>
      <c r="J4169" s="20" t="n"/>
      <c r="K4169" s="20" t="n"/>
      <c r="L4169" s="20" t="n"/>
      <c r="M4169" s="20" t="n"/>
      <c r="N4169" s="21">
        <f>IF($A4169="","",IF(IFERROR(VALUE($M4169),0)=1,1,0))</f>
        <v/>
      </c>
      <c r="O4169" s="21">
        <f>IF($A4169="",0,IF(OR($S4169&lt;&gt;1,COUNTA($J4169:$M4169)=0),0,IF($N4169=1,$H4169,0)))</f>
        <v/>
      </c>
      <c r="P4169" s="10" t="inlineStr">
        <is>
          <t>sì/no</t>
        </is>
      </c>
      <c r="Q4169" s="21">
        <f>IF($A4169="","",$A4169&amp;"|"&amp;$C4169)</f>
        <v/>
      </c>
      <c r="R4169" s="21">
        <f>IF($A4169="","",$A4169&amp;"|"&amp;$C4169&amp;"|"&amp;$D4169)</f>
        <v/>
      </c>
      <c r="S4169" s="21">
        <f>IF($A4169="","",IFERROR(INDEX(Offerte!$D$2:$D$200,MATCH($Q4169,Offerte!$L$2:$L$200,0)),0))</f>
        <v/>
      </c>
      <c r="T4169" s="21">
        <f>IF($A4169="","",IFERROR(INDEX(Offerte!$G$2:$G$200,MATCH($Q4169,Offerte!$L$2:$L$200,0)),"NO"))</f>
        <v/>
      </c>
    </row>
    <row r="4170">
      <c r="A4170" s="10">
        <f>IF(Offerte!$A136="","",Offerte!$A136)</f>
        <v/>
      </c>
      <c r="B4170" s="10">
        <f>IF(Offerte!$A136="","",Offerte!$B136)</f>
        <v/>
      </c>
      <c r="C4170" s="10">
        <f>IF(Offerte!$A136="","",Offerte!$C136)</f>
        <v/>
      </c>
      <c r="D4170" s="10" t="inlineStr">
        <is>
          <t>C.2.3</t>
        </is>
      </c>
      <c r="E4170" s="10" t="inlineStr">
        <is>
          <t>C</t>
        </is>
      </c>
      <c r="F4170" s="10" t="inlineStr">
        <is>
          <t>T</t>
        </is>
      </c>
      <c r="G4170" s="10" t="inlineStr">
        <is>
          <t>tabular</t>
        </is>
      </c>
      <c r="H4170" s="10" t="n">
        <v>1</v>
      </c>
      <c r="I4170" s="10" t="inlineStr">
        <is>
          <t>Collegamento con centrale qualificata di pronto intervento</t>
        </is>
      </c>
      <c r="J4170" s="20" t="n"/>
      <c r="K4170" s="20" t="n"/>
      <c r="L4170" s="20" t="n"/>
      <c r="M4170" s="20" t="n"/>
      <c r="N4170" s="21">
        <f>IF($A4170="","",IF(IFERROR(VALUE($M4170),0)=1,1,0))</f>
        <v/>
      </c>
      <c r="O4170" s="21">
        <f>IF($A4170="",0,IF(OR($S4170&lt;&gt;1,COUNTA($J4170:$M4170)=0),0,IF($N4170=1,$H4170,0)))</f>
        <v/>
      </c>
      <c r="P4170" s="10" t="inlineStr">
        <is>
          <t>sì/no</t>
        </is>
      </c>
      <c r="Q4170" s="21">
        <f>IF($A4170="","",$A4170&amp;"|"&amp;$C4170)</f>
        <v/>
      </c>
      <c r="R4170" s="21">
        <f>IF($A4170="","",$A4170&amp;"|"&amp;$C4170&amp;"|"&amp;$D4170)</f>
        <v/>
      </c>
      <c r="S4170" s="21">
        <f>IF($A4170="","",IFERROR(INDEX(Offerte!$D$2:$D$200,MATCH($Q4170,Offerte!$L$2:$L$200,0)),0))</f>
        <v/>
      </c>
      <c r="T4170" s="21">
        <f>IF($A4170="","",IFERROR(INDEX(Offerte!$G$2:$G$200,MATCH($Q4170,Offerte!$L$2:$L$200,0)),"NO"))</f>
        <v/>
      </c>
    </row>
    <row r="4171">
      <c r="A4171" s="10">
        <f>IF(Offerte!$A136="","",Offerte!$A136)</f>
        <v/>
      </c>
      <c r="B4171" s="10">
        <f>IF(Offerte!$A136="","",Offerte!$B136)</f>
        <v/>
      </c>
      <c r="C4171" s="10">
        <f>IF(Offerte!$A136="","",Offerte!$C136)</f>
        <v/>
      </c>
      <c r="D4171" s="10" t="inlineStr">
        <is>
          <t>C.2.4</t>
        </is>
      </c>
      <c r="E4171" s="10" t="inlineStr">
        <is>
          <t>C</t>
        </is>
      </c>
      <c r="F4171" s="10" t="inlineStr">
        <is>
          <t>Q</t>
        </is>
      </c>
      <c r="G4171" s="10" t="inlineStr">
        <is>
          <t>higher</t>
        </is>
      </c>
      <c r="H4171" s="10" t="n">
        <v>1</v>
      </c>
      <c r="I4171" s="10" t="inlineStr">
        <is>
          <t>Tasso di copertura del servizio con dispositivi per la chiamata di emergenza del conducente</t>
        </is>
      </c>
      <c r="J4171" s="20" t="n"/>
      <c r="K4171" s="20" t="n"/>
      <c r="L4171" s="20" t="n"/>
      <c r="M4171" s="20" t="n"/>
      <c r="N4171" s="21">
        <f>IF($A4171="","",IFERROR(VALUE($K4171)/VALUE($L4171),IFERROR(VALUE($J4171),0)))</f>
        <v/>
      </c>
      <c r="O4171" s="21">
        <f>IF($A4171="",0,IF(OR($S4171&lt;&gt;1,COUNTA($J4171:$M4171)=0),0,IF(SUMPRODUCT(MAX(($C$5:$C$6173=$C4171)*($D$5:$D$6173=$D4171)*($S$5:$S$6173=1)*IFERROR($N$5:$N$6173*1,0)))&gt;0,ROUND($H4171*($N4171/SUMPRODUCT(MAX(($C$5:$C$6173=$C4171)*($D$5:$D$6173=$D4171)*($S$5:$S$6173=1)*IFERROR($N$5:$N$6173*1,0)))),4),0)))</f>
        <v/>
      </c>
      <c r="P4171" s="10" t="inlineStr">
        <is>
          <t>Autobus attrezzati con chiamata di emergenza / Autobus totali in offerta, incluse scorte</t>
        </is>
      </c>
      <c r="Q4171" s="21">
        <f>IF($A4171="","",$A4171&amp;"|"&amp;$C4171)</f>
        <v/>
      </c>
      <c r="R4171" s="21">
        <f>IF($A4171="","",$A4171&amp;"|"&amp;$C4171&amp;"|"&amp;$D4171)</f>
        <v/>
      </c>
      <c r="S4171" s="21">
        <f>IF($A4171="","",IFERROR(INDEX(Offerte!$D$2:$D$200,MATCH($Q4171,Offerte!$L$2:$L$200,0)),0))</f>
        <v/>
      </c>
      <c r="T4171" s="21">
        <f>IF($A4171="","",IFERROR(INDEX(Offerte!$G$2:$G$200,MATCH($Q4171,Offerte!$L$2:$L$200,0)),"NO"))</f>
        <v/>
      </c>
    </row>
    <row r="4172">
      <c r="A4172" s="10">
        <f>IF(Offerte!$A136="","",Offerte!$A136)</f>
        <v/>
      </c>
      <c r="B4172" s="10">
        <f>IF(Offerte!$A136="","",Offerte!$B136)</f>
        <v/>
      </c>
      <c r="C4172" s="10">
        <f>IF(Offerte!$A136="","",Offerte!$C136)</f>
        <v/>
      </c>
      <c r="D4172" s="10" t="inlineStr">
        <is>
          <t>C.3.1</t>
        </is>
      </c>
      <c r="E4172" s="10" t="inlineStr">
        <is>
          <t>C</t>
        </is>
      </c>
      <c r="F4172" s="10" t="inlineStr">
        <is>
          <t>Q</t>
        </is>
      </c>
      <c r="G4172" s="10" t="inlineStr">
        <is>
          <t>higher</t>
        </is>
      </c>
      <c r="H4172" s="10" t="n">
        <v>2</v>
      </c>
      <c r="I4172" s="10" t="inlineStr">
        <is>
          <t>Tasso di copertura del servizio con dispositivi di informazione dinamica a bordo mezzo</t>
        </is>
      </c>
      <c r="J4172" s="20" t="n"/>
      <c r="K4172" s="20" t="n"/>
      <c r="L4172" s="20" t="n"/>
      <c r="M4172" s="20" t="n"/>
      <c r="N4172" s="21">
        <f>IF($A4172="","",IFERROR(VALUE($K4172)/VALUE($L4172),IFERROR(VALUE($J4172),0)))</f>
        <v/>
      </c>
      <c r="O4172" s="21">
        <f>IF($A4172="",0,IF(OR($S4172&lt;&gt;1,COUNTA($J4172:$M4172)=0),0,IF(SUMPRODUCT(MAX(($C$5:$C$6173=$C4172)*($D$5:$D$6173=$D4172)*($S$5:$S$6173=1)*IFERROR($N$5:$N$6173*1,0)))&gt;0,ROUND($H4172*($N4172/SUMPRODUCT(MAX(($C$5:$C$6173=$C4172)*($D$5:$D$6173=$D4172)*($S$5:$S$6173=1)*IFERROR($N$5:$N$6173*1,0)))),4),0)))</f>
        <v/>
      </c>
      <c r="P4172" s="10" t="inlineStr">
        <is>
          <t>Autobus con monitor e indicatori vocali / Autobus totali in offerta, incluse scorte</t>
        </is>
      </c>
      <c r="Q4172" s="21">
        <f>IF($A4172="","",$A4172&amp;"|"&amp;$C4172)</f>
        <v/>
      </c>
      <c r="R4172" s="21">
        <f>IF($A4172="","",$A4172&amp;"|"&amp;$C4172&amp;"|"&amp;$D4172)</f>
        <v/>
      </c>
      <c r="S4172" s="21">
        <f>IF($A4172="","",IFERROR(INDEX(Offerte!$D$2:$D$200,MATCH($Q4172,Offerte!$L$2:$L$200,0)),0))</f>
        <v/>
      </c>
      <c r="T4172" s="21">
        <f>IF($A4172="","",IFERROR(INDEX(Offerte!$G$2:$G$200,MATCH($Q4172,Offerte!$L$2:$L$200,0)),"NO"))</f>
        <v/>
      </c>
    </row>
    <row r="4173">
      <c r="A4173" s="10">
        <f>IF(Offerte!$A136="","",Offerte!$A136)</f>
        <v/>
      </c>
      <c r="B4173" s="10">
        <f>IF(Offerte!$A136="","",Offerte!$B136)</f>
        <v/>
      </c>
      <c r="C4173" s="10">
        <f>IF(Offerte!$A136="","",Offerte!$C136)</f>
        <v/>
      </c>
      <c r="D4173" s="10" t="inlineStr">
        <is>
          <t>C.3.2</t>
        </is>
      </c>
      <c r="E4173" s="10" t="inlineStr">
        <is>
          <t>C</t>
        </is>
      </c>
      <c r="F4173" s="10" t="inlineStr">
        <is>
          <t>T</t>
        </is>
      </c>
      <c r="G4173" s="10" t="inlineStr">
        <is>
          <t>tabular</t>
        </is>
      </c>
      <c r="H4173" s="10" t="n">
        <v>2</v>
      </c>
      <c r="I4173" s="10" t="inlineStr">
        <is>
          <t>Informazioni a bordo su coincidenze ai nodi</t>
        </is>
      </c>
      <c r="J4173" s="20" t="n"/>
      <c r="K4173" s="20" t="n"/>
      <c r="L4173" s="20" t="n"/>
      <c r="M4173" s="20" t="n"/>
      <c r="N4173" s="21">
        <f>IF($A4173="","",IF(IFERROR(VALUE($M4173),0)=1,1,0))</f>
        <v/>
      </c>
      <c r="O4173" s="21">
        <f>IF($A4173="",0,IF(OR($S4173&lt;&gt;1,COUNTA($J4173:$M4173)=0),0,IF(AND($N4173=1,IFERROR(SUMIFS($N$5:$N$6173,$Q$5:$Q$6173,$Q4173,$D$5:$D$6173,"C.3.1"),0)&gt;=0.5),$H4173,0)))</f>
        <v/>
      </c>
      <c r="P4173" s="10" t="inlineStr">
        <is>
          <t>Dipende da C.3.1 &gt;= 0.5</t>
        </is>
      </c>
      <c r="Q4173" s="21">
        <f>IF($A4173="","",$A4173&amp;"|"&amp;$C4173)</f>
        <v/>
      </c>
      <c r="R4173" s="21">
        <f>IF($A4173="","",$A4173&amp;"|"&amp;$C4173&amp;"|"&amp;$D4173)</f>
        <v/>
      </c>
      <c r="S4173" s="21">
        <f>IF($A4173="","",IFERROR(INDEX(Offerte!$D$2:$D$200,MATCH($Q4173,Offerte!$L$2:$L$200,0)),0))</f>
        <v/>
      </c>
      <c r="T4173" s="21">
        <f>IF($A4173="","",IFERROR(INDEX(Offerte!$G$2:$G$200,MATCH($Q4173,Offerte!$L$2:$L$200,0)),"NO"))</f>
        <v/>
      </c>
    </row>
    <row r="4174">
      <c r="A4174" s="10">
        <f>IF(Offerte!$A136="","",Offerte!$A136)</f>
        <v/>
      </c>
      <c r="B4174" s="10">
        <f>IF(Offerte!$A136="","",Offerte!$B136)</f>
        <v/>
      </c>
      <c r="C4174" s="10">
        <f>IF(Offerte!$A136="","",Offerte!$C136)</f>
        <v/>
      </c>
      <c r="D4174" s="10" t="inlineStr">
        <is>
          <t>D.1.1</t>
        </is>
      </c>
      <c r="E4174" s="10" t="inlineStr">
        <is>
          <t>D</t>
        </is>
      </c>
      <c r="F4174" s="10" t="inlineStr">
        <is>
          <t>Q</t>
        </is>
      </c>
      <c r="G4174" s="10" t="inlineStr">
        <is>
          <t>higher</t>
        </is>
      </c>
      <c r="H4174" s="10" t="n">
        <v>3</v>
      </c>
      <c r="I4174" s="10" t="inlineStr">
        <is>
          <t>Installazione di pensiline</t>
        </is>
      </c>
      <c r="J4174" s="20" t="n"/>
      <c r="K4174" s="20" t="n"/>
      <c r="L4174" s="20" t="n"/>
      <c r="M4174" s="20" t="n"/>
      <c r="N4174" s="21">
        <f>IF($A4174="","",IFERROR(VALUE($J4174),0))</f>
        <v/>
      </c>
      <c r="O4174" s="21">
        <f>IF($A4174="",0,IF(OR($S4174&lt;&gt;1,COUNTA($J4174:$M4174)=0),0,IF(SUMPRODUCT(MAX(($C$5:$C$6173=$C4174)*($D$5:$D$6173=$D4174)*($S$5:$S$6173=1)*IFERROR($N$5:$N$6173*1,0)))&gt;0,ROUND($H4174*($N4174/SUMPRODUCT(MAX(($C$5:$C$6173=$C4174)*($D$5:$D$6173=$D4174)*($S$5:$S$6173=1)*IFERROR($N$5:$N$6173*1,0)))),4),0)))</f>
        <v/>
      </c>
      <c r="P4174" s="10" t="inlineStr">
        <is>
          <t>fermate</t>
        </is>
      </c>
      <c r="Q4174" s="21">
        <f>IF($A4174="","",$A4174&amp;"|"&amp;$C4174)</f>
        <v/>
      </c>
      <c r="R4174" s="21">
        <f>IF($A4174="","",$A4174&amp;"|"&amp;$C4174&amp;"|"&amp;$D4174)</f>
        <v/>
      </c>
      <c r="S4174" s="21">
        <f>IF($A4174="","",IFERROR(INDEX(Offerte!$D$2:$D$200,MATCH($Q4174,Offerte!$L$2:$L$200,0)),0))</f>
        <v/>
      </c>
      <c r="T4174" s="21">
        <f>IF($A4174="","",IFERROR(INDEX(Offerte!$G$2:$G$200,MATCH($Q4174,Offerte!$L$2:$L$200,0)),"NO"))</f>
        <v/>
      </c>
    </row>
    <row r="4175">
      <c r="A4175" s="10">
        <f>IF(Offerte!$A136="","",Offerte!$A136)</f>
        <v/>
      </c>
      <c r="B4175" s="10">
        <f>IF(Offerte!$A136="","",Offerte!$B136)</f>
        <v/>
      </c>
      <c r="C4175" s="10">
        <f>IF(Offerte!$A136="","",Offerte!$C136)</f>
        <v/>
      </c>
      <c r="D4175" s="10" t="inlineStr">
        <is>
          <t>D.1.2</t>
        </is>
      </c>
      <c r="E4175" s="10" t="inlineStr">
        <is>
          <t>D</t>
        </is>
      </c>
      <c r="F4175" s="10" t="inlineStr">
        <is>
          <t>Q</t>
        </is>
      </c>
      <c r="G4175" s="10" t="inlineStr">
        <is>
          <t>higher</t>
        </is>
      </c>
      <c r="H4175" s="10" t="n">
        <v>3</v>
      </c>
      <c r="I4175" s="10" t="inlineStr">
        <is>
          <t>Installazione di paline di fermata conformi alla DGR 581/2023</t>
        </is>
      </c>
      <c r="J4175" s="20" t="n"/>
      <c r="K4175" s="20" t="n"/>
      <c r="L4175" s="20" t="n"/>
      <c r="M4175" s="20" t="n"/>
      <c r="N4175" s="21">
        <f>IF($A4175="","",IFERROR(VALUE($J4175),0))</f>
        <v/>
      </c>
      <c r="O4175" s="21">
        <f>IF($A4175="",0,IF(OR($S4175&lt;&gt;1,COUNTA($J4175:$M4175)=0),0,IF(SUMPRODUCT(MAX(($C$5:$C$6173=$C4175)*($D$5:$D$6173=$D4175)*($S$5:$S$6173=1)*IFERROR($N$5:$N$6173*1,0)))&gt;0,ROUND($H4175*($N4175/SUMPRODUCT(MAX(($C$5:$C$6173=$C4175)*($D$5:$D$6173=$D4175)*($S$5:$S$6173=1)*IFERROR($N$5:$N$6173*1,0)))),4),0)))</f>
        <v/>
      </c>
      <c r="P4175" s="10" t="inlineStr">
        <is>
          <t>fermate</t>
        </is>
      </c>
      <c r="Q4175" s="21">
        <f>IF($A4175="","",$A4175&amp;"|"&amp;$C4175)</f>
        <v/>
      </c>
      <c r="R4175" s="21">
        <f>IF($A4175="","",$A4175&amp;"|"&amp;$C4175&amp;"|"&amp;$D4175)</f>
        <v/>
      </c>
      <c r="S4175" s="21">
        <f>IF($A4175="","",IFERROR(INDEX(Offerte!$D$2:$D$200,MATCH($Q4175,Offerte!$L$2:$L$200,0)),0))</f>
        <v/>
      </c>
      <c r="T4175" s="21">
        <f>IF($A4175="","",IFERROR(INDEX(Offerte!$G$2:$G$200,MATCH($Q4175,Offerte!$L$2:$L$200,0)),"NO"))</f>
        <v/>
      </c>
    </row>
    <row r="4176">
      <c r="A4176" s="10">
        <f>IF(Offerte!$A136="","",Offerte!$A136)</f>
        <v/>
      </c>
      <c r="B4176" s="10">
        <f>IF(Offerte!$A136="","",Offerte!$B136)</f>
        <v/>
      </c>
      <c r="C4176" s="10">
        <f>IF(Offerte!$A136="","",Offerte!$C136)</f>
        <v/>
      </c>
      <c r="D4176" s="10" t="inlineStr">
        <is>
          <t>D.1.3</t>
        </is>
      </c>
      <c r="E4176" s="10" t="inlineStr">
        <is>
          <t>D</t>
        </is>
      </c>
      <c r="F4176" s="10" t="inlineStr">
        <is>
          <t>Q</t>
        </is>
      </c>
      <c r="G4176" s="10" t="inlineStr">
        <is>
          <t>higher</t>
        </is>
      </c>
      <c r="H4176" s="10" t="n">
        <v>2</v>
      </c>
      <c r="I4176" s="10" t="inlineStr">
        <is>
          <t>Display informativi connessi alle fermate</t>
        </is>
      </c>
      <c r="J4176" s="20" t="n"/>
      <c r="K4176" s="20" t="n"/>
      <c r="L4176" s="20" t="n"/>
      <c r="M4176" s="20" t="n"/>
      <c r="N4176" s="21">
        <f>IF($A4176="","",IFERROR(VALUE($J4176),0))</f>
        <v/>
      </c>
      <c r="O4176" s="21">
        <f>IF($A4176="",0,IF(OR($S4176&lt;&gt;1,COUNTA($J4176:$M4176)=0),0,IF(SUMPRODUCT(MAX(($C$5:$C$6173=$C4176)*($D$5:$D$6173=$D4176)*($S$5:$S$6173=1)*IFERROR($N$5:$N$6173*1,0)))&gt;0,ROUND($H4176*($N4176/SUMPRODUCT(MAX(($C$5:$C$6173=$C4176)*($D$5:$D$6173=$D4176)*($S$5:$S$6173=1)*IFERROR($N$5:$N$6173*1,0)))),4),0)))</f>
        <v/>
      </c>
      <c r="P4176" s="10" t="inlineStr">
        <is>
          <t>fermate</t>
        </is>
      </c>
      <c r="Q4176" s="21">
        <f>IF($A4176="","",$A4176&amp;"|"&amp;$C4176)</f>
        <v/>
      </c>
      <c r="R4176" s="21">
        <f>IF($A4176="","",$A4176&amp;"|"&amp;$C4176&amp;"|"&amp;$D4176)</f>
        <v/>
      </c>
      <c r="S4176" s="21">
        <f>IF($A4176="","",IFERROR(INDEX(Offerte!$D$2:$D$200,MATCH($Q4176,Offerte!$L$2:$L$200,0)),0))</f>
        <v/>
      </c>
      <c r="T4176" s="21">
        <f>IF($A4176="","",IFERROR(INDEX(Offerte!$G$2:$G$200,MATCH($Q4176,Offerte!$L$2:$L$200,0)),"NO"))</f>
        <v/>
      </c>
    </row>
    <row r="4177">
      <c r="A4177" s="10">
        <f>IF(Offerte!$A136="","",Offerte!$A136)</f>
        <v/>
      </c>
      <c r="B4177" s="10">
        <f>IF(Offerte!$A136="","",Offerte!$B136)</f>
        <v/>
      </c>
      <c r="C4177" s="10">
        <f>IF(Offerte!$A136="","",Offerte!$C136)</f>
        <v/>
      </c>
      <c r="D4177" s="10" t="inlineStr">
        <is>
          <t>D.2.1</t>
        </is>
      </c>
      <c r="E4177" s="10" t="inlineStr">
        <is>
          <t>D</t>
        </is>
      </c>
      <c r="F4177" s="10" t="inlineStr">
        <is>
          <t>Q</t>
        </is>
      </c>
      <c r="G4177" s="10" t="inlineStr">
        <is>
          <t>higher</t>
        </is>
      </c>
      <c r="H4177" s="10" t="n">
        <v>2</v>
      </c>
      <c r="I4177" s="10" t="inlineStr">
        <is>
          <t>Segnali tattili Loges-Vet-Evolution</t>
        </is>
      </c>
      <c r="J4177" s="20" t="n"/>
      <c r="K4177" s="20" t="n"/>
      <c r="L4177" s="20" t="n"/>
      <c r="M4177" s="20" t="n"/>
      <c r="N4177" s="21">
        <f>IF($A4177="","",IFERROR(VALUE($J4177),0))</f>
        <v/>
      </c>
      <c r="O4177" s="21">
        <f>IF($A4177="",0,IF(OR($S4177&lt;&gt;1,COUNTA($J4177:$M4177)=0),0,IF(SUMPRODUCT(MAX(($C$5:$C$6173=$C4177)*($D$5:$D$6173=$D4177)*($S$5:$S$6173=1)*IFERROR($N$5:$N$6173*1,0)))&gt;0,ROUND($H4177*($N4177/SUMPRODUCT(MAX(($C$5:$C$6173=$C4177)*($D$5:$D$6173=$D4177)*($S$5:$S$6173=1)*IFERROR($N$5:$N$6173*1,0)))),4),0)))</f>
        <v/>
      </c>
      <c r="P4177" s="10" t="inlineStr">
        <is>
          <t>fermate</t>
        </is>
      </c>
      <c r="Q4177" s="21">
        <f>IF($A4177="","",$A4177&amp;"|"&amp;$C4177)</f>
        <v/>
      </c>
      <c r="R4177" s="21">
        <f>IF($A4177="","",$A4177&amp;"|"&amp;$C4177&amp;"|"&amp;$D4177)</f>
        <v/>
      </c>
      <c r="S4177" s="21">
        <f>IF($A4177="","",IFERROR(INDEX(Offerte!$D$2:$D$200,MATCH($Q4177,Offerte!$L$2:$L$200,0)),0))</f>
        <v/>
      </c>
      <c r="T4177" s="21">
        <f>IF($A4177="","",IFERROR(INDEX(Offerte!$G$2:$G$200,MATCH($Q4177,Offerte!$L$2:$L$200,0)),"NO"))</f>
        <v/>
      </c>
    </row>
    <row r="4178">
      <c r="A4178" s="10">
        <f>IF(Offerte!$A136="","",Offerte!$A136)</f>
        <v/>
      </c>
      <c r="B4178" s="10">
        <f>IF(Offerte!$A136="","",Offerte!$B136)</f>
        <v/>
      </c>
      <c r="C4178" s="10">
        <f>IF(Offerte!$A136="","",Offerte!$C136)</f>
        <v/>
      </c>
      <c r="D4178" s="10" t="inlineStr">
        <is>
          <t>E.1.1</t>
        </is>
      </c>
      <c r="E4178" s="10" t="inlineStr">
        <is>
          <t>E</t>
        </is>
      </c>
      <c r="F4178" s="10" t="inlineStr">
        <is>
          <t>T</t>
        </is>
      </c>
      <c r="G4178" s="10" t="inlineStr">
        <is>
          <t>tabular</t>
        </is>
      </c>
      <c r="H4178" s="10" t="n">
        <v>2</v>
      </c>
      <c r="I4178" s="10" t="inlineStr">
        <is>
          <t>Mobile app con travel planner PRM</t>
        </is>
      </c>
      <c r="J4178" s="20" t="n"/>
      <c r="K4178" s="20" t="n"/>
      <c r="L4178" s="20" t="n"/>
      <c r="M4178" s="20" t="n"/>
      <c r="N4178" s="21">
        <f>IF($A4178="","",IF(IFERROR(VALUE($M4178),0)=1,1,0))</f>
        <v/>
      </c>
      <c r="O4178" s="21">
        <f>IF($A4178="",0,IF(OR($S4178&lt;&gt;1,COUNTA($J4178:$M4178)=0),0,IF($N4178=1,$H4178,0)))</f>
        <v/>
      </c>
      <c r="P4178" s="10" t="inlineStr">
        <is>
          <t>sì/no</t>
        </is>
      </c>
      <c r="Q4178" s="21">
        <f>IF($A4178="","",$A4178&amp;"|"&amp;$C4178)</f>
        <v/>
      </c>
      <c r="R4178" s="21">
        <f>IF($A4178="","",$A4178&amp;"|"&amp;$C4178&amp;"|"&amp;$D4178)</f>
        <v/>
      </c>
      <c r="S4178" s="21">
        <f>IF($A4178="","",IFERROR(INDEX(Offerte!$D$2:$D$200,MATCH($Q4178,Offerte!$L$2:$L$200,0)),0))</f>
        <v/>
      </c>
      <c r="T4178" s="21">
        <f>IF($A4178="","",IFERROR(INDEX(Offerte!$G$2:$G$200,MATCH($Q4178,Offerte!$L$2:$L$200,0)),"NO"))</f>
        <v/>
      </c>
    </row>
    <row r="4179">
      <c r="A4179" s="10">
        <f>IF(Offerte!$A136="","",Offerte!$A136)</f>
        <v/>
      </c>
      <c r="B4179" s="10">
        <f>IF(Offerte!$A136="","",Offerte!$B136)</f>
        <v/>
      </c>
      <c r="C4179" s="10">
        <f>IF(Offerte!$A136="","",Offerte!$C136)</f>
        <v/>
      </c>
      <c r="D4179" s="10" t="inlineStr">
        <is>
          <t>E.2.1</t>
        </is>
      </c>
      <c r="E4179" s="10" t="inlineStr">
        <is>
          <t>E</t>
        </is>
      </c>
      <c r="F4179" s="10" t="inlineStr">
        <is>
          <t>D</t>
        </is>
      </c>
      <c r="G4179" s="10" t="inlineStr">
        <is>
          <t>discretionary</t>
        </is>
      </c>
      <c r="H4179" s="10" t="n">
        <v>2</v>
      </c>
      <c r="I4179" s="10" t="inlineStr">
        <is>
          <t>Altre azioni informative e rapporti con gli utenti</t>
        </is>
      </c>
      <c r="J4179" s="20" t="n"/>
      <c r="K4179" s="20" t="n"/>
      <c r="L4179" s="20" t="n"/>
      <c r="M4179" s="20" t="n"/>
      <c r="N4179" s="21">
        <f>IF($A4179="","",MAX(0,MIN(1,IFERROR(VALUE($M4179),0))))</f>
        <v/>
      </c>
      <c r="O4179" s="21">
        <f>IF($A4179="",0,IF(OR($S4179&lt;&gt;1,COUNTA($J4179:$M4179)=0),0,IF(SUMPRODUCT(MAX(($C$5:$C$6173=$C4179)*($D$5:$D$6173=$D4179)*($S$5:$S$6173=1)*IFERROR($N$5:$N$6173*1,0)))&gt;0,ROUND($H4179*($N4179/SUMPRODUCT(MAX(($C$5:$C$6173=$C4179)*($D$5:$D$6173=$D4179)*($S$5:$S$6173=1)*IFERROR($N$5:$N$6173*1,0)))),4),0)))</f>
        <v/>
      </c>
      <c r="P4179" s="10" t="inlineStr">
        <is>
          <t>coeff.</t>
        </is>
      </c>
      <c r="Q4179" s="21">
        <f>IF($A4179="","",$A4179&amp;"|"&amp;$C4179)</f>
        <v/>
      </c>
      <c r="R4179" s="21">
        <f>IF($A4179="","",$A4179&amp;"|"&amp;$C4179&amp;"|"&amp;$D4179)</f>
        <v/>
      </c>
      <c r="S4179" s="21">
        <f>IF($A4179="","",IFERROR(INDEX(Offerte!$D$2:$D$200,MATCH($Q4179,Offerte!$L$2:$L$200,0)),0))</f>
        <v/>
      </c>
      <c r="T4179" s="21">
        <f>IF($A4179="","",IFERROR(INDEX(Offerte!$G$2:$G$200,MATCH($Q4179,Offerte!$L$2:$L$200,0)),"NO"))</f>
        <v/>
      </c>
    </row>
    <row r="4180">
      <c r="A4180" s="10">
        <f>IF(Offerte!$A136="","",Offerte!$A136)</f>
        <v/>
      </c>
      <c r="B4180" s="10">
        <f>IF(Offerte!$A136="","",Offerte!$B136)</f>
        <v/>
      </c>
      <c r="C4180" s="10">
        <f>IF(Offerte!$A136="","",Offerte!$C136)</f>
        <v/>
      </c>
      <c r="D4180" s="10" t="inlineStr">
        <is>
          <t>F.1.1</t>
        </is>
      </c>
      <c r="E4180" s="10" t="inlineStr">
        <is>
          <t>F</t>
        </is>
      </c>
      <c r="F4180" s="10" t="inlineStr">
        <is>
          <t>Q</t>
        </is>
      </c>
      <c r="G4180" s="10" t="inlineStr">
        <is>
          <t>lower</t>
        </is>
      </c>
      <c r="H4180" s="10" t="n">
        <v>7</v>
      </c>
      <c r="I4180" s="10" t="inlineStr">
        <is>
          <t>Performance ambientali del parco mezzi adibito al servizio - I_CEA</t>
        </is>
      </c>
      <c r="J4180" s="20" t="n"/>
      <c r="K4180" s="20" t="n"/>
      <c r="L4180" s="20" t="n"/>
      <c r="M4180" s="20" t="n"/>
      <c r="N4180" s="21">
        <f>IF($A4180="","",IFERROR(VALUE($J4180),0))</f>
        <v/>
      </c>
      <c r="O4180" s="21">
        <f>IF($A4180="",0,IF(OR($S4180&lt;&gt;1,COUNTA($J4180:$M4180)=0),0,IF(AND(IFERROR(AGGREGATE(15,6,$N$5:$N$6173/(($C$5:$C$6173=$C4180)*($D$5:$D$6173=$D4180)*($S$5:$S$6173=1)*($N$5:$N$6173&gt;0)),1),0)&gt;0,$N4180&gt;0),ROUND($H4180*(IFERROR(AGGREGATE(15,6,$N$5:$N$6173/(($C$5:$C$6173=$C4180)*($D$5:$D$6173=$D4180)*($S$5:$S$6173=1)*($N$5:$N$6173&gt;0)),1),0)/$N4180),4),0)))</f>
        <v/>
      </c>
      <c r="P4180" s="10" t="inlineStr">
        <is>
          <t>indice</t>
        </is>
      </c>
      <c r="Q4180" s="21">
        <f>IF($A4180="","",$A4180&amp;"|"&amp;$C4180)</f>
        <v/>
      </c>
      <c r="R4180" s="21">
        <f>IF($A4180="","",$A4180&amp;"|"&amp;$C4180&amp;"|"&amp;$D4180)</f>
        <v/>
      </c>
      <c r="S4180" s="21">
        <f>IF($A4180="","",IFERROR(INDEX(Offerte!$D$2:$D$200,MATCH($Q4180,Offerte!$L$2:$L$200,0)),0))</f>
        <v/>
      </c>
      <c r="T4180" s="21">
        <f>IF($A4180="","",IFERROR(INDEX(Offerte!$G$2:$G$200,MATCH($Q4180,Offerte!$L$2:$L$200,0)),"NO"))</f>
        <v/>
      </c>
    </row>
    <row r="4181">
      <c r="A4181" s="10">
        <f>IF(Offerte!$A136="","",Offerte!$A136)</f>
        <v/>
      </c>
      <c r="B4181" s="10">
        <f>IF(Offerte!$A136="","",Offerte!$B136)</f>
        <v/>
      </c>
      <c r="C4181" s="10">
        <f>IF(Offerte!$A136="","",Offerte!$C136)</f>
        <v/>
      </c>
      <c r="D4181" s="10" t="inlineStr">
        <is>
          <t>F.2.1</t>
        </is>
      </c>
      <c r="E4181" s="10" t="inlineStr">
        <is>
          <t>F</t>
        </is>
      </c>
      <c r="F4181" s="10" t="inlineStr">
        <is>
          <t>Q</t>
        </is>
      </c>
      <c r="G4181" s="10" t="inlineStr">
        <is>
          <t>higher</t>
        </is>
      </c>
      <c r="H4181" s="10" t="n">
        <v>2</v>
      </c>
      <c r="I4181" s="10" t="inlineStr">
        <is>
          <t>Tasso di copertura del servizio con dispositivi ECO-DRIVER</t>
        </is>
      </c>
      <c r="J4181" s="20" t="n"/>
      <c r="K4181" s="20" t="n"/>
      <c r="L4181" s="20" t="n"/>
      <c r="M4181" s="20" t="n"/>
      <c r="N4181" s="21">
        <f>IF($A4181="","",IFERROR(VALUE($K4181)/VALUE($L4181),IFERROR(VALUE($J4181),0)))</f>
        <v/>
      </c>
      <c r="O4181" s="21">
        <f>IF($A4181="",0,IF(OR($S4181&lt;&gt;1,COUNTA($J4181:$M4181)=0),0,IF(SUMPRODUCT(MAX(($C$5:$C$6173=$C4181)*($D$5:$D$6173=$D4181)*($S$5:$S$6173=1)*IFERROR($N$5:$N$6173*1,0)))&gt;0,ROUND($H4181*($N4181/SUMPRODUCT(MAX(($C$5:$C$6173=$C4181)*($D$5:$D$6173=$D4181)*($S$5:$S$6173=1)*IFERROR($N$5:$N$6173*1,0)))),4),0)))</f>
        <v/>
      </c>
      <c r="P4181" s="10" t="inlineStr">
        <is>
          <t>Autobus attrezzati con dispositivi ECO-DRIVER / Autobus totali in offerta, incluse scorte</t>
        </is>
      </c>
      <c r="Q4181" s="21">
        <f>IF($A4181="","",$A4181&amp;"|"&amp;$C4181)</f>
        <v/>
      </c>
      <c r="R4181" s="21">
        <f>IF($A4181="","",$A4181&amp;"|"&amp;$C4181&amp;"|"&amp;$D4181)</f>
        <v/>
      </c>
      <c r="S4181" s="21">
        <f>IF($A4181="","",IFERROR(INDEX(Offerte!$D$2:$D$200,MATCH($Q4181,Offerte!$L$2:$L$200,0)),0))</f>
        <v/>
      </c>
      <c r="T4181" s="21">
        <f>IF($A4181="","",IFERROR(INDEX(Offerte!$G$2:$G$200,MATCH($Q4181,Offerte!$L$2:$L$200,0)),"NO"))</f>
        <v/>
      </c>
    </row>
    <row r="4182">
      <c r="A4182" s="10">
        <f>IF(Offerte!$A136="","",Offerte!$A136)</f>
        <v/>
      </c>
      <c r="B4182" s="10">
        <f>IF(Offerte!$A136="","",Offerte!$B136)</f>
        <v/>
      </c>
      <c r="C4182" s="10">
        <f>IF(Offerte!$A136="","",Offerte!$C136)</f>
        <v/>
      </c>
      <c r="D4182" s="10" t="inlineStr">
        <is>
          <t>F.3.1</t>
        </is>
      </c>
      <c r="E4182" s="10" t="inlineStr">
        <is>
          <t>F</t>
        </is>
      </c>
      <c r="F4182" s="10" t="inlineStr">
        <is>
          <t>Q</t>
        </is>
      </c>
      <c r="G4182" s="10" t="inlineStr">
        <is>
          <t>higher</t>
        </is>
      </c>
      <c r="H4182" s="10" t="n">
        <v>2</v>
      </c>
      <c r="I4182" s="10" t="inlineStr">
        <is>
          <t>Autoproduzione consumi elettrici per trazione</t>
        </is>
      </c>
      <c r="J4182" s="20" t="n"/>
      <c r="K4182" s="20" t="n"/>
      <c r="L4182" s="20" t="n"/>
      <c r="M4182" s="20" t="n"/>
      <c r="N4182" s="21">
        <f>IF($A4182="","",IFERROR(VALUE($J4182),0))</f>
        <v/>
      </c>
      <c r="O4182" s="21">
        <f>IF($A4182="",0,IF(OR($S4182&lt;&gt;1,COUNTA($J4182:$M4182)=0),0,IF(SUMPRODUCT(MAX(($C$5:$C$6173=$C4182)*($D$5:$D$6173=$D4182)*($S$5:$S$6173=1)*IFERROR($N$5:$N$6173*1,0)))&gt;0,ROUND($H4182*($N4182/SUMPRODUCT(MAX(($C$5:$C$6173=$C4182)*($D$5:$D$6173=$D4182)*($S$5:$S$6173=1)*IFERROR($N$5:$N$6173*1,0)))),4),0)))</f>
        <v/>
      </c>
      <c r="P4182" s="10" t="inlineStr">
        <is>
          <t>kWh/anno</t>
        </is>
      </c>
      <c r="Q4182" s="21">
        <f>IF($A4182="","",$A4182&amp;"|"&amp;$C4182)</f>
        <v/>
      </c>
      <c r="R4182" s="21">
        <f>IF($A4182="","",$A4182&amp;"|"&amp;$C4182&amp;"|"&amp;$D4182)</f>
        <v/>
      </c>
      <c r="S4182" s="21">
        <f>IF($A4182="","",IFERROR(INDEX(Offerte!$D$2:$D$200,MATCH($Q4182,Offerte!$L$2:$L$200,0)),0))</f>
        <v/>
      </c>
      <c r="T4182" s="21">
        <f>IF($A4182="","",IFERROR(INDEX(Offerte!$G$2:$G$200,MATCH($Q4182,Offerte!$L$2:$L$200,0)),"NO"))</f>
        <v/>
      </c>
    </row>
    <row r="4183">
      <c r="A4183" s="10">
        <f>IF(Offerte!$A136="","",Offerte!$A136)</f>
        <v/>
      </c>
      <c r="B4183" s="10">
        <f>IF(Offerte!$A136="","",Offerte!$B136)</f>
        <v/>
      </c>
      <c r="C4183" s="10">
        <f>IF(Offerte!$A136="","",Offerte!$C136)</f>
        <v/>
      </c>
      <c r="D4183" s="10" t="inlineStr">
        <is>
          <t>F.4.1</t>
        </is>
      </c>
      <c r="E4183" s="10" t="inlineStr">
        <is>
          <t>F</t>
        </is>
      </c>
      <c r="F4183" s="10" t="inlineStr">
        <is>
          <t>Q</t>
        </is>
      </c>
      <c r="G4183" s="10" t="inlineStr">
        <is>
          <t>soil</t>
        </is>
      </c>
      <c r="H4183" s="10" t="n">
        <v>2</v>
      </c>
      <c r="I4183" s="10" t="inlineStr">
        <is>
          <t>Indice di consumo di suolo</t>
        </is>
      </c>
      <c r="J4183" s="20" t="n"/>
      <c r="K4183" s="20" t="n"/>
      <c r="L4183" s="20" t="n"/>
      <c r="M4183" s="20" t="n"/>
      <c r="N4183" s="21">
        <f>IF($A4183="","",IFERROR(VALUE($J4183),0))</f>
        <v/>
      </c>
      <c r="O4183" s="21">
        <f>IF($A4183="",0,IF(OR($S4183&lt;&gt;1,COUNTA($J4183:$M4183)=0),0,IF($N4183&lt;=0,$H4183,IF(SUMPRODUCT(MAX(($C$5:$C$6173=$C4183)*($D$5:$D$6173=$D4183)*($S$5:$S$6173=1)*IFERROR($N$5:$N$6173*1,0)))&gt;0,ROUND($H4183*((SUMPRODUCT(MAX(($C$5:$C$6173=$C4183)*($D$5:$D$6173=$D4183)*($S$5:$S$6173=1)*IFERROR($N$5:$N$6173*1,0)))-$N4183)/SUMPRODUCT(MAX(($C$5:$C$6173=$C4183)*($D$5:$D$6173=$D4183)*($S$5:$S$6173=1)*IFERROR($N$5:$N$6173*1,0)))),4),0))))</f>
        <v/>
      </c>
      <c r="P4183" s="10" t="inlineStr">
        <is>
          <t>m2</t>
        </is>
      </c>
      <c r="Q4183" s="21">
        <f>IF($A4183="","",$A4183&amp;"|"&amp;$C4183)</f>
        <v/>
      </c>
      <c r="R4183" s="21">
        <f>IF($A4183="","",$A4183&amp;"|"&amp;$C4183&amp;"|"&amp;$D4183)</f>
        <v/>
      </c>
      <c r="S4183" s="21">
        <f>IF($A4183="","",IFERROR(INDEX(Offerte!$D$2:$D$200,MATCH($Q4183,Offerte!$L$2:$L$200,0)),0))</f>
        <v/>
      </c>
      <c r="T4183" s="21">
        <f>IF($A4183="","",IFERROR(INDEX(Offerte!$G$2:$G$200,MATCH($Q4183,Offerte!$L$2:$L$200,0)),"NO"))</f>
        <v/>
      </c>
    </row>
    <row r="4184">
      <c r="A4184" s="10">
        <f>IF(Offerte!$A136="","",Offerte!$A136)</f>
        <v/>
      </c>
      <c r="B4184" s="10">
        <f>IF(Offerte!$A136="","",Offerte!$B136)</f>
        <v/>
      </c>
      <c r="C4184" s="10">
        <f>IF(Offerte!$A136="","",Offerte!$C136)</f>
        <v/>
      </c>
      <c r="D4184" s="10" t="inlineStr">
        <is>
          <t>F.5.1</t>
        </is>
      </c>
      <c r="E4184" s="10" t="inlineStr">
        <is>
          <t>F</t>
        </is>
      </c>
      <c r="F4184" s="10" t="inlineStr">
        <is>
          <t>T</t>
        </is>
      </c>
      <c r="G4184" s="10" t="inlineStr">
        <is>
          <t>tabular</t>
        </is>
      </c>
      <c r="H4184" s="10" t="n">
        <v>1</v>
      </c>
      <c r="I4184" s="10" t="inlineStr">
        <is>
          <t>Rendicontazione di sostenibilità ambientale</t>
        </is>
      </c>
      <c r="J4184" s="20" t="n"/>
      <c r="K4184" s="20" t="n"/>
      <c r="L4184" s="20" t="n"/>
      <c r="M4184" s="20" t="n"/>
      <c r="N4184" s="21">
        <f>IF($A4184="","",IF(IFERROR(VALUE($M4184),0)=1,1,0))</f>
        <v/>
      </c>
      <c r="O4184" s="21">
        <f>IF($A4184="",0,IF(OR($S4184&lt;&gt;1,COUNTA($J4184:$M4184)=0),0,IF($N4184=1,$H4184,0)))</f>
        <v/>
      </c>
      <c r="P4184" s="10" t="inlineStr">
        <is>
          <t>sì/no</t>
        </is>
      </c>
      <c r="Q4184" s="21">
        <f>IF($A4184="","",$A4184&amp;"|"&amp;$C4184)</f>
        <v/>
      </c>
      <c r="R4184" s="21">
        <f>IF($A4184="","",$A4184&amp;"|"&amp;$C4184&amp;"|"&amp;$D4184)</f>
        <v/>
      </c>
      <c r="S4184" s="21">
        <f>IF($A4184="","",IFERROR(INDEX(Offerte!$D$2:$D$200,MATCH($Q4184,Offerte!$L$2:$L$200,0)),0))</f>
        <v/>
      </c>
      <c r="T4184" s="21">
        <f>IF($A4184="","",IFERROR(INDEX(Offerte!$G$2:$G$200,MATCH($Q4184,Offerte!$L$2:$L$200,0)),"NO"))</f>
        <v/>
      </c>
    </row>
    <row r="4185">
      <c r="A4185" s="10">
        <f>IF(Offerte!$A136="","",Offerte!$A136)</f>
        <v/>
      </c>
      <c r="B4185" s="10">
        <f>IF(Offerte!$A136="","",Offerte!$B136)</f>
        <v/>
      </c>
      <c r="C4185" s="10">
        <f>IF(Offerte!$A136="","",Offerte!$C136)</f>
        <v/>
      </c>
      <c r="D4185" s="10" t="inlineStr">
        <is>
          <t>G.1.1</t>
        </is>
      </c>
      <c r="E4185" s="10" t="inlineStr">
        <is>
          <t>G</t>
        </is>
      </c>
      <c r="F4185" s="10" t="inlineStr">
        <is>
          <t>D</t>
        </is>
      </c>
      <c r="G4185" s="10" t="inlineStr">
        <is>
          <t>discretionary</t>
        </is>
      </c>
      <c r="H4185" s="10" t="n">
        <v>2</v>
      </c>
      <c r="I4185" s="10" t="inlineStr">
        <is>
          <t>Qualità del progetto di centrale di controllo aziendale</t>
        </is>
      </c>
      <c r="J4185" s="20" t="n"/>
      <c r="K4185" s="20" t="n"/>
      <c r="L4185" s="20" t="n"/>
      <c r="M4185" s="20" t="n"/>
      <c r="N4185" s="21">
        <f>IF($A4185="","",MAX(0,MIN(1,IFERROR(VALUE($M4185),0))))</f>
        <v/>
      </c>
      <c r="O4185" s="21">
        <f>IF($A4185="",0,IF(OR($S4185&lt;&gt;1,COUNTA($J4185:$M4185)=0),0,IF(SUMPRODUCT(MAX(($C$5:$C$6173=$C4185)*($D$5:$D$6173=$D4185)*($S$5:$S$6173=1)*IFERROR($N$5:$N$6173*1,0)))&gt;0,ROUND($H4185*($N4185/SUMPRODUCT(MAX(($C$5:$C$6173=$C4185)*($D$5:$D$6173=$D4185)*($S$5:$S$6173=1)*IFERROR($N$5:$N$6173*1,0)))),4),0)))</f>
        <v/>
      </c>
      <c r="P4185" s="10" t="inlineStr">
        <is>
          <t>coeff.</t>
        </is>
      </c>
      <c r="Q4185" s="21">
        <f>IF($A4185="","",$A4185&amp;"|"&amp;$C4185)</f>
        <v/>
      </c>
      <c r="R4185" s="21">
        <f>IF($A4185="","",$A4185&amp;"|"&amp;$C4185&amp;"|"&amp;$D4185)</f>
        <v/>
      </c>
      <c r="S4185" s="21">
        <f>IF($A4185="","",IFERROR(INDEX(Offerte!$D$2:$D$200,MATCH($Q4185,Offerte!$L$2:$L$200,0)),0))</f>
        <v/>
      </c>
      <c r="T4185" s="21">
        <f>IF($A4185="","",IFERROR(INDEX(Offerte!$G$2:$G$200,MATCH($Q4185,Offerte!$L$2:$L$200,0)),"NO"))</f>
        <v/>
      </c>
    </row>
    <row r="4186">
      <c r="A4186" s="10">
        <f>IF(Offerte!$A136="","",Offerte!$A136)</f>
        <v/>
      </c>
      <c r="B4186" s="10">
        <f>IF(Offerte!$A136="","",Offerte!$B136)</f>
        <v/>
      </c>
      <c r="C4186" s="10">
        <f>IF(Offerte!$A136="","",Offerte!$C136)</f>
        <v/>
      </c>
      <c r="D4186" s="10" t="inlineStr">
        <is>
          <t>G.2.1</t>
        </is>
      </c>
      <c r="E4186" s="10" t="inlineStr">
        <is>
          <t>G</t>
        </is>
      </c>
      <c r="F4186" s="10" t="inlineStr">
        <is>
          <t>T</t>
        </is>
      </c>
      <c r="G4186" s="10" t="inlineStr">
        <is>
          <t>tabular</t>
        </is>
      </c>
      <c r="H4186" s="10" t="n">
        <v>1</v>
      </c>
      <c r="I4186" s="10" t="inlineStr">
        <is>
          <t>Certificazione ISO 45001</t>
        </is>
      </c>
      <c r="J4186" s="20" t="n"/>
      <c r="K4186" s="20" t="n"/>
      <c r="L4186" s="20" t="n"/>
      <c r="M4186" s="20" t="n"/>
      <c r="N4186" s="21">
        <f>IF($A4186="","",IF(IFERROR(VALUE($M4186),0)=1,1,0))</f>
        <v/>
      </c>
      <c r="O4186" s="21">
        <f>IF($A4186="",0,IF(OR($S4186&lt;&gt;1,COUNTA($J4186:$M4186)=0),0,IF($N4186=1,$H4186,0)))</f>
        <v/>
      </c>
      <c r="P4186" s="10" t="inlineStr">
        <is>
          <t>sì/no</t>
        </is>
      </c>
      <c r="Q4186" s="21">
        <f>IF($A4186="","",$A4186&amp;"|"&amp;$C4186)</f>
        <v/>
      </c>
      <c r="R4186" s="21">
        <f>IF($A4186="","",$A4186&amp;"|"&amp;$C4186&amp;"|"&amp;$D4186)</f>
        <v/>
      </c>
      <c r="S4186" s="21">
        <f>IF($A4186="","",IFERROR(INDEX(Offerte!$D$2:$D$200,MATCH($Q4186,Offerte!$L$2:$L$200,0)),0))</f>
        <v/>
      </c>
      <c r="T4186" s="21">
        <f>IF($A4186="","",IFERROR(INDEX(Offerte!$G$2:$G$200,MATCH($Q4186,Offerte!$L$2:$L$200,0)),"NO"))</f>
        <v/>
      </c>
    </row>
    <row r="4187">
      <c r="A4187" s="10">
        <f>IF(Offerte!$A136="","",Offerte!$A136)</f>
        <v/>
      </c>
      <c r="B4187" s="10">
        <f>IF(Offerte!$A136="","",Offerte!$B136)</f>
        <v/>
      </c>
      <c r="C4187" s="10">
        <f>IF(Offerte!$A136="","",Offerte!$C136)</f>
        <v/>
      </c>
      <c r="D4187" s="10" t="inlineStr">
        <is>
          <t>G.3.1</t>
        </is>
      </c>
      <c r="E4187" s="10" t="inlineStr">
        <is>
          <t>G</t>
        </is>
      </c>
      <c r="F4187" s="10" t="inlineStr">
        <is>
          <t>T</t>
        </is>
      </c>
      <c r="G4187" s="10" t="inlineStr">
        <is>
          <t>tabular</t>
        </is>
      </c>
      <c r="H4187" s="10" t="n">
        <v>1</v>
      </c>
      <c r="I4187" s="10" t="inlineStr">
        <is>
          <t>Certificazioni di responsabilità sociale</t>
        </is>
      </c>
      <c r="J4187" s="20" t="n"/>
      <c r="K4187" s="20" t="n"/>
      <c r="L4187" s="20" t="n"/>
      <c r="M4187" s="20" t="n"/>
      <c r="N4187" s="21">
        <f>IF($A4187="","",IF(IFERROR(VALUE($M4187),0)=1,1,0))</f>
        <v/>
      </c>
      <c r="O4187" s="21">
        <f>IF($A4187="",0,IF(OR($S4187&lt;&gt;1,COUNTA($J4187:$M4187)=0),0,IF($N4187=1,$H4187,0)))</f>
        <v/>
      </c>
      <c r="P4187" s="10" t="inlineStr">
        <is>
          <t>sì/no</t>
        </is>
      </c>
      <c r="Q4187" s="21">
        <f>IF($A4187="","",$A4187&amp;"|"&amp;$C4187)</f>
        <v/>
      </c>
      <c r="R4187" s="21">
        <f>IF($A4187="","",$A4187&amp;"|"&amp;$C4187&amp;"|"&amp;$D4187)</f>
        <v/>
      </c>
      <c r="S4187" s="21">
        <f>IF($A4187="","",IFERROR(INDEX(Offerte!$D$2:$D$200,MATCH($Q4187,Offerte!$L$2:$L$200,0)),0))</f>
        <v/>
      </c>
      <c r="T4187" s="21">
        <f>IF($A4187="","",IFERROR(INDEX(Offerte!$G$2:$G$200,MATCH($Q4187,Offerte!$L$2:$L$200,0)),"NO"))</f>
        <v/>
      </c>
    </row>
    <row r="4188">
      <c r="A4188" s="10">
        <f>IF(Offerte!$A136="","",Offerte!$A136)</f>
        <v/>
      </c>
      <c r="B4188" s="10">
        <f>IF(Offerte!$A136="","",Offerte!$B136)</f>
        <v/>
      </c>
      <c r="C4188" s="10">
        <f>IF(Offerte!$A136="","",Offerte!$C136)</f>
        <v/>
      </c>
      <c r="D4188" s="10" t="inlineStr">
        <is>
          <t>G.4.1</t>
        </is>
      </c>
      <c r="E4188" s="10" t="inlineStr">
        <is>
          <t>G</t>
        </is>
      </c>
      <c r="F4188" s="10" t="inlineStr">
        <is>
          <t>D</t>
        </is>
      </c>
      <c r="G4188" s="10" t="inlineStr">
        <is>
          <t>discretionary</t>
        </is>
      </c>
      <c r="H4188" s="10" t="n">
        <v>2</v>
      </c>
      <c r="I4188" s="10" t="inlineStr">
        <is>
          <t>Qualità del piano di formazione del personale</t>
        </is>
      </c>
      <c r="J4188" s="20" t="n"/>
      <c r="K4188" s="20" t="n"/>
      <c r="L4188" s="20" t="n"/>
      <c r="M4188" s="20" t="n"/>
      <c r="N4188" s="21">
        <f>IF($A4188="","",MAX(0,MIN(1,IFERROR(VALUE($M4188),0))))</f>
        <v/>
      </c>
      <c r="O4188" s="21">
        <f>IF($A4188="",0,IF(OR($S4188&lt;&gt;1,COUNTA($J4188:$M4188)=0),0,IF(SUMPRODUCT(MAX(($C$5:$C$6173=$C4188)*($D$5:$D$6173=$D4188)*($S$5:$S$6173=1)*IFERROR($N$5:$N$6173*1,0)))&gt;0,ROUND($H4188*($N4188/SUMPRODUCT(MAX(($C$5:$C$6173=$C4188)*($D$5:$D$6173=$D4188)*($S$5:$S$6173=1)*IFERROR($N$5:$N$6173*1,0)))),4),0)))</f>
        <v/>
      </c>
      <c r="P4188" s="10" t="inlineStr">
        <is>
          <t>coeff.</t>
        </is>
      </c>
      <c r="Q4188" s="21">
        <f>IF($A4188="","",$A4188&amp;"|"&amp;$C4188)</f>
        <v/>
      </c>
      <c r="R4188" s="21">
        <f>IF($A4188="","",$A4188&amp;"|"&amp;$C4188&amp;"|"&amp;$D4188)</f>
        <v/>
      </c>
      <c r="S4188" s="21">
        <f>IF($A4188="","",IFERROR(INDEX(Offerte!$D$2:$D$200,MATCH($Q4188,Offerte!$L$2:$L$200,0)),0))</f>
        <v/>
      </c>
      <c r="T4188" s="21">
        <f>IF($A4188="","",IFERROR(INDEX(Offerte!$G$2:$G$200,MATCH($Q4188,Offerte!$L$2:$L$200,0)),"NO"))</f>
        <v/>
      </c>
    </row>
    <row r="4189">
      <c r="A4189" s="10">
        <f>IF(Offerte!$A136="","",Offerte!$A136)</f>
        <v/>
      </c>
      <c r="B4189" s="10">
        <f>IF(Offerte!$A136="","",Offerte!$B136)</f>
        <v/>
      </c>
      <c r="C4189" s="10">
        <f>IF(Offerte!$A136="","",Offerte!$C136)</f>
        <v/>
      </c>
      <c r="D4189" s="10" t="inlineStr">
        <is>
          <t>G.5.1</t>
        </is>
      </c>
      <c r="E4189" s="10" t="inlineStr">
        <is>
          <t>G</t>
        </is>
      </c>
      <c r="F4189" s="10" t="inlineStr">
        <is>
          <t>T</t>
        </is>
      </c>
      <c r="G4189" s="10" t="inlineStr">
        <is>
          <t>tabular</t>
        </is>
      </c>
      <c r="H4189" s="10" t="n">
        <v>1</v>
      </c>
      <c r="I4189" s="10" t="inlineStr">
        <is>
          <t>Impegno al mantenimento delle garanzie del contratto di secondo livello del gestore uscente</t>
        </is>
      </c>
      <c r="J4189" s="20" t="n"/>
      <c r="K4189" s="20" t="n"/>
      <c r="L4189" s="20" t="n"/>
      <c r="M4189" s="20" t="n"/>
      <c r="N4189" s="21">
        <f>IF($A4189="","",IF(IFERROR(VALUE($M4189),0)=1,1,0))</f>
        <v/>
      </c>
      <c r="O4189" s="21">
        <f>IF($A4189="",0,IF(OR($S4189&lt;&gt;1,COUNTA($J4189:$M4189)=0),0,IF($N4189=1,$H4189,0)))</f>
        <v/>
      </c>
      <c r="P4189" s="10" t="inlineStr">
        <is>
          <t>sì/no</t>
        </is>
      </c>
      <c r="Q4189" s="21">
        <f>IF($A4189="","",$A4189&amp;"|"&amp;$C4189)</f>
        <v/>
      </c>
      <c r="R4189" s="21">
        <f>IF($A4189="","",$A4189&amp;"|"&amp;$C4189&amp;"|"&amp;$D4189)</f>
        <v/>
      </c>
      <c r="S4189" s="21">
        <f>IF($A4189="","",IFERROR(INDEX(Offerte!$D$2:$D$200,MATCH($Q4189,Offerte!$L$2:$L$200,0)),0))</f>
        <v/>
      </c>
      <c r="T4189" s="21">
        <f>IF($A4189="","",IFERROR(INDEX(Offerte!$G$2:$G$200,MATCH($Q4189,Offerte!$L$2:$L$200,0)),"NO"))</f>
        <v/>
      </c>
    </row>
    <row r="4190">
      <c r="A4190" s="10">
        <f>IF(Offerte!$A137="","",Offerte!$A137)</f>
        <v/>
      </c>
      <c r="B4190" s="10">
        <f>IF(Offerte!$A137="","",Offerte!$B137)</f>
        <v/>
      </c>
      <c r="C4190" s="10">
        <f>IF(Offerte!$A137="","",Offerte!$C137)</f>
        <v/>
      </c>
      <c r="D4190" s="10" t="inlineStr">
        <is>
          <t>A.1.1</t>
        </is>
      </c>
      <c r="E4190" s="10" t="inlineStr">
        <is>
          <t>A</t>
        </is>
      </c>
      <c r="F4190" s="10" t="inlineStr">
        <is>
          <t>Q</t>
        </is>
      </c>
      <c r="G4190" s="10" t="inlineStr">
        <is>
          <t>higher</t>
        </is>
      </c>
      <c r="H4190" s="10" t="n">
        <v>3</v>
      </c>
      <c r="I4190" s="10" t="inlineStr">
        <is>
          <t>Tasso aggiuntivo di corse controllate</t>
        </is>
      </c>
      <c r="J4190" s="20" t="n"/>
      <c r="K4190" s="20" t="n"/>
      <c r="L4190" s="20" t="n"/>
      <c r="M4190" s="20" t="n"/>
      <c r="N4190" s="21">
        <f>IF($A4190="","",IFERROR(VALUE($K4190)/VALUE($L4190)*100,IFERROR(VALUE($J4190),0)))</f>
        <v/>
      </c>
      <c r="O4190" s="21">
        <f>IF($A4190="",0,IF(OR($S4190&lt;&gt;1,COUNTA($J4190:$M4190)=0),0,IF(SUMPRODUCT(MAX(($C$5:$C$6173=$C4190)*($D$5:$D$6173=$D4190)*($S$5:$S$6173=1)*IFERROR($N$5:$N$6173*1,0)))&gt;0,ROUND($H4190*($N4190/SUMPRODUCT(MAX(($C$5:$C$6173=$C4190)*($D$5:$D$6173=$D4190)*($S$5:$S$6173=1)*IFERROR($N$5:$N$6173*1,0)))),4),0)))</f>
        <v/>
      </c>
      <c r="P4190" s="10" t="inlineStr">
        <is>
          <t>Corse controllate annue / Corse programmate annue</t>
        </is>
      </c>
      <c r="Q4190" s="21">
        <f>IF($A4190="","",$A4190&amp;"|"&amp;$C4190)</f>
        <v/>
      </c>
      <c r="R4190" s="21">
        <f>IF($A4190="","",$A4190&amp;"|"&amp;$C4190&amp;"|"&amp;$D4190)</f>
        <v/>
      </c>
      <c r="S4190" s="21">
        <f>IF($A4190="","",IFERROR(INDEX(Offerte!$D$2:$D$200,MATCH($Q4190,Offerte!$L$2:$L$200,0)),0))</f>
        <v/>
      </c>
      <c r="T4190" s="21">
        <f>IF($A4190="","",IFERROR(INDEX(Offerte!$G$2:$G$200,MATCH($Q4190,Offerte!$L$2:$L$200,0)),"NO"))</f>
        <v/>
      </c>
    </row>
    <row r="4191">
      <c r="A4191" s="10">
        <f>IF(Offerte!$A137="","",Offerte!$A137)</f>
        <v/>
      </c>
      <c r="B4191" s="10">
        <f>IF(Offerte!$A137="","",Offerte!$B137)</f>
        <v/>
      </c>
      <c r="C4191" s="10">
        <f>IF(Offerte!$A137="","",Offerte!$C137)</f>
        <v/>
      </c>
      <c r="D4191" s="10" t="inlineStr">
        <is>
          <t>A.1.2</t>
        </is>
      </c>
      <c r="E4191" s="10" t="inlineStr">
        <is>
          <t>A</t>
        </is>
      </c>
      <c r="F4191" s="10" t="inlineStr">
        <is>
          <t>Q</t>
        </is>
      </c>
      <c r="G4191" s="10" t="inlineStr">
        <is>
          <t>higher</t>
        </is>
      </c>
      <c r="H4191" s="10" t="n">
        <v>4</v>
      </c>
      <c r="I4191" s="10" t="inlineStr">
        <is>
          <t>Numero aggiuntivo di passeggeri controllati</t>
        </is>
      </c>
      <c r="J4191" s="20" t="n"/>
      <c r="K4191" s="20" t="n"/>
      <c r="L4191" s="20" t="n"/>
      <c r="M4191" s="20" t="n"/>
      <c r="N4191" s="21">
        <f>IF($A4191="","",IFERROR(VALUE($J4191),0))</f>
        <v/>
      </c>
      <c r="O4191" s="21">
        <f>IF($A4191="",0,IF(OR($S4191&lt;&gt;1,COUNTA($J4191:$M4191)=0),0,IF(SUMPRODUCT(MAX(($C$5:$C$6173=$C4191)*($D$5:$D$6173=$D4191)*($S$5:$S$6173=1)*IFERROR($N$5:$N$6173*1,0)))&gt;0,ROUND($H4191*($N4191/SUMPRODUCT(MAX(($C$5:$C$6173=$C4191)*($D$5:$D$6173=$D4191)*($S$5:$S$6173=1)*IFERROR($N$5:$N$6173*1,0)))),4),0)))</f>
        <v/>
      </c>
      <c r="P4191" s="10" t="inlineStr">
        <is>
          <t>passeggeri/anno</t>
        </is>
      </c>
      <c r="Q4191" s="21">
        <f>IF($A4191="","",$A4191&amp;"|"&amp;$C4191)</f>
        <v/>
      </c>
      <c r="R4191" s="21">
        <f>IF($A4191="","",$A4191&amp;"|"&amp;$C4191&amp;"|"&amp;$D4191)</f>
        <v/>
      </c>
      <c r="S4191" s="21">
        <f>IF($A4191="","",IFERROR(INDEX(Offerte!$D$2:$D$200,MATCH($Q4191,Offerte!$L$2:$L$200,0)),0))</f>
        <v/>
      </c>
      <c r="T4191" s="21">
        <f>IF($A4191="","",IFERROR(INDEX(Offerte!$G$2:$G$200,MATCH($Q4191,Offerte!$L$2:$L$200,0)),"NO"))</f>
        <v/>
      </c>
    </row>
    <row r="4192">
      <c r="A4192" s="10">
        <f>IF(Offerte!$A137="","",Offerte!$A137)</f>
        <v/>
      </c>
      <c r="B4192" s="10">
        <f>IF(Offerte!$A137="","",Offerte!$B137)</f>
        <v/>
      </c>
      <c r="C4192" s="10">
        <f>IF(Offerte!$A137="","",Offerte!$C137)</f>
        <v/>
      </c>
      <c r="D4192" s="10" t="inlineStr">
        <is>
          <t>B.1.1</t>
        </is>
      </c>
      <c r="E4192" s="10" t="inlineStr">
        <is>
          <t>B</t>
        </is>
      </c>
      <c r="F4192" s="10" t="inlineStr">
        <is>
          <t>Q</t>
        </is>
      </c>
      <c r="G4192" s="10" t="inlineStr">
        <is>
          <t>higher</t>
        </is>
      </c>
      <c r="H4192" s="10" t="n">
        <v>3</v>
      </c>
      <c r="I4192" s="10" t="inlineStr">
        <is>
          <t>Incremento dei posti offerti nelle fasce di punta</t>
        </is>
      </c>
      <c r="J4192" s="20" t="n"/>
      <c r="K4192" s="20" t="n"/>
      <c r="L4192" s="20" t="n"/>
      <c r="M4192" s="20" t="n"/>
      <c r="N4192" s="21">
        <f>IF($A4192="","",IFERROR(VALUE($J4192),0))</f>
        <v/>
      </c>
      <c r="O4192" s="21">
        <f>IF($A4192="",0,IF(OR($S4192&lt;&gt;1,COUNTA($J4192:$M4192)=0),0,IF(SUMPRODUCT(MAX(($C$5:$C$6173=$C4192)*($D$5:$D$6173=$D4192)*($S$5:$S$6173=1)*IFERROR($N$5:$N$6173*1,0)))&gt;0,ROUND($H4192*($N4192/SUMPRODUCT(MAX(($C$5:$C$6173=$C4192)*($D$5:$D$6173=$D4192)*($S$5:$S$6173=1)*IFERROR($N$5:$N$6173*1,0)))),4),0)))</f>
        <v/>
      </c>
      <c r="P4192" s="10" t="inlineStr">
        <is>
          <t>posti*km</t>
        </is>
      </c>
      <c r="Q4192" s="21">
        <f>IF($A4192="","",$A4192&amp;"|"&amp;$C4192)</f>
        <v/>
      </c>
      <c r="R4192" s="21">
        <f>IF($A4192="","",$A4192&amp;"|"&amp;$C4192&amp;"|"&amp;$D4192)</f>
        <v/>
      </c>
      <c r="S4192" s="21">
        <f>IF($A4192="","",IFERROR(INDEX(Offerte!$D$2:$D$200,MATCH($Q4192,Offerte!$L$2:$L$200,0)),0))</f>
        <v/>
      </c>
      <c r="T4192" s="21">
        <f>IF($A4192="","",IFERROR(INDEX(Offerte!$G$2:$G$200,MATCH($Q4192,Offerte!$L$2:$L$200,0)),"NO"))</f>
        <v/>
      </c>
    </row>
    <row r="4193">
      <c r="A4193" s="10">
        <f>IF(Offerte!$A137="","",Offerte!$A137)</f>
        <v/>
      </c>
      <c r="B4193" s="10">
        <f>IF(Offerte!$A137="","",Offerte!$B137)</f>
        <v/>
      </c>
      <c r="C4193" s="10">
        <f>IF(Offerte!$A137="","",Offerte!$C137)</f>
        <v/>
      </c>
      <c r="D4193" s="10" t="inlineStr">
        <is>
          <t>B.2.1</t>
        </is>
      </c>
      <c r="E4193" s="10" t="inlineStr">
        <is>
          <t>B</t>
        </is>
      </c>
      <c r="F4193" s="10" t="inlineStr">
        <is>
          <t>Q</t>
        </is>
      </c>
      <c r="G4193" s="10" t="inlineStr">
        <is>
          <t>higher</t>
        </is>
      </c>
      <c r="H4193" s="10" t="n">
        <v>4</v>
      </c>
      <c r="I4193" s="10" t="inlineStr">
        <is>
          <t>Corse aggiuntive nell'arco giornaliero base</t>
        </is>
      </c>
      <c r="J4193" s="20" t="n"/>
      <c r="K4193" s="20" t="n"/>
      <c r="L4193" s="20" t="n"/>
      <c r="M4193" s="20" t="n"/>
      <c r="N4193" s="21">
        <f>IF($A4193="","",IFERROR(VALUE($J4193),0))</f>
        <v/>
      </c>
      <c r="O4193" s="21">
        <f>IF($A4193="",0,IF(OR($S4193&lt;&gt;1,COUNTA($J4193:$M4193)=0),0,IF(SUMPRODUCT(MAX(($C$5:$C$6173=$C4193)*($D$5:$D$6173=$D4193)*($S$5:$S$6173=1)*IFERROR($N$5:$N$6173*1,0)))&gt;0,ROUND($H4193*($N4193/SUMPRODUCT(MAX(($C$5:$C$6173=$C4193)*($D$5:$D$6173=$D4193)*($S$5:$S$6173=1)*IFERROR($N$5:$N$6173*1,0)))),4),0)))</f>
        <v/>
      </c>
      <c r="P4193" s="10" t="inlineStr">
        <is>
          <t>corse</t>
        </is>
      </c>
      <c r="Q4193" s="21">
        <f>IF($A4193="","",$A4193&amp;"|"&amp;$C4193)</f>
        <v/>
      </c>
      <c r="R4193" s="21">
        <f>IF($A4193="","",$A4193&amp;"|"&amp;$C4193&amp;"|"&amp;$D4193)</f>
        <v/>
      </c>
      <c r="S4193" s="21">
        <f>IF($A4193="","",IFERROR(INDEX(Offerte!$D$2:$D$200,MATCH($Q4193,Offerte!$L$2:$L$200,0)),0))</f>
        <v/>
      </c>
      <c r="T4193" s="21">
        <f>IF($A4193="","",IFERROR(INDEX(Offerte!$G$2:$G$200,MATCH($Q4193,Offerte!$L$2:$L$200,0)),"NO"))</f>
        <v/>
      </c>
    </row>
    <row r="4194">
      <c r="A4194" s="10">
        <f>IF(Offerte!$A137="","",Offerte!$A137)</f>
        <v/>
      </c>
      <c r="B4194" s="10">
        <f>IF(Offerte!$A137="","",Offerte!$B137)</f>
        <v/>
      </c>
      <c r="C4194" s="10">
        <f>IF(Offerte!$A137="","",Offerte!$C137)</f>
        <v/>
      </c>
      <c r="D4194" s="10" t="inlineStr">
        <is>
          <t>B.3.1</t>
        </is>
      </c>
      <c r="E4194" s="10" t="inlineStr">
        <is>
          <t>B</t>
        </is>
      </c>
      <c r="F4194" s="10" t="inlineStr">
        <is>
          <t>Q</t>
        </is>
      </c>
      <c r="G4194" s="10" t="inlineStr">
        <is>
          <t>higher</t>
        </is>
      </c>
      <c r="H4194" s="10" t="n">
        <v>2</v>
      </c>
      <c r="I4194" s="10" t="inlineStr">
        <is>
          <t>Numero di corse aggiuntive per allungamento dell'arco di servizio giornaliero nelle fasce serali</t>
        </is>
      </c>
      <c r="J4194" s="20" t="n"/>
      <c r="K4194" s="20" t="n"/>
      <c r="L4194" s="20" t="n"/>
      <c r="M4194" s="20" t="n"/>
      <c r="N4194" s="21">
        <f>IF($A4194="","",IFERROR(VALUE($J4194),0))</f>
        <v/>
      </c>
      <c r="O4194" s="21">
        <f>IF($A4194="",0,IF(OR($S4194&lt;&gt;1,COUNTA($J4194:$M4194)=0),0,IF(SUMPRODUCT(MAX(($C$5:$C$6173=$C4194)*($D$5:$D$6173=$D4194)*($S$5:$S$6173=1)*IFERROR($N$5:$N$6173*1,0)))&gt;0,ROUND($H4194*($N4194/SUMPRODUCT(MAX(($C$5:$C$6173=$C4194)*($D$5:$D$6173=$D4194)*($S$5:$S$6173=1)*IFERROR($N$5:$N$6173*1,0)))),4),0)))</f>
        <v/>
      </c>
      <c r="P4194" s="10" t="inlineStr">
        <is>
          <t>corse</t>
        </is>
      </c>
      <c r="Q4194" s="21">
        <f>IF($A4194="","",$A4194&amp;"|"&amp;$C4194)</f>
        <v/>
      </c>
      <c r="R4194" s="21">
        <f>IF($A4194="","",$A4194&amp;"|"&amp;$C4194&amp;"|"&amp;$D4194)</f>
        <v/>
      </c>
      <c r="S4194" s="21">
        <f>IF($A4194="","",IFERROR(INDEX(Offerte!$D$2:$D$200,MATCH($Q4194,Offerte!$L$2:$L$200,0)),0))</f>
        <v/>
      </c>
      <c r="T4194" s="21">
        <f>IF($A4194="","",IFERROR(INDEX(Offerte!$G$2:$G$200,MATCH($Q4194,Offerte!$L$2:$L$200,0)),"NO"))</f>
        <v/>
      </c>
    </row>
    <row r="4195">
      <c r="A4195" s="10">
        <f>IF(Offerte!$A137="","",Offerte!$A137)</f>
        <v/>
      </c>
      <c r="B4195" s="10">
        <f>IF(Offerte!$A137="","",Offerte!$B137)</f>
        <v/>
      </c>
      <c r="C4195" s="10">
        <f>IF(Offerte!$A137="","",Offerte!$C137)</f>
        <v/>
      </c>
      <c r="D4195" s="10" t="inlineStr">
        <is>
          <t>B.4.1</t>
        </is>
      </c>
      <c r="E4195" s="10" t="inlineStr">
        <is>
          <t>B</t>
        </is>
      </c>
      <c r="F4195" s="10" t="inlineStr">
        <is>
          <t>Q</t>
        </is>
      </c>
      <c r="G4195" s="10" t="inlineStr">
        <is>
          <t>higher</t>
        </is>
      </c>
      <c r="H4195" s="10" t="n">
        <v>3</v>
      </c>
      <c r="I4195" s="10" t="inlineStr">
        <is>
          <t>Percorrenze aggiuntive offerte nel Programma d'esercizio delle prime due fasi attuative</t>
        </is>
      </c>
      <c r="J4195" s="20" t="n"/>
      <c r="K4195" s="20" t="n"/>
      <c r="L4195" s="20" t="n"/>
      <c r="M4195" s="20" t="n"/>
      <c r="N4195" s="21">
        <f>IF($A4195="","",IFERROR(VALUE($J4195),0))</f>
        <v/>
      </c>
      <c r="O4195" s="21">
        <f>IF($A4195="",0,IF(OR($S4195&lt;&gt;1,COUNTA($J4195:$M4195)=0),0,IF(SUMPRODUCT(MAX(($C$5:$C$6173=$C4195)*($D$5:$D$6173=$D4195)*($S$5:$S$6173=1)*IFERROR($N$5:$N$6173*1,0)))&gt;0,ROUND($H4195*($N4195/SUMPRODUCT(MAX(($C$5:$C$6173=$C4195)*($D$5:$D$6173=$D4195)*($S$5:$S$6173=1)*IFERROR($N$5:$N$6173*1,0)))),4),0)))</f>
        <v/>
      </c>
      <c r="P4195" s="10" t="inlineStr">
        <is>
          <t>vett*km</t>
        </is>
      </c>
      <c r="Q4195" s="21">
        <f>IF($A4195="","",$A4195&amp;"|"&amp;$C4195)</f>
        <v/>
      </c>
      <c r="R4195" s="21">
        <f>IF($A4195="","",$A4195&amp;"|"&amp;$C4195&amp;"|"&amp;$D4195)</f>
        <v/>
      </c>
      <c r="S4195" s="21">
        <f>IF($A4195="","",IFERROR(INDEX(Offerte!$D$2:$D$200,MATCH($Q4195,Offerte!$L$2:$L$200,0)),0))</f>
        <v/>
      </c>
      <c r="T4195" s="21">
        <f>IF($A4195="","",IFERROR(INDEX(Offerte!$G$2:$G$200,MATCH($Q4195,Offerte!$L$2:$L$200,0)),"NO"))</f>
        <v/>
      </c>
    </row>
    <row r="4196">
      <c r="A4196" s="10">
        <f>IF(Offerte!$A137="","",Offerte!$A137)</f>
        <v/>
      </c>
      <c r="B4196" s="10">
        <f>IF(Offerte!$A137="","",Offerte!$B137)</f>
        <v/>
      </c>
      <c r="C4196" s="10">
        <f>IF(Offerte!$A137="","",Offerte!$C137)</f>
        <v/>
      </c>
      <c r="D4196" s="10" t="inlineStr">
        <is>
          <t>B.5.1</t>
        </is>
      </c>
      <c r="E4196" s="10" t="inlineStr">
        <is>
          <t>B</t>
        </is>
      </c>
      <c r="F4196" s="10" t="inlineStr">
        <is>
          <t>D</t>
        </is>
      </c>
      <c r="G4196" s="10" t="inlineStr">
        <is>
          <t>discretionary</t>
        </is>
      </c>
      <c r="H4196" s="10" t="n">
        <v>2</v>
      </c>
      <c r="I4196" s="10" t="inlineStr">
        <is>
          <t>Efficacia del progetto di servizi complementari DRT</t>
        </is>
      </c>
      <c r="J4196" s="20" t="n"/>
      <c r="K4196" s="20" t="n"/>
      <c r="L4196" s="20" t="n"/>
      <c r="M4196" s="20" t="n"/>
      <c r="N4196" s="21">
        <f>IF($A4196="","",MAX(0,MIN(1,IFERROR(VALUE($M4196),0))))</f>
        <v/>
      </c>
      <c r="O4196" s="21">
        <f>IF($A4196="",0,IF(OR($S4196&lt;&gt;1,COUNTA($J4196:$M4196)=0),0,IF(SUMPRODUCT(MAX(($C$5:$C$6173=$C4196)*($D$5:$D$6173=$D4196)*($S$5:$S$6173=1)*IFERROR($N$5:$N$6173*1,0)))&gt;0,ROUND($H4196*($N4196/SUMPRODUCT(MAX(($C$5:$C$6173=$C4196)*($D$5:$D$6173=$D4196)*($S$5:$S$6173=1)*IFERROR($N$5:$N$6173*1,0)))),4),0)))</f>
        <v/>
      </c>
      <c r="P4196" s="10" t="inlineStr">
        <is>
          <t>coeff.</t>
        </is>
      </c>
      <c r="Q4196" s="21">
        <f>IF($A4196="","",$A4196&amp;"|"&amp;$C4196)</f>
        <v/>
      </c>
      <c r="R4196" s="21">
        <f>IF($A4196="","",$A4196&amp;"|"&amp;$C4196&amp;"|"&amp;$D4196)</f>
        <v/>
      </c>
      <c r="S4196" s="21">
        <f>IF($A4196="","",IFERROR(INDEX(Offerte!$D$2:$D$200,MATCH($Q4196,Offerte!$L$2:$L$200,0)),0))</f>
        <v/>
      </c>
      <c r="T4196" s="21">
        <f>IF($A4196="","",IFERROR(INDEX(Offerte!$G$2:$G$200,MATCH($Q4196,Offerte!$L$2:$L$200,0)),"NO"))</f>
        <v/>
      </c>
    </row>
    <row r="4197">
      <c r="A4197" s="10">
        <f>IF(Offerte!$A137="","",Offerte!$A137)</f>
        <v/>
      </c>
      <c r="B4197" s="10">
        <f>IF(Offerte!$A137="","",Offerte!$B137)</f>
        <v/>
      </c>
      <c r="C4197" s="10">
        <f>IF(Offerte!$A137="","",Offerte!$C137)</f>
        <v/>
      </c>
      <c r="D4197" s="10" t="inlineStr">
        <is>
          <t>C.1.1</t>
        </is>
      </c>
      <c r="E4197" s="10" t="inlineStr">
        <is>
          <t>C</t>
        </is>
      </c>
      <c r="F4197" s="10" t="inlineStr">
        <is>
          <t>Q</t>
        </is>
      </c>
      <c r="G4197" s="10" t="inlineStr">
        <is>
          <t>higher</t>
        </is>
      </c>
      <c r="H4197" s="10" t="n">
        <v>2</v>
      </c>
      <c r="I4197" s="10" t="inlineStr">
        <is>
          <t>Tasso di copertura del servizio con telecamere BSD</t>
        </is>
      </c>
      <c r="J4197" s="20" t="n"/>
      <c r="K4197" s="20" t="n"/>
      <c r="L4197" s="20" t="n"/>
      <c r="M4197" s="20" t="n"/>
      <c r="N4197" s="21">
        <f>IF($A4197="","",IFERROR(VALUE($K4197)/VALUE($L4197),IFERROR(VALUE($J4197),0)))</f>
        <v/>
      </c>
      <c r="O4197" s="21">
        <f>IF($A4197="",0,IF(OR($S4197&lt;&gt;1,COUNTA($J4197:$M4197)=0),0,IF(SUMPRODUCT(MAX(($C$5:$C$6173=$C4197)*($D$5:$D$6173=$D4197)*($S$5:$S$6173=1)*IFERROR($N$5:$N$6173*1,0)))&gt;0,ROUND($H4197*($N4197/SUMPRODUCT(MAX(($C$5:$C$6173=$C4197)*($D$5:$D$6173=$D4197)*($S$5:$S$6173=1)*IFERROR($N$5:$N$6173*1,0)))),4),0)))</f>
        <v/>
      </c>
      <c r="P4197" s="10" t="inlineStr">
        <is>
          <t>Autobus attrezzati con telecamere BSD / Autobus totali in offerta, incluse scorte</t>
        </is>
      </c>
      <c r="Q4197" s="21">
        <f>IF($A4197="","",$A4197&amp;"|"&amp;$C4197)</f>
        <v/>
      </c>
      <c r="R4197" s="21">
        <f>IF($A4197="","",$A4197&amp;"|"&amp;$C4197&amp;"|"&amp;$D4197)</f>
        <v/>
      </c>
      <c r="S4197" s="21">
        <f>IF($A4197="","",IFERROR(INDEX(Offerte!$D$2:$D$200,MATCH($Q4197,Offerte!$L$2:$L$200,0)),0))</f>
        <v/>
      </c>
      <c r="T4197" s="21">
        <f>IF($A4197="","",IFERROR(INDEX(Offerte!$G$2:$G$200,MATCH($Q4197,Offerte!$L$2:$L$200,0)),"NO"))</f>
        <v/>
      </c>
    </row>
    <row r="4198">
      <c r="A4198" s="10">
        <f>IF(Offerte!$A137="","",Offerte!$A137)</f>
        <v/>
      </c>
      <c r="B4198" s="10">
        <f>IF(Offerte!$A137="","",Offerte!$B137)</f>
        <v/>
      </c>
      <c r="C4198" s="10">
        <f>IF(Offerte!$A137="","",Offerte!$C137)</f>
        <v/>
      </c>
      <c r="D4198" s="10" t="inlineStr">
        <is>
          <t>C.1.2</t>
        </is>
      </c>
      <c r="E4198" s="10" t="inlineStr">
        <is>
          <t>C</t>
        </is>
      </c>
      <c r="F4198" s="10" t="inlineStr">
        <is>
          <t>Q</t>
        </is>
      </c>
      <c r="G4198" s="10" t="inlineStr">
        <is>
          <t>higher</t>
        </is>
      </c>
      <c r="H4198" s="10" t="n">
        <v>2</v>
      </c>
      <c r="I4198" s="10" t="inlineStr">
        <is>
          <t>Tasso di copertura del servizio con telecamere ADAS</t>
        </is>
      </c>
      <c r="J4198" s="20" t="n"/>
      <c r="K4198" s="20" t="n"/>
      <c r="L4198" s="20" t="n"/>
      <c r="M4198" s="20" t="n"/>
      <c r="N4198" s="21">
        <f>IF($A4198="","",IFERROR(VALUE($K4198)/VALUE($L4198),IFERROR(VALUE($J4198),0)))</f>
        <v/>
      </c>
      <c r="O4198" s="21">
        <f>IF($A4198="",0,IF(OR($S4198&lt;&gt;1,COUNTA($J4198:$M4198)=0),0,IF(SUMPRODUCT(MAX(($C$5:$C$6173=$C4198)*($D$5:$D$6173=$D4198)*($S$5:$S$6173=1)*IFERROR($N$5:$N$6173*1,0)))&gt;0,ROUND($H4198*($N4198/SUMPRODUCT(MAX(($C$5:$C$6173=$C4198)*($D$5:$D$6173=$D4198)*($S$5:$S$6173=1)*IFERROR($N$5:$N$6173*1,0)))),4),0)))</f>
        <v/>
      </c>
      <c r="P4198" s="10" t="inlineStr">
        <is>
          <t>Autobus attrezzati con telecamere ADAS / Autobus totali in offerta, incluse scorte</t>
        </is>
      </c>
      <c r="Q4198" s="21">
        <f>IF($A4198="","",$A4198&amp;"|"&amp;$C4198)</f>
        <v/>
      </c>
      <c r="R4198" s="21">
        <f>IF($A4198="","",$A4198&amp;"|"&amp;$C4198&amp;"|"&amp;$D4198)</f>
        <v/>
      </c>
      <c r="S4198" s="21">
        <f>IF($A4198="","",IFERROR(INDEX(Offerte!$D$2:$D$200,MATCH($Q4198,Offerte!$L$2:$L$200,0)),0))</f>
        <v/>
      </c>
      <c r="T4198" s="21">
        <f>IF($A4198="","",IFERROR(INDEX(Offerte!$G$2:$G$200,MATCH($Q4198,Offerte!$L$2:$L$200,0)),"NO"))</f>
        <v/>
      </c>
    </row>
    <row r="4199">
      <c r="A4199" s="10">
        <f>IF(Offerte!$A137="","",Offerte!$A137)</f>
        <v/>
      </c>
      <c r="B4199" s="10">
        <f>IF(Offerte!$A137="","",Offerte!$B137)</f>
        <v/>
      </c>
      <c r="C4199" s="10">
        <f>IF(Offerte!$A137="","",Offerte!$C137)</f>
        <v/>
      </c>
      <c r="D4199" s="10" t="inlineStr">
        <is>
          <t>C.2.1</t>
        </is>
      </c>
      <c r="E4199" s="10" t="inlineStr">
        <is>
          <t>C</t>
        </is>
      </c>
      <c r="F4199" s="10" t="inlineStr">
        <is>
          <t>Q</t>
        </is>
      </c>
      <c r="G4199" s="10" t="inlineStr">
        <is>
          <t>higher</t>
        </is>
      </c>
      <c r="H4199" s="10" t="n">
        <v>3</v>
      </c>
      <c r="I4199" s="10" t="inlineStr">
        <is>
          <t>Tasso di copertura del servizio con telecamere di bordo di videosorveglianza</t>
        </is>
      </c>
      <c r="J4199" s="20" t="n"/>
      <c r="K4199" s="20" t="n"/>
      <c r="L4199" s="20" t="n"/>
      <c r="M4199" s="20" t="n"/>
      <c r="N4199" s="21">
        <f>IF($A4199="","",IFERROR(VALUE($K4199)/VALUE($L4199),IFERROR(VALUE($J4199),0)))</f>
        <v/>
      </c>
      <c r="O4199" s="21">
        <f>IF($A4199="",0,IF(OR($S4199&lt;&gt;1,COUNTA($J4199:$M4199)=0),0,IF(SUMPRODUCT(MAX(($C$5:$C$6173=$C4199)*($D$5:$D$6173=$D4199)*($S$5:$S$6173=1)*IFERROR($N$5:$N$6173*1,0)))&gt;0,ROUND($H4199*($N4199/SUMPRODUCT(MAX(($C$5:$C$6173=$C4199)*($D$5:$D$6173=$D4199)*($S$5:$S$6173=1)*IFERROR($N$5:$N$6173*1,0)))),4),0)))</f>
        <v/>
      </c>
      <c r="P4199" s="10" t="inlineStr">
        <is>
          <t>Autobus attrezzati con videosorveglianza / Autobus totali in offerta, incluse scorte</t>
        </is>
      </c>
      <c r="Q4199" s="21">
        <f>IF($A4199="","",$A4199&amp;"|"&amp;$C4199)</f>
        <v/>
      </c>
      <c r="R4199" s="21">
        <f>IF($A4199="","",$A4199&amp;"|"&amp;$C4199&amp;"|"&amp;$D4199)</f>
        <v/>
      </c>
      <c r="S4199" s="21">
        <f>IF($A4199="","",IFERROR(INDEX(Offerte!$D$2:$D$200,MATCH($Q4199,Offerte!$L$2:$L$200,0)),0))</f>
        <v/>
      </c>
      <c r="T4199" s="21">
        <f>IF($A4199="","",IFERROR(INDEX(Offerte!$G$2:$G$200,MATCH($Q4199,Offerte!$L$2:$L$200,0)),"NO"))</f>
        <v/>
      </c>
    </row>
    <row r="4200">
      <c r="A4200" s="10">
        <f>IF(Offerte!$A137="","",Offerte!$A137)</f>
        <v/>
      </c>
      <c r="B4200" s="10">
        <f>IF(Offerte!$A137="","",Offerte!$B137)</f>
        <v/>
      </c>
      <c r="C4200" s="10">
        <f>IF(Offerte!$A137="","",Offerte!$C137)</f>
        <v/>
      </c>
      <c r="D4200" s="10" t="inlineStr">
        <is>
          <t>C.2.2</t>
        </is>
      </c>
      <c r="E4200" s="10" t="inlineStr">
        <is>
          <t>C</t>
        </is>
      </c>
      <c r="F4200" s="10" t="inlineStr">
        <is>
          <t>T</t>
        </is>
      </c>
      <c r="G4200" s="10" t="inlineStr">
        <is>
          <t>tabular</t>
        </is>
      </c>
      <c r="H4200" s="10" t="n">
        <v>1</v>
      </c>
      <c r="I4200" s="10" t="inlineStr">
        <is>
          <t>Software video/audio analisi per situazioni di pericolo</t>
        </is>
      </c>
      <c r="J4200" s="20" t="n"/>
      <c r="K4200" s="20" t="n"/>
      <c r="L4200" s="20" t="n"/>
      <c r="M4200" s="20" t="n"/>
      <c r="N4200" s="21">
        <f>IF($A4200="","",IF(IFERROR(VALUE($M4200),0)=1,1,0))</f>
        <v/>
      </c>
      <c r="O4200" s="21">
        <f>IF($A4200="",0,IF(OR($S4200&lt;&gt;1,COUNTA($J4200:$M4200)=0),0,IF($N4200=1,$H4200,0)))</f>
        <v/>
      </c>
      <c r="P4200" s="10" t="inlineStr">
        <is>
          <t>sì/no</t>
        </is>
      </c>
      <c r="Q4200" s="21">
        <f>IF($A4200="","",$A4200&amp;"|"&amp;$C4200)</f>
        <v/>
      </c>
      <c r="R4200" s="21">
        <f>IF($A4200="","",$A4200&amp;"|"&amp;$C4200&amp;"|"&amp;$D4200)</f>
        <v/>
      </c>
      <c r="S4200" s="21">
        <f>IF($A4200="","",IFERROR(INDEX(Offerte!$D$2:$D$200,MATCH($Q4200,Offerte!$L$2:$L$200,0)),0))</f>
        <v/>
      </c>
      <c r="T4200" s="21">
        <f>IF($A4200="","",IFERROR(INDEX(Offerte!$G$2:$G$200,MATCH($Q4200,Offerte!$L$2:$L$200,0)),"NO"))</f>
        <v/>
      </c>
    </row>
    <row r="4201">
      <c r="A4201" s="10">
        <f>IF(Offerte!$A137="","",Offerte!$A137)</f>
        <v/>
      </c>
      <c r="B4201" s="10">
        <f>IF(Offerte!$A137="","",Offerte!$B137)</f>
        <v/>
      </c>
      <c r="C4201" s="10">
        <f>IF(Offerte!$A137="","",Offerte!$C137)</f>
        <v/>
      </c>
      <c r="D4201" s="10" t="inlineStr">
        <is>
          <t>C.2.3</t>
        </is>
      </c>
      <c r="E4201" s="10" t="inlineStr">
        <is>
          <t>C</t>
        </is>
      </c>
      <c r="F4201" s="10" t="inlineStr">
        <is>
          <t>T</t>
        </is>
      </c>
      <c r="G4201" s="10" t="inlineStr">
        <is>
          <t>tabular</t>
        </is>
      </c>
      <c r="H4201" s="10" t="n">
        <v>1</v>
      </c>
      <c r="I4201" s="10" t="inlineStr">
        <is>
          <t>Collegamento con centrale qualificata di pronto intervento</t>
        </is>
      </c>
      <c r="J4201" s="20" t="n"/>
      <c r="K4201" s="20" t="n"/>
      <c r="L4201" s="20" t="n"/>
      <c r="M4201" s="20" t="n"/>
      <c r="N4201" s="21">
        <f>IF($A4201="","",IF(IFERROR(VALUE($M4201),0)=1,1,0))</f>
        <v/>
      </c>
      <c r="O4201" s="21">
        <f>IF($A4201="",0,IF(OR($S4201&lt;&gt;1,COUNTA($J4201:$M4201)=0),0,IF($N4201=1,$H4201,0)))</f>
        <v/>
      </c>
      <c r="P4201" s="10" t="inlineStr">
        <is>
          <t>sì/no</t>
        </is>
      </c>
      <c r="Q4201" s="21">
        <f>IF($A4201="","",$A4201&amp;"|"&amp;$C4201)</f>
        <v/>
      </c>
      <c r="R4201" s="21">
        <f>IF($A4201="","",$A4201&amp;"|"&amp;$C4201&amp;"|"&amp;$D4201)</f>
        <v/>
      </c>
      <c r="S4201" s="21">
        <f>IF($A4201="","",IFERROR(INDEX(Offerte!$D$2:$D$200,MATCH($Q4201,Offerte!$L$2:$L$200,0)),0))</f>
        <v/>
      </c>
      <c r="T4201" s="21">
        <f>IF($A4201="","",IFERROR(INDEX(Offerte!$G$2:$G$200,MATCH($Q4201,Offerte!$L$2:$L$200,0)),"NO"))</f>
        <v/>
      </c>
    </row>
    <row r="4202">
      <c r="A4202" s="10">
        <f>IF(Offerte!$A137="","",Offerte!$A137)</f>
        <v/>
      </c>
      <c r="B4202" s="10">
        <f>IF(Offerte!$A137="","",Offerte!$B137)</f>
        <v/>
      </c>
      <c r="C4202" s="10">
        <f>IF(Offerte!$A137="","",Offerte!$C137)</f>
        <v/>
      </c>
      <c r="D4202" s="10" t="inlineStr">
        <is>
          <t>C.2.4</t>
        </is>
      </c>
      <c r="E4202" s="10" t="inlineStr">
        <is>
          <t>C</t>
        </is>
      </c>
      <c r="F4202" s="10" t="inlineStr">
        <is>
          <t>Q</t>
        </is>
      </c>
      <c r="G4202" s="10" t="inlineStr">
        <is>
          <t>higher</t>
        </is>
      </c>
      <c r="H4202" s="10" t="n">
        <v>1</v>
      </c>
      <c r="I4202" s="10" t="inlineStr">
        <is>
          <t>Tasso di copertura del servizio con dispositivi per la chiamata di emergenza del conducente</t>
        </is>
      </c>
      <c r="J4202" s="20" t="n"/>
      <c r="K4202" s="20" t="n"/>
      <c r="L4202" s="20" t="n"/>
      <c r="M4202" s="20" t="n"/>
      <c r="N4202" s="21">
        <f>IF($A4202="","",IFERROR(VALUE($K4202)/VALUE($L4202),IFERROR(VALUE($J4202),0)))</f>
        <v/>
      </c>
      <c r="O4202" s="21">
        <f>IF($A4202="",0,IF(OR($S4202&lt;&gt;1,COUNTA($J4202:$M4202)=0),0,IF(SUMPRODUCT(MAX(($C$5:$C$6173=$C4202)*($D$5:$D$6173=$D4202)*($S$5:$S$6173=1)*IFERROR($N$5:$N$6173*1,0)))&gt;0,ROUND($H4202*($N4202/SUMPRODUCT(MAX(($C$5:$C$6173=$C4202)*($D$5:$D$6173=$D4202)*($S$5:$S$6173=1)*IFERROR($N$5:$N$6173*1,0)))),4),0)))</f>
        <v/>
      </c>
      <c r="P4202" s="10" t="inlineStr">
        <is>
          <t>Autobus attrezzati con chiamata di emergenza / Autobus totali in offerta, incluse scorte</t>
        </is>
      </c>
      <c r="Q4202" s="21">
        <f>IF($A4202="","",$A4202&amp;"|"&amp;$C4202)</f>
        <v/>
      </c>
      <c r="R4202" s="21">
        <f>IF($A4202="","",$A4202&amp;"|"&amp;$C4202&amp;"|"&amp;$D4202)</f>
        <v/>
      </c>
      <c r="S4202" s="21">
        <f>IF($A4202="","",IFERROR(INDEX(Offerte!$D$2:$D$200,MATCH($Q4202,Offerte!$L$2:$L$200,0)),0))</f>
        <v/>
      </c>
      <c r="T4202" s="21">
        <f>IF($A4202="","",IFERROR(INDEX(Offerte!$G$2:$G$200,MATCH($Q4202,Offerte!$L$2:$L$200,0)),"NO"))</f>
        <v/>
      </c>
    </row>
    <row r="4203">
      <c r="A4203" s="10">
        <f>IF(Offerte!$A137="","",Offerte!$A137)</f>
        <v/>
      </c>
      <c r="B4203" s="10">
        <f>IF(Offerte!$A137="","",Offerte!$B137)</f>
        <v/>
      </c>
      <c r="C4203" s="10">
        <f>IF(Offerte!$A137="","",Offerte!$C137)</f>
        <v/>
      </c>
      <c r="D4203" s="10" t="inlineStr">
        <is>
          <t>C.3.1</t>
        </is>
      </c>
      <c r="E4203" s="10" t="inlineStr">
        <is>
          <t>C</t>
        </is>
      </c>
      <c r="F4203" s="10" t="inlineStr">
        <is>
          <t>Q</t>
        </is>
      </c>
      <c r="G4203" s="10" t="inlineStr">
        <is>
          <t>higher</t>
        </is>
      </c>
      <c r="H4203" s="10" t="n">
        <v>2</v>
      </c>
      <c r="I4203" s="10" t="inlineStr">
        <is>
          <t>Tasso di copertura del servizio con dispositivi di informazione dinamica a bordo mezzo</t>
        </is>
      </c>
      <c r="J4203" s="20" t="n"/>
      <c r="K4203" s="20" t="n"/>
      <c r="L4203" s="20" t="n"/>
      <c r="M4203" s="20" t="n"/>
      <c r="N4203" s="21">
        <f>IF($A4203="","",IFERROR(VALUE($K4203)/VALUE($L4203),IFERROR(VALUE($J4203),0)))</f>
        <v/>
      </c>
      <c r="O4203" s="21">
        <f>IF($A4203="",0,IF(OR($S4203&lt;&gt;1,COUNTA($J4203:$M4203)=0),0,IF(SUMPRODUCT(MAX(($C$5:$C$6173=$C4203)*($D$5:$D$6173=$D4203)*($S$5:$S$6173=1)*IFERROR($N$5:$N$6173*1,0)))&gt;0,ROUND($H4203*($N4203/SUMPRODUCT(MAX(($C$5:$C$6173=$C4203)*($D$5:$D$6173=$D4203)*($S$5:$S$6173=1)*IFERROR($N$5:$N$6173*1,0)))),4),0)))</f>
        <v/>
      </c>
      <c r="P4203" s="10" t="inlineStr">
        <is>
          <t>Autobus con monitor e indicatori vocali / Autobus totali in offerta, incluse scorte</t>
        </is>
      </c>
      <c r="Q4203" s="21">
        <f>IF($A4203="","",$A4203&amp;"|"&amp;$C4203)</f>
        <v/>
      </c>
      <c r="R4203" s="21">
        <f>IF($A4203="","",$A4203&amp;"|"&amp;$C4203&amp;"|"&amp;$D4203)</f>
        <v/>
      </c>
      <c r="S4203" s="21">
        <f>IF($A4203="","",IFERROR(INDEX(Offerte!$D$2:$D$200,MATCH($Q4203,Offerte!$L$2:$L$200,0)),0))</f>
        <v/>
      </c>
      <c r="T4203" s="21">
        <f>IF($A4203="","",IFERROR(INDEX(Offerte!$G$2:$G$200,MATCH($Q4203,Offerte!$L$2:$L$200,0)),"NO"))</f>
        <v/>
      </c>
    </row>
    <row r="4204">
      <c r="A4204" s="10">
        <f>IF(Offerte!$A137="","",Offerte!$A137)</f>
        <v/>
      </c>
      <c r="B4204" s="10">
        <f>IF(Offerte!$A137="","",Offerte!$B137)</f>
        <v/>
      </c>
      <c r="C4204" s="10">
        <f>IF(Offerte!$A137="","",Offerte!$C137)</f>
        <v/>
      </c>
      <c r="D4204" s="10" t="inlineStr">
        <is>
          <t>C.3.2</t>
        </is>
      </c>
      <c r="E4204" s="10" t="inlineStr">
        <is>
          <t>C</t>
        </is>
      </c>
      <c r="F4204" s="10" t="inlineStr">
        <is>
          <t>T</t>
        </is>
      </c>
      <c r="G4204" s="10" t="inlineStr">
        <is>
          <t>tabular</t>
        </is>
      </c>
      <c r="H4204" s="10" t="n">
        <v>2</v>
      </c>
      <c r="I4204" s="10" t="inlineStr">
        <is>
          <t>Informazioni a bordo su coincidenze ai nodi</t>
        </is>
      </c>
      <c r="J4204" s="20" t="n"/>
      <c r="K4204" s="20" t="n"/>
      <c r="L4204" s="20" t="n"/>
      <c r="M4204" s="20" t="n"/>
      <c r="N4204" s="21">
        <f>IF($A4204="","",IF(IFERROR(VALUE($M4204),0)=1,1,0))</f>
        <v/>
      </c>
      <c r="O4204" s="21">
        <f>IF($A4204="",0,IF(OR($S4204&lt;&gt;1,COUNTA($J4204:$M4204)=0),0,IF(AND($N4204=1,IFERROR(SUMIFS($N$5:$N$6173,$Q$5:$Q$6173,$Q4204,$D$5:$D$6173,"C.3.1"),0)&gt;=0.5),$H4204,0)))</f>
        <v/>
      </c>
      <c r="P4204" s="10" t="inlineStr">
        <is>
          <t>Dipende da C.3.1 &gt;= 0.5</t>
        </is>
      </c>
      <c r="Q4204" s="21">
        <f>IF($A4204="","",$A4204&amp;"|"&amp;$C4204)</f>
        <v/>
      </c>
      <c r="R4204" s="21">
        <f>IF($A4204="","",$A4204&amp;"|"&amp;$C4204&amp;"|"&amp;$D4204)</f>
        <v/>
      </c>
      <c r="S4204" s="21">
        <f>IF($A4204="","",IFERROR(INDEX(Offerte!$D$2:$D$200,MATCH($Q4204,Offerte!$L$2:$L$200,0)),0))</f>
        <v/>
      </c>
      <c r="T4204" s="21">
        <f>IF($A4204="","",IFERROR(INDEX(Offerte!$G$2:$G$200,MATCH($Q4204,Offerte!$L$2:$L$200,0)),"NO"))</f>
        <v/>
      </c>
    </row>
    <row r="4205">
      <c r="A4205" s="10">
        <f>IF(Offerte!$A137="","",Offerte!$A137)</f>
        <v/>
      </c>
      <c r="B4205" s="10">
        <f>IF(Offerte!$A137="","",Offerte!$B137)</f>
        <v/>
      </c>
      <c r="C4205" s="10">
        <f>IF(Offerte!$A137="","",Offerte!$C137)</f>
        <v/>
      </c>
      <c r="D4205" s="10" t="inlineStr">
        <is>
          <t>D.1.1</t>
        </is>
      </c>
      <c r="E4205" s="10" t="inlineStr">
        <is>
          <t>D</t>
        </is>
      </c>
      <c r="F4205" s="10" t="inlineStr">
        <is>
          <t>Q</t>
        </is>
      </c>
      <c r="G4205" s="10" t="inlineStr">
        <is>
          <t>higher</t>
        </is>
      </c>
      <c r="H4205" s="10" t="n">
        <v>3</v>
      </c>
      <c r="I4205" s="10" t="inlineStr">
        <is>
          <t>Installazione di pensiline</t>
        </is>
      </c>
      <c r="J4205" s="20" t="n"/>
      <c r="K4205" s="20" t="n"/>
      <c r="L4205" s="20" t="n"/>
      <c r="M4205" s="20" t="n"/>
      <c r="N4205" s="21">
        <f>IF($A4205="","",IFERROR(VALUE($J4205),0))</f>
        <v/>
      </c>
      <c r="O4205" s="21">
        <f>IF($A4205="",0,IF(OR($S4205&lt;&gt;1,COUNTA($J4205:$M4205)=0),0,IF(SUMPRODUCT(MAX(($C$5:$C$6173=$C4205)*($D$5:$D$6173=$D4205)*($S$5:$S$6173=1)*IFERROR($N$5:$N$6173*1,0)))&gt;0,ROUND($H4205*($N4205/SUMPRODUCT(MAX(($C$5:$C$6173=$C4205)*($D$5:$D$6173=$D4205)*($S$5:$S$6173=1)*IFERROR($N$5:$N$6173*1,0)))),4),0)))</f>
        <v/>
      </c>
      <c r="P4205" s="10" t="inlineStr">
        <is>
          <t>fermate</t>
        </is>
      </c>
      <c r="Q4205" s="21">
        <f>IF($A4205="","",$A4205&amp;"|"&amp;$C4205)</f>
        <v/>
      </c>
      <c r="R4205" s="21">
        <f>IF($A4205="","",$A4205&amp;"|"&amp;$C4205&amp;"|"&amp;$D4205)</f>
        <v/>
      </c>
      <c r="S4205" s="21">
        <f>IF($A4205="","",IFERROR(INDEX(Offerte!$D$2:$D$200,MATCH($Q4205,Offerte!$L$2:$L$200,0)),0))</f>
        <v/>
      </c>
      <c r="T4205" s="21">
        <f>IF($A4205="","",IFERROR(INDEX(Offerte!$G$2:$G$200,MATCH($Q4205,Offerte!$L$2:$L$200,0)),"NO"))</f>
        <v/>
      </c>
    </row>
    <row r="4206">
      <c r="A4206" s="10">
        <f>IF(Offerte!$A137="","",Offerte!$A137)</f>
        <v/>
      </c>
      <c r="B4206" s="10">
        <f>IF(Offerte!$A137="","",Offerte!$B137)</f>
        <v/>
      </c>
      <c r="C4206" s="10">
        <f>IF(Offerte!$A137="","",Offerte!$C137)</f>
        <v/>
      </c>
      <c r="D4206" s="10" t="inlineStr">
        <is>
          <t>D.1.2</t>
        </is>
      </c>
      <c r="E4206" s="10" t="inlineStr">
        <is>
          <t>D</t>
        </is>
      </c>
      <c r="F4206" s="10" t="inlineStr">
        <is>
          <t>Q</t>
        </is>
      </c>
      <c r="G4206" s="10" t="inlineStr">
        <is>
          <t>higher</t>
        </is>
      </c>
      <c r="H4206" s="10" t="n">
        <v>3</v>
      </c>
      <c r="I4206" s="10" t="inlineStr">
        <is>
          <t>Installazione di paline di fermata conformi alla DGR 581/2023</t>
        </is>
      </c>
      <c r="J4206" s="20" t="n"/>
      <c r="K4206" s="20" t="n"/>
      <c r="L4206" s="20" t="n"/>
      <c r="M4206" s="20" t="n"/>
      <c r="N4206" s="21">
        <f>IF($A4206="","",IFERROR(VALUE($J4206),0))</f>
        <v/>
      </c>
      <c r="O4206" s="21">
        <f>IF($A4206="",0,IF(OR($S4206&lt;&gt;1,COUNTA($J4206:$M4206)=0),0,IF(SUMPRODUCT(MAX(($C$5:$C$6173=$C4206)*($D$5:$D$6173=$D4206)*($S$5:$S$6173=1)*IFERROR($N$5:$N$6173*1,0)))&gt;0,ROUND($H4206*($N4206/SUMPRODUCT(MAX(($C$5:$C$6173=$C4206)*($D$5:$D$6173=$D4206)*($S$5:$S$6173=1)*IFERROR($N$5:$N$6173*1,0)))),4),0)))</f>
        <v/>
      </c>
      <c r="P4206" s="10" t="inlineStr">
        <is>
          <t>fermate</t>
        </is>
      </c>
      <c r="Q4206" s="21">
        <f>IF($A4206="","",$A4206&amp;"|"&amp;$C4206)</f>
        <v/>
      </c>
      <c r="R4206" s="21">
        <f>IF($A4206="","",$A4206&amp;"|"&amp;$C4206&amp;"|"&amp;$D4206)</f>
        <v/>
      </c>
      <c r="S4206" s="21">
        <f>IF($A4206="","",IFERROR(INDEX(Offerte!$D$2:$D$200,MATCH($Q4206,Offerte!$L$2:$L$200,0)),0))</f>
        <v/>
      </c>
      <c r="T4206" s="21">
        <f>IF($A4206="","",IFERROR(INDEX(Offerte!$G$2:$G$200,MATCH($Q4206,Offerte!$L$2:$L$200,0)),"NO"))</f>
        <v/>
      </c>
    </row>
    <row r="4207">
      <c r="A4207" s="10">
        <f>IF(Offerte!$A137="","",Offerte!$A137)</f>
        <v/>
      </c>
      <c r="B4207" s="10">
        <f>IF(Offerte!$A137="","",Offerte!$B137)</f>
        <v/>
      </c>
      <c r="C4207" s="10">
        <f>IF(Offerte!$A137="","",Offerte!$C137)</f>
        <v/>
      </c>
      <c r="D4207" s="10" t="inlineStr">
        <is>
          <t>D.1.3</t>
        </is>
      </c>
      <c r="E4207" s="10" t="inlineStr">
        <is>
          <t>D</t>
        </is>
      </c>
      <c r="F4207" s="10" t="inlineStr">
        <is>
          <t>Q</t>
        </is>
      </c>
      <c r="G4207" s="10" t="inlineStr">
        <is>
          <t>higher</t>
        </is>
      </c>
      <c r="H4207" s="10" t="n">
        <v>2</v>
      </c>
      <c r="I4207" s="10" t="inlineStr">
        <is>
          <t>Display informativi connessi alle fermate</t>
        </is>
      </c>
      <c r="J4207" s="20" t="n"/>
      <c r="K4207" s="20" t="n"/>
      <c r="L4207" s="20" t="n"/>
      <c r="M4207" s="20" t="n"/>
      <c r="N4207" s="21">
        <f>IF($A4207="","",IFERROR(VALUE($J4207),0))</f>
        <v/>
      </c>
      <c r="O4207" s="21">
        <f>IF($A4207="",0,IF(OR($S4207&lt;&gt;1,COUNTA($J4207:$M4207)=0),0,IF(SUMPRODUCT(MAX(($C$5:$C$6173=$C4207)*($D$5:$D$6173=$D4207)*($S$5:$S$6173=1)*IFERROR($N$5:$N$6173*1,0)))&gt;0,ROUND($H4207*($N4207/SUMPRODUCT(MAX(($C$5:$C$6173=$C4207)*($D$5:$D$6173=$D4207)*($S$5:$S$6173=1)*IFERROR($N$5:$N$6173*1,0)))),4),0)))</f>
        <v/>
      </c>
      <c r="P4207" s="10" t="inlineStr">
        <is>
          <t>fermate</t>
        </is>
      </c>
      <c r="Q4207" s="21">
        <f>IF($A4207="","",$A4207&amp;"|"&amp;$C4207)</f>
        <v/>
      </c>
      <c r="R4207" s="21">
        <f>IF($A4207="","",$A4207&amp;"|"&amp;$C4207&amp;"|"&amp;$D4207)</f>
        <v/>
      </c>
      <c r="S4207" s="21">
        <f>IF($A4207="","",IFERROR(INDEX(Offerte!$D$2:$D$200,MATCH($Q4207,Offerte!$L$2:$L$200,0)),0))</f>
        <v/>
      </c>
      <c r="T4207" s="21">
        <f>IF($A4207="","",IFERROR(INDEX(Offerte!$G$2:$G$200,MATCH($Q4207,Offerte!$L$2:$L$200,0)),"NO"))</f>
        <v/>
      </c>
    </row>
    <row r="4208">
      <c r="A4208" s="10">
        <f>IF(Offerte!$A137="","",Offerte!$A137)</f>
        <v/>
      </c>
      <c r="B4208" s="10">
        <f>IF(Offerte!$A137="","",Offerte!$B137)</f>
        <v/>
      </c>
      <c r="C4208" s="10">
        <f>IF(Offerte!$A137="","",Offerte!$C137)</f>
        <v/>
      </c>
      <c r="D4208" s="10" t="inlineStr">
        <is>
          <t>D.2.1</t>
        </is>
      </c>
      <c r="E4208" s="10" t="inlineStr">
        <is>
          <t>D</t>
        </is>
      </c>
      <c r="F4208" s="10" t="inlineStr">
        <is>
          <t>Q</t>
        </is>
      </c>
      <c r="G4208" s="10" t="inlineStr">
        <is>
          <t>higher</t>
        </is>
      </c>
      <c r="H4208" s="10" t="n">
        <v>2</v>
      </c>
      <c r="I4208" s="10" t="inlineStr">
        <is>
          <t>Segnali tattili Loges-Vet-Evolution</t>
        </is>
      </c>
      <c r="J4208" s="20" t="n"/>
      <c r="K4208" s="20" t="n"/>
      <c r="L4208" s="20" t="n"/>
      <c r="M4208" s="20" t="n"/>
      <c r="N4208" s="21">
        <f>IF($A4208="","",IFERROR(VALUE($J4208),0))</f>
        <v/>
      </c>
      <c r="O4208" s="21">
        <f>IF($A4208="",0,IF(OR($S4208&lt;&gt;1,COUNTA($J4208:$M4208)=0),0,IF(SUMPRODUCT(MAX(($C$5:$C$6173=$C4208)*($D$5:$D$6173=$D4208)*($S$5:$S$6173=1)*IFERROR($N$5:$N$6173*1,0)))&gt;0,ROUND($H4208*($N4208/SUMPRODUCT(MAX(($C$5:$C$6173=$C4208)*($D$5:$D$6173=$D4208)*($S$5:$S$6173=1)*IFERROR($N$5:$N$6173*1,0)))),4),0)))</f>
        <v/>
      </c>
      <c r="P4208" s="10" t="inlineStr">
        <is>
          <t>fermate</t>
        </is>
      </c>
      <c r="Q4208" s="21">
        <f>IF($A4208="","",$A4208&amp;"|"&amp;$C4208)</f>
        <v/>
      </c>
      <c r="R4208" s="21">
        <f>IF($A4208="","",$A4208&amp;"|"&amp;$C4208&amp;"|"&amp;$D4208)</f>
        <v/>
      </c>
      <c r="S4208" s="21">
        <f>IF($A4208="","",IFERROR(INDEX(Offerte!$D$2:$D$200,MATCH($Q4208,Offerte!$L$2:$L$200,0)),0))</f>
        <v/>
      </c>
      <c r="T4208" s="21">
        <f>IF($A4208="","",IFERROR(INDEX(Offerte!$G$2:$G$200,MATCH($Q4208,Offerte!$L$2:$L$200,0)),"NO"))</f>
        <v/>
      </c>
    </row>
    <row r="4209">
      <c r="A4209" s="10">
        <f>IF(Offerte!$A137="","",Offerte!$A137)</f>
        <v/>
      </c>
      <c r="B4209" s="10">
        <f>IF(Offerte!$A137="","",Offerte!$B137)</f>
        <v/>
      </c>
      <c r="C4209" s="10">
        <f>IF(Offerte!$A137="","",Offerte!$C137)</f>
        <v/>
      </c>
      <c r="D4209" s="10" t="inlineStr">
        <is>
          <t>E.1.1</t>
        </is>
      </c>
      <c r="E4209" s="10" t="inlineStr">
        <is>
          <t>E</t>
        </is>
      </c>
      <c r="F4209" s="10" t="inlineStr">
        <is>
          <t>T</t>
        </is>
      </c>
      <c r="G4209" s="10" t="inlineStr">
        <is>
          <t>tabular</t>
        </is>
      </c>
      <c r="H4209" s="10" t="n">
        <v>2</v>
      </c>
      <c r="I4209" s="10" t="inlineStr">
        <is>
          <t>Mobile app con travel planner PRM</t>
        </is>
      </c>
      <c r="J4209" s="20" t="n"/>
      <c r="K4209" s="20" t="n"/>
      <c r="L4209" s="20" t="n"/>
      <c r="M4209" s="20" t="n"/>
      <c r="N4209" s="21">
        <f>IF($A4209="","",IF(IFERROR(VALUE($M4209),0)=1,1,0))</f>
        <v/>
      </c>
      <c r="O4209" s="21">
        <f>IF($A4209="",0,IF(OR($S4209&lt;&gt;1,COUNTA($J4209:$M4209)=0),0,IF($N4209=1,$H4209,0)))</f>
        <v/>
      </c>
      <c r="P4209" s="10" t="inlineStr">
        <is>
          <t>sì/no</t>
        </is>
      </c>
      <c r="Q4209" s="21">
        <f>IF($A4209="","",$A4209&amp;"|"&amp;$C4209)</f>
        <v/>
      </c>
      <c r="R4209" s="21">
        <f>IF($A4209="","",$A4209&amp;"|"&amp;$C4209&amp;"|"&amp;$D4209)</f>
        <v/>
      </c>
      <c r="S4209" s="21">
        <f>IF($A4209="","",IFERROR(INDEX(Offerte!$D$2:$D$200,MATCH($Q4209,Offerte!$L$2:$L$200,0)),0))</f>
        <v/>
      </c>
      <c r="T4209" s="21">
        <f>IF($A4209="","",IFERROR(INDEX(Offerte!$G$2:$G$200,MATCH($Q4209,Offerte!$L$2:$L$200,0)),"NO"))</f>
        <v/>
      </c>
    </row>
    <row r="4210">
      <c r="A4210" s="10">
        <f>IF(Offerte!$A137="","",Offerte!$A137)</f>
        <v/>
      </c>
      <c r="B4210" s="10">
        <f>IF(Offerte!$A137="","",Offerte!$B137)</f>
        <v/>
      </c>
      <c r="C4210" s="10">
        <f>IF(Offerte!$A137="","",Offerte!$C137)</f>
        <v/>
      </c>
      <c r="D4210" s="10" t="inlineStr">
        <is>
          <t>E.2.1</t>
        </is>
      </c>
      <c r="E4210" s="10" t="inlineStr">
        <is>
          <t>E</t>
        </is>
      </c>
      <c r="F4210" s="10" t="inlineStr">
        <is>
          <t>D</t>
        </is>
      </c>
      <c r="G4210" s="10" t="inlineStr">
        <is>
          <t>discretionary</t>
        </is>
      </c>
      <c r="H4210" s="10" t="n">
        <v>2</v>
      </c>
      <c r="I4210" s="10" t="inlineStr">
        <is>
          <t>Altre azioni informative e rapporti con gli utenti</t>
        </is>
      </c>
      <c r="J4210" s="20" t="n"/>
      <c r="K4210" s="20" t="n"/>
      <c r="L4210" s="20" t="n"/>
      <c r="M4210" s="20" t="n"/>
      <c r="N4210" s="21">
        <f>IF($A4210="","",MAX(0,MIN(1,IFERROR(VALUE($M4210),0))))</f>
        <v/>
      </c>
      <c r="O4210" s="21">
        <f>IF($A4210="",0,IF(OR($S4210&lt;&gt;1,COUNTA($J4210:$M4210)=0),0,IF(SUMPRODUCT(MAX(($C$5:$C$6173=$C4210)*($D$5:$D$6173=$D4210)*($S$5:$S$6173=1)*IFERROR($N$5:$N$6173*1,0)))&gt;0,ROUND($H4210*($N4210/SUMPRODUCT(MAX(($C$5:$C$6173=$C4210)*($D$5:$D$6173=$D4210)*($S$5:$S$6173=1)*IFERROR($N$5:$N$6173*1,0)))),4),0)))</f>
        <v/>
      </c>
      <c r="P4210" s="10" t="inlineStr">
        <is>
          <t>coeff.</t>
        </is>
      </c>
      <c r="Q4210" s="21">
        <f>IF($A4210="","",$A4210&amp;"|"&amp;$C4210)</f>
        <v/>
      </c>
      <c r="R4210" s="21">
        <f>IF($A4210="","",$A4210&amp;"|"&amp;$C4210&amp;"|"&amp;$D4210)</f>
        <v/>
      </c>
      <c r="S4210" s="21">
        <f>IF($A4210="","",IFERROR(INDEX(Offerte!$D$2:$D$200,MATCH($Q4210,Offerte!$L$2:$L$200,0)),0))</f>
        <v/>
      </c>
      <c r="T4210" s="21">
        <f>IF($A4210="","",IFERROR(INDEX(Offerte!$G$2:$G$200,MATCH($Q4210,Offerte!$L$2:$L$200,0)),"NO"))</f>
        <v/>
      </c>
    </row>
    <row r="4211">
      <c r="A4211" s="10">
        <f>IF(Offerte!$A137="","",Offerte!$A137)</f>
        <v/>
      </c>
      <c r="B4211" s="10">
        <f>IF(Offerte!$A137="","",Offerte!$B137)</f>
        <v/>
      </c>
      <c r="C4211" s="10">
        <f>IF(Offerte!$A137="","",Offerte!$C137)</f>
        <v/>
      </c>
      <c r="D4211" s="10" t="inlineStr">
        <is>
          <t>F.1.1</t>
        </is>
      </c>
      <c r="E4211" s="10" t="inlineStr">
        <is>
          <t>F</t>
        </is>
      </c>
      <c r="F4211" s="10" t="inlineStr">
        <is>
          <t>Q</t>
        </is>
      </c>
      <c r="G4211" s="10" t="inlineStr">
        <is>
          <t>lower</t>
        </is>
      </c>
      <c r="H4211" s="10" t="n">
        <v>7</v>
      </c>
      <c r="I4211" s="10" t="inlineStr">
        <is>
          <t>Performance ambientali del parco mezzi adibito al servizio - I_CEA</t>
        </is>
      </c>
      <c r="J4211" s="20" t="n"/>
      <c r="K4211" s="20" t="n"/>
      <c r="L4211" s="20" t="n"/>
      <c r="M4211" s="20" t="n"/>
      <c r="N4211" s="21">
        <f>IF($A4211="","",IFERROR(VALUE($J4211),0))</f>
        <v/>
      </c>
      <c r="O4211" s="21">
        <f>IF($A4211="",0,IF(OR($S4211&lt;&gt;1,COUNTA($J4211:$M4211)=0),0,IF(AND(IFERROR(AGGREGATE(15,6,$N$5:$N$6173/(($C$5:$C$6173=$C4211)*($D$5:$D$6173=$D4211)*($S$5:$S$6173=1)*($N$5:$N$6173&gt;0)),1),0)&gt;0,$N4211&gt;0),ROUND($H4211*(IFERROR(AGGREGATE(15,6,$N$5:$N$6173/(($C$5:$C$6173=$C4211)*($D$5:$D$6173=$D4211)*($S$5:$S$6173=1)*($N$5:$N$6173&gt;0)),1),0)/$N4211),4),0)))</f>
        <v/>
      </c>
      <c r="P4211" s="10" t="inlineStr">
        <is>
          <t>indice</t>
        </is>
      </c>
      <c r="Q4211" s="21">
        <f>IF($A4211="","",$A4211&amp;"|"&amp;$C4211)</f>
        <v/>
      </c>
      <c r="R4211" s="21">
        <f>IF($A4211="","",$A4211&amp;"|"&amp;$C4211&amp;"|"&amp;$D4211)</f>
        <v/>
      </c>
      <c r="S4211" s="21">
        <f>IF($A4211="","",IFERROR(INDEX(Offerte!$D$2:$D$200,MATCH($Q4211,Offerte!$L$2:$L$200,0)),0))</f>
        <v/>
      </c>
      <c r="T4211" s="21">
        <f>IF($A4211="","",IFERROR(INDEX(Offerte!$G$2:$G$200,MATCH($Q4211,Offerte!$L$2:$L$200,0)),"NO"))</f>
        <v/>
      </c>
    </row>
    <row r="4212">
      <c r="A4212" s="10">
        <f>IF(Offerte!$A137="","",Offerte!$A137)</f>
        <v/>
      </c>
      <c r="B4212" s="10">
        <f>IF(Offerte!$A137="","",Offerte!$B137)</f>
        <v/>
      </c>
      <c r="C4212" s="10">
        <f>IF(Offerte!$A137="","",Offerte!$C137)</f>
        <v/>
      </c>
      <c r="D4212" s="10" t="inlineStr">
        <is>
          <t>F.2.1</t>
        </is>
      </c>
      <c r="E4212" s="10" t="inlineStr">
        <is>
          <t>F</t>
        </is>
      </c>
      <c r="F4212" s="10" t="inlineStr">
        <is>
          <t>Q</t>
        </is>
      </c>
      <c r="G4212" s="10" t="inlineStr">
        <is>
          <t>higher</t>
        </is>
      </c>
      <c r="H4212" s="10" t="n">
        <v>2</v>
      </c>
      <c r="I4212" s="10" t="inlineStr">
        <is>
          <t>Tasso di copertura del servizio con dispositivi ECO-DRIVER</t>
        </is>
      </c>
      <c r="J4212" s="20" t="n"/>
      <c r="K4212" s="20" t="n"/>
      <c r="L4212" s="20" t="n"/>
      <c r="M4212" s="20" t="n"/>
      <c r="N4212" s="21">
        <f>IF($A4212="","",IFERROR(VALUE($K4212)/VALUE($L4212),IFERROR(VALUE($J4212),0)))</f>
        <v/>
      </c>
      <c r="O4212" s="21">
        <f>IF($A4212="",0,IF(OR($S4212&lt;&gt;1,COUNTA($J4212:$M4212)=0),0,IF(SUMPRODUCT(MAX(($C$5:$C$6173=$C4212)*($D$5:$D$6173=$D4212)*($S$5:$S$6173=1)*IFERROR($N$5:$N$6173*1,0)))&gt;0,ROUND($H4212*($N4212/SUMPRODUCT(MAX(($C$5:$C$6173=$C4212)*($D$5:$D$6173=$D4212)*($S$5:$S$6173=1)*IFERROR($N$5:$N$6173*1,0)))),4),0)))</f>
        <v/>
      </c>
      <c r="P4212" s="10" t="inlineStr">
        <is>
          <t>Autobus attrezzati con dispositivi ECO-DRIVER / Autobus totali in offerta, incluse scorte</t>
        </is>
      </c>
      <c r="Q4212" s="21">
        <f>IF($A4212="","",$A4212&amp;"|"&amp;$C4212)</f>
        <v/>
      </c>
      <c r="R4212" s="21">
        <f>IF($A4212="","",$A4212&amp;"|"&amp;$C4212&amp;"|"&amp;$D4212)</f>
        <v/>
      </c>
      <c r="S4212" s="21">
        <f>IF($A4212="","",IFERROR(INDEX(Offerte!$D$2:$D$200,MATCH($Q4212,Offerte!$L$2:$L$200,0)),0))</f>
        <v/>
      </c>
      <c r="T4212" s="21">
        <f>IF($A4212="","",IFERROR(INDEX(Offerte!$G$2:$G$200,MATCH($Q4212,Offerte!$L$2:$L$200,0)),"NO"))</f>
        <v/>
      </c>
    </row>
    <row r="4213">
      <c r="A4213" s="10">
        <f>IF(Offerte!$A137="","",Offerte!$A137)</f>
        <v/>
      </c>
      <c r="B4213" s="10">
        <f>IF(Offerte!$A137="","",Offerte!$B137)</f>
        <v/>
      </c>
      <c r="C4213" s="10">
        <f>IF(Offerte!$A137="","",Offerte!$C137)</f>
        <v/>
      </c>
      <c r="D4213" s="10" t="inlineStr">
        <is>
          <t>F.3.1</t>
        </is>
      </c>
      <c r="E4213" s="10" t="inlineStr">
        <is>
          <t>F</t>
        </is>
      </c>
      <c r="F4213" s="10" t="inlineStr">
        <is>
          <t>Q</t>
        </is>
      </c>
      <c r="G4213" s="10" t="inlineStr">
        <is>
          <t>higher</t>
        </is>
      </c>
      <c r="H4213" s="10" t="n">
        <v>2</v>
      </c>
      <c r="I4213" s="10" t="inlineStr">
        <is>
          <t>Autoproduzione consumi elettrici per trazione</t>
        </is>
      </c>
      <c r="J4213" s="20" t="n"/>
      <c r="K4213" s="20" t="n"/>
      <c r="L4213" s="20" t="n"/>
      <c r="M4213" s="20" t="n"/>
      <c r="N4213" s="21">
        <f>IF($A4213="","",IFERROR(VALUE($J4213),0))</f>
        <v/>
      </c>
      <c r="O4213" s="21">
        <f>IF($A4213="",0,IF(OR($S4213&lt;&gt;1,COUNTA($J4213:$M4213)=0),0,IF(SUMPRODUCT(MAX(($C$5:$C$6173=$C4213)*($D$5:$D$6173=$D4213)*($S$5:$S$6173=1)*IFERROR($N$5:$N$6173*1,0)))&gt;0,ROUND($H4213*($N4213/SUMPRODUCT(MAX(($C$5:$C$6173=$C4213)*($D$5:$D$6173=$D4213)*($S$5:$S$6173=1)*IFERROR($N$5:$N$6173*1,0)))),4),0)))</f>
        <v/>
      </c>
      <c r="P4213" s="10" t="inlineStr">
        <is>
          <t>kWh/anno</t>
        </is>
      </c>
      <c r="Q4213" s="21">
        <f>IF($A4213="","",$A4213&amp;"|"&amp;$C4213)</f>
        <v/>
      </c>
      <c r="R4213" s="21">
        <f>IF($A4213="","",$A4213&amp;"|"&amp;$C4213&amp;"|"&amp;$D4213)</f>
        <v/>
      </c>
      <c r="S4213" s="21">
        <f>IF($A4213="","",IFERROR(INDEX(Offerte!$D$2:$D$200,MATCH($Q4213,Offerte!$L$2:$L$200,0)),0))</f>
        <v/>
      </c>
      <c r="T4213" s="21">
        <f>IF($A4213="","",IFERROR(INDEX(Offerte!$G$2:$G$200,MATCH($Q4213,Offerte!$L$2:$L$200,0)),"NO"))</f>
        <v/>
      </c>
    </row>
    <row r="4214">
      <c r="A4214" s="10">
        <f>IF(Offerte!$A137="","",Offerte!$A137)</f>
        <v/>
      </c>
      <c r="B4214" s="10">
        <f>IF(Offerte!$A137="","",Offerte!$B137)</f>
        <v/>
      </c>
      <c r="C4214" s="10">
        <f>IF(Offerte!$A137="","",Offerte!$C137)</f>
        <v/>
      </c>
      <c r="D4214" s="10" t="inlineStr">
        <is>
          <t>F.4.1</t>
        </is>
      </c>
      <c r="E4214" s="10" t="inlineStr">
        <is>
          <t>F</t>
        </is>
      </c>
      <c r="F4214" s="10" t="inlineStr">
        <is>
          <t>Q</t>
        </is>
      </c>
      <c r="G4214" s="10" t="inlineStr">
        <is>
          <t>soil</t>
        </is>
      </c>
      <c r="H4214" s="10" t="n">
        <v>2</v>
      </c>
      <c r="I4214" s="10" t="inlineStr">
        <is>
          <t>Indice di consumo di suolo</t>
        </is>
      </c>
      <c r="J4214" s="20" t="n"/>
      <c r="K4214" s="20" t="n"/>
      <c r="L4214" s="20" t="n"/>
      <c r="M4214" s="20" t="n"/>
      <c r="N4214" s="21">
        <f>IF($A4214="","",IFERROR(VALUE($J4214),0))</f>
        <v/>
      </c>
      <c r="O4214" s="21">
        <f>IF($A4214="",0,IF(OR($S4214&lt;&gt;1,COUNTA($J4214:$M4214)=0),0,IF($N4214&lt;=0,$H4214,IF(SUMPRODUCT(MAX(($C$5:$C$6173=$C4214)*($D$5:$D$6173=$D4214)*($S$5:$S$6173=1)*IFERROR($N$5:$N$6173*1,0)))&gt;0,ROUND($H4214*((SUMPRODUCT(MAX(($C$5:$C$6173=$C4214)*($D$5:$D$6173=$D4214)*($S$5:$S$6173=1)*IFERROR($N$5:$N$6173*1,0)))-$N4214)/SUMPRODUCT(MAX(($C$5:$C$6173=$C4214)*($D$5:$D$6173=$D4214)*($S$5:$S$6173=1)*IFERROR($N$5:$N$6173*1,0)))),4),0))))</f>
        <v/>
      </c>
      <c r="P4214" s="10" t="inlineStr">
        <is>
          <t>m2</t>
        </is>
      </c>
      <c r="Q4214" s="21">
        <f>IF($A4214="","",$A4214&amp;"|"&amp;$C4214)</f>
        <v/>
      </c>
      <c r="R4214" s="21">
        <f>IF($A4214="","",$A4214&amp;"|"&amp;$C4214&amp;"|"&amp;$D4214)</f>
        <v/>
      </c>
      <c r="S4214" s="21">
        <f>IF($A4214="","",IFERROR(INDEX(Offerte!$D$2:$D$200,MATCH($Q4214,Offerte!$L$2:$L$200,0)),0))</f>
        <v/>
      </c>
      <c r="T4214" s="21">
        <f>IF($A4214="","",IFERROR(INDEX(Offerte!$G$2:$G$200,MATCH($Q4214,Offerte!$L$2:$L$200,0)),"NO"))</f>
        <v/>
      </c>
    </row>
    <row r="4215">
      <c r="A4215" s="10">
        <f>IF(Offerte!$A137="","",Offerte!$A137)</f>
        <v/>
      </c>
      <c r="B4215" s="10">
        <f>IF(Offerte!$A137="","",Offerte!$B137)</f>
        <v/>
      </c>
      <c r="C4215" s="10">
        <f>IF(Offerte!$A137="","",Offerte!$C137)</f>
        <v/>
      </c>
      <c r="D4215" s="10" t="inlineStr">
        <is>
          <t>F.5.1</t>
        </is>
      </c>
      <c r="E4215" s="10" t="inlineStr">
        <is>
          <t>F</t>
        </is>
      </c>
      <c r="F4215" s="10" t="inlineStr">
        <is>
          <t>T</t>
        </is>
      </c>
      <c r="G4215" s="10" t="inlineStr">
        <is>
          <t>tabular</t>
        </is>
      </c>
      <c r="H4215" s="10" t="n">
        <v>1</v>
      </c>
      <c r="I4215" s="10" t="inlineStr">
        <is>
          <t>Rendicontazione di sostenibilità ambientale</t>
        </is>
      </c>
      <c r="J4215" s="20" t="n"/>
      <c r="K4215" s="20" t="n"/>
      <c r="L4215" s="20" t="n"/>
      <c r="M4215" s="20" t="n"/>
      <c r="N4215" s="21">
        <f>IF($A4215="","",IF(IFERROR(VALUE($M4215),0)=1,1,0))</f>
        <v/>
      </c>
      <c r="O4215" s="21">
        <f>IF($A4215="",0,IF(OR($S4215&lt;&gt;1,COUNTA($J4215:$M4215)=0),0,IF($N4215=1,$H4215,0)))</f>
        <v/>
      </c>
      <c r="P4215" s="10" t="inlineStr">
        <is>
          <t>sì/no</t>
        </is>
      </c>
      <c r="Q4215" s="21">
        <f>IF($A4215="","",$A4215&amp;"|"&amp;$C4215)</f>
        <v/>
      </c>
      <c r="R4215" s="21">
        <f>IF($A4215="","",$A4215&amp;"|"&amp;$C4215&amp;"|"&amp;$D4215)</f>
        <v/>
      </c>
      <c r="S4215" s="21">
        <f>IF($A4215="","",IFERROR(INDEX(Offerte!$D$2:$D$200,MATCH($Q4215,Offerte!$L$2:$L$200,0)),0))</f>
        <v/>
      </c>
      <c r="T4215" s="21">
        <f>IF($A4215="","",IFERROR(INDEX(Offerte!$G$2:$G$200,MATCH($Q4215,Offerte!$L$2:$L$200,0)),"NO"))</f>
        <v/>
      </c>
    </row>
    <row r="4216">
      <c r="A4216" s="10">
        <f>IF(Offerte!$A137="","",Offerte!$A137)</f>
        <v/>
      </c>
      <c r="B4216" s="10">
        <f>IF(Offerte!$A137="","",Offerte!$B137)</f>
        <v/>
      </c>
      <c r="C4216" s="10">
        <f>IF(Offerte!$A137="","",Offerte!$C137)</f>
        <v/>
      </c>
      <c r="D4216" s="10" t="inlineStr">
        <is>
          <t>G.1.1</t>
        </is>
      </c>
      <c r="E4216" s="10" t="inlineStr">
        <is>
          <t>G</t>
        </is>
      </c>
      <c r="F4216" s="10" t="inlineStr">
        <is>
          <t>D</t>
        </is>
      </c>
      <c r="G4216" s="10" t="inlineStr">
        <is>
          <t>discretionary</t>
        </is>
      </c>
      <c r="H4216" s="10" t="n">
        <v>2</v>
      </c>
      <c r="I4216" s="10" t="inlineStr">
        <is>
          <t>Qualità del progetto di centrale di controllo aziendale</t>
        </is>
      </c>
      <c r="J4216" s="20" t="n"/>
      <c r="K4216" s="20" t="n"/>
      <c r="L4216" s="20" t="n"/>
      <c r="M4216" s="20" t="n"/>
      <c r="N4216" s="21">
        <f>IF($A4216="","",MAX(0,MIN(1,IFERROR(VALUE($M4216),0))))</f>
        <v/>
      </c>
      <c r="O4216" s="21">
        <f>IF($A4216="",0,IF(OR($S4216&lt;&gt;1,COUNTA($J4216:$M4216)=0),0,IF(SUMPRODUCT(MAX(($C$5:$C$6173=$C4216)*($D$5:$D$6173=$D4216)*($S$5:$S$6173=1)*IFERROR($N$5:$N$6173*1,0)))&gt;0,ROUND($H4216*($N4216/SUMPRODUCT(MAX(($C$5:$C$6173=$C4216)*($D$5:$D$6173=$D4216)*($S$5:$S$6173=1)*IFERROR($N$5:$N$6173*1,0)))),4),0)))</f>
        <v/>
      </c>
      <c r="P4216" s="10" t="inlineStr">
        <is>
          <t>coeff.</t>
        </is>
      </c>
      <c r="Q4216" s="21">
        <f>IF($A4216="","",$A4216&amp;"|"&amp;$C4216)</f>
        <v/>
      </c>
      <c r="R4216" s="21">
        <f>IF($A4216="","",$A4216&amp;"|"&amp;$C4216&amp;"|"&amp;$D4216)</f>
        <v/>
      </c>
      <c r="S4216" s="21">
        <f>IF($A4216="","",IFERROR(INDEX(Offerte!$D$2:$D$200,MATCH($Q4216,Offerte!$L$2:$L$200,0)),0))</f>
        <v/>
      </c>
      <c r="T4216" s="21">
        <f>IF($A4216="","",IFERROR(INDEX(Offerte!$G$2:$G$200,MATCH($Q4216,Offerte!$L$2:$L$200,0)),"NO"))</f>
        <v/>
      </c>
    </row>
    <row r="4217">
      <c r="A4217" s="10">
        <f>IF(Offerte!$A137="","",Offerte!$A137)</f>
        <v/>
      </c>
      <c r="B4217" s="10">
        <f>IF(Offerte!$A137="","",Offerte!$B137)</f>
        <v/>
      </c>
      <c r="C4217" s="10">
        <f>IF(Offerte!$A137="","",Offerte!$C137)</f>
        <v/>
      </c>
      <c r="D4217" s="10" t="inlineStr">
        <is>
          <t>G.2.1</t>
        </is>
      </c>
      <c r="E4217" s="10" t="inlineStr">
        <is>
          <t>G</t>
        </is>
      </c>
      <c r="F4217" s="10" t="inlineStr">
        <is>
          <t>T</t>
        </is>
      </c>
      <c r="G4217" s="10" t="inlineStr">
        <is>
          <t>tabular</t>
        </is>
      </c>
      <c r="H4217" s="10" t="n">
        <v>1</v>
      </c>
      <c r="I4217" s="10" t="inlineStr">
        <is>
          <t>Certificazione ISO 45001</t>
        </is>
      </c>
      <c r="J4217" s="20" t="n"/>
      <c r="K4217" s="20" t="n"/>
      <c r="L4217" s="20" t="n"/>
      <c r="M4217" s="20" t="n"/>
      <c r="N4217" s="21">
        <f>IF($A4217="","",IF(IFERROR(VALUE($M4217),0)=1,1,0))</f>
        <v/>
      </c>
      <c r="O4217" s="21">
        <f>IF($A4217="",0,IF(OR($S4217&lt;&gt;1,COUNTA($J4217:$M4217)=0),0,IF($N4217=1,$H4217,0)))</f>
        <v/>
      </c>
      <c r="P4217" s="10" t="inlineStr">
        <is>
          <t>sì/no</t>
        </is>
      </c>
      <c r="Q4217" s="21">
        <f>IF($A4217="","",$A4217&amp;"|"&amp;$C4217)</f>
        <v/>
      </c>
      <c r="R4217" s="21">
        <f>IF($A4217="","",$A4217&amp;"|"&amp;$C4217&amp;"|"&amp;$D4217)</f>
        <v/>
      </c>
      <c r="S4217" s="21">
        <f>IF($A4217="","",IFERROR(INDEX(Offerte!$D$2:$D$200,MATCH($Q4217,Offerte!$L$2:$L$200,0)),0))</f>
        <v/>
      </c>
      <c r="T4217" s="21">
        <f>IF($A4217="","",IFERROR(INDEX(Offerte!$G$2:$G$200,MATCH($Q4217,Offerte!$L$2:$L$200,0)),"NO"))</f>
        <v/>
      </c>
    </row>
    <row r="4218">
      <c r="A4218" s="10">
        <f>IF(Offerte!$A137="","",Offerte!$A137)</f>
        <v/>
      </c>
      <c r="B4218" s="10">
        <f>IF(Offerte!$A137="","",Offerte!$B137)</f>
        <v/>
      </c>
      <c r="C4218" s="10">
        <f>IF(Offerte!$A137="","",Offerte!$C137)</f>
        <v/>
      </c>
      <c r="D4218" s="10" t="inlineStr">
        <is>
          <t>G.3.1</t>
        </is>
      </c>
      <c r="E4218" s="10" t="inlineStr">
        <is>
          <t>G</t>
        </is>
      </c>
      <c r="F4218" s="10" t="inlineStr">
        <is>
          <t>T</t>
        </is>
      </c>
      <c r="G4218" s="10" t="inlineStr">
        <is>
          <t>tabular</t>
        </is>
      </c>
      <c r="H4218" s="10" t="n">
        <v>1</v>
      </c>
      <c r="I4218" s="10" t="inlineStr">
        <is>
          <t>Certificazioni di responsabilità sociale</t>
        </is>
      </c>
      <c r="J4218" s="20" t="n"/>
      <c r="K4218" s="20" t="n"/>
      <c r="L4218" s="20" t="n"/>
      <c r="M4218" s="20" t="n"/>
      <c r="N4218" s="21">
        <f>IF($A4218="","",IF(IFERROR(VALUE($M4218),0)=1,1,0))</f>
        <v/>
      </c>
      <c r="O4218" s="21">
        <f>IF($A4218="",0,IF(OR($S4218&lt;&gt;1,COUNTA($J4218:$M4218)=0),0,IF($N4218=1,$H4218,0)))</f>
        <v/>
      </c>
      <c r="P4218" s="10" t="inlineStr">
        <is>
          <t>sì/no</t>
        </is>
      </c>
      <c r="Q4218" s="21">
        <f>IF($A4218="","",$A4218&amp;"|"&amp;$C4218)</f>
        <v/>
      </c>
      <c r="R4218" s="21">
        <f>IF($A4218="","",$A4218&amp;"|"&amp;$C4218&amp;"|"&amp;$D4218)</f>
        <v/>
      </c>
      <c r="S4218" s="21">
        <f>IF($A4218="","",IFERROR(INDEX(Offerte!$D$2:$D$200,MATCH($Q4218,Offerte!$L$2:$L$200,0)),0))</f>
        <v/>
      </c>
      <c r="T4218" s="21">
        <f>IF($A4218="","",IFERROR(INDEX(Offerte!$G$2:$G$200,MATCH($Q4218,Offerte!$L$2:$L$200,0)),"NO"))</f>
        <v/>
      </c>
    </row>
    <row r="4219">
      <c r="A4219" s="10">
        <f>IF(Offerte!$A137="","",Offerte!$A137)</f>
        <v/>
      </c>
      <c r="B4219" s="10">
        <f>IF(Offerte!$A137="","",Offerte!$B137)</f>
        <v/>
      </c>
      <c r="C4219" s="10">
        <f>IF(Offerte!$A137="","",Offerte!$C137)</f>
        <v/>
      </c>
      <c r="D4219" s="10" t="inlineStr">
        <is>
          <t>G.4.1</t>
        </is>
      </c>
      <c r="E4219" s="10" t="inlineStr">
        <is>
          <t>G</t>
        </is>
      </c>
      <c r="F4219" s="10" t="inlineStr">
        <is>
          <t>D</t>
        </is>
      </c>
      <c r="G4219" s="10" t="inlineStr">
        <is>
          <t>discretionary</t>
        </is>
      </c>
      <c r="H4219" s="10" t="n">
        <v>2</v>
      </c>
      <c r="I4219" s="10" t="inlineStr">
        <is>
          <t>Qualità del piano di formazione del personale</t>
        </is>
      </c>
      <c r="J4219" s="20" t="n"/>
      <c r="K4219" s="20" t="n"/>
      <c r="L4219" s="20" t="n"/>
      <c r="M4219" s="20" t="n"/>
      <c r="N4219" s="21">
        <f>IF($A4219="","",MAX(0,MIN(1,IFERROR(VALUE($M4219),0))))</f>
        <v/>
      </c>
      <c r="O4219" s="21">
        <f>IF($A4219="",0,IF(OR($S4219&lt;&gt;1,COUNTA($J4219:$M4219)=0),0,IF(SUMPRODUCT(MAX(($C$5:$C$6173=$C4219)*($D$5:$D$6173=$D4219)*($S$5:$S$6173=1)*IFERROR($N$5:$N$6173*1,0)))&gt;0,ROUND($H4219*($N4219/SUMPRODUCT(MAX(($C$5:$C$6173=$C4219)*($D$5:$D$6173=$D4219)*($S$5:$S$6173=1)*IFERROR($N$5:$N$6173*1,0)))),4),0)))</f>
        <v/>
      </c>
      <c r="P4219" s="10" t="inlineStr">
        <is>
          <t>coeff.</t>
        </is>
      </c>
      <c r="Q4219" s="21">
        <f>IF($A4219="","",$A4219&amp;"|"&amp;$C4219)</f>
        <v/>
      </c>
      <c r="R4219" s="21">
        <f>IF($A4219="","",$A4219&amp;"|"&amp;$C4219&amp;"|"&amp;$D4219)</f>
        <v/>
      </c>
      <c r="S4219" s="21">
        <f>IF($A4219="","",IFERROR(INDEX(Offerte!$D$2:$D$200,MATCH($Q4219,Offerte!$L$2:$L$200,0)),0))</f>
        <v/>
      </c>
      <c r="T4219" s="21">
        <f>IF($A4219="","",IFERROR(INDEX(Offerte!$G$2:$G$200,MATCH($Q4219,Offerte!$L$2:$L$200,0)),"NO"))</f>
        <v/>
      </c>
    </row>
    <row r="4220">
      <c r="A4220" s="10">
        <f>IF(Offerte!$A137="","",Offerte!$A137)</f>
        <v/>
      </c>
      <c r="B4220" s="10">
        <f>IF(Offerte!$A137="","",Offerte!$B137)</f>
        <v/>
      </c>
      <c r="C4220" s="10">
        <f>IF(Offerte!$A137="","",Offerte!$C137)</f>
        <v/>
      </c>
      <c r="D4220" s="10" t="inlineStr">
        <is>
          <t>G.5.1</t>
        </is>
      </c>
      <c r="E4220" s="10" t="inlineStr">
        <is>
          <t>G</t>
        </is>
      </c>
      <c r="F4220" s="10" t="inlineStr">
        <is>
          <t>T</t>
        </is>
      </c>
      <c r="G4220" s="10" t="inlineStr">
        <is>
          <t>tabular</t>
        </is>
      </c>
      <c r="H4220" s="10" t="n">
        <v>1</v>
      </c>
      <c r="I4220" s="10" t="inlineStr">
        <is>
          <t>Impegno al mantenimento delle garanzie del contratto di secondo livello del gestore uscente</t>
        </is>
      </c>
      <c r="J4220" s="20" t="n"/>
      <c r="K4220" s="20" t="n"/>
      <c r="L4220" s="20" t="n"/>
      <c r="M4220" s="20" t="n"/>
      <c r="N4220" s="21">
        <f>IF($A4220="","",IF(IFERROR(VALUE($M4220),0)=1,1,0))</f>
        <v/>
      </c>
      <c r="O4220" s="21">
        <f>IF($A4220="",0,IF(OR($S4220&lt;&gt;1,COUNTA($J4220:$M4220)=0),0,IF($N4220=1,$H4220,0)))</f>
        <v/>
      </c>
      <c r="P4220" s="10" t="inlineStr">
        <is>
          <t>sì/no</t>
        </is>
      </c>
      <c r="Q4220" s="21">
        <f>IF($A4220="","",$A4220&amp;"|"&amp;$C4220)</f>
        <v/>
      </c>
      <c r="R4220" s="21">
        <f>IF($A4220="","",$A4220&amp;"|"&amp;$C4220&amp;"|"&amp;$D4220)</f>
        <v/>
      </c>
      <c r="S4220" s="21">
        <f>IF($A4220="","",IFERROR(INDEX(Offerte!$D$2:$D$200,MATCH($Q4220,Offerte!$L$2:$L$200,0)),0))</f>
        <v/>
      </c>
      <c r="T4220" s="21">
        <f>IF($A4220="","",IFERROR(INDEX(Offerte!$G$2:$G$200,MATCH($Q4220,Offerte!$L$2:$L$200,0)),"NO"))</f>
        <v/>
      </c>
    </row>
    <row r="4221">
      <c r="A4221" s="10">
        <f>IF(Offerte!$A138="","",Offerte!$A138)</f>
        <v/>
      </c>
      <c r="B4221" s="10">
        <f>IF(Offerte!$A138="","",Offerte!$B138)</f>
        <v/>
      </c>
      <c r="C4221" s="10">
        <f>IF(Offerte!$A138="","",Offerte!$C138)</f>
        <v/>
      </c>
      <c r="D4221" s="10" t="inlineStr">
        <is>
          <t>A.1.1</t>
        </is>
      </c>
      <c r="E4221" s="10" t="inlineStr">
        <is>
          <t>A</t>
        </is>
      </c>
      <c r="F4221" s="10" t="inlineStr">
        <is>
          <t>Q</t>
        </is>
      </c>
      <c r="G4221" s="10" t="inlineStr">
        <is>
          <t>higher</t>
        </is>
      </c>
      <c r="H4221" s="10" t="n">
        <v>3</v>
      </c>
      <c r="I4221" s="10" t="inlineStr">
        <is>
          <t>Tasso aggiuntivo di corse controllate</t>
        </is>
      </c>
      <c r="J4221" s="20" t="n"/>
      <c r="K4221" s="20" t="n"/>
      <c r="L4221" s="20" t="n"/>
      <c r="M4221" s="20" t="n"/>
      <c r="N4221" s="21">
        <f>IF($A4221="","",IFERROR(VALUE($K4221)/VALUE($L4221)*100,IFERROR(VALUE($J4221),0)))</f>
        <v/>
      </c>
      <c r="O4221" s="21">
        <f>IF($A4221="",0,IF(OR($S4221&lt;&gt;1,COUNTA($J4221:$M4221)=0),0,IF(SUMPRODUCT(MAX(($C$5:$C$6173=$C4221)*($D$5:$D$6173=$D4221)*($S$5:$S$6173=1)*IFERROR($N$5:$N$6173*1,0)))&gt;0,ROUND($H4221*($N4221/SUMPRODUCT(MAX(($C$5:$C$6173=$C4221)*($D$5:$D$6173=$D4221)*($S$5:$S$6173=1)*IFERROR($N$5:$N$6173*1,0)))),4),0)))</f>
        <v/>
      </c>
      <c r="P4221" s="10" t="inlineStr">
        <is>
          <t>Corse controllate annue / Corse programmate annue</t>
        </is>
      </c>
      <c r="Q4221" s="21">
        <f>IF($A4221="","",$A4221&amp;"|"&amp;$C4221)</f>
        <v/>
      </c>
      <c r="R4221" s="21">
        <f>IF($A4221="","",$A4221&amp;"|"&amp;$C4221&amp;"|"&amp;$D4221)</f>
        <v/>
      </c>
      <c r="S4221" s="21">
        <f>IF($A4221="","",IFERROR(INDEX(Offerte!$D$2:$D$200,MATCH($Q4221,Offerte!$L$2:$L$200,0)),0))</f>
        <v/>
      </c>
      <c r="T4221" s="21">
        <f>IF($A4221="","",IFERROR(INDEX(Offerte!$G$2:$G$200,MATCH($Q4221,Offerte!$L$2:$L$200,0)),"NO"))</f>
        <v/>
      </c>
    </row>
    <row r="4222">
      <c r="A4222" s="10">
        <f>IF(Offerte!$A138="","",Offerte!$A138)</f>
        <v/>
      </c>
      <c r="B4222" s="10">
        <f>IF(Offerte!$A138="","",Offerte!$B138)</f>
        <v/>
      </c>
      <c r="C4222" s="10">
        <f>IF(Offerte!$A138="","",Offerte!$C138)</f>
        <v/>
      </c>
      <c r="D4222" s="10" t="inlineStr">
        <is>
          <t>A.1.2</t>
        </is>
      </c>
      <c r="E4222" s="10" t="inlineStr">
        <is>
          <t>A</t>
        </is>
      </c>
      <c r="F4222" s="10" t="inlineStr">
        <is>
          <t>Q</t>
        </is>
      </c>
      <c r="G4222" s="10" t="inlineStr">
        <is>
          <t>higher</t>
        </is>
      </c>
      <c r="H4222" s="10" t="n">
        <v>4</v>
      </c>
      <c r="I4222" s="10" t="inlineStr">
        <is>
          <t>Numero aggiuntivo di passeggeri controllati</t>
        </is>
      </c>
      <c r="J4222" s="20" t="n"/>
      <c r="K4222" s="20" t="n"/>
      <c r="L4222" s="20" t="n"/>
      <c r="M4222" s="20" t="n"/>
      <c r="N4222" s="21">
        <f>IF($A4222="","",IFERROR(VALUE($J4222),0))</f>
        <v/>
      </c>
      <c r="O4222" s="21">
        <f>IF($A4222="",0,IF(OR($S4222&lt;&gt;1,COUNTA($J4222:$M4222)=0),0,IF(SUMPRODUCT(MAX(($C$5:$C$6173=$C4222)*($D$5:$D$6173=$D4222)*($S$5:$S$6173=1)*IFERROR($N$5:$N$6173*1,0)))&gt;0,ROUND($H4222*($N4222/SUMPRODUCT(MAX(($C$5:$C$6173=$C4222)*($D$5:$D$6173=$D4222)*($S$5:$S$6173=1)*IFERROR($N$5:$N$6173*1,0)))),4),0)))</f>
        <v/>
      </c>
      <c r="P4222" s="10" t="inlineStr">
        <is>
          <t>passeggeri/anno</t>
        </is>
      </c>
      <c r="Q4222" s="21">
        <f>IF($A4222="","",$A4222&amp;"|"&amp;$C4222)</f>
        <v/>
      </c>
      <c r="R4222" s="21">
        <f>IF($A4222="","",$A4222&amp;"|"&amp;$C4222&amp;"|"&amp;$D4222)</f>
        <v/>
      </c>
      <c r="S4222" s="21">
        <f>IF($A4222="","",IFERROR(INDEX(Offerte!$D$2:$D$200,MATCH($Q4222,Offerte!$L$2:$L$200,0)),0))</f>
        <v/>
      </c>
      <c r="T4222" s="21">
        <f>IF($A4222="","",IFERROR(INDEX(Offerte!$G$2:$G$200,MATCH($Q4222,Offerte!$L$2:$L$200,0)),"NO"))</f>
        <v/>
      </c>
    </row>
    <row r="4223">
      <c r="A4223" s="10">
        <f>IF(Offerte!$A138="","",Offerte!$A138)</f>
        <v/>
      </c>
      <c r="B4223" s="10">
        <f>IF(Offerte!$A138="","",Offerte!$B138)</f>
        <v/>
      </c>
      <c r="C4223" s="10">
        <f>IF(Offerte!$A138="","",Offerte!$C138)</f>
        <v/>
      </c>
      <c r="D4223" s="10" t="inlineStr">
        <is>
          <t>B.1.1</t>
        </is>
      </c>
      <c r="E4223" s="10" t="inlineStr">
        <is>
          <t>B</t>
        </is>
      </c>
      <c r="F4223" s="10" t="inlineStr">
        <is>
          <t>Q</t>
        </is>
      </c>
      <c r="G4223" s="10" t="inlineStr">
        <is>
          <t>higher</t>
        </is>
      </c>
      <c r="H4223" s="10" t="n">
        <v>3</v>
      </c>
      <c r="I4223" s="10" t="inlineStr">
        <is>
          <t>Incremento dei posti offerti nelle fasce di punta</t>
        </is>
      </c>
      <c r="J4223" s="20" t="n"/>
      <c r="K4223" s="20" t="n"/>
      <c r="L4223" s="20" t="n"/>
      <c r="M4223" s="20" t="n"/>
      <c r="N4223" s="21">
        <f>IF($A4223="","",IFERROR(VALUE($J4223),0))</f>
        <v/>
      </c>
      <c r="O4223" s="21">
        <f>IF($A4223="",0,IF(OR($S4223&lt;&gt;1,COUNTA($J4223:$M4223)=0),0,IF(SUMPRODUCT(MAX(($C$5:$C$6173=$C4223)*($D$5:$D$6173=$D4223)*($S$5:$S$6173=1)*IFERROR($N$5:$N$6173*1,0)))&gt;0,ROUND($H4223*($N4223/SUMPRODUCT(MAX(($C$5:$C$6173=$C4223)*($D$5:$D$6173=$D4223)*($S$5:$S$6173=1)*IFERROR($N$5:$N$6173*1,0)))),4),0)))</f>
        <v/>
      </c>
      <c r="P4223" s="10" t="inlineStr">
        <is>
          <t>posti*km</t>
        </is>
      </c>
      <c r="Q4223" s="21">
        <f>IF($A4223="","",$A4223&amp;"|"&amp;$C4223)</f>
        <v/>
      </c>
      <c r="R4223" s="21">
        <f>IF($A4223="","",$A4223&amp;"|"&amp;$C4223&amp;"|"&amp;$D4223)</f>
        <v/>
      </c>
      <c r="S4223" s="21">
        <f>IF($A4223="","",IFERROR(INDEX(Offerte!$D$2:$D$200,MATCH($Q4223,Offerte!$L$2:$L$200,0)),0))</f>
        <v/>
      </c>
      <c r="T4223" s="21">
        <f>IF($A4223="","",IFERROR(INDEX(Offerte!$G$2:$G$200,MATCH($Q4223,Offerte!$L$2:$L$200,0)),"NO"))</f>
        <v/>
      </c>
    </row>
    <row r="4224">
      <c r="A4224" s="10">
        <f>IF(Offerte!$A138="","",Offerte!$A138)</f>
        <v/>
      </c>
      <c r="B4224" s="10">
        <f>IF(Offerte!$A138="","",Offerte!$B138)</f>
        <v/>
      </c>
      <c r="C4224" s="10">
        <f>IF(Offerte!$A138="","",Offerte!$C138)</f>
        <v/>
      </c>
      <c r="D4224" s="10" t="inlineStr">
        <is>
          <t>B.2.1</t>
        </is>
      </c>
      <c r="E4224" s="10" t="inlineStr">
        <is>
          <t>B</t>
        </is>
      </c>
      <c r="F4224" s="10" t="inlineStr">
        <is>
          <t>Q</t>
        </is>
      </c>
      <c r="G4224" s="10" t="inlineStr">
        <is>
          <t>higher</t>
        </is>
      </c>
      <c r="H4224" s="10" t="n">
        <v>4</v>
      </c>
      <c r="I4224" s="10" t="inlineStr">
        <is>
          <t>Corse aggiuntive nell'arco giornaliero base</t>
        </is>
      </c>
      <c r="J4224" s="20" t="n"/>
      <c r="K4224" s="20" t="n"/>
      <c r="L4224" s="20" t="n"/>
      <c r="M4224" s="20" t="n"/>
      <c r="N4224" s="21">
        <f>IF($A4224="","",IFERROR(VALUE($J4224),0))</f>
        <v/>
      </c>
      <c r="O4224" s="21">
        <f>IF($A4224="",0,IF(OR($S4224&lt;&gt;1,COUNTA($J4224:$M4224)=0),0,IF(SUMPRODUCT(MAX(($C$5:$C$6173=$C4224)*($D$5:$D$6173=$D4224)*($S$5:$S$6173=1)*IFERROR($N$5:$N$6173*1,0)))&gt;0,ROUND($H4224*($N4224/SUMPRODUCT(MAX(($C$5:$C$6173=$C4224)*($D$5:$D$6173=$D4224)*($S$5:$S$6173=1)*IFERROR($N$5:$N$6173*1,0)))),4),0)))</f>
        <v/>
      </c>
      <c r="P4224" s="10" t="inlineStr">
        <is>
          <t>corse</t>
        </is>
      </c>
      <c r="Q4224" s="21">
        <f>IF($A4224="","",$A4224&amp;"|"&amp;$C4224)</f>
        <v/>
      </c>
      <c r="R4224" s="21">
        <f>IF($A4224="","",$A4224&amp;"|"&amp;$C4224&amp;"|"&amp;$D4224)</f>
        <v/>
      </c>
      <c r="S4224" s="21">
        <f>IF($A4224="","",IFERROR(INDEX(Offerte!$D$2:$D$200,MATCH($Q4224,Offerte!$L$2:$L$200,0)),0))</f>
        <v/>
      </c>
      <c r="T4224" s="21">
        <f>IF($A4224="","",IFERROR(INDEX(Offerte!$G$2:$G$200,MATCH($Q4224,Offerte!$L$2:$L$200,0)),"NO"))</f>
        <v/>
      </c>
    </row>
    <row r="4225">
      <c r="A4225" s="10">
        <f>IF(Offerte!$A138="","",Offerte!$A138)</f>
        <v/>
      </c>
      <c r="B4225" s="10">
        <f>IF(Offerte!$A138="","",Offerte!$B138)</f>
        <v/>
      </c>
      <c r="C4225" s="10">
        <f>IF(Offerte!$A138="","",Offerte!$C138)</f>
        <v/>
      </c>
      <c r="D4225" s="10" t="inlineStr">
        <is>
          <t>B.3.1</t>
        </is>
      </c>
      <c r="E4225" s="10" t="inlineStr">
        <is>
          <t>B</t>
        </is>
      </c>
      <c r="F4225" s="10" t="inlineStr">
        <is>
          <t>Q</t>
        </is>
      </c>
      <c r="G4225" s="10" t="inlineStr">
        <is>
          <t>higher</t>
        </is>
      </c>
      <c r="H4225" s="10" t="n">
        <v>2</v>
      </c>
      <c r="I4225" s="10" t="inlineStr">
        <is>
          <t>Numero di corse aggiuntive per allungamento dell'arco di servizio giornaliero nelle fasce serali</t>
        </is>
      </c>
      <c r="J4225" s="20" t="n"/>
      <c r="K4225" s="20" t="n"/>
      <c r="L4225" s="20" t="n"/>
      <c r="M4225" s="20" t="n"/>
      <c r="N4225" s="21">
        <f>IF($A4225="","",IFERROR(VALUE($J4225),0))</f>
        <v/>
      </c>
      <c r="O4225" s="21">
        <f>IF($A4225="",0,IF(OR($S4225&lt;&gt;1,COUNTA($J4225:$M4225)=0),0,IF(SUMPRODUCT(MAX(($C$5:$C$6173=$C4225)*($D$5:$D$6173=$D4225)*($S$5:$S$6173=1)*IFERROR($N$5:$N$6173*1,0)))&gt;0,ROUND($H4225*($N4225/SUMPRODUCT(MAX(($C$5:$C$6173=$C4225)*($D$5:$D$6173=$D4225)*($S$5:$S$6173=1)*IFERROR($N$5:$N$6173*1,0)))),4),0)))</f>
        <v/>
      </c>
      <c r="P4225" s="10" t="inlineStr">
        <is>
          <t>corse</t>
        </is>
      </c>
      <c r="Q4225" s="21">
        <f>IF($A4225="","",$A4225&amp;"|"&amp;$C4225)</f>
        <v/>
      </c>
      <c r="R4225" s="21">
        <f>IF($A4225="","",$A4225&amp;"|"&amp;$C4225&amp;"|"&amp;$D4225)</f>
        <v/>
      </c>
      <c r="S4225" s="21">
        <f>IF($A4225="","",IFERROR(INDEX(Offerte!$D$2:$D$200,MATCH($Q4225,Offerte!$L$2:$L$200,0)),0))</f>
        <v/>
      </c>
      <c r="T4225" s="21">
        <f>IF($A4225="","",IFERROR(INDEX(Offerte!$G$2:$G$200,MATCH($Q4225,Offerte!$L$2:$L$200,0)),"NO"))</f>
        <v/>
      </c>
    </row>
    <row r="4226">
      <c r="A4226" s="10">
        <f>IF(Offerte!$A138="","",Offerte!$A138)</f>
        <v/>
      </c>
      <c r="B4226" s="10">
        <f>IF(Offerte!$A138="","",Offerte!$B138)</f>
        <v/>
      </c>
      <c r="C4226" s="10">
        <f>IF(Offerte!$A138="","",Offerte!$C138)</f>
        <v/>
      </c>
      <c r="D4226" s="10" t="inlineStr">
        <is>
          <t>B.4.1</t>
        </is>
      </c>
      <c r="E4226" s="10" t="inlineStr">
        <is>
          <t>B</t>
        </is>
      </c>
      <c r="F4226" s="10" t="inlineStr">
        <is>
          <t>Q</t>
        </is>
      </c>
      <c r="G4226" s="10" t="inlineStr">
        <is>
          <t>higher</t>
        </is>
      </c>
      <c r="H4226" s="10" t="n">
        <v>3</v>
      </c>
      <c r="I4226" s="10" t="inlineStr">
        <is>
          <t>Percorrenze aggiuntive offerte nel Programma d'esercizio delle prime due fasi attuative</t>
        </is>
      </c>
      <c r="J4226" s="20" t="n"/>
      <c r="K4226" s="20" t="n"/>
      <c r="L4226" s="20" t="n"/>
      <c r="M4226" s="20" t="n"/>
      <c r="N4226" s="21">
        <f>IF($A4226="","",IFERROR(VALUE($J4226),0))</f>
        <v/>
      </c>
      <c r="O4226" s="21">
        <f>IF($A4226="",0,IF(OR($S4226&lt;&gt;1,COUNTA($J4226:$M4226)=0),0,IF(SUMPRODUCT(MAX(($C$5:$C$6173=$C4226)*($D$5:$D$6173=$D4226)*($S$5:$S$6173=1)*IFERROR($N$5:$N$6173*1,0)))&gt;0,ROUND($H4226*($N4226/SUMPRODUCT(MAX(($C$5:$C$6173=$C4226)*($D$5:$D$6173=$D4226)*($S$5:$S$6173=1)*IFERROR($N$5:$N$6173*1,0)))),4),0)))</f>
        <v/>
      </c>
      <c r="P4226" s="10" t="inlineStr">
        <is>
          <t>vett*km</t>
        </is>
      </c>
      <c r="Q4226" s="21">
        <f>IF($A4226="","",$A4226&amp;"|"&amp;$C4226)</f>
        <v/>
      </c>
      <c r="R4226" s="21">
        <f>IF($A4226="","",$A4226&amp;"|"&amp;$C4226&amp;"|"&amp;$D4226)</f>
        <v/>
      </c>
      <c r="S4226" s="21">
        <f>IF($A4226="","",IFERROR(INDEX(Offerte!$D$2:$D$200,MATCH($Q4226,Offerte!$L$2:$L$200,0)),0))</f>
        <v/>
      </c>
      <c r="T4226" s="21">
        <f>IF($A4226="","",IFERROR(INDEX(Offerte!$G$2:$G$200,MATCH($Q4226,Offerte!$L$2:$L$200,0)),"NO"))</f>
        <v/>
      </c>
    </row>
    <row r="4227">
      <c r="A4227" s="10">
        <f>IF(Offerte!$A138="","",Offerte!$A138)</f>
        <v/>
      </c>
      <c r="B4227" s="10">
        <f>IF(Offerte!$A138="","",Offerte!$B138)</f>
        <v/>
      </c>
      <c r="C4227" s="10">
        <f>IF(Offerte!$A138="","",Offerte!$C138)</f>
        <v/>
      </c>
      <c r="D4227" s="10" t="inlineStr">
        <is>
          <t>B.5.1</t>
        </is>
      </c>
      <c r="E4227" s="10" t="inlineStr">
        <is>
          <t>B</t>
        </is>
      </c>
      <c r="F4227" s="10" t="inlineStr">
        <is>
          <t>D</t>
        </is>
      </c>
      <c r="G4227" s="10" t="inlineStr">
        <is>
          <t>discretionary</t>
        </is>
      </c>
      <c r="H4227" s="10" t="n">
        <v>2</v>
      </c>
      <c r="I4227" s="10" t="inlineStr">
        <is>
          <t>Efficacia del progetto di servizi complementari DRT</t>
        </is>
      </c>
      <c r="J4227" s="20" t="n"/>
      <c r="K4227" s="20" t="n"/>
      <c r="L4227" s="20" t="n"/>
      <c r="M4227" s="20" t="n"/>
      <c r="N4227" s="21">
        <f>IF($A4227="","",MAX(0,MIN(1,IFERROR(VALUE($M4227),0))))</f>
        <v/>
      </c>
      <c r="O4227" s="21">
        <f>IF($A4227="",0,IF(OR($S4227&lt;&gt;1,COUNTA($J4227:$M4227)=0),0,IF(SUMPRODUCT(MAX(($C$5:$C$6173=$C4227)*($D$5:$D$6173=$D4227)*($S$5:$S$6173=1)*IFERROR($N$5:$N$6173*1,0)))&gt;0,ROUND($H4227*($N4227/SUMPRODUCT(MAX(($C$5:$C$6173=$C4227)*($D$5:$D$6173=$D4227)*($S$5:$S$6173=1)*IFERROR($N$5:$N$6173*1,0)))),4),0)))</f>
        <v/>
      </c>
      <c r="P4227" s="10" t="inlineStr">
        <is>
          <t>coeff.</t>
        </is>
      </c>
      <c r="Q4227" s="21">
        <f>IF($A4227="","",$A4227&amp;"|"&amp;$C4227)</f>
        <v/>
      </c>
      <c r="R4227" s="21">
        <f>IF($A4227="","",$A4227&amp;"|"&amp;$C4227&amp;"|"&amp;$D4227)</f>
        <v/>
      </c>
      <c r="S4227" s="21">
        <f>IF($A4227="","",IFERROR(INDEX(Offerte!$D$2:$D$200,MATCH($Q4227,Offerte!$L$2:$L$200,0)),0))</f>
        <v/>
      </c>
      <c r="T4227" s="21">
        <f>IF($A4227="","",IFERROR(INDEX(Offerte!$G$2:$G$200,MATCH($Q4227,Offerte!$L$2:$L$200,0)),"NO"))</f>
        <v/>
      </c>
    </row>
    <row r="4228">
      <c r="A4228" s="10">
        <f>IF(Offerte!$A138="","",Offerte!$A138)</f>
        <v/>
      </c>
      <c r="B4228" s="10">
        <f>IF(Offerte!$A138="","",Offerte!$B138)</f>
        <v/>
      </c>
      <c r="C4228" s="10">
        <f>IF(Offerte!$A138="","",Offerte!$C138)</f>
        <v/>
      </c>
      <c r="D4228" s="10" t="inlineStr">
        <is>
          <t>C.1.1</t>
        </is>
      </c>
      <c r="E4228" s="10" t="inlineStr">
        <is>
          <t>C</t>
        </is>
      </c>
      <c r="F4228" s="10" t="inlineStr">
        <is>
          <t>Q</t>
        </is>
      </c>
      <c r="G4228" s="10" t="inlineStr">
        <is>
          <t>higher</t>
        </is>
      </c>
      <c r="H4228" s="10" t="n">
        <v>2</v>
      </c>
      <c r="I4228" s="10" t="inlineStr">
        <is>
          <t>Tasso di copertura del servizio con telecamere BSD</t>
        </is>
      </c>
      <c r="J4228" s="20" t="n"/>
      <c r="K4228" s="20" t="n"/>
      <c r="L4228" s="20" t="n"/>
      <c r="M4228" s="20" t="n"/>
      <c r="N4228" s="21">
        <f>IF($A4228="","",IFERROR(VALUE($K4228)/VALUE($L4228),IFERROR(VALUE($J4228),0)))</f>
        <v/>
      </c>
      <c r="O4228" s="21">
        <f>IF($A4228="",0,IF(OR($S4228&lt;&gt;1,COUNTA($J4228:$M4228)=0),0,IF(SUMPRODUCT(MAX(($C$5:$C$6173=$C4228)*($D$5:$D$6173=$D4228)*($S$5:$S$6173=1)*IFERROR($N$5:$N$6173*1,0)))&gt;0,ROUND($H4228*($N4228/SUMPRODUCT(MAX(($C$5:$C$6173=$C4228)*($D$5:$D$6173=$D4228)*($S$5:$S$6173=1)*IFERROR($N$5:$N$6173*1,0)))),4),0)))</f>
        <v/>
      </c>
      <c r="P4228" s="10" t="inlineStr">
        <is>
          <t>Autobus attrezzati con telecamere BSD / Autobus totali in offerta, incluse scorte</t>
        </is>
      </c>
      <c r="Q4228" s="21">
        <f>IF($A4228="","",$A4228&amp;"|"&amp;$C4228)</f>
        <v/>
      </c>
      <c r="R4228" s="21">
        <f>IF($A4228="","",$A4228&amp;"|"&amp;$C4228&amp;"|"&amp;$D4228)</f>
        <v/>
      </c>
      <c r="S4228" s="21">
        <f>IF($A4228="","",IFERROR(INDEX(Offerte!$D$2:$D$200,MATCH($Q4228,Offerte!$L$2:$L$200,0)),0))</f>
        <v/>
      </c>
      <c r="T4228" s="21">
        <f>IF($A4228="","",IFERROR(INDEX(Offerte!$G$2:$G$200,MATCH($Q4228,Offerte!$L$2:$L$200,0)),"NO"))</f>
        <v/>
      </c>
    </row>
    <row r="4229">
      <c r="A4229" s="10">
        <f>IF(Offerte!$A138="","",Offerte!$A138)</f>
        <v/>
      </c>
      <c r="B4229" s="10">
        <f>IF(Offerte!$A138="","",Offerte!$B138)</f>
        <v/>
      </c>
      <c r="C4229" s="10">
        <f>IF(Offerte!$A138="","",Offerte!$C138)</f>
        <v/>
      </c>
      <c r="D4229" s="10" t="inlineStr">
        <is>
          <t>C.1.2</t>
        </is>
      </c>
      <c r="E4229" s="10" t="inlineStr">
        <is>
          <t>C</t>
        </is>
      </c>
      <c r="F4229" s="10" t="inlineStr">
        <is>
          <t>Q</t>
        </is>
      </c>
      <c r="G4229" s="10" t="inlineStr">
        <is>
          <t>higher</t>
        </is>
      </c>
      <c r="H4229" s="10" t="n">
        <v>2</v>
      </c>
      <c r="I4229" s="10" t="inlineStr">
        <is>
          <t>Tasso di copertura del servizio con telecamere ADAS</t>
        </is>
      </c>
      <c r="J4229" s="20" t="n"/>
      <c r="K4229" s="20" t="n"/>
      <c r="L4229" s="20" t="n"/>
      <c r="M4229" s="20" t="n"/>
      <c r="N4229" s="21">
        <f>IF($A4229="","",IFERROR(VALUE($K4229)/VALUE($L4229),IFERROR(VALUE($J4229),0)))</f>
        <v/>
      </c>
      <c r="O4229" s="21">
        <f>IF($A4229="",0,IF(OR($S4229&lt;&gt;1,COUNTA($J4229:$M4229)=0),0,IF(SUMPRODUCT(MAX(($C$5:$C$6173=$C4229)*($D$5:$D$6173=$D4229)*($S$5:$S$6173=1)*IFERROR($N$5:$N$6173*1,0)))&gt;0,ROUND($H4229*($N4229/SUMPRODUCT(MAX(($C$5:$C$6173=$C4229)*($D$5:$D$6173=$D4229)*($S$5:$S$6173=1)*IFERROR($N$5:$N$6173*1,0)))),4),0)))</f>
        <v/>
      </c>
      <c r="P4229" s="10" t="inlineStr">
        <is>
          <t>Autobus attrezzati con telecamere ADAS / Autobus totali in offerta, incluse scorte</t>
        </is>
      </c>
      <c r="Q4229" s="21">
        <f>IF($A4229="","",$A4229&amp;"|"&amp;$C4229)</f>
        <v/>
      </c>
      <c r="R4229" s="21">
        <f>IF($A4229="","",$A4229&amp;"|"&amp;$C4229&amp;"|"&amp;$D4229)</f>
        <v/>
      </c>
      <c r="S4229" s="21">
        <f>IF($A4229="","",IFERROR(INDEX(Offerte!$D$2:$D$200,MATCH($Q4229,Offerte!$L$2:$L$200,0)),0))</f>
        <v/>
      </c>
      <c r="T4229" s="21">
        <f>IF($A4229="","",IFERROR(INDEX(Offerte!$G$2:$G$200,MATCH($Q4229,Offerte!$L$2:$L$200,0)),"NO"))</f>
        <v/>
      </c>
    </row>
    <row r="4230">
      <c r="A4230" s="10">
        <f>IF(Offerte!$A138="","",Offerte!$A138)</f>
        <v/>
      </c>
      <c r="B4230" s="10">
        <f>IF(Offerte!$A138="","",Offerte!$B138)</f>
        <v/>
      </c>
      <c r="C4230" s="10">
        <f>IF(Offerte!$A138="","",Offerte!$C138)</f>
        <v/>
      </c>
      <c r="D4230" s="10" t="inlineStr">
        <is>
          <t>C.2.1</t>
        </is>
      </c>
      <c r="E4230" s="10" t="inlineStr">
        <is>
          <t>C</t>
        </is>
      </c>
      <c r="F4230" s="10" t="inlineStr">
        <is>
          <t>Q</t>
        </is>
      </c>
      <c r="G4230" s="10" t="inlineStr">
        <is>
          <t>higher</t>
        </is>
      </c>
      <c r="H4230" s="10" t="n">
        <v>3</v>
      </c>
      <c r="I4230" s="10" t="inlineStr">
        <is>
          <t>Tasso di copertura del servizio con telecamere di bordo di videosorveglianza</t>
        </is>
      </c>
      <c r="J4230" s="20" t="n"/>
      <c r="K4230" s="20" t="n"/>
      <c r="L4230" s="20" t="n"/>
      <c r="M4230" s="20" t="n"/>
      <c r="N4230" s="21">
        <f>IF($A4230="","",IFERROR(VALUE($K4230)/VALUE($L4230),IFERROR(VALUE($J4230),0)))</f>
        <v/>
      </c>
      <c r="O4230" s="21">
        <f>IF($A4230="",0,IF(OR($S4230&lt;&gt;1,COUNTA($J4230:$M4230)=0),0,IF(SUMPRODUCT(MAX(($C$5:$C$6173=$C4230)*($D$5:$D$6173=$D4230)*($S$5:$S$6173=1)*IFERROR($N$5:$N$6173*1,0)))&gt;0,ROUND($H4230*($N4230/SUMPRODUCT(MAX(($C$5:$C$6173=$C4230)*($D$5:$D$6173=$D4230)*($S$5:$S$6173=1)*IFERROR($N$5:$N$6173*1,0)))),4),0)))</f>
        <v/>
      </c>
      <c r="P4230" s="10" t="inlineStr">
        <is>
          <t>Autobus attrezzati con videosorveglianza / Autobus totali in offerta, incluse scorte</t>
        </is>
      </c>
      <c r="Q4230" s="21">
        <f>IF($A4230="","",$A4230&amp;"|"&amp;$C4230)</f>
        <v/>
      </c>
      <c r="R4230" s="21">
        <f>IF($A4230="","",$A4230&amp;"|"&amp;$C4230&amp;"|"&amp;$D4230)</f>
        <v/>
      </c>
      <c r="S4230" s="21">
        <f>IF($A4230="","",IFERROR(INDEX(Offerte!$D$2:$D$200,MATCH($Q4230,Offerte!$L$2:$L$200,0)),0))</f>
        <v/>
      </c>
      <c r="T4230" s="21">
        <f>IF($A4230="","",IFERROR(INDEX(Offerte!$G$2:$G$200,MATCH($Q4230,Offerte!$L$2:$L$200,0)),"NO"))</f>
        <v/>
      </c>
    </row>
    <row r="4231">
      <c r="A4231" s="10">
        <f>IF(Offerte!$A138="","",Offerte!$A138)</f>
        <v/>
      </c>
      <c r="B4231" s="10">
        <f>IF(Offerte!$A138="","",Offerte!$B138)</f>
        <v/>
      </c>
      <c r="C4231" s="10">
        <f>IF(Offerte!$A138="","",Offerte!$C138)</f>
        <v/>
      </c>
      <c r="D4231" s="10" t="inlineStr">
        <is>
          <t>C.2.2</t>
        </is>
      </c>
      <c r="E4231" s="10" t="inlineStr">
        <is>
          <t>C</t>
        </is>
      </c>
      <c r="F4231" s="10" t="inlineStr">
        <is>
          <t>T</t>
        </is>
      </c>
      <c r="G4231" s="10" t="inlineStr">
        <is>
          <t>tabular</t>
        </is>
      </c>
      <c r="H4231" s="10" t="n">
        <v>1</v>
      </c>
      <c r="I4231" s="10" t="inlineStr">
        <is>
          <t>Software video/audio analisi per situazioni di pericolo</t>
        </is>
      </c>
      <c r="J4231" s="20" t="n"/>
      <c r="K4231" s="20" t="n"/>
      <c r="L4231" s="20" t="n"/>
      <c r="M4231" s="20" t="n"/>
      <c r="N4231" s="21">
        <f>IF($A4231="","",IF(IFERROR(VALUE($M4231),0)=1,1,0))</f>
        <v/>
      </c>
      <c r="O4231" s="21">
        <f>IF($A4231="",0,IF(OR($S4231&lt;&gt;1,COUNTA($J4231:$M4231)=0),0,IF($N4231=1,$H4231,0)))</f>
        <v/>
      </c>
      <c r="P4231" s="10" t="inlineStr">
        <is>
          <t>sì/no</t>
        </is>
      </c>
      <c r="Q4231" s="21">
        <f>IF($A4231="","",$A4231&amp;"|"&amp;$C4231)</f>
        <v/>
      </c>
      <c r="R4231" s="21">
        <f>IF($A4231="","",$A4231&amp;"|"&amp;$C4231&amp;"|"&amp;$D4231)</f>
        <v/>
      </c>
      <c r="S4231" s="21">
        <f>IF($A4231="","",IFERROR(INDEX(Offerte!$D$2:$D$200,MATCH($Q4231,Offerte!$L$2:$L$200,0)),0))</f>
        <v/>
      </c>
      <c r="T4231" s="21">
        <f>IF($A4231="","",IFERROR(INDEX(Offerte!$G$2:$G$200,MATCH($Q4231,Offerte!$L$2:$L$200,0)),"NO"))</f>
        <v/>
      </c>
    </row>
    <row r="4232">
      <c r="A4232" s="10">
        <f>IF(Offerte!$A138="","",Offerte!$A138)</f>
        <v/>
      </c>
      <c r="B4232" s="10">
        <f>IF(Offerte!$A138="","",Offerte!$B138)</f>
        <v/>
      </c>
      <c r="C4232" s="10">
        <f>IF(Offerte!$A138="","",Offerte!$C138)</f>
        <v/>
      </c>
      <c r="D4232" s="10" t="inlineStr">
        <is>
          <t>C.2.3</t>
        </is>
      </c>
      <c r="E4232" s="10" t="inlineStr">
        <is>
          <t>C</t>
        </is>
      </c>
      <c r="F4232" s="10" t="inlineStr">
        <is>
          <t>T</t>
        </is>
      </c>
      <c r="G4232" s="10" t="inlineStr">
        <is>
          <t>tabular</t>
        </is>
      </c>
      <c r="H4232" s="10" t="n">
        <v>1</v>
      </c>
      <c r="I4232" s="10" t="inlineStr">
        <is>
          <t>Collegamento con centrale qualificata di pronto intervento</t>
        </is>
      </c>
      <c r="J4232" s="20" t="n"/>
      <c r="K4232" s="20" t="n"/>
      <c r="L4232" s="20" t="n"/>
      <c r="M4232" s="20" t="n"/>
      <c r="N4232" s="21">
        <f>IF($A4232="","",IF(IFERROR(VALUE($M4232),0)=1,1,0))</f>
        <v/>
      </c>
      <c r="O4232" s="21">
        <f>IF($A4232="",0,IF(OR($S4232&lt;&gt;1,COUNTA($J4232:$M4232)=0),0,IF($N4232=1,$H4232,0)))</f>
        <v/>
      </c>
      <c r="P4232" s="10" t="inlineStr">
        <is>
          <t>sì/no</t>
        </is>
      </c>
      <c r="Q4232" s="21">
        <f>IF($A4232="","",$A4232&amp;"|"&amp;$C4232)</f>
        <v/>
      </c>
      <c r="R4232" s="21">
        <f>IF($A4232="","",$A4232&amp;"|"&amp;$C4232&amp;"|"&amp;$D4232)</f>
        <v/>
      </c>
      <c r="S4232" s="21">
        <f>IF($A4232="","",IFERROR(INDEX(Offerte!$D$2:$D$200,MATCH($Q4232,Offerte!$L$2:$L$200,0)),0))</f>
        <v/>
      </c>
      <c r="T4232" s="21">
        <f>IF($A4232="","",IFERROR(INDEX(Offerte!$G$2:$G$200,MATCH($Q4232,Offerte!$L$2:$L$200,0)),"NO"))</f>
        <v/>
      </c>
    </row>
    <row r="4233">
      <c r="A4233" s="10">
        <f>IF(Offerte!$A138="","",Offerte!$A138)</f>
        <v/>
      </c>
      <c r="B4233" s="10">
        <f>IF(Offerte!$A138="","",Offerte!$B138)</f>
        <v/>
      </c>
      <c r="C4233" s="10">
        <f>IF(Offerte!$A138="","",Offerte!$C138)</f>
        <v/>
      </c>
      <c r="D4233" s="10" t="inlineStr">
        <is>
          <t>C.2.4</t>
        </is>
      </c>
      <c r="E4233" s="10" t="inlineStr">
        <is>
          <t>C</t>
        </is>
      </c>
      <c r="F4233" s="10" t="inlineStr">
        <is>
          <t>Q</t>
        </is>
      </c>
      <c r="G4233" s="10" t="inlineStr">
        <is>
          <t>higher</t>
        </is>
      </c>
      <c r="H4233" s="10" t="n">
        <v>1</v>
      </c>
      <c r="I4233" s="10" t="inlineStr">
        <is>
          <t>Tasso di copertura del servizio con dispositivi per la chiamata di emergenza del conducente</t>
        </is>
      </c>
      <c r="J4233" s="20" t="n"/>
      <c r="K4233" s="20" t="n"/>
      <c r="L4233" s="20" t="n"/>
      <c r="M4233" s="20" t="n"/>
      <c r="N4233" s="21">
        <f>IF($A4233="","",IFERROR(VALUE($K4233)/VALUE($L4233),IFERROR(VALUE($J4233),0)))</f>
        <v/>
      </c>
      <c r="O4233" s="21">
        <f>IF($A4233="",0,IF(OR($S4233&lt;&gt;1,COUNTA($J4233:$M4233)=0),0,IF(SUMPRODUCT(MAX(($C$5:$C$6173=$C4233)*($D$5:$D$6173=$D4233)*($S$5:$S$6173=1)*IFERROR($N$5:$N$6173*1,0)))&gt;0,ROUND($H4233*($N4233/SUMPRODUCT(MAX(($C$5:$C$6173=$C4233)*($D$5:$D$6173=$D4233)*($S$5:$S$6173=1)*IFERROR($N$5:$N$6173*1,0)))),4),0)))</f>
        <v/>
      </c>
      <c r="P4233" s="10" t="inlineStr">
        <is>
          <t>Autobus attrezzati con chiamata di emergenza / Autobus totali in offerta, incluse scorte</t>
        </is>
      </c>
      <c r="Q4233" s="21">
        <f>IF($A4233="","",$A4233&amp;"|"&amp;$C4233)</f>
        <v/>
      </c>
      <c r="R4233" s="21">
        <f>IF($A4233="","",$A4233&amp;"|"&amp;$C4233&amp;"|"&amp;$D4233)</f>
        <v/>
      </c>
      <c r="S4233" s="21">
        <f>IF($A4233="","",IFERROR(INDEX(Offerte!$D$2:$D$200,MATCH($Q4233,Offerte!$L$2:$L$200,0)),0))</f>
        <v/>
      </c>
      <c r="T4233" s="21">
        <f>IF($A4233="","",IFERROR(INDEX(Offerte!$G$2:$G$200,MATCH($Q4233,Offerte!$L$2:$L$200,0)),"NO"))</f>
        <v/>
      </c>
    </row>
    <row r="4234">
      <c r="A4234" s="10">
        <f>IF(Offerte!$A138="","",Offerte!$A138)</f>
        <v/>
      </c>
      <c r="B4234" s="10">
        <f>IF(Offerte!$A138="","",Offerte!$B138)</f>
        <v/>
      </c>
      <c r="C4234" s="10">
        <f>IF(Offerte!$A138="","",Offerte!$C138)</f>
        <v/>
      </c>
      <c r="D4234" s="10" t="inlineStr">
        <is>
          <t>C.3.1</t>
        </is>
      </c>
      <c r="E4234" s="10" t="inlineStr">
        <is>
          <t>C</t>
        </is>
      </c>
      <c r="F4234" s="10" t="inlineStr">
        <is>
          <t>Q</t>
        </is>
      </c>
      <c r="G4234" s="10" t="inlineStr">
        <is>
          <t>higher</t>
        </is>
      </c>
      <c r="H4234" s="10" t="n">
        <v>2</v>
      </c>
      <c r="I4234" s="10" t="inlineStr">
        <is>
          <t>Tasso di copertura del servizio con dispositivi di informazione dinamica a bordo mezzo</t>
        </is>
      </c>
      <c r="J4234" s="20" t="n"/>
      <c r="K4234" s="20" t="n"/>
      <c r="L4234" s="20" t="n"/>
      <c r="M4234" s="20" t="n"/>
      <c r="N4234" s="21">
        <f>IF($A4234="","",IFERROR(VALUE($K4234)/VALUE($L4234),IFERROR(VALUE($J4234),0)))</f>
        <v/>
      </c>
      <c r="O4234" s="21">
        <f>IF($A4234="",0,IF(OR($S4234&lt;&gt;1,COUNTA($J4234:$M4234)=0),0,IF(SUMPRODUCT(MAX(($C$5:$C$6173=$C4234)*($D$5:$D$6173=$D4234)*($S$5:$S$6173=1)*IFERROR($N$5:$N$6173*1,0)))&gt;0,ROUND($H4234*($N4234/SUMPRODUCT(MAX(($C$5:$C$6173=$C4234)*($D$5:$D$6173=$D4234)*($S$5:$S$6173=1)*IFERROR($N$5:$N$6173*1,0)))),4),0)))</f>
        <v/>
      </c>
      <c r="P4234" s="10" t="inlineStr">
        <is>
          <t>Autobus con monitor e indicatori vocali / Autobus totali in offerta, incluse scorte</t>
        </is>
      </c>
      <c r="Q4234" s="21">
        <f>IF($A4234="","",$A4234&amp;"|"&amp;$C4234)</f>
        <v/>
      </c>
      <c r="R4234" s="21">
        <f>IF($A4234="","",$A4234&amp;"|"&amp;$C4234&amp;"|"&amp;$D4234)</f>
        <v/>
      </c>
      <c r="S4234" s="21">
        <f>IF($A4234="","",IFERROR(INDEX(Offerte!$D$2:$D$200,MATCH($Q4234,Offerte!$L$2:$L$200,0)),0))</f>
        <v/>
      </c>
      <c r="T4234" s="21">
        <f>IF($A4234="","",IFERROR(INDEX(Offerte!$G$2:$G$200,MATCH($Q4234,Offerte!$L$2:$L$200,0)),"NO"))</f>
        <v/>
      </c>
    </row>
    <row r="4235">
      <c r="A4235" s="10">
        <f>IF(Offerte!$A138="","",Offerte!$A138)</f>
        <v/>
      </c>
      <c r="B4235" s="10">
        <f>IF(Offerte!$A138="","",Offerte!$B138)</f>
        <v/>
      </c>
      <c r="C4235" s="10">
        <f>IF(Offerte!$A138="","",Offerte!$C138)</f>
        <v/>
      </c>
      <c r="D4235" s="10" t="inlineStr">
        <is>
          <t>C.3.2</t>
        </is>
      </c>
      <c r="E4235" s="10" t="inlineStr">
        <is>
          <t>C</t>
        </is>
      </c>
      <c r="F4235" s="10" t="inlineStr">
        <is>
          <t>T</t>
        </is>
      </c>
      <c r="G4235" s="10" t="inlineStr">
        <is>
          <t>tabular</t>
        </is>
      </c>
      <c r="H4235" s="10" t="n">
        <v>2</v>
      </c>
      <c r="I4235" s="10" t="inlineStr">
        <is>
          <t>Informazioni a bordo su coincidenze ai nodi</t>
        </is>
      </c>
      <c r="J4235" s="20" t="n"/>
      <c r="K4235" s="20" t="n"/>
      <c r="L4235" s="20" t="n"/>
      <c r="M4235" s="20" t="n"/>
      <c r="N4235" s="21">
        <f>IF($A4235="","",IF(IFERROR(VALUE($M4235),0)=1,1,0))</f>
        <v/>
      </c>
      <c r="O4235" s="21">
        <f>IF($A4235="",0,IF(OR($S4235&lt;&gt;1,COUNTA($J4235:$M4235)=0),0,IF(AND($N4235=1,IFERROR(SUMIFS($N$5:$N$6173,$Q$5:$Q$6173,$Q4235,$D$5:$D$6173,"C.3.1"),0)&gt;=0.5),$H4235,0)))</f>
        <v/>
      </c>
      <c r="P4235" s="10" t="inlineStr">
        <is>
          <t>Dipende da C.3.1 &gt;= 0.5</t>
        </is>
      </c>
      <c r="Q4235" s="21">
        <f>IF($A4235="","",$A4235&amp;"|"&amp;$C4235)</f>
        <v/>
      </c>
      <c r="R4235" s="21">
        <f>IF($A4235="","",$A4235&amp;"|"&amp;$C4235&amp;"|"&amp;$D4235)</f>
        <v/>
      </c>
      <c r="S4235" s="21">
        <f>IF($A4235="","",IFERROR(INDEX(Offerte!$D$2:$D$200,MATCH($Q4235,Offerte!$L$2:$L$200,0)),0))</f>
        <v/>
      </c>
      <c r="T4235" s="21">
        <f>IF($A4235="","",IFERROR(INDEX(Offerte!$G$2:$G$200,MATCH($Q4235,Offerte!$L$2:$L$200,0)),"NO"))</f>
        <v/>
      </c>
    </row>
    <row r="4236">
      <c r="A4236" s="10">
        <f>IF(Offerte!$A138="","",Offerte!$A138)</f>
        <v/>
      </c>
      <c r="B4236" s="10">
        <f>IF(Offerte!$A138="","",Offerte!$B138)</f>
        <v/>
      </c>
      <c r="C4236" s="10">
        <f>IF(Offerte!$A138="","",Offerte!$C138)</f>
        <v/>
      </c>
      <c r="D4236" s="10" t="inlineStr">
        <is>
          <t>D.1.1</t>
        </is>
      </c>
      <c r="E4236" s="10" t="inlineStr">
        <is>
          <t>D</t>
        </is>
      </c>
      <c r="F4236" s="10" t="inlineStr">
        <is>
          <t>Q</t>
        </is>
      </c>
      <c r="G4236" s="10" t="inlineStr">
        <is>
          <t>higher</t>
        </is>
      </c>
      <c r="H4236" s="10" t="n">
        <v>3</v>
      </c>
      <c r="I4236" s="10" t="inlineStr">
        <is>
          <t>Installazione di pensiline</t>
        </is>
      </c>
      <c r="J4236" s="20" t="n"/>
      <c r="K4236" s="20" t="n"/>
      <c r="L4236" s="20" t="n"/>
      <c r="M4236" s="20" t="n"/>
      <c r="N4236" s="21">
        <f>IF($A4236="","",IFERROR(VALUE($J4236),0))</f>
        <v/>
      </c>
      <c r="O4236" s="21">
        <f>IF($A4236="",0,IF(OR($S4236&lt;&gt;1,COUNTA($J4236:$M4236)=0),0,IF(SUMPRODUCT(MAX(($C$5:$C$6173=$C4236)*($D$5:$D$6173=$D4236)*($S$5:$S$6173=1)*IFERROR($N$5:$N$6173*1,0)))&gt;0,ROUND($H4236*($N4236/SUMPRODUCT(MAX(($C$5:$C$6173=$C4236)*($D$5:$D$6173=$D4236)*($S$5:$S$6173=1)*IFERROR($N$5:$N$6173*1,0)))),4),0)))</f>
        <v/>
      </c>
      <c r="P4236" s="10" t="inlineStr">
        <is>
          <t>fermate</t>
        </is>
      </c>
      <c r="Q4236" s="21">
        <f>IF($A4236="","",$A4236&amp;"|"&amp;$C4236)</f>
        <v/>
      </c>
      <c r="R4236" s="21">
        <f>IF($A4236="","",$A4236&amp;"|"&amp;$C4236&amp;"|"&amp;$D4236)</f>
        <v/>
      </c>
      <c r="S4236" s="21">
        <f>IF($A4236="","",IFERROR(INDEX(Offerte!$D$2:$D$200,MATCH($Q4236,Offerte!$L$2:$L$200,0)),0))</f>
        <v/>
      </c>
      <c r="T4236" s="21">
        <f>IF($A4236="","",IFERROR(INDEX(Offerte!$G$2:$G$200,MATCH($Q4236,Offerte!$L$2:$L$200,0)),"NO"))</f>
        <v/>
      </c>
    </row>
    <row r="4237">
      <c r="A4237" s="10">
        <f>IF(Offerte!$A138="","",Offerte!$A138)</f>
        <v/>
      </c>
      <c r="B4237" s="10">
        <f>IF(Offerte!$A138="","",Offerte!$B138)</f>
        <v/>
      </c>
      <c r="C4237" s="10">
        <f>IF(Offerte!$A138="","",Offerte!$C138)</f>
        <v/>
      </c>
      <c r="D4237" s="10" t="inlineStr">
        <is>
          <t>D.1.2</t>
        </is>
      </c>
      <c r="E4237" s="10" t="inlineStr">
        <is>
          <t>D</t>
        </is>
      </c>
      <c r="F4237" s="10" t="inlineStr">
        <is>
          <t>Q</t>
        </is>
      </c>
      <c r="G4237" s="10" t="inlineStr">
        <is>
          <t>higher</t>
        </is>
      </c>
      <c r="H4237" s="10" t="n">
        <v>3</v>
      </c>
      <c r="I4237" s="10" t="inlineStr">
        <is>
          <t>Installazione di paline di fermata conformi alla DGR 581/2023</t>
        </is>
      </c>
      <c r="J4237" s="20" t="n"/>
      <c r="K4237" s="20" t="n"/>
      <c r="L4237" s="20" t="n"/>
      <c r="M4237" s="20" t="n"/>
      <c r="N4237" s="21">
        <f>IF($A4237="","",IFERROR(VALUE($J4237),0))</f>
        <v/>
      </c>
      <c r="O4237" s="21">
        <f>IF($A4237="",0,IF(OR($S4237&lt;&gt;1,COUNTA($J4237:$M4237)=0),0,IF(SUMPRODUCT(MAX(($C$5:$C$6173=$C4237)*($D$5:$D$6173=$D4237)*($S$5:$S$6173=1)*IFERROR($N$5:$N$6173*1,0)))&gt;0,ROUND($H4237*($N4237/SUMPRODUCT(MAX(($C$5:$C$6173=$C4237)*($D$5:$D$6173=$D4237)*($S$5:$S$6173=1)*IFERROR($N$5:$N$6173*1,0)))),4),0)))</f>
        <v/>
      </c>
      <c r="P4237" s="10" t="inlineStr">
        <is>
          <t>fermate</t>
        </is>
      </c>
      <c r="Q4237" s="21">
        <f>IF($A4237="","",$A4237&amp;"|"&amp;$C4237)</f>
        <v/>
      </c>
      <c r="R4237" s="21">
        <f>IF($A4237="","",$A4237&amp;"|"&amp;$C4237&amp;"|"&amp;$D4237)</f>
        <v/>
      </c>
      <c r="S4237" s="21">
        <f>IF($A4237="","",IFERROR(INDEX(Offerte!$D$2:$D$200,MATCH($Q4237,Offerte!$L$2:$L$200,0)),0))</f>
        <v/>
      </c>
      <c r="T4237" s="21">
        <f>IF($A4237="","",IFERROR(INDEX(Offerte!$G$2:$G$200,MATCH($Q4237,Offerte!$L$2:$L$200,0)),"NO"))</f>
        <v/>
      </c>
    </row>
    <row r="4238">
      <c r="A4238" s="10">
        <f>IF(Offerte!$A138="","",Offerte!$A138)</f>
        <v/>
      </c>
      <c r="B4238" s="10">
        <f>IF(Offerte!$A138="","",Offerte!$B138)</f>
        <v/>
      </c>
      <c r="C4238" s="10">
        <f>IF(Offerte!$A138="","",Offerte!$C138)</f>
        <v/>
      </c>
      <c r="D4238" s="10" t="inlineStr">
        <is>
          <t>D.1.3</t>
        </is>
      </c>
      <c r="E4238" s="10" t="inlineStr">
        <is>
          <t>D</t>
        </is>
      </c>
      <c r="F4238" s="10" t="inlineStr">
        <is>
          <t>Q</t>
        </is>
      </c>
      <c r="G4238" s="10" t="inlineStr">
        <is>
          <t>higher</t>
        </is>
      </c>
      <c r="H4238" s="10" t="n">
        <v>2</v>
      </c>
      <c r="I4238" s="10" t="inlineStr">
        <is>
          <t>Display informativi connessi alle fermate</t>
        </is>
      </c>
      <c r="J4238" s="20" t="n"/>
      <c r="K4238" s="20" t="n"/>
      <c r="L4238" s="20" t="n"/>
      <c r="M4238" s="20" t="n"/>
      <c r="N4238" s="21">
        <f>IF($A4238="","",IFERROR(VALUE($J4238),0))</f>
        <v/>
      </c>
      <c r="O4238" s="21">
        <f>IF($A4238="",0,IF(OR($S4238&lt;&gt;1,COUNTA($J4238:$M4238)=0),0,IF(SUMPRODUCT(MAX(($C$5:$C$6173=$C4238)*($D$5:$D$6173=$D4238)*($S$5:$S$6173=1)*IFERROR($N$5:$N$6173*1,0)))&gt;0,ROUND($H4238*($N4238/SUMPRODUCT(MAX(($C$5:$C$6173=$C4238)*($D$5:$D$6173=$D4238)*($S$5:$S$6173=1)*IFERROR($N$5:$N$6173*1,0)))),4),0)))</f>
        <v/>
      </c>
      <c r="P4238" s="10" t="inlineStr">
        <is>
          <t>fermate</t>
        </is>
      </c>
      <c r="Q4238" s="21">
        <f>IF($A4238="","",$A4238&amp;"|"&amp;$C4238)</f>
        <v/>
      </c>
      <c r="R4238" s="21">
        <f>IF($A4238="","",$A4238&amp;"|"&amp;$C4238&amp;"|"&amp;$D4238)</f>
        <v/>
      </c>
      <c r="S4238" s="21">
        <f>IF($A4238="","",IFERROR(INDEX(Offerte!$D$2:$D$200,MATCH($Q4238,Offerte!$L$2:$L$200,0)),0))</f>
        <v/>
      </c>
      <c r="T4238" s="21">
        <f>IF($A4238="","",IFERROR(INDEX(Offerte!$G$2:$G$200,MATCH($Q4238,Offerte!$L$2:$L$200,0)),"NO"))</f>
        <v/>
      </c>
    </row>
    <row r="4239">
      <c r="A4239" s="10">
        <f>IF(Offerte!$A138="","",Offerte!$A138)</f>
        <v/>
      </c>
      <c r="B4239" s="10">
        <f>IF(Offerte!$A138="","",Offerte!$B138)</f>
        <v/>
      </c>
      <c r="C4239" s="10">
        <f>IF(Offerte!$A138="","",Offerte!$C138)</f>
        <v/>
      </c>
      <c r="D4239" s="10" t="inlineStr">
        <is>
          <t>D.2.1</t>
        </is>
      </c>
      <c r="E4239" s="10" t="inlineStr">
        <is>
          <t>D</t>
        </is>
      </c>
      <c r="F4239" s="10" t="inlineStr">
        <is>
          <t>Q</t>
        </is>
      </c>
      <c r="G4239" s="10" t="inlineStr">
        <is>
          <t>higher</t>
        </is>
      </c>
      <c r="H4239" s="10" t="n">
        <v>2</v>
      </c>
      <c r="I4239" s="10" t="inlineStr">
        <is>
          <t>Segnali tattili Loges-Vet-Evolution</t>
        </is>
      </c>
      <c r="J4239" s="20" t="n"/>
      <c r="K4239" s="20" t="n"/>
      <c r="L4239" s="20" t="n"/>
      <c r="M4239" s="20" t="n"/>
      <c r="N4239" s="21">
        <f>IF($A4239="","",IFERROR(VALUE($J4239),0))</f>
        <v/>
      </c>
      <c r="O4239" s="21">
        <f>IF($A4239="",0,IF(OR($S4239&lt;&gt;1,COUNTA($J4239:$M4239)=0),0,IF(SUMPRODUCT(MAX(($C$5:$C$6173=$C4239)*($D$5:$D$6173=$D4239)*($S$5:$S$6173=1)*IFERROR($N$5:$N$6173*1,0)))&gt;0,ROUND($H4239*($N4239/SUMPRODUCT(MAX(($C$5:$C$6173=$C4239)*($D$5:$D$6173=$D4239)*($S$5:$S$6173=1)*IFERROR($N$5:$N$6173*1,0)))),4),0)))</f>
        <v/>
      </c>
      <c r="P4239" s="10" t="inlineStr">
        <is>
          <t>fermate</t>
        </is>
      </c>
      <c r="Q4239" s="21">
        <f>IF($A4239="","",$A4239&amp;"|"&amp;$C4239)</f>
        <v/>
      </c>
      <c r="R4239" s="21">
        <f>IF($A4239="","",$A4239&amp;"|"&amp;$C4239&amp;"|"&amp;$D4239)</f>
        <v/>
      </c>
      <c r="S4239" s="21">
        <f>IF($A4239="","",IFERROR(INDEX(Offerte!$D$2:$D$200,MATCH($Q4239,Offerte!$L$2:$L$200,0)),0))</f>
        <v/>
      </c>
      <c r="T4239" s="21">
        <f>IF($A4239="","",IFERROR(INDEX(Offerte!$G$2:$G$200,MATCH($Q4239,Offerte!$L$2:$L$200,0)),"NO"))</f>
        <v/>
      </c>
    </row>
    <row r="4240">
      <c r="A4240" s="10">
        <f>IF(Offerte!$A138="","",Offerte!$A138)</f>
        <v/>
      </c>
      <c r="B4240" s="10">
        <f>IF(Offerte!$A138="","",Offerte!$B138)</f>
        <v/>
      </c>
      <c r="C4240" s="10">
        <f>IF(Offerte!$A138="","",Offerte!$C138)</f>
        <v/>
      </c>
      <c r="D4240" s="10" t="inlineStr">
        <is>
          <t>E.1.1</t>
        </is>
      </c>
      <c r="E4240" s="10" t="inlineStr">
        <is>
          <t>E</t>
        </is>
      </c>
      <c r="F4240" s="10" t="inlineStr">
        <is>
          <t>T</t>
        </is>
      </c>
      <c r="G4240" s="10" t="inlineStr">
        <is>
          <t>tabular</t>
        </is>
      </c>
      <c r="H4240" s="10" t="n">
        <v>2</v>
      </c>
      <c r="I4240" s="10" t="inlineStr">
        <is>
          <t>Mobile app con travel planner PRM</t>
        </is>
      </c>
      <c r="J4240" s="20" t="n"/>
      <c r="K4240" s="20" t="n"/>
      <c r="L4240" s="20" t="n"/>
      <c r="M4240" s="20" t="n"/>
      <c r="N4240" s="21">
        <f>IF($A4240="","",IF(IFERROR(VALUE($M4240),0)=1,1,0))</f>
        <v/>
      </c>
      <c r="O4240" s="21">
        <f>IF($A4240="",0,IF(OR($S4240&lt;&gt;1,COUNTA($J4240:$M4240)=0),0,IF($N4240=1,$H4240,0)))</f>
        <v/>
      </c>
      <c r="P4240" s="10" t="inlineStr">
        <is>
          <t>sì/no</t>
        </is>
      </c>
      <c r="Q4240" s="21">
        <f>IF($A4240="","",$A4240&amp;"|"&amp;$C4240)</f>
        <v/>
      </c>
      <c r="R4240" s="21">
        <f>IF($A4240="","",$A4240&amp;"|"&amp;$C4240&amp;"|"&amp;$D4240)</f>
        <v/>
      </c>
      <c r="S4240" s="21">
        <f>IF($A4240="","",IFERROR(INDEX(Offerte!$D$2:$D$200,MATCH($Q4240,Offerte!$L$2:$L$200,0)),0))</f>
        <v/>
      </c>
      <c r="T4240" s="21">
        <f>IF($A4240="","",IFERROR(INDEX(Offerte!$G$2:$G$200,MATCH($Q4240,Offerte!$L$2:$L$200,0)),"NO"))</f>
        <v/>
      </c>
    </row>
    <row r="4241">
      <c r="A4241" s="10">
        <f>IF(Offerte!$A138="","",Offerte!$A138)</f>
        <v/>
      </c>
      <c r="B4241" s="10">
        <f>IF(Offerte!$A138="","",Offerte!$B138)</f>
        <v/>
      </c>
      <c r="C4241" s="10">
        <f>IF(Offerte!$A138="","",Offerte!$C138)</f>
        <v/>
      </c>
      <c r="D4241" s="10" t="inlineStr">
        <is>
          <t>E.2.1</t>
        </is>
      </c>
      <c r="E4241" s="10" t="inlineStr">
        <is>
          <t>E</t>
        </is>
      </c>
      <c r="F4241" s="10" t="inlineStr">
        <is>
          <t>D</t>
        </is>
      </c>
      <c r="G4241" s="10" t="inlineStr">
        <is>
          <t>discretionary</t>
        </is>
      </c>
      <c r="H4241" s="10" t="n">
        <v>2</v>
      </c>
      <c r="I4241" s="10" t="inlineStr">
        <is>
          <t>Altre azioni informative e rapporti con gli utenti</t>
        </is>
      </c>
      <c r="J4241" s="20" t="n"/>
      <c r="K4241" s="20" t="n"/>
      <c r="L4241" s="20" t="n"/>
      <c r="M4241" s="20" t="n"/>
      <c r="N4241" s="21">
        <f>IF($A4241="","",MAX(0,MIN(1,IFERROR(VALUE($M4241),0))))</f>
        <v/>
      </c>
      <c r="O4241" s="21">
        <f>IF($A4241="",0,IF(OR($S4241&lt;&gt;1,COUNTA($J4241:$M4241)=0),0,IF(SUMPRODUCT(MAX(($C$5:$C$6173=$C4241)*($D$5:$D$6173=$D4241)*($S$5:$S$6173=1)*IFERROR($N$5:$N$6173*1,0)))&gt;0,ROUND($H4241*($N4241/SUMPRODUCT(MAX(($C$5:$C$6173=$C4241)*($D$5:$D$6173=$D4241)*($S$5:$S$6173=1)*IFERROR($N$5:$N$6173*1,0)))),4),0)))</f>
        <v/>
      </c>
      <c r="P4241" s="10" t="inlineStr">
        <is>
          <t>coeff.</t>
        </is>
      </c>
      <c r="Q4241" s="21">
        <f>IF($A4241="","",$A4241&amp;"|"&amp;$C4241)</f>
        <v/>
      </c>
      <c r="R4241" s="21">
        <f>IF($A4241="","",$A4241&amp;"|"&amp;$C4241&amp;"|"&amp;$D4241)</f>
        <v/>
      </c>
      <c r="S4241" s="21">
        <f>IF($A4241="","",IFERROR(INDEX(Offerte!$D$2:$D$200,MATCH($Q4241,Offerte!$L$2:$L$200,0)),0))</f>
        <v/>
      </c>
      <c r="T4241" s="21">
        <f>IF($A4241="","",IFERROR(INDEX(Offerte!$G$2:$G$200,MATCH($Q4241,Offerte!$L$2:$L$200,0)),"NO"))</f>
        <v/>
      </c>
    </row>
    <row r="4242">
      <c r="A4242" s="10">
        <f>IF(Offerte!$A138="","",Offerte!$A138)</f>
        <v/>
      </c>
      <c r="B4242" s="10">
        <f>IF(Offerte!$A138="","",Offerte!$B138)</f>
        <v/>
      </c>
      <c r="C4242" s="10">
        <f>IF(Offerte!$A138="","",Offerte!$C138)</f>
        <v/>
      </c>
      <c r="D4242" s="10" t="inlineStr">
        <is>
          <t>F.1.1</t>
        </is>
      </c>
      <c r="E4242" s="10" t="inlineStr">
        <is>
          <t>F</t>
        </is>
      </c>
      <c r="F4242" s="10" t="inlineStr">
        <is>
          <t>Q</t>
        </is>
      </c>
      <c r="G4242" s="10" t="inlineStr">
        <is>
          <t>lower</t>
        </is>
      </c>
      <c r="H4242" s="10" t="n">
        <v>7</v>
      </c>
      <c r="I4242" s="10" t="inlineStr">
        <is>
          <t>Performance ambientali del parco mezzi adibito al servizio - I_CEA</t>
        </is>
      </c>
      <c r="J4242" s="20" t="n"/>
      <c r="K4242" s="20" t="n"/>
      <c r="L4242" s="20" t="n"/>
      <c r="M4242" s="20" t="n"/>
      <c r="N4242" s="21">
        <f>IF($A4242="","",IFERROR(VALUE($J4242),0))</f>
        <v/>
      </c>
      <c r="O4242" s="21">
        <f>IF($A4242="",0,IF(OR($S4242&lt;&gt;1,COUNTA($J4242:$M4242)=0),0,IF(AND(IFERROR(AGGREGATE(15,6,$N$5:$N$6173/(($C$5:$C$6173=$C4242)*($D$5:$D$6173=$D4242)*($S$5:$S$6173=1)*($N$5:$N$6173&gt;0)),1),0)&gt;0,$N4242&gt;0),ROUND($H4242*(IFERROR(AGGREGATE(15,6,$N$5:$N$6173/(($C$5:$C$6173=$C4242)*($D$5:$D$6173=$D4242)*($S$5:$S$6173=1)*($N$5:$N$6173&gt;0)),1),0)/$N4242),4),0)))</f>
        <v/>
      </c>
      <c r="P4242" s="10" t="inlineStr">
        <is>
          <t>indice</t>
        </is>
      </c>
      <c r="Q4242" s="21">
        <f>IF($A4242="","",$A4242&amp;"|"&amp;$C4242)</f>
        <v/>
      </c>
      <c r="R4242" s="21">
        <f>IF($A4242="","",$A4242&amp;"|"&amp;$C4242&amp;"|"&amp;$D4242)</f>
        <v/>
      </c>
      <c r="S4242" s="21">
        <f>IF($A4242="","",IFERROR(INDEX(Offerte!$D$2:$D$200,MATCH($Q4242,Offerte!$L$2:$L$200,0)),0))</f>
        <v/>
      </c>
      <c r="T4242" s="21">
        <f>IF($A4242="","",IFERROR(INDEX(Offerte!$G$2:$G$200,MATCH($Q4242,Offerte!$L$2:$L$200,0)),"NO"))</f>
        <v/>
      </c>
    </row>
    <row r="4243">
      <c r="A4243" s="10">
        <f>IF(Offerte!$A138="","",Offerte!$A138)</f>
        <v/>
      </c>
      <c r="B4243" s="10">
        <f>IF(Offerte!$A138="","",Offerte!$B138)</f>
        <v/>
      </c>
      <c r="C4243" s="10">
        <f>IF(Offerte!$A138="","",Offerte!$C138)</f>
        <v/>
      </c>
      <c r="D4243" s="10" t="inlineStr">
        <is>
          <t>F.2.1</t>
        </is>
      </c>
      <c r="E4243" s="10" t="inlineStr">
        <is>
          <t>F</t>
        </is>
      </c>
      <c r="F4243" s="10" t="inlineStr">
        <is>
          <t>Q</t>
        </is>
      </c>
      <c r="G4243" s="10" t="inlineStr">
        <is>
          <t>higher</t>
        </is>
      </c>
      <c r="H4243" s="10" t="n">
        <v>2</v>
      </c>
      <c r="I4243" s="10" t="inlineStr">
        <is>
          <t>Tasso di copertura del servizio con dispositivi ECO-DRIVER</t>
        </is>
      </c>
      <c r="J4243" s="20" t="n"/>
      <c r="K4243" s="20" t="n"/>
      <c r="L4243" s="20" t="n"/>
      <c r="M4243" s="20" t="n"/>
      <c r="N4243" s="21">
        <f>IF($A4243="","",IFERROR(VALUE($K4243)/VALUE($L4243),IFERROR(VALUE($J4243),0)))</f>
        <v/>
      </c>
      <c r="O4243" s="21">
        <f>IF($A4243="",0,IF(OR($S4243&lt;&gt;1,COUNTA($J4243:$M4243)=0),0,IF(SUMPRODUCT(MAX(($C$5:$C$6173=$C4243)*($D$5:$D$6173=$D4243)*($S$5:$S$6173=1)*IFERROR($N$5:$N$6173*1,0)))&gt;0,ROUND($H4243*($N4243/SUMPRODUCT(MAX(($C$5:$C$6173=$C4243)*($D$5:$D$6173=$D4243)*($S$5:$S$6173=1)*IFERROR($N$5:$N$6173*1,0)))),4),0)))</f>
        <v/>
      </c>
      <c r="P4243" s="10" t="inlineStr">
        <is>
          <t>Autobus attrezzati con dispositivi ECO-DRIVER / Autobus totali in offerta, incluse scorte</t>
        </is>
      </c>
      <c r="Q4243" s="21">
        <f>IF($A4243="","",$A4243&amp;"|"&amp;$C4243)</f>
        <v/>
      </c>
      <c r="R4243" s="21">
        <f>IF($A4243="","",$A4243&amp;"|"&amp;$C4243&amp;"|"&amp;$D4243)</f>
        <v/>
      </c>
      <c r="S4243" s="21">
        <f>IF($A4243="","",IFERROR(INDEX(Offerte!$D$2:$D$200,MATCH($Q4243,Offerte!$L$2:$L$200,0)),0))</f>
        <v/>
      </c>
      <c r="T4243" s="21">
        <f>IF($A4243="","",IFERROR(INDEX(Offerte!$G$2:$G$200,MATCH($Q4243,Offerte!$L$2:$L$200,0)),"NO"))</f>
        <v/>
      </c>
    </row>
    <row r="4244">
      <c r="A4244" s="10">
        <f>IF(Offerte!$A138="","",Offerte!$A138)</f>
        <v/>
      </c>
      <c r="B4244" s="10">
        <f>IF(Offerte!$A138="","",Offerte!$B138)</f>
        <v/>
      </c>
      <c r="C4244" s="10">
        <f>IF(Offerte!$A138="","",Offerte!$C138)</f>
        <v/>
      </c>
      <c r="D4244" s="10" t="inlineStr">
        <is>
          <t>F.3.1</t>
        </is>
      </c>
      <c r="E4244" s="10" t="inlineStr">
        <is>
          <t>F</t>
        </is>
      </c>
      <c r="F4244" s="10" t="inlineStr">
        <is>
          <t>Q</t>
        </is>
      </c>
      <c r="G4244" s="10" t="inlineStr">
        <is>
          <t>higher</t>
        </is>
      </c>
      <c r="H4244" s="10" t="n">
        <v>2</v>
      </c>
      <c r="I4244" s="10" t="inlineStr">
        <is>
          <t>Autoproduzione consumi elettrici per trazione</t>
        </is>
      </c>
      <c r="J4244" s="20" t="n"/>
      <c r="K4244" s="20" t="n"/>
      <c r="L4244" s="20" t="n"/>
      <c r="M4244" s="20" t="n"/>
      <c r="N4244" s="21">
        <f>IF($A4244="","",IFERROR(VALUE($J4244),0))</f>
        <v/>
      </c>
      <c r="O4244" s="21">
        <f>IF($A4244="",0,IF(OR($S4244&lt;&gt;1,COUNTA($J4244:$M4244)=0),0,IF(SUMPRODUCT(MAX(($C$5:$C$6173=$C4244)*($D$5:$D$6173=$D4244)*($S$5:$S$6173=1)*IFERROR($N$5:$N$6173*1,0)))&gt;0,ROUND($H4244*($N4244/SUMPRODUCT(MAX(($C$5:$C$6173=$C4244)*($D$5:$D$6173=$D4244)*($S$5:$S$6173=1)*IFERROR($N$5:$N$6173*1,0)))),4),0)))</f>
        <v/>
      </c>
      <c r="P4244" s="10" t="inlineStr">
        <is>
          <t>kWh/anno</t>
        </is>
      </c>
      <c r="Q4244" s="21">
        <f>IF($A4244="","",$A4244&amp;"|"&amp;$C4244)</f>
        <v/>
      </c>
      <c r="R4244" s="21">
        <f>IF($A4244="","",$A4244&amp;"|"&amp;$C4244&amp;"|"&amp;$D4244)</f>
        <v/>
      </c>
      <c r="S4244" s="21">
        <f>IF($A4244="","",IFERROR(INDEX(Offerte!$D$2:$D$200,MATCH($Q4244,Offerte!$L$2:$L$200,0)),0))</f>
        <v/>
      </c>
      <c r="T4244" s="21">
        <f>IF($A4244="","",IFERROR(INDEX(Offerte!$G$2:$G$200,MATCH($Q4244,Offerte!$L$2:$L$200,0)),"NO"))</f>
        <v/>
      </c>
    </row>
    <row r="4245">
      <c r="A4245" s="10">
        <f>IF(Offerte!$A138="","",Offerte!$A138)</f>
        <v/>
      </c>
      <c r="B4245" s="10">
        <f>IF(Offerte!$A138="","",Offerte!$B138)</f>
        <v/>
      </c>
      <c r="C4245" s="10">
        <f>IF(Offerte!$A138="","",Offerte!$C138)</f>
        <v/>
      </c>
      <c r="D4245" s="10" t="inlineStr">
        <is>
          <t>F.4.1</t>
        </is>
      </c>
      <c r="E4245" s="10" t="inlineStr">
        <is>
          <t>F</t>
        </is>
      </c>
      <c r="F4245" s="10" t="inlineStr">
        <is>
          <t>Q</t>
        </is>
      </c>
      <c r="G4245" s="10" t="inlineStr">
        <is>
          <t>soil</t>
        </is>
      </c>
      <c r="H4245" s="10" t="n">
        <v>2</v>
      </c>
      <c r="I4245" s="10" t="inlineStr">
        <is>
          <t>Indice di consumo di suolo</t>
        </is>
      </c>
      <c r="J4245" s="20" t="n"/>
      <c r="K4245" s="20" t="n"/>
      <c r="L4245" s="20" t="n"/>
      <c r="M4245" s="20" t="n"/>
      <c r="N4245" s="21">
        <f>IF($A4245="","",IFERROR(VALUE($J4245),0))</f>
        <v/>
      </c>
      <c r="O4245" s="21">
        <f>IF($A4245="",0,IF(OR($S4245&lt;&gt;1,COUNTA($J4245:$M4245)=0),0,IF($N4245&lt;=0,$H4245,IF(SUMPRODUCT(MAX(($C$5:$C$6173=$C4245)*($D$5:$D$6173=$D4245)*($S$5:$S$6173=1)*IFERROR($N$5:$N$6173*1,0)))&gt;0,ROUND($H4245*((SUMPRODUCT(MAX(($C$5:$C$6173=$C4245)*($D$5:$D$6173=$D4245)*($S$5:$S$6173=1)*IFERROR($N$5:$N$6173*1,0)))-$N4245)/SUMPRODUCT(MAX(($C$5:$C$6173=$C4245)*($D$5:$D$6173=$D4245)*($S$5:$S$6173=1)*IFERROR($N$5:$N$6173*1,0)))),4),0))))</f>
        <v/>
      </c>
      <c r="P4245" s="10" t="inlineStr">
        <is>
          <t>m2</t>
        </is>
      </c>
      <c r="Q4245" s="21">
        <f>IF($A4245="","",$A4245&amp;"|"&amp;$C4245)</f>
        <v/>
      </c>
      <c r="R4245" s="21">
        <f>IF($A4245="","",$A4245&amp;"|"&amp;$C4245&amp;"|"&amp;$D4245)</f>
        <v/>
      </c>
      <c r="S4245" s="21">
        <f>IF($A4245="","",IFERROR(INDEX(Offerte!$D$2:$D$200,MATCH($Q4245,Offerte!$L$2:$L$200,0)),0))</f>
        <v/>
      </c>
      <c r="T4245" s="21">
        <f>IF($A4245="","",IFERROR(INDEX(Offerte!$G$2:$G$200,MATCH($Q4245,Offerte!$L$2:$L$200,0)),"NO"))</f>
        <v/>
      </c>
    </row>
    <row r="4246">
      <c r="A4246" s="10">
        <f>IF(Offerte!$A138="","",Offerte!$A138)</f>
        <v/>
      </c>
      <c r="B4246" s="10">
        <f>IF(Offerte!$A138="","",Offerte!$B138)</f>
        <v/>
      </c>
      <c r="C4246" s="10">
        <f>IF(Offerte!$A138="","",Offerte!$C138)</f>
        <v/>
      </c>
      <c r="D4246" s="10" t="inlineStr">
        <is>
          <t>F.5.1</t>
        </is>
      </c>
      <c r="E4246" s="10" t="inlineStr">
        <is>
          <t>F</t>
        </is>
      </c>
      <c r="F4246" s="10" t="inlineStr">
        <is>
          <t>T</t>
        </is>
      </c>
      <c r="G4246" s="10" t="inlineStr">
        <is>
          <t>tabular</t>
        </is>
      </c>
      <c r="H4246" s="10" t="n">
        <v>1</v>
      </c>
      <c r="I4246" s="10" t="inlineStr">
        <is>
          <t>Rendicontazione di sostenibilità ambientale</t>
        </is>
      </c>
      <c r="J4246" s="20" t="n"/>
      <c r="K4246" s="20" t="n"/>
      <c r="L4246" s="20" t="n"/>
      <c r="M4246" s="20" t="n"/>
      <c r="N4246" s="21">
        <f>IF($A4246="","",IF(IFERROR(VALUE($M4246),0)=1,1,0))</f>
        <v/>
      </c>
      <c r="O4246" s="21">
        <f>IF($A4246="",0,IF(OR($S4246&lt;&gt;1,COUNTA($J4246:$M4246)=0),0,IF($N4246=1,$H4246,0)))</f>
        <v/>
      </c>
      <c r="P4246" s="10" t="inlineStr">
        <is>
          <t>sì/no</t>
        </is>
      </c>
      <c r="Q4246" s="21">
        <f>IF($A4246="","",$A4246&amp;"|"&amp;$C4246)</f>
        <v/>
      </c>
      <c r="R4246" s="21">
        <f>IF($A4246="","",$A4246&amp;"|"&amp;$C4246&amp;"|"&amp;$D4246)</f>
        <v/>
      </c>
      <c r="S4246" s="21">
        <f>IF($A4246="","",IFERROR(INDEX(Offerte!$D$2:$D$200,MATCH($Q4246,Offerte!$L$2:$L$200,0)),0))</f>
        <v/>
      </c>
      <c r="T4246" s="21">
        <f>IF($A4246="","",IFERROR(INDEX(Offerte!$G$2:$G$200,MATCH($Q4246,Offerte!$L$2:$L$200,0)),"NO"))</f>
        <v/>
      </c>
    </row>
    <row r="4247">
      <c r="A4247" s="10">
        <f>IF(Offerte!$A138="","",Offerte!$A138)</f>
        <v/>
      </c>
      <c r="B4247" s="10">
        <f>IF(Offerte!$A138="","",Offerte!$B138)</f>
        <v/>
      </c>
      <c r="C4247" s="10">
        <f>IF(Offerte!$A138="","",Offerte!$C138)</f>
        <v/>
      </c>
      <c r="D4247" s="10" t="inlineStr">
        <is>
          <t>G.1.1</t>
        </is>
      </c>
      <c r="E4247" s="10" t="inlineStr">
        <is>
          <t>G</t>
        </is>
      </c>
      <c r="F4247" s="10" t="inlineStr">
        <is>
          <t>D</t>
        </is>
      </c>
      <c r="G4247" s="10" t="inlineStr">
        <is>
          <t>discretionary</t>
        </is>
      </c>
      <c r="H4247" s="10" t="n">
        <v>2</v>
      </c>
      <c r="I4247" s="10" t="inlineStr">
        <is>
          <t>Qualità del progetto di centrale di controllo aziendale</t>
        </is>
      </c>
      <c r="J4247" s="20" t="n"/>
      <c r="K4247" s="20" t="n"/>
      <c r="L4247" s="20" t="n"/>
      <c r="M4247" s="20" t="n"/>
      <c r="N4247" s="21">
        <f>IF($A4247="","",MAX(0,MIN(1,IFERROR(VALUE($M4247),0))))</f>
        <v/>
      </c>
      <c r="O4247" s="21">
        <f>IF($A4247="",0,IF(OR($S4247&lt;&gt;1,COUNTA($J4247:$M4247)=0),0,IF(SUMPRODUCT(MAX(($C$5:$C$6173=$C4247)*($D$5:$D$6173=$D4247)*($S$5:$S$6173=1)*IFERROR($N$5:$N$6173*1,0)))&gt;0,ROUND($H4247*($N4247/SUMPRODUCT(MAX(($C$5:$C$6173=$C4247)*($D$5:$D$6173=$D4247)*($S$5:$S$6173=1)*IFERROR($N$5:$N$6173*1,0)))),4),0)))</f>
        <v/>
      </c>
      <c r="P4247" s="10" t="inlineStr">
        <is>
          <t>coeff.</t>
        </is>
      </c>
      <c r="Q4247" s="21">
        <f>IF($A4247="","",$A4247&amp;"|"&amp;$C4247)</f>
        <v/>
      </c>
      <c r="R4247" s="21">
        <f>IF($A4247="","",$A4247&amp;"|"&amp;$C4247&amp;"|"&amp;$D4247)</f>
        <v/>
      </c>
      <c r="S4247" s="21">
        <f>IF($A4247="","",IFERROR(INDEX(Offerte!$D$2:$D$200,MATCH($Q4247,Offerte!$L$2:$L$200,0)),0))</f>
        <v/>
      </c>
      <c r="T4247" s="21">
        <f>IF($A4247="","",IFERROR(INDEX(Offerte!$G$2:$G$200,MATCH($Q4247,Offerte!$L$2:$L$200,0)),"NO"))</f>
        <v/>
      </c>
    </row>
    <row r="4248">
      <c r="A4248" s="10">
        <f>IF(Offerte!$A138="","",Offerte!$A138)</f>
        <v/>
      </c>
      <c r="B4248" s="10">
        <f>IF(Offerte!$A138="","",Offerte!$B138)</f>
        <v/>
      </c>
      <c r="C4248" s="10">
        <f>IF(Offerte!$A138="","",Offerte!$C138)</f>
        <v/>
      </c>
      <c r="D4248" s="10" t="inlineStr">
        <is>
          <t>G.2.1</t>
        </is>
      </c>
      <c r="E4248" s="10" t="inlineStr">
        <is>
          <t>G</t>
        </is>
      </c>
      <c r="F4248" s="10" t="inlineStr">
        <is>
          <t>T</t>
        </is>
      </c>
      <c r="G4248" s="10" t="inlineStr">
        <is>
          <t>tabular</t>
        </is>
      </c>
      <c r="H4248" s="10" t="n">
        <v>1</v>
      </c>
      <c r="I4248" s="10" t="inlineStr">
        <is>
          <t>Certificazione ISO 45001</t>
        </is>
      </c>
      <c r="J4248" s="20" t="n"/>
      <c r="K4248" s="20" t="n"/>
      <c r="L4248" s="20" t="n"/>
      <c r="M4248" s="20" t="n"/>
      <c r="N4248" s="21">
        <f>IF($A4248="","",IF(IFERROR(VALUE($M4248),0)=1,1,0))</f>
        <v/>
      </c>
      <c r="O4248" s="21">
        <f>IF($A4248="",0,IF(OR($S4248&lt;&gt;1,COUNTA($J4248:$M4248)=0),0,IF($N4248=1,$H4248,0)))</f>
        <v/>
      </c>
      <c r="P4248" s="10" t="inlineStr">
        <is>
          <t>sì/no</t>
        </is>
      </c>
      <c r="Q4248" s="21">
        <f>IF($A4248="","",$A4248&amp;"|"&amp;$C4248)</f>
        <v/>
      </c>
      <c r="R4248" s="21">
        <f>IF($A4248="","",$A4248&amp;"|"&amp;$C4248&amp;"|"&amp;$D4248)</f>
        <v/>
      </c>
      <c r="S4248" s="21">
        <f>IF($A4248="","",IFERROR(INDEX(Offerte!$D$2:$D$200,MATCH($Q4248,Offerte!$L$2:$L$200,0)),0))</f>
        <v/>
      </c>
      <c r="T4248" s="21">
        <f>IF($A4248="","",IFERROR(INDEX(Offerte!$G$2:$G$200,MATCH($Q4248,Offerte!$L$2:$L$200,0)),"NO"))</f>
        <v/>
      </c>
    </row>
    <row r="4249">
      <c r="A4249" s="10">
        <f>IF(Offerte!$A138="","",Offerte!$A138)</f>
        <v/>
      </c>
      <c r="B4249" s="10">
        <f>IF(Offerte!$A138="","",Offerte!$B138)</f>
        <v/>
      </c>
      <c r="C4249" s="10">
        <f>IF(Offerte!$A138="","",Offerte!$C138)</f>
        <v/>
      </c>
      <c r="D4249" s="10" t="inlineStr">
        <is>
          <t>G.3.1</t>
        </is>
      </c>
      <c r="E4249" s="10" t="inlineStr">
        <is>
          <t>G</t>
        </is>
      </c>
      <c r="F4249" s="10" t="inlineStr">
        <is>
          <t>T</t>
        </is>
      </c>
      <c r="G4249" s="10" t="inlineStr">
        <is>
          <t>tabular</t>
        </is>
      </c>
      <c r="H4249" s="10" t="n">
        <v>1</v>
      </c>
      <c r="I4249" s="10" t="inlineStr">
        <is>
          <t>Certificazioni di responsabilità sociale</t>
        </is>
      </c>
      <c r="J4249" s="20" t="n"/>
      <c r="K4249" s="20" t="n"/>
      <c r="L4249" s="20" t="n"/>
      <c r="M4249" s="20" t="n"/>
      <c r="N4249" s="21">
        <f>IF($A4249="","",IF(IFERROR(VALUE($M4249),0)=1,1,0))</f>
        <v/>
      </c>
      <c r="O4249" s="21">
        <f>IF($A4249="",0,IF(OR($S4249&lt;&gt;1,COUNTA($J4249:$M4249)=0),0,IF($N4249=1,$H4249,0)))</f>
        <v/>
      </c>
      <c r="P4249" s="10" t="inlineStr">
        <is>
          <t>sì/no</t>
        </is>
      </c>
      <c r="Q4249" s="21">
        <f>IF($A4249="","",$A4249&amp;"|"&amp;$C4249)</f>
        <v/>
      </c>
      <c r="R4249" s="21">
        <f>IF($A4249="","",$A4249&amp;"|"&amp;$C4249&amp;"|"&amp;$D4249)</f>
        <v/>
      </c>
      <c r="S4249" s="21">
        <f>IF($A4249="","",IFERROR(INDEX(Offerte!$D$2:$D$200,MATCH($Q4249,Offerte!$L$2:$L$200,0)),0))</f>
        <v/>
      </c>
      <c r="T4249" s="21">
        <f>IF($A4249="","",IFERROR(INDEX(Offerte!$G$2:$G$200,MATCH($Q4249,Offerte!$L$2:$L$200,0)),"NO"))</f>
        <v/>
      </c>
    </row>
    <row r="4250">
      <c r="A4250" s="10">
        <f>IF(Offerte!$A138="","",Offerte!$A138)</f>
        <v/>
      </c>
      <c r="B4250" s="10">
        <f>IF(Offerte!$A138="","",Offerte!$B138)</f>
        <v/>
      </c>
      <c r="C4250" s="10">
        <f>IF(Offerte!$A138="","",Offerte!$C138)</f>
        <v/>
      </c>
      <c r="D4250" s="10" t="inlineStr">
        <is>
          <t>G.4.1</t>
        </is>
      </c>
      <c r="E4250" s="10" t="inlineStr">
        <is>
          <t>G</t>
        </is>
      </c>
      <c r="F4250" s="10" t="inlineStr">
        <is>
          <t>D</t>
        </is>
      </c>
      <c r="G4250" s="10" t="inlineStr">
        <is>
          <t>discretionary</t>
        </is>
      </c>
      <c r="H4250" s="10" t="n">
        <v>2</v>
      </c>
      <c r="I4250" s="10" t="inlineStr">
        <is>
          <t>Qualità del piano di formazione del personale</t>
        </is>
      </c>
      <c r="J4250" s="20" t="n"/>
      <c r="K4250" s="20" t="n"/>
      <c r="L4250" s="20" t="n"/>
      <c r="M4250" s="20" t="n"/>
      <c r="N4250" s="21">
        <f>IF($A4250="","",MAX(0,MIN(1,IFERROR(VALUE($M4250),0))))</f>
        <v/>
      </c>
      <c r="O4250" s="21">
        <f>IF($A4250="",0,IF(OR($S4250&lt;&gt;1,COUNTA($J4250:$M4250)=0),0,IF(SUMPRODUCT(MAX(($C$5:$C$6173=$C4250)*($D$5:$D$6173=$D4250)*($S$5:$S$6173=1)*IFERROR($N$5:$N$6173*1,0)))&gt;0,ROUND($H4250*($N4250/SUMPRODUCT(MAX(($C$5:$C$6173=$C4250)*($D$5:$D$6173=$D4250)*($S$5:$S$6173=1)*IFERROR($N$5:$N$6173*1,0)))),4),0)))</f>
        <v/>
      </c>
      <c r="P4250" s="10" t="inlineStr">
        <is>
          <t>coeff.</t>
        </is>
      </c>
      <c r="Q4250" s="21">
        <f>IF($A4250="","",$A4250&amp;"|"&amp;$C4250)</f>
        <v/>
      </c>
      <c r="R4250" s="21">
        <f>IF($A4250="","",$A4250&amp;"|"&amp;$C4250&amp;"|"&amp;$D4250)</f>
        <v/>
      </c>
      <c r="S4250" s="21">
        <f>IF($A4250="","",IFERROR(INDEX(Offerte!$D$2:$D$200,MATCH($Q4250,Offerte!$L$2:$L$200,0)),0))</f>
        <v/>
      </c>
      <c r="T4250" s="21">
        <f>IF($A4250="","",IFERROR(INDEX(Offerte!$G$2:$G$200,MATCH($Q4250,Offerte!$L$2:$L$200,0)),"NO"))</f>
        <v/>
      </c>
    </row>
    <row r="4251">
      <c r="A4251" s="10">
        <f>IF(Offerte!$A138="","",Offerte!$A138)</f>
        <v/>
      </c>
      <c r="B4251" s="10">
        <f>IF(Offerte!$A138="","",Offerte!$B138)</f>
        <v/>
      </c>
      <c r="C4251" s="10">
        <f>IF(Offerte!$A138="","",Offerte!$C138)</f>
        <v/>
      </c>
      <c r="D4251" s="10" t="inlineStr">
        <is>
          <t>G.5.1</t>
        </is>
      </c>
      <c r="E4251" s="10" t="inlineStr">
        <is>
          <t>G</t>
        </is>
      </c>
      <c r="F4251" s="10" t="inlineStr">
        <is>
          <t>T</t>
        </is>
      </c>
      <c r="G4251" s="10" t="inlineStr">
        <is>
          <t>tabular</t>
        </is>
      </c>
      <c r="H4251" s="10" t="n">
        <v>1</v>
      </c>
      <c r="I4251" s="10" t="inlineStr">
        <is>
          <t>Impegno al mantenimento delle garanzie del contratto di secondo livello del gestore uscente</t>
        </is>
      </c>
      <c r="J4251" s="20" t="n"/>
      <c r="K4251" s="20" t="n"/>
      <c r="L4251" s="20" t="n"/>
      <c r="M4251" s="20" t="n"/>
      <c r="N4251" s="21">
        <f>IF($A4251="","",IF(IFERROR(VALUE($M4251),0)=1,1,0))</f>
        <v/>
      </c>
      <c r="O4251" s="21">
        <f>IF($A4251="",0,IF(OR($S4251&lt;&gt;1,COUNTA($J4251:$M4251)=0),0,IF($N4251=1,$H4251,0)))</f>
        <v/>
      </c>
      <c r="P4251" s="10" t="inlineStr">
        <is>
          <t>sì/no</t>
        </is>
      </c>
      <c r="Q4251" s="21">
        <f>IF($A4251="","",$A4251&amp;"|"&amp;$C4251)</f>
        <v/>
      </c>
      <c r="R4251" s="21">
        <f>IF($A4251="","",$A4251&amp;"|"&amp;$C4251&amp;"|"&amp;$D4251)</f>
        <v/>
      </c>
      <c r="S4251" s="21">
        <f>IF($A4251="","",IFERROR(INDEX(Offerte!$D$2:$D$200,MATCH($Q4251,Offerte!$L$2:$L$200,0)),0))</f>
        <v/>
      </c>
      <c r="T4251" s="21">
        <f>IF($A4251="","",IFERROR(INDEX(Offerte!$G$2:$G$200,MATCH($Q4251,Offerte!$L$2:$L$200,0)),"NO"))</f>
        <v/>
      </c>
    </row>
    <row r="4252">
      <c r="A4252" s="10">
        <f>IF(Offerte!$A139="","",Offerte!$A139)</f>
        <v/>
      </c>
      <c r="B4252" s="10">
        <f>IF(Offerte!$A139="","",Offerte!$B139)</f>
        <v/>
      </c>
      <c r="C4252" s="10">
        <f>IF(Offerte!$A139="","",Offerte!$C139)</f>
        <v/>
      </c>
      <c r="D4252" s="10" t="inlineStr">
        <is>
          <t>A.1.1</t>
        </is>
      </c>
      <c r="E4252" s="10" t="inlineStr">
        <is>
          <t>A</t>
        </is>
      </c>
      <c r="F4252" s="10" t="inlineStr">
        <is>
          <t>Q</t>
        </is>
      </c>
      <c r="G4252" s="10" t="inlineStr">
        <is>
          <t>higher</t>
        </is>
      </c>
      <c r="H4252" s="10" t="n">
        <v>3</v>
      </c>
      <c r="I4252" s="10" t="inlineStr">
        <is>
          <t>Tasso aggiuntivo di corse controllate</t>
        </is>
      </c>
      <c r="J4252" s="20" t="n"/>
      <c r="K4252" s="20" t="n"/>
      <c r="L4252" s="20" t="n"/>
      <c r="M4252" s="20" t="n"/>
      <c r="N4252" s="21">
        <f>IF($A4252="","",IFERROR(VALUE($K4252)/VALUE($L4252)*100,IFERROR(VALUE($J4252),0)))</f>
        <v/>
      </c>
      <c r="O4252" s="21">
        <f>IF($A4252="",0,IF(OR($S4252&lt;&gt;1,COUNTA($J4252:$M4252)=0),0,IF(SUMPRODUCT(MAX(($C$5:$C$6173=$C4252)*($D$5:$D$6173=$D4252)*($S$5:$S$6173=1)*IFERROR($N$5:$N$6173*1,0)))&gt;0,ROUND($H4252*($N4252/SUMPRODUCT(MAX(($C$5:$C$6173=$C4252)*($D$5:$D$6173=$D4252)*($S$5:$S$6173=1)*IFERROR($N$5:$N$6173*1,0)))),4),0)))</f>
        <v/>
      </c>
      <c r="P4252" s="10" t="inlineStr">
        <is>
          <t>Corse controllate annue / Corse programmate annue</t>
        </is>
      </c>
      <c r="Q4252" s="21">
        <f>IF($A4252="","",$A4252&amp;"|"&amp;$C4252)</f>
        <v/>
      </c>
      <c r="R4252" s="21">
        <f>IF($A4252="","",$A4252&amp;"|"&amp;$C4252&amp;"|"&amp;$D4252)</f>
        <v/>
      </c>
      <c r="S4252" s="21">
        <f>IF($A4252="","",IFERROR(INDEX(Offerte!$D$2:$D$200,MATCH($Q4252,Offerte!$L$2:$L$200,0)),0))</f>
        <v/>
      </c>
      <c r="T4252" s="21">
        <f>IF($A4252="","",IFERROR(INDEX(Offerte!$G$2:$G$200,MATCH($Q4252,Offerte!$L$2:$L$200,0)),"NO"))</f>
        <v/>
      </c>
    </row>
    <row r="4253">
      <c r="A4253" s="10">
        <f>IF(Offerte!$A139="","",Offerte!$A139)</f>
        <v/>
      </c>
      <c r="B4253" s="10">
        <f>IF(Offerte!$A139="","",Offerte!$B139)</f>
        <v/>
      </c>
      <c r="C4253" s="10">
        <f>IF(Offerte!$A139="","",Offerte!$C139)</f>
        <v/>
      </c>
      <c r="D4253" s="10" t="inlineStr">
        <is>
          <t>A.1.2</t>
        </is>
      </c>
      <c r="E4253" s="10" t="inlineStr">
        <is>
          <t>A</t>
        </is>
      </c>
      <c r="F4253" s="10" t="inlineStr">
        <is>
          <t>Q</t>
        </is>
      </c>
      <c r="G4253" s="10" t="inlineStr">
        <is>
          <t>higher</t>
        </is>
      </c>
      <c r="H4253" s="10" t="n">
        <v>4</v>
      </c>
      <c r="I4253" s="10" t="inlineStr">
        <is>
          <t>Numero aggiuntivo di passeggeri controllati</t>
        </is>
      </c>
      <c r="J4253" s="20" t="n"/>
      <c r="K4253" s="20" t="n"/>
      <c r="L4253" s="20" t="n"/>
      <c r="M4253" s="20" t="n"/>
      <c r="N4253" s="21">
        <f>IF($A4253="","",IFERROR(VALUE($J4253),0))</f>
        <v/>
      </c>
      <c r="O4253" s="21">
        <f>IF($A4253="",0,IF(OR($S4253&lt;&gt;1,COUNTA($J4253:$M4253)=0),0,IF(SUMPRODUCT(MAX(($C$5:$C$6173=$C4253)*($D$5:$D$6173=$D4253)*($S$5:$S$6173=1)*IFERROR($N$5:$N$6173*1,0)))&gt;0,ROUND($H4253*($N4253/SUMPRODUCT(MAX(($C$5:$C$6173=$C4253)*($D$5:$D$6173=$D4253)*($S$5:$S$6173=1)*IFERROR($N$5:$N$6173*1,0)))),4),0)))</f>
        <v/>
      </c>
      <c r="P4253" s="10" t="inlineStr">
        <is>
          <t>passeggeri/anno</t>
        </is>
      </c>
      <c r="Q4253" s="21">
        <f>IF($A4253="","",$A4253&amp;"|"&amp;$C4253)</f>
        <v/>
      </c>
      <c r="R4253" s="21">
        <f>IF($A4253="","",$A4253&amp;"|"&amp;$C4253&amp;"|"&amp;$D4253)</f>
        <v/>
      </c>
      <c r="S4253" s="21">
        <f>IF($A4253="","",IFERROR(INDEX(Offerte!$D$2:$D$200,MATCH($Q4253,Offerte!$L$2:$L$200,0)),0))</f>
        <v/>
      </c>
      <c r="T4253" s="21">
        <f>IF($A4253="","",IFERROR(INDEX(Offerte!$G$2:$G$200,MATCH($Q4253,Offerte!$L$2:$L$200,0)),"NO"))</f>
        <v/>
      </c>
    </row>
    <row r="4254">
      <c r="A4254" s="10">
        <f>IF(Offerte!$A139="","",Offerte!$A139)</f>
        <v/>
      </c>
      <c r="B4254" s="10">
        <f>IF(Offerte!$A139="","",Offerte!$B139)</f>
        <v/>
      </c>
      <c r="C4254" s="10">
        <f>IF(Offerte!$A139="","",Offerte!$C139)</f>
        <v/>
      </c>
      <c r="D4254" s="10" t="inlineStr">
        <is>
          <t>B.1.1</t>
        </is>
      </c>
      <c r="E4254" s="10" t="inlineStr">
        <is>
          <t>B</t>
        </is>
      </c>
      <c r="F4254" s="10" t="inlineStr">
        <is>
          <t>Q</t>
        </is>
      </c>
      <c r="G4254" s="10" t="inlineStr">
        <is>
          <t>higher</t>
        </is>
      </c>
      <c r="H4254" s="10" t="n">
        <v>3</v>
      </c>
      <c r="I4254" s="10" t="inlineStr">
        <is>
          <t>Incremento dei posti offerti nelle fasce di punta</t>
        </is>
      </c>
      <c r="J4254" s="20" t="n"/>
      <c r="K4254" s="20" t="n"/>
      <c r="L4254" s="20" t="n"/>
      <c r="M4254" s="20" t="n"/>
      <c r="N4254" s="21">
        <f>IF($A4254="","",IFERROR(VALUE($J4254),0))</f>
        <v/>
      </c>
      <c r="O4254" s="21">
        <f>IF($A4254="",0,IF(OR($S4254&lt;&gt;1,COUNTA($J4254:$M4254)=0),0,IF(SUMPRODUCT(MAX(($C$5:$C$6173=$C4254)*($D$5:$D$6173=$D4254)*($S$5:$S$6173=1)*IFERROR($N$5:$N$6173*1,0)))&gt;0,ROUND($H4254*($N4254/SUMPRODUCT(MAX(($C$5:$C$6173=$C4254)*($D$5:$D$6173=$D4254)*($S$5:$S$6173=1)*IFERROR($N$5:$N$6173*1,0)))),4),0)))</f>
        <v/>
      </c>
      <c r="P4254" s="10" t="inlineStr">
        <is>
          <t>posti*km</t>
        </is>
      </c>
      <c r="Q4254" s="21">
        <f>IF($A4254="","",$A4254&amp;"|"&amp;$C4254)</f>
        <v/>
      </c>
      <c r="R4254" s="21">
        <f>IF($A4254="","",$A4254&amp;"|"&amp;$C4254&amp;"|"&amp;$D4254)</f>
        <v/>
      </c>
      <c r="S4254" s="21">
        <f>IF($A4254="","",IFERROR(INDEX(Offerte!$D$2:$D$200,MATCH($Q4254,Offerte!$L$2:$L$200,0)),0))</f>
        <v/>
      </c>
      <c r="T4254" s="21">
        <f>IF($A4254="","",IFERROR(INDEX(Offerte!$G$2:$G$200,MATCH($Q4254,Offerte!$L$2:$L$200,0)),"NO"))</f>
        <v/>
      </c>
    </row>
    <row r="4255">
      <c r="A4255" s="10">
        <f>IF(Offerte!$A139="","",Offerte!$A139)</f>
        <v/>
      </c>
      <c r="B4255" s="10">
        <f>IF(Offerte!$A139="","",Offerte!$B139)</f>
        <v/>
      </c>
      <c r="C4255" s="10">
        <f>IF(Offerte!$A139="","",Offerte!$C139)</f>
        <v/>
      </c>
      <c r="D4255" s="10" t="inlineStr">
        <is>
          <t>B.2.1</t>
        </is>
      </c>
      <c r="E4255" s="10" t="inlineStr">
        <is>
          <t>B</t>
        </is>
      </c>
      <c r="F4255" s="10" t="inlineStr">
        <is>
          <t>Q</t>
        </is>
      </c>
      <c r="G4255" s="10" t="inlineStr">
        <is>
          <t>higher</t>
        </is>
      </c>
      <c r="H4255" s="10" t="n">
        <v>4</v>
      </c>
      <c r="I4255" s="10" t="inlineStr">
        <is>
          <t>Corse aggiuntive nell'arco giornaliero base</t>
        </is>
      </c>
      <c r="J4255" s="20" t="n"/>
      <c r="K4255" s="20" t="n"/>
      <c r="L4255" s="20" t="n"/>
      <c r="M4255" s="20" t="n"/>
      <c r="N4255" s="21">
        <f>IF($A4255="","",IFERROR(VALUE($J4255),0))</f>
        <v/>
      </c>
      <c r="O4255" s="21">
        <f>IF($A4255="",0,IF(OR($S4255&lt;&gt;1,COUNTA($J4255:$M4255)=0),0,IF(SUMPRODUCT(MAX(($C$5:$C$6173=$C4255)*($D$5:$D$6173=$D4255)*($S$5:$S$6173=1)*IFERROR($N$5:$N$6173*1,0)))&gt;0,ROUND($H4255*($N4255/SUMPRODUCT(MAX(($C$5:$C$6173=$C4255)*($D$5:$D$6173=$D4255)*($S$5:$S$6173=1)*IFERROR($N$5:$N$6173*1,0)))),4),0)))</f>
        <v/>
      </c>
      <c r="P4255" s="10" t="inlineStr">
        <is>
          <t>corse</t>
        </is>
      </c>
      <c r="Q4255" s="21">
        <f>IF($A4255="","",$A4255&amp;"|"&amp;$C4255)</f>
        <v/>
      </c>
      <c r="R4255" s="21">
        <f>IF($A4255="","",$A4255&amp;"|"&amp;$C4255&amp;"|"&amp;$D4255)</f>
        <v/>
      </c>
      <c r="S4255" s="21">
        <f>IF($A4255="","",IFERROR(INDEX(Offerte!$D$2:$D$200,MATCH($Q4255,Offerte!$L$2:$L$200,0)),0))</f>
        <v/>
      </c>
      <c r="T4255" s="21">
        <f>IF($A4255="","",IFERROR(INDEX(Offerte!$G$2:$G$200,MATCH($Q4255,Offerte!$L$2:$L$200,0)),"NO"))</f>
        <v/>
      </c>
    </row>
    <row r="4256">
      <c r="A4256" s="10">
        <f>IF(Offerte!$A139="","",Offerte!$A139)</f>
        <v/>
      </c>
      <c r="B4256" s="10">
        <f>IF(Offerte!$A139="","",Offerte!$B139)</f>
        <v/>
      </c>
      <c r="C4256" s="10">
        <f>IF(Offerte!$A139="","",Offerte!$C139)</f>
        <v/>
      </c>
      <c r="D4256" s="10" t="inlineStr">
        <is>
          <t>B.3.1</t>
        </is>
      </c>
      <c r="E4256" s="10" t="inlineStr">
        <is>
          <t>B</t>
        </is>
      </c>
      <c r="F4256" s="10" t="inlineStr">
        <is>
          <t>Q</t>
        </is>
      </c>
      <c r="G4256" s="10" t="inlineStr">
        <is>
          <t>higher</t>
        </is>
      </c>
      <c r="H4256" s="10" t="n">
        <v>2</v>
      </c>
      <c r="I4256" s="10" t="inlineStr">
        <is>
          <t>Numero di corse aggiuntive per allungamento dell'arco di servizio giornaliero nelle fasce serali</t>
        </is>
      </c>
      <c r="J4256" s="20" t="n"/>
      <c r="K4256" s="20" t="n"/>
      <c r="L4256" s="20" t="n"/>
      <c r="M4256" s="20" t="n"/>
      <c r="N4256" s="21">
        <f>IF($A4256="","",IFERROR(VALUE($J4256),0))</f>
        <v/>
      </c>
      <c r="O4256" s="21">
        <f>IF($A4256="",0,IF(OR($S4256&lt;&gt;1,COUNTA($J4256:$M4256)=0),0,IF(SUMPRODUCT(MAX(($C$5:$C$6173=$C4256)*($D$5:$D$6173=$D4256)*($S$5:$S$6173=1)*IFERROR($N$5:$N$6173*1,0)))&gt;0,ROUND($H4256*($N4256/SUMPRODUCT(MAX(($C$5:$C$6173=$C4256)*($D$5:$D$6173=$D4256)*($S$5:$S$6173=1)*IFERROR($N$5:$N$6173*1,0)))),4),0)))</f>
        <v/>
      </c>
      <c r="P4256" s="10" t="inlineStr">
        <is>
          <t>corse</t>
        </is>
      </c>
      <c r="Q4256" s="21">
        <f>IF($A4256="","",$A4256&amp;"|"&amp;$C4256)</f>
        <v/>
      </c>
      <c r="R4256" s="21">
        <f>IF($A4256="","",$A4256&amp;"|"&amp;$C4256&amp;"|"&amp;$D4256)</f>
        <v/>
      </c>
      <c r="S4256" s="21">
        <f>IF($A4256="","",IFERROR(INDEX(Offerte!$D$2:$D$200,MATCH($Q4256,Offerte!$L$2:$L$200,0)),0))</f>
        <v/>
      </c>
      <c r="T4256" s="21">
        <f>IF($A4256="","",IFERROR(INDEX(Offerte!$G$2:$G$200,MATCH($Q4256,Offerte!$L$2:$L$200,0)),"NO"))</f>
        <v/>
      </c>
    </row>
    <row r="4257">
      <c r="A4257" s="10">
        <f>IF(Offerte!$A139="","",Offerte!$A139)</f>
        <v/>
      </c>
      <c r="B4257" s="10">
        <f>IF(Offerte!$A139="","",Offerte!$B139)</f>
        <v/>
      </c>
      <c r="C4257" s="10">
        <f>IF(Offerte!$A139="","",Offerte!$C139)</f>
        <v/>
      </c>
      <c r="D4257" s="10" t="inlineStr">
        <is>
          <t>B.4.1</t>
        </is>
      </c>
      <c r="E4257" s="10" t="inlineStr">
        <is>
          <t>B</t>
        </is>
      </c>
      <c r="F4257" s="10" t="inlineStr">
        <is>
          <t>Q</t>
        </is>
      </c>
      <c r="G4257" s="10" t="inlineStr">
        <is>
          <t>higher</t>
        </is>
      </c>
      <c r="H4257" s="10" t="n">
        <v>3</v>
      </c>
      <c r="I4257" s="10" t="inlineStr">
        <is>
          <t>Percorrenze aggiuntive offerte nel Programma d'esercizio delle prime due fasi attuative</t>
        </is>
      </c>
      <c r="J4257" s="20" t="n"/>
      <c r="K4257" s="20" t="n"/>
      <c r="L4257" s="20" t="n"/>
      <c r="M4257" s="20" t="n"/>
      <c r="N4257" s="21">
        <f>IF($A4257="","",IFERROR(VALUE($J4257),0))</f>
        <v/>
      </c>
      <c r="O4257" s="21">
        <f>IF($A4257="",0,IF(OR($S4257&lt;&gt;1,COUNTA($J4257:$M4257)=0),0,IF(SUMPRODUCT(MAX(($C$5:$C$6173=$C4257)*($D$5:$D$6173=$D4257)*($S$5:$S$6173=1)*IFERROR($N$5:$N$6173*1,0)))&gt;0,ROUND($H4257*($N4257/SUMPRODUCT(MAX(($C$5:$C$6173=$C4257)*($D$5:$D$6173=$D4257)*($S$5:$S$6173=1)*IFERROR($N$5:$N$6173*1,0)))),4),0)))</f>
        <v/>
      </c>
      <c r="P4257" s="10" t="inlineStr">
        <is>
          <t>vett*km</t>
        </is>
      </c>
      <c r="Q4257" s="21">
        <f>IF($A4257="","",$A4257&amp;"|"&amp;$C4257)</f>
        <v/>
      </c>
      <c r="R4257" s="21">
        <f>IF($A4257="","",$A4257&amp;"|"&amp;$C4257&amp;"|"&amp;$D4257)</f>
        <v/>
      </c>
      <c r="S4257" s="21">
        <f>IF($A4257="","",IFERROR(INDEX(Offerte!$D$2:$D$200,MATCH($Q4257,Offerte!$L$2:$L$200,0)),0))</f>
        <v/>
      </c>
      <c r="T4257" s="21">
        <f>IF($A4257="","",IFERROR(INDEX(Offerte!$G$2:$G$200,MATCH($Q4257,Offerte!$L$2:$L$200,0)),"NO"))</f>
        <v/>
      </c>
    </row>
    <row r="4258">
      <c r="A4258" s="10">
        <f>IF(Offerte!$A139="","",Offerte!$A139)</f>
        <v/>
      </c>
      <c r="B4258" s="10">
        <f>IF(Offerte!$A139="","",Offerte!$B139)</f>
        <v/>
      </c>
      <c r="C4258" s="10">
        <f>IF(Offerte!$A139="","",Offerte!$C139)</f>
        <v/>
      </c>
      <c r="D4258" s="10" t="inlineStr">
        <is>
          <t>B.5.1</t>
        </is>
      </c>
      <c r="E4258" s="10" t="inlineStr">
        <is>
          <t>B</t>
        </is>
      </c>
      <c r="F4258" s="10" t="inlineStr">
        <is>
          <t>D</t>
        </is>
      </c>
      <c r="G4258" s="10" t="inlineStr">
        <is>
          <t>discretionary</t>
        </is>
      </c>
      <c r="H4258" s="10" t="n">
        <v>2</v>
      </c>
      <c r="I4258" s="10" t="inlineStr">
        <is>
          <t>Efficacia del progetto di servizi complementari DRT</t>
        </is>
      </c>
      <c r="J4258" s="20" t="n"/>
      <c r="K4258" s="20" t="n"/>
      <c r="L4258" s="20" t="n"/>
      <c r="M4258" s="20" t="n"/>
      <c r="N4258" s="21">
        <f>IF($A4258="","",MAX(0,MIN(1,IFERROR(VALUE($M4258),0))))</f>
        <v/>
      </c>
      <c r="O4258" s="21">
        <f>IF($A4258="",0,IF(OR($S4258&lt;&gt;1,COUNTA($J4258:$M4258)=0),0,IF(SUMPRODUCT(MAX(($C$5:$C$6173=$C4258)*($D$5:$D$6173=$D4258)*($S$5:$S$6173=1)*IFERROR($N$5:$N$6173*1,0)))&gt;0,ROUND($H4258*($N4258/SUMPRODUCT(MAX(($C$5:$C$6173=$C4258)*($D$5:$D$6173=$D4258)*($S$5:$S$6173=1)*IFERROR($N$5:$N$6173*1,0)))),4),0)))</f>
        <v/>
      </c>
      <c r="P4258" s="10" t="inlineStr">
        <is>
          <t>coeff.</t>
        </is>
      </c>
      <c r="Q4258" s="21">
        <f>IF($A4258="","",$A4258&amp;"|"&amp;$C4258)</f>
        <v/>
      </c>
      <c r="R4258" s="21">
        <f>IF($A4258="","",$A4258&amp;"|"&amp;$C4258&amp;"|"&amp;$D4258)</f>
        <v/>
      </c>
      <c r="S4258" s="21">
        <f>IF($A4258="","",IFERROR(INDEX(Offerte!$D$2:$D$200,MATCH($Q4258,Offerte!$L$2:$L$200,0)),0))</f>
        <v/>
      </c>
      <c r="T4258" s="21">
        <f>IF($A4258="","",IFERROR(INDEX(Offerte!$G$2:$G$200,MATCH($Q4258,Offerte!$L$2:$L$200,0)),"NO"))</f>
        <v/>
      </c>
    </row>
    <row r="4259">
      <c r="A4259" s="10">
        <f>IF(Offerte!$A139="","",Offerte!$A139)</f>
        <v/>
      </c>
      <c r="B4259" s="10">
        <f>IF(Offerte!$A139="","",Offerte!$B139)</f>
        <v/>
      </c>
      <c r="C4259" s="10">
        <f>IF(Offerte!$A139="","",Offerte!$C139)</f>
        <v/>
      </c>
      <c r="D4259" s="10" t="inlineStr">
        <is>
          <t>C.1.1</t>
        </is>
      </c>
      <c r="E4259" s="10" t="inlineStr">
        <is>
          <t>C</t>
        </is>
      </c>
      <c r="F4259" s="10" t="inlineStr">
        <is>
          <t>Q</t>
        </is>
      </c>
      <c r="G4259" s="10" t="inlineStr">
        <is>
          <t>higher</t>
        </is>
      </c>
      <c r="H4259" s="10" t="n">
        <v>2</v>
      </c>
      <c r="I4259" s="10" t="inlineStr">
        <is>
          <t>Tasso di copertura del servizio con telecamere BSD</t>
        </is>
      </c>
      <c r="J4259" s="20" t="n"/>
      <c r="K4259" s="20" t="n"/>
      <c r="L4259" s="20" t="n"/>
      <c r="M4259" s="20" t="n"/>
      <c r="N4259" s="21">
        <f>IF($A4259="","",IFERROR(VALUE($K4259)/VALUE($L4259),IFERROR(VALUE($J4259),0)))</f>
        <v/>
      </c>
      <c r="O4259" s="21">
        <f>IF($A4259="",0,IF(OR($S4259&lt;&gt;1,COUNTA($J4259:$M4259)=0),0,IF(SUMPRODUCT(MAX(($C$5:$C$6173=$C4259)*($D$5:$D$6173=$D4259)*($S$5:$S$6173=1)*IFERROR($N$5:$N$6173*1,0)))&gt;0,ROUND($H4259*($N4259/SUMPRODUCT(MAX(($C$5:$C$6173=$C4259)*($D$5:$D$6173=$D4259)*($S$5:$S$6173=1)*IFERROR($N$5:$N$6173*1,0)))),4),0)))</f>
        <v/>
      </c>
      <c r="P4259" s="10" t="inlineStr">
        <is>
          <t>Autobus attrezzati con telecamere BSD / Autobus totali in offerta, incluse scorte</t>
        </is>
      </c>
      <c r="Q4259" s="21">
        <f>IF($A4259="","",$A4259&amp;"|"&amp;$C4259)</f>
        <v/>
      </c>
      <c r="R4259" s="21">
        <f>IF($A4259="","",$A4259&amp;"|"&amp;$C4259&amp;"|"&amp;$D4259)</f>
        <v/>
      </c>
      <c r="S4259" s="21">
        <f>IF($A4259="","",IFERROR(INDEX(Offerte!$D$2:$D$200,MATCH($Q4259,Offerte!$L$2:$L$200,0)),0))</f>
        <v/>
      </c>
      <c r="T4259" s="21">
        <f>IF($A4259="","",IFERROR(INDEX(Offerte!$G$2:$G$200,MATCH($Q4259,Offerte!$L$2:$L$200,0)),"NO"))</f>
        <v/>
      </c>
    </row>
    <row r="4260">
      <c r="A4260" s="10">
        <f>IF(Offerte!$A139="","",Offerte!$A139)</f>
        <v/>
      </c>
      <c r="B4260" s="10">
        <f>IF(Offerte!$A139="","",Offerte!$B139)</f>
        <v/>
      </c>
      <c r="C4260" s="10">
        <f>IF(Offerte!$A139="","",Offerte!$C139)</f>
        <v/>
      </c>
      <c r="D4260" s="10" t="inlineStr">
        <is>
          <t>C.1.2</t>
        </is>
      </c>
      <c r="E4260" s="10" t="inlineStr">
        <is>
          <t>C</t>
        </is>
      </c>
      <c r="F4260" s="10" t="inlineStr">
        <is>
          <t>Q</t>
        </is>
      </c>
      <c r="G4260" s="10" t="inlineStr">
        <is>
          <t>higher</t>
        </is>
      </c>
      <c r="H4260" s="10" t="n">
        <v>2</v>
      </c>
      <c r="I4260" s="10" t="inlineStr">
        <is>
          <t>Tasso di copertura del servizio con telecamere ADAS</t>
        </is>
      </c>
      <c r="J4260" s="20" t="n"/>
      <c r="K4260" s="20" t="n"/>
      <c r="L4260" s="20" t="n"/>
      <c r="M4260" s="20" t="n"/>
      <c r="N4260" s="21">
        <f>IF($A4260="","",IFERROR(VALUE($K4260)/VALUE($L4260),IFERROR(VALUE($J4260),0)))</f>
        <v/>
      </c>
      <c r="O4260" s="21">
        <f>IF($A4260="",0,IF(OR($S4260&lt;&gt;1,COUNTA($J4260:$M4260)=0),0,IF(SUMPRODUCT(MAX(($C$5:$C$6173=$C4260)*($D$5:$D$6173=$D4260)*($S$5:$S$6173=1)*IFERROR($N$5:$N$6173*1,0)))&gt;0,ROUND($H4260*($N4260/SUMPRODUCT(MAX(($C$5:$C$6173=$C4260)*($D$5:$D$6173=$D4260)*($S$5:$S$6173=1)*IFERROR($N$5:$N$6173*1,0)))),4),0)))</f>
        <v/>
      </c>
      <c r="P4260" s="10" t="inlineStr">
        <is>
          <t>Autobus attrezzati con telecamere ADAS / Autobus totali in offerta, incluse scorte</t>
        </is>
      </c>
      <c r="Q4260" s="21">
        <f>IF($A4260="","",$A4260&amp;"|"&amp;$C4260)</f>
        <v/>
      </c>
      <c r="R4260" s="21">
        <f>IF($A4260="","",$A4260&amp;"|"&amp;$C4260&amp;"|"&amp;$D4260)</f>
        <v/>
      </c>
      <c r="S4260" s="21">
        <f>IF($A4260="","",IFERROR(INDEX(Offerte!$D$2:$D$200,MATCH($Q4260,Offerte!$L$2:$L$200,0)),0))</f>
        <v/>
      </c>
      <c r="T4260" s="21">
        <f>IF($A4260="","",IFERROR(INDEX(Offerte!$G$2:$G$200,MATCH($Q4260,Offerte!$L$2:$L$200,0)),"NO"))</f>
        <v/>
      </c>
    </row>
    <row r="4261">
      <c r="A4261" s="10">
        <f>IF(Offerte!$A139="","",Offerte!$A139)</f>
        <v/>
      </c>
      <c r="B4261" s="10">
        <f>IF(Offerte!$A139="","",Offerte!$B139)</f>
        <v/>
      </c>
      <c r="C4261" s="10">
        <f>IF(Offerte!$A139="","",Offerte!$C139)</f>
        <v/>
      </c>
      <c r="D4261" s="10" t="inlineStr">
        <is>
          <t>C.2.1</t>
        </is>
      </c>
      <c r="E4261" s="10" t="inlineStr">
        <is>
          <t>C</t>
        </is>
      </c>
      <c r="F4261" s="10" t="inlineStr">
        <is>
          <t>Q</t>
        </is>
      </c>
      <c r="G4261" s="10" t="inlineStr">
        <is>
          <t>higher</t>
        </is>
      </c>
      <c r="H4261" s="10" t="n">
        <v>3</v>
      </c>
      <c r="I4261" s="10" t="inlineStr">
        <is>
          <t>Tasso di copertura del servizio con telecamere di bordo di videosorveglianza</t>
        </is>
      </c>
      <c r="J4261" s="20" t="n"/>
      <c r="K4261" s="20" t="n"/>
      <c r="L4261" s="20" t="n"/>
      <c r="M4261" s="20" t="n"/>
      <c r="N4261" s="21">
        <f>IF($A4261="","",IFERROR(VALUE($K4261)/VALUE($L4261),IFERROR(VALUE($J4261),0)))</f>
        <v/>
      </c>
      <c r="O4261" s="21">
        <f>IF($A4261="",0,IF(OR($S4261&lt;&gt;1,COUNTA($J4261:$M4261)=0),0,IF(SUMPRODUCT(MAX(($C$5:$C$6173=$C4261)*($D$5:$D$6173=$D4261)*($S$5:$S$6173=1)*IFERROR($N$5:$N$6173*1,0)))&gt;0,ROUND($H4261*($N4261/SUMPRODUCT(MAX(($C$5:$C$6173=$C4261)*($D$5:$D$6173=$D4261)*($S$5:$S$6173=1)*IFERROR($N$5:$N$6173*1,0)))),4),0)))</f>
        <v/>
      </c>
      <c r="P4261" s="10" t="inlineStr">
        <is>
          <t>Autobus attrezzati con videosorveglianza / Autobus totali in offerta, incluse scorte</t>
        </is>
      </c>
      <c r="Q4261" s="21">
        <f>IF($A4261="","",$A4261&amp;"|"&amp;$C4261)</f>
        <v/>
      </c>
      <c r="R4261" s="21">
        <f>IF($A4261="","",$A4261&amp;"|"&amp;$C4261&amp;"|"&amp;$D4261)</f>
        <v/>
      </c>
      <c r="S4261" s="21">
        <f>IF($A4261="","",IFERROR(INDEX(Offerte!$D$2:$D$200,MATCH($Q4261,Offerte!$L$2:$L$200,0)),0))</f>
        <v/>
      </c>
      <c r="T4261" s="21">
        <f>IF($A4261="","",IFERROR(INDEX(Offerte!$G$2:$G$200,MATCH($Q4261,Offerte!$L$2:$L$200,0)),"NO"))</f>
        <v/>
      </c>
    </row>
    <row r="4262">
      <c r="A4262" s="10">
        <f>IF(Offerte!$A139="","",Offerte!$A139)</f>
        <v/>
      </c>
      <c r="B4262" s="10">
        <f>IF(Offerte!$A139="","",Offerte!$B139)</f>
        <v/>
      </c>
      <c r="C4262" s="10">
        <f>IF(Offerte!$A139="","",Offerte!$C139)</f>
        <v/>
      </c>
      <c r="D4262" s="10" t="inlineStr">
        <is>
          <t>C.2.2</t>
        </is>
      </c>
      <c r="E4262" s="10" t="inlineStr">
        <is>
          <t>C</t>
        </is>
      </c>
      <c r="F4262" s="10" t="inlineStr">
        <is>
          <t>T</t>
        </is>
      </c>
      <c r="G4262" s="10" t="inlineStr">
        <is>
          <t>tabular</t>
        </is>
      </c>
      <c r="H4262" s="10" t="n">
        <v>1</v>
      </c>
      <c r="I4262" s="10" t="inlineStr">
        <is>
          <t>Software video/audio analisi per situazioni di pericolo</t>
        </is>
      </c>
      <c r="J4262" s="20" t="n"/>
      <c r="K4262" s="20" t="n"/>
      <c r="L4262" s="20" t="n"/>
      <c r="M4262" s="20" t="n"/>
      <c r="N4262" s="21">
        <f>IF($A4262="","",IF(IFERROR(VALUE($M4262),0)=1,1,0))</f>
        <v/>
      </c>
      <c r="O4262" s="21">
        <f>IF($A4262="",0,IF(OR($S4262&lt;&gt;1,COUNTA($J4262:$M4262)=0),0,IF($N4262=1,$H4262,0)))</f>
        <v/>
      </c>
      <c r="P4262" s="10" t="inlineStr">
        <is>
          <t>sì/no</t>
        </is>
      </c>
      <c r="Q4262" s="21">
        <f>IF($A4262="","",$A4262&amp;"|"&amp;$C4262)</f>
        <v/>
      </c>
      <c r="R4262" s="21">
        <f>IF($A4262="","",$A4262&amp;"|"&amp;$C4262&amp;"|"&amp;$D4262)</f>
        <v/>
      </c>
      <c r="S4262" s="21">
        <f>IF($A4262="","",IFERROR(INDEX(Offerte!$D$2:$D$200,MATCH($Q4262,Offerte!$L$2:$L$200,0)),0))</f>
        <v/>
      </c>
      <c r="T4262" s="21">
        <f>IF($A4262="","",IFERROR(INDEX(Offerte!$G$2:$G$200,MATCH($Q4262,Offerte!$L$2:$L$200,0)),"NO"))</f>
        <v/>
      </c>
    </row>
    <row r="4263">
      <c r="A4263" s="10">
        <f>IF(Offerte!$A139="","",Offerte!$A139)</f>
        <v/>
      </c>
      <c r="B4263" s="10">
        <f>IF(Offerte!$A139="","",Offerte!$B139)</f>
        <v/>
      </c>
      <c r="C4263" s="10">
        <f>IF(Offerte!$A139="","",Offerte!$C139)</f>
        <v/>
      </c>
      <c r="D4263" s="10" t="inlineStr">
        <is>
          <t>C.2.3</t>
        </is>
      </c>
      <c r="E4263" s="10" t="inlineStr">
        <is>
          <t>C</t>
        </is>
      </c>
      <c r="F4263" s="10" t="inlineStr">
        <is>
          <t>T</t>
        </is>
      </c>
      <c r="G4263" s="10" t="inlineStr">
        <is>
          <t>tabular</t>
        </is>
      </c>
      <c r="H4263" s="10" t="n">
        <v>1</v>
      </c>
      <c r="I4263" s="10" t="inlineStr">
        <is>
          <t>Collegamento con centrale qualificata di pronto intervento</t>
        </is>
      </c>
      <c r="J4263" s="20" t="n"/>
      <c r="K4263" s="20" t="n"/>
      <c r="L4263" s="20" t="n"/>
      <c r="M4263" s="20" t="n"/>
      <c r="N4263" s="21">
        <f>IF($A4263="","",IF(IFERROR(VALUE($M4263),0)=1,1,0))</f>
        <v/>
      </c>
      <c r="O4263" s="21">
        <f>IF($A4263="",0,IF(OR($S4263&lt;&gt;1,COUNTA($J4263:$M4263)=0),0,IF($N4263=1,$H4263,0)))</f>
        <v/>
      </c>
      <c r="P4263" s="10" t="inlineStr">
        <is>
          <t>sì/no</t>
        </is>
      </c>
      <c r="Q4263" s="21">
        <f>IF($A4263="","",$A4263&amp;"|"&amp;$C4263)</f>
        <v/>
      </c>
      <c r="R4263" s="21">
        <f>IF($A4263="","",$A4263&amp;"|"&amp;$C4263&amp;"|"&amp;$D4263)</f>
        <v/>
      </c>
      <c r="S4263" s="21">
        <f>IF($A4263="","",IFERROR(INDEX(Offerte!$D$2:$D$200,MATCH($Q4263,Offerte!$L$2:$L$200,0)),0))</f>
        <v/>
      </c>
      <c r="T4263" s="21">
        <f>IF($A4263="","",IFERROR(INDEX(Offerte!$G$2:$G$200,MATCH($Q4263,Offerte!$L$2:$L$200,0)),"NO"))</f>
        <v/>
      </c>
    </row>
    <row r="4264">
      <c r="A4264" s="10">
        <f>IF(Offerte!$A139="","",Offerte!$A139)</f>
        <v/>
      </c>
      <c r="B4264" s="10">
        <f>IF(Offerte!$A139="","",Offerte!$B139)</f>
        <v/>
      </c>
      <c r="C4264" s="10">
        <f>IF(Offerte!$A139="","",Offerte!$C139)</f>
        <v/>
      </c>
      <c r="D4264" s="10" t="inlineStr">
        <is>
          <t>C.2.4</t>
        </is>
      </c>
      <c r="E4264" s="10" t="inlineStr">
        <is>
          <t>C</t>
        </is>
      </c>
      <c r="F4264" s="10" t="inlineStr">
        <is>
          <t>Q</t>
        </is>
      </c>
      <c r="G4264" s="10" t="inlineStr">
        <is>
          <t>higher</t>
        </is>
      </c>
      <c r="H4264" s="10" t="n">
        <v>1</v>
      </c>
      <c r="I4264" s="10" t="inlineStr">
        <is>
          <t>Tasso di copertura del servizio con dispositivi per la chiamata di emergenza del conducente</t>
        </is>
      </c>
      <c r="J4264" s="20" t="n"/>
      <c r="K4264" s="20" t="n"/>
      <c r="L4264" s="20" t="n"/>
      <c r="M4264" s="20" t="n"/>
      <c r="N4264" s="21">
        <f>IF($A4264="","",IFERROR(VALUE($K4264)/VALUE($L4264),IFERROR(VALUE($J4264),0)))</f>
        <v/>
      </c>
      <c r="O4264" s="21">
        <f>IF($A4264="",0,IF(OR($S4264&lt;&gt;1,COUNTA($J4264:$M4264)=0),0,IF(SUMPRODUCT(MAX(($C$5:$C$6173=$C4264)*($D$5:$D$6173=$D4264)*($S$5:$S$6173=1)*IFERROR($N$5:$N$6173*1,0)))&gt;0,ROUND($H4264*($N4264/SUMPRODUCT(MAX(($C$5:$C$6173=$C4264)*($D$5:$D$6173=$D4264)*($S$5:$S$6173=1)*IFERROR($N$5:$N$6173*1,0)))),4),0)))</f>
        <v/>
      </c>
      <c r="P4264" s="10" t="inlineStr">
        <is>
          <t>Autobus attrezzati con chiamata di emergenza / Autobus totali in offerta, incluse scorte</t>
        </is>
      </c>
      <c r="Q4264" s="21">
        <f>IF($A4264="","",$A4264&amp;"|"&amp;$C4264)</f>
        <v/>
      </c>
      <c r="R4264" s="21">
        <f>IF($A4264="","",$A4264&amp;"|"&amp;$C4264&amp;"|"&amp;$D4264)</f>
        <v/>
      </c>
      <c r="S4264" s="21">
        <f>IF($A4264="","",IFERROR(INDEX(Offerte!$D$2:$D$200,MATCH($Q4264,Offerte!$L$2:$L$200,0)),0))</f>
        <v/>
      </c>
      <c r="T4264" s="21">
        <f>IF($A4264="","",IFERROR(INDEX(Offerte!$G$2:$G$200,MATCH($Q4264,Offerte!$L$2:$L$200,0)),"NO"))</f>
        <v/>
      </c>
    </row>
    <row r="4265">
      <c r="A4265" s="10">
        <f>IF(Offerte!$A139="","",Offerte!$A139)</f>
        <v/>
      </c>
      <c r="B4265" s="10">
        <f>IF(Offerte!$A139="","",Offerte!$B139)</f>
        <v/>
      </c>
      <c r="C4265" s="10">
        <f>IF(Offerte!$A139="","",Offerte!$C139)</f>
        <v/>
      </c>
      <c r="D4265" s="10" t="inlineStr">
        <is>
          <t>C.3.1</t>
        </is>
      </c>
      <c r="E4265" s="10" t="inlineStr">
        <is>
          <t>C</t>
        </is>
      </c>
      <c r="F4265" s="10" t="inlineStr">
        <is>
          <t>Q</t>
        </is>
      </c>
      <c r="G4265" s="10" t="inlineStr">
        <is>
          <t>higher</t>
        </is>
      </c>
      <c r="H4265" s="10" t="n">
        <v>2</v>
      </c>
      <c r="I4265" s="10" t="inlineStr">
        <is>
          <t>Tasso di copertura del servizio con dispositivi di informazione dinamica a bordo mezzo</t>
        </is>
      </c>
      <c r="J4265" s="20" t="n"/>
      <c r="K4265" s="20" t="n"/>
      <c r="L4265" s="20" t="n"/>
      <c r="M4265" s="20" t="n"/>
      <c r="N4265" s="21">
        <f>IF($A4265="","",IFERROR(VALUE($K4265)/VALUE($L4265),IFERROR(VALUE($J4265),0)))</f>
        <v/>
      </c>
      <c r="O4265" s="21">
        <f>IF($A4265="",0,IF(OR($S4265&lt;&gt;1,COUNTA($J4265:$M4265)=0),0,IF(SUMPRODUCT(MAX(($C$5:$C$6173=$C4265)*($D$5:$D$6173=$D4265)*($S$5:$S$6173=1)*IFERROR($N$5:$N$6173*1,0)))&gt;0,ROUND($H4265*($N4265/SUMPRODUCT(MAX(($C$5:$C$6173=$C4265)*($D$5:$D$6173=$D4265)*($S$5:$S$6173=1)*IFERROR($N$5:$N$6173*1,0)))),4),0)))</f>
        <v/>
      </c>
      <c r="P4265" s="10" t="inlineStr">
        <is>
          <t>Autobus con monitor e indicatori vocali / Autobus totali in offerta, incluse scorte</t>
        </is>
      </c>
      <c r="Q4265" s="21">
        <f>IF($A4265="","",$A4265&amp;"|"&amp;$C4265)</f>
        <v/>
      </c>
      <c r="R4265" s="21">
        <f>IF($A4265="","",$A4265&amp;"|"&amp;$C4265&amp;"|"&amp;$D4265)</f>
        <v/>
      </c>
      <c r="S4265" s="21">
        <f>IF($A4265="","",IFERROR(INDEX(Offerte!$D$2:$D$200,MATCH($Q4265,Offerte!$L$2:$L$200,0)),0))</f>
        <v/>
      </c>
      <c r="T4265" s="21">
        <f>IF($A4265="","",IFERROR(INDEX(Offerte!$G$2:$G$200,MATCH($Q4265,Offerte!$L$2:$L$200,0)),"NO"))</f>
        <v/>
      </c>
    </row>
    <row r="4266">
      <c r="A4266" s="10">
        <f>IF(Offerte!$A139="","",Offerte!$A139)</f>
        <v/>
      </c>
      <c r="B4266" s="10">
        <f>IF(Offerte!$A139="","",Offerte!$B139)</f>
        <v/>
      </c>
      <c r="C4266" s="10">
        <f>IF(Offerte!$A139="","",Offerte!$C139)</f>
        <v/>
      </c>
      <c r="D4266" s="10" t="inlineStr">
        <is>
          <t>C.3.2</t>
        </is>
      </c>
      <c r="E4266" s="10" t="inlineStr">
        <is>
          <t>C</t>
        </is>
      </c>
      <c r="F4266" s="10" t="inlineStr">
        <is>
          <t>T</t>
        </is>
      </c>
      <c r="G4266" s="10" t="inlineStr">
        <is>
          <t>tabular</t>
        </is>
      </c>
      <c r="H4266" s="10" t="n">
        <v>2</v>
      </c>
      <c r="I4266" s="10" t="inlineStr">
        <is>
          <t>Informazioni a bordo su coincidenze ai nodi</t>
        </is>
      </c>
      <c r="J4266" s="20" t="n"/>
      <c r="K4266" s="20" t="n"/>
      <c r="L4266" s="20" t="n"/>
      <c r="M4266" s="20" t="n"/>
      <c r="N4266" s="21">
        <f>IF($A4266="","",IF(IFERROR(VALUE($M4266),0)=1,1,0))</f>
        <v/>
      </c>
      <c r="O4266" s="21">
        <f>IF($A4266="",0,IF(OR($S4266&lt;&gt;1,COUNTA($J4266:$M4266)=0),0,IF(AND($N4266=1,IFERROR(SUMIFS($N$5:$N$6173,$Q$5:$Q$6173,$Q4266,$D$5:$D$6173,"C.3.1"),0)&gt;=0.5),$H4266,0)))</f>
        <v/>
      </c>
      <c r="P4266" s="10" t="inlineStr">
        <is>
          <t>Dipende da C.3.1 &gt;= 0.5</t>
        </is>
      </c>
      <c r="Q4266" s="21">
        <f>IF($A4266="","",$A4266&amp;"|"&amp;$C4266)</f>
        <v/>
      </c>
      <c r="R4266" s="21">
        <f>IF($A4266="","",$A4266&amp;"|"&amp;$C4266&amp;"|"&amp;$D4266)</f>
        <v/>
      </c>
      <c r="S4266" s="21">
        <f>IF($A4266="","",IFERROR(INDEX(Offerte!$D$2:$D$200,MATCH($Q4266,Offerte!$L$2:$L$200,0)),0))</f>
        <v/>
      </c>
      <c r="T4266" s="21">
        <f>IF($A4266="","",IFERROR(INDEX(Offerte!$G$2:$G$200,MATCH($Q4266,Offerte!$L$2:$L$200,0)),"NO"))</f>
        <v/>
      </c>
    </row>
    <row r="4267">
      <c r="A4267" s="10">
        <f>IF(Offerte!$A139="","",Offerte!$A139)</f>
        <v/>
      </c>
      <c r="B4267" s="10">
        <f>IF(Offerte!$A139="","",Offerte!$B139)</f>
        <v/>
      </c>
      <c r="C4267" s="10">
        <f>IF(Offerte!$A139="","",Offerte!$C139)</f>
        <v/>
      </c>
      <c r="D4267" s="10" t="inlineStr">
        <is>
          <t>D.1.1</t>
        </is>
      </c>
      <c r="E4267" s="10" t="inlineStr">
        <is>
          <t>D</t>
        </is>
      </c>
      <c r="F4267" s="10" t="inlineStr">
        <is>
          <t>Q</t>
        </is>
      </c>
      <c r="G4267" s="10" t="inlineStr">
        <is>
          <t>higher</t>
        </is>
      </c>
      <c r="H4267" s="10" t="n">
        <v>3</v>
      </c>
      <c r="I4267" s="10" t="inlineStr">
        <is>
          <t>Installazione di pensiline</t>
        </is>
      </c>
      <c r="J4267" s="20" t="n"/>
      <c r="K4267" s="20" t="n"/>
      <c r="L4267" s="20" t="n"/>
      <c r="M4267" s="20" t="n"/>
      <c r="N4267" s="21">
        <f>IF($A4267="","",IFERROR(VALUE($J4267),0))</f>
        <v/>
      </c>
      <c r="O4267" s="21">
        <f>IF($A4267="",0,IF(OR($S4267&lt;&gt;1,COUNTA($J4267:$M4267)=0),0,IF(SUMPRODUCT(MAX(($C$5:$C$6173=$C4267)*($D$5:$D$6173=$D4267)*($S$5:$S$6173=1)*IFERROR($N$5:$N$6173*1,0)))&gt;0,ROUND($H4267*($N4267/SUMPRODUCT(MAX(($C$5:$C$6173=$C4267)*($D$5:$D$6173=$D4267)*($S$5:$S$6173=1)*IFERROR($N$5:$N$6173*1,0)))),4),0)))</f>
        <v/>
      </c>
      <c r="P4267" s="10" t="inlineStr">
        <is>
          <t>fermate</t>
        </is>
      </c>
      <c r="Q4267" s="21">
        <f>IF($A4267="","",$A4267&amp;"|"&amp;$C4267)</f>
        <v/>
      </c>
      <c r="R4267" s="21">
        <f>IF($A4267="","",$A4267&amp;"|"&amp;$C4267&amp;"|"&amp;$D4267)</f>
        <v/>
      </c>
      <c r="S4267" s="21">
        <f>IF($A4267="","",IFERROR(INDEX(Offerte!$D$2:$D$200,MATCH($Q4267,Offerte!$L$2:$L$200,0)),0))</f>
        <v/>
      </c>
      <c r="T4267" s="21">
        <f>IF($A4267="","",IFERROR(INDEX(Offerte!$G$2:$G$200,MATCH($Q4267,Offerte!$L$2:$L$200,0)),"NO"))</f>
        <v/>
      </c>
    </row>
    <row r="4268">
      <c r="A4268" s="10">
        <f>IF(Offerte!$A139="","",Offerte!$A139)</f>
        <v/>
      </c>
      <c r="B4268" s="10">
        <f>IF(Offerte!$A139="","",Offerte!$B139)</f>
        <v/>
      </c>
      <c r="C4268" s="10">
        <f>IF(Offerte!$A139="","",Offerte!$C139)</f>
        <v/>
      </c>
      <c r="D4268" s="10" t="inlineStr">
        <is>
          <t>D.1.2</t>
        </is>
      </c>
      <c r="E4268" s="10" t="inlineStr">
        <is>
          <t>D</t>
        </is>
      </c>
      <c r="F4268" s="10" t="inlineStr">
        <is>
          <t>Q</t>
        </is>
      </c>
      <c r="G4268" s="10" t="inlineStr">
        <is>
          <t>higher</t>
        </is>
      </c>
      <c r="H4268" s="10" t="n">
        <v>3</v>
      </c>
      <c r="I4268" s="10" t="inlineStr">
        <is>
          <t>Installazione di paline di fermata conformi alla DGR 581/2023</t>
        </is>
      </c>
      <c r="J4268" s="20" t="n"/>
      <c r="K4268" s="20" t="n"/>
      <c r="L4268" s="20" t="n"/>
      <c r="M4268" s="20" t="n"/>
      <c r="N4268" s="21">
        <f>IF($A4268="","",IFERROR(VALUE($J4268),0))</f>
        <v/>
      </c>
      <c r="O4268" s="21">
        <f>IF($A4268="",0,IF(OR($S4268&lt;&gt;1,COUNTA($J4268:$M4268)=0),0,IF(SUMPRODUCT(MAX(($C$5:$C$6173=$C4268)*($D$5:$D$6173=$D4268)*($S$5:$S$6173=1)*IFERROR($N$5:$N$6173*1,0)))&gt;0,ROUND($H4268*($N4268/SUMPRODUCT(MAX(($C$5:$C$6173=$C4268)*($D$5:$D$6173=$D4268)*($S$5:$S$6173=1)*IFERROR($N$5:$N$6173*1,0)))),4),0)))</f>
        <v/>
      </c>
      <c r="P4268" s="10" t="inlineStr">
        <is>
          <t>fermate</t>
        </is>
      </c>
      <c r="Q4268" s="21">
        <f>IF($A4268="","",$A4268&amp;"|"&amp;$C4268)</f>
        <v/>
      </c>
      <c r="R4268" s="21">
        <f>IF($A4268="","",$A4268&amp;"|"&amp;$C4268&amp;"|"&amp;$D4268)</f>
        <v/>
      </c>
      <c r="S4268" s="21">
        <f>IF($A4268="","",IFERROR(INDEX(Offerte!$D$2:$D$200,MATCH($Q4268,Offerte!$L$2:$L$200,0)),0))</f>
        <v/>
      </c>
      <c r="T4268" s="21">
        <f>IF($A4268="","",IFERROR(INDEX(Offerte!$G$2:$G$200,MATCH($Q4268,Offerte!$L$2:$L$200,0)),"NO"))</f>
        <v/>
      </c>
    </row>
    <row r="4269">
      <c r="A4269" s="10">
        <f>IF(Offerte!$A139="","",Offerte!$A139)</f>
        <v/>
      </c>
      <c r="B4269" s="10">
        <f>IF(Offerte!$A139="","",Offerte!$B139)</f>
        <v/>
      </c>
      <c r="C4269" s="10">
        <f>IF(Offerte!$A139="","",Offerte!$C139)</f>
        <v/>
      </c>
      <c r="D4269" s="10" t="inlineStr">
        <is>
          <t>D.1.3</t>
        </is>
      </c>
      <c r="E4269" s="10" t="inlineStr">
        <is>
          <t>D</t>
        </is>
      </c>
      <c r="F4269" s="10" t="inlineStr">
        <is>
          <t>Q</t>
        </is>
      </c>
      <c r="G4269" s="10" t="inlineStr">
        <is>
          <t>higher</t>
        </is>
      </c>
      <c r="H4269" s="10" t="n">
        <v>2</v>
      </c>
      <c r="I4269" s="10" t="inlineStr">
        <is>
          <t>Display informativi connessi alle fermate</t>
        </is>
      </c>
      <c r="J4269" s="20" t="n"/>
      <c r="K4269" s="20" t="n"/>
      <c r="L4269" s="20" t="n"/>
      <c r="M4269" s="20" t="n"/>
      <c r="N4269" s="21">
        <f>IF($A4269="","",IFERROR(VALUE($J4269),0))</f>
        <v/>
      </c>
      <c r="O4269" s="21">
        <f>IF($A4269="",0,IF(OR($S4269&lt;&gt;1,COUNTA($J4269:$M4269)=0),0,IF(SUMPRODUCT(MAX(($C$5:$C$6173=$C4269)*($D$5:$D$6173=$D4269)*($S$5:$S$6173=1)*IFERROR($N$5:$N$6173*1,0)))&gt;0,ROUND($H4269*($N4269/SUMPRODUCT(MAX(($C$5:$C$6173=$C4269)*($D$5:$D$6173=$D4269)*($S$5:$S$6173=1)*IFERROR($N$5:$N$6173*1,0)))),4),0)))</f>
        <v/>
      </c>
      <c r="P4269" s="10" t="inlineStr">
        <is>
          <t>fermate</t>
        </is>
      </c>
      <c r="Q4269" s="21">
        <f>IF($A4269="","",$A4269&amp;"|"&amp;$C4269)</f>
        <v/>
      </c>
      <c r="R4269" s="21">
        <f>IF($A4269="","",$A4269&amp;"|"&amp;$C4269&amp;"|"&amp;$D4269)</f>
        <v/>
      </c>
      <c r="S4269" s="21">
        <f>IF($A4269="","",IFERROR(INDEX(Offerte!$D$2:$D$200,MATCH($Q4269,Offerte!$L$2:$L$200,0)),0))</f>
        <v/>
      </c>
      <c r="T4269" s="21">
        <f>IF($A4269="","",IFERROR(INDEX(Offerte!$G$2:$G$200,MATCH($Q4269,Offerte!$L$2:$L$200,0)),"NO"))</f>
        <v/>
      </c>
    </row>
    <row r="4270">
      <c r="A4270" s="10">
        <f>IF(Offerte!$A139="","",Offerte!$A139)</f>
        <v/>
      </c>
      <c r="B4270" s="10">
        <f>IF(Offerte!$A139="","",Offerte!$B139)</f>
        <v/>
      </c>
      <c r="C4270" s="10">
        <f>IF(Offerte!$A139="","",Offerte!$C139)</f>
        <v/>
      </c>
      <c r="D4270" s="10" t="inlineStr">
        <is>
          <t>D.2.1</t>
        </is>
      </c>
      <c r="E4270" s="10" t="inlineStr">
        <is>
          <t>D</t>
        </is>
      </c>
      <c r="F4270" s="10" t="inlineStr">
        <is>
          <t>Q</t>
        </is>
      </c>
      <c r="G4270" s="10" t="inlineStr">
        <is>
          <t>higher</t>
        </is>
      </c>
      <c r="H4270" s="10" t="n">
        <v>2</v>
      </c>
      <c r="I4270" s="10" t="inlineStr">
        <is>
          <t>Segnali tattili Loges-Vet-Evolution</t>
        </is>
      </c>
      <c r="J4270" s="20" t="n"/>
      <c r="K4270" s="20" t="n"/>
      <c r="L4270" s="20" t="n"/>
      <c r="M4270" s="20" t="n"/>
      <c r="N4270" s="21">
        <f>IF($A4270="","",IFERROR(VALUE($J4270),0))</f>
        <v/>
      </c>
      <c r="O4270" s="21">
        <f>IF($A4270="",0,IF(OR($S4270&lt;&gt;1,COUNTA($J4270:$M4270)=0),0,IF(SUMPRODUCT(MAX(($C$5:$C$6173=$C4270)*($D$5:$D$6173=$D4270)*($S$5:$S$6173=1)*IFERROR($N$5:$N$6173*1,0)))&gt;0,ROUND($H4270*($N4270/SUMPRODUCT(MAX(($C$5:$C$6173=$C4270)*($D$5:$D$6173=$D4270)*($S$5:$S$6173=1)*IFERROR($N$5:$N$6173*1,0)))),4),0)))</f>
        <v/>
      </c>
      <c r="P4270" s="10" t="inlineStr">
        <is>
          <t>fermate</t>
        </is>
      </c>
      <c r="Q4270" s="21">
        <f>IF($A4270="","",$A4270&amp;"|"&amp;$C4270)</f>
        <v/>
      </c>
      <c r="R4270" s="21">
        <f>IF($A4270="","",$A4270&amp;"|"&amp;$C4270&amp;"|"&amp;$D4270)</f>
        <v/>
      </c>
      <c r="S4270" s="21">
        <f>IF($A4270="","",IFERROR(INDEX(Offerte!$D$2:$D$200,MATCH($Q4270,Offerte!$L$2:$L$200,0)),0))</f>
        <v/>
      </c>
      <c r="T4270" s="21">
        <f>IF($A4270="","",IFERROR(INDEX(Offerte!$G$2:$G$200,MATCH($Q4270,Offerte!$L$2:$L$200,0)),"NO"))</f>
        <v/>
      </c>
    </row>
    <row r="4271">
      <c r="A4271" s="10">
        <f>IF(Offerte!$A139="","",Offerte!$A139)</f>
        <v/>
      </c>
      <c r="B4271" s="10">
        <f>IF(Offerte!$A139="","",Offerte!$B139)</f>
        <v/>
      </c>
      <c r="C4271" s="10">
        <f>IF(Offerte!$A139="","",Offerte!$C139)</f>
        <v/>
      </c>
      <c r="D4271" s="10" t="inlineStr">
        <is>
          <t>E.1.1</t>
        </is>
      </c>
      <c r="E4271" s="10" t="inlineStr">
        <is>
          <t>E</t>
        </is>
      </c>
      <c r="F4271" s="10" t="inlineStr">
        <is>
          <t>T</t>
        </is>
      </c>
      <c r="G4271" s="10" t="inlineStr">
        <is>
          <t>tabular</t>
        </is>
      </c>
      <c r="H4271" s="10" t="n">
        <v>2</v>
      </c>
      <c r="I4271" s="10" t="inlineStr">
        <is>
          <t>Mobile app con travel planner PRM</t>
        </is>
      </c>
      <c r="J4271" s="20" t="n"/>
      <c r="K4271" s="20" t="n"/>
      <c r="L4271" s="20" t="n"/>
      <c r="M4271" s="20" t="n"/>
      <c r="N4271" s="21">
        <f>IF($A4271="","",IF(IFERROR(VALUE($M4271),0)=1,1,0))</f>
        <v/>
      </c>
      <c r="O4271" s="21">
        <f>IF($A4271="",0,IF(OR($S4271&lt;&gt;1,COUNTA($J4271:$M4271)=0),0,IF($N4271=1,$H4271,0)))</f>
        <v/>
      </c>
      <c r="P4271" s="10" t="inlineStr">
        <is>
          <t>sì/no</t>
        </is>
      </c>
      <c r="Q4271" s="21">
        <f>IF($A4271="","",$A4271&amp;"|"&amp;$C4271)</f>
        <v/>
      </c>
      <c r="R4271" s="21">
        <f>IF($A4271="","",$A4271&amp;"|"&amp;$C4271&amp;"|"&amp;$D4271)</f>
        <v/>
      </c>
      <c r="S4271" s="21">
        <f>IF($A4271="","",IFERROR(INDEX(Offerte!$D$2:$D$200,MATCH($Q4271,Offerte!$L$2:$L$200,0)),0))</f>
        <v/>
      </c>
      <c r="T4271" s="21">
        <f>IF($A4271="","",IFERROR(INDEX(Offerte!$G$2:$G$200,MATCH($Q4271,Offerte!$L$2:$L$200,0)),"NO"))</f>
        <v/>
      </c>
    </row>
    <row r="4272">
      <c r="A4272" s="10">
        <f>IF(Offerte!$A139="","",Offerte!$A139)</f>
        <v/>
      </c>
      <c r="B4272" s="10">
        <f>IF(Offerte!$A139="","",Offerte!$B139)</f>
        <v/>
      </c>
      <c r="C4272" s="10">
        <f>IF(Offerte!$A139="","",Offerte!$C139)</f>
        <v/>
      </c>
      <c r="D4272" s="10" t="inlineStr">
        <is>
          <t>E.2.1</t>
        </is>
      </c>
      <c r="E4272" s="10" t="inlineStr">
        <is>
          <t>E</t>
        </is>
      </c>
      <c r="F4272" s="10" t="inlineStr">
        <is>
          <t>D</t>
        </is>
      </c>
      <c r="G4272" s="10" t="inlineStr">
        <is>
          <t>discretionary</t>
        </is>
      </c>
      <c r="H4272" s="10" t="n">
        <v>2</v>
      </c>
      <c r="I4272" s="10" t="inlineStr">
        <is>
          <t>Altre azioni informative e rapporti con gli utenti</t>
        </is>
      </c>
      <c r="J4272" s="20" t="n"/>
      <c r="K4272" s="20" t="n"/>
      <c r="L4272" s="20" t="n"/>
      <c r="M4272" s="20" t="n"/>
      <c r="N4272" s="21">
        <f>IF($A4272="","",MAX(0,MIN(1,IFERROR(VALUE($M4272),0))))</f>
        <v/>
      </c>
      <c r="O4272" s="21">
        <f>IF($A4272="",0,IF(OR($S4272&lt;&gt;1,COUNTA($J4272:$M4272)=0),0,IF(SUMPRODUCT(MAX(($C$5:$C$6173=$C4272)*($D$5:$D$6173=$D4272)*($S$5:$S$6173=1)*IFERROR($N$5:$N$6173*1,0)))&gt;0,ROUND($H4272*($N4272/SUMPRODUCT(MAX(($C$5:$C$6173=$C4272)*($D$5:$D$6173=$D4272)*($S$5:$S$6173=1)*IFERROR($N$5:$N$6173*1,0)))),4),0)))</f>
        <v/>
      </c>
      <c r="P4272" s="10" t="inlineStr">
        <is>
          <t>coeff.</t>
        </is>
      </c>
      <c r="Q4272" s="21">
        <f>IF($A4272="","",$A4272&amp;"|"&amp;$C4272)</f>
        <v/>
      </c>
      <c r="R4272" s="21">
        <f>IF($A4272="","",$A4272&amp;"|"&amp;$C4272&amp;"|"&amp;$D4272)</f>
        <v/>
      </c>
      <c r="S4272" s="21">
        <f>IF($A4272="","",IFERROR(INDEX(Offerte!$D$2:$D$200,MATCH($Q4272,Offerte!$L$2:$L$200,0)),0))</f>
        <v/>
      </c>
      <c r="T4272" s="21">
        <f>IF($A4272="","",IFERROR(INDEX(Offerte!$G$2:$G$200,MATCH($Q4272,Offerte!$L$2:$L$200,0)),"NO"))</f>
        <v/>
      </c>
    </row>
    <row r="4273">
      <c r="A4273" s="10">
        <f>IF(Offerte!$A139="","",Offerte!$A139)</f>
        <v/>
      </c>
      <c r="B4273" s="10">
        <f>IF(Offerte!$A139="","",Offerte!$B139)</f>
        <v/>
      </c>
      <c r="C4273" s="10">
        <f>IF(Offerte!$A139="","",Offerte!$C139)</f>
        <v/>
      </c>
      <c r="D4273" s="10" t="inlineStr">
        <is>
          <t>F.1.1</t>
        </is>
      </c>
      <c r="E4273" s="10" t="inlineStr">
        <is>
          <t>F</t>
        </is>
      </c>
      <c r="F4273" s="10" t="inlineStr">
        <is>
          <t>Q</t>
        </is>
      </c>
      <c r="G4273" s="10" t="inlineStr">
        <is>
          <t>lower</t>
        </is>
      </c>
      <c r="H4273" s="10" t="n">
        <v>7</v>
      </c>
      <c r="I4273" s="10" t="inlineStr">
        <is>
          <t>Performance ambientali del parco mezzi adibito al servizio - I_CEA</t>
        </is>
      </c>
      <c r="J4273" s="20" t="n"/>
      <c r="K4273" s="20" t="n"/>
      <c r="L4273" s="20" t="n"/>
      <c r="M4273" s="20" t="n"/>
      <c r="N4273" s="21">
        <f>IF($A4273="","",IFERROR(VALUE($J4273),0))</f>
        <v/>
      </c>
      <c r="O4273" s="21">
        <f>IF($A4273="",0,IF(OR($S4273&lt;&gt;1,COUNTA($J4273:$M4273)=0),0,IF(AND(IFERROR(AGGREGATE(15,6,$N$5:$N$6173/(($C$5:$C$6173=$C4273)*($D$5:$D$6173=$D4273)*($S$5:$S$6173=1)*($N$5:$N$6173&gt;0)),1),0)&gt;0,$N4273&gt;0),ROUND($H4273*(IFERROR(AGGREGATE(15,6,$N$5:$N$6173/(($C$5:$C$6173=$C4273)*($D$5:$D$6173=$D4273)*($S$5:$S$6173=1)*($N$5:$N$6173&gt;0)),1),0)/$N4273),4),0)))</f>
        <v/>
      </c>
      <c r="P4273" s="10" t="inlineStr">
        <is>
          <t>indice</t>
        </is>
      </c>
      <c r="Q4273" s="21">
        <f>IF($A4273="","",$A4273&amp;"|"&amp;$C4273)</f>
        <v/>
      </c>
      <c r="R4273" s="21">
        <f>IF($A4273="","",$A4273&amp;"|"&amp;$C4273&amp;"|"&amp;$D4273)</f>
        <v/>
      </c>
      <c r="S4273" s="21">
        <f>IF($A4273="","",IFERROR(INDEX(Offerte!$D$2:$D$200,MATCH($Q4273,Offerte!$L$2:$L$200,0)),0))</f>
        <v/>
      </c>
      <c r="T4273" s="21">
        <f>IF($A4273="","",IFERROR(INDEX(Offerte!$G$2:$G$200,MATCH($Q4273,Offerte!$L$2:$L$200,0)),"NO"))</f>
        <v/>
      </c>
    </row>
    <row r="4274">
      <c r="A4274" s="10">
        <f>IF(Offerte!$A139="","",Offerte!$A139)</f>
        <v/>
      </c>
      <c r="B4274" s="10">
        <f>IF(Offerte!$A139="","",Offerte!$B139)</f>
        <v/>
      </c>
      <c r="C4274" s="10">
        <f>IF(Offerte!$A139="","",Offerte!$C139)</f>
        <v/>
      </c>
      <c r="D4274" s="10" t="inlineStr">
        <is>
          <t>F.2.1</t>
        </is>
      </c>
      <c r="E4274" s="10" t="inlineStr">
        <is>
          <t>F</t>
        </is>
      </c>
      <c r="F4274" s="10" t="inlineStr">
        <is>
          <t>Q</t>
        </is>
      </c>
      <c r="G4274" s="10" t="inlineStr">
        <is>
          <t>higher</t>
        </is>
      </c>
      <c r="H4274" s="10" t="n">
        <v>2</v>
      </c>
      <c r="I4274" s="10" t="inlineStr">
        <is>
          <t>Tasso di copertura del servizio con dispositivi ECO-DRIVER</t>
        </is>
      </c>
      <c r="J4274" s="20" t="n"/>
      <c r="K4274" s="20" t="n"/>
      <c r="L4274" s="20" t="n"/>
      <c r="M4274" s="20" t="n"/>
      <c r="N4274" s="21">
        <f>IF($A4274="","",IFERROR(VALUE($K4274)/VALUE($L4274),IFERROR(VALUE($J4274),0)))</f>
        <v/>
      </c>
      <c r="O4274" s="21">
        <f>IF($A4274="",0,IF(OR($S4274&lt;&gt;1,COUNTA($J4274:$M4274)=0),0,IF(SUMPRODUCT(MAX(($C$5:$C$6173=$C4274)*($D$5:$D$6173=$D4274)*($S$5:$S$6173=1)*IFERROR($N$5:$N$6173*1,0)))&gt;0,ROUND($H4274*($N4274/SUMPRODUCT(MAX(($C$5:$C$6173=$C4274)*($D$5:$D$6173=$D4274)*($S$5:$S$6173=1)*IFERROR($N$5:$N$6173*1,0)))),4),0)))</f>
        <v/>
      </c>
      <c r="P4274" s="10" t="inlineStr">
        <is>
          <t>Autobus attrezzati con dispositivi ECO-DRIVER / Autobus totali in offerta, incluse scorte</t>
        </is>
      </c>
      <c r="Q4274" s="21">
        <f>IF($A4274="","",$A4274&amp;"|"&amp;$C4274)</f>
        <v/>
      </c>
      <c r="R4274" s="21">
        <f>IF($A4274="","",$A4274&amp;"|"&amp;$C4274&amp;"|"&amp;$D4274)</f>
        <v/>
      </c>
      <c r="S4274" s="21">
        <f>IF($A4274="","",IFERROR(INDEX(Offerte!$D$2:$D$200,MATCH($Q4274,Offerte!$L$2:$L$200,0)),0))</f>
        <v/>
      </c>
      <c r="T4274" s="21">
        <f>IF($A4274="","",IFERROR(INDEX(Offerte!$G$2:$G$200,MATCH($Q4274,Offerte!$L$2:$L$200,0)),"NO"))</f>
        <v/>
      </c>
    </row>
    <row r="4275">
      <c r="A4275" s="10">
        <f>IF(Offerte!$A139="","",Offerte!$A139)</f>
        <v/>
      </c>
      <c r="B4275" s="10">
        <f>IF(Offerte!$A139="","",Offerte!$B139)</f>
        <v/>
      </c>
      <c r="C4275" s="10">
        <f>IF(Offerte!$A139="","",Offerte!$C139)</f>
        <v/>
      </c>
      <c r="D4275" s="10" t="inlineStr">
        <is>
          <t>F.3.1</t>
        </is>
      </c>
      <c r="E4275" s="10" t="inlineStr">
        <is>
          <t>F</t>
        </is>
      </c>
      <c r="F4275" s="10" t="inlineStr">
        <is>
          <t>Q</t>
        </is>
      </c>
      <c r="G4275" s="10" t="inlineStr">
        <is>
          <t>higher</t>
        </is>
      </c>
      <c r="H4275" s="10" t="n">
        <v>2</v>
      </c>
      <c r="I4275" s="10" t="inlineStr">
        <is>
          <t>Autoproduzione consumi elettrici per trazione</t>
        </is>
      </c>
      <c r="J4275" s="20" t="n"/>
      <c r="K4275" s="20" t="n"/>
      <c r="L4275" s="20" t="n"/>
      <c r="M4275" s="20" t="n"/>
      <c r="N4275" s="21">
        <f>IF($A4275="","",IFERROR(VALUE($J4275),0))</f>
        <v/>
      </c>
      <c r="O4275" s="21">
        <f>IF($A4275="",0,IF(OR($S4275&lt;&gt;1,COUNTA($J4275:$M4275)=0),0,IF(SUMPRODUCT(MAX(($C$5:$C$6173=$C4275)*($D$5:$D$6173=$D4275)*($S$5:$S$6173=1)*IFERROR($N$5:$N$6173*1,0)))&gt;0,ROUND($H4275*($N4275/SUMPRODUCT(MAX(($C$5:$C$6173=$C4275)*($D$5:$D$6173=$D4275)*($S$5:$S$6173=1)*IFERROR($N$5:$N$6173*1,0)))),4),0)))</f>
        <v/>
      </c>
      <c r="P4275" s="10" t="inlineStr">
        <is>
          <t>kWh/anno</t>
        </is>
      </c>
      <c r="Q4275" s="21">
        <f>IF($A4275="","",$A4275&amp;"|"&amp;$C4275)</f>
        <v/>
      </c>
      <c r="R4275" s="21">
        <f>IF($A4275="","",$A4275&amp;"|"&amp;$C4275&amp;"|"&amp;$D4275)</f>
        <v/>
      </c>
      <c r="S4275" s="21">
        <f>IF($A4275="","",IFERROR(INDEX(Offerte!$D$2:$D$200,MATCH($Q4275,Offerte!$L$2:$L$200,0)),0))</f>
        <v/>
      </c>
      <c r="T4275" s="21">
        <f>IF($A4275="","",IFERROR(INDEX(Offerte!$G$2:$G$200,MATCH($Q4275,Offerte!$L$2:$L$200,0)),"NO"))</f>
        <v/>
      </c>
    </row>
    <row r="4276">
      <c r="A4276" s="10">
        <f>IF(Offerte!$A139="","",Offerte!$A139)</f>
        <v/>
      </c>
      <c r="B4276" s="10">
        <f>IF(Offerte!$A139="","",Offerte!$B139)</f>
        <v/>
      </c>
      <c r="C4276" s="10">
        <f>IF(Offerte!$A139="","",Offerte!$C139)</f>
        <v/>
      </c>
      <c r="D4276" s="10" t="inlineStr">
        <is>
          <t>F.4.1</t>
        </is>
      </c>
      <c r="E4276" s="10" t="inlineStr">
        <is>
          <t>F</t>
        </is>
      </c>
      <c r="F4276" s="10" t="inlineStr">
        <is>
          <t>Q</t>
        </is>
      </c>
      <c r="G4276" s="10" t="inlineStr">
        <is>
          <t>soil</t>
        </is>
      </c>
      <c r="H4276" s="10" t="n">
        <v>2</v>
      </c>
      <c r="I4276" s="10" t="inlineStr">
        <is>
          <t>Indice di consumo di suolo</t>
        </is>
      </c>
      <c r="J4276" s="20" t="n"/>
      <c r="K4276" s="20" t="n"/>
      <c r="L4276" s="20" t="n"/>
      <c r="M4276" s="20" t="n"/>
      <c r="N4276" s="21">
        <f>IF($A4276="","",IFERROR(VALUE($J4276),0))</f>
        <v/>
      </c>
      <c r="O4276" s="21">
        <f>IF($A4276="",0,IF(OR($S4276&lt;&gt;1,COUNTA($J4276:$M4276)=0),0,IF($N4276&lt;=0,$H4276,IF(SUMPRODUCT(MAX(($C$5:$C$6173=$C4276)*($D$5:$D$6173=$D4276)*($S$5:$S$6173=1)*IFERROR($N$5:$N$6173*1,0)))&gt;0,ROUND($H4276*((SUMPRODUCT(MAX(($C$5:$C$6173=$C4276)*($D$5:$D$6173=$D4276)*($S$5:$S$6173=1)*IFERROR($N$5:$N$6173*1,0)))-$N4276)/SUMPRODUCT(MAX(($C$5:$C$6173=$C4276)*($D$5:$D$6173=$D4276)*($S$5:$S$6173=1)*IFERROR($N$5:$N$6173*1,0)))),4),0))))</f>
        <v/>
      </c>
      <c r="P4276" s="10" t="inlineStr">
        <is>
          <t>m2</t>
        </is>
      </c>
      <c r="Q4276" s="21">
        <f>IF($A4276="","",$A4276&amp;"|"&amp;$C4276)</f>
        <v/>
      </c>
      <c r="R4276" s="21">
        <f>IF($A4276="","",$A4276&amp;"|"&amp;$C4276&amp;"|"&amp;$D4276)</f>
        <v/>
      </c>
      <c r="S4276" s="21">
        <f>IF($A4276="","",IFERROR(INDEX(Offerte!$D$2:$D$200,MATCH($Q4276,Offerte!$L$2:$L$200,0)),0))</f>
        <v/>
      </c>
      <c r="T4276" s="21">
        <f>IF($A4276="","",IFERROR(INDEX(Offerte!$G$2:$G$200,MATCH($Q4276,Offerte!$L$2:$L$200,0)),"NO"))</f>
        <v/>
      </c>
    </row>
    <row r="4277">
      <c r="A4277" s="10">
        <f>IF(Offerte!$A139="","",Offerte!$A139)</f>
        <v/>
      </c>
      <c r="B4277" s="10">
        <f>IF(Offerte!$A139="","",Offerte!$B139)</f>
        <v/>
      </c>
      <c r="C4277" s="10">
        <f>IF(Offerte!$A139="","",Offerte!$C139)</f>
        <v/>
      </c>
      <c r="D4277" s="10" t="inlineStr">
        <is>
          <t>F.5.1</t>
        </is>
      </c>
      <c r="E4277" s="10" t="inlineStr">
        <is>
          <t>F</t>
        </is>
      </c>
      <c r="F4277" s="10" t="inlineStr">
        <is>
          <t>T</t>
        </is>
      </c>
      <c r="G4277" s="10" t="inlineStr">
        <is>
          <t>tabular</t>
        </is>
      </c>
      <c r="H4277" s="10" t="n">
        <v>1</v>
      </c>
      <c r="I4277" s="10" t="inlineStr">
        <is>
          <t>Rendicontazione di sostenibilità ambientale</t>
        </is>
      </c>
      <c r="J4277" s="20" t="n"/>
      <c r="K4277" s="20" t="n"/>
      <c r="L4277" s="20" t="n"/>
      <c r="M4277" s="20" t="n"/>
      <c r="N4277" s="21">
        <f>IF($A4277="","",IF(IFERROR(VALUE($M4277),0)=1,1,0))</f>
        <v/>
      </c>
      <c r="O4277" s="21">
        <f>IF($A4277="",0,IF(OR($S4277&lt;&gt;1,COUNTA($J4277:$M4277)=0),0,IF($N4277=1,$H4277,0)))</f>
        <v/>
      </c>
      <c r="P4277" s="10" t="inlineStr">
        <is>
          <t>sì/no</t>
        </is>
      </c>
      <c r="Q4277" s="21">
        <f>IF($A4277="","",$A4277&amp;"|"&amp;$C4277)</f>
        <v/>
      </c>
      <c r="R4277" s="21">
        <f>IF($A4277="","",$A4277&amp;"|"&amp;$C4277&amp;"|"&amp;$D4277)</f>
        <v/>
      </c>
      <c r="S4277" s="21">
        <f>IF($A4277="","",IFERROR(INDEX(Offerte!$D$2:$D$200,MATCH($Q4277,Offerte!$L$2:$L$200,0)),0))</f>
        <v/>
      </c>
      <c r="T4277" s="21">
        <f>IF($A4277="","",IFERROR(INDEX(Offerte!$G$2:$G$200,MATCH($Q4277,Offerte!$L$2:$L$200,0)),"NO"))</f>
        <v/>
      </c>
    </row>
    <row r="4278">
      <c r="A4278" s="10">
        <f>IF(Offerte!$A139="","",Offerte!$A139)</f>
        <v/>
      </c>
      <c r="B4278" s="10">
        <f>IF(Offerte!$A139="","",Offerte!$B139)</f>
        <v/>
      </c>
      <c r="C4278" s="10">
        <f>IF(Offerte!$A139="","",Offerte!$C139)</f>
        <v/>
      </c>
      <c r="D4278" s="10" t="inlineStr">
        <is>
          <t>G.1.1</t>
        </is>
      </c>
      <c r="E4278" s="10" t="inlineStr">
        <is>
          <t>G</t>
        </is>
      </c>
      <c r="F4278" s="10" t="inlineStr">
        <is>
          <t>D</t>
        </is>
      </c>
      <c r="G4278" s="10" t="inlineStr">
        <is>
          <t>discretionary</t>
        </is>
      </c>
      <c r="H4278" s="10" t="n">
        <v>2</v>
      </c>
      <c r="I4278" s="10" t="inlineStr">
        <is>
          <t>Qualità del progetto di centrale di controllo aziendale</t>
        </is>
      </c>
      <c r="J4278" s="20" t="n"/>
      <c r="K4278" s="20" t="n"/>
      <c r="L4278" s="20" t="n"/>
      <c r="M4278" s="20" t="n"/>
      <c r="N4278" s="21">
        <f>IF($A4278="","",MAX(0,MIN(1,IFERROR(VALUE($M4278),0))))</f>
        <v/>
      </c>
      <c r="O4278" s="21">
        <f>IF($A4278="",0,IF(OR($S4278&lt;&gt;1,COUNTA($J4278:$M4278)=0),0,IF(SUMPRODUCT(MAX(($C$5:$C$6173=$C4278)*($D$5:$D$6173=$D4278)*($S$5:$S$6173=1)*IFERROR($N$5:$N$6173*1,0)))&gt;0,ROUND($H4278*($N4278/SUMPRODUCT(MAX(($C$5:$C$6173=$C4278)*($D$5:$D$6173=$D4278)*($S$5:$S$6173=1)*IFERROR($N$5:$N$6173*1,0)))),4),0)))</f>
        <v/>
      </c>
      <c r="P4278" s="10" t="inlineStr">
        <is>
          <t>coeff.</t>
        </is>
      </c>
      <c r="Q4278" s="21">
        <f>IF($A4278="","",$A4278&amp;"|"&amp;$C4278)</f>
        <v/>
      </c>
      <c r="R4278" s="21">
        <f>IF($A4278="","",$A4278&amp;"|"&amp;$C4278&amp;"|"&amp;$D4278)</f>
        <v/>
      </c>
      <c r="S4278" s="21">
        <f>IF($A4278="","",IFERROR(INDEX(Offerte!$D$2:$D$200,MATCH($Q4278,Offerte!$L$2:$L$200,0)),0))</f>
        <v/>
      </c>
      <c r="T4278" s="21">
        <f>IF($A4278="","",IFERROR(INDEX(Offerte!$G$2:$G$200,MATCH($Q4278,Offerte!$L$2:$L$200,0)),"NO"))</f>
        <v/>
      </c>
    </row>
    <row r="4279">
      <c r="A4279" s="10">
        <f>IF(Offerte!$A139="","",Offerte!$A139)</f>
        <v/>
      </c>
      <c r="B4279" s="10">
        <f>IF(Offerte!$A139="","",Offerte!$B139)</f>
        <v/>
      </c>
      <c r="C4279" s="10">
        <f>IF(Offerte!$A139="","",Offerte!$C139)</f>
        <v/>
      </c>
      <c r="D4279" s="10" t="inlineStr">
        <is>
          <t>G.2.1</t>
        </is>
      </c>
      <c r="E4279" s="10" t="inlineStr">
        <is>
          <t>G</t>
        </is>
      </c>
      <c r="F4279" s="10" t="inlineStr">
        <is>
          <t>T</t>
        </is>
      </c>
      <c r="G4279" s="10" t="inlineStr">
        <is>
          <t>tabular</t>
        </is>
      </c>
      <c r="H4279" s="10" t="n">
        <v>1</v>
      </c>
      <c r="I4279" s="10" t="inlineStr">
        <is>
          <t>Certificazione ISO 45001</t>
        </is>
      </c>
      <c r="J4279" s="20" t="n"/>
      <c r="K4279" s="20" t="n"/>
      <c r="L4279" s="20" t="n"/>
      <c r="M4279" s="20" t="n"/>
      <c r="N4279" s="21">
        <f>IF($A4279="","",IF(IFERROR(VALUE($M4279),0)=1,1,0))</f>
        <v/>
      </c>
      <c r="O4279" s="21">
        <f>IF($A4279="",0,IF(OR($S4279&lt;&gt;1,COUNTA($J4279:$M4279)=0),0,IF($N4279=1,$H4279,0)))</f>
        <v/>
      </c>
      <c r="P4279" s="10" t="inlineStr">
        <is>
          <t>sì/no</t>
        </is>
      </c>
      <c r="Q4279" s="21">
        <f>IF($A4279="","",$A4279&amp;"|"&amp;$C4279)</f>
        <v/>
      </c>
      <c r="R4279" s="21">
        <f>IF($A4279="","",$A4279&amp;"|"&amp;$C4279&amp;"|"&amp;$D4279)</f>
        <v/>
      </c>
      <c r="S4279" s="21">
        <f>IF($A4279="","",IFERROR(INDEX(Offerte!$D$2:$D$200,MATCH($Q4279,Offerte!$L$2:$L$200,0)),0))</f>
        <v/>
      </c>
      <c r="T4279" s="21">
        <f>IF($A4279="","",IFERROR(INDEX(Offerte!$G$2:$G$200,MATCH($Q4279,Offerte!$L$2:$L$200,0)),"NO"))</f>
        <v/>
      </c>
    </row>
    <row r="4280">
      <c r="A4280" s="10">
        <f>IF(Offerte!$A139="","",Offerte!$A139)</f>
        <v/>
      </c>
      <c r="B4280" s="10">
        <f>IF(Offerte!$A139="","",Offerte!$B139)</f>
        <v/>
      </c>
      <c r="C4280" s="10">
        <f>IF(Offerte!$A139="","",Offerte!$C139)</f>
        <v/>
      </c>
      <c r="D4280" s="10" t="inlineStr">
        <is>
          <t>G.3.1</t>
        </is>
      </c>
      <c r="E4280" s="10" t="inlineStr">
        <is>
          <t>G</t>
        </is>
      </c>
      <c r="F4280" s="10" t="inlineStr">
        <is>
          <t>T</t>
        </is>
      </c>
      <c r="G4280" s="10" t="inlineStr">
        <is>
          <t>tabular</t>
        </is>
      </c>
      <c r="H4280" s="10" t="n">
        <v>1</v>
      </c>
      <c r="I4280" s="10" t="inlineStr">
        <is>
          <t>Certificazioni di responsabilità sociale</t>
        </is>
      </c>
      <c r="J4280" s="20" t="n"/>
      <c r="K4280" s="20" t="n"/>
      <c r="L4280" s="20" t="n"/>
      <c r="M4280" s="20" t="n"/>
      <c r="N4280" s="21">
        <f>IF($A4280="","",IF(IFERROR(VALUE($M4280),0)=1,1,0))</f>
        <v/>
      </c>
      <c r="O4280" s="21">
        <f>IF($A4280="",0,IF(OR($S4280&lt;&gt;1,COUNTA($J4280:$M4280)=0),0,IF($N4280=1,$H4280,0)))</f>
        <v/>
      </c>
      <c r="P4280" s="10" t="inlineStr">
        <is>
          <t>sì/no</t>
        </is>
      </c>
      <c r="Q4280" s="21">
        <f>IF($A4280="","",$A4280&amp;"|"&amp;$C4280)</f>
        <v/>
      </c>
      <c r="R4280" s="21">
        <f>IF($A4280="","",$A4280&amp;"|"&amp;$C4280&amp;"|"&amp;$D4280)</f>
        <v/>
      </c>
      <c r="S4280" s="21">
        <f>IF($A4280="","",IFERROR(INDEX(Offerte!$D$2:$D$200,MATCH($Q4280,Offerte!$L$2:$L$200,0)),0))</f>
        <v/>
      </c>
      <c r="T4280" s="21">
        <f>IF($A4280="","",IFERROR(INDEX(Offerte!$G$2:$G$200,MATCH($Q4280,Offerte!$L$2:$L$200,0)),"NO"))</f>
        <v/>
      </c>
    </row>
    <row r="4281">
      <c r="A4281" s="10">
        <f>IF(Offerte!$A139="","",Offerte!$A139)</f>
        <v/>
      </c>
      <c r="B4281" s="10">
        <f>IF(Offerte!$A139="","",Offerte!$B139)</f>
        <v/>
      </c>
      <c r="C4281" s="10">
        <f>IF(Offerte!$A139="","",Offerte!$C139)</f>
        <v/>
      </c>
      <c r="D4281" s="10" t="inlineStr">
        <is>
          <t>G.4.1</t>
        </is>
      </c>
      <c r="E4281" s="10" t="inlineStr">
        <is>
          <t>G</t>
        </is>
      </c>
      <c r="F4281" s="10" t="inlineStr">
        <is>
          <t>D</t>
        </is>
      </c>
      <c r="G4281" s="10" t="inlineStr">
        <is>
          <t>discretionary</t>
        </is>
      </c>
      <c r="H4281" s="10" t="n">
        <v>2</v>
      </c>
      <c r="I4281" s="10" t="inlineStr">
        <is>
          <t>Qualità del piano di formazione del personale</t>
        </is>
      </c>
      <c r="J4281" s="20" t="n"/>
      <c r="K4281" s="20" t="n"/>
      <c r="L4281" s="20" t="n"/>
      <c r="M4281" s="20" t="n"/>
      <c r="N4281" s="21">
        <f>IF($A4281="","",MAX(0,MIN(1,IFERROR(VALUE($M4281),0))))</f>
        <v/>
      </c>
      <c r="O4281" s="21">
        <f>IF($A4281="",0,IF(OR($S4281&lt;&gt;1,COUNTA($J4281:$M4281)=0),0,IF(SUMPRODUCT(MAX(($C$5:$C$6173=$C4281)*($D$5:$D$6173=$D4281)*($S$5:$S$6173=1)*IFERROR($N$5:$N$6173*1,0)))&gt;0,ROUND($H4281*($N4281/SUMPRODUCT(MAX(($C$5:$C$6173=$C4281)*($D$5:$D$6173=$D4281)*($S$5:$S$6173=1)*IFERROR($N$5:$N$6173*1,0)))),4),0)))</f>
        <v/>
      </c>
      <c r="P4281" s="10" t="inlineStr">
        <is>
          <t>coeff.</t>
        </is>
      </c>
      <c r="Q4281" s="21">
        <f>IF($A4281="","",$A4281&amp;"|"&amp;$C4281)</f>
        <v/>
      </c>
      <c r="R4281" s="21">
        <f>IF($A4281="","",$A4281&amp;"|"&amp;$C4281&amp;"|"&amp;$D4281)</f>
        <v/>
      </c>
      <c r="S4281" s="21">
        <f>IF($A4281="","",IFERROR(INDEX(Offerte!$D$2:$D$200,MATCH($Q4281,Offerte!$L$2:$L$200,0)),0))</f>
        <v/>
      </c>
      <c r="T4281" s="21">
        <f>IF($A4281="","",IFERROR(INDEX(Offerte!$G$2:$G$200,MATCH($Q4281,Offerte!$L$2:$L$200,0)),"NO"))</f>
        <v/>
      </c>
    </row>
    <row r="4282">
      <c r="A4282" s="10">
        <f>IF(Offerte!$A139="","",Offerte!$A139)</f>
        <v/>
      </c>
      <c r="B4282" s="10">
        <f>IF(Offerte!$A139="","",Offerte!$B139)</f>
        <v/>
      </c>
      <c r="C4282" s="10">
        <f>IF(Offerte!$A139="","",Offerte!$C139)</f>
        <v/>
      </c>
      <c r="D4282" s="10" t="inlineStr">
        <is>
          <t>G.5.1</t>
        </is>
      </c>
      <c r="E4282" s="10" t="inlineStr">
        <is>
          <t>G</t>
        </is>
      </c>
      <c r="F4282" s="10" t="inlineStr">
        <is>
          <t>T</t>
        </is>
      </c>
      <c r="G4282" s="10" t="inlineStr">
        <is>
          <t>tabular</t>
        </is>
      </c>
      <c r="H4282" s="10" t="n">
        <v>1</v>
      </c>
      <c r="I4282" s="10" t="inlineStr">
        <is>
          <t>Impegno al mantenimento delle garanzie del contratto di secondo livello del gestore uscente</t>
        </is>
      </c>
      <c r="J4282" s="20" t="n"/>
      <c r="K4282" s="20" t="n"/>
      <c r="L4282" s="20" t="n"/>
      <c r="M4282" s="20" t="n"/>
      <c r="N4282" s="21">
        <f>IF($A4282="","",IF(IFERROR(VALUE($M4282),0)=1,1,0))</f>
        <v/>
      </c>
      <c r="O4282" s="21">
        <f>IF($A4282="",0,IF(OR($S4282&lt;&gt;1,COUNTA($J4282:$M4282)=0),0,IF($N4282=1,$H4282,0)))</f>
        <v/>
      </c>
      <c r="P4282" s="10" t="inlineStr">
        <is>
          <t>sì/no</t>
        </is>
      </c>
      <c r="Q4282" s="21">
        <f>IF($A4282="","",$A4282&amp;"|"&amp;$C4282)</f>
        <v/>
      </c>
      <c r="R4282" s="21">
        <f>IF($A4282="","",$A4282&amp;"|"&amp;$C4282&amp;"|"&amp;$D4282)</f>
        <v/>
      </c>
      <c r="S4282" s="21">
        <f>IF($A4282="","",IFERROR(INDEX(Offerte!$D$2:$D$200,MATCH($Q4282,Offerte!$L$2:$L$200,0)),0))</f>
        <v/>
      </c>
      <c r="T4282" s="21">
        <f>IF($A4282="","",IFERROR(INDEX(Offerte!$G$2:$G$200,MATCH($Q4282,Offerte!$L$2:$L$200,0)),"NO"))</f>
        <v/>
      </c>
    </row>
    <row r="4283">
      <c r="A4283" s="10">
        <f>IF(Offerte!$A140="","",Offerte!$A140)</f>
        <v/>
      </c>
      <c r="B4283" s="10">
        <f>IF(Offerte!$A140="","",Offerte!$B140)</f>
        <v/>
      </c>
      <c r="C4283" s="10">
        <f>IF(Offerte!$A140="","",Offerte!$C140)</f>
        <v/>
      </c>
      <c r="D4283" s="10" t="inlineStr">
        <is>
          <t>A.1.1</t>
        </is>
      </c>
      <c r="E4283" s="10" t="inlineStr">
        <is>
          <t>A</t>
        </is>
      </c>
      <c r="F4283" s="10" t="inlineStr">
        <is>
          <t>Q</t>
        </is>
      </c>
      <c r="G4283" s="10" t="inlineStr">
        <is>
          <t>higher</t>
        </is>
      </c>
      <c r="H4283" s="10" t="n">
        <v>3</v>
      </c>
      <c r="I4283" s="10" t="inlineStr">
        <is>
          <t>Tasso aggiuntivo di corse controllate</t>
        </is>
      </c>
      <c r="J4283" s="20" t="n"/>
      <c r="K4283" s="20" t="n"/>
      <c r="L4283" s="20" t="n"/>
      <c r="M4283" s="20" t="n"/>
      <c r="N4283" s="21">
        <f>IF($A4283="","",IFERROR(VALUE($K4283)/VALUE($L4283)*100,IFERROR(VALUE($J4283),0)))</f>
        <v/>
      </c>
      <c r="O4283" s="21">
        <f>IF($A4283="",0,IF(OR($S4283&lt;&gt;1,COUNTA($J4283:$M4283)=0),0,IF(SUMPRODUCT(MAX(($C$5:$C$6173=$C4283)*($D$5:$D$6173=$D4283)*($S$5:$S$6173=1)*IFERROR($N$5:$N$6173*1,0)))&gt;0,ROUND($H4283*($N4283/SUMPRODUCT(MAX(($C$5:$C$6173=$C4283)*($D$5:$D$6173=$D4283)*($S$5:$S$6173=1)*IFERROR($N$5:$N$6173*1,0)))),4),0)))</f>
        <v/>
      </c>
      <c r="P4283" s="10" t="inlineStr">
        <is>
          <t>Corse controllate annue / Corse programmate annue</t>
        </is>
      </c>
      <c r="Q4283" s="21">
        <f>IF($A4283="","",$A4283&amp;"|"&amp;$C4283)</f>
        <v/>
      </c>
      <c r="R4283" s="21">
        <f>IF($A4283="","",$A4283&amp;"|"&amp;$C4283&amp;"|"&amp;$D4283)</f>
        <v/>
      </c>
      <c r="S4283" s="21">
        <f>IF($A4283="","",IFERROR(INDEX(Offerte!$D$2:$D$200,MATCH($Q4283,Offerte!$L$2:$L$200,0)),0))</f>
        <v/>
      </c>
      <c r="T4283" s="21">
        <f>IF($A4283="","",IFERROR(INDEX(Offerte!$G$2:$G$200,MATCH($Q4283,Offerte!$L$2:$L$200,0)),"NO"))</f>
        <v/>
      </c>
    </row>
    <row r="4284">
      <c r="A4284" s="10">
        <f>IF(Offerte!$A140="","",Offerte!$A140)</f>
        <v/>
      </c>
      <c r="B4284" s="10">
        <f>IF(Offerte!$A140="","",Offerte!$B140)</f>
        <v/>
      </c>
      <c r="C4284" s="10">
        <f>IF(Offerte!$A140="","",Offerte!$C140)</f>
        <v/>
      </c>
      <c r="D4284" s="10" t="inlineStr">
        <is>
          <t>A.1.2</t>
        </is>
      </c>
      <c r="E4284" s="10" t="inlineStr">
        <is>
          <t>A</t>
        </is>
      </c>
      <c r="F4284" s="10" t="inlineStr">
        <is>
          <t>Q</t>
        </is>
      </c>
      <c r="G4284" s="10" t="inlineStr">
        <is>
          <t>higher</t>
        </is>
      </c>
      <c r="H4284" s="10" t="n">
        <v>4</v>
      </c>
      <c r="I4284" s="10" t="inlineStr">
        <is>
          <t>Numero aggiuntivo di passeggeri controllati</t>
        </is>
      </c>
      <c r="J4284" s="20" t="n"/>
      <c r="K4284" s="20" t="n"/>
      <c r="L4284" s="20" t="n"/>
      <c r="M4284" s="20" t="n"/>
      <c r="N4284" s="21">
        <f>IF($A4284="","",IFERROR(VALUE($J4284),0))</f>
        <v/>
      </c>
      <c r="O4284" s="21">
        <f>IF($A4284="",0,IF(OR($S4284&lt;&gt;1,COUNTA($J4284:$M4284)=0),0,IF(SUMPRODUCT(MAX(($C$5:$C$6173=$C4284)*($D$5:$D$6173=$D4284)*($S$5:$S$6173=1)*IFERROR($N$5:$N$6173*1,0)))&gt;0,ROUND($H4284*($N4284/SUMPRODUCT(MAX(($C$5:$C$6173=$C4284)*($D$5:$D$6173=$D4284)*($S$5:$S$6173=1)*IFERROR($N$5:$N$6173*1,0)))),4),0)))</f>
        <v/>
      </c>
      <c r="P4284" s="10" t="inlineStr">
        <is>
          <t>passeggeri/anno</t>
        </is>
      </c>
      <c r="Q4284" s="21">
        <f>IF($A4284="","",$A4284&amp;"|"&amp;$C4284)</f>
        <v/>
      </c>
      <c r="R4284" s="21">
        <f>IF($A4284="","",$A4284&amp;"|"&amp;$C4284&amp;"|"&amp;$D4284)</f>
        <v/>
      </c>
      <c r="S4284" s="21">
        <f>IF($A4284="","",IFERROR(INDEX(Offerte!$D$2:$D$200,MATCH($Q4284,Offerte!$L$2:$L$200,0)),0))</f>
        <v/>
      </c>
      <c r="T4284" s="21">
        <f>IF($A4284="","",IFERROR(INDEX(Offerte!$G$2:$G$200,MATCH($Q4284,Offerte!$L$2:$L$200,0)),"NO"))</f>
        <v/>
      </c>
    </row>
    <row r="4285">
      <c r="A4285" s="10">
        <f>IF(Offerte!$A140="","",Offerte!$A140)</f>
        <v/>
      </c>
      <c r="B4285" s="10">
        <f>IF(Offerte!$A140="","",Offerte!$B140)</f>
        <v/>
      </c>
      <c r="C4285" s="10">
        <f>IF(Offerte!$A140="","",Offerte!$C140)</f>
        <v/>
      </c>
      <c r="D4285" s="10" t="inlineStr">
        <is>
          <t>B.1.1</t>
        </is>
      </c>
      <c r="E4285" s="10" t="inlineStr">
        <is>
          <t>B</t>
        </is>
      </c>
      <c r="F4285" s="10" t="inlineStr">
        <is>
          <t>Q</t>
        </is>
      </c>
      <c r="G4285" s="10" t="inlineStr">
        <is>
          <t>higher</t>
        </is>
      </c>
      <c r="H4285" s="10" t="n">
        <v>3</v>
      </c>
      <c r="I4285" s="10" t="inlineStr">
        <is>
          <t>Incremento dei posti offerti nelle fasce di punta</t>
        </is>
      </c>
      <c r="J4285" s="20" t="n"/>
      <c r="K4285" s="20" t="n"/>
      <c r="L4285" s="20" t="n"/>
      <c r="M4285" s="20" t="n"/>
      <c r="N4285" s="21">
        <f>IF($A4285="","",IFERROR(VALUE($J4285),0))</f>
        <v/>
      </c>
      <c r="O4285" s="21">
        <f>IF($A4285="",0,IF(OR($S4285&lt;&gt;1,COUNTA($J4285:$M4285)=0),0,IF(SUMPRODUCT(MAX(($C$5:$C$6173=$C4285)*($D$5:$D$6173=$D4285)*($S$5:$S$6173=1)*IFERROR($N$5:$N$6173*1,0)))&gt;0,ROUND($H4285*($N4285/SUMPRODUCT(MAX(($C$5:$C$6173=$C4285)*($D$5:$D$6173=$D4285)*($S$5:$S$6173=1)*IFERROR($N$5:$N$6173*1,0)))),4),0)))</f>
        <v/>
      </c>
      <c r="P4285" s="10" t="inlineStr">
        <is>
          <t>posti*km</t>
        </is>
      </c>
      <c r="Q4285" s="21">
        <f>IF($A4285="","",$A4285&amp;"|"&amp;$C4285)</f>
        <v/>
      </c>
      <c r="R4285" s="21">
        <f>IF($A4285="","",$A4285&amp;"|"&amp;$C4285&amp;"|"&amp;$D4285)</f>
        <v/>
      </c>
      <c r="S4285" s="21">
        <f>IF($A4285="","",IFERROR(INDEX(Offerte!$D$2:$D$200,MATCH($Q4285,Offerte!$L$2:$L$200,0)),0))</f>
        <v/>
      </c>
      <c r="T4285" s="21">
        <f>IF($A4285="","",IFERROR(INDEX(Offerte!$G$2:$G$200,MATCH($Q4285,Offerte!$L$2:$L$200,0)),"NO"))</f>
        <v/>
      </c>
    </row>
    <row r="4286">
      <c r="A4286" s="10">
        <f>IF(Offerte!$A140="","",Offerte!$A140)</f>
        <v/>
      </c>
      <c r="B4286" s="10">
        <f>IF(Offerte!$A140="","",Offerte!$B140)</f>
        <v/>
      </c>
      <c r="C4286" s="10">
        <f>IF(Offerte!$A140="","",Offerte!$C140)</f>
        <v/>
      </c>
      <c r="D4286" s="10" t="inlineStr">
        <is>
          <t>B.2.1</t>
        </is>
      </c>
      <c r="E4286" s="10" t="inlineStr">
        <is>
          <t>B</t>
        </is>
      </c>
      <c r="F4286" s="10" t="inlineStr">
        <is>
          <t>Q</t>
        </is>
      </c>
      <c r="G4286" s="10" t="inlineStr">
        <is>
          <t>higher</t>
        </is>
      </c>
      <c r="H4286" s="10" t="n">
        <v>4</v>
      </c>
      <c r="I4286" s="10" t="inlineStr">
        <is>
          <t>Corse aggiuntive nell'arco giornaliero base</t>
        </is>
      </c>
      <c r="J4286" s="20" t="n"/>
      <c r="K4286" s="20" t="n"/>
      <c r="L4286" s="20" t="n"/>
      <c r="M4286" s="20" t="n"/>
      <c r="N4286" s="21">
        <f>IF($A4286="","",IFERROR(VALUE($J4286),0))</f>
        <v/>
      </c>
      <c r="O4286" s="21">
        <f>IF($A4286="",0,IF(OR($S4286&lt;&gt;1,COUNTA($J4286:$M4286)=0),0,IF(SUMPRODUCT(MAX(($C$5:$C$6173=$C4286)*($D$5:$D$6173=$D4286)*($S$5:$S$6173=1)*IFERROR($N$5:$N$6173*1,0)))&gt;0,ROUND($H4286*($N4286/SUMPRODUCT(MAX(($C$5:$C$6173=$C4286)*($D$5:$D$6173=$D4286)*($S$5:$S$6173=1)*IFERROR($N$5:$N$6173*1,0)))),4),0)))</f>
        <v/>
      </c>
      <c r="P4286" s="10" t="inlineStr">
        <is>
          <t>corse</t>
        </is>
      </c>
      <c r="Q4286" s="21">
        <f>IF($A4286="","",$A4286&amp;"|"&amp;$C4286)</f>
        <v/>
      </c>
      <c r="R4286" s="21">
        <f>IF($A4286="","",$A4286&amp;"|"&amp;$C4286&amp;"|"&amp;$D4286)</f>
        <v/>
      </c>
      <c r="S4286" s="21">
        <f>IF($A4286="","",IFERROR(INDEX(Offerte!$D$2:$D$200,MATCH($Q4286,Offerte!$L$2:$L$200,0)),0))</f>
        <v/>
      </c>
      <c r="T4286" s="21">
        <f>IF($A4286="","",IFERROR(INDEX(Offerte!$G$2:$G$200,MATCH($Q4286,Offerte!$L$2:$L$200,0)),"NO"))</f>
        <v/>
      </c>
    </row>
    <row r="4287">
      <c r="A4287" s="10">
        <f>IF(Offerte!$A140="","",Offerte!$A140)</f>
        <v/>
      </c>
      <c r="B4287" s="10">
        <f>IF(Offerte!$A140="","",Offerte!$B140)</f>
        <v/>
      </c>
      <c r="C4287" s="10">
        <f>IF(Offerte!$A140="","",Offerte!$C140)</f>
        <v/>
      </c>
      <c r="D4287" s="10" t="inlineStr">
        <is>
          <t>B.3.1</t>
        </is>
      </c>
      <c r="E4287" s="10" t="inlineStr">
        <is>
          <t>B</t>
        </is>
      </c>
      <c r="F4287" s="10" t="inlineStr">
        <is>
          <t>Q</t>
        </is>
      </c>
      <c r="G4287" s="10" t="inlineStr">
        <is>
          <t>higher</t>
        </is>
      </c>
      <c r="H4287" s="10" t="n">
        <v>2</v>
      </c>
      <c r="I4287" s="10" t="inlineStr">
        <is>
          <t>Numero di corse aggiuntive per allungamento dell'arco di servizio giornaliero nelle fasce serali</t>
        </is>
      </c>
      <c r="J4287" s="20" t="n"/>
      <c r="K4287" s="20" t="n"/>
      <c r="L4287" s="20" t="n"/>
      <c r="M4287" s="20" t="n"/>
      <c r="N4287" s="21">
        <f>IF($A4287="","",IFERROR(VALUE($J4287),0))</f>
        <v/>
      </c>
      <c r="O4287" s="21">
        <f>IF($A4287="",0,IF(OR($S4287&lt;&gt;1,COUNTA($J4287:$M4287)=0),0,IF(SUMPRODUCT(MAX(($C$5:$C$6173=$C4287)*($D$5:$D$6173=$D4287)*($S$5:$S$6173=1)*IFERROR($N$5:$N$6173*1,0)))&gt;0,ROUND($H4287*($N4287/SUMPRODUCT(MAX(($C$5:$C$6173=$C4287)*($D$5:$D$6173=$D4287)*($S$5:$S$6173=1)*IFERROR($N$5:$N$6173*1,0)))),4),0)))</f>
        <v/>
      </c>
      <c r="P4287" s="10" t="inlineStr">
        <is>
          <t>corse</t>
        </is>
      </c>
      <c r="Q4287" s="21">
        <f>IF($A4287="","",$A4287&amp;"|"&amp;$C4287)</f>
        <v/>
      </c>
      <c r="R4287" s="21">
        <f>IF($A4287="","",$A4287&amp;"|"&amp;$C4287&amp;"|"&amp;$D4287)</f>
        <v/>
      </c>
      <c r="S4287" s="21">
        <f>IF($A4287="","",IFERROR(INDEX(Offerte!$D$2:$D$200,MATCH($Q4287,Offerte!$L$2:$L$200,0)),0))</f>
        <v/>
      </c>
      <c r="T4287" s="21">
        <f>IF($A4287="","",IFERROR(INDEX(Offerte!$G$2:$G$200,MATCH($Q4287,Offerte!$L$2:$L$200,0)),"NO"))</f>
        <v/>
      </c>
    </row>
    <row r="4288">
      <c r="A4288" s="10">
        <f>IF(Offerte!$A140="","",Offerte!$A140)</f>
        <v/>
      </c>
      <c r="B4288" s="10">
        <f>IF(Offerte!$A140="","",Offerte!$B140)</f>
        <v/>
      </c>
      <c r="C4288" s="10">
        <f>IF(Offerte!$A140="","",Offerte!$C140)</f>
        <v/>
      </c>
      <c r="D4288" s="10" t="inlineStr">
        <is>
          <t>B.4.1</t>
        </is>
      </c>
      <c r="E4288" s="10" t="inlineStr">
        <is>
          <t>B</t>
        </is>
      </c>
      <c r="F4288" s="10" t="inlineStr">
        <is>
          <t>Q</t>
        </is>
      </c>
      <c r="G4288" s="10" t="inlineStr">
        <is>
          <t>higher</t>
        </is>
      </c>
      <c r="H4288" s="10" t="n">
        <v>3</v>
      </c>
      <c r="I4288" s="10" t="inlineStr">
        <is>
          <t>Percorrenze aggiuntive offerte nel Programma d'esercizio delle prime due fasi attuative</t>
        </is>
      </c>
      <c r="J4288" s="20" t="n"/>
      <c r="K4288" s="20" t="n"/>
      <c r="L4288" s="20" t="n"/>
      <c r="M4288" s="20" t="n"/>
      <c r="N4288" s="21">
        <f>IF($A4288="","",IFERROR(VALUE($J4288),0))</f>
        <v/>
      </c>
      <c r="O4288" s="21">
        <f>IF($A4288="",0,IF(OR($S4288&lt;&gt;1,COUNTA($J4288:$M4288)=0),0,IF(SUMPRODUCT(MAX(($C$5:$C$6173=$C4288)*($D$5:$D$6173=$D4288)*($S$5:$S$6173=1)*IFERROR($N$5:$N$6173*1,0)))&gt;0,ROUND($H4288*($N4288/SUMPRODUCT(MAX(($C$5:$C$6173=$C4288)*($D$5:$D$6173=$D4288)*($S$5:$S$6173=1)*IFERROR($N$5:$N$6173*1,0)))),4),0)))</f>
        <v/>
      </c>
      <c r="P4288" s="10" t="inlineStr">
        <is>
          <t>vett*km</t>
        </is>
      </c>
      <c r="Q4288" s="21">
        <f>IF($A4288="","",$A4288&amp;"|"&amp;$C4288)</f>
        <v/>
      </c>
      <c r="R4288" s="21">
        <f>IF($A4288="","",$A4288&amp;"|"&amp;$C4288&amp;"|"&amp;$D4288)</f>
        <v/>
      </c>
      <c r="S4288" s="21">
        <f>IF($A4288="","",IFERROR(INDEX(Offerte!$D$2:$D$200,MATCH($Q4288,Offerte!$L$2:$L$200,0)),0))</f>
        <v/>
      </c>
      <c r="T4288" s="21">
        <f>IF($A4288="","",IFERROR(INDEX(Offerte!$G$2:$G$200,MATCH($Q4288,Offerte!$L$2:$L$200,0)),"NO"))</f>
        <v/>
      </c>
    </row>
    <row r="4289">
      <c r="A4289" s="10">
        <f>IF(Offerte!$A140="","",Offerte!$A140)</f>
        <v/>
      </c>
      <c r="B4289" s="10">
        <f>IF(Offerte!$A140="","",Offerte!$B140)</f>
        <v/>
      </c>
      <c r="C4289" s="10">
        <f>IF(Offerte!$A140="","",Offerte!$C140)</f>
        <v/>
      </c>
      <c r="D4289" s="10" t="inlineStr">
        <is>
          <t>B.5.1</t>
        </is>
      </c>
      <c r="E4289" s="10" t="inlineStr">
        <is>
          <t>B</t>
        </is>
      </c>
      <c r="F4289" s="10" t="inlineStr">
        <is>
          <t>D</t>
        </is>
      </c>
      <c r="G4289" s="10" t="inlineStr">
        <is>
          <t>discretionary</t>
        </is>
      </c>
      <c r="H4289" s="10" t="n">
        <v>2</v>
      </c>
      <c r="I4289" s="10" t="inlineStr">
        <is>
          <t>Efficacia del progetto di servizi complementari DRT</t>
        </is>
      </c>
      <c r="J4289" s="20" t="n"/>
      <c r="K4289" s="20" t="n"/>
      <c r="L4289" s="20" t="n"/>
      <c r="M4289" s="20" t="n"/>
      <c r="N4289" s="21">
        <f>IF($A4289="","",MAX(0,MIN(1,IFERROR(VALUE($M4289),0))))</f>
        <v/>
      </c>
      <c r="O4289" s="21">
        <f>IF($A4289="",0,IF(OR($S4289&lt;&gt;1,COUNTA($J4289:$M4289)=0),0,IF(SUMPRODUCT(MAX(($C$5:$C$6173=$C4289)*($D$5:$D$6173=$D4289)*($S$5:$S$6173=1)*IFERROR($N$5:$N$6173*1,0)))&gt;0,ROUND($H4289*($N4289/SUMPRODUCT(MAX(($C$5:$C$6173=$C4289)*($D$5:$D$6173=$D4289)*($S$5:$S$6173=1)*IFERROR($N$5:$N$6173*1,0)))),4),0)))</f>
        <v/>
      </c>
      <c r="P4289" s="10" t="inlineStr">
        <is>
          <t>coeff.</t>
        </is>
      </c>
      <c r="Q4289" s="21">
        <f>IF($A4289="","",$A4289&amp;"|"&amp;$C4289)</f>
        <v/>
      </c>
      <c r="R4289" s="21">
        <f>IF($A4289="","",$A4289&amp;"|"&amp;$C4289&amp;"|"&amp;$D4289)</f>
        <v/>
      </c>
      <c r="S4289" s="21">
        <f>IF($A4289="","",IFERROR(INDEX(Offerte!$D$2:$D$200,MATCH($Q4289,Offerte!$L$2:$L$200,0)),0))</f>
        <v/>
      </c>
      <c r="T4289" s="21">
        <f>IF($A4289="","",IFERROR(INDEX(Offerte!$G$2:$G$200,MATCH($Q4289,Offerte!$L$2:$L$200,0)),"NO"))</f>
        <v/>
      </c>
    </row>
    <row r="4290">
      <c r="A4290" s="10">
        <f>IF(Offerte!$A140="","",Offerte!$A140)</f>
        <v/>
      </c>
      <c r="B4290" s="10">
        <f>IF(Offerte!$A140="","",Offerte!$B140)</f>
        <v/>
      </c>
      <c r="C4290" s="10">
        <f>IF(Offerte!$A140="","",Offerte!$C140)</f>
        <v/>
      </c>
      <c r="D4290" s="10" t="inlineStr">
        <is>
          <t>C.1.1</t>
        </is>
      </c>
      <c r="E4290" s="10" t="inlineStr">
        <is>
          <t>C</t>
        </is>
      </c>
      <c r="F4290" s="10" t="inlineStr">
        <is>
          <t>Q</t>
        </is>
      </c>
      <c r="G4290" s="10" t="inlineStr">
        <is>
          <t>higher</t>
        </is>
      </c>
      <c r="H4290" s="10" t="n">
        <v>2</v>
      </c>
      <c r="I4290" s="10" t="inlineStr">
        <is>
          <t>Tasso di copertura del servizio con telecamere BSD</t>
        </is>
      </c>
      <c r="J4290" s="20" t="n"/>
      <c r="K4290" s="20" t="n"/>
      <c r="L4290" s="20" t="n"/>
      <c r="M4290" s="20" t="n"/>
      <c r="N4290" s="21">
        <f>IF($A4290="","",IFERROR(VALUE($K4290)/VALUE($L4290),IFERROR(VALUE($J4290),0)))</f>
        <v/>
      </c>
      <c r="O4290" s="21">
        <f>IF($A4290="",0,IF(OR($S4290&lt;&gt;1,COUNTA($J4290:$M4290)=0),0,IF(SUMPRODUCT(MAX(($C$5:$C$6173=$C4290)*($D$5:$D$6173=$D4290)*($S$5:$S$6173=1)*IFERROR($N$5:$N$6173*1,0)))&gt;0,ROUND($H4290*($N4290/SUMPRODUCT(MAX(($C$5:$C$6173=$C4290)*($D$5:$D$6173=$D4290)*($S$5:$S$6173=1)*IFERROR($N$5:$N$6173*1,0)))),4),0)))</f>
        <v/>
      </c>
      <c r="P4290" s="10" t="inlineStr">
        <is>
          <t>Autobus attrezzati con telecamere BSD / Autobus totali in offerta, incluse scorte</t>
        </is>
      </c>
      <c r="Q4290" s="21">
        <f>IF($A4290="","",$A4290&amp;"|"&amp;$C4290)</f>
        <v/>
      </c>
      <c r="R4290" s="21">
        <f>IF($A4290="","",$A4290&amp;"|"&amp;$C4290&amp;"|"&amp;$D4290)</f>
        <v/>
      </c>
      <c r="S4290" s="21">
        <f>IF($A4290="","",IFERROR(INDEX(Offerte!$D$2:$D$200,MATCH($Q4290,Offerte!$L$2:$L$200,0)),0))</f>
        <v/>
      </c>
      <c r="T4290" s="21">
        <f>IF($A4290="","",IFERROR(INDEX(Offerte!$G$2:$G$200,MATCH($Q4290,Offerte!$L$2:$L$200,0)),"NO"))</f>
        <v/>
      </c>
    </row>
    <row r="4291">
      <c r="A4291" s="10">
        <f>IF(Offerte!$A140="","",Offerte!$A140)</f>
        <v/>
      </c>
      <c r="B4291" s="10">
        <f>IF(Offerte!$A140="","",Offerte!$B140)</f>
        <v/>
      </c>
      <c r="C4291" s="10">
        <f>IF(Offerte!$A140="","",Offerte!$C140)</f>
        <v/>
      </c>
      <c r="D4291" s="10" t="inlineStr">
        <is>
          <t>C.1.2</t>
        </is>
      </c>
      <c r="E4291" s="10" t="inlineStr">
        <is>
          <t>C</t>
        </is>
      </c>
      <c r="F4291" s="10" t="inlineStr">
        <is>
          <t>Q</t>
        </is>
      </c>
      <c r="G4291" s="10" t="inlineStr">
        <is>
          <t>higher</t>
        </is>
      </c>
      <c r="H4291" s="10" t="n">
        <v>2</v>
      </c>
      <c r="I4291" s="10" t="inlineStr">
        <is>
          <t>Tasso di copertura del servizio con telecamere ADAS</t>
        </is>
      </c>
      <c r="J4291" s="20" t="n"/>
      <c r="K4291" s="20" t="n"/>
      <c r="L4291" s="20" t="n"/>
      <c r="M4291" s="20" t="n"/>
      <c r="N4291" s="21">
        <f>IF($A4291="","",IFERROR(VALUE($K4291)/VALUE($L4291),IFERROR(VALUE($J4291),0)))</f>
        <v/>
      </c>
      <c r="O4291" s="21">
        <f>IF($A4291="",0,IF(OR($S4291&lt;&gt;1,COUNTA($J4291:$M4291)=0),0,IF(SUMPRODUCT(MAX(($C$5:$C$6173=$C4291)*($D$5:$D$6173=$D4291)*($S$5:$S$6173=1)*IFERROR($N$5:$N$6173*1,0)))&gt;0,ROUND($H4291*($N4291/SUMPRODUCT(MAX(($C$5:$C$6173=$C4291)*($D$5:$D$6173=$D4291)*($S$5:$S$6173=1)*IFERROR($N$5:$N$6173*1,0)))),4),0)))</f>
        <v/>
      </c>
      <c r="P4291" s="10" t="inlineStr">
        <is>
          <t>Autobus attrezzati con telecamere ADAS / Autobus totali in offerta, incluse scorte</t>
        </is>
      </c>
      <c r="Q4291" s="21">
        <f>IF($A4291="","",$A4291&amp;"|"&amp;$C4291)</f>
        <v/>
      </c>
      <c r="R4291" s="21">
        <f>IF($A4291="","",$A4291&amp;"|"&amp;$C4291&amp;"|"&amp;$D4291)</f>
        <v/>
      </c>
      <c r="S4291" s="21">
        <f>IF($A4291="","",IFERROR(INDEX(Offerte!$D$2:$D$200,MATCH($Q4291,Offerte!$L$2:$L$200,0)),0))</f>
        <v/>
      </c>
      <c r="T4291" s="21">
        <f>IF($A4291="","",IFERROR(INDEX(Offerte!$G$2:$G$200,MATCH($Q4291,Offerte!$L$2:$L$200,0)),"NO"))</f>
        <v/>
      </c>
    </row>
    <row r="4292">
      <c r="A4292" s="10">
        <f>IF(Offerte!$A140="","",Offerte!$A140)</f>
        <v/>
      </c>
      <c r="B4292" s="10">
        <f>IF(Offerte!$A140="","",Offerte!$B140)</f>
        <v/>
      </c>
      <c r="C4292" s="10">
        <f>IF(Offerte!$A140="","",Offerte!$C140)</f>
        <v/>
      </c>
      <c r="D4292" s="10" t="inlineStr">
        <is>
          <t>C.2.1</t>
        </is>
      </c>
      <c r="E4292" s="10" t="inlineStr">
        <is>
          <t>C</t>
        </is>
      </c>
      <c r="F4292" s="10" t="inlineStr">
        <is>
          <t>Q</t>
        </is>
      </c>
      <c r="G4292" s="10" t="inlineStr">
        <is>
          <t>higher</t>
        </is>
      </c>
      <c r="H4292" s="10" t="n">
        <v>3</v>
      </c>
      <c r="I4292" s="10" t="inlineStr">
        <is>
          <t>Tasso di copertura del servizio con telecamere di bordo di videosorveglianza</t>
        </is>
      </c>
      <c r="J4292" s="20" t="n"/>
      <c r="K4292" s="20" t="n"/>
      <c r="L4292" s="20" t="n"/>
      <c r="M4292" s="20" t="n"/>
      <c r="N4292" s="21">
        <f>IF($A4292="","",IFERROR(VALUE($K4292)/VALUE($L4292),IFERROR(VALUE($J4292),0)))</f>
        <v/>
      </c>
      <c r="O4292" s="21">
        <f>IF($A4292="",0,IF(OR($S4292&lt;&gt;1,COUNTA($J4292:$M4292)=0),0,IF(SUMPRODUCT(MAX(($C$5:$C$6173=$C4292)*($D$5:$D$6173=$D4292)*($S$5:$S$6173=1)*IFERROR($N$5:$N$6173*1,0)))&gt;0,ROUND($H4292*($N4292/SUMPRODUCT(MAX(($C$5:$C$6173=$C4292)*($D$5:$D$6173=$D4292)*($S$5:$S$6173=1)*IFERROR($N$5:$N$6173*1,0)))),4),0)))</f>
        <v/>
      </c>
      <c r="P4292" s="10" t="inlineStr">
        <is>
          <t>Autobus attrezzati con videosorveglianza / Autobus totali in offerta, incluse scorte</t>
        </is>
      </c>
      <c r="Q4292" s="21">
        <f>IF($A4292="","",$A4292&amp;"|"&amp;$C4292)</f>
        <v/>
      </c>
      <c r="R4292" s="21">
        <f>IF($A4292="","",$A4292&amp;"|"&amp;$C4292&amp;"|"&amp;$D4292)</f>
        <v/>
      </c>
      <c r="S4292" s="21">
        <f>IF($A4292="","",IFERROR(INDEX(Offerte!$D$2:$D$200,MATCH($Q4292,Offerte!$L$2:$L$200,0)),0))</f>
        <v/>
      </c>
      <c r="T4292" s="21">
        <f>IF($A4292="","",IFERROR(INDEX(Offerte!$G$2:$G$200,MATCH($Q4292,Offerte!$L$2:$L$200,0)),"NO"))</f>
        <v/>
      </c>
    </row>
    <row r="4293">
      <c r="A4293" s="10">
        <f>IF(Offerte!$A140="","",Offerte!$A140)</f>
        <v/>
      </c>
      <c r="B4293" s="10">
        <f>IF(Offerte!$A140="","",Offerte!$B140)</f>
        <v/>
      </c>
      <c r="C4293" s="10">
        <f>IF(Offerte!$A140="","",Offerte!$C140)</f>
        <v/>
      </c>
      <c r="D4293" s="10" t="inlineStr">
        <is>
          <t>C.2.2</t>
        </is>
      </c>
      <c r="E4293" s="10" t="inlineStr">
        <is>
          <t>C</t>
        </is>
      </c>
      <c r="F4293" s="10" t="inlineStr">
        <is>
          <t>T</t>
        </is>
      </c>
      <c r="G4293" s="10" t="inlineStr">
        <is>
          <t>tabular</t>
        </is>
      </c>
      <c r="H4293" s="10" t="n">
        <v>1</v>
      </c>
      <c r="I4293" s="10" t="inlineStr">
        <is>
          <t>Software video/audio analisi per situazioni di pericolo</t>
        </is>
      </c>
      <c r="J4293" s="20" t="n"/>
      <c r="K4293" s="20" t="n"/>
      <c r="L4293" s="20" t="n"/>
      <c r="M4293" s="20" t="n"/>
      <c r="N4293" s="21">
        <f>IF($A4293="","",IF(IFERROR(VALUE($M4293),0)=1,1,0))</f>
        <v/>
      </c>
      <c r="O4293" s="21">
        <f>IF($A4293="",0,IF(OR($S4293&lt;&gt;1,COUNTA($J4293:$M4293)=0),0,IF($N4293=1,$H4293,0)))</f>
        <v/>
      </c>
      <c r="P4293" s="10" t="inlineStr">
        <is>
          <t>sì/no</t>
        </is>
      </c>
      <c r="Q4293" s="21">
        <f>IF($A4293="","",$A4293&amp;"|"&amp;$C4293)</f>
        <v/>
      </c>
      <c r="R4293" s="21">
        <f>IF($A4293="","",$A4293&amp;"|"&amp;$C4293&amp;"|"&amp;$D4293)</f>
        <v/>
      </c>
      <c r="S4293" s="21">
        <f>IF($A4293="","",IFERROR(INDEX(Offerte!$D$2:$D$200,MATCH($Q4293,Offerte!$L$2:$L$200,0)),0))</f>
        <v/>
      </c>
      <c r="T4293" s="21">
        <f>IF($A4293="","",IFERROR(INDEX(Offerte!$G$2:$G$200,MATCH($Q4293,Offerte!$L$2:$L$200,0)),"NO"))</f>
        <v/>
      </c>
    </row>
    <row r="4294">
      <c r="A4294" s="10">
        <f>IF(Offerte!$A140="","",Offerte!$A140)</f>
        <v/>
      </c>
      <c r="B4294" s="10">
        <f>IF(Offerte!$A140="","",Offerte!$B140)</f>
        <v/>
      </c>
      <c r="C4294" s="10">
        <f>IF(Offerte!$A140="","",Offerte!$C140)</f>
        <v/>
      </c>
      <c r="D4294" s="10" t="inlineStr">
        <is>
          <t>C.2.3</t>
        </is>
      </c>
      <c r="E4294" s="10" t="inlineStr">
        <is>
          <t>C</t>
        </is>
      </c>
      <c r="F4294" s="10" t="inlineStr">
        <is>
          <t>T</t>
        </is>
      </c>
      <c r="G4294" s="10" t="inlineStr">
        <is>
          <t>tabular</t>
        </is>
      </c>
      <c r="H4294" s="10" t="n">
        <v>1</v>
      </c>
      <c r="I4294" s="10" t="inlineStr">
        <is>
          <t>Collegamento con centrale qualificata di pronto intervento</t>
        </is>
      </c>
      <c r="J4294" s="20" t="n"/>
      <c r="K4294" s="20" t="n"/>
      <c r="L4294" s="20" t="n"/>
      <c r="M4294" s="20" t="n"/>
      <c r="N4294" s="21">
        <f>IF($A4294="","",IF(IFERROR(VALUE($M4294),0)=1,1,0))</f>
        <v/>
      </c>
      <c r="O4294" s="21">
        <f>IF($A4294="",0,IF(OR($S4294&lt;&gt;1,COUNTA($J4294:$M4294)=0),0,IF($N4294=1,$H4294,0)))</f>
        <v/>
      </c>
      <c r="P4294" s="10" t="inlineStr">
        <is>
          <t>sì/no</t>
        </is>
      </c>
      <c r="Q4294" s="21">
        <f>IF($A4294="","",$A4294&amp;"|"&amp;$C4294)</f>
        <v/>
      </c>
      <c r="R4294" s="21">
        <f>IF($A4294="","",$A4294&amp;"|"&amp;$C4294&amp;"|"&amp;$D4294)</f>
        <v/>
      </c>
      <c r="S4294" s="21">
        <f>IF($A4294="","",IFERROR(INDEX(Offerte!$D$2:$D$200,MATCH($Q4294,Offerte!$L$2:$L$200,0)),0))</f>
        <v/>
      </c>
      <c r="T4294" s="21">
        <f>IF($A4294="","",IFERROR(INDEX(Offerte!$G$2:$G$200,MATCH($Q4294,Offerte!$L$2:$L$200,0)),"NO"))</f>
        <v/>
      </c>
    </row>
    <row r="4295">
      <c r="A4295" s="10">
        <f>IF(Offerte!$A140="","",Offerte!$A140)</f>
        <v/>
      </c>
      <c r="B4295" s="10">
        <f>IF(Offerte!$A140="","",Offerte!$B140)</f>
        <v/>
      </c>
      <c r="C4295" s="10">
        <f>IF(Offerte!$A140="","",Offerte!$C140)</f>
        <v/>
      </c>
      <c r="D4295" s="10" t="inlineStr">
        <is>
          <t>C.2.4</t>
        </is>
      </c>
      <c r="E4295" s="10" t="inlineStr">
        <is>
          <t>C</t>
        </is>
      </c>
      <c r="F4295" s="10" t="inlineStr">
        <is>
          <t>Q</t>
        </is>
      </c>
      <c r="G4295" s="10" t="inlineStr">
        <is>
          <t>higher</t>
        </is>
      </c>
      <c r="H4295" s="10" t="n">
        <v>1</v>
      </c>
      <c r="I4295" s="10" t="inlineStr">
        <is>
          <t>Tasso di copertura del servizio con dispositivi per la chiamata di emergenza del conducente</t>
        </is>
      </c>
      <c r="J4295" s="20" t="n"/>
      <c r="K4295" s="20" t="n"/>
      <c r="L4295" s="20" t="n"/>
      <c r="M4295" s="20" t="n"/>
      <c r="N4295" s="21">
        <f>IF($A4295="","",IFERROR(VALUE($K4295)/VALUE($L4295),IFERROR(VALUE($J4295),0)))</f>
        <v/>
      </c>
      <c r="O4295" s="21">
        <f>IF($A4295="",0,IF(OR($S4295&lt;&gt;1,COUNTA($J4295:$M4295)=0),0,IF(SUMPRODUCT(MAX(($C$5:$C$6173=$C4295)*($D$5:$D$6173=$D4295)*($S$5:$S$6173=1)*IFERROR($N$5:$N$6173*1,0)))&gt;0,ROUND($H4295*($N4295/SUMPRODUCT(MAX(($C$5:$C$6173=$C4295)*($D$5:$D$6173=$D4295)*($S$5:$S$6173=1)*IFERROR($N$5:$N$6173*1,0)))),4),0)))</f>
        <v/>
      </c>
      <c r="P4295" s="10" t="inlineStr">
        <is>
          <t>Autobus attrezzati con chiamata di emergenza / Autobus totali in offerta, incluse scorte</t>
        </is>
      </c>
      <c r="Q4295" s="21">
        <f>IF($A4295="","",$A4295&amp;"|"&amp;$C4295)</f>
        <v/>
      </c>
      <c r="R4295" s="21">
        <f>IF($A4295="","",$A4295&amp;"|"&amp;$C4295&amp;"|"&amp;$D4295)</f>
        <v/>
      </c>
      <c r="S4295" s="21">
        <f>IF($A4295="","",IFERROR(INDEX(Offerte!$D$2:$D$200,MATCH($Q4295,Offerte!$L$2:$L$200,0)),0))</f>
        <v/>
      </c>
      <c r="T4295" s="21">
        <f>IF($A4295="","",IFERROR(INDEX(Offerte!$G$2:$G$200,MATCH($Q4295,Offerte!$L$2:$L$200,0)),"NO"))</f>
        <v/>
      </c>
    </row>
    <row r="4296">
      <c r="A4296" s="10">
        <f>IF(Offerte!$A140="","",Offerte!$A140)</f>
        <v/>
      </c>
      <c r="B4296" s="10">
        <f>IF(Offerte!$A140="","",Offerte!$B140)</f>
        <v/>
      </c>
      <c r="C4296" s="10">
        <f>IF(Offerte!$A140="","",Offerte!$C140)</f>
        <v/>
      </c>
      <c r="D4296" s="10" t="inlineStr">
        <is>
          <t>C.3.1</t>
        </is>
      </c>
      <c r="E4296" s="10" t="inlineStr">
        <is>
          <t>C</t>
        </is>
      </c>
      <c r="F4296" s="10" t="inlineStr">
        <is>
          <t>Q</t>
        </is>
      </c>
      <c r="G4296" s="10" t="inlineStr">
        <is>
          <t>higher</t>
        </is>
      </c>
      <c r="H4296" s="10" t="n">
        <v>2</v>
      </c>
      <c r="I4296" s="10" t="inlineStr">
        <is>
          <t>Tasso di copertura del servizio con dispositivi di informazione dinamica a bordo mezzo</t>
        </is>
      </c>
      <c r="J4296" s="20" t="n"/>
      <c r="K4296" s="20" t="n"/>
      <c r="L4296" s="20" t="n"/>
      <c r="M4296" s="20" t="n"/>
      <c r="N4296" s="21">
        <f>IF($A4296="","",IFERROR(VALUE($K4296)/VALUE($L4296),IFERROR(VALUE($J4296),0)))</f>
        <v/>
      </c>
      <c r="O4296" s="21">
        <f>IF($A4296="",0,IF(OR($S4296&lt;&gt;1,COUNTA($J4296:$M4296)=0),0,IF(SUMPRODUCT(MAX(($C$5:$C$6173=$C4296)*($D$5:$D$6173=$D4296)*($S$5:$S$6173=1)*IFERROR($N$5:$N$6173*1,0)))&gt;0,ROUND($H4296*($N4296/SUMPRODUCT(MAX(($C$5:$C$6173=$C4296)*($D$5:$D$6173=$D4296)*($S$5:$S$6173=1)*IFERROR($N$5:$N$6173*1,0)))),4),0)))</f>
        <v/>
      </c>
      <c r="P4296" s="10" t="inlineStr">
        <is>
          <t>Autobus con monitor e indicatori vocali / Autobus totali in offerta, incluse scorte</t>
        </is>
      </c>
      <c r="Q4296" s="21">
        <f>IF($A4296="","",$A4296&amp;"|"&amp;$C4296)</f>
        <v/>
      </c>
      <c r="R4296" s="21">
        <f>IF($A4296="","",$A4296&amp;"|"&amp;$C4296&amp;"|"&amp;$D4296)</f>
        <v/>
      </c>
      <c r="S4296" s="21">
        <f>IF($A4296="","",IFERROR(INDEX(Offerte!$D$2:$D$200,MATCH($Q4296,Offerte!$L$2:$L$200,0)),0))</f>
        <v/>
      </c>
      <c r="T4296" s="21">
        <f>IF($A4296="","",IFERROR(INDEX(Offerte!$G$2:$G$200,MATCH($Q4296,Offerte!$L$2:$L$200,0)),"NO"))</f>
        <v/>
      </c>
    </row>
    <row r="4297">
      <c r="A4297" s="10">
        <f>IF(Offerte!$A140="","",Offerte!$A140)</f>
        <v/>
      </c>
      <c r="B4297" s="10">
        <f>IF(Offerte!$A140="","",Offerte!$B140)</f>
        <v/>
      </c>
      <c r="C4297" s="10">
        <f>IF(Offerte!$A140="","",Offerte!$C140)</f>
        <v/>
      </c>
      <c r="D4297" s="10" t="inlineStr">
        <is>
          <t>C.3.2</t>
        </is>
      </c>
      <c r="E4297" s="10" t="inlineStr">
        <is>
          <t>C</t>
        </is>
      </c>
      <c r="F4297" s="10" t="inlineStr">
        <is>
          <t>T</t>
        </is>
      </c>
      <c r="G4297" s="10" t="inlineStr">
        <is>
          <t>tabular</t>
        </is>
      </c>
      <c r="H4297" s="10" t="n">
        <v>2</v>
      </c>
      <c r="I4297" s="10" t="inlineStr">
        <is>
          <t>Informazioni a bordo su coincidenze ai nodi</t>
        </is>
      </c>
      <c r="J4297" s="20" t="n"/>
      <c r="K4297" s="20" t="n"/>
      <c r="L4297" s="20" t="n"/>
      <c r="M4297" s="20" t="n"/>
      <c r="N4297" s="21">
        <f>IF($A4297="","",IF(IFERROR(VALUE($M4297),0)=1,1,0))</f>
        <v/>
      </c>
      <c r="O4297" s="21">
        <f>IF($A4297="",0,IF(OR($S4297&lt;&gt;1,COUNTA($J4297:$M4297)=0),0,IF(AND($N4297=1,IFERROR(SUMIFS($N$5:$N$6173,$Q$5:$Q$6173,$Q4297,$D$5:$D$6173,"C.3.1"),0)&gt;=0.5),$H4297,0)))</f>
        <v/>
      </c>
      <c r="P4297" s="10" t="inlineStr">
        <is>
          <t>Dipende da C.3.1 &gt;= 0.5</t>
        </is>
      </c>
      <c r="Q4297" s="21">
        <f>IF($A4297="","",$A4297&amp;"|"&amp;$C4297)</f>
        <v/>
      </c>
      <c r="R4297" s="21">
        <f>IF($A4297="","",$A4297&amp;"|"&amp;$C4297&amp;"|"&amp;$D4297)</f>
        <v/>
      </c>
      <c r="S4297" s="21">
        <f>IF($A4297="","",IFERROR(INDEX(Offerte!$D$2:$D$200,MATCH($Q4297,Offerte!$L$2:$L$200,0)),0))</f>
        <v/>
      </c>
      <c r="T4297" s="21">
        <f>IF($A4297="","",IFERROR(INDEX(Offerte!$G$2:$G$200,MATCH($Q4297,Offerte!$L$2:$L$200,0)),"NO"))</f>
        <v/>
      </c>
    </row>
    <row r="4298">
      <c r="A4298" s="10">
        <f>IF(Offerte!$A140="","",Offerte!$A140)</f>
        <v/>
      </c>
      <c r="B4298" s="10">
        <f>IF(Offerte!$A140="","",Offerte!$B140)</f>
        <v/>
      </c>
      <c r="C4298" s="10">
        <f>IF(Offerte!$A140="","",Offerte!$C140)</f>
        <v/>
      </c>
      <c r="D4298" s="10" t="inlineStr">
        <is>
          <t>D.1.1</t>
        </is>
      </c>
      <c r="E4298" s="10" t="inlineStr">
        <is>
          <t>D</t>
        </is>
      </c>
      <c r="F4298" s="10" t="inlineStr">
        <is>
          <t>Q</t>
        </is>
      </c>
      <c r="G4298" s="10" t="inlineStr">
        <is>
          <t>higher</t>
        </is>
      </c>
      <c r="H4298" s="10" t="n">
        <v>3</v>
      </c>
      <c r="I4298" s="10" t="inlineStr">
        <is>
          <t>Installazione di pensiline</t>
        </is>
      </c>
      <c r="J4298" s="20" t="n"/>
      <c r="K4298" s="20" t="n"/>
      <c r="L4298" s="20" t="n"/>
      <c r="M4298" s="20" t="n"/>
      <c r="N4298" s="21">
        <f>IF($A4298="","",IFERROR(VALUE($J4298),0))</f>
        <v/>
      </c>
      <c r="O4298" s="21">
        <f>IF($A4298="",0,IF(OR($S4298&lt;&gt;1,COUNTA($J4298:$M4298)=0),0,IF(SUMPRODUCT(MAX(($C$5:$C$6173=$C4298)*($D$5:$D$6173=$D4298)*($S$5:$S$6173=1)*IFERROR($N$5:$N$6173*1,0)))&gt;0,ROUND($H4298*($N4298/SUMPRODUCT(MAX(($C$5:$C$6173=$C4298)*($D$5:$D$6173=$D4298)*($S$5:$S$6173=1)*IFERROR($N$5:$N$6173*1,0)))),4),0)))</f>
        <v/>
      </c>
      <c r="P4298" s="10" t="inlineStr">
        <is>
          <t>fermate</t>
        </is>
      </c>
      <c r="Q4298" s="21">
        <f>IF($A4298="","",$A4298&amp;"|"&amp;$C4298)</f>
        <v/>
      </c>
      <c r="R4298" s="21">
        <f>IF($A4298="","",$A4298&amp;"|"&amp;$C4298&amp;"|"&amp;$D4298)</f>
        <v/>
      </c>
      <c r="S4298" s="21">
        <f>IF($A4298="","",IFERROR(INDEX(Offerte!$D$2:$D$200,MATCH($Q4298,Offerte!$L$2:$L$200,0)),0))</f>
        <v/>
      </c>
      <c r="T4298" s="21">
        <f>IF($A4298="","",IFERROR(INDEX(Offerte!$G$2:$G$200,MATCH($Q4298,Offerte!$L$2:$L$200,0)),"NO"))</f>
        <v/>
      </c>
    </row>
    <row r="4299">
      <c r="A4299" s="10">
        <f>IF(Offerte!$A140="","",Offerte!$A140)</f>
        <v/>
      </c>
      <c r="B4299" s="10">
        <f>IF(Offerte!$A140="","",Offerte!$B140)</f>
        <v/>
      </c>
      <c r="C4299" s="10">
        <f>IF(Offerte!$A140="","",Offerte!$C140)</f>
        <v/>
      </c>
      <c r="D4299" s="10" t="inlineStr">
        <is>
          <t>D.1.2</t>
        </is>
      </c>
      <c r="E4299" s="10" t="inlineStr">
        <is>
          <t>D</t>
        </is>
      </c>
      <c r="F4299" s="10" t="inlineStr">
        <is>
          <t>Q</t>
        </is>
      </c>
      <c r="G4299" s="10" t="inlineStr">
        <is>
          <t>higher</t>
        </is>
      </c>
      <c r="H4299" s="10" t="n">
        <v>3</v>
      </c>
      <c r="I4299" s="10" t="inlineStr">
        <is>
          <t>Installazione di paline di fermata conformi alla DGR 581/2023</t>
        </is>
      </c>
      <c r="J4299" s="20" t="n"/>
      <c r="K4299" s="20" t="n"/>
      <c r="L4299" s="20" t="n"/>
      <c r="M4299" s="20" t="n"/>
      <c r="N4299" s="21">
        <f>IF($A4299="","",IFERROR(VALUE($J4299),0))</f>
        <v/>
      </c>
      <c r="O4299" s="21">
        <f>IF($A4299="",0,IF(OR($S4299&lt;&gt;1,COUNTA($J4299:$M4299)=0),0,IF(SUMPRODUCT(MAX(($C$5:$C$6173=$C4299)*($D$5:$D$6173=$D4299)*($S$5:$S$6173=1)*IFERROR($N$5:$N$6173*1,0)))&gt;0,ROUND($H4299*($N4299/SUMPRODUCT(MAX(($C$5:$C$6173=$C4299)*($D$5:$D$6173=$D4299)*($S$5:$S$6173=1)*IFERROR($N$5:$N$6173*1,0)))),4),0)))</f>
        <v/>
      </c>
      <c r="P4299" s="10" t="inlineStr">
        <is>
          <t>fermate</t>
        </is>
      </c>
      <c r="Q4299" s="21">
        <f>IF($A4299="","",$A4299&amp;"|"&amp;$C4299)</f>
        <v/>
      </c>
      <c r="R4299" s="21">
        <f>IF($A4299="","",$A4299&amp;"|"&amp;$C4299&amp;"|"&amp;$D4299)</f>
        <v/>
      </c>
      <c r="S4299" s="21">
        <f>IF($A4299="","",IFERROR(INDEX(Offerte!$D$2:$D$200,MATCH($Q4299,Offerte!$L$2:$L$200,0)),0))</f>
        <v/>
      </c>
      <c r="T4299" s="21">
        <f>IF($A4299="","",IFERROR(INDEX(Offerte!$G$2:$G$200,MATCH($Q4299,Offerte!$L$2:$L$200,0)),"NO"))</f>
        <v/>
      </c>
    </row>
    <row r="4300">
      <c r="A4300" s="10">
        <f>IF(Offerte!$A140="","",Offerte!$A140)</f>
        <v/>
      </c>
      <c r="B4300" s="10">
        <f>IF(Offerte!$A140="","",Offerte!$B140)</f>
        <v/>
      </c>
      <c r="C4300" s="10">
        <f>IF(Offerte!$A140="","",Offerte!$C140)</f>
        <v/>
      </c>
      <c r="D4300" s="10" t="inlineStr">
        <is>
          <t>D.1.3</t>
        </is>
      </c>
      <c r="E4300" s="10" t="inlineStr">
        <is>
          <t>D</t>
        </is>
      </c>
      <c r="F4300" s="10" t="inlineStr">
        <is>
          <t>Q</t>
        </is>
      </c>
      <c r="G4300" s="10" t="inlineStr">
        <is>
          <t>higher</t>
        </is>
      </c>
      <c r="H4300" s="10" t="n">
        <v>2</v>
      </c>
      <c r="I4300" s="10" t="inlineStr">
        <is>
          <t>Display informativi connessi alle fermate</t>
        </is>
      </c>
      <c r="J4300" s="20" t="n"/>
      <c r="K4300" s="20" t="n"/>
      <c r="L4300" s="20" t="n"/>
      <c r="M4300" s="20" t="n"/>
      <c r="N4300" s="21">
        <f>IF($A4300="","",IFERROR(VALUE($J4300),0))</f>
        <v/>
      </c>
      <c r="O4300" s="21">
        <f>IF($A4300="",0,IF(OR($S4300&lt;&gt;1,COUNTA($J4300:$M4300)=0),0,IF(SUMPRODUCT(MAX(($C$5:$C$6173=$C4300)*($D$5:$D$6173=$D4300)*($S$5:$S$6173=1)*IFERROR($N$5:$N$6173*1,0)))&gt;0,ROUND($H4300*($N4300/SUMPRODUCT(MAX(($C$5:$C$6173=$C4300)*($D$5:$D$6173=$D4300)*($S$5:$S$6173=1)*IFERROR($N$5:$N$6173*1,0)))),4),0)))</f>
        <v/>
      </c>
      <c r="P4300" s="10" t="inlineStr">
        <is>
          <t>fermate</t>
        </is>
      </c>
      <c r="Q4300" s="21">
        <f>IF($A4300="","",$A4300&amp;"|"&amp;$C4300)</f>
        <v/>
      </c>
      <c r="R4300" s="21">
        <f>IF($A4300="","",$A4300&amp;"|"&amp;$C4300&amp;"|"&amp;$D4300)</f>
        <v/>
      </c>
      <c r="S4300" s="21">
        <f>IF($A4300="","",IFERROR(INDEX(Offerte!$D$2:$D$200,MATCH($Q4300,Offerte!$L$2:$L$200,0)),0))</f>
        <v/>
      </c>
      <c r="T4300" s="21">
        <f>IF($A4300="","",IFERROR(INDEX(Offerte!$G$2:$G$200,MATCH($Q4300,Offerte!$L$2:$L$200,0)),"NO"))</f>
        <v/>
      </c>
    </row>
    <row r="4301">
      <c r="A4301" s="10">
        <f>IF(Offerte!$A140="","",Offerte!$A140)</f>
        <v/>
      </c>
      <c r="B4301" s="10">
        <f>IF(Offerte!$A140="","",Offerte!$B140)</f>
        <v/>
      </c>
      <c r="C4301" s="10">
        <f>IF(Offerte!$A140="","",Offerte!$C140)</f>
        <v/>
      </c>
      <c r="D4301" s="10" t="inlineStr">
        <is>
          <t>D.2.1</t>
        </is>
      </c>
      <c r="E4301" s="10" t="inlineStr">
        <is>
          <t>D</t>
        </is>
      </c>
      <c r="F4301" s="10" t="inlineStr">
        <is>
          <t>Q</t>
        </is>
      </c>
      <c r="G4301" s="10" t="inlineStr">
        <is>
          <t>higher</t>
        </is>
      </c>
      <c r="H4301" s="10" t="n">
        <v>2</v>
      </c>
      <c r="I4301" s="10" t="inlineStr">
        <is>
          <t>Segnali tattili Loges-Vet-Evolution</t>
        </is>
      </c>
      <c r="J4301" s="20" t="n"/>
      <c r="K4301" s="20" t="n"/>
      <c r="L4301" s="20" t="n"/>
      <c r="M4301" s="20" t="n"/>
      <c r="N4301" s="21">
        <f>IF($A4301="","",IFERROR(VALUE($J4301),0))</f>
        <v/>
      </c>
      <c r="O4301" s="21">
        <f>IF($A4301="",0,IF(OR($S4301&lt;&gt;1,COUNTA($J4301:$M4301)=0),0,IF(SUMPRODUCT(MAX(($C$5:$C$6173=$C4301)*($D$5:$D$6173=$D4301)*($S$5:$S$6173=1)*IFERROR($N$5:$N$6173*1,0)))&gt;0,ROUND($H4301*($N4301/SUMPRODUCT(MAX(($C$5:$C$6173=$C4301)*($D$5:$D$6173=$D4301)*($S$5:$S$6173=1)*IFERROR($N$5:$N$6173*1,0)))),4),0)))</f>
        <v/>
      </c>
      <c r="P4301" s="10" t="inlineStr">
        <is>
          <t>fermate</t>
        </is>
      </c>
      <c r="Q4301" s="21">
        <f>IF($A4301="","",$A4301&amp;"|"&amp;$C4301)</f>
        <v/>
      </c>
      <c r="R4301" s="21">
        <f>IF($A4301="","",$A4301&amp;"|"&amp;$C4301&amp;"|"&amp;$D4301)</f>
        <v/>
      </c>
      <c r="S4301" s="21">
        <f>IF($A4301="","",IFERROR(INDEX(Offerte!$D$2:$D$200,MATCH($Q4301,Offerte!$L$2:$L$200,0)),0))</f>
        <v/>
      </c>
      <c r="T4301" s="21">
        <f>IF($A4301="","",IFERROR(INDEX(Offerte!$G$2:$G$200,MATCH($Q4301,Offerte!$L$2:$L$200,0)),"NO"))</f>
        <v/>
      </c>
    </row>
    <row r="4302">
      <c r="A4302" s="10">
        <f>IF(Offerte!$A140="","",Offerte!$A140)</f>
        <v/>
      </c>
      <c r="B4302" s="10">
        <f>IF(Offerte!$A140="","",Offerte!$B140)</f>
        <v/>
      </c>
      <c r="C4302" s="10">
        <f>IF(Offerte!$A140="","",Offerte!$C140)</f>
        <v/>
      </c>
      <c r="D4302" s="10" t="inlineStr">
        <is>
          <t>E.1.1</t>
        </is>
      </c>
      <c r="E4302" s="10" t="inlineStr">
        <is>
          <t>E</t>
        </is>
      </c>
      <c r="F4302" s="10" t="inlineStr">
        <is>
          <t>T</t>
        </is>
      </c>
      <c r="G4302" s="10" t="inlineStr">
        <is>
          <t>tabular</t>
        </is>
      </c>
      <c r="H4302" s="10" t="n">
        <v>2</v>
      </c>
      <c r="I4302" s="10" t="inlineStr">
        <is>
          <t>Mobile app con travel planner PRM</t>
        </is>
      </c>
      <c r="J4302" s="20" t="n"/>
      <c r="K4302" s="20" t="n"/>
      <c r="L4302" s="20" t="n"/>
      <c r="M4302" s="20" t="n"/>
      <c r="N4302" s="21">
        <f>IF($A4302="","",IF(IFERROR(VALUE($M4302),0)=1,1,0))</f>
        <v/>
      </c>
      <c r="O4302" s="21">
        <f>IF($A4302="",0,IF(OR($S4302&lt;&gt;1,COUNTA($J4302:$M4302)=0),0,IF($N4302=1,$H4302,0)))</f>
        <v/>
      </c>
      <c r="P4302" s="10" t="inlineStr">
        <is>
          <t>sì/no</t>
        </is>
      </c>
      <c r="Q4302" s="21">
        <f>IF($A4302="","",$A4302&amp;"|"&amp;$C4302)</f>
        <v/>
      </c>
      <c r="R4302" s="21">
        <f>IF($A4302="","",$A4302&amp;"|"&amp;$C4302&amp;"|"&amp;$D4302)</f>
        <v/>
      </c>
      <c r="S4302" s="21">
        <f>IF($A4302="","",IFERROR(INDEX(Offerte!$D$2:$D$200,MATCH($Q4302,Offerte!$L$2:$L$200,0)),0))</f>
        <v/>
      </c>
      <c r="T4302" s="21">
        <f>IF($A4302="","",IFERROR(INDEX(Offerte!$G$2:$G$200,MATCH($Q4302,Offerte!$L$2:$L$200,0)),"NO"))</f>
        <v/>
      </c>
    </row>
    <row r="4303">
      <c r="A4303" s="10">
        <f>IF(Offerte!$A140="","",Offerte!$A140)</f>
        <v/>
      </c>
      <c r="B4303" s="10">
        <f>IF(Offerte!$A140="","",Offerte!$B140)</f>
        <v/>
      </c>
      <c r="C4303" s="10">
        <f>IF(Offerte!$A140="","",Offerte!$C140)</f>
        <v/>
      </c>
      <c r="D4303" s="10" t="inlineStr">
        <is>
          <t>E.2.1</t>
        </is>
      </c>
      <c r="E4303" s="10" t="inlineStr">
        <is>
          <t>E</t>
        </is>
      </c>
      <c r="F4303" s="10" t="inlineStr">
        <is>
          <t>D</t>
        </is>
      </c>
      <c r="G4303" s="10" t="inlineStr">
        <is>
          <t>discretionary</t>
        </is>
      </c>
      <c r="H4303" s="10" t="n">
        <v>2</v>
      </c>
      <c r="I4303" s="10" t="inlineStr">
        <is>
          <t>Altre azioni informative e rapporti con gli utenti</t>
        </is>
      </c>
      <c r="J4303" s="20" t="n"/>
      <c r="K4303" s="20" t="n"/>
      <c r="L4303" s="20" t="n"/>
      <c r="M4303" s="20" t="n"/>
      <c r="N4303" s="21">
        <f>IF($A4303="","",MAX(0,MIN(1,IFERROR(VALUE($M4303),0))))</f>
        <v/>
      </c>
      <c r="O4303" s="21">
        <f>IF($A4303="",0,IF(OR($S4303&lt;&gt;1,COUNTA($J4303:$M4303)=0),0,IF(SUMPRODUCT(MAX(($C$5:$C$6173=$C4303)*($D$5:$D$6173=$D4303)*($S$5:$S$6173=1)*IFERROR($N$5:$N$6173*1,0)))&gt;0,ROUND($H4303*($N4303/SUMPRODUCT(MAX(($C$5:$C$6173=$C4303)*($D$5:$D$6173=$D4303)*($S$5:$S$6173=1)*IFERROR($N$5:$N$6173*1,0)))),4),0)))</f>
        <v/>
      </c>
      <c r="P4303" s="10" t="inlineStr">
        <is>
          <t>coeff.</t>
        </is>
      </c>
      <c r="Q4303" s="21">
        <f>IF($A4303="","",$A4303&amp;"|"&amp;$C4303)</f>
        <v/>
      </c>
      <c r="R4303" s="21">
        <f>IF($A4303="","",$A4303&amp;"|"&amp;$C4303&amp;"|"&amp;$D4303)</f>
        <v/>
      </c>
      <c r="S4303" s="21">
        <f>IF($A4303="","",IFERROR(INDEX(Offerte!$D$2:$D$200,MATCH($Q4303,Offerte!$L$2:$L$200,0)),0))</f>
        <v/>
      </c>
      <c r="T4303" s="21">
        <f>IF($A4303="","",IFERROR(INDEX(Offerte!$G$2:$G$200,MATCH($Q4303,Offerte!$L$2:$L$200,0)),"NO"))</f>
        <v/>
      </c>
    </row>
    <row r="4304">
      <c r="A4304" s="10">
        <f>IF(Offerte!$A140="","",Offerte!$A140)</f>
        <v/>
      </c>
      <c r="B4304" s="10">
        <f>IF(Offerte!$A140="","",Offerte!$B140)</f>
        <v/>
      </c>
      <c r="C4304" s="10">
        <f>IF(Offerte!$A140="","",Offerte!$C140)</f>
        <v/>
      </c>
      <c r="D4304" s="10" t="inlineStr">
        <is>
          <t>F.1.1</t>
        </is>
      </c>
      <c r="E4304" s="10" t="inlineStr">
        <is>
          <t>F</t>
        </is>
      </c>
      <c r="F4304" s="10" t="inlineStr">
        <is>
          <t>Q</t>
        </is>
      </c>
      <c r="G4304" s="10" t="inlineStr">
        <is>
          <t>lower</t>
        </is>
      </c>
      <c r="H4304" s="10" t="n">
        <v>7</v>
      </c>
      <c r="I4304" s="10" t="inlineStr">
        <is>
          <t>Performance ambientali del parco mezzi adibito al servizio - I_CEA</t>
        </is>
      </c>
      <c r="J4304" s="20" t="n"/>
      <c r="K4304" s="20" t="n"/>
      <c r="L4304" s="20" t="n"/>
      <c r="M4304" s="20" t="n"/>
      <c r="N4304" s="21">
        <f>IF($A4304="","",IFERROR(VALUE($J4304),0))</f>
        <v/>
      </c>
      <c r="O4304" s="21">
        <f>IF($A4304="",0,IF(OR($S4304&lt;&gt;1,COUNTA($J4304:$M4304)=0),0,IF(AND(IFERROR(AGGREGATE(15,6,$N$5:$N$6173/(($C$5:$C$6173=$C4304)*($D$5:$D$6173=$D4304)*($S$5:$S$6173=1)*($N$5:$N$6173&gt;0)),1),0)&gt;0,$N4304&gt;0),ROUND($H4304*(IFERROR(AGGREGATE(15,6,$N$5:$N$6173/(($C$5:$C$6173=$C4304)*($D$5:$D$6173=$D4304)*($S$5:$S$6173=1)*($N$5:$N$6173&gt;0)),1),0)/$N4304),4),0)))</f>
        <v/>
      </c>
      <c r="P4304" s="10" t="inlineStr">
        <is>
          <t>indice</t>
        </is>
      </c>
      <c r="Q4304" s="21">
        <f>IF($A4304="","",$A4304&amp;"|"&amp;$C4304)</f>
        <v/>
      </c>
      <c r="R4304" s="21">
        <f>IF($A4304="","",$A4304&amp;"|"&amp;$C4304&amp;"|"&amp;$D4304)</f>
        <v/>
      </c>
      <c r="S4304" s="21">
        <f>IF($A4304="","",IFERROR(INDEX(Offerte!$D$2:$D$200,MATCH($Q4304,Offerte!$L$2:$L$200,0)),0))</f>
        <v/>
      </c>
      <c r="T4304" s="21">
        <f>IF($A4304="","",IFERROR(INDEX(Offerte!$G$2:$G$200,MATCH($Q4304,Offerte!$L$2:$L$200,0)),"NO"))</f>
        <v/>
      </c>
    </row>
    <row r="4305">
      <c r="A4305" s="10">
        <f>IF(Offerte!$A140="","",Offerte!$A140)</f>
        <v/>
      </c>
      <c r="B4305" s="10">
        <f>IF(Offerte!$A140="","",Offerte!$B140)</f>
        <v/>
      </c>
      <c r="C4305" s="10">
        <f>IF(Offerte!$A140="","",Offerte!$C140)</f>
        <v/>
      </c>
      <c r="D4305" s="10" t="inlineStr">
        <is>
          <t>F.2.1</t>
        </is>
      </c>
      <c r="E4305" s="10" t="inlineStr">
        <is>
          <t>F</t>
        </is>
      </c>
      <c r="F4305" s="10" t="inlineStr">
        <is>
          <t>Q</t>
        </is>
      </c>
      <c r="G4305" s="10" t="inlineStr">
        <is>
          <t>higher</t>
        </is>
      </c>
      <c r="H4305" s="10" t="n">
        <v>2</v>
      </c>
      <c r="I4305" s="10" t="inlineStr">
        <is>
          <t>Tasso di copertura del servizio con dispositivi ECO-DRIVER</t>
        </is>
      </c>
      <c r="J4305" s="20" t="n"/>
      <c r="K4305" s="20" t="n"/>
      <c r="L4305" s="20" t="n"/>
      <c r="M4305" s="20" t="n"/>
      <c r="N4305" s="21">
        <f>IF($A4305="","",IFERROR(VALUE($K4305)/VALUE($L4305),IFERROR(VALUE($J4305),0)))</f>
        <v/>
      </c>
      <c r="O4305" s="21">
        <f>IF($A4305="",0,IF(OR($S4305&lt;&gt;1,COUNTA($J4305:$M4305)=0),0,IF(SUMPRODUCT(MAX(($C$5:$C$6173=$C4305)*($D$5:$D$6173=$D4305)*($S$5:$S$6173=1)*IFERROR($N$5:$N$6173*1,0)))&gt;0,ROUND($H4305*($N4305/SUMPRODUCT(MAX(($C$5:$C$6173=$C4305)*($D$5:$D$6173=$D4305)*($S$5:$S$6173=1)*IFERROR($N$5:$N$6173*1,0)))),4),0)))</f>
        <v/>
      </c>
      <c r="P4305" s="10" t="inlineStr">
        <is>
          <t>Autobus attrezzati con dispositivi ECO-DRIVER / Autobus totali in offerta, incluse scorte</t>
        </is>
      </c>
      <c r="Q4305" s="21">
        <f>IF($A4305="","",$A4305&amp;"|"&amp;$C4305)</f>
        <v/>
      </c>
      <c r="R4305" s="21">
        <f>IF($A4305="","",$A4305&amp;"|"&amp;$C4305&amp;"|"&amp;$D4305)</f>
        <v/>
      </c>
      <c r="S4305" s="21">
        <f>IF($A4305="","",IFERROR(INDEX(Offerte!$D$2:$D$200,MATCH($Q4305,Offerte!$L$2:$L$200,0)),0))</f>
        <v/>
      </c>
      <c r="T4305" s="21">
        <f>IF($A4305="","",IFERROR(INDEX(Offerte!$G$2:$G$200,MATCH($Q4305,Offerte!$L$2:$L$200,0)),"NO"))</f>
        <v/>
      </c>
    </row>
    <row r="4306">
      <c r="A4306" s="10">
        <f>IF(Offerte!$A140="","",Offerte!$A140)</f>
        <v/>
      </c>
      <c r="B4306" s="10">
        <f>IF(Offerte!$A140="","",Offerte!$B140)</f>
        <v/>
      </c>
      <c r="C4306" s="10">
        <f>IF(Offerte!$A140="","",Offerte!$C140)</f>
        <v/>
      </c>
      <c r="D4306" s="10" t="inlineStr">
        <is>
          <t>F.3.1</t>
        </is>
      </c>
      <c r="E4306" s="10" t="inlineStr">
        <is>
          <t>F</t>
        </is>
      </c>
      <c r="F4306" s="10" t="inlineStr">
        <is>
          <t>Q</t>
        </is>
      </c>
      <c r="G4306" s="10" t="inlineStr">
        <is>
          <t>higher</t>
        </is>
      </c>
      <c r="H4306" s="10" t="n">
        <v>2</v>
      </c>
      <c r="I4306" s="10" t="inlineStr">
        <is>
          <t>Autoproduzione consumi elettrici per trazione</t>
        </is>
      </c>
      <c r="J4306" s="20" t="n"/>
      <c r="K4306" s="20" t="n"/>
      <c r="L4306" s="20" t="n"/>
      <c r="M4306" s="20" t="n"/>
      <c r="N4306" s="21">
        <f>IF($A4306="","",IFERROR(VALUE($J4306),0))</f>
        <v/>
      </c>
      <c r="O4306" s="21">
        <f>IF($A4306="",0,IF(OR($S4306&lt;&gt;1,COUNTA($J4306:$M4306)=0),0,IF(SUMPRODUCT(MAX(($C$5:$C$6173=$C4306)*($D$5:$D$6173=$D4306)*($S$5:$S$6173=1)*IFERROR($N$5:$N$6173*1,0)))&gt;0,ROUND($H4306*($N4306/SUMPRODUCT(MAX(($C$5:$C$6173=$C4306)*($D$5:$D$6173=$D4306)*($S$5:$S$6173=1)*IFERROR($N$5:$N$6173*1,0)))),4),0)))</f>
        <v/>
      </c>
      <c r="P4306" s="10" t="inlineStr">
        <is>
          <t>kWh/anno</t>
        </is>
      </c>
      <c r="Q4306" s="21">
        <f>IF($A4306="","",$A4306&amp;"|"&amp;$C4306)</f>
        <v/>
      </c>
      <c r="R4306" s="21">
        <f>IF($A4306="","",$A4306&amp;"|"&amp;$C4306&amp;"|"&amp;$D4306)</f>
        <v/>
      </c>
      <c r="S4306" s="21">
        <f>IF($A4306="","",IFERROR(INDEX(Offerte!$D$2:$D$200,MATCH($Q4306,Offerte!$L$2:$L$200,0)),0))</f>
        <v/>
      </c>
      <c r="T4306" s="21">
        <f>IF($A4306="","",IFERROR(INDEX(Offerte!$G$2:$G$200,MATCH($Q4306,Offerte!$L$2:$L$200,0)),"NO"))</f>
        <v/>
      </c>
    </row>
    <row r="4307">
      <c r="A4307" s="10">
        <f>IF(Offerte!$A140="","",Offerte!$A140)</f>
        <v/>
      </c>
      <c r="B4307" s="10">
        <f>IF(Offerte!$A140="","",Offerte!$B140)</f>
        <v/>
      </c>
      <c r="C4307" s="10">
        <f>IF(Offerte!$A140="","",Offerte!$C140)</f>
        <v/>
      </c>
      <c r="D4307" s="10" t="inlineStr">
        <is>
          <t>F.4.1</t>
        </is>
      </c>
      <c r="E4307" s="10" t="inlineStr">
        <is>
          <t>F</t>
        </is>
      </c>
      <c r="F4307" s="10" t="inlineStr">
        <is>
          <t>Q</t>
        </is>
      </c>
      <c r="G4307" s="10" t="inlineStr">
        <is>
          <t>soil</t>
        </is>
      </c>
      <c r="H4307" s="10" t="n">
        <v>2</v>
      </c>
      <c r="I4307" s="10" t="inlineStr">
        <is>
          <t>Indice di consumo di suolo</t>
        </is>
      </c>
      <c r="J4307" s="20" t="n"/>
      <c r="K4307" s="20" t="n"/>
      <c r="L4307" s="20" t="n"/>
      <c r="M4307" s="20" t="n"/>
      <c r="N4307" s="21">
        <f>IF($A4307="","",IFERROR(VALUE($J4307),0))</f>
        <v/>
      </c>
      <c r="O4307" s="21">
        <f>IF($A4307="",0,IF(OR($S4307&lt;&gt;1,COUNTA($J4307:$M4307)=0),0,IF($N4307&lt;=0,$H4307,IF(SUMPRODUCT(MAX(($C$5:$C$6173=$C4307)*($D$5:$D$6173=$D4307)*($S$5:$S$6173=1)*IFERROR($N$5:$N$6173*1,0)))&gt;0,ROUND($H4307*((SUMPRODUCT(MAX(($C$5:$C$6173=$C4307)*($D$5:$D$6173=$D4307)*($S$5:$S$6173=1)*IFERROR($N$5:$N$6173*1,0)))-$N4307)/SUMPRODUCT(MAX(($C$5:$C$6173=$C4307)*($D$5:$D$6173=$D4307)*($S$5:$S$6173=1)*IFERROR($N$5:$N$6173*1,0)))),4),0))))</f>
        <v/>
      </c>
      <c r="P4307" s="10" t="inlineStr">
        <is>
          <t>m2</t>
        </is>
      </c>
      <c r="Q4307" s="21">
        <f>IF($A4307="","",$A4307&amp;"|"&amp;$C4307)</f>
        <v/>
      </c>
      <c r="R4307" s="21">
        <f>IF($A4307="","",$A4307&amp;"|"&amp;$C4307&amp;"|"&amp;$D4307)</f>
        <v/>
      </c>
      <c r="S4307" s="21">
        <f>IF($A4307="","",IFERROR(INDEX(Offerte!$D$2:$D$200,MATCH($Q4307,Offerte!$L$2:$L$200,0)),0))</f>
        <v/>
      </c>
      <c r="T4307" s="21">
        <f>IF($A4307="","",IFERROR(INDEX(Offerte!$G$2:$G$200,MATCH($Q4307,Offerte!$L$2:$L$200,0)),"NO"))</f>
        <v/>
      </c>
    </row>
    <row r="4308">
      <c r="A4308" s="10">
        <f>IF(Offerte!$A140="","",Offerte!$A140)</f>
        <v/>
      </c>
      <c r="B4308" s="10">
        <f>IF(Offerte!$A140="","",Offerte!$B140)</f>
        <v/>
      </c>
      <c r="C4308" s="10">
        <f>IF(Offerte!$A140="","",Offerte!$C140)</f>
        <v/>
      </c>
      <c r="D4308" s="10" t="inlineStr">
        <is>
          <t>F.5.1</t>
        </is>
      </c>
      <c r="E4308" s="10" t="inlineStr">
        <is>
          <t>F</t>
        </is>
      </c>
      <c r="F4308" s="10" t="inlineStr">
        <is>
          <t>T</t>
        </is>
      </c>
      <c r="G4308" s="10" t="inlineStr">
        <is>
          <t>tabular</t>
        </is>
      </c>
      <c r="H4308" s="10" t="n">
        <v>1</v>
      </c>
      <c r="I4308" s="10" t="inlineStr">
        <is>
          <t>Rendicontazione di sostenibilità ambientale</t>
        </is>
      </c>
      <c r="J4308" s="20" t="n"/>
      <c r="K4308" s="20" t="n"/>
      <c r="L4308" s="20" t="n"/>
      <c r="M4308" s="20" t="n"/>
      <c r="N4308" s="21">
        <f>IF($A4308="","",IF(IFERROR(VALUE($M4308),0)=1,1,0))</f>
        <v/>
      </c>
      <c r="O4308" s="21">
        <f>IF($A4308="",0,IF(OR($S4308&lt;&gt;1,COUNTA($J4308:$M4308)=0),0,IF($N4308=1,$H4308,0)))</f>
        <v/>
      </c>
      <c r="P4308" s="10" t="inlineStr">
        <is>
          <t>sì/no</t>
        </is>
      </c>
      <c r="Q4308" s="21">
        <f>IF($A4308="","",$A4308&amp;"|"&amp;$C4308)</f>
        <v/>
      </c>
      <c r="R4308" s="21">
        <f>IF($A4308="","",$A4308&amp;"|"&amp;$C4308&amp;"|"&amp;$D4308)</f>
        <v/>
      </c>
      <c r="S4308" s="21">
        <f>IF($A4308="","",IFERROR(INDEX(Offerte!$D$2:$D$200,MATCH($Q4308,Offerte!$L$2:$L$200,0)),0))</f>
        <v/>
      </c>
      <c r="T4308" s="21">
        <f>IF($A4308="","",IFERROR(INDEX(Offerte!$G$2:$G$200,MATCH($Q4308,Offerte!$L$2:$L$200,0)),"NO"))</f>
        <v/>
      </c>
    </row>
    <row r="4309">
      <c r="A4309" s="10">
        <f>IF(Offerte!$A140="","",Offerte!$A140)</f>
        <v/>
      </c>
      <c r="B4309" s="10">
        <f>IF(Offerte!$A140="","",Offerte!$B140)</f>
        <v/>
      </c>
      <c r="C4309" s="10">
        <f>IF(Offerte!$A140="","",Offerte!$C140)</f>
        <v/>
      </c>
      <c r="D4309" s="10" t="inlineStr">
        <is>
          <t>G.1.1</t>
        </is>
      </c>
      <c r="E4309" s="10" t="inlineStr">
        <is>
          <t>G</t>
        </is>
      </c>
      <c r="F4309" s="10" t="inlineStr">
        <is>
          <t>D</t>
        </is>
      </c>
      <c r="G4309" s="10" t="inlineStr">
        <is>
          <t>discretionary</t>
        </is>
      </c>
      <c r="H4309" s="10" t="n">
        <v>2</v>
      </c>
      <c r="I4309" s="10" t="inlineStr">
        <is>
          <t>Qualità del progetto di centrale di controllo aziendale</t>
        </is>
      </c>
      <c r="J4309" s="20" t="n"/>
      <c r="K4309" s="20" t="n"/>
      <c r="L4309" s="20" t="n"/>
      <c r="M4309" s="20" t="n"/>
      <c r="N4309" s="21">
        <f>IF($A4309="","",MAX(0,MIN(1,IFERROR(VALUE($M4309),0))))</f>
        <v/>
      </c>
      <c r="O4309" s="21">
        <f>IF($A4309="",0,IF(OR($S4309&lt;&gt;1,COUNTA($J4309:$M4309)=0),0,IF(SUMPRODUCT(MAX(($C$5:$C$6173=$C4309)*($D$5:$D$6173=$D4309)*($S$5:$S$6173=1)*IFERROR($N$5:$N$6173*1,0)))&gt;0,ROUND($H4309*($N4309/SUMPRODUCT(MAX(($C$5:$C$6173=$C4309)*($D$5:$D$6173=$D4309)*($S$5:$S$6173=1)*IFERROR($N$5:$N$6173*1,0)))),4),0)))</f>
        <v/>
      </c>
      <c r="P4309" s="10" t="inlineStr">
        <is>
          <t>coeff.</t>
        </is>
      </c>
      <c r="Q4309" s="21">
        <f>IF($A4309="","",$A4309&amp;"|"&amp;$C4309)</f>
        <v/>
      </c>
      <c r="R4309" s="21">
        <f>IF($A4309="","",$A4309&amp;"|"&amp;$C4309&amp;"|"&amp;$D4309)</f>
        <v/>
      </c>
      <c r="S4309" s="21">
        <f>IF($A4309="","",IFERROR(INDEX(Offerte!$D$2:$D$200,MATCH($Q4309,Offerte!$L$2:$L$200,0)),0))</f>
        <v/>
      </c>
      <c r="T4309" s="21">
        <f>IF($A4309="","",IFERROR(INDEX(Offerte!$G$2:$G$200,MATCH($Q4309,Offerte!$L$2:$L$200,0)),"NO"))</f>
        <v/>
      </c>
    </row>
    <row r="4310">
      <c r="A4310" s="10">
        <f>IF(Offerte!$A140="","",Offerte!$A140)</f>
        <v/>
      </c>
      <c r="B4310" s="10">
        <f>IF(Offerte!$A140="","",Offerte!$B140)</f>
        <v/>
      </c>
      <c r="C4310" s="10">
        <f>IF(Offerte!$A140="","",Offerte!$C140)</f>
        <v/>
      </c>
      <c r="D4310" s="10" t="inlineStr">
        <is>
          <t>G.2.1</t>
        </is>
      </c>
      <c r="E4310" s="10" t="inlineStr">
        <is>
          <t>G</t>
        </is>
      </c>
      <c r="F4310" s="10" t="inlineStr">
        <is>
          <t>T</t>
        </is>
      </c>
      <c r="G4310" s="10" t="inlineStr">
        <is>
          <t>tabular</t>
        </is>
      </c>
      <c r="H4310" s="10" t="n">
        <v>1</v>
      </c>
      <c r="I4310" s="10" t="inlineStr">
        <is>
          <t>Certificazione ISO 45001</t>
        </is>
      </c>
      <c r="J4310" s="20" t="n"/>
      <c r="K4310" s="20" t="n"/>
      <c r="L4310" s="20" t="n"/>
      <c r="M4310" s="20" t="n"/>
      <c r="N4310" s="21">
        <f>IF($A4310="","",IF(IFERROR(VALUE($M4310),0)=1,1,0))</f>
        <v/>
      </c>
      <c r="O4310" s="21">
        <f>IF($A4310="",0,IF(OR($S4310&lt;&gt;1,COUNTA($J4310:$M4310)=0),0,IF($N4310=1,$H4310,0)))</f>
        <v/>
      </c>
      <c r="P4310" s="10" t="inlineStr">
        <is>
          <t>sì/no</t>
        </is>
      </c>
      <c r="Q4310" s="21">
        <f>IF($A4310="","",$A4310&amp;"|"&amp;$C4310)</f>
        <v/>
      </c>
      <c r="R4310" s="21">
        <f>IF($A4310="","",$A4310&amp;"|"&amp;$C4310&amp;"|"&amp;$D4310)</f>
        <v/>
      </c>
      <c r="S4310" s="21">
        <f>IF($A4310="","",IFERROR(INDEX(Offerte!$D$2:$D$200,MATCH($Q4310,Offerte!$L$2:$L$200,0)),0))</f>
        <v/>
      </c>
      <c r="T4310" s="21">
        <f>IF($A4310="","",IFERROR(INDEX(Offerte!$G$2:$G$200,MATCH($Q4310,Offerte!$L$2:$L$200,0)),"NO"))</f>
        <v/>
      </c>
    </row>
    <row r="4311">
      <c r="A4311" s="10">
        <f>IF(Offerte!$A140="","",Offerte!$A140)</f>
        <v/>
      </c>
      <c r="B4311" s="10">
        <f>IF(Offerte!$A140="","",Offerte!$B140)</f>
        <v/>
      </c>
      <c r="C4311" s="10">
        <f>IF(Offerte!$A140="","",Offerte!$C140)</f>
        <v/>
      </c>
      <c r="D4311" s="10" t="inlineStr">
        <is>
          <t>G.3.1</t>
        </is>
      </c>
      <c r="E4311" s="10" t="inlineStr">
        <is>
          <t>G</t>
        </is>
      </c>
      <c r="F4311" s="10" t="inlineStr">
        <is>
          <t>T</t>
        </is>
      </c>
      <c r="G4311" s="10" t="inlineStr">
        <is>
          <t>tabular</t>
        </is>
      </c>
      <c r="H4311" s="10" t="n">
        <v>1</v>
      </c>
      <c r="I4311" s="10" t="inlineStr">
        <is>
          <t>Certificazioni di responsabilità sociale</t>
        </is>
      </c>
      <c r="J4311" s="20" t="n"/>
      <c r="K4311" s="20" t="n"/>
      <c r="L4311" s="20" t="n"/>
      <c r="M4311" s="20" t="n"/>
      <c r="N4311" s="21">
        <f>IF($A4311="","",IF(IFERROR(VALUE($M4311),0)=1,1,0))</f>
        <v/>
      </c>
      <c r="O4311" s="21">
        <f>IF($A4311="",0,IF(OR($S4311&lt;&gt;1,COUNTA($J4311:$M4311)=0),0,IF($N4311=1,$H4311,0)))</f>
        <v/>
      </c>
      <c r="P4311" s="10" t="inlineStr">
        <is>
          <t>sì/no</t>
        </is>
      </c>
      <c r="Q4311" s="21">
        <f>IF($A4311="","",$A4311&amp;"|"&amp;$C4311)</f>
        <v/>
      </c>
      <c r="R4311" s="21">
        <f>IF($A4311="","",$A4311&amp;"|"&amp;$C4311&amp;"|"&amp;$D4311)</f>
        <v/>
      </c>
      <c r="S4311" s="21">
        <f>IF($A4311="","",IFERROR(INDEX(Offerte!$D$2:$D$200,MATCH($Q4311,Offerte!$L$2:$L$200,0)),0))</f>
        <v/>
      </c>
      <c r="T4311" s="21">
        <f>IF($A4311="","",IFERROR(INDEX(Offerte!$G$2:$G$200,MATCH($Q4311,Offerte!$L$2:$L$200,0)),"NO"))</f>
        <v/>
      </c>
    </row>
    <row r="4312">
      <c r="A4312" s="10">
        <f>IF(Offerte!$A140="","",Offerte!$A140)</f>
        <v/>
      </c>
      <c r="B4312" s="10">
        <f>IF(Offerte!$A140="","",Offerte!$B140)</f>
        <v/>
      </c>
      <c r="C4312" s="10">
        <f>IF(Offerte!$A140="","",Offerte!$C140)</f>
        <v/>
      </c>
      <c r="D4312" s="10" t="inlineStr">
        <is>
          <t>G.4.1</t>
        </is>
      </c>
      <c r="E4312" s="10" t="inlineStr">
        <is>
          <t>G</t>
        </is>
      </c>
      <c r="F4312" s="10" t="inlineStr">
        <is>
          <t>D</t>
        </is>
      </c>
      <c r="G4312" s="10" t="inlineStr">
        <is>
          <t>discretionary</t>
        </is>
      </c>
      <c r="H4312" s="10" t="n">
        <v>2</v>
      </c>
      <c r="I4312" s="10" t="inlineStr">
        <is>
          <t>Qualità del piano di formazione del personale</t>
        </is>
      </c>
      <c r="J4312" s="20" t="n"/>
      <c r="K4312" s="20" t="n"/>
      <c r="L4312" s="20" t="n"/>
      <c r="M4312" s="20" t="n"/>
      <c r="N4312" s="21">
        <f>IF($A4312="","",MAX(0,MIN(1,IFERROR(VALUE($M4312),0))))</f>
        <v/>
      </c>
      <c r="O4312" s="21">
        <f>IF($A4312="",0,IF(OR($S4312&lt;&gt;1,COUNTA($J4312:$M4312)=0),0,IF(SUMPRODUCT(MAX(($C$5:$C$6173=$C4312)*($D$5:$D$6173=$D4312)*($S$5:$S$6173=1)*IFERROR($N$5:$N$6173*1,0)))&gt;0,ROUND($H4312*($N4312/SUMPRODUCT(MAX(($C$5:$C$6173=$C4312)*($D$5:$D$6173=$D4312)*($S$5:$S$6173=1)*IFERROR($N$5:$N$6173*1,0)))),4),0)))</f>
        <v/>
      </c>
      <c r="P4312" s="10" t="inlineStr">
        <is>
          <t>coeff.</t>
        </is>
      </c>
      <c r="Q4312" s="21">
        <f>IF($A4312="","",$A4312&amp;"|"&amp;$C4312)</f>
        <v/>
      </c>
      <c r="R4312" s="21">
        <f>IF($A4312="","",$A4312&amp;"|"&amp;$C4312&amp;"|"&amp;$D4312)</f>
        <v/>
      </c>
      <c r="S4312" s="21">
        <f>IF($A4312="","",IFERROR(INDEX(Offerte!$D$2:$D$200,MATCH($Q4312,Offerte!$L$2:$L$200,0)),0))</f>
        <v/>
      </c>
      <c r="T4312" s="21">
        <f>IF($A4312="","",IFERROR(INDEX(Offerte!$G$2:$G$200,MATCH($Q4312,Offerte!$L$2:$L$200,0)),"NO"))</f>
        <v/>
      </c>
    </row>
    <row r="4313">
      <c r="A4313" s="10">
        <f>IF(Offerte!$A140="","",Offerte!$A140)</f>
        <v/>
      </c>
      <c r="B4313" s="10">
        <f>IF(Offerte!$A140="","",Offerte!$B140)</f>
        <v/>
      </c>
      <c r="C4313" s="10">
        <f>IF(Offerte!$A140="","",Offerte!$C140)</f>
        <v/>
      </c>
      <c r="D4313" s="10" t="inlineStr">
        <is>
          <t>G.5.1</t>
        </is>
      </c>
      <c r="E4313" s="10" t="inlineStr">
        <is>
          <t>G</t>
        </is>
      </c>
      <c r="F4313" s="10" t="inlineStr">
        <is>
          <t>T</t>
        </is>
      </c>
      <c r="G4313" s="10" t="inlineStr">
        <is>
          <t>tabular</t>
        </is>
      </c>
      <c r="H4313" s="10" t="n">
        <v>1</v>
      </c>
      <c r="I4313" s="10" t="inlineStr">
        <is>
          <t>Impegno al mantenimento delle garanzie del contratto di secondo livello del gestore uscente</t>
        </is>
      </c>
      <c r="J4313" s="20" t="n"/>
      <c r="K4313" s="20" t="n"/>
      <c r="L4313" s="20" t="n"/>
      <c r="M4313" s="20" t="n"/>
      <c r="N4313" s="21">
        <f>IF($A4313="","",IF(IFERROR(VALUE($M4313),0)=1,1,0))</f>
        <v/>
      </c>
      <c r="O4313" s="21">
        <f>IF($A4313="",0,IF(OR($S4313&lt;&gt;1,COUNTA($J4313:$M4313)=0),0,IF($N4313=1,$H4313,0)))</f>
        <v/>
      </c>
      <c r="P4313" s="10" t="inlineStr">
        <is>
          <t>sì/no</t>
        </is>
      </c>
      <c r="Q4313" s="21">
        <f>IF($A4313="","",$A4313&amp;"|"&amp;$C4313)</f>
        <v/>
      </c>
      <c r="R4313" s="21">
        <f>IF($A4313="","",$A4313&amp;"|"&amp;$C4313&amp;"|"&amp;$D4313)</f>
        <v/>
      </c>
      <c r="S4313" s="21">
        <f>IF($A4313="","",IFERROR(INDEX(Offerte!$D$2:$D$200,MATCH($Q4313,Offerte!$L$2:$L$200,0)),0))</f>
        <v/>
      </c>
      <c r="T4313" s="21">
        <f>IF($A4313="","",IFERROR(INDEX(Offerte!$G$2:$G$200,MATCH($Q4313,Offerte!$L$2:$L$200,0)),"NO"))</f>
        <v/>
      </c>
    </row>
    <row r="4314">
      <c r="A4314" s="10">
        <f>IF(Offerte!$A141="","",Offerte!$A141)</f>
        <v/>
      </c>
      <c r="B4314" s="10">
        <f>IF(Offerte!$A141="","",Offerte!$B141)</f>
        <v/>
      </c>
      <c r="C4314" s="10">
        <f>IF(Offerte!$A141="","",Offerte!$C141)</f>
        <v/>
      </c>
      <c r="D4314" s="10" t="inlineStr">
        <is>
          <t>A.1.1</t>
        </is>
      </c>
      <c r="E4314" s="10" t="inlineStr">
        <is>
          <t>A</t>
        </is>
      </c>
      <c r="F4314" s="10" t="inlineStr">
        <is>
          <t>Q</t>
        </is>
      </c>
      <c r="G4314" s="10" t="inlineStr">
        <is>
          <t>higher</t>
        </is>
      </c>
      <c r="H4314" s="10" t="n">
        <v>3</v>
      </c>
      <c r="I4314" s="10" t="inlineStr">
        <is>
          <t>Tasso aggiuntivo di corse controllate</t>
        </is>
      </c>
      <c r="J4314" s="20" t="n"/>
      <c r="K4314" s="20" t="n"/>
      <c r="L4314" s="20" t="n"/>
      <c r="M4314" s="20" t="n"/>
      <c r="N4314" s="21">
        <f>IF($A4314="","",IFERROR(VALUE($K4314)/VALUE($L4314)*100,IFERROR(VALUE($J4314),0)))</f>
        <v/>
      </c>
      <c r="O4314" s="21">
        <f>IF($A4314="",0,IF(OR($S4314&lt;&gt;1,COUNTA($J4314:$M4314)=0),0,IF(SUMPRODUCT(MAX(($C$5:$C$6173=$C4314)*($D$5:$D$6173=$D4314)*($S$5:$S$6173=1)*IFERROR($N$5:$N$6173*1,0)))&gt;0,ROUND($H4314*($N4314/SUMPRODUCT(MAX(($C$5:$C$6173=$C4314)*($D$5:$D$6173=$D4314)*($S$5:$S$6173=1)*IFERROR($N$5:$N$6173*1,0)))),4),0)))</f>
        <v/>
      </c>
      <c r="P4314" s="10" t="inlineStr">
        <is>
          <t>Corse controllate annue / Corse programmate annue</t>
        </is>
      </c>
      <c r="Q4314" s="21">
        <f>IF($A4314="","",$A4314&amp;"|"&amp;$C4314)</f>
        <v/>
      </c>
      <c r="R4314" s="21">
        <f>IF($A4314="","",$A4314&amp;"|"&amp;$C4314&amp;"|"&amp;$D4314)</f>
        <v/>
      </c>
      <c r="S4314" s="21">
        <f>IF($A4314="","",IFERROR(INDEX(Offerte!$D$2:$D$200,MATCH($Q4314,Offerte!$L$2:$L$200,0)),0))</f>
        <v/>
      </c>
      <c r="T4314" s="21">
        <f>IF($A4314="","",IFERROR(INDEX(Offerte!$G$2:$G$200,MATCH($Q4314,Offerte!$L$2:$L$200,0)),"NO"))</f>
        <v/>
      </c>
    </row>
    <row r="4315">
      <c r="A4315" s="10">
        <f>IF(Offerte!$A141="","",Offerte!$A141)</f>
        <v/>
      </c>
      <c r="B4315" s="10">
        <f>IF(Offerte!$A141="","",Offerte!$B141)</f>
        <v/>
      </c>
      <c r="C4315" s="10">
        <f>IF(Offerte!$A141="","",Offerte!$C141)</f>
        <v/>
      </c>
      <c r="D4315" s="10" t="inlineStr">
        <is>
          <t>A.1.2</t>
        </is>
      </c>
      <c r="E4315" s="10" t="inlineStr">
        <is>
          <t>A</t>
        </is>
      </c>
      <c r="F4315" s="10" t="inlineStr">
        <is>
          <t>Q</t>
        </is>
      </c>
      <c r="G4315" s="10" t="inlineStr">
        <is>
          <t>higher</t>
        </is>
      </c>
      <c r="H4315" s="10" t="n">
        <v>4</v>
      </c>
      <c r="I4315" s="10" t="inlineStr">
        <is>
          <t>Numero aggiuntivo di passeggeri controllati</t>
        </is>
      </c>
      <c r="J4315" s="20" t="n"/>
      <c r="K4315" s="20" t="n"/>
      <c r="L4315" s="20" t="n"/>
      <c r="M4315" s="20" t="n"/>
      <c r="N4315" s="21">
        <f>IF($A4315="","",IFERROR(VALUE($J4315),0))</f>
        <v/>
      </c>
      <c r="O4315" s="21">
        <f>IF($A4315="",0,IF(OR($S4315&lt;&gt;1,COUNTA($J4315:$M4315)=0),0,IF(SUMPRODUCT(MAX(($C$5:$C$6173=$C4315)*($D$5:$D$6173=$D4315)*($S$5:$S$6173=1)*IFERROR($N$5:$N$6173*1,0)))&gt;0,ROUND($H4315*($N4315/SUMPRODUCT(MAX(($C$5:$C$6173=$C4315)*($D$5:$D$6173=$D4315)*($S$5:$S$6173=1)*IFERROR($N$5:$N$6173*1,0)))),4),0)))</f>
        <v/>
      </c>
      <c r="P4315" s="10" t="inlineStr">
        <is>
          <t>passeggeri/anno</t>
        </is>
      </c>
      <c r="Q4315" s="21">
        <f>IF($A4315="","",$A4315&amp;"|"&amp;$C4315)</f>
        <v/>
      </c>
      <c r="R4315" s="21">
        <f>IF($A4315="","",$A4315&amp;"|"&amp;$C4315&amp;"|"&amp;$D4315)</f>
        <v/>
      </c>
      <c r="S4315" s="21">
        <f>IF($A4315="","",IFERROR(INDEX(Offerte!$D$2:$D$200,MATCH($Q4315,Offerte!$L$2:$L$200,0)),0))</f>
        <v/>
      </c>
      <c r="T4315" s="21">
        <f>IF($A4315="","",IFERROR(INDEX(Offerte!$G$2:$G$200,MATCH($Q4315,Offerte!$L$2:$L$200,0)),"NO"))</f>
        <v/>
      </c>
    </row>
    <row r="4316">
      <c r="A4316" s="10">
        <f>IF(Offerte!$A141="","",Offerte!$A141)</f>
        <v/>
      </c>
      <c r="B4316" s="10">
        <f>IF(Offerte!$A141="","",Offerte!$B141)</f>
        <v/>
      </c>
      <c r="C4316" s="10">
        <f>IF(Offerte!$A141="","",Offerte!$C141)</f>
        <v/>
      </c>
      <c r="D4316" s="10" t="inlineStr">
        <is>
          <t>B.1.1</t>
        </is>
      </c>
      <c r="E4316" s="10" t="inlineStr">
        <is>
          <t>B</t>
        </is>
      </c>
      <c r="F4316" s="10" t="inlineStr">
        <is>
          <t>Q</t>
        </is>
      </c>
      <c r="G4316" s="10" t="inlineStr">
        <is>
          <t>higher</t>
        </is>
      </c>
      <c r="H4316" s="10" t="n">
        <v>3</v>
      </c>
      <c r="I4316" s="10" t="inlineStr">
        <is>
          <t>Incremento dei posti offerti nelle fasce di punta</t>
        </is>
      </c>
      <c r="J4316" s="20" t="n"/>
      <c r="K4316" s="20" t="n"/>
      <c r="L4316" s="20" t="n"/>
      <c r="M4316" s="20" t="n"/>
      <c r="N4316" s="21">
        <f>IF($A4316="","",IFERROR(VALUE($J4316),0))</f>
        <v/>
      </c>
      <c r="O4316" s="21">
        <f>IF($A4316="",0,IF(OR($S4316&lt;&gt;1,COUNTA($J4316:$M4316)=0),0,IF(SUMPRODUCT(MAX(($C$5:$C$6173=$C4316)*($D$5:$D$6173=$D4316)*($S$5:$S$6173=1)*IFERROR($N$5:$N$6173*1,0)))&gt;0,ROUND($H4316*($N4316/SUMPRODUCT(MAX(($C$5:$C$6173=$C4316)*($D$5:$D$6173=$D4316)*($S$5:$S$6173=1)*IFERROR($N$5:$N$6173*1,0)))),4),0)))</f>
        <v/>
      </c>
      <c r="P4316" s="10" t="inlineStr">
        <is>
          <t>posti*km</t>
        </is>
      </c>
      <c r="Q4316" s="21">
        <f>IF($A4316="","",$A4316&amp;"|"&amp;$C4316)</f>
        <v/>
      </c>
      <c r="R4316" s="21">
        <f>IF($A4316="","",$A4316&amp;"|"&amp;$C4316&amp;"|"&amp;$D4316)</f>
        <v/>
      </c>
      <c r="S4316" s="21">
        <f>IF($A4316="","",IFERROR(INDEX(Offerte!$D$2:$D$200,MATCH($Q4316,Offerte!$L$2:$L$200,0)),0))</f>
        <v/>
      </c>
      <c r="T4316" s="21">
        <f>IF($A4316="","",IFERROR(INDEX(Offerte!$G$2:$G$200,MATCH($Q4316,Offerte!$L$2:$L$200,0)),"NO"))</f>
        <v/>
      </c>
    </row>
    <row r="4317">
      <c r="A4317" s="10">
        <f>IF(Offerte!$A141="","",Offerte!$A141)</f>
        <v/>
      </c>
      <c r="B4317" s="10">
        <f>IF(Offerte!$A141="","",Offerte!$B141)</f>
        <v/>
      </c>
      <c r="C4317" s="10">
        <f>IF(Offerte!$A141="","",Offerte!$C141)</f>
        <v/>
      </c>
      <c r="D4317" s="10" t="inlineStr">
        <is>
          <t>B.2.1</t>
        </is>
      </c>
      <c r="E4317" s="10" t="inlineStr">
        <is>
          <t>B</t>
        </is>
      </c>
      <c r="F4317" s="10" t="inlineStr">
        <is>
          <t>Q</t>
        </is>
      </c>
      <c r="G4317" s="10" t="inlineStr">
        <is>
          <t>higher</t>
        </is>
      </c>
      <c r="H4317" s="10" t="n">
        <v>4</v>
      </c>
      <c r="I4317" s="10" t="inlineStr">
        <is>
          <t>Corse aggiuntive nell'arco giornaliero base</t>
        </is>
      </c>
      <c r="J4317" s="20" t="n"/>
      <c r="K4317" s="20" t="n"/>
      <c r="L4317" s="20" t="n"/>
      <c r="M4317" s="20" t="n"/>
      <c r="N4317" s="21">
        <f>IF($A4317="","",IFERROR(VALUE($J4317),0))</f>
        <v/>
      </c>
      <c r="O4317" s="21">
        <f>IF($A4317="",0,IF(OR($S4317&lt;&gt;1,COUNTA($J4317:$M4317)=0),0,IF(SUMPRODUCT(MAX(($C$5:$C$6173=$C4317)*($D$5:$D$6173=$D4317)*($S$5:$S$6173=1)*IFERROR($N$5:$N$6173*1,0)))&gt;0,ROUND($H4317*($N4317/SUMPRODUCT(MAX(($C$5:$C$6173=$C4317)*($D$5:$D$6173=$D4317)*($S$5:$S$6173=1)*IFERROR($N$5:$N$6173*1,0)))),4),0)))</f>
        <v/>
      </c>
      <c r="P4317" s="10" t="inlineStr">
        <is>
          <t>corse</t>
        </is>
      </c>
      <c r="Q4317" s="21">
        <f>IF($A4317="","",$A4317&amp;"|"&amp;$C4317)</f>
        <v/>
      </c>
      <c r="R4317" s="21">
        <f>IF($A4317="","",$A4317&amp;"|"&amp;$C4317&amp;"|"&amp;$D4317)</f>
        <v/>
      </c>
      <c r="S4317" s="21">
        <f>IF($A4317="","",IFERROR(INDEX(Offerte!$D$2:$D$200,MATCH($Q4317,Offerte!$L$2:$L$200,0)),0))</f>
        <v/>
      </c>
      <c r="T4317" s="21">
        <f>IF($A4317="","",IFERROR(INDEX(Offerte!$G$2:$G$200,MATCH($Q4317,Offerte!$L$2:$L$200,0)),"NO"))</f>
        <v/>
      </c>
    </row>
    <row r="4318">
      <c r="A4318" s="10">
        <f>IF(Offerte!$A141="","",Offerte!$A141)</f>
        <v/>
      </c>
      <c r="B4318" s="10">
        <f>IF(Offerte!$A141="","",Offerte!$B141)</f>
        <v/>
      </c>
      <c r="C4318" s="10">
        <f>IF(Offerte!$A141="","",Offerte!$C141)</f>
        <v/>
      </c>
      <c r="D4318" s="10" t="inlineStr">
        <is>
          <t>B.3.1</t>
        </is>
      </c>
      <c r="E4318" s="10" t="inlineStr">
        <is>
          <t>B</t>
        </is>
      </c>
      <c r="F4318" s="10" t="inlineStr">
        <is>
          <t>Q</t>
        </is>
      </c>
      <c r="G4318" s="10" t="inlineStr">
        <is>
          <t>higher</t>
        </is>
      </c>
      <c r="H4318" s="10" t="n">
        <v>2</v>
      </c>
      <c r="I4318" s="10" t="inlineStr">
        <is>
          <t>Numero di corse aggiuntive per allungamento dell'arco di servizio giornaliero nelle fasce serali</t>
        </is>
      </c>
      <c r="J4318" s="20" t="n"/>
      <c r="K4318" s="20" t="n"/>
      <c r="L4318" s="20" t="n"/>
      <c r="M4318" s="20" t="n"/>
      <c r="N4318" s="21">
        <f>IF($A4318="","",IFERROR(VALUE($J4318),0))</f>
        <v/>
      </c>
      <c r="O4318" s="21">
        <f>IF($A4318="",0,IF(OR($S4318&lt;&gt;1,COUNTA($J4318:$M4318)=0),0,IF(SUMPRODUCT(MAX(($C$5:$C$6173=$C4318)*($D$5:$D$6173=$D4318)*($S$5:$S$6173=1)*IFERROR($N$5:$N$6173*1,0)))&gt;0,ROUND($H4318*($N4318/SUMPRODUCT(MAX(($C$5:$C$6173=$C4318)*($D$5:$D$6173=$D4318)*($S$5:$S$6173=1)*IFERROR($N$5:$N$6173*1,0)))),4),0)))</f>
        <v/>
      </c>
      <c r="P4318" s="10" t="inlineStr">
        <is>
          <t>corse</t>
        </is>
      </c>
      <c r="Q4318" s="21">
        <f>IF($A4318="","",$A4318&amp;"|"&amp;$C4318)</f>
        <v/>
      </c>
      <c r="R4318" s="21">
        <f>IF($A4318="","",$A4318&amp;"|"&amp;$C4318&amp;"|"&amp;$D4318)</f>
        <v/>
      </c>
      <c r="S4318" s="21">
        <f>IF($A4318="","",IFERROR(INDEX(Offerte!$D$2:$D$200,MATCH($Q4318,Offerte!$L$2:$L$200,0)),0))</f>
        <v/>
      </c>
      <c r="T4318" s="21">
        <f>IF($A4318="","",IFERROR(INDEX(Offerte!$G$2:$G$200,MATCH($Q4318,Offerte!$L$2:$L$200,0)),"NO"))</f>
        <v/>
      </c>
    </row>
    <row r="4319">
      <c r="A4319" s="10">
        <f>IF(Offerte!$A141="","",Offerte!$A141)</f>
        <v/>
      </c>
      <c r="B4319" s="10">
        <f>IF(Offerte!$A141="","",Offerte!$B141)</f>
        <v/>
      </c>
      <c r="C4319" s="10">
        <f>IF(Offerte!$A141="","",Offerte!$C141)</f>
        <v/>
      </c>
      <c r="D4319" s="10" t="inlineStr">
        <is>
          <t>B.4.1</t>
        </is>
      </c>
      <c r="E4319" s="10" t="inlineStr">
        <is>
          <t>B</t>
        </is>
      </c>
      <c r="F4319" s="10" t="inlineStr">
        <is>
          <t>Q</t>
        </is>
      </c>
      <c r="G4319" s="10" t="inlineStr">
        <is>
          <t>higher</t>
        </is>
      </c>
      <c r="H4319" s="10" t="n">
        <v>3</v>
      </c>
      <c r="I4319" s="10" t="inlineStr">
        <is>
          <t>Percorrenze aggiuntive offerte nel Programma d'esercizio delle prime due fasi attuative</t>
        </is>
      </c>
      <c r="J4319" s="20" t="n"/>
      <c r="K4319" s="20" t="n"/>
      <c r="L4319" s="20" t="n"/>
      <c r="M4319" s="20" t="n"/>
      <c r="N4319" s="21">
        <f>IF($A4319="","",IFERROR(VALUE($J4319),0))</f>
        <v/>
      </c>
      <c r="O4319" s="21">
        <f>IF($A4319="",0,IF(OR($S4319&lt;&gt;1,COUNTA($J4319:$M4319)=0),0,IF(SUMPRODUCT(MAX(($C$5:$C$6173=$C4319)*($D$5:$D$6173=$D4319)*($S$5:$S$6173=1)*IFERROR($N$5:$N$6173*1,0)))&gt;0,ROUND($H4319*($N4319/SUMPRODUCT(MAX(($C$5:$C$6173=$C4319)*($D$5:$D$6173=$D4319)*($S$5:$S$6173=1)*IFERROR($N$5:$N$6173*1,0)))),4),0)))</f>
        <v/>
      </c>
      <c r="P4319" s="10" t="inlineStr">
        <is>
          <t>vett*km</t>
        </is>
      </c>
      <c r="Q4319" s="21">
        <f>IF($A4319="","",$A4319&amp;"|"&amp;$C4319)</f>
        <v/>
      </c>
      <c r="R4319" s="21">
        <f>IF($A4319="","",$A4319&amp;"|"&amp;$C4319&amp;"|"&amp;$D4319)</f>
        <v/>
      </c>
      <c r="S4319" s="21">
        <f>IF($A4319="","",IFERROR(INDEX(Offerte!$D$2:$D$200,MATCH($Q4319,Offerte!$L$2:$L$200,0)),0))</f>
        <v/>
      </c>
      <c r="T4319" s="21">
        <f>IF($A4319="","",IFERROR(INDEX(Offerte!$G$2:$G$200,MATCH($Q4319,Offerte!$L$2:$L$200,0)),"NO"))</f>
        <v/>
      </c>
    </row>
    <row r="4320">
      <c r="A4320" s="10">
        <f>IF(Offerte!$A141="","",Offerte!$A141)</f>
        <v/>
      </c>
      <c r="B4320" s="10">
        <f>IF(Offerte!$A141="","",Offerte!$B141)</f>
        <v/>
      </c>
      <c r="C4320" s="10">
        <f>IF(Offerte!$A141="","",Offerte!$C141)</f>
        <v/>
      </c>
      <c r="D4320" s="10" t="inlineStr">
        <is>
          <t>B.5.1</t>
        </is>
      </c>
      <c r="E4320" s="10" t="inlineStr">
        <is>
          <t>B</t>
        </is>
      </c>
      <c r="F4320" s="10" t="inlineStr">
        <is>
          <t>D</t>
        </is>
      </c>
      <c r="G4320" s="10" t="inlineStr">
        <is>
          <t>discretionary</t>
        </is>
      </c>
      <c r="H4320" s="10" t="n">
        <v>2</v>
      </c>
      <c r="I4320" s="10" t="inlineStr">
        <is>
          <t>Efficacia del progetto di servizi complementari DRT</t>
        </is>
      </c>
      <c r="J4320" s="20" t="n"/>
      <c r="K4320" s="20" t="n"/>
      <c r="L4320" s="20" t="n"/>
      <c r="M4320" s="20" t="n"/>
      <c r="N4320" s="21">
        <f>IF($A4320="","",MAX(0,MIN(1,IFERROR(VALUE($M4320),0))))</f>
        <v/>
      </c>
      <c r="O4320" s="21">
        <f>IF($A4320="",0,IF(OR($S4320&lt;&gt;1,COUNTA($J4320:$M4320)=0),0,IF(SUMPRODUCT(MAX(($C$5:$C$6173=$C4320)*($D$5:$D$6173=$D4320)*($S$5:$S$6173=1)*IFERROR($N$5:$N$6173*1,0)))&gt;0,ROUND($H4320*($N4320/SUMPRODUCT(MAX(($C$5:$C$6173=$C4320)*($D$5:$D$6173=$D4320)*($S$5:$S$6173=1)*IFERROR($N$5:$N$6173*1,0)))),4),0)))</f>
        <v/>
      </c>
      <c r="P4320" s="10" t="inlineStr">
        <is>
          <t>coeff.</t>
        </is>
      </c>
      <c r="Q4320" s="21">
        <f>IF($A4320="","",$A4320&amp;"|"&amp;$C4320)</f>
        <v/>
      </c>
      <c r="R4320" s="21">
        <f>IF($A4320="","",$A4320&amp;"|"&amp;$C4320&amp;"|"&amp;$D4320)</f>
        <v/>
      </c>
      <c r="S4320" s="21">
        <f>IF($A4320="","",IFERROR(INDEX(Offerte!$D$2:$D$200,MATCH($Q4320,Offerte!$L$2:$L$200,0)),0))</f>
        <v/>
      </c>
      <c r="T4320" s="21">
        <f>IF($A4320="","",IFERROR(INDEX(Offerte!$G$2:$G$200,MATCH($Q4320,Offerte!$L$2:$L$200,0)),"NO"))</f>
        <v/>
      </c>
    </row>
    <row r="4321">
      <c r="A4321" s="10">
        <f>IF(Offerte!$A141="","",Offerte!$A141)</f>
        <v/>
      </c>
      <c r="B4321" s="10">
        <f>IF(Offerte!$A141="","",Offerte!$B141)</f>
        <v/>
      </c>
      <c r="C4321" s="10">
        <f>IF(Offerte!$A141="","",Offerte!$C141)</f>
        <v/>
      </c>
      <c r="D4321" s="10" t="inlineStr">
        <is>
          <t>C.1.1</t>
        </is>
      </c>
      <c r="E4321" s="10" t="inlineStr">
        <is>
          <t>C</t>
        </is>
      </c>
      <c r="F4321" s="10" t="inlineStr">
        <is>
          <t>Q</t>
        </is>
      </c>
      <c r="G4321" s="10" t="inlineStr">
        <is>
          <t>higher</t>
        </is>
      </c>
      <c r="H4321" s="10" t="n">
        <v>2</v>
      </c>
      <c r="I4321" s="10" t="inlineStr">
        <is>
          <t>Tasso di copertura del servizio con telecamere BSD</t>
        </is>
      </c>
      <c r="J4321" s="20" t="n"/>
      <c r="K4321" s="20" t="n"/>
      <c r="L4321" s="20" t="n"/>
      <c r="M4321" s="20" t="n"/>
      <c r="N4321" s="21">
        <f>IF($A4321="","",IFERROR(VALUE($K4321)/VALUE($L4321),IFERROR(VALUE($J4321),0)))</f>
        <v/>
      </c>
      <c r="O4321" s="21">
        <f>IF($A4321="",0,IF(OR($S4321&lt;&gt;1,COUNTA($J4321:$M4321)=0),0,IF(SUMPRODUCT(MAX(($C$5:$C$6173=$C4321)*($D$5:$D$6173=$D4321)*($S$5:$S$6173=1)*IFERROR($N$5:$N$6173*1,0)))&gt;0,ROUND($H4321*($N4321/SUMPRODUCT(MAX(($C$5:$C$6173=$C4321)*($D$5:$D$6173=$D4321)*($S$5:$S$6173=1)*IFERROR($N$5:$N$6173*1,0)))),4),0)))</f>
        <v/>
      </c>
      <c r="P4321" s="10" t="inlineStr">
        <is>
          <t>Autobus attrezzati con telecamere BSD / Autobus totali in offerta, incluse scorte</t>
        </is>
      </c>
      <c r="Q4321" s="21">
        <f>IF($A4321="","",$A4321&amp;"|"&amp;$C4321)</f>
        <v/>
      </c>
      <c r="R4321" s="21">
        <f>IF($A4321="","",$A4321&amp;"|"&amp;$C4321&amp;"|"&amp;$D4321)</f>
        <v/>
      </c>
      <c r="S4321" s="21">
        <f>IF($A4321="","",IFERROR(INDEX(Offerte!$D$2:$D$200,MATCH($Q4321,Offerte!$L$2:$L$200,0)),0))</f>
        <v/>
      </c>
      <c r="T4321" s="21">
        <f>IF($A4321="","",IFERROR(INDEX(Offerte!$G$2:$G$200,MATCH($Q4321,Offerte!$L$2:$L$200,0)),"NO"))</f>
        <v/>
      </c>
    </row>
    <row r="4322">
      <c r="A4322" s="10">
        <f>IF(Offerte!$A141="","",Offerte!$A141)</f>
        <v/>
      </c>
      <c r="B4322" s="10">
        <f>IF(Offerte!$A141="","",Offerte!$B141)</f>
        <v/>
      </c>
      <c r="C4322" s="10">
        <f>IF(Offerte!$A141="","",Offerte!$C141)</f>
        <v/>
      </c>
      <c r="D4322" s="10" t="inlineStr">
        <is>
          <t>C.1.2</t>
        </is>
      </c>
      <c r="E4322" s="10" t="inlineStr">
        <is>
          <t>C</t>
        </is>
      </c>
      <c r="F4322" s="10" t="inlineStr">
        <is>
          <t>Q</t>
        </is>
      </c>
      <c r="G4322" s="10" t="inlineStr">
        <is>
          <t>higher</t>
        </is>
      </c>
      <c r="H4322" s="10" t="n">
        <v>2</v>
      </c>
      <c r="I4322" s="10" t="inlineStr">
        <is>
          <t>Tasso di copertura del servizio con telecamere ADAS</t>
        </is>
      </c>
      <c r="J4322" s="20" t="n"/>
      <c r="K4322" s="20" t="n"/>
      <c r="L4322" s="20" t="n"/>
      <c r="M4322" s="20" t="n"/>
      <c r="N4322" s="21">
        <f>IF($A4322="","",IFERROR(VALUE($K4322)/VALUE($L4322),IFERROR(VALUE($J4322),0)))</f>
        <v/>
      </c>
      <c r="O4322" s="21">
        <f>IF($A4322="",0,IF(OR($S4322&lt;&gt;1,COUNTA($J4322:$M4322)=0),0,IF(SUMPRODUCT(MAX(($C$5:$C$6173=$C4322)*($D$5:$D$6173=$D4322)*($S$5:$S$6173=1)*IFERROR($N$5:$N$6173*1,0)))&gt;0,ROUND($H4322*($N4322/SUMPRODUCT(MAX(($C$5:$C$6173=$C4322)*($D$5:$D$6173=$D4322)*($S$5:$S$6173=1)*IFERROR($N$5:$N$6173*1,0)))),4),0)))</f>
        <v/>
      </c>
      <c r="P4322" s="10" t="inlineStr">
        <is>
          <t>Autobus attrezzati con telecamere ADAS / Autobus totali in offerta, incluse scorte</t>
        </is>
      </c>
      <c r="Q4322" s="21">
        <f>IF($A4322="","",$A4322&amp;"|"&amp;$C4322)</f>
        <v/>
      </c>
      <c r="R4322" s="21">
        <f>IF($A4322="","",$A4322&amp;"|"&amp;$C4322&amp;"|"&amp;$D4322)</f>
        <v/>
      </c>
      <c r="S4322" s="21">
        <f>IF($A4322="","",IFERROR(INDEX(Offerte!$D$2:$D$200,MATCH($Q4322,Offerte!$L$2:$L$200,0)),0))</f>
        <v/>
      </c>
      <c r="T4322" s="21">
        <f>IF($A4322="","",IFERROR(INDEX(Offerte!$G$2:$G$200,MATCH($Q4322,Offerte!$L$2:$L$200,0)),"NO"))</f>
        <v/>
      </c>
    </row>
    <row r="4323">
      <c r="A4323" s="10">
        <f>IF(Offerte!$A141="","",Offerte!$A141)</f>
        <v/>
      </c>
      <c r="B4323" s="10">
        <f>IF(Offerte!$A141="","",Offerte!$B141)</f>
        <v/>
      </c>
      <c r="C4323" s="10">
        <f>IF(Offerte!$A141="","",Offerte!$C141)</f>
        <v/>
      </c>
      <c r="D4323" s="10" t="inlineStr">
        <is>
          <t>C.2.1</t>
        </is>
      </c>
      <c r="E4323" s="10" t="inlineStr">
        <is>
          <t>C</t>
        </is>
      </c>
      <c r="F4323" s="10" t="inlineStr">
        <is>
          <t>Q</t>
        </is>
      </c>
      <c r="G4323" s="10" t="inlineStr">
        <is>
          <t>higher</t>
        </is>
      </c>
      <c r="H4323" s="10" t="n">
        <v>3</v>
      </c>
      <c r="I4323" s="10" t="inlineStr">
        <is>
          <t>Tasso di copertura del servizio con telecamere di bordo di videosorveglianza</t>
        </is>
      </c>
      <c r="J4323" s="20" t="n"/>
      <c r="K4323" s="20" t="n"/>
      <c r="L4323" s="20" t="n"/>
      <c r="M4323" s="20" t="n"/>
      <c r="N4323" s="21">
        <f>IF($A4323="","",IFERROR(VALUE($K4323)/VALUE($L4323),IFERROR(VALUE($J4323),0)))</f>
        <v/>
      </c>
      <c r="O4323" s="21">
        <f>IF($A4323="",0,IF(OR($S4323&lt;&gt;1,COUNTA($J4323:$M4323)=0),0,IF(SUMPRODUCT(MAX(($C$5:$C$6173=$C4323)*($D$5:$D$6173=$D4323)*($S$5:$S$6173=1)*IFERROR($N$5:$N$6173*1,0)))&gt;0,ROUND($H4323*($N4323/SUMPRODUCT(MAX(($C$5:$C$6173=$C4323)*($D$5:$D$6173=$D4323)*($S$5:$S$6173=1)*IFERROR($N$5:$N$6173*1,0)))),4),0)))</f>
        <v/>
      </c>
      <c r="P4323" s="10" t="inlineStr">
        <is>
          <t>Autobus attrezzati con videosorveglianza / Autobus totali in offerta, incluse scorte</t>
        </is>
      </c>
      <c r="Q4323" s="21">
        <f>IF($A4323="","",$A4323&amp;"|"&amp;$C4323)</f>
        <v/>
      </c>
      <c r="R4323" s="21">
        <f>IF($A4323="","",$A4323&amp;"|"&amp;$C4323&amp;"|"&amp;$D4323)</f>
        <v/>
      </c>
      <c r="S4323" s="21">
        <f>IF($A4323="","",IFERROR(INDEX(Offerte!$D$2:$D$200,MATCH($Q4323,Offerte!$L$2:$L$200,0)),0))</f>
        <v/>
      </c>
      <c r="T4323" s="21">
        <f>IF($A4323="","",IFERROR(INDEX(Offerte!$G$2:$G$200,MATCH($Q4323,Offerte!$L$2:$L$200,0)),"NO"))</f>
        <v/>
      </c>
    </row>
    <row r="4324">
      <c r="A4324" s="10">
        <f>IF(Offerte!$A141="","",Offerte!$A141)</f>
        <v/>
      </c>
      <c r="B4324" s="10">
        <f>IF(Offerte!$A141="","",Offerte!$B141)</f>
        <v/>
      </c>
      <c r="C4324" s="10">
        <f>IF(Offerte!$A141="","",Offerte!$C141)</f>
        <v/>
      </c>
      <c r="D4324" s="10" t="inlineStr">
        <is>
          <t>C.2.2</t>
        </is>
      </c>
      <c r="E4324" s="10" t="inlineStr">
        <is>
          <t>C</t>
        </is>
      </c>
      <c r="F4324" s="10" t="inlineStr">
        <is>
          <t>T</t>
        </is>
      </c>
      <c r="G4324" s="10" t="inlineStr">
        <is>
          <t>tabular</t>
        </is>
      </c>
      <c r="H4324" s="10" t="n">
        <v>1</v>
      </c>
      <c r="I4324" s="10" t="inlineStr">
        <is>
          <t>Software video/audio analisi per situazioni di pericolo</t>
        </is>
      </c>
      <c r="J4324" s="20" t="n"/>
      <c r="K4324" s="20" t="n"/>
      <c r="L4324" s="20" t="n"/>
      <c r="M4324" s="20" t="n"/>
      <c r="N4324" s="21">
        <f>IF($A4324="","",IF(IFERROR(VALUE($M4324),0)=1,1,0))</f>
        <v/>
      </c>
      <c r="O4324" s="21">
        <f>IF($A4324="",0,IF(OR($S4324&lt;&gt;1,COUNTA($J4324:$M4324)=0),0,IF($N4324=1,$H4324,0)))</f>
        <v/>
      </c>
      <c r="P4324" s="10" t="inlineStr">
        <is>
          <t>sì/no</t>
        </is>
      </c>
      <c r="Q4324" s="21">
        <f>IF($A4324="","",$A4324&amp;"|"&amp;$C4324)</f>
        <v/>
      </c>
      <c r="R4324" s="21">
        <f>IF($A4324="","",$A4324&amp;"|"&amp;$C4324&amp;"|"&amp;$D4324)</f>
        <v/>
      </c>
      <c r="S4324" s="21">
        <f>IF($A4324="","",IFERROR(INDEX(Offerte!$D$2:$D$200,MATCH($Q4324,Offerte!$L$2:$L$200,0)),0))</f>
        <v/>
      </c>
      <c r="T4324" s="21">
        <f>IF($A4324="","",IFERROR(INDEX(Offerte!$G$2:$G$200,MATCH($Q4324,Offerte!$L$2:$L$200,0)),"NO"))</f>
        <v/>
      </c>
    </row>
    <row r="4325">
      <c r="A4325" s="10">
        <f>IF(Offerte!$A141="","",Offerte!$A141)</f>
        <v/>
      </c>
      <c r="B4325" s="10">
        <f>IF(Offerte!$A141="","",Offerte!$B141)</f>
        <v/>
      </c>
      <c r="C4325" s="10">
        <f>IF(Offerte!$A141="","",Offerte!$C141)</f>
        <v/>
      </c>
      <c r="D4325" s="10" t="inlineStr">
        <is>
          <t>C.2.3</t>
        </is>
      </c>
      <c r="E4325" s="10" t="inlineStr">
        <is>
          <t>C</t>
        </is>
      </c>
      <c r="F4325" s="10" t="inlineStr">
        <is>
          <t>T</t>
        </is>
      </c>
      <c r="G4325" s="10" t="inlineStr">
        <is>
          <t>tabular</t>
        </is>
      </c>
      <c r="H4325" s="10" t="n">
        <v>1</v>
      </c>
      <c r="I4325" s="10" t="inlineStr">
        <is>
          <t>Collegamento con centrale qualificata di pronto intervento</t>
        </is>
      </c>
      <c r="J4325" s="20" t="n"/>
      <c r="K4325" s="20" t="n"/>
      <c r="L4325" s="20" t="n"/>
      <c r="M4325" s="20" t="n"/>
      <c r="N4325" s="21">
        <f>IF($A4325="","",IF(IFERROR(VALUE($M4325),0)=1,1,0))</f>
        <v/>
      </c>
      <c r="O4325" s="21">
        <f>IF($A4325="",0,IF(OR($S4325&lt;&gt;1,COUNTA($J4325:$M4325)=0),0,IF($N4325=1,$H4325,0)))</f>
        <v/>
      </c>
      <c r="P4325" s="10" t="inlineStr">
        <is>
          <t>sì/no</t>
        </is>
      </c>
      <c r="Q4325" s="21">
        <f>IF($A4325="","",$A4325&amp;"|"&amp;$C4325)</f>
        <v/>
      </c>
      <c r="R4325" s="21">
        <f>IF($A4325="","",$A4325&amp;"|"&amp;$C4325&amp;"|"&amp;$D4325)</f>
        <v/>
      </c>
      <c r="S4325" s="21">
        <f>IF($A4325="","",IFERROR(INDEX(Offerte!$D$2:$D$200,MATCH($Q4325,Offerte!$L$2:$L$200,0)),0))</f>
        <v/>
      </c>
      <c r="T4325" s="21">
        <f>IF($A4325="","",IFERROR(INDEX(Offerte!$G$2:$G$200,MATCH($Q4325,Offerte!$L$2:$L$200,0)),"NO"))</f>
        <v/>
      </c>
    </row>
    <row r="4326">
      <c r="A4326" s="10">
        <f>IF(Offerte!$A141="","",Offerte!$A141)</f>
        <v/>
      </c>
      <c r="B4326" s="10">
        <f>IF(Offerte!$A141="","",Offerte!$B141)</f>
        <v/>
      </c>
      <c r="C4326" s="10">
        <f>IF(Offerte!$A141="","",Offerte!$C141)</f>
        <v/>
      </c>
      <c r="D4326" s="10" t="inlineStr">
        <is>
          <t>C.2.4</t>
        </is>
      </c>
      <c r="E4326" s="10" t="inlineStr">
        <is>
          <t>C</t>
        </is>
      </c>
      <c r="F4326" s="10" t="inlineStr">
        <is>
          <t>Q</t>
        </is>
      </c>
      <c r="G4326" s="10" t="inlineStr">
        <is>
          <t>higher</t>
        </is>
      </c>
      <c r="H4326" s="10" t="n">
        <v>1</v>
      </c>
      <c r="I4326" s="10" t="inlineStr">
        <is>
          <t>Tasso di copertura del servizio con dispositivi per la chiamata di emergenza del conducente</t>
        </is>
      </c>
      <c r="J4326" s="20" t="n"/>
      <c r="K4326" s="20" t="n"/>
      <c r="L4326" s="20" t="n"/>
      <c r="M4326" s="20" t="n"/>
      <c r="N4326" s="21">
        <f>IF($A4326="","",IFERROR(VALUE($K4326)/VALUE($L4326),IFERROR(VALUE($J4326),0)))</f>
        <v/>
      </c>
      <c r="O4326" s="21">
        <f>IF($A4326="",0,IF(OR($S4326&lt;&gt;1,COUNTA($J4326:$M4326)=0),0,IF(SUMPRODUCT(MAX(($C$5:$C$6173=$C4326)*($D$5:$D$6173=$D4326)*($S$5:$S$6173=1)*IFERROR($N$5:$N$6173*1,0)))&gt;0,ROUND($H4326*($N4326/SUMPRODUCT(MAX(($C$5:$C$6173=$C4326)*($D$5:$D$6173=$D4326)*($S$5:$S$6173=1)*IFERROR($N$5:$N$6173*1,0)))),4),0)))</f>
        <v/>
      </c>
      <c r="P4326" s="10" t="inlineStr">
        <is>
          <t>Autobus attrezzati con chiamata di emergenza / Autobus totali in offerta, incluse scorte</t>
        </is>
      </c>
      <c r="Q4326" s="21">
        <f>IF($A4326="","",$A4326&amp;"|"&amp;$C4326)</f>
        <v/>
      </c>
      <c r="R4326" s="21">
        <f>IF($A4326="","",$A4326&amp;"|"&amp;$C4326&amp;"|"&amp;$D4326)</f>
        <v/>
      </c>
      <c r="S4326" s="21">
        <f>IF($A4326="","",IFERROR(INDEX(Offerte!$D$2:$D$200,MATCH($Q4326,Offerte!$L$2:$L$200,0)),0))</f>
        <v/>
      </c>
      <c r="T4326" s="21">
        <f>IF($A4326="","",IFERROR(INDEX(Offerte!$G$2:$G$200,MATCH($Q4326,Offerte!$L$2:$L$200,0)),"NO"))</f>
        <v/>
      </c>
    </row>
    <row r="4327">
      <c r="A4327" s="10">
        <f>IF(Offerte!$A141="","",Offerte!$A141)</f>
        <v/>
      </c>
      <c r="B4327" s="10">
        <f>IF(Offerte!$A141="","",Offerte!$B141)</f>
        <v/>
      </c>
      <c r="C4327" s="10">
        <f>IF(Offerte!$A141="","",Offerte!$C141)</f>
        <v/>
      </c>
      <c r="D4327" s="10" t="inlineStr">
        <is>
          <t>C.3.1</t>
        </is>
      </c>
      <c r="E4327" s="10" t="inlineStr">
        <is>
          <t>C</t>
        </is>
      </c>
      <c r="F4327" s="10" t="inlineStr">
        <is>
          <t>Q</t>
        </is>
      </c>
      <c r="G4327" s="10" t="inlineStr">
        <is>
          <t>higher</t>
        </is>
      </c>
      <c r="H4327" s="10" t="n">
        <v>2</v>
      </c>
      <c r="I4327" s="10" t="inlineStr">
        <is>
          <t>Tasso di copertura del servizio con dispositivi di informazione dinamica a bordo mezzo</t>
        </is>
      </c>
      <c r="J4327" s="20" t="n"/>
      <c r="K4327" s="20" t="n"/>
      <c r="L4327" s="20" t="n"/>
      <c r="M4327" s="20" t="n"/>
      <c r="N4327" s="21">
        <f>IF($A4327="","",IFERROR(VALUE($K4327)/VALUE($L4327),IFERROR(VALUE($J4327),0)))</f>
        <v/>
      </c>
      <c r="O4327" s="21">
        <f>IF($A4327="",0,IF(OR($S4327&lt;&gt;1,COUNTA($J4327:$M4327)=0),0,IF(SUMPRODUCT(MAX(($C$5:$C$6173=$C4327)*($D$5:$D$6173=$D4327)*($S$5:$S$6173=1)*IFERROR($N$5:$N$6173*1,0)))&gt;0,ROUND($H4327*($N4327/SUMPRODUCT(MAX(($C$5:$C$6173=$C4327)*($D$5:$D$6173=$D4327)*($S$5:$S$6173=1)*IFERROR($N$5:$N$6173*1,0)))),4),0)))</f>
        <v/>
      </c>
      <c r="P4327" s="10" t="inlineStr">
        <is>
          <t>Autobus con monitor e indicatori vocali / Autobus totali in offerta, incluse scorte</t>
        </is>
      </c>
      <c r="Q4327" s="21">
        <f>IF($A4327="","",$A4327&amp;"|"&amp;$C4327)</f>
        <v/>
      </c>
      <c r="R4327" s="21">
        <f>IF($A4327="","",$A4327&amp;"|"&amp;$C4327&amp;"|"&amp;$D4327)</f>
        <v/>
      </c>
      <c r="S4327" s="21">
        <f>IF($A4327="","",IFERROR(INDEX(Offerte!$D$2:$D$200,MATCH($Q4327,Offerte!$L$2:$L$200,0)),0))</f>
        <v/>
      </c>
      <c r="T4327" s="21">
        <f>IF($A4327="","",IFERROR(INDEX(Offerte!$G$2:$G$200,MATCH($Q4327,Offerte!$L$2:$L$200,0)),"NO"))</f>
        <v/>
      </c>
    </row>
    <row r="4328">
      <c r="A4328" s="10">
        <f>IF(Offerte!$A141="","",Offerte!$A141)</f>
        <v/>
      </c>
      <c r="B4328" s="10">
        <f>IF(Offerte!$A141="","",Offerte!$B141)</f>
        <v/>
      </c>
      <c r="C4328" s="10">
        <f>IF(Offerte!$A141="","",Offerte!$C141)</f>
        <v/>
      </c>
      <c r="D4328" s="10" t="inlineStr">
        <is>
          <t>C.3.2</t>
        </is>
      </c>
      <c r="E4328" s="10" t="inlineStr">
        <is>
          <t>C</t>
        </is>
      </c>
      <c r="F4328" s="10" t="inlineStr">
        <is>
          <t>T</t>
        </is>
      </c>
      <c r="G4328" s="10" t="inlineStr">
        <is>
          <t>tabular</t>
        </is>
      </c>
      <c r="H4328" s="10" t="n">
        <v>2</v>
      </c>
      <c r="I4328" s="10" t="inlineStr">
        <is>
          <t>Informazioni a bordo su coincidenze ai nodi</t>
        </is>
      </c>
      <c r="J4328" s="20" t="n"/>
      <c r="K4328" s="20" t="n"/>
      <c r="L4328" s="20" t="n"/>
      <c r="M4328" s="20" t="n"/>
      <c r="N4328" s="21">
        <f>IF($A4328="","",IF(IFERROR(VALUE($M4328),0)=1,1,0))</f>
        <v/>
      </c>
      <c r="O4328" s="21">
        <f>IF($A4328="",0,IF(OR($S4328&lt;&gt;1,COUNTA($J4328:$M4328)=0),0,IF(AND($N4328=1,IFERROR(SUMIFS($N$5:$N$6173,$Q$5:$Q$6173,$Q4328,$D$5:$D$6173,"C.3.1"),0)&gt;=0.5),$H4328,0)))</f>
        <v/>
      </c>
      <c r="P4328" s="10" t="inlineStr">
        <is>
          <t>Dipende da C.3.1 &gt;= 0.5</t>
        </is>
      </c>
      <c r="Q4328" s="21">
        <f>IF($A4328="","",$A4328&amp;"|"&amp;$C4328)</f>
        <v/>
      </c>
      <c r="R4328" s="21">
        <f>IF($A4328="","",$A4328&amp;"|"&amp;$C4328&amp;"|"&amp;$D4328)</f>
        <v/>
      </c>
      <c r="S4328" s="21">
        <f>IF($A4328="","",IFERROR(INDEX(Offerte!$D$2:$D$200,MATCH($Q4328,Offerte!$L$2:$L$200,0)),0))</f>
        <v/>
      </c>
      <c r="T4328" s="21">
        <f>IF($A4328="","",IFERROR(INDEX(Offerte!$G$2:$G$200,MATCH($Q4328,Offerte!$L$2:$L$200,0)),"NO"))</f>
        <v/>
      </c>
    </row>
    <row r="4329">
      <c r="A4329" s="10">
        <f>IF(Offerte!$A141="","",Offerte!$A141)</f>
        <v/>
      </c>
      <c r="B4329" s="10">
        <f>IF(Offerte!$A141="","",Offerte!$B141)</f>
        <v/>
      </c>
      <c r="C4329" s="10">
        <f>IF(Offerte!$A141="","",Offerte!$C141)</f>
        <v/>
      </c>
      <c r="D4329" s="10" t="inlineStr">
        <is>
          <t>D.1.1</t>
        </is>
      </c>
      <c r="E4329" s="10" t="inlineStr">
        <is>
          <t>D</t>
        </is>
      </c>
      <c r="F4329" s="10" t="inlineStr">
        <is>
          <t>Q</t>
        </is>
      </c>
      <c r="G4329" s="10" t="inlineStr">
        <is>
          <t>higher</t>
        </is>
      </c>
      <c r="H4329" s="10" t="n">
        <v>3</v>
      </c>
      <c r="I4329" s="10" t="inlineStr">
        <is>
          <t>Installazione di pensiline</t>
        </is>
      </c>
      <c r="J4329" s="20" t="n"/>
      <c r="K4329" s="20" t="n"/>
      <c r="L4329" s="20" t="n"/>
      <c r="M4329" s="20" t="n"/>
      <c r="N4329" s="21">
        <f>IF($A4329="","",IFERROR(VALUE($J4329),0))</f>
        <v/>
      </c>
      <c r="O4329" s="21">
        <f>IF($A4329="",0,IF(OR($S4329&lt;&gt;1,COUNTA($J4329:$M4329)=0),0,IF(SUMPRODUCT(MAX(($C$5:$C$6173=$C4329)*($D$5:$D$6173=$D4329)*($S$5:$S$6173=1)*IFERROR($N$5:$N$6173*1,0)))&gt;0,ROUND($H4329*($N4329/SUMPRODUCT(MAX(($C$5:$C$6173=$C4329)*($D$5:$D$6173=$D4329)*($S$5:$S$6173=1)*IFERROR($N$5:$N$6173*1,0)))),4),0)))</f>
        <v/>
      </c>
      <c r="P4329" s="10" t="inlineStr">
        <is>
          <t>fermate</t>
        </is>
      </c>
      <c r="Q4329" s="21">
        <f>IF($A4329="","",$A4329&amp;"|"&amp;$C4329)</f>
        <v/>
      </c>
      <c r="R4329" s="21">
        <f>IF($A4329="","",$A4329&amp;"|"&amp;$C4329&amp;"|"&amp;$D4329)</f>
        <v/>
      </c>
      <c r="S4329" s="21">
        <f>IF($A4329="","",IFERROR(INDEX(Offerte!$D$2:$D$200,MATCH($Q4329,Offerte!$L$2:$L$200,0)),0))</f>
        <v/>
      </c>
      <c r="T4329" s="21">
        <f>IF($A4329="","",IFERROR(INDEX(Offerte!$G$2:$G$200,MATCH($Q4329,Offerte!$L$2:$L$200,0)),"NO"))</f>
        <v/>
      </c>
    </row>
    <row r="4330">
      <c r="A4330" s="10">
        <f>IF(Offerte!$A141="","",Offerte!$A141)</f>
        <v/>
      </c>
      <c r="B4330" s="10">
        <f>IF(Offerte!$A141="","",Offerte!$B141)</f>
        <v/>
      </c>
      <c r="C4330" s="10">
        <f>IF(Offerte!$A141="","",Offerte!$C141)</f>
        <v/>
      </c>
      <c r="D4330" s="10" t="inlineStr">
        <is>
          <t>D.1.2</t>
        </is>
      </c>
      <c r="E4330" s="10" t="inlineStr">
        <is>
          <t>D</t>
        </is>
      </c>
      <c r="F4330" s="10" t="inlineStr">
        <is>
          <t>Q</t>
        </is>
      </c>
      <c r="G4330" s="10" t="inlineStr">
        <is>
          <t>higher</t>
        </is>
      </c>
      <c r="H4330" s="10" t="n">
        <v>3</v>
      </c>
      <c r="I4330" s="10" t="inlineStr">
        <is>
          <t>Installazione di paline di fermata conformi alla DGR 581/2023</t>
        </is>
      </c>
      <c r="J4330" s="20" t="n"/>
      <c r="K4330" s="20" t="n"/>
      <c r="L4330" s="20" t="n"/>
      <c r="M4330" s="20" t="n"/>
      <c r="N4330" s="21">
        <f>IF($A4330="","",IFERROR(VALUE($J4330),0))</f>
        <v/>
      </c>
      <c r="O4330" s="21">
        <f>IF($A4330="",0,IF(OR($S4330&lt;&gt;1,COUNTA($J4330:$M4330)=0),0,IF(SUMPRODUCT(MAX(($C$5:$C$6173=$C4330)*($D$5:$D$6173=$D4330)*($S$5:$S$6173=1)*IFERROR($N$5:$N$6173*1,0)))&gt;0,ROUND($H4330*($N4330/SUMPRODUCT(MAX(($C$5:$C$6173=$C4330)*($D$5:$D$6173=$D4330)*($S$5:$S$6173=1)*IFERROR($N$5:$N$6173*1,0)))),4),0)))</f>
        <v/>
      </c>
      <c r="P4330" s="10" t="inlineStr">
        <is>
          <t>fermate</t>
        </is>
      </c>
      <c r="Q4330" s="21">
        <f>IF($A4330="","",$A4330&amp;"|"&amp;$C4330)</f>
        <v/>
      </c>
      <c r="R4330" s="21">
        <f>IF($A4330="","",$A4330&amp;"|"&amp;$C4330&amp;"|"&amp;$D4330)</f>
        <v/>
      </c>
      <c r="S4330" s="21">
        <f>IF($A4330="","",IFERROR(INDEX(Offerte!$D$2:$D$200,MATCH($Q4330,Offerte!$L$2:$L$200,0)),0))</f>
        <v/>
      </c>
      <c r="T4330" s="21">
        <f>IF($A4330="","",IFERROR(INDEX(Offerte!$G$2:$G$200,MATCH($Q4330,Offerte!$L$2:$L$200,0)),"NO"))</f>
        <v/>
      </c>
    </row>
    <row r="4331">
      <c r="A4331" s="10">
        <f>IF(Offerte!$A141="","",Offerte!$A141)</f>
        <v/>
      </c>
      <c r="B4331" s="10">
        <f>IF(Offerte!$A141="","",Offerte!$B141)</f>
        <v/>
      </c>
      <c r="C4331" s="10">
        <f>IF(Offerte!$A141="","",Offerte!$C141)</f>
        <v/>
      </c>
      <c r="D4331" s="10" t="inlineStr">
        <is>
          <t>D.1.3</t>
        </is>
      </c>
      <c r="E4331" s="10" t="inlineStr">
        <is>
          <t>D</t>
        </is>
      </c>
      <c r="F4331" s="10" t="inlineStr">
        <is>
          <t>Q</t>
        </is>
      </c>
      <c r="G4331" s="10" t="inlineStr">
        <is>
          <t>higher</t>
        </is>
      </c>
      <c r="H4331" s="10" t="n">
        <v>2</v>
      </c>
      <c r="I4331" s="10" t="inlineStr">
        <is>
          <t>Display informativi connessi alle fermate</t>
        </is>
      </c>
      <c r="J4331" s="20" t="n"/>
      <c r="K4331" s="20" t="n"/>
      <c r="L4331" s="20" t="n"/>
      <c r="M4331" s="20" t="n"/>
      <c r="N4331" s="21">
        <f>IF($A4331="","",IFERROR(VALUE($J4331),0))</f>
        <v/>
      </c>
      <c r="O4331" s="21">
        <f>IF($A4331="",0,IF(OR($S4331&lt;&gt;1,COUNTA($J4331:$M4331)=0),0,IF(SUMPRODUCT(MAX(($C$5:$C$6173=$C4331)*($D$5:$D$6173=$D4331)*($S$5:$S$6173=1)*IFERROR($N$5:$N$6173*1,0)))&gt;0,ROUND($H4331*($N4331/SUMPRODUCT(MAX(($C$5:$C$6173=$C4331)*($D$5:$D$6173=$D4331)*($S$5:$S$6173=1)*IFERROR($N$5:$N$6173*1,0)))),4),0)))</f>
        <v/>
      </c>
      <c r="P4331" s="10" t="inlineStr">
        <is>
          <t>fermate</t>
        </is>
      </c>
      <c r="Q4331" s="21">
        <f>IF($A4331="","",$A4331&amp;"|"&amp;$C4331)</f>
        <v/>
      </c>
      <c r="R4331" s="21">
        <f>IF($A4331="","",$A4331&amp;"|"&amp;$C4331&amp;"|"&amp;$D4331)</f>
        <v/>
      </c>
      <c r="S4331" s="21">
        <f>IF($A4331="","",IFERROR(INDEX(Offerte!$D$2:$D$200,MATCH($Q4331,Offerte!$L$2:$L$200,0)),0))</f>
        <v/>
      </c>
      <c r="T4331" s="21">
        <f>IF($A4331="","",IFERROR(INDEX(Offerte!$G$2:$G$200,MATCH($Q4331,Offerte!$L$2:$L$200,0)),"NO"))</f>
        <v/>
      </c>
    </row>
    <row r="4332">
      <c r="A4332" s="10">
        <f>IF(Offerte!$A141="","",Offerte!$A141)</f>
        <v/>
      </c>
      <c r="B4332" s="10">
        <f>IF(Offerte!$A141="","",Offerte!$B141)</f>
        <v/>
      </c>
      <c r="C4332" s="10">
        <f>IF(Offerte!$A141="","",Offerte!$C141)</f>
        <v/>
      </c>
      <c r="D4332" s="10" t="inlineStr">
        <is>
          <t>D.2.1</t>
        </is>
      </c>
      <c r="E4332" s="10" t="inlineStr">
        <is>
          <t>D</t>
        </is>
      </c>
      <c r="F4332" s="10" t="inlineStr">
        <is>
          <t>Q</t>
        </is>
      </c>
      <c r="G4332" s="10" t="inlineStr">
        <is>
          <t>higher</t>
        </is>
      </c>
      <c r="H4332" s="10" t="n">
        <v>2</v>
      </c>
      <c r="I4332" s="10" t="inlineStr">
        <is>
          <t>Segnali tattili Loges-Vet-Evolution</t>
        </is>
      </c>
      <c r="J4332" s="20" t="n"/>
      <c r="K4332" s="20" t="n"/>
      <c r="L4332" s="20" t="n"/>
      <c r="M4332" s="20" t="n"/>
      <c r="N4332" s="21">
        <f>IF($A4332="","",IFERROR(VALUE($J4332),0))</f>
        <v/>
      </c>
      <c r="O4332" s="21">
        <f>IF($A4332="",0,IF(OR($S4332&lt;&gt;1,COUNTA($J4332:$M4332)=0),0,IF(SUMPRODUCT(MAX(($C$5:$C$6173=$C4332)*($D$5:$D$6173=$D4332)*($S$5:$S$6173=1)*IFERROR($N$5:$N$6173*1,0)))&gt;0,ROUND($H4332*($N4332/SUMPRODUCT(MAX(($C$5:$C$6173=$C4332)*($D$5:$D$6173=$D4332)*($S$5:$S$6173=1)*IFERROR($N$5:$N$6173*1,0)))),4),0)))</f>
        <v/>
      </c>
      <c r="P4332" s="10" t="inlineStr">
        <is>
          <t>fermate</t>
        </is>
      </c>
      <c r="Q4332" s="21">
        <f>IF($A4332="","",$A4332&amp;"|"&amp;$C4332)</f>
        <v/>
      </c>
      <c r="R4332" s="21">
        <f>IF($A4332="","",$A4332&amp;"|"&amp;$C4332&amp;"|"&amp;$D4332)</f>
        <v/>
      </c>
      <c r="S4332" s="21">
        <f>IF($A4332="","",IFERROR(INDEX(Offerte!$D$2:$D$200,MATCH($Q4332,Offerte!$L$2:$L$200,0)),0))</f>
        <v/>
      </c>
      <c r="T4332" s="21">
        <f>IF($A4332="","",IFERROR(INDEX(Offerte!$G$2:$G$200,MATCH($Q4332,Offerte!$L$2:$L$200,0)),"NO"))</f>
        <v/>
      </c>
    </row>
    <row r="4333">
      <c r="A4333" s="10">
        <f>IF(Offerte!$A141="","",Offerte!$A141)</f>
        <v/>
      </c>
      <c r="B4333" s="10">
        <f>IF(Offerte!$A141="","",Offerte!$B141)</f>
        <v/>
      </c>
      <c r="C4333" s="10">
        <f>IF(Offerte!$A141="","",Offerte!$C141)</f>
        <v/>
      </c>
      <c r="D4333" s="10" t="inlineStr">
        <is>
          <t>E.1.1</t>
        </is>
      </c>
      <c r="E4333" s="10" t="inlineStr">
        <is>
          <t>E</t>
        </is>
      </c>
      <c r="F4333" s="10" t="inlineStr">
        <is>
          <t>T</t>
        </is>
      </c>
      <c r="G4333" s="10" t="inlineStr">
        <is>
          <t>tabular</t>
        </is>
      </c>
      <c r="H4333" s="10" t="n">
        <v>2</v>
      </c>
      <c r="I4333" s="10" t="inlineStr">
        <is>
          <t>Mobile app con travel planner PRM</t>
        </is>
      </c>
      <c r="J4333" s="20" t="n"/>
      <c r="K4333" s="20" t="n"/>
      <c r="L4333" s="20" t="n"/>
      <c r="M4333" s="20" t="n"/>
      <c r="N4333" s="21">
        <f>IF($A4333="","",IF(IFERROR(VALUE($M4333),0)=1,1,0))</f>
        <v/>
      </c>
      <c r="O4333" s="21">
        <f>IF($A4333="",0,IF(OR($S4333&lt;&gt;1,COUNTA($J4333:$M4333)=0),0,IF($N4333=1,$H4333,0)))</f>
        <v/>
      </c>
      <c r="P4333" s="10" t="inlineStr">
        <is>
          <t>sì/no</t>
        </is>
      </c>
      <c r="Q4333" s="21">
        <f>IF($A4333="","",$A4333&amp;"|"&amp;$C4333)</f>
        <v/>
      </c>
      <c r="R4333" s="21">
        <f>IF($A4333="","",$A4333&amp;"|"&amp;$C4333&amp;"|"&amp;$D4333)</f>
        <v/>
      </c>
      <c r="S4333" s="21">
        <f>IF($A4333="","",IFERROR(INDEX(Offerte!$D$2:$D$200,MATCH($Q4333,Offerte!$L$2:$L$200,0)),0))</f>
        <v/>
      </c>
      <c r="T4333" s="21">
        <f>IF($A4333="","",IFERROR(INDEX(Offerte!$G$2:$G$200,MATCH($Q4333,Offerte!$L$2:$L$200,0)),"NO"))</f>
        <v/>
      </c>
    </row>
    <row r="4334">
      <c r="A4334" s="10">
        <f>IF(Offerte!$A141="","",Offerte!$A141)</f>
        <v/>
      </c>
      <c r="B4334" s="10">
        <f>IF(Offerte!$A141="","",Offerte!$B141)</f>
        <v/>
      </c>
      <c r="C4334" s="10">
        <f>IF(Offerte!$A141="","",Offerte!$C141)</f>
        <v/>
      </c>
      <c r="D4334" s="10" t="inlineStr">
        <is>
          <t>E.2.1</t>
        </is>
      </c>
      <c r="E4334" s="10" t="inlineStr">
        <is>
          <t>E</t>
        </is>
      </c>
      <c r="F4334" s="10" t="inlineStr">
        <is>
          <t>D</t>
        </is>
      </c>
      <c r="G4334" s="10" t="inlineStr">
        <is>
          <t>discretionary</t>
        </is>
      </c>
      <c r="H4334" s="10" t="n">
        <v>2</v>
      </c>
      <c r="I4334" s="10" t="inlineStr">
        <is>
          <t>Altre azioni informative e rapporti con gli utenti</t>
        </is>
      </c>
      <c r="J4334" s="20" t="n"/>
      <c r="K4334" s="20" t="n"/>
      <c r="L4334" s="20" t="n"/>
      <c r="M4334" s="20" t="n"/>
      <c r="N4334" s="21">
        <f>IF($A4334="","",MAX(0,MIN(1,IFERROR(VALUE($M4334),0))))</f>
        <v/>
      </c>
      <c r="O4334" s="21">
        <f>IF($A4334="",0,IF(OR($S4334&lt;&gt;1,COUNTA($J4334:$M4334)=0),0,IF(SUMPRODUCT(MAX(($C$5:$C$6173=$C4334)*($D$5:$D$6173=$D4334)*($S$5:$S$6173=1)*IFERROR($N$5:$N$6173*1,0)))&gt;0,ROUND($H4334*($N4334/SUMPRODUCT(MAX(($C$5:$C$6173=$C4334)*($D$5:$D$6173=$D4334)*($S$5:$S$6173=1)*IFERROR($N$5:$N$6173*1,0)))),4),0)))</f>
        <v/>
      </c>
      <c r="P4334" s="10" t="inlineStr">
        <is>
          <t>coeff.</t>
        </is>
      </c>
      <c r="Q4334" s="21">
        <f>IF($A4334="","",$A4334&amp;"|"&amp;$C4334)</f>
        <v/>
      </c>
      <c r="R4334" s="21">
        <f>IF($A4334="","",$A4334&amp;"|"&amp;$C4334&amp;"|"&amp;$D4334)</f>
        <v/>
      </c>
      <c r="S4334" s="21">
        <f>IF($A4334="","",IFERROR(INDEX(Offerte!$D$2:$D$200,MATCH($Q4334,Offerte!$L$2:$L$200,0)),0))</f>
        <v/>
      </c>
      <c r="T4334" s="21">
        <f>IF($A4334="","",IFERROR(INDEX(Offerte!$G$2:$G$200,MATCH($Q4334,Offerte!$L$2:$L$200,0)),"NO"))</f>
        <v/>
      </c>
    </row>
    <row r="4335">
      <c r="A4335" s="10">
        <f>IF(Offerte!$A141="","",Offerte!$A141)</f>
        <v/>
      </c>
      <c r="B4335" s="10">
        <f>IF(Offerte!$A141="","",Offerte!$B141)</f>
        <v/>
      </c>
      <c r="C4335" s="10">
        <f>IF(Offerte!$A141="","",Offerte!$C141)</f>
        <v/>
      </c>
      <c r="D4335" s="10" t="inlineStr">
        <is>
          <t>F.1.1</t>
        </is>
      </c>
      <c r="E4335" s="10" t="inlineStr">
        <is>
          <t>F</t>
        </is>
      </c>
      <c r="F4335" s="10" t="inlineStr">
        <is>
          <t>Q</t>
        </is>
      </c>
      <c r="G4335" s="10" t="inlineStr">
        <is>
          <t>lower</t>
        </is>
      </c>
      <c r="H4335" s="10" t="n">
        <v>7</v>
      </c>
      <c r="I4335" s="10" t="inlineStr">
        <is>
          <t>Performance ambientali del parco mezzi adibito al servizio - I_CEA</t>
        </is>
      </c>
      <c r="J4335" s="20" t="n"/>
      <c r="K4335" s="20" t="n"/>
      <c r="L4335" s="20" t="n"/>
      <c r="M4335" s="20" t="n"/>
      <c r="N4335" s="21">
        <f>IF($A4335="","",IFERROR(VALUE($J4335),0))</f>
        <v/>
      </c>
      <c r="O4335" s="21">
        <f>IF($A4335="",0,IF(OR($S4335&lt;&gt;1,COUNTA($J4335:$M4335)=0),0,IF(AND(IFERROR(AGGREGATE(15,6,$N$5:$N$6173/(($C$5:$C$6173=$C4335)*($D$5:$D$6173=$D4335)*($S$5:$S$6173=1)*($N$5:$N$6173&gt;0)),1),0)&gt;0,$N4335&gt;0),ROUND($H4335*(IFERROR(AGGREGATE(15,6,$N$5:$N$6173/(($C$5:$C$6173=$C4335)*($D$5:$D$6173=$D4335)*($S$5:$S$6173=1)*($N$5:$N$6173&gt;0)),1),0)/$N4335),4),0)))</f>
        <v/>
      </c>
      <c r="P4335" s="10" t="inlineStr">
        <is>
          <t>indice</t>
        </is>
      </c>
      <c r="Q4335" s="21">
        <f>IF($A4335="","",$A4335&amp;"|"&amp;$C4335)</f>
        <v/>
      </c>
      <c r="R4335" s="21">
        <f>IF($A4335="","",$A4335&amp;"|"&amp;$C4335&amp;"|"&amp;$D4335)</f>
        <v/>
      </c>
      <c r="S4335" s="21">
        <f>IF($A4335="","",IFERROR(INDEX(Offerte!$D$2:$D$200,MATCH($Q4335,Offerte!$L$2:$L$200,0)),0))</f>
        <v/>
      </c>
      <c r="T4335" s="21">
        <f>IF($A4335="","",IFERROR(INDEX(Offerte!$G$2:$G$200,MATCH($Q4335,Offerte!$L$2:$L$200,0)),"NO"))</f>
        <v/>
      </c>
    </row>
    <row r="4336">
      <c r="A4336" s="10">
        <f>IF(Offerte!$A141="","",Offerte!$A141)</f>
        <v/>
      </c>
      <c r="B4336" s="10">
        <f>IF(Offerte!$A141="","",Offerte!$B141)</f>
        <v/>
      </c>
      <c r="C4336" s="10">
        <f>IF(Offerte!$A141="","",Offerte!$C141)</f>
        <v/>
      </c>
      <c r="D4336" s="10" t="inlineStr">
        <is>
          <t>F.2.1</t>
        </is>
      </c>
      <c r="E4336" s="10" t="inlineStr">
        <is>
          <t>F</t>
        </is>
      </c>
      <c r="F4336" s="10" t="inlineStr">
        <is>
          <t>Q</t>
        </is>
      </c>
      <c r="G4336" s="10" t="inlineStr">
        <is>
          <t>higher</t>
        </is>
      </c>
      <c r="H4336" s="10" t="n">
        <v>2</v>
      </c>
      <c r="I4336" s="10" t="inlineStr">
        <is>
          <t>Tasso di copertura del servizio con dispositivi ECO-DRIVER</t>
        </is>
      </c>
      <c r="J4336" s="20" t="n"/>
      <c r="K4336" s="20" t="n"/>
      <c r="L4336" s="20" t="n"/>
      <c r="M4336" s="20" t="n"/>
      <c r="N4336" s="21">
        <f>IF($A4336="","",IFERROR(VALUE($K4336)/VALUE($L4336),IFERROR(VALUE($J4336),0)))</f>
        <v/>
      </c>
      <c r="O4336" s="21">
        <f>IF($A4336="",0,IF(OR($S4336&lt;&gt;1,COUNTA($J4336:$M4336)=0),0,IF(SUMPRODUCT(MAX(($C$5:$C$6173=$C4336)*($D$5:$D$6173=$D4336)*($S$5:$S$6173=1)*IFERROR($N$5:$N$6173*1,0)))&gt;0,ROUND($H4336*($N4336/SUMPRODUCT(MAX(($C$5:$C$6173=$C4336)*($D$5:$D$6173=$D4336)*($S$5:$S$6173=1)*IFERROR($N$5:$N$6173*1,0)))),4),0)))</f>
        <v/>
      </c>
      <c r="P4336" s="10" t="inlineStr">
        <is>
          <t>Autobus attrezzati con dispositivi ECO-DRIVER / Autobus totali in offerta, incluse scorte</t>
        </is>
      </c>
      <c r="Q4336" s="21">
        <f>IF($A4336="","",$A4336&amp;"|"&amp;$C4336)</f>
        <v/>
      </c>
      <c r="R4336" s="21">
        <f>IF($A4336="","",$A4336&amp;"|"&amp;$C4336&amp;"|"&amp;$D4336)</f>
        <v/>
      </c>
      <c r="S4336" s="21">
        <f>IF($A4336="","",IFERROR(INDEX(Offerte!$D$2:$D$200,MATCH($Q4336,Offerte!$L$2:$L$200,0)),0))</f>
        <v/>
      </c>
      <c r="T4336" s="21">
        <f>IF($A4336="","",IFERROR(INDEX(Offerte!$G$2:$G$200,MATCH($Q4336,Offerte!$L$2:$L$200,0)),"NO"))</f>
        <v/>
      </c>
    </row>
    <row r="4337">
      <c r="A4337" s="10">
        <f>IF(Offerte!$A141="","",Offerte!$A141)</f>
        <v/>
      </c>
      <c r="B4337" s="10">
        <f>IF(Offerte!$A141="","",Offerte!$B141)</f>
        <v/>
      </c>
      <c r="C4337" s="10">
        <f>IF(Offerte!$A141="","",Offerte!$C141)</f>
        <v/>
      </c>
      <c r="D4337" s="10" t="inlineStr">
        <is>
          <t>F.3.1</t>
        </is>
      </c>
      <c r="E4337" s="10" t="inlineStr">
        <is>
          <t>F</t>
        </is>
      </c>
      <c r="F4337" s="10" t="inlineStr">
        <is>
          <t>Q</t>
        </is>
      </c>
      <c r="G4337" s="10" t="inlineStr">
        <is>
          <t>higher</t>
        </is>
      </c>
      <c r="H4337" s="10" t="n">
        <v>2</v>
      </c>
      <c r="I4337" s="10" t="inlineStr">
        <is>
          <t>Autoproduzione consumi elettrici per trazione</t>
        </is>
      </c>
      <c r="J4337" s="20" t="n"/>
      <c r="K4337" s="20" t="n"/>
      <c r="L4337" s="20" t="n"/>
      <c r="M4337" s="20" t="n"/>
      <c r="N4337" s="21">
        <f>IF($A4337="","",IFERROR(VALUE($J4337),0))</f>
        <v/>
      </c>
      <c r="O4337" s="21">
        <f>IF($A4337="",0,IF(OR($S4337&lt;&gt;1,COUNTA($J4337:$M4337)=0),0,IF(SUMPRODUCT(MAX(($C$5:$C$6173=$C4337)*($D$5:$D$6173=$D4337)*($S$5:$S$6173=1)*IFERROR($N$5:$N$6173*1,0)))&gt;0,ROUND($H4337*($N4337/SUMPRODUCT(MAX(($C$5:$C$6173=$C4337)*($D$5:$D$6173=$D4337)*($S$5:$S$6173=1)*IFERROR($N$5:$N$6173*1,0)))),4),0)))</f>
        <v/>
      </c>
      <c r="P4337" s="10" t="inlineStr">
        <is>
          <t>kWh/anno</t>
        </is>
      </c>
      <c r="Q4337" s="21">
        <f>IF($A4337="","",$A4337&amp;"|"&amp;$C4337)</f>
        <v/>
      </c>
      <c r="R4337" s="21">
        <f>IF($A4337="","",$A4337&amp;"|"&amp;$C4337&amp;"|"&amp;$D4337)</f>
        <v/>
      </c>
      <c r="S4337" s="21">
        <f>IF($A4337="","",IFERROR(INDEX(Offerte!$D$2:$D$200,MATCH($Q4337,Offerte!$L$2:$L$200,0)),0))</f>
        <v/>
      </c>
      <c r="T4337" s="21">
        <f>IF($A4337="","",IFERROR(INDEX(Offerte!$G$2:$G$200,MATCH($Q4337,Offerte!$L$2:$L$200,0)),"NO"))</f>
        <v/>
      </c>
    </row>
    <row r="4338">
      <c r="A4338" s="10">
        <f>IF(Offerte!$A141="","",Offerte!$A141)</f>
        <v/>
      </c>
      <c r="B4338" s="10">
        <f>IF(Offerte!$A141="","",Offerte!$B141)</f>
        <v/>
      </c>
      <c r="C4338" s="10">
        <f>IF(Offerte!$A141="","",Offerte!$C141)</f>
        <v/>
      </c>
      <c r="D4338" s="10" t="inlineStr">
        <is>
          <t>F.4.1</t>
        </is>
      </c>
      <c r="E4338" s="10" t="inlineStr">
        <is>
          <t>F</t>
        </is>
      </c>
      <c r="F4338" s="10" t="inlineStr">
        <is>
          <t>Q</t>
        </is>
      </c>
      <c r="G4338" s="10" t="inlineStr">
        <is>
          <t>soil</t>
        </is>
      </c>
      <c r="H4338" s="10" t="n">
        <v>2</v>
      </c>
      <c r="I4338" s="10" t="inlineStr">
        <is>
          <t>Indice di consumo di suolo</t>
        </is>
      </c>
      <c r="J4338" s="20" t="n"/>
      <c r="K4338" s="20" t="n"/>
      <c r="L4338" s="20" t="n"/>
      <c r="M4338" s="20" t="n"/>
      <c r="N4338" s="21">
        <f>IF($A4338="","",IFERROR(VALUE($J4338),0))</f>
        <v/>
      </c>
      <c r="O4338" s="21">
        <f>IF($A4338="",0,IF(OR($S4338&lt;&gt;1,COUNTA($J4338:$M4338)=0),0,IF($N4338&lt;=0,$H4338,IF(SUMPRODUCT(MAX(($C$5:$C$6173=$C4338)*($D$5:$D$6173=$D4338)*($S$5:$S$6173=1)*IFERROR($N$5:$N$6173*1,0)))&gt;0,ROUND($H4338*((SUMPRODUCT(MAX(($C$5:$C$6173=$C4338)*($D$5:$D$6173=$D4338)*($S$5:$S$6173=1)*IFERROR($N$5:$N$6173*1,0)))-$N4338)/SUMPRODUCT(MAX(($C$5:$C$6173=$C4338)*($D$5:$D$6173=$D4338)*($S$5:$S$6173=1)*IFERROR($N$5:$N$6173*1,0)))),4),0))))</f>
        <v/>
      </c>
      <c r="P4338" s="10" t="inlineStr">
        <is>
          <t>m2</t>
        </is>
      </c>
      <c r="Q4338" s="21">
        <f>IF($A4338="","",$A4338&amp;"|"&amp;$C4338)</f>
        <v/>
      </c>
      <c r="R4338" s="21">
        <f>IF($A4338="","",$A4338&amp;"|"&amp;$C4338&amp;"|"&amp;$D4338)</f>
        <v/>
      </c>
      <c r="S4338" s="21">
        <f>IF($A4338="","",IFERROR(INDEX(Offerte!$D$2:$D$200,MATCH($Q4338,Offerte!$L$2:$L$200,0)),0))</f>
        <v/>
      </c>
      <c r="T4338" s="21">
        <f>IF($A4338="","",IFERROR(INDEX(Offerte!$G$2:$G$200,MATCH($Q4338,Offerte!$L$2:$L$200,0)),"NO"))</f>
        <v/>
      </c>
    </row>
    <row r="4339">
      <c r="A4339" s="10">
        <f>IF(Offerte!$A141="","",Offerte!$A141)</f>
        <v/>
      </c>
      <c r="B4339" s="10">
        <f>IF(Offerte!$A141="","",Offerte!$B141)</f>
        <v/>
      </c>
      <c r="C4339" s="10">
        <f>IF(Offerte!$A141="","",Offerte!$C141)</f>
        <v/>
      </c>
      <c r="D4339" s="10" t="inlineStr">
        <is>
          <t>F.5.1</t>
        </is>
      </c>
      <c r="E4339" s="10" t="inlineStr">
        <is>
          <t>F</t>
        </is>
      </c>
      <c r="F4339" s="10" t="inlineStr">
        <is>
          <t>T</t>
        </is>
      </c>
      <c r="G4339" s="10" t="inlineStr">
        <is>
          <t>tabular</t>
        </is>
      </c>
      <c r="H4339" s="10" t="n">
        <v>1</v>
      </c>
      <c r="I4339" s="10" t="inlineStr">
        <is>
          <t>Rendicontazione di sostenibilità ambientale</t>
        </is>
      </c>
      <c r="J4339" s="20" t="n"/>
      <c r="K4339" s="20" t="n"/>
      <c r="L4339" s="20" t="n"/>
      <c r="M4339" s="20" t="n"/>
      <c r="N4339" s="21">
        <f>IF($A4339="","",IF(IFERROR(VALUE($M4339),0)=1,1,0))</f>
        <v/>
      </c>
      <c r="O4339" s="21">
        <f>IF($A4339="",0,IF(OR($S4339&lt;&gt;1,COUNTA($J4339:$M4339)=0),0,IF($N4339=1,$H4339,0)))</f>
        <v/>
      </c>
      <c r="P4339" s="10" t="inlineStr">
        <is>
          <t>sì/no</t>
        </is>
      </c>
      <c r="Q4339" s="21">
        <f>IF($A4339="","",$A4339&amp;"|"&amp;$C4339)</f>
        <v/>
      </c>
      <c r="R4339" s="21">
        <f>IF($A4339="","",$A4339&amp;"|"&amp;$C4339&amp;"|"&amp;$D4339)</f>
        <v/>
      </c>
      <c r="S4339" s="21">
        <f>IF($A4339="","",IFERROR(INDEX(Offerte!$D$2:$D$200,MATCH($Q4339,Offerte!$L$2:$L$200,0)),0))</f>
        <v/>
      </c>
      <c r="T4339" s="21">
        <f>IF($A4339="","",IFERROR(INDEX(Offerte!$G$2:$G$200,MATCH($Q4339,Offerte!$L$2:$L$200,0)),"NO"))</f>
        <v/>
      </c>
    </row>
    <row r="4340">
      <c r="A4340" s="10">
        <f>IF(Offerte!$A141="","",Offerte!$A141)</f>
        <v/>
      </c>
      <c r="B4340" s="10">
        <f>IF(Offerte!$A141="","",Offerte!$B141)</f>
        <v/>
      </c>
      <c r="C4340" s="10">
        <f>IF(Offerte!$A141="","",Offerte!$C141)</f>
        <v/>
      </c>
      <c r="D4340" s="10" t="inlineStr">
        <is>
          <t>G.1.1</t>
        </is>
      </c>
      <c r="E4340" s="10" t="inlineStr">
        <is>
          <t>G</t>
        </is>
      </c>
      <c r="F4340" s="10" t="inlineStr">
        <is>
          <t>D</t>
        </is>
      </c>
      <c r="G4340" s="10" t="inlineStr">
        <is>
          <t>discretionary</t>
        </is>
      </c>
      <c r="H4340" s="10" t="n">
        <v>2</v>
      </c>
      <c r="I4340" s="10" t="inlineStr">
        <is>
          <t>Qualità del progetto di centrale di controllo aziendale</t>
        </is>
      </c>
      <c r="J4340" s="20" t="n"/>
      <c r="K4340" s="20" t="n"/>
      <c r="L4340" s="20" t="n"/>
      <c r="M4340" s="20" t="n"/>
      <c r="N4340" s="21">
        <f>IF($A4340="","",MAX(0,MIN(1,IFERROR(VALUE($M4340),0))))</f>
        <v/>
      </c>
      <c r="O4340" s="21">
        <f>IF($A4340="",0,IF(OR($S4340&lt;&gt;1,COUNTA($J4340:$M4340)=0),0,IF(SUMPRODUCT(MAX(($C$5:$C$6173=$C4340)*($D$5:$D$6173=$D4340)*($S$5:$S$6173=1)*IFERROR($N$5:$N$6173*1,0)))&gt;0,ROUND($H4340*($N4340/SUMPRODUCT(MAX(($C$5:$C$6173=$C4340)*($D$5:$D$6173=$D4340)*($S$5:$S$6173=1)*IFERROR($N$5:$N$6173*1,0)))),4),0)))</f>
        <v/>
      </c>
      <c r="P4340" s="10" t="inlineStr">
        <is>
          <t>coeff.</t>
        </is>
      </c>
      <c r="Q4340" s="21">
        <f>IF($A4340="","",$A4340&amp;"|"&amp;$C4340)</f>
        <v/>
      </c>
      <c r="R4340" s="21">
        <f>IF($A4340="","",$A4340&amp;"|"&amp;$C4340&amp;"|"&amp;$D4340)</f>
        <v/>
      </c>
      <c r="S4340" s="21">
        <f>IF($A4340="","",IFERROR(INDEX(Offerte!$D$2:$D$200,MATCH($Q4340,Offerte!$L$2:$L$200,0)),0))</f>
        <v/>
      </c>
      <c r="T4340" s="21">
        <f>IF($A4340="","",IFERROR(INDEX(Offerte!$G$2:$G$200,MATCH($Q4340,Offerte!$L$2:$L$200,0)),"NO"))</f>
        <v/>
      </c>
    </row>
    <row r="4341">
      <c r="A4341" s="10">
        <f>IF(Offerte!$A141="","",Offerte!$A141)</f>
        <v/>
      </c>
      <c r="B4341" s="10">
        <f>IF(Offerte!$A141="","",Offerte!$B141)</f>
        <v/>
      </c>
      <c r="C4341" s="10">
        <f>IF(Offerte!$A141="","",Offerte!$C141)</f>
        <v/>
      </c>
      <c r="D4341" s="10" t="inlineStr">
        <is>
          <t>G.2.1</t>
        </is>
      </c>
      <c r="E4341" s="10" t="inlineStr">
        <is>
          <t>G</t>
        </is>
      </c>
      <c r="F4341" s="10" t="inlineStr">
        <is>
          <t>T</t>
        </is>
      </c>
      <c r="G4341" s="10" t="inlineStr">
        <is>
          <t>tabular</t>
        </is>
      </c>
      <c r="H4341" s="10" t="n">
        <v>1</v>
      </c>
      <c r="I4341" s="10" t="inlineStr">
        <is>
          <t>Certificazione ISO 45001</t>
        </is>
      </c>
      <c r="J4341" s="20" t="n"/>
      <c r="K4341" s="20" t="n"/>
      <c r="L4341" s="20" t="n"/>
      <c r="M4341" s="20" t="n"/>
      <c r="N4341" s="21">
        <f>IF($A4341="","",IF(IFERROR(VALUE($M4341),0)=1,1,0))</f>
        <v/>
      </c>
      <c r="O4341" s="21">
        <f>IF($A4341="",0,IF(OR($S4341&lt;&gt;1,COUNTA($J4341:$M4341)=0),0,IF($N4341=1,$H4341,0)))</f>
        <v/>
      </c>
      <c r="P4341" s="10" t="inlineStr">
        <is>
          <t>sì/no</t>
        </is>
      </c>
      <c r="Q4341" s="21">
        <f>IF($A4341="","",$A4341&amp;"|"&amp;$C4341)</f>
        <v/>
      </c>
      <c r="R4341" s="21">
        <f>IF($A4341="","",$A4341&amp;"|"&amp;$C4341&amp;"|"&amp;$D4341)</f>
        <v/>
      </c>
      <c r="S4341" s="21">
        <f>IF($A4341="","",IFERROR(INDEX(Offerte!$D$2:$D$200,MATCH($Q4341,Offerte!$L$2:$L$200,0)),0))</f>
        <v/>
      </c>
      <c r="T4341" s="21">
        <f>IF($A4341="","",IFERROR(INDEX(Offerte!$G$2:$G$200,MATCH($Q4341,Offerte!$L$2:$L$200,0)),"NO"))</f>
        <v/>
      </c>
    </row>
    <row r="4342">
      <c r="A4342" s="10">
        <f>IF(Offerte!$A141="","",Offerte!$A141)</f>
        <v/>
      </c>
      <c r="B4342" s="10">
        <f>IF(Offerte!$A141="","",Offerte!$B141)</f>
        <v/>
      </c>
      <c r="C4342" s="10">
        <f>IF(Offerte!$A141="","",Offerte!$C141)</f>
        <v/>
      </c>
      <c r="D4342" s="10" t="inlineStr">
        <is>
          <t>G.3.1</t>
        </is>
      </c>
      <c r="E4342" s="10" t="inlineStr">
        <is>
          <t>G</t>
        </is>
      </c>
      <c r="F4342" s="10" t="inlineStr">
        <is>
          <t>T</t>
        </is>
      </c>
      <c r="G4342" s="10" t="inlineStr">
        <is>
          <t>tabular</t>
        </is>
      </c>
      <c r="H4342" s="10" t="n">
        <v>1</v>
      </c>
      <c r="I4342" s="10" t="inlineStr">
        <is>
          <t>Certificazioni di responsabilità sociale</t>
        </is>
      </c>
      <c r="J4342" s="20" t="n"/>
      <c r="K4342" s="20" t="n"/>
      <c r="L4342" s="20" t="n"/>
      <c r="M4342" s="20" t="n"/>
      <c r="N4342" s="21">
        <f>IF($A4342="","",IF(IFERROR(VALUE($M4342),0)=1,1,0))</f>
        <v/>
      </c>
      <c r="O4342" s="21">
        <f>IF($A4342="",0,IF(OR($S4342&lt;&gt;1,COUNTA($J4342:$M4342)=0),0,IF($N4342=1,$H4342,0)))</f>
        <v/>
      </c>
      <c r="P4342" s="10" t="inlineStr">
        <is>
          <t>sì/no</t>
        </is>
      </c>
      <c r="Q4342" s="21">
        <f>IF($A4342="","",$A4342&amp;"|"&amp;$C4342)</f>
        <v/>
      </c>
      <c r="R4342" s="21">
        <f>IF($A4342="","",$A4342&amp;"|"&amp;$C4342&amp;"|"&amp;$D4342)</f>
        <v/>
      </c>
      <c r="S4342" s="21">
        <f>IF($A4342="","",IFERROR(INDEX(Offerte!$D$2:$D$200,MATCH($Q4342,Offerte!$L$2:$L$200,0)),0))</f>
        <v/>
      </c>
      <c r="T4342" s="21">
        <f>IF($A4342="","",IFERROR(INDEX(Offerte!$G$2:$G$200,MATCH($Q4342,Offerte!$L$2:$L$200,0)),"NO"))</f>
        <v/>
      </c>
    </row>
    <row r="4343">
      <c r="A4343" s="10">
        <f>IF(Offerte!$A141="","",Offerte!$A141)</f>
        <v/>
      </c>
      <c r="B4343" s="10">
        <f>IF(Offerte!$A141="","",Offerte!$B141)</f>
        <v/>
      </c>
      <c r="C4343" s="10">
        <f>IF(Offerte!$A141="","",Offerte!$C141)</f>
        <v/>
      </c>
      <c r="D4343" s="10" t="inlineStr">
        <is>
          <t>G.4.1</t>
        </is>
      </c>
      <c r="E4343" s="10" t="inlineStr">
        <is>
          <t>G</t>
        </is>
      </c>
      <c r="F4343" s="10" t="inlineStr">
        <is>
          <t>D</t>
        </is>
      </c>
      <c r="G4343" s="10" t="inlineStr">
        <is>
          <t>discretionary</t>
        </is>
      </c>
      <c r="H4343" s="10" t="n">
        <v>2</v>
      </c>
      <c r="I4343" s="10" t="inlineStr">
        <is>
          <t>Qualità del piano di formazione del personale</t>
        </is>
      </c>
      <c r="J4343" s="20" t="n"/>
      <c r="K4343" s="20" t="n"/>
      <c r="L4343" s="20" t="n"/>
      <c r="M4343" s="20" t="n"/>
      <c r="N4343" s="21">
        <f>IF($A4343="","",MAX(0,MIN(1,IFERROR(VALUE($M4343),0))))</f>
        <v/>
      </c>
      <c r="O4343" s="21">
        <f>IF($A4343="",0,IF(OR($S4343&lt;&gt;1,COUNTA($J4343:$M4343)=0),0,IF(SUMPRODUCT(MAX(($C$5:$C$6173=$C4343)*($D$5:$D$6173=$D4343)*($S$5:$S$6173=1)*IFERROR($N$5:$N$6173*1,0)))&gt;0,ROUND($H4343*($N4343/SUMPRODUCT(MAX(($C$5:$C$6173=$C4343)*($D$5:$D$6173=$D4343)*($S$5:$S$6173=1)*IFERROR($N$5:$N$6173*1,0)))),4),0)))</f>
        <v/>
      </c>
      <c r="P4343" s="10" t="inlineStr">
        <is>
          <t>coeff.</t>
        </is>
      </c>
      <c r="Q4343" s="21">
        <f>IF($A4343="","",$A4343&amp;"|"&amp;$C4343)</f>
        <v/>
      </c>
      <c r="R4343" s="21">
        <f>IF($A4343="","",$A4343&amp;"|"&amp;$C4343&amp;"|"&amp;$D4343)</f>
        <v/>
      </c>
      <c r="S4343" s="21">
        <f>IF($A4343="","",IFERROR(INDEX(Offerte!$D$2:$D$200,MATCH($Q4343,Offerte!$L$2:$L$200,0)),0))</f>
        <v/>
      </c>
      <c r="T4343" s="21">
        <f>IF($A4343="","",IFERROR(INDEX(Offerte!$G$2:$G$200,MATCH($Q4343,Offerte!$L$2:$L$200,0)),"NO"))</f>
        <v/>
      </c>
    </row>
    <row r="4344">
      <c r="A4344" s="10">
        <f>IF(Offerte!$A141="","",Offerte!$A141)</f>
        <v/>
      </c>
      <c r="B4344" s="10">
        <f>IF(Offerte!$A141="","",Offerte!$B141)</f>
        <v/>
      </c>
      <c r="C4344" s="10">
        <f>IF(Offerte!$A141="","",Offerte!$C141)</f>
        <v/>
      </c>
      <c r="D4344" s="10" t="inlineStr">
        <is>
          <t>G.5.1</t>
        </is>
      </c>
      <c r="E4344" s="10" t="inlineStr">
        <is>
          <t>G</t>
        </is>
      </c>
      <c r="F4344" s="10" t="inlineStr">
        <is>
          <t>T</t>
        </is>
      </c>
      <c r="G4344" s="10" t="inlineStr">
        <is>
          <t>tabular</t>
        </is>
      </c>
      <c r="H4344" s="10" t="n">
        <v>1</v>
      </c>
      <c r="I4344" s="10" t="inlineStr">
        <is>
          <t>Impegno al mantenimento delle garanzie del contratto di secondo livello del gestore uscente</t>
        </is>
      </c>
      <c r="J4344" s="20" t="n"/>
      <c r="K4344" s="20" t="n"/>
      <c r="L4344" s="20" t="n"/>
      <c r="M4344" s="20" t="n"/>
      <c r="N4344" s="21">
        <f>IF($A4344="","",IF(IFERROR(VALUE($M4344),0)=1,1,0))</f>
        <v/>
      </c>
      <c r="O4344" s="21">
        <f>IF($A4344="",0,IF(OR($S4344&lt;&gt;1,COUNTA($J4344:$M4344)=0),0,IF($N4344=1,$H4344,0)))</f>
        <v/>
      </c>
      <c r="P4344" s="10" t="inlineStr">
        <is>
          <t>sì/no</t>
        </is>
      </c>
      <c r="Q4344" s="21">
        <f>IF($A4344="","",$A4344&amp;"|"&amp;$C4344)</f>
        <v/>
      </c>
      <c r="R4344" s="21">
        <f>IF($A4344="","",$A4344&amp;"|"&amp;$C4344&amp;"|"&amp;$D4344)</f>
        <v/>
      </c>
      <c r="S4344" s="21">
        <f>IF($A4344="","",IFERROR(INDEX(Offerte!$D$2:$D$200,MATCH($Q4344,Offerte!$L$2:$L$200,0)),0))</f>
        <v/>
      </c>
      <c r="T4344" s="21">
        <f>IF($A4344="","",IFERROR(INDEX(Offerte!$G$2:$G$200,MATCH($Q4344,Offerte!$L$2:$L$200,0)),"NO"))</f>
        <v/>
      </c>
    </row>
    <row r="4345">
      <c r="A4345" s="10">
        <f>IF(Offerte!$A142="","",Offerte!$A142)</f>
        <v/>
      </c>
      <c r="B4345" s="10">
        <f>IF(Offerte!$A142="","",Offerte!$B142)</f>
        <v/>
      </c>
      <c r="C4345" s="10">
        <f>IF(Offerte!$A142="","",Offerte!$C142)</f>
        <v/>
      </c>
      <c r="D4345" s="10" t="inlineStr">
        <is>
          <t>A.1.1</t>
        </is>
      </c>
      <c r="E4345" s="10" t="inlineStr">
        <is>
          <t>A</t>
        </is>
      </c>
      <c r="F4345" s="10" t="inlineStr">
        <is>
          <t>Q</t>
        </is>
      </c>
      <c r="G4345" s="10" t="inlineStr">
        <is>
          <t>higher</t>
        </is>
      </c>
      <c r="H4345" s="10" t="n">
        <v>3</v>
      </c>
      <c r="I4345" s="10" t="inlineStr">
        <is>
          <t>Tasso aggiuntivo di corse controllate</t>
        </is>
      </c>
      <c r="J4345" s="20" t="n"/>
      <c r="K4345" s="20" t="n"/>
      <c r="L4345" s="20" t="n"/>
      <c r="M4345" s="20" t="n"/>
      <c r="N4345" s="21">
        <f>IF($A4345="","",IFERROR(VALUE($K4345)/VALUE($L4345)*100,IFERROR(VALUE($J4345),0)))</f>
        <v/>
      </c>
      <c r="O4345" s="21">
        <f>IF($A4345="",0,IF(OR($S4345&lt;&gt;1,COUNTA($J4345:$M4345)=0),0,IF(SUMPRODUCT(MAX(($C$5:$C$6173=$C4345)*($D$5:$D$6173=$D4345)*($S$5:$S$6173=1)*IFERROR($N$5:$N$6173*1,0)))&gt;0,ROUND($H4345*($N4345/SUMPRODUCT(MAX(($C$5:$C$6173=$C4345)*($D$5:$D$6173=$D4345)*($S$5:$S$6173=1)*IFERROR($N$5:$N$6173*1,0)))),4),0)))</f>
        <v/>
      </c>
      <c r="P4345" s="10" t="inlineStr">
        <is>
          <t>Corse controllate annue / Corse programmate annue</t>
        </is>
      </c>
      <c r="Q4345" s="21">
        <f>IF($A4345="","",$A4345&amp;"|"&amp;$C4345)</f>
        <v/>
      </c>
      <c r="R4345" s="21">
        <f>IF($A4345="","",$A4345&amp;"|"&amp;$C4345&amp;"|"&amp;$D4345)</f>
        <v/>
      </c>
      <c r="S4345" s="21">
        <f>IF($A4345="","",IFERROR(INDEX(Offerte!$D$2:$D$200,MATCH($Q4345,Offerte!$L$2:$L$200,0)),0))</f>
        <v/>
      </c>
      <c r="T4345" s="21">
        <f>IF($A4345="","",IFERROR(INDEX(Offerte!$G$2:$G$200,MATCH($Q4345,Offerte!$L$2:$L$200,0)),"NO"))</f>
        <v/>
      </c>
    </row>
    <row r="4346">
      <c r="A4346" s="10">
        <f>IF(Offerte!$A142="","",Offerte!$A142)</f>
        <v/>
      </c>
      <c r="B4346" s="10">
        <f>IF(Offerte!$A142="","",Offerte!$B142)</f>
        <v/>
      </c>
      <c r="C4346" s="10">
        <f>IF(Offerte!$A142="","",Offerte!$C142)</f>
        <v/>
      </c>
      <c r="D4346" s="10" t="inlineStr">
        <is>
          <t>A.1.2</t>
        </is>
      </c>
      <c r="E4346" s="10" t="inlineStr">
        <is>
          <t>A</t>
        </is>
      </c>
      <c r="F4346" s="10" t="inlineStr">
        <is>
          <t>Q</t>
        </is>
      </c>
      <c r="G4346" s="10" t="inlineStr">
        <is>
          <t>higher</t>
        </is>
      </c>
      <c r="H4346" s="10" t="n">
        <v>4</v>
      </c>
      <c r="I4346" s="10" t="inlineStr">
        <is>
          <t>Numero aggiuntivo di passeggeri controllati</t>
        </is>
      </c>
      <c r="J4346" s="20" t="n"/>
      <c r="K4346" s="20" t="n"/>
      <c r="L4346" s="20" t="n"/>
      <c r="M4346" s="20" t="n"/>
      <c r="N4346" s="21">
        <f>IF($A4346="","",IFERROR(VALUE($J4346),0))</f>
        <v/>
      </c>
      <c r="O4346" s="21">
        <f>IF($A4346="",0,IF(OR($S4346&lt;&gt;1,COUNTA($J4346:$M4346)=0),0,IF(SUMPRODUCT(MAX(($C$5:$C$6173=$C4346)*($D$5:$D$6173=$D4346)*($S$5:$S$6173=1)*IFERROR($N$5:$N$6173*1,0)))&gt;0,ROUND($H4346*($N4346/SUMPRODUCT(MAX(($C$5:$C$6173=$C4346)*($D$5:$D$6173=$D4346)*($S$5:$S$6173=1)*IFERROR($N$5:$N$6173*1,0)))),4),0)))</f>
        <v/>
      </c>
      <c r="P4346" s="10" t="inlineStr">
        <is>
          <t>passeggeri/anno</t>
        </is>
      </c>
      <c r="Q4346" s="21">
        <f>IF($A4346="","",$A4346&amp;"|"&amp;$C4346)</f>
        <v/>
      </c>
      <c r="R4346" s="21">
        <f>IF($A4346="","",$A4346&amp;"|"&amp;$C4346&amp;"|"&amp;$D4346)</f>
        <v/>
      </c>
      <c r="S4346" s="21">
        <f>IF($A4346="","",IFERROR(INDEX(Offerte!$D$2:$D$200,MATCH($Q4346,Offerte!$L$2:$L$200,0)),0))</f>
        <v/>
      </c>
      <c r="T4346" s="21">
        <f>IF($A4346="","",IFERROR(INDEX(Offerte!$G$2:$G$200,MATCH($Q4346,Offerte!$L$2:$L$200,0)),"NO"))</f>
        <v/>
      </c>
    </row>
    <row r="4347">
      <c r="A4347" s="10">
        <f>IF(Offerte!$A142="","",Offerte!$A142)</f>
        <v/>
      </c>
      <c r="B4347" s="10">
        <f>IF(Offerte!$A142="","",Offerte!$B142)</f>
        <v/>
      </c>
      <c r="C4347" s="10">
        <f>IF(Offerte!$A142="","",Offerte!$C142)</f>
        <v/>
      </c>
      <c r="D4347" s="10" t="inlineStr">
        <is>
          <t>B.1.1</t>
        </is>
      </c>
      <c r="E4347" s="10" t="inlineStr">
        <is>
          <t>B</t>
        </is>
      </c>
      <c r="F4347" s="10" t="inlineStr">
        <is>
          <t>Q</t>
        </is>
      </c>
      <c r="G4347" s="10" t="inlineStr">
        <is>
          <t>higher</t>
        </is>
      </c>
      <c r="H4347" s="10" t="n">
        <v>3</v>
      </c>
      <c r="I4347" s="10" t="inlineStr">
        <is>
          <t>Incremento dei posti offerti nelle fasce di punta</t>
        </is>
      </c>
      <c r="J4347" s="20" t="n"/>
      <c r="K4347" s="20" t="n"/>
      <c r="L4347" s="20" t="n"/>
      <c r="M4347" s="20" t="n"/>
      <c r="N4347" s="21">
        <f>IF($A4347="","",IFERROR(VALUE($J4347),0))</f>
        <v/>
      </c>
      <c r="O4347" s="21">
        <f>IF($A4347="",0,IF(OR($S4347&lt;&gt;1,COUNTA($J4347:$M4347)=0),0,IF(SUMPRODUCT(MAX(($C$5:$C$6173=$C4347)*($D$5:$D$6173=$D4347)*($S$5:$S$6173=1)*IFERROR($N$5:$N$6173*1,0)))&gt;0,ROUND($H4347*($N4347/SUMPRODUCT(MAX(($C$5:$C$6173=$C4347)*($D$5:$D$6173=$D4347)*($S$5:$S$6173=1)*IFERROR($N$5:$N$6173*1,0)))),4),0)))</f>
        <v/>
      </c>
      <c r="P4347" s="10" t="inlineStr">
        <is>
          <t>posti*km</t>
        </is>
      </c>
      <c r="Q4347" s="21">
        <f>IF($A4347="","",$A4347&amp;"|"&amp;$C4347)</f>
        <v/>
      </c>
      <c r="R4347" s="21">
        <f>IF($A4347="","",$A4347&amp;"|"&amp;$C4347&amp;"|"&amp;$D4347)</f>
        <v/>
      </c>
      <c r="S4347" s="21">
        <f>IF($A4347="","",IFERROR(INDEX(Offerte!$D$2:$D$200,MATCH($Q4347,Offerte!$L$2:$L$200,0)),0))</f>
        <v/>
      </c>
      <c r="T4347" s="21">
        <f>IF($A4347="","",IFERROR(INDEX(Offerte!$G$2:$G$200,MATCH($Q4347,Offerte!$L$2:$L$200,0)),"NO"))</f>
        <v/>
      </c>
    </row>
    <row r="4348">
      <c r="A4348" s="10">
        <f>IF(Offerte!$A142="","",Offerte!$A142)</f>
        <v/>
      </c>
      <c r="B4348" s="10">
        <f>IF(Offerte!$A142="","",Offerte!$B142)</f>
        <v/>
      </c>
      <c r="C4348" s="10">
        <f>IF(Offerte!$A142="","",Offerte!$C142)</f>
        <v/>
      </c>
      <c r="D4348" s="10" t="inlineStr">
        <is>
          <t>B.2.1</t>
        </is>
      </c>
      <c r="E4348" s="10" t="inlineStr">
        <is>
          <t>B</t>
        </is>
      </c>
      <c r="F4348" s="10" t="inlineStr">
        <is>
          <t>Q</t>
        </is>
      </c>
      <c r="G4348" s="10" t="inlineStr">
        <is>
          <t>higher</t>
        </is>
      </c>
      <c r="H4348" s="10" t="n">
        <v>4</v>
      </c>
      <c r="I4348" s="10" t="inlineStr">
        <is>
          <t>Corse aggiuntive nell'arco giornaliero base</t>
        </is>
      </c>
      <c r="J4348" s="20" t="n"/>
      <c r="K4348" s="20" t="n"/>
      <c r="L4348" s="20" t="n"/>
      <c r="M4348" s="20" t="n"/>
      <c r="N4348" s="21">
        <f>IF($A4348="","",IFERROR(VALUE($J4348),0))</f>
        <v/>
      </c>
      <c r="O4348" s="21">
        <f>IF($A4348="",0,IF(OR($S4348&lt;&gt;1,COUNTA($J4348:$M4348)=0),0,IF(SUMPRODUCT(MAX(($C$5:$C$6173=$C4348)*($D$5:$D$6173=$D4348)*($S$5:$S$6173=1)*IFERROR($N$5:$N$6173*1,0)))&gt;0,ROUND($H4348*($N4348/SUMPRODUCT(MAX(($C$5:$C$6173=$C4348)*($D$5:$D$6173=$D4348)*($S$5:$S$6173=1)*IFERROR($N$5:$N$6173*1,0)))),4),0)))</f>
        <v/>
      </c>
      <c r="P4348" s="10" t="inlineStr">
        <is>
          <t>corse</t>
        </is>
      </c>
      <c r="Q4348" s="21">
        <f>IF($A4348="","",$A4348&amp;"|"&amp;$C4348)</f>
        <v/>
      </c>
      <c r="R4348" s="21">
        <f>IF($A4348="","",$A4348&amp;"|"&amp;$C4348&amp;"|"&amp;$D4348)</f>
        <v/>
      </c>
      <c r="S4348" s="21">
        <f>IF($A4348="","",IFERROR(INDEX(Offerte!$D$2:$D$200,MATCH($Q4348,Offerte!$L$2:$L$200,0)),0))</f>
        <v/>
      </c>
      <c r="T4348" s="21">
        <f>IF($A4348="","",IFERROR(INDEX(Offerte!$G$2:$G$200,MATCH($Q4348,Offerte!$L$2:$L$200,0)),"NO"))</f>
        <v/>
      </c>
    </row>
    <row r="4349">
      <c r="A4349" s="10">
        <f>IF(Offerte!$A142="","",Offerte!$A142)</f>
        <v/>
      </c>
      <c r="B4349" s="10">
        <f>IF(Offerte!$A142="","",Offerte!$B142)</f>
        <v/>
      </c>
      <c r="C4349" s="10">
        <f>IF(Offerte!$A142="","",Offerte!$C142)</f>
        <v/>
      </c>
      <c r="D4349" s="10" t="inlineStr">
        <is>
          <t>B.3.1</t>
        </is>
      </c>
      <c r="E4349" s="10" t="inlineStr">
        <is>
          <t>B</t>
        </is>
      </c>
      <c r="F4349" s="10" t="inlineStr">
        <is>
          <t>Q</t>
        </is>
      </c>
      <c r="G4349" s="10" t="inlineStr">
        <is>
          <t>higher</t>
        </is>
      </c>
      <c r="H4349" s="10" t="n">
        <v>2</v>
      </c>
      <c r="I4349" s="10" t="inlineStr">
        <is>
          <t>Numero di corse aggiuntive per allungamento dell'arco di servizio giornaliero nelle fasce serali</t>
        </is>
      </c>
      <c r="J4349" s="20" t="n"/>
      <c r="K4349" s="20" t="n"/>
      <c r="L4349" s="20" t="n"/>
      <c r="M4349" s="20" t="n"/>
      <c r="N4349" s="21">
        <f>IF($A4349="","",IFERROR(VALUE($J4349),0))</f>
        <v/>
      </c>
      <c r="O4349" s="21">
        <f>IF($A4349="",0,IF(OR($S4349&lt;&gt;1,COUNTA($J4349:$M4349)=0),0,IF(SUMPRODUCT(MAX(($C$5:$C$6173=$C4349)*($D$5:$D$6173=$D4349)*($S$5:$S$6173=1)*IFERROR($N$5:$N$6173*1,0)))&gt;0,ROUND($H4349*($N4349/SUMPRODUCT(MAX(($C$5:$C$6173=$C4349)*($D$5:$D$6173=$D4349)*($S$5:$S$6173=1)*IFERROR($N$5:$N$6173*1,0)))),4),0)))</f>
        <v/>
      </c>
      <c r="P4349" s="10" t="inlineStr">
        <is>
          <t>corse</t>
        </is>
      </c>
      <c r="Q4349" s="21">
        <f>IF($A4349="","",$A4349&amp;"|"&amp;$C4349)</f>
        <v/>
      </c>
      <c r="R4349" s="21">
        <f>IF($A4349="","",$A4349&amp;"|"&amp;$C4349&amp;"|"&amp;$D4349)</f>
        <v/>
      </c>
      <c r="S4349" s="21">
        <f>IF($A4349="","",IFERROR(INDEX(Offerte!$D$2:$D$200,MATCH($Q4349,Offerte!$L$2:$L$200,0)),0))</f>
        <v/>
      </c>
      <c r="T4349" s="21">
        <f>IF($A4349="","",IFERROR(INDEX(Offerte!$G$2:$G$200,MATCH($Q4349,Offerte!$L$2:$L$200,0)),"NO"))</f>
        <v/>
      </c>
    </row>
    <row r="4350">
      <c r="A4350" s="10">
        <f>IF(Offerte!$A142="","",Offerte!$A142)</f>
        <v/>
      </c>
      <c r="B4350" s="10">
        <f>IF(Offerte!$A142="","",Offerte!$B142)</f>
        <v/>
      </c>
      <c r="C4350" s="10">
        <f>IF(Offerte!$A142="","",Offerte!$C142)</f>
        <v/>
      </c>
      <c r="D4350" s="10" t="inlineStr">
        <is>
          <t>B.4.1</t>
        </is>
      </c>
      <c r="E4350" s="10" t="inlineStr">
        <is>
          <t>B</t>
        </is>
      </c>
      <c r="F4350" s="10" t="inlineStr">
        <is>
          <t>Q</t>
        </is>
      </c>
      <c r="G4350" s="10" t="inlineStr">
        <is>
          <t>higher</t>
        </is>
      </c>
      <c r="H4350" s="10" t="n">
        <v>3</v>
      </c>
      <c r="I4350" s="10" t="inlineStr">
        <is>
          <t>Percorrenze aggiuntive offerte nel Programma d'esercizio delle prime due fasi attuative</t>
        </is>
      </c>
      <c r="J4350" s="20" t="n"/>
      <c r="K4350" s="20" t="n"/>
      <c r="L4350" s="20" t="n"/>
      <c r="M4350" s="20" t="n"/>
      <c r="N4350" s="21">
        <f>IF($A4350="","",IFERROR(VALUE($J4350),0))</f>
        <v/>
      </c>
      <c r="O4350" s="21">
        <f>IF($A4350="",0,IF(OR($S4350&lt;&gt;1,COUNTA($J4350:$M4350)=0),0,IF(SUMPRODUCT(MAX(($C$5:$C$6173=$C4350)*($D$5:$D$6173=$D4350)*($S$5:$S$6173=1)*IFERROR($N$5:$N$6173*1,0)))&gt;0,ROUND($H4350*($N4350/SUMPRODUCT(MAX(($C$5:$C$6173=$C4350)*($D$5:$D$6173=$D4350)*($S$5:$S$6173=1)*IFERROR($N$5:$N$6173*1,0)))),4),0)))</f>
        <v/>
      </c>
      <c r="P4350" s="10" t="inlineStr">
        <is>
          <t>vett*km</t>
        </is>
      </c>
      <c r="Q4350" s="21">
        <f>IF($A4350="","",$A4350&amp;"|"&amp;$C4350)</f>
        <v/>
      </c>
      <c r="R4350" s="21">
        <f>IF($A4350="","",$A4350&amp;"|"&amp;$C4350&amp;"|"&amp;$D4350)</f>
        <v/>
      </c>
      <c r="S4350" s="21">
        <f>IF($A4350="","",IFERROR(INDEX(Offerte!$D$2:$D$200,MATCH($Q4350,Offerte!$L$2:$L$200,0)),0))</f>
        <v/>
      </c>
      <c r="T4350" s="21">
        <f>IF($A4350="","",IFERROR(INDEX(Offerte!$G$2:$G$200,MATCH($Q4350,Offerte!$L$2:$L$200,0)),"NO"))</f>
        <v/>
      </c>
    </row>
    <row r="4351">
      <c r="A4351" s="10">
        <f>IF(Offerte!$A142="","",Offerte!$A142)</f>
        <v/>
      </c>
      <c r="B4351" s="10">
        <f>IF(Offerte!$A142="","",Offerte!$B142)</f>
        <v/>
      </c>
      <c r="C4351" s="10">
        <f>IF(Offerte!$A142="","",Offerte!$C142)</f>
        <v/>
      </c>
      <c r="D4351" s="10" t="inlineStr">
        <is>
          <t>B.5.1</t>
        </is>
      </c>
      <c r="E4351" s="10" t="inlineStr">
        <is>
          <t>B</t>
        </is>
      </c>
      <c r="F4351" s="10" t="inlineStr">
        <is>
          <t>D</t>
        </is>
      </c>
      <c r="G4351" s="10" t="inlineStr">
        <is>
          <t>discretionary</t>
        </is>
      </c>
      <c r="H4351" s="10" t="n">
        <v>2</v>
      </c>
      <c r="I4351" s="10" t="inlineStr">
        <is>
          <t>Efficacia del progetto di servizi complementari DRT</t>
        </is>
      </c>
      <c r="J4351" s="20" t="n"/>
      <c r="K4351" s="20" t="n"/>
      <c r="L4351" s="20" t="n"/>
      <c r="M4351" s="20" t="n"/>
      <c r="N4351" s="21">
        <f>IF($A4351="","",MAX(0,MIN(1,IFERROR(VALUE($M4351),0))))</f>
        <v/>
      </c>
      <c r="O4351" s="21">
        <f>IF($A4351="",0,IF(OR($S4351&lt;&gt;1,COUNTA($J4351:$M4351)=0),0,IF(SUMPRODUCT(MAX(($C$5:$C$6173=$C4351)*($D$5:$D$6173=$D4351)*($S$5:$S$6173=1)*IFERROR($N$5:$N$6173*1,0)))&gt;0,ROUND($H4351*($N4351/SUMPRODUCT(MAX(($C$5:$C$6173=$C4351)*($D$5:$D$6173=$D4351)*($S$5:$S$6173=1)*IFERROR($N$5:$N$6173*1,0)))),4),0)))</f>
        <v/>
      </c>
      <c r="P4351" s="10" t="inlineStr">
        <is>
          <t>coeff.</t>
        </is>
      </c>
      <c r="Q4351" s="21">
        <f>IF($A4351="","",$A4351&amp;"|"&amp;$C4351)</f>
        <v/>
      </c>
      <c r="R4351" s="21">
        <f>IF($A4351="","",$A4351&amp;"|"&amp;$C4351&amp;"|"&amp;$D4351)</f>
        <v/>
      </c>
      <c r="S4351" s="21">
        <f>IF($A4351="","",IFERROR(INDEX(Offerte!$D$2:$D$200,MATCH($Q4351,Offerte!$L$2:$L$200,0)),0))</f>
        <v/>
      </c>
      <c r="T4351" s="21">
        <f>IF($A4351="","",IFERROR(INDEX(Offerte!$G$2:$G$200,MATCH($Q4351,Offerte!$L$2:$L$200,0)),"NO"))</f>
        <v/>
      </c>
    </row>
    <row r="4352">
      <c r="A4352" s="10">
        <f>IF(Offerte!$A142="","",Offerte!$A142)</f>
        <v/>
      </c>
      <c r="B4352" s="10">
        <f>IF(Offerte!$A142="","",Offerte!$B142)</f>
        <v/>
      </c>
      <c r="C4352" s="10">
        <f>IF(Offerte!$A142="","",Offerte!$C142)</f>
        <v/>
      </c>
      <c r="D4352" s="10" t="inlineStr">
        <is>
          <t>C.1.1</t>
        </is>
      </c>
      <c r="E4352" s="10" t="inlineStr">
        <is>
          <t>C</t>
        </is>
      </c>
      <c r="F4352" s="10" t="inlineStr">
        <is>
          <t>Q</t>
        </is>
      </c>
      <c r="G4352" s="10" t="inlineStr">
        <is>
          <t>higher</t>
        </is>
      </c>
      <c r="H4352" s="10" t="n">
        <v>2</v>
      </c>
      <c r="I4352" s="10" t="inlineStr">
        <is>
          <t>Tasso di copertura del servizio con telecamere BSD</t>
        </is>
      </c>
      <c r="J4352" s="20" t="n"/>
      <c r="K4352" s="20" t="n"/>
      <c r="L4352" s="20" t="n"/>
      <c r="M4352" s="20" t="n"/>
      <c r="N4352" s="21">
        <f>IF($A4352="","",IFERROR(VALUE($K4352)/VALUE($L4352),IFERROR(VALUE($J4352),0)))</f>
        <v/>
      </c>
      <c r="O4352" s="21">
        <f>IF($A4352="",0,IF(OR($S4352&lt;&gt;1,COUNTA($J4352:$M4352)=0),0,IF(SUMPRODUCT(MAX(($C$5:$C$6173=$C4352)*($D$5:$D$6173=$D4352)*($S$5:$S$6173=1)*IFERROR($N$5:$N$6173*1,0)))&gt;0,ROUND($H4352*($N4352/SUMPRODUCT(MAX(($C$5:$C$6173=$C4352)*($D$5:$D$6173=$D4352)*($S$5:$S$6173=1)*IFERROR($N$5:$N$6173*1,0)))),4),0)))</f>
        <v/>
      </c>
      <c r="P4352" s="10" t="inlineStr">
        <is>
          <t>Autobus attrezzati con telecamere BSD / Autobus totali in offerta, incluse scorte</t>
        </is>
      </c>
      <c r="Q4352" s="21">
        <f>IF($A4352="","",$A4352&amp;"|"&amp;$C4352)</f>
        <v/>
      </c>
      <c r="R4352" s="21">
        <f>IF($A4352="","",$A4352&amp;"|"&amp;$C4352&amp;"|"&amp;$D4352)</f>
        <v/>
      </c>
      <c r="S4352" s="21">
        <f>IF($A4352="","",IFERROR(INDEX(Offerte!$D$2:$D$200,MATCH($Q4352,Offerte!$L$2:$L$200,0)),0))</f>
        <v/>
      </c>
      <c r="T4352" s="21">
        <f>IF($A4352="","",IFERROR(INDEX(Offerte!$G$2:$G$200,MATCH($Q4352,Offerte!$L$2:$L$200,0)),"NO"))</f>
        <v/>
      </c>
    </row>
    <row r="4353">
      <c r="A4353" s="10">
        <f>IF(Offerte!$A142="","",Offerte!$A142)</f>
        <v/>
      </c>
      <c r="B4353" s="10">
        <f>IF(Offerte!$A142="","",Offerte!$B142)</f>
        <v/>
      </c>
      <c r="C4353" s="10">
        <f>IF(Offerte!$A142="","",Offerte!$C142)</f>
        <v/>
      </c>
      <c r="D4353" s="10" t="inlineStr">
        <is>
          <t>C.1.2</t>
        </is>
      </c>
      <c r="E4353" s="10" t="inlineStr">
        <is>
          <t>C</t>
        </is>
      </c>
      <c r="F4353" s="10" t="inlineStr">
        <is>
          <t>Q</t>
        </is>
      </c>
      <c r="G4353" s="10" t="inlineStr">
        <is>
          <t>higher</t>
        </is>
      </c>
      <c r="H4353" s="10" t="n">
        <v>2</v>
      </c>
      <c r="I4353" s="10" t="inlineStr">
        <is>
          <t>Tasso di copertura del servizio con telecamere ADAS</t>
        </is>
      </c>
      <c r="J4353" s="20" t="n"/>
      <c r="K4353" s="20" t="n"/>
      <c r="L4353" s="20" t="n"/>
      <c r="M4353" s="20" t="n"/>
      <c r="N4353" s="21">
        <f>IF($A4353="","",IFERROR(VALUE($K4353)/VALUE($L4353),IFERROR(VALUE($J4353),0)))</f>
        <v/>
      </c>
      <c r="O4353" s="21">
        <f>IF($A4353="",0,IF(OR($S4353&lt;&gt;1,COUNTA($J4353:$M4353)=0),0,IF(SUMPRODUCT(MAX(($C$5:$C$6173=$C4353)*($D$5:$D$6173=$D4353)*($S$5:$S$6173=1)*IFERROR($N$5:$N$6173*1,0)))&gt;0,ROUND($H4353*($N4353/SUMPRODUCT(MAX(($C$5:$C$6173=$C4353)*($D$5:$D$6173=$D4353)*($S$5:$S$6173=1)*IFERROR($N$5:$N$6173*1,0)))),4),0)))</f>
        <v/>
      </c>
      <c r="P4353" s="10" t="inlineStr">
        <is>
          <t>Autobus attrezzati con telecamere ADAS / Autobus totali in offerta, incluse scorte</t>
        </is>
      </c>
      <c r="Q4353" s="21">
        <f>IF($A4353="","",$A4353&amp;"|"&amp;$C4353)</f>
        <v/>
      </c>
      <c r="R4353" s="21">
        <f>IF($A4353="","",$A4353&amp;"|"&amp;$C4353&amp;"|"&amp;$D4353)</f>
        <v/>
      </c>
      <c r="S4353" s="21">
        <f>IF($A4353="","",IFERROR(INDEX(Offerte!$D$2:$D$200,MATCH($Q4353,Offerte!$L$2:$L$200,0)),0))</f>
        <v/>
      </c>
      <c r="T4353" s="21">
        <f>IF($A4353="","",IFERROR(INDEX(Offerte!$G$2:$G$200,MATCH($Q4353,Offerte!$L$2:$L$200,0)),"NO"))</f>
        <v/>
      </c>
    </row>
    <row r="4354">
      <c r="A4354" s="10">
        <f>IF(Offerte!$A142="","",Offerte!$A142)</f>
        <v/>
      </c>
      <c r="B4354" s="10">
        <f>IF(Offerte!$A142="","",Offerte!$B142)</f>
        <v/>
      </c>
      <c r="C4354" s="10">
        <f>IF(Offerte!$A142="","",Offerte!$C142)</f>
        <v/>
      </c>
      <c r="D4354" s="10" t="inlineStr">
        <is>
          <t>C.2.1</t>
        </is>
      </c>
      <c r="E4354" s="10" t="inlineStr">
        <is>
          <t>C</t>
        </is>
      </c>
      <c r="F4354" s="10" t="inlineStr">
        <is>
          <t>Q</t>
        </is>
      </c>
      <c r="G4354" s="10" t="inlineStr">
        <is>
          <t>higher</t>
        </is>
      </c>
      <c r="H4354" s="10" t="n">
        <v>3</v>
      </c>
      <c r="I4354" s="10" t="inlineStr">
        <is>
          <t>Tasso di copertura del servizio con telecamere di bordo di videosorveglianza</t>
        </is>
      </c>
      <c r="J4354" s="20" t="n"/>
      <c r="K4354" s="20" t="n"/>
      <c r="L4354" s="20" t="n"/>
      <c r="M4354" s="20" t="n"/>
      <c r="N4354" s="21">
        <f>IF($A4354="","",IFERROR(VALUE($K4354)/VALUE($L4354),IFERROR(VALUE($J4354),0)))</f>
        <v/>
      </c>
      <c r="O4354" s="21">
        <f>IF($A4354="",0,IF(OR($S4354&lt;&gt;1,COUNTA($J4354:$M4354)=0),0,IF(SUMPRODUCT(MAX(($C$5:$C$6173=$C4354)*($D$5:$D$6173=$D4354)*($S$5:$S$6173=1)*IFERROR($N$5:$N$6173*1,0)))&gt;0,ROUND($H4354*($N4354/SUMPRODUCT(MAX(($C$5:$C$6173=$C4354)*($D$5:$D$6173=$D4354)*($S$5:$S$6173=1)*IFERROR($N$5:$N$6173*1,0)))),4),0)))</f>
        <v/>
      </c>
      <c r="P4354" s="10" t="inlineStr">
        <is>
          <t>Autobus attrezzati con videosorveglianza / Autobus totali in offerta, incluse scorte</t>
        </is>
      </c>
      <c r="Q4354" s="21">
        <f>IF($A4354="","",$A4354&amp;"|"&amp;$C4354)</f>
        <v/>
      </c>
      <c r="R4354" s="21">
        <f>IF($A4354="","",$A4354&amp;"|"&amp;$C4354&amp;"|"&amp;$D4354)</f>
        <v/>
      </c>
      <c r="S4354" s="21">
        <f>IF($A4354="","",IFERROR(INDEX(Offerte!$D$2:$D$200,MATCH($Q4354,Offerte!$L$2:$L$200,0)),0))</f>
        <v/>
      </c>
      <c r="T4354" s="21">
        <f>IF($A4354="","",IFERROR(INDEX(Offerte!$G$2:$G$200,MATCH($Q4354,Offerte!$L$2:$L$200,0)),"NO"))</f>
        <v/>
      </c>
    </row>
    <row r="4355">
      <c r="A4355" s="10">
        <f>IF(Offerte!$A142="","",Offerte!$A142)</f>
        <v/>
      </c>
      <c r="B4355" s="10">
        <f>IF(Offerte!$A142="","",Offerte!$B142)</f>
        <v/>
      </c>
      <c r="C4355" s="10">
        <f>IF(Offerte!$A142="","",Offerte!$C142)</f>
        <v/>
      </c>
      <c r="D4355" s="10" t="inlineStr">
        <is>
          <t>C.2.2</t>
        </is>
      </c>
      <c r="E4355" s="10" t="inlineStr">
        <is>
          <t>C</t>
        </is>
      </c>
      <c r="F4355" s="10" t="inlineStr">
        <is>
          <t>T</t>
        </is>
      </c>
      <c r="G4355" s="10" t="inlineStr">
        <is>
          <t>tabular</t>
        </is>
      </c>
      <c r="H4355" s="10" t="n">
        <v>1</v>
      </c>
      <c r="I4355" s="10" t="inlineStr">
        <is>
          <t>Software video/audio analisi per situazioni di pericolo</t>
        </is>
      </c>
      <c r="J4355" s="20" t="n"/>
      <c r="K4355" s="20" t="n"/>
      <c r="L4355" s="20" t="n"/>
      <c r="M4355" s="20" t="n"/>
      <c r="N4355" s="21">
        <f>IF($A4355="","",IF(IFERROR(VALUE($M4355),0)=1,1,0))</f>
        <v/>
      </c>
      <c r="O4355" s="21">
        <f>IF($A4355="",0,IF(OR($S4355&lt;&gt;1,COUNTA($J4355:$M4355)=0),0,IF($N4355=1,$H4355,0)))</f>
        <v/>
      </c>
      <c r="P4355" s="10" t="inlineStr">
        <is>
          <t>sì/no</t>
        </is>
      </c>
      <c r="Q4355" s="21">
        <f>IF($A4355="","",$A4355&amp;"|"&amp;$C4355)</f>
        <v/>
      </c>
      <c r="R4355" s="21">
        <f>IF($A4355="","",$A4355&amp;"|"&amp;$C4355&amp;"|"&amp;$D4355)</f>
        <v/>
      </c>
      <c r="S4355" s="21">
        <f>IF($A4355="","",IFERROR(INDEX(Offerte!$D$2:$D$200,MATCH($Q4355,Offerte!$L$2:$L$200,0)),0))</f>
        <v/>
      </c>
      <c r="T4355" s="21">
        <f>IF($A4355="","",IFERROR(INDEX(Offerte!$G$2:$G$200,MATCH($Q4355,Offerte!$L$2:$L$200,0)),"NO"))</f>
        <v/>
      </c>
    </row>
    <row r="4356">
      <c r="A4356" s="10">
        <f>IF(Offerte!$A142="","",Offerte!$A142)</f>
        <v/>
      </c>
      <c r="B4356" s="10">
        <f>IF(Offerte!$A142="","",Offerte!$B142)</f>
        <v/>
      </c>
      <c r="C4356" s="10">
        <f>IF(Offerte!$A142="","",Offerte!$C142)</f>
        <v/>
      </c>
      <c r="D4356" s="10" t="inlineStr">
        <is>
          <t>C.2.3</t>
        </is>
      </c>
      <c r="E4356" s="10" t="inlineStr">
        <is>
          <t>C</t>
        </is>
      </c>
      <c r="F4356" s="10" t="inlineStr">
        <is>
          <t>T</t>
        </is>
      </c>
      <c r="G4356" s="10" t="inlineStr">
        <is>
          <t>tabular</t>
        </is>
      </c>
      <c r="H4356" s="10" t="n">
        <v>1</v>
      </c>
      <c r="I4356" s="10" t="inlineStr">
        <is>
          <t>Collegamento con centrale qualificata di pronto intervento</t>
        </is>
      </c>
      <c r="J4356" s="20" t="n"/>
      <c r="K4356" s="20" t="n"/>
      <c r="L4356" s="20" t="n"/>
      <c r="M4356" s="20" t="n"/>
      <c r="N4356" s="21">
        <f>IF($A4356="","",IF(IFERROR(VALUE($M4356),0)=1,1,0))</f>
        <v/>
      </c>
      <c r="O4356" s="21">
        <f>IF($A4356="",0,IF(OR($S4356&lt;&gt;1,COUNTA($J4356:$M4356)=0),0,IF($N4356=1,$H4356,0)))</f>
        <v/>
      </c>
      <c r="P4356" s="10" t="inlineStr">
        <is>
          <t>sì/no</t>
        </is>
      </c>
      <c r="Q4356" s="21">
        <f>IF($A4356="","",$A4356&amp;"|"&amp;$C4356)</f>
        <v/>
      </c>
      <c r="R4356" s="21">
        <f>IF($A4356="","",$A4356&amp;"|"&amp;$C4356&amp;"|"&amp;$D4356)</f>
        <v/>
      </c>
      <c r="S4356" s="21">
        <f>IF($A4356="","",IFERROR(INDEX(Offerte!$D$2:$D$200,MATCH($Q4356,Offerte!$L$2:$L$200,0)),0))</f>
        <v/>
      </c>
      <c r="T4356" s="21">
        <f>IF($A4356="","",IFERROR(INDEX(Offerte!$G$2:$G$200,MATCH($Q4356,Offerte!$L$2:$L$200,0)),"NO"))</f>
        <v/>
      </c>
    </row>
    <row r="4357">
      <c r="A4357" s="10">
        <f>IF(Offerte!$A142="","",Offerte!$A142)</f>
        <v/>
      </c>
      <c r="B4357" s="10">
        <f>IF(Offerte!$A142="","",Offerte!$B142)</f>
        <v/>
      </c>
      <c r="C4357" s="10">
        <f>IF(Offerte!$A142="","",Offerte!$C142)</f>
        <v/>
      </c>
      <c r="D4357" s="10" t="inlineStr">
        <is>
          <t>C.2.4</t>
        </is>
      </c>
      <c r="E4357" s="10" t="inlineStr">
        <is>
          <t>C</t>
        </is>
      </c>
      <c r="F4357" s="10" t="inlineStr">
        <is>
          <t>Q</t>
        </is>
      </c>
      <c r="G4357" s="10" t="inlineStr">
        <is>
          <t>higher</t>
        </is>
      </c>
      <c r="H4357" s="10" t="n">
        <v>1</v>
      </c>
      <c r="I4357" s="10" t="inlineStr">
        <is>
          <t>Tasso di copertura del servizio con dispositivi per la chiamata di emergenza del conducente</t>
        </is>
      </c>
      <c r="J4357" s="20" t="n"/>
      <c r="K4357" s="20" t="n"/>
      <c r="L4357" s="20" t="n"/>
      <c r="M4357" s="20" t="n"/>
      <c r="N4357" s="21">
        <f>IF($A4357="","",IFERROR(VALUE($K4357)/VALUE($L4357),IFERROR(VALUE($J4357),0)))</f>
        <v/>
      </c>
      <c r="O4357" s="21">
        <f>IF($A4357="",0,IF(OR($S4357&lt;&gt;1,COUNTA($J4357:$M4357)=0),0,IF(SUMPRODUCT(MAX(($C$5:$C$6173=$C4357)*($D$5:$D$6173=$D4357)*($S$5:$S$6173=1)*IFERROR($N$5:$N$6173*1,0)))&gt;0,ROUND($H4357*($N4357/SUMPRODUCT(MAX(($C$5:$C$6173=$C4357)*($D$5:$D$6173=$D4357)*($S$5:$S$6173=1)*IFERROR($N$5:$N$6173*1,0)))),4),0)))</f>
        <v/>
      </c>
      <c r="P4357" s="10" t="inlineStr">
        <is>
          <t>Autobus attrezzati con chiamata di emergenza / Autobus totali in offerta, incluse scorte</t>
        </is>
      </c>
      <c r="Q4357" s="21">
        <f>IF($A4357="","",$A4357&amp;"|"&amp;$C4357)</f>
        <v/>
      </c>
      <c r="R4357" s="21">
        <f>IF($A4357="","",$A4357&amp;"|"&amp;$C4357&amp;"|"&amp;$D4357)</f>
        <v/>
      </c>
      <c r="S4357" s="21">
        <f>IF($A4357="","",IFERROR(INDEX(Offerte!$D$2:$D$200,MATCH($Q4357,Offerte!$L$2:$L$200,0)),0))</f>
        <v/>
      </c>
      <c r="T4357" s="21">
        <f>IF($A4357="","",IFERROR(INDEX(Offerte!$G$2:$G$200,MATCH($Q4357,Offerte!$L$2:$L$200,0)),"NO"))</f>
        <v/>
      </c>
    </row>
    <row r="4358">
      <c r="A4358" s="10">
        <f>IF(Offerte!$A142="","",Offerte!$A142)</f>
        <v/>
      </c>
      <c r="B4358" s="10">
        <f>IF(Offerte!$A142="","",Offerte!$B142)</f>
        <v/>
      </c>
      <c r="C4358" s="10">
        <f>IF(Offerte!$A142="","",Offerte!$C142)</f>
        <v/>
      </c>
      <c r="D4358" s="10" t="inlineStr">
        <is>
          <t>C.3.1</t>
        </is>
      </c>
      <c r="E4358" s="10" t="inlineStr">
        <is>
          <t>C</t>
        </is>
      </c>
      <c r="F4358" s="10" t="inlineStr">
        <is>
          <t>Q</t>
        </is>
      </c>
      <c r="G4358" s="10" t="inlineStr">
        <is>
          <t>higher</t>
        </is>
      </c>
      <c r="H4358" s="10" t="n">
        <v>2</v>
      </c>
      <c r="I4358" s="10" t="inlineStr">
        <is>
          <t>Tasso di copertura del servizio con dispositivi di informazione dinamica a bordo mezzo</t>
        </is>
      </c>
      <c r="J4358" s="20" t="n"/>
      <c r="K4358" s="20" t="n"/>
      <c r="L4358" s="20" t="n"/>
      <c r="M4358" s="20" t="n"/>
      <c r="N4358" s="21">
        <f>IF($A4358="","",IFERROR(VALUE($K4358)/VALUE($L4358),IFERROR(VALUE($J4358),0)))</f>
        <v/>
      </c>
      <c r="O4358" s="21">
        <f>IF($A4358="",0,IF(OR($S4358&lt;&gt;1,COUNTA($J4358:$M4358)=0),0,IF(SUMPRODUCT(MAX(($C$5:$C$6173=$C4358)*($D$5:$D$6173=$D4358)*($S$5:$S$6173=1)*IFERROR($N$5:$N$6173*1,0)))&gt;0,ROUND($H4358*($N4358/SUMPRODUCT(MAX(($C$5:$C$6173=$C4358)*($D$5:$D$6173=$D4358)*($S$5:$S$6173=1)*IFERROR($N$5:$N$6173*1,0)))),4),0)))</f>
        <v/>
      </c>
      <c r="P4358" s="10" t="inlineStr">
        <is>
          <t>Autobus con monitor e indicatori vocali / Autobus totali in offerta, incluse scorte</t>
        </is>
      </c>
      <c r="Q4358" s="21">
        <f>IF($A4358="","",$A4358&amp;"|"&amp;$C4358)</f>
        <v/>
      </c>
      <c r="R4358" s="21">
        <f>IF($A4358="","",$A4358&amp;"|"&amp;$C4358&amp;"|"&amp;$D4358)</f>
        <v/>
      </c>
      <c r="S4358" s="21">
        <f>IF($A4358="","",IFERROR(INDEX(Offerte!$D$2:$D$200,MATCH($Q4358,Offerte!$L$2:$L$200,0)),0))</f>
        <v/>
      </c>
      <c r="T4358" s="21">
        <f>IF($A4358="","",IFERROR(INDEX(Offerte!$G$2:$G$200,MATCH($Q4358,Offerte!$L$2:$L$200,0)),"NO"))</f>
        <v/>
      </c>
    </row>
    <row r="4359">
      <c r="A4359" s="10">
        <f>IF(Offerte!$A142="","",Offerte!$A142)</f>
        <v/>
      </c>
      <c r="B4359" s="10">
        <f>IF(Offerte!$A142="","",Offerte!$B142)</f>
        <v/>
      </c>
      <c r="C4359" s="10">
        <f>IF(Offerte!$A142="","",Offerte!$C142)</f>
        <v/>
      </c>
      <c r="D4359" s="10" t="inlineStr">
        <is>
          <t>C.3.2</t>
        </is>
      </c>
      <c r="E4359" s="10" t="inlineStr">
        <is>
          <t>C</t>
        </is>
      </c>
      <c r="F4359" s="10" t="inlineStr">
        <is>
          <t>T</t>
        </is>
      </c>
      <c r="G4359" s="10" t="inlineStr">
        <is>
          <t>tabular</t>
        </is>
      </c>
      <c r="H4359" s="10" t="n">
        <v>2</v>
      </c>
      <c r="I4359" s="10" t="inlineStr">
        <is>
          <t>Informazioni a bordo su coincidenze ai nodi</t>
        </is>
      </c>
      <c r="J4359" s="20" t="n"/>
      <c r="K4359" s="20" t="n"/>
      <c r="L4359" s="20" t="n"/>
      <c r="M4359" s="20" t="n"/>
      <c r="N4359" s="21">
        <f>IF($A4359="","",IF(IFERROR(VALUE($M4359),0)=1,1,0))</f>
        <v/>
      </c>
      <c r="O4359" s="21">
        <f>IF($A4359="",0,IF(OR($S4359&lt;&gt;1,COUNTA($J4359:$M4359)=0),0,IF(AND($N4359=1,IFERROR(SUMIFS($N$5:$N$6173,$Q$5:$Q$6173,$Q4359,$D$5:$D$6173,"C.3.1"),0)&gt;=0.5),$H4359,0)))</f>
        <v/>
      </c>
      <c r="P4359" s="10" t="inlineStr">
        <is>
          <t>Dipende da C.3.1 &gt;= 0.5</t>
        </is>
      </c>
      <c r="Q4359" s="21">
        <f>IF($A4359="","",$A4359&amp;"|"&amp;$C4359)</f>
        <v/>
      </c>
      <c r="R4359" s="21">
        <f>IF($A4359="","",$A4359&amp;"|"&amp;$C4359&amp;"|"&amp;$D4359)</f>
        <v/>
      </c>
      <c r="S4359" s="21">
        <f>IF($A4359="","",IFERROR(INDEX(Offerte!$D$2:$D$200,MATCH($Q4359,Offerte!$L$2:$L$200,0)),0))</f>
        <v/>
      </c>
      <c r="T4359" s="21">
        <f>IF($A4359="","",IFERROR(INDEX(Offerte!$G$2:$G$200,MATCH($Q4359,Offerte!$L$2:$L$200,0)),"NO"))</f>
        <v/>
      </c>
    </row>
    <row r="4360">
      <c r="A4360" s="10">
        <f>IF(Offerte!$A142="","",Offerte!$A142)</f>
        <v/>
      </c>
      <c r="B4360" s="10">
        <f>IF(Offerte!$A142="","",Offerte!$B142)</f>
        <v/>
      </c>
      <c r="C4360" s="10">
        <f>IF(Offerte!$A142="","",Offerte!$C142)</f>
        <v/>
      </c>
      <c r="D4360" s="10" t="inlineStr">
        <is>
          <t>D.1.1</t>
        </is>
      </c>
      <c r="E4360" s="10" t="inlineStr">
        <is>
          <t>D</t>
        </is>
      </c>
      <c r="F4360" s="10" t="inlineStr">
        <is>
          <t>Q</t>
        </is>
      </c>
      <c r="G4360" s="10" t="inlineStr">
        <is>
          <t>higher</t>
        </is>
      </c>
      <c r="H4360" s="10" t="n">
        <v>3</v>
      </c>
      <c r="I4360" s="10" t="inlineStr">
        <is>
          <t>Installazione di pensiline</t>
        </is>
      </c>
      <c r="J4360" s="20" t="n"/>
      <c r="K4360" s="20" t="n"/>
      <c r="L4360" s="20" t="n"/>
      <c r="M4360" s="20" t="n"/>
      <c r="N4360" s="21">
        <f>IF($A4360="","",IFERROR(VALUE($J4360),0))</f>
        <v/>
      </c>
      <c r="O4360" s="21">
        <f>IF($A4360="",0,IF(OR($S4360&lt;&gt;1,COUNTA($J4360:$M4360)=0),0,IF(SUMPRODUCT(MAX(($C$5:$C$6173=$C4360)*($D$5:$D$6173=$D4360)*($S$5:$S$6173=1)*IFERROR($N$5:$N$6173*1,0)))&gt;0,ROUND($H4360*($N4360/SUMPRODUCT(MAX(($C$5:$C$6173=$C4360)*($D$5:$D$6173=$D4360)*($S$5:$S$6173=1)*IFERROR($N$5:$N$6173*1,0)))),4),0)))</f>
        <v/>
      </c>
      <c r="P4360" s="10" t="inlineStr">
        <is>
          <t>fermate</t>
        </is>
      </c>
      <c r="Q4360" s="21">
        <f>IF($A4360="","",$A4360&amp;"|"&amp;$C4360)</f>
        <v/>
      </c>
      <c r="R4360" s="21">
        <f>IF($A4360="","",$A4360&amp;"|"&amp;$C4360&amp;"|"&amp;$D4360)</f>
        <v/>
      </c>
      <c r="S4360" s="21">
        <f>IF($A4360="","",IFERROR(INDEX(Offerte!$D$2:$D$200,MATCH($Q4360,Offerte!$L$2:$L$200,0)),0))</f>
        <v/>
      </c>
      <c r="T4360" s="21">
        <f>IF($A4360="","",IFERROR(INDEX(Offerte!$G$2:$G$200,MATCH($Q4360,Offerte!$L$2:$L$200,0)),"NO"))</f>
        <v/>
      </c>
    </row>
    <row r="4361">
      <c r="A4361" s="10">
        <f>IF(Offerte!$A142="","",Offerte!$A142)</f>
        <v/>
      </c>
      <c r="B4361" s="10">
        <f>IF(Offerte!$A142="","",Offerte!$B142)</f>
        <v/>
      </c>
      <c r="C4361" s="10">
        <f>IF(Offerte!$A142="","",Offerte!$C142)</f>
        <v/>
      </c>
      <c r="D4361" s="10" t="inlineStr">
        <is>
          <t>D.1.2</t>
        </is>
      </c>
      <c r="E4361" s="10" t="inlineStr">
        <is>
          <t>D</t>
        </is>
      </c>
      <c r="F4361" s="10" t="inlineStr">
        <is>
          <t>Q</t>
        </is>
      </c>
      <c r="G4361" s="10" t="inlineStr">
        <is>
          <t>higher</t>
        </is>
      </c>
      <c r="H4361" s="10" t="n">
        <v>3</v>
      </c>
      <c r="I4361" s="10" t="inlineStr">
        <is>
          <t>Installazione di paline di fermata conformi alla DGR 581/2023</t>
        </is>
      </c>
      <c r="J4361" s="20" t="n"/>
      <c r="K4361" s="20" t="n"/>
      <c r="L4361" s="20" t="n"/>
      <c r="M4361" s="20" t="n"/>
      <c r="N4361" s="21">
        <f>IF($A4361="","",IFERROR(VALUE($J4361),0))</f>
        <v/>
      </c>
      <c r="O4361" s="21">
        <f>IF($A4361="",0,IF(OR($S4361&lt;&gt;1,COUNTA($J4361:$M4361)=0),0,IF(SUMPRODUCT(MAX(($C$5:$C$6173=$C4361)*($D$5:$D$6173=$D4361)*($S$5:$S$6173=1)*IFERROR($N$5:$N$6173*1,0)))&gt;0,ROUND($H4361*($N4361/SUMPRODUCT(MAX(($C$5:$C$6173=$C4361)*($D$5:$D$6173=$D4361)*($S$5:$S$6173=1)*IFERROR($N$5:$N$6173*1,0)))),4),0)))</f>
        <v/>
      </c>
      <c r="P4361" s="10" t="inlineStr">
        <is>
          <t>fermate</t>
        </is>
      </c>
      <c r="Q4361" s="21">
        <f>IF($A4361="","",$A4361&amp;"|"&amp;$C4361)</f>
        <v/>
      </c>
      <c r="R4361" s="21">
        <f>IF($A4361="","",$A4361&amp;"|"&amp;$C4361&amp;"|"&amp;$D4361)</f>
        <v/>
      </c>
      <c r="S4361" s="21">
        <f>IF($A4361="","",IFERROR(INDEX(Offerte!$D$2:$D$200,MATCH($Q4361,Offerte!$L$2:$L$200,0)),0))</f>
        <v/>
      </c>
      <c r="T4361" s="21">
        <f>IF($A4361="","",IFERROR(INDEX(Offerte!$G$2:$G$200,MATCH($Q4361,Offerte!$L$2:$L$200,0)),"NO"))</f>
        <v/>
      </c>
    </row>
    <row r="4362">
      <c r="A4362" s="10">
        <f>IF(Offerte!$A142="","",Offerte!$A142)</f>
        <v/>
      </c>
      <c r="B4362" s="10">
        <f>IF(Offerte!$A142="","",Offerte!$B142)</f>
        <v/>
      </c>
      <c r="C4362" s="10">
        <f>IF(Offerte!$A142="","",Offerte!$C142)</f>
        <v/>
      </c>
      <c r="D4362" s="10" t="inlineStr">
        <is>
          <t>D.1.3</t>
        </is>
      </c>
      <c r="E4362" s="10" t="inlineStr">
        <is>
          <t>D</t>
        </is>
      </c>
      <c r="F4362" s="10" t="inlineStr">
        <is>
          <t>Q</t>
        </is>
      </c>
      <c r="G4362" s="10" t="inlineStr">
        <is>
          <t>higher</t>
        </is>
      </c>
      <c r="H4362" s="10" t="n">
        <v>2</v>
      </c>
      <c r="I4362" s="10" t="inlineStr">
        <is>
          <t>Display informativi connessi alle fermate</t>
        </is>
      </c>
      <c r="J4362" s="20" t="n"/>
      <c r="K4362" s="20" t="n"/>
      <c r="L4362" s="20" t="n"/>
      <c r="M4362" s="20" t="n"/>
      <c r="N4362" s="21">
        <f>IF($A4362="","",IFERROR(VALUE($J4362),0))</f>
        <v/>
      </c>
      <c r="O4362" s="21">
        <f>IF($A4362="",0,IF(OR($S4362&lt;&gt;1,COUNTA($J4362:$M4362)=0),0,IF(SUMPRODUCT(MAX(($C$5:$C$6173=$C4362)*($D$5:$D$6173=$D4362)*($S$5:$S$6173=1)*IFERROR($N$5:$N$6173*1,0)))&gt;0,ROUND($H4362*($N4362/SUMPRODUCT(MAX(($C$5:$C$6173=$C4362)*($D$5:$D$6173=$D4362)*($S$5:$S$6173=1)*IFERROR($N$5:$N$6173*1,0)))),4),0)))</f>
        <v/>
      </c>
      <c r="P4362" s="10" t="inlineStr">
        <is>
          <t>fermate</t>
        </is>
      </c>
      <c r="Q4362" s="21">
        <f>IF($A4362="","",$A4362&amp;"|"&amp;$C4362)</f>
        <v/>
      </c>
      <c r="R4362" s="21">
        <f>IF($A4362="","",$A4362&amp;"|"&amp;$C4362&amp;"|"&amp;$D4362)</f>
        <v/>
      </c>
      <c r="S4362" s="21">
        <f>IF($A4362="","",IFERROR(INDEX(Offerte!$D$2:$D$200,MATCH($Q4362,Offerte!$L$2:$L$200,0)),0))</f>
        <v/>
      </c>
      <c r="T4362" s="21">
        <f>IF($A4362="","",IFERROR(INDEX(Offerte!$G$2:$G$200,MATCH($Q4362,Offerte!$L$2:$L$200,0)),"NO"))</f>
        <v/>
      </c>
    </row>
    <row r="4363">
      <c r="A4363" s="10">
        <f>IF(Offerte!$A142="","",Offerte!$A142)</f>
        <v/>
      </c>
      <c r="B4363" s="10">
        <f>IF(Offerte!$A142="","",Offerte!$B142)</f>
        <v/>
      </c>
      <c r="C4363" s="10">
        <f>IF(Offerte!$A142="","",Offerte!$C142)</f>
        <v/>
      </c>
      <c r="D4363" s="10" t="inlineStr">
        <is>
          <t>D.2.1</t>
        </is>
      </c>
      <c r="E4363" s="10" t="inlineStr">
        <is>
          <t>D</t>
        </is>
      </c>
      <c r="F4363" s="10" t="inlineStr">
        <is>
          <t>Q</t>
        </is>
      </c>
      <c r="G4363" s="10" t="inlineStr">
        <is>
          <t>higher</t>
        </is>
      </c>
      <c r="H4363" s="10" t="n">
        <v>2</v>
      </c>
      <c r="I4363" s="10" t="inlineStr">
        <is>
          <t>Segnali tattili Loges-Vet-Evolution</t>
        </is>
      </c>
      <c r="J4363" s="20" t="n"/>
      <c r="K4363" s="20" t="n"/>
      <c r="L4363" s="20" t="n"/>
      <c r="M4363" s="20" t="n"/>
      <c r="N4363" s="21">
        <f>IF($A4363="","",IFERROR(VALUE($J4363),0))</f>
        <v/>
      </c>
      <c r="O4363" s="21">
        <f>IF($A4363="",0,IF(OR($S4363&lt;&gt;1,COUNTA($J4363:$M4363)=0),0,IF(SUMPRODUCT(MAX(($C$5:$C$6173=$C4363)*($D$5:$D$6173=$D4363)*($S$5:$S$6173=1)*IFERROR($N$5:$N$6173*1,0)))&gt;0,ROUND($H4363*($N4363/SUMPRODUCT(MAX(($C$5:$C$6173=$C4363)*($D$5:$D$6173=$D4363)*($S$5:$S$6173=1)*IFERROR($N$5:$N$6173*1,0)))),4),0)))</f>
        <v/>
      </c>
      <c r="P4363" s="10" t="inlineStr">
        <is>
          <t>fermate</t>
        </is>
      </c>
      <c r="Q4363" s="21">
        <f>IF($A4363="","",$A4363&amp;"|"&amp;$C4363)</f>
        <v/>
      </c>
      <c r="R4363" s="21">
        <f>IF($A4363="","",$A4363&amp;"|"&amp;$C4363&amp;"|"&amp;$D4363)</f>
        <v/>
      </c>
      <c r="S4363" s="21">
        <f>IF($A4363="","",IFERROR(INDEX(Offerte!$D$2:$D$200,MATCH($Q4363,Offerte!$L$2:$L$200,0)),0))</f>
        <v/>
      </c>
      <c r="T4363" s="21">
        <f>IF($A4363="","",IFERROR(INDEX(Offerte!$G$2:$G$200,MATCH($Q4363,Offerte!$L$2:$L$200,0)),"NO"))</f>
        <v/>
      </c>
    </row>
    <row r="4364">
      <c r="A4364" s="10">
        <f>IF(Offerte!$A142="","",Offerte!$A142)</f>
        <v/>
      </c>
      <c r="B4364" s="10">
        <f>IF(Offerte!$A142="","",Offerte!$B142)</f>
        <v/>
      </c>
      <c r="C4364" s="10">
        <f>IF(Offerte!$A142="","",Offerte!$C142)</f>
        <v/>
      </c>
      <c r="D4364" s="10" t="inlineStr">
        <is>
          <t>E.1.1</t>
        </is>
      </c>
      <c r="E4364" s="10" t="inlineStr">
        <is>
          <t>E</t>
        </is>
      </c>
      <c r="F4364" s="10" t="inlineStr">
        <is>
          <t>T</t>
        </is>
      </c>
      <c r="G4364" s="10" t="inlineStr">
        <is>
          <t>tabular</t>
        </is>
      </c>
      <c r="H4364" s="10" t="n">
        <v>2</v>
      </c>
      <c r="I4364" s="10" t="inlineStr">
        <is>
          <t>Mobile app con travel planner PRM</t>
        </is>
      </c>
      <c r="J4364" s="20" t="n"/>
      <c r="K4364" s="20" t="n"/>
      <c r="L4364" s="20" t="n"/>
      <c r="M4364" s="20" t="n"/>
      <c r="N4364" s="21">
        <f>IF($A4364="","",IF(IFERROR(VALUE($M4364),0)=1,1,0))</f>
        <v/>
      </c>
      <c r="O4364" s="21">
        <f>IF($A4364="",0,IF(OR($S4364&lt;&gt;1,COUNTA($J4364:$M4364)=0),0,IF($N4364=1,$H4364,0)))</f>
        <v/>
      </c>
      <c r="P4364" s="10" t="inlineStr">
        <is>
          <t>sì/no</t>
        </is>
      </c>
      <c r="Q4364" s="21">
        <f>IF($A4364="","",$A4364&amp;"|"&amp;$C4364)</f>
        <v/>
      </c>
      <c r="R4364" s="21">
        <f>IF($A4364="","",$A4364&amp;"|"&amp;$C4364&amp;"|"&amp;$D4364)</f>
        <v/>
      </c>
      <c r="S4364" s="21">
        <f>IF($A4364="","",IFERROR(INDEX(Offerte!$D$2:$D$200,MATCH($Q4364,Offerte!$L$2:$L$200,0)),0))</f>
        <v/>
      </c>
      <c r="T4364" s="21">
        <f>IF($A4364="","",IFERROR(INDEX(Offerte!$G$2:$G$200,MATCH($Q4364,Offerte!$L$2:$L$200,0)),"NO"))</f>
        <v/>
      </c>
    </row>
    <row r="4365">
      <c r="A4365" s="10">
        <f>IF(Offerte!$A142="","",Offerte!$A142)</f>
        <v/>
      </c>
      <c r="B4365" s="10">
        <f>IF(Offerte!$A142="","",Offerte!$B142)</f>
        <v/>
      </c>
      <c r="C4365" s="10">
        <f>IF(Offerte!$A142="","",Offerte!$C142)</f>
        <v/>
      </c>
      <c r="D4365" s="10" t="inlineStr">
        <is>
          <t>E.2.1</t>
        </is>
      </c>
      <c r="E4365" s="10" t="inlineStr">
        <is>
          <t>E</t>
        </is>
      </c>
      <c r="F4365" s="10" t="inlineStr">
        <is>
          <t>D</t>
        </is>
      </c>
      <c r="G4365" s="10" t="inlineStr">
        <is>
          <t>discretionary</t>
        </is>
      </c>
      <c r="H4365" s="10" t="n">
        <v>2</v>
      </c>
      <c r="I4365" s="10" t="inlineStr">
        <is>
          <t>Altre azioni informative e rapporti con gli utenti</t>
        </is>
      </c>
      <c r="J4365" s="20" t="n"/>
      <c r="K4365" s="20" t="n"/>
      <c r="L4365" s="20" t="n"/>
      <c r="M4365" s="20" t="n"/>
      <c r="N4365" s="21">
        <f>IF($A4365="","",MAX(0,MIN(1,IFERROR(VALUE($M4365),0))))</f>
        <v/>
      </c>
      <c r="O4365" s="21">
        <f>IF($A4365="",0,IF(OR($S4365&lt;&gt;1,COUNTA($J4365:$M4365)=0),0,IF(SUMPRODUCT(MAX(($C$5:$C$6173=$C4365)*($D$5:$D$6173=$D4365)*($S$5:$S$6173=1)*IFERROR($N$5:$N$6173*1,0)))&gt;0,ROUND($H4365*($N4365/SUMPRODUCT(MAX(($C$5:$C$6173=$C4365)*($D$5:$D$6173=$D4365)*($S$5:$S$6173=1)*IFERROR($N$5:$N$6173*1,0)))),4),0)))</f>
        <v/>
      </c>
      <c r="P4365" s="10" t="inlineStr">
        <is>
          <t>coeff.</t>
        </is>
      </c>
      <c r="Q4365" s="21">
        <f>IF($A4365="","",$A4365&amp;"|"&amp;$C4365)</f>
        <v/>
      </c>
      <c r="R4365" s="21">
        <f>IF($A4365="","",$A4365&amp;"|"&amp;$C4365&amp;"|"&amp;$D4365)</f>
        <v/>
      </c>
      <c r="S4365" s="21">
        <f>IF($A4365="","",IFERROR(INDEX(Offerte!$D$2:$D$200,MATCH($Q4365,Offerte!$L$2:$L$200,0)),0))</f>
        <v/>
      </c>
      <c r="T4365" s="21">
        <f>IF($A4365="","",IFERROR(INDEX(Offerte!$G$2:$G$200,MATCH($Q4365,Offerte!$L$2:$L$200,0)),"NO"))</f>
        <v/>
      </c>
    </row>
    <row r="4366">
      <c r="A4366" s="10">
        <f>IF(Offerte!$A142="","",Offerte!$A142)</f>
        <v/>
      </c>
      <c r="B4366" s="10">
        <f>IF(Offerte!$A142="","",Offerte!$B142)</f>
        <v/>
      </c>
      <c r="C4366" s="10">
        <f>IF(Offerte!$A142="","",Offerte!$C142)</f>
        <v/>
      </c>
      <c r="D4366" s="10" t="inlineStr">
        <is>
          <t>F.1.1</t>
        </is>
      </c>
      <c r="E4366" s="10" t="inlineStr">
        <is>
          <t>F</t>
        </is>
      </c>
      <c r="F4366" s="10" t="inlineStr">
        <is>
          <t>Q</t>
        </is>
      </c>
      <c r="G4366" s="10" t="inlineStr">
        <is>
          <t>lower</t>
        </is>
      </c>
      <c r="H4366" s="10" t="n">
        <v>7</v>
      </c>
      <c r="I4366" s="10" t="inlineStr">
        <is>
          <t>Performance ambientali del parco mezzi adibito al servizio - I_CEA</t>
        </is>
      </c>
      <c r="J4366" s="20" t="n"/>
      <c r="K4366" s="20" t="n"/>
      <c r="L4366" s="20" t="n"/>
      <c r="M4366" s="20" t="n"/>
      <c r="N4366" s="21">
        <f>IF($A4366="","",IFERROR(VALUE($J4366),0))</f>
        <v/>
      </c>
      <c r="O4366" s="21">
        <f>IF($A4366="",0,IF(OR($S4366&lt;&gt;1,COUNTA($J4366:$M4366)=0),0,IF(AND(IFERROR(AGGREGATE(15,6,$N$5:$N$6173/(($C$5:$C$6173=$C4366)*($D$5:$D$6173=$D4366)*($S$5:$S$6173=1)*($N$5:$N$6173&gt;0)),1),0)&gt;0,$N4366&gt;0),ROUND($H4366*(IFERROR(AGGREGATE(15,6,$N$5:$N$6173/(($C$5:$C$6173=$C4366)*($D$5:$D$6173=$D4366)*($S$5:$S$6173=1)*($N$5:$N$6173&gt;0)),1),0)/$N4366),4),0)))</f>
        <v/>
      </c>
      <c r="P4366" s="10" t="inlineStr">
        <is>
          <t>indice</t>
        </is>
      </c>
      <c r="Q4366" s="21">
        <f>IF($A4366="","",$A4366&amp;"|"&amp;$C4366)</f>
        <v/>
      </c>
      <c r="R4366" s="21">
        <f>IF($A4366="","",$A4366&amp;"|"&amp;$C4366&amp;"|"&amp;$D4366)</f>
        <v/>
      </c>
      <c r="S4366" s="21">
        <f>IF($A4366="","",IFERROR(INDEX(Offerte!$D$2:$D$200,MATCH($Q4366,Offerte!$L$2:$L$200,0)),0))</f>
        <v/>
      </c>
      <c r="T4366" s="21">
        <f>IF($A4366="","",IFERROR(INDEX(Offerte!$G$2:$G$200,MATCH($Q4366,Offerte!$L$2:$L$200,0)),"NO"))</f>
        <v/>
      </c>
    </row>
    <row r="4367">
      <c r="A4367" s="10">
        <f>IF(Offerte!$A142="","",Offerte!$A142)</f>
        <v/>
      </c>
      <c r="B4367" s="10">
        <f>IF(Offerte!$A142="","",Offerte!$B142)</f>
        <v/>
      </c>
      <c r="C4367" s="10">
        <f>IF(Offerte!$A142="","",Offerte!$C142)</f>
        <v/>
      </c>
      <c r="D4367" s="10" t="inlineStr">
        <is>
          <t>F.2.1</t>
        </is>
      </c>
      <c r="E4367" s="10" t="inlineStr">
        <is>
          <t>F</t>
        </is>
      </c>
      <c r="F4367" s="10" t="inlineStr">
        <is>
          <t>Q</t>
        </is>
      </c>
      <c r="G4367" s="10" t="inlineStr">
        <is>
          <t>higher</t>
        </is>
      </c>
      <c r="H4367" s="10" t="n">
        <v>2</v>
      </c>
      <c r="I4367" s="10" t="inlineStr">
        <is>
          <t>Tasso di copertura del servizio con dispositivi ECO-DRIVER</t>
        </is>
      </c>
      <c r="J4367" s="20" t="n"/>
      <c r="K4367" s="20" t="n"/>
      <c r="L4367" s="20" t="n"/>
      <c r="M4367" s="20" t="n"/>
      <c r="N4367" s="21">
        <f>IF($A4367="","",IFERROR(VALUE($K4367)/VALUE($L4367),IFERROR(VALUE($J4367),0)))</f>
        <v/>
      </c>
      <c r="O4367" s="21">
        <f>IF($A4367="",0,IF(OR($S4367&lt;&gt;1,COUNTA($J4367:$M4367)=0),0,IF(SUMPRODUCT(MAX(($C$5:$C$6173=$C4367)*($D$5:$D$6173=$D4367)*($S$5:$S$6173=1)*IFERROR($N$5:$N$6173*1,0)))&gt;0,ROUND($H4367*($N4367/SUMPRODUCT(MAX(($C$5:$C$6173=$C4367)*($D$5:$D$6173=$D4367)*($S$5:$S$6173=1)*IFERROR($N$5:$N$6173*1,0)))),4),0)))</f>
        <v/>
      </c>
      <c r="P4367" s="10" t="inlineStr">
        <is>
          <t>Autobus attrezzati con dispositivi ECO-DRIVER / Autobus totali in offerta, incluse scorte</t>
        </is>
      </c>
      <c r="Q4367" s="21">
        <f>IF($A4367="","",$A4367&amp;"|"&amp;$C4367)</f>
        <v/>
      </c>
      <c r="R4367" s="21">
        <f>IF($A4367="","",$A4367&amp;"|"&amp;$C4367&amp;"|"&amp;$D4367)</f>
        <v/>
      </c>
      <c r="S4367" s="21">
        <f>IF($A4367="","",IFERROR(INDEX(Offerte!$D$2:$D$200,MATCH($Q4367,Offerte!$L$2:$L$200,0)),0))</f>
        <v/>
      </c>
      <c r="T4367" s="21">
        <f>IF($A4367="","",IFERROR(INDEX(Offerte!$G$2:$G$200,MATCH($Q4367,Offerte!$L$2:$L$200,0)),"NO"))</f>
        <v/>
      </c>
    </row>
    <row r="4368">
      <c r="A4368" s="10">
        <f>IF(Offerte!$A142="","",Offerte!$A142)</f>
        <v/>
      </c>
      <c r="B4368" s="10">
        <f>IF(Offerte!$A142="","",Offerte!$B142)</f>
        <v/>
      </c>
      <c r="C4368" s="10">
        <f>IF(Offerte!$A142="","",Offerte!$C142)</f>
        <v/>
      </c>
      <c r="D4368" s="10" t="inlineStr">
        <is>
          <t>F.3.1</t>
        </is>
      </c>
      <c r="E4368" s="10" t="inlineStr">
        <is>
          <t>F</t>
        </is>
      </c>
      <c r="F4368" s="10" t="inlineStr">
        <is>
          <t>Q</t>
        </is>
      </c>
      <c r="G4368" s="10" t="inlineStr">
        <is>
          <t>higher</t>
        </is>
      </c>
      <c r="H4368" s="10" t="n">
        <v>2</v>
      </c>
      <c r="I4368" s="10" t="inlineStr">
        <is>
          <t>Autoproduzione consumi elettrici per trazione</t>
        </is>
      </c>
      <c r="J4368" s="20" t="n"/>
      <c r="K4368" s="20" t="n"/>
      <c r="L4368" s="20" t="n"/>
      <c r="M4368" s="20" t="n"/>
      <c r="N4368" s="21">
        <f>IF($A4368="","",IFERROR(VALUE($J4368),0))</f>
        <v/>
      </c>
      <c r="O4368" s="21">
        <f>IF($A4368="",0,IF(OR($S4368&lt;&gt;1,COUNTA($J4368:$M4368)=0),0,IF(SUMPRODUCT(MAX(($C$5:$C$6173=$C4368)*($D$5:$D$6173=$D4368)*($S$5:$S$6173=1)*IFERROR($N$5:$N$6173*1,0)))&gt;0,ROUND($H4368*($N4368/SUMPRODUCT(MAX(($C$5:$C$6173=$C4368)*($D$5:$D$6173=$D4368)*($S$5:$S$6173=1)*IFERROR($N$5:$N$6173*1,0)))),4),0)))</f>
        <v/>
      </c>
      <c r="P4368" s="10" t="inlineStr">
        <is>
          <t>kWh/anno</t>
        </is>
      </c>
      <c r="Q4368" s="21">
        <f>IF($A4368="","",$A4368&amp;"|"&amp;$C4368)</f>
        <v/>
      </c>
      <c r="R4368" s="21">
        <f>IF($A4368="","",$A4368&amp;"|"&amp;$C4368&amp;"|"&amp;$D4368)</f>
        <v/>
      </c>
      <c r="S4368" s="21">
        <f>IF($A4368="","",IFERROR(INDEX(Offerte!$D$2:$D$200,MATCH($Q4368,Offerte!$L$2:$L$200,0)),0))</f>
        <v/>
      </c>
      <c r="T4368" s="21">
        <f>IF($A4368="","",IFERROR(INDEX(Offerte!$G$2:$G$200,MATCH($Q4368,Offerte!$L$2:$L$200,0)),"NO"))</f>
        <v/>
      </c>
    </row>
    <row r="4369">
      <c r="A4369" s="10">
        <f>IF(Offerte!$A142="","",Offerte!$A142)</f>
        <v/>
      </c>
      <c r="B4369" s="10">
        <f>IF(Offerte!$A142="","",Offerte!$B142)</f>
        <v/>
      </c>
      <c r="C4369" s="10">
        <f>IF(Offerte!$A142="","",Offerte!$C142)</f>
        <v/>
      </c>
      <c r="D4369" s="10" t="inlineStr">
        <is>
          <t>F.4.1</t>
        </is>
      </c>
      <c r="E4369" s="10" t="inlineStr">
        <is>
          <t>F</t>
        </is>
      </c>
      <c r="F4369" s="10" t="inlineStr">
        <is>
          <t>Q</t>
        </is>
      </c>
      <c r="G4369" s="10" t="inlineStr">
        <is>
          <t>soil</t>
        </is>
      </c>
      <c r="H4369" s="10" t="n">
        <v>2</v>
      </c>
      <c r="I4369" s="10" t="inlineStr">
        <is>
          <t>Indice di consumo di suolo</t>
        </is>
      </c>
      <c r="J4369" s="20" t="n"/>
      <c r="K4369" s="20" t="n"/>
      <c r="L4369" s="20" t="n"/>
      <c r="M4369" s="20" t="n"/>
      <c r="N4369" s="21">
        <f>IF($A4369="","",IFERROR(VALUE($J4369),0))</f>
        <v/>
      </c>
      <c r="O4369" s="21">
        <f>IF($A4369="",0,IF(OR($S4369&lt;&gt;1,COUNTA($J4369:$M4369)=0),0,IF($N4369&lt;=0,$H4369,IF(SUMPRODUCT(MAX(($C$5:$C$6173=$C4369)*($D$5:$D$6173=$D4369)*($S$5:$S$6173=1)*IFERROR($N$5:$N$6173*1,0)))&gt;0,ROUND($H4369*((SUMPRODUCT(MAX(($C$5:$C$6173=$C4369)*($D$5:$D$6173=$D4369)*($S$5:$S$6173=1)*IFERROR($N$5:$N$6173*1,0)))-$N4369)/SUMPRODUCT(MAX(($C$5:$C$6173=$C4369)*($D$5:$D$6173=$D4369)*($S$5:$S$6173=1)*IFERROR($N$5:$N$6173*1,0)))),4),0))))</f>
        <v/>
      </c>
      <c r="P4369" s="10" t="inlineStr">
        <is>
          <t>m2</t>
        </is>
      </c>
      <c r="Q4369" s="21">
        <f>IF($A4369="","",$A4369&amp;"|"&amp;$C4369)</f>
        <v/>
      </c>
      <c r="R4369" s="21">
        <f>IF($A4369="","",$A4369&amp;"|"&amp;$C4369&amp;"|"&amp;$D4369)</f>
        <v/>
      </c>
      <c r="S4369" s="21">
        <f>IF($A4369="","",IFERROR(INDEX(Offerte!$D$2:$D$200,MATCH($Q4369,Offerte!$L$2:$L$200,0)),0))</f>
        <v/>
      </c>
      <c r="T4369" s="21">
        <f>IF($A4369="","",IFERROR(INDEX(Offerte!$G$2:$G$200,MATCH($Q4369,Offerte!$L$2:$L$200,0)),"NO"))</f>
        <v/>
      </c>
    </row>
    <row r="4370">
      <c r="A4370" s="10">
        <f>IF(Offerte!$A142="","",Offerte!$A142)</f>
        <v/>
      </c>
      <c r="B4370" s="10">
        <f>IF(Offerte!$A142="","",Offerte!$B142)</f>
        <v/>
      </c>
      <c r="C4370" s="10">
        <f>IF(Offerte!$A142="","",Offerte!$C142)</f>
        <v/>
      </c>
      <c r="D4370" s="10" t="inlineStr">
        <is>
          <t>F.5.1</t>
        </is>
      </c>
      <c r="E4370" s="10" t="inlineStr">
        <is>
          <t>F</t>
        </is>
      </c>
      <c r="F4370" s="10" t="inlineStr">
        <is>
          <t>T</t>
        </is>
      </c>
      <c r="G4370" s="10" t="inlineStr">
        <is>
          <t>tabular</t>
        </is>
      </c>
      <c r="H4370" s="10" t="n">
        <v>1</v>
      </c>
      <c r="I4370" s="10" t="inlineStr">
        <is>
          <t>Rendicontazione di sostenibilità ambientale</t>
        </is>
      </c>
      <c r="J4370" s="20" t="n"/>
      <c r="K4370" s="20" t="n"/>
      <c r="L4370" s="20" t="n"/>
      <c r="M4370" s="20" t="n"/>
      <c r="N4370" s="21">
        <f>IF($A4370="","",IF(IFERROR(VALUE($M4370),0)=1,1,0))</f>
        <v/>
      </c>
      <c r="O4370" s="21">
        <f>IF($A4370="",0,IF(OR($S4370&lt;&gt;1,COUNTA($J4370:$M4370)=0),0,IF($N4370=1,$H4370,0)))</f>
        <v/>
      </c>
      <c r="P4370" s="10" t="inlineStr">
        <is>
          <t>sì/no</t>
        </is>
      </c>
      <c r="Q4370" s="21">
        <f>IF($A4370="","",$A4370&amp;"|"&amp;$C4370)</f>
        <v/>
      </c>
      <c r="R4370" s="21">
        <f>IF($A4370="","",$A4370&amp;"|"&amp;$C4370&amp;"|"&amp;$D4370)</f>
        <v/>
      </c>
      <c r="S4370" s="21">
        <f>IF($A4370="","",IFERROR(INDEX(Offerte!$D$2:$D$200,MATCH($Q4370,Offerte!$L$2:$L$200,0)),0))</f>
        <v/>
      </c>
      <c r="T4370" s="21">
        <f>IF($A4370="","",IFERROR(INDEX(Offerte!$G$2:$G$200,MATCH($Q4370,Offerte!$L$2:$L$200,0)),"NO"))</f>
        <v/>
      </c>
    </row>
    <row r="4371">
      <c r="A4371" s="10">
        <f>IF(Offerte!$A142="","",Offerte!$A142)</f>
        <v/>
      </c>
      <c r="B4371" s="10">
        <f>IF(Offerte!$A142="","",Offerte!$B142)</f>
        <v/>
      </c>
      <c r="C4371" s="10">
        <f>IF(Offerte!$A142="","",Offerte!$C142)</f>
        <v/>
      </c>
      <c r="D4371" s="10" t="inlineStr">
        <is>
          <t>G.1.1</t>
        </is>
      </c>
      <c r="E4371" s="10" t="inlineStr">
        <is>
          <t>G</t>
        </is>
      </c>
      <c r="F4371" s="10" t="inlineStr">
        <is>
          <t>D</t>
        </is>
      </c>
      <c r="G4371" s="10" t="inlineStr">
        <is>
          <t>discretionary</t>
        </is>
      </c>
      <c r="H4371" s="10" t="n">
        <v>2</v>
      </c>
      <c r="I4371" s="10" t="inlineStr">
        <is>
          <t>Qualità del progetto di centrale di controllo aziendale</t>
        </is>
      </c>
      <c r="J4371" s="20" t="n"/>
      <c r="K4371" s="20" t="n"/>
      <c r="L4371" s="20" t="n"/>
      <c r="M4371" s="20" t="n"/>
      <c r="N4371" s="21">
        <f>IF($A4371="","",MAX(0,MIN(1,IFERROR(VALUE($M4371),0))))</f>
        <v/>
      </c>
      <c r="O4371" s="21">
        <f>IF($A4371="",0,IF(OR($S4371&lt;&gt;1,COUNTA($J4371:$M4371)=0),0,IF(SUMPRODUCT(MAX(($C$5:$C$6173=$C4371)*($D$5:$D$6173=$D4371)*($S$5:$S$6173=1)*IFERROR($N$5:$N$6173*1,0)))&gt;0,ROUND($H4371*($N4371/SUMPRODUCT(MAX(($C$5:$C$6173=$C4371)*($D$5:$D$6173=$D4371)*($S$5:$S$6173=1)*IFERROR($N$5:$N$6173*1,0)))),4),0)))</f>
        <v/>
      </c>
      <c r="P4371" s="10" t="inlineStr">
        <is>
          <t>coeff.</t>
        </is>
      </c>
      <c r="Q4371" s="21">
        <f>IF($A4371="","",$A4371&amp;"|"&amp;$C4371)</f>
        <v/>
      </c>
      <c r="R4371" s="21">
        <f>IF($A4371="","",$A4371&amp;"|"&amp;$C4371&amp;"|"&amp;$D4371)</f>
        <v/>
      </c>
      <c r="S4371" s="21">
        <f>IF($A4371="","",IFERROR(INDEX(Offerte!$D$2:$D$200,MATCH($Q4371,Offerte!$L$2:$L$200,0)),0))</f>
        <v/>
      </c>
      <c r="T4371" s="21">
        <f>IF($A4371="","",IFERROR(INDEX(Offerte!$G$2:$G$200,MATCH($Q4371,Offerte!$L$2:$L$200,0)),"NO"))</f>
        <v/>
      </c>
    </row>
    <row r="4372">
      <c r="A4372" s="10">
        <f>IF(Offerte!$A142="","",Offerte!$A142)</f>
        <v/>
      </c>
      <c r="B4372" s="10">
        <f>IF(Offerte!$A142="","",Offerte!$B142)</f>
        <v/>
      </c>
      <c r="C4372" s="10">
        <f>IF(Offerte!$A142="","",Offerte!$C142)</f>
        <v/>
      </c>
      <c r="D4372" s="10" t="inlineStr">
        <is>
          <t>G.2.1</t>
        </is>
      </c>
      <c r="E4372" s="10" t="inlineStr">
        <is>
          <t>G</t>
        </is>
      </c>
      <c r="F4372" s="10" t="inlineStr">
        <is>
          <t>T</t>
        </is>
      </c>
      <c r="G4372" s="10" t="inlineStr">
        <is>
          <t>tabular</t>
        </is>
      </c>
      <c r="H4372" s="10" t="n">
        <v>1</v>
      </c>
      <c r="I4372" s="10" t="inlineStr">
        <is>
          <t>Certificazione ISO 45001</t>
        </is>
      </c>
      <c r="J4372" s="20" t="n"/>
      <c r="K4372" s="20" t="n"/>
      <c r="L4372" s="20" t="n"/>
      <c r="M4372" s="20" t="n"/>
      <c r="N4372" s="21">
        <f>IF($A4372="","",IF(IFERROR(VALUE($M4372),0)=1,1,0))</f>
        <v/>
      </c>
      <c r="O4372" s="21">
        <f>IF($A4372="",0,IF(OR($S4372&lt;&gt;1,COUNTA($J4372:$M4372)=0),0,IF($N4372=1,$H4372,0)))</f>
        <v/>
      </c>
      <c r="P4372" s="10" t="inlineStr">
        <is>
          <t>sì/no</t>
        </is>
      </c>
      <c r="Q4372" s="21">
        <f>IF($A4372="","",$A4372&amp;"|"&amp;$C4372)</f>
        <v/>
      </c>
      <c r="R4372" s="21">
        <f>IF($A4372="","",$A4372&amp;"|"&amp;$C4372&amp;"|"&amp;$D4372)</f>
        <v/>
      </c>
      <c r="S4372" s="21">
        <f>IF($A4372="","",IFERROR(INDEX(Offerte!$D$2:$D$200,MATCH($Q4372,Offerte!$L$2:$L$200,0)),0))</f>
        <v/>
      </c>
      <c r="T4372" s="21">
        <f>IF($A4372="","",IFERROR(INDEX(Offerte!$G$2:$G$200,MATCH($Q4372,Offerte!$L$2:$L$200,0)),"NO"))</f>
        <v/>
      </c>
    </row>
    <row r="4373">
      <c r="A4373" s="10">
        <f>IF(Offerte!$A142="","",Offerte!$A142)</f>
        <v/>
      </c>
      <c r="B4373" s="10">
        <f>IF(Offerte!$A142="","",Offerte!$B142)</f>
        <v/>
      </c>
      <c r="C4373" s="10">
        <f>IF(Offerte!$A142="","",Offerte!$C142)</f>
        <v/>
      </c>
      <c r="D4373" s="10" t="inlineStr">
        <is>
          <t>G.3.1</t>
        </is>
      </c>
      <c r="E4373" s="10" t="inlineStr">
        <is>
          <t>G</t>
        </is>
      </c>
      <c r="F4373" s="10" t="inlineStr">
        <is>
          <t>T</t>
        </is>
      </c>
      <c r="G4373" s="10" t="inlineStr">
        <is>
          <t>tabular</t>
        </is>
      </c>
      <c r="H4373" s="10" t="n">
        <v>1</v>
      </c>
      <c r="I4373" s="10" t="inlineStr">
        <is>
          <t>Certificazioni di responsabilità sociale</t>
        </is>
      </c>
      <c r="J4373" s="20" t="n"/>
      <c r="K4373" s="20" t="n"/>
      <c r="L4373" s="20" t="n"/>
      <c r="M4373" s="20" t="n"/>
      <c r="N4373" s="21">
        <f>IF($A4373="","",IF(IFERROR(VALUE($M4373),0)=1,1,0))</f>
        <v/>
      </c>
      <c r="O4373" s="21">
        <f>IF($A4373="",0,IF(OR($S4373&lt;&gt;1,COUNTA($J4373:$M4373)=0),0,IF($N4373=1,$H4373,0)))</f>
        <v/>
      </c>
      <c r="P4373" s="10" t="inlineStr">
        <is>
          <t>sì/no</t>
        </is>
      </c>
      <c r="Q4373" s="21">
        <f>IF($A4373="","",$A4373&amp;"|"&amp;$C4373)</f>
        <v/>
      </c>
      <c r="R4373" s="21">
        <f>IF($A4373="","",$A4373&amp;"|"&amp;$C4373&amp;"|"&amp;$D4373)</f>
        <v/>
      </c>
      <c r="S4373" s="21">
        <f>IF($A4373="","",IFERROR(INDEX(Offerte!$D$2:$D$200,MATCH($Q4373,Offerte!$L$2:$L$200,0)),0))</f>
        <v/>
      </c>
      <c r="T4373" s="21">
        <f>IF($A4373="","",IFERROR(INDEX(Offerte!$G$2:$G$200,MATCH($Q4373,Offerte!$L$2:$L$200,0)),"NO"))</f>
        <v/>
      </c>
    </row>
    <row r="4374">
      <c r="A4374" s="10">
        <f>IF(Offerte!$A142="","",Offerte!$A142)</f>
        <v/>
      </c>
      <c r="B4374" s="10">
        <f>IF(Offerte!$A142="","",Offerte!$B142)</f>
        <v/>
      </c>
      <c r="C4374" s="10">
        <f>IF(Offerte!$A142="","",Offerte!$C142)</f>
        <v/>
      </c>
      <c r="D4374" s="10" t="inlineStr">
        <is>
          <t>G.4.1</t>
        </is>
      </c>
      <c r="E4374" s="10" t="inlineStr">
        <is>
          <t>G</t>
        </is>
      </c>
      <c r="F4374" s="10" t="inlineStr">
        <is>
          <t>D</t>
        </is>
      </c>
      <c r="G4374" s="10" t="inlineStr">
        <is>
          <t>discretionary</t>
        </is>
      </c>
      <c r="H4374" s="10" t="n">
        <v>2</v>
      </c>
      <c r="I4374" s="10" t="inlineStr">
        <is>
          <t>Qualità del piano di formazione del personale</t>
        </is>
      </c>
      <c r="J4374" s="20" t="n"/>
      <c r="K4374" s="20" t="n"/>
      <c r="L4374" s="20" t="n"/>
      <c r="M4374" s="20" t="n"/>
      <c r="N4374" s="21">
        <f>IF($A4374="","",MAX(0,MIN(1,IFERROR(VALUE($M4374),0))))</f>
        <v/>
      </c>
      <c r="O4374" s="21">
        <f>IF($A4374="",0,IF(OR($S4374&lt;&gt;1,COUNTA($J4374:$M4374)=0),0,IF(SUMPRODUCT(MAX(($C$5:$C$6173=$C4374)*($D$5:$D$6173=$D4374)*($S$5:$S$6173=1)*IFERROR($N$5:$N$6173*1,0)))&gt;0,ROUND($H4374*($N4374/SUMPRODUCT(MAX(($C$5:$C$6173=$C4374)*($D$5:$D$6173=$D4374)*($S$5:$S$6173=1)*IFERROR($N$5:$N$6173*1,0)))),4),0)))</f>
        <v/>
      </c>
      <c r="P4374" s="10" t="inlineStr">
        <is>
          <t>coeff.</t>
        </is>
      </c>
      <c r="Q4374" s="21">
        <f>IF($A4374="","",$A4374&amp;"|"&amp;$C4374)</f>
        <v/>
      </c>
      <c r="R4374" s="21">
        <f>IF($A4374="","",$A4374&amp;"|"&amp;$C4374&amp;"|"&amp;$D4374)</f>
        <v/>
      </c>
      <c r="S4374" s="21">
        <f>IF($A4374="","",IFERROR(INDEX(Offerte!$D$2:$D$200,MATCH($Q4374,Offerte!$L$2:$L$200,0)),0))</f>
        <v/>
      </c>
      <c r="T4374" s="21">
        <f>IF($A4374="","",IFERROR(INDEX(Offerte!$G$2:$G$200,MATCH($Q4374,Offerte!$L$2:$L$200,0)),"NO"))</f>
        <v/>
      </c>
    </row>
    <row r="4375">
      <c r="A4375" s="10">
        <f>IF(Offerte!$A142="","",Offerte!$A142)</f>
        <v/>
      </c>
      <c r="B4375" s="10">
        <f>IF(Offerte!$A142="","",Offerte!$B142)</f>
        <v/>
      </c>
      <c r="C4375" s="10">
        <f>IF(Offerte!$A142="","",Offerte!$C142)</f>
        <v/>
      </c>
      <c r="D4375" s="10" t="inlineStr">
        <is>
          <t>G.5.1</t>
        </is>
      </c>
      <c r="E4375" s="10" t="inlineStr">
        <is>
          <t>G</t>
        </is>
      </c>
      <c r="F4375" s="10" t="inlineStr">
        <is>
          <t>T</t>
        </is>
      </c>
      <c r="G4375" s="10" t="inlineStr">
        <is>
          <t>tabular</t>
        </is>
      </c>
      <c r="H4375" s="10" t="n">
        <v>1</v>
      </c>
      <c r="I4375" s="10" t="inlineStr">
        <is>
          <t>Impegno al mantenimento delle garanzie del contratto di secondo livello del gestore uscente</t>
        </is>
      </c>
      <c r="J4375" s="20" t="n"/>
      <c r="K4375" s="20" t="n"/>
      <c r="L4375" s="20" t="n"/>
      <c r="M4375" s="20" t="n"/>
      <c r="N4375" s="21">
        <f>IF($A4375="","",IF(IFERROR(VALUE($M4375),0)=1,1,0))</f>
        <v/>
      </c>
      <c r="O4375" s="21">
        <f>IF($A4375="",0,IF(OR($S4375&lt;&gt;1,COUNTA($J4375:$M4375)=0),0,IF($N4375=1,$H4375,0)))</f>
        <v/>
      </c>
      <c r="P4375" s="10" t="inlineStr">
        <is>
          <t>sì/no</t>
        </is>
      </c>
      <c r="Q4375" s="21">
        <f>IF($A4375="","",$A4375&amp;"|"&amp;$C4375)</f>
        <v/>
      </c>
      <c r="R4375" s="21">
        <f>IF($A4375="","",$A4375&amp;"|"&amp;$C4375&amp;"|"&amp;$D4375)</f>
        <v/>
      </c>
      <c r="S4375" s="21">
        <f>IF($A4375="","",IFERROR(INDEX(Offerte!$D$2:$D$200,MATCH($Q4375,Offerte!$L$2:$L$200,0)),0))</f>
        <v/>
      </c>
      <c r="T4375" s="21">
        <f>IF($A4375="","",IFERROR(INDEX(Offerte!$G$2:$G$200,MATCH($Q4375,Offerte!$L$2:$L$200,0)),"NO"))</f>
        <v/>
      </c>
    </row>
    <row r="4376">
      <c r="A4376" s="10">
        <f>IF(Offerte!$A143="","",Offerte!$A143)</f>
        <v/>
      </c>
      <c r="B4376" s="10">
        <f>IF(Offerte!$A143="","",Offerte!$B143)</f>
        <v/>
      </c>
      <c r="C4376" s="10">
        <f>IF(Offerte!$A143="","",Offerte!$C143)</f>
        <v/>
      </c>
      <c r="D4376" s="10" t="inlineStr">
        <is>
          <t>A.1.1</t>
        </is>
      </c>
      <c r="E4376" s="10" t="inlineStr">
        <is>
          <t>A</t>
        </is>
      </c>
      <c r="F4376" s="10" t="inlineStr">
        <is>
          <t>Q</t>
        </is>
      </c>
      <c r="G4376" s="10" t="inlineStr">
        <is>
          <t>higher</t>
        </is>
      </c>
      <c r="H4376" s="10" t="n">
        <v>3</v>
      </c>
      <c r="I4376" s="10" t="inlineStr">
        <is>
          <t>Tasso aggiuntivo di corse controllate</t>
        </is>
      </c>
      <c r="J4376" s="20" t="n"/>
      <c r="K4376" s="20" t="n"/>
      <c r="L4376" s="20" t="n"/>
      <c r="M4376" s="20" t="n"/>
      <c r="N4376" s="21">
        <f>IF($A4376="","",IFERROR(VALUE($K4376)/VALUE($L4376)*100,IFERROR(VALUE($J4376),0)))</f>
        <v/>
      </c>
      <c r="O4376" s="21">
        <f>IF($A4376="",0,IF(OR($S4376&lt;&gt;1,COUNTA($J4376:$M4376)=0),0,IF(SUMPRODUCT(MAX(($C$5:$C$6173=$C4376)*($D$5:$D$6173=$D4376)*($S$5:$S$6173=1)*IFERROR($N$5:$N$6173*1,0)))&gt;0,ROUND($H4376*($N4376/SUMPRODUCT(MAX(($C$5:$C$6173=$C4376)*($D$5:$D$6173=$D4376)*($S$5:$S$6173=1)*IFERROR($N$5:$N$6173*1,0)))),4),0)))</f>
        <v/>
      </c>
      <c r="P4376" s="10" t="inlineStr">
        <is>
          <t>Corse controllate annue / Corse programmate annue</t>
        </is>
      </c>
      <c r="Q4376" s="21">
        <f>IF($A4376="","",$A4376&amp;"|"&amp;$C4376)</f>
        <v/>
      </c>
      <c r="R4376" s="21">
        <f>IF($A4376="","",$A4376&amp;"|"&amp;$C4376&amp;"|"&amp;$D4376)</f>
        <v/>
      </c>
      <c r="S4376" s="21">
        <f>IF($A4376="","",IFERROR(INDEX(Offerte!$D$2:$D$200,MATCH($Q4376,Offerte!$L$2:$L$200,0)),0))</f>
        <v/>
      </c>
      <c r="T4376" s="21">
        <f>IF($A4376="","",IFERROR(INDEX(Offerte!$G$2:$G$200,MATCH($Q4376,Offerte!$L$2:$L$200,0)),"NO"))</f>
        <v/>
      </c>
    </row>
    <row r="4377">
      <c r="A4377" s="10">
        <f>IF(Offerte!$A143="","",Offerte!$A143)</f>
        <v/>
      </c>
      <c r="B4377" s="10">
        <f>IF(Offerte!$A143="","",Offerte!$B143)</f>
        <v/>
      </c>
      <c r="C4377" s="10">
        <f>IF(Offerte!$A143="","",Offerte!$C143)</f>
        <v/>
      </c>
      <c r="D4377" s="10" t="inlineStr">
        <is>
          <t>A.1.2</t>
        </is>
      </c>
      <c r="E4377" s="10" t="inlineStr">
        <is>
          <t>A</t>
        </is>
      </c>
      <c r="F4377" s="10" t="inlineStr">
        <is>
          <t>Q</t>
        </is>
      </c>
      <c r="G4377" s="10" t="inlineStr">
        <is>
          <t>higher</t>
        </is>
      </c>
      <c r="H4377" s="10" t="n">
        <v>4</v>
      </c>
      <c r="I4377" s="10" t="inlineStr">
        <is>
          <t>Numero aggiuntivo di passeggeri controllati</t>
        </is>
      </c>
      <c r="J4377" s="20" t="n"/>
      <c r="K4377" s="20" t="n"/>
      <c r="L4377" s="20" t="n"/>
      <c r="M4377" s="20" t="n"/>
      <c r="N4377" s="21">
        <f>IF($A4377="","",IFERROR(VALUE($J4377),0))</f>
        <v/>
      </c>
      <c r="O4377" s="21">
        <f>IF($A4377="",0,IF(OR($S4377&lt;&gt;1,COUNTA($J4377:$M4377)=0),0,IF(SUMPRODUCT(MAX(($C$5:$C$6173=$C4377)*($D$5:$D$6173=$D4377)*($S$5:$S$6173=1)*IFERROR($N$5:$N$6173*1,0)))&gt;0,ROUND($H4377*($N4377/SUMPRODUCT(MAX(($C$5:$C$6173=$C4377)*($D$5:$D$6173=$D4377)*($S$5:$S$6173=1)*IFERROR($N$5:$N$6173*1,0)))),4),0)))</f>
        <v/>
      </c>
      <c r="P4377" s="10" t="inlineStr">
        <is>
          <t>passeggeri/anno</t>
        </is>
      </c>
      <c r="Q4377" s="21">
        <f>IF($A4377="","",$A4377&amp;"|"&amp;$C4377)</f>
        <v/>
      </c>
      <c r="R4377" s="21">
        <f>IF($A4377="","",$A4377&amp;"|"&amp;$C4377&amp;"|"&amp;$D4377)</f>
        <v/>
      </c>
      <c r="S4377" s="21">
        <f>IF($A4377="","",IFERROR(INDEX(Offerte!$D$2:$D$200,MATCH($Q4377,Offerte!$L$2:$L$200,0)),0))</f>
        <v/>
      </c>
      <c r="T4377" s="21">
        <f>IF($A4377="","",IFERROR(INDEX(Offerte!$G$2:$G$200,MATCH($Q4377,Offerte!$L$2:$L$200,0)),"NO"))</f>
        <v/>
      </c>
    </row>
    <row r="4378">
      <c r="A4378" s="10">
        <f>IF(Offerte!$A143="","",Offerte!$A143)</f>
        <v/>
      </c>
      <c r="B4378" s="10">
        <f>IF(Offerte!$A143="","",Offerte!$B143)</f>
        <v/>
      </c>
      <c r="C4378" s="10">
        <f>IF(Offerte!$A143="","",Offerte!$C143)</f>
        <v/>
      </c>
      <c r="D4378" s="10" t="inlineStr">
        <is>
          <t>B.1.1</t>
        </is>
      </c>
      <c r="E4378" s="10" t="inlineStr">
        <is>
          <t>B</t>
        </is>
      </c>
      <c r="F4378" s="10" t="inlineStr">
        <is>
          <t>Q</t>
        </is>
      </c>
      <c r="G4378" s="10" t="inlineStr">
        <is>
          <t>higher</t>
        </is>
      </c>
      <c r="H4378" s="10" t="n">
        <v>3</v>
      </c>
      <c r="I4378" s="10" t="inlineStr">
        <is>
          <t>Incremento dei posti offerti nelle fasce di punta</t>
        </is>
      </c>
      <c r="J4378" s="20" t="n"/>
      <c r="K4378" s="20" t="n"/>
      <c r="L4378" s="20" t="n"/>
      <c r="M4378" s="20" t="n"/>
      <c r="N4378" s="21">
        <f>IF($A4378="","",IFERROR(VALUE($J4378),0))</f>
        <v/>
      </c>
      <c r="O4378" s="21">
        <f>IF($A4378="",0,IF(OR($S4378&lt;&gt;1,COUNTA($J4378:$M4378)=0),0,IF(SUMPRODUCT(MAX(($C$5:$C$6173=$C4378)*($D$5:$D$6173=$D4378)*($S$5:$S$6173=1)*IFERROR($N$5:$N$6173*1,0)))&gt;0,ROUND($H4378*($N4378/SUMPRODUCT(MAX(($C$5:$C$6173=$C4378)*($D$5:$D$6173=$D4378)*($S$5:$S$6173=1)*IFERROR($N$5:$N$6173*1,0)))),4),0)))</f>
        <v/>
      </c>
      <c r="P4378" s="10" t="inlineStr">
        <is>
          <t>posti*km</t>
        </is>
      </c>
      <c r="Q4378" s="21">
        <f>IF($A4378="","",$A4378&amp;"|"&amp;$C4378)</f>
        <v/>
      </c>
      <c r="R4378" s="21">
        <f>IF($A4378="","",$A4378&amp;"|"&amp;$C4378&amp;"|"&amp;$D4378)</f>
        <v/>
      </c>
      <c r="S4378" s="21">
        <f>IF($A4378="","",IFERROR(INDEX(Offerte!$D$2:$D$200,MATCH($Q4378,Offerte!$L$2:$L$200,0)),0))</f>
        <v/>
      </c>
      <c r="T4378" s="21">
        <f>IF($A4378="","",IFERROR(INDEX(Offerte!$G$2:$G$200,MATCH($Q4378,Offerte!$L$2:$L$200,0)),"NO"))</f>
        <v/>
      </c>
    </row>
    <row r="4379">
      <c r="A4379" s="10">
        <f>IF(Offerte!$A143="","",Offerte!$A143)</f>
        <v/>
      </c>
      <c r="B4379" s="10">
        <f>IF(Offerte!$A143="","",Offerte!$B143)</f>
        <v/>
      </c>
      <c r="C4379" s="10">
        <f>IF(Offerte!$A143="","",Offerte!$C143)</f>
        <v/>
      </c>
      <c r="D4379" s="10" t="inlineStr">
        <is>
          <t>B.2.1</t>
        </is>
      </c>
      <c r="E4379" s="10" t="inlineStr">
        <is>
          <t>B</t>
        </is>
      </c>
      <c r="F4379" s="10" t="inlineStr">
        <is>
          <t>Q</t>
        </is>
      </c>
      <c r="G4379" s="10" t="inlineStr">
        <is>
          <t>higher</t>
        </is>
      </c>
      <c r="H4379" s="10" t="n">
        <v>4</v>
      </c>
      <c r="I4379" s="10" t="inlineStr">
        <is>
          <t>Corse aggiuntive nell'arco giornaliero base</t>
        </is>
      </c>
      <c r="J4379" s="20" t="n"/>
      <c r="K4379" s="20" t="n"/>
      <c r="L4379" s="20" t="n"/>
      <c r="M4379" s="20" t="n"/>
      <c r="N4379" s="21">
        <f>IF($A4379="","",IFERROR(VALUE($J4379),0))</f>
        <v/>
      </c>
      <c r="O4379" s="21">
        <f>IF($A4379="",0,IF(OR($S4379&lt;&gt;1,COUNTA($J4379:$M4379)=0),0,IF(SUMPRODUCT(MAX(($C$5:$C$6173=$C4379)*($D$5:$D$6173=$D4379)*($S$5:$S$6173=1)*IFERROR($N$5:$N$6173*1,0)))&gt;0,ROUND($H4379*($N4379/SUMPRODUCT(MAX(($C$5:$C$6173=$C4379)*($D$5:$D$6173=$D4379)*($S$5:$S$6173=1)*IFERROR($N$5:$N$6173*1,0)))),4),0)))</f>
        <v/>
      </c>
      <c r="P4379" s="10" t="inlineStr">
        <is>
          <t>corse</t>
        </is>
      </c>
      <c r="Q4379" s="21">
        <f>IF($A4379="","",$A4379&amp;"|"&amp;$C4379)</f>
        <v/>
      </c>
      <c r="R4379" s="21">
        <f>IF($A4379="","",$A4379&amp;"|"&amp;$C4379&amp;"|"&amp;$D4379)</f>
        <v/>
      </c>
      <c r="S4379" s="21">
        <f>IF($A4379="","",IFERROR(INDEX(Offerte!$D$2:$D$200,MATCH($Q4379,Offerte!$L$2:$L$200,0)),0))</f>
        <v/>
      </c>
      <c r="T4379" s="21">
        <f>IF($A4379="","",IFERROR(INDEX(Offerte!$G$2:$G$200,MATCH($Q4379,Offerte!$L$2:$L$200,0)),"NO"))</f>
        <v/>
      </c>
    </row>
    <row r="4380">
      <c r="A4380" s="10">
        <f>IF(Offerte!$A143="","",Offerte!$A143)</f>
        <v/>
      </c>
      <c r="B4380" s="10">
        <f>IF(Offerte!$A143="","",Offerte!$B143)</f>
        <v/>
      </c>
      <c r="C4380" s="10">
        <f>IF(Offerte!$A143="","",Offerte!$C143)</f>
        <v/>
      </c>
      <c r="D4380" s="10" t="inlineStr">
        <is>
          <t>B.3.1</t>
        </is>
      </c>
      <c r="E4380" s="10" t="inlineStr">
        <is>
          <t>B</t>
        </is>
      </c>
      <c r="F4380" s="10" t="inlineStr">
        <is>
          <t>Q</t>
        </is>
      </c>
      <c r="G4380" s="10" t="inlineStr">
        <is>
          <t>higher</t>
        </is>
      </c>
      <c r="H4380" s="10" t="n">
        <v>2</v>
      </c>
      <c r="I4380" s="10" t="inlineStr">
        <is>
          <t>Numero di corse aggiuntive per allungamento dell'arco di servizio giornaliero nelle fasce serali</t>
        </is>
      </c>
      <c r="J4380" s="20" t="n"/>
      <c r="K4380" s="20" t="n"/>
      <c r="L4380" s="20" t="n"/>
      <c r="M4380" s="20" t="n"/>
      <c r="N4380" s="21">
        <f>IF($A4380="","",IFERROR(VALUE($J4380),0))</f>
        <v/>
      </c>
      <c r="O4380" s="21">
        <f>IF($A4380="",0,IF(OR($S4380&lt;&gt;1,COUNTA($J4380:$M4380)=0),0,IF(SUMPRODUCT(MAX(($C$5:$C$6173=$C4380)*($D$5:$D$6173=$D4380)*($S$5:$S$6173=1)*IFERROR($N$5:$N$6173*1,0)))&gt;0,ROUND($H4380*($N4380/SUMPRODUCT(MAX(($C$5:$C$6173=$C4380)*($D$5:$D$6173=$D4380)*($S$5:$S$6173=1)*IFERROR($N$5:$N$6173*1,0)))),4),0)))</f>
        <v/>
      </c>
      <c r="P4380" s="10" t="inlineStr">
        <is>
          <t>corse</t>
        </is>
      </c>
      <c r="Q4380" s="21">
        <f>IF($A4380="","",$A4380&amp;"|"&amp;$C4380)</f>
        <v/>
      </c>
      <c r="R4380" s="21">
        <f>IF($A4380="","",$A4380&amp;"|"&amp;$C4380&amp;"|"&amp;$D4380)</f>
        <v/>
      </c>
      <c r="S4380" s="21">
        <f>IF($A4380="","",IFERROR(INDEX(Offerte!$D$2:$D$200,MATCH($Q4380,Offerte!$L$2:$L$200,0)),0))</f>
        <v/>
      </c>
      <c r="T4380" s="21">
        <f>IF($A4380="","",IFERROR(INDEX(Offerte!$G$2:$G$200,MATCH($Q4380,Offerte!$L$2:$L$200,0)),"NO"))</f>
        <v/>
      </c>
    </row>
    <row r="4381">
      <c r="A4381" s="10">
        <f>IF(Offerte!$A143="","",Offerte!$A143)</f>
        <v/>
      </c>
      <c r="B4381" s="10">
        <f>IF(Offerte!$A143="","",Offerte!$B143)</f>
        <v/>
      </c>
      <c r="C4381" s="10">
        <f>IF(Offerte!$A143="","",Offerte!$C143)</f>
        <v/>
      </c>
      <c r="D4381" s="10" t="inlineStr">
        <is>
          <t>B.4.1</t>
        </is>
      </c>
      <c r="E4381" s="10" t="inlineStr">
        <is>
          <t>B</t>
        </is>
      </c>
      <c r="F4381" s="10" t="inlineStr">
        <is>
          <t>Q</t>
        </is>
      </c>
      <c r="G4381" s="10" t="inlineStr">
        <is>
          <t>higher</t>
        </is>
      </c>
      <c r="H4381" s="10" t="n">
        <v>3</v>
      </c>
      <c r="I4381" s="10" t="inlineStr">
        <is>
          <t>Percorrenze aggiuntive offerte nel Programma d'esercizio delle prime due fasi attuative</t>
        </is>
      </c>
      <c r="J4381" s="20" t="n"/>
      <c r="K4381" s="20" t="n"/>
      <c r="L4381" s="20" t="n"/>
      <c r="M4381" s="20" t="n"/>
      <c r="N4381" s="21">
        <f>IF($A4381="","",IFERROR(VALUE($J4381),0))</f>
        <v/>
      </c>
      <c r="O4381" s="21">
        <f>IF($A4381="",0,IF(OR($S4381&lt;&gt;1,COUNTA($J4381:$M4381)=0),0,IF(SUMPRODUCT(MAX(($C$5:$C$6173=$C4381)*($D$5:$D$6173=$D4381)*($S$5:$S$6173=1)*IFERROR($N$5:$N$6173*1,0)))&gt;0,ROUND($H4381*($N4381/SUMPRODUCT(MAX(($C$5:$C$6173=$C4381)*($D$5:$D$6173=$D4381)*($S$5:$S$6173=1)*IFERROR($N$5:$N$6173*1,0)))),4),0)))</f>
        <v/>
      </c>
      <c r="P4381" s="10" t="inlineStr">
        <is>
          <t>vett*km</t>
        </is>
      </c>
      <c r="Q4381" s="21">
        <f>IF($A4381="","",$A4381&amp;"|"&amp;$C4381)</f>
        <v/>
      </c>
      <c r="R4381" s="21">
        <f>IF($A4381="","",$A4381&amp;"|"&amp;$C4381&amp;"|"&amp;$D4381)</f>
        <v/>
      </c>
      <c r="S4381" s="21">
        <f>IF($A4381="","",IFERROR(INDEX(Offerte!$D$2:$D$200,MATCH($Q4381,Offerte!$L$2:$L$200,0)),0))</f>
        <v/>
      </c>
      <c r="T4381" s="21">
        <f>IF($A4381="","",IFERROR(INDEX(Offerte!$G$2:$G$200,MATCH($Q4381,Offerte!$L$2:$L$200,0)),"NO"))</f>
        <v/>
      </c>
    </row>
    <row r="4382">
      <c r="A4382" s="10">
        <f>IF(Offerte!$A143="","",Offerte!$A143)</f>
        <v/>
      </c>
      <c r="B4382" s="10">
        <f>IF(Offerte!$A143="","",Offerte!$B143)</f>
        <v/>
      </c>
      <c r="C4382" s="10">
        <f>IF(Offerte!$A143="","",Offerte!$C143)</f>
        <v/>
      </c>
      <c r="D4382" s="10" t="inlineStr">
        <is>
          <t>B.5.1</t>
        </is>
      </c>
      <c r="E4382" s="10" t="inlineStr">
        <is>
          <t>B</t>
        </is>
      </c>
      <c r="F4382" s="10" t="inlineStr">
        <is>
          <t>D</t>
        </is>
      </c>
      <c r="G4382" s="10" t="inlineStr">
        <is>
          <t>discretionary</t>
        </is>
      </c>
      <c r="H4382" s="10" t="n">
        <v>2</v>
      </c>
      <c r="I4382" s="10" t="inlineStr">
        <is>
          <t>Efficacia del progetto di servizi complementari DRT</t>
        </is>
      </c>
      <c r="J4382" s="20" t="n"/>
      <c r="K4382" s="20" t="n"/>
      <c r="L4382" s="20" t="n"/>
      <c r="M4382" s="20" t="n"/>
      <c r="N4382" s="21">
        <f>IF($A4382="","",MAX(0,MIN(1,IFERROR(VALUE($M4382),0))))</f>
        <v/>
      </c>
      <c r="O4382" s="21">
        <f>IF($A4382="",0,IF(OR($S4382&lt;&gt;1,COUNTA($J4382:$M4382)=0),0,IF(SUMPRODUCT(MAX(($C$5:$C$6173=$C4382)*($D$5:$D$6173=$D4382)*($S$5:$S$6173=1)*IFERROR($N$5:$N$6173*1,0)))&gt;0,ROUND($H4382*($N4382/SUMPRODUCT(MAX(($C$5:$C$6173=$C4382)*($D$5:$D$6173=$D4382)*($S$5:$S$6173=1)*IFERROR($N$5:$N$6173*1,0)))),4),0)))</f>
        <v/>
      </c>
      <c r="P4382" s="10" t="inlineStr">
        <is>
          <t>coeff.</t>
        </is>
      </c>
      <c r="Q4382" s="21">
        <f>IF($A4382="","",$A4382&amp;"|"&amp;$C4382)</f>
        <v/>
      </c>
      <c r="R4382" s="21">
        <f>IF($A4382="","",$A4382&amp;"|"&amp;$C4382&amp;"|"&amp;$D4382)</f>
        <v/>
      </c>
      <c r="S4382" s="21">
        <f>IF($A4382="","",IFERROR(INDEX(Offerte!$D$2:$D$200,MATCH($Q4382,Offerte!$L$2:$L$200,0)),0))</f>
        <v/>
      </c>
      <c r="T4382" s="21">
        <f>IF($A4382="","",IFERROR(INDEX(Offerte!$G$2:$G$200,MATCH($Q4382,Offerte!$L$2:$L$200,0)),"NO"))</f>
        <v/>
      </c>
    </row>
    <row r="4383">
      <c r="A4383" s="10">
        <f>IF(Offerte!$A143="","",Offerte!$A143)</f>
        <v/>
      </c>
      <c r="B4383" s="10">
        <f>IF(Offerte!$A143="","",Offerte!$B143)</f>
        <v/>
      </c>
      <c r="C4383" s="10">
        <f>IF(Offerte!$A143="","",Offerte!$C143)</f>
        <v/>
      </c>
      <c r="D4383" s="10" t="inlineStr">
        <is>
          <t>C.1.1</t>
        </is>
      </c>
      <c r="E4383" s="10" t="inlineStr">
        <is>
          <t>C</t>
        </is>
      </c>
      <c r="F4383" s="10" t="inlineStr">
        <is>
          <t>Q</t>
        </is>
      </c>
      <c r="G4383" s="10" t="inlineStr">
        <is>
          <t>higher</t>
        </is>
      </c>
      <c r="H4383" s="10" t="n">
        <v>2</v>
      </c>
      <c r="I4383" s="10" t="inlineStr">
        <is>
          <t>Tasso di copertura del servizio con telecamere BSD</t>
        </is>
      </c>
      <c r="J4383" s="20" t="n"/>
      <c r="K4383" s="20" t="n"/>
      <c r="L4383" s="20" t="n"/>
      <c r="M4383" s="20" t="n"/>
      <c r="N4383" s="21">
        <f>IF($A4383="","",IFERROR(VALUE($K4383)/VALUE($L4383),IFERROR(VALUE($J4383),0)))</f>
        <v/>
      </c>
      <c r="O4383" s="21">
        <f>IF($A4383="",0,IF(OR($S4383&lt;&gt;1,COUNTA($J4383:$M4383)=0),0,IF(SUMPRODUCT(MAX(($C$5:$C$6173=$C4383)*($D$5:$D$6173=$D4383)*($S$5:$S$6173=1)*IFERROR($N$5:$N$6173*1,0)))&gt;0,ROUND($H4383*($N4383/SUMPRODUCT(MAX(($C$5:$C$6173=$C4383)*($D$5:$D$6173=$D4383)*($S$5:$S$6173=1)*IFERROR($N$5:$N$6173*1,0)))),4),0)))</f>
        <v/>
      </c>
      <c r="P4383" s="10" t="inlineStr">
        <is>
          <t>Autobus attrezzati con telecamere BSD / Autobus totali in offerta, incluse scorte</t>
        </is>
      </c>
      <c r="Q4383" s="21">
        <f>IF($A4383="","",$A4383&amp;"|"&amp;$C4383)</f>
        <v/>
      </c>
      <c r="R4383" s="21">
        <f>IF($A4383="","",$A4383&amp;"|"&amp;$C4383&amp;"|"&amp;$D4383)</f>
        <v/>
      </c>
      <c r="S4383" s="21">
        <f>IF($A4383="","",IFERROR(INDEX(Offerte!$D$2:$D$200,MATCH($Q4383,Offerte!$L$2:$L$200,0)),0))</f>
        <v/>
      </c>
      <c r="T4383" s="21">
        <f>IF($A4383="","",IFERROR(INDEX(Offerte!$G$2:$G$200,MATCH($Q4383,Offerte!$L$2:$L$200,0)),"NO"))</f>
        <v/>
      </c>
    </row>
    <row r="4384">
      <c r="A4384" s="10">
        <f>IF(Offerte!$A143="","",Offerte!$A143)</f>
        <v/>
      </c>
      <c r="B4384" s="10">
        <f>IF(Offerte!$A143="","",Offerte!$B143)</f>
        <v/>
      </c>
      <c r="C4384" s="10">
        <f>IF(Offerte!$A143="","",Offerte!$C143)</f>
        <v/>
      </c>
      <c r="D4384" s="10" t="inlineStr">
        <is>
          <t>C.1.2</t>
        </is>
      </c>
      <c r="E4384" s="10" t="inlineStr">
        <is>
          <t>C</t>
        </is>
      </c>
      <c r="F4384" s="10" t="inlineStr">
        <is>
          <t>Q</t>
        </is>
      </c>
      <c r="G4384" s="10" t="inlineStr">
        <is>
          <t>higher</t>
        </is>
      </c>
      <c r="H4384" s="10" t="n">
        <v>2</v>
      </c>
      <c r="I4384" s="10" t="inlineStr">
        <is>
          <t>Tasso di copertura del servizio con telecamere ADAS</t>
        </is>
      </c>
      <c r="J4384" s="20" t="n"/>
      <c r="K4384" s="20" t="n"/>
      <c r="L4384" s="20" t="n"/>
      <c r="M4384" s="20" t="n"/>
      <c r="N4384" s="21">
        <f>IF($A4384="","",IFERROR(VALUE($K4384)/VALUE($L4384),IFERROR(VALUE($J4384),0)))</f>
        <v/>
      </c>
      <c r="O4384" s="21">
        <f>IF($A4384="",0,IF(OR($S4384&lt;&gt;1,COUNTA($J4384:$M4384)=0),0,IF(SUMPRODUCT(MAX(($C$5:$C$6173=$C4384)*($D$5:$D$6173=$D4384)*($S$5:$S$6173=1)*IFERROR($N$5:$N$6173*1,0)))&gt;0,ROUND($H4384*($N4384/SUMPRODUCT(MAX(($C$5:$C$6173=$C4384)*($D$5:$D$6173=$D4384)*($S$5:$S$6173=1)*IFERROR($N$5:$N$6173*1,0)))),4),0)))</f>
        <v/>
      </c>
      <c r="P4384" s="10" t="inlineStr">
        <is>
          <t>Autobus attrezzati con telecamere ADAS / Autobus totali in offerta, incluse scorte</t>
        </is>
      </c>
      <c r="Q4384" s="21">
        <f>IF($A4384="","",$A4384&amp;"|"&amp;$C4384)</f>
        <v/>
      </c>
      <c r="R4384" s="21">
        <f>IF($A4384="","",$A4384&amp;"|"&amp;$C4384&amp;"|"&amp;$D4384)</f>
        <v/>
      </c>
      <c r="S4384" s="21">
        <f>IF($A4384="","",IFERROR(INDEX(Offerte!$D$2:$D$200,MATCH($Q4384,Offerte!$L$2:$L$200,0)),0))</f>
        <v/>
      </c>
      <c r="T4384" s="21">
        <f>IF($A4384="","",IFERROR(INDEX(Offerte!$G$2:$G$200,MATCH($Q4384,Offerte!$L$2:$L$200,0)),"NO"))</f>
        <v/>
      </c>
    </row>
    <row r="4385">
      <c r="A4385" s="10">
        <f>IF(Offerte!$A143="","",Offerte!$A143)</f>
        <v/>
      </c>
      <c r="B4385" s="10">
        <f>IF(Offerte!$A143="","",Offerte!$B143)</f>
        <v/>
      </c>
      <c r="C4385" s="10">
        <f>IF(Offerte!$A143="","",Offerte!$C143)</f>
        <v/>
      </c>
      <c r="D4385" s="10" t="inlineStr">
        <is>
          <t>C.2.1</t>
        </is>
      </c>
      <c r="E4385" s="10" t="inlineStr">
        <is>
          <t>C</t>
        </is>
      </c>
      <c r="F4385" s="10" t="inlineStr">
        <is>
          <t>Q</t>
        </is>
      </c>
      <c r="G4385" s="10" t="inlineStr">
        <is>
          <t>higher</t>
        </is>
      </c>
      <c r="H4385" s="10" t="n">
        <v>3</v>
      </c>
      <c r="I4385" s="10" t="inlineStr">
        <is>
          <t>Tasso di copertura del servizio con telecamere di bordo di videosorveglianza</t>
        </is>
      </c>
      <c r="J4385" s="20" t="n"/>
      <c r="K4385" s="20" t="n"/>
      <c r="L4385" s="20" t="n"/>
      <c r="M4385" s="20" t="n"/>
      <c r="N4385" s="21">
        <f>IF($A4385="","",IFERROR(VALUE($K4385)/VALUE($L4385),IFERROR(VALUE($J4385),0)))</f>
        <v/>
      </c>
      <c r="O4385" s="21">
        <f>IF($A4385="",0,IF(OR($S4385&lt;&gt;1,COUNTA($J4385:$M4385)=0),0,IF(SUMPRODUCT(MAX(($C$5:$C$6173=$C4385)*($D$5:$D$6173=$D4385)*($S$5:$S$6173=1)*IFERROR($N$5:$N$6173*1,0)))&gt;0,ROUND($H4385*($N4385/SUMPRODUCT(MAX(($C$5:$C$6173=$C4385)*($D$5:$D$6173=$D4385)*($S$5:$S$6173=1)*IFERROR($N$5:$N$6173*1,0)))),4),0)))</f>
        <v/>
      </c>
      <c r="P4385" s="10" t="inlineStr">
        <is>
          <t>Autobus attrezzati con videosorveglianza / Autobus totali in offerta, incluse scorte</t>
        </is>
      </c>
      <c r="Q4385" s="21">
        <f>IF($A4385="","",$A4385&amp;"|"&amp;$C4385)</f>
        <v/>
      </c>
      <c r="R4385" s="21">
        <f>IF($A4385="","",$A4385&amp;"|"&amp;$C4385&amp;"|"&amp;$D4385)</f>
        <v/>
      </c>
      <c r="S4385" s="21">
        <f>IF($A4385="","",IFERROR(INDEX(Offerte!$D$2:$D$200,MATCH($Q4385,Offerte!$L$2:$L$200,0)),0))</f>
        <v/>
      </c>
      <c r="T4385" s="21">
        <f>IF($A4385="","",IFERROR(INDEX(Offerte!$G$2:$G$200,MATCH($Q4385,Offerte!$L$2:$L$200,0)),"NO"))</f>
        <v/>
      </c>
    </row>
    <row r="4386">
      <c r="A4386" s="10">
        <f>IF(Offerte!$A143="","",Offerte!$A143)</f>
        <v/>
      </c>
      <c r="B4386" s="10">
        <f>IF(Offerte!$A143="","",Offerte!$B143)</f>
        <v/>
      </c>
      <c r="C4386" s="10">
        <f>IF(Offerte!$A143="","",Offerte!$C143)</f>
        <v/>
      </c>
      <c r="D4386" s="10" t="inlineStr">
        <is>
          <t>C.2.2</t>
        </is>
      </c>
      <c r="E4386" s="10" t="inlineStr">
        <is>
          <t>C</t>
        </is>
      </c>
      <c r="F4386" s="10" t="inlineStr">
        <is>
          <t>T</t>
        </is>
      </c>
      <c r="G4386" s="10" t="inlineStr">
        <is>
          <t>tabular</t>
        </is>
      </c>
      <c r="H4386" s="10" t="n">
        <v>1</v>
      </c>
      <c r="I4386" s="10" t="inlineStr">
        <is>
          <t>Software video/audio analisi per situazioni di pericolo</t>
        </is>
      </c>
      <c r="J4386" s="20" t="n"/>
      <c r="K4386" s="20" t="n"/>
      <c r="L4386" s="20" t="n"/>
      <c r="M4386" s="20" t="n"/>
      <c r="N4386" s="21">
        <f>IF($A4386="","",IF(IFERROR(VALUE($M4386),0)=1,1,0))</f>
        <v/>
      </c>
      <c r="O4386" s="21">
        <f>IF($A4386="",0,IF(OR($S4386&lt;&gt;1,COUNTA($J4386:$M4386)=0),0,IF($N4386=1,$H4386,0)))</f>
        <v/>
      </c>
      <c r="P4386" s="10" t="inlineStr">
        <is>
          <t>sì/no</t>
        </is>
      </c>
      <c r="Q4386" s="21">
        <f>IF($A4386="","",$A4386&amp;"|"&amp;$C4386)</f>
        <v/>
      </c>
      <c r="R4386" s="21">
        <f>IF($A4386="","",$A4386&amp;"|"&amp;$C4386&amp;"|"&amp;$D4386)</f>
        <v/>
      </c>
      <c r="S4386" s="21">
        <f>IF($A4386="","",IFERROR(INDEX(Offerte!$D$2:$D$200,MATCH($Q4386,Offerte!$L$2:$L$200,0)),0))</f>
        <v/>
      </c>
      <c r="T4386" s="21">
        <f>IF($A4386="","",IFERROR(INDEX(Offerte!$G$2:$G$200,MATCH($Q4386,Offerte!$L$2:$L$200,0)),"NO"))</f>
        <v/>
      </c>
    </row>
    <row r="4387">
      <c r="A4387" s="10">
        <f>IF(Offerte!$A143="","",Offerte!$A143)</f>
        <v/>
      </c>
      <c r="B4387" s="10">
        <f>IF(Offerte!$A143="","",Offerte!$B143)</f>
        <v/>
      </c>
      <c r="C4387" s="10">
        <f>IF(Offerte!$A143="","",Offerte!$C143)</f>
        <v/>
      </c>
      <c r="D4387" s="10" t="inlineStr">
        <is>
          <t>C.2.3</t>
        </is>
      </c>
      <c r="E4387" s="10" t="inlineStr">
        <is>
          <t>C</t>
        </is>
      </c>
      <c r="F4387" s="10" t="inlineStr">
        <is>
          <t>T</t>
        </is>
      </c>
      <c r="G4387" s="10" t="inlineStr">
        <is>
          <t>tabular</t>
        </is>
      </c>
      <c r="H4387" s="10" t="n">
        <v>1</v>
      </c>
      <c r="I4387" s="10" t="inlineStr">
        <is>
          <t>Collegamento con centrale qualificata di pronto intervento</t>
        </is>
      </c>
      <c r="J4387" s="20" t="n"/>
      <c r="K4387" s="20" t="n"/>
      <c r="L4387" s="20" t="n"/>
      <c r="M4387" s="20" t="n"/>
      <c r="N4387" s="21">
        <f>IF($A4387="","",IF(IFERROR(VALUE($M4387),0)=1,1,0))</f>
        <v/>
      </c>
      <c r="O4387" s="21">
        <f>IF($A4387="",0,IF(OR($S4387&lt;&gt;1,COUNTA($J4387:$M4387)=0),0,IF($N4387=1,$H4387,0)))</f>
        <v/>
      </c>
      <c r="P4387" s="10" t="inlineStr">
        <is>
          <t>sì/no</t>
        </is>
      </c>
      <c r="Q4387" s="21">
        <f>IF($A4387="","",$A4387&amp;"|"&amp;$C4387)</f>
        <v/>
      </c>
      <c r="R4387" s="21">
        <f>IF($A4387="","",$A4387&amp;"|"&amp;$C4387&amp;"|"&amp;$D4387)</f>
        <v/>
      </c>
      <c r="S4387" s="21">
        <f>IF($A4387="","",IFERROR(INDEX(Offerte!$D$2:$D$200,MATCH($Q4387,Offerte!$L$2:$L$200,0)),0))</f>
        <v/>
      </c>
      <c r="T4387" s="21">
        <f>IF($A4387="","",IFERROR(INDEX(Offerte!$G$2:$G$200,MATCH($Q4387,Offerte!$L$2:$L$200,0)),"NO"))</f>
        <v/>
      </c>
    </row>
    <row r="4388">
      <c r="A4388" s="10">
        <f>IF(Offerte!$A143="","",Offerte!$A143)</f>
        <v/>
      </c>
      <c r="B4388" s="10">
        <f>IF(Offerte!$A143="","",Offerte!$B143)</f>
        <v/>
      </c>
      <c r="C4388" s="10">
        <f>IF(Offerte!$A143="","",Offerte!$C143)</f>
        <v/>
      </c>
      <c r="D4388" s="10" t="inlineStr">
        <is>
          <t>C.2.4</t>
        </is>
      </c>
      <c r="E4388" s="10" t="inlineStr">
        <is>
          <t>C</t>
        </is>
      </c>
      <c r="F4388" s="10" t="inlineStr">
        <is>
          <t>Q</t>
        </is>
      </c>
      <c r="G4388" s="10" t="inlineStr">
        <is>
          <t>higher</t>
        </is>
      </c>
      <c r="H4388" s="10" t="n">
        <v>1</v>
      </c>
      <c r="I4388" s="10" t="inlineStr">
        <is>
          <t>Tasso di copertura del servizio con dispositivi per la chiamata di emergenza del conducente</t>
        </is>
      </c>
      <c r="J4388" s="20" t="n"/>
      <c r="K4388" s="20" t="n"/>
      <c r="L4388" s="20" t="n"/>
      <c r="M4388" s="20" t="n"/>
      <c r="N4388" s="21">
        <f>IF($A4388="","",IFERROR(VALUE($K4388)/VALUE($L4388),IFERROR(VALUE($J4388),0)))</f>
        <v/>
      </c>
      <c r="O4388" s="21">
        <f>IF($A4388="",0,IF(OR($S4388&lt;&gt;1,COUNTA($J4388:$M4388)=0),0,IF(SUMPRODUCT(MAX(($C$5:$C$6173=$C4388)*($D$5:$D$6173=$D4388)*($S$5:$S$6173=1)*IFERROR($N$5:$N$6173*1,0)))&gt;0,ROUND($H4388*($N4388/SUMPRODUCT(MAX(($C$5:$C$6173=$C4388)*($D$5:$D$6173=$D4388)*($S$5:$S$6173=1)*IFERROR($N$5:$N$6173*1,0)))),4),0)))</f>
        <v/>
      </c>
      <c r="P4388" s="10" t="inlineStr">
        <is>
          <t>Autobus attrezzati con chiamata di emergenza / Autobus totali in offerta, incluse scorte</t>
        </is>
      </c>
      <c r="Q4388" s="21">
        <f>IF($A4388="","",$A4388&amp;"|"&amp;$C4388)</f>
        <v/>
      </c>
      <c r="R4388" s="21">
        <f>IF($A4388="","",$A4388&amp;"|"&amp;$C4388&amp;"|"&amp;$D4388)</f>
        <v/>
      </c>
      <c r="S4388" s="21">
        <f>IF($A4388="","",IFERROR(INDEX(Offerte!$D$2:$D$200,MATCH($Q4388,Offerte!$L$2:$L$200,0)),0))</f>
        <v/>
      </c>
      <c r="T4388" s="21">
        <f>IF($A4388="","",IFERROR(INDEX(Offerte!$G$2:$G$200,MATCH($Q4388,Offerte!$L$2:$L$200,0)),"NO"))</f>
        <v/>
      </c>
    </row>
    <row r="4389">
      <c r="A4389" s="10">
        <f>IF(Offerte!$A143="","",Offerte!$A143)</f>
        <v/>
      </c>
      <c r="B4389" s="10">
        <f>IF(Offerte!$A143="","",Offerte!$B143)</f>
        <v/>
      </c>
      <c r="C4389" s="10">
        <f>IF(Offerte!$A143="","",Offerte!$C143)</f>
        <v/>
      </c>
      <c r="D4389" s="10" t="inlineStr">
        <is>
          <t>C.3.1</t>
        </is>
      </c>
      <c r="E4389" s="10" t="inlineStr">
        <is>
          <t>C</t>
        </is>
      </c>
      <c r="F4389" s="10" t="inlineStr">
        <is>
          <t>Q</t>
        </is>
      </c>
      <c r="G4389" s="10" t="inlineStr">
        <is>
          <t>higher</t>
        </is>
      </c>
      <c r="H4389" s="10" t="n">
        <v>2</v>
      </c>
      <c r="I4389" s="10" t="inlineStr">
        <is>
          <t>Tasso di copertura del servizio con dispositivi di informazione dinamica a bordo mezzo</t>
        </is>
      </c>
      <c r="J4389" s="20" t="n"/>
      <c r="K4389" s="20" t="n"/>
      <c r="L4389" s="20" t="n"/>
      <c r="M4389" s="20" t="n"/>
      <c r="N4389" s="21">
        <f>IF($A4389="","",IFERROR(VALUE($K4389)/VALUE($L4389),IFERROR(VALUE($J4389),0)))</f>
        <v/>
      </c>
      <c r="O4389" s="21">
        <f>IF($A4389="",0,IF(OR($S4389&lt;&gt;1,COUNTA($J4389:$M4389)=0),0,IF(SUMPRODUCT(MAX(($C$5:$C$6173=$C4389)*($D$5:$D$6173=$D4389)*($S$5:$S$6173=1)*IFERROR($N$5:$N$6173*1,0)))&gt;0,ROUND($H4389*($N4389/SUMPRODUCT(MAX(($C$5:$C$6173=$C4389)*($D$5:$D$6173=$D4389)*($S$5:$S$6173=1)*IFERROR($N$5:$N$6173*1,0)))),4),0)))</f>
        <v/>
      </c>
      <c r="P4389" s="10" t="inlineStr">
        <is>
          <t>Autobus con monitor e indicatori vocali / Autobus totali in offerta, incluse scorte</t>
        </is>
      </c>
      <c r="Q4389" s="21">
        <f>IF($A4389="","",$A4389&amp;"|"&amp;$C4389)</f>
        <v/>
      </c>
      <c r="R4389" s="21">
        <f>IF($A4389="","",$A4389&amp;"|"&amp;$C4389&amp;"|"&amp;$D4389)</f>
        <v/>
      </c>
      <c r="S4389" s="21">
        <f>IF($A4389="","",IFERROR(INDEX(Offerte!$D$2:$D$200,MATCH($Q4389,Offerte!$L$2:$L$200,0)),0))</f>
        <v/>
      </c>
      <c r="T4389" s="21">
        <f>IF($A4389="","",IFERROR(INDEX(Offerte!$G$2:$G$200,MATCH($Q4389,Offerte!$L$2:$L$200,0)),"NO"))</f>
        <v/>
      </c>
    </row>
    <row r="4390">
      <c r="A4390" s="10">
        <f>IF(Offerte!$A143="","",Offerte!$A143)</f>
        <v/>
      </c>
      <c r="B4390" s="10">
        <f>IF(Offerte!$A143="","",Offerte!$B143)</f>
        <v/>
      </c>
      <c r="C4390" s="10">
        <f>IF(Offerte!$A143="","",Offerte!$C143)</f>
        <v/>
      </c>
      <c r="D4390" s="10" t="inlineStr">
        <is>
          <t>C.3.2</t>
        </is>
      </c>
      <c r="E4390" s="10" t="inlineStr">
        <is>
          <t>C</t>
        </is>
      </c>
      <c r="F4390" s="10" t="inlineStr">
        <is>
          <t>T</t>
        </is>
      </c>
      <c r="G4390" s="10" t="inlineStr">
        <is>
          <t>tabular</t>
        </is>
      </c>
      <c r="H4390" s="10" t="n">
        <v>2</v>
      </c>
      <c r="I4390" s="10" t="inlineStr">
        <is>
          <t>Informazioni a bordo su coincidenze ai nodi</t>
        </is>
      </c>
      <c r="J4390" s="20" t="n"/>
      <c r="K4390" s="20" t="n"/>
      <c r="L4390" s="20" t="n"/>
      <c r="M4390" s="20" t="n"/>
      <c r="N4390" s="21">
        <f>IF($A4390="","",IF(IFERROR(VALUE($M4390),0)=1,1,0))</f>
        <v/>
      </c>
      <c r="O4390" s="21">
        <f>IF($A4390="",0,IF(OR($S4390&lt;&gt;1,COUNTA($J4390:$M4390)=0),0,IF(AND($N4390=1,IFERROR(SUMIFS($N$5:$N$6173,$Q$5:$Q$6173,$Q4390,$D$5:$D$6173,"C.3.1"),0)&gt;=0.5),$H4390,0)))</f>
        <v/>
      </c>
      <c r="P4390" s="10" t="inlineStr">
        <is>
          <t>Dipende da C.3.1 &gt;= 0.5</t>
        </is>
      </c>
      <c r="Q4390" s="21">
        <f>IF($A4390="","",$A4390&amp;"|"&amp;$C4390)</f>
        <v/>
      </c>
      <c r="R4390" s="21">
        <f>IF($A4390="","",$A4390&amp;"|"&amp;$C4390&amp;"|"&amp;$D4390)</f>
        <v/>
      </c>
      <c r="S4390" s="21">
        <f>IF($A4390="","",IFERROR(INDEX(Offerte!$D$2:$D$200,MATCH($Q4390,Offerte!$L$2:$L$200,0)),0))</f>
        <v/>
      </c>
      <c r="T4390" s="21">
        <f>IF($A4390="","",IFERROR(INDEX(Offerte!$G$2:$G$200,MATCH($Q4390,Offerte!$L$2:$L$200,0)),"NO"))</f>
        <v/>
      </c>
    </row>
    <row r="4391">
      <c r="A4391" s="10">
        <f>IF(Offerte!$A143="","",Offerte!$A143)</f>
        <v/>
      </c>
      <c r="B4391" s="10">
        <f>IF(Offerte!$A143="","",Offerte!$B143)</f>
        <v/>
      </c>
      <c r="C4391" s="10">
        <f>IF(Offerte!$A143="","",Offerte!$C143)</f>
        <v/>
      </c>
      <c r="D4391" s="10" t="inlineStr">
        <is>
          <t>D.1.1</t>
        </is>
      </c>
      <c r="E4391" s="10" t="inlineStr">
        <is>
          <t>D</t>
        </is>
      </c>
      <c r="F4391" s="10" t="inlineStr">
        <is>
          <t>Q</t>
        </is>
      </c>
      <c r="G4391" s="10" t="inlineStr">
        <is>
          <t>higher</t>
        </is>
      </c>
      <c r="H4391" s="10" t="n">
        <v>3</v>
      </c>
      <c r="I4391" s="10" t="inlineStr">
        <is>
          <t>Installazione di pensiline</t>
        </is>
      </c>
      <c r="J4391" s="20" t="n"/>
      <c r="K4391" s="20" t="n"/>
      <c r="L4391" s="20" t="n"/>
      <c r="M4391" s="20" t="n"/>
      <c r="N4391" s="21">
        <f>IF($A4391="","",IFERROR(VALUE($J4391),0))</f>
        <v/>
      </c>
      <c r="O4391" s="21">
        <f>IF($A4391="",0,IF(OR($S4391&lt;&gt;1,COUNTA($J4391:$M4391)=0),0,IF(SUMPRODUCT(MAX(($C$5:$C$6173=$C4391)*($D$5:$D$6173=$D4391)*($S$5:$S$6173=1)*IFERROR($N$5:$N$6173*1,0)))&gt;0,ROUND($H4391*($N4391/SUMPRODUCT(MAX(($C$5:$C$6173=$C4391)*($D$5:$D$6173=$D4391)*($S$5:$S$6173=1)*IFERROR($N$5:$N$6173*1,0)))),4),0)))</f>
        <v/>
      </c>
      <c r="P4391" s="10" t="inlineStr">
        <is>
          <t>fermate</t>
        </is>
      </c>
      <c r="Q4391" s="21">
        <f>IF($A4391="","",$A4391&amp;"|"&amp;$C4391)</f>
        <v/>
      </c>
      <c r="R4391" s="21">
        <f>IF($A4391="","",$A4391&amp;"|"&amp;$C4391&amp;"|"&amp;$D4391)</f>
        <v/>
      </c>
      <c r="S4391" s="21">
        <f>IF($A4391="","",IFERROR(INDEX(Offerte!$D$2:$D$200,MATCH($Q4391,Offerte!$L$2:$L$200,0)),0))</f>
        <v/>
      </c>
      <c r="T4391" s="21">
        <f>IF($A4391="","",IFERROR(INDEX(Offerte!$G$2:$G$200,MATCH($Q4391,Offerte!$L$2:$L$200,0)),"NO"))</f>
        <v/>
      </c>
    </row>
    <row r="4392">
      <c r="A4392" s="10">
        <f>IF(Offerte!$A143="","",Offerte!$A143)</f>
        <v/>
      </c>
      <c r="B4392" s="10">
        <f>IF(Offerte!$A143="","",Offerte!$B143)</f>
        <v/>
      </c>
      <c r="C4392" s="10">
        <f>IF(Offerte!$A143="","",Offerte!$C143)</f>
        <v/>
      </c>
      <c r="D4392" s="10" t="inlineStr">
        <is>
          <t>D.1.2</t>
        </is>
      </c>
      <c r="E4392" s="10" t="inlineStr">
        <is>
          <t>D</t>
        </is>
      </c>
      <c r="F4392" s="10" t="inlineStr">
        <is>
          <t>Q</t>
        </is>
      </c>
      <c r="G4392" s="10" t="inlineStr">
        <is>
          <t>higher</t>
        </is>
      </c>
      <c r="H4392" s="10" t="n">
        <v>3</v>
      </c>
      <c r="I4392" s="10" t="inlineStr">
        <is>
          <t>Installazione di paline di fermata conformi alla DGR 581/2023</t>
        </is>
      </c>
      <c r="J4392" s="20" t="n"/>
      <c r="K4392" s="20" t="n"/>
      <c r="L4392" s="20" t="n"/>
      <c r="M4392" s="20" t="n"/>
      <c r="N4392" s="21">
        <f>IF($A4392="","",IFERROR(VALUE($J4392),0))</f>
        <v/>
      </c>
      <c r="O4392" s="21">
        <f>IF($A4392="",0,IF(OR($S4392&lt;&gt;1,COUNTA($J4392:$M4392)=0),0,IF(SUMPRODUCT(MAX(($C$5:$C$6173=$C4392)*($D$5:$D$6173=$D4392)*($S$5:$S$6173=1)*IFERROR($N$5:$N$6173*1,0)))&gt;0,ROUND($H4392*($N4392/SUMPRODUCT(MAX(($C$5:$C$6173=$C4392)*($D$5:$D$6173=$D4392)*($S$5:$S$6173=1)*IFERROR($N$5:$N$6173*1,0)))),4),0)))</f>
        <v/>
      </c>
      <c r="P4392" s="10" t="inlineStr">
        <is>
          <t>fermate</t>
        </is>
      </c>
      <c r="Q4392" s="21">
        <f>IF($A4392="","",$A4392&amp;"|"&amp;$C4392)</f>
        <v/>
      </c>
      <c r="R4392" s="21">
        <f>IF($A4392="","",$A4392&amp;"|"&amp;$C4392&amp;"|"&amp;$D4392)</f>
        <v/>
      </c>
      <c r="S4392" s="21">
        <f>IF($A4392="","",IFERROR(INDEX(Offerte!$D$2:$D$200,MATCH($Q4392,Offerte!$L$2:$L$200,0)),0))</f>
        <v/>
      </c>
      <c r="T4392" s="21">
        <f>IF($A4392="","",IFERROR(INDEX(Offerte!$G$2:$G$200,MATCH($Q4392,Offerte!$L$2:$L$200,0)),"NO"))</f>
        <v/>
      </c>
    </row>
    <row r="4393">
      <c r="A4393" s="10">
        <f>IF(Offerte!$A143="","",Offerte!$A143)</f>
        <v/>
      </c>
      <c r="B4393" s="10">
        <f>IF(Offerte!$A143="","",Offerte!$B143)</f>
        <v/>
      </c>
      <c r="C4393" s="10">
        <f>IF(Offerte!$A143="","",Offerte!$C143)</f>
        <v/>
      </c>
      <c r="D4393" s="10" t="inlineStr">
        <is>
          <t>D.1.3</t>
        </is>
      </c>
      <c r="E4393" s="10" t="inlineStr">
        <is>
          <t>D</t>
        </is>
      </c>
      <c r="F4393" s="10" t="inlineStr">
        <is>
          <t>Q</t>
        </is>
      </c>
      <c r="G4393" s="10" t="inlineStr">
        <is>
          <t>higher</t>
        </is>
      </c>
      <c r="H4393" s="10" t="n">
        <v>2</v>
      </c>
      <c r="I4393" s="10" t="inlineStr">
        <is>
          <t>Display informativi connessi alle fermate</t>
        </is>
      </c>
      <c r="J4393" s="20" t="n"/>
      <c r="K4393" s="20" t="n"/>
      <c r="L4393" s="20" t="n"/>
      <c r="M4393" s="20" t="n"/>
      <c r="N4393" s="21">
        <f>IF($A4393="","",IFERROR(VALUE($J4393),0))</f>
        <v/>
      </c>
      <c r="O4393" s="21">
        <f>IF($A4393="",0,IF(OR($S4393&lt;&gt;1,COUNTA($J4393:$M4393)=0),0,IF(SUMPRODUCT(MAX(($C$5:$C$6173=$C4393)*($D$5:$D$6173=$D4393)*($S$5:$S$6173=1)*IFERROR($N$5:$N$6173*1,0)))&gt;0,ROUND($H4393*($N4393/SUMPRODUCT(MAX(($C$5:$C$6173=$C4393)*($D$5:$D$6173=$D4393)*($S$5:$S$6173=1)*IFERROR($N$5:$N$6173*1,0)))),4),0)))</f>
        <v/>
      </c>
      <c r="P4393" s="10" t="inlineStr">
        <is>
          <t>fermate</t>
        </is>
      </c>
      <c r="Q4393" s="21">
        <f>IF($A4393="","",$A4393&amp;"|"&amp;$C4393)</f>
        <v/>
      </c>
      <c r="R4393" s="21">
        <f>IF($A4393="","",$A4393&amp;"|"&amp;$C4393&amp;"|"&amp;$D4393)</f>
        <v/>
      </c>
      <c r="S4393" s="21">
        <f>IF($A4393="","",IFERROR(INDEX(Offerte!$D$2:$D$200,MATCH($Q4393,Offerte!$L$2:$L$200,0)),0))</f>
        <v/>
      </c>
      <c r="T4393" s="21">
        <f>IF($A4393="","",IFERROR(INDEX(Offerte!$G$2:$G$200,MATCH($Q4393,Offerte!$L$2:$L$200,0)),"NO"))</f>
        <v/>
      </c>
    </row>
    <row r="4394">
      <c r="A4394" s="10">
        <f>IF(Offerte!$A143="","",Offerte!$A143)</f>
        <v/>
      </c>
      <c r="B4394" s="10">
        <f>IF(Offerte!$A143="","",Offerte!$B143)</f>
        <v/>
      </c>
      <c r="C4394" s="10">
        <f>IF(Offerte!$A143="","",Offerte!$C143)</f>
        <v/>
      </c>
      <c r="D4394" s="10" t="inlineStr">
        <is>
          <t>D.2.1</t>
        </is>
      </c>
      <c r="E4394" s="10" t="inlineStr">
        <is>
          <t>D</t>
        </is>
      </c>
      <c r="F4394" s="10" t="inlineStr">
        <is>
          <t>Q</t>
        </is>
      </c>
      <c r="G4394" s="10" t="inlineStr">
        <is>
          <t>higher</t>
        </is>
      </c>
      <c r="H4394" s="10" t="n">
        <v>2</v>
      </c>
      <c r="I4394" s="10" t="inlineStr">
        <is>
          <t>Segnali tattili Loges-Vet-Evolution</t>
        </is>
      </c>
      <c r="J4394" s="20" t="n"/>
      <c r="K4394" s="20" t="n"/>
      <c r="L4394" s="20" t="n"/>
      <c r="M4394" s="20" t="n"/>
      <c r="N4394" s="21">
        <f>IF($A4394="","",IFERROR(VALUE($J4394),0))</f>
        <v/>
      </c>
      <c r="O4394" s="21">
        <f>IF($A4394="",0,IF(OR($S4394&lt;&gt;1,COUNTA($J4394:$M4394)=0),0,IF(SUMPRODUCT(MAX(($C$5:$C$6173=$C4394)*($D$5:$D$6173=$D4394)*($S$5:$S$6173=1)*IFERROR($N$5:$N$6173*1,0)))&gt;0,ROUND($H4394*($N4394/SUMPRODUCT(MAX(($C$5:$C$6173=$C4394)*($D$5:$D$6173=$D4394)*($S$5:$S$6173=1)*IFERROR($N$5:$N$6173*1,0)))),4),0)))</f>
        <v/>
      </c>
      <c r="P4394" s="10" t="inlineStr">
        <is>
          <t>fermate</t>
        </is>
      </c>
      <c r="Q4394" s="21">
        <f>IF($A4394="","",$A4394&amp;"|"&amp;$C4394)</f>
        <v/>
      </c>
      <c r="R4394" s="21">
        <f>IF($A4394="","",$A4394&amp;"|"&amp;$C4394&amp;"|"&amp;$D4394)</f>
        <v/>
      </c>
      <c r="S4394" s="21">
        <f>IF($A4394="","",IFERROR(INDEX(Offerte!$D$2:$D$200,MATCH($Q4394,Offerte!$L$2:$L$200,0)),0))</f>
        <v/>
      </c>
      <c r="T4394" s="21">
        <f>IF($A4394="","",IFERROR(INDEX(Offerte!$G$2:$G$200,MATCH($Q4394,Offerte!$L$2:$L$200,0)),"NO"))</f>
        <v/>
      </c>
    </row>
    <row r="4395">
      <c r="A4395" s="10">
        <f>IF(Offerte!$A143="","",Offerte!$A143)</f>
        <v/>
      </c>
      <c r="B4395" s="10">
        <f>IF(Offerte!$A143="","",Offerte!$B143)</f>
        <v/>
      </c>
      <c r="C4395" s="10">
        <f>IF(Offerte!$A143="","",Offerte!$C143)</f>
        <v/>
      </c>
      <c r="D4395" s="10" t="inlineStr">
        <is>
          <t>E.1.1</t>
        </is>
      </c>
      <c r="E4395" s="10" t="inlineStr">
        <is>
          <t>E</t>
        </is>
      </c>
      <c r="F4395" s="10" t="inlineStr">
        <is>
          <t>T</t>
        </is>
      </c>
      <c r="G4395" s="10" t="inlineStr">
        <is>
          <t>tabular</t>
        </is>
      </c>
      <c r="H4395" s="10" t="n">
        <v>2</v>
      </c>
      <c r="I4395" s="10" t="inlineStr">
        <is>
          <t>Mobile app con travel planner PRM</t>
        </is>
      </c>
      <c r="J4395" s="20" t="n"/>
      <c r="K4395" s="20" t="n"/>
      <c r="L4395" s="20" t="n"/>
      <c r="M4395" s="20" t="n"/>
      <c r="N4395" s="21">
        <f>IF($A4395="","",IF(IFERROR(VALUE($M4395),0)=1,1,0))</f>
        <v/>
      </c>
      <c r="O4395" s="21">
        <f>IF($A4395="",0,IF(OR($S4395&lt;&gt;1,COUNTA($J4395:$M4395)=0),0,IF($N4395=1,$H4395,0)))</f>
        <v/>
      </c>
      <c r="P4395" s="10" t="inlineStr">
        <is>
          <t>sì/no</t>
        </is>
      </c>
      <c r="Q4395" s="21">
        <f>IF($A4395="","",$A4395&amp;"|"&amp;$C4395)</f>
        <v/>
      </c>
      <c r="R4395" s="21">
        <f>IF($A4395="","",$A4395&amp;"|"&amp;$C4395&amp;"|"&amp;$D4395)</f>
        <v/>
      </c>
      <c r="S4395" s="21">
        <f>IF($A4395="","",IFERROR(INDEX(Offerte!$D$2:$D$200,MATCH($Q4395,Offerte!$L$2:$L$200,0)),0))</f>
        <v/>
      </c>
      <c r="T4395" s="21">
        <f>IF($A4395="","",IFERROR(INDEX(Offerte!$G$2:$G$200,MATCH($Q4395,Offerte!$L$2:$L$200,0)),"NO"))</f>
        <v/>
      </c>
    </row>
    <row r="4396">
      <c r="A4396" s="10">
        <f>IF(Offerte!$A143="","",Offerte!$A143)</f>
        <v/>
      </c>
      <c r="B4396" s="10">
        <f>IF(Offerte!$A143="","",Offerte!$B143)</f>
        <v/>
      </c>
      <c r="C4396" s="10">
        <f>IF(Offerte!$A143="","",Offerte!$C143)</f>
        <v/>
      </c>
      <c r="D4396" s="10" t="inlineStr">
        <is>
          <t>E.2.1</t>
        </is>
      </c>
      <c r="E4396" s="10" t="inlineStr">
        <is>
          <t>E</t>
        </is>
      </c>
      <c r="F4396" s="10" t="inlineStr">
        <is>
          <t>D</t>
        </is>
      </c>
      <c r="G4396" s="10" t="inlineStr">
        <is>
          <t>discretionary</t>
        </is>
      </c>
      <c r="H4396" s="10" t="n">
        <v>2</v>
      </c>
      <c r="I4396" s="10" t="inlineStr">
        <is>
          <t>Altre azioni informative e rapporti con gli utenti</t>
        </is>
      </c>
      <c r="J4396" s="20" t="n"/>
      <c r="K4396" s="20" t="n"/>
      <c r="L4396" s="20" t="n"/>
      <c r="M4396" s="20" t="n"/>
      <c r="N4396" s="21">
        <f>IF($A4396="","",MAX(0,MIN(1,IFERROR(VALUE($M4396),0))))</f>
        <v/>
      </c>
      <c r="O4396" s="21">
        <f>IF($A4396="",0,IF(OR($S4396&lt;&gt;1,COUNTA($J4396:$M4396)=0),0,IF(SUMPRODUCT(MAX(($C$5:$C$6173=$C4396)*($D$5:$D$6173=$D4396)*($S$5:$S$6173=1)*IFERROR($N$5:$N$6173*1,0)))&gt;0,ROUND($H4396*($N4396/SUMPRODUCT(MAX(($C$5:$C$6173=$C4396)*($D$5:$D$6173=$D4396)*($S$5:$S$6173=1)*IFERROR($N$5:$N$6173*1,0)))),4),0)))</f>
        <v/>
      </c>
      <c r="P4396" s="10" t="inlineStr">
        <is>
          <t>coeff.</t>
        </is>
      </c>
      <c r="Q4396" s="21">
        <f>IF($A4396="","",$A4396&amp;"|"&amp;$C4396)</f>
        <v/>
      </c>
      <c r="R4396" s="21">
        <f>IF($A4396="","",$A4396&amp;"|"&amp;$C4396&amp;"|"&amp;$D4396)</f>
        <v/>
      </c>
      <c r="S4396" s="21">
        <f>IF($A4396="","",IFERROR(INDEX(Offerte!$D$2:$D$200,MATCH($Q4396,Offerte!$L$2:$L$200,0)),0))</f>
        <v/>
      </c>
      <c r="T4396" s="21">
        <f>IF($A4396="","",IFERROR(INDEX(Offerte!$G$2:$G$200,MATCH($Q4396,Offerte!$L$2:$L$200,0)),"NO"))</f>
        <v/>
      </c>
    </row>
    <row r="4397">
      <c r="A4397" s="10">
        <f>IF(Offerte!$A143="","",Offerte!$A143)</f>
        <v/>
      </c>
      <c r="B4397" s="10">
        <f>IF(Offerte!$A143="","",Offerte!$B143)</f>
        <v/>
      </c>
      <c r="C4397" s="10">
        <f>IF(Offerte!$A143="","",Offerte!$C143)</f>
        <v/>
      </c>
      <c r="D4397" s="10" t="inlineStr">
        <is>
          <t>F.1.1</t>
        </is>
      </c>
      <c r="E4397" s="10" t="inlineStr">
        <is>
          <t>F</t>
        </is>
      </c>
      <c r="F4397" s="10" t="inlineStr">
        <is>
          <t>Q</t>
        </is>
      </c>
      <c r="G4397" s="10" t="inlineStr">
        <is>
          <t>lower</t>
        </is>
      </c>
      <c r="H4397" s="10" t="n">
        <v>7</v>
      </c>
      <c r="I4397" s="10" t="inlineStr">
        <is>
          <t>Performance ambientali del parco mezzi adibito al servizio - I_CEA</t>
        </is>
      </c>
      <c r="J4397" s="20" t="n"/>
      <c r="K4397" s="20" t="n"/>
      <c r="L4397" s="20" t="n"/>
      <c r="M4397" s="20" t="n"/>
      <c r="N4397" s="21">
        <f>IF($A4397="","",IFERROR(VALUE($J4397),0))</f>
        <v/>
      </c>
      <c r="O4397" s="21">
        <f>IF($A4397="",0,IF(OR($S4397&lt;&gt;1,COUNTA($J4397:$M4397)=0),0,IF(AND(IFERROR(AGGREGATE(15,6,$N$5:$N$6173/(($C$5:$C$6173=$C4397)*($D$5:$D$6173=$D4397)*($S$5:$S$6173=1)*($N$5:$N$6173&gt;0)),1),0)&gt;0,$N4397&gt;0),ROUND($H4397*(IFERROR(AGGREGATE(15,6,$N$5:$N$6173/(($C$5:$C$6173=$C4397)*($D$5:$D$6173=$D4397)*($S$5:$S$6173=1)*($N$5:$N$6173&gt;0)),1),0)/$N4397),4),0)))</f>
        <v/>
      </c>
      <c r="P4397" s="10" t="inlineStr">
        <is>
          <t>indice</t>
        </is>
      </c>
      <c r="Q4397" s="21">
        <f>IF($A4397="","",$A4397&amp;"|"&amp;$C4397)</f>
        <v/>
      </c>
      <c r="R4397" s="21">
        <f>IF($A4397="","",$A4397&amp;"|"&amp;$C4397&amp;"|"&amp;$D4397)</f>
        <v/>
      </c>
      <c r="S4397" s="21">
        <f>IF($A4397="","",IFERROR(INDEX(Offerte!$D$2:$D$200,MATCH($Q4397,Offerte!$L$2:$L$200,0)),0))</f>
        <v/>
      </c>
      <c r="T4397" s="21">
        <f>IF($A4397="","",IFERROR(INDEX(Offerte!$G$2:$G$200,MATCH($Q4397,Offerte!$L$2:$L$200,0)),"NO"))</f>
        <v/>
      </c>
    </row>
    <row r="4398">
      <c r="A4398" s="10">
        <f>IF(Offerte!$A143="","",Offerte!$A143)</f>
        <v/>
      </c>
      <c r="B4398" s="10">
        <f>IF(Offerte!$A143="","",Offerte!$B143)</f>
        <v/>
      </c>
      <c r="C4398" s="10">
        <f>IF(Offerte!$A143="","",Offerte!$C143)</f>
        <v/>
      </c>
      <c r="D4398" s="10" t="inlineStr">
        <is>
          <t>F.2.1</t>
        </is>
      </c>
      <c r="E4398" s="10" t="inlineStr">
        <is>
          <t>F</t>
        </is>
      </c>
      <c r="F4398" s="10" t="inlineStr">
        <is>
          <t>Q</t>
        </is>
      </c>
      <c r="G4398" s="10" t="inlineStr">
        <is>
          <t>higher</t>
        </is>
      </c>
      <c r="H4398" s="10" t="n">
        <v>2</v>
      </c>
      <c r="I4398" s="10" t="inlineStr">
        <is>
          <t>Tasso di copertura del servizio con dispositivi ECO-DRIVER</t>
        </is>
      </c>
      <c r="J4398" s="20" t="n"/>
      <c r="K4398" s="20" t="n"/>
      <c r="L4398" s="20" t="n"/>
      <c r="M4398" s="20" t="n"/>
      <c r="N4398" s="21">
        <f>IF($A4398="","",IFERROR(VALUE($K4398)/VALUE($L4398),IFERROR(VALUE($J4398),0)))</f>
        <v/>
      </c>
      <c r="O4398" s="21">
        <f>IF($A4398="",0,IF(OR($S4398&lt;&gt;1,COUNTA($J4398:$M4398)=0),0,IF(SUMPRODUCT(MAX(($C$5:$C$6173=$C4398)*($D$5:$D$6173=$D4398)*($S$5:$S$6173=1)*IFERROR($N$5:$N$6173*1,0)))&gt;0,ROUND($H4398*($N4398/SUMPRODUCT(MAX(($C$5:$C$6173=$C4398)*($D$5:$D$6173=$D4398)*($S$5:$S$6173=1)*IFERROR($N$5:$N$6173*1,0)))),4),0)))</f>
        <v/>
      </c>
      <c r="P4398" s="10" t="inlineStr">
        <is>
          <t>Autobus attrezzati con dispositivi ECO-DRIVER / Autobus totali in offerta, incluse scorte</t>
        </is>
      </c>
      <c r="Q4398" s="21">
        <f>IF($A4398="","",$A4398&amp;"|"&amp;$C4398)</f>
        <v/>
      </c>
      <c r="R4398" s="21">
        <f>IF($A4398="","",$A4398&amp;"|"&amp;$C4398&amp;"|"&amp;$D4398)</f>
        <v/>
      </c>
      <c r="S4398" s="21">
        <f>IF($A4398="","",IFERROR(INDEX(Offerte!$D$2:$D$200,MATCH($Q4398,Offerte!$L$2:$L$200,0)),0))</f>
        <v/>
      </c>
      <c r="T4398" s="21">
        <f>IF($A4398="","",IFERROR(INDEX(Offerte!$G$2:$G$200,MATCH($Q4398,Offerte!$L$2:$L$200,0)),"NO"))</f>
        <v/>
      </c>
    </row>
    <row r="4399">
      <c r="A4399" s="10">
        <f>IF(Offerte!$A143="","",Offerte!$A143)</f>
        <v/>
      </c>
      <c r="B4399" s="10">
        <f>IF(Offerte!$A143="","",Offerte!$B143)</f>
        <v/>
      </c>
      <c r="C4399" s="10">
        <f>IF(Offerte!$A143="","",Offerte!$C143)</f>
        <v/>
      </c>
      <c r="D4399" s="10" t="inlineStr">
        <is>
          <t>F.3.1</t>
        </is>
      </c>
      <c r="E4399" s="10" t="inlineStr">
        <is>
          <t>F</t>
        </is>
      </c>
      <c r="F4399" s="10" t="inlineStr">
        <is>
          <t>Q</t>
        </is>
      </c>
      <c r="G4399" s="10" t="inlineStr">
        <is>
          <t>higher</t>
        </is>
      </c>
      <c r="H4399" s="10" t="n">
        <v>2</v>
      </c>
      <c r="I4399" s="10" t="inlineStr">
        <is>
          <t>Autoproduzione consumi elettrici per trazione</t>
        </is>
      </c>
      <c r="J4399" s="20" t="n"/>
      <c r="K4399" s="20" t="n"/>
      <c r="L4399" s="20" t="n"/>
      <c r="M4399" s="20" t="n"/>
      <c r="N4399" s="21">
        <f>IF($A4399="","",IFERROR(VALUE($J4399),0))</f>
        <v/>
      </c>
      <c r="O4399" s="21">
        <f>IF($A4399="",0,IF(OR($S4399&lt;&gt;1,COUNTA($J4399:$M4399)=0),0,IF(SUMPRODUCT(MAX(($C$5:$C$6173=$C4399)*($D$5:$D$6173=$D4399)*($S$5:$S$6173=1)*IFERROR($N$5:$N$6173*1,0)))&gt;0,ROUND($H4399*($N4399/SUMPRODUCT(MAX(($C$5:$C$6173=$C4399)*($D$5:$D$6173=$D4399)*($S$5:$S$6173=1)*IFERROR($N$5:$N$6173*1,0)))),4),0)))</f>
        <v/>
      </c>
      <c r="P4399" s="10" t="inlineStr">
        <is>
          <t>kWh/anno</t>
        </is>
      </c>
      <c r="Q4399" s="21">
        <f>IF($A4399="","",$A4399&amp;"|"&amp;$C4399)</f>
        <v/>
      </c>
      <c r="R4399" s="21">
        <f>IF($A4399="","",$A4399&amp;"|"&amp;$C4399&amp;"|"&amp;$D4399)</f>
        <v/>
      </c>
      <c r="S4399" s="21">
        <f>IF($A4399="","",IFERROR(INDEX(Offerte!$D$2:$D$200,MATCH($Q4399,Offerte!$L$2:$L$200,0)),0))</f>
        <v/>
      </c>
      <c r="T4399" s="21">
        <f>IF($A4399="","",IFERROR(INDEX(Offerte!$G$2:$G$200,MATCH($Q4399,Offerte!$L$2:$L$200,0)),"NO"))</f>
        <v/>
      </c>
    </row>
    <row r="4400">
      <c r="A4400" s="10">
        <f>IF(Offerte!$A143="","",Offerte!$A143)</f>
        <v/>
      </c>
      <c r="B4400" s="10">
        <f>IF(Offerte!$A143="","",Offerte!$B143)</f>
        <v/>
      </c>
      <c r="C4400" s="10">
        <f>IF(Offerte!$A143="","",Offerte!$C143)</f>
        <v/>
      </c>
      <c r="D4400" s="10" t="inlineStr">
        <is>
          <t>F.4.1</t>
        </is>
      </c>
      <c r="E4400" s="10" t="inlineStr">
        <is>
          <t>F</t>
        </is>
      </c>
      <c r="F4400" s="10" t="inlineStr">
        <is>
          <t>Q</t>
        </is>
      </c>
      <c r="G4400" s="10" t="inlineStr">
        <is>
          <t>soil</t>
        </is>
      </c>
      <c r="H4400" s="10" t="n">
        <v>2</v>
      </c>
      <c r="I4400" s="10" t="inlineStr">
        <is>
          <t>Indice di consumo di suolo</t>
        </is>
      </c>
      <c r="J4400" s="20" t="n"/>
      <c r="K4400" s="20" t="n"/>
      <c r="L4400" s="20" t="n"/>
      <c r="M4400" s="20" t="n"/>
      <c r="N4400" s="21">
        <f>IF($A4400="","",IFERROR(VALUE($J4400),0))</f>
        <v/>
      </c>
      <c r="O4400" s="21">
        <f>IF($A4400="",0,IF(OR($S4400&lt;&gt;1,COUNTA($J4400:$M4400)=0),0,IF($N4400&lt;=0,$H4400,IF(SUMPRODUCT(MAX(($C$5:$C$6173=$C4400)*($D$5:$D$6173=$D4400)*($S$5:$S$6173=1)*IFERROR($N$5:$N$6173*1,0)))&gt;0,ROUND($H4400*((SUMPRODUCT(MAX(($C$5:$C$6173=$C4400)*($D$5:$D$6173=$D4400)*($S$5:$S$6173=1)*IFERROR($N$5:$N$6173*1,0)))-$N4400)/SUMPRODUCT(MAX(($C$5:$C$6173=$C4400)*($D$5:$D$6173=$D4400)*($S$5:$S$6173=1)*IFERROR($N$5:$N$6173*1,0)))),4),0))))</f>
        <v/>
      </c>
      <c r="P4400" s="10" t="inlineStr">
        <is>
          <t>m2</t>
        </is>
      </c>
      <c r="Q4400" s="21">
        <f>IF($A4400="","",$A4400&amp;"|"&amp;$C4400)</f>
        <v/>
      </c>
      <c r="R4400" s="21">
        <f>IF($A4400="","",$A4400&amp;"|"&amp;$C4400&amp;"|"&amp;$D4400)</f>
        <v/>
      </c>
      <c r="S4400" s="21">
        <f>IF($A4400="","",IFERROR(INDEX(Offerte!$D$2:$D$200,MATCH($Q4400,Offerte!$L$2:$L$200,0)),0))</f>
        <v/>
      </c>
      <c r="T4400" s="21">
        <f>IF($A4400="","",IFERROR(INDEX(Offerte!$G$2:$G$200,MATCH($Q4400,Offerte!$L$2:$L$200,0)),"NO"))</f>
        <v/>
      </c>
    </row>
    <row r="4401">
      <c r="A4401" s="10">
        <f>IF(Offerte!$A143="","",Offerte!$A143)</f>
        <v/>
      </c>
      <c r="B4401" s="10">
        <f>IF(Offerte!$A143="","",Offerte!$B143)</f>
        <v/>
      </c>
      <c r="C4401" s="10">
        <f>IF(Offerte!$A143="","",Offerte!$C143)</f>
        <v/>
      </c>
      <c r="D4401" s="10" t="inlineStr">
        <is>
          <t>F.5.1</t>
        </is>
      </c>
      <c r="E4401" s="10" t="inlineStr">
        <is>
          <t>F</t>
        </is>
      </c>
      <c r="F4401" s="10" t="inlineStr">
        <is>
          <t>T</t>
        </is>
      </c>
      <c r="G4401" s="10" t="inlineStr">
        <is>
          <t>tabular</t>
        </is>
      </c>
      <c r="H4401" s="10" t="n">
        <v>1</v>
      </c>
      <c r="I4401" s="10" t="inlineStr">
        <is>
          <t>Rendicontazione di sostenibilità ambientale</t>
        </is>
      </c>
      <c r="J4401" s="20" t="n"/>
      <c r="K4401" s="20" t="n"/>
      <c r="L4401" s="20" t="n"/>
      <c r="M4401" s="20" t="n"/>
      <c r="N4401" s="21">
        <f>IF($A4401="","",IF(IFERROR(VALUE($M4401),0)=1,1,0))</f>
        <v/>
      </c>
      <c r="O4401" s="21">
        <f>IF($A4401="",0,IF(OR($S4401&lt;&gt;1,COUNTA($J4401:$M4401)=0),0,IF($N4401=1,$H4401,0)))</f>
        <v/>
      </c>
      <c r="P4401" s="10" t="inlineStr">
        <is>
          <t>sì/no</t>
        </is>
      </c>
      <c r="Q4401" s="21">
        <f>IF($A4401="","",$A4401&amp;"|"&amp;$C4401)</f>
        <v/>
      </c>
      <c r="R4401" s="21">
        <f>IF($A4401="","",$A4401&amp;"|"&amp;$C4401&amp;"|"&amp;$D4401)</f>
        <v/>
      </c>
      <c r="S4401" s="21">
        <f>IF($A4401="","",IFERROR(INDEX(Offerte!$D$2:$D$200,MATCH($Q4401,Offerte!$L$2:$L$200,0)),0))</f>
        <v/>
      </c>
      <c r="T4401" s="21">
        <f>IF($A4401="","",IFERROR(INDEX(Offerte!$G$2:$G$200,MATCH($Q4401,Offerte!$L$2:$L$200,0)),"NO"))</f>
        <v/>
      </c>
    </row>
    <row r="4402">
      <c r="A4402" s="10">
        <f>IF(Offerte!$A143="","",Offerte!$A143)</f>
        <v/>
      </c>
      <c r="B4402" s="10">
        <f>IF(Offerte!$A143="","",Offerte!$B143)</f>
        <v/>
      </c>
      <c r="C4402" s="10">
        <f>IF(Offerte!$A143="","",Offerte!$C143)</f>
        <v/>
      </c>
      <c r="D4402" s="10" t="inlineStr">
        <is>
          <t>G.1.1</t>
        </is>
      </c>
      <c r="E4402" s="10" t="inlineStr">
        <is>
          <t>G</t>
        </is>
      </c>
      <c r="F4402" s="10" t="inlineStr">
        <is>
          <t>D</t>
        </is>
      </c>
      <c r="G4402" s="10" t="inlineStr">
        <is>
          <t>discretionary</t>
        </is>
      </c>
      <c r="H4402" s="10" t="n">
        <v>2</v>
      </c>
      <c r="I4402" s="10" t="inlineStr">
        <is>
          <t>Qualità del progetto di centrale di controllo aziendale</t>
        </is>
      </c>
      <c r="J4402" s="20" t="n"/>
      <c r="K4402" s="20" t="n"/>
      <c r="L4402" s="20" t="n"/>
      <c r="M4402" s="20" t="n"/>
      <c r="N4402" s="21">
        <f>IF($A4402="","",MAX(0,MIN(1,IFERROR(VALUE($M4402),0))))</f>
        <v/>
      </c>
      <c r="O4402" s="21">
        <f>IF($A4402="",0,IF(OR($S4402&lt;&gt;1,COUNTA($J4402:$M4402)=0),0,IF(SUMPRODUCT(MAX(($C$5:$C$6173=$C4402)*($D$5:$D$6173=$D4402)*($S$5:$S$6173=1)*IFERROR($N$5:$N$6173*1,0)))&gt;0,ROUND($H4402*($N4402/SUMPRODUCT(MAX(($C$5:$C$6173=$C4402)*($D$5:$D$6173=$D4402)*($S$5:$S$6173=1)*IFERROR($N$5:$N$6173*1,0)))),4),0)))</f>
        <v/>
      </c>
      <c r="P4402" s="10" t="inlineStr">
        <is>
          <t>coeff.</t>
        </is>
      </c>
      <c r="Q4402" s="21">
        <f>IF($A4402="","",$A4402&amp;"|"&amp;$C4402)</f>
        <v/>
      </c>
      <c r="R4402" s="21">
        <f>IF($A4402="","",$A4402&amp;"|"&amp;$C4402&amp;"|"&amp;$D4402)</f>
        <v/>
      </c>
      <c r="S4402" s="21">
        <f>IF($A4402="","",IFERROR(INDEX(Offerte!$D$2:$D$200,MATCH($Q4402,Offerte!$L$2:$L$200,0)),0))</f>
        <v/>
      </c>
      <c r="T4402" s="21">
        <f>IF($A4402="","",IFERROR(INDEX(Offerte!$G$2:$G$200,MATCH($Q4402,Offerte!$L$2:$L$200,0)),"NO"))</f>
        <v/>
      </c>
    </row>
    <row r="4403">
      <c r="A4403" s="10">
        <f>IF(Offerte!$A143="","",Offerte!$A143)</f>
        <v/>
      </c>
      <c r="B4403" s="10">
        <f>IF(Offerte!$A143="","",Offerte!$B143)</f>
        <v/>
      </c>
      <c r="C4403" s="10">
        <f>IF(Offerte!$A143="","",Offerte!$C143)</f>
        <v/>
      </c>
      <c r="D4403" s="10" t="inlineStr">
        <is>
          <t>G.2.1</t>
        </is>
      </c>
      <c r="E4403" s="10" t="inlineStr">
        <is>
          <t>G</t>
        </is>
      </c>
      <c r="F4403" s="10" t="inlineStr">
        <is>
          <t>T</t>
        </is>
      </c>
      <c r="G4403" s="10" t="inlineStr">
        <is>
          <t>tabular</t>
        </is>
      </c>
      <c r="H4403" s="10" t="n">
        <v>1</v>
      </c>
      <c r="I4403" s="10" t="inlineStr">
        <is>
          <t>Certificazione ISO 45001</t>
        </is>
      </c>
      <c r="J4403" s="20" t="n"/>
      <c r="K4403" s="20" t="n"/>
      <c r="L4403" s="20" t="n"/>
      <c r="M4403" s="20" t="n"/>
      <c r="N4403" s="21">
        <f>IF($A4403="","",IF(IFERROR(VALUE($M4403),0)=1,1,0))</f>
        <v/>
      </c>
      <c r="O4403" s="21">
        <f>IF($A4403="",0,IF(OR($S4403&lt;&gt;1,COUNTA($J4403:$M4403)=0),0,IF($N4403=1,$H4403,0)))</f>
        <v/>
      </c>
      <c r="P4403" s="10" t="inlineStr">
        <is>
          <t>sì/no</t>
        </is>
      </c>
      <c r="Q4403" s="21">
        <f>IF($A4403="","",$A4403&amp;"|"&amp;$C4403)</f>
        <v/>
      </c>
      <c r="R4403" s="21">
        <f>IF($A4403="","",$A4403&amp;"|"&amp;$C4403&amp;"|"&amp;$D4403)</f>
        <v/>
      </c>
      <c r="S4403" s="21">
        <f>IF($A4403="","",IFERROR(INDEX(Offerte!$D$2:$D$200,MATCH($Q4403,Offerte!$L$2:$L$200,0)),0))</f>
        <v/>
      </c>
      <c r="T4403" s="21">
        <f>IF($A4403="","",IFERROR(INDEX(Offerte!$G$2:$G$200,MATCH($Q4403,Offerte!$L$2:$L$200,0)),"NO"))</f>
        <v/>
      </c>
    </row>
    <row r="4404">
      <c r="A4404" s="10">
        <f>IF(Offerte!$A143="","",Offerte!$A143)</f>
        <v/>
      </c>
      <c r="B4404" s="10">
        <f>IF(Offerte!$A143="","",Offerte!$B143)</f>
        <v/>
      </c>
      <c r="C4404" s="10">
        <f>IF(Offerte!$A143="","",Offerte!$C143)</f>
        <v/>
      </c>
      <c r="D4404" s="10" t="inlineStr">
        <is>
          <t>G.3.1</t>
        </is>
      </c>
      <c r="E4404" s="10" t="inlineStr">
        <is>
          <t>G</t>
        </is>
      </c>
      <c r="F4404" s="10" t="inlineStr">
        <is>
          <t>T</t>
        </is>
      </c>
      <c r="G4404" s="10" t="inlineStr">
        <is>
          <t>tabular</t>
        </is>
      </c>
      <c r="H4404" s="10" t="n">
        <v>1</v>
      </c>
      <c r="I4404" s="10" t="inlineStr">
        <is>
          <t>Certificazioni di responsabilità sociale</t>
        </is>
      </c>
      <c r="J4404" s="20" t="n"/>
      <c r="K4404" s="20" t="n"/>
      <c r="L4404" s="20" t="n"/>
      <c r="M4404" s="20" t="n"/>
      <c r="N4404" s="21">
        <f>IF($A4404="","",IF(IFERROR(VALUE($M4404),0)=1,1,0))</f>
        <v/>
      </c>
      <c r="O4404" s="21">
        <f>IF($A4404="",0,IF(OR($S4404&lt;&gt;1,COUNTA($J4404:$M4404)=0),0,IF($N4404=1,$H4404,0)))</f>
        <v/>
      </c>
      <c r="P4404" s="10" t="inlineStr">
        <is>
          <t>sì/no</t>
        </is>
      </c>
      <c r="Q4404" s="21">
        <f>IF($A4404="","",$A4404&amp;"|"&amp;$C4404)</f>
        <v/>
      </c>
      <c r="R4404" s="21">
        <f>IF($A4404="","",$A4404&amp;"|"&amp;$C4404&amp;"|"&amp;$D4404)</f>
        <v/>
      </c>
      <c r="S4404" s="21">
        <f>IF($A4404="","",IFERROR(INDEX(Offerte!$D$2:$D$200,MATCH($Q4404,Offerte!$L$2:$L$200,0)),0))</f>
        <v/>
      </c>
      <c r="T4404" s="21">
        <f>IF($A4404="","",IFERROR(INDEX(Offerte!$G$2:$G$200,MATCH($Q4404,Offerte!$L$2:$L$200,0)),"NO"))</f>
        <v/>
      </c>
    </row>
    <row r="4405">
      <c r="A4405" s="10">
        <f>IF(Offerte!$A143="","",Offerte!$A143)</f>
        <v/>
      </c>
      <c r="B4405" s="10">
        <f>IF(Offerte!$A143="","",Offerte!$B143)</f>
        <v/>
      </c>
      <c r="C4405" s="10">
        <f>IF(Offerte!$A143="","",Offerte!$C143)</f>
        <v/>
      </c>
      <c r="D4405" s="10" t="inlineStr">
        <is>
          <t>G.4.1</t>
        </is>
      </c>
      <c r="E4405" s="10" t="inlineStr">
        <is>
          <t>G</t>
        </is>
      </c>
      <c r="F4405" s="10" t="inlineStr">
        <is>
          <t>D</t>
        </is>
      </c>
      <c r="G4405" s="10" t="inlineStr">
        <is>
          <t>discretionary</t>
        </is>
      </c>
      <c r="H4405" s="10" t="n">
        <v>2</v>
      </c>
      <c r="I4405" s="10" t="inlineStr">
        <is>
          <t>Qualità del piano di formazione del personale</t>
        </is>
      </c>
      <c r="J4405" s="20" t="n"/>
      <c r="K4405" s="20" t="n"/>
      <c r="L4405" s="20" t="n"/>
      <c r="M4405" s="20" t="n"/>
      <c r="N4405" s="21">
        <f>IF($A4405="","",MAX(0,MIN(1,IFERROR(VALUE($M4405),0))))</f>
        <v/>
      </c>
      <c r="O4405" s="21">
        <f>IF($A4405="",0,IF(OR($S4405&lt;&gt;1,COUNTA($J4405:$M4405)=0),0,IF(SUMPRODUCT(MAX(($C$5:$C$6173=$C4405)*($D$5:$D$6173=$D4405)*($S$5:$S$6173=1)*IFERROR($N$5:$N$6173*1,0)))&gt;0,ROUND($H4405*($N4405/SUMPRODUCT(MAX(($C$5:$C$6173=$C4405)*($D$5:$D$6173=$D4405)*($S$5:$S$6173=1)*IFERROR($N$5:$N$6173*1,0)))),4),0)))</f>
        <v/>
      </c>
      <c r="P4405" s="10" t="inlineStr">
        <is>
          <t>coeff.</t>
        </is>
      </c>
      <c r="Q4405" s="21">
        <f>IF($A4405="","",$A4405&amp;"|"&amp;$C4405)</f>
        <v/>
      </c>
      <c r="R4405" s="21">
        <f>IF($A4405="","",$A4405&amp;"|"&amp;$C4405&amp;"|"&amp;$D4405)</f>
        <v/>
      </c>
      <c r="S4405" s="21">
        <f>IF($A4405="","",IFERROR(INDEX(Offerte!$D$2:$D$200,MATCH($Q4405,Offerte!$L$2:$L$200,0)),0))</f>
        <v/>
      </c>
      <c r="T4405" s="21">
        <f>IF($A4405="","",IFERROR(INDEX(Offerte!$G$2:$G$200,MATCH($Q4405,Offerte!$L$2:$L$200,0)),"NO"))</f>
        <v/>
      </c>
    </row>
    <row r="4406">
      <c r="A4406" s="10">
        <f>IF(Offerte!$A143="","",Offerte!$A143)</f>
        <v/>
      </c>
      <c r="B4406" s="10">
        <f>IF(Offerte!$A143="","",Offerte!$B143)</f>
        <v/>
      </c>
      <c r="C4406" s="10">
        <f>IF(Offerte!$A143="","",Offerte!$C143)</f>
        <v/>
      </c>
      <c r="D4406" s="10" t="inlineStr">
        <is>
          <t>G.5.1</t>
        </is>
      </c>
      <c r="E4406" s="10" t="inlineStr">
        <is>
          <t>G</t>
        </is>
      </c>
      <c r="F4406" s="10" t="inlineStr">
        <is>
          <t>T</t>
        </is>
      </c>
      <c r="G4406" s="10" t="inlineStr">
        <is>
          <t>tabular</t>
        </is>
      </c>
      <c r="H4406" s="10" t="n">
        <v>1</v>
      </c>
      <c r="I4406" s="10" t="inlineStr">
        <is>
          <t>Impegno al mantenimento delle garanzie del contratto di secondo livello del gestore uscente</t>
        </is>
      </c>
      <c r="J4406" s="20" t="n"/>
      <c r="K4406" s="20" t="n"/>
      <c r="L4406" s="20" t="n"/>
      <c r="M4406" s="20" t="n"/>
      <c r="N4406" s="21">
        <f>IF($A4406="","",IF(IFERROR(VALUE($M4406),0)=1,1,0))</f>
        <v/>
      </c>
      <c r="O4406" s="21">
        <f>IF($A4406="",0,IF(OR($S4406&lt;&gt;1,COUNTA($J4406:$M4406)=0),0,IF($N4406=1,$H4406,0)))</f>
        <v/>
      </c>
      <c r="P4406" s="10" t="inlineStr">
        <is>
          <t>sì/no</t>
        </is>
      </c>
      <c r="Q4406" s="21">
        <f>IF($A4406="","",$A4406&amp;"|"&amp;$C4406)</f>
        <v/>
      </c>
      <c r="R4406" s="21">
        <f>IF($A4406="","",$A4406&amp;"|"&amp;$C4406&amp;"|"&amp;$D4406)</f>
        <v/>
      </c>
      <c r="S4406" s="21">
        <f>IF($A4406="","",IFERROR(INDEX(Offerte!$D$2:$D$200,MATCH($Q4406,Offerte!$L$2:$L$200,0)),0))</f>
        <v/>
      </c>
      <c r="T4406" s="21">
        <f>IF($A4406="","",IFERROR(INDEX(Offerte!$G$2:$G$200,MATCH($Q4406,Offerte!$L$2:$L$200,0)),"NO"))</f>
        <v/>
      </c>
    </row>
    <row r="4407">
      <c r="A4407" s="10">
        <f>IF(Offerte!$A144="","",Offerte!$A144)</f>
        <v/>
      </c>
      <c r="B4407" s="10">
        <f>IF(Offerte!$A144="","",Offerte!$B144)</f>
        <v/>
      </c>
      <c r="C4407" s="10">
        <f>IF(Offerte!$A144="","",Offerte!$C144)</f>
        <v/>
      </c>
      <c r="D4407" s="10" t="inlineStr">
        <is>
          <t>A.1.1</t>
        </is>
      </c>
      <c r="E4407" s="10" t="inlineStr">
        <is>
          <t>A</t>
        </is>
      </c>
      <c r="F4407" s="10" t="inlineStr">
        <is>
          <t>Q</t>
        </is>
      </c>
      <c r="G4407" s="10" t="inlineStr">
        <is>
          <t>higher</t>
        </is>
      </c>
      <c r="H4407" s="10" t="n">
        <v>3</v>
      </c>
      <c r="I4407" s="10" t="inlineStr">
        <is>
          <t>Tasso aggiuntivo di corse controllate</t>
        </is>
      </c>
      <c r="J4407" s="20" t="n"/>
      <c r="K4407" s="20" t="n"/>
      <c r="L4407" s="20" t="n"/>
      <c r="M4407" s="20" t="n"/>
      <c r="N4407" s="21">
        <f>IF($A4407="","",IFERROR(VALUE($K4407)/VALUE($L4407)*100,IFERROR(VALUE($J4407),0)))</f>
        <v/>
      </c>
      <c r="O4407" s="21">
        <f>IF($A4407="",0,IF(OR($S4407&lt;&gt;1,COUNTA($J4407:$M4407)=0),0,IF(SUMPRODUCT(MAX(($C$5:$C$6173=$C4407)*($D$5:$D$6173=$D4407)*($S$5:$S$6173=1)*IFERROR($N$5:$N$6173*1,0)))&gt;0,ROUND($H4407*($N4407/SUMPRODUCT(MAX(($C$5:$C$6173=$C4407)*($D$5:$D$6173=$D4407)*($S$5:$S$6173=1)*IFERROR($N$5:$N$6173*1,0)))),4),0)))</f>
        <v/>
      </c>
      <c r="P4407" s="10" t="inlineStr">
        <is>
          <t>Corse controllate annue / Corse programmate annue</t>
        </is>
      </c>
      <c r="Q4407" s="21">
        <f>IF($A4407="","",$A4407&amp;"|"&amp;$C4407)</f>
        <v/>
      </c>
      <c r="R4407" s="21">
        <f>IF($A4407="","",$A4407&amp;"|"&amp;$C4407&amp;"|"&amp;$D4407)</f>
        <v/>
      </c>
      <c r="S4407" s="21">
        <f>IF($A4407="","",IFERROR(INDEX(Offerte!$D$2:$D$200,MATCH($Q4407,Offerte!$L$2:$L$200,0)),0))</f>
        <v/>
      </c>
      <c r="T4407" s="21">
        <f>IF($A4407="","",IFERROR(INDEX(Offerte!$G$2:$G$200,MATCH($Q4407,Offerte!$L$2:$L$200,0)),"NO"))</f>
        <v/>
      </c>
    </row>
    <row r="4408">
      <c r="A4408" s="10">
        <f>IF(Offerte!$A144="","",Offerte!$A144)</f>
        <v/>
      </c>
      <c r="B4408" s="10">
        <f>IF(Offerte!$A144="","",Offerte!$B144)</f>
        <v/>
      </c>
      <c r="C4408" s="10">
        <f>IF(Offerte!$A144="","",Offerte!$C144)</f>
        <v/>
      </c>
      <c r="D4408" s="10" t="inlineStr">
        <is>
          <t>A.1.2</t>
        </is>
      </c>
      <c r="E4408" s="10" t="inlineStr">
        <is>
          <t>A</t>
        </is>
      </c>
      <c r="F4408" s="10" t="inlineStr">
        <is>
          <t>Q</t>
        </is>
      </c>
      <c r="G4408" s="10" t="inlineStr">
        <is>
          <t>higher</t>
        </is>
      </c>
      <c r="H4408" s="10" t="n">
        <v>4</v>
      </c>
      <c r="I4408" s="10" t="inlineStr">
        <is>
          <t>Numero aggiuntivo di passeggeri controllati</t>
        </is>
      </c>
      <c r="J4408" s="20" t="n"/>
      <c r="K4408" s="20" t="n"/>
      <c r="L4408" s="20" t="n"/>
      <c r="M4408" s="20" t="n"/>
      <c r="N4408" s="21">
        <f>IF($A4408="","",IFERROR(VALUE($J4408),0))</f>
        <v/>
      </c>
      <c r="O4408" s="21">
        <f>IF($A4408="",0,IF(OR($S4408&lt;&gt;1,COUNTA($J4408:$M4408)=0),0,IF(SUMPRODUCT(MAX(($C$5:$C$6173=$C4408)*($D$5:$D$6173=$D4408)*($S$5:$S$6173=1)*IFERROR($N$5:$N$6173*1,0)))&gt;0,ROUND($H4408*($N4408/SUMPRODUCT(MAX(($C$5:$C$6173=$C4408)*($D$5:$D$6173=$D4408)*($S$5:$S$6173=1)*IFERROR($N$5:$N$6173*1,0)))),4),0)))</f>
        <v/>
      </c>
      <c r="P4408" s="10" t="inlineStr">
        <is>
          <t>passeggeri/anno</t>
        </is>
      </c>
      <c r="Q4408" s="21">
        <f>IF($A4408="","",$A4408&amp;"|"&amp;$C4408)</f>
        <v/>
      </c>
      <c r="R4408" s="21">
        <f>IF($A4408="","",$A4408&amp;"|"&amp;$C4408&amp;"|"&amp;$D4408)</f>
        <v/>
      </c>
      <c r="S4408" s="21">
        <f>IF($A4408="","",IFERROR(INDEX(Offerte!$D$2:$D$200,MATCH($Q4408,Offerte!$L$2:$L$200,0)),0))</f>
        <v/>
      </c>
      <c r="T4408" s="21">
        <f>IF($A4408="","",IFERROR(INDEX(Offerte!$G$2:$G$200,MATCH($Q4408,Offerte!$L$2:$L$200,0)),"NO"))</f>
        <v/>
      </c>
    </row>
    <row r="4409">
      <c r="A4409" s="10">
        <f>IF(Offerte!$A144="","",Offerte!$A144)</f>
        <v/>
      </c>
      <c r="B4409" s="10">
        <f>IF(Offerte!$A144="","",Offerte!$B144)</f>
        <v/>
      </c>
      <c r="C4409" s="10">
        <f>IF(Offerte!$A144="","",Offerte!$C144)</f>
        <v/>
      </c>
      <c r="D4409" s="10" t="inlineStr">
        <is>
          <t>B.1.1</t>
        </is>
      </c>
      <c r="E4409" s="10" t="inlineStr">
        <is>
          <t>B</t>
        </is>
      </c>
      <c r="F4409" s="10" t="inlineStr">
        <is>
          <t>Q</t>
        </is>
      </c>
      <c r="G4409" s="10" t="inlineStr">
        <is>
          <t>higher</t>
        </is>
      </c>
      <c r="H4409" s="10" t="n">
        <v>3</v>
      </c>
      <c r="I4409" s="10" t="inlineStr">
        <is>
          <t>Incremento dei posti offerti nelle fasce di punta</t>
        </is>
      </c>
      <c r="J4409" s="20" t="n"/>
      <c r="K4409" s="20" t="n"/>
      <c r="L4409" s="20" t="n"/>
      <c r="M4409" s="20" t="n"/>
      <c r="N4409" s="21">
        <f>IF($A4409="","",IFERROR(VALUE($J4409),0))</f>
        <v/>
      </c>
      <c r="O4409" s="21">
        <f>IF($A4409="",0,IF(OR($S4409&lt;&gt;1,COUNTA($J4409:$M4409)=0),0,IF(SUMPRODUCT(MAX(($C$5:$C$6173=$C4409)*($D$5:$D$6173=$D4409)*($S$5:$S$6173=1)*IFERROR($N$5:$N$6173*1,0)))&gt;0,ROUND($H4409*($N4409/SUMPRODUCT(MAX(($C$5:$C$6173=$C4409)*($D$5:$D$6173=$D4409)*($S$5:$S$6173=1)*IFERROR($N$5:$N$6173*1,0)))),4),0)))</f>
        <v/>
      </c>
      <c r="P4409" s="10" t="inlineStr">
        <is>
          <t>posti*km</t>
        </is>
      </c>
      <c r="Q4409" s="21">
        <f>IF($A4409="","",$A4409&amp;"|"&amp;$C4409)</f>
        <v/>
      </c>
      <c r="R4409" s="21">
        <f>IF($A4409="","",$A4409&amp;"|"&amp;$C4409&amp;"|"&amp;$D4409)</f>
        <v/>
      </c>
      <c r="S4409" s="21">
        <f>IF($A4409="","",IFERROR(INDEX(Offerte!$D$2:$D$200,MATCH($Q4409,Offerte!$L$2:$L$200,0)),0))</f>
        <v/>
      </c>
      <c r="T4409" s="21">
        <f>IF($A4409="","",IFERROR(INDEX(Offerte!$G$2:$G$200,MATCH($Q4409,Offerte!$L$2:$L$200,0)),"NO"))</f>
        <v/>
      </c>
    </row>
    <row r="4410">
      <c r="A4410" s="10">
        <f>IF(Offerte!$A144="","",Offerte!$A144)</f>
        <v/>
      </c>
      <c r="B4410" s="10">
        <f>IF(Offerte!$A144="","",Offerte!$B144)</f>
        <v/>
      </c>
      <c r="C4410" s="10">
        <f>IF(Offerte!$A144="","",Offerte!$C144)</f>
        <v/>
      </c>
      <c r="D4410" s="10" t="inlineStr">
        <is>
          <t>B.2.1</t>
        </is>
      </c>
      <c r="E4410" s="10" t="inlineStr">
        <is>
          <t>B</t>
        </is>
      </c>
      <c r="F4410" s="10" t="inlineStr">
        <is>
          <t>Q</t>
        </is>
      </c>
      <c r="G4410" s="10" t="inlineStr">
        <is>
          <t>higher</t>
        </is>
      </c>
      <c r="H4410" s="10" t="n">
        <v>4</v>
      </c>
      <c r="I4410" s="10" t="inlineStr">
        <is>
          <t>Corse aggiuntive nell'arco giornaliero base</t>
        </is>
      </c>
      <c r="J4410" s="20" t="n"/>
      <c r="K4410" s="20" t="n"/>
      <c r="L4410" s="20" t="n"/>
      <c r="M4410" s="20" t="n"/>
      <c r="N4410" s="21">
        <f>IF($A4410="","",IFERROR(VALUE($J4410),0))</f>
        <v/>
      </c>
      <c r="O4410" s="21">
        <f>IF($A4410="",0,IF(OR($S4410&lt;&gt;1,COUNTA($J4410:$M4410)=0),0,IF(SUMPRODUCT(MAX(($C$5:$C$6173=$C4410)*($D$5:$D$6173=$D4410)*($S$5:$S$6173=1)*IFERROR($N$5:$N$6173*1,0)))&gt;0,ROUND($H4410*($N4410/SUMPRODUCT(MAX(($C$5:$C$6173=$C4410)*($D$5:$D$6173=$D4410)*($S$5:$S$6173=1)*IFERROR($N$5:$N$6173*1,0)))),4),0)))</f>
        <v/>
      </c>
      <c r="P4410" s="10" t="inlineStr">
        <is>
          <t>corse</t>
        </is>
      </c>
      <c r="Q4410" s="21">
        <f>IF($A4410="","",$A4410&amp;"|"&amp;$C4410)</f>
        <v/>
      </c>
      <c r="R4410" s="21">
        <f>IF($A4410="","",$A4410&amp;"|"&amp;$C4410&amp;"|"&amp;$D4410)</f>
        <v/>
      </c>
      <c r="S4410" s="21">
        <f>IF($A4410="","",IFERROR(INDEX(Offerte!$D$2:$D$200,MATCH($Q4410,Offerte!$L$2:$L$200,0)),0))</f>
        <v/>
      </c>
      <c r="T4410" s="21">
        <f>IF($A4410="","",IFERROR(INDEX(Offerte!$G$2:$G$200,MATCH($Q4410,Offerte!$L$2:$L$200,0)),"NO"))</f>
        <v/>
      </c>
    </row>
    <row r="4411">
      <c r="A4411" s="10">
        <f>IF(Offerte!$A144="","",Offerte!$A144)</f>
        <v/>
      </c>
      <c r="B4411" s="10">
        <f>IF(Offerte!$A144="","",Offerte!$B144)</f>
        <v/>
      </c>
      <c r="C4411" s="10">
        <f>IF(Offerte!$A144="","",Offerte!$C144)</f>
        <v/>
      </c>
      <c r="D4411" s="10" t="inlineStr">
        <is>
          <t>B.3.1</t>
        </is>
      </c>
      <c r="E4411" s="10" t="inlineStr">
        <is>
          <t>B</t>
        </is>
      </c>
      <c r="F4411" s="10" t="inlineStr">
        <is>
          <t>Q</t>
        </is>
      </c>
      <c r="G4411" s="10" t="inlineStr">
        <is>
          <t>higher</t>
        </is>
      </c>
      <c r="H4411" s="10" t="n">
        <v>2</v>
      </c>
      <c r="I4411" s="10" t="inlineStr">
        <is>
          <t>Numero di corse aggiuntive per allungamento dell'arco di servizio giornaliero nelle fasce serali</t>
        </is>
      </c>
      <c r="J4411" s="20" t="n"/>
      <c r="K4411" s="20" t="n"/>
      <c r="L4411" s="20" t="n"/>
      <c r="M4411" s="20" t="n"/>
      <c r="N4411" s="21">
        <f>IF($A4411="","",IFERROR(VALUE($J4411),0))</f>
        <v/>
      </c>
      <c r="O4411" s="21">
        <f>IF($A4411="",0,IF(OR($S4411&lt;&gt;1,COUNTA($J4411:$M4411)=0),0,IF(SUMPRODUCT(MAX(($C$5:$C$6173=$C4411)*($D$5:$D$6173=$D4411)*($S$5:$S$6173=1)*IFERROR($N$5:$N$6173*1,0)))&gt;0,ROUND($H4411*($N4411/SUMPRODUCT(MAX(($C$5:$C$6173=$C4411)*($D$5:$D$6173=$D4411)*($S$5:$S$6173=1)*IFERROR($N$5:$N$6173*1,0)))),4),0)))</f>
        <v/>
      </c>
      <c r="P4411" s="10" t="inlineStr">
        <is>
          <t>corse</t>
        </is>
      </c>
      <c r="Q4411" s="21">
        <f>IF($A4411="","",$A4411&amp;"|"&amp;$C4411)</f>
        <v/>
      </c>
      <c r="R4411" s="21">
        <f>IF($A4411="","",$A4411&amp;"|"&amp;$C4411&amp;"|"&amp;$D4411)</f>
        <v/>
      </c>
      <c r="S4411" s="21">
        <f>IF($A4411="","",IFERROR(INDEX(Offerte!$D$2:$D$200,MATCH($Q4411,Offerte!$L$2:$L$200,0)),0))</f>
        <v/>
      </c>
      <c r="T4411" s="21">
        <f>IF($A4411="","",IFERROR(INDEX(Offerte!$G$2:$G$200,MATCH($Q4411,Offerte!$L$2:$L$200,0)),"NO"))</f>
        <v/>
      </c>
    </row>
    <row r="4412">
      <c r="A4412" s="10">
        <f>IF(Offerte!$A144="","",Offerte!$A144)</f>
        <v/>
      </c>
      <c r="B4412" s="10">
        <f>IF(Offerte!$A144="","",Offerte!$B144)</f>
        <v/>
      </c>
      <c r="C4412" s="10">
        <f>IF(Offerte!$A144="","",Offerte!$C144)</f>
        <v/>
      </c>
      <c r="D4412" s="10" t="inlineStr">
        <is>
          <t>B.4.1</t>
        </is>
      </c>
      <c r="E4412" s="10" t="inlineStr">
        <is>
          <t>B</t>
        </is>
      </c>
      <c r="F4412" s="10" t="inlineStr">
        <is>
          <t>Q</t>
        </is>
      </c>
      <c r="G4412" s="10" t="inlineStr">
        <is>
          <t>higher</t>
        </is>
      </c>
      <c r="H4412" s="10" t="n">
        <v>3</v>
      </c>
      <c r="I4412" s="10" t="inlineStr">
        <is>
          <t>Percorrenze aggiuntive offerte nel Programma d'esercizio delle prime due fasi attuative</t>
        </is>
      </c>
      <c r="J4412" s="20" t="n"/>
      <c r="K4412" s="20" t="n"/>
      <c r="L4412" s="20" t="n"/>
      <c r="M4412" s="20" t="n"/>
      <c r="N4412" s="21">
        <f>IF($A4412="","",IFERROR(VALUE($J4412),0))</f>
        <v/>
      </c>
      <c r="O4412" s="21">
        <f>IF($A4412="",0,IF(OR($S4412&lt;&gt;1,COUNTA($J4412:$M4412)=0),0,IF(SUMPRODUCT(MAX(($C$5:$C$6173=$C4412)*($D$5:$D$6173=$D4412)*($S$5:$S$6173=1)*IFERROR($N$5:$N$6173*1,0)))&gt;0,ROUND($H4412*($N4412/SUMPRODUCT(MAX(($C$5:$C$6173=$C4412)*($D$5:$D$6173=$D4412)*($S$5:$S$6173=1)*IFERROR($N$5:$N$6173*1,0)))),4),0)))</f>
        <v/>
      </c>
      <c r="P4412" s="10" t="inlineStr">
        <is>
          <t>vett*km</t>
        </is>
      </c>
      <c r="Q4412" s="21">
        <f>IF($A4412="","",$A4412&amp;"|"&amp;$C4412)</f>
        <v/>
      </c>
      <c r="R4412" s="21">
        <f>IF($A4412="","",$A4412&amp;"|"&amp;$C4412&amp;"|"&amp;$D4412)</f>
        <v/>
      </c>
      <c r="S4412" s="21">
        <f>IF($A4412="","",IFERROR(INDEX(Offerte!$D$2:$D$200,MATCH($Q4412,Offerte!$L$2:$L$200,0)),0))</f>
        <v/>
      </c>
      <c r="T4412" s="21">
        <f>IF($A4412="","",IFERROR(INDEX(Offerte!$G$2:$G$200,MATCH($Q4412,Offerte!$L$2:$L$200,0)),"NO"))</f>
        <v/>
      </c>
    </row>
    <row r="4413">
      <c r="A4413" s="10">
        <f>IF(Offerte!$A144="","",Offerte!$A144)</f>
        <v/>
      </c>
      <c r="B4413" s="10">
        <f>IF(Offerte!$A144="","",Offerte!$B144)</f>
        <v/>
      </c>
      <c r="C4413" s="10">
        <f>IF(Offerte!$A144="","",Offerte!$C144)</f>
        <v/>
      </c>
      <c r="D4413" s="10" t="inlineStr">
        <is>
          <t>B.5.1</t>
        </is>
      </c>
      <c r="E4413" s="10" t="inlineStr">
        <is>
          <t>B</t>
        </is>
      </c>
      <c r="F4413" s="10" t="inlineStr">
        <is>
          <t>D</t>
        </is>
      </c>
      <c r="G4413" s="10" t="inlineStr">
        <is>
          <t>discretionary</t>
        </is>
      </c>
      <c r="H4413" s="10" t="n">
        <v>2</v>
      </c>
      <c r="I4413" s="10" t="inlineStr">
        <is>
          <t>Efficacia del progetto di servizi complementari DRT</t>
        </is>
      </c>
      <c r="J4413" s="20" t="n"/>
      <c r="K4413" s="20" t="n"/>
      <c r="L4413" s="20" t="n"/>
      <c r="M4413" s="20" t="n"/>
      <c r="N4413" s="21">
        <f>IF($A4413="","",MAX(0,MIN(1,IFERROR(VALUE($M4413),0))))</f>
        <v/>
      </c>
      <c r="O4413" s="21">
        <f>IF($A4413="",0,IF(OR($S4413&lt;&gt;1,COUNTA($J4413:$M4413)=0),0,IF(SUMPRODUCT(MAX(($C$5:$C$6173=$C4413)*($D$5:$D$6173=$D4413)*($S$5:$S$6173=1)*IFERROR($N$5:$N$6173*1,0)))&gt;0,ROUND($H4413*($N4413/SUMPRODUCT(MAX(($C$5:$C$6173=$C4413)*($D$5:$D$6173=$D4413)*($S$5:$S$6173=1)*IFERROR($N$5:$N$6173*1,0)))),4),0)))</f>
        <v/>
      </c>
      <c r="P4413" s="10" t="inlineStr">
        <is>
          <t>coeff.</t>
        </is>
      </c>
      <c r="Q4413" s="21">
        <f>IF($A4413="","",$A4413&amp;"|"&amp;$C4413)</f>
        <v/>
      </c>
      <c r="R4413" s="21">
        <f>IF($A4413="","",$A4413&amp;"|"&amp;$C4413&amp;"|"&amp;$D4413)</f>
        <v/>
      </c>
      <c r="S4413" s="21">
        <f>IF($A4413="","",IFERROR(INDEX(Offerte!$D$2:$D$200,MATCH($Q4413,Offerte!$L$2:$L$200,0)),0))</f>
        <v/>
      </c>
      <c r="T4413" s="21">
        <f>IF($A4413="","",IFERROR(INDEX(Offerte!$G$2:$G$200,MATCH($Q4413,Offerte!$L$2:$L$200,0)),"NO"))</f>
        <v/>
      </c>
    </row>
    <row r="4414">
      <c r="A4414" s="10">
        <f>IF(Offerte!$A144="","",Offerte!$A144)</f>
        <v/>
      </c>
      <c r="B4414" s="10">
        <f>IF(Offerte!$A144="","",Offerte!$B144)</f>
        <v/>
      </c>
      <c r="C4414" s="10">
        <f>IF(Offerte!$A144="","",Offerte!$C144)</f>
        <v/>
      </c>
      <c r="D4414" s="10" t="inlineStr">
        <is>
          <t>C.1.1</t>
        </is>
      </c>
      <c r="E4414" s="10" t="inlineStr">
        <is>
          <t>C</t>
        </is>
      </c>
      <c r="F4414" s="10" t="inlineStr">
        <is>
          <t>Q</t>
        </is>
      </c>
      <c r="G4414" s="10" t="inlineStr">
        <is>
          <t>higher</t>
        </is>
      </c>
      <c r="H4414" s="10" t="n">
        <v>2</v>
      </c>
      <c r="I4414" s="10" t="inlineStr">
        <is>
          <t>Tasso di copertura del servizio con telecamere BSD</t>
        </is>
      </c>
      <c r="J4414" s="20" t="n"/>
      <c r="K4414" s="20" t="n"/>
      <c r="L4414" s="20" t="n"/>
      <c r="M4414" s="20" t="n"/>
      <c r="N4414" s="21">
        <f>IF($A4414="","",IFERROR(VALUE($K4414)/VALUE($L4414),IFERROR(VALUE($J4414),0)))</f>
        <v/>
      </c>
      <c r="O4414" s="21">
        <f>IF($A4414="",0,IF(OR($S4414&lt;&gt;1,COUNTA($J4414:$M4414)=0),0,IF(SUMPRODUCT(MAX(($C$5:$C$6173=$C4414)*($D$5:$D$6173=$D4414)*($S$5:$S$6173=1)*IFERROR($N$5:$N$6173*1,0)))&gt;0,ROUND($H4414*($N4414/SUMPRODUCT(MAX(($C$5:$C$6173=$C4414)*($D$5:$D$6173=$D4414)*($S$5:$S$6173=1)*IFERROR($N$5:$N$6173*1,0)))),4),0)))</f>
        <v/>
      </c>
      <c r="P4414" s="10" t="inlineStr">
        <is>
          <t>Autobus attrezzati con telecamere BSD / Autobus totali in offerta, incluse scorte</t>
        </is>
      </c>
      <c r="Q4414" s="21">
        <f>IF($A4414="","",$A4414&amp;"|"&amp;$C4414)</f>
        <v/>
      </c>
      <c r="R4414" s="21">
        <f>IF($A4414="","",$A4414&amp;"|"&amp;$C4414&amp;"|"&amp;$D4414)</f>
        <v/>
      </c>
      <c r="S4414" s="21">
        <f>IF($A4414="","",IFERROR(INDEX(Offerte!$D$2:$D$200,MATCH($Q4414,Offerte!$L$2:$L$200,0)),0))</f>
        <v/>
      </c>
      <c r="T4414" s="21">
        <f>IF($A4414="","",IFERROR(INDEX(Offerte!$G$2:$G$200,MATCH($Q4414,Offerte!$L$2:$L$200,0)),"NO"))</f>
        <v/>
      </c>
    </row>
    <row r="4415">
      <c r="A4415" s="10">
        <f>IF(Offerte!$A144="","",Offerte!$A144)</f>
        <v/>
      </c>
      <c r="B4415" s="10">
        <f>IF(Offerte!$A144="","",Offerte!$B144)</f>
        <v/>
      </c>
      <c r="C4415" s="10">
        <f>IF(Offerte!$A144="","",Offerte!$C144)</f>
        <v/>
      </c>
      <c r="D4415" s="10" t="inlineStr">
        <is>
          <t>C.1.2</t>
        </is>
      </c>
      <c r="E4415" s="10" t="inlineStr">
        <is>
          <t>C</t>
        </is>
      </c>
      <c r="F4415" s="10" t="inlineStr">
        <is>
          <t>Q</t>
        </is>
      </c>
      <c r="G4415" s="10" t="inlineStr">
        <is>
          <t>higher</t>
        </is>
      </c>
      <c r="H4415" s="10" t="n">
        <v>2</v>
      </c>
      <c r="I4415" s="10" t="inlineStr">
        <is>
          <t>Tasso di copertura del servizio con telecamere ADAS</t>
        </is>
      </c>
      <c r="J4415" s="20" t="n"/>
      <c r="K4415" s="20" t="n"/>
      <c r="L4415" s="20" t="n"/>
      <c r="M4415" s="20" t="n"/>
      <c r="N4415" s="21">
        <f>IF($A4415="","",IFERROR(VALUE($K4415)/VALUE($L4415),IFERROR(VALUE($J4415),0)))</f>
        <v/>
      </c>
      <c r="O4415" s="21">
        <f>IF($A4415="",0,IF(OR($S4415&lt;&gt;1,COUNTA($J4415:$M4415)=0),0,IF(SUMPRODUCT(MAX(($C$5:$C$6173=$C4415)*($D$5:$D$6173=$D4415)*($S$5:$S$6173=1)*IFERROR($N$5:$N$6173*1,0)))&gt;0,ROUND($H4415*($N4415/SUMPRODUCT(MAX(($C$5:$C$6173=$C4415)*($D$5:$D$6173=$D4415)*($S$5:$S$6173=1)*IFERROR($N$5:$N$6173*1,0)))),4),0)))</f>
        <v/>
      </c>
      <c r="P4415" s="10" t="inlineStr">
        <is>
          <t>Autobus attrezzati con telecamere ADAS / Autobus totali in offerta, incluse scorte</t>
        </is>
      </c>
      <c r="Q4415" s="21">
        <f>IF($A4415="","",$A4415&amp;"|"&amp;$C4415)</f>
        <v/>
      </c>
      <c r="R4415" s="21">
        <f>IF($A4415="","",$A4415&amp;"|"&amp;$C4415&amp;"|"&amp;$D4415)</f>
        <v/>
      </c>
      <c r="S4415" s="21">
        <f>IF($A4415="","",IFERROR(INDEX(Offerte!$D$2:$D$200,MATCH($Q4415,Offerte!$L$2:$L$200,0)),0))</f>
        <v/>
      </c>
      <c r="T4415" s="21">
        <f>IF($A4415="","",IFERROR(INDEX(Offerte!$G$2:$G$200,MATCH($Q4415,Offerte!$L$2:$L$200,0)),"NO"))</f>
        <v/>
      </c>
    </row>
    <row r="4416">
      <c r="A4416" s="10">
        <f>IF(Offerte!$A144="","",Offerte!$A144)</f>
        <v/>
      </c>
      <c r="B4416" s="10">
        <f>IF(Offerte!$A144="","",Offerte!$B144)</f>
        <v/>
      </c>
      <c r="C4416" s="10">
        <f>IF(Offerte!$A144="","",Offerte!$C144)</f>
        <v/>
      </c>
      <c r="D4416" s="10" t="inlineStr">
        <is>
          <t>C.2.1</t>
        </is>
      </c>
      <c r="E4416" s="10" t="inlineStr">
        <is>
          <t>C</t>
        </is>
      </c>
      <c r="F4416" s="10" t="inlineStr">
        <is>
          <t>Q</t>
        </is>
      </c>
      <c r="G4416" s="10" t="inlineStr">
        <is>
          <t>higher</t>
        </is>
      </c>
      <c r="H4416" s="10" t="n">
        <v>3</v>
      </c>
      <c r="I4416" s="10" t="inlineStr">
        <is>
          <t>Tasso di copertura del servizio con telecamere di bordo di videosorveglianza</t>
        </is>
      </c>
      <c r="J4416" s="20" t="n"/>
      <c r="K4416" s="20" t="n"/>
      <c r="L4416" s="20" t="n"/>
      <c r="M4416" s="20" t="n"/>
      <c r="N4416" s="21">
        <f>IF($A4416="","",IFERROR(VALUE($K4416)/VALUE($L4416),IFERROR(VALUE($J4416),0)))</f>
        <v/>
      </c>
      <c r="O4416" s="21">
        <f>IF($A4416="",0,IF(OR($S4416&lt;&gt;1,COUNTA($J4416:$M4416)=0),0,IF(SUMPRODUCT(MAX(($C$5:$C$6173=$C4416)*($D$5:$D$6173=$D4416)*($S$5:$S$6173=1)*IFERROR($N$5:$N$6173*1,0)))&gt;0,ROUND($H4416*($N4416/SUMPRODUCT(MAX(($C$5:$C$6173=$C4416)*($D$5:$D$6173=$D4416)*($S$5:$S$6173=1)*IFERROR($N$5:$N$6173*1,0)))),4),0)))</f>
        <v/>
      </c>
      <c r="P4416" s="10" t="inlineStr">
        <is>
          <t>Autobus attrezzati con videosorveglianza / Autobus totali in offerta, incluse scorte</t>
        </is>
      </c>
      <c r="Q4416" s="21">
        <f>IF($A4416="","",$A4416&amp;"|"&amp;$C4416)</f>
        <v/>
      </c>
      <c r="R4416" s="21">
        <f>IF($A4416="","",$A4416&amp;"|"&amp;$C4416&amp;"|"&amp;$D4416)</f>
        <v/>
      </c>
      <c r="S4416" s="21">
        <f>IF($A4416="","",IFERROR(INDEX(Offerte!$D$2:$D$200,MATCH($Q4416,Offerte!$L$2:$L$200,0)),0))</f>
        <v/>
      </c>
      <c r="T4416" s="21">
        <f>IF($A4416="","",IFERROR(INDEX(Offerte!$G$2:$G$200,MATCH($Q4416,Offerte!$L$2:$L$200,0)),"NO"))</f>
        <v/>
      </c>
    </row>
    <row r="4417">
      <c r="A4417" s="10">
        <f>IF(Offerte!$A144="","",Offerte!$A144)</f>
        <v/>
      </c>
      <c r="B4417" s="10">
        <f>IF(Offerte!$A144="","",Offerte!$B144)</f>
        <v/>
      </c>
      <c r="C4417" s="10">
        <f>IF(Offerte!$A144="","",Offerte!$C144)</f>
        <v/>
      </c>
      <c r="D4417" s="10" t="inlineStr">
        <is>
          <t>C.2.2</t>
        </is>
      </c>
      <c r="E4417" s="10" t="inlineStr">
        <is>
          <t>C</t>
        </is>
      </c>
      <c r="F4417" s="10" t="inlineStr">
        <is>
          <t>T</t>
        </is>
      </c>
      <c r="G4417" s="10" t="inlineStr">
        <is>
          <t>tabular</t>
        </is>
      </c>
      <c r="H4417" s="10" t="n">
        <v>1</v>
      </c>
      <c r="I4417" s="10" t="inlineStr">
        <is>
          <t>Software video/audio analisi per situazioni di pericolo</t>
        </is>
      </c>
      <c r="J4417" s="20" t="n"/>
      <c r="K4417" s="20" t="n"/>
      <c r="L4417" s="20" t="n"/>
      <c r="M4417" s="20" t="n"/>
      <c r="N4417" s="21">
        <f>IF($A4417="","",IF(IFERROR(VALUE($M4417),0)=1,1,0))</f>
        <v/>
      </c>
      <c r="O4417" s="21">
        <f>IF($A4417="",0,IF(OR($S4417&lt;&gt;1,COUNTA($J4417:$M4417)=0),0,IF($N4417=1,$H4417,0)))</f>
        <v/>
      </c>
      <c r="P4417" s="10" t="inlineStr">
        <is>
          <t>sì/no</t>
        </is>
      </c>
      <c r="Q4417" s="21">
        <f>IF($A4417="","",$A4417&amp;"|"&amp;$C4417)</f>
        <v/>
      </c>
      <c r="R4417" s="21">
        <f>IF($A4417="","",$A4417&amp;"|"&amp;$C4417&amp;"|"&amp;$D4417)</f>
        <v/>
      </c>
      <c r="S4417" s="21">
        <f>IF($A4417="","",IFERROR(INDEX(Offerte!$D$2:$D$200,MATCH($Q4417,Offerte!$L$2:$L$200,0)),0))</f>
        <v/>
      </c>
      <c r="T4417" s="21">
        <f>IF($A4417="","",IFERROR(INDEX(Offerte!$G$2:$G$200,MATCH($Q4417,Offerte!$L$2:$L$200,0)),"NO"))</f>
        <v/>
      </c>
    </row>
    <row r="4418">
      <c r="A4418" s="10">
        <f>IF(Offerte!$A144="","",Offerte!$A144)</f>
        <v/>
      </c>
      <c r="B4418" s="10">
        <f>IF(Offerte!$A144="","",Offerte!$B144)</f>
        <v/>
      </c>
      <c r="C4418" s="10">
        <f>IF(Offerte!$A144="","",Offerte!$C144)</f>
        <v/>
      </c>
      <c r="D4418" s="10" t="inlineStr">
        <is>
          <t>C.2.3</t>
        </is>
      </c>
      <c r="E4418" s="10" t="inlineStr">
        <is>
          <t>C</t>
        </is>
      </c>
      <c r="F4418" s="10" t="inlineStr">
        <is>
          <t>T</t>
        </is>
      </c>
      <c r="G4418" s="10" t="inlineStr">
        <is>
          <t>tabular</t>
        </is>
      </c>
      <c r="H4418" s="10" t="n">
        <v>1</v>
      </c>
      <c r="I4418" s="10" t="inlineStr">
        <is>
          <t>Collegamento con centrale qualificata di pronto intervento</t>
        </is>
      </c>
      <c r="J4418" s="20" t="n"/>
      <c r="K4418" s="20" t="n"/>
      <c r="L4418" s="20" t="n"/>
      <c r="M4418" s="20" t="n"/>
      <c r="N4418" s="21">
        <f>IF($A4418="","",IF(IFERROR(VALUE($M4418),0)=1,1,0))</f>
        <v/>
      </c>
      <c r="O4418" s="21">
        <f>IF($A4418="",0,IF(OR($S4418&lt;&gt;1,COUNTA($J4418:$M4418)=0),0,IF($N4418=1,$H4418,0)))</f>
        <v/>
      </c>
      <c r="P4418" s="10" t="inlineStr">
        <is>
          <t>sì/no</t>
        </is>
      </c>
      <c r="Q4418" s="21">
        <f>IF($A4418="","",$A4418&amp;"|"&amp;$C4418)</f>
        <v/>
      </c>
      <c r="R4418" s="21">
        <f>IF($A4418="","",$A4418&amp;"|"&amp;$C4418&amp;"|"&amp;$D4418)</f>
        <v/>
      </c>
      <c r="S4418" s="21">
        <f>IF($A4418="","",IFERROR(INDEX(Offerte!$D$2:$D$200,MATCH($Q4418,Offerte!$L$2:$L$200,0)),0))</f>
        <v/>
      </c>
      <c r="T4418" s="21">
        <f>IF($A4418="","",IFERROR(INDEX(Offerte!$G$2:$G$200,MATCH($Q4418,Offerte!$L$2:$L$200,0)),"NO"))</f>
        <v/>
      </c>
    </row>
    <row r="4419">
      <c r="A4419" s="10">
        <f>IF(Offerte!$A144="","",Offerte!$A144)</f>
        <v/>
      </c>
      <c r="B4419" s="10">
        <f>IF(Offerte!$A144="","",Offerte!$B144)</f>
        <v/>
      </c>
      <c r="C4419" s="10">
        <f>IF(Offerte!$A144="","",Offerte!$C144)</f>
        <v/>
      </c>
      <c r="D4419" s="10" t="inlineStr">
        <is>
          <t>C.2.4</t>
        </is>
      </c>
      <c r="E4419" s="10" t="inlineStr">
        <is>
          <t>C</t>
        </is>
      </c>
      <c r="F4419" s="10" t="inlineStr">
        <is>
          <t>Q</t>
        </is>
      </c>
      <c r="G4419" s="10" t="inlineStr">
        <is>
          <t>higher</t>
        </is>
      </c>
      <c r="H4419" s="10" t="n">
        <v>1</v>
      </c>
      <c r="I4419" s="10" t="inlineStr">
        <is>
          <t>Tasso di copertura del servizio con dispositivi per la chiamata di emergenza del conducente</t>
        </is>
      </c>
      <c r="J4419" s="20" t="n"/>
      <c r="K4419" s="20" t="n"/>
      <c r="L4419" s="20" t="n"/>
      <c r="M4419" s="20" t="n"/>
      <c r="N4419" s="21">
        <f>IF($A4419="","",IFERROR(VALUE($K4419)/VALUE($L4419),IFERROR(VALUE($J4419),0)))</f>
        <v/>
      </c>
      <c r="O4419" s="21">
        <f>IF($A4419="",0,IF(OR($S4419&lt;&gt;1,COUNTA($J4419:$M4419)=0),0,IF(SUMPRODUCT(MAX(($C$5:$C$6173=$C4419)*($D$5:$D$6173=$D4419)*($S$5:$S$6173=1)*IFERROR($N$5:$N$6173*1,0)))&gt;0,ROUND($H4419*($N4419/SUMPRODUCT(MAX(($C$5:$C$6173=$C4419)*($D$5:$D$6173=$D4419)*($S$5:$S$6173=1)*IFERROR($N$5:$N$6173*1,0)))),4),0)))</f>
        <v/>
      </c>
      <c r="P4419" s="10" t="inlineStr">
        <is>
          <t>Autobus attrezzati con chiamata di emergenza / Autobus totali in offerta, incluse scorte</t>
        </is>
      </c>
      <c r="Q4419" s="21">
        <f>IF($A4419="","",$A4419&amp;"|"&amp;$C4419)</f>
        <v/>
      </c>
      <c r="R4419" s="21">
        <f>IF($A4419="","",$A4419&amp;"|"&amp;$C4419&amp;"|"&amp;$D4419)</f>
        <v/>
      </c>
      <c r="S4419" s="21">
        <f>IF($A4419="","",IFERROR(INDEX(Offerte!$D$2:$D$200,MATCH($Q4419,Offerte!$L$2:$L$200,0)),0))</f>
        <v/>
      </c>
      <c r="T4419" s="21">
        <f>IF($A4419="","",IFERROR(INDEX(Offerte!$G$2:$G$200,MATCH($Q4419,Offerte!$L$2:$L$200,0)),"NO"))</f>
        <v/>
      </c>
    </row>
    <row r="4420">
      <c r="A4420" s="10">
        <f>IF(Offerte!$A144="","",Offerte!$A144)</f>
        <v/>
      </c>
      <c r="B4420" s="10">
        <f>IF(Offerte!$A144="","",Offerte!$B144)</f>
        <v/>
      </c>
      <c r="C4420" s="10">
        <f>IF(Offerte!$A144="","",Offerte!$C144)</f>
        <v/>
      </c>
      <c r="D4420" s="10" t="inlineStr">
        <is>
          <t>C.3.1</t>
        </is>
      </c>
      <c r="E4420" s="10" t="inlineStr">
        <is>
          <t>C</t>
        </is>
      </c>
      <c r="F4420" s="10" t="inlineStr">
        <is>
          <t>Q</t>
        </is>
      </c>
      <c r="G4420" s="10" t="inlineStr">
        <is>
          <t>higher</t>
        </is>
      </c>
      <c r="H4420" s="10" t="n">
        <v>2</v>
      </c>
      <c r="I4420" s="10" t="inlineStr">
        <is>
          <t>Tasso di copertura del servizio con dispositivi di informazione dinamica a bordo mezzo</t>
        </is>
      </c>
      <c r="J4420" s="20" t="n"/>
      <c r="K4420" s="20" t="n"/>
      <c r="L4420" s="20" t="n"/>
      <c r="M4420" s="20" t="n"/>
      <c r="N4420" s="21">
        <f>IF($A4420="","",IFERROR(VALUE($K4420)/VALUE($L4420),IFERROR(VALUE($J4420),0)))</f>
        <v/>
      </c>
      <c r="O4420" s="21">
        <f>IF($A4420="",0,IF(OR($S4420&lt;&gt;1,COUNTA($J4420:$M4420)=0),0,IF(SUMPRODUCT(MAX(($C$5:$C$6173=$C4420)*($D$5:$D$6173=$D4420)*($S$5:$S$6173=1)*IFERROR($N$5:$N$6173*1,0)))&gt;0,ROUND($H4420*($N4420/SUMPRODUCT(MAX(($C$5:$C$6173=$C4420)*($D$5:$D$6173=$D4420)*($S$5:$S$6173=1)*IFERROR($N$5:$N$6173*1,0)))),4),0)))</f>
        <v/>
      </c>
      <c r="P4420" s="10" t="inlineStr">
        <is>
          <t>Autobus con monitor e indicatori vocali / Autobus totali in offerta, incluse scorte</t>
        </is>
      </c>
      <c r="Q4420" s="21">
        <f>IF($A4420="","",$A4420&amp;"|"&amp;$C4420)</f>
        <v/>
      </c>
      <c r="R4420" s="21">
        <f>IF($A4420="","",$A4420&amp;"|"&amp;$C4420&amp;"|"&amp;$D4420)</f>
        <v/>
      </c>
      <c r="S4420" s="21">
        <f>IF($A4420="","",IFERROR(INDEX(Offerte!$D$2:$D$200,MATCH($Q4420,Offerte!$L$2:$L$200,0)),0))</f>
        <v/>
      </c>
      <c r="T4420" s="21">
        <f>IF($A4420="","",IFERROR(INDEX(Offerte!$G$2:$G$200,MATCH($Q4420,Offerte!$L$2:$L$200,0)),"NO"))</f>
        <v/>
      </c>
    </row>
    <row r="4421">
      <c r="A4421" s="10">
        <f>IF(Offerte!$A144="","",Offerte!$A144)</f>
        <v/>
      </c>
      <c r="B4421" s="10">
        <f>IF(Offerte!$A144="","",Offerte!$B144)</f>
        <v/>
      </c>
      <c r="C4421" s="10">
        <f>IF(Offerte!$A144="","",Offerte!$C144)</f>
        <v/>
      </c>
      <c r="D4421" s="10" t="inlineStr">
        <is>
          <t>C.3.2</t>
        </is>
      </c>
      <c r="E4421" s="10" t="inlineStr">
        <is>
          <t>C</t>
        </is>
      </c>
      <c r="F4421" s="10" t="inlineStr">
        <is>
          <t>T</t>
        </is>
      </c>
      <c r="G4421" s="10" t="inlineStr">
        <is>
          <t>tabular</t>
        </is>
      </c>
      <c r="H4421" s="10" t="n">
        <v>2</v>
      </c>
      <c r="I4421" s="10" t="inlineStr">
        <is>
          <t>Informazioni a bordo su coincidenze ai nodi</t>
        </is>
      </c>
      <c r="J4421" s="20" t="n"/>
      <c r="K4421" s="20" t="n"/>
      <c r="L4421" s="20" t="n"/>
      <c r="M4421" s="20" t="n"/>
      <c r="N4421" s="21">
        <f>IF($A4421="","",IF(IFERROR(VALUE($M4421),0)=1,1,0))</f>
        <v/>
      </c>
      <c r="O4421" s="21">
        <f>IF($A4421="",0,IF(OR($S4421&lt;&gt;1,COUNTA($J4421:$M4421)=0),0,IF(AND($N4421=1,IFERROR(SUMIFS($N$5:$N$6173,$Q$5:$Q$6173,$Q4421,$D$5:$D$6173,"C.3.1"),0)&gt;=0.5),$H4421,0)))</f>
        <v/>
      </c>
      <c r="P4421" s="10" t="inlineStr">
        <is>
          <t>Dipende da C.3.1 &gt;= 0.5</t>
        </is>
      </c>
      <c r="Q4421" s="21">
        <f>IF($A4421="","",$A4421&amp;"|"&amp;$C4421)</f>
        <v/>
      </c>
      <c r="R4421" s="21">
        <f>IF($A4421="","",$A4421&amp;"|"&amp;$C4421&amp;"|"&amp;$D4421)</f>
        <v/>
      </c>
      <c r="S4421" s="21">
        <f>IF($A4421="","",IFERROR(INDEX(Offerte!$D$2:$D$200,MATCH($Q4421,Offerte!$L$2:$L$200,0)),0))</f>
        <v/>
      </c>
      <c r="T4421" s="21">
        <f>IF($A4421="","",IFERROR(INDEX(Offerte!$G$2:$G$200,MATCH($Q4421,Offerte!$L$2:$L$200,0)),"NO"))</f>
        <v/>
      </c>
    </row>
    <row r="4422">
      <c r="A4422" s="10">
        <f>IF(Offerte!$A144="","",Offerte!$A144)</f>
        <v/>
      </c>
      <c r="B4422" s="10">
        <f>IF(Offerte!$A144="","",Offerte!$B144)</f>
        <v/>
      </c>
      <c r="C4422" s="10">
        <f>IF(Offerte!$A144="","",Offerte!$C144)</f>
        <v/>
      </c>
      <c r="D4422" s="10" t="inlineStr">
        <is>
          <t>D.1.1</t>
        </is>
      </c>
      <c r="E4422" s="10" t="inlineStr">
        <is>
          <t>D</t>
        </is>
      </c>
      <c r="F4422" s="10" t="inlineStr">
        <is>
          <t>Q</t>
        </is>
      </c>
      <c r="G4422" s="10" t="inlineStr">
        <is>
          <t>higher</t>
        </is>
      </c>
      <c r="H4422" s="10" t="n">
        <v>3</v>
      </c>
      <c r="I4422" s="10" t="inlineStr">
        <is>
          <t>Installazione di pensiline</t>
        </is>
      </c>
      <c r="J4422" s="20" t="n"/>
      <c r="K4422" s="20" t="n"/>
      <c r="L4422" s="20" t="n"/>
      <c r="M4422" s="20" t="n"/>
      <c r="N4422" s="21">
        <f>IF($A4422="","",IFERROR(VALUE($J4422),0))</f>
        <v/>
      </c>
      <c r="O4422" s="21">
        <f>IF($A4422="",0,IF(OR($S4422&lt;&gt;1,COUNTA($J4422:$M4422)=0),0,IF(SUMPRODUCT(MAX(($C$5:$C$6173=$C4422)*($D$5:$D$6173=$D4422)*($S$5:$S$6173=1)*IFERROR($N$5:$N$6173*1,0)))&gt;0,ROUND($H4422*($N4422/SUMPRODUCT(MAX(($C$5:$C$6173=$C4422)*($D$5:$D$6173=$D4422)*($S$5:$S$6173=1)*IFERROR($N$5:$N$6173*1,0)))),4),0)))</f>
        <v/>
      </c>
      <c r="P4422" s="10" t="inlineStr">
        <is>
          <t>fermate</t>
        </is>
      </c>
      <c r="Q4422" s="21">
        <f>IF($A4422="","",$A4422&amp;"|"&amp;$C4422)</f>
        <v/>
      </c>
      <c r="R4422" s="21">
        <f>IF($A4422="","",$A4422&amp;"|"&amp;$C4422&amp;"|"&amp;$D4422)</f>
        <v/>
      </c>
      <c r="S4422" s="21">
        <f>IF($A4422="","",IFERROR(INDEX(Offerte!$D$2:$D$200,MATCH($Q4422,Offerte!$L$2:$L$200,0)),0))</f>
        <v/>
      </c>
      <c r="T4422" s="21">
        <f>IF($A4422="","",IFERROR(INDEX(Offerte!$G$2:$G$200,MATCH($Q4422,Offerte!$L$2:$L$200,0)),"NO"))</f>
        <v/>
      </c>
    </row>
    <row r="4423">
      <c r="A4423" s="10">
        <f>IF(Offerte!$A144="","",Offerte!$A144)</f>
        <v/>
      </c>
      <c r="B4423" s="10">
        <f>IF(Offerte!$A144="","",Offerte!$B144)</f>
        <v/>
      </c>
      <c r="C4423" s="10">
        <f>IF(Offerte!$A144="","",Offerte!$C144)</f>
        <v/>
      </c>
      <c r="D4423" s="10" t="inlineStr">
        <is>
          <t>D.1.2</t>
        </is>
      </c>
      <c r="E4423" s="10" t="inlineStr">
        <is>
          <t>D</t>
        </is>
      </c>
      <c r="F4423" s="10" t="inlineStr">
        <is>
          <t>Q</t>
        </is>
      </c>
      <c r="G4423" s="10" t="inlineStr">
        <is>
          <t>higher</t>
        </is>
      </c>
      <c r="H4423" s="10" t="n">
        <v>3</v>
      </c>
      <c r="I4423" s="10" t="inlineStr">
        <is>
          <t>Installazione di paline di fermata conformi alla DGR 581/2023</t>
        </is>
      </c>
      <c r="J4423" s="20" t="n"/>
      <c r="K4423" s="20" t="n"/>
      <c r="L4423" s="20" t="n"/>
      <c r="M4423" s="20" t="n"/>
      <c r="N4423" s="21">
        <f>IF($A4423="","",IFERROR(VALUE($J4423),0))</f>
        <v/>
      </c>
      <c r="O4423" s="21">
        <f>IF($A4423="",0,IF(OR($S4423&lt;&gt;1,COUNTA($J4423:$M4423)=0),0,IF(SUMPRODUCT(MAX(($C$5:$C$6173=$C4423)*($D$5:$D$6173=$D4423)*($S$5:$S$6173=1)*IFERROR($N$5:$N$6173*1,0)))&gt;0,ROUND($H4423*($N4423/SUMPRODUCT(MAX(($C$5:$C$6173=$C4423)*($D$5:$D$6173=$D4423)*($S$5:$S$6173=1)*IFERROR($N$5:$N$6173*1,0)))),4),0)))</f>
        <v/>
      </c>
      <c r="P4423" s="10" t="inlineStr">
        <is>
          <t>fermate</t>
        </is>
      </c>
      <c r="Q4423" s="21">
        <f>IF($A4423="","",$A4423&amp;"|"&amp;$C4423)</f>
        <v/>
      </c>
      <c r="R4423" s="21">
        <f>IF($A4423="","",$A4423&amp;"|"&amp;$C4423&amp;"|"&amp;$D4423)</f>
        <v/>
      </c>
      <c r="S4423" s="21">
        <f>IF($A4423="","",IFERROR(INDEX(Offerte!$D$2:$D$200,MATCH($Q4423,Offerte!$L$2:$L$200,0)),0))</f>
        <v/>
      </c>
      <c r="T4423" s="21">
        <f>IF($A4423="","",IFERROR(INDEX(Offerte!$G$2:$G$200,MATCH($Q4423,Offerte!$L$2:$L$200,0)),"NO"))</f>
        <v/>
      </c>
    </row>
    <row r="4424">
      <c r="A4424" s="10">
        <f>IF(Offerte!$A144="","",Offerte!$A144)</f>
        <v/>
      </c>
      <c r="B4424" s="10">
        <f>IF(Offerte!$A144="","",Offerte!$B144)</f>
        <v/>
      </c>
      <c r="C4424" s="10">
        <f>IF(Offerte!$A144="","",Offerte!$C144)</f>
        <v/>
      </c>
      <c r="D4424" s="10" t="inlineStr">
        <is>
          <t>D.1.3</t>
        </is>
      </c>
      <c r="E4424" s="10" t="inlineStr">
        <is>
          <t>D</t>
        </is>
      </c>
      <c r="F4424" s="10" t="inlineStr">
        <is>
          <t>Q</t>
        </is>
      </c>
      <c r="G4424" s="10" t="inlineStr">
        <is>
          <t>higher</t>
        </is>
      </c>
      <c r="H4424" s="10" t="n">
        <v>2</v>
      </c>
      <c r="I4424" s="10" t="inlineStr">
        <is>
          <t>Display informativi connessi alle fermate</t>
        </is>
      </c>
      <c r="J4424" s="20" t="n"/>
      <c r="K4424" s="20" t="n"/>
      <c r="L4424" s="20" t="n"/>
      <c r="M4424" s="20" t="n"/>
      <c r="N4424" s="21">
        <f>IF($A4424="","",IFERROR(VALUE($J4424),0))</f>
        <v/>
      </c>
      <c r="O4424" s="21">
        <f>IF($A4424="",0,IF(OR($S4424&lt;&gt;1,COUNTA($J4424:$M4424)=0),0,IF(SUMPRODUCT(MAX(($C$5:$C$6173=$C4424)*($D$5:$D$6173=$D4424)*($S$5:$S$6173=1)*IFERROR($N$5:$N$6173*1,0)))&gt;0,ROUND($H4424*($N4424/SUMPRODUCT(MAX(($C$5:$C$6173=$C4424)*($D$5:$D$6173=$D4424)*($S$5:$S$6173=1)*IFERROR($N$5:$N$6173*1,0)))),4),0)))</f>
        <v/>
      </c>
      <c r="P4424" s="10" t="inlineStr">
        <is>
          <t>fermate</t>
        </is>
      </c>
      <c r="Q4424" s="21">
        <f>IF($A4424="","",$A4424&amp;"|"&amp;$C4424)</f>
        <v/>
      </c>
      <c r="R4424" s="21">
        <f>IF($A4424="","",$A4424&amp;"|"&amp;$C4424&amp;"|"&amp;$D4424)</f>
        <v/>
      </c>
      <c r="S4424" s="21">
        <f>IF($A4424="","",IFERROR(INDEX(Offerte!$D$2:$D$200,MATCH($Q4424,Offerte!$L$2:$L$200,0)),0))</f>
        <v/>
      </c>
      <c r="T4424" s="21">
        <f>IF($A4424="","",IFERROR(INDEX(Offerte!$G$2:$G$200,MATCH($Q4424,Offerte!$L$2:$L$200,0)),"NO"))</f>
        <v/>
      </c>
    </row>
    <row r="4425">
      <c r="A4425" s="10">
        <f>IF(Offerte!$A144="","",Offerte!$A144)</f>
        <v/>
      </c>
      <c r="B4425" s="10">
        <f>IF(Offerte!$A144="","",Offerte!$B144)</f>
        <v/>
      </c>
      <c r="C4425" s="10">
        <f>IF(Offerte!$A144="","",Offerte!$C144)</f>
        <v/>
      </c>
      <c r="D4425" s="10" t="inlineStr">
        <is>
          <t>D.2.1</t>
        </is>
      </c>
      <c r="E4425" s="10" t="inlineStr">
        <is>
          <t>D</t>
        </is>
      </c>
      <c r="F4425" s="10" t="inlineStr">
        <is>
          <t>Q</t>
        </is>
      </c>
      <c r="G4425" s="10" t="inlineStr">
        <is>
          <t>higher</t>
        </is>
      </c>
      <c r="H4425" s="10" t="n">
        <v>2</v>
      </c>
      <c r="I4425" s="10" t="inlineStr">
        <is>
          <t>Segnali tattili Loges-Vet-Evolution</t>
        </is>
      </c>
      <c r="J4425" s="20" t="n"/>
      <c r="K4425" s="20" t="n"/>
      <c r="L4425" s="20" t="n"/>
      <c r="M4425" s="20" t="n"/>
      <c r="N4425" s="21">
        <f>IF($A4425="","",IFERROR(VALUE($J4425),0))</f>
        <v/>
      </c>
      <c r="O4425" s="21">
        <f>IF($A4425="",0,IF(OR($S4425&lt;&gt;1,COUNTA($J4425:$M4425)=0),0,IF(SUMPRODUCT(MAX(($C$5:$C$6173=$C4425)*($D$5:$D$6173=$D4425)*($S$5:$S$6173=1)*IFERROR($N$5:$N$6173*1,0)))&gt;0,ROUND($H4425*($N4425/SUMPRODUCT(MAX(($C$5:$C$6173=$C4425)*($D$5:$D$6173=$D4425)*($S$5:$S$6173=1)*IFERROR($N$5:$N$6173*1,0)))),4),0)))</f>
        <v/>
      </c>
      <c r="P4425" s="10" t="inlineStr">
        <is>
          <t>fermate</t>
        </is>
      </c>
      <c r="Q4425" s="21">
        <f>IF($A4425="","",$A4425&amp;"|"&amp;$C4425)</f>
        <v/>
      </c>
      <c r="R4425" s="21">
        <f>IF($A4425="","",$A4425&amp;"|"&amp;$C4425&amp;"|"&amp;$D4425)</f>
        <v/>
      </c>
      <c r="S4425" s="21">
        <f>IF($A4425="","",IFERROR(INDEX(Offerte!$D$2:$D$200,MATCH($Q4425,Offerte!$L$2:$L$200,0)),0))</f>
        <v/>
      </c>
      <c r="T4425" s="21">
        <f>IF($A4425="","",IFERROR(INDEX(Offerte!$G$2:$G$200,MATCH($Q4425,Offerte!$L$2:$L$200,0)),"NO"))</f>
        <v/>
      </c>
    </row>
    <row r="4426">
      <c r="A4426" s="10">
        <f>IF(Offerte!$A144="","",Offerte!$A144)</f>
        <v/>
      </c>
      <c r="B4426" s="10">
        <f>IF(Offerte!$A144="","",Offerte!$B144)</f>
        <v/>
      </c>
      <c r="C4426" s="10">
        <f>IF(Offerte!$A144="","",Offerte!$C144)</f>
        <v/>
      </c>
      <c r="D4426" s="10" t="inlineStr">
        <is>
          <t>E.1.1</t>
        </is>
      </c>
      <c r="E4426" s="10" t="inlineStr">
        <is>
          <t>E</t>
        </is>
      </c>
      <c r="F4426" s="10" t="inlineStr">
        <is>
          <t>T</t>
        </is>
      </c>
      <c r="G4426" s="10" t="inlineStr">
        <is>
          <t>tabular</t>
        </is>
      </c>
      <c r="H4426" s="10" t="n">
        <v>2</v>
      </c>
      <c r="I4426" s="10" t="inlineStr">
        <is>
          <t>Mobile app con travel planner PRM</t>
        </is>
      </c>
      <c r="J4426" s="20" t="n"/>
      <c r="K4426" s="20" t="n"/>
      <c r="L4426" s="20" t="n"/>
      <c r="M4426" s="20" t="n"/>
      <c r="N4426" s="21">
        <f>IF($A4426="","",IF(IFERROR(VALUE($M4426),0)=1,1,0))</f>
        <v/>
      </c>
      <c r="O4426" s="21">
        <f>IF($A4426="",0,IF(OR($S4426&lt;&gt;1,COUNTA($J4426:$M4426)=0),0,IF($N4426=1,$H4426,0)))</f>
        <v/>
      </c>
      <c r="P4426" s="10" t="inlineStr">
        <is>
          <t>sì/no</t>
        </is>
      </c>
      <c r="Q4426" s="21">
        <f>IF($A4426="","",$A4426&amp;"|"&amp;$C4426)</f>
        <v/>
      </c>
      <c r="R4426" s="21">
        <f>IF($A4426="","",$A4426&amp;"|"&amp;$C4426&amp;"|"&amp;$D4426)</f>
        <v/>
      </c>
      <c r="S4426" s="21">
        <f>IF($A4426="","",IFERROR(INDEX(Offerte!$D$2:$D$200,MATCH($Q4426,Offerte!$L$2:$L$200,0)),0))</f>
        <v/>
      </c>
      <c r="T4426" s="21">
        <f>IF($A4426="","",IFERROR(INDEX(Offerte!$G$2:$G$200,MATCH($Q4426,Offerte!$L$2:$L$200,0)),"NO"))</f>
        <v/>
      </c>
    </row>
    <row r="4427">
      <c r="A4427" s="10">
        <f>IF(Offerte!$A144="","",Offerte!$A144)</f>
        <v/>
      </c>
      <c r="B4427" s="10">
        <f>IF(Offerte!$A144="","",Offerte!$B144)</f>
        <v/>
      </c>
      <c r="C4427" s="10">
        <f>IF(Offerte!$A144="","",Offerte!$C144)</f>
        <v/>
      </c>
      <c r="D4427" s="10" t="inlineStr">
        <is>
          <t>E.2.1</t>
        </is>
      </c>
      <c r="E4427" s="10" t="inlineStr">
        <is>
          <t>E</t>
        </is>
      </c>
      <c r="F4427" s="10" t="inlineStr">
        <is>
          <t>D</t>
        </is>
      </c>
      <c r="G4427" s="10" t="inlineStr">
        <is>
          <t>discretionary</t>
        </is>
      </c>
      <c r="H4427" s="10" t="n">
        <v>2</v>
      </c>
      <c r="I4427" s="10" t="inlineStr">
        <is>
          <t>Altre azioni informative e rapporti con gli utenti</t>
        </is>
      </c>
      <c r="J4427" s="20" t="n"/>
      <c r="K4427" s="20" t="n"/>
      <c r="L4427" s="20" t="n"/>
      <c r="M4427" s="20" t="n"/>
      <c r="N4427" s="21">
        <f>IF($A4427="","",MAX(0,MIN(1,IFERROR(VALUE($M4427),0))))</f>
        <v/>
      </c>
      <c r="O4427" s="21">
        <f>IF($A4427="",0,IF(OR($S4427&lt;&gt;1,COUNTA($J4427:$M4427)=0),0,IF(SUMPRODUCT(MAX(($C$5:$C$6173=$C4427)*($D$5:$D$6173=$D4427)*($S$5:$S$6173=1)*IFERROR($N$5:$N$6173*1,0)))&gt;0,ROUND($H4427*($N4427/SUMPRODUCT(MAX(($C$5:$C$6173=$C4427)*($D$5:$D$6173=$D4427)*($S$5:$S$6173=1)*IFERROR($N$5:$N$6173*1,0)))),4),0)))</f>
        <v/>
      </c>
      <c r="P4427" s="10" t="inlineStr">
        <is>
          <t>coeff.</t>
        </is>
      </c>
      <c r="Q4427" s="21">
        <f>IF($A4427="","",$A4427&amp;"|"&amp;$C4427)</f>
        <v/>
      </c>
      <c r="R4427" s="21">
        <f>IF($A4427="","",$A4427&amp;"|"&amp;$C4427&amp;"|"&amp;$D4427)</f>
        <v/>
      </c>
      <c r="S4427" s="21">
        <f>IF($A4427="","",IFERROR(INDEX(Offerte!$D$2:$D$200,MATCH($Q4427,Offerte!$L$2:$L$200,0)),0))</f>
        <v/>
      </c>
      <c r="T4427" s="21">
        <f>IF($A4427="","",IFERROR(INDEX(Offerte!$G$2:$G$200,MATCH($Q4427,Offerte!$L$2:$L$200,0)),"NO"))</f>
        <v/>
      </c>
    </row>
    <row r="4428">
      <c r="A4428" s="10">
        <f>IF(Offerte!$A144="","",Offerte!$A144)</f>
        <v/>
      </c>
      <c r="B4428" s="10">
        <f>IF(Offerte!$A144="","",Offerte!$B144)</f>
        <v/>
      </c>
      <c r="C4428" s="10">
        <f>IF(Offerte!$A144="","",Offerte!$C144)</f>
        <v/>
      </c>
      <c r="D4428" s="10" t="inlineStr">
        <is>
          <t>F.1.1</t>
        </is>
      </c>
      <c r="E4428" s="10" t="inlineStr">
        <is>
          <t>F</t>
        </is>
      </c>
      <c r="F4428" s="10" t="inlineStr">
        <is>
          <t>Q</t>
        </is>
      </c>
      <c r="G4428" s="10" t="inlineStr">
        <is>
          <t>lower</t>
        </is>
      </c>
      <c r="H4428" s="10" t="n">
        <v>7</v>
      </c>
      <c r="I4428" s="10" t="inlineStr">
        <is>
          <t>Performance ambientali del parco mezzi adibito al servizio - I_CEA</t>
        </is>
      </c>
      <c r="J4428" s="20" t="n"/>
      <c r="K4428" s="20" t="n"/>
      <c r="L4428" s="20" t="n"/>
      <c r="M4428" s="20" t="n"/>
      <c r="N4428" s="21">
        <f>IF($A4428="","",IFERROR(VALUE($J4428),0))</f>
        <v/>
      </c>
      <c r="O4428" s="21">
        <f>IF($A4428="",0,IF(OR($S4428&lt;&gt;1,COUNTA($J4428:$M4428)=0),0,IF(AND(IFERROR(AGGREGATE(15,6,$N$5:$N$6173/(($C$5:$C$6173=$C4428)*($D$5:$D$6173=$D4428)*($S$5:$S$6173=1)*($N$5:$N$6173&gt;0)),1),0)&gt;0,$N4428&gt;0),ROUND($H4428*(IFERROR(AGGREGATE(15,6,$N$5:$N$6173/(($C$5:$C$6173=$C4428)*($D$5:$D$6173=$D4428)*($S$5:$S$6173=1)*($N$5:$N$6173&gt;0)),1),0)/$N4428),4),0)))</f>
        <v/>
      </c>
      <c r="P4428" s="10" t="inlineStr">
        <is>
          <t>indice</t>
        </is>
      </c>
      <c r="Q4428" s="21">
        <f>IF($A4428="","",$A4428&amp;"|"&amp;$C4428)</f>
        <v/>
      </c>
      <c r="R4428" s="21">
        <f>IF($A4428="","",$A4428&amp;"|"&amp;$C4428&amp;"|"&amp;$D4428)</f>
        <v/>
      </c>
      <c r="S4428" s="21">
        <f>IF($A4428="","",IFERROR(INDEX(Offerte!$D$2:$D$200,MATCH($Q4428,Offerte!$L$2:$L$200,0)),0))</f>
        <v/>
      </c>
      <c r="T4428" s="21">
        <f>IF($A4428="","",IFERROR(INDEX(Offerte!$G$2:$G$200,MATCH($Q4428,Offerte!$L$2:$L$200,0)),"NO"))</f>
        <v/>
      </c>
    </row>
    <row r="4429">
      <c r="A4429" s="10">
        <f>IF(Offerte!$A144="","",Offerte!$A144)</f>
        <v/>
      </c>
      <c r="B4429" s="10">
        <f>IF(Offerte!$A144="","",Offerte!$B144)</f>
        <v/>
      </c>
      <c r="C4429" s="10">
        <f>IF(Offerte!$A144="","",Offerte!$C144)</f>
        <v/>
      </c>
      <c r="D4429" s="10" t="inlineStr">
        <is>
          <t>F.2.1</t>
        </is>
      </c>
      <c r="E4429" s="10" t="inlineStr">
        <is>
          <t>F</t>
        </is>
      </c>
      <c r="F4429" s="10" t="inlineStr">
        <is>
          <t>Q</t>
        </is>
      </c>
      <c r="G4429" s="10" t="inlineStr">
        <is>
          <t>higher</t>
        </is>
      </c>
      <c r="H4429" s="10" t="n">
        <v>2</v>
      </c>
      <c r="I4429" s="10" t="inlineStr">
        <is>
          <t>Tasso di copertura del servizio con dispositivi ECO-DRIVER</t>
        </is>
      </c>
      <c r="J4429" s="20" t="n"/>
      <c r="K4429" s="20" t="n"/>
      <c r="L4429" s="20" t="n"/>
      <c r="M4429" s="20" t="n"/>
      <c r="N4429" s="21">
        <f>IF($A4429="","",IFERROR(VALUE($K4429)/VALUE($L4429),IFERROR(VALUE($J4429),0)))</f>
        <v/>
      </c>
      <c r="O4429" s="21">
        <f>IF($A4429="",0,IF(OR($S4429&lt;&gt;1,COUNTA($J4429:$M4429)=0),0,IF(SUMPRODUCT(MAX(($C$5:$C$6173=$C4429)*($D$5:$D$6173=$D4429)*($S$5:$S$6173=1)*IFERROR($N$5:$N$6173*1,0)))&gt;0,ROUND($H4429*($N4429/SUMPRODUCT(MAX(($C$5:$C$6173=$C4429)*($D$5:$D$6173=$D4429)*($S$5:$S$6173=1)*IFERROR($N$5:$N$6173*1,0)))),4),0)))</f>
        <v/>
      </c>
      <c r="P4429" s="10" t="inlineStr">
        <is>
          <t>Autobus attrezzati con dispositivi ECO-DRIVER / Autobus totali in offerta, incluse scorte</t>
        </is>
      </c>
      <c r="Q4429" s="21">
        <f>IF($A4429="","",$A4429&amp;"|"&amp;$C4429)</f>
        <v/>
      </c>
      <c r="R4429" s="21">
        <f>IF($A4429="","",$A4429&amp;"|"&amp;$C4429&amp;"|"&amp;$D4429)</f>
        <v/>
      </c>
      <c r="S4429" s="21">
        <f>IF($A4429="","",IFERROR(INDEX(Offerte!$D$2:$D$200,MATCH($Q4429,Offerte!$L$2:$L$200,0)),0))</f>
        <v/>
      </c>
      <c r="T4429" s="21">
        <f>IF($A4429="","",IFERROR(INDEX(Offerte!$G$2:$G$200,MATCH($Q4429,Offerte!$L$2:$L$200,0)),"NO"))</f>
        <v/>
      </c>
    </row>
    <row r="4430">
      <c r="A4430" s="10">
        <f>IF(Offerte!$A144="","",Offerte!$A144)</f>
        <v/>
      </c>
      <c r="B4430" s="10">
        <f>IF(Offerte!$A144="","",Offerte!$B144)</f>
        <v/>
      </c>
      <c r="C4430" s="10">
        <f>IF(Offerte!$A144="","",Offerte!$C144)</f>
        <v/>
      </c>
      <c r="D4430" s="10" t="inlineStr">
        <is>
          <t>F.3.1</t>
        </is>
      </c>
      <c r="E4430" s="10" t="inlineStr">
        <is>
          <t>F</t>
        </is>
      </c>
      <c r="F4430" s="10" t="inlineStr">
        <is>
          <t>Q</t>
        </is>
      </c>
      <c r="G4430" s="10" t="inlineStr">
        <is>
          <t>higher</t>
        </is>
      </c>
      <c r="H4430" s="10" t="n">
        <v>2</v>
      </c>
      <c r="I4430" s="10" t="inlineStr">
        <is>
          <t>Autoproduzione consumi elettrici per trazione</t>
        </is>
      </c>
      <c r="J4430" s="20" t="n"/>
      <c r="K4430" s="20" t="n"/>
      <c r="L4430" s="20" t="n"/>
      <c r="M4430" s="20" t="n"/>
      <c r="N4430" s="21">
        <f>IF($A4430="","",IFERROR(VALUE($J4430),0))</f>
        <v/>
      </c>
      <c r="O4430" s="21">
        <f>IF($A4430="",0,IF(OR($S4430&lt;&gt;1,COUNTA($J4430:$M4430)=0),0,IF(SUMPRODUCT(MAX(($C$5:$C$6173=$C4430)*($D$5:$D$6173=$D4430)*($S$5:$S$6173=1)*IFERROR($N$5:$N$6173*1,0)))&gt;0,ROUND($H4430*($N4430/SUMPRODUCT(MAX(($C$5:$C$6173=$C4430)*($D$5:$D$6173=$D4430)*($S$5:$S$6173=1)*IFERROR($N$5:$N$6173*1,0)))),4),0)))</f>
        <v/>
      </c>
      <c r="P4430" s="10" t="inlineStr">
        <is>
          <t>kWh/anno</t>
        </is>
      </c>
      <c r="Q4430" s="21">
        <f>IF($A4430="","",$A4430&amp;"|"&amp;$C4430)</f>
        <v/>
      </c>
      <c r="R4430" s="21">
        <f>IF($A4430="","",$A4430&amp;"|"&amp;$C4430&amp;"|"&amp;$D4430)</f>
        <v/>
      </c>
      <c r="S4430" s="21">
        <f>IF($A4430="","",IFERROR(INDEX(Offerte!$D$2:$D$200,MATCH($Q4430,Offerte!$L$2:$L$200,0)),0))</f>
        <v/>
      </c>
      <c r="T4430" s="21">
        <f>IF($A4430="","",IFERROR(INDEX(Offerte!$G$2:$G$200,MATCH($Q4430,Offerte!$L$2:$L$200,0)),"NO"))</f>
        <v/>
      </c>
    </row>
    <row r="4431">
      <c r="A4431" s="10">
        <f>IF(Offerte!$A144="","",Offerte!$A144)</f>
        <v/>
      </c>
      <c r="B4431" s="10">
        <f>IF(Offerte!$A144="","",Offerte!$B144)</f>
        <v/>
      </c>
      <c r="C4431" s="10">
        <f>IF(Offerte!$A144="","",Offerte!$C144)</f>
        <v/>
      </c>
      <c r="D4431" s="10" t="inlineStr">
        <is>
          <t>F.4.1</t>
        </is>
      </c>
      <c r="E4431" s="10" t="inlineStr">
        <is>
          <t>F</t>
        </is>
      </c>
      <c r="F4431" s="10" t="inlineStr">
        <is>
          <t>Q</t>
        </is>
      </c>
      <c r="G4431" s="10" t="inlineStr">
        <is>
          <t>soil</t>
        </is>
      </c>
      <c r="H4431" s="10" t="n">
        <v>2</v>
      </c>
      <c r="I4431" s="10" t="inlineStr">
        <is>
          <t>Indice di consumo di suolo</t>
        </is>
      </c>
      <c r="J4431" s="20" t="n"/>
      <c r="K4431" s="20" t="n"/>
      <c r="L4431" s="20" t="n"/>
      <c r="M4431" s="20" t="n"/>
      <c r="N4431" s="21">
        <f>IF($A4431="","",IFERROR(VALUE($J4431),0))</f>
        <v/>
      </c>
      <c r="O4431" s="21">
        <f>IF($A4431="",0,IF(OR($S4431&lt;&gt;1,COUNTA($J4431:$M4431)=0),0,IF($N4431&lt;=0,$H4431,IF(SUMPRODUCT(MAX(($C$5:$C$6173=$C4431)*($D$5:$D$6173=$D4431)*($S$5:$S$6173=1)*IFERROR($N$5:$N$6173*1,0)))&gt;0,ROUND($H4431*((SUMPRODUCT(MAX(($C$5:$C$6173=$C4431)*($D$5:$D$6173=$D4431)*($S$5:$S$6173=1)*IFERROR($N$5:$N$6173*1,0)))-$N4431)/SUMPRODUCT(MAX(($C$5:$C$6173=$C4431)*($D$5:$D$6173=$D4431)*($S$5:$S$6173=1)*IFERROR($N$5:$N$6173*1,0)))),4),0))))</f>
        <v/>
      </c>
      <c r="P4431" s="10" t="inlineStr">
        <is>
          <t>m2</t>
        </is>
      </c>
      <c r="Q4431" s="21">
        <f>IF($A4431="","",$A4431&amp;"|"&amp;$C4431)</f>
        <v/>
      </c>
      <c r="R4431" s="21">
        <f>IF($A4431="","",$A4431&amp;"|"&amp;$C4431&amp;"|"&amp;$D4431)</f>
        <v/>
      </c>
      <c r="S4431" s="21">
        <f>IF($A4431="","",IFERROR(INDEX(Offerte!$D$2:$D$200,MATCH($Q4431,Offerte!$L$2:$L$200,0)),0))</f>
        <v/>
      </c>
      <c r="T4431" s="21">
        <f>IF($A4431="","",IFERROR(INDEX(Offerte!$G$2:$G$200,MATCH($Q4431,Offerte!$L$2:$L$200,0)),"NO"))</f>
        <v/>
      </c>
    </row>
    <row r="4432">
      <c r="A4432" s="10">
        <f>IF(Offerte!$A144="","",Offerte!$A144)</f>
        <v/>
      </c>
      <c r="B4432" s="10">
        <f>IF(Offerte!$A144="","",Offerte!$B144)</f>
        <v/>
      </c>
      <c r="C4432" s="10">
        <f>IF(Offerte!$A144="","",Offerte!$C144)</f>
        <v/>
      </c>
      <c r="D4432" s="10" t="inlineStr">
        <is>
          <t>F.5.1</t>
        </is>
      </c>
      <c r="E4432" s="10" t="inlineStr">
        <is>
          <t>F</t>
        </is>
      </c>
      <c r="F4432" s="10" t="inlineStr">
        <is>
          <t>T</t>
        </is>
      </c>
      <c r="G4432" s="10" t="inlineStr">
        <is>
          <t>tabular</t>
        </is>
      </c>
      <c r="H4432" s="10" t="n">
        <v>1</v>
      </c>
      <c r="I4432" s="10" t="inlineStr">
        <is>
          <t>Rendicontazione di sostenibilità ambientale</t>
        </is>
      </c>
      <c r="J4432" s="20" t="n"/>
      <c r="K4432" s="20" t="n"/>
      <c r="L4432" s="20" t="n"/>
      <c r="M4432" s="20" t="n"/>
      <c r="N4432" s="21">
        <f>IF($A4432="","",IF(IFERROR(VALUE($M4432),0)=1,1,0))</f>
        <v/>
      </c>
      <c r="O4432" s="21">
        <f>IF($A4432="",0,IF(OR($S4432&lt;&gt;1,COUNTA($J4432:$M4432)=0),0,IF($N4432=1,$H4432,0)))</f>
        <v/>
      </c>
      <c r="P4432" s="10" t="inlineStr">
        <is>
          <t>sì/no</t>
        </is>
      </c>
      <c r="Q4432" s="21">
        <f>IF($A4432="","",$A4432&amp;"|"&amp;$C4432)</f>
        <v/>
      </c>
      <c r="R4432" s="21">
        <f>IF($A4432="","",$A4432&amp;"|"&amp;$C4432&amp;"|"&amp;$D4432)</f>
        <v/>
      </c>
      <c r="S4432" s="21">
        <f>IF($A4432="","",IFERROR(INDEX(Offerte!$D$2:$D$200,MATCH($Q4432,Offerte!$L$2:$L$200,0)),0))</f>
        <v/>
      </c>
      <c r="T4432" s="21">
        <f>IF($A4432="","",IFERROR(INDEX(Offerte!$G$2:$G$200,MATCH($Q4432,Offerte!$L$2:$L$200,0)),"NO"))</f>
        <v/>
      </c>
    </row>
    <row r="4433">
      <c r="A4433" s="10">
        <f>IF(Offerte!$A144="","",Offerte!$A144)</f>
        <v/>
      </c>
      <c r="B4433" s="10">
        <f>IF(Offerte!$A144="","",Offerte!$B144)</f>
        <v/>
      </c>
      <c r="C4433" s="10">
        <f>IF(Offerte!$A144="","",Offerte!$C144)</f>
        <v/>
      </c>
      <c r="D4433" s="10" t="inlineStr">
        <is>
          <t>G.1.1</t>
        </is>
      </c>
      <c r="E4433" s="10" t="inlineStr">
        <is>
          <t>G</t>
        </is>
      </c>
      <c r="F4433" s="10" t="inlineStr">
        <is>
          <t>D</t>
        </is>
      </c>
      <c r="G4433" s="10" t="inlineStr">
        <is>
          <t>discretionary</t>
        </is>
      </c>
      <c r="H4433" s="10" t="n">
        <v>2</v>
      </c>
      <c r="I4433" s="10" t="inlineStr">
        <is>
          <t>Qualità del progetto di centrale di controllo aziendale</t>
        </is>
      </c>
      <c r="J4433" s="20" t="n"/>
      <c r="K4433" s="20" t="n"/>
      <c r="L4433" s="20" t="n"/>
      <c r="M4433" s="20" t="n"/>
      <c r="N4433" s="21">
        <f>IF($A4433="","",MAX(0,MIN(1,IFERROR(VALUE($M4433),0))))</f>
        <v/>
      </c>
      <c r="O4433" s="21">
        <f>IF($A4433="",0,IF(OR($S4433&lt;&gt;1,COUNTA($J4433:$M4433)=0),0,IF(SUMPRODUCT(MAX(($C$5:$C$6173=$C4433)*($D$5:$D$6173=$D4433)*($S$5:$S$6173=1)*IFERROR($N$5:$N$6173*1,0)))&gt;0,ROUND($H4433*($N4433/SUMPRODUCT(MAX(($C$5:$C$6173=$C4433)*($D$5:$D$6173=$D4433)*($S$5:$S$6173=1)*IFERROR($N$5:$N$6173*1,0)))),4),0)))</f>
        <v/>
      </c>
      <c r="P4433" s="10" t="inlineStr">
        <is>
          <t>coeff.</t>
        </is>
      </c>
      <c r="Q4433" s="21">
        <f>IF($A4433="","",$A4433&amp;"|"&amp;$C4433)</f>
        <v/>
      </c>
      <c r="R4433" s="21">
        <f>IF($A4433="","",$A4433&amp;"|"&amp;$C4433&amp;"|"&amp;$D4433)</f>
        <v/>
      </c>
      <c r="S4433" s="21">
        <f>IF($A4433="","",IFERROR(INDEX(Offerte!$D$2:$D$200,MATCH($Q4433,Offerte!$L$2:$L$200,0)),0))</f>
        <v/>
      </c>
      <c r="T4433" s="21">
        <f>IF($A4433="","",IFERROR(INDEX(Offerte!$G$2:$G$200,MATCH($Q4433,Offerte!$L$2:$L$200,0)),"NO"))</f>
        <v/>
      </c>
    </row>
    <row r="4434">
      <c r="A4434" s="10">
        <f>IF(Offerte!$A144="","",Offerte!$A144)</f>
        <v/>
      </c>
      <c r="B4434" s="10">
        <f>IF(Offerte!$A144="","",Offerte!$B144)</f>
        <v/>
      </c>
      <c r="C4434" s="10">
        <f>IF(Offerte!$A144="","",Offerte!$C144)</f>
        <v/>
      </c>
      <c r="D4434" s="10" t="inlineStr">
        <is>
          <t>G.2.1</t>
        </is>
      </c>
      <c r="E4434" s="10" t="inlineStr">
        <is>
          <t>G</t>
        </is>
      </c>
      <c r="F4434" s="10" t="inlineStr">
        <is>
          <t>T</t>
        </is>
      </c>
      <c r="G4434" s="10" t="inlineStr">
        <is>
          <t>tabular</t>
        </is>
      </c>
      <c r="H4434" s="10" t="n">
        <v>1</v>
      </c>
      <c r="I4434" s="10" t="inlineStr">
        <is>
          <t>Certificazione ISO 45001</t>
        </is>
      </c>
      <c r="J4434" s="20" t="n"/>
      <c r="K4434" s="20" t="n"/>
      <c r="L4434" s="20" t="n"/>
      <c r="M4434" s="20" t="n"/>
      <c r="N4434" s="21">
        <f>IF($A4434="","",IF(IFERROR(VALUE($M4434),0)=1,1,0))</f>
        <v/>
      </c>
      <c r="O4434" s="21">
        <f>IF($A4434="",0,IF(OR($S4434&lt;&gt;1,COUNTA($J4434:$M4434)=0),0,IF($N4434=1,$H4434,0)))</f>
        <v/>
      </c>
      <c r="P4434" s="10" t="inlineStr">
        <is>
          <t>sì/no</t>
        </is>
      </c>
      <c r="Q4434" s="21">
        <f>IF($A4434="","",$A4434&amp;"|"&amp;$C4434)</f>
        <v/>
      </c>
      <c r="R4434" s="21">
        <f>IF($A4434="","",$A4434&amp;"|"&amp;$C4434&amp;"|"&amp;$D4434)</f>
        <v/>
      </c>
      <c r="S4434" s="21">
        <f>IF($A4434="","",IFERROR(INDEX(Offerte!$D$2:$D$200,MATCH($Q4434,Offerte!$L$2:$L$200,0)),0))</f>
        <v/>
      </c>
      <c r="T4434" s="21">
        <f>IF($A4434="","",IFERROR(INDEX(Offerte!$G$2:$G$200,MATCH($Q4434,Offerte!$L$2:$L$200,0)),"NO"))</f>
        <v/>
      </c>
    </row>
    <row r="4435">
      <c r="A4435" s="10">
        <f>IF(Offerte!$A144="","",Offerte!$A144)</f>
        <v/>
      </c>
      <c r="B4435" s="10">
        <f>IF(Offerte!$A144="","",Offerte!$B144)</f>
        <v/>
      </c>
      <c r="C4435" s="10">
        <f>IF(Offerte!$A144="","",Offerte!$C144)</f>
        <v/>
      </c>
      <c r="D4435" s="10" t="inlineStr">
        <is>
          <t>G.3.1</t>
        </is>
      </c>
      <c r="E4435" s="10" t="inlineStr">
        <is>
          <t>G</t>
        </is>
      </c>
      <c r="F4435" s="10" t="inlineStr">
        <is>
          <t>T</t>
        </is>
      </c>
      <c r="G4435" s="10" t="inlineStr">
        <is>
          <t>tabular</t>
        </is>
      </c>
      <c r="H4435" s="10" t="n">
        <v>1</v>
      </c>
      <c r="I4435" s="10" t="inlineStr">
        <is>
          <t>Certificazioni di responsabilità sociale</t>
        </is>
      </c>
      <c r="J4435" s="20" t="n"/>
      <c r="K4435" s="20" t="n"/>
      <c r="L4435" s="20" t="n"/>
      <c r="M4435" s="20" t="n"/>
      <c r="N4435" s="21">
        <f>IF($A4435="","",IF(IFERROR(VALUE($M4435),0)=1,1,0))</f>
        <v/>
      </c>
      <c r="O4435" s="21">
        <f>IF($A4435="",0,IF(OR($S4435&lt;&gt;1,COUNTA($J4435:$M4435)=0),0,IF($N4435=1,$H4435,0)))</f>
        <v/>
      </c>
      <c r="P4435" s="10" t="inlineStr">
        <is>
          <t>sì/no</t>
        </is>
      </c>
      <c r="Q4435" s="21">
        <f>IF($A4435="","",$A4435&amp;"|"&amp;$C4435)</f>
        <v/>
      </c>
      <c r="R4435" s="21">
        <f>IF($A4435="","",$A4435&amp;"|"&amp;$C4435&amp;"|"&amp;$D4435)</f>
        <v/>
      </c>
      <c r="S4435" s="21">
        <f>IF($A4435="","",IFERROR(INDEX(Offerte!$D$2:$D$200,MATCH($Q4435,Offerte!$L$2:$L$200,0)),0))</f>
        <v/>
      </c>
      <c r="T4435" s="21">
        <f>IF($A4435="","",IFERROR(INDEX(Offerte!$G$2:$G$200,MATCH($Q4435,Offerte!$L$2:$L$200,0)),"NO"))</f>
        <v/>
      </c>
    </row>
    <row r="4436">
      <c r="A4436" s="10">
        <f>IF(Offerte!$A144="","",Offerte!$A144)</f>
        <v/>
      </c>
      <c r="B4436" s="10">
        <f>IF(Offerte!$A144="","",Offerte!$B144)</f>
        <v/>
      </c>
      <c r="C4436" s="10">
        <f>IF(Offerte!$A144="","",Offerte!$C144)</f>
        <v/>
      </c>
      <c r="D4436" s="10" t="inlineStr">
        <is>
          <t>G.4.1</t>
        </is>
      </c>
      <c r="E4436" s="10" t="inlineStr">
        <is>
          <t>G</t>
        </is>
      </c>
      <c r="F4436" s="10" t="inlineStr">
        <is>
          <t>D</t>
        </is>
      </c>
      <c r="G4436" s="10" t="inlineStr">
        <is>
          <t>discretionary</t>
        </is>
      </c>
      <c r="H4436" s="10" t="n">
        <v>2</v>
      </c>
      <c r="I4436" s="10" t="inlineStr">
        <is>
          <t>Qualità del piano di formazione del personale</t>
        </is>
      </c>
      <c r="J4436" s="20" t="n"/>
      <c r="K4436" s="20" t="n"/>
      <c r="L4436" s="20" t="n"/>
      <c r="M4436" s="20" t="n"/>
      <c r="N4436" s="21">
        <f>IF($A4436="","",MAX(0,MIN(1,IFERROR(VALUE($M4436),0))))</f>
        <v/>
      </c>
      <c r="O4436" s="21">
        <f>IF($A4436="",0,IF(OR($S4436&lt;&gt;1,COUNTA($J4436:$M4436)=0),0,IF(SUMPRODUCT(MAX(($C$5:$C$6173=$C4436)*($D$5:$D$6173=$D4436)*($S$5:$S$6173=1)*IFERROR($N$5:$N$6173*1,0)))&gt;0,ROUND($H4436*($N4436/SUMPRODUCT(MAX(($C$5:$C$6173=$C4436)*($D$5:$D$6173=$D4436)*($S$5:$S$6173=1)*IFERROR($N$5:$N$6173*1,0)))),4),0)))</f>
        <v/>
      </c>
      <c r="P4436" s="10" t="inlineStr">
        <is>
          <t>coeff.</t>
        </is>
      </c>
      <c r="Q4436" s="21">
        <f>IF($A4436="","",$A4436&amp;"|"&amp;$C4436)</f>
        <v/>
      </c>
      <c r="R4436" s="21">
        <f>IF($A4436="","",$A4436&amp;"|"&amp;$C4436&amp;"|"&amp;$D4436)</f>
        <v/>
      </c>
      <c r="S4436" s="21">
        <f>IF($A4436="","",IFERROR(INDEX(Offerte!$D$2:$D$200,MATCH($Q4436,Offerte!$L$2:$L$200,0)),0))</f>
        <v/>
      </c>
      <c r="T4436" s="21">
        <f>IF($A4436="","",IFERROR(INDEX(Offerte!$G$2:$G$200,MATCH($Q4436,Offerte!$L$2:$L$200,0)),"NO"))</f>
        <v/>
      </c>
    </row>
    <row r="4437">
      <c r="A4437" s="10">
        <f>IF(Offerte!$A144="","",Offerte!$A144)</f>
        <v/>
      </c>
      <c r="B4437" s="10">
        <f>IF(Offerte!$A144="","",Offerte!$B144)</f>
        <v/>
      </c>
      <c r="C4437" s="10">
        <f>IF(Offerte!$A144="","",Offerte!$C144)</f>
        <v/>
      </c>
      <c r="D4437" s="10" t="inlineStr">
        <is>
          <t>G.5.1</t>
        </is>
      </c>
      <c r="E4437" s="10" t="inlineStr">
        <is>
          <t>G</t>
        </is>
      </c>
      <c r="F4437" s="10" t="inlineStr">
        <is>
          <t>T</t>
        </is>
      </c>
      <c r="G4437" s="10" t="inlineStr">
        <is>
          <t>tabular</t>
        </is>
      </c>
      <c r="H4437" s="10" t="n">
        <v>1</v>
      </c>
      <c r="I4437" s="10" t="inlineStr">
        <is>
          <t>Impegno al mantenimento delle garanzie del contratto di secondo livello del gestore uscente</t>
        </is>
      </c>
      <c r="J4437" s="20" t="n"/>
      <c r="K4437" s="20" t="n"/>
      <c r="L4437" s="20" t="n"/>
      <c r="M4437" s="20" t="n"/>
      <c r="N4437" s="21">
        <f>IF($A4437="","",IF(IFERROR(VALUE($M4437),0)=1,1,0))</f>
        <v/>
      </c>
      <c r="O4437" s="21">
        <f>IF($A4437="",0,IF(OR($S4437&lt;&gt;1,COUNTA($J4437:$M4437)=0),0,IF($N4437=1,$H4437,0)))</f>
        <v/>
      </c>
      <c r="P4437" s="10" t="inlineStr">
        <is>
          <t>sì/no</t>
        </is>
      </c>
      <c r="Q4437" s="21">
        <f>IF($A4437="","",$A4437&amp;"|"&amp;$C4437)</f>
        <v/>
      </c>
      <c r="R4437" s="21">
        <f>IF($A4437="","",$A4437&amp;"|"&amp;$C4437&amp;"|"&amp;$D4437)</f>
        <v/>
      </c>
      <c r="S4437" s="21">
        <f>IF($A4437="","",IFERROR(INDEX(Offerte!$D$2:$D$200,MATCH($Q4437,Offerte!$L$2:$L$200,0)),0))</f>
        <v/>
      </c>
      <c r="T4437" s="21">
        <f>IF($A4437="","",IFERROR(INDEX(Offerte!$G$2:$G$200,MATCH($Q4437,Offerte!$L$2:$L$200,0)),"NO"))</f>
        <v/>
      </c>
    </row>
    <row r="4438">
      <c r="A4438" s="10">
        <f>IF(Offerte!$A145="","",Offerte!$A145)</f>
        <v/>
      </c>
      <c r="B4438" s="10">
        <f>IF(Offerte!$A145="","",Offerte!$B145)</f>
        <v/>
      </c>
      <c r="C4438" s="10">
        <f>IF(Offerte!$A145="","",Offerte!$C145)</f>
        <v/>
      </c>
      <c r="D4438" s="10" t="inlineStr">
        <is>
          <t>A.1.1</t>
        </is>
      </c>
      <c r="E4438" s="10" t="inlineStr">
        <is>
          <t>A</t>
        </is>
      </c>
      <c r="F4438" s="10" t="inlineStr">
        <is>
          <t>Q</t>
        </is>
      </c>
      <c r="G4438" s="10" t="inlineStr">
        <is>
          <t>higher</t>
        </is>
      </c>
      <c r="H4438" s="10" t="n">
        <v>3</v>
      </c>
      <c r="I4438" s="10" t="inlineStr">
        <is>
          <t>Tasso aggiuntivo di corse controllate</t>
        </is>
      </c>
      <c r="J4438" s="20" t="n"/>
      <c r="K4438" s="20" t="n"/>
      <c r="L4438" s="20" t="n"/>
      <c r="M4438" s="20" t="n"/>
      <c r="N4438" s="21">
        <f>IF($A4438="","",IFERROR(VALUE($K4438)/VALUE($L4438)*100,IFERROR(VALUE($J4438),0)))</f>
        <v/>
      </c>
      <c r="O4438" s="21">
        <f>IF($A4438="",0,IF(OR($S4438&lt;&gt;1,COUNTA($J4438:$M4438)=0),0,IF(SUMPRODUCT(MAX(($C$5:$C$6173=$C4438)*($D$5:$D$6173=$D4438)*($S$5:$S$6173=1)*IFERROR($N$5:$N$6173*1,0)))&gt;0,ROUND($H4438*($N4438/SUMPRODUCT(MAX(($C$5:$C$6173=$C4438)*($D$5:$D$6173=$D4438)*($S$5:$S$6173=1)*IFERROR($N$5:$N$6173*1,0)))),4),0)))</f>
        <v/>
      </c>
      <c r="P4438" s="10" t="inlineStr">
        <is>
          <t>Corse controllate annue / Corse programmate annue</t>
        </is>
      </c>
      <c r="Q4438" s="21">
        <f>IF($A4438="","",$A4438&amp;"|"&amp;$C4438)</f>
        <v/>
      </c>
      <c r="R4438" s="21">
        <f>IF($A4438="","",$A4438&amp;"|"&amp;$C4438&amp;"|"&amp;$D4438)</f>
        <v/>
      </c>
      <c r="S4438" s="21">
        <f>IF($A4438="","",IFERROR(INDEX(Offerte!$D$2:$D$200,MATCH($Q4438,Offerte!$L$2:$L$200,0)),0))</f>
        <v/>
      </c>
      <c r="T4438" s="21">
        <f>IF($A4438="","",IFERROR(INDEX(Offerte!$G$2:$G$200,MATCH($Q4438,Offerte!$L$2:$L$200,0)),"NO"))</f>
        <v/>
      </c>
    </row>
    <row r="4439">
      <c r="A4439" s="10">
        <f>IF(Offerte!$A145="","",Offerte!$A145)</f>
        <v/>
      </c>
      <c r="B4439" s="10">
        <f>IF(Offerte!$A145="","",Offerte!$B145)</f>
        <v/>
      </c>
      <c r="C4439" s="10">
        <f>IF(Offerte!$A145="","",Offerte!$C145)</f>
        <v/>
      </c>
      <c r="D4439" s="10" t="inlineStr">
        <is>
          <t>A.1.2</t>
        </is>
      </c>
      <c r="E4439" s="10" t="inlineStr">
        <is>
          <t>A</t>
        </is>
      </c>
      <c r="F4439" s="10" t="inlineStr">
        <is>
          <t>Q</t>
        </is>
      </c>
      <c r="G4439" s="10" t="inlineStr">
        <is>
          <t>higher</t>
        </is>
      </c>
      <c r="H4439" s="10" t="n">
        <v>4</v>
      </c>
      <c r="I4439" s="10" t="inlineStr">
        <is>
          <t>Numero aggiuntivo di passeggeri controllati</t>
        </is>
      </c>
      <c r="J4439" s="20" t="n"/>
      <c r="K4439" s="20" t="n"/>
      <c r="L4439" s="20" t="n"/>
      <c r="M4439" s="20" t="n"/>
      <c r="N4439" s="21">
        <f>IF($A4439="","",IFERROR(VALUE($J4439),0))</f>
        <v/>
      </c>
      <c r="O4439" s="21">
        <f>IF($A4439="",0,IF(OR($S4439&lt;&gt;1,COUNTA($J4439:$M4439)=0),0,IF(SUMPRODUCT(MAX(($C$5:$C$6173=$C4439)*($D$5:$D$6173=$D4439)*($S$5:$S$6173=1)*IFERROR($N$5:$N$6173*1,0)))&gt;0,ROUND($H4439*($N4439/SUMPRODUCT(MAX(($C$5:$C$6173=$C4439)*($D$5:$D$6173=$D4439)*($S$5:$S$6173=1)*IFERROR($N$5:$N$6173*1,0)))),4),0)))</f>
        <v/>
      </c>
      <c r="P4439" s="10" t="inlineStr">
        <is>
          <t>passeggeri/anno</t>
        </is>
      </c>
      <c r="Q4439" s="21">
        <f>IF($A4439="","",$A4439&amp;"|"&amp;$C4439)</f>
        <v/>
      </c>
      <c r="R4439" s="21">
        <f>IF($A4439="","",$A4439&amp;"|"&amp;$C4439&amp;"|"&amp;$D4439)</f>
        <v/>
      </c>
      <c r="S4439" s="21">
        <f>IF($A4439="","",IFERROR(INDEX(Offerte!$D$2:$D$200,MATCH($Q4439,Offerte!$L$2:$L$200,0)),0))</f>
        <v/>
      </c>
      <c r="T4439" s="21">
        <f>IF($A4439="","",IFERROR(INDEX(Offerte!$G$2:$G$200,MATCH($Q4439,Offerte!$L$2:$L$200,0)),"NO"))</f>
        <v/>
      </c>
    </row>
    <row r="4440">
      <c r="A4440" s="10">
        <f>IF(Offerte!$A145="","",Offerte!$A145)</f>
        <v/>
      </c>
      <c r="B4440" s="10">
        <f>IF(Offerte!$A145="","",Offerte!$B145)</f>
        <v/>
      </c>
      <c r="C4440" s="10">
        <f>IF(Offerte!$A145="","",Offerte!$C145)</f>
        <v/>
      </c>
      <c r="D4440" s="10" t="inlineStr">
        <is>
          <t>B.1.1</t>
        </is>
      </c>
      <c r="E4440" s="10" t="inlineStr">
        <is>
          <t>B</t>
        </is>
      </c>
      <c r="F4440" s="10" t="inlineStr">
        <is>
          <t>Q</t>
        </is>
      </c>
      <c r="G4440" s="10" t="inlineStr">
        <is>
          <t>higher</t>
        </is>
      </c>
      <c r="H4440" s="10" t="n">
        <v>3</v>
      </c>
      <c r="I4440" s="10" t="inlineStr">
        <is>
          <t>Incremento dei posti offerti nelle fasce di punta</t>
        </is>
      </c>
      <c r="J4440" s="20" t="n"/>
      <c r="K4440" s="20" t="n"/>
      <c r="L4440" s="20" t="n"/>
      <c r="M4440" s="20" t="n"/>
      <c r="N4440" s="21">
        <f>IF($A4440="","",IFERROR(VALUE($J4440),0))</f>
        <v/>
      </c>
      <c r="O4440" s="21">
        <f>IF($A4440="",0,IF(OR($S4440&lt;&gt;1,COUNTA($J4440:$M4440)=0),0,IF(SUMPRODUCT(MAX(($C$5:$C$6173=$C4440)*($D$5:$D$6173=$D4440)*($S$5:$S$6173=1)*IFERROR($N$5:$N$6173*1,0)))&gt;0,ROUND($H4440*($N4440/SUMPRODUCT(MAX(($C$5:$C$6173=$C4440)*($D$5:$D$6173=$D4440)*($S$5:$S$6173=1)*IFERROR($N$5:$N$6173*1,0)))),4),0)))</f>
        <v/>
      </c>
      <c r="P4440" s="10" t="inlineStr">
        <is>
          <t>posti*km</t>
        </is>
      </c>
      <c r="Q4440" s="21">
        <f>IF($A4440="","",$A4440&amp;"|"&amp;$C4440)</f>
        <v/>
      </c>
      <c r="R4440" s="21">
        <f>IF($A4440="","",$A4440&amp;"|"&amp;$C4440&amp;"|"&amp;$D4440)</f>
        <v/>
      </c>
      <c r="S4440" s="21">
        <f>IF($A4440="","",IFERROR(INDEX(Offerte!$D$2:$D$200,MATCH($Q4440,Offerte!$L$2:$L$200,0)),0))</f>
        <v/>
      </c>
      <c r="T4440" s="21">
        <f>IF($A4440="","",IFERROR(INDEX(Offerte!$G$2:$G$200,MATCH($Q4440,Offerte!$L$2:$L$200,0)),"NO"))</f>
        <v/>
      </c>
    </row>
    <row r="4441">
      <c r="A4441" s="10">
        <f>IF(Offerte!$A145="","",Offerte!$A145)</f>
        <v/>
      </c>
      <c r="B4441" s="10">
        <f>IF(Offerte!$A145="","",Offerte!$B145)</f>
        <v/>
      </c>
      <c r="C4441" s="10">
        <f>IF(Offerte!$A145="","",Offerte!$C145)</f>
        <v/>
      </c>
      <c r="D4441" s="10" t="inlineStr">
        <is>
          <t>B.2.1</t>
        </is>
      </c>
      <c r="E4441" s="10" t="inlineStr">
        <is>
          <t>B</t>
        </is>
      </c>
      <c r="F4441" s="10" t="inlineStr">
        <is>
          <t>Q</t>
        </is>
      </c>
      <c r="G4441" s="10" t="inlineStr">
        <is>
          <t>higher</t>
        </is>
      </c>
      <c r="H4441" s="10" t="n">
        <v>4</v>
      </c>
      <c r="I4441" s="10" t="inlineStr">
        <is>
          <t>Corse aggiuntive nell'arco giornaliero base</t>
        </is>
      </c>
      <c r="J4441" s="20" t="n"/>
      <c r="K4441" s="20" t="n"/>
      <c r="L4441" s="20" t="n"/>
      <c r="M4441" s="20" t="n"/>
      <c r="N4441" s="21">
        <f>IF($A4441="","",IFERROR(VALUE($J4441),0))</f>
        <v/>
      </c>
      <c r="O4441" s="21">
        <f>IF($A4441="",0,IF(OR($S4441&lt;&gt;1,COUNTA($J4441:$M4441)=0),0,IF(SUMPRODUCT(MAX(($C$5:$C$6173=$C4441)*($D$5:$D$6173=$D4441)*($S$5:$S$6173=1)*IFERROR($N$5:$N$6173*1,0)))&gt;0,ROUND($H4441*($N4441/SUMPRODUCT(MAX(($C$5:$C$6173=$C4441)*($D$5:$D$6173=$D4441)*($S$5:$S$6173=1)*IFERROR($N$5:$N$6173*1,0)))),4),0)))</f>
        <v/>
      </c>
      <c r="P4441" s="10" t="inlineStr">
        <is>
          <t>corse</t>
        </is>
      </c>
      <c r="Q4441" s="21">
        <f>IF($A4441="","",$A4441&amp;"|"&amp;$C4441)</f>
        <v/>
      </c>
      <c r="R4441" s="21">
        <f>IF($A4441="","",$A4441&amp;"|"&amp;$C4441&amp;"|"&amp;$D4441)</f>
        <v/>
      </c>
      <c r="S4441" s="21">
        <f>IF($A4441="","",IFERROR(INDEX(Offerte!$D$2:$D$200,MATCH($Q4441,Offerte!$L$2:$L$200,0)),0))</f>
        <v/>
      </c>
      <c r="T4441" s="21">
        <f>IF($A4441="","",IFERROR(INDEX(Offerte!$G$2:$G$200,MATCH($Q4441,Offerte!$L$2:$L$200,0)),"NO"))</f>
        <v/>
      </c>
    </row>
    <row r="4442">
      <c r="A4442" s="10">
        <f>IF(Offerte!$A145="","",Offerte!$A145)</f>
        <v/>
      </c>
      <c r="B4442" s="10">
        <f>IF(Offerte!$A145="","",Offerte!$B145)</f>
        <v/>
      </c>
      <c r="C4442" s="10">
        <f>IF(Offerte!$A145="","",Offerte!$C145)</f>
        <v/>
      </c>
      <c r="D4442" s="10" t="inlineStr">
        <is>
          <t>B.3.1</t>
        </is>
      </c>
      <c r="E4442" s="10" t="inlineStr">
        <is>
          <t>B</t>
        </is>
      </c>
      <c r="F4442" s="10" t="inlineStr">
        <is>
          <t>Q</t>
        </is>
      </c>
      <c r="G4442" s="10" t="inlineStr">
        <is>
          <t>higher</t>
        </is>
      </c>
      <c r="H4442" s="10" t="n">
        <v>2</v>
      </c>
      <c r="I4442" s="10" t="inlineStr">
        <is>
          <t>Numero di corse aggiuntive per allungamento dell'arco di servizio giornaliero nelle fasce serali</t>
        </is>
      </c>
      <c r="J4442" s="20" t="n"/>
      <c r="K4442" s="20" t="n"/>
      <c r="L4442" s="20" t="n"/>
      <c r="M4442" s="20" t="n"/>
      <c r="N4442" s="21">
        <f>IF($A4442="","",IFERROR(VALUE($J4442),0))</f>
        <v/>
      </c>
      <c r="O4442" s="21">
        <f>IF($A4442="",0,IF(OR($S4442&lt;&gt;1,COUNTA($J4442:$M4442)=0),0,IF(SUMPRODUCT(MAX(($C$5:$C$6173=$C4442)*($D$5:$D$6173=$D4442)*($S$5:$S$6173=1)*IFERROR($N$5:$N$6173*1,0)))&gt;0,ROUND($H4442*($N4442/SUMPRODUCT(MAX(($C$5:$C$6173=$C4442)*($D$5:$D$6173=$D4442)*($S$5:$S$6173=1)*IFERROR($N$5:$N$6173*1,0)))),4),0)))</f>
        <v/>
      </c>
      <c r="P4442" s="10" t="inlineStr">
        <is>
          <t>corse</t>
        </is>
      </c>
      <c r="Q4442" s="21">
        <f>IF($A4442="","",$A4442&amp;"|"&amp;$C4442)</f>
        <v/>
      </c>
      <c r="R4442" s="21">
        <f>IF($A4442="","",$A4442&amp;"|"&amp;$C4442&amp;"|"&amp;$D4442)</f>
        <v/>
      </c>
      <c r="S4442" s="21">
        <f>IF($A4442="","",IFERROR(INDEX(Offerte!$D$2:$D$200,MATCH($Q4442,Offerte!$L$2:$L$200,0)),0))</f>
        <v/>
      </c>
      <c r="T4442" s="21">
        <f>IF($A4442="","",IFERROR(INDEX(Offerte!$G$2:$G$200,MATCH($Q4442,Offerte!$L$2:$L$200,0)),"NO"))</f>
        <v/>
      </c>
    </row>
    <row r="4443">
      <c r="A4443" s="10">
        <f>IF(Offerte!$A145="","",Offerte!$A145)</f>
        <v/>
      </c>
      <c r="B4443" s="10">
        <f>IF(Offerte!$A145="","",Offerte!$B145)</f>
        <v/>
      </c>
      <c r="C4443" s="10">
        <f>IF(Offerte!$A145="","",Offerte!$C145)</f>
        <v/>
      </c>
      <c r="D4443" s="10" t="inlineStr">
        <is>
          <t>B.4.1</t>
        </is>
      </c>
      <c r="E4443" s="10" t="inlineStr">
        <is>
          <t>B</t>
        </is>
      </c>
      <c r="F4443" s="10" t="inlineStr">
        <is>
          <t>Q</t>
        </is>
      </c>
      <c r="G4443" s="10" t="inlineStr">
        <is>
          <t>higher</t>
        </is>
      </c>
      <c r="H4443" s="10" t="n">
        <v>3</v>
      </c>
      <c r="I4443" s="10" t="inlineStr">
        <is>
          <t>Percorrenze aggiuntive offerte nel Programma d'esercizio delle prime due fasi attuative</t>
        </is>
      </c>
      <c r="J4443" s="20" t="n"/>
      <c r="K4443" s="20" t="n"/>
      <c r="L4443" s="20" t="n"/>
      <c r="M4443" s="20" t="n"/>
      <c r="N4443" s="21">
        <f>IF($A4443="","",IFERROR(VALUE($J4443),0))</f>
        <v/>
      </c>
      <c r="O4443" s="21">
        <f>IF($A4443="",0,IF(OR($S4443&lt;&gt;1,COUNTA($J4443:$M4443)=0),0,IF(SUMPRODUCT(MAX(($C$5:$C$6173=$C4443)*($D$5:$D$6173=$D4443)*($S$5:$S$6173=1)*IFERROR($N$5:$N$6173*1,0)))&gt;0,ROUND($H4443*($N4443/SUMPRODUCT(MAX(($C$5:$C$6173=$C4443)*($D$5:$D$6173=$D4443)*($S$5:$S$6173=1)*IFERROR($N$5:$N$6173*1,0)))),4),0)))</f>
        <v/>
      </c>
      <c r="P4443" s="10" t="inlineStr">
        <is>
          <t>vett*km</t>
        </is>
      </c>
      <c r="Q4443" s="21">
        <f>IF($A4443="","",$A4443&amp;"|"&amp;$C4443)</f>
        <v/>
      </c>
      <c r="R4443" s="21">
        <f>IF($A4443="","",$A4443&amp;"|"&amp;$C4443&amp;"|"&amp;$D4443)</f>
        <v/>
      </c>
      <c r="S4443" s="21">
        <f>IF($A4443="","",IFERROR(INDEX(Offerte!$D$2:$D$200,MATCH($Q4443,Offerte!$L$2:$L$200,0)),0))</f>
        <v/>
      </c>
      <c r="T4443" s="21">
        <f>IF($A4443="","",IFERROR(INDEX(Offerte!$G$2:$G$200,MATCH($Q4443,Offerte!$L$2:$L$200,0)),"NO"))</f>
        <v/>
      </c>
    </row>
    <row r="4444">
      <c r="A4444" s="10">
        <f>IF(Offerte!$A145="","",Offerte!$A145)</f>
        <v/>
      </c>
      <c r="B4444" s="10">
        <f>IF(Offerte!$A145="","",Offerte!$B145)</f>
        <v/>
      </c>
      <c r="C4444" s="10">
        <f>IF(Offerte!$A145="","",Offerte!$C145)</f>
        <v/>
      </c>
      <c r="D4444" s="10" t="inlineStr">
        <is>
          <t>B.5.1</t>
        </is>
      </c>
      <c r="E4444" s="10" t="inlineStr">
        <is>
          <t>B</t>
        </is>
      </c>
      <c r="F4444" s="10" t="inlineStr">
        <is>
          <t>D</t>
        </is>
      </c>
      <c r="G4444" s="10" t="inlineStr">
        <is>
          <t>discretionary</t>
        </is>
      </c>
      <c r="H4444" s="10" t="n">
        <v>2</v>
      </c>
      <c r="I4444" s="10" t="inlineStr">
        <is>
          <t>Efficacia del progetto di servizi complementari DRT</t>
        </is>
      </c>
      <c r="J4444" s="20" t="n"/>
      <c r="K4444" s="20" t="n"/>
      <c r="L4444" s="20" t="n"/>
      <c r="M4444" s="20" t="n"/>
      <c r="N4444" s="21">
        <f>IF($A4444="","",MAX(0,MIN(1,IFERROR(VALUE($M4444),0))))</f>
        <v/>
      </c>
      <c r="O4444" s="21">
        <f>IF($A4444="",0,IF(OR($S4444&lt;&gt;1,COUNTA($J4444:$M4444)=0),0,IF(SUMPRODUCT(MAX(($C$5:$C$6173=$C4444)*($D$5:$D$6173=$D4444)*($S$5:$S$6173=1)*IFERROR($N$5:$N$6173*1,0)))&gt;0,ROUND($H4444*($N4444/SUMPRODUCT(MAX(($C$5:$C$6173=$C4444)*($D$5:$D$6173=$D4444)*($S$5:$S$6173=1)*IFERROR($N$5:$N$6173*1,0)))),4),0)))</f>
        <v/>
      </c>
      <c r="P4444" s="10" t="inlineStr">
        <is>
          <t>coeff.</t>
        </is>
      </c>
      <c r="Q4444" s="21">
        <f>IF($A4444="","",$A4444&amp;"|"&amp;$C4444)</f>
        <v/>
      </c>
      <c r="R4444" s="21">
        <f>IF($A4444="","",$A4444&amp;"|"&amp;$C4444&amp;"|"&amp;$D4444)</f>
        <v/>
      </c>
      <c r="S4444" s="21">
        <f>IF($A4444="","",IFERROR(INDEX(Offerte!$D$2:$D$200,MATCH($Q4444,Offerte!$L$2:$L$200,0)),0))</f>
        <v/>
      </c>
      <c r="T4444" s="21">
        <f>IF($A4444="","",IFERROR(INDEX(Offerte!$G$2:$G$200,MATCH($Q4444,Offerte!$L$2:$L$200,0)),"NO"))</f>
        <v/>
      </c>
    </row>
    <row r="4445">
      <c r="A4445" s="10">
        <f>IF(Offerte!$A145="","",Offerte!$A145)</f>
        <v/>
      </c>
      <c r="B4445" s="10">
        <f>IF(Offerte!$A145="","",Offerte!$B145)</f>
        <v/>
      </c>
      <c r="C4445" s="10">
        <f>IF(Offerte!$A145="","",Offerte!$C145)</f>
        <v/>
      </c>
      <c r="D4445" s="10" t="inlineStr">
        <is>
          <t>C.1.1</t>
        </is>
      </c>
      <c r="E4445" s="10" t="inlineStr">
        <is>
          <t>C</t>
        </is>
      </c>
      <c r="F4445" s="10" t="inlineStr">
        <is>
          <t>Q</t>
        </is>
      </c>
      <c r="G4445" s="10" t="inlineStr">
        <is>
          <t>higher</t>
        </is>
      </c>
      <c r="H4445" s="10" t="n">
        <v>2</v>
      </c>
      <c r="I4445" s="10" t="inlineStr">
        <is>
          <t>Tasso di copertura del servizio con telecamere BSD</t>
        </is>
      </c>
      <c r="J4445" s="20" t="n"/>
      <c r="K4445" s="20" t="n"/>
      <c r="L4445" s="20" t="n"/>
      <c r="M4445" s="20" t="n"/>
      <c r="N4445" s="21">
        <f>IF($A4445="","",IFERROR(VALUE($K4445)/VALUE($L4445),IFERROR(VALUE($J4445),0)))</f>
        <v/>
      </c>
      <c r="O4445" s="21">
        <f>IF($A4445="",0,IF(OR($S4445&lt;&gt;1,COUNTA($J4445:$M4445)=0),0,IF(SUMPRODUCT(MAX(($C$5:$C$6173=$C4445)*($D$5:$D$6173=$D4445)*($S$5:$S$6173=1)*IFERROR($N$5:$N$6173*1,0)))&gt;0,ROUND($H4445*($N4445/SUMPRODUCT(MAX(($C$5:$C$6173=$C4445)*($D$5:$D$6173=$D4445)*($S$5:$S$6173=1)*IFERROR($N$5:$N$6173*1,0)))),4),0)))</f>
        <v/>
      </c>
      <c r="P4445" s="10" t="inlineStr">
        <is>
          <t>Autobus attrezzati con telecamere BSD / Autobus totali in offerta, incluse scorte</t>
        </is>
      </c>
      <c r="Q4445" s="21">
        <f>IF($A4445="","",$A4445&amp;"|"&amp;$C4445)</f>
        <v/>
      </c>
      <c r="R4445" s="21">
        <f>IF($A4445="","",$A4445&amp;"|"&amp;$C4445&amp;"|"&amp;$D4445)</f>
        <v/>
      </c>
      <c r="S4445" s="21">
        <f>IF($A4445="","",IFERROR(INDEX(Offerte!$D$2:$D$200,MATCH($Q4445,Offerte!$L$2:$L$200,0)),0))</f>
        <v/>
      </c>
      <c r="T4445" s="21">
        <f>IF($A4445="","",IFERROR(INDEX(Offerte!$G$2:$G$200,MATCH($Q4445,Offerte!$L$2:$L$200,0)),"NO"))</f>
        <v/>
      </c>
    </row>
    <row r="4446">
      <c r="A4446" s="10">
        <f>IF(Offerte!$A145="","",Offerte!$A145)</f>
        <v/>
      </c>
      <c r="B4446" s="10">
        <f>IF(Offerte!$A145="","",Offerte!$B145)</f>
        <v/>
      </c>
      <c r="C4446" s="10">
        <f>IF(Offerte!$A145="","",Offerte!$C145)</f>
        <v/>
      </c>
      <c r="D4446" s="10" t="inlineStr">
        <is>
          <t>C.1.2</t>
        </is>
      </c>
      <c r="E4446" s="10" t="inlineStr">
        <is>
          <t>C</t>
        </is>
      </c>
      <c r="F4446" s="10" t="inlineStr">
        <is>
          <t>Q</t>
        </is>
      </c>
      <c r="G4446" s="10" t="inlineStr">
        <is>
          <t>higher</t>
        </is>
      </c>
      <c r="H4446" s="10" t="n">
        <v>2</v>
      </c>
      <c r="I4446" s="10" t="inlineStr">
        <is>
          <t>Tasso di copertura del servizio con telecamere ADAS</t>
        </is>
      </c>
      <c r="J4446" s="20" t="n"/>
      <c r="K4446" s="20" t="n"/>
      <c r="L4446" s="20" t="n"/>
      <c r="M4446" s="20" t="n"/>
      <c r="N4446" s="21">
        <f>IF($A4446="","",IFERROR(VALUE($K4446)/VALUE($L4446),IFERROR(VALUE($J4446),0)))</f>
        <v/>
      </c>
      <c r="O4446" s="21">
        <f>IF($A4446="",0,IF(OR($S4446&lt;&gt;1,COUNTA($J4446:$M4446)=0),0,IF(SUMPRODUCT(MAX(($C$5:$C$6173=$C4446)*($D$5:$D$6173=$D4446)*($S$5:$S$6173=1)*IFERROR($N$5:$N$6173*1,0)))&gt;0,ROUND($H4446*($N4446/SUMPRODUCT(MAX(($C$5:$C$6173=$C4446)*($D$5:$D$6173=$D4446)*($S$5:$S$6173=1)*IFERROR($N$5:$N$6173*1,0)))),4),0)))</f>
        <v/>
      </c>
      <c r="P4446" s="10" t="inlineStr">
        <is>
          <t>Autobus attrezzati con telecamere ADAS / Autobus totali in offerta, incluse scorte</t>
        </is>
      </c>
      <c r="Q4446" s="21">
        <f>IF($A4446="","",$A4446&amp;"|"&amp;$C4446)</f>
        <v/>
      </c>
      <c r="R4446" s="21">
        <f>IF($A4446="","",$A4446&amp;"|"&amp;$C4446&amp;"|"&amp;$D4446)</f>
        <v/>
      </c>
      <c r="S4446" s="21">
        <f>IF($A4446="","",IFERROR(INDEX(Offerte!$D$2:$D$200,MATCH($Q4446,Offerte!$L$2:$L$200,0)),0))</f>
        <v/>
      </c>
      <c r="T4446" s="21">
        <f>IF($A4446="","",IFERROR(INDEX(Offerte!$G$2:$G$200,MATCH($Q4446,Offerte!$L$2:$L$200,0)),"NO"))</f>
        <v/>
      </c>
    </row>
    <row r="4447">
      <c r="A4447" s="10">
        <f>IF(Offerte!$A145="","",Offerte!$A145)</f>
        <v/>
      </c>
      <c r="B4447" s="10">
        <f>IF(Offerte!$A145="","",Offerte!$B145)</f>
        <v/>
      </c>
      <c r="C4447" s="10">
        <f>IF(Offerte!$A145="","",Offerte!$C145)</f>
        <v/>
      </c>
      <c r="D4447" s="10" t="inlineStr">
        <is>
          <t>C.2.1</t>
        </is>
      </c>
      <c r="E4447" s="10" t="inlineStr">
        <is>
          <t>C</t>
        </is>
      </c>
      <c r="F4447" s="10" t="inlineStr">
        <is>
          <t>Q</t>
        </is>
      </c>
      <c r="G4447" s="10" t="inlineStr">
        <is>
          <t>higher</t>
        </is>
      </c>
      <c r="H4447" s="10" t="n">
        <v>3</v>
      </c>
      <c r="I4447" s="10" t="inlineStr">
        <is>
          <t>Tasso di copertura del servizio con telecamere di bordo di videosorveglianza</t>
        </is>
      </c>
      <c r="J4447" s="20" t="n"/>
      <c r="K4447" s="20" t="n"/>
      <c r="L4447" s="20" t="n"/>
      <c r="M4447" s="20" t="n"/>
      <c r="N4447" s="21">
        <f>IF($A4447="","",IFERROR(VALUE($K4447)/VALUE($L4447),IFERROR(VALUE($J4447),0)))</f>
        <v/>
      </c>
      <c r="O4447" s="21">
        <f>IF($A4447="",0,IF(OR($S4447&lt;&gt;1,COUNTA($J4447:$M4447)=0),0,IF(SUMPRODUCT(MAX(($C$5:$C$6173=$C4447)*($D$5:$D$6173=$D4447)*($S$5:$S$6173=1)*IFERROR($N$5:$N$6173*1,0)))&gt;0,ROUND($H4447*($N4447/SUMPRODUCT(MAX(($C$5:$C$6173=$C4447)*($D$5:$D$6173=$D4447)*($S$5:$S$6173=1)*IFERROR($N$5:$N$6173*1,0)))),4),0)))</f>
        <v/>
      </c>
      <c r="P4447" s="10" t="inlineStr">
        <is>
          <t>Autobus attrezzati con videosorveglianza / Autobus totali in offerta, incluse scorte</t>
        </is>
      </c>
      <c r="Q4447" s="21">
        <f>IF($A4447="","",$A4447&amp;"|"&amp;$C4447)</f>
        <v/>
      </c>
      <c r="R4447" s="21">
        <f>IF($A4447="","",$A4447&amp;"|"&amp;$C4447&amp;"|"&amp;$D4447)</f>
        <v/>
      </c>
      <c r="S4447" s="21">
        <f>IF($A4447="","",IFERROR(INDEX(Offerte!$D$2:$D$200,MATCH($Q4447,Offerte!$L$2:$L$200,0)),0))</f>
        <v/>
      </c>
      <c r="T4447" s="21">
        <f>IF($A4447="","",IFERROR(INDEX(Offerte!$G$2:$G$200,MATCH($Q4447,Offerte!$L$2:$L$200,0)),"NO"))</f>
        <v/>
      </c>
    </row>
    <row r="4448">
      <c r="A4448" s="10">
        <f>IF(Offerte!$A145="","",Offerte!$A145)</f>
        <v/>
      </c>
      <c r="B4448" s="10">
        <f>IF(Offerte!$A145="","",Offerte!$B145)</f>
        <v/>
      </c>
      <c r="C4448" s="10">
        <f>IF(Offerte!$A145="","",Offerte!$C145)</f>
        <v/>
      </c>
      <c r="D4448" s="10" t="inlineStr">
        <is>
          <t>C.2.2</t>
        </is>
      </c>
      <c r="E4448" s="10" t="inlineStr">
        <is>
          <t>C</t>
        </is>
      </c>
      <c r="F4448" s="10" t="inlineStr">
        <is>
          <t>T</t>
        </is>
      </c>
      <c r="G4448" s="10" t="inlineStr">
        <is>
          <t>tabular</t>
        </is>
      </c>
      <c r="H4448" s="10" t="n">
        <v>1</v>
      </c>
      <c r="I4448" s="10" t="inlineStr">
        <is>
          <t>Software video/audio analisi per situazioni di pericolo</t>
        </is>
      </c>
      <c r="J4448" s="20" t="n"/>
      <c r="K4448" s="20" t="n"/>
      <c r="L4448" s="20" t="n"/>
      <c r="M4448" s="20" t="n"/>
      <c r="N4448" s="21">
        <f>IF($A4448="","",IF(IFERROR(VALUE($M4448),0)=1,1,0))</f>
        <v/>
      </c>
      <c r="O4448" s="21">
        <f>IF($A4448="",0,IF(OR($S4448&lt;&gt;1,COUNTA($J4448:$M4448)=0),0,IF($N4448=1,$H4448,0)))</f>
        <v/>
      </c>
      <c r="P4448" s="10" t="inlineStr">
        <is>
          <t>sì/no</t>
        </is>
      </c>
      <c r="Q4448" s="21">
        <f>IF($A4448="","",$A4448&amp;"|"&amp;$C4448)</f>
        <v/>
      </c>
      <c r="R4448" s="21">
        <f>IF($A4448="","",$A4448&amp;"|"&amp;$C4448&amp;"|"&amp;$D4448)</f>
        <v/>
      </c>
      <c r="S4448" s="21">
        <f>IF($A4448="","",IFERROR(INDEX(Offerte!$D$2:$D$200,MATCH($Q4448,Offerte!$L$2:$L$200,0)),0))</f>
        <v/>
      </c>
      <c r="T4448" s="21">
        <f>IF($A4448="","",IFERROR(INDEX(Offerte!$G$2:$G$200,MATCH($Q4448,Offerte!$L$2:$L$200,0)),"NO"))</f>
        <v/>
      </c>
    </row>
    <row r="4449">
      <c r="A4449" s="10">
        <f>IF(Offerte!$A145="","",Offerte!$A145)</f>
        <v/>
      </c>
      <c r="B4449" s="10">
        <f>IF(Offerte!$A145="","",Offerte!$B145)</f>
        <v/>
      </c>
      <c r="C4449" s="10">
        <f>IF(Offerte!$A145="","",Offerte!$C145)</f>
        <v/>
      </c>
      <c r="D4449" s="10" t="inlineStr">
        <is>
          <t>C.2.3</t>
        </is>
      </c>
      <c r="E4449" s="10" t="inlineStr">
        <is>
          <t>C</t>
        </is>
      </c>
      <c r="F4449" s="10" t="inlineStr">
        <is>
          <t>T</t>
        </is>
      </c>
      <c r="G4449" s="10" t="inlineStr">
        <is>
          <t>tabular</t>
        </is>
      </c>
      <c r="H4449" s="10" t="n">
        <v>1</v>
      </c>
      <c r="I4449" s="10" t="inlineStr">
        <is>
          <t>Collegamento con centrale qualificata di pronto intervento</t>
        </is>
      </c>
      <c r="J4449" s="20" t="n"/>
      <c r="K4449" s="20" t="n"/>
      <c r="L4449" s="20" t="n"/>
      <c r="M4449" s="20" t="n"/>
      <c r="N4449" s="21">
        <f>IF($A4449="","",IF(IFERROR(VALUE($M4449),0)=1,1,0))</f>
        <v/>
      </c>
      <c r="O4449" s="21">
        <f>IF($A4449="",0,IF(OR($S4449&lt;&gt;1,COUNTA($J4449:$M4449)=0),0,IF($N4449=1,$H4449,0)))</f>
        <v/>
      </c>
      <c r="P4449" s="10" t="inlineStr">
        <is>
          <t>sì/no</t>
        </is>
      </c>
      <c r="Q4449" s="21">
        <f>IF($A4449="","",$A4449&amp;"|"&amp;$C4449)</f>
        <v/>
      </c>
      <c r="R4449" s="21">
        <f>IF($A4449="","",$A4449&amp;"|"&amp;$C4449&amp;"|"&amp;$D4449)</f>
        <v/>
      </c>
      <c r="S4449" s="21">
        <f>IF($A4449="","",IFERROR(INDEX(Offerte!$D$2:$D$200,MATCH($Q4449,Offerte!$L$2:$L$200,0)),0))</f>
        <v/>
      </c>
      <c r="T4449" s="21">
        <f>IF($A4449="","",IFERROR(INDEX(Offerte!$G$2:$G$200,MATCH($Q4449,Offerte!$L$2:$L$200,0)),"NO"))</f>
        <v/>
      </c>
    </row>
    <row r="4450">
      <c r="A4450" s="10">
        <f>IF(Offerte!$A145="","",Offerte!$A145)</f>
        <v/>
      </c>
      <c r="B4450" s="10">
        <f>IF(Offerte!$A145="","",Offerte!$B145)</f>
        <v/>
      </c>
      <c r="C4450" s="10">
        <f>IF(Offerte!$A145="","",Offerte!$C145)</f>
        <v/>
      </c>
      <c r="D4450" s="10" t="inlineStr">
        <is>
          <t>C.2.4</t>
        </is>
      </c>
      <c r="E4450" s="10" t="inlineStr">
        <is>
          <t>C</t>
        </is>
      </c>
      <c r="F4450" s="10" t="inlineStr">
        <is>
          <t>Q</t>
        </is>
      </c>
      <c r="G4450" s="10" t="inlineStr">
        <is>
          <t>higher</t>
        </is>
      </c>
      <c r="H4450" s="10" t="n">
        <v>1</v>
      </c>
      <c r="I4450" s="10" t="inlineStr">
        <is>
          <t>Tasso di copertura del servizio con dispositivi per la chiamata di emergenza del conducente</t>
        </is>
      </c>
      <c r="J4450" s="20" t="n"/>
      <c r="K4450" s="20" t="n"/>
      <c r="L4450" s="20" t="n"/>
      <c r="M4450" s="20" t="n"/>
      <c r="N4450" s="21">
        <f>IF($A4450="","",IFERROR(VALUE($K4450)/VALUE($L4450),IFERROR(VALUE($J4450),0)))</f>
        <v/>
      </c>
      <c r="O4450" s="21">
        <f>IF($A4450="",0,IF(OR($S4450&lt;&gt;1,COUNTA($J4450:$M4450)=0),0,IF(SUMPRODUCT(MAX(($C$5:$C$6173=$C4450)*($D$5:$D$6173=$D4450)*($S$5:$S$6173=1)*IFERROR($N$5:$N$6173*1,0)))&gt;0,ROUND($H4450*($N4450/SUMPRODUCT(MAX(($C$5:$C$6173=$C4450)*($D$5:$D$6173=$D4450)*($S$5:$S$6173=1)*IFERROR($N$5:$N$6173*1,0)))),4),0)))</f>
        <v/>
      </c>
      <c r="P4450" s="10" t="inlineStr">
        <is>
          <t>Autobus attrezzati con chiamata di emergenza / Autobus totali in offerta, incluse scorte</t>
        </is>
      </c>
      <c r="Q4450" s="21">
        <f>IF($A4450="","",$A4450&amp;"|"&amp;$C4450)</f>
        <v/>
      </c>
      <c r="R4450" s="21">
        <f>IF($A4450="","",$A4450&amp;"|"&amp;$C4450&amp;"|"&amp;$D4450)</f>
        <v/>
      </c>
      <c r="S4450" s="21">
        <f>IF($A4450="","",IFERROR(INDEX(Offerte!$D$2:$D$200,MATCH($Q4450,Offerte!$L$2:$L$200,0)),0))</f>
        <v/>
      </c>
      <c r="T4450" s="21">
        <f>IF($A4450="","",IFERROR(INDEX(Offerte!$G$2:$G$200,MATCH($Q4450,Offerte!$L$2:$L$200,0)),"NO"))</f>
        <v/>
      </c>
    </row>
    <row r="4451">
      <c r="A4451" s="10">
        <f>IF(Offerte!$A145="","",Offerte!$A145)</f>
        <v/>
      </c>
      <c r="B4451" s="10">
        <f>IF(Offerte!$A145="","",Offerte!$B145)</f>
        <v/>
      </c>
      <c r="C4451" s="10">
        <f>IF(Offerte!$A145="","",Offerte!$C145)</f>
        <v/>
      </c>
      <c r="D4451" s="10" t="inlineStr">
        <is>
          <t>C.3.1</t>
        </is>
      </c>
      <c r="E4451" s="10" t="inlineStr">
        <is>
          <t>C</t>
        </is>
      </c>
      <c r="F4451" s="10" t="inlineStr">
        <is>
          <t>Q</t>
        </is>
      </c>
      <c r="G4451" s="10" t="inlineStr">
        <is>
          <t>higher</t>
        </is>
      </c>
      <c r="H4451" s="10" t="n">
        <v>2</v>
      </c>
      <c r="I4451" s="10" t="inlineStr">
        <is>
          <t>Tasso di copertura del servizio con dispositivi di informazione dinamica a bordo mezzo</t>
        </is>
      </c>
      <c r="J4451" s="20" t="n"/>
      <c r="K4451" s="20" t="n"/>
      <c r="L4451" s="20" t="n"/>
      <c r="M4451" s="20" t="n"/>
      <c r="N4451" s="21">
        <f>IF($A4451="","",IFERROR(VALUE($K4451)/VALUE($L4451),IFERROR(VALUE($J4451),0)))</f>
        <v/>
      </c>
      <c r="O4451" s="21">
        <f>IF($A4451="",0,IF(OR($S4451&lt;&gt;1,COUNTA($J4451:$M4451)=0),0,IF(SUMPRODUCT(MAX(($C$5:$C$6173=$C4451)*($D$5:$D$6173=$D4451)*($S$5:$S$6173=1)*IFERROR($N$5:$N$6173*1,0)))&gt;0,ROUND($H4451*($N4451/SUMPRODUCT(MAX(($C$5:$C$6173=$C4451)*($D$5:$D$6173=$D4451)*($S$5:$S$6173=1)*IFERROR($N$5:$N$6173*1,0)))),4),0)))</f>
        <v/>
      </c>
      <c r="P4451" s="10" t="inlineStr">
        <is>
          <t>Autobus con monitor e indicatori vocali / Autobus totali in offerta, incluse scorte</t>
        </is>
      </c>
      <c r="Q4451" s="21">
        <f>IF($A4451="","",$A4451&amp;"|"&amp;$C4451)</f>
        <v/>
      </c>
      <c r="R4451" s="21">
        <f>IF($A4451="","",$A4451&amp;"|"&amp;$C4451&amp;"|"&amp;$D4451)</f>
        <v/>
      </c>
      <c r="S4451" s="21">
        <f>IF($A4451="","",IFERROR(INDEX(Offerte!$D$2:$D$200,MATCH($Q4451,Offerte!$L$2:$L$200,0)),0))</f>
        <v/>
      </c>
      <c r="T4451" s="21">
        <f>IF($A4451="","",IFERROR(INDEX(Offerte!$G$2:$G$200,MATCH($Q4451,Offerte!$L$2:$L$200,0)),"NO"))</f>
        <v/>
      </c>
    </row>
    <row r="4452">
      <c r="A4452" s="10">
        <f>IF(Offerte!$A145="","",Offerte!$A145)</f>
        <v/>
      </c>
      <c r="B4452" s="10">
        <f>IF(Offerte!$A145="","",Offerte!$B145)</f>
        <v/>
      </c>
      <c r="C4452" s="10">
        <f>IF(Offerte!$A145="","",Offerte!$C145)</f>
        <v/>
      </c>
      <c r="D4452" s="10" t="inlineStr">
        <is>
          <t>C.3.2</t>
        </is>
      </c>
      <c r="E4452" s="10" t="inlineStr">
        <is>
          <t>C</t>
        </is>
      </c>
      <c r="F4452" s="10" t="inlineStr">
        <is>
          <t>T</t>
        </is>
      </c>
      <c r="G4452" s="10" t="inlineStr">
        <is>
          <t>tabular</t>
        </is>
      </c>
      <c r="H4452" s="10" t="n">
        <v>2</v>
      </c>
      <c r="I4452" s="10" t="inlineStr">
        <is>
          <t>Informazioni a bordo su coincidenze ai nodi</t>
        </is>
      </c>
      <c r="J4452" s="20" t="n"/>
      <c r="K4452" s="20" t="n"/>
      <c r="L4452" s="20" t="n"/>
      <c r="M4452" s="20" t="n"/>
      <c r="N4452" s="21">
        <f>IF($A4452="","",IF(IFERROR(VALUE($M4452),0)=1,1,0))</f>
        <v/>
      </c>
      <c r="O4452" s="21">
        <f>IF($A4452="",0,IF(OR($S4452&lt;&gt;1,COUNTA($J4452:$M4452)=0),0,IF(AND($N4452=1,IFERROR(SUMIFS($N$5:$N$6173,$Q$5:$Q$6173,$Q4452,$D$5:$D$6173,"C.3.1"),0)&gt;=0.5),$H4452,0)))</f>
        <v/>
      </c>
      <c r="P4452" s="10" t="inlineStr">
        <is>
          <t>Dipende da C.3.1 &gt;= 0.5</t>
        </is>
      </c>
      <c r="Q4452" s="21">
        <f>IF($A4452="","",$A4452&amp;"|"&amp;$C4452)</f>
        <v/>
      </c>
      <c r="R4452" s="21">
        <f>IF($A4452="","",$A4452&amp;"|"&amp;$C4452&amp;"|"&amp;$D4452)</f>
        <v/>
      </c>
      <c r="S4452" s="21">
        <f>IF($A4452="","",IFERROR(INDEX(Offerte!$D$2:$D$200,MATCH($Q4452,Offerte!$L$2:$L$200,0)),0))</f>
        <v/>
      </c>
      <c r="T4452" s="21">
        <f>IF($A4452="","",IFERROR(INDEX(Offerte!$G$2:$G$200,MATCH($Q4452,Offerte!$L$2:$L$200,0)),"NO"))</f>
        <v/>
      </c>
    </row>
    <row r="4453">
      <c r="A4453" s="10">
        <f>IF(Offerte!$A145="","",Offerte!$A145)</f>
        <v/>
      </c>
      <c r="B4453" s="10">
        <f>IF(Offerte!$A145="","",Offerte!$B145)</f>
        <v/>
      </c>
      <c r="C4453" s="10">
        <f>IF(Offerte!$A145="","",Offerte!$C145)</f>
        <v/>
      </c>
      <c r="D4453" s="10" t="inlineStr">
        <is>
          <t>D.1.1</t>
        </is>
      </c>
      <c r="E4453" s="10" t="inlineStr">
        <is>
          <t>D</t>
        </is>
      </c>
      <c r="F4453" s="10" t="inlineStr">
        <is>
          <t>Q</t>
        </is>
      </c>
      <c r="G4453" s="10" t="inlineStr">
        <is>
          <t>higher</t>
        </is>
      </c>
      <c r="H4453" s="10" t="n">
        <v>3</v>
      </c>
      <c r="I4453" s="10" t="inlineStr">
        <is>
          <t>Installazione di pensiline</t>
        </is>
      </c>
      <c r="J4453" s="20" t="n"/>
      <c r="K4453" s="20" t="n"/>
      <c r="L4453" s="20" t="n"/>
      <c r="M4453" s="20" t="n"/>
      <c r="N4453" s="21">
        <f>IF($A4453="","",IFERROR(VALUE($J4453),0))</f>
        <v/>
      </c>
      <c r="O4453" s="21">
        <f>IF($A4453="",0,IF(OR($S4453&lt;&gt;1,COUNTA($J4453:$M4453)=0),0,IF(SUMPRODUCT(MAX(($C$5:$C$6173=$C4453)*($D$5:$D$6173=$D4453)*($S$5:$S$6173=1)*IFERROR($N$5:$N$6173*1,0)))&gt;0,ROUND($H4453*($N4453/SUMPRODUCT(MAX(($C$5:$C$6173=$C4453)*($D$5:$D$6173=$D4453)*($S$5:$S$6173=1)*IFERROR($N$5:$N$6173*1,0)))),4),0)))</f>
        <v/>
      </c>
      <c r="P4453" s="10" t="inlineStr">
        <is>
          <t>fermate</t>
        </is>
      </c>
      <c r="Q4453" s="21">
        <f>IF($A4453="","",$A4453&amp;"|"&amp;$C4453)</f>
        <v/>
      </c>
      <c r="R4453" s="21">
        <f>IF($A4453="","",$A4453&amp;"|"&amp;$C4453&amp;"|"&amp;$D4453)</f>
        <v/>
      </c>
      <c r="S4453" s="21">
        <f>IF($A4453="","",IFERROR(INDEX(Offerte!$D$2:$D$200,MATCH($Q4453,Offerte!$L$2:$L$200,0)),0))</f>
        <v/>
      </c>
      <c r="T4453" s="21">
        <f>IF($A4453="","",IFERROR(INDEX(Offerte!$G$2:$G$200,MATCH($Q4453,Offerte!$L$2:$L$200,0)),"NO"))</f>
        <v/>
      </c>
    </row>
    <row r="4454">
      <c r="A4454" s="10">
        <f>IF(Offerte!$A145="","",Offerte!$A145)</f>
        <v/>
      </c>
      <c r="B4454" s="10">
        <f>IF(Offerte!$A145="","",Offerte!$B145)</f>
        <v/>
      </c>
      <c r="C4454" s="10">
        <f>IF(Offerte!$A145="","",Offerte!$C145)</f>
        <v/>
      </c>
      <c r="D4454" s="10" t="inlineStr">
        <is>
          <t>D.1.2</t>
        </is>
      </c>
      <c r="E4454" s="10" t="inlineStr">
        <is>
          <t>D</t>
        </is>
      </c>
      <c r="F4454" s="10" t="inlineStr">
        <is>
          <t>Q</t>
        </is>
      </c>
      <c r="G4454" s="10" t="inlineStr">
        <is>
          <t>higher</t>
        </is>
      </c>
      <c r="H4454" s="10" t="n">
        <v>3</v>
      </c>
      <c r="I4454" s="10" t="inlineStr">
        <is>
          <t>Installazione di paline di fermata conformi alla DGR 581/2023</t>
        </is>
      </c>
      <c r="J4454" s="20" t="n"/>
      <c r="K4454" s="20" t="n"/>
      <c r="L4454" s="20" t="n"/>
      <c r="M4454" s="20" t="n"/>
      <c r="N4454" s="21">
        <f>IF($A4454="","",IFERROR(VALUE($J4454),0))</f>
        <v/>
      </c>
      <c r="O4454" s="21">
        <f>IF($A4454="",0,IF(OR($S4454&lt;&gt;1,COUNTA($J4454:$M4454)=0),0,IF(SUMPRODUCT(MAX(($C$5:$C$6173=$C4454)*($D$5:$D$6173=$D4454)*($S$5:$S$6173=1)*IFERROR($N$5:$N$6173*1,0)))&gt;0,ROUND($H4454*($N4454/SUMPRODUCT(MAX(($C$5:$C$6173=$C4454)*($D$5:$D$6173=$D4454)*($S$5:$S$6173=1)*IFERROR($N$5:$N$6173*1,0)))),4),0)))</f>
        <v/>
      </c>
      <c r="P4454" s="10" t="inlineStr">
        <is>
          <t>fermate</t>
        </is>
      </c>
      <c r="Q4454" s="21">
        <f>IF($A4454="","",$A4454&amp;"|"&amp;$C4454)</f>
        <v/>
      </c>
      <c r="R4454" s="21">
        <f>IF($A4454="","",$A4454&amp;"|"&amp;$C4454&amp;"|"&amp;$D4454)</f>
        <v/>
      </c>
      <c r="S4454" s="21">
        <f>IF($A4454="","",IFERROR(INDEX(Offerte!$D$2:$D$200,MATCH($Q4454,Offerte!$L$2:$L$200,0)),0))</f>
        <v/>
      </c>
      <c r="T4454" s="21">
        <f>IF($A4454="","",IFERROR(INDEX(Offerte!$G$2:$G$200,MATCH($Q4454,Offerte!$L$2:$L$200,0)),"NO"))</f>
        <v/>
      </c>
    </row>
    <row r="4455">
      <c r="A4455" s="10">
        <f>IF(Offerte!$A145="","",Offerte!$A145)</f>
        <v/>
      </c>
      <c r="B4455" s="10">
        <f>IF(Offerte!$A145="","",Offerte!$B145)</f>
        <v/>
      </c>
      <c r="C4455" s="10">
        <f>IF(Offerte!$A145="","",Offerte!$C145)</f>
        <v/>
      </c>
      <c r="D4455" s="10" t="inlineStr">
        <is>
          <t>D.1.3</t>
        </is>
      </c>
      <c r="E4455" s="10" t="inlineStr">
        <is>
          <t>D</t>
        </is>
      </c>
      <c r="F4455" s="10" t="inlineStr">
        <is>
          <t>Q</t>
        </is>
      </c>
      <c r="G4455" s="10" t="inlineStr">
        <is>
          <t>higher</t>
        </is>
      </c>
      <c r="H4455" s="10" t="n">
        <v>2</v>
      </c>
      <c r="I4455" s="10" t="inlineStr">
        <is>
          <t>Display informativi connessi alle fermate</t>
        </is>
      </c>
      <c r="J4455" s="20" t="n"/>
      <c r="K4455" s="20" t="n"/>
      <c r="L4455" s="20" t="n"/>
      <c r="M4455" s="20" t="n"/>
      <c r="N4455" s="21">
        <f>IF($A4455="","",IFERROR(VALUE($J4455),0))</f>
        <v/>
      </c>
      <c r="O4455" s="21">
        <f>IF($A4455="",0,IF(OR($S4455&lt;&gt;1,COUNTA($J4455:$M4455)=0),0,IF(SUMPRODUCT(MAX(($C$5:$C$6173=$C4455)*($D$5:$D$6173=$D4455)*($S$5:$S$6173=1)*IFERROR($N$5:$N$6173*1,0)))&gt;0,ROUND($H4455*($N4455/SUMPRODUCT(MAX(($C$5:$C$6173=$C4455)*($D$5:$D$6173=$D4455)*($S$5:$S$6173=1)*IFERROR($N$5:$N$6173*1,0)))),4),0)))</f>
        <v/>
      </c>
      <c r="P4455" s="10" t="inlineStr">
        <is>
          <t>fermate</t>
        </is>
      </c>
      <c r="Q4455" s="21">
        <f>IF($A4455="","",$A4455&amp;"|"&amp;$C4455)</f>
        <v/>
      </c>
      <c r="R4455" s="21">
        <f>IF($A4455="","",$A4455&amp;"|"&amp;$C4455&amp;"|"&amp;$D4455)</f>
        <v/>
      </c>
      <c r="S4455" s="21">
        <f>IF($A4455="","",IFERROR(INDEX(Offerte!$D$2:$D$200,MATCH($Q4455,Offerte!$L$2:$L$200,0)),0))</f>
        <v/>
      </c>
      <c r="T4455" s="21">
        <f>IF($A4455="","",IFERROR(INDEX(Offerte!$G$2:$G$200,MATCH($Q4455,Offerte!$L$2:$L$200,0)),"NO"))</f>
        <v/>
      </c>
    </row>
    <row r="4456">
      <c r="A4456" s="10">
        <f>IF(Offerte!$A145="","",Offerte!$A145)</f>
        <v/>
      </c>
      <c r="B4456" s="10">
        <f>IF(Offerte!$A145="","",Offerte!$B145)</f>
        <v/>
      </c>
      <c r="C4456" s="10">
        <f>IF(Offerte!$A145="","",Offerte!$C145)</f>
        <v/>
      </c>
      <c r="D4456" s="10" t="inlineStr">
        <is>
          <t>D.2.1</t>
        </is>
      </c>
      <c r="E4456" s="10" t="inlineStr">
        <is>
          <t>D</t>
        </is>
      </c>
      <c r="F4456" s="10" t="inlineStr">
        <is>
          <t>Q</t>
        </is>
      </c>
      <c r="G4456" s="10" t="inlineStr">
        <is>
          <t>higher</t>
        </is>
      </c>
      <c r="H4456" s="10" t="n">
        <v>2</v>
      </c>
      <c r="I4456" s="10" t="inlineStr">
        <is>
          <t>Segnali tattili Loges-Vet-Evolution</t>
        </is>
      </c>
      <c r="J4456" s="20" t="n"/>
      <c r="K4456" s="20" t="n"/>
      <c r="L4456" s="20" t="n"/>
      <c r="M4456" s="20" t="n"/>
      <c r="N4456" s="21">
        <f>IF($A4456="","",IFERROR(VALUE($J4456),0))</f>
        <v/>
      </c>
      <c r="O4456" s="21">
        <f>IF($A4456="",0,IF(OR($S4456&lt;&gt;1,COUNTA($J4456:$M4456)=0),0,IF(SUMPRODUCT(MAX(($C$5:$C$6173=$C4456)*($D$5:$D$6173=$D4456)*($S$5:$S$6173=1)*IFERROR($N$5:$N$6173*1,0)))&gt;0,ROUND($H4456*($N4456/SUMPRODUCT(MAX(($C$5:$C$6173=$C4456)*($D$5:$D$6173=$D4456)*($S$5:$S$6173=1)*IFERROR($N$5:$N$6173*1,0)))),4),0)))</f>
        <v/>
      </c>
      <c r="P4456" s="10" t="inlineStr">
        <is>
          <t>fermate</t>
        </is>
      </c>
      <c r="Q4456" s="21">
        <f>IF($A4456="","",$A4456&amp;"|"&amp;$C4456)</f>
        <v/>
      </c>
      <c r="R4456" s="21">
        <f>IF($A4456="","",$A4456&amp;"|"&amp;$C4456&amp;"|"&amp;$D4456)</f>
        <v/>
      </c>
      <c r="S4456" s="21">
        <f>IF($A4456="","",IFERROR(INDEX(Offerte!$D$2:$D$200,MATCH($Q4456,Offerte!$L$2:$L$200,0)),0))</f>
        <v/>
      </c>
      <c r="T4456" s="21">
        <f>IF($A4456="","",IFERROR(INDEX(Offerte!$G$2:$G$200,MATCH($Q4456,Offerte!$L$2:$L$200,0)),"NO"))</f>
        <v/>
      </c>
    </row>
    <row r="4457">
      <c r="A4457" s="10">
        <f>IF(Offerte!$A145="","",Offerte!$A145)</f>
        <v/>
      </c>
      <c r="B4457" s="10">
        <f>IF(Offerte!$A145="","",Offerte!$B145)</f>
        <v/>
      </c>
      <c r="C4457" s="10">
        <f>IF(Offerte!$A145="","",Offerte!$C145)</f>
        <v/>
      </c>
      <c r="D4457" s="10" t="inlineStr">
        <is>
          <t>E.1.1</t>
        </is>
      </c>
      <c r="E4457" s="10" t="inlineStr">
        <is>
          <t>E</t>
        </is>
      </c>
      <c r="F4457" s="10" t="inlineStr">
        <is>
          <t>T</t>
        </is>
      </c>
      <c r="G4457" s="10" t="inlineStr">
        <is>
          <t>tabular</t>
        </is>
      </c>
      <c r="H4457" s="10" t="n">
        <v>2</v>
      </c>
      <c r="I4457" s="10" t="inlineStr">
        <is>
          <t>Mobile app con travel planner PRM</t>
        </is>
      </c>
      <c r="J4457" s="20" t="n"/>
      <c r="K4457" s="20" t="n"/>
      <c r="L4457" s="20" t="n"/>
      <c r="M4457" s="20" t="n"/>
      <c r="N4457" s="21">
        <f>IF($A4457="","",IF(IFERROR(VALUE($M4457),0)=1,1,0))</f>
        <v/>
      </c>
      <c r="O4457" s="21">
        <f>IF($A4457="",0,IF(OR($S4457&lt;&gt;1,COUNTA($J4457:$M4457)=0),0,IF($N4457=1,$H4457,0)))</f>
        <v/>
      </c>
      <c r="P4457" s="10" t="inlineStr">
        <is>
          <t>sì/no</t>
        </is>
      </c>
      <c r="Q4457" s="21">
        <f>IF($A4457="","",$A4457&amp;"|"&amp;$C4457)</f>
        <v/>
      </c>
      <c r="R4457" s="21">
        <f>IF($A4457="","",$A4457&amp;"|"&amp;$C4457&amp;"|"&amp;$D4457)</f>
        <v/>
      </c>
      <c r="S4457" s="21">
        <f>IF($A4457="","",IFERROR(INDEX(Offerte!$D$2:$D$200,MATCH($Q4457,Offerte!$L$2:$L$200,0)),0))</f>
        <v/>
      </c>
      <c r="T4457" s="21">
        <f>IF($A4457="","",IFERROR(INDEX(Offerte!$G$2:$G$200,MATCH($Q4457,Offerte!$L$2:$L$200,0)),"NO"))</f>
        <v/>
      </c>
    </row>
    <row r="4458">
      <c r="A4458" s="10">
        <f>IF(Offerte!$A145="","",Offerte!$A145)</f>
        <v/>
      </c>
      <c r="B4458" s="10">
        <f>IF(Offerte!$A145="","",Offerte!$B145)</f>
        <v/>
      </c>
      <c r="C4458" s="10">
        <f>IF(Offerte!$A145="","",Offerte!$C145)</f>
        <v/>
      </c>
      <c r="D4458" s="10" t="inlineStr">
        <is>
          <t>E.2.1</t>
        </is>
      </c>
      <c r="E4458" s="10" t="inlineStr">
        <is>
          <t>E</t>
        </is>
      </c>
      <c r="F4458" s="10" t="inlineStr">
        <is>
          <t>D</t>
        </is>
      </c>
      <c r="G4458" s="10" t="inlineStr">
        <is>
          <t>discretionary</t>
        </is>
      </c>
      <c r="H4458" s="10" t="n">
        <v>2</v>
      </c>
      <c r="I4458" s="10" t="inlineStr">
        <is>
          <t>Altre azioni informative e rapporti con gli utenti</t>
        </is>
      </c>
      <c r="J4458" s="20" t="n"/>
      <c r="K4458" s="20" t="n"/>
      <c r="L4458" s="20" t="n"/>
      <c r="M4458" s="20" t="n"/>
      <c r="N4458" s="21">
        <f>IF($A4458="","",MAX(0,MIN(1,IFERROR(VALUE($M4458),0))))</f>
        <v/>
      </c>
      <c r="O4458" s="21">
        <f>IF($A4458="",0,IF(OR($S4458&lt;&gt;1,COUNTA($J4458:$M4458)=0),0,IF(SUMPRODUCT(MAX(($C$5:$C$6173=$C4458)*($D$5:$D$6173=$D4458)*($S$5:$S$6173=1)*IFERROR($N$5:$N$6173*1,0)))&gt;0,ROUND($H4458*($N4458/SUMPRODUCT(MAX(($C$5:$C$6173=$C4458)*($D$5:$D$6173=$D4458)*($S$5:$S$6173=1)*IFERROR($N$5:$N$6173*1,0)))),4),0)))</f>
        <v/>
      </c>
      <c r="P4458" s="10" t="inlineStr">
        <is>
          <t>coeff.</t>
        </is>
      </c>
      <c r="Q4458" s="21">
        <f>IF($A4458="","",$A4458&amp;"|"&amp;$C4458)</f>
        <v/>
      </c>
      <c r="R4458" s="21">
        <f>IF($A4458="","",$A4458&amp;"|"&amp;$C4458&amp;"|"&amp;$D4458)</f>
        <v/>
      </c>
      <c r="S4458" s="21">
        <f>IF($A4458="","",IFERROR(INDEX(Offerte!$D$2:$D$200,MATCH($Q4458,Offerte!$L$2:$L$200,0)),0))</f>
        <v/>
      </c>
      <c r="T4458" s="21">
        <f>IF($A4458="","",IFERROR(INDEX(Offerte!$G$2:$G$200,MATCH($Q4458,Offerte!$L$2:$L$200,0)),"NO"))</f>
        <v/>
      </c>
    </row>
    <row r="4459">
      <c r="A4459" s="10">
        <f>IF(Offerte!$A145="","",Offerte!$A145)</f>
        <v/>
      </c>
      <c r="B4459" s="10">
        <f>IF(Offerte!$A145="","",Offerte!$B145)</f>
        <v/>
      </c>
      <c r="C4459" s="10">
        <f>IF(Offerte!$A145="","",Offerte!$C145)</f>
        <v/>
      </c>
      <c r="D4459" s="10" t="inlineStr">
        <is>
          <t>F.1.1</t>
        </is>
      </c>
      <c r="E4459" s="10" t="inlineStr">
        <is>
          <t>F</t>
        </is>
      </c>
      <c r="F4459" s="10" t="inlineStr">
        <is>
          <t>Q</t>
        </is>
      </c>
      <c r="G4459" s="10" t="inlineStr">
        <is>
          <t>lower</t>
        </is>
      </c>
      <c r="H4459" s="10" t="n">
        <v>7</v>
      </c>
      <c r="I4459" s="10" t="inlineStr">
        <is>
          <t>Performance ambientali del parco mezzi adibito al servizio - I_CEA</t>
        </is>
      </c>
      <c r="J4459" s="20" t="n"/>
      <c r="K4459" s="20" t="n"/>
      <c r="L4459" s="20" t="n"/>
      <c r="M4459" s="20" t="n"/>
      <c r="N4459" s="21">
        <f>IF($A4459="","",IFERROR(VALUE($J4459),0))</f>
        <v/>
      </c>
      <c r="O4459" s="21">
        <f>IF($A4459="",0,IF(OR($S4459&lt;&gt;1,COUNTA($J4459:$M4459)=0),0,IF(AND(IFERROR(AGGREGATE(15,6,$N$5:$N$6173/(($C$5:$C$6173=$C4459)*($D$5:$D$6173=$D4459)*($S$5:$S$6173=1)*($N$5:$N$6173&gt;0)),1),0)&gt;0,$N4459&gt;0),ROUND($H4459*(IFERROR(AGGREGATE(15,6,$N$5:$N$6173/(($C$5:$C$6173=$C4459)*($D$5:$D$6173=$D4459)*($S$5:$S$6173=1)*($N$5:$N$6173&gt;0)),1),0)/$N4459),4),0)))</f>
        <v/>
      </c>
      <c r="P4459" s="10" t="inlineStr">
        <is>
          <t>indice</t>
        </is>
      </c>
      <c r="Q4459" s="21">
        <f>IF($A4459="","",$A4459&amp;"|"&amp;$C4459)</f>
        <v/>
      </c>
      <c r="R4459" s="21">
        <f>IF($A4459="","",$A4459&amp;"|"&amp;$C4459&amp;"|"&amp;$D4459)</f>
        <v/>
      </c>
      <c r="S4459" s="21">
        <f>IF($A4459="","",IFERROR(INDEX(Offerte!$D$2:$D$200,MATCH($Q4459,Offerte!$L$2:$L$200,0)),0))</f>
        <v/>
      </c>
      <c r="T4459" s="21">
        <f>IF($A4459="","",IFERROR(INDEX(Offerte!$G$2:$G$200,MATCH($Q4459,Offerte!$L$2:$L$200,0)),"NO"))</f>
        <v/>
      </c>
    </row>
    <row r="4460">
      <c r="A4460" s="10">
        <f>IF(Offerte!$A145="","",Offerte!$A145)</f>
        <v/>
      </c>
      <c r="B4460" s="10">
        <f>IF(Offerte!$A145="","",Offerte!$B145)</f>
        <v/>
      </c>
      <c r="C4460" s="10">
        <f>IF(Offerte!$A145="","",Offerte!$C145)</f>
        <v/>
      </c>
      <c r="D4460" s="10" t="inlineStr">
        <is>
          <t>F.2.1</t>
        </is>
      </c>
      <c r="E4460" s="10" t="inlineStr">
        <is>
          <t>F</t>
        </is>
      </c>
      <c r="F4460" s="10" t="inlineStr">
        <is>
          <t>Q</t>
        </is>
      </c>
      <c r="G4460" s="10" t="inlineStr">
        <is>
          <t>higher</t>
        </is>
      </c>
      <c r="H4460" s="10" t="n">
        <v>2</v>
      </c>
      <c r="I4460" s="10" t="inlineStr">
        <is>
          <t>Tasso di copertura del servizio con dispositivi ECO-DRIVER</t>
        </is>
      </c>
      <c r="J4460" s="20" t="n"/>
      <c r="K4460" s="20" t="n"/>
      <c r="L4460" s="20" t="n"/>
      <c r="M4460" s="20" t="n"/>
      <c r="N4460" s="21">
        <f>IF($A4460="","",IFERROR(VALUE($K4460)/VALUE($L4460),IFERROR(VALUE($J4460),0)))</f>
        <v/>
      </c>
      <c r="O4460" s="21">
        <f>IF($A4460="",0,IF(OR($S4460&lt;&gt;1,COUNTA($J4460:$M4460)=0),0,IF(SUMPRODUCT(MAX(($C$5:$C$6173=$C4460)*($D$5:$D$6173=$D4460)*($S$5:$S$6173=1)*IFERROR($N$5:$N$6173*1,0)))&gt;0,ROUND($H4460*($N4460/SUMPRODUCT(MAX(($C$5:$C$6173=$C4460)*($D$5:$D$6173=$D4460)*($S$5:$S$6173=1)*IFERROR($N$5:$N$6173*1,0)))),4),0)))</f>
        <v/>
      </c>
      <c r="P4460" s="10" t="inlineStr">
        <is>
          <t>Autobus attrezzati con dispositivi ECO-DRIVER / Autobus totali in offerta, incluse scorte</t>
        </is>
      </c>
      <c r="Q4460" s="21">
        <f>IF($A4460="","",$A4460&amp;"|"&amp;$C4460)</f>
        <v/>
      </c>
      <c r="R4460" s="21">
        <f>IF($A4460="","",$A4460&amp;"|"&amp;$C4460&amp;"|"&amp;$D4460)</f>
        <v/>
      </c>
      <c r="S4460" s="21">
        <f>IF($A4460="","",IFERROR(INDEX(Offerte!$D$2:$D$200,MATCH($Q4460,Offerte!$L$2:$L$200,0)),0))</f>
        <v/>
      </c>
      <c r="T4460" s="21">
        <f>IF($A4460="","",IFERROR(INDEX(Offerte!$G$2:$G$200,MATCH($Q4460,Offerte!$L$2:$L$200,0)),"NO"))</f>
        <v/>
      </c>
    </row>
    <row r="4461">
      <c r="A4461" s="10">
        <f>IF(Offerte!$A145="","",Offerte!$A145)</f>
        <v/>
      </c>
      <c r="B4461" s="10">
        <f>IF(Offerte!$A145="","",Offerte!$B145)</f>
        <v/>
      </c>
      <c r="C4461" s="10">
        <f>IF(Offerte!$A145="","",Offerte!$C145)</f>
        <v/>
      </c>
      <c r="D4461" s="10" t="inlineStr">
        <is>
          <t>F.3.1</t>
        </is>
      </c>
      <c r="E4461" s="10" t="inlineStr">
        <is>
          <t>F</t>
        </is>
      </c>
      <c r="F4461" s="10" t="inlineStr">
        <is>
          <t>Q</t>
        </is>
      </c>
      <c r="G4461" s="10" t="inlineStr">
        <is>
          <t>higher</t>
        </is>
      </c>
      <c r="H4461" s="10" t="n">
        <v>2</v>
      </c>
      <c r="I4461" s="10" t="inlineStr">
        <is>
          <t>Autoproduzione consumi elettrici per trazione</t>
        </is>
      </c>
      <c r="J4461" s="20" t="n"/>
      <c r="K4461" s="20" t="n"/>
      <c r="L4461" s="20" t="n"/>
      <c r="M4461" s="20" t="n"/>
      <c r="N4461" s="21">
        <f>IF($A4461="","",IFERROR(VALUE($J4461),0))</f>
        <v/>
      </c>
      <c r="O4461" s="21">
        <f>IF($A4461="",0,IF(OR($S4461&lt;&gt;1,COUNTA($J4461:$M4461)=0),0,IF(SUMPRODUCT(MAX(($C$5:$C$6173=$C4461)*($D$5:$D$6173=$D4461)*($S$5:$S$6173=1)*IFERROR($N$5:$N$6173*1,0)))&gt;0,ROUND($H4461*($N4461/SUMPRODUCT(MAX(($C$5:$C$6173=$C4461)*($D$5:$D$6173=$D4461)*($S$5:$S$6173=1)*IFERROR($N$5:$N$6173*1,0)))),4),0)))</f>
        <v/>
      </c>
      <c r="P4461" s="10" t="inlineStr">
        <is>
          <t>kWh/anno</t>
        </is>
      </c>
      <c r="Q4461" s="21">
        <f>IF($A4461="","",$A4461&amp;"|"&amp;$C4461)</f>
        <v/>
      </c>
      <c r="R4461" s="21">
        <f>IF($A4461="","",$A4461&amp;"|"&amp;$C4461&amp;"|"&amp;$D4461)</f>
        <v/>
      </c>
      <c r="S4461" s="21">
        <f>IF($A4461="","",IFERROR(INDEX(Offerte!$D$2:$D$200,MATCH($Q4461,Offerte!$L$2:$L$200,0)),0))</f>
        <v/>
      </c>
      <c r="T4461" s="21">
        <f>IF($A4461="","",IFERROR(INDEX(Offerte!$G$2:$G$200,MATCH($Q4461,Offerte!$L$2:$L$200,0)),"NO"))</f>
        <v/>
      </c>
    </row>
    <row r="4462">
      <c r="A4462" s="10">
        <f>IF(Offerte!$A145="","",Offerte!$A145)</f>
        <v/>
      </c>
      <c r="B4462" s="10">
        <f>IF(Offerte!$A145="","",Offerte!$B145)</f>
        <v/>
      </c>
      <c r="C4462" s="10">
        <f>IF(Offerte!$A145="","",Offerte!$C145)</f>
        <v/>
      </c>
      <c r="D4462" s="10" t="inlineStr">
        <is>
          <t>F.4.1</t>
        </is>
      </c>
      <c r="E4462" s="10" t="inlineStr">
        <is>
          <t>F</t>
        </is>
      </c>
      <c r="F4462" s="10" t="inlineStr">
        <is>
          <t>Q</t>
        </is>
      </c>
      <c r="G4462" s="10" t="inlineStr">
        <is>
          <t>soil</t>
        </is>
      </c>
      <c r="H4462" s="10" t="n">
        <v>2</v>
      </c>
      <c r="I4462" s="10" t="inlineStr">
        <is>
          <t>Indice di consumo di suolo</t>
        </is>
      </c>
      <c r="J4462" s="20" t="n"/>
      <c r="K4462" s="20" t="n"/>
      <c r="L4462" s="20" t="n"/>
      <c r="M4462" s="20" t="n"/>
      <c r="N4462" s="21">
        <f>IF($A4462="","",IFERROR(VALUE($J4462),0))</f>
        <v/>
      </c>
      <c r="O4462" s="21">
        <f>IF($A4462="",0,IF(OR($S4462&lt;&gt;1,COUNTA($J4462:$M4462)=0),0,IF($N4462&lt;=0,$H4462,IF(SUMPRODUCT(MAX(($C$5:$C$6173=$C4462)*($D$5:$D$6173=$D4462)*($S$5:$S$6173=1)*IFERROR($N$5:$N$6173*1,0)))&gt;0,ROUND($H4462*((SUMPRODUCT(MAX(($C$5:$C$6173=$C4462)*($D$5:$D$6173=$D4462)*($S$5:$S$6173=1)*IFERROR($N$5:$N$6173*1,0)))-$N4462)/SUMPRODUCT(MAX(($C$5:$C$6173=$C4462)*($D$5:$D$6173=$D4462)*($S$5:$S$6173=1)*IFERROR($N$5:$N$6173*1,0)))),4),0))))</f>
        <v/>
      </c>
      <c r="P4462" s="10" t="inlineStr">
        <is>
          <t>m2</t>
        </is>
      </c>
      <c r="Q4462" s="21">
        <f>IF($A4462="","",$A4462&amp;"|"&amp;$C4462)</f>
        <v/>
      </c>
      <c r="R4462" s="21">
        <f>IF($A4462="","",$A4462&amp;"|"&amp;$C4462&amp;"|"&amp;$D4462)</f>
        <v/>
      </c>
      <c r="S4462" s="21">
        <f>IF($A4462="","",IFERROR(INDEX(Offerte!$D$2:$D$200,MATCH($Q4462,Offerte!$L$2:$L$200,0)),0))</f>
        <v/>
      </c>
      <c r="T4462" s="21">
        <f>IF($A4462="","",IFERROR(INDEX(Offerte!$G$2:$G$200,MATCH($Q4462,Offerte!$L$2:$L$200,0)),"NO"))</f>
        <v/>
      </c>
    </row>
    <row r="4463">
      <c r="A4463" s="10">
        <f>IF(Offerte!$A145="","",Offerte!$A145)</f>
        <v/>
      </c>
      <c r="B4463" s="10">
        <f>IF(Offerte!$A145="","",Offerte!$B145)</f>
        <v/>
      </c>
      <c r="C4463" s="10">
        <f>IF(Offerte!$A145="","",Offerte!$C145)</f>
        <v/>
      </c>
      <c r="D4463" s="10" t="inlineStr">
        <is>
          <t>F.5.1</t>
        </is>
      </c>
      <c r="E4463" s="10" t="inlineStr">
        <is>
          <t>F</t>
        </is>
      </c>
      <c r="F4463" s="10" t="inlineStr">
        <is>
          <t>T</t>
        </is>
      </c>
      <c r="G4463" s="10" t="inlineStr">
        <is>
          <t>tabular</t>
        </is>
      </c>
      <c r="H4463" s="10" t="n">
        <v>1</v>
      </c>
      <c r="I4463" s="10" t="inlineStr">
        <is>
          <t>Rendicontazione di sostenibilità ambientale</t>
        </is>
      </c>
      <c r="J4463" s="20" t="n"/>
      <c r="K4463" s="20" t="n"/>
      <c r="L4463" s="20" t="n"/>
      <c r="M4463" s="20" t="n"/>
      <c r="N4463" s="21">
        <f>IF($A4463="","",IF(IFERROR(VALUE($M4463),0)=1,1,0))</f>
        <v/>
      </c>
      <c r="O4463" s="21">
        <f>IF($A4463="",0,IF(OR($S4463&lt;&gt;1,COUNTA($J4463:$M4463)=0),0,IF($N4463=1,$H4463,0)))</f>
        <v/>
      </c>
      <c r="P4463" s="10" t="inlineStr">
        <is>
          <t>sì/no</t>
        </is>
      </c>
      <c r="Q4463" s="21">
        <f>IF($A4463="","",$A4463&amp;"|"&amp;$C4463)</f>
        <v/>
      </c>
      <c r="R4463" s="21">
        <f>IF($A4463="","",$A4463&amp;"|"&amp;$C4463&amp;"|"&amp;$D4463)</f>
        <v/>
      </c>
      <c r="S4463" s="21">
        <f>IF($A4463="","",IFERROR(INDEX(Offerte!$D$2:$D$200,MATCH($Q4463,Offerte!$L$2:$L$200,0)),0))</f>
        <v/>
      </c>
      <c r="T4463" s="21">
        <f>IF($A4463="","",IFERROR(INDEX(Offerte!$G$2:$G$200,MATCH($Q4463,Offerte!$L$2:$L$200,0)),"NO"))</f>
        <v/>
      </c>
    </row>
    <row r="4464">
      <c r="A4464" s="10">
        <f>IF(Offerte!$A145="","",Offerte!$A145)</f>
        <v/>
      </c>
      <c r="B4464" s="10">
        <f>IF(Offerte!$A145="","",Offerte!$B145)</f>
        <v/>
      </c>
      <c r="C4464" s="10">
        <f>IF(Offerte!$A145="","",Offerte!$C145)</f>
        <v/>
      </c>
      <c r="D4464" s="10" t="inlineStr">
        <is>
          <t>G.1.1</t>
        </is>
      </c>
      <c r="E4464" s="10" t="inlineStr">
        <is>
          <t>G</t>
        </is>
      </c>
      <c r="F4464" s="10" t="inlineStr">
        <is>
          <t>D</t>
        </is>
      </c>
      <c r="G4464" s="10" t="inlineStr">
        <is>
          <t>discretionary</t>
        </is>
      </c>
      <c r="H4464" s="10" t="n">
        <v>2</v>
      </c>
      <c r="I4464" s="10" t="inlineStr">
        <is>
          <t>Qualità del progetto di centrale di controllo aziendale</t>
        </is>
      </c>
      <c r="J4464" s="20" t="n"/>
      <c r="K4464" s="20" t="n"/>
      <c r="L4464" s="20" t="n"/>
      <c r="M4464" s="20" t="n"/>
      <c r="N4464" s="21">
        <f>IF($A4464="","",MAX(0,MIN(1,IFERROR(VALUE($M4464),0))))</f>
        <v/>
      </c>
      <c r="O4464" s="21">
        <f>IF($A4464="",0,IF(OR($S4464&lt;&gt;1,COUNTA($J4464:$M4464)=0),0,IF(SUMPRODUCT(MAX(($C$5:$C$6173=$C4464)*($D$5:$D$6173=$D4464)*($S$5:$S$6173=1)*IFERROR($N$5:$N$6173*1,0)))&gt;0,ROUND($H4464*($N4464/SUMPRODUCT(MAX(($C$5:$C$6173=$C4464)*($D$5:$D$6173=$D4464)*($S$5:$S$6173=1)*IFERROR($N$5:$N$6173*1,0)))),4),0)))</f>
        <v/>
      </c>
      <c r="P4464" s="10" t="inlineStr">
        <is>
          <t>coeff.</t>
        </is>
      </c>
      <c r="Q4464" s="21">
        <f>IF($A4464="","",$A4464&amp;"|"&amp;$C4464)</f>
        <v/>
      </c>
      <c r="R4464" s="21">
        <f>IF($A4464="","",$A4464&amp;"|"&amp;$C4464&amp;"|"&amp;$D4464)</f>
        <v/>
      </c>
      <c r="S4464" s="21">
        <f>IF($A4464="","",IFERROR(INDEX(Offerte!$D$2:$D$200,MATCH($Q4464,Offerte!$L$2:$L$200,0)),0))</f>
        <v/>
      </c>
      <c r="T4464" s="21">
        <f>IF($A4464="","",IFERROR(INDEX(Offerte!$G$2:$G$200,MATCH($Q4464,Offerte!$L$2:$L$200,0)),"NO"))</f>
        <v/>
      </c>
    </row>
    <row r="4465">
      <c r="A4465" s="10">
        <f>IF(Offerte!$A145="","",Offerte!$A145)</f>
        <v/>
      </c>
      <c r="B4465" s="10">
        <f>IF(Offerte!$A145="","",Offerte!$B145)</f>
        <v/>
      </c>
      <c r="C4465" s="10">
        <f>IF(Offerte!$A145="","",Offerte!$C145)</f>
        <v/>
      </c>
      <c r="D4465" s="10" t="inlineStr">
        <is>
          <t>G.2.1</t>
        </is>
      </c>
      <c r="E4465" s="10" t="inlineStr">
        <is>
          <t>G</t>
        </is>
      </c>
      <c r="F4465" s="10" t="inlineStr">
        <is>
          <t>T</t>
        </is>
      </c>
      <c r="G4465" s="10" t="inlineStr">
        <is>
          <t>tabular</t>
        </is>
      </c>
      <c r="H4465" s="10" t="n">
        <v>1</v>
      </c>
      <c r="I4465" s="10" t="inlineStr">
        <is>
          <t>Certificazione ISO 45001</t>
        </is>
      </c>
      <c r="J4465" s="20" t="n"/>
      <c r="K4465" s="20" t="n"/>
      <c r="L4465" s="20" t="n"/>
      <c r="M4465" s="20" t="n"/>
      <c r="N4465" s="21">
        <f>IF($A4465="","",IF(IFERROR(VALUE($M4465),0)=1,1,0))</f>
        <v/>
      </c>
      <c r="O4465" s="21">
        <f>IF($A4465="",0,IF(OR($S4465&lt;&gt;1,COUNTA($J4465:$M4465)=0),0,IF($N4465=1,$H4465,0)))</f>
        <v/>
      </c>
      <c r="P4465" s="10" t="inlineStr">
        <is>
          <t>sì/no</t>
        </is>
      </c>
      <c r="Q4465" s="21">
        <f>IF($A4465="","",$A4465&amp;"|"&amp;$C4465)</f>
        <v/>
      </c>
      <c r="R4465" s="21">
        <f>IF($A4465="","",$A4465&amp;"|"&amp;$C4465&amp;"|"&amp;$D4465)</f>
        <v/>
      </c>
      <c r="S4465" s="21">
        <f>IF($A4465="","",IFERROR(INDEX(Offerte!$D$2:$D$200,MATCH($Q4465,Offerte!$L$2:$L$200,0)),0))</f>
        <v/>
      </c>
      <c r="T4465" s="21">
        <f>IF($A4465="","",IFERROR(INDEX(Offerte!$G$2:$G$200,MATCH($Q4465,Offerte!$L$2:$L$200,0)),"NO"))</f>
        <v/>
      </c>
    </row>
    <row r="4466">
      <c r="A4466" s="10">
        <f>IF(Offerte!$A145="","",Offerte!$A145)</f>
        <v/>
      </c>
      <c r="B4466" s="10">
        <f>IF(Offerte!$A145="","",Offerte!$B145)</f>
        <v/>
      </c>
      <c r="C4466" s="10">
        <f>IF(Offerte!$A145="","",Offerte!$C145)</f>
        <v/>
      </c>
      <c r="D4466" s="10" t="inlineStr">
        <is>
          <t>G.3.1</t>
        </is>
      </c>
      <c r="E4466" s="10" t="inlineStr">
        <is>
          <t>G</t>
        </is>
      </c>
      <c r="F4466" s="10" t="inlineStr">
        <is>
          <t>T</t>
        </is>
      </c>
      <c r="G4466" s="10" t="inlineStr">
        <is>
          <t>tabular</t>
        </is>
      </c>
      <c r="H4466" s="10" t="n">
        <v>1</v>
      </c>
      <c r="I4466" s="10" t="inlineStr">
        <is>
          <t>Certificazioni di responsabilità sociale</t>
        </is>
      </c>
      <c r="J4466" s="20" t="n"/>
      <c r="K4466" s="20" t="n"/>
      <c r="L4466" s="20" t="n"/>
      <c r="M4466" s="20" t="n"/>
      <c r="N4466" s="21">
        <f>IF($A4466="","",IF(IFERROR(VALUE($M4466),0)=1,1,0))</f>
        <v/>
      </c>
      <c r="O4466" s="21">
        <f>IF($A4466="",0,IF(OR($S4466&lt;&gt;1,COUNTA($J4466:$M4466)=0),0,IF($N4466=1,$H4466,0)))</f>
        <v/>
      </c>
      <c r="P4466" s="10" t="inlineStr">
        <is>
          <t>sì/no</t>
        </is>
      </c>
      <c r="Q4466" s="21">
        <f>IF($A4466="","",$A4466&amp;"|"&amp;$C4466)</f>
        <v/>
      </c>
      <c r="R4466" s="21">
        <f>IF($A4466="","",$A4466&amp;"|"&amp;$C4466&amp;"|"&amp;$D4466)</f>
        <v/>
      </c>
      <c r="S4466" s="21">
        <f>IF($A4466="","",IFERROR(INDEX(Offerte!$D$2:$D$200,MATCH($Q4466,Offerte!$L$2:$L$200,0)),0))</f>
        <v/>
      </c>
      <c r="T4466" s="21">
        <f>IF($A4466="","",IFERROR(INDEX(Offerte!$G$2:$G$200,MATCH($Q4466,Offerte!$L$2:$L$200,0)),"NO"))</f>
        <v/>
      </c>
    </row>
    <row r="4467">
      <c r="A4467" s="10">
        <f>IF(Offerte!$A145="","",Offerte!$A145)</f>
        <v/>
      </c>
      <c r="B4467" s="10">
        <f>IF(Offerte!$A145="","",Offerte!$B145)</f>
        <v/>
      </c>
      <c r="C4467" s="10">
        <f>IF(Offerte!$A145="","",Offerte!$C145)</f>
        <v/>
      </c>
      <c r="D4467" s="10" t="inlineStr">
        <is>
          <t>G.4.1</t>
        </is>
      </c>
      <c r="E4467" s="10" t="inlineStr">
        <is>
          <t>G</t>
        </is>
      </c>
      <c r="F4467" s="10" t="inlineStr">
        <is>
          <t>D</t>
        </is>
      </c>
      <c r="G4467" s="10" t="inlineStr">
        <is>
          <t>discretionary</t>
        </is>
      </c>
      <c r="H4467" s="10" t="n">
        <v>2</v>
      </c>
      <c r="I4467" s="10" t="inlineStr">
        <is>
          <t>Qualità del piano di formazione del personale</t>
        </is>
      </c>
      <c r="J4467" s="20" t="n"/>
      <c r="K4467" s="20" t="n"/>
      <c r="L4467" s="20" t="n"/>
      <c r="M4467" s="20" t="n"/>
      <c r="N4467" s="21">
        <f>IF($A4467="","",MAX(0,MIN(1,IFERROR(VALUE($M4467),0))))</f>
        <v/>
      </c>
      <c r="O4467" s="21">
        <f>IF($A4467="",0,IF(OR($S4467&lt;&gt;1,COUNTA($J4467:$M4467)=0),0,IF(SUMPRODUCT(MAX(($C$5:$C$6173=$C4467)*($D$5:$D$6173=$D4467)*($S$5:$S$6173=1)*IFERROR($N$5:$N$6173*1,0)))&gt;0,ROUND($H4467*($N4467/SUMPRODUCT(MAX(($C$5:$C$6173=$C4467)*($D$5:$D$6173=$D4467)*($S$5:$S$6173=1)*IFERROR($N$5:$N$6173*1,0)))),4),0)))</f>
        <v/>
      </c>
      <c r="P4467" s="10" t="inlineStr">
        <is>
          <t>coeff.</t>
        </is>
      </c>
      <c r="Q4467" s="21">
        <f>IF($A4467="","",$A4467&amp;"|"&amp;$C4467)</f>
        <v/>
      </c>
      <c r="R4467" s="21">
        <f>IF($A4467="","",$A4467&amp;"|"&amp;$C4467&amp;"|"&amp;$D4467)</f>
        <v/>
      </c>
      <c r="S4467" s="21">
        <f>IF($A4467="","",IFERROR(INDEX(Offerte!$D$2:$D$200,MATCH($Q4467,Offerte!$L$2:$L$200,0)),0))</f>
        <v/>
      </c>
      <c r="T4467" s="21">
        <f>IF($A4467="","",IFERROR(INDEX(Offerte!$G$2:$G$200,MATCH($Q4467,Offerte!$L$2:$L$200,0)),"NO"))</f>
        <v/>
      </c>
    </row>
    <row r="4468">
      <c r="A4468" s="10">
        <f>IF(Offerte!$A145="","",Offerte!$A145)</f>
        <v/>
      </c>
      <c r="B4468" s="10">
        <f>IF(Offerte!$A145="","",Offerte!$B145)</f>
        <v/>
      </c>
      <c r="C4468" s="10">
        <f>IF(Offerte!$A145="","",Offerte!$C145)</f>
        <v/>
      </c>
      <c r="D4468" s="10" t="inlineStr">
        <is>
          <t>G.5.1</t>
        </is>
      </c>
      <c r="E4468" s="10" t="inlineStr">
        <is>
          <t>G</t>
        </is>
      </c>
      <c r="F4468" s="10" t="inlineStr">
        <is>
          <t>T</t>
        </is>
      </c>
      <c r="G4468" s="10" t="inlineStr">
        <is>
          <t>tabular</t>
        </is>
      </c>
      <c r="H4468" s="10" t="n">
        <v>1</v>
      </c>
      <c r="I4468" s="10" t="inlineStr">
        <is>
          <t>Impegno al mantenimento delle garanzie del contratto di secondo livello del gestore uscente</t>
        </is>
      </c>
      <c r="J4468" s="20" t="n"/>
      <c r="K4468" s="20" t="n"/>
      <c r="L4468" s="20" t="n"/>
      <c r="M4468" s="20" t="n"/>
      <c r="N4468" s="21">
        <f>IF($A4468="","",IF(IFERROR(VALUE($M4468),0)=1,1,0))</f>
        <v/>
      </c>
      <c r="O4468" s="21">
        <f>IF($A4468="",0,IF(OR($S4468&lt;&gt;1,COUNTA($J4468:$M4468)=0),0,IF($N4468=1,$H4468,0)))</f>
        <v/>
      </c>
      <c r="P4468" s="10" t="inlineStr">
        <is>
          <t>sì/no</t>
        </is>
      </c>
      <c r="Q4468" s="21">
        <f>IF($A4468="","",$A4468&amp;"|"&amp;$C4468)</f>
        <v/>
      </c>
      <c r="R4468" s="21">
        <f>IF($A4468="","",$A4468&amp;"|"&amp;$C4468&amp;"|"&amp;$D4468)</f>
        <v/>
      </c>
      <c r="S4468" s="21">
        <f>IF($A4468="","",IFERROR(INDEX(Offerte!$D$2:$D$200,MATCH($Q4468,Offerte!$L$2:$L$200,0)),0))</f>
        <v/>
      </c>
      <c r="T4468" s="21">
        <f>IF($A4468="","",IFERROR(INDEX(Offerte!$G$2:$G$200,MATCH($Q4468,Offerte!$L$2:$L$200,0)),"NO"))</f>
        <v/>
      </c>
    </row>
    <row r="4469">
      <c r="A4469" s="10">
        <f>IF(Offerte!$A146="","",Offerte!$A146)</f>
        <v/>
      </c>
      <c r="B4469" s="10">
        <f>IF(Offerte!$A146="","",Offerte!$B146)</f>
        <v/>
      </c>
      <c r="C4469" s="10">
        <f>IF(Offerte!$A146="","",Offerte!$C146)</f>
        <v/>
      </c>
      <c r="D4469" s="10" t="inlineStr">
        <is>
          <t>A.1.1</t>
        </is>
      </c>
      <c r="E4469" s="10" t="inlineStr">
        <is>
          <t>A</t>
        </is>
      </c>
      <c r="F4469" s="10" t="inlineStr">
        <is>
          <t>Q</t>
        </is>
      </c>
      <c r="G4469" s="10" t="inlineStr">
        <is>
          <t>higher</t>
        </is>
      </c>
      <c r="H4469" s="10" t="n">
        <v>3</v>
      </c>
      <c r="I4469" s="10" t="inlineStr">
        <is>
          <t>Tasso aggiuntivo di corse controllate</t>
        </is>
      </c>
      <c r="J4469" s="20" t="n"/>
      <c r="K4469" s="20" t="n"/>
      <c r="L4469" s="20" t="n"/>
      <c r="M4469" s="20" t="n"/>
      <c r="N4469" s="21">
        <f>IF($A4469="","",IFERROR(VALUE($K4469)/VALUE($L4469)*100,IFERROR(VALUE($J4469),0)))</f>
        <v/>
      </c>
      <c r="O4469" s="21">
        <f>IF($A4469="",0,IF(OR($S4469&lt;&gt;1,COUNTA($J4469:$M4469)=0),0,IF(SUMPRODUCT(MAX(($C$5:$C$6173=$C4469)*($D$5:$D$6173=$D4469)*($S$5:$S$6173=1)*IFERROR($N$5:$N$6173*1,0)))&gt;0,ROUND($H4469*($N4469/SUMPRODUCT(MAX(($C$5:$C$6173=$C4469)*($D$5:$D$6173=$D4469)*($S$5:$S$6173=1)*IFERROR($N$5:$N$6173*1,0)))),4),0)))</f>
        <v/>
      </c>
      <c r="P4469" s="10" t="inlineStr">
        <is>
          <t>Corse controllate annue / Corse programmate annue</t>
        </is>
      </c>
      <c r="Q4469" s="21">
        <f>IF($A4469="","",$A4469&amp;"|"&amp;$C4469)</f>
        <v/>
      </c>
      <c r="R4469" s="21">
        <f>IF($A4469="","",$A4469&amp;"|"&amp;$C4469&amp;"|"&amp;$D4469)</f>
        <v/>
      </c>
      <c r="S4469" s="21">
        <f>IF($A4469="","",IFERROR(INDEX(Offerte!$D$2:$D$200,MATCH($Q4469,Offerte!$L$2:$L$200,0)),0))</f>
        <v/>
      </c>
      <c r="T4469" s="21">
        <f>IF($A4469="","",IFERROR(INDEX(Offerte!$G$2:$G$200,MATCH($Q4469,Offerte!$L$2:$L$200,0)),"NO"))</f>
        <v/>
      </c>
    </row>
    <row r="4470">
      <c r="A4470" s="10">
        <f>IF(Offerte!$A146="","",Offerte!$A146)</f>
        <v/>
      </c>
      <c r="B4470" s="10">
        <f>IF(Offerte!$A146="","",Offerte!$B146)</f>
        <v/>
      </c>
      <c r="C4470" s="10">
        <f>IF(Offerte!$A146="","",Offerte!$C146)</f>
        <v/>
      </c>
      <c r="D4470" s="10" t="inlineStr">
        <is>
          <t>A.1.2</t>
        </is>
      </c>
      <c r="E4470" s="10" t="inlineStr">
        <is>
          <t>A</t>
        </is>
      </c>
      <c r="F4470" s="10" t="inlineStr">
        <is>
          <t>Q</t>
        </is>
      </c>
      <c r="G4470" s="10" t="inlineStr">
        <is>
          <t>higher</t>
        </is>
      </c>
      <c r="H4470" s="10" t="n">
        <v>4</v>
      </c>
      <c r="I4470" s="10" t="inlineStr">
        <is>
          <t>Numero aggiuntivo di passeggeri controllati</t>
        </is>
      </c>
      <c r="J4470" s="20" t="n"/>
      <c r="K4470" s="20" t="n"/>
      <c r="L4470" s="20" t="n"/>
      <c r="M4470" s="20" t="n"/>
      <c r="N4470" s="21">
        <f>IF($A4470="","",IFERROR(VALUE($J4470),0))</f>
        <v/>
      </c>
      <c r="O4470" s="21">
        <f>IF($A4470="",0,IF(OR($S4470&lt;&gt;1,COUNTA($J4470:$M4470)=0),0,IF(SUMPRODUCT(MAX(($C$5:$C$6173=$C4470)*($D$5:$D$6173=$D4470)*($S$5:$S$6173=1)*IFERROR($N$5:$N$6173*1,0)))&gt;0,ROUND($H4470*($N4470/SUMPRODUCT(MAX(($C$5:$C$6173=$C4470)*($D$5:$D$6173=$D4470)*($S$5:$S$6173=1)*IFERROR($N$5:$N$6173*1,0)))),4),0)))</f>
        <v/>
      </c>
      <c r="P4470" s="10" t="inlineStr">
        <is>
          <t>passeggeri/anno</t>
        </is>
      </c>
      <c r="Q4470" s="21">
        <f>IF($A4470="","",$A4470&amp;"|"&amp;$C4470)</f>
        <v/>
      </c>
      <c r="R4470" s="21">
        <f>IF($A4470="","",$A4470&amp;"|"&amp;$C4470&amp;"|"&amp;$D4470)</f>
        <v/>
      </c>
      <c r="S4470" s="21">
        <f>IF($A4470="","",IFERROR(INDEX(Offerte!$D$2:$D$200,MATCH($Q4470,Offerte!$L$2:$L$200,0)),0))</f>
        <v/>
      </c>
      <c r="T4470" s="21">
        <f>IF($A4470="","",IFERROR(INDEX(Offerte!$G$2:$G$200,MATCH($Q4470,Offerte!$L$2:$L$200,0)),"NO"))</f>
        <v/>
      </c>
    </row>
    <row r="4471">
      <c r="A4471" s="10">
        <f>IF(Offerte!$A146="","",Offerte!$A146)</f>
        <v/>
      </c>
      <c r="B4471" s="10">
        <f>IF(Offerte!$A146="","",Offerte!$B146)</f>
        <v/>
      </c>
      <c r="C4471" s="10">
        <f>IF(Offerte!$A146="","",Offerte!$C146)</f>
        <v/>
      </c>
      <c r="D4471" s="10" t="inlineStr">
        <is>
          <t>B.1.1</t>
        </is>
      </c>
      <c r="E4471" s="10" t="inlineStr">
        <is>
          <t>B</t>
        </is>
      </c>
      <c r="F4471" s="10" t="inlineStr">
        <is>
          <t>Q</t>
        </is>
      </c>
      <c r="G4471" s="10" t="inlineStr">
        <is>
          <t>higher</t>
        </is>
      </c>
      <c r="H4471" s="10" t="n">
        <v>3</v>
      </c>
      <c r="I4471" s="10" t="inlineStr">
        <is>
          <t>Incremento dei posti offerti nelle fasce di punta</t>
        </is>
      </c>
      <c r="J4471" s="20" t="n"/>
      <c r="K4471" s="20" t="n"/>
      <c r="L4471" s="20" t="n"/>
      <c r="M4471" s="20" t="n"/>
      <c r="N4471" s="21">
        <f>IF($A4471="","",IFERROR(VALUE($J4471),0))</f>
        <v/>
      </c>
      <c r="O4471" s="21">
        <f>IF($A4471="",0,IF(OR($S4471&lt;&gt;1,COUNTA($J4471:$M4471)=0),0,IF(SUMPRODUCT(MAX(($C$5:$C$6173=$C4471)*($D$5:$D$6173=$D4471)*($S$5:$S$6173=1)*IFERROR($N$5:$N$6173*1,0)))&gt;0,ROUND($H4471*($N4471/SUMPRODUCT(MAX(($C$5:$C$6173=$C4471)*($D$5:$D$6173=$D4471)*($S$5:$S$6173=1)*IFERROR($N$5:$N$6173*1,0)))),4),0)))</f>
        <v/>
      </c>
      <c r="P4471" s="10" t="inlineStr">
        <is>
          <t>posti*km</t>
        </is>
      </c>
      <c r="Q4471" s="21">
        <f>IF($A4471="","",$A4471&amp;"|"&amp;$C4471)</f>
        <v/>
      </c>
      <c r="R4471" s="21">
        <f>IF($A4471="","",$A4471&amp;"|"&amp;$C4471&amp;"|"&amp;$D4471)</f>
        <v/>
      </c>
      <c r="S4471" s="21">
        <f>IF($A4471="","",IFERROR(INDEX(Offerte!$D$2:$D$200,MATCH($Q4471,Offerte!$L$2:$L$200,0)),0))</f>
        <v/>
      </c>
      <c r="T4471" s="21">
        <f>IF($A4471="","",IFERROR(INDEX(Offerte!$G$2:$G$200,MATCH($Q4471,Offerte!$L$2:$L$200,0)),"NO"))</f>
        <v/>
      </c>
    </row>
    <row r="4472">
      <c r="A4472" s="10">
        <f>IF(Offerte!$A146="","",Offerte!$A146)</f>
        <v/>
      </c>
      <c r="B4472" s="10">
        <f>IF(Offerte!$A146="","",Offerte!$B146)</f>
        <v/>
      </c>
      <c r="C4472" s="10">
        <f>IF(Offerte!$A146="","",Offerte!$C146)</f>
        <v/>
      </c>
      <c r="D4472" s="10" t="inlineStr">
        <is>
          <t>B.2.1</t>
        </is>
      </c>
      <c r="E4472" s="10" t="inlineStr">
        <is>
          <t>B</t>
        </is>
      </c>
      <c r="F4472" s="10" t="inlineStr">
        <is>
          <t>Q</t>
        </is>
      </c>
      <c r="G4472" s="10" t="inlineStr">
        <is>
          <t>higher</t>
        </is>
      </c>
      <c r="H4472" s="10" t="n">
        <v>4</v>
      </c>
      <c r="I4472" s="10" t="inlineStr">
        <is>
          <t>Corse aggiuntive nell'arco giornaliero base</t>
        </is>
      </c>
      <c r="J4472" s="20" t="n"/>
      <c r="K4472" s="20" t="n"/>
      <c r="L4472" s="20" t="n"/>
      <c r="M4472" s="20" t="n"/>
      <c r="N4472" s="21">
        <f>IF($A4472="","",IFERROR(VALUE($J4472),0))</f>
        <v/>
      </c>
      <c r="O4472" s="21">
        <f>IF($A4472="",0,IF(OR($S4472&lt;&gt;1,COUNTA($J4472:$M4472)=0),0,IF(SUMPRODUCT(MAX(($C$5:$C$6173=$C4472)*($D$5:$D$6173=$D4472)*($S$5:$S$6173=1)*IFERROR($N$5:$N$6173*1,0)))&gt;0,ROUND($H4472*($N4472/SUMPRODUCT(MAX(($C$5:$C$6173=$C4472)*($D$5:$D$6173=$D4472)*($S$5:$S$6173=1)*IFERROR($N$5:$N$6173*1,0)))),4),0)))</f>
        <v/>
      </c>
      <c r="P4472" s="10" t="inlineStr">
        <is>
          <t>corse</t>
        </is>
      </c>
      <c r="Q4472" s="21">
        <f>IF($A4472="","",$A4472&amp;"|"&amp;$C4472)</f>
        <v/>
      </c>
      <c r="R4472" s="21">
        <f>IF($A4472="","",$A4472&amp;"|"&amp;$C4472&amp;"|"&amp;$D4472)</f>
        <v/>
      </c>
      <c r="S4472" s="21">
        <f>IF($A4472="","",IFERROR(INDEX(Offerte!$D$2:$D$200,MATCH($Q4472,Offerte!$L$2:$L$200,0)),0))</f>
        <v/>
      </c>
      <c r="T4472" s="21">
        <f>IF($A4472="","",IFERROR(INDEX(Offerte!$G$2:$G$200,MATCH($Q4472,Offerte!$L$2:$L$200,0)),"NO"))</f>
        <v/>
      </c>
    </row>
    <row r="4473">
      <c r="A4473" s="10">
        <f>IF(Offerte!$A146="","",Offerte!$A146)</f>
        <v/>
      </c>
      <c r="B4473" s="10">
        <f>IF(Offerte!$A146="","",Offerte!$B146)</f>
        <v/>
      </c>
      <c r="C4473" s="10">
        <f>IF(Offerte!$A146="","",Offerte!$C146)</f>
        <v/>
      </c>
      <c r="D4473" s="10" t="inlineStr">
        <is>
          <t>B.3.1</t>
        </is>
      </c>
      <c r="E4473" s="10" t="inlineStr">
        <is>
          <t>B</t>
        </is>
      </c>
      <c r="F4473" s="10" t="inlineStr">
        <is>
          <t>Q</t>
        </is>
      </c>
      <c r="G4473" s="10" t="inlineStr">
        <is>
          <t>higher</t>
        </is>
      </c>
      <c r="H4473" s="10" t="n">
        <v>2</v>
      </c>
      <c r="I4473" s="10" t="inlineStr">
        <is>
          <t>Numero di corse aggiuntive per allungamento dell'arco di servizio giornaliero nelle fasce serali</t>
        </is>
      </c>
      <c r="J4473" s="20" t="n"/>
      <c r="K4473" s="20" t="n"/>
      <c r="L4473" s="20" t="n"/>
      <c r="M4473" s="20" t="n"/>
      <c r="N4473" s="21">
        <f>IF($A4473="","",IFERROR(VALUE($J4473),0))</f>
        <v/>
      </c>
      <c r="O4473" s="21">
        <f>IF($A4473="",0,IF(OR($S4473&lt;&gt;1,COUNTA($J4473:$M4473)=0),0,IF(SUMPRODUCT(MAX(($C$5:$C$6173=$C4473)*($D$5:$D$6173=$D4473)*($S$5:$S$6173=1)*IFERROR($N$5:$N$6173*1,0)))&gt;0,ROUND($H4473*($N4473/SUMPRODUCT(MAX(($C$5:$C$6173=$C4473)*($D$5:$D$6173=$D4473)*($S$5:$S$6173=1)*IFERROR($N$5:$N$6173*1,0)))),4),0)))</f>
        <v/>
      </c>
      <c r="P4473" s="10" t="inlineStr">
        <is>
          <t>corse</t>
        </is>
      </c>
      <c r="Q4473" s="21">
        <f>IF($A4473="","",$A4473&amp;"|"&amp;$C4473)</f>
        <v/>
      </c>
      <c r="R4473" s="21">
        <f>IF($A4473="","",$A4473&amp;"|"&amp;$C4473&amp;"|"&amp;$D4473)</f>
        <v/>
      </c>
      <c r="S4473" s="21">
        <f>IF($A4473="","",IFERROR(INDEX(Offerte!$D$2:$D$200,MATCH($Q4473,Offerte!$L$2:$L$200,0)),0))</f>
        <v/>
      </c>
      <c r="T4473" s="21">
        <f>IF($A4473="","",IFERROR(INDEX(Offerte!$G$2:$G$200,MATCH($Q4473,Offerte!$L$2:$L$200,0)),"NO"))</f>
        <v/>
      </c>
    </row>
    <row r="4474">
      <c r="A4474" s="10">
        <f>IF(Offerte!$A146="","",Offerte!$A146)</f>
        <v/>
      </c>
      <c r="B4474" s="10">
        <f>IF(Offerte!$A146="","",Offerte!$B146)</f>
        <v/>
      </c>
      <c r="C4474" s="10">
        <f>IF(Offerte!$A146="","",Offerte!$C146)</f>
        <v/>
      </c>
      <c r="D4474" s="10" t="inlineStr">
        <is>
          <t>B.4.1</t>
        </is>
      </c>
      <c r="E4474" s="10" t="inlineStr">
        <is>
          <t>B</t>
        </is>
      </c>
      <c r="F4474" s="10" t="inlineStr">
        <is>
          <t>Q</t>
        </is>
      </c>
      <c r="G4474" s="10" t="inlineStr">
        <is>
          <t>higher</t>
        </is>
      </c>
      <c r="H4474" s="10" t="n">
        <v>3</v>
      </c>
      <c r="I4474" s="10" t="inlineStr">
        <is>
          <t>Percorrenze aggiuntive offerte nel Programma d'esercizio delle prime due fasi attuative</t>
        </is>
      </c>
      <c r="J4474" s="20" t="n"/>
      <c r="K4474" s="20" t="n"/>
      <c r="L4474" s="20" t="n"/>
      <c r="M4474" s="20" t="n"/>
      <c r="N4474" s="21">
        <f>IF($A4474="","",IFERROR(VALUE($J4474),0))</f>
        <v/>
      </c>
      <c r="O4474" s="21">
        <f>IF($A4474="",0,IF(OR($S4474&lt;&gt;1,COUNTA($J4474:$M4474)=0),0,IF(SUMPRODUCT(MAX(($C$5:$C$6173=$C4474)*($D$5:$D$6173=$D4474)*($S$5:$S$6173=1)*IFERROR($N$5:$N$6173*1,0)))&gt;0,ROUND($H4474*($N4474/SUMPRODUCT(MAX(($C$5:$C$6173=$C4474)*($D$5:$D$6173=$D4474)*($S$5:$S$6173=1)*IFERROR($N$5:$N$6173*1,0)))),4),0)))</f>
        <v/>
      </c>
      <c r="P4474" s="10" t="inlineStr">
        <is>
          <t>vett*km</t>
        </is>
      </c>
      <c r="Q4474" s="21">
        <f>IF($A4474="","",$A4474&amp;"|"&amp;$C4474)</f>
        <v/>
      </c>
      <c r="R4474" s="21">
        <f>IF($A4474="","",$A4474&amp;"|"&amp;$C4474&amp;"|"&amp;$D4474)</f>
        <v/>
      </c>
      <c r="S4474" s="21">
        <f>IF($A4474="","",IFERROR(INDEX(Offerte!$D$2:$D$200,MATCH($Q4474,Offerte!$L$2:$L$200,0)),0))</f>
        <v/>
      </c>
      <c r="T4474" s="21">
        <f>IF($A4474="","",IFERROR(INDEX(Offerte!$G$2:$G$200,MATCH($Q4474,Offerte!$L$2:$L$200,0)),"NO"))</f>
        <v/>
      </c>
    </row>
    <row r="4475">
      <c r="A4475" s="10">
        <f>IF(Offerte!$A146="","",Offerte!$A146)</f>
        <v/>
      </c>
      <c r="B4475" s="10">
        <f>IF(Offerte!$A146="","",Offerte!$B146)</f>
        <v/>
      </c>
      <c r="C4475" s="10">
        <f>IF(Offerte!$A146="","",Offerte!$C146)</f>
        <v/>
      </c>
      <c r="D4475" s="10" t="inlineStr">
        <is>
          <t>B.5.1</t>
        </is>
      </c>
      <c r="E4475" s="10" t="inlineStr">
        <is>
          <t>B</t>
        </is>
      </c>
      <c r="F4475" s="10" t="inlineStr">
        <is>
          <t>D</t>
        </is>
      </c>
      <c r="G4475" s="10" t="inlineStr">
        <is>
          <t>discretionary</t>
        </is>
      </c>
      <c r="H4475" s="10" t="n">
        <v>2</v>
      </c>
      <c r="I4475" s="10" t="inlineStr">
        <is>
          <t>Efficacia del progetto di servizi complementari DRT</t>
        </is>
      </c>
      <c r="J4475" s="20" t="n"/>
      <c r="K4475" s="20" t="n"/>
      <c r="L4475" s="20" t="n"/>
      <c r="M4475" s="20" t="n"/>
      <c r="N4475" s="21">
        <f>IF($A4475="","",MAX(0,MIN(1,IFERROR(VALUE($M4475),0))))</f>
        <v/>
      </c>
      <c r="O4475" s="21">
        <f>IF($A4475="",0,IF(OR($S4475&lt;&gt;1,COUNTA($J4475:$M4475)=0),0,IF(SUMPRODUCT(MAX(($C$5:$C$6173=$C4475)*($D$5:$D$6173=$D4475)*($S$5:$S$6173=1)*IFERROR($N$5:$N$6173*1,0)))&gt;0,ROUND($H4475*($N4475/SUMPRODUCT(MAX(($C$5:$C$6173=$C4475)*($D$5:$D$6173=$D4475)*($S$5:$S$6173=1)*IFERROR($N$5:$N$6173*1,0)))),4),0)))</f>
        <v/>
      </c>
      <c r="P4475" s="10" t="inlineStr">
        <is>
          <t>coeff.</t>
        </is>
      </c>
      <c r="Q4475" s="21">
        <f>IF($A4475="","",$A4475&amp;"|"&amp;$C4475)</f>
        <v/>
      </c>
      <c r="R4475" s="21">
        <f>IF($A4475="","",$A4475&amp;"|"&amp;$C4475&amp;"|"&amp;$D4475)</f>
        <v/>
      </c>
      <c r="S4475" s="21">
        <f>IF($A4475="","",IFERROR(INDEX(Offerte!$D$2:$D$200,MATCH($Q4475,Offerte!$L$2:$L$200,0)),0))</f>
        <v/>
      </c>
      <c r="T4475" s="21">
        <f>IF($A4475="","",IFERROR(INDEX(Offerte!$G$2:$G$200,MATCH($Q4475,Offerte!$L$2:$L$200,0)),"NO"))</f>
        <v/>
      </c>
    </row>
    <row r="4476">
      <c r="A4476" s="10">
        <f>IF(Offerte!$A146="","",Offerte!$A146)</f>
        <v/>
      </c>
      <c r="B4476" s="10">
        <f>IF(Offerte!$A146="","",Offerte!$B146)</f>
        <v/>
      </c>
      <c r="C4476" s="10">
        <f>IF(Offerte!$A146="","",Offerte!$C146)</f>
        <v/>
      </c>
      <c r="D4476" s="10" t="inlineStr">
        <is>
          <t>C.1.1</t>
        </is>
      </c>
      <c r="E4476" s="10" t="inlineStr">
        <is>
          <t>C</t>
        </is>
      </c>
      <c r="F4476" s="10" t="inlineStr">
        <is>
          <t>Q</t>
        </is>
      </c>
      <c r="G4476" s="10" t="inlineStr">
        <is>
          <t>higher</t>
        </is>
      </c>
      <c r="H4476" s="10" t="n">
        <v>2</v>
      </c>
      <c r="I4476" s="10" t="inlineStr">
        <is>
          <t>Tasso di copertura del servizio con telecamere BSD</t>
        </is>
      </c>
      <c r="J4476" s="20" t="n"/>
      <c r="K4476" s="20" t="n"/>
      <c r="L4476" s="20" t="n"/>
      <c r="M4476" s="20" t="n"/>
      <c r="N4476" s="21">
        <f>IF($A4476="","",IFERROR(VALUE($K4476)/VALUE($L4476),IFERROR(VALUE($J4476),0)))</f>
        <v/>
      </c>
      <c r="O4476" s="21">
        <f>IF($A4476="",0,IF(OR($S4476&lt;&gt;1,COUNTA($J4476:$M4476)=0),0,IF(SUMPRODUCT(MAX(($C$5:$C$6173=$C4476)*($D$5:$D$6173=$D4476)*($S$5:$S$6173=1)*IFERROR($N$5:$N$6173*1,0)))&gt;0,ROUND($H4476*($N4476/SUMPRODUCT(MAX(($C$5:$C$6173=$C4476)*($D$5:$D$6173=$D4476)*($S$5:$S$6173=1)*IFERROR($N$5:$N$6173*1,0)))),4),0)))</f>
        <v/>
      </c>
      <c r="P4476" s="10" t="inlineStr">
        <is>
          <t>Autobus attrezzati con telecamere BSD / Autobus totali in offerta, incluse scorte</t>
        </is>
      </c>
      <c r="Q4476" s="21">
        <f>IF($A4476="","",$A4476&amp;"|"&amp;$C4476)</f>
        <v/>
      </c>
      <c r="R4476" s="21">
        <f>IF($A4476="","",$A4476&amp;"|"&amp;$C4476&amp;"|"&amp;$D4476)</f>
        <v/>
      </c>
      <c r="S4476" s="21">
        <f>IF($A4476="","",IFERROR(INDEX(Offerte!$D$2:$D$200,MATCH($Q4476,Offerte!$L$2:$L$200,0)),0))</f>
        <v/>
      </c>
      <c r="T4476" s="21">
        <f>IF($A4476="","",IFERROR(INDEX(Offerte!$G$2:$G$200,MATCH($Q4476,Offerte!$L$2:$L$200,0)),"NO"))</f>
        <v/>
      </c>
    </row>
    <row r="4477">
      <c r="A4477" s="10">
        <f>IF(Offerte!$A146="","",Offerte!$A146)</f>
        <v/>
      </c>
      <c r="B4477" s="10">
        <f>IF(Offerte!$A146="","",Offerte!$B146)</f>
        <v/>
      </c>
      <c r="C4477" s="10">
        <f>IF(Offerte!$A146="","",Offerte!$C146)</f>
        <v/>
      </c>
      <c r="D4477" s="10" t="inlineStr">
        <is>
          <t>C.1.2</t>
        </is>
      </c>
      <c r="E4477" s="10" t="inlineStr">
        <is>
          <t>C</t>
        </is>
      </c>
      <c r="F4477" s="10" t="inlineStr">
        <is>
          <t>Q</t>
        </is>
      </c>
      <c r="G4477" s="10" t="inlineStr">
        <is>
          <t>higher</t>
        </is>
      </c>
      <c r="H4477" s="10" t="n">
        <v>2</v>
      </c>
      <c r="I4477" s="10" t="inlineStr">
        <is>
          <t>Tasso di copertura del servizio con telecamere ADAS</t>
        </is>
      </c>
      <c r="J4477" s="20" t="n"/>
      <c r="K4477" s="20" t="n"/>
      <c r="L4477" s="20" t="n"/>
      <c r="M4477" s="20" t="n"/>
      <c r="N4477" s="21">
        <f>IF($A4477="","",IFERROR(VALUE($K4477)/VALUE($L4477),IFERROR(VALUE($J4477),0)))</f>
        <v/>
      </c>
      <c r="O4477" s="21">
        <f>IF($A4477="",0,IF(OR($S4477&lt;&gt;1,COUNTA($J4477:$M4477)=0),0,IF(SUMPRODUCT(MAX(($C$5:$C$6173=$C4477)*($D$5:$D$6173=$D4477)*($S$5:$S$6173=1)*IFERROR($N$5:$N$6173*1,0)))&gt;0,ROUND($H4477*($N4477/SUMPRODUCT(MAX(($C$5:$C$6173=$C4477)*($D$5:$D$6173=$D4477)*($S$5:$S$6173=1)*IFERROR($N$5:$N$6173*1,0)))),4),0)))</f>
        <v/>
      </c>
      <c r="P4477" s="10" t="inlineStr">
        <is>
          <t>Autobus attrezzati con telecamere ADAS / Autobus totali in offerta, incluse scorte</t>
        </is>
      </c>
      <c r="Q4477" s="21">
        <f>IF($A4477="","",$A4477&amp;"|"&amp;$C4477)</f>
        <v/>
      </c>
      <c r="R4477" s="21">
        <f>IF($A4477="","",$A4477&amp;"|"&amp;$C4477&amp;"|"&amp;$D4477)</f>
        <v/>
      </c>
      <c r="S4477" s="21">
        <f>IF($A4477="","",IFERROR(INDEX(Offerte!$D$2:$D$200,MATCH($Q4477,Offerte!$L$2:$L$200,0)),0))</f>
        <v/>
      </c>
      <c r="T4477" s="21">
        <f>IF($A4477="","",IFERROR(INDEX(Offerte!$G$2:$G$200,MATCH($Q4477,Offerte!$L$2:$L$200,0)),"NO"))</f>
        <v/>
      </c>
    </row>
    <row r="4478">
      <c r="A4478" s="10">
        <f>IF(Offerte!$A146="","",Offerte!$A146)</f>
        <v/>
      </c>
      <c r="B4478" s="10">
        <f>IF(Offerte!$A146="","",Offerte!$B146)</f>
        <v/>
      </c>
      <c r="C4478" s="10">
        <f>IF(Offerte!$A146="","",Offerte!$C146)</f>
        <v/>
      </c>
      <c r="D4478" s="10" t="inlineStr">
        <is>
          <t>C.2.1</t>
        </is>
      </c>
      <c r="E4478" s="10" t="inlineStr">
        <is>
          <t>C</t>
        </is>
      </c>
      <c r="F4478" s="10" t="inlineStr">
        <is>
          <t>Q</t>
        </is>
      </c>
      <c r="G4478" s="10" t="inlineStr">
        <is>
          <t>higher</t>
        </is>
      </c>
      <c r="H4478" s="10" t="n">
        <v>3</v>
      </c>
      <c r="I4478" s="10" t="inlineStr">
        <is>
          <t>Tasso di copertura del servizio con telecamere di bordo di videosorveglianza</t>
        </is>
      </c>
      <c r="J4478" s="20" t="n"/>
      <c r="K4478" s="20" t="n"/>
      <c r="L4478" s="20" t="n"/>
      <c r="M4478" s="20" t="n"/>
      <c r="N4478" s="21">
        <f>IF($A4478="","",IFERROR(VALUE($K4478)/VALUE($L4478),IFERROR(VALUE($J4478),0)))</f>
        <v/>
      </c>
      <c r="O4478" s="21">
        <f>IF($A4478="",0,IF(OR($S4478&lt;&gt;1,COUNTA($J4478:$M4478)=0),0,IF(SUMPRODUCT(MAX(($C$5:$C$6173=$C4478)*($D$5:$D$6173=$D4478)*($S$5:$S$6173=1)*IFERROR($N$5:$N$6173*1,0)))&gt;0,ROUND($H4478*($N4478/SUMPRODUCT(MAX(($C$5:$C$6173=$C4478)*($D$5:$D$6173=$D4478)*($S$5:$S$6173=1)*IFERROR($N$5:$N$6173*1,0)))),4),0)))</f>
        <v/>
      </c>
      <c r="P4478" s="10" t="inlineStr">
        <is>
          <t>Autobus attrezzati con videosorveglianza / Autobus totali in offerta, incluse scorte</t>
        </is>
      </c>
      <c r="Q4478" s="21">
        <f>IF($A4478="","",$A4478&amp;"|"&amp;$C4478)</f>
        <v/>
      </c>
      <c r="R4478" s="21">
        <f>IF($A4478="","",$A4478&amp;"|"&amp;$C4478&amp;"|"&amp;$D4478)</f>
        <v/>
      </c>
      <c r="S4478" s="21">
        <f>IF($A4478="","",IFERROR(INDEX(Offerte!$D$2:$D$200,MATCH($Q4478,Offerte!$L$2:$L$200,0)),0))</f>
        <v/>
      </c>
      <c r="T4478" s="21">
        <f>IF($A4478="","",IFERROR(INDEX(Offerte!$G$2:$G$200,MATCH($Q4478,Offerte!$L$2:$L$200,0)),"NO"))</f>
        <v/>
      </c>
    </row>
    <row r="4479">
      <c r="A4479" s="10">
        <f>IF(Offerte!$A146="","",Offerte!$A146)</f>
        <v/>
      </c>
      <c r="B4479" s="10">
        <f>IF(Offerte!$A146="","",Offerte!$B146)</f>
        <v/>
      </c>
      <c r="C4479" s="10">
        <f>IF(Offerte!$A146="","",Offerte!$C146)</f>
        <v/>
      </c>
      <c r="D4479" s="10" t="inlineStr">
        <is>
          <t>C.2.2</t>
        </is>
      </c>
      <c r="E4479" s="10" t="inlineStr">
        <is>
          <t>C</t>
        </is>
      </c>
      <c r="F4479" s="10" t="inlineStr">
        <is>
          <t>T</t>
        </is>
      </c>
      <c r="G4479" s="10" t="inlineStr">
        <is>
          <t>tabular</t>
        </is>
      </c>
      <c r="H4479" s="10" t="n">
        <v>1</v>
      </c>
      <c r="I4479" s="10" t="inlineStr">
        <is>
          <t>Software video/audio analisi per situazioni di pericolo</t>
        </is>
      </c>
      <c r="J4479" s="20" t="n"/>
      <c r="K4479" s="20" t="n"/>
      <c r="L4479" s="20" t="n"/>
      <c r="M4479" s="20" t="n"/>
      <c r="N4479" s="21">
        <f>IF($A4479="","",IF(IFERROR(VALUE($M4479),0)=1,1,0))</f>
        <v/>
      </c>
      <c r="O4479" s="21">
        <f>IF($A4479="",0,IF(OR($S4479&lt;&gt;1,COUNTA($J4479:$M4479)=0),0,IF($N4479=1,$H4479,0)))</f>
        <v/>
      </c>
      <c r="P4479" s="10" t="inlineStr">
        <is>
          <t>sì/no</t>
        </is>
      </c>
      <c r="Q4479" s="21">
        <f>IF($A4479="","",$A4479&amp;"|"&amp;$C4479)</f>
        <v/>
      </c>
      <c r="R4479" s="21">
        <f>IF($A4479="","",$A4479&amp;"|"&amp;$C4479&amp;"|"&amp;$D4479)</f>
        <v/>
      </c>
      <c r="S4479" s="21">
        <f>IF($A4479="","",IFERROR(INDEX(Offerte!$D$2:$D$200,MATCH($Q4479,Offerte!$L$2:$L$200,0)),0))</f>
        <v/>
      </c>
      <c r="T4479" s="21">
        <f>IF($A4479="","",IFERROR(INDEX(Offerte!$G$2:$G$200,MATCH($Q4479,Offerte!$L$2:$L$200,0)),"NO"))</f>
        <v/>
      </c>
    </row>
    <row r="4480">
      <c r="A4480" s="10">
        <f>IF(Offerte!$A146="","",Offerte!$A146)</f>
        <v/>
      </c>
      <c r="B4480" s="10">
        <f>IF(Offerte!$A146="","",Offerte!$B146)</f>
        <v/>
      </c>
      <c r="C4480" s="10">
        <f>IF(Offerte!$A146="","",Offerte!$C146)</f>
        <v/>
      </c>
      <c r="D4480" s="10" t="inlineStr">
        <is>
          <t>C.2.3</t>
        </is>
      </c>
      <c r="E4480" s="10" t="inlineStr">
        <is>
          <t>C</t>
        </is>
      </c>
      <c r="F4480" s="10" t="inlineStr">
        <is>
          <t>T</t>
        </is>
      </c>
      <c r="G4480" s="10" t="inlineStr">
        <is>
          <t>tabular</t>
        </is>
      </c>
      <c r="H4480" s="10" t="n">
        <v>1</v>
      </c>
      <c r="I4480" s="10" t="inlineStr">
        <is>
          <t>Collegamento con centrale qualificata di pronto intervento</t>
        </is>
      </c>
      <c r="J4480" s="20" t="n"/>
      <c r="K4480" s="20" t="n"/>
      <c r="L4480" s="20" t="n"/>
      <c r="M4480" s="20" t="n"/>
      <c r="N4480" s="21">
        <f>IF($A4480="","",IF(IFERROR(VALUE($M4480),0)=1,1,0))</f>
        <v/>
      </c>
      <c r="O4480" s="21">
        <f>IF($A4480="",0,IF(OR($S4480&lt;&gt;1,COUNTA($J4480:$M4480)=0),0,IF($N4480=1,$H4480,0)))</f>
        <v/>
      </c>
      <c r="P4480" s="10" t="inlineStr">
        <is>
          <t>sì/no</t>
        </is>
      </c>
      <c r="Q4480" s="21">
        <f>IF($A4480="","",$A4480&amp;"|"&amp;$C4480)</f>
        <v/>
      </c>
      <c r="R4480" s="21">
        <f>IF($A4480="","",$A4480&amp;"|"&amp;$C4480&amp;"|"&amp;$D4480)</f>
        <v/>
      </c>
      <c r="S4480" s="21">
        <f>IF($A4480="","",IFERROR(INDEX(Offerte!$D$2:$D$200,MATCH($Q4480,Offerte!$L$2:$L$200,0)),0))</f>
        <v/>
      </c>
      <c r="T4480" s="21">
        <f>IF($A4480="","",IFERROR(INDEX(Offerte!$G$2:$G$200,MATCH($Q4480,Offerte!$L$2:$L$200,0)),"NO"))</f>
        <v/>
      </c>
    </row>
    <row r="4481">
      <c r="A4481" s="10">
        <f>IF(Offerte!$A146="","",Offerte!$A146)</f>
        <v/>
      </c>
      <c r="B4481" s="10">
        <f>IF(Offerte!$A146="","",Offerte!$B146)</f>
        <v/>
      </c>
      <c r="C4481" s="10">
        <f>IF(Offerte!$A146="","",Offerte!$C146)</f>
        <v/>
      </c>
      <c r="D4481" s="10" t="inlineStr">
        <is>
          <t>C.2.4</t>
        </is>
      </c>
      <c r="E4481" s="10" t="inlineStr">
        <is>
          <t>C</t>
        </is>
      </c>
      <c r="F4481" s="10" t="inlineStr">
        <is>
          <t>Q</t>
        </is>
      </c>
      <c r="G4481" s="10" t="inlineStr">
        <is>
          <t>higher</t>
        </is>
      </c>
      <c r="H4481" s="10" t="n">
        <v>1</v>
      </c>
      <c r="I4481" s="10" t="inlineStr">
        <is>
          <t>Tasso di copertura del servizio con dispositivi per la chiamata di emergenza del conducente</t>
        </is>
      </c>
      <c r="J4481" s="20" t="n"/>
      <c r="K4481" s="20" t="n"/>
      <c r="L4481" s="20" t="n"/>
      <c r="M4481" s="20" t="n"/>
      <c r="N4481" s="21">
        <f>IF($A4481="","",IFERROR(VALUE($K4481)/VALUE($L4481),IFERROR(VALUE($J4481),0)))</f>
        <v/>
      </c>
      <c r="O4481" s="21">
        <f>IF($A4481="",0,IF(OR($S4481&lt;&gt;1,COUNTA($J4481:$M4481)=0),0,IF(SUMPRODUCT(MAX(($C$5:$C$6173=$C4481)*($D$5:$D$6173=$D4481)*($S$5:$S$6173=1)*IFERROR($N$5:$N$6173*1,0)))&gt;0,ROUND($H4481*($N4481/SUMPRODUCT(MAX(($C$5:$C$6173=$C4481)*($D$5:$D$6173=$D4481)*($S$5:$S$6173=1)*IFERROR($N$5:$N$6173*1,0)))),4),0)))</f>
        <v/>
      </c>
      <c r="P4481" s="10" t="inlineStr">
        <is>
          <t>Autobus attrezzati con chiamata di emergenza / Autobus totali in offerta, incluse scorte</t>
        </is>
      </c>
      <c r="Q4481" s="21">
        <f>IF($A4481="","",$A4481&amp;"|"&amp;$C4481)</f>
        <v/>
      </c>
      <c r="R4481" s="21">
        <f>IF($A4481="","",$A4481&amp;"|"&amp;$C4481&amp;"|"&amp;$D4481)</f>
        <v/>
      </c>
      <c r="S4481" s="21">
        <f>IF($A4481="","",IFERROR(INDEX(Offerte!$D$2:$D$200,MATCH($Q4481,Offerte!$L$2:$L$200,0)),0))</f>
        <v/>
      </c>
      <c r="T4481" s="21">
        <f>IF($A4481="","",IFERROR(INDEX(Offerte!$G$2:$G$200,MATCH($Q4481,Offerte!$L$2:$L$200,0)),"NO"))</f>
        <v/>
      </c>
    </row>
    <row r="4482">
      <c r="A4482" s="10">
        <f>IF(Offerte!$A146="","",Offerte!$A146)</f>
        <v/>
      </c>
      <c r="B4482" s="10">
        <f>IF(Offerte!$A146="","",Offerte!$B146)</f>
        <v/>
      </c>
      <c r="C4482" s="10">
        <f>IF(Offerte!$A146="","",Offerte!$C146)</f>
        <v/>
      </c>
      <c r="D4482" s="10" t="inlineStr">
        <is>
          <t>C.3.1</t>
        </is>
      </c>
      <c r="E4482" s="10" t="inlineStr">
        <is>
          <t>C</t>
        </is>
      </c>
      <c r="F4482" s="10" t="inlineStr">
        <is>
          <t>Q</t>
        </is>
      </c>
      <c r="G4482" s="10" t="inlineStr">
        <is>
          <t>higher</t>
        </is>
      </c>
      <c r="H4482" s="10" t="n">
        <v>2</v>
      </c>
      <c r="I4482" s="10" t="inlineStr">
        <is>
          <t>Tasso di copertura del servizio con dispositivi di informazione dinamica a bordo mezzo</t>
        </is>
      </c>
      <c r="J4482" s="20" t="n"/>
      <c r="K4482" s="20" t="n"/>
      <c r="L4482" s="20" t="n"/>
      <c r="M4482" s="20" t="n"/>
      <c r="N4482" s="21">
        <f>IF($A4482="","",IFERROR(VALUE($K4482)/VALUE($L4482),IFERROR(VALUE($J4482),0)))</f>
        <v/>
      </c>
      <c r="O4482" s="21">
        <f>IF($A4482="",0,IF(OR($S4482&lt;&gt;1,COUNTA($J4482:$M4482)=0),0,IF(SUMPRODUCT(MAX(($C$5:$C$6173=$C4482)*($D$5:$D$6173=$D4482)*($S$5:$S$6173=1)*IFERROR($N$5:$N$6173*1,0)))&gt;0,ROUND($H4482*($N4482/SUMPRODUCT(MAX(($C$5:$C$6173=$C4482)*($D$5:$D$6173=$D4482)*($S$5:$S$6173=1)*IFERROR($N$5:$N$6173*1,0)))),4),0)))</f>
        <v/>
      </c>
      <c r="P4482" s="10" t="inlineStr">
        <is>
          <t>Autobus con monitor e indicatori vocali / Autobus totali in offerta, incluse scorte</t>
        </is>
      </c>
      <c r="Q4482" s="21">
        <f>IF($A4482="","",$A4482&amp;"|"&amp;$C4482)</f>
        <v/>
      </c>
      <c r="R4482" s="21">
        <f>IF($A4482="","",$A4482&amp;"|"&amp;$C4482&amp;"|"&amp;$D4482)</f>
        <v/>
      </c>
      <c r="S4482" s="21">
        <f>IF($A4482="","",IFERROR(INDEX(Offerte!$D$2:$D$200,MATCH($Q4482,Offerte!$L$2:$L$200,0)),0))</f>
        <v/>
      </c>
      <c r="T4482" s="21">
        <f>IF($A4482="","",IFERROR(INDEX(Offerte!$G$2:$G$200,MATCH($Q4482,Offerte!$L$2:$L$200,0)),"NO"))</f>
        <v/>
      </c>
    </row>
    <row r="4483">
      <c r="A4483" s="10">
        <f>IF(Offerte!$A146="","",Offerte!$A146)</f>
        <v/>
      </c>
      <c r="B4483" s="10">
        <f>IF(Offerte!$A146="","",Offerte!$B146)</f>
        <v/>
      </c>
      <c r="C4483" s="10">
        <f>IF(Offerte!$A146="","",Offerte!$C146)</f>
        <v/>
      </c>
      <c r="D4483" s="10" t="inlineStr">
        <is>
          <t>C.3.2</t>
        </is>
      </c>
      <c r="E4483" s="10" t="inlineStr">
        <is>
          <t>C</t>
        </is>
      </c>
      <c r="F4483" s="10" t="inlineStr">
        <is>
          <t>T</t>
        </is>
      </c>
      <c r="G4483" s="10" t="inlineStr">
        <is>
          <t>tabular</t>
        </is>
      </c>
      <c r="H4483" s="10" t="n">
        <v>2</v>
      </c>
      <c r="I4483" s="10" t="inlineStr">
        <is>
          <t>Informazioni a bordo su coincidenze ai nodi</t>
        </is>
      </c>
      <c r="J4483" s="20" t="n"/>
      <c r="K4483" s="20" t="n"/>
      <c r="L4483" s="20" t="n"/>
      <c r="M4483" s="20" t="n"/>
      <c r="N4483" s="21">
        <f>IF($A4483="","",IF(IFERROR(VALUE($M4483),0)=1,1,0))</f>
        <v/>
      </c>
      <c r="O4483" s="21">
        <f>IF($A4483="",0,IF(OR($S4483&lt;&gt;1,COUNTA($J4483:$M4483)=0),0,IF(AND($N4483=1,IFERROR(SUMIFS($N$5:$N$6173,$Q$5:$Q$6173,$Q4483,$D$5:$D$6173,"C.3.1"),0)&gt;=0.5),$H4483,0)))</f>
        <v/>
      </c>
      <c r="P4483" s="10" t="inlineStr">
        <is>
          <t>Dipende da C.3.1 &gt;= 0.5</t>
        </is>
      </c>
      <c r="Q4483" s="21">
        <f>IF($A4483="","",$A4483&amp;"|"&amp;$C4483)</f>
        <v/>
      </c>
      <c r="R4483" s="21">
        <f>IF($A4483="","",$A4483&amp;"|"&amp;$C4483&amp;"|"&amp;$D4483)</f>
        <v/>
      </c>
      <c r="S4483" s="21">
        <f>IF($A4483="","",IFERROR(INDEX(Offerte!$D$2:$D$200,MATCH($Q4483,Offerte!$L$2:$L$200,0)),0))</f>
        <v/>
      </c>
      <c r="T4483" s="21">
        <f>IF($A4483="","",IFERROR(INDEX(Offerte!$G$2:$G$200,MATCH($Q4483,Offerte!$L$2:$L$200,0)),"NO"))</f>
        <v/>
      </c>
    </row>
    <row r="4484">
      <c r="A4484" s="10">
        <f>IF(Offerte!$A146="","",Offerte!$A146)</f>
        <v/>
      </c>
      <c r="B4484" s="10">
        <f>IF(Offerte!$A146="","",Offerte!$B146)</f>
        <v/>
      </c>
      <c r="C4484" s="10">
        <f>IF(Offerte!$A146="","",Offerte!$C146)</f>
        <v/>
      </c>
      <c r="D4484" s="10" t="inlineStr">
        <is>
          <t>D.1.1</t>
        </is>
      </c>
      <c r="E4484" s="10" t="inlineStr">
        <is>
          <t>D</t>
        </is>
      </c>
      <c r="F4484" s="10" t="inlineStr">
        <is>
          <t>Q</t>
        </is>
      </c>
      <c r="G4484" s="10" t="inlineStr">
        <is>
          <t>higher</t>
        </is>
      </c>
      <c r="H4484" s="10" t="n">
        <v>3</v>
      </c>
      <c r="I4484" s="10" t="inlineStr">
        <is>
          <t>Installazione di pensiline</t>
        </is>
      </c>
      <c r="J4484" s="20" t="n"/>
      <c r="K4484" s="20" t="n"/>
      <c r="L4484" s="20" t="n"/>
      <c r="M4484" s="20" t="n"/>
      <c r="N4484" s="21">
        <f>IF($A4484="","",IFERROR(VALUE($J4484),0))</f>
        <v/>
      </c>
      <c r="O4484" s="21">
        <f>IF($A4484="",0,IF(OR($S4484&lt;&gt;1,COUNTA($J4484:$M4484)=0),0,IF(SUMPRODUCT(MAX(($C$5:$C$6173=$C4484)*($D$5:$D$6173=$D4484)*($S$5:$S$6173=1)*IFERROR($N$5:$N$6173*1,0)))&gt;0,ROUND($H4484*($N4484/SUMPRODUCT(MAX(($C$5:$C$6173=$C4484)*($D$5:$D$6173=$D4484)*($S$5:$S$6173=1)*IFERROR($N$5:$N$6173*1,0)))),4),0)))</f>
        <v/>
      </c>
      <c r="P4484" s="10" t="inlineStr">
        <is>
          <t>fermate</t>
        </is>
      </c>
      <c r="Q4484" s="21">
        <f>IF($A4484="","",$A4484&amp;"|"&amp;$C4484)</f>
        <v/>
      </c>
      <c r="R4484" s="21">
        <f>IF($A4484="","",$A4484&amp;"|"&amp;$C4484&amp;"|"&amp;$D4484)</f>
        <v/>
      </c>
      <c r="S4484" s="21">
        <f>IF($A4484="","",IFERROR(INDEX(Offerte!$D$2:$D$200,MATCH($Q4484,Offerte!$L$2:$L$200,0)),0))</f>
        <v/>
      </c>
      <c r="T4484" s="21">
        <f>IF($A4484="","",IFERROR(INDEX(Offerte!$G$2:$G$200,MATCH($Q4484,Offerte!$L$2:$L$200,0)),"NO"))</f>
        <v/>
      </c>
    </row>
    <row r="4485">
      <c r="A4485" s="10">
        <f>IF(Offerte!$A146="","",Offerte!$A146)</f>
        <v/>
      </c>
      <c r="B4485" s="10">
        <f>IF(Offerte!$A146="","",Offerte!$B146)</f>
        <v/>
      </c>
      <c r="C4485" s="10">
        <f>IF(Offerte!$A146="","",Offerte!$C146)</f>
        <v/>
      </c>
      <c r="D4485" s="10" t="inlineStr">
        <is>
          <t>D.1.2</t>
        </is>
      </c>
      <c r="E4485" s="10" t="inlineStr">
        <is>
          <t>D</t>
        </is>
      </c>
      <c r="F4485" s="10" t="inlineStr">
        <is>
          <t>Q</t>
        </is>
      </c>
      <c r="G4485" s="10" t="inlineStr">
        <is>
          <t>higher</t>
        </is>
      </c>
      <c r="H4485" s="10" t="n">
        <v>3</v>
      </c>
      <c r="I4485" s="10" t="inlineStr">
        <is>
          <t>Installazione di paline di fermata conformi alla DGR 581/2023</t>
        </is>
      </c>
      <c r="J4485" s="20" t="n"/>
      <c r="K4485" s="20" t="n"/>
      <c r="L4485" s="20" t="n"/>
      <c r="M4485" s="20" t="n"/>
      <c r="N4485" s="21">
        <f>IF($A4485="","",IFERROR(VALUE($J4485),0))</f>
        <v/>
      </c>
      <c r="O4485" s="21">
        <f>IF($A4485="",0,IF(OR($S4485&lt;&gt;1,COUNTA($J4485:$M4485)=0),0,IF(SUMPRODUCT(MAX(($C$5:$C$6173=$C4485)*($D$5:$D$6173=$D4485)*($S$5:$S$6173=1)*IFERROR($N$5:$N$6173*1,0)))&gt;0,ROUND($H4485*($N4485/SUMPRODUCT(MAX(($C$5:$C$6173=$C4485)*($D$5:$D$6173=$D4485)*($S$5:$S$6173=1)*IFERROR($N$5:$N$6173*1,0)))),4),0)))</f>
        <v/>
      </c>
      <c r="P4485" s="10" t="inlineStr">
        <is>
          <t>fermate</t>
        </is>
      </c>
      <c r="Q4485" s="21">
        <f>IF($A4485="","",$A4485&amp;"|"&amp;$C4485)</f>
        <v/>
      </c>
      <c r="R4485" s="21">
        <f>IF($A4485="","",$A4485&amp;"|"&amp;$C4485&amp;"|"&amp;$D4485)</f>
        <v/>
      </c>
      <c r="S4485" s="21">
        <f>IF($A4485="","",IFERROR(INDEX(Offerte!$D$2:$D$200,MATCH($Q4485,Offerte!$L$2:$L$200,0)),0))</f>
        <v/>
      </c>
      <c r="T4485" s="21">
        <f>IF($A4485="","",IFERROR(INDEX(Offerte!$G$2:$G$200,MATCH($Q4485,Offerte!$L$2:$L$200,0)),"NO"))</f>
        <v/>
      </c>
    </row>
    <row r="4486">
      <c r="A4486" s="10">
        <f>IF(Offerte!$A146="","",Offerte!$A146)</f>
        <v/>
      </c>
      <c r="B4486" s="10">
        <f>IF(Offerte!$A146="","",Offerte!$B146)</f>
        <v/>
      </c>
      <c r="C4486" s="10">
        <f>IF(Offerte!$A146="","",Offerte!$C146)</f>
        <v/>
      </c>
      <c r="D4486" s="10" t="inlineStr">
        <is>
          <t>D.1.3</t>
        </is>
      </c>
      <c r="E4486" s="10" t="inlineStr">
        <is>
          <t>D</t>
        </is>
      </c>
      <c r="F4486" s="10" t="inlineStr">
        <is>
          <t>Q</t>
        </is>
      </c>
      <c r="G4486" s="10" t="inlineStr">
        <is>
          <t>higher</t>
        </is>
      </c>
      <c r="H4486" s="10" t="n">
        <v>2</v>
      </c>
      <c r="I4486" s="10" t="inlineStr">
        <is>
          <t>Display informativi connessi alle fermate</t>
        </is>
      </c>
      <c r="J4486" s="20" t="n"/>
      <c r="K4486" s="20" t="n"/>
      <c r="L4486" s="20" t="n"/>
      <c r="M4486" s="20" t="n"/>
      <c r="N4486" s="21">
        <f>IF($A4486="","",IFERROR(VALUE($J4486),0))</f>
        <v/>
      </c>
      <c r="O4486" s="21">
        <f>IF($A4486="",0,IF(OR($S4486&lt;&gt;1,COUNTA($J4486:$M4486)=0),0,IF(SUMPRODUCT(MAX(($C$5:$C$6173=$C4486)*($D$5:$D$6173=$D4486)*($S$5:$S$6173=1)*IFERROR($N$5:$N$6173*1,0)))&gt;0,ROUND($H4486*($N4486/SUMPRODUCT(MAX(($C$5:$C$6173=$C4486)*($D$5:$D$6173=$D4486)*($S$5:$S$6173=1)*IFERROR($N$5:$N$6173*1,0)))),4),0)))</f>
        <v/>
      </c>
      <c r="P4486" s="10" t="inlineStr">
        <is>
          <t>fermate</t>
        </is>
      </c>
      <c r="Q4486" s="21">
        <f>IF($A4486="","",$A4486&amp;"|"&amp;$C4486)</f>
        <v/>
      </c>
      <c r="R4486" s="21">
        <f>IF($A4486="","",$A4486&amp;"|"&amp;$C4486&amp;"|"&amp;$D4486)</f>
        <v/>
      </c>
      <c r="S4486" s="21">
        <f>IF($A4486="","",IFERROR(INDEX(Offerte!$D$2:$D$200,MATCH($Q4486,Offerte!$L$2:$L$200,0)),0))</f>
        <v/>
      </c>
      <c r="T4486" s="21">
        <f>IF($A4486="","",IFERROR(INDEX(Offerte!$G$2:$G$200,MATCH($Q4486,Offerte!$L$2:$L$200,0)),"NO"))</f>
        <v/>
      </c>
    </row>
    <row r="4487">
      <c r="A4487" s="10">
        <f>IF(Offerte!$A146="","",Offerte!$A146)</f>
        <v/>
      </c>
      <c r="B4487" s="10">
        <f>IF(Offerte!$A146="","",Offerte!$B146)</f>
        <v/>
      </c>
      <c r="C4487" s="10">
        <f>IF(Offerte!$A146="","",Offerte!$C146)</f>
        <v/>
      </c>
      <c r="D4487" s="10" t="inlineStr">
        <is>
          <t>D.2.1</t>
        </is>
      </c>
      <c r="E4487" s="10" t="inlineStr">
        <is>
          <t>D</t>
        </is>
      </c>
      <c r="F4487" s="10" t="inlineStr">
        <is>
          <t>Q</t>
        </is>
      </c>
      <c r="G4487" s="10" t="inlineStr">
        <is>
          <t>higher</t>
        </is>
      </c>
      <c r="H4487" s="10" t="n">
        <v>2</v>
      </c>
      <c r="I4487" s="10" t="inlineStr">
        <is>
          <t>Segnali tattili Loges-Vet-Evolution</t>
        </is>
      </c>
      <c r="J4487" s="20" t="n"/>
      <c r="K4487" s="20" t="n"/>
      <c r="L4487" s="20" t="n"/>
      <c r="M4487" s="20" t="n"/>
      <c r="N4487" s="21">
        <f>IF($A4487="","",IFERROR(VALUE($J4487),0))</f>
        <v/>
      </c>
      <c r="O4487" s="21">
        <f>IF($A4487="",0,IF(OR($S4487&lt;&gt;1,COUNTA($J4487:$M4487)=0),0,IF(SUMPRODUCT(MAX(($C$5:$C$6173=$C4487)*($D$5:$D$6173=$D4487)*($S$5:$S$6173=1)*IFERROR($N$5:$N$6173*1,0)))&gt;0,ROUND($H4487*($N4487/SUMPRODUCT(MAX(($C$5:$C$6173=$C4487)*($D$5:$D$6173=$D4487)*($S$5:$S$6173=1)*IFERROR($N$5:$N$6173*1,0)))),4),0)))</f>
        <v/>
      </c>
      <c r="P4487" s="10" t="inlineStr">
        <is>
          <t>fermate</t>
        </is>
      </c>
      <c r="Q4487" s="21">
        <f>IF($A4487="","",$A4487&amp;"|"&amp;$C4487)</f>
        <v/>
      </c>
      <c r="R4487" s="21">
        <f>IF($A4487="","",$A4487&amp;"|"&amp;$C4487&amp;"|"&amp;$D4487)</f>
        <v/>
      </c>
      <c r="S4487" s="21">
        <f>IF($A4487="","",IFERROR(INDEX(Offerte!$D$2:$D$200,MATCH($Q4487,Offerte!$L$2:$L$200,0)),0))</f>
        <v/>
      </c>
      <c r="T4487" s="21">
        <f>IF($A4487="","",IFERROR(INDEX(Offerte!$G$2:$G$200,MATCH($Q4487,Offerte!$L$2:$L$200,0)),"NO"))</f>
        <v/>
      </c>
    </row>
    <row r="4488">
      <c r="A4488" s="10">
        <f>IF(Offerte!$A146="","",Offerte!$A146)</f>
        <v/>
      </c>
      <c r="B4488" s="10">
        <f>IF(Offerte!$A146="","",Offerte!$B146)</f>
        <v/>
      </c>
      <c r="C4488" s="10">
        <f>IF(Offerte!$A146="","",Offerte!$C146)</f>
        <v/>
      </c>
      <c r="D4488" s="10" t="inlineStr">
        <is>
          <t>E.1.1</t>
        </is>
      </c>
      <c r="E4488" s="10" t="inlineStr">
        <is>
          <t>E</t>
        </is>
      </c>
      <c r="F4488" s="10" t="inlineStr">
        <is>
          <t>T</t>
        </is>
      </c>
      <c r="G4488" s="10" t="inlineStr">
        <is>
          <t>tabular</t>
        </is>
      </c>
      <c r="H4488" s="10" t="n">
        <v>2</v>
      </c>
      <c r="I4488" s="10" t="inlineStr">
        <is>
          <t>Mobile app con travel planner PRM</t>
        </is>
      </c>
      <c r="J4488" s="20" t="n"/>
      <c r="K4488" s="20" t="n"/>
      <c r="L4488" s="20" t="n"/>
      <c r="M4488" s="20" t="n"/>
      <c r="N4488" s="21">
        <f>IF($A4488="","",IF(IFERROR(VALUE($M4488),0)=1,1,0))</f>
        <v/>
      </c>
      <c r="O4488" s="21">
        <f>IF($A4488="",0,IF(OR($S4488&lt;&gt;1,COUNTA($J4488:$M4488)=0),0,IF($N4488=1,$H4488,0)))</f>
        <v/>
      </c>
      <c r="P4488" s="10" t="inlineStr">
        <is>
          <t>sì/no</t>
        </is>
      </c>
      <c r="Q4488" s="21">
        <f>IF($A4488="","",$A4488&amp;"|"&amp;$C4488)</f>
        <v/>
      </c>
      <c r="R4488" s="21">
        <f>IF($A4488="","",$A4488&amp;"|"&amp;$C4488&amp;"|"&amp;$D4488)</f>
        <v/>
      </c>
      <c r="S4488" s="21">
        <f>IF($A4488="","",IFERROR(INDEX(Offerte!$D$2:$D$200,MATCH($Q4488,Offerte!$L$2:$L$200,0)),0))</f>
        <v/>
      </c>
      <c r="T4488" s="21">
        <f>IF($A4488="","",IFERROR(INDEX(Offerte!$G$2:$G$200,MATCH($Q4488,Offerte!$L$2:$L$200,0)),"NO"))</f>
        <v/>
      </c>
    </row>
    <row r="4489">
      <c r="A4489" s="10">
        <f>IF(Offerte!$A146="","",Offerte!$A146)</f>
        <v/>
      </c>
      <c r="B4489" s="10">
        <f>IF(Offerte!$A146="","",Offerte!$B146)</f>
        <v/>
      </c>
      <c r="C4489" s="10">
        <f>IF(Offerte!$A146="","",Offerte!$C146)</f>
        <v/>
      </c>
      <c r="D4489" s="10" t="inlineStr">
        <is>
          <t>E.2.1</t>
        </is>
      </c>
      <c r="E4489" s="10" t="inlineStr">
        <is>
          <t>E</t>
        </is>
      </c>
      <c r="F4489" s="10" t="inlineStr">
        <is>
          <t>D</t>
        </is>
      </c>
      <c r="G4489" s="10" t="inlineStr">
        <is>
          <t>discretionary</t>
        </is>
      </c>
      <c r="H4489" s="10" t="n">
        <v>2</v>
      </c>
      <c r="I4489" s="10" t="inlineStr">
        <is>
          <t>Altre azioni informative e rapporti con gli utenti</t>
        </is>
      </c>
      <c r="J4489" s="20" t="n"/>
      <c r="K4489" s="20" t="n"/>
      <c r="L4489" s="20" t="n"/>
      <c r="M4489" s="20" t="n"/>
      <c r="N4489" s="21">
        <f>IF($A4489="","",MAX(0,MIN(1,IFERROR(VALUE($M4489),0))))</f>
        <v/>
      </c>
      <c r="O4489" s="21">
        <f>IF($A4489="",0,IF(OR($S4489&lt;&gt;1,COUNTA($J4489:$M4489)=0),0,IF(SUMPRODUCT(MAX(($C$5:$C$6173=$C4489)*($D$5:$D$6173=$D4489)*($S$5:$S$6173=1)*IFERROR($N$5:$N$6173*1,0)))&gt;0,ROUND($H4489*($N4489/SUMPRODUCT(MAX(($C$5:$C$6173=$C4489)*($D$5:$D$6173=$D4489)*($S$5:$S$6173=1)*IFERROR($N$5:$N$6173*1,0)))),4),0)))</f>
        <v/>
      </c>
      <c r="P4489" s="10" t="inlineStr">
        <is>
          <t>coeff.</t>
        </is>
      </c>
      <c r="Q4489" s="21">
        <f>IF($A4489="","",$A4489&amp;"|"&amp;$C4489)</f>
        <v/>
      </c>
      <c r="R4489" s="21">
        <f>IF($A4489="","",$A4489&amp;"|"&amp;$C4489&amp;"|"&amp;$D4489)</f>
        <v/>
      </c>
      <c r="S4489" s="21">
        <f>IF($A4489="","",IFERROR(INDEX(Offerte!$D$2:$D$200,MATCH($Q4489,Offerte!$L$2:$L$200,0)),0))</f>
        <v/>
      </c>
      <c r="T4489" s="21">
        <f>IF($A4489="","",IFERROR(INDEX(Offerte!$G$2:$G$200,MATCH($Q4489,Offerte!$L$2:$L$200,0)),"NO"))</f>
        <v/>
      </c>
    </row>
    <row r="4490">
      <c r="A4490" s="10">
        <f>IF(Offerte!$A146="","",Offerte!$A146)</f>
        <v/>
      </c>
      <c r="B4490" s="10">
        <f>IF(Offerte!$A146="","",Offerte!$B146)</f>
        <v/>
      </c>
      <c r="C4490" s="10">
        <f>IF(Offerte!$A146="","",Offerte!$C146)</f>
        <v/>
      </c>
      <c r="D4490" s="10" t="inlineStr">
        <is>
          <t>F.1.1</t>
        </is>
      </c>
      <c r="E4490" s="10" t="inlineStr">
        <is>
          <t>F</t>
        </is>
      </c>
      <c r="F4490" s="10" t="inlineStr">
        <is>
          <t>Q</t>
        </is>
      </c>
      <c r="G4490" s="10" t="inlineStr">
        <is>
          <t>lower</t>
        </is>
      </c>
      <c r="H4490" s="10" t="n">
        <v>7</v>
      </c>
      <c r="I4490" s="10" t="inlineStr">
        <is>
          <t>Performance ambientali del parco mezzi adibito al servizio - I_CEA</t>
        </is>
      </c>
      <c r="J4490" s="20" t="n"/>
      <c r="K4490" s="20" t="n"/>
      <c r="L4490" s="20" t="n"/>
      <c r="M4490" s="20" t="n"/>
      <c r="N4490" s="21">
        <f>IF($A4490="","",IFERROR(VALUE($J4490),0))</f>
        <v/>
      </c>
      <c r="O4490" s="21">
        <f>IF($A4490="",0,IF(OR($S4490&lt;&gt;1,COUNTA($J4490:$M4490)=0),0,IF(AND(IFERROR(AGGREGATE(15,6,$N$5:$N$6173/(($C$5:$C$6173=$C4490)*($D$5:$D$6173=$D4490)*($S$5:$S$6173=1)*($N$5:$N$6173&gt;0)),1),0)&gt;0,$N4490&gt;0),ROUND($H4490*(IFERROR(AGGREGATE(15,6,$N$5:$N$6173/(($C$5:$C$6173=$C4490)*($D$5:$D$6173=$D4490)*($S$5:$S$6173=1)*($N$5:$N$6173&gt;0)),1),0)/$N4490),4),0)))</f>
        <v/>
      </c>
      <c r="P4490" s="10" t="inlineStr">
        <is>
          <t>indice</t>
        </is>
      </c>
      <c r="Q4490" s="21">
        <f>IF($A4490="","",$A4490&amp;"|"&amp;$C4490)</f>
        <v/>
      </c>
      <c r="R4490" s="21">
        <f>IF($A4490="","",$A4490&amp;"|"&amp;$C4490&amp;"|"&amp;$D4490)</f>
        <v/>
      </c>
      <c r="S4490" s="21">
        <f>IF($A4490="","",IFERROR(INDEX(Offerte!$D$2:$D$200,MATCH($Q4490,Offerte!$L$2:$L$200,0)),0))</f>
        <v/>
      </c>
      <c r="T4490" s="21">
        <f>IF($A4490="","",IFERROR(INDEX(Offerte!$G$2:$G$200,MATCH($Q4490,Offerte!$L$2:$L$200,0)),"NO"))</f>
        <v/>
      </c>
    </row>
    <row r="4491">
      <c r="A4491" s="10">
        <f>IF(Offerte!$A146="","",Offerte!$A146)</f>
        <v/>
      </c>
      <c r="B4491" s="10">
        <f>IF(Offerte!$A146="","",Offerte!$B146)</f>
        <v/>
      </c>
      <c r="C4491" s="10">
        <f>IF(Offerte!$A146="","",Offerte!$C146)</f>
        <v/>
      </c>
      <c r="D4491" s="10" t="inlineStr">
        <is>
          <t>F.2.1</t>
        </is>
      </c>
      <c r="E4491" s="10" t="inlineStr">
        <is>
          <t>F</t>
        </is>
      </c>
      <c r="F4491" s="10" t="inlineStr">
        <is>
          <t>Q</t>
        </is>
      </c>
      <c r="G4491" s="10" t="inlineStr">
        <is>
          <t>higher</t>
        </is>
      </c>
      <c r="H4491" s="10" t="n">
        <v>2</v>
      </c>
      <c r="I4491" s="10" t="inlineStr">
        <is>
          <t>Tasso di copertura del servizio con dispositivi ECO-DRIVER</t>
        </is>
      </c>
      <c r="J4491" s="20" t="n"/>
      <c r="K4491" s="20" t="n"/>
      <c r="L4491" s="20" t="n"/>
      <c r="M4491" s="20" t="n"/>
      <c r="N4491" s="21">
        <f>IF($A4491="","",IFERROR(VALUE($K4491)/VALUE($L4491),IFERROR(VALUE($J4491),0)))</f>
        <v/>
      </c>
      <c r="O4491" s="21">
        <f>IF($A4491="",0,IF(OR($S4491&lt;&gt;1,COUNTA($J4491:$M4491)=0),0,IF(SUMPRODUCT(MAX(($C$5:$C$6173=$C4491)*($D$5:$D$6173=$D4491)*($S$5:$S$6173=1)*IFERROR($N$5:$N$6173*1,0)))&gt;0,ROUND($H4491*($N4491/SUMPRODUCT(MAX(($C$5:$C$6173=$C4491)*($D$5:$D$6173=$D4491)*($S$5:$S$6173=1)*IFERROR($N$5:$N$6173*1,0)))),4),0)))</f>
        <v/>
      </c>
      <c r="P4491" s="10" t="inlineStr">
        <is>
          <t>Autobus attrezzati con dispositivi ECO-DRIVER / Autobus totali in offerta, incluse scorte</t>
        </is>
      </c>
      <c r="Q4491" s="21">
        <f>IF($A4491="","",$A4491&amp;"|"&amp;$C4491)</f>
        <v/>
      </c>
      <c r="R4491" s="21">
        <f>IF($A4491="","",$A4491&amp;"|"&amp;$C4491&amp;"|"&amp;$D4491)</f>
        <v/>
      </c>
      <c r="S4491" s="21">
        <f>IF($A4491="","",IFERROR(INDEX(Offerte!$D$2:$D$200,MATCH($Q4491,Offerte!$L$2:$L$200,0)),0))</f>
        <v/>
      </c>
      <c r="T4491" s="21">
        <f>IF($A4491="","",IFERROR(INDEX(Offerte!$G$2:$G$200,MATCH($Q4491,Offerte!$L$2:$L$200,0)),"NO"))</f>
        <v/>
      </c>
    </row>
    <row r="4492">
      <c r="A4492" s="10">
        <f>IF(Offerte!$A146="","",Offerte!$A146)</f>
        <v/>
      </c>
      <c r="B4492" s="10">
        <f>IF(Offerte!$A146="","",Offerte!$B146)</f>
        <v/>
      </c>
      <c r="C4492" s="10">
        <f>IF(Offerte!$A146="","",Offerte!$C146)</f>
        <v/>
      </c>
      <c r="D4492" s="10" t="inlineStr">
        <is>
          <t>F.3.1</t>
        </is>
      </c>
      <c r="E4492" s="10" t="inlineStr">
        <is>
          <t>F</t>
        </is>
      </c>
      <c r="F4492" s="10" t="inlineStr">
        <is>
          <t>Q</t>
        </is>
      </c>
      <c r="G4492" s="10" t="inlineStr">
        <is>
          <t>higher</t>
        </is>
      </c>
      <c r="H4492" s="10" t="n">
        <v>2</v>
      </c>
      <c r="I4492" s="10" t="inlineStr">
        <is>
          <t>Autoproduzione consumi elettrici per trazione</t>
        </is>
      </c>
      <c r="J4492" s="20" t="n"/>
      <c r="K4492" s="20" t="n"/>
      <c r="L4492" s="20" t="n"/>
      <c r="M4492" s="20" t="n"/>
      <c r="N4492" s="21">
        <f>IF($A4492="","",IFERROR(VALUE($J4492),0))</f>
        <v/>
      </c>
      <c r="O4492" s="21">
        <f>IF($A4492="",0,IF(OR($S4492&lt;&gt;1,COUNTA($J4492:$M4492)=0),0,IF(SUMPRODUCT(MAX(($C$5:$C$6173=$C4492)*($D$5:$D$6173=$D4492)*($S$5:$S$6173=1)*IFERROR($N$5:$N$6173*1,0)))&gt;0,ROUND($H4492*($N4492/SUMPRODUCT(MAX(($C$5:$C$6173=$C4492)*($D$5:$D$6173=$D4492)*($S$5:$S$6173=1)*IFERROR($N$5:$N$6173*1,0)))),4),0)))</f>
        <v/>
      </c>
      <c r="P4492" s="10" t="inlineStr">
        <is>
          <t>kWh/anno</t>
        </is>
      </c>
      <c r="Q4492" s="21">
        <f>IF($A4492="","",$A4492&amp;"|"&amp;$C4492)</f>
        <v/>
      </c>
      <c r="R4492" s="21">
        <f>IF($A4492="","",$A4492&amp;"|"&amp;$C4492&amp;"|"&amp;$D4492)</f>
        <v/>
      </c>
      <c r="S4492" s="21">
        <f>IF($A4492="","",IFERROR(INDEX(Offerte!$D$2:$D$200,MATCH($Q4492,Offerte!$L$2:$L$200,0)),0))</f>
        <v/>
      </c>
      <c r="T4492" s="21">
        <f>IF($A4492="","",IFERROR(INDEX(Offerte!$G$2:$G$200,MATCH($Q4492,Offerte!$L$2:$L$200,0)),"NO"))</f>
        <v/>
      </c>
    </row>
    <row r="4493">
      <c r="A4493" s="10">
        <f>IF(Offerte!$A146="","",Offerte!$A146)</f>
        <v/>
      </c>
      <c r="B4493" s="10">
        <f>IF(Offerte!$A146="","",Offerte!$B146)</f>
        <v/>
      </c>
      <c r="C4493" s="10">
        <f>IF(Offerte!$A146="","",Offerte!$C146)</f>
        <v/>
      </c>
      <c r="D4493" s="10" t="inlineStr">
        <is>
          <t>F.4.1</t>
        </is>
      </c>
      <c r="E4493" s="10" t="inlineStr">
        <is>
          <t>F</t>
        </is>
      </c>
      <c r="F4493" s="10" t="inlineStr">
        <is>
          <t>Q</t>
        </is>
      </c>
      <c r="G4493" s="10" t="inlineStr">
        <is>
          <t>soil</t>
        </is>
      </c>
      <c r="H4493" s="10" t="n">
        <v>2</v>
      </c>
      <c r="I4493" s="10" t="inlineStr">
        <is>
          <t>Indice di consumo di suolo</t>
        </is>
      </c>
      <c r="J4493" s="20" t="n"/>
      <c r="K4493" s="20" t="n"/>
      <c r="L4493" s="20" t="n"/>
      <c r="M4493" s="20" t="n"/>
      <c r="N4493" s="21">
        <f>IF($A4493="","",IFERROR(VALUE($J4493),0))</f>
        <v/>
      </c>
      <c r="O4493" s="21">
        <f>IF($A4493="",0,IF(OR($S4493&lt;&gt;1,COUNTA($J4493:$M4493)=0),0,IF($N4493&lt;=0,$H4493,IF(SUMPRODUCT(MAX(($C$5:$C$6173=$C4493)*($D$5:$D$6173=$D4493)*($S$5:$S$6173=1)*IFERROR($N$5:$N$6173*1,0)))&gt;0,ROUND($H4493*((SUMPRODUCT(MAX(($C$5:$C$6173=$C4493)*($D$5:$D$6173=$D4493)*($S$5:$S$6173=1)*IFERROR($N$5:$N$6173*1,0)))-$N4493)/SUMPRODUCT(MAX(($C$5:$C$6173=$C4493)*($D$5:$D$6173=$D4493)*($S$5:$S$6173=1)*IFERROR($N$5:$N$6173*1,0)))),4),0))))</f>
        <v/>
      </c>
      <c r="P4493" s="10" t="inlineStr">
        <is>
          <t>m2</t>
        </is>
      </c>
      <c r="Q4493" s="21">
        <f>IF($A4493="","",$A4493&amp;"|"&amp;$C4493)</f>
        <v/>
      </c>
      <c r="R4493" s="21">
        <f>IF($A4493="","",$A4493&amp;"|"&amp;$C4493&amp;"|"&amp;$D4493)</f>
        <v/>
      </c>
      <c r="S4493" s="21">
        <f>IF($A4493="","",IFERROR(INDEX(Offerte!$D$2:$D$200,MATCH($Q4493,Offerte!$L$2:$L$200,0)),0))</f>
        <v/>
      </c>
      <c r="T4493" s="21">
        <f>IF($A4493="","",IFERROR(INDEX(Offerte!$G$2:$G$200,MATCH($Q4493,Offerte!$L$2:$L$200,0)),"NO"))</f>
        <v/>
      </c>
    </row>
    <row r="4494">
      <c r="A4494" s="10">
        <f>IF(Offerte!$A146="","",Offerte!$A146)</f>
        <v/>
      </c>
      <c r="B4494" s="10">
        <f>IF(Offerte!$A146="","",Offerte!$B146)</f>
        <v/>
      </c>
      <c r="C4494" s="10">
        <f>IF(Offerte!$A146="","",Offerte!$C146)</f>
        <v/>
      </c>
      <c r="D4494" s="10" t="inlineStr">
        <is>
          <t>F.5.1</t>
        </is>
      </c>
      <c r="E4494" s="10" t="inlineStr">
        <is>
          <t>F</t>
        </is>
      </c>
      <c r="F4494" s="10" t="inlineStr">
        <is>
          <t>T</t>
        </is>
      </c>
      <c r="G4494" s="10" t="inlineStr">
        <is>
          <t>tabular</t>
        </is>
      </c>
      <c r="H4494" s="10" t="n">
        <v>1</v>
      </c>
      <c r="I4494" s="10" t="inlineStr">
        <is>
          <t>Rendicontazione di sostenibilità ambientale</t>
        </is>
      </c>
      <c r="J4494" s="20" t="n"/>
      <c r="K4494" s="20" t="n"/>
      <c r="L4494" s="20" t="n"/>
      <c r="M4494" s="20" t="n"/>
      <c r="N4494" s="21">
        <f>IF($A4494="","",IF(IFERROR(VALUE($M4494),0)=1,1,0))</f>
        <v/>
      </c>
      <c r="O4494" s="21">
        <f>IF($A4494="",0,IF(OR($S4494&lt;&gt;1,COUNTA($J4494:$M4494)=0),0,IF($N4494=1,$H4494,0)))</f>
        <v/>
      </c>
      <c r="P4494" s="10" t="inlineStr">
        <is>
          <t>sì/no</t>
        </is>
      </c>
      <c r="Q4494" s="21">
        <f>IF($A4494="","",$A4494&amp;"|"&amp;$C4494)</f>
        <v/>
      </c>
      <c r="R4494" s="21">
        <f>IF($A4494="","",$A4494&amp;"|"&amp;$C4494&amp;"|"&amp;$D4494)</f>
        <v/>
      </c>
      <c r="S4494" s="21">
        <f>IF($A4494="","",IFERROR(INDEX(Offerte!$D$2:$D$200,MATCH($Q4494,Offerte!$L$2:$L$200,0)),0))</f>
        <v/>
      </c>
      <c r="T4494" s="21">
        <f>IF($A4494="","",IFERROR(INDEX(Offerte!$G$2:$G$200,MATCH($Q4494,Offerte!$L$2:$L$200,0)),"NO"))</f>
        <v/>
      </c>
    </row>
    <row r="4495">
      <c r="A4495" s="10">
        <f>IF(Offerte!$A146="","",Offerte!$A146)</f>
        <v/>
      </c>
      <c r="B4495" s="10">
        <f>IF(Offerte!$A146="","",Offerte!$B146)</f>
        <v/>
      </c>
      <c r="C4495" s="10">
        <f>IF(Offerte!$A146="","",Offerte!$C146)</f>
        <v/>
      </c>
      <c r="D4495" s="10" t="inlineStr">
        <is>
          <t>G.1.1</t>
        </is>
      </c>
      <c r="E4495" s="10" t="inlineStr">
        <is>
          <t>G</t>
        </is>
      </c>
      <c r="F4495" s="10" t="inlineStr">
        <is>
          <t>D</t>
        </is>
      </c>
      <c r="G4495" s="10" t="inlineStr">
        <is>
          <t>discretionary</t>
        </is>
      </c>
      <c r="H4495" s="10" t="n">
        <v>2</v>
      </c>
      <c r="I4495" s="10" t="inlineStr">
        <is>
          <t>Qualità del progetto di centrale di controllo aziendale</t>
        </is>
      </c>
      <c r="J4495" s="20" t="n"/>
      <c r="K4495" s="20" t="n"/>
      <c r="L4495" s="20" t="n"/>
      <c r="M4495" s="20" t="n"/>
      <c r="N4495" s="21">
        <f>IF($A4495="","",MAX(0,MIN(1,IFERROR(VALUE($M4495),0))))</f>
        <v/>
      </c>
      <c r="O4495" s="21">
        <f>IF($A4495="",0,IF(OR($S4495&lt;&gt;1,COUNTA($J4495:$M4495)=0),0,IF(SUMPRODUCT(MAX(($C$5:$C$6173=$C4495)*($D$5:$D$6173=$D4495)*($S$5:$S$6173=1)*IFERROR($N$5:$N$6173*1,0)))&gt;0,ROUND($H4495*($N4495/SUMPRODUCT(MAX(($C$5:$C$6173=$C4495)*($D$5:$D$6173=$D4495)*($S$5:$S$6173=1)*IFERROR($N$5:$N$6173*1,0)))),4),0)))</f>
        <v/>
      </c>
      <c r="P4495" s="10" t="inlineStr">
        <is>
          <t>coeff.</t>
        </is>
      </c>
      <c r="Q4495" s="21">
        <f>IF($A4495="","",$A4495&amp;"|"&amp;$C4495)</f>
        <v/>
      </c>
      <c r="R4495" s="21">
        <f>IF($A4495="","",$A4495&amp;"|"&amp;$C4495&amp;"|"&amp;$D4495)</f>
        <v/>
      </c>
      <c r="S4495" s="21">
        <f>IF($A4495="","",IFERROR(INDEX(Offerte!$D$2:$D$200,MATCH($Q4495,Offerte!$L$2:$L$200,0)),0))</f>
        <v/>
      </c>
      <c r="T4495" s="21">
        <f>IF($A4495="","",IFERROR(INDEX(Offerte!$G$2:$G$200,MATCH($Q4495,Offerte!$L$2:$L$200,0)),"NO"))</f>
        <v/>
      </c>
    </row>
    <row r="4496">
      <c r="A4496" s="10">
        <f>IF(Offerte!$A146="","",Offerte!$A146)</f>
        <v/>
      </c>
      <c r="B4496" s="10">
        <f>IF(Offerte!$A146="","",Offerte!$B146)</f>
        <v/>
      </c>
      <c r="C4496" s="10">
        <f>IF(Offerte!$A146="","",Offerte!$C146)</f>
        <v/>
      </c>
      <c r="D4496" s="10" t="inlineStr">
        <is>
          <t>G.2.1</t>
        </is>
      </c>
      <c r="E4496" s="10" t="inlineStr">
        <is>
          <t>G</t>
        </is>
      </c>
      <c r="F4496" s="10" t="inlineStr">
        <is>
          <t>T</t>
        </is>
      </c>
      <c r="G4496" s="10" t="inlineStr">
        <is>
          <t>tabular</t>
        </is>
      </c>
      <c r="H4496" s="10" t="n">
        <v>1</v>
      </c>
      <c r="I4496" s="10" t="inlineStr">
        <is>
          <t>Certificazione ISO 45001</t>
        </is>
      </c>
      <c r="J4496" s="20" t="n"/>
      <c r="K4496" s="20" t="n"/>
      <c r="L4496" s="20" t="n"/>
      <c r="M4496" s="20" t="n"/>
      <c r="N4496" s="21">
        <f>IF($A4496="","",IF(IFERROR(VALUE($M4496),0)=1,1,0))</f>
        <v/>
      </c>
      <c r="O4496" s="21">
        <f>IF($A4496="",0,IF(OR($S4496&lt;&gt;1,COUNTA($J4496:$M4496)=0),0,IF($N4496=1,$H4496,0)))</f>
        <v/>
      </c>
      <c r="P4496" s="10" t="inlineStr">
        <is>
          <t>sì/no</t>
        </is>
      </c>
      <c r="Q4496" s="21">
        <f>IF($A4496="","",$A4496&amp;"|"&amp;$C4496)</f>
        <v/>
      </c>
      <c r="R4496" s="21">
        <f>IF($A4496="","",$A4496&amp;"|"&amp;$C4496&amp;"|"&amp;$D4496)</f>
        <v/>
      </c>
      <c r="S4496" s="21">
        <f>IF($A4496="","",IFERROR(INDEX(Offerte!$D$2:$D$200,MATCH($Q4496,Offerte!$L$2:$L$200,0)),0))</f>
        <v/>
      </c>
      <c r="T4496" s="21">
        <f>IF($A4496="","",IFERROR(INDEX(Offerte!$G$2:$G$200,MATCH($Q4496,Offerte!$L$2:$L$200,0)),"NO"))</f>
        <v/>
      </c>
    </row>
    <row r="4497">
      <c r="A4497" s="10">
        <f>IF(Offerte!$A146="","",Offerte!$A146)</f>
        <v/>
      </c>
      <c r="B4497" s="10">
        <f>IF(Offerte!$A146="","",Offerte!$B146)</f>
        <v/>
      </c>
      <c r="C4497" s="10">
        <f>IF(Offerte!$A146="","",Offerte!$C146)</f>
        <v/>
      </c>
      <c r="D4497" s="10" t="inlineStr">
        <is>
          <t>G.3.1</t>
        </is>
      </c>
      <c r="E4497" s="10" t="inlineStr">
        <is>
          <t>G</t>
        </is>
      </c>
      <c r="F4497" s="10" t="inlineStr">
        <is>
          <t>T</t>
        </is>
      </c>
      <c r="G4497" s="10" t="inlineStr">
        <is>
          <t>tabular</t>
        </is>
      </c>
      <c r="H4497" s="10" t="n">
        <v>1</v>
      </c>
      <c r="I4497" s="10" t="inlineStr">
        <is>
          <t>Certificazioni di responsabilità sociale</t>
        </is>
      </c>
      <c r="J4497" s="20" t="n"/>
      <c r="K4497" s="20" t="n"/>
      <c r="L4497" s="20" t="n"/>
      <c r="M4497" s="20" t="n"/>
      <c r="N4497" s="21">
        <f>IF($A4497="","",IF(IFERROR(VALUE($M4497),0)=1,1,0))</f>
        <v/>
      </c>
      <c r="O4497" s="21">
        <f>IF($A4497="",0,IF(OR($S4497&lt;&gt;1,COUNTA($J4497:$M4497)=0),0,IF($N4497=1,$H4497,0)))</f>
        <v/>
      </c>
      <c r="P4497" s="10" t="inlineStr">
        <is>
          <t>sì/no</t>
        </is>
      </c>
      <c r="Q4497" s="21">
        <f>IF($A4497="","",$A4497&amp;"|"&amp;$C4497)</f>
        <v/>
      </c>
      <c r="R4497" s="21">
        <f>IF($A4497="","",$A4497&amp;"|"&amp;$C4497&amp;"|"&amp;$D4497)</f>
        <v/>
      </c>
      <c r="S4497" s="21">
        <f>IF($A4497="","",IFERROR(INDEX(Offerte!$D$2:$D$200,MATCH($Q4497,Offerte!$L$2:$L$200,0)),0))</f>
        <v/>
      </c>
      <c r="T4497" s="21">
        <f>IF($A4497="","",IFERROR(INDEX(Offerte!$G$2:$G$200,MATCH($Q4497,Offerte!$L$2:$L$200,0)),"NO"))</f>
        <v/>
      </c>
    </row>
    <row r="4498">
      <c r="A4498" s="10">
        <f>IF(Offerte!$A146="","",Offerte!$A146)</f>
        <v/>
      </c>
      <c r="B4498" s="10">
        <f>IF(Offerte!$A146="","",Offerte!$B146)</f>
        <v/>
      </c>
      <c r="C4498" s="10">
        <f>IF(Offerte!$A146="","",Offerte!$C146)</f>
        <v/>
      </c>
      <c r="D4498" s="10" t="inlineStr">
        <is>
          <t>G.4.1</t>
        </is>
      </c>
      <c r="E4498" s="10" t="inlineStr">
        <is>
          <t>G</t>
        </is>
      </c>
      <c r="F4498" s="10" t="inlineStr">
        <is>
          <t>D</t>
        </is>
      </c>
      <c r="G4498" s="10" t="inlineStr">
        <is>
          <t>discretionary</t>
        </is>
      </c>
      <c r="H4498" s="10" t="n">
        <v>2</v>
      </c>
      <c r="I4498" s="10" t="inlineStr">
        <is>
          <t>Qualità del piano di formazione del personale</t>
        </is>
      </c>
      <c r="J4498" s="20" t="n"/>
      <c r="K4498" s="20" t="n"/>
      <c r="L4498" s="20" t="n"/>
      <c r="M4498" s="20" t="n"/>
      <c r="N4498" s="21">
        <f>IF($A4498="","",MAX(0,MIN(1,IFERROR(VALUE($M4498),0))))</f>
        <v/>
      </c>
      <c r="O4498" s="21">
        <f>IF($A4498="",0,IF(OR($S4498&lt;&gt;1,COUNTA($J4498:$M4498)=0),0,IF(SUMPRODUCT(MAX(($C$5:$C$6173=$C4498)*($D$5:$D$6173=$D4498)*($S$5:$S$6173=1)*IFERROR($N$5:$N$6173*1,0)))&gt;0,ROUND($H4498*($N4498/SUMPRODUCT(MAX(($C$5:$C$6173=$C4498)*($D$5:$D$6173=$D4498)*($S$5:$S$6173=1)*IFERROR($N$5:$N$6173*1,0)))),4),0)))</f>
        <v/>
      </c>
      <c r="P4498" s="10" t="inlineStr">
        <is>
          <t>coeff.</t>
        </is>
      </c>
      <c r="Q4498" s="21">
        <f>IF($A4498="","",$A4498&amp;"|"&amp;$C4498)</f>
        <v/>
      </c>
      <c r="R4498" s="21">
        <f>IF($A4498="","",$A4498&amp;"|"&amp;$C4498&amp;"|"&amp;$D4498)</f>
        <v/>
      </c>
      <c r="S4498" s="21">
        <f>IF($A4498="","",IFERROR(INDEX(Offerte!$D$2:$D$200,MATCH($Q4498,Offerte!$L$2:$L$200,0)),0))</f>
        <v/>
      </c>
      <c r="T4498" s="21">
        <f>IF($A4498="","",IFERROR(INDEX(Offerte!$G$2:$G$200,MATCH($Q4498,Offerte!$L$2:$L$200,0)),"NO"))</f>
        <v/>
      </c>
    </row>
    <row r="4499">
      <c r="A4499" s="10">
        <f>IF(Offerte!$A146="","",Offerte!$A146)</f>
        <v/>
      </c>
      <c r="B4499" s="10">
        <f>IF(Offerte!$A146="","",Offerte!$B146)</f>
        <v/>
      </c>
      <c r="C4499" s="10">
        <f>IF(Offerte!$A146="","",Offerte!$C146)</f>
        <v/>
      </c>
      <c r="D4499" s="10" t="inlineStr">
        <is>
          <t>G.5.1</t>
        </is>
      </c>
      <c r="E4499" s="10" t="inlineStr">
        <is>
          <t>G</t>
        </is>
      </c>
      <c r="F4499" s="10" t="inlineStr">
        <is>
          <t>T</t>
        </is>
      </c>
      <c r="G4499" s="10" t="inlineStr">
        <is>
          <t>tabular</t>
        </is>
      </c>
      <c r="H4499" s="10" t="n">
        <v>1</v>
      </c>
      <c r="I4499" s="10" t="inlineStr">
        <is>
          <t>Impegno al mantenimento delle garanzie del contratto di secondo livello del gestore uscente</t>
        </is>
      </c>
      <c r="J4499" s="20" t="n"/>
      <c r="K4499" s="20" t="n"/>
      <c r="L4499" s="20" t="n"/>
      <c r="M4499" s="20" t="n"/>
      <c r="N4499" s="21">
        <f>IF($A4499="","",IF(IFERROR(VALUE($M4499),0)=1,1,0))</f>
        <v/>
      </c>
      <c r="O4499" s="21">
        <f>IF($A4499="",0,IF(OR($S4499&lt;&gt;1,COUNTA($J4499:$M4499)=0),0,IF($N4499=1,$H4499,0)))</f>
        <v/>
      </c>
      <c r="P4499" s="10" t="inlineStr">
        <is>
          <t>sì/no</t>
        </is>
      </c>
      <c r="Q4499" s="21">
        <f>IF($A4499="","",$A4499&amp;"|"&amp;$C4499)</f>
        <v/>
      </c>
      <c r="R4499" s="21">
        <f>IF($A4499="","",$A4499&amp;"|"&amp;$C4499&amp;"|"&amp;$D4499)</f>
        <v/>
      </c>
      <c r="S4499" s="21">
        <f>IF($A4499="","",IFERROR(INDEX(Offerte!$D$2:$D$200,MATCH($Q4499,Offerte!$L$2:$L$200,0)),0))</f>
        <v/>
      </c>
      <c r="T4499" s="21">
        <f>IF($A4499="","",IFERROR(INDEX(Offerte!$G$2:$G$200,MATCH($Q4499,Offerte!$L$2:$L$200,0)),"NO"))</f>
        <v/>
      </c>
    </row>
    <row r="4500">
      <c r="A4500" s="10">
        <f>IF(Offerte!$A147="","",Offerte!$A147)</f>
        <v/>
      </c>
      <c r="B4500" s="10">
        <f>IF(Offerte!$A147="","",Offerte!$B147)</f>
        <v/>
      </c>
      <c r="C4500" s="10">
        <f>IF(Offerte!$A147="","",Offerte!$C147)</f>
        <v/>
      </c>
      <c r="D4500" s="10" t="inlineStr">
        <is>
          <t>A.1.1</t>
        </is>
      </c>
      <c r="E4500" s="10" t="inlineStr">
        <is>
          <t>A</t>
        </is>
      </c>
      <c r="F4500" s="10" t="inlineStr">
        <is>
          <t>Q</t>
        </is>
      </c>
      <c r="G4500" s="10" t="inlineStr">
        <is>
          <t>higher</t>
        </is>
      </c>
      <c r="H4500" s="10" t="n">
        <v>3</v>
      </c>
      <c r="I4500" s="10" t="inlineStr">
        <is>
          <t>Tasso aggiuntivo di corse controllate</t>
        </is>
      </c>
      <c r="J4500" s="20" t="n"/>
      <c r="K4500" s="20" t="n"/>
      <c r="L4500" s="20" t="n"/>
      <c r="M4500" s="20" t="n"/>
      <c r="N4500" s="21">
        <f>IF($A4500="","",IFERROR(VALUE($K4500)/VALUE($L4500)*100,IFERROR(VALUE($J4500),0)))</f>
        <v/>
      </c>
      <c r="O4500" s="21">
        <f>IF($A4500="",0,IF(OR($S4500&lt;&gt;1,COUNTA($J4500:$M4500)=0),0,IF(SUMPRODUCT(MAX(($C$5:$C$6173=$C4500)*($D$5:$D$6173=$D4500)*($S$5:$S$6173=1)*IFERROR($N$5:$N$6173*1,0)))&gt;0,ROUND($H4500*($N4500/SUMPRODUCT(MAX(($C$5:$C$6173=$C4500)*($D$5:$D$6173=$D4500)*($S$5:$S$6173=1)*IFERROR($N$5:$N$6173*1,0)))),4),0)))</f>
        <v/>
      </c>
      <c r="P4500" s="10" t="inlineStr">
        <is>
          <t>Corse controllate annue / Corse programmate annue</t>
        </is>
      </c>
      <c r="Q4500" s="21">
        <f>IF($A4500="","",$A4500&amp;"|"&amp;$C4500)</f>
        <v/>
      </c>
      <c r="R4500" s="21">
        <f>IF($A4500="","",$A4500&amp;"|"&amp;$C4500&amp;"|"&amp;$D4500)</f>
        <v/>
      </c>
      <c r="S4500" s="21">
        <f>IF($A4500="","",IFERROR(INDEX(Offerte!$D$2:$D$200,MATCH($Q4500,Offerte!$L$2:$L$200,0)),0))</f>
        <v/>
      </c>
      <c r="T4500" s="21">
        <f>IF($A4500="","",IFERROR(INDEX(Offerte!$G$2:$G$200,MATCH($Q4500,Offerte!$L$2:$L$200,0)),"NO"))</f>
        <v/>
      </c>
    </row>
    <row r="4501">
      <c r="A4501" s="10">
        <f>IF(Offerte!$A147="","",Offerte!$A147)</f>
        <v/>
      </c>
      <c r="B4501" s="10">
        <f>IF(Offerte!$A147="","",Offerte!$B147)</f>
        <v/>
      </c>
      <c r="C4501" s="10">
        <f>IF(Offerte!$A147="","",Offerte!$C147)</f>
        <v/>
      </c>
      <c r="D4501" s="10" t="inlineStr">
        <is>
          <t>A.1.2</t>
        </is>
      </c>
      <c r="E4501" s="10" t="inlineStr">
        <is>
          <t>A</t>
        </is>
      </c>
      <c r="F4501" s="10" t="inlineStr">
        <is>
          <t>Q</t>
        </is>
      </c>
      <c r="G4501" s="10" t="inlineStr">
        <is>
          <t>higher</t>
        </is>
      </c>
      <c r="H4501" s="10" t="n">
        <v>4</v>
      </c>
      <c r="I4501" s="10" t="inlineStr">
        <is>
          <t>Numero aggiuntivo di passeggeri controllati</t>
        </is>
      </c>
      <c r="J4501" s="20" t="n"/>
      <c r="K4501" s="20" t="n"/>
      <c r="L4501" s="20" t="n"/>
      <c r="M4501" s="20" t="n"/>
      <c r="N4501" s="21">
        <f>IF($A4501="","",IFERROR(VALUE($J4501),0))</f>
        <v/>
      </c>
      <c r="O4501" s="21">
        <f>IF($A4501="",0,IF(OR($S4501&lt;&gt;1,COUNTA($J4501:$M4501)=0),0,IF(SUMPRODUCT(MAX(($C$5:$C$6173=$C4501)*($D$5:$D$6173=$D4501)*($S$5:$S$6173=1)*IFERROR($N$5:$N$6173*1,0)))&gt;0,ROUND($H4501*($N4501/SUMPRODUCT(MAX(($C$5:$C$6173=$C4501)*($D$5:$D$6173=$D4501)*($S$5:$S$6173=1)*IFERROR($N$5:$N$6173*1,0)))),4),0)))</f>
        <v/>
      </c>
      <c r="P4501" s="10" t="inlineStr">
        <is>
          <t>passeggeri/anno</t>
        </is>
      </c>
      <c r="Q4501" s="21">
        <f>IF($A4501="","",$A4501&amp;"|"&amp;$C4501)</f>
        <v/>
      </c>
      <c r="R4501" s="21">
        <f>IF($A4501="","",$A4501&amp;"|"&amp;$C4501&amp;"|"&amp;$D4501)</f>
        <v/>
      </c>
      <c r="S4501" s="21">
        <f>IF($A4501="","",IFERROR(INDEX(Offerte!$D$2:$D$200,MATCH($Q4501,Offerte!$L$2:$L$200,0)),0))</f>
        <v/>
      </c>
      <c r="T4501" s="21">
        <f>IF($A4501="","",IFERROR(INDEX(Offerte!$G$2:$G$200,MATCH($Q4501,Offerte!$L$2:$L$200,0)),"NO"))</f>
        <v/>
      </c>
    </row>
    <row r="4502">
      <c r="A4502" s="10">
        <f>IF(Offerte!$A147="","",Offerte!$A147)</f>
        <v/>
      </c>
      <c r="B4502" s="10">
        <f>IF(Offerte!$A147="","",Offerte!$B147)</f>
        <v/>
      </c>
      <c r="C4502" s="10">
        <f>IF(Offerte!$A147="","",Offerte!$C147)</f>
        <v/>
      </c>
      <c r="D4502" s="10" t="inlineStr">
        <is>
          <t>B.1.1</t>
        </is>
      </c>
      <c r="E4502" s="10" t="inlineStr">
        <is>
          <t>B</t>
        </is>
      </c>
      <c r="F4502" s="10" t="inlineStr">
        <is>
          <t>Q</t>
        </is>
      </c>
      <c r="G4502" s="10" t="inlineStr">
        <is>
          <t>higher</t>
        </is>
      </c>
      <c r="H4502" s="10" t="n">
        <v>3</v>
      </c>
      <c r="I4502" s="10" t="inlineStr">
        <is>
          <t>Incremento dei posti offerti nelle fasce di punta</t>
        </is>
      </c>
      <c r="J4502" s="20" t="n"/>
      <c r="K4502" s="20" t="n"/>
      <c r="L4502" s="20" t="n"/>
      <c r="M4502" s="20" t="n"/>
      <c r="N4502" s="21">
        <f>IF($A4502="","",IFERROR(VALUE($J4502),0))</f>
        <v/>
      </c>
      <c r="O4502" s="21">
        <f>IF($A4502="",0,IF(OR($S4502&lt;&gt;1,COUNTA($J4502:$M4502)=0),0,IF(SUMPRODUCT(MAX(($C$5:$C$6173=$C4502)*($D$5:$D$6173=$D4502)*($S$5:$S$6173=1)*IFERROR($N$5:$N$6173*1,0)))&gt;0,ROUND($H4502*($N4502/SUMPRODUCT(MAX(($C$5:$C$6173=$C4502)*($D$5:$D$6173=$D4502)*($S$5:$S$6173=1)*IFERROR($N$5:$N$6173*1,0)))),4),0)))</f>
        <v/>
      </c>
      <c r="P4502" s="10" t="inlineStr">
        <is>
          <t>posti*km</t>
        </is>
      </c>
      <c r="Q4502" s="21">
        <f>IF($A4502="","",$A4502&amp;"|"&amp;$C4502)</f>
        <v/>
      </c>
      <c r="R4502" s="21">
        <f>IF($A4502="","",$A4502&amp;"|"&amp;$C4502&amp;"|"&amp;$D4502)</f>
        <v/>
      </c>
      <c r="S4502" s="21">
        <f>IF($A4502="","",IFERROR(INDEX(Offerte!$D$2:$D$200,MATCH($Q4502,Offerte!$L$2:$L$200,0)),0))</f>
        <v/>
      </c>
      <c r="T4502" s="21">
        <f>IF($A4502="","",IFERROR(INDEX(Offerte!$G$2:$G$200,MATCH($Q4502,Offerte!$L$2:$L$200,0)),"NO"))</f>
        <v/>
      </c>
    </row>
    <row r="4503">
      <c r="A4503" s="10">
        <f>IF(Offerte!$A147="","",Offerte!$A147)</f>
        <v/>
      </c>
      <c r="B4503" s="10">
        <f>IF(Offerte!$A147="","",Offerte!$B147)</f>
        <v/>
      </c>
      <c r="C4503" s="10">
        <f>IF(Offerte!$A147="","",Offerte!$C147)</f>
        <v/>
      </c>
      <c r="D4503" s="10" t="inlineStr">
        <is>
          <t>B.2.1</t>
        </is>
      </c>
      <c r="E4503" s="10" t="inlineStr">
        <is>
          <t>B</t>
        </is>
      </c>
      <c r="F4503" s="10" t="inlineStr">
        <is>
          <t>Q</t>
        </is>
      </c>
      <c r="G4503" s="10" t="inlineStr">
        <is>
          <t>higher</t>
        </is>
      </c>
      <c r="H4503" s="10" t="n">
        <v>4</v>
      </c>
      <c r="I4503" s="10" t="inlineStr">
        <is>
          <t>Corse aggiuntive nell'arco giornaliero base</t>
        </is>
      </c>
      <c r="J4503" s="20" t="n"/>
      <c r="K4503" s="20" t="n"/>
      <c r="L4503" s="20" t="n"/>
      <c r="M4503" s="20" t="n"/>
      <c r="N4503" s="21">
        <f>IF($A4503="","",IFERROR(VALUE($J4503),0))</f>
        <v/>
      </c>
      <c r="O4503" s="21">
        <f>IF($A4503="",0,IF(OR($S4503&lt;&gt;1,COUNTA($J4503:$M4503)=0),0,IF(SUMPRODUCT(MAX(($C$5:$C$6173=$C4503)*($D$5:$D$6173=$D4503)*($S$5:$S$6173=1)*IFERROR($N$5:$N$6173*1,0)))&gt;0,ROUND($H4503*($N4503/SUMPRODUCT(MAX(($C$5:$C$6173=$C4503)*($D$5:$D$6173=$D4503)*($S$5:$S$6173=1)*IFERROR($N$5:$N$6173*1,0)))),4),0)))</f>
        <v/>
      </c>
      <c r="P4503" s="10" t="inlineStr">
        <is>
          <t>corse</t>
        </is>
      </c>
      <c r="Q4503" s="21">
        <f>IF($A4503="","",$A4503&amp;"|"&amp;$C4503)</f>
        <v/>
      </c>
      <c r="R4503" s="21">
        <f>IF($A4503="","",$A4503&amp;"|"&amp;$C4503&amp;"|"&amp;$D4503)</f>
        <v/>
      </c>
      <c r="S4503" s="21">
        <f>IF($A4503="","",IFERROR(INDEX(Offerte!$D$2:$D$200,MATCH($Q4503,Offerte!$L$2:$L$200,0)),0))</f>
        <v/>
      </c>
      <c r="T4503" s="21">
        <f>IF($A4503="","",IFERROR(INDEX(Offerte!$G$2:$G$200,MATCH($Q4503,Offerte!$L$2:$L$200,0)),"NO"))</f>
        <v/>
      </c>
    </row>
    <row r="4504">
      <c r="A4504" s="10">
        <f>IF(Offerte!$A147="","",Offerte!$A147)</f>
        <v/>
      </c>
      <c r="B4504" s="10">
        <f>IF(Offerte!$A147="","",Offerte!$B147)</f>
        <v/>
      </c>
      <c r="C4504" s="10">
        <f>IF(Offerte!$A147="","",Offerte!$C147)</f>
        <v/>
      </c>
      <c r="D4504" s="10" t="inlineStr">
        <is>
          <t>B.3.1</t>
        </is>
      </c>
      <c r="E4504" s="10" t="inlineStr">
        <is>
          <t>B</t>
        </is>
      </c>
      <c r="F4504" s="10" t="inlineStr">
        <is>
          <t>Q</t>
        </is>
      </c>
      <c r="G4504" s="10" t="inlineStr">
        <is>
          <t>higher</t>
        </is>
      </c>
      <c r="H4504" s="10" t="n">
        <v>2</v>
      </c>
      <c r="I4504" s="10" t="inlineStr">
        <is>
          <t>Numero di corse aggiuntive per allungamento dell'arco di servizio giornaliero nelle fasce serali</t>
        </is>
      </c>
      <c r="J4504" s="20" t="n"/>
      <c r="K4504" s="20" t="n"/>
      <c r="L4504" s="20" t="n"/>
      <c r="M4504" s="20" t="n"/>
      <c r="N4504" s="21">
        <f>IF($A4504="","",IFERROR(VALUE($J4504),0))</f>
        <v/>
      </c>
      <c r="O4504" s="21">
        <f>IF($A4504="",0,IF(OR($S4504&lt;&gt;1,COUNTA($J4504:$M4504)=0),0,IF(SUMPRODUCT(MAX(($C$5:$C$6173=$C4504)*($D$5:$D$6173=$D4504)*($S$5:$S$6173=1)*IFERROR($N$5:$N$6173*1,0)))&gt;0,ROUND($H4504*($N4504/SUMPRODUCT(MAX(($C$5:$C$6173=$C4504)*($D$5:$D$6173=$D4504)*($S$5:$S$6173=1)*IFERROR($N$5:$N$6173*1,0)))),4),0)))</f>
        <v/>
      </c>
      <c r="P4504" s="10" t="inlineStr">
        <is>
          <t>corse</t>
        </is>
      </c>
      <c r="Q4504" s="21">
        <f>IF($A4504="","",$A4504&amp;"|"&amp;$C4504)</f>
        <v/>
      </c>
      <c r="R4504" s="21">
        <f>IF($A4504="","",$A4504&amp;"|"&amp;$C4504&amp;"|"&amp;$D4504)</f>
        <v/>
      </c>
      <c r="S4504" s="21">
        <f>IF($A4504="","",IFERROR(INDEX(Offerte!$D$2:$D$200,MATCH($Q4504,Offerte!$L$2:$L$200,0)),0))</f>
        <v/>
      </c>
      <c r="T4504" s="21">
        <f>IF($A4504="","",IFERROR(INDEX(Offerte!$G$2:$G$200,MATCH($Q4504,Offerte!$L$2:$L$200,0)),"NO"))</f>
        <v/>
      </c>
    </row>
    <row r="4505">
      <c r="A4505" s="10">
        <f>IF(Offerte!$A147="","",Offerte!$A147)</f>
        <v/>
      </c>
      <c r="B4505" s="10">
        <f>IF(Offerte!$A147="","",Offerte!$B147)</f>
        <v/>
      </c>
      <c r="C4505" s="10">
        <f>IF(Offerte!$A147="","",Offerte!$C147)</f>
        <v/>
      </c>
      <c r="D4505" s="10" t="inlineStr">
        <is>
          <t>B.4.1</t>
        </is>
      </c>
      <c r="E4505" s="10" t="inlineStr">
        <is>
          <t>B</t>
        </is>
      </c>
      <c r="F4505" s="10" t="inlineStr">
        <is>
          <t>Q</t>
        </is>
      </c>
      <c r="G4505" s="10" t="inlineStr">
        <is>
          <t>higher</t>
        </is>
      </c>
      <c r="H4505" s="10" t="n">
        <v>3</v>
      </c>
      <c r="I4505" s="10" t="inlineStr">
        <is>
          <t>Percorrenze aggiuntive offerte nel Programma d'esercizio delle prime due fasi attuative</t>
        </is>
      </c>
      <c r="J4505" s="20" t="n"/>
      <c r="K4505" s="20" t="n"/>
      <c r="L4505" s="20" t="n"/>
      <c r="M4505" s="20" t="n"/>
      <c r="N4505" s="21">
        <f>IF($A4505="","",IFERROR(VALUE($J4505),0))</f>
        <v/>
      </c>
      <c r="O4505" s="21">
        <f>IF($A4505="",0,IF(OR($S4505&lt;&gt;1,COUNTA($J4505:$M4505)=0),0,IF(SUMPRODUCT(MAX(($C$5:$C$6173=$C4505)*($D$5:$D$6173=$D4505)*($S$5:$S$6173=1)*IFERROR($N$5:$N$6173*1,0)))&gt;0,ROUND($H4505*($N4505/SUMPRODUCT(MAX(($C$5:$C$6173=$C4505)*($D$5:$D$6173=$D4505)*($S$5:$S$6173=1)*IFERROR($N$5:$N$6173*1,0)))),4),0)))</f>
        <v/>
      </c>
      <c r="P4505" s="10" t="inlineStr">
        <is>
          <t>vett*km</t>
        </is>
      </c>
      <c r="Q4505" s="21">
        <f>IF($A4505="","",$A4505&amp;"|"&amp;$C4505)</f>
        <v/>
      </c>
      <c r="R4505" s="21">
        <f>IF($A4505="","",$A4505&amp;"|"&amp;$C4505&amp;"|"&amp;$D4505)</f>
        <v/>
      </c>
      <c r="S4505" s="21">
        <f>IF($A4505="","",IFERROR(INDEX(Offerte!$D$2:$D$200,MATCH($Q4505,Offerte!$L$2:$L$200,0)),0))</f>
        <v/>
      </c>
      <c r="T4505" s="21">
        <f>IF($A4505="","",IFERROR(INDEX(Offerte!$G$2:$G$200,MATCH($Q4505,Offerte!$L$2:$L$200,0)),"NO"))</f>
        <v/>
      </c>
    </row>
    <row r="4506">
      <c r="A4506" s="10">
        <f>IF(Offerte!$A147="","",Offerte!$A147)</f>
        <v/>
      </c>
      <c r="B4506" s="10">
        <f>IF(Offerte!$A147="","",Offerte!$B147)</f>
        <v/>
      </c>
      <c r="C4506" s="10">
        <f>IF(Offerte!$A147="","",Offerte!$C147)</f>
        <v/>
      </c>
      <c r="D4506" s="10" t="inlineStr">
        <is>
          <t>B.5.1</t>
        </is>
      </c>
      <c r="E4506" s="10" t="inlineStr">
        <is>
          <t>B</t>
        </is>
      </c>
      <c r="F4506" s="10" t="inlineStr">
        <is>
          <t>D</t>
        </is>
      </c>
      <c r="G4506" s="10" t="inlineStr">
        <is>
          <t>discretionary</t>
        </is>
      </c>
      <c r="H4506" s="10" t="n">
        <v>2</v>
      </c>
      <c r="I4506" s="10" t="inlineStr">
        <is>
          <t>Efficacia del progetto di servizi complementari DRT</t>
        </is>
      </c>
      <c r="J4506" s="20" t="n"/>
      <c r="K4506" s="20" t="n"/>
      <c r="L4506" s="20" t="n"/>
      <c r="M4506" s="20" t="n"/>
      <c r="N4506" s="21">
        <f>IF($A4506="","",MAX(0,MIN(1,IFERROR(VALUE($M4506),0))))</f>
        <v/>
      </c>
      <c r="O4506" s="21">
        <f>IF($A4506="",0,IF(OR($S4506&lt;&gt;1,COUNTA($J4506:$M4506)=0),0,IF(SUMPRODUCT(MAX(($C$5:$C$6173=$C4506)*($D$5:$D$6173=$D4506)*($S$5:$S$6173=1)*IFERROR($N$5:$N$6173*1,0)))&gt;0,ROUND($H4506*($N4506/SUMPRODUCT(MAX(($C$5:$C$6173=$C4506)*($D$5:$D$6173=$D4506)*($S$5:$S$6173=1)*IFERROR($N$5:$N$6173*1,0)))),4),0)))</f>
        <v/>
      </c>
      <c r="P4506" s="10" t="inlineStr">
        <is>
          <t>coeff.</t>
        </is>
      </c>
      <c r="Q4506" s="21">
        <f>IF($A4506="","",$A4506&amp;"|"&amp;$C4506)</f>
        <v/>
      </c>
      <c r="R4506" s="21">
        <f>IF($A4506="","",$A4506&amp;"|"&amp;$C4506&amp;"|"&amp;$D4506)</f>
        <v/>
      </c>
      <c r="S4506" s="21">
        <f>IF($A4506="","",IFERROR(INDEX(Offerte!$D$2:$D$200,MATCH($Q4506,Offerte!$L$2:$L$200,0)),0))</f>
        <v/>
      </c>
      <c r="T4506" s="21">
        <f>IF($A4506="","",IFERROR(INDEX(Offerte!$G$2:$G$200,MATCH($Q4506,Offerte!$L$2:$L$200,0)),"NO"))</f>
        <v/>
      </c>
    </row>
    <row r="4507">
      <c r="A4507" s="10">
        <f>IF(Offerte!$A147="","",Offerte!$A147)</f>
        <v/>
      </c>
      <c r="B4507" s="10">
        <f>IF(Offerte!$A147="","",Offerte!$B147)</f>
        <v/>
      </c>
      <c r="C4507" s="10">
        <f>IF(Offerte!$A147="","",Offerte!$C147)</f>
        <v/>
      </c>
      <c r="D4507" s="10" t="inlineStr">
        <is>
          <t>C.1.1</t>
        </is>
      </c>
      <c r="E4507" s="10" t="inlineStr">
        <is>
          <t>C</t>
        </is>
      </c>
      <c r="F4507" s="10" t="inlineStr">
        <is>
          <t>Q</t>
        </is>
      </c>
      <c r="G4507" s="10" t="inlineStr">
        <is>
          <t>higher</t>
        </is>
      </c>
      <c r="H4507" s="10" t="n">
        <v>2</v>
      </c>
      <c r="I4507" s="10" t="inlineStr">
        <is>
          <t>Tasso di copertura del servizio con telecamere BSD</t>
        </is>
      </c>
      <c r="J4507" s="20" t="n"/>
      <c r="K4507" s="20" t="n"/>
      <c r="L4507" s="20" t="n"/>
      <c r="M4507" s="20" t="n"/>
      <c r="N4507" s="21">
        <f>IF($A4507="","",IFERROR(VALUE($K4507)/VALUE($L4507),IFERROR(VALUE($J4507),0)))</f>
        <v/>
      </c>
      <c r="O4507" s="21">
        <f>IF($A4507="",0,IF(OR($S4507&lt;&gt;1,COUNTA($J4507:$M4507)=0),0,IF(SUMPRODUCT(MAX(($C$5:$C$6173=$C4507)*($D$5:$D$6173=$D4507)*($S$5:$S$6173=1)*IFERROR($N$5:$N$6173*1,0)))&gt;0,ROUND($H4507*($N4507/SUMPRODUCT(MAX(($C$5:$C$6173=$C4507)*($D$5:$D$6173=$D4507)*($S$5:$S$6173=1)*IFERROR($N$5:$N$6173*1,0)))),4),0)))</f>
        <v/>
      </c>
      <c r="P4507" s="10" t="inlineStr">
        <is>
          <t>Autobus attrezzati con telecamere BSD / Autobus totali in offerta, incluse scorte</t>
        </is>
      </c>
      <c r="Q4507" s="21">
        <f>IF($A4507="","",$A4507&amp;"|"&amp;$C4507)</f>
        <v/>
      </c>
      <c r="R4507" s="21">
        <f>IF($A4507="","",$A4507&amp;"|"&amp;$C4507&amp;"|"&amp;$D4507)</f>
        <v/>
      </c>
      <c r="S4507" s="21">
        <f>IF($A4507="","",IFERROR(INDEX(Offerte!$D$2:$D$200,MATCH($Q4507,Offerte!$L$2:$L$200,0)),0))</f>
        <v/>
      </c>
      <c r="T4507" s="21">
        <f>IF($A4507="","",IFERROR(INDEX(Offerte!$G$2:$G$200,MATCH($Q4507,Offerte!$L$2:$L$200,0)),"NO"))</f>
        <v/>
      </c>
    </row>
    <row r="4508">
      <c r="A4508" s="10">
        <f>IF(Offerte!$A147="","",Offerte!$A147)</f>
        <v/>
      </c>
      <c r="B4508" s="10">
        <f>IF(Offerte!$A147="","",Offerte!$B147)</f>
        <v/>
      </c>
      <c r="C4508" s="10">
        <f>IF(Offerte!$A147="","",Offerte!$C147)</f>
        <v/>
      </c>
      <c r="D4508" s="10" t="inlineStr">
        <is>
          <t>C.1.2</t>
        </is>
      </c>
      <c r="E4508" s="10" t="inlineStr">
        <is>
          <t>C</t>
        </is>
      </c>
      <c r="F4508" s="10" t="inlineStr">
        <is>
          <t>Q</t>
        </is>
      </c>
      <c r="G4508" s="10" t="inlineStr">
        <is>
          <t>higher</t>
        </is>
      </c>
      <c r="H4508" s="10" t="n">
        <v>2</v>
      </c>
      <c r="I4508" s="10" t="inlineStr">
        <is>
          <t>Tasso di copertura del servizio con telecamere ADAS</t>
        </is>
      </c>
      <c r="J4508" s="20" t="n"/>
      <c r="K4508" s="20" t="n"/>
      <c r="L4508" s="20" t="n"/>
      <c r="M4508" s="20" t="n"/>
      <c r="N4508" s="21">
        <f>IF($A4508="","",IFERROR(VALUE($K4508)/VALUE($L4508),IFERROR(VALUE($J4508),0)))</f>
        <v/>
      </c>
      <c r="O4508" s="21">
        <f>IF($A4508="",0,IF(OR($S4508&lt;&gt;1,COUNTA($J4508:$M4508)=0),0,IF(SUMPRODUCT(MAX(($C$5:$C$6173=$C4508)*($D$5:$D$6173=$D4508)*($S$5:$S$6173=1)*IFERROR($N$5:$N$6173*1,0)))&gt;0,ROUND($H4508*($N4508/SUMPRODUCT(MAX(($C$5:$C$6173=$C4508)*($D$5:$D$6173=$D4508)*($S$5:$S$6173=1)*IFERROR($N$5:$N$6173*1,0)))),4),0)))</f>
        <v/>
      </c>
      <c r="P4508" s="10" t="inlineStr">
        <is>
          <t>Autobus attrezzati con telecamere ADAS / Autobus totali in offerta, incluse scorte</t>
        </is>
      </c>
      <c r="Q4508" s="21">
        <f>IF($A4508="","",$A4508&amp;"|"&amp;$C4508)</f>
        <v/>
      </c>
      <c r="R4508" s="21">
        <f>IF($A4508="","",$A4508&amp;"|"&amp;$C4508&amp;"|"&amp;$D4508)</f>
        <v/>
      </c>
      <c r="S4508" s="21">
        <f>IF($A4508="","",IFERROR(INDEX(Offerte!$D$2:$D$200,MATCH($Q4508,Offerte!$L$2:$L$200,0)),0))</f>
        <v/>
      </c>
      <c r="T4508" s="21">
        <f>IF($A4508="","",IFERROR(INDEX(Offerte!$G$2:$G$200,MATCH($Q4508,Offerte!$L$2:$L$200,0)),"NO"))</f>
        <v/>
      </c>
    </row>
    <row r="4509">
      <c r="A4509" s="10">
        <f>IF(Offerte!$A147="","",Offerte!$A147)</f>
        <v/>
      </c>
      <c r="B4509" s="10">
        <f>IF(Offerte!$A147="","",Offerte!$B147)</f>
        <v/>
      </c>
      <c r="C4509" s="10">
        <f>IF(Offerte!$A147="","",Offerte!$C147)</f>
        <v/>
      </c>
      <c r="D4509" s="10" t="inlineStr">
        <is>
          <t>C.2.1</t>
        </is>
      </c>
      <c r="E4509" s="10" t="inlineStr">
        <is>
          <t>C</t>
        </is>
      </c>
      <c r="F4509" s="10" t="inlineStr">
        <is>
          <t>Q</t>
        </is>
      </c>
      <c r="G4509" s="10" t="inlineStr">
        <is>
          <t>higher</t>
        </is>
      </c>
      <c r="H4509" s="10" t="n">
        <v>3</v>
      </c>
      <c r="I4509" s="10" t="inlineStr">
        <is>
          <t>Tasso di copertura del servizio con telecamere di bordo di videosorveglianza</t>
        </is>
      </c>
      <c r="J4509" s="20" t="n"/>
      <c r="K4509" s="20" t="n"/>
      <c r="L4509" s="20" t="n"/>
      <c r="M4509" s="20" t="n"/>
      <c r="N4509" s="21">
        <f>IF($A4509="","",IFERROR(VALUE($K4509)/VALUE($L4509),IFERROR(VALUE($J4509),0)))</f>
        <v/>
      </c>
      <c r="O4509" s="21">
        <f>IF($A4509="",0,IF(OR($S4509&lt;&gt;1,COUNTA($J4509:$M4509)=0),0,IF(SUMPRODUCT(MAX(($C$5:$C$6173=$C4509)*($D$5:$D$6173=$D4509)*($S$5:$S$6173=1)*IFERROR($N$5:$N$6173*1,0)))&gt;0,ROUND($H4509*($N4509/SUMPRODUCT(MAX(($C$5:$C$6173=$C4509)*($D$5:$D$6173=$D4509)*($S$5:$S$6173=1)*IFERROR($N$5:$N$6173*1,0)))),4),0)))</f>
        <v/>
      </c>
      <c r="P4509" s="10" t="inlineStr">
        <is>
          <t>Autobus attrezzati con videosorveglianza / Autobus totali in offerta, incluse scorte</t>
        </is>
      </c>
      <c r="Q4509" s="21">
        <f>IF($A4509="","",$A4509&amp;"|"&amp;$C4509)</f>
        <v/>
      </c>
      <c r="R4509" s="21">
        <f>IF($A4509="","",$A4509&amp;"|"&amp;$C4509&amp;"|"&amp;$D4509)</f>
        <v/>
      </c>
      <c r="S4509" s="21">
        <f>IF($A4509="","",IFERROR(INDEX(Offerte!$D$2:$D$200,MATCH($Q4509,Offerte!$L$2:$L$200,0)),0))</f>
        <v/>
      </c>
      <c r="T4509" s="21">
        <f>IF($A4509="","",IFERROR(INDEX(Offerte!$G$2:$G$200,MATCH($Q4509,Offerte!$L$2:$L$200,0)),"NO"))</f>
        <v/>
      </c>
    </row>
    <row r="4510">
      <c r="A4510" s="10">
        <f>IF(Offerte!$A147="","",Offerte!$A147)</f>
        <v/>
      </c>
      <c r="B4510" s="10">
        <f>IF(Offerte!$A147="","",Offerte!$B147)</f>
        <v/>
      </c>
      <c r="C4510" s="10">
        <f>IF(Offerte!$A147="","",Offerte!$C147)</f>
        <v/>
      </c>
      <c r="D4510" s="10" t="inlineStr">
        <is>
          <t>C.2.2</t>
        </is>
      </c>
      <c r="E4510" s="10" t="inlineStr">
        <is>
          <t>C</t>
        </is>
      </c>
      <c r="F4510" s="10" t="inlineStr">
        <is>
          <t>T</t>
        </is>
      </c>
      <c r="G4510" s="10" t="inlineStr">
        <is>
          <t>tabular</t>
        </is>
      </c>
      <c r="H4510" s="10" t="n">
        <v>1</v>
      </c>
      <c r="I4510" s="10" t="inlineStr">
        <is>
          <t>Software video/audio analisi per situazioni di pericolo</t>
        </is>
      </c>
      <c r="J4510" s="20" t="n"/>
      <c r="K4510" s="20" t="n"/>
      <c r="L4510" s="20" t="n"/>
      <c r="M4510" s="20" t="n"/>
      <c r="N4510" s="21">
        <f>IF($A4510="","",IF(IFERROR(VALUE($M4510),0)=1,1,0))</f>
        <v/>
      </c>
      <c r="O4510" s="21">
        <f>IF($A4510="",0,IF(OR($S4510&lt;&gt;1,COUNTA($J4510:$M4510)=0),0,IF($N4510=1,$H4510,0)))</f>
        <v/>
      </c>
      <c r="P4510" s="10" t="inlineStr">
        <is>
          <t>sì/no</t>
        </is>
      </c>
      <c r="Q4510" s="21">
        <f>IF($A4510="","",$A4510&amp;"|"&amp;$C4510)</f>
        <v/>
      </c>
      <c r="R4510" s="21">
        <f>IF($A4510="","",$A4510&amp;"|"&amp;$C4510&amp;"|"&amp;$D4510)</f>
        <v/>
      </c>
      <c r="S4510" s="21">
        <f>IF($A4510="","",IFERROR(INDEX(Offerte!$D$2:$D$200,MATCH($Q4510,Offerte!$L$2:$L$200,0)),0))</f>
        <v/>
      </c>
      <c r="T4510" s="21">
        <f>IF($A4510="","",IFERROR(INDEX(Offerte!$G$2:$G$200,MATCH($Q4510,Offerte!$L$2:$L$200,0)),"NO"))</f>
        <v/>
      </c>
    </row>
    <row r="4511">
      <c r="A4511" s="10">
        <f>IF(Offerte!$A147="","",Offerte!$A147)</f>
        <v/>
      </c>
      <c r="B4511" s="10">
        <f>IF(Offerte!$A147="","",Offerte!$B147)</f>
        <v/>
      </c>
      <c r="C4511" s="10">
        <f>IF(Offerte!$A147="","",Offerte!$C147)</f>
        <v/>
      </c>
      <c r="D4511" s="10" t="inlineStr">
        <is>
          <t>C.2.3</t>
        </is>
      </c>
      <c r="E4511" s="10" t="inlineStr">
        <is>
          <t>C</t>
        </is>
      </c>
      <c r="F4511" s="10" t="inlineStr">
        <is>
          <t>T</t>
        </is>
      </c>
      <c r="G4511" s="10" t="inlineStr">
        <is>
          <t>tabular</t>
        </is>
      </c>
      <c r="H4511" s="10" t="n">
        <v>1</v>
      </c>
      <c r="I4511" s="10" t="inlineStr">
        <is>
          <t>Collegamento con centrale qualificata di pronto intervento</t>
        </is>
      </c>
      <c r="J4511" s="20" t="n"/>
      <c r="K4511" s="20" t="n"/>
      <c r="L4511" s="20" t="n"/>
      <c r="M4511" s="20" t="n"/>
      <c r="N4511" s="21">
        <f>IF($A4511="","",IF(IFERROR(VALUE($M4511),0)=1,1,0))</f>
        <v/>
      </c>
      <c r="O4511" s="21">
        <f>IF($A4511="",0,IF(OR($S4511&lt;&gt;1,COUNTA($J4511:$M4511)=0),0,IF($N4511=1,$H4511,0)))</f>
        <v/>
      </c>
      <c r="P4511" s="10" t="inlineStr">
        <is>
          <t>sì/no</t>
        </is>
      </c>
      <c r="Q4511" s="21">
        <f>IF($A4511="","",$A4511&amp;"|"&amp;$C4511)</f>
        <v/>
      </c>
      <c r="R4511" s="21">
        <f>IF($A4511="","",$A4511&amp;"|"&amp;$C4511&amp;"|"&amp;$D4511)</f>
        <v/>
      </c>
      <c r="S4511" s="21">
        <f>IF($A4511="","",IFERROR(INDEX(Offerte!$D$2:$D$200,MATCH($Q4511,Offerte!$L$2:$L$200,0)),0))</f>
        <v/>
      </c>
      <c r="T4511" s="21">
        <f>IF($A4511="","",IFERROR(INDEX(Offerte!$G$2:$G$200,MATCH($Q4511,Offerte!$L$2:$L$200,0)),"NO"))</f>
        <v/>
      </c>
    </row>
    <row r="4512">
      <c r="A4512" s="10">
        <f>IF(Offerte!$A147="","",Offerte!$A147)</f>
        <v/>
      </c>
      <c r="B4512" s="10">
        <f>IF(Offerte!$A147="","",Offerte!$B147)</f>
        <v/>
      </c>
      <c r="C4512" s="10">
        <f>IF(Offerte!$A147="","",Offerte!$C147)</f>
        <v/>
      </c>
      <c r="D4512" s="10" t="inlineStr">
        <is>
          <t>C.2.4</t>
        </is>
      </c>
      <c r="E4512" s="10" t="inlineStr">
        <is>
          <t>C</t>
        </is>
      </c>
      <c r="F4512" s="10" t="inlineStr">
        <is>
          <t>Q</t>
        </is>
      </c>
      <c r="G4512" s="10" t="inlineStr">
        <is>
          <t>higher</t>
        </is>
      </c>
      <c r="H4512" s="10" t="n">
        <v>1</v>
      </c>
      <c r="I4512" s="10" t="inlineStr">
        <is>
          <t>Tasso di copertura del servizio con dispositivi per la chiamata di emergenza del conducente</t>
        </is>
      </c>
      <c r="J4512" s="20" t="n"/>
      <c r="K4512" s="20" t="n"/>
      <c r="L4512" s="20" t="n"/>
      <c r="M4512" s="20" t="n"/>
      <c r="N4512" s="21">
        <f>IF($A4512="","",IFERROR(VALUE($K4512)/VALUE($L4512),IFERROR(VALUE($J4512),0)))</f>
        <v/>
      </c>
      <c r="O4512" s="21">
        <f>IF($A4512="",0,IF(OR($S4512&lt;&gt;1,COUNTA($J4512:$M4512)=0),0,IF(SUMPRODUCT(MAX(($C$5:$C$6173=$C4512)*($D$5:$D$6173=$D4512)*($S$5:$S$6173=1)*IFERROR($N$5:$N$6173*1,0)))&gt;0,ROUND($H4512*($N4512/SUMPRODUCT(MAX(($C$5:$C$6173=$C4512)*($D$5:$D$6173=$D4512)*($S$5:$S$6173=1)*IFERROR($N$5:$N$6173*1,0)))),4),0)))</f>
        <v/>
      </c>
      <c r="P4512" s="10" t="inlineStr">
        <is>
          <t>Autobus attrezzati con chiamata di emergenza / Autobus totali in offerta, incluse scorte</t>
        </is>
      </c>
      <c r="Q4512" s="21">
        <f>IF($A4512="","",$A4512&amp;"|"&amp;$C4512)</f>
        <v/>
      </c>
      <c r="R4512" s="21">
        <f>IF($A4512="","",$A4512&amp;"|"&amp;$C4512&amp;"|"&amp;$D4512)</f>
        <v/>
      </c>
      <c r="S4512" s="21">
        <f>IF($A4512="","",IFERROR(INDEX(Offerte!$D$2:$D$200,MATCH($Q4512,Offerte!$L$2:$L$200,0)),0))</f>
        <v/>
      </c>
      <c r="T4512" s="21">
        <f>IF($A4512="","",IFERROR(INDEX(Offerte!$G$2:$G$200,MATCH($Q4512,Offerte!$L$2:$L$200,0)),"NO"))</f>
        <v/>
      </c>
    </row>
    <row r="4513">
      <c r="A4513" s="10">
        <f>IF(Offerte!$A147="","",Offerte!$A147)</f>
        <v/>
      </c>
      <c r="B4513" s="10">
        <f>IF(Offerte!$A147="","",Offerte!$B147)</f>
        <v/>
      </c>
      <c r="C4513" s="10">
        <f>IF(Offerte!$A147="","",Offerte!$C147)</f>
        <v/>
      </c>
      <c r="D4513" s="10" t="inlineStr">
        <is>
          <t>C.3.1</t>
        </is>
      </c>
      <c r="E4513" s="10" t="inlineStr">
        <is>
          <t>C</t>
        </is>
      </c>
      <c r="F4513" s="10" t="inlineStr">
        <is>
          <t>Q</t>
        </is>
      </c>
      <c r="G4513" s="10" t="inlineStr">
        <is>
          <t>higher</t>
        </is>
      </c>
      <c r="H4513" s="10" t="n">
        <v>2</v>
      </c>
      <c r="I4513" s="10" t="inlineStr">
        <is>
          <t>Tasso di copertura del servizio con dispositivi di informazione dinamica a bordo mezzo</t>
        </is>
      </c>
      <c r="J4513" s="20" t="n"/>
      <c r="K4513" s="20" t="n"/>
      <c r="L4513" s="20" t="n"/>
      <c r="M4513" s="20" t="n"/>
      <c r="N4513" s="21">
        <f>IF($A4513="","",IFERROR(VALUE($K4513)/VALUE($L4513),IFERROR(VALUE($J4513),0)))</f>
        <v/>
      </c>
      <c r="O4513" s="21">
        <f>IF($A4513="",0,IF(OR($S4513&lt;&gt;1,COUNTA($J4513:$M4513)=0),0,IF(SUMPRODUCT(MAX(($C$5:$C$6173=$C4513)*($D$5:$D$6173=$D4513)*($S$5:$S$6173=1)*IFERROR($N$5:$N$6173*1,0)))&gt;0,ROUND($H4513*($N4513/SUMPRODUCT(MAX(($C$5:$C$6173=$C4513)*($D$5:$D$6173=$D4513)*($S$5:$S$6173=1)*IFERROR($N$5:$N$6173*1,0)))),4),0)))</f>
        <v/>
      </c>
      <c r="P4513" s="10" t="inlineStr">
        <is>
          <t>Autobus con monitor e indicatori vocali / Autobus totali in offerta, incluse scorte</t>
        </is>
      </c>
      <c r="Q4513" s="21">
        <f>IF($A4513="","",$A4513&amp;"|"&amp;$C4513)</f>
        <v/>
      </c>
      <c r="R4513" s="21">
        <f>IF($A4513="","",$A4513&amp;"|"&amp;$C4513&amp;"|"&amp;$D4513)</f>
        <v/>
      </c>
      <c r="S4513" s="21">
        <f>IF($A4513="","",IFERROR(INDEX(Offerte!$D$2:$D$200,MATCH($Q4513,Offerte!$L$2:$L$200,0)),0))</f>
        <v/>
      </c>
      <c r="T4513" s="21">
        <f>IF($A4513="","",IFERROR(INDEX(Offerte!$G$2:$G$200,MATCH($Q4513,Offerte!$L$2:$L$200,0)),"NO"))</f>
        <v/>
      </c>
    </row>
    <row r="4514">
      <c r="A4514" s="10">
        <f>IF(Offerte!$A147="","",Offerte!$A147)</f>
        <v/>
      </c>
      <c r="B4514" s="10">
        <f>IF(Offerte!$A147="","",Offerte!$B147)</f>
        <v/>
      </c>
      <c r="C4514" s="10">
        <f>IF(Offerte!$A147="","",Offerte!$C147)</f>
        <v/>
      </c>
      <c r="D4514" s="10" t="inlineStr">
        <is>
          <t>C.3.2</t>
        </is>
      </c>
      <c r="E4514" s="10" t="inlineStr">
        <is>
          <t>C</t>
        </is>
      </c>
      <c r="F4514" s="10" t="inlineStr">
        <is>
          <t>T</t>
        </is>
      </c>
      <c r="G4514" s="10" t="inlineStr">
        <is>
          <t>tabular</t>
        </is>
      </c>
      <c r="H4514" s="10" t="n">
        <v>2</v>
      </c>
      <c r="I4514" s="10" t="inlineStr">
        <is>
          <t>Informazioni a bordo su coincidenze ai nodi</t>
        </is>
      </c>
      <c r="J4514" s="20" t="n"/>
      <c r="K4514" s="20" t="n"/>
      <c r="L4514" s="20" t="n"/>
      <c r="M4514" s="20" t="n"/>
      <c r="N4514" s="21">
        <f>IF($A4514="","",IF(IFERROR(VALUE($M4514),0)=1,1,0))</f>
        <v/>
      </c>
      <c r="O4514" s="21">
        <f>IF($A4514="",0,IF(OR($S4514&lt;&gt;1,COUNTA($J4514:$M4514)=0),0,IF(AND($N4514=1,IFERROR(SUMIFS($N$5:$N$6173,$Q$5:$Q$6173,$Q4514,$D$5:$D$6173,"C.3.1"),0)&gt;=0.5),$H4514,0)))</f>
        <v/>
      </c>
      <c r="P4514" s="10" t="inlineStr">
        <is>
          <t>Dipende da C.3.1 &gt;= 0.5</t>
        </is>
      </c>
      <c r="Q4514" s="21">
        <f>IF($A4514="","",$A4514&amp;"|"&amp;$C4514)</f>
        <v/>
      </c>
      <c r="R4514" s="21">
        <f>IF($A4514="","",$A4514&amp;"|"&amp;$C4514&amp;"|"&amp;$D4514)</f>
        <v/>
      </c>
      <c r="S4514" s="21">
        <f>IF($A4514="","",IFERROR(INDEX(Offerte!$D$2:$D$200,MATCH($Q4514,Offerte!$L$2:$L$200,0)),0))</f>
        <v/>
      </c>
      <c r="T4514" s="21">
        <f>IF($A4514="","",IFERROR(INDEX(Offerte!$G$2:$G$200,MATCH($Q4514,Offerte!$L$2:$L$200,0)),"NO"))</f>
        <v/>
      </c>
    </row>
    <row r="4515">
      <c r="A4515" s="10">
        <f>IF(Offerte!$A147="","",Offerte!$A147)</f>
        <v/>
      </c>
      <c r="B4515" s="10">
        <f>IF(Offerte!$A147="","",Offerte!$B147)</f>
        <v/>
      </c>
      <c r="C4515" s="10">
        <f>IF(Offerte!$A147="","",Offerte!$C147)</f>
        <v/>
      </c>
      <c r="D4515" s="10" t="inlineStr">
        <is>
          <t>D.1.1</t>
        </is>
      </c>
      <c r="E4515" s="10" t="inlineStr">
        <is>
          <t>D</t>
        </is>
      </c>
      <c r="F4515" s="10" t="inlineStr">
        <is>
          <t>Q</t>
        </is>
      </c>
      <c r="G4515" s="10" t="inlineStr">
        <is>
          <t>higher</t>
        </is>
      </c>
      <c r="H4515" s="10" t="n">
        <v>3</v>
      </c>
      <c r="I4515" s="10" t="inlineStr">
        <is>
          <t>Installazione di pensiline</t>
        </is>
      </c>
      <c r="J4515" s="20" t="n"/>
      <c r="K4515" s="20" t="n"/>
      <c r="L4515" s="20" t="n"/>
      <c r="M4515" s="20" t="n"/>
      <c r="N4515" s="21">
        <f>IF($A4515="","",IFERROR(VALUE($J4515),0))</f>
        <v/>
      </c>
      <c r="O4515" s="21">
        <f>IF($A4515="",0,IF(OR($S4515&lt;&gt;1,COUNTA($J4515:$M4515)=0),0,IF(SUMPRODUCT(MAX(($C$5:$C$6173=$C4515)*($D$5:$D$6173=$D4515)*($S$5:$S$6173=1)*IFERROR($N$5:$N$6173*1,0)))&gt;0,ROUND($H4515*($N4515/SUMPRODUCT(MAX(($C$5:$C$6173=$C4515)*($D$5:$D$6173=$D4515)*($S$5:$S$6173=1)*IFERROR($N$5:$N$6173*1,0)))),4),0)))</f>
        <v/>
      </c>
      <c r="P4515" s="10" t="inlineStr">
        <is>
          <t>fermate</t>
        </is>
      </c>
      <c r="Q4515" s="21">
        <f>IF($A4515="","",$A4515&amp;"|"&amp;$C4515)</f>
        <v/>
      </c>
      <c r="R4515" s="21">
        <f>IF($A4515="","",$A4515&amp;"|"&amp;$C4515&amp;"|"&amp;$D4515)</f>
        <v/>
      </c>
      <c r="S4515" s="21">
        <f>IF($A4515="","",IFERROR(INDEX(Offerte!$D$2:$D$200,MATCH($Q4515,Offerte!$L$2:$L$200,0)),0))</f>
        <v/>
      </c>
      <c r="T4515" s="21">
        <f>IF($A4515="","",IFERROR(INDEX(Offerte!$G$2:$G$200,MATCH($Q4515,Offerte!$L$2:$L$200,0)),"NO"))</f>
        <v/>
      </c>
    </row>
    <row r="4516">
      <c r="A4516" s="10">
        <f>IF(Offerte!$A147="","",Offerte!$A147)</f>
        <v/>
      </c>
      <c r="B4516" s="10">
        <f>IF(Offerte!$A147="","",Offerte!$B147)</f>
        <v/>
      </c>
      <c r="C4516" s="10">
        <f>IF(Offerte!$A147="","",Offerte!$C147)</f>
        <v/>
      </c>
      <c r="D4516" s="10" t="inlineStr">
        <is>
          <t>D.1.2</t>
        </is>
      </c>
      <c r="E4516" s="10" t="inlineStr">
        <is>
          <t>D</t>
        </is>
      </c>
      <c r="F4516" s="10" t="inlineStr">
        <is>
          <t>Q</t>
        </is>
      </c>
      <c r="G4516" s="10" t="inlineStr">
        <is>
          <t>higher</t>
        </is>
      </c>
      <c r="H4516" s="10" t="n">
        <v>3</v>
      </c>
      <c r="I4516" s="10" t="inlineStr">
        <is>
          <t>Installazione di paline di fermata conformi alla DGR 581/2023</t>
        </is>
      </c>
      <c r="J4516" s="20" t="n"/>
      <c r="K4516" s="20" t="n"/>
      <c r="L4516" s="20" t="n"/>
      <c r="M4516" s="20" t="n"/>
      <c r="N4516" s="21">
        <f>IF($A4516="","",IFERROR(VALUE($J4516),0))</f>
        <v/>
      </c>
      <c r="O4516" s="21">
        <f>IF($A4516="",0,IF(OR($S4516&lt;&gt;1,COUNTA($J4516:$M4516)=0),0,IF(SUMPRODUCT(MAX(($C$5:$C$6173=$C4516)*($D$5:$D$6173=$D4516)*($S$5:$S$6173=1)*IFERROR($N$5:$N$6173*1,0)))&gt;0,ROUND($H4516*($N4516/SUMPRODUCT(MAX(($C$5:$C$6173=$C4516)*($D$5:$D$6173=$D4516)*($S$5:$S$6173=1)*IFERROR($N$5:$N$6173*1,0)))),4),0)))</f>
        <v/>
      </c>
      <c r="P4516" s="10" t="inlineStr">
        <is>
          <t>fermate</t>
        </is>
      </c>
      <c r="Q4516" s="21">
        <f>IF($A4516="","",$A4516&amp;"|"&amp;$C4516)</f>
        <v/>
      </c>
      <c r="R4516" s="21">
        <f>IF($A4516="","",$A4516&amp;"|"&amp;$C4516&amp;"|"&amp;$D4516)</f>
        <v/>
      </c>
      <c r="S4516" s="21">
        <f>IF($A4516="","",IFERROR(INDEX(Offerte!$D$2:$D$200,MATCH($Q4516,Offerte!$L$2:$L$200,0)),0))</f>
        <v/>
      </c>
      <c r="T4516" s="21">
        <f>IF($A4516="","",IFERROR(INDEX(Offerte!$G$2:$G$200,MATCH($Q4516,Offerte!$L$2:$L$200,0)),"NO"))</f>
        <v/>
      </c>
    </row>
    <row r="4517">
      <c r="A4517" s="10">
        <f>IF(Offerte!$A147="","",Offerte!$A147)</f>
        <v/>
      </c>
      <c r="B4517" s="10">
        <f>IF(Offerte!$A147="","",Offerte!$B147)</f>
        <v/>
      </c>
      <c r="C4517" s="10">
        <f>IF(Offerte!$A147="","",Offerte!$C147)</f>
        <v/>
      </c>
      <c r="D4517" s="10" t="inlineStr">
        <is>
          <t>D.1.3</t>
        </is>
      </c>
      <c r="E4517" s="10" t="inlineStr">
        <is>
          <t>D</t>
        </is>
      </c>
      <c r="F4517" s="10" t="inlineStr">
        <is>
          <t>Q</t>
        </is>
      </c>
      <c r="G4517" s="10" t="inlineStr">
        <is>
          <t>higher</t>
        </is>
      </c>
      <c r="H4517" s="10" t="n">
        <v>2</v>
      </c>
      <c r="I4517" s="10" t="inlineStr">
        <is>
          <t>Display informativi connessi alle fermate</t>
        </is>
      </c>
      <c r="J4517" s="20" t="n"/>
      <c r="K4517" s="20" t="n"/>
      <c r="L4517" s="20" t="n"/>
      <c r="M4517" s="20" t="n"/>
      <c r="N4517" s="21">
        <f>IF($A4517="","",IFERROR(VALUE($J4517),0))</f>
        <v/>
      </c>
      <c r="O4517" s="21">
        <f>IF($A4517="",0,IF(OR($S4517&lt;&gt;1,COUNTA($J4517:$M4517)=0),0,IF(SUMPRODUCT(MAX(($C$5:$C$6173=$C4517)*($D$5:$D$6173=$D4517)*($S$5:$S$6173=1)*IFERROR($N$5:$N$6173*1,0)))&gt;0,ROUND($H4517*($N4517/SUMPRODUCT(MAX(($C$5:$C$6173=$C4517)*($D$5:$D$6173=$D4517)*($S$5:$S$6173=1)*IFERROR($N$5:$N$6173*1,0)))),4),0)))</f>
        <v/>
      </c>
      <c r="P4517" s="10" t="inlineStr">
        <is>
          <t>fermate</t>
        </is>
      </c>
      <c r="Q4517" s="21">
        <f>IF($A4517="","",$A4517&amp;"|"&amp;$C4517)</f>
        <v/>
      </c>
      <c r="R4517" s="21">
        <f>IF($A4517="","",$A4517&amp;"|"&amp;$C4517&amp;"|"&amp;$D4517)</f>
        <v/>
      </c>
      <c r="S4517" s="21">
        <f>IF($A4517="","",IFERROR(INDEX(Offerte!$D$2:$D$200,MATCH($Q4517,Offerte!$L$2:$L$200,0)),0))</f>
        <v/>
      </c>
      <c r="T4517" s="21">
        <f>IF($A4517="","",IFERROR(INDEX(Offerte!$G$2:$G$200,MATCH($Q4517,Offerte!$L$2:$L$200,0)),"NO"))</f>
        <v/>
      </c>
    </row>
    <row r="4518">
      <c r="A4518" s="10">
        <f>IF(Offerte!$A147="","",Offerte!$A147)</f>
        <v/>
      </c>
      <c r="B4518" s="10">
        <f>IF(Offerte!$A147="","",Offerte!$B147)</f>
        <v/>
      </c>
      <c r="C4518" s="10">
        <f>IF(Offerte!$A147="","",Offerte!$C147)</f>
        <v/>
      </c>
      <c r="D4518" s="10" t="inlineStr">
        <is>
          <t>D.2.1</t>
        </is>
      </c>
      <c r="E4518" s="10" t="inlineStr">
        <is>
          <t>D</t>
        </is>
      </c>
      <c r="F4518" s="10" t="inlineStr">
        <is>
          <t>Q</t>
        </is>
      </c>
      <c r="G4518" s="10" t="inlineStr">
        <is>
          <t>higher</t>
        </is>
      </c>
      <c r="H4518" s="10" t="n">
        <v>2</v>
      </c>
      <c r="I4518" s="10" t="inlineStr">
        <is>
          <t>Segnali tattili Loges-Vet-Evolution</t>
        </is>
      </c>
      <c r="J4518" s="20" t="n"/>
      <c r="K4518" s="20" t="n"/>
      <c r="L4518" s="20" t="n"/>
      <c r="M4518" s="20" t="n"/>
      <c r="N4518" s="21">
        <f>IF($A4518="","",IFERROR(VALUE($J4518),0))</f>
        <v/>
      </c>
      <c r="O4518" s="21">
        <f>IF($A4518="",0,IF(OR($S4518&lt;&gt;1,COUNTA($J4518:$M4518)=0),0,IF(SUMPRODUCT(MAX(($C$5:$C$6173=$C4518)*($D$5:$D$6173=$D4518)*($S$5:$S$6173=1)*IFERROR($N$5:$N$6173*1,0)))&gt;0,ROUND($H4518*($N4518/SUMPRODUCT(MAX(($C$5:$C$6173=$C4518)*($D$5:$D$6173=$D4518)*($S$5:$S$6173=1)*IFERROR($N$5:$N$6173*1,0)))),4),0)))</f>
        <v/>
      </c>
      <c r="P4518" s="10" t="inlineStr">
        <is>
          <t>fermate</t>
        </is>
      </c>
      <c r="Q4518" s="21">
        <f>IF($A4518="","",$A4518&amp;"|"&amp;$C4518)</f>
        <v/>
      </c>
      <c r="R4518" s="21">
        <f>IF($A4518="","",$A4518&amp;"|"&amp;$C4518&amp;"|"&amp;$D4518)</f>
        <v/>
      </c>
      <c r="S4518" s="21">
        <f>IF($A4518="","",IFERROR(INDEX(Offerte!$D$2:$D$200,MATCH($Q4518,Offerte!$L$2:$L$200,0)),0))</f>
        <v/>
      </c>
      <c r="T4518" s="21">
        <f>IF($A4518="","",IFERROR(INDEX(Offerte!$G$2:$G$200,MATCH($Q4518,Offerte!$L$2:$L$200,0)),"NO"))</f>
        <v/>
      </c>
    </row>
    <row r="4519">
      <c r="A4519" s="10">
        <f>IF(Offerte!$A147="","",Offerte!$A147)</f>
        <v/>
      </c>
      <c r="B4519" s="10">
        <f>IF(Offerte!$A147="","",Offerte!$B147)</f>
        <v/>
      </c>
      <c r="C4519" s="10">
        <f>IF(Offerte!$A147="","",Offerte!$C147)</f>
        <v/>
      </c>
      <c r="D4519" s="10" t="inlineStr">
        <is>
          <t>E.1.1</t>
        </is>
      </c>
      <c r="E4519" s="10" t="inlineStr">
        <is>
          <t>E</t>
        </is>
      </c>
      <c r="F4519" s="10" t="inlineStr">
        <is>
          <t>T</t>
        </is>
      </c>
      <c r="G4519" s="10" t="inlineStr">
        <is>
          <t>tabular</t>
        </is>
      </c>
      <c r="H4519" s="10" t="n">
        <v>2</v>
      </c>
      <c r="I4519" s="10" t="inlineStr">
        <is>
          <t>Mobile app con travel planner PRM</t>
        </is>
      </c>
      <c r="J4519" s="20" t="n"/>
      <c r="K4519" s="20" t="n"/>
      <c r="L4519" s="20" t="n"/>
      <c r="M4519" s="20" t="n"/>
      <c r="N4519" s="21">
        <f>IF($A4519="","",IF(IFERROR(VALUE($M4519),0)=1,1,0))</f>
        <v/>
      </c>
      <c r="O4519" s="21">
        <f>IF($A4519="",0,IF(OR($S4519&lt;&gt;1,COUNTA($J4519:$M4519)=0),0,IF($N4519=1,$H4519,0)))</f>
        <v/>
      </c>
      <c r="P4519" s="10" t="inlineStr">
        <is>
          <t>sì/no</t>
        </is>
      </c>
      <c r="Q4519" s="21">
        <f>IF($A4519="","",$A4519&amp;"|"&amp;$C4519)</f>
        <v/>
      </c>
      <c r="R4519" s="21">
        <f>IF($A4519="","",$A4519&amp;"|"&amp;$C4519&amp;"|"&amp;$D4519)</f>
        <v/>
      </c>
      <c r="S4519" s="21">
        <f>IF($A4519="","",IFERROR(INDEX(Offerte!$D$2:$D$200,MATCH($Q4519,Offerte!$L$2:$L$200,0)),0))</f>
        <v/>
      </c>
      <c r="T4519" s="21">
        <f>IF($A4519="","",IFERROR(INDEX(Offerte!$G$2:$G$200,MATCH($Q4519,Offerte!$L$2:$L$200,0)),"NO"))</f>
        <v/>
      </c>
    </row>
    <row r="4520">
      <c r="A4520" s="10">
        <f>IF(Offerte!$A147="","",Offerte!$A147)</f>
        <v/>
      </c>
      <c r="B4520" s="10">
        <f>IF(Offerte!$A147="","",Offerte!$B147)</f>
        <v/>
      </c>
      <c r="C4520" s="10">
        <f>IF(Offerte!$A147="","",Offerte!$C147)</f>
        <v/>
      </c>
      <c r="D4520" s="10" t="inlineStr">
        <is>
          <t>E.2.1</t>
        </is>
      </c>
      <c r="E4520" s="10" t="inlineStr">
        <is>
          <t>E</t>
        </is>
      </c>
      <c r="F4520" s="10" t="inlineStr">
        <is>
          <t>D</t>
        </is>
      </c>
      <c r="G4520" s="10" t="inlineStr">
        <is>
          <t>discretionary</t>
        </is>
      </c>
      <c r="H4520" s="10" t="n">
        <v>2</v>
      </c>
      <c r="I4520" s="10" t="inlineStr">
        <is>
          <t>Altre azioni informative e rapporti con gli utenti</t>
        </is>
      </c>
      <c r="J4520" s="20" t="n"/>
      <c r="K4520" s="20" t="n"/>
      <c r="L4520" s="20" t="n"/>
      <c r="M4520" s="20" t="n"/>
      <c r="N4520" s="21">
        <f>IF($A4520="","",MAX(0,MIN(1,IFERROR(VALUE($M4520),0))))</f>
        <v/>
      </c>
      <c r="O4520" s="21">
        <f>IF($A4520="",0,IF(OR($S4520&lt;&gt;1,COUNTA($J4520:$M4520)=0),0,IF(SUMPRODUCT(MAX(($C$5:$C$6173=$C4520)*($D$5:$D$6173=$D4520)*($S$5:$S$6173=1)*IFERROR($N$5:$N$6173*1,0)))&gt;0,ROUND($H4520*($N4520/SUMPRODUCT(MAX(($C$5:$C$6173=$C4520)*($D$5:$D$6173=$D4520)*($S$5:$S$6173=1)*IFERROR($N$5:$N$6173*1,0)))),4),0)))</f>
        <v/>
      </c>
      <c r="P4520" s="10" t="inlineStr">
        <is>
          <t>coeff.</t>
        </is>
      </c>
      <c r="Q4520" s="21">
        <f>IF($A4520="","",$A4520&amp;"|"&amp;$C4520)</f>
        <v/>
      </c>
      <c r="R4520" s="21">
        <f>IF($A4520="","",$A4520&amp;"|"&amp;$C4520&amp;"|"&amp;$D4520)</f>
        <v/>
      </c>
      <c r="S4520" s="21">
        <f>IF($A4520="","",IFERROR(INDEX(Offerte!$D$2:$D$200,MATCH($Q4520,Offerte!$L$2:$L$200,0)),0))</f>
        <v/>
      </c>
      <c r="T4520" s="21">
        <f>IF($A4520="","",IFERROR(INDEX(Offerte!$G$2:$G$200,MATCH($Q4520,Offerte!$L$2:$L$200,0)),"NO"))</f>
        <v/>
      </c>
    </row>
    <row r="4521">
      <c r="A4521" s="10">
        <f>IF(Offerte!$A147="","",Offerte!$A147)</f>
        <v/>
      </c>
      <c r="B4521" s="10">
        <f>IF(Offerte!$A147="","",Offerte!$B147)</f>
        <v/>
      </c>
      <c r="C4521" s="10">
        <f>IF(Offerte!$A147="","",Offerte!$C147)</f>
        <v/>
      </c>
      <c r="D4521" s="10" t="inlineStr">
        <is>
          <t>F.1.1</t>
        </is>
      </c>
      <c r="E4521" s="10" t="inlineStr">
        <is>
          <t>F</t>
        </is>
      </c>
      <c r="F4521" s="10" t="inlineStr">
        <is>
          <t>Q</t>
        </is>
      </c>
      <c r="G4521" s="10" t="inlineStr">
        <is>
          <t>lower</t>
        </is>
      </c>
      <c r="H4521" s="10" t="n">
        <v>7</v>
      </c>
      <c r="I4521" s="10" t="inlineStr">
        <is>
          <t>Performance ambientali del parco mezzi adibito al servizio - I_CEA</t>
        </is>
      </c>
      <c r="J4521" s="20" t="n"/>
      <c r="K4521" s="20" t="n"/>
      <c r="L4521" s="20" t="n"/>
      <c r="M4521" s="20" t="n"/>
      <c r="N4521" s="21">
        <f>IF($A4521="","",IFERROR(VALUE($J4521),0))</f>
        <v/>
      </c>
      <c r="O4521" s="21">
        <f>IF($A4521="",0,IF(OR($S4521&lt;&gt;1,COUNTA($J4521:$M4521)=0),0,IF(AND(IFERROR(AGGREGATE(15,6,$N$5:$N$6173/(($C$5:$C$6173=$C4521)*($D$5:$D$6173=$D4521)*($S$5:$S$6173=1)*($N$5:$N$6173&gt;0)),1),0)&gt;0,$N4521&gt;0),ROUND($H4521*(IFERROR(AGGREGATE(15,6,$N$5:$N$6173/(($C$5:$C$6173=$C4521)*($D$5:$D$6173=$D4521)*($S$5:$S$6173=1)*($N$5:$N$6173&gt;0)),1),0)/$N4521),4),0)))</f>
        <v/>
      </c>
      <c r="P4521" s="10" t="inlineStr">
        <is>
          <t>indice</t>
        </is>
      </c>
      <c r="Q4521" s="21">
        <f>IF($A4521="","",$A4521&amp;"|"&amp;$C4521)</f>
        <v/>
      </c>
      <c r="R4521" s="21">
        <f>IF($A4521="","",$A4521&amp;"|"&amp;$C4521&amp;"|"&amp;$D4521)</f>
        <v/>
      </c>
      <c r="S4521" s="21">
        <f>IF($A4521="","",IFERROR(INDEX(Offerte!$D$2:$D$200,MATCH($Q4521,Offerte!$L$2:$L$200,0)),0))</f>
        <v/>
      </c>
      <c r="T4521" s="21">
        <f>IF($A4521="","",IFERROR(INDEX(Offerte!$G$2:$G$200,MATCH($Q4521,Offerte!$L$2:$L$200,0)),"NO"))</f>
        <v/>
      </c>
    </row>
    <row r="4522">
      <c r="A4522" s="10">
        <f>IF(Offerte!$A147="","",Offerte!$A147)</f>
        <v/>
      </c>
      <c r="B4522" s="10">
        <f>IF(Offerte!$A147="","",Offerte!$B147)</f>
        <v/>
      </c>
      <c r="C4522" s="10">
        <f>IF(Offerte!$A147="","",Offerte!$C147)</f>
        <v/>
      </c>
      <c r="D4522" s="10" t="inlineStr">
        <is>
          <t>F.2.1</t>
        </is>
      </c>
      <c r="E4522" s="10" t="inlineStr">
        <is>
          <t>F</t>
        </is>
      </c>
      <c r="F4522" s="10" t="inlineStr">
        <is>
          <t>Q</t>
        </is>
      </c>
      <c r="G4522" s="10" t="inlineStr">
        <is>
          <t>higher</t>
        </is>
      </c>
      <c r="H4522" s="10" t="n">
        <v>2</v>
      </c>
      <c r="I4522" s="10" t="inlineStr">
        <is>
          <t>Tasso di copertura del servizio con dispositivi ECO-DRIVER</t>
        </is>
      </c>
      <c r="J4522" s="20" t="n"/>
      <c r="K4522" s="20" t="n"/>
      <c r="L4522" s="20" t="n"/>
      <c r="M4522" s="20" t="n"/>
      <c r="N4522" s="21">
        <f>IF($A4522="","",IFERROR(VALUE($K4522)/VALUE($L4522),IFERROR(VALUE($J4522),0)))</f>
        <v/>
      </c>
      <c r="O4522" s="21">
        <f>IF($A4522="",0,IF(OR($S4522&lt;&gt;1,COUNTA($J4522:$M4522)=0),0,IF(SUMPRODUCT(MAX(($C$5:$C$6173=$C4522)*($D$5:$D$6173=$D4522)*($S$5:$S$6173=1)*IFERROR($N$5:$N$6173*1,0)))&gt;0,ROUND($H4522*($N4522/SUMPRODUCT(MAX(($C$5:$C$6173=$C4522)*($D$5:$D$6173=$D4522)*($S$5:$S$6173=1)*IFERROR($N$5:$N$6173*1,0)))),4),0)))</f>
        <v/>
      </c>
      <c r="P4522" s="10" t="inlineStr">
        <is>
          <t>Autobus attrezzati con dispositivi ECO-DRIVER / Autobus totali in offerta, incluse scorte</t>
        </is>
      </c>
      <c r="Q4522" s="21">
        <f>IF($A4522="","",$A4522&amp;"|"&amp;$C4522)</f>
        <v/>
      </c>
      <c r="R4522" s="21">
        <f>IF($A4522="","",$A4522&amp;"|"&amp;$C4522&amp;"|"&amp;$D4522)</f>
        <v/>
      </c>
      <c r="S4522" s="21">
        <f>IF($A4522="","",IFERROR(INDEX(Offerte!$D$2:$D$200,MATCH($Q4522,Offerte!$L$2:$L$200,0)),0))</f>
        <v/>
      </c>
      <c r="T4522" s="21">
        <f>IF($A4522="","",IFERROR(INDEX(Offerte!$G$2:$G$200,MATCH($Q4522,Offerte!$L$2:$L$200,0)),"NO"))</f>
        <v/>
      </c>
    </row>
    <row r="4523">
      <c r="A4523" s="10">
        <f>IF(Offerte!$A147="","",Offerte!$A147)</f>
        <v/>
      </c>
      <c r="B4523" s="10">
        <f>IF(Offerte!$A147="","",Offerte!$B147)</f>
        <v/>
      </c>
      <c r="C4523" s="10">
        <f>IF(Offerte!$A147="","",Offerte!$C147)</f>
        <v/>
      </c>
      <c r="D4523" s="10" t="inlineStr">
        <is>
          <t>F.3.1</t>
        </is>
      </c>
      <c r="E4523" s="10" t="inlineStr">
        <is>
          <t>F</t>
        </is>
      </c>
      <c r="F4523" s="10" t="inlineStr">
        <is>
          <t>Q</t>
        </is>
      </c>
      <c r="G4523" s="10" t="inlineStr">
        <is>
          <t>higher</t>
        </is>
      </c>
      <c r="H4523" s="10" t="n">
        <v>2</v>
      </c>
      <c r="I4523" s="10" t="inlineStr">
        <is>
          <t>Autoproduzione consumi elettrici per trazione</t>
        </is>
      </c>
      <c r="J4523" s="20" t="n"/>
      <c r="K4523" s="20" t="n"/>
      <c r="L4523" s="20" t="n"/>
      <c r="M4523" s="20" t="n"/>
      <c r="N4523" s="21">
        <f>IF($A4523="","",IFERROR(VALUE($J4523),0))</f>
        <v/>
      </c>
      <c r="O4523" s="21">
        <f>IF($A4523="",0,IF(OR($S4523&lt;&gt;1,COUNTA($J4523:$M4523)=0),0,IF(SUMPRODUCT(MAX(($C$5:$C$6173=$C4523)*($D$5:$D$6173=$D4523)*($S$5:$S$6173=1)*IFERROR($N$5:$N$6173*1,0)))&gt;0,ROUND($H4523*($N4523/SUMPRODUCT(MAX(($C$5:$C$6173=$C4523)*($D$5:$D$6173=$D4523)*($S$5:$S$6173=1)*IFERROR($N$5:$N$6173*1,0)))),4),0)))</f>
        <v/>
      </c>
      <c r="P4523" s="10" t="inlineStr">
        <is>
          <t>kWh/anno</t>
        </is>
      </c>
      <c r="Q4523" s="21">
        <f>IF($A4523="","",$A4523&amp;"|"&amp;$C4523)</f>
        <v/>
      </c>
      <c r="R4523" s="21">
        <f>IF($A4523="","",$A4523&amp;"|"&amp;$C4523&amp;"|"&amp;$D4523)</f>
        <v/>
      </c>
      <c r="S4523" s="21">
        <f>IF($A4523="","",IFERROR(INDEX(Offerte!$D$2:$D$200,MATCH($Q4523,Offerte!$L$2:$L$200,0)),0))</f>
        <v/>
      </c>
      <c r="T4523" s="21">
        <f>IF($A4523="","",IFERROR(INDEX(Offerte!$G$2:$G$200,MATCH($Q4523,Offerte!$L$2:$L$200,0)),"NO"))</f>
        <v/>
      </c>
    </row>
    <row r="4524">
      <c r="A4524" s="10">
        <f>IF(Offerte!$A147="","",Offerte!$A147)</f>
        <v/>
      </c>
      <c r="B4524" s="10">
        <f>IF(Offerte!$A147="","",Offerte!$B147)</f>
        <v/>
      </c>
      <c r="C4524" s="10">
        <f>IF(Offerte!$A147="","",Offerte!$C147)</f>
        <v/>
      </c>
      <c r="D4524" s="10" t="inlineStr">
        <is>
          <t>F.4.1</t>
        </is>
      </c>
      <c r="E4524" s="10" t="inlineStr">
        <is>
          <t>F</t>
        </is>
      </c>
      <c r="F4524" s="10" t="inlineStr">
        <is>
          <t>Q</t>
        </is>
      </c>
      <c r="G4524" s="10" t="inlineStr">
        <is>
          <t>soil</t>
        </is>
      </c>
      <c r="H4524" s="10" t="n">
        <v>2</v>
      </c>
      <c r="I4524" s="10" t="inlineStr">
        <is>
          <t>Indice di consumo di suolo</t>
        </is>
      </c>
      <c r="J4524" s="20" t="n"/>
      <c r="K4524" s="20" t="n"/>
      <c r="L4524" s="20" t="n"/>
      <c r="M4524" s="20" t="n"/>
      <c r="N4524" s="21">
        <f>IF($A4524="","",IFERROR(VALUE($J4524),0))</f>
        <v/>
      </c>
      <c r="O4524" s="21">
        <f>IF($A4524="",0,IF(OR($S4524&lt;&gt;1,COUNTA($J4524:$M4524)=0),0,IF($N4524&lt;=0,$H4524,IF(SUMPRODUCT(MAX(($C$5:$C$6173=$C4524)*($D$5:$D$6173=$D4524)*($S$5:$S$6173=1)*IFERROR($N$5:$N$6173*1,0)))&gt;0,ROUND($H4524*((SUMPRODUCT(MAX(($C$5:$C$6173=$C4524)*($D$5:$D$6173=$D4524)*($S$5:$S$6173=1)*IFERROR($N$5:$N$6173*1,0)))-$N4524)/SUMPRODUCT(MAX(($C$5:$C$6173=$C4524)*($D$5:$D$6173=$D4524)*($S$5:$S$6173=1)*IFERROR($N$5:$N$6173*1,0)))),4),0))))</f>
        <v/>
      </c>
      <c r="P4524" s="10" t="inlineStr">
        <is>
          <t>m2</t>
        </is>
      </c>
      <c r="Q4524" s="21">
        <f>IF($A4524="","",$A4524&amp;"|"&amp;$C4524)</f>
        <v/>
      </c>
      <c r="R4524" s="21">
        <f>IF($A4524="","",$A4524&amp;"|"&amp;$C4524&amp;"|"&amp;$D4524)</f>
        <v/>
      </c>
      <c r="S4524" s="21">
        <f>IF($A4524="","",IFERROR(INDEX(Offerte!$D$2:$D$200,MATCH($Q4524,Offerte!$L$2:$L$200,0)),0))</f>
        <v/>
      </c>
      <c r="T4524" s="21">
        <f>IF($A4524="","",IFERROR(INDEX(Offerte!$G$2:$G$200,MATCH($Q4524,Offerte!$L$2:$L$200,0)),"NO"))</f>
        <v/>
      </c>
    </row>
    <row r="4525">
      <c r="A4525" s="10">
        <f>IF(Offerte!$A147="","",Offerte!$A147)</f>
        <v/>
      </c>
      <c r="B4525" s="10">
        <f>IF(Offerte!$A147="","",Offerte!$B147)</f>
        <v/>
      </c>
      <c r="C4525" s="10">
        <f>IF(Offerte!$A147="","",Offerte!$C147)</f>
        <v/>
      </c>
      <c r="D4525" s="10" t="inlineStr">
        <is>
          <t>F.5.1</t>
        </is>
      </c>
      <c r="E4525" s="10" t="inlineStr">
        <is>
          <t>F</t>
        </is>
      </c>
      <c r="F4525" s="10" t="inlineStr">
        <is>
          <t>T</t>
        </is>
      </c>
      <c r="G4525" s="10" t="inlineStr">
        <is>
          <t>tabular</t>
        </is>
      </c>
      <c r="H4525" s="10" t="n">
        <v>1</v>
      </c>
      <c r="I4525" s="10" t="inlineStr">
        <is>
          <t>Rendicontazione di sostenibilità ambientale</t>
        </is>
      </c>
      <c r="J4525" s="20" t="n"/>
      <c r="K4525" s="20" t="n"/>
      <c r="L4525" s="20" t="n"/>
      <c r="M4525" s="20" t="n"/>
      <c r="N4525" s="21">
        <f>IF($A4525="","",IF(IFERROR(VALUE($M4525),0)=1,1,0))</f>
        <v/>
      </c>
      <c r="O4525" s="21">
        <f>IF($A4525="",0,IF(OR($S4525&lt;&gt;1,COUNTA($J4525:$M4525)=0),0,IF($N4525=1,$H4525,0)))</f>
        <v/>
      </c>
      <c r="P4525" s="10" t="inlineStr">
        <is>
          <t>sì/no</t>
        </is>
      </c>
      <c r="Q4525" s="21">
        <f>IF($A4525="","",$A4525&amp;"|"&amp;$C4525)</f>
        <v/>
      </c>
      <c r="R4525" s="21">
        <f>IF($A4525="","",$A4525&amp;"|"&amp;$C4525&amp;"|"&amp;$D4525)</f>
        <v/>
      </c>
      <c r="S4525" s="21">
        <f>IF($A4525="","",IFERROR(INDEX(Offerte!$D$2:$D$200,MATCH($Q4525,Offerte!$L$2:$L$200,0)),0))</f>
        <v/>
      </c>
      <c r="T4525" s="21">
        <f>IF($A4525="","",IFERROR(INDEX(Offerte!$G$2:$G$200,MATCH($Q4525,Offerte!$L$2:$L$200,0)),"NO"))</f>
        <v/>
      </c>
    </row>
    <row r="4526">
      <c r="A4526" s="10">
        <f>IF(Offerte!$A147="","",Offerte!$A147)</f>
        <v/>
      </c>
      <c r="B4526" s="10">
        <f>IF(Offerte!$A147="","",Offerte!$B147)</f>
        <v/>
      </c>
      <c r="C4526" s="10">
        <f>IF(Offerte!$A147="","",Offerte!$C147)</f>
        <v/>
      </c>
      <c r="D4526" s="10" t="inlineStr">
        <is>
          <t>G.1.1</t>
        </is>
      </c>
      <c r="E4526" s="10" t="inlineStr">
        <is>
          <t>G</t>
        </is>
      </c>
      <c r="F4526" s="10" t="inlineStr">
        <is>
          <t>D</t>
        </is>
      </c>
      <c r="G4526" s="10" t="inlineStr">
        <is>
          <t>discretionary</t>
        </is>
      </c>
      <c r="H4526" s="10" t="n">
        <v>2</v>
      </c>
      <c r="I4526" s="10" t="inlineStr">
        <is>
          <t>Qualità del progetto di centrale di controllo aziendale</t>
        </is>
      </c>
      <c r="J4526" s="20" t="n"/>
      <c r="K4526" s="20" t="n"/>
      <c r="L4526" s="20" t="n"/>
      <c r="M4526" s="20" t="n"/>
      <c r="N4526" s="21">
        <f>IF($A4526="","",MAX(0,MIN(1,IFERROR(VALUE($M4526),0))))</f>
        <v/>
      </c>
      <c r="O4526" s="21">
        <f>IF($A4526="",0,IF(OR($S4526&lt;&gt;1,COUNTA($J4526:$M4526)=0),0,IF(SUMPRODUCT(MAX(($C$5:$C$6173=$C4526)*($D$5:$D$6173=$D4526)*($S$5:$S$6173=1)*IFERROR($N$5:$N$6173*1,0)))&gt;0,ROUND($H4526*($N4526/SUMPRODUCT(MAX(($C$5:$C$6173=$C4526)*($D$5:$D$6173=$D4526)*($S$5:$S$6173=1)*IFERROR($N$5:$N$6173*1,0)))),4),0)))</f>
        <v/>
      </c>
      <c r="P4526" s="10" t="inlineStr">
        <is>
          <t>coeff.</t>
        </is>
      </c>
      <c r="Q4526" s="21">
        <f>IF($A4526="","",$A4526&amp;"|"&amp;$C4526)</f>
        <v/>
      </c>
      <c r="R4526" s="21">
        <f>IF($A4526="","",$A4526&amp;"|"&amp;$C4526&amp;"|"&amp;$D4526)</f>
        <v/>
      </c>
      <c r="S4526" s="21">
        <f>IF($A4526="","",IFERROR(INDEX(Offerte!$D$2:$D$200,MATCH($Q4526,Offerte!$L$2:$L$200,0)),0))</f>
        <v/>
      </c>
      <c r="T4526" s="21">
        <f>IF($A4526="","",IFERROR(INDEX(Offerte!$G$2:$G$200,MATCH($Q4526,Offerte!$L$2:$L$200,0)),"NO"))</f>
        <v/>
      </c>
    </row>
    <row r="4527">
      <c r="A4527" s="10">
        <f>IF(Offerte!$A147="","",Offerte!$A147)</f>
        <v/>
      </c>
      <c r="B4527" s="10">
        <f>IF(Offerte!$A147="","",Offerte!$B147)</f>
        <v/>
      </c>
      <c r="C4527" s="10">
        <f>IF(Offerte!$A147="","",Offerte!$C147)</f>
        <v/>
      </c>
      <c r="D4527" s="10" t="inlineStr">
        <is>
          <t>G.2.1</t>
        </is>
      </c>
      <c r="E4527" s="10" t="inlineStr">
        <is>
          <t>G</t>
        </is>
      </c>
      <c r="F4527" s="10" t="inlineStr">
        <is>
          <t>T</t>
        </is>
      </c>
      <c r="G4527" s="10" t="inlineStr">
        <is>
          <t>tabular</t>
        </is>
      </c>
      <c r="H4527" s="10" t="n">
        <v>1</v>
      </c>
      <c r="I4527" s="10" t="inlineStr">
        <is>
          <t>Certificazione ISO 45001</t>
        </is>
      </c>
      <c r="J4527" s="20" t="n"/>
      <c r="K4527" s="20" t="n"/>
      <c r="L4527" s="20" t="n"/>
      <c r="M4527" s="20" t="n"/>
      <c r="N4527" s="21">
        <f>IF($A4527="","",IF(IFERROR(VALUE($M4527),0)=1,1,0))</f>
        <v/>
      </c>
      <c r="O4527" s="21">
        <f>IF($A4527="",0,IF(OR($S4527&lt;&gt;1,COUNTA($J4527:$M4527)=0),0,IF($N4527=1,$H4527,0)))</f>
        <v/>
      </c>
      <c r="P4527" s="10" t="inlineStr">
        <is>
          <t>sì/no</t>
        </is>
      </c>
      <c r="Q4527" s="21">
        <f>IF($A4527="","",$A4527&amp;"|"&amp;$C4527)</f>
        <v/>
      </c>
      <c r="R4527" s="21">
        <f>IF($A4527="","",$A4527&amp;"|"&amp;$C4527&amp;"|"&amp;$D4527)</f>
        <v/>
      </c>
      <c r="S4527" s="21">
        <f>IF($A4527="","",IFERROR(INDEX(Offerte!$D$2:$D$200,MATCH($Q4527,Offerte!$L$2:$L$200,0)),0))</f>
        <v/>
      </c>
      <c r="T4527" s="21">
        <f>IF($A4527="","",IFERROR(INDEX(Offerte!$G$2:$G$200,MATCH($Q4527,Offerte!$L$2:$L$200,0)),"NO"))</f>
        <v/>
      </c>
    </row>
    <row r="4528">
      <c r="A4528" s="10">
        <f>IF(Offerte!$A147="","",Offerte!$A147)</f>
        <v/>
      </c>
      <c r="B4528" s="10">
        <f>IF(Offerte!$A147="","",Offerte!$B147)</f>
        <v/>
      </c>
      <c r="C4528" s="10">
        <f>IF(Offerte!$A147="","",Offerte!$C147)</f>
        <v/>
      </c>
      <c r="D4528" s="10" t="inlineStr">
        <is>
          <t>G.3.1</t>
        </is>
      </c>
      <c r="E4528" s="10" t="inlineStr">
        <is>
          <t>G</t>
        </is>
      </c>
      <c r="F4528" s="10" t="inlineStr">
        <is>
          <t>T</t>
        </is>
      </c>
      <c r="G4528" s="10" t="inlineStr">
        <is>
          <t>tabular</t>
        </is>
      </c>
      <c r="H4528" s="10" t="n">
        <v>1</v>
      </c>
      <c r="I4528" s="10" t="inlineStr">
        <is>
          <t>Certificazioni di responsabilità sociale</t>
        </is>
      </c>
      <c r="J4528" s="20" t="n"/>
      <c r="K4528" s="20" t="n"/>
      <c r="L4528" s="20" t="n"/>
      <c r="M4528" s="20" t="n"/>
      <c r="N4528" s="21">
        <f>IF($A4528="","",IF(IFERROR(VALUE($M4528),0)=1,1,0))</f>
        <v/>
      </c>
      <c r="O4528" s="21">
        <f>IF($A4528="",0,IF(OR($S4528&lt;&gt;1,COUNTA($J4528:$M4528)=0),0,IF($N4528=1,$H4528,0)))</f>
        <v/>
      </c>
      <c r="P4528" s="10" t="inlineStr">
        <is>
          <t>sì/no</t>
        </is>
      </c>
      <c r="Q4528" s="21">
        <f>IF($A4528="","",$A4528&amp;"|"&amp;$C4528)</f>
        <v/>
      </c>
      <c r="R4528" s="21">
        <f>IF($A4528="","",$A4528&amp;"|"&amp;$C4528&amp;"|"&amp;$D4528)</f>
        <v/>
      </c>
      <c r="S4528" s="21">
        <f>IF($A4528="","",IFERROR(INDEX(Offerte!$D$2:$D$200,MATCH($Q4528,Offerte!$L$2:$L$200,0)),0))</f>
        <v/>
      </c>
      <c r="T4528" s="21">
        <f>IF($A4528="","",IFERROR(INDEX(Offerte!$G$2:$G$200,MATCH($Q4528,Offerte!$L$2:$L$200,0)),"NO"))</f>
        <v/>
      </c>
    </row>
    <row r="4529">
      <c r="A4529" s="10">
        <f>IF(Offerte!$A147="","",Offerte!$A147)</f>
        <v/>
      </c>
      <c r="B4529" s="10">
        <f>IF(Offerte!$A147="","",Offerte!$B147)</f>
        <v/>
      </c>
      <c r="C4529" s="10">
        <f>IF(Offerte!$A147="","",Offerte!$C147)</f>
        <v/>
      </c>
      <c r="D4529" s="10" t="inlineStr">
        <is>
          <t>G.4.1</t>
        </is>
      </c>
      <c r="E4529" s="10" t="inlineStr">
        <is>
          <t>G</t>
        </is>
      </c>
      <c r="F4529" s="10" t="inlineStr">
        <is>
          <t>D</t>
        </is>
      </c>
      <c r="G4529" s="10" t="inlineStr">
        <is>
          <t>discretionary</t>
        </is>
      </c>
      <c r="H4529" s="10" t="n">
        <v>2</v>
      </c>
      <c r="I4529" s="10" t="inlineStr">
        <is>
          <t>Qualità del piano di formazione del personale</t>
        </is>
      </c>
      <c r="J4529" s="20" t="n"/>
      <c r="K4529" s="20" t="n"/>
      <c r="L4529" s="20" t="n"/>
      <c r="M4529" s="20" t="n"/>
      <c r="N4529" s="21">
        <f>IF($A4529="","",MAX(0,MIN(1,IFERROR(VALUE($M4529),0))))</f>
        <v/>
      </c>
      <c r="O4529" s="21">
        <f>IF($A4529="",0,IF(OR($S4529&lt;&gt;1,COUNTA($J4529:$M4529)=0),0,IF(SUMPRODUCT(MAX(($C$5:$C$6173=$C4529)*($D$5:$D$6173=$D4529)*($S$5:$S$6173=1)*IFERROR($N$5:$N$6173*1,0)))&gt;0,ROUND($H4529*($N4529/SUMPRODUCT(MAX(($C$5:$C$6173=$C4529)*($D$5:$D$6173=$D4529)*($S$5:$S$6173=1)*IFERROR($N$5:$N$6173*1,0)))),4),0)))</f>
        <v/>
      </c>
      <c r="P4529" s="10" t="inlineStr">
        <is>
          <t>coeff.</t>
        </is>
      </c>
      <c r="Q4529" s="21">
        <f>IF($A4529="","",$A4529&amp;"|"&amp;$C4529)</f>
        <v/>
      </c>
      <c r="R4529" s="21">
        <f>IF($A4529="","",$A4529&amp;"|"&amp;$C4529&amp;"|"&amp;$D4529)</f>
        <v/>
      </c>
      <c r="S4529" s="21">
        <f>IF($A4529="","",IFERROR(INDEX(Offerte!$D$2:$D$200,MATCH($Q4529,Offerte!$L$2:$L$200,0)),0))</f>
        <v/>
      </c>
      <c r="T4529" s="21">
        <f>IF($A4529="","",IFERROR(INDEX(Offerte!$G$2:$G$200,MATCH($Q4529,Offerte!$L$2:$L$200,0)),"NO"))</f>
        <v/>
      </c>
    </row>
    <row r="4530">
      <c r="A4530" s="10">
        <f>IF(Offerte!$A147="","",Offerte!$A147)</f>
        <v/>
      </c>
      <c r="B4530" s="10">
        <f>IF(Offerte!$A147="","",Offerte!$B147)</f>
        <v/>
      </c>
      <c r="C4530" s="10">
        <f>IF(Offerte!$A147="","",Offerte!$C147)</f>
        <v/>
      </c>
      <c r="D4530" s="10" t="inlineStr">
        <is>
          <t>G.5.1</t>
        </is>
      </c>
      <c r="E4530" s="10" t="inlineStr">
        <is>
          <t>G</t>
        </is>
      </c>
      <c r="F4530" s="10" t="inlineStr">
        <is>
          <t>T</t>
        </is>
      </c>
      <c r="G4530" s="10" t="inlineStr">
        <is>
          <t>tabular</t>
        </is>
      </c>
      <c r="H4530" s="10" t="n">
        <v>1</v>
      </c>
      <c r="I4530" s="10" t="inlineStr">
        <is>
          <t>Impegno al mantenimento delle garanzie del contratto di secondo livello del gestore uscente</t>
        </is>
      </c>
      <c r="J4530" s="20" t="n"/>
      <c r="K4530" s="20" t="n"/>
      <c r="L4530" s="20" t="n"/>
      <c r="M4530" s="20" t="n"/>
      <c r="N4530" s="21">
        <f>IF($A4530="","",IF(IFERROR(VALUE($M4530),0)=1,1,0))</f>
        <v/>
      </c>
      <c r="O4530" s="21">
        <f>IF($A4530="",0,IF(OR($S4530&lt;&gt;1,COUNTA($J4530:$M4530)=0),0,IF($N4530=1,$H4530,0)))</f>
        <v/>
      </c>
      <c r="P4530" s="10" t="inlineStr">
        <is>
          <t>sì/no</t>
        </is>
      </c>
      <c r="Q4530" s="21">
        <f>IF($A4530="","",$A4530&amp;"|"&amp;$C4530)</f>
        <v/>
      </c>
      <c r="R4530" s="21">
        <f>IF($A4530="","",$A4530&amp;"|"&amp;$C4530&amp;"|"&amp;$D4530)</f>
        <v/>
      </c>
      <c r="S4530" s="21">
        <f>IF($A4530="","",IFERROR(INDEX(Offerte!$D$2:$D$200,MATCH($Q4530,Offerte!$L$2:$L$200,0)),0))</f>
        <v/>
      </c>
      <c r="T4530" s="21">
        <f>IF($A4530="","",IFERROR(INDEX(Offerte!$G$2:$G$200,MATCH($Q4530,Offerte!$L$2:$L$200,0)),"NO"))</f>
        <v/>
      </c>
    </row>
    <row r="4531">
      <c r="A4531" s="10">
        <f>IF(Offerte!$A148="","",Offerte!$A148)</f>
        <v/>
      </c>
      <c r="B4531" s="10">
        <f>IF(Offerte!$A148="","",Offerte!$B148)</f>
        <v/>
      </c>
      <c r="C4531" s="10">
        <f>IF(Offerte!$A148="","",Offerte!$C148)</f>
        <v/>
      </c>
      <c r="D4531" s="10" t="inlineStr">
        <is>
          <t>A.1.1</t>
        </is>
      </c>
      <c r="E4531" s="10" t="inlineStr">
        <is>
          <t>A</t>
        </is>
      </c>
      <c r="F4531" s="10" t="inlineStr">
        <is>
          <t>Q</t>
        </is>
      </c>
      <c r="G4531" s="10" t="inlineStr">
        <is>
          <t>higher</t>
        </is>
      </c>
      <c r="H4531" s="10" t="n">
        <v>3</v>
      </c>
      <c r="I4531" s="10" t="inlineStr">
        <is>
          <t>Tasso aggiuntivo di corse controllate</t>
        </is>
      </c>
      <c r="J4531" s="20" t="n"/>
      <c r="K4531" s="20" t="n"/>
      <c r="L4531" s="20" t="n"/>
      <c r="M4531" s="20" t="n"/>
      <c r="N4531" s="21">
        <f>IF($A4531="","",IFERROR(VALUE($K4531)/VALUE($L4531)*100,IFERROR(VALUE($J4531),0)))</f>
        <v/>
      </c>
      <c r="O4531" s="21">
        <f>IF($A4531="",0,IF(OR($S4531&lt;&gt;1,COUNTA($J4531:$M4531)=0),0,IF(SUMPRODUCT(MAX(($C$5:$C$6173=$C4531)*($D$5:$D$6173=$D4531)*($S$5:$S$6173=1)*IFERROR($N$5:$N$6173*1,0)))&gt;0,ROUND($H4531*($N4531/SUMPRODUCT(MAX(($C$5:$C$6173=$C4531)*($D$5:$D$6173=$D4531)*($S$5:$S$6173=1)*IFERROR($N$5:$N$6173*1,0)))),4),0)))</f>
        <v/>
      </c>
      <c r="P4531" s="10" t="inlineStr">
        <is>
          <t>Corse controllate annue / Corse programmate annue</t>
        </is>
      </c>
      <c r="Q4531" s="21">
        <f>IF($A4531="","",$A4531&amp;"|"&amp;$C4531)</f>
        <v/>
      </c>
      <c r="R4531" s="21">
        <f>IF($A4531="","",$A4531&amp;"|"&amp;$C4531&amp;"|"&amp;$D4531)</f>
        <v/>
      </c>
      <c r="S4531" s="21">
        <f>IF($A4531="","",IFERROR(INDEX(Offerte!$D$2:$D$200,MATCH($Q4531,Offerte!$L$2:$L$200,0)),0))</f>
        <v/>
      </c>
      <c r="T4531" s="21">
        <f>IF($A4531="","",IFERROR(INDEX(Offerte!$G$2:$G$200,MATCH($Q4531,Offerte!$L$2:$L$200,0)),"NO"))</f>
        <v/>
      </c>
    </row>
    <row r="4532">
      <c r="A4532" s="10">
        <f>IF(Offerte!$A148="","",Offerte!$A148)</f>
        <v/>
      </c>
      <c r="B4532" s="10">
        <f>IF(Offerte!$A148="","",Offerte!$B148)</f>
        <v/>
      </c>
      <c r="C4532" s="10">
        <f>IF(Offerte!$A148="","",Offerte!$C148)</f>
        <v/>
      </c>
      <c r="D4532" s="10" t="inlineStr">
        <is>
          <t>A.1.2</t>
        </is>
      </c>
      <c r="E4532" s="10" t="inlineStr">
        <is>
          <t>A</t>
        </is>
      </c>
      <c r="F4532" s="10" t="inlineStr">
        <is>
          <t>Q</t>
        </is>
      </c>
      <c r="G4532" s="10" t="inlineStr">
        <is>
          <t>higher</t>
        </is>
      </c>
      <c r="H4532" s="10" t="n">
        <v>4</v>
      </c>
      <c r="I4532" s="10" t="inlineStr">
        <is>
          <t>Numero aggiuntivo di passeggeri controllati</t>
        </is>
      </c>
      <c r="J4532" s="20" t="n"/>
      <c r="K4532" s="20" t="n"/>
      <c r="L4532" s="20" t="n"/>
      <c r="M4532" s="20" t="n"/>
      <c r="N4532" s="21">
        <f>IF($A4532="","",IFERROR(VALUE($J4532),0))</f>
        <v/>
      </c>
      <c r="O4532" s="21">
        <f>IF($A4532="",0,IF(OR($S4532&lt;&gt;1,COUNTA($J4532:$M4532)=0),0,IF(SUMPRODUCT(MAX(($C$5:$C$6173=$C4532)*($D$5:$D$6173=$D4532)*($S$5:$S$6173=1)*IFERROR($N$5:$N$6173*1,0)))&gt;0,ROUND($H4532*($N4532/SUMPRODUCT(MAX(($C$5:$C$6173=$C4532)*($D$5:$D$6173=$D4532)*($S$5:$S$6173=1)*IFERROR($N$5:$N$6173*1,0)))),4),0)))</f>
        <v/>
      </c>
      <c r="P4532" s="10" t="inlineStr">
        <is>
          <t>passeggeri/anno</t>
        </is>
      </c>
      <c r="Q4532" s="21">
        <f>IF($A4532="","",$A4532&amp;"|"&amp;$C4532)</f>
        <v/>
      </c>
      <c r="R4532" s="21">
        <f>IF($A4532="","",$A4532&amp;"|"&amp;$C4532&amp;"|"&amp;$D4532)</f>
        <v/>
      </c>
      <c r="S4532" s="21">
        <f>IF($A4532="","",IFERROR(INDEX(Offerte!$D$2:$D$200,MATCH($Q4532,Offerte!$L$2:$L$200,0)),0))</f>
        <v/>
      </c>
      <c r="T4532" s="21">
        <f>IF($A4532="","",IFERROR(INDEX(Offerte!$G$2:$G$200,MATCH($Q4532,Offerte!$L$2:$L$200,0)),"NO"))</f>
        <v/>
      </c>
    </row>
    <row r="4533">
      <c r="A4533" s="10">
        <f>IF(Offerte!$A148="","",Offerte!$A148)</f>
        <v/>
      </c>
      <c r="B4533" s="10">
        <f>IF(Offerte!$A148="","",Offerte!$B148)</f>
        <v/>
      </c>
      <c r="C4533" s="10">
        <f>IF(Offerte!$A148="","",Offerte!$C148)</f>
        <v/>
      </c>
      <c r="D4533" s="10" t="inlineStr">
        <is>
          <t>B.1.1</t>
        </is>
      </c>
      <c r="E4533" s="10" t="inlineStr">
        <is>
          <t>B</t>
        </is>
      </c>
      <c r="F4533" s="10" t="inlineStr">
        <is>
          <t>Q</t>
        </is>
      </c>
      <c r="G4533" s="10" t="inlineStr">
        <is>
          <t>higher</t>
        </is>
      </c>
      <c r="H4533" s="10" t="n">
        <v>3</v>
      </c>
      <c r="I4533" s="10" t="inlineStr">
        <is>
          <t>Incremento dei posti offerti nelle fasce di punta</t>
        </is>
      </c>
      <c r="J4533" s="20" t="n"/>
      <c r="K4533" s="20" t="n"/>
      <c r="L4533" s="20" t="n"/>
      <c r="M4533" s="20" t="n"/>
      <c r="N4533" s="21">
        <f>IF($A4533="","",IFERROR(VALUE($J4533),0))</f>
        <v/>
      </c>
      <c r="O4533" s="21">
        <f>IF($A4533="",0,IF(OR($S4533&lt;&gt;1,COUNTA($J4533:$M4533)=0),0,IF(SUMPRODUCT(MAX(($C$5:$C$6173=$C4533)*($D$5:$D$6173=$D4533)*($S$5:$S$6173=1)*IFERROR($N$5:$N$6173*1,0)))&gt;0,ROUND($H4533*($N4533/SUMPRODUCT(MAX(($C$5:$C$6173=$C4533)*($D$5:$D$6173=$D4533)*($S$5:$S$6173=1)*IFERROR($N$5:$N$6173*1,0)))),4),0)))</f>
        <v/>
      </c>
      <c r="P4533" s="10" t="inlineStr">
        <is>
          <t>posti*km</t>
        </is>
      </c>
      <c r="Q4533" s="21">
        <f>IF($A4533="","",$A4533&amp;"|"&amp;$C4533)</f>
        <v/>
      </c>
      <c r="R4533" s="21">
        <f>IF($A4533="","",$A4533&amp;"|"&amp;$C4533&amp;"|"&amp;$D4533)</f>
        <v/>
      </c>
      <c r="S4533" s="21">
        <f>IF($A4533="","",IFERROR(INDEX(Offerte!$D$2:$D$200,MATCH($Q4533,Offerte!$L$2:$L$200,0)),0))</f>
        <v/>
      </c>
      <c r="T4533" s="21">
        <f>IF($A4533="","",IFERROR(INDEX(Offerte!$G$2:$G$200,MATCH($Q4533,Offerte!$L$2:$L$200,0)),"NO"))</f>
        <v/>
      </c>
    </row>
    <row r="4534">
      <c r="A4534" s="10">
        <f>IF(Offerte!$A148="","",Offerte!$A148)</f>
        <v/>
      </c>
      <c r="B4534" s="10">
        <f>IF(Offerte!$A148="","",Offerte!$B148)</f>
        <v/>
      </c>
      <c r="C4534" s="10">
        <f>IF(Offerte!$A148="","",Offerte!$C148)</f>
        <v/>
      </c>
      <c r="D4534" s="10" t="inlineStr">
        <is>
          <t>B.2.1</t>
        </is>
      </c>
      <c r="E4534" s="10" t="inlineStr">
        <is>
          <t>B</t>
        </is>
      </c>
      <c r="F4534" s="10" t="inlineStr">
        <is>
          <t>Q</t>
        </is>
      </c>
      <c r="G4534" s="10" t="inlineStr">
        <is>
          <t>higher</t>
        </is>
      </c>
      <c r="H4534" s="10" t="n">
        <v>4</v>
      </c>
      <c r="I4534" s="10" t="inlineStr">
        <is>
          <t>Corse aggiuntive nell'arco giornaliero base</t>
        </is>
      </c>
      <c r="J4534" s="20" t="n"/>
      <c r="K4534" s="20" t="n"/>
      <c r="L4534" s="20" t="n"/>
      <c r="M4534" s="20" t="n"/>
      <c r="N4534" s="21">
        <f>IF($A4534="","",IFERROR(VALUE($J4534),0))</f>
        <v/>
      </c>
      <c r="O4534" s="21">
        <f>IF($A4534="",0,IF(OR($S4534&lt;&gt;1,COUNTA($J4534:$M4534)=0),0,IF(SUMPRODUCT(MAX(($C$5:$C$6173=$C4534)*($D$5:$D$6173=$D4534)*($S$5:$S$6173=1)*IFERROR($N$5:$N$6173*1,0)))&gt;0,ROUND($H4534*($N4534/SUMPRODUCT(MAX(($C$5:$C$6173=$C4534)*($D$5:$D$6173=$D4534)*($S$5:$S$6173=1)*IFERROR($N$5:$N$6173*1,0)))),4),0)))</f>
        <v/>
      </c>
      <c r="P4534" s="10" t="inlineStr">
        <is>
          <t>corse</t>
        </is>
      </c>
      <c r="Q4534" s="21">
        <f>IF($A4534="","",$A4534&amp;"|"&amp;$C4534)</f>
        <v/>
      </c>
      <c r="R4534" s="21">
        <f>IF($A4534="","",$A4534&amp;"|"&amp;$C4534&amp;"|"&amp;$D4534)</f>
        <v/>
      </c>
      <c r="S4534" s="21">
        <f>IF($A4534="","",IFERROR(INDEX(Offerte!$D$2:$D$200,MATCH($Q4534,Offerte!$L$2:$L$200,0)),0))</f>
        <v/>
      </c>
      <c r="T4534" s="21">
        <f>IF($A4534="","",IFERROR(INDEX(Offerte!$G$2:$G$200,MATCH($Q4534,Offerte!$L$2:$L$200,0)),"NO"))</f>
        <v/>
      </c>
    </row>
    <row r="4535">
      <c r="A4535" s="10">
        <f>IF(Offerte!$A148="","",Offerte!$A148)</f>
        <v/>
      </c>
      <c r="B4535" s="10">
        <f>IF(Offerte!$A148="","",Offerte!$B148)</f>
        <v/>
      </c>
      <c r="C4535" s="10">
        <f>IF(Offerte!$A148="","",Offerte!$C148)</f>
        <v/>
      </c>
      <c r="D4535" s="10" t="inlineStr">
        <is>
          <t>B.3.1</t>
        </is>
      </c>
      <c r="E4535" s="10" t="inlineStr">
        <is>
          <t>B</t>
        </is>
      </c>
      <c r="F4535" s="10" t="inlineStr">
        <is>
          <t>Q</t>
        </is>
      </c>
      <c r="G4535" s="10" t="inlineStr">
        <is>
          <t>higher</t>
        </is>
      </c>
      <c r="H4535" s="10" t="n">
        <v>2</v>
      </c>
      <c r="I4535" s="10" t="inlineStr">
        <is>
          <t>Numero di corse aggiuntive per allungamento dell'arco di servizio giornaliero nelle fasce serali</t>
        </is>
      </c>
      <c r="J4535" s="20" t="n"/>
      <c r="K4535" s="20" t="n"/>
      <c r="L4535" s="20" t="n"/>
      <c r="M4535" s="20" t="n"/>
      <c r="N4535" s="21">
        <f>IF($A4535="","",IFERROR(VALUE($J4535),0))</f>
        <v/>
      </c>
      <c r="O4535" s="21">
        <f>IF($A4535="",0,IF(OR($S4535&lt;&gt;1,COUNTA($J4535:$M4535)=0),0,IF(SUMPRODUCT(MAX(($C$5:$C$6173=$C4535)*($D$5:$D$6173=$D4535)*($S$5:$S$6173=1)*IFERROR($N$5:$N$6173*1,0)))&gt;0,ROUND($H4535*($N4535/SUMPRODUCT(MAX(($C$5:$C$6173=$C4535)*($D$5:$D$6173=$D4535)*($S$5:$S$6173=1)*IFERROR($N$5:$N$6173*1,0)))),4),0)))</f>
        <v/>
      </c>
      <c r="P4535" s="10" t="inlineStr">
        <is>
          <t>corse</t>
        </is>
      </c>
      <c r="Q4535" s="21">
        <f>IF($A4535="","",$A4535&amp;"|"&amp;$C4535)</f>
        <v/>
      </c>
      <c r="R4535" s="21">
        <f>IF($A4535="","",$A4535&amp;"|"&amp;$C4535&amp;"|"&amp;$D4535)</f>
        <v/>
      </c>
      <c r="S4535" s="21">
        <f>IF($A4535="","",IFERROR(INDEX(Offerte!$D$2:$D$200,MATCH($Q4535,Offerte!$L$2:$L$200,0)),0))</f>
        <v/>
      </c>
      <c r="T4535" s="21">
        <f>IF($A4535="","",IFERROR(INDEX(Offerte!$G$2:$G$200,MATCH($Q4535,Offerte!$L$2:$L$200,0)),"NO"))</f>
        <v/>
      </c>
    </row>
    <row r="4536">
      <c r="A4536" s="10">
        <f>IF(Offerte!$A148="","",Offerte!$A148)</f>
        <v/>
      </c>
      <c r="B4536" s="10">
        <f>IF(Offerte!$A148="","",Offerte!$B148)</f>
        <v/>
      </c>
      <c r="C4536" s="10">
        <f>IF(Offerte!$A148="","",Offerte!$C148)</f>
        <v/>
      </c>
      <c r="D4536" s="10" t="inlineStr">
        <is>
          <t>B.4.1</t>
        </is>
      </c>
      <c r="E4536" s="10" t="inlineStr">
        <is>
          <t>B</t>
        </is>
      </c>
      <c r="F4536" s="10" t="inlineStr">
        <is>
          <t>Q</t>
        </is>
      </c>
      <c r="G4536" s="10" t="inlineStr">
        <is>
          <t>higher</t>
        </is>
      </c>
      <c r="H4536" s="10" t="n">
        <v>3</v>
      </c>
      <c r="I4536" s="10" t="inlineStr">
        <is>
          <t>Percorrenze aggiuntive offerte nel Programma d'esercizio delle prime due fasi attuative</t>
        </is>
      </c>
      <c r="J4536" s="20" t="n"/>
      <c r="K4536" s="20" t="n"/>
      <c r="L4536" s="20" t="n"/>
      <c r="M4536" s="20" t="n"/>
      <c r="N4536" s="21">
        <f>IF($A4536="","",IFERROR(VALUE($J4536),0))</f>
        <v/>
      </c>
      <c r="O4536" s="21">
        <f>IF($A4536="",0,IF(OR($S4536&lt;&gt;1,COUNTA($J4536:$M4536)=0),0,IF(SUMPRODUCT(MAX(($C$5:$C$6173=$C4536)*($D$5:$D$6173=$D4536)*($S$5:$S$6173=1)*IFERROR($N$5:$N$6173*1,0)))&gt;0,ROUND($H4536*($N4536/SUMPRODUCT(MAX(($C$5:$C$6173=$C4536)*($D$5:$D$6173=$D4536)*($S$5:$S$6173=1)*IFERROR($N$5:$N$6173*1,0)))),4),0)))</f>
        <v/>
      </c>
      <c r="P4536" s="10" t="inlineStr">
        <is>
          <t>vett*km</t>
        </is>
      </c>
      <c r="Q4536" s="21">
        <f>IF($A4536="","",$A4536&amp;"|"&amp;$C4536)</f>
        <v/>
      </c>
      <c r="R4536" s="21">
        <f>IF($A4536="","",$A4536&amp;"|"&amp;$C4536&amp;"|"&amp;$D4536)</f>
        <v/>
      </c>
      <c r="S4536" s="21">
        <f>IF($A4536="","",IFERROR(INDEX(Offerte!$D$2:$D$200,MATCH($Q4536,Offerte!$L$2:$L$200,0)),0))</f>
        <v/>
      </c>
      <c r="T4536" s="21">
        <f>IF($A4536="","",IFERROR(INDEX(Offerte!$G$2:$G$200,MATCH($Q4536,Offerte!$L$2:$L$200,0)),"NO"))</f>
        <v/>
      </c>
    </row>
    <row r="4537">
      <c r="A4537" s="10">
        <f>IF(Offerte!$A148="","",Offerte!$A148)</f>
        <v/>
      </c>
      <c r="B4537" s="10">
        <f>IF(Offerte!$A148="","",Offerte!$B148)</f>
        <v/>
      </c>
      <c r="C4537" s="10">
        <f>IF(Offerte!$A148="","",Offerte!$C148)</f>
        <v/>
      </c>
      <c r="D4537" s="10" t="inlineStr">
        <is>
          <t>B.5.1</t>
        </is>
      </c>
      <c r="E4537" s="10" t="inlineStr">
        <is>
          <t>B</t>
        </is>
      </c>
      <c r="F4537" s="10" t="inlineStr">
        <is>
          <t>D</t>
        </is>
      </c>
      <c r="G4537" s="10" t="inlineStr">
        <is>
          <t>discretionary</t>
        </is>
      </c>
      <c r="H4537" s="10" t="n">
        <v>2</v>
      </c>
      <c r="I4537" s="10" t="inlineStr">
        <is>
          <t>Efficacia del progetto di servizi complementari DRT</t>
        </is>
      </c>
      <c r="J4537" s="20" t="n"/>
      <c r="K4537" s="20" t="n"/>
      <c r="L4537" s="20" t="n"/>
      <c r="M4537" s="20" t="n"/>
      <c r="N4537" s="21">
        <f>IF($A4537="","",MAX(0,MIN(1,IFERROR(VALUE($M4537),0))))</f>
        <v/>
      </c>
      <c r="O4537" s="21">
        <f>IF($A4537="",0,IF(OR($S4537&lt;&gt;1,COUNTA($J4537:$M4537)=0),0,IF(SUMPRODUCT(MAX(($C$5:$C$6173=$C4537)*($D$5:$D$6173=$D4537)*($S$5:$S$6173=1)*IFERROR($N$5:$N$6173*1,0)))&gt;0,ROUND($H4537*($N4537/SUMPRODUCT(MAX(($C$5:$C$6173=$C4537)*($D$5:$D$6173=$D4537)*($S$5:$S$6173=1)*IFERROR($N$5:$N$6173*1,0)))),4),0)))</f>
        <v/>
      </c>
      <c r="P4537" s="10" t="inlineStr">
        <is>
          <t>coeff.</t>
        </is>
      </c>
      <c r="Q4537" s="21">
        <f>IF($A4537="","",$A4537&amp;"|"&amp;$C4537)</f>
        <v/>
      </c>
      <c r="R4537" s="21">
        <f>IF($A4537="","",$A4537&amp;"|"&amp;$C4537&amp;"|"&amp;$D4537)</f>
        <v/>
      </c>
      <c r="S4537" s="21">
        <f>IF($A4537="","",IFERROR(INDEX(Offerte!$D$2:$D$200,MATCH($Q4537,Offerte!$L$2:$L$200,0)),0))</f>
        <v/>
      </c>
      <c r="T4537" s="21">
        <f>IF($A4537="","",IFERROR(INDEX(Offerte!$G$2:$G$200,MATCH($Q4537,Offerte!$L$2:$L$200,0)),"NO"))</f>
        <v/>
      </c>
    </row>
    <row r="4538">
      <c r="A4538" s="10">
        <f>IF(Offerte!$A148="","",Offerte!$A148)</f>
        <v/>
      </c>
      <c r="B4538" s="10">
        <f>IF(Offerte!$A148="","",Offerte!$B148)</f>
        <v/>
      </c>
      <c r="C4538" s="10">
        <f>IF(Offerte!$A148="","",Offerte!$C148)</f>
        <v/>
      </c>
      <c r="D4538" s="10" t="inlineStr">
        <is>
          <t>C.1.1</t>
        </is>
      </c>
      <c r="E4538" s="10" t="inlineStr">
        <is>
          <t>C</t>
        </is>
      </c>
      <c r="F4538" s="10" t="inlineStr">
        <is>
          <t>Q</t>
        </is>
      </c>
      <c r="G4538" s="10" t="inlineStr">
        <is>
          <t>higher</t>
        </is>
      </c>
      <c r="H4538" s="10" t="n">
        <v>2</v>
      </c>
      <c r="I4538" s="10" t="inlineStr">
        <is>
          <t>Tasso di copertura del servizio con telecamere BSD</t>
        </is>
      </c>
      <c r="J4538" s="20" t="n"/>
      <c r="K4538" s="20" t="n"/>
      <c r="L4538" s="20" t="n"/>
      <c r="M4538" s="20" t="n"/>
      <c r="N4538" s="21">
        <f>IF($A4538="","",IFERROR(VALUE($K4538)/VALUE($L4538),IFERROR(VALUE($J4538),0)))</f>
        <v/>
      </c>
      <c r="O4538" s="21">
        <f>IF($A4538="",0,IF(OR($S4538&lt;&gt;1,COUNTA($J4538:$M4538)=0),0,IF(SUMPRODUCT(MAX(($C$5:$C$6173=$C4538)*($D$5:$D$6173=$D4538)*($S$5:$S$6173=1)*IFERROR($N$5:$N$6173*1,0)))&gt;0,ROUND($H4538*($N4538/SUMPRODUCT(MAX(($C$5:$C$6173=$C4538)*($D$5:$D$6173=$D4538)*($S$5:$S$6173=1)*IFERROR($N$5:$N$6173*1,0)))),4),0)))</f>
        <v/>
      </c>
      <c r="P4538" s="10" t="inlineStr">
        <is>
          <t>Autobus attrezzati con telecamere BSD / Autobus totali in offerta, incluse scorte</t>
        </is>
      </c>
      <c r="Q4538" s="21">
        <f>IF($A4538="","",$A4538&amp;"|"&amp;$C4538)</f>
        <v/>
      </c>
      <c r="R4538" s="21">
        <f>IF($A4538="","",$A4538&amp;"|"&amp;$C4538&amp;"|"&amp;$D4538)</f>
        <v/>
      </c>
      <c r="S4538" s="21">
        <f>IF($A4538="","",IFERROR(INDEX(Offerte!$D$2:$D$200,MATCH($Q4538,Offerte!$L$2:$L$200,0)),0))</f>
        <v/>
      </c>
      <c r="T4538" s="21">
        <f>IF($A4538="","",IFERROR(INDEX(Offerte!$G$2:$G$200,MATCH($Q4538,Offerte!$L$2:$L$200,0)),"NO"))</f>
        <v/>
      </c>
    </row>
    <row r="4539">
      <c r="A4539" s="10">
        <f>IF(Offerte!$A148="","",Offerte!$A148)</f>
        <v/>
      </c>
      <c r="B4539" s="10">
        <f>IF(Offerte!$A148="","",Offerte!$B148)</f>
        <v/>
      </c>
      <c r="C4539" s="10">
        <f>IF(Offerte!$A148="","",Offerte!$C148)</f>
        <v/>
      </c>
      <c r="D4539" s="10" t="inlineStr">
        <is>
          <t>C.1.2</t>
        </is>
      </c>
      <c r="E4539" s="10" t="inlineStr">
        <is>
          <t>C</t>
        </is>
      </c>
      <c r="F4539" s="10" t="inlineStr">
        <is>
          <t>Q</t>
        </is>
      </c>
      <c r="G4539" s="10" t="inlineStr">
        <is>
          <t>higher</t>
        </is>
      </c>
      <c r="H4539" s="10" t="n">
        <v>2</v>
      </c>
      <c r="I4539" s="10" t="inlineStr">
        <is>
          <t>Tasso di copertura del servizio con telecamere ADAS</t>
        </is>
      </c>
      <c r="J4539" s="20" t="n"/>
      <c r="K4539" s="20" t="n"/>
      <c r="L4539" s="20" t="n"/>
      <c r="M4539" s="20" t="n"/>
      <c r="N4539" s="21">
        <f>IF($A4539="","",IFERROR(VALUE($K4539)/VALUE($L4539),IFERROR(VALUE($J4539),0)))</f>
        <v/>
      </c>
      <c r="O4539" s="21">
        <f>IF($A4539="",0,IF(OR($S4539&lt;&gt;1,COUNTA($J4539:$M4539)=0),0,IF(SUMPRODUCT(MAX(($C$5:$C$6173=$C4539)*($D$5:$D$6173=$D4539)*($S$5:$S$6173=1)*IFERROR($N$5:$N$6173*1,0)))&gt;0,ROUND($H4539*($N4539/SUMPRODUCT(MAX(($C$5:$C$6173=$C4539)*($D$5:$D$6173=$D4539)*($S$5:$S$6173=1)*IFERROR($N$5:$N$6173*1,0)))),4),0)))</f>
        <v/>
      </c>
      <c r="P4539" s="10" t="inlineStr">
        <is>
          <t>Autobus attrezzati con telecamere ADAS / Autobus totali in offerta, incluse scorte</t>
        </is>
      </c>
      <c r="Q4539" s="21">
        <f>IF($A4539="","",$A4539&amp;"|"&amp;$C4539)</f>
        <v/>
      </c>
      <c r="R4539" s="21">
        <f>IF($A4539="","",$A4539&amp;"|"&amp;$C4539&amp;"|"&amp;$D4539)</f>
        <v/>
      </c>
      <c r="S4539" s="21">
        <f>IF($A4539="","",IFERROR(INDEX(Offerte!$D$2:$D$200,MATCH($Q4539,Offerte!$L$2:$L$200,0)),0))</f>
        <v/>
      </c>
      <c r="T4539" s="21">
        <f>IF($A4539="","",IFERROR(INDEX(Offerte!$G$2:$G$200,MATCH($Q4539,Offerte!$L$2:$L$200,0)),"NO"))</f>
        <v/>
      </c>
    </row>
    <row r="4540">
      <c r="A4540" s="10">
        <f>IF(Offerte!$A148="","",Offerte!$A148)</f>
        <v/>
      </c>
      <c r="B4540" s="10">
        <f>IF(Offerte!$A148="","",Offerte!$B148)</f>
        <v/>
      </c>
      <c r="C4540" s="10">
        <f>IF(Offerte!$A148="","",Offerte!$C148)</f>
        <v/>
      </c>
      <c r="D4540" s="10" t="inlineStr">
        <is>
          <t>C.2.1</t>
        </is>
      </c>
      <c r="E4540" s="10" t="inlineStr">
        <is>
          <t>C</t>
        </is>
      </c>
      <c r="F4540" s="10" t="inlineStr">
        <is>
          <t>Q</t>
        </is>
      </c>
      <c r="G4540" s="10" t="inlineStr">
        <is>
          <t>higher</t>
        </is>
      </c>
      <c r="H4540" s="10" t="n">
        <v>3</v>
      </c>
      <c r="I4540" s="10" t="inlineStr">
        <is>
          <t>Tasso di copertura del servizio con telecamere di bordo di videosorveglianza</t>
        </is>
      </c>
      <c r="J4540" s="20" t="n"/>
      <c r="K4540" s="20" t="n"/>
      <c r="L4540" s="20" t="n"/>
      <c r="M4540" s="20" t="n"/>
      <c r="N4540" s="21">
        <f>IF($A4540="","",IFERROR(VALUE($K4540)/VALUE($L4540),IFERROR(VALUE($J4540),0)))</f>
        <v/>
      </c>
      <c r="O4540" s="21">
        <f>IF($A4540="",0,IF(OR($S4540&lt;&gt;1,COUNTA($J4540:$M4540)=0),0,IF(SUMPRODUCT(MAX(($C$5:$C$6173=$C4540)*($D$5:$D$6173=$D4540)*($S$5:$S$6173=1)*IFERROR($N$5:$N$6173*1,0)))&gt;0,ROUND($H4540*($N4540/SUMPRODUCT(MAX(($C$5:$C$6173=$C4540)*($D$5:$D$6173=$D4540)*($S$5:$S$6173=1)*IFERROR($N$5:$N$6173*1,0)))),4),0)))</f>
        <v/>
      </c>
      <c r="P4540" s="10" t="inlineStr">
        <is>
          <t>Autobus attrezzati con videosorveglianza / Autobus totali in offerta, incluse scorte</t>
        </is>
      </c>
      <c r="Q4540" s="21">
        <f>IF($A4540="","",$A4540&amp;"|"&amp;$C4540)</f>
        <v/>
      </c>
      <c r="R4540" s="21">
        <f>IF($A4540="","",$A4540&amp;"|"&amp;$C4540&amp;"|"&amp;$D4540)</f>
        <v/>
      </c>
      <c r="S4540" s="21">
        <f>IF($A4540="","",IFERROR(INDEX(Offerte!$D$2:$D$200,MATCH($Q4540,Offerte!$L$2:$L$200,0)),0))</f>
        <v/>
      </c>
      <c r="T4540" s="21">
        <f>IF($A4540="","",IFERROR(INDEX(Offerte!$G$2:$G$200,MATCH($Q4540,Offerte!$L$2:$L$200,0)),"NO"))</f>
        <v/>
      </c>
    </row>
    <row r="4541">
      <c r="A4541" s="10">
        <f>IF(Offerte!$A148="","",Offerte!$A148)</f>
        <v/>
      </c>
      <c r="B4541" s="10">
        <f>IF(Offerte!$A148="","",Offerte!$B148)</f>
        <v/>
      </c>
      <c r="C4541" s="10">
        <f>IF(Offerte!$A148="","",Offerte!$C148)</f>
        <v/>
      </c>
      <c r="D4541" s="10" t="inlineStr">
        <is>
          <t>C.2.2</t>
        </is>
      </c>
      <c r="E4541" s="10" t="inlineStr">
        <is>
          <t>C</t>
        </is>
      </c>
      <c r="F4541" s="10" t="inlineStr">
        <is>
          <t>T</t>
        </is>
      </c>
      <c r="G4541" s="10" t="inlineStr">
        <is>
          <t>tabular</t>
        </is>
      </c>
      <c r="H4541" s="10" t="n">
        <v>1</v>
      </c>
      <c r="I4541" s="10" t="inlineStr">
        <is>
          <t>Software video/audio analisi per situazioni di pericolo</t>
        </is>
      </c>
      <c r="J4541" s="20" t="n"/>
      <c r="K4541" s="20" t="n"/>
      <c r="L4541" s="20" t="n"/>
      <c r="M4541" s="20" t="n"/>
      <c r="N4541" s="21">
        <f>IF($A4541="","",IF(IFERROR(VALUE($M4541),0)=1,1,0))</f>
        <v/>
      </c>
      <c r="O4541" s="21">
        <f>IF($A4541="",0,IF(OR($S4541&lt;&gt;1,COUNTA($J4541:$M4541)=0),0,IF($N4541=1,$H4541,0)))</f>
        <v/>
      </c>
      <c r="P4541" s="10" t="inlineStr">
        <is>
          <t>sì/no</t>
        </is>
      </c>
      <c r="Q4541" s="21">
        <f>IF($A4541="","",$A4541&amp;"|"&amp;$C4541)</f>
        <v/>
      </c>
      <c r="R4541" s="21">
        <f>IF($A4541="","",$A4541&amp;"|"&amp;$C4541&amp;"|"&amp;$D4541)</f>
        <v/>
      </c>
      <c r="S4541" s="21">
        <f>IF($A4541="","",IFERROR(INDEX(Offerte!$D$2:$D$200,MATCH($Q4541,Offerte!$L$2:$L$200,0)),0))</f>
        <v/>
      </c>
      <c r="T4541" s="21">
        <f>IF($A4541="","",IFERROR(INDEX(Offerte!$G$2:$G$200,MATCH($Q4541,Offerte!$L$2:$L$200,0)),"NO"))</f>
        <v/>
      </c>
    </row>
    <row r="4542">
      <c r="A4542" s="10">
        <f>IF(Offerte!$A148="","",Offerte!$A148)</f>
        <v/>
      </c>
      <c r="B4542" s="10">
        <f>IF(Offerte!$A148="","",Offerte!$B148)</f>
        <v/>
      </c>
      <c r="C4542" s="10">
        <f>IF(Offerte!$A148="","",Offerte!$C148)</f>
        <v/>
      </c>
      <c r="D4542" s="10" t="inlineStr">
        <is>
          <t>C.2.3</t>
        </is>
      </c>
      <c r="E4542" s="10" t="inlineStr">
        <is>
          <t>C</t>
        </is>
      </c>
      <c r="F4542" s="10" t="inlineStr">
        <is>
          <t>T</t>
        </is>
      </c>
      <c r="G4542" s="10" t="inlineStr">
        <is>
          <t>tabular</t>
        </is>
      </c>
      <c r="H4542" s="10" t="n">
        <v>1</v>
      </c>
      <c r="I4542" s="10" t="inlineStr">
        <is>
          <t>Collegamento con centrale qualificata di pronto intervento</t>
        </is>
      </c>
      <c r="J4542" s="20" t="n"/>
      <c r="K4542" s="20" t="n"/>
      <c r="L4542" s="20" t="n"/>
      <c r="M4542" s="20" t="n"/>
      <c r="N4542" s="21">
        <f>IF($A4542="","",IF(IFERROR(VALUE($M4542),0)=1,1,0))</f>
        <v/>
      </c>
      <c r="O4542" s="21">
        <f>IF($A4542="",0,IF(OR($S4542&lt;&gt;1,COUNTA($J4542:$M4542)=0),0,IF($N4542=1,$H4542,0)))</f>
        <v/>
      </c>
      <c r="P4542" s="10" t="inlineStr">
        <is>
          <t>sì/no</t>
        </is>
      </c>
      <c r="Q4542" s="21">
        <f>IF($A4542="","",$A4542&amp;"|"&amp;$C4542)</f>
        <v/>
      </c>
      <c r="R4542" s="21">
        <f>IF($A4542="","",$A4542&amp;"|"&amp;$C4542&amp;"|"&amp;$D4542)</f>
        <v/>
      </c>
      <c r="S4542" s="21">
        <f>IF($A4542="","",IFERROR(INDEX(Offerte!$D$2:$D$200,MATCH($Q4542,Offerte!$L$2:$L$200,0)),0))</f>
        <v/>
      </c>
      <c r="T4542" s="21">
        <f>IF($A4542="","",IFERROR(INDEX(Offerte!$G$2:$G$200,MATCH($Q4542,Offerte!$L$2:$L$200,0)),"NO"))</f>
        <v/>
      </c>
    </row>
    <row r="4543">
      <c r="A4543" s="10">
        <f>IF(Offerte!$A148="","",Offerte!$A148)</f>
        <v/>
      </c>
      <c r="B4543" s="10">
        <f>IF(Offerte!$A148="","",Offerte!$B148)</f>
        <v/>
      </c>
      <c r="C4543" s="10">
        <f>IF(Offerte!$A148="","",Offerte!$C148)</f>
        <v/>
      </c>
      <c r="D4543" s="10" t="inlineStr">
        <is>
          <t>C.2.4</t>
        </is>
      </c>
      <c r="E4543" s="10" t="inlineStr">
        <is>
          <t>C</t>
        </is>
      </c>
      <c r="F4543" s="10" t="inlineStr">
        <is>
          <t>Q</t>
        </is>
      </c>
      <c r="G4543" s="10" t="inlineStr">
        <is>
          <t>higher</t>
        </is>
      </c>
      <c r="H4543" s="10" t="n">
        <v>1</v>
      </c>
      <c r="I4543" s="10" t="inlineStr">
        <is>
          <t>Tasso di copertura del servizio con dispositivi per la chiamata di emergenza del conducente</t>
        </is>
      </c>
      <c r="J4543" s="20" t="n"/>
      <c r="K4543" s="20" t="n"/>
      <c r="L4543" s="20" t="n"/>
      <c r="M4543" s="20" t="n"/>
      <c r="N4543" s="21">
        <f>IF($A4543="","",IFERROR(VALUE($K4543)/VALUE($L4543),IFERROR(VALUE($J4543),0)))</f>
        <v/>
      </c>
      <c r="O4543" s="21">
        <f>IF($A4543="",0,IF(OR($S4543&lt;&gt;1,COUNTA($J4543:$M4543)=0),0,IF(SUMPRODUCT(MAX(($C$5:$C$6173=$C4543)*($D$5:$D$6173=$D4543)*($S$5:$S$6173=1)*IFERROR($N$5:$N$6173*1,0)))&gt;0,ROUND($H4543*($N4543/SUMPRODUCT(MAX(($C$5:$C$6173=$C4543)*($D$5:$D$6173=$D4543)*($S$5:$S$6173=1)*IFERROR($N$5:$N$6173*1,0)))),4),0)))</f>
        <v/>
      </c>
      <c r="P4543" s="10" t="inlineStr">
        <is>
          <t>Autobus attrezzati con chiamata di emergenza / Autobus totali in offerta, incluse scorte</t>
        </is>
      </c>
      <c r="Q4543" s="21">
        <f>IF($A4543="","",$A4543&amp;"|"&amp;$C4543)</f>
        <v/>
      </c>
      <c r="R4543" s="21">
        <f>IF($A4543="","",$A4543&amp;"|"&amp;$C4543&amp;"|"&amp;$D4543)</f>
        <v/>
      </c>
      <c r="S4543" s="21">
        <f>IF($A4543="","",IFERROR(INDEX(Offerte!$D$2:$D$200,MATCH($Q4543,Offerte!$L$2:$L$200,0)),0))</f>
        <v/>
      </c>
      <c r="T4543" s="21">
        <f>IF($A4543="","",IFERROR(INDEX(Offerte!$G$2:$G$200,MATCH($Q4543,Offerte!$L$2:$L$200,0)),"NO"))</f>
        <v/>
      </c>
    </row>
    <row r="4544">
      <c r="A4544" s="10">
        <f>IF(Offerte!$A148="","",Offerte!$A148)</f>
        <v/>
      </c>
      <c r="B4544" s="10">
        <f>IF(Offerte!$A148="","",Offerte!$B148)</f>
        <v/>
      </c>
      <c r="C4544" s="10">
        <f>IF(Offerte!$A148="","",Offerte!$C148)</f>
        <v/>
      </c>
      <c r="D4544" s="10" t="inlineStr">
        <is>
          <t>C.3.1</t>
        </is>
      </c>
      <c r="E4544" s="10" t="inlineStr">
        <is>
          <t>C</t>
        </is>
      </c>
      <c r="F4544" s="10" t="inlineStr">
        <is>
          <t>Q</t>
        </is>
      </c>
      <c r="G4544" s="10" t="inlineStr">
        <is>
          <t>higher</t>
        </is>
      </c>
      <c r="H4544" s="10" t="n">
        <v>2</v>
      </c>
      <c r="I4544" s="10" t="inlineStr">
        <is>
          <t>Tasso di copertura del servizio con dispositivi di informazione dinamica a bordo mezzo</t>
        </is>
      </c>
      <c r="J4544" s="20" t="n"/>
      <c r="K4544" s="20" t="n"/>
      <c r="L4544" s="20" t="n"/>
      <c r="M4544" s="20" t="n"/>
      <c r="N4544" s="21">
        <f>IF($A4544="","",IFERROR(VALUE($K4544)/VALUE($L4544),IFERROR(VALUE($J4544),0)))</f>
        <v/>
      </c>
      <c r="O4544" s="21">
        <f>IF($A4544="",0,IF(OR($S4544&lt;&gt;1,COUNTA($J4544:$M4544)=0),0,IF(SUMPRODUCT(MAX(($C$5:$C$6173=$C4544)*($D$5:$D$6173=$D4544)*($S$5:$S$6173=1)*IFERROR($N$5:$N$6173*1,0)))&gt;0,ROUND($H4544*($N4544/SUMPRODUCT(MAX(($C$5:$C$6173=$C4544)*($D$5:$D$6173=$D4544)*($S$5:$S$6173=1)*IFERROR($N$5:$N$6173*1,0)))),4),0)))</f>
        <v/>
      </c>
      <c r="P4544" s="10" t="inlineStr">
        <is>
          <t>Autobus con monitor e indicatori vocali / Autobus totali in offerta, incluse scorte</t>
        </is>
      </c>
      <c r="Q4544" s="21">
        <f>IF($A4544="","",$A4544&amp;"|"&amp;$C4544)</f>
        <v/>
      </c>
      <c r="R4544" s="21">
        <f>IF($A4544="","",$A4544&amp;"|"&amp;$C4544&amp;"|"&amp;$D4544)</f>
        <v/>
      </c>
      <c r="S4544" s="21">
        <f>IF($A4544="","",IFERROR(INDEX(Offerte!$D$2:$D$200,MATCH($Q4544,Offerte!$L$2:$L$200,0)),0))</f>
        <v/>
      </c>
      <c r="T4544" s="21">
        <f>IF($A4544="","",IFERROR(INDEX(Offerte!$G$2:$G$200,MATCH($Q4544,Offerte!$L$2:$L$200,0)),"NO"))</f>
        <v/>
      </c>
    </row>
    <row r="4545">
      <c r="A4545" s="10">
        <f>IF(Offerte!$A148="","",Offerte!$A148)</f>
        <v/>
      </c>
      <c r="B4545" s="10">
        <f>IF(Offerte!$A148="","",Offerte!$B148)</f>
        <v/>
      </c>
      <c r="C4545" s="10">
        <f>IF(Offerte!$A148="","",Offerte!$C148)</f>
        <v/>
      </c>
      <c r="D4545" s="10" t="inlineStr">
        <is>
          <t>C.3.2</t>
        </is>
      </c>
      <c r="E4545" s="10" t="inlineStr">
        <is>
          <t>C</t>
        </is>
      </c>
      <c r="F4545" s="10" t="inlineStr">
        <is>
          <t>T</t>
        </is>
      </c>
      <c r="G4545" s="10" t="inlineStr">
        <is>
          <t>tabular</t>
        </is>
      </c>
      <c r="H4545" s="10" t="n">
        <v>2</v>
      </c>
      <c r="I4545" s="10" t="inlineStr">
        <is>
          <t>Informazioni a bordo su coincidenze ai nodi</t>
        </is>
      </c>
      <c r="J4545" s="20" t="n"/>
      <c r="K4545" s="20" t="n"/>
      <c r="L4545" s="20" t="n"/>
      <c r="M4545" s="20" t="n"/>
      <c r="N4545" s="21">
        <f>IF($A4545="","",IF(IFERROR(VALUE($M4545),0)=1,1,0))</f>
        <v/>
      </c>
      <c r="O4545" s="21">
        <f>IF($A4545="",0,IF(OR($S4545&lt;&gt;1,COUNTA($J4545:$M4545)=0),0,IF(AND($N4545=1,IFERROR(SUMIFS($N$5:$N$6173,$Q$5:$Q$6173,$Q4545,$D$5:$D$6173,"C.3.1"),0)&gt;=0.5),$H4545,0)))</f>
        <v/>
      </c>
      <c r="P4545" s="10" t="inlineStr">
        <is>
          <t>Dipende da C.3.1 &gt;= 0.5</t>
        </is>
      </c>
      <c r="Q4545" s="21">
        <f>IF($A4545="","",$A4545&amp;"|"&amp;$C4545)</f>
        <v/>
      </c>
      <c r="R4545" s="21">
        <f>IF($A4545="","",$A4545&amp;"|"&amp;$C4545&amp;"|"&amp;$D4545)</f>
        <v/>
      </c>
      <c r="S4545" s="21">
        <f>IF($A4545="","",IFERROR(INDEX(Offerte!$D$2:$D$200,MATCH($Q4545,Offerte!$L$2:$L$200,0)),0))</f>
        <v/>
      </c>
      <c r="T4545" s="21">
        <f>IF($A4545="","",IFERROR(INDEX(Offerte!$G$2:$G$200,MATCH($Q4545,Offerte!$L$2:$L$200,0)),"NO"))</f>
        <v/>
      </c>
    </row>
    <row r="4546">
      <c r="A4546" s="10">
        <f>IF(Offerte!$A148="","",Offerte!$A148)</f>
        <v/>
      </c>
      <c r="B4546" s="10">
        <f>IF(Offerte!$A148="","",Offerte!$B148)</f>
        <v/>
      </c>
      <c r="C4546" s="10">
        <f>IF(Offerte!$A148="","",Offerte!$C148)</f>
        <v/>
      </c>
      <c r="D4546" s="10" t="inlineStr">
        <is>
          <t>D.1.1</t>
        </is>
      </c>
      <c r="E4546" s="10" t="inlineStr">
        <is>
          <t>D</t>
        </is>
      </c>
      <c r="F4546" s="10" t="inlineStr">
        <is>
          <t>Q</t>
        </is>
      </c>
      <c r="G4546" s="10" t="inlineStr">
        <is>
          <t>higher</t>
        </is>
      </c>
      <c r="H4546" s="10" t="n">
        <v>3</v>
      </c>
      <c r="I4546" s="10" t="inlineStr">
        <is>
          <t>Installazione di pensiline</t>
        </is>
      </c>
      <c r="J4546" s="20" t="n"/>
      <c r="K4546" s="20" t="n"/>
      <c r="L4546" s="20" t="n"/>
      <c r="M4546" s="20" t="n"/>
      <c r="N4546" s="21">
        <f>IF($A4546="","",IFERROR(VALUE($J4546),0))</f>
        <v/>
      </c>
      <c r="O4546" s="21">
        <f>IF($A4546="",0,IF(OR($S4546&lt;&gt;1,COUNTA($J4546:$M4546)=0),0,IF(SUMPRODUCT(MAX(($C$5:$C$6173=$C4546)*($D$5:$D$6173=$D4546)*($S$5:$S$6173=1)*IFERROR($N$5:$N$6173*1,0)))&gt;0,ROUND($H4546*($N4546/SUMPRODUCT(MAX(($C$5:$C$6173=$C4546)*($D$5:$D$6173=$D4546)*($S$5:$S$6173=1)*IFERROR($N$5:$N$6173*1,0)))),4),0)))</f>
        <v/>
      </c>
      <c r="P4546" s="10" t="inlineStr">
        <is>
          <t>fermate</t>
        </is>
      </c>
      <c r="Q4546" s="21">
        <f>IF($A4546="","",$A4546&amp;"|"&amp;$C4546)</f>
        <v/>
      </c>
      <c r="R4546" s="21">
        <f>IF($A4546="","",$A4546&amp;"|"&amp;$C4546&amp;"|"&amp;$D4546)</f>
        <v/>
      </c>
      <c r="S4546" s="21">
        <f>IF($A4546="","",IFERROR(INDEX(Offerte!$D$2:$D$200,MATCH($Q4546,Offerte!$L$2:$L$200,0)),0))</f>
        <v/>
      </c>
      <c r="T4546" s="21">
        <f>IF($A4546="","",IFERROR(INDEX(Offerte!$G$2:$G$200,MATCH($Q4546,Offerte!$L$2:$L$200,0)),"NO"))</f>
        <v/>
      </c>
    </row>
    <row r="4547">
      <c r="A4547" s="10">
        <f>IF(Offerte!$A148="","",Offerte!$A148)</f>
        <v/>
      </c>
      <c r="B4547" s="10">
        <f>IF(Offerte!$A148="","",Offerte!$B148)</f>
        <v/>
      </c>
      <c r="C4547" s="10">
        <f>IF(Offerte!$A148="","",Offerte!$C148)</f>
        <v/>
      </c>
      <c r="D4547" s="10" t="inlineStr">
        <is>
          <t>D.1.2</t>
        </is>
      </c>
      <c r="E4547" s="10" t="inlineStr">
        <is>
          <t>D</t>
        </is>
      </c>
      <c r="F4547" s="10" t="inlineStr">
        <is>
          <t>Q</t>
        </is>
      </c>
      <c r="G4547" s="10" t="inlineStr">
        <is>
          <t>higher</t>
        </is>
      </c>
      <c r="H4547" s="10" t="n">
        <v>3</v>
      </c>
      <c r="I4547" s="10" t="inlineStr">
        <is>
          <t>Installazione di paline di fermata conformi alla DGR 581/2023</t>
        </is>
      </c>
      <c r="J4547" s="20" t="n"/>
      <c r="K4547" s="20" t="n"/>
      <c r="L4547" s="20" t="n"/>
      <c r="M4547" s="20" t="n"/>
      <c r="N4547" s="21">
        <f>IF($A4547="","",IFERROR(VALUE($J4547),0))</f>
        <v/>
      </c>
      <c r="O4547" s="21">
        <f>IF($A4547="",0,IF(OR($S4547&lt;&gt;1,COUNTA($J4547:$M4547)=0),0,IF(SUMPRODUCT(MAX(($C$5:$C$6173=$C4547)*($D$5:$D$6173=$D4547)*($S$5:$S$6173=1)*IFERROR($N$5:$N$6173*1,0)))&gt;0,ROUND($H4547*($N4547/SUMPRODUCT(MAX(($C$5:$C$6173=$C4547)*($D$5:$D$6173=$D4547)*($S$5:$S$6173=1)*IFERROR($N$5:$N$6173*1,0)))),4),0)))</f>
        <v/>
      </c>
      <c r="P4547" s="10" t="inlineStr">
        <is>
          <t>fermate</t>
        </is>
      </c>
      <c r="Q4547" s="21">
        <f>IF($A4547="","",$A4547&amp;"|"&amp;$C4547)</f>
        <v/>
      </c>
      <c r="R4547" s="21">
        <f>IF($A4547="","",$A4547&amp;"|"&amp;$C4547&amp;"|"&amp;$D4547)</f>
        <v/>
      </c>
      <c r="S4547" s="21">
        <f>IF($A4547="","",IFERROR(INDEX(Offerte!$D$2:$D$200,MATCH($Q4547,Offerte!$L$2:$L$200,0)),0))</f>
        <v/>
      </c>
      <c r="T4547" s="21">
        <f>IF($A4547="","",IFERROR(INDEX(Offerte!$G$2:$G$200,MATCH($Q4547,Offerte!$L$2:$L$200,0)),"NO"))</f>
        <v/>
      </c>
    </row>
    <row r="4548">
      <c r="A4548" s="10">
        <f>IF(Offerte!$A148="","",Offerte!$A148)</f>
        <v/>
      </c>
      <c r="B4548" s="10">
        <f>IF(Offerte!$A148="","",Offerte!$B148)</f>
        <v/>
      </c>
      <c r="C4548" s="10">
        <f>IF(Offerte!$A148="","",Offerte!$C148)</f>
        <v/>
      </c>
      <c r="D4548" s="10" t="inlineStr">
        <is>
          <t>D.1.3</t>
        </is>
      </c>
      <c r="E4548" s="10" t="inlineStr">
        <is>
          <t>D</t>
        </is>
      </c>
      <c r="F4548" s="10" t="inlineStr">
        <is>
          <t>Q</t>
        </is>
      </c>
      <c r="G4548" s="10" t="inlineStr">
        <is>
          <t>higher</t>
        </is>
      </c>
      <c r="H4548" s="10" t="n">
        <v>2</v>
      </c>
      <c r="I4548" s="10" t="inlineStr">
        <is>
          <t>Display informativi connessi alle fermate</t>
        </is>
      </c>
      <c r="J4548" s="20" t="n"/>
      <c r="K4548" s="20" t="n"/>
      <c r="L4548" s="20" t="n"/>
      <c r="M4548" s="20" t="n"/>
      <c r="N4548" s="21">
        <f>IF($A4548="","",IFERROR(VALUE($J4548),0))</f>
        <v/>
      </c>
      <c r="O4548" s="21">
        <f>IF($A4548="",0,IF(OR($S4548&lt;&gt;1,COUNTA($J4548:$M4548)=0),0,IF(SUMPRODUCT(MAX(($C$5:$C$6173=$C4548)*($D$5:$D$6173=$D4548)*($S$5:$S$6173=1)*IFERROR($N$5:$N$6173*1,0)))&gt;0,ROUND($H4548*($N4548/SUMPRODUCT(MAX(($C$5:$C$6173=$C4548)*($D$5:$D$6173=$D4548)*($S$5:$S$6173=1)*IFERROR($N$5:$N$6173*1,0)))),4),0)))</f>
        <v/>
      </c>
      <c r="P4548" s="10" t="inlineStr">
        <is>
          <t>fermate</t>
        </is>
      </c>
      <c r="Q4548" s="21">
        <f>IF($A4548="","",$A4548&amp;"|"&amp;$C4548)</f>
        <v/>
      </c>
      <c r="R4548" s="21">
        <f>IF($A4548="","",$A4548&amp;"|"&amp;$C4548&amp;"|"&amp;$D4548)</f>
        <v/>
      </c>
      <c r="S4548" s="21">
        <f>IF($A4548="","",IFERROR(INDEX(Offerte!$D$2:$D$200,MATCH($Q4548,Offerte!$L$2:$L$200,0)),0))</f>
        <v/>
      </c>
      <c r="T4548" s="21">
        <f>IF($A4548="","",IFERROR(INDEX(Offerte!$G$2:$G$200,MATCH($Q4548,Offerte!$L$2:$L$200,0)),"NO"))</f>
        <v/>
      </c>
    </row>
    <row r="4549">
      <c r="A4549" s="10">
        <f>IF(Offerte!$A148="","",Offerte!$A148)</f>
        <v/>
      </c>
      <c r="B4549" s="10">
        <f>IF(Offerte!$A148="","",Offerte!$B148)</f>
        <v/>
      </c>
      <c r="C4549" s="10">
        <f>IF(Offerte!$A148="","",Offerte!$C148)</f>
        <v/>
      </c>
      <c r="D4549" s="10" t="inlineStr">
        <is>
          <t>D.2.1</t>
        </is>
      </c>
      <c r="E4549" s="10" t="inlineStr">
        <is>
          <t>D</t>
        </is>
      </c>
      <c r="F4549" s="10" t="inlineStr">
        <is>
          <t>Q</t>
        </is>
      </c>
      <c r="G4549" s="10" t="inlineStr">
        <is>
          <t>higher</t>
        </is>
      </c>
      <c r="H4549" s="10" t="n">
        <v>2</v>
      </c>
      <c r="I4549" s="10" t="inlineStr">
        <is>
          <t>Segnali tattili Loges-Vet-Evolution</t>
        </is>
      </c>
      <c r="J4549" s="20" t="n"/>
      <c r="K4549" s="20" t="n"/>
      <c r="L4549" s="20" t="n"/>
      <c r="M4549" s="20" t="n"/>
      <c r="N4549" s="21">
        <f>IF($A4549="","",IFERROR(VALUE($J4549),0))</f>
        <v/>
      </c>
      <c r="O4549" s="21">
        <f>IF($A4549="",0,IF(OR($S4549&lt;&gt;1,COUNTA($J4549:$M4549)=0),0,IF(SUMPRODUCT(MAX(($C$5:$C$6173=$C4549)*($D$5:$D$6173=$D4549)*($S$5:$S$6173=1)*IFERROR($N$5:$N$6173*1,0)))&gt;0,ROUND($H4549*($N4549/SUMPRODUCT(MAX(($C$5:$C$6173=$C4549)*($D$5:$D$6173=$D4549)*($S$5:$S$6173=1)*IFERROR($N$5:$N$6173*1,0)))),4),0)))</f>
        <v/>
      </c>
      <c r="P4549" s="10" t="inlineStr">
        <is>
          <t>fermate</t>
        </is>
      </c>
      <c r="Q4549" s="21">
        <f>IF($A4549="","",$A4549&amp;"|"&amp;$C4549)</f>
        <v/>
      </c>
      <c r="R4549" s="21">
        <f>IF($A4549="","",$A4549&amp;"|"&amp;$C4549&amp;"|"&amp;$D4549)</f>
        <v/>
      </c>
      <c r="S4549" s="21">
        <f>IF($A4549="","",IFERROR(INDEX(Offerte!$D$2:$D$200,MATCH($Q4549,Offerte!$L$2:$L$200,0)),0))</f>
        <v/>
      </c>
      <c r="T4549" s="21">
        <f>IF($A4549="","",IFERROR(INDEX(Offerte!$G$2:$G$200,MATCH($Q4549,Offerte!$L$2:$L$200,0)),"NO"))</f>
        <v/>
      </c>
    </row>
    <row r="4550">
      <c r="A4550" s="10">
        <f>IF(Offerte!$A148="","",Offerte!$A148)</f>
        <v/>
      </c>
      <c r="B4550" s="10">
        <f>IF(Offerte!$A148="","",Offerte!$B148)</f>
        <v/>
      </c>
      <c r="C4550" s="10">
        <f>IF(Offerte!$A148="","",Offerte!$C148)</f>
        <v/>
      </c>
      <c r="D4550" s="10" t="inlineStr">
        <is>
          <t>E.1.1</t>
        </is>
      </c>
      <c r="E4550" s="10" t="inlineStr">
        <is>
          <t>E</t>
        </is>
      </c>
      <c r="F4550" s="10" t="inlineStr">
        <is>
          <t>T</t>
        </is>
      </c>
      <c r="G4550" s="10" t="inlineStr">
        <is>
          <t>tabular</t>
        </is>
      </c>
      <c r="H4550" s="10" t="n">
        <v>2</v>
      </c>
      <c r="I4550" s="10" t="inlineStr">
        <is>
          <t>Mobile app con travel planner PRM</t>
        </is>
      </c>
      <c r="J4550" s="20" t="n"/>
      <c r="K4550" s="20" t="n"/>
      <c r="L4550" s="20" t="n"/>
      <c r="M4550" s="20" t="n"/>
      <c r="N4550" s="21">
        <f>IF($A4550="","",IF(IFERROR(VALUE($M4550),0)=1,1,0))</f>
        <v/>
      </c>
      <c r="O4550" s="21">
        <f>IF($A4550="",0,IF(OR($S4550&lt;&gt;1,COUNTA($J4550:$M4550)=0),0,IF($N4550=1,$H4550,0)))</f>
        <v/>
      </c>
      <c r="P4550" s="10" t="inlineStr">
        <is>
          <t>sì/no</t>
        </is>
      </c>
      <c r="Q4550" s="21">
        <f>IF($A4550="","",$A4550&amp;"|"&amp;$C4550)</f>
        <v/>
      </c>
      <c r="R4550" s="21">
        <f>IF($A4550="","",$A4550&amp;"|"&amp;$C4550&amp;"|"&amp;$D4550)</f>
        <v/>
      </c>
      <c r="S4550" s="21">
        <f>IF($A4550="","",IFERROR(INDEX(Offerte!$D$2:$D$200,MATCH($Q4550,Offerte!$L$2:$L$200,0)),0))</f>
        <v/>
      </c>
      <c r="T4550" s="21">
        <f>IF($A4550="","",IFERROR(INDEX(Offerte!$G$2:$G$200,MATCH($Q4550,Offerte!$L$2:$L$200,0)),"NO"))</f>
        <v/>
      </c>
    </row>
    <row r="4551">
      <c r="A4551" s="10">
        <f>IF(Offerte!$A148="","",Offerte!$A148)</f>
        <v/>
      </c>
      <c r="B4551" s="10">
        <f>IF(Offerte!$A148="","",Offerte!$B148)</f>
        <v/>
      </c>
      <c r="C4551" s="10">
        <f>IF(Offerte!$A148="","",Offerte!$C148)</f>
        <v/>
      </c>
      <c r="D4551" s="10" t="inlineStr">
        <is>
          <t>E.2.1</t>
        </is>
      </c>
      <c r="E4551" s="10" t="inlineStr">
        <is>
          <t>E</t>
        </is>
      </c>
      <c r="F4551" s="10" t="inlineStr">
        <is>
          <t>D</t>
        </is>
      </c>
      <c r="G4551" s="10" t="inlineStr">
        <is>
          <t>discretionary</t>
        </is>
      </c>
      <c r="H4551" s="10" t="n">
        <v>2</v>
      </c>
      <c r="I4551" s="10" t="inlineStr">
        <is>
          <t>Altre azioni informative e rapporti con gli utenti</t>
        </is>
      </c>
      <c r="J4551" s="20" t="n"/>
      <c r="K4551" s="20" t="n"/>
      <c r="L4551" s="20" t="n"/>
      <c r="M4551" s="20" t="n"/>
      <c r="N4551" s="21">
        <f>IF($A4551="","",MAX(0,MIN(1,IFERROR(VALUE($M4551),0))))</f>
        <v/>
      </c>
      <c r="O4551" s="21">
        <f>IF($A4551="",0,IF(OR($S4551&lt;&gt;1,COUNTA($J4551:$M4551)=0),0,IF(SUMPRODUCT(MAX(($C$5:$C$6173=$C4551)*($D$5:$D$6173=$D4551)*($S$5:$S$6173=1)*IFERROR($N$5:$N$6173*1,0)))&gt;0,ROUND($H4551*($N4551/SUMPRODUCT(MAX(($C$5:$C$6173=$C4551)*($D$5:$D$6173=$D4551)*($S$5:$S$6173=1)*IFERROR($N$5:$N$6173*1,0)))),4),0)))</f>
        <v/>
      </c>
      <c r="P4551" s="10" t="inlineStr">
        <is>
          <t>coeff.</t>
        </is>
      </c>
      <c r="Q4551" s="21">
        <f>IF($A4551="","",$A4551&amp;"|"&amp;$C4551)</f>
        <v/>
      </c>
      <c r="R4551" s="21">
        <f>IF($A4551="","",$A4551&amp;"|"&amp;$C4551&amp;"|"&amp;$D4551)</f>
        <v/>
      </c>
      <c r="S4551" s="21">
        <f>IF($A4551="","",IFERROR(INDEX(Offerte!$D$2:$D$200,MATCH($Q4551,Offerte!$L$2:$L$200,0)),0))</f>
        <v/>
      </c>
      <c r="T4551" s="21">
        <f>IF($A4551="","",IFERROR(INDEX(Offerte!$G$2:$G$200,MATCH($Q4551,Offerte!$L$2:$L$200,0)),"NO"))</f>
        <v/>
      </c>
    </row>
    <row r="4552">
      <c r="A4552" s="10">
        <f>IF(Offerte!$A148="","",Offerte!$A148)</f>
        <v/>
      </c>
      <c r="B4552" s="10">
        <f>IF(Offerte!$A148="","",Offerte!$B148)</f>
        <v/>
      </c>
      <c r="C4552" s="10">
        <f>IF(Offerte!$A148="","",Offerte!$C148)</f>
        <v/>
      </c>
      <c r="D4552" s="10" t="inlineStr">
        <is>
          <t>F.1.1</t>
        </is>
      </c>
      <c r="E4552" s="10" t="inlineStr">
        <is>
          <t>F</t>
        </is>
      </c>
      <c r="F4552" s="10" t="inlineStr">
        <is>
          <t>Q</t>
        </is>
      </c>
      <c r="G4552" s="10" t="inlineStr">
        <is>
          <t>lower</t>
        </is>
      </c>
      <c r="H4552" s="10" t="n">
        <v>7</v>
      </c>
      <c r="I4552" s="10" t="inlineStr">
        <is>
          <t>Performance ambientali del parco mezzi adibito al servizio - I_CEA</t>
        </is>
      </c>
      <c r="J4552" s="20" t="n"/>
      <c r="K4552" s="20" t="n"/>
      <c r="L4552" s="20" t="n"/>
      <c r="M4552" s="20" t="n"/>
      <c r="N4552" s="21">
        <f>IF($A4552="","",IFERROR(VALUE($J4552),0))</f>
        <v/>
      </c>
      <c r="O4552" s="21">
        <f>IF($A4552="",0,IF(OR($S4552&lt;&gt;1,COUNTA($J4552:$M4552)=0),0,IF(AND(IFERROR(AGGREGATE(15,6,$N$5:$N$6173/(($C$5:$C$6173=$C4552)*($D$5:$D$6173=$D4552)*($S$5:$S$6173=1)*($N$5:$N$6173&gt;0)),1),0)&gt;0,$N4552&gt;0),ROUND($H4552*(IFERROR(AGGREGATE(15,6,$N$5:$N$6173/(($C$5:$C$6173=$C4552)*($D$5:$D$6173=$D4552)*($S$5:$S$6173=1)*($N$5:$N$6173&gt;0)),1),0)/$N4552),4),0)))</f>
        <v/>
      </c>
      <c r="P4552" s="10" t="inlineStr">
        <is>
          <t>indice</t>
        </is>
      </c>
      <c r="Q4552" s="21">
        <f>IF($A4552="","",$A4552&amp;"|"&amp;$C4552)</f>
        <v/>
      </c>
      <c r="R4552" s="21">
        <f>IF($A4552="","",$A4552&amp;"|"&amp;$C4552&amp;"|"&amp;$D4552)</f>
        <v/>
      </c>
      <c r="S4552" s="21">
        <f>IF($A4552="","",IFERROR(INDEX(Offerte!$D$2:$D$200,MATCH($Q4552,Offerte!$L$2:$L$200,0)),0))</f>
        <v/>
      </c>
      <c r="T4552" s="21">
        <f>IF($A4552="","",IFERROR(INDEX(Offerte!$G$2:$G$200,MATCH($Q4552,Offerte!$L$2:$L$200,0)),"NO"))</f>
        <v/>
      </c>
    </row>
    <row r="4553">
      <c r="A4553" s="10">
        <f>IF(Offerte!$A148="","",Offerte!$A148)</f>
        <v/>
      </c>
      <c r="B4553" s="10">
        <f>IF(Offerte!$A148="","",Offerte!$B148)</f>
        <v/>
      </c>
      <c r="C4553" s="10">
        <f>IF(Offerte!$A148="","",Offerte!$C148)</f>
        <v/>
      </c>
      <c r="D4553" s="10" t="inlineStr">
        <is>
          <t>F.2.1</t>
        </is>
      </c>
      <c r="E4553" s="10" t="inlineStr">
        <is>
          <t>F</t>
        </is>
      </c>
      <c r="F4553" s="10" t="inlineStr">
        <is>
          <t>Q</t>
        </is>
      </c>
      <c r="G4553" s="10" t="inlineStr">
        <is>
          <t>higher</t>
        </is>
      </c>
      <c r="H4553" s="10" t="n">
        <v>2</v>
      </c>
      <c r="I4553" s="10" t="inlineStr">
        <is>
          <t>Tasso di copertura del servizio con dispositivi ECO-DRIVER</t>
        </is>
      </c>
      <c r="J4553" s="20" t="n"/>
      <c r="K4553" s="20" t="n"/>
      <c r="L4553" s="20" t="n"/>
      <c r="M4553" s="20" t="n"/>
      <c r="N4553" s="21">
        <f>IF($A4553="","",IFERROR(VALUE($K4553)/VALUE($L4553),IFERROR(VALUE($J4553),0)))</f>
        <v/>
      </c>
      <c r="O4553" s="21">
        <f>IF($A4553="",0,IF(OR($S4553&lt;&gt;1,COUNTA($J4553:$M4553)=0),0,IF(SUMPRODUCT(MAX(($C$5:$C$6173=$C4553)*($D$5:$D$6173=$D4553)*($S$5:$S$6173=1)*IFERROR($N$5:$N$6173*1,0)))&gt;0,ROUND($H4553*($N4553/SUMPRODUCT(MAX(($C$5:$C$6173=$C4553)*($D$5:$D$6173=$D4553)*($S$5:$S$6173=1)*IFERROR($N$5:$N$6173*1,0)))),4),0)))</f>
        <v/>
      </c>
      <c r="P4553" s="10" t="inlineStr">
        <is>
          <t>Autobus attrezzati con dispositivi ECO-DRIVER / Autobus totali in offerta, incluse scorte</t>
        </is>
      </c>
      <c r="Q4553" s="21">
        <f>IF($A4553="","",$A4553&amp;"|"&amp;$C4553)</f>
        <v/>
      </c>
      <c r="R4553" s="21">
        <f>IF($A4553="","",$A4553&amp;"|"&amp;$C4553&amp;"|"&amp;$D4553)</f>
        <v/>
      </c>
      <c r="S4553" s="21">
        <f>IF($A4553="","",IFERROR(INDEX(Offerte!$D$2:$D$200,MATCH($Q4553,Offerte!$L$2:$L$200,0)),0))</f>
        <v/>
      </c>
      <c r="T4553" s="21">
        <f>IF($A4553="","",IFERROR(INDEX(Offerte!$G$2:$G$200,MATCH($Q4553,Offerte!$L$2:$L$200,0)),"NO"))</f>
        <v/>
      </c>
    </row>
    <row r="4554">
      <c r="A4554" s="10">
        <f>IF(Offerte!$A148="","",Offerte!$A148)</f>
        <v/>
      </c>
      <c r="B4554" s="10">
        <f>IF(Offerte!$A148="","",Offerte!$B148)</f>
        <v/>
      </c>
      <c r="C4554" s="10">
        <f>IF(Offerte!$A148="","",Offerte!$C148)</f>
        <v/>
      </c>
      <c r="D4554" s="10" t="inlineStr">
        <is>
          <t>F.3.1</t>
        </is>
      </c>
      <c r="E4554" s="10" t="inlineStr">
        <is>
          <t>F</t>
        </is>
      </c>
      <c r="F4554" s="10" t="inlineStr">
        <is>
          <t>Q</t>
        </is>
      </c>
      <c r="G4554" s="10" t="inlineStr">
        <is>
          <t>higher</t>
        </is>
      </c>
      <c r="H4554" s="10" t="n">
        <v>2</v>
      </c>
      <c r="I4554" s="10" t="inlineStr">
        <is>
          <t>Autoproduzione consumi elettrici per trazione</t>
        </is>
      </c>
      <c r="J4554" s="20" t="n"/>
      <c r="K4554" s="20" t="n"/>
      <c r="L4554" s="20" t="n"/>
      <c r="M4554" s="20" t="n"/>
      <c r="N4554" s="21">
        <f>IF($A4554="","",IFERROR(VALUE($J4554),0))</f>
        <v/>
      </c>
      <c r="O4554" s="21">
        <f>IF($A4554="",0,IF(OR($S4554&lt;&gt;1,COUNTA($J4554:$M4554)=0),0,IF(SUMPRODUCT(MAX(($C$5:$C$6173=$C4554)*($D$5:$D$6173=$D4554)*($S$5:$S$6173=1)*IFERROR($N$5:$N$6173*1,0)))&gt;0,ROUND($H4554*($N4554/SUMPRODUCT(MAX(($C$5:$C$6173=$C4554)*($D$5:$D$6173=$D4554)*($S$5:$S$6173=1)*IFERROR($N$5:$N$6173*1,0)))),4),0)))</f>
        <v/>
      </c>
      <c r="P4554" s="10" t="inlineStr">
        <is>
          <t>kWh/anno</t>
        </is>
      </c>
      <c r="Q4554" s="21">
        <f>IF($A4554="","",$A4554&amp;"|"&amp;$C4554)</f>
        <v/>
      </c>
      <c r="R4554" s="21">
        <f>IF($A4554="","",$A4554&amp;"|"&amp;$C4554&amp;"|"&amp;$D4554)</f>
        <v/>
      </c>
      <c r="S4554" s="21">
        <f>IF($A4554="","",IFERROR(INDEX(Offerte!$D$2:$D$200,MATCH($Q4554,Offerte!$L$2:$L$200,0)),0))</f>
        <v/>
      </c>
      <c r="T4554" s="21">
        <f>IF($A4554="","",IFERROR(INDEX(Offerte!$G$2:$G$200,MATCH($Q4554,Offerte!$L$2:$L$200,0)),"NO"))</f>
        <v/>
      </c>
    </row>
    <row r="4555">
      <c r="A4555" s="10">
        <f>IF(Offerte!$A148="","",Offerte!$A148)</f>
        <v/>
      </c>
      <c r="B4555" s="10">
        <f>IF(Offerte!$A148="","",Offerte!$B148)</f>
        <v/>
      </c>
      <c r="C4555" s="10">
        <f>IF(Offerte!$A148="","",Offerte!$C148)</f>
        <v/>
      </c>
      <c r="D4555" s="10" t="inlineStr">
        <is>
          <t>F.4.1</t>
        </is>
      </c>
      <c r="E4555" s="10" t="inlineStr">
        <is>
          <t>F</t>
        </is>
      </c>
      <c r="F4555" s="10" t="inlineStr">
        <is>
          <t>Q</t>
        </is>
      </c>
      <c r="G4555" s="10" t="inlineStr">
        <is>
          <t>soil</t>
        </is>
      </c>
      <c r="H4555" s="10" t="n">
        <v>2</v>
      </c>
      <c r="I4555" s="10" t="inlineStr">
        <is>
          <t>Indice di consumo di suolo</t>
        </is>
      </c>
      <c r="J4555" s="20" t="n"/>
      <c r="K4555" s="20" t="n"/>
      <c r="L4555" s="20" t="n"/>
      <c r="M4555" s="20" t="n"/>
      <c r="N4555" s="21">
        <f>IF($A4555="","",IFERROR(VALUE($J4555),0))</f>
        <v/>
      </c>
      <c r="O4555" s="21">
        <f>IF($A4555="",0,IF(OR($S4555&lt;&gt;1,COUNTA($J4555:$M4555)=0),0,IF($N4555&lt;=0,$H4555,IF(SUMPRODUCT(MAX(($C$5:$C$6173=$C4555)*($D$5:$D$6173=$D4555)*($S$5:$S$6173=1)*IFERROR($N$5:$N$6173*1,0)))&gt;0,ROUND($H4555*((SUMPRODUCT(MAX(($C$5:$C$6173=$C4555)*($D$5:$D$6173=$D4555)*($S$5:$S$6173=1)*IFERROR($N$5:$N$6173*1,0)))-$N4555)/SUMPRODUCT(MAX(($C$5:$C$6173=$C4555)*($D$5:$D$6173=$D4555)*($S$5:$S$6173=1)*IFERROR($N$5:$N$6173*1,0)))),4),0))))</f>
        <v/>
      </c>
      <c r="P4555" s="10" t="inlineStr">
        <is>
          <t>m2</t>
        </is>
      </c>
      <c r="Q4555" s="21">
        <f>IF($A4555="","",$A4555&amp;"|"&amp;$C4555)</f>
        <v/>
      </c>
      <c r="R4555" s="21">
        <f>IF($A4555="","",$A4555&amp;"|"&amp;$C4555&amp;"|"&amp;$D4555)</f>
        <v/>
      </c>
      <c r="S4555" s="21">
        <f>IF($A4555="","",IFERROR(INDEX(Offerte!$D$2:$D$200,MATCH($Q4555,Offerte!$L$2:$L$200,0)),0))</f>
        <v/>
      </c>
      <c r="T4555" s="21">
        <f>IF($A4555="","",IFERROR(INDEX(Offerte!$G$2:$G$200,MATCH($Q4555,Offerte!$L$2:$L$200,0)),"NO"))</f>
        <v/>
      </c>
    </row>
    <row r="4556">
      <c r="A4556" s="10">
        <f>IF(Offerte!$A148="","",Offerte!$A148)</f>
        <v/>
      </c>
      <c r="B4556" s="10">
        <f>IF(Offerte!$A148="","",Offerte!$B148)</f>
        <v/>
      </c>
      <c r="C4556" s="10">
        <f>IF(Offerte!$A148="","",Offerte!$C148)</f>
        <v/>
      </c>
      <c r="D4556" s="10" t="inlineStr">
        <is>
          <t>F.5.1</t>
        </is>
      </c>
      <c r="E4556" s="10" t="inlineStr">
        <is>
          <t>F</t>
        </is>
      </c>
      <c r="F4556" s="10" t="inlineStr">
        <is>
          <t>T</t>
        </is>
      </c>
      <c r="G4556" s="10" t="inlineStr">
        <is>
          <t>tabular</t>
        </is>
      </c>
      <c r="H4556" s="10" t="n">
        <v>1</v>
      </c>
      <c r="I4556" s="10" t="inlineStr">
        <is>
          <t>Rendicontazione di sostenibilità ambientale</t>
        </is>
      </c>
      <c r="J4556" s="20" t="n"/>
      <c r="K4556" s="20" t="n"/>
      <c r="L4556" s="20" t="n"/>
      <c r="M4556" s="20" t="n"/>
      <c r="N4556" s="21">
        <f>IF($A4556="","",IF(IFERROR(VALUE($M4556),0)=1,1,0))</f>
        <v/>
      </c>
      <c r="O4556" s="21">
        <f>IF($A4556="",0,IF(OR($S4556&lt;&gt;1,COUNTA($J4556:$M4556)=0),0,IF($N4556=1,$H4556,0)))</f>
        <v/>
      </c>
      <c r="P4556" s="10" t="inlineStr">
        <is>
          <t>sì/no</t>
        </is>
      </c>
      <c r="Q4556" s="21">
        <f>IF($A4556="","",$A4556&amp;"|"&amp;$C4556)</f>
        <v/>
      </c>
      <c r="R4556" s="21">
        <f>IF($A4556="","",$A4556&amp;"|"&amp;$C4556&amp;"|"&amp;$D4556)</f>
        <v/>
      </c>
      <c r="S4556" s="21">
        <f>IF($A4556="","",IFERROR(INDEX(Offerte!$D$2:$D$200,MATCH($Q4556,Offerte!$L$2:$L$200,0)),0))</f>
        <v/>
      </c>
      <c r="T4556" s="21">
        <f>IF($A4556="","",IFERROR(INDEX(Offerte!$G$2:$G$200,MATCH($Q4556,Offerte!$L$2:$L$200,0)),"NO"))</f>
        <v/>
      </c>
    </row>
    <row r="4557">
      <c r="A4557" s="10">
        <f>IF(Offerte!$A148="","",Offerte!$A148)</f>
        <v/>
      </c>
      <c r="B4557" s="10">
        <f>IF(Offerte!$A148="","",Offerte!$B148)</f>
        <v/>
      </c>
      <c r="C4557" s="10">
        <f>IF(Offerte!$A148="","",Offerte!$C148)</f>
        <v/>
      </c>
      <c r="D4557" s="10" t="inlineStr">
        <is>
          <t>G.1.1</t>
        </is>
      </c>
      <c r="E4557" s="10" t="inlineStr">
        <is>
          <t>G</t>
        </is>
      </c>
      <c r="F4557" s="10" t="inlineStr">
        <is>
          <t>D</t>
        </is>
      </c>
      <c r="G4557" s="10" t="inlineStr">
        <is>
          <t>discretionary</t>
        </is>
      </c>
      <c r="H4557" s="10" t="n">
        <v>2</v>
      </c>
      <c r="I4557" s="10" t="inlineStr">
        <is>
          <t>Qualità del progetto di centrale di controllo aziendale</t>
        </is>
      </c>
      <c r="J4557" s="20" t="n"/>
      <c r="K4557" s="20" t="n"/>
      <c r="L4557" s="20" t="n"/>
      <c r="M4557" s="20" t="n"/>
      <c r="N4557" s="21">
        <f>IF($A4557="","",MAX(0,MIN(1,IFERROR(VALUE($M4557),0))))</f>
        <v/>
      </c>
      <c r="O4557" s="21">
        <f>IF($A4557="",0,IF(OR($S4557&lt;&gt;1,COUNTA($J4557:$M4557)=0),0,IF(SUMPRODUCT(MAX(($C$5:$C$6173=$C4557)*($D$5:$D$6173=$D4557)*($S$5:$S$6173=1)*IFERROR($N$5:$N$6173*1,0)))&gt;0,ROUND($H4557*($N4557/SUMPRODUCT(MAX(($C$5:$C$6173=$C4557)*($D$5:$D$6173=$D4557)*($S$5:$S$6173=1)*IFERROR($N$5:$N$6173*1,0)))),4),0)))</f>
        <v/>
      </c>
      <c r="P4557" s="10" t="inlineStr">
        <is>
          <t>coeff.</t>
        </is>
      </c>
      <c r="Q4557" s="21">
        <f>IF($A4557="","",$A4557&amp;"|"&amp;$C4557)</f>
        <v/>
      </c>
      <c r="R4557" s="21">
        <f>IF($A4557="","",$A4557&amp;"|"&amp;$C4557&amp;"|"&amp;$D4557)</f>
        <v/>
      </c>
      <c r="S4557" s="21">
        <f>IF($A4557="","",IFERROR(INDEX(Offerte!$D$2:$D$200,MATCH($Q4557,Offerte!$L$2:$L$200,0)),0))</f>
        <v/>
      </c>
      <c r="T4557" s="21">
        <f>IF($A4557="","",IFERROR(INDEX(Offerte!$G$2:$G$200,MATCH($Q4557,Offerte!$L$2:$L$200,0)),"NO"))</f>
        <v/>
      </c>
    </row>
    <row r="4558">
      <c r="A4558" s="10">
        <f>IF(Offerte!$A148="","",Offerte!$A148)</f>
        <v/>
      </c>
      <c r="B4558" s="10">
        <f>IF(Offerte!$A148="","",Offerte!$B148)</f>
        <v/>
      </c>
      <c r="C4558" s="10">
        <f>IF(Offerte!$A148="","",Offerte!$C148)</f>
        <v/>
      </c>
      <c r="D4558" s="10" t="inlineStr">
        <is>
          <t>G.2.1</t>
        </is>
      </c>
      <c r="E4558" s="10" t="inlineStr">
        <is>
          <t>G</t>
        </is>
      </c>
      <c r="F4558" s="10" t="inlineStr">
        <is>
          <t>T</t>
        </is>
      </c>
      <c r="G4558" s="10" t="inlineStr">
        <is>
          <t>tabular</t>
        </is>
      </c>
      <c r="H4558" s="10" t="n">
        <v>1</v>
      </c>
      <c r="I4558" s="10" t="inlineStr">
        <is>
          <t>Certificazione ISO 45001</t>
        </is>
      </c>
      <c r="J4558" s="20" t="n"/>
      <c r="K4558" s="20" t="n"/>
      <c r="L4558" s="20" t="n"/>
      <c r="M4558" s="20" t="n"/>
      <c r="N4558" s="21">
        <f>IF($A4558="","",IF(IFERROR(VALUE($M4558),0)=1,1,0))</f>
        <v/>
      </c>
      <c r="O4558" s="21">
        <f>IF($A4558="",0,IF(OR($S4558&lt;&gt;1,COUNTA($J4558:$M4558)=0),0,IF($N4558=1,$H4558,0)))</f>
        <v/>
      </c>
      <c r="P4558" s="10" t="inlineStr">
        <is>
          <t>sì/no</t>
        </is>
      </c>
      <c r="Q4558" s="21">
        <f>IF($A4558="","",$A4558&amp;"|"&amp;$C4558)</f>
        <v/>
      </c>
      <c r="R4558" s="21">
        <f>IF($A4558="","",$A4558&amp;"|"&amp;$C4558&amp;"|"&amp;$D4558)</f>
        <v/>
      </c>
      <c r="S4558" s="21">
        <f>IF($A4558="","",IFERROR(INDEX(Offerte!$D$2:$D$200,MATCH($Q4558,Offerte!$L$2:$L$200,0)),0))</f>
        <v/>
      </c>
      <c r="T4558" s="21">
        <f>IF($A4558="","",IFERROR(INDEX(Offerte!$G$2:$G$200,MATCH($Q4558,Offerte!$L$2:$L$200,0)),"NO"))</f>
        <v/>
      </c>
    </row>
    <row r="4559">
      <c r="A4559" s="10">
        <f>IF(Offerte!$A148="","",Offerte!$A148)</f>
        <v/>
      </c>
      <c r="B4559" s="10">
        <f>IF(Offerte!$A148="","",Offerte!$B148)</f>
        <v/>
      </c>
      <c r="C4559" s="10">
        <f>IF(Offerte!$A148="","",Offerte!$C148)</f>
        <v/>
      </c>
      <c r="D4559" s="10" t="inlineStr">
        <is>
          <t>G.3.1</t>
        </is>
      </c>
      <c r="E4559" s="10" t="inlineStr">
        <is>
          <t>G</t>
        </is>
      </c>
      <c r="F4559" s="10" t="inlineStr">
        <is>
          <t>T</t>
        </is>
      </c>
      <c r="G4559" s="10" t="inlineStr">
        <is>
          <t>tabular</t>
        </is>
      </c>
      <c r="H4559" s="10" t="n">
        <v>1</v>
      </c>
      <c r="I4559" s="10" t="inlineStr">
        <is>
          <t>Certificazioni di responsabilità sociale</t>
        </is>
      </c>
      <c r="J4559" s="20" t="n"/>
      <c r="K4559" s="20" t="n"/>
      <c r="L4559" s="20" t="n"/>
      <c r="M4559" s="20" t="n"/>
      <c r="N4559" s="21">
        <f>IF($A4559="","",IF(IFERROR(VALUE($M4559),0)=1,1,0))</f>
        <v/>
      </c>
      <c r="O4559" s="21">
        <f>IF($A4559="",0,IF(OR($S4559&lt;&gt;1,COUNTA($J4559:$M4559)=0),0,IF($N4559=1,$H4559,0)))</f>
        <v/>
      </c>
      <c r="P4559" s="10" t="inlineStr">
        <is>
          <t>sì/no</t>
        </is>
      </c>
      <c r="Q4559" s="21">
        <f>IF($A4559="","",$A4559&amp;"|"&amp;$C4559)</f>
        <v/>
      </c>
      <c r="R4559" s="21">
        <f>IF($A4559="","",$A4559&amp;"|"&amp;$C4559&amp;"|"&amp;$D4559)</f>
        <v/>
      </c>
      <c r="S4559" s="21">
        <f>IF($A4559="","",IFERROR(INDEX(Offerte!$D$2:$D$200,MATCH($Q4559,Offerte!$L$2:$L$200,0)),0))</f>
        <v/>
      </c>
      <c r="T4559" s="21">
        <f>IF($A4559="","",IFERROR(INDEX(Offerte!$G$2:$G$200,MATCH($Q4559,Offerte!$L$2:$L$200,0)),"NO"))</f>
        <v/>
      </c>
    </row>
    <row r="4560">
      <c r="A4560" s="10">
        <f>IF(Offerte!$A148="","",Offerte!$A148)</f>
        <v/>
      </c>
      <c r="B4560" s="10">
        <f>IF(Offerte!$A148="","",Offerte!$B148)</f>
        <v/>
      </c>
      <c r="C4560" s="10">
        <f>IF(Offerte!$A148="","",Offerte!$C148)</f>
        <v/>
      </c>
      <c r="D4560" s="10" t="inlineStr">
        <is>
          <t>G.4.1</t>
        </is>
      </c>
      <c r="E4560" s="10" t="inlineStr">
        <is>
          <t>G</t>
        </is>
      </c>
      <c r="F4560" s="10" t="inlineStr">
        <is>
          <t>D</t>
        </is>
      </c>
      <c r="G4560" s="10" t="inlineStr">
        <is>
          <t>discretionary</t>
        </is>
      </c>
      <c r="H4560" s="10" t="n">
        <v>2</v>
      </c>
      <c r="I4560" s="10" t="inlineStr">
        <is>
          <t>Qualità del piano di formazione del personale</t>
        </is>
      </c>
      <c r="J4560" s="20" t="n"/>
      <c r="K4560" s="20" t="n"/>
      <c r="L4560" s="20" t="n"/>
      <c r="M4560" s="20" t="n"/>
      <c r="N4560" s="21">
        <f>IF($A4560="","",MAX(0,MIN(1,IFERROR(VALUE($M4560),0))))</f>
        <v/>
      </c>
      <c r="O4560" s="21">
        <f>IF($A4560="",0,IF(OR($S4560&lt;&gt;1,COUNTA($J4560:$M4560)=0),0,IF(SUMPRODUCT(MAX(($C$5:$C$6173=$C4560)*($D$5:$D$6173=$D4560)*($S$5:$S$6173=1)*IFERROR($N$5:$N$6173*1,0)))&gt;0,ROUND($H4560*($N4560/SUMPRODUCT(MAX(($C$5:$C$6173=$C4560)*($D$5:$D$6173=$D4560)*($S$5:$S$6173=1)*IFERROR($N$5:$N$6173*1,0)))),4),0)))</f>
        <v/>
      </c>
      <c r="P4560" s="10" t="inlineStr">
        <is>
          <t>coeff.</t>
        </is>
      </c>
      <c r="Q4560" s="21">
        <f>IF($A4560="","",$A4560&amp;"|"&amp;$C4560)</f>
        <v/>
      </c>
      <c r="R4560" s="21">
        <f>IF($A4560="","",$A4560&amp;"|"&amp;$C4560&amp;"|"&amp;$D4560)</f>
        <v/>
      </c>
      <c r="S4560" s="21">
        <f>IF($A4560="","",IFERROR(INDEX(Offerte!$D$2:$D$200,MATCH($Q4560,Offerte!$L$2:$L$200,0)),0))</f>
        <v/>
      </c>
      <c r="T4560" s="21">
        <f>IF($A4560="","",IFERROR(INDEX(Offerte!$G$2:$G$200,MATCH($Q4560,Offerte!$L$2:$L$200,0)),"NO"))</f>
        <v/>
      </c>
    </row>
    <row r="4561">
      <c r="A4561" s="10">
        <f>IF(Offerte!$A148="","",Offerte!$A148)</f>
        <v/>
      </c>
      <c r="B4561" s="10">
        <f>IF(Offerte!$A148="","",Offerte!$B148)</f>
        <v/>
      </c>
      <c r="C4561" s="10">
        <f>IF(Offerte!$A148="","",Offerte!$C148)</f>
        <v/>
      </c>
      <c r="D4561" s="10" t="inlineStr">
        <is>
          <t>G.5.1</t>
        </is>
      </c>
      <c r="E4561" s="10" t="inlineStr">
        <is>
          <t>G</t>
        </is>
      </c>
      <c r="F4561" s="10" t="inlineStr">
        <is>
          <t>T</t>
        </is>
      </c>
      <c r="G4561" s="10" t="inlineStr">
        <is>
          <t>tabular</t>
        </is>
      </c>
      <c r="H4561" s="10" t="n">
        <v>1</v>
      </c>
      <c r="I4561" s="10" t="inlineStr">
        <is>
          <t>Impegno al mantenimento delle garanzie del contratto di secondo livello del gestore uscente</t>
        </is>
      </c>
      <c r="J4561" s="20" t="n"/>
      <c r="K4561" s="20" t="n"/>
      <c r="L4561" s="20" t="n"/>
      <c r="M4561" s="20" t="n"/>
      <c r="N4561" s="21">
        <f>IF($A4561="","",IF(IFERROR(VALUE($M4561),0)=1,1,0))</f>
        <v/>
      </c>
      <c r="O4561" s="21">
        <f>IF($A4561="",0,IF(OR($S4561&lt;&gt;1,COUNTA($J4561:$M4561)=0),0,IF($N4561=1,$H4561,0)))</f>
        <v/>
      </c>
      <c r="P4561" s="10" t="inlineStr">
        <is>
          <t>sì/no</t>
        </is>
      </c>
      <c r="Q4561" s="21">
        <f>IF($A4561="","",$A4561&amp;"|"&amp;$C4561)</f>
        <v/>
      </c>
      <c r="R4561" s="21">
        <f>IF($A4561="","",$A4561&amp;"|"&amp;$C4561&amp;"|"&amp;$D4561)</f>
        <v/>
      </c>
      <c r="S4561" s="21">
        <f>IF($A4561="","",IFERROR(INDEX(Offerte!$D$2:$D$200,MATCH($Q4561,Offerte!$L$2:$L$200,0)),0))</f>
        <v/>
      </c>
      <c r="T4561" s="21">
        <f>IF($A4561="","",IFERROR(INDEX(Offerte!$G$2:$G$200,MATCH($Q4561,Offerte!$L$2:$L$200,0)),"NO"))</f>
        <v/>
      </c>
    </row>
    <row r="4562">
      <c r="A4562" s="10">
        <f>IF(Offerte!$A149="","",Offerte!$A149)</f>
        <v/>
      </c>
      <c r="B4562" s="10">
        <f>IF(Offerte!$A149="","",Offerte!$B149)</f>
        <v/>
      </c>
      <c r="C4562" s="10">
        <f>IF(Offerte!$A149="","",Offerte!$C149)</f>
        <v/>
      </c>
      <c r="D4562" s="10" t="inlineStr">
        <is>
          <t>A.1.1</t>
        </is>
      </c>
      <c r="E4562" s="10" t="inlineStr">
        <is>
          <t>A</t>
        </is>
      </c>
      <c r="F4562" s="10" t="inlineStr">
        <is>
          <t>Q</t>
        </is>
      </c>
      <c r="G4562" s="10" t="inlineStr">
        <is>
          <t>higher</t>
        </is>
      </c>
      <c r="H4562" s="10" t="n">
        <v>3</v>
      </c>
      <c r="I4562" s="10" t="inlineStr">
        <is>
          <t>Tasso aggiuntivo di corse controllate</t>
        </is>
      </c>
      <c r="J4562" s="20" t="n"/>
      <c r="K4562" s="20" t="n"/>
      <c r="L4562" s="20" t="n"/>
      <c r="M4562" s="20" t="n"/>
      <c r="N4562" s="21">
        <f>IF($A4562="","",IFERROR(VALUE($K4562)/VALUE($L4562)*100,IFERROR(VALUE($J4562),0)))</f>
        <v/>
      </c>
      <c r="O4562" s="21">
        <f>IF($A4562="",0,IF(OR($S4562&lt;&gt;1,COUNTA($J4562:$M4562)=0),0,IF(SUMPRODUCT(MAX(($C$5:$C$6173=$C4562)*($D$5:$D$6173=$D4562)*($S$5:$S$6173=1)*IFERROR($N$5:$N$6173*1,0)))&gt;0,ROUND($H4562*($N4562/SUMPRODUCT(MAX(($C$5:$C$6173=$C4562)*($D$5:$D$6173=$D4562)*($S$5:$S$6173=1)*IFERROR($N$5:$N$6173*1,0)))),4),0)))</f>
        <v/>
      </c>
      <c r="P4562" s="10" t="inlineStr">
        <is>
          <t>Corse controllate annue / Corse programmate annue</t>
        </is>
      </c>
      <c r="Q4562" s="21">
        <f>IF($A4562="","",$A4562&amp;"|"&amp;$C4562)</f>
        <v/>
      </c>
      <c r="R4562" s="21">
        <f>IF($A4562="","",$A4562&amp;"|"&amp;$C4562&amp;"|"&amp;$D4562)</f>
        <v/>
      </c>
      <c r="S4562" s="21">
        <f>IF($A4562="","",IFERROR(INDEX(Offerte!$D$2:$D$200,MATCH($Q4562,Offerte!$L$2:$L$200,0)),0))</f>
        <v/>
      </c>
      <c r="T4562" s="21">
        <f>IF($A4562="","",IFERROR(INDEX(Offerte!$G$2:$G$200,MATCH($Q4562,Offerte!$L$2:$L$200,0)),"NO"))</f>
        <v/>
      </c>
    </row>
    <row r="4563">
      <c r="A4563" s="10">
        <f>IF(Offerte!$A149="","",Offerte!$A149)</f>
        <v/>
      </c>
      <c r="B4563" s="10">
        <f>IF(Offerte!$A149="","",Offerte!$B149)</f>
        <v/>
      </c>
      <c r="C4563" s="10">
        <f>IF(Offerte!$A149="","",Offerte!$C149)</f>
        <v/>
      </c>
      <c r="D4563" s="10" t="inlineStr">
        <is>
          <t>A.1.2</t>
        </is>
      </c>
      <c r="E4563" s="10" t="inlineStr">
        <is>
          <t>A</t>
        </is>
      </c>
      <c r="F4563" s="10" t="inlineStr">
        <is>
          <t>Q</t>
        </is>
      </c>
      <c r="G4563" s="10" t="inlineStr">
        <is>
          <t>higher</t>
        </is>
      </c>
      <c r="H4563" s="10" t="n">
        <v>4</v>
      </c>
      <c r="I4563" s="10" t="inlineStr">
        <is>
          <t>Numero aggiuntivo di passeggeri controllati</t>
        </is>
      </c>
      <c r="J4563" s="20" t="n"/>
      <c r="K4563" s="20" t="n"/>
      <c r="L4563" s="20" t="n"/>
      <c r="M4563" s="20" t="n"/>
      <c r="N4563" s="21">
        <f>IF($A4563="","",IFERROR(VALUE($J4563),0))</f>
        <v/>
      </c>
      <c r="O4563" s="21">
        <f>IF($A4563="",0,IF(OR($S4563&lt;&gt;1,COUNTA($J4563:$M4563)=0),0,IF(SUMPRODUCT(MAX(($C$5:$C$6173=$C4563)*($D$5:$D$6173=$D4563)*($S$5:$S$6173=1)*IFERROR($N$5:$N$6173*1,0)))&gt;0,ROUND($H4563*($N4563/SUMPRODUCT(MAX(($C$5:$C$6173=$C4563)*($D$5:$D$6173=$D4563)*($S$5:$S$6173=1)*IFERROR($N$5:$N$6173*1,0)))),4),0)))</f>
        <v/>
      </c>
      <c r="P4563" s="10" t="inlineStr">
        <is>
          <t>passeggeri/anno</t>
        </is>
      </c>
      <c r="Q4563" s="21">
        <f>IF($A4563="","",$A4563&amp;"|"&amp;$C4563)</f>
        <v/>
      </c>
      <c r="R4563" s="21">
        <f>IF($A4563="","",$A4563&amp;"|"&amp;$C4563&amp;"|"&amp;$D4563)</f>
        <v/>
      </c>
      <c r="S4563" s="21">
        <f>IF($A4563="","",IFERROR(INDEX(Offerte!$D$2:$D$200,MATCH($Q4563,Offerte!$L$2:$L$200,0)),0))</f>
        <v/>
      </c>
      <c r="T4563" s="21">
        <f>IF($A4563="","",IFERROR(INDEX(Offerte!$G$2:$G$200,MATCH($Q4563,Offerte!$L$2:$L$200,0)),"NO"))</f>
        <v/>
      </c>
    </row>
    <row r="4564">
      <c r="A4564" s="10">
        <f>IF(Offerte!$A149="","",Offerte!$A149)</f>
        <v/>
      </c>
      <c r="B4564" s="10">
        <f>IF(Offerte!$A149="","",Offerte!$B149)</f>
        <v/>
      </c>
      <c r="C4564" s="10">
        <f>IF(Offerte!$A149="","",Offerte!$C149)</f>
        <v/>
      </c>
      <c r="D4564" s="10" t="inlineStr">
        <is>
          <t>B.1.1</t>
        </is>
      </c>
      <c r="E4564" s="10" t="inlineStr">
        <is>
          <t>B</t>
        </is>
      </c>
      <c r="F4564" s="10" t="inlineStr">
        <is>
          <t>Q</t>
        </is>
      </c>
      <c r="G4564" s="10" t="inlineStr">
        <is>
          <t>higher</t>
        </is>
      </c>
      <c r="H4564" s="10" t="n">
        <v>3</v>
      </c>
      <c r="I4564" s="10" t="inlineStr">
        <is>
          <t>Incremento dei posti offerti nelle fasce di punta</t>
        </is>
      </c>
      <c r="J4564" s="20" t="n"/>
      <c r="K4564" s="20" t="n"/>
      <c r="L4564" s="20" t="n"/>
      <c r="M4564" s="20" t="n"/>
      <c r="N4564" s="21">
        <f>IF($A4564="","",IFERROR(VALUE($J4564),0))</f>
        <v/>
      </c>
      <c r="O4564" s="21">
        <f>IF($A4564="",0,IF(OR($S4564&lt;&gt;1,COUNTA($J4564:$M4564)=0),0,IF(SUMPRODUCT(MAX(($C$5:$C$6173=$C4564)*($D$5:$D$6173=$D4564)*($S$5:$S$6173=1)*IFERROR($N$5:$N$6173*1,0)))&gt;0,ROUND($H4564*($N4564/SUMPRODUCT(MAX(($C$5:$C$6173=$C4564)*($D$5:$D$6173=$D4564)*($S$5:$S$6173=1)*IFERROR($N$5:$N$6173*1,0)))),4),0)))</f>
        <v/>
      </c>
      <c r="P4564" s="10" t="inlineStr">
        <is>
          <t>posti*km</t>
        </is>
      </c>
      <c r="Q4564" s="21">
        <f>IF($A4564="","",$A4564&amp;"|"&amp;$C4564)</f>
        <v/>
      </c>
      <c r="R4564" s="21">
        <f>IF($A4564="","",$A4564&amp;"|"&amp;$C4564&amp;"|"&amp;$D4564)</f>
        <v/>
      </c>
      <c r="S4564" s="21">
        <f>IF($A4564="","",IFERROR(INDEX(Offerte!$D$2:$D$200,MATCH($Q4564,Offerte!$L$2:$L$200,0)),0))</f>
        <v/>
      </c>
      <c r="T4564" s="21">
        <f>IF($A4564="","",IFERROR(INDEX(Offerte!$G$2:$G$200,MATCH($Q4564,Offerte!$L$2:$L$200,0)),"NO"))</f>
        <v/>
      </c>
    </row>
    <row r="4565">
      <c r="A4565" s="10">
        <f>IF(Offerte!$A149="","",Offerte!$A149)</f>
        <v/>
      </c>
      <c r="B4565" s="10">
        <f>IF(Offerte!$A149="","",Offerte!$B149)</f>
        <v/>
      </c>
      <c r="C4565" s="10">
        <f>IF(Offerte!$A149="","",Offerte!$C149)</f>
        <v/>
      </c>
      <c r="D4565" s="10" t="inlineStr">
        <is>
          <t>B.2.1</t>
        </is>
      </c>
      <c r="E4565" s="10" t="inlineStr">
        <is>
          <t>B</t>
        </is>
      </c>
      <c r="F4565" s="10" t="inlineStr">
        <is>
          <t>Q</t>
        </is>
      </c>
      <c r="G4565" s="10" t="inlineStr">
        <is>
          <t>higher</t>
        </is>
      </c>
      <c r="H4565" s="10" t="n">
        <v>4</v>
      </c>
      <c r="I4565" s="10" t="inlineStr">
        <is>
          <t>Corse aggiuntive nell'arco giornaliero base</t>
        </is>
      </c>
      <c r="J4565" s="20" t="n"/>
      <c r="K4565" s="20" t="n"/>
      <c r="L4565" s="20" t="n"/>
      <c r="M4565" s="20" t="n"/>
      <c r="N4565" s="21">
        <f>IF($A4565="","",IFERROR(VALUE($J4565),0))</f>
        <v/>
      </c>
      <c r="O4565" s="21">
        <f>IF($A4565="",0,IF(OR($S4565&lt;&gt;1,COUNTA($J4565:$M4565)=0),0,IF(SUMPRODUCT(MAX(($C$5:$C$6173=$C4565)*($D$5:$D$6173=$D4565)*($S$5:$S$6173=1)*IFERROR($N$5:$N$6173*1,0)))&gt;0,ROUND($H4565*($N4565/SUMPRODUCT(MAX(($C$5:$C$6173=$C4565)*($D$5:$D$6173=$D4565)*($S$5:$S$6173=1)*IFERROR($N$5:$N$6173*1,0)))),4),0)))</f>
        <v/>
      </c>
      <c r="P4565" s="10" t="inlineStr">
        <is>
          <t>corse</t>
        </is>
      </c>
      <c r="Q4565" s="21">
        <f>IF($A4565="","",$A4565&amp;"|"&amp;$C4565)</f>
        <v/>
      </c>
      <c r="R4565" s="21">
        <f>IF($A4565="","",$A4565&amp;"|"&amp;$C4565&amp;"|"&amp;$D4565)</f>
        <v/>
      </c>
      <c r="S4565" s="21">
        <f>IF($A4565="","",IFERROR(INDEX(Offerte!$D$2:$D$200,MATCH($Q4565,Offerte!$L$2:$L$200,0)),0))</f>
        <v/>
      </c>
      <c r="T4565" s="21">
        <f>IF($A4565="","",IFERROR(INDEX(Offerte!$G$2:$G$200,MATCH($Q4565,Offerte!$L$2:$L$200,0)),"NO"))</f>
        <v/>
      </c>
    </row>
    <row r="4566">
      <c r="A4566" s="10">
        <f>IF(Offerte!$A149="","",Offerte!$A149)</f>
        <v/>
      </c>
      <c r="B4566" s="10">
        <f>IF(Offerte!$A149="","",Offerte!$B149)</f>
        <v/>
      </c>
      <c r="C4566" s="10">
        <f>IF(Offerte!$A149="","",Offerte!$C149)</f>
        <v/>
      </c>
      <c r="D4566" s="10" t="inlineStr">
        <is>
          <t>B.3.1</t>
        </is>
      </c>
      <c r="E4566" s="10" t="inlineStr">
        <is>
          <t>B</t>
        </is>
      </c>
      <c r="F4566" s="10" t="inlineStr">
        <is>
          <t>Q</t>
        </is>
      </c>
      <c r="G4566" s="10" t="inlineStr">
        <is>
          <t>higher</t>
        </is>
      </c>
      <c r="H4566" s="10" t="n">
        <v>2</v>
      </c>
      <c r="I4566" s="10" t="inlineStr">
        <is>
          <t>Numero di corse aggiuntive per allungamento dell'arco di servizio giornaliero nelle fasce serali</t>
        </is>
      </c>
      <c r="J4566" s="20" t="n"/>
      <c r="K4566" s="20" t="n"/>
      <c r="L4566" s="20" t="n"/>
      <c r="M4566" s="20" t="n"/>
      <c r="N4566" s="21">
        <f>IF($A4566="","",IFERROR(VALUE($J4566),0))</f>
        <v/>
      </c>
      <c r="O4566" s="21">
        <f>IF($A4566="",0,IF(OR($S4566&lt;&gt;1,COUNTA($J4566:$M4566)=0),0,IF(SUMPRODUCT(MAX(($C$5:$C$6173=$C4566)*($D$5:$D$6173=$D4566)*($S$5:$S$6173=1)*IFERROR($N$5:$N$6173*1,0)))&gt;0,ROUND($H4566*($N4566/SUMPRODUCT(MAX(($C$5:$C$6173=$C4566)*($D$5:$D$6173=$D4566)*($S$5:$S$6173=1)*IFERROR($N$5:$N$6173*1,0)))),4),0)))</f>
        <v/>
      </c>
      <c r="P4566" s="10" t="inlineStr">
        <is>
          <t>corse</t>
        </is>
      </c>
      <c r="Q4566" s="21">
        <f>IF($A4566="","",$A4566&amp;"|"&amp;$C4566)</f>
        <v/>
      </c>
      <c r="R4566" s="21">
        <f>IF($A4566="","",$A4566&amp;"|"&amp;$C4566&amp;"|"&amp;$D4566)</f>
        <v/>
      </c>
      <c r="S4566" s="21">
        <f>IF($A4566="","",IFERROR(INDEX(Offerte!$D$2:$D$200,MATCH($Q4566,Offerte!$L$2:$L$200,0)),0))</f>
        <v/>
      </c>
      <c r="T4566" s="21">
        <f>IF($A4566="","",IFERROR(INDEX(Offerte!$G$2:$G$200,MATCH($Q4566,Offerte!$L$2:$L$200,0)),"NO"))</f>
        <v/>
      </c>
    </row>
    <row r="4567">
      <c r="A4567" s="10">
        <f>IF(Offerte!$A149="","",Offerte!$A149)</f>
        <v/>
      </c>
      <c r="B4567" s="10">
        <f>IF(Offerte!$A149="","",Offerte!$B149)</f>
        <v/>
      </c>
      <c r="C4567" s="10">
        <f>IF(Offerte!$A149="","",Offerte!$C149)</f>
        <v/>
      </c>
      <c r="D4567" s="10" t="inlineStr">
        <is>
          <t>B.4.1</t>
        </is>
      </c>
      <c r="E4567" s="10" t="inlineStr">
        <is>
          <t>B</t>
        </is>
      </c>
      <c r="F4567" s="10" t="inlineStr">
        <is>
          <t>Q</t>
        </is>
      </c>
      <c r="G4567" s="10" t="inlineStr">
        <is>
          <t>higher</t>
        </is>
      </c>
      <c r="H4567" s="10" t="n">
        <v>3</v>
      </c>
      <c r="I4567" s="10" t="inlineStr">
        <is>
          <t>Percorrenze aggiuntive offerte nel Programma d'esercizio delle prime due fasi attuative</t>
        </is>
      </c>
      <c r="J4567" s="20" t="n"/>
      <c r="K4567" s="20" t="n"/>
      <c r="L4567" s="20" t="n"/>
      <c r="M4567" s="20" t="n"/>
      <c r="N4567" s="21">
        <f>IF($A4567="","",IFERROR(VALUE($J4567),0))</f>
        <v/>
      </c>
      <c r="O4567" s="21">
        <f>IF($A4567="",0,IF(OR($S4567&lt;&gt;1,COUNTA($J4567:$M4567)=0),0,IF(SUMPRODUCT(MAX(($C$5:$C$6173=$C4567)*($D$5:$D$6173=$D4567)*($S$5:$S$6173=1)*IFERROR($N$5:$N$6173*1,0)))&gt;0,ROUND($H4567*($N4567/SUMPRODUCT(MAX(($C$5:$C$6173=$C4567)*($D$5:$D$6173=$D4567)*($S$5:$S$6173=1)*IFERROR($N$5:$N$6173*1,0)))),4),0)))</f>
        <v/>
      </c>
      <c r="P4567" s="10" t="inlineStr">
        <is>
          <t>vett*km</t>
        </is>
      </c>
      <c r="Q4567" s="21">
        <f>IF($A4567="","",$A4567&amp;"|"&amp;$C4567)</f>
        <v/>
      </c>
      <c r="R4567" s="21">
        <f>IF($A4567="","",$A4567&amp;"|"&amp;$C4567&amp;"|"&amp;$D4567)</f>
        <v/>
      </c>
      <c r="S4567" s="21">
        <f>IF($A4567="","",IFERROR(INDEX(Offerte!$D$2:$D$200,MATCH($Q4567,Offerte!$L$2:$L$200,0)),0))</f>
        <v/>
      </c>
      <c r="T4567" s="21">
        <f>IF($A4567="","",IFERROR(INDEX(Offerte!$G$2:$G$200,MATCH($Q4567,Offerte!$L$2:$L$200,0)),"NO"))</f>
        <v/>
      </c>
    </row>
    <row r="4568">
      <c r="A4568" s="10">
        <f>IF(Offerte!$A149="","",Offerte!$A149)</f>
        <v/>
      </c>
      <c r="B4568" s="10">
        <f>IF(Offerte!$A149="","",Offerte!$B149)</f>
        <v/>
      </c>
      <c r="C4568" s="10">
        <f>IF(Offerte!$A149="","",Offerte!$C149)</f>
        <v/>
      </c>
      <c r="D4568" s="10" t="inlineStr">
        <is>
          <t>B.5.1</t>
        </is>
      </c>
      <c r="E4568" s="10" t="inlineStr">
        <is>
          <t>B</t>
        </is>
      </c>
      <c r="F4568" s="10" t="inlineStr">
        <is>
          <t>D</t>
        </is>
      </c>
      <c r="G4568" s="10" t="inlineStr">
        <is>
          <t>discretionary</t>
        </is>
      </c>
      <c r="H4568" s="10" t="n">
        <v>2</v>
      </c>
      <c r="I4568" s="10" t="inlineStr">
        <is>
          <t>Efficacia del progetto di servizi complementari DRT</t>
        </is>
      </c>
      <c r="J4568" s="20" t="n"/>
      <c r="K4568" s="20" t="n"/>
      <c r="L4568" s="20" t="n"/>
      <c r="M4568" s="20" t="n"/>
      <c r="N4568" s="21">
        <f>IF($A4568="","",MAX(0,MIN(1,IFERROR(VALUE($M4568),0))))</f>
        <v/>
      </c>
      <c r="O4568" s="21">
        <f>IF($A4568="",0,IF(OR($S4568&lt;&gt;1,COUNTA($J4568:$M4568)=0),0,IF(SUMPRODUCT(MAX(($C$5:$C$6173=$C4568)*($D$5:$D$6173=$D4568)*($S$5:$S$6173=1)*IFERROR($N$5:$N$6173*1,0)))&gt;0,ROUND($H4568*($N4568/SUMPRODUCT(MAX(($C$5:$C$6173=$C4568)*($D$5:$D$6173=$D4568)*($S$5:$S$6173=1)*IFERROR($N$5:$N$6173*1,0)))),4),0)))</f>
        <v/>
      </c>
      <c r="P4568" s="10" t="inlineStr">
        <is>
          <t>coeff.</t>
        </is>
      </c>
      <c r="Q4568" s="21">
        <f>IF($A4568="","",$A4568&amp;"|"&amp;$C4568)</f>
        <v/>
      </c>
      <c r="R4568" s="21">
        <f>IF($A4568="","",$A4568&amp;"|"&amp;$C4568&amp;"|"&amp;$D4568)</f>
        <v/>
      </c>
      <c r="S4568" s="21">
        <f>IF($A4568="","",IFERROR(INDEX(Offerte!$D$2:$D$200,MATCH($Q4568,Offerte!$L$2:$L$200,0)),0))</f>
        <v/>
      </c>
      <c r="T4568" s="21">
        <f>IF($A4568="","",IFERROR(INDEX(Offerte!$G$2:$G$200,MATCH($Q4568,Offerte!$L$2:$L$200,0)),"NO"))</f>
        <v/>
      </c>
    </row>
    <row r="4569">
      <c r="A4569" s="10">
        <f>IF(Offerte!$A149="","",Offerte!$A149)</f>
        <v/>
      </c>
      <c r="B4569" s="10">
        <f>IF(Offerte!$A149="","",Offerte!$B149)</f>
        <v/>
      </c>
      <c r="C4569" s="10">
        <f>IF(Offerte!$A149="","",Offerte!$C149)</f>
        <v/>
      </c>
      <c r="D4569" s="10" t="inlineStr">
        <is>
          <t>C.1.1</t>
        </is>
      </c>
      <c r="E4569" s="10" t="inlineStr">
        <is>
          <t>C</t>
        </is>
      </c>
      <c r="F4569" s="10" t="inlineStr">
        <is>
          <t>Q</t>
        </is>
      </c>
      <c r="G4569" s="10" t="inlineStr">
        <is>
          <t>higher</t>
        </is>
      </c>
      <c r="H4569" s="10" t="n">
        <v>2</v>
      </c>
      <c r="I4569" s="10" t="inlineStr">
        <is>
          <t>Tasso di copertura del servizio con telecamere BSD</t>
        </is>
      </c>
      <c r="J4569" s="20" t="n"/>
      <c r="K4569" s="20" t="n"/>
      <c r="L4569" s="20" t="n"/>
      <c r="M4569" s="20" t="n"/>
      <c r="N4569" s="21">
        <f>IF($A4569="","",IFERROR(VALUE($K4569)/VALUE($L4569),IFERROR(VALUE($J4569),0)))</f>
        <v/>
      </c>
      <c r="O4569" s="21">
        <f>IF($A4569="",0,IF(OR($S4569&lt;&gt;1,COUNTA($J4569:$M4569)=0),0,IF(SUMPRODUCT(MAX(($C$5:$C$6173=$C4569)*($D$5:$D$6173=$D4569)*($S$5:$S$6173=1)*IFERROR($N$5:$N$6173*1,0)))&gt;0,ROUND($H4569*($N4569/SUMPRODUCT(MAX(($C$5:$C$6173=$C4569)*($D$5:$D$6173=$D4569)*($S$5:$S$6173=1)*IFERROR($N$5:$N$6173*1,0)))),4),0)))</f>
        <v/>
      </c>
      <c r="P4569" s="10" t="inlineStr">
        <is>
          <t>Autobus attrezzati con telecamere BSD / Autobus totali in offerta, incluse scorte</t>
        </is>
      </c>
      <c r="Q4569" s="21">
        <f>IF($A4569="","",$A4569&amp;"|"&amp;$C4569)</f>
        <v/>
      </c>
      <c r="R4569" s="21">
        <f>IF($A4569="","",$A4569&amp;"|"&amp;$C4569&amp;"|"&amp;$D4569)</f>
        <v/>
      </c>
      <c r="S4569" s="21">
        <f>IF($A4569="","",IFERROR(INDEX(Offerte!$D$2:$D$200,MATCH($Q4569,Offerte!$L$2:$L$200,0)),0))</f>
        <v/>
      </c>
      <c r="T4569" s="21">
        <f>IF($A4569="","",IFERROR(INDEX(Offerte!$G$2:$G$200,MATCH($Q4569,Offerte!$L$2:$L$200,0)),"NO"))</f>
        <v/>
      </c>
    </row>
    <row r="4570">
      <c r="A4570" s="10">
        <f>IF(Offerte!$A149="","",Offerte!$A149)</f>
        <v/>
      </c>
      <c r="B4570" s="10">
        <f>IF(Offerte!$A149="","",Offerte!$B149)</f>
        <v/>
      </c>
      <c r="C4570" s="10">
        <f>IF(Offerte!$A149="","",Offerte!$C149)</f>
        <v/>
      </c>
      <c r="D4570" s="10" t="inlineStr">
        <is>
          <t>C.1.2</t>
        </is>
      </c>
      <c r="E4570" s="10" t="inlineStr">
        <is>
          <t>C</t>
        </is>
      </c>
      <c r="F4570" s="10" t="inlineStr">
        <is>
          <t>Q</t>
        </is>
      </c>
      <c r="G4570" s="10" t="inlineStr">
        <is>
          <t>higher</t>
        </is>
      </c>
      <c r="H4570" s="10" t="n">
        <v>2</v>
      </c>
      <c r="I4570" s="10" t="inlineStr">
        <is>
          <t>Tasso di copertura del servizio con telecamere ADAS</t>
        </is>
      </c>
      <c r="J4570" s="20" t="n"/>
      <c r="K4570" s="20" t="n"/>
      <c r="L4570" s="20" t="n"/>
      <c r="M4570" s="20" t="n"/>
      <c r="N4570" s="21">
        <f>IF($A4570="","",IFERROR(VALUE($K4570)/VALUE($L4570),IFERROR(VALUE($J4570),0)))</f>
        <v/>
      </c>
      <c r="O4570" s="21">
        <f>IF($A4570="",0,IF(OR($S4570&lt;&gt;1,COUNTA($J4570:$M4570)=0),0,IF(SUMPRODUCT(MAX(($C$5:$C$6173=$C4570)*($D$5:$D$6173=$D4570)*($S$5:$S$6173=1)*IFERROR($N$5:$N$6173*1,0)))&gt;0,ROUND($H4570*($N4570/SUMPRODUCT(MAX(($C$5:$C$6173=$C4570)*($D$5:$D$6173=$D4570)*($S$5:$S$6173=1)*IFERROR($N$5:$N$6173*1,0)))),4),0)))</f>
        <v/>
      </c>
      <c r="P4570" s="10" t="inlineStr">
        <is>
          <t>Autobus attrezzati con telecamere ADAS / Autobus totali in offerta, incluse scorte</t>
        </is>
      </c>
      <c r="Q4570" s="21">
        <f>IF($A4570="","",$A4570&amp;"|"&amp;$C4570)</f>
        <v/>
      </c>
      <c r="R4570" s="21">
        <f>IF($A4570="","",$A4570&amp;"|"&amp;$C4570&amp;"|"&amp;$D4570)</f>
        <v/>
      </c>
      <c r="S4570" s="21">
        <f>IF($A4570="","",IFERROR(INDEX(Offerte!$D$2:$D$200,MATCH($Q4570,Offerte!$L$2:$L$200,0)),0))</f>
        <v/>
      </c>
      <c r="T4570" s="21">
        <f>IF($A4570="","",IFERROR(INDEX(Offerte!$G$2:$G$200,MATCH($Q4570,Offerte!$L$2:$L$200,0)),"NO"))</f>
        <v/>
      </c>
    </row>
    <row r="4571">
      <c r="A4571" s="10">
        <f>IF(Offerte!$A149="","",Offerte!$A149)</f>
        <v/>
      </c>
      <c r="B4571" s="10">
        <f>IF(Offerte!$A149="","",Offerte!$B149)</f>
        <v/>
      </c>
      <c r="C4571" s="10">
        <f>IF(Offerte!$A149="","",Offerte!$C149)</f>
        <v/>
      </c>
      <c r="D4571" s="10" t="inlineStr">
        <is>
          <t>C.2.1</t>
        </is>
      </c>
      <c r="E4571" s="10" t="inlineStr">
        <is>
          <t>C</t>
        </is>
      </c>
      <c r="F4571" s="10" t="inlineStr">
        <is>
          <t>Q</t>
        </is>
      </c>
      <c r="G4571" s="10" t="inlineStr">
        <is>
          <t>higher</t>
        </is>
      </c>
      <c r="H4571" s="10" t="n">
        <v>3</v>
      </c>
      <c r="I4571" s="10" t="inlineStr">
        <is>
          <t>Tasso di copertura del servizio con telecamere di bordo di videosorveglianza</t>
        </is>
      </c>
      <c r="J4571" s="20" t="n"/>
      <c r="K4571" s="20" t="n"/>
      <c r="L4571" s="20" t="n"/>
      <c r="M4571" s="20" t="n"/>
      <c r="N4571" s="21">
        <f>IF($A4571="","",IFERROR(VALUE($K4571)/VALUE($L4571),IFERROR(VALUE($J4571),0)))</f>
        <v/>
      </c>
      <c r="O4571" s="21">
        <f>IF($A4571="",0,IF(OR($S4571&lt;&gt;1,COUNTA($J4571:$M4571)=0),0,IF(SUMPRODUCT(MAX(($C$5:$C$6173=$C4571)*($D$5:$D$6173=$D4571)*($S$5:$S$6173=1)*IFERROR($N$5:$N$6173*1,0)))&gt;0,ROUND($H4571*($N4571/SUMPRODUCT(MAX(($C$5:$C$6173=$C4571)*($D$5:$D$6173=$D4571)*($S$5:$S$6173=1)*IFERROR($N$5:$N$6173*1,0)))),4),0)))</f>
        <v/>
      </c>
      <c r="P4571" s="10" t="inlineStr">
        <is>
          <t>Autobus attrezzati con videosorveglianza / Autobus totali in offerta, incluse scorte</t>
        </is>
      </c>
      <c r="Q4571" s="21">
        <f>IF($A4571="","",$A4571&amp;"|"&amp;$C4571)</f>
        <v/>
      </c>
      <c r="R4571" s="21">
        <f>IF($A4571="","",$A4571&amp;"|"&amp;$C4571&amp;"|"&amp;$D4571)</f>
        <v/>
      </c>
      <c r="S4571" s="21">
        <f>IF($A4571="","",IFERROR(INDEX(Offerte!$D$2:$D$200,MATCH($Q4571,Offerte!$L$2:$L$200,0)),0))</f>
        <v/>
      </c>
      <c r="T4571" s="21">
        <f>IF($A4571="","",IFERROR(INDEX(Offerte!$G$2:$G$200,MATCH($Q4571,Offerte!$L$2:$L$200,0)),"NO"))</f>
        <v/>
      </c>
    </row>
    <row r="4572">
      <c r="A4572" s="10">
        <f>IF(Offerte!$A149="","",Offerte!$A149)</f>
        <v/>
      </c>
      <c r="B4572" s="10">
        <f>IF(Offerte!$A149="","",Offerte!$B149)</f>
        <v/>
      </c>
      <c r="C4572" s="10">
        <f>IF(Offerte!$A149="","",Offerte!$C149)</f>
        <v/>
      </c>
      <c r="D4572" s="10" t="inlineStr">
        <is>
          <t>C.2.2</t>
        </is>
      </c>
      <c r="E4572" s="10" t="inlineStr">
        <is>
          <t>C</t>
        </is>
      </c>
      <c r="F4572" s="10" t="inlineStr">
        <is>
          <t>T</t>
        </is>
      </c>
      <c r="G4572" s="10" t="inlineStr">
        <is>
          <t>tabular</t>
        </is>
      </c>
      <c r="H4572" s="10" t="n">
        <v>1</v>
      </c>
      <c r="I4572" s="10" t="inlineStr">
        <is>
          <t>Software video/audio analisi per situazioni di pericolo</t>
        </is>
      </c>
      <c r="J4572" s="20" t="n"/>
      <c r="K4572" s="20" t="n"/>
      <c r="L4572" s="20" t="n"/>
      <c r="M4572" s="20" t="n"/>
      <c r="N4572" s="21">
        <f>IF($A4572="","",IF(IFERROR(VALUE($M4572),0)=1,1,0))</f>
        <v/>
      </c>
      <c r="O4572" s="21">
        <f>IF($A4572="",0,IF(OR($S4572&lt;&gt;1,COUNTA($J4572:$M4572)=0),0,IF($N4572=1,$H4572,0)))</f>
        <v/>
      </c>
      <c r="P4572" s="10" t="inlineStr">
        <is>
          <t>sì/no</t>
        </is>
      </c>
      <c r="Q4572" s="21">
        <f>IF($A4572="","",$A4572&amp;"|"&amp;$C4572)</f>
        <v/>
      </c>
      <c r="R4572" s="21">
        <f>IF($A4572="","",$A4572&amp;"|"&amp;$C4572&amp;"|"&amp;$D4572)</f>
        <v/>
      </c>
      <c r="S4572" s="21">
        <f>IF($A4572="","",IFERROR(INDEX(Offerte!$D$2:$D$200,MATCH($Q4572,Offerte!$L$2:$L$200,0)),0))</f>
        <v/>
      </c>
      <c r="T4572" s="21">
        <f>IF($A4572="","",IFERROR(INDEX(Offerte!$G$2:$G$200,MATCH($Q4572,Offerte!$L$2:$L$200,0)),"NO"))</f>
        <v/>
      </c>
    </row>
    <row r="4573">
      <c r="A4573" s="10">
        <f>IF(Offerte!$A149="","",Offerte!$A149)</f>
        <v/>
      </c>
      <c r="B4573" s="10">
        <f>IF(Offerte!$A149="","",Offerte!$B149)</f>
        <v/>
      </c>
      <c r="C4573" s="10">
        <f>IF(Offerte!$A149="","",Offerte!$C149)</f>
        <v/>
      </c>
      <c r="D4573" s="10" t="inlineStr">
        <is>
          <t>C.2.3</t>
        </is>
      </c>
      <c r="E4573" s="10" t="inlineStr">
        <is>
          <t>C</t>
        </is>
      </c>
      <c r="F4573" s="10" t="inlineStr">
        <is>
          <t>T</t>
        </is>
      </c>
      <c r="G4573" s="10" t="inlineStr">
        <is>
          <t>tabular</t>
        </is>
      </c>
      <c r="H4573" s="10" t="n">
        <v>1</v>
      </c>
      <c r="I4573" s="10" t="inlineStr">
        <is>
          <t>Collegamento con centrale qualificata di pronto intervento</t>
        </is>
      </c>
      <c r="J4573" s="20" t="n"/>
      <c r="K4573" s="20" t="n"/>
      <c r="L4573" s="20" t="n"/>
      <c r="M4573" s="20" t="n"/>
      <c r="N4573" s="21">
        <f>IF($A4573="","",IF(IFERROR(VALUE($M4573),0)=1,1,0))</f>
        <v/>
      </c>
      <c r="O4573" s="21">
        <f>IF($A4573="",0,IF(OR($S4573&lt;&gt;1,COUNTA($J4573:$M4573)=0),0,IF($N4573=1,$H4573,0)))</f>
        <v/>
      </c>
      <c r="P4573" s="10" t="inlineStr">
        <is>
          <t>sì/no</t>
        </is>
      </c>
      <c r="Q4573" s="21">
        <f>IF($A4573="","",$A4573&amp;"|"&amp;$C4573)</f>
        <v/>
      </c>
      <c r="R4573" s="21">
        <f>IF($A4573="","",$A4573&amp;"|"&amp;$C4573&amp;"|"&amp;$D4573)</f>
        <v/>
      </c>
      <c r="S4573" s="21">
        <f>IF($A4573="","",IFERROR(INDEX(Offerte!$D$2:$D$200,MATCH($Q4573,Offerte!$L$2:$L$200,0)),0))</f>
        <v/>
      </c>
      <c r="T4573" s="21">
        <f>IF($A4573="","",IFERROR(INDEX(Offerte!$G$2:$G$200,MATCH($Q4573,Offerte!$L$2:$L$200,0)),"NO"))</f>
        <v/>
      </c>
    </row>
    <row r="4574">
      <c r="A4574" s="10">
        <f>IF(Offerte!$A149="","",Offerte!$A149)</f>
        <v/>
      </c>
      <c r="B4574" s="10">
        <f>IF(Offerte!$A149="","",Offerte!$B149)</f>
        <v/>
      </c>
      <c r="C4574" s="10">
        <f>IF(Offerte!$A149="","",Offerte!$C149)</f>
        <v/>
      </c>
      <c r="D4574" s="10" t="inlineStr">
        <is>
          <t>C.2.4</t>
        </is>
      </c>
      <c r="E4574" s="10" t="inlineStr">
        <is>
          <t>C</t>
        </is>
      </c>
      <c r="F4574" s="10" t="inlineStr">
        <is>
          <t>Q</t>
        </is>
      </c>
      <c r="G4574" s="10" t="inlineStr">
        <is>
          <t>higher</t>
        </is>
      </c>
      <c r="H4574" s="10" t="n">
        <v>1</v>
      </c>
      <c r="I4574" s="10" t="inlineStr">
        <is>
          <t>Tasso di copertura del servizio con dispositivi per la chiamata di emergenza del conducente</t>
        </is>
      </c>
      <c r="J4574" s="20" t="n"/>
      <c r="K4574" s="20" t="n"/>
      <c r="L4574" s="20" t="n"/>
      <c r="M4574" s="20" t="n"/>
      <c r="N4574" s="21">
        <f>IF($A4574="","",IFERROR(VALUE($K4574)/VALUE($L4574),IFERROR(VALUE($J4574),0)))</f>
        <v/>
      </c>
      <c r="O4574" s="21">
        <f>IF($A4574="",0,IF(OR($S4574&lt;&gt;1,COUNTA($J4574:$M4574)=0),0,IF(SUMPRODUCT(MAX(($C$5:$C$6173=$C4574)*($D$5:$D$6173=$D4574)*($S$5:$S$6173=1)*IFERROR($N$5:$N$6173*1,0)))&gt;0,ROUND($H4574*($N4574/SUMPRODUCT(MAX(($C$5:$C$6173=$C4574)*($D$5:$D$6173=$D4574)*($S$5:$S$6173=1)*IFERROR($N$5:$N$6173*1,0)))),4),0)))</f>
        <v/>
      </c>
      <c r="P4574" s="10" t="inlineStr">
        <is>
          <t>Autobus attrezzati con chiamata di emergenza / Autobus totali in offerta, incluse scorte</t>
        </is>
      </c>
      <c r="Q4574" s="21">
        <f>IF($A4574="","",$A4574&amp;"|"&amp;$C4574)</f>
        <v/>
      </c>
      <c r="R4574" s="21">
        <f>IF($A4574="","",$A4574&amp;"|"&amp;$C4574&amp;"|"&amp;$D4574)</f>
        <v/>
      </c>
      <c r="S4574" s="21">
        <f>IF($A4574="","",IFERROR(INDEX(Offerte!$D$2:$D$200,MATCH($Q4574,Offerte!$L$2:$L$200,0)),0))</f>
        <v/>
      </c>
      <c r="T4574" s="21">
        <f>IF($A4574="","",IFERROR(INDEX(Offerte!$G$2:$G$200,MATCH($Q4574,Offerte!$L$2:$L$200,0)),"NO"))</f>
        <v/>
      </c>
    </row>
    <row r="4575">
      <c r="A4575" s="10">
        <f>IF(Offerte!$A149="","",Offerte!$A149)</f>
        <v/>
      </c>
      <c r="B4575" s="10">
        <f>IF(Offerte!$A149="","",Offerte!$B149)</f>
        <v/>
      </c>
      <c r="C4575" s="10">
        <f>IF(Offerte!$A149="","",Offerte!$C149)</f>
        <v/>
      </c>
      <c r="D4575" s="10" t="inlineStr">
        <is>
          <t>C.3.1</t>
        </is>
      </c>
      <c r="E4575" s="10" t="inlineStr">
        <is>
          <t>C</t>
        </is>
      </c>
      <c r="F4575" s="10" t="inlineStr">
        <is>
          <t>Q</t>
        </is>
      </c>
      <c r="G4575" s="10" t="inlineStr">
        <is>
          <t>higher</t>
        </is>
      </c>
      <c r="H4575" s="10" t="n">
        <v>2</v>
      </c>
      <c r="I4575" s="10" t="inlineStr">
        <is>
          <t>Tasso di copertura del servizio con dispositivi di informazione dinamica a bordo mezzo</t>
        </is>
      </c>
      <c r="J4575" s="20" t="n"/>
      <c r="K4575" s="20" t="n"/>
      <c r="L4575" s="20" t="n"/>
      <c r="M4575" s="20" t="n"/>
      <c r="N4575" s="21">
        <f>IF($A4575="","",IFERROR(VALUE($K4575)/VALUE($L4575),IFERROR(VALUE($J4575),0)))</f>
        <v/>
      </c>
      <c r="O4575" s="21">
        <f>IF($A4575="",0,IF(OR($S4575&lt;&gt;1,COUNTA($J4575:$M4575)=0),0,IF(SUMPRODUCT(MAX(($C$5:$C$6173=$C4575)*($D$5:$D$6173=$D4575)*($S$5:$S$6173=1)*IFERROR($N$5:$N$6173*1,0)))&gt;0,ROUND($H4575*($N4575/SUMPRODUCT(MAX(($C$5:$C$6173=$C4575)*($D$5:$D$6173=$D4575)*($S$5:$S$6173=1)*IFERROR($N$5:$N$6173*1,0)))),4),0)))</f>
        <v/>
      </c>
      <c r="P4575" s="10" t="inlineStr">
        <is>
          <t>Autobus con monitor e indicatori vocali / Autobus totali in offerta, incluse scorte</t>
        </is>
      </c>
      <c r="Q4575" s="21">
        <f>IF($A4575="","",$A4575&amp;"|"&amp;$C4575)</f>
        <v/>
      </c>
      <c r="R4575" s="21">
        <f>IF($A4575="","",$A4575&amp;"|"&amp;$C4575&amp;"|"&amp;$D4575)</f>
        <v/>
      </c>
      <c r="S4575" s="21">
        <f>IF($A4575="","",IFERROR(INDEX(Offerte!$D$2:$D$200,MATCH($Q4575,Offerte!$L$2:$L$200,0)),0))</f>
        <v/>
      </c>
      <c r="T4575" s="21">
        <f>IF($A4575="","",IFERROR(INDEX(Offerte!$G$2:$G$200,MATCH($Q4575,Offerte!$L$2:$L$200,0)),"NO"))</f>
        <v/>
      </c>
    </row>
    <row r="4576">
      <c r="A4576" s="10">
        <f>IF(Offerte!$A149="","",Offerte!$A149)</f>
        <v/>
      </c>
      <c r="B4576" s="10">
        <f>IF(Offerte!$A149="","",Offerte!$B149)</f>
        <v/>
      </c>
      <c r="C4576" s="10">
        <f>IF(Offerte!$A149="","",Offerte!$C149)</f>
        <v/>
      </c>
      <c r="D4576" s="10" t="inlineStr">
        <is>
          <t>C.3.2</t>
        </is>
      </c>
      <c r="E4576" s="10" t="inlineStr">
        <is>
          <t>C</t>
        </is>
      </c>
      <c r="F4576" s="10" t="inlineStr">
        <is>
          <t>T</t>
        </is>
      </c>
      <c r="G4576" s="10" t="inlineStr">
        <is>
          <t>tabular</t>
        </is>
      </c>
      <c r="H4576" s="10" t="n">
        <v>2</v>
      </c>
      <c r="I4576" s="10" t="inlineStr">
        <is>
          <t>Informazioni a bordo su coincidenze ai nodi</t>
        </is>
      </c>
      <c r="J4576" s="20" t="n"/>
      <c r="K4576" s="20" t="n"/>
      <c r="L4576" s="20" t="n"/>
      <c r="M4576" s="20" t="n"/>
      <c r="N4576" s="21">
        <f>IF($A4576="","",IF(IFERROR(VALUE($M4576),0)=1,1,0))</f>
        <v/>
      </c>
      <c r="O4576" s="21">
        <f>IF($A4576="",0,IF(OR($S4576&lt;&gt;1,COUNTA($J4576:$M4576)=0),0,IF(AND($N4576=1,IFERROR(SUMIFS($N$5:$N$6173,$Q$5:$Q$6173,$Q4576,$D$5:$D$6173,"C.3.1"),0)&gt;=0.5),$H4576,0)))</f>
        <v/>
      </c>
      <c r="P4576" s="10" t="inlineStr">
        <is>
          <t>Dipende da C.3.1 &gt;= 0.5</t>
        </is>
      </c>
      <c r="Q4576" s="21">
        <f>IF($A4576="","",$A4576&amp;"|"&amp;$C4576)</f>
        <v/>
      </c>
      <c r="R4576" s="21">
        <f>IF($A4576="","",$A4576&amp;"|"&amp;$C4576&amp;"|"&amp;$D4576)</f>
        <v/>
      </c>
      <c r="S4576" s="21">
        <f>IF($A4576="","",IFERROR(INDEX(Offerte!$D$2:$D$200,MATCH($Q4576,Offerte!$L$2:$L$200,0)),0))</f>
        <v/>
      </c>
      <c r="T4576" s="21">
        <f>IF($A4576="","",IFERROR(INDEX(Offerte!$G$2:$G$200,MATCH($Q4576,Offerte!$L$2:$L$200,0)),"NO"))</f>
        <v/>
      </c>
    </row>
    <row r="4577">
      <c r="A4577" s="10">
        <f>IF(Offerte!$A149="","",Offerte!$A149)</f>
        <v/>
      </c>
      <c r="B4577" s="10">
        <f>IF(Offerte!$A149="","",Offerte!$B149)</f>
        <v/>
      </c>
      <c r="C4577" s="10">
        <f>IF(Offerte!$A149="","",Offerte!$C149)</f>
        <v/>
      </c>
      <c r="D4577" s="10" t="inlineStr">
        <is>
          <t>D.1.1</t>
        </is>
      </c>
      <c r="E4577" s="10" t="inlineStr">
        <is>
          <t>D</t>
        </is>
      </c>
      <c r="F4577" s="10" t="inlineStr">
        <is>
          <t>Q</t>
        </is>
      </c>
      <c r="G4577" s="10" t="inlineStr">
        <is>
          <t>higher</t>
        </is>
      </c>
      <c r="H4577" s="10" t="n">
        <v>3</v>
      </c>
      <c r="I4577" s="10" t="inlineStr">
        <is>
          <t>Installazione di pensiline</t>
        </is>
      </c>
      <c r="J4577" s="20" t="n"/>
      <c r="K4577" s="20" t="n"/>
      <c r="L4577" s="20" t="n"/>
      <c r="M4577" s="20" t="n"/>
      <c r="N4577" s="21">
        <f>IF($A4577="","",IFERROR(VALUE($J4577),0))</f>
        <v/>
      </c>
      <c r="O4577" s="21">
        <f>IF($A4577="",0,IF(OR($S4577&lt;&gt;1,COUNTA($J4577:$M4577)=0),0,IF(SUMPRODUCT(MAX(($C$5:$C$6173=$C4577)*($D$5:$D$6173=$D4577)*($S$5:$S$6173=1)*IFERROR($N$5:$N$6173*1,0)))&gt;0,ROUND($H4577*($N4577/SUMPRODUCT(MAX(($C$5:$C$6173=$C4577)*($D$5:$D$6173=$D4577)*($S$5:$S$6173=1)*IFERROR($N$5:$N$6173*1,0)))),4),0)))</f>
        <v/>
      </c>
      <c r="P4577" s="10" t="inlineStr">
        <is>
          <t>fermate</t>
        </is>
      </c>
      <c r="Q4577" s="21">
        <f>IF($A4577="","",$A4577&amp;"|"&amp;$C4577)</f>
        <v/>
      </c>
      <c r="R4577" s="21">
        <f>IF($A4577="","",$A4577&amp;"|"&amp;$C4577&amp;"|"&amp;$D4577)</f>
        <v/>
      </c>
      <c r="S4577" s="21">
        <f>IF($A4577="","",IFERROR(INDEX(Offerte!$D$2:$D$200,MATCH($Q4577,Offerte!$L$2:$L$200,0)),0))</f>
        <v/>
      </c>
      <c r="T4577" s="21">
        <f>IF($A4577="","",IFERROR(INDEX(Offerte!$G$2:$G$200,MATCH($Q4577,Offerte!$L$2:$L$200,0)),"NO"))</f>
        <v/>
      </c>
    </row>
    <row r="4578">
      <c r="A4578" s="10">
        <f>IF(Offerte!$A149="","",Offerte!$A149)</f>
        <v/>
      </c>
      <c r="B4578" s="10">
        <f>IF(Offerte!$A149="","",Offerte!$B149)</f>
        <v/>
      </c>
      <c r="C4578" s="10">
        <f>IF(Offerte!$A149="","",Offerte!$C149)</f>
        <v/>
      </c>
      <c r="D4578" s="10" t="inlineStr">
        <is>
          <t>D.1.2</t>
        </is>
      </c>
      <c r="E4578" s="10" t="inlineStr">
        <is>
          <t>D</t>
        </is>
      </c>
      <c r="F4578" s="10" t="inlineStr">
        <is>
          <t>Q</t>
        </is>
      </c>
      <c r="G4578" s="10" t="inlineStr">
        <is>
          <t>higher</t>
        </is>
      </c>
      <c r="H4578" s="10" t="n">
        <v>3</v>
      </c>
      <c r="I4578" s="10" t="inlineStr">
        <is>
          <t>Installazione di paline di fermata conformi alla DGR 581/2023</t>
        </is>
      </c>
      <c r="J4578" s="20" t="n"/>
      <c r="K4578" s="20" t="n"/>
      <c r="L4578" s="20" t="n"/>
      <c r="M4578" s="20" t="n"/>
      <c r="N4578" s="21">
        <f>IF($A4578="","",IFERROR(VALUE($J4578),0))</f>
        <v/>
      </c>
      <c r="O4578" s="21">
        <f>IF($A4578="",0,IF(OR($S4578&lt;&gt;1,COUNTA($J4578:$M4578)=0),0,IF(SUMPRODUCT(MAX(($C$5:$C$6173=$C4578)*($D$5:$D$6173=$D4578)*($S$5:$S$6173=1)*IFERROR($N$5:$N$6173*1,0)))&gt;0,ROUND($H4578*($N4578/SUMPRODUCT(MAX(($C$5:$C$6173=$C4578)*($D$5:$D$6173=$D4578)*($S$5:$S$6173=1)*IFERROR($N$5:$N$6173*1,0)))),4),0)))</f>
        <v/>
      </c>
      <c r="P4578" s="10" t="inlineStr">
        <is>
          <t>fermate</t>
        </is>
      </c>
      <c r="Q4578" s="21">
        <f>IF($A4578="","",$A4578&amp;"|"&amp;$C4578)</f>
        <v/>
      </c>
      <c r="R4578" s="21">
        <f>IF($A4578="","",$A4578&amp;"|"&amp;$C4578&amp;"|"&amp;$D4578)</f>
        <v/>
      </c>
      <c r="S4578" s="21">
        <f>IF($A4578="","",IFERROR(INDEX(Offerte!$D$2:$D$200,MATCH($Q4578,Offerte!$L$2:$L$200,0)),0))</f>
        <v/>
      </c>
      <c r="T4578" s="21">
        <f>IF($A4578="","",IFERROR(INDEX(Offerte!$G$2:$G$200,MATCH($Q4578,Offerte!$L$2:$L$200,0)),"NO"))</f>
        <v/>
      </c>
    </row>
    <row r="4579">
      <c r="A4579" s="10">
        <f>IF(Offerte!$A149="","",Offerte!$A149)</f>
        <v/>
      </c>
      <c r="B4579" s="10">
        <f>IF(Offerte!$A149="","",Offerte!$B149)</f>
        <v/>
      </c>
      <c r="C4579" s="10">
        <f>IF(Offerte!$A149="","",Offerte!$C149)</f>
        <v/>
      </c>
      <c r="D4579" s="10" t="inlineStr">
        <is>
          <t>D.1.3</t>
        </is>
      </c>
      <c r="E4579" s="10" t="inlineStr">
        <is>
          <t>D</t>
        </is>
      </c>
      <c r="F4579" s="10" t="inlineStr">
        <is>
          <t>Q</t>
        </is>
      </c>
      <c r="G4579" s="10" t="inlineStr">
        <is>
          <t>higher</t>
        </is>
      </c>
      <c r="H4579" s="10" t="n">
        <v>2</v>
      </c>
      <c r="I4579" s="10" t="inlineStr">
        <is>
          <t>Display informativi connessi alle fermate</t>
        </is>
      </c>
      <c r="J4579" s="20" t="n"/>
      <c r="K4579" s="20" t="n"/>
      <c r="L4579" s="20" t="n"/>
      <c r="M4579" s="20" t="n"/>
      <c r="N4579" s="21">
        <f>IF($A4579="","",IFERROR(VALUE($J4579),0))</f>
        <v/>
      </c>
      <c r="O4579" s="21">
        <f>IF($A4579="",0,IF(OR($S4579&lt;&gt;1,COUNTA($J4579:$M4579)=0),0,IF(SUMPRODUCT(MAX(($C$5:$C$6173=$C4579)*($D$5:$D$6173=$D4579)*($S$5:$S$6173=1)*IFERROR($N$5:$N$6173*1,0)))&gt;0,ROUND($H4579*($N4579/SUMPRODUCT(MAX(($C$5:$C$6173=$C4579)*($D$5:$D$6173=$D4579)*($S$5:$S$6173=1)*IFERROR($N$5:$N$6173*1,0)))),4),0)))</f>
        <v/>
      </c>
      <c r="P4579" s="10" t="inlineStr">
        <is>
          <t>fermate</t>
        </is>
      </c>
      <c r="Q4579" s="21">
        <f>IF($A4579="","",$A4579&amp;"|"&amp;$C4579)</f>
        <v/>
      </c>
      <c r="R4579" s="21">
        <f>IF($A4579="","",$A4579&amp;"|"&amp;$C4579&amp;"|"&amp;$D4579)</f>
        <v/>
      </c>
      <c r="S4579" s="21">
        <f>IF($A4579="","",IFERROR(INDEX(Offerte!$D$2:$D$200,MATCH($Q4579,Offerte!$L$2:$L$200,0)),0))</f>
        <v/>
      </c>
      <c r="T4579" s="21">
        <f>IF($A4579="","",IFERROR(INDEX(Offerte!$G$2:$G$200,MATCH($Q4579,Offerte!$L$2:$L$200,0)),"NO"))</f>
        <v/>
      </c>
    </row>
    <row r="4580">
      <c r="A4580" s="10">
        <f>IF(Offerte!$A149="","",Offerte!$A149)</f>
        <v/>
      </c>
      <c r="B4580" s="10">
        <f>IF(Offerte!$A149="","",Offerte!$B149)</f>
        <v/>
      </c>
      <c r="C4580" s="10">
        <f>IF(Offerte!$A149="","",Offerte!$C149)</f>
        <v/>
      </c>
      <c r="D4580" s="10" t="inlineStr">
        <is>
          <t>D.2.1</t>
        </is>
      </c>
      <c r="E4580" s="10" t="inlineStr">
        <is>
          <t>D</t>
        </is>
      </c>
      <c r="F4580" s="10" t="inlineStr">
        <is>
          <t>Q</t>
        </is>
      </c>
      <c r="G4580" s="10" t="inlineStr">
        <is>
          <t>higher</t>
        </is>
      </c>
      <c r="H4580" s="10" t="n">
        <v>2</v>
      </c>
      <c r="I4580" s="10" t="inlineStr">
        <is>
          <t>Segnali tattili Loges-Vet-Evolution</t>
        </is>
      </c>
      <c r="J4580" s="20" t="n"/>
      <c r="K4580" s="20" t="n"/>
      <c r="L4580" s="20" t="n"/>
      <c r="M4580" s="20" t="n"/>
      <c r="N4580" s="21">
        <f>IF($A4580="","",IFERROR(VALUE($J4580),0))</f>
        <v/>
      </c>
      <c r="O4580" s="21">
        <f>IF($A4580="",0,IF(OR($S4580&lt;&gt;1,COUNTA($J4580:$M4580)=0),0,IF(SUMPRODUCT(MAX(($C$5:$C$6173=$C4580)*($D$5:$D$6173=$D4580)*($S$5:$S$6173=1)*IFERROR($N$5:$N$6173*1,0)))&gt;0,ROUND($H4580*($N4580/SUMPRODUCT(MAX(($C$5:$C$6173=$C4580)*($D$5:$D$6173=$D4580)*($S$5:$S$6173=1)*IFERROR($N$5:$N$6173*1,0)))),4),0)))</f>
        <v/>
      </c>
      <c r="P4580" s="10" t="inlineStr">
        <is>
          <t>fermate</t>
        </is>
      </c>
      <c r="Q4580" s="21">
        <f>IF($A4580="","",$A4580&amp;"|"&amp;$C4580)</f>
        <v/>
      </c>
      <c r="R4580" s="21">
        <f>IF($A4580="","",$A4580&amp;"|"&amp;$C4580&amp;"|"&amp;$D4580)</f>
        <v/>
      </c>
      <c r="S4580" s="21">
        <f>IF($A4580="","",IFERROR(INDEX(Offerte!$D$2:$D$200,MATCH($Q4580,Offerte!$L$2:$L$200,0)),0))</f>
        <v/>
      </c>
      <c r="T4580" s="21">
        <f>IF($A4580="","",IFERROR(INDEX(Offerte!$G$2:$G$200,MATCH($Q4580,Offerte!$L$2:$L$200,0)),"NO"))</f>
        <v/>
      </c>
    </row>
    <row r="4581">
      <c r="A4581" s="10">
        <f>IF(Offerte!$A149="","",Offerte!$A149)</f>
        <v/>
      </c>
      <c r="B4581" s="10">
        <f>IF(Offerte!$A149="","",Offerte!$B149)</f>
        <v/>
      </c>
      <c r="C4581" s="10">
        <f>IF(Offerte!$A149="","",Offerte!$C149)</f>
        <v/>
      </c>
      <c r="D4581" s="10" t="inlineStr">
        <is>
          <t>E.1.1</t>
        </is>
      </c>
      <c r="E4581" s="10" t="inlineStr">
        <is>
          <t>E</t>
        </is>
      </c>
      <c r="F4581" s="10" t="inlineStr">
        <is>
          <t>T</t>
        </is>
      </c>
      <c r="G4581" s="10" t="inlineStr">
        <is>
          <t>tabular</t>
        </is>
      </c>
      <c r="H4581" s="10" t="n">
        <v>2</v>
      </c>
      <c r="I4581" s="10" t="inlineStr">
        <is>
          <t>Mobile app con travel planner PRM</t>
        </is>
      </c>
      <c r="J4581" s="20" t="n"/>
      <c r="K4581" s="20" t="n"/>
      <c r="L4581" s="20" t="n"/>
      <c r="M4581" s="20" t="n"/>
      <c r="N4581" s="21">
        <f>IF($A4581="","",IF(IFERROR(VALUE($M4581),0)=1,1,0))</f>
        <v/>
      </c>
      <c r="O4581" s="21">
        <f>IF($A4581="",0,IF(OR($S4581&lt;&gt;1,COUNTA($J4581:$M4581)=0),0,IF($N4581=1,$H4581,0)))</f>
        <v/>
      </c>
      <c r="P4581" s="10" t="inlineStr">
        <is>
          <t>sì/no</t>
        </is>
      </c>
      <c r="Q4581" s="21">
        <f>IF($A4581="","",$A4581&amp;"|"&amp;$C4581)</f>
        <v/>
      </c>
      <c r="R4581" s="21">
        <f>IF($A4581="","",$A4581&amp;"|"&amp;$C4581&amp;"|"&amp;$D4581)</f>
        <v/>
      </c>
      <c r="S4581" s="21">
        <f>IF($A4581="","",IFERROR(INDEX(Offerte!$D$2:$D$200,MATCH($Q4581,Offerte!$L$2:$L$200,0)),0))</f>
        <v/>
      </c>
      <c r="T4581" s="21">
        <f>IF($A4581="","",IFERROR(INDEX(Offerte!$G$2:$G$200,MATCH($Q4581,Offerte!$L$2:$L$200,0)),"NO"))</f>
        <v/>
      </c>
    </row>
    <row r="4582">
      <c r="A4582" s="10">
        <f>IF(Offerte!$A149="","",Offerte!$A149)</f>
        <v/>
      </c>
      <c r="B4582" s="10">
        <f>IF(Offerte!$A149="","",Offerte!$B149)</f>
        <v/>
      </c>
      <c r="C4582" s="10">
        <f>IF(Offerte!$A149="","",Offerte!$C149)</f>
        <v/>
      </c>
      <c r="D4582" s="10" t="inlineStr">
        <is>
          <t>E.2.1</t>
        </is>
      </c>
      <c r="E4582" s="10" t="inlineStr">
        <is>
          <t>E</t>
        </is>
      </c>
      <c r="F4582" s="10" t="inlineStr">
        <is>
          <t>D</t>
        </is>
      </c>
      <c r="G4582" s="10" t="inlineStr">
        <is>
          <t>discretionary</t>
        </is>
      </c>
      <c r="H4582" s="10" t="n">
        <v>2</v>
      </c>
      <c r="I4582" s="10" t="inlineStr">
        <is>
          <t>Altre azioni informative e rapporti con gli utenti</t>
        </is>
      </c>
      <c r="J4582" s="20" t="n"/>
      <c r="K4582" s="20" t="n"/>
      <c r="L4582" s="20" t="n"/>
      <c r="M4582" s="20" t="n"/>
      <c r="N4582" s="21">
        <f>IF($A4582="","",MAX(0,MIN(1,IFERROR(VALUE($M4582),0))))</f>
        <v/>
      </c>
      <c r="O4582" s="21">
        <f>IF($A4582="",0,IF(OR($S4582&lt;&gt;1,COUNTA($J4582:$M4582)=0),0,IF(SUMPRODUCT(MAX(($C$5:$C$6173=$C4582)*($D$5:$D$6173=$D4582)*($S$5:$S$6173=1)*IFERROR($N$5:$N$6173*1,0)))&gt;0,ROUND($H4582*($N4582/SUMPRODUCT(MAX(($C$5:$C$6173=$C4582)*($D$5:$D$6173=$D4582)*($S$5:$S$6173=1)*IFERROR($N$5:$N$6173*1,0)))),4),0)))</f>
        <v/>
      </c>
      <c r="P4582" s="10" t="inlineStr">
        <is>
          <t>coeff.</t>
        </is>
      </c>
      <c r="Q4582" s="21">
        <f>IF($A4582="","",$A4582&amp;"|"&amp;$C4582)</f>
        <v/>
      </c>
      <c r="R4582" s="21">
        <f>IF($A4582="","",$A4582&amp;"|"&amp;$C4582&amp;"|"&amp;$D4582)</f>
        <v/>
      </c>
      <c r="S4582" s="21">
        <f>IF($A4582="","",IFERROR(INDEX(Offerte!$D$2:$D$200,MATCH($Q4582,Offerte!$L$2:$L$200,0)),0))</f>
        <v/>
      </c>
      <c r="T4582" s="21">
        <f>IF($A4582="","",IFERROR(INDEX(Offerte!$G$2:$G$200,MATCH($Q4582,Offerte!$L$2:$L$200,0)),"NO"))</f>
        <v/>
      </c>
    </row>
    <row r="4583">
      <c r="A4583" s="10">
        <f>IF(Offerte!$A149="","",Offerte!$A149)</f>
        <v/>
      </c>
      <c r="B4583" s="10">
        <f>IF(Offerte!$A149="","",Offerte!$B149)</f>
        <v/>
      </c>
      <c r="C4583" s="10">
        <f>IF(Offerte!$A149="","",Offerte!$C149)</f>
        <v/>
      </c>
      <c r="D4583" s="10" t="inlineStr">
        <is>
          <t>F.1.1</t>
        </is>
      </c>
      <c r="E4583" s="10" t="inlineStr">
        <is>
          <t>F</t>
        </is>
      </c>
      <c r="F4583" s="10" t="inlineStr">
        <is>
          <t>Q</t>
        </is>
      </c>
      <c r="G4583" s="10" t="inlineStr">
        <is>
          <t>lower</t>
        </is>
      </c>
      <c r="H4583" s="10" t="n">
        <v>7</v>
      </c>
      <c r="I4583" s="10" t="inlineStr">
        <is>
          <t>Performance ambientali del parco mezzi adibito al servizio - I_CEA</t>
        </is>
      </c>
      <c r="J4583" s="20" t="n"/>
      <c r="K4583" s="20" t="n"/>
      <c r="L4583" s="20" t="n"/>
      <c r="M4583" s="20" t="n"/>
      <c r="N4583" s="21">
        <f>IF($A4583="","",IFERROR(VALUE($J4583),0))</f>
        <v/>
      </c>
      <c r="O4583" s="21">
        <f>IF($A4583="",0,IF(OR($S4583&lt;&gt;1,COUNTA($J4583:$M4583)=0),0,IF(AND(IFERROR(AGGREGATE(15,6,$N$5:$N$6173/(($C$5:$C$6173=$C4583)*($D$5:$D$6173=$D4583)*($S$5:$S$6173=1)*($N$5:$N$6173&gt;0)),1),0)&gt;0,$N4583&gt;0),ROUND($H4583*(IFERROR(AGGREGATE(15,6,$N$5:$N$6173/(($C$5:$C$6173=$C4583)*($D$5:$D$6173=$D4583)*($S$5:$S$6173=1)*($N$5:$N$6173&gt;0)),1),0)/$N4583),4),0)))</f>
        <v/>
      </c>
      <c r="P4583" s="10" t="inlineStr">
        <is>
          <t>indice</t>
        </is>
      </c>
      <c r="Q4583" s="21">
        <f>IF($A4583="","",$A4583&amp;"|"&amp;$C4583)</f>
        <v/>
      </c>
      <c r="R4583" s="21">
        <f>IF($A4583="","",$A4583&amp;"|"&amp;$C4583&amp;"|"&amp;$D4583)</f>
        <v/>
      </c>
      <c r="S4583" s="21">
        <f>IF($A4583="","",IFERROR(INDEX(Offerte!$D$2:$D$200,MATCH($Q4583,Offerte!$L$2:$L$200,0)),0))</f>
        <v/>
      </c>
      <c r="T4583" s="21">
        <f>IF($A4583="","",IFERROR(INDEX(Offerte!$G$2:$G$200,MATCH($Q4583,Offerte!$L$2:$L$200,0)),"NO"))</f>
        <v/>
      </c>
    </row>
    <row r="4584">
      <c r="A4584" s="10">
        <f>IF(Offerte!$A149="","",Offerte!$A149)</f>
        <v/>
      </c>
      <c r="B4584" s="10">
        <f>IF(Offerte!$A149="","",Offerte!$B149)</f>
        <v/>
      </c>
      <c r="C4584" s="10">
        <f>IF(Offerte!$A149="","",Offerte!$C149)</f>
        <v/>
      </c>
      <c r="D4584" s="10" t="inlineStr">
        <is>
          <t>F.2.1</t>
        </is>
      </c>
      <c r="E4584" s="10" t="inlineStr">
        <is>
          <t>F</t>
        </is>
      </c>
      <c r="F4584" s="10" t="inlineStr">
        <is>
          <t>Q</t>
        </is>
      </c>
      <c r="G4584" s="10" t="inlineStr">
        <is>
          <t>higher</t>
        </is>
      </c>
      <c r="H4584" s="10" t="n">
        <v>2</v>
      </c>
      <c r="I4584" s="10" t="inlineStr">
        <is>
          <t>Tasso di copertura del servizio con dispositivi ECO-DRIVER</t>
        </is>
      </c>
      <c r="J4584" s="20" t="n"/>
      <c r="K4584" s="20" t="n"/>
      <c r="L4584" s="20" t="n"/>
      <c r="M4584" s="20" t="n"/>
      <c r="N4584" s="21">
        <f>IF($A4584="","",IFERROR(VALUE($K4584)/VALUE($L4584),IFERROR(VALUE($J4584),0)))</f>
        <v/>
      </c>
      <c r="O4584" s="21">
        <f>IF($A4584="",0,IF(OR($S4584&lt;&gt;1,COUNTA($J4584:$M4584)=0),0,IF(SUMPRODUCT(MAX(($C$5:$C$6173=$C4584)*($D$5:$D$6173=$D4584)*($S$5:$S$6173=1)*IFERROR($N$5:$N$6173*1,0)))&gt;0,ROUND($H4584*($N4584/SUMPRODUCT(MAX(($C$5:$C$6173=$C4584)*($D$5:$D$6173=$D4584)*($S$5:$S$6173=1)*IFERROR($N$5:$N$6173*1,0)))),4),0)))</f>
        <v/>
      </c>
      <c r="P4584" s="10" t="inlineStr">
        <is>
          <t>Autobus attrezzati con dispositivi ECO-DRIVER / Autobus totali in offerta, incluse scorte</t>
        </is>
      </c>
      <c r="Q4584" s="21">
        <f>IF($A4584="","",$A4584&amp;"|"&amp;$C4584)</f>
        <v/>
      </c>
      <c r="R4584" s="21">
        <f>IF($A4584="","",$A4584&amp;"|"&amp;$C4584&amp;"|"&amp;$D4584)</f>
        <v/>
      </c>
      <c r="S4584" s="21">
        <f>IF($A4584="","",IFERROR(INDEX(Offerte!$D$2:$D$200,MATCH($Q4584,Offerte!$L$2:$L$200,0)),0))</f>
        <v/>
      </c>
      <c r="T4584" s="21">
        <f>IF($A4584="","",IFERROR(INDEX(Offerte!$G$2:$G$200,MATCH($Q4584,Offerte!$L$2:$L$200,0)),"NO"))</f>
        <v/>
      </c>
    </row>
    <row r="4585">
      <c r="A4585" s="10">
        <f>IF(Offerte!$A149="","",Offerte!$A149)</f>
        <v/>
      </c>
      <c r="B4585" s="10">
        <f>IF(Offerte!$A149="","",Offerte!$B149)</f>
        <v/>
      </c>
      <c r="C4585" s="10">
        <f>IF(Offerte!$A149="","",Offerte!$C149)</f>
        <v/>
      </c>
      <c r="D4585" s="10" t="inlineStr">
        <is>
          <t>F.3.1</t>
        </is>
      </c>
      <c r="E4585" s="10" t="inlineStr">
        <is>
          <t>F</t>
        </is>
      </c>
      <c r="F4585" s="10" t="inlineStr">
        <is>
          <t>Q</t>
        </is>
      </c>
      <c r="G4585" s="10" t="inlineStr">
        <is>
          <t>higher</t>
        </is>
      </c>
      <c r="H4585" s="10" t="n">
        <v>2</v>
      </c>
      <c r="I4585" s="10" t="inlineStr">
        <is>
          <t>Autoproduzione consumi elettrici per trazione</t>
        </is>
      </c>
      <c r="J4585" s="20" t="n"/>
      <c r="K4585" s="20" t="n"/>
      <c r="L4585" s="20" t="n"/>
      <c r="M4585" s="20" t="n"/>
      <c r="N4585" s="21">
        <f>IF($A4585="","",IFERROR(VALUE($J4585),0))</f>
        <v/>
      </c>
      <c r="O4585" s="21">
        <f>IF($A4585="",0,IF(OR($S4585&lt;&gt;1,COUNTA($J4585:$M4585)=0),0,IF(SUMPRODUCT(MAX(($C$5:$C$6173=$C4585)*($D$5:$D$6173=$D4585)*($S$5:$S$6173=1)*IFERROR($N$5:$N$6173*1,0)))&gt;0,ROUND($H4585*($N4585/SUMPRODUCT(MAX(($C$5:$C$6173=$C4585)*($D$5:$D$6173=$D4585)*($S$5:$S$6173=1)*IFERROR($N$5:$N$6173*1,0)))),4),0)))</f>
        <v/>
      </c>
      <c r="P4585" s="10" t="inlineStr">
        <is>
          <t>kWh/anno</t>
        </is>
      </c>
      <c r="Q4585" s="21">
        <f>IF($A4585="","",$A4585&amp;"|"&amp;$C4585)</f>
        <v/>
      </c>
      <c r="R4585" s="21">
        <f>IF($A4585="","",$A4585&amp;"|"&amp;$C4585&amp;"|"&amp;$D4585)</f>
        <v/>
      </c>
      <c r="S4585" s="21">
        <f>IF($A4585="","",IFERROR(INDEX(Offerte!$D$2:$D$200,MATCH($Q4585,Offerte!$L$2:$L$200,0)),0))</f>
        <v/>
      </c>
      <c r="T4585" s="21">
        <f>IF($A4585="","",IFERROR(INDEX(Offerte!$G$2:$G$200,MATCH($Q4585,Offerte!$L$2:$L$200,0)),"NO"))</f>
        <v/>
      </c>
    </row>
    <row r="4586">
      <c r="A4586" s="10">
        <f>IF(Offerte!$A149="","",Offerte!$A149)</f>
        <v/>
      </c>
      <c r="B4586" s="10">
        <f>IF(Offerte!$A149="","",Offerte!$B149)</f>
        <v/>
      </c>
      <c r="C4586" s="10">
        <f>IF(Offerte!$A149="","",Offerte!$C149)</f>
        <v/>
      </c>
      <c r="D4586" s="10" t="inlineStr">
        <is>
          <t>F.4.1</t>
        </is>
      </c>
      <c r="E4586" s="10" t="inlineStr">
        <is>
          <t>F</t>
        </is>
      </c>
      <c r="F4586" s="10" t="inlineStr">
        <is>
          <t>Q</t>
        </is>
      </c>
      <c r="G4586" s="10" t="inlineStr">
        <is>
          <t>soil</t>
        </is>
      </c>
      <c r="H4586" s="10" t="n">
        <v>2</v>
      </c>
      <c r="I4586" s="10" t="inlineStr">
        <is>
          <t>Indice di consumo di suolo</t>
        </is>
      </c>
      <c r="J4586" s="20" t="n"/>
      <c r="K4586" s="20" t="n"/>
      <c r="L4586" s="20" t="n"/>
      <c r="M4586" s="20" t="n"/>
      <c r="N4586" s="21">
        <f>IF($A4586="","",IFERROR(VALUE($J4586),0))</f>
        <v/>
      </c>
      <c r="O4586" s="21">
        <f>IF($A4586="",0,IF(OR($S4586&lt;&gt;1,COUNTA($J4586:$M4586)=0),0,IF($N4586&lt;=0,$H4586,IF(SUMPRODUCT(MAX(($C$5:$C$6173=$C4586)*($D$5:$D$6173=$D4586)*($S$5:$S$6173=1)*IFERROR($N$5:$N$6173*1,0)))&gt;0,ROUND($H4586*((SUMPRODUCT(MAX(($C$5:$C$6173=$C4586)*($D$5:$D$6173=$D4586)*($S$5:$S$6173=1)*IFERROR($N$5:$N$6173*1,0)))-$N4586)/SUMPRODUCT(MAX(($C$5:$C$6173=$C4586)*($D$5:$D$6173=$D4586)*($S$5:$S$6173=1)*IFERROR($N$5:$N$6173*1,0)))),4),0))))</f>
        <v/>
      </c>
      <c r="P4586" s="10" t="inlineStr">
        <is>
          <t>m2</t>
        </is>
      </c>
      <c r="Q4586" s="21">
        <f>IF($A4586="","",$A4586&amp;"|"&amp;$C4586)</f>
        <v/>
      </c>
      <c r="R4586" s="21">
        <f>IF($A4586="","",$A4586&amp;"|"&amp;$C4586&amp;"|"&amp;$D4586)</f>
        <v/>
      </c>
      <c r="S4586" s="21">
        <f>IF($A4586="","",IFERROR(INDEX(Offerte!$D$2:$D$200,MATCH($Q4586,Offerte!$L$2:$L$200,0)),0))</f>
        <v/>
      </c>
      <c r="T4586" s="21">
        <f>IF($A4586="","",IFERROR(INDEX(Offerte!$G$2:$G$200,MATCH($Q4586,Offerte!$L$2:$L$200,0)),"NO"))</f>
        <v/>
      </c>
    </row>
    <row r="4587">
      <c r="A4587" s="10">
        <f>IF(Offerte!$A149="","",Offerte!$A149)</f>
        <v/>
      </c>
      <c r="B4587" s="10">
        <f>IF(Offerte!$A149="","",Offerte!$B149)</f>
        <v/>
      </c>
      <c r="C4587" s="10">
        <f>IF(Offerte!$A149="","",Offerte!$C149)</f>
        <v/>
      </c>
      <c r="D4587" s="10" t="inlineStr">
        <is>
          <t>F.5.1</t>
        </is>
      </c>
      <c r="E4587" s="10" t="inlineStr">
        <is>
          <t>F</t>
        </is>
      </c>
      <c r="F4587" s="10" t="inlineStr">
        <is>
          <t>T</t>
        </is>
      </c>
      <c r="G4587" s="10" t="inlineStr">
        <is>
          <t>tabular</t>
        </is>
      </c>
      <c r="H4587" s="10" t="n">
        <v>1</v>
      </c>
      <c r="I4587" s="10" t="inlineStr">
        <is>
          <t>Rendicontazione di sostenibilità ambientale</t>
        </is>
      </c>
      <c r="J4587" s="20" t="n"/>
      <c r="K4587" s="20" t="n"/>
      <c r="L4587" s="20" t="n"/>
      <c r="M4587" s="20" t="n"/>
      <c r="N4587" s="21">
        <f>IF($A4587="","",IF(IFERROR(VALUE($M4587),0)=1,1,0))</f>
        <v/>
      </c>
      <c r="O4587" s="21">
        <f>IF($A4587="",0,IF(OR($S4587&lt;&gt;1,COUNTA($J4587:$M4587)=0),0,IF($N4587=1,$H4587,0)))</f>
        <v/>
      </c>
      <c r="P4587" s="10" t="inlineStr">
        <is>
          <t>sì/no</t>
        </is>
      </c>
      <c r="Q4587" s="21">
        <f>IF($A4587="","",$A4587&amp;"|"&amp;$C4587)</f>
        <v/>
      </c>
      <c r="R4587" s="21">
        <f>IF($A4587="","",$A4587&amp;"|"&amp;$C4587&amp;"|"&amp;$D4587)</f>
        <v/>
      </c>
      <c r="S4587" s="21">
        <f>IF($A4587="","",IFERROR(INDEX(Offerte!$D$2:$D$200,MATCH($Q4587,Offerte!$L$2:$L$200,0)),0))</f>
        <v/>
      </c>
      <c r="T4587" s="21">
        <f>IF($A4587="","",IFERROR(INDEX(Offerte!$G$2:$G$200,MATCH($Q4587,Offerte!$L$2:$L$200,0)),"NO"))</f>
        <v/>
      </c>
    </row>
    <row r="4588">
      <c r="A4588" s="10">
        <f>IF(Offerte!$A149="","",Offerte!$A149)</f>
        <v/>
      </c>
      <c r="B4588" s="10">
        <f>IF(Offerte!$A149="","",Offerte!$B149)</f>
        <v/>
      </c>
      <c r="C4588" s="10">
        <f>IF(Offerte!$A149="","",Offerte!$C149)</f>
        <v/>
      </c>
      <c r="D4588" s="10" t="inlineStr">
        <is>
          <t>G.1.1</t>
        </is>
      </c>
      <c r="E4588" s="10" t="inlineStr">
        <is>
          <t>G</t>
        </is>
      </c>
      <c r="F4588" s="10" t="inlineStr">
        <is>
          <t>D</t>
        </is>
      </c>
      <c r="G4588" s="10" t="inlineStr">
        <is>
          <t>discretionary</t>
        </is>
      </c>
      <c r="H4588" s="10" t="n">
        <v>2</v>
      </c>
      <c r="I4588" s="10" t="inlineStr">
        <is>
          <t>Qualità del progetto di centrale di controllo aziendale</t>
        </is>
      </c>
      <c r="J4588" s="20" t="n"/>
      <c r="K4588" s="20" t="n"/>
      <c r="L4588" s="20" t="n"/>
      <c r="M4588" s="20" t="n"/>
      <c r="N4588" s="21">
        <f>IF($A4588="","",MAX(0,MIN(1,IFERROR(VALUE($M4588),0))))</f>
        <v/>
      </c>
      <c r="O4588" s="21">
        <f>IF($A4588="",0,IF(OR($S4588&lt;&gt;1,COUNTA($J4588:$M4588)=0),0,IF(SUMPRODUCT(MAX(($C$5:$C$6173=$C4588)*($D$5:$D$6173=$D4588)*($S$5:$S$6173=1)*IFERROR($N$5:$N$6173*1,0)))&gt;0,ROUND($H4588*($N4588/SUMPRODUCT(MAX(($C$5:$C$6173=$C4588)*($D$5:$D$6173=$D4588)*($S$5:$S$6173=1)*IFERROR($N$5:$N$6173*1,0)))),4),0)))</f>
        <v/>
      </c>
      <c r="P4588" s="10" t="inlineStr">
        <is>
          <t>coeff.</t>
        </is>
      </c>
      <c r="Q4588" s="21">
        <f>IF($A4588="","",$A4588&amp;"|"&amp;$C4588)</f>
        <v/>
      </c>
      <c r="R4588" s="21">
        <f>IF($A4588="","",$A4588&amp;"|"&amp;$C4588&amp;"|"&amp;$D4588)</f>
        <v/>
      </c>
      <c r="S4588" s="21">
        <f>IF($A4588="","",IFERROR(INDEX(Offerte!$D$2:$D$200,MATCH($Q4588,Offerte!$L$2:$L$200,0)),0))</f>
        <v/>
      </c>
      <c r="T4588" s="21">
        <f>IF($A4588="","",IFERROR(INDEX(Offerte!$G$2:$G$200,MATCH($Q4588,Offerte!$L$2:$L$200,0)),"NO"))</f>
        <v/>
      </c>
    </row>
    <row r="4589">
      <c r="A4589" s="10">
        <f>IF(Offerte!$A149="","",Offerte!$A149)</f>
        <v/>
      </c>
      <c r="B4589" s="10">
        <f>IF(Offerte!$A149="","",Offerte!$B149)</f>
        <v/>
      </c>
      <c r="C4589" s="10">
        <f>IF(Offerte!$A149="","",Offerte!$C149)</f>
        <v/>
      </c>
      <c r="D4589" s="10" t="inlineStr">
        <is>
          <t>G.2.1</t>
        </is>
      </c>
      <c r="E4589" s="10" t="inlineStr">
        <is>
          <t>G</t>
        </is>
      </c>
      <c r="F4589" s="10" t="inlineStr">
        <is>
          <t>T</t>
        </is>
      </c>
      <c r="G4589" s="10" t="inlineStr">
        <is>
          <t>tabular</t>
        </is>
      </c>
      <c r="H4589" s="10" t="n">
        <v>1</v>
      </c>
      <c r="I4589" s="10" t="inlineStr">
        <is>
          <t>Certificazione ISO 45001</t>
        </is>
      </c>
      <c r="J4589" s="20" t="n"/>
      <c r="K4589" s="20" t="n"/>
      <c r="L4589" s="20" t="n"/>
      <c r="M4589" s="20" t="n"/>
      <c r="N4589" s="21">
        <f>IF($A4589="","",IF(IFERROR(VALUE($M4589),0)=1,1,0))</f>
        <v/>
      </c>
      <c r="O4589" s="21">
        <f>IF($A4589="",0,IF(OR($S4589&lt;&gt;1,COUNTA($J4589:$M4589)=0),0,IF($N4589=1,$H4589,0)))</f>
        <v/>
      </c>
      <c r="P4589" s="10" t="inlineStr">
        <is>
          <t>sì/no</t>
        </is>
      </c>
      <c r="Q4589" s="21">
        <f>IF($A4589="","",$A4589&amp;"|"&amp;$C4589)</f>
        <v/>
      </c>
      <c r="R4589" s="21">
        <f>IF($A4589="","",$A4589&amp;"|"&amp;$C4589&amp;"|"&amp;$D4589)</f>
        <v/>
      </c>
      <c r="S4589" s="21">
        <f>IF($A4589="","",IFERROR(INDEX(Offerte!$D$2:$D$200,MATCH($Q4589,Offerte!$L$2:$L$200,0)),0))</f>
        <v/>
      </c>
      <c r="T4589" s="21">
        <f>IF($A4589="","",IFERROR(INDEX(Offerte!$G$2:$G$200,MATCH($Q4589,Offerte!$L$2:$L$200,0)),"NO"))</f>
        <v/>
      </c>
    </row>
    <row r="4590">
      <c r="A4590" s="10">
        <f>IF(Offerte!$A149="","",Offerte!$A149)</f>
        <v/>
      </c>
      <c r="B4590" s="10">
        <f>IF(Offerte!$A149="","",Offerte!$B149)</f>
        <v/>
      </c>
      <c r="C4590" s="10">
        <f>IF(Offerte!$A149="","",Offerte!$C149)</f>
        <v/>
      </c>
      <c r="D4590" s="10" t="inlineStr">
        <is>
          <t>G.3.1</t>
        </is>
      </c>
      <c r="E4590" s="10" t="inlineStr">
        <is>
          <t>G</t>
        </is>
      </c>
      <c r="F4590" s="10" t="inlineStr">
        <is>
          <t>T</t>
        </is>
      </c>
      <c r="G4590" s="10" t="inlineStr">
        <is>
          <t>tabular</t>
        </is>
      </c>
      <c r="H4590" s="10" t="n">
        <v>1</v>
      </c>
      <c r="I4590" s="10" t="inlineStr">
        <is>
          <t>Certificazioni di responsabilità sociale</t>
        </is>
      </c>
      <c r="J4590" s="20" t="n"/>
      <c r="K4590" s="20" t="n"/>
      <c r="L4590" s="20" t="n"/>
      <c r="M4590" s="20" t="n"/>
      <c r="N4590" s="21">
        <f>IF($A4590="","",IF(IFERROR(VALUE($M4590),0)=1,1,0))</f>
        <v/>
      </c>
      <c r="O4590" s="21">
        <f>IF($A4590="",0,IF(OR($S4590&lt;&gt;1,COUNTA($J4590:$M4590)=0),0,IF($N4590=1,$H4590,0)))</f>
        <v/>
      </c>
      <c r="P4590" s="10" t="inlineStr">
        <is>
          <t>sì/no</t>
        </is>
      </c>
      <c r="Q4590" s="21">
        <f>IF($A4590="","",$A4590&amp;"|"&amp;$C4590)</f>
        <v/>
      </c>
      <c r="R4590" s="21">
        <f>IF($A4590="","",$A4590&amp;"|"&amp;$C4590&amp;"|"&amp;$D4590)</f>
        <v/>
      </c>
      <c r="S4590" s="21">
        <f>IF($A4590="","",IFERROR(INDEX(Offerte!$D$2:$D$200,MATCH($Q4590,Offerte!$L$2:$L$200,0)),0))</f>
        <v/>
      </c>
      <c r="T4590" s="21">
        <f>IF($A4590="","",IFERROR(INDEX(Offerte!$G$2:$G$200,MATCH($Q4590,Offerte!$L$2:$L$200,0)),"NO"))</f>
        <v/>
      </c>
    </row>
    <row r="4591">
      <c r="A4591" s="10">
        <f>IF(Offerte!$A149="","",Offerte!$A149)</f>
        <v/>
      </c>
      <c r="B4591" s="10">
        <f>IF(Offerte!$A149="","",Offerte!$B149)</f>
        <v/>
      </c>
      <c r="C4591" s="10">
        <f>IF(Offerte!$A149="","",Offerte!$C149)</f>
        <v/>
      </c>
      <c r="D4591" s="10" t="inlineStr">
        <is>
          <t>G.4.1</t>
        </is>
      </c>
      <c r="E4591" s="10" t="inlineStr">
        <is>
          <t>G</t>
        </is>
      </c>
      <c r="F4591" s="10" t="inlineStr">
        <is>
          <t>D</t>
        </is>
      </c>
      <c r="G4591" s="10" t="inlineStr">
        <is>
          <t>discretionary</t>
        </is>
      </c>
      <c r="H4591" s="10" t="n">
        <v>2</v>
      </c>
      <c r="I4591" s="10" t="inlineStr">
        <is>
          <t>Qualità del piano di formazione del personale</t>
        </is>
      </c>
      <c r="J4591" s="20" t="n"/>
      <c r="K4591" s="20" t="n"/>
      <c r="L4591" s="20" t="n"/>
      <c r="M4591" s="20" t="n"/>
      <c r="N4591" s="21">
        <f>IF($A4591="","",MAX(0,MIN(1,IFERROR(VALUE($M4591),0))))</f>
        <v/>
      </c>
      <c r="O4591" s="21">
        <f>IF($A4591="",0,IF(OR($S4591&lt;&gt;1,COUNTA($J4591:$M4591)=0),0,IF(SUMPRODUCT(MAX(($C$5:$C$6173=$C4591)*($D$5:$D$6173=$D4591)*($S$5:$S$6173=1)*IFERROR($N$5:$N$6173*1,0)))&gt;0,ROUND($H4591*($N4591/SUMPRODUCT(MAX(($C$5:$C$6173=$C4591)*($D$5:$D$6173=$D4591)*($S$5:$S$6173=1)*IFERROR($N$5:$N$6173*1,0)))),4),0)))</f>
        <v/>
      </c>
      <c r="P4591" s="10" t="inlineStr">
        <is>
          <t>coeff.</t>
        </is>
      </c>
      <c r="Q4591" s="21">
        <f>IF($A4591="","",$A4591&amp;"|"&amp;$C4591)</f>
        <v/>
      </c>
      <c r="R4591" s="21">
        <f>IF($A4591="","",$A4591&amp;"|"&amp;$C4591&amp;"|"&amp;$D4591)</f>
        <v/>
      </c>
      <c r="S4591" s="21">
        <f>IF($A4591="","",IFERROR(INDEX(Offerte!$D$2:$D$200,MATCH($Q4591,Offerte!$L$2:$L$200,0)),0))</f>
        <v/>
      </c>
      <c r="T4591" s="21">
        <f>IF($A4591="","",IFERROR(INDEX(Offerte!$G$2:$G$200,MATCH($Q4591,Offerte!$L$2:$L$200,0)),"NO"))</f>
        <v/>
      </c>
    </row>
    <row r="4592">
      <c r="A4592" s="10">
        <f>IF(Offerte!$A149="","",Offerte!$A149)</f>
        <v/>
      </c>
      <c r="B4592" s="10">
        <f>IF(Offerte!$A149="","",Offerte!$B149)</f>
        <v/>
      </c>
      <c r="C4592" s="10">
        <f>IF(Offerte!$A149="","",Offerte!$C149)</f>
        <v/>
      </c>
      <c r="D4592" s="10" t="inlineStr">
        <is>
          <t>G.5.1</t>
        </is>
      </c>
      <c r="E4592" s="10" t="inlineStr">
        <is>
          <t>G</t>
        </is>
      </c>
      <c r="F4592" s="10" t="inlineStr">
        <is>
          <t>T</t>
        </is>
      </c>
      <c r="G4592" s="10" t="inlineStr">
        <is>
          <t>tabular</t>
        </is>
      </c>
      <c r="H4592" s="10" t="n">
        <v>1</v>
      </c>
      <c r="I4592" s="10" t="inlineStr">
        <is>
          <t>Impegno al mantenimento delle garanzie del contratto di secondo livello del gestore uscente</t>
        </is>
      </c>
      <c r="J4592" s="20" t="n"/>
      <c r="K4592" s="20" t="n"/>
      <c r="L4592" s="20" t="n"/>
      <c r="M4592" s="20" t="n"/>
      <c r="N4592" s="21">
        <f>IF($A4592="","",IF(IFERROR(VALUE($M4592),0)=1,1,0))</f>
        <v/>
      </c>
      <c r="O4592" s="21">
        <f>IF($A4592="",0,IF(OR($S4592&lt;&gt;1,COUNTA($J4592:$M4592)=0),0,IF($N4592=1,$H4592,0)))</f>
        <v/>
      </c>
      <c r="P4592" s="10" t="inlineStr">
        <is>
          <t>sì/no</t>
        </is>
      </c>
      <c r="Q4592" s="21">
        <f>IF($A4592="","",$A4592&amp;"|"&amp;$C4592)</f>
        <v/>
      </c>
      <c r="R4592" s="21">
        <f>IF($A4592="","",$A4592&amp;"|"&amp;$C4592&amp;"|"&amp;$D4592)</f>
        <v/>
      </c>
      <c r="S4592" s="21">
        <f>IF($A4592="","",IFERROR(INDEX(Offerte!$D$2:$D$200,MATCH($Q4592,Offerte!$L$2:$L$200,0)),0))</f>
        <v/>
      </c>
      <c r="T4592" s="21">
        <f>IF($A4592="","",IFERROR(INDEX(Offerte!$G$2:$G$200,MATCH($Q4592,Offerte!$L$2:$L$200,0)),"NO"))</f>
        <v/>
      </c>
    </row>
    <row r="4593">
      <c r="A4593" s="10">
        <f>IF(Offerte!$A150="","",Offerte!$A150)</f>
        <v/>
      </c>
      <c r="B4593" s="10">
        <f>IF(Offerte!$A150="","",Offerte!$B150)</f>
        <v/>
      </c>
      <c r="C4593" s="10">
        <f>IF(Offerte!$A150="","",Offerte!$C150)</f>
        <v/>
      </c>
      <c r="D4593" s="10" t="inlineStr">
        <is>
          <t>A.1.1</t>
        </is>
      </c>
      <c r="E4593" s="10" t="inlineStr">
        <is>
          <t>A</t>
        </is>
      </c>
      <c r="F4593" s="10" t="inlineStr">
        <is>
          <t>Q</t>
        </is>
      </c>
      <c r="G4593" s="10" t="inlineStr">
        <is>
          <t>higher</t>
        </is>
      </c>
      <c r="H4593" s="10" t="n">
        <v>3</v>
      </c>
      <c r="I4593" s="10" t="inlineStr">
        <is>
          <t>Tasso aggiuntivo di corse controllate</t>
        </is>
      </c>
      <c r="J4593" s="20" t="n"/>
      <c r="K4593" s="20" t="n"/>
      <c r="L4593" s="20" t="n"/>
      <c r="M4593" s="20" t="n"/>
      <c r="N4593" s="21">
        <f>IF($A4593="","",IFERROR(VALUE($K4593)/VALUE($L4593)*100,IFERROR(VALUE($J4593),0)))</f>
        <v/>
      </c>
      <c r="O4593" s="21">
        <f>IF($A4593="",0,IF(OR($S4593&lt;&gt;1,COUNTA($J4593:$M4593)=0),0,IF(SUMPRODUCT(MAX(($C$5:$C$6173=$C4593)*($D$5:$D$6173=$D4593)*($S$5:$S$6173=1)*IFERROR($N$5:$N$6173*1,0)))&gt;0,ROUND($H4593*($N4593/SUMPRODUCT(MAX(($C$5:$C$6173=$C4593)*($D$5:$D$6173=$D4593)*($S$5:$S$6173=1)*IFERROR($N$5:$N$6173*1,0)))),4),0)))</f>
        <v/>
      </c>
      <c r="P4593" s="10" t="inlineStr">
        <is>
          <t>Corse controllate annue / Corse programmate annue</t>
        </is>
      </c>
      <c r="Q4593" s="21">
        <f>IF($A4593="","",$A4593&amp;"|"&amp;$C4593)</f>
        <v/>
      </c>
      <c r="R4593" s="21">
        <f>IF($A4593="","",$A4593&amp;"|"&amp;$C4593&amp;"|"&amp;$D4593)</f>
        <v/>
      </c>
      <c r="S4593" s="21">
        <f>IF($A4593="","",IFERROR(INDEX(Offerte!$D$2:$D$200,MATCH($Q4593,Offerte!$L$2:$L$200,0)),0))</f>
        <v/>
      </c>
      <c r="T4593" s="21">
        <f>IF($A4593="","",IFERROR(INDEX(Offerte!$G$2:$G$200,MATCH($Q4593,Offerte!$L$2:$L$200,0)),"NO"))</f>
        <v/>
      </c>
    </row>
    <row r="4594">
      <c r="A4594" s="10">
        <f>IF(Offerte!$A150="","",Offerte!$A150)</f>
        <v/>
      </c>
      <c r="B4594" s="10">
        <f>IF(Offerte!$A150="","",Offerte!$B150)</f>
        <v/>
      </c>
      <c r="C4594" s="10">
        <f>IF(Offerte!$A150="","",Offerte!$C150)</f>
        <v/>
      </c>
      <c r="D4594" s="10" t="inlineStr">
        <is>
          <t>A.1.2</t>
        </is>
      </c>
      <c r="E4594" s="10" t="inlineStr">
        <is>
          <t>A</t>
        </is>
      </c>
      <c r="F4594" s="10" t="inlineStr">
        <is>
          <t>Q</t>
        </is>
      </c>
      <c r="G4594" s="10" t="inlineStr">
        <is>
          <t>higher</t>
        </is>
      </c>
      <c r="H4594" s="10" t="n">
        <v>4</v>
      </c>
      <c r="I4594" s="10" t="inlineStr">
        <is>
          <t>Numero aggiuntivo di passeggeri controllati</t>
        </is>
      </c>
      <c r="J4594" s="20" t="n"/>
      <c r="K4594" s="20" t="n"/>
      <c r="L4594" s="20" t="n"/>
      <c r="M4594" s="20" t="n"/>
      <c r="N4594" s="21">
        <f>IF($A4594="","",IFERROR(VALUE($J4594),0))</f>
        <v/>
      </c>
      <c r="O4594" s="21">
        <f>IF($A4594="",0,IF(OR($S4594&lt;&gt;1,COUNTA($J4594:$M4594)=0),0,IF(SUMPRODUCT(MAX(($C$5:$C$6173=$C4594)*($D$5:$D$6173=$D4594)*($S$5:$S$6173=1)*IFERROR($N$5:$N$6173*1,0)))&gt;0,ROUND($H4594*($N4594/SUMPRODUCT(MAX(($C$5:$C$6173=$C4594)*($D$5:$D$6173=$D4594)*($S$5:$S$6173=1)*IFERROR($N$5:$N$6173*1,0)))),4),0)))</f>
        <v/>
      </c>
      <c r="P4594" s="10" t="inlineStr">
        <is>
          <t>passeggeri/anno</t>
        </is>
      </c>
      <c r="Q4594" s="21">
        <f>IF($A4594="","",$A4594&amp;"|"&amp;$C4594)</f>
        <v/>
      </c>
      <c r="R4594" s="21">
        <f>IF($A4594="","",$A4594&amp;"|"&amp;$C4594&amp;"|"&amp;$D4594)</f>
        <v/>
      </c>
      <c r="S4594" s="21">
        <f>IF($A4594="","",IFERROR(INDEX(Offerte!$D$2:$D$200,MATCH($Q4594,Offerte!$L$2:$L$200,0)),0))</f>
        <v/>
      </c>
      <c r="T4594" s="21">
        <f>IF($A4594="","",IFERROR(INDEX(Offerte!$G$2:$G$200,MATCH($Q4594,Offerte!$L$2:$L$200,0)),"NO"))</f>
        <v/>
      </c>
    </row>
    <row r="4595">
      <c r="A4595" s="10">
        <f>IF(Offerte!$A150="","",Offerte!$A150)</f>
        <v/>
      </c>
      <c r="B4595" s="10">
        <f>IF(Offerte!$A150="","",Offerte!$B150)</f>
        <v/>
      </c>
      <c r="C4595" s="10">
        <f>IF(Offerte!$A150="","",Offerte!$C150)</f>
        <v/>
      </c>
      <c r="D4595" s="10" t="inlineStr">
        <is>
          <t>B.1.1</t>
        </is>
      </c>
      <c r="E4595" s="10" t="inlineStr">
        <is>
          <t>B</t>
        </is>
      </c>
      <c r="F4595" s="10" t="inlineStr">
        <is>
          <t>Q</t>
        </is>
      </c>
      <c r="G4595" s="10" t="inlineStr">
        <is>
          <t>higher</t>
        </is>
      </c>
      <c r="H4595" s="10" t="n">
        <v>3</v>
      </c>
      <c r="I4595" s="10" t="inlineStr">
        <is>
          <t>Incremento dei posti offerti nelle fasce di punta</t>
        </is>
      </c>
      <c r="J4595" s="20" t="n"/>
      <c r="K4595" s="20" t="n"/>
      <c r="L4595" s="20" t="n"/>
      <c r="M4595" s="20" t="n"/>
      <c r="N4595" s="21">
        <f>IF($A4595="","",IFERROR(VALUE($J4595),0))</f>
        <v/>
      </c>
      <c r="O4595" s="21">
        <f>IF($A4595="",0,IF(OR($S4595&lt;&gt;1,COUNTA($J4595:$M4595)=0),0,IF(SUMPRODUCT(MAX(($C$5:$C$6173=$C4595)*($D$5:$D$6173=$D4595)*($S$5:$S$6173=1)*IFERROR($N$5:$N$6173*1,0)))&gt;0,ROUND($H4595*($N4595/SUMPRODUCT(MAX(($C$5:$C$6173=$C4595)*($D$5:$D$6173=$D4595)*($S$5:$S$6173=1)*IFERROR($N$5:$N$6173*1,0)))),4),0)))</f>
        <v/>
      </c>
      <c r="P4595" s="10" t="inlineStr">
        <is>
          <t>posti*km</t>
        </is>
      </c>
      <c r="Q4595" s="21">
        <f>IF($A4595="","",$A4595&amp;"|"&amp;$C4595)</f>
        <v/>
      </c>
      <c r="R4595" s="21">
        <f>IF($A4595="","",$A4595&amp;"|"&amp;$C4595&amp;"|"&amp;$D4595)</f>
        <v/>
      </c>
      <c r="S4595" s="21">
        <f>IF($A4595="","",IFERROR(INDEX(Offerte!$D$2:$D$200,MATCH($Q4595,Offerte!$L$2:$L$200,0)),0))</f>
        <v/>
      </c>
      <c r="T4595" s="21">
        <f>IF($A4595="","",IFERROR(INDEX(Offerte!$G$2:$G$200,MATCH($Q4595,Offerte!$L$2:$L$200,0)),"NO"))</f>
        <v/>
      </c>
    </row>
    <row r="4596">
      <c r="A4596" s="10">
        <f>IF(Offerte!$A150="","",Offerte!$A150)</f>
        <v/>
      </c>
      <c r="B4596" s="10">
        <f>IF(Offerte!$A150="","",Offerte!$B150)</f>
        <v/>
      </c>
      <c r="C4596" s="10">
        <f>IF(Offerte!$A150="","",Offerte!$C150)</f>
        <v/>
      </c>
      <c r="D4596" s="10" t="inlineStr">
        <is>
          <t>B.2.1</t>
        </is>
      </c>
      <c r="E4596" s="10" t="inlineStr">
        <is>
          <t>B</t>
        </is>
      </c>
      <c r="F4596" s="10" t="inlineStr">
        <is>
          <t>Q</t>
        </is>
      </c>
      <c r="G4596" s="10" t="inlineStr">
        <is>
          <t>higher</t>
        </is>
      </c>
      <c r="H4596" s="10" t="n">
        <v>4</v>
      </c>
      <c r="I4596" s="10" t="inlineStr">
        <is>
          <t>Corse aggiuntive nell'arco giornaliero base</t>
        </is>
      </c>
      <c r="J4596" s="20" t="n"/>
      <c r="K4596" s="20" t="n"/>
      <c r="L4596" s="20" t="n"/>
      <c r="M4596" s="20" t="n"/>
      <c r="N4596" s="21">
        <f>IF($A4596="","",IFERROR(VALUE($J4596),0))</f>
        <v/>
      </c>
      <c r="O4596" s="21">
        <f>IF($A4596="",0,IF(OR($S4596&lt;&gt;1,COUNTA($J4596:$M4596)=0),0,IF(SUMPRODUCT(MAX(($C$5:$C$6173=$C4596)*($D$5:$D$6173=$D4596)*($S$5:$S$6173=1)*IFERROR($N$5:$N$6173*1,0)))&gt;0,ROUND($H4596*($N4596/SUMPRODUCT(MAX(($C$5:$C$6173=$C4596)*($D$5:$D$6173=$D4596)*($S$5:$S$6173=1)*IFERROR($N$5:$N$6173*1,0)))),4),0)))</f>
        <v/>
      </c>
      <c r="P4596" s="10" t="inlineStr">
        <is>
          <t>corse</t>
        </is>
      </c>
      <c r="Q4596" s="21">
        <f>IF($A4596="","",$A4596&amp;"|"&amp;$C4596)</f>
        <v/>
      </c>
      <c r="R4596" s="21">
        <f>IF($A4596="","",$A4596&amp;"|"&amp;$C4596&amp;"|"&amp;$D4596)</f>
        <v/>
      </c>
      <c r="S4596" s="21">
        <f>IF($A4596="","",IFERROR(INDEX(Offerte!$D$2:$D$200,MATCH($Q4596,Offerte!$L$2:$L$200,0)),0))</f>
        <v/>
      </c>
      <c r="T4596" s="21">
        <f>IF($A4596="","",IFERROR(INDEX(Offerte!$G$2:$G$200,MATCH($Q4596,Offerte!$L$2:$L$200,0)),"NO"))</f>
        <v/>
      </c>
    </row>
    <row r="4597">
      <c r="A4597" s="10">
        <f>IF(Offerte!$A150="","",Offerte!$A150)</f>
        <v/>
      </c>
      <c r="B4597" s="10">
        <f>IF(Offerte!$A150="","",Offerte!$B150)</f>
        <v/>
      </c>
      <c r="C4597" s="10">
        <f>IF(Offerte!$A150="","",Offerte!$C150)</f>
        <v/>
      </c>
      <c r="D4597" s="10" t="inlineStr">
        <is>
          <t>B.3.1</t>
        </is>
      </c>
      <c r="E4597" s="10" t="inlineStr">
        <is>
          <t>B</t>
        </is>
      </c>
      <c r="F4597" s="10" t="inlineStr">
        <is>
          <t>Q</t>
        </is>
      </c>
      <c r="G4597" s="10" t="inlineStr">
        <is>
          <t>higher</t>
        </is>
      </c>
      <c r="H4597" s="10" t="n">
        <v>2</v>
      </c>
      <c r="I4597" s="10" t="inlineStr">
        <is>
          <t>Numero di corse aggiuntive per allungamento dell'arco di servizio giornaliero nelle fasce serali</t>
        </is>
      </c>
      <c r="J4597" s="20" t="n"/>
      <c r="K4597" s="20" t="n"/>
      <c r="L4597" s="20" t="n"/>
      <c r="M4597" s="20" t="n"/>
      <c r="N4597" s="21">
        <f>IF($A4597="","",IFERROR(VALUE($J4597),0))</f>
        <v/>
      </c>
      <c r="O4597" s="21">
        <f>IF($A4597="",0,IF(OR($S4597&lt;&gt;1,COUNTA($J4597:$M4597)=0),0,IF(SUMPRODUCT(MAX(($C$5:$C$6173=$C4597)*($D$5:$D$6173=$D4597)*($S$5:$S$6173=1)*IFERROR($N$5:$N$6173*1,0)))&gt;0,ROUND($H4597*($N4597/SUMPRODUCT(MAX(($C$5:$C$6173=$C4597)*($D$5:$D$6173=$D4597)*($S$5:$S$6173=1)*IFERROR($N$5:$N$6173*1,0)))),4),0)))</f>
        <v/>
      </c>
      <c r="P4597" s="10" t="inlineStr">
        <is>
          <t>corse</t>
        </is>
      </c>
      <c r="Q4597" s="21">
        <f>IF($A4597="","",$A4597&amp;"|"&amp;$C4597)</f>
        <v/>
      </c>
      <c r="R4597" s="21">
        <f>IF($A4597="","",$A4597&amp;"|"&amp;$C4597&amp;"|"&amp;$D4597)</f>
        <v/>
      </c>
      <c r="S4597" s="21">
        <f>IF($A4597="","",IFERROR(INDEX(Offerte!$D$2:$D$200,MATCH($Q4597,Offerte!$L$2:$L$200,0)),0))</f>
        <v/>
      </c>
      <c r="T4597" s="21">
        <f>IF($A4597="","",IFERROR(INDEX(Offerte!$G$2:$G$200,MATCH($Q4597,Offerte!$L$2:$L$200,0)),"NO"))</f>
        <v/>
      </c>
    </row>
    <row r="4598">
      <c r="A4598" s="10">
        <f>IF(Offerte!$A150="","",Offerte!$A150)</f>
        <v/>
      </c>
      <c r="B4598" s="10">
        <f>IF(Offerte!$A150="","",Offerte!$B150)</f>
        <v/>
      </c>
      <c r="C4598" s="10">
        <f>IF(Offerte!$A150="","",Offerte!$C150)</f>
        <v/>
      </c>
      <c r="D4598" s="10" t="inlineStr">
        <is>
          <t>B.4.1</t>
        </is>
      </c>
      <c r="E4598" s="10" t="inlineStr">
        <is>
          <t>B</t>
        </is>
      </c>
      <c r="F4598" s="10" t="inlineStr">
        <is>
          <t>Q</t>
        </is>
      </c>
      <c r="G4598" s="10" t="inlineStr">
        <is>
          <t>higher</t>
        </is>
      </c>
      <c r="H4598" s="10" t="n">
        <v>3</v>
      </c>
      <c r="I4598" s="10" t="inlineStr">
        <is>
          <t>Percorrenze aggiuntive offerte nel Programma d'esercizio delle prime due fasi attuative</t>
        </is>
      </c>
      <c r="J4598" s="20" t="n"/>
      <c r="K4598" s="20" t="n"/>
      <c r="L4598" s="20" t="n"/>
      <c r="M4598" s="20" t="n"/>
      <c r="N4598" s="21">
        <f>IF($A4598="","",IFERROR(VALUE($J4598),0))</f>
        <v/>
      </c>
      <c r="O4598" s="21">
        <f>IF($A4598="",0,IF(OR($S4598&lt;&gt;1,COUNTA($J4598:$M4598)=0),0,IF(SUMPRODUCT(MAX(($C$5:$C$6173=$C4598)*($D$5:$D$6173=$D4598)*($S$5:$S$6173=1)*IFERROR($N$5:$N$6173*1,0)))&gt;0,ROUND($H4598*($N4598/SUMPRODUCT(MAX(($C$5:$C$6173=$C4598)*($D$5:$D$6173=$D4598)*($S$5:$S$6173=1)*IFERROR($N$5:$N$6173*1,0)))),4),0)))</f>
        <v/>
      </c>
      <c r="P4598" s="10" t="inlineStr">
        <is>
          <t>vett*km</t>
        </is>
      </c>
      <c r="Q4598" s="21">
        <f>IF($A4598="","",$A4598&amp;"|"&amp;$C4598)</f>
        <v/>
      </c>
      <c r="R4598" s="21">
        <f>IF($A4598="","",$A4598&amp;"|"&amp;$C4598&amp;"|"&amp;$D4598)</f>
        <v/>
      </c>
      <c r="S4598" s="21">
        <f>IF($A4598="","",IFERROR(INDEX(Offerte!$D$2:$D$200,MATCH($Q4598,Offerte!$L$2:$L$200,0)),0))</f>
        <v/>
      </c>
      <c r="T4598" s="21">
        <f>IF($A4598="","",IFERROR(INDEX(Offerte!$G$2:$G$200,MATCH($Q4598,Offerte!$L$2:$L$200,0)),"NO"))</f>
        <v/>
      </c>
    </row>
    <row r="4599">
      <c r="A4599" s="10">
        <f>IF(Offerte!$A150="","",Offerte!$A150)</f>
        <v/>
      </c>
      <c r="B4599" s="10">
        <f>IF(Offerte!$A150="","",Offerte!$B150)</f>
        <v/>
      </c>
      <c r="C4599" s="10">
        <f>IF(Offerte!$A150="","",Offerte!$C150)</f>
        <v/>
      </c>
      <c r="D4599" s="10" t="inlineStr">
        <is>
          <t>B.5.1</t>
        </is>
      </c>
      <c r="E4599" s="10" t="inlineStr">
        <is>
          <t>B</t>
        </is>
      </c>
      <c r="F4599" s="10" t="inlineStr">
        <is>
          <t>D</t>
        </is>
      </c>
      <c r="G4599" s="10" t="inlineStr">
        <is>
          <t>discretionary</t>
        </is>
      </c>
      <c r="H4599" s="10" t="n">
        <v>2</v>
      </c>
      <c r="I4599" s="10" t="inlineStr">
        <is>
          <t>Efficacia del progetto di servizi complementari DRT</t>
        </is>
      </c>
      <c r="J4599" s="20" t="n"/>
      <c r="K4599" s="20" t="n"/>
      <c r="L4599" s="20" t="n"/>
      <c r="M4599" s="20" t="n"/>
      <c r="N4599" s="21">
        <f>IF($A4599="","",MAX(0,MIN(1,IFERROR(VALUE($M4599),0))))</f>
        <v/>
      </c>
      <c r="O4599" s="21">
        <f>IF($A4599="",0,IF(OR($S4599&lt;&gt;1,COUNTA($J4599:$M4599)=0),0,IF(SUMPRODUCT(MAX(($C$5:$C$6173=$C4599)*($D$5:$D$6173=$D4599)*($S$5:$S$6173=1)*IFERROR($N$5:$N$6173*1,0)))&gt;0,ROUND($H4599*($N4599/SUMPRODUCT(MAX(($C$5:$C$6173=$C4599)*($D$5:$D$6173=$D4599)*($S$5:$S$6173=1)*IFERROR($N$5:$N$6173*1,0)))),4),0)))</f>
        <v/>
      </c>
      <c r="P4599" s="10" t="inlineStr">
        <is>
          <t>coeff.</t>
        </is>
      </c>
      <c r="Q4599" s="21">
        <f>IF($A4599="","",$A4599&amp;"|"&amp;$C4599)</f>
        <v/>
      </c>
      <c r="R4599" s="21">
        <f>IF($A4599="","",$A4599&amp;"|"&amp;$C4599&amp;"|"&amp;$D4599)</f>
        <v/>
      </c>
      <c r="S4599" s="21">
        <f>IF($A4599="","",IFERROR(INDEX(Offerte!$D$2:$D$200,MATCH($Q4599,Offerte!$L$2:$L$200,0)),0))</f>
        <v/>
      </c>
      <c r="T4599" s="21">
        <f>IF($A4599="","",IFERROR(INDEX(Offerte!$G$2:$G$200,MATCH($Q4599,Offerte!$L$2:$L$200,0)),"NO"))</f>
        <v/>
      </c>
    </row>
    <row r="4600">
      <c r="A4600" s="10">
        <f>IF(Offerte!$A150="","",Offerte!$A150)</f>
        <v/>
      </c>
      <c r="B4600" s="10">
        <f>IF(Offerte!$A150="","",Offerte!$B150)</f>
        <v/>
      </c>
      <c r="C4600" s="10">
        <f>IF(Offerte!$A150="","",Offerte!$C150)</f>
        <v/>
      </c>
      <c r="D4600" s="10" t="inlineStr">
        <is>
          <t>C.1.1</t>
        </is>
      </c>
      <c r="E4600" s="10" t="inlineStr">
        <is>
          <t>C</t>
        </is>
      </c>
      <c r="F4600" s="10" t="inlineStr">
        <is>
          <t>Q</t>
        </is>
      </c>
      <c r="G4600" s="10" t="inlineStr">
        <is>
          <t>higher</t>
        </is>
      </c>
      <c r="H4600" s="10" t="n">
        <v>2</v>
      </c>
      <c r="I4600" s="10" t="inlineStr">
        <is>
          <t>Tasso di copertura del servizio con telecamere BSD</t>
        </is>
      </c>
      <c r="J4600" s="20" t="n"/>
      <c r="K4600" s="20" t="n"/>
      <c r="L4600" s="20" t="n"/>
      <c r="M4600" s="20" t="n"/>
      <c r="N4600" s="21">
        <f>IF($A4600="","",IFERROR(VALUE($K4600)/VALUE($L4600),IFERROR(VALUE($J4600),0)))</f>
        <v/>
      </c>
      <c r="O4600" s="21">
        <f>IF($A4600="",0,IF(OR($S4600&lt;&gt;1,COUNTA($J4600:$M4600)=0),0,IF(SUMPRODUCT(MAX(($C$5:$C$6173=$C4600)*($D$5:$D$6173=$D4600)*($S$5:$S$6173=1)*IFERROR($N$5:$N$6173*1,0)))&gt;0,ROUND($H4600*($N4600/SUMPRODUCT(MAX(($C$5:$C$6173=$C4600)*($D$5:$D$6173=$D4600)*($S$5:$S$6173=1)*IFERROR($N$5:$N$6173*1,0)))),4),0)))</f>
        <v/>
      </c>
      <c r="P4600" s="10" t="inlineStr">
        <is>
          <t>Autobus attrezzati con telecamere BSD / Autobus totali in offerta, incluse scorte</t>
        </is>
      </c>
      <c r="Q4600" s="21">
        <f>IF($A4600="","",$A4600&amp;"|"&amp;$C4600)</f>
        <v/>
      </c>
      <c r="R4600" s="21">
        <f>IF($A4600="","",$A4600&amp;"|"&amp;$C4600&amp;"|"&amp;$D4600)</f>
        <v/>
      </c>
      <c r="S4600" s="21">
        <f>IF($A4600="","",IFERROR(INDEX(Offerte!$D$2:$D$200,MATCH($Q4600,Offerte!$L$2:$L$200,0)),0))</f>
        <v/>
      </c>
      <c r="T4600" s="21">
        <f>IF($A4600="","",IFERROR(INDEX(Offerte!$G$2:$G$200,MATCH($Q4600,Offerte!$L$2:$L$200,0)),"NO"))</f>
        <v/>
      </c>
    </row>
    <row r="4601">
      <c r="A4601" s="10">
        <f>IF(Offerte!$A150="","",Offerte!$A150)</f>
        <v/>
      </c>
      <c r="B4601" s="10">
        <f>IF(Offerte!$A150="","",Offerte!$B150)</f>
        <v/>
      </c>
      <c r="C4601" s="10">
        <f>IF(Offerte!$A150="","",Offerte!$C150)</f>
        <v/>
      </c>
      <c r="D4601" s="10" t="inlineStr">
        <is>
          <t>C.1.2</t>
        </is>
      </c>
      <c r="E4601" s="10" t="inlineStr">
        <is>
          <t>C</t>
        </is>
      </c>
      <c r="F4601" s="10" t="inlineStr">
        <is>
          <t>Q</t>
        </is>
      </c>
      <c r="G4601" s="10" t="inlineStr">
        <is>
          <t>higher</t>
        </is>
      </c>
      <c r="H4601" s="10" t="n">
        <v>2</v>
      </c>
      <c r="I4601" s="10" t="inlineStr">
        <is>
          <t>Tasso di copertura del servizio con telecamere ADAS</t>
        </is>
      </c>
      <c r="J4601" s="20" t="n"/>
      <c r="K4601" s="20" t="n"/>
      <c r="L4601" s="20" t="n"/>
      <c r="M4601" s="20" t="n"/>
      <c r="N4601" s="21">
        <f>IF($A4601="","",IFERROR(VALUE($K4601)/VALUE($L4601),IFERROR(VALUE($J4601),0)))</f>
        <v/>
      </c>
      <c r="O4601" s="21">
        <f>IF($A4601="",0,IF(OR($S4601&lt;&gt;1,COUNTA($J4601:$M4601)=0),0,IF(SUMPRODUCT(MAX(($C$5:$C$6173=$C4601)*($D$5:$D$6173=$D4601)*($S$5:$S$6173=1)*IFERROR($N$5:$N$6173*1,0)))&gt;0,ROUND($H4601*($N4601/SUMPRODUCT(MAX(($C$5:$C$6173=$C4601)*($D$5:$D$6173=$D4601)*($S$5:$S$6173=1)*IFERROR($N$5:$N$6173*1,0)))),4),0)))</f>
        <v/>
      </c>
      <c r="P4601" s="10" t="inlineStr">
        <is>
          <t>Autobus attrezzati con telecamere ADAS / Autobus totali in offerta, incluse scorte</t>
        </is>
      </c>
      <c r="Q4601" s="21">
        <f>IF($A4601="","",$A4601&amp;"|"&amp;$C4601)</f>
        <v/>
      </c>
      <c r="R4601" s="21">
        <f>IF($A4601="","",$A4601&amp;"|"&amp;$C4601&amp;"|"&amp;$D4601)</f>
        <v/>
      </c>
      <c r="S4601" s="21">
        <f>IF($A4601="","",IFERROR(INDEX(Offerte!$D$2:$D$200,MATCH($Q4601,Offerte!$L$2:$L$200,0)),0))</f>
        <v/>
      </c>
      <c r="T4601" s="21">
        <f>IF($A4601="","",IFERROR(INDEX(Offerte!$G$2:$G$200,MATCH($Q4601,Offerte!$L$2:$L$200,0)),"NO"))</f>
        <v/>
      </c>
    </row>
    <row r="4602">
      <c r="A4602" s="10">
        <f>IF(Offerte!$A150="","",Offerte!$A150)</f>
        <v/>
      </c>
      <c r="B4602" s="10">
        <f>IF(Offerte!$A150="","",Offerte!$B150)</f>
        <v/>
      </c>
      <c r="C4602" s="10">
        <f>IF(Offerte!$A150="","",Offerte!$C150)</f>
        <v/>
      </c>
      <c r="D4602" s="10" t="inlineStr">
        <is>
          <t>C.2.1</t>
        </is>
      </c>
      <c r="E4602" s="10" t="inlineStr">
        <is>
          <t>C</t>
        </is>
      </c>
      <c r="F4602" s="10" t="inlineStr">
        <is>
          <t>Q</t>
        </is>
      </c>
      <c r="G4602" s="10" t="inlineStr">
        <is>
          <t>higher</t>
        </is>
      </c>
      <c r="H4602" s="10" t="n">
        <v>3</v>
      </c>
      <c r="I4602" s="10" t="inlineStr">
        <is>
          <t>Tasso di copertura del servizio con telecamere di bordo di videosorveglianza</t>
        </is>
      </c>
      <c r="J4602" s="20" t="n"/>
      <c r="K4602" s="20" t="n"/>
      <c r="L4602" s="20" t="n"/>
      <c r="M4602" s="20" t="n"/>
      <c r="N4602" s="21">
        <f>IF($A4602="","",IFERROR(VALUE($K4602)/VALUE($L4602),IFERROR(VALUE($J4602),0)))</f>
        <v/>
      </c>
      <c r="O4602" s="21">
        <f>IF($A4602="",0,IF(OR($S4602&lt;&gt;1,COUNTA($J4602:$M4602)=0),0,IF(SUMPRODUCT(MAX(($C$5:$C$6173=$C4602)*($D$5:$D$6173=$D4602)*($S$5:$S$6173=1)*IFERROR($N$5:$N$6173*1,0)))&gt;0,ROUND($H4602*($N4602/SUMPRODUCT(MAX(($C$5:$C$6173=$C4602)*($D$5:$D$6173=$D4602)*($S$5:$S$6173=1)*IFERROR($N$5:$N$6173*1,0)))),4),0)))</f>
        <v/>
      </c>
      <c r="P4602" s="10" t="inlineStr">
        <is>
          <t>Autobus attrezzati con videosorveglianza / Autobus totali in offerta, incluse scorte</t>
        </is>
      </c>
      <c r="Q4602" s="21">
        <f>IF($A4602="","",$A4602&amp;"|"&amp;$C4602)</f>
        <v/>
      </c>
      <c r="R4602" s="21">
        <f>IF($A4602="","",$A4602&amp;"|"&amp;$C4602&amp;"|"&amp;$D4602)</f>
        <v/>
      </c>
      <c r="S4602" s="21">
        <f>IF($A4602="","",IFERROR(INDEX(Offerte!$D$2:$D$200,MATCH($Q4602,Offerte!$L$2:$L$200,0)),0))</f>
        <v/>
      </c>
      <c r="T4602" s="21">
        <f>IF($A4602="","",IFERROR(INDEX(Offerte!$G$2:$G$200,MATCH($Q4602,Offerte!$L$2:$L$200,0)),"NO"))</f>
        <v/>
      </c>
    </row>
    <row r="4603">
      <c r="A4603" s="10">
        <f>IF(Offerte!$A150="","",Offerte!$A150)</f>
        <v/>
      </c>
      <c r="B4603" s="10">
        <f>IF(Offerte!$A150="","",Offerte!$B150)</f>
        <v/>
      </c>
      <c r="C4603" s="10">
        <f>IF(Offerte!$A150="","",Offerte!$C150)</f>
        <v/>
      </c>
      <c r="D4603" s="10" t="inlineStr">
        <is>
          <t>C.2.2</t>
        </is>
      </c>
      <c r="E4603" s="10" t="inlineStr">
        <is>
          <t>C</t>
        </is>
      </c>
      <c r="F4603" s="10" t="inlineStr">
        <is>
          <t>T</t>
        </is>
      </c>
      <c r="G4603" s="10" t="inlineStr">
        <is>
          <t>tabular</t>
        </is>
      </c>
      <c r="H4603" s="10" t="n">
        <v>1</v>
      </c>
      <c r="I4603" s="10" t="inlineStr">
        <is>
          <t>Software video/audio analisi per situazioni di pericolo</t>
        </is>
      </c>
      <c r="J4603" s="20" t="n"/>
      <c r="K4603" s="20" t="n"/>
      <c r="L4603" s="20" t="n"/>
      <c r="M4603" s="20" t="n"/>
      <c r="N4603" s="21">
        <f>IF($A4603="","",IF(IFERROR(VALUE($M4603),0)=1,1,0))</f>
        <v/>
      </c>
      <c r="O4603" s="21">
        <f>IF($A4603="",0,IF(OR($S4603&lt;&gt;1,COUNTA($J4603:$M4603)=0),0,IF($N4603=1,$H4603,0)))</f>
        <v/>
      </c>
      <c r="P4603" s="10" t="inlineStr">
        <is>
          <t>sì/no</t>
        </is>
      </c>
      <c r="Q4603" s="21">
        <f>IF($A4603="","",$A4603&amp;"|"&amp;$C4603)</f>
        <v/>
      </c>
      <c r="R4603" s="21">
        <f>IF($A4603="","",$A4603&amp;"|"&amp;$C4603&amp;"|"&amp;$D4603)</f>
        <v/>
      </c>
      <c r="S4603" s="21">
        <f>IF($A4603="","",IFERROR(INDEX(Offerte!$D$2:$D$200,MATCH($Q4603,Offerte!$L$2:$L$200,0)),0))</f>
        <v/>
      </c>
      <c r="T4603" s="21">
        <f>IF($A4603="","",IFERROR(INDEX(Offerte!$G$2:$G$200,MATCH($Q4603,Offerte!$L$2:$L$200,0)),"NO"))</f>
        <v/>
      </c>
    </row>
    <row r="4604">
      <c r="A4604" s="10">
        <f>IF(Offerte!$A150="","",Offerte!$A150)</f>
        <v/>
      </c>
      <c r="B4604" s="10">
        <f>IF(Offerte!$A150="","",Offerte!$B150)</f>
        <v/>
      </c>
      <c r="C4604" s="10">
        <f>IF(Offerte!$A150="","",Offerte!$C150)</f>
        <v/>
      </c>
      <c r="D4604" s="10" t="inlineStr">
        <is>
          <t>C.2.3</t>
        </is>
      </c>
      <c r="E4604" s="10" t="inlineStr">
        <is>
          <t>C</t>
        </is>
      </c>
      <c r="F4604" s="10" t="inlineStr">
        <is>
          <t>T</t>
        </is>
      </c>
      <c r="G4604" s="10" t="inlineStr">
        <is>
          <t>tabular</t>
        </is>
      </c>
      <c r="H4604" s="10" t="n">
        <v>1</v>
      </c>
      <c r="I4604" s="10" t="inlineStr">
        <is>
          <t>Collegamento con centrale qualificata di pronto intervento</t>
        </is>
      </c>
      <c r="J4604" s="20" t="n"/>
      <c r="K4604" s="20" t="n"/>
      <c r="L4604" s="20" t="n"/>
      <c r="M4604" s="20" t="n"/>
      <c r="N4604" s="21">
        <f>IF($A4604="","",IF(IFERROR(VALUE($M4604),0)=1,1,0))</f>
        <v/>
      </c>
      <c r="O4604" s="21">
        <f>IF($A4604="",0,IF(OR($S4604&lt;&gt;1,COUNTA($J4604:$M4604)=0),0,IF($N4604=1,$H4604,0)))</f>
        <v/>
      </c>
      <c r="P4604" s="10" t="inlineStr">
        <is>
          <t>sì/no</t>
        </is>
      </c>
      <c r="Q4604" s="21">
        <f>IF($A4604="","",$A4604&amp;"|"&amp;$C4604)</f>
        <v/>
      </c>
      <c r="R4604" s="21">
        <f>IF($A4604="","",$A4604&amp;"|"&amp;$C4604&amp;"|"&amp;$D4604)</f>
        <v/>
      </c>
      <c r="S4604" s="21">
        <f>IF($A4604="","",IFERROR(INDEX(Offerte!$D$2:$D$200,MATCH($Q4604,Offerte!$L$2:$L$200,0)),0))</f>
        <v/>
      </c>
      <c r="T4604" s="21">
        <f>IF($A4604="","",IFERROR(INDEX(Offerte!$G$2:$G$200,MATCH($Q4604,Offerte!$L$2:$L$200,0)),"NO"))</f>
        <v/>
      </c>
    </row>
    <row r="4605">
      <c r="A4605" s="10">
        <f>IF(Offerte!$A150="","",Offerte!$A150)</f>
        <v/>
      </c>
      <c r="B4605" s="10">
        <f>IF(Offerte!$A150="","",Offerte!$B150)</f>
        <v/>
      </c>
      <c r="C4605" s="10">
        <f>IF(Offerte!$A150="","",Offerte!$C150)</f>
        <v/>
      </c>
      <c r="D4605" s="10" t="inlineStr">
        <is>
          <t>C.2.4</t>
        </is>
      </c>
      <c r="E4605" s="10" t="inlineStr">
        <is>
          <t>C</t>
        </is>
      </c>
      <c r="F4605" s="10" t="inlineStr">
        <is>
          <t>Q</t>
        </is>
      </c>
      <c r="G4605" s="10" t="inlineStr">
        <is>
          <t>higher</t>
        </is>
      </c>
      <c r="H4605" s="10" t="n">
        <v>1</v>
      </c>
      <c r="I4605" s="10" t="inlineStr">
        <is>
          <t>Tasso di copertura del servizio con dispositivi per la chiamata di emergenza del conducente</t>
        </is>
      </c>
      <c r="J4605" s="20" t="n"/>
      <c r="K4605" s="20" t="n"/>
      <c r="L4605" s="20" t="n"/>
      <c r="M4605" s="20" t="n"/>
      <c r="N4605" s="21">
        <f>IF($A4605="","",IFERROR(VALUE($K4605)/VALUE($L4605),IFERROR(VALUE($J4605),0)))</f>
        <v/>
      </c>
      <c r="O4605" s="21">
        <f>IF($A4605="",0,IF(OR($S4605&lt;&gt;1,COUNTA($J4605:$M4605)=0),0,IF(SUMPRODUCT(MAX(($C$5:$C$6173=$C4605)*($D$5:$D$6173=$D4605)*($S$5:$S$6173=1)*IFERROR($N$5:$N$6173*1,0)))&gt;0,ROUND($H4605*($N4605/SUMPRODUCT(MAX(($C$5:$C$6173=$C4605)*($D$5:$D$6173=$D4605)*($S$5:$S$6173=1)*IFERROR($N$5:$N$6173*1,0)))),4),0)))</f>
        <v/>
      </c>
      <c r="P4605" s="10" t="inlineStr">
        <is>
          <t>Autobus attrezzati con chiamata di emergenza / Autobus totali in offerta, incluse scorte</t>
        </is>
      </c>
      <c r="Q4605" s="21">
        <f>IF($A4605="","",$A4605&amp;"|"&amp;$C4605)</f>
        <v/>
      </c>
      <c r="R4605" s="21">
        <f>IF($A4605="","",$A4605&amp;"|"&amp;$C4605&amp;"|"&amp;$D4605)</f>
        <v/>
      </c>
      <c r="S4605" s="21">
        <f>IF($A4605="","",IFERROR(INDEX(Offerte!$D$2:$D$200,MATCH($Q4605,Offerte!$L$2:$L$200,0)),0))</f>
        <v/>
      </c>
      <c r="T4605" s="21">
        <f>IF($A4605="","",IFERROR(INDEX(Offerte!$G$2:$G$200,MATCH($Q4605,Offerte!$L$2:$L$200,0)),"NO"))</f>
        <v/>
      </c>
    </row>
    <row r="4606">
      <c r="A4606" s="10">
        <f>IF(Offerte!$A150="","",Offerte!$A150)</f>
        <v/>
      </c>
      <c r="B4606" s="10">
        <f>IF(Offerte!$A150="","",Offerte!$B150)</f>
        <v/>
      </c>
      <c r="C4606" s="10">
        <f>IF(Offerte!$A150="","",Offerte!$C150)</f>
        <v/>
      </c>
      <c r="D4606" s="10" t="inlineStr">
        <is>
          <t>C.3.1</t>
        </is>
      </c>
      <c r="E4606" s="10" t="inlineStr">
        <is>
          <t>C</t>
        </is>
      </c>
      <c r="F4606" s="10" t="inlineStr">
        <is>
          <t>Q</t>
        </is>
      </c>
      <c r="G4606" s="10" t="inlineStr">
        <is>
          <t>higher</t>
        </is>
      </c>
      <c r="H4606" s="10" t="n">
        <v>2</v>
      </c>
      <c r="I4606" s="10" t="inlineStr">
        <is>
          <t>Tasso di copertura del servizio con dispositivi di informazione dinamica a bordo mezzo</t>
        </is>
      </c>
      <c r="J4606" s="20" t="n"/>
      <c r="K4606" s="20" t="n"/>
      <c r="L4606" s="20" t="n"/>
      <c r="M4606" s="20" t="n"/>
      <c r="N4606" s="21">
        <f>IF($A4606="","",IFERROR(VALUE($K4606)/VALUE($L4606),IFERROR(VALUE($J4606),0)))</f>
        <v/>
      </c>
      <c r="O4606" s="21">
        <f>IF($A4606="",0,IF(OR($S4606&lt;&gt;1,COUNTA($J4606:$M4606)=0),0,IF(SUMPRODUCT(MAX(($C$5:$C$6173=$C4606)*($D$5:$D$6173=$D4606)*($S$5:$S$6173=1)*IFERROR($N$5:$N$6173*1,0)))&gt;0,ROUND($H4606*($N4606/SUMPRODUCT(MAX(($C$5:$C$6173=$C4606)*($D$5:$D$6173=$D4606)*($S$5:$S$6173=1)*IFERROR($N$5:$N$6173*1,0)))),4),0)))</f>
        <v/>
      </c>
      <c r="P4606" s="10" t="inlineStr">
        <is>
          <t>Autobus con monitor e indicatori vocali / Autobus totali in offerta, incluse scorte</t>
        </is>
      </c>
      <c r="Q4606" s="21">
        <f>IF($A4606="","",$A4606&amp;"|"&amp;$C4606)</f>
        <v/>
      </c>
      <c r="R4606" s="21">
        <f>IF($A4606="","",$A4606&amp;"|"&amp;$C4606&amp;"|"&amp;$D4606)</f>
        <v/>
      </c>
      <c r="S4606" s="21">
        <f>IF($A4606="","",IFERROR(INDEX(Offerte!$D$2:$D$200,MATCH($Q4606,Offerte!$L$2:$L$200,0)),0))</f>
        <v/>
      </c>
      <c r="T4606" s="21">
        <f>IF($A4606="","",IFERROR(INDEX(Offerte!$G$2:$G$200,MATCH($Q4606,Offerte!$L$2:$L$200,0)),"NO"))</f>
        <v/>
      </c>
    </row>
    <row r="4607">
      <c r="A4607" s="10">
        <f>IF(Offerte!$A150="","",Offerte!$A150)</f>
        <v/>
      </c>
      <c r="B4607" s="10">
        <f>IF(Offerte!$A150="","",Offerte!$B150)</f>
        <v/>
      </c>
      <c r="C4607" s="10">
        <f>IF(Offerte!$A150="","",Offerte!$C150)</f>
        <v/>
      </c>
      <c r="D4607" s="10" t="inlineStr">
        <is>
          <t>C.3.2</t>
        </is>
      </c>
      <c r="E4607" s="10" t="inlineStr">
        <is>
          <t>C</t>
        </is>
      </c>
      <c r="F4607" s="10" t="inlineStr">
        <is>
          <t>T</t>
        </is>
      </c>
      <c r="G4607" s="10" t="inlineStr">
        <is>
          <t>tabular</t>
        </is>
      </c>
      <c r="H4607" s="10" t="n">
        <v>2</v>
      </c>
      <c r="I4607" s="10" t="inlineStr">
        <is>
          <t>Informazioni a bordo su coincidenze ai nodi</t>
        </is>
      </c>
      <c r="J4607" s="20" t="n"/>
      <c r="K4607" s="20" t="n"/>
      <c r="L4607" s="20" t="n"/>
      <c r="M4607" s="20" t="n"/>
      <c r="N4607" s="21">
        <f>IF($A4607="","",IF(IFERROR(VALUE($M4607),0)=1,1,0))</f>
        <v/>
      </c>
      <c r="O4607" s="21">
        <f>IF($A4607="",0,IF(OR($S4607&lt;&gt;1,COUNTA($J4607:$M4607)=0),0,IF(AND($N4607=1,IFERROR(SUMIFS($N$5:$N$6173,$Q$5:$Q$6173,$Q4607,$D$5:$D$6173,"C.3.1"),0)&gt;=0.5),$H4607,0)))</f>
        <v/>
      </c>
      <c r="P4607" s="10" t="inlineStr">
        <is>
          <t>Dipende da C.3.1 &gt;= 0.5</t>
        </is>
      </c>
      <c r="Q4607" s="21">
        <f>IF($A4607="","",$A4607&amp;"|"&amp;$C4607)</f>
        <v/>
      </c>
      <c r="R4607" s="21">
        <f>IF($A4607="","",$A4607&amp;"|"&amp;$C4607&amp;"|"&amp;$D4607)</f>
        <v/>
      </c>
      <c r="S4607" s="21">
        <f>IF($A4607="","",IFERROR(INDEX(Offerte!$D$2:$D$200,MATCH($Q4607,Offerte!$L$2:$L$200,0)),0))</f>
        <v/>
      </c>
      <c r="T4607" s="21">
        <f>IF($A4607="","",IFERROR(INDEX(Offerte!$G$2:$G$200,MATCH($Q4607,Offerte!$L$2:$L$200,0)),"NO"))</f>
        <v/>
      </c>
    </row>
    <row r="4608">
      <c r="A4608" s="10">
        <f>IF(Offerte!$A150="","",Offerte!$A150)</f>
        <v/>
      </c>
      <c r="B4608" s="10">
        <f>IF(Offerte!$A150="","",Offerte!$B150)</f>
        <v/>
      </c>
      <c r="C4608" s="10">
        <f>IF(Offerte!$A150="","",Offerte!$C150)</f>
        <v/>
      </c>
      <c r="D4608" s="10" t="inlineStr">
        <is>
          <t>D.1.1</t>
        </is>
      </c>
      <c r="E4608" s="10" t="inlineStr">
        <is>
          <t>D</t>
        </is>
      </c>
      <c r="F4608" s="10" t="inlineStr">
        <is>
          <t>Q</t>
        </is>
      </c>
      <c r="G4608" s="10" t="inlineStr">
        <is>
          <t>higher</t>
        </is>
      </c>
      <c r="H4608" s="10" t="n">
        <v>3</v>
      </c>
      <c r="I4608" s="10" t="inlineStr">
        <is>
          <t>Installazione di pensiline</t>
        </is>
      </c>
      <c r="J4608" s="20" t="n"/>
      <c r="K4608" s="20" t="n"/>
      <c r="L4608" s="20" t="n"/>
      <c r="M4608" s="20" t="n"/>
      <c r="N4608" s="21">
        <f>IF($A4608="","",IFERROR(VALUE($J4608),0))</f>
        <v/>
      </c>
      <c r="O4608" s="21">
        <f>IF($A4608="",0,IF(OR($S4608&lt;&gt;1,COUNTA($J4608:$M4608)=0),0,IF(SUMPRODUCT(MAX(($C$5:$C$6173=$C4608)*($D$5:$D$6173=$D4608)*($S$5:$S$6173=1)*IFERROR($N$5:$N$6173*1,0)))&gt;0,ROUND($H4608*($N4608/SUMPRODUCT(MAX(($C$5:$C$6173=$C4608)*($D$5:$D$6173=$D4608)*($S$5:$S$6173=1)*IFERROR($N$5:$N$6173*1,0)))),4),0)))</f>
        <v/>
      </c>
      <c r="P4608" s="10" t="inlineStr">
        <is>
          <t>fermate</t>
        </is>
      </c>
      <c r="Q4608" s="21">
        <f>IF($A4608="","",$A4608&amp;"|"&amp;$C4608)</f>
        <v/>
      </c>
      <c r="R4608" s="21">
        <f>IF($A4608="","",$A4608&amp;"|"&amp;$C4608&amp;"|"&amp;$D4608)</f>
        <v/>
      </c>
      <c r="S4608" s="21">
        <f>IF($A4608="","",IFERROR(INDEX(Offerte!$D$2:$D$200,MATCH($Q4608,Offerte!$L$2:$L$200,0)),0))</f>
        <v/>
      </c>
      <c r="T4608" s="21">
        <f>IF($A4608="","",IFERROR(INDEX(Offerte!$G$2:$G$200,MATCH($Q4608,Offerte!$L$2:$L$200,0)),"NO"))</f>
        <v/>
      </c>
    </row>
    <row r="4609">
      <c r="A4609" s="10">
        <f>IF(Offerte!$A150="","",Offerte!$A150)</f>
        <v/>
      </c>
      <c r="B4609" s="10">
        <f>IF(Offerte!$A150="","",Offerte!$B150)</f>
        <v/>
      </c>
      <c r="C4609" s="10">
        <f>IF(Offerte!$A150="","",Offerte!$C150)</f>
        <v/>
      </c>
      <c r="D4609" s="10" t="inlineStr">
        <is>
          <t>D.1.2</t>
        </is>
      </c>
      <c r="E4609" s="10" t="inlineStr">
        <is>
          <t>D</t>
        </is>
      </c>
      <c r="F4609" s="10" t="inlineStr">
        <is>
          <t>Q</t>
        </is>
      </c>
      <c r="G4609" s="10" t="inlineStr">
        <is>
          <t>higher</t>
        </is>
      </c>
      <c r="H4609" s="10" t="n">
        <v>3</v>
      </c>
      <c r="I4609" s="10" t="inlineStr">
        <is>
          <t>Installazione di paline di fermata conformi alla DGR 581/2023</t>
        </is>
      </c>
      <c r="J4609" s="20" t="n"/>
      <c r="K4609" s="20" t="n"/>
      <c r="L4609" s="20" t="n"/>
      <c r="M4609" s="20" t="n"/>
      <c r="N4609" s="21">
        <f>IF($A4609="","",IFERROR(VALUE($J4609),0))</f>
        <v/>
      </c>
      <c r="O4609" s="21">
        <f>IF($A4609="",0,IF(OR($S4609&lt;&gt;1,COUNTA($J4609:$M4609)=0),0,IF(SUMPRODUCT(MAX(($C$5:$C$6173=$C4609)*($D$5:$D$6173=$D4609)*($S$5:$S$6173=1)*IFERROR($N$5:$N$6173*1,0)))&gt;0,ROUND($H4609*($N4609/SUMPRODUCT(MAX(($C$5:$C$6173=$C4609)*($D$5:$D$6173=$D4609)*($S$5:$S$6173=1)*IFERROR($N$5:$N$6173*1,0)))),4),0)))</f>
        <v/>
      </c>
      <c r="P4609" s="10" t="inlineStr">
        <is>
          <t>fermate</t>
        </is>
      </c>
      <c r="Q4609" s="21">
        <f>IF($A4609="","",$A4609&amp;"|"&amp;$C4609)</f>
        <v/>
      </c>
      <c r="R4609" s="21">
        <f>IF($A4609="","",$A4609&amp;"|"&amp;$C4609&amp;"|"&amp;$D4609)</f>
        <v/>
      </c>
      <c r="S4609" s="21">
        <f>IF($A4609="","",IFERROR(INDEX(Offerte!$D$2:$D$200,MATCH($Q4609,Offerte!$L$2:$L$200,0)),0))</f>
        <v/>
      </c>
      <c r="T4609" s="21">
        <f>IF($A4609="","",IFERROR(INDEX(Offerte!$G$2:$G$200,MATCH($Q4609,Offerte!$L$2:$L$200,0)),"NO"))</f>
        <v/>
      </c>
    </row>
    <row r="4610">
      <c r="A4610" s="10">
        <f>IF(Offerte!$A150="","",Offerte!$A150)</f>
        <v/>
      </c>
      <c r="B4610" s="10">
        <f>IF(Offerte!$A150="","",Offerte!$B150)</f>
        <v/>
      </c>
      <c r="C4610" s="10">
        <f>IF(Offerte!$A150="","",Offerte!$C150)</f>
        <v/>
      </c>
      <c r="D4610" s="10" t="inlineStr">
        <is>
          <t>D.1.3</t>
        </is>
      </c>
      <c r="E4610" s="10" t="inlineStr">
        <is>
          <t>D</t>
        </is>
      </c>
      <c r="F4610" s="10" t="inlineStr">
        <is>
          <t>Q</t>
        </is>
      </c>
      <c r="G4610" s="10" t="inlineStr">
        <is>
          <t>higher</t>
        </is>
      </c>
      <c r="H4610" s="10" t="n">
        <v>2</v>
      </c>
      <c r="I4610" s="10" t="inlineStr">
        <is>
          <t>Display informativi connessi alle fermate</t>
        </is>
      </c>
      <c r="J4610" s="20" t="n"/>
      <c r="K4610" s="20" t="n"/>
      <c r="L4610" s="20" t="n"/>
      <c r="M4610" s="20" t="n"/>
      <c r="N4610" s="21">
        <f>IF($A4610="","",IFERROR(VALUE($J4610),0))</f>
        <v/>
      </c>
      <c r="O4610" s="21">
        <f>IF($A4610="",0,IF(OR($S4610&lt;&gt;1,COUNTA($J4610:$M4610)=0),0,IF(SUMPRODUCT(MAX(($C$5:$C$6173=$C4610)*($D$5:$D$6173=$D4610)*($S$5:$S$6173=1)*IFERROR($N$5:$N$6173*1,0)))&gt;0,ROUND($H4610*($N4610/SUMPRODUCT(MAX(($C$5:$C$6173=$C4610)*($D$5:$D$6173=$D4610)*($S$5:$S$6173=1)*IFERROR($N$5:$N$6173*1,0)))),4),0)))</f>
        <v/>
      </c>
      <c r="P4610" s="10" t="inlineStr">
        <is>
          <t>fermate</t>
        </is>
      </c>
      <c r="Q4610" s="21">
        <f>IF($A4610="","",$A4610&amp;"|"&amp;$C4610)</f>
        <v/>
      </c>
      <c r="R4610" s="21">
        <f>IF($A4610="","",$A4610&amp;"|"&amp;$C4610&amp;"|"&amp;$D4610)</f>
        <v/>
      </c>
      <c r="S4610" s="21">
        <f>IF($A4610="","",IFERROR(INDEX(Offerte!$D$2:$D$200,MATCH($Q4610,Offerte!$L$2:$L$200,0)),0))</f>
        <v/>
      </c>
      <c r="T4610" s="21">
        <f>IF($A4610="","",IFERROR(INDEX(Offerte!$G$2:$G$200,MATCH($Q4610,Offerte!$L$2:$L$200,0)),"NO"))</f>
        <v/>
      </c>
    </row>
    <row r="4611">
      <c r="A4611" s="10">
        <f>IF(Offerte!$A150="","",Offerte!$A150)</f>
        <v/>
      </c>
      <c r="B4611" s="10">
        <f>IF(Offerte!$A150="","",Offerte!$B150)</f>
        <v/>
      </c>
      <c r="C4611" s="10">
        <f>IF(Offerte!$A150="","",Offerte!$C150)</f>
        <v/>
      </c>
      <c r="D4611" s="10" t="inlineStr">
        <is>
          <t>D.2.1</t>
        </is>
      </c>
      <c r="E4611" s="10" t="inlineStr">
        <is>
          <t>D</t>
        </is>
      </c>
      <c r="F4611" s="10" t="inlineStr">
        <is>
          <t>Q</t>
        </is>
      </c>
      <c r="G4611" s="10" t="inlineStr">
        <is>
          <t>higher</t>
        </is>
      </c>
      <c r="H4611" s="10" t="n">
        <v>2</v>
      </c>
      <c r="I4611" s="10" t="inlineStr">
        <is>
          <t>Segnali tattili Loges-Vet-Evolution</t>
        </is>
      </c>
      <c r="J4611" s="20" t="n"/>
      <c r="K4611" s="20" t="n"/>
      <c r="L4611" s="20" t="n"/>
      <c r="M4611" s="20" t="n"/>
      <c r="N4611" s="21">
        <f>IF($A4611="","",IFERROR(VALUE($J4611),0))</f>
        <v/>
      </c>
      <c r="O4611" s="21">
        <f>IF($A4611="",0,IF(OR($S4611&lt;&gt;1,COUNTA($J4611:$M4611)=0),0,IF(SUMPRODUCT(MAX(($C$5:$C$6173=$C4611)*($D$5:$D$6173=$D4611)*($S$5:$S$6173=1)*IFERROR($N$5:$N$6173*1,0)))&gt;0,ROUND($H4611*($N4611/SUMPRODUCT(MAX(($C$5:$C$6173=$C4611)*($D$5:$D$6173=$D4611)*($S$5:$S$6173=1)*IFERROR($N$5:$N$6173*1,0)))),4),0)))</f>
        <v/>
      </c>
      <c r="P4611" s="10" t="inlineStr">
        <is>
          <t>fermate</t>
        </is>
      </c>
      <c r="Q4611" s="21">
        <f>IF($A4611="","",$A4611&amp;"|"&amp;$C4611)</f>
        <v/>
      </c>
      <c r="R4611" s="21">
        <f>IF($A4611="","",$A4611&amp;"|"&amp;$C4611&amp;"|"&amp;$D4611)</f>
        <v/>
      </c>
      <c r="S4611" s="21">
        <f>IF($A4611="","",IFERROR(INDEX(Offerte!$D$2:$D$200,MATCH($Q4611,Offerte!$L$2:$L$200,0)),0))</f>
        <v/>
      </c>
      <c r="T4611" s="21">
        <f>IF($A4611="","",IFERROR(INDEX(Offerte!$G$2:$G$200,MATCH($Q4611,Offerte!$L$2:$L$200,0)),"NO"))</f>
        <v/>
      </c>
    </row>
    <row r="4612">
      <c r="A4612" s="10">
        <f>IF(Offerte!$A150="","",Offerte!$A150)</f>
        <v/>
      </c>
      <c r="B4612" s="10">
        <f>IF(Offerte!$A150="","",Offerte!$B150)</f>
        <v/>
      </c>
      <c r="C4612" s="10">
        <f>IF(Offerte!$A150="","",Offerte!$C150)</f>
        <v/>
      </c>
      <c r="D4612" s="10" t="inlineStr">
        <is>
          <t>E.1.1</t>
        </is>
      </c>
      <c r="E4612" s="10" t="inlineStr">
        <is>
          <t>E</t>
        </is>
      </c>
      <c r="F4612" s="10" t="inlineStr">
        <is>
          <t>T</t>
        </is>
      </c>
      <c r="G4612" s="10" t="inlineStr">
        <is>
          <t>tabular</t>
        </is>
      </c>
      <c r="H4612" s="10" t="n">
        <v>2</v>
      </c>
      <c r="I4612" s="10" t="inlineStr">
        <is>
          <t>Mobile app con travel planner PRM</t>
        </is>
      </c>
      <c r="J4612" s="20" t="n"/>
      <c r="K4612" s="20" t="n"/>
      <c r="L4612" s="20" t="n"/>
      <c r="M4612" s="20" t="n"/>
      <c r="N4612" s="21">
        <f>IF($A4612="","",IF(IFERROR(VALUE($M4612),0)=1,1,0))</f>
        <v/>
      </c>
      <c r="O4612" s="21">
        <f>IF($A4612="",0,IF(OR($S4612&lt;&gt;1,COUNTA($J4612:$M4612)=0),0,IF($N4612=1,$H4612,0)))</f>
        <v/>
      </c>
      <c r="P4612" s="10" t="inlineStr">
        <is>
          <t>sì/no</t>
        </is>
      </c>
      <c r="Q4612" s="21">
        <f>IF($A4612="","",$A4612&amp;"|"&amp;$C4612)</f>
        <v/>
      </c>
      <c r="R4612" s="21">
        <f>IF($A4612="","",$A4612&amp;"|"&amp;$C4612&amp;"|"&amp;$D4612)</f>
        <v/>
      </c>
      <c r="S4612" s="21">
        <f>IF($A4612="","",IFERROR(INDEX(Offerte!$D$2:$D$200,MATCH($Q4612,Offerte!$L$2:$L$200,0)),0))</f>
        <v/>
      </c>
      <c r="T4612" s="21">
        <f>IF($A4612="","",IFERROR(INDEX(Offerte!$G$2:$G$200,MATCH($Q4612,Offerte!$L$2:$L$200,0)),"NO"))</f>
        <v/>
      </c>
    </row>
    <row r="4613">
      <c r="A4613" s="10">
        <f>IF(Offerte!$A150="","",Offerte!$A150)</f>
        <v/>
      </c>
      <c r="B4613" s="10">
        <f>IF(Offerte!$A150="","",Offerte!$B150)</f>
        <v/>
      </c>
      <c r="C4613" s="10">
        <f>IF(Offerte!$A150="","",Offerte!$C150)</f>
        <v/>
      </c>
      <c r="D4613" s="10" t="inlineStr">
        <is>
          <t>E.2.1</t>
        </is>
      </c>
      <c r="E4613" s="10" t="inlineStr">
        <is>
          <t>E</t>
        </is>
      </c>
      <c r="F4613" s="10" t="inlineStr">
        <is>
          <t>D</t>
        </is>
      </c>
      <c r="G4613" s="10" t="inlineStr">
        <is>
          <t>discretionary</t>
        </is>
      </c>
      <c r="H4613" s="10" t="n">
        <v>2</v>
      </c>
      <c r="I4613" s="10" t="inlineStr">
        <is>
          <t>Altre azioni informative e rapporti con gli utenti</t>
        </is>
      </c>
      <c r="J4613" s="20" t="n"/>
      <c r="K4613" s="20" t="n"/>
      <c r="L4613" s="20" t="n"/>
      <c r="M4613" s="20" t="n"/>
      <c r="N4613" s="21">
        <f>IF($A4613="","",MAX(0,MIN(1,IFERROR(VALUE($M4613),0))))</f>
        <v/>
      </c>
      <c r="O4613" s="21">
        <f>IF($A4613="",0,IF(OR($S4613&lt;&gt;1,COUNTA($J4613:$M4613)=0),0,IF(SUMPRODUCT(MAX(($C$5:$C$6173=$C4613)*($D$5:$D$6173=$D4613)*($S$5:$S$6173=1)*IFERROR($N$5:$N$6173*1,0)))&gt;0,ROUND($H4613*($N4613/SUMPRODUCT(MAX(($C$5:$C$6173=$C4613)*($D$5:$D$6173=$D4613)*($S$5:$S$6173=1)*IFERROR($N$5:$N$6173*1,0)))),4),0)))</f>
        <v/>
      </c>
      <c r="P4613" s="10" t="inlineStr">
        <is>
          <t>coeff.</t>
        </is>
      </c>
      <c r="Q4613" s="21">
        <f>IF($A4613="","",$A4613&amp;"|"&amp;$C4613)</f>
        <v/>
      </c>
      <c r="R4613" s="21">
        <f>IF($A4613="","",$A4613&amp;"|"&amp;$C4613&amp;"|"&amp;$D4613)</f>
        <v/>
      </c>
      <c r="S4613" s="21">
        <f>IF($A4613="","",IFERROR(INDEX(Offerte!$D$2:$D$200,MATCH($Q4613,Offerte!$L$2:$L$200,0)),0))</f>
        <v/>
      </c>
      <c r="T4613" s="21">
        <f>IF($A4613="","",IFERROR(INDEX(Offerte!$G$2:$G$200,MATCH($Q4613,Offerte!$L$2:$L$200,0)),"NO"))</f>
        <v/>
      </c>
    </row>
    <row r="4614">
      <c r="A4614" s="10">
        <f>IF(Offerte!$A150="","",Offerte!$A150)</f>
        <v/>
      </c>
      <c r="B4614" s="10">
        <f>IF(Offerte!$A150="","",Offerte!$B150)</f>
        <v/>
      </c>
      <c r="C4614" s="10">
        <f>IF(Offerte!$A150="","",Offerte!$C150)</f>
        <v/>
      </c>
      <c r="D4614" s="10" t="inlineStr">
        <is>
          <t>F.1.1</t>
        </is>
      </c>
      <c r="E4614" s="10" t="inlineStr">
        <is>
          <t>F</t>
        </is>
      </c>
      <c r="F4614" s="10" t="inlineStr">
        <is>
          <t>Q</t>
        </is>
      </c>
      <c r="G4614" s="10" t="inlineStr">
        <is>
          <t>lower</t>
        </is>
      </c>
      <c r="H4614" s="10" t="n">
        <v>7</v>
      </c>
      <c r="I4614" s="10" t="inlineStr">
        <is>
          <t>Performance ambientali del parco mezzi adibito al servizio - I_CEA</t>
        </is>
      </c>
      <c r="J4614" s="20" t="n"/>
      <c r="K4614" s="20" t="n"/>
      <c r="L4614" s="20" t="n"/>
      <c r="M4614" s="20" t="n"/>
      <c r="N4614" s="21">
        <f>IF($A4614="","",IFERROR(VALUE($J4614),0))</f>
        <v/>
      </c>
      <c r="O4614" s="21">
        <f>IF($A4614="",0,IF(OR($S4614&lt;&gt;1,COUNTA($J4614:$M4614)=0),0,IF(AND(IFERROR(AGGREGATE(15,6,$N$5:$N$6173/(($C$5:$C$6173=$C4614)*($D$5:$D$6173=$D4614)*($S$5:$S$6173=1)*($N$5:$N$6173&gt;0)),1),0)&gt;0,$N4614&gt;0),ROUND($H4614*(IFERROR(AGGREGATE(15,6,$N$5:$N$6173/(($C$5:$C$6173=$C4614)*($D$5:$D$6173=$D4614)*($S$5:$S$6173=1)*($N$5:$N$6173&gt;0)),1),0)/$N4614),4),0)))</f>
        <v/>
      </c>
      <c r="P4614" s="10" t="inlineStr">
        <is>
          <t>indice</t>
        </is>
      </c>
      <c r="Q4614" s="21">
        <f>IF($A4614="","",$A4614&amp;"|"&amp;$C4614)</f>
        <v/>
      </c>
      <c r="R4614" s="21">
        <f>IF($A4614="","",$A4614&amp;"|"&amp;$C4614&amp;"|"&amp;$D4614)</f>
        <v/>
      </c>
      <c r="S4614" s="21">
        <f>IF($A4614="","",IFERROR(INDEX(Offerte!$D$2:$D$200,MATCH($Q4614,Offerte!$L$2:$L$200,0)),0))</f>
        <v/>
      </c>
      <c r="T4614" s="21">
        <f>IF($A4614="","",IFERROR(INDEX(Offerte!$G$2:$G$200,MATCH($Q4614,Offerte!$L$2:$L$200,0)),"NO"))</f>
        <v/>
      </c>
    </row>
    <row r="4615">
      <c r="A4615" s="10">
        <f>IF(Offerte!$A150="","",Offerte!$A150)</f>
        <v/>
      </c>
      <c r="B4615" s="10">
        <f>IF(Offerte!$A150="","",Offerte!$B150)</f>
        <v/>
      </c>
      <c r="C4615" s="10">
        <f>IF(Offerte!$A150="","",Offerte!$C150)</f>
        <v/>
      </c>
      <c r="D4615" s="10" t="inlineStr">
        <is>
          <t>F.2.1</t>
        </is>
      </c>
      <c r="E4615" s="10" t="inlineStr">
        <is>
          <t>F</t>
        </is>
      </c>
      <c r="F4615" s="10" t="inlineStr">
        <is>
          <t>Q</t>
        </is>
      </c>
      <c r="G4615" s="10" t="inlineStr">
        <is>
          <t>higher</t>
        </is>
      </c>
      <c r="H4615" s="10" t="n">
        <v>2</v>
      </c>
      <c r="I4615" s="10" t="inlineStr">
        <is>
          <t>Tasso di copertura del servizio con dispositivi ECO-DRIVER</t>
        </is>
      </c>
      <c r="J4615" s="20" t="n"/>
      <c r="K4615" s="20" t="n"/>
      <c r="L4615" s="20" t="n"/>
      <c r="M4615" s="20" t="n"/>
      <c r="N4615" s="21">
        <f>IF($A4615="","",IFERROR(VALUE($K4615)/VALUE($L4615),IFERROR(VALUE($J4615),0)))</f>
        <v/>
      </c>
      <c r="O4615" s="21">
        <f>IF($A4615="",0,IF(OR($S4615&lt;&gt;1,COUNTA($J4615:$M4615)=0),0,IF(SUMPRODUCT(MAX(($C$5:$C$6173=$C4615)*($D$5:$D$6173=$D4615)*($S$5:$S$6173=1)*IFERROR($N$5:$N$6173*1,0)))&gt;0,ROUND($H4615*($N4615/SUMPRODUCT(MAX(($C$5:$C$6173=$C4615)*($D$5:$D$6173=$D4615)*($S$5:$S$6173=1)*IFERROR($N$5:$N$6173*1,0)))),4),0)))</f>
        <v/>
      </c>
      <c r="P4615" s="10" t="inlineStr">
        <is>
          <t>Autobus attrezzati con dispositivi ECO-DRIVER / Autobus totali in offerta, incluse scorte</t>
        </is>
      </c>
      <c r="Q4615" s="21">
        <f>IF($A4615="","",$A4615&amp;"|"&amp;$C4615)</f>
        <v/>
      </c>
      <c r="R4615" s="21">
        <f>IF($A4615="","",$A4615&amp;"|"&amp;$C4615&amp;"|"&amp;$D4615)</f>
        <v/>
      </c>
      <c r="S4615" s="21">
        <f>IF($A4615="","",IFERROR(INDEX(Offerte!$D$2:$D$200,MATCH($Q4615,Offerte!$L$2:$L$200,0)),0))</f>
        <v/>
      </c>
      <c r="T4615" s="21">
        <f>IF($A4615="","",IFERROR(INDEX(Offerte!$G$2:$G$200,MATCH($Q4615,Offerte!$L$2:$L$200,0)),"NO"))</f>
        <v/>
      </c>
    </row>
    <row r="4616">
      <c r="A4616" s="10">
        <f>IF(Offerte!$A150="","",Offerte!$A150)</f>
        <v/>
      </c>
      <c r="B4616" s="10">
        <f>IF(Offerte!$A150="","",Offerte!$B150)</f>
        <v/>
      </c>
      <c r="C4616" s="10">
        <f>IF(Offerte!$A150="","",Offerte!$C150)</f>
        <v/>
      </c>
      <c r="D4616" s="10" t="inlineStr">
        <is>
          <t>F.3.1</t>
        </is>
      </c>
      <c r="E4616" s="10" t="inlineStr">
        <is>
          <t>F</t>
        </is>
      </c>
      <c r="F4616" s="10" t="inlineStr">
        <is>
          <t>Q</t>
        </is>
      </c>
      <c r="G4616" s="10" t="inlineStr">
        <is>
          <t>higher</t>
        </is>
      </c>
      <c r="H4616" s="10" t="n">
        <v>2</v>
      </c>
      <c r="I4616" s="10" t="inlineStr">
        <is>
          <t>Autoproduzione consumi elettrici per trazione</t>
        </is>
      </c>
      <c r="J4616" s="20" t="n"/>
      <c r="K4616" s="20" t="n"/>
      <c r="L4616" s="20" t="n"/>
      <c r="M4616" s="20" t="n"/>
      <c r="N4616" s="21">
        <f>IF($A4616="","",IFERROR(VALUE($J4616),0))</f>
        <v/>
      </c>
      <c r="O4616" s="21">
        <f>IF($A4616="",0,IF(OR($S4616&lt;&gt;1,COUNTA($J4616:$M4616)=0),0,IF(SUMPRODUCT(MAX(($C$5:$C$6173=$C4616)*($D$5:$D$6173=$D4616)*($S$5:$S$6173=1)*IFERROR($N$5:$N$6173*1,0)))&gt;0,ROUND($H4616*($N4616/SUMPRODUCT(MAX(($C$5:$C$6173=$C4616)*($D$5:$D$6173=$D4616)*($S$5:$S$6173=1)*IFERROR($N$5:$N$6173*1,0)))),4),0)))</f>
        <v/>
      </c>
      <c r="P4616" s="10" t="inlineStr">
        <is>
          <t>kWh/anno</t>
        </is>
      </c>
      <c r="Q4616" s="21">
        <f>IF($A4616="","",$A4616&amp;"|"&amp;$C4616)</f>
        <v/>
      </c>
      <c r="R4616" s="21">
        <f>IF($A4616="","",$A4616&amp;"|"&amp;$C4616&amp;"|"&amp;$D4616)</f>
        <v/>
      </c>
      <c r="S4616" s="21">
        <f>IF($A4616="","",IFERROR(INDEX(Offerte!$D$2:$D$200,MATCH($Q4616,Offerte!$L$2:$L$200,0)),0))</f>
        <v/>
      </c>
      <c r="T4616" s="21">
        <f>IF($A4616="","",IFERROR(INDEX(Offerte!$G$2:$G$200,MATCH($Q4616,Offerte!$L$2:$L$200,0)),"NO"))</f>
        <v/>
      </c>
    </row>
    <row r="4617">
      <c r="A4617" s="10">
        <f>IF(Offerte!$A150="","",Offerte!$A150)</f>
        <v/>
      </c>
      <c r="B4617" s="10">
        <f>IF(Offerte!$A150="","",Offerte!$B150)</f>
        <v/>
      </c>
      <c r="C4617" s="10">
        <f>IF(Offerte!$A150="","",Offerte!$C150)</f>
        <v/>
      </c>
      <c r="D4617" s="10" t="inlineStr">
        <is>
          <t>F.4.1</t>
        </is>
      </c>
      <c r="E4617" s="10" t="inlineStr">
        <is>
          <t>F</t>
        </is>
      </c>
      <c r="F4617" s="10" t="inlineStr">
        <is>
          <t>Q</t>
        </is>
      </c>
      <c r="G4617" s="10" t="inlineStr">
        <is>
          <t>soil</t>
        </is>
      </c>
      <c r="H4617" s="10" t="n">
        <v>2</v>
      </c>
      <c r="I4617" s="10" t="inlineStr">
        <is>
          <t>Indice di consumo di suolo</t>
        </is>
      </c>
      <c r="J4617" s="20" t="n"/>
      <c r="K4617" s="20" t="n"/>
      <c r="L4617" s="20" t="n"/>
      <c r="M4617" s="20" t="n"/>
      <c r="N4617" s="21">
        <f>IF($A4617="","",IFERROR(VALUE($J4617),0))</f>
        <v/>
      </c>
      <c r="O4617" s="21">
        <f>IF($A4617="",0,IF(OR($S4617&lt;&gt;1,COUNTA($J4617:$M4617)=0),0,IF($N4617&lt;=0,$H4617,IF(SUMPRODUCT(MAX(($C$5:$C$6173=$C4617)*($D$5:$D$6173=$D4617)*($S$5:$S$6173=1)*IFERROR($N$5:$N$6173*1,0)))&gt;0,ROUND($H4617*((SUMPRODUCT(MAX(($C$5:$C$6173=$C4617)*($D$5:$D$6173=$D4617)*($S$5:$S$6173=1)*IFERROR($N$5:$N$6173*1,0)))-$N4617)/SUMPRODUCT(MAX(($C$5:$C$6173=$C4617)*($D$5:$D$6173=$D4617)*($S$5:$S$6173=1)*IFERROR($N$5:$N$6173*1,0)))),4),0))))</f>
        <v/>
      </c>
      <c r="P4617" s="10" t="inlineStr">
        <is>
          <t>m2</t>
        </is>
      </c>
      <c r="Q4617" s="21">
        <f>IF($A4617="","",$A4617&amp;"|"&amp;$C4617)</f>
        <v/>
      </c>
      <c r="R4617" s="21">
        <f>IF($A4617="","",$A4617&amp;"|"&amp;$C4617&amp;"|"&amp;$D4617)</f>
        <v/>
      </c>
      <c r="S4617" s="21">
        <f>IF($A4617="","",IFERROR(INDEX(Offerte!$D$2:$D$200,MATCH($Q4617,Offerte!$L$2:$L$200,0)),0))</f>
        <v/>
      </c>
      <c r="T4617" s="21">
        <f>IF($A4617="","",IFERROR(INDEX(Offerte!$G$2:$G$200,MATCH($Q4617,Offerte!$L$2:$L$200,0)),"NO"))</f>
        <v/>
      </c>
    </row>
    <row r="4618">
      <c r="A4618" s="10">
        <f>IF(Offerte!$A150="","",Offerte!$A150)</f>
        <v/>
      </c>
      <c r="B4618" s="10">
        <f>IF(Offerte!$A150="","",Offerte!$B150)</f>
        <v/>
      </c>
      <c r="C4618" s="10">
        <f>IF(Offerte!$A150="","",Offerte!$C150)</f>
        <v/>
      </c>
      <c r="D4618" s="10" t="inlineStr">
        <is>
          <t>F.5.1</t>
        </is>
      </c>
      <c r="E4618" s="10" t="inlineStr">
        <is>
          <t>F</t>
        </is>
      </c>
      <c r="F4618" s="10" t="inlineStr">
        <is>
          <t>T</t>
        </is>
      </c>
      <c r="G4618" s="10" t="inlineStr">
        <is>
          <t>tabular</t>
        </is>
      </c>
      <c r="H4618" s="10" t="n">
        <v>1</v>
      </c>
      <c r="I4618" s="10" t="inlineStr">
        <is>
          <t>Rendicontazione di sostenibilità ambientale</t>
        </is>
      </c>
      <c r="J4618" s="20" t="n"/>
      <c r="K4618" s="20" t="n"/>
      <c r="L4618" s="20" t="n"/>
      <c r="M4618" s="20" t="n"/>
      <c r="N4618" s="21">
        <f>IF($A4618="","",IF(IFERROR(VALUE($M4618),0)=1,1,0))</f>
        <v/>
      </c>
      <c r="O4618" s="21">
        <f>IF($A4618="",0,IF(OR($S4618&lt;&gt;1,COUNTA($J4618:$M4618)=0),0,IF($N4618=1,$H4618,0)))</f>
        <v/>
      </c>
      <c r="P4618" s="10" t="inlineStr">
        <is>
          <t>sì/no</t>
        </is>
      </c>
      <c r="Q4618" s="21">
        <f>IF($A4618="","",$A4618&amp;"|"&amp;$C4618)</f>
        <v/>
      </c>
      <c r="R4618" s="21">
        <f>IF($A4618="","",$A4618&amp;"|"&amp;$C4618&amp;"|"&amp;$D4618)</f>
        <v/>
      </c>
      <c r="S4618" s="21">
        <f>IF($A4618="","",IFERROR(INDEX(Offerte!$D$2:$D$200,MATCH($Q4618,Offerte!$L$2:$L$200,0)),0))</f>
        <v/>
      </c>
      <c r="T4618" s="21">
        <f>IF($A4618="","",IFERROR(INDEX(Offerte!$G$2:$G$200,MATCH($Q4618,Offerte!$L$2:$L$200,0)),"NO"))</f>
        <v/>
      </c>
    </row>
    <row r="4619">
      <c r="A4619" s="10">
        <f>IF(Offerte!$A150="","",Offerte!$A150)</f>
        <v/>
      </c>
      <c r="B4619" s="10">
        <f>IF(Offerte!$A150="","",Offerte!$B150)</f>
        <v/>
      </c>
      <c r="C4619" s="10">
        <f>IF(Offerte!$A150="","",Offerte!$C150)</f>
        <v/>
      </c>
      <c r="D4619" s="10" t="inlineStr">
        <is>
          <t>G.1.1</t>
        </is>
      </c>
      <c r="E4619" s="10" t="inlineStr">
        <is>
          <t>G</t>
        </is>
      </c>
      <c r="F4619" s="10" t="inlineStr">
        <is>
          <t>D</t>
        </is>
      </c>
      <c r="G4619" s="10" t="inlineStr">
        <is>
          <t>discretionary</t>
        </is>
      </c>
      <c r="H4619" s="10" t="n">
        <v>2</v>
      </c>
      <c r="I4619" s="10" t="inlineStr">
        <is>
          <t>Qualità del progetto di centrale di controllo aziendale</t>
        </is>
      </c>
      <c r="J4619" s="20" t="n"/>
      <c r="K4619" s="20" t="n"/>
      <c r="L4619" s="20" t="n"/>
      <c r="M4619" s="20" t="n"/>
      <c r="N4619" s="21">
        <f>IF($A4619="","",MAX(0,MIN(1,IFERROR(VALUE($M4619),0))))</f>
        <v/>
      </c>
      <c r="O4619" s="21">
        <f>IF($A4619="",0,IF(OR($S4619&lt;&gt;1,COUNTA($J4619:$M4619)=0),0,IF(SUMPRODUCT(MAX(($C$5:$C$6173=$C4619)*($D$5:$D$6173=$D4619)*($S$5:$S$6173=1)*IFERROR($N$5:$N$6173*1,0)))&gt;0,ROUND($H4619*($N4619/SUMPRODUCT(MAX(($C$5:$C$6173=$C4619)*($D$5:$D$6173=$D4619)*($S$5:$S$6173=1)*IFERROR($N$5:$N$6173*1,0)))),4),0)))</f>
        <v/>
      </c>
      <c r="P4619" s="10" t="inlineStr">
        <is>
          <t>coeff.</t>
        </is>
      </c>
      <c r="Q4619" s="21">
        <f>IF($A4619="","",$A4619&amp;"|"&amp;$C4619)</f>
        <v/>
      </c>
      <c r="R4619" s="21">
        <f>IF($A4619="","",$A4619&amp;"|"&amp;$C4619&amp;"|"&amp;$D4619)</f>
        <v/>
      </c>
      <c r="S4619" s="21">
        <f>IF($A4619="","",IFERROR(INDEX(Offerte!$D$2:$D$200,MATCH($Q4619,Offerte!$L$2:$L$200,0)),0))</f>
        <v/>
      </c>
      <c r="T4619" s="21">
        <f>IF($A4619="","",IFERROR(INDEX(Offerte!$G$2:$G$200,MATCH($Q4619,Offerte!$L$2:$L$200,0)),"NO"))</f>
        <v/>
      </c>
    </row>
    <row r="4620">
      <c r="A4620" s="10">
        <f>IF(Offerte!$A150="","",Offerte!$A150)</f>
        <v/>
      </c>
      <c r="B4620" s="10">
        <f>IF(Offerte!$A150="","",Offerte!$B150)</f>
        <v/>
      </c>
      <c r="C4620" s="10">
        <f>IF(Offerte!$A150="","",Offerte!$C150)</f>
        <v/>
      </c>
      <c r="D4620" s="10" t="inlineStr">
        <is>
          <t>G.2.1</t>
        </is>
      </c>
      <c r="E4620" s="10" t="inlineStr">
        <is>
          <t>G</t>
        </is>
      </c>
      <c r="F4620" s="10" t="inlineStr">
        <is>
          <t>T</t>
        </is>
      </c>
      <c r="G4620" s="10" t="inlineStr">
        <is>
          <t>tabular</t>
        </is>
      </c>
      <c r="H4620" s="10" t="n">
        <v>1</v>
      </c>
      <c r="I4620" s="10" t="inlineStr">
        <is>
          <t>Certificazione ISO 45001</t>
        </is>
      </c>
      <c r="J4620" s="20" t="n"/>
      <c r="K4620" s="20" t="n"/>
      <c r="L4620" s="20" t="n"/>
      <c r="M4620" s="20" t="n"/>
      <c r="N4620" s="21">
        <f>IF($A4620="","",IF(IFERROR(VALUE($M4620),0)=1,1,0))</f>
        <v/>
      </c>
      <c r="O4620" s="21">
        <f>IF($A4620="",0,IF(OR($S4620&lt;&gt;1,COUNTA($J4620:$M4620)=0),0,IF($N4620=1,$H4620,0)))</f>
        <v/>
      </c>
      <c r="P4620" s="10" t="inlineStr">
        <is>
          <t>sì/no</t>
        </is>
      </c>
      <c r="Q4620" s="21">
        <f>IF($A4620="","",$A4620&amp;"|"&amp;$C4620)</f>
        <v/>
      </c>
      <c r="R4620" s="21">
        <f>IF($A4620="","",$A4620&amp;"|"&amp;$C4620&amp;"|"&amp;$D4620)</f>
        <v/>
      </c>
      <c r="S4620" s="21">
        <f>IF($A4620="","",IFERROR(INDEX(Offerte!$D$2:$D$200,MATCH($Q4620,Offerte!$L$2:$L$200,0)),0))</f>
        <v/>
      </c>
      <c r="T4620" s="21">
        <f>IF($A4620="","",IFERROR(INDEX(Offerte!$G$2:$G$200,MATCH($Q4620,Offerte!$L$2:$L$200,0)),"NO"))</f>
        <v/>
      </c>
    </row>
    <row r="4621">
      <c r="A4621" s="10">
        <f>IF(Offerte!$A150="","",Offerte!$A150)</f>
        <v/>
      </c>
      <c r="B4621" s="10">
        <f>IF(Offerte!$A150="","",Offerte!$B150)</f>
        <v/>
      </c>
      <c r="C4621" s="10">
        <f>IF(Offerte!$A150="","",Offerte!$C150)</f>
        <v/>
      </c>
      <c r="D4621" s="10" t="inlineStr">
        <is>
          <t>G.3.1</t>
        </is>
      </c>
      <c r="E4621" s="10" t="inlineStr">
        <is>
          <t>G</t>
        </is>
      </c>
      <c r="F4621" s="10" t="inlineStr">
        <is>
          <t>T</t>
        </is>
      </c>
      <c r="G4621" s="10" t="inlineStr">
        <is>
          <t>tabular</t>
        </is>
      </c>
      <c r="H4621" s="10" t="n">
        <v>1</v>
      </c>
      <c r="I4621" s="10" t="inlineStr">
        <is>
          <t>Certificazioni di responsabilità sociale</t>
        </is>
      </c>
      <c r="J4621" s="20" t="n"/>
      <c r="K4621" s="20" t="n"/>
      <c r="L4621" s="20" t="n"/>
      <c r="M4621" s="20" t="n"/>
      <c r="N4621" s="21">
        <f>IF($A4621="","",IF(IFERROR(VALUE($M4621),0)=1,1,0))</f>
        <v/>
      </c>
      <c r="O4621" s="21">
        <f>IF($A4621="",0,IF(OR($S4621&lt;&gt;1,COUNTA($J4621:$M4621)=0),0,IF($N4621=1,$H4621,0)))</f>
        <v/>
      </c>
      <c r="P4621" s="10" t="inlineStr">
        <is>
          <t>sì/no</t>
        </is>
      </c>
      <c r="Q4621" s="21">
        <f>IF($A4621="","",$A4621&amp;"|"&amp;$C4621)</f>
        <v/>
      </c>
      <c r="R4621" s="21">
        <f>IF($A4621="","",$A4621&amp;"|"&amp;$C4621&amp;"|"&amp;$D4621)</f>
        <v/>
      </c>
      <c r="S4621" s="21">
        <f>IF($A4621="","",IFERROR(INDEX(Offerte!$D$2:$D$200,MATCH($Q4621,Offerte!$L$2:$L$200,0)),0))</f>
        <v/>
      </c>
      <c r="T4621" s="21">
        <f>IF($A4621="","",IFERROR(INDEX(Offerte!$G$2:$G$200,MATCH($Q4621,Offerte!$L$2:$L$200,0)),"NO"))</f>
        <v/>
      </c>
    </row>
    <row r="4622">
      <c r="A4622" s="10">
        <f>IF(Offerte!$A150="","",Offerte!$A150)</f>
        <v/>
      </c>
      <c r="B4622" s="10">
        <f>IF(Offerte!$A150="","",Offerte!$B150)</f>
        <v/>
      </c>
      <c r="C4622" s="10">
        <f>IF(Offerte!$A150="","",Offerte!$C150)</f>
        <v/>
      </c>
      <c r="D4622" s="10" t="inlineStr">
        <is>
          <t>G.4.1</t>
        </is>
      </c>
      <c r="E4622" s="10" t="inlineStr">
        <is>
          <t>G</t>
        </is>
      </c>
      <c r="F4622" s="10" t="inlineStr">
        <is>
          <t>D</t>
        </is>
      </c>
      <c r="G4622" s="10" t="inlineStr">
        <is>
          <t>discretionary</t>
        </is>
      </c>
      <c r="H4622" s="10" t="n">
        <v>2</v>
      </c>
      <c r="I4622" s="10" t="inlineStr">
        <is>
          <t>Qualità del piano di formazione del personale</t>
        </is>
      </c>
      <c r="J4622" s="20" t="n"/>
      <c r="K4622" s="20" t="n"/>
      <c r="L4622" s="20" t="n"/>
      <c r="M4622" s="20" t="n"/>
      <c r="N4622" s="21">
        <f>IF($A4622="","",MAX(0,MIN(1,IFERROR(VALUE($M4622),0))))</f>
        <v/>
      </c>
      <c r="O4622" s="21">
        <f>IF($A4622="",0,IF(OR($S4622&lt;&gt;1,COUNTA($J4622:$M4622)=0),0,IF(SUMPRODUCT(MAX(($C$5:$C$6173=$C4622)*($D$5:$D$6173=$D4622)*($S$5:$S$6173=1)*IFERROR($N$5:$N$6173*1,0)))&gt;0,ROUND($H4622*($N4622/SUMPRODUCT(MAX(($C$5:$C$6173=$C4622)*($D$5:$D$6173=$D4622)*($S$5:$S$6173=1)*IFERROR($N$5:$N$6173*1,0)))),4),0)))</f>
        <v/>
      </c>
      <c r="P4622" s="10" t="inlineStr">
        <is>
          <t>coeff.</t>
        </is>
      </c>
      <c r="Q4622" s="21">
        <f>IF($A4622="","",$A4622&amp;"|"&amp;$C4622)</f>
        <v/>
      </c>
      <c r="R4622" s="21">
        <f>IF($A4622="","",$A4622&amp;"|"&amp;$C4622&amp;"|"&amp;$D4622)</f>
        <v/>
      </c>
      <c r="S4622" s="21">
        <f>IF($A4622="","",IFERROR(INDEX(Offerte!$D$2:$D$200,MATCH($Q4622,Offerte!$L$2:$L$200,0)),0))</f>
        <v/>
      </c>
      <c r="T4622" s="21">
        <f>IF($A4622="","",IFERROR(INDEX(Offerte!$G$2:$G$200,MATCH($Q4622,Offerte!$L$2:$L$200,0)),"NO"))</f>
        <v/>
      </c>
    </row>
    <row r="4623">
      <c r="A4623" s="10">
        <f>IF(Offerte!$A150="","",Offerte!$A150)</f>
        <v/>
      </c>
      <c r="B4623" s="10">
        <f>IF(Offerte!$A150="","",Offerte!$B150)</f>
        <v/>
      </c>
      <c r="C4623" s="10">
        <f>IF(Offerte!$A150="","",Offerte!$C150)</f>
        <v/>
      </c>
      <c r="D4623" s="10" t="inlineStr">
        <is>
          <t>G.5.1</t>
        </is>
      </c>
      <c r="E4623" s="10" t="inlineStr">
        <is>
          <t>G</t>
        </is>
      </c>
      <c r="F4623" s="10" t="inlineStr">
        <is>
          <t>T</t>
        </is>
      </c>
      <c r="G4623" s="10" t="inlineStr">
        <is>
          <t>tabular</t>
        </is>
      </c>
      <c r="H4623" s="10" t="n">
        <v>1</v>
      </c>
      <c r="I4623" s="10" t="inlineStr">
        <is>
          <t>Impegno al mantenimento delle garanzie del contratto di secondo livello del gestore uscente</t>
        </is>
      </c>
      <c r="J4623" s="20" t="n"/>
      <c r="K4623" s="20" t="n"/>
      <c r="L4623" s="20" t="n"/>
      <c r="M4623" s="20" t="n"/>
      <c r="N4623" s="21">
        <f>IF($A4623="","",IF(IFERROR(VALUE($M4623),0)=1,1,0))</f>
        <v/>
      </c>
      <c r="O4623" s="21">
        <f>IF($A4623="",0,IF(OR($S4623&lt;&gt;1,COUNTA($J4623:$M4623)=0),0,IF($N4623=1,$H4623,0)))</f>
        <v/>
      </c>
      <c r="P4623" s="10" t="inlineStr">
        <is>
          <t>sì/no</t>
        </is>
      </c>
      <c r="Q4623" s="21">
        <f>IF($A4623="","",$A4623&amp;"|"&amp;$C4623)</f>
        <v/>
      </c>
      <c r="R4623" s="21">
        <f>IF($A4623="","",$A4623&amp;"|"&amp;$C4623&amp;"|"&amp;$D4623)</f>
        <v/>
      </c>
      <c r="S4623" s="21">
        <f>IF($A4623="","",IFERROR(INDEX(Offerte!$D$2:$D$200,MATCH($Q4623,Offerte!$L$2:$L$200,0)),0))</f>
        <v/>
      </c>
      <c r="T4623" s="21">
        <f>IF($A4623="","",IFERROR(INDEX(Offerte!$G$2:$G$200,MATCH($Q4623,Offerte!$L$2:$L$200,0)),"NO"))</f>
        <v/>
      </c>
    </row>
    <row r="4624">
      <c r="A4624" s="10">
        <f>IF(Offerte!$A151="","",Offerte!$A151)</f>
        <v/>
      </c>
      <c r="B4624" s="10">
        <f>IF(Offerte!$A151="","",Offerte!$B151)</f>
        <v/>
      </c>
      <c r="C4624" s="10">
        <f>IF(Offerte!$A151="","",Offerte!$C151)</f>
        <v/>
      </c>
      <c r="D4624" s="10" t="inlineStr">
        <is>
          <t>A.1.1</t>
        </is>
      </c>
      <c r="E4624" s="10" t="inlineStr">
        <is>
          <t>A</t>
        </is>
      </c>
      <c r="F4624" s="10" t="inlineStr">
        <is>
          <t>Q</t>
        </is>
      </c>
      <c r="G4624" s="10" t="inlineStr">
        <is>
          <t>higher</t>
        </is>
      </c>
      <c r="H4624" s="10" t="n">
        <v>3</v>
      </c>
      <c r="I4624" s="10" t="inlineStr">
        <is>
          <t>Tasso aggiuntivo di corse controllate</t>
        </is>
      </c>
      <c r="J4624" s="20" t="n"/>
      <c r="K4624" s="20" t="n"/>
      <c r="L4624" s="20" t="n"/>
      <c r="M4624" s="20" t="n"/>
      <c r="N4624" s="21">
        <f>IF($A4624="","",IFERROR(VALUE($K4624)/VALUE($L4624)*100,IFERROR(VALUE($J4624),0)))</f>
        <v/>
      </c>
      <c r="O4624" s="21">
        <f>IF($A4624="",0,IF(OR($S4624&lt;&gt;1,COUNTA($J4624:$M4624)=0),0,IF(SUMPRODUCT(MAX(($C$5:$C$6173=$C4624)*($D$5:$D$6173=$D4624)*($S$5:$S$6173=1)*IFERROR($N$5:$N$6173*1,0)))&gt;0,ROUND($H4624*($N4624/SUMPRODUCT(MAX(($C$5:$C$6173=$C4624)*($D$5:$D$6173=$D4624)*($S$5:$S$6173=1)*IFERROR($N$5:$N$6173*1,0)))),4),0)))</f>
        <v/>
      </c>
      <c r="P4624" s="10" t="inlineStr">
        <is>
          <t>Corse controllate annue / Corse programmate annue</t>
        </is>
      </c>
      <c r="Q4624" s="21">
        <f>IF($A4624="","",$A4624&amp;"|"&amp;$C4624)</f>
        <v/>
      </c>
      <c r="R4624" s="21">
        <f>IF($A4624="","",$A4624&amp;"|"&amp;$C4624&amp;"|"&amp;$D4624)</f>
        <v/>
      </c>
      <c r="S4624" s="21">
        <f>IF($A4624="","",IFERROR(INDEX(Offerte!$D$2:$D$200,MATCH($Q4624,Offerte!$L$2:$L$200,0)),0))</f>
        <v/>
      </c>
      <c r="T4624" s="21">
        <f>IF($A4624="","",IFERROR(INDEX(Offerte!$G$2:$G$200,MATCH($Q4624,Offerte!$L$2:$L$200,0)),"NO"))</f>
        <v/>
      </c>
    </row>
    <row r="4625">
      <c r="A4625" s="10">
        <f>IF(Offerte!$A151="","",Offerte!$A151)</f>
        <v/>
      </c>
      <c r="B4625" s="10">
        <f>IF(Offerte!$A151="","",Offerte!$B151)</f>
        <v/>
      </c>
      <c r="C4625" s="10">
        <f>IF(Offerte!$A151="","",Offerte!$C151)</f>
        <v/>
      </c>
      <c r="D4625" s="10" t="inlineStr">
        <is>
          <t>A.1.2</t>
        </is>
      </c>
      <c r="E4625" s="10" t="inlineStr">
        <is>
          <t>A</t>
        </is>
      </c>
      <c r="F4625" s="10" t="inlineStr">
        <is>
          <t>Q</t>
        </is>
      </c>
      <c r="G4625" s="10" t="inlineStr">
        <is>
          <t>higher</t>
        </is>
      </c>
      <c r="H4625" s="10" t="n">
        <v>4</v>
      </c>
      <c r="I4625" s="10" t="inlineStr">
        <is>
          <t>Numero aggiuntivo di passeggeri controllati</t>
        </is>
      </c>
      <c r="J4625" s="20" t="n"/>
      <c r="K4625" s="20" t="n"/>
      <c r="L4625" s="20" t="n"/>
      <c r="M4625" s="20" t="n"/>
      <c r="N4625" s="21">
        <f>IF($A4625="","",IFERROR(VALUE($J4625),0))</f>
        <v/>
      </c>
      <c r="O4625" s="21">
        <f>IF($A4625="",0,IF(OR($S4625&lt;&gt;1,COUNTA($J4625:$M4625)=0),0,IF(SUMPRODUCT(MAX(($C$5:$C$6173=$C4625)*($D$5:$D$6173=$D4625)*($S$5:$S$6173=1)*IFERROR($N$5:$N$6173*1,0)))&gt;0,ROUND($H4625*($N4625/SUMPRODUCT(MAX(($C$5:$C$6173=$C4625)*($D$5:$D$6173=$D4625)*($S$5:$S$6173=1)*IFERROR($N$5:$N$6173*1,0)))),4),0)))</f>
        <v/>
      </c>
      <c r="P4625" s="10" t="inlineStr">
        <is>
          <t>passeggeri/anno</t>
        </is>
      </c>
      <c r="Q4625" s="21">
        <f>IF($A4625="","",$A4625&amp;"|"&amp;$C4625)</f>
        <v/>
      </c>
      <c r="R4625" s="21">
        <f>IF($A4625="","",$A4625&amp;"|"&amp;$C4625&amp;"|"&amp;$D4625)</f>
        <v/>
      </c>
      <c r="S4625" s="21">
        <f>IF($A4625="","",IFERROR(INDEX(Offerte!$D$2:$D$200,MATCH($Q4625,Offerte!$L$2:$L$200,0)),0))</f>
        <v/>
      </c>
      <c r="T4625" s="21">
        <f>IF($A4625="","",IFERROR(INDEX(Offerte!$G$2:$G$200,MATCH($Q4625,Offerte!$L$2:$L$200,0)),"NO"))</f>
        <v/>
      </c>
    </row>
    <row r="4626">
      <c r="A4626" s="10">
        <f>IF(Offerte!$A151="","",Offerte!$A151)</f>
        <v/>
      </c>
      <c r="B4626" s="10">
        <f>IF(Offerte!$A151="","",Offerte!$B151)</f>
        <v/>
      </c>
      <c r="C4626" s="10">
        <f>IF(Offerte!$A151="","",Offerte!$C151)</f>
        <v/>
      </c>
      <c r="D4626" s="10" t="inlineStr">
        <is>
          <t>B.1.1</t>
        </is>
      </c>
      <c r="E4626" s="10" t="inlineStr">
        <is>
          <t>B</t>
        </is>
      </c>
      <c r="F4626" s="10" t="inlineStr">
        <is>
          <t>Q</t>
        </is>
      </c>
      <c r="G4626" s="10" t="inlineStr">
        <is>
          <t>higher</t>
        </is>
      </c>
      <c r="H4626" s="10" t="n">
        <v>3</v>
      </c>
      <c r="I4626" s="10" t="inlineStr">
        <is>
          <t>Incremento dei posti offerti nelle fasce di punta</t>
        </is>
      </c>
      <c r="J4626" s="20" t="n"/>
      <c r="K4626" s="20" t="n"/>
      <c r="L4626" s="20" t="n"/>
      <c r="M4626" s="20" t="n"/>
      <c r="N4626" s="21">
        <f>IF($A4626="","",IFERROR(VALUE($J4626),0))</f>
        <v/>
      </c>
      <c r="O4626" s="21">
        <f>IF($A4626="",0,IF(OR($S4626&lt;&gt;1,COUNTA($J4626:$M4626)=0),0,IF(SUMPRODUCT(MAX(($C$5:$C$6173=$C4626)*($D$5:$D$6173=$D4626)*($S$5:$S$6173=1)*IFERROR($N$5:$N$6173*1,0)))&gt;0,ROUND($H4626*($N4626/SUMPRODUCT(MAX(($C$5:$C$6173=$C4626)*($D$5:$D$6173=$D4626)*($S$5:$S$6173=1)*IFERROR($N$5:$N$6173*1,0)))),4),0)))</f>
        <v/>
      </c>
      <c r="P4626" s="10" t="inlineStr">
        <is>
          <t>posti*km</t>
        </is>
      </c>
      <c r="Q4626" s="21">
        <f>IF($A4626="","",$A4626&amp;"|"&amp;$C4626)</f>
        <v/>
      </c>
      <c r="R4626" s="21">
        <f>IF($A4626="","",$A4626&amp;"|"&amp;$C4626&amp;"|"&amp;$D4626)</f>
        <v/>
      </c>
      <c r="S4626" s="21">
        <f>IF($A4626="","",IFERROR(INDEX(Offerte!$D$2:$D$200,MATCH($Q4626,Offerte!$L$2:$L$200,0)),0))</f>
        <v/>
      </c>
      <c r="T4626" s="21">
        <f>IF($A4626="","",IFERROR(INDEX(Offerte!$G$2:$G$200,MATCH($Q4626,Offerte!$L$2:$L$200,0)),"NO"))</f>
        <v/>
      </c>
    </row>
    <row r="4627">
      <c r="A4627" s="10">
        <f>IF(Offerte!$A151="","",Offerte!$A151)</f>
        <v/>
      </c>
      <c r="B4627" s="10">
        <f>IF(Offerte!$A151="","",Offerte!$B151)</f>
        <v/>
      </c>
      <c r="C4627" s="10">
        <f>IF(Offerte!$A151="","",Offerte!$C151)</f>
        <v/>
      </c>
      <c r="D4627" s="10" t="inlineStr">
        <is>
          <t>B.2.1</t>
        </is>
      </c>
      <c r="E4627" s="10" t="inlineStr">
        <is>
          <t>B</t>
        </is>
      </c>
      <c r="F4627" s="10" t="inlineStr">
        <is>
          <t>Q</t>
        </is>
      </c>
      <c r="G4627" s="10" t="inlineStr">
        <is>
          <t>higher</t>
        </is>
      </c>
      <c r="H4627" s="10" t="n">
        <v>4</v>
      </c>
      <c r="I4627" s="10" t="inlineStr">
        <is>
          <t>Corse aggiuntive nell'arco giornaliero base</t>
        </is>
      </c>
      <c r="J4627" s="20" t="n"/>
      <c r="K4627" s="20" t="n"/>
      <c r="L4627" s="20" t="n"/>
      <c r="M4627" s="20" t="n"/>
      <c r="N4627" s="21">
        <f>IF($A4627="","",IFERROR(VALUE($J4627),0))</f>
        <v/>
      </c>
      <c r="O4627" s="21">
        <f>IF($A4627="",0,IF(OR($S4627&lt;&gt;1,COUNTA($J4627:$M4627)=0),0,IF(SUMPRODUCT(MAX(($C$5:$C$6173=$C4627)*($D$5:$D$6173=$D4627)*($S$5:$S$6173=1)*IFERROR($N$5:$N$6173*1,0)))&gt;0,ROUND($H4627*($N4627/SUMPRODUCT(MAX(($C$5:$C$6173=$C4627)*($D$5:$D$6173=$D4627)*($S$5:$S$6173=1)*IFERROR($N$5:$N$6173*1,0)))),4),0)))</f>
        <v/>
      </c>
      <c r="P4627" s="10" t="inlineStr">
        <is>
          <t>corse</t>
        </is>
      </c>
      <c r="Q4627" s="21">
        <f>IF($A4627="","",$A4627&amp;"|"&amp;$C4627)</f>
        <v/>
      </c>
      <c r="R4627" s="21">
        <f>IF($A4627="","",$A4627&amp;"|"&amp;$C4627&amp;"|"&amp;$D4627)</f>
        <v/>
      </c>
      <c r="S4627" s="21">
        <f>IF($A4627="","",IFERROR(INDEX(Offerte!$D$2:$D$200,MATCH($Q4627,Offerte!$L$2:$L$200,0)),0))</f>
        <v/>
      </c>
      <c r="T4627" s="21">
        <f>IF($A4627="","",IFERROR(INDEX(Offerte!$G$2:$G$200,MATCH($Q4627,Offerte!$L$2:$L$200,0)),"NO"))</f>
        <v/>
      </c>
    </row>
    <row r="4628">
      <c r="A4628" s="10">
        <f>IF(Offerte!$A151="","",Offerte!$A151)</f>
        <v/>
      </c>
      <c r="B4628" s="10">
        <f>IF(Offerte!$A151="","",Offerte!$B151)</f>
        <v/>
      </c>
      <c r="C4628" s="10">
        <f>IF(Offerte!$A151="","",Offerte!$C151)</f>
        <v/>
      </c>
      <c r="D4628" s="10" t="inlineStr">
        <is>
          <t>B.3.1</t>
        </is>
      </c>
      <c r="E4628" s="10" t="inlineStr">
        <is>
          <t>B</t>
        </is>
      </c>
      <c r="F4628" s="10" t="inlineStr">
        <is>
          <t>Q</t>
        </is>
      </c>
      <c r="G4628" s="10" t="inlineStr">
        <is>
          <t>higher</t>
        </is>
      </c>
      <c r="H4628" s="10" t="n">
        <v>2</v>
      </c>
      <c r="I4628" s="10" t="inlineStr">
        <is>
          <t>Numero di corse aggiuntive per allungamento dell'arco di servizio giornaliero nelle fasce serali</t>
        </is>
      </c>
      <c r="J4628" s="20" t="n"/>
      <c r="K4628" s="20" t="n"/>
      <c r="L4628" s="20" t="n"/>
      <c r="M4628" s="20" t="n"/>
      <c r="N4628" s="21">
        <f>IF($A4628="","",IFERROR(VALUE($J4628),0))</f>
        <v/>
      </c>
      <c r="O4628" s="21">
        <f>IF($A4628="",0,IF(OR($S4628&lt;&gt;1,COUNTA($J4628:$M4628)=0),0,IF(SUMPRODUCT(MAX(($C$5:$C$6173=$C4628)*($D$5:$D$6173=$D4628)*($S$5:$S$6173=1)*IFERROR($N$5:$N$6173*1,0)))&gt;0,ROUND($H4628*($N4628/SUMPRODUCT(MAX(($C$5:$C$6173=$C4628)*($D$5:$D$6173=$D4628)*($S$5:$S$6173=1)*IFERROR($N$5:$N$6173*1,0)))),4),0)))</f>
        <v/>
      </c>
      <c r="P4628" s="10" t="inlineStr">
        <is>
          <t>corse</t>
        </is>
      </c>
      <c r="Q4628" s="21">
        <f>IF($A4628="","",$A4628&amp;"|"&amp;$C4628)</f>
        <v/>
      </c>
      <c r="R4628" s="21">
        <f>IF($A4628="","",$A4628&amp;"|"&amp;$C4628&amp;"|"&amp;$D4628)</f>
        <v/>
      </c>
      <c r="S4628" s="21">
        <f>IF($A4628="","",IFERROR(INDEX(Offerte!$D$2:$D$200,MATCH($Q4628,Offerte!$L$2:$L$200,0)),0))</f>
        <v/>
      </c>
      <c r="T4628" s="21">
        <f>IF($A4628="","",IFERROR(INDEX(Offerte!$G$2:$G$200,MATCH($Q4628,Offerte!$L$2:$L$200,0)),"NO"))</f>
        <v/>
      </c>
    </row>
    <row r="4629">
      <c r="A4629" s="10">
        <f>IF(Offerte!$A151="","",Offerte!$A151)</f>
        <v/>
      </c>
      <c r="B4629" s="10">
        <f>IF(Offerte!$A151="","",Offerte!$B151)</f>
        <v/>
      </c>
      <c r="C4629" s="10">
        <f>IF(Offerte!$A151="","",Offerte!$C151)</f>
        <v/>
      </c>
      <c r="D4629" s="10" t="inlineStr">
        <is>
          <t>B.4.1</t>
        </is>
      </c>
      <c r="E4629" s="10" t="inlineStr">
        <is>
          <t>B</t>
        </is>
      </c>
      <c r="F4629" s="10" t="inlineStr">
        <is>
          <t>Q</t>
        </is>
      </c>
      <c r="G4629" s="10" t="inlineStr">
        <is>
          <t>higher</t>
        </is>
      </c>
      <c r="H4629" s="10" t="n">
        <v>3</v>
      </c>
      <c r="I4629" s="10" t="inlineStr">
        <is>
          <t>Percorrenze aggiuntive offerte nel Programma d'esercizio delle prime due fasi attuative</t>
        </is>
      </c>
      <c r="J4629" s="20" t="n"/>
      <c r="K4629" s="20" t="n"/>
      <c r="L4629" s="20" t="n"/>
      <c r="M4629" s="20" t="n"/>
      <c r="N4629" s="21">
        <f>IF($A4629="","",IFERROR(VALUE($J4629),0))</f>
        <v/>
      </c>
      <c r="O4629" s="21">
        <f>IF($A4629="",0,IF(OR($S4629&lt;&gt;1,COUNTA($J4629:$M4629)=0),0,IF(SUMPRODUCT(MAX(($C$5:$C$6173=$C4629)*($D$5:$D$6173=$D4629)*($S$5:$S$6173=1)*IFERROR($N$5:$N$6173*1,0)))&gt;0,ROUND($H4629*($N4629/SUMPRODUCT(MAX(($C$5:$C$6173=$C4629)*($D$5:$D$6173=$D4629)*($S$5:$S$6173=1)*IFERROR($N$5:$N$6173*1,0)))),4),0)))</f>
        <v/>
      </c>
      <c r="P4629" s="10" t="inlineStr">
        <is>
          <t>vett*km</t>
        </is>
      </c>
      <c r="Q4629" s="21">
        <f>IF($A4629="","",$A4629&amp;"|"&amp;$C4629)</f>
        <v/>
      </c>
      <c r="R4629" s="21">
        <f>IF($A4629="","",$A4629&amp;"|"&amp;$C4629&amp;"|"&amp;$D4629)</f>
        <v/>
      </c>
      <c r="S4629" s="21">
        <f>IF($A4629="","",IFERROR(INDEX(Offerte!$D$2:$D$200,MATCH($Q4629,Offerte!$L$2:$L$200,0)),0))</f>
        <v/>
      </c>
      <c r="T4629" s="21">
        <f>IF($A4629="","",IFERROR(INDEX(Offerte!$G$2:$G$200,MATCH($Q4629,Offerte!$L$2:$L$200,0)),"NO"))</f>
        <v/>
      </c>
    </row>
    <row r="4630">
      <c r="A4630" s="10">
        <f>IF(Offerte!$A151="","",Offerte!$A151)</f>
        <v/>
      </c>
      <c r="B4630" s="10">
        <f>IF(Offerte!$A151="","",Offerte!$B151)</f>
        <v/>
      </c>
      <c r="C4630" s="10">
        <f>IF(Offerte!$A151="","",Offerte!$C151)</f>
        <v/>
      </c>
      <c r="D4630" s="10" t="inlineStr">
        <is>
          <t>B.5.1</t>
        </is>
      </c>
      <c r="E4630" s="10" t="inlineStr">
        <is>
          <t>B</t>
        </is>
      </c>
      <c r="F4630" s="10" t="inlineStr">
        <is>
          <t>D</t>
        </is>
      </c>
      <c r="G4630" s="10" t="inlineStr">
        <is>
          <t>discretionary</t>
        </is>
      </c>
      <c r="H4630" s="10" t="n">
        <v>2</v>
      </c>
      <c r="I4630" s="10" t="inlineStr">
        <is>
          <t>Efficacia del progetto di servizi complementari DRT</t>
        </is>
      </c>
      <c r="J4630" s="20" t="n"/>
      <c r="K4630" s="20" t="n"/>
      <c r="L4630" s="20" t="n"/>
      <c r="M4630" s="20" t="n"/>
      <c r="N4630" s="21">
        <f>IF($A4630="","",MAX(0,MIN(1,IFERROR(VALUE($M4630),0))))</f>
        <v/>
      </c>
      <c r="O4630" s="21">
        <f>IF($A4630="",0,IF(OR($S4630&lt;&gt;1,COUNTA($J4630:$M4630)=0),0,IF(SUMPRODUCT(MAX(($C$5:$C$6173=$C4630)*($D$5:$D$6173=$D4630)*($S$5:$S$6173=1)*IFERROR($N$5:$N$6173*1,0)))&gt;0,ROUND($H4630*($N4630/SUMPRODUCT(MAX(($C$5:$C$6173=$C4630)*($D$5:$D$6173=$D4630)*($S$5:$S$6173=1)*IFERROR($N$5:$N$6173*1,0)))),4),0)))</f>
        <v/>
      </c>
      <c r="P4630" s="10" t="inlineStr">
        <is>
          <t>coeff.</t>
        </is>
      </c>
      <c r="Q4630" s="21">
        <f>IF($A4630="","",$A4630&amp;"|"&amp;$C4630)</f>
        <v/>
      </c>
      <c r="R4630" s="21">
        <f>IF($A4630="","",$A4630&amp;"|"&amp;$C4630&amp;"|"&amp;$D4630)</f>
        <v/>
      </c>
      <c r="S4630" s="21">
        <f>IF($A4630="","",IFERROR(INDEX(Offerte!$D$2:$D$200,MATCH($Q4630,Offerte!$L$2:$L$200,0)),0))</f>
        <v/>
      </c>
      <c r="T4630" s="21">
        <f>IF($A4630="","",IFERROR(INDEX(Offerte!$G$2:$G$200,MATCH($Q4630,Offerte!$L$2:$L$200,0)),"NO"))</f>
        <v/>
      </c>
    </row>
    <row r="4631">
      <c r="A4631" s="10">
        <f>IF(Offerte!$A151="","",Offerte!$A151)</f>
        <v/>
      </c>
      <c r="B4631" s="10">
        <f>IF(Offerte!$A151="","",Offerte!$B151)</f>
        <v/>
      </c>
      <c r="C4631" s="10">
        <f>IF(Offerte!$A151="","",Offerte!$C151)</f>
        <v/>
      </c>
      <c r="D4631" s="10" t="inlineStr">
        <is>
          <t>C.1.1</t>
        </is>
      </c>
      <c r="E4631" s="10" t="inlineStr">
        <is>
          <t>C</t>
        </is>
      </c>
      <c r="F4631" s="10" t="inlineStr">
        <is>
          <t>Q</t>
        </is>
      </c>
      <c r="G4631" s="10" t="inlineStr">
        <is>
          <t>higher</t>
        </is>
      </c>
      <c r="H4631" s="10" t="n">
        <v>2</v>
      </c>
      <c r="I4631" s="10" t="inlineStr">
        <is>
          <t>Tasso di copertura del servizio con telecamere BSD</t>
        </is>
      </c>
      <c r="J4631" s="20" t="n"/>
      <c r="K4631" s="20" t="n"/>
      <c r="L4631" s="20" t="n"/>
      <c r="M4631" s="20" t="n"/>
      <c r="N4631" s="21">
        <f>IF($A4631="","",IFERROR(VALUE($K4631)/VALUE($L4631),IFERROR(VALUE($J4631),0)))</f>
        <v/>
      </c>
      <c r="O4631" s="21">
        <f>IF($A4631="",0,IF(OR($S4631&lt;&gt;1,COUNTA($J4631:$M4631)=0),0,IF(SUMPRODUCT(MAX(($C$5:$C$6173=$C4631)*($D$5:$D$6173=$D4631)*($S$5:$S$6173=1)*IFERROR($N$5:$N$6173*1,0)))&gt;0,ROUND($H4631*($N4631/SUMPRODUCT(MAX(($C$5:$C$6173=$C4631)*($D$5:$D$6173=$D4631)*($S$5:$S$6173=1)*IFERROR($N$5:$N$6173*1,0)))),4),0)))</f>
        <v/>
      </c>
      <c r="P4631" s="10" t="inlineStr">
        <is>
          <t>Autobus attrezzati con telecamere BSD / Autobus totali in offerta, incluse scorte</t>
        </is>
      </c>
      <c r="Q4631" s="21">
        <f>IF($A4631="","",$A4631&amp;"|"&amp;$C4631)</f>
        <v/>
      </c>
      <c r="R4631" s="21">
        <f>IF($A4631="","",$A4631&amp;"|"&amp;$C4631&amp;"|"&amp;$D4631)</f>
        <v/>
      </c>
      <c r="S4631" s="21">
        <f>IF($A4631="","",IFERROR(INDEX(Offerte!$D$2:$D$200,MATCH($Q4631,Offerte!$L$2:$L$200,0)),0))</f>
        <v/>
      </c>
      <c r="T4631" s="21">
        <f>IF($A4631="","",IFERROR(INDEX(Offerte!$G$2:$G$200,MATCH($Q4631,Offerte!$L$2:$L$200,0)),"NO"))</f>
        <v/>
      </c>
    </row>
    <row r="4632">
      <c r="A4632" s="10">
        <f>IF(Offerte!$A151="","",Offerte!$A151)</f>
        <v/>
      </c>
      <c r="B4632" s="10">
        <f>IF(Offerte!$A151="","",Offerte!$B151)</f>
        <v/>
      </c>
      <c r="C4632" s="10">
        <f>IF(Offerte!$A151="","",Offerte!$C151)</f>
        <v/>
      </c>
      <c r="D4632" s="10" t="inlineStr">
        <is>
          <t>C.1.2</t>
        </is>
      </c>
      <c r="E4632" s="10" t="inlineStr">
        <is>
          <t>C</t>
        </is>
      </c>
      <c r="F4632" s="10" t="inlineStr">
        <is>
          <t>Q</t>
        </is>
      </c>
      <c r="G4632" s="10" t="inlineStr">
        <is>
          <t>higher</t>
        </is>
      </c>
      <c r="H4632" s="10" t="n">
        <v>2</v>
      </c>
      <c r="I4632" s="10" t="inlineStr">
        <is>
          <t>Tasso di copertura del servizio con telecamere ADAS</t>
        </is>
      </c>
      <c r="J4632" s="20" t="n"/>
      <c r="K4632" s="20" t="n"/>
      <c r="L4632" s="20" t="n"/>
      <c r="M4632" s="20" t="n"/>
      <c r="N4632" s="21">
        <f>IF($A4632="","",IFERROR(VALUE($K4632)/VALUE($L4632),IFERROR(VALUE($J4632),0)))</f>
        <v/>
      </c>
      <c r="O4632" s="21">
        <f>IF($A4632="",0,IF(OR($S4632&lt;&gt;1,COUNTA($J4632:$M4632)=0),0,IF(SUMPRODUCT(MAX(($C$5:$C$6173=$C4632)*($D$5:$D$6173=$D4632)*($S$5:$S$6173=1)*IFERROR($N$5:$N$6173*1,0)))&gt;0,ROUND($H4632*($N4632/SUMPRODUCT(MAX(($C$5:$C$6173=$C4632)*($D$5:$D$6173=$D4632)*($S$5:$S$6173=1)*IFERROR($N$5:$N$6173*1,0)))),4),0)))</f>
        <v/>
      </c>
      <c r="P4632" s="10" t="inlineStr">
        <is>
          <t>Autobus attrezzati con telecamere ADAS / Autobus totali in offerta, incluse scorte</t>
        </is>
      </c>
      <c r="Q4632" s="21">
        <f>IF($A4632="","",$A4632&amp;"|"&amp;$C4632)</f>
        <v/>
      </c>
      <c r="R4632" s="21">
        <f>IF($A4632="","",$A4632&amp;"|"&amp;$C4632&amp;"|"&amp;$D4632)</f>
        <v/>
      </c>
      <c r="S4632" s="21">
        <f>IF($A4632="","",IFERROR(INDEX(Offerte!$D$2:$D$200,MATCH($Q4632,Offerte!$L$2:$L$200,0)),0))</f>
        <v/>
      </c>
      <c r="T4632" s="21">
        <f>IF($A4632="","",IFERROR(INDEX(Offerte!$G$2:$G$200,MATCH($Q4632,Offerte!$L$2:$L$200,0)),"NO"))</f>
        <v/>
      </c>
    </row>
    <row r="4633">
      <c r="A4633" s="10">
        <f>IF(Offerte!$A151="","",Offerte!$A151)</f>
        <v/>
      </c>
      <c r="B4633" s="10">
        <f>IF(Offerte!$A151="","",Offerte!$B151)</f>
        <v/>
      </c>
      <c r="C4633" s="10">
        <f>IF(Offerte!$A151="","",Offerte!$C151)</f>
        <v/>
      </c>
      <c r="D4633" s="10" t="inlineStr">
        <is>
          <t>C.2.1</t>
        </is>
      </c>
      <c r="E4633" s="10" t="inlineStr">
        <is>
          <t>C</t>
        </is>
      </c>
      <c r="F4633" s="10" t="inlineStr">
        <is>
          <t>Q</t>
        </is>
      </c>
      <c r="G4633" s="10" t="inlineStr">
        <is>
          <t>higher</t>
        </is>
      </c>
      <c r="H4633" s="10" t="n">
        <v>3</v>
      </c>
      <c r="I4633" s="10" t="inlineStr">
        <is>
          <t>Tasso di copertura del servizio con telecamere di bordo di videosorveglianza</t>
        </is>
      </c>
      <c r="J4633" s="20" t="n"/>
      <c r="K4633" s="20" t="n"/>
      <c r="L4633" s="20" t="n"/>
      <c r="M4633" s="20" t="n"/>
      <c r="N4633" s="21">
        <f>IF($A4633="","",IFERROR(VALUE($K4633)/VALUE($L4633),IFERROR(VALUE($J4633),0)))</f>
        <v/>
      </c>
      <c r="O4633" s="21">
        <f>IF($A4633="",0,IF(OR($S4633&lt;&gt;1,COUNTA($J4633:$M4633)=0),0,IF(SUMPRODUCT(MAX(($C$5:$C$6173=$C4633)*($D$5:$D$6173=$D4633)*($S$5:$S$6173=1)*IFERROR($N$5:$N$6173*1,0)))&gt;0,ROUND($H4633*($N4633/SUMPRODUCT(MAX(($C$5:$C$6173=$C4633)*($D$5:$D$6173=$D4633)*($S$5:$S$6173=1)*IFERROR($N$5:$N$6173*1,0)))),4),0)))</f>
        <v/>
      </c>
      <c r="P4633" s="10" t="inlineStr">
        <is>
          <t>Autobus attrezzati con videosorveglianza / Autobus totali in offerta, incluse scorte</t>
        </is>
      </c>
      <c r="Q4633" s="21">
        <f>IF($A4633="","",$A4633&amp;"|"&amp;$C4633)</f>
        <v/>
      </c>
      <c r="R4633" s="21">
        <f>IF($A4633="","",$A4633&amp;"|"&amp;$C4633&amp;"|"&amp;$D4633)</f>
        <v/>
      </c>
      <c r="S4633" s="21">
        <f>IF($A4633="","",IFERROR(INDEX(Offerte!$D$2:$D$200,MATCH($Q4633,Offerte!$L$2:$L$200,0)),0))</f>
        <v/>
      </c>
      <c r="T4633" s="21">
        <f>IF($A4633="","",IFERROR(INDEX(Offerte!$G$2:$G$200,MATCH($Q4633,Offerte!$L$2:$L$200,0)),"NO"))</f>
        <v/>
      </c>
    </row>
    <row r="4634">
      <c r="A4634" s="10">
        <f>IF(Offerte!$A151="","",Offerte!$A151)</f>
        <v/>
      </c>
      <c r="B4634" s="10">
        <f>IF(Offerte!$A151="","",Offerte!$B151)</f>
        <v/>
      </c>
      <c r="C4634" s="10">
        <f>IF(Offerte!$A151="","",Offerte!$C151)</f>
        <v/>
      </c>
      <c r="D4634" s="10" t="inlineStr">
        <is>
          <t>C.2.2</t>
        </is>
      </c>
      <c r="E4634" s="10" t="inlineStr">
        <is>
          <t>C</t>
        </is>
      </c>
      <c r="F4634" s="10" t="inlineStr">
        <is>
          <t>T</t>
        </is>
      </c>
      <c r="G4634" s="10" t="inlineStr">
        <is>
          <t>tabular</t>
        </is>
      </c>
      <c r="H4634" s="10" t="n">
        <v>1</v>
      </c>
      <c r="I4634" s="10" t="inlineStr">
        <is>
          <t>Software video/audio analisi per situazioni di pericolo</t>
        </is>
      </c>
      <c r="J4634" s="20" t="n"/>
      <c r="K4634" s="20" t="n"/>
      <c r="L4634" s="20" t="n"/>
      <c r="M4634" s="20" t="n"/>
      <c r="N4634" s="21">
        <f>IF($A4634="","",IF(IFERROR(VALUE($M4634),0)=1,1,0))</f>
        <v/>
      </c>
      <c r="O4634" s="21">
        <f>IF($A4634="",0,IF(OR($S4634&lt;&gt;1,COUNTA($J4634:$M4634)=0),0,IF($N4634=1,$H4634,0)))</f>
        <v/>
      </c>
      <c r="P4634" s="10" t="inlineStr">
        <is>
          <t>sì/no</t>
        </is>
      </c>
      <c r="Q4634" s="21">
        <f>IF($A4634="","",$A4634&amp;"|"&amp;$C4634)</f>
        <v/>
      </c>
      <c r="R4634" s="21">
        <f>IF($A4634="","",$A4634&amp;"|"&amp;$C4634&amp;"|"&amp;$D4634)</f>
        <v/>
      </c>
      <c r="S4634" s="21">
        <f>IF($A4634="","",IFERROR(INDEX(Offerte!$D$2:$D$200,MATCH($Q4634,Offerte!$L$2:$L$200,0)),0))</f>
        <v/>
      </c>
      <c r="T4634" s="21">
        <f>IF($A4634="","",IFERROR(INDEX(Offerte!$G$2:$G$200,MATCH($Q4634,Offerte!$L$2:$L$200,0)),"NO"))</f>
        <v/>
      </c>
    </row>
    <row r="4635">
      <c r="A4635" s="10">
        <f>IF(Offerte!$A151="","",Offerte!$A151)</f>
        <v/>
      </c>
      <c r="B4635" s="10">
        <f>IF(Offerte!$A151="","",Offerte!$B151)</f>
        <v/>
      </c>
      <c r="C4635" s="10">
        <f>IF(Offerte!$A151="","",Offerte!$C151)</f>
        <v/>
      </c>
      <c r="D4635" s="10" t="inlineStr">
        <is>
          <t>C.2.3</t>
        </is>
      </c>
      <c r="E4635" s="10" t="inlineStr">
        <is>
          <t>C</t>
        </is>
      </c>
      <c r="F4635" s="10" t="inlineStr">
        <is>
          <t>T</t>
        </is>
      </c>
      <c r="G4635" s="10" t="inlineStr">
        <is>
          <t>tabular</t>
        </is>
      </c>
      <c r="H4635" s="10" t="n">
        <v>1</v>
      </c>
      <c r="I4635" s="10" t="inlineStr">
        <is>
          <t>Collegamento con centrale qualificata di pronto intervento</t>
        </is>
      </c>
      <c r="J4635" s="20" t="n"/>
      <c r="K4635" s="20" t="n"/>
      <c r="L4635" s="20" t="n"/>
      <c r="M4635" s="20" t="n"/>
      <c r="N4635" s="21">
        <f>IF($A4635="","",IF(IFERROR(VALUE($M4635),0)=1,1,0))</f>
        <v/>
      </c>
      <c r="O4635" s="21">
        <f>IF($A4635="",0,IF(OR($S4635&lt;&gt;1,COUNTA($J4635:$M4635)=0),0,IF($N4635=1,$H4635,0)))</f>
        <v/>
      </c>
      <c r="P4635" s="10" t="inlineStr">
        <is>
          <t>sì/no</t>
        </is>
      </c>
      <c r="Q4635" s="21">
        <f>IF($A4635="","",$A4635&amp;"|"&amp;$C4635)</f>
        <v/>
      </c>
      <c r="R4635" s="21">
        <f>IF($A4635="","",$A4635&amp;"|"&amp;$C4635&amp;"|"&amp;$D4635)</f>
        <v/>
      </c>
      <c r="S4635" s="21">
        <f>IF($A4635="","",IFERROR(INDEX(Offerte!$D$2:$D$200,MATCH($Q4635,Offerte!$L$2:$L$200,0)),0))</f>
        <v/>
      </c>
      <c r="T4635" s="21">
        <f>IF($A4635="","",IFERROR(INDEX(Offerte!$G$2:$G$200,MATCH($Q4635,Offerte!$L$2:$L$200,0)),"NO"))</f>
        <v/>
      </c>
    </row>
    <row r="4636">
      <c r="A4636" s="10">
        <f>IF(Offerte!$A151="","",Offerte!$A151)</f>
        <v/>
      </c>
      <c r="B4636" s="10">
        <f>IF(Offerte!$A151="","",Offerte!$B151)</f>
        <v/>
      </c>
      <c r="C4636" s="10">
        <f>IF(Offerte!$A151="","",Offerte!$C151)</f>
        <v/>
      </c>
      <c r="D4636" s="10" t="inlineStr">
        <is>
          <t>C.2.4</t>
        </is>
      </c>
      <c r="E4636" s="10" t="inlineStr">
        <is>
          <t>C</t>
        </is>
      </c>
      <c r="F4636" s="10" t="inlineStr">
        <is>
          <t>Q</t>
        </is>
      </c>
      <c r="G4636" s="10" t="inlineStr">
        <is>
          <t>higher</t>
        </is>
      </c>
      <c r="H4636" s="10" t="n">
        <v>1</v>
      </c>
      <c r="I4636" s="10" t="inlineStr">
        <is>
          <t>Tasso di copertura del servizio con dispositivi per la chiamata di emergenza del conducente</t>
        </is>
      </c>
      <c r="J4636" s="20" t="n"/>
      <c r="K4636" s="20" t="n"/>
      <c r="L4636" s="20" t="n"/>
      <c r="M4636" s="20" t="n"/>
      <c r="N4636" s="21">
        <f>IF($A4636="","",IFERROR(VALUE($K4636)/VALUE($L4636),IFERROR(VALUE($J4636),0)))</f>
        <v/>
      </c>
      <c r="O4636" s="21">
        <f>IF($A4636="",0,IF(OR($S4636&lt;&gt;1,COUNTA($J4636:$M4636)=0),0,IF(SUMPRODUCT(MAX(($C$5:$C$6173=$C4636)*($D$5:$D$6173=$D4636)*($S$5:$S$6173=1)*IFERROR($N$5:$N$6173*1,0)))&gt;0,ROUND($H4636*($N4636/SUMPRODUCT(MAX(($C$5:$C$6173=$C4636)*($D$5:$D$6173=$D4636)*($S$5:$S$6173=1)*IFERROR($N$5:$N$6173*1,0)))),4),0)))</f>
        <v/>
      </c>
      <c r="P4636" s="10" t="inlineStr">
        <is>
          <t>Autobus attrezzati con chiamata di emergenza / Autobus totali in offerta, incluse scorte</t>
        </is>
      </c>
      <c r="Q4636" s="21">
        <f>IF($A4636="","",$A4636&amp;"|"&amp;$C4636)</f>
        <v/>
      </c>
      <c r="R4636" s="21">
        <f>IF($A4636="","",$A4636&amp;"|"&amp;$C4636&amp;"|"&amp;$D4636)</f>
        <v/>
      </c>
      <c r="S4636" s="21">
        <f>IF($A4636="","",IFERROR(INDEX(Offerte!$D$2:$D$200,MATCH($Q4636,Offerte!$L$2:$L$200,0)),0))</f>
        <v/>
      </c>
      <c r="T4636" s="21">
        <f>IF($A4636="","",IFERROR(INDEX(Offerte!$G$2:$G$200,MATCH($Q4636,Offerte!$L$2:$L$200,0)),"NO"))</f>
        <v/>
      </c>
    </row>
    <row r="4637">
      <c r="A4637" s="10">
        <f>IF(Offerte!$A151="","",Offerte!$A151)</f>
        <v/>
      </c>
      <c r="B4637" s="10">
        <f>IF(Offerte!$A151="","",Offerte!$B151)</f>
        <v/>
      </c>
      <c r="C4637" s="10">
        <f>IF(Offerte!$A151="","",Offerte!$C151)</f>
        <v/>
      </c>
      <c r="D4637" s="10" t="inlineStr">
        <is>
          <t>C.3.1</t>
        </is>
      </c>
      <c r="E4637" s="10" t="inlineStr">
        <is>
          <t>C</t>
        </is>
      </c>
      <c r="F4637" s="10" t="inlineStr">
        <is>
          <t>Q</t>
        </is>
      </c>
      <c r="G4637" s="10" t="inlineStr">
        <is>
          <t>higher</t>
        </is>
      </c>
      <c r="H4637" s="10" t="n">
        <v>2</v>
      </c>
      <c r="I4637" s="10" t="inlineStr">
        <is>
          <t>Tasso di copertura del servizio con dispositivi di informazione dinamica a bordo mezzo</t>
        </is>
      </c>
      <c r="J4637" s="20" t="n"/>
      <c r="K4637" s="20" t="n"/>
      <c r="L4637" s="20" t="n"/>
      <c r="M4637" s="20" t="n"/>
      <c r="N4637" s="21">
        <f>IF($A4637="","",IFERROR(VALUE($K4637)/VALUE($L4637),IFERROR(VALUE($J4637),0)))</f>
        <v/>
      </c>
      <c r="O4637" s="21">
        <f>IF($A4637="",0,IF(OR($S4637&lt;&gt;1,COUNTA($J4637:$M4637)=0),0,IF(SUMPRODUCT(MAX(($C$5:$C$6173=$C4637)*($D$5:$D$6173=$D4637)*($S$5:$S$6173=1)*IFERROR($N$5:$N$6173*1,0)))&gt;0,ROUND($H4637*($N4637/SUMPRODUCT(MAX(($C$5:$C$6173=$C4637)*($D$5:$D$6173=$D4637)*($S$5:$S$6173=1)*IFERROR($N$5:$N$6173*1,0)))),4),0)))</f>
        <v/>
      </c>
      <c r="P4637" s="10" t="inlineStr">
        <is>
          <t>Autobus con monitor e indicatori vocali / Autobus totali in offerta, incluse scorte</t>
        </is>
      </c>
      <c r="Q4637" s="21">
        <f>IF($A4637="","",$A4637&amp;"|"&amp;$C4637)</f>
        <v/>
      </c>
      <c r="R4637" s="21">
        <f>IF($A4637="","",$A4637&amp;"|"&amp;$C4637&amp;"|"&amp;$D4637)</f>
        <v/>
      </c>
      <c r="S4637" s="21">
        <f>IF($A4637="","",IFERROR(INDEX(Offerte!$D$2:$D$200,MATCH($Q4637,Offerte!$L$2:$L$200,0)),0))</f>
        <v/>
      </c>
      <c r="T4637" s="21">
        <f>IF($A4637="","",IFERROR(INDEX(Offerte!$G$2:$G$200,MATCH($Q4637,Offerte!$L$2:$L$200,0)),"NO"))</f>
        <v/>
      </c>
    </row>
    <row r="4638">
      <c r="A4638" s="10">
        <f>IF(Offerte!$A151="","",Offerte!$A151)</f>
        <v/>
      </c>
      <c r="B4638" s="10">
        <f>IF(Offerte!$A151="","",Offerte!$B151)</f>
        <v/>
      </c>
      <c r="C4638" s="10">
        <f>IF(Offerte!$A151="","",Offerte!$C151)</f>
        <v/>
      </c>
      <c r="D4638" s="10" t="inlineStr">
        <is>
          <t>C.3.2</t>
        </is>
      </c>
      <c r="E4638" s="10" t="inlineStr">
        <is>
          <t>C</t>
        </is>
      </c>
      <c r="F4638" s="10" t="inlineStr">
        <is>
          <t>T</t>
        </is>
      </c>
      <c r="G4638" s="10" t="inlineStr">
        <is>
          <t>tabular</t>
        </is>
      </c>
      <c r="H4638" s="10" t="n">
        <v>2</v>
      </c>
      <c r="I4638" s="10" t="inlineStr">
        <is>
          <t>Informazioni a bordo su coincidenze ai nodi</t>
        </is>
      </c>
      <c r="J4638" s="20" t="n"/>
      <c r="K4638" s="20" t="n"/>
      <c r="L4638" s="20" t="n"/>
      <c r="M4638" s="20" t="n"/>
      <c r="N4638" s="21">
        <f>IF($A4638="","",IF(IFERROR(VALUE($M4638),0)=1,1,0))</f>
        <v/>
      </c>
      <c r="O4638" s="21">
        <f>IF($A4638="",0,IF(OR($S4638&lt;&gt;1,COUNTA($J4638:$M4638)=0),0,IF(AND($N4638=1,IFERROR(SUMIFS($N$5:$N$6173,$Q$5:$Q$6173,$Q4638,$D$5:$D$6173,"C.3.1"),0)&gt;=0.5),$H4638,0)))</f>
        <v/>
      </c>
      <c r="P4638" s="10" t="inlineStr">
        <is>
          <t>Dipende da C.3.1 &gt;= 0.5</t>
        </is>
      </c>
      <c r="Q4638" s="21">
        <f>IF($A4638="","",$A4638&amp;"|"&amp;$C4638)</f>
        <v/>
      </c>
      <c r="R4638" s="21">
        <f>IF($A4638="","",$A4638&amp;"|"&amp;$C4638&amp;"|"&amp;$D4638)</f>
        <v/>
      </c>
      <c r="S4638" s="21">
        <f>IF($A4638="","",IFERROR(INDEX(Offerte!$D$2:$D$200,MATCH($Q4638,Offerte!$L$2:$L$200,0)),0))</f>
        <v/>
      </c>
      <c r="T4638" s="21">
        <f>IF($A4638="","",IFERROR(INDEX(Offerte!$G$2:$G$200,MATCH($Q4638,Offerte!$L$2:$L$200,0)),"NO"))</f>
        <v/>
      </c>
    </row>
    <row r="4639">
      <c r="A4639" s="10">
        <f>IF(Offerte!$A151="","",Offerte!$A151)</f>
        <v/>
      </c>
      <c r="B4639" s="10">
        <f>IF(Offerte!$A151="","",Offerte!$B151)</f>
        <v/>
      </c>
      <c r="C4639" s="10">
        <f>IF(Offerte!$A151="","",Offerte!$C151)</f>
        <v/>
      </c>
      <c r="D4639" s="10" t="inlineStr">
        <is>
          <t>D.1.1</t>
        </is>
      </c>
      <c r="E4639" s="10" t="inlineStr">
        <is>
          <t>D</t>
        </is>
      </c>
      <c r="F4639" s="10" t="inlineStr">
        <is>
          <t>Q</t>
        </is>
      </c>
      <c r="G4639" s="10" t="inlineStr">
        <is>
          <t>higher</t>
        </is>
      </c>
      <c r="H4639" s="10" t="n">
        <v>3</v>
      </c>
      <c r="I4639" s="10" t="inlineStr">
        <is>
          <t>Installazione di pensiline</t>
        </is>
      </c>
      <c r="J4639" s="20" t="n"/>
      <c r="K4639" s="20" t="n"/>
      <c r="L4639" s="20" t="n"/>
      <c r="M4639" s="20" t="n"/>
      <c r="N4639" s="21">
        <f>IF($A4639="","",IFERROR(VALUE($J4639),0))</f>
        <v/>
      </c>
      <c r="O4639" s="21">
        <f>IF($A4639="",0,IF(OR($S4639&lt;&gt;1,COUNTA($J4639:$M4639)=0),0,IF(SUMPRODUCT(MAX(($C$5:$C$6173=$C4639)*($D$5:$D$6173=$D4639)*($S$5:$S$6173=1)*IFERROR($N$5:$N$6173*1,0)))&gt;0,ROUND($H4639*($N4639/SUMPRODUCT(MAX(($C$5:$C$6173=$C4639)*($D$5:$D$6173=$D4639)*($S$5:$S$6173=1)*IFERROR($N$5:$N$6173*1,0)))),4),0)))</f>
        <v/>
      </c>
      <c r="P4639" s="10" t="inlineStr">
        <is>
          <t>fermate</t>
        </is>
      </c>
      <c r="Q4639" s="21">
        <f>IF($A4639="","",$A4639&amp;"|"&amp;$C4639)</f>
        <v/>
      </c>
      <c r="R4639" s="21">
        <f>IF($A4639="","",$A4639&amp;"|"&amp;$C4639&amp;"|"&amp;$D4639)</f>
        <v/>
      </c>
      <c r="S4639" s="21">
        <f>IF($A4639="","",IFERROR(INDEX(Offerte!$D$2:$D$200,MATCH($Q4639,Offerte!$L$2:$L$200,0)),0))</f>
        <v/>
      </c>
      <c r="T4639" s="21">
        <f>IF($A4639="","",IFERROR(INDEX(Offerte!$G$2:$G$200,MATCH($Q4639,Offerte!$L$2:$L$200,0)),"NO"))</f>
        <v/>
      </c>
    </row>
    <row r="4640">
      <c r="A4640" s="10">
        <f>IF(Offerte!$A151="","",Offerte!$A151)</f>
        <v/>
      </c>
      <c r="B4640" s="10">
        <f>IF(Offerte!$A151="","",Offerte!$B151)</f>
        <v/>
      </c>
      <c r="C4640" s="10">
        <f>IF(Offerte!$A151="","",Offerte!$C151)</f>
        <v/>
      </c>
      <c r="D4640" s="10" t="inlineStr">
        <is>
          <t>D.1.2</t>
        </is>
      </c>
      <c r="E4640" s="10" t="inlineStr">
        <is>
          <t>D</t>
        </is>
      </c>
      <c r="F4640" s="10" t="inlineStr">
        <is>
          <t>Q</t>
        </is>
      </c>
      <c r="G4640" s="10" t="inlineStr">
        <is>
          <t>higher</t>
        </is>
      </c>
      <c r="H4640" s="10" t="n">
        <v>3</v>
      </c>
      <c r="I4640" s="10" t="inlineStr">
        <is>
          <t>Installazione di paline di fermata conformi alla DGR 581/2023</t>
        </is>
      </c>
      <c r="J4640" s="20" t="n"/>
      <c r="K4640" s="20" t="n"/>
      <c r="L4640" s="20" t="n"/>
      <c r="M4640" s="20" t="n"/>
      <c r="N4640" s="21">
        <f>IF($A4640="","",IFERROR(VALUE($J4640),0))</f>
        <v/>
      </c>
      <c r="O4640" s="21">
        <f>IF($A4640="",0,IF(OR($S4640&lt;&gt;1,COUNTA($J4640:$M4640)=0),0,IF(SUMPRODUCT(MAX(($C$5:$C$6173=$C4640)*($D$5:$D$6173=$D4640)*($S$5:$S$6173=1)*IFERROR($N$5:$N$6173*1,0)))&gt;0,ROUND($H4640*($N4640/SUMPRODUCT(MAX(($C$5:$C$6173=$C4640)*($D$5:$D$6173=$D4640)*($S$5:$S$6173=1)*IFERROR($N$5:$N$6173*1,0)))),4),0)))</f>
        <v/>
      </c>
      <c r="P4640" s="10" t="inlineStr">
        <is>
          <t>fermate</t>
        </is>
      </c>
      <c r="Q4640" s="21">
        <f>IF($A4640="","",$A4640&amp;"|"&amp;$C4640)</f>
        <v/>
      </c>
      <c r="R4640" s="21">
        <f>IF($A4640="","",$A4640&amp;"|"&amp;$C4640&amp;"|"&amp;$D4640)</f>
        <v/>
      </c>
      <c r="S4640" s="21">
        <f>IF($A4640="","",IFERROR(INDEX(Offerte!$D$2:$D$200,MATCH($Q4640,Offerte!$L$2:$L$200,0)),0))</f>
        <v/>
      </c>
      <c r="T4640" s="21">
        <f>IF($A4640="","",IFERROR(INDEX(Offerte!$G$2:$G$200,MATCH($Q4640,Offerte!$L$2:$L$200,0)),"NO"))</f>
        <v/>
      </c>
    </row>
    <row r="4641">
      <c r="A4641" s="10">
        <f>IF(Offerte!$A151="","",Offerte!$A151)</f>
        <v/>
      </c>
      <c r="B4641" s="10">
        <f>IF(Offerte!$A151="","",Offerte!$B151)</f>
        <v/>
      </c>
      <c r="C4641" s="10">
        <f>IF(Offerte!$A151="","",Offerte!$C151)</f>
        <v/>
      </c>
      <c r="D4641" s="10" t="inlineStr">
        <is>
          <t>D.1.3</t>
        </is>
      </c>
      <c r="E4641" s="10" t="inlineStr">
        <is>
          <t>D</t>
        </is>
      </c>
      <c r="F4641" s="10" t="inlineStr">
        <is>
          <t>Q</t>
        </is>
      </c>
      <c r="G4641" s="10" t="inlineStr">
        <is>
          <t>higher</t>
        </is>
      </c>
      <c r="H4641" s="10" t="n">
        <v>2</v>
      </c>
      <c r="I4641" s="10" t="inlineStr">
        <is>
          <t>Display informativi connessi alle fermate</t>
        </is>
      </c>
      <c r="J4641" s="20" t="n"/>
      <c r="K4641" s="20" t="n"/>
      <c r="L4641" s="20" t="n"/>
      <c r="M4641" s="20" t="n"/>
      <c r="N4641" s="21">
        <f>IF($A4641="","",IFERROR(VALUE($J4641),0))</f>
        <v/>
      </c>
      <c r="O4641" s="21">
        <f>IF($A4641="",0,IF(OR($S4641&lt;&gt;1,COUNTA($J4641:$M4641)=0),0,IF(SUMPRODUCT(MAX(($C$5:$C$6173=$C4641)*($D$5:$D$6173=$D4641)*($S$5:$S$6173=1)*IFERROR($N$5:$N$6173*1,0)))&gt;0,ROUND($H4641*($N4641/SUMPRODUCT(MAX(($C$5:$C$6173=$C4641)*($D$5:$D$6173=$D4641)*($S$5:$S$6173=1)*IFERROR($N$5:$N$6173*1,0)))),4),0)))</f>
        <v/>
      </c>
      <c r="P4641" s="10" t="inlineStr">
        <is>
          <t>fermate</t>
        </is>
      </c>
      <c r="Q4641" s="21">
        <f>IF($A4641="","",$A4641&amp;"|"&amp;$C4641)</f>
        <v/>
      </c>
      <c r="R4641" s="21">
        <f>IF($A4641="","",$A4641&amp;"|"&amp;$C4641&amp;"|"&amp;$D4641)</f>
        <v/>
      </c>
      <c r="S4641" s="21">
        <f>IF($A4641="","",IFERROR(INDEX(Offerte!$D$2:$D$200,MATCH($Q4641,Offerte!$L$2:$L$200,0)),0))</f>
        <v/>
      </c>
      <c r="T4641" s="21">
        <f>IF($A4641="","",IFERROR(INDEX(Offerte!$G$2:$G$200,MATCH($Q4641,Offerte!$L$2:$L$200,0)),"NO"))</f>
        <v/>
      </c>
    </row>
    <row r="4642">
      <c r="A4642" s="10">
        <f>IF(Offerte!$A151="","",Offerte!$A151)</f>
        <v/>
      </c>
      <c r="B4642" s="10">
        <f>IF(Offerte!$A151="","",Offerte!$B151)</f>
        <v/>
      </c>
      <c r="C4642" s="10">
        <f>IF(Offerte!$A151="","",Offerte!$C151)</f>
        <v/>
      </c>
      <c r="D4642" s="10" t="inlineStr">
        <is>
          <t>D.2.1</t>
        </is>
      </c>
      <c r="E4642" s="10" t="inlineStr">
        <is>
          <t>D</t>
        </is>
      </c>
      <c r="F4642" s="10" t="inlineStr">
        <is>
          <t>Q</t>
        </is>
      </c>
      <c r="G4642" s="10" t="inlineStr">
        <is>
          <t>higher</t>
        </is>
      </c>
      <c r="H4642" s="10" t="n">
        <v>2</v>
      </c>
      <c r="I4642" s="10" t="inlineStr">
        <is>
          <t>Segnali tattili Loges-Vet-Evolution</t>
        </is>
      </c>
      <c r="J4642" s="20" t="n"/>
      <c r="K4642" s="20" t="n"/>
      <c r="L4642" s="20" t="n"/>
      <c r="M4642" s="20" t="n"/>
      <c r="N4642" s="21">
        <f>IF($A4642="","",IFERROR(VALUE($J4642),0))</f>
        <v/>
      </c>
      <c r="O4642" s="21">
        <f>IF($A4642="",0,IF(OR($S4642&lt;&gt;1,COUNTA($J4642:$M4642)=0),0,IF(SUMPRODUCT(MAX(($C$5:$C$6173=$C4642)*($D$5:$D$6173=$D4642)*($S$5:$S$6173=1)*IFERROR($N$5:$N$6173*1,0)))&gt;0,ROUND($H4642*($N4642/SUMPRODUCT(MAX(($C$5:$C$6173=$C4642)*($D$5:$D$6173=$D4642)*($S$5:$S$6173=1)*IFERROR($N$5:$N$6173*1,0)))),4),0)))</f>
        <v/>
      </c>
      <c r="P4642" s="10" t="inlineStr">
        <is>
          <t>fermate</t>
        </is>
      </c>
      <c r="Q4642" s="21">
        <f>IF($A4642="","",$A4642&amp;"|"&amp;$C4642)</f>
        <v/>
      </c>
      <c r="R4642" s="21">
        <f>IF($A4642="","",$A4642&amp;"|"&amp;$C4642&amp;"|"&amp;$D4642)</f>
        <v/>
      </c>
      <c r="S4642" s="21">
        <f>IF($A4642="","",IFERROR(INDEX(Offerte!$D$2:$D$200,MATCH($Q4642,Offerte!$L$2:$L$200,0)),0))</f>
        <v/>
      </c>
      <c r="T4642" s="21">
        <f>IF($A4642="","",IFERROR(INDEX(Offerte!$G$2:$G$200,MATCH($Q4642,Offerte!$L$2:$L$200,0)),"NO"))</f>
        <v/>
      </c>
    </row>
    <row r="4643">
      <c r="A4643" s="10">
        <f>IF(Offerte!$A151="","",Offerte!$A151)</f>
        <v/>
      </c>
      <c r="B4643" s="10">
        <f>IF(Offerte!$A151="","",Offerte!$B151)</f>
        <v/>
      </c>
      <c r="C4643" s="10">
        <f>IF(Offerte!$A151="","",Offerte!$C151)</f>
        <v/>
      </c>
      <c r="D4643" s="10" t="inlineStr">
        <is>
          <t>E.1.1</t>
        </is>
      </c>
      <c r="E4643" s="10" t="inlineStr">
        <is>
          <t>E</t>
        </is>
      </c>
      <c r="F4643" s="10" t="inlineStr">
        <is>
          <t>T</t>
        </is>
      </c>
      <c r="G4643" s="10" t="inlineStr">
        <is>
          <t>tabular</t>
        </is>
      </c>
      <c r="H4643" s="10" t="n">
        <v>2</v>
      </c>
      <c r="I4643" s="10" t="inlineStr">
        <is>
          <t>Mobile app con travel planner PRM</t>
        </is>
      </c>
      <c r="J4643" s="20" t="n"/>
      <c r="K4643" s="20" t="n"/>
      <c r="L4643" s="20" t="n"/>
      <c r="M4643" s="20" t="n"/>
      <c r="N4643" s="21">
        <f>IF($A4643="","",IF(IFERROR(VALUE($M4643),0)=1,1,0))</f>
        <v/>
      </c>
      <c r="O4643" s="21">
        <f>IF($A4643="",0,IF(OR($S4643&lt;&gt;1,COUNTA($J4643:$M4643)=0),0,IF($N4643=1,$H4643,0)))</f>
        <v/>
      </c>
      <c r="P4643" s="10" t="inlineStr">
        <is>
          <t>sì/no</t>
        </is>
      </c>
      <c r="Q4643" s="21">
        <f>IF($A4643="","",$A4643&amp;"|"&amp;$C4643)</f>
        <v/>
      </c>
      <c r="R4643" s="21">
        <f>IF($A4643="","",$A4643&amp;"|"&amp;$C4643&amp;"|"&amp;$D4643)</f>
        <v/>
      </c>
      <c r="S4643" s="21">
        <f>IF($A4643="","",IFERROR(INDEX(Offerte!$D$2:$D$200,MATCH($Q4643,Offerte!$L$2:$L$200,0)),0))</f>
        <v/>
      </c>
      <c r="T4643" s="21">
        <f>IF($A4643="","",IFERROR(INDEX(Offerte!$G$2:$G$200,MATCH($Q4643,Offerte!$L$2:$L$200,0)),"NO"))</f>
        <v/>
      </c>
    </row>
    <row r="4644">
      <c r="A4644" s="10">
        <f>IF(Offerte!$A151="","",Offerte!$A151)</f>
        <v/>
      </c>
      <c r="B4644" s="10">
        <f>IF(Offerte!$A151="","",Offerte!$B151)</f>
        <v/>
      </c>
      <c r="C4644" s="10">
        <f>IF(Offerte!$A151="","",Offerte!$C151)</f>
        <v/>
      </c>
      <c r="D4644" s="10" t="inlineStr">
        <is>
          <t>E.2.1</t>
        </is>
      </c>
      <c r="E4644" s="10" t="inlineStr">
        <is>
          <t>E</t>
        </is>
      </c>
      <c r="F4644" s="10" t="inlineStr">
        <is>
          <t>D</t>
        </is>
      </c>
      <c r="G4644" s="10" t="inlineStr">
        <is>
          <t>discretionary</t>
        </is>
      </c>
      <c r="H4644" s="10" t="n">
        <v>2</v>
      </c>
      <c r="I4644" s="10" t="inlineStr">
        <is>
          <t>Altre azioni informative e rapporti con gli utenti</t>
        </is>
      </c>
      <c r="J4644" s="20" t="n"/>
      <c r="K4644" s="20" t="n"/>
      <c r="L4644" s="20" t="n"/>
      <c r="M4644" s="20" t="n"/>
      <c r="N4644" s="21">
        <f>IF($A4644="","",MAX(0,MIN(1,IFERROR(VALUE($M4644),0))))</f>
        <v/>
      </c>
      <c r="O4644" s="21">
        <f>IF($A4644="",0,IF(OR($S4644&lt;&gt;1,COUNTA($J4644:$M4644)=0),0,IF(SUMPRODUCT(MAX(($C$5:$C$6173=$C4644)*($D$5:$D$6173=$D4644)*($S$5:$S$6173=1)*IFERROR($N$5:$N$6173*1,0)))&gt;0,ROUND($H4644*($N4644/SUMPRODUCT(MAX(($C$5:$C$6173=$C4644)*($D$5:$D$6173=$D4644)*($S$5:$S$6173=1)*IFERROR($N$5:$N$6173*1,0)))),4),0)))</f>
        <v/>
      </c>
      <c r="P4644" s="10" t="inlineStr">
        <is>
          <t>coeff.</t>
        </is>
      </c>
      <c r="Q4644" s="21">
        <f>IF($A4644="","",$A4644&amp;"|"&amp;$C4644)</f>
        <v/>
      </c>
      <c r="R4644" s="21">
        <f>IF($A4644="","",$A4644&amp;"|"&amp;$C4644&amp;"|"&amp;$D4644)</f>
        <v/>
      </c>
      <c r="S4644" s="21">
        <f>IF($A4644="","",IFERROR(INDEX(Offerte!$D$2:$D$200,MATCH($Q4644,Offerte!$L$2:$L$200,0)),0))</f>
        <v/>
      </c>
      <c r="T4644" s="21">
        <f>IF($A4644="","",IFERROR(INDEX(Offerte!$G$2:$G$200,MATCH($Q4644,Offerte!$L$2:$L$200,0)),"NO"))</f>
        <v/>
      </c>
    </row>
    <row r="4645">
      <c r="A4645" s="10">
        <f>IF(Offerte!$A151="","",Offerte!$A151)</f>
        <v/>
      </c>
      <c r="B4645" s="10">
        <f>IF(Offerte!$A151="","",Offerte!$B151)</f>
        <v/>
      </c>
      <c r="C4645" s="10">
        <f>IF(Offerte!$A151="","",Offerte!$C151)</f>
        <v/>
      </c>
      <c r="D4645" s="10" t="inlineStr">
        <is>
          <t>F.1.1</t>
        </is>
      </c>
      <c r="E4645" s="10" t="inlineStr">
        <is>
          <t>F</t>
        </is>
      </c>
      <c r="F4645" s="10" t="inlineStr">
        <is>
          <t>Q</t>
        </is>
      </c>
      <c r="G4645" s="10" t="inlineStr">
        <is>
          <t>lower</t>
        </is>
      </c>
      <c r="H4645" s="10" t="n">
        <v>7</v>
      </c>
      <c r="I4645" s="10" t="inlineStr">
        <is>
          <t>Performance ambientali del parco mezzi adibito al servizio - I_CEA</t>
        </is>
      </c>
      <c r="J4645" s="20" t="n"/>
      <c r="K4645" s="20" t="n"/>
      <c r="L4645" s="20" t="n"/>
      <c r="M4645" s="20" t="n"/>
      <c r="N4645" s="21">
        <f>IF($A4645="","",IFERROR(VALUE($J4645),0))</f>
        <v/>
      </c>
      <c r="O4645" s="21">
        <f>IF($A4645="",0,IF(OR($S4645&lt;&gt;1,COUNTA($J4645:$M4645)=0),0,IF(AND(IFERROR(AGGREGATE(15,6,$N$5:$N$6173/(($C$5:$C$6173=$C4645)*($D$5:$D$6173=$D4645)*($S$5:$S$6173=1)*($N$5:$N$6173&gt;0)),1),0)&gt;0,$N4645&gt;0),ROUND($H4645*(IFERROR(AGGREGATE(15,6,$N$5:$N$6173/(($C$5:$C$6173=$C4645)*($D$5:$D$6173=$D4645)*($S$5:$S$6173=1)*($N$5:$N$6173&gt;0)),1),0)/$N4645),4),0)))</f>
        <v/>
      </c>
      <c r="P4645" s="10" t="inlineStr">
        <is>
          <t>indice</t>
        </is>
      </c>
      <c r="Q4645" s="21">
        <f>IF($A4645="","",$A4645&amp;"|"&amp;$C4645)</f>
        <v/>
      </c>
      <c r="R4645" s="21">
        <f>IF($A4645="","",$A4645&amp;"|"&amp;$C4645&amp;"|"&amp;$D4645)</f>
        <v/>
      </c>
      <c r="S4645" s="21">
        <f>IF($A4645="","",IFERROR(INDEX(Offerte!$D$2:$D$200,MATCH($Q4645,Offerte!$L$2:$L$200,0)),0))</f>
        <v/>
      </c>
      <c r="T4645" s="21">
        <f>IF($A4645="","",IFERROR(INDEX(Offerte!$G$2:$G$200,MATCH($Q4645,Offerte!$L$2:$L$200,0)),"NO"))</f>
        <v/>
      </c>
    </row>
    <row r="4646">
      <c r="A4646" s="10">
        <f>IF(Offerte!$A151="","",Offerte!$A151)</f>
        <v/>
      </c>
      <c r="B4646" s="10">
        <f>IF(Offerte!$A151="","",Offerte!$B151)</f>
        <v/>
      </c>
      <c r="C4646" s="10">
        <f>IF(Offerte!$A151="","",Offerte!$C151)</f>
        <v/>
      </c>
      <c r="D4646" s="10" t="inlineStr">
        <is>
          <t>F.2.1</t>
        </is>
      </c>
      <c r="E4646" s="10" t="inlineStr">
        <is>
          <t>F</t>
        </is>
      </c>
      <c r="F4646" s="10" t="inlineStr">
        <is>
          <t>Q</t>
        </is>
      </c>
      <c r="G4646" s="10" t="inlineStr">
        <is>
          <t>higher</t>
        </is>
      </c>
      <c r="H4646" s="10" t="n">
        <v>2</v>
      </c>
      <c r="I4646" s="10" t="inlineStr">
        <is>
          <t>Tasso di copertura del servizio con dispositivi ECO-DRIVER</t>
        </is>
      </c>
      <c r="J4646" s="20" t="n"/>
      <c r="K4646" s="20" t="n"/>
      <c r="L4646" s="20" t="n"/>
      <c r="M4646" s="20" t="n"/>
      <c r="N4646" s="21">
        <f>IF($A4646="","",IFERROR(VALUE($K4646)/VALUE($L4646),IFERROR(VALUE($J4646),0)))</f>
        <v/>
      </c>
      <c r="O4646" s="21">
        <f>IF($A4646="",0,IF(OR($S4646&lt;&gt;1,COUNTA($J4646:$M4646)=0),0,IF(SUMPRODUCT(MAX(($C$5:$C$6173=$C4646)*($D$5:$D$6173=$D4646)*($S$5:$S$6173=1)*IFERROR($N$5:$N$6173*1,0)))&gt;0,ROUND($H4646*($N4646/SUMPRODUCT(MAX(($C$5:$C$6173=$C4646)*($D$5:$D$6173=$D4646)*($S$5:$S$6173=1)*IFERROR($N$5:$N$6173*1,0)))),4),0)))</f>
        <v/>
      </c>
      <c r="P4646" s="10" t="inlineStr">
        <is>
          <t>Autobus attrezzati con dispositivi ECO-DRIVER / Autobus totali in offerta, incluse scorte</t>
        </is>
      </c>
      <c r="Q4646" s="21">
        <f>IF($A4646="","",$A4646&amp;"|"&amp;$C4646)</f>
        <v/>
      </c>
      <c r="R4646" s="21">
        <f>IF($A4646="","",$A4646&amp;"|"&amp;$C4646&amp;"|"&amp;$D4646)</f>
        <v/>
      </c>
      <c r="S4646" s="21">
        <f>IF($A4646="","",IFERROR(INDEX(Offerte!$D$2:$D$200,MATCH($Q4646,Offerte!$L$2:$L$200,0)),0))</f>
        <v/>
      </c>
      <c r="T4646" s="21">
        <f>IF($A4646="","",IFERROR(INDEX(Offerte!$G$2:$G$200,MATCH($Q4646,Offerte!$L$2:$L$200,0)),"NO"))</f>
        <v/>
      </c>
    </row>
    <row r="4647">
      <c r="A4647" s="10">
        <f>IF(Offerte!$A151="","",Offerte!$A151)</f>
        <v/>
      </c>
      <c r="B4647" s="10">
        <f>IF(Offerte!$A151="","",Offerte!$B151)</f>
        <v/>
      </c>
      <c r="C4647" s="10">
        <f>IF(Offerte!$A151="","",Offerte!$C151)</f>
        <v/>
      </c>
      <c r="D4647" s="10" t="inlineStr">
        <is>
          <t>F.3.1</t>
        </is>
      </c>
      <c r="E4647" s="10" t="inlineStr">
        <is>
          <t>F</t>
        </is>
      </c>
      <c r="F4647" s="10" t="inlineStr">
        <is>
          <t>Q</t>
        </is>
      </c>
      <c r="G4647" s="10" t="inlineStr">
        <is>
          <t>higher</t>
        </is>
      </c>
      <c r="H4647" s="10" t="n">
        <v>2</v>
      </c>
      <c r="I4647" s="10" t="inlineStr">
        <is>
          <t>Autoproduzione consumi elettrici per trazione</t>
        </is>
      </c>
      <c r="J4647" s="20" t="n"/>
      <c r="K4647" s="20" t="n"/>
      <c r="L4647" s="20" t="n"/>
      <c r="M4647" s="20" t="n"/>
      <c r="N4647" s="21">
        <f>IF($A4647="","",IFERROR(VALUE($J4647),0))</f>
        <v/>
      </c>
      <c r="O4647" s="21">
        <f>IF($A4647="",0,IF(OR($S4647&lt;&gt;1,COUNTA($J4647:$M4647)=0),0,IF(SUMPRODUCT(MAX(($C$5:$C$6173=$C4647)*($D$5:$D$6173=$D4647)*($S$5:$S$6173=1)*IFERROR($N$5:$N$6173*1,0)))&gt;0,ROUND($H4647*($N4647/SUMPRODUCT(MAX(($C$5:$C$6173=$C4647)*($D$5:$D$6173=$D4647)*($S$5:$S$6173=1)*IFERROR($N$5:$N$6173*1,0)))),4),0)))</f>
        <v/>
      </c>
      <c r="P4647" s="10" t="inlineStr">
        <is>
          <t>kWh/anno</t>
        </is>
      </c>
      <c r="Q4647" s="21">
        <f>IF($A4647="","",$A4647&amp;"|"&amp;$C4647)</f>
        <v/>
      </c>
      <c r="R4647" s="21">
        <f>IF($A4647="","",$A4647&amp;"|"&amp;$C4647&amp;"|"&amp;$D4647)</f>
        <v/>
      </c>
      <c r="S4647" s="21">
        <f>IF($A4647="","",IFERROR(INDEX(Offerte!$D$2:$D$200,MATCH($Q4647,Offerte!$L$2:$L$200,0)),0))</f>
        <v/>
      </c>
      <c r="T4647" s="21">
        <f>IF($A4647="","",IFERROR(INDEX(Offerte!$G$2:$G$200,MATCH($Q4647,Offerte!$L$2:$L$200,0)),"NO"))</f>
        <v/>
      </c>
    </row>
    <row r="4648">
      <c r="A4648" s="10">
        <f>IF(Offerte!$A151="","",Offerte!$A151)</f>
        <v/>
      </c>
      <c r="B4648" s="10">
        <f>IF(Offerte!$A151="","",Offerte!$B151)</f>
        <v/>
      </c>
      <c r="C4648" s="10">
        <f>IF(Offerte!$A151="","",Offerte!$C151)</f>
        <v/>
      </c>
      <c r="D4648" s="10" t="inlineStr">
        <is>
          <t>F.4.1</t>
        </is>
      </c>
      <c r="E4648" s="10" t="inlineStr">
        <is>
          <t>F</t>
        </is>
      </c>
      <c r="F4648" s="10" t="inlineStr">
        <is>
          <t>Q</t>
        </is>
      </c>
      <c r="G4648" s="10" t="inlineStr">
        <is>
          <t>soil</t>
        </is>
      </c>
      <c r="H4648" s="10" t="n">
        <v>2</v>
      </c>
      <c r="I4648" s="10" t="inlineStr">
        <is>
          <t>Indice di consumo di suolo</t>
        </is>
      </c>
      <c r="J4648" s="20" t="n"/>
      <c r="K4648" s="20" t="n"/>
      <c r="L4648" s="20" t="n"/>
      <c r="M4648" s="20" t="n"/>
      <c r="N4648" s="21">
        <f>IF($A4648="","",IFERROR(VALUE($J4648),0))</f>
        <v/>
      </c>
      <c r="O4648" s="21">
        <f>IF($A4648="",0,IF(OR($S4648&lt;&gt;1,COUNTA($J4648:$M4648)=0),0,IF($N4648&lt;=0,$H4648,IF(SUMPRODUCT(MAX(($C$5:$C$6173=$C4648)*($D$5:$D$6173=$D4648)*($S$5:$S$6173=1)*IFERROR($N$5:$N$6173*1,0)))&gt;0,ROUND($H4648*((SUMPRODUCT(MAX(($C$5:$C$6173=$C4648)*($D$5:$D$6173=$D4648)*($S$5:$S$6173=1)*IFERROR($N$5:$N$6173*1,0)))-$N4648)/SUMPRODUCT(MAX(($C$5:$C$6173=$C4648)*($D$5:$D$6173=$D4648)*($S$5:$S$6173=1)*IFERROR($N$5:$N$6173*1,0)))),4),0))))</f>
        <v/>
      </c>
      <c r="P4648" s="10" t="inlineStr">
        <is>
          <t>m2</t>
        </is>
      </c>
      <c r="Q4648" s="21">
        <f>IF($A4648="","",$A4648&amp;"|"&amp;$C4648)</f>
        <v/>
      </c>
      <c r="R4648" s="21">
        <f>IF($A4648="","",$A4648&amp;"|"&amp;$C4648&amp;"|"&amp;$D4648)</f>
        <v/>
      </c>
      <c r="S4648" s="21">
        <f>IF($A4648="","",IFERROR(INDEX(Offerte!$D$2:$D$200,MATCH($Q4648,Offerte!$L$2:$L$200,0)),0))</f>
        <v/>
      </c>
      <c r="T4648" s="21">
        <f>IF($A4648="","",IFERROR(INDEX(Offerte!$G$2:$G$200,MATCH($Q4648,Offerte!$L$2:$L$200,0)),"NO"))</f>
        <v/>
      </c>
    </row>
    <row r="4649">
      <c r="A4649" s="10">
        <f>IF(Offerte!$A151="","",Offerte!$A151)</f>
        <v/>
      </c>
      <c r="B4649" s="10">
        <f>IF(Offerte!$A151="","",Offerte!$B151)</f>
        <v/>
      </c>
      <c r="C4649" s="10">
        <f>IF(Offerte!$A151="","",Offerte!$C151)</f>
        <v/>
      </c>
      <c r="D4649" s="10" t="inlineStr">
        <is>
          <t>F.5.1</t>
        </is>
      </c>
      <c r="E4649" s="10" t="inlineStr">
        <is>
          <t>F</t>
        </is>
      </c>
      <c r="F4649" s="10" t="inlineStr">
        <is>
          <t>T</t>
        </is>
      </c>
      <c r="G4649" s="10" t="inlineStr">
        <is>
          <t>tabular</t>
        </is>
      </c>
      <c r="H4649" s="10" t="n">
        <v>1</v>
      </c>
      <c r="I4649" s="10" t="inlineStr">
        <is>
          <t>Rendicontazione di sostenibilità ambientale</t>
        </is>
      </c>
      <c r="J4649" s="20" t="n"/>
      <c r="K4649" s="20" t="n"/>
      <c r="L4649" s="20" t="n"/>
      <c r="M4649" s="20" t="n"/>
      <c r="N4649" s="21">
        <f>IF($A4649="","",IF(IFERROR(VALUE($M4649),0)=1,1,0))</f>
        <v/>
      </c>
      <c r="O4649" s="21">
        <f>IF($A4649="",0,IF(OR($S4649&lt;&gt;1,COUNTA($J4649:$M4649)=0),0,IF($N4649=1,$H4649,0)))</f>
        <v/>
      </c>
      <c r="P4649" s="10" t="inlineStr">
        <is>
          <t>sì/no</t>
        </is>
      </c>
      <c r="Q4649" s="21">
        <f>IF($A4649="","",$A4649&amp;"|"&amp;$C4649)</f>
        <v/>
      </c>
      <c r="R4649" s="21">
        <f>IF($A4649="","",$A4649&amp;"|"&amp;$C4649&amp;"|"&amp;$D4649)</f>
        <v/>
      </c>
      <c r="S4649" s="21">
        <f>IF($A4649="","",IFERROR(INDEX(Offerte!$D$2:$D$200,MATCH($Q4649,Offerte!$L$2:$L$200,0)),0))</f>
        <v/>
      </c>
      <c r="T4649" s="21">
        <f>IF($A4649="","",IFERROR(INDEX(Offerte!$G$2:$G$200,MATCH($Q4649,Offerte!$L$2:$L$200,0)),"NO"))</f>
        <v/>
      </c>
    </row>
    <row r="4650">
      <c r="A4650" s="10">
        <f>IF(Offerte!$A151="","",Offerte!$A151)</f>
        <v/>
      </c>
      <c r="B4650" s="10">
        <f>IF(Offerte!$A151="","",Offerte!$B151)</f>
        <v/>
      </c>
      <c r="C4650" s="10">
        <f>IF(Offerte!$A151="","",Offerte!$C151)</f>
        <v/>
      </c>
      <c r="D4650" s="10" t="inlineStr">
        <is>
          <t>G.1.1</t>
        </is>
      </c>
      <c r="E4650" s="10" t="inlineStr">
        <is>
          <t>G</t>
        </is>
      </c>
      <c r="F4650" s="10" t="inlineStr">
        <is>
          <t>D</t>
        </is>
      </c>
      <c r="G4650" s="10" t="inlineStr">
        <is>
          <t>discretionary</t>
        </is>
      </c>
      <c r="H4650" s="10" t="n">
        <v>2</v>
      </c>
      <c r="I4650" s="10" t="inlineStr">
        <is>
          <t>Qualità del progetto di centrale di controllo aziendale</t>
        </is>
      </c>
      <c r="J4650" s="20" t="n"/>
      <c r="K4650" s="20" t="n"/>
      <c r="L4650" s="20" t="n"/>
      <c r="M4650" s="20" t="n"/>
      <c r="N4650" s="21">
        <f>IF($A4650="","",MAX(0,MIN(1,IFERROR(VALUE($M4650),0))))</f>
        <v/>
      </c>
      <c r="O4650" s="21">
        <f>IF($A4650="",0,IF(OR($S4650&lt;&gt;1,COUNTA($J4650:$M4650)=0),0,IF(SUMPRODUCT(MAX(($C$5:$C$6173=$C4650)*($D$5:$D$6173=$D4650)*($S$5:$S$6173=1)*IFERROR($N$5:$N$6173*1,0)))&gt;0,ROUND($H4650*($N4650/SUMPRODUCT(MAX(($C$5:$C$6173=$C4650)*($D$5:$D$6173=$D4650)*($S$5:$S$6173=1)*IFERROR($N$5:$N$6173*1,0)))),4),0)))</f>
        <v/>
      </c>
      <c r="P4650" s="10" t="inlineStr">
        <is>
          <t>coeff.</t>
        </is>
      </c>
      <c r="Q4650" s="21">
        <f>IF($A4650="","",$A4650&amp;"|"&amp;$C4650)</f>
        <v/>
      </c>
      <c r="R4650" s="21">
        <f>IF($A4650="","",$A4650&amp;"|"&amp;$C4650&amp;"|"&amp;$D4650)</f>
        <v/>
      </c>
      <c r="S4650" s="21">
        <f>IF($A4650="","",IFERROR(INDEX(Offerte!$D$2:$D$200,MATCH($Q4650,Offerte!$L$2:$L$200,0)),0))</f>
        <v/>
      </c>
      <c r="T4650" s="21">
        <f>IF($A4650="","",IFERROR(INDEX(Offerte!$G$2:$G$200,MATCH($Q4650,Offerte!$L$2:$L$200,0)),"NO"))</f>
        <v/>
      </c>
    </row>
    <row r="4651">
      <c r="A4651" s="10">
        <f>IF(Offerte!$A151="","",Offerte!$A151)</f>
        <v/>
      </c>
      <c r="B4651" s="10">
        <f>IF(Offerte!$A151="","",Offerte!$B151)</f>
        <v/>
      </c>
      <c r="C4651" s="10">
        <f>IF(Offerte!$A151="","",Offerte!$C151)</f>
        <v/>
      </c>
      <c r="D4651" s="10" t="inlineStr">
        <is>
          <t>G.2.1</t>
        </is>
      </c>
      <c r="E4651" s="10" t="inlineStr">
        <is>
          <t>G</t>
        </is>
      </c>
      <c r="F4651" s="10" t="inlineStr">
        <is>
          <t>T</t>
        </is>
      </c>
      <c r="G4651" s="10" t="inlineStr">
        <is>
          <t>tabular</t>
        </is>
      </c>
      <c r="H4651" s="10" t="n">
        <v>1</v>
      </c>
      <c r="I4651" s="10" t="inlineStr">
        <is>
          <t>Certificazione ISO 45001</t>
        </is>
      </c>
      <c r="J4651" s="20" t="n"/>
      <c r="K4651" s="20" t="n"/>
      <c r="L4651" s="20" t="n"/>
      <c r="M4651" s="20" t="n"/>
      <c r="N4651" s="21">
        <f>IF($A4651="","",IF(IFERROR(VALUE($M4651),0)=1,1,0))</f>
        <v/>
      </c>
      <c r="O4651" s="21">
        <f>IF($A4651="",0,IF(OR($S4651&lt;&gt;1,COUNTA($J4651:$M4651)=0),0,IF($N4651=1,$H4651,0)))</f>
        <v/>
      </c>
      <c r="P4651" s="10" t="inlineStr">
        <is>
          <t>sì/no</t>
        </is>
      </c>
      <c r="Q4651" s="21">
        <f>IF($A4651="","",$A4651&amp;"|"&amp;$C4651)</f>
        <v/>
      </c>
      <c r="R4651" s="21">
        <f>IF($A4651="","",$A4651&amp;"|"&amp;$C4651&amp;"|"&amp;$D4651)</f>
        <v/>
      </c>
      <c r="S4651" s="21">
        <f>IF($A4651="","",IFERROR(INDEX(Offerte!$D$2:$D$200,MATCH($Q4651,Offerte!$L$2:$L$200,0)),0))</f>
        <v/>
      </c>
      <c r="T4651" s="21">
        <f>IF($A4651="","",IFERROR(INDEX(Offerte!$G$2:$G$200,MATCH($Q4651,Offerte!$L$2:$L$200,0)),"NO"))</f>
        <v/>
      </c>
    </row>
    <row r="4652">
      <c r="A4652" s="10">
        <f>IF(Offerte!$A151="","",Offerte!$A151)</f>
        <v/>
      </c>
      <c r="B4652" s="10">
        <f>IF(Offerte!$A151="","",Offerte!$B151)</f>
        <v/>
      </c>
      <c r="C4652" s="10">
        <f>IF(Offerte!$A151="","",Offerte!$C151)</f>
        <v/>
      </c>
      <c r="D4652" s="10" t="inlineStr">
        <is>
          <t>G.3.1</t>
        </is>
      </c>
      <c r="E4652" s="10" t="inlineStr">
        <is>
          <t>G</t>
        </is>
      </c>
      <c r="F4652" s="10" t="inlineStr">
        <is>
          <t>T</t>
        </is>
      </c>
      <c r="G4652" s="10" t="inlineStr">
        <is>
          <t>tabular</t>
        </is>
      </c>
      <c r="H4652" s="10" t="n">
        <v>1</v>
      </c>
      <c r="I4652" s="10" t="inlineStr">
        <is>
          <t>Certificazioni di responsabilità sociale</t>
        </is>
      </c>
      <c r="J4652" s="20" t="n"/>
      <c r="K4652" s="20" t="n"/>
      <c r="L4652" s="20" t="n"/>
      <c r="M4652" s="20" t="n"/>
      <c r="N4652" s="21">
        <f>IF($A4652="","",IF(IFERROR(VALUE($M4652),0)=1,1,0))</f>
        <v/>
      </c>
      <c r="O4652" s="21">
        <f>IF($A4652="",0,IF(OR($S4652&lt;&gt;1,COUNTA($J4652:$M4652)=0),0,IF($N4652=1,$H4652,0)))</f>
        <v/>
      </c>
      <c r="P4652" s="10" t="inlineStr">
        <is>
          <t>sì/no</t>
        </is>
      </c>
      <c r="Q4652" s="21">
        <f>IF($A4652="","",$A4652&amp;"|"&amp;$C4652)</f>
        <v/>
      </c>
      <c r="R4652" s="21">
        <f>IF($A4652="","",$A4652&amp;"|"&amp;$C4652&amp;"|"&amp;$D4652)</f>
        <v/>
      </c>
      <c r="S4652" s="21">
        <f>IF($A4652="","",IFERROR(INDEX(Offerte!$D$2:$D$200,MATCH($Q4652,Offerte!$L$2:$L$200,0)),0))</f>
        <v/>
      </c>
      <c r="T4652" s="21">
        <f>IF($A4652="","",IFERROR(INDEX(Offerte!$G$2:$G$200,MATCH($Q4652,Offerte!$L$2:$L$200,0)),"NO"))</f>
        <v/>
      </c>
    </row>
    <row r="4653">
      <c r="A4653" s="10">
        <f>IF(Offerte!$A151="","",Offerte!$A151)</f>
        <v/>
      </c>
      <c r="B4653" s="10">
        <f>IF(Offerte!$A151="","",Offerte!$B151)</f>
        <v/>
      </c>
      <c r="C4653" s="10">
        <f>IF(Offerte!$A151="","",Offerte!$C151)</f>
        <v/>
      </c>
      <c r="D4653" s="10" t="inlineStr">
        <is>
          <t>G.4.1</t>
        </is>
      </c>
      <c r="E4653" s="10" t="inlineStr">
        <is>
          <t>G</t>
        </is>
      </c>
      <c r="F4653" s="10" t="inlineStr">
        <is>
          <t>D</t>
        </is>
      </c>
      <c r="G4653" s="10" t="inlineStr">
        <is>
          <t>discretionary</t>
        </is>
      </c>
      <c r="H4653" s="10" t="n">
        <v>2</v>
      </c>
      <c r="I4653" s="10" t="inlineStr">
        <is>
          <t>Qualità del piano di formazione del personale</t>
        </is>
      </c>
      <c r="J4653" s="20" t="n"/>
      <c r="K4653" s="20" t="n"/>
      <c r="L4653" s="20" t="n"/>
      <c r="M4653" s="20" t="n"/>
      <c r="N4653" s="21">
        <f>IF($A4653="","",MAX(0,MIN(1,IFERROR(VALUE($M4653),0))))</f>
        <v/>
      </c>
      <c r="O4653" s="21">
        <f>IF($A4653="",0,IF(OR($S4653&lt;&gt;1,COUNTA($J4653:$M4653)=0),0,IF(SUMPRODUCT(MAX(($C$5:$C$6173=$C4653)*($D$5:$D$6173=$D4653)*($S$5:$S$6173=1)*IFERROR($N$5:$N$6173*1,0)))&gt;0,ROUND($H4653*($N4653/SUMPRODUCT(MAX(($C$5:$C$6173=$C4653)*($D$5:$D$6173=$D4653)*($S$5:$S$6173=1)*IFERROR($N$5:$N$6173*1,0)))),4),0)))</f>
        <v/>
      </c>
      <c r="P4653" s="10" t="inlineStr">
        <is>
          <t>coeff.</t>
        </is>
      </c>
      <c r="Q4653" s="21">
        <f>IF($A4653="","",$A4653&amp;"|"&amp;$C4653)</f>
        <v/>
      </c>
      <c r="R4653" s="21">
        <f>IF($A4653="","",$A4653&amp;"|"&amp;$C4653&amp;"|"&amp;$D4653)</f>
        <v/>
      </c>
      <c r="S4653" s="21">
        <f>IF($A4653="","",IFERROR(INDEX(Offerte!$D$2:$D$200,MATCH($Q4653,Offerte!$L$2:$L$200,0)),0))</f>
        <v/>
      </c>
      <c r="T4653" s="21">
        <f>IF($A4653="","",IFERROR(INDEX(Offerte!$G$2:$G$200,MATCH($Q4653,Offerte!$L$2:$L$200,0)),"NO"))</f>
        <v/>
      </c>
    </row>
    <row r="4654">
      <c r="A4654" s="10">
        <f>IF(Offerte!$A151="","",Offerte!$A151)</f>
        <v/>
      </c>
      <c r="B4654" s="10">
        <f>IF(Offerte!$A151="","",Offerte!$B151)</f>
        <v/>
      </c>
      <c r="C4654" s="10">
        <f>IF(Offerte!$A151="","",Offerte!$C151)</f>
        <v/>
      </c>
      <c r="D4654" s="10" t="inlineStr">
        <is>
          <t>G.5.1</t>
        </is>
      </c>
      <c r="E4654" s="10" t="inlineStr">
        <is>
          <t>G</t>
        </is>
      </c>
      <c r="F4654" s="10" t="inlineStr">
        <is>
          <t>T</t>
        </is>
      </c>
      <c r="G4654" s="10" t="inlineStr">
        <is>
          <t>tabular</t>
        </is>
      </c>
      <c r="H4654" s="10" t="n">
        <v>1</v>
      </c>
      <c r="I4654" s="10" t="inlineStr">
        <is>
          <t>Impegno al mantenimento delle garanzie del contratto di secondo livello del gestore uscente</t>
        </is>
      </c>
      <c r="J4654" s="20" t="n"/>
      <c r="K4654" s="20" t="n"/>
      <c r="L4654" s="20" t="n"/>
      <c r="M4654" s="20" t="n"/>
      <c r="N4654" s="21">
        <f>IF($A4654="","",IF(IFERROR(VALUE($M4654),0)=1,1,0))</f>
        <v/>
      </c>
      <c r="O4654" s="21">
        <f>IF($A4654="",0,IF(OR($S4654&lt;&gt;1,COUNTA($J4654:$M4654)=0),0,IF($N4654=1,$H4654,0)))</f>
        <v/>
      </c>
      <c r="P4654" s="10" t="inlineStr">
        <is>
          <t>sì/no</t>
        </is>
      </c>
      <c r="Q4654" s="21">
        <f>IF($A4654="","",$A4654&amp;"|"&amp;$C4654)</f>
        <v/>
      </c>
      <c r="R4654" s="21">
        <f>IF($A4654="","",$A4654&amp;"|"&amp;$C4654&amp;"|"&amp;$D4654)</f>
        <v/>
      </c>
      <c r="S4654" s="21">
        <f>IF($A4654="","",IFERROR(INDEX(Offerte!$D$2:$D$200,MATCH($Q4654,Offerte!$L$2:$L$200,0)),0))</f>
        <v/>
      </c>
      <c r="T4654" s="21">
        <f>IF($A4654="","",IFERROR(INDEX(Offerte!$G$2:$G$200,MATCH($Q4654,Offerte!$L$2:$L$200,0)),"NO"))</f>
        <v/>
      </c>
    </row>
    <row r="4655">
      <c r="A4655" s="10">
        <f>IF(Offerte!$A152="","",Offerte!$A152)</f>
        <v/>
      </c>
      <c r="B4655" s="10">
        <f>IF(Offerte!$A152="","",Offerte!$B152)</f>
        <v/>
      </c>
      <c r="C4655" s="10">
        <f>IF(Offerte!$A152="","",Offerte!$C152)</f>
        <v/>
      </c>
      <c r="D4655" s="10" t="inlineStr">
        <is>
          <t>A.1.1</t>
        </is>
      </c>
      <c r="E4655" s="10" t="inlineStr">
        <is>
          <t>A</t>
        </is>
      </c>
      <c r="F4655" s="10" t="inlineStr">
        <is>
          <t>Q</t>
        </is>
      </c>
      <c r="G4655" s="10" t="inlineStr">
        <is>
          <t>higher</t>
        </is>
      </c>
      <c r="H4655" s="10" t="n">
        <v>3</v>
      </c>
      <c r="I4655" s="10" t="inlineStr">
        <is>
          <t>Tasso aggiuntivo di corse controllate</t>
        </is>
      </c>
      <c r="J4655" s="20" t="n"/>
      <c r="K4655" s="20" t="n"/>
      <c r="L4655" s="20" t="n"/>
      <c r="M4655" s="20" t="n"/>
      <c r="N4655" s="21">
        <f>IF($A4655="","",IFERROR(VALUE($K4655)/VALUE($L4655)*100,IFERROR(VALUE($J4655),0)))</f>
        <v/>
      </c>
      <c r="O4655" s="21">
        <f>IF($A4655="",0,IF(OR($S4655&lt;&gt;1,COUNTA($J4655:$M4655)=0),0,IF(SUMPRODUCT(MAX(($C$5:$C$6173=$C4655)*($D$5:$D$6173=$D4655)*($S$5:$S$6173=1)*IFERROR($N$5:$N$6173*1,0)))&gt;0,ROUND($H4655*($N4655/SUMPRODUCT(MAX(($C$5:$C$6173=$C4655)*($D$5:$D$6173=$D4655)*($S$5:$S$6173=1)*IFERROR($N$5:$N$6173*1,0)))),4),0)))</f>
        <v/>
      </c>
      <c r="P4655" s="10" t="inlineStr">
        <is>
          <t>Corse controllate annue / Corse programmate annue</t>
        </is>
      </c>
      <c r="Q4655" s="21">
        <f>IF($A4655="","",$A4655&amp;"|"&amp;$C4655)</f>
        <v/>
      </c>
      <c r="R4655" s="21">
        <f>IF($A4655="","",$A4655&amp;"|"&amp;$C4655&amp;"|"&amp;$D4655)</f>
        <v/>
      </c>
      <c r="S4655" s="21">
        <f>IF($A4655="","",IFERROR(INDEX(Offerte!$D$2:$D$200,MATCH($Q4655,Offerte!$L$2:$L$200,0)),0))</f>
        <v/>
      </c>
      <c r="T4655" s="21">
        <f>IF($A4655="","",IFERROR(INDEX(Offerte!$G$2:$G$200,MATCH($Q4655,Offerte!$L$2:$L$200,0)),"NO"))</f>
        <v/>
      </c>
    </row>
    <row r="4656">
      <c r="A4656" s="10">
        <f>IF(Offerte!$A152="","",Offerte!$A152)</f>
        <v/>
      </c>
      <c r="B4656" s="10">
        <f>IF(Offerte!$A152="","",Offerte!$B152)</f>
        <v/>
      </c>
      <c r="C4656" s="10">
        <f>IF(Offerte!$A152="","",Offerte!$C152)</f>
        <v/>
      </c>
      <c r="D4656" s="10" t="inlineStr">
        <is>
          <t>A.1.2</t>
        </is>
      </c>
      <c r="E4656" s="10" t="inlineStr">
        <is>
          <t>A</t>
        </is>
      </c>
      <c r="F4656" s="10" t="inlineStr">
        <is>
          <t>Q</t>
        </is>
      </c>
      <c r="G4656" s="10" t="inlineStr">
        <is>
          <t>higher</t>
        </is>
      </c>
      <c r="H4656" s="10" t="n">
        <v>4</v>
      </c>
      <c r="I4656" s="10" t="inlineStr">
        <is>
          <t>Numero aggiuntivo di passeggeri controllati</t>
        </is>
      </c>
      <c r="J4656" s="20" t="n"/>
      <c r="K4656" s="20" t="n"/>
      <c r="L4656" s="20" t="n"/>
      <c r="M4656" s="20" t="n"/>
      <c r="N4656" s="21">
        <f>IF($A4656="","",IFERROR(VALUE($J4656),0))</f>
        <v/>
      </c>
      <c r="O4656" s="21">
        <f>IF($A4656="",0,IF(OR($S4656&lt;&gt;1,COUNTA($J4656:$M4656)=0),0,IF(SUMPRODUCT(MAX(($C$5:$C$6173=$C4656)*($D$5:$D$6173=$D4656)*($S$5:$S$6173=1)*IFERROR($N$5:$N$6173*1,0)))&gt;0,ROUND($H4656*($N4656/SUMPRODUCT(MAX(($C$5:$C$6173=$C4656)*($D$5:$D$6173=$D4656)*($S$5:$S$6173=1)*IFERROR($N$5:$N$6173*1,0)))),4),0)))</f>
        <v/>
      </c>
      <c r="P4656" s="10" t="inlineStr">
        <is>
          <t>passeggeri/anno</t>
        </is>
      </c>
      <c r="Q4656" s="21">
        <f>IF($A4656="","",$A4656&amp;"|"&amp;$C4656)</f>
        <v/>
      </c>
      <c r="R4656" s="21">
        <f>IF($A4656="","",$A4656&amp;"|"&amp;$C4656&amp;"|"&amp;$D4656)</f>
        <v/>
      </c>
      <c r="S4656" s="21">
        <f>IF($A4656="","",IFERROR(INDEX(Offerte!$D$2:$D$200,MATCH($Q4656,Offerte!$L$2:$L$200,0)),0))</f>
        <v/>
      </c>
      <c r="T4656" s="21">
        <f>IF($A4656="","",IFERROR(INDEX(Offerte!$G$2:$G$200,MATCH($Q4656,Offerte!$L$2:$L$200,0)),"NO"))</f>
        <v/>
      </c>
    </row>
    <row r="4657">
      <c r="A4657" s="10">
        <f>IF(Offerte!$A152="","",Offerte!$A152)</f>
        <v/>
      </c>
      <c r="B4657" s="10">
        <f>IF(Offerte!$A152="","",Offerte!$B152)</f>
        <v/>
      </c>
      <c r="C4657" s="10">
        <f>IF(Offerte!$A152="","",Offerte!$C152)</f>
        <v/>
      </c>
      <c r="D4657" s="10" t="inlineStr">
        <is>
          <t>B.1.1</t>
        </is>
      </c>
      <c r="E4657" s="10" t="inlineStr">
        <is>
          <t>B</t>
        </is>
      </c>
      <c r="F4657" s="10" t="inlineStr">
        <is>
          <t>Q</t>
        </is>
      </c>
      <c r="G4657" s="10" t="inlineStr">
        <is>
          <t>higher</t>
        </is>
      </c>
      <c r="H4657" s="10" t="n">
        <v>3</v>
      </c>
      <c r="I4657" s="10" t="inlineStr">
        <is>
          <t>Incremento dei posti offerti nelle fasce di punta</t>
        </is>
      </c>
      <c r="J4657" s="20" t="n"/>
      <c r="K4657" s="20" t="n"/>
      <c r="L4657" s="20" t="n"/>
      <c r="M4657" s="20" t="n"/>
      <c r="N4657" s="21">
        <f>IF($A4657="","",IFERROR(VALUE($J4657),0))</f>
        <v/>
      </c>
      <c r="O4657" s="21">
        <f>IF($A4657="",0,IF(OR($S4657&lt;&gt;1,COUNTA($J4657:$M4657)=0),0,IF(SUMPRODUCT(MAX(($C$5:$C$6173=$C4657)*($D$5:$D$6173=$D4657)*($S$5:$S$6173=1)*IFERROR($N$5:$N$6173*1,0)))&gt;0,ROUND($H4657*($N4657/SUMPRODUCT(MAX(($C$5:$C$6173=$C4657)*($D$5:$D$6173=$D4657)*($S$5:$S$6173=1)*IFERROR($N$5:$N$6173*1,0)))),4),0)))</f>
        <v/>
      </c>
      <c r="P4657" s="10" t="inlineStr">
        <is>
          <t>posti*km</t>
        </is>
      </c>
      <c r="Q4657" s="21">
        <f>IF($A4657="","",$A4657&amp;"|"&amp;$C4657)</f>
        <v/>
      </c>
      <c r="R4657" s="21">
        <f>IF($A4657="","",$A4657&amp;"|"&amp;$C4657&amp;"|"&amp;$D4657)</f>
        <v/>
      </c>
      <c r="S4657" s="21">
        <f>IF($A4657="","",IFERROR(INDEX(Offerte!$D$2:$D$200,MATCH($Q4657,Offerte!$L$2:$L$200,0)),0))</f>
        <v/>
      </c>
      <c r="T4657" s="21">
        <f>IF($A4657="","",IFERROR(INDEX(Offerte!$G$2:$G$200,MATCH($Q4657,Offerte!$L$2:$L$200,0)),"NO"))</f>
        <v/>
      </c>
    </row>
    <row r="4658">
      <c r="A4658" s="10">
        <f>IF(Offerte!$A152="","",Offerte!$A152)</f>
        <v/>
      </c>
      <c r="B4658" s="10">
        <f>IF(Offerte!$A152="","",Offerte!$B152)</f>
        <v/>
      </c>
      <c r="C4658" s="10">
        <f>IF(Offerte!$A152="","",Offerte!$C152)</f>
        <v/>
      </c>
      <c r="D4658" s="10" t="inlineStr">
        <is>
          <t>B.2.1</t>
        </is>
      </c>
      <c r="E4658" s="10" t="inlineStr">
        <is>
          <t>B</t>
        </is>
      </c>
      <c r="F4658" s="10" t="inlineStr">
        <is>
          <t>Q</t>
        </is>
      </c>
      <c r="G4658" s="10" t="inlineStr">
        <is>
          <t>higher</t>
        </is>
      </c>
      <c r="H4658" s="10" t="n">
        <v>4</v>
      </c>
      <c r="I4658" s="10" t="inlineStr">
        <is>
          <t>Corse aggiuntive nell'arco giornaliero base</t>
        </is>
      </c>
      <c r="J4658" s="20" t="n"/>
      <c r="K4658" s="20" t="n"/>
      <c r="L4658" s="20" t="n"/>
      <c r="M4658" s="20" t="n"/>
      <c r="N4658" s="21">
        <f>IF($A4658="","",IFERROR(VALUE($J4658),0))</f>
        <v/>
      </c>
      <c r="O4658" s="21">
        <f>IF($A4658="",0,IF(OR($S4658&lt;&gt;1,COUNTA($J4658:$M4658)=0),0,IF(SUMPRODUCT(MAX(($C$5:$C$6173=$C4658)*($D$5:$D$6173=$D4658)*($S$5:$S$6173=1)*IFERROR($N$5:$N$6173*1,0)))&gt;0,ROUND($H4658*($N4658/SUMPRODUCT(MAX(($C$5:$C$6173=$C4658)*($D$5:$D$6173=$D4658)*($S$5:$S$6173=1)*IFERROR($N$5:$N$6173*1,0)))),4),0)))</f>
        <v/>
      </c>
      <c r="P4658" s="10" t="inlineStr">
        <is>
          <t>corse</t>
        </is>
      </c>
      <c r="Q4658" s="21">
        <f>IF($A4658="","",$A4658&amp;"|"&amp;$C4658)</f>
        <v/>
      </c>
      <c r="R4658" s="21">
        <f>IF($A4658="","",$A4658&amp;"|"&amp;$C4658&amp;"|"&amp;$D4658)</f>
        <v/>
      </c>
      <c r="S4658" s="21">
        <f>IF($A4658="","",IFERROR(INDEX(Offerte!$D$2:$D$200,MATCH($Q4658,Offerte!$L$2:$L$200,0)),0))</f>
        <v/>
      </c>
      <c r="T4658" s="21">
        <f>IF($A4658="","",IFERROR(INDEX(Offerte!$G$2:$G$200,MATCH($Q4658,Offerte!$L$2:$L$200,0)),"NO"))</f>
        <v/>
      </c>
    </row>
    <row r="4659">
      <c r="A4659" s="10">
        <f>IF(Offerte!$A152="","",Offerte!$A152)</f>
        <v/>
      </c>
      <c r="B4659" s="10">
        <f>IF(Offerte!$A152="","",Offerte!$B152)</f>
        <v/>
      </c>
      <c r="C4659" s="10">
        <f>IF(Offerte!$A152="","",Offerte!$C152)</f>
        <v/>
      </c>
      <c r="D4659" s="10" t="inlineStr">
        <is>
          <t>B.3.1</t>
        </is>
      </c>
      <c r="E4659" s="10" t="inlineStr">
        <is>
          <t>B</t>
        </is>
      </c>
      <c r="F4659" s="10" t="inlineStr">
        <is>
          <t>Q</t>
        </is>
      </c>
      <c r="G4659" s="10" t="inlineStr">
        <is>
          <t>higher</t>
        </is>
      </c>
      <c r="H4659" s="10" t="n">
        <v>2</v>
      </c>
      <c r="I4659" s="10" t="inlineStr">
        <is>
          <t>Numero di corse aggiuntive per allungamento dell'arco di servizio giornaliero nelle fasce serali</t>
        </is>
      </c>
      <c r="J4659" s="20" t="n"/>
      <c r="K4659" s="20" t="n"/>
      <c r="L4659" s="20" t="n"/>
      <c r="M4659" s="20" t="n"/>
      <c r="N4659" s="21">
        <f>IF($A4659="","",IFERROR(VALUE($J4659),0))</f>
        <v/>
      </c>
      <c r="O4659" s="21">
        <f>IF($A4659="",0,IF(OR($S4659&lt;&gt;1,COUNTA($J4659:$M4659)=0),0,IF(SUMPRODUCT(MAX(($C$5:$C$6173=$C4659)*($D$5:$D$6173=$D4659)*($S$5:$S$6173=1)*IFERROR($N$5:$N$6173*1,0)))&gt;0,ROUND($H4659*($N4659/SUMPRODUCT(MAX(($C$5:$C$6173=$C4659)*($D$5:$D$6173=$D4659)*($S$5:$S$6173=1)*IFERROR($N$5:$N$6173*1,0)))),4),0)))</f>
        <v/>
      </c>
      <c r="P4659" s="10" t="inlineStr">
        <is>
          <t>corse</t>
        </is>
      </c>
      <c r="Q4659" s="21">
        <f>IF($A4659="","",$A4659&amp;"|"&amp;$C4659)</f>
        <v/>
      </c>
      <c r="R4659" s="21">
        <f>IF($A4659="","",$A4659&amp;"|"&amp;$C4659&amp;"|"&amp;$D4659)</f>
        <v/>
      </c>
      <c r="S4659" s="21">
        <f>IF($A4659="","",IFERROR(INDEX(Offerte!$D$2:$D$200,MATCH($Q4659,Offerte!$L$2:$L$200,0)),0))</f>
        <v/>
      </c>
      <c r="T4659" s="21">
        <f>IF($A4659="","",IFERROR(INDEX(Offerte!$G$2:$G$200,MATCH($Q4659,Offerte!$L$2:$L$200,0)),"NO"))</f>
        <v/>
      </c>
    </row>
    <row r="4660">
      <c r="A4660" s="10">
        <f>IF(Offerte!$A152="","",Offerte!$A152)</f>
        <v/>
      </c>
      <c r="B4660" s="10">
        <f>IF(Offerte!$A152="","",Offerte!$B152)</f>
        <v/>
      </c>
      <c r="C4660" s="10">
        <f>IF(Offerte!$A152="","",Offerte!$C152)</f>
        <v/>
      </c>
      <c r="D4660" s="10" t="inlineStr">
        <is>
          <t>B.4.1</t>
        </is>
      </c>
      <c r="E4660" s="10" t="inlineStr">
        <is>
          <t>B</t>
        </is>
      </c>
      <c r="F4660" s="10" t="inlineStr">
        <is>
          <t>Q</t>
        </is>
      </c>
      <c r="G4660" s="10" t="inlineStr">
        <is>
          <t>higher</t>
        </is>
      </c>
      <c r="H4660" s="10" t="n">
        <v>3</v>
      </c>
      <c r="I4660" s="10" t="inlineStr">
        <is>
          <t>Percorrenze aggiuntive offerte nel Programma d'esercizio delle prime due fasi attuative</t>
        </is>
      </c>
      <c r="J4660" s="20" t="n"/>
      <c r="K4660" s="20" t="n"/>
      <c r="L4660" s="20" t="n"/>
      <c r="M4660" s="20" t="n"/>
      <c r="N4660" s="21">
        <f>IF($A4660="","",IFERROR(VALUE($J4660),0))</f>
        <v/>
      </c>
      <c r="O4660" s="21">
        <f>IF($A4660="",0,IF(OR($S4660&lt;&gt;1,COUNTA($J4660:$M4660)=0),0,IF(SUMPRODUCT(MAX(($C$5:$C$6173=$C4660)*($D$5:$D$6173=$D4660)*($S$5:$S$6173=1)*IFERROR($N$5:$N$6173*1,0)))&gt;0,ROUND($H4660*($N4660/SUMPRODUCT(MAX(($C$5:$C$6173=$C4660)*($D$5:$D$6173=$D4660)*($S$5:$S$6173=1)*IFERROR($N$5:$N$6173*1,0)))),4),0)))</f>
        <v/>
      </c>
      <c r="P4660" s="10" t="inlineStr">
        <is>
          <t>vett*km</t>
        </is>
      </c>
      <c r="Q4660" s="21">
        <f>IF($A4660="","",$A4660&amp;"|"&amp;$C4660)</f>
        <v/>
      </c>
      <c r="R4660" s="21">
        <f>IF($A4660="","",$A4660&amp;"|"&amp;$C4660&amp;"|"&amp;$D4660)</f>
        <v/>
      </c>
      <c r="S4660" s="21">
        <f>IF($A4660="","",IFERROR(INDEX(Offerte!$D$2:$D$200,MATCH($Q4660,Offerte!$L$2:$L$200,0)),0))</f>
        <v/>
      </c>
      <c r="T4660" s="21">
        <f>IF($A4660="","",IFERROR(INDEX(Offerte!$G$2:$G$200,MATCH($Q4660,Offerte!$L$2:$L$200,0)),"NO"))</f>
        <v/>
      </c>
    </row>
    <row r="4661">
      <c r="A4661" s="10">
        <f>IF(Offerte!$A152="","",Offerte!$A152)</f>
        <v/>
      </c>
      <c r="B4661" s="10">
        <f>IF(Offerte!$A152="","",Offerte!$B152)</f>
        <v/>
      </c>
      <c r="C4661" s="10">
        <f>IF(Offerte!$A152="","",Offerte!$C152)</f>
        <v/>
      </c>
      <c r="D4661" s="10" t="inlineStr">
        <is>
          <t>B.5.1</t>
        </is>
      </c>
      <c r="E4661" s="10" t="inlineStr">
        <is>
          <t>B</t>
        </is>
      </c>
      <c r="F4661" s="10" t="inlineStr">
        <is>
          <t>D</t>
        </is>
      </c>
      <c r="G4661" s="10" t="inlineStr">
        <is>
          <t>discretionary</t>
        </is>
      </c>
      <c r="H4661" s="10" t="n">
        <v>2</v>
      </c>
      <c r="I4661" s="10" t="inlineStr">
        <is>
          <t>Efficacia del progetto di servizi complementari DRT</t>
        </is>
      </c>
      <c r="J4661" s="20" t="n"/>
      <c r="K4661" s="20" t="n"/>
      <c r="L4661" s="20" t="n"/>
      <c r="M4661" s="20" t="n"/>
      <c r="N4661" s="21">
        <f>IF($A4661="","",MAX(0,MIN(1,IFERROR(VALUE($M4661),0))))</f>
        <v/>
      </c>
      <c r="O4661" s="21">
        <f>IF($A4661="",0,IF(OR($S4661&lt;&gt;1,COUNTA($J4661:$M4661)=0),0,IF(SUMPRODUCT(MAX(($C$5:$C$6173=$C4661)*($D$5:$D$6173=$D4661)*($S$5:$S$6173=1)*IFERROR($N$5:$N$6173*1,0)))&gt;0,ROUND($H4661*($N4661/SUMPRODUCT(MAX(($C$5:$C$6173=$C4661)*($D$5:$D$6173=$D4661)*($S$5:$S$6173=1)*IFERROR($N$5:$N$6173*1,0)))),4),0)))</f>
        <v/>
      </c>
      <c r="P4661" s="10" t="inlineStr">
        <is>
          <t>coeff.</t>
        </is>
      </c>
      <c r="Q4661" s="21">
        <f>IF($A4661="","",$A4661&amp;"|"&amp;$C4661)</f>
        <v/>
      </c>
      <c r="R4661" s="21">
        <f>IF($A4661="","",$A4661&amp;"|"&amp;$C4661&amp;"|"&amp;$D4661)</f>
        <v/>
      </c>
      <c r="S4661" s="21">
        <f>IF($A4661="","",IFERROR(INDEX(Offerte!$D$2:$D$200,MATCH($Q4661,Offerte!$L$2:$L$200,0)),0))</f>
        <v/>
      </c>
      <c r="T4661" s="21">
        <f>IF($A4661="","",IFERROR(INDEX(Offerte!$G$2:$G$200,MATCH($Q4661,Offerte!$L$2:$L$200,0)),"NO"))</f>
        <v/>
      </c>
    </row>
    <row r="4662">
      <c r="A4662" s="10">
        <f>IF(Offerte!$A152="","",Offerte!$A152)</f>
        <v/>
      </c>
      <c r="B4662" s="10">
        <f>IF(Offerte!$A152="","",Offerte!$B152)</f>
        <v/>
      </c>
      <c r="C4662" s="10">
        <f>IF(Offerte!$A152="","",Offerte!$C152)</f>
        <v/>
      </c>
      <c r="D4662" s="10" t="inlineStr">
        <is>
          <t>C.1.1</t>
        </is>
      </c>
      <c r="E4662" s="10" t="inlineStr">
        <is>
          <t>C</t>
        </is>
      </c>
      <c r="F4662" s="10" t="inlineStr">
        <is>
          <t>Q</t>
        </is>
      </c>
      <c r="G4662" s="10" t="inlineStr">
        <is>
          <t>higher</t>
        </is>
      </c>
      <c r="H4662" s="10" t="n">
        <v>2</v>
      </c>
      <c r="I4662" s="10" t="inlineStr">
        <is>
          <t>Tasso di copertura del servizio con telecamere BSD</t>
        </is>
      </c>
      <c r="J4662" s="20" t="n"/>
      <c r="K4662" s="20" t="n"/>
      <c r="L4662" s="20" t="n"/>
      <c r="M4662" s="20" t="n"/>
      <c r="N4662" s="21">
        <f>IF($A4662="","",IFERROR(VALUE($K4662)/VALUE($L4662),IFERROR(VALUE($J4662),0)))</f>
        <v/>
      </c>
      <c r="O4662" s="21">
        <f>IF($A4662="",0,IF(OR($S4662&lt;&gt;1,COUNTA($J4662:$M4662)=0),0,IF(SUMPRODUCT(MAX(($C$5:$C$6173=$C4662)*($D$5:$D$6173=$D4662)*($S$5:$S$6173=1)*IFERROR($N$5:$N$6173*1,0)))&gt;0,ROUND($H4662*($N4662/SUMPRODUCT(MAX(($C$5:$C$6173=$C4662)*($D$5:$D$6173=$D4662)*($S$5:$S$6173=1)*IFERROR($N$5:$N$6173*1,0)))),4),0)))</f>
        <v/>
      </c>
      <c r="P4662" s="10" t="inlineStr">
        <is>
          <t>Autobus attrezzati con telecamere BSD / Autobus totali in offerta, incluse scorte</t>
        </is>
      </c>
      <c r="Q4662" s="21">
        <f>IF($A4662="","",$A4662&amp;"|"&amp;$C4662)</f>
        <v/>
      </c>
      <c r="R4662" s="21">
        <f>IF($A4662="","",$A4662&amp;"|"&amp;$C4662&amp;"|"&amp;$D4662)</f>
        <v/>
      </c>
      <c r="S4662" s="21">
        <f>IF($A4662="","",IFERROR(INDEX(Offerte!$D$2:$D$200,MATCH($Q4662,Offerte!$L$2:$L$200,0)),0))</f>
        <v/>
      </c>
      <c r="T4662" s="21">
        <f>IF($A4662="","",IFERROR(INDEX(Offerte!$G$2:$G$200,MATCH($Q4662,Offerte!$L$2:$L$200,0)),"NO"))</f>
        <v/>
      </c>
    </row>
    <row r="4663">
      <c r="A4663" s="10">
        <f>IF(Offerte!$A152="","",Offerte!$A152)</f>
        <v/>
      </c>
      <c r="B4663" s="10">
        <f>IF(Offerte!$A152="","",Offerte!$B152)</f>
        <v/>
      </c>
      <c r="C4663" s="10">
        <f>IF(Offerte!$A152="","",Offerte!$C152)</f>
        <v/>
      </c>
      <c r="D4663" s="10" t="inlineStr">
        <is>
          <t>C.1.2</t>
        </is>
      </c>
      <c r="E4663" s="10" t="inlineStr">
        <is>
          <t>C</t>
        </is>
      </c>
      <c r="F4663" s="10" t="inlineStr">
        <is>
          <t>Q</t>
        </is>
      </c>
      <c r="G4663" s="10" t="inlineStr">
        <is>
          <t>higher</t>
        </is>
      </c>
      <c r="H4663" s="10" t="n">
        <v>2</v>
      </c>
      <c r="I4663" s="10" t="inlineStr">
        <is>
          <t>Tasso di copertura del servizio con telecamere ADAS</t>
        </is>
      </c>
      <c r="J4663" s="20" t="n"/>
      <c r="K4663" s="20" t="n"/>
      <c r="L4663" s="20" t="n"/>
      <c r="M4663" s="20" t="n"/>
      <c r="N4663" s="21">
        <f>IF($A4663="","",IFERROR(VALUE($K4663)/VALUE($L4663),IFERROR(VALUE($J4663),0)))</f>
        <v/>
      </c>
      <c r="O4663" s="21">
        <f>IF($A4663="",0,IF(OR($S4663&lt;&gt;1,COUNTA($J4663:$M4663)=0),0,IF(SUMPRODUCT(MAX(($C$5:$C$6173=$C4663)*($D$5:$D$6173=$D4663)*($S$5:$S$6173=1)*IFERROR($N$5:$N$6173*1,0)))&gt;0,ROUND($H4663*($N4663/SUMPRODUCT(MAX(($C$5:$C$6173=$C4663)*($D$5:$D$6173=$D4663)*($S$5:$S$6173=1)*IFERROR($N$5:$N$6173*1,0)))),4),0)))</f>
        <v/>
      </c>
      <c r="P4663" s="10" t="inlineStr">
        <is>
          <t>Autobus attrezzati con telecamere ADAS / Autobus totali in offerta, incluse scorte</t>
        </is>
      </c>
      <c r="Q4663" s="21">
        <f>IF($A4663="","",$A4663&amp;"|"&amp;$C4663)</f>
        <v/>
      </c>
      <c r="R4663" s="21">
        <f>IF($A4663="","",$A4663&amp;"|"&amp;$C4663&amp;"|"&amp;$D4663)</f>
        <v/>
      </c>
      <c r="S4663" s="21">
        <f>IF($A4663="","",IFERROR(INDEX(Offerte!$D$2:$D$200,MATCH($Q4663,Offerte!$L$2:$L$200,0)),0))</f>
        <v/>
      </c>
      <c r="T4663" s="21">
        <f>IF($A4663="","",IFERROR(INDEX(Offerte!$G$2:$G$200,MATCH($Q4663,Offerte!$L$2:$L$200,0)),"NO"))</f>
        <v/>
      </c>
    </row>
    <row r="4664">
      <c r="A4664" s="10">
        <f>IF(Offerte!$A152="","",Offerte!$A152)</f>
        <v/>
      </c>
      <c r="B4664" s="10">
        <f>IF(Offerte!$A152="","",Offerte!$B152)</f>
        <v/>
      </c>
      <c r="C4664" s="10">
        <f>IF(Offerte!$A152="","",Offerte!$C152)</f>
        <v/>
      </c>
      <c r="D4664" s="10" t="inlineStr">
        <is>
          <t>C.2.1</t>
        </is>
      </c>
      <c r="E4664" s="10" t="inlineStr">
        <is>
          <t>C</t>
        </is>
      </c>
      <c r="F4664" s="10" t="inlineStr">
        <is>
          <t>Q</t>
        </is>
      </c>
      <c r="G4664" s="10" t="inlineStr">
        <is>
          <t>higher</t>
        </is>
      </c>
      <c r="H4664" s="10" t="n">
        <v>3</v>
      </c>
      <c r="I4664" s="10" t="inlineStr">
        <is>
          <t>Tasso di copertura del servizio con telecamere di bordo di videosorveglianza</t>
        </is>
      </c>
      <c r="J4664" s="20" t="n"/>
      <c r="K4664" s="20" t="n"/>
      <c r="L4664" s="20" t="n"/>
      <c r="M4664" s="20" t="n"/>
      <c r="N4664" s="21">
        <f>IF($A4664="","",IFERROR(VALUE($K4664)/VALUE($L4664),IFERROR(VALUE($J4664),0)))</f>
        <v/>
      </c>
      <c r="O4664" s="21">
        <f>IF($A4664="",0,IF(OR($S4664&lt;&gt;1,COUNTA($J4664:$M4664)=0),0,IF(SUMPRODUCT(MAX(($C$5:$C$6173=$C4664)*($D$5:$D$6173=$D4664)*($S$5:$S$6173=1)*IFERROR($N$5:$N$6173*1,0)))&gt;0,ROUND($H4664*($N4664/SUMPRODUCT(MAX(($C$5:$C$6173=$C4664)*($D$5:$D$6173=$D4664)*($S$5:$S$6173=1)*IFERROR($N$5:$N$6173*1,0)))),4),0)))</f>
        <v/>
      </c>
      <c r="P4664" s="10" t="inlineStr">
        <is>
          <t>Autobus attrezzati con videosorveglianza / Autobus totali in offerta, incluse scorte</t>
        </is>
      </c>
      <c r="Q4664" s="21">
        <f>IF($A4664="","",$A4664&amp;"|"&amp;$C4664)</f>
        <v/>
      </c>
      <c r="R4664" s="21">
        <f>IF($A4664="","",$A4664&amp;"|"&amp;$C4664&amp;"|"&amp;$D4664)</f>
        <v/>
      </c>
      <c r="S4664" s="21">
        <f>IF($A4664="","",IFERROR(INDEX(Offerte!$D$2:$D$200,MATCH($Q4664,Offerte!$L$2:$L$200,0)),0))</f>
        <v/>
      </c>
      <c r="T4664" s="21">
        <f>IF($A4664="","",IFERROR(INDEX(Offerte!$G$2:$G$200,MATCH($Q4664,Offerte!$L$2:$L$200,0)),"NO"))</f>
        <v/>
      </c>
    </row>
    <row r="4665">
      <c r="A4665" s="10">
        <f>IF(Offerte!$A152="","",Offerte!$A152)</f>
        <v/>
      </c>
      <c r="B4665" s="10">
        <f>IF(Offerte!$A152="","",Offerte!$B152)</f>
        <v/>
      </c>
      <c r="C4665" s="10">
        <f>IF(Offerte!$A152="","",Offerte!$C152)</f>
        <v/>
      </c>
      <c r="D4665" s="10" t="inlineStr">
        <is>
          <t>C.2.2</t>
        </is>
      </c>
      <c r="E4665" s="10" t="inlineStr">
        <is>
          <t>C</t>
        </is>
      </c>
      <c r="F4665" s="10" t="inlineStr">
        <is>
          <t>T</t>
        </is>
      </c>
      <c r="G4665" s="10" t="inlineStr">
        <is>
          <t>tabular</t>
        </is>
      </c>
      <c r="H4665" s="10" t="n">
        <v>1</v>
      </c>
      <c r="I4665" s="10" t="inlineStr">
        <is>
          <t>Software video/audio analisi per situazioni di pericolo</t>
        </is>
      </c>
      <c r="J4665" s="20" t="n"/>
      <c r="K4665" s="20" t="n"/>
      <c r="L4665" s="20" t="n"/>
      <c r="M4665" s="20" t="n"/>
      <c r="N4665" s="21">
        <f>IF($A4665="","",IF(IFERROR(VALUE($M4665),0)=1,1,0))</f>
        <v/>
      </c>
      <c r="O4665" s="21">
        <f>IF($A4665="",0,IF(OR($S4665&lt;&gt;1,COUNTA($J4665:$M4665)=0),0,IF($N4665=1,$H4665,0)))</f>
        <v/>
      </c>
      <c r="P4665" s="10" t="inlineStr">
        <is>
          <t>sì/no</t>
        </is>
      </c>
      <c r="Q4665" s="21">
        <f>IF($A4665="","",$A4665&amp;"|"&amp;$C4665)</f>
        <v/>
      </c>
      <c r="R4665" s="21">
        <f>IF($A4665="","",$A4665&amp;"|"&amp;$C4665&amp;"|"&amp;$D4665)</f>
        <v/>
      </c>
      <c r="S4665" s="21">
        <f>IF($A4665="","",IFERROR(INDEX(Offerte!$D$2:$D$200,MATCH($Q4665,Offerte!$L$2:$L$200,0)),0))</f>
        <v/>
      </c>
      <c r="T4665" s="21">
        <f>IF($A4665="","",IFERROR(INDEX(Offerte!$G$2:$G$200,MATCH($Q4665,Offerte!$L$2:$L$200,0)),"NO"))</f>
        <v/>
      </c>
    </row>
    <row r="4666">
      <c r="A4666" s="10">
        <f>IF(Offerte!$A152="","",Offerte!$A152)</f>
        <v/>
      </c>
      <c r="B4666" s="10">
        <f>IF(Offerte!$A152="","",Offerte!$B152)</f>
        <v/>
      </c>
      <c r="C4666" s="10">
        <f>IF(Offerte!$A152="","",Offerte!$C152)</f>
        <v/>
      </c>
      <c r="D4666" s="10" t="inlineStr">
        <is>
          <t>C.2.3</t>
        </is>
      </c>
      <c r="E4666" s="10" t="inlineStr">
        <is>
          <t>C</t>
        </is>
      </c>
      <c r="F4666" s="10" t="inlineStr">
        <is>
          <t>T</t>
        </is>
      </c>
      <c r="G4666" s="10" t="inlineStr">
        <is>
          <t>tabular</t>
        </is>
      </c>
      <c r="H4666" s="10" t="n">
        <v>1</v>
      </c>
      <c r="I4666" s="10" t="inlineStr">
        <is>
          <t>Collegamento con centrale qualificata di pronto intervento</t>
        </is>
      </c>
      <c r="J4666" s="20" t="n"/>
      <c r="K4666" s="20" t="n"/>
      <c r="L4666" s="20" t="n"/>
      <c r="M4666" s="20" t="n"/>
      <c r="N4666" s="21">
        <f>IF($A4666="","",IF(IFERROR(VALUE($M4666),0)=1,1,0))</f>
        <v/>
      </c>
      <c r="O4666" s="21">
        <f>IF($A4666="",0,IF(OR($S4666&lt;&gt;1,COUNTA($J4666:$M4666)=0),0,IF($N4666=1,$H4666,0)))</f>
        <v/>
      </c>
      <c r="P4666" s="10" t="inlineStr">
        <is>
          <t>sì/no</t>
        </is>
      </c>
      <c r="Q4666" s="21">
        <f>IF($A4666="","",$A4666&amp;"|"&amp;$C4666)</f>
        <v/>
      </c>
      <c r="R4666" s="21">
        <f>IF($A4666="","",$A4666&amp;"|"&amp;$C4666&amp;"|"&amp;$D4666)</f>
        <v/>
      </c>
      <c r="S4666" s="21">
        <f>IF($A4666="","",IFERROR(INDEX(Offerte!$D$2:$D$200,MATCH($Q4666,Offerte!$L$2:$L$200,0)),0))</f>
        <v/>
      </c>
      <c r="T4666" s="21">
        <f>IF($A4666="","",IFERROR(INDEX(Offerte!$G$2:$G$200,MATCH($Q4666,Offerte!$L$2:$L$200,0)),"NO"))</f>
        <v/>
      </c>
    </row>
    <row r="4667">
      <c r="A4667" s="10">
        <f>IF(Offerte!$A152="","",Offerte!$A152)</f>
        <v/>
      </c>
      <c r="B4667" s="10">
        <f>IF(Offerte!$A152="","",Offerte!$B152)</f>
        <v/>
      </c>
      <c r="C4667" s="10">
        <f>IF(Offerte!$A152="","",Offerte!$C152)</f>
        <v/>
      </c>
      <c r="D4667" s="10" t="inlineStr">
        <is>
          <t>C.2.4</t>
        </is>
      </c>
      <c r="E4667" s="10" t="inlineStr">
        <is>
          <t>C</t>
        </is>
      </c>
      <c r="F4667" s="10" t="inlineStr">
        <is>
          <t>Q</t>
        </is>
      </c>
      <c r="G4667" s="10" t="inlineStr">
        <is>
          <t>higher</t>
        </is>
      </c>
      <c r="H4667" s="10" t="n">
        <v>1</v>
      </c>
      <c r="I4667" s="10" t="inlineStr">
        <is>
          <t>Tasso di copertura del servizio con dispositivi per la chiamata di emergenza del conducente</t>
        </is>
      </c>
      <c r="J4667" s="20" t="n"/>
      <c r="K4667" s="20" t="n"/>
      <c r="L4667" s="20" t="n"/>
      <c r="M4667" s="20" t="n"/>
      <c r="N4667" s="21">
        <f>IF($A4667="","",IFERROR(VALUE($K4667)/VALUE($L4667),IFERROR(VALUE($J4667),0)))</f>
        <v/>
      </c>
      <c r="O4667" s="21">
        <f>IF($A4667="",0,IF(OR($S4667&lt;&gt;1,COUNTA($J4667:$M4667)=0),0,IF(SUMPRODUCT(MAX(($C$5:$C$6173=$C4667)*($D$5:$D$6173=$D4667)*($S$5:$S$6173=1)*IFERROR($N$5:$N$6173*1,0)))&gt;0,ROUND($H4667*($N4667/SUMPRODUCT(MAX(($C$5:$C$6173=$C4667)*($D$5:$D$6173=$D4667)*($S$5:$S$6173=1)*IFERROR($N$5:$N$6173*1,0)))),4),0)))</f>
        <v/>
      </c>
      <c r="P4667" s="10" t="inlineStr">
        <is>
          <t>Autobus attrezzati con chiamata di emergenza / Autobus totali in offerta, incluse scorte</t>
        </is>
      </c>
      <c r="Q4667" s="21">
        <f>IF($A4667="","",$A4667&amp;"|"&amp;$C4667)</f>
        <v/>
      </c>
      <c r="R4667" s="21">
        <f>IF($A4667="","",$A4667&amp;"|"&amp;$C4667&amp;"|"&amp;$D4667)</f>
        <v/>
      </c>
      <c r="S4667" s="21">
        <f>IF($A4667="","",IFERROR(INDEX(Offerte!$D$2:$D$200,MATCH($Q4667,Offerte!$L$2:$L$200,0)),0))</f>
        <v/>
      </c>
      <c r="T4667" s="21">
        <f>IF($A4667="","",IFERROR(INDEX(Offerte!$G$2:$G$200,MATCH($Q4667,Offerte!$L$2:$L$200,0)),"NO"))</f>
        <v/>
      </c>
    </row>
    <row r="4668">
      <c r="A4668" s="10">
        <f>IF(Offerte!$A152="","",Offerte!$A152)</f>
        <v/>
      </c>
      <c r="B4668" s="10">
        <f>IF(Offerte!$A152="","",Offerte!$B152)</f>
        <v/>
      </c>
      <c r="C4668" s="10">
        <f>IF(Offerte!$A152="","",Offerte!$C152)</f>
        <v/>
      </c>
      <c r="D4668" s="10" t="inlineStr">
        <is>
          <t>C.3.1</t>
        </is>
      </c>
      <c r="E4668" s="10" t="inlineStr">
        <is>
          <t>C</t>
        </is>
      </c>
      <c r="F4668" s="10" t="inlineStr">
        <is>
          <t>Q</t>
        </is>
      </c>
      <c r="G4668" s="10" t="inlineStr">
        <is>
          <t>higher</t>
        </is>
      </c>
      <c r="H4668" s="10" t="n">
        <v>2</v>
      </c>
      <c r="I4668" s="10" t="inlineStr">
        <is>
          <t>Tasso di copertura del servizio con dispositivi di informazione dinamica a bordo mezzo</t>
        </is>
      </c>
      <c r="J4668" s="20" t="n"/>
      <c r="K4668" s="20" t="n"/>
      <c r="L4668" s="20" t="n"/>
      <c r="M4668" s="20" t="n"/>
      <c r="N4668" s="21">
        <f>IF($A4668="","",IFERROR(VALUE($K4668)/VALUE($L4668),IFERROR(VALUE($J4668),0)))</f>
        <v/>
      </c>
      <c r="O4668" s="21">
        <f>IF($A4668="",0,IF(OR($S4668&lt;&gt;1,COUNTA($J4668:$M4668)=0),0,IF(SUMPRODUCT(MAX(($C$5:$C$6173=$C4668)*($D$5:$D$6173=$D4668)*($S$5:$S$6173=1)*IFERROR($N$5:$N$6173*1,0)))&gt;0,ROUND($H4668*($N4668/SUMPRODUCT(MAX(($C$5:$C$6173=$C4668)*($D$5:$D$6173=$D4668)*($S$5:$S$6173=1)*IFERROR($N$5:$N$6173*1,0)))),4),0)))</f>
        <v/>
      </c>
      <c r="P4668" s="10" t="inlineStr">
        <is>
          <t>Autobus con monitor e indicatori vocali / Autobus totali in offerta, incluse scorte</t>
        </is>
      </c>
      <c r="Q4668" s="21">
        <f>IF($A4668="","",$A4668&amp;"|"&amp;$C4668)</f>
        <v/>
      </c>
      <c r="R4668" s="21">
        <f>IF($A4668="","",$A4668&amp;"|"&amp;$C4668&amp;"|"&amp;$D4668)</f>
        <v/>
      </c>
      <c r="S4668" s="21">
        <f>IF($A4668="","",IFERROR(INDEX(Offerte!$D$2:$D$200,MATCH($Q4668,Offerte!$L$2:$L$200,0)),0))</f>
        <v/>
      </c>
      <c r="T4668" s="21">
        <f>IF($A4668="","",IFERROR(INDEX(Offerte!$G$2:$G$200,MATCH($Q4668,Offerte!$L$2:$L$200,0)),"NO"))</f>
        <v/>
      </c>
    </row>
    <row r="4669">
      <c r="A4669" s="10">
        <f>IF(Offerte!$A152="","",Offerte!$A152)</f>
        <v/>
      </c>
      <c r="B4669" s="10">
        <f>IF(Offerte!$A152="","",Offerte!$B152)</f>
        <v/>
      </c>
      <c r="C4669" s="10">
        <f>IF(Offerte!$A152="","",Offerte!$C152)</f>
        <v/>
      </c>
      <c r="D4669" s="10" t="inlineStr">
        <is>
          <t>C.3.2</t>
        </is>
      </c>
      <c r="E4669" s="10" t="inlineStr">
        <is>
          <t>C</t>
        </is>
      </c>
      <c r="F4669" s="10" t="inlineStr">
        <is>
          <t>T</t>
        </is>
      </c>
      <c r="G4669" s="10" t="inlineStr">
        <is>
          <t>tabular</t>
        </is>
      </c>
      <c r="H4669" s="10" t="n">
        <v>2</v>
      </c>
      <c r="I4669" s="10" t="inlineStr">
        <is>
          <t>Informazioni a bordo su coincidenze ai nodi</t>
        </is>
      </c>
      <c r="J4669" s="20" t="n"/>
      <c r="K4669" s="20" t="n"/>
      <c r="L4669" s="20" t="n"/>
      <c r="M4669" s="20" t="n"/>
      <c r="N4669" s="21">
        <f>IF($A4669="","",IF(IFERROR(VALUE($M4669),0)=1,1,0))</f>
        <v/>
      </c>
      <c r="O4669" s="21">
        <f>IF($A4669="",0,IF(OR($S4669&lt;&gt;1,COUNTA($J4669:$M4669)=0),0,IF(AND($N4669=1,IFERROR(SUMIFS($N$5:$N$6173,$Q$5:$Q$6173,$Q4669,$D$5:$D$6173,"C.3.1"),0)&gt;=0.5),$H4669,0)))</f>
        <v/>
      </c>
      <c r="P4669" s="10" t="inlineStr">
        <is>
          <t>Dipende da C.3.1 &gt;= 0.5</t>
        </is>
      </c>
      <c r="Q4669" s="21">
        <f>IF($A4669="","",$A4669&amp;"|"&amp;$C4669)</f>
        <v/>
      </c>
      <c r="R4669" s="21">
        <f>IF($A4669="","",$A4669&amp;"|"&amp;$C4669&amp;"|"&amp;$D4669)</f>
        <v/>
      </c>
      <c r="S4669" s="21">
        <f>IF($A4669="","",IFERROR(INDEX(Offerte!$D$2:$D$200,MATCH($Q4669,Offerte!$L$2:$L$200,0)),0))</f>
        <v/>
      </c>
      <c r="T4669" s="21">
        <f>IF($A4669="","",IFERROR(INDEX(Offerte!$G$2:$G$200,MATCH($Q4669,Offerte!$L$2:$L$200,0)),"NO"))</f>
        <v/>
      </c>
    </row>
    <row r="4670">
      <c r="A4670" s="10">
        <f>IF(Offerte!$A152="","",Offerte!$A152)</f>
        <v/>
      </c>
      <c r="B4670" s="10">
        <f>IF(Offerte!$A152="","",Offerte!$B152)</f>
        <v/>
      </c>
      <c r="C4670" s="10">
        <f>IF(Offerte!$A152="","",Offerte!$C152)</f>
        <v/>
      </c>
      <c r="D4670" s="10" t="inlineStr">
        <is>
          <t>D.1.1</t>
        </is>
      </c>
      <c r="E4670" s="10" t="inlineStr">
        <is>
          <t>D</t>
        </is>
      </c>
      <c r="F4670" s="10" t="inlineStr">
        <is>
          <t>Q</t>
        </is>
      </c>
      <c r="G4670" s="10" t="inlineStr">
        <is>
          <t>higher</t>
        </is>
      </c>
      <c r="H4670" s="10" t="n">
        <v>3</v>
      </c>
      <c r="I4670" s="10" t="inlineStr">
        <is>
          <t>Installazione di pensiline</t>
        </is>
      </c>
      <c r="J4670" s="20" t="n"/>
      <c r="K4670" s="20" t="n"/>
      <c r="L4670" s="20" t="n"/>
      <c r="M4670" s="20" t="n"/>
      <c r="N4670" s="21">
        <f>IF($A4670="","",IFERROR(VALUE($J4670),0))</f>
        <v/>
      </c>
      <c r="O4670" s="21">
        <f>IF($A4670="",0,IF(OR($S4670&lt;&gt;1,COUNTA($J4670:$M4670)=0),0,IF(SUMPRODUCT(MAX(($C$5:$C$6173=$C4670)*($D$5:$D$6173=$D4670)*($S$5:$S$6173=1)*IFERROR($N$5:$N$6173*1,0)))&gt;0,ROUND($H4670*($N4670/SUMPRODUCT(MAX(($C$5:$C$6173=$C4670)*($D$5:$D$6173=$D4670)*($S$5:$S$6173=1)*IFERROR($N$5:$N$6173*1,0)))),4),0)))</f>
        <v/>
      </c>
      <c r="P4670" s="10" t="inlineStr">
        <is>
          <t>fermate</t>
        </is>
      </c>
      <c r="Q4670" s="21">
        <f>IF($A4670="","",$A4670&amp;"|"&amp;$C4670)</f>
        <v/>
      </c>
      <c r="R4670" s="21">
        <f>IF($A4670="","",$A4670&amp;"|"&amp;$C4670&amp;"|"&amp;$D4670)</f>
        <v/>
      </c>
      <c r="S4670" s="21">
        <f>IF($A4670="","",IFERROR(INDEX(Offerte!$D$2:$D$200,MATCH($Q4670,Offerte!$L$2:$L$200,0)),0))</f>
        <v/>
      </c>
      <c r="T4670" s="21">
        <f>IF($A4670="","",IFERROR(INDEX(Offerte!$G$2:$G$200,MATCH($Q4670,Offerte!$L$2:$L$200,0)),"NO"))</f>
        <v/>
      </c>
    </row>
    <row r="4671">
      <c r="A4671" s="10">
        <f>IF(Offerte!$A152="","",Offerte!$A152)</f>
        <v/>
      </c>
      <c r="B4671" s="10">
        <f>IF(Offerte!$A152="","",Offerte!$B152)</f>
        <v/>
      </c>
      <c r="C4671" s="10">
        <f>IF(Offerte!$A152="","",Offerte!$C152)</f>
        <v/>
      </c>
      <c r="D4671" s="10" t="inlineStr">
        <is>
          <t>D.1.2</t>
        </is>
      </c>
      <c r="E4671" s="10" t="inlineStr">
        <is>
          <t>D</t>
        </is>
      </c>
      <c r="F4671" s="10" t="inlineStr">
        <is>
          <t>Q</t>
        </is>
      </c>
      <c r="G4671" s="10" t="inlineStr">
        <is>
          <t>higher</t>
        </is>
      </c>
      <c r="H4671" s="10" t="n">
        <v>3</v>
      </c>
      <c r="I4671" s="10" t="inlineStr">
        <is>
          <t>Installazione di paline di fermata conformi alla DGR 581/2023</t>
        </is>
      </c>
      <c r="J4671" s="20" t="n"/>
      <c r="K4671" s="20" t="n"/>
      <c r="L4671" s="20" t="n"/>
      <c r="M4671" s="20" t="n"/>
      <c r="N4671" s="21">
        <f>IF($A4671="","",IFERROR(VALUE($J4671),0))</f>
        <v/>
      </c>
      <c r="O4671" s="21">
        <f>IF($A4671="",0,IF(OR($S4671&lt;&gt;1,COUNTA($J4671:$M4671)=0),0,IF(SUMPRODUCT(MAX(($C$5:$C$6173=$C4671)*($D$5:$D$6173=$D4671)*($S$5:$S$6173=1)*IFERROR($N$5:$N$6173*1,0)))&gt;0,ROUND($H4671*($N4671/SUMPRODUCT(MAX(($C$5:$C$6173=$C4671)*($D$5:$D$6173=$D4671)*($S$5:$S$6173=1)*IFERROR($N$5:$N$6173*1,0)))),4),0)))</f>
        <v/>
      </c>
      <c r="P4671" s="10" t="inlineStr">
        <is>
          <t>fermate</t>
        </is>
      </c>
      <c r="Q4671" s="21">
        <f>IF($A4671="","",$A4671&amp;"|"&amp;$C4671)</f>
        <v/>
      </c>
      <c r="R4671" s="21">
        <f>IF($A4671="","",$A4671&amp;"|"&amp;$C4671&amp;"|"&amp;$D4671)</f>
        <v/>
      </c>
      <c r="S4671" s="21">
        <f>IF($A4671="","",IFERROR(INDEX(Offerte!$D$2:$D$200,MATCH($Q4671,Offerte!$L$2:$L$200,0)),0))</f>
        <v/>
      </c>
      <c r="T4671" s="21">
        <f>IF($A4671="","",IFERROR(INDEX(Offerte!$G$2:$G$200,MATCH($Q4671,Offerte!$L$2:$L$200,0)),"NO"))</f>
        <v/>
      </c>
    </row>
    <row r="4672">
      <c r="A4672" s="10">
        <f>IF(Offerte!$A152="","",Offerte!$A152)</f>
        <v/>
      </c>
      <c r="B4672" s="10">
        <f>IF(Offerte!$A152="","",Offerte!$B152)</f>
        <v/>
      </c>
      <c r="C4672" s="10">
        <f>IF(Offerte!$A152="","",Offerte!$C152)</f>
        <v/>
      </c>
      <c r="D4672" s="10" t="inlineStr">
        <is>
          <t>D.1.3</t>
        </is>
      </c>
      <c r="E4672" s="10" t="inlineStr">
        <is>
          <t>D</t>
        </is>
      </c>
      <c r="F4672" s="10" t="inlineStr">
        <is>
          <t>Q</t>
        </is>
      </c>
      <c r="G4672" s="10" t="inlineStr">
        <is>
          <t>higher</t>
        </is>
      </c>
      <c r="H4672" s="10" t="n">
        <v>2</v>
      </c>
      <c r="I4672" s="10" t="inlineStr">
        <is>
          <t>Display informativi connessi alle fermate</t>
        </is>
      </c>
      <c r="J4672" s="20" t="n"/>
      <c r="K4672" s="20" t="n"/>
      <c r="L4672" s="20" t="n"/>
      <c r="M4672" s="20" t="n"/>
      <c r="N4672" s="21">
        <f>IF($A4672="","",IFERROR(VALUE($J4672),0))</f>
        <v/>
      </c>
      <c r="O4672" s="21">
        <f>IF($A4672="",0,IF(OR($S4672&lt;&gt;1,COUNTA($J4672:$M4672)=0),0,IF(SUMPRODUCT(MAX(($C$5:$C$6173=$C4672)*($D$5:$D$6173=$D4672)*($S$5:$S$6173=1)*IFERROR($N$5:$N$6173*1,0)))&gt;0,ROUND($H4672*($N4672/SUMPRODUCT(MAX(($C$5:$C$6173=$C4672)*($D$5:$D$6173=$D4672)*($S$5:$S$6173=1)*IFERROR($N$5:$N$6173*1,0)))),4),0)))</f>
        <v/>
      </c>
      <c r="P4672" s="10" t="inlineStr">
        <is>
          <t>fermate</t>
        </is>
      </c>
      <c r="Q4672" s="21">
        <f>IF($A4672="","",$A4672&amp;"|"&amp;$C4672)</f>
        <v/>
      </c>
      <c r="R4672" s="21">
        <f>IF($A4672="","",$A4672&amp;"|"&amp;$C4672&amp;"|"&amp;$D4672)</f>
        <v/>
      </c>
      <c r="S4672" s="21">
        <f>IF($A4672="","",IFERROR(INDEX(Offerte!$D$2:$D$200,MATCH($Q4672,Offerte!$L$2:$L$200,0)),0))</f>
        <v/>
      </c>
      <c r="T4672" s="21">
        <f>IF($A4672="","",IFERROR(INDEX(Offerte!$G$2:$G$200,MATCH($Q4672,Offerte!$L$2:$L$200,0)),"NO"))</f>
        <v/>
      </c>
    </row>
    <row r="4673">
      <c r="A4673" s="10">
        <f>IF(Offerte!$A152="","",Offerte!$A152)</f>
        <v/>
      </c>
      <c r="B4673" s="10">
        <f>IF(Offerte!$A152="","",Offerte!$B152)</f>
        <v/>
      </c>
      <c r="C4673" s="10">
        <f>IF(Offerte!$A152="","",Offerte!$C152)</f>
        <v/>
      </c>
      <c r="D4673" s="10" t="inlineStr">
        <is>
          <t>D.2.1</t>
        </is>
      </c>
      <c r="E4673" s="10" t="inlineStr">
        <is>
          <t>D</t>
        </is>
      </c>
      <c r="F4673" s="10" t="inlineStr">
        <is>
          <t>Q</t>
        </is>
      </c>
      <c r="G4673" s="10" t="inlineStr">
        <is>
          <t>higher</t>
        </is>
      </c>
      <c r="H4673" s="10" t="n">
        <v>2</v>
      </c>
      <c r="I4673" s="10" t="inlineStr">
        <is>
          <t>Segnali tattili Loges-Vet-Evolution</t>
        </is>
      </c>
      <c r="J4673" s="20" t="n"/>
      <c r="K4673" s="20" t="n"/>
      <c r="L4673" s="20" t="n"/>
      <c r="M4673" s="20" t="n"/>
      <c r="N4673" s="21">
        <f>IF($A4673="","",IFERROR(VALUE($J4673),0))</f>
        <v/>
      </c>
      <c r="O4673" s="21">
        <f>IF($A4673="",0,IF(OR($S4673&lt;&gt;1,COUNTA($J4673:$M4673)=0),0,IF(SUMPRODUCT(MAX(($C$5:$C$6173=$C4673)*($D$5:$D$6173=$D4673)*($S$5:$S$6173=1)*IFERROR($N$5:$N$6173*1,0)))&gt;0,ROUND($H4673*($N4673/SUMPRODUCT(MAX(($C$5:$C$6173=$C4673)*($D$5:$D$6173=$D4673)*($S$5:$S$6173=1)*IFERROR($N$5:$N$6173*1,0)))),4),0)))</f>
        <v/>
      </c>
      <c r="P4673" s="10" t="inlineStr">
        <is>
          <t>fermate</t>
        </is>
      </c>
      <c r="Q4673" s="21">
        <f>IF($A4673="","",$A4673&amp;"|"&amp;$C4673)</f>
        <v/>
      </c>
      <c r="R4673" s="21">
        <f>IF($A4673="","",$A4673&amp;"|"&amp;$C4673&amp;"|"&amp;$D4673)</f>
        <v/>
      </c>
      <c r="S4673" s="21">
        <f>IF($A4673="","",IFERROR(INDEX(Offerte!$D$2:$D$200,MATCH($Q4673,Offerte!$L$2:$L$200,0)),0))</f>
        <v/>
      </c>
      <c r="T4673" s="21">
        <f>IF($A4673="","",IFERROR(INDEX(Offerte!$G$2:$G$200,MATCH($Q4673,Offerte!$L$2:$L$200,0)),"NO"))</f>
        <v/>
      </c>
    </row>
    <row r="4674">
      <c r="A4674" s="10">
        <f>IF(Offerte!$A152="","",Offerte!$A152)</f>
        <v/>
      </c>
      <c r="B4674" s="10">
        <f>IF(Offerte!$A152="","",Offerte!$B152)</f>
        <v/>
      </c>
      <c r="C4674" s="10">
        <f>IF(Offerte!$A152="","",Offerte!$C152)</f>
        <v/>
      </c>
      <c r="D4674" s="10" t="inlineStr">
        <is>
          <t>E.1.1</t>
        </is>
      </c>
      <c r="E4674" s="10" t="inlineStr">
        <is>
          <t>E</t>
        </is>
      </c>
      <c r="F4674" s="10" t="inlineStr">
        <is>
          <t>T</t>
        </is>
      </c>
      <c r="G4674" s="10" t="inlineStr">
        <is>
          <t>tabular</t>
        </is>
      </c>
      <c r="H4674" s="10" t="n">
        <v>2</v>
      </c>
      <c r="I4674" s="10" t="inlineStr">
        <is>
          <t>Mobile app con travel planner PRM</t>
        </is>
      </c>
      <c r="J4674" s="20" t="n"/>
      <c r="K4674" s="20" t="n"/>
      <c r="L4674" s="20" t="n"/>
      <c r="M4674" s="20" t="n"/>
      <c r="N4674" s="21">
        <f>IF($A4674="","",IF(IFERROR(VALUE($M4674),0)=1,1,0))</f>
        <v/>
      </c>
      <c r="O4674" s="21">
        <f>IF($A4674="",0,IF(OR($S4674&lt;&gt;1,COUNTA($J4674:$M4674)=0),0,IF($N4674=1,$H4674,0)))</f>
        <v/>
      </c>
      <c r="P4674" s="10" t="inlineStr">
        <is>
          <t>sì/no</t>
        </is>
      </c>
      <c r="Q4674" s="21">
        <f>IF($A4674="","",$A4674&amp;"|"&amp;$C4674)</f>
        <v/>
      </c>
      <c r="R4674" s="21">
        <f>IF($A4674="","",$A4674&amp;"|"&amp;$C4674&amp;"|"&amp;$D4674)</f>
        <v/>
      </c>
      <c r="S4674" s="21">
        <f>IF($A4674="","",IFERROR(INDEX(Offerte!$D$2:$D$200,MATCH($Q4674,Offerte!$L$2:$L$200,0)),0))</f>
        <v/>
      </c>
      <c r="T4674" s="21">
        <f>IF($A4674="","",IFERROR(INDEX(Offerte!$G$2:$G$200,MATCH($Q4674,Offerte!$L$2:$L$200,0)),"NO"))</f>
        <v/>
      </c>
    </row>
    <row r="4675">
      <c r="A4675" s="10">
        <f>IF(Offerte!$A152="","",Offerte!$A152)</f>
        <v/>
      </c>
      <c r="B4675" s="10">
        <f>IF(Offerte!$A152="","",Offerte!$B152)</f>
        <v/>
      </c>
      <c r="C4675" s="10">
        <f>IF(Offerte!$A152="","",Offerte!$C152)</f>
        <v/>
      </c>
      <c r="D4675" s="10" t="inlineStr">
        <is>
          <t>E.2.1</t>
        </is>
      </c>
      <c r="E4675" s="10" t="inlineStr">
        <is>
          <t>E</t>
        </is>
      </c>
      <c r="F4675" s="10" t="inlineStr">
        <is>
          <t>D</t>
        </is>
      </c>
      <c r="G4675" s="10" t="inlineStr">
        <is>
          <t>discretionary</t>
        </is>
      </c>
      <c r="H4675" s="10" t="n">
        <v>2</v>
      </c>
      <c r="I4675" s="10" t="inlineStr">
        <is>
          <t>Altre azioni informative e rapporti con gli utenti</t>
        </is>
      </c>
      <c r="J4675" s="20" t="n"/>
      <c r="K4675" s="20" t="n"/>
      <c r="L4675" s="20" t="n"/>
      <c r="M4675" s="20" t="n"/>
      <c r="N4675" s="21">
        <f>IF($A4675="","",MAX(0,MIN(1,IFERROR(VALUE($M4675),0))))</f>
        <v/>
      </c>
      <c r="O4675" s="21">
        <f>IF($A4675="",0,IF(OR($S4675&lt;&gt;1,COUNTA($J4675:$M4675)=0),0,IF(SUMPRODUCT(MAX(($C$5:$C$6173=$C4675)*($D$5:$D$6173=$D4675)*($S$5:$S$6173=1)*IFERROR($N$5:$N$6173*1,0)))&gt;0,ROUND($H4675*($N4675/SUMPRODUCT(MAX(($C$5:$C$6173=$C4675)*($D$5:$D$6173=$D4675)*($S$5:$S$6173=1)*IFERROR($N$5:$N$6173*1,0)))),4),0)))</f>
        <v/>
      </c>
      <c r="P4675" s="10" t="inlineStr">
        <is>
          <t>coeff.</t>
        </is>
      </c>
      <c r="Q4675" s="21">
        <f>IF($A4675="","",$A4675&amp;"|"&amp;$C4675)</f>
        <v/>
      </c>
      <c r="R4675" s="21">
        <f>IF($A4675="","",$A4675&amp;"|"&amp;$C4675&amp;"|"&amp;$D4675)</f>
        <v/>
      </c>
      <c r="S4675" s="21">
        <f>IF($A4675="","",IFERROR(INDEX(Offerte!$D$2:$D$200,MATCH($Q4675,Offerte!$L$2:$L$200,0)),0))</f>
        <v/>
      </c>
      <c r="T4675" s="21">
        <f>IF($A4675="","",IFERROR(INDEX(Offerte!$G$2:$G$200,MATCH($Q4675,Offerte!$L$2:$L$200,0)),"NO"))</f>
        <v/>
      </c>
    </row>
    <row r="4676">
      <c r="A4676" s="10">
        <f>IF(Offerte!$A152="","",Offerte!$A152)</f>
        <v/>
      </c>
      <c r="B4676" s="10">
        <f>IF(Offerte!$A152="","",Offerte!$B152)</f>
        <v/>
      </c>
      <c r="C4676" s="10">
        <f>IF(Offerte!$A152="","",Offerte!$C152)</f>
        <v/>
      </c>
      <c r="D4676" s="10" t="inlineStr">
        <is>
          <t>F.1.1</t>
        </is>
      </c>
      <c r="E4676" s="10" t="inlineStr">
        <is>
          <t>F</t>
        </is>
      </c>
      <c r="F4676" s="10" t="inlineStr">
        <is>
          <t>Q</t>
        </is>
      </c>
      <c r="G4676" s="10" t="inlineStr">
        <is>
          <t>lower</t>
        </is>
      </c>
      <c r="H4676" s="10" t="n">
        <v>7</v>
      </c>
      <c r="I4676" s="10" t="inlineStr">
        <is>
          <t>Performance ambientali del parco mezzi adibito al servizio - I_CEA</t>
        </is>
      </c>
      <c r="J4676" s="20" t="n"/>
      <c r="K4676" s="20" t="n"/>
      <c r="L4676" s="20" t="n"/>
      <c r="M4676" s="20" t="n"/>
      <c r="N4676" s="21">
        <f>IF($A4676="","",IFERROR(VALUE($J4676),0))</f>
        <v/>
      </c>
      <c r="O4676" s="21">
        <f>IF($A4676="",0,IF(OR($S4676&lt;&gt;1,COUNTA($J4676:$M4676)=0),0,IF(AND(IFERROR(AGGREGATE(15,6,$N$5:$N$6173/(($C$5:$C$6173=$C4676)*($D$5:$D$6173=$D4676)*($S$5:$S$6173=1)*($N$5:$N$6173&gt;0)),1),0)&gt;0,$N4676&gt;0),ROUND($H4676*(IFERROR(AGGREGATE(15,6,$N$5:$N$6173/(($C$5:$C$6173=$C4676)*($D$5:$D$6173=$D4676)*($S$5:$S$6173=1)*($N$5:$N$6173&gt;0)),1),0)/$N4676),4),0)))</f>
        <v/>
      </c>
      <c r="P4676" s="10" t="inlineStr">
        <is>
          <t>indice</t>
        </is>
      </c>
      <c r="Q4676" s="21">
        <f>IF($A4676="","",$A4676&amp;"|"&amp;$C4676)</f>
        <v/>
      </c>
      <c r="R4676" s="21">
        <f>IF($A4676="","",$A4676&amp;"|"&amp;$C4676&amp;"|"&amp;$D4676)</f>
        <v/>
      </c>
      <c r="S4676" s="21">
        <f>IF($A4676="","",IFERROR(INDEX(Offerte!$D$2:$D$200,MATCH($Q4676,Offerte!$L$2:$L$200,0)),0))</f>
        <v/>
      </c>
      <c r="T4676" s="21">
        <f>IF($A4676="","",IFERROR(INDEX(Offerte!$G$2:$G$200,MATCH($Q4676,Offerte!$L$2:$L$200,0)),"NO"))</f>
        <v/>
      </c>
    </row>
    <row r="4677">
      <c r="A4677" s="10">
        <f>IF(Offerte!$A152="","",Offerte!$A152)</f>
        <v/>
      </c>
      <c r="B4677" s="10">
        <f>IF(Offerte!$A152="","",Offerte!$B152)</f>
        <v/>
      </c>
      <c r="C4677" s="10">
        <f>IF(Offerte!$A152="","",Offerte!$C152)</f>
        <v/>
      </c>
      <c r="D4677" s="10" t="inlineStr">
        <is>
          <t>F.2.1</t>
        </is>
      </c>
      <c r="E4677" s="10" t="inlineStr">
        <is>
          <t>F</t>
        </is>
      </c>
      <c r="F4677" s="10" t="inlineStr">
        <is>
          <t>Q</t>
        </is>
      </c>
      <c r="G4677" s="10" t="inlineStr">
        <is>
          <t>higher</t>
        </is>
      </c>
      <c r="H4677" s="10" t="n">
        <v>2</v>
      </c>
      <c r="I4677" s="10" t="inlineStr">
        <is>
          <t>Tasso di copertura del servizio con dispositivi ECO-DRIVER</t>
        </is>
      </c>
      <c r="J4677" s="20" t="n"/>
      <c r="K4677" s="20" t="n"/>
      <c r="L4677" s="20" t="n"/>
      <c r="M4677" s="20" t="n"/>
      <c r="N4677" s="21">
        <f>IF($A4677="","",IFERROR(VALUE($K4677)/VALUE($L4677),IFERROR(VALUE($J4677),0)))</f>
        <v/>
      </c>
      <c r="O4677" s="21">
        <f>IF($A4677="",0,IF(OR($S4677&lt;&gt;1,COUNTA($J4677:$M4677)=0),0,IF(SUMPRODUCT(MAX(($C$5:$C$6173=$C4677)*($D$5:$D$6173=$D4677)*($S$5:$S$6173=1)*IFERROR($N$5:$N$6173*1,0)))&gt;0,ROUND($H4677*($N4677/SUMPRODUCT(MAX(($C$5:$C$6173=$C4677)*($D$5:$D$6173=$D4677)*($S$5:$S$6173=1)*IFERROR($N$5:$N$6173*1,0)))),4),0)))</f>
        <v/>
      </c>
      <c r="P4677" s="10" t="inlineStr">
        <is>
          <t>Autobus attrezzati con dispositivi ECO-DRIVER / Autobus totali in offerta, incluse scorte</t>
        </is>
      </c>
      <c r="Q4677" s="21">
        <f>IF($A4677="","",$A4677&amp;"|"&amp;$C4677)</f>
        <v/>
      </c>
      <c r="R4677" s="21">
        <f>IF($A4677="","",$A4677&amp;"|"&amp;$C4677&amp;"|"&amp;$D4677)</f>
        <v/>
      </c>
      <c r="S4677" s="21">
        <f>IF($A4677="","",IFERROR(INDEX(Offerte!$D$2:$D$200,MATCH($Q4677,Offerte!$L$2:$L$200,0)),0))</f>
        <v/>
      </c>
      <c r="T4677" s="21">
        <f>IF($A4677="","",IFERROR(INDEX(Offerte!$G$2:$G$200,MATCH($Q4677,Offerte!$L$2:$L$200,0)),"NO"))</f>
        <v/>
      </c>
    </row>
    <row r="4678">
      <c r="A4678" s="10">
        <f>IF(Offerte!$A152="","",Offerte!$A152)</f>
        <v/>
      </c>
      <c r="B4678" s="10">
        <f>IF(Offerte!$A152="","",Offerte!$B152)</f>
        <v/>
      </c>
      <c r="C4678" s="10">
        <f>IF(Offerte!$A152="","",Offerte!$C152)</f>
        <v/>
      </c>
      <c r="D4678" s="10" t="inlineStr">
        <is>
          <t>F.3.1</t>
        </is>
      </c>
      <c r="E4678" s="10" t="inlineStr">
        <is>
          <t>F</t>
        </is>
      </c>
      <c r="F4678" s="10" t="inlineStr">
        <is>
          <t>Q</t>
        </is>
      </c>
      <c r="G4678" s="10" t="inlineStr">
        <is>
          <t>higher</t>
        </is>
      </c>
      <c r="H4678" s="10" t="n">
        <v>2</v>
      </c>
      <c r="I4678" s="10" t="inlineStr">
        <is>
          <t>Autoproduzione consumi elettrici per trazione</t>
        </is>
      </c>
      <c r="J4678" s="20" t="n"/>
      <c r="K4678" s="20" t="n"/>
      <c r="L4678" s="20" t="n"/>
      <c r="M4678" s="20" t="n"/>
      <c r="N4678" s="21">
        <f>IF($A4678="","",IFERROR(VALUE($J4678),0))</f>
        <v/>
      </c>
      <c r="O4678" s="21">
        <f>IF($A4678="",0,IF(OR($S4678&lt;&gt;1,COUNTA($J4678:$M4678)=0),0,IF(SUMPRODUCT(MAX(($C$5:$C$6173=$C4678)*($D$5:$D$6173=$D4678)*($S$5:$S$6173=1)*IFERROR($N$5:$N$6173*1,0)))&gt;0,ROUND($H4678*($N4678/SUMPRODUCT(MAX(($C$5:$C$6173=$C4678)*($D$5:$D$6173=$D4678)*($S$5:$S$6173=1)*IFERROR($N$5:$N$6173*1,0)))),4),0)))</f>
        <v/>
      </c>
      <c r="P4678" s="10" t="inlineStr">
        <is>
          <t>kWh/anno</t>
        </is>
      </c>
      <c r="Q4678" s="21">
        <f>IF($A4678="","",$A4678&amp;"|"&amp;$C4678)</f>
        <v/>
      </c>
      <c r="R4678" s="21">
        <f>IF($A4678="","",$A4678&amp;"|"&amp;$C4678&amp;"|"&amp;$D4678)</f>
        <v/>
      </c>
      <c r="S4678" s="21">
        <f>IF($A4678="","",IFERROR(INDEX(Offerte!$D$2:$D$200,MATCH($Q4678,Offerte!$L$2:$L$200,0)),0))</f>
        <v/>
      </c>
      <c r="T4678" s="21">
        <f>IF($A4678="","",IFERROR(INDEX(Offerte!$G$2:$G$200,MATCH($Q4678,Offerte!$L$2:$L$200,0)),"NO"))</f>
        <v/>
      </c>
    </row>
    <row r="4679">
      <c r="A4679" s="10">
        <f>IF(Offerte!$A152="","",Offerte!$A152)</f>
        <v/>
      </c>
      <c r="B4679" s="10">
        <f>IF(Offerte!$A152="","",Offerte!$B152)</f>
        <v/>
      </c>
      <c r="C4679" s="10">
        <f>IF(Offerte!$A152="","",Offerte!$C152)</f>
        <v/>
      </c>
      <c r="D4679" s="10" t="inlineStr">
        <is>
          <t>F.4.1</t>
        </is>
      </c>
      <c r="E4679" s="10" t="inlineStr">
        <is>
          <t>F</t>
        </is>
      </c>
      <c r="F4679" s="10" t="inlineStr">
        <is>
          <t>Q</t>
        </is>
      </c>
      <c r="G4679" s="10" t="inlineStr">
        <is>
          <t>soil</t>
        </is>
      </c>
      <c r="H4679" s="10" t="n">
        <v>2</v>
      </c>
      <c r="I4679" s="10" t="inlineStr">
        <is>
          <t>Indice di consumo di suolo</t>
        </is>
      </c>
      <c r="J4679" s="20" t="n"/>
      <c r="K4679" s="20" t="n"/>
      <c r="L4679" s="20" t="n"/>
      <c r="M4679" s="20" t="n"/>
      <c r="N4679" s="21">
        <f>IF($A4679="","",IFERROR(VALUE($J4679),0))</f>
        <v/>
      </c>
      <c r="O4679" s="21">
        <f>IF($A4679="",0,IF(OR($S4679&lt;&gt;1,COUNTA($J4679:$M4679)=0),0,IF($N4679&lt;=0,$H4679,IF(SUMPRODUCT(MAX(($C$5:$C$6173=$C4679)*($D$5:$D$6173=$D4679)*($S$5:$S$6173=1)*IFERROR($N$5:$N$6173*1,0)))&gt;0,ROUND($H4679*((SUMPRODUCT(MAX(($C$5:$C$6173=$C4679)*($D$5:$D$6173=$D4679)*($S$5:$S$6173=1)*IFERROR($N$5:$N$6173*1,0)))-$N4679)/SUMPRODUCT(MAX(($C$5:$C$6173=$C4679)*($D$5:$D$6173=$D4679)*($S$5:$S$6173=1)*IFERROR($N$5:$N$6173*1,0)))),4),0))))</f>
        <v/>
      </c>
      <c r="P4679" s="10" t="inlineStr">
        <is>
          <t>m2</t>
        </is>
      </c>
      <c r="Q4679" s="21">
        <f>IF($A4679="","",$A4679&amp;"|"&amp;$C4679)</f>
        <v/>
      </c>
      <c r="R4679" s="21">
        <f>IF($A4679="","",$A4679&amp;"|"&amp;$C4679&amp;"|"&amp;$D4679)</f>
        <v/>
      </c>
      <c r="S4679" s="21">
        <f>IF($A4679="","",IFERROR(INDEX(Offerte!$D$2:$D$200,MATCH($Q4679,Offerte!$L$2:$L$200,0)),0))</f>
        <v/>
      </c>
      <c r="T4679" s="21">
        <f>IF($A4679="","",IFERROR(INDEX(Offerte!$G$2:$G$200,MATCH($Q4679,Offerte!$L$2:$L$200,0)),"NO"))</f>
        <v/>
      </c>
    </row>
    <row r="4680">
      <c r="A4680" s="10">
        <f>IF(Offerte!$A152="","",Offerte!$A152)</f>
        <v/>
      </c>
      <c r="B4680" s="10">
        <f>IF(Offerte!$A152="","",Offerte!$B152)</f>
        <v/>
      </c>
      <c r="C4680" s="10">
        <f>IF(Offerte!$A152="","",Offerte!$C152)</f>
        <v/>
      </c>
      <c r="D4680" s="10" t="inlineStr">
        <is>
          <t>F.5.1</t>
        </is>
      </c>
      <c r="E4680" s="10" t="inlineStr">
        <is>
          <t>F</t>
        </is>
      </c>
      <c r="F4680" s="10" t="inlineStr">
        <is>
          <t>T</t>
        </is>
      </c>
      <c r="G4680" s="10" t="inlineStr">
        <is>
          <t>tabular</t>
        </is>
      </c>
      <c r="H4680" s="10" t="n">
        <v>1</v>
      </c>
      <c r="I4680" s="10" t="inlineStr">
        <is>
          <t>Rendicontazione di sostenibilità ambientale</t>
        </is>
      </c>
      <c r="J4680" s="20" t="n"/>
      <c r="K4680" s="20" t="n"/>
      <c r="L4680" s="20" t="n"/>
      <c r="M4680" s="20" t="n"/>
      <c r="N4680" s="21">
        <f>IF($A4680="","",IF(IFERROR(VALUE($M4680),0)=1,1,0))</f>
        <v/>
      </c>
      <c r="O4680" s="21">
        <f>IF($A4680="",0,IF(OR($S4680&lt;&gt;1,COUNTA($J4680:$M4680)=0),0,IF($N4680=1,$H4680,0)))</f>
        <v/>
      </c>
      <c r="P4680" s="10" t="inlineStr">
        <is>
          <t>sì/no</t>
        </is>
      </c>
      <c r="Q4680" s="21">
        <f>IF($A4680="","",$A4680&amp;"|"&amp;$C4680)</f>
        <v/>
      </c>
      <c r="R4680" s="21">
        <f>IF($A4680="","",$A4680&amp;"|"&amp;$C4680&amp;"|"&amp;$D4680)</f>
        <v/>
      </c>
      <c r="S4680" s="21">
        <f>IF($A4680="","",IFERROR(INDEX(Offerte!$D$2:$D$200,MATCH($Q4680,Offerte!$L$2:$L$200,0)),0))</f>
        <v/>
      </c>
      <c r="T4680" s="21">
        <f>IF($A4680="","",IFERROR(INDEX(Offerte!$G$2:$G$200,MATCH($Q4680,Offerte!$L$2:$L$200,0)),"NO"))</f>
        <v/>
      </c>
    </row>
    <row r="4681">
      <c r="A4681" s="10">
        <f>IF(Offerte!$A152="","",Offerte!$A152)</f>
        <v/>
      </c>
      <c r="B4681" s="10">
        <f>IF(Offerte!$A152="","",Offerte!$B152)</f>
        <v/>
      </c>
      <c r="C4681" s="10">
        <f>IF(Offerte!$A152="","",Offerte!$C152)</f>
        <v/>
      </c>
      <c r="D4681" s="10" t="inlineStr">
        <is>
          <t>G.1.1</t>
        </is>
      </c>
      <c r="E4681" s="10" t="inlineStr">
        <is>
          <t>G</t>
        </is>
      </c>
      <c r="F4681" s="10" t="inlineStr">
        <is>
          <t>D</t>
        </is>
      </c>
      <c r="G4681" s="10" t="inlineStr">
        <is>
          <t>discretionary</t>
        </is>
      </c>
      <c r="H4681" s="10" t="n">
        <v>2</v>
      </c>
      <c r="I4681" s="10" t="inlineStr">
        <is>
          <t>Qualità del progetto di centrale di controllo aziendale</t>
        </is>
      </c>
      <c r="J4681" s="20" t="n"/>
      <c r="K4681" s="20" t="n"/>
      <c r="L4681" s="20" t="n"/>
      <c r="M4681" s="20" t="n"/>
      <c r="N4681" s="21">
        <f>IF($A4681="","",MAX(0,MIN(1,IFERROR(VALUE($M4681),0))))</f>
        <v/>
      </c>
      <c r="O4681" s="21">
        <f>IF($A4681="",0,IF(OR($S4681&lt;&gt;1,COUNTA($J4681:$M4681)=0),0,IF(SUMPRODUCT(MAX(($C$5:$C$6173=$C4681)*($D$5:$D$6173=$D4681)*($S$5:$S$6173=1)*IFERROR($N$5:$N$6173*1,0)))&gt;0,ROUND($H4681*($N4681/SUMPRODUCT(MAX(($C$5:$C$6173=$C4681)*($D$5:$D$6173=$D4681)*($S$5:$S$6173=1)*IFERROR($N$5:$N$6173*1,0)))),4),0)))</f>
        <v/>
      </c>
      <c r="P4681" s="10" t="inlineStr">
        <is>
          <t>coeff.</t>
        </is>
      </c>
      <c r="Q4681" s="21">
        <f>IF($A4681="","",$A4681&amp;"|"&amp;$C4681)</f>
        <v/>
      </c>
      <c r="R4681" s="21">
        <f>IF($A4681="","",$A4681&amp;"|"&amp;$C4681&amp;"|"&amp;$D4681)</f>
        <v/>
      </c>
      <c r="S4681" s="21">
        <f>IF($A4681="","",IFERROR(INDEX(Offerte!$D$2:$D$200,MATCH($Q4681,Offerte!$L$2:$L$200,0)),0))</f>
        <v/>
      </c>
      <c r="T4681" s="21">
        <f>IF($A4681="","",IFERROR(INDEX(Offerte!$G$2:$G$200,MATCH($Q4681,Offerte!$L$2:$L$200,0)),"NO"))</f>
        <v/>
      </c>
    </row>
    <row r="4682">
      <c r="A4682" s="10">
        <f>IF(Offerte!$A152="","",Offerte!$A152)</f>
        <v/>
      </c>
      <c r="B4682" s="10">
        <f>IF(Offerte!$A152="","",Offerte!$B152)</f>
        <v/>
      </c>
      <c r="C4682" s="10">
        <f>IF(Offerte!$A152="","",Offerte!$C152)</f>
        <v/>
      </c>
      <c r="D4682" s="10" t="inlineStr">
        <is>
          <t>G.2.1</t>
        </is>
      </c>
      <c r="E4682" s="10" t="inlineStr">
        <is>
          <t>G</t>
        </is>
      </c>
      <c r="F4682" s="10" t="inlineStr">
        <is>
          <t>T</t>
        </is>
      </c>
      <c r="G4682" s="10" t="inlineStr">
        <is>
          <t>tabular</t>
        </is>
      </c>
      <c r="H4682" s="10" t="n">
        <v>1</v>
      </c>
      <c r="I4682" s="10" t="inlineStr">
        <is>
          <t>Certificazione ISO 45001</t>
        </is>
      </c>
      <c r="J4682" s="20" t="n"/>
      <c r="K4682" s="20" t="n"/>
      <c r="L4682" s="20" t="n"/>
      <c r="M4682" s="20" t="n"/>
      <c r="N4682" s="21">
        <f>IF($A4682="","",IF(IFERROR(VALUE($M4682),0)=1,1,0))</f>
        <v/>
      </c>
      <c r="O4682" s="21">
        <f>IF($A4682="",0,IF(OR($S4682&lt;&gt;1,COUNTA($J4682:$M4682)=0),0,IF($N4682=1,$H4682,0)))</f>
        <v/>
      </c>
      <c r="P4682" s="10" t="inlineStr">
        <is>
          <t>sì/no</t>
        </is>
      </c>
      <c r="Q4682" s="21">
        <f>IF($A4682="","",$A4682&amp;"|"&amp;$C4682)</f>
        <v/>
      </c>
      <c r="R4682" s="21">
        <f>IF($A4682="","",$A4682&amp;"|"&amp;$C4682&amp;"|"&amp;$D4682)</f>
        <v/>
      </c>
      <c r="S4682" s="21">
        <f>IF($A4682="","",IFERROR(INDEX(Offerte!$D$2:$D$200,MATCH($Q4682,Offerte!$L$2:$L$200,0)),0))</f>
        <v/>
      </c>
      <c r="T4682" s="21">
        <f>IF($A4682="","",IFERROR(INDEX(Offerte!$G$2:$G$200,MATCH($Q4682,Offerte!$L$2:$L$200,0)),"NO"))</f>
        <v/>
      </c>
    </row>
    <row r="4683">
      <c r="A4683" s="10">
        <f>IF(Offerte!$A152="","",Offerte!$A152)</f>
        <v/>
      </c>
      <c r="B4683" s="10">
        <f>IF(Offerte!$A152="","",Offerte!$B152)</f>
        <v/>
      </c>
      <c r="C4683" s="10">
        <f>IF(Offerte!$A152="","",Offerte!$C152)</f>
        <v/>
      </c>
      <c r="D4683" s="10" t="inlineStr">
        <is>
          <t>G.3.1</t>
        </is>
      </c>
      <c r="E4683" s="10" t="inlineStr">
        <is>
          <t>G</t>
        </is>
      </c>
      <c r="F4683" s="10" t="inlineStr">
        <is>
          <t>T</t>
        </is>
      </c>
      <c r="G4683" s="10" t="inlineStr">
        <is>
          <t>tabular</t>
        </is>
      </c>
      <c r="H4683" s="10" t="n">
        <v>1</v>
      </c>
      <c r="I4683" s="10" t="inlineStr">
        <is>
          <t>Certificazioni di responsabilità sociale</t>
        </is>
      </c>
      <c r="J4683" s="20" t="n"/>
      <c r="K4683" s="20" t="n"/>
      <c r="L4683" s="20" t="n"/>
      <c r="M4683" s="20" t="n"/>
      <c r="N4683" s="21">
        <f>IF($A4683="","",IF(IFERROR(VALUE($M4683),0)=1,1,0))</f>
        <v/>
      </c>
      <c r="O4683" s="21">
        <f>IF($A4683="",0,IF(OR($S4683&lt;&gt;1,COUNTA($J4683:$M4683)=0),0,IF($N4683=1,$H4683,0)))</f>
        <v/>
      </c>
      <c r="P4683" s="10" t="inlineStr">
        <is>
          <t>sì/no</t>
        </is>
      </c>
      <c r="Q4683" s="21">
        <f>IF($A4683="","",$A4683&amp;"|"&amp;$C4683)</f>
        <v/>
      </c>
      <c r="R4683" s="21">
        <f>IF($A4683="","",$A4683&amp;"|"&amp;$C4683&amp;"|"&amp;$D4683)</f>
        <v/>
      </c>
      <c r="S4683" s="21">
        <f>IF($A4683="","",IFERROR(INDEX(Offerte!$D$2:$D$200,MATCH($Q4683,Offerte!$L$2:$L$200,0)),0))</f>
        <v/>
      </c>
      <c r="T4683" s="21">
        <f>IF($A4683="","",IFERROR(INDEX(Offerte!$G$2:$G$200,MATCH($Q4683,Offerte!$L$2:$L$200,0)),"NO"))</f>
        <v/>
      </c>
    </row>
    <row r="4684">
      <c r="A4684" s="10">
        <f>IF(Offerte!$A152="","",Offerte!$A152)</f>
        <v/>
      </c>
      <c r="B4684" s="10">
        <f>IF(Offerte!$A152="","",Offerte!$B152)</f>
        <v/>
      </c>
      <c r="C4684" s="10">
        <f>IF(Offerte!$A152="","",Offerte!$C152)</f>
        <v/>
      </c>
      <c r="D4684" s="10" t="inlineStr">
        <is>
          <t>G.4.1</t>
        </is>
      </c>
      <c r="E4684" s="10" t="inlineStr">
        <is>
          <t>G</t>
        </is>
      </c>
      <c r="F4684" s="10" t="inlineStr">
        <is>
          <t>D</t>
        </is>
      </c>
      <c r="G4684" s="10" t="inlineStr">
        <is>
          <t>discretionary</t>
        </is>
      </c>
      <c r="H4684" s="10" t="n">
        <v>2</v>
      </c>
      <c r="I4684" s="10" t="inlineStr">
        <is>
          <t>Qualità del piano di formazione del personale</t>
        </is>
      </c>
      <c r="J4684" s="20" t="n"/>
      <c r="K4684" s="20" t="n"/>
      <c r="L4684" s="20" t="n"/>
      <c r="M4684" s="20" t="n"/>
      <c r="N4684" s="21">
        <f>IF($A4684="","",MAX(0,MIN(1,IFERROR(VALUE($M4684),0))))</f>
        <v/>
      </c>
      <c r="O4684" s="21">
        <f>IF($A4684="",0,IF(OR($S4684&lt;&gt;1,COUNTA($J4684:$M4684)=0),0,IF(SUMPRODUCT(MAX(($C$5:$C$6173=$C4684)*($D$5:$D$6173=$D4684)*($S$5:$S$6173=1)*IFERROR($N$5:$N$6173*1,0)))&gt;0,ROUND($H4684*($N4684/SUMPRODUCT(MAX(($C$5:$C$6173=$C4684)*($D$5:$D$6173=$D4684)*($S$5:$S$6173=1)*IFERROR($N$5:$N$6173*1,0)))),4),0)))</f>
        <v/>
      </c>
      <c r="P4684" s="10" t="inlineStr">
        <is>
          <t>coeff.</t>
        </is>
      </c>
      <c r="Q4684" s="21">
        <f>IF($A4684="","",$A4684&amp;"|"&amp;$C4684)</f>
        <v/>
      </c>
      <c r="R4684" s="21">
        <f>IF($A4684="","",$A4684&amp;"|"&amp;$C4684&amp;"|"&amp;$D4684)</f>
        <v/>
      </c>
      <c r="S4684" s="21">
        <f>IF($A4684="","",IFERROR(INDEX(Offerte!$D$2:$D$200,MATCH($Q4684,Offerte!$L$2:$L$200,0)),0))</f>
        <v/>
      </c>
      <c r="T4684" s="21">
        <f>IF($A4684="","",IFERROR(INDEX(Offerte!$G$2:$G$200,MATCH($Q4684,Offerte!$L$2:$L$200,0)),"NO"))</f>
        <v/>
      </c>
    </row>
    <row r="4685">
      <c r="A4685" s="10">
        <f>IF(Offerte!$A152="","",Offerte!$A152)</f>
        <v/>
      </c>
      <c r="B4685" s="10">
        <f>IF(Offerte!$A152="","",Offerte!$B152)</f>
        <v/>
      </c>
      <c r="C4685" s="10">
        <f>IF(Offerte!$A152="","",Offerte!$C152)</f>
        <v/>
      </c>
      <c r="D4685" s="10" t="inlineStr">
        <is>
          <t>G.5.1</t>
        </is>
      </c>
      <c r="E4685" s="10" t="inlineStr">
        <is>
          <t>G</t>
        </is>
      </c>
      <c r="F4685" s="10" t="inlineStr">
        <is>
          <t>T</t>
        </is>
      </c>
      <c r="G4685" s="10" t="inlineStr">
        <is>
          <t>tabular</t>
        </is>
      </c>
      <c r="H4685" s="10" t="n">
        <v>1</v>
      </c>
      <c r="I4685" s="10" t="inlineStr">
        <is>
          <t>Impegno al mantenimento delle garanzie del contratto di secondo livello del gestore uscente</t>
        </is>
      </c>
      <c r="J4685" s="20" t="n"/>
      <c r="K4685" s="20" t="n"/>
      <c r="L4685" s="20" t="n"/>
      <c r="M4685" s="20" t="n"/>
      <c r="N4685" s="21">
        <f>IF($A4685="","",IF(IFERROR(VALUE($M4685),0)=1,1,0))</f>
        <v/>
      </c>
      <c r="O4685" s="21">
        <f>IF($A4685="",0,IF(OR($S4685&lt;&gt;1,COUNTA($J4685:$M4685)=0),0,IF($N4685=1,$H4685,0)))</f>
        <v/>
      </c>
      <c r="P4685" s="10" t="inlineStr">
        <is>
          <t>sì/no</t>
        </is>
      </c>
      <c r="Q4685" s="21">
        <f>IF($A4685="","",$A4685&amp;"|"&amp;$C4685)</f>
        <v/>
      </c>
      <c r="R4685" s="21">
        <f>IF($A4685="","",$A4685&amp;"|"&amp;$C4685&amp;"|"&amp;$D4685)</f>
        <v/>
      </c>
      <c r="S4685" s="21">
        <f>IF($A4685="","",IFERROR(INDEX(Offerte!$D$2:$D$200,MATCH($Q4685,Offerte!$L$2:$L$200,0)),0))</f>
        <v/>
      </c>
      <c r="T4685" s="21">
        <f>IF($A4685="","",IFERROR(INDEX(Offerte!$G$2:$G$200,MATCH($Q4685,Offerte!$L$2:$L$200,0)),"NO"))</f>
        <v/>
      </c>
    </row>
    <row r="4686">
      <c r="A4686" s="10">
        <f>IF(Offerte!$A153="","",Offerte!$A153)</f>
        <v/>
      </c>
      <c r="B4686" s="10">
        <f>IF(Offerte!$A153="","",Offerte!$B153)</f>
        <v/>
      </c>
      <c r="C4686" s="10">
        <f>IF(Offerte!$A153="","",Offerte!$C153)</f>
        <v/>
      </c>
      <c r="D4686" s="10" t="inlineStr">
        <is>
          <t>A.1.1</t>
        </is>
      </c>
      <c r="E4686" s="10" t="inlineStr">
        <is>
          <t>A</t>
        </is>
      </c>
      <c r="F4686" s="10" t="inlineStr">
        <is>
          <t>Q</t>
        </is>
      </c>
      <c r="G4686" s="10" t="inlineStr">
        <is>
          <t>higher</t>
        </is>
      </c>
      <c r="H4686" s="10" t="n">
        <v>3</v>
      </c>
      <c r="I4686" s="10" t="inlineStr">
        <is>
          <t>Tasso aggiuntivo di corse controllate</t>
        </is>
      </c>
      <c r="J4686" s="20" t="n"/>
      <c r="K4686" s="20" t="n"/>
      <c r="L4686" s="20" t="n"/>
      <c r="M4686" s="20" t="n"/>
      <c r="N4686" s="21">
        <f>IF($A4686="","",IFERROR(VALUE($K4686)/VALUE($L4686)*100,IFERROR(VALUE($J4686),0)))</f>
        <v/>
      </c>
      <c r="O4686" s="21">
        <f>IF($A4686="",0,IF(OR($S4686&lt;&gt;1,COUNTA($J4686:$M4686)=0),0,IF(SUMPRODUCT(MAX(($C$5:$C$6173=$C4686)*($D$5:$D$6173=$D4686)*($S$5:$S$6173=1)*IFERROR($N$5:$N$6173*1,0)))&gt;0,ROUND($H4686*($N4686/SUMPRODUCT(MAX(($C$5:$C$6173=$C4686)*($D$5:$D$6173=$D4686)*($S$5:$S$6173=1)*IFERROR($N$5:$N$6173*1,0)))),4),0)))</f>
        <v/>
      </c>
      <c r="P4686" s="10" t="inlineStr">
        <is>
          <t>Corse controllate annue / Corse programmate annue</t>
        </is>
      </c>
      <c r="Q4686" s="21">
        <f>IF($A4686="","",$A4686&amp;"|"&amp;$C4686)</f>
        <v/>
      </c>
      <c r="R4686" s="21">
        <f>IF($A4686="","",$A4686&amp;"|"&amp;$C4686&amp;"|"&amp;$D4686)</f>
        <v/>
      </c>
      <c r="S4686" s="21">
        <f>IF($A4686="","",IFERROR(INDEX(Offerte!$D$2:$D$200,MATCH($Q4686,Offerte!$L$2:$L$200,0)),0))</f>
        <v/>
      </c>
      <c r="T4686" s="21">
        <f>IF($A4686="","",IFERROR(INDEX(Offerte!$G$2:$G$200,MATCH($Q4686,Offerte!$L$2:$L$200,0)),"NO"))</f>
        <v/>
      </c>
    </row>
    <row r="4687">
      <c r="A4687" s="10">
        <f>IF(Offerte!$A153="","",Offerte!$A153)</f>
        <v/>
      </c>
      <c r="B4687" s="10">
        <f>IF(Offerte!$A153="","",Offerte!$B153)</f>
        <v/>
      </c>
      <c r="C4687" s="10">
        <f>IF(Offerte!$A153="","",Offerte!$C153)</f>
        <v/>
      </c>
      <c r="D4687" s="10" t="inlineStr">
        <is>
          <t>A.1.2</t>
        </is>
      </c>
      <c r="E4687" s="10" t="inlineStr">
        <is>
          <t>A</t>
        </is>
      </c>
      <c r="F4687" s="10" t="inlineStr">
        <is>
          <t>Q</t>
        </is>
      </c>
      <c r="G4687" s="10" t="inlineStr">
        <is>
          <t>higher</t>
        </is>
      </c>
      <c r="H4687" s="10" t="n">
        <v>4</v>
      </c>
      <c r="I4687" s="10" t="inlineStr">
        <is>
          <t>Numero aggiuntivo di passeggeri controllati</t>
        </is>
      </c>
      <c r="J4687" s="20" t="n"/>
      <c r="K4687" s="20" t="n"/>
      <c r="L4687" s="20" t="n"/>
      <c r="M4687" s="20" t="n"/>
      <c r="N4687" s="21">
        <f>IF($A4687="","",IFERROR(VALUE($J4687),0))</f>
        <v/>
      </c>
      <c r="O4687" s="21">
        <f>IF($A4687="",0,IF(OR($S4687&lt;&gt;1,COUNTA($J4687:$M4687)=0),0,IF(SUMPRODUCT(MAX(($C$5:$C$6173=$C4687)*($D$5:$D$6173=$D4687)*($S$5:$S$6173=1)*IFERROR($N$5:$N$6173*1,0)))&gt;0,ROUND($H4687*($N4687/SUMPRODUCT(MAX(($C$5:$C$6173=$C4687)*($D$5:$D$6173=$D4687)*($S$5:$S$6173=1)*IFERROR($N$5:$N$6173*1,0)))),4),0)))</f>
        <v/>
      </c>
      <c r="P4687" s="10" t="inlineStr">
        <is>
          <t>passeggeri/anno</t>
        </is>
      </c>
      <c r="Q4687" s="21">
        <f>IF($A4687="","",$A4687&amp;"|"&amp;$C4687)</f>
        <v/>
      </c>
      <c r="R4687" s="21">
        <f>IF($A4687="","",$A4687&amp;"|"&amp;$C4687&amp;"|"&amp;$D4687)</f>
        <v/>
      </c>
      <c r="S4687" s="21">
        <f>IF($A4687="","",IFERROR(INDEX(Offerte!$D$2:$D$200,MATCH($Q4687,Offerte!$L$2:$L$200,0)),0))</f>
        <v/>
      </c>
      <c r="T4687" s="21">
        <f>IF($A4687="","",IFERROR(INDEX(Offerte!$G$2:$G$200,MATCH($Q4687,Offerte!$L$2:$L$200,0)),"NO"))</f>
        <v/>
      </c>
    </row>
    <row r="4688">
      <c r="A4688" s="10">
        <f>IF(Offerte!$A153="","",Offerte!$A153)</f>
        <v/>
      </c>
      <c r="B4688" s="10">
        <f>IF(Offerte!$A153="","",Offerte!$B153)</f>
        <v/>
      </c>
      <c r="C4688" s="10">
        <f>IF(Offerte!$A153="","",Offerte!$C153)</f>
        <v/>
      </c>
      <c r="D4688" s="10" t="inlineStr">
        <is>
          <t>B.1.1</t>
        </is>
      </c>
      <c r="E4688" s="10" t="inlineStr">
        <is>
          <t>B</t>
        </is>
      </c>
      <c r="F4688" s="10" t="inlineStr">
        <is>
          <t>Q</t>
        </is>
      </c>
      <c r="G4688" s="10" t="inlineStr">
        <is>
          <t>higher</t>
        </is>
      </c>
      <c r="H4688" s="10" t="n">
        <v>3</v>
      </c>
      <c r="I4688" s="10" t="inlineStr">
        <is>
          <t>Incremento dei posti offerti nelle fasce di punta</t>
        </is>
      </c>
      <c r="J4688" s="20" t="n"/>
      <c r="K4688" s="20" t="n"/>
      <c r="L4688" s="20" t="n"/>
      <c r="M4688" s="20" t="n"/>
      <c r="N4688" s="21">
        <f>IF($A4688="","",IFERROR(VALUE($J4688),0))</f>
        <v/>
      </c>
      <c r="O4688" s="21">
        <f>IF($A4688="",0,IF(OR($S4688&lt;&gt;1,COUNTA($J4688:$M4688)=0),0,IF(SUMPRODUCT(MAX(($C$5:$C$6173=$C4688)*($D$5:$D$6173=$D4688)*($S$5:$S$6173=1)*IFERROR($N$5:$N$6173*1,0)))&gt;0,ROUND($H4688*($N4688/SUMPRODUCT(MAX(($C$5:$C$6173=$C4688)*($D$5:$D$6173=$D4688)*($S$5:$S$6173=1)*IFERROR($N$5:$N$6173*1,0)))),4),0)))</f>
        <v/>
      </c>
      <c r="P4688" s="10" t="inlineStr">
        <is>
          <t>posti*km</t>
        </is>
      </c>
      <c r="Q4688" s="21">
        <f>IF($A4688="","",$A4688&amp;"|"&amp;$C4688)</f>
        <v/>
      </c>
      <c r="R4688" s="21">
        <f>IF($A4688="","",$A4688&amp;"|"&amp;$C4688&amp;"|"&amp;$D4688)</f>
        <v/>
      </c>
      <c r="S4688" s="21">
        <f>IF($A4688="","",IFERROR(INDEX(Offerte!$D$2:$D$200,MATCH($Q4688,Offerte!$L$2:$L$200,0)),0))</f>
        <v/>
      </c>
      <c r="T4688" s="21">
        <f>IF($A4688="","",IFERROR(INDEX(Offerte!$G$2:$G$200,MATCH($Q4688,Offerte!$L$2:$L$200,0)),"NO"))</f>
        <v/>
      </c>
    </row>
    <row r="4689">
      <c r="A4689" s="10">
        <f>IF(Offerte!$A153="","",Offerte!$A153)</f>
        <v/>
      </c>
      <c r="B4689" s="10">
        <f>IF(Offerte!$A153="","",Offerte!$B153)</f>
        <v/>
      </c>
      <c r="C4689" s="10">
        <f>IF(Offerte!$A153="","",Offerte!$C153)</f>
        <v/>
      </c>
      <c r="D4689" s="10" t="inlineStr">
        <is>
          <t>B.2.1</t>
        </is>
      </c>
      <c r="E4689" s="10" t="inlineStr">
        <is>
          <t>B</t>
        </is>
      </c>
      <c r="F4689" s="10" t="inlineStr">
        <is>
          <t>Q</t>
        </is>
      </c>
      <c r="G4689" s="10" t="inlineStr">
        <is>
          <t>higher</t>
        </is>
      </c>
      <c r="H4689" s="10" t="n">
        <v>4</v>
      </c>
      <c r="I4689" s="10" t="inlineStr">
        <is>
          <t>Corse aggiuntive nell'arco giornaliero base</t>
        </is>
      </c>
      <c r="J4689" s="20" t="n"/>
      <c r="K4689" s="20" t="n"/>
      <c r="L4689" s="20" t="n"/>
      <c r="M4689" s="20" t="n"/>
      <c r="N4689" s="21">
        <f>IF($A4689="","",IFERROR(VALUE($J4689),0))</f>
        <v/>
      </c>
      <c r="O4689" s="21">
        <f>IF($A4689="",0,IF(OR($S4689&lt;&gt;1,COUNTA($J4689:$M4689)=0),0,IF(SUMPRODUCT(MAX(($C$5:$C$6173=$C4689)*($D$5:$D$6173=$D4689)*($S$5:$S$6173=1)*IFERROR($N$5:$N$6173*1,0)))&gt;0,ROUND($H4689*($N4689/SUMPRODUCT(MAX(($C$5:$C$6173=$C4689)*($D$5:$D$6173=$D4689)*($S$5:$S$6173=1)*IFERROR($N$5:$N$6173*1,0)))),4),0)))</f>
        <v/>
      </c>
      <c r="P4689" s="10" t="inlineStr">
        <is>
          <t>corse</t>
        </is>
      </c>
      <c r="Q4689" s="21">
        <f>IF($A4689="","",$A4689&amp;"|"&amp;$C4689)</f>
        <v/>
      </c>
      <c r="R4689" s="21">
        <f>IF($A4689="","",$A4689&amp;"|"&amp;$C4689&amp;"|"&amp;$D4689)</f>
        <v/>
      </c>
      <c r="S4689" s="21">
        <f>IF($A4689="","",IFERROR(INDEX(Offerte!$D$2:$D$200,MATCH($Q4689,Offerte!$L$2:$L$200,0)),0))</f>
        <v/>
      </c>
      <c r="T4689" s="21">
        <f>IF($A4689="","",IFERROR(INDEX(Offerte!$G$2:$G$200,MATCH($Q4689,Offerte!$L$2:$L$200,0)),"NO"))</f>
        <v/>
      </c>
    </row>
    <row r="4690">
      <c r="A4690" s="10">
        <f>IF(Offerte!$A153="","",Offerte!$A153)</f>
        <v/>
      </c>
      <c r="B4690" s="10">
        <f>IF(Offerte!$A153="","",Offerte!$B153)</f>
        <v/>
      </c>
      <c r="C4690" s="10">
        <f>IF(Offerte!$A153="","",Offerte!$C153)</f>
        <v/>
      </c>
      <c r="D4690" s="10" t="inlineStr">
        <is>
          <t>B.3.1</t>
        </is>
      </c>
      <c r="E4690" s="10" t="inlineStr">
        <is>
          <t>B</t>
        </is>
      </c>
      <c r="F4690" s="10" t="inlineStr">
        <is>
          <t>Q</t>
        </is>
      </c>
      <c r="G4690" s="10" t="inlineStr">
        <is>
          <t>higher</t>
        </is>
      </c>
      <c r="H4690" s="10" t="n">
        <v>2</v>
      </c>
      <c r="I4690" s="10" t="inlineStr">
        <is>
          <t>Numero di corse aggiuntive per allungamento dell'arco di servizio giornaliero nelle fasce serali</t>
        </is>
      </c>
      <c r="J4690" s="20" t="n"/>
      <c r="K4690" s="20" t="n"/>
      <c r="L4690" s="20" t="n"/>
      <c r="M4690" s="20" t="n"/>
      <c r="N4690" s="21">
        <f>IF($A4690="","",IFERROR(VALUE($J4690),0))</f>
        <v/>
      </c>
      <c r="O4690" s="21">
        <f>IF($A4690="",0,IF(OR($S4690&lt;&gt;1,COUNTA($J4690:$M4690)=0),0,IF(SUMPRODUCT(MAX(($C$5:$C$6173=$C4690)*($D$5:$D$6173=$D4690)*($S$5:$S$6173=1)*IFERROR($N$5:$N$6173*1,0)))&gt;0,ROUND($H4690*($N4690/SUMPRODUCT(MAX(($C$5:$C$6173=$C4690)*($D$5:$D$6173=$D4690)*($S$5:$S$6173=1)*IFERROR($N$5:$N$6173*1,0)))),4),0)))</f>
        <v/>
      </c>
      <c r="P4690" s="10" t="inlineStr">
        <is>
          <t>corse</t>
        </is>
      </c>
      <c r="Q4690" s="21">
        <f>IF($A4690="","",$A4690&amp;"|"&amp;$C4690)</f>
        <v/>
      </c>
      <c r="R4690" s="21">
        <f>IF($A4690="","",$A4690&amp;"|"&amp;$C4690&amp;"|"&amp;$D4690)</f>
        <v/>
      </c>
      <c r="S4690" s="21">
        <f>IF($A4690="","",IFERROR(INDEX(Offerte!$D$2:$D$200,MATCH($Q4690,Offerte!$L$2:$L$200,0)),0))</f>
        <v/>
      </c>
      <c r="T4690" s="21">
        <f>IF($A4690="","",IFERROR(INDEX(Offerte!$G$2:$G$200,MATCH($Q4690,Offerte!$L$2:$L$200,0)),"NO"))</f>
        <v/>
      </c>
    </row>
    <row r="4691">
      <c r="A4691" s="10">
        <f>IF(Offerte!$A153="","",Offerte!$A153)</f>
        <v/>
      </c>
      <c r="B4691" s="10">
        <f>IF(Offerte!$A153="","",Offerte!$B153)</f>
        <v/>
      </c>
      <c r="C4691" s="10">
        <f>IF(Offerte!$A153="","",Offerte!$C153)</f>
        <v/>
      </c>
      <c r="D4691" s="10" t="inlineStr">
        <is>
          <t>B.4.1</t>
        </is>
      </c>
      <c r="E4691" s="10" t="inlineStr">
        <is>
          <t>B</t>
        </is>
      </c>
      <c r="F4691" s="10" t="inlineStr">
        <is>
          <t>Q</t>
        </is>
      </c>
      <c r="G4691" s="10" t="inlineStr">
        <is>
          <t>higher</t>
        </is>
      </c>
      <c r="H4691" s="10" t="n">
        <v>3</v>
      </c>
      <c r="I4691" s="10" t="inlineStr">
        <is>
          <t>Percorrenze aggiuntive offerte nel Programma d'esercizio delle prime due fasi attuative</t>
        </is>
      </c>
      <c r="J4691" s="20" t="n"/>
      <c r="K4691" s="20" t="n"/>
      <c r="L4691" s="20" t="n"/>
      <c r="M4691" s="20" t="n"/>
      <c r="N4691" s="21">
        <f>IF($A4691="","",IFERROR(VALUE($J4691),0))</f>
        <v/>
      </c>
      <c r="O4691" s="21">
        <f>IF($A4691="",0,IF(OR($S4691&lt;&gt;1,COUNTA($J4691:$M4691)=0),0,IF(SUMPRODUCT(MAX(($C$5:$C$6173=$C4691)*($D$5:$D$6173=$D4691)*($S$5:$S$6173=1)*IFERROR($N$5:$N$6173*1,0)))&gt;0,ROUND($H4691*($N4691/SUMPRODUCT(MAX(($C$5:$C$6173=$C4691)*($D$5:$D$6173=$D4691)*($S$5:$S$6173=1)*IFERROR($N$5:$N$6173*1,0)))),4),0)))</f>
        <v/>
      </c>
      <c r="P4691" s="10" t="inlineStr">
        <is>
          <t>vett*km</t>
        </is>
      </c>
      <c r="Q4691" s="21">
        <f>IF($A4691="","",$A4691&amp;"|"&amp;$C4691)</f>
        <v/>
      </c>
      <c r="R4691" s="21">
        <f>IF($A4691="","",$A4691&amp;"|"&amp;$C4691&amp;"|"&amp;$D4691)</f>
        <v/>
      </c>
      <c r="S4691" s="21">
        <f>IF($A4691="","",IFERROR(INDEX(Offerte!$D$2:$D$200,MATCH($Q4691,Offerte!$L$2:$L$200,0)),0))</f>
        <v/>
      </c>
      <c r="T4691" s="21">
        <f>IF($A4691="","",IFERROR(INDEX(Offerte!$G$2:$G$200,MATCH($Q4691,Offerte!$L$2:$L$200,0)),"NO"))</f>
        <v/>
      </c>
    </row>
    <row r="4692">
      <c r="A4692" s="10">
        <f>IF(Offerte!$A153="","",Offerte!$A153)</f>
        <v/>
      </c>
      <c r="B4692" s="10">
        <f>IF(Offerte!$A153="","",Offerte!$B153)</f>
        <v/>
      </c>
      <c r="C4692" s="10">
        <f>IF(Offerte!$A153="","",Offerte!$C153)</f>
        <v/>
      </c>
      <c r="D4692" s="10" t="inlineStr">
        <is>
          <t>B.5.1</t>
        </is>
      </c>
      <c r="E4692" s="10" t="inlineStr">
        <is>
          <t>B</t>
        </is>
      </c>
      <c r="F4692" s="10" t="inlineStr">
        <is>
          <t>D</t>
        </is>
      </c>
      <c r="G4692" s="10" t="inlineStr">
        <is>
          <t>discretionary</t>
        </is>
      </c>
      <c r="H4692" s="10" t="n">
        <v>2</v>
      </c>
      <c r="I4692" s="10" t="inlineStr">
        <is>
          <t>Efficacia del progetto di servizi complementari DRT</t>
        </is>
      </c>
      <c r="J4692" s="20" t="n"/>
      <c r="K4692" s="20" t="n"/>
      <c r="L4692" s="20" t="n"/>
      <c r="M4692" s="20" t="n"/>
      <c r="N4692" s="21">
        <f>IF($A4692="","",MAX(0,MIN(1,IFERROR(VALUE($M4692),0))))</f>
        <v/>
      </c>
      <c r="O4692" s="21">
        <f>IF($A4692="",0,IF(OR($S4692&lt;&gt;1,COUNTA($J4692:$M4692)=0),0,IF(SUMPRODUCT(MAX(($C$5:$C$6173=$C4692)*($D$5:$D$6173=$D4692)*($S$5:$S$6173=1)*IFERROR($N$5:$N$6173*1,0)))&gt;0,ROUND($H4692*($N4692/SUMPRODUCT(MAX(($C$5:$C$6173=$C4692)*($D$5:$D$6173=$D4692)*($S$5:$S$6173=1)*IFERROR($N$5:$N$6173*1,0)))),4),0)))</f>
        <v/>
      </c>
      <c r="P4692" s="10" t="inlineStr">
        <is>
          <t>coeff.</t>
        </is>
      </c>
      <c r="Q4692" s="21">
        <f>IF($A4692="","",$A4692&amp;"|"&amp;$C4692)</f>
        <v/>
      </c>
      <c r="R4692" s="21">
        <f>IF($A4692="","",$A4692&amp;"|"&amp;$C4692&amp;"|"&amp;$D4692)</f>
        <v/>
      </c>
      <c r="S4692" s="21">
        <f>IF($A4692="","",IFERROR(INDEX(Offerte!$D$2:$D$200,MATCH($Q4692,Offerte!$L$2:$L$200,0)),0))</f>
        <v/>
      </c>
      <c r="T4692" s="21">
        <f>IF($A4692="","",IFERROR(INDEX(Offerte!$G$2:$G$200,MATCH($Q4692,Offerte!$L$2:$L$200,0)),"NO"))</f>
        <v/>
      </c>
    </row>
    <row r="4693">
      <c r="A4693" s="10">
        <f>IF(Offerte!$A153="","",Offerte!$A153)</f>
        <v/>
      </c>
      <c r="B4693" s="10">
        <f>IF(Offerte!$A153="","",Offerte!$B153)</f>
        <v/>
      </c>
      <c r="C4693" s="10">
        <f>IF(Offerte!$A153="","",Offerte!$C153)</f>
        <v/>
      </c>
      <c r="D4693" s="10" t="inlineStr">
        <is>
          <t>C.1.1</t>
        </is>
      </c>
      <c r="E4693" s="10" t="inlineStr">
        <is>
          <t>C</t>
        </is>
      </c>
      <c r="F4693" s="10" t="inlineStr">
        <is>
          <t>Q</t>
        </is>
      </c>
      <c r="G4693" s="10" t="inlineStr">
        <is>
          <t>higher</t>
        </is>
      </c>
      <c r="H4693" s="10" t="n">
        <v>2</v>
      </c>
      <c r="I4693" s="10" t="inlineStr">
        <is>
          <t>Tasso di copertura del servizio con telecamere BSD</t>
        </is>
      </c>
      <c r="J4693" s="20" t="n"/>
      <c r="K4693" s="20" t="n"/>
      <c r="L4693" s="20" t="n"/>
      <c r="M4693" s="20" t="n"/>
      <c r="N4693" s="21">
        <f>IF($A4693="","",IFERROR(VALUE($K4693)/VALUE($L4693),IFERROR(VALUE($J4693),0)))</f>
        <v/>
      </c>
      <c r="O4693" s="21">
        <f>IF($A4693="",0,IF(OR($S4693&lt;&gt;1,COUNTA($J4693:$M4693)=0),0,IF(SUMPRODUCT(MAX(($C$5:$C$6173=$C4693)*($D$5:$D$6173=$D4693)*($S$5:$S$6173=1)*IFERROR($N$5:$N$6173*1,0)))&gt;0,ROUND($H4693*($N4693/SUMPRODUCT(MAX(($C$5:$C$6173=$C4693)*($D$5:$D$6173=$D4693)*($S$5:$S$6173=1)*IFERROR($N$5:$N$6173*1,0)))),4),0)))</f>
        <v/>
      </c>
      <c r="P4693" s="10" t="inlineStr">
        <is>
          <t>Autobus attrezzati con telecamere BSD / Autobus totali in offerta, incluse scorte</t>
        </is>
      </c>
      <c r="Q4693" s="21">
        <f>IF($A4693="","",$A4693&amp;"|"&amp;$C4693)</f>
        <v/>
      </c>
      <c r="R4693" s="21">
        <f>IF($A4693="","",$A4693&amp;"|"&amp;$C4693&amp;"|"&amp;$D4693)</f>
        <v/>
      </c>
      <c r="S4693" s="21">
        <f>IF($A4693="","",IFERROR(INDEX(Offerte!$D$2:$D$200,MATCH($Q4693,Offerte!$L$2:$L$200,0)),0))</f>
        <v/>
      </c>
      <c r="T4693" s="21">
        <f>IF($A4693="","",IFERROR(INDEX(Offerte!$G$2:$G$200,MATCH($Q4693,Offerte!$L$2:$L$200,0)),"NO"))</f>
        <v/>
      </c>
    </row>
    <row r="4694">
      <c r="A4694" s="10">
        <f>IF(Offerte!$A153="","",Offerte!$A153)</f>
        <v/>
      </c>
      <c r="B4694" s="10">
        <f>IF(Offerte!$A153="","",Offerte!$B153)</f>
        <v/>
      </c>
      <c r="C4694" s="10">
        <f>IF(Offerte!$A153="","",Offerte!$C153)</f>
        <v/>
      </c>
      <c r="D4694" s="10" t="inlineStr">
        <is>
          <t>C.1.2</t>
        </is>
      </c>
      <c r="E4694" s="10" t="inlineStr">
        <is>
          <t>C</t>
        </is>
      </c>
      <c r="F4694" s="10" t="inlineStr">
        <is>
          <t>Q</t>
        </is>
      </c>
      <c r="G4694" s="10" t="inlineStr">
        <is>
          <t>higher</t>
        </is>
      </c>
      <c r="H4694" s="10" t="n">
        <v>2</v>
      </c>
      <c r="I4694" s="10" t="inlineStr">
        <is>
          <t>Tasso di copertura del servizio con telecamere ADAS</t>
        </is>
      </c>
      <c r="J4694" s="20" t="n"/>
      <c r="K4694" s="20" t="n"/>
      <c r="L4694" s="20" t="n"/>
      <c r="M4694" s="20" t="n"/>
      <c r="N4694" s="21">
        <f>IF($A4694="","",IFERROR(VALUE($K4694)/VALUE($L4694),IFERROR(VALUE($J4694),0)))</f>
        <v/>
      </c>
      <c r="O4694" s="21">
        <f>IF($A4694="",0,IF(OR($S4694&lt;&gt;1,COUNTA($J4694:$M4694)=0),0,IF(SUMPRODUCT(MAX(($C$5:$C$6173=$C4694)*($D$5:$D$6173=$D4694)*($S$5:$S$6173=1)*IFERROR($N$5:$N$6173*1,0)))&gt;0,ROUND($H4694*($N4694/SUMPRODUCT(MAX(($C$5:$C$6173=$C4694)*($D$5:$D$6173=$D4694)*($S$5:$S$6173=1)*IFERROR($N$5:$N$6173*1,0)))),4),0)))</f>
        <v/>
      </c>
      <c r="P4694" s="10" t="inlineStr">
        <is>
          <t>Autobus attrezzati con telecamere ADAS / Autobus totali in offerta, incluse scorte</t>
        </is>
      </c>
      <c r="Q4694" s="21">
        <f>IF($A4694="","",$A4694&amp;"|"&amp;$C4694)</f>
        <v/>
      </c>
      <c r="R4694" s="21">
        <f>IF($A4694="","",$A4694&amp;"|"&amp;$C4694&amp;"|"&amp;$D4694)</f>
        <v/>
      </c>
      <c r="S4694" s="21">
        <f>IF($A4694="","",IFERROR(INDEX(Offerte!$D$2:$D$200,MATCH($Q4694,Offerte!$L$2:$L$200,0)),0))</f>
        <v/>
      </c>
      <c r="T4694" s="21">
        <f>IF($A4694="","",IFERROR(INDEX(Offerte!$G$2:$G$200,MATCH($Q4694,Offerte!$L$2:$L$200,0)),"NO"))</f>
        <v/>
      </c>
    </row>
    <row r="4695">
      <c r="A4695" s="10">
        <f>IF(Offerte!$A153="","",Offerte!$A153)</f>
        <v/>
      </c>
      <c r="B4695" s="10">
        <f>IF(Offerte!$A153="","",Offerte!$B153)</f>
        <v/>
      </c>
      <c r="C4695" s="10">
        <f>IF(Offerte!$A153="","",Offerte!$C153)</f>
        <v/>
      </c>
      <c r="D4695" s="10" t="inlineStr">
        <is>
          <t>C.2.1</t>
        </is>
      </c>
      <c r="E4695" s="10" t="inlineStr">
        <is>
          <t>C</t>
        </is>
      </c>
      <c r="F4695" s="10" t="inlineStr">
        <is>
          <t>Q</t>
        </is>
      </c>
      <c r="G4695" s="10" t="inlineStr">
        <is>
          <t>higher</t>
        </is>
      </c>
      <c r="H4695" s="10" t="n">
        <v>3</v>
      </c>
      <c r="I4695" s="10" t="inlineStr">
        <is>
          <t>Tasso di copertura del servizio con telecamere di bordo di videosorveglianza</t>
        </is>
      </c>
      <c r="J4695" s="20" t="n"/>
      <c r="K4695" s="20" t="n"/>
      <c r="L4695" s="20" t="n"/>
      <c r="M4695" s="20" t="n"/>
      <c r="N4695" s="21">
        <f>IF($A4695="","",IFERROR(VALUE($K4695)/VALUE($L4695),IFERROR(VALUE($J4695),0)))</f>
        <v/>
      </c>
      <c r="O4695" s="21">
        <f>IF($A4695="",0,IF(OR($S4695&lt;&gt;1,COUNTA($J4695:$M4695)=0),0,IF(SUMPRODUCT(MAX(($C$5:$C$6173=$C4695)*($D$5:$D$6173=$D4695)*($S$5:$S$6173=1)*IFERROR($N$5:$N$6173*1,0)))&gt;0,ROUND($H4695*($N4695/SUMPRODUCT(MAX(($C$5:$C$6173=$C4695)*($D$5:$D$6173=$D4695)*($S$5:$S$6173=1)*IFERROR($N$5:$N$6173*1,0)))),4),0)))</f>
        <v/>
      </c>
      <c r="P4695" s="10" t="inlineStr">
        <is>
          <t>Autobus attrezzati con videosorveglianza / Autobus totali in offerta, incluse scorte</t>
        </is>
      </c>
      <c r="Q4695" s="21">
        <f>IF($A4695="","",$A4695&amp;"|"&amp;$C4695)</f>
        <v/>
      </c>
      <c r="R4695" s="21">
        <f>IF($A4695="","",$A4695&amp;"|"&amp;$C4695&amp;"|"&amp;$D4695)</f>
        <v/>
      </c>
      <c r="S4695" s="21">
        <f>IF($A4695="","",IFERROR(INDEX(Offerte!$D$2:$D$200,MATCH($Q4695,Offerte!$L$2:$L$200,0)),0))</f>
        <v/>
      </c>
      <c r="T4695" s="21">
        <f>IF($A4695="","",IFERROR(INDEX(Offerte!$G$2:$G$200,MATCH($Q4695,Offerte!$L$2:$L$200,0)),"NO"))</f>
        <v/>
      </c>
    </row>
    <row r="4696">
      <c r="A4696" s="10">
        <f>IF(Offerte!$A153="","",Offerte!$A153)</f>
        <v/>
      </c>
      <c r="B4696" s="10">
        <f>IF(Offerte!$A153="","",Offerte!$B153)</f>
        <v/>
      </c>
      <c r="C4696" s="10">
        <f>IF(Offerte!$A153="","",Offerte!$C153)</f>
        <v/>
      </c>
      <c r="D4696" s="10" t="inlineStr">
        <is>
          <t>C.2.2</t>
        </is>
      </c>
      <c r="E4696" s="10" t="inlineStr">
        <is>
          <t>C</t>
        </is>
      </c>
      <c r="F4696" s="10" t="inlineStr">
        <is>
          <t>T</t>
        </is>
      </c>
      <c r="G4696" s="10" t="inlineStr">
        <is>
          <t>tabular</t>
        </is>
      </c>
      <c r="H4696" s="10" t="n">
        <v>1</v>
      </c>
      <c r="I4696" s="10" t="inlineStr">
        <is>
          <t>Software video/audio analisi per situazioni di pericolo</t>
        </is>
      </c>
      <c r="J4696" s="20" t="n"/>
      <c r="K4696" s="20" t="n"/>
      <c r="L4696" s="20" t="n"/>
      <c r="M4696" s="20" t="n"/>
      <c r="N4696" s="21">
        <f>IF($A4696="","",IF(IFERROR(VALUE($M4696),0)=1,1,0))</f>
        <v/>
      </c>
      <c r="O4696" s="21">
        <f>IF($A4696="",0,IF(OR($S4696&lt;&gt;1,COUNTA($J4696:$M4696)=0),0,IF($N4696=1,$H4696,0)))</f>
        <v/>
      </c>
      <c r="P4696" s="10" t="inlineStr">
        <is>
          <t>sì/no</t>
        </is>
      </c>
      <c r="Q4696" s="21">
        <f>IF($A4696="","",$A4696&amp;"|"&amp;$C4696)</f>
        <v/>
      </c>
      <c r="R4696" s="21">
        <f>IF($A4696="","",$A4696&amp;"|"&amp;$C4696&amp;"|"&amp;$D4696)</f>
        <v/>
      </c>
      <c r="S4696" s="21">
        <f>IF($A4696="","",IFERROR(INDEX(Offerte!$D$2:$D$200,MATCH($Q4696,Offerte!$L$2:$L$200,0)),0))</f>
        <v/>
      </c>
      <c r="T4696" s="21">
        <f>IF($A4696="","",IFERROR(INDEX(Offerte!$G$2:$G$200,MATCH($Q4696,Offerte!$L$2:$L$200,0)),"NO"))</f>
        <v/>
      </c>
    </row>
    <row r="4697">
      <c r="A4697" s="10">
        <f>IF(Offerte!$A153="","",Offerte!$A153)</f>
        <v/>
      </c>
      <c r="B4697" s="10">
        <f>IF(Offerte!$A153="","",Offerte!$B153)</f>
        <v/>
      </c>
      <c r="C4697" s="10">
        <f>IF(Offerte!$A153="","",Offerte!$C153)</f>
        <v/>
      </c>
      <c r="D4697" s="10" t="inlineStr">
        <is>
          <t>C.2.3</t>
        </is>
      </c>
      <c r="E4697" s="10" t="inlineStr">
        <is>
          <t>C</t>
        </is>
      </c>
      <c r="F4697" s="10" t="inlineStr">
        <is>
          <t>T</t>
        </is>
      </c>
      <c r="G4697" s="10" t="inlineStr">
        <is>
          <t>tabular</t>
        </is>
      </c>
      <c r="H4697" s="10" t="n">
        <v>1</v>
      </c>
      <c r="I4697" s="10" t="inlineStr">
        <is>
          <t>Collegamento con centrale qualificata di pronto intervento</t>
        </is>
      </c>
      <c r="J4697" s="20" t="n"/>
      <c r="K4697" s="20" t="n"/>
      <c r="L4697" s="20" t="n"/>
      <c r="M4697" s="20" t="n"/>
      <c r="N4697" s="21">
        <f>IF($A4697="","",IF(IFERROR(VALUE($M4697),0)=1,1,0))</f>
        <v/>
      </c>
      <c r="O4697" s="21">
        <f>IF($A4697="",0,IF(OR($S4697&lt;&gt;1,COUNTA($J4697:$M4697)=0),0,IF($N4697=1,$H4697,0)))</f>
        <v/>
      </c>
      <c r="P4697" s="10" t="inlineStr">
        <is>
          <t>sì/no</t>
        </is>
      </c>
      <c r="Q4697" s="21">
        <f>IF($A4697="","",$A4697&amp;"|"&amp;$C4697)</f>
        <v/>
      </c>
      <c r="R4697" s="21">
        <f>IF($A4697="","",$A4697&amp;"|"&amp;$C4697&amp;"|"&amp;$D4697)</f>
        <v/>
      </c>
      <c r="S4697" s="21">
        <f>IF($A4697="","",IFERROR(INDEX(Offerte!$D$2:$D$200,MATCH($Q4697,Offerte!$L$2:$L$200,0)),0))</f>
        <v/>
      </c>
      <c r="T4697" s="21">
        <f>IF($A4697="","",IFERROR(INDEX(Offerte!$G$2:$G$200,MATCH($Q4697,Offerte!$L$2:$L$200,0)),"NO"))</f>
        <v/>
      </c>
    </row>
    <row r="4698">
      <c r="A4698" s="10">
        <f>IF(Offerte!$A153="","",Offerte!$A153)</f>
        <v/>
      </c>
      <c r="B4698" s="10">
        <f>IF(Offerte!$A153="","",Offerte!$B153)</f>
        <v/>
      </c>
      <c r="C4698" s="10">
        <f>IF(Offerte!$A153="","",Offerte!$C153)</f>
        <v/>
      </c>
      <c r="D4698" s="10" t="inlineStr">
        <is>
          <t>C.2.4</t>
        </is>
      </c>
      <c r="E4698" s="10" t="inlineStr">
        <is>
          <t>C</t>
        </is>
      </c>
      <c r="F4698" s="10" t="inlineStr">
        <is>
          <t>Q</t>
        </is>
      </c>
      <c r="G4698" s="10" t="inlineStr">
        <is>
          <t>higher</t>
        </is>
      </c>
      <c r="H4698" s="10" t="n">
        <v>1</v>
      </c>
      <c r="I4698" s="10" t="inlineStr">
        <is>
          <t>Tasso di copertura del servizio con dispositivi per la chiamata di emergenza del conducente</t>
        </is>
      </c>
      <c r="J4698" s="20" t="n"/>
      <c r="K4698" s="20" t="n"/>
      <c r="L4698" s="20" t="n"/>
      <c r="M4698" s="20" t="n"/>
      <c r="N4698" s="21">
        <f>IF($A4698="","",IFERROR(VALUE($K4698)/VALUE($L4698),IFERROR(VALUE($J4698),0)))</f>
        <v/>
      </c>
      <c r="O4698" s="21">
        <f>IF($A4698="",0,IF(OR($S4698&lt;&gt;1,COUNTA($J4698:$M4698)=0),0,IF(SUMPRODUCT(MAX(($C$5:$C$6173=$C4698)*($D$5:$D$6173=$D4698)*($S$5:$S$6173=1)*IFERROR($N$5:$N$6173*1,0)))&gt;0,ROUND($H4698*($N4698/SUMPRODUCT(MAX(($C$5:$C$6173=$C4698)*($D$5:$D$6173=$D4698)*($S$5:$S$6173=1)*IFERROR($N$5:$N$6173*1,0)))),4),0)))</f>
        <v/>
      </c>
      <c r="P4698" s="10" t="inlineStr">
        <is>
          <t>Autobus attrezzati con chiamata di emergenza / Autobus totali in offerta, incluse scorte</t>
        </is>
      </c>
      <c r="Q4698" s="21">
        <f>IF($A4698="","",$A4698&amp;"|"&amp;$C4698)</f>
        <v/>
      </c>
      <c r="R4698" s="21">
        <f>IF($A4698="","",$A4698&amp;"|"&amp;$C4698&amp;"|"&amp;$D4698)</f>
        <v/>
      </c>
      <c r="S4698" s="21">
        <f>IF($A4698="","",IFERROR(INDEX(Offerte!$D$2:$D$200,MATCH($Q4698,Offerte!$L$2:$L$200,0)),0))</f>
        <v/>
      </c>
      <c r="T4698" s="21">
        <f>IF($A4698="","",IFERROR(INDEX(Offerte!$G$2:$G$200,MATCH($Q4698,Offerte!$L$2:$L$200,0)),"NO"))</f>
        <v/>
      </c>
    </row>
    <row r="4699">
      <c r="A4699" s="10">
        <f>IF(Offerte!$A153="","",Offerte!$A153)</f>
        <v/>
      </c>
      <c r="B4699" s="10">
        <f>IF(Offerte!$A153="","",Offerte!$B153)</f>
        <v/>
      </c>
      <c r="C4699" s="10">
        <f>IF(Offerte!$A153="","",Offerte!$C153)</f>
        <v/>
      </c>
      <c r="D4699" s="10" t="inlineStr">
        <is>
          <t>C.3.1</t>
        </is>
      </c>
      <c r="E4699" s="10" t="inlineStr">
        <is>
          <t>C</t>
        </is>
      </c>
      <c r="F4699" s="10" t="inlineStr">
        <is>
          <t>Q</t>
        </is>
      </c>
      <c r="G4699" s="10" t="inlineStr">
        <is>
          <t>higher</t>
        </is>
      </c>
      <c r="H4699" s="10" t="n">
        <v>2</v>
      </c>
      <c r="I4699" s="10" t="inlineStr">
        <is>
          <t>Tasso di copertura del servizio con dispositivi di informazione dinamica a bordo mezzo</t>
        </is>
      </c>
      <c r="J4699" s="20" t="n"/>
      <c r="K4699" s="20" t="n"/>
      <c r="L4699" s="20" t="n"/>
      <c r="M4699" s="20" t="n"/>
      <c r="N4699" s="21">
        <f>IF($A4699="","",IFERROR(VALUE($K4699)/VALUE($L4699),IFERROR(VALUE($J4699),0)))</f>
        <v/>
      </c>
      <c r="O4699" s="21">
        <f>IF($A4699="",0,IF(OR($S4699&lt;&gt;1,COUNTA($J4699:$M4699)=0),0,IF(SUMPRODUCT(MAX(($C$5:$C$6173=$C4699)*($D$5:$D$6173=$D4699)*($S$5:$S$6173=1)*IFERROR($N$5:$N$6173*1,0)))&gt;0,ROUND($H4699*($N4699/SUMPRODUCT(MAX(($C$5:$C$6173=$C4699)*($D$5:$D$6173=$D4699)*($S$5:$S$6173=1)*IFERROR($N$5:$N$6173*1,0)))),4),0)))</f>
        <v/>
      </c>
      <c r="P4699" s="10" t="inlineStr">
        <is>
          <t>Autobus con monitor e indicatori vocali / Autobus totali in offerta, incluse scorte</t>
        </is>
      </c>
      <c r="Q4699" s="21">
        <f>IF($A4699="","",$A4699&amp;"|"&amp;$C4699)</f>
        <v/>
      </c>
      <c r="R4699" s="21">
        <f>IF($A4699="","",$A4699&amp;"|"&amp;$C4699&amp;"|"&amp;$D4699)</f>
        <v/>
      </c>
      <c r="S4699" s="21">
        <f>IF($A4699="","",IFERROR(INDEX(Offerte!$D$2:$D$200,MATCH($Q4699,Offerte!$L$2:$L$200,0)),0))</f>
        <v/>
      </c>
      <c r="T4699" s="21">
        <f>IF($A4699="","",IFERROR(INDEX(Offerte!$G$2:$G$200,MATCH($Q4699,Offerte!$L$2:$L$200,0)),"NO"))</f>
        <v/>
      </c>
    </row>
    <row r="4700">
      <c r="A4700" s="10">
        <f>IF(Offerte!$A153="","",Offerte!$A153)</f>
        <v/>
      </c>
      <c r="B4700" s="10">
        <f>IF(Offerte!$A153="","",Offerte!$B153)</f>
        <v/>
      </c>
      <c r="C4700" s="10">
        <f>IF(Offerte!$A153="","",Offerte!$C153)</f>
        <v/>
      </c>
      <c r="D4700" s="10" t="inlineStr">
        <is>
          <t>C.3.2</t>
        </is>
      </c>
      <c r="E4700" s="10" t="inlineStr">
        <is>
          <t>C</t>
        </is>
      </c>
      <c r="F4700" s="10" t="inlineStr">
        <is>
          <t>T</t>
        </is>
      </c>
      <c r="G4700" s="10" t="inlineStr">
        <is>
          <t>tabular</t>
        </is>
      </c>
      <c r="H4700" s="10" t="n">
        <v>2</v>
      </c>
      <c r="I4700" s="10" t="inlineStr">
        <is>
          <t>Informazioni a bordo su coincidenze ai nodi</t>
        </is>
      </c>
      <c r="J4700" s="20" t="n"/>
      <c r="K4700" s="20" t="n"/>
      <c r="L4700" s="20" t="n"/>
      <c r="M4700" s="20" t="n"/>
      <c r="N4700" s="21">
        <f>IF($A4700="","",IF(IFERROR(VALUE($M4700),0)=1,1,0))</f>
        <v/>
      </c>
      <c r="O4700" s="21">
        <f>IF($A4700="",0,IF(OR($S4700&lt;&gt;1,COUNTA($J4700:$M4700)=0),0,IF(AND($N4700=1,IFERROR(SUMIFS($N$5:$N$6173,$Q$5:$Q$6173,$Q4700,$D$5:$D$6173,"C.3.1"),0)&gt;=0.5),$H4700,0)))</f>
        <v/>
      </c>
      <c r="P4700" s="10" t="inlineStr">
        <is>
          <t>Dipende da C.3.1 &gt;= 0.5</t>
        </is>
      </c>
      <c r="Q4700" s="21">
        <f>IF($A4700="","",$A4700&amp;"|"&amp;$C4700)</f>
        <v/>
      </c>
      <c r="R4700" s="21">
        <f>IF($A4700="","",$A4700&amp;"|"&amp;$C4700&amp;"|"&amp;$D4700)</f>
        <v/>
      </c>
      <c r="S4700" s="21">
        <f>IF($A4700="","",IFERROR(INDEX(Offerte!$D$2:$D$200,MATCH($Q4700,Offerte!$L$2:$L$200,0)),0))</f>
        <v/>
      </c>
      <c r="T4700" s="21">
        <f>IF($A4700="","",IFERROR(INDEX(Offerte!$G$2:$G$200,MATCH($Q4700,Offerte!$L$2:$L$200,0)),"NO"))</f>
        <v/>
      </c>
    </row>
    <row r="4701">
      <c r="A4701" s="10">
        <f>IF(Offerte!$A153="","",Offerte!$A153)</f>
        <v/>
      </c>
      <c r="B4701" s="10">
        <f>IF(Offerte!$A153="","",Offerte!$B153)</f>
        <v/>
      </c>
      <c r="C4701" s="10">
        <f>IF(Offerte!$A153="","",Offerte!$C153)</f>
        <v/>
      </c>
      <c r="D4701" s="10" t="inlineStr">
        <is>
          <t>D.1.1</t>
        </is>
      </c>
      <c r="E4701" s="10" t="inlineStr">
        <is>
          <t>D</t>
        </is>
      </c>
      <c r="F4701" s="10" t="inlineStr">
        <is>
          <t>Q</t>
        </is>
      </c>
      <c r="G4701" s="10" t="inlineStr">
        <is>
          <t>higher</t>
        </is>
      </c>
      <c r="H4701" s="10" t="n">
        <v>3</v>
      </c>
      <c r="I4701" s="10" t="inlineStr">
        <is>
          <t>Installazione di pensiline</t>
        </is>
      </c>
      <c r="J4701" s="20" t="n"/>
      <c r="K4701" s="20" t="n"/>
      <c r="L4701" s="20" t="n"/>
      <c r="M4701" s="20" t="n"/>
      <c r="N4701" s="21">
        <f>IF($A4701="","",IFERROR(VALUE($J4701),0))</f>
        <v/>
      </c>
      <c r="O4701" s="21">
        <f>IF($A4701="",0,IF(OR($S4701&lt;&gt;1,COUNTA($J4701:$M4701)=0),0,IF(SUMPRODUCT(MAX(($C$5:$C$6173=$C4701)*($D$5:$D$6173=$D4701)*($S$5:$S$6173=1)*IFERROR($N$5:$N$6173*1,0)))&gt;0,ROUND($H4701*($N4701/SUMPRODUCT(MAX(($C$5:$C$6173=$C4701)*($D$5:$D$6173=$D4701)*($S$5:$S$6173=1)*IFERROR($N$5:$N$6173*1,0)))),4),0)))</f>
        <v/>
      </c>
      <c r="P4701" s="10" t="inlineStr">
        <is>
          <t>fermate</t>
        </is>
      </c>
      <c r="Q4701" s="21">
        <f>IF($A4701="","",$A4701&amp;"|"&amp;$C4701)</f>
        <v/>
      </c>
      <c r="R4701" s="21">
        <f>IF($A4701="","",$A4701&amp;"|"&amp;$C4701&amp;"|"&amp;$D4701)</f>
        <v/>
      </c>
      <c r="S4701" s="21">
        <f>IF($A4701="","",IFERROR(INDEX(Offerte!$D$2:$D$200,MATCH($Q4701,Offerte!$L$2:$L$200,0)),0))</f>
        <v/>
      </c>
      <c r="T4701" s="21">
        <f>IF($A4701="","",IFERROR(INDEX(Offerte!$G$2:$G$200,MATCH($Q4701,Offerte!$L$2:$L$200,0)),"NO"))</f>
        <v/>
      </c>
    </row>
    <row r="4702">
      <c r="A4702" s="10">
        <f>IF(Offerte!$A153="","",Offerte!$A153)</f>
        <v/>
      </c>
      <c r="B4702" s="10">
        <f>IF(Offerte!$A153="","",Offerte!$B153)</f>
        <v/>
      </c>
      <c r="C4702" s="10">
        <f>IF(Offerte!$A153="","",Offerte!$C153)</f>
        <v/>
      </c>
      <c r="D4702" s="10" t="inlineStr">
        <is>
          <t>D.1.2</t>
        </is>
      </c>
      <c r="E4702" s="10" t="inlineStr">
        <is>
          <t>D</t>
        </is>
      </c>
      <c r="F4702" s="10" t="inlineStr">
        <is>
          <t>Q</t>
        </is>
      </c>
      <c r="G4702" s="10" t="inlineStr">
        <is>
          <t>higher</t>
        </is>
      </c>
      <c r="H4702" s="10" t="n">
        <v>3</v>
      </c>
      <c r="I4702" s="10" t="inlineStr">
        <is>
          <t>Installazione di paline di fermata conformi alla DGR 581/2023</t>
        </is>
      </c>
      <c r="J4702" s="20" t="n"/>
      <c r="K4702" s="20" t="n"/>
      <c r="L4702" s="20" t="n"/>
      <c r="M4702" s="20" t="n"/>
      <c r="N4702" s="21">
        <f>IF($A4702="","",IFERROR(VALUE($J4702),0))</f>
        <v/>
      </c>
      <c r="O4702" s="21">
        <f>IF($A4702="",0,IF(OR($S4702&lt;&gt;1,COUNTA($J4702:$M4702)=0),0,IF(SUMPRODUCT(MAX(($C$5:$C$6173=$C4702)*($D$5:$D$6173=$D4702)*($S$5:$S$6173=1)*IFERROR($N$5:$N$6173*1,0)))&gt;0,ROUND($H4702*($N4702/SUMPRODUCT(MAX(($C$5:$C$6173=$C4702)*($D$5:$D$6173=$D4702)*($S$5:$S$6173=1)*IFERROR($N$5:$N$6173*1,0)))),4),0)))</f>
        <v/>
      </c>
      <c r="P4702" s="10" t="inlineStr">
        <is>
          <t>fermate</t>
        </is>
      </c>
      <c r="Q4702" s="21">
        <f>IF($A4702="","",$A4702&amp;"|"&amp;$C4702)</f>
        <v/>
      </c>
      <c r="R4702" s="21">
        <f>IF($A4702="","",$A4702&amp;"|"&amp;$C4702&amp;"|"&amp;$D4702)</f>
        <v/>
      </c>
      <c r="S4702" s="21">
        <f>IF($A4702="","",IFERROR(INDEX(Offerte!$D$2:$D$200,MATCH($Q4702,Offerte!$L$2:$L$200,0)),0))</f>
        <v/>
      </c>
      <c r="T4702" s="21">
        <f>IF($A4702="","",IFERROR(INDEX(Offerte!$G$2:$G$200,MATCH($Q4702,Offerte!$L$2:$L$200,0)),"NO"))</f>
        <v/>
      </c>
    </row>
    <row r="4703">
      <c r="A4703" s="10">
        <f>IF(Offerte!$A153="","",Offerte!$A153)</f>
        <v/>
      </c>
      <c r="B4703" s="10">
        <f>IF(Offerte!$A153="","",Offerte!$B153)</f>
        <v/>
      </c>
      <c r="C4703" s="10">
        <f>IF(Offerte!$A153="","",Offerte!$C153)</f>
        <v/>
      </c>
      <c r="D4703" s="10" t="inlineStr">
        <is>
          <t>D.1.3</t>
        </is>
      </c>
      <c r="E4703" s="10" t="inlineStr">
        <is>
          <t>D</t>
        </is>
      </c>
      <c r="F4703" s="10" t="inlineStr">
        <is>
          <t>Q</t>
        </is>
      </c>
      <c r="G4703" s="10" t="inlineStr">
        <is>
          <t>higher</t>
        </is>
      </c>
      <c r="H4703" s="10" t="n">
        <v>2</v>
      </c>
      <c r="I4703" s="10" t="inlineStr">
        <is>
          <t>Display informativi connessi alle fermate</t>
        </is>
      </c>
      <c r="J4703" s="20" t="n"/>
      <c r="K4703" s="20" t="n"/>
      <c r="L4703" s="20" t="n"/>
      <c r="M4703" s="20" t="n"/>
      <c r="N4703" s="21">
        <f>IF($A4703="","",IFERROR(VALUE($J4703),0))</f>
        <v/>
      </c>
      <c r="O4703" s="21">
        <f>IF($A4703="",0,IF(OR($S4703&lt;&gt;1,COUNTA($J4703:$M4703)=0),0,IF(SUMPRODUCT(MAX(($C$5:$C$6173=$C4703)*($D$5:$D$6173=$D4703)*($S$5:$S$6173=1)*IFERROR($N$5:$N$6173*1,0)))&gt;0,ROUND($H4703*($N4703/SUMPRODUCT(MAX(($C$5:$C$6173=$C4703)*($D$5:$D$6173=$D4703)*($S$5:$S$6173=1)*IFERROR($N$5:$N$6173*1,0)))),4),0)))</f>
        <v/>
      </c>
      <c r="P4703" s="10" t="inlineStr">
        <is>
          <t>fermate</t>
        </is>
      </c>
      <c r="Q4703" s="21">
        <f>IF($A4703="","",$A4703&amp;"|"&amp;$C4703)</f>
        <v/>
      </c>
      <c r="R4703" s="21">
        <f>IF($A4703="","",$A4703&amp;"|"&amp;$C4703&amp;"|"&amp;$D4703)</f>
        <v/>
      </c>
      <c r="S4703" s="21">
        <f>IF($A4703="","",IFERROR(INDEX(Offerte!$D$2:$D$200,MATCH($Q4703,Offerte!$L$2:$L$200,0)),0))</f>
        <v/>
      </c>
      <c r="T4703" s="21">
        <f>IF($A4703="","",IFERROR(INDEX(Offerte!$G$2:$G$200,MATCH($Q4703,Offerte!$L$2:$L$200,0)),"NO"))</f>
        <v/>
      </c>
    </row>
    <row r="4704">
      <c r="A4704" s="10">
        <f>IF(Offerte!$A153="","",Offerte!$A153)</f>
        <v/>
      </c>
      <c r="B4704" s="10">
        <f>IF(Offerte!$A153="","",Offerte!$B153)</f>
        <v/>
      </c>
      <c r="C4704" s="10">
        <f>IF(Offerte!$A153="","",Offerte!$C153)</f>
        <v/>
      </c>
      <c r="D4704" s="10" t="inlineStr">
        <is>
          <t>D.2.1</t>
        </is>
      </c>
      <c r="E4704" s="10" t="inlineStr">
        <is>
          <t>D</t>
        </is>
      </c>
      <c r="F4704" s="10" t="inlineStr">
        <is>
          <t>Q</t>
        </is>
      </c>
      <c r="G4704" s="10" t="inlineStr">
        <is>
          <t>higher</t>
        </is>
      </c>
      <c r="H4704" s="10" t="n">
        <v>2</v>
      </c>
      <c r="I4704" s="10" t="inlineStr">
        <is>
          <t>Segnali tattili Loges-Vet-Evolution</t>
        </is>
      </c>
      <c r="J4704" s="20" t="n"/>
      <c r="K4704" s="20" t="n"/>
      <c r="L4704" s="20" t="n"/>
      <c r="M4704" s="20" t="n"/>
      <c r="N4704" s="21">
        <f>IF($A4704="","",IFERROR(VALUE($J4704),0))</f>
        <v/>
      </c>
      <c r="O4704" s="21">
        <f>IF($A4704="",0,IF(OR($S4704&lt;&gt;1,COUNTA($J4704:$M4704)=0),0,IF(SUMPRODUCT(MAX(($C$5:$C$6173=$C4704)*($D$5:$D$6173=$D4704)*($S$5:$S$6173=1)*IFERROR($N$5:$N$6173*1,0)))&gt;0,ROUND($H4704*($N4704/SUMPRODUCT(MAX(($C$5:$C$6173=$C4704)*($D$5:$D$6173=$D4704)*($S$5:$S$6173=1)*IFERROR($N$5:$N$6173*1,0)))),4),0)))</f>
        <v/>
      </c>
      <c r="P4704" s="10" t="inlineStr">
        <is>
          <t>fermate</t>
        </is>
      </c>
      <c r="Q4704" s="21">
        <f>IF($A4704="","",$A4704&amp;"|"&amp;$C4704)</f>
        <v/>
      </c>
      <c r="R4704" s="21">
        <f>IF($A4704="","",$A4704&amp;"|"&amp;$C4704&amp;"|"&amp;$D4704)</f>
        <v/>
      </c>
      <c r="S4704" s="21">
        <f>IF($A4704="","",IFERROR(INDEX(Offerte!$D$2:$D$200,MATCH($Q4704,Offerte!$L$2:$L$200,0)),0))</f>
        <v/>
      </c>
      <c r="T4704" s="21">
        <f>IF($A4704="","",IFERROR(INDEX(Offerte!$G$2:$G$200,MATCH($Q4704,Offerte!$L$2:$L$200,0)),"NO"))</f>
        <v/>
      </c>
    </row>
    <row r="4705">
      <c r="A4705" s="10">
        <f>IF(Offerte!$A153="","",Offerte!$A153)</f>
        <v/>
      </c>
      <c r="B4705" s="10">
        <f>IF(Offerte!$A153="","",Offerte!$B153)</f>
        <v/>
      </c>
      <c r="C4705" s="10">
        <f>IF(Offerte!$A153="","",Offerte!$C153)</f>
        <v/>
      </c>
      <c r="D4705" s="10" t="inlineStr">
        <is>
          <t>E.1.1</t>
        </is>
      </c>
      <c r="E4705" s="10" t="inlineStr">
        <is>
          <t>E</t>
        </is>
      </c>
      <c r="F4705" s="10" t="inlineStr">
        <is>
          <t>T</t>
        </is>
      </c>
      <c r="G4705" s="10" t="inlineStr">
        <is>
          <t>tabular</t>
        </is>
      </c>
      <c r="H4705" s="10" t="n">
        <v>2</v>
      </c>
      <c r="I4705" s="10" t="inlineStr">
        <is>
          <t>Mobile app con travel planner PRM</t>
        </is>
      </c>
      <c r="J4705" s="20" t="n"/>
      <c r="K4705" s="20" t="n"/>
      <c r="L4705" s="20" t="n"/>
      <c r="M4705" s="20" t="n"/>
      <c r="N4705" s="21">
        <f>IF($A4705="","",IF(IFERROR(VALUE($M4705),0)=1,1,0))</f>
        <v/>
      </c>
      <c r="O4705" s="21">
        <f>IF($A4705="",0,IF(OR($S4705&lt;&gt;1,COUNTA($J4705:$M4705)=0),0,IF($N4705=1,$H4705,0)))</f>
        <v/>
      </c>
      <c r="P4705" s="10" t="inlineStr">
        <is>
          <t>sì/no</t>
        </is>
      </c>
      <c r="Q4705" s="21">
        <f>IF($A4705="","",$A4705&amp;"|"&amp;$C4705)</f>
        <v/>
      </c>
      <c r="R4705" s="21">
        <f>IF($A4705="","",$A4705&amp;"|"&amp;$C4705&amp;"|"&amp;$D4705)</f>
        <v/>
      </c>
      <c r="S4705" s="21">
        <f>IF($A4705="","",IFERROR(INDEX(Offerte!$D$2:$D$200,MATCH($Q4705,Offerte!$L$2:$L$200,0)),0))</f>
        <v/>
      </c>
      <c r="T4705" s="21">
        <f>IF($A4705="","",IFERROR(INDEX(Offerte!$G$2:$G$200,MATCH($Q4705,Offerte!$L$2:$L$200,0)),"NO"))</f>
        <v/>
      </c>
    </row>
    <row r="4706">
      <c r="A4706" s="10">
        <f>IF(Offerte!$A153="","",Offerte!$A153)</f>
        <v/>
      </c>
      <c r="B4706" s="10">
        <f>IF(Offerte!$A153="","",Offerte!$B153)</f>
        <v/>
      </c>
      <c r="C4706" s="10">
        <f>IF(Offerte!$A153="","",Offerte!$C153)</f>
        <v/>
      </c>
      <c r="D4706" s="10" t="inlineStr">
        <is>
          <t>E.2.1</t>
        </is>
      </c>
      <c r="E4706" s="10" t="inlineStr">
        <is>
          <t>E</t>
        </is>
      </c>
      <c r="F4706" s="10" t="inlineStr">
        <is>
          <t>D</t>
        </is>
      </c>
      <c r="G4706" s="10" t="inlineStr">
        <is>
          <t>discretionary</t>
        </is>
      </c>
      <c r="H4706" s="10" t="n">
        <v>2</v>
      </c>
      <c r="I4706" s="10" t="inlineStr">
        <is>
          <t>Altre azioni informative e rapporti con gli utenti</t>
        </is>
      </c>
      <c r="J4706" s="20" t="n"/>
      <c r="K4706" s="20" t="n"/>
      <c r="L4706" s="20" t="n"/>
      <c r="M4706" s="20" t="n"/>
      <c r="N4706" s="21">
        <f>IF($A4706="","",MAX(0,MIN(1,IFERROR(VALUE($M4706),0))))</f>
        <v/>
      </c>
      <c r="O4706" s="21">
        <f>IF($A4706="",0,IF(OR($S4706&lt;&gt;1,COUNTA($J4706:$M4706)=0),0,IF(SUMPRODUCT(MAX(($C$5:$C$6173=$C4706)*($D$5:$D$6173=$D4706)*($S$5:$S$6173=1)*IFERROR($N$5:$N$6173*1,0)))&gt;0,ROUND($H4706*($N4706/SUMPRODUCT(MAX(($C$5:$C$6173=$C4706)*($D$5:$D$6173=$D4706)*($S$5:$S$6173=1)*IFERROR($N$5:$N$6173*1,0)))),4),0)))</f>
        <v/>
      </c>
      <c r="P4706" s="10" t="inlineStr">
        <is>
          <t>coeff.</t>
        </is>
      </c>
      <c r="Q4706" s="21">
        <f>IF($A4706="","",$A4706&amp;"|"&amp;$C4706)</f>
        <v/>
      </c>
      <c r="R4706" s="21">
        <f>IF($A4706="","",$A4706&amp;"|"&amp;$C4706&amp;"|"&amp;$D4706)</f>
        <v/>
      </c>
      <c r="S4706" s="21">
        <f>IF($A4706="","",IFERROR(INDEX(Offerte!$D$2:$D$200,MATCH($Q4706,Offerte!$L$2:$L$200,0)),0))</f>
        <v/>
      </c>
      <c r="T4706" s="21">
        <f>IF($A4706="","",IFERROR(INDEX(Offerte!$G$2:$G$200,MATCH($Q4706,Offerte!$L$2:$L$200,0)),"NO"))</f>
        <v/>
      </c>
    </row>
    <row r="4707">
      <c r="A4707" s="10">
        <f>IF(Offerte!$A153="","",Offerte!$A153)</f>
        <v/>
      </c>
      <c r="B4707" s="10">
        <f>IF(Offerte!$A153="","",Offerte!$B153)</f>
        <v/>
      </c>
      <c r="C4707" s="10">
        <f>IF(Offerte!$A153="","",Offerte!$C153)</f>
        <v/>
      </c>
      <c r="D4707" s="10" t="inlineStr">
        <is>
          <t>F.1.1</t>
        </is>
      </c>
      <c r="E4707" s="10" t="inlineStr">
        <is>
          <t>F</t>
        </is>
      </c>
      <c r="F4707" s="10" t="inlineStr">
        <is>
          <t>Q</t>
        </is>
      </c>
      <c r="G4707" s="10" t="inlineStr">
        <is>
          <t>lower</t>
        </is>
      </c>
      <c r="H4707" s="10" t="n">
        <v>7</v>
      </c>
      <c r="I4707" s="10" t="inlineStr">
        <is>
          <t>Performance ambientali del parco mezzi adibito al servizio - I_CEA</t>
        </is>
      </c>
      <c r="J4707" s="20" t="n"/>
      <c r="K4707" s="20" t="n"/>
      <c r="L4707" s="20" t="n"/>
      <c r="M4707" s="20" t="n"/>
      <c r="N4707" s="21">
        <f>IF($A4707="","",IFERROR(VALUE($J4707),0))</f>
        <v/>
      </c>
      <c r="O4707" s="21">
        <f>IF($A4707="",0,IF(OR($S4707&lt;&gt;1,COUNTA($J4707:$M4707)=0),0,IF(AND(IFERROR(AGGREGATE(15,6,$N$5:$N$6173/(($C$5:$C$6173=$C4707)*($D$5:$D$6173=$D4707)*($S$5:$S$6173=1)*($N$5:$N$6173&gt;0)),1),0)&gt;0,$N4707&gt;0),ROUND($H4707*(IFERROR(AGGREGATE(15,6,$N$5:$N$6173/(($C$5:$C$6173=$C4707)*($D$5:$D$6173=$D4707)*($S$5:$S$6173=1)*($N$5:$N$6173&gt;0)),1),0)/$N4707),4),0)))</f>
        <v/>
      </c>
      <c r="P4707" s="10" t="inlineStr">
        <is>
          <t>indice</t>
        </is>
      </c>
      <c r="Q4707" s="21">
        <f>IF($A4707="","",$A4707&amp;"|"&amp;$C4707)</f>
        <v/>
      </c>
      <c r="R4707" s="21">
        <f>IF($A4707="","",$A4707&amp;"|"&amp;$C4707&amp;"|"&amp;$D4707)</f>
        <v/>
      </c>
      <c r="S4707" s="21">
        <f>IF($A4707="","",IFERROR(INDEX(Offerte!$D$2:$D$200,MATCH($Q4707,Offerte!$L$2:$L$200,0)),0))</f>
        <v/>
      </c>
      <c r="T4707" s="21">
        <f>IF($A4707="","",IFERROR(INDEX(Offerte!$G$2:$G$200,MATCH($Q4707,Offerte!$L$2:$L$200,0)),"NO"))</f>
        <v/>
      </c>
    </row>
    <row r="4708">
      <c r="A4708" s="10">
        <f>IF(Offerte!$A153="","",Offerte!$A153)</f>
        <v/>
      </c>
      <c r="B4708" s="10">
        <f>IF(Offerte!$A153="","",Offerte!$B153)</f>
        <v/>
      </c>
      <c r="C4708" s="10">
        <f>IF(Offerte!$A153="","",Offerte!$C153)</f>
        <v/>
      </c>
      <c r="D4708" s="10" t="inlineStr">
        <is>
          <t>F.2.1</t>
        </is>
      </c>
      <c r="E4708" s="10" t="inlineStr">
        <is>
          <t>F</t>
        </is>
      </c>
      <c r="F4708" s="10" t="inlineStr">
        <is>
          <t>Q</t>
        </is>
      </c>
      <c r="G4708" s="10" t="inlineStr">
        <is>
          <t>higher</t>
        </is>
      </c>
      <c r="H4708" s="10" t="n">
        <v>2</v>
      </c>
      <c r="I4708" s="10" t="inlineStr">
        <is>
          <t>Tasso di copertura del servizio con dispositivi ECO-DRIVER</t>
        </is>
      </c>
      <c r="J4708" s="20" t="n"/>
      <c r="K4708" s="20" t="n"/>
      <c r="L4708" s="20" t="n"/>
      <c r="M4708" s="20" t="n"/>
      <c r="N4708" s="21">
        <f>IF($A4708="","",IFERROR(VALUE($K4708)/VALUE($L4708),IFERROR(VALUE($J4708),0)))</f>
        <v/>
      </c>
      <c r="O4708" s="21">
        <f>IF($A4708="",0,IF(OR($S4708&lt;&gt;1,COUNTA($J4708:$M4708)=0),0,IF(SUMPRODUCT(MAX(($C$5:$C$6173=$C4708)*($D$5:$D$6173=$D4708)*($S$5:$S$6173=1)*IFERROR($N$5:$N$6173*1,0)))&gt;0,ROUND($H4708*($N4708/SUMPRODUCT(MAX(($C$5:$C$6173=$C4708)*($D$5:$D$6173=$D4708)*($S$5:$S$6173=1)*IFERROR($N$5:$N$6173*1,0)))),4),0)))</f>
        <v/>
      </c>
      <c r="P4708" s="10" t="inlineStr">
        <is>
          <t>Autobus attrezzati con dispositivi ECO-DRIVER / Autobus totali in offerta, incluse scorte</t>
        </is>
      </c>
      <c r="Q4708" s="21">
        <f>IF($A4708="","",$A4708&amp;"|"&amp;$C4708)</f>
        <v/>
      </c>
      <c r="R4708" s="21">
        <f>IF($A4708="","",$A4708&amp;"|"&amp;$C4708&amp;"|"&amp;$D4708)</f>
        <v/>
      </c>
      <c r="S4708" s="21">
        <f>IF($A4708="","",IFERROR(INDEX(Offerte!$D$2:$D$200,MATCH($Q4708,Offerte!$L$2:$L$200,0)),0))</f>
        <v/>
      </c>
      <c r="T4708" s="21">
        <f>IF($A4708="","",IFERROR(INDEX(Offerte!$G$2:$G$200,MATCH($Q4708,Offerte!$L$2:$L$200,0)),"NO"))</f>
        <v/>
      </c>
    </row>
    <row r="4709">
      <c r="A4709" s="10">
        <f>IF(Offerte!$A153="","",Offerte!$A153)</f>
        <v/>
      </c>
      <c r="B4709" s="10">
        <f>IF(Offerte!$A153="","",Offerte!$B153)</f>
        <v/>
      </c>
      <c r="C4709" s="10">
        <f>IF(Offerte!$A153="","",Offerte!$C153)</f>
        <v/>
      </c>
      <c r="D4709" s="10" t="inlineStr">
        <is>
          <t>F.3.1</t>
        </is>
      </c>
      <c r="E4709" s="10" t="inlineStr">
        <is>
          <t>F</t>
        </is>
      </c>
      <c r="F4709" s="10" t="inlineStr">
        <is>
          <t>Q</t>
        </is>
      </c>
      <c r="G4709" s="10" t="inlineStr">
        <is>
          <t>higher</t>
        </is>
      </c>
      <c r="H4709" s="10" t="n">
        <v>2</v>
      </c>
      <c r="I4709" s="10" t="inlineStr">
        <is>
          <t>Autoproduzione consumi elettrici per trazione</t>
        </is>
      </c>
      <c r="J4709" s="20" t="n"/>
      <c r="K4709" s="20" t="n"/>
      <c r="L4709" s="20" t="n"/>
      <c r="M4709" s="20" t="n"/>
      <c r="N4709" s="21">
        <f>IF($A4709="","",IFERROR(VALUE($J4709),0))</f>
        <v/>
      </c>
      <c r="O4709" s="21">
        <f>IF($A4709="",0,IF(OR($S4709&lt;&gt;1,COUNTA($J4709:$M4709)=0),0,IF(SUMPRODUCT(MAX(($C$5:$C$6173=$C4709)*($D$5:$D$6173=$D4709)*($S$5:$S$6173=1)*IFERROR($N$5:$N$6173*1,0)))&gt;0,ROUND($H4709*($N4709/SUMPRODUCT(MAX(($C$5:$C$6173=$C4709)*($D$5:$D$6173=$D4709)*($S$5:$S$6173=1)*IFERROR($N$5:$N$6173*1,0)))),4),0)))</f>
        <v/>
      </c>
      <c r="P4709" s="10" t="inlineStr">
        <is>
          <t>kWh/anno</t>
        </is>
      </c>
      <c r="Q4709" s="21">
        <f>IF($A4709="","",$A4709&amp;"|"&amp;$C4709)</f>
        <v/>
      </c>
      <c r="R4709" s="21">
        <f>IF($A4709="","",$A4709&amp;"|"&amp;$C4709&amp;"|"&amp;$D4709)</f>
        <v/>
      </c>
      <c r="S4709" s="21">
        <f>IF($A4709="","",IFERROR(INDEX(Offerte!$D$2:$D$200,MATCH($Q4709,Offerte!$L$2:$L$200,0)),0))</f>
        <v/>
      </c>
      <c r="T4709" s="21">
        <f>IF($A4709="","",IFERROR(INDEX(Offerte!$G$2:$G$200,MATCH($Q4709,Offerte!$L$2:$L$200,0)),"NO"))</f>
        <v/>
      </c>
    </row>
    <row r="4710">
      <c r="A4710" s="10">
        <f>IF(Offerte!$A153="","",Offerte!$A153)</f>
        <v/>
      </c>
      <c r="B4710" s="10">
        <f>IF(Offerte!$A153="","",Offerte!$B153)</f>
        <v/>
      </c>
      <c r="C4710" s="10">
        <f>IF(Offerte!$A153="","",Offerte!$C153)</f>
        <v/>
      </c>
      <c r="D4710" s="10" t="inlineStr">
        <is>
          <t>F.4.1</t>
        </is>
      </c>
      <c r="E4710" s="10" t="inlineStr">
        <is>
          <t>F</t>
        </is>
      </c>
      <c r="F4710" s="10" t="inlineStr">
        <is>
          <t>Q</t>
        </is>
      </c>
      <c r="G4710" s="10" t="inlineStr">
        <is>
          <t>soil</t>
        </is>
      </c>
      <c r="H4710" s="10" t="n">
        <v>2</v>
      </c>
      <c r="I4710" s="10" t="inlineStr">
        <is>
          <t>Indice di consumo di suolo</t>
        </is>
      </c>
      <c r="J4710" s="20" t="n"/>
      <c r="K4710" s="20" t="n"/>
      <c r="L4710" s="20" t="n"/>
      <c r="M4710" s="20" t="n"/>
      <c r="N4710" s="21">
        <f>IF($A4710="","",IFERROR(VALUE($J4710),0))</f>
        <v/>
      </c>
      <c r="O4710" s="21">
        <f>IF($A4710="",0,IF(OR($S4710&lt;&gt;1,COUNTA($J4710:$M4710)=0),0,IF($N4710&lt;=0,$H4710,IF(SUMPRODUCT(MAX(($C$5:$C$6173=$C4710)*($D$5:$D$6173=$D4710)*($S$5:$S$6173=1)*IFERROR($N$5:$N$6173*1,0)))&gt;0,ROUND($H4710*((SUMPRODUCT(MAX(($C$5:$C$6173=$C4710)*($D$5:$D$6173=$D4710)*($S$5:$S$6173=1)*IFERROR($N$5:$N$6173*1,0)))-$N4710)/SUMPRODUCT(MAX(($C$5:$C$6173=$C4710)*($D$5:$D$6173=$D4710)*($S$5:$S$6173=1)*IFERROR($N$5:$N$6173*1,0)))),4),0))))</f>
        <v/>
      </c>
      <c r="P4710" s="10" t="inlineStr">
        <is>
          <t>m2</t>
        </is>
      </c>
      <c r="Q4710" s="21">
        <f>IF($A4710="","",$A4710&amp;"|"&amp;$C4710)</f>
        <v/>
      </c>
      <c r="R4710" s="21">
        <f>IF($A4710="","",$A4710&amp;"|"&amp;$C4710&amp;"|"&amp;$D4710)</f>
        <v/>
      </c>
      <c r="S4710" s="21">
        <f>IF($A4710="","",IFERROR(INDEX(Offerte!$D$2:$D$200,MATCH($Q4710,Offerte!$L$2:$L$200,0)),0))</f>
        <v/>
      </c>
      <c r="T4710" s="21">
        <f>IF($A4710="","",IFERROR(INDEX(Offerte!$G$2:$G$200,MATCH($Q4710,Offerte!$L$2:$L$200,0)),"NO"))</f>
        <v/>
      </c>
    </row>
    <row r="4711">
      <c r="A4711" s="10">
        <f>IF(Offerte!$A153="","",Offerte!$A153)</f>
        <v/>
      </c>
      <c r="B4711" s="10">
        <f>IF(Offerte!$A153="","",Offerte!$B153)</f>
        <v/>
      </c>
      <c r="C4711" s="10">
        <f>IF(Offerte!$A153="","",Offerte!$C153)</f>
        <v/>
      </c>
      <c r="D4711" s="10" t="inlineStr">
        <is>
          <t>F.5.1</t>
        </is>
      </c>
      <c r="E4711" s="10" t="inlineStr">
        <is>
          <t>F</t>
        </is>
      </c>
      <c r="F4711" s="10" t="inlineStr">
        <is>
          <t>T</t>
        </is>
      </c>
      <c r="G4711" s="10" t="inlineStr">
        <is>
          <t>tabular</t>
        </is>
      </c>
      <c r="H4711" s="10" t="n">
        <v>1</v>
      </c>
      <c r="I4711" s="10" t="inlineStr">
        <is>
          <t>Rendicontazione di sostenibilità ambientale</t>
        </is>
      </c>
      <c r="J4711" s="20" t="n"/>
      <c r="K4711" s="20" t="n"/>
      <c r="L4711" s="20" t="n"/>
      <c r="M4711" s="20" t="n"/>
      <c r="N4711" s="21">
        <f>IF($A4711="","",IF(IFERROR(VALUE($M4711),0)=1,1,0))</f>
        <v/>
      </c>
      <c r="O4711" s="21">
        <f>IF($A4711="",0,IF(OR($S4711&lt;&gt;1,COUNTA($J4711:$M4711)=0),0,IF($N4711=1,$H4711,0)))</f>
        <v/>
      </c>
      <c r="P4711" s="10" t="inlineStr">
        <is>
          <t>sì/no</t>
        </is>
      </c>
      <c r="Q4711" s="21">
        <f>IF($A4711="","",$A4711&amp;"|"&amp;$C4711)</f>
        <v/>
      </c>
      <c r="R4711" s="21">
        <f>IF($A4711="","",$A4711&amp;"|"&amp;$C4711&amp;"|"&amp;$D4711)</f>
        <v/>
      </c>
      <c r="S4711" s="21">
        <f>IF($A4711="","",IFERROR(INDEX(Offerte!$D$2:$D$200,MATCH($Q4711,Offerte!$L$2:$L$200,0)),0))</f>
        <v/>
      </c>
      <c r="T4711" s="21">
        <f>IF($A4711="","",IFERROR(INDEX(Offerte!$G$2:$G$200,MATCH($Q4711,Offerte!$L$2:$L$200,0)),"NO"))</f>
        <v/>
      </c>
    </row>
    <row r="4712">
      <c r="A4712" s="10">
        <f>IF(Offerte!$A153="","",Offerte!$A153)</f>
        <v/>
      </c>
      <c r="B4712" s="10">
        <f>IF(Offerte!$A153="","",Offerte!$B153)</f>
        <v/>
      </c>
      <c r="C4712" s="10">
        <f>IF(Offerte!$A153="","",Offerte!$C153)</f>
        <v/>
      </c>
      <c r="D4712" s="10" t="inlineStr">
        <is>
          <t>G.1.1</t>
        </is>
      </c>
      <c r="E4712" s="10" t="inlineStr">
        <is>
          <t>G</t>
        </is>
      </c>
      <c r="F4712" s="10" t="inlineStr">
        <is>
          <t>D</t>
        </is>
      </c>
      <c r="G4712" s="10" t="inlineStr">
        <is>
          <t>discretionary</t>
        </is>
      </c>
      <c r="H4712" s="10" t="n">
        <v>2</v>
      </c>
      <c r="I4712" s="10" t="inlineStr">
        <is>
          <t>Qualità del progetto di centrale di controllo aziendale</t>
        </is>
      </c>
      <c r="J4712" s="20" t="n"/>
      <c r="K4712" s="20" t="n"/>
      <c r="L4712" s="20" t="n"/>
      <c r="M4712" s="20" t="n"/>
      <c r="N4712" s="21">
        <f>IF($A4712="","",MAX(0,MIN(1,IFERROR(VALUE($M4712),0))))</f>
        <v/>
      </c>
      <c r="O4712" s="21">
        <f>IF($A4712="",0,IF(OR($S4712&lt;&gt;1,COUNTA($J4712:$M4712)=0),0,IF(SUMPRODUCT(MAX(($C$5:$C$6173=$C4712)*($D$5:$D$6173=$D4712)*($S$5:$S$6173=1)*IFERROR($N$5:$N$6173*1,0)))&gt;0,ROUND($H4712*($N4712/SUMPRODUCT(MAX(($C$5:$C$6173=$C4712)*($D$5:$D$6173=$D4712)*($S$5:$S$6173=1)*IFERROR($N$5:$N$6173*1,0)))),4),0)))</f>
        <v/>
      </c>
      <c r="P4712" s="10" t="inlineStr">
        <is>
          <t>coeff.</t>
        </is>
      </c>
      <c r="Q4712" s="21">
        <f>IF($A4712="","",$A4712&amp;"|"&amp;$C4712)</f>
        <v/>
      </c>
      <c r="R4712" s="21">
        <f>IF($A4712="","",$A4712&amp;"|"&amp;$C4712&amp;"|"&amp;$D4712)</f>
        <v/>
      </c>
      <c r="S4712" s="21">
        <f>IF($A4712="","",IFERROR(INDEX(Offerte!$D$2:$D$200,MATCH($Q4712,Offerte!$L$2:$L$200,0)),0))</f>
        <v/>
      </c>
      <c r="T4712" s="21">
        <f>IF($A4712="","",IFERROR(INDEX(Offerte!$G$2:$G$200,MATCH($Q4712,Offerte!$L$2:$L$200,0)),"NO"))</f>
        <v/>
      </c>
    </row>
    <row r="4713">
      <c r="A4713" s="10">
        <f>IF(Offerte!$A153="","",Offerte!$A153)</f>
        <v/>
      </c>
      <c r="B4713" s="10">
        <f>IF(Offerte!$A153="","",Offerte!$B153)</f>
        <v/>
      </c>
      <c r="C4713" s="10">
        <f>IF(Offerte!$A153="","",Offerte!$C153)</f>
        <v/>
      </c>
      <c r="D4713" s="10" t="inlineStr">
        <is>
          <t>G.2.1</t>
        </is>
      </c>
      <c r="E4713" s="10" t="inlineStr">
        <is>
          <t>G</t>
        </is>
      </c>
      <c r="F4713" s="10" t="inlineStr">
        <is>
          <t>T</t>
        </is>
      </c>
      <c r="G4713" s="10" t="inlineStr">
        <is>
          <t>tabular</t>
        </is>
      </c>
      <c r="H4713" s="10" t="n">
        <v>1</v>
      </c>
      <c r="I4713" s="10" t="inlineStr">
        <is>
          <t>Certificazione ISO 45001</t>
        </is>
      </c>
      <c r="J4713" s="20" t="n"/>
      <c r="K4713" s="20" t="n"/>
      <c r="L4713" s="20" t="n"/>
      <c r="M4713" s="20" t="n"/>
      <c r="N4713" s="21">
        <f>IF($A4713="","",IF(IFERROR(VALUE($M4713),0)=1,1,0))</f>
        <v/>
      </c>
      <c r="O4713" s="21">
        <f>IF($A4713="",0,IF(OR($S4713&lt;&gt;1,COUNTA($J4713:$M4713)=0),0,IF($N4713=1,$H4713,0)))</f>
        <v/>
      </c>
      <c r="P4713" s="10" t="inlineStr">
        <is>
          <t>sì/no</t>
        </is>
      </c>
      <c r="Q4713" s="21">
        <f>IF($A4713="","",$A4713&amp;"|"&amp;$C4713)</f>
        <v/>
      </c>
      <c r="R4713" s="21">
        <f>IF($A4713="","",$A4713&amp;"|"&amp;$C4713&amp;"|"&amp;$D4713)</f>
        <v/>
      </c>
      <c r="S4713" s="21">
        <f>IF($A4713="","",IFERROR(INDEX(Offerte!$D$2:$D$200,MATCH($Q4713,Offerte!$L$2:$L$200,0)),0))</f>
        <v/>
      </c>
      <c r="T4713" s="21">
        <f>IF($A4713="","",IFERROR(INDEX(Offerte!$G$2:$G$200,MATCH($Q4713,Offerte!$L$2:$L$200,0)),"NO"))</f>
        <v/>
      </c>
    </row>
    <row r="4714">
      <c r="A4714" s="10">
        <f>IF(Offerte!$A153="","",Offerte!$A153)</f>
        <v/>
      </c>
      <c r="B4714" s="10">
        <f>IF(Offerte!$A153="","",Offerte!$B153)</f>
        <v/>
      </c>
      <c r="C4714" s="10">
        <f>IF(Offerte!$A153="","",Offerte!$C153)</f>
        <v/>
      </c>
      <c r="D4714" s="10" t="inlineStr">
        <is>
          <t>G.3.1</t>
        </is>
      </c>
      <c r="E4714" s="10" t="inlineStr">
        <is>
          <t>G</t>
        </is>
      </c>
      <c r="F4714" s="10" t="inlineStr">
        <is>
          <t>T</t>
        </is>
      </c>
      <c r="G4714" s="10" t="inlineStr">
        <is>
          <t>tabular</t>
        </is>
      </c>
      <c r="H4714" s="10" t="n">
        <v>1</v>
      </c>
      <c r="I4714" s="10" t="inlineStr">
        <is>
          <t>Certificazioni di responsabilità sociale</t>
        </is>
      </c>
      <c r="J4714" s="20" t="n"/>
      <c r="K4714" s="20" t="n"/>
      <c r="L4714" s="20" t="n"/>
      <c r="M4714" s="20" t="n"/>
      <c r="N4714" s="21">
        <f>IF($A4714="","",IF(IFERROR(VALUE($M4714),0)=1,1,0))</f>
        <v/>
      </c>
      <c r="O4714" s="21">
        <f>IF($A4714="",0,IF(OR($S4714&lt;&gt;1,COUNTA($J4714:$M4714)=0),0,IF($N4714=1,$H4714,0)))</f>
        <v/>
      </c>
      <c r="P4714" s="10" t="inlineStr">
        <is>
          <t>sì/no</t>
        </is>
      </c>
      <c r="Q4714" s="21">
        <f>IF($A4714="","",$A4714&amp;"|"&amp;$C4714)</f>
        <v/>
      </c>
      <c r="R4714" s="21">
        <f>IF($A4714="","",$A4714&amp;"|"&amp;$C4714&amp;"|"&amp;$D4714)</f>
        <v/>
      </c>
      <c r="S4714" s="21">
        <f>IF($A4714="","",IFERROR(INDEX(Offerte!$D$2:$D$200,MATCH($Q4714,Offerte!$L$2:$L$200,0)),0))</f>
        <v/>
      </c>
      <c r="T4714" s="21">
        <f>IF($A4714="","",IFERROR(INDEX(Offerte!$G$2:$G$200,MATCH($Q4714,Offerte!$L$2:$L$200,0)),"NO"))</f>
        <v/>
      </c>
    </row>
    <row r="4715">
      <c r="A4715" s="10">
        <f>IF(Offerte!$A153="","",Offerte!$A153)</f>
        <v/>
      </c>
      <c r="B4715" s="10">
        <f>IF(Offerte!$A153="","",Offerte!$B153)</f>
        <v/>
      </c>
      <c r="C4715" s="10">
        <f>IF(Offerte!$A153="","",Offerte!$C153)</f>
        <v/>
      </c>
      <c r="D4715" s="10" t="inlineStr">
        <is>
          <t>G.4.1</t>
        </is>
      </c>
      <c r="E4715" s="10" t="inlineStr">
        <is>
          <t>G</t>
        </is>
      </c>
      <c r="F4715" s="10" t="inlineStr">
        <is>
          <t>D</t>
        </is>
      </c>
      <c r="G4715" s="10" t="inlineStr">
        <is>
          <t>discretionary</t>
        </is>
      </c>
      <c r="H4715" s="10" t="n">
        <v>2</v>
      </c>
      <c r="I4715" s="10" t="inlineStr">
        <is>
          <t>Qualità del piano di formazione del personale</t>
        </is>
      </c>
      <c r="J4715" s="20" t="n"/>
      <c r="K4715" s="20" t="n"/>
      <c r="L4715" s="20" t="n"/>
      <c r="M4715" s="20" t="n"/>
      <c r="N4715" s="21">
        <f>IF($A4715="","",MAX(0,MIN(1,IFERROR(VALUE($M4715),0))))</f>
        <v/>
      </c>
      <c r="O4715" s="21">
        <f>IF($A4715="",0,IF(OR($S4715&lt;&gt;1,COUNTA($J4715:$M4715)=0),0,IF(SUMPRODUCT(MAX(($C$5:$C$6173=$C4715)*($D$5:$D$6173=$D4715)*($S$5:$S$6173=1)*IFERROR($N$5:$N$6173*1,0)))&gt;0,ROUND($H4715*($N4715/SUMPRODUCT(MAX(($C$5:$C$6173=$C4715)*($D$5:$D$6173=$D4715)*($S$5:$S$6173=1)*IFERROR($N$5:$N$6173*1,0)))),4),0)))</f>
        <v/>
      </c>
      <c r="P4715" s="10" t="inlineStr">
        <is>
          <t>coeff.</t>
        </is>
      </c>
      <c r="Q4715" s="21">
        <f>IF($A4715="","",$A4715&amp;"|"&amp;$C4715)</f>
        <v/>
      </c>
      <c r="R4715" s="21">
        <f>IF($A4715="","",$A4715&amp;"|"&amp;$C4715&amp;"|"&amp;$D4715)</f>
        <v/>
      </c>
      <c r="S4715" s="21">
        <f>IF($A4715="","",IFERROR(INDEX(Offerte!$D$2:$D$200,MATCH($Q4715,Offerte!$L$2:$L$200,0)),0))</f>
        <v/>
      </c>
      <c r="T4715" s="21">
        <f>IF($A4715="","",IFERROR(INDEX(Offerte!$G$2:$G$200,MATCH($Q4715,Offerte!$L$2:$L$200,0)),"NO"))</f>
        <v/>
      </c>
    </row>
    <row r="4716">
      <c r="A4716" s="10">
        <f>IF(Offerte!$A153="","",Offerte!$A153)</f>
        <v/>
      </c>
      <c r="B4716" s="10">
        <f>IF(Offerte!$A153="","",Offerte!$B153)</f>
        <v/>
      </c>
      <c r="C4716" s="10">
        <f>IF(Offerte!$A153="","",Offerte!$C153)</f>
        <v/>
      </c>
      <c r="D4716" s="10" t="inlineStr">
        <is>
          <t>G.5.1</t>
        </is>
      </c>
      <c r="E4716" s="10" t="inlineStr">
        <is>
          <t>G</t>
        </is>
      </c>
      <c r="F4716" s="10" t="inlineStr">
        <is>
          <t>T</t>
        </is>
      </c>
      <c r="G4716" s="10" t="inlineStr">
        <is>
          <t>tabular</t>
        </is>
      </c>
      <c r="H4716" s="10" t="n">
        <v>1</v>
      </c>
      <c r="I4716" s="10" t="inlineStr">
        <is>
          <t>Impegno al mantenimento delle garanzie del contratto di secondo livello del gestore uscente</t>
        </is>
      </c>
      <c r="J4716" s="20" t="n"/>
      <c r="K4716" s="20" t="n"/>
      <c r="L4716" s="20" t="n"/>
      <c r="M4716" s="20" t="n"/>
      <c r="N4716" s="21">
        <f>IF($A4716="","",IF(IFERROR(VALUE($M4716),0)=1,1,0))</f>
        <v/>
      </c>
      <c r="O4716" s="21">
        <f>IF($A4716="",0,IF(OR($S4716&lt;&gt;1,COUNTA($J4716:$M4716)=0),0,IF($N4716=1,$H4716,0)))</f>
        <v/>
      </c>
      <c r="P4716" s="10" t="inlineStr">
        <is>
          <t>sì/no</t>
        </is>
      </c>
      <c r="Q4716" s="21">
        <f>IF($A4716="","",$A4716&amp;"|"&amp;$C4716)</f>
        <v/>
      </c>
      <c r="R4716" s="21">
        <f>IF($A4716="","",$A4716&amp;"|"&amp;$C4716&amp;"|"&amp;$D4716)</f>
        <v/>
      </c>
      <c r="S4716" s="21">
        <f>IF($A4716="","",IFERROR(INDEX(Offerte!$D$2:$D$200,MATCH($Q4716,Offerte!$L$2:$L$200,0)),0))</f>
        <v/>
      </c>
      <c r="T4716" s="21">
        <f>IF($A4716="","",IFERROR(INDEX(Offerte!$G$2:$G$200,MATCH($Q4716,Offerte!$L$2:$L$200,0)),"NO"))</f>
        <v/>
      </c>
    </row>
    <row r="4717">
      <c r="A4717" s="10">
        <f>IF(Offerte!$A154="","",Offerte!$A154)</f>
        <v/>
      </c>
      <c r="B4717" s="10">
        <f>IF(Offerte!$A154="","",Offerte!$B154)</f>
        <v/>
      </c>
      <c r="C4717" s="10">
        <f>IF(Offerte!$A154="","",Offerte!$C154)</f>
        <v/>
      </c>
      <c r="D4717" s="10" t="inlineStr">
        <is>
          <t>A.1.1</t>
        </is>
      </c>
      <c r="E4717" s="10" t="inlineStr">
        <is>
          <t>A</t>
        </is>
      </c>
      <c r="F4717" s="10" t="inlineStr">
        <is>
          <t>Q</t>
        </is>
      </c>
      <c r="G4717" s="10" t="inlineStr">
        <is>
          <t>higher</t>
        </is>
      </c>
      <c r="H4717" s="10" t="n">
        <v>3</v>
      </c>
      <c r="I4717" s="10" t="inlineStr">
        <is>
          <t>Tasso aggiuntivo di corse controllate</t>
        </is>
      </c>
      <c r="J4717" s="20" t="n"/>
      <c r="K4717" s="20" t="n"/>
      <c r="L4717" s="20" t="n"/>
      <c r="M4717" s="20" t="n"/>
      <c r="N4717" s="21">
        <f>IF($A4717="","",IFERROR(VALUE($K4717)/VALUE($L4717)*100,IFERROR(VALUE($J4717),0)))</f>
        <v/>
      </c>
      <c r="O4717" s="21">
        <f>IF($A4717="",0,IF(OR($S4717&lt;&gt;1,COUNTA($J4717:$M4717)=0),0,IF(SUMPRODUCT(MAX(($C$5:$C$6173=$C4717)*($D$5:$D$6173=$D4717)*($S$5:$S$6173=1)*IFERROR($N$5:$N$6173*1,0)))&gt;0,ROUND($H4717*($N4717/SUMPRODUCT(MAX(($C$5:$C$6173=$C4717)*($D$5:$D$6173=$D4717)*($S$5:$S$6173=1)*IFERROR($N$5:$N$6173*1,0)))),4),0)))</f>
        <v/>
      </c>
      <c r="P4717" s="10" t="inlineStr">
        <is>
          <t>Corse controllate annue / Corse programmate annue</t>
        </is>
      </c>
      <c r="Q4717" s="21">
        <f>IF($A4717="","",$A4717&amp;"|"&amp;$C4717)</f>
        <v/>
      </c>
      <c r="R4717" s="21">
        <f>IF($A4717="","",$A4717&amp;"|"&amp;$C4717&amp;"|"&amp;$D4717)</f>
        <v/>
      </c>
      <c r="S4717" s="21">
        <f>IF($A4717="","",IFERROR(INDEX(Offerte!$D$2:$D$200,MATCH($Q4717,Offerte!$L$2:$L$200,0)),0))</f>
        <v/>
      </c>
      <c r="T4717" s="21">
        <f>IF($A4717="","",IFERROR(INDEX(Offerte!$G$2:$G$200,MATCH($Q4717,Offerte!$L$2:$L$200,0)),"NO"))</f>
        <v/>
      </c>
    </row>
    <row r="4718">
      <c r="A4718" s="10">
        <f>IF(Offerte!$A154="","",Offerte!$A154)</f>
        <v/>
      </c>
      <c r="B4718" s="10">
        <f>IF(Offerte!$A154="","",Offerte!$B154)</f>
        <v/>
      </c>
      <c r="C4718" s="10">
        <f>IF(Offerte!$A154="","",Offerte!$C154)</f>
        <v/>
      </c>
      <c r="D4718" s="10" t="inlineStr">
        <is>
          <t>A.1.2</t>
        </is>
      </c>
      <c r="E4718" s="10" t="inlineStr">
        <is>
          <t>A</t>
        </is>
      </c>
      <c r="F4718" s="10" t="inlineStr">
        <is>
          <t>Q</t>
        </is>
      </c>
      <c r="G4718" s="10" t="inlineStr">
        <is>
          <t>higher</t>
        </is>
      </c>
      <c r="H4718" s="10" t="n">
        <v>4</v>
      </c>
      <c r="I4718" s="10" t="inlineStr">
        <is>
          <t>Numero aggiuntivo di passeggeri controllati</t>
        </is>
      </c>
      <c r="J4718" s="20" t="n"/>
      <c r="K4718" s="20" t="n"/>
      <c r="L4718" s="20" t="n"/>
      <c r="M4718" s="20" t="n"/>
      <c r="N4718" s="21">
        <f>IF($A4718="","",IFERROR(VALUE($J4718),0))</f>
        <v/>
      </c>
      <c r="O4718" s="21">
        <f>IF($A4718="",0,IF(OR($S4718&lt;&gt;1,COUNTA($J4718:$M4718)=0),0,IF(SUMPRODUCT(MAX(($C$5:$C$6173=$C4718)*($D$5:$D$6173=$D4718)*($S$5:$S$6173=1)*IFERROR($N$5:$N$6173*1,0)))&gt;0,ROUND($H4718*($N4718/SUMPRODUCT(MAX(($C$5:$C$6173=$C4718)*($D$5:$D$6173=$D4718)*($S$5:$S$6173=1)*IFERROR($N$5:$N$6173*1,0)))),4),0)))</f>
        <v/>
      </c>
      <c r="P4718" s="10" t="inlineStr">
        <is>
          <t>passeggeri/anno</t>
        </is>
      </c>
      <c r="Q4718" s="21">
        <f>IF($A4718="","",$A4718&amp;"|"&amp;$C4718)</f>
        <v/>
      </c>
      <c r="R4718" s="21">
        <f>IF($A4718="","",$A4718&amp;"|"&amp;$C4718&amp;"|"&amp;$D4718)</f>
        <v/>
      </c>
      <c r="S4718" s="21">
        <f>IF($A4718="","",IFERROR(INDEX(Offerte!$D$2:$D$200,MATCH($Q4718,Offerte!$L$2:$L$200,0)),0))</f>
        <v/>
      </c>
      <c r="T4718" s="21">
        <f>IF($A4718="","",IFERROR(INDEX(Offerte!$G$2:$G$200,MATCH($Q4718,Offerte!$L$2:$L$200,0)),"NO"))</f>
        <v/>
      </c>
    </row>
    <row r="4719">
      <c r="A4719" s="10">
        <f>IF(Offerte!$A154="","",Offerte!$A154)</f>
        <v/>
      </c>
      <c r="B4719" s="10">
        <f>IF(Offerte!$A154="","",Offerte!$B154)</f>
        <v/>
      </c>
      <c r="C4719" s="10">
        <f>IF(Offerte!$A154="","",Offerte!$C154)</f>
        <v/>
      </c>
      <c r="D4719" s="10" t="inlineStr">
        <is>
          <t>B.1.1</t>
        </is>
      </c>
      <c r="E4719" s="10" t="inlineStr">
        <is>
          <t>B</t>
        </is>
      </c>
      <c r="F4719" s="10" t="inlineStr">
        <is>
          <t>Q</t>
        </is>
      </c>
      <c r="G4719" s="10" t="inlineStr">
        <is>
          <t>higher</t>
        </is>
      </c>
      <c r="H4719" s="10" t="n">
        <v>3</v>
      </c>
      <c r="I4719" s="10" t="inlineStr">
        <is>
          <t>Incremento dei posti offerti nelle fasce di punta</t>
        </is>
      </c>
      <c r="J4719" s="20" t="n"/>
      <c r="K4719" s="20" t="n"/>
      <c r="L4719" s="20" t="n"/>
      <c r="M4719" s="20" t="n"/>
      <c r="N4719" s="21">
        <f>IF($A4719="","",IFERROR(VALUE($J4719),0))</f>
        <v/>
      </c>
      <c r="O4719" s="21">
        <f>IF($A4719="",0,IF(OR($S4719&lt;&gt;1,COUNTA($J4719:$M4719)=0),0,IF(SUMPRODUCT(MAX(($C$5:$C$6173=$C4719)*($D$5:$D$6173=$D4719)*($S$5:$S$6173=1)*IFERROR($N$5:$N$6173*1,0)))&gt;0,ROUND($H4719*($N4719/SUMPRODUCT(MAX(($C$5:$C$6173=$C4719)*($D$5:$D$6173=$D4719)*($S$5:$S$6173=1)*IFERROR($N$5:$N$6173*1,0)))),4),0)))</f>
        <v/>
      </c>
      <c r="P4719" s="10" t="inlineStr">
        <is>
          <t>posti*km</t>
        </is>
      </c>
      <c r="Q4719" s="21">
        <f>IF($A4719="","",$A4719&amp;"|"&amp;$C4719)</f>
        <v/>
      </c>
      <c r="R4719" s="21">
        <f>IF($A4719="","",$A4719&amp;"|"&amp;$C4719&amp;"|"&amp;$D4719)</f>
        <v/>
      </c>
      <c r="S4719" s="21">
        <f>IF($A4719="","",IFERROR(INDEX(Offerte!$D$2:$D$200,MATCH($Q4719,Offerte!$L$2:$L$200,0)),0))</f>
        <v/>
      </c>
      <c r="T4719" s="21">
        <f>IF($A4719="","",IFERROR(INDEX(Offerte!$G$2:$G$200,MATCH($Q4719,Offerte!$L$2:$L$200,0)),"NO"))</f>
        <v/>
      </c>
    </row>
    <row r="4720">
      <c r="A4720" s="10">
        <f>IF(Offerte!$A154="","",Offerte!$A154)</f>
        <v/>
      </c>
      <c r="B4720" s="10">
        <f>IF(Offerte!$A154="","",Offerte!$B154)</f>
        <v/>
      </c>
      <c r="C4720" s="10">
        <f>IF(Offerte!$A154="","",Offerte!$C154)</f>
        <v/>
      </c>
      <c r="D4720" s="10" t="inlineStr">
        <is>
          <t>B.2.1</t>
        </is>
      </c>
      <c r="E4720" s="10" t="inlineStr">
        <is>
          <t>B</t>
        </is>
      </c>
      <c r="F4720" s="10" t="inlineStr">
        <is>
          <t>Q</t>
        </is>
      </c>
      <c r="G4720" s="10" t="inlineStr">
        <is>
          <t>higher</t>
        </is>
      </c>
      <c r="H4720" s="10" t="n">
        <v>4</v>
      </c>
      <c r="I4720" s="10" t="inlineStr">
        <is>
          <t>Corse aggiuntive nell'arco giornaliero base</t>
        </is>
      </c>
      <c r="J4720" s="20" t="n"/>
      <c r="K4720" s="20" t="n"/>
      <c r="L4720" s="20" t="n"/>
      <c r="M4720" s="20" t="n"/>
      <c r="N4720" s="21">
        <f>IF($A4720="","",IFERROR(VALUE($J4720),0))</f>
        <v/>
      </c>
      <c r="O4720" s="21">
        <f>IF($A4720="",0,IF(OR($S4720&lt;&gt;1,COUNTA($J4720:$M4720)=0),0,IF(SUMPRODUCT(MAX(($C$5:$C$6173=$C4720)*($D$5:$D$6173=$D4720)*($S$5:$S$6173=1)*IFERROR($N$5:$N$6173*1,0)))&gt;0,ROUND($H4720*($N4720/SUMPRODUCT(MAX(($C$5:$C$6173=$C4720)*($D$5:$D$6173=$D4720)*($S$5:$S$6173=1)*IFERROR($N$5:$N$6173*1,0)))),4),0)))</f>
        <v/>
      </c>
      <c r="P4720" s="10" t="inlineStr">
        <is>
          <t>corse</t>
        </is>
      </c>
      <c r="Q4720" s="21">
        <f>IF($A4720="","",$A4720&amp;"|"&amp;$C4720)</f>
        <v/>
      </c>
      <c r="R4720" s="21">
        <f>IF($A4720="","",$A4720&amp;"|"&amp;$C4720&amp;"|"&amp;$D4720)</f>
        <v/>
      </c>
      <c r="S4720" s="21">
        <f>IF($A4720="","",IFERROR(INDEX(Offerte!$D$2:$D$200,MATCH($Q4720,Offerte!$L$2:$L$200,0)),0))</f>
        <v/>
      </c>
      <c r="T4720" s="21">
        <f>IF($A4720="","",IFERROR(INDEX(Offerte!$G$2:$G$200,MATCH($Q4720,Offerte!$L$2:$L$200,0)),"NO"))</f>
        <v/>
      </c>
    </row>
    <row r="4721">
      <c r="A4721" s="10">
        <f>IF(Offerte!$A154="","",Offerte!$A154)</f>
        <v/>
      </c>
      <c r="B4721" s="10">
        <f>IF(Offerte!$A154="","",Offerte!$B154)</f>
        <v/>
      </c>
      <c r="C4721" s="10">
        <f>IF(Offerte!$A154="","",Offerte!$C154)</f>
        <v/>
      </c>
      <c r="D4721" s="10" t="inlineStr">
        <is>
          <t>B.3.1</t>
        </is>
      </c>
      <c r="E4721" s="10" t="inlineStr">
        <is>
          <t>B</t>
        </is>
      </c>
      <c r="F4721" s="10" t="inlineStr">
        <is>
          <t>Q</t>
        </is>
      </c>
      <c r="G4721" s="10" t="inlineStr">
        <is>
          <t>higher</t>
        </is>
      </c>
      <c r="H4721" s="10" t="n">
        <v>2</v>
      </c>
      <c r="I4721" s="10" t="inlineStr">
        <is>
          <t>Numero di corse aggiuntive per allungamento dell'arco di servizio giornaliero nelle fasce serali</t>
        </is>
      </c>
      <c r="J4721" s="20" t="n"/>
      <c r="K4721" s="20" t="n"/>
      <c r="L4721" s="20" t="n"/>
      <c r="M4721" s="20" t="n"/>
      <c r="N4721" s="21">
        <f>IF($A4721="","",IFERROR(VALUE($J4721),0))</f>
        <v/>
      </c>
      <c r="O4721" s="21">
        <f>IF($A4721="",0,IF(OR($S4721&lt;&gt;1,COUNTA($J4721:$M4721)=0),0,IF(SUMPRODUCT(MAX(($C$5:$C$6173=$C4721)*($D$5:$D$6173=$D4721)*($S$5:$S$6173=1)*IFERROR($N$5:$N$6173*1,0)))&gt;0,ROUND($H4721*($N4721/SUMPRODUCT(MAX(($C$5:$C$6173=$C4721)*($D$5:$D$6173=$D4721)*($S$5:$S$6173=1)*IFERROR($N$5:$N$6173*1,0)))),4),0)))</f>
        <v/>
      </c>
      <c r="P4721" s="10" t="inlineStr">
        <is>
          <t>corse</t>
        </is>
      </c>
      <c r="Q4721" s="21">
        <f>IF($A4721="","",$A4721&amp;"|"&amp;$C4721)</f>
        <v/>
      </c>
      <c r="R4721" s="21">
        <f>IF($A4721="","",$A4721&amp;"|"&amp;$C4721&amp;"|"&amp;$D4721)</f>
        <v/>
      </c>
      <c r="S4721" s="21">
        <f>IF($A4721="","",IFERROR(INDEX(Offerte!$D$2:$D$200,MATCH($Q4721,Offerte!$L$2:$L$200,0)),0))</f>
        <v/>
      </c>
      <c r="T4721" s="21">
        <f>IF($A4721="","",IFERROR(INDEX(Offerte!$G$2:$G$200,MATCH($Q4721,Offerte!$L$2:$L$200,0)),"NO"))</f>
        <v/>
      </c>
    </row>
    <row r="4722">
      <c r="A4722" s="10">
        <f>IF(Offerte!$A154="","",Offerte!$A154)</f>
        <v/>
      </c>
      <c r="B4722" s="10">
        <f>IF(Offerte!$A154="","",Offerte!$B154)</f>
        <v/>
      </c>
      <c r="C4722" s="10">
        <f>IF(Offerte!$A154="","",Offerte!$C154)</f>
        <v/>
      </c>
      <c r="D4722" s="10" t="inlineStr">
        <is>
          <t>B.4.1</t>
        </is>
      </c>
      <c r="E4722" s="10" t="inlineStr">
        <is>
          <t>B</t>
        </is>
      </c>
      <c r="F4722" s="10" t="inlineStr">
        <is>
          <t>Q</t>
        </is>
      </c>
      <c r="G4722" s="10" t="inlineStr">
        <is>
          <t>higher</t>
        </is>
      </c>
      <c r="H4722" s="10" t="n">
        <v>3</v>
      </c>
      <c r="I4722" s="10" t="inlineStr">
        <is>
          <t>Percorrenze aggiuntive offerte nel Programma d'esercizio delle prime due fasi attuative</t>
        </is>
      </c>
      <c r="J4722" s="20" t="n"/>
      <c r="K4722" s="20" t="n"/>
      <c r="L4722" s="20" t="n"/>
      <c r="M4722" s="20" t="n"/>
      <c r="N4722" s="21">
        <f>IF($A4722="","",IFERROR(VALUE($J4722),0))</f>
        <v/>
      </c>
      <c r="O4722" s="21">
        <f>IF($A4722="",0,IF(OR($S4722&lt;&gt;1,COUNTA($J4722:$M4722)=0),0,IF(SUMPRODUCT(MAX(($C$5:$C$6173=$C4722)*($D$5:$D$6173=$D4722)*($S$5:$S$6173=1)*IFERROR($N$5:$N$6173*1,0)))&gt;0,ROUND($H4722*($N4722/SUMPRODUCT(MAX(($C$5:$C$6173=$C4722)*($D$5:$D$6173=$D4722)*($S$5:$S$6173=1)*IFERROR($N$5:$N$6173*1,0)))),4),0)))</f>
        <v/>
      </c>
      <c r="P4722" s="10" t="inlineStr">
        <is>
          <t>vett*km</t>
        </is>
      </c>
      <c r="Q4722" s="21">
        <f>IF($A4722="","",$A4722&amp;"|"&amp;$C4722)</f>
        <v/>
      </c>
      <c r="R4722" s="21">
        <f>IF($A4722="","",$A4722&amp;"|"&amp;$C4722&amp;"|"&amp;$D4722)</f>
        <v/>
      </c>
      <c r="S4722" s="21">
        <f>IF($A4722="","",IFERROR(INDEX(Offerte!$D$2:$D$200,MATCH($Q4722,Offerte!$L$2:$L$200,0)),0))</f>
        <v/>
      </c>
      <c r="T4722" s="21">
        <f>IF($A4722="","",IFERROR(INDEX(Offerte!$G$2:$G$200,MATCH($Q4722,Offerte!$L$2:$L$200,0)),"NO"))</f>
        <v/>
      </c>
    </row>
    <row r="4723">
      <c r="A4723" s="10">
        <f>IF(Offerte!$A154="","",Offerte!$A154)</f>
        <v/>
      </c>
      <c r="B4723" s="10">
        <f>IF(Offerte!$A154="","",Offerte!$B154)</f>
        <v/>
      </c>
      <c r="C4723" s="10">
        <f>IF(Offerte!$A154="","",Offerte!$C154)</f>
        <v/>
      </c>
      <c r="D4723" s="10" t="inlineStr">
        <is>
          <t>B.5.1</t>
        </is>
      </c>
      <c r="E4723" s="10" t="inlineStr">
        <is>
          <t>B</t>
        </is>
      </c>
      <c r="F4723" s="10" t="inlineStr">
        <is>
          <t>D</t>
        </is>
      </c>
      <c r="G4723" s="10" t="inlineStr">
        <is>
          <t>discretionary</t>
        </is>
      </c>
      <c r="H4723" s="10" t="n">
        <v>2</v>
      </c>
      <c r="I4723" s="10" t="inlineStr">
        <is>
          <t>Efficacia del progetto di servizi complementari DRT</t>
        </is>
      </c>
      <c r="J4723" s="20" t="n"/>
      <c r="K4723" s="20" t="n"/>
      <c r="L4723" s="20" t="n"/>
      <c r="M4723" s="20" t="n"/>
      <c r="N4723" s="21">
        <f>IF($A4723="","",MAX(0,MIN(1,IFERROR(VALUE($M4723),0))))</f>
        <v/>
      </c>
      <c r="O4723" s="21">
        <f>IF($A4723="",0,IF(OR($S4723&lt;&gt;1,COUNTA($J4723:$M4723)=0),0,IF(SUMPRODUCT(MAX(($C$5:$C$6173=$C4723)*($D$5:$D$6173=$D4723)*($S$5:$S$6173=1)*IFERROR($N$5:$N$6173*1,0)))&gt;0,ROUND($H4723*($N4723/SUMPRODUCT(MAX(($C$5:$C$6173=$C4723)*($D$5:$D$6173=$D4723)*($S$5:$S$6173=1)*IFERROR($N$5:$N$6173*1,0)))),4),0)))</f>
        <v/>
      </c>
      <c r="P4723" s="10" t="inlineStr">
        <is>
          <t>coeff.</t>
        </is>
      </c>
      <c r="Q4723" s="21">
        <f>IF($A4723="","",$A4723&amp;"|"&amp;$C4723)</f>
        <v/>
      </c>
      <c r="R4723" s="21">
        <f>IF($A4723="","",$A4723&amp;"|"&amp;$C4723&amp;"|"&amp;$D4723)</f>
        <v/>
      </c>
      <c r="S4723" s="21">
        <f>IF($A4723="","",IFERROR(INDEX(Offerte!$D$2:$D$200,MATCH($Q4723,Offerte!$L$2:$L$200,0)),0))</f>
        <v/>
      </c>
      <c r="T4723" s="21">
        <f>IF($A4723="","",IFERROR(INDEX(Offerte!$G$2:$G$200,MATCH($Q4723,Offerte!$L$2:$L$200,0)),"NO"))</f>
        <v/>
      </c>
    </row>
    <row r="4724">
      <c r="A4724" s="10">
        <f>IF(Offerte!$A154="","",Offerte!$A154)</f>
        <v/>
      </c>
      <c r="B4724" s="10">
        <f>IF(Offerte!$A154="","",Offerte!$B154)</f>
        <v/>
      </c>
      <c r="C4724" s="10">
        <f>IF(Offerte!$A154="","",Offerte!$C154)</f>
        <v/>
      </c>
      <c r="D4724" s="10" t="inlineStr">
        <is>
          <t>C.1.1</t>
        </is>
      </c>
      <c r="E4724" s="10" t="inlineStr">
        <is>
          <t>C</t>
        </is>
      </c>
      <c r="F4724" s="10" t="inlineStr">
        <is>
          <t>Q</t>
        </is>
      </c>
      <c r="G4724" s="10" t="inlineStr">
        <is>
          <t>higher</t>
        </is>
      </c>
      <c r="H4724" s="10" t="n">
        <v>2</v>
      </c>
      <c r="I4724" s="10" t="inlineStr">
        <is>
          <t>Tasso di copertura del servizio con telecamere BSD</t>
        </is>
      </c>
      <c r="J4724" s="20" t="n"/>
      <c r="K4724" s="20" t="n"/>
      <c r="L4724" s="20" t="n"/>
      <c r="M4724" s="20" t="n"/>
      <c r="N4724" s="21">
        <f>IF($A4724="","",IFERROR(VALUE($K4724)/VALUE($L4724),IFERROR(VALUE($J4724),0)))</f>
        <v/>
      </c>
      <c r="O4724" s="21">
        <f>IF($A4724="",0,IF(OR($S4724&lt;&gt;1,COUNTA($J4724:$M4724)=0),0,IF(SUMPRODUCT(MAX(($C$5:$C$6173=$C4724)*($D$5:$D$6173=$D4724)*($S$5:$S$6173=1)*IFERROR($N$5:$N$6173*1,0)))&gt;0,ROUND($H4724*($N4724/SUMPRODUCT(MAX(($C$5:$C$6173=$C4724)*($D$5:$D$6173=$D4724)*($S$5:$S$6173=1)*IFERROR($N$5:$N$6173*1,0)))),4),0)))</f>
        <v/>
      </c>
      <c r="P4724" s="10" t="inlineStr">
        <is>
          <t>Autobus attrezzati con telecamere BSD / Autobus totali in offerta, incluse scorte</t>
        </is>
      </c>
      <c r="Q4724" s="21">
        <f>IF($A4724="","",$A4724&amp;"|"&amp;$C4724)</f>
        <v/>
      </c>
      <c r="R4724" s="21">
        <f>IF($A4724="","",$A4724&amp;"|"&amp;$C4724&amp;"|"&amp;$D4724)</f>
        <v/>
      </c>
      <c r="S4724" s="21">
        <f>IF($A4724="","",IFERROR(INDEX(Offerte!$D$2:$D$200,MATCH($Q4724,Offerte!$L$2:$L$200,0)),0))</f>
        <v/>
      </c>
      <c r="T4724" s="21">
        <f>IF($A4724="","",IFERROR(INDEX(Offerte!$G$2:$G$200,MATCH($Q4724,Offerte!$L$2:$L$200,0)),"NO"))</f>
        <v/>
      </c>
    </row>
    <row r="4725">
      <c r="A4725" s="10">
        <f>IF(Offerte!$A154="","",Offerte!$A154)</f>
        <v/>
      </c>
      <c r="B4725" s="10">
        <f>IF(Offerte!$A154="","",Offerte!$B154)</f>
        <v/>
      </c>
      <c r="C4725" s="10">
        <f>IF(Offerte!$A154="","",Offerte!$C154)</f>
        <v/>
      </c>
      <c r="D4725" s="10" t="inlineStr">
        <is>
          <t>C.1.2</t>
        </is>
      </c>
      <c r="E4725" s="10" t="inlineStr">
        <is>
          <t>C</t>
        </is>
      </c>
      <c r="F4725" s="10" t="inlineStr">
        <is>
          <t>Q</t>
        </is>
      </c>
      <c r="G4725" s="10" t="inlineStr">
        <is>
          <t>higher</t>
        </is>
      </c>
      <c r="H4725" s="10" t="n">
        <v>2</v>
      </c>
      <c r="I4725" s="10" t="inlineStr">
        <is>
          <t>Tasso di copertura del servizio con telecamere ADAS</t>
        </is>
      </c>
      <c r="J4725" s="20" t="n"/>
      <c r="K4725" s="20" t="n"/>
      <c r="L4725" s="20" t="n"/>
      <c r="M4725" s="20" t="n"/>
      <c r="N4725" s="21">
        <f>IF($A4725="","",IFERROR(VALUE($K4725)/VALUE($L4725),IFERROR(VALUE($J4725),0)))</f>
        <v/>
      </c>
      <c r="O4725" s="21">
        <f>IF($A4725="",0,IF(OR($S4725&lt;&gt;1,COUNTA($J4725:$M4725)=0),0,IF(SUMPRODUCT(MAX(($C$5:$C$6173=$C4725)*($D$5:$D$6173=$D4725)*($S$5:$S$6173=1)*IFERROR($N$5:$N$6173*1,0)))&gt;0,ROUND($H4725*($N4725/SUMPRODUCT(MAX(($C$5:$C$6173=$C4725)*($D$5:$D$6173=$D4725)*($S$5:$S$6173=1)*IFERROR($N$5:$N$6173*1,0)))),4),0)))</f>
        <v/>
      </c>
      <c r="P4725" s="10" t="inlineStr">
        <is>
          <t>Autobus attrezzati con telecamere ADAS / Autobus totali in offerta, incluse scorte</t>
        </is>
      </c>
      <c r="Q4725" s="21">
        <f>IF($A4725="","",$A4725&amp;"|"&amp;$C4725)</f>
        <v/>
      </c>
      <c r="R4725" s="21">
        <f>IF($A4725="","",$A4725&amp;"|"&amp;$C4725&amp;"|"&amp;$D4725)</f>
        <v/>
      </c>
      <c r="S4725" s="21">
        <f>IF($A4725="","",IFERROR(INDEX(Offerte!$D$2:$D$200,MATCH($Q4725,Offerte!$L$2:$L$200,0)),0))</f>
        <v/>
      </c>
      <c r="T4725" s="21">
        <f>IF($A4725="","",IFERROR(INDEX(Offerte!$G$2:$G$200,MATCH($Q4725,Offerte!$L$2:$L$200,0)),"NO"))</f>
        <v/>
      </c>
    </row>
    <row r="4726">
      <c r="A4726" s="10">
        <f>IF(Offerte!$A154="","",Offerte!$A154)</f>
        <v/>
      </c>
      <c r="B4726" s="10">
        <f>IF(Offerte!$A154="","",Offerte!$B154)</f>
        <v/>
      </c>
      <c r="C4726" s="10">
        <f>IF(Offerte!$A154="","",Offerte!$C154)</f>
        <v/>
      </c>
      <c r="D4726" s="10" t="inlineStr">
        <is>
          <t>C.2.1</t>
        </is>
      </c>
      <c r="E4726" s="10" t="inlineStr">
        <is>
          <t>C</t>
        </is>
      </c>
      <c r="F4726" s="10" t="inlineStr">
        <is>
          <t>Q</t>
        </is>
      </c>
      <c r="G4726" s="10" t="inlineStr">
        <is>
          <t>higher</t>
        </is>
      </c>
      <c r="H4726" s="10" t="n">
        <v>3</v>
      </c>
      <c r="I4726" s="10" t="inlineStr">
        <is>
          <t>Tasso di copertura del servizio con telecamere di bordo di videosorveglianza</t>
        </is>
      </c>
      <c r="J4726" s="20" t="n"/>
      <c r="K4726" s="20" t="n"/>
      <c r="L4726" s="20" t="n"/>
      <c r="M4726" s="20" t="n"/>
      <c r="N4726" s="21">
        <f>IF($A4726="","",IFERROR(VALUE($K4726)/VALUE($L4726),IFERROR(VALUE($J4726),0)))</f>
        <v/>
      </c>
      <c r="O4726" s="21">
        <f>IF($A4726="",0,IF(OR($S4726&lt;&gt;1,COUNTA($J4726:$M4726)=0),0,IF(SUMPRODUCT(MAX(($C$5:$C$6173=$C4726)*($D$5:$D$6173=$D4726)*($S$5:$S$6173=1)*IFERROR($N$5:$N$6173*1,0)))&gt;0,ROUND($H4726*($N4726/SUMPRODUCT(MAX(($C$5:$C$6173=$C4726)*($D$5:$D$6173=$D4726)*($S$5:$S$6173=1)*IFERROR($N$5:$N$6173*1,0)))),4),0)))</f>
        <v/>
      </c>
      <c r="P4726" s="10" t="inlineStr">
        <is>
          <t>Autobus attrezzati con videosorveglianza / Autobus totali in offerta, incluse scorte</t>
        </is>
      </c>
      <c r="Q4726" s="21">
        <f>IF($A4726="","",$A4726&amp;"|"&amp;$C4726)</f>
        <v/>
      </c>
      <c r="R4726" s="21">
        <f>IF($A4726="","",$A4726&amp;"|"&amp;$C4726&amp;"|"&amp;$D4726)</f>
        <v/>
      </c>
      <c r="S4726" s="21">
        <f>IF($A4726="","",IFERROR(INDEX(Offerte!$D$2:$D$200,MATCH($Q4726,Offerte!$L$2:$L$200,0)),0))</f>
        <v/>
      </c>
      <c r="T4726" s="21">
        <f>IF($A4726="","",IFERROR(INDEX(Offerte!$G$2:$G$200,MATCH($Q4726,Offerte!$L$2:$L$200,0)),"NO"))</f>
        <v/>
      </c>
    </row>
    <row r="4727">
      <c r="A4727" s="10">
        <f>IF(Offerte!$A154="","",Offerte!$A154)</f>
        <v/>
      </c>
      <c r="B4727" s="10">
        <f>IF(Offerte!$A154="","",Offerte!$B154)</f>
        <v/>
      </c>
      <c r="C4727" s="10">
        <f>IF(Offerte!$A154="","",Offerte!$C154)</f>
        <v/>
      </c>
      <c r="D4727" s="10" t="inlineStr">
        <is>
          <t>C.2.2</t>
        </is>
      </c>
      <c r="E4727" s="10" t="inlineStr">
        <is>
          <t>C</t>
        </is>
      </c>
      <c r="F4727" s="10" t="inlineStr">
        <is>
          <t>T</t>
        </is>
      </c>
      <c r="G4727" s="10" t="inlineStr">
        <is>
          <t>tabular</t>
        </is>
      </c>
      <c r="H4727" s="10" t="n">
        <v>1</v>
      </c>
      <c r="I4727" s="10" t="inlineStr">
        <is>
          <t>Software video/audio analisi per situazioni di pericolo</t>
        </is>
      </c>
      <c r="J4727" s="20" t="n"/>
      <c r="K4727" s="20" t="n"/>
      <c r="L4727" s="20" t="n"/>
      <c r="M4727" s="20" t="n"/>
      <c r="N4727" s="21">
        <f>IF($A4727="","",IF(IFERROR(VALUE($M4727),0)=1,1,0))</f>
        <v/>
      </c>
      <c r="O4727" s="21">
        <f>IF($A4727="",0,IF(OR($S4727&lt;&gt;1,COUNTA($J4727:$M4727)=0),0,IF($N4727=1,$H4727,0)))</f>
        <v/>
      </c>
      <c r="P4727" s="10" t="inlineStr">
        <is>
          <t>sì/no</t>
        </is>
      </c>
      <c r="Q4727" s="21">
        <f>IF($A4727="","",$A4727&amp;"|"&amp;$C4727)</f>
        <v/>
      </c>
      <c r="R4727" s="21">
        <f>IF($A4727="","",$A4727&amp;"|"&amp;$C4727&amp;"|"&amp;$D4727)</f>
        <v/>
      </c>
      <c r="S4727" s="21">
        <f>IF($A4727="","",IFERROR(INDEX(Offerte!$D$2:$D$200,MATCH($Q4727,Offerte!$L$2:$L$200,0)),0))</f>
        <v/>
      </c>
      <c r="T4727" s="21">
        <f>IF($A4727="","",IFERROR(INDEX(Offerte!$G$2:$G$200,MATCH($Q4727,Offerte!$L$2:$L$200,0)),"NO"))</f>
        <v/>
      </c>
    </row>
    <row r="4728">
      <c r="A4728" s="10">
        <f>IF(Offerte!$A154="","",Offerte!$A154)</f>
        <v/>
      </c>
      <c r="B4728" s="10">
        <f>IF(Offerte!$A154="","",Offerte!$B154)</f>
        <v/>
      </c>
      <c r="C4728" s="10">
        <f>IF(Offerte!$A154="","",Offerte!$C154)</f>
        <v/>
      </c>
      <c r="D4728" s="10" t="inlineStr">
        <is>
          <t>C.2.3</t>
        </is>
      </c>
      <c r="E4728" s="10" t="inlineStr">
        <is>
          <t>C</t>
        </is>
      </c>
      <c r="F4728" s="10" t="inlineStr">
        <is>
          <t>T</t>
        </is>
      </c>
      <c r="G4728" s="10" t="inlineStr">
        <is>
          <t>tabular</t>
        </is>
      </c>
      <c r="H4728" s="10" t="n">
        <v>1</v>
      </c>
      <c r="I4728" s="10" t="inlineStr">
        <is>
          <t>Collegamento con centrale qualificata di pronto intervento</t>
        </is>
      </c>
      <c r="J4728" s="20" t="n"/>
      <c r="K4728" s="20" t="n"/>
      <c r="L4728" s="20" t="n"/>
      <c r="M4728" s="20" t="n"/>
      <c r="N4728" s="21">
        <f>IF($A4728="","",IF(IFERROR(VALUE($M4728),0)=1,1,0))</f>
        <v/>
      </c>
      <c r="O4728" s="21">
        <f>IF($A4728="",0,IF(OR($S4728&lt;&gt;1,COUNTA($J4728:$M4728)=0),0,IF($N4728=1,$H4728,0)))</f>
        <v/>
      </c>
      <c r="P4728" s="10" t="inlineStr">
        <is>
          <t>sì/no</t>
        </is>
      </c>
      <c r="Q4728" s="21">
        <f>IF($A4728="","",$A4728&amp;"|"&amp;$C4728)</f>
        <v/>
      </c>
      <c r="R4728" s="21">
        <f>IF($A4728="","",$A4728&amp;"|"&amp;$C4728&amp;"|"&amp;$D4728)</f>
        <v/>
      </c>
      <c r="S4728" s="21">
        <f>IF($A4728="","",IFERROR(INDEX(Offerte!$D$2:$D$200,MATCH($Q4728,Offerte!$L$2:$L$200,0)),0))</f>
        <v/>
      </c>
      <c r="T4728" s="21">
        <f>IF($A4728="","",IFERROR(INDEX(Offerte!$G$2:$G$200,MATCH($Q4728,Offerte!$L$2:$L$200,0)),"NO"))</f>
        <v/>
      </c>
    </row>
    <row r="4729">
      <c r="A4729" s="10">
        <f>IF(Offerte!$A154="","",Offerte!$A154)</f>
        <v/>
      </c>
      <c r="B4729" s="10">
        <f>IF(Offerte!$A154="","",Offerte!$B154)</f>
        <v/>
      </c>
      <c r="C4729" s="10">
        <f>IF(Offerte!$A154="","",Offerte!$C154)</f>
        <v/>
      </c>
      <c r="D4729" s="10" t="inlineStr">
        <is>
          <t>C.2.4</t>
        </is>
      </c>
      <c r="E4729" s="10" t="inlineStr">
        <is>
          <t>C</t>
        </is>
      </c>
      <c r="F4729" s="10" t="inlineStr">
        <is>
          <t>Q</t>
        </is>
      </c>
      <c r="G4729" s="10" t="inlineStr">
        <is>
          <t>higher</t>
        </is>
      </c>
      <c r="H4729" s="10" t="n">
        <v>1</v>
      </c>
      <c r="I4729" s="10" t="inlineStr">
        <is>
          <t>Tasso di copertura del servizio con dispositivi per la chiamata di emergenza del conducente</t>
        </is>
      </c>
      <c r="J4729" s="20" t="n"/>
      <c r="K4729" s="20" t="n"/>
      <c r="L4729" s="20" t="n"/>
      <c r="M4729" s="20" t="n"/>
      <c r="N4729" s="21">
        <f>IF($A4729="","",IFERROR(VALUE($K4729)/VALUE($L4729),IFERROR(VALUE($J4729),0)))</f>
        <v/>
      </c>
      <c r="O4729" s="21">
        <f>IF($A4729="",0,IF(OR($S4729&lt;&gt;1,COUNTA($J4729:$M4729)=0),0,IF(SUMPRODUCT(MAX(($C$5:$C$6173=$C4729)*($D$5:$D$6173=$D4729)*($S$5:$S$6173=1)*IFERROR($N$5:$N$6173*1,0)))&gt;0,ROUND($H4729*($N4729/SUMPRODUCT(MAX(($C$5:$C$6173=$C4729)*($D$5:$D$6173=$D4729)*($S$5:$S$6173=1)*IFERROR($N$5:$N$6173*1,0)))),4),0)))</f>
        <v/>
      </c>
      <c r="P4729" s="10" t="inlineStr">
        <is>
          <t>Autobus attrezzati con chiamata di emergenza / Autobus totali in offerta, incluse scorte</t>
        </is>
      </c>
      <c r="Q4729" s="21">
        <f>IF($A4729="","",$A4729&amp;"|"&amp;$C4729)</f>
        <v/>
      </c>
      <c r="R4729" s="21">
        <f>IF($A4729="","",$A4729&amp;"|"&amp;$C4729&amp;"|"&amp;$D4729)</f>
        <v/>
      </c>
      <c r="S4729" s="21">
        <f>IF($A4729="","",IFERROR(INDEX(Offerte!$D$2:$D$200,MATCH($Q4729,Offerte!$L$2:$L$200,0)),0))</f>
        <v/>
      </c>
      <c r="T4729" s="21">
        <f>IF($A4729="","",IFERROR(INDEX(Offerte!$G$2:$G$200,MATCH($Q4729,Offerte!$L$2:$L$200,0)),"NO"))</f>
        <v/>
      </c>
    </row>
    <row r="4730">
      <c r="A4730" s="10">
        <f>IF(Offerte!$A154="","",Offerte!$A154)</f>
        <v/>
      </c>
      <c r="B4730" s="10">
        <f>IF(Offerte!$A154="","",Offerte!$B154)</f>
        <v/>
      </c>
      <c r="C4730" s="10">
        <f>IF(Offerte!$A154="","",Offerte!$C154)</f>
        <v/>
      </c>
      <c r="D4730" s="10" t="inlineStr">
        <is>
          <t>C.3.1</t>
        </is>
      </c>
      <c r="E4730" s="10" t="inlineStr">
        <is>
          <t>C</t>
        </is>
      </c>
      <c r="F4730" s="10" t="inlineStr">
        <is>
          <t>Q</t>
        </is>
      </c>
      <c r="G4730" s="10" t="inlineStr">
        <is>
          <t>higher</t>
        </is>
      </c>
      <c r="H4730" s="10" t="n">
        <v>2</v>
      </c>
      <c r="I4730" s="10" t="inlineStr">
        <is>
          <t>Tasso di copertura del servizio con dispositivi di informazione dinamica a bordo mezzo</t>
        </is>
      </c>
      <c r="J4730" s="20" t="n"/>
      <c r="K4730" s="20" t="n"/>
      <c r="L4730" s="20" t="n"/>
      <c r="M4730" s="20" t="n"/>
      <c r="N4730" s="21">
        <f>IF($A4730="","",IFERROR(VALUE($K4730)/VALUE($L4730),IFERROR(VALUE($J4730),0)))</f>
        <v/>
      </c>
      <c r="O4730" s="21">
        <f>IF($A4730="",0,IF(OR($S4730&lt;&gt;1,COUNTA($J4730:$M4730)=0),0,IF(SUMPRODUCT(MAX(($C$5:$C$6173=$C4730)*($D$5:$D$6173=$D4730)*($S$5:$S$6173=1)*IFERROR($N$5:$N$6173*1,0)))&gt;0,ROUND($H4730*($N4730/SUMPRODUCT(MAX(($C$5:$C$6173=$C4730)*($D$5:$D$6173=$D4730)*($S$5:$S$6173=1)*IFERROR($N$5:$N$6173*1,0)))),4),0)))</f>
        <v/>
      </c>
      <c r="P4730" s="10" t="inlineStr">
        <is>
          <t>Autobus con monitor e indicatori vocali / Autobus totali in offerta, incluse scorte</t>
        </is>
      </c>
      <c r="Q4730" s="21">
        <f>IF($A4730="","",$A4730&amp;"|"&amp;$C4730)</f>
        <v/>
      </c>
      <c r="R4730" s="21">
        <f>IF($A4730="","",$A4730&amp;"|"&amp;$C4730&amp;"|"&amp;$D4730)</f>
        <v/>
      </c>
      <c r="S4730" s="21">
        <f>IF($A4730="","",IFERROR(INDEX(Offerte!$D$2:$D$200,MATCH($Q4730,Offerte!$L$2:$L$200,0)),0))</f>
        <v/>
      </c>
      <c r="T4730" s="21">
        <f>IF($A4730="","",IFERROR(INDEX(Offerte!$G$2:$G$200,MATCH($Q4730,Offerte!$L$2:$L$200,0)),"NO"))</f>
        <v/>
      </c>
    </row>
    <row r="4731">
      <c r="A4731" s="10">
        <f>IF(Offerte!$A154="","",Offerte!$A154)</f>
        <v/>
      </c>
      <c r="B4731" s="10">
        <f>IF(Offerte!$A154="","",Offerte!$B154)</f>
        <v/>
      </c>
      <c r="C4731" s="10">
        <f>IF(Offerte!$A154="","",Offerte!$C154)</f>
        <v/>
      </c>
      <c r="D4731" s="10" t="inlineStr">
        <is>
          <t>C.3.2</t>
        </is>
      </c>
      <c r="E4731" s="10" t="inlineStr">
        <is>
          <t>C</t>
        </is>
      </c>
      <c r="F4731" s="10" t="inlineStr">
        <is>
          <t>T</t>
        </is>
      </c>
      <c r="G4731" s="10" t="inlineStr">
        <is>
          <t>tabular</t>
        </is>
      </c>
      <c r="H4731" s="10" t="n">
        <v>2</v>
      </c>
      <c r="I4731" s="10" t="inlineStr">
        <is>
          <t>Informazioni a bordo su coincidenze ai nodi</t>
        </is>
      </c>
      <c r="J4731" s="20" t="n"/>
      <c r="K4731" s="20" t="n"/>
      <c r="L4731" s="20" t="n"/>
      <c r="M4731" s="20" t="n"/>
      <c r="N4731" s="21">
        <f>IF($A4731="","",IF(IFERROR(VALUE($M4731),0)=1,1,0))</f>
        <v/>
      </c>
      <c r="O4731" s="21">
        <f>IF($A4731="",0,IF(OR($S4731&lt;&gt;1,COUNTA($J4731:$M4731)=0),0,IF(AND($N4731=1,IFERROR(SUMIFS($N$5:$N$6173,$Q$5:$Q$6173,$Q4731,$D$5:$D$6173,"C.3.1"),0)&gt;=0.5),$H4731,0)))</f>
        <v/>
      </c>
      <c r="P4731" s="10" t="inlineStr">
        <is>
          <t>Dipende da C.3.1 &gt;= 0.5</t>
        </is>
      </c>
      <c r="Q4731" s="21">
        <f>IF($A4731="","",$A4731&amp;"|"&amp;$C4731)</f>
        <v/>
      </c>
      <c r="R4731" s="21">
        <f>IF($A4731="","",$A4731&amp;"|"&amp;$C4731&amp;"|"&amp;$D4731)</f>
        <v/>
      </c>
      <c r="S4731" s="21">
        <f>IF($A4731="","",IFERROR(INDEX(Offerte!$D$2:$D$200,MATCH($Q4731,Offerte!$L$2:$L$200,0)),0))</f>
        <v/>
      </c>
      <c r="T4731" s="21">
        <f>IF($A4731="","",IFERROR(INDEX(Offerte!$G$2:$G$200,MATCH($Q4731,Offerte!$L$2:$L$200,0)),"NO"))</f>
        <v/>
      </c>
    </row>
    <row r="4732">
      <c r="A4732" s="10">
        <f>IF(Offerte!$A154="","",Offerte!$A154)</f>
        <v/>
      </c>
      <c r="B4732" s="10">
        <f>IF(Offerte!$A154="","",Offerte!$B154)</f>
        <v/>
      </c>
      <c r="C4732" s="10">
        <f>IF(Offerte!$A154="","",Offerte!$C154)</f>
        <v/>
      </c>
      <c r="D4732" s="10" t="inlineStr">
        <is>
          <t>D.1.1</t>
        </is>
      </c>
      <c r="E4732" s="10" t="inlineStr">
        <is>
          <t>D</t>
        </is>
      </c>
      <c r="F4732" s="10" t="inlineStr">
        <is>
          <t>Q</t>
        </is>
      </c>
      <c r="G4732" s="10" t="inlineStr">
        <is>
          <t>higher</t>
        </is>
      </c>
      <c r="H4732" s="10" t="n">
        <v>3</v>
      </c>
      <c r="I4732" s="10" t="inlineStr">
        <is>
          <t>Installazione di pensiline</t>
        </is>
      </c>
      <c r="J4732" s="20" t="n"/>
      <c r="K4732" s="20" t="n"/>
      <c r="L4732" s="20" t="n"/>
      <c r="M4732" s="20" t="n"/>
      <c r="N4732" s="21">
        <f>IF($A4732="","",IFERROR(VALUE($J4732),0))</f>
        <v/>
      </c>
      <c r="O4732" s="21">
        <f>IF($A4732="",0,IF(OR($S4732&lt;&gt;1,COUNTA($J4732:$M4732)=0),0,IF(SUMPRODUCT(MAX(($C$5:$C$6173=$C4732)*($D$5:$D$6173=$D4732)*($S$5:$S$6173=1)*IFERROR($N$5:$N$6173*1,0)))&gt;0,ROUND($H4732*($N4732/SUMPRODUCT(MAX(($C$5:$C$6173=$C4732)*($D$5:$D$6173=$D4732)*($S$5:$S$6173=1)*IFERROR($N$5:$N$6173*1,0)))),4),0)))</f>
        <v/>
      </c>
      <c r="P4732" s="10" t="inlineStr">
        <is>
          <t>fermate</t>
        </is>
      </c>
      <c r="Q4732" s="21">
        <f>IF($A4732="","",$A4732&amp;"|"&amp;$C4732)</f>
        <v/>
      </c>
      <c r="R4732" s="21">
        <f>IF($A4732="","",$A4732&amp;"|"&amp;$C4732&amp;"|"&amp;$D4732)</f>
        <v/>
      </c>
      <c r="S4732" s="21">
        <f>IF($A4732="","",IFERROR(INDEX(Offerte!$D$2:$D$200,MATCH($Q4732,Offerte!$L$2:$L$200,0)),0))</f>
        <v/>
      </c>
      <c r="T4732" s="21">
        <f>IF($A4732="","",IFERROR(INDEX(Offerte!$G$2:$G$200,MATCH($Q4732,Offerte!$L$2:$L$200,0)),"NO"))</f>
        <v/>
      </c>
    </row>
    <row r="4733">
      <c r="A4733" s="10">
        <f>IF(Offerte!$A154="","",Offerte!$A154)</f>
        <v/>
      </c>
      <c r="B4733" s="10">
        <f>IF(Offerte!$A154="","",Offerte!$B154)</f>
        <v/>
      </c>
      <c r="C4733" s="10">
        <f>IF(Offerte!$A154="","",Offerte!$C154)</f>
        <v/>
      </c>
      <c r="D4733" s="10" t="inlineStr">
        <is>
          <t>D.1.2</t>
        </is>
      </c>
      <c r="E4733" s="10" t="inlineStr">
        <is>
          <t>D</t>
        </is>
      </c>
      <c r="F4733" s="10" t="inlineStr">
        <is>
          <t>Q</t>
        </is>
      </c>
      <c r="G4733" s="10" t="inlineStr">
        <is>
          <t>higher</t>
        </is>
      </c>
      <c r="H4733" s="10" t="n">
        <v>3</v>
      </c>
      <c r="I4733" s="10" t="inlineStr">
        <is>
          <t>Installazione di paline di fermata conformi alla DGR 581/2023</t>
        </is>
      </c>
      <c r="J4733" s="20" t="n"/>
      <c r="K4733" s="20" t="n"/>
      <c r="L4733" s="20" t="n"/>
      <c r="M4733" s="20" t="n"/>
      <c r="N4733" s="21">
        <f>IF($A4733="","",IFERROR(VALUE($J4733),0))</f>
        <v/>
      </c>
      <c r="O4733" s="21">
        <f>IF($A4733="",0,IF(OR($S4733&lt;&gt;1,COUNTA($J4733:$M4733)=0),0,IF(SUMPRODUCT(MAX(($C$5:$C$6173=$C4733)*($D$5:$D$6173=$D4733)*($S$5:$S$6173=1)*IFERROR($N$5:$N$6173*1,0)))&gt;0,ROUND($H4733*($N4733/SUMPRODUCT(MAX(($C$5:$C$6173=$C4733)*($D$5:$D$6173=$D4733)*($S$5:$S$6173=1)*IFERROR($N$5:$N$6173*1,0)))),4),0)))</f>
        <v/>
      </c>
      <c r="P4733" s="10" t="inlineStr">
        <is>
          <t>fermate</t>
        </is>
      </c>
      <c r="Q4733" s="21">
        <f>IF($A4733="","",$A4733&amp;"|"&amp;$C4733)</f>
        <v/>
      </c>
      <c r="R4733" s="21">
        <f>IF($A4733="","",$A4733&amp;"|"&amp;$C4733&amp;"|"&amp;$D4733)</f>
        <v/>
      </c>
      <c r="S4733" s="21">
        <f>IF($A4733="","",IFERROR(INDEX(Offerte!$D$2:$D$200,MATCH($Q4733,Offerte!$L$2:$L$200,0)),0))</f>
        <v/>
      </c>
      <c r="T4733" s="21">
        <f>IF($A4733="","",IFERROR(INDEX(Offerte!$G$2:$G$200,MATCH($Q4733,Offerte!$L$2:$L$200,0)),"NO"))</f>
        <v/>
      </c>
    </row>
    <row r="4734">
      <c r="A4734" s="10">
        <f>IF(Offerte!$A154="","",Offerte!$A154)</f>
        <v/>
      </c>
      <c r="B4734" s="10">
        <f>IF(Offerte!$A154="","",Offerte!$B154)</f>
        <v/>
      </c>
      <c r="C4734" s="10">
        <f>IF(Offerte!$A154="","",Offerte!$C154)</f>
        <v/>
      </c>
      <c r="D4734" s="10" t="inlineStr">
        <is>
          <t>D.1.3</t>
        </is>
      </c>
      <c r="E4734" s="10" t="inlineStr">
        <is>
          <t>D</t>
        </is>
      </c>
      <c r="F4734" s="10" t="inlineStr">
        <is>
          <t>Q</t>
        </is>
      </c>
      <c r="G4734" s="10" t="inlineStr">
        <is>
          <t>higher</t>
        </is>
      </c>
      <c r="H4734" s="10" t="n">
        <v>2</v>
      </c>
      <c r="I4734" s="10" t="inlineStr">
        <is>
          <t>Display informativi connessi alle fermate</t>
        </is>
      </c>
      <c r="J4734" s="20" t="n"/>
      <c r="K4734" s="20" t="n"/>
      <c r="L4734" s="20" t="n"/>
      <c r="M4734" s="20" t="n"/>
      <c r="N4734" s="21">
        <f>IF($A4734="","",IFERROR(VALUE($J4734),0))</f>
        <v/>
      </c>
      <c r="O4734" s="21">
        <f>IF($A4734="",0,IF(OR($S4734&lt;&gt;1,COUNTA($J4734:$M4734)=0),0,IF(SUMPRODUCT(MAX(($C$5:$C$6173=$C4734)*($D$5:$D$6173=$D4734)*($S$5:$S$6173=1)*IFERROR($N$5:$N$6173*1,0)))&gt;0,ROUND($H4734*($N4734/SUMPRODUCT(MAX(($C$5:$C$6173=$C4734)*($D$5:$D$6173=$D4734)*($S$5:$S$6173=1)*IFERROR($N$5:$N$6173*1,0)))),4),0)))</f>
        <v/>
      </c>
      <c r="P4734" s="10" t="inlineStr">
        <is>
          <t>fermate</t>
        </is>
      </c>
      <c r="Q4734" s="21">
        <f>IF($A4734="","",$A4734&amp;"|"&amp;$C4734)</f>
        <v/>
      </c>
      <c r="R4734" s="21">
        <f>IF($A4734="","",$A4734&amp;"|"&amp;$C4734&amp;"|"&amp;$D4734)</f>
        <v/>
      </c>
      <c r="S4734" s="21">
        <f>IF($A4734="","",IFERROR(INDEX(Offerte!$D$2:$D$200,MATCH($Q4734,Offerte!$L$2:$L$200,0)),0))</f>
        <v/>
      </c>
      <c r="T4734" s="21">
        <f>IF($A4734="","",IFERROR(INDEX(Offerte!$G$2:$G$200,MATCH($Q4734,Offerte!$L$2:$L$200,0)),"NO"))</f>
        <v/>
      </c>
    </row>
    <row r="4735">
      <c r="A4735" s="10">
        <f>IF(Offerte!$A154="","",Offerte!$A154)</f>
        <v/>
      </c>
      <c r="B4735" s="10">
        <f>IF(Offerte!$A154="","",Offerte!$B154)</f>
        <v/>
      </c>
      <c r="C4735" s="10">
        <f>IF(Offerte!$A154="","",Offerte!$C154)</f>
        <v/>
      </c>
      <c r="D4735" s="10" t="inlineStr">
        <is>
          <t>D.2.1</t>
        </is>
      </c>
      <c r="E4735" s="10" t="inlineStr">
        <is>
          <t>D</t>
        </is>
      </c>
      <c r="F4735" s="10" t="inlineStr">
        <is>
          <t>Q</t>
        </is>
      </c>
      <c r="G4735" s="10" t="inlineStr">
        <is>
          <t>higher</t>
        </is>
      </c>
      <c r="H4735" s="10" t="n">
        <v>2</v>
      </c>
      <c r="I4735" s="10" t="inlineStr">
        <is>
          <t>Segnali tattili Loges-Vet-Evolution</t>
        </is>
      </c>
      <c r="J4735" s="20" t="n"/>
      <c r="K4735" s="20" t="n"/>
      <c r="L4735" s="20" t="n"/>
      <c r="M4735" s="20" t="n"/>
      <c r="N4735" s="21">
        <f>IF($A4735="","",IFERROR(VALUE($J4735),0))</f>
        <v/>
      </c>
      <c r="O4735" s="21">
        <f>IF($A4735="",0,IF(OR($S4735&lt;&gt;1,COUNTA($J4735:$M4735)=0),0,IF(SUMPRODUCT(MAX(($C$5:$C$6173=$C4735)*($D$5:$D$6173=$D4735)*($S$5:$S$6173=1)*IFERROR($N$5:$N$6173*1,0)))&gt;0,ROUND($H4735*($N4735/SUMPRODUCT(MAX(($C$5:$C$6173=$C4735)*($D$5:$D$6173=$D4735)*($S$5:$S$6173=1)*IFERROR($N$5:$N$6173*1,0)))),4),0)))</f>
        <v/>
      </c>
      <c r="P4735" s="10" t="inlineStr">
        <is>
          <t>fermate</t>
        </is>
      </c>
      <c r="Q4735" s="21">
        <f>IF($A4735="","",$A4735&amp;"|"&amp;$C4735)</f>
        <v/>
      </c>
      <c r="R4735" s="21">
        <f>IF($A4735="","",$A4735&amp;"|"&amp;$C4735&amp;"|"&amp;$D4735)</f>
        <v/>
      </c>
      <c r="S4735" s="21">
        <f>IF($A4735="","",IFERROR(INDEX(Offerte!$D$2:$D$200,MATCH($Q4735,Offerte!$L$2:$L$200,0)),0))</f>
        <v/>
      </c>
      <c r="T4735" s="21">
        <f>IF($A4735="","",IFERROR(INDEX(Offerte!$G$2:$G$200,MATCH($Q4735,Offerte!$L$2:$L$200,0)),"NO"))</f>
        <v/>
      </c>
    </row>
    <row r="4736">
      <c r="A4736" s="10">
        <f>IF(Offerte!$A154="","",Offerte!$A154)</f>
        <v/>
      </c>
      <c r="B4736" s="10">
        <f>IF(Offerte!$A154="","",Offerte!$B154)</f>
        <v/>
      </c>
      <c r="C4736" s="10">
        <f>IF(Offerte!$A154="","",Offerte!$C154)</f>
        <v/>
      </c>
      <c r="D4736" s="10" t="inlineStr">
        <is>
          <t>E.1.1</t>
        </is>
      </c>
      <c r="E4736" s="10" t="inlineStr">
        <is>
          <t>E</t>
        </is>
      </c>
      <c r="F4736" s="10" t="inlineStr">
        <is>
          <t>T</t>
        </is>
      </c>
      <c r="G4736" s="10" t="inlineStr">
        <is>
          <t>tabular</t>
        </is>
      </c>
      <c r="H4736" s="10" t="n">
        <v>2</v>
      </c>
      <c r="I4736" s="10" t="inlineStr">
        <is>
          <t>Mobile app con travel planner PRM</t>
        </is>
      </c>
      <c r="J4736" s="20" t="n"/>
      <c r="K4736" s="20" t="n"/>
      <c r="L4736" s="20" t="n"/>
      <c r="M4736" s="20" t="n"/>
      <c r="N4736" s="21">
        <f>IF($A4736="","",IF(IFERROR(VALUE($M4736),0)=1,1,0))</f>
        <v/>
      </c>
      <c r="O4736" s="21">
        <f>IF($A4736="",0,IF(OR($S4736&lt;&gt;1,COUNTA($J4736:$M4736)=0),0,IF($N4736=1,$H4736,0)))</f>
        <v/>
      </c>
      <c r="P4736" s="10" t="inlineStr">
        <is>
          <t>sì/no</t>
        </is>
      </c>
      <c r="Q4736" s="21">
        <f>IF($A4736="","",$A4736&amp;"|"&amp;$C4736)</f>
        <v/>
      </c>
      <c r="R4736" s="21">
        <f>IF($A4736="","",$A4736&amp;"|"&amp;$C4736&amp;"|"&amp;$D4736)</f>
        <v/>
      </c>
      <c r="S4736" s="21">
        <f>IF($A4736="","",IFERROR(INDEX(Offerte!$D$2:$D$200,MATCH($Q4736,Offerte!$L$2:$L$200,0)),0))</f>
        <v/>
      </c>
      <c r="T4736" s="21">
        <f>IF($A4736="","",IFERROR(INDEX(Offerte!$G$2:$G$200,MATCH($Q4736,Offerte!$L$2:$L$200,0)),"NO"))</f>
        <v/>
      </c>
    </row>
    <row r="4737">
      <c r="A4737" s="10">
        <f>IF(Offerte!$A154="","",Offerte!$A154)</f>
        <v/>
      </c>
      <c r="B4737" s="10">
        <f>IF(Offerte!$A154="","",Offerte!$B154)</f>
        <v/>
      </c>
      <c r="C4737" s="10">
        <f>IF(Offerte!$A154="","",Offerte!$C154)</f>
        <v/>
      </c>
      <c r="D4737" s="10" t="inlineStr">
        <is>
          <t>E.2.1</t>
        </is>
      </c>
      <c r="E4737" s="10" t="inlineStr">
        <is>
          <t>E</t>
        </is>
      </c>
      <c r="F4737" s="10" t="inlineStr">
        <is>
          <t>D</t>
        </is>
      </c>
      <c r="G4737" s="10" t="inlineStr">
        <is>
          <t>discretionary</t>
        </is>
      </c>
      <c r="H4737" s="10" t="n">
        <v>2</v>
      </c>
      <c r="I4737" s="10" t="inlineStr">
        <is>
          <t>Altre azioni informative e rapporti con gli utenti</t>
        </is>
      </c>
      <c r="J4737" s="20" t="n"/>
      <c r="K4737" s="20" t="n"/>
      <c r="L4737" s="20" t="n"/>
      <c r="M4737" s="20" t="n"/>
      <c r="N4737" s="21">
        <f>IF($A4737="","",MAX(0,MIN(1,IFERROR(VALUE($M4737),0))))</f>
        <v/>
      </c>
      <c r="O4737" s="21">
        <f>IF($A4737="",0,IF(OR($S4737&lt;&gt;1,COUNTA($J4737:$M4737)=0),0,IF(SUMPRODUCT(MAX(($C$5:$C$6173=$C4737)*($D$5:$D$6173=$D4737)*($S$5:$S$6173=1)*IFERROR($N$5:$N$6173*1,0)))&gt;0,ROUND($H4737*($N4737/SUMPRODUCT(MAX(($C$5:$C$6173=$C4737)*($D$5:$D$6173=$D4737)*($S$5:$S$6173=1)*IFERROR($N$5:$N$6173*1,0)))),4),0)))</f>
        <v/>
      </c>
      <c r="P4737" s="10" t="inlineStr">
        <is>
          <t>coeff.</t>
        </is>
      </c>
      <c r="Q4737" s="21">
        <f>IF($A4737="","",$A4737&amp;"|"&amp;$C4737)</f>
        <v/>
      </c>
      <c r="R4737" s="21">
        <f>IF($A4737="","",$A4737&amp;"|"&amp;$C4737&amp;"|"&amp;$D4737)</f>
        <v/>
      </c>
      <c r="S4737" s="21">
        <f>IF($A4737="","",IFERROR(INDEX(Offerte!$D$2:$D$200,MATCH($Q4737,Offerte!$L$2:$L$200,0)),0))</f>
        <v/>
      </c>
      <c r="T4737" s="21">
        <f>IF($A4737="","",IFERROR(INDEX(Offerte!$G$2:$G$200,MATCH($Q4737,Offerte!$L$2:$L$200,0)),"NO"))</f>
        <v/>
      </c>
    </row>
    <row r="4738">
      <c r="A4738" s="10">
        <f>IF(Offerte!$A154="","",Offerte!$A154)</f>
        <v/>
      </c>
      <c r="B4738" s="10">
        <f>IF(Offerte!$A154="","",Offerte!$B154)</f>
        <v/>
      </c>
      <c r="C4738" s="10">
        <f>IF(Offerte!$A154="","",Offerte!$C154)</f>
        <v/>
      </c>
      <c r="D4738" s="10" t="inlineStr">
        <is>
          <t>F.1.1</t>
        </is>
      </c>
      <c r="E4738" s="10" t="inlineStr">
        <is>
          <t>F</t>
        </is>
      </c>
      <c r="F4738" s="10" t="inlineStr">
        <is>
          <t>Q</t>
        </is>
      </c>
      <c r="G4738" s="10" t="inlineStr">
        <is>
          <t>lower</t>
        </is>
      </c>
      <c r="H4738" s="10" t="n">
        <v>7</v>
      </c>
      <c r="I4738" s="10" t="inlineStr">
        <is>
          <t>Performance ambientali del parco mezzi adibito al servizio - I_CEA</t>
        </is>
      </c>
      <c r="J4738" s="20" t="n"/>
      <c r="K4738" s="20" t="n"/>
      <c r="L4738" s="20" t="n"/>
      <c r="M4738" s="20" t="n"/>
      <c r="N4738" s="21">
        <f>IF($A4738="","",IFERROR(VALUE($J4738),0))</f>
        <v/>
      </c>
      <c r="O4738" s="21">
        <f>IF($A4738="",0,IF(OR($S4738&lt;&gt;1,COUNTA($J4738:$M4738)=0),0,IF(AND(IFERROR(AGGREGATE(15,6,$N$5:$N$6173/(($C$5:$C$6173=$C4738)*($D$5:$D$6173=$D4738)*($S$5:$S$6173=1)*($N$5:$N$6173&gt;0)),1),0)&gt;0,$N4738&gt;0),ROUND($H4738*(IFERROR(AGGREGATE(15,6,$N$5:$N$6173/(($C$5:$C$6173=$C4738)*($D$5:$D$6173=$D4738)*($S$5:$S$6173=1)*($N$5:$N$6173&gt;0)),1),0)/$N4738),4),0)))</f>
        <v/>
      </c>
      <c r="P4738" s="10" t="inlineStr">
        <is>
          <t>indice</t>
        </is>
      </c>
      <c r="Q4738" s="21">
        <f>IF($A4738="","",$A4738&amp;"|"&amp;$C4738)</f>
        <v/>
      </c>
      <c r="R4738" s="21">
        <f>IF($A4738="","",$A4738&amp;"|"&amp;$C4738&amp;"|"&amp;$D4738)</f>
        <v/>
      </c>
      <c r="S4738" s="21">
        <f>IF($A4738="","",IFERROR(INDEX(Offerte!$D$2:$D$200,MATCH($Q4738,Offerte!$L$2:$L$200,0)),0))</f>
        <v/>
      </c>
      <c r="T4738" s="21">
        <f>IF($A4738="","",IFERROR(INDEX(Offerte!$G$2:$G$200,MATCH($Q4738,Offerte!$L$2:$L$200,0)),"NO"))</f>
        <v/>
      </c>
    </row>
    <row r="4739">
      <c r="A4739" s="10">
        <f>IF(Offerte!$A154="","",Offerte!$A154)</f>
        <v/>
      </c>
      <c r="B4739" s="10">
        <f>IF(Offerte!$A154="","",Offerte!$B154)</f>
        <v/>
      </c>
      <c r="C4739" s="10">
        <f>IF(Offerte!$A154="","",Offerte!$C154)</f>
        <v/>
      </c>
      <c r="D4739" s="10" t="inlineStr">
        <is>
          <t>F.2.1</t>
        </is>
      </c>
      <c r="E4739" s="10" t="inlineStr">
        <is>
          <t>F</t>
        </is>
      </c>
      <c r="F4739" s="10" t="inlineStr">
        <is>
          <t>Q</t>
        </is>
      </c>
      <c r="G4739" s="10" t="inlineStr">
        <is>
          <t>higher</t>
        </is>
      </c>
      <c r="H4739" s="10" t="n">
        <v>2</v>
      </c>
      <c r="I4739" s="10" t="inlineStr">
        <is>
          <t>Tasso di copertura del servizio con dispositivi ECO-DRIVER</t>
        </is>
      </c>
      <c r="J4739" s="20" t="n"/>
      <c r="K4739" s="20" t="n"/>
      <c r="L4739" s="20" t="n"/>
      <c r="M4739" s="20" t="n"/>
      <c r="N4739" s="21">
        <f>IF($A4739="","",IFERROR(VALUE($K4739)/VALUE($L4739),IFERROR(VALUE($J4739),0)))</f>
        <v/>
      </c>
      <c r="O4739" s="21">
        <f>IF($A4739="",0,IF(OR($S4739&lt;&gt;1,COUNTA($J4739:$M4739)=0),0,IF(SUMPRODUCT(MAX(($C$5:$C$6173=$C4739)*($D$5:$D$6173=$D4739)*($S$5:$S$6173=1)*IFERROR($N$5:$N$6173*1,0)))&gt;0,ROUND($H4739*($N4739/SUMPRODUCT(MAX(($C$5:$C$6173=$C4739)*($D$5:$D$6173=$D4739)*($S$5:$S$6173=1)*IFERROR($N$5:$N$6173*1,0)))),4),0)))</f>
        <v/>
      </c>
      <c r="P4739" s="10" t="inlineStr">
        <is>
          <t>Autobus attrezzati con dispositivi ECO-DRIVER / Autobus totali in offerta, incluse scorte</t>
        </is>
      </c>
      <c r="Q4739" s="21">
        <f>IF($A4739="","",$A4739&amp;"|"&amp;$C4739)</f>
        <v/>
      </c>
      <c r="R4739" s="21">
        <f>IF($A4739="","",$A4739&amp;"|"&amp;$C4739&amp;"|"&amp;$D4739)</f>
        <v/>
      </c>
      <c r="S4739" s="21">
        <f>IF($A4739="","",IFERROR(INDEX(Offerte!$D$2:$D$200,MATCH($Q4739,Offerte!$L$2:$L$200,0)),0))</f>
        <v/>
      </c>
      <c r="T4739" s="21">
        <f>IF($A4739="","",IFERROR(INDEX(Offerte!$G$2:$G$200,MATCH($Q4739,Offerte!$L$2:$L$200,0)),"NO"))</f>
        <v/>
      </c>
    </row>
    <row r="4740">
      <c r="A4740" s="10">
        <f>IF(Offerte!$A154="","",Offerte!$A154)</f>
        <v/>
      </c>
      <c r="B4740" s="10">
        <f>IF(Offerte!$A154="","",Offerte!$B154)</f>
        <v/>
      </c>
      <c r="C4740" s="10">
        <f>IF(Offerte!$A154="","",Offerte!$C154)</f>
        <v/>
      </c>
      <c r="D4740" s="10" t="inlineStr">
        <is>
          <t>F.3.1</t>
        </is>
      </c>
      <c r="E4740" s="10" t="inlineStr">
        <is>
          <t>F</t>
        </is>
      </c>
      <c r="F4740" s="10" t="inlineStr">
        <is>
          <t>Q</t>
        </is>
      </c>
      <c r="G4740" s="10" t="inlineStr">
        <is>
          <t>higher</t>
        </is>
      </c>
      <c r="H4740" s="10" t="n">
        <v>2</v>
      </c>
      <c r="I4740" s="10" t="inlineStr">
        <is>
          <t>Autoproduzione consumi elettrici per trazione</t>
        </is>
      </c>
      <c r="J4740" s="20" t="n"/>
      <c r="K4740" s="20" t="n"/>
      <c r="L4740" s="20" t="n"/>
      <c r="M4740" s="20" t="n"/>
      <c r="N4740" s="21">
        <f>IF($A4740="","",IFERROR(VALUE($J4740),0))</f>
        <v/>
      </c>
      <c r="O4740" s="21">
        <f>IF($A4740="",0,IF(OR($S4740&lt;&gt;1,COUNTA($J4740:$M4740)=0),0,IF(SUMPRODUCT(MAX(($C$5:$C$6173=$C4740)*($D$5:$D$6173=$D4740)*($S$5:$S$6173=1)*IFERROR($N$5:$N$6173*1,0)))&gt;0,ROUND($H4740*($N4740/SUMPRODUCT(MAX(($C$5:$C$6173=$C4740)*($D$5:$D$6173=$D4740)*($S$5:$S$6173=1)*IFERROR($N$5:$N$6173*1,0)))),4),0)))</f>
        <v/>
      </c>
      <c r="P4740" s="10" t="inlineStr">
        <is>
          <t>kWh/anno</t>
        </is>
      </c>
      <c r="Q4740" s="21">
        <f>IF($A4740="","",$A4740&amp;"|"&amp;$C4740)</f>
        <v/>
      </c>
      <c r="R4740" s="21">
        <f>IF($A4740="","",$A4740&amp;"|"&amp;$C4740&amp;"|"&amp;$D4740)</f>
        <v/>
      </c>
      <c r="S4740" s="21">
        <f>IF($A4740="","",IFERROR(INDEX(Offerte!$D$2:$D$200,MATCH($Q4740,Offerte!$L$2:$L$200,0)),0))</f>
        <v/>
      </c>
      <c r="T4740" s="21">
        <f>IF($A4740="","",IFERROR(INDEX(Offerte!$G$2:$G$200,MATCH($Q4740,Offerte!$L$2:$L$200,0)),"NO"))</f>
        <v/>
      </c>
    </row>
    <row r="4741">
      <c r="A4741" s="10">
        <f>IF(Offerte!$A154="","",Offerte!$A154)</f>
        <v/>
      </c>
      <c r="B4741" s="10">
        <f>IF(Offerte!$A154="","",Offerte!$B154)</f>
        <v/>
      </c>
      <c r="C4741" s="10">
        <f>IF(Offerte!$A154="","",Offerte!$C154)</f>
        <v/>
      </c>
      <c r="D4741" s="10" t="inlineStr">
        <is>
          <t>F.4.1</t>
        </is>
      </c>
      <c r="E4741" s="10" t="inlineStr">
        <is>
          <t>F</t>
        </is>
      </c>
      <c r="F4741" s="10" t="inlineStr">
        <is>
          <t>Q</t>
        </is>
      </c>
      <c r="G4741" s="10" t="inlineStr">
        <is>
          <t>soil</t>
        </is>
      </c>
      <c r="H4741" s="10" t="n">
        <v>2</v>
      </c>
      <c r="I4741" s="10" t="inlineStr">
        <is>
          <t>Indice di consumo di suolo</t>
        </is>
      </c>
      <c r="J4741" s="20" t="n"/>
      <c r="K4741" s="20" t="n"/>
      <c r="L4741" s="20" t="n"/>
      <c r="M4741" s="20" t="n"/>
      <c r="N4741" s="21">
        <f>IF($A4741="","",IFERROR(VALUE($J4741),0))</f>
        <v/>
      </c>
      <c r="O4741" s="21">
        <f>IF($A4741="",0,IF(OR($S4741&lt;&gt;1,COUNTA($J4741:$M4741)=0),0,IF($N4741&lt;=0,$H4741,IF(SUMPRODUCT(MAX(($C$5:$C$6173=$C4741)*($D$5:$D$6173=$D4741)*($S$5:$S$6173=1)*IFERROR($N$5:$N$6173*1,0)))&gt;0,ROUND($H4741*((SUMPRODUCT(MAX(($C$5:$C$6173=$C4741)*($D$5:$D$6173=$D4741)*($S$5:$S$6173=1)*IFERROR($N$5:$N$6173*1,0)))-$N4741)/SUMPRODUCT(MAX(($C$5:$C$6173=$C4741)*($D$5:$D$6173=$D4741)*($S$5:$S$6173=1)*IFERROR($N$5:$N$6173*1,0)))),4),0))))</f>
        <v/>
      </c>
      <c r="P4741" s="10" t="inlineStr">
        <is>
          <t>m2</t>
        </is>
      </c>
      <c r="Q4741" s="21">
        <f>IF($A4741="","",$A4741&amp;"|"&amp;$C4741)</f>
        <v/>
      </c>
      <c r="R4741" s="21">
        <f>IF($A4741="","",$A4741&amp;"|"&amp;$C4741&amp;"|"&amp;$D4741)</f>
        <v/>
      </c>
      <c r="S4741" s="21">
        <f>IF($A4741="","",IFERROR(INDEX(Offerte!$D$2:$D$200,MATCH($Q4741,Offerte!$L$2:$L$200,0)),0))</f>
        <v/>
      </c>
      <c r="T4741" s="21">
        <f>IF($A4741="","",IFERROR(INDEX(Offerte!$G$2:$G$200,MATCH($Q4741,Offerte!$L$2:$L$200,0)),"NO"))</f>
        <v/>
      </c>
    </row>
    <row r="4742">
      <c r="A4742" s="10">
        <f>IF(Offerte!$A154="","",Offerte!$A154)</f>
        <v/>
      </c>
      <c r="B4742" s="10">
        <f>IF(Offerte!$A154="","",Offerte!$B154)</f>
        <v/>
      </c>
      <c r="C4742" s="10">
        <f>IF(Offerte!$A154="","",Offerte!$C154)</f>
        <v/>
      </c>
      <c r="D4742" s="10" t="inlineStr">
        <is>
          <t>F.5.1</t>
        </is>
      </c>
      <c r="E4742" s="10" t="inlineStr">
        <is>
          <t>F</t>
        </is>
      </c>
      <c r="F4742" s="10" t="inlineStr">
        <is>
          <t>T</t>
        </is>
      </c>
      <c r="G4742" s="10" t="inlineStr">
        <is>
          <t>tabular</t>
        </is>
      </c>
      <c r="H4742" s="10" t="n">
        <v>1</v>
      </c>
      <c r="I4742" s="10" t="inlineStr">
        <is>
          <t>Rendicontazione di sostenibilità ambientale</t>
        </is>
      </c>
      <c r="J4742" s="20" t="n"/>
      <c r="K4742" s="20" t="n"/>
      <c r="L4742" s="20" t="n"/>
      <c r="M4742" s="20" t="n"/>
      <c r="N4742" s="21">
        <f>IF($A4742="","",IF(IFERROR(VALUE($M4742),0)=1,1,0))</f>
        <v/>
      </c>
      <c r="O4742" s="21">
        <f>IF($A4742="",0,IF(OR($S4742&lt;&gt;1,COUNTA($J4742:$M4742)=0),0,IF($N4742=1,$H4742,0)))</f>
        <v/>
      </c>
      <c r="P4742" s="10" t="inlineStr">
        <is>
          <t>sì/no</t>
        </is>
      </c>
      <c r="Q4742" s="21">
        <f>IF($A4742="","",$A4742&amp;"|"&amp;$C4742)</f>
        <v/>
      </c>
      <c r="R4742" s="21">
        <f>IF($A4742="","",$A4742&amp;"|"&amp;$C4742&amp;"|"&amp;$D4742)</f>
        <v/>
      </c>
      <c r="S4742" s="21">
        <f>IF($A4742="","",IFERROR(INDEX(Offerte!$D$2:$D$200,MATCH($Q4742,Offerte!$L$2:$L$200,0)),0))</f>
        <v/>
      </c>
      <c r="T4742" s="21">
        <f>IF($A4742="","",IFERROR(INDEX(Offerte!$G$2:$G$200,MATCH($Q4742,Offerte!$L$2:$L$200,0)),"NO"))</f>
        <v/>
      </c>
    </row>
    <row r="4743">
      <c r="A4743" s="10">
        <f>IF(Offerte!$A154="","",Offerte!$A154)</f>
        <v/>
      </c>
      <c r="B4743" s="10">
        <f>IF(Offerte!$A154="","",Offerte!$B154)</f>
        <v/>
      </c>
      <c r="C4743" s="10">
        <f>IF(Offerte!$A154="","",Offerte!$C154)</f>
        <v/>
      </c>
      <c r="D4743" s="10" t="inlineStr">
        <is>
          <t>G.1.1</t>
        </is>
      </c>
      <c r="E4743" s="10" t="inlineStr">
        <is>
          <t>G</t>
        </is>
      </c>
      <c r="F4743" s="10" t="inlineStr">
        <is>
          <t>D</t>
        </is>
      </c>
      <c r="G4743" s="10" t="inlineStr">
        <is>
          <t>discretionary</t>
        </is>
      </c>
      <c r="H4743" s="10" t="n">
        <v>2</v>
      </c>
      <c r="I4743" s="10" t="inlineStr">
        <is>
          <t>Qualità del progetto di centrale di controllo aziendale</t>
        </is>
      </c>
      <c r="J4743" s="20" t="n"/>
      <c r="K4743" s="20" t="n"/>
      <c r="L4743" s="20" t="n"/>
      <c r="M4743" s="20" t="n"/>
      <c r="N4743" s="21">
        <f>IF($A4743="","",MAX(0,MIN(1,IFERROR(VALUE($M4743),0))))</f>
        <v/>
      </c>
      <c r="O4743" s="21">
        <f>IF($A4743="",0,IF(OR($S4743&lt;&gt;1,COUNTA($J4743:$M4743)=0),0,IF(SUMPRODUCT(MAX(($C$5:$C$6173=$C4743)*($D$5:$D$6173=$D4743)*($S$5:$S$6173=1)*IFERROR($N$5:$N$6173*1,0)))&gt;0,ROUND($H4743*($N4743/SUMPRODUCT(MAX(($C$5:$C$6173=$C4743)*($D$5:$D$6173=$D4743)*($S$5:$S$6173=1)*IFERROR($N$5:$N$6173*1,0)))),4),0)))</f>
        <v/>
      </c>
      <c r="P4743" s="10" t="inlineStr">
        <is>
          <t>coeff.</t>
        </is>
      </c>
      <c r="Q4743" s="21">
        <f>IF($A4743="","",$A4743&amp;"|"&amp;$C4743)</f>
        <v/>
      </c>
      <c r="R4743" s="21">
        <f>IF($A4743="","",$A4743&amp;"|"&amp;$C4743&amp;"|"&amp;$D4743)</f>
        <v/>
      </c>
      <c r="S4743" s="21">
        <f>IF($A4743="","",IFERROR(INDEX(Offerte!$D$2:$D$200,MATCH($Q4743,Offerte!$L$2:$L$200,0)),0))</f>
        <v/>
      </c>
      <c r="T4743" s="21">
        <f>IF($A4743="","",IFERROR(INDEX(Offerte!$G$2:$G$200,MATCH($Q4743,Offerte!$L$2:$L$200,0)),"NO"))</f>
        <v/>
      </c>
    </row>
    <row r="4744">
      <c r="A4744" s="10">
        <f>IF(Offerte!$A154="","",Offerte!$A154)</f>
        <v/>
      </c>
      <c r="B4744" s="10">
        <f>IF(Offerte!$A154="","",Offerte!$B154)</f>
        <v/>
      </c>
      <c r="C4744" s="10">
        <f>IF(Offerte!$A154="","",Offerte!$C154)</f>
        <v/>
      </c>
      <c r="D4744" s="10" t="inlineStr">
        <is>
          <t>G.2.1</t>
        </is>
      </c>
      <c r="E4744" s="10" t="inlineStr">
        <is>
          <t>G</t>
        </is>
      </c>
      <c r="F4744" s="10" t="inlineStr">
        <is>
          <t>T</t>
        </is>
      </c>
      <c r="G4744" s="10" t="inlineStr">
        <is>
          <t>tabular</t>
        </is>
      </c>
      <c r="H4744" s="10" t="n">
        <v>1</v>
      </c>
      <c r="I4744" s="10" t="inlineStr">
        <is>
          <t>Certificazione ISO 45001</t>
        </is>
      </c>
      <c r="J4744" s="20" t="n"/>
      <c r="K4744" s="20" t="n"/>
      <c r="L4744" s="20" t="n"/>
      <c r="M4744" s="20" t="n"/>
      <c r="N4744" s="21">
        <f>IF($A4744="","",IF(IFERROR(VALUE($M4744),0)=1,1,0))</f>
        <v/>
      </c>
      <c r="O4744" s="21">
        <f>IF($A4744="",0,IF(OR($S4744&lt;&gt;1,COUNTA($J4744:$M4744)=0),0,IF($N4744=1,$H4744,0)))</f>
        <v/>
      </c>
      <c r="P4744" s="10" t="inlineStr">
        <is>
          <t>sì/no</t>
        </is>
      </c>
      <c r="Q4744" s="21">
        <f>IF($A4744="","",$A4744&amp;"|"&amp;$C4744)</f>
        <v/>
      </c>
      <c r="R4744" s="21">
        <f>IF($A4744="","",$A4744&amp;"|"&amp;$C4744&amp;"|"&amp;$D4744)</f>
        <v/>
      </c>
      <c r="S4744" s="21">
        <f>IF($A4744="","",IFERROR(INDEX(Offerte!$D$2:$D$200,MATCH($Q4744,Offerte!$L$2:$L$200,0)),0))</f>
        <v/>
      </c>
      <c r="T4744" s="21">
        <f>IF($A4744="","",IFERROR(INDEX(Offerte!$G$2:$G$200,MATCH($Q4744,Offerte!$L$2:$L$200,0)),"NO"))</f>
        <v/>
      </c>
    </row>
    <row r="4745">
      <c r="A4745" s="10">
        <f>IF(Offerte!$A154="","",Offerte!$A154)</f>
        <v/>
      </c>
      <c r="B4745" s="10">
        <f>IF(Offerte!$A154="","",Offerte!$B154)</f>
        <v/>
      </c>
      <c r="C4745" s="10">
        <f>IF(Offerte!$A154="","",Offerte!$C154)</f>
        <v/>
      </c>
      <c r="D4745" s="10" t="inlineStr">
        <is>
          <t>G.3.1</t>
        </is>
      </c>
      <c r="E4745" s="10" t="inlineStr">
        <is>
          <t>G</t>
        </is>
      </c>
      <c r="F4745" s="10" t="inlineStr">
        <is>
          <t>T</t>
        </is>
      </c>
      <c r="G4745" s="10" t="inlineStr">
        <is>
          <t>tabular</t>
        </is>
      </c>
      <c r="H4745" s="10" t="n">
        <v>1</v>
      </c>
      <c r="I4745" s="10" t="inlineStr">
        <is>
          <t>Certificazioni di responsabilità sociale</t>
        </is>
      </c>
      <c r="J4745" s="20" t="n"/>
      <c r="K4745" s="20" t="n"/>
      <c r="L4745" s="20" t="n"/>
      <c r="M4745" s="20" t="n"/>
      <c r="N4745" s="21">
        <f>IF($A4745="","",IF(IFERROR(VALUE($M4745),0)=1,1,0))</f>
        <v/>
      </c>
      <c r="O4745" s="21">
        <f>IF($A4745="",0,IF(OR($S4745&lt;&gt;1,COUNTA($J4745:$M4745)=0),0,IF($N4745=1,$H4745,0)))</f>
        <v/>
      </c>
      <c r="P4745" s="10" t="inlineStr">
        <is>
          <t>sì/no</t>
        </is>
      </c>
      <c r="Q4745" s="21">
        <f>IF($A4745="","",$A4745&amp;"|"&amp;$C4745)</f>
        <v/>
      </c>
      <c r="R4745" s="21">
        <f>IF($A4745="","",$A4745&amp;"|"&amp;$C4745&amp;"|"&amp;$D4745)</f>
        <v/>
      </c>
      <c r="S4745" s="21">
        <f>IF($A4745="","",IFERROR(INDEX(Offerte!$D$2:$D$200,MATCH($Q4745,Offerte!$L$2:$L$200,0)),0))</f>
        <v/>
      </c>
      <c r="T4745" s="21">
        <f>IF($A4745="","",IFERROR(INDEX(Offerte!$G$2:$G$200,MATCH($Q4745,Offerte!$L$2:$L$200,0)),"NO"))</f>
        <v/>
      </c>
    </row>
    <row r="4746">
      <c r="A4746" s="10">
        <f>IF(Offerte!$A154="","",Offerte!$A154)</f>
        <v/>
      </c>
      <c r="B4746" s="10">
        <f>IF(Offerte!$A154="","",Offerte!$B154)</f>
        <v/>
      </c>
      <c r="C4746" s="10">
        <f>IF(Offerte!$A154="","",Offerte!$C154)</f>
        <v/>
      </c>
      <c r="D4746" s="10" t="inlineStr">
        <is>
          <t>G.4.1</t>
        </is>
      </c>
      <c r="E4746" s="10" t="inlineStr">
        <is>
          <t>G</t>
        </is>
      </c>
      <c r="F4746" s="10" t="inlineStr">
        <is>
          <t>D</t>
        </is>
      </c>
      <c r="G4746" s="10" t="inlineStr">
        <is>
          <t>discretionary</t>
        </is>
      </c>
      <c r="H4746" s="10" t="n">
        <v>2</v>
      </c>
      <c r="I4746" s="10" t="inlineStr">
        <is>
          <t>Qualità del piano di formazione del personale</t>
        </is>
      </c>
      <c r="J4746" s="20" t="n"/>
      <c r="K4746" s="20" t="n"/>
      <c r="L4746" s="20" t="n"/>
      <c r="M4746" s="20" t="n"/>
      <c r="N4746" s="21">
        <f>IF($A4746="","",MAX(0,MIN(1,IFERROR(VALUE($M4746),0))))</f>
        <v/>
      </c>
      <c r="O4746" s="21">
        <f>IF($A4746="",0,IF(OR($S4746&lt;&gt;1,COUNTA($J4746:$M4746)=0),0,IF(SUMPRODUCT(MAX(($C$5:$C$6173=$C4746)*($D$5:$D$6173=$D4746)*($S$5:$S$6173=1)*IFERROR($N$5:$N$6173*1,0)))&gt;0,ROUND($H4746*($N4746/SUMPRODUCT(MAX(($C$5:$C$6173=$C4746)*($D$5:$D$6173=$D4746)*($S$5:$S$6173=1)*IFERROR($N$5:$N$6173*1,0)))),4),0)))</f>
        <v/>
      </c>
      <c r="P4746" s="10" t="inlineStr">
        <is>
          <t>coeff.</t>
        </is>
      </c>
      <c r="Q4746" s="21">
        <f>IF($A4746="","",$A4746&amp;"|"&amp;$C4746)</f>
        <v/>
      </c>
      <c r="R4746" s="21">
        <f>IF($A4746="","",$A4746&amp;"|"&amp;$C4746&amp;"|"&amp;$D4746)</f>
        <v/>
      </c>
      <c r="S4746" s="21">
        <f>IF($A4746="","",IFERROR(INDEX(Offerte!$D$2:$D$200,MATCH($Q4746,Offerte!$L$2:$L$200,0)),0))</f>
        <v/>
      </c>
      <c r="T4746" s="21">
        <f>IF($A4746="","",IFERROR(INDEX(Offerte!$G$2:$G$200,MATCH($Q4746,Offerte!$L$2:$L$200,0)),"NO"))</f>
        <v/>
      </c>
    </row>
    <row r="4747">
      <c r="A4747" s="10">
        <f>IF(Offerte!$A154="","",Offerte!$A154)</f>
        <v/>
      </c>
      <c r="B4747" s="10">
        <f>IF(Offerte!$A154="","",Offerte!$B154)</f>
        <v/>
      </c>
      <c r="C4747" s="10">
        <f>IF(Offerte!$A154="","",Offerte!$C154)</f>
        <v/>
      </c>
      <c r="D4747" s="10" t="inlineStr">
        <is>
          <t>G.5.1</t>
        </is>
      </c>
      <c r="E4747" s="10" t="inlineStr">
        <is>
          <t>G</t>
        </is>
      </c>
      <c r="F4747" s="10" t="inlineStr">
        <is>
          <t>T</t>
        </is>
      </c>
      <c r="G4747" s="10" t="inlineStr">
        <is>
          <t>tabular</t>
        </is>
      </c>
      <c r="H4747" s="10" t="n">
        <v>1</v>
      </c>
      <c r="I4747" s="10" t="inlineStr">
        <is>
          <t>Impegno al mantenimento delle garanzie del contratto di secondo livello del gestore uscente</t>
        </is>
      </c>
      <c r="J4747" s="20" t="n"/>
      <c r="K4747" s="20" t="n"/>
      <c r="L4747" s="20" t="n"/>
      <c r="M4747" s="20" t="n"/>
      <c r="N4747" s="21">
        <f>IF($A4747="","",IF(IFERROR(VALUE($M4747),0)=1,1,0))</f>
        <v/>
      </c>
      <c r="O4747" s="21">
        <f>IF($A4747="",0,IF(OR($S4747&lt;&gt;1,COUNTA($J4747:$M4747)=0),0,IF($N4747=1,$H4747,0)))</f>
        <v/>
      </c>
      <c r="P4747" s="10" t="inlineStr">
        <is>
          <t>sì/no</t>
        </is>
      </c>
      <c r="Q4747" s="21">
        <f>IF($A4747="","",$A4747&amp;"|"&amp;$C4747)</f>
        <v/>
      </c>
      <c r="R4747" s="21">
        <f>IF($A4747="","",$A4747&amp;"|"&amp;$C4747&amp;"|"&amp;$D4747)</f>
        <v/>
      </c>
      <c r="S4747" s="21">
        <f>IF($A4747="","",IFERROR(INDEX(Offerte!$D$2:$D$200,MATCH($Q4747,Offerte!$L$2:$L$200,0)),0))</f>
        <v/>
      </c>
      <c r="T4747" s="21">
        <f>IF($A4747="","",IFERROR(INDEX(Offerte!$G$2:$G$200,MATCH($Q4747,Offerte!$L$2:$L$200,0)),"NO"))</f>
        <v/>
      </c>
    </row>
    <row r="4748">
      <c r="A4748" s="10">
        <f>IF(Offerte!$A155="","",Offerte!$A155)</f>
        <v/>
      </c>
      <c r="B4748" s="10">
        <f>IF(Offerte!$A155="","",Offerte!$B155)</f>
        <v/>
      </c>
      <c r="C4748" s="10">
        <f>IF(Offerte!$A155="","",Offerte!$C155)</f>
        <v/>
      </c>
      <c r="D4748" s="10" t="inlineStr">
        <is>
          <t>A.1.1</t>
        </is>
      </c>
      <c r="E4748" s="10" t="inlineStr">
        <is>
          <t>A</t>
        </is>
      </c>
      <c r="F4748" s="10" t="inlineStr">
        <is>
          <t>Q</t>
        </is>
      </c>
      <c r="G4748" s="10" t="inlineStr">
        <is>
          <t>higher</t>
        </is>
      </c>
      <c r="H4748" s="10" t="n">
        <v>3</v>
      </c>
      <c r="I4748" s="10" t="inlineStr">
        <is>
          <t>Tasso aggiuntivo di corse controllate</t>
        </is>
      </c>
      <c r="J4748" s="20" t="n"/>
      <c r="K4748" s="20" t="n"/>
      <c r="L4748" s="20" t="n"/>
      <c r="M4748" s="20" t="n"/>
      <c r="N4748" s="21">
        <f>IF($A4748="","",IFERROR(VALUE($K4748)/VALUE($L4748)*100,IFERROR(VALUE($J4748),0)))</f>
        <v/>
      </c>
      <c r="O4748" s="21">
        <f>IF($A4748="",0,IF(OR($S4748&lt;&gt;1,COUNTA($J4748:$M4748)=0),0,IF(SUMPRODUCT(MAX(($C$5:$C$6173=$C4748)*($D$5:$D$6173=$D4748)*($S$5:$S$6173=1)*IFERROR($N$5:$N$6173*1,0)))&gt;0,ROUND($H4748*($N4748/SUMPRODUCT(MAX(($C$5:$C$6173=$C4748)*($D$5:$D$6173=$D4748)*($S$5:$S$6173=1)*IFERROR($N$5:$N$6173*1,0)))),4),0)))</f>
        <v/>
      </c>
      <c r="P4748" s="10" t="inlineStr">
        <is>
          <t>Corse controllate annue / Corse programmate annue</t>
        </is>
      </c>
      <c r="Q4748" s="21">
        <f>IF($A4748="","",$A4748&amp;"|"&amp;$C4748)</f>
        <v/>
      </c>
      <c r="R4748" s="21">
        <f>IF($A4748="","",$A4748&amp;"|"&amp;$C4748&amp;"|"&amp;$D4748)</f>
        <v/>
      </c>
      <c r="S4748" s="21">
        <f>IF($A4748="","",IFERROR(INDEX(Offerte!$D$2:$D$200,MATCH($Q4748,Offerte!$L$2:$L$200,0)),0))</f>
        <v/>
      </c>
      <c r="T4748" s="21">
        <f>IF($A4748="","",IFERROR(INDEX(Offerte!$G$2:$G$200,MATCH($Q4748,Offerte!$L$2:$L$200,0)),"NO"))</f>
        <v/>
      </c>
    </row>
    <row r="4749">
      <c r="A4749" s="10">
        <f>IF(Offerte!$A155="","",Offerte!$A155)</f>
        <v/>
      </c>
      <c r="B4749" s="10">
        <f>IF(Offerte!$A155="","",Offerte!$B155)</f>
        <v/>
      </c>
      <c r="C4749" s="10">
        <f>IF(Offerte!$A155="","",Offerte!$C155)</f>
        <v/>
      </c>
      <c r="D4749" s="10" t="inlineStr">
        <is>
          <t>A.1.2</t>
        </is>
      </c>
      <c r="E4749" s="10" t="inlineStr">
        <is>
          <t>A</t>
        </is>
      </c>
      <c r="F4749" s="10" t="inlineStr">
        <is>
          <t>Q</t>
        </is>
      </c>
      <c r="G4749" s="10" t="inlineStr">
        <is>
          <t>higher</t>
        </is>
      </c>
      <c r="H4749" s="10" t="n">
        <v>4</v>
      </c>
      <c r="I4749" s="10" t="inlineStr">
        <is>
          <t>Numero aggiuntivo di passeggeri controllati</t>
        </is>
      </c>
      <c r="J4749" s="20" t="n"/>
      <c r="K4749" s="20" t="n"/>
      <c r="L4749" s="20" t="n"/>
      <c r="M4749" s="20" t="n"/>
      <c r="N4749" s="21">
        <f>IF($A4749="","",IFERROR(VALUE($J4749),0))</f>
        <v/>
      </c>
      <c r="O4749" s="21">
        <f>IF($A4749="",0,IF(OR($S4749&lt;&gt;1,COUNTA($J4749:$M4749)=0),0,IF(SUMPRODUCT(MAX(($C$5:$C$6173=$C4749)*($D$5:$D$6173=$D4749)*($S$5:$S$6173=1)*IFERROR($N$5:$N$6173*1,0)))&gt;0,ROUND($H4749*($N4749/SUMPRODUCT(MAX(($C$5:$C$6173=$C4749)*($D$5:$D$6173=$D4749)*($S$5:$S$6173=1)*IFERROR($N$5:$N$6173*1,0)))),4),0)))</f>
        <v/>
      </c>
      <c r="P4749" s="10" t="inlineStr">
        <is>
          <t>passeggeri/anno</t>
        </is>
      </c>
      <c r="Q4749" s="21">
        <f>IF($A4749="","",$A4749&amp;"|"&amp;$C4749)</f>
        <v/>
      </c>
      <c r="R4749" s="21">
        <f>IF($A4749="","",$A4749&amp;"|"&amp;$C4749&amp;"|"&amp;$D4749)</f>
        <v/>
      </c>
      <c r="S4749" s="21">
        <f>IF($A4749="","",IFERROR(INDEX(Offerte!$D$2:$D$200,MATCH($Q4749,Offerte!$L$2:$L$200,0)),0))</f>
        <v/>
      </c>
      <c r="T4749" s="21">
        <f>IF($A4749="","",IFERROR(INDEX(Offerte!$G$2:$G$200,MATCH($Q4749,Offerte!$L$2:$L$200,0)),"NO"))</f>
        <v/>
      </c>
    </row>
    <row r="4750">
      <c r="A4750" s="10">
        <f>IF(Offerte!$A155="","",Offerte!$A155)</f>
        <v/>
      </c>
      <c r="B4750" s="10">
        <f>IF(Offerte!$A155="","",Offerte!$B155)</f>
        <v/>
      </c>
      <c r="C4750" s="10">
        <f>IF(Offerte!$A155="","",Offerte!$C155)</f>
        <v/>
      </c>
      <c r="D4750" s="10" t="inlineStr">
        <is>
          <t>B.1.1</t>
        </is>
      </c>
      <c r="E4750" s="10" t="inlineStr">
        <is>
          <t>B</t>
        </is>
      </c>
      <c r="F4750" s="10" t="inlineStr">
        <is>
          <t>Q</t>
        </is>
      </c>
      <c r="G4750" s="10" t="inlineStr">
        <is>
          <t>higher</t>
        </is>
      </c>
      <c r="H4750" s="10" t="n">
        <v>3</v>
      </c>
      <c r="I4750" s="10" t="inlineStr">
        <is>
          <t>Incremento dei posti offerti nelle fasce di punta</t>
        </is>
      </c>
      <c r="J4750" s="20" t="n"/>
      <c r="K4750" s="20" t="n"/>
      <c r="L4750" s="20" t="n"/>
      <c r="M4750" s="20" t="n"/>
      <c r="N4750" s="21">
        <f>IF($A4750="","",IFERROR(VALUE($J4750),0))</f>
        <v/>
      </c>
      <c r="O4750" s="21">
        <f>IF($A4750="",0,IF(OR($S4750&lt;&gt;1,COUNTA($J4750:$M4750)=0),0,IF(SUMPRODUCT(MAX(($C$5:$C$6173=$C4750)*($D$5:$D$6173=$D4750)*($S$5:$S$6173=1)*IFERROR($N$5:$N$6173*1,0)))&gt;0,ROUND($H4750*($N4750/SUMPRODUCT(MAX(($C$5:$C$6173=$C4750)*($D$5:$D$6173=$D4750)*($S$5:$S$6173=1)*IFERROR($N$5:$N$6173*1,0)))),4),0)))</f>
        <v/>
      </c>
      <c r="P4750" s="10" t="inlineStr">
        <is>
          <t>posti*km</t>
        </is>
      </c>
      <c r="Q4750" s="21">
        <f>IF($A4750="","",$A4750&amp;"|"&amp;$C4750)</f>
        <v/>
      </c>
      <c r="R4750" s="21">
        <f>IF($A4750="","",$A4750&amp;"|"&amp;$C4750&amp;"|"&amp;$D4750)</f>
        <v/>
      </c>
      <c r="S4750" s="21">
        <f>IF($A4750="","",IFERROR(INDEX(Offerte!$D$2:$D$200,MATCH($Q4750,Offerte!$L$2:$L$200,0)),0))</f>
        <v/>
      </c>
      <c r="T4750" s="21">
        <f>IF($A4750="","",IFERROR(INDEX(Offerte!$G$2:$G$200,MATCH($Q4750,Offerte!$L$2:$L$200,0)),"NO"))</f>
        <v/>
      </c>
    </row>
    <row r="4751">
      <c r="A4751" s="10">
        <f>IF(Offerte!$A155="","",Offerte!$A155)</f>
        <v/>
      </c>
      <c r="B4751" s="10">
        <f>IF(Offerte!$A155="","",Offerte!$B155)</f>
        <v/>
      </c>
      <c r="C4751" s="10">
        <f>IF(Offerte!$A155="","",Offerte!$C155)</f>
        <v/>
      </c>
      <c r="D4751" s="10" t="inlineStr">
        <is>
          <t>B.2.1</t>
        </is>
      </c>
      <c r="E4751" s="10" t="inlineStr">
        <is>
          <t>B</t>
        </is>
      </c>
      <c r="F4751" s="10" t="inlineStr">
        <is>
          <t>Q</t>
        </is>
      </c>
      <c r="G4751" s="10" t="inlineStr">
        <is>
          <t>higher</t>
        </is>
      </c>
      <c r="H4751" s="10" t="n">
        <v>4</v>
      </c>
      <c r="I4751" s="10" t="inlineStr">
        <is>
          <t>Corse aggiuntive nell'arco giornaliero base</t>
        </is>
      </c>
      <c r="J4751" s="20" t="n"/>
      <c r="K4751" s="20" t="n"/>
      <c r="L4751" s="20" t="n"/>
      <c r="M4751" s="20" t="n"/>
      <c r="N4751" s="21">
        <f>IF($A4751="","",IFERROR(VALUE($J4751),0))</f>
        <v/>
      </c>
      <c r="O4751" s="21">
        <f>IF($A4751="",0,IF(OR($S4751&lt;&gt;1,COUNTA($J4751:$M4751)=0),0,IF(SUMPRODUCT(MAX(($C$5:$C$6173=$C4751)*($D$5:$D$6173=$D4751)*($S$5:$S$6173=1)*IFERROR($N$5:$N$6173*1,0)))&gt;0,ROUND($H4751*($N4751/SUMPRODUCT(MAX(($C$5:$C$6173=$C4751)*($D$5:$D$6173=$D4751)*($S$5:$S$6173=1)*IFERROR($N$5:$N$6173*1,0)))),4),0)))</f>
        <v/>
      </c>
      <c r="P4751" s="10" t="inlineStr">
        <is>
          <t>corse</t>
        </is>
      </c>
      <c r="Q4751" s="21">
        <f>IF($A4751="","",$A4751&amp;"|"&amp;$C4751)</f>
        <v/>
      </c>
      <c r="R4751" s="21">
        <f>IF($A4751="","",$A4751&amp;"|"&amp;$C4751&amp;"|"&amp;$D4751)</f>
        <v/>
      </c>
      <c r="S4751" s="21">
        <f>IF($A4751="","",IFERROR(INDEX(Offerte!$D$2:$D$200,MATCH($Q4751,Offerte!$L$2:$L$200,0)),0))</f>
        <v/>
      </c>
      <c r="T4751" s="21">
        <f>IF($A4751="","",IFERROR(INDEX(Offerte!$G$2:$G$200,MATCH($Q4751,Offerte!$L$2:$L$200,0)),"NO"))</f>
        <v/>
      </c>
    </row>
    <row r="4752">
      <c r="A4752" s="10">
        <f>IF(Offerte!$A155="","",Offerte!$A155)</f>
        <v/>
      </c>
      <c r="B4752" s="10">
        <f>IF(Offerte!$A155="","",Offerte!$B155)</f>
        <v/>
      </c>
      <c r="C4752" s="10">
        <f>IF(Offerte!$A155="","",Offerte!$C155)</f>
        <v/>
      </c>
      <c r="D4752" s="10" t="inlineStr">
        <is>
          <t>B.3.1</t>
        </is>
      </c>
      <c r="E4752" s="10" t="inlineStr">
        <is>
          <t>B</t>
        </is>
      </c>
      <c r="F4752" s="10" t="inlineStr">
        <is>
          <t>Q</t>
        </is>
      </c>
      <c r="G4752" s="10" t="inlineStr">
        <is>
          <t>higher</t>
        </is>
      </c>
      <c r="H4752" s="10" t="n">
        <v>2</v>
      </c>
      <c r="I4752" s="10" t="inlineStr">
        <is>
          <t>Numero di corse aggiuntive per allungamento dell'arco di servizio giornaliero nelle fasce serali</t>
        </is>
      </c>
      <c r="J4752" s="20" t="n"/>
      <c r="K4752" s="20" t="n"/>
      <c r="L4752" s="20" t="n"/>
      <c r="M4752" s="20" t="n"/>
      <c r="N4752" s="21">
        <f>IF($A4752="","",IFERROR(VALUE($J4752),0))</f>
        <v/>
      </c>
      <c r="O4752" s="21">
        <f>IF($A4752="",0,IF(OR($S4752&lt;&gt;1,COUNTA($J4752:$M4752)=0),0,IF(SUMPRODUCT(MAX(($C$5:$C$6173=$C4752)*($D$5:$D$6173=$D4752)*($S$5:$S$6173=1)*IFERROR($N$5:$N$6173*1,0)))&gt;0,ROUND($H4752*($N4752/SUMPRODUCT(MAX(($C$5:$C$6173=$C4752)*($D$5:$D$6173=$D4752)*($S$5:$S$6173=1)*IFERROR($N$5:$N$6173*1,0)))),4),0)))</f>
        <v/>
      </c>
      <c r="P4752" s="10" t="inlineStr">
        <is>
          <t>corse</t>
        </is>
      </c>
      <c r="Q4752" s="21">
        <f>IF($A4752="","",$A4752&amp;"|"&amp;$C4752)</f>
        <v/>
      </c>
      <c r="R4752" s="21">
        <f>IF($A4752="","",$A4752&amp;"|"&amp;$C4752&amp;"|"&amp;$D4752)</f>
        <v/>
      </c>
      <c r="S4752" s="21">
        <f>IF($A4752="","",IFERROR(INDEX(Offerte!$D$2:$D$200,MATCH($Q4752,Offerte!$L$2:$L$200,0)),0))</f>
        <v/>
      </c>
      <c r="T4752" s="21">
        <f>IF($A4752="","",IFERROR(INDEX(Offerte!$G$2:$G$200,MATCH($Q4752,Offerte!$L$2:$L$200,0)),"NO"))</f>
        <v/>
      </c>
    </row>
    <row r="4753">
      <c r="A4753" s="10">
        <f>IF(Offerte!$A155="","",Offerte!$A155)</f>
        <v/>
      </c>
      <c r="B4753" s="10">
        <f>IF(Offerte!$A155="","",Offerte!$B155)</f>
        <v/>
      </c>
      <c r="C4753" s="10">
        <f>IF(Offerte!$A155="","",Offerte!$C155)</f>
        <v/>
      </c>
      <c r="D4753" s="10" t="inlineStr">
        <is>
          <t>B.4.1</t>
        </is>
      </c>
      <c r="E4753" s="10" t="inlineStr">
        <is>
          <t>B</t>
        </is>
      </c>
      <c r="F4753" s="10" t="inlineStr">
        <is>
          <t>Q</t>
        </is>
      </c>
      <c r="G4753" s="10" t="inlineStr">
        <is>
          <t>higher</t>
        </is>
      </c>
      <c r="H4753" s="10" t="n">
        <v>3</v>
      </c>
      <c r="I4753" s="10" t="inlineStr">
        <is>
          <t>Percorrenze aggiuntive offerte nel Programma d'esercizio delle prime due fasi attuative</t>
        </is>
      </c>
      <c r="J4753" s="20" t="n"/>
      <c r="K4753" s="20" t="n"/>
      <c r="L4753" s="20" t="n"/>
      <c r="M4753" s="20" t="n"/>
      <c r="N4753" s="21">
        <f>IF($A4753="","",IFERROR(VALUE($J4753),0))</f>
        <v/>
      </c>
      <c r="O4753" s="21">
        <f>IF($A4753="",0,IF(OR($S4753&lt;&gt;1,COUNTA($J4753:$M4753)=0),0,IF(SUMPRODUCT(MAX(($C$5:$C$6173=$C4753)*($D$5:$D$6173=$D4753)*($S$5:$S$6173=1)*IFERROR($N$5:$N$6173*1,0)))&gt;0,ROUND($H4753*($N4753/SUMPRODUCT(MAX(($C$5:$C$6173=$C4753)*($D$5:$D$6173=$D4753)*($S$5:$S$6173=1)*IFERROR($N$5:$N$6173*1,0)))),4),0)))</f>
        <v/>
      </c>
      <c r="P4753" s="10" t="inlineStr">
        <is>
          <t>vett*km</t>
        </is>
      </c>
      <c r="Q4753" s="21">
        <f>IF($A4753="","",$A4753&amp;"|"&amp;$C4753)</f>
        <v/>
      </c>
      <c r="R4753" s="21">
        <f>IF($A4753="","",$A4753&amp;"|"&amp;$C4753&amp;"|"&amp;$D4753)</f>
        <v/>
      </c>
      <c r="S4753" s="21">
        <f>IF($A4753="","",IFERROR(INDEX(Offerte!$D$2:$D$200,MATCH($Q4753,Offerte!$L$2:$L$200,0)),0))</f>
        <v/>
      </c>
      <c r="T4753" s="21">
        <f>IF($A4753="","",IFERROR(INDEX(Offerte!$G$2:$G$200,MATCH($Q4753,Offerte!$L$2:$L$200,0)),"NO"))</f>
        <v/>
      </c>
    </row>
    <row r="4754">
      <c r="A4754" s="10">
        <f>IF(Offerte!$A155="","",Offerte!$A155)</f>
        <v/>
      </c>
      <c r="B4754" s="10">
        <f>IF(Offerte!$A155="","",Offerte!$B155)</f>
        <v/>
      </c>
      <c r="C4754" s="10">
        <f>IF(Offerte!$A155="","",Offerte!$C155)</f>
        <v/>
      </c>
      <c r="D4754" s="10" t="inlineStr">
        <is>
          <t>B.5.1</t>
        </is>
      </c>
      <c r="E4754" s="10" t="inlineStr">
        <is>
          <t>B</t>
        </is>
      </c>
      <c r="F4754" s="10" t="inlineStr">
        <is>
          <t>D</t>
        </is>
      </c>
      <c r="G4754" s="10" t="inlineStr">
        <is>
          <t>discretionary</t>
        </is>
      </c>
      <c r="H4754" s="10" t="n">
        <v>2</v>
      </c>
      <c r="I4754" s="10" t="inlineStr">
        <is>
          <t>Efficacia del progetto di servizi complementari DRT</t>
        </is>
      </c>
      <c r="J4754" s="20" t="n"/>
      <c r="K4754" s="20" t="n"/>
      <c r="L4754" s="20" t="n"/>
      <c r="M4754" s="20" t="n"/>
      <c r="N4754" s="21">
        <f>IF($A4754="","",MAX(0,MIN(1,IFERROR(VALUE($M4754),0))))</f>
        <v/>
      </c>
      <c r="O4754" s="21">
        <f>IF($A4754="",0,IF(OR($S4754&lt;&gt;1,COUNTA($J4754:$M4754)=0),0,IF(SUMPRODUCT(MAX(($C$5:$C$6173=$C4754)*($D$5:$D$6173=$D4754)*($S$5:$S$6173=1)*IFERROR($N$5:$N$6173*1,0)))&gt;0,ROUND($H4754*($N4754/SUMPRODUCT(MAX(($C$5:$C$6173=$C4754)*($D$5:$D$6173=$D4754)*($S$5:$S$6173=1)*IFERROR($N$5:$N$6173*1,0)))),4),0)))</f>
        <v/>
      </c>
      <c r="P4754" s="10" t="inlineStr">
        <is>
          <t>coeff.</t>
        </is>
      </c>
      <c r="Q4754" s="21">
        <f>IF($A4754="","",$A4754&amp;"|"&amp;$C4754)</f>
        <v/>
      </c>
      <c r="R4754" s="21">
        <f>IF($A4754="","",$A4754&amp;"|"&amp;$C4754&amp;"|"&amp;$D4754)</f>
        <v/>
      </c>
      <c r="S4754" s="21">
        <f>IF($A4754="","",IFERROR(INDEX(Offerte!$D$2:$D$200,MATCH($Q4754,Offerte!$L$2:$L$200,0)),0))</f>
        <v/>
      </c>
      <c r="T4754" s="21">
        <f>IF($A4754="","",IFERROR(INDEX(Offerte!$G$2:$G$200,MATCH($Q4754,Offerte!$L$2:$L$200,0)),"NO"))</f>
        <v/>
      </c>
    </row>
    <row r="4755">
      <c r="A4755" s="10">
        <f>IF(Offerte!$A155="","",Offerte!$A155)</f>
        <v/>
      </c>
      <c r="B4755" s="10">
        <f>IF(Offerte!$A155="","",Offerte!$B155)</f>
        <v/>
      </c>
      <c r="C4755" s="10">
        <f>IF(Offerte!$A155="","",Offerte!$C155)</f>
        <v/>
      </c>
      <c r="D4755" s="10" t="inlineStr">
        <is>
          <t>C.1.1</t>
        </is>
      </c>
      <c r="E4755" s="10" t="inlineStr">
        <is>
          <t>C</t>
        </is>
      </c>
      <c r="F4755" s="10" t="inlineStr">
        <is>
          <t>Q</t>
        </is>
      </c>
      <c r="G4755" s="10" t="inlineStr">
        <is>
          <t>higher</t>
        </is>
      </c>
      <c r="H4755" s="10" t="n">
        <v>2</v>
      </c>
      <c r="I4755" s="10" t="inlineStr">
        <is>
          <t>Tasso di copertura del servizio con telecamere BSD</t>
        </is>
      </c>
      <c r="J4755" s="20" t="n"/>
      <c r="K4755" s="20" t="n"/>
      <c r="L4755" s="20" t="n"/>
      <c r="M4755" s="20" t="n"/>
      <c r="N4755" s="21">
        <f>IF($A4755="","",IFERROR(VALUE($K4755)/VALUE($L4755),IFERROR(VALUE($J4755),0)))</f>
        <v/>
      </c>
      <c r="O4755" s="21">
        <f>IF($A4755="",0,IF(OR($S4755&lt;&gt;1,COUNTA($J4755:$M4755)=0),0,IF(SUMPRODUCT(MAX(($C$5:$C$6173=$C4755)*($D$5:$D$6173=$D4755)*($S$5:$S$6173=1)*IFERROR($N$5:$N$6173*1,0)))&gt;0,ROUND($H4755*($N4755/SUMPRODUCT(MAX(($C$5:$C$6173=$C4755)*($D$5:$D$6173=$D4755)*($S$5:$S$6173=1)*IFERROR($N$5:$N$6173*1,0)))),4),0)))</f>
        <v/>
      </c>
      <c r="P4755" s="10" t="inlineStr">
        <is>
          <t>Autobus attrezzati con telecamere BSD / Autobus totali in offerta, incluse scorte</t>
        </is>
      </c>
      <c r="Q4755" s="21">
        <f>IF($A4755="","",$A4755&amp;"|"&amp;$C4755)</f>
        <v/>
      </c>
      <c r="R4755" s="21">
        <f>IF($A4755="","",$A4755&amp;"|"&amp;$C4755&amp;"|"&amp;$D4755)</f>
        <v/>
      </c>
      <c r="S4755" s="21">
        <f>IF($A4755="","",IFERROR(INDEX(Offerte!$D$2:$D$200,MATCH($Q4755,Offerte!$L$2:$L$200,0)),0))</f>
        <v/>
      </c>
      <c r="T4755" s="21">
        <f>IF($A4755="","",IFERROR(INDEX(Offerte!$G$2:$G$200,MATCH($Q4755,Offerte!$L$2:$L$200,0)),"NO"))</f>
        <v/>
      </c>
    </row>
    <row r="4756">
      <c r="A4756" s="10">
        <f>IF(Offerte!$A155="","",Offerte!$A155)</f>
        <v/>
      </c>
      <c r="B4756" s="10">
        <f>IF(Offerte!$A155="","",Offerte!$B155)</f>
        <v/>
      </c>
      <c r="C4756" s="10">
        <f>IF(Offerte!$A155="","",Offerte!$C155)</f>
        <v/>
      </c>
      <c r="D4756" s="10" t="inlineStr">
        <is>
          <t>C.1.2</t>
        </is>
      </c>
      <c r="E4756" s="10" t="inlineStr">
        <is>
          <t>C</t>
        </is>
      </c>
      <c r="F4756" s="10" t="inlineStr">
        <is>
          <t>Q</t>
        </is>
      </c>
      <c r="G4756" s="10" t="inlineStr">
        <is>
          <t>higher</t>
        </is>
      </c>
      <c r="H4756" s="10" t="n">
        <v>2</v>
      </c>
      <c r="I4756" s="10" t="inlineStr">
        <is>
          <t>Tasso di copertura del servizio con telecamere ADAS</t>
        </is>
      </c>
      <c r="J4756" s="20" t="n"/>
      <c r="K4756" s="20" t="n"/>
      <c r="L4756" s="20" t="n"/>
      <c r="M4756" s="20" t="n"/>
      <c r="N4756" s="21">
        <f>IF($A4756="","",IFERROR(VALUE($K4756)/VALUE($L4756),IFERROR(VALUE($J4756),0)))</f>
        <v/>
      </c>
      <c r="O4756" s="21">
        <f>IF($A4756="",0,IF(OR($S4756&lt;&gt;1,COUNTA($J4756:$M4756)=0),0,IF(SUMPRODUCT(MAX(($C$5:$C$6173=$C4756)*($D$5:$D$6173=$D4756)*($S$5:$S$6173=1)*IFERROR($N$5:$N$6173*1,0)))&gt;0,ROUND($H4756*($N4756/SUMPRODUCT(MAX(($C$5:$C$6173=$C4756)*($D$5:$D$6173=$D4756)*($S$5:$S$6173=1)*IFERROR($N$5:$N$6173*1,0)))),4),0)))</f>
        <v/>
      </c>
      <c r="P4756" s="10" t="inlineStr">
        <is>
          <t>Autobus attrezzati con telecamere ADAS / Autobus totali in offerta, incluse scorte</t>
        </is>
      </c>
      <c r="Q4756" s="21">
        <f>IF($A4756="","",$A4756&amp;"|"&amp;$C4756)</f>
        <v/>
      </c>
      <c r="R4756" s="21">
        <f>IF($A4756="","",$A4756&amp;"|"&amp;$C4756&amp;"|"&amp;$D4756)</f>
        <v/>
      </c>
      <c r="S4756" s="21">
        <f>IF($A4756="","",IFERROR(INDEX(Offerte!$D$2:$D$200,MATCH($Q4756,Offerte!$L$2:$L$200,0)),0))</f>
        <v/>
      </c>
      <c r="T4756" s="21">
        <f>IF($A4756="","",IFERROR(INDEX(Offerte!$G$2:$G$200,MATCH($Q4756,Offerte!$L$2:$L$200,0)),"NO"))</f>
        <v/>
      </c>
    </row>
    <row r="4757">
      <c r="A4757" s="10">
        <f>IF(Offerte!$A155="","",Offerte!$A155)</f>
        <v/>
      </c>
      <c r="B4757" s="10">
        <f>IF(Offerte!$A155="","",Offerte!$B155)</f>
        <v/>
      </c>
      <c r="C4757" s="10">
        <f>IF(Offerte!$A155="","",Offerte!$C155)</f>
        <v/>
      </c>
      <c r="D4757" s="10" t="inlineStr">
        <is>
          <t>C.2.1</t>
        </is>
      </c>
      <c r="E4757" s="10" t="inlineStr">
        <is>
          <t>C</t>
        </is>
      </c>
      <c r="F4757" s="10" t="inlineStr">
        <is>
          <t>Q</t>
        </is>
      </c>
      <c r="G4757" s="10" t="inlineStr">
        <is>
          <t>higher</t>
        </is>
      </c>
      <c r="H4757" s="10" t="n">
        <v>3</v>
      </c>
      <c r="I4757" s="10" t="inlineStr">
        <is>
          <t>Tasso di copertura del servizio con telecamere di bordo di videosorveglianza</t>
        </is>
      </c>
      <c r="J4757" s="20" t="n"/>
      <c r="K4757" s="20" t="n"/>
      <c r="L4757" s="20" t="n"/>
      <c r="M4757" s="20" t="n"/>
      <c r="N4757" s="21">
        <f>IF($A4757="","",IFERROR(VALUE($K4757)/VALUE($L4757),IFERROR(VALUE($J4757),0)))</f>
        <v/>
      </c>
      <c r="O4757" s="21">
        <f>IF($A4757="",0,IF(OR($S4757&lt;&gt;1,COUNTA($J4757:$M4757)=0),0,IF(SUMPRODUCT(MAX(($C$5:$C$6173=$C4757)*($D$5:$D$6173=$D4757)*($S$5:$S$6173=1)*IFERROR($N$5:$N$6173*1,0)))&gt;0,ROUND($H4757*($N4757/SUMPRODUCT(MAX(($C$5:$C$6173=$C4757)*($D$5:$D$6173=$D4757)*($S$5:$S$6173=1)*IFERROR($N$5:$N$6173*1,0)))),4),0)))</f>
        <v/>
      </c>
      <c r="P4757" s="10" t="inlineStr">
        <is>
          <t>Autobus attrezzati con videosorveglianza / Autobus totali in offerta, incluse scorte</t>
        </is>
      </c>
      <c r="Q4757" s="21">
        <f>IF($A4757="","",$A4757&amp;"|"&amp;$C4757)</f>
        <v/>
      </c>
      <c r="R4757" s="21">
        <f>IF($A4757="","",$A4757&amp;"|"&amp;$C4757&amp;"|"&amp;$D4757)</f>
        <v/>
      </c>
      <c r="S4757" s="21">
        <f>IF($A4757="","",IFERROR(INDEX(Offerte!$D$2:$D$200,MATCH($Q4757,Offerte!$L$2:$L$200,0)),0))</f>
        <v/>
      </c>
      <c r="T4757" s="21">
        <f>IF($A4757="","",IFERROR(INDEX(Offerte!$G$2:$G$200,MATCH($Q4757,Offerte!$L$2:$L$200,0)),"NO"))</f>
        <v/>
      </c>
    </row>
    <row r="4758">
      <c r="A4758" s="10">
        <f>IF(Offerte!$A155="","",Offerte!$A155)</f>
        <v/>
      </c>
      <c r="B4758" s="10">
        <f>IF(Offerte!$A155="","",Offerte!$B155)</f>
        <v/>
      </c>
      <c r="C4758" s="10">
        <f>IF(Offerte!$A155="","",Offerte!$C155)</f>
        <v/>
      </c>
      <c r="D4758" s="10" t="inlineStr">
        <is>
          <t>C.2.2</t>
        </is>
      </c>
      <c r="E4758" s="10" t="inlineStr">
        <is>
          <t>C</t>
        </is>
      </c>
      <c r="F4758" s="10" t="inlineStr">
        <is>
          <t>T</t>
        </is>
      </c>
      <c r="G4758" s="10" t="inlineStr">
        <is>
          <t>tabular</t>
        </is>
      </c>
      <c r="H4758" s="10" t="n">
        <v>1</v>
      </c>
      <c r="I4758" s="10" t="inlineStr">
        <is>
          <t>Software video/audio analisi per situazioni di pericolo</t>
        </is>
      </c>
      <c r="J4758" s="20" t="n"/>
      <c r="K4758" s="20" t="n"/>
      <c r="L4758" s="20" t="n"/>
      <c r="M4758" s="20" t="n"/>
      <c r="N4758" s="21">
        <f>IF($A4758="","",IF(IFERROR(VALUE($M4758),0)=1,1,0))</f>
        <v/>
      </c>
      <c r="O4758" s="21">
        <f>IF($A4758="",0,IF(OR($S4758&lt;&gt;1,COUNTA($J4758:$M4758)=0),0,IF($N4758=1,$H4758,0)))</f>
        <v/>
      </c>
      <c r="P4758" s="10" t="inlineStr">
        <is>
          <t>sì/no</t>
        </is>
      </c>
      <c r="Q4758" s="21">
        <f>IF($A4758="","",$A4758&amp;"|"&amp;$C4758)</f>
        <v/>
      </c>
      <c r="R4758" s="21">
        <f>IF($A4758="","",$A4758&amp;"|"&amp;$C4758&amp;"|"&amp;$D4758)</f>
        <v/>
      </c>
      <c r="S4758" s="21">
        <f>IF($A4758="","",IFERROR(INDEX(Offerte!$D$2:$D$200,MATCH($Q4758,Offerte!$L$2:$L$200,0)),0))</f>
        <v/>
      </c>
      <c r="T4758" s="21">
        <f>IF($A4758="","",IFERROR(INDEX(Offerte!$G$2:$G$200,MATCH($Q4758,Offerte!$L$2:$L$200,0)),"NO"))</f>
        <v/>
      </c>
    </row>
    <row r="4759">
      <c r="A4759" s="10">
        <f>IF(Offerte!$A155="","",Offerte!$A155)</f>
        <v/>
      </c>
      <c r="B4759" s="10">
        <f>IF(Offerte!$A155="","",Offerte!$B155)</f>
        <v/>
      </c>
      <c r="C4759" s="10">
        <f>IF(Offerte!$A155="","",Offerte!$C155)</f>
        <v/>
      </c>
      <c r="D4759" s="10" t="inlineStr">
        <is>
          <t>C.2.3</t>
        </is>
      </c>
      <c r="E4759" s="10" t="inlineStr">
        <is>
          <t>C</t>
        </is>
      </c>
      <c r="F4759" s="10" t="inlineStr">
        <is>
          <t>T</t>
        </is>
      </c>
      <c r="G4759" s="10" t="inlineStr">
        <is>
          <t>tabular</t>
        </is>
      </c>
      <c r="H4759" s="10" t="n">
        <v>1</v>
      </c>
      <c r="I4759" s="10" t="inlineStr">
        <is>
          <t>Collegamento con centrale qualificata di pronto intervento</t>
        </is>
      </c>
      <c r="J4759" s="20" t="n"/>
      <c r="K4759" s="20" t="n"/>
      <c r="L4759" s="20" t="n"/>
      <c r="M4759" s="20" t="n"/>
      <c r="N4759" s="21">
        <f>IF($A4759="","",IF(IFERROR(VALUE($M4759),0)=1,1,0))</f>
        <v/>
      </c>
      <c r="O4759" s="21">
        <f>IF($A4759="",0,IF(OR($S4759&lt;&gt;1,COUNTA($J4759:$M4759)=0),0,IF($N4759=1,$H4759,0)))</f>
        <v/>
      </c>
      <c r="P4759" s="10" t="inlineStr">
        <is>
          <t>sì/no</t>
        </is>
      </c>
      <c r="Q4759" s="21">
        <f>IF($A4759="","",$A4759&amp;"|"&amp;$C4759)</f>
        <v/>
      </c>
      <c r="R4759" s="21">
        <f>IF($A4759="","",$A4759&amp;"|"&amp;$C4759&amp;"|"&amp;$D4759)</f>
        <v/>
      </c>
      <c r="S4759" s="21">
        <f>IF($A4759="","",IFERROR(INDEX(Offerte!$D$2:$D$200,MATCH($Q4759,Offerte!$L$2:$L$200,0)),0))</f>
        <v/>
      </c>
      <c r="T4759" s="21">
        <f>IF($A4759="","",IFERROR(INDEX(Offerte!$G$2:$G$200,MATCH($Q4759,Offerte!$L$2:$L$200,0)),"NO"))</f>
        <v/>
      </c>
    </row>
    <row r="4760">
      <c r="A4760" s="10">
        <f>IF(Offerte!$A155="","",Offerte!$A155)</f>
        <v/>
      </c>
      <c r="B4760" s="10">
        <f>IF(Offerte!$A155="","",Offerte!$B155)</f>
        <v/>
      </c>
      <c r="C4760" s="10">
        <f>IF(Offerte!$A155="","",Offerte!$C155)</f>
        <v/>
      </c>
      <c r="D4760" s="10" t="inlineStr">
        <is>
          <t>C.2.4</t>
        </is>
      </c>
      <c r="E4760" s="10" t="inlineStr">
        <is>
          <t>C</t>
        </is>
      </c>
      <c r="F4760" s="10" t="inlineStr">
        <is>
          <t>Q</t>
        </is>
      </c>
      <c r="G4760" s="10" t="inlineStr">
        <is>
          <t>higher</t>
        </is>
      </c>
      <c r="H4760" s="10" t="n">
        <v>1</v>
      </c>
      <c r="I4760" s="10" t="inlineStr">
        <is>
          <t>Tasso di copertura del servizio con dispositivi per la chiamata di emergenza del conducente</t>
        </is>
      </c>
      <c r="J4760" s="20" t="n"/>
      <c r="K4760" s="20" t="n"/>
      <c r="L4760" s="20" t="n"/>
      <c r="M4760" s="20" t="n"/>
      <c r="N4760" s="21">
        <f>IF($A4760="","",IFERROR(VALUE($K4760)/VALUE($L4760),IFERROR(VALUE($J4760),0)))</f>
        <v/>
      </c>
      <c r="O4760" s="21">
        <f>IF($A4760="",0,IF(OR($S4760&lt;&gt;1,COUNTA($J4760:$M4760)=0),0,IF(SUMPRODUCT(MAX(($C$5:$C$6173=$C4760)*($D$5:$D$6173=$D4760)*($S$5:$S$6173=1)*IFERROR($N$5:$N$6173*1,0)))&gt;0,ROUND($H4760*($N4760/SUMPRODUCT(MAX(($C$5:$C$6173=$C4760)*($D$5:$D$6173=$D4760)*($S$5:$S$6173=1)*IFERROR($N$5:$N$6173*1,0)))),4),0)))</f>
        <v/>
      </c>
      <c r="P4760" s="10" t="inlineStr">
        <is>
          <t>Autobus attrezzati con chiamata di emergenza / Autobus totali in offerta, incluse scorte</t>
        </is>
      </c>
      <c r="Q4760" s="21">
        <f>IF($A4760="","",$A4760&amp;"|"&amp;$C4760)</f>
        <v/>
      </c>
      <c r="R4760" s="21">
        <f>IF($A4760="","",$A4760&amp;"|"&amp;$C4760&amp;"|"&amp;$D4760)</f>
        <v/>
      </c>
      <c r="S4760" s="21">
        <f>IF($A4760="","",IFERROR(INDEX(Offerte!$D$2:$D$200,MATCH($Q4760,Offerte!$L$2:$L$200,0)),0))</f>
        <v/>
      </c>
      <c r="T4760" s="21">
        <f>IF($A4760="","",IFERROR(INDEX(Offerte!$G$2:$G$200,MATCH($Q4760,Offerte!$L$2:$L$200,0)),"NO"))</f>
        <v/>
      </c>
    </row>
    <row r="4761">
      <c r="A4761" s="10">
        <f>IF(Offerte!$A155="","",Offerte!$A155)</f>
        <v/>
      </c>
      <c r="B4761" s="10">
        <f>IF(Offerte!$A155="","",Offerte!$B155)</f>
        <v/>
      </c>
      <c r="C4761" s="10">
        <f>IF(Offerte!$A155="","",Offerte!$C155)</f>
        <v/>
      </c>
      <c r="D4761" s="10" t="inlineStr">
        <is>
          <t>C.3.1</t>
        </is>
      </c>
      <c r="E4761" s="10" t="inlineStr">
        <is>
          <t>C</t>
        </is>
      </c>
      <c r="F4761" s="10" t="inlineStr">
        <is>
          <t>Q</t>
        </is>
      </c>
      <c r="G4761" s="10" t="inlineStr">
        <is>
          <t>higher</t>
        </is>
      </c>
      <c r="H4761" s="10" t="n">
        <v>2</v>
      </c>
      <c r="I4761" s="10" t="inlineStr">
        <is>
          <t>Tasso di copertura del servizio con dispositivi di informazione dinamica a bordo mezzo</t>
        </is>
      </c>
      <c r="J4761" s="20" t="n"/>
      <c r="K4761" s="20" t="n"/>
      <c r="L4761" s="20" t="n"/>
      <c r="M4761" s="20" t="n"/>
      <c r="N4761" s="21">
        <f>IF($A4761="","",IFERROR(VALUE($K4761)/VALUE($L4761),IFERROR(VALUE($J4761),0)))</f>
        <v/>
      </c>
      <c r="O4761" s="21">
        <f>IF($A4761="",0,IF(OR($S4761&lt;&gt;1,COUNTA($J4761:$M4761)=0),0,IF(SUMPRODUCT(MAX(($C$5:$C$6173=$C4761)*($D$5:$D$6173=$D4761)*($S$5:$S$6173=1)*IFERROR($N$5:$N$6173*1,0)))&gt;0,ROUND($H4761*($N4761/SUMPRODUCT(MAX(($C$5:$C$6173=$C4761)*($D$5:$D$6173=$D4761)*($S$5:$S$6173=1)*IFERROR($N$5:$N$6173*1,0)))),4),0)))</f>
        <v/>
      </c>
      <c r="P4761" s="10" t="inlineStr">
        <is>
          <t>Autobus con monitor e indicatori vocali / Autobus totali in offerta, incluse scorte</t>
        </is>
      </c>
      <c r="Q4761" s="21">
        <f>IF($A4761="","",$A4761&amp;"|"&amp;$C4761)</f>
        <v/>
      </c>
      <c r="R4761" s="21">
        <f>IF($A4761="","",$A4761&amp;"|"&amp;$C4761&amp;"|"&amp;$D4761)</f>
        <v/>
      </c>
      <c r="S4761" s="21">
        <f>IF($A4761="","",IFERROR(INDEX(Offerte!$D$2:$D$200,MATCH($Q4761,Offerte!$L$2:$L$200,0)),0))</f>
        <v/>
      </c>
      <c r="T4761" s="21">
        <f>IF($A4761="","",IFERROR(INDEX(Offerte!$G$2:$G$200,MATCH($Q4761,Offerte!$L$2:$L$200,0)),"NO"))</f>
        <v/>
      </c>
    </row>
    <row r="4762">
      <c r="A4762" s="10">
        <f>IF(Offerte!$A155="","",Offerte!$A155)</f>
        <v/>
      </c>
      <c r="B4762" s="10">
        <f>IF(Offerte!$A155="","",Offerte!$B155)</f>
        <v/>
      </c>
      <c r="C4762" s="10">
        <f>IF(Offerte!$A155="","",Offerte!$C155)</f>
        <v/>
      </c>
      <c r="D4762" s="10" t="inlineStr">
        <is>
          <t>C.3.2</t>
        </is>
      </c>
      <c r="E4762" s="10" t="inlineStr">
        <is>
          <t>C</t>
        </is>
      </c>
      <c r="F4762" s="10" t="inlineStr">
        <is>
          <t>T</t>
        </is>
      </c>
      <c r="G4762" s="10" t="inlineStr">
        <is>
          <t>tabular</t>
        </is>
      </c>
      <c r="H4762" s="10" t="n">
        <v>2</v>
      </c>
      <c r="I4762" s="10" t="inlineStr">
        <is>
          <t>Informazioni a bordo su coincidenze ai nodi</t>
        </is>
      </c>
      <c r="J4762" s="20" t="n"/>
      <c r="K4762" s="20" t="n"/>
      <c r="L4762" s="20" t="n"/>
      <c r="M4762" s="20" t="n"/>
      <c r="N4762" s="21">
        <f>IF($A4762="","",IF(IFERROR(VALUE($M4762),0)=1,1,0))</f>
        <v/>
      </c>
      <c r="O4762" s="21">
        <f>IF($A4762="",0,IF(OR($S4762&lt;&gt;1,COUNTA($J4762:$M4762)=0),0,IF(AND($N4762=1,IFERROR(SUMIFS($N$5:$N$6173,$Q$5:$Q$6173,$Q4762,$D$5:$D$6173,"C.3.1"),0)&gt;=0.5),$H4762,0)))</f>
        <v/>
      </c>
      <c r="P4762" s="10" t="inlineStr">
        <is>
          <t>Dipende da C.3.1 &gt;= 0.5</t>
        </is>
      </c>
      <c r="Q4762" s="21">
        <f>IF($A4762="","",$A4762&amp;"|"&amp;$C4762)</f>
        <v/>
      </c>
      <c r="R4762" s="21">
        <f>IF($A4762="","",$A4762&amp;"|"&amp;$C4762&amp;"|"&amp;$D4762)</f>
        <v/>
      </c>
      <c r="S4762" s="21">
        <f>IF($A4762="","",IFERROR(INDEX(Offerte!$D$2:$D$200,MATCH($Q4762,Offerte!$L$2:$L$200,0)),0))</f>
        <v/>
      </c>
      <c r="T4762" s="21">
        <f>IF($A4762="","",IFERROR(INDEX(Offerte!$G$2:$G$200,MATCH($Q4762,Offerte!$L$2:$L$200,0)),"NO"))</f>
        <v/>
      </c>
    </row>
    <row r="4763">
      <c r="A4763" s="10">
        <f>IF(Offerte!$A155="","",Offerte!$A155)</f>
        <v/>
      </c>
      <c r="B4763" s="10">
        <f>IF(Offerte!$A155="","",Offerte!$B155)</f>
        <v/>
      </c>
      <c r="C4763" s="10">
        <f>IF(Offerte!$A155="","",Offerte!$C155)</f>
        <v/>
      </c>
      <c r="D4763" s="10" t="inlineStr">
        <is>
          <t>D.1.1</t>
        </is>
      </c>
      <c r="E4763" s="10" t="inlineStr">
        <is>
          <t>D</t>
        </is>
      </c>
      <c r="F4763" s="10" t="inlineStr">
        <is>
          <t>Q</t>
        </is>
      </c>
      <c r="G4763" s="10" t="inlineStr">
        <is>
          <t>higher</t>
        </is>
      </c>
      <c r="H4763" s="10" t="n">
        <v>3</v>
      </c>
      <c r="I4763" s="10" t="inlineStr">
        <is>
          <t>Installazione di pensiline</t>
        </is>
      </c>
      <c r="J4763" s="20" t="n"/>
      <c r="K4763" s="20" t="n"/>
      <c r="L4763" s="20" t="n"/>
      <c r="M4763" s="20" t="n"/>
      <c r="N4763" s="21">
        <f>IF($A4763="","",IFERROR(VALUE($J4763),0))</f>
        <v/>
      </c>
      <c r="O4763" s="21">
        <f>IF($A4763="",0,IF(OR($S4763&lt;&gt;1,COUNTA($J4763:$M4763)=0),0,IF(SUMPRODUCT(MAX(($C$5:$C$6173=$C4763)*($D$5:$D$6173=$D4763)*($S$5:$S$6173=1)*IFERROR($N$5:$N$6173*1,0)))&gt;0,ROUND($H4763*($N4763/SUMPRODUCT(MAX(($C$5:$C$6173=$C4763)*($D$5:$D$6173=$D4763)*($S$5:$S$6173=1)*IFERROR($N$5:$N$6173*1,0)))),4),0)))</f>
        <v/>
      </c>
      <c r="P4763" s="10" t="inlineStr">
        <is>
          <t>fermate</t>
        </is>
      </c>
      <c r="Q4763" s="21">
        <f>IF($A4763="","",$A4763&amp;"|"&amp;$C4763)</f>
        <v/>
      </c>
      <c r="R4763" s="21">
        <f>IF($A4763="","",$A4763&amp;"|"&amp;$C4763&amp;"|"&amp;$D4763)</f>
        <v/>
      </c>
      <c r="S4763" s="21">
        <f>IF($A4763="","",IFERROR(INDEX(Offerte!$D$2:$D$200,MATCH($Q4763,Offerte!$L$2:$L$200,0)),0))</f>
        <v/>
      </c>
      <c r="T4763" s="21">
        <f>IF($A4763="","",IFERROR(INDEX(Offerte!$G$2:$G$200,MATCH($Q4763,Offerte!$L$2:$L$200,0)),"NO"))</f>
        <v/>
      </c>
    </row>
    <row r="4764">
      <c r="A4764" s="10">
        <f>IF(Offerte!$A155="","",Offerte!$A155)</f>
        <v/>
      </c>
      <c r="B4764" s="10">
        <f>IF(Offerte!$A155="","",Offerte!$B155)</f>
        <v/>
      </c>
      <c r="C4764" s="10">
        <f>IF(Offerte!$A155="","",Offerte!$C155)</f>
        <v/>
      </c>
      <c r="D4764" s="10" t="inlineStr">
        <is>
          <t>D.1.2</t>
        </is>
      </c>
      <c r="E4764" s="10" t="inlineStr">
        <is>
          <t>D</t>
        </is>
      </c>
      <c r="F4764" s="10" t="inlineStr">
        <is>
          <t>Q</t>
        </is>
      </c>
      <c r="G4764" s="10" t="inlineStr">
        <is>
          <t>higher</t>
        </is>
      </c>
      <c r="H4764" s="10" t="n">
        <v>3</v>
      </c>
      <c r="I4764" s="10" t="inlineStr">
        <is>
          <t>Installazione di paline di fermata conformi alla DGR 581/2023</t>
        </is>
      </c>
      <c r="J4764" s="20" t="n"/>
      <c r="K4764" s="20" t="n"/>
      <c r="L4764" s="20" t="n"/>
      <c r="M4764" s="20" t="n"/>
      <c r="N4764" s="21">
        <f>IF($A4764="","",IFERROR(VALUE($J4764),0))</f>
        <v/>
      </c>
      <c r="O4764" s="21">
        <f>IF($A4764="",0,IF(OR($S4764&lt;&gt;1,COUNTA($J4764:$M4764)=0),0,IF(SUMPRODUCT(MAX(($C$5:$C$6173=$C4764)*($D$5:$D$6173=$D4764)*($S$5:$S$6173=1)*IFERROR($N$5:$N$6173*1,0)))&gt;0,ROUND($H4764*($N4764/SUMPRODUCT(MAX(($C$5:$C$6173=$C4764)*($D$5:$D$6173=$D4764)*($S$5:$S$6173=1)*IFERROR($N$5:$N$6173*1,0)))),4),0)))</f>
        <v/>
      </c>
      <c r="P4764" s="10" t="inlineStr">
        <is>
          <t>fermate</t>
        </is>
      </c>
      <c r="Q4764" s="21">
        <f>IF($A4764="","",$A4764&amp;"|"&amp;$C4764)</f>
        <v/>
      </c>
      <c r="R4764" s="21">
        <f>IF($A4764="","",$A4764&amp;"|"&amp;$C4764&amp;"|"&amp;$D4764)</f>
        <v/>
      </c>
      <c r="S4764" s="21">
        <f>IF($A4764="","",IFERROR(INDEX(Offerte!$D$2:$D$200,MATCH($Q4764,Offerte!$L$2:$L$200,0)),0))</f>
        <v/>
      </c>
      <c r="T4764" s="21">
        <f>IF($A4764="","",IFERROR(INDEX(Offerte!$G$2:$G$200,MATCH($Q4764,Offerte!$L$2:$L$200,0)),"NO"))</f>
        <v/>
      </c>
    </row>
    <row r="4765">
      <c r="A4765" s="10">
        <f>IF(Offerte!$A155="","",Offerte!$A155)</f>
        <v/>
      </c>
      <c r="B4765" s="10">
        <f>IF(Offerte!$A155="","",Offerte!$B155)</f>
        <v/>
      </c>
      <c r="C4765" s="10">
        <f>IF(Offerte!$A155="","",Offerte!$C155)</f>
        <v/>
      </c>
      <c r="D4765" s="10" t="inlineStr">
        <is>
          <t>D.1.3</t>
        </is>
      </c>
      <c r="E4765" s="10" t="inlineStr">
        <is>
          <t>D</t>
        </is>
      </c>
      <c r="F4765" s="10" t="inlineStr">
        <is>
          <t>Q</t>
        </is>
      </c>
      <c r="G4765" s="10" t="inlineStr">
        <is>
          <t>higher</t>
        </is>
      </c>
      <c r="H4765" s="10" t="n">
        <v>2</v>
      </c>
      <c r="I4765" s="10" t="inlineStr">
        <is>
          <t>Display informativi connessi alle fermate</t>
        </is>
      </c>
      <c r="J4765" s="20" t="n"/>
      <c r="K4765" s="20" t="n"/>
      <c r="L4765" s="20" t="n"/>
      <c r="M4765" s="20" t="n"/>
      <c r="N4765" s="21">
        <f>IF($A4765="","",IFERROR(VALUE($J4765),0))</f>
        <v/>
      </c>
      <c r="O4765" s="21">
        <f>IF($A4765="",0,IF(OR($S4765&lt;&gt;1,COUNTA($J4765:$M4765)=0),0,IF(SUMPRODUCT(MAX(($C$5:$C$6173=$C4765)*($D$5:$D$6173=$D4765)*($S$5:$S$6173=1)*IFERROR($N$5:$N$6173*1,0)))&gt;0,ROUND($H4765*($N4765/SUMPRODUCT(MAX(($C$5:$C$6173=$C4765)*($D$5:$D$6173=$D4765)*($S$5:$S$6173=1)*IFERROR($N$5:$N$6173*1,0)))),4),0)))</f>
        <v/>
      </c>
      <c r="P4765" s="10" t="inlineStr">
        <is>
          <t>fermate</t>
        </is>
      </c>
      <c r="Q4765" s="21">
        <f>IF($A4765="","",$A4765&amp;"|"&amp;$C4765)</f>
        <v/>
      </c>
      <c r="R4765" s="21">
        <f>IF($A4765="","",$A4765&amp;"|"&amp;$C4765&amp;"|"&amp;$D4765)</f>
        <v/>
      </c>
      <c r="S4765" s="21">
        <f>IF($A4765="","",IFERROR(INDEX(Offerte!$D$2:$D$200,MATCH($Q4765,Offerte!$L$2:$L$200,0)),0))</f>
        <v/>
      </c>
      <c r="T4765" s="21">
        <f>IF($A4765="","",IFERROR(INDEX(Offerte!$G$2:$G$200,MATCH($Q4765,Offerte!$L$2:$L$200,0)),"NO"))</f>
        <v/>
      </c>
    </row>
    <row r="4766">
      <c r="A4766" s="10">
        <f>IF(Offerte!$A155="","",Offerte!$A155)</f>
        <v/>
      </c>
      <c r="B4766" s="10">
        <f>IF(Offerte!$A155="","",Offerte!$B155)</f>
        <v/>
      </c>
      <c r="C4766" s="10">
        <f>IF(Offerte!$A155="","",Offerte!$C155)</f>
        <v/>
      </c>
      <c r="D4766" s="10" t="inlineStr">
        <is>
          <t>D.2.1</t>
        </is>
      </c>
      <c r="E4766" s="10" t="inlineStr">
        <is>
          <t>D</t>
        </is>
      </c>
      <c r="F4766" s="10" t="inlineStr">
        <is>
          <t>Q</t>
        </is>
      </c>
      <c r="G4766" s="10" t="inlineStr">
        <is>
          <t>higher</t>
        </is>
      </c>
      <c r="H4766" s="10" t="n">
        <v>2</v>
      </c>
      <c r="I4766" s="10" t="inlineStr">
        <is>
          <t>Segnali tattili Loges-Vet-Evolution</t>
        </is>
      </c>
      <c r="J4766" s="20" t="n"/>
      <c r="K4766" s="20" t="n"/>
      <c r="L4766" s="20" t="n"/>
      <c r="M4766" s="20" t="n"/>
      <c r="N4766" s="21">
        <f>IF($A4766="","",IFERROR(VALUE($J4766),0))</f>
        <v/>
      </c>
      <c r="O4766" s="21">
        <f>IF($A4766="",0,IF(OR($S4766&lt;&gt;1,COUNTA($J4766:$M4766)=0),0,IF(SUMPRODUCT(MAX(($C$5:$C$6173=$C4766)*($D$5:$D$6173=$D4766)*($S$5:$S$6173=1)*IFERROR($N$5:$N$6173*1,0)))&gt;0,ROUND($H4766*($N4766/SUMPRODUCT(MAX(($C$5:$C$6173=$C4766)*($D$5:$D$6173=$D4766)*($S$5:$S$6173=1)*IFERROR($N$5:$N$6173*1,0)))),4),0)))</f>
        <v/>
      </c>
      <c r="P4766" s="10" t="inlineStr">
        <is>
          <t>fermate</t>
        </is>
      </c>
      <c r="Q4766" s="21">
        <f>IF($A4766="","",$A4766&amp;"|"&amp;$C4766)</f>
        <v/>
      </c>
      <c r="R4766" s="21">
        <f>IF($A4766="","",$A4766&amp;"|"&amp;$C4766&amp;"|"&amp;$D4766)</f>
        <v/>
      </c>
      <c r="S4766" s="21">
        <f>IF($A4766="","",IFERROR(INDEX(Offerte!$D$2:$D$200,MATCH($Q4766,Offerte!$L$2:$L$200,0)),0))</f>
        <v/>
      </c>
      <c r="T4766" s="21">
        <f>IF($A4766="","",IFERROR(INDEX(Offerte!$G$2:$G$200,MATCH($Q4766,Offerte!$L$2:$L$200,0)),"NO"))</f>
        <v/>
      </c>
    </row>
    <row r="4767">
      <c r="A4767" s="10">
        <f>IF(Offerte!$A155="","",Offerte!$A155)</f>
        <v/>
      </c>
      <c r="B4767" s="10">
        <f>IF(Offerte!$A155="","",Offerte!$B155)</f>
        <v/>
      </c>
      <c r="C4767" s="10">
        <f>IF(Offerte!$A155="","",Offerte!$C155)</f>
        <v/>
      </c>
      <c r="D4767" s="10" t="inlineStr">
        <is>
          <t>E.1.1</t>
        </is>
      </c>
      <c r="E4767" s="10" t="inlineStr">
        <is>
          <t>E</t>
        </is>
      </c>
      <c r="F4767" s="10" t="inlineStr">
        <is>
          <t>T</t>
        </is>
      </c>
      <c r="G4767" s="10" t="inlineStr">
        <is>
          <t>tabular</t>
        </is>
      </c>
      <c r="H4767" s="10" t="n">
        <v>2</v>
      </c>
      <c r="I4767" s="10" t="inlineStr">
        <is>
          <t>Mobile app con travel planner PRM</t>
        </is>
      </c>
      <c r="J4767" s="20" t="n"/>
      <c r="K4767" s="20" t="n"/>
      <c r="L4767" s="20" t="n"/>
      <c r="M4767" s="20" t="n"/>
      <c r="N4767" s="21">
        <f>IF($A4767="","",IF(IFERROR(VALUE($M4767),0)=1,1,0))</f>
        <v/>
      </c>
      <c r="O4767" s="21">
        <f>IF($A4767="",0,IF(OR($S4767&lt;&gt;1,COUNTA($J4767:$M4767)=0),0,IF($N4767=1,$H4767,0)))</f>
        <v/>
      </c>
      <c r="P4767" s="10" t="inlineStr">
        <is>
          <t>sì/no</t>
        </is>
      </c>
      <c r="Q4767" s="21">
        <f>IF($A4767="","",$A4767&amp;"|"&amp;$C4767)</f>
        <v/>
      </c>
      <c r="R4767" s="21">
        <f>IF($A4767="","",$A4767&amp;"|"&amp;$C4767&amp;"|"&amp;$D4767)</f>
        <v/>
      </c>
      <c r="S4767" s="21">
        <f>IF($A4767="","",IFERROR(INDEX(Offerte!$D$2:$D$200,MATCH($Q4767,Offerte!$L$2:$L$200,0)),0))</f>
        <v/>
      </c>
      <c r="T4767" s="21">
        <f>IF($A4767="","",IFERROR(INDEX(Offerte!$G$2:$G$200,MATCH($Q4767,Offerte!$L$2:$L$200,0)),"NO"))</f>
        <v/>
      </c>
    </row>
    <row r="4768">
      <c r="A4768" s="10">
        <f>IF(Offerte!$A155="","",Offerte!$A155)</f>
        <v/>
      </c>
      <c r="B4768" s="10">
        <f>IF(Offerte!$A155="","",Offerte!$B155)</f>
        <v/>
      </c>
      <c r="C4768" s="10">
        <f>IF(Offerte!$A155="","",Offerte!$C155)</f>
        <v/>
      </c>
      <c r="D4768" s="10" t="inlineStr">
        <is>
          <t>E.2.1</t>
        </is>
      </c>
      <c r="E4768" s="10" t="inlineStr">
        <is>
          <t>E</t>
        </is>
      </c>
      <c r="F4768" s="10" t="inlineStr">
        <is>
          <t>D</t>
        </is>
      </c>
      <c r="G4768" s="10" t="inlineStr">
        <is>
          <t>discretionary</t>
        </is>
      </c>
      <c r="H4768" s="10" t="n">
        <v>2</v>
      </c>
      <c r="I4768" s="10" t="inlineStr">
        <is>
          <t>Altre azioni informative e rapporti con gli utenti</t>
        </is>
      </c>
      <c r="J4768" s="20" t="n"/>
      <c r="K4768" s="20" t="n"/>
      <c r="L4768" s="20" t="n"/>
      <c r="M4768" s="20" t="n"/>
      <c r="N4768" s="21">
        <f>IF($A4768="","",MAX(0,MIN(1,IFERROR(VALUE($M4768),0))))</f>
        <v/>
      </c>
      <c r="O4768" s="21">
        <f>IF($A4768="",0,IF(OR($S4768&lt;&gt;1,COUNTA($J4768:$M4768)=0),0,IF(SUMPRODUCT(MAX(($C$5:$C$6173=$C4768)*($D$5:$D$6173=$D4768)*($S$5:$S$6173=1)*IFERROR($N$5:$N$6173*1,0)))&gt;0,ROUND($H4768*($N4768/SUMPRODUCT(MAX(($C$5:$C$6173=$C4768)*($D$5:$D$6173=$D4768)*($S$5:$S$6173=1)*IFERROR($N$5:$N$6173*1,0)))),4),0)))</f>
        <v/>
      </c>
      <c r="P4768" s="10" t="inlineStr">
        <is>
          <t>coeff.</t>
        </is>
      </c>
      <c r="Q4768" s="21">
        <f>IF($A4768="","",$A4768&amp;"|"&amp;$C4768)</f>
        <v/>
      </c>
      <c r="R4768" s="21">
        <f>IF($A4768="","",$A4768&amp;"|"&amp;$C4768&amp;"|"&amp;$D4768)</f>
        <v/>
      </c>
      <c r="S4768" s="21">
        <f>IF($A4768="","",IFERROR(INDEX(Offerte!$D$2:$D$200,MATCH($Q4768,Offerte!$L$2:$L$200,0)),0))</f>
        <v/>
      </c>
      <c r="T4768" s="21">
        <f>IF($A4768="","",IFERROR(INDEX(Offerte!$G$2:$G$200,MATCH($Q4768,Offerte!$L$2:$L$200,0)),"NO"))</f>
        <v/>
      </c>
    </row>
    <row r="4769">
      <c r="A4769" s="10">
        <f>IF(Offerte!$A155="","",Offerte!$A155)</f>
        <v/>
      </c>
      <c r="B4769" s="10">
        <f>IF(Offerte!$A155="","",Offerte!$B155)</f>
        <v/>
      </c>
      <c r="C4769" s="10">
        <f>IF(Offerte!$A155="","",Offerte!$C155)</f>
        <v/>
      </c>
      <c r="D4769" s="10" t="inlineStr">
        <is>
          <t>F.1.1</t>
        </is>
      </c>
      <c r="E4769" s="10" t="inlineStr">
        <is>
          <t>F</t>
        </is>
      </c>
      <c r="F4769" s="10" t="inlineStr">
        <is>
          <t>Q</t>
        </is>
      </c>
      <c r="G4769" s="10" t="inlineStr">
        <is>
          <t>lower</t>
        </is>
      </c>
      <c r="H4769" s="10" t="n">
        <v>7</v>
      </c>
      <c r="I4769" s="10" t="inlineStr">
        <is>
          <t>Performance ambientali del parco mezzi adibito al servizio - I_CEA</t>
        </is>
      </c>
      <c r="J4769" s="20" t="n"/>
      <c r="K4769" s="20" t="n"/>
      <c r="L4769" s="20" t="n"/>
      <c r="M4769" s="20" t="n"/>
      <c r="N4769" s="21">
        <f>IF($A4769="","",IFERROR(VALUE($J4769),0))</f>
        <v/>
      </c>
      <c r="O4769" s="21">
        <f>IF($A4769="",0,IF(OR($S4769&lt;&gt;1,COUNTA($J4769:$M4769)=0),0,IF(AND(IFERROR(AGGREGATE(15,6,$N$5:$N$6173/(($C$5:$C$6173=$C4769)*($D$5:$D$6173=$D4769)*($S$5:$S$6173=1)*($N$5:$N$6173&gt;0)),1),0)&gt;0,$N4769&gt;0),ROUND($H4769*(IFERROR(AGGREGATE(15,6,$N$5:$N$6173/(($C$5:$C$6173=$C4769)*($D$5:$D$6173=$D4769)*($S$5:$S$6173=1)*($N$5:$N$6173&gt;0)),1),0)/$N4769),4),0)))</f>
        <v/>
      </c>
      <c r="P4769" s="10" t="inlineStr">
        <is>
          <t>indice</t>
        </is>
      </c>
      <c r="Q4769" s="21">
        <f>IF($A4769="","",$A4769&amp;"|"&amp;$C4769)</f>
        <v/>
      </c>
      <c r="R4769" s="21">
        <f>IF($A4769="","",$A4769&amp;"|"&amp;$C4769&amp;"|"&amp;$D4769)</f>
        <v/>
      </c>
      <c r="S4769" s="21">
        <f>IF($A4769="","",IFERROR(INDEX(Offerte!$D$2:$D$200,MATCH($Q4769,Offerte!$L$2:$L$200,0)),0))</f>
        <v/>
      </c>
      <c r="T4769" s="21">
        <f>IF($A4769="","",IFERROR(INDEX(Offerte!$G$2:$G$200,MATCH($Q4769,Offerte!$L$2:$L$200,0)),"NO"))</f>
        <v/>
      </c>
    </row>
    <row r="4770">
      <c r="A4770" s="10">
        <f>IF(Offerte!$A155="","",Offerte!$A155)</f>
        <v/>
      </c>
      <c r="B4770" s="10">
        <f>IF(Offerte!$A155="","",Offerte!$B155)</f>
        <v/>
      </c>
      <c r="C4770" s="10">
        <f>IF(Offerte!$A155="","",Offerte!$C155)</f>
        <v/>
      </c>
      <c r="D4770" s="10" t="inlineStr">
        <is>
          <t>F.2.1</t>
        </is>
      </c>
      <c r="E4770" s="10" t="inlineStr">
        <is>
          <t>F</t>
        </is>
      </c>
      <c r="F4770" s="10" t="inlineStr">
        <is>
          <t>Q</t>
        </is>
      </c>
      <c r="G4770" s="10" t="inlineStr">
        <is>
          <t>higher</t>
        </is>
      </c>
      <c r="H4770" s="10" t="n">
        <v>2</v>
      </c>
      <c r="I4770" s="10" t="inlineStr">
        <is>
          <t>Tasso di copertura del servizio con dispositivi ECO-DRIVER</t>
        </is>
      </c>
      <c r="J4770" s="20" t="n"/>
      <c r="K4770" s="20" t="n"/>
      <c r="L4770" s="20" t="n"/>
      <c r="M4770" s="20" t="n"/>
      <c r="N4770" s="21">
        <f>IF($A4770="","",IFERROR(VALUE($K4770)/VALUE($L4770),IFERROR(VALUE($J4770),0)))</f>
        <v/>
      </c>
      <c r="O4770" s="21">
        <f>IF($A4770="",0,IF(OR($S4770&lt;&gt;1,COUNTA($J4770:$M4770)=0),0,IF(SUMPRODUCT(MAX(($C$5:$C$6173=$C4770)*($D$5:$D$6173=$D4770)*($S$5:$S$6173=1)*IFERROR($N$5:$N$6173*1,0)))&gt;0,ROUND($H4770*($N4770/SUMPRODUCT(MAX(($C$5:$C$6173=$C4770)*($D$5:$D$6173=$D4770)*($S$5:$S$6173=1)*IFERROR($N$5:$N$6173*1,0)))),4),0)))</f>
        <v/>
      </c>
      <c r="P4770" s="10" t="inlineStr">
        <is>
          <t>Autobus attrezzati con dispositivi ECO-DRIVER / Autobus totali in offerta, incluse scorte</t>
        </is>
      </c>
      <c r="Q4770" s="21">
        <f>IF($A4770="","",$A4770&amp;"|"&amp;$C4770)</f>
        <v/>
      </c>
      <c r="R4770" s="21">
        <f>IF($A4770="","",$A4770&amp;"|"&amp;$C4770&amp;"|"&amp;$D4770)</f>
        <v/>
      </c>
      <c r="S4770" s="21">
        <f>IF($A4770="","",IFERROR(INDEX(Offerte!$D$2:$D$200,MATCH($Q4770,Offerte!$L$2:$L$200,0)),0))</f>
        <v/>
      </c>
      <c r="T4770" s="21">
        <f>IF($A4770="","",IFERROR(INDEX(Offerte!$G$2:$G$200,MATCH($Q4770,Offerte!$L$2:$L$200,0)),"NO"))</f>
        <v/>
      </c>
    </row>
    <row r="4771">
      <c r="A4771" s="10">
        <f>IF(Offerte!$A155="","",Offerte!$A155)</f>
        <v/>
      </c>
      <c r="B4771" s="10">
        <f>IF(Offerte!$A155="","",Offerte!$B155)</f>
        <v/>
      </c>
      <c r="C4771" s="10">
        <f>IF(Offerte!$A155="","",Offerte!$C155)</f>
        <v/>
      </c>
      <c r="D4771" s="10" t="inlineStr">
        <is>
          <t>F.3.1</t>
        </is>
      </c>
      <c r="E4771" s="10" t="inlineStr">
        <is>
          <t>F</t>
        </is>
      </c>
      <c r="F4771" s="10" t="inlineStr">
        <is>
          <t>Q</t>
        </is>
      </c>
      <c r="G4771" s="10" t="inlineStr">
        <is>
          <t>higher</t>
        </is>
      </c>
      <c r="H4771" s="10" t="n">
        <v>2</v>
      </c>
      <c r="I4771" s="10" t="inlineStr">
        <is>
          <t>Autoproduzione consumi elettrici per trazione</t>
        </is>
      </c>
      <c r="J4771" s="20" t="n"/>
      <c r="K4771" s="20" t="n"/>
      <c r="L4771" s="20" t="n"/>
      <c r="M4771" s="20" t="n"/>
      <c r="N4771" s="21">
        <f>IF($A4771="","",IFERROR(VALUE($J4771),0))</f>
        <v/>
      </c>
      <c r="O4771" s="21">
        <f>IF($A4771="",0,IF(OR($S4771&lt;&gt;1,COUNTA($J4771:$M4771)=0),0,IF(SUMPRODUCT(MAX(($C$5:$C$6173=$C4771)*($D$5:$D$6173=$D4771)*($S$5:$S$6173=1)*IFERROR($N$5:$N$6173*1,0)))&gt;0,ROUND($H4771*($N4771/SUMPRODUCT(MAX(($C$5:$C$6173=$C4771)*($D$5:$D$6173=$D4771)*($S$5:$S$6173=1)*IFERROR($N$5:$N$6173*1,0)))),4),0)))</f>
        <v/>
      </c>
      <c r="P4771" s="10" t="inlineStr">
        <is>
          <t>kWh/anno</t>
        </is>
      </c>
      <c r="Q4771" s="21">
        <f>IF($A4771="","",$A4771&amp;"|"&amp;$C4771)</f>
        <v/>
      </c>
      <c r="R4771" s="21">
        <f>IF($A4771="","",$A4771&amp;"|"&amp;$C4771&amp;"|"&amp;$D4771)</f>
        <v/>
      </c>
      <c r="S4771" s="21">
        <f>IF($A4771="","",IFERROR(INDEX(Offerte!$D$2:$D$200,MATCH($Q4771,Offerte!$L$2:$L$200,0)),0))</f>
        <v/>
      </c>
      <c r="T4771" s="21">
        <f>IF($A4771="","",IFERROR(INDEX(Offerte!$G$2:$G$200,MATCH($Q4771,Offerte!$L$2:$L$200,0)),"NO"))</f>
        <v/>
      </c>
    </row>
    <row r="4772">
      <c r="A4772" s="10">
        <f>IF(Offerte!$A155="","",Offerte!$A155)</f>
        <v/>
      </c>
      <c r="B4772" s="10">
        <f>IF(Offerte!$A155="","",Offerte!$B155)</f>
        <v/>
      </c>
      <c r="C4772" s="10">
        <f>IF(Offerte!$A155="","",Offerte!$C155)</f>
        <v/>
      </c>
      <c r="D4772" s="10" t="inlineStr">
        <is>
          <t>F.4.1</t>
        </is>
      </c>
      <c r="E4772" s="10" t="inlineStr">
        <is>
          <t>F</t>
        </is>
      </c>
      <c r="F4772" s="10" t="inlineStr">
        <is>
          <t>Q</t>
        </is>
      </c>
      <c r="G4772" s="10" t="inlineStr">
        <is>
          <t>soil</t>
        </is>
      </c>
      <c r="H4772" s="10" t="n">
        <v>2</v>
      </c>
      <c r="I4772" s="10" t="inlineStr">
        <is>
          <t>Indice di consumo di suolo</t>
        </is>
      </c>
      <c r="J4772" s="20" t="n"/>
      <c r="K4772" s="20" t="n"/>
      <c r="L4772" s="20" t="n"/>
      <c r="M4772" s="20" t="n"/>
      <c r="N4772" s="21">
        <f>IF($A4772="","",IFERROR(VALUE($J4772),0))</f>
        <v/>
      </c>
      <c r="O4772" s="21">
        <f>IF($A4772="",0,IF(OR($S4772&lt;&gt;1,COUNTA($J4772:$M4772)=0),0,IF($N4772&lt;=0,$H4772,IF(SUMPRODUCT(MAX(($C$5:$C$6173=$C4772)*($D$5:$D$6173=$D4772)*($S$5:$S$6173=1)*IFERROR($N$5:$N$6173*1,0)))&gt;0,ROUND($H4772*((SUMPRODUCT(MAX(($C$5:$C$6173=$C4772)*($D$5:$D$6173=$D4772)*($S$5:$S$6173=1)*IFERROR($N$5:$N$6173*1,0)))-$N4772)/SUMPRODUCT(MAX(($C$5:$C$6173=$C4772)*($D$5:$D$6173=$D4772)*($S$5:$S$6173=1)*IFERROR($N$5:$N$6173*1,0)))),4),0))))</f>
        <v/>
      </c>
      <c r="P4772" s="10" t="inlineStr">
        <is>
          <t>m2</t>
        </is>
      </c>
      <c r="Q4772" s="21">
        <f>IF($A4772="","",$A4772&amp;"|"&amp;$C4772)</f>
        <v/>
      </c>
      <c r="R4772" s="21">
        <f>IF($A4772="","",$A4772&amp;"|"&amp;$C4772&amp;"|"&amp;$D4772)</f>
        <v/>
      </c>
      <c r="S4772" s="21">
        <f>IF($A4772="","",IFERROR(INDEX(Offerte!$D$2:$D$200,MATCH($Q4772,Offerte!$L$2:$L$200,0)),0))</f>
        <v/>
      </c>
      <c r="T4772" s="21">
        <f>IF($A4772="","",IFERROR(INDEX(Offerte!$G$2:$G$200,MATCH($Q4772,Offerte!$L$2:$L$200,0)),"NO"))</f>
        <v/>
      </c>
    </row>
    <row r="4773">
      <c r="A4773" s="10">
        <f>IF(Offerte!$A155="","",Offerte!$A155)</f>
        <v/>
      </c>
      <c r="B4773" s="10">
        <f>IF(Offerte!$A155="","",Offerte!$B155)</f>
        <v/>
      </c>
      <c r="C4773" s="10">
        <f>IF(Offerte!$A155="","",Offerte!$C155)</f>
        <v/>
      </c>
      <c r="D4773" s="10" t="inlineStr">
        <is>
          <t>F.5.1</t>
        </is>
      </c>
      <c r="E4773" s="10" t="inlineStr">
        <is>
          <t>F</t>
        </is>
      </c>
      <c r="F4773" s="10" t="inlineStr">
        <is>
          <t>T</t>
        </is>
      </c>
      <c r="G4773" s="10" t="inlineStr">
        <is>
          <t>tabular</t>
        </is>
      </c>
      <c r="H4773" s="10" t="n">
        <v>1</v>
      </c>
      <c r="I4773" s="10" t="inlineStr">
        <is>
          <t>Rendicontazione di sostenibilità ambientale</t>
        </is>
      </c>
      <c r="J4773" s="20" t="n"/>
      <c r="K4773" s="20" t="n"/>
      <c r="L4773" s="20" t="n"/>
      <c r="M4773" s="20" t="n"/>
      <c r="N4773" s="21">
        <f>IF($A4773="","",IF(IFERROR(VALUE($M4773),0)=1,1,0))</f>
        <v/>
      </c>
      <c r="O4773" s="21">
        <f>IF($A4773="",0,IF(OR($S4773&lt;&gt;1,COUNTA($J4773:$M4773)=0),0,IF($N4773=1,$H4773,0)))</f>
        <v/>
      </c>
      <c r="P4773" s="10" t="inlineStr">
        <is>
          <t>sì/no</t>
        </is>
      </c>
      <c r="Q4773" s="21">
        <f>IF($A4773="","",$A4773&amp;"|"&amp;$C4773)</f>
        <v/>
      </c>
      <c r="R4773" s="21">
        <f>IF($A4773="","",$A4773&amp;"|"&amp;$C4773&amp;"|"&amp;$D4773)</f>
        <v/>
      </c>
      <c r="S4773" s="21">
        <f>IF($A4773="","",IFERROR(INDEX(Offerte!$D$2:$D$200,MATCH($Q4773,Offerte!$L$2:$L$200,0)),0))</f>
        <v/>
      </c>
      <c r="T4773" s="21">
        <f>IF($A4773="","",IFERROR(INDEX(Offerte!$G$2:$G$200,MATCH($Q4773,Offerte!$L$2:$L$200,0)),"NO"))</f>
        <v/>
      </c>
    </row>
    <row r="4774">
      <c r="A4774" s="10">
        <f>IF(Offerte!$A155="","",Offerte!$A155)</f>
        <v/>
      </c>
      <c r="B4774" s="10">
        <f>IF(Offerte!$A155="","",Offerte!$B155)</f>
        <v/>
      </c>
      <c r="C4774" s="10">
        <f>IF(Offerte!$A155="","",Offerte!$C155)</f>
        <v/>
      </c>
      <c r="D4774" s="10" t="inlineStr">
        <is>
          <t>G.1.1</t>
        </is>
      </c>
      <c r="E4774" s="10" t="inlineStr">
        <is>
          <t>G</t>
        </is>
      </c>
      <c r="F4774" s="10" t="inlineStr">
        <is>
          <t>D</t>
        </is>
      </c>
      <c r="G4774" s="10" t="inlineStr">
        <is>
          <t>discretionary</t>
        </is>
      </c>
      <c r="H4774" s="10" t="n">
        <v>2</v>
      </c>
      <c r="I4774" s="10" t="inlineStr">
        <is>
          <t>Qualità del progetto di centrale di controllo aziendale</t>
        </is>
      </c>
      <c r="J4774" s="20" t="n"/>
      <c r="K4774" s="20" t="n"/>
      <c r="L4774" s="20" t="n"/>
      <c r="M4774" s="20" t="n"/>
      <c r="N4774" s="21">
        <f>IF($A4774="","",MAX(0,MIN(1,IFERROR(VALUE($M4774),0))))</f>
        <v/>
      </c>
      <c r="O4774" s="21">
        <f>IF($A4774="",0,IF(OR($S4774&lt;&gt;1,COUNTA($J4774:$M4774)=0),0,IF(SUMPRODUCT(MAX(($C$5:$C$6173=$C4774)*($D$5:$D$6173=$D4774)*($S$5:$S$6173=1)*IFERROR($N$5:$N$6173*1,0)))&gt;0,ROUND($H4774*($N4774/SUMPRODUCT(MAX(($C$5:$C$6173=$C4774)*($D$5:$D$6173=$D4774)*($S$5:$S$6173=1)*IFERROR($N$5:$N$6173*1,0)))),4),0)))</f>
        <v/>
      </c>
      <c r="P4774" s="10" t="inlineStr">
        <is>
          <t>coeff.</t>
        </is>
      </c>
      <c r="Q4774" s="21">
        <f>IF($A4774="","",$A4774&amp;"|"&amp;$C4774)</f>
        <v/>
      </c>
      <c r="R4774" s="21">
        <f>IF($A4774="","",$A4774&amp;"|"&amp;$C4774&amp;"|"&amp;$D4774)</f>
        <v/>
      </c>
      <c r="S4774" s="21">
        <f>IF($A4774="","",IFERROR(INDEX(Offerte!$D$2:$D$200,MATCH($Q4774,Offerte!$L$2:$L$200,0)),0))</f>
        <v/>
      </c>
      <c r="T4774" s="21">
        <f>IF($A4774="","",IFERROR(INDEX(Offerte!$G$2:$G$200,MATCH($Q4774,Offerte!$L$2:$L$200,0)),"NO"))</f>
        <v/>
      </c>
    </row>
    <row r="4775">
      <c r="A4775" s="10">
        <f>IF(Offerte!$A155="","",Offerte!$A155)</f>
        <v/>
      </c>
      <c r="B4775" s="10">
        <f>IF(Offerte!$A155="","",Offerte!$B155)</f>
        <v/>
      </c>
      <c r="C4775" s="10">
        <f>IF(Offerte!$A155="","",Offerte!$C155)</f>
        <v/>
      </c>
      <c r="D4775" s="10" t="inlineStr">
        <is>
          <t>G.2.1</t>
        </is>
      </c>
      <c r="E4775" s="10" t="inlineStr">
        <is>
          <t>G</t>
        </is>
      </c>
      <c r="F4775" s="10" t="inlineStr">
        <is>
          <t>T</t>
        </is>
      </c>
      <c r="G4775" s="10" t="inlineStr">
        <is>
          <t>tabular</t>
        </is>
      </c>
      <c r="H4775" s="10" t="n">
        <v>1</v>
      </c>
      <c r="I4775" s="10" t="inlineStr">
        <is>
          <t>Certificazione ISO 45001</t>
        </is>
      </c>
      <c r="J4775" s="20" t="n"/>
      <c r="K4775" s="20" t="n"/>
      <c r="L4775" s="20" t="n"/>
      <c r="M4775" s="20" t="n"/>
      <c r="N4775" s="21">
        <f>IF($A4775="","",IF(IFERROR(VALUE($M4775),0)=1,1,0))</f>
        <v/>
      </c>
      <c r="O4775" s="21">
        <f>IF($A4775="",0,IF(OR($S4775&lt;&gt;1,COUNTA($J4775:$M4775)=0),0,IF($N4775=1,$H4775,0)))</f>
        <v/>
      </c>
      <c r="P4775" s="10" t="inlineStr">
        <is>
          <t>sì/no</t>
        </is>
      </c>
      <c r="Q4775" s="21">
        <f>IF($A4775="","",$A4775&amp;"|"&amp;$C4775)</f>
        <v/>
      </c>
      <c r="R4775" s="21">
        <f>IF($A4775="","",$A4775&amp;"|"&amp;$C4775&amp;"|"&amp;$D4775)</f>
        <v/>
      </c>
      <c r="S4775" s="21">
        <f>IF($A4775="","",IFERROR(INDEX(Offerte!$D$2:$D$200,MATCH($Q4775,Offerte!$L$2:$L$200,0)),0))</f>
        <v/>
      </c>
      <c r="T4775" s="21">
        <f>IF($A4775="","",IFERROR(INDEX(Offerte!$G$2:$G$200,MATCH($Q4775,Offerte!$L$2:$L$200,0)),"NO"))</f>
        <v/>
      </c>
    </row>
    <row r="4776">
      <c r="A4776" s="10">
        <f>IF(Offerte!$A155="","",Offerte!$A155)</f>
        <v/>
      </c>
      <c r="B4776" s="10">
        <f>IF(Offerte!$A155="","",Offerte!$B155)</f>
        <v/>
      </c>
      <c r="C4776" s="10">
        <f>IF(Offerte!$A155="","",Offerte!$C155)</f>
        <v/>
      </c>
      <c r="D4776" s="10" t="inlineStr">
        <is>
          <t>G.3.1</t>
        </is>
      </c>
      <c r="E4776" s="10" t="inlineStr">
        <is>
          <t>G</t>
        </is>
      </c>
      <c r="F4776" s="10" t="inlineStr">
        <is>
          <t>T</t>
        </is>
      </c>
      <c r="G4776" s="10" t="inlineStr">
        <is>
          <t>tabular</t>
        </is>
      </c>
      <c r="H4776" s="10" t="n">
        <v>1</v>
      </c>
      <c r="I4776" s="10" t="inlineStr">
        <is>
          <t>Certificazioni di responsabilità sociale</t>
        </is>
      </c>
      <c r="J4776" s="20" t="n"/>
      <c r="K4776" s="20" t="n"/>
      <c r="L4776" s="20" t="n"/>
      <c r="M4776" s="20" t="n"/>
      <c r="N4776" s="21">
        <f>IF($A4776="","",IF(IFERROR(VALUE($M4776),0)=1,1,0))</f>
        <v/>
      </c>
      <c r="O4776" s="21">
        <f>IF($A4776="",0,IF(OR($S4776&lt;&gt;1,COUNTA($J4776:$M4776)=0),0,IF($N4776=1,$H4776,0)))</f>
        <v/>
      </c>
      <c r="P4776" s="10" t="inlineStr">
        <is>
          <t>sì/no</t>
        </is>
      </c>
      <c r="Q4776" s="21">
        <f>IF($A4776="","",$A4776&amp;"|"&amp;$C4776)</f>
        <v/>
      </c>
      <c r="R4776" s="21">
        <f>IF($A4776="","",$A4776&amp;"|"&amp;$C4776&amp;"|"&amp;$D4776)</f>
        <v/>
      </c>
      <c r="S4776" s="21">
        <f>IF($A4776="","",IFERROR(INDEX(Offerte!$D$2:$D$200,MATCH($Q4776,Offerte!$L$2:$L$200,0)),0))</f>
        <v/>
      </c>
      <c r="T4776" s="21">
        <f>IF($A4776="","",IFERROR(INDEX(Offerte!$G$2:$G$200,MATCH($Q4776,Offerte!$L$2:$L$200,0)),"NO"))</f>
        <v/>
      </c>
    </row>
    <row r="4777">
      <c r="A4777" s="10">
        <f>IF(Offerte!$A155="","",Offerte!$A155)</f>
        <v/>
      </c>
      <c r="B4777" s="10">
        <f>IF(Offerte!$A155="","",Offerte!$B155)</f>
        <v/>
      </c>
      <c r="C4777" s="10">
        <f>IF(Offerte!$A155="","",Offerte!$C155)</f>
        <v/>
      </c>
      <c r="D4777" s="10" t="inlineStr">
        <is>
          <t>G.4.1</t>
        </is>
      </c>
      <c r="E4777" s="10" t="inlineStr">
        <is>
          <t>G</t>
        </is>
      </c>
      <c r="F4777" s="10" t="inlineStr">
        <is>
          <t>D</t>
        </is>
      </c>
      <c r="G4777" s="10" t="inlineStr">
        <is>
          <t>discretionary</t>
        </is>
      </c>
      <c r="H4777" s="10" t="n">
        <v>2</v>
      </c>
      <c r="I4777" s="10" t="inlineStr">
        <is>
          <t>Qualità del piano di formazione del personale</t>
        </is>
      </c>
      <c r="J4777" s="20" t="n"/>
      <c r="K4777" s="20" t="n"/>
      <c r="L4777" s="20" t="n"/>
      <c r="M4777" s="20" t="n"/>
      <c r="N4777" s="21">
        <f>IF($A4777="","",MAX(0,MIN(1,IFERROR(VALUE($M4777),0))))</f>
        <v/>
      </c>
      <c r="O4777" s="21">
        <f>IF($A4777="",0,IF(OR($S4777&lt;&gt;1,COUNTA($J4777:$M4777)=0),0,IF(SUMPRODUCT(MAX(($C$5:$C$6173=$C4777)*($D$5:$D$6173=$D4777)*($S$5:$S$6173=1)*IFERROR($N$5:$N$6173*1,0)))&gt;0,ROUND($H4777*($N4777/SUMPRODUCT(MAX(($C$5:$C$6173=$C4777)*($D$5:$D$6173=$D4777)*($S$5:$S$6173=1)*IFERROR($N$5:$N$6173*1,0)))),4),0)))</f>
        <v/>
      </c>
      <c r="P4777" s="10" t="inlineStr">
        <is>
          <t>coeff.</t>
        </is>
      </c>
      <c r="Q4777" s="21">
        <f>IF($A4777="","",$A4777&amp;"|"&amp;$C4777)</f>
        <v/>
      </c>
      <c r="R4777" s="21">
        <f>IF($A4777="","",$A4777&amp;"|"&amp;$C4777&amp;"|"&amp;$D4777)</f>
        <v/>
      </c>
      <c r="S4777" s="21">
        <f>IF($A4777="","",IFERROR(INDEX(Offerte!$D$2:$D$200,MATCH($Q4777,Offerte!$L$2:$L$200,0)),0))</f>
        <v/>
      </c>
      <c r="T4777" s="21">
        <f>IF($A4777="","",IFERROR(INDEX(Offerte!$G$2:$G$200,MATCH($Q4777,Offerte!$L$2:$L$200,0)),"NO"))</f>
        <v/>
      </c>
    </row>
    <row r="4778">
      <c r="A4778" s="10">
        <f>IF(Offerte!$A155="","",Offerte!$A155)</f>
        <v/>
      </c>
      <c r="B4778" s="10">
        <f>IF(Offerte!$A155="","",Offerte!$B155)</f>
        <v/>
      </c>
      <c r="C4778" s="10">
        <f>IF(Offerte!$A155="","",Offerte!$C155)</f>
        <v/>
      </c>
      <c r="D4778" s="10" t="inlineStr">
        <is>
          <t>G.5.1</t>
        </is>
      </c>
      <c r="E4778" s="10" t="inlineStr">
        <is>
          <t>G</t>
        </is>
      </c>
      <c r="F4778" s="10" t="inlineStr">
        <is>
          <t>T</t>
        </is>
      </c>
      <c r="G4778" s="10" t="inlineStr">
        <is>
          <t>tabular</t>
        </is>
      </c>
      <c r="H4778" s="10" t="n">
        <v>1</v>
      </c>
      <c r="I4778" s="10" t="inlineStr">
        <is>
          <t>Impegno al mantenimento delle garanzie del contratto di secondo livello del gestore uscente</t>
        </is>
      </c>
      <c r="J4778" s="20" t="n"/>
      <c r="K4778" s="20" t="n"/>
      <c r="L4778" s="20" t="n"/>
      <c r="M4778" s="20" t="n"/>
      <c r="N4778" s="21">
        <f>IF($A4778="","",IF(IFERROR(VALUE($M4778),0)=1,1,0))</f>
        <v/>
      </c>
      <c r="O4778" s="21">
        <f>IF($A4778="",0,IF(OR($S4778&lt;&gt;1,COUNTA($J4778:$M4778)=0),0,IF($N4778=1,$H4778,0)))</f>
        <v/>
      </c>
      <c r="P4778" s="10" t="inlineStr">
        <is>
          <t>sì/no</t>
        </is>
      </c>
      <c r="Q4778" s="21">
        <f>IF($A4778="","",$A4778&amp;"|"&amp;$C4778)</f>
        <v/>
      </c>
      <c r="R4778" s="21">
        <f>IF($A4778="","",$A4778&amp;"|"&amp;$C4778&amp;"|"&amp;$D4778)</f>
        <v/>
      </c>
      <c r="S4778" s="21">
        <f>IF($A4778="","",IFERROR(INDEX(Offerte!$D$2:$D$200,MATCH($Q4778,Offerte!$L$2:$L$200,0)),0))</f>
        <v/>
      </c>
      <c r="T4778" s="21">
        <f>IF($A4778="","",IFERROR(INDEX(Offerte!$G$2:$G$200,MATCH($Q4778,Offerte!$L$2:$L$200,0)),"NO"))</f>
        <v/>
      </c>
    </row>
    <row r="4779">
      <c r="A4779" s="10">
        <f>IF(Offerte!$A156="","",Offerte!$A156)</f>
        <v/>
      </c>
      <c r="B4779" s="10">
        <f>IF(Offerte!$A156="","",Offerte!$B156)</f>
        <v/>
      </c>
      <c r="C4779" s="10">
        <f>IF(Offerte!$A156="","",Offerte!$C156)</f>
        <v/>
      </c>
      <c r="D4779" s="10" t="inlineStr">
        <is>
          <t>A.1.1</t>
        </is>
      </c>
      <c r="E4779" s="10" t="inlineStr">
        <is>
          <t>A</t>
        </is>
      </c>
      <c r="F4779" s="10" t="inlineStr">
        <is>
          <t>Q</t>
        </is>
      </c>
      <c r="G4779" s="10" t="inlineStr">
        <is>
          <t>higher</t>
        </is>
      </c>
      <c r="H4779" s="10" t="n">
        <v>3</v>
      </c>
      <c r="I4779" s="10" t="inlineStr">
        <is>
          <t>Tasso aggiuntivo di corse controllate</t>
        </is>
      </c>
      <c r="J4779" s="20" t="n"/>
      <c r="K4779" s="20" t="n"/>
      <c r="L4779" s="20" t="n"/>
      <c r="M4779" s="20" t="n"/>
      <c r="N4779" s="21">
        <f>IF($A4779="","",IFERROR(VALUE($K4779)/VALUE($L4779)*100,IFERROR(VALUE($J4779),0)))</f>
        <v/>
      </c>
      <c r="O4779" s="21">
        <f>IF($A4779="",0,IF(OR($S4779&lt;&gt;1,COUNTA($J4779:$M4779)=0),0,IF(SUMPRODUCT(MAX(($C$5:$C$6173=$C4779)*($D$5:$D$6173=$D4779)*($S$5:$S$6173=1)*IFERROR($N$5:$N$6173*1,0)))&gt;0,ROUND($H4779*($N4779/SUMPRODUCT(MAX(($C$5:$C$6173=$C4779)*($D$5:$D$6173=$D4779)*($S$5:$S$6173=1)*IFERROR($N$5:$N$6173*1,0)))),4),0)))</f>
        <v/>
      </c>
      <c r="P4779" s="10" t="inlineStr">
        <is>
          <t>Corse controllate annue / Corse programmate annue</t>
        </is>
      </c>
      <c r="Q4779" s="21">
        <f>IF($A4779="","",$A4779&amp;"|"&amp;$C4779)</f>
        <v/>
      </c>
      <c r="R4779" s="21">
        <f>IF($A4779="","",$A4779&amp;"|"&amp;$C4779&amp;"|"&amp;$D4779)</f>
        <v/>
      </c>
      <c r="S4779" s="21">
        <f>IF($A4779="","",IFERROR(INDEX(Offerte!$D$2:$D$200,MATCH($Q4779,Offerte!$L$2:$L$200,0)),0))</f>
        <v/>
      </c>
      <c r="T4779" s="21">
        <f>IF($A4779="","",IFERROR(INDEX(Offerte!$G$2:$G$200,MATCH($Q4779,Offerte!$L$2:$L$200,0)),"NO"))</f>
        <v/>
      </c>
    </row>
    <row r="4780">
      <c r="A4780" s="10">
        <f>IF(Offerte!$A156="","",Offerte!$A156)</f>
        <v/>
      </c>
      <c r="B4780" s="10">
        <f>IF(Offerte!$A156="","",Offerte!$B156)</f>
        <v/>
      </c>
      <c r="C4780" s="10">
        <f>IF(Offerte!$A156="","",Offerte!$C156)</f>
        <v/>
      </c>
      <c r="D4780" s="10" t="inlineStr">
        <is>
          <t>A.1.2</t>
        </is>
      </c>
      <c r="E4780" s="10" t="inlineStr">
        <is>
          <t>A</t>
        </is>
      </c>
      <c r="F4780" s="10" t="inlineStr">
        <is>
          <t>Q</t>
        </is>
      </c>
      <c r="G4780" s="10" t="inlineStr">
        <is>
          <t>higher</t>
        </is>
      </c>
      <c r="H4780" s="10" t="n">
        <v>4</v>
      </c>
      <c r="I4780" s="10" t="inlineStr">
        <is>
          <t>Numero aggiuntivo di passeggeri controllati</t>
        </is>
      </c>
      <c r="J4780" s="20" t="n"/>
      <c r="K4780" s="20" t="n"/>
      <c r="L4780" s="20" t="n"/>
      <c r="M4780" s="20" t="n"/>
      <c r="N4780" s="21">
        <f>IF($A4780="","",IFERROR(VALUE($J4780),0))</f>
        <v/>
      </c>
      <c r="O4780" s="21">
        <f>IF($A4780="",0,IF(OR($S4780&lt;&gt;1,COUNTA($J4780:$M4780)=0),0,IF(SUMPRODUCT(MAX(($C$5:$C$6173=$C4780)*($D$5:$D$6173=$D4780)*($S$5:$S$6173=1)*IFERROR($N$5:$N$6173*1,0)))&gt;0,ROUND($H4780*($N4780/SUMPRODUCT(MAX(($C$5:$C$6173=$C4780)*($D$5:$D$6173=$D4780)*($S$5:$S$6173=1)*IFERROR($N$5:$N$6173*1,0)))),4),0)))</f>
        <v/>
      </c>
      <c r="P4780" s="10" t="inlineStr">
        <is>
          <t>passeggeri/anno</t>
        </is>
      </c>
      <c r="Q4780" s="21">
        <f>IF($A4780="","",$A4780&amp;"|"&amp;$C4780)</f>
        <v/>
      </c>
      <c r="R4780" s="21">
        <f>IF($A4780="","",$A4780&amp;"|"&amp;$C4780&amp;"|"&amp;$D4780)</f>
        <v/>
      </c>
      <c r="S4780" s="21">
        <f>IF($A4780="","",IFERROR(INDEX(Offerte!$D$2:$D$200,MATCH($Q4780,Offerte!$L$2:$L$200,0)),0))</f>
        <v/>
      </c>
      <c r="T4780" s="21">
        <f>IF($A4780="","",IFERROR(INDEX(Offerte!$G$2:$G$200,MATCH($Q4780,Offerte!$L$2:$L$200,0)),"NO"))</f>
        <v/>
      </c>
    </row>
    <row r="4781">
      <c r="A4781" s="10">
        <f>IF(Offerte!$A156="","",Offerte!$A156)</f>
        <v/>
      </c>
      <c r="B4781" s="10">
        <f>IF(Offerte!$A156="","",Offerte!$B156)</f>
        <v/>
      </c>
      <c r="C4781" s="10">
        <f>IF(Offerte!$A156="","",Offerte!$C156)</f>
        <v/>
      </c>
      <c r="D4781" s="10" t="inlineStr">
        <is>
          <t>B.1.1</t>
        </is>
      </c>
      <c r="E4781" s="10" t="inlineStr">
        <is>
          <t>B</t>
        </is>
      </c>
      <c r="F4781" s="10" t="inlineStr">
        <is>
          <t>Q</t>
        </is>
      </c>
      <c r="G4781" s="10" t="inlineStr">
        <is>
          <t>higher</t>
        </is>
      </c>
      <c r="H4781" s="10" t="n">
        <v>3</v>
      </c>
      <c r="I4781" s="10" t="inlineStr">
        <is>
          <t>Incremento dei posti offerti nelle fasce di punta</t>
        </is>
      </c>
      <c r="J4781" s="20" t="n"/>
      <c r="K4781" s="20" t="n"/>
      <c r="L4781" s="20" t="n"/>
      <c r="M4781" s="20" t="n"/>
      <c r="N4781" s="21">
        <f>IF($A4781="","",IFERROR(VALUE($J4781),0))</f>
        <v/>
      </c>
      <c r="O4781" s="21">
        <f>IF($A4781="",0,IF(OR($S4781&lt;&gt;1,COUNTA($J4781:$M4781)=0),0,IF(SUMPRODUCT(MAX(($C$5:$C$6173=$C4781)*($D$5:$D$6173=$D4781)*($S$5:$S$6173=1)*IFERROR($N$5:$N$6173*1,0)))&gt;0,ROUND($H4781*($N4781/SUMPRODUCT(MAX(($C$5:$C$6173=$C4781)*($D$5:$D$6173=$D4781)*($S$5:$S$6173=1)*IFERROR($N$5:$N$6173*1,0)))),4),0)))</f>
        <v/>
      </c>
      <c r="P4781" s="10" t="inlineStr">
        <is>
          <t>posti*km</t>
        </is>
      </c>
      <c r="Q4781" s="21">
        <f>IF($A4781="","",$A4781&amp;"|"&amp;$C4781)</f>
        <v/>
      </c>
      <c r="R4781" s="21">
        <f>IF($A4781="","",$A4781&amp;"|"&amp;$C4781&amp;"|"&amp;$D4781)</f>
        <v/>
      </c>
      <c r="S4781" s="21">
        <f>IF($A4781="","",IFERROR(INDEX(Offerte!$D$2:$D$200,MATCH($Q4781,Offerte!$L$2:$L$200,0)),0))</f>
        <v/>
      </c>
      <c r="T4781" s="21">
        <f>IF($A4781="","",IFERROR(INDEX(Offerte!$G$2:$G$200,MATCH($Q4781,Offerte!$L$2:$L$200,0)),"NO"))</f>
        <v/>
      </c>
    </row>
    <row r="4782">
      <c r="A4782" s="10">
        <f>IF(Offerte!$A156="","",Offerte!$A156)</f>
        <v/>
      </c>
      <c r="B4782" s="10">
        <f>IF(Offerte!$A156="","",Offerte!$B156)</f>
        <v/>
      </c>
      <c r="C4782" s="10">
        <f>IF(Offerte!$A156="","",Offerte!$C156)</f>
        <v/>
      </c>
      <c r="D4782" s="10" t="inlineStr">
        <is>
          <t>B.2.1</t>
        </is>
      </c>
      <c r="E4782" s="10" t="inlineStr">
        <is>
          <t>B</t>
        </is>
      </c>
      <c r="F4782" s="10" t="inlineStr">
        <is>
          <t>Q</t>
        </is>
      </c>
      <c r="G4782" s="10" t="inlineStr">
        <is>
          <t>higher</t>
        </is>
      </c>
      <c r="H4782" s="10" t="n">
        <v>4</v>
      </c>
      <c r="I4782" s="10" t="inlineStr">
        <is>
          <t>Corse aggiuntive nell'arco giornaliero base</t>
        </is>
      </c>
      <c r="J4782" s="20" t="n"/>
      <c r="K4782" s="20" t="n"/>
      <c r="L4782" s="20" t="n"/>
      <c r="M4782" s="20" t="n"/>
      <c r="N4782" s="21">
        <f>IF($A4782="","",IFERROR(VALUE($J4782),0))</f>
        <v/>
      </c>
      <c r="O4782" s="21">
        <f>IF($A4782="",0,IF(OR($S4782&lt;&gt;1,COUNTA($J4782:$M4782)=0),0,IF(SUMPRODUCT(MAX(($C$5:$C$6173=$C4782)*($D$5:$D$6173=$D4782)*($S$5:$S$6173=1)*IFERROR($N$5:$N$6173*1,0)))&gt;0,ROUND($H4782*($N4782/SUMPRODUCT(MAX(($C$5:$C$6173=$C4782)*($D$5:$D$6173=$D4782)*($S$5:$S$6173=1)*IFERROR($N$5:$N$6173*1,0)))),4),0)))</f>
        <v/>
      </c>
      <c r="P4782" s="10" t="inlineStr">
        <is>
          <t>corse</t>
        </is>
      </c>
      <c r="Q4782" s="21">
        <f>IF($A4782="","",$A4782&amp;"|"&amp;$C4782)</f>
        <v/>
      </c>
      <c r="R4782" s="21">
        <f>IF($A4782="","",$A4782&amp;"|"&amp;$C4782&amp;"|"&amp;$D4782)</f>
        <v/>
      </c>
      <c r="S4782" s="21">
        <f>IF($A4782="","",IFERROR(INDEX(Offerte!$D$2:$D$200,MATCH($Q4782,Offerte!$L$2:$L$200,0)),0))</f>
        <v/>
      </c>
      <c r="T4782" s="21">
        <f>IF($A4782="","",IFERROR(INDEX(Offerte!$G$2:$G$200,MATCH($Q4782,Offerte!$L$2:$L$200,0)),"NO"))</f>
        <v/>
      </c>
    </row>
    <row r="4783">
      <c r="A4783" s="10">
        <f>IF(Offerte!$A156="","",Offerte!$A156)</f>
        <v/>
      </c>
      <c r="B4783" s="10">
        <f>IF(Offerte!$A156="","",Offerte!$B156)</f>
        <v/>
      </c>
      <c r="C4783" s="10">
        <f>IF(Offerte!$A156="","",Offerte!$C156)</f>
        <v/>
      </c>
      <c r="D4783" s="10" t="inlineStr">
        <is>
          <t>B.3.1</t>
        </is>
      </c>
      <c r="E4783" s="10" t="inlineStr">
        <is>
          <t>B</t>
        </is>
      </c>
      <c r="F4783" s="10" t="inlineStr">
        <is>
          <t>Q</t>
        </is>
      </c>
      <c r="G4783" s="10" t="inlineStr">
        <is>
          <t>higher</t>
        </is>
      </c>
      <c r="H4783" s="10" t="n">
        <v>2</v>
      </c>
      <c r="I4783" s="10" t="inlineStr">
        <is>
          <t>Numero di corse aggiuntive per allungamento dell'arco di servizio giornaliero nelle fasce serali</t>
        </is>
      </c>
      <c r="J4783" s="20" t="n"/>
      <c r="K4783" s="20" t="n"/>
      <c r="L4783" s="20" t="n"/>
      <c r="M4783" s="20" t="n"/>
      <c r="N4783" s="21">
        <f>IF($A4783="","",IFERROR(VALUE($J4783),0))</f>
        <v/>
      </c>
      <c r="O4783" s="21">
        <f>IF($A4783="",0,IF(OR($S4783&lt;&gt;1,COUNTA($J4783:$M4783)=0),0,IF(SUMPRODUCT(MAX(($C$5:$C$6173=$C4783)*($D$5:$D$6173=$D4783)*($S$5:$S$6173=1)*IFERROR($N$5:$N$6173*1,0)))&gt;0,ROUND($H4783*($N4783/SUMPRODUCT(MAX(($C$5:$C$6173=$C4783)*($D$5:$D$6173=$D4783)*($S$5:$S$6173=1)*IFERROR($N$5:$N$6173*1,0)))),4),0)))</f>
        <v/>
      </c>
      <c r="P4783" s="10" t="inlineStr">
        <is>
          <t>corse</t>
        </is>
      </c>
      <c r="Q4783" s="21">
        <f>IF($A4783="","",$A4783&amp;"|"&amp;$C4783)</f>
        <v/>
      </c>
      <c r="R4783" s="21">
        <f>IF($A4783="","",$A4783&amp;"|"&amp;$C4783&amp;"|"&amp;$D4783)</f>
        <v/>
      </c>
      <c r="S4783" s="21">
        <f>IF($A4783="","",IFERROR(INDEX(Offerte!$D$2:$D$200,MATCH($Q4783,Offerte!$L$2:$L$200,0)),0))</f>
        <v/>
      </c>
      <c r="T4783" s="21">
        <f>IF($A4783="","",IFERROR(INDEX(Offerte!$G$2:$G$200,MATCH($Q4783,Offerte!$L$2:$L$200,0)),"NO"))</f>
        <v/>
      </c>
    </row>
    <row r="4784">
      <c r="A4784" s="10">
        <f>IF(Offerte!$A156="","",Offerte!$A156)</f>
        <v/>
      </c>
      <c r="B4784" s="10">
        <f>IF(Offerte!$A156="","",Offerte!$B156)</f>
        <v/>
      </c>
      <c r="C4784" s="10">
        <f>IF(Offerte!$A156="","",Offerte!$C156)</f>
        <v/>
      </c>
      <c r="D4784" s="10" t="inlineStr">
        <is>
          <t>B.4.1</t>
        </is>
      </c>
      <c r="E4784" s="10" t="inlineStr">
        <is>
          <t>B</t>
        </is>
      </c>
      <c r="F4784" s="10" t="inlineStr">
        <is>
          <t>Q</t>
        </is>
      </c>
      <c r="G4784" s="10" t="inlineStr">
        <is>
          <t>higher</t>
        </is>
      </c>
      <c r="H4784" s="10" t="n">
        <v>3</v>
      </c>
      <c r="I4784" s="10" t="inlineStr">
        <is>
          <t>Percorrenze aggiuntive offerte nel Programma d'esercizio delle prime due fasi attuative</t>
        </is>
      </c>
      <c r="J4784" s="20" t="n"/>
      <c r="K4784" s="20" t="n"/>
      <c r="L4784" s="20" t="n"/>
      <c r="M4784" s="20" t="n"/>
      <c r="N4784" s="21">
        <f>IF($A4784="","",IFERROR(VALUE($J4784),0))</f>
        <v/>
      </c>
      <c r="O4784" s="21">
        <f>IF($A4784="",0,IF(OR($S4784&lt;&gt;1,COUNTA($J4784:$M4784)=0),0,IF(SUMPRODUCT(MAX(($C$5:$C$6173=$C4784)*($D$5:$D$6173=$D4784)*($S$5:$S$6173=1)*IFERROR($N$5:$N$6173*1,0)))&gt;0,ROUND($H4784*($N4784/SUMPRODUCT(MAX(($C$5:$C$6173=$C4784)*($D$5:$D$6173=$D4784)*($S$5:$S$6173=1)*IFERROR($N$5:$N$6173*1,0)))),4),0)))</f>
        <v/>
      </c>
      <c r="P4784" s="10" t="inlineStr">
        <is>
          <t>vett*km</t>
        </is>
      </c>
      <c r="Q4784" s="21">
        <f>IF($A4784="","",$A4784&amp;"|"&amp;$C4784)</f>
        <v/>
      </c>
      <c r="R4784" s="21">
        <f>IF($A4784="","",$A4784&amp;"|"&amp;$C4784&amp;"|"&amp;$D4784)</f>
        <v/>
      </c>
      <c r="S4784" s="21">
        <f>IF($A4784="","",IFERROR(INDEX(Offerte!$D$2:$D$200,MATCH($Q4784,Offerte!$L$2:$L$200,0)),0))</f>
        <v/>
      </c>
      <c r="T4784" s="21">
        <f>IF($A4784="","",IFERROR(INDEX(Offerte!$G$2:$G$200,MATCH($Q4784,Offerte!$L$2:$L$200,0)),"NO"))</f>
        <v/>
      </c>
    </row>
    <row r="4785">
      <c r="A4785" s="10">
        <f>IF(Offerte!$A156="","",Offerte!$A156)</f>
        <v/>
      </c>
      <c r="B4785" s="10">
        <f>IF(Offerte!$A156="","",Offerte!$B156)</f>
        <v/>
      </c>
      <c r="C4785" s="10">
        <f>IF(Offerte!$A156="","",Offerte!$C156)</f>
        <v/>
      </c>
      <c r="D4785" s="10" t="inlineStr">
        <is>
          <t>B.5.1</t>
        </is>
      </c>
      <c r="E4785" s="10" t="inlineStr">
        <is>
          <t>B</t>
        </is>
      </c>
      <c r="F4785" s="10" t="inlineStr">
        <is>
          <t>D</t>
        </is>
      </c>
      <c r="G4785" s="10" t="inlineStr">
        <is>
          <t>discretionary</t>
        </is>
      </c>
      <c r="H4785" s="10" t="n">
        <v>2</v>
      </c>
      <c r="I4785" s="10" t="inlineStr">
        <is>
          <t>Efficacia del progetto di servizi complementari DRT</t>
        </is>
      </c>
      <c r="J4785" s="20" t="n"/>
      <c r="K4785" s="20" t="n"/>
      <c r="L4785" s="20" t="n"/>
      <c r="M4785" s="20" t="n"/>
      <c r="N4785" s="21">
        <f>IF($A4785="","",MAX(0,MIN(1,IFERROR(VALUE($M4785),0))))</f>
        <v/>
      </c>
      <c r="O4785" s="21">
        <f>IF($A4785="",0,IF(OR($S4785&lt;&gt;1,COUNTA($J4785:$M4785)=0),0,IF(SUMPRODUCT(MAX(($C$5:$C$6173=$C4785)*($D$5:$D$6173=$D4785)*($S$5:$S$6173=1)*IFERROR($N$5:$N$6173*1,0)))&gt;0,ROUND($H4785*($N4785/SUMPRODUCT(MAX(($C$5:$C$6173=$C4785)*($D$5:$D$6173=$D4785)*($S$5:$S$6173=1)*IFERROR($N$5:$N$6173*1,0)))),4),0)))</f>
        <v/>
      </c>
      <c r="P4785" s="10" t="inlineStr">
        <is>
          <t>coeff.</t>
        </is>
      </c>
      <c r="Q4785" s="21">
        <f>IF($A4785="","",$A4785&amp;"|"&amp;$C4785)</f>
        <v/>
      </c>
      <c r="R4785" s="21">
        <f>IF($A4785="","",$A4785&amp;"|"&amp;$C4785&amp;"|"&amp;$D4785)</f>
        <v/>
      </c>
      <c r="S4785" s="21">
        <f>IF($A4785="","",IFERROR(INDEX(Offerte!$D$2:$D$200,MATCH($Q4785,Offerte!$L$2:$L$200,0)),0))</f>
        <v/>
      </c>
      <c r="T4785" s="21">
        <f>IF($A4785="","",IFERROR(INDEX(Offerte!$G$2:$G$200,MATCH($Q4785,Offerte!$L$2:$L$200,0)),"NO"))</f>
        <v/>
      </c>
    </row>
    <row r="4786">
      <c r="A4786" s="10">
        <f>IF(Offerte!$A156="","",Offerte!$A156)</f>
        <v/>
      </c>
      <c r="B4786" s="10">
        <f>IF(Offerte!$A156="","",Offerte!$B156)</f>
        <v/>
      </c>
      <c r="C4786" s="10">
        <f>IF(Offerte!$A156="","",Offerte!$C156)</f>
        <v/>
      </c>
      <c r="D4786" s="10" t="inlineStr">
        <is>
          <t>C.1.1</t>
        </is>
      </c>
      <c r="E4786" s="10" t="inlineStr">
        <is>
          <t>C</t>
        </is>
      </c>
      <c r="F4786" s="10" t="inlineStr">
        <is>
          <t>Q</t>
        </is>
      </c>
      <c r="G4786" s="10" t="inlineStr">
        <is>
          <t>higher</t>
        </is>
      </c>
      <c r="H4786" s="10" t="n">
        <v>2</v>
      </c>
      <c r="I4786" s="10" t="inlineStr">
        <is>
          <t>Tasso di copertura del servizio con telecamere BSD</t>
        </is>
      </c>
      <c r="J4786" s="20" t="n"/>
      <c r="K4786" s="20" t="n"/>
      <c r="L4786" s="20" t="n"/>
      <c r="M4786" s="20" t="n"/>
      <c r="N4786" s="21">
        <f>IF($A4786="","",IFERROR(VALUE($K4786)/VALUE($L4786),IFERROR(VALUE($J4786),0)))</f>
        <v/>
      </c>
      <c r="O4786" s="21">
        <f>IF($A4786="",0,IF(OR($S4786&lt;&gt;1,COUNTA($J4786:$M4786)=0),0,IF(SUMPRODUCT(MAX(($C$5:$C$6173=$C4786)*($D$5:$D$6173=$D4786)*($S$5:$S$6173=1)*IFERROR($N$5:$N$6173*1,0)))&gt;0,ROUND($H4786*($N4786/SUMPRODUCT(MAX(($C$5:$C$6173=$C4786)*($D$5:$D$6173=$D4786)*($S$5:$S$6173=1)*IFERROR($N$5:$N$6173*1,0)))),4),0)))</f>
        <v/>
      </c>
      <c r="P4786" s="10" t="inlineStr">
        <is>
          <t>Autobus attrezzati con telecamere BSD / Autobus totali in offerta, incluse scorte</t>
        </is>
      </c>
      <c r="Q4786" s="21">
        <f>IF($A4786="","",$A4786&amp;"|"&amp;$C4786)</f>
        <v/>
      </c>
      <c r="R4786" s="21">
        <f>IF($A4786="","",$A4786&amp;"|"&amp;$C4786&amp;"|"&amp;$D4786)</f>
        <v/>
      </c>
      <c r="S4786" s="21">
        <f>IF($A4786="","",IFERROR(INDEX(Offerte!$D$2:$D$200,MATCH($Q4786,Offerte!$L$2:$L$200,0)),0))</f>
        <v/>
      </c>
      <c r="T4786" s="21">
        <f>IF($A4786="","",IFERROR(INDEX(Offerte!$G$2:$G$200,MATCH($Q4786,Offerte!$L$2:$L$200,0)),"NO"))</f>
        <v/>
      </c>
    </row>
    <row r="4787">
      <c r="A4787" s="10">
        <f>IF(Offerte!$A156="","",Offerte!$A156)</f>
        <v/>
      </c>
      <c r="B4787" s="10">
        <f>IF(Offerte!$A156="","",Offerte!$B156)</f>
        <v/>
      </c>
      <c r="C4787" s="10">
        <f>IF(Offerte!$A156="","",Offerte!$C156)</f>
        <v/>
      </c>
      <c r="D4787" s="10" t="inlineStr">
        <is>
          <t>C.1.2</t>
        </is>
      </c>
      <c r="E4787" s="10" t="inlineStr">
        <is>
          <t>C</t>
        </is>
      </c>
      <c r="F4787" s="10" t="inlineStr">
        <is>
          <t>Q</t>
        </is>
      </c>
      <c r="G4787" s="10" t="inlineStr">
        <is>
          <t>higher</t>
        </is>
      </c>
      <c r="H4787" s="10" t="n">
        <v>2</v>
      </c>
      <c r="I4787" s="10" t="inlineStr">
        <is>
          <t>Tasso di copertura del servizio con telecamere ADAS</t>
        </is>
      </c>
      <c r="J4787" s="20" t="n"/>
      <c r="K4787" s="20" t="n"/>
      <c r="L4787" s="20" t="n"/>
      <c r="M4787" s="20" t="n"/>
      <c r="N4787" s="21">
        <f>IF($A4787="","",IFERROR(VALUE($K4787)/VALUE($L4787),IFERROR(VALUE($J4787),0)))</f>
        <v/>
      </c>
      <c r="O4787" s="21">
        <f>IF($A4787="",0,IF(OR($S4787&lt;&gt;1,COUNTA($J4787:$M4787)=0),0,IF(SUMPRODUCT(MAX(($C$5:$C$6173=$C4787)*($D$5:$D$6173=$D4787)*($S$5:$S$6173=1)*IFERROR($N$5:$N$6173*1,0)))&gt;0,ROUND($H4787*($N4787/SUMPRODUCT(MAX(($C$5:$C$6173=$C4787)*($D$5:$D$6173=$D4787)*($S$5:$S$6173=1)*IFERROR($N$5:$N$6173*1,0)))),4),0)))</f>
        <v/>
      </c>
      <c r="P4787" s="10" t="inlineStr">
        <is>
          <t>Autobus attrezzati con telecamere ADAS / Autobus totali in offerta, incluse scorte</t>
        </is>
      </c>
      <c r="Q4787" s="21">
        <f>IF($A4787="","",$A4787&amp;"|"&amp;$C4787)</f>
        <v/>
      </c>
      <c r="R4787" s="21">
        <f>IF($A4787="","",$A4787&amp;"|"&amp;$C4787&amp;"|"&amp;$D4787)</f>
        <v/>
      </c>
      <c r="S4787" s="21">
        <f>IF($A4787="","",IFERROR(INDEX(Offerte!$D$2:$D$200,MATCH($Q4787,Offerte!$L$2:$L$200,0)),0))</f>
        <v/>
      </c>
      <c r="T4787" s="21">
        <f>IF($A4787="","",IFERROR(INDEX(Offerte!$G$2:$G$200,MATCH($Q4787,Offerte!$L$2:$L$200,0)),"NO"))</f>
        <v/>
      </c>
    </row>
    <row r="4788">
      <c r="A4788" s="10">
        <f>IF(Offerte!$A156="","",Offerte!$A156)</f>
        <v/>
      </c>
      <c r="B4788" s="10">
        <f>IF(Offerte!$A156="","",Offerte!$B156)</f>
        <v/>
      </c>
      <c r="C4788" s="10">
        <f>IF(Offerte!$A156="","",Offerte!$C156)</f>
        <v/>
      </c>
      <c r="D4788" s="10" t="inlineStr">
        <is>
          <t>C.2.1</t>
        </is>
      </c>
      <c r="E4788" s="10" t="inlineStr">
        <is>
          <t>C</t>
        </is>
      </c>
      <c r="F4788" s="10" t="inlineStr">
        <is>
          <t>Q</t>
        </is>
      </c>
      <c r="G4788" s="10" t="inlineStr">
        <is>
          <t>higher</t>
        </is>
      </c>
      <c r="H4788" s="10" t="n">
        <v>3</v>
      </c>
      <c r="I4788" s="10" t="inlineStr">
        <is>
          <t>Tasso di copertura del servizio con telecamere di bordo di videosorveglianza</t>
        </is>
      </c>
      <c r="J4788" s="20" t="n"/>
      <c r="K4788" s="20" t="n"/>
      <c r="L4788" s="20" t="n"/>
      <c r="M4788" s="20" t="n"/>
      <c r="N4788" s="21">
        <f>IF($A4788="","",IFERROR(VALUE($K4788)/VALUE($L4788),IFERROR(VALUE($J4788),0)))</f>
        <v/>
      </c>
      <c r="O4788" s="21">
        <f>IF($A4788="",0,IF(OR($S4788&lt;&gt;1,COUNTA($J4788:$M4788)=0),0,IF(SUMPRODUCT(MAX(($C$5:$C$6173=$C4788)*($D$5:$D$6173=$D4788)*($S$5:$S$6173=1)*IFERROR($N$5:$N$6173*1,0)))&gt;0,ROUND($H4788*($N4788/SUMPRODUCT(MAX(($C$5:$C$6173=$C4788)*($D$5:$D$6173=$D4788)*($S$5:$S$6173=1)*IFERROR($N$5:$N$6173*1,0)))),4),0)))</f>
        <v/>
      </c>
      <c r="P4788" s="10" t="inlineStr">
        <is>
          <t>Autobus attrezzati con videosorveglianza / Autobus totali in offerta, incluse scorte</t>
        </is>
      </c>
      <c r="Q4788" s="21">
        <f>IF($A4788="","",$A4788&amp;"|"&amp;$C4788)</f>
        <v/>
      </c>
      <c r="R4788" s="21">
        <f>IF($A4788="","",$A4788&amp;"|"&amp;$C4788&amp;"|"&amp;$D4788)</f>
        <v/>
      </c>
      <c r="S4788" s="21">
        <f>IF($A4788="","",IFERROR(INDEX(Offerte!$D$2:$D$200,MATCH($Q4788,Offerte!$L$2:$L$200,0)),0))</f>
        <v/>
      </c>
      <c r="T4788" s="21">
        <f>IF($A4788="","",IFERROR(INDEX(Offerte!$G$2:$G$200,MATCH($Q4788,Offerte!$L$2:$L$200,0)),"NO"))</f>
        <v/>
      </c>
    </row>
    <row r="4789">
      <c r="A4789" s="10">
        <f>IF(Offerte!$A156="","",Offerte!$A156)</f>
        <v/>
      </c>
      <c r="B4789" s="10">
        <f>IF(Offerte!$A156="","",Offerte!$B156)</f>
        <v/>
      </c>
      <c r="C4789" s="10">
        <f>IF(Offerte!$A156="","",Offerte!$C156)</f>
        <v/>
      </c>
      <c r="D4789" s="10" t="inlineStr">
        <is>
          <t>C.2.2</t>
        </is>
      </c>
      <c r="E4789" s="10" t="inlineStr">
        <is>
          <t>C</t>
        </is>
      </c>
      <c r="F4789" s="10" t="inlineStr">
        <is>
          <t>T</t>
        </is>
      </c>
      <c r="G4789" s="10" t="inlineStr">
        <is>
          <t>tabular</t>
        </is>
      </c>
      <c r="H4789" s="10" t="n">
        <v>1</v>
      </c>
      <c r="I4789" s="10" t="inlineStr">
        <is>
          <t>Software video/audio analisi per situazioni di pericolo</t>
        </is>
      </c>
      <c r="J4789" s="20" t="n"/>
      <c r="K4789" s="20" t="n"/>
      <c r="L4789" s="20" t="n"/>
      <c r="M4789" s="20" t="n"/>
      <c r="N4789" s="21">
        <f>IF($A4789="","",IF(IFERROR(VALUE($M4789),0)=1,1,0))</f>
        <v/>
      </c>
      <c r="O4789" s="21">
        <f>IF($A4789="",0,IF(OR($S4789&lt;&gt;1,COUNTA($J4789:$M4789)=0),0,IF($N4789=1,$H4789,0)))</f>
        <v/>
      </c>
      <c r="P4789" s="10" t="inlineStr">
        <is>
          <t>sì/no</t>
        </is>
      </c>
      <c r="Q4789" s="21">
        <f>IF($A4789="","",$A4789&amp;"|"&amp;$C4789)</f>
        <v/>
      </c>
      <c r="R4789" s="21">
        <f>IF($A4789="","",$A4789&amp;"|"&amp;$C4789&amp;"|"&amp;$D4789)</f>
        <v/>
      </c>
      <c r="S4789" s="21">
        <f>IF($A4789="","",IFERROR(INDEX(Offerte!$D$2:$D$200,MATCH($Q4789,Offerte!$L$2:$L$200,0)),0))</f>
        <v/>
      </c>
      <c r="T4789" s="21">
        <f>IF($A4789="","",IFERROR(INDEX(Offerte!$G$2:$G$200,MATCH($Q4789,Offerte!$L$2:$L$200,0)),"NO"))</f>
        <v/>
      </c>
    </row>
    <row r="4790">
      <c r="A4790" s="10">
        <f>IF(Offerte!$A156="","",Offerte!$A156)</f>
        <v/>
      </c>
      <c r="B4790" s="10">
        <f>IF(Offerte!$A156="","",Offerte!$B156)</f>
        <v/>
      </c>
      <c r="C4790" s="10">
        <f>IF(Offerte!$A156="","",Offerte!$C156)</f>
        <v/>
      </c>
      <c r="D4790" s="10" t="inlineStr">
        <is>
          <t>C.2.3</t>
        </is>
      </c>
      <c r="E4790" s="10" t="inlineStr">
        <is>
          <t>C</t>
        </is>
      </c>
      <c r="F4790" s="10" t="inlineStr">
        <is>
          <t>T</t>
        </is>
      </c>
      <c r="G4790" s="10" t="inlineStr">
        <is>
          <t>tabular</t>
        </is>
      </c>
      <c r="H4790" s="10" t="n">
        <v>1</v>
      </c>
      <c r="I4790" s="10" t="inlineStr">
        <is>
          <t>Collegamento con centrale qualificata di pronto intervento</t>
        </is>
      </c>
      <c r="J4790" s="20" t="n"/>
      <c r="K4790" s="20" t="n"/>
      <c r="L4790" s="20" t="n"/>
      <c r="M4790" s="20" t="n"/>
      <c r="N4790" s="21">
        <f>IF($A4790="","",IF(IFERROR(VALUE($M4790),0)=1,1,0))</f>
        <v/>
      </c>
      <c r="O4790" s="21">
        <f>IF($A4790="",0,IF(OR($S4790&lt;&gt;1,COUNTA($J4790:$M4790)=0),0,IF($N4790=1,$H4790,0)))</f>
        <v/>
      </c>
      <c r="P4790" s="10" t="inlineStr">
        <is>
          <t>sì/no</t>
        </is>
      </c>
      <c r="Q4790" s="21">
        <f>IF($A4790="","",$A4790&amp;"|"&amp;$C4790)</f>
        <v/>
      </c>
      <c r="R4790" s="21">
        <f>IF($A4790="","",$A4790&amp;"|"&amp;$C4790&amp;"|"&amp;$D4790)</f>
        <v/>
      </c>
      <c r="S4790" s="21">
        <f>IF($A4790="","",IFERROR(INDEX(Offerte!$D$2:$D$200,MATCH($Q4790,Offerte!$L$2:$L$200,0)),0))</f>
        <v/>
      </c>
      <c r="T4790" s="21">
        <f>IF($A4790="","",IFERROR(INDEX(Offerte!$G$2:$G$200,MATCH($Q4790,Offerte!$L$2:$L$200,0)),"NO"))</f>
        <v/>
      </c>
    </row>
    <row r="4791">
      <c r="A4791" s="10">
        <f>IF(Offerte!$A156="","",Offerte!$A156)</f>
        <v/>
      </c>
      <c r="B4791" s="10">
        <f>IF(Offerte!$A156="","",Offerte!$B156)</f>
        <v/>
      </c>
      <c r="C4791" s="10">
        <f>IF(Offerte!$A156="","",Offerte!$C156)</f>
        <v/>
      </c>
      <c r="D4791" s="10" t="inlineStr">
        <is>
          <t>C.2.4</t>
        </is>
      </c>
      <c r="E4791" s="10" t="inlineStr">
        <is>
          <t>C</t>
        </is>
      </c>
      <c r="F4791" s="10" t="inlineStr">
        <is>
          <t>Q</t>
        </is>
      </c>
      <c r="G4791" s="10" t="inlineStr">
        <is>
          <t>higher</t>
        </is>
      </c>
      <c r="H4791" s="10" t="n">
        <v>1</v>
      </c>
      <c r="I4791" s="10" t="inlineStr">
        <is>
          <t>Tasso di copertura del servizio con dispositivi per la chiamata di emergenza del conducente</t>
        </is>
      </c>
      <c r="J4791" s="20" t="n"/>
      <c r="K4791" s="20" t="n"/>
      <c r="L4791" s="20" t="n"/>
      <c r="M4791" s="20" t="n"/>
      <c r="N4791" s="21">
        <f>IF($A4791="","",IFERROR(VALUE($K4791)/VALUE($L4791),IFERROR(VALUE($J4791),0)))</f>
        <v/>
      </c>
      <c r="O4791" s="21">
        <f>IF($A4791="",0,IF(OR($S4791&lt;&gt;1,COUNTA($J4791:$M4791)=0),0,IF(SUMPRODUCT(MAX(($C$5:$C$6173=$C4791)*($D$5:$D$6173=$D4791)*($S$5:$S$6173=1)*IFERROR($N$5:$N$6173*1,0)))&gt;0,ROUND($H4791*($N4791/SUMPRODUCT(MAX(($C$5:$C$6173=$C4791)*($D$5:$D$6173=$D4791)*($S$5:$S$6173=1)*IFERROR($N$5:$N$6173*1,0)))),4),0)))</f>
        <v/>
      </c>
      <c r="P4791" s="10" t="inlineStr">
        <is>
          <t>Autobus attrezzati con chiamata di emergenza / Autobus totali in offerta, incluse scorte</t>
        </is>
      </c>
      <c r="Q4791" s="21">
        <f>IF($A4791="","",$A4791&amp;"|"&amp;$C4791)</f>
        <v/>
      </c>
      <c r="R4791" s="21">
        <f>IF($A4791="","",$A4791&amp;"|"&amp;$C4791&amp;"|"&amp;$D4791)</f>
        <v/>
      </c>
      <c r="S4791" s="21">
        <f>IF($A4791="","",IFERROR(INDEX(Offerte!$D$2:$D$200,MATCH($Q4791,Offerte!$L$2:$L$200,0)),0))</f>
        <v/>
      </c>
      <c r="T4791" s="21">
        <f>IF($A4791="","",IFERROR(INDEX(Offerte!$G$2:$G$200,MATCH($Q4791,Offerte!$L$2:$L$200,0)),"NO"))</f>
        <v/>
      </c>
    </row>
    <row r="4792">
      <c r="A4792" s="10">
        <f>IF(Offerte!$A156="","",Offerte!$A156)</f>
        <v/>
      </c>
      <c r="B4792" s="10">
        <f>IF(Offerte!$A156="","",Offerte!$B156)</f>
        <v/>
      </c>
      <c r="C4792" s="10">
        <f>IF(Offerte!$A156="","",Offerte!$C156)</f>
        <v/>
      </c>
      <c r="D4792" s="10" t="inlineStr">
        <is>
          <t>C.3.1</t>
        </is>
      </c>
      <c r="E4792" s="10" t="inlineStr">
        <is>
          <t>C</t>
        </is>
      </c>
      <c r="F4792" s="10" t="inlineStr">
        <is>
          <t>Q</t>
        </is>
      </c>
      <c r="G4792" s="10" t="inlineStr">
        <is>
          <t>higher</t>
        </is>
      </c>
      <c r="H4792" s="10" t="n">
        <v>2</v>
      </c>
      <c r="I4792" s="10" t="inlineStr">
        <is>
          <t>Tasso di copertura del servizio con dispositivi di informazione dinamica a bordo mezzo</t>
        </is>
      </c>
      <c r="J4792" s="20" t="n"/>
      <c r="K4792" s="20" t="n"/>
      <c r="L4792" s="20" t="n"/>
      <c r="M4792" s="20" t="n"/>
      <c r="N4792" s="21">
        <f>IF($A4792="","",IFERROR(VALUE($K4792)/VALUE($L4792),IFERROR(VALUE($J4792),0)))</f>
        <v/>
      </c>
      <c r="O4792" s="21">
        <f>IF($A4792="",0,IF(OR($S4792&lt;&gt;1,COUNTA($J4792:$M4792)=0),0,IF(SUMPRODUCT(MAX(($C$5:$C$6173=$C4792)*($D$5:$D$6173=$D4792)*($S$5:$S$6173=1)*IFERROR($N$5:$N$6173*1,0)))&gt;0,ROUND($H4792*($N4792/SUMPRODUCT(MAX(($C$5:$C$6173=$C4792)*($D$5:$D$6173=$D4792)*($S$5:$S$6173=1)*IFERROR($N$5:$N$6173*1,0)))),4),0)))</f>
        <v/>
      </c>
      <c r="P4792" s="10" t="inlineStr">
        <is>
          <t>Autobus con monitor e indicatori vocali / Autobus totali in offerta, incluse scorte</t>
        </is>
      </c>
      <c r="Q4792" s="21">
        <f>IF($A4792="","",$A4792&amp;"|"&amp;$C4792)</f>
        <v/>
      </c>
      <c r="R4792" s="21">
        <f>IF($A4792="","",$A4792&amp;"|"&amp;$C4792&amp;"|"&amp;$D4792)</f>
        <v/>
      </c>
      <c r="S4792" s="21">
        <f>IF($A4792="","",IFERROR(INDEX(Offerte!$D$2:$D$200,MATCH($Q4792,Offerte!$L$2:$L$200,0)),0))</f>
        <v/>
      </c>
      <c r="T4792" s="21">
        <f>IF($A4792="","",IFERROR(INDEX(Offerte!$G$2:$G$200,MATCH($Q4792,Offerte!$L$2:$L$200,0)),"NO"))</f>
        <v/>
      </c>
    </row>
    <row r="4793">
      <c r="A4793" s="10">
        <f>IF(Offerte!$A156="","",Offerte!$A156)</f>
        <v/>
      </c>
      <c r="B4793" s="10">
        <f>IF(Offerte!$A156="","",Offerte!$B156)</f>
        <v/>
      </c>
      <c r="C4793" s="10">
        <f>IF(Offerte!$A156="","",Offerte!$C156)</f>
        <v/>
      </c>
      <c r="D4793" s="10" t="inlineStr">
        <is>
          <t>C.3.2</t>
        </is>
      </c>
      <c r="E4793" s="10" t="inlineStr">
        <is>
          <t>C</t>
        </is>
      </c>
      <c r="F4793" s="10" t="inlineStr">
        <is>
          <t>T</t>
        </is>
      </c>
      <c r="G4793" s="10" t="inlineStr">
        <is>
          <t>tabular</t>
        </is>
      </c>
      <c r="H4793" s="10" t="n">
        <v>2</v>
      </c>
      <c r="I4793" s="10" t="inlineStr">
        <is>
          <t>Informazioni a bordo su coincidenze ai nodi</t>
        </is>
      </c>
      <c r="J4793" s="20" t="n"/>
      <c r="K4793" s="20" t="n"/>
      <c r="L4793" s="20" t="n"/>
      <c r="M4793" s="20" t="n"/>
      <c r="N4793" s="21">
        <f>IF($A4793="","",IF(IFERROR(VALUE($M4793),0)=1,1,0))</f>
        <v/>
      </c>
      <c r="O4793" s="21">
        <f>IF($A4793="",0,IF(OR($S4793&lt;&gt;1,COUNTA($J4793:$M4793)=0),0,IF(AND($N4793=1,IFERROR(SUMIFS($N$5:$N$6173,$Q$5:$Q$6173,$Q4793,$D$5:$D$6173,"C.3.1"),0)&gt;=0.5),$H4793,0)))</f>
        <v/>
      </c>
      <c r="P4793" s="10" t="inlineStr">
        <is>
          <t>Dipende da C.3.1 &gt;= 0.5</t>
        </is>
      </c>
      <c r="Q4793" s="21">
        <f>IF($A4793="","",$A4793&amp;"|"&amp;$C4793)</f>
        <v/>
      </c>
      <c r="R4793" s="21">
        <f>IF($A4793="","",$A4793&amp;"|"&amp;$C4793&amp;"|"&amp;$D4793)</f>
        <v/>
      </c>
      <c r="S4793" s="21">
        <f>IF($A4793="","",IFERROR(INDEX(Offerte!$D$2:$D$200,MATCH($Q4793,Offerte!$L$2:$L$200,0)),0))</f>
        <v/>
      </c>
      <c r="T4793" s="21">
        <f>IF($A4793="","",IFERROR(INDEX(Offerte!$G$2:$G$200,MATCH($Q4793,Offerte!$L$2:$L$200,0)),"NO"))</f>
        <v/>
      </c>
    </row>
    <row r="4794">
      <c r="A4794" s="10">
        <f>IF(Offerte!$A156="","",Offerte!$A156)</f>
        <v/>
      </c>
      <c r="B4794" s="10">
        <f>IF(Offerte!$A156="","",Offerte!$B156)</f>
        <v/>
      </c>
      <c r="C4794" s="10">
        <f>IF(Offerte!$A156="","",Offerte!$C156)</f>
        <v/>
      </c>
      <c r="D4794" s="10" t="inlineStr">
        <is>
          <t>D.1.1</t>
        </is>
      </c>
      <c r="E4794" s="10" t="inlineStr">
        <is>
          <t>D</t>
        </is>
      </c>
      <c r="F4794" s="10" t="inlineStr">
        <is>
          <t>Q</t>
        </is>
      </c>
      <c r="G4794" s="10" t="inlineStr">
        <is>
          <t>higher</t>
        </is>
      </c>
      <c r="H4794" s="10" t="n">
        <v>3</v>
      </c>
      <c r="I4794" s="10" t="inlineStr">
        <is>
          <t>Installazione di pensiline</t>
        </is>
      </c>
      <c r="J4794" s="20" t="n"/>
      <c r="K4794" s="20" t="n"/>
      <c r="L4794" s="20" t="n"/>
      <c r="M4794" s="20" t="n"/>
      <c r="N4794" s="21">
        <f>IF($A4794="","",IFERROR(VALUE($J4794),0))</f>
        <v/>
      </c>
      <c r="O4794" s="21">
        <f>IF($A4794="",0,IF(OR($S4794&lt;&gt;1,COUNTA($J4794:$M4794)=0),0,IF(SUMPRODUCT(MAX(($C$5:$C$6173=$C4794)*($D$5:$D$6173=$D4794)*($S$5:$S$6173=1)*IFERROR($N$5:$N$6173*1,0)))&gt;0,ROUND($H4794*($N4794/SUMPRODUCT(MAX(($C$5:$C$6173=$C4794)*($D$5:$D$6173=$D4794)*($S$5:$S$6173=1)*IFERROR($N$5:$N$6173*1,0)))),4),0)))</f>
        <v/>
      </c>
      <c r="P4794" s="10" t="inlineStr">
        <is>
          <t>fermate</t>
        </is>
      </c>
      <c r="Q4794" s="21">
        <f>IF($A4794="","",$A4794&amp;"|"&amp;$C4794)</f>
        <v/>
      </c>
      <c r="R4794" s="21">
        <f>IF($A4794="","",$A4794&amp;"|"&amp;$C4794&amp;"|"&amp;$D4794)</f>
        <v/>
      </c>
      <c r="S4794" s="21">
        <f>IF($A4794="","",IFERROR(INDEX(Offerte!$D$2:$D$200,MATCH($Q4794,Offerte!$L$2:$L$200,0)),0))</f>
        <v/>
      </c>
      <c r="T4794" s="21">
        <f>IF($A4794="","",IFERROR(INDEX(Offerte!$G$2:$G$200,MATCH($Q4794,Offerte!$L$2:$L$200,0)),"NO"))</f>
        <v/>
      </c>
    </row>
    <row r="4795">
      <c r="A4795" s="10">
        <f>IF(Offerte!$A156="","",Offerte!$A156)</f>
        <v/>
      </c>
      <c r="B4795" s="10">
        <f>IF(Offerte!$A156="","",Offerte!$B156)</f>
        <v/>
      </c>
      <c r="C4795" s="10">
        <f>IF(Offerte!$A156="","",Offerte!$C156)</f>
        <v/>
      </c>
      <c r="D4795" s="10" t="inlineStr">
        <is>
          <t>D.1.2</t>
        </is>
      </c>
      <c r="E4795" s="10" t="inlineStr">
        <is>
          <t>D</t>
        </is>
      </c>
      <c r="F4795" s="10" t="inlineStr">
        <is>
          <t>Q</t>
        </is>
      </c>
      <c r="G4795" s="10" t="inlineStr">
        <is>
          <t>higher</t>
        </is>
      </c>
      <c r="H4795" s="10" t="n">
        <v>3</v>
      </c>
      <c r="I4795" s="10" t="inlineStr">
        <is>
          <t>Installazione di paline di fermata conformi alla DGR 581/2023</t>
        </is>
      </c>
      <c r="J4795" s="20" t="n"/>
      <c r="K4795" s="20" t="n"/>
      <c r="L4795" s="20" t="n"/>
      <c r="M4795" s="20" t="n"/>
      <c r="N4795" s="21">
        <f>IF($A4795="","",IFERROR(VALUE($J4795),0))</f>
        <v/>
      </c>
      <c r="O4795" s="21">
        <f>IF($A4795="",0,IF(OR($S4795&lt;&gt;1,COUNTA($J4795:$M4795)=0),0,IF(SUMPRODUCT(MAX(($C$5:$C$6173=$C4795)*($D$5:$D$6173=$D4795)*($S$5:$S$6173=1)*IFERROR($N$5:$N$6173*1,0)))&gt;0,ROUND($H4795*($N4795/SUMPRODUCT(MAX(($C$5:$C$6173=$C4795)*($D$5:$D$6173=$D4795)*($S$5:$S$6173=1)*IFERROR($N$5:$N$6173*1,0)))),4),0)))</f>
        <v/>
      </c>
      <c r="P4795" s="10" t="inlineStr">
        <is>
          <t>fermate</t>
        </is>
      </c>
      <c r="Q4795" s="21">
        <f>IF($A4795="","",$A4795&amp;"|"&amp;$C4795)</f>
        <v/>
      </c>
      <c r="R4795" s="21">
        <f>IF($A4795="","",$A4795&amp;"|"&amp;$C4795&amp;"|"&amp;$D4795)</f>
        <v/>
      </c>
      <c r="S4795" s="21">
        <f>IF($A4795="","",IFERROR(INDEX(Offerte!$D$2:$D$200,MATCH($Q4795,Offerte!$L$2:$L$200,0)),0))</f>
        <v/>
      </c>
      <c r="T4795" s="21">
        <f>IF($A4795="","",IFERROR(INDEX(Offerte!$G$2:$G$200,MATCH($Q4795,Offerte!$L$2:$L$200,0)),"NO"))</f>
        <v/>
      </c>
    </row>
    <row r="4796">
      <c r="A4796" s="10">
        <f>IF(Offerte!$A156="","",Offerte!$A156)</f>
        <v/>
      </c>
      <c r="B4796" s="10">
        <f>IF(Offerte!$A156="","",Offerte!$B156)</f>
        <v/>
      </c>
      <c r="C4796" s="10">
        <f>IF(Offerte!$A156="","",Offerte!$C156)</f>
        <v/>
      </c>
      <c r="D4796" s="10" t="inlineStr">
        <is>
          <t>D.1.3</t>
        </is>
      </c>
      <c r="E4796" s="10" t="inlineStr">
        <is>
          <t>D</t>
        </is>
      </c>
      <c r="F4796" s="10" t="inlineStr">
        <is>
          <t>Q</t>
        </is>
      </c>
      <c r="G4796" s="10" t="inlineStr">
        <is>
          <t>higher</t>
        </is>
      </c>
      <c r="H4796" s="10" t="n">
        <v>2</v>
      </c>
      <c r="I4796" s="10" t="inlineStr">
        <is>
          <t>Display informativi connessi alle fermate</t>
        </is>
      </c>
      <c r="J4796" s="20" t="n"/>
      <c r="K4796" s="20" t="n"/>
      <c r="L4796" s="20" t="n"/>
      <c r="M4796" s="20" t="n"/>
      <c r="N4796" s="21">
        <f>IF($A4796="","",IFERROR(VALUE($J4796),0))</f>
        <v/>
      </c>
      <c r="O4796" s="21">
        <f>IF($A4796="",0,IF(OR($S4796&lt;&gt;1,COUNTA($J4796:$M4796)=0),0,IF(SUMPRODUCT(MAX(($C$5:$C$6173=$C4796)*($D$5:$D$6173=$D4796)*($S$5:$S$6173=1)*IFERROR($N$5:$N$6173*1,0)))&gt;0,ROUND($H4796*($N4796/SUMPRODUCT(MAX(($C$5:$C$6173=$C4796)*($D$5:$D$6173=$D4796)*($S$5:$S$6173=1)*IFERROR($N$5:$N$6173*1,0)))),4),0)))</f>
        <v/>
      </c>
      <c r="P4796" s="10" t="inlineStr">
        <is>
          <t>fermate</t>
        </is>
      </c>
      <c r="Q4796" s="21">
        <f>IF($A4796="","",$A4796&amp;"|"&amp;$C4796)</f>
        <v/>
      </c>
      <c r="R4796" s="21">
        <f>IF($A4796="","",$A4796&amp;"|"&amp;$C4796&amp;"|"&amp;$D4796)</f>
        <v/>
      </c>
      <c r="S4796" s="21">
        <f>IF($A4796="","",IFERROR(INDEX(Offerte!$D$2:$D$200,MATCH($Q4796,Offerte!$L$2:$L$200,0)),0))</f>
        <v/>
      </c>
      <c r="T4796" s="21">
        <f>IF($A4796="","",IFERROR(INDEX(Offerte!$G$2:$G$200,MATCH($Q4796,Offerte!$L$2:$L$200,0)),"NO"))</f>
        <v/>
      </c>
    </row>
    <row r="4797">
      <c r="A4797" s="10">
        <f>IF(Offerte!$A156="","",Offerte!$A156)</f>
        <v/>
      </c>
      <c r="B4797" s="10">
        <f>IF(Offerte!$A156="","",Offerte!$B156)</f>
        <v/>
      </c>
      <c r="C4797" s="10">
        <f>IF(Offerte!$A156="","",Offerte!$C156)</f>
        <v/>
      </c>
      <c r="D4797" s="10" t="inlineStr">
        <is>
          <t>D.2.1</t>
        </is>
      </c>
      <c r="E4797" s="10" t="inlineStr">
        <is>
          <t>D</t>
        </is>
      </c>
      <c r="F4797" s="10" t="inlineStr">
        <is>
          <t>Q</t>
        </is>
      </c>
      <c r="G4797" s="10" t="inlineStr">
        <is>
          <t>higher</t>
        </is>
      </c>
      <c r="H4797" s="10" t="n">
        <v>2</v>
      </c>
      <c r="I4797" s="10" t="inlineStr">
        <is>
          <t>Segnali tattili Loges-Vet-Evolution</t>
        </is>
      </c>
      <c r="J4797" s="20" t="n"/>
      <c r="K4797" s="20" t="n"/>
      <c r="L4797" s="20" t="n"/>
      <c r="M4797" s="20" t="n"/>
      <c r="N4797" s="21">
        <f>IF($A4797="","",IFERROR(VALUE($J4797),0))</f>
        <v/>
      </c>
      <c r="O4797" s="21">
        <f>IF($A4797="",0,IF(OR($S4797&lt;&gt;1,COUNTA($J4797:$M4797)=0),0,IF(SUMPRODUCT(MAX(($C$5:$C$6173=$C4797)*($D$5:$D$6173=$D4797)*($S$5:$S$6173=1)*IFERROR($N$5:$N$6173*1,0)))&gt;0,ROUND($H4797*($N4797/SUMPRODUCT(MAX(($C$5:$C$6173=$C4797)*($D$5:$D$6173=$D4797)*($S$5:$S$6173=1)*IFERROR($N$5:$N$6173*1,0)))),4),0)))</f>
        <v/>
      </c>
      <c r="P4797" s="10" t="inlineStr">
        <is>
          <t>fermate</t>
        </is>
      </c>
      <c r="Q4797" s="21">
        <f>IF($A4797="","",$A4797&amp;"|"&amp;$C4797)</f>
        <v/>
      </c>
      <c r="R4797" s="21">
        <f>IF($A4797="","",$A4797&amp;"|"&amp;$C4797&amp;"|"&amp;$D4797)</f>
        <v/>
      </c>
      <c r="S4797" s="21">
        <f>IF($A4797="","",IFERROR(INDEX(Offerte!$D$2:$D$200,MATCH($Q4797,Offerte!$L$2:$L$200,0)),0))</f>
        <v/>
      </c>
      <c r="T4797" s="21">
        <f>IF($A4797="","",IFERROR(INDEX(Offerte!$G$2:$G$200,MATCH($Q4797,Offerte!$L$2:$L$200,0)),"NO"))</f>
        <v/>
      </c>
    </row>
    <row r="4798">
      <c r="A4798" s="10">
        <f>IF(Offerte!$A156="","",Offerte!$A156)</f>
        <v/>
      </c>
      <c r="B4798" s="10">
        <f>IF(Offerte!$A156="","",Offerte!$B156)</f>
        <v/>
      </c>
      <c r="C4798" s="10">
        <f>IF(Offerte!$A156="","",Offerte!$C156)</f>
        <v/>
      </c>
      <c r="D4798" s="10" t="inlineStr">
        <is>
          <t>E.1.1</t>
        </is>
      </c>
      <c r="E4798" s="10" t="inlineStr">
        <is>
          <t>E</t>
        </is>
      </c>
      <c r="F4798" s="10" t="inlineStr">
        <is>
          <t>T</t>
        </is>
      </c>
      <c r="G4798" s="10" t="inlineStr">
        <is>
          <t>tabular</t>
        </is>
      </c>
      <c r="H4798" s="10" t="n">
        <v>2</v>
      </c>
      <c r="I4798" s="10" t="inlineStr">
        <is>
          <t>Mobile app con travel planner PRM</t>
        </is>
      </c>
      <c r="J4798" s="20" t="n"/>
      <c r="K4798" s="20" t="n"/>
      <c r="L4798" s="20" t="n"/>
      <c r="M4798" s="20" t="n"/>
      <c r="N4798" s="21">
        <f>IF($A4798="","",IF(IFERROR(VALUE($M4798),0)=1,1,0))</f>
        <v/>
      </c>
      <c r="O4798" s="21">
        <f>IF($A4798="",0,IF(OR($S4798&lt;&gt;1,COUNTA($J4798:$M4798)=0),0,IF($N4798=1,$H4798,0)))</f>
        <v/>
      </c>
      <c r="P4798" s="10" t="inlineStr">
        <is>
          <t>sì/no</t>
        </is>
      </c>
      <c r="Q4798" s="21">
        <f>IF($A4798="","",$A4798&amp;"|"&amp;$C4798)</f>
        <v/>
      </c>
      <c r="R4798" s="21">
        <f>IF($A4798="","",$A4798&amp;"|"&amp;$C4798&amp;"|"&amp;$D4798)</f>
        <v/>
      </c>
      <c r="S4798" s="21">
        <f>IF($A4798="","",IFERROR(INDEX(Offerte!$D$2:$D$200,MATCH($Q4798,Offerte!$L$2:$L$200,0)),0))</f>
        <v/>
      </c>
      <c r="T4798" s="21">
        <f>IF($A4798="","",IFERROR(INDEX(Offerte!$G$2:$G$200,MATCH($Q4798,Offerte!$L$2:$L$200,0)),"NO"))</f>
        <v/>
      </c>
    </row>
    <row r="4799">
      <c r="A4799" s="10">
        <f>IF(Offerte!$A156="","",Offerte!$A156)</f>
        <v/>
      </c>
      <c r="B4799" s="10">
        <f>IF(Offerte!$A156="","",Offerte!$B156)</f>
        <v/>
      </c>
      <c r="C4799" s="10">
        <f>IF(Offerte!$A156="","",Offerte!$C156)</f>
        <v/>
      </c>
      <c r="D4799" s="10" t="inlineStr">
        <is>
          <t>E.2.1</t>
        </is>
      </c>
      <c r="E4799" s="10" t="inlineStr">
        <is>
          <t>E</t>
        </is>
      </c>
      <c r="F4799" s="10" t="inlineStr">
        <is>
          <t>D</t>
        </is>
      </c>
      <c r="G4799" s="10" t="inlineStr">
        <is>
          <t>discretionary</t>
        </is>
      </c>
      <c r="H4799" s="10" t="n">
        <v>2</v>
      </c>
      <c r="I4799" s="10" t="inlineStr">
        <is>
          <t>Altre azioni informative e rapporti con gli utenti</t>
        </is>
      </c>
      <c r="J4799" s="20" t="n"/>
      <c r="K4799" s="20" t="n"/>
      <c r="L4799" s="20" t="n"/>
      <c r="M4799" s="20" t="n"/>
      <c r="N4799" s="21">
        <f>IF($A4799="","",MAX(0,MIN(1,IFERROR(VALUE($M4799),0))))</f>
        <v/>
      </c>
      <c r="O4799" s="21">
        <f>IF($A4799="",0,IF(OR($S4799&lt;&gt;1,COUNTA($J4799:$M4799)=0),0,IF(SUMPRODUCT(MAX(($C$5:$C$6173=$C4799)*($D$5:$D$6173=$D4799)*($S$5:$S$6173=1)*IFERROR($N$5:$N$6173*1,0)))&gt;0,ROUND($H4799*($N4799/SUMPRODUCT(MAX(($C$5:$C$6173=$C4799)*($D$5:$D$6173=$D4799)*($S$5:$S$6173=1)*IFERROR($N$5:$N$6173*1,0)))),4),0)))</f>
        <v/>
      </c>
      <c r="P4799" s="10" t="inlineStr">
        <is>
          <t>coeff.</t>
        </is>
      </c>
      <c r="Q4799" s="21">
        <f>IF($A4799="","",$A4799&amp;"|"&amp;$C4799)</f>
        <v/>
      </c>
      <c r="R4799" s="21">
        <f>IF($A4799="","",$A4799&amp;"|"&amp;$C4799&amp;"|"&amp;$D4799)</f>
        <v/>
      </c>
      <c r="S4799" s="21">
        <f>IF($A4799="","",IFERROR(INDEX(Offerte!$D$2:$D$200,MATCH($Q4799,Offerte!$L$2:$L$200,0)),0))</f>
        <v/>
      </c>
      <c r="T4799" s="21">
        <f>IF($A4799="","",IFERROR(INDEX(Offerte!$G$2:$G$200,MATCH($Q4799,Offerte!$L$2:$L$200,0)),"NO"))</f>
        <v/>
      </c>
    </row>
    <row r="4800">
      <c r="A4800" s="10">
        <f>IF(Offerte!$A156="","",Offerte!$A156)</f>
        <v/>
      </c>
      <c r="B4800" s="10">
        <f>IF(Offerte!$A156="","",Offerte!$B156)</f>
        <v/>
      </c>
      <c r="C4800" s="10">
        <f>IF(Offerte!$A156="","",Offerte!$C156)</f>
        <v/>
      </c>
      <c r="D4800" s="10" t="inlineStr">
        <is>
          <t>F.1.1</t>
        </is>
      </c>
      <c r="E4800" s="10" t="inlineStr">
        <is>
          <t>F</t>
        </is>
      </c>
      <c r="F4800" s="10" t="inlineStr">
        <is>
          <t>Q</t>
        </is>
      </c>
      <c r="G4800" s="10" t="inlineStr">
        <is>
          <t>lower</t>
        </is>
      </c>
      <c r="H4800" s="10" t="n">
        <v>7</v>
      </c>
      <c r="I4800" s="10" t="inlineStr">
        <is>
          <t>Performance ambientali del parco mezzi adibito al servizio - I_CEA</t>
        </is>
      </c>
      <c r="J4800" s="20" t="n"/>
      <c r="K4800" s="20" t="n"/>
      <c r="L4800" s="20" t="n"/>
      <c r="M4800" s="20" t="n"/>
      <c r="N4800" s="21">
        <f>IF($A4800="","",IFERROR(VALUE($J4800),0))</f>
        <v/>
      </c>
      <c r="O4800" s="21">
        <f>IF($A4800="",0,IF(OR($S4800&lt;&gt;1,COUNTA($J4800:$M4800)=0),0,IF(AND(IFERROR(AGGREGATE(15,6,$N$5:$N$6173/(($C$5:$C$6173=$C4800)*($D$5:$D$6173=$D4800)*($S$5:$S$6173=1)*($N$5:$N$6173&gt;0)),1),0)&gt;0,$N4800&gt;0),ROUND($H4800*(IFERROR(AGGREGATE(15,6,$N$5:$N$6173/(($C$5:$C$6173=$C4800)*($D$5:$D$6173=$D4800)*($S$5:$S$6173=1)*($N$5:$N$6173&gt;0)),1),0)/$N4800),4),0)))</f>
        <v/>
      </c>
      <c r="P4800" s="10" t="inlineStr">
        <is>
          <t>indice</t>
        </is>
      </c>
      <c r="Q4800" s="21">
        <f>IF($A4800="","",$A4800&amp;"|"&amp;$C4800)</f>
        <v/>
      </c>
      <c r="R4800" s="21">
        <f>IF($A4800="","",$A4800&amp;"|"&amp;$C4800&amp;"|"&amp;$D4800)</f>
        <v/>
      </c>
      <c r="S4800" s="21">
        <f>IF($A4800="","",IFERROR(INDEX(Offerte!$D$2:$D$200,MATCH($Q4800,Offerte!$L$2:$L$200,0)),0))</f>
        <v/>
      </c>
      <c r="T4800" s="21">
        <f>IF($A4800="","",IFERROR(INDEX(Offerte!$G$2:$G$200,MATCH($Q4800,Offerte!$L$2:$L$200,0)),"NO"))</f>
        <v/>
      </c>
    </row>
    <row r="4801">
      <c r="A4801" s="10">
        <f>IF(Offerte!$A156="","",Offerte!$A156)</f>
        <v/>
      </c>
      <c r="B4801" s="10">
        <f>IF(Offerte!$A156="","",Offerte!$B156)</f>
        <v/>
      </c>
      <c r="C4801" s="10">
        <f>IF(Offerte!$A156="","",Offerte!$C156)</f>
        <v/>
      </c>
      <c r="D4801" s="10" t="inlineStr">
        <is>
          <t>F.2.1</t>
        </is>
      </c>
      <c r="E4801" s="10" t="inlineStr">
        <is>
          <t>F</t>
        </is>
      </c>
      <c r="F4801" s="10" t="inlineStr">
        <is>
          <t>Q</t>
        </is>
      </c>
      <c r="G4801" s="10" t="inlineStr">
        <is>
          <t>higher</t>
        </is>
      </c>
      <c r="H4801" s="10" t="n">
        <v>2</v>
      </c>
      <c r="I4801" s="10" t="inlineStr">
        <is>
          <t>Tasso di copertura del servizio con dispositivi ECO-DRIVER</t>
        </is>
      </c>
      <c r="J4801" s="20" t="n"/>
      <c r="K4801" s="20" t="n"/>
      <c r="L4801" s="20" t="n"/>
      <c r="M4801" s="20" t="n"/>
      <c r="N4801" s="21">
        <f>IF($A4801="","",IFERROR(VALUE($K4801)/VALUE($L4801),IFERROR(VALUE($J4801),0)))</f>
        <v/>
      </c>
      <c r="O4801" s="21">
        <f>IF($A4801="",0,IF(OR($S4801&lt;&gt;1,COUNTA($J4801:$M4801)=0),0,IF(SUMPRODUCT(MAX(($C$5:$C$6173=$C4801)*($D$5:$D$6173=$D4801)*($S$5:$S$6173=1)*IFERROR($N$5:$N$6173*1,0)))&gt;0,ROUND($H4801*($N4801/SUMPRODUCT(MAX(($C$5:$C$6173=$C4801)*($D$5:$D$6173=$D4801)*($S$5:$S$6173=1)*IFERROR($N$5:$N$6173*1,0)))),4),0)))</f>
        <v/>
      </c>
      <c r="P4801" s="10" t="inlineStr">
        <is>
          <t>Autobus attrezzati con dispositivi ECO-DRIVER / Autobus totali in offerta, incluse scorte</t>
        </is>
      </c>
      <c r="Q4801" s="21">
        <f>IF($A4801="","",$A4801&amp;"|"&amp;$C4801)</f>
        <v/>
      </c>
      <c r="R4801" s="21">
        <f>IF($A4801="","",$A4801&amp;"|"&amp;$C4801&amp;"|"&amp;$D4801)</f>
        <v/>
      </c>
      <c r="S4801" s="21">
        <f>IF($A4801="","",IFERROR(INDEX(Offerte!$D$2:$D$200,MATCH($Q4801,Offerte!$L$2:$L$200,0)),0))</f>
        <v/>
      </c>
      <c r="T4801" s="21">
        <f>IF($A4801="","",IFERROR(INDEX(Offerte!$G$2:$G$200,MATCH($Q4801,Offerte!$L$2:$L$200,0)),"NO"))</f>
        <v/>
      </c>
    </row>
    <row r="4802">
      <c r="A4802" s="10">
        <f>IF(Offerte!$A156="","",Offerte!$A156)</f>
        <v/>
      </c>
      <c r="B4802" s="10">
        <f>IF(Offerte!$A156="","",Offerte!$B156)</f>
        <v/>
      </c>
      <c r="C4802" s="10">
        <f>IF(Offerte!$A156="","",Offerte!$C156)</f>
        <v/>
      </c>
      <c r="D4802" s="10" t="inlineStr">
        <is>
          <t>F.3.1</t>
        </is>
      </c>
      <c r="E4802" s="10" t="inlineStr">
        <is>
          <t>F</t>
        </is>
      </c>
      <c r="F4802" s="10" t="inlineStr">
        <is>
          <t>Q</t>
        </is>
      </c>
      <c r="G4802" s="10" t="inlineStr">
        <is>
          <t>higher</t>
        </is>
      </c>
      <c r="H4802" s="10" t="n">
        <v>2</v>
      </c>
      <c r="I4802" s="10" t="inlineStr">
        <is>
          <t>Autoproduzione consumi elettrici per trazione</t>
        </is>
      </c>
      <c r="J4802" s="20" t="n"/>
      <c r="K4802" s="20" t="n"/>
      <c r="L4802" s="20" t="n"/>
      <c r="M4802" s="20" t="n"/>
      <c r="N4802" s="21">
        <f>IF($A4802="","",IFERROR(VALUE($J4802),0))</f>
        <v/>
      </c>
      <c r="O4802" s="21">
        <f>IF($A4802="",0,IF(OR($S4802&lt;&gt;1,COUNTA($J4802:$M4802)=0),0,IF(SUMPRODUCT(MAX(($C$5:$C$6173=$C4802)*($D$5:$D$6173=$D4802)*($S$5:$S$6173=1)*IFERROR($N$5:$N$6173*1,0)))&gt;0,ROUND($H4802*($N4802/SUMPRODUCT(MAX(($C$5:$C$6173=$C4802)*($D$5:$D$6173=$D4802)*($S$5:$S$6173=1)*IFERROR($N$5:$N$6173*1,0)))),4),0)))</f>
        <v/>
      </c>
      <c r="P4802" s="10" t="inlineStr">
        <is>
          <t>kWh/anno</t>
        </is>
      </c>
      <c r="Q4802" s="21">
        <f>IF($A4802="","",$A4802&amp;"|"&amp;$C4802)</f>
        <v/>
      </c>
      <c r="R4802" s="21">
        <f>IF($A4802="","",$A4802&amp;"|"&amp;$C4802&amp;"|"&amp;$D4802)</f>
        <v/>
      </c>
      <c r="S4802" s="21">
        <f>IF($A4802="","",IFERROR(INDEX(Offerte!$D$2:$D$200,MATCH($Q4802,Offerte!$L$2:$L$200,0)),0))</f>
        <v/>
      </c>
      <c r="T4802" s="21">
        <f>IF($A4802="","",IFERROR(INDEX(Offerte!$G$2:$G$200,MATCH($Q4802,Offerte!$L$2:$L$200,0)),"NO"))</f>
        <v/>
      </c>
    </row>
    <row r="4803">
      <c r="A4803" s="10">
        <f>IF(Offerte!$A156="","",Offerte!$A156)</f>
        <v/>
      </c>
      <c r="B4803" s="10">
        <f>IF(Offerte!$A156="","",Offerte!$B156)</f>
        <v/>
      </c>
      <c r="C4803" s="10">
        <f>IF(Offerte!$A156="","",Offerte!$C156)</f>
        <v/>
      </c>
      <c r="D4803" s="10" t="inlineStr">
        <is>
          <t>F.4.1</t>
        </is>
      </c>
      <c r="E4803" s="10" t="inlineStr">
        <is>
          <t>F</t>
        </is>
      </c>
      <c r="F4803" s="10" t="inlineStr">
        <is>
          <t>Q</t>
        </is>
      </c>
      <c r="G4803" s="10" t="inlineStr">
        <is>
          <t>soil</t>
        </is>
      </c>
      <c r="H4803" s="10" t="n">
        <v>2</v>
      </c>
      <c r="I4803" s="10" t="inlineStr">
        <is>
          <t>Indice di consumo di suolo</t>
        </is>
      </c>
      <c r="J4803" s="20" t="n"/>
      <c r="K4803" s="20" t="n"/>
      <c r="L4803" s="20" t="n"/>
      <c r="M4803" s="20" t="n"/>
      <c r="N4803" s="21">
        <f>IF($A4803="","",IFERROR(VALUE($J4803),0))</f>
        <v/>
      </c>
      <c r="O4803" s="21">
        <f>IF($A4803="",0,IF(OR($S4803&lt;&gt;1,COUNTA($J4803:$M4803)=0),0,IF($N4803&lt;=0,$H4803,IF(SUMPRODUCT(MAX(($C$5:$C$6173=$C4803)*($D$5:$D$6173=$D4803)*($S$5:$S$6173=1)*IFERROR($N$5:$N$6173*1,0)))&gt;0,ROUND($H4803*((SUMPRODUCT(MAX(($C$5:$C$6173=$C4803)*($D$5:$D$6173=$D4803)*($S$5:$S$6173=1)*IFERROR($N$5:$N$6173*1,0)))-$N4803)/SUMPRODUCT(MAX(($C$5:$C$6173=$C4803)*($D$5:$D$6173=$D4803)*($S$5:$S$6173=1)*IFERROR($N$5:$N$6173*1,0)))),4),0))))</f>
        <v/>
      </c>
      <c r="P4803" s="10" t="inlineStr">
        <is>
          <t>m2</t>
        </is>
      </c>
      <c r="Q4803" s="21">
        <f>IF($A4803="","",$A4803&amp;"|"&amp;$C4803)</f>
        <v/>
      </c>
      <c r="R4803" s="21">
        <f>IF($A4803="","",$A4803&amp;"|"&amp;$C4803&amp;"|"&amp;$D4803)</f>
        <v/>
      </c>
      <c r="S4803" s="21">
        <f>IF($A4803="","",IFERROR(INDEX(Offerte!$D$2:$D$200,MATCH($Q4803,Offerte!$L$2:$L$200,0)),0))</f>
        <v/>
      </c>
      <c r="T4803" s="21">
        <f>IF($A4803="","",IFERROR(INDEX(Offerte!$G$2:$G$200,MATCH($Q4803,Offerte!$L$2:$L$200,0)),"NO"))</f>
        <v/>
      </c>
    </row>
    <row r="4804">
      <c r="A4804" s="10">
        <f>IF(Offerte!$A156="","",Offerte!$A156)</f>
        <v/>
      </c>
      <c r="B4804" s="10">
        <f>IF(Offerte!$A156="","",Offerte!$B156)</f>
        <v/>
      </c>
      <c r="C4804" s="10">
        <f>IF(Offerte!$A156="","",Offerte!$C156)</f>
        <v/>
      </c>
      <c r="D4804" s="10" t="inlineStr">
        <is>
          <t>F.5.1</t>
        </is>
      </c>
      <c r="E4804" s="10" t="inlineStr">
        <is>
          <t>F</t>
        </is>
      </c>
      <c r="F4804" s="10" t="inlineStr">
        <is>
          <t>T</t>
        </is>
      </c>
      <c r="G4804" s="10" t="inlineStr">
        <is>
          <t>tabular</t>
        </is>
      </c>
      <c r="H4804" s="10" t="n">
        <v>1</v>
      </c>
      <c r="I4804" s="10" t="inlineStr">
        <is>
          <t>Rendicontazione di sostenibilità ambientale</t>
        </is>
      </c>
      <c r="J4804" s="20" t="n"/>
      <c r="K4804" s="20" t="n"/>
      <c r="L4804" s="20" t="n"/>
      <c r="M4804" s="20" t="n"/>
      <c r="N4804" s="21">
        <f>IF($A4804="","",IF(IFERROR(VALUE($M4804),0)=1,1,0))</f>
        <v/>
      </c>
      <c r="O4804" s="21">
        <f>IF($A4804="",0,IF(OR($S4804&lt;&gt;1,COUNTA($J4804:$M4804)=0),0,IF($N4804=1,$H4804,0)))</f>
        <v/>
      </c>
      <c r="P4804" s="10" t="inlineStr">
        <is>
          <t>sì/no</t>
        </is>
      </c>
      <c r="Q4804" s="21">
        <f>IF($A4804="","",$A4804&amp;"|"&amp;$C4804)</f>
        <v/>
      </c>
      <c r="R4804" s="21">
        <f>IF($A4804="","",$A4804&amp;"|"&amp;$C4804&amp;"|"&amp;$D4804)</f>
        <v/>
      </c>
      <c r="S4804" s="21">
        <f>IF($A4804="","",IFERROR(INDEX(Offerte!$D$2:$D$200,MATCH($Q4804,Offerte!$L$2:$L$200,0)),0))</f>
        <v/>
      </c>
      <c r="T4804" s="21">
        <f>IF($A4804="","",IFERROR(INDEX(Offerte!$G$2:$G$200,MATCH($Q4804,Offerte!$L$2:$L$200,0)),"NO"))</f>
        <v/>
      </c>
    </row>
    <row r="4805">
      <c r="A4805" s="10">
        <f>IF(Offerte!$A156="","",Offerte!$A156)</f>
        <v/>
      </c>
      <c r="B4805" s="10">
        <f>IF(Offerte!$A156="","",Offerte!$B156)</f>
        <v/>
      </c>
      <c r="C4805" s="10">
        <f>IF(Offerte!$A156="","",Offerte!$C156)</f>
        <v/>
      </c>
      <c r="D4805" s="10" t="inlineStr">
        <is>
          <t>G.1.1</t>
        </is>
      </c>
      <c r="E4805" s="10" t="inlineStr">
        <is>
          <t>G</t>
        </is>
      </c>
      <c r="F4805" s="10" t="inlineStr">
        <is>
          <t>D</t>
        </is>
      </c>
      <c r="G4805" s="10" t="inlineStr">
        <is>
          <t>discretionary</t>
        </is>
      </c>
      <c r="H4805" s="10" t="n">
        <v>2</v>
      </c>
      <c r="I4805" s="10" t="inlineStr">
        <is>
          <t>Qualità del progetto di centrale di controllo aziendale</t>
        </is>
      </c>
      <c r="J4805" s="20" t="n"/>
      <c r="K4805" s="20" t="n"/>
      <c r="L4805" s="20" t="n"/>
      <c r="M4805" s="20" t="n"/>
      <c r="N4805" s="21">
        <f>IF($A4805="","",MAX(0,MIN(1,IFERROR(VALUE($M4805),0))))</f>
        <v/>
      </c>
      <c r="O4805" s="21">
        <f>IF($A4805="",0,IF(OR($S4805&lt;&gt;1,COUNTA($J4805:$M4805)=0),0,IF(SUMPRODUCT(MAX(($C$5:$C$6173=$C4805)*($D$5:$D$6173=$D4805)*($S$5:$S$6173=1)*IFERROR($N$5:$N$6173*1,0)))&gt;0,ROUND($H4805*($N4805/SUMPRODUCT(MAX(($C$5:$C$6173=$C4805)*($D$5:$D$6173=$D4805)*($S$5:$S$6173=1)*IFERROR($N$5:$N$6173*1,0)))),4),0)))</f>
        <v/>
      </c>
      <c r="P4805" s="10" t="inlineStr">
        <is>
          <t>coeff.</t>
        </is>
      </c>
      <c r="Q4805" s="21">
        <f>IF($A4805="","",$A4805&amp;"|"&amp;$C4805)</f>
        <v/>
      </c>
      <c r="R4805" s="21">
        <f>IF($A4805="","",$A4805&amp;"|"&amp;$C4805&amp;"|"&amp;$D4805)</f>
        <v/>
      </c>
      <c r="S4805" s="21">
        <f>IF($A4805="","",IFERROR(INDEX(Offerte!$D$2:$D$200,MATCH($Q4805,Offerte!$L$2:$L$200,0)),0))</f>
        <v/>
      </c>
      <c r="T4805" s="21">
        <f>IF($A4805="","",IFERROR(INDEX(Offerte!$G$2:$G$200,MATCH($Q4805,Offerte!$L$2:$L$200,0)),"NO"))</f>
        <v/>
      </c>
    </row>
    <row r="4806">
      <c r="A4806" s="10">
        <f>IF(Offerte!$A156="","",Offerte!$A156)</f>
        <v/>
      </c>
      <c r="B4806" s="10">
        <f>IF(Offerte!$A156="","",Offerte!$B156)</f>
        <v/>
      </c>
      <c r="C4806" s="10">
        <f>IF(Offerte!$A156="","",Offerte!$C156)</f>
        <v/>
      </c>
      <c r="D4806" s="10" t="inlineStr">
        <is>
          <t>G.2.1</t>
        </is>
      </c>
      <c r="E4806" s="10" t="inlineStr">
        <is>
          <t>G</t>
        </is>
      </c>
      <c r="F4806" s="10" t="inlineStr">
        <is>
          <t>T</t>
        </is>
      </c>
      <c r="G4806" s="10" t="inlineStr">
        <is>
          <t>tabular</t>
        </is>
      </c>
      <c r="H4806" s="10" t="n">
        <v>1</v>
      </c>
      <c r="I4806" s="10" t="inlineStr">
        <is>
          <t>Certificazione ISO 45001</t>
        </is>
      </c>
      <c r="J4806" s="20" t="n"/>
      <c r="K4806" s="20" t="n"/>
      <c r="L4806" s="20" t="n"/>
      <c r="M4806" s="20" t="n"/>
      <c r="N4806" s="21">
        <f>IF($A4806="","",IF(IFERROR(VALUE($M4806),0)=1,1,0))</f>
        <v/>
      </c>
      <c r="O4806" s="21">
        <f>IF($A4806="",0,IF(OR($S4806&lt;&gt;1,COUNTA($J4806:$M4806)=0),0,IF($N4806=1,$H4806,0)))</f>
        <v/>
      </c>
      <c r="P4806" s="10" t="inlineStr">
        <is>
          <t>sì/no</t>
        </is>
      </c>
      <c r="Q4806" s="21">
        <f>IF($A4806="","",$A4806&amp;"|"&amp;$C4806)</f>
        <v/>
      </c>
      <c r="R4806" s="21">
        <f>IF($A4806="","",$A4806&amp;"|"&amp;$C4806&amp;"|"&amp;$D4806)</f>
        <v/>
      </c>
      <c r="S4806" s="21">
        <f>IF($A4806="","",IFERROR(INDEX(Offerte!$D$2:$D$200,MATCH($Q4806,Offerte!$L$2:$L$200,0)),0))</f>
        <v/>
      </c>
      <c r="T4806" s="21">
        <f>IF($A4806="","",IFERROR(INDEX(Offerte!$G$2:$G$200,MATCH($Q4806,Offerte!$L$2:$L$200,0)),"NO"))</f>
        <v/>
      </c>
    </row>
    <row r="4807">
      <c r="A4807" s="10">
        <f>IF(Offerte!$A156="","",Offerte!$A156)</f>
        <v/>
      </c>
      <c r="B4807" s="10">
        <f>IF(Offerte!$A156="","",Offerte!$B156)</f>
        <v/>
      </c>
      <c r="C4807" s="10">
        <f>IF(Offerte!$A156="","",Offerte!$C156)</f>
        <v/>
      </c>
      <c r="D4807" s="10" t="inlineStr">
        <is>
          <t>G.3.1</t>
        </is>
      </c>
      <c r="E4807" s="10" t="inlineStr">
        <is>
          <t>G</t>
        </is>
      </c>
      <c r="F4807" s="10" t="inlineStr">
        <is>
          <t>T</t>
        </is>
      </c>
      <c r="G4807" s="10" t="inlineStr">
        <is>
          <t>tabular</t>
        </is>
      </c>
      <c r="H4807" s="10" t="n">
        <v>1</v>
      </c>
      <c r="I4807" s="10" t="inlineStr">
        <is>
          <t>Certificazioni di responsabilità sociale</t>
        </is>
      </c>
      <c r="J4807" s="20" t="n"/>
      <c r="K4807" s="20" t="n"/>
      <c r="L4807" s="20" t="n"/>
      <c r="M4807" s="20" t="n"/>
      <c r="N4807" s="21">
        <f>IF($A4807="","",IF(IFERROR(VALUE($M4807),0)=1,1,0))</f>
        <v/>
      </c>
      <c r="O4807" s="21">
        <f>IF($A4807="",0,IF(OR($S4807&lt;&gt;1,COUNTA($J4807:$M4807)=0),0,IF($N4807=1,$H4807,0)))</f>
        <v/>
      </c>
      <c r="P4807" s="10" t="inlineStr">
        <is>
          <t>sì/no</t>
        </is>
      </c>
      <c r="Q4807" s="21">
        <f>IF($A4807="","",$A4807&amp;"|"&amp;$C4807)</f>
        <v/>
      </c>
      <c r="R4807" s="21">
        <f>IF($A4807="","",$A4807&amp;"|"&amp;$C4807&amp;"|"&amp;$D4807)</f>
        <v/>
      </c>
      <c r="S4807" s="21">
        <f>IF($A4807="","",IFERROR(INDEX(Offerte!$D$2:$D$200,MATCH($Q4807,Offerte!$L$2:$L$200,0)),0))</f>
        <v/>
      </c>
      <c r="T4807" s="21">
        <f>IF($A4807="","",IFERROR(INDEX(Offerte!$G$2:$G$200,MATCH($Q4807,Offerte!$L$2:$L$200,0)),"NO"))</f>
        <v/>
      </c>
    </row>
    <row r="4808">
      <c r="A4808" s="10">
        <f>IF(Offerte!$A156="","",Offerte!$A156)</f>
        <v/>
      </c>
      <c r="B4808" s="10">
        <f>IF(Offerte!$A156="","",Offerte!$B156)</f>
        <v/>
      </c>
      <c r="C4808" s="10">
        <f>IF(Offerte!$A156="","",Offerte!$C156)</f>
        <v/>
      </c>
      <c r="D4808" s="10" t="inlineStr">
        <is>
          <t>G.4.1</t>
        </is>
      </c>
      <c r="E4808" s="10" t="inlineStr">
        <is>
          <t>G</t>
        </is>
      </c>
      <c r="F4808" s="10" t="inlineStr">
        <is>
          <t>D</t>
        </is>
      </c>
      <c r="G4808" s="10" t="inlineStr">
        <is>
          <t>discretionary</t>
        </is>
      </c>
      <c r="H4808" s="10" t="n">
        <v>2</v>
      </c>
      <c r="I4808" s="10" t="inlineStr">
        <is>
          <t>Qualità del piano di formazione del personale</t>
        </is>
      </c>
      <c r="J4808" s="20" t="n"/>
      <c r="K4808" s="20" t="n"/>
      <c r="L4808" s="20" t="n"/>
      <c r="M4808" s="20" t="n"/>
      <c r="N4808" s="21">
        <f>IF($A4808="","",MAX(0,MIN(1,IFERROR(VALUE($M4808),0))))</f>
        <v/>
      </c>
      <c r="O4808" s="21">
        <f>IF($A4808="",0,IF(OR($S4808&lt;&gt;1,COUNTA($J4808:$M4808)=0),0,IF(SUMPRODUCT(MAX(($C$5:$C$6173=$C4808)*($D$5:$D$6173=$D4808)*($S$5:$S$6173=1)*IFERROR($N$5:$N$6173*1,0)))&gt;0,ROUND($H4808*($N4808/SUMPRODUCT(MAX(($C$5:$C$6173=$C4808)*($D$5:$D$6173=$D4808)*($S$5:$S$6173=1)*IFERROR($N$5:$N$6173*1,0)))),4),0)))</f>
        <v/>
      </c>
      <c r="P4808" s="10" t="inlineStr">
        <is>
          <t>coeff.</t>
        </is>
      </c>
      <c r="Q4808" s="21">
        <f>IF($A4808="","",$A4808&amp;"|"&amp;$C4808)</f>
        <v/>
      </c>
      <c r="R4808" s="21">
        <f>IF($A4808="","",$A4808&amp;"|"&amp;$C4808&amp;"|"&amp;$D4808)</f>
        <v/>
      </c>
      <c r="S4808" s="21">
        <f>IF($A4808="","",IFERROR(INDEX(Offerte!$D$2:$D$200,MATCH($Q4808,Offerte!$L$2:$L$200,0)),0))</f>
        <v/>
      </c>
      <c r="T4808" s="21">
        <f>IF($A4808="","",IFERROR(INDEX(Offerte!$G$2:$G$200,MATCH($Q4808,Offerte!$L$2:$L$200,0)),"NO"))</f>
        <v/>
      </c>
    </row>
    <row r="4809">
      <c r="A4809" s="10">
        <f>IF(Offerte!$A156="","",Offerte!$A156)</f>
        <v/>
      </c>
      <c r="B4809" s="10">
        <f>IF(Offerte!$A156="","",Offerte!$B156)</f>
        <v/>
      </c>
      <c r="C4809" s="10">
        <f>IF(Offerte!$A156="","",Offerte!$C156)</f>
        <v/>
      </c>
      <c r="D4809" s="10" t="inlineStr">
        <is>
          <t>G.5.1</t>
        </is>
      </c>
      <c r="E4809" s="10" t="inlineStr">
        <is>
          <t>G</t>
        </is>
      </c>
      <c r="F4809" s="10" t="inlineStr">
        <is>
          <t>T</t>
        </is>
      </c>
      <c r="G4809" s="10" t="inlineStr">
        <is>
          <t>tabular</t>
        </is>
      </c>
      <c r="H4809" s="10" t="n">
        <v>1</v>
      </c>
      <c r="I4809" s="10" t="inlineStr">
        <is>
          <t>Impegno al mantenimento delle garanzie del contratto di secondo livello del gestore uscente</t>
        </is>
      </c>
      <c r="J4809" s="20" t="n"/>
      <c r="K4809" s="20" t="n"/>
      <c r="L4809" s="20" t="n"/>
      <c r="M4809" s="20" t="n"/>
      <c r="N4809" s="21">
        <f>IF($A4809="","",IF(IFERROR(VALUE($M4809),0)=1,1,0))</f>
        <v/>
      </c>
      <c r="O4809" s="21">
        <f>IF($A4809="",0,IF(OR($S4809&lt;&gt;1,COUNTA($J4809:$M4809)=0),0,IF($N4809=1,$H4809,0)))</f>
        <v/>
      </c>
      <c r="P4809" s="10" t="inlineStr">
        <is>
          <t>sì/no</t>
        </is>
      </c>
      <c r="Q4809" s="21">
        <f>IF($A4809="","",$A4809&amp;"|"&amp;$C4809)</f>
        <v/>
      </c>
      <c r="R4809" s="21">
        <f>IF($A4809="","",$A4809&amp;"|"&amp;$C4809&amp;"|"&amp;$D4809)</f>
        <v/>
      </c>
      <c r="S4809" s="21">
        <f>IF($A4809="","",IFERROR(INDEX(Offerte!$D$2:$D$200,MATCH($Q4809,Offerte!$L$2:$L$200,0)),0))</f>
        <v/>
      </c>
      <c r="T4809" s="21">
        <f>IF($A4809="","",IFERROR(INDEX(Offerte!$G$2:$G$200,MATCH($Q4809,Offerte!$L$2:$L$200,0)),"NO"))</f>
        <v/>
      </c>
    </row>
    <row r="4810">
      <c r="A4810" s="10">
        <f>IF(Offerte!$A157="","",Offerte!$A157)</f>
        <v/>
      </c>
      <c r="B4810" s="10">
        <f>IF(Offerte!$A157="","",Offerte!$B157)</f>
        <v/>
      </c>
      <c r="C4810" s="10">
        <f>IF(Offerte!$A157="","",Offerte!$C157)</f>
        <v/>
      </c>
      <c r="D4810" s="10" t="inlineStr">
        <is>
          <t>A.1.1</t>
        </is>
      </c>
      <c r="E4810" s="10" t="inlineStr">
        <is>
          <t>A</t>
        </is>
      </c>
      <c r="F4810" s="10" t="inlineStr">
        <is>
          <t>Q</t>
        </is>
      </c>
      <c r="G4810" s="10" t="inlineStr">
        <is>
          <t>higher</t>
        </is>
      </c>
      <c r="H4810" s="10" t="n">
        <v>3</v>
      </c>
      <c r="I4810" s="10" t="inlineStr">
        <is>
          <t>Tasso aggiuntivo di corse controllate</t>
        </is>
      </c>
      <c r="J4810" s="20" t="n"/>
      <c r="K4810" s="20" t="n"/>
      <c r="L4810" s="20" t="n"/>
      <c r="M4810" s="20" t="n"/>
      <c r="N4810" s="21">
        <f>IF($A4810="","",IFERROR(VALUE($K4810)/VALUE($L4810)*100,IFERROR(VALUE($J4810),0)))</f>
        <v/>
      </c>
      <c r="O4810" s="21">
        <f>IF($A4810="",0,IF(OR($S4810&lt;&gt;1,COUNTA($J4810:$M4810)=0),0,IF(SUMPRODUCT(MAX(($C$5:$C$6173=$C4810)*($D$5:$D$6173=$D4810)*($S$5:$S$6173=1)*IFERROR($N$5:$N$6173*1,0)))&gt;0,ROUND($H4810*($N4810/SUMPRODUCT(MAX(($C$5:$C$6173=$C4810)*($D$5:$D$6173=$D4810)*($S$5:$S$6173=1)*IFERROR($N$5:$N$6173*1,0)))),4),0)))</f>
        <v/>
      </c>
      <c r="P4810" s="10" t="inlineStr">
        <is>
          <t>Corse controllate annue / Corse programmate annue</t>
        </is>
      </c>
      <c r="Q4810" s="21">
        <f>IF($A4810="","",$A4810&amp;"|"&amp;$C4810)</f>
        <v/>
      </c>
      <c r="R4810" s="21">
        <f>IF($A4810="","",$A4810&amp;"|"&amp;$C4810&amp;"|"&amp;$D4810)</f>
        <v/>
      </c>
      <c r="S4810" s="21">
        <f>IF($A4810="","",IFERROR(INDEX(Offerte!$D$2:$D$200,MATCH($Q4810,Offerte!$L$2:$L$200,0)),0))</f>
        <v/>
      </c>
      <c r="T4810" s="21">
        <f>IF($A4810="","",IFERROR(INDEX(Offerte!$G$2:$G$200,MATCH($Q4810,Offerte!$L$2:$L$200,0)),"NO"))</f>
        <v/>
      </c>
    </row>
    <row r="4811">
      <c r="A4811" s="10">
        <f>IF(Offerte!$A157="","",Offerte!$A157)</f>
        <v/>
      </c>
      <c r="B4811" s="10">
        <f>IF(Offerte!$A157="","",Offerte!$B157)</f>
        <v/>
      </c>
      <c r="C4811" s="10">
        <f>IF(Offerte!$A157="","",Offerte!$C157)</f>
        <v/>
      </c>
      <c r="D4811" s="10" t="inlineStr">
        <is>
          <t>A.1.2</t>
        </is>
      </c>
      <c r="E4811" s="10" t="inlineStr">
        <is>
          <t>A</t>
        </is>
      </c>
      <c r="F4811" s="10" t="inlineStr">
        <is>
          <t>Q</t>
        </is>
      </c>
      <c r="G4811" s="10" t="inlineStr">
        <is>
          <t>higher</t>
        </is>
      </c>
      <c r="H4811" s="10" t="n">
        <v>4</v>
      </c>
      <c r="I4811" s="10" t="inlineStr">
        <is>
          <t>Numero aggiuntivo di passeggeri controllati</t>
        </is>
      </c>
      <c r="J4811" s="20" t="n"/>
      <c r="K4811" s="20" t="n"/>
      <c r="L4811" s="20" t="n"/>
      <c r="M4811" s="20" t="n"/>
      <c r="N4811" s="21">
        <f>IF($A4811="","",IFERROR(VALUE($J4811),0))</f>
        <v/>
      </c>
      <c r="O4811" s="21">
        <f>IF($A4811="",0,IF(OR($S4811&lt;&gt;1,COUNTA($J4811:$M4811)=0),0,IF(SUMPRODUCT(MAX(($C$5:$C$6173=$C4811)*($D$5:$D$6173=$D4811)*($S$5:$S$6173=1)*IFERROR($N$5:$N$6173*1,0)))&gt;0,ROUND($H4811*($N4811/SUMPRODUCT(MAX(($C$5:$C$6173=$C4811)*($D$5:$D$6173=$D4811)*($S$5:$S$6173=1)*IFERROR($N$5:$N$6173*1,0)))),4),0)))</f>
        <v/>
      </c>
      <c r="P4811" s="10" t="inlineStr">
        <is>
          <t>passeggeri/anno</t>
        </is>
      </c>
      <c r="Q4811" s="21">
        <f>IF($A4811="","",$A4811&amp;"|"&amp;$C4811)</f>
        <v/>
      </c>
      <c r="R4811" s="21">
        <f>IF($A4811="","",$A4811&amp;"|"&amp;$C4811&amp;"|"&amp;$D4811)</f>
        <v/>
      </c>
      <c r="S4811" s="21">
        <f>IF($A4811="","",IFERROR(INDEX(Offerte!$D$2:$D$200,MATCH($Q4811,Offerte!$L$2:$L$200,0)),0))</f>
        <v/>
      </c>
      <c r="T4811" s="21">
        <f>IF($A4811="","",IFERROR(INDEX(Offerte!$G$2:$G$200,MATCH($Q4811,Offerte!$L$2:$L$200,0)),"NO"))</f>
        <v/>
      </c>
    </row>
    <row r="4812">
      <c r="A4812" s="10">
        <f>IF(Offerte!$A157="","",Offerte!$A157)</f>
        <v/>
      </c>
      <c r="B4812" s="10">
        <f>IF(Offerte!$A157="","",Offerte!$B157)</f>
        <v/>
      </c>
      <c r="C4812" s="10">
        <f>IF(Offerte!$A157="","",Offerte!$C157)</f>
        <v/>
      </c>
      <c r="D4812" s="10" t="inlineStr">
        <is>
          <t>B.1.1</t>
        </is>
      </c>
      <c r="E4812" s="10" t="inlineStr">
        <is>
          <t>B</t>
        </is>
      </c>
      <c r="F4812" s="10" t="inlineStr">
        <is>
          <t>Q</t>
        </is>
      </c>
      <c r="G4812" s="10" t="inlineStr">
        <is>
          <t>higher</t>
        </is>
      </c>
      <c r="H4812" s="10" t="n">
        <v>3</v>
      </c>
      <c r="I4812" s="10" t="inlineStr">
        <is>
          <t>Incremento dei posti offerti nelle fasce di punta</t>
        </is>
      </c>
      <c r="J4812" s="20" t="n"/>
      <c r="K4812" s="20" t="n"/>
      <c r="L4812" s="20" t="n"/>
      <c r="M4812" s="20" t="n"/>
      <c r="N4812" s="21">
        <f>IF($A4812="","",IFERROR(VALUE($J4812),0))</f>
        <v/>
      </c>
      <c r="O4812" s="21">
        <f>IF($A4812="",0,IF(OR($S4812&lt;&gt;1,COUNTA($J4812:$M4812)=0),0,IF(SUMPRODUCT(MAX(($C$5:$C$6173=$C4812)*($D$5:$D$6173=$D4812)*($S$5:$S$6173=1)*IFERROR($N$5:$N$6173*1,0)))&gt;0,ROUND($H4812*($N4812/SUMPRODUCT(MAX(($C$5:$C$6173=$C4812)*($D$5:$D$6173=$D4812)*($S$5:$S$6173=1)*IFERROR($N$5:$N$6173*1,0)))),4),0)))</f>
        <v/>
      </c>
      <c r="P4812" s="10" t="inlineStr">
        <is>
          <t>posti*km</t>
        </is>
      </c>
      <c r="Q4812" s="21">
        <f>IF($A4812="","",$A4812&amp;"|"&amp;$C4812)</f>
        <v/>
      </c>
      <c r="R4812" s="21">
        <f>IF($A4812="","",$A4812&amp;"|"&amp;$C4812&amp;"|"&amp;$D4812)</f>
        <v/>
      </c>
      <c r="S4812" s="21">
        <f>IF($A4812="","",IFERROR(INDEX(Offerte!$D$2:$D$200,MATCH($Q4812,Offerte!$L$2:$L$200,0)),0))</f>
        <v/>
      </c>
      <c r="T4812" s="21">
        <f>IF($A4812="","",IFERROR(INDEX(Offerte!$G$2:$G$200,MATCH($Q4812,Offerte!$L$2:$L$200,0)),"NO"))</f>
        <v/>
      </c>
    </row>
    <row r="4813">
      <c r="A4813" s="10">
        <f>IF(Offerte!$A157="","",Offerte!$A157)</f>
        <v/>
      </c>
      <c r="B4813" s="10">
        <f>IF(Offerte!$A157="","",Offerte!$B157)</f>
        <v/>
      </c>
      <c r="C4813" s="10">
        <f>IF(Offerte!$A157="","",Offerte!$C157)</f>
        <v/>
      </c>
      <c r="D4813" s="10" t="inlineStr">
        <is>
          <t>B.2.1</t>
        </is>
      </c>
      <c r="E4813" s="10" t="inlineStr">
        <is>
          <t>B</t>
        </is>
      </c>
      <c r="F4813" s="10" t="inlineStr">
        <is>
          <t>Q</t>
        </is>
      </c>
      <c r="G4813" s="10" t="inlineStr">
        <is>
          <t>higher</t>
        </is>
      </c>
      <c r="H4813" s="10" t="n">
        <v>4</v>
      </c>
      <c r="I4813" s="10" t="inlineStr">
        <is>
          <t>Corse aggiuntive nell'arco giornaliero base</t>
        </is>
      </c>
      <c r="J4813" s="20" t="n"/>
      <c r="K4813" s="20" t="n"/>
      <c r="L4813" s="20" t="n"/>
      <c r="M4813" s="20" t="n"/>
      <c r="N4813" s="21">
        <f>IF($A4813="","",IFERROR(VALUE($J4813),0))</f>
        <v/>
      </c>
      <c r="O4813" s="21">
        <f>IF($A4813="",0,IF(OR($S4813&lt;&gt;1,COUNTA($J4813:$M4813)=0),0,IF(SUMPRODUCT(MAX(($C$5:$C$6173=$C4813)*($D$5:$D$6173=$D4813)*($S$5:$S$6173=1)*IFERROR($N$5:$N$6173*1,0)))&gt;0,ROUND($H4813*($N4813/SUMPRODUCT(MAX(($C$5:$C$6173=$C4813)*($D$5:$D$6173=$D4813)*($S$5:$S$6173=1)*IFERROR($N$5:$N$6173*1,0)))),4),0)))</f>
        <v/>
      </c>
      <c r="P4813" s="10" t="inlineStr">
        <is>
          <t>corse</t>
        </is>
      </c>
      <c r="Q4813" s="21">
        <f>IF($A4813="","",$A4813&amp;"|"&amp;$C4813)</f>
        <v/>
      </c>
      <c r="R4813" s="21">
        <f>IF($A4813="","",$A4813&amp;"|"&amp;$C4813&amp;"|"&amp;$D4813)</f>
        <v/>
      </c>
      <c r="S4813" s="21">
        <f>IF($A4813="","",IFERROR(INDEX(Offerte!$D$2:$D$200,MATCH($Q4813,Offerte!$L$2:$L$200,0)),0))</f>
        <v/>
      </c>
      <c r="T4813" s="21">
        <f>IF($A4813="","",IFERROR(INDEX(Offerte!$G$2:$G$200,MATCH($Q4813,Offerte!$L$2:$L$200,0)),"NO"))</f>
        <v/>
      </c>
    </row>
    <row r="4814">
      <c r="A4814" s="10">
        <f>IF(Offerte!$A157="","",Offerte!$A157)</f>
        <v/>
      </c>
      <c r="B4814" s="10">
        <f>IF(Offerte!$A157="","",Offerte!$B157)</f>
        <v/>
      </c>
      <c r="C4814" s="10">
        <f>IF(Offerte!$A157="","",Offerte!$C157)</f>
        <v/>
      </c>
      <c r="D4814" s="10" t="inlineStr">
        <is>
          <t>B.3.1</t>
        </is>
      </c>
      <c r="E4814" s="10" t="inlineStr">
        <is>
          <t>B</t>
        </is>
      </c>
      <c r="F4814" s="10" t="inlineStr">
        <is>
          <t>Q</t>
        </is>
      </c>
      <c r="G4814" s="10" t="inlineStr">
        <is>
          <t>higher</t>
        </is>
      </c>
      <c r="H4814" s="10" t="n">
        <v>2</v>
      </c>
      <c r="I4814" s="10" t="inlineStr">
        <is>
          <t>Numero di corse aggiuntive per allungamento dell'arco di servizio giornaliero nelle fasce serali</t>
        </is>
      </c>
      <c r="J4814" s="20" t="n"/>
      <c r="K4814" s="20" t="n"/>
      <c r="L4814" s="20" t="n"/>
      <c r="M4814" s="20" t="n"/>
      <c r="N4814" s="21">
        <f>IF($A4814="","",IFERROR(VALUE($J4814),0))</f>
        <v/>
      </c>
      <c r="O4814" s="21">
        <f>IF($A4814="",0,IF(OR($S4814&lt;&gt;1,COUNTA($J4814:$M4814)=0),0,IF(SUMPRODUCT(MAX(($C$5:$C$6173=$C4814)*($D$5:$D$6173=$D4814)*($S$5:$S$6173=1)*IFERROR($N$5:$N$6173*1,0)))&gt;0,ROUND($H4814*($N4814/SUMPRODUCT(MAX(($C$5:$C$6173=$C4814)*($D$5:$D$6173=$D4814)*($S$5:$S$6173=1)*IFERROR($N$5:$N$6173*1,0)))),4),0)))</f>
        <v/>
      </c>
      <c r="P4814" s="10" t="inlineStr">
        <is>
          <t>corse</t>
        </is>
      </c>
      <c r="Q4814" s="21">
        <f>IF($A4814="","",$A4814&amp;"|"&amp;$C4814)</f>
        <v/>
      </c>
      <c r="R4814" s="21">
        <f>IF($A4814="","",$A4814&amp;"|"&amp;$C4814&amp;"|"&amp;$D4814)</f>
        <v/>
      </c>
      <c r="S4814" s="21">
        <f>IF($A4814="","",IFERROR(INDEX(Offerte!$D$2:$D$200,MATCH($Q4814,Offerte!$L$2:$L$200,0)),0))</f>
        <v/>
      </c>
      <c r="T4814" s="21">
        <f>IF($A4814="","",IFERROR(INDEX(Offerte!$G$2:$G$200,MATCH($Q4814,Offerte!$L$2:$L$200,0)),"NO"))</f>
        <v/>
      </c>
    </row>
    <row r="4815">
      <c r="A4815" s="10">
        <f>IF(Offerte!$A157="","",Offerte!$A157)</f>
        <v/>
      </c>
      <c r="B4815" s="10">
        <f>IF(Offerte!$A157="","",Offerte!$B157)</f>
        <v/>
      </c>
      <c r="C4815" s="10">
        <f>IF(Offerte!$A157="","",Offerte!$C157)</f>
        <v/>
      </c>
      <c r="D4815" s="10" t="inlineStr">
        <is>
          <t>B.4.1</t>
        </is>
      </c>
      <c r="E4815" s="10" t="inlineStr">
        <is>
          <t>B</t>
        </is>
      </c>
      <c r="F4815" s="10" t="inlineStr">
        <is>
          <t>Q</t>
        </is>
      </c>
      <c r="G4815" s="10" t="inlineStr">
        <is>
          <t>higher</t>
        </is>
      </c>
      <c r="H4815" s="10" t="n">
        <v>3</v>
      </c>
      <c r="I4815" s="10" t="inlineStr">
        <is>
          <t>Percorrenze aggiuntive offerte nel Programma d'esercizio delle prime due fasi attuative</t>
        </is>
      </c>
      <c r="J4815" s="20" t="n"/>
      <c r="K4815" s="20" t="n"/>
      <c r="L4815" s="20" t="n"/>
      <c r="M4815" s="20" t="n"/>
      <c r="N4815" s="21">
        <f>IF($A4815="","",IFERROR(VALUE($J4815),0))</f>
        <v/>
      </c>
      <c r="O4815" s="21">
        <f>IF($A4815="",0,IF(OR($S4815&lt;&gt;1,COUNTA($J4815:$M4815)=0),0,IF(SUMPRODUCT(MAX(($C$5:$C$6173=$C4815)*($D$5:$D$6173=$D4815)*($S$5:$S$6173=1)*IFERROR($N$5:$N$6173*1,0)))&gt;0,ROUND($H4815*($N4815/SUMPRODUCT(MAX(($C$5:$C$6173=$C4815)*($D$5:$D$6173=$D4815)*($S$5:$S$6173=1)*IFERROR($N$5:$N$6173*1,0)))),4),0)))</f>
        <v/>
      </c>
      <c r="P4815" s="10" t="inlineStr">
        <is>
          <t>vett*km</t>
        </is>
      </c>
      <c r="Q4815" s="21">
        <f>IF($A4815="","",$A4815&amp;"|"&amp;$C4815)</f>
        <v/>
      </c>
      <c r="R4815" s="21">
        <f>IF($A4815="","",$A4815&amp;"|"&amp;$C4815&amp;"|"&amp;$D4815)</f>
        <v/>
      </c>
      <c r="S4815" s="21">
        <f>IF($A4815="","",IFERROR(INDEX(Offerte!$D$2:$D$200,MATCH($Q4815,Offerte!$L$2:$L$200,0)),0))</f>
        <v/>
      </c>
      <c r="T4815" s="21">
        <f>IF($A4815="","",IFERROR(INDEX(Offerte!$G$2:$G$200,MATCH($Q4815,Offerte!$L$2:$L$200,0)),"NO"))</f>
        <v/>
      </c>
    </row>
    <row r="4816">
      <c r="A4816" s="10">
        <f>IF(Offerte!$A157="","",Offerte!$A157)</f>
        <v/>
      </c>
      <c r="B4816" s="10">
        <f>IF(Offerte!$A157="","",Offerte!$B157)</f>
        <v/>
      </c>
      <c r="C4816" s="10">
        <f>IF(Offerte!$A157="","",Offerte!$C157)</f>
        <v/>
      </c>
      <c r="D4816" s="10" t="inlineStr">
        <is>
          <t>B.5.1</t>
        </is>
      </c>
      <c r="E4816" s="10" t="inlineStr">
        <is>
          <t>B</t>
        </is>
      </c>
      <c r="F4816" s="10" t="inlineStr">
        <is>
          <t>D</t>
        </is>
      </c>
      <c r="G4816" s="10" t="inlineStr">
        <is>
          <t>discretionary</t>
        </is>
      </c>
      <c r="H4816" s="10" t="n">
        <v>2</v>
      </c>
      <c r="I4816" s="10" t="inlineStr">
        <is>
          <t>Efficacia del progetto di servizi complementari DRT</t>
        </is>
      </c>
      <c r="J4816" s="20" t="n"/>
      <c r="K4816" s="20" t="n"/>
      <c r="L4816" s="20" t="n"/>
      <c r="M4816" s="20" t="n"/>
      <c r="N4816" s="21">
        <f>IF($A4816="","",MAX(0,MIN(1,IFERROR(VALUE($M4816),0))))</f>
        <v/>
      </c>
      <c r="O4816" s="21">
        <f>IF($A4816="",0,IF(OR($S4816&lt;&gt;1,COUNTA($J4816:$M4816)=0),0,IF(SUMPRODUCT(MAX(($C$5:$C$6173=$C4816)*($D$5:$D$6173=$D4816)*($S$5:$S$6173=1)*IFERROR($N$5:$N$6173*1,0)))&gt;0,ROUND($H4816*($N4816/SUMPRODUCT(MAX(($C$5:$C$6173=$C4816)*($D$5:$D$6173=$D4816)*($S$5:$S$6173=1)*IFERROR($N$5:$N$6173*1,0)))),4),0)))</f>
        <v/>
      </c>
      <c r="P4816" s="10" t="inlineStr">
        <is>
          <t>coeff.</t>
        </is>
      </c>
      <c r="Q4816" s="21">
        <f>IF($A4816="","",$A4816&amp;"|"&amp;$C4816)</f>
        <v/>
      </c>
      <c r="R4816" s="21">
        <f>IF($A4816="","",$A4816&amp;"|"&amp;$C4816&amp;"|"&amp;$D4816)</f>
        <v/>
      </c>
      <c r="S4816" s="21">
        <f>IF($A4816="","",IFERROR(INDEX(Offerte!$D$2:$D$200,MATCH($Q4816,Offerte!$L$2:$L$200,0)),0))</f>
        <v/>
      </c>
      <c r="T4816" s="21">
        <f>IF($A4816="","",IFERROR(INDEX(Offerte!$G$2:$G$200,MATCH($Q4816,Offerte!$L$2:$L$200,0)),"NO"))</f>
        <v/>
      </c>
    </row>
    <row r="4817">
      <c r="A4817" s="10">
        <f>IF(Offerte!$A157="","",Offerte!$A157)</f>
        <v/>
      </c>
      <c r="B4817" s="10">
        <f>IF(Offerte!$A157="","",Offerte!$B157)</f>
        <v/>
      </c>
      <c r="C4817" s="10">
        <f>IF(Offerte!$A157="","",Offerte!$C157)</f>
        <v/>
      </c>
      <c r="D4817" s="10" t="inlineStr">
        <is>
          <t>C.1.1</t>
        </is>
      </c>
      <c r="E4817" s="10" t="inlineStr">
        <is>
          <t>C</t>
        </is>
      </c>
      <c r="F4817" s="10" t="inlineStr">
        <is>
          <t>Q</t>
        </is>
      </c>
      <c r="G4817" s="10" t="inlineStr">
        <is>
          <t>higher</t>
        </is>
      </c>
      <c r="H4817" s="10" t="n">
        <v>2</v>
      </c>
      <c r="I4817" s="10" t="inlineStr">
        <is>
          <t>Tasso di copertura del servizio con telecamere BSD</t>
        </is>
      </c>
      <c r="J4817" s="20" t="n"/>
      <c r="K4817" s="20" t="n"/>
      <c r="L4817" s="20" t="n"/>
      <c r="M4817" s="20" t="n"/>
      <c r="N4817" s="21">
        <f>IF($A4817="","",IFERROR(VALUE($K4817)/VALUE($L4817),IFERROR(VALUE($J4817),0)))</f>
        <v/>
      </c>
      <c r="O4817" s="21">
        <f>IF($A4817="",0,IF(OR($S4817&lt;&gt;1,COUNTA($J4817:$M4817)=0),0,IF(SUMPRODUCT(MAX(($C$5:$C$6173=$C4817)*($D$5:$D$6173=$D4817)*($S$5:$S$6173=1)*IFERROR($N$5:$N$6173*1,0)))&gt;0,ROUND($H4817*($N4817/SUMPRODUCT(MAX(($C$5:$C$6173=$C4817)*($D$5:$D$6173=$D4817)*($S$5:$S$6173=1)*IFERROR($N$5:$N$6173*1,0)))),4),0)))</f>
        <v/>
      </c>
      <c r="P4817" s="10" t="inlineStr">
        <is>
          <t>Autobus attrezzati con telecamere BSD / Autobus totali in offerta, incluse scorte</t>
        </is>
      </c>
      <c r="Q4817" s="21">
        <f>IF($A4817="","",$A4817&amp;"|"&amp;$C4817)</f>
        <v/>
      </c>
      <c r="R4817" s="21">
        <f>IF($A4817="","",$A4817&amp;"|"&amp;$C4817&amp;"|"&amp;$D4817)</f>
        <v/>
      </c>
      <c r="S4817" s="21">
        <f>IF($A4817="","",IFERROR(INDEX(Offerte!$D$2:$D$200,MATCH($Q4817,Offerte!$L$2:$L$200,0)),0))</f>
        <v/>
      </c>
      <c r="T4817" s="21">
        <f>IF($A4817="","",IFERROR(INDEX(Offerte!$G$2:$G$200,MATCH($Q4817,Offerte!$L$2:$L$200,0)),"NO"))</f>
        <v/>
      </c>
    </row>
    <row r="4818">
      <c r="A4818" s="10">
        <f>IF(Offerte!$A157="","",Offerte!$A157)</f>
        <v/>
      </c>
      <c r="B4818" s="10">
        <f>IF(Offerte!$A157="","",Offerte!$B157)</f>
        <v/>
      </c>
      <c r="C4818" s="10">
        <f>IF(Offerte!$A157="","",Offerte!$C157)</f>
        <v/>
      </c>
      <c r="D4818" s="10" t="inlineStr">
        <is>
          <t>C.1.2</t>
        </is>
      </c>
      <c r="E4818" s="10" t="inlineStr">
        <is>
          <t>C</t>
        </is>
      </c>
      <c r="F4818" s="10" t="inlineStr">
        <is>
          <t>Q</t>
        </is>
      </c>
      <c r="G4818" s="10" t="inlineStr">
        <is>
          <t>higher</t>
        </is>
      </c>
      <c r="H4818" s="10" t="n">
        <v>2</v>
      </c>
      <c r="I4818" s="10" t="inlineStr">
        <is>
          <t>Tasso di copertura del servizio con telecamere ADAS</t>
        </is>
      </c>
      <c r="J4818" s="20" t="n"/>
      <c r="K4818" s="20" t="n"/>
      <c r="L4818" s="20" t="n"/>
      <c r="M4818" s="20" t="n"/>
      <c r="N4818" s="21">
        <f>IF($A4818="","",IFERROR(VALUE($K4818)/VALUE($L4818),IFERROR(VALUE($J4818),0)))</f>
        <v/>
      </c>
      <c r="O4818" s="21">
        <f>IF($A4818="",0,IF(OR($S4818&lt;&gt;1,COUNTA($J4818:$M4818)=0),0,IF(SUMPRODUCT(MAX(($C$5:$C$6173=$C4818)*($D$5:$D$6173=$D4818)*($S$5:$S$6173=1)*IFERROR($N$5:$N$6173*1,0)))&gt;0,ROUND($H4818*($N4818/SUMPRODUCT(MAX(($C$5:$C$6173=$C4818)*($D$5:$D$6173=$D4818)*($S$5:$S$6173=1)*IFERROR($N$5:$N$6173*1,0)))),4),0)))</f>
        <v/>
      </c>
      <c r="P4818" s="10" t="inlineStr">
        <is>
          <t>Autobus attrezzati con telecamere ADAS / Autobus totali in offerta, incluse scorte</t>
        </is>
      </c>
      <c r="Q4818" s="21">
        <f>IF($A4818="","",$A4818&amp;"|"&amp;$C4818)</f>
        <v/>
      </c>
      <c r="R4818" s="21">
        <f>IF($A4818="","",$A4818&amp;"|"&amp;$C4818&amp;"|"&amp;$D4818)</f>
        <v/>
      </c>
      <c r="S4818" s="21">
        <f>IF($A4818="","",IFERROR(INDEX(Offerte!$D$2:$D$200,MATCH($Q4818,Offerte!$L$2:$L$200,0)),0))</f>
        <v/>
      </c>
      <c r="T4818" s="21">
        <f>IF($A4818="","",IFERROR(INDEX(Offerte!$G$2:$G$200,MATCH($Q4818,Offerte!$L$2:$L$200,0)),"NO"))</f>
        <v/>
      </c>
    </row>
    <row r="4819">
      <c r="A4819" s="10">
        <f>IF(Offerte!$A157="","",Offerte!$A157)</f>
        <v/>
      </c>
      <c r="B4819" s="10">
        <f>IF(Offerte!$A157="","",Offerte!$B157)</f>
        <v/>
      </c>
      <c r="C4819" s="10">
        <f>IF(Offerte!$A157="","",Offerte!$C157)</f>
        <v/>
      </c>
      <c r="D4819" s="10" t="inlineStr">
        <is>
          <t>C.2.1</t>
        </is>
      </c>
      <c r="E4819" s="10" t="inlineStr">
        <is>
          <t>C</t>
        </is>
      </c>
      <c r="F4819" s="10" t="inlineStr">
        <is>
          <t>Q</t>
        </is>
      </c>
      <c r="G4819" s="10" t="inlineStr">
        <is>
          <t>higher</t>
        </is>
      </c>
      <c r="H4819" s="10" t="n">
        <v>3</v>
      </c>
      <c r="I4819" s="10" t="inlineStr">
        <is>
          <t>Tasso di copertura del servizio con telecamere di bordo di videosorveglianza</t>
        </is>
      </c>
      <c r="J4819" s="20" t="n"/>
      <c r="K4819" s="20" t="n"/>
      <c r="L4819" s="20" t="n"/>
      <c r="M4819" s="20" t="n"/>
      <c r="N4819" s="21">
        <f>IF($A4819="","",IFERROR(VALUE($K4819)/VALUE($L4819),IFERROR(VALUE($J4819),0)))</f>
        <v/>
      </c>
      <c r="O4819" s="21">
        <f>IF($A4819="",0,IF(OR($S4819&lt;&gt;1,COUNTA($J4819:$M4819)=0),0,IF(SUMPRODUCT(MAX(($C$5:$C$6173=$C4819)*($D$5:$D$6173=$D4819)*($S$5:$S$6173=1)*IFERROR($N$5:$N$6173*1,0)))&gt;0,ROUND($H4819*($N4819/SUMPRODUCT(MAX(($C$5:$C$6173=$C4819)*($D$5:$D$6173=$D4819)*($S$5:$S$6173=1)*IFERROR($N$5:$N$6173*1,0)))),4),0)))</f>
        <v/>
      </c>
      <c r="P4819" s="10" t="inlineStr">
        <is>
          <t>Autobus attrezzati con videosorveglianza / Autobus totali in offerta, incluse scorte</t>
        </is>
      </c>
      <c r="Q4819" s="21">
        <f>IF($A4819="","",$A4819&amp;"|"&amp;$C4819)</f>
        <v/>
      </c>
      <c r="R4819" s="21">
        <f>IF($A4819="","",$A4819&amp;"|"&amp;$C4819&amp;"|"&amp;$D4819)</f>
        <v/>
      </c>
      <c r="S4819" s="21">
        <f>IF($A4819="","",IFERROR(INDEX(Offerte!$D$2:$D$200,MATCH($Q4819,Offerte!$L$2:$L$200,0)),0))</f>
        <v/>
      </c>
      <c r="T4819" s="21">
        <f>IF($A4819="","",IFERROR(INDEX(Offerte!$G$2:$G$200,MATCH($Q4819,Offerte!$L$2:$L$200,0)),"NO"))</f>
        <v/>
      </c>
    </row>
    <row r="4820">
      <c r="A4820" s="10">
        <f>IF(Offerte!$A157="","",Offerte!$A157)</f>
        <v/>
      </c>
      <c r="B4820" s="10">
        <f>IF(Offerte!$A157="","",Offerte!$B157)</f>
        <v/>
      </c>
      <c r="C4820" s="10">
        <f>IF(Offerte!$A157="","",Offerte!$C157)</f>
        <v/>
      </c>
      <c r="D4820" s="10" t="inlineStr">
        <is>
          <t>C.2.2</t>
        </is>
      </c>
      <c r="E4820" s="10" t="inlineStr">
        <is>
          <t>C</t>
        </is>
      </c>
      <c r="F4820" s="10" t="inlineStr">
        <is>
          <t>T</t>
        </is>
      </c>
      <c r="G4820" s="10" t="inlineStr">
        <is>
          <t>tabular</t>
        </is>
      </c>
      <c r="H4820" s="10" t="n">
        <v>1</v>
      </c>
      <c r="I4820" s="10" t="inlineStr">
        <is>
          <t>Software video/audio analisi per situazioni di pericolo</t>
        </is>
      </c>
      <c r="J4820" s="20" t="n"/>
      <c r="K4820" s="20" t="n"/>
      <c r="L4820" s="20" t="n"/>
      <c r="M4820" s="20" t="n"/>
      <c r="N4820" s="21">
        <f>IF($A4820="","",IF(IFERROR(VALUE($M4820),0)=1,1,0))</f>
        <v/>
      </c>
      <c r="O4820" s="21">
        <f>IF($A4820="",0,IF(OR($S4820&lt;&gt;1,COUNTA($J4820:$M4820)=0),0,IF($N4820=1,$H4820,0)))</f>
        <v/>
      </c>
      <c r="P4820" s="10" t="inlineStr">
        <is>
          <t>sì/no</t>
        </is>
      </c>
      <c r="Q4820" s="21">
        <f>IF($A4820="","",$A4820&amp;"|"&amp;$C4820)</f>
        <v/>
      </c>
      <c r="R4820" s="21">
        <f>IF($A4820="","",$A4820&amp;"|"&amp;$C4820&amp;"|"&amp;$D4820)</f>
        <v/>
      </c>
      <c r="S4820" s="21">
        <f>IF($A4820="","",IFERROR(INDEX(Offerte!$D$2:$D$200,MATCH($Q4820,Offerte!$L$2:$L$200,0)),0))</f>
        <v/>
      </c>
      <c r="T4820" s="21">
        <f>IF($A4820="","",IFERROR(INDEX(Offerte!$G$2:$G$200,MATCH($Q4820,Offerte!$L$2:$L$200,0)),"NO"))</f>
        <v/>
      </c>
    </row>
    <row r="4821">
      <c r="A4821" s="10">
        <f>IF(Offerte!$A157="","",Offerte!$A157)</f>
        <v/>
      </c>
      <c r="B4821" s="10">
        <f>IF(Offerte!$A157="","",Offerte!$B157)</f>
        <v/>
      </c>
      <c r="C4821" s="10">
        <f>IF(Offerte!$A157="","",Offerte!$C157)</f>
        <v/>
      </c>
      <c r="D4821" s="10" t="inlineStr">
        <is>
          <t>C.2.3</t>
        </is>
      </c>
      <c r="E4821" s="10" t="inlineStr">
        <is>
          <t>C</t>
        </is>
      </c>
      <c r="F4821" s="10" t="inlineStr">
        <is>
          <t>T</t>
        </is>
      </c>
      <c r="G4821" s="10" t="inlineStr">
        <is>
          <t>tabular</t>
        </is>
      </c>
      <c r="H4821" s="10" t="n">
        <v>1</v>
      </c>
      <c r="I4821" s="10" t="inlineStr">
        <is>
          <t>Collegamento con centrale qualificata di pronto intervento</t>
        </is>
      </c>
      <c r="J4821" s="20" t="n"/>
      <c r="K4821" s="20" t="n"/>
      <c r="L4821" s="20" t="n"/>
      <c r="M4821" s="20" t="n"/>
      <c r="N4821" s="21">
        <f>IF($A4821="","",IF(IFERROR(VALUE($M4821),0)=1,1,0))</f>
        <v/>
      </c>
      <c r="O4821" s="21">
        <f>IF($A4821="",0,IF(OR($S4821&lt;&gt;1,COUNTA($J4821:$M4821)=0),0,IF($N4821=1,$H4821,0)))</f>
        <v/>
      </c>
      <c r="P4821" s="10" t="inlineStr">
        <is>
          <t>sì/no</t>
        </is>
      </c>
      <c r="Q4821" s="21">
        <f>IF($A4821="","",$A4821&amp;"|"&amp;$C4821)</f>
        <v/>
      </c>
      <c r="R4821" s="21">
        <f>IF($A4821="","",$A4821&amp;"|"&amp;$C4821&amp;"|"&amp;$D4821)</f>
        <v/>
      </c>
      <c r="S4821" s="21">
        <f>IF($A4821="","",IFERROR(INDEX(Offerte!$D$2:$D$200,MATCH($Q4821,Offerte!$L$2:$L$200,0)),0))</f>
        <v/>
      </c>
      <c r="T4821" s="21">
        <f>IF($A4821="","",IFERROR(INDEX(Offerte!$G$2:$G$200,MATCH($Q4821,Offerte!$L$2:$L$200,0)),"NO"))</f>
        <v/>
      </c>
    </row>
    <row r="4822">
      <c r="A4822" s="10">
        <f>IF(Offerte!$A157="","",Offerte!$A157)</f>
        <v/>
      </c>
      <c r="B4822" s="10">
        <f>IF(Offerte!$A157="","",Offerte!$B157)</f>
        <v/>
      </c>
      <c r="C4822" s="10">
        <f>IF(Offerte!$A157="","",Offerte!$C157)</f>
        <v/>
      </c>
      <c r="D4822" s="10" t="inlineStr">
        <is>
          <t>C.2.4</t>
        </is>
      </c>
      <c r="E4822" s="10" t="inlineStr">
        <is>
          <t>C</t>
        </is>
      </c>
      <c r="F4822" s="10" t="inlineStr">
        <is>
          <t>Q</t>
        </is>
      </c>
      <c r="G4822" s="10" t="inlineStr">
        <is>
          <t>higher</t>
        </is>
      </c>
      <c r="H4822" s="10" t="n">
        <v>1</v>
      </c>
      <c r="I4822" s="10" t="inlineStr">
        <is>
          <t>Tasso di copertura del servizio con dispositivi per la chiamata di emergenza del conducente</t>
        </is>
      </c>
      <c r="J4822" s="20" t="n"/>
      <c r="K4822" s="20" t="n"/>
      <c r="L4822" s="20" t="n"/>
      <c r="M4822" s="20" t="n"/>
      <c r="N4822" s="21">
        <f>IF($A4822="","",IFERROR(VALUE($K4822)/VALUE($L4822),IFERROR(VALUE($J4822),0)))</f>
        <v/>
      </c>
      <c r="O4822" s="21">
        <f>IF($A4822="",0,IF(OR($S4822&lt;&gt;1,COUNTA($J4822:$M4822)=0),0,IF(SUMPRODUCT(MAX(($C$5:$C$6173=$C4822)*($D$5:$D$6173=$D4822)*($S$5:$S$6173=1)*IFERROR($N$5:$N$6173*1,0)))&gt;0,ROUND($H4822*($N4822/SUMPRODUCT(MAX(($C$5:$C$6173=$C4822)*($D$5:$D$6173=$D4822)*($S$5:$S$6173=1)*IFERROR($N$5:$N$6173*1,0)))),4),0)))</f>
        <v/>
      </c>
      <c r="P4822" s="10" t="inlineStr">
        <is>
          <t>Autobus attrezzati con chiamata di emergenza / Autobus totali in offerta, incluse scorte</t>
        </is>
      </c>
      <c r="Q4822" s="21">
        <f>IF($A4822="","",$A4822&amp;"|"&amp;$C4822)</f>
        <v/>
      </c>
      <c r="R4822" s="21">
        <f>IF($A4822="","",$A4822&amp;"|"&amp;$C4822&amp;"|"&amp;$D4822)</f>
        <v/>
      </c>
      <c r="S4822" s="21">
        <f>IF($A4822="","",IFERROR(INDEX(Offerte!$D$2:$D$200,MATCH($Q4822,Offerte!$L$2:$L$200,0)),0))</f>
        <v/>
      </c>
      <c r="T4822" s="21">
        <f>IF($A4822="","",IFERROR(INDEX(Offerte!$G$2:$G$200,MATCH($Q4822,Offerte!$L$2:$L$200,0)),"NO"))</f>
        <v/>
      </c>
    </row>
    <row r="4823">
      <c r="A4823" s="10">
        <f>IF(Offerte!$A157="","",Offerte!$A157)</f>
        <v/>
      </c>
      <c r="B4823" s="10">
        <f>IF(Offerte!$A157="","",Offerte!$B157)</f>
        <v/>
      </c>
      <c r="C4823" s="10">
        <f>IF(Offerte!$A157="","",Offerte!$C157)</f>
        <v/>
      </c>
      <c r="D4823" s="10" t="inlineStr">
        <is>
          <t>C.3.1</t>
        </is>
      </c>
      <c r="E4823" s="10" t="inlineStr">
        <is>
          <t>C</t>
        </is>
      </c>
      <c r="F4823" s="10" t="inlineStr">
        <is>
          <t>Q</t>
        </is>
      </c>
      <c r="G4823" s="10" t="inlineStr">
        <is>
          <t>higher</t>
        </is>
      </c>
      <c r="H4823" s="10" t="n">
        <v>2</v>
      </c>
      <c r="I4823" s="10" t="inlineStr">
        <is>
          <t>Tasso di copertura del servizio con dispositivi di informazione dinamica a bordo mezzo</t>
        </is>
      </c>
      <c r="J4823" s="20" t="n"/>
      <c r="K4823" s="20" t="n"/>
      <c r="L4823" s="20" t="n"/>
      <c r="M4823" s="20" t="n"/>
      <c r="N4823" s="21">
        <f>IF($A4823="","",IFERROR(VALUE($K4823)/VALUE($L4823),IFERROR(VALUE($J4823),0)))</f>
        <v/>
      </c>
      <c r="O4823" s="21">
        <f>IF($A4823="",0,IF(OR($S4823&lt;&gt;1,COUNTA($J4823:$M4823)=0),0,IF(SUMPRODUCT(MAX(($C$5:$C$6173=$C4823)*($D$5:$D$6173=$D4823)*($S$5:$S$6173=1)*IFERROR($N$5:$N$6173*1,0)))&gt;0,ROUND($H4823*($N4823/SUMPRODUCT(MAX(($C$5:$C$6173=$C4823)*($D$5:$D$6173=$D4823)*($S$5:$S$6173=1)*IFERROR($N$5:$N$6173*1,0)))),4),0)))</f>
        <v/>
      </c>
      <c r="P4823" s="10" t="inlineStr">
        <is>
          <t>Autobus con monitor e indicatori vocali / Autobus totali in offerta, incluse scorte</t>
        </is>
      </c>
      <c r="Q4823" s="21">
        <f>IF($A4823="","",$A4823&amp;"|"&amp;$C4823)</f>
        <v/>
      </c>
      <c r="R4823" s="21">
        <f>IF($A4823="","",$A4823&amp;"|"&amp;$C4823&amp;"|"&amp;$D4823)</f>
        <v/>
      </c>
      <c r="S4823" s="21">
        <f>IF($A4823="","",IFERROR(INDEX(Offerte!$D$2:$D$200,MATCH($Q4823,Offerte!$L$2:$L$200,0)),0))</f>
        <v/>
      </c>
      <c r="T4823" s="21">
        <f>IF($A4823="","",IFERROR(INDEX(Offerte!$G$2:$G$200,MATCH($Q4823,Offerte!$L$2:$L$200,0)),"NO"))</f>
        <v/>
      </c>
    </row>
    <row r="4824">
      <c r="A4824" s="10">
        <f>IF(Offerte!$A157="","",Offerte!$A157)</f>
        <v/>
      </c>
      <c r="B4824" s="10">
        <f>IF(Offerte!$A157="","",Offerte!$B157)</f>
        <v/>
      </c>
      <c r="C4824" s="10">
        <f>IF(Offerte!$A157="","",Offerte!$C157)</f>
        <v/>
      </c>
      <c r="D4824" s="10" t="inlineStr">
        <is>
          <t>C.3.2</t>
        </is>
      </c>
      <c r="E4824" s="10" t="inlineStr">
        <is>
          <t>C</t>
        </is>
      </c>
      <c r="F4824" s="10" t="inlineStr">
        <is>
          <t>T</t>
        </is>
      </c>
      <c r="G4824" s="10" t="inlineStr">
        <is>
          <t>tabular</t>
        </is>
      </c>
      <c r="H4824" s="10" t="n">
        <v>2</v>
      </c>
      <c r="I4824" s="10" t="inlineStr">
        <is>
          <t>Informazioni a bordo su coincidenze ai nodi</t>
        </is>
      </c>
      <c r="J4824" s="20" t="n"/>
      <c r="K4824" s="20" t="n"/>
      <c r="L4824" s="20" t="n"/>
      <c r="M4824" s="20" t="n"/>
      <c r="N4824" s="21">
        <f>IF($A4824="","",IF(IFERROR(VALUE($M4824),0)=1,1,0))</f>
        <v/>
      </c>
      <c r="O4824" s="21">
        <f>IF($A4824="",0,IF(OR($S4824&lt;&gt;1,COUNTA($J4824:$M4824)=0),0,IF(AND($N4824=1,IFERROR(SUMIFS($N$5:$N$6173,$Q$5:$Q$6173,$Q4824,$D$5:$D$6173,"C.3.1"),0)&gt;=0.5),$H4824,0)))</f>
        <v/>
      </c>
      <c r="P4824" s="10" t="inlineStr">
        <is>
          <t>Dipende da C.3.1 &gt;= 0.5</t>
        </is>
      </c>
      <c r="Q4824" s="21">
        <f>IF($A4824="","",$A4824&amp;"|"&amp;$C4824)</f>
        <v/>
      </c>
      <c r="R4824" s="21">
        <f>IF($A4824="","",$A4824&amp;"|"&amp;$C4824&amp;"|"&amp;$D4824)</f>
        <v/>
      </c>
      <c r="S4824" s="21">
        <f>IF($A4824="","",IFERROR(INDEX(Offerte!$D$2:$D$200,MATCH($Q4824,Offerte!$L$2:$L$200,0)),0))</f>
        <v/>
      </c>
      <c r="T4824" s="21">
        <f>IF($A4824="","",IFERROR(INDEX(Offerte!$G$2:$G$200,MATCH($Q4824,Offerte!$L$2:$L$200,0)),"NO"))</f>
        <v/>
      </c>
    </row>
    <row r="4825">
      <c r="A4825" s="10">
        <f>IF(Offerte!$A157="","",Offerte!$A157)</f>
        <v/>
      </c>
      <c r="B4825" s="10">
        <f>IF(Offerte!$A157="","",Offerte!$B157)</f>
        <v/>
      </c>
      <c r="C4825" s="10">
        <f>IF(Offerte!$A157="","",Offerte!$C157)</f>
        <v/>
      </c>
      <c r="D4825" s="10" t="inlineStr">
        <is>
          <t>D.1.1</t>
        </is>
      </c>
      <c r="E4825" s="10" t="inlineStr">
        <is>
          <t>D</t>
        </is>
      </c>
      <c r="F4825" s="10" t="inlineStr">
        <is>
          <t>Q</t>
        </is>
      </c>
      <c r="G4825" s="10" t="inlineStr">
        <is>
          <t>higher</t>
        </is>
      </c>
      <c r="H4825" s="10" t="n">
        <v>3</v>
      </c>
      <c r="I4825" s="10" t="inlineStr">
        <is>
          <t>Installazione di pensiline</t>
        </is>
      </c>
      <c r="J4825" s="20" t="n"/>
      <c r="K4825" s="20" t="n"/>
      <c r="L4825" s="20" t="n"/>
      <c r="M4825" s="20" t="n"/>
      <c r="N4825" s="21">
        <f>IF($A4825="","",IFERROR(VALUE($J4825),0))</f>
        <v/>
      </c>
      <c r="O4825" s="21">
        <f>IF($A4825="",0,IF(OR($S4825&lt;&gt;1,COUNTA($J4825:$M4825)=0),0,IF(SUMPRODUCT(MAX(($C$5:$C$6173=$C4825)*($D$5:$D$6173=$D4825)*($S$5:$S$6173=1)*IFERROR($N$5:$N$6173*1,0)))&gt;0,ROUND($H4825*($N4825/SUMPRODUCT(MAX(($C$5:$C$6173=$C4825)*($D$5:$D$6173=$D4825)*($S$5:$S$6173=1)*IFERROR($N$5:$N$6173*1,0)))),4),0)))</f>
        <v/>
      </c>
      <c r="P4825" s="10" t="inlineStr">
        <is>
          <t>fermate</t>
        </is>
      </c>
      <c r="Q4825" s="21">
        <f>IF($A4825="","",$A4825&amp;"|"&amp;$C4825)</f>
        <v/>
      </c>
      <c r="R4825" s="21">
        <f>IF($A4825="","",$A4825&amp;"|"&amp;$C4825&amp;"|"&amp;$D4825)</f>
        <v/>
      </c>
      <c r="S4825" s="21">
        <f>IF($A4825="","",IFERROR(INDEX(Offerte!$D$2:$D$200,MATCH($Q4825,Offerte!$L$2:$L$200,0)),0))</f>
        <v/>
      </c>
      <c r="T4825" s="21">
        <f>IF($A4825="","",IFERROR(INDEX(Offerte!$G$2:$G$200,MATCH($Q4825,Offerte!$L$2:$L$200,0)),"NO"))</f>
        <v/>
      </c>
    </row>
    <row r="4826">
      <c r="A4826" s="10">
        <f>IF(Offerte!$A157="","",Offerte!$A157)</f>
        <v/>
      </c>
      <c r="B4826" s="10">
        <f>IF(Offerte!$A157="","",Offerte!$B157)</f>
        <v/>
      </c>
      <c r="C4826" s="10">
        <f>IF(Offerte!$A157="","",Offerte!$C157)</f>
        <v/>
      </c>
      <c r="D4826" s="10" t="inlineStr">
        <is>
          <t>D.1.2</t>
        </is>
      </c>
      <c r="E4826" s="10" t="inlineStr">
        <is>
          <t>D</t>
        </is>
      </c>
      <c r="F4826" s="10" t="inlineStr">
        <is>
          <t>Q</t>
        </is>
      </c>
      <c r="G4826" s="10" t="inlineStr">
        <is>
          <t>higher</t>
        </is>
      </c>
      <c r="H4826" s="10" t="n">
        <v>3</v>
      </c>
      <c r="I4826" s="10" t="inlineStr">
        <is>
          <t>Installazione di paline di fermata conformi alla DGR 581/2023</t>
        </is>
      </c>
      <c r="J4826" s="20" t="n"/>
      <c r="K4826" s="20" t="n"/>
      <c r="L4826" s="20" t="n"/>
      <c r="M4826" s="20" t="n"/>
      <c r="N4826" s="21">
        <f>IF($A4826="","",IFERROR(VALUE($J4826),0))</f>
        <v/>
      </c>
      <c r="O4826" s="21">
        <f>IF($A4826="",0,IF(OR($S4826&lt;&gt;1,COUNTA($J4826:$M4826)=0),0,IF(SUMPRODUCT(MAX(($C$5:$C$6173=$C4826)*($D$5:$D$6173=$D4826)*($S$5:$S$6173=1)*IFERROR($N$5:$N$6173*1,0)))&gt;0,ROUND($H4826*($N4826/SUMPRODUCT(MAX(($C$5:$C$6173=$C4826)*($D$5:$D$6173=$D4826)*($S$5:$S$6173=1)*IFERROR($N$5:$N$6173*1,0)))),4),0)))</f>
        <v/>
      </c>
      <c r="P4826" s="10" t="inlineStr">
        <is>
          <t>fermate</t>
        </is>
      </c>
      <c r="Q4826" s="21">
        <f>IF($A4826="","",$A4826&amp;"|"&amp;$C4826)</f>
        <v/>
      </c>
      <c r="R4826" s="21">
        <f>IF($A4826="","",$A4826&amp;"|"&amp;$C4826&amp;"|"&amp;$D4826)</f>
        <v/>
      </c>
      <c r="S4826" s="21">
        <f>IF($A4826="","",IFERROR(INDEX(Offerte!$D$2:$D$200,MATCH($Q4826,Offerte!$L$2:$L$200,0)),0))</f>
        <v/>
      </c>
      <c r="T4826" s="21">
        <f>IF($A4826="","",IFERROR(INDEX(Offerte!$G$2:$G$200,MATCH($Q4826,Offerte!$L$2:$L$200,0)),"NO"))</f>
        <v/>
      </c>
    </row>
    <row r="4827">
      <c r="A4827" s="10">
        <f>IF(Offerte!$A157="","",Offerte!$A157)</f>
        <v/>
      </c>
      <c r="B4827" s="10">
        <f>IF(Offerte!$A157="","",Offerte!$B157)</f>
        <v/>
      </c>
      <c r="C4827" s="10">
        <f>IF(Offerte!$A157="","",Offerte!$C157)</f>
        <v/>
      </c>
      <c r="D4827" s="10" t="inlineStr">
        <is>
          <t>D.1.3</t>
        </is>
      </c>
      <c r="E4827" s="10" t="inlineStr">
        <is>
          <t>D</t>
        </is>
      </c>
      <c r="F4827" s="10" t="inlineStr">
        <is>
          <t>Q</t>
        </is>
      </c>
      <c r="G4827" s="10" t="inlineStr">
        <is>
          <t>higher</t>
        </is>
      </c>
      <c r="H4827" s="10" t="n">
        <v>2</v>
      </c>
      <c r="I4827" s="10" t="inlineStr">
        <is>
          <t>Display informativi connessi alle fermate</t>
        </is>
      </c>
      <c r="J4827" s="20" t="n"/>
      <c r="K4827" s="20" t="n"/>
      <c r="L4827" s="20" t="n"/>
      <c r="M4827" s="20" t="n"/>
      <c r="N4827" s="21">
        <f>IF($A4827="","",IFERROR(VALUE($J4827),0))</f>
        <v/>
      </c>
      <c r="O4827" s="21">
        <f>IF($A4827="",0,IF(OR($S4827&lt;&gt;1,COUNTA($J4827:$M4827)=0),0,IF(SUMPRODUCT(MAX(($C$5:$C$6173=$C4827)*($D$5:$D$6173=$D4827)*($S$5:$S$6173=1)*IFERROR($N$5:$N$6173*1,0)))&gt;0,ROUND($H4827*($N4827/SUMPRODUCT(MAX(($C$5:$C$6173=$C4827)*($D$5:$D$6173=$D4827)*($S$5:$S$6173=1)*IFERROR($N$5:$N$6173*1,0)))),4),0)))</f>
        <v/>
      </c>
      <c r="P4827" s="10" t="inlineStr">
        <is>
          <t>fermate</t>
        </is>
      </c>
      <c r="Q4827" s="21">
        <f>IF($A4827="","",$A4827&amp;"|"&amp;$C4827)</f>
        <v/>
      </c>
      <c r="R4827" s="21">
        <f>IF($A4827="","",$A4827&amp;"|"&amp;$C4827&amp;"|"&amp;$D4827)</f>
        <v/>
      </c>
      <c r="S4827" s="21">
        <f>IF($A4827="","",IFERROR(INDEX(Offerte!$D$2:$D$200,MATCH($Q4827,Offerte!$L$2:$L$200,0)),0))</f>
        <v/>
      </c>
      <c r="T4827" s="21">
        <f>IF($A4827="","",IFERROR(INDEX(Offerte!$G$2:$G$200,MATCH($Q4827,Offerte!$L$2:$L$200,0)),"NO"))</f>
        <v/>
      </c>
    </row>
    <row r="4828">
      <c r="A4828" s="10">
        <f>IF(Offerte!$A157="","",Offerte!$A157)</f>
        <v/>
      </c>
      <c r="B4828" s="10">
        <f>IF(Offerte!$A157="","",Offerte!$B157)</f>
        <v/>
      </c>
      <c r="C4828" s="10">
        <f>IF(Offerte!$A157="","",Offerte!$C157)</f>
        <v/>
      </c>
      <c r="D4828" s="10" t="inlineStr">
        <is>
          <t>D.2.1</t>
        </is>
      </c>
      <c r="E4828" s="10" t="inlineStr">
        <is>
          <t>D</t>
        </is>
      </c>
      <c r="F4828" s="10" t="inlineStr">
        <is>
          <t>Q</t>
        </is>
      </c>
      <c r="G4828" s="10" t="inlineStr">
        <is>
          <t>higher</t>
        </is>
      </c>
      <c r="H4828" s="10" t="n">
        <v>2</v>
      </c>
      <c r="I4828" s="10" t="inlineStr">
        <is>
          <t>Segnali tattili Loges-Vet-Evolution</t>
        </is>
      </c>
      <c r="J4828" s="20" t="n"/>
      <c r="K4828" s="20" t="n"/>
      <c r="L4828" s="20" t="n"/>
      <c r="M4828" s="20" t="n"/>
      <c r="N4828" s="21">
        <f>IF($A4828="","",IFERROR(VALUE($J4828),0))</f>
        <v/>
      </c>
      <c r="O4828" s="21">
        <f>IF($A4828="",0,IF(OR($S4828&lt;&gt;1,COUNTA($J4828:$M4828)=0),0,IF(SUMPRODUCT(MAX(($C$5:$C$6173=$C4828)*($D$5:$D$6173=$D4828)*($S$5:$S$6173=1)*IFERROR($N$5:$N$6173*1,0)))&gt;0,ROUND($H4828*($N4828/SUMPRODUCT(MAX(($C$5:$C$6173=$C4828)*($D$5:$D$6173=$D4828)*($S$5:$S$6173=1)*IFERROR($N$5:$N$6173*1,0)))),4),0)))</f>
        <v/>
      </c>
      <c r="P4828" s="10" t="inlineStr">
        <is>
          <t>fermate</t>
        </is>
      </c>
      <c r="Q4828" s="21">
        <f>IF($A4828="","",$A4828&amp;"|"&amp;$C4828)</f>
        <v/>
      </c>
      <c r="R4828" s="21">
        <f>IF($A4828="","",$A4828&amp;"|"&amp;$C4828&amp;"|"&amp;$D4828)</f>
        <v/>
      </c>
      <c r="S4828" s="21">
        <f>IF($A4828="","",IFERROR(INDEX(Offerte!$D$2:$D$200,MATCH($Q4828,Offerte!$L$2:$L$200,0)),0))</f>
        <v/>
      </c>
      <c r="T4828" s="21">
        <f>IF($A4828="","",IFERROR(INDEX(Offerte!$G$2:$G$200,MATCH($Q4828,Offerte!$L$2:$L$200,0)),"NO"))</f>
        <v/>
      </c>
    </row>
    <row r="4829">
      <c r="A4829" s="10">
        <f>IF(Offerte!$A157="","",Offerte!$A157)</f>
        <v/>
      </c>
      <c r="B4829" s="10">
        <f>IF(Offerte!$A157="","",Offerte!$B157)</f>
        <v/>
      </c>
      <c r="C4829" s="10">
        <f>IF(Offerte!$A157="","",Offerte!$C157)</f>
        <v/>
      </c>
      <c r="D4829" s="10" t="inlineStr">
        <is>
          <t>E.1.1</t>
        </is>
      </c>
      <c r="E4829" s="10" t="inlineStr">
        <is>
          <t>E</t>
        </is>
      </c>
      <c r="F4829" s="10" t="inlineStr">
        <is>
          <t>T</t>
        </is>
      </c>
      <c r="G4829" s="10" t="inlineStr">
        <is>
          <t>tabular</t>
        </is>
      </c>
      <c r="H4829" s="10" t="n">
        <v>2</v>
      </c>
      <c r="I4829" s="10" t="inlineStr">
        <is>
          <t>Mobile app con travel planner PRM</t>
        </is>
      </c>
      <c r="J4829" s="20" t="n"/>
      <c r="K4829" s="20" t="n"/>
      <c r="L4829" s="20" t="n"/>
      <c r="M4829" s="20" t="n"/>
      <c r="N4829" s="21">
        <f>IF($A4829="","",IF(IFERROR(VALUE($M4829),0)=1,1,0))</f>
        <v/>
      </c>
      <c r="O4829" s="21">
        <f>IF($A4829="",0,IF(OR($S4829&lt;&gt;1,COUNTA($J4829:$M4829)=0),0,IF($N4829=1,$H4829,0)))</f>
        <v/>
      </c>
      <c r="P4829" s="10" t="inlineStr">
        <is>
          <t>sì/no</t>
        </is>
      </c>
      <c r="Q4829" s="21">
        <f>IF($A4829="","",$A4829&amp;"|"&amp;$C4829)</f>
        <v/>
      </c>
      <c r="R4829" s="21">
        <f>IF($A4829="","",$A4829&amp;"|"&amp;$C4829&amp;"|"&amp;$D4829)</f>
        <v/>
      </c>
      <c r="S4829" s="21">
        <f>IF($A4829="","",IFERROR(INDEX(Offerte!$D$2:$D$200,MATCH($Q4829,Offerte!$L$2:$L$200,0)),0))</f>
        <v/>
      </c>
      <c r="T4829" s="21">
        <f>IF($A4829="","",IFERROR(INDEX(Offerte!$G$2:$G$200,MATCH($Q4829,Offerte!$L$2:$L$200,0)),"NO"))</f>
        <v/>
      </c>
    </row>
    <row r="4830">
      <c r="A4830" s="10">
        <f>IF(Offerte!$A157="","",Offerte!$A157)</f>
        <v/>
      </c>
      <c r="B4830" s="10">
        <f>IF(Offerte!$A157="","",Offerte!$B157)</f>
        <v/>
      </c>
      <c r="C4830" s="10">
        <f>IF(Offerte!$A157="","",Offerte!$C157)</f>
        <v/>
      </c>
      <c r="D4830" s="10" t="inlineStr">
        <is>
          <t>E.2.1</t>
        </is>
      </c>
      <c r="E4830" s="10" t="inlineStr">
        <is>
          <t>E</t>
        </is>
      </c>
      <c r="F4830" s="10" t="inlineStr">
        <is>
          <t>D</t>
        </is>
      </c>
      <c r="G4830" s="10" t="inlineStr">
        <is>
          <t>discretionary</t>
        </is>
      </c>
      <c r="H4830" s="10" t="n">
        <v>2</v>
      </c>
      <c r="I4830" s="10" t="inlineStr">
        <is>
          <t>Altre azioni informative e rapporti con gli utenti</t>
        </is>
      </c>
      <c r="J4830" s="20" t="n"/>
      <c r="K4830" s="20" t="n"/>
      <c r="L4830" s="20" t="n"/>
      <c r="M4830" s="20" t="n"/>
      <c r="N4830" s="21">
        <f>IF($A4830="","",MAX(0,MIN(1,IFERROR(VALUE($M4830),0))))</f>
        <v/>
      </c>
      <c r="O4830" s="21">
        <f>IF($A4830="",0,IF(OR($S4830&lt;&gt;1,COUNTA($J4830:$M4830)=0),0,IF(SUMPRODUCT(MAX(($C$5:$C$6173=$C4830)*($D$5:$D$6173=$D4830)*($S$5:$S$6173=1)*IFERROR($N$5:$N$6173*1,0)))&gt;0,ROUND($H4830*($N4830/SUMPRODUCT(MAX(($C$5:$C$6173=$C4830)*($D$5:$D$6173=$D4830)*($S$5:$S$6173=1)*IFERROR($N$5:$N$6173*1,0)))),4),0)))</f>
        <v/>
      </c>
      <c r="P4830" s="10" t="inlineStr">
        <is>
          <t>coeff.</t>
        </is>
      </c>
      <c r="Q4830" s="21">
        <f>IF($A4830="","",$A4830&amp;"|"&amp;$C4830)</f>
        <v/>
      </c>
      <c r="R4830" s="21">
        <f>IF($A4830="","",$A4830&amp;"|"&amp;$C4830&amp;"|"&amp;$D4830)</f>
        <v/>
      </c>
      <c r="S4830" s="21">
        <f>IF($A4830="","",IFERROR(INDEX(Offerte!$D$2:$D$200,MATCH($Q4830,Offerte!$L$2:$L$200,0)),0))</f>
        <v/>
      </c>
      <c r="T4830" s="21">
        <f>IF($A4830="","",IFERROR(INDEX(Offerte!$G$2:$G$200,MATCH($Q4830,Offerte!$L$2:$L$200,0)),"NO"))</f>
        <v/>
      </c>
    </row>
    <row r="4831">
      <c r="A4831" s="10">
        <f>IF(Offerte!$A157="","",Offerte!$A157)</f>
        <v/>
      </c>
      <c r="B4831" s="10">
        <f>IF(Offerte!$A157="","",Offerte!$B157)</f>
        <v/>
      </c>
      <c r="C4831" s="10">
        <f>IF(Offerte!$A157="","",Offerte!$C157)</f>
        <v/>
      </c>
      <c r="D4831" s="10" t="inlineStr">
        <is>
          <t>F.1.1</t>
        </is>
      </c>
      <c r="E4831" s="10" t="inlineStr">
        <is>
          <t>F</t>
        </is>
      </c>
      <c r="F4831" s="10" t="inlineStr">
        <is>
          <t>Q</t>
        </is>
      </c>
      <c r="G4831" s="10" t="inlineStr">
        <is>
          <t>lower</t>
        </is>
      </c>
      <c r="H4831" s="10" t="n">
        <v>7</v>
      </c>
      <c r="I4831" s="10" t="inlineStr">
        <is>
          <t>Performance ambientali del parco mezzi adibito al servizio - I_CEA</t>
        </is>
      </c>
      <c r="J4831" s="20" t="n"/>
      <c r="K4831" s="20" t="n"/>
      <c r="L4831" s="20" t="n"/>
      <c r="M4831" s="20" t="n"/>
      <c r="N4831" s="21">
        <f>IF($A4831="","",IFERROR(VALUE($J4831),0))</f>
        <v/>
      </c>
      <c r="O4831" s="21">
        <f>IF($A4831="",0,IF(OR($S4831&lt;&gt;1,COUNTA($J4831:$M4831)=0),0,IF(AND(IFERROR(AGGREGATE(15,6,$N$5:$N$6173/(($C$5:$C$6173=$C4831)*($D$5:$D$6173=$D4831)*($S$5:$S$6173=1)*($N$5:$N$6173&gt;0)),1),0)&gt;0,$N4831&gt;0),ROUND($H4831*(IFERROR(AGGREGATE(15,6,$N$5:$N$6173/(($C$5:$C$6173=$C4831)*($D$5:$D$6173=$D4831)*($S$5:$S$6173=1)*($N$5:$N$6173&gt;0)),1),0)/$N4831),4),0)))</f>
        <v/>
      </c>
      <c r="P4831" s="10" t="inlineStr">
        <is>
          <t>indice</t>
        </is>
      </c>
      <c r="Q4831" s="21">
        <f>IF($A4831="","",$A4831&amp;"|"&amp;$C4831)</f>
        <v/>
      </c>
      <c r="R4831" s="21">
        <f>IF($A4831="","",$A4831&amp;"|"&amp;$C4831&amp;"|"&amp;$D4831)</f>
        <v/>
      </c>
      <c r="S4831" s="21">
        <f>IF($A4831="","",IFERROR(INDEX(Offerte!$D$2:$D$200,MATCH($Q4831,Offerte!$L$2:$L$200,0)),0))</f>
        <v/>
      </c>
      <c r="T4831" s="21">
        <f>IF($A4831="","",IFERROR(INDEX(Offerte!$G$2:$G$200,MATCH($Q4831,Offerte!$L$2:$L$200,0)),"NO"))</f>
        <v/>
      </c>
    </row>
    <row r="4832">
      <c r="A4832" s="10">
        <f>IF(Offerte!$A157="","",Offerte!$A157)</f>
        <v/>
      </c>
      <c r="B4832" s="10">
        <f>IF(Offerte!$A157="","",Offerte!$B157)</f>
        <v/>
      </c>
      <c r="C4832" s="10">
        <f>IF(Offerte!$A157="","",Offerte!$C157)</f>
        <v/>
      </c>
      <c r="D4832" s="10" t="inlineStr">
        <is>
          <t>F.2.1</t>
        </is>
      </c>
      <c r="E4832" s="10" t="inlineStr">
        <is>
          <t>F</t>
        </is>
      </c>
      <c r="F4832" s="10" t="inlineStr">
        <is>
          <t>Q</t>
        </is>
      </c>
      <c r="G4832" s="10" t="inlineStr">
        <is>
          <t>higher</t>
        </is>
      </c>
      <c r="H4832" s="10" t="n">
        <v>2</v>
      </c>
      <c r="I4832" s="10" t="inlineStr">
        <is>
          <t>Tasso di copertura del servizio con dispositivi ECO-DRIVER</t>
        </is>
      </c>
      <c r="J4832" s="20" t="n"/>
      <c r="K4832" s="20" t="n"/>
      <c r="L4832" s="20" t="n"/>
      <c r="M4832" s="20" t="n"/>
      <c r="N4832" s="21">
        <f>IF($A4832="","",IFERROR(VALUE($K4832)/VALUE($L4832),IFERROR(VALUE($J4832),0)))</f>
        <v/>
      </c>
      <c r="O4832" s="21">
        <f>IF($A4832="",0,IF(OR($S4832&lt;&gt;1,COUNTA($J4832:$M4832)=0),0,IF(SUMPRODUCT(MAX(($C$5:$C$6173=$C4832)*($D$5:$D$6173=$D4832)*($S$5:$S$6173=1)*IFERROR($N$5:$N$6173*1,0)))&gt;0,ROUND($H4832*($N4832/SUMPRODUCT(MAX(($C$5:$C$6173=$C4832)*($D$5:$D$6173=$D4832)*($S$5:$S$6173=1)*IFERROR($N$5:$N$6173*1,0)))),4),0)))</f>
        <v/>
      </c>
      <c r="P4832" s="10" t="inlineStr">
        <is>
          <t>Autobus attrezzati con dispositivi ECO-DRIVER / Autobus totali in offerta, incluse scorte</t>
        </is>
      </c>
      <c r="Q4832" s="21">
        <f>IF($A4832="","",$A4832&amp;"|"&amp;$C4832)</f>
        <v/>
      </c>
      <c r="R4832" s="21">
        <f>IF($A4832="","",$A4832&amp;"|"&amp;$C4832&amp;"|"&amp;$D4832)</f>
        <v/>
      </c>
      <c r="S4832" s="21">
        <f>IF($A4832="","",IFERROR(INDEX(Offerte!$D$2:$D$200,MATCH($Q4832,Offerte!$L$2:$L$200,0)),0))</f>
        <v/>
      </c>
      <c r="T4832" s="21">
        <f>IF($A4832="","",IFERROR(INDEX(Offerte!$G$2:$G$200,MATCH($Q4832,Offerte!$L$2:$L$200,0)),"NO"))</f>
        <v/>
      </c>
    </row>
    <row r="4833">
      <c r="A4833" s="10">
        <f>IF(Offerte!$A157="","",Offerte!$A157)</f>
        <v/>
      </c>
      <c r="B4833" s="10">
        <f>IF(Offerte!$A157="","",Offerte!$B157)</f>
        <v/>
      </c>
      <c r="C4833" s="10">
        <f>IF(Offerte!$A157="","",Offerte!$C157)</f>
        <v/>
      </c>
      <c r="D4833" s="10" t="inlineStr">
        <is>
          <t>F.3.1</t>
        </is>
      </c>
      <c r="E4833" s="10" t="inlineStr">
        <is>
          <t>F</t>
        </is>
      </c>
      <c r="F4833" s="10" t="inlineStr">
        <is>
          <t>Q</t>
        </is>
      </c>
      <c r="G4833" s="10" t="inlineStr">
        <is>
          <t>higher</t>
        </is>
      </c>
      <c r="H4833" s="10" t="n">
        <v>2</v>
      </c>
      <c r="I4833" s="10" t="inlineStr">
        <is>
          <t>Autoproduzione consumi elettrici per trazione</t>
        </is>
      </c>
      <c r="J4833" s="20" t="n"/>
      <c r="K4833" s="20" t="n"/>
      <c r="L4833" s="20" t="n"/>
      <c r="M4833" s="20" t="n"/>
      <c r="N4833" s="21">
        <f>IF($A4833="","",IFERROR(VALUE($J4833),0))</f>
        <v/>
      </c>
      <c r="O4833" s="21">
        <f>IF($A4833="",0,IF(OR($S4833&lt;&gt;1,COUNTA($J4833:$M4833)=0),0,IF(SUMPRODUCT(MAX(($C$5:$C$6173=$C4833)*($D$5:$D$6173=$D4833)*($S$5:$S$6173=1)*IFERROR($N$5:$N$6173*1,0)))&gt;0,ROUND($H4833*($N4833/SUMPRODUCT(MAX(($C$5:$C$6173=$C4833)*($D$5:$D$6173=$D4833)*($S$5:$S$6173=1)*IFERROR($N$5:$N$6173*1,0)))),4),0)))</f>
        <v/>
      </c>
      <c r="P4833" s="10" t="inlineStr">
        <is>
          <t>kWh/anno</t>
        </is>
      </c>
      <c r="Q4833" s="21">
        <f>IF($A4833="","",$A4833&amp;"|"&amp;$C4833)</f>
        <v/>
      </c>
      <c r="R4833" s="21">
        <f>IF($A4833="","",$A4833&amp;"|"&amp;$C4833&amp;"|"&amp;$D4833)</f>
        <v/>
      </c>
      <c r="S4833" s="21">
        <f>IF($A4833="","",IFERROR(INDEX(Offerte!$D$2:$D$200,MATCH($Q4833,Offerte!$L$2:$L$200,0)),0))</f>
        <v/>
      </c>
      <c r="T4833" s="21">
        <f>IF($A4833="","",IFERROR(INDEX(Offerte!$G$2:$G$200,MATCH($Q4833,Offerte!$L$2:$L$200,0)),"NO"))</f>
        <v/>
      </c>
    </row>
    <row r="4834">
      <c r="A4834" s="10">
        <f>IF(Offerte!$A157="","",Offerte!$A157)</f>
        <v/>
      </c>
      <c r="B4834" s="10">
        <f>IF(Offerte!$A157="","",Offerte!$B157)</f>
        <v/>
      </c>
      <c r="C4834" s="10">
        <f>IF(Offerte!$A157="","",Offerte!$C157)</f>
        <v/>
      </c>
      <c r="D4834" s="10" t="inlineStr">
        <is>
          <t>F.4.1</t>
        </is>
      </c>
      <c r="E4834" s="10" t="inlineStr">
        <is>
          <t>F</t>
        </is>
      </c>
      <c r="F4834" s="10" t="inlineStr">
        <is>
          <t>Q</t>
        </is>
      </c>
      <c r="G4834" s="10" t="inlineStr">
        <is>
          <t>soil</t>
        </is>
      </c>
      <c r="H4834" s="10" t="n">
        <v>2</v>
      </c>
      <c r="I4834" s="10" t="inlineStr">
        <is>
          <t>Indice di consumo di suolo</t>
        </is>
      </c>
      <c r="J4834" s="20" t="n"/>
      <c r="K4834" s="20" t="n"/>
      <c r="L4834" s="20" t="n"/>
      <c r="M4834" s="20" t="n"/>
      <c r="N4834" s="21">
        <f>IF($A4834="","",IFERROR(VALUE($J4834),0))</f>
        <v/>
      </c>
      <c r="O4834" s="21">
        <f>IF($A4834="",0,IF(OR($S4834&lt;&gt;1,COUNTA($J4834:$M4834)=0),0,IF($N4834&lt;=0,$H4834,IF(SUMPRODUCT(MAX(($C$5:$C$6173=$C4834)*($D$5:$D$6173=$D4834)*($S$5:$S$6173=1)*IFERROR($N$5:$N$6173*1,0)))&gt;0,ROUND($H4834*((SUMPRODUCT(MAX(($C$5:$C$6173=$C4834)*($D$5:$D$6173=$D4834)*($S$5:$S$6173=1)*IFERROR($N$5:$N$6173*1,0)))-$N4834)/SUMPRODUCT(MAX(($C$5:$C$6173=$C4834)*($D$5:$D$6173=$D4834)*($S$5:$S$6173=1)*IFERROR($N$5:$N$6173*1,0)))),4),0))))</f>
        <v/>
      </c>
      <c r="P4834" s="10" t="inlineStr">
        <is>
          <t>m2</t>
        </is>
      </c>
      <c r="Q4834" s="21">
        <f>IF($A4834="","",$A4834&amp;"|"&amp;$C4834)</f>
        <v/>
      </c>
      <c r="R4834" s="21">
        <f>IF($A4834="","",$A4834&amp;"|"&amp;$C4834&amp;"|"&amp;$D4834)</f>
        <v/>
      </c>
      <c r="S4834" s="21">
        <f>IF($A4834="","",IFERROR(INDEX(Offerte!$D$2:$D$200,MATCH($Q4834,Offerte!$L$2:$L$200,0)),0))</f>
        <v/>
      </c>
      <c r="T4834" s="21">
        <f>IF($A4834="","",IFERROR(INDEX(Offerte!$G$2:$G$200,MATCH($Q4834,Offerte!$L$2:$L$200,0)),"NO"))</f>
        <v/>
      </c>
    </row>
    <row r="4835">
      <c r="A4835" s="10">
        <f>IF(Offerte!$A157="","",Offerte!$A157)</f>
        <v/>
      </c>
      <c r="B4835" s="10">
        <f>IF(Offerte!$A157="","",Offerte!$B157)</f>
        <v/>
      </c>
      <c r="C4835" s="10">
        <f>IF(Offerte!$A157="","",Offerte!$C157)</f>
        <v/>
      </c>
      <c r="D4835" s="10" t="inlineStr">
        <is>
          <t>F.5.1</t>
        </is>
      </c>
      <c r="E4835" s="10" t="inlineStr">
        <is>
          <t>F</t>
        </is>
      </c>
      <c r="F4835" s="10" t="inlineStr">
        <is>
          <t>T</t>
        </is>
      </c>
      <c r="G4835" s="10" t="inlineStr">
        <is>
          <t>tabular</t>
        </is>
      </c>
      <c r="H4835" s="10" t="n">
        <v>1</v>
      </c>
      <c r="I4835" s="10" t="inlineStr">
        <is>
          <t>Rendicontazione di sostenibilità ambientale</t>
        </is>
      </c>
      <c r="J4835" s="20" t="n"/>
      <c r="K4835" s="20" t="n"/>
      <c r="L4835" s="20" t="n"/>
      <c r="M4835" s="20" t="n"/>
      <c r="N4835" s="21">
        <f>IF($A4835="","",IF(IFERROR(VALUE($M4835),0)=1,1,0))</f>
        <v/>
      </c>
      <c r="O4835" s="21">
        <f>IF($A4835="",0,IF(OR($S4835&lt;&gt;1,COUNTA($J4835:$M4835)=0),0,IF($N4835=1,$H4835,0)))</f>
        <v/>
      </c>
      <c r="P4835" s="10" t="inlineStr">
        <is>
          <t>sì/no</t>
        </is>
      </c>
      <c r="Q4835" s="21">
        <f>IF($A4835="","",$A4835&amp;"|"&amp;$C4835)</f>
        <v/>
      </c>
      <c r="R4835" s="21">
        <f>IF($A4835="","",$A4835&amp;"|"&amp;$C4835&amp;"|"&amp;$D4835)</f>
        <v/>
      </c>
      <c r="S4835" s="21">
        <f>IF($A4835="","",IFERROR(INDEX(Offerte!$D$2:$D$200,MATCH($Q4835,Offerte!$L$2:$L$200,0)),0))</f>
        <v/>
      </c>
      <c r="T4835" s="21">
        <f>IF($A4835="","",IFERROR(INDEX(Offerte!$G$2:$G$200,MATCH($Q4835,Offerte!$L$2:$L$200,0)),"NO"))</f>
        <v/>
      </c>
    </row>
    <row r="4836">
      <c r="A4836" s="10">
        <f>IF(Offerte!$A157="","",Offerte!$A157)</f>
        <v/>
      </c>
      <c r="B4836" s="10">
        <f>IF(Offerte!$A157="","",Offerte!$B157)</f>
        <v/>
      </c>
      <c r="C4836" s="10">
        <f>IF(Offerte!$A157="","",Offerte!$C157)</f>
        <v/>
      </c>
      <c r="D4836" s="10" t="inlineStr">
        <is>
          <t>G.1.1</t>
        </is>
      </c>
      <c r="E4836" s="10" t="inlineStr">
        <is>
          <t>G</t>
        </is>
      </c>
      <c r="F4836" s="10" t="inlineStr">
        <is>
          <t>D</t>
        </is>
      </c>
      <c r="G4836" s="10" t="inlineStr">
        <is>
          <t>discretionary</t>
        </is>
      </c>
      <c r="H4836" s="10" t="n">
        <v>2</v>
      </c>
      <c r="I4836" s="10" t="inlineStr">
        <is>
          <t>Qualità del progetto di centrale di controllo aziendale</t>
        </is>
      </c>
      <c r="J4836" s="20" t="n"/>
      <c r="K4836" s="20" t="n"/>
      <c r="L4836" s="20" t="n"/>
      <c r="M4836" s="20" t="n"/>
      <c r="N4836" s="21">
        <f>IF($A4836="","",MAX(0,MIN(1,IFERROR(VALUE($M4836),0))))</f>
        <v/>
      </c>
      <c r="O4836" s="21">
        <f>IF($A4836="",0,IF(OR($S4836&lt;&gt;1,COUNTA($J4836:$M4836)=0),0,IF(SUMPRODUCT(MAX(($C$5:$C$6173=$C4836)*($D$5:$D$6173=$D4836)*($S$5:$S$6173=1)*IFERROR($N$5:$N$6173*1,0)))&gt;0,ROUND($H4836*($N4836/SUMPRODUCT(MAX(($C$5:$C$6173=$C4836)*($D$5:$D$6173=$D4836)*($S$5:$S$6173=1)*IFERROR($N$5:$N$6173*1,0)))),4),0)))</f>
        <v/>
      </c>
      <c r="P4836" s="10" t="inlineStr">
        <is>
          <t>coeff.</t>
        </is>
      </c>
      <c r="Q4836" s="21">
        <f>IF($A4836="","",$A4836&amp;"|"&amp;$C4836)</f>
        <v/>
      </c>
      <c r="R4836" s="21">
        <f>IF($A4836="","",$A4836&amp;"|"&amp;$C4836&amp;"|"&amp;$D4836)</f>
        <v/>
      </c>
      <c r="S4836" s="21">
        <f>IF($A4836="","",IFERROR(INDEX(Offerte!$D$2:$D$200,MATCH($Q4836,Offerte!$L$2:$L$200,0)),0))</f>
        <v/>
      </c>
      <c r="T4836" s="21">
        <f>IF($A4836="","",IFERROR(INDEX(Offerte!$G$2:$G$200,MATCH($Q4836,Offerte!$L$2:$L$200,0)),"NO"))</f>
        <v/>
      </c>
    </row>
    <row r="4837">
      <c r="A4837" s="10">
        <f>IF(Offerte!$A157="","",Offerte!$A157)</f>
        <v/>
      </c>
      <c r="B4837" s="10">
        <f>IF(Offerte!$A157="","",Offerte!$B157)</f>
        <v/>
      </c>
      <c r="C4837" s="10">
        <f>IF(Offerte!$A157="","",Offerte!$C157)</f>
        <v/>
      </c>
      <c r="D4837" s="10" t="inlineStr">
        <is>
          <t>G.2.1</t>
        </is>
      </c>
      <c r="E4837" s="10" t="inlineStr">
        <is>
          <t>G</t>
        </is>
      </c>
      <c r="F4837" s="10" t="inlineStr">
        <is>
          <t>T</t>
        </is>
      </c>
      <c r="G4837" s="10" t="inlineStr">
        <is>
          <t>tabular</t>
        </is>
      </c>
      <c r="H4837" s="10" t="n">
        <v>1</v>
      </c>
      <c r="I4837" s="10" t="inlineStr">
        <is>
          <t>Certificazione ISO 45001</t>
        </is>
      </c>
      <c r="J4837" s="20" t="n"/>
      <c r="K4837" s="20" t="n"/>
      <c r="L4837" s="20" t="n"/>
      <c r="M4837" s="20" t="n"/>
      <c r="N4837" s="21">
        <f>IF($A4837="","",IF(IFERROR(VALUE($M4837),0)=1,1,0))</f>
        <v/>
      </c>
      <c r="O4837" s="21">
        <f>IF($A4837="",0,IF(OR($S4837&lt;&gt;1,COUNTA($J4837:$M4837)=0),0,IF($N4837=1,$H4837,0)))</f>
        <v/>
      </c>
      <c r="P4837" s="10" t="inlineStr">
        <is>
          <t>sì/no</t>
        </is>
      </c>
      <c r="Q4837" s="21">
        <f>IF($A4837="","",$A4837&amp;"|"&amp;$C4837)</f>
        <v/>
      </c>
      <c r="R4837" s="21">
        <f>IF($A4837="","",$A4837&amp;"|"&amp;$C4837&amp;"|"&amp;$D4837)</f>
        <v/>
      </c>
      <c r="S4837" s="21">
        <f>IF($A4837="","",IFERROR(INDEX(Offerte!$D$2:$D$200,MATCH($Q4837,Offerte!$L$2:$L$200,0)),0))</f>
        <v/>
      </c>
      <c r="T4837" s="21">
        <f>IF($A4837="","",IFERROR(INDEX(Offerte!$G$2:$G$200,MATCH($Q4837,Offerte!$L$2:$L$200,0)),"NO"))</f>
        <v/>
      </c>
    </row>
    <row r="4838">
      <c r="A4838" s="10">
        <f>IF(Offerte!$A157="","",Offerte!$A157)</f>
        <v/>
      </c>
      <c r="B4838" s="10">
        <f>IF(Offerte!$A157="","",Offerte!$B157)</f>
        <v/>
      </c>
      <c r="C4838" s="10">
        <f>IF(Offerte!$A157="","",Offerte!$C157)</f>
        <v/>
      </c>
      <c r="D4838" s="10" t="inlineStr">
        <is>
          <t>G.3.1</t>
        </is>
      </c>
      <c r="E4838" s="10" t="inlineStr">
        <is>
          <t>G</t>
        </is>
      </c>
      <c r="F4838" s="10" t="inlineStr">
        <is>
          <t>T</t>
        </is>
      </c>
      <c r="G4838" s="10" t="inlineStr">
        <is>
          <t>tabular</t>
        </is>
      </c>
      <c r="H4838" s="10" t="n">
        <v>1</v>
      </c>
      <c r="I4838" s="10" t="inlineStr">
        <is>
          <t>Certificazioni di responsabilità sociale</t>
        </is>
      </c>
      <c r="J4838" s="20" t="n"/>
      <c r="K4838" s="20" t="n"/>
      <c r="L4838" s="20" t="n"/>
      <c r="M4838" s="20" t="n"/>
      <c r="N4838" s="21">
        <f>IF($A4838="","",IF(IFERROR(VALUE($M4838),0)=1,1,0))</f>
        <v/>
      </c>
      <c r="O4838" s="21">
        <f>IF($A4838="",0,IF(OR($S4838&lt;&gt;1,COUNTA($J4838:$M4838)=0),0,IF($N4838=1,$H4838,0)))</f>
        <v/>
      </c>
      <c r="P4838" s="10" t="inlineStr">
        <is>
          <t>sì/no</t>
        </is>
      </c>
      <c r="Q4838" s="21">
        <f>IF($A4838="","",$A4838&amp;"|"&amp;$C4838)</f>
        <v/>
      </c>
      <c r="R4838" s="21">
        <f>IF($A4838="","",$A4838&amp;"|"&amp;$C4838&amp;"|"&amp;$D4838)</f>
        <v/>
      </c>
      <c r="S4838" s="21">
        <f>IF($A4838="","",IFERROR(INDEX(Offerte!$D$2:$D$200,MATCH($Q4838,Offerte!$L$2:$L$200,0)),0))</f>
        <v/>
      </c>
      <c r="T4838" s="21">
        <f>IF($A4838="","",IFERROR(INDEX(Offerte!$G$2:$G$200,MATCH($Q4838,Offerte!$L$2:$L$200,0)),"NO"))</f>
        <v/>
      </c>
    </row>
    <row r="4839">
      <c r="A4839" s="10">
        <f>IF(Offerte!$A157="","",Offerte!$A157)</f>
        <v/>
      </c>
      <c r="B4839" s="10">
        <f>IF(Offerte!$A157="","",Offerte!$B157)</f>
        <v/>
      </c>
      <c r="C4839" s="10">
        <f>IF(Offerte!$A157="","",Offerte!$C157)</f>
        <v/>
      </c>
      <c r="D4839" s="10" t="inlineStr">
        <is>
          <t>G.4.1</t>
        </is>
      </c>
      <c r="E4839" s="10" t="inlineStr">
        <is>
          <t>G</t>
        </is>
      </c>
      <c r="F4839" s="10" t="inlineStr">
        <is>
          <t>D</t>
        </is>
      </c>
      <c r="G4839" s="10" t="inlineStr">
        <is>
          <t>discretionary</t>
        </is>
      </c>
      <c r="H4839" s="10" t="n">
        <v>2</v>
      </c>
      <c r="I4839" s="10" t="inlineStr">
        <is>
          <t>Qualità del piano di formazione del personale</t>
        </is>
      </c>
      <c r="J4839" s="20" t="n"/>
      <c r="K4839" s="20" t="n"/>
      <c r="L4839" s="20" t="n"/>
      <c r="M4839" s="20" t="n"/>
      <c r="N4839" s="21">
        <f>IF($A4839="","",MAX(0,MIN(1,IFERROR(VALUE($M4839),0))))</f>
        <v/>
      </c>
      <c r="O4839" s="21">
        <f>IF($A4839="",0,IF(OR($S4839&lt;&gt;1,COUNTA($J4839:$M4839)=0),0,IF(SUMPRODUCT(MAX(($C$5:$C$6173=$C4839)*($D$5:$D$6173=$D4839)*($S$5:$S$6173=1)*IFERROR($N$5:$N$6173*1,0)))&gt;0,ROUND($H4839*($N4839/SUMPRODUCT(MAX(($C$5:$C$6173=$C4839)*($D$5:$D$6173=$D4839)*($S$5:$S$6173=1)*IFERROR($N$5:$N$6173*1,0)))),4),0)))</f>
        <v/>
      </c>
      <c r="P4839" s="10" t="inlineStr">
        <is>
          <t>coeff.</t>
        </is>
      </c>
      <c r="Q4839" s="21">
        <f>IF($A4839="","",$A4839&amp;"|"&amp;$C4839)</f>
        <v/>
      </c>
      <c r="R4839" s="21">
        <f>IF($A4839="","",$A4839&amp;"|"&amp;$C4839&amp;"|"&amp;$D4839)</f>
        <v/>
      </c>
      <c r="S4839" s="21">
        <f>IF($A4839="","",IFERROR(INDEX(Offerte!$D$2:$D$200,MATCH($Q4839,Offerte!$L$2:$L$200,0)),0))</f>
        <v/>
      </c>
      <c r="T4839" s="21">
        <f>IF($A4839="","",IFERROR(INDEX(Offerte!$G$2:$G$200,MATCH($Q4839,Offerte!$L$2:$L$200,0)),"NO"))</f>
        <v/>
      </c>
    </row>
    <row r="4840">
      <c r="A4840" s="10">
        <f>IF(Offerte!$A157="","",Offerte!$A157)</f>
        <v/>
      </c>
      <c r="B4840" s="10">
        <f>IF(Offerte!$A157="","",Offerte!$B157)</f>
        <v/>
      </c>
      <c r="C4840" s="10">
        <f>IF(Offerte!$A157="","",Offerte!$C157)</f>
        <v/>
      </c>
      <c r="D4840" s="10" t="inlineStr">
        <is>
          <t>G.5.1</t>
        </is>
      </c>
      <c r="E4840" s="10" t="inlineStr">
        <is>
          <t>G</t>
        </is>
      </c>
      <c r="F4840" s="10" t="inlineStr">
        <is>
          <t>T</t>
        </is>
      </c>
      <c r="G4840" s="10" t="inlineStr">
        <is>
          <t>tabular</t>
        </is>
      </c>
      <c r="H4840" s="10" t="n">
        <v>1</v>
      </c>
      <c r="I4840" s="10" t="inlineStr">
        <is>
          <t>Impegno al mantenimento delle garanzie del contratto di secondo livello del gestore uscente</t>
        </is>
      </c>
      <c r="J4840" s="20" t="n"/>
      <c r="K4840" s="20" t="n"/>
      <c r="L4840" s="20" t="n"/>
      <c r="M4840" s="20" t="n"/>
      <c r="N4840" s="21">
        <f>IF($A4840="","",IF(IFERROR(VALUE($M4840),0)=1,1,0))</f>
        <v/>
      </c>
      <c r="O4840" s="21">
        <f>IF($A4840="",0,IF(OR($S4840&lt;&gt;1,COUNTA($J4840:$M4840)=0),0,IF($N4840=1,$H4840,0)))</f>
        <v/>
      </c>
      <c r="P4840" s="10" t="inlineStr">
        <is>
          <t>sì/no</t>
        </is>
      </c>
      <c r="Q4840" s="21">
        <f>IF($A4840="","",$A4840&amp;"|"&amp;$C4840)</f>
        <v/>
      </c>
      <c r="R4840" s="21">
        <f>IF($A4840="","",$A4840&amp;"|"&amp;$C4840&amp;"|"&amp;$D4840)</f>
        <v/>
      </c>
      <c r="S4840" s="21">
        <f>IF($A4840="","",IFERROR(INDEX(Offerte!$D$2:$D$200,MATCH($Q4840,Offerte!$L$2:$L$200,0)),0))</f>
        <v/>
      </c>
      <c r="T4840" s="21">
        <f>IF($A4840="","",IFERROR(INDEX(Offerte!$G$2:$G$200,MATCH($Q4840,Offerte!$L$2:$L$200,0)),"NO"))</f>
        <v/>
      </c>
    </row>
    <row r="4841">
      <c r="A4841" s="10">
        <f>IF(Offerte!$A158="","",Offerte!$A158)</f>
        <v/>
      </c>
      <c r="B4841" s="10">
        <f>IF(Offerte!$A158="","",Offerte!$B158)</f>
        <v/>
      </c>
      <c r="C4841" s="10">
        <f>IF(Offerte!$A158="","",Offerte!$C158)</f>
        <v/>
      </c>
      <c r="D4841" s="10" t="inlineStr">
        <is>
          <t>A.1.1</t>
        </is>
      </c>
      <c r="E4841" s="10" t="inlineStr">
        <is>
          <t>A</t>
        </is>
      </c>
      <c r="F4841" s="10" t="inlineStr">
        <is>
          <t>Q</t>
        </is>
      </c>
      <c r="G4841" s="10" t="inlineStr">
        <is>
          <t>higher</t>
        </is>
      </c>
      <c r="H4841" s="10" t="n">
        <v>3</v>
      </c>
      <c r="I4841" s="10" t="inlineStr">
        <is>
          <t>Tasso aggiuntivo di corse controllate</t>
        </is>
      </c>
      <c r="J4841" s="20" t="n"/>
      <c r="K4841" s="20" t="n"/>
      <c r="L4841" s="20" t="n"/>
      <c r="M4841" s="20" t="n"/>
      <c r="N4841" s="21">
        <f>IF($A4841="","",IFERROR(VALUE($K4841)/VALUE($L4841)*100,IFERROR(VALUE($J4841),0)))</f>
        <v/>
      </c>
      <c r="O4841" s="21">
        <f>IF($A4841="",0,IF(OR($S4841&lt;&gt;1,COUNTA($J4841:$M4841)=0),0,IF(SUMPRODUCT(MAX(($C$5:$C$6173=$C4841)*($D$5:$D$6173=$D4841)*($S$5:$S$6173=1)*IFERROR($N$5:$N$6173*1,0)))&gt;0,ROUND($H4841*($N4841/SUMPRODUCT(MAX(($C$5:$C$6173=$C4841)*($D$5:$D$6173=$D4841)*($S$5:$S$6173=1)*IFERROR($N$5:$N$6173*1,0)))),4),0)))</f>
        <v/>
      </c>
      <c r="P4841" s="10" t="inlineStr">
        <is>
          <t>Corse controllate annue / Corse programmate annue</t>
        </is>
      </c>
      <c r="Q4841" s="21">
        <f>IF($A4841="","",$A4841&amp;"|"&amp;$C4841)</f>
        <v/>
      </c>
      <c r="R4841" s="21">
        <f>IF($A4841="","",$A4841&amp;"|"&amp;$C4841&amp;"|"&amp;$D4841)</f>
        <v/>
      </c>
      <c r="S4841" s="21">
        <f>IF($A4841="","",IFERROR(INDEX(Offerte!$D$2:$D$200,MATCH($Q4841,Offerte!$L$2:$L$200,0)),0))</f>
        <v/>
      </c>
      <c r="T4841" s="21">
        <f>IF($A4841="","",IFERROR(INDEX(Offerte!$G$2:$G$200,MATCH($Q4841,Offerte!$L$2:$L$200,0)),"NO"))</f>
        <v/>
      </c>
    </row>
    <row r="4842">
      <c r="A4842" s="10">
        <f>IF(Offerte!$A158="","",Offerte!$A158)</f>
        <v/>
      </c>
      <c r="B4842" s="10">
        <f>IF(Offerte!$A158="","",Offerte!$B158)</f>
        <v/>
      </c>
      <c r="C4842" s="10">
        <f>IF(Offerte!$A158="","",Offerte!$C158)</f>
        <v/>
      </c>
      <c r="D4842" s="10" t="inlineStr">
        <is>
          <t>A.1.2</t>
        </is>
      </c>
      <c r="E4842" s="10" t="inlineStr">
        <is>
          <t>A</t>
        </is>
      </c>
      <c r="F4842" s="10" t="inlineStr">
        <is>
          <t>Q</t>
        </is>
      </c>
      <c r="G4842" s="10" t="inlineStr">
        <is>
          <t>higher</t>
        </is>
      </c>
      <c r="H4842" s="10" t="n">
        <v>4</v>
      </c>
      <c r="I4842" s="10" t="inlineStr">
        <is>
          <t>Numero aggiuntivo di passeggeri controllati</t>
        </is>
      </c>
      <c r="J4842" s="20" t="n"/>
      <c r="K4842" s="20" t="n"/>
      <c r="L4842" s="20" t="n"/>
      <c r="M4842" s="20" t="n"/>
      <c r="N4842" s="21">
        <f>IF($A4842="","",IFERROR(VALUE($J4842),0))</f>
        <v/>
      </c>
      <c r="O4842" s="21">
        <f>IF($A4842="",0,IF(OR($S4842&lt;&gt;1,COUNTA($J4842:$M4842)=0),0,IF(SUMPRODUCT(MAX(($C$5:$C$6173=$C4842)*($D$5:$D$6173=$D4842)*($S$5:$S$6173=1)*IFERROR($N$5:$N$6173*1,0)))&gt;0,ROUND($H4842*($N4842/SUMPRODUCT(MAX(($C$5:$C$6173=$C4842)*($D$5:$D$6173=$D4842)*($S$5:$S$6173=1)*IFERROR($N$5:$N$6173*1,0)))),4),0)))</f>
        <v/>
      </c>
      <c r="P4842" s="10" t="inlineStr">
        <is>
          <t>passeggeri/anno</t>
        </is>
      </c>
      <c r="Q4842" s="21">
        <f>IF($A4842="","",$A4842&amp;"|"&amp;$C4842)</f>
        <v/>
      </c>
      <c r="R4842" s="21">
        <f>IF($A4842="","",$A4842&amp;"|"&amp;$C4842&amp;"|"&amp;$D4842)</f>
        <v/>
      </c>
      <c r="S4842" s="21">
        <f>IF($A4842="","",IFERROR(INDEX(Offerte!$D$2:$D$200,MATCH($Q4842,Offerte!$L$2:$L$200,0)),0))</f>
        <v/>
      </c>
      <c r="T4842" s="21">
        <f>IF($A4842="","",IFERROR(INDEX(Offerte!$G$2:$G$200,MATCH($Q4842,Offerte!$L$2:$L$200,0)),"NO"))</f>
        <v/>
      </c>
    </row>
    <row r="4843">
      <c r="A4843" s="10">
        <f>IF(Offerte!$A158="","",Offerte!$A158)</f>
        <v/>
      </c>
      <c r="B4843" s="10">
        <f>IF(Offerte!$A158="","",Offerte!$B158)</f>
        <v/>
      </c>
      <c r="C4843" s="10">
        <f>IF(Offerte!$A158="","",Offerte!$C158)</f>
        <v/>
      </c>
      <c r="D4843" s="10" t="inlineStr">
        <is>
          <t>B.1.1</t>
        </is>
      </c>
      <c r="E4843" s="10" t="inlineStr">
        <is>
          <t>B</t>
        </is>
      </c>
      <c r="F4843" s="10" t="inlineStr">
        <is>
          <t>Q</t>
        </is>
      </c>
      <c r="G4843" s="10" t="inlineStr">
        <is>
          <t>higher</t>
        </is>
      </c>
      <c r="H4843" s="10" t="n">
        <v>3</v>
      </c>
      <c r="I4843" s="10" t="inlineStr">
        <is>
          <t>Incremento dei posti offerti nelle fasce di punta</t>
        </is>
      </c>
      <c r="J4843" s="20" t="n"/>
      <c r="K4843" s="20" t="n"/>
      <c r="L4843" s="20" t="n"/>
      <c r="M4843" s="20" t="n"/>
      <c r="N4843" s="21">
        <f>IF($A4843="","",IFERROR(VALUE($J4843),0))</f>
        <v/>
      </c>
      <c r="O4843" s="21">
        <f>IF($A4843="",0,IF(OR($S4843&lt;&gt;1,COUNTA($J4843:$M4843)=0),0,IF(SUMPRODUCT(MAX(($C$5:$C$6173=$C4843)*($D$5:$D$6173=$D4843)*($S$5:$S$6173=1)*IFERROR($N$5:$N$6173*1,0)))&gt;0,ROUND($H4843*($N4843/SUMPRODUCT(MAX(($C$5:$C$6173=$C4843)*($D$5:$D$6173=$D4843)*($S$5:$S$6173=1)*IFERROR($N$5:$N$6173*1,0)))),4),0)))</f>
        <v/>
      </c>
      <c r="P4843" s="10" t="inlineStr">
        <is>
          <t>posti*km</t>
        </is>
      </c>
      <c r="Q4843" s="21">
        <f>IF($A4843="","",$A4843&amp;"|"&amp;$C4843)</f>
        <v/>
      </c>
      <c r="R4843" s="21">
        <f>IF($A4843="","",$A4843&amp;"|"&amp;$C4843&amp;"|"&amp;$D4843)</f>
        <v/>
      </c>
      <c r="S4843" s="21">
        <f>IF($A4843="","",IFERROR(INDEX(Offerte!$D$2:$D$200,MATCH($Q4843,Offerte!$L$2:$L$200,0)),0))</f>
        <v/>
      </c>
      <c r="T4843" s="21">
        <f>IF($A4843="","",IFERROR(INDEX(Offerte!$G$2:$G$200,MATCH($Q4843,Offerte!$L$2:$L$200,0)),"NO"))</f>
        <v/>
      </c>
    </row>
    <row r="4844">
      <c r="A4844" s="10">
        <f>IF(Offerte!$A158="","",Offerte!$A158)</f>
        <v/>
      </c>
      <c r="B4844" s="10">
        <f>IF(Offerte!$A158="","",Offerte!$B158)</f>
        <v/>
      </c>
      <c r="C4844" s="10">
        <f>IF(Offerte!$A158="","",Offerte!$C158)</f>
        <v/>
      </c>
      <c r="D4844" s="10" t="inlineStr">
        <is>
          <t>B.2.1</t>
        </is>
      </c>
      <c r="E4844" s="10" t="inlineStr">
        <is>
          <t>B</t>
        </is>
      </c>
      <c r="F4844" s="10" t="inlineStr">
        <is>
          <t>Q</t>
        </is>
      </c>
      <c r="G4844" s="10" t="inlineStr">
        <is>
          <t>higher</t>
        </is>
      </c>
      <c r="H4844" s="10" t="n">
        <v>4</v>
      </c>
      <c r="I4844" s="10" t="inlineStr">
        <is>
          <t>Corse aggiuntive nell'arco giornaliero base</t>
        </is>
      </c>
      <c r="J4844" s="20" t="n"/>
      <c r="K4844" s="20" t="n"/>
      <c r="L4844" s="20" t="n"/>
      <c r="M4844" s="20" t="n"/>
      <c r="N4844" s="21">
        <f>IF($A4844="","",IFERROR(VALUE($J4844),0))</f>
        <v/>
      </c>
      <c r="O4844" s="21">
        <f>IF($A4844="",0,IF(OR($S4844&lt;&gt;1,COUNTA($J4844:$M4844)=0),0,IF(SUMPRODUCT(MAX(($C$5:$C$6173=$C4844)*($D$5:$D$6173=$D4844)*($S$5:$S$6173=1)*IFERROR($N$5:$N$6173*1,0)))&gt;0,ROUND($H4844*($N4844/SUMPRODUCT(MAX(($C$5:$C$6173=$C4844)*($D$5:$D$6173=$D4844)*($S$5:$S$6173=1)*IFERROR($N$5:$N$6173*1,0)))),4),0)))</f>
        <v/>
      </c>
      <c r="P4844" s="10" t="inlineStr">
        <is>
          <t>corse</t>
        </is>
      </c>
      <c r="Q4844" s="21">
        <f>IF($A4844="","",$A4844&amp;"|"&amp;$C4844)</f>
        <v/>
      </c>
      <c r="R4844" s="21">
        <f>IF($A4844="","",$A4844&amp;"|"&amp;$C4844&amp;"|"&amp;$D4844)</f>
        <v/>
      </c>
      <c r="S4844" s="21">
        <f>IF($A4844="","",IFERROR(INDEX(Offerte!$D$2:$D$200,MATCH($Q4844,Offerte!$L$2:$L$200,0)),0))</f>
        <v/>
      </c>
      <c r="T4844" s="21">
        <f>IF($A4844="","",IFERROR(INDEX(Offerte!$G$2:$G$200,MATCH($Q4844,Offerte!$L$2:$L$200,0)),"NO"))</f>
        <v/>
      </c>
    </row>
    <row r="4845">
      <c r="A4845" s="10">
        <f>IF(Offerte!$A158="","",Offerte!$A158)</f>
        <v/>
      </c>
      <c r="B4845" s="10">
        <f>IF(Offerte!$A158="","",Offerte!$B158)</f>
        <v/>
      </c>
      <c r="C4845" s="10">
        <f>IF(Offerte!$A158="","",Offerte!$C158)</f>
        <v/>
      </c>
      <c r="D4845" s="10" t="inlineStr">
        <is>
          <t>B.3.1</t>
        </is>
      </c>
      <c r="E4845" s="10" t="inlineStr">
        <is>
          <t>B</t>
        </is>
      </c>
      <c r="F4845" s="10" t="inlineStr">
        <is>
          <t>Q</t>
        </is>
      </c>
      <c r="G4845" s="10" t="inlineStr">
        <is>
          <t>higher</t>
        </is>
      </c>
      <c r="H4845" s="10" t="n">
        <v>2</v>
      </c>
      <c r="I4845" s="10" t="inlineStr">
        <is>
          <t>Numero di corse aggiuntive per allungamento dell'arco di servizio giornaliero nelle fasce serali</t>
        </is>
      </c>
      <c r="J4845" s="20" t="n"/>
      <c r="K4845" s="20" t="n"/>
      <c r="L4845" s="20" t="n"/>
      <c r="M4845" s="20" t="n"/>
      <c r="N4845" s="21">
        <f>IF($A4845="","",IFERROR(VALUE($J4845),0))</f>
        <v/>
      </c>
      <c r="O4845" s="21">
        <f>IF($A4845="",0,IF(OR($S4845&lt;&gt;1,COUNTA($J4845:$M4845)=0),0,IF(SUMPRODUCT(MAX(($C$5:$C$6173=$C4845)*($D$5:$D$6173=$D4845)*($S$5:$S$6173=1)*IFERROR($N$5:$N$6173*1,0)))&gt;0,ROUND($H4845*($N4845/SUMPRODUCT(MAX(($C$5:$C$6173=$C4845)*($D$5:$D$6173=$D4845)*($S$5:$S$6173=1)*IFERROR($N$5:$N$6173*1,0)))),4),0)))</f>
        <v/>
      </c>
      <c r="P4845" s="10" t="inlineStr">
        <is>
          <t>corse</t>
        </is>
      </c>
      <c r="Q4845" s="21">
        <f>IF($A4845="","",$A4845&amp;"|"&amp;$C4845)</f>
        <v/>
      </c>
      <c r="R4845" s="21">
        <f>IF($A4845="","",$A4845&amp;"|"&amp;$C4845&amp;"|"&amp;$D4845)</f>
        <v/>
      </c>
      <c r="S4845" s="21">
        <f>IF($A4845="","",IFERROR(INDEX(Offerte!$D$2:$D$200,MATCH($Q4845,Offerte!$L$2:$L$200,0)),0))</f>
        <v/>
      </c>
      <c r="T4845" s="21">
        <f>IF($A4845="","",IFERROR(INDEX(Offerte!$G$2:$G$200,MATCH($Q4845,Offerte!$L$2:$L$200,0)),"NO"))</f>
        <v/>
      </c>
    </row>
    <row r="4846">
      <c r="A4846" s="10">
        <f>IF(Offerte!$A158="","",Offerte!$A158)</f>
        <v/>
      </c>
      <c r="B4846" s="10">
        <f>IF(Offerte!$A158="","",Offerte!$B158)</f>
        <v/>
      </c>
      <c r="C4846" s="10">
        <f>IF(Offerte!$A158="","",Offerte!$C158)</f>
        <v/>
      </c>
      <c r="D4846" s="10" t="inlineStr">
        <is>
          <t>B.4.1</t>
        </is>
      </c>
      <c r="E4846" s="10" t="inlineStr">
        <is>
          <t>B</t>
        </is>
      </c>
      <c r="F4846" s="10" t="inlineStr">
        <is>
          <t>Q</t>
        </is>
      </c>
      <c r="G4846" s="10" t="inlineStr">
        <is>
          <t>higher</t>
        </is>
      </c>
      <c r="H4846" s="10" t="n">
        <v>3</v>
      </c>
      <c r="I4846" s="10" t="inlineStr">
        <is>
          <t>Percorrenze aggiuntive offerte nel Programma d'esercizio delle prime due fasi attuative</t>
        </is>
      </c>
      <c r="J4846" s="20" t="n"/>
      <c r="K4846" s="20" t="n"/>
      <c r="L4846" s="20" t="n"/>
      <c r="M4846" s="20" t="n"/>
      <c r="N4846" s="21">
        <f>IF($A4846="","",IFERROR(VALUE($J4846),0))</f>
        <v/>
      </c>
      <c r="O4846" s="21">
        <f>IF($A4846="",0,IF(OR($S4846&lt;&gt;1,COUNTA($J4846:$M4846)=0),0,IF(SUMPRODUCT(MAX(($C$5:$C$6173=$C4846)*($D$5:$D$6173=$D4846)*($S$5:$S$6173=1)*IFERROR($N$5:$N$6173*1,0)))&gt;0,ROUND($H4846*($N4846/SUMPRODUCT(MAX(($C$5:$C$6173=$C4846)*($D$5:$D$6173=$D4846)*($S$5:$S$6173=1)*IFERROR($N$5:$N$6173*1,0)))),4),0)))</f>
        <v/>
      </c>
      <c r="P4846" s="10" t="inlineStr">
        <is>
          <t>vett*km</t>
        </is>
      </c>
      <c r="Q4846" s="21">
        <f>IF($A4846="","",$A4846&amp;"|"&amp;$C4846)</f>
        <v/>
      </c>
      <c r="R4846" s="21">
        <f>IF($A4846="","",$A4846&amp;"|"&amp;$C4846&amp;"|"&amp;$D4846)</f>
        <v/>
      </c>
      <c r="S4846" s="21">
        <f>IF($A4846="","",IFERROR(INDEX(Offerte!$D$2:$D$200,MATCH($Q4846,Offerte!$L$2:$L$200,0)),0))</f>
        <v/>
      </c>
      <c r="T4846" s="21">
        <f>IF($A4846="","",IFERROR(INDEX(Offerte!$G$2:$G$200,MATCH($Q4846,Offerte!$L$2:$L$200,0)),"NO"))</f>
        <v/>
      </c>
    </row>
    <row r="4847">
      <c r="A4847" s="10">
        <f>IF(Offerte!$A158="","",Offerte!$A158)</f>
        <v/>
      </c>
      <c r="B4847" s="10">
        <f>IF(Offerte!$A158="","",Offerte!$B158)</f>
        <v/>
      </c>
      <c r="C4847" s="10">
        <f>IF(Offerte!$A158="","",Offerte!$C158)</f>
        <v/>
      </c>
      <c r="D4847" s="10" t="inlineStr">
        <is>
          <t>B.5.1</t>
        </is>
      </c>
      <c r="E4847" s="10" t="inlineStr">
        <is>
          <t>B</t>
        </is>
      </c>
      <c r="F4847" s="10" t="inlineStr">
        <is>
          <t>D</t>
        </is>
      </c>
      <c r="G4847" s="10" t="inlineStr">
        <is>
          <t>discretionary</t>
        </is>
      </c>
      <c r="H4847" s="10" t="n">
        <v>2</v>
      </c>
      <c r="I4847" s="10" t="inlineStr">
        <is>
          <t>Efficacia del progetto di servizi complementari DRT</t>
        </is>
      </c>
      <c r="J4847" s="20" t="n"/>
      <c r="K4847" s="20" t="n"/>
      <c r="L4847" s="20" t="n"/>
      <c r="M4847" s="20" t="n"/>
      <c r="N4847" s="21">
        <f>IF($A4847="","",MAX(0,MIN(1,IFERROR(VALUE($M4847),0))))</f>
        <v/>
      </c>
      <c r="O4847" s="21">
        <f>IF($A4847="",0,IF(OR($S4847&lt;&gt;1,COUNTA($J4847:$M4847)=0),0,IF(SUMPRODUCT(MAX(($C$5:$C$6173=$C4847)*($D$5:$D$6173=$D4847)*($S$5:$S$6173=1)*IFERROR($N$5:$N$6173*1,0)))&gt;0,ROUND($H4847*($N4847/SUMPRODUCT(MAX(($C$5:$C$6173=$C4847)*($D$5:$D$6173=$D4847)*($S$5:$S$6173=1)*IFERROR($N$5:$N$6173*1,0)))),4),0)))</f>
        <v/>
      </c>
      <c r="P4847" s="10" t="inlineStr">
        <is>
          <t>coeff.</t>
        </is>
      </c>
      <c r="Q4847" s="21">
        <f>IF($A4847="","",$A4847&amp;"|"&amp;$C4847)</f>
        <v/>
      </c>
      <c r="R4847" s="21">
        <f>IF($A4847="","",$A4847&amp;"|"&amp;$C4847&amp;"|"&amp;$D4847)</f>
        <v/>
      </c>
      <c r="S4847" s="21">
        <f>IF($A4847="","",IFERROR(INDEX(Offerte!$D$2:$D$200,MATCH($Q4847,Offerte!$L$2:$L$200,0)),0))</f>
        <v/>
      </c>
      <c r="T4847" s="21">
        <f>IF($A4847="","",IFERROR(INDEX(Offerte!$G$2:$G$200,MATCH($Q4847,Offerte!$L$2:$L$200,0)),"NO"))</f>
        <v/>
      </c>
    </row>
    <row r="4848">
      <c r="A4848" s="10">
        <f>IF(Offerte!$A158="","",Offerte!$A158)</f>
        <v/>
      </c>
      <c r="B4848" s="10">
        <f>IF(Offerte!$A158="","",Offerte!$B158)</f>
        <v/>
      </c>
      <c r="C4848" s="10">
        <f>IF(Offerte!$A158="","",Offerte!$C158)</f>
        <v/>
      </c>
      <c r="D4848" s="10" t="inlineStr">
        <is>
          <t>C.1.1</t>
        </is>
      </c>
      <c r="E4848" s="10" t="inlineStr">
        <is>
          <t>C</t>
        </is>
      </c>
      <c r="F4848" s="10" t="inlineStr">
        <is>
          <t>Q</t>
        </is>
      </c>
      <c r="G4848" s="10" t="inlineStr">
        <is>
          <t>higher</t>
        </is>
      </c>
      <c r="H4848" s="10" t="n">
        <v>2</v>
      </c>
      <c r="I4848" s="10" t="inlineStr">
        <is>
          <t>Tasso di copertura del servizio con telecamere BSD</t>
        </is>
      </c>
      <c r="J4848" s="20" t="n"/>
      <c r="K4848" s="20" t="n"/>
      <c r="L4848" s="20" t="n"/>
      <c r="M4848" s="20" t="n"/>
      <c r="N4848" s="21">
        <f>IF($A4848="","",IFERROR(VALUE($K4848)/VALUE($L4848),IFERROR(VALUE($J4848),0)))</f>
        <v/>
      </c>
      <c r="O4848" s="21">
        <f>IF($A4848="",0,IF(OR($S4848&lt;&gt;1,COUNTA($J4848:$M4848)=0),0,IF(SUMPRODUCT(MAX(($C$5:$C$6173=$C4848)*($D$5:$D$6173=$D4848)*($S$5:$S$6173=1)*IFERROR($N$5:$N$6173*1,0)))&gt;0,ROUND($H4848*($N4848/SUMPRODUCT(MAX(($C$5:$C$6173=$C4848)*($D$5:$D$6173=$D4848)*($S$5:$S$6173=1)*IFERROR($N$5:$N$6173*1,0)))),4),0)))</f>
        <v/>
      </c>
      <c r="P4848" s="10" t="inlineStr">
        <is>
          <t>Autobus attrezzati con telecamere BSD / Autobus totali in offerta, incluse scorte</t>
        </is>
      </c>
      <c r="Q4848" s="21">
        <f>IF($A4848="","",$A4848&amp;"|"&amp;$C4848)</f>
        <v/>
      </c>
      <c r="R4848" s="21">
        <f>IF($A4848="","",$A4848&amp;"|"&amp;$C4848&amp;"|"&amp;$D4848)</f>
        <v/>
      </c>
      <c r="S4848" s="21">
        <f>IF($A4848="","",IFERROR(INDEX(Offerte!$D$2:$D$200,MATCH($Q4848,Offerte!$L$2:$L$200,0)),0))</f>
        <v/>
      </c>
      <c r="T4848" s="21">
        <f>IF($A4848="","",IFERROR(INDEX(Offerte!$G$2:$G$200,MATCH($Q4848,Offerte!$L$2:$L$200,0)),"NO"))</f>
        <v/>
      </c>
    </row>
    <row r="4849">
      <c r="A4849" s="10">
        <f>IF(Offerte!$A158="","",Offerte!$A158)</f>
        <v/>
      </c>
      <c r="B4849" s="10">
        <f>IF(Offerte!$A158="","",Offerte!$B158)</f>
        <v/>
      </c>
      <c r="C4849" s="10">
        <f>IF(Offerte!$A158="","",Offerte!$C158)</f>
        <v/>
      </c>
      <c r="D4849" s="10" t="inlineStr">
        <is>
          <t>C.1.2</t>
        </is>
      </c>
      <c r="E4849" s="10" t="inlineStr">
        <is>
          <t>C</t>
        </is>
      </c>
      <c r="F4849" s="10" t="inlineStr">
        <is>
          <t>Q</t>
        </is>
      </c>
      <c r="G4849" s="10" t="inlineStr">
        <is>
          <t>higher</t>
        </is>
      </c>
      <c r="H4849" s="10" t="n">
        <v>2</v>
      </c>
      <c r="I4849" s="10" t="inlineStr">
        <is>
          <t>Tasso di copertura del servizio con telecamere ADAS</t>
        </is>
      </c>
      <c r="J4849" s="20" t="n"/>
      <c r="K4849" s="20" t="n"/>
      <c r="L4849" s="20" t="n"/>
      <c r="M4849" s="20" t="n"/>
      <c r="N4849" s="21">
        <f>IF($A4849="","",IFERROR(VALUE($K4849)/VALUE($L4849),IFERROR(VALUE($J4849),0)))</f>
        <v/>
      </c>
      <c r="O4849" s="21">
        <f>IF($A4849="",0,IF(OR($S4849&lt;&gt;1,COUNTA($J4849:$M4849)=0),0,IF(SUMPRODUCT(MAX(($C$5:$C$6173=$C4849)*($D$5:$D$6173=$D4849)*($S$5:$S$6173=1)*IFERROR($N$5:$N$6173*1,0)))&gt;0,ROUND($H4849*($N4849/SUMPRODUCT(MAX(($C$5:$C$6173=$C4849)*($D$5:$D$6173=$D4849)*($S$5:$S$6173=1)*IFERROR($N$5:$N$6173*1,0)))),4),0)))</f>
        <v/>
      </c>
      <c r="P4849" s="10" t="inlineStr">
        <is>
          <t>Autobus attrezzati con telecamere ADAS / Autobus totali in offerta, incluse scorte</t>
        </is>
      </c>
      <c r="Q4849" s="21">
        <f>IF($A4849="","",$A4849&amp;"|"&amp;$C4849)</f>
        <v/>
      </c>
      <c r="R4849" s="21">
        <f>IF($A4849="","",$A4849&amp;"|"&amp;$C4849&amp;"|"&amp;$D4849)</f>
        <v/>
      </c>
      <c r="S4849" s="21">
        <f>IF($A4849="","",IFERROR(INDEX(Offerte!$D$2:$D$200,MATCH($Q4849,Offerte!$L$2:$L$200,0)),0))</f>
        <v/>
      </c>
      <c r="T4849" s="21">
        <f>IF($A4849="","",IFERROR(INDEX(Offerte!$G$2:$G$200,MATCH($Q4849,Offerte!$L$2:$L$200,0)),"NO"))</f>
        <v/>
      </c>
    </row>
    <row r="4850">
      <c r="A4850" s="10">
        <f>IF(Offerte!$A158="","",Offerte!$A158)</f>
        <v/>
      </c>
      <c r="B4850" s="10">
        <f>IF(Offerte!$A158="","",Offerte!$B158)</f>
        <v/>
      </c>
      <c r="C4850" s="10">
        <f>IF(Offerte!$A158="","",Offerte!$C158)</f>
        <v/>
      </c>
      <c r="D4850" s="10" t="inlineStr">
        <is>
          <t>C.2.1</t>
        </is>
      </c>
      <c r="E4850" s="10" t="inlineStr">
        <is>
          <t>C</t>
        </is>
      </c>
      <c r="F4850" s="10" t="inlineStr">
        <is>
          <t>Q</t>
        </is>
      </c>
      <c r="G4850" s="10" t="inlineStr">
        <is>
          <t>higher</t>
        </is>
      </c>
      <c r="H4850" s="10" t="n">
        <v>3</v>
      </c>
      <c r="I4850" s="10" t="inlineStr">
        <is>
          <t>Tasso di copertura del servizio con telecamere di bordo di videosorveglianza</t>
        </is>
      </c>
      <c r="J4850" s="20" t="n"/>
      <c r="K4850" s="20" t="n"/>
      <c r="L4850" s="20" t="n"/>
      <c r="M4850" s="20" t="n"/>
      <c r="N4850" s="21">
        <f>IF($A4850="","",IFERROR(VALUE($K4850)/VALUE($L4850),IFERROR(VALUE($J4850),0)))</f>
        <v/>
      </c>
      <c r="O4850" s="21">
        <f>IF($A4850="",0,IF(OR($S4850&lt;&gt;1,COUNTA($J4850:$M4850)=0),0,IF(SUMPRODUCT(MAX(($C$5:$C$6173=$C4850)*($D$5:$D$6173=$D4850)*($S$5:$S$6173=1)*IFERROR($N$5:$N$6173*1,0)))&gt;0,ROUND($H4850*($N4850/SUMPRODUCT(MAX(($C$5:$C$6173=$C4850)*($D$5:$D$6173=$D4850)*($S$5:$S$6173=1)*IFERROR($N$5:$N$6173*1,0)))),4),0)))</f>
        <v/>
      </c>
      <c r="P4850" s="10" t="inlineStr">
        <is>
          <t>Autobus attrezzati con videosorveglianza / Autobus totali in offerta, incluse scorte</t>
        </is>
      </c>
      <c r="Q4850" s="21">
        <f>IF($A4850="","",$A4850&amp;"|"&amp;$C4850)</f>
        <v/>
      </c>
      <c r="R4850" s="21">
        <f>IF($A4850="","",$A4850&amp;"|"&amp;$C4850&amp;"|"&amp;$D4850)</f>
        <v/>
      </c>
      <c r="S4850" s="21">
        <f>IF($A4850="","",IFERROR(INDEX(Offerte!$D$2:$D$200,MATCH($Q4850,Offerte!$L$2:$L$200,0)),0))</f>
        <v/>
      </c>
      <c r="T4850" s="21">
        <f>IF($A4850="","",IFERROR(INDEX(Offerte!$G$2:$G$200,MATCH($Q4850,Offerte!$L$2:$L$200,0)),"NO"))</f>
        <v/>
      </c>
    </row>
    <row r="4851">
      <c r="A4851" s="10">
        <f>IF(Offerte!$A158="","",Offerte!$A158)</f>
        <v/>
      </c>
      <c r="B4851" s="10">
        <f>IF(Offerte!$A158="","",Offerte!$B158)</f>
        <v/>
      </c>
      <c r="C4851" s="10">
        <f>IF(Offerte!$A158="","",Offerte!$C158)</f>
        <v/>
      </c>
      <c r="D4851" s="10" t="inlineStr">
        <is>
          <t>C.2.2</t>
        </is>
      </c>
      <c r="E4851" s="10" t="inlineStr">
        <is>
          <t>C</t>
        </is>
      </c>
      <c r="F4851" s="10" t="inlineStr">
        <is>
          <t>T</t>
        </is>
      </c>
      <c r="G4851" s="10" t="inlineStr">
        <is>
          <t>tabular</t>
        </is>
      </c>
      <c r="H4851" s="10" t="n">
        <v>1</v>
      </c>
      <c r="I4851" s="10" t="inlineStr">
        <is>
          <t>Software video/audio analisi per situazioni di pericolo</t>
        </is>
      </c>
      <c r="J4851" s="20" t="n"/>
      <c r="K4851" s="20" t="n"/>
      <c r="L4851" s="20" t="n"/>
      <c r="M4851" s="20" t="n"/>
      <c r="N4851" s="21">
        <f>IF($A4851="","",IF(IFERROR(VALUE($M4851),0)=1,1,0))</f>
        <v/>
      </c>
      <c r="O4851" s="21">
        <f>IF($A4851="",0,IF(OR($S4851&lt;&gt;1,COUNTA($J4851:$M4851)=0),0,IF($N4851=1,$H4851,0)))</f>
        <v/>
      </c>
      <c r="P4851" s="10" t="inlineStr">
        <is>
          <t>sì/no</t>
        </is>
      </c>
      <c r="Q4851" s="21">
        <f>IF($A4851="","",$A4851&amp;"|"&amp;$C4851)</f>
        <v/>
      </c>
      <c r="R4851" s="21">
        <f>IF($A4851="","",$A4851&amp;"|"&amp;$C4851&amp;"|"&amp;$D4851)</f>
        <v/>
      </c>
      <c r="S4851" s="21">
        <f>IF($A4851="","",IFERROR(INDEX(Offerte!$D$2:$D$200,MATCH($Q4851,Offerte!$L$2:$L$200,0)),0))</f>
        <v/>
      </c>
      <c r="T4851" s="21">
        <f>IF($A4851="","",IFERROR(INDEX(Offerte!$G$2:$G$200,MATCH($Q4851,Offerte!$L$2:$L$200,0)),"NO"))</f>
        <v/>
      </c>
    </row>
    <row r="4852">
      <c r="A4852" s="10">
        <f>IF(Offerte!$A158="","",Offerte!$A158)</f>
        <v/>
      </c>
      <c r="B4852" s="10">
        <f>IF(Offerte!$A158="","",Offerte!$B158)</f>
        <v/>
      </c>
      <c r="C4852" s="10">
        <f>IF(Offerte!$A158="","",Offerte!$C158)</f>
        <v/>
      </c>
      <c r="D4852" s="10" t="inlineStr">
        <is>
          <t>C.2.3</t>
        </is>
      </c>
      <c r="E4852" s="10" t="inlineStr">
        <is>
          <t>C</t>
        </is>
      </c>
      <c r="F4852" s="10" t="inlineStr">
        <is>
          <t>T</t>
        </is>
      </c>
      <c r="G4852" s="10" t="inlineStr">
        <is>
          <t>tabular</t>
        </is>
      </c>
      <c r="H4852" s="10" t="n">
        <v>1</v>
      </c>
      <c r="I4852" s="10" t="inlineStr">
        <is>
          <t>Collegamento con centrale qualificata di pronto intervento</t>
        </is>
      </c>
      <c r="J4852" s="20" t="n"/>
      <c r="K4852" s="20" t="n"/>
      <c r="L4852" s="20" t="n"/>
      <c r="M4852" s="20" t="n"/>
      <c r="N4852" s="21">
        <f>IF($A4852="","",IF(IFERROR(VALUE($M4852),0)=1,1,0))</f>
        <v/>
      </c>
      <c r="O4852" s="21">
        <f>IF($A4852="",0,IF(OR($S4852&lt;&gt;1,COUNTA($J4852:$M4852)=0),0,IF($N4852=1,$H4852,0)))</f>
        <v/>
      </c>
      <c r="P4852" s="10" t="inlineStr">
        <is>
          <t>sì/no</t>
        </is>
      </c>
      <c r="Q4852" s="21">
        <f>IF($A4852="","",$A4852&amp;"|"&amp;$C4852)</f>
        <v/>
      </c>
      <c r="R4852" s="21">
        <f>IF($A4852="","",$A4852&amp;"|"&amp;$C4852&amp;"|"&amp;$D4852)</f>
        <v/>
      </c>
      <c r="S4852" s="21">
        <f>IF($A4852="","",IFERROR(INDEX(Offerte!$D$2:$D$200,MATCH($Q4852,Offerte!$L$2:$L$200,0)),0))</f>
        <v/>
      </c>
      <c r="T4852" s="21">
        <f>IF($A4852="","",IFERROR(INDEX(Offerte!$G$2:$G$200,MATCH($Q4852,Offerte!$L$2:$L$200,0)),"NO"))</f>
        <v/>
      </c>
    </row>
    <row r="4853">
      <c r="A4853" s="10">
        <f>IF(Offerte!$A158="","",Offerte!$A158)</f>
        <v/>
      </c>
      <c r="B4853" s="10">
        <f>IF(Offerte!$A158="","",Offerte!$B158)</f>
        <v/>
      </c>
      <c r="C4853" s="10">
        <f>IF(Offerte!$A158="","",Offerte!$C158)</f>
        <v/>
      </c>
      <c r="D4853" s="10" t="inlineStr">
        <is>
          <t>C.2.4</t>
        </is>
      </c>
      <c r="E4853" s="10" t="inlineStr">
        <is>
          <t>C</t>
        </is>
      </c>
      <c r="F4853" s="10" t="inlineStr">
        <is>
          <t>Q</t>
        </is>
      </c>
      <c r="G4853" s="10" t="inlineStr">
        <is>
          <t>higher</t>
        </is>
      </c>
      <c r="H4853" s="10" t="n">
        <v>1</v>
      </c>
      <c r="I4853" s="10" t="inlineStr">
        <is>
          <t>Tasso di copertura del servizio con dispositivi per la chiamata di emergenza del conducente</t>
        </is>
      </c>
      <c r="J4853" s="20" t="n"/>
      <c r="K4853" s="20" t="n"/>
      <c r="L4853" s="20" t="n"/>
      <c r="M4853" s="20" t="n"/>
      <c r="N4853" s="21">
        <f>IF($A4853="","",IFERROR(VALUE($K4853)/VALUE($L4853),IFERROR(VALUE($J4853),0)))</f>
        <v/>
      </c>
      <c r="O4853" s="21">
        <f>IF($A4853="",0,IF(OR($S4853&lt;&gt;1,COUNTA($J4853:$M4853)=0),0,IF(SUMPRODUCT(MAX(($C$5:$C$6173=$C4853)*($D$5:$D$6173=$D4853)*($S$5:$S$6173=1)*IFERROR($N$5:$N$6173*1,0)))&gt;0,ROUND($H4853*($N4853/SUMPRODUCT(MAX(($C$5:$C$6173=$C4853)*($D$5:$D$6173=$D4853)*($S$5:$S$6173=1)*IFERROR($N$5:$N$6173*1,0)))),4),0)))</f>
        <v/>
      </c>
      <c r="P4853" s="10" t="inlineStr">
        <is>
          <t>Autobus attrezzati con chiamata di emergenza / Autobus totali in offerta, incluse scorte</t>
        </is>
      </c>
      <c r="Q4853" s="21">
        <f>IF($A4853="","",$A4853&amp;"|"&amp;$C4853)</f>
        <v/>
      </c>
      <c r="R4853" s="21">
        <f>IF($A4853="","",$A4853&amp;"|"&amp;$C4853&amp;"|"&amp;$D4853)</f>
        <v/>
      </c>
      <c r="S4853" s="21">
        <f>IF($A4853="","",IFERROR(INDEX(Offerte!$D$2:$D$200,MATCH($Q4853,Offerte!$L$2:$L$200,0)),0))</f>
        <v/>
      </c>
      <c r="T4853" s="21">
        <f>IF($A4853="","",IFERROR(INDEX(Offerte!$G$2:$G$200,MATCH($Q4853,Offerte!$L$2:$L$200,0)),"NO"))</f>
        <v/>
      </c>
    </row>
    <row r="4854">
      <c r="A4854" s="10">
        <f>IF(Offerte!$A158="","",Offerte!$A158)</f>
        <v/>
      </c>
      <c r="B4854" s="10">
        <f>IF(Offerte!$A158="","",Offerte!$B158)</f>
        <v/>
      </c>
      <c r="C4854" s="10">
        <f>IF(Offerte!$A158="","",Offerte!$C158)</f>
        <v/>
      </c>
      <c r="D4854" s="10" t="inlineStr">
        <is>
          <t>C.3.1</t>
        </is>
      </c>
      <c r="E4854" s="10" t="inlineStr">
        <is>
          <t>C</t>
        </is>
      </c>
      <c r="F4854" s="10" t="inlineStr">
        <is>
          <t>Q</t>
        </is>
      </c>
      <c r="G4854" s="10" t="inlineStr">
        <is>
          <t>higher</t>
        </is>
      </c>
      <c r="H4854" s="10" t="n">
        <v>2</v>
      </c>
      <c r="I4854" s="10" t="inlineStr">
        <is>
          <t>Tasso di copertura del servizio con dispositivi di informazione dinamica a bordo mezzo</t>
        </is>
      </c>
      <c r="J4854" s="20" t="n"/>
      <c r="K4854" s="20" t="n"/>
      <c r="L4854" s="20" t="n"/>
      <c r="M4854" s="20" t="n"/>
      <c r="N4854" s="21">
        <f>IF($A4854="","",IFERROR(VALUE($K4854)/VALUE($L4854),IFERROR(VALUE($J4854),0)))</f>
        <v/>
      </c>
      <c r="O4854" s="21">
        <f>IF($A4854="",0,IF(OR($S4854&lt;&gt;1,COUNTA($J4854:$M4854)=0),0,IF(SUMPRODUCT(MAX(($C$5:$C$6173=$C4854)*($D$5:$D$6173=$D4854)*($S$5:$S$6173=1)*IFERROR($N$5:$N$6173*1,0)))&gt;0,ROUND($H4854*($N4854/SUMPRODUCT(MAX(($C$5:$C$6173=$C4854)*($D$5:$D$6173=$D4854)*($S$5:$S$6173=1)*IFERROR($N$5:$N$6173*1,0)))),4),0)))</f>
        <v/>
      </c>
      <c r="P4854" s="10" t="inlineStr">
        <is>
          <t>Autobus con monitor e indicatori vocali / Autobus totali in offerta, incluse scorte</t>
        </is>
      </c>
      <c r="Q4854" s="21">
        <f>IF($A4854="","",$A4854&amp;"|"&amp;$C4854)</f>
        <v/>
      </c>
      <c r="R4854" s="21">
        <f>IF($A4854="","",$A4854&amp;"|"&amp;$C4854&amp;"|"&amp;$D4854)</f>
        <v/>
      </c>
      <c r="S4854" s="21">
        <f>IF($A4854="","",IFERROR(INDEX(Offerte!$D$2:$D$200,MATCH($Q4854,Offerte!$L$2:$L$200,0)),0))</f>
        <v/>
      </c>
      <c r="T4854" s="21">
        <f>IF($A4854="","",IFERROR(INDEX(Offerte!$G$2:$G$200,MATCH($Q4854,Offerte!$L$2:$L$200,0)),"NO"))</f>
        <v/>
      </c>
    </row>
    <row r="4855">
      <c r="A4855" s="10">
        <f>IF(Offerte!$A158="","",Offerte!$A158)</f>
        <v/>
      </c>
      <c r="B4855" s="10">
        <f>IF(Offerte!$A158="","",Offerte!$B158)</f>
        <v/>
      </c>
      <c r="C4855" s="10">
        <f>IF(Offerte!$A158="","",Offerte!$C158)</f>
        <v/>
      </c>
      <c r="D4855" s="10" t="inlineStr">
        <is>
          <t>C.3.2</t>
        </is>
      </c>
      <c r="E4855" s="10" t="inlineStr">
        <is>
          <t>C</t>
        </is>
      </c>
      <c r="F4855" s="10" t="inlineStr">
        <is>
          <t>T</t>
        </is>
      </c>
      <c r="G4855" s="10" t="inlineStr">
        <is>
          <t>tabular</t>
        </is>
      </c>
      <c r="H4855" s="10" t="n">
        <v>2</v>
      </c>
      <c r="I4855" s="10" t="inlineStr">
        <is>
          <t>Informazioni a bordo su coincidenze ai nodi</t>
        </is>
      </c>
      <c r="J4855" s="20" t="n"/>
      <c r="K4855" s="20" t="n"/>
      <c r="L4855" s="20" t="n"/>
      <c r="M4855" s="20" t="n"/>
      <c r="N4855" s="21">
        <f>IF($A4855="","",IF(IFERROR(VALUE($M4855),0)=1,1,0))</f>
        <v/>
      </c>
      <c r="O4855" s="21">
        <f>IF($A4855="",0,IF(OR($S4855&lt;&gt;1,COUNTA($J4855:$M4855)=0),0,IF(AND($N4855=1,IFERROR(SUMIFS($N$5:$N$6173,$Q$5:$Q$6173,$Q4855,$D$5:$D$6173,"C.3.1"),0)&gt;=0.5),$H4855,0)))</f>
        <v/>
      </c>
      <c r="P4855" s="10" t="inlineStr">
        <is>
          <t>Dipende da C.3.1 &gt;= 0.5</t>
        </is>
      </c>
      <c r="Q4855" s="21">
        <f>IF($A4855="","",$A4855&amp;"|"&amp;$C4855)</f>
        <v/>
      </c>
      <c r="R4855" s="21">
        <f>IF($A4855="","",$A4855&amp;"|"&amp;$C4855&amp;"|"&amp;$D4855)</f>
        <v/>
      </c>
      <c r="S4855" s="21">
        <f>IF($A4855="","",IFERROR(INDEX(Offerte!$D$2:$D$200,MATCH($Q4855,Offerte!$L$2:$L$200,0)),0))</f>
        <v/>
      </c>
      <c r="T4855" s="21">
        <f>IF($A4855="","",IFERROR(INDEX(Offerte!$G$2:$G$200,MATCH($Q4855,Offerte!$L$2:$L$200,0)),"NO"))</f>
        <v/>
      </c>
    </row>
    <row r="4856">
      <c r="A4856" s="10">
        <f>IF(Offerte!$A158="","",Offerte!$A158)</f>
        <v/>
      </c>
      <c r="B4856" s="10">
        <f>IF(Offerte!$A158="","",Offerte!$B158)</f>
        <v/>
      </c>
      <c r="C4856" s="10">
        <f>IF(Offerte!$A158="","",Offerte!$C158)</f>
        <v/>
      </c>
      <c r="D4856" s="10" t="inlineStr">
        <is>
          <t>D.1.1</t>
        </is>
      </c>
      <c r="E4856" s="10" t="inlineStr">
        <is>
          <t>D</t>
        </is>
      </c>
      <c r="F4856" s="10" t="inlineStr">
        <is>
          <t>Q</t>
        </is>
      </c>
      <c r="G4856" s="10" t="inlineStr">
        <is>
          <t>higher</t>
        </is>
      </c>
      <c r="H4856" s="10" t="n">
        <v>3</v>
      </c>
      <c r="I4856" s="10" t="inlineStr">
        <is>
          <t>Installazione di pensiline</t>
        </is>
      </c>
      <c r="J4856" s="20" t="n"/>
      <c r="K4856" s="20" t="n"/>
      <c r="L4856" s="20" t="n"/>
      <c r="M4856" s="20" t="n"/>
      <c r="N4856" s="21">
        <f>IF($A4856="","",IFERROR(VALUE($J4856),0))</f>
        <v/>
      </c>
      <c r="O4856" s="21">
        <f>IF($A4856="",0,IF(OR($S4856&lt;&gt;1,COUNTA($J4856:$M4856)=0),0,IF(SUMPRODUCT(MAX(($C$5:$C$6173=$C4856)*($D$5:$D$6173=$D4856)*($S$5:$S$6173=1)*IFERROR($N$5:$N$6173*1,0)))&gt;0,ROUND($H4856*($N4856/SUMPRODUCT(MAX(($C$5:$C$6173=$C4856)*($D$5:$D$6173=$D4856)*($S$5:$S$6173=1)*IFERROR($N$5:$N$6173*1,0)))),4),0)))</f>
        <v/>
      </c>
      <c r="P4856" s="10" t="inlineStr">
        <is>
          <t>fermate</t>
        </is>
      </c>
      <c r="Q4856" s="21">
        <f>IF($A4856="","",$A4856&amp;"|"&amp;$C4856)</f>
        <v/>
      </c>
      <c r="R4856" s="21">
        <f>IF($A4856="","",$A4856&amp;"|"&amp;$C4856&amp;"|"&amp;$D4856)</f>
        <v/>
      </c>
      <c r="S4856" s="21">
        <f>IF($A4856="","",IFERROR(INDEX(Offerte!$D$2:$D$200,MATCH($Q4856,Offerte!$L$2:$L$200,0)),0))</f>
        <v/>
      </c>
      <c r="T4856" s="21">
        <f>IF($A4856="","",IFERROR(INDEX(Offerte!$G$2:$G$200,MATCH($Q4856,Offerte!$L$2:$L$200,0)),"NO"))</f>
        <v/>
      </c>
    </row>
    <row r="4857">
      <c r="A4857" s="10">
        <f>IF(Offerte!$A158="","",Offerte!$A158)</f>
        <v/>
      </c>
      <c r="B4857" s="10">
        <f>IF(Offerte!$A158="","",Offerte!$B158)</f>
        <v/>
      </c>
      <c r="C4857" s="10">
        <f>IF(Offerte!$A158="","",Offerte!$C158)</f>
        <v/>
      </c>
      <c r="D4857" s="10" t="inlineStr">
        <is>
          <t>D.1.2</t>
        </is>
      </c>
      <c r="E4857" s="10" t="inlineStr">
        <is>
          <t>D</t>
        </is>
      </c>
      <c r="F4857" s="10" t="inlineStr">
        <is>
          <t>Q</t>
        </is>
      </c>
      <c r="G4857" s="10" t="inlineStr">
        <is>
          <t>higher</t>
        </is>
      </c>
      <c r="H4857" s="10" t="n">
        <v>3</v>
      </c>
      <c r="I4857" s="10" t="inlineStr">
        <is>
          <t>Installazione di paline di fermata conformi alla DGR 581/2023</t>
        </is>
      </c>
      <c r="J4857" s="20" t="n"/>
      <c r="K4857" s="20" t="n"/>
      <c r="L4857" s="20" t="n"/>
      <c r="M4857" s="20" t="n"/>
      <c r="N4857" s="21">
        <f>IF($A4857="","",IFERROR(VALUE($J4857),0))</f>
        <v/>
      </c>
      <c r="O4857" s="21">
        <f>IF($A4857="",0,IF(OR($S4857&lt;&gt;1,COUNTA($J4857:$M4857)=0),0,IF(SUMPRODUCT(MAX(($C$5:$C$6173=$C4857)*($D$5:$D$6173=$D4857)*($S$5:$S$6173=1)*IFERROR($N$5:$N$6173*1,0)))&gt;0,ROUND($H4857*($N4857/SUMPRODUCT(MAX(($C$5:$C$6173=$C4857)*($D$5:$D$6173=$D4857)*($S$5:$S$6173=1)*IFERROR($N$5:$N$6173*1,0)))),4),0)))</f>
        <v/>
      </c>
      <c r="P4857" s="10" t="inlineStr">
        <is>
          <t>fermate</t>
        </is>
      </c>
      <c r="Q4857" s="21">
        <f>IF($A4857="","",$A4857&amp;"|"&amp;$C4857)</f>
        <v/>
      </c>
      <c r="R4857" s="21">
        <f>IF($A4857="","",$A4857&amp;"|"&amp;$C4857&amp;"|"&amp;$D4857)</f>
        <v/>
      </c>
      <c r="S4857" s="21">
        <f>IF($A4857="","",IFERROR(INDEX(Offerte!$D$2:$D$200,MATCH($Q4857,Offerte!$L$2:$L$200,0)),0))</f>
        <v/>
      </c>
      <c r="T4857" s="21">
        <f>IF($A4857="","",IFERROR(INDEX(Offerte!$G$2:$G$200,MATCH($Q4857,Offerte!$L$2:$L$200,0)),"NO"))</f>
        <v/>
      </c>
    </row>
    <row r="4858">
      <c r="A4858" s="10">
        <f>IF(Offerte!$A158="","",Offerte!$A158)</f>
        <v/>
      </c>
      <c r="B4858" s="10">
        <f>IF(Offerte!$A158="","",Offerte!$B158)</f>
        <v/>
      </c>
      <c r="C4858" s="10">
        <f>IF(Offerte!$A158="","",Offerte!$C158)</f>
        <v/>
      </c>
      <c r="D4858" s="10" t="inlineStr">
        <is>
          <t>D.1.3</t>
        </is>
      </c>
      <c r="E4858" s="10" t="inlineStr">
        <is>
          <t>D</t>
        </is>
      </c>
      <c r="F4858" s="10" t="inlineStr">
        <is>
          <t>Q</t>
        </is>
      </c>
      <c r="G4858" s="10" t="inlineStr">
        <is>
          <t>higher</t>
        </is>
      </c>
      <c r="H4858" s="10" t="n">
        <v>2</v>
      </c>
      <c r="I4858" s="10" t="inlineStr">
        <is>
          <t>Display informativi connessi alle fermate</t>
        </is>
      </c>
      <c r="J4858" s="20" t="n"/>
      <c r="K4858" s="20" t="n"/>
      <c r="L4858" s="20" t="n"/>
      <c r="M4858" s="20" t="n"/>
      <c r="N4858" s="21">
        <f>IF($A4858="","",IFERROR(VALUE($J4858),0))</f>
        <v/>
      </c>
      <c r="O4858" s="21">
        <f>IF($A4858="",0,IF(OR($S4858&lt;&gt;1,COUNTA($J4858:$M4858)=0),0,IF(SUMPRODUCT(MAX(($C$5:$C$6173=$C4858)*($D$5:$D$6173=$D4858)*($S$5:$S$6173=1)*IFERROR($N$5:$N$6173*1,0)))&gt;0,ROUND($H4858*($N4858/SUMPRODUCT(MAX(($C$5:$C$6173=$C4858)*($D$5:$D$6173=$D4858)*($S$5:$S$6173=1)*IFERROR($N$5:$N$6173*1,0)))),4),0)))</f>
        <v/>
      </c>
      <c r="P4858" s="10" t="inlineStr">
        <is>
          <t>fermate</t>
        </is>
      </c>
      <c r="Q4858" s="21">
        <f>IF($A4858="","",$A4858&amp;"|"&amp;$C4858)</f>
        <v/>
      </c>
      <c r="R4858" s="21">
        <f>IF($A4858="","",$A4858&amp;"|"&amp;$C4858&amp;"|"&amp;$D4858)</f>
        <v/>
      </c>
      <c r="S4858" s="21">
        <f>IF($A4858="","",IFERROR(INDEX(Offerte!$D$2:$D$200,MATCH($Q4858,Offerte!$L$2:$L$200,0)),0))</f>
        <v/>
      </c>
      <c r="T4858" s="21">
        <f>IF($A4858="","",IFERROR(INDEX(Offerte!$G$2:$G$200,MATCH($Q4858,Offerte!$L$2:$L$200,0)),"NO"))</f>
        <v/>
      </c>
    </row>
    <row r="4859">
      <c r="A4859" s="10">
        <f>IF(Offerte!$A158="","",Offerte!$A158)</f>
        <v/>
      </c>
      <c r="B4859" s="10">
        <f>IF(Offerte!$A158="","",Offerte!$B158)</f>
        <v/>
      </c>
      <c r="C4859" s="10">
        <f>IF(Offerte!$A158="","",Offerte!$C158)</f>
        <v/>
      </c>
      <c r="D4859" s="10" t="inlineStr">
        <is>
          <t>D.2.1</t>
        </is>
      </c>
      <c r="E4859" s="10" t="inlineStr">
        <is>
          <t>D</t>
        </is>
      </c>
      <c r="F4859" s="10" t="inlineStr">
        <is>
          <t>Q</t>
        </is>
      </c>
      <c r="G4859" s="10" t="inlineStr">
        <is>
          <t>higher</t>
        </is>
      </c>
      <c r="H4859" s="10" t="n">
        <v>2</v>
      </c>
      <c r="I4859" s="10" t="inlineStr">
        <is>
          <t>Segnali tattili Loges-Vet-Evolution</t>
        </is>
      </c>
      <c r="J4859" s="20" t="n"/>
      <c r="K4859" s="20" t="n"/>
      <c r="L4859" s="20" t="n"/>
      <c r="M4859" s="20" t="n"/>
      <c r="N4859" s="21">
        <f>IF($A4859="","",IFERROR(VALUE($J4859),0))</f>
        <v/>
      </c>
      <c r="O4859" s="21">
        <f>IF($A4859="",0,IF(OR($S4859&lt;&gt;1,COUNTA($J4859:$M4859)=0),0,IF(SUMPRODUCT(MAX(($C$5:$C$6173=$C4859)*($D$5:$D$6173=$D4859)*($S$5:$S$6173=1)*IFERROR($N$5:$N$6173*1,0)))&gt;0,ROUND($H4859*($N4859/SUMPRODUCT(MAX(($C$5:$C$6173=$C4859)*($D$5:$D$6173=$D4859)*($S$5:$S$6173=1)*IFERROR($N$5:$N$6173*1,0)))),4),0)))</f>
        <v/>
      </c>
      <c r="P4859" s="10" t="inlineStr">
        <is>
          <t>fermate</t>
        </is>
      </c>
      <c r="Q4859" s="21">
        <f>IF($A4859="","",$A4859&amp;"|"&amp;$C4859)</f>
        <v/>
      </c>
      <c r="R4859" s="21">
        <f>IF($A4859="","",$A4859&amp;"|"&amp;$C4859&amp;"|"&amp;$D4859)</f>
        <v/>
      </c>
      <c r="S4859" s="21">
        <f>IF($A4859="","",IFERROR(INDEX(Offerte!$D$2:$D$200,MATCH($Q4859,Offerte!$L$2:$L$200,0)),0))</f>
        <v/>
      </c>
      <c r="T4859" s="21">
        <f>IF($A4859="","",IFERROR(INDEX(Offerte!$G$2:$G$200,MATCH($Q4859,Offerte!$L$2:$L$200,0)),"NO"))</f>
        <v/>
      </c>
    </row>
    <row r="4860">
      <c r="A4860" s="10">
        <f>IF(Offerte!$A158="","",Offerte!$A158)</f>
        <v/>
      </c>
      <c r="B4860" s="10">
        <f>IF(Offerte!$A158="","",Offerte!$B158)</f>
        <v/>
      </c>
      <c r="C4860" s="10">
        <f>IF(Offerte!$A158="","",Offerte!$C158)</f>
        <v/>
      </c>
      <c r="D4860" s="10" t="inlineStr">
        <is>
          <t>E.1.1</t>
        </is>
      </c>
      <c r="E4860" s="10" t="inlineStr">
        <is>
          <t>E</t>
        </is>
      </c>
      <c r="F4860" s="10" t="inlineStr">
        <is>
          <t>T</t>
        </is>
      </c>
      <c r="G4860" s="10" t="inlineStr">
        <is>
          <t>tabular</t>
        </is>
      </c>
      <c r="H4860" s="10" t="n">
        <v>2</v>
      </c>
      <c r="I4860" s="10" t="inlineStr">
        <is>
          <t>Mobile app con travel planner PRM</t>
        </is>
      </c>
      <c r="J4860" s="20" t="n"/>
      <c r="K4860" s="20" t="n"/>
      <c r="L4860" s="20" t="n"/>
      <c r="M4860" s="20" t="n"/>
      <c r="N4860" s="21">
        <f>IF($A4860="","",IF(IFERROR(VALUE($M4860),0)=1,1,0))</f>
        <v/>
      </c>
      <c r="O4860" s="21">
        <f>IF($A4860="",0,IF(OR($S4860&lt;&gt;1,COUNTA($J4860:$M4860)=0),0,IF($N4860=1,$H4860,0)))</f>
        <v/>
      </c>
      <c r="P4860" s="10" t="inlineStr">
        <is>
          <t>sì/no</t>
        </is>
      </c>
      <c r="Q4860" s="21">
        <f>IF($A4860="","",$A4860&amp;"|"&amp;$C4860)</f>
        <v/>
      </c>
      <c r="R4860" s="21">
        <f>IF($A4860="","",$A4860&amp;"|"&amp;$C4860&amp;"|"&amp;$D4860)</f>
        <v/>
      </c>
      <c r="S4860" s="21">
        <f>IF($A4860="","",IFERROR(INDEX(Offerte!$D$2:$D$200,MATCH($Q4860,Offerte!$L$2:$L$200,0)),0))</f>
        <v/>
      </c>
      <c r="T4860" s="21">
        <f>IF($A4860="","",IFERROR(INDEX(Offerte!$G$2:$G$200,MATCH($Q4860,Offerte!$L$2:$L$200,0)),"NO"))</f>
        <v/>
      </c>
    </row>
    <row r="4861">
      <c r="A4861" s="10">
        <f>IF(Offerte!$A158="","",Offerte!$A158)</f>
        <v/>
      </c>
      <c r="B4861" s="10">
        <f>IF(Offerte!$A158="","",Offerte!$B158)</f>
        <v/>
      </c>
      <c r="C4861" s="10">
        <f>IF(Offerte!$A158="","",Offerte!$C158)</f>
        <v/>
      </c>
      <c r="D4861" s="10" t="inlineStr">
        <is>
          <t>E.2.1</t>
        </is>
      </c>
      <c r="E4861" s="10" t="inlineStr">
        <is>
          <t>E</t>
        </is>
      </c>
      <c r="F4861" s="10" t="inlineStr">
        <is>
          <t>D</t>
        </is>
      </c>
      <c r="G4861" s="10" t="inlineStr">
        <is>
          <t>discretionary</t>
        </is>
      </c>
      <c r="H4861" s="10" t="n">
        <v>2</v>
      </c>
      <c r="I4861" s="10" t="inlineStr">
        <is>
          <t>Altre azioni informative e rapporti con gli utenti</t>
        </is>
      </c>
      <c r="J4861" s="20" t="n"/>
      <c r="K4861" s="20" t="n"/>
      <c r="L4861" s="20" t="n"/>
      <c r="M4861" s="20" t="n"/>
      <c r="N4861" s="21">
        <f>IF($A4861="","",MAX(0,MIN(1,IFERROR(VALUE($M4861),0))))</f>
        <v/>
      </c>
      <c r="O4861" s="21">
        <f>IF($A4861="",0,IF(OR($S4861&lt;&gt;1,COUNTA($J4861:$M4861)=0),0,IF(SUMPRODUCT(MAX(($C$5:$C$6173=$C4861)*($D$5:$D$6173=$D4861)*($S$5:$S$6173=1)*IFERROR($N$5:$N$6173*1,0)))&gt;0,ROUND($H4861*($N4861/SUMPRODUCT(MAX(($C$5:$C$6173=$C4861)*($D$5:$D$6173=$D4861)*($S$5:$S$6173=1)*IFERROR($N$5:$N$6173*1,0)))),4),0)))</f>
        <v/>
      </c>
      <c r="P4861" s="10" t="inlineStr">
        <is>
          <t>coeff.</t>
        </is>
      </c>
      <c r="Q4861" s="21">
        <f>IF($A4861="","",$A4861&amp;"|"&amp;$C4861)</f>
        <v/>
      </c>
      <c r="R4861" s="21">
        <f>IF($A4861="","",$A4861&amp;"|"&amp;$C4861&amp;"|"&amp;$D4861)</f>
        <v/>
      </c>
      <c r="S4861" s="21">
        <f>IF($A4861="","",IFERROR(INDEX(Offerte!$D$2:$D$200,MATCH($Q4861,Offerte!$L$2:$L$200,0)),0))</f>
        <v/>
      </c>
      <c r="T4861" s="21">
        <f>IF($A4861="","",IFERROR(INDEX(Offerte!$G$2:$G$200,MATCH($Q4861,Offerte!$L$2:$L$200,0)),"NO"))</f>
        <v/>
      </c>
    </row>
    <row r="4862">
      <c r="A4862" s="10">
        <f>IF(Offerte!$A158="","",Offerte!$A158)</f>
        <v/>
      </c>
      <c r="B4862" s="10">
        <f>IF(Offerte!$A158="","",Offerte!$B158)</f>
        <v/>
      </c>
      <c r="C4862" s="10">
        <f>IF(Offerte!$A158="","",Offerte!$C158)</f>
        <v/>
      </c>
      <c r="D4862" s="10" t="inlineStr">
        <is>
          <t>F.1.1</t>
        </is>
      </c>
      <c r="E4862" s="10" t="inlineStr">
        <is>
          <t>F</t>
        </is>
      </c>
      <c r="F4862" s="10" t="inlineStr">
        <is>
          <t>Q</t>
        </is>
      </c>
      <c r="G4862" s="10" t="inlineStr">
        <is>
          <t>lower</t>
        </is>
      </c>
      <c r="H4862" s="10" t="n">
        <v>7</v>
      </c>
      <c r="I4862" s="10" t="inlineStr">
        <is>
          <t>Performance ambientali del parco mezzi adibito al servizio - I_CEA</t>
        </is>
      </c>
      <c r="J4862" s="20" t="n"/>
      <c r="K4862" s="20" t="n"/>
      <c r="L4862" s="20" t="n"/>
      <c r="M4862" s="20" t="n"/>
      <c r="N4862" s="21">
        <f>IF($A4862="","",IFERROR(VALUE($J4862),0))</f>
        <v/>
      </c>
      <c r="O4862" s="21">
        <f>IF($A4862="",0,IF(OR($S4862&lt;&gt;1,COUNTA($J4862:$M4862)=0),0,IF(AND(IFERROR(AGGREGATE(15,6,$N$5:$N$6173/(($C$5:$C$6173=$C4862)*($D$5:$D$6173=$D4862)*($S$5:$S$6173=1)*($N$5:$N$6173&gt;0)),1),0)&gt;0,$N4862&gt;0),ROUND($H4862*(IFERROR(AGGREGATE(15,6,$N$5:$N$6173/(($C$5:$C$6173=$C4862)*($D$5:$D$6173=$D4862)*($S$5:$S$6173=1)*($N$5:$N$6173&gt;0)),1),0)/$N4862),4),0)))</f>
        <v/>
      </c>
      <c r="P4862" s="10" t="inlineStr">
        <is>
          <t>indice</t>
        </is>
      </c>
      <c r="Q4862" s="21">
        <f>IF($A4862="","",$A4862&amp;"|"&amp;$C4862)</f>
        <v/>
      </c>
      <c r="R4862" s="21">
        <f>IF($A4862="","",$A4862&amp;"|"&amp;$C4862&amp;"|"&amp;$D4862)</f>
        <v/>
      </c>
      <c r="S4862" s="21">
        <f>IF($A4862="","",IFERROR(INDEX(Offerte!$D$2:$D$200,MATCH($Q4862,Offerte!$L$2:$L$200,0)),0))</f>
        <v/>
      </c>
      <c r="T4862" s="21">
        <f>IF($A4862="","",IFERROR(INDEX(Offerte!$G$2:$G$200,MATCH($Q4862,Offerte!$L$2:$L$200,0)),"NO"))</f>
        <v/>
      </c>
    </row>
    <row r="4863">
      <c r="A4863" s="10">
        <f>IF(Offerte!$A158="","",Offerte!$A158)</f>
        <v/>
      </c>
      <c r="B4863" s="10">
        <f>IF(Offerte!$A158="","",Offerte!$B158)</f>
        <v/>
      </c>
      <c r="C4863" s="10">
        <f>IF(Offerte!$A158="","",Offerte!$C158)</f>
        <v/>
      </c>
      <c r="D4863" s="10" t="inlineStr">
        <is>
          <t>F.2.1</t>
        </is>
      </c>
      <c r="E4863" s="10" t="inlineStr">
        <is>
          <t>F</t>
        </is>
      </c>
      <c r="F4863" s="10" t="inlineStr">
        <is>
          <t>Q</t>
        </is>
      </c>
      <c r="G4863" s="10" t="inlineStr">
        <is>
          <t>higher</t>
        </is>
      </c>
      <c r="H4863" s="10" t="n">
        <v>2</v>
      </c>
      <c r="I4863" s="10" t="inlineStr">
        <is>
          <t>Tasso di copertura del servizio con dispositivi ECO-DRIVER</t>
        </is>
      </c>
      <c r="J4863" s="20" t="n"/>
      <c r="K4863" s="20" t="n"/>
      <c r="L4863" s="20" t="n"/>
      <c r="M4863" s="20" t="n"/>
      <c r="N4863" s="21">
        <f>IF($A4863="","",IFERROR(VALUE($K4863)/VALUE($L4863),IFERROR(VALUE($J4863),0)))</f>
        <v/>
      </c>
      <c r="O4863" s="21">
        <f>IF($A4863="",0,IF(OR($S4863&lt;&gt;1,COUNTA($J4863:$M4863)=0),0,IF(SUMPRODUCT(MAX(($C$5:$C$6173=$C4863)*($D$5:$D$6173=$D4863)*($S$5:$S$6173=1)*IFERROR($N$5:$N$6173*1,0)))&gt;0,ROUND($H4863*($N4863/SUMPRODUCT(MAX(($C$5:$C$6173=$C4863)*($D$5:$D$6173=$D4863)*($S$5:$S$6173=1)*IFERROR($N$5:$N$6173*1,0)))),4),0)))</f>
        <v/>
      </c>
      <c r="P4863" s="10" t="inlineStr">
        <is>
          <t>Autobus attrezzati con dispositivi ECO-DRIVER / Autobus totali in offerta, incluse scorte</t>
        </is>
      </c>
      <c r="Q4863" s="21">
        <f>IF($A4863="","",$A4863&amp;"|"&amp;$C4863)</f>
        <v/>
      </c>
      <c r="R4863" s="21">
        <f>IF($A4863="","",$A4863&amp;"|"&amp;$C4863&amp;"|"&amp;$D4863)</f>
        <v/>
      </c>
      <c r="S4863" s="21">
        <f>IF($A4863="","",IFERROR(INDEX(Offerte!$D$2:$D$200,MATCH($Q4863,Offerte!$L$2:$L$200,0)),0))</f>
        <v/>
      </c>
      <c r="T4863" s="21">
        <f>IF($A4863="","",IFERROR(INDEX(Offerte!$G$2:$G$200,MATCH($Q4863,Offerte!$L$2:$L$200,0)),"NO"))</f>
        <v/>
      </c>
    </row>
    <row r="4864">
      <c r="A4864" s="10">
        <f>IF(Offerte!$A158="","",Offerte!$A158)</f>
        <v/>
      </c>
      <c r="B4864" s="10">
        <f>IF(Offerte!$A158="","",Offerte!$B158)</f>
        <v/>
      </c>
      <c r="C4864" s="10">
        <f>IF(Offerte!$A158="","",Offerte!$C158)</f>
        <v/>
      </c>
      <c r="D4864" s="10" t="inlineStr">
        <is>
          <t>F.3.1</t>
        </is>
      </c>
      <c r="E4864" s="10" t="inlineStr">
        <is>
          <t>F</t>
        </is>
      </c>
      <c r="F4864" s="10" t="inlineStr">
        <is>
          <t>Q</t>
        </is>
      </c>
      <c r="G4864" s="10" t="inlineStr">
        <is>
          <t>higher</t>
        </is>
      </c>
      <c r="H4864" s="10" t="n">
        <v>2</v>
      </c>
      <c r="I4864" s="10" t="inlineStr">
        <is>
          <t>Autoproduzione consumi elettrici per trazione</t>
        </is>
      </c>
      <c r="J4864" s="20" t="n"/>
      <c r="K4864" s="20" t="n"/>
      <c r="L4864" s="20" t="n"/>
      <c r="M4864" s="20" t="n"/>
      <c r="N4864" s="21">
        <f>IF($A4864="","",IFERROR(VALUE($J4864),0))</f>
        <v/>
      </c>
      <c r="O4864" s="21">
        <f>IF($A4864="",0,IF(OR($S4864&lt;&gt;1,COUNTA($J4864:$M4864)=0),0,IF(SUMPRODUCT(MAX(($C$5:$C$6173=$C4864)*($D$5:$D$6173=$D4864)*($S$5:$S$6173=1)*IFERROR($N$5:$N$6173*1,0)))&gt;0,ROUND($H4864*($N4864/SUMPRODUCT(MAX(($C$5:$C$6173=$C4864)*($D$5:$D$6173=$D4864)*($S$5:$S$6173=1)*IFERROR($N$5:$N$6173*1,0)))),4),0)))</f>
        <v/>
      </c>
      <c r="P4864" s="10" t="inlineStr">
        <is>
          <t>kWh/anno</t>
        </is>
      </c>
      <c r="Q4864" s="21">
        <f>IF($A4864="","",$A4864&amp;"|"&amp;$C4864)</f>
        <v/>
      </c>
      <c r="R4864" s="21">
        <f>IF($A4864="","",$A4864&amp;"|"&amp;$C4864&amp;"|"&amp;$D4864)</f>
        <v/>
      </c>
      <c r="S4864" s="21">
        <f>IF($A4864="","",IFERROR(INDEX(Offerte!$D$2:$D$200,MATCH($Q4864,Offerte!$L$2:$L$200,0)),0))</f>
        <v/>
      </c>
      <c r="T4864" s="21">
        <f>IF($A4864="","",IFERROR(INDEX(Offerte!$G$2:$G$200,MATCH($Q4864,Offerte!$L$2:$L$200,0)),"NO"))</f>
        <v/>
      </c>
    </row>
    <row r="4865">
      <c r="A4865" s="10">
        <f>IF(Offerte!$A158="","",Offerte!$A158)</f>
        <v/>
      </c>
      <c r="B4865" s="10">
        <f>IF(Offerte!$A158="","",Offerte!$B158)</f>
        <v/>
      </c>
      <c r="C4865" s="10">
        <f>IF(Offerte!$A158="","",Offerte!$C158)</f>
        <v/>
      </c>
      <c r="D4865" s="10" t="inlineStr">
        <is>
          <t>F.4.1</t>
        </is>
      </c>
      <c r="E4865" s="10" t="inlineStr">
        <is>
          <t>F</t>
        </is>
      </c>
      <c r="F4865" s="10" t="inlineStr">
        <is>
          <t>Q</t>
        </is>
      </c>
      <c r="G4865" s="10" t="inlineStr">
        <is>
          <t>soil</t>
        </is>
      </c>
      <c r="H4865" s="10" t="n">
        <v>2</v>
      </c>
      <c r="I4865" s="10" t="inlineStr">
        <is>
          <t>Indice di consumo di suolo</t>
        </is>
      </c>
      <c r="J4865" s="20" t="n"/>
      <c r="K4865" s="20" t="n"/>
      <c r="L4865" s="20" t="n"/>
      <c r="M4865" s="20" t="n"/>
      <c r="N4865" s="21">
        <f>IF($A4865="","",IFERROR(VALUE($J4865),0))</f>
        <v/>
      </c>
      <c r="O4865" s="21">
        <f>IF($A4865="",0,IF(OR($S4865&lt;&gt;1,COUNTA($J4865:$M4865)=0),0,IF($N4865&lt;=0,$H4865,IF(SUMPRODUCT(MAX(($C$5:$C$6173=$C4865)*($D$5:$D$6173=$D4865)*($S$5:$S$6173=1)*IFERROR($N$5:$N$6173*1,0)))&gt;0,ROUND($H4865*((SUMPRODUCT(MAX(($C$5:$C$6173=$C4865)*($D$5:$D$6173=$D4865)*($S$5:$S$6173=1)*IFERROR($N$5:$N$6173*1,0)))-$N4865)/SUMPRODUCT(MAX(($C$5:$C$6173=$C4865)*($D$5:$D$6173=$D4865)*($S$5:$S$6173=1)*IFERROR($N$5:$N$6173*1,0)))),4),0))))</f>
        <v/>
      </c>
      <c r="P4865" s="10" t="inlineStr">
        <is>
          <t>m2</t>
        </is>
      </c>
      <c r="Q4865" s="21">
        <f>IF($A4865="","",$A4865&amp;"|"&amp;$C4865)</f>
        <v/>
      </c>
      <c r="R4865" s="21">
        <f>IF($A4865="","",$A4865&amp;"|"&amp;$C4865&amp;"|"&amp;$D4865)</f>
        <v/>
      </c>
      <c r="S4865" s="21">
        <f>IF($A4865="","",IFERROR(INDEX(Offerte!$D$2:$D$200,MATCH($Q4865,Offerte!$L$2:$L$200,0)),0))</f>
        <v/>
      </c>
      <c r="T4865" s="21">
        <f>IF($A4865="","",IFERROR(INDEX(Offerte!$G$2:$G$200,MATCH($Q4865,Offerte!$L$2:$L$200,0)),"NO"))</f>
        <v/>
      </c>
    </row>
    <row r="4866">
      <c r="A4866" s="10">
        <f>IF(Offerte!$A158="","",Offerte!$A158)</f>
        <v/>
      </c>
      <c r="B4866" s="10">
        <f>IF(Offerte!$A158="","",Offerte!$B158)</f>
        <v/>
      </c>
      <c r="C4866" s="10">
        <f>IF(Offerte!$A158="","",Offerte!$C158)</f>
        <v/>
      </c>
      <c r="D4866" s="10" t="inlineStr">
        <is>
          <t>F.5.1</t>
        </is>
      </c>
      <c r="E4866" s="10" t="inlineStr">
        <is>
          <t>F</t>
        </is>
      </c>
      <c r="F4866" s="10" t="inlineStr">
        <is>
          <t>T</t>
        </is>
      </c>
      <c r="G4866" s="10" t="inlineStr">
        <is>
          <t>tabular</t>
        </is>
      </c>
      <c r="H4866" s="10" t="n">
        <v>1</v>
      </c>
      <c r="I4866" s="10" t="inlineStr">
        <is>
          <t>Rendicontazione di sostenibilità ambientale</t>
        </is>
      </c>
      <c r="J4866" s="20" t="n"/>
      <c r="K4866" s="20" t="n"/>
      <c r="L4866" s="20" t="n"/>
      <c r="M4866" s="20" t="n"/>
      <c r="N4866" s="21">
        <f>IF($A4866="","",IF(IFERROR(VALUE($M4866),0)=1,1,0))</f>
        <v/>
      </c>
      <c r="O4866" s="21">
        <f>IF($A4866="",0,IF(OR($S4866&lt;&gt;1,COUNTA($J4866:$M4866)=0),0,IF($N4866=1,$H4866,0)))</f>
        <v/>
      </c>
      <c r="P4866" s="10" t="inlineStr">
        <is>
          <t>sì/no</t>
        </is>
      </c>
      <c r="Q4866" s="21">
        <f>IF($A4866="","",$A4866&amp;"|"&amp;$C4866)</f>
        <v/>
      </c>
      <c r="R4866" s="21">
        <f>IF($A4866="","",$A4866&amp;"|"&amp;$C4866&amp;"|"&amp;$D4866)</f>
        <v/>
      </c>
      <c r="S4866" s="21">
        <f>IF($A4866="","",IFERROR(INDEX(Offerte!$D$2:$D$200,MATCH($Q4866,Offerte!$L$2:$L$200,0)),0))</f>
        <v/>
      </c>
      <c r="T4866" s="21">
        <f>IF($A4866="","",IFERROR(INDEX(Offerte!$G$2:$G$200,MATCH($Q4866,Offerte!$L$2:$L$200,0)),"NO"))</f>
        <v/>
      </c>
    </row>
    <row r="4867">
      <c r="A4867" s="10">
        <f>IF(Offerte!$A158="","",Offerte!$A158)</f>
        <v/>
      </c>
      <c r="B4867" s="10">
        <f>IF(Offerte!$A158="","",Offerte!$B158)</f>
        <v/>
      </c>
      <c r="C4867" s="10">
        <f>IF(Offerte!$A158="","",Offerte!$C158)</f>
        <v/>
      </c>
      <c r="D4867" s="10" t="inlineStr">
        <is>
          <t>G.1.1</t>
        </is>
      </c>
      <c r="E4867" s="10" t="inlineStr">
        <is>
          <t>G</t>
        </is>
      </c>
      <c r="F4867" s="10" t="inlineStr">
        <is>
          <t>D</t>
        </is>
      </c>
      <c r="G4867" s="10" t="inlineStr">
        <is>
          <t>discretionary</t>
        </is>
      </c>
      <c r="H4867" s="10" t="n">
        <v>2</v>
      </c>
      <c r="I4867" s="10" t="inlineStr">
        <is>
          <t>Qualità del progetto di centrale di controllo aziendale</t>
        </is>
      </c>
      <c r="J4867" s="20" t="n"/>
      <c r="K4867" s="20" t="n"/>
      <c r="L4867" s="20" t="n"/>
      <c r="M4867" s="20" t="n"/>
      <c r="N4867" s="21">
        <f>IF($A4867="","",MAX(0,MIN(1,IFERROR(VALUE($M4867),0))))</f>
        <v/>
      </c>
      <c r="O4867" s="21">
        <f>IF($A4867="",0,IF(OR($S4867&lt;&gt;1,COUNTA($J4867:$M4867)=0),0,IF(SUMPRODUCT(MAX(($C$5:$C$6173=$C4867)*($D$5:$D$6173=$D4867)*($S$5:$S$6173=1)*IFERROR($N$5:$N$6173*1,0)))&gt;0,ROUND($H4867*($N4867/SUMPRODUCT(MAX(($C$5:$C$6173=$C4867)*($D$5:$D$6173=$D4867)*($S$5:$S$6173=1)*IFERROR($N$5:$N$6173*1,0)))),4),0)))</f>
        <v/>
      </c>
      <c r="P4867" s="10" t="inlineStr">
        <is>
          <t>coeff.</t>
        </is>
      </c>
      <c r="Q4867" s="21">
        <f>IF($A4867="","",$A4867&amp;"|"&amp;$C4867)</f>
        <v/>
      </c>
      <c r="R4867" s="21">
        <f>IF($A4867="","",$A4867&amp;"|"&amp;$C4867&amp;"|"&amp;$D4867)</f>
        <v/>
      </c>
      <c r="S4867" s="21">
        <f>IF($A4867="","",IFERROR(INDEX(Offerte!$D$2:$D$200,MATCH($Q4867,Offerte!$L$2:$L$200,0)),0))</f>
        <v/>
      </c>
      <c r="T4867" s="21">
        <f>IF($A4867="","",IFERROR(INDEX(Offerte!$G$2:$G$200,MATCH($Q4867,Offerte!$L$2:$L$200,0)),"NO"))</f>
        <v/>
      </c>
    </row>
    <row r="4868">
      <c r="A4868" s="10">
        <f>IF(Offerte!$A158="","",Offerte!$A158)</f>
        <v/>
      </c>
      <c r="B4868" s="10">
        <f>IF(Offerte!$A158="","",Offerte!$B158)</f>
        <v/>
      </c>
      <c r="C4868" s="10">
        <f>IF(Offerte!$A158="","",Offerte!$C158)</f>
        <v/>
      </c>
      <c r="D4868" s="10" t="inlineStr">
        <is>
          <t>G.2.1</t>
        </is>
      </c>
      <c r="E4868" s="10" t="inlineStr">
        <is>
          <t>G</t>
        </is>
      </c>
      <c r="F4868" s="10" t="inlineStr">
        <is>
          <t>T</t>
        </is>
      </c>
      <c r="G4868" s="10" t="inlineStr">
        <is>
          <t>tabular</t>
        </is>
      </c>
      <c r="H4868" s="10" t="n">
        <v>1</v>
      </c>
      <c r="I4868" s="10" t="inlineStr">
        <is>
          <t>Certificazione ISO 45001</t>
        </is>
      </c>
      <c r="J4868" s="20" t="n"/>
      <c r="K4868" s="20" t="n"/>
      <c r="L4868" s="20" t="n"/>
      <c r="M4868" s="20" t="n"/>
      <c r="N4868" s="21">
        <f>IF($A4868="","",IF(IFERROR(VALUE($M4868),0)=1,1,0))</f>
        <v/>
      </c>
      <c r="O4868" s="21">
        <f>IF($A4868="",0,IF(OR($S4868&lt;&gt;1,COUNTA($J4868:$M4868)=0),0,IF($N4868=1,$H4868,0)))</f>
        <v/>
      </c>
      <c r="P4868" s="10" t="inlineStr">
        <is>
          <t>sì/no</t>
        </is>
      </c>
      <c r="Q4868" s="21">
        <f>IF($A4868="","",$A4868&amp;"|"&amp;$C4868)</f>
        <v/>
      </c>
      <c r="R4868" s="21">
        <f>IF($A4868="","",$A4868&amp;"|"&amp;$C4868&amp;"|"&amp;$D4868)</f>
        <v/>
      </c>
      <c r="S4868" s="21">
        <f>IF($A4868="","",IFERROR(INDEX(Offerte!$D$2:$D$200,MATCH($Q4868,Offerte!$L$2:$L$200,0)),0))</f>
        <v/>
      </c>
      <c r="T4868" s="21">
        <f>IF($A4868="","",IFERROR(INDEX(Offerte!$G$2:$G$200,MATCH($Q4868,Offerte!$L$2:$L$200,0)),"NO"))</f>
        <v/>
      </c>
    </row>
    <row r="4869">
      <c r="A4869" s="10">
        <f>IF(Offerte!$A158="","",Offerte!$A158)</f>
        <v/>
      </c>
      <c r="B4869" s="10">
        <f>IF(Offerte!$A158="","",Offerte!$B158)</f>
        <v/>
      </c>
      <c r="C4869" s="10">
        <f>IF(Offerte!$A158="","",Offerte!$C158)</f>
        <v/>
      </c>
      <c r="D4869" s="10" t="inlineStr">
        <is>
          <t>G.3.1</t>
        </is>
      </c>
      <c r="E4869" s="10" t="inlineStr">
        <is>
          <t>G</t>
        </is>
      </c>
      <c r="F4869" s="10" t="inlineStr">
        <is>
          <t>T</t>
        </is>
      </c>
      <c r="G4869" s="10" t="inlineStr">
        <is>
          <t>tabular</t>
        </is>
      </c>
      <c r="H4869" s="10" t="n">
        <v>1</v>
      </c>
      <c r="I4869" s="10" t="inlineStr">
        <is>
          <t>Certificazioni di responsabilità sociale</t>
        </is>
      </c>
      <c r="J4869" s="20" t="n"/>
      <c r="K4869" s="20" t="n"/>
      <c r="L4869" s="20" t="n"/>
      <c r="M4869" s="20" t="n"/>
      <c r="N4869" s="21">
        <f>IF($A4869="","",IF(IFERROR(VALUE($M4869),0)=1,1,0))</f>
        <v/>
      </c>
      <c r="O4869" s="21">
        <f>IF($A4869="",0,IF(OR($S4869&lt;&gt;1,COUNTA($J4869:$M4869)=0),0,IF($N4869=1,$H4869,0)))</f>
        <v/>
      </c>
      <c r="P4869" s="10" t="inlineStr">
        <is>
          <t>sì/no</t>
        </is>
      </c>
      <c r="Q4869" s="21">
        <f>IF($A4869="","",$A4869&amp;"|"&amp;$C4869)</f>
        <v/>
      </c>
      <c r="R4869" s="21">
        <f>IF($A4869="","",$A4869&amp;"|"&amp;$C4869&amp;"|"&amp;$D4869)</f>
        <v/>
      </c>
      <c r="S4869" s="21">
        <f>IF($A4869="","",IFERROR(INDEX(Offerte!$D$2:$D$200,MATCH($Q4869,Offerte!$L$2:$L$200,0)),0))</f>
        <v/>
      </c>
      <c r="T4869" s="21">
        <f>IF($A4869="","",IFERROR(INDEX(Offerte!$G$2:$G$200,MATCH($Q4869,Offerte!$L$2:$L$200,0)),"NO"))</f>
        <v/>
      </c>
    </row>
    <row r="4870">
      <c r="A4870" s="10">
        <f>IF(Offerte!$A158="","",Offerte!$A158)</f>
        <v/>
      </c>
      <c r="B4870" s="10">
        <f>IF(Offerte!$A158="","",Offerte!$B158)</f>
        <v/>
      </c>
      <c r="C4870" s="10">
        <f>IF(Offerte!$A158="","",Offerte!$C158)</f>
        <v/>
      </c>
      <c r="D4870" s="10" t="inlineStr">
        <is>
          <t>G.4.1</t>
        </is>
      </c>
      <c r="E4870" s="10" t="inlineStr">
        <is>
          <t>G</t>
        </is>
      </c>
      <c r="F4870" s="10" t="inlineStr">
        <is>
          <t>D</t>
        </is>
      </c>
      <c r="G4870" s="10" t="inlineStr">
        <is>
          <t>discretionary</t>
        </is>
      </c>
      <c r="H4870" s="10" t="n">
        <v>2</v>
      </c>
      <c r="I4870" s="10" t="inlineStr">
        <is>
          <t>Qualità del piano di formazione del personale</t>
        </is>
      </c>
      <c r="J4870" s="20" t="n"/>
      <c r="K4870" s="20" t="n"/>
      <c r="L4870" s="20" t="n"/>
      <c r="M4870" s="20" t="n"/>
      <c r="N4870" s="21">
        <f>IF($A4870="","",MAX(0,MIN(1,IFERROR(VALUE($M4870),0))))</f>
        <v/>
      </c>
      <c r="O4870" s="21">
        <f>IF($A4870="",0,IF(OR($S4870&lt;&gt;1,COUNTA($J4870:$M4870)=0),0,IF(SUMPRODUCT(MAX(($C$5:$C$6173=$C4870)*($D$5:$D$6173=$D4870)*($S$5:$S$6173=1)*IFERROR($N$5:$N$6173*1,0)))&gt;0,ROUND($H4870*($N4870/SUMPRODUCT(MAX(($C$5:$C$6173=$C4870)*($D$5:$D$6173=$D4870)*($S$5:$S$6173=1)*IFERROR($N$5:$N$6173*1,0)))),4),0)))</f>
        <v/>
      </c>
      <c r="P4870" s="10" t="inlineStr">
        <is>
          <t>coeff.</t>
        </is>
      </c>
      <c r="Q4870" s="21">
        <f>IF($A4870="","",$A4870&amp;"|"&amp;$C4870)</f>
        <v/>
      </c>
      <c r="R4870" s="21">
        <f>IF($A4870="","",$A4870&amp;"|"&amp;$C4870&amp;"|"&amp;$D4870)</f>
        <v/>
      </c>
      <c r="S4870" s="21">
        <f>IF($A4870="","",IFERROR(INDEX(Offerte!$D$2:$D$200,MATCH($Q4870,Offerte!$L$2:$L$200,0)),0))</f>
        <v/>
      </c>
      <c r="T4870" s="21">
        <f>IF($A4870="","",IFERROR(INDEX(Offerte!$G$2:$G$200,MATCH($Q4870,Offerte!$L$2:$L$200,0)),"NO"))</f>
        <v/>
      </c>
    </row>
    <row r="4871">
      <c r="A4871" s="10">
        <f>IF(Offerte!$A158="","",Offerte!$A158)</f>
        <v/>
      </c>
      <c r="B4871" s="10">
        <f>IF(Offerte!$A158="","",Offerte!$B158)</f>
        <v/>
      </c>
      <c r="C4871" s="10">
        <f>IF(Offerte!$A158="","",Offerte!$C158)</f>
        <v/>
      </c>
      <c r="D4871" s="10" t="inlineStr">
        <is>
          <t>G.5.1</t>
        </is>
      </c>
      <c r="E4871" s="10" t="inlineStr">
        <is>
          <t>G</t>
        </is>
      </c>
      <c r="F4871" s="10" t="inlineStr">
        <is>
          <t>T</t>
        </is>
      </c>
      <c r="G4871" s="10" t="inlineStr">
        <is>
          <t>tabular</t>
        </is>
      </c>
      <c r="H4871" s="10" t="n">
        <v>1</v>
      </c>
      <c r="I4871" s="10" t="inlineStr">
        <is>
          <t>Impegno al mantenimento delle garanzie del contratto di secondo livello del gestore uscente</t>
        </is>
      </c>
      <c r="J4871" s="20" t="n"/>
      <c r="K4871" s="20" t="n"/>
      <c r="L4871" s="20" t="n"/>
      <c r="M4871" s="20" t="n"/>
      <c r="N4871" s="21">
        <f>IF($A4871="","",IF(IFERROR(VALUE($M4871),0)=1,1,0))</f>
        <v/>
      </c>
      <c r="O4871" s="21">
        <f>IF($A4871="",0,IF(OR($S4871&lt;&gt;1,COUNTA($J4871:$M4871)=0),0,IF($N4871=1,$H4871,0)))</f>
        <v/>
      </c>
      <c r="P4871" s="10" t="inlineStr">
        <is>
          <t>sì/no</t>
        </is>
      </c>
      <c r="Q4871" s="21">
        <f>IF($A4871="","",$A4871&amp;"|"&amp;$C4871)</f>
        <v/>
      </c>
      <c r="R4871" s="21">
        <f>IF($A4871="","",$A4871&amp;"|"&amp;$C4871&amp;"|"&amp;$D4871)</f>
        <v/>
      </c>
      <c r="S4871" s="21">
        <f>IF($A4871="","",IFERROR(INDEX(Offerte!$D$2:$D$200,MATCH($Q4871,Offerte!$L$2:$L$200,0)),0))</f>
        <v/>
      </c>
      <c r="T4871" s="21">
        <f>IF($A4871="","",IFERROR(INDEX(Offerte!$G$2:$G$200,MATCH($Q4871,Offerte!$L$2:$L$200,0)),"NO"))</f>
        <v/>
      </c>
    </row>
    <row r="4872">
      <c r="A4872" s="10">
        <f>IF(Offerte!$A159="","",Offerte!$A159)</f>
        <v/>
      </c>
      <c r="B4872" s="10">
        <f>IF(Offerte!$A159="","",Offerte!$B159)</f>
        <v/>
      </c>
      <c r="C4872" s="10">
        <f>IF(Offerte!$A159="","",Offerte!$C159)</f>
        <v/>
      </c>
      <c r="D4872" s="10" t="inlineStr">
        <is>
          <t>A.1.1</t>
        </is>
      </c>
      <c r="E4872" s="10" t="inlineStr">
        <is>
          <t>A</t>
        </is>
      </c>
      <c r="F4872" s="10" t="inlineStr">
        <is>
          <t>Q</t>
        </is>
      </c>
      <c r="G4872" s="10" t="inlineStr">
        <is>
          <t>higher</t>
        </is>
      </c>
      <c r="H4872" s="10" t="n">
        <v>3</v>
      </c>
      <c r="I4872" s="10" t="inlineStr">
        <is>
          <t>Tasso aggiuntivo di corse controllate</t>
        </is>
      </c>
      <c r="J4872" s="20" t="n"/>
      <c r="K4872" s="20" t="n"/>
      <c r="L4872" s="20" t="n"/>
      <c r="M4872" s="20" t="n"/>
      <c r="N4872" s="21">
        <f>IF($A4872="","",IFERROR(VALUE($K4872)/VALUE($L4872)*100,IFERROR(VALUE($J4872),0)))</f>
        <v/>
      </c>
      <c r="O4872" s="21">
        <f>IF($A4872="",0,IF(OR($S4872&lt;&gt;1,COUNTA($J4872:$M4872)=0),0,IF(SUMPRODUCT(MAX(($C$5:$C$6173=$C4872)*($D$5:$D$6173=$D4872)*($S$5:$S$6173=1)*IFERROR($N$5:$N$6173*1,0)))&gt;0,ROUND($H4872*($N4872/SUMPRODUCT(MAX(($C$5:$C$6173=$C4872)*($D$5:$D$6173=$D4872)*($S$5:$S$6173=1)*IFERROR($N$5:$N$6173*1,0)))),4),0)))</f>
        <v/>
      </c>
      <c r="P4872" s="10" t="inlineStr">
        <is>
          <t>Corse controllate annue / Corse programmate annue</t>
        </is>
      </c>
      <c r="Q4872" s="21">
        <f>IF($A4872="","",$A4872&amp;"|"&amp;$C4872)</f>
        <v/>
      </c>
      <c r="R4872" s="21">
        <f>IF($A4872="","",$A4872&amp;"|"&amp;$C4872&amp;"|"&amp;$D4872)</f>
        <v/>
      </c>
      <c r="S4872" s="21">
        <f>IF($A4872="","",IFERROR(INDEX(Offerte!$D$2:$D$200,MATCH($Q4872,Offerte!$L$2:$L$200,0)),0))</f>
        <v/>
      </c>
      <c r="T4872" s="21">
        <f>IF($A4872="","",IFERROR(INDEX(Offerte!$G$2:$G$200,MATCH($Q4872,Offerte!$L$2:$L$200,0)),"NO"))</f>
        <v/>
      </c>
    </row>
    <row r="4873">
      <c r="A4873" s="10">
        <f>IF(Offerte!$A159="","",Offerte!$A159)</f>
        <v/>
      </c>
      <c r="B4873" s="10">
        <f>IF(Offerte!$A159="","",Offerte!$B159)</f>
        <v/>
      </c>
      <c r="C4873" s="10">
        <f>IF(Offerte!$A159="","",Offerte!$C159)</f>
        <v/>
      </c>
      <c r="D4873" s="10" t="inlineStr">
        <is>
          <t>A.1.2</t>
        </is>
      </c>
      <c r="E4873" s="10" t="inlineStr">
        <is>
          <t>A</t>
        </is>
      </c>
      <c r="F4873" s="10" t="inlineStr">
        <is>
          <t>Q</t>
        </is>
      </c>
      <c r="G4873" s="10" t="inlineStr">
        <is>
          <t>higher</t>
        </is>
      </c>
      <c r="H4873" s="10" t="n">
        <v>4</v>
      </c>
      <c r="I4873" s="10" t="inlineStr">
        <is>
          <t>Numero aggiuntivo di passeggeri controllati</t>
        </is>
      </c>
      <c r="J4873" s="20" t="n"/>
      <c r="K4873" s="20" t="n"/>
      <c r="L4873" s="20" t="n"/>
      <c r="M4873" s="20" t="n"/>
      <c r="N4873" s="21">
        <f>IF($A4873="","",IFERROR(VALUE($J4873),0))</f>
        <v/>
      </c>
      <c r="O4873" s="21">
        <f>IF($A4873="",0,IF(OR($S4873&lt;&gt;1,COUNTA($J4873:$M4873)=0),0,IF(SUMPRODUCT(MAX(($C$5:$C$6173=$C4873)*($D$5:$D$6173=$D4873)*($S$5:$S$6173=1)*IFERROR($N$5:$N$6173*1,0)))&gt;0,ROUND($H4873*($N4873/SUMPRODUCT(MAX(($C$5:$C$6173=$C4873)*($D$5:$D$6173=$D4873)*($S$5:$S$6173=1)*IFERROR($N$5:$N$6173*1,0)))),4),0)))</f>
        <v/>
      </c>
      <c r="P4873" s="10" t="inlineStr">
        <is>
          <t>passeggeri/anno</t>
        </is>
      </c>
      <c r="Q4873" s="21">
        <f>IF($A4873="","",$A4873&amp;"|"&amp;$C4873)</f>
        <v/>
      </c>
      <c r="R4873" s="21">
        <f>IF($A4873="","",$A4873&amp;"|"&amp;$C4873&amp;"|"&amp;$D4873)</f>
        <v/>
      </c>
      <c r="S4873" s="21">
        <f>IF($A4873="","",IFERROR(INDEX(Offerte!$D$2:$D$200,MATCH($Q4873,Offerte!$L$2:$L$200,0)),0))</f>
        <v/>
      </c>
      <c r="T4873" s="21">
        <f>IF($A4873="","",IFERROR(INDEX(Offerte!$G$2:$G$200,MATCH($Q4873,Offerte!$L$2:$L$200,0)),"NO"))</f>
        <v/>
      </c>
    </row>
    <row r="4874">
      <c r="A4874" s="10">
        <f>IF(Offerte!$A159="","",Offerte!$A159)</f>
        <v/>
      </c>
      <c r="B4874" s="10">
        <f>IF(Offerte!$A159="","",Offerte!$B159)</f>
        <v/>
      </c>
      <c r="C4874" s="10">
        <f>IF(Offerte!$A159="","",Offerte!$C159)</f>
        <v/>
      </c>
      <c r="D4874" s="10" t="inlineStr">
        <is>
          <t>B.1.1</t>
        </is>
      </c>
      <c r="E4874" s="10" t="inlineStr">
        <is>
          <t>B</t>
        </is>
      </c>
      <c r="F4874" s="10" t="inlineStr">
        <is>
          <t>Q</t>
        </is>
      </c>
      <c r="G4874" s="10" t="inlineStr">
        <is>
          <t>higher</t>
        </is>
      </c>
      <c r="H4874" s="10" t="n">
        <v>3</v>
      </c>
      <c r="I4874" s="10" t="inlineStr">
        <is>
          <t>Incremento dei posti offerti nelle fasce di punta</t>
        </is>
      </c>
      <c r="J4874" s="20" t="n"/>
      <c r="K4874" s="20" t="n"/>
      <c r="L4874" s="20" t="n"/>
      <c r="M4874" s="20" t="n"/>
      <c r="N4874" s="21">
        <f>IF($A4874="","",IFERROR(VALUE($J4874),0))</f>
        <v/>
      </c>
      <c r="O4874" s="21">
        <f>IF($A4874="",0,IF(OR($S4874&lt;&gt;1,COUNTA($J4874:$M4874)=0),0,IF(SUMPRODUCT(MAX(($C$5:$C$6173=$C4874)*($D$5:$D$6173=$D4874)*($S$5:$S$6173=1)*IFERROR($N$5:$N$6173*1,0)))&gt;0,ROUND($H4874*($N4874/SUMPRODUCT(MAX(($C$5:$C$6173=$C4874)*($D$5:$D$6173=$D4874)*($S$5:$S$6173=1)*IFERROR($N$5:$N$6173*1,0)))),4),0)))</f>
        <v/>
      </c>
      <c r="P4874" s="10" t="inlineStr">
        <is>
          <t>posti*km</t>
        </is>
      </c>
      <c r="Q4874" s="21">
        <f>IF($A4874="","",$A4874&amp;"|"&amp;$C4874)</f>
        <v/>
      </c>
      <c r="R4874" s="21">
        <f>IF($A4874="","",$A4874&amp;"|"&amp;$C4874&amp;"|"&amp;$D4874)</f>
        <v/>
      </c>
      <c r="S4874" s="21">
        <f>IF($A4874="","",IFERROR(INDEX(Offerte!$D$2:$D$200,MATCH($Q4874,Offerte!$L$2:$L$200,0)),0))</f>
        <v/>
      </c>
      <c r="T4874" s="21">
        <f>IF($A4874="","",IFERROR(INDEX(Offerte!$G$2:$G$200,MATCH($Q4874,Offerte!$L$2:$L$200,0)),"NO"))</f>
        <v/>
      </c>
    </row>
    <row r="4875">
      <c r="A4875" s="10">
        <f>IF(Offerte!$A159="","",Offerte!$A159)</f>
        <v/>
      </c>
      <c r="B4875" s="10">
        <f>IF(Offerte!$A159="","",Offerte!$B159)</f>
        <v/>
      </c>
      <c r="C4875" s="10">
        <f>IF(Offerte!$A159="","",Offerte!$C159)</f>
        <v/>
      </c>
      <c r="D4875" s="10" t="inlineStr">
        <is>
          <t>B.2.1</t>
        </is>
      </c>
      <c r="E4875" s="10" t="inlineStr">
        <is>
          <t>B</t>
        </is>
      </c>
      <c r="F4875" s="10" t="inlineStr">
        <is>
          <t>Q</t>
        </is>
      </c>
      <c r="G4875" s="10" t="inlineStr">
        <is>
          <t>higher</t>
        </is>
      </c>
      <c r="H4875" s="10" t="n">
        <v>4</v>
      </c>
      <c r="I4875" s="10" t="inlineStr">
        <is>
          <t>Corse aggiuntive nell'arco giornaliero base</t>
        </is>
      </c>
      <c r="J4875" s="20" t="n"/>
      <c r="K4875" s="20" t="n"/>
      <c r="L4875" s="20" t="n"/>
      <c r="M4875" s="20" t="n"/>
      <c r="N4875" s="21">
        <f>IF($A4875="","",IFERROR(VALUE($J4875),0))</f>
        <v/>
      </c>
      <c r="O4875" s="21">
        <f>IF($A4875="",0,IF(OR($S4875&lt;&gt;1,COUNTA($J4875:$M4875)=0),0,IF(SUMPRODUCT(MAX(($C$5:$C$6173=$C4875)*($D$5:$D$6173=$D4875)*($S$5:$S$6173=1)*IFERROR($N$5:$N$6173*1,0)))&gt;0,ROUND($H4875*($N4875/SUMPRODUCT(MAX(($C$5:$C$6173=$C4875)*($D$5:$D$6173=$D4875)*($S$5:$S$6173=1)*IFERROR($N$5:$N$6173*1,0)))),4),0)))</f>
        <v/>
      </c>
      <c r="P4875" s="10" t="inlineStr">
        <is>
          <t>corse</t>
        </is>
      </c>
      <c r="Q4875" s="21">
        <f>IF($A4875="","",$A4875&amp;"|"&amp;$C4875)</f>
        <v/>
      </c>
      <c r="R4875" s="21">
        <f>IF($A4875="","",$A4875&amp;"|"&amp;$C4875&amp;"|"&amp;$D4875)</f>
        <v/>
      </c>
      <c r="S4875" s="21">
        <f>IF($A4875="","",IFERROR(INDEX(Offerte!$D$2:$D$200,MATCH($Q4875,Offerte!$L$2:$L$200,0)),0))</f>
        <v/>
      </c>
      <c r="T4875" s="21">
        <f>IF($A4875="","",IFERROR(INDEX(Offerte!$G$2:$G$200,MATCH($Q4875,Offerte!$L$2:$L$200,0)),"NO"))</f>
        <v/>
      </c>
    </row>
    <row r="4876">
      <c r="A4876" s="10">
        <f>IF(Offerte!$A159="","",Offerte!$A159)</f>
        <v/>
      </c>
      <c r="B4876" s="10">
        <f>IF(Offerte!$A159="","",Offerte!$B159)</f>
        <v/>
      </c>
      <c r="C4876" s="10">
        <f>IF(Offerte!$A159="","",Offerte!$C159)</f>
        <v/>
      </c>
      <c r="D4876" s="10" t="inlineStr">
        <is>
          <t>B.3.1</t>
        </is>
      </c>
      <c r="E4876" s="10" t="inlineStr">
        <is>
          <t>B</t>
        </is>
      </c>
      <c r="F4876" s="10" t="inlineStr">
        <is>
          <t>Q</t>
        </is>
      </c>
      <c r="G4876" s="10" t="inlineStr">
        <is>
          <t>higher</t>
        </is>
      </c>
      <c r="H4876" s="10" t="n">
        <v>2</v>
      </c>
      <c r="I4876" s="10" t="inlineStr">
        <is>
          <t>Numero di corse aggiuntive per allungamento dell'arco di servizio giornaliero nelle fasce serali</t>
        </is>
      </c>
      <c r="J4876" s="20" t="n"/>
      <c r="K4876" s="20" t="n"/>
      <c r="L4876" s="20" t="n"/>
      <c r="M4876" s="20" t="n"/>
      <c r="N4876" s="21">
        <f>IF($A4876="","",IFERROR(VALUE($J4876),0))</f>
        <v/>
      </c>
      <c r="O4876" s="21">
        <f>IF($A4876="",0,IF(OR($S4876&lt;&gt;1,COUNTA($J4876:$M4876)=0),0,IF(SUMPRODUCT(MAX(($C$5:$C$6173=$C4876)*($D$5:$D$6173=$D4876)*($S$5:$S$6173=1)*IFERROR($N$5:$N$6173*1,0)))&gt;0,ROUND($H4876*($N4876/SUMPRODUCT(MAX(($C$5:$C$6173=$C4876)*($D$5:$D$6173=$D4876)*($S$5:$S$6173=1)*IFERROR($N$5:$N$6173*1,0)))),4),0)))</f>
        <v/>
      </c>
      <c r="P4876" s="10" t="inlineStr">
        <is>
          <t>corse</t>
        </is>
      </c>
      <c r="Q4876" s="21">
        <f>IF($A4876="","",$A4876&amp;"|"&amp;$C4876)</f>
        <v/>
      </c>
      <c r="R4876" s="21">
        <f>IF($A4876="","",$A4876&amp;"|"&amp;$C4876&amp;"|"&amp;$D4876)</f>
        <v/>
      </c>
      <c r="S4876" s="21">
        <f>IF($A4876="","",IFERROR(INDEX(Offerte!$D$2:$D$200,MATCH($Q4876,Offerte!$L$2:$L$200,0)),0))</f>
        <v/>
      </c>
      <c r="T4876" s="21">
        <f>IF($A4876="","",IFERROR(INDEX(Offerte!$G$2:$G$200,MATCH($Q4876,Offerte!$L$2:$L$200,0)),"NO"))</f>
        <v/>
      </c>
    </row>
    <row r="4877">
      <c r="A4877" s="10">
        <f>IF(Offerte!$A159="","",Offerte!$A159)</f>
        <v/>
      </c>
      <c r="B4877" s="10">
        <f>IF(Offerte!$A159="","",Offerte!$B159)</f>
        <v/>
      </c>
      <c r="C4877" s="10">
        <f>IF(Offerte!$A159="","",Offerte!$C159)</f>
        <v/>
      </c>
      <c r="D4877" s="10" t="inlineStr">
        <is>
          <t>B.4.1</t>
        </is>
      </c>
      <c r="E4877" s="10" t="inlineStr">
        <is>
          <t>B</t>
        </is>
      </c>
      <c r="F4877" s="10" t="inlineStr">
        <is>
          <t>Q</t>
        </is>
      </c>
      <c r="G4877" s="10" t="inlineStr">
        <is>
          <t>higher</t>
        </is>
      </c>
      <c r="H4877" s="10" t="n">
        <v>3</v>
      </c>
      <c r="I4877" s="10" t="inlineStr">
        <is>
          <t>Percorrenze aggiuntive offerte nel Programma d'esercizio delle prime due fasi attuative</t>
        </is>
      </c>
      <c r="J4877" s="20" t="n"/>
      <c r="K4877" s="20" t="n"/>
      <c r="L4877" s="20" t="n"/>
      <c r="M4877" s="20" t="n"/>
      <c r="N4877" s="21">
        <f>IF($A4877="","",IFERROR(VALUE($J4877),0))</f>
        <v/>
      </c>
      <c r="O4877" s="21">
        <f>IF($A4877="",0,IF(OR($S4877&lt;&gt;1,COUNTA($J4877:$M4877)=0),0,IF(SUMPRODUCT(MAX(($C$5:$C$6173=$C4877)*($D$5:$D$6173=$D4877)*($S$5:$S$6173=1)*IFERROR($N$5:$N$6173*1,0)))&gt;0,ROUND($H4877*($N4877/SUMPRODUCT(MAX(($C$5:$C$6173=$C4877)*($D$5:$D$6173=$D4877)*($S$5:$S$6173=1)*IFERROR($N$5:$N$6173*1,0)))),4),0)))</f>
        <v/>
      </c>
      <c r="P4877" s="10" t="inlineStr">
        <is>
          <t>vett*km</t>
        </is>
      </c>
      <c r="Q4877" s="21">
        <f>IF($A4877="","",$A4877&amp;"|"&amp;$C4877)</f>
        <v/>
      </c>
      <c r="R4877" s="21">
        <f>IF($A4877="","",$A4877&amp;"|"&amp;$C4877&amp;"|"&amp;$D4877)</f>
        <v/>
      </c>
      <c r="S4877" s="21">
        <f>IF($A4877="","",IFERROR(INDEX(Offerte!$D$2:$D$200,MATCH($Q4877,Offerte!$L$2:$L$200,0)),0))</f>
        <v/>
      </c>
      <c r="T4877" s="21">
        <f>IF($A4877="","",IFERROR(INDEX(Offerte!$G$2:$G$200,MATCH($Q4877,Offerte!$L$2:$L$200,0)),"NO"))</f>
        <v/>
      </c>
    </row>
    <row r="4878">
      <c r="A4878" s="10">
        <f>IF(Offerte!$A159="","",Offerte!$A159)</f>
        <v/>
      </c>
      <c r="B4878" s="10">
        <f>IF(Offerte!$A159="","",Offerte!$B159)</f>
        <v/>
      </c>
      <c r="C4878" s="10">
        <f>IF(Offerte!$A159="","",Offerte!$C159)</f>
        <v/>
      </c>
      <c r="D4878" s="10" t="inlineStr">
        <is>
          <t>B.5.1</t>
        </is>
      </c>
      <c r="E4878" s="10" t="inlineStr">
        <is>
          <t>B</t>
        </is>
      </c>
      <c r="F4878" s="10" t="inlineStr">
        <is>
          <t>D</t>
        </is>
      </c>
      <c r="G4878" s="10" t="inlineStr">
        <is>
          <t>discretionary</t>
        </is>
      </c>
      <c r="H4878" s="10" t="n">
        <v>2</v>
      </c>
      <c r="I4878" s="10" t="inlineStr">
        <is>
          <t>Efficacia del progetto di servizi complementari DRT</t>
        </is>
      </c>
      <c r="J4878" s="20" t="n"/>
      <c r="K4878" s="20" t="n"/>
      <c r="L4878" s="20" t="n"/>
      <c r="M4878" s="20" t="n"/>
      <c r="N4878" s="21">
        <f>IF($A4878="","",MAX(0,MIN(1,IFERROR(VALUE($M4878),0))))</f>
        <v/>
      </c>
      <c r="O4878" s="21">
        <f>IF($A4878="",0,IF(OR($S4878&lt;&gt;1,COUNTA($J4878:$M4878)=0),0,IF(SUMPRODUCT(MAX(($C$5:$C$6173=$C4878)*($D$5:$D$6173=$D4878)*($S$5:$S$6173=1)*IFERROR($N$5:$N$6173*1,0)))&gt;0,ROUND($H4878*($N4878/SUMPRODUCT(MAX(($C$5:$C$6173=$C4878)*($D$5:$D$6173=$D4878)*($S$5:$S$6173=1)*IFERROR($N$5:$N$6173*1,0)))),4),0)))</f>
        <v/>
      </c>
      <c r="P4878" s="10" t="inlineStr">
        <is>
          <t>coeff.</t>
        </is>
      </c>
      <c r="Q4878" s="21">
        <f>IF($A4878="","",$A4878&amp;"|"&amp;$C4878)</f>
        <v/>
      </c>
      <c r="R4878" s="21">
        <f>IF($A4878="","",$A4878&amp;"|"&amp;$C4878&amp;"|"&amp;$D4878)</f>
        <v/>
      </c>
      <c r="S4878" s="21">
        <f>IF($A4878="","",IFERROR(INDEX(Offerte!$D$2:$D$200,MATCH($Q4878,Offerte!$L$2:$L$200,0)),0))</f>
        <v/>
      </c>
      <c r="T4878" s="21">
        <f>IF($A4878="","",IFERROR(INDEX(Offerte!$G$2:$G$200,MATCH($Q4878,Offerte!$L$2:$L$200,0)),"NO"))</f>
        <v/>
      </c>
    </row>
    <row r="4879">
      <c r="A4879" s="10">
        <f>IF(Offerte!$A159="","",Offerte!$A159)</f>
        <v/>
      </c>
      <c r="B4879" s="10">
        <f>IF(Offerte!$A159="","",Offerte!$B159)</f>
        <v/>
      </c>
      <c r="C4879" s="10">
        <f>IF(Offerte!$A159="","",Offerte!$C159)</f>
        <v/>
      </c>
      <c r="D4879" s="10" t="inlineStr">
        <is>
          <t>C.1.1</t>
        </is>
      </c>
      <c r="E4879" s="10" t="inlineStr">
        <is>
          <t>C</t>
        </is>
      </c>
      <c r="F4879" s="10" t="inlineStr">
        <is>
          <t>Q</t>
        </is>
      </c>
      <c r="G4879" s="10" t="inlineStr">
        <is>
          <t>higher</t>
        </is>
      </c>
      <c r="H4879" s="10" t="n">
        <v>2</v>
      </c>
      <c r="I4879" s="10" t="inlineStr">
        <is>
          <t>Tasso di copertura del servizio con telecamere BSD</t>
        </is>
      </c>
      <c r="J4879" s="20" t="n"/>
      <c r="K4879" s="20" t="n"/>
      <c r="L4879" s="20" t="n"/>
      <c r="M4879" s="20" t="n"/>
      <c r="N4879" s="21">
        <f>IF($A4879="","",IFERROR(VALUE($K4879)/VALUE($L4879),IFERROR(VALUE($J4879),0)))</f>
        <v/>
      </c>
      <c r="O4879" s="21">
        <f>IF($A4879="",0,IF(OR($S4879&lt;&gt;1,COUNTA($J4879:$M4879)=0),0,IF(SUMPRODUCT(MAX(($C$5:$C$6173=$C4879)*($D$5:$D$6173=$D4879)*($S$5:$S$6173=1)*IFERROR($N$5:$N$6173*1,0)))&gt;0,ROUND($H4879*($N4879/SUMPRODUCT(MAX(($C$5:$C$6173=$C4879)*($D$5:$D$6173=$D4879)*($S$5:$S$6173=1)*IFERROR($N$5:$N$6173*1,0)))),4),0)))</f>
        <v/>
      </c>
      <c r="P4879" s="10" t="inlineStr">
        <is>
          <t>Autobus attrezzati con telecamere BSD / Autobus totali in offerta, incluse scorte</t>
        </is>
      </c>
      <c r="Q4879" s="21">
        <f>IF($A4879="","",$A4879&amp;"|"&amp;$C4879)</f>
        <v/>
      </c>
      <c r="R4879" s="21">
        <f>IF($A4879="","",$A4879&amp;"|"&amp;$C4879&amp;"|"&amp;$D4879)</f>
        <v/>
      </c>
      <c r="S4879" s="21">
        <f>IF($A4879="","",IFERROR(INDEX(Offerte!$D$2:$D$200,MATCH($Q4879,Offerte!$L$2:$L$200,0)),0))</f>
        <v/>
      </c>
      <c r="T4879" s="21">
        <f>IF($A4879="","",IFERROR(INDEX(Offerte!$G$2:$G$200,MATCH($Q4879,Offerte!$L$2:$L$200,0)),"NO"))</f>
        <v/>
      </c>
    </row>
    <row r="4880">
      <c r="A4880" s="10">
        <f>IF(Offerte!$A159="","",Offerte!$A159)</f>
        <v/>
      </c>
      <c r="B4880" s="10">
        <f>IF(Offerte!$A159="","",Offerte!$B159)</f>
        <v/>
      </c>
      <c r="C4880" s="10">
        <f>IF(Offerte!$A159="","",Offerte!$C159)</f>
        <v/>
      </c>
      <c r="D4880" s="10" t="inlineStr">
        <is>
          <t>C.1.2</t>
        </is>
      </c>
      <c r="E4880" s="10" t="inlineStr">
        <is>
          <t>C</t>
        </is>
      </c>
      <c r="F4880" s="10" t="inlineStr">
        <is>
          <t>Q</t>
        </is>
      </c>
      <c r="G4880" s="10" t="inlineStr">
        <is>
          <t>higher</t>
        </is>
      </c>
      <c r="H4880" s="10" t="n">
        <v>2</v>
      </c>
      <c r="I4880" s="10" t="inlineStr">
        <is>
          <t>Tasso di copertura del servizio con telecamere ADAS</t>
        </is>
      </c>
      <c r="J4880" s="20" t="n"/>
      <c r="K4880" s="20" t="n"/>
      <c r="L4880" s="20" t="n"/>
      <c r="M4880" s="20" t="n"/>
      <c r="N4880" s="21">
        <f>IF($A4880="","",IFERROR(VALUE($K4880)/VALUE($L4880),IFERROR(VALUE($J4880),0)))</f>
        <v/>
      </c>
      <c r="O4880" s="21">
        <f>IF($A4880="",0,IF(OR($S4880&lt;&gt;1,COUNTA($J4880:$M4880)=0),0,IF(SUMPRODUCT(MAX(($C$5:$C$6173=$C4880)*($D$5:$D$6173=$D4880)*($S$5:$S$6173=1)*IFERROR($N$5:$N$6173*1,0)))&gt;0,ROUND($H4880*($N4880/SUMPRODUCT(MAX(($C$5:$C$6173=$C4880)*($D$5:$D$6173=$D4880)*($S$5:$S$6173=1)*IFERROR($N$5:$N$6173*1,0)))),4),0)))</f>
        <v/>
      </c>
      <c r="P4880" s="10" t="inlineStr">
        <is>
          <t>Autobus attrezzati con telecamere ADAS / Autobus totali in offerta, incluse scorte</t>
        </is>
      </c>
      <c r="Q4880" s="21">
        <f>IF($A4880="","",$A4880&amp;"|"&amp;$C4880)</f>
        <v/>
      </c>
      <c r="R4880" s="21">
        <f>IF($A4880="","",$A4880&amp;"|"&amp;$C4880&amp;"|"&amp;$D4880)</f>
        <v/>
      </c>
      <c r="S4880" s="21">
        <f>IF($A4880="","",IFERROR(INDEX(Offerte!$D$2:$D$200,MATCH($Q4880,Offerte!$L$2:$L$200,0)),0))</f>
        <v/>
      </c>
      <c r="T4880" s="21">
        <f>IF($A4880="","",IFERROR(INDEX(Offerte!$G$2:$G$200,MATCH($Q4880,Offerte!$L$2:$L$200,0)),"NO"))</f>
        <v/>
      </c>
    </row>
    <row r="4881">
      <c r="A4881" s="10">
        <f>IF(Offerte!$A159="","",Offerte!$A159)</f>
        <v/>
      </c>
      <c r="B4881" s="10">
        <f>IF(Offerte!$A159="","",Offerte!$B159)</f>
        <v/>
      </c>
      <c r="C4881" s="10">
        <f>IF(Offerte!$A159="","",Offerte!$C159)</f>
        <v/>
      </c>
      <c r="D4881" s="10" t="inlineStr">
        <is>
          <t>C.2.1</t>
        </is>
      </c>
      <c r="E4881" s="10" t="inlineStr">
        <is>
          <t>C</t>
        </is>
      </c>
      <c r="F4881" s="10" t="inlineStr">
        <is>
          <t>Q</t>
        </is>
      </c>
      <c r="G4881" s="10" t="inlineStr">
        <is>
          <t>higher</t>
        </is>
      </c>
      <c r="H4881" s="10" t="n">
        <v>3</v>
      </c>
      <c r="I4881" s="10" t="inlineStr">
        <is>
          <t>Tasso di copertura del servizio con telecamere di bordo di videosorveglianza</t>
        </is>
      </c>
      <c r="J4881" s="20" t="n"/>
      <c r="K4881" s="20" t="n"/>
      <c r="L4881" s="20" t="n"/>
      <c r="M4881" s="20" t="n"/>
      <c r="N4881" s="21">
        <f>IF($A4881="","",IFERROR(VALUE($K4881)/VALUE($L4881),IFERROR(VALUE($J4881),0)))</f>
        <v/>
      </c>
      <c r="O4881" s="21">
        <f>IF($A4881="",0,IF(OR($S4881&lt;&gt;1,COUNTA($J4881:$M4881)=0),0,IF(SUMPRODUCT(MAX(($C$5:$C$6173=$C4881)*($D$5:$D$6173=$D4881)*($S$5:$S$6173=1)*IFERROR($N$5:$N$6173*1,0)))&gt;0,ROUND($H4881*($N4881/SUMPRODUCT(MAX(($C$5:$C$6173=$C4881)*($D$5:$D$6173=$D4881)*($S$5:$S$6173=1)*IFERROR($N$5:$N$6173*1,0)))),4),0)))</f>
        <v/>
      </c>
      <c r="P4881" s="10" t="inlineStr">
        <is>
          <t>Autobus attrezzati con videosorveglianza / Autobus totali in offerta, incluse scorte</t>
        </is>
      </c>
      <c r="Q4881" s="21">
        <f>IF($A4881="","",$A4881&amp;"|"&amp;$C4881)</f>
        <v/>
      </c>
      <c r="R4881" s="21">
        <f>IF($A4881="","",$A4881&amp;"|"&amp;$C4881&amp;"|"&amp;$D4881)</f>
        <v/>
      </c>
      <c r="S4881" s="21">
        <f>IF($A4881="","",IFERROR(INDEX(Offerte!$D$2:$D$200,MATCH($Q4881,Offerte!$L$2:$L$200,0)),0))</f>
        <v/>
      </c>
      <c r="T4881" s="21">
        <f>IF($A4881="","",IFERROR(INDEX(Offerte!$G$2:$G$200,MATCH($Q4881,Offerte!$L$2:$L$200,0)),"NO"))</f>
        <v/>
      </c>
    </row>
    <row r="4882">
      <c r="A4882" s="10">
        <f>IF(Offerte!$A159="","",Offerte!$A159)</f>
        <v/>
      </c>
      <c r="B4882" s="10">
        <f>IF(Offerte!$A159="","",Offerte!$B159)</f>
        <v/>
      </c>
      <c r="C4882" s="10">
        <f>IF(Offerte!$A159="","",Offerte!$C159)</f>
        <v/>
      </c>
      <c r="D4882" s="10" t="inlineStr">
        <is>
          <t>C.2.2</t>
        </is>
      </c>
      <c r="E4882" s="10" t="inlineStr">
        <is>
          <t>C</t>
        </is>
      </c>
      <c r="F4882" s="10" t="inlineStr">
        <is>
          <t>T</t>
        </is>
      </c>
      <c r="G4882" s="10" t="inlineStr">
        <is>
          <t>tabular</t>
        </is>
      </c>
      <c r="H4882" s="10" t="n">
        <v>1</v>
      </c>
      <c r="I4882" s="10" t="inlineStr">
        <is>
          <t>Software video/audio analisi per situazioni di pericolo</t>
        </is>
      </c>
      <c r="J4882" s="20" t="n"/>
      <c r="K4882" s="20" t="n"/>
      <c r="L4882" s="20" t="n"/>
      <c r="M4882" s="20" t="n"/>
      <c r="N4882" s="21">
        <f>IF($A4882="","",IF(IFERROR(VALUE($M4882),0)=1,1,0))</f>
        <v/>
      </c>
      <c r="O4882" s="21">
        <f>IF($A4882="",0,IF(OR($S4882&lt;&gt;1,COUNTA($J4882:$M4882)=0),0,IF($N4882=1,$H4882,0)))</f>
        <v/>
      </c>
      <c r="P4882" s="10" t="inlineStr">
        <is>
          <t>sì/no</t>
        </is>
      </c>
      <c r="Q4882" s="21">
        <f>IF($A4882="","",$A4882&amp;"|"&amp;$C4882)</f>
        <v/>
      </c>
      <c r="R4882" s="21">
        <f>IF($A4882="","",$A4882&amp;"|"&amp;$C4882&amp;"|"&amp;$D4882)</f>
        <v/>
      </c>
      <c r="S4882" s="21">
        <f>IF($A4882="","",IFERROR(INDEX(Offerte!$D$2:$D$200,MATCH($Q4882,Offerte!$L$2:$L$200,0)),0))</f>
        <v/>
      </c>
      <c r="T4882" s="21">
        <f>IF($A4882="","",IFERROR(INDEX(Offerte!$G$2:$G$200,MATCH($Q4882,Offerte!$L$2:$L$200,0)),"NO"))</f>
        <v/>
      </c>
    </row>
    <row r="4883">
      <c r="A4883" s="10">
        <f>IF(Offerte!$A159="","",Offerte!$A159)</f>
        <v/>
      </c>
      <c r="B4883" s="10">
        <f>IF(Offerte!$A159="","",Offerte!$B159)</f>
        <v/>
      </c>
      <c r="C4883" s="10">
        <f>IF(Offerte!$A159="","",Offerte!$C159)</f>
        <v/>
      </c>
      <c r="D4883" s="10" t="inlineStr">
        <is>
          <t>C.2.3</t>
        </is>
      </c>
      <c r="E4883" s="10" t="inlineStr">
        <is>
          <t>C</t>
        </is>
      </c>
      <c r="F4883" s="10" t="inlineStr">
        <is>
          <t>T</t>
        </is>
      </c>
      <c r="G4883" s="10" t="inlineStr">
        <is>
          <t>tabular</t>
        </is>
      </c>
      <c r="H4883" s="10" t="n">
        <v>1</v>
      </c>
      <c r="I4883" s="10" t="inlineStr">
        <is>
          <t>Collegamento con centrale qualificata di pronto intervento</t>
        </is>
      </c>
      <c r="J4883" s="20" t="n"/>
      <c r="K4883" s="20" t="n"/>
      <c r="L4883" s="20" t="n"/>
      <c r="M4883" s="20" t="n"/>
      <c r="N4883" s="21">
        <f>IF($A4883="","",IF(IFERROR(VALUE($M4883),0)=1,1,0))</f>
        <v/>
      </c>
      <c r="O4883" s="21">
        <f>IF($A4883="",0,IF(OR($S4883&lt;&gt;1,COUNTA($J4883:$M4883)=0),0,IF($N4883=1,$H4883,0)))</f>
        <v/>
      </c>
      <c r="P4883" s="10" t="inlineStr">
        <is>
          <t>sì/no</t>
        </is>
      </c>
      <c r="Q4883" s="21">
        <f>IF($A4883="","",$A4883&amp;"|"&amp;$C4883)</f>
        <v/>
      </c>
      <c r="R4883" s="21">
        <f>IF($A4883="","",$A4883&amp;"|"&amp;$C4883&amp;"|"&amp;$D4883)</f>
        <v/>
      </c>
      <c r="S4883" s="21">
        <f>IF($A4883="","",IFERROR(INDEX(Offerte!$D$2:$D$200,MATCH($Q4883,Offerte!$L$2:$L$200,0)),0))</f>
        <v/>
      </c>
      <c r="T4883" s="21">
        <f>IF($A4883="","",IFERROR(INDEX(Offerte!$G$2:$G$200,MATCH($Q4883,Offerte!$L$2:$L$200,0)),"NO"))</f>
        <v/>
      </c>
    </row>
    <row r="4884">
      <c r="A4884" s="10">
        <f>IF(Offerte!$A159="","",Offerte!$A159)</f>
        <v/>
      </c>
      <c r="B4884" s="10">
        <f>IF(Offerte!$A159="","",Offerte!$B159)</f>
        <v/>
      </c>
      <c r="C4884" s="10">
        <f>IF(Offerte!$A159="","",Offerte!$C159)</f>
        <v/>
      </c>
      <c r="D4884" s="10" t="inlineStr">
        <is>
          <t>C.2.4</t>
        </is>
      </c>
      <c r="E4884" s="10" t="inlineStr">
        <is>
          <t>C</t>
        </is>
      </c>
      <c r="F4884" s="10" t="inlineStr">
        <is>
          <t>Q</t>
        </is>
      </c>
      <c r="G4884" s="10" t="inlineStr">
        <is>
          <t>higher</t>
        </is>
      </c>
      <c r="H4884" s="10" t="n">
        <v>1</v>
      </c>
      <c r="I4884" s="10" t="inlineStr">
        <is>
          <t>Tasso di copertura del servizio con dispositivi per la chiamata di emergenza del conducente</t>
        </is>
      </c>
      <c r="J4884" s="20" t="n"/>
      <c r="K4884" s="20" t="n"/>
      <c r="L4884" s="20" t="n"/>
      <c r="M4884" s="20" t="n"/>
      <c r="N4884" s="21">
        <f>IF($A4884="","",IFERROR(VALUE($K4884)/VALUE($L4884),IFERROR(VALUE($J4884),0)))</f>
        <v/>
      </c>
      <c r="O4884" s="21">
        <f>IF($A4884="",0,IF(OR($S4884&lt;&gt;1,COUNTA($J4884:$M4884)=0),0,IF(SUMPRODUCT(MAX(($C$5:$C$6173=$C4884)*($D$5:$D$6173=$D4884)*($S$5:$S$6173=1)*IFERROR($N$5:$N$6173*1,0)))&gt;0,ROUND($H4884*($N4884/SUMPRODUCT(MAX(($C$5:$C$6173=$C4884)*($D$5:$D$6173=$D4884)*($S$5:$S$6173=1)*IFERROR($N$5:$N$6173*1,0)))),4),0)))</f>
        <v/>
      </c>
      <c r="P4884" s="10" t="inlineStr">
        <is>
          <t>Autobus attrezzati con chiamata di emergenza / Autobus totali in offerta, incluse scorte</t>
        </is>
      </c>
      <c r="Q4884" s="21">
        <f>IF($A4884="","",$A4884&amp;"|"&amp;$C4884)</f>
        <v/>
      </c>
      <c r="R4884" s="21">
        <f>IF($A4884="","",$A4884&amp;"|"&amp;$C4884&amp;"|"&amp;$D4884)</f>
        <v/>
      </c>
      <c r="S4884" s="21">
        <f>IF($A4884="","",IFERROR(INDEX(Offerte!$D$2:$D$200,MATCH($Q4884,Offerte!$L$2:$L$200,0)),0))</f>
        <v/>
      </c>
      <c r="T4884" s="21">
        <f>IF($A4884="","",IFERROR(INDEX(Offerte!$G$2:$G$200,MATCH($Q4884,Offerte!$L$2:$L$200,0)),"NO"))</f>
        <v/>
      </c>
    </row>
    <row r="4885">
      <c r="A4885" s="10">
        <f>IF(Offerte!$A159="","",Offerte!$A159)</f>
        <v/>
      </c>
      <c r="B4885" s="10">
        <f>IF(Offerte!$A159="","",Offerte!$B159)</f>
        <v/>
      </c>
      <c r="C4885" s="10">
        <f>IF(Offerte!$A159="","",Offerte!$C159)</f>
        <v/>
      </c>
      <c r="D4885" s="10" t="inlineStr">
        <is>
          <t>C.3.1</t>
        </is>
      </c>
      <c r="E4885" s="10" t="inlineStr">
        <is>
          <t>C</t>
        </is>
      </c>
      <c r="F4885" s="10" t="inlineStr">
        <is>
          <t>Q</t>
        </is>
      </c>
      <c r="G4885" s="10" t="inlineStr">
        <is>
          <t>higher</t>
        </is>
      </c>
      <c r="H4885" s="10" t="n">
        <v>2</v>
      </c>
      <c r="I4885" s="10" t="inlineStr">
        <is>
          <t>Tasso di copertura del servizio con dispositivi di informazione dinamica a bordo mezzo</t>
        </is>
      </c>
      <c r="J4885" s="20" t="n"/>
      <c r="K4885" s="20" t="n"/>
      <c r="L4885" s="20" t="n"/>
      <c r="M4885" s="20" t="n"/>
      <c r="N4885" s="21">
        <f>IF($A4885="","",IFERROR(VALUE($K4885)/VALUE($L4885),IFERROR(VALUE($J4885),0)))</f>
        <v/>
      </c>
      <c r="O4885" s="21">
        <f>IF($A4885="",0,IF(OR($S4885&lt;&gt;1,COUNTA($J4885:$M4885)=0),0,IF(SUMPRODUCT(MAX(($C$5:$C$6173=$C4885)*($D$5:$D$6173=$D4885)*($S$5:$S$6173=1)*IFERROR($N$5:$N$6173*1,0)))&gt;0,ROUND($H4885*($N4885/SUMPRODUCT(MAX(($C$5:$C$6173=$C4885)*($D$5:$D$6173=$D4885)*($S$5:$S$6173=1)*IFERROR($N$5:$N$6173*1,0)))),4),0)))</f>
        <v/>
      </c>
      <c r="P4885" s="10" t="inlineStr">
        <is>
          <t>Autobus con monitor e indicatori vocali / Autobus totali in offerta, incluse scorte</t>
        </is>
      </c>
      <c r="Q4885" s="21">
        <f>IF($A4885="","",$A4885&amp;"|"&amp;$C4885)</f>
        <v/>
      </c>
      <c r="R4885" s="21">
        <f>IF($A4885="","",$A4885&amp;"|"&amp;$C4885&amp;"|"&amp;$D4885)</f>
        <v/>
      </c>
      <c r="S4885" s="21">
        <f>IF($A4885="","",IFERROR(INDEX(Offerte!$D$2:$D$200,MATCH($Q4885,Offerte!$L$2:$L$200,0)),0))</f>
        <v/>
      </c>
      <c r="T4885" s="21">
        <f>IF($A4885="","",IFERROR(INDEX(Offerte!$G$2:$G$200,MATCH($Q4885,Offerte!$L$2:$L$200,0)),"NO"))</f>
        <v/>
      </c>
    </row>
    <row r="4886">
      <c r="A4886" s="10">
        <f>IF(Offerte!$A159="","",Offerte!$A159)</f>
        <v/>
      </c>
      <c r="B4886" s="10">
        <f>IF(Offerte!$A159="","",Offerte!$B159)</f>
        <v/>
      </c>
      <c r="C4886" s="10">
        <f>IF(Offerte!$A159="","",Offerte!$C159)</f>
        <v/>
      </c>
      <c r="D4886" s="10" t="inlineStr">
        <is>
          <t>C.3.2</t>
        </is>
      </c>
      <c r="E4886" s="10" t="inlineStr">
        <is>
          <t>C</t>
        </is>
      </c>
      <c r="F4886" s="10" t="inlineStr">
        <is>
          <t>T</t>
        </is>
      </c>
      <c r="G4886" s="10" t="inlineStr">
        <is>
          <t>tabular</t>
        </is>
      </c>
      <c r="H4886" s="10" t="n">
        <v>2</v>
      </c>
      <c r="I4886" s="10" t="inlineStr">
        <is>
          <t>Informazioni a bordo su coincidenze ai nodi</t>
        </is>
      </c>
      <c r="J4886" s="20" t="n"/>
      <c r="K4886" s="20" t="n"/>
      <c r="L4886" s="20" t="n"/>
      <c r="M4886" s="20" t="n"/>
      <c r="N4886" s="21">
        <f>IF($A4886="","",IF(IFERROR(VALUE($M4886),0)=1,1,0))</f>
        <v/>
      </c>
      <c r="O4886" s="21">
        <f>IF($A4886="",0,IF(OR($S4886&lt;&gt;1,COUNTA($J4886:$M4886)=0),0,IF(AND($N4886=1,IFERROR(SUMIFS($N$5:$N$6173,$Q$5:$Q$6173,$Q4886,$D$5:$D$6173,"C.3.1"),0)&gt;=0.5),$H4886,0)))</f>
        <v/>
      </c>
      <c r="P4886" s="10" t="inlineStr">
        <is>
          <t>Dipende da C.3.1 &gt;= 0.5</t>
        </is>
      </c>
      <c r="Q4886" s="21">
        <f>IF($A4886="","",$A4886&amp;"|"&amp;$C4886)</f>
        <v/>
      </c>
      <c r="R4886" s="21">
        <f>IF($A4886="","",$A4886&amp;"|"&amp;$C4886&amp;"|"&amp;$D4886)</f>
        <v/>
      </c>
      <c r="S4886" s="21">
        <f>IF($A4886="","",IFERROR(INDEX(Offerte!$D$2:$D$200,MATCH($Q4886,Offerte!$L$2:$L$200,0)),0))</f>
        <v/>
      </c>
      <c r="T4886" s="21">
        <f>IF($A4886="","",IFERROR(INDEX(Offerte!$G$2:$G$200,MATCH($Q4886,Offerte!$L$2:$L$200,0)),"NO"))</f>
        <v/>
      </c>
    </row>
    <row r="4887">
      <c r="A4887" s="10">
        <f>IF(Offerte!$A159="","",Offerte!$A159)</f>
        <v/>
      </c>
      <c r="B4887" s="10">
        <f>IF(Offerte!$A159="","",Offerte!$B159)</f>
        <v/>
      </c>
      <c r="C4887" s="10">
        <f>IF(Offerte!$A159="","",Offerte!$C159)</f>
        <v/>
      </c>
      <c r="D4887" s="10" t="inlineStr">
        <is>
          <t>D.1.1</t>
        </is>
      </c>
      <c r="E4887" s="10" t="inlineStr">
        <is>
          <t>D</t>
        </is>
      </c>
      <c r="F4887" s="10" t="inlineStr">
        <is>
          <t>Q</t>
        </is>
      </c>
      <c r="G4887" s="10" t="inlineStr">
        <is>
          <t>higher</t>
        </is>
      </c>
      <c r="H4887" s="10" t="n">
        <v>3</v>
      </c>
      <c r="I4887" s="10" t="inlineStr">
        <is>
          <t>Installazione di pensiline</t>
        </is>
      </c>
      <c r="J4887" s="20" t="n"/>
      <c r="K4887" s="20" t="n"/>
      <c r="L4887" s="20" t="n"/>
      <c r="M4887" s="20" t="n"/>
      <c r="N4887" s="21">
        <f>IF($A4887="","",IFERROR(VALUE($J4887),0))</f>
        <v/>
      </c>
      <c r="O4887" s="21">
        <f>IF($A4887="",0,IF(OR($S4887&lt;&gt;1,COUNTA($J4887:$M4887)=0),0,IF(SUMPRODUCT(MAX(($C$5:$C$6173=$C4887)*($D$5:$D$6173=$D4887)*($S$5:$S$6173=1)*IFERROR($N$5:$N$6173*1,0)))&gt;0,ROUND($H4887*($N4887/SUMPRODUCT(MAX(($C$5:$C$6173=$C4887)*($D$5:$D$6173=$D4887)*($S$5:$S$6173=1)*IFERROR($N$5:$N$6173*1,0)))),4),0)))</f>
        <v/>
      </c>
      <c r="P4887" s="10" t="inlineStr">
        <is>
          <t>fermate</t>
        </is>
      </c>
      <c r="Q4887" s="21">
        <f>IF($A4887="","",$A4887&amp;"|"&amp;$C4887)</f>
        <v/>
      </c>
      <c r="R4887" s="21">
        <f>IF($A4887="","",$A4887&amp;"|"&amp;$C4887&amp;"|"&amp;$D4887)</f>
        <v/>
      </c>
      <c r="S4887" s="21">
        <f>IF($A4887="","",IFERROR(INDEX(Offerte!$D$2:$D$200,MATCH($Q4887,Offerte!$L$2:$L$200,0)),0))</f>
        <v/>
      </c>
      <c r="T4887" s="21">
        <f>IF($A4887="","",IFERROR(INDEX(Offerte!$G$2:$G$200,MATCH($Q4887,Offerte!$L$2:$L$200,0)),"NO"))</f>
        <v/>
      </c>
    </row>
    <row r="4888">
      <c r="A4888" s="10">
        <f>IF(Offerte!$A159="","",Offerte!$A159)</f>
        <v/>
      </c>
      <c r="B4888" s="10">
        <f>IF(Offerte!$A159="","",Offerte!$B159)</f>
        <v/>
      </c>
      <c r="C4888" s="10">
        <f>IF(Offerte!$A159="","",Offerte!$C159)</f>
        <v/>
      </c>
      <c r="D4888" s="10" t="inlineStr">
        <is>
          <t>D.1.2</t>
        </is>
      </c>
      <c r="E4888" s="10" t="inlineStr">
        <is>
          <t>D</t>
        </is>
      </c>
      <c r="F4888" s="10" t="inlineStr">
        <is>
          <t>Q</t>
        </is>
      </c>
      <c r="G4888" s="10" t="inlineStr">
        <is>
          <t>higher</t>
        </is>
      </c>
      <c r="H4888" s="10" t="n">
        <v>3</v>
      </c>
      <c r="I4888" s="10" t="inlineStr">
        <is>
          <t>Installazione di paline di fermata conformi alla DGR 581/2023</t>
        </is>
      </c>
      <c r="J4888" s="20" t="n"/>
      <c r="K4888" s="20" t="n"/>
      <c r="L4888" s="20" t="n"/>
      <c r="M4888" s="20" t="n"/>
      <c r="N4888" s="21">
        <f>IF($A4888="","",IFERROR(VALUE($J4888),0))</f>
        <v/>
      </c>
      <c r="O4888" s="21">
        <f>IF($A4888="",0,IF(OR($S4888&lt;&gt;1,COUNTA($J4888:$M4888)=0),0,IF(SUMPRODUCT(MAX(($C$5:$C$6173=$C4888)*($D$5:$D$6173=$D4888)*($S$5:$S$6173=1)*IFERROR($N$5:$N$6173*1,0)))&gt;0,ROUND($H4888*($N4888/SUMPRODUCT(MAX(($C$5:$C$6173=$C4888)*($D$5:$D$6173=$D4888)*($S$5:$S$6173=1)*IFERROR($N$5:$N$6173*1,0)))),4),0)))</f>
        <v/>
      </c>
      <c r="P4888" s="10" t="inlineStr">
        <is>
          <t>fermate</t>
        </is>
      </c>
      <c r="Q4888" s="21">
        <f>IF($A4888="","",$A4888&amp;"|"&amp;$C4888)</f>
        <v/>
      </c>
      <c r="R4888" s="21">
        <f>IF($A4888="","",$A4888&amp;"|"&amp;$C4888&amp;"|"&amp;$D4888)</f>
        <v/>
      </c>
      <c r="S4888" s="21">
        <f>IF($A4888="","",IFERROR(INDEX(Offerte!$D$2:$D$200,MATCH($Q4888,Offerte!$L$2:$L$200,0)),0))</f>
        <v/>
      </c>
      <c r="T4888" s="21">
        <f>IF($A4888="","",IFERROR(INDEX(Offerte!$G$2:$G$200,MATCH($Q4888,Offerte!$L$2:$L$200,0)),"NO"))</f>
        <v/>
      </c>
    </row>
    <row r="4889">
      <c r="A4889" s="10">
        <f>IF(Offerte!$A159="","",Offerte!$A159)</f>
        <v/>
      </c>
      <c r="B4889" s="10">
        <f>IF(Offerte!$A159="","",Offerte!$B159)</f>
        <v/>
      </c>
      <c r="C4889" s="10">
        <f>IF(Offerte!$A159="","",Offerte!$C159)</f>
        <v/>
      </c>
      <c r="D4889" s="10" t="inlineStr">
        <is>
          <t>D.1.3</t>
        </is>
      </c>
      <c r="E4889" s="10" t="inlineStr">
        <is>
          <t>D</t>
        </is>
      </c>
      <c r="F4889" s="10" t="inlineStr">
        <is>
          <t>Q</t>
        </is>
      </c>
      <c r="G4889" s="10" t="inlineStr">
        <is>
          <t>higher</t>
        </is>
      </c>
      <c r="H4889" s="10" t="n">
        <v>2</v>
      </c>
      <c r="I4889" s="10" t="inlineStr">
        <is>
          <t>Display informativi connessi alle fermate</t>
        </is>
      </c>
      <c r="J4889" s="20" t="n"/>
      <c r="K4889" s="20" t="n"/>
      <c r="L4889" s="20" t="n"/>
      <c r="M4889" s="20" t="n"/>
      <c r="N4889" s="21">
        <f>IF($A4889="","",IFERROR(VALUE($J4889),0))</f>
        <v/>
      </c>
      <c r="O4889" s="21">
        <f>IF($A4889="",0,IF(OR($S4889&lt;&gt;1,COUNTA($J4889:$M4889)=0),0,IF(SUMPRODUCT(MAX(($C$5:$C$6173=$C4889)*($D$5:$D$6173=$D4889)*($S$5:$S$6173=1)*IFERROR($N$5:$N$6173*1,0)))&gt;0,ROUND($H4889*($N4889/SUMPRODUCT(MAX(($C$5:$C$6173=$C4889)*($D$5:$D$6173=$D4889)*($S$5:$S$6173=1)*IFERROR($N$5:$N$6173*1,0)))),4),0)))</f>
        <v/>
      </c>
      <c r="P4889" s="10" t="inlineStr">
        <is>
          <t>fermate</t>
        </is>
      </c>
      <c r="Q4889" s="21">
        <f>IF($A4889="","",$A4889&amp;"|"&amp;$C4889)</f>
        <v/>
      </c>
      <c r="R4889" s="21">
        <f>IF($A4889="","",$A4889&amp;"|"&amp;$C4889&amp;"|"&amp;$D4889)</f>
        <v/>
      </c>
      <c r="S4889" s="21">
        <f>IF($A4889="","",IFERROR(INDEX(Offerte!$D$2:$D$200,MATCH($Q4889,Offerte!$L$2:$L$200,0)),0))</f>
        <v/>
      </c>
      <c r="T4889" s="21">
        <f>IF($A4889="","",IFERROR(INDEX(Offerte!$G$2:$G$200,MATCH($Q4889,Offerte!$L$2:$L$200,0)),"NO"))</f>
        <v/>
      </c>
    </row>
    <row r="4890">
      <c r="A4890" s="10">
        <f>IF(Offerte!$A159="","",Offerte!$A159)</f>
        <v/>
      </c>
      <c r="B4890" s="10">
        <f>IF(Offerte!$A159="","",Offerte!$B159)</f>
        <v/>
      </c>
      <c r="C4890" s="10">
        <f>IF(Offerte!$A159="","",Offerte!$C159)</f>
        <v/>
      </c>
      <c r="D4890" s="10" t="inlineStr">
        <is>
          <t>D.2.1</t>
        </is>
      </c>
      <c r="E4890" s="10" t="inlineStr">
        <is>
          <t>D</t>
        </is>
      </c>
      <c r="F4890" s="10" t="inlineStr">
        <is>
          <t>Q</t>
        </is>
      </c>
      <c r="G4890" s="10" t="inlineStr">
        <is>
          <t>higher</t>
        </is>
      </c>
      <c r="H4890" s="10" t="n">
        <v>2</v>
      </c>
      <c r="I4890" s="10" t="inlineStr">
        <is>
          <t>Segnali tattili Loges-Vet-Evolution</t>
        </is>
      </c>
      <c r="J4890" s="20" t="n"/>
      <c r="K4890" s="20" t="n"/>
      <c r="L4890" s="20" t="n"/>
      <c r="M4890" s="20" t="n"/>
      <c r="N4890" s="21">
        <f>IF($A4890="","",IFERROR(VALUE($J4890),0))</f>
        <v/>
      </c>
      <c r="O4890" s="21">
        <f>IF($A4890="",0,IF(OR($S4890&lt;&gt;1,COUNTA($J4890:$M4890)=0),0,IF(SUMPRODUCT(MAX(($C$5:$C$6173=$C4890)*($D$5:$D$6173=$D4890)*($S$5:$S$6173=1)*IFERROR($N$5:$N$6173*1,0)))&gt;0,ROUND($H4890*($N4890/SUMPRODUCT(MAX(($C$5:$C$6173=$C4890)*($D$5:$D$6173=$D4890)*($S$5:$S$6173=1)*IFERROR($N$5:$N$6173*1,0)))),4),0)))</f>
        <v/>
      </c>
      <c r="P4890" s="10" t="inlineStr">
        <is>
          <t>fermate</t>
        </is>
      </c>
      <c r="Q4890" s="21">
        <f>IF($A4890="","",$A4890&amp;"|"&amp;$C4890)</f>
        <v/>
      </c>
      <c r="R4890" s="21">
        <f>IF($A4890="","",$A4890&amp;"|"&amp;$C4890&amp;"|"&amp;$D4890)</f>
        <v/>
      </c>
      <c r="S4890" s="21">
        <f>IF($A4890="","",IFERROR(INDEX(Offerte!$D$2:$D$200,MATCH($Q4890,Offerte!$L$2:$L$200,0)),0))</f>
        <v/>
      </c>
      <c r="T4890" s="21">
        <f>IF($A4890="","",IFERROR(INDEX(Offerte!$G$2:$G$200,MATCH($Q4890,Offerte!$L$2:$L$200,0)),"NO"))</f>
        <v/>
      </c>
    </row>
    <row r="4891">
      <c r="A4891" s="10">
        <f>IF(Offerte!$A159="","",Offerte!$A159)</f>
        <v/>
      </c>
      <c r="B4891" s="10">
        <f>IF(Offerte!$A159="","",Offerte!$B159)</f>
        <v/>
      </c>
      <c r="C4891" s="10">
        <f>IF(Offerte!$A159="","",Offerte!$C159)</f>
        <v/>
      </c>
      <c r="D4891" s="10" t="inlineStr">
        <is>
          <t>E.1.1</t>
        </is>
      </c>
      <c r="E4891" s="10" t="inlineStr">
        <is>
          <t>E</t>
        </is>
      </c>
      <c r="F4891" s="10" t="inlineStr">
        <is>
          <t>T</t>
        </is>
      </c>
      <c r="G4891" s="10" t="inlineStr">
        <is>
          <t>tabular</t>
        </is>
      </c>
      <c r="H4891" s="10" t="n">
        <v>2</v>
      </c>
      <c r="I4891" s="10" t="inlineStr">
        <is>
          <t>Mobile app con travel planner PRM</t>
        </is>
      </c>
      <c r="J4891" s="20" t="n"/>
      <c r="K4891" s="20" t="n"/>
      <c r="L4891" s="20" t="n"/>
      <c r="M4891" s="20" t="n"/>
      <c r="N4891" s="21">
        <f>IF($A4891="","",IF(IFERROR(VALUE($M4891),0)=1,1,0))</f>
        <v/>
      </c>
      <c r="O4891" s="21">
        <f>IF($A4891="",0,IF(OR($S4891&lt;&gt;1,COUNTA($J4891:$M4891)=0),0,IF($N4891=1,$H4891,0)))</f>
        <v/>
      </c>
      <c r="P4891" s="10" t="inlineStr">
        <is>
          <t>sì/no</t>
        </is>
      </c>
      <c r="Q4891" s="21">
        <f>IF($A4891="","",$A4891&amp;"|"&amp;$C4891)</f>
        <v/>
      </c>
      <c r="R4891" s="21">
        <f>IF($A4891="","",$A4891&amp;"|"&amp;$C4891&amp;"|"&amp;$D4891)</f>
        <v/>
      </c>
      <c r="S4891" s="21">
        <f>IF($A4891="","",IFERROR(INDEX(Offerte!$D$2:$D$200,MATCH($Q4891,Offerte!$L$2:$L$200,0)),0))</f>
        <v/>
      </c>
      <c r="T4891" s="21">
        <f>IF($A4891="","",IFERROR(INDEX(Offerte!$G$2:$G$200,MATCH($Q4891,Offerte!$L$2:$L$200,0)),"NO"))</f>
        <v/>
      </c>
    </row>
    <row r="4892">
      <c r="A4892" s="10">
        <f>IF(Offerte!$A159="","",Offerte!$A159)</f>
        <v/>
      </c>
      <c r="B4892" s="10">
        <f>IF(Offerte!$A159="","",Offerte!$B159)</f>
        <v/>
      </c>
      <c r="C4892" s="10">
        <f>IF(Offerte!$A159="","",Offerte!$C159)</f>
        <v/>
      </c>
      <c r="D4892" s="10" t="inlineStr">
        <is>
          <t>E.2.1</t>
        </is>
      </c>
      <c r="E4892" s="10" t="inlineStr">
        <is>
          <t>E</t>
        </is>
      </c>
      <c r="F4892" s="10" t="inlineStr">
        <is>
          <t>D</t>
        </is>
      </c>
      <c r="G4892" s="10" t="inlineStr">
        <is>
          <t>discretionary</t>
        </is>
      </c>
      <c r="H4892" s="10" t="n">
        <v>2</v>
      </c>
      <c r="I4892" s="10" t="inlineStr">
        <is>
          <t>Altre azioni informative e rapporti con gli utenti</t>
        </is>
      </c>
      <c r="J4892" s="20" t="n"/>
      <c r="K4892" s="20" t="n"/>
      <c r="L4892" s="20" t="n"/>
      <c r="M4892" s="20" t="n"/>
      <c r="N4892" s="21">
        <f>IF($A4892="","",MAX(0,MIN(1,IFERROR(VALUE($M4892),0))))</f>
        <v/>
      </c>
      <c r="O4892" s="21">
        <f>IF($A4892="",0,IF(OR($S4892&lt;&gt;1,COUNTA($J4892:$M4892)=0),0,IF(SUMPRODUCT(MAX(($C$5:$C$6173=$C4892)*($D$5:$D$6173=$D4892)*($S$5:$S$6173=1)*IFERROR($N$5:$N$6173*1,0)))&gt;0,ROUND($H4892*($N4892/SUMPRODUCT(MAX(($C$5:$C$6173=$C4892)*($D$5:$D$6173=$D4892)*($S$5:$S$6173=1)*IFERROR($N$5:$N$6173*1,0)))),4),0)))</f>
        <v/>
      </c>
      <c r="P4892" s="10" t="inlineStr">
        <is>
          <t>coeff.</t>
        </is>
      </c>
      <c r="Q4892" s="21">
        <f>IF($A4892="","",$A4892&amp;"|"&amp;$C4892)</f>
        <v/>
      </c>
      <c r="R4892" s="21">
        <f>IF($A4892="","",$A4892&amp;"|"&amp;$C4892&amp;"|"&amp;$D4892)</f>
        <v/>
      </c>
      <c r="S4892" s="21">
        <f>IF($A4892="","",IFERROR(INDEX(Offerte!$D$2:$D$200,MATCH($Q4892,Offerte!$L$2:$L$200,0)),0))</f>
        <v/>
      </c>
      <c r="T4892" s="21">
        <f>IF($A4892="","",IFERROR(INDEX(Offerte!$G$2:$G$200,MATCH($Q4892,Offerte!$L$2:$L$200,0)),"NO"))</f>
        <v/>
      </c>
    </row>
    <row r="4893">
      <c r="A4893" s="10">
        <f>IF(Offerte!$A159="","",Offerte!$A159)</f>
        <v/>
      </c>
      <c r="B4893" s="10">
        <f>IF(Offerte!$A159="","",Offerte!$B159)</f>
        <v/>
      </c>
      <c r="C4893" s="10">
        <f>IF(Offerte!$A159="","",Offerte!$C159)</f>
        <v/>
      </c>
      <c r="D4893" s="10" t="inlineStr">
        <is>
          <t>F.1.1</t>
        </is>
      </c>
      <c r="E4893" s="10" t="inlineStr">
        <is>
          <t>F</t>
        </is>
      </c>
      <c r="F4893" s="10" t="inlineStr">
        <is>
          <t>Q</t>
        </is>
      </c>
      <c r="G4893" s="10" t="inlineStr">
        <is>
          <t>lower</t>
        </is>
      </c>
      <c r="H4893" s="10" t="n">
        <v>7</v>
      </c>
      <c r="I4893" s="10" t="inlineStr">
        <is>
          <t>Performance ambientali del parco mezzi adibito al servizio - I_CEA</t>
        </is>
      </c>
      <c r="J4893" s="20" t="n"/>
      <c r="K4893" s="20" t="n"/>
      <c r="L4893" s="20" t="n"/>
      <c r="M4893" s="20" t="n"/>
      <c r="N4893" s="21">
        <f>IF($A4893="","",IFERROR(VALUE($J4893),0))</f>
        <v/>
      </c>
      <c r="O4893" s="21">
        <f>IF($A4893="",0,IF(OR($S4893&lt;&gt;1,COUNTA($J4893:$M4893)=0),0,IF(AND(IFERROR(AGGREGATE(15,6,$N$5:$N$6173/(($C$5:$C$6173=$C4893)*($D$5:$D$6173=$D4893)*($S$5:$S$6173=1)*($N$5:$N$6173&gt;0)),1),0)&gt;0,$N4893&gt;0),ROUND($H4893*(IFERROR(AGGREGATE(15,6,$N$5:$N$6173/(($C$5:$C$6173=$C4893)*($D$5:$D$6173=$D4893)*($S$5:$S$6173=1)*($N$5:$N$6173&gt;0)),1),0)/$N4893),4),0)))</f>
        <v/>
      </c>
      <c r="P4893" s="10" t="inlineStr">
        <is>
          <t>indice</t>
        </is>
      </c>
      <c r="Q4893" s="21">
        <f>IF($A4893="","",$A4893&amp;"|"&amp;$C4893)</f>
        <v/>
      </c>
      <c r="R4893" s="21">
        <f>IF($A4893="","",$A4893&amp;"|"&amp;$C4893&amp;"|"&amp;$D4893)</f>
        <v/>
      </c>
      <c r="S4893" s="21">
        <f>IF($A4893="","",IFERROR(INDEX(Offerte!$D$2:$D$200,MATCH($Q4893,Offerte!$L$2:$L$200,0)),0))</f>
        <v/>
      </c>
      <c r="T4893" s="21">
        <f>IF($A4893="","",IFERROR(INDEX(Offerte!$G$2:$G$200,MATCH($Q4893,Offerte!$L$2:$L$200,0)),"NO"))</f>
        <v/>
      </c>
    </row>
    <row r="4894">
      <c r="A4894" s="10">
        <f>IF(Offerte!$A159="","",Offerte!$A159)</f>
        <v/>
      </c>
      <c r="B4894" s="10">
        <f>IF(Offerte!$A159="","",Offerte!$B159)</f>
        <v/>
      </c>
      <c r="C4894" s="10">
        <f>IF(Offerte!$A159="","",Offerte!$C159)</f>
        <v/>
      </c>
      <c r="D4894" s="10" t="inlineStr">
        <is>
          <t>F.2.1</t>
        </is>
      </c>
      <c r="E4894" s="10" t="inlineStr">
        <is>
          <t>F</t>
        </is>
      </c>
      <c r="F4894" s="10" t="inlineStr">
        <is>
          <t>Q</t>
        </is>
      </c>
      <c r="G4894" s="10" t="inlineStr">
        <is>
          <t>higher</t>
        </is>
      </c>
      <c r="H4894" s="10" t="n">
        <v>2</v>
      </c>
      <c r="I4894" s="10" t="inlineStr">
        <is>
          <t>Tasso di copertura del servizio con dispositivi ECO-DRIVER</t>
        </is>
      </c>
      <c r="J4894" s="20" t="n"/>
      <c r="K4894" s="20" t="n"/>
      <c r="L4894" s="20" t="n"/>
      <c r="M4894" s="20" t="n"/>
      <c r="N4894" s="21">
        <f>IF($A4894="","",IFERROR(VALUE($K4894)/VALUE($L4894),IFERROR(VALUE($J4894),0)))</f>
        <v/>
      </c>
      <c r="O4894" s="21">
        <f>IF($A4894="",0,IF(OR($S4894&lt;&gt;1,COUNTA($J4894:$M4894)=0),0,IF(SUMPRODUCT(MAX(($C$5:$C$6173=$C4894)*($D$5:$D$6173=$D4894)*($S$5:$S$6173=1)*IFERROR($N$5:$N$6173*1,0)))&gt;0,ROUND($H4894*($N4894/SUMPRODUCT(MAX(($C$5:$C$6173=$C4894)*($D$5:$D$6173=$D4894)*($S$5:$S$6173=1)*IFERROR($N$5:$N$6173*1,0)))),4),0)))</f>
        <v/>
      </c>
      <c r="P4894" s="10" t="inlineStr">
        <is>
          <t>Autobus attrezzati con dispositivi ECO-DRIVER / Autobus totali in offerta, incluse scorte</t>
        </is>
      </c>
      <c r="Q4894" s="21">
        <f>IF($A4894="","",$A4894&amp;"|"&amp;$C4894)</f>
        <v/>
      </c>
      <c r="R4894" s="21">
        <f>IF($A4894="","",$A4894&amp;"|"&amp;$C4894&amp;"|"&amp;$D4894)</f>
        <v/>
      </c>
      <c r="S4894" s="21">
        <f>IF($A4894="","",IFERROR(INDEX(Offerte!$D$2:$D$200,MATCH($Q4894,Offerte!$L$2:$L$200,0)),0))</f>
        <v/>
      </c>
      <c r="T4894" s="21">
        <f>IF($A4894="","",IFERROR(INDEX(Offerte!$G$2:$G$200,MATCH($Q4894,Offerte!$L$2:$L$200,0)),"NO"))</f>
        <v/>
      </c>
    </row>
    <row r="4895">
      <c r="A4895" s="10">
        <f>IF(Offerte!$A159="","",Offerte!$A159)</f>
        <v/>
      </c>
      <c r="B4895" s="10">
        <f>IF(Offerte!$A159="","",Offerte!$B159)</f>
        <v/>
      </c>
      <c r="C4895" s="10">
        <f>IF(Offerte!$A159="","",Offerte!$C159)</f>
        <v/>
      </c>
      <c r="D4895" s="10" t="inlineStr">
        <is>
          <t>F.3.1</t>
        </is>
      </c>
      <c r="E4895" s="10" t="inlineStr">
        <is>
          <t>F</t>
        </is>
      </c>
      <c r="F4895" s="10" t="inlineStr">
        <is>
          <t>Q</t>
        </is>
      </c>
      <c r="G4895" s="10" t="inlineStr">
        <is>
          <t>higher</t>
        </is>
      </c>
      <c r="H4895" s="10" t="n">
        <v>2</v>
      </c>
      <c r="I4895" s="10" t="inlineStr">
        <is>
          <t>Autoproduzione consumi elettrici per trazione</t>
        </is>
      </c>
      <c r="J4895" s="20" t="n"/>
      <c r="K4895" s="20" t="n"/>
      <c r="L4895" s="20" t="n"/>
      <c r="M4895" s="20" t="n"/>
      <c r="N4895" s="21">
        <f>IF($A4895="","",IFERROR(VALUE($J4895),0))</f>
        <v/>
      </c>
      <c r="O4895" s="21">
        <f>IF($A4895="",0,IF(OR($S4895&lt;&gt;1,COUNTA($J4895:$M4895)=0),0,IF(SUMPRODUCT(MAX(($C$5:$C$6173=$C4895)*($D$5:$D$6173=$D4895)*($S$5:$S$6173=1)*IFERROR($N$5:$N$6173*1,0)))&gt;0,ROUND($H4895*($N4895/SUMPRODUCT(MAX(($C$5:$C$6173=$C4895)*($D$5:$D$6173=$D4895)*($S$5:$S$6173=1)*IFERROR($N$5:$N$6173*1,0)))),4),0)))</f>
        <v/>
      </c>
      <c r="P4895" s="10" t="inlineStr">
        <is>
          <t>kWh/anno</t>
        </is>
      </c>
      <c r="Q4895" s="21">
        <f>IF($A4895="","",$A4895&amp;"|"&amp;$C4895)</f>
        <v/>
      </c>
      <c r="R4895" s="21">
        <f>IF($A4895="","",$A4895&amp;"|"&amp;$C4895&amp;"|"&amp;$D4895)</f>
        <v/>
      </c>
      <c r="S4895" s="21">
        <f>IF($A4895="","",IFERROR(INDEX(Offerte!$D$2:$D$200,MATCH($Q4895,Offerte!$L$2:$L$200,0)),0))</f>
        <v/>
      </c>
      <c r="T4895" s="21">
        <f>IF($A4895="","",IFERROR(INDEX(Offerte!$G$2:$G$200,MATCH($Q4895,Offerte!$L$2:$L$200,0)),"NO"))</f>
        <v/>
      </c>
    </row>
    <row r="4896">
      <c r="A4896" s="10">
        <f>IF(Offerte!$A159="","",Offerte!$A159)</f>
        <v/>
      </c>
      <c r="B4896" s="10">
        <f>IF(Offerte!$A159="","",Offerte!$B159)</f>
        <v/>
      </c>
      <c r="C4896" s="10">
        <f>IF(Offerte!$A159="","",Offerte!$C159)</f>
        <v/>
      </c>
      <c r="D4896" s="10" t="inlineStr">
        <is>
          <t>F.4.1</t>
        </is>
      </c>
      <c r="E4896" s="10" t="inlineStr">
        <is>
          <t>F</t>
        </is>
      </c>
      <c r="F4896" s="10" t="inlineStr">
        <is>
          <t>Q</t>
        </is>
      </c>
      <c r="G4896" s="10" t="inlineStr">
        <is>
          <t>soil</t>
        </is>
      </c>
      <c r="H4896" s="10" t="n">
        <v>2</v>
      </c>
      <c r="I4896" s="10" t="inlineStr">
        <is>
          <t>Indice di consumo di suolo</t>
        </is>
      </c>
      <c r="J4896" s="20" t="n"/>
      <c r="K4896" s="20" t="n"/>
      <c r="L4896" s="20" t="n"/>
      <c r="M4896" s="20" t="n"/>
      <c r="N4896" s="21">
        <f>IF($A4896="","",IFERROR(VALUE($J4896),0))</f>
        <v/>
      </c>
      <c r="O4896" s="21">
        <f>IF($A4896="",0,IF(OR($S4896&lt;&gt;1,COUNTA($J4896:$M4896)=0),0,IF($N4896&lt;=0,$H4896,IF(SUMPRODUCT(MAX(($C$5:$C$6173=$C4896)*($D$5:$D$6173=$D4896)*($S$5:$S$6173=1)*IFERROR($N$5:$N$6173*1,0)))&gt;0,ROUND($H4896*((SUMPRODUCT(MAX(($C$5:$C$6173=$C4896)*($D$5:$D$6173=$D4896)*($S$5:$S$6173=1)*IFERROR($N$5:$N$6173*1,0)))-$N4896)/SUMPRODUCT(MAX(($C$5:$C$6173=$C4896)*($D$5:$D$6173=$D4896)*($S$5:$S$6173=1)*IFERROR($N$5:$N$6173*1,0)))),4),0))))</f>
        <v/>
      </c>
      <c r="P4896" s="10" t="inlineStr">
        <is>
          <t>m2</t>
        </is>
      </c>
      <c r="Q4896" s="21">
        <f>IF($A4896="","",$A4896&amp;"|"&amp;$C4896)</f>
        <v/>
      </c>
      <c r="R4896" s="21">
        <f>IF($A4896="","",$A4896&amp;"|"&amp;$C4896&amp;"|"&amp;$D4896)</f>
        <v/>
      </c>
      <c r="S4896" s="21">
        <f>IF($A4896="","",IFERROR(INDEX(Offerte!$D$2:$D$200,MATCH($Q4896,Offerte!$L$2:$L$200,0)),0))</f>
        <v/>
      </c>
      <c r="T4896" s="21">
        <f>IF($A4896="","",IFERROR(INDEX(Offerte!$G$2:$G$200,MATCH($Q4896,Offerte!$L$2:$L$200,0)),"NO"))</f>
        <v/>
      </c>
    </row>
    <row r="4897">
      <c r="A4897" s="10">
        <f>IF(Offerte!$A159="","",Offerte!$A159)</f>
        <v/>
      </c>
      <c r="B4897" s="10">
        <f>IF(Offerte!$A159="","",Offerte!$B159)</f>
        <v/>
      </c>
      <c r="C4897" s="10">
        <f>IF(Offerte!$A159="","",Offerte!$C159)</f>
        <v/>
      </c>
      <c r="D4897" s="10" t="inlineStr">
        <is>
          <t>F.5.1</t>
        </is>
      </c>
      <c r="E4897" s="10" t="inlineStr">
        <is>
          <t>F</t>
        </is>
      </c>
      <c r="F4897" s="10" t="inlineStr">
        <is>
          <t>T</t>
        </is>
      </c>
      <c r="G4897" s="10" t="inlineStr">
        <is>
          <t>tabular</t>
        </is>
      </c>
      <c r="H4897" s="10" t="n">
        <v>1</v>
      </c>
      <c r="I4897" s="10" t="inlineStr">
        <is>
          <t>Rendicontazione di sostenibilità ambientale</t>
        </is>
      </c>
      <c r="J4897" s="20" t="n"/>
      <c r="K4897" s="20" t="n"/>
      <c r="L4897" s="20" t="n"/>
      <c r="M4897" s="20" t="n"/>
      <c r="N4897" s="21">
        <f>IF($A4897="","",IF(IFERROR(VALUE($M4897),0)=1,1,0))</f>
        <v/>
      </c>
      <c r="O4897" s="21">
        <f>IF($A4897="",0,IF(OR($S4897&lt;&gt;1,COUNTA($J4897:$M4897)=0),0,IF($N4897=1,$H4897,0)))</f>
        <v/>
      </c>
      <c r="P4897" s="10" t="inlineStr">
        <is>
          <t>sì/no</t>
        </is>
      </c>
      <c r="Q4897" s="21">
        <f>IF($A4897="","",$A4897&amp;"|"&amp;$C4897)</f>
        <v/>
      </c>
      <c r="R4897" s="21">
        <f>IF($A4897="","",$A4897&amp;"|"&amp;$C4897&amp;"|"&amp;$D4897)</f>
        <v/>
      </c>
      <c r="S4897" s="21">
        <f>IF($A4897="","",IFERROR(INDEX(Offerte!$D$2:$D$200,MATCH($Q4897,Offerte!$L$2:$L$200,0)),0))</f>
        <v/>
      </c>
      <c r="T4897" s="21">
        <f>IF($A4897="","",IFERROR(INDEX(Offerte!$G$2:$G$200,MATCH($Q4897,Offerte!$L$2:$L$200,0)),"NO"))</f>
        <v/>
      </c>
    </row>
    <row r="4898">
      <c r="A4898" s="10">
        <f>IF(Offerte!$A159="","",Offerte!$A159)</f>
        <v/>
      </c>
      <c r="B4898" s="10">
        <f>IF(Offerte!$A159="","",Offerte!$B159)</f>
        <v/>
      </c>
      <c r="C4898" s="10">
        <f>IF(Offerte!$A159="","",Offerte!$C159)</f>
        <v/>
      </c>
      <c r="D4898" s="10" t="inlineStr">
        <is>
          <t>G.1.1</t>
        </is>
      </c>
      <c r="E4898" s="10" t="inlineStr">
        <is>
          <t>G</t>
        </is>
      </c>
      <c r="F4898" s="10" t="inlineStr">
        <is>
          <t>D</t>
        </is>
      </c>
      <c r="G4898" s="10" t="inlineStr">
        <is>
          <t>discretionary</t>
        </is>
      </c>
      <c r="H4898" s="10" t="n">
        <v>2</v>
      </c>
      <c r="I4898" s="10" t="inlineStr">
        <is>
          <t>Qualità del progetto di centrale di controllo aziendale</t>
        </is>
      </c>
      <c r="J4898" s="20" t="n"/>
      <c r="K4898" s="20" t="n"/>
      <c r="L4898" s="20" t="n"/>
      <c r="M4898" s="20" t="n"/>
      <c r="N4898" s="21">
        <f>IF($A4898="","",MAX(0,MIN(1,IFERROR(VALUE($M4898),0))))</f>
        <v/>
      </c>
      <c r="O4898" s="21">
        <f>IF($A4898="",0,IF(OR($S4898&lt;&gt;1,COUNTA($J4898:$M4898)=0),0,IF(SUMPRODUCT(MAX(($C$5:$C$6173=$C4898)*($D$5:$D$6173=$D4898)*($S$5:$S$6173=1)*IFERROR($N$5:$N$6173*1,0)))&gt;0,ROUND($H4898*($N4898/SUMPRODUCT(MAX(($C$5:$C$6173=$C4898)*($D$5:$D$6173=$D4898)*($S$5:$S$6173=1)*IFERROR($N$5:$N$6173*1,0)))),4),0)))</f>
        <v/>
      </c>
      <c r="P4898" s="10" t="inlineStr">
        <is>
          <t>coeff.</t>
        </is>
      </c>
      <c r="Q4898" s="21">
        <f>IF($A4898="","",$A4898&amp;"|"&amp;$C4898)</f>
        <v/>
      </c>
      <c r="R4898" s="21">
        <f>IF($A4898="","",$A4898&amp;"|"&amp;$C4898&amp;"|"&amp;$D4898)</f>
        <v/>
      </c>
      <c r="S4898" s="21">
        <f>IF($A4898="","",IFERROR(INDEX(Offerte!$D$2:$D$200,MATCH($Q4898,Offerte!$L$2:$L$200,0)),0))</f>
        <v/>
      </c>
      <c r="T4898" s="21">
        <f>IF($A4898="","",IFERROR(INDEX(Offerte!$G$2:$G$200,MATCH($Q4898,Offerte!$L$2:$L$200,0)),"NO"))</f>
        <v/>
      </c>
    </row>
    <row r="4899">
      <c r="A4899" s="10">
        <f>IF(Offerte!$A159="","",Offerte!$A159)</f>
        <v/>
      </c>
      <c r="B4899" s="10">
        <f>IF(Offerte!$A159="","",Offerte!$B159)</f>
        <v/>
      </c>
      <c r="C4899" s="10">
        <f>IF(Offerte!$A159="","",Offerte!$C159)</f>
        <v/>
      </c>
      <c r="D4899" s="10" t="inlineStr">
        <is>
          <t>G.2.1</t>
        </is>
      </c>
      <c r="E4899" s="10" t="inlineStr">
        <is>
          <t>G</t>
        </is>
      </c>
      <c r="F4899" s="10" t="inlineStr">
        <is>
          <t>T</t>
        </is>
      </c>
      <c r="G4899" s="10" t="inlineStr">
        <is>
          <t>tabular</t>
        </is>
      </c>
      <c r="H4899" s="10" t="n">
        <v>1</v>
      </c>
      <c r="I4899" s="10" t="inlineStr">
        <is>
          <t>Certificazione ISO 45001</t>
        </is>
      </c>
      <c r="J4899" s="20" t="n"/>
      <c r="K4899" s="20" t="n"/>
      <c r="L4899" s="20" t="n"/>
      <c r="M4899" s="20" t="n"/>
      <c r="N4899" s="21">
        <f>IF($A4899="","",IF(IFERROR(VALUE($M4899),0)=1,1,0))</f>
        <v/>
      </c>
      <c r="O4899" s="21">
        <f>IF($A4899="",0,IF(OR($S4899&lt;&gt;1,COUNTA($J4899:$M4899)=0),0,IF($N4899=1,$H4899,0)))</f>
        <v/>
      </c>
      <c r="P4899" s="10" t="inlineStr">
        <is>
          <t>sì/no</t>
        </is>
      </c>
      <c r="Q4899" s="21">
        <f>IF($A4899="","",$A4899&amp;"|"&amp;$C4899)</f>
        <v/>
      </c>
      <c r="R4899" s="21">
        <f>IF($A4899="","",$A4899&amp;"|"&amp;$C4899&amp;"|"&amp;$D4899)</f>
        <v/>
      </c>
      <c r="S4899" s="21">
        <f>IF($A4899="","",IFERROR(INDEX(Offerte!$D$2:$D$200,MATCH($Q4899,Offerte!$L$2:$L$200,0)),0))</f>
        <v/>
      </c>
      <c r="T4899" s="21">
        <f>IF($A4899="","",IFERROR(INDEX(Offerte!$G$2:$G$200,MATCH($Q4899,Offerte!$L$2:$L$200,0)),"NO"))</f>
        <v/>
      </c>
    </row>
    <row r="4900">
      <c r="A4900" s="10">
        <f>IF(Offerte!$A159="","",Offerte!$A159)</f>
        <v/>
      </c>
      <c r="B4900" s="10">
        <f>IF(Offerte!$A159="","",Offerte!$B159)</f>
        <v/>
      </c>
      <c r="C4900" s="10">
        <f>IF(Offerte!$A159="","",Offerte!$C159)</f>
        <v/>
      </c>
      <c r="D4900" s="10" t="inlineStr">
        <is>
          <t>G.3.1</t>
        </is>
      </c>
      <c r="E4900" s="10" t="inlineStr">
        <is>
          <t>G</t>
        </is>
      </c>
      <c r="F4900" s="10" t="inlineStr">
        <is>
          <t>T</t>
        </is>
      </c>
      <c r="G4900" s="10" t="inlineStr">
        <is>
          <t>tabular</t>
        </is>
      </c>
      <c r="H4900" s="10" t="n">
        <v>1</v>
      </c>
      <c r="I4900" s="10" t="inlineStr">
        <is>
          <t>Certificazioni di responsabilità sociale</t>
        </is>
      </c>
      <c r="J4900" s="20" t="n"/>
      <c r="K4900" s="20" t="n"/>
      <c r="L4900" s="20" t="n"/>
      <c r="M4900" s="20" t="n"/>
      <c r="N4900" s="21">
        <f>IF($A4900="","",IF(IFERROR(VALUE($M4900),0)=1,1,0))</f>
        <v/>
      </c>
      <c r="O4900" s="21">
        <f>IF($A4900="",0,IF(OR($S4900&lt;&gt;1,COUNTA($J4900:$M4900)=0),0,IF($N4900=1,$H4900,0)))</f>
        <v/>
      </c>
      <c r="P4900" s="10" t="inlineStr">
        <is>
          <t>sì/no</t>
        </is>
      </c>
      <c r="Q4900" s="21">
        <f>IF($A4900="","",$A4900&amp;"|"&amp;$C4900)</f>
        <v/>
      </c>
      <c r="R4900" s="21">
        <f>IF($A4900="","",$A4900&amp;"|"&amp;$C4900&amp;"|"&amp;$D4900)</f>
        <v/>
      </c>
      <c r="S4900" s="21">
        <f>IF($A4900="","",IFERROR(INDEX(Offerte!$D$2:$D$200,MATCH($Q4900,Offerte!$L$2:$L$200,0)),0))</f>
        <v/>
      </c>
      <c r="T4900" s="21">
        <f>IF($A4900="","",IFERROR(INDEX(Offerte!$G$2:$G$200,MATCH($Q4900,Offerte!$L$2:$L$200,0)),"NO"))</f>
        <v/>
      </c>
    </row>
    <row r="4901">
      <c r="A4901" s="10">
        <f>IF(Offerte!$A159="","",Offerte!$A159)</f>
        <v/>
      </c>
      <c r="B4901" s="10">
        <f>IF(Offerte!$A159="","",Offerte!$B159)</f>
        <v/>
      </c>
      <c r="C4901" s="10">
        <f>IF(Offerte!$A159="","",Offerte!$C159)</f>
        <v/>
      </c>
      <c r="D4901" s="10" t="inlineStr">
        <is>
          <t>G.4.1</t>
        </is>
      </c>
      <c r="E4901" s="10" t="inlineStr">
        <is>
          <t>G</t>
        </is>
      </c>
      <c r="F4901" s="10" t="inlineStr">
        <is>
          <t>D</t>
        </is>
      </c>
      <c r="G4901" s="10" t="inlineStr">
        <is>
          <t>discretionary</t>
        </is>
      </c>
      <c r="H4901" s="10" t="n">
        <v>2</v>
      </c>
      <c r="I4901" s="10" t="inlineStr">
        <is>
          <t>Qualità del piano di formazione del personale</t>
        </is>
      </c>
      <c r="J4901" s="20" t="n"/>
      <c r="K4901" s="20" t="n"/>
      <c r="L4901" s="20" t="n"/>
      <c r="M4901" s="20" t="n"/>
      <c r="N4901" s="21">
        <f>IF($A4901="","",MAX(0,MIN(1,IFERROR(VALUE($M4901),0))))</f>
        <v/>
      </c>
      <c r="O4901" s="21">
        <f>IF($A4901="",0,IF(OR($S4901&lt;&gt;1,COUNTA($J4901:$M4901)=0),0,IF(SUMPRODUCT(MAX(($C$5:$C$6173=$C4901)*($D$5:$D$6173=$D4901)*($S$5:$S$6173=1)*IFERROR($N$5:$N$6173*1,0)))&gt;0,ROUND($H4901*($N4901/SUMPRODUCT(MAX(($C$5:$C$6173=$C4901)*($D$5:$D$6173=$D4901)*($S$5:$S$6173=1)*IFERROR($N$5:$N$6173*1,0)))),4),0)))</f>
        <v/>
      </c>
      <c r="P4901" s="10" t="inlineStr">
        <is>
          <t>coeff.</t>
        </is>
      </c>
      <c r="Q4901" s="21">
        <f>IF($A4901="","",$A4901&amp;"|"&amp;$C4901)</f>
        <v/>
      </c>
      <c r="R4901" s="21">
        <f>IF($A4901="","",$A4901&amp;"|"&amp;$C4901&amp;"|"&amp;$D4901)</f>
        <v/>
      </c>
      <c r="S4901" s="21">
        <f>IF($A4901="","",IFERROR(INDEX(Offerte!$D$2:$D$200,MATCH($Q4901,Offerte!$L$2:$L$200,0)),0))</f>
        <v/>
      </c>
      <c r="T4901" s="21">
        <f>IF($A4901="","",IFERROR(INDEX(Offerte!$G$2:$G$200,MATCH($Q4901,Offerte!$L$2:$L$200,0)),"NO"))</f>
        <v/>
      </c>
    </row>
    <row r="4902">
      <c r="A4902" s="10">
        <f>IF(Offerte!$A159="","",Offerte!$A159)</f>
        <v/>
      </c>
      <c r="B4902" s="10">
        <f>IF(Offerte!$A159="","",Offerte!$B159)</f>
        <v/>
      </c>
      <c r="C4902" s="10">
        <f>IF(Offerte!$A159="","",Offerte!$C159)</f>
        <v/>
      </c>
      <c r="D4902" s="10" t="inlineStr">
        <is>
          <t>G.5.1</t>
        </is>
      </c>
      <c r="E4902" s="10" t="inlineStr">
        <is>
          <t>G</t>
        </is>
      </c>
      <c r="F4902" s="10" t="inlineStr">
        <is>
          <t>T</t>
        </is>
      </c>
      <c r="G4902" s="10" t="inlineStr">
        <is>
          <t>tabular</t>
        </is>
      </c>
      <c r="H4902" s="10" t="n">
        <v>1</v>
      </c>
      <c r="I4902" s="10" t="inlineStr">
        <is>
          <t>Impegno al mantenimento delle garanzie del contratto di secondo livello del gestore uscente</t>
        </is>
      </c>
      <c r="J4902" s="20" t="n"/>
      <c r="K4902" s="20" t="n"/>
      <c r="L4902" s="20" t="n"/>
      <c r="M4902" s="20" t="n"/>
      <c r="N4902" s="21">
        <f>IF($A4902="","",IF(IFERROR(VALUE($M4902),0)=1,1,0))</f>
        <v/>
      </c>
      <c r="O4902" s="21">
        <f>IF($A4902="",0,IF(OR($S4902&lt;&gt;1,COUNTA($J4902:$M4902)=0),0,IF($N4902=1,$H4902,0)))</f>
        <v/>
      </c>
      <c r="P4902" s="10" t="inlineStr">
        <is>
          <t>sì/no</t>
        </is>
      </c>
      <c r="Q4902" s="21">
        <f>IF($A4902="","",$A4902&amp;"|"&amp;$C4902)</f>
        <v/>
      </c>
      <c r="R4902" s="21">
        <f>IF($A4902="","",$A4902&amp;"|"&amp;$C4902&amp;"|"&amp;$D4902)</f>
        <v/>
      </c>
      <c r="S4902" s="21">
        <f>IF($A4902="","",IFERROR(INDEX(Offerte!$D$2:$D$200,MATCH($Q4902,Offerte!$L$2:$L$200,0)),0))</f>
        <v/>
      </c>
      <c r="T4902" s="21">
        <f>IF($A4902="","",IFERROR(INDEX(Offerte!$G$2:$G$200,MATCH($Q4902,Offerte!$L$2:$L$200,0)),"NO"))</f>
        <v/>
      </c>
    </row>
    <row r="4903">
      <c r="A4903" s="10">
        <f>IF(Offerte!$A160="","",Offerte!$A160)</f>
        <v/>
      </c>
      <c r="B4903" s="10">
        <f>IF(Offerte!$A160="","",Offerte!$B160)</f>
        <v/>
      </c>
      <c r="C4903" s="10">
        <f>IF(Offerte!$A160="","",Offerte!$C160)</f>
        <v/>
      </c>
      <c r="D4903" s="10" t="inlineStr">
        <is>
          <t>A.1.1</t>
        </is>
      </c>
      <c r="E4903" s="10" t="inlineStr">
        <is>
          <t>A</t>
        </is>
      </c>
      <c r="F4903" s="10" t="inlineStr">
        <is>
          <t>Q</t>
        </is>
      </c>
      <c r="G4903" s="10" t="inlineStr">
        <is>
          <t>higher</t>
        </is>
      </c>
      <c r="H4903" s="10" t="n">
        <v>3</v>
      </c>
      <c r="I4903" s="10" t="inlineStr">
        <is>
          <t>Tasso aggiuntivo di corse controllate</t>
        </is>
      </c>
      <c r="J4903" s="20" t="n"/>
      <c r="K4903" s="20" t="n"/>
      <c r="L4903" s="20" t="n"/>
      <c r="M4903" s="20" t="n"/>
      <c r="N4903" s="21">
        <f>IF($A4903="","",IFERROR(VALUE($K4903)/VALUE($L4903)*100,IFERROR(VALUE($J4903),0)))</f>
        <v/>
      </c>
      <c r="O4903" s="21">
        <f>IF($A4903="",0,IF(OR($S4903&lt;&gt;1,COUNTA($J4903:$M4903)=0),0,IF(SUMPRODUCT(MAX(($C$5:$C$6173=$C4903)*($D$5:$D$6173=$D4903)*($S$5:$S$6173=1)*IFERROR($N$5:$N$6173*1,0)))&gt;0,ROUND($H4903*($N4903/SUMPRODUCT(MAX(($C$5:$C$6173=$C4903)*($D$5:$D$6173=$D4903)*($S$5:$S$6173=1)*IFERROR($N$5:$N$6173*1,0)))),4),0)))</f>
        <v/>
      </c>
      <c r="P4903" s="10" t="inlineStr">
        <is>
          <t>Corse controllate annue / Corse programmate annue</t>
        </is>
      </c>
      <c r="Q4903" s="21">
        <f>IF($A4903="","",$A4903&amp;"|"&amp;$C4903)</f>
        <v/>
      </c>
      <c r="R4903" s="21">
        <f>IF($A4903="","",$A4903&amp;"|"&amp;$C4903&amp;"|"&amp;$D4903)</f>
        <v/>
      </c>
      <c r="S4903" s="21">
        <f>IF($A4903="","",IFERROR(INDEX(Offerte!$D$2:$D$200,MATCH($Q4903,Offerte!$L$2:$L$200,0)),0))</f>
        <v/>
      </c>
      <c r="T4903" s="21">
        <f>IF($A4903="","",IFERROR(INDEX(Offerte!$G$2:$G$200,MATCH($Q4903,Offerte!$L$2:$L$200,0)),"NO"))</f>
        <v/>
      </c>
    </row>
    <row r="4904">
      <c r="A4904" s="10">
        <f>IF(Offerte!$A160="","",Offerte!$A160)</f>
        <v/>
      </c>
      <c r="B4904" s="10">
        <f>IF(Offerte!$A160="","",Offerte!$B160)</f>
        <v/>
      </c>
      <c r="C4904" s="10">
        <f>IF(Offerte!$A160="","",Offerte!$C160)</f>
        <v/>
      </c>
      <c r="D4904" s="10" t="inlineStr">
        <is>
          <t>A.1.2</t>
        </is>
      </c>
      <c r="E4904" s="10" t="inlineStr">
        <is>
          <t>A</t>
        </is>
      </c>
      <c r="F4904" s="10" t="inlineStr">
        <is>
          <t>Q</t>
        </is>
      </c>
      <c r="G4904" s="10" t="inlineStr">
        <is>
          <t>higher</t>
        </is>
      </c>
      <c r="H4904" s="10" t="n">
        <v>4</v>
      </c>
      <c r="I4904" s="10" t="inlineStr">
        <is>
          <t>Numero aggiuntivo di passeggeri controllati</t>
        </is>
      </c>
      <c r="J4904" s="20" t="n"/>
      <c r="K4904" s="20" t="n"/>
      <c r="L4904" s="20" t="n"/>
      <c r="M4904" s="20" t="n"/>
      <c r="N4904" s="21">
        <f>IF($A4904="","",IFERROR(VALUE($J4904),0))</f>
        <v/>
      </c>
      <c r="O4904" s="21">
        <f>IF($A4904="",0,IF(OR($S4904&lt;&gt;1,COUNTA($J4904:$M4904)=0),0,IF(SUMPRODUCT(MAX(($C$5:$C$6173=$C4904)*($D$5:$D$6173=$D4904)*($S$5:$S$6173=1)*IFERROR($N$5:$N$6173*1,0)))&gt;0,ROUND($H4904*($N4904/SUMPRODUCT(MAX(($C$5:$C$6173=$C4904)*($D$5:$D$6173=$D4904)*($S$5:$S$6173=1)*IFERROR($N$5:$N$6173*1,0)))),4),0)))</f>
        <v/>
      </c>
      <c r="P4904" s="10" t="inlineStr">
        <is>
          <t>passeggeri/anno</t>
        </is>
      </c>
      <c r="Q4904" s="21">
        <f>IF($A4904="","",$A4904&amp;"|"&amp;$C4904)</f>
        <v/>
      </c>
      <c r="R4904" s="21">
        <f>IF($A4904="","",$A4904&amp;"|"&amp;$C4904&amp;"|"&amp;$D4904)</f>
        <v/>
      </c>
      <c r="S4904" s="21">
        <f>IF($A4904="","",IFERROR(INDEX(Offerte!$D$2:$D$200,MATCH($Q4904,Offerte!$L$2:$L$200,0)),0))</f>
        <v/>
      </c>
      <c r="T4904" s="21">
        <f>IF($A4904="","",IFERROR(INDEX(Offerte!$G$2:$G$200,MATCH($Q4904,Offerte!$L$2:$L$200,0)),"NO"))</f>
        <v/>
      </c>
    </row>
    <row r="4905">
      <c r="A4905" s="10">
        <f>IF(Offerte!$A160="","",Offerte!$A160)</f>
        <v/>
      </c>
      <c r="B4905" s="10">
        <f>IF(Offerte!$A160="","",Offerte!$B160)</f>
        <v/>
      </c>
      <c r="C4905" s="10">
        <f>IF(Offerte!$A160="","",Offerte!$C160)</f>
        <v/>
      </c>
      <c r="D4905" s="10" t="inlineStr">
        <is>
          <t>B.1.1</t>
        </is>
      </c>
      <c r="E4905" s="10" t="inlineStr">
        <is>
          <t>B</t>
        </is>
      </c>
      <c r="F4905" s="10" t="inlineStr">
        <is>
          <t>Q</t>
        </is>
      </c>
      <c r="G4905" s="10" t="inlineStr">
        <is>
          <t>higher</t>
        </is>
      </c>
      <c r="H4905" s="10" t="n">
        <v>3</v>
      </c>
      <c r="I4905" s="10" t="inlineStr">
        <is>
          <t>Incremento dei posti offerti nelle fasce di punta</t>
        </is>
      </c>
      <c r="J4905" s="20" t="n"/>
      <c r="K4905" s="20" t="n"/>
      <c r="L4905" s="20" t="n"/>
      <c r="M4905" s="20" t="n"/>
      <c r="N4905" s="21">
        <f>IF($A4905="","",IFERROR(VALUE($J4905),0))</f>
        <v/>
      </c>
      <c r="O4905" s="21">
        <f>IF($A4905="",0,IF(OR($S4905&lt;&gt;1,COUNTA($J4905:$M4905)=0),0,IF(SUMPRODUCT(MAX(($C$5:$C$6173=$C4905)*($D$5:$D$6173=$D4905)*($S$5:$S$6173=1)*IFERROR($N$5:$N$6173*1,0)))&gt;0,ROUND($H4905*($N4905/SUMPRODUCT(MAX(($C$5:$C$6173=$C4905)*($D$5:$D$6173=$D4905)*($S$5:$S$6173=1)*IFERROR($N$5:$N$6173*1,0)))),4),0)))</f>
        <v/>
      </c>
      <c r="P4905" s="10" t="inlineStr">
        <is>
          <t>posti*km</t>
        </is>
      </c>
      <c r="Q4905" s="21">
        <f>IF($A4905="","",$A4905&amp;"|"&amp;$C4905)</f>
        <v/>
      </c>
      <c r="R4905" s="21">
        <f>IF($A4905="","",$A4905&amp;"|"&amp;$C4905&amp;"|"&amp;$D4905)</f>
        <v/>
      </c>
      <c r="S4905" s="21">
        <f>IF($A4905="","",IFERROR(INDEX(Offerte!$D$2:$D$200,MATCH($Q4905,Offerte!$L$2:$L$200,0)),0))</f>
        <v/>
      </c>
      <c r="T4905" s="21">
        <f>IF($A4905="","",IFERROR(INDEX(Offerte!$G$2:$G$200,MATCH($Q4905,Offerte!$L$2:$L$200,0)),"NO"))</f>
        <v/>
      </c>
    </row>
    <row r="4906">
      <c r="A4906" s="10">
        <f>IF(Offerte!$A160="","",Offerte!$A160)</f>
        <v/>
      </c>
      <c r="B4906" s="10">
        <f>IF(Offerte!$A160="","",Offerte!$B160)</f>
        <v/>
      </c>
      <c r="C4906" s="10">
        <f>IF(Offerte!$A160="","",Offerte!$C160)</f>
        <v/>
      </c>
      <c r="D4906" s="10" t="inlineStr">
        <is>
          <t>B.2.1</t>
        </is>
      </c>
      <c r="E4906" s="10" t="inlineStr">
        <is>
          <t>B</t>
        </is>
      </c>
      <c r="F4906" s="10" t="inlineStr">
        <is>
          <t>Q</t>
        </is>
      </c>
      <c r="G4906" s="10" t="inlineStr">
        <is>
          <t>higher</t>
        </is>
      </c>
      <c r="H4906" s="10" t="n">
        <v>4</v>
      </c>
      <c r="I4906" s="10" t="inlineStr">
        <is>
          <t>Corse aggiuntive nell'arco giornaliero base</t>
        </is>
      </c>
      <c r="J4906" s="20" t="n"/>
      <c r="K4906" s="20" t="n"/>
      <c r="L4906" s="20" t="n"/>
      <c r="M4906" s="20" t="n"/>
      <c r="N4906" s="21">
        <f>IF($A4906="","",IFERROR(VALUE($J4906),0))</f>
        <v/>
      </c>
      <c r="O4906" s="21">
        <f>IF($A4906="",0,IF(OR($S4906&lt;&gt;1,COUNTA($J4906:$M4906)=0),0,IF(SUMPRODUCT(MAX(($C$5:$C$6173=$C4906)*($D$5:$D$6173=$D4906)*($S$5:$S$6173=1)*IFERROR($N$5:$N$6173*1,0)))&gt;0,ROUND($H4906*($N4906/SUMPRODUCT(MAX(($C$5:$C$6173=$C4906)*($D$5:$D$6173=$D4906)*($S$5:$S$6173=1)*IFERROR($N$5:$N$6173*1,0)))),4),0)))</f>
        <v/>
      </c>
      <c r="P4906" s="10" t="inlineStr">
        <is>
          <t>corse</t>
        </is>
      </c>
      <c r="Q4906" s="21">
        <f>IF($A4906="","",$A4906&amp;"|"&amp;$C4906)</f>
        <v/>
      </c>
      <c r="R4906" s="21">
        <f>IF($A4906="","",$A4906&amp;"|"&amp;$C4906&amp;"|"&amp;$D4906)</f>
        <v/>
      </c>
      <c r="S4906" s="21">
        <f>IF($A4906="","",IFERROR(INDEX(Offerte!$D$2:$D$200,MATCH($Q4906,Offerte!$L$2:$L$200,0)),0))</f>
        <v/>
      </c>
      <c r="T4906" s="21">
        <f>IF($A4906="","",IFERROR(INDEX(Offerte!$G$2:$G$200,MATCH($Q4906,Offerte!$L$2:$L$200,0)),"NO"))</f>
        <v/>
      </c>
    </row>
    <row r="4907">
      <c r="A4907" s="10">
        <f>IF(Offerte!$A160="","",Offerte!$A160)</f>
        <v/>
      </c>
      <c r="B4907" s="10">
        <f>IF(Offerte!$A160="","",Offerte!$B160)</f>
        <v/>
      </c>
      <c r="C4907" s="10">
        <f>IF(Offerte!$A160="","",Offerte!$C160)</f>
        <v/>
      </c>
      <c r="D4907" s="10" t="inlineStr">
        <is>
          <t>B.3.1</t>
        </is>
      </c>
      <c r="E4907" s="10" t="inlineStr">
        <is>
          <t>B</t>
        </is>
      </c>
      <c r="F4907" s="10" t="inlineStr">
        <is>
          <t>Q</t>
        </is>
      </c>
      <c r="G4907" s="10" t="inlineStr">
        <is>
          <t>higher</t>
        </is>
      </c>
      <c r="H4907" s="10" t="n">
        <v>2</v>
      </c>
      <c r="I4907" s="10" t="inlineStr">
        <is>
          <t>Numero di corse aggiuntive per allungamento dell'arco di servizio giornaliero nelle fasce serali</t>
        </is>
      </c>
      <c r="J4907" s="20" t="n"/>
      <c r="K4907" s="20" t="n"/>
      <c r="L4907" s="20" t="n"/>
      <c r="M4907" s="20" t="n"/>
      <c r="N4907" s="21">
        <f>IF($A4907="","",IFERROR(VALUE($J4907),0))</f>
        <v/>
      </c>
      <c r="O4907" s="21">
        <f>IF($A4907="",0,IF(OR($S4907&lt;&gt;1,COUNTA($J4907:$M4907)=0),0,IF(SUMPRODUCT(MAX(($C$5:$C$6173=$C4907)*($D$5:$D$6173=$D4907)*($S$5:$S$6173=1)*IFERROR($N$5:$N$6173*1,0)))&gt;0,ROUND($H4907*($N4907/SUMPRODUCT(MAX(($C$5:$C$6173=$C4907)*($D$5:$D$6173=$D4907)*($S$5:$S$6173=1)*IFERROR($N$5:$N$6173*1,0)))),4),0)))</f>
        <v/>
      </c>
      <c r="P4907" s="10" t="inlineStr">
        <is>
          <t>corse</t>
        </is>
      </c>
      <c r="Q4907" s="21">
        <f>IF($A4907="","",$A4907&amp;"|"&amp;$C4907)</f>
        <v/>
      </c>
      <c r="R4907" s="21">
        <f>IF($A4907="","",$A4907&amp;"|"&amp;$C4907&amp;"|"&amp;$D4907)</f>
        <v/>
      </c>
      <c r="S4907" s="21">
        <f>IF($A4907="","",IFERROR(INDEX(Offerte!$D$2:$D$200,MATCH($Q4907,Offerte!$L$2:$L$200,0)),0))</f>
        <v/>
      </c>
      <c r="T4907" s="21">
        <f>IF($A4907="","",IFERROR(INDEX(Offerte!$G$2:$G$200,MATCH($Q4907,Offerte!$L$2:$L$200,0)),"NO"))</f>
        <v/>
      </c>
    </row>
    <row r="4908">
      <c r="A4908" s="10">
        <f>IF(Offerte!$A160="","",Offerte!$A160)</f>
        <v/>
      </c>
      <c r="B4908" s="10">
        <f>IF(Offerte!$A160="","",Offerte!$B160)</f>
        <v/>
      </c>
      <c r="C4908" s="10">
        <f>IF(Offerte!$A160="","",Offerte!$C160)</f>
        <v/>
      </c>
      <c r="D4908" s="10" t="inlineStr">
        <is>
          <t>B.4.1</t>
        </is>
      </c>
      <c r="E4908" s="10" t="inlineStr">
        <is>
          <t>B</t>
        </is>
      </c>
      <c r="F4908" s="10" t="inlineStr">
        <is>
          <t>Q</t>
        </is>
      </c>
      <c r="G4908" s="10" t="inlineStr">
        <is>
          <t>higher</t>
        </is>
      </c>
      <c r="H4908" s="10" t="n">
        <v>3</v>
      </c>
      <c r="I4908" s="10" t="inlineStr">
        <is>
          <t>Percorrenze aggiuntive offerte nel Programma d'esercizio delle prime due fasi attuative</t>
        </is>
      </c>
      <c r="J4908" s="20" t="n"/>
      <c r="K4908" s="20" t="n"/>
      <c r="L4908" s="20" t="n"/>
      <c r="M4908" s="20" t="n"/>
      <c r="N4908" s="21">
        <f>IF($A4908="","",IFERROR(VALUE($J4908),0))</f>
        <v/>
      </c>
      <c r="O4908" s="21">
        <f>IF($A4908="",0,IF(OR($S4908&lt;&gt;1,COUNTA($J4908:$M4908)=0),0,IF(SUMPRODUCT(MAX(($C$5:$C$6173=$C4908)*($D$5:$D$6173=$D4908)*($S$5:$S$6173=1)*IFERROR($N$5:$N$6173*1,0)))&gt;0,ROUND($H4908*($N4908/SUMPRODUCT(MAX(($C$5:$C$6173=$C4908)*($D$5:$D$6173=$D4908)*($S$5:$S$6173=1)*IFERROR($N$5:$N$6173*1,0)))),4),0)))</f>
        <v/>
      </c>
      <c r="P4908" s="10" t="inlineStr">
        <is>
          <t>vett*km</t>
        </is>
      </c>
      <c r="Q4908" s="21">
        <f>IF($A4908="","",$A4908&amp;"|"&amp;$C4908)</f>
        <v/>
      </c>
      <c r="R4908" s="21">
        <f>IF($A4908="","",$A4908&amp;"|"&amp;$C4908&amp;"|"&amp;$D4908)</f>
        <v/>
      </c>
      <c r="S4908" s="21">
        <f>IF($A4908="","",IFERROR(INDEX(Offerte!$D$2:$D$200,MATCH($Q4908,Offerte!$L$2:$L$200,0)),0))</f>
        <v/>
      </c>
      <c r="T4908" s="21">
        <f>IF($A4908="","",IFERROR(INDEX(Offerte!$G$2:$G$200,MATCH($Q4908,Offerte!$L$2:$L$200,0)),"NO"))</f>
        <v/>
      </c>
    </row>
    <row r="4909">
      <c r="A4909" s="10">
        <f>IF(Offerte!$A160="","",Offerte!$A160)</f>
        <v/>
      </c>
      <c r="B4909" s="10">
        <f>IF(Offerte!$A160="","",Offerte!$B160)</f>
        <v/>
      </c>
      <c r="C4909" s="10">
        <f>IF(Offerte!$A160="","",Offerte!$C160)</f>
        <v/>
      </c>
      <c r="D4909" s="10" t="inlineStr">
        <is>
          <t>B.5.1</t>
        </is>
      </c>
      <c r="E4909" s="10" t="inlineStr">
        <is>
          <t>B</t>
        </is>
      </c>
      <c r="F4909" s="10" t="inlineStr">
        <is>
          <t>D</t>
        </is>
      </c>
      <c r="G4909" s="10" t="inlineStr">
        <is>
          <t>discretionary</t>
        </is>
      </c>
      <c r="H4909" s="10" t="n">
        <v>2</v>
      </c>
      <c r="I4909" s="10" t="inlineStr">
        <is>
          <t>Efficacia del progetto di servizi complementari DRT</t>
        </is>
      </c>
      <c r="J4909" s="20" t="n"/>
      <c r="K4909" s="20" t="n"/>
      <c r="L4909" s="20" t="n"/>
      <c r="M4909" s="20" t="n"/>
      <c r="N4909" s="21">
        <f>IF($A4909="","",MAX(0,MIN(1,IFERROR(VALUE($M4909),0))))</f>
        <v/>
      </c>
      <c r="O4909" s="21">
        <f>IF($A4909="",0,IF(OR($S4909&lt;&gt;1,COUNTA($J4909:$M4909)=0),0,IF(SUMPRODUCT(MAX(($C$5:$C$6173=$C4909)*($D$5:$D$6173=$D4909)*($S$5:$S$6173=1)*IFERROR($N$5:$N$6173*1,0)))&gt;0,ROUND($H4909*($N4909/SUMPRODUCT(MAX(($C$5:$C$6173=$C4909)*($D$5:$D$6173=$D4909)*($S$5:$S$6173=1)*IFERROR($N$5:$N$6173*1,0)))),4),0)))</f>
        <v/>
      </c>
      <c r="P4909" s="10" t="inlineStr">
        <is>
          <t>coeff.</t>
        </is>
      </c>
      <c r="Q4909" s="21">
        <f>IF($A4909="","",$A4909&amp;"|"&amp;$C4909)</f>
        <v/>
      </c>
      <c r="R4909" s="21">
        <f>IF($A4909="","",$A4909&amp;"|"&amp;$C4909&amp;"|"&amp;$D4909)</f>
        <v/>
      </c>
      <c r="S4909" s="21">
        <f>IF($A4909="","",IFERROR(INDEX(Offerte!$D$2:$D$200,MATCH($Q4909,Offerte!$L$2:$L$200,0)),0))</f>
        <v/>
      </c>
      <c r="T4909" s="21">
        <f>IF($A4909="","",IFERROR(INDEX(Offerte!$G$2:$G$200,MATCH($Q4909,Offerte!$L$2:$L$200,0)),"NO"))</f>
        <v/>
      </c>
    </row>
    <row r="4910">
      <c r="A4910" s="10">
        <f>IF(Offerte!$A160="","",Offerte!$A160)</f>
        <v/>
      </c>
      <c r="B4910" s="10">
        <f>IF(Offerte!$A160="","",Offerte!$B160)</f>
        <v/>
      </c>
      <c r="C4910" s="10">
        <f>IF(Offerte!$A160="","",Offerte!$C160)</f>
        <v/>
      </c>
      <c r="D4910" s="10" t="inlineStr">
        <is>
          <t>C.1.1</t>
        </is>
      </c>
      <c r="E4910" s="10" t="inlineStr">
        <is>
          <t>C</t>
        </is>
      </c>
      <c r="F4910" s="10" t="inlineStr">
        <is>
          <t>Q</t>
        </is>
      </c>
      <c r="G4910" s="10" t="inlineStr">
        <is>
          <t>higher</t>
        </is>
      </c>
      <c r="H4910" s="10" t="n">
        <v>2</v>
      </c>
      <c r="I4910" s="10" t="inlineStr">
        <is>
          <t>Tasso di copertura del servizio con telecamere BSD</t>
        </is>
      </c>
      <c r="J4910" s="20" t="n"/>
      <c r="K4910" s="20" t="n"/>
      <c r="L4910" s="20" t="n"/>
      <c r="M4910" s="20" t="n"/>
      <c r="N4910" s="21">
        <f>IF($A4910="","",IFERROR(VALUE($K4910)/VALUE($L4910),IFERROR(VALUE($J4910),0)))</f>
        <v/>
      </c>
      <c r="O4910" s="21">
        <f>IF($A4910="",0,IF(OR($S4910&lt;&gt;1,COUNTA($J4910:$M4910)=0),0,IF(SUMPRODUCT(MAX(($C$5:$C$6173=$C4910)*($D$5:$D$6173=$D4910)*($S$5:$S$6173=1)*IFERROR($N$5:$N$6173*1,0)))&gt;0,ROUND($H4910*($N4910/SUMPRODUCT(MAX(($C$5:$C$6173=$C4910)*($D$5:$D$6173=$D4910)*($S$5:$S$6173=1)*IFERROR($N$5:$N$6173*1,0)))),4),0)))</f>
        <v/>
      </c>
      <c r="P4910" s="10" t="inlineStr">
        <is>
          <t>Autobus attrezzati con telecamere BSD / Autobus totali in offerta, incluse scorte</t>
        </is>
      </c>
      <c r="Q4910" s="21">
        <f>IF($A4910="","",$A4910&amp;"|"&amp;$C4910)</f>
        <v/>
      </c>
      <c r="R4910" s="21">
        <f>IF($A4910="","",$A4910&amp;"|"&amp;$C4910&amp;"|"&amp;$D4910)</f>
        <v/>
      </c>
      <c r="S4910" s="21">
        <f>IF($A4910="","",IFERROR(INDEX(Offerte!$D$2:$D$200,MATCH($Q4910,Offerte!$L$2:$L$200,0)),0))</f>
        <v/>
      </c>
      <c r="T4910" s="21">
        <f>IF($A4910="","",IFERROR(INDEX(Offerte!$G$2:$G$200,MATCH($Q4910,Offerte!$L$2:$L$200,0)),"NO"))</f>
        <v/>
      </c>
    </row>
    <row r="4911">
      <c r="A4911" s="10">
        <f>IF(Offerte!$A160="","",Offerte!$A160)</f>
        <v/>
      </c>
      <c r="B4911" s="10">
        <f>IF(Offerte!$A160="","",Offerte!$B160)</f>
        <v/>
      </c>
      <c r="C4911" s="10">
        <f>IF(Offerte!$A160="","",Offerte!$C160)</f>
        <v/>
      </c>
      <c r="D4911" s="10" t="inlineStr">
        <is>
          <t>C.1.2</t>
        </is>
      </c>
      <c r="E4911" s="10" t="inlineStr">
        <is>
          <t>C</t>
        </is>
      </c>
      <c r="F4911" s="10" t="inlineStr">
        <is>
          <t>Q</t>
        </is>
      </c>
      <c r="G4911" s="10" t="inlineStr">
        <is>
          <t>higher</t>
        </is>
      </c>
      <c r="H4911" s="10" t="n">
        <v>2</v>
      </c>
      <c r="I4911" s="10" t="inlineStr">
        <is>
          <t>Tasso di copertura del servizio con telecamere ADAS</t>
        </is>
      </c>
      <c r="J4911" s="20" t="n"/>
      <c r="K4911" s="20" t="n"/>
      <c r="L4911" s="20" t="n"/>
      <c r="M4911" s="20" t="n"/>
      <c r="N4911" s="21">
        <f>IF($A4911="","",IFERROR(VALUE($K4911)/VALUE($L4911),IFERROR(VALUE($J4911),0)))</f>
        <v/>
      </c>
      <c r="O4911" s="21">
        <f>IF($A4911="",0,IF(OR($S4911&lt;&gt;1,COUNTA($J4911:$M4911)=0),0,IF(SUMPRODUCT(MAX(($C$5:$C$6173=$C4911)*($D$5:$D$6173=$D4911)*($S$5:$S$6173=1)*IFERROR($N$5:$N$6173*1,0)))&gt;0,ROUND($H4911*($N4911/SUMPRODUCT(MAX(($C$5:$C$6173=$C4911)*($D$5:$D$6173=$D4911)*($S$5:$S$6173=1)*IFERROR($N$5:$N$6173*1,0)))),4),0)))</f>
        <v/>
      </c>
      <c r="P4911" s="10" t="inlineStr">
        <is>
          <t>Autobus attrezzati con telecamere ADAS / Autobus totali in offerta, incluse scorte</t>
        </is>
      </c>
      <c r="Q4911" s="21">
        <f>IF($A4911="","",$A4911&amp;"|"&amp;$C4911)</f>
        <v/>
      </c>
      <c r="R4911" s="21">
        <f>IF($A4911="","",$A4911&amp;"|"&amp;$C4911&amp;"|"&amp;$D4911)</f>
        <v/>
      </c>
      <c r="S4911" s="21">
        <f>IF($A4911="","",IFERROR(INDEX(Offerte!$D$2:$D$200,MATCH($Q4911,Offerte!$L$2:$L$200,0)),0))</f>
        <v/>
      </c>
      <c r="T4911" s="21">
        <f>IF($A4911="","",IFERROR(INDEX(Offerte!$G$2:$G$200,MATCH($Q4911,Offerte!$L$2:$L$200,0)),"NO"))</f>
        <v/>
      </c>
    </row>
    <row r="4912">
      <c r="A4912" s="10">
        <f>IF(Offerte!$A160="","",Offerte!$A160)</f>
        <v/>
      </c>
      <c r="B4912" s="10">
        <f>IF(Offerte!$A160="","",Offerte!$B160)</f>
        <v/>
      </c>
      <c r="C4912" s="10">
        <f>IF(Offerte!$A160="","",Offerte!$C160)</f>
        <v/>
      </c>
      <c r="D4912" s="10" t="inlineStr">
        <is>
          <t>C.2.1</t>
        </is>
      </c>
      <c r="E4912" s="10" t="inlineStr">
        <is>
          <t>C</t>
        </is>
      </c>
      <c r="F4912" s="10" t="inlineStr">
        <is>
          <t>Q</t>
        </is>
      </c>
      <c r="G4912" s="10" t="inlineStr">
        <is>
          <t>higher</t>
        </is>
      </c>
      <c r="H4912" s="10" t="n">
        <v>3</v>
      </c>
      <c r="I4912" s="10" t="inlineStr">
        <is>
          <t>Tasso di copertura del servizio con telecamere di bordo di videosorveglianza</t>
        </is>
      </c>
      <c r="J4912" s="20" t="n"/>
      <c r="K4912" s="20" t="n"/>
      <c r="L4912" s="20" t="n"/>
      <c r="M4912" s="20" t="n"/>
      <c r="N4912" s="21">
        <f>IF($A4912="","",IFERROR(VALUE($K4912)/VALUE($L4912),IFERROR(VALUE($J4912),0)))</f>
        <v/>
      </c>
      <c r="O4912" s="21">
        <f>IF($A4912="",0,IF(OR($S4912&lt;&gt;1,COUNTA($J4912:$M4912)=0),0,IF(SUMPRODUCT(MAX(($C$5:$C$6173=$C4912)*($D$5:$D$6173=$D4912)*($S$5:$S$6173=1)*IFERROR($N$5:$N$6173*1,0)))&gt;0,ROUND($H4912*($N4912/SUMPRODUCT(MAX(($C$5:$C$6173=$C4912)*($D$5:$D$6173=$D4912)*($S$5:$S$6173=1)*IFERROR($N$5:$N$6173*1,0)))),4),0)))</f>
        <v/>
      </c>
      <c r="P4912" s="10" t="inlineStr">
        <is>
          <t>Autobus attrezzati con videosorveglianza / Autobus totali in offerta, incluse scorte</t>
        </is>
      </c>
      <c r="Q4912" s="21">
        <f>IF($A4912="","",$A4912&amp;"|"&amp;$C4912)</f>
        <v/>
      </c>
      <c r="R4912" s="21">
        <f>IF($A4912="","",$A4912&amp;"|"&amp;$C4912&amp;"|"&amp;$D4912)</f>
        <v/>
      </c>
      <c r="S4912" s="21">
        <f>IF($A4912="","",IFERROR(INDEX(Offerte!$D$2:$D$200,MATCH($Q4912,Offerte!$L$2:$L$200,0)),0))</f>
        <v/>
      </c>
      <c r="T4912" s="21">
        <f>IF($A4912="","",IFERROR(INDEX(Offerte!$G$2:$G$200,MATCH($Q4912,Offerte!$L$2:$L$200,0)),"NO"))</f>
        <v/>
      </c>
    </row>
    <row r="4913">
      <c r="A4913" s="10">
        <f>IF(Offerte!$A160="","",Offerte!$A160)</f>
        <v/>
      </c>
      <c r="B4913" s="10">
        <f>IF(Offerte!$A160="","",Offerte!$B160)</f>
        <v/>
      </c>
      <c r="C4913" s="10">
        <f>IF(Offerte!$A160="","",Offerte!$C160)</f>
        <v/>
      </c>
      <c r="D4913" s="10" t="inlineStr">
        <is>
          <t>C.2.2</t>
        </is>
      </c>
      <c r="E4913" s="10" t="inlineStr">
        <is>
          <t>C</t>
        </is>
      </c>
      <c r="F4913" s="10" t="inlineStr">
        <is>
          <t>T</t>
        </is>
      </c>
      <c r="G4913" s="10" t="inlineStr">
        <is>
          <t>tabular</t>
        </is>
      </c>
      <c r="H4913" s="10" t="n">
        <v>1</v>
      </c>
      <c r="I4913" s="10" t="inlineStr">
        <is>
          <t>Software video/audio analisi per situazioni di pericolo</t>
        </is>
      </c>
      <c r="J4913" s="20" t="n"/>
      <c r="K4913" s="20" t="n"/>
      <c r="L4913" s="20" t="n"/>
      <c r="M4913" s="20" t="n"/>
      <c r="N4913" s="21">
        <f>IF($A4913="","",IF(IFERROR(VALUE($M4913),0)=1,1,0))</f>
        <v/>
      </c>
      <c r="O4913" s="21">
        <f>IF($A4913="",0,IF(OR($S4913&lt;&gt;1,COUNTA($J4913:$M4913)=0),0,IF($N4913=1,$H4913,0)))</f>
        <v/>
      </c>
      <c r="P4913" s="10" t="inlineStr">
        <is>
          <t>sì/no</t>
        </is>
      </c>
      <c r="Q4913" s="21">
        <f>IF($A4913="","",$A4913&amp;"|"&amp;$C4913)</f>
        <v/>
      </c>
      <c r="R4913" s="21">
        <f>IF($A4913="","",$A4913&amp;"|"&amp;$C4913&amp;"|"&amp;$D4913)</f>
        <v/>
      </c>
      <c r="S4913" s="21">
        <f>IF($A4913="","",IFERROR(INDEX(Offerte!$D$2:$D$200,MATCH($Q4913,Offerte!$L$2:$L$200,0)),0))</f>
        <v/>
      </c>
      <c r="T4913" s="21">
        <f>IF($A4913="","",IFERROR(INDEX(Offerte!$G$2:$G$200,MATCH($Q4913,Offerte!$L$2:$L$200,0)),"NO"))</f>
        <v/>
      </c>
    </row>
    <row r="4914">
      <c r="A4914" s="10">
        <f>IF(Offerte!$A160="","",Offerte!$A160)</f>
        <v/>
      </c>
      <c r="B4914" s="10">
        <f>IF(Offerte!$A160="","",Offerte!$B160)</f>
        <v/>
      </c>
      <c r="C4914" s="10">
        <f>IF(Offerte!$A160="","",Offerte!$C160)</f>
        <v/>
      </c>
      <c r="D4914" s="10" t="inlineStr">
        <is>
          <t>C.2.3</t>
        </is>
      </c>
      <c r="E4914" s="10" t="inlineStr">
        <is>
          <t>C</t>
        </is>
      </c>
      <c r="F4914" s="10" t="inlineStr">
        <is>
          <t>T</t>
        </is>
      </c>
      <c r="G4914" s="10" t="inlineStr">
        <is>
          <t>tabular</t>
        </is>
      </c>
      <c r="H4914" s="10" t="n">
        <v>1</v>
      </c>
      <c r="I4914" s="10" t="inlineStr">
        <is>
          <t>Collegamento con centrale qualificata di pronto intervento</t>
        </is>
      </c>
      <c r="J4914" s="20" t="n"/>
      <c r="K4914" s="20" t="n"/>
      <c r="L4914" s="20" t="n"/>
      <c r="M4914" s="20" t="n"/>
      <c r="N4914" s="21">
        <f>IF($A4914="","",IF(IFERROR(VALUE($M4914),0)=1,1,0))</f>
        <v/>
      </c>
      <c r="O4914" s="21">
        <f>IF($A4914="",0,IF(OR($S4914&lt;&gt;1,COUNTA($J4914:$M4914)=0),0,IF($N4914=1,$H4914,0)))</f>
        <v/>
      </c>
      <c r="P4914" s="10" t="inlineStr">
        <is>
          <t>sì/no</t>
        </is>
      </c>
      <c r="Q4914" s="21">
        <f>IF($A4914="","",$A4914&amp;"|"&amp;$C4914)</f>
        <v/>
      </c>
      <c r="R4914" s="21">
        <f>IF($A4914="","",$A4914&amp;"|"&amp;$C4914&amp;"|"&amp;$D4914)</f>
        <v/>
      </c>
      <c r="S4914" s="21">
        <f>IF($A4914="","",IFERROR(INDEX(Offerte!$D$2:$D$200,MATCH($Q4914,Offerte!$L$2:$L$200,0)),0))</f>
        <v/>
      </c>
      <c r="T4914" s="21">
        <f>IF($A4914="","",IFERROR(INDEX(Offerte!$G$2:$G$200,MATCH($Q4914,Offerte!$L$2:$L$200,0)),"NO"))</f>
        <v/>
      </c>
    </row>
    <row r="4915">
      <c r="A4915" s="10">
        <f>IF(Offerte!$A160="","",Offerte!$A160)</f>
        <v/>
      </c>
      <c r="B4915" s="10">
        <f>IF(Offerte!$A160="","",Offerte!$B160)</f>
        <v/>
      </c>
      <c r="C4915" s="10">
        <f>IF(Offerte!$A160="","",Offerte!$C160)</f>
        <v/>
      </c>
      <c r="D4915" s="10" t="inlineStr">
        <is>
          <t>C.2.4</t>
        </is>
      </c>
      <c r="E4915" s="10" t="inlineStr">
        <is>
          <t>C</t>
        </is>
      </c>
      <c r="F4915" s="10" t="inlineStr">
        <is>
          <t>Q</t>
        </is>
      </c>
      <c r="G4915" s="10" t="inlineStr">
        <is>
          <t>higher</t>
        </is>
      </c>
      <c r="H4915" s="10" t="n">
        <v>1</v>
      </c>
      <c r="I4915" s="10" t="inlineStr">
        <is>
          <t>Tasso di copertura del servizio con dispositivi per la chiamata di emergenza del conducente</t>
        </is>
      </c>
      <c r="J4915" s="20" t="n"/>
      <c r="K4915" s="20" t="n"/>
      <c r="L4915" s="20" t="n"/>
      <c r="M4915" s="20" t="n"/>
      <c r="N4915" s="21">
        <f>IF($A4915="","",IFERROR(VALUE($K4915)/VALUE($L4915),IFERROR(VALUE($J4915),0)))</f>
        <v/>
      </c>
      <c r="O4915" s="21">
        <f>IF($A4915="",0,IF(OR($S4915&lt;&gt;1,COUNTA($J4915:$M4915)=0),0,IF(SUMPRODUCT(MAX(($C$5:$C$6173=$C4915)*($D$5:$D$6173=$D4915)*($S$5:$S$6173=1)*IFERROR($N$5:$N$6173*1,0)))&gt;0,ROUND($H4915*($N4915/SUMPRODUCT(MAX(($C$5:$C$6173=$C4915)*($D$5:$D$6173=$D4915)*($S$5:$S$6173=1)*IFERROR($N$5:$N$6173*1,0)))),4),0)))</f>
        <v/>
      </c>
      <c r="P4915" s="10" t="inlineStr">
        <is>
          <t>Autobus attrezzati con chiamata di emergenza / Autobus totali in offerta, incluse scorte</t>
        </is>
      </c>
      <c r="Q4915" s="21">
        <f>IF($A4915="","",$A4915&amp;"|"&amp;$C4915)</f>
        <v/>
      </c>
      <c r="R4915" s="21">
        <f>IF($A4915="","",$A4915&amp;"|"&amp;$C4915&amp;"|"&amp;$D4915)</f>
        <v/>
      </c>
      <c r="S4915" s="21">
        <f>IF($A4915="","",IFERROR(INDEX(Offerte!$D$2:$D$200,MATCH($Q4915,Offerte!$L$2:$L$200,0)),0))</f>
        <v/>
      </c>
      <c r="T4915" s="21">
        <f>IF($A4915="","",IFERROR(INDEX(Offerte!$G$2:$G$200,MATCH($Q4915,Offerte!$L$2:$L$200,0)),"NO"))</f>
        <v/>
      </c>
    </row>
    <row r="4916">
      <c r="A4916" s="10">
        <f>IF(Offerte!$A160="","",Offerte!$A160)</f>
        <v/>
      </c>
      <c r="B4916" s="10">
        <f>IF(Offerte!$A160="","",Offerte!$B160)</f>
        <v/>
      </c>
      <c r="C4916" s="10">
        <f>IF(Offerte!$A160="","",Offerte!$C160)</f>
        <v/>
      </c>
      <c r="D4916" s="10" t="inlineStr">
        <is>
          <t>C.3.1</t>
        </is>
      </c>
      <c r="E4916" s="10" t="inlineStr">
        <is>
          <t>C</t>
        </is>
      </c>
      <c r="F4916" s="10" t="inlineStr">
        <is>
          <t>Q</t>
        </is>
      </c>
      <c r="G4916" s="10" t="inlineStr">
        <is>
          <t>higher</t>
        </is>
      </c>
      <c r="H4916" s="10" t="n">
        <v>2</v>
      </c>
      <c r="I4916" s="10" t="inlineStr">
        <is>
          <t>Tasso di copertura del servizio con dispositivi di informazione dinamica a bordo mezzo</t>
        </is>
      </c>
      <c r="J4916" s="20" t="n"/>
      <c r="K4916" s="20" t="n"/>
      <c r="L4916" s="20" t="n"/>
      <c r="M4916" s="20" t="n"/>
      <c r="N4916" s="21">
        <f>IF($A4916="","",IFERROR(VALUE($K4916)/VALUE($L4916),IFERROR(VALUE($J4916),0)))</f>
        <v/>
      </c>
      <c r="O4916" s="21">
        <f>IF($A4916="",0,IF(OR($S4916&lt;&gt;1,COUNTA($J4916:$M4916)=0),0,IF(SUMPRODUCT(MAX(($C$5:$C$6173=$C4916)*($D$5:$D$6173=$D4916)*($S$5:$S$6173=1)*IFERROR($N$5:$N$6173*1,0)))&gt;0,ROUND($H4916*($N4916/SUMPRODUCT(MAX(($C$5:$C$6173=$C4916)*($D$5:$D$6173=$D4916)*($S$5:$S$6173=1)*IFERROR($N$5:$N$6173*1,0)))),4),0)))</f>
        <v/>
      </c>
      <c r="P4916" s="10" t="inlineStr">
        <is>
          <t>Autobus con monitor e indicatori vocali / Autobus totali in offerta, incluse scorte</t>
        </is>
      </c>
      <c r="Q4916" s="21">
        <f>IF($A4916="","",$A4916&amp;"|"&amp;$C4916)</f>
        <v/>
      </c>
      <c r="R4916" s="21">
        <f>IF($A4916="","",$A4916&amp;"|"&amp;$C4916&amp;"|"&amp;$D4916)</f>
        <v/>
      </c>
      <c r="S4916" s="21">
        <f>IF($A4916="","",IFERROR(INDEX(Offerte!$D$2:$D$200,MATCH($Q4916,Offerte!$L$2:$L$200,0)),0))</f>
        <v/>
      </c>
      <c r="T4916" s="21">
        <f>IF($A4916="","",IFERROR(INDEX(Offerte!$G$2:$G$200,MATCH($Q4916,Offerte!$L$2:$L$200,0)),"NO"))</f>
        <v/>
      </c>
    </row>
    <row r="4917">
      <c r="A4917" s="10">
        <f>IF(Offerte!$A160="","",Offerte!$A160)</f>
        <v/>
      </c>
      <c r="B4917" s="10">
        <f>IF(Offerte!$A160="","",Offerte!$B160)</f>
        <v/>
      </c>
      <c r="C4917" s="10">
        <f>IF(Offerte!$A160="","",Offerte!$C160)</f>
        <v/>
      </c>
      <c r="D4917" s="10" t="inlineStr">
        <is>
          <t>C.3.2</t>
        </is>
      </c>
      <c r="E4917" s="10" t="inlineStr">
        <is>
          <t>C</t>
        </is>
      </c>
      <c r="F4917" s="10" t="inlineStr">
        <is>
          <t>T</t>
        </is>
      </c>
      <c r="G4917" s="10" t="inlineStr">
        <is>
          <t>tabular</t>
        </is>
      </c>
      <c r="H4917" s="10" t="n">
        <v>2</v>
      </c>
      <c r="I4917" s="10" t="inlineStr">
        <is>
          <t>Informazioni a bordo su coincidenze ai nodi</t>
        </is>
      </c>
      <c r="J4917" s="20" t="n"/>
      <c r="K4917" s="20" t="n"/>
      <c r="L4917" s="20" t="n"/>
      <c r="M4917" s="20" t="n"/>
      <c r="N4917" s="21">
        <f>IF($A4917="","",IF(IFERROR(VALUE($M4917),0)=1,1,0))</f>
        <v/>
      </c>
      <c r="O4917" s="21">
        <f>IF($A4917="",0,IF(OR($S4917&lt;&gt;1,COUNTA($J4917:$M4917)=0),0,IF(AND($N4917=1,IFERROR(SUMIFS($N$5:$N$6173,$Q$5:$Q$6173,$Q4917,$D$5:$D$6173,"C.3.1"),0)&gt;=0.5),$H4917,0)))</f>
        <v/>
      </c>
      <c r="P4917" s="10" t="inlineStr">
        <is>
          <t>Dipende da C.3.1 &gt;= 0.5</t>
        </is>
      </c>
      <c r="Q4917" s="21">
        <f>IF($A4917="","",$A4917&amp;"|"&amp;$C4917)</f>
        <v/>
      </c>
      <c r="R4917" s="21">
        <f>IF($A4917="","",$A4917&amp;"|"&amp;$C4917&amp;"|"&amp;$D4917)</f>
        <v/>
      </c>
      <c r="S4917" s="21">
        <f>IF($A4917="","",IFERROR(INDEX(Offerte!$D$2:$D$200,MATCH($Q4917,Offerte!$L$2:$L$200,0)),0))</f>
        <v/>
      </c>
      <c r="T4917" s="21">
        <f>IF($A4917="","",IFERROR(INDEX(Offerte!$G$2:$G$200,MATCH($Q4917,Offerte!$L$2:$L$200,0)),"NO"))</f>
        <v/>
      </c>
    </row>
    <row r="4918">
      <c r="A4918" s="10">
        <f>IF(Offerte!$A160="","",Offerte!$A160)</f>
        <v/>
      </c>
      <c r="B4918" s="10">
        <f>IF(Offerte!$A160="","",Offerte!$B160)</f>
        <v/>
      </c>
      <c r="C4918" s="10">
        <f>IF(Offerte!$A160="","",Offerte!$C160)</f>
        <v/>
      </c>
      <c r="D4918" s="10" t="inlineStr">
        <is>
          <t>D.1.1</t>
        </is>
      </c>
      <c r="E4918" s="10" t="inlineStr">
        <is>
          <t>D</t>
        </is>
      </c>
      <c r="F4918" s="10" t="inlineStr">
        <is>
          <t>Q</t>
        </is>
      </c>
      <c r="G4918" s="10" t="inlineStr">
        <is>
          <t>higher</t>
        </is>
      </c>
      <c r="H4918" s="10" t="n">
        <v>3</v>
      </c>
      <c r="I4918" s="10" t="inlineStr">
        <is>
          <t>Installazione di pensiline</t>
        </is>
      </c>
      <c r="J4918" s="20" t="n"/>
      <c r="K4918" s="20" t="n"/>
      <c r="L4918" s="20" t="n"/>
      <c r="M4918" s="20" t="n"/>
      <c r="N4918" s="21">
        <f>IF($A4918="","",IFERROR(VALUE($J4918),0))</f>
        <v/>
      </c>
      <c r="O4918" s="21">
        <f>IF($A4918="",0,IF(OR($S4918&lt;&gt;1,COUNTA($J4918:$M4918)=0),0,IF(SUMPRODUCT(MAX(($C$5:$C$6173=$C4918)*($D$5:$D$6173=$D4918)*($S$5:$S$6173=1)*IFERROR($N$5:$N$6173*1,0)))&gt;0,ROUND($H4918*($N4918/SUMPRODUCT(MAX(($C$5:$C$6173=$C4918)*($D$5:$D$6173=$D4918)*($S$5:$S$6173=1)*IFERROR($N$5:$N$6173*1,0)))),4),0)))</f>
        <v/>
      </c>
      <c r="P4918" s="10" t="inlineStr">
        <is>
          <t>fermate</t>
        </is>
      </c>
      <c r="Q4918" s="21">
        <f>IF($A4918="","",$A4918&amp;"|"&amp;$C4918)</f>
        <v/>
      </c>
      <c r="R4918" s="21">
        <f>IF($A4918="","",$A4918&amp;"|"&amp;$C4918&amp;"|"&amp;$D4918)</f>
        <v/>
      </c>
      <c r="S4918" s="21">
        <f>IF($A4918="","",IFERROR(INDEX(Offerte!$D$2:$D$200,MATCH($Q4918,Offerte!$L$2:$L$200,0)),0))</f>
        <v/>
      </c>
      <c r="T4918" s="21">
        <f>IF($A4918="","",IFERROR(INDEX(Offerte!$G$2:$G$200,MATCH($Q4918,Offerte!$L$2:$L$200,0)),"NO"))</f>
        <v/>
      </c>
    </row>
    <row r="4919">
      <c r="A4919" s="10">
        <f>IF(Offerte!$A160="","",Offerte!$A160)</f>
        <v/>
      </c>
      <c r="B4919" s="10">
        <f>IF(Offerte!$A160="","",Offerte!$B160)</f>
        <v/>
      </c>
      <c r="C4919" s="10">
        <f>IF(Offerte!$A160="","",Offerte!$C160)</f>
        <v/>
      </c>
      <c r="D4919" s="10" t="inlineStr">
        <is>
          <t>D.1.2</t>
        </is>
      </c>
      <c r="E4919" s="10" t="inlineStr">
        <is>
          <t>D</t>
        </is>
      </c>
      <c r="F4919" s="10" t="inlineStr">
        <is>
          <t>Q</t>
        </is>
      </c>
      <c r="G4919" s="10" t="inlineStr">
        <is>
          <t>higher</t>
        </is>
      </c>
      <c r="H4919" s="10" t="n">
        <v>3</v>
      </c>
      <c r="I4919" s="10" t="inlineStr">
        <is>
          <t>Installazione di paline di fermata conformi alla DGR 581/2023</t>
        </is>
      </c>
      <c r="J4919" s="20" t="n"/>
      <c r="K4919" s="20" t="n"/>
      <c r="L4919" s="20" t="n"/>
      <c r="M4919" s="20" t="n"/>
      <c r="N4919" s="21">
        <f>IF($A4919="","",IFERROR(VALUE($J4919),0))</f>
        <v/>
      </c>
      <c r="O4919" s="21">
        <f>IF($A4919="",0,IF(OR($S4919&lt;&gt;1,COUNTA($J4919:$M4919)=0),0,IF(SUMPRODUCT(MAX(($C$5:$C$6173=$C4919)*($D$5:$D$6173=$D4919)*($S$5:$S$6173=1)*IFERROR($N$5:$N$6173*1,0)))&gt;0,ROUND($H4919*($N4919/SUMPRODUCT(MAX(($C$5:$C$6173=$C4919)*($D$5:$D$6173=$D4919)*($S$5:$S$6173=1)*IFERROR($N$5:$N$6173*1,0)))),4),0)))</f>
        <v/>
      </c>
      <c r="P4919" s="10" t="inlineStr">
        <is>
          <t>fermate</t>
        </is>
      </c>
      <c r="Q4919" s="21">
        <f>IF($A4919="","",$A4919&amp;"|"&amp;$C4919)</f>
        <v/>
      </c>
      <c r="R4919" s="21">
        <f>IF($A4919="","",$A4919&amp;"|"&amp;$C4919&amp;"|"&amp;$D4919)</f>
        <v/>
      </c>
      <c r="S4919" s="21">
        <f>IF($A4919="","",IFERROR(INDEX(Offerte!$D$2:$D$200,MATCH($Q4919,Offerte!$L$2:$L$200,0)),0))</f>
        <v/>
      </c>
      <c r="T4919" s="21">
        <f>IF($A4919="","",IFERROR(INDEX(Offerte!$G$2:$G$200,MATCH($Q4919,Offerte!$L$2:$L$200,0)),"NO"))</f>
        <v/>
      </c>
    </row>
    <row r="4920">
      <c r="A4920" s="10">
        <f>IF(Offerte!$A160="","",Offerte!$A160)</f>
        <v/>
      </c>
      <c r="B4920" s="10">
        <f>IF(Offerte!$A160="","",Offerte!$B160)</f>
        <v/>
      </c>
      <c r="C4920" s="10">
        <f>IF(Offerte!$A160="","",Offerte!$C160)</f>
        <v/>
      </c>
      <c r="D4920" s="10" t="inlineStr">
        <is>
          <t>D.1.3</t>
        </is>
      </c>
      <c r="E4920" s="10" t="inlineStr">
        <is>
          <t>D</t>
        </is>
      </c>
      <c r="F4920" s="10" t="inlineStr">
        <is>
          <t>Q</t>
        </is>
      </c>
      <c r="G4920" s="10" t="inlineStr">
        <is>
          <t>higher</t>
        </is>
      </c>
      <c r="H4920" s="10" t="n">
        <v>2</v>
      </c>
      <c r="I4920" s="10" t="inlineStr">
        <is>
          <t>Display informativi connessi alle fermate</t>
        </is>
      </c>
      <c r="J4920" s="20" t="n"/>
      <c r="K4920" s="20" t="n"/>
      <c r="L4920" s="20" t="n"/>
      <c r="M4920" s="20" t="n"/>
      <c r="N4920" s="21">
        <f>IF($A4920="","",IFERROR(VALUE($J4920),0))</f>
        <v/>
      </c>
      <c r="O4920" s="21">
        <f>IF($A4920="",0,IF(OR($S4920&lt;&gt;1,COUNTA($J4920:$M4920)=0),0,IF(SUMPRODUCT(MAX(($C$5:$C$6173=$C4920)*($D$5:$D$6173=$D4920)*($S$5:$S$6173=1)*IFERROR($N$5:$N$6173*1,0)))&gt;0,ROUND($H4920*($N4920/SUMPRODUCT(MAX(($C$5:$C$6173=$C4920)*($D$5:$D$6173=$D4920)*($S$5:$S$6173=1)*IFERROR($N$5:$N$6173*1,0)))),4),0)))</f>
        <v/>
      </c>
      <c r="P4920" s="10" t="inlineStr">
        <is>
          <t>fermate</t>
        </is>
      </c>
      <c r="Q4920" s="21">
        <f>IF($A4920="","",$A4920&amp;"|"&amp;$C4920)</f>
        <v/>
      </c>
      <c r="R4920" s="21">
        <f>IF($A4920="","",$A4920&amp;"|"&amp;$C4920&amp;"|"&amp;$D4920)</f>
        <v/>
      </c>
      <c r="S4920" s="21">
        <f>IF($A4920="","",IFERROR(INDEX(Offerte!$D$2:$D$200,MATCH($Q4920,Offerte!$L$2:$L$200,0)),0))</f>
        <v/>
      </c>
      <c r="T4920" s="21">
        <f>IF($A4920="","",IFERROR(INDEX(Offerte!$G$2:$G$200,MATCH($Q4920,Offerte!$L$2:$L$200,0)),"NO"))</f>
        <v/>
      </c>
    </row>
    <row r="4921">
      <c r="A4921" s="10">
        <f>IF(Offerte!$A160="","",Offerte!$A160)</f>
        <v/>
      </c>
      <c r="B4921" s="10">
        <f>IF(Offerte!$A160="","",Offerte!$B160)</f>
        <v/>
      </c>
      <c r="C4921" s="10">
        <f>IF(Offerte!$A160="","",Offerte!$C160)</f>
        <v/>
      </c>
      <c r="D4921" s="10" t="inlineStr">
        <is>
          <t>D.2.1</t>
        </is>
      </c>
      <c r="E4921" s="10" t="inlineStr">
        <is>
          <t>D</t>
        </is>
      </c>
      <c r="F4921" s="10" t="inlineStr">
        <is>
          <t>Q</t>
        </is>
      </c>
      <c r="G4921" s="10" t="inlineStr">
        <is>
          <t>higher</t>
        </is>
      </c>
      <c r="H4921" s="10" t="n">
        <v>2</v>
      </c>
      <c r="I4921" s="10" t="inlineStr">
        <is>
          <t>Segnali tattili Loges-Vet-Evolution</t>
        </is>
      </c>
      <c r="J4921" s="20" t="n"/>
      <c r="K4921" s="20" t="n"/>
      <c r="L4921" s="20" t="n"/>
      <c r="M4921" s="20" t="n"/>
      <c r="N4921" s="21">
        <f>IF($A4921="","",IFERROR(VALUE($J4921),0))</f>
        <v/>
      </c>
      <c r="O4921" s="21">
        <f>IF($A4921="",0,IF(OR($S4921&lt;&gt;1,COUNTA($J4921:$M4921)=0),0,IF(SUMPRODUCT(MAX(($C$5:$C$6173=$C4921)*($D$5:$D$6173=$D4921)*($S$5:$S$6173=1)*IFERROR($N$5:$N$6173*1,0)))&gt;0,ROUND($H4921*($N4921/SUMPRODUCT(MAX(($C$5:$C$6173=$C4921)*($D$5:$D$6173=$D4921)*($S$5:$S$6173=1)*IFERROR($N$5:$N$6173*1,0)))),4),0)))</f>
        <v/>
      </c>
      <c r="P4921" s="10" t="inlineStr">
        <is>
          <t>fermate</t>
        </is>
      </c>
      <c r="Q4921" s="21">
        <f>IF($A4921="","",$A4921&amp;"|"&amp;$C4921)</f>
        <v/>
      </c>
      <c r="R4921" s="21">
        <f>IF($A4921="","",$A4921&amp;"|"&amp;$C4921&amp;"|"&amp;$D4921)</f>
        <v/>
      </c>
      <c r="S4921" s="21">
        <f>IF($A4921="","",IFERROR(INDEX(Offerte!$D$2:$D$200,MATCH($Q4921,Offerte!$L$2:$L$200,0)),0))</f>
        <v/>
      </c>
      <c r="T4921" s="21">
        <f>IF($A4921="","",IFERROR(INDEX(Offerte!$G$2:$G$200,MATCH($Q4921,Offerte!$L$2:$L$200,0)),"NO"))</f>
        <v/>
      </c>
    </row>
    <row r="4922">
      <c r="A4922" s="10">
        <f>IF(Offerte!$A160="","",Offerte!$A160)</f>
        <v/>
      </c>
      <c r="B4922" s="10">
        <f>IF(Offerte!$A160="","",Offerte!$B160)</f>
        <v/>
      </c>
      <c r="C4922" s="10">
        <f>IF(Offerte!$A160="","",Offerte!$C160)</f>
        <v/>
      </c>
      <c r="D4922" s="10" t="inlineStr">
        <is>
          <t>E.1.1</t>
        </is>
      </c>
      <c r="E4922" s="10" t="inlineStr">
        <is>
          <t>E</t>
        </is>
      </c>
      <c r="F4922" s="10" t="inlineStr">
        <is>
          <t>T</t>
        </is>
      </c>
      <c r="G4922" s="10" t="inlineStr">
        <is>
          <t>tabular</t>
        </is>
      </c>
      <c r="H4922" s="10" t="n">
        <v>2</v>
      </c>
      <c r="I4922" s="10" t="inlineStr">
        <is>
          <t>Mobile app con travel planner PRM</t>
        </is>
      </c>
      <c r="J4922" s="20" t="n"/>
      <c r="K4922" s="20" t="n"/>
      <c r="L4922" s="20" t="n"/>
      <c r="M4922" s="20" t="n"/>
      <c r="N4922" s="21">
        <f>IF($A4922="","",IF(IFERROR(VALUE($M4922),0)=1,1,0))</f>
        <v/>
      </c>
      <c r="O4922" s="21">
        <f>IF($A4922="",0,IF(OR($S4922&lt;&gt;1,COUNTA($J4922:$M4922)=0),0,IF($N4922=1,$H4922,0)))</f>
        <v/>
      </c>
      <c r="P4922" s="10" t="inlineStr">
        <is>
          <t>sì/no</t>
        </is>
      </c>
      <c r="Q4922" s="21">
        <f>IF($A4922="","",$A4922&amp;"|"&amp;$C4922)</f>
        <v/>
      </c>
      <c r="R4922" s="21">
        <f>IF($A4922="","",$A4922&amp;"|"&amp;$C4922&amp;"|"&amp;$D4922)</f>
        <v/>
      </c>
      <c r="S4922" s="21">
        <f>IF($A4922="","",IFERROR(INDEX(Offerte!$D$2:$D$200,MATCH($Q4922,Offerte!$L$2:$L$200,0)),0))</f>
        <v/>
      </c>
      <c r="T4922" s="21">
        <f>IF($A4922="","",IFERROR(INDEX(Offerte!$G$2:$G$200,MATCH($Q4922,Offerte!$L$2:$L$200,0)),"NO"))</f>
        <v/>
      </c>
    </row>
    <row r="4923">
      <c r="A4923" s="10">
        <f>IF(Offerte!$A160="","",Offerte!$A160)</f>
        <v/>
      </c>
      <c r="B4923" s="10">
        <f>IF(Offerte!$A160="","",Offerte!$B160)</f>
        <v/>
      </c>
      <c r="C4923" s="10">
        <f>IF(Offerte!$A160="","",Offerte!$C160)</f>
        <v/>
      </c>
      <c r="D4923" s="10" t="inlineStr">
        <is>
          <t>E.2.1</t>
        </is>
      </c>
      <c r="E4923" s="10" t="inlineStr">
        <is>
          <t>E</t>
        </is>
      </c>
      <c r="F4923" s="10" t="inlineStr">
        <is>
          <t>D</t>
        </is>
      </c>
      <c r="G4923" s="10" t="inlineStr">
        <is>
          <t>discretionary</t>
        </is>
      </c>
      <c r="H4923" s="10" t="n">
        <v>2</v>
      </c>
      <c r="I4923" s="10" t="inlineStr">
        <is>
          <t>Altre azioni informative e rapporti con gli utenti</t>
        </is>
      </c>
      <c r="J4923" s="20" t="n"/>
      <c r="K4923" s="20" t="n"/>
      <c r="L4923" s="20" t="n"/>
      <c r="M4923" s="20" t="n"/>
      <c r="N4923" s="21">
        <f>IF($A4923="","",MAX(0,MIN(1,IFERROR(VALUE($M4923),0))))</f>
        <v/>
      </c>
      <c r="O4923" s="21">
        <f>IF($A4923="",0,IF(OR($S4923&lt;&gt;1,COUNTA($J4923:$M4923)=0),0,IF(SUMPRODUCT(MAX(($C$5:$C$6173=$C4923)*($D$5:$D$6173=$D4923)*($S$5:$S$6173=1)*IFERROR($N$5:$N$6173*1,0)))&gt;0,ROUND($H4923*($N4923/SUMPRODUCT(MAX(($C$5:$C$6173=$C4923)*($D$5:$D$6173=$D4923)*($S$5:$S$6173=1)*IFERROR($N$5:$N$6173*1,0)))),4),0)))</f>
        <v/>
      </c>
      <c r="P4923" s="10" t="inlineStr">
        <is>
          <t>coeff.</t>
        </is>
      </c>
      <c r="Q4923" s="21">
        <f>IF($A4923="","",$A4923&amp;"|"&amp;$C4923)</f>
        <v/>
      </c>
      <c r="R4923" s="21">
        <f>IF($A4923="","",$A4923&amp;"|"&amp;$C4923&amp;"|"&amp;$D4923)</f>
        <v/>
      </c>
      <c r="S4923" s="21">
        <f>IF($A4923="","",IFERROR(INDEX(Offerte!$D$2:$D$200,MATCH($Q4923,Offerte!$L$2:$L$200,0)),0))</f>
        <v/>
      </c>
      <c r="T4923" s="21">
        <f>IF($A4923="","",IFERROR(INDEX(Offerte!$G$2:$G$200,MATCH($Q4923,Offerte!$L$2:$L$200,0)),"NO"))</f>
        <v/>
      </c>
    </row>
    <row r="4924">
      <c r="A4924" s="10">
        <f>IF(Offerte!$A160="","",Offerte!$A160)</f>
        <v/>
      </c>
      <c r="B4924" s="10">
        <f>IF(Offerte!$A160="","",Offerte!$B160)</f>
        <v/>
      </c>
      <c r="C4924" s="10">
        <f>IF(Offerte!$A160="","",Offerte!$C160)</f>
        <v/>
      </c>
      <c r="D4924" s="10" t="inlineStr">
        <is>
          <t>F.1.1</t>
        </is>
      </c>
      <c r="E4924" s="10" t="inlineStr">
        <is>
          <t>F</t>
        </is>
      </c>
      <c r="F4924" s="10" t="inlineStr">
        <is>
          <t>Q</t>
        </is>
      </c>
      <c r="G4924" s="10" t="inlineStr">
        <is>
          <t>lower</t>
        </is>
      </c>
      <c r="H4924" s="10" t="n">
        <v>7</v>
      </c>
      <c r="I4924" s="10" t="inlineStr">
        <is>
          <t>Performance ambientali del parco mezzi adibito al servizio - I_CEA</t>
        </is>
      </c>
      <c r="J4924" s="20" t="n"/>
      <c r="K4924" s="20" t="n"/>
      <c r="L4924" s="20" t="n"/>
      <c r="M4924" s="20" t="n"/>
      <c r="N4924" s="21">
        <f>IF($A4924="","",IFERROR(VALUE($J4924),0))</f>
        <v/>
      </c>
      <c r="O4924" s="21">
        <f>IF($A4924="",0,IF(OR($S4924&lt;&gt;1,COUNTA($J4924:$M4924)=0),0,IF(AND(IFERROR(AGGREGATE(15,6,$N$5:$N$6173/(($C$5:$C$6173=$C4924)*($D$5:$D$6173=$D4924)*($S$5:$S$6173=1)*($N$5:$N$6173&gt;0)),1),0)&gt;0,$N4924&gt;0),ROUND($H4924*(IFERROR(AGGREGATE(15,6,$N$5:$N$6173/(($C$5:$C$6173=$C4924)*($D$5:$D$6173=$D4924)*($S$5:$S$6173=1)*($N$5:$N$6173&gt;0)),1),0)/$N4924),4),0)))</f>
        <v/>
      </c>
      <c r="P4924" s="10" t="inlineStr">
        <is>
          <t>indice</t>
        </is>
      </c>
      <c r="Q4924" s="21">
        <f>IF($A4924="","",$A4924&amp;"|"&amp;$C4924)</f>
        <v/>
      </c>
      <c r="R4924" s="21">
        <f>IF($A4924="","",$A4924&amp;"|"&amp;$C4924&amp;"|"&amp;$D4924)</f>
        <v/>
      </c>
      <c r="S4924" s="21">
        <f>IF($A4924="","",IFERROR(INDEX(Offerte!$D$2:$D$200,MATCH($Q4924,Offerte!$L$2:$L$200,0)),0))</f>
        <v/>
      </c>
      <c r="T4924" s="21">
        <f>IF($A4924="","",IFERROR(INDEX(Offerte!$G$2:$G$200,MATCH($Q4924,Offerte!$L$2:$L$200,0)),"NO"))</f>
        <v/>
      </c>
    </row>
    <row r="4925">
      <c r="A4925" s="10">
        <f>IF(Offerte!$A160="","",Offerte!$A160)</f>
        <v/>
      </c>
      <c r="B4925" s="10">
        <f>IF(Offerte!$A160="","",Offerte!$B160)</f>
        <v/>
      </c>
      <c r="C4925" s="10">
        <f>IF(Offerte!$A160="","",Offerte!$C160)</f>
        <v/>
      </c>
      <c r="D4925" s="10" t="inlineStr">
        <is>
          <t>F.2.1</t>
        </is>
      </c>
      <c r="E4925" s="10" t="inlineStr">
        <is>
          <t>F</t>
        </is>
      </c>
      <c r="F4925" s="10" t="inlineStr">
        <is>
          <t>Q</t>
        </is>
      </c>
      <c r="G4925" s="10" t="inlineStr">
        <is>
          <t>higher</t>
        </is>
      </c>
      <c r="H4925" s="10" t="n">
        <v>2</v>
      </c>
      <c r="I4925" s="10" t="inlineStr">
        <is>
          <t>Tasso di copertura del servizio con dispositivi ECO-DRIVER</t>
        </is>
      </c>
      <c r="J4925" s="20" t="n"/>
      <c r="K4925" s="20" t="n"/>
      <c r="L4925" s="20" t="n"/>
      <c r="M4925" s="20" t="n"/>
      <c r="N4925" s="21">
        <f>IF($A4925="","",IFERROR(VALUE($K4925)/VALUE($L4925),IFERROR(VALUE($J4925),0)))</f>
        <v/>
      </c>
      <c r="O4925" s="21">
        <f>IF($A4925="",0,IF(OR($S4925&lt;&gt;1,COUNTA($J4925:$M4925)=0),0,IF(SUMPRODUCT(MAX(($C$5:$C$6173=$C4925)*($D$5:$D$6173=$D4925)*($S$5:$S$6173=1)*IFERROR($N$5:$N$6173*1,0)))&gt;0,ROUND($H4925*($N4925/SUMPRODUCT(MAX(($C$5:$C$6173=$C4925)*($D$5:$D$6173=$D4925)*($S$5:$S$6173=1)*IFERROR($N$5:$N$6173*1,0)))),4),0)))</f>
        <v/>
      </c>
      <c r="P4925" s="10" t="inlineStr">
        <is>
          <t>Autobus attrezzati con dispositivi ECO-DRIVER / Autobus totali in offerta, incluse scorte</t>
        </is>
      </c>
      <c r="Q4925" s="21">
        <f>IF($A4925="","",$A4925&amp;"|"&amp;$C4925)</f>
        <v/>
      </c>
      <c r="R4925" s="21">
        <f>IF($A4925="","",$A4925&amp;"|"&amp;$C4925&amp;"|"&amp;$D4925)</f>
        <v/>
      </c>
      <c r="S4925" s="21">
        <f>IF($A4925="","",IFERROR(INDEX(Offerte!$D$2:$D$200,MATCH($Q4925,Offerte!$L$2:$L$200,0)),0))</f>
        <v/>
      </c>
      <c r="T4925" s="21">
        <f>IF($A4925="","",IFERROR(INDEX(Offerte!$G$2:$G$200,MATCH($Q4925,Offerte!$L$2:$L$200,0)),"NO"))</f>
        <v/>
      </c>
    </row>
    <row r="4926">
      <c r="A4926" s="10">
        <f>IF(Offerte!$A160="","",Offerte!$A160)</f>
        <v/>
      </c>
      <c r="B4926" s="10">
        <f>IF(Offerte!$A160="","",Offerte!$B160)</f>
        <v/>
      </c>
      <c r="C4926" s="10">
        <f>IF(Offerte!$A160="","",Offerte!$C160)</f>
        <v/>
      </c>
      <c r="D4926" s="10" t="inlineStr">
        <is>
          <t>F.3.1</t>
        </is>
      </c>
      <c r="E4926" s="10" t="inlineStr">
        <is>
          <t>F</t>
        </is>
      </c>
      <c r="F4926" s="10" t="inlineStr">
        <is>
          <t>Q</t>
        </is>
      </c>
      <c r="G4926" s="10" t="inlineStr">
        <is>
          <t>higher</t>
        </is>
      </c>
      <c r="H4926" s="10" t="n">
        <v>2</v>
      </c>
      <c r="I4926" s="10" t="inlineStr">
        <is>
          <t>Autoproduzione consumi elettrici per trazione</t>
        </is>
      </c>
      <c r="J4926" s="20" t="n"/>
      <c r="K4926" s="20" t="n"/>
      <c r="L4926" s="20" t="n"/>
      <c r="M4926" s="20" t="n"/>
      <c r="N4926" s="21">
        <f>IF($A4926="","",IFERROR(VALUE($J4926),0))</f>
        <v/>
      </c>
      <c r="O4926" s="21">
        <f>IF($A4926="",0,IF(OR($S4926&lt;&gt;1,COUNTA($J4926:$M4926)=0),0,IF(SUMPRODUCT(MAX(($C$5:$C$6173=$C4926)*($D$5:$D$6173=$D4926)*($S$5:$S$6173=1)*IFERROR($N$5:$N$6173*1,0)))&gt;0,ROUND($H4926*($N4926/SUMPRODUCT(MAX(($C$5:$C$6173=$C4926)*($D$5:$D$6173=$D4926)*($S$5:$S$6173=1)*IFERROR($N$5:$N$6173*1,0)))),4),0)))</f>
        <v/>
      </c>
      <c r="P4926" s="10" t="inlineStr">
        <is>
          <t>kWh/anno</t>
        </is>
      </c>
      <c r="Q4926" s="21">
        <f>IF($A4926="","",$A4926&amp;"|"&amp;$C4926)</f>
        <v/>
      </c>
      <c r="R4926" s="21">
        <f>IF($A4926="","",$A4926&amp;"|"&amp;$C4926&amp;"|"&amp;$D4926)</f>
        <v/>
      </c>
      <c r="S4926" s="21">
        <f>IF($A4926="","",IFERROR(INDEX(Offerte!$D$2:$D$200,MATCH($Q4926,Offerte!$L$2:$L$200,0)),0))</f>
        <v/>
      </c>
      <c r="T4926" s="21">
        <f>IF($A4926="","",IFERROR(INDEX(Offerte!$G$2:$G$200,MATCH($Q4926,Offerte!$L$2:$L$200,0)),"NO"))</f>
        <v/>
      </c>
    </row>
    <row r="4927">
      <c r="A4927" s="10">
        <f>IF(Offerte!$A160="","",Offerte!$A160)</f>
        <v/>
      </c>
      <c r="B4927" s="10">
        <f>IF(Offerte!$A160="","",Offerte!$B160)</f>
        <v/>
      </c>
      <c r="C4927" s="10">
        <f>IF(Offerte!$A160="","",Offerte!$C160)</f>
        <v/>
      </c>
      <c r="D4927" s="10" t="inlineStr">
        <is>
          <t>F.4.1</t>
        </is>
      </c>
      <c r="E4927" s="10" t="inlineStr">
        <is>
          <t>F</t>
        </is>
      </c>
      <c r="F4927" s="10" t="inlineStr">
        <is>
          <t>Q</t>
        </is>
      </c>
      <c r="G4927" s="10" t="inlineStr">
        <is>
          <t>soil</t>
        </is>
      </c>
      <c r="H4927" s="10" t="n">
        <v>2</v>
      </c>
      <c r="I4927" s="10" t="inlineStr">
        <is>
          <t>Indice di consumo di suolo</t>
        </is>
      </c>
      <c r="J4927" s="20" t="n"/>
      <c r="K4927" s="20" t="n"/>
      <c r="L4927" s="20" t="n"/>
      <c r="M4927" s="20" t="n"/>
      <c r="N4927" s="21">
        <f>IF($A4927="","",IFERROR(VALUE($J4927),0))</f>
        <v/>
      </c>
      <c r="O4927" s="21">
        <f>IF($A4927="",0,IF(OR($S4927&lt;&gt;1,COUNTA($J4927:$M4927)=0),0,IF($N4927&lt;=0,$H4927,IF(SUMPRODUCT(MAX(($C$5:$C$6173=$C4927)*($D$5:$D$6173=$D4927)*($S$5:$S$6173=1)*IFERROR($N$5:$N$6173*1,0)))&gt;0,ROUND($H4927*((SUMPRODUCT(MAX(($C$5:$C$6173=$C4927)*($D$5:$D$6173=$D4927)*($S$5:$S$6173=1)*IFERROR($N$5:$N$6173*1,0)))-$N4927)/SUMPRODUCT(MAX(($C$5:$C$6173=$C4927)*($D$5:$D$6173=$D4927)*($S$5:$S$6173=1)*IFERROR($N$5:$N$6173*1,0)))),4),0))))</f>
        <v/>
      </c>
      <c r="P4927" s="10" t="inlineStr">
        <is>
          <t>m2</t>
        </is>
      </c>
      <c r="Q4927" s="21">
        <f>IF($A4927="","",$A4927&amp;"|"&amp;$C4927)</f>
        <v/>
      </c>
      <c r="R4927" s="21">
        <f>IF($A4927="","",$A4927&amp;"|"&amp;$C4927&amp;"|"&amp;$D4927)</f>
        <v/>
      </c>
      <c r="S4927" s="21">
        <f>IF($A4927="","",IFERROR(INDEX(Offerte!$D$2:$D$200,MATCH($Q4927,Offerte!$L$2:$L$200,0)),0))</f>
        <v/>
      </c>
      <c r="T4927" s="21">
        <f>IF($A4927="","",IFERROR(INDEX(Offerte!$G$2:$G$200,MATCH($Q4927,Offerte!$L$2:$L$200,0)),"NO"))</f>
        <v/>
      </c>
    </row>
    <row r="4928">
      <c r="A4928" s="10">
        <f>IF(Offerte!$A160="","",Offerte!$A160)</f>
        <v/>
      </c>
      <c r="B4928" s="10">
        <f>IF(Offerte!$A160="","",Offerte!$B160)</f>
        <v/>
      </c>
      <c r="C4928" s="10">
        <f>IF(Offerte!$A160="","",Offerte!$C160)</f>
        <v/>
      </c>
      <c r="D4928" s="10" t="inlineStr">
        <is>
          <t>F.5.1</t>
        </is>
      </c>
      <c r="E4928" s="10" t="inlineStr">
        <is>
          <t>F</t>
        </is>
      </c>
      <c r="F4928" s="10" t="inlineStr">
        <is>
          <t>T</t>
        </is>
      </c>
      <c r="G4928" s="10" t="inlineStr">
        <is>
          <t>tabular</t>
        </is>
      </c>
      <c r="H4928" s="10" t="n">
        <v>1</v>
      </c>
      <c r="I4928" s="10" t="inlineStr">
        <is>
          <t>Rendicontazione di sostenibilità ambientale</t>
        </is>
      </c>
      <c r="J4928" s="20" t="n"/>
      <c r="K4928" s="20" t="n"/>
      <c r="L4928" s="20" t="n"/>
      <c r="M4928" s="20" t="n"/>
      <c r="N4928" s="21">
        <f>IF($A4928="","",IF(IFERROR(VALUE($M4928),0)=1,1,0))</f>
        <v/>
      </c>
      <c r="O4928" s="21">
        <f>IF($A4928="",0,IF(OR($S4928&lt;&gt;1,COUNTA($J4928:$M4928)=0),0,IF($N4928=1,$H4928,0)))</f>
        <v/>
      </c>
      <c r="P4928" s="10" t="inlineStr">
        <is>
          <t>sì/no</t>
        </is>
      </c>
      <c r="Q4928" s="21">
        <f>IF($A4928="","",$A4928&amp;"|"&amp;$C4928)</f>
        <v/>
      </c>
      <c r="R4928" s="21">
        <f>IF($A4928="","",$A4928&amp;"|"&amp;$C4928&amp;"|"&amp;$D4928)</f>
        <v/>
      </c>
      <c r="S4928" s="21">
        <f>IF($A4928="","",IFERROR(INDEX(Offerte!$D$2:$D$200,MATCH($Q4928,Offerte!$L$2:$L$200,0)),0))</f>
        <v/>
      </c>
      <c r="T4928" s="21">
        <f>IF($A4928="","",IFERROR(INDEX(Offerte!$G$2:$G$200,MATCH($Q4928,Offerte!$L$2:$L$200,0)),"NO"))</f>
        <v/>
      </c>
    </row>
    <row r="4929">
      <c r="A4929" s="10">
        <f>IF(Offerte!$A160="","",Offerte!$A160)</f>
        <v/>
      </c>
      <c r="B4929" s="10">
        <f>IF(Offerte!$A160="","",Offerte!$B160)</f>
        <v/>
      </c>
      <c r="C4929" s="10">
        <f>IF(Offerte!$A160="","",Offerte!$C160)</f>
        <v/>
      </c>
      <c r="D4929" s="10" t="inlineStr">
        <is>
          <t>G.1.1</t>
        </is>
      </c>
      <c r="E4929" s="10" t="inlineStr">
        <is>
          <t>G</t>
        </is>
      </c>
      <c r="F4929" s="10" t="inlineStr">
        <is>
          <t>D</t>
        </is>
      </c>
      <c r="G4929" s="10" t="inlineStr">
        <is>
          <t>discretionary</t>
        </is>
      </c>
      <c r="H4929" s="10" t="n">
        <v>2</v>
      </c>
      <c r="I4929" s="10" t="inlineStr">
        <is>
          <t>Qualità del progetto di centrale di controllo aziendale</t>
        </is>
      </c>
      <c r="J4929" s="20" t="n"/>
      <c r="K4929" s="20" t="n"/>
      <c r="L4929" s="20" t="n"/>
      <c r="M4929" s="20" t="n"/>
      <c r="N4929" s="21">
        <f>IF($A4929="","",MAX(0,MIN(1,IFERROR(VALUE($M4929),0))))</f>
        <v/>
      </c>
      <c r="O4929" s="21">
        <f>IF($A4929="",0,IF(OR($S4929&lt;&gt;1,COUNTA($J4929:$M4929)=0),0,IF(SUMPRODUCT(MAX(($C$5:$C$6173=$C4929)*($D$5:$D$6173=$D4929)*($S$5:$S$6173=1)*IFERROR($N$5:$N$6173*1,0)))&gt;0,ROUND($H4929*($N4929/SUMPRODUCT(MAX(($C$5:$C$6173=$C4929)*($D$5:$D$6173=$D4929)*($S$5:$S$6173=1)*IFERROR($N$5:$N$6173*1,0)))),4),0)))</f>
        <v/>
      </c>
      <c r="P4929" s="10" t="inlineStr">
        <is>
          <t>coeff.</t>
        </is>
      </c>
      <c r="Q4929" s="21">
        <f>IF($A4929="","",$A4929&amp;"|"&amp;$C4929)</f>
        <v/>
      </c>
      <c r="R4929" s="21">
        <f>IF($A4929="","",$A4929&amp;"|"&amp;$C4929&amp;"|"&amp;$D4929)</f>
        <v/>
      </c>
      <c r="S4929" s="21">
        <f>IF($A4929="","",IFERROR(INDEX(Offerte!$D$2:$D$200,MATCH($Q4929,Offerte!$L$2:$L$200,0)),0))</f>
        <v/>
      </c>
      <c r="T4929" s="21">
        <f>IF($A4929="","",IFERROR(INDEX(Offerte!$G$2:$G$200,MATCH($Q4929,Offerte!$L$2:$L$200,0)),"NO"))</f>
        <v/>
      </c>
    </row>
    <row r="4930">
      <c r="A4930" s="10">
        <f>IF(Offerte!$A160="","",Offerte!$A160)</f>
        <v/>
      </c>
      <c r="B4930" s="10">
        <f>IF(Offerte!$A160="","",Offerte!$B160)</f>
        <v/>
      </c>
      <c r="C4930" s="10">
        <f>IF(Offerte!$A160="","",Offerte!$C160)</f>
        <v/>
      </c>
      <c r="D4930" s="10" t="inlineStr">
        <is>
          <t>G.2.1</t>
        </is>
      </c>
      <c r="E4930" s="10" t="inlineStr">
        <is>
          <t>G</t>
        </is>
      </c>
      <c r="F4930" s="10" t="inlineStr">
        <is>
          <t>T</t>
        </is>
      </c>
      <c r="G4930" s="10" t="inlineStr">
        <is>
          <t>tabular</t>
        </is>
      </c>
      <c r="H4930" s="10" t="n">
        <v>1</v>
      </c>
      <c r="I4930" s="10" t="inlineStr">
        <is>
          <t>Certificazione ISO 45001</t>
        </is>
      </c>
      <c r="J4930" s="20" t="n"/>
      <c r="K4930" s="20" t="n"/>
      <c r="L4930" s="20" t="n"/>
      <c r="M4930" s="20" t="n"/>
      <c r="N4930" s="21">
        <f>IF($A4930="","",IF(IFERROR(VALUE($M4930),0)=1,1,0))</f>
        <v/>
      </c>
      <c r="O4930" s="21">
        <f>IF($A4930="",0,IF(OR($S4930&lt;&gt;1,COUNTA($J4930:$M4930)=0),0,IF($N4930=1,$H4930,0)))</f>
        <v/>
      </c>
      <c r="P4930" s="10" t="inlineStr">
        <is>
          <t>sì/no</t>
        </is>
      </c>
      <c r="Q4930" s="21">
        <f>IF($A4930="","",$A4930&amp;"|"&amp;$C4930)</f>
        <v/>
      </c>
      <c r="R4930" s="21">
        <f>IF($A4930="","",$A4930&amp;"|"&amp;$C4930&amp;"|"&amp;$D4930)</f>
        <v/>
      </c>
      <c r="S4930" s="21">
        <f>IF($A4930="","",IFERROR(INDEX(Offerte!$D$2:$D$200,MATCH($Q4930,Offerte!$L$2:$L$200,0)),0))</f>
        <v/>
      </c>
      <c r="T4930" s="21">
        <f>IF($A4930="","",IFERROR(INDEX(Offerte!$G$2:$G$200,MATCH($Q4930,Offerte!$L$2:$L$200,0)),"NO"))</f>
        <v/>
      </c>
    </row>
    <row r="4931">
      <c r="A4931" s="10">
        <f>IF(Offerte!$A160="","",Offerte!$A160)</f>
        <v/>
      </c>
      <c r="B4931" s="10">
        <f>IF(Offerte!$A160="","",Offerte!$B160)</f>
        <v/>
      </c>
      <c r="C4931" s="10">
        <f>IF(Offerte!$A160="","",Offerte!$C160)</f>
        <v/>
      </c>
      <c r="D4931" s="10" t="inlineStr">
        <is>
          <t>G.3.1</t>
        </is>
      </c>
      <c r="E4931" s="10" t="inlineStr">
        <is>
          <t>G</t>
        </is>
      </c>
      <c r="F4931" s="10" t="inlineStr">
        <is>
          <t>T</t>
        </is>
      </c>
      <c r="G4931" s="10" t="inlineStr">
        <is>
          <t>tabular</t>
        </is>
      </c>
      <c r="H4931" s="10" t="n">
        <v>1</v>
      </c>
      <c r="I4931" s="10" t="inlineStr">
        <is>
          <t>Certificazioni di responsabilità sociale</t>
        </is>
      </c>
      <c r="J4931" s="20" t="n"/>
      <c r="K4931" s="20" t="n"/>
      <c r="L4931" s="20" t="n"/>
      <c r="M4931" s="20" t="n"/>
      <c r="N4931" s="21">
        <f>IF($A4931="","",IF(IFERROR(VALUE($M4931),0)=1,1,0))</f>
        <v/>
      </c>
      <c r="O4931" s="21">
        <f>IF($A4931="",0,IF(OR($S4931&lt;&gt;1,COUNTA($J4931:$M4931)=0),0,IF($N4931=1,$H4931,0)))</f>
        <v/>
      </c>
      <c r="P4931" s="10" t="inlineStr">
        <is>
          <t>sì/no</t>
        </is>
      </c>
      <c r="Q4931" s="21">
        <f>IF($A4931="","",$A4931&amp;"|"&amp;$C4931)</f>
        <v/>
      </c>
      <c r="R4931" s="21">
        <f>IF($A4931="","",$A4931&amp;"|"&amp;$C4931&amp;"|"&amp;$D4931)</f>
        <v/>
      </c>
      <c r="S4931" s="21">
        <f>IF($A4931="","",IFERROR(INDEX(Offerte!$D$2:$D$200,MATCH($Q4931,Offerte!$L$2:$L$200,0)),0))</f>
        <v/>
      </c>
      <c r="T4931" s="21">
        <f>IF($A4931="","",IFERROR(INDEX(Offerte!$G$2:$G$200,MATCH($Q4931,Offerte!$L$2:$L$200,0)),"NO"))</f>
        <v/>
      </c>
    </row>
    <row r="4932">
      <c r="A4932" s="10">
        <f>IF(Offerte!$A160="","",Offerte!$A160)</f>
        <v/>
      </c>
      <c r="B4932" s="10">
        <f>IF(Offerte!$A160="","",Offerte!$B160)</f>
        <v/>
      </c>
      <c r="C4932" s="10">
        <f>IF(Offerte!$A160="","",Offerte!$C160)</f>
        <v/>
      </c>
      <c r="D4932" s="10" t="inlineStr">
        <is>
          <t>G.4.1</t>
        </is>
      </c>
      <c r="E4932" s="10" t="inlineStr">
        <is>
          <t>G</t>
        </is>
      </c>
      <c r="F4932" s="10" t="inlineStr">
        <is>
          <t>D</t>
        </is>
      </c>
      <c r="G4932" s="10" t="inlineStr">
        <is>
          <t>discretionary</t>
        </is>
      </c>
      <c r="H4932" s="10" t="n">
        <v>2</v>
      </c>
      <c r="I4932" s="10" t="inlineStr">
        <is>
          <t>Qualità del piano di formazione del personale</t>
        </is>
      </c>
      <c r="J4932" s="20" t="n"/>
      <c r="K4932" s="20" t="n"/>
      <c r="L4932" s="20" t="n"/>
      <c r="M4932" s="20" t="n"/>
      <c r="N4932" s="21">
        <f>IF($A4932="","",MAX(0,MIN(1,IFERROR(VALUE($M4932),0))))</f>
        <v/>
      </c>
      <c r="O4932" s="21">
        <f>IF($A4932="",0,IF(OR($S4932&lt;&gt;1,COUNTA($J4932:$M4932)=0),0,IF(SUMPRODUCT(MAX(($C$5:$C$6173=$C4932)*($D$5:$D$6173=$D4932)*($S$5:$S$6173=1)*IFERROR($N$5:$N$6173*1,0)))&gt;0,ROUND($H4932*($N4932/SUMPRODUCT(MAX(($C$5:$C$6173=$C4932)*($D$5:$D$6173=$D4932)*($S$5:$S$6173=1)*IFERROR($N$5:$N$6173*1,0)))),4),0)))</f>
        <v/>
      </c>
      <c r="P4932" s="10" t="inlineStr">
        <is>
          <t>coeff.</t>
        </is>
      </c>
      <c r="Q4932" s="21">
        <f>IF($A4932="","",$A4932&amp;"|"&amp;$C4932)</f>
        <v/>
      </c>
      <c r="R4932" s="21">
        <f>IF($A4932="","",$A4932&amp;"|"&amp;$C4932&amp;"|"&amp;$D4932)</f>
        <v/>
      </c>
      <c r="S4932" s="21">
        <f>IF($A4932="","",IFERROR(INDEX(Offerte!$D$2:$D$200,MATCH($Q4932,Offerte!$L$2:$L$200,0)),0))</f>
        <v/>
      </c>
      <c r="T4932" s="21">
        <f>IF($A4932="","",IFERROR(INDEX(Offerte!$G$2:$G$200,MATCH($Q4932,Offerte!$L$2:$L$200,0)),"NO"))</f>
        <v/>
      </c>
    </row>
    <row r="4933">
      <c r="A4933" s="10">
        <f>IF(Offerte!$A160="","",Offerte!$A160)</f>
        <v/>
      </c>
      <c r="B4933" s="10">
        <f>IF(Offerte!$A160="","",Offerte!$B160)</f>
        <v/>
      </c>
      <c r="C4933" s="10">
        <f>IF(Offerte!$A160="","",Offerte!$C160)</f>
        <v/>
      </c>
      <c r="D4933" s="10" t="inlineStr">
        <is>
          <t>G.5.1</t>
        </is>
      </c>
      <c r="E4933" s="10" t="inlineStr">
        <is>
          <t>G</t>
        </is>
      </c>
      <c r="F4933" s="10" t="inlineStr">
        <is>
          <t>T</t>
        </is>
      </c>
      <c r="G4933" s="10" t="inlineStr">
        <is>
          <t>tabular</t>
        </is>
      </c>
      <c r="H4933" s="10" t="n">
        <v>1</v>
      </c>
      <c r="I4933" s="10" t="inlineStr">
        <is>
          <t>Impegno al mantenimento delle garanzie del contratto di secondo livello del gestore uscente</t>
        </is>
      </c>
      <c r="J4933" s="20" t="n"/>
      <c r="K4933" s="20" t="n"/>
      <c r="L4933" s="20" t="n"/>
      <c r="M4933" s="20" t="n"/>
      <c r="N4933" s="21">
        <f>IF($A4933="","",IF(IFERROR(VALUE($M4933),0)=1,1,0))</f>
        <v/>
      </c>
      <c r="O4933" s="21">
        <f>IF($A4933="",0,IF(OR($S4933&lt;&gt;1,COUNTA($J4933:$M4933)=0),0,IF($N4933=1,$H4933,0)))</f>
        <v/>
      </c>
      <c r="P4933" s="10" t="inlineStr">
        <is>
          <t>sì/no</t>
        </is>
      </c>
      <c r="Q4933" s="21">
        <f>IF($A4933="","",$A4933&amp;"|"&amp;$C4933)</f>
        <v/>
      </c>
      <c r="R4933" s="21">
        <f>IF($A4933="","",$A4933&amp;"|"&amp;$C4933&amp;"|"&amp;$D4933)</f>
        <v/>
      </c>
      <c r="S4933" s="21">
        <f>IF($A4933="","",IFERROR(INDEX(Offerte!$D$2:$D$200,MATCH($Q4933,Offerte!$L$2:$L$200,0)),0))</f>
        <v/>
      </c>
      <c r="T4933" s="21">
        <f>IF($A4933="","",IFERROR(INDEX(Offerte!$G$2:$G$200,MATCH($Q4933,Offerte!$L$2:$L$200,0)),"NO"))</f>
        <v/>
      </c>
    </row>
    <row r="4934">
      <c r="A4934" s="10">
        <f>IF(Offerte!$A161="","",Offerte!$A161)</f>
        <v/>
      </c>
      <c r="B4934" s="10">
        <f>IF(Offerte!$A161="","",Offerte!$B161)</f>
        <v/>
      </c>
      <c r="C4934" s="10">
        <f>IF(Offerte!$A161="","",Offerte!$C161)</f>
        <v/>
      </c>
      <c r="D4934" s="10" t="inlineStr">
        <is>
          <t>A.1.1</t>
        </is>
      </c>
      <c r="E4934" s="10" t="inlineStr">
        <is>
          <t>A</t>
        </is>
      </c>
      <c r="F4934" s="10" t="inlineStr">
        <is>
          <t>Q</t>
        </is>
      </c>
      <c r="G4934" s="10" t="inlineStr">
        <is>
          <t>higher</t>
        </is>
      </c>
      <c r="H4934" s="10" t="n">
        <v>3</v>
      </c>
      <c r="I4934" s="10" t="inlineStr">
        <is>
          <t>Tasso aggiuntivo di corse controllate</t>
        </is>
      </c>
      <c r="J4934" s="20" t="n"/>
      <c r="K4934" s="20" t="n"/>
      <c r="L4934" s="20" t="n"/>
      <c r="M4934" s="20" t="n"/>
      <c r="N4934" s="21">
        <f>IF($A4934="","",IFERROR(VALUE($K4934)/VALUE($L4934)*100,IFERROR(VALUE($J4934),0)))</f>
        <v/>
      </c>
      <c r="O4934" s="21">
        <f>IF($A4934="",0,IF(OR($S4934&lt;&gt;1,COUNTA($J4934:$M4934)=0),0,IF(SUMPRODUCT(MAX(($C$5:$C$6173=$C4934)*($D$5:$D$6173=$D4934)*($S$5:$S$6173=1)*IFERROR($N$5:$N$6173*1,0)))&gt;0,ROUND($H4934*($N4934/SUMPRODUCT(MAX(($C$5:$C$6173=$C4934)*($D$5:$D$6173=$D4934)*($S$5:$S$6173=1)*IFERROR($N$5:$N$6173*1,0)))),4),0)))</f>
        <v/>
      </c>
      <c r="P4934" s="10" t="inlineStr">
        <is>
          <t>Corse controllate annue / Corse programmate annue</t>
        </is>
      </c>
      <c r="Q4934" s="21">
        <f>IF($A4934="","",$A4934&amp;"|"&amp;$C4934)</f>
        <v/>
      </c>
      <c r="R4934" s="21">
        <f>IF($A4934="","",$A4934&amp;"|"&amp;$C4934&amp;"|"&amp;$D4934)</f>
        <v/>
      </c>
      <c r="S4934" s="21">
        <f>IF($A4934="","",IFERROR(INDEX(Offerte!$D$2:$D$200,MATCH($Q4934,Offerte!$L$2:$L$200,0)),0))</f>
        <v/>
      </c>
      <c r="T4934" s="21">
        <f>IF($A4934="","",IFERROR(INDEX(Offerte!$G$2:$G$200,MATCH($Q4934,Offerte!$L$2:$L$200,0)),"NO"))</f>
        <v/>
      </c>
    </row>
    <row r="4935">
      <c r="A4935" s="10">
        <f>IF(Offerte!$A161="","",Offerte!$A161)</f>
        <v/>
      </c>
      <c r="B4935" s="10">
        <f>IF(Offerte!$A161="","",Offerte!$B161)</f>
        <v/>
      </c>
      <c r="C4935" s="10">
        <f>IF(Offerte!$A161="","",Offerte!$C161)</f>
        <v/>
      </c>
      <c r="D4935" s="10" t="inlineStr">
        <is>
          <t>A.1.2</t>
        </is>
      </c>
      <c r="E4935" s="10" t="inlineStr">
        <is>
          <t>A</t>
        </is>
      </c>
      <c r="F4935" s="10" t="inlineStr">
        <is>
          <t>Q</t>
        </is>
      </c>
      <c r="G4935" s="10" t="inlineStr">
        <is>
          <t>higher</t>
        </is>
      </c>
      <c r="H4935" s="10" t="n">
        <v>4</v>
      </c>
      <c r="I4935" s="10" t="inlineStr">
        <is>
          <t>Numero aggiuntivo di passeggeri controllati</t>
        </is>
      </c>
      <c r="J4935" s="20" t="n"/>
      <c r="K4935" s="20" t="n"/>
      <c r="L4935" s="20" t="n"/>
      <c r="M4935" s="20" t="n"/>
      <c r="N4935" s="21">
        <f>IF($A4935="","",IFERROR(VALUE($J4935),0))</f>
        <v/>
      </c>
      <c r="O4935" s="21">
        <f>IF($A4935="",0,IF(OR($S4935&lt;&gt;1,COUNTA($J4935:$M4935)=0),0,IF(SUMPRODUCT(MAX(($C$5:$C$6173=$C4935)*($D$5:$D$6173=$D4935)*($S$5:$S$6173=1)*IFERROR($N$5:$N$6173*1,0)))&gt;0,ROUND($H4935*($N4935/SUMPRODUCT(MAX(($C$5:$C$6173=$C4935)*($D$5:$D$6173=$D4935)*($S$5:$S$6173=1)*IFERROR($N$5:$N$6173*1,0)))),4),0)))</f>
        <v/>
      </c>
      <c r="P4935" s="10" t="inlineStr">
        <is>
          <t>passeggeri/anno</t>
        </is>
      </c>
      <c r="Q4935" s="21">
        <f>IF($A4935="","",$A4935&amp;"|"&amp;$C4935)</f>
        <v/>
      </c>
      <c r="R4935" s="21">
        <f>IF($A4935="","",$A4935&amp;"|"&amp;$C4935&amp;"|"&amp;$D4935)</f>
        <v/>
      </c>
      <c r="S4935" s="21">
        <f>IF($A4935="","",IFERROR(INDEX(Offerte!$D$2:$D$200,MATCH($Q4935,Offerte!$L$2:$L$200,0)),0))</f>
        <v/>
      </c>
      <c r="T4935" s="21">
        <f>IF($A4935="","",IFERROR(INDEX(Offerte!$G$2:$G$200,MATCH($Q4935,Offerte!$L$2:$L$200,0)),"NO"))</f>
        <v/>
      </c>
    </row>
    <row r="4936">
      <c r="A4936" s="10">
        <f>IF(Offerte!$A161="","",Offerte!$A161)</f>
        <v/>
      </c>
      <c r="B4936" s="10">
        <f>IF(Offerte!$A161="","",Offerte!$B161)</f>
        <v/>
      </c>
      <c r="C4936" s="10">
        <f>IF(Offerte!$A161="","",Offerte!$C161)</f>
        <v/>
      </c>
      <c r="D4936" s="10" t="inlineStr">
        <is>
          <t>B.1.1</t>
        </is>
      </c>
      <c r="E4936" s="10" t="inlineStr">
        <is>
          <t>B</t>
        </is>
      </c>
      <c r="F4936" s="10" t="inlineStr">
        <is>
          <t>Q</t>
        </is>
      </c>
      <c r="G4936" s="10" t="inlineStr">
        <is>
          <t>higher</t>
        </is>
      </c>
      <c r="H4936" s="10" t="n">
        <v>3</v>
      </c>
      <c r="I4936" s="10" t="inlineStr">
        <is>
          <t>Incremento dei posti offerti nelle fasce di punta</t>
        </is>
      </c>
      <c r="J4936" s="20" t="n"/>
      <c r="K4936" s="20" t="n"/>
      <c r="L4936" s="20" t="n"/>
      <c r="M4936" s="20" t="n"/>
      <c r="N4936" s="21">
        <f>IF($A4936="","",IFERROR(VALUE($J4936),0))</f>
        <v/>
      </c>
      <c r="O4936" s="21">
        <f>IF($A4936="",0,IF(OR($S4936&lt;&gt;1,COUNTA($J4936:$M4936)=0),0,IF(SUMPRODUCT(MAX(($C$5:$C$6173=$C4936)*($D$5:$D$6173=$D4936)*($S$5:$S$6173=1)*IFERROR($N$5:$N$6173*1,0)))&gt;0,ROUND($H4936*($N4936/SUMPRODUCT(MAX(($C$5:$C$6173=$C4936)*($D$5:$D$6173=$D4936)*($S$5:$S$6173=1)*IFERROR($N$5:$N$6173*1,0)))),4),0)))</f>
        <v/>
      </c>
      <c r="P4936" s="10" t="inlineStr">
        <is>
          <t>posti*km</t>
        </is>
      </c>
      <c r="Q4936" s="21">
        <f>IF($A4936="","",$A4936&amp;"|"&amp;$C4936)</f>
        <v/>
      </c>
      <c r="R4936" s="21">
        <f>IF($A4936="","",$A4936&amp;"|"&amp;$C4936&amp;"|"&amp;$D4936)</f>
        <v/>
      </c>
      <c r="S4936" s="21">
        <f>IF($A4936="","",IFERROR(INDEX(Offerte!$D$2:$D$200,MATCH($Q4936,Offerte!$L$2:$L$200,0)),0))</f>
        <v/>
      </c>
      <c r="T4936" s="21">
        <f>IF($A4936="","",IFERROR(INDEX(Offerte!$G$2:$G$200,MATCH($Q4936,Offerte!$L$2:$L$200,0)),"NO"))</f>
        <v/>
      </c>
    </row>
    <row r="4937">
      <c r="A4937" s="10">
        <f>IF(Offerte!$A161="","",Offerte!$A161)</f>
        <v/>
      </c>
      <c r="B4937" s="10">
        <f>IF(Offerte!$A161="","",Offerte!$B161)</f>
        <v/>
      </c>
      <c r="C4937" s="10">
        <f>IF(Offerte!$A161="","",Offerte!$C161)</f>
        <v/>
      </c>
      <c r="D4937" s="10" t="inlineStr">
        <is>
          <t>B.2.1</t>
        </is>
      </c>
      <c r="E4937" s="10" t="inlineStr">
        <is>
          <t>B</t>
        </is>
      </c>
      <c r="F4937" s="10" t="inlineStr">
        <is>
          <t>Q</t>
        </is>
      </c>
      <c r="G4937" s="10" t="inlineStr">
        <is>
          <t>higher</t>
        </is>
      </c>
      <c r="H4937" s="10" t="n">
        <v>4</v>
      </c>
      <c r="I4937" s="10" t="inlineStr">
        <is>
          <t>Corse aggiuntive nell'arco giornaliero base</t>
        </is>
      </c>
      <c r="J4937" s="20" t="n"/>
      <c r="K4937" s="20" t="n"/>
      <c r="L4937" s="20" t="n"/>
      <c r="M4937" s="20" t="n"/>
      <c r="N4937" s="21">
        <f>IF($A4937="","",IFERROR(VALUE($J4937),0))</f>
        <v/>
      </c>
      <c r="O4937" s="21">
        <f>IF($A4937="",0,IF(OR($S4937&lt;&gt;1,COUNTA($J4937:$M4937)=0),0,IF(SUMPRODUCT(MAX(($C$5:$C$6173=$C4937)*($D$5:$D$6173=$D4937)*($S$5:$S$6173=1)*IFERROR($N$5:$N$6173*1,0)))&gt;0,ROUND($H4937*($N4937/SUMPRODUCT(MAX(($C$5:$C$6173=$C4937)*($D$5:$D$6173=$D4937)*($S$5:$S$6173=1)*IFERROR($N$5:$N$6173*1,0)))),4),0)))</f>
        <v/>
      </c>
      <c r="P4937" s="10" t="inlineStr">
        <is>
          <t>corse</t>
        </is>
      </c>
      <c r="Q4937" s="21">
        <f>IF($A4937="","",$A4937&amp;"|"&amp;$C4937)</f>
        <v/>
      </c>
      <c r="R4937" s="21">
        <f>IF($A4937="","",$A4937&amp;"|"&amp;$C4937&amp;"|"&amp;$D4937)</f>
        <v/>
      </c>
      <c r="S4937" s="21">
        <f>IF($A4937="","",IFERROR(INDEX(Offerte!$D$2:$D$200,MATCH($Q4937,Offerte!$L$2:$L$200,0)),0))</f>
        <v/>
      </c>
      <c r="T4937" s="21">
        <f>IF($A4937="","",IFERROR(INDEX(Offerte!$G$2:$G$200,MATCH($Q4937,Offerte!$L$2:$L$200,0)),"NO"))</f>
        <v/>
      </c>
    </row>
    <row r="4938">
      <c r="A4938" s="10">
        <f>IF(Offerte!$A161="","",Offerte!$A161)</f>
        <v/>
      </c>
      <c r="B4938" s="10">
        <f>IF(Offerte!$A161="","",Offerte!$B161)</f>
        <v/>
      </c>
      <c r="C4938" s="10">
        <f>IF(Offerte!$A161="","",Offerte!$C161)</f>
        <v/>
      </c>
      <c r="D4938" s="10" t="inlineStr">
        <is>
          <t>B.3.1</t>
        </is>
      </c>
      <c r="E4938" s="10" t="inlineStr">
        <is>
          <t>B</t>
        </is>
      </c>
      <c r="F4938" s="10" t="inlineStr">
        <is>
          <t>Q</t>
        </is>
      </c>
      <c r="G4938" s="10" t="inlineStr">
        <is>
          <t>higher</t>
        </is>
      </c>
      <c r="H4938" s="10" t="n">
        <v>2</v>
      </c>
      <c r="I4938" s="10" t="inlineStr">
        <is>
          <t>Numero di corse aggiuntive per allungamento dell'arco di servizio giornaliero nelle fasce serali</t>
        </is>
      </c>
      <c r="J4938" s="20" t="n"/>
      <c r="K4938" s="20" t="n"/>
      <c r="L4938" s="20" t="n"/>
      <c r="M4938" s="20" t="n"/>
      <c r="N4938" s="21">
        <f>IF($A4938="","",IFERROR(VALUE($J4938),0))</f>
        <v/>
      </c>
      <c r="O4938" s="21">
        <f>IF($A4938="",0,IF(OR($S4938&lt;&gt;1,COUNTA($J4938:$M4938)=0),0,IF(SUMPRODUCT(MAX(($C$5:$C$6173=$C4938)*($D$5:$D$6173=$D4938)*($S$5:$S$6173=1)*IFERROR($N$5:$N$6173*1,0)))&gt;0,ROUND($H4938*($N4938/SUMPRODUCT(MAX(($C$5:$C$6173=$C4938)*($D$5:$D$6173=$D4938)*($S$5:$S$6173=1)*IFERROR($N$5:$N$6173*1,0)))),4),0)))</f>
        <v/>
      </c>
      <c r="P4938" s="10" t="inlineStr">
        <is>
          <t>corse</t>
        </is>
      </c>
      <c r="Q4938" s="21">
        <f>IF($A4938="","",$A4938&amp;"|"&amp;$C4938)</f>
        <v/>
      </c>
      <c r="R4938" s="21">
        <f>IF($A4938="","",$A4938&amp;"|"&amp;$C4938&amp;"|"&amp;$D4938)</f>
        <v/>
      </c>
      <c r="S4938" s="21">
        <f>IF($A4938="","",IFERROR(INDEX(Offerte!$D$2:$D$200,MATCH($Q4938,Offerte!$L$2:$L$200,0)),0))</f>
        <v/>
      </c>
      <c r="T4938" s="21">
        <f>IF($A4938="","",IFERROR(INDEX(Offerte!$G$2:$G$200,MATCH($Q4938,Offerte!$L$2:$L$200,0)),"NO"))</f>
        <v/>
      </c>
    </row>
    <row r="4939">
      <c r="A4939" s="10">
        <f>IF(Offerte!$A161="","",Offerte!$A161)</f>
        <v/>
      </c>
      <c r="B4939" s="10">
        <f>IF(Offerte!$A161="","",Offerte!$B161)</f>
        <v/>
      </c>
      <c r="C4939" s="10">
        <f>IF(Offerte!$A161="","",Offerte!$C161)</f>
        <v/>
      </c>
      <c r="D4939" s="10" t="inlineStr">
        <is>
          <t>B.4.1</t>
        </is>
      </c>
      <c r="E4939" s="10" t="inlineStr">
        <is>
          <t>B</t>
        </is>
      </c>
      <c r="F4939" s="10" t="inlineStr">
        <is>
          <t>Q</t>
        </is>
      </c>
      <c r="G4939" s="10" t="inlineStr">
        <is>
          <t>higher</t>
        </is>
      </c>
      <c r="H4939" s="10" t="n">
        <v>3</v>
      </c>
      <c r="I4939" s="10" t="inlineStr">
        <is>
          <t>Percorrenze aggiuntive offerte nel Programma d'esercizio delle prime due fasi attuative</t>
        </is>
      </c>
      <c r="J4939" s="20" t="n"/>
      <c r="K4939" s="20" t="n"/>
      <c r="L4939" s="20" t="n"/>
      <c r="M4939" s="20" t="n"/>
      <c r="N4939" s="21">
        <f>IF($A4939="","",IFERROR(VALUE($J4939),0))</f>
        <v/>
      </c>
      <c r="O4939" s="21">
        <f>IF($A4939="",0,IF(OR($S4939&lt;&gt;1,COUNTA($J4939:$M4939)=0),0,IF(SUMPRODUCT(MAX(($C$5:$C$6173=$C4939)*($D$5:$D$6173=$D4939)*($S$5:$S$6173=1)*IFERROR($N$5:$N$6173*1,0)))&gt;0,ROUND($H4939*($N4939/SUMPRODUCT(MAX(($C$5:$C$6173=$C4939)*($D$5:$D$6173=$D4939)*($S$5:$S$6173=1)*IFERROR($N$5:$N$6173*1,0)))),4),0)))</f>
        <v/>
      </c>
      <c r="P4939" s="10" t="inlineStr">
        <is>
          <t>vett*km</t>
        </is>
      </c>
      <c r="Q4939" s="21">
        <f>IF($A4939="","",$A4939&amp;"|"&amp;$C4939)</f>
        <v/>
      </c>
      <c r="R4939" s="21">
        <f>IF($A4939="","",$A4939&amp;"|"&amp;$C4939&amp;"|"&amp;$D4939)</f>
        <v/>
      </c>
      <c r="S4939" s="21">
        <f>IF($A4939="","",IFERROR(INDEX(Offerte!$D$2:$D$200,MATCH($Q4939,Offerte!$L$2:$L$200,0)),0))</f>
        <v/>
      </c>
      <c r="T4939" s="21">
        <f>IF($A4939="","",IFERROR(INDEX(Offerte!$G$2:$G$200,MATCH($Q4939,Offerte!$L$2:$L$200,0)),"NO"))</f>
        <v/>
      </c>
    </row>
    <row r="4940">
      <c r="A4940" s="10">
        <f>IF(Offerte!$A161="","",Offerte!$A161)</f>
        <v/>
      </c>
      <c r="B4940" s="10">
        <f>IF(Offerte!$A161="","",Offerte!$B161)</f>
        <v/>
      </c>
      <c r="C4940" s="10">
        <f>IF(Offerte!$A161="","",Offerte!$C161)</f>
        <v/>
      </c>
      <c r="D4940" s="10" t="inlineStr">
        <is>
          <t>B.5.1</t>
        </is>
      </c>
      <c r="E4940" s="10" t="inlineStr">
        <is>
          <t>B</t>
        </is>
      </c>
      <c r="F4940" s="10" t="inlineStr">
        <is>
          <t>D</t>
        </is>
      </c>
      <c r="G4940" s="10" t="inlineStr">
        <is>
          <t>discretionary</t>
        </is>
      </c>
      <c r="H4940" s="10" t="n">
        <v>2</v>
      </c>
      <c r="I4940" s="10" t="inlineStr">
        <is>
          <t>Efficacia del progetto di servizi complementari DRT</t>
        </is>
      </c>
      <c r="J4940" s="20" t="n"/>
      <c r="K4940" s="20" t="n"/>
      <c r="L4940" s="20" t="n"/>
      <c r="M4940" s="20" t="n"/>
      <c r="N4940" s="21">
        <f>IF($A4940="","",MAX(0,MIN(1,IFERROR(VALUE($M4940),0))))</f>
        <v/>
      </c>
      <c r="O4940" s="21">
        <f>IF($A4940="",0,IF(OR($S4940&lt;&gt;1,COUNTA($J4940:$M4940)=0),0,IF(SUMPRODUCT(MAX(($C$5:$C$6173=$C4940)*($D$5:$D$6173=$D4940)*($S$5:$S$6173=1)*IFERROR($N$5:$N$6173*1,0)))&gt;0,ROUND($H4940*($N4940/SUMPRODUCT(MAX(($C$5:$C$6173=$C4940)*($D$5:$D$6173=$D4940)*($S$5:$S$6173=1)*IFERROR($N$5:$N$6173*1,0)))),4),0)))</f>
        <v/>
      </c>
      <c r="P4940" s="10" t="inlineStr">
        <is>
          <t>coeff.</t>
        </is>
      </c>
      <c r="Q4940" s="21">
        <f>IF($A4940="","",$A4940&amp;"|"&amp;$C4940)</f>
        <v/>
      </c>
      <c r="R4940" s="21">
        <f>IF($A4940="","",$A4940&amp;"|"&amp;$C4940&amp;"|"&amp;$D4940)</f>
        <v/>
      </c>
      <c r="S4940" s="21">
        <f>IF($A4940="","",IFERROR(INDEX(Offerte!$D$2:$D$200,MATCH($Q4940,Offerte!$L$2:$L$200,0)),0))</f>
        <v/>
      </c>
      <c r="T4940" s="21">
        <f>IF($A4940="","",IFERROR(INDEX(Offerte!$G$2:$G$200,MATCH($Q4940,Offerte!$L$2:$L$200,0)),"NO"))</f>
        <v/>
      </c>
    </row>
    <row r="4941">
      <c r="A4941" s="10">
        <f>IF(Offerte!$A161="","",Offerte!$A161)</f>
        <v/>
      </c>
      <c r="B4941" s="10">
        <f>IF(Offerte!$A161="","",Offerte!$B161)</f>
        <v/>
      </c>
      <c r="C4941" s="10">
        <f>IF(Offerte!$A161="","",Offerte!$C161)</f>
        <v/>
      </c>
      <c r="D4941" s="10" t="inlineStr">
        <is>
          <t>C.1.1</t>
        </is>
      </c>
      <c r="E4941" s="10" t="inlineStr">
        <is>
          <t>C</t>
        </is>
      </c>
      <c r="F4941" s="10" t="inlineStr">
        <is>
          <t>Q</t>
        </is>
      </c>
      <c r="G4941" s="10" t="inlineStr">
        <is>
          <t>higher</t>
        </is>
      </c>
      <c r="H4941" s="10" t="n">
        <v>2</v>
      </c>
      <c r="I4941" s="10" t="inlineStr">
        <is>
          <t>Tasso di copertura del servizio con telecamere BSD</t>
        </is>
      </c>
      <c r="J4941" s="20" t="n"/>
      <c r="K4941" s="20" t="n"/>
      <c r="L4941" s="20" t="n"/>
      <c r="M4941" s="20" t="n"/>
      <c r="N4941" s="21">
        <f>IF($A4941="","",IFERROR(VALUE($K4941)/VALUE($L4941),IFERROR(VALUE($J4941),0)))</f>
        <v/>
      </c>
      <c r="O4941" s="21">
        <f>IF($A4941="",0,IF(OR($S4941&lt;&gt;1,COUNTA($J4941:$M4941)=0),0,IF(SUMPRODUCT(MAX(($C$5:$C$6173=$C4941)*($D$5:$D$6173=$D4941)*($S$5:$S$6173=1)*IFERROR($N$5:$N$6173*1,0)))&gt;0,ROUND($H4941*($N4941/SUMPRODUCT(MAX(($C$5:$C$6173=$C4941)*($D$5:$D$6173=$D4941)*($S$5:$S$6173=1)*IFERROR($N$5:$N$6173*1,0)))),4),0)))</f>
        <v/>
      </c>
      <c r="P4941" s="10" t="inlineStr">
        <is>
          <t>Autobus attrezzati con telecamere BSD / Autobus totali in offerta, incluse scorte</t>
        </is>
      </c>
      <c r="Q4941" s="21">
        <f>IF($A4941="","",$A4941&amp;"|"&amp;$C4941)</f>
        <v/>
      </c>
      <c r="R4941" s="21">
        <f>IF($A4941="","",$A4941&amp;"|"&amp;$C4941&amp;"|"&amp;$D4941)</f>
        <v/>
      </c>
      <c r="S4941" s="21">
        <f>IF($A4941="","",IFERROR(INDEX(Offerte!$D$2:$D$200,MATCH($Q4941,Offerte!$L$2:$L$200,0)),0))</f>
        <v/>
      </c>
      <c r="T4941" s="21">
        <f>IF($A4941="","",IFERROR(INDEX(Offerte!$G$2:$G$200,MATCH($Q4941,Offerte!$L$2:$L$200,0)),"NO"))</f>
        <v/>
      </c>
    </row>
    <row r="4942">
      <c r="A4942" s="10">
        <f>IF(Offerte!$A161="","",Offerte!$A161)</f>
        <v/>
      </c>
      <c r="B4942" s="10">
        <f>IF(Offerte!$A161="","",Offerte!$B161)</f>
        <v/>
      </c>
      <c r="C4942" s="10">
        <f>IF(Offerte!$A161="","",Offerte!$C161)</f>
        <v/>
      </c>
      <c r="D4942" s="10" t="inlineStr">
        <is>
          <t>C.1.2</t>
        </is>
      </c>
      <c r="E4942" s="10" t="inlineStr">
        <is>
          <t>C</t>
        </is>
      </c>
      <c r="F4942" s="10" t="inlineStr">
        <is>
          <t>Q</t>
        </is>
      </c>
      <c r="G4942" s="10" t="inlineStr">
        <is>
          <t>higher</t>
        </is>
      </c>
      <c r="H4942" s="10" t="n">
        <v>2</v>
      </c>
      <c r="I4942" s="10" t="inlineStr">
        <is>
          <t>Tasso di copertura del servizio con telecamere ADAS</t>
        </is>
      </c>
      <c r="J4942" s="20" t="n"/>
      <c r="K4942" s="20" t="n"/>
      <c r="L4942" s="20" t="n"/>
      <c r="M4942" s="20" t="n"/>
      <c r="N4942" s="21">
        <f>IF($A4942="","",IFERROR(VALUE($K4942)/VALUE($L4942),IFERROR(VALUE($J4942),0)))</f>
        <v/>
      </c>
      <c r="O4942" s="21">
        <f>IF($A4942="",0,IF(OR($S4942&lt;&gt;1,COUNTA($J4942:$M4942)=0),0,IF(SUMPRODUCT(MAX(($C$5:$C$6173=$C4942)*($D$5:$D$6173=$D4942)*($S$5:$S$6173=1)*IFERROR($N$5:$N$6173*1,0)))&gt;0,ROUND($H4942*($N4942/SUMPRODUCT(MAX(($C$5:$C$6173=$C4942)*($D$5:$D$6173=$D4942)*($S$5:$S$6173=1)*IFERROR($N$5:$N$6173*1,0)))),4),0)))</f>
        <v/>
      </c>
      <c r="P4942" s="10" t="inlineStr">
        <is>
          <t>Autobus attrezzati con telecamere ADAS / Autobus totali in offerta, incluse scorte</t>
        </is>
      </c>
      <c r="Q4942" s="21">
        <f>IF($A4942="","",$A4942&amp;"|"&amp;$C4942)</f>
        <v/>
      </c>
      <c r="R4942" s="21">
        <f>IF($A4942="","",$A4942&amp;"|"&amp;$C4942&amp;"|"&amp;$D4942)</f>
        <v/>
      </c>
      <c r="S4942" s="21">
        <f>IF($A4942="","",IFERROR(INDEX(Offerte!$D$2:$D$200,MATCH($Q4942,Offerte!$L$2:$L$200,0)),0))</f>
        <v/>
      </c>
      <c r="T4942" s="21">
        <f>IF($A4942="","",IFERROR(INDEX(Offerte!$G$2:$G$200,MATCH($Q4942,Offerte!$L$2:$L$200,0)),"NO"))</f>
        <v/>
      </c>
    </row>
    <row r="4943">
      <c r="A4943" s="10">
        <f>IF(Offerte!$A161="","",Offerte!$A161)</f>
        <v/>
      </c>
      <c r="B4943" s="10">
        <f>IF(Offerte!$A161="","",Offerte!$B161)</f>
        <v/>
      </c>
      <c r="C4943" s="10">
        <f>IF(Offerte!$A161="","",Offerte!$C161)</f>
        <v/>
      </c>
      <c r="D4943" s="10" t="inlineStr">
        <is>
          <t>C.2.1</t>
        </is>
      </c>
      <c r="E4943" s="10" t="inlineStr">
        <is>
          <t>C</t>
        </is>
      </c>
      <c r="F4943" s="10" t="inlineStr">
        <is>
          <t>Q</t>
        </is>
      </c>
      <c r="G4943" s="10" t="inlineStr">
        <is>
          <t>higher</t>
        </is>
      </c>
      <c r="H4943" s="10" t="n">
        <v>3</v>
      </c>
      <c r="I4943" s="10" t="inlineStr">
        <is>
          <t>Tasso di copertura del servizio con telecamere di bordo di videosorveglianza</t>
        </is>
      </c>
      <c r="J4943" s="20" t="n"/>
      <c r="K4943" s="20" t="n"/>
      <c r="L4943" s="20" t="n"/>
      <c r="M4943" s="20" t="n"/>
      <c r="N4943" s="21">
        <f>IF($A4943="","",IFERROR(VALUE($K4943)/VALUE($L4943),IFERROR(VALUE($J4943),0)))</f>
        <v/>
      </c>
      <c r="O4943" s="21">
        <f>IF($A4943="",0,IF(OR($S4943&lt;&gt;1,COUNTA($J4943:$M4943)=0),0,IF(SUMPRODUCT(MAX(($C$5:$C$6173=$C4943)*($D$5:$D$6173=$D4943)*($S$5:$S$6173=1)*IFERROR($N$5:$N$6173*1,0)))&gt;0,ROUND($H4943*($N4943/SUMPRODUCT(MAX(($C$5:$C$6173=$C4943)*($D$5:$D$6173=$D4943)*($S$5:$S$6173=1)*IFERROR($N$5:$N$6173*1,0)))),4),0)))</f>
        <v/>
      </c>
      <c r="P4943" s="10" t="inlineStr">
        <is>
          <t>Autobus attrezzati con videosorveglianza / Autobus totali in offerta, incluse scorte</t>
        </is>
      </c>
      <c r="Q4943" s="21">
        <f>IF($A4943="","",$A4943&amp;"|"&amp;$C4943)</f>
        <v/>
      </c>
      <c r="R4943" s="21">
        <f>IF($A4943="","",$A4943&amp;"|"&amp;$C4943&amp;"|"&amp;$D4943)</f>
        <v/>
      </c>
      <c r="S4943" s="21">
        <f>IF($A4943="","",IFERROR(INDEX(Offerte!$D$2:$D$200,MATCH($Q4943,Offerte!$L$2:$L$200,0)),0))</f>
        <v/>
      </c>
      <c r="T4943" s="21">
        <f>IF($A4943="","",IFERROR(INDEX(Offerte!$G$2:$G$200,MATCH($Q4943,Offerte!$L$2:$L$200,0)),"NO"))</f>
        <v/>
      </c>
    </row>
    <row r="4944">
      <c r="A4944" s="10">
        <f>IF(Offerte!$A161="","",Offerte!$A161)</f>
        <v/>
      </c>
      <c r="B4944" s="10">
        <f>IF(Offerte!$A161="","",Offerte!$B161)</f>
        <v/>
      </c>
      <c r="C4944" s="10">
        <f>IF(Offerte!$A161="","",Offerte!$C161)</f>
        <v/>
      </c>
      <c r="D4944" s="10" t="inlineStr">
        <is>
          <t>C.2.2</t>
        </is>
      </c>
      <c r="E4944" s="10" t="inlineStr">
        <is>
          <t>C</t>
        </is>
      </c>
      <c r="F4944" s="10" t="inlineStr">
        <is>
          <t>T</t>
        </is>
      </c>
      <c r="G4944" s="10" t="inlineStr">
        <is>
          <t>tabular</t>
        </is>
      </c>
      <c r="H4944" s="10" t="n">
        <v>1</v>
      </c>
      <c r="I4944" s="10" t="inlineStr">
        <is>
          <t>Software video/audio analisi per situazioni di pericolo</t>
        </is>
      </c>
      <c r="J4944" s="20" t="n"/>
      <c r="K4944" s="20" t="n"/>
      <c r="L4944" s="20" t="n"/>
      <c r="M4944" s="20" t="n"/>
      <c r="N4944" s="21">
        <f>IF($A4944="","",IF(IFERROR(VALUE($M4944),0)=1,1,0))</f>
        <v/>
      </c>
      <c r="O4944" s="21">
        <f>IF($A4944="",0,IF(OR($S4944&lt;&gt;1,COUNTA($J4944:$M4944)=0),0,IF($N4944=1,$H4944,0)))</f>
        <v/>
      </c>
      <c r="P4944" s="10" t="inlineStr">
        <is>
          <t>sì/no</t>
        </is>
      </c>
      <c r="Q4944" s="21">
        <f>IF($A4944="","",$A4944&amp;"|"&amp;$C4944)</f>
        <v/>
      </c>
      <c r="R4944" s="21">
        <f>IF($A4944="","",$A4944&amp;"|"&amp;$C4944&amp;"|"&amp;$D4944)</f>
        <v/>
      </c>
      <c r="S4944" s="21">
        <f>IF($A4944="","",IFERROR(INDEX(Offerte!$D$2:$D$200,MATCH($Q4944,Offerte!$L$2:$L$200,0)),0))</f>
        <v/>
      </c>
      <c r="T4944" s="21">
        <f>IF($A4944="","",IFERROR(INDEX(Offerte!$G$2:$G$200,MATCH($Q4944,Offerte!$L$2:$L$200,0)),"NO"))</f>
        <v/>
      </c>
    </row>
    <row r="4945">
      <c r="A4945" s="10">
        <f>IF(Offerte!$A161="","",Offerte!$A161)</f>
        <v/>
      </c>
      <c r="B4945" s="10">
        <f>IF(Offerte!$A161="","",Offerte!$B161)</f>
        <v/>
      </c>
      <c r="C4945" s="10">
        <f>IF(Offerte!$A161="","",Offerte!$C161)</f>
        <v/>
      </c>
      <c r="D4945" s="10" t="inlineStr">
        <is>
          <t>C.2.3</t>
        </is>
      </c>
      <c r="E4945" s="10" t="inlineStr">
        <is>
          <t>C</t>
        </is>
      </c>
      <c r="F4945" s="10" t="inlineStr">
        <is>
          <t>T</t>
        </is>
      </c>
      <c r="G4945" s="10" t="inlineStr">
        <is>
          <t>tabular</t>
        </is>
      </c>
      <c r="H4945" s="10" t="n">
        <v>1</v>
      </c>
      <c r="I4945" s="10" t="inlineStr">
        <is>
          <t>Collegamento con centrale qualificata di pronto intervento</t>
        </is>
      </c>
      <c r="J4945" s="20" t="n"/>
      <c r="K4945" s="20" t="n"/>
      <c r="L4945" s="20" t="n"/>
      <c r="M4945" s="20" t="n"/>
      <c r="N4945" s="21">
        <f>IF($A4945="","",IF(IFERROR(VALUE($M4945),0)=1,1,0))</f>
        <v/>
      </c>
      <c r="O4945" s="21">
        <f>IF($A4945="",0,IF(OR($S4945&lt;&gt;1,COUNTA($J4945:$M4945)=0),0,IF($N4945=1,$H4945,0)))</f>
        <v/>
      </c>
      <c r="P4945" s="10" t="inlineStr">
        <is>
          <t>sì/no</t>
        </is>
      </c>
      <c r="Q4945" s="21">
        <f>IF($A4945="","",$A4945&amp;"|"&amp;$C4945)</f>
        <v/>
      </c>
      <c r="R4945" s="21">
        <f>IF($A4945="","",$A4945&amp;"|"&amp;$C4945&amp;"|"&amp;$D4945)</f>
        <v/>
      </c>
      <c r="S4945" s="21">
        <f>IF($A4945="","",IFERROR(INDEX(Offerte!$D$2:$D$200,MATCH($Q4945,Offerte!$L$2:$L$200,0)),0))</f>
        <v/>
      </c>
      <c r="T4945" s="21">
        <f>IF($A4945="","",IFERROR(INDEX(Offerte!$G$2:$G$200,MATCH($Q4945,Offerte!$L$2:$L$200,0)),"NO"))</f>
        <v/>
      </c>
    </row>
    <row r="4946">
      <c r="A4946" s="10">
        <f>IF(Offerte!$A161="","",Offerte!$A161)</f>
        <v/>
      </c>
      <c r="B4946" s="10">
        <f>IF(Offerte!$A161="","",Offerte!$B161)</f>
        <v/>
      </c>
      <c r="C4946" s="10">
        <f>IF(Offerte!$A161="","",Offerte!$C161)</f>
        <v/>
      </c>
      <c r="D4946" s="10" t="inlineStr">
        <is>
          <t>C.2.4</t>
        </is>
      </c>
      <c r="E4946" s="10" t="inlineStr">
        <is>
          <t>C</t>
        </is>
      </c>
      <c r="F4946" s="10" t="inlineStr">
        <is>
          <t>Q</t>
        </is>
      </c>
      <c r="G4946" s="10" t="inlineStr">
        <is>
          <t>higher</t>
        </is>
      </c>
      <c r="H4946" s="10" t="n">
        <v>1</v>
      </c>
      <c r="I4946" s="10" t="inlineStr">
        <is>
          <t>Tasso di copertura del servizio con dispositivi per la chiamata di emergenza del conducente</t>
        </is>
      </c>
      <c r="J4946" s="20" t="n"/>
      <c r="K4946" s="20" t="n"/>
      <c r="L4946" s="20" t="n"/>
      <c r="M4946" s="20" t="n"/>
      <c r="N4946" s="21">
        <f>IF($A4946="","",IFERROR(VALUE($K4946)/VALUE($L4946),IFERROR(VALUE($J4946),0)))</f>
        <v/>
      </c>
      <c r="O4946" s="21">
        <f>IF($A4946="",0,IF(OR($S4946&lt;&gt;1,COUNTA($J4946:$M4946)=0),0,IF(SUMPRODUCT(MAX(($C$5:$C$6173=$C4946)*($D$5:$D$6173=$D4946)*($S$5:$S$6173=1)*IFERROR($N$5:$N$6173*1,0)))&gt;0,ROUND($H4946*($N4946/SUMPRODUCT(MAX(($C$5:$C$6173=$C4946)*($D$5:$D$6173=$D4946)*($S$5:$S$6173=1)*IFERROR($N$5:$N$6173*1,0)))),4),0)))</f>
        <v/>
      </c>
      <c r="P4946" s="10" t="inlineStr">
        <is>
          <t>Autobus attrezzati con chiamata di emergenza / Autobus totali in offerta, incluse scorte</t>
        </is>
      </c>
      <c r="Q4946" s="21">
        <f>IF($A4946="","",$A4946&amp;"|"&amp;$C4946)</f>
        <v/>
      </c>
      <c r="R4946" s="21">
        <f>IF($A4946="","",$A4946&amp;"|"&amp;$C4946&amp;"|"&amp;$D4946)</f>
        <v/>
      </c>
      <c r="S4946" s="21">
        <f>IF($A4946="","",IFERROR(INDEX(Offerte!$D$2:$D$200,MATCH($Q4946,Offerte!$L$2:$L$200,0)),0))</f>
        <v/>
      </c>
      <c r="T4946" s="21">
        <f>IF($A4946="","",IFERROR(INDEX(Offerte!$G$2:$G$200,MATCH($Q4946,Offerte!$L$2:$L$200,0)),"NO"))</f>
        <v/>
      </c>
    </row>
    <row r="4947">
      <c r="A4947" s="10">
        <f>IF(Offerte!$A161="","",Offerte!$A161)</f>
        <v/>
      </c>
      <c r="B4947" s="10">
        <f>IF(Offerte!$A161="","",Offerte!$B161)</f>
        <v/>
      </c>
      <c r="C4947" s="10">
        <f>IF(Offerte!$A161="","",Offerte!$C161)</f>
        <v/>
      </c>
      <c r="D4947" s="10" t="inlineStr">
        <is>
          <t>C.3.1</t>
        </is>
      </c>
      <c r="E4947" s="10" t="inlineStr">
        <is>
          <t>C</t>
        </is>
      </c>
      <c r="F4947" s="10" t="inlineStr">
        <is>
          <t>Q</t>
        </is>
      </c>
      <c r="G4947" s="10" t="inlineStr">
        <is>
          <t>higher</t>
        </is>
      </c>
      <c r="H4947" s="10" t="n">
        <v>2</v>
      </c>
      <c r="I4947" s="10" t="inlineStr">
        <is>
          <t>Tasso di copertura del servizio con dispositivi di informazione dinamica a bordo mezzo</t>
        </is>
      </c>
      <c r="J4947" s="20" t="n"/>
      <c r="K4947" s="20" t="n"/>
      <c r="L4947" s="20" t="n"/>
      <c r="M4947" s="20" t="n"/>
      <c r="N4947" s="21">
        <f>IF($A4947="","",IFERROR(VALUE($K4947)/VALUE($L4947),IFERROR(VALUE($J4947),0)))</f>
        <v/>
      </c>
      <c r="O4947" s="21">
        <f>IF($A4947="",0,IF(OR($S4947&lt;&gt;1,COUNTA($J4947:$M4947)=0),0,IF(SUMPRODUCT(MAX(($C$5:$C$6173=$C4947)*($D$5:$D$6173=$D4947)*($S$5:$S$6173=1)*IFERROR($N$5:$N$6173*1,0)))&gt;0,ROUND($H4947*($N4947/SUMPRODUCT(MAX(($C$5:$C$6173=$C4947)*($D$5:$D$6173=$D4947)*($S$5:$S$6173=1)*IFERROR($N$5:$N$6173*1,0)))),4),0)))</f>
        <v/>
      </c>
      <c r="P4947" s="10" t="inlineStr">
        <is>
          <t>Autobus con monitor e indicatori vocali / Autobus totali in offerta, incluse scorte</t>
        </is>
      </c>
      <c r="Q4947" s="21">
        <f>IF($A4947="","",$A4947&amp;"|"&amp;$C4947)</f>
        <v/>
      </c>
      <c r="R4947" s="21">
        <f>IF($A4947="","",$A4947&amp;"|"&amp;$C4947&amp;"|"&amp;$D4947)</f>
        <v/>
      </c>
      <c r="S4947" s="21">
        <f>IF($A4947="","",IFERROR(INDEX(Offerte!$D$2:$D$200,MATCH($Q4947,Offerte!$L$2:$L$200,0)),0))</f>
        <v/>
      </c>
      <c r="T4947" s="21">
        <f>IF($A4947="","",IFERROR(INDEX(Offerte!$G$2:$G$200,MATCH($Q4947,Offerte!$L$2:$L$200,0)),"NO"))</f>
        <v/>
      </c>
    </row>
    <row r="4948">
      <c r="A4948" s="10">
        <f>IF(Offerte!$A161="","",Offerte!$A161)</f>
        <v/>
      </c>
      <c r="B4948" s="10">
        <f>IF(Offerte!$A161="","",Offerte!$B161)</f>
        <v/>
      </c>
      <c r="C4948" s="10">
        <f>IF(Offerte!$A161="","",Offerte!$C161)</f>
        <v/>
      </c>
      <c r="D4948" s="10" t="inlineStr">
        <is>
          <t>C.3.2</t>
        </is>
      </c>
      <c r="E4948" s="10" t="inlineStr">
        <is>
          <t>C</t>
        </is>
      </c>
      <c r="F4948" s="10" t="inlineStr">
        <is>
          <t>T</t>
        </is>
      </c>
      <c r="G4948" s="10" t="inlineStr">
        <is>
          <t>tabular</t>
        </is>
      </c>
      <c r="H4948" s="10" t="n">
        <v>2</v>
      </c>
      <c r="I4948" s="10" t="inlineStr">
        <is>
          <t>Informazioni a bordo su coincidenze ai nodi</t>
        </is>
      </c>
      <c r="J4948" s="20" t="n"/>
      <c r="K4948" s="20" t="n"/>
      <c r="L4948" s="20" t="n"/>
      <c r="M4948" s="20" t="n"/>
      <c r="N4948" s="21">
        <f>IF($A4948="","",IF(IFERROR(VALUE($M4948),0)=1,1,0))</f>
        <v/>
      </c>
      <c r="O4948" s="21">
        <f>IF($A4948="",0,IF(OR($S4948&lt;&gt;1,COUNTA($J4948:$M4948)=0),0,IF(AND($N4948=1,IFERROR(SUMIFS($N$5:$N$6173,$Q$5:$Q$6173,$Q4948,$D$5:$D$6173,"C.3.1"),0)&gt;=0.5),$H4948,0)))</f>
        <v/>
      </c>
      <c r="P4948" s="10" t="inlineStr">
        <is>
          <t>Dipende da C.3.1 &gt;= 0.5</t>
        </is>
      </c>
      <c r="Q4948" s="21">
        <f>IF($A4948="","",$A4948&amp;"|"&amp;$C4948)</f>
        <v/>
      </c>
      <c r="R4948" s="21">
        <f>IF($A4948="","",$A4948&amp;"|"&amp;$C4948&amp;"|"&amp;$D4948)</f>
        <v/>
      </c>
      <c r="S4948" s="21">
        <f>IF($A4948="","",IFERROR(INDEX(Offerte!$D$2:$D$200,MATCH($Q4948,Offerte!$L$2:$L$200,0)),0))</f>
        <v/>
      </c>
      <c r="T4948" s="21">
        <f>IF($A4948="","",IFERROR(INDEX(Offerte!$G$2:$G$200,MATCH($Q4948,Offerte!$L$2:$L$200,0)),"NO"))</f>
        <v/>
      </c>
    </row>
    <row r="4949">
      <c r="A4949" s="10">
        <f>IF(Offerte!$A161="","",Offerte!$A161)</f>
        <v/>
      </c>
      <c r="B4949" s="10">
        <f>IF(Offerte!$A161="","",Offerte!$B161)</f>
        <v/>
      </c>
      <c r="C4949" s="10">
        <f>IF(Offerte!$A161="","",Offerte!$C161)</f>
        <v/>
      </c>
      <c r="D4949" s="10" t="inlineStr">
        <is>
          <t>D.1.1</t>
        </is>
      </c>
      <c r="E4949" s="10" t="inlineStr">
        <is>
          <t>D</t>
        </is>
      </c>
      <c r="F4949" s="10" t="inlineStr">
        <is>
          <t>Q</t>
        </is>
      </c>
      <c r="G4949" s="10" t="inlineStr">
        <is>
          <t>higher</t>
        </is>
      </c>
      <c r="H4949" s="10" t="n">
        <v>3</v>
      </c>
      <c r="I4949" s="10" t="inlineStr">
        <is>
          <t>Installazione di pensiline</t>
        </is>
      </c>
      <c r="J4949" s="20" t="n"/>
      <c r="K4949" s="20" t="n"/>
      <c r="L4949" s="20" t="n"/>
      <c r="M4949" s="20" t="n"/>
      <c r="N4949" s="21">
        <f>IF($A4949="","",IFERROR(VALUE($J4949),0))</f>
        <v/>
      </c>
      <c r="O4949" s="21">
        <f>IF($A4949="",0,IF(OR($S4949&lt;&gt;1,COUNTA($J4949:$M4949)=0),0,IF(SUMPRODUCT(MAX(($C$5:$C$6173=$C4949)*($D$5:$D$6173=$D4949)*($S$5:$S$6173=1)*IFERROR($N$5:$N$6173*1,0)))&gt;0,ROUND($H4949*($N4949/SUMPRODUCT(MAX(($C$5:$C$6173=$C4949)*($D$5:$D$6173=$D4949)*($S$5:$S$6173=1)*IFERROR($N$5:$N$6173*1,0)))),4),0)))</f>
        <v/>
      </c>
      <c r="P4949" s="10" t="inlineStr">
        <is>
          <t>fermate</t>
        </is>
      </c>
      <c r="Q4949" s="21">
        <f>IF($A4949="","",$A4949&amp;"|"&amp;$C4949)</f>
        <v/>
      </c>
      <c r="R4949" s="21">
        <f>IF($A4949="","",$A4949&amp;"|"&amp;$C4949&amp;"|"&amp;$D4949)</f>
        <v/>
      </c>
      <c r="S4949" s="21">
        <f>IF($A4949="","",IFERROR(INDEX(Offerte!$D$2:$D$200,MATCH($Q4949,Offerte!$L$2:$L$200,0)),0))</f>
        <v/>
      </c>
      <c r="T4949" s="21">
        <f>IF($A4949="","",IFERROR(INDEX(Offerte!$G$2:$G$200,MATCH($Q4949,Offerte!$L$2:$L$200,0)),"NO"))</f>
        <v/>
      </c>
    </row>
    <row r="4950">
      <c r="A4950" s="10">
        <f>IF(Offerte!$A161="","",Offerte!$A161)</f>
        <v/>
      </c>
      <c r="B4950" s="10">
        <f>IF(Offerte!$A161="","",Offerte!$B161)</f>
        <v/>
      </c>
      <c r="C4950" s="10">
        <f>IF(Offerte!$A161="","",Offerte!$C161)</f>
        <v/>
      </c>
      <c r="D4950" s="10" t="inlineStr">
        <is>
          <t>D.1.2</t>
        </is>
      </c>
      <c r="E4950" s="10" t="inlineStr">
        <is>
          <t>D</t>
        </is>
      </c>
      <c r="F4950" s="10" t="inlineStr">
        <is>
          <t>Q</t>
        </is>
      </c>
      <c r="G4950" s="10" t="inlineStr">
        <is>
          <t>higher</t>
        </is>
      </c>
      <c r="H4950" s="10" t="n">
        <v>3</v>
      </c>
      <c r="I4950" s="10" t="inlineStr">
        <is>
          <t>Installazione di paline di fermata conformi alla DGR 581/2023</t>
        </is>
      </c>
      <c r="J4950" s="20" t="n"/>
      <c r="K4950" s="20" t="n"/>
      <c r="L4950" s="20" t="n"/>
      <c r="M4950" s="20" t="n"/>
      <c r="N4950" s="21">
        <f>IF($A4950="","",IFERROR(VALUE($J4950),0))</f>
        <v/>
      </c>
      <c r="O4950" s="21">
        <f>IF($A4950="",0,IF(OR($S4950&lt;&gt;1,COUNTA($J4950:$M4950)=0),0,IF(SUMPRODUCT(MAX(($C$5:$C$6173=$C4950)*($D$5:$D$6173=$D4950)*($S$5:$S$6173=1)*IFERROR($N$5:$N$6173*1,0)))&gt;0,ROUND($H4950*($N4950/SUMPRODUCT(MAX(($C$5:$C$6173=$C4950)*($D$5:$D$6173=$D4950)*($S$5:$S$6173=1)*IFERROR($N$5:$N$6173*1,0)))),4),0)))</f>
        <v/>
      </c>
      <c r="P4950" s="10" t="inlineStr">
        <is>
          <t>fermate</t>
        </is>
      </c>
      <c r="Q4950" s="21">
        <f>IF($A4950="","",$A4950&amp;"|"&amp;$C4950)</f>
        <v/>
      </c>
      <c r="R4950" s="21">
        <f>IF($A4950="","",$A4950&amp;"|"&amp;$C4950&amp;"|"&amp;$D4950)</f>
        <v/>
      </c>
      <c r="S4950" s="21">
        <f>IF($A4950="","",IFERROR(INDEX(Offerte!$D$2:$D$200,MATCH($Q4950,Offerte!$L$2:$L$200,0)),0))</f>
        <v/>
      </c>
      <c r="T4950" s="21">
        <f>IF($A4950="","",IFERROR(INDEX(Offerte!$G$2:$G$200,MATCH($Q4950,Offerte!$L$2:$L$200,0)),"NO"))</f>
        <v/>
      </c>
    </row>
    <row r="4951">
      <c r="A4951" s="10">
        <f>IF(Offerte!$A161="","",Offerte!$A161)</f>
        <v/>
      </c>
      <c r="B4951" s="10">
        <f>IF(Offerte!$A161="","",Offerte!$B161)</f>
        <v/>
      </c>
      <c r="C4951" s="10">
        <f>IF(Offerte!$A161="","",Offerte!$C161)</f>
        <v/>
      </c>
      <c r="D4951" s="10" t="inlineStr">
        <is>
          <t>D.1.3</t>
        </is>
      </c>
      <c r="E4951" s="10" t="inlineStr">
        <is>
          <t>D</t>
        </is>
      </c>
      <c r="F4951" s="10" t="inlineStr">
        <is>
          <t>Q</t>
        </is>
      </c>
      <c r="G4951" s="10" t="inlineStr">
        <is>
          <t>higher</t>
        </is>
      </c>
      <c r="H4951" s="10" t="n">
        <v>2</v>
      </c>
      <c r="I4951" s="10" t="inlineStr">
        <is>
          <t>Display informativi connessi alle fermate</t>
        </is>
      </c>
      <c r="J4951" s="20" t="n"/>
      <c r="K4951" s="20" t="n"/>
      <c r="L4951" s="20" t="n"/>
      <c r="M4951" s="20" t="n"/>
      <c r="N4951" s="21">
        <f>IF($A4951="","",IFERROR(VALUE($J4951),0))</f>
        <v/>
      </c>
      <c r="O4951" s="21">
        <f>IF($A4951="",0,IF(OR($S4951&lt;&gt;1,COUNTA($J4951:$M4951)=0),0,IF(SUMPRODUCT(MAX(($C$5:$C$6173=$C4951)*($D$5:$D$6173=$D4951)*($S$5:$S$6173=1)*IFERROR($N$5:$N$6173*1,0)))&gt;0,ROUND($H4951*($N4951/SUMPRODUCT(MAX(($C$5:$C$6173=$C4951)*($D$5:$D$6173=$D4951)*($S$5:$S$6173=1)*IFERROR($N$5:$N$6173*1,0)))),4),0)))</f>
        <v/>
      </c>
      <c r="P4951" s="10" t="inlineStr">
        <is>
          <t>fermate</t>
        </is>
      </c>
      <c r="Q4951" s="21">
        <f>IF($A4951="","",$A4951&amp;"|"&amp;$C4951)</f>
        <v/>
      </c>
      <c r="R4951" s="21">
        <f>IF($A4951="","",$A4951&amp;"|"&amp;$C4951&amp;"|"&amp;$D4951)</f>
        <v/>
      </c>
      <c r="S4951" s="21">
        <f>IF($A4951="","",IFERROR(INDEX(Offerte!$D$2:$D$200,MATCH($Q4951,Offerte!$L$2:$L$200,0)),0))</f>
        <v/>
      </c>
      <c r="T4951" s="21">
        <f>IF($A4951="","",IFERROR(INDEX(Offerte!$G$2:$G$200,MATCH($Q4951,Offerte!$L$2:$L$200,0)),"NO"))</f>
        <v/>
      </c>
    </row>
    <row r="4952">
      <c r="A4952" s="10">
        <f>IF(Offerte!$A161="","",Offerte!$A161)</f>
        <v/>
      </c>
      <c r="B4952" s="10">
        <f>IF(Offerte!$A161="","",Offerte!$B161)</f>
        <v/>
      </c>
      <c r="C4952" s="10">
        <f>IF(Offerte!$A161="","",Offerte!$C161)</f>
        <v/>
      </c>
      <c r="D4952" s="10" t="inlineStr">
        <is>
          <t>D.2.1</t>
        </is>
      </c>
      <c r="E4952" s="10" t="inlineStr">
        <is>
          <t>D</t>
        </is>
      </c>
      <c r="F4952" s="10" t="inlineStr">
        <is>
          <t>Q</t>
        </is>
      </c>
      <c r="G4952" s="10" t="inlineStr">
        <is>
          <t>higher</t>
        </is>
      </c>
      <c r="H4952" s="10" t="n">
        <v>2</v>
      </c>
      <c r="I4952" s="10" t="inlineStr">
        <is>
          <t>Segnali tattili Loges-Vet-Evolution</t>
        </is>
      </c>
      <c r="J4952" s="20" t="n"/>
      <c r="K4952" s="20" t="n"/>
      <c r="L4952" s="20" t="n"/>
      <c r="M4952" s="20" t="n"/>
      <c r="N4952" s="21">
        <f>IF($A4952="","",IFERROR(VALUE($J4952),0))</f>
        <v/>
      </c>
      <c r="O4952" s="21">
        <f>IF($A4952="",0,IF(OR($S4952&lt;&gt;1,COUNTA($J4952:$M4952)=0),0,IF(SUMPRODUCT(MAX(($C$5:$C$6173=$C4952)*($D$5:$D$6173=$D4952)*($S$5:$S$6173=1)*IFERROR($N$5:$N$6173*1,0)))&gt;0,ROUND($H4952*($N4952/SUMPRODUCT(MAX(($C$5:$C$6173=$C4952)*($D$5:$D$6173=$D4952)*($S$5:$S$6173=1)*IFERROR($N$5:$N$6173*1,0)))),4),0)))</f>
        <v/>
      </c>
      <c r="P4952" s="10" t="inlineStr">
        <is>
          <t>fermate</t>
        </is>
      </c>
      <c r="Q4952" s="21">
        <f>IF($A4952="","",$A4952&amp;"|"&amp;$C4952)</f>
        <v/>
      </c>
      <c r="R4952" s="21">
        <f>IF($A4952="","",$A4952&amp;"|"&amp;$C4952&amp;"|"&amp;$D4952)</f>
        <v/>
      </c>
      <c r="S4952" s="21">
        <f>IF($A4952="","",IFERROR(INDEX(Offerte!$D$2:$D$200,MATCH($Q4952,Offerte!$L$2:$L$200,0)),0))</f>
        <v/>
      </c>
      <c r="T4952" s="21">
        <f>IF($A4952="","",IFERROR(INDEX(Offerte!$G$2:$G$200,MATCH($Q4952,Offerte!$L$2:$L$200,0)),"NO"))</f>
        <v/>
      </c>
    </row>
    <row r="4953">
      <c r="A4953" s="10">
        <f>IF(Offerte!$A161="","",Offerte!$A161)</f>
        <v/>
      </c>
      <c r="B4953" s="10">
        <f>IF(Offerte!$A161="","",Offerte!$B161)</f>
        <v/>
      </c>
      <c r="C4953" s="10">
        <f>IF(Offerte!$A161="","",Offerte!$C161)</f>
        <v/>
      </c>
      <c r="D4953" s="10" t="inlineStr">
        <is>
          <t>E.1.1</t>
        </is>
      </c>
      <c r="E4953" s="10" t="inlineStr">
        <is>
          <t>E</t>
        </is>
      </c>
      <c r="F4953" s="10" t="inlineStr">
        <is>
          <t>T</t>
        </is>
      </c>
      <c r="G4953" s="10" t="inlineStr">
        <is>
          <t>tabular</t>
        </is>
      </c>
      <c r="H4953" s="10" t="n">
        <v>2</v>
      </c>
      <c r="I4953" s="10" t="inlineStr">
        <is>
          <t>Mobile app con travel planner PRM</t>
        </is>
      </c>
      <c r="J4953" s="20" t="n"/>
      <c r="K4953" s="20" t="n"/>
      <c r="L4953" s="20" t="n"/>
      <c r="M4953" s="20" t="n"/>
      <c r="N4953" s="21">
        <f>IF($A4953="","",IF(IFERROR(VALUE($M4953),0)=1,1,0))</f>
        <v/>
      </c>
      <c r="O4953" s="21">
        <f>IF($A4953="",0,IF(OR($S4953&lt;&gt;1,COUNTA($J4953:$M4953)=0),0,IF($N4953=1,$H4953,0)))</f>
        <v/>
      </c>
      <c r="P4953" s="10" t="inlineStr">
        <is>
          <t>sì/no</t>
        </is>
      </c>
      <c r="Q4953" s="21">
        <f>IF($A4953="","",$A4953&amp;"|"&amp;$C4953)</f>
        <v/>
      </c>
      <c r="R4953" s="21">
        <f>IF($A4953="","",$A4953&amp;"|"&amp;$C4953&amp;"|"&amp;$D4953)</f>
        <v/>
      </c>
      <c r="S4953" s="21">
        <f>IF($A4953="","",IFERROR(INDEX(Offerte!$D$2:$D$200,MATCH($Q4953,Offerte!$L$2:$L$200,0)),0))</f>
        <v/>
      </c>
      <c r="T4953" s="21">
        <f>IF($A4953="","",IFERROR(INDEX(Offerte!$G$2:$G$200,MATCH($Q4953,Offerte!$L$2:$L$200,0)),"NO"))</f>
        <v/>
      </c>
    </row>
    <row r="4954">
      <c r="A4954" s="10">
        <f>IF(Offerte!$A161="","",Offerte!$A161)</f>
        <v/>
      </c>
      <c r="B4954" s="10">
        <f>IF(Offerte!$A161="","",Offerte!$B161)</f>
        <v/>
      </c>
      <c r="C4954" s="10">
        <f>IF(Offerte!$A161="","",Offerte!$C161)</f>
        <v/>
      </c>
      <c r="D4954" s="10" t="inlineStr">
        <is>
          <t>E.2.1</t>
        </is>
      </c>
      <c r="E4954" s="10" t="inlineStr">
        <is>
          <t>E</t>
        </is>
      </c>
      <c r="F4954" s="10" t="inlineStr">
        <is>
          <t>D</t>
        </is>
      </c>
      <c r="G4954" s="10" t="inlineStr">
        <is>
          <t>discretionary</t>
        </is>
      </c>
      <c r="H4954" s="10" t="n">
        <v>2</v>
      </c>
      <c r="I4954" s="10" t="inlineStr">
        <is>
          <t>Altre azioni informative e rapporti con gli utenti</t>
        </is>
      </c>
      <c r="J4954" s="20" t="n"/>
      <c r="K4954" s="20" t="n"/>
      <c r="L4954" s="20" t="n"/>
      <c r="M4954" s="20" t="n"/>
      <c r="N4954" s="21">
        <f>IF($A4954="","",MAX(0,MIN(1,IFERROR(VALUE($M4954),0))))</f>
        <v/>
      </c>
      <c r="O4954" s="21">
        <f>IF($A4954="",0,IF(OR($S4954&lt;&gt;1,COUNTA($J4954:$M4954)=0),0,IF(SUMPRODUCT(MAX(($C$5:$C$6173=$C4954)*($D$5:$D$6173=$D4954)*($S$5:$S$6173=1)*IFERROR($N$5:$N$6173*1,0)))&gt;0,ROUND($H4954*($N4954/SUMPRODUCT(MAX(($C$5:$C$6173=$C4954)*($D$5:$D$6173=$D4954)*($S$5:$S$6173=1)*IFERROR($N$5:$N$6173*1,0)))),4),0)))</f>
        <v/>
      </c>
      <c r="P4954" s="10" t="inlineStr">
        <is>
          <t>coeff.</t>
        </is>
      </c>
      <c r="Q4954" s="21">
        <f>IF($A4954="","",$A4954&amp;"|"&amp;$C4954)</f>
        <v/>
      </c>
      <c r="R4954" s="21">
        <f>IF($A4954="","",$A4954&amp;"|"&amp;$C4954&amp;"|"&amp;$D4954)</f>
        <v/>
      </c>
      <c r="S4954" s="21">
        <f>IF($A4954="","",IFERROR(INDEX(Offerte!$D$2:$D$200,MATCH($Q4954,Offerte!$L$2:$L$200,0)),0))</f>
        <v/>
      </c>
      <c r="T4954" s="21">
        <f>IF($A4954="","",IFERROR(INDEX(Offerte!$G$2:$G$200,MATCH($Q4954,Offerte!$L$2:$L$200,0)),"NO"))</f>
        <v/>
      </c>
    </row>
    <row r="4955">
      <c r="A4955" s="10">
        <f>IF(Offerte!$A161="","",Offerte!$A161)</f>
        <v/>
      </c>
      <c r="B4955" s="10">
        <f>IF(Offerte!$A161="","",Offerte!$B161)</f>
        <v/>
      </c>
      <c r="C4955" s="10">
        <f>IF(Offerte!$A161="","",Offerte!$C161)</f>
        <v/>
      </c>
      <c r="D4955" s="10" t="inlineStr">
        <is>
          <t>F.1.1</t>
        </is>
      </c>
      <c r="E4955" s="10" t="inlineStr">
        <is>
          <t>F</t>
        </is>
      </c>
      <c r="F4955" s="10" t="inlineStr">
        <is>
          <t>Q</t>
        </is>
      </c>
      <c r="G4955" s="10" t="inlineStr">
        <is>
          <t>lower</t>
        </is>
      </c>
      <c r="H4955" s="10" t="n">
        <v>7</v>
      </c>
      <c r="I4955" s="10" t="inlineStr">
        <is>
          <t>Performance ambientali del parco mezzi adibito al servizio - I_CEA</t>
        </is>
      </c>
      <c r="J4955" s="20" t="n"/>
      <c r="K4955" s="20" t="n"/>
      <c r="L4955" s="20" t="n"/>
      <c r="M4955" s="20" t="n"/>
      <c r="N4955" s="21">
        <f>IF($A4955="","",IFERROR(VALUE($J4955),0))</f>
        <v/>
      </c>
      <c r="O4955" s="21">
        <f>IF($A4955="",0,IF(OR($S4955&lt;&gt;1,COUNTA($J4955:$M4955)=0),0,IF(AND(IFERROR(AGGREGATE(15,6,$N$5:$N$6173/(($C$5:$C$6173=$C4955)*($D$5:$D$6173=$D4955)*($S$5:$S$6173=1)*($N$5:$N$6173&gt;0)),1),0)&gt;0,$N4955&gt;0),ROUND($H4955*(IFERROR(AGGREGATE(15,6,$N$5:$N$6173/(($C$5:$C$6173=$C4955)*($D$5:$D$6173=$D4955)*($S$5:$S$6173=1)*($N$5:$N$6173&gt;0)),1),0)/$N4955),4),0)))</f>
        <v/>
      </c>
      <c r="P4955" s="10" t="inlineStr">
        <is>
          <t>indice</t>
        </is>
      </c>
      <c r="Q4955" s="21">
        <f>IF($A4955="","",$A4955&amp;"|"&amp;$C4955)</f>
        <v/>
      </c>
      <c r="R4955" s="21">
        <f>IF($A4955="","",$A4955&amp;"|"&amp;$C4955&amp;"|"&amp;$D4955)</f>
        <v/>
      </c>
      <c r="S4955" s="21">
        <f>IF($A4955="","",IFERROR(INDEX(Offerte!$D$2:$D$200,MATCH($Q4955,Offerte!$L$2:$L$200,0)),0))</f>
        <v/>
      </c>
      <c r="T4955" s="21">
        <f>IF($A4955="","",IFERROR(INDEX(Offerte!$G$2:$G$200,MATCH($Q4955,Offerte!$L$2:$L$200,0)),"NO"))</f>
        <v/>
      </c>
    </row>
    <row r="4956">
      <c r="A4956" s="10">
        <f>IF(Offerte!$A161="","",Offerte!$A161)</f>
        <v/>
      </c>
      <c r="B4956" s="10">
        <f>IF(Offerte!$A161="","",Offerte!$B161)</f>
        <v/>
      </c>
      <c r="C4956" s="10">
        <f>IF(Offerte!$A161="","",Offerte!$C161)</f>
        <v/>
      </c>
      <c r="D4956" s="10" t="inlineStr">
        <is>
          <t>F.2.1</t>
        </is>
      </c>
      <c r="E4956" s="10" t="inlineStr">
        <is>
          <t>F</t>
        </is>
      </c>
      <c r="F4956" s="10" t="inlineStr">
        <is>
          <t>Q</t>
        </is>
      </c>
      <c r="G4956" s="10" t="inlineStr">
        <is>
          <t>higher</t>
        </is>
      </c>
      <c r="H4956" s="10" t="n">
        <v>2</v>
      </c>
      <c r="I4956" s="10" t="inlineStr">
        <is>
          <t>Tasso di copertura del servizio con dispositivi ECO-DRIVER</t>
        </is>
      </c>
      <c r="J4956" s="20" t="n"/>
      <c r="K4956" s="20" t="n"/>
      <c r="L4956" s="20" t="n"/>
      <c r="M4956" s="20" t="n"/>
      <c r="N4956" s="21">
        <f>IF($A4956="","",IFERROR(VALUE($K4956)/VALUE($L4956),IFERROR(VALUE($J4956),0)))</f>
        <v/>
      </c>
      <c r="O4956" s="21">
        <f>IF($A4956="",0,IF(OR($S4956&lt;&gt;1,COUNTA($J4956:$M4956)=0),0,IF(SUMPRODUCT(MAX(($C$5:$C$6173=$C4956)*($D$5:$D$6173=$D4956)*($S$5:$S$6173=1)*IFERROR($N$5:$N$6173*1,0)))&gt;0,ROUND($H4956*($N4956/SUMPRODUCT(MAX(($C$5:$C$6173=$C4956)*($D$5:$D$6173=$D4956)*($S$5:$S$6173=1)*IFERROR($N$5:$N$6173*1,0)))),4),0)))</f>
        <v/>
      </c>
      <c r="P4956" s="10" t="inlineStr">
        <is>
          <t>Autobus attrezzati con dispositivi ECO-DRIVER / Autobus totali in offerta, incluse scorte</t>
        </is>
      </c>
      <c r="Q4956" s="21">
        <f>IF($A4956="","",$A4956&amp;"|"&amp;$C4956)</f>
        <v/>
      </c>
      <c r="R4956" s="21">
        <f>IF($A4956="","",$A4956&amp;"|"&amp;$C4956&amp;"|"&amp;$D4956)</f>
        <v/>
      </c>
      <c r="S4956" s="21">
        <f>IF($A4956="","",IFERROR(INDEX(Offerte!$D$2:$D$200,MATCH($Q4956,Offerte!$L$2:$L$200,0)),0))</f>
        <v/>
      </c>
      <c r="T4956" s="21">
        <f>IF($A4956="","",IFERROR(INDEX(Offerte!$G$2:$G$200,MATCH($Q4956,Offerte!$L$2:$L$200,0)),"NO"))</f>
        <v/>
      </c>
    </row>
    <row r="4957">
      <c r="A4957" s="10">
        <f>IF(Offerte!$A161="","",Offerte!$A161)</f>
        <v/>
      </c>
      <c r="B4957" s="10">
        <f>IF(Offerte!$A161="","",Offerte!$B161)</f>
        <v/>
      </c>
      <c r="C4957" s="10">
        <f>IF(Offerte!$A161="","",Offerte!$C161)</f>
        <v/>
      </c>
      <c r="D4957" s="10" t="inlineStr">
        <is>
          <t>F.3.1</t>
        </is>
      </c>
      <c r="E4957" s="10" t="inlineStr">
        <is>
          <t>F</t>
        </is>
      </c>
      <c r="F4957" s="10" t="inlineStr">
        <is>
          <t>Q</t>
        </is>
      </c>
      <c r="G4957" s="10" t="inlineStr">
        <is>
          <t>higher</t>
        </is>
      </c>
      <c r="H4957" s="10" t="n">
        <v>2</v>
      </c>
      <c r="I4957" s="10" t="inlineStr">
        <is>
          <t>Autoproduzione consumi elettrici per trazione</t>
        </is>
      </c>
      <c r="J4957" s="20" t="n"/>
      <c r="K4957" s="20" t="n"/>
      <c r="L4957" s="20" t="n"/>
      <c r="M4957" s="20" t="n"/>
      <c r="N4957" s="21">
        <f>IF($A4957="","",IFERROR(VALUE($J4957),0))</f>
        <v/>
      </c>
      <c r="O4957" s="21">
        <f>IF($A4957="",0,IF(OR($S4957&lt;&gt;1,COUNTA($J4957:$M4957)=0),0,IF(SUMPRODUCT(MAX(($C$5:$C$6173=$C4957)*($D$5:$D$6173=$D4957)*($S$5:$S$6173=1)*IFERROR($N$5:$N$6173*1,0)))&gt;0,ROUND($H4957*($N4957/SUMPRODUCT(MAX(($C$5:$C$6173=$C4957)*($D$5:$D$6173=$D4957)*($S$5:$S$6173=1)*IFERROR($N$5:$N$6173*1,0)))),4),0)))</f>
        <v/>
      </c>
      <c r="P4957" s="10" t="inlineStr">
        <is>
          <t>kWh/anno</t>
        </is>
      </c>
      <c r="Q4957" s="21">
        <f>IF($A4957="","",$A4957&amp;"|"&amp;$C4957)</f>
        <v/>
      </c>
      <c r="R4957" s="21">
        <f>IF($A4957="","",$A4957&amp;"|"&amp;$C4957&amp;"|"&amp;$D4957)</f>
        <v/>
      </c>
      <c r="S4957" s="21">
        <f>IF($A4957="","",IFERROR(INDEX(Offerte!$D$2:$D$200,MATCH($Q4957,Offerte!$L$2:$L$200,0)),0))</f>
        <v/>
      </c>
      <c r="T4957" s="21">
        <f>IF($A4957="","",IFERROR(INDEX(Offerte!$G$2:$G$200,MATCH($Q4957,Offerte!$L$2:$L$200,0)),"NO"))</f>
        <v/>
      </c>
    </row>
    <row r="4958">
      <c r="A4958" s="10">
        <f>IF(Offerte!$A161="","",Offerte!$A161)</f>
        <v/>
      </c>
      <c r="B4958" s="10">
        <f>IF(Offerte!$A161="","",Offerte!$B161)</f>
        <v/>
      </c>
      <c r="C4958" s="10">
        <f>IF(Offerte!$A161="","",Offerte!$C161)</f>
        <v/>
      </c>
      <c r="D4958" s="10" t="inlineStr">
        <is>
          <t>F.4.1</t>
        </is>
      </c>
      <c r="E4958" s="10" t="inlineStr">
        <is>
          <t>F</t>
        </is>
      </c>
      <c r="F4958" s="10" t="inlineStr">
        <is>
          <t>Q</t>
        </is>
      </c>
      <c r="G4958" s="10" t="inlineStr">
        <is>
          <t>soil</t>
        </is>
      </c>
      <c r="H4958" s="10" t="n">
        <v>2</v>
      </c>
      <c r="I4958" s="10" t="inlineStr">
        <is>
          <t>Indice di consumo di suolo</t>
        </is>
      </c>
      <c r="J4958" s="20" t="n"/>
      <c r="K4958" s="20" t="n"/>
      <c r="L4958" s="20" t="n"/>
      <c r="M4958" s="20" t="n"/>
      <c r="N4958" s="21">
        <f>IF($A4958="","",IFERROR(VALUE($J4958),0))</f>
        <v/>
      </c>
      <c r="O4958" s="21">
        <f>IF($A4958="",0,IF(OR($S4958&lt;&gt;1,COUNTA($J4958:$M4958)=0),0,IF($N4958&lt;=0,$H4958,IF(SUMPRODUCT(MAX(($C$5:$C$6173=$C4958)*($D$5:$D$6173=$D4958)*($S$5:$S$6173=1)*IFERROR($N$5:$N$6173*1,0)))&gt;0,ROUND($H4958*((SUMPRODUCT(MAX(($C$5:$C$6173=$C4958)*($D$5:$D$6173=$D4958)*($S$5:$S$6173=1)*IFERROR($N$5:$N$6173*1,0)))-$N4958)/SUMPRODUCT(MAX(($C$5:$C$6173=$C4958)*($D$5:$D$6173=$D4958)*($S$5:$S$6173=1)*IFERROR($N$5:$N$6173*1,0)))),4),0))))</f>
        <v/>
      </c>
      <c r="P4958" s="10" t="inlineStr">
        <is>
          <t>m2</t>
        </is>
      </c>
      <c r="Q4958" s="21">
        <f>IF($A4958="","",$A4958&amp;"|"&amp;$C4958)</f>
        <v/>
      </c>
      <c r="R4958" s="21">
        <f>IF($A4958="","",$A4958&amp;"|"&amp;$C4958&amp;"|"&amp;$D4958)</f>
        <v/>
      </c>
      <c r="S4958" s="21">
        <f>IF($A4958="","",IFERROR(INDEX(Offerte!$D$2:$D$200,MATCH($Q4958,Offerte!$L$2:$L$200,0)),0))</f>
        <v/>
      </c>
      <c r="T4958" s="21">
        <f>IF($A4958="","",IFERROR(INDEX(Offerte!$G$2:$G$200,MATCH($Q4958,Offerte!$L$2:$L$200,0)),"NO"))</f>
        <v/>
      </c>
    </row>
    <row r="4959">
      <c r="A4959" s="10">
        <f>IF(Offerte!$A161="","",Offerte!$A161)</f>
        <v/>
      </c>
      <c r="B4959" s="10">
        <f>IF(Offerte!$A161="","",Offerte!$B161)</f>
        <v/>
      </c>
      <c r="C4959" s="10">
        <f>IF(Offerte!$A161="","",Offerte!$C161)</f>
        <v/>
      </c>
      <c r="D4959" s="10" t="inlineStr">
        <is>
          <t>F.5.1</t>
        </is>
      </c>
      <c r="E4959" s="10" t="inlineStr">
        <is>
          <t>F</t>
        </is>
      </c>
      <c r="F4959" s="10" t="inlineStr">
        <is>
          <t>T</t>
        </is>
      </c>
      <c r="G4959" s="10" t="inlineStr">
        <is>
          <t>tabular</t>
        </is>
      </c>
      <c r="H4959" s="10" t="n">
        <v>1</v>
      </c>
      <c r="I4959" s="10" t="inlineStr">
        <is>
          <t>Rendicontazione di sostenibilità ambientale</t>
        </is>
      </c>
      <c r="J4959" s="20" t="n"/>
      <c r="K4959" s="20" t="n"/>
      <c r="L4959" s="20" t="n"/>
      <c r="M4959" s="20" t="n"/>
      <c r="N4959" s="21">
        <f>IF($A4959="","",IF(IFERROR(VALUE($M4959),0)=1,1,0))</f>
        <v/>
      </c>
      <c r="O4959" s="21">
        <f>IF($A4959="",0,IF(OR($S4959&lt;&gt;1,COUNTA($J4959:$M4959)=0),0,IF($N4959=1,$H4959,0)))</f>
        <v/>
      </c>
      <c r="P4959" s="10" t="inlineStr">
        <is>
          <t>sì/no</t>
        </is>
      </c>
      <c r="Q4959" s="21">
        <f>IF($A4959="","",$A4959&amp;"|"&amp;$C4959)</f>
        <v/>
      </c>
      <c r="R4959" s="21">
        <f>IF($A4959="","",$A4959&amp;"|"&amp;$C4959&amp;"|"&amp;$D4959)</f>
        <v/>
      </c>
      <c r="S4959" s="21">
        <f>IF($A4959="","",IFERROR(INDEX(Offerte!$D$2:$D$200,MATCH($Q4959,Offerte!$L$2:$L$200,0)),0))</f>
        <v/>
      </c>
      <c r="T4959" s="21">
        <f>IF($A4959="","",IFERROR(INDEX(Offerte!$G$2:$G$200,MATCH($Q4959,Offerte!$L$2:$L$200,0)),"NO"))</f>
        <v/>
      </c>
    </row>
    <row r="4960">
      <c r="A4960" s="10">
        <f>IF(Offerte!$A161="","",Offerte!$A161)</f>
        <v/>
      </c>
      <c r="B4960" s="10">
        <f>IF(Offerte!$A161="","",Offerte!$B161)</f>
        <v/>
      </c>
      <c r="C4960" s="10">
        <f>IF(Offerte!$A161="","",Offerte!$C161)</f>
        <v/>
      </c>
      <c r="D4960" s="10" t="inlineStr">
        <is>
          <t>G.1.1</t>
        </is>
      </c>
      <c r="E4960" s="10" t="inlineStr">
        <is>
          <t>G</t>
        </is>
      </c>
      <c r="F4960" s="10" t="inlineStr">
        <is>
          <t>D</t>
        </is>
      </c>
      <c r="G4960" s="10" t="inlineStr">
        <is>
          <t>discretionary</t>
        </is>
      </c>
      <c r="H4960" s="10" t="n">
        <v>2</v>
      </c>
      <c r="I4960" s="10" t="inlineStr">
        <is>
          <t>Qualità del progetto di centrale di controllo aziendale</t>
        </is>
      </c>
      <c r="J4960" s="20" t="n"/>
      <c r="K4960" s="20" t="n"/>
      <c r="L4960" s="20" t="n"/>
      <c r="M4960" s="20" t="n"/>
      <c r="N4960" s="21">
        <f>IF($A4960="","",MAX(0,MIN(1,IFERROR(VALUE($M4960),0))))</f>
        <v/>
      </c>
      <c r="O4960" s="21">
        <f>IF($A4960="",0,IF(OR($S4960&lt;&gt;1,COUNTA($J4960:$M4960)=0),0,IF(SUMPRODUCT(MAX(($C$5:$C$6173=$C4960)*($D$5:$D$6173=$D4960)*($S$5:$S$6173=1)*IFERROR($N$5:$N$6173*1,0)))&gt;0,ROUND($H4960*($N4960/SUMPRODUCT(MAX(($C$5:$C$6173=$C4960)*($D$5:$D$6173=$D4960)*($S$5:$S$6173=1)*IFERROR($N$5:$N$6173*1,0)))),4),0)))</f>
        <v/>
      </c>
      <c r="P4960" s="10" t="inlineStr">
        <is>
          <t>coeff.</t>
        </is>
      </c>
      <c r="Q4960" s="21">
        <f>IF($A4960="","",$A4960&amp;"|"&amp;$C4960)</f>
        <v/>
      </c>
      <c r="R4960" s="21">
        <f>IF($A4960="","",$A4960&amp;"|"&amp;$C4960&amp;"|"&amp;$D4960)</f>
        <v/>
      </c>
      <c r="S4960" s="21">
        <f>IF($A4960="","",IFERROR(INDEX(Offerte!$D$2:$D$200,MATCH($Q4960,Offerte!$L$2:$L$200,0)),0))</f>
        <v/>
      </c>
      <c r="T4960" s="21">
        <f>IF($A4960="","",IFERROR(INDEX(Offerte!$G$2:$G$200,MATCH($Q4960,Offerte!$L$2:$L$200,0)),"NO"))</f>
        <v/>
      </c>
    </row>
    <row r="4961">
      <c r="A4961" s="10">
        <f>IF(Offerte!$A161="","",Offerte!$A161)</f>
        <v/>
      </c>
      <c r="B4961" s="10">
        <f>IF(Offerte!$A161="","",Offerte!$B161)</f>
        <v/>
      </c>
      <c r="C4961" s="10">
        <f>IF(Offerte!$A161="","",Offerte!$C161)</f>
        <v/>
      </c>
      <c r="D4961" s="10" t="inlineStr">
        <is>
          <t>G.2.1</t>
        </is>
      </c>
      <c r="E4961" s="10" t="inlineStr">
        <is>
          <t>G</t>
        </is>
      </c>
      <c r="F4961" s="10" t="inlineStr">
        <is>
          <t>T</t>
        </is>
      </c>
      <c r="G4961" s="10" t="inlineStr">
        <is>
          <t>tabular</t>
        </is>
      </c>
      <c r="H4961" s="10" t="n">
        <v>1</v>
      </c>
      <c r="I4961" s="10" t="inlineStr">
        <is>
          <t>Certificazione ISO 45001</t>
        </is>
      </c>
      <c r="J4961" s="20" t="n"/>
      <c r="K4961" s="20" t="n"/>
      <c r="L4961" s="20" t="n"/>
      <c r="M4961" s="20" t="n"/>
      <c r="N4961" s="21">
        <f>IF($A4961="","",IF(IFERROR(VALUE($M4961),0)=1,1,0))</f>
        <v/>
      </c>
      <c r="O4961" s="21">
        <f>IF($A4961="",0,IF(OR($S4961&lt;&gt;1,COUNTA($J4961:$M4961)=0),0,IF($N4961=1,$H4961,0)))</f>
        <v/>
      </c>
      <c r="P4961" s="10" t="inlineStr">
        <is>
          <t>sì/no</t>
        </is>
      </c>
      <c r="Q4961" s="21">
        <f>IF($A4961="","",$A4961&amp;"|"&amp;$C4961)</f>
        <v/>
      </c>
      <c r="R4961" s="21">
        <f>IF($A4961="","",$A4961&amp;"|"&amp;$C4961&amp;"|"&amp;$D4961)</f>
        <v/>
      </c>
      <c r="S4961" s="21">
        <f>IF($A4961="","",IFERROR(INDEX(Offerte!$D$2:$D$200,MATCH($Q4961,Offerte!$L$2:$L$200,0)),0))</f>
        <v/>
      </c>
      <c r="T4961" s="21">
        <f>IF($A4961="","",IFERROR(INDEX(Offerte!$G$2:$G$200,MATCH($Q4961,Offerte!$L$2:$L$200,0)),"NO"))</f>
        <v/>
      </c>
    </row>
    <row r="4962">
      <c r="A4962" s="10">
        <f>IF(Offerte!$A161="","",Offerte!$A161)</f>
        <v/>
      </c>
      <c r="B4962" s="10">
        <f>IF(Offerte!$A161="","",Offerte!$B161)</f>
        <v/>
      </c>
      <c r="C4962" s="10">
        <f>IF(Offerte!$A161="","",Offerte!$C161)</f>
        <v/>
      </c>
      <c r="D4962" s="10" t="inlineStr">
        <is>
          <t>G.3.1</t>
        </is>
      </c>
      <c r="E4962" s="10" t="inlineStr">
        <is>
          <t>G</t>
        </is>
      </c>
      <c r="F4962" s="10" t="inlineStr">
        <is>
          <t>T</t>
        </is>
      </c>
      <c r="G4962" s="10" t="inlineStr">
        <is>
          <t>tabular</t>
        </is>
      </c>
      <c r="H4962" s="10" t="n">
        <v>1</v>
      </c>
      <c r="I4962" s="10" t="inlineStr">
        <is>
          <t>Certificazioni di responsabilità sociale</t>
        </is>
      </c>
      <c r="J4962" s="20" t="n"/>
      <c r="K4962" s="20" t="n"/>
      <c r="L4962" s="20" t="n"/>
      <c r="M4962" s="20" t="n"/>
      <c r="N4962" s="21">
        <f>IF($A4962="","",IF(IFERROR(VALUE($M4962),0)=1,1,0))</f>
        <v/>
      </c>
      <c r="O4962" s="21">
        <f>IF($A4962="",0,IF(OR($S4962&lt;&gt;1,COUNTA($J4962:$M4962)=0),0,IF($N4962=1,$H4962,0)))</f>
        <v/>
      </c>
      <c r="P4962" s="10" t="inlineStr">
        <is>
          <t>sì/no</t>
        </is>
      </c>
      <c r="Q4962" s="21">
        <f>IF($A4962="","",$A4962&amp;"|"&amp;$C4962)</f>
        <v/>
      </c>
      <c r="R4962" s="21">
        <f>IF($A4962="","",$A4962&amp;"|"&amp;$C4962&amp;"|"&amp;$D4962)</f>
        <v/>
      </c>
      <c r="S4962" s="21">
        <f>IF($A4962="","",IFERROR(INDEX(Offerte!$D$2:$D$200,MATCH($Q4962,Offerte!$L$2:$L$200,0)),0))</f>
        <v/>
      </c>
      <c r="T4962" s="21">
        <f>IF($A4962="","",IFERROR(INDEX(Offerte!$G$2:$G$200,MATCH($Q4962,Offerte!$L$2:$L$200,0)),"NO"))</f>
        <v/>
      </c>
    </row>
    <row r="4963">
      <c r="A4963" s="10">
        <f>IF(Offerte!$A161="","",Offerte!$A161)</f>
        <v/>
      </c>
      <c r="B4963" s="10">
        <f>IF(Offerte!$A161="","",Offerte!$B161)</f>
        <v/>
      </c>
      <c r="C4963" s="10">
        <f>IF(Offerte!$A161="","",Offerte!$C161)</f>
        <v/>
      </c>
      <c r="D4963" s="10" t="inlineStr">
        <is>
          <t>G.4.1</t>
        </is>
      </c>
      <c r="E4963" s="10" t="inlineStr">
        <is>
          <t>G</t>
        </is>
      </c>
      <c r="F4963" s="10" t="inlineStr">
        <is>
          <t>D</t>
        </is>
      </c>
      <c r="G4963" s="10" t="inlineStr">
        <is>
          <t>discretionary</t>
        </is>
      </c>
      <c r="H4963" s="10" t="n">
        <v>2</v>
      </c>
      <c r="I4963" s="10" t="inlineStr">
        <is>
          <t>Qualità del piano di formazione del personale</t>
        </is>
      </c>
      <c r="J4963" s="20" t="n"/>
      <c r="K4963" s="20" t="n"/>
      <c r="L4963" s="20" t="n"/>
      <c r="M4963" s="20" t="n"/>
      <c r="N4963" s="21">
        <f>IF($A4963="","",MAX(0,MIN(1,IFERROR(VALUE($M4963),0))))</f>
        <v/>
      </c>
      <c r="O4963" s="21">
        <f>IF($A4963="",0,IF(OR($S4963&lt;&gt;1,COUNTA($J4963:$M4963)=0),0,IF(SUMPRODUCT(MAX(($C$5:$C$6173=$C4963)*($D$5:$D$6173=$D4963)*($S$5:$S$6173=1)*IFERROR($N$5:$N$6173*1,0)))&gt;0,ROUND($H4963*($N4963/SUMPRODUCT(MAX(($C$5:$C$6173=$C4963)*($D$5:$D$6173=$D4963)*($S$5:$S$6173=1)*IFERROR($N$5:$N$6173*1,0)))),4),0)))</f>
        <v/>
      </c>
      <c r="P4963" s="10" t="inlineStr">
        <is>
          <t>coeff.</t>
        </is>
      </c>
      <c r="Q4963" s="21">
        <f>IF($A4963="","",$A4963&amp;"|"&amp;$C4963)</f>
        <v/>
      </c>
      <c r="R4963" s="21">
        <f>IF($A4963="","",$A4963&amp;"|"&amp;$C4963&amp;"|"&amp;$D4963)</f>
        <v/>
      </c>
      <c r="S4963" s="21">
        <f>IF($A4963="","",IFERROR(INDEX(Offerte!$D$2:$D$200,MATCH($Q4963,Offerte!$L$2:$L$200,0)),0))</f>
        <v/>
      </c>
      <c r="T4963" s="21">
        <f>IF($A4963="","",IFERROR(INDEX(Offerte!$G$2:$G$200,MATCH($Q4963,Offerte!$L$2:$L$200,0)),"NO"))</f>
        <v/>
      </c>
    </row>
    <row r="4964">
      <c r="A4964" s="10">
        <f>IF(Offerte!$A161="","",Offerte!$A161)</f>
        <v/>
      </c>
      <c r="B4964" s="10">
        <f>IF(Offerte!$A161="","",Offerte!$B161)</f>
        <v/>
      </c>
      <c r="C4964" s="10">
        <f>IF(Offerte!$A161="","",Offerte!$C161)</f>
        <v/>
      </c>
      <c r="D4964" s="10" t="inlineStr">
        <is>
          <t>G.5.1</t>
        </is>
      </c>
      <c r="E4964" s="10" t="inlineStr">
        <is>
          <t>G</t>
        </is>
      </c>
      <c r="F4964" s="10" t="inlineStr">
        <is>
          <t>T</t>
        </is>
      </c>
      <c r="G4964" s="10" t="inlineStr">
        <is>
          <t>tabular</t>
        </is>
      </c>
      <c r="H4964" s="10" t="n">
        <v>1</v>
      </c>
      <c r="I4964" s="10" t="inlineStr">
        <is>
          <t>Impegno al mantenimento delle garanzie del contratto di secondo livello del gestore uscente</t>
        </is>
      </c>
      <c r="J4964" s="20" t="n"/>
      <c r="K4964" s="20" t="n"/>
      <c r="L4964" s="20" t="n"/>
      <c r="M4964" s="20" t="n"/>
      <c r="N4964" s="21">
        <f>IF($A4964="","",IF(IFERROR(VALUE($M4964),0)=1,1,0))</f>
        <v/>
      </c>
      <c r="O4964" s="21">
        <f>IF($A4964="",0,IF(OR($S4964&lt;&gt;1,COUNTA($J4964:$M4964)=0),0,IF($N4964=1,$H4964,0)))</f>
        <v/>
      </c>
      <c r="P4964" s="10" t="inlineStr">
        <is>
          <t>sì/no</t>
        </is>
      </c>
      <c r="Q4964" s="21">
        <f>IF($A4964="","",$A4964&amp;"|"&amp;$C4964)</f>
        <v/>
      </c>
      <c r="R4964" s="21">
        <f>IF($A4964="","",$A4964&amp;"|"&amp;$C4964&amp;"|"&amp;$D4964)</f>
        <v/>
      </c>
      <c r="S4964" s="21">
        <f>IF($A4964="","",IFERROR(INDEX(Offerte!$D$2:$D$200,MATCH($Q4964,Offerte!$L$2:$L$200,0)),0))</f>
        <v/>
      </c>
      <c r="T4964" s="21">
        <f>IF($A4964="","",IFERROR(INDEX(Offerte!$G$2:$G$200,MATCH($Q4964,Offerte!$L$2:$L$200,0)),"NO"))</f>
        <v/>
      </c>
    </row>
    <row r="4965">
      <c r="A4965" s="10">
        <f>IF(Offerte!$A162="","",Offerte!$A162)</f>
        <v/>
      </c>
      <c r="B4965" s="10">
        <f>IF(Offerte!$A162="","",Offerte!$B162)</f>
        <v/>
      </c>
      <c r="C4965" s="10">
        <f>IF(Offerte!$A162="","",Offerte!$C162)</f>
        <v/>
      </c>
      <c r="D4965" s="10" t="inlineStr">
        <is>
          <t>A.1.1</t>
        </is>
      </c>
      <c r="E4965" s="10" t="inlineStr">
        <is>
          <t>A</t>
        </is>
      </c>
      <c r="F4965" s="10" t="inlineStr">
        <is>
          <t>Q</t>
        </is>
      </c>
      <c r="G4965" s="10" t="inlineStr">
        <is>
          <t>higher</t>
        </is>
      </c>
      <c r="H4965" s="10" t="n">
        <v>3</v>
      </c>
      <c r="I4965" s="10" t="inlineStr">
        <is>
          <t>Tasso aggiuntivo di corse controllate</t>
        </is>
      </c>
      <c r="J4965" s="20" t="n"/>
      <c r="K4965" s="20" t="n"/>
      <c r="L4965" s="20" t="n"/>
      <c r="M4965" s="20" t="n"/>
      <c r="N4965" s="21">
        <f>IF($A4965="","",IFERROR(VALUE($K4965)/VALUE($L4965)*100,IFERROR(VALUE($J4965),0)))</f>
        <v/>
      </c>
      <c r="O4965" s="21">
        <f>IF($A4965="",0,IF(OR($S4965&lt;&gt;1,COUNTA($J4965:$M4965)=0),0,IF(SUMPRODUCT(MAX(($C$5:$C$6173=$C4965)*($D$5:$D$6173=$D4965)*($S$5:$S$6173=1)*IFERROR($N$5:$N$6173*1,0)))&gt;0,ROUND($H4965*($N4965/SUMPRODUCT(MAX(($C$5:$C$6173=$C4965)*($D$5:$D$6173=$D4965)*($S$5:$S$6173=1)*IFERROR($N$5:$N$6173*1,0)))),4),0)))</f>
        <v/>
      </c>
      <c r="P4965" s="10" t="inlineStr">
        <is>
          <t>Corse controllate annue / Corse programmate annue</t>
        </is>
      </c>
      <c r="Q4965" s="21">
        <f>IF($A4965="","",$A4965&amp;"|"&amp;$C4965)</f>
        <v/>
      </c>
      <c r="R4965" s="21">
        <f>IF($A4965="","",$A4965&amp;"|"&amp;$C4965&amp;"|"&amp;$D4965)</f>
        <v/>
      </c>
      <c r="S4965" s="21">
        <f>IF($A4965="","",IFERROR(INDEX(Offerte!$D$2:$D$200,MATCH($Q4965,Offerte!$L$2:$L$200,0)),0))</f>
        <v/>
      </c>
      <c r="T4965" s="21">
        <f>IF($A4965="","",IFERROR(INDEX(Offerte!$G$2:$G$200,MATCH($Q4965,Offerte!$L$2:$L$200,0)),"NO"))</f>
        <v/>
      </c>
    </row>
    <row r="4966">
      <c r="A4966" s="10">
        <f>IF(Offerte!$A162="","",Offerte!$A162)</f>
        <v/>
      </c>
      <c r="B4966" s="10">
        <f>IF(Offerte!$A162="","",Offerte!$B162)</f>
        <v/>
      </c>
      <c r="C4966" s="10">
        <f>IF(Offerte!$A162="","",Offerte!$C162)</f>
        <v/>
      </c>
      <c r="D4966" s="10" t="inlineStr">
        <is>
          <t>A.1.2</t>
        </is>
      </c>
      <c r="E4966" s="10" t="inlineStr">
        <is>
          <t>A</t>
        </is>
      </c>
      <c r="F4966" s="10" t="inlineStr">
        <is>
          <t>Q</t>
        </is>
      </c>
      <c r="G4966" s="10" t="inlineStr">
        <is>
          <t>higher</t>
        </is>
      </c>
      <c r="H4966" s="10" t="n">
        <v>4</v>
      </c>
      <c r="I4966" s="10" t="inlineStr">
        <is>
          <t>Numero aggiuntivo di passeggeri controllati</t>
        </is>
      </c>
      <c r="J4966" s="20" t="n"/>
      <c r="K4966" s="20" t="n"/>
      <c r="L4966" s="20" t="n"/>
      <c r="M4966" s="20" t="n"/>
      <c r="N4966" s="21">
        <f>IF($A4966="","",IFERROR(VALUE($J4966),0))</f>
        <v/>
      </c>
      <c r="O4966" s="21">
        <f>IF($A4966="",0,IF(OR($S4966&lt;&gt;1,COUNTA($J4966:$M4966)=0),0,IF(SUMPRODUCT(MAX(($C$5:$C$6173=$C4966)*($D$5:$D$6173=$D4966)*($S$5:$S$6173=1)*IFERROR($N$5:$N$6173*1,0)))&gt;0,ROUND($H4966*($N4966/SUMPRODUCT(MAX(($C$5:$C$6173=$C4966)*($D$5:$D$6173=$D4966)*($S$5:$S$6173=1)*IFERROR($N$5:$N$6173*1,0)))),4),0)))</f>
        <v/>
      </c>
      <c r="P4966" s="10" t="inlineStr">
        <is>
          <t>passeggeri/anno</t>
        </is>
      </c>
      <c r="Q4966" s="21">
        <f>IF($A4966="","",$A4966&amp;"|"&amp;$C4966)</f>
        <v/>
      </c>
      <c r="R4966" s="21">
        <f>IF($A4966="","",$A4966&amp;"|"&amp;$C4966&amp;"|"&amp;$D4966)</f>
        <v/>
      </c>
      <c r="S4966" s="21">
        <f>IF($A4966="","",IFERROR(INDEX(Offerte!$D$2:$D$200,MATCH($Q4966,Offerte!$L$2:$L$200,0)),0))</f>
        <v/>
      </c>
      <c r="T4966" s="21">
        <f>IF($A4966="","",IFERROR(INDEX(Offerte!$G$2:$G$200,MATCH($Q4966,Offerte!$L$2:$L$200,0)),"NO"))</f>
        <v/>
      </c>
    </row>
    <row r="4967">
      <c r="A4967" s="10">
        <f>IF(Offerte!$A162="","",Offerte!$A162)</f>
        <v/>
      </c>
      <c r="B4967" s="10">
        <f>IF(Offerte!$A162="","",Offerte!$B162)</f>
        <v/>
      </c>
      <c r="C4967" s="10">
        <f>IF(Offerte!$A162="","",Offerte!$C162)</f>
        <v/>
      </c>
      <c r="D4967" s="10" t="inlineStr">
        <is>
          <t>B.1.1</t>
        </is>
      </c>
      <c r="E4967" s="10" t="inlineStr">
        <is>
          <t>B</t>
        </is>
      </c>
      <c r="F4967" s="10" t="inlineStr">
        <is>
          <t>Q</t>
        </is>
      </c>
      <c r="G4967" s="10" t="inlineStr">
        <is>
          <t>higher</t>
        </is>
      </c>
      <c r="H4967" s="10" t="n">
        <v>3</v>
      </c>
      <c r="I4967" s="10" t="inlineStr">
        <is>
          <t>Incremento dei posti offerti nelle fasce di punta</t>
        </is>
      </c>
      <c r="J4967" s="20" t="n"/>
      <c r="K4967" s="20" t="n"/>
      <c r="L4967" s="20" t="n"/>
      <c r="M4967" s="20" t="n"/>
      <c r="N4967" s="21">
        <f>IF($A4967="","",IFERROR(VALUE($J4967),0))</f>
        <v/>
      </c>
      <c r="O4967" s="21">
        <f>IF($A4967="",0,IF(OR($S4967&lt;&gt;1,COUNTA($J4967:$M4967)=0),0,IF(SUMPRODUCT(MAX(($C$5:$C$6173=$C4967)*($D$5:$D$6173=$D4967)*($S$5:$S$6173=1)*IFERROR($N$5:$N$6173*1,0)))&gt;0,ROUND($H4967*($N4967/SUMPRODUCT(MAX(($C$5:$C$6173=$C4967)*($D$5:$D$6173=$D4967)*($S$5:$S$6173=1)*IFERROR($N$5:$N$6173*1,0)))),4),0)))</f>
        <v/>
      </c>
      <c r="P4967" s="10" t="inlineStr">
        <is>
          <t>posti*km</t>
        </is>
      </c>
      <c r="Q4967" s="21">
        <f>IF($A4967="","",$A4967&amp;"|"&amp;$C4967)</f>
        <v/>
      </c>
      <c r="R4967" s="21">
        <f>IF($A4967="","",$A4967&amp;"|"&amp;$C4967&amp;"|"&amp;$D4967)</f>
        <v/>
      </c>
      <c r="S4967" s="21">
        <f>IF($A4967="","",IFERROR(INDEX(Offerte!$D$2:$D$200,MATCH($Q4967,Offerte!$L$2:$L$200,0)),0))</f>
        <v/>
      </c>
      <c r="T4967" s="21">
        <f>IF($A4967="","",IFERROR(INDEX(Offerte!$G$2:$G$200,MATCH($Q4967,Offerte!$L$2:$L$200,0)),"NO"))</f>
        <v/>
      </c>
    </row>
    <row r="4968">
      <c r="A4968" s="10">
        <f>IF(Offerte!$A162="","",Offerte!$A162)</f>
        <v/>
      </c>
      <c r="B4968" s="10">
        <f>IF(Offerte!$A162="","",Offerte!$B162)</f>
        <v/>
      </c>
      <c r="C4968" s="10">
        <f>IF(Offerte!$A162="","",Offerte!$C162)</f>
        <v/>
      </c>
      <c r="D4968" s="10" t="inlineStr">
        <is>
          <t>B.2.1</t>
        </is>
      </c>
      <c r="E4968" s="10" t="inlineStr">
        <is>
          <t>B</t>
        </is>
      </c>
      <c r="F4968" s="10" t="inlineStr">
        <is>
          <t>Q</t>
        </is>
      </c>
      <c r="G4968" s="10" t="inlineStr">
        <is>
          <t>higher</t>
        </is>
      </c>
      <c r="H4968" s="10" t="n">
        <v>4</v>
      </c>
      <c r="I4968" s="10" t="inlineStr">
        <is>
          <t>Corse aggiuntive nell'arco giornaliero base</t>
        </is>
      </c>
      <c r="J4968" s="20" t="n"/>
      <c r="K4968" s="20" t="n"/>
      <c r="L4968" s="20" t="n"/>
      <c r="M4968" s="20" t="n"/>
      <c r="N4968" s="21">
        <f>IF($A4968="","",IFERROR(VALUE($J4968),0))</f>
        <v/>
      </c>
      <c r="O4968" s="21">
        <f>IF($A4968="",0,IF(OR($S4968&lt;&gt;1,COUNTA($J4968:$M4968)=0),0,IF(SUMPRODUCT(MAX(($C$5:$C$6173=$C4968)*($D$5:$D$6173=$D4968)*($S$5:$S$6173=1)*IFERROR($N$5:$N$6173*1,0)))&gt;0,ROUND($H4968*($N4968/SUMPRODUCT(MAX(($C$5:$C$6173=$C4968)*($D$5:$D$6173=$D4968)*($S$5:$S$6173=1)*IFERROR($N$5:$N$6173*1,0)))),4),0)))</f>
        <v/>
      </c>
      <c r="P4968" s="10" t="inlineStr">
        <is>
          <t>corse</t>
        </is>
      </c>
      <c r="Q4968" s="21">
        <f>IF($A4968="","",$A4968&amp;"|"&amp;$C4968)</f>
        <v/>
      </c>
      <c r="R4968" s="21">
        <f>IF($A4968="","",$A4968&amp;"|"&amp;$C4968&amp;"|"&amp;$D4968)</f>
        <v/>
      </c>
      <c r="S4968" s="21">
        <f>IF($A4968="","",IFERROR(INDEX(Offerte!$D$2:$D$200,MATCH($Q4968,Offerte!$L$2:$L$200,0)),0))</f>
        <v/>
      </c>
      <c r="T4968" s="21">
        <f>IF($A4968="","",IFERROR(INDEX(Offerte!$G$2:$G$200,MATCH($Q4968,Offerte!$L$2:$L$200,0)),"NO"))</f>
        <v/>
      </c>
    </row>
    <row r="4969">
      <c r="A4969" s="10">
        <f>IF(Offerte!$A162="","",Offerte!$A162)</f>
        <v/>
      </c>
      <c r="B4969" s="10">
        <f>IF(Offerte!$A162="","",Offerte!$B162)</f>
        <v/>
      </c>
      <c r="C4969" s="10">
        <f>IF(Offerte!$A162="","",Offerte!$C162)</f>
        <v/>
      </c>
      <c r="D4969" s="10" t="inlineStr">
        <is>
          <t>B.3.1</t>
        </is>
      </c>
      <c r="E4969" s="10" t="inlineStr">
        <is>
          <t>B</t>
        </is>
      </c>
      <c r="F4969" s="10" t="inlineStr">
        <is>
          <t>Q</t>
        </is>
      </c>
      <c r="G4969" s="10" t="inlineStr">
        <is>
          <t>higher</t>
        </is>
      </c>
      <c r="H4969" s="10" t="n">
        <v>2</v>
      </c>
      <c r="I4969" s="10" t="inlineStr">
        <is>
          <t>Numero di corse aggiuntive per allungamento dell'arco di servizio giornaliero nelle fasce serali</t>
        </is>
      </c>
      <c r="J4969" s="20" t="n"/>
      <c r="K4969" s="20" t="n"/>
      <c r="L4969" s="20" t="n"/>
      <c r="M4969" s="20" t="n"/>
      <c r="N4969" s="21">
        <f>IF($A4969="","",IFERROR(VALUE($J4969),0))</f>
        <v/>
      </c>
      <c r="O4969" s="21">
        <f>IF($A4969="",0,IF(OR($S4969&lt;&gt;1,COUNTA($J4969:$M4969)=0),0,IF(SUMPRODUCT(MAX(($C$5:$C$6173=$C4969)*($D$5:$D$6173=$D4969)*($S$5:$S$6173=1)*IFERROR($N$5:$N$6173*1,0)))&gt;0,ROUND($H4969*($N4969/SUMPRODUCT(MAX(($C$5:$C$6173=$C4969)*($D$5:$D$6173=$D4969)*($S$5:$S$6173=1)*IFERROR($N$5:$N$6173*1,0)))),4),0)))</f>
        <v/>
      </c>
      <c r="P4969" s="10" t="inlineStr">
        <is>
          <t>corse</t>
        </is>
      </c>
      <c r="Q4969" s="21">
        <f>IF($A4969="","",$A4969&amp;"|"&amp;$C4969)</f>
        <v/>
      </c>
      <c r="R4969" s="21">
        <f>IF($A4969="","",$A4969&amp;"|"&amp;$C4969&amp;"|"&amp;$D4969)</f>
        <v/>
      </c>
      <c r="S4969" s="21">
        <f>IF($A4969="","",IFERROR(INDEX(Offerte!$D$2:$D$200,MATCH($Q4969,Offerte!$L$2:$L$200,0)),0))</f>
        <v/>
      </c>
      <c r="T4969" s="21">
        <f>IF($A4969="","",IFERROR(INDEX(Offerte!$G$2:$G$200,MATCH($Q4969,Offerte!$L$2:$L$200,0)),"NO"))</f>
        <v/>
      </c>
    </row>
    <row r="4970">
      <c r="A4970" s="10">
        <f>IF(Offerte!$A162="","",Offerte!$A162)</f>
        <v/>
      </c>
      <c r="B4970" s="10">
        <f>IF(Offerte!$A162="","",Offerte!$B162)</f>
        <v/>
      </c>
      <c r="C4970" s="10">
        <f>IF(Offerte!$A162="","",Offerte!$C162)</f>
        <v/>
      </c>
      <c r="D4970" s="10" t="inlineStr">
        <is>
          <t>B.4.1</t>
        </is>
      </c>
      <c r="E4970" s="10" t="inlineStr">
        <is>
          <t>B</t>
        </is>
      </c>
      <c r="F4970" s="10" t="inlineStr">
        <is>
          <t>Q</t>
        </is>
      </c>
      <c r="G4970" s="10" t="inlineStr">
        <is>
          <t>higher</t>
        </is>
      </c>
      <c r="H4970" s="10" t="n">
        <v>3</v>
      </c>
      <c r="I4970" s="10" t="inlineStr">
        <is>
          <t>Percorrenze aggiuntive offerte nel Programma d'esercizio delle prime due fasi attuative</t>
        </is>
      </c>
      <c r="J4970" s="20" t="n"/>
      <c r="K4970" s="20" t="n"/>
      <c r="L4970" s="20" t="n"/>
      <c r="M4970" s="20" t="n"/>
      <c r="N4970" s="21">
        <f>IF($A4970="","",IFERROR(VALUE($J4970),0))</f>
        <v/>
      </c>
      <c r="O4970" s="21">
        <f>IF($A4970="",0,IF(OR($S4970&lt;&gt;1,COUNTA($J4970:$M4970)=0),0,IF(SUMPRODUCT(MAX(($C$5:$C$6173=$C4970)*($D$5:$D$6173=$D4970)*($S$5:$S$6173=1)*IFERROR($N$5:$N$6173*1,0)))&gt;0,ROUND($H4970*($N4970/SUMPRODUCT(MAX(($C$5:$C$6173=$C4970)*($D$5:$D$6173=$D4970)*($S$5:$S$6173=1)*IFERROR($N$5:$N$6173*1,0)))),4),0)))</f>
        <v/>
      </c>
      <c r="P4970" s="10" t="inlineStr">
        <is>
          <t>vett*km</t>
        </is>
      </c>
      <c r="Q4970" s="21">
        <f>IF($A4970="","",$A4970&amp;"|"&amp;$C4970)</f>
        <v/>
      </c>
      <c r="R4970" s="21">
        <f>IF($A4970="","",$A4970&amp;"|"&amp;$C4970&amp;"|"&amp;$D4970)</f>
        <v/>
      </c>
      <c r="S4970" s="21">
        <f>IF($A4970="","",IFERROR(INDEX(Offerte!$D$2:$D$200,MATCH($Q4970,Offerte!$L$2:$L$200,0)),0))</f>
        <v/>
      </c>
      <c r="T4970" s="21">
        <f>IF($A4970="","",IFERROR(INDEX(Offerte!$G$2:$G$200,MATCH($Q4970,Offerte!$L$2:$L$200,0)),"NO"))</f>
        <v/>
      </c>
    </row>
    <row r="4971">
      <c r="A4971" s="10">
        <f>IF(Offerte!$A162="","",Offerte!$A162)</f>
        <v/>
      </c>
      <c r="B4971" s="10">
        <f>IF(Offerte!$A162="","",Offerte!$B162)</f>
        <v/>
      </c>
      <c r="C4971" s="10">
        <f>IF(Offerte!$A162="","",Offerte!$C162)</f>
        <v/>
      </c>
      <c r="D4971" s="10" t="inlineStr">
        <is>
          <t>B.5.1</t>
        </is>
      </c>
      <c r="E4971" s="10" t="inlineStr">
        <is>
          <t>B</t>
        </is>
      </c>
      <c r="F4971" s="10" t="inlineStr">
        <is>
          <t>D</t>
        </is>
      </c>
      <c r="G4971" s="10" t="inlineStr">
        <is>
          <t>discretionary</t>
        </is>
      </c>
      <c r="H4971" s="10" t="n">
        <v>2</v>
      </c>
      <c r="I4971" s="10" t="inlineStr">
        <is>
          <t>Efficacia del progetto di servizi complementari DRT</t>
        </is>
      </c>
      <c r="J4971" s="20" t="n"/>
      <c r="K4971" s="20" t="n"/>
      <c r="L4971" s="20" t="n"/>
      <c r="M4971" s="20" t="n"/>
      <c r="N4971" s="21">
        <f>IF($A4971="","",MAX(0,MIN(1,IFERROR(VALUE($M4971),0))))</f>
        <v/>
      </c>
      <c r="O4971" s="21">
        <f>IF($A4971="",0,IF(OR($S4971&lt;&gt;1,COUNTA($J4971:$M4971)=0),0,IF(SUMPRODUCT(MAX(($C$5:$C$6173=$C4971)*($D$5:$D$6173=$D4971)*($S$5:$S$6173=1)*IFERROR($N$5:$N$6173*1,0)))&gt;0,ROUND($H4971*($N4971/SUMPRODUCT(MAX(($C$5:$C$6173=$C4971)*($D$5:$D$6173=$D4971)*($S$5:$S$6173=1)*IFERROR($N$5:$N$6173*1,0)))),4),0)))</f>
        <v/>
      </c>
      <c r="P4971" s="10" t="inlineStr">
        <is>
          <t>coeff.</t>
        </is>
      </c>
      <c r="Q4971" s="21">
        <f>IF($A4971="","",$A4971&amp;"|"&amp;$C4971)</f>
        <v/>
      </c>
      <c r="R4971" s="21">
        <f>IF($A4971="","",$A4971&amp;"|"&amp;$C4971&amp;"|"&amp;$D4971)</f>
        <v/>
      </c>
      <c r="S4971" s="21">
        <f>IF($A4971="","",IFERROR(INDEX(Offerte!$D$2:$D$200,MATCH($Q4971,Offerte!$L$2:$L$200,0)),0))</f>
        <v/>
      </c>
      <c r="T4971" s="21">
        <f>IF($A4971="","",IFERROR(INDEX(Offerte!$G$2:$G$200,MATCH($Q4971,Offerte!$L$2:$L$200,0)),"NO"))</f>
        <v/>
      </c>
    </row>
    <row r="4972">
      <c r="A4972" s="10">
        <f>IF(Offerte!$A162="","",Offerte!$A162)</f>
        <v/>
      </c>
      <c r="B4972" s="10">
        <f>IF(Offerte!$A162="","",Offerte!$B162)</f>
        <v/>
      </c>
      <c r="C4972" s="10">
        <f>IF(Offerte!$A162="","",Offerte!$C162)</f>
        <v/>
      </c>
      <c r="D4972" s="10" t="inlineStr">
        <is>
          <t>C.1.1</t>
        </is>
      </c>
      <c r="E4972" s="10" t="inlineStr">
        <is>
          <t>C</t>
        </is>
      </c>
      <c r="F4972" s="10" t="inlineStr">
        <is>
          <t>Q</t>
        </is>
      </c>
      <c r="G4972" s="10" t="inlineStr">
        <is>
          <t>higher</t>
        </is>
      </c>
      <c r="H4972" s="10" t="n">
        <v>2</v>
      </c>
      <c r="I4972" s="10" t="inlineStr">
        <is>
          <t>Tasso di copertura del servizio con telecamere BSD</t>
        </is>
      </c>
      <c r="J4972" s="20" t="n"/>
      <c r="K4972" s="20" t="n"/>
      <c r="L4972" s="20" t="n"/>
      <c r="M4972" s="20" t="n"/>
      <c r="N4972" s="21">
        <f>IF($A4972="","",IFERROR(VALUE($K4972)/VALUE($L4972),IFERROR(VALUE($J4972),0)))</f>
        <v/>
      </c>
      <c r="O4972" s="21">
        <f>IF($A4972="",0,IF(OR($S4972&lt;&gt;1,COUNTA($J4972:$M4972)=0),0,IF(SUMPRODUCT(MAX(($C$5:$C$6173=$C4972)*($D$5:$D$6173=$D4972)*($S$5:$S$6173=1)*IFERROR($N$5:$N$6173*1,0)))&gt;0,ROUND($H4972*($N4972/SUMPRODUCT(MAX(($C$5:$C$6173=$C4972)*($D$5:$D$6173=$D4972)*($S$5:$S$6173=1)*IFERROR($N$5:$N$6173*1,0)))),4),0)))</f>
        <v/>
      </c>
      <c r="P4972" s="10" t="inlineStr">
        <is>
          <t>Autobus attrezzati con telecamere BSD / Autobus totali in offerta, incluse scorte</t>
        </is>
      </c>
      <c r="Q4972" s="21">
        <f>IF($A4972="","",$A4972&amp;"|"&amp;$C4972)</f>
        <v/>
      </c>
      <c r="R4972" s="21">
        <f>IF($A4972="","",$A4972&amp;"|"&amp;$C4972&amp;"|"&amp;$D4972)</f>
        <v/>
      </c>
      <c r="S4972" s="21">
        <f>IF($A4972="","",IFERROR(INDEX(Offerte!$D$2:$D$200,MATCH($Q4972,Offerte!$L$2:$L$200,0)),0))</f>
        <v/>
      </c>
      <c r="T4972" s="21">
        <f>IF($A4972="","",IFERROR(INDEX(Offerte!$G$2:$G$200,MATCH($Q4972,Offerte!$L$2:$L$200,0)),"NO"))</f>
        <v/>
      </c>
    </row>
    <row r="4973">
      <c r="A4973" s="10">
        <f>IF(Offerte!$A162="","",Offerte!$A162)</f>
        <v/>
      </c>
      <c r="B4973" s="10">
        <f>IF(Offerte!$A162="","",Offerte!$B162)</f>
        <v/>
      </c>
      <c r="C4973" s="10">
        <f>IF(Offerte!$A162="","",Offerte!$C162)</f>
        <v/>
      </c>
      <c r="D4973" s="10" t="inlineStr">
        <is>
          <t>C.1.2</t>
        </is>
      </c>
      <c r="E4973" s="10" t="inlineStr">
        <is>
          <t>C</t>
        </is>
      </c>
      <c r="F4973" s="10" t="inlineStr">
        <is>
          <t>Q</t>
        </is>
      </c>
      <c r="G4973" s="10" t="inlineStr">
        <is>
          <t>higher</t>
        </is>
      </c>
      <c r="H4973" s="10" t="n">
        <v>2</v>
      </c>
      <c r="I4973" s="10" t="inlineStr">
        <is>
          <t>Tasso di copertura del servizio con telecamere ADAS</t>
        </is>
      </c>
      <c r="J4973" s="20" t="n"/>
      <c r="K4973" s="20" t="n"/>
      <c r="L4973" s="20" t="n"/>
      <c r="M4973" s="20" t="n"/>
      <c r="N4973" s="21">
        <f>IF($A4973="","",IFERROR(VALUE($K4973)/VALUE($L4973),IFERROR(VALUE($J4973),0)))</f>
        <v/>
      </c>
      <c r="O4973" s="21">
        <f>IF($A4973="",0,IF(OR($S4973&lt;&gt;1,COUNTA($J4973:$M4973)=0),0,IF(SUMPRODUCT(MAX(($C$5:$C$6173=$C4973)*($D$5:$D$6173=$D4973)*($S$5:$S$6173=1)*IFERROR($N$5:$N$6173*1,0)))&gt;0,ROUND($H4973*($N4973/SUMPRODUCT(MAX(($C$5:$C$6173=$C4973)*($D$5:$D$6173=$D4973)*($S$5:$S$6173=1)*IFERROR($N$5:$N$6173*1,0)))),4),0)))</f>
        <v/>
      </c>
      <c r="P4973" s="10" t="inlineStr">
        <is>
          <t>Autobus attrezzati con telecamere ADAS / Autobus totali in offerta, incluse scorte</t>
        </is>
      </c>
      <c r="Q4973" s="21">
        <f>IF($A4973="","",$A4973&amp;"|"&amp;$C4973)</f>
        <v/>
      </c>
      <c r="R4973" s="21">
        <f>IF($A4973="","",$A4973&amp;"|"&amp;$C4973&amp;"|"&amp;$D4973)</f>
        <v/>
      </c>
      <c r="S4973" s="21">
        <f>IF($A4973="","",IFERROR(INDEX(Offerte!$D$2:$D$200,MATCH($Q4973,Offerte!$L$2:$L$200,0)),0))</f>
        <v/>
      </c>
      <c r="T4973" s="21">
        <f>IF($A4973="","",IFERROR(INDEX(Offerte!$G$2:$G$200,MATCH($Q4973,Offerte!$L$2:$L$200,0)),"NO"))</f>
        <v/>
      </c>
    </row>
    <row r="4974">
      <c r="A4974" s="10">
        <f>IF(Offerte!$A162="","",Offerte!$A162)</f>
        <v/>
      </c>
      <c r="B4974" s="10">
        <f>IF(Offerte!$A162="","",Offerte!$B162)</f>
        <v/>
      </c>
      <c r="C4974" s="10">
        <f>IF(Offerte!$A162="","",Offerte!$C162)</f>
        <v/>
      </c>
      <c r="D4974" s="10" t="inlineStr">
        <is>
          <t>C.2.1</t>
        </is>
      </c>
      <c r="E4974" s="10" t="inlineStr">
        <is>
          <t>C</t>
        </is>
      </c>
      <c r="F4974" s="10" t="inlineStr">
        <is>
          <t>Q</t>
        </is>
      </c>
      <c r="G4974" s="10" t="inlineStr">
        <is>
          <t>higher</t>
        </is>
      </c>
      <c r="H4974" s="10" t="n">
        <v>3</v>
      </c>
      <c r="I4974" s="10" t="inlineStr">
        <is>
          <t>Tasso di copertura del servizio con telecamere di bordo di videosorveglianza</t>
        </is>
      </c>
      <c r="J4974" s="20" t="n"/>
      <c r="K4974" s="20" t="n"/>
      <c r="L4974" s="20" t="n"/>
      <c r="M4974" s="20" t="n"/>
      <c r="N4974" s="21">
        <f>IF($A4974="","",IFERROR(VALUE($K4974)/VALUE($L4974),IFERROR(VALUE($J4974),0)))</f>
        <v/>
      </c>
      <c r="O4974" s="21">
        <f>IF($A4974="",0,IF(OR($S4974&lt;&gt;1,COUNTA($J4974:$M4974)=0),0,IF(SUMPRODUCT(MAX(($C$5:$C$6173=$C4974)*($D$5:$D$6173=$D4974)*($S$5:$S$6173=1)*IFERROR($N$5:$N$6173*1,0)))&gt;0,ROUND($H4974*($N4974/SUMPRODUCT(MAX(($C$5:$C$6173=$C4974)*($D$5:$D$6173=$D4974)*($S$5:$S$6173=1)*IFERROR($N$5:$N$6173*1,0)))),4),0)))</f>
        <v/>
      </c>
      <c r="P4974" s="10" t="inlineStr">
        <is>
          <t>Autobus attrezzati con videosorveglianza / Autobus totali in offerta, incluse scorte</t>
        </is>
      </c>
      <c r="Q4974" s="21">
        <f>IF($A4974="","",$A4974&amp;"|"&amp;$C4974)</f>
        <v/>
      </c>
      <c r="R4974" s="21">
        <f>IF($A4974="","",$A4974&amp;"|"&amp;$C4974&amp;"|"&amp;$D4974)</f>
        <v/>
      </c>
      <c r="S4974" s="21">
        <f>IF($A4974="","",IFERROR(INDEX(Offerte!$D$2:$D$200,MATCH($Q4974,Offerte!$L$2:$L$200,0)),0))</f>
        <v/>
      </c>
      <c r="T4974" s="21">
        <f>IF($A4974="","",IFERROR(INDEX(Offerte!$G$2:$G$200,MATCH($Q4974,Offerte!$L$2:$L$200,0)),"NO"))</f>
        <v/>
      </c>
    </row>
    <row r="4975">
      <c r="A4975" s="10">
        <f>IF(Offerte!$A162="","",Offerte!$A162)</f>
        <v/>
      </c>
      <c r="B4975" s="10">
        <f>IF(Offerte!$A162="","",Offerte!$B162)</f>
        <v/>
      </c>
      <c r="C4975" s="10">
        <f>IF(Offerte!$A162="","",Offerte!$C162)</f>
        <v/>
      </c>
      <c r="D4975" s="10" t="inlineStr">
        <is>
          <t>C.2.2</t>
        </is>
      </c>
      <c r="E4975" s="10" t="inlineStr">
        <is>
          <t>C</t>
        </is>
      </c>
      <c r="F4975" s="10" t="inlineStr">
        <is>
          <t>T</t>
        </is>
      </c>
      <c r="G4975" s="10" t="inlineStr">
        <is>
          <t>tabular</t>
        </is>
      </c>
      <c r="H4975" s="10" t="n">
        <v>1</v>
      </c>
      <c r="I4975" s="10" t="inlineStr">
        <is>
          <t>Software video/audio analisi per situazioni di pericolo</t>
        </is>
      </c>
      <c r="J4975" s="20" t="n"/>
      <c r="K4975" s="20" t="n"/>
      <c r="L4975" s="20" t="n"/>
      <c r="M4975" s="20" t="n"/>
      <c r="N4975" s="21">
        <f>IF($A4975="","",IF(IFERROR(VALUE($M4975),0)=1,1,0))</f>
        <v/>
      </c>
      <c r="O4975" s="21">
        <f>IF($A4975="",0,IF(OR($S4975&lt;&gt;1,COUNTA($J4975:$M4975)=0),0,IF($N4975=1,$H4975,0)))</f>
        <v/>
      </c>
      <c r="P4975" s="10" t="inlineStr">
        <is>
          <t>sì/no</t>
        </is>
      </c>
      <c r="Q4975" s="21">
        <f>IF($A4975="","",$A4975&amp;"|"&amp;$C4975)</f>
        <v/>
      </c>
      <c r="R4975" s="21">
        <f>IF($A4975="","",$A4975&amp;"|"&amp;$C4975&amp;"|"&amp;$D4975)</f>
        <v/>
      </c>
      <c r="S4975" s="21">
        <f>IF($A4975="","",IFERROR(INDEX(Offerte!$D$2:$D$200,MATCH($Q4975,Offerte!$L$2:$L$200,0)),0))</f>
        <v/>
      </c>
      <c r="T4975" s="21">
        <f>IF($A4975="","",IFERROR(INDEX(Offerte!$G$2:$G$200,MATCH($Q4975,Offerte!$L$2:$L$200,0)),"NO"))</f>
        <v/>
      </c>
    </row>
    <row r="4976">
      <c r="A4976" s="10">
        <f>IF(Offerte!$A162="","",Offerte!$A162)</f>
        <v/>
      </c>
      <c r="B4976" s="10">
        <f>IF(Offerte!$A162="","",Offerte!$B162)</f>
        <v/>
      </c>
      <c r="C4976" s="10">
        <f>IF(Offerte!$A162="","",Offerte!$C162)</f>
        <v/>
      </c>
      <c r="D4976" s="10" t="inlineStr">
        <is>
          <t>C.2.3</t>
        </is>
      </c>
      <c r="E4976" s="10" t="inlineStr">
        <is>
          <t>C</t>
        </is>
      </c>
      <c r="F4976" s="10" t="inlineStr">
        <is>
          <t>T</t>
        </is>
      </c>
      <c r="G4976" s="10" t="inlineStr">
        <is>
          <t>tabular</t>
        </is>
      </c>
      <c r="H4976" s="10" t="n">
        <v>1</v>
      </c>
      <c r="I4976" s="10" t="inlineStr">
        <is>
          <t>Collegamento con centrale qualificata di pronto intervento</t>
        </is>
      </c>
      <c r="J4976" s="20" t="n"/>
      <c r="K4976" s="20" t="n"/>
      <c r="L4976" s="20" t="n"/>
      <c r="M4976" s="20" t="n"/>
      <c r="N4976" s="21">
        <f>IF($A4976="","",IF(IFERROR(VALUE($M4976),0)=1,1,0))</f>
        <v/>
      </c>
      <c r="O4976" s="21">
        <f>IF($A4976="",0,IF(OR($S4976&lt;&gt;1,COUNTA($J4976:$M4976)=0),0,IF($N4976=1,$H4976,0)))</f>
        <v/>
      </c>
      <c r="P4976" s="10" t="inlineStr">
        <is>
          <t>sì/no</t>
        </is>
      </c>
      <c r="Q4976" s="21">
        <f>IF($A4976="","",$A4976&amp;"|"&amp;$C4976)</f>
        <v/>
      </c>
      <c r="R4976" s="21">
        <f>IF($A4976="","",$A4976&amp;"|"&amp;$C4976&amp;"|"&amp;$D4976)</f>
        <v/>
      </c>
      <c r="S4976" s="21">
        <f>IF($A4976="","",IFERROR(INDEX(Offerte!$D$2:$D$200,MATCH($Q4976,Offerte!$L$2:$L$200,0)),0))</f>
        <v/>
      </c>
      <c r="T4976" s="21">
        <f>IF($A4976="","",IFERROR(INDEX(Offerte!$G$2:$G$200,MATCH($Q4976,Offerte!$L$2:$L$200,0)),"NO"))</f>
        <v/>
      </c>
    </row>
    <row r="4977">
      <c r="A4977" s="10">
        <f>IF(Offerte!$A162="","",Offerte!$A162)</f>
        <v/>
      </c>
      <c r="B4977" s="10">
        <f>IF(Offerte!$A162="","",Offerte!$B162)</f>
        <v/>
      </c>
      <c r="C4977" s="10">
        <f>IF(Offerte!$A162="","",Offerte!$C162)</f>
        <v/>
      </c>
      <c r="D4977" s="10" t="inlineStr">
        <is>
          <t>C.2.4</t>
        </is>
      </c>
      <c r="E4977" s="10" t="inlineStr">
        <is>
          <t>C</t>
        </is>
      </c>
      <c r="F4977" s="10" t="inlineStr">
        <is>
          <t>Q</t>
        </is>
      </c>
      <c r="G4977" s="10" t="inlineStr">
        <is>
          <t>higher</t>
        </is>
      </c>
      <c r="H4977" s="10" t="n">
        <v>1</v>
      </c>
      <c r="I4977" s="10" t="inlineStr">
        <is>
          <t>Tasso di copertura del servizio con dispositivi per la chiamata di emergenza del conducente</t>
        </is>
      </c>
      <c r="J4977" s="20" t="n"/>
      <c r="K4977" s="20" t="n"/>
      <c r="L4977" s="20" t="n"/>
      <c r="M4977" s="20" t="n"/>
      <c r="N4977" s="21">
        <f>IF($A4977="","",IFERROR(VALUE($K4977)/VALUE($L4977),IFERROR(VALUE($J4977),0)))</f>
        <v/>
      </c>
      <c r="O4977" s="21">
        <f>IF($A4977="",0,IF(OR($S4977&lt;&gt;1,COUNTA($J4977:$M4977)=0),0,IF(SUMPRODUCT(MAX(($C$5:$C$6173=$C4977)*($D$5:$D$6173=$D4977)*($S$5:$S$6173=1)*IFERROR($N$5:$N$6173*1,0)))&gt;0,ROUND($H4977*($N4977/SUMPRODUCT(MAX(($C$5:$C$6173=$C4977)*($D$5:$D$6173=$D4977)*($S$5:$S$6173=1)*IFERROR($N$5:$N$6173*1,0)))),4),0)))</f>
        <v/>
      </c>
      <c r="P4977" s="10" t="inlineStr">
        <is>
          <t>Autobus attrezzati con chiamata di emergenza / Autobus totali in offerta, incluse scorte</t>
        </is>
      </c>
      <c r="Q4977" s="21">
        <f>IF($A4977="","",$A4977&amp;"|"&amp;$C4977)</f>
        <v/>
      </c>
      <c r="R4977" s="21">
        <f>IF($A4977="","",$A4977&amp;"|"&amp;$C4977&amp;"|"&amp;$D4977)</f>
        <v/>
      </c>
      <c r="S4977" s="21">
        <f>IF($A4977="","",IFERROR(INDEX(Offerte!$D$2:$D$200,MATCH($Q4977,Offerte!$L$2:$L$200,0)),0))</f>
        <v/>
      </c>
      <c r="T4977" s="21">
        <f>IF($A4977="","",IFERROR(INDEX(Offerte!$G$2:$G$200,MATCH($Q4977,Offerte!$L$2:$L$200,0)),"NO"))</f>
        <v/>
      </c>
    </row>
    <row r="4978">
      <c r="A4978" s="10">
        <f>IF(Offerte!$A162="","",Offerte!$A162)</f>
        <v/>
      </c>
      <c r="B4978" s="10">
        <f>IF(Offerte!$A162="","",Offerte!$B162)</f>
        <v/>
      </c>
      <c r="C4978" s="10">
        <f>IF(Offerte!$A162="","",Offerte!$C162)</f>
        <v/>
      </c>
      <c r="D4978" s="10" t="inlineStr">
        <is>
          <t>C.3.1</t>
        </is>
      </c>
      <c r="E4978" s="10" t="inlineStr">
        <is>
          <t>C</t>
        </is>
      </c>
      <c r="F4978" s="10" t="inlineStr">
        <is>
          <t>Q</t>
        </is>
      </c>
      <c r="G4978" s="10" t="inlineStr">
        <is>
          <t>higher</t>
        </is>
      </c>
      <c r="H4978" s="10" t="n">
        <v>2</v>
      </c>
      <c r="I4978" s="10" t="inlineStr">
        <is>
          <t>Tasso di copertura del servizio con dispositivi di informazione dinamica a bordo mezzo</t>
        </is>
      </c>
      <c r="J4978" s="20" t="n"/>
      <c r="K4978" s="20" t="n"/>
      <c r="L4978" s="20" t="n"/>
      <c r="M4978" s="20" t="n"/>
      <c r="N4978" s="21">
        <f>IF($A4978="","",IFERROR(VALUE($K4978)/VALUE($L4978),IFERROR(VALUE($J4978),0)))</f>
        <v/>
      </c>
      <c r="O4978" s="21">
        <f>IF($A4978="",0,IF(OR($S4978&lt;&gt;1,COUNTA($J4978:$M4978)=0),0,IF(SUMPRODUCT(MAX(($C$5:$C$6173=$C4978)*($D$5:$D$6173=$D4978)*($S$5:$S$6173=1)*IFERROR($N$5:$N$6173*1,0)))&gt;0,ROUND($H4978*($N4978/SUMPRODUCT(MAX(($C$5:$C$6173=$C4978)*($D$5:$D$6173=$D4978)*($S$5:$S$6173=1)*IFERROR($N$5:$N$6173*1,0)))),4),0)))</f>
        <v/>
      </c>
      <c r="P4978" s="10" t="inlineStr">
        <is>
          <t>Autobus con monitor e indicatori vocali / Autobus totali in offerta, incluse scorte</t>
        </is>
      </c>
      <c r="Q4978" s="21">
        <f>IF($A4978="","",$A4978&amp;"|"&amp;$C4978)</f>
        <v/>
      </c>
      <c r="R4978" s="21">
        <f>IF($A4978="","",$A4978&amp;"|"&amp;$C4978&amp;"|"&amp;$D4978)</f>
        <v/>
      </c>
      <c r="S4978" s="21">
        <f>IF($A4978="","",IFERROR(INDEX(Offerte!$D$2:$D$200,MATCH($Q4978,Offerte!$L$2:$L$200,0)),0))</f>
        <v/>
      </c>
      <c r="T4978" s="21">
        <f>IF($A4978="","",IFERROR(INDEX(Offerte!$G$2:$G$200,MATCH($Q4978,Offerte!$L$2:$L$200,0)),"NO"))</f>
        <v/>
      </c>
    </row>
    <row r="4979">
      <c r="A4979" s="10">
        <f>IF(Offerte!$A162="","",Offerte!$A162)</f>
        <v/>
      </c>
      <c r="B4979" s="10">
        <f>IF(Offerte!$A162="","",Offerte!$B162)</f>
        <v/>
      </c>
      <c r="C4979" s="10">
        <f>IF(Offerte!$A162="","",Offerte!$C162)</f>
        <v/>
      </c>
      <c r="D4979" s="10" t="inlineStr">
        <is>
          <t>C.3.2</t>
        </is>
      </c>
      <c r="E4979" s="10" t="inlineStr">
        <is>
          <t>C</t>
        </is>
      </c>
      <c r="F4979" s="10" t="inlineStr">
        <is>
          <t>T</t>
        </is>
      </c>
      <c r="G4979" s="10" t="inlineStr">
        <is>
          <t>tabular</t>
        </is>
      </c>
      <c r="H4979" s="10" t="n">
        <v>2</v>
      </c>
      <c r="I4979" s="10" t="inlineStr">
        <is>
          <t>Informazioni a bordo su coincidenze ai nodi</t>
        </is>
      </c>
      <c r="J4979" s="20" t="n"/>
      <c r="K4979" s="20" t="n"/>
      <c r="L4979" s="20" t="n"/>
      <c r="M4979" s="20" t="n"/>
      <c r="N4979" s="21">
        <f>IF($A4979="","",IF(IFERROR(VALUE($M4979),0)=1,1,0))</f>
        <v/>
      </c>
      <c r="O4979" s="21">
        <f>IF($A4979="",0,IF(OR($S4979&lt;&gt;1,COUNTA($J4979:$M4979)=0),0,IF(AND($N4979=1,IFERROR(SUMIFS($N$5:$N$6173,$Q$5:$Q$6173,$Q4979,$D$5:$D$6173,"C.3.1"),0)&gt;=0.5),$H4979,0)))</f>
        <v/>
      </c>
      <c r="P4979" s="10" t="inlineStr">
        <is>
          <t>Dipende da C.3.1 &gt;= 0.5</t>
        </is>
      </c>
      <c r="Q4979" s="21">
        <f>IF($A4979="","",$A4979&amp;"|"&amp;$C4979)</f>
        <v/>
      </c>
      <c r="R4979" s="21">
        <f>IF($A4979="","",$A4979&amp;"|"&amp;$C4979&amp;"|"&amp;$D4979)</f>
        <v/>
      </c>
      <c r="S4979" s="21">
        <f>IF($A4979="","",IFERROR(INDEX(Offerte!$D$2:$D$200,MATCH($Q4979,Offerte!$L$2:$L$200,0)),0))</f>
        <v/>
      </c>
      <c r="T4979" s="21">
        <f>IF($A4979="","",IFERROR(INDEX(Offerte!$G$2:$G$200,MATCH($Q4979,Offerte!$L$2:$L$200,0)),"NO"))</f>
        <v/>
      </c>
    </row>
    <row r="4980">
      <c r="A4980" s="10">
        <f>IF(Offerte!$A162="","",Offerte!$A162)</f>
        <v/>
      </c>
      <c r="B4980" s="10">
        <f>IF(Offerte!$A162="","",Offerte!$B162)</f>
        <v/>
      </c>
      <c r="C4980" s="10">
        <f>IF(Offerte!$A162="","",Offerte!$C162)</f>
        <v/>
      </c>
      <c r="D4980" s="10" t="inlineStr">
        <is>
          <t>D.1.1</t>
        </is>
      </c>
      <c r="E4980" s="10" t="inlineStr">
        <is>
          <t>D</t>
        </is>
      </c>
      <c r="F4980" s="10" t="inlineStr">
        <is>
          <t>Q</t>
        </is>
      </c>
      <c r="G4980" s="10" t="inlineStr">
        <is>
          <t>higher</t>
        </is>
      </c>
      <c r="H4980" s="10" t="n">
        <v>3</v>
      </c>
      <c r="I4980" s="10" t="inlineStr">
        <is>
          <t>Installazione di pensiline</t>
        </is>
      </c>
      <c r="J4980" s="20" t="n"/>
      <c r="K4980" s="20" t="n"/>
      <c r="L4980" s="20" t="n"/>
      <c r="M4980" s="20" t="n"/>
      <c r="N4980" s="21">
        <f>IF($A4980="","",IFERROR(VALUE($J4980),0))</f>
        <v/>
      </c>
      <c r="O4980" s="21">
        <f>IF($A4980="",0,IF(OR($S4980&lt;&gt;1,COUNTA($J4980:$M4980)=0),0,IF(SUMPRODUCT(MAX(($C$5:$C$6173=$C4980)*($D$5:$D$6173=$D4980)*($S$5:$S$6173=1)*IFERROR($N$5:$N$6173*1,0)))&gt;0,ROUND($H4980*($N4980/SUMPRODUCT(MAX(($C$5:$C$6173=$C4980)*($D$5:$D$6173=$D4980)*($S$5:$S$6173=1)*IFERROR($N$5:$N$6173*1,0)))),4),0)))</f>
        <v/>
      </c>
      <c r="P4980" s="10" t="inlineStr">
        <is>
          <t>fermate</t>
        </is>
      </c>
      <c r="Q4980" s="21">
        <f>IF($A4980="","",$A4980&amp;"|"&amp;$C4980)</f>
        <v/>
      </c>
      <c r="R4980" s="21">
        <f>IF($A4980="","",$A4980&amp;"|"&amp;$C4980&amp;"|"&amp;$D4980)</f>
        <v/>
      </c>
      <c r="S4980" s="21">
        <f>IF($A4980="","",IFERROR(INDEX(Offerte!$D$2:$D$200,MATCH($Q4980,Offerte!$L$2:$L$200,0)),0))</f>
        <v/>
      </c>
      <c r="T4980" s="21">
        <f>IF($A4980="","",IFERROR(INDEX(Offerte!$G$2:$G$200,MATCH($Q4980,Offerte!$L$2:$L$200,0)),"NO"))</f>
        <v/>
      </c>
    </row>
    <row r="4981">
      <c r="A4981" s="10">
        <f>IF(Offerte!$A162="","",Offerte!$A162)</f>
        <v/>
      </c>
      <c r="B4981" s="10">
        <f>IF(Offerte!$A162="","",Offerte!$B162)</f>
        <v/>
      </c>
      <c r="C4981" s="10">
        <f>IF(Offerte!$A162="","",Offerte!$C162)</f>
        <v/>
      </c>
      <c r="D4981" s="10" t="inlineStr">
        <is>
          <t>D.1.2</t>
        </is>
      </c>
      <c r="E4981" s="10" t="inlineStr">
        <is>
          <t>D</t>
        </is>
      </c>
      <c r="F4981" s="10" t="inlineStr">
        <is>
          <t>Q</t>
        </is>
      </c>
      <c r="G4981" s="10" t="inlineStr">
        <is>
          <t>higher</t>
        </is>
      </c>
      <c r="H4981" s="10" t="n">
        <v>3</v>
      </c>
      <c r="I4981" s="10" t="inlineStr">
        <is>
          <t>Installazione di paline di fermata conformi alla DGR 581/2023</t>
        </is>
      </c>
      <c r="J4981" s="20" t="n"/>
      <c r="K4981" s="20" t="n"/>
      <c r="L4981" s="20" t="n"/>
      <c r="M4981" s="20" t="n"/>
      <c r="N4981" s="21">
        <f>IF($A4981="","",IFERROR(VALUE($J4981),0))</f>
        <v/>
      </c>
      <c r="O4981" s="21">
        <f>IF($A4981="",0,IF(OR($S4981&lt;&gt;1,COUNTA($J4981:$M4981)=0),0,IF(SUMPRODUCT(MAX(($C$5:$C$6173=$C4981)*($D$5:$D$6173=$D4981)*($S$5:$S$6173=1)*IFERROR($N$5:$N$6173*1,0)))&gt;0,ROUND($H4981*($N4981/SUMPRODUCT(MAX(($C$5:$C$6173=$C4981)*($D$5:$D$6173=$D4981)*($S$5:$S$6173=1)*IFERROR($N$5:$N$6173*1,0)))),4),0)))</f>
        <v/>
      </c>
      <c r="P4981" s="10" t="inlineStr">
        <is>
          <t>fermate</t>
        </is>
      </c>
      <c r="Q4981" s="21">
        <f>IF($A4981="","",$A4981&amp;"|"&amp;$C4981)</f>
        <v/>
      </c>
      <c r="R4981" s="21">
        <f>IF($A4981="","",$A4981&amp;"|"&amp;$C4981&amp;"|"&amp;$D4981)</f>
        <v/>
      </c>
      <c r="S4981" s="21">
        <f>IF($A4981="","",IFERROR(INDEX(Offerte!$D$2:$D$200,MATCH($Q4981,Offerte!$L$2:$L$200,0)),0))</f>
        <v/>
      </c>
      <c r="T4981" s="21">
        <f>IF($A4981="","",IFERROR(INDEX(Offerte!$G$2:$G$200,MATCH($Q4981,Offerte!$L$2:$L$200,0)),"NO"))</f>
        <v/>
      </c>
    </row>
    <row r="4982">
      <c r="A4982" s="10">
        <f>IF(Offerte!$A162="","",Offerte!$A162)</f>
        <v/>
      </c>
      <c r="B4982" s="10">
        <f>IF(Offerte!$A162="","",Offerte!$B162)</f>
        <v/>
      </c>
      <c r="C4982" s="10">
        <f>IF(Offerte!$A162="","",Offerte!$C162)</f>
        <v/>
      </c>
      <c r="D4982" s="10" t="inlineStr">
        <is>
          <t>D.1.3</t>
        </is>
      </c>
      <c r="E4982" s="10" t="inlineStr">
        <is>
          <t>D</t>
        </is>
      </c>
      <c r="F4982" s="10" t="inlineStr">
        <is>
          <t>Q</t>
        </is>
      </c>
      <c r="G4982" s="10" t="inlineStr">
        <is>
          <t>higher</t>
        </is>
      </c>
      <c r="H4982" s="10" t="n">
        <v>2</v>
      </c>
      <c r="I4982" s="10" t="inlineStr">
        <is>
          <t>Display informativi connessi alle fermate</t>
        </is>
      </c>
      <c r="J4982" s="20" t="n"/>
      <c r="K4982" s="20" t="n"/>
      <c r="L4982" s="20" t="n"/>
      <c r="M4982" s="20" t="n"/>
      <c r="N4982" s="21">
        <f>IF($A4982="","",IFERROR(VALUE($J4982),0))</f>
        <v/>
      </c>
      <c r="O4982" s="21">
        <f>IF($A4982="",0,IF(OR($S4982&lt;&gt;1,COUNTA($J4982:$M4982)=0),0,IF(SUMPRODUCT(MAX(($C$5:$C$6173=$C4982)*($D$5:$D$6173=$D4982)*($S$5:$S$6173=1)*IFERROR($N$5:$N$6173*1,0)))&gt;0,ROUND($H4982*($N4982/SUMPRODUCT(MAX(($C$5:$C$6173=$C4982)*($D$5:$D$6173=$D4982)*($S$5:$S$6173=1)*IFERROR($N$5:$N$6173*1,0)))),4),0)))</f>
        <v/>
      </c>
      <c r="P4982" s="10" t="inlineStr">
        <is>
          <t>fermate</t>
        </is>
      </c>
      <c r="Q4982" s="21">
        <f>IF($A4982="","",$A4982&amp;"|"&amp;$C4982)</f>
        <v/>
      </c>
      <c r="R4982" s="21">
        <f>IF($A4982="","",$A4982&amp;"|"&amp;$C4982&amp;"|"&amp;$D4982)</f>
        <v/>
      </c>
      <c r="S4982" s="21">
        <f>IF($A4982="","",IFERROR(INDEX(Offerte!$D$2:$D$200,MATCH($Q4982,Offerte!$L$2:$L$200,0)),0))</f>
        <v/>
      </c>
      <c r="T4982" s="21">
        <f>IF($A4982="","",IFERROR(INDEX(Offerte!$G$2:$G$200,MATCH($Q4982,Offerte!$L$2:$L$200,0)),"NO"))</f>
        <v/>
      </c>
    </row>
    <row r="4983">
      <c r="A4983" s="10">
        <f>IF(Offerte!$A162="","",Offerte!$A162)</f>
        <v/>
      </c>
      <c r="B4983" s="10">
        <f>IF(Offerte!$A162="","",Offerte!$B162)</f>
        <v/>
      </c>
      <c r="C4983" s="10">
        <f>IF(Offerte!$A162="","",Offerte!$C162)</f>
        <v/>
      </c>
      <c r="D4983" s="10" t="inlineStr">
        <is>
          <t>D.2.1</t>
        </is>
      </c>
      <c r="E4983" s="10" t="inlineStr">
        <is>
          <t>D</t>
        </is>
      </c>
      <c r="F4983" s="10" t="inlineStr">
        <is>
          <t>Q</t>
        </is>
      </c>
      <c r="G4983" s="10" t="inlineStr">
        <is>
          <t>higher</t>
        </is>
      </c>
      <c r="H4983" s="10" t="n">
        <v>2</v>
      </c>
      <c r="I4983" s="10" t="inlineStr">
        <is>
          <t>Segnali tattili Loges-Vet-Evolution</t>
        </is>
      </c>
      <c r="J4983" s="20" t="n"/>
      <c r="K4983" s="20" t="n"/>
      <c r="L4983" s="20" t="n"/>
      <c r="M4983" s="20" t="n"/>
      <c r="N4983" s="21">
        <f>IF($A4983="","",IFERROR(VALUE($J4983),0))</f>
        <v/>
      </c>
      <c r="O4983" s="21">
        <f>IF($A4983="",0,IF(OR($S4983&lt;&gt;1,COUNTA($J4983:$M4983)=0),0,IF(SUMPRODUCT(MAX(($C$5:$C$6173=$C4983)*($D$5:$D$6173=$D4983)*($S$5:$S$6173=1)*IFERROR($N$5:$N$6173*1,0)))&gt;0,ROUND($H4983*($N4983/SUMPRODUCT(MAX(($C$5:$C$6173=$C4983)*($D$5:$D$6173=$D4983)*($S$5:$S$6173=1)*IFERROR($N$5:$N$6173*1,0)))),4),0)))</f>
        <v/>
      </c>
      <c r="P4983" s="10" t="inlineStr">
        <is>
          <t>fermate</t>
        </is>
      </c>
      <c r="Q4983" s="21">
        <f>IF($A4983="","",$A4983&amp;"|"&amp;$C4983)</f>
        <v/>
      </c>
      <c r="R4983" s="21">
        <f>IF($A4983="","",$A4983&amp;"|"&amp;$C4983&amp;"|"&amp;$D4983)</f>
        <v/>
      </c>
      <c r="S4983" s="21">
        <f>IF($A4983="","",IFERROR(INDEX(Offerte!$D$2:$D$200,MATCH($Q4983,Offerte!$L$2:$L$200,0)),0))</f>
        <v/>
      </c>
      <c r="T4983" s="21">
        <f>IF($A4983="","",IFERROR(INDEX(Offerte!$G$2:$G$200,MATCH($Q4983,Offerte!$L$2:$L$200,0)),"NO"))</f>
        <v/>
      </c>
    </row>
    <row r="4984">
      <c r="A4984" s="10">
        <f>IF(Offerte!$A162="","",Offerte!$A162)</f>
        <v/>
      </c>
      <c r="B4984" s="10">
        <f>IF(Offerte!$A162="","",Offerte!$B162)</f>
        <v/>
      </c>
      <c r="C4984" s="10">
        <f>IF(Offerte!$A162="","",Offerte!$C162)</f>
        <v/>
      </c>
      <c r="D4984" s="10" t="inlineStr">
        <is>
          <t>E.1.1</t>
        </is>
      </c>
      <c r="E4984" s="10" t="inlineStr">
        <is>
          <t>E</t>
        </is>
      </c>
      <c r="F4984" s="10" t="inlineStr">
        <is>
          <t>T</t>
        </is>
      </c>
      <c r="G4984" s="10" t="inlineStr">
        <is>
          <t>tabular</t>
        </is>
      </c>
      <c r="H4984" s="10" t="n">
        <v>2</v>
      </c>
      <c r="I4984" s="10" t="inlineStr">
        <is>
          <t>Mobile app con travel planner PRM</t>
        </is>
      </c>
      <c r="J4984" s="20" t="n"/>
      <c r="K4984" s="20" t="n"/>
      <c r="L4984" s="20" t="n"/>
      <c r="M4984" s="20" t="n"/>
      <c r="N4984" s="21">
        <f>IF($A4984="","",IF(IFERROR(VALUE($M4984),0)=1,1,0))</f>
        <v/>
      </c>
      <c r="O4984" s="21">
        <f>IF($A4984="",0,IF(OR($S4984&lt;&gt;1,COUNTA($J4984:$M4984)=0),0,IF($N4984=1,$H4984,0)))</f>
        <v/>
      </c>
      <c r="P4984" s="10" t="inlineStr">
        <is>
          <t>sì/no</t>
        </is>
      </c>
      <c r="Q4984" s="21">
        <f>IF($A4984="","",$A4984&amp;"|"&amp;$C4984)</f>
        <v/>
      </c>
      <c r="R4984" s="21">
        <f>IF($A4984="","",$A4984&amp;"|"&amp;$C4984&amp;"|"&amp;$D4984)</f>
        <v/>
      </c>
      <c r="S4984" s="21">
        <f>IF($A4984="","",IFERROR(INDEX(Offerte!$D$2:$D$200,MATCH($Q4984,Offerte!$L$2:$L$200,0)),0))</f>
        <v/>
      </c>
      <c r="T4984" s="21">
        <f>IF($A4984="","",IFERROR(INDEX(Offerte!$G$2:$G$200,MATCH($Q4984,Offerte!$L$2:$L$200,0)),"NO"))</f>
        <v/>
      </c>
    </row>
    <row r="4985">
      <c r="A4985" s="10">
        <f>IF(Offerte!$A162="","",Offerte!$A162)</f>
        <v/>
      </c>
      <c r="B4985" s="10">
        <f>IF(Offerte!$A162="","",Offerte!$B162)</f>
        <v/>
      </c>
      <c r="C4985" s="10">
        <f>IF(Offerte!$A162="","",Offerte!$C162)</f>
        <v/>
      </c>
      <c r="D4985" s="10" t="inlineStr">
        <is>
          <t>E.2.1</t>
        </is>
      </c>
      <c r="E4985" s="10" t="inlineStr">
        <is>
          <t>E</t>
        </is>
      </c>
      <c r="F4985" s="10" t="inlineStr">
        <is>
          <t>D</t>
        </is>
      </c>
      <c r="G4985" s="10" t="inlineStr">
        <is>
          <t>discretionary</t>
        </is>
      </c>
      <c r="H4985" s="10" t="n">
        <v>2</v>
      </c>
      <c r="I4985" s="10" t="inlineStr">
        <is>
          <t>Altre azioni informative e rapporti con gli utenti</t>
        </is>
      </c>
      <c r="J4985" s="20" t="n"/>
      <c r="K4985" s="20" t="n"/>
      <c r="L4985" s="20" t="n"/>
      <c r="M4985" s="20" t="n"/>
      <c r="N4985" s="21">
        <f>IF($A4985="","",MAX(0,MIN(1,IFERROR(VALUE($M4985),0))))</f>
        <v/>
      </c>
      <c r="O4985" s="21">
        <f>IF($A4985="",0,IF(OR($S4985&lt;&gt;1,COUNTA($J4985:$M4985)=0),0,IF(SUMPRODUCT(MAX(($C$5:$C$6173=$C4985)*($D$5:$D$6173=$D4985)*($S$5:$S$6173=1)*IFERROR($N$5:$N$6173*1,0)))&gt;0,ROUND($H4985*($N4985/SUMPRODUCT(MAX(($C$5:$C$6173=$C4985)*($D$5:$D$6173=$D4985)*($S$5:$S$6173=1)*IFERROR($N$5:$N$6173*1,0)))),4),0)))</f>
        <v/>
      </c>
      <c r="P4985" s="10" t="inlineStr">
        <is>
          <t>coeff.</t>
        </is>
      </c>
      <c r="Q4985" s="21">
        <f>IF($A4985="","",$A4985&amp;"|"&amp;$C4985)</f>
        <v/>
      </c>
      <c r="R4985" s="21">
        <f>IF($A4985="","",$A4985&amp;"|"&amp;$C4985&amp;"|"&amp;$D4985)</f>
        <v/>
      </c>
      <c r="S4985" s="21">
        <f>IF($A4985="","",IFERROR(INDEX(Offerte!$D$2:$D$200,MATCH($Q4985,Offerte!$L$2:$L$200,0)),0))</f>
        <v/>
      </c>
      <c r="T4985" s="21">
        <f>IF($A4985="","",IFERROR(INDEX(Offerte!$G$2:$G$200,MATCH($Q4985,Offerte!$L$2:$L$200,0)),"NO"))</f>
        <v/>
      </c>
    </row>
    <row r="4986">
      <c r="A4986" s="10">
        <f>IF(Offerte!$A162="","",Offerte!$A162)</f>
        <v/>
      </c>
      <c r="B4986" s="10">
        <f>IF(Offerte!$A162="","",Offerte!$B162)</f>
        <v/>
      </c>
      <c r="C4986" s="10">
        <f>IF(Offerte!$A162="","",Offerte!$C162)</f>
        <v/>
      </c>
      <c r="D4986" s="10" t="inlineStr">
        <is>
          <t>F.1.1</t>
        </is>
      </c>
      <c r="E4986" s="10" t="inlineStr">
        <is>
          <t>F</t>
        </is>
      </c>
      <c r="F4986" s="10" t="inlineStr">
        <is>
          <t>Q</t>
        </is>
      </c>
      <c r="G4986" s="10" t="inlineStr">
        <is>
          <t>lower</t>
        </is>
      </c>
      <c r="H4986" s="10" t="n">
        <v>7</v>
      </c>
      <c r="I4986" s="10" t="inlineStr">
        <is>
          <t>Performance ambientali del parco mezzi adibito al servizio - I_CEA</t>
        </is>
      </c>
      <c r="J4986" s="20" t="n"/>
      <c r="K4986" s="20" t="n"/>
      <c r="L4986" s="20" t="n"/>
      <c r="M4986" s="20" t="n"/>
      <c r="N4986" s="21">
        <f>IF($A4986="","",IFERROR(VALUE($J4986),0))</f>
        <v/>
      </c>
      <c r="O4986" s="21">
        <f>IF($A4986="",0,IF(OR($S4986&lt;&gt;1,COUNTA($J4986:$M4986)=0),0,IF(AND(IFERROR(AGGREGATE(15,6,$N$5:$N$6173/(($C$5:$C$6173=$C4986)*($D$5:$D$6173=$D4986)*($S$5:$S$6173=1)*($N$5:$N$6173&gt;0)),1),0)&gt;0,$N4986&gt;0),ROUND($H4986*(IFERROR(AGGREGATE(15,6,$N$5:$N$6173/(($C$5:$C$6173=$C4986)*($D$5:$D$6173=$D4986)*($S$5:$S$6173=1)*($N$5:$N$6173&gt;0)),1),0)/$N4986),4),0)))</f>
        <v/>
      </c>
      <c r="P4986" s="10" t="inlineStr">
        <is>
          <t>indice</t>
        </is>
      </c>
      <c r="Q4986" s="21">
        <f>IF($A4986="","",$A4986&amp;"|"&amp;$C4986)</f>
        <v/>
      </c>
      <c r="R4986" s="21">
        <f>IF($A4986="","",$A4986&amp;"|"&amp;$C4986&amp;"|"&amp;$D4986)</f>
        <v/>
      </c>
      <c r="S4986" s="21">
        <f>IF($A4986="","",IFERROR(INDEX(Offerte!$D$2:$D$200,MATCH($Q4986,Offerte!$L$2:$L$200,0)),0))</f>
        <v/>
      </c>
      <c r="T4986" s="21">
        <f>IF($A4986="","",IFERROR(INDEX(Offerte!$G$2:$G$200,MATCH($Q4986,Offerte!$L$2:$L$200,0)),"NO"))</f>
        <v/>
      </c>
    </row>
    <row r="4987">
      <c r="A4987" s="10">
        <f>IF(Offerte!$A162="","",Offerte!$A162)</f>
        <v/>
      </c>
      <c r="B4987" s="10">
        <f>IF(Offerte!$A162="","",Offerte!$B162)</f>
        <v/>
      </c>
      <c r="C4987" s="10">
        <f>IF(Offerte!$A162="","",Offerte!$C162)</f>
        <v/>
      </c>
      <c r="D4987" s="10" t="inlineStr">
        <is>
          <t>F.2.1</t>
        </is>
      </c>
      <c r="E4987" s="10" t="inlineStr">
        <is>
          <t>F</t>
        </is>
      </c>
      <c r="F4987" s="10" t="inlineStr">
        <is>
          <t>Q</t>
        </is>
      </c>
      <c r="G4987" s="10" t="inlineStr">
        <is>
          <t>higher</t>
        </is>
      </c>
      <c r="H4987" s="10" t="n">
        <v>2</v>
      </c>
      <c r="I4987" s="10" t="inlineStr">
        <is>
          <t>Tasso di copertura del servizio con dispositivi ECO-DRIVER</t>
        </is>
      </c>
      <c r="J4987" s="20" t="n"/>
      <c r="K4987" s="20" t="n"/>
      <c r="L4987" s="20" t="n"/>
      <c r="M4987" s="20" t="n"/>
      <c r="N4987" s="21">
        <f>IF($A4987="","",IFERROR(VALUE($K4987)/VALUE($L4987),IFERROR(VALUE($J4987),0)))</f>
        <v/>
      </c>
      <c r="O4987" s="21">
        <f>IF($A4987="",0,IF(OR($S4987&lt;&gt;1,COUNTA($J4987:$M4987)=0),0,IF(SUMPRODUCT(MAX(($C$5:$C$6173=$C4987)*($D$5:$D$6173=$D4987)*($S$5:$S$6173=1)*IFERROR($N$5:$N$6173*1,0)))&gt;0,ROUND($H4987*($N4987/SUMPRODUCT(MAX(($C$5:$C$6173=$C4987)*($D$5:$D$6173=$D4987)*($S$5:$S$6173=1)*IFERROR($N$5:$N$6173*1,0)))),4),0)))</f>
        <v/>
      </c>
      <c r="P4987" s="10" t="inlineStr">
        <is>
          <t>Autobus attrezzati con dispositivi ECO-DRIVER / Autobus totali in offerta, incluse scorte</t>
        </is>
      </c>
      <c r="Q4987" s="21">
        <f>IF($A4987="","",$A4987&amp;"|"&amp;$C4987)</f>
        <v/>
      </c>
      <c r="R4987" s="21">
        <f>IF($A4987="","",$A4987&amp;"|"&amp;$C4987&amp;"|"&amp;$D4987)</f>
        <v/>
      </c>
      <c r="S4987" s="21">
        <f>IF($A4987="","",IFERROR(INDEX(Offerte!$D$2:$D$200,MATCH($Q4987,Offerte!$L$2:$L$200,0)),0))</f>
        <v/>
      </c>
      <c r="T4987" s="21">
        <f>IF($A4987="","",IFERROR(INDEX(Offerte!$G$2:$G$200,MATCH($Q4987,Offerte!$L$2:$L$200,0)),"NO"))</f>
        <v/>
      </c>
    </row>
    <row r="4988">
      <c r="A4988" s="10">
        <f>IF(Offerte!$A162="","",Offerte!$A162)</f>
        <v/>
      </c>
      <c r="B4988" s="10">
        <f>IF(Offerte!$A162="","",Offerte!$B162)</f>
        <v/>
      </c>
      <c r="C4988" s="10">
        <f>IF(Offerte!$A162="","",Offerte!$C162)</f>
        <v/>
      </c>
      <c r="D4988" s="10" t="inlineStr">
        <is>
          <t>F.3.1</t>
        </is>
      </c>
      <c r="E4988" s="10" t="inlineStr">
        <is>
          <t>F</t>
        </is>
      </c>
      <c r="F4988" s="10" t="inlineStr">
        <is>
          <t>Q</t>
        </is>
      </c>
      <c r="G4988" s="10" t="inlineStr">
        <is>
          <t>higher</t>
        </is>
      </c>
      <c r="H4988" s="10" t="n">
        <v>2</v>
      </c>
      <c r="I4988" s="10" t="inlineStr">
        <is>
          <t>Autoproduzione consumi elettrici per trazione</t>
        </is>
      </c>
      <c r="J4988" s="20" t="n"/>
      <c r="K4988" s="20" t="n"/>
      <c r="L4988" s="20" t="n"/>
      <c r="M4988" s="20" t="n"/>
      <c r="N4988" s="21">
        <f>IF($A4988="","",IFERROR(VALUE($J4988),0))</f>
        <v/>
      </c>
      <c r="O4988" s="21">
        <f>IF($A4988="",0,IF(OR($S4988&lt;&gt;1,COUNTA($J4988:$M4988)=0),0,IF(SUMPRODUCT(MAX(($C$5:$C$6173=$C4988)*($D$5:$D$6173=$D4988)*($S$5:$S$6173=1)*IFERROR($N$5:$N$6173*1,0)))&gt;0,ROUND($H4988*($N4988/SUMPRODUCT(MAX(($C$5:$C$6173=$C4988)*($D$5:$D$6173=$D4988)*($S$5:$S$6173=1)*IFERROR($N$5:$N$6173*1,0)))),4),0)))</f>
        <v/>
      </c>
      <c r="P4988" s="10" t="inlineStr">
        <is>
          <t>kWh/anno</t>
        </is>
      </c>
      <c r="Q4988" s="21">
        <f>IF($A4988="","",$A4988&amp;"|"&amp;$C4988)</f>
        <v/>
      </c>
      <c r="R4988" s="21">
        <f>IF($A4988="","",$A4988&amp;"|"&amp;$C4988&amp;"|"&amp;$D4988)</f>
        <v/>
      </c>
      <c r="S4988" s="21">
        <f>IF($A4988="","",IFERROR(INDEX(Offerte!$D$2:$D$200,MATCH($Q4988,Offerte!$L$2:$L$200,0)),0))</f>
        <v/>
      </c>
      <c r="T4988" s="21">
        <f>IF($A4988="","",IFERROR(INDEX(Offerte!$G$2:$G$200,MATCH($Q4988,Offerte!$L$2:$L$200,0)),"NO"))</f>
        <v/>
      </c>
    </row>
    <row r="4989">
      <c r="A4989" s="10">
        <f>IF(Offerte!$A162="","",Offerte!$A162)</f>
        <v/>
      </c>
      <c r="B4989" s="10">
        <f>IF(Offerte!$A162="","",Offerte!$B162)</f>
        <v/>
      </c>
      <c r="C4989" s="10">
        <f>IF(Offerte!$A162="","",Offerte!$C162)</f>
        <v/>
      </c>
      <c r="D4989" s="10" t="inlineStr">
        <is>
          <t>F.4.1</t>
        </is>
      </c>
      <c r="E4989" s="10" t="inlineStr">
        <is>
          <t>F</t>
        </is>
      </c>
      <c r="F4989" s="10" t="inlineStr">
        <is>
          <t>Q</t>
        </is>
      </c>
      <c r="G4989" s="10" t="inlineStr">
        <is>
          <t>soil</t>
        </is>
      </c>
      <c r="H4989" s="10" t="n">
        <v>2</v>
      </c>
      <c r="I4989" s="10" t="inlineStr">
        <is>
          <t>Indice di consumo di suolo</t>
        </is>
      </c>
      <c r="J4989" s="20" t="n"/>
      <c r="K4989" s="20" t="n"/>
      <c r="L4989" s="20" t="n"/>
      <c r="M4989" s="20" t="n"/>
      <c r="N4989" s="21">
        <f>IF($A4989="","",IFERROR(VALUE($J4989),0))</f>
        <v/>
      </c>
      <c r="O4989" s="21">
        <f>IF($A4989="",0,IF(OR($S4989&lt;&gt;1,COUNTA($J4989:$M4989)=0),0,IF($N4989&lt;=0,$H4989,IF(SUMPRODUCT(MAX(($C$5:$C$6173=$C4989)*($D$5:$D$6173=$D4989)*($S$5:$S$6173=1)*IFERROR($N$5:$N$6173*1,0)))&gt;0,ROUND($H4989*((SUMPRODUCT(MAX(($C$5:$C$6173=$C4989)*($D$5:$D$6173=$D4989)*($S$5:$S$6173=1)*IFERROR($N$5:$N$6173*1,0)))-$N4989)/SUMPRODUCT(MAX(($C$5:$C$6173=$C4989)*($D$5:$D$6173=$D4989)*($S$5:$S$6173=1)*IFERROR($N$5:$N$6173*1,0)))),4),0))))</f>
        <v/>
      </c>
      <c r="P4989" s="10" t="inlineStr">
        <is>
          <t>m2</t>
        </is>
      </c>
      <c r="Q4989" s="21">
        <f>IF($A4989="","",$A4989&amp;"|"&amp;$C4989)</f>
        <v/>
      </c>
      <c r="R4989" s="21">
        <f>IF($A4989="","",$A4989&amp;"|"&amp;$C4989&amp;"|"&amp;$D4989)</f>
        <v/>
      </c>
      <c r="S4989" s="21">
        <f>IF($A4989="","",IFERROR(INDEX(Offerte!$D$2:$D$200,MATCH($Q4989,Offerte!$L$2:$L$200,0)),0))</f>
        <v/>
      </c>
      <c r="T4989" s="21">
        <f>IF($A4989="","",IFERROR(INDEX(Offerte!$G$2:$G$200,MATCH($Q4989,Offerte!$L$2:$L$200,0)),"NO"))</f>
        <v/>
      </c>
    </row>
    <row r="4990">
      <c r="A4990" s="10">
        <f>IF(Offerte!$A162="","",Offerte!$A162)</f>
        <v/>
      </c>
      <c r="B4990" s="10">
        <f>IF(Offerte!$A162="","",Offerte!$B162)</f>
        <v/>
      </c>
      <c r="C4990" s="10">
        <f>IF(Offerte!$A162="","",Offerte!$C162)</f>
        <v/>
      </c>
      <c r="D4990" s="10" t="inlineStr">
        <is>
          <t>F.5.1</t>
        </is>
      </c>
      <c r="E4990" s="10" t="inlineStr">
        <is>
          <t>F</t>
        </is>
      </c>
      <c r="F4990" s="10" t="inlineStr">
        <is>
          <t>T</t>
        </is>
      </c>
      <c r="G4990" s="10" t="inlineStr">
        <is>
          <t>tabular</t>
        </is>
      </c>
      <c r="H4990" s="10" t="n">
        <v>1</v>
      </c>
      <c r="I4990" s="10" t="inlineStr">
        <is>
          <t>Rendicontazione di sostenibilità ambientale</t>
        </is>
      </c>
      <c r="J4990" s="20" t="n"/>
      <c r="K4990" s="20" t="n"/>
      <c r="L4990" s="20" t="n"/>
      <c r="M4990" s="20" t="n"/>
      <c r="N4990" s="21">
        <f>IF($A4990="","",IF(IFERROR(VALUE($M4990),0)=1,1,0))</f>
        <v/>
      </c>
      <c r="O4990" s="21">
        <f>IF($A4990="",0,IF(OR($S4990&lt;&gt;1,COUNTA($J4990:$M4990)=0),0,IF($N4990=1,$H4990,0)))</f>
        <v/>
      </c>
      <c r="P4990" s="10" t="inlineStr">
        <is>
          <t>sì/no</t>
        </is>
      </c>
      <c r="Q4990" s="21">
        <f>IF($A4990="","",$A4990&amp;"|"&amp;$C4990)</f>
        <v/>
      </c>
      <c r="R4990" s="21">
        <f>IF($A4990="","",$A4990&amp;"|"&amp;$C4990&amp;"|"&amp;$D4990)</f>
        <v/>
      </c>
      <c r="S4990" s="21">
        <f>IF($A4990="","",IFERROR(INDEX(Offerte!$D$2:$D$200,MATCH($Q4990,Offerte!$L$2:$L$200,0)),0))</f>
        <v/>
      </c>
      <c r="T4990" s="21">
        <f>IF($A4990="","",IFERROR(INDEX(Offerte!$G$2:$G$200,MATCH($Q4990,Offerte!$L$2:$L$200,0)),"NO"))</f>
        <v/>
      </c>
    </row>
    <row r="4991">
      <c r="A4991" s="10">
        <f>IF(Offerte!$A162="","",Offerte!$A162)</f>
        <v/>
      </c>
      <c r="B4991" s="10">
        <f>IF(Offerte!$A162="","",Offerte!$B162)</f>
        <v/>
      </c>
      <c r="C4991" s="10">
        <f>IF(Offerte!$A162="","",Offerte!$C162)</f>
        <v/>
      </c>
      <c r="D4991" s="10" t="inlineStr">
        <is>
          <t>G.1.1</t>
        </is>
      </c>
      <c r="E4991" s="10" t="inlineStr">
        <is>
          <t>G</t>
        </is>
      </c>
      <c r="F4991" s="10" t="inlineStr">
        <is>
          <t>D</t>
        </is>
      </c>
      <c r="G4991" s="10" t="inlineStr">
        <is>
          <t>discretionary</t>
        </is>
      </c>
      <c r="H4991" s="10" t="n">
        <v>2</v>
      </c>
      <c r="I4991" s="10" t="inlineStr">
        <is>
          <t>Qualità del progetto di centrale di controllo aziendale</t>
        </is>
      </c>
      <c r="J4991" s="20" t="n"/>
      <c r="K4991" s="20" t="n"/>
      <c r="L4991" s="20" t="n"/>
      <c r="M4991" s="20" t="n"/>
      <c r="N4991" s="21">
        <f>IF($A4991="","",MAX(0,MIN(1,IFERROR(VALUE($M4991),0))))</f>
        <v/>
      </c>
      <c r="O4991" s="21">
        <f>IF($A4991="",0,IF(OR($S4991&lt;&gt;1,COUNTA($J4991:$M4991)=0),0,IF(SUMPRODUCT(MAX(($C$5:$C$6173=$C4991)*($D$5:$D$6173=$D4991)*($S$5:$S$6173=1)*IFERROR($N$5:$N$6173*1,0)))&gt;0,ROUND($H4991*($N4991/SUMPRODUCT(MAX(($C$5:$C$6173=$C4991)*($D$5:$D$6173=$D4991)*($S$5:$S$6173=1)*IFERROR($N$5:$N$6173*1,0)))),4),0)))</f>
        <v/>
      </c>
      <c r="P4991" s="10" t="inlineStr">
        <is>
          <t>coeff.</t>
        </is>
      </c>
      <c r="Q4991" s="21">
        <f>IF($A4991="","",$A4991&amp;"|"&amp;$C4991)</f>
        <v/>
      </c>
      <c r="R4991" s="21">
        <f>IF($A4991="","",$A4991&amp;"|"&amp;$C4991&amp;"|"&amp;$D4991)</f>
        <v/>
      </c>
      <c r="S4991" s="21">
        <f>IF($A4991="","",IFERROR(INDEX(Offerte!$D$2:$D$200,MATCH($Q4991,Offerte!$L$2:$L$200,0)),0))</f>
        <v/>
      </c>
      <c r="T4991" s="21">
        <f>IF($A4991="","",IFERROR(INDEX(Offerte!$G$2:$G$200,MATCH($Q4991,Offerte!$L$2:$L$200,0)),"NO"))</f>
        <v/>
      </c>
    </row>
    <row r="4992">
      <c r="A4992" s="10">
        <f>IF(Offerte!$A162="","",Offerte!$A162)</f>
        <v/>
      </c>
      <c r="B4992" s="10">
        <f>IF(Offerte!$A162="","",Offerte!$B162)</f>
        <v/>
      </c>
      <c r="C4992" s="10">
        <f>IF(Offerte!$A162="","",Offerte!$C162)</f>
        <v/>
      </c>
      <c r="D4992" s="10" t="inlineStr">
        <is>
          <t>G.2.1</t>
        </is>
      </c>
      <c r="E4992" s="10" t="inlineStr">
        <is>
          <t>G</t>
        </is>
      </c>
      <c r="F4992" s="10" t="inlineStr">
        <is>
          <t>T</t>
        </is>
      </c>
      <c r="G4992" s="10" t="inlineStr">
        <is>
          <t>tabular</t>
        </is>
      </c>
      <c r="H4992" s="10" t="n">
        <v>1</v>
      </c>
      <c r="I4992" s="10" t="inlineStr">
        <is>
          <t>Certificazione ISO 45001</t>
        </is>
      </c>
      <c r="J4992" s="20" t="n"/>
      <c r="K4992" s="20" t="n"/>
      <c r="L4992" s="20" t="n"/>
      <c r="M4992" s="20" t="n"/>
      <c r="N4992" s="21">
        <f>IF($A4992="","",IF(IFERROR(VALUE($M4992),0)=1,1,0))</f>
        <v/>
      </c>
      <c r="O4992" s="21">
        <f>IF($A4992="",0,IF(OR($S4992&lt;&gt;1,COUNTA($J4992:$M4992)=0),0,IF($N4992=1,$H4992,0)))</f>
        <v/>
      </c>
      <c r="P4992" s="10" t="inlineStr">
        <is>
          <t>sì/no</t>
        </is>
      </c>
      <c r="Q4992" s="21">
        <f>IF($A4992="","",$A4992&amp;"|"&amp;$C4992)</f>
        <v/>
      </c>
      <c r="R4992" s="21">
        <f>IF($A4992="","",$A4992&amp;"|"&amp;$C4992&amp;"|"&amp;$D4992)</f>
        <v/>
      </c>
      <c r="S4992" s="21">
        <f>IF($A4992="","",IFERROR(INDEX(Offerte!$D$2:$D$200,MATCH($Q4992,Offerte!$L$2:$L$200,0)),0))</f>
        <v/>
      </c>
      <c r="T4992" s="21">
        <f>IF($A4992="","",IFERROR(INDEX(Offerte!$G$2:$G$200,MATCH($Q4992,Offerte!$L$2:$L$200,0)),"NO"))</f>
        <v/>
      </c>
    </row>
    <row r="4993">
      <c r="A4993" s="10">
        <f>IF(Offerte!$A162="","",Offerte!$A162)</f>
        <v/>
      </c>
      <c r="B4993" s="10">
        <f>IF(Offerte!$A162="","",Offerte!$B162)</f>
        <v/>
      </c>
      <c r="C4993" s="10">
        <f>IF(Offerte!$A162="","",Offerte!$C162)</f>
        <v/>
      </c>
      <c r="D4993" s="10" t="inlineStr">
        <is>
          <t>G.3.1</t>
        </is>
      </c>
      <c r="E4993" s="10" t="inlineStr">
        <is>
          <t>G</t>
        </is>
      </c>
      <c r="F4993" s="10" t="inlineStr">
        <is>
          <t>T</t>
        </is>
      </c>
      <c r="G4993" s="10" t="inlineStr">
        <is>
          <t>tabular</t>
        </is>
      </c>
      <c r="H4993" s="10" t="n">
        <v>1</v>
      </c>
      <c r="I4993" s="10" t="inlineStr">
        <is>
          <t>Certificazioni di responsabilità sociale</t>
        </is>
      </c>
      <c r="J4993" s="20" t="n"/>
      <c r="K4993" s="20" t="n"/>
      <c r="L4993" s="20" t="n"/>
      <c r="M4993" s="20" t="n"/>
      <c r="N4993" s="21">
        <f>IF($A4993="","",IF(IFERROR(VALUE($M4993),0)=1,1,0))</f>
        <v/>
      </c>
      <c r="O4993" s="21">
        <f>IF($A4993="",0,IF(OR($S4993&lt;&gt;1,COUNTA($J4993:$M4993)=0),0,IF($N4993=1,$H4993,0)))</f>
        <v/>
      </c>
      <c r="P4993" s="10" t="inlineStr">
        <is>
          <t>sì/no</t>
        </is>
      </c>
      <c r="Q4993" s="21">
        <f>IF($A4993="","",$A4993&amp;"|"&amp;$C4993)</f>
        <v/>
      </c>
      <c r="R4993" s="21">
        <f>IF($A4993="","",$A4993&amp;"|"&amp;$C4993&amp;"|"&amp;$D4993)</f>
        <v/>
      </c>
      <c r="S4993" s="21">
        <f>IF($A4993="","",IFERROR(INDEX(Offerte!$D$2:$D$200,MATCH($Q4993,Offerte!$L$2:$L$200,0)),0))</f>
        <v/>
      </c>
      <c r="T4993" s="21">
        <f>IF($A4993="","",IFERROR(INDEX(Offerte!$G$2:$G$200,MATCH($Q4993,Offerte!$L$2:$L$200,0)),"NO"))</f>
        <v/>
      </c>
    </row>
    <row r="4994">
      <c r="A4994" s="10">
        <f>IF(Offerte!$A162="","",Offerte!$A162)</f>
        <v/>
      </c>
      <c r="B4994" s="10">
        <f>IF(Offerte!$A162="","",Offerte!$B162)</f>
        <v/>
      </c>
      <c r="C4994" s="10">
        <f>IF(Offerte!$A162="","",Offerte!$C162)</f>
        <v/>
      </c>
      <c r="D4994" s="10" t="inlineStr">
        <is>
          <t>G.4.1</t>
        </is>
      </c>
      <c r="E4994" s="10" t="inlineStr">
        <is>
          <t>G</t>
        </is>
      </c>
      <c r="F4994" s="10" t="inlineStr">
        <is>
          <t>D</t>
        </is>
      </c>
      <c r="G4994" s="10" t="inlineStr">
        <is>
          <t>discretionary</t>
        </is>
      </c>
      <c r="H4994" s="10" t="n">
        <v>2</v>
      </c>
      <c r="I4994" s="10" t="inlineStr">
        <is>
          <t>Qualità del piano di formazione del personale</t>
        </is>
      </c>
      <c r="J4994" s="20" t="n"/>
      <c r="K4994" s="20" t="n"/>
      <c r="L4994" s="20" t="n"/>
      <c r="M4994" s="20" t="n"/>
      <c r="N4994" s="21">
        <f>IF($A4994="","",MAX(0,MIN(1,IFERROR(VALUE($M4994),0))))</f>
        <v/>
      </c>
      <c r="O4994" s="21">
        <f>IF($A4994="",0,IF(OR($S4994&lt;&gt;1,COUNTA($J4994:$M4994)=0),0,IF(SUMPRODUCT(MAX(($C$5:$C$6173=$C4994)*($D$5:$D$6173=$D4994)*($S$5:$S$6173=1)*IFERROR($N$5:$N$6173*1,0)))&gt;0,ROUND($H4994*($N4994/SUMPRODUCT(MAX(($C$5:$C$6173=$C4994)*($D$5:$D$6173=$D4994)*($S$5:$S$6173=1)*IFERROR($N$5:$N$6173*1,0)))),4),0)))</f>
        <v/>
      </c>
      <c r="P4994" s="10" t="inlineStr">
        <is>
          <t>coeff.</t>
        </is>
      </c>
      <c r="Q4994" s="21">
        <f>IF($A4994="","",$A4994&amp;"|"&amp;$C4994)</f>
        <v/>
      </c>
      <c r="R4994" s="21">
        <f>IF($A4994="","",$A4994&amp;"|"&amp;$C4994&amp;"|"&amp;$D4994)</f>
        <v/>
      </c>
      <c r="S4994" s="21">
        <f>IF($A4994="","",IFERROR(INDEX(Offerte!$D$2:$D$200,MATCH($Q4994,Offerte!$L$2:$L$200,0)),0))</f>
        <v/>
      </c>
      <c r="T4994" s="21">
        <f>IF($A4994="","",IFERROR(INDEX(Offerte!$G$2:$G$200,MATCH($Q4994,Offerte!$L$2:$L$200,0)),"NO"))</f>
        <v/>
      </c>
    </row>
    <row r="4995">
      <c r="A4995" s="10">
        <f>IF(Offerte!$A162="","",Offerte!$A162)</f>
        <v/>
      </c>
      <c r="B4995" s="10">
        <f>IF(Offerte!$A162="","",Offerte!$B162)</f>
        <v/>
      </c>
      <c r="C4995" s="10">
        <f>IF(Offerte!$A162="","",Offerte!$C162)</f>
        <v/>
      </c>
      <c r="D4995" s="10" t="inlineStr">
        <is>
          <t>G.5.1</t>
        </is>
      </c>
      <c r="E4995" s="10" t="inlineStr">
        <is>
          <t>G</t>
        </is>
      </c>
      <c r="F4995" s="10" t="inlineStr">
        <is>
          <t>T</t>
        </is>
      </c>
      <c r="G4995" s="10" t="inlineStr">
        <is>
          <t>tabular</t>
        </is>
      </c>
      <c r="H4995" s="10" t="n">
        <v>1</v>
      </c>
      <c r="I4995" s="10" t="inlineStr">
        <is>
          <t>Impegno al mantenimento delle garanzie del contratto di secondo livello del gestore uscente</t>
        </is>
      </c>
      <c r="J4995" s="20" t="n"/>
      <c r="K4995" s="20" t="n"/>
      <c r="L4995" s="20" t="n"/>
      <c r="M4995" s="20" t="n"/>
      <c r="N4995" s="21">
        <f>IF($A4995="","",IF(IFERROR(VALUE($M4995),0)=1,1,0))</f>
        <v/>
      </c>
      <c r="O4995" s="21">
        <f>IF($A4995="",0,IF(OR($S4995&lt;&gt;1,COUNTA($J4995:$M4995)=0),0,IF($N4995=1,$H4995,0)))</f>
        <v/>
      </c>
      <c r="P4995" s="10" t="inlineStr">
        <is>
          <t>sì/no</t>
        </is>
      </c>
      <c r="Q4995" s="21">
        <f>IF($A4995="","",$A4995&amp;"|"&amp;$C4995)</f>
        <v/>
      </c>
      <c r="R4995" s="21">
        <f>IF($A4995="","",$A4995&amp;"|"&amp;$C4995&amp;"|"&amp;$D4995)</f>
        <v/>
      </c>
      <c r="S4995" s="21">
        <f>IF($A4995="","",IFERROR(INDEX(Offerte!$D$2:$D$200,MATCH($Q4995,Offerte!$L$2:$L$200,0)),0))</f>
        <v/>
      </c>
      <c r="T4995" s="21">
        <f>IF($A4995="","",IFERROR(INDEX(Offerte!$G$2:$G$200,MATCH($Q4995,Offerte!$L$2:$L$200,0)),"NO"))</f>
        <v/>
      </c>
    </row>
    <row r="4996">
      <c r="A4996" s="10">
        <f>IF(Offerte!$A163="","",Offerte!$A163)</f>
        <v/>
      </c>
      <c r="B4996" s="10">
        <f>IF(Offerte!$A163="","",Offerte!$B163)</f>
        <v/>
      </c>
      <c r="C4996" s="10">
        <f>IF(Offerte!$A163="","",Offerte!$C163)</f>
        <v/>
      </c>
      <c r="D4996" s="10" t="inlineStr">
        <is>
          <t>A.1.1</t>
        </is>
      </c>
      <c r="E4996" s="10" t="inlineStr">
        <is>
          <t>A</t>
        </is>
      </c>
      <c r="F4996" s="10" t="inlineStr">
        <is>
          <t>Q</t>
        </is>
      </c>
      <c r="G4996" s="10" t="inlineStr">
        <is>
          <t>higher</t>
        </is>
      </c>
      <c r="H4996" s="10" t="n">
        <v>3</v>
      </c>
      <c r="I4996" s="10" t="inlineStr">
        <is>
          <t>Tasso aggiuntivo di corse controllate</t>
        </is>
      </c>
      <c r="J4996" s="20" t="n"/>
      <c r="K4996" s="20" t="n"/>
      <c r="L4996" s="20" t="n"/>
      <c r="M4996" s="20" t="n"/>
      <c r="N4996" s="21">
        <f>IF($A4996="","",IFERROR(VALUE($K4996)/VALUE($L4996)*100,IFERROR(VALUE($J4996),0)))</f>
        <v/>
      </c>
      <c r="O4996" s="21">
        <f>IF($A4996="",0,IF(OR($S4996&lt;&gt;1,COUNTA($J4996:$M4996)=0),0,IF(SUMPRODUCT(MAX(($C$5:$C$6173=$C4996)*($D$5:$D$6173=$D4996)*($S$5:$S$6173=1)*IFERROR($N$5:$N$6173*1,0)))&gt;0,ROUND($H4996*($N4996/SUMPRODUCT(MAX(($C$5:$C$6173=$C4996)*($D$5:$D$6173=$D4996)*($S$5:$S$6173=1)*IFERROR($N$5:$N$6173*1,0)))),4),0)))</f>
        <v/>
      </c>
      <c r="P4996" s="10" t="inlineStr">
        <is>
          <t>Corse controllate annue / Corse programmate annue</t>
        </is>
      </c>
      <c r="Q4996" s="21">
        <f>IF($A4996="","",$A4996&amp;"|"&amp;$C4996)</f>
        <v/>
      </c>
      <c r="R4996" s="21">
        <f>IF($A4996="","",$A4996&amp;"|"&amp;$C4996&amp;"|"&amp;$D4996)</f>
        <v/>
      </c>
      <c r="S4996" s="21">
        <f>IF($A4996="","",IFERROR(INDEX(Offerte!$D$2:$D$200,MATCH($Q4996,Offerte!$L$2:$L$200,0)),0))</f>
        <v/>
      </c>
      <c r="T4996" s="21">
        <f>IF($A4996="","",IFERROR(INDEX(Offerte!$G$2:$G$200,MATCH($Q4996,Offerte!$L$2:$L$200,0)),"NO"))</f>
        <v/>
      </c>
    </row>
    <row r="4997">
      <c r="A4997" s="10">
        <f>IF(Offerte!$A163="","",Offerte!$A163)</f>
        <v/>
      </c>
      <c r="B4997" s="10">
        <f>IF(Offerte!$A163="","",Offerte!$B163)</f>
        <v/>
      </c>
      <c r="C4997" s="10">
        <f>IF(Offerte!$A163="","",Offerte!$C163)</f>
        <v/>
      </c>
      <c r="D4997" s="10" t="inlineStr">
        <is>
          <t>A.1.2</t>
        </is>
      </c>
      <c r="E4997" s="10" t="inlineStr">
        <is>
          <t>A</t>
        </is>
      </c>
      <c r="F4997" s="10" t="inlineStr">
        <is>
          <t>Q</t>
        </is>
      </c>
      <c r="G4997" s="10" t="inlineStr">
        <is>
          <t>higher</t>
        </is>
      </c>
      <c r="H4997" s="10" t="n">
        <v>4</v>
      </c>
      <c r="I4997" s="10" t="inlineStr">
        <is>
          <t>Numero aggiuntivo di passeggeri controllati</t>
        </is>
      </c>
      <c r="J4997" s="20" t="n"/>
      <c r="K4997" s="20" t="n"/>
      <c r="L4997" s="20" t="n"/>
      <c r="M4997" s="20" t="n"/>
      <c r="N4997" s="21">
        <f>IF($A4997="","",IFERROR(VALUE($J4997),0))</f>
        <v/>
      </c>
      <c r="O4997" s="21">
        <f>IF($A4997="",0,IF(OR($S4997&lt;&gt;1,COUNTA($J4997:$M4997)=0),0,IF(SUMPRODUCT(MAX(($C$5:$C$6173=$C4997)*($D$5:$D$6173=$D4997)*($S$5:$S$6173=1)*IFERROR($N$5:$N$6173*1,0)))&gt;0,ROUND($H4997*($N4997/SUMPRODUCT(MAX(($C$5:$C$6173=$C4997)*($D$5:$D$6173=$D4997)*($S$5:$S$6173=1)*IFERROR($N$5:$N$6173*1,0)))),4),0)))</f>
        <v/>
      </c>
      <c r="P4997" s="10" t="inlineStr">
        <is>
          <t>passeggeri/anno</t>
        </is>
      </c>
      <c r="Q4997" s="21">
        <f>IF($A4997="","",$A4997&amp;"|"&amp;$C4997)</f>
        <v/>
      </c>
      <c r="R4997" s="21">
        <f>IF($A4997="","",$A4997&amp;"|"&amp;$C4997&amp;"|"&amp;$D4997)</f>
        <v/>
      </c>
      <c r="S4997" s="21">
        <f>IF($A4997="","",IFERROR(INDEX(Offerte!$D$2:$D$200,MATCH($Q4997,Offerte!$L$2:$L$200,0)),0))</f>
        <v/>
      </c>
      <c r="T4997" s="21">
        <f>IF($A4997="","",IFERROR(INDEX(Offerte!$G$2:$G$200,MATCH($Q4997,Offerte!$L$2:$L$200,0)),"NO"))</f>
        <v/>
      </c>
    </row>
    <row r="4998">
      <c r="A4998" s="10">
        <f>IF(Offerte!$A163="","",Offerte!$A163)</f>
        <v/>
      </c>
      <c r="B4998" s="10">
        <f>IF(Offerte!$A163="","",Offerte!$B163)</f>
        <v/>
      </c>
      <c r="C4998" s="10">
        <f>IF(Offerte!$A163="","",Offerte!$C163)</f>
        <v/>
      </c>
      <c r="D4998" s="10" t="inlineStr">
        <is>
          <t>B.1.1</t>
        </is>
      </c>
      <c r="E4998" s="10" t="inlineStr">
        <is>
          <t>B</t>
        </is>
      </c>
      <c r="F4998" s="10" t="inlineStr">
        <is>
          <t>Q</t>
        </is>
      </c>
      <c r="G4998" s="10" t="inlineStr">
        <is>
          <t>higher</t>
        </is>
      </c>
      <c r="H4998" s="10" t="n">
        <v>3</v>
      </c>
      <c r="I4998" s="10" t="inlineStr">
        <is>
          <t>Incremento dei posti offerti nelle fasce di punta</t>
        </is>
      </c>
      <c r="J4998" s="20" t="n"/>
      <c r="K4998" s="20" t="n"/>
      <c r="L4998" s="20" t="n"/>
      <c r="M4998" s="20" t="n"/>
      <c r="N4998" s="21">
        <f>IF($A4998="","",IFERROR(VALUE($J4998),0))</f>
        <v/>
      </c>
      <c r="O4998" s="21">
        <f>IF($A4998="",0,IF(OR($S4998&lt;&gt;1,COUNTA($J4998:$M4998)=0),0,IF(SUMPRODUCT(MAX(($C$5:$C$6173=$C4998)*($D$5:$D$6173=$D4998)*($S$5:$S$6173=1)*IFERROR($N$5:$N$6173*1,0)))&gt;0,ROUND($H4998*($N4998/SUMPRODUCT(MAX(($C$5:$C$6173=$C4998)*($D$5:$D$6173=$D4998)*($S$5:$S$6173=1)*IFERROR($N$5:$N$6173*1,0)))),4),0)))</f>
        <v/>
      </c>
      <c r="P4998" s="10" t="inlineStr">
        <is>
          <t>posti*km</t>
        </is>
      </c>
      <c r="Q4998" s="21">
        <f>IF($A4998="","",$A4998&amp;"|"&amp;$C4998)</f>
        <v/>
      </c>
      <c r="R4998" s="21">
        <f>IF($A4998="","",$A4998&amp;"|"&amp;$C4998&amp;"|"&amp;$D4998)</f>
        <v/>
      </c>
      <c r="S4998" s="21">
        <f>IF($A4998="","",IFERROR(INDEX(Offerte!$D$2:$D$200,MATCH($Q4998,Offerte!$L$2:$L$200,0)),0))</f>
        <v/>
      </c>
      <c r="T4998" s="21">
        <f>IF($A4998="","",IFERROR(INDEX(Offerte!$G$2:$G$200,MATCH($Q4998,Offerte!$L$2:$L$200,0)),"NO"))</f>
        <v/>
      </c>
    </row>
    <row r="4999">
      <c r="A4999" s="10">
        <f>IF(Offerte!$A163="","",Offerte!$A163)</f>
        <v/>
      </c>
      <c r="B4999" s="10">
        <f>IF(Offerte!$A163="","",Offerte!$B163)</f>
        <v/>
      </c>
      <c r="C4999" s="10">
        <f>IF(Offerte!$A163="","",Offerte!$C163)</f>
        <v/>
      </c>
      <c r="D4999" s="10" t="inlineStr">
        <is>
          <t>B.2.1</t>
        </is>
      </c>
      <c r="E4999" s="10" t="inlineStr">
        <is>
          <t>B</t>
        </is>
      </c>
      <c r="F4999" s="10" t="inlineStr">
        <is>
          <t>Q</t>
        </is>
      </c>
      <c r="G4999" s="10" t="inlineStr">
        <is>
          <t>higher</t>
        </is>
      </c>
      <c r="H4999" s="10" t="n">
        <v>4</v>
      </c>
      <c r="I4999" s="10" t="inlineStr">
        <is>
          <t>Corse aggiuntive nell'arco giornaliero base</t>
        </is>
      </c>
      <c r="J4999" s="20" t="n"/>
      <c r="K4999" s="20" t="n"/>
      <c r="L4999" s="20" t="n"/>
      <c r="M4999" s="20" t="n"/>
      <c r="N4999" s="21">
        <f>IF($A4999="","",IFERROR(VALUE($J4999),0))</f>
        <v/>
      </c>
      <c r="O4999" s="21">
        <f>IF($A4999="",0,IF(OR($S4999&lt;&gt;1,COUNTA($J4999:$M4999)=0),0,IF(SUMPRODUCT(MAX(($C$5:$C$6173=$C4999)*($D$5:$D$6173=$D4999)*($S$5:$S$6173=1)*IFERROR($N$5:$N$6173*1,0)))&gt;0,ROUND($H4999*($N4999/SUMPRODUCT(MAX(($C$5:$C$6173=$C4999)*($D$5:$D$6173=$D4999)*($S$5:$S$6173=1)*IFERROR($N$5:$N$6173*1,0)))),4),0)))</f>
        <v/>
      </c>
      <c r="P4999" s="10" t="inlineStr">
        <is>
          <t>corse</t>
        </is>
      </c>
      <c r="Q4999" s="21">
        <f>IF($A4999="","",$A4999&amp;"|"&amp;$C4999)</f>
        <v/>
      </c>
      <c r="R4999" s="21">
        <f>IF($A4999="","",$A4999&amp;"|"&amp;$C4999&amp;"|"&amp;$D4999)</f>
        <v/>
      </c>
      <c r="S4999" s="21">
        <f>IF($A4999="","",IFERROR(INDEX(Offerte!$D$2:$D$200,MATCH($Q4999,Offerte!$L$2:$L$200,0)),0))</f>
        <v/>
      </c>
      <c r="T4999" s="21">
        <f>IF($A4999="","",IFERROR(INDEX(Offerte!$G$2:$G$200,MATCH($Q4999,Offerte!$L$2:$L$200,0)),"NO"))</f>
        <v/>
      </c>
    </row>
    <row r="5000">
      <c r="A5000" s="10">
        <f>IF(Offerte!$A163="","",Offerte!$A163)</f>
        <v/>
      </c>
      <c r="B5000" s="10">
        <f>IF(Offerte!$A163="","",Offerte!$B163)</f>
        <v/>
      </c>
      <c r="C5000" s="10">
        <f>IF(Offerte!$A163="","",Offerte!$C163)</f>
        <v/>
      </c>
      <c r="D5000" s="10" t="inlineStr">
        <is>
          <t>B.3.1</t>
        </is>
      </c>
      <c r="E5000" s="10" t="inlineStr">
        <is>
          <t>B</t>
        </is>
      </c>
      <c r="F5000" s="10" t="inlineStr">
        <is>
          <t>Q</t>
        </is>
      </c>
      <c r="G5000" s="10" t="inlineStr">
        <is>
          <t>higher</t>
        </is>
      </c>
      <c r="H5000" s="10" t="n">
        <v>2</v>
      </c>
      <c r="I5000" s="10" t="inlineStr">
        <is>
          <t>Numero di corse aggiuntive per allungamento dell'arco di servizio giornaliero nelle fasce serali</t>
        </is>
      </c>
      <c r="J5000" s="20" t="n"/>
      <c r="K5000" s="20" t="n"/>
      <c r="L5000" s="20" t="n"/>
      <c r="M5000" s="20" t="n"/>
      <c r="N5000" s="21">
        <f>IF($A5000="","",IFERROR(VALUE($J5000),0))</f>
        <v/>
      </c>
      <c r="O5000" s="21">
        <f>IF($A5000="",0,IF(OR($S5000&lt;&gt;1,COUNTA($J5000:$M5000)=0),0,IF(SUMPRODUCT(MAX(($C$5:$C$6173=$C5000)*($D$5:$D$6173=$D5000)*($S$5:$S$6173=1)*IFERROR($N$5:$N$6173*1,0)))&gt;0,ROUND($H5000*($N5000/SUMPRODUCT(MAX(($C$5:$C$6173=$C5000)*($D$5:$D$6173=$D5000)*($S$5:$S$6173=1)*IFERROR($N$5:$N$6173*1,0)))),4),0)))</f>
        <v/>
      </c>
      <c r="P5000" s="10" t="inlineStr">
        <is>
          <t>corse</t>
        </is>
      </c>
      <c r="Q5000" s="21">
        <f>IF($A5000="","",$A5000&amp;"|"&amp;$C5000)</f>
        <v/>
      </c>
      <c r="R5000" s="21">
        <f>IF($A5000="","",$A5000&amp;"|"&amp;$C5000&amp;"|"&amp;$D5000)</f>
        <v/>
      </c>
      <c r="S5000" s="21">
        <f>IF($A5000="","",IFERROR(INDEX(Offerte!$D$2:$D$200,MATCH($Q5000,Offerte!$L$2:$L$200,0)),0))</f>
        <v/>
      </c>
      <c r="T5000" s="21">
        <f>IF($A5000="","",IFERROR(INDEX(Offerte!$G$2:$G$200,MATCH($Q5000,Offerte!$L$2:$L$200,0)),"NO"))</f>
        <v/>
      </c>
    </row>
    <row r="5001">
      <c r="A5001" s="10">
        <f>IF(Offerte!$A163="","",Offerte!$A163)</f>
        <v/>
      </c>
      <c r="B5001" s="10">
        <f>IF(Offerte!$A163="","",Offerte!$B163)</f>
        <v/>
      </c>
      <c r="C5001" s="10">
        <f>IF(Offerte!$A163="","",Offerte!$C163)</f>
        <v/>
      </c>
      <c r="D5001" s="10" t="inlineStr">
        <is>
          <t>B.4.1</t>
        </is>
      </c>
      <c r="E5001" s="10" t="inlineStr">
        <is>
          <t>B</t>
        </is>
      </c>
      <c r="F5001" s="10" t="inlineStr">
        <is>
          <t>Q</t>
        </is>
      </c>
      <c r="G5001" s="10" t="inlineStr">
        <is>
          <t>higher</t>
        </is>
      </c>
      <c r="H5001" s="10" t="n">
        <v>3</v>
      </c>
      <c r="I5001" s="10" t="inlineStr">
        <is>
          <t>Percorrenze aggiuntive offerte nel Programma d'esercizio delle prime due fasi attuative</t>
        </is>
      </c>
      <c r="J5001" s="20" t="n"/>
      <c r="K5001" s="20" t="n"/>
      <c r="L5001" s="20" t="n"/>
      <c r="M5001" s="20" t="n"/>
      <c r="N5001" s="21">
        <f>IF($A5001="","",IFERROR(VALUE($J5001),0))</f>
        <v/>
      </c>
      <c r="O5001" s="21">
        <f>IF($A5001="",0,IF(OR($S5001&lt;&gt;1,COUNTA($J5001:$M5001)=0),0,IF(SUMPRODUCT(MAX(($C$5:$C$6173=$C5001)*($D$5:$D$6173=$D5001)*($S$5:$S$6173=1)*IFERROR($N$5:$N$6173*1,0)))&gt;0,ROUND($H5001*($N5001/SUMPRODUCT(MAX(($C$5:$C$6173=$C5001)*($D$5:$D$6173=$D5001)*($S$5:$S$6173=1)*IFERROR($N$5:$N$6173*1,0)))),4),0)))</f>
        <v/>
      </c>
      <c r="P5001" s="10" t="inlineStr">
        <is>
          <t>vett*km</t>
        </is>
      </c>
      <c r="Q5001" s="21">
        <f>IF($A5001="","",$A5001&amp;"|"&amp;$C5001)</f>
        <v/>
      </c>
      <c r="R5001" s="21">
        <f>IF($A5001="","",$A5001&amp;"|"&amp;$C5001&amp;"|"&amp;$D5001)</f>
        <v/>
      </c>
      <c r="S5001" s="21">
        <f>IF($A5001="","",IFERROR(INDEX(Offerte!$D$2:$D$200,MATCH($Q5001,Offerte!$L$2:$L$200,0)),0))</f>
        <v/>
      </c>
      <c r="T5001" s="21">
        <f>IF($A5001="","",IFERROR(INDEX(Offerte!$G$2:$G$200,MATCH($Q5001,Offerte!$L$2:$L$200,0)),"NO"))</f>
        <v/>
      </c>
    </row>
    <row r="5002">
      <c r="A5002" s="10">
        <f>IF(Offerte!$A163="","",Offerte!$A163)</f>
        <v/>
      </c>
      <c r="B5002" s="10">
        <f>IF(Offerte!$A163="","",Offerte!$B163)</f>
        <v/>
      </c>
      <c r="C5002" s="10">
        <f>IF(Offerte!$A163="","",Offerte!$C163)</f>
        <v/>
      </c>
      <c r="D5002" s="10" t="inlineStr">
        <is>
          <t>B.5.1</t>
        </is>
      </c>
      <c r="E5002" s="10" t="inlineStr">
        <is>
          <t>B</t>
        </is>
      </c>
      <c r="F5002" s="10" t="inlineStr">
        <is>
          <t>D</t>
        </is>
      </c>
      <c r="G5002" s="10" t="inlineStr">
        <is>
          <t>discretionary</t>
        </is>
      </c>
      <c r="H5002" s="10" t="n">
        <v>2</v>
      </c>
      <c r="I5002" s="10" t="inlineStr">
        <is>
          <t>Efficacia del progetto di servizi complementari DRT</t>
        </is>
      </c>
      <c r="J5002" s="20" t="n"/>
      <c r="K5002" s="20" t="n"/>
      <c r="L5002" s="20" t="n"/>
      <c r="M5002" s="20" t="n"/>
      <c r="N5002" s="21">
        <f>IF($A5002="","",MAX(0,MIN(1,IFERROR(VALUE($M5002),0))))</f>
        <v/>
      </c>
      <c r="O5002" s="21">
        <f>IF($A5002="",0,IF(OR($S5002&lt;&gt;1,COUNTA($J5002:$M5002)=0),0,IF(SUMPRODUCT(MAX(($C$5:$C$6173=$C5002)*($D$5:$D$6173=$D5002)*($S$5:$S$6173=1)*IFERROR($N$5:$N$6173*1,0)))&gt;0,ROUND($H5002*($N5002/SUMPRODUCT(MAX(($C$5:$C$6173=$C5002)*($D$5:$D$6173=$D5002)*($S$5:$S$6173=1)*IFERROR($N$5:$N$6173*1,0)))),4),0)))</f>
        <v/>
      </c>
      <c r="P5002" s="10" t="inlineStr">
        <is>
          <t>coeff.</t>
        </is>
      </c>
      <c r="Q5002" s="21">
        <f>IF($A5002="","",$A5002&amp;"|"&amp;$C5002)</f>
        <v/>
      </c>
      <c r="R5002" s="21">
        <f>IF($A5002="","",$A5002&amp;"|"&amp;$C5002&amp;"|"&amp;$D5002)</f>
        <v/>
      </c>
      <c r="S5002" s="21">
        <f>IF($A5002="","",IFERROR(INDEX(Offerte!$D$2:$D$200,MATCH($Q5002,Offerte!$L$2:$L$200,0)),0))</f>
        <v/>
      </c>
      <c r="T5002" s="21">
        <f>IF($A5002="","",IFERROR(INDEX(Offerte!$G$2:$G$200,MATCH($Q5002,Offerte!$L$2:$L$200,0)),"NO"))</f>
        <v/>
      </c>
    </row>
    <row r="5003">
      <c r="A5003" s="10">
        <f>IF(Offerte!$A163="","",Offerte!$A163)</f>
        <v/>
      </c>
      <c r="B5003" s="10">
        <f>IF(Offerte!$A163="","",Offerte!$B163)</f>
        <v/>
      </c>
      <c r="C5003" s="10">
        <f>IF(Offerte!$A163="","",Offerte!$C163)</f>
        <v/>
      </c>
      <c r="D5003" s="10" t="inlineStr">
        <is>
          <t>C.1.1</t>
        </is>
      </c>
      <c r="E5003" s="10" t="inlineStr">
        <is>
          <t>C</t>
        </is>
      </c>
      <c r="F5003" s="10" t="inlineStr">
        <is>
          <t>Q</t>
        </is>
      </c>
      <c r="G5003" s="10" t="inlineStr">
        <is>
          <t>higher</t>
        </is>
      </c>
      <c r="H5003" s="10" t="n">
        <v>2</v>
      </c>
      <c r="I5003" s="10" t="inlineStr">
        <is>
          <t>Tasso di copertura del servizio con telecamere BSD</t>
        </is>
      </c>
      <c r="J5003" s="20" t="n"/>
      <c r="K5003" s="20" t="n"/>
      <c r="L5003" s="20" t="n"/>
      <c r="M5003" s="20" t="n"/>
      <c r="N5003" s="21">
        <f>IF($A5003="","",IFERROR(VALUE($K5003)/VALUE($L5003),IFERROR(VALUE($J5003),0)))</f>
        <v/>
      </c>
      <c r="O5003" s="21">
        <f>IF($A5003="",0,IF(OR($S5003&lt;&gt;1,COUNTA($J5003:$M5003)=0),0,IF(SUMPRODUCT(MAX(($C$5:$C$6173=$C5003)*($D$5:$D$6173=$D5003)*($S$5:$S$6173=1)*IFERROR($N$5:$N$6173*1,0)))&gt;0,ROUND($H5003*($N5003/SUMPRODUCT(MAX(($C$5:$C$6173=$C5003)*($D$5:$D$6173=$D5003)*($S$5:$S$6173=1)*IFERROR($N$5:$N$6173*1,0)))),4),0)))</f>
        <v/>
      </c>
      <c r="P5003" s="10" t="inlineStr">
        <is>
          <t>Autobus attrezzati con telecamere BSD / Autobus totali in offerta, incluse scorte</t>
        </is>
      </c>
      <c r="Q5003" s="21">
        <f>IF($A5003="","",$A5003&amp;"|"&amp;$C5003)</f>
        <v/>
      </c>
      <c r="R5003" s="21">
        <f>IF($A5003="","",$A5003&amp;"|"&amp;$C5003&amp;"|"&amp;$D5003)</f>
        <v/>
      </c>
      <c r="S5003" s="21">
        <f>IF($A5003="","",IFERROR(INDEX(Offerte!$D$2:$D$200,MATCH($Q5003,Offerte!$L$2:$L$200,0)),0))</f>
        <v/>
      </c>
      <c r="T5003" s="21">
        <f>IF($A5003="","",IFERROR(INDEX(Offerte!$G$2:$G$200,MATCH($Q5003,Offerte!$L$2:$L$200,0)),"NO"))</f>
        <v/>
      </c>
    </row>
    <row r="5004">
      <c r="A5004" s="10">
        <f>IF(Offerte!$A163="","",Offerte!$A163)</f>
        <v/>
      </c>
      <c r="B5004" s="10">
        <f>IF(Offerte!$A163="","",Offerte!$B163)</f>
        <v/>
      </c>
      <c r="C5004" s="10">
        <f>IF(Offerte!$A163="","",Offerte!$C163)</f>
        <v/>
      </c>
      <c r="D5004" s="10" t="inlineStr">
        <is>
          <t>C.1.2</t>
        </is>
      </c>
      <c r="E5004" s="10" t="inlineStr">
        <is>
          <t>C</t>
        </is>
      </c>
      <c r="F5004" s="10" t="inlineStr">
        <is>
          <t>Q</t>
        </is>
      </c>
      <c r="G5004" s="10" t="inlineStr">
        <is>
          <t>higher</t>
        </is>
      </c>
      <c r="H5004" s="10" t="n">
        <v>2</v>
      </c>
      <c r="I5004" s="10" t="inlineStr">
        <is>
          <t>Tasso di copertura del servizio con telecamere ADAS</t>
        </is>
      </c>
      <c r="J5004" s="20" t="n"/>
      <c r="K5004" s="20" t="n"/>
      <c r="L5004" s="20" t="n"/>
      <c r="M5004" s="20" t="n"/>
      <c r="N5004" s="21">
        <f>IF($A5004="","",IFERROR(VALUE($K5004)/VALUE($L5004),IFERROR(VALUE($J5004),0)))</f>
        <v/>
      </c>
      <c r="O5004" s="21">
        <f>IF($A5004="",0,IF(OR($S5004&lt;&gt;1,COUNTA($J5004:$M5004)=0),0,IF(SUMPRODUCT(MAX(($C$5:$C$6173=$C5004)*($D$5:$D$6173=$D5004)*($S$5:$S$6173=1)*IFERROR($N$5:$N$6173*1,0)))&gt;0,ROUND($H5004*($N5004/SUMPRODUCT(MAX(($C$5:$C$6173=$C5004)*($D$5:$D$6173=$D5004)*($S$5:$S$6173=1)*IFERROR($N$5:$N$6173*1,0)))),4),0)))</f>
        <v/>
      </c>
      <c r="P5004" s="10" t="inlineStr">
        <is>
          <t>Autobus attrezzati con telecamere ADAS / Autobus totali in offerta, incluse scorte</t>
        </is>
      </c>
      <c r="Q5004" s="21">
        <f>IF($A5004="","",$A5004&amp;"|"&amp;$C5004)</f>
        <v/>
      </c>
      <c r="R5004" s="21">
        <f>IF($A5004="","",$A5004&amp;"|"&amp;$C5004&amp;"|"&amp;$D5004)</f>
        <v/>
      </c>
      <c r="S5004" s="21">
        <f>IF($A5004="","",IFERROR(INDEX(Offerte!$D$2:$D$200,MATCH($Q5004,Offerte!$L$2:$L$200,0)),0))</f>
        <v/>
      </c>
      <c r="T5004" s="21">
        <f>IF($A5004="","",IFERROR(INDEX(Offerte!$G$2:$G$200,MATCH($Q5004,Offerte!$L$2:$L$200,0)),"NO"))</f>
        <v/>
      </c>
    </row>
    <row r="5005">
      <c r="A5005" s="10">
        <f>IF(Offerte!$A163="","",Offerte!$A163)</f>
        <v/>
      </c>
      <c r="B5005" s="10">
        <f>IF(Offerte!$A163="","",Offerte!$B163)</f>
        <v/>
      </c>
      <c r="C5005" s="10">
        <f>IF(Offerte!$A163="","",Offerte!$C163)</f>
        <v/>
      </c>
      <c r="D5005" s="10" t="inlineStr">
        <is>
          <t>C.2.1</t>
        </is>
      </c>
      <c r="E5005" s="10" t="inlineStr">
        <is>
          <t>C</t>
        </is>
      </c>
      <c r="F5005" s="10" t="inlineStr">
        <is>
          <t>Q</t>
        </is>
      </c>
      <c r="G5005" s="10" t="inlineStr">
        <is>
          <t>higher</t>
        </is>
      </c>
      <c r="H5005" s="10" t="n">
        <v>3</v>
      </c>
      <c r="I5005" s="10" t="inlineStr">
        <is>
          <t>Tasso di copertura del servizio con telecamere di bordo di videosorveglianza</t>
        </is>
      </c>
      <c r="J5005" s="20" t="n"/>
      <c r="K5005" s="20" t="n"/>
      <c r="L5005" s="20" t="n"/>
      <c r="M5005" s="20" t="n"/>
      <c r="N5005" s="21">
        <f>IF($A5005="","",IFERROR(VALUE($K5005)/VALUE($L5005),IFERROR(VALUE($J5005),0)))</f>
        <v/>
      </c>
      <c r="O5005" s="21">
        <f>IF($A5005="",0,IF(OR($S5005&lt;&gt;1,COUNTA($J5005:$M5005)=0),0,IF(SUMPRODUCT(MAX(($C$5:$C$6173=$C5005)*($D$5:$D$6173=$D5005)*($S$5:$S$6173=1)*IFERROR($N$5:$N$6173*1,0)))&gt;0,ROUND($H5005*($N5005/SUMPRODUCT(MAX(($C$5:$C$6173=$C5005)*($D$5:$D$6173=$D5005)*($S$5:$S$6173=1)*IFERROR($N$5:$N$6173*1,0)))),4),0)))</f>
        <v/>
      </c>
      <c r="P5005" s="10" t="inlineStr">
        <is>
          <t>Autobus attrezzati con videosorveglianza / Autobus totali in offerta, incluse scorte</t>
        </is>
      </c>
      <c r="Q5005" s="21">
        <f>IF($A5005="","",$A5005&amp;"|"&amp;$C5005)</f>
        <v/>
      </c>
      <c r="R5005" s="21">
        <f>IF($A5005="","",$A5005&amp;"|"&amp;$C5005&amp;"|"&amp;$D5005)</f>
        <v/>
      </c>
      <c r="S5005" s="21">
        <f>IF($A5005="","",IFERROR(INDEX(Offerte!$D$2:$D$200,MATCH($Q5005,Offerte!$L$2:$L$200,0)),0))</f>
        <v/>
      </c>
      <c r="T5005" s="21">
        <f>IF($A5005="","",IFERROR(INDEX(Offerte!$G$2:$G$200,MATCH($Q5005,Offerte!$L$2:$L$200,0)),"NO"))</f>
        <v/>
      </c>
    </row>
    <row r="5006">
      <c r="A5006" s="10">
        <f>IF(Offerte!$A163="","",Offerte!$A163)</f>
        <v/>
      </c>
      <c r="B5006" s="10">
        <f>IF(Offerte!$A163="","",Offerte!$B163)</f>
        <v/>
      </c>
      <c r="C5006" s="10">
        <f>IF(Offerte!$A163="","",Offerte!$C163)</f>
        <v/>
      </c>
      <c r="D5006" s="10" t="inlineStr">
        <is>
          <t>C.2.2</t>
        </is>
      </c>
      <c r="E5006" s="10" t="inlineStr">
        <is>
          <t>C</t>
        </is>
      </c>
      <c r="F5006" s="10" t="inlineStr">
        <is>
          <t>T</t>
        </is>
      </c>
      <c r="G5006" s="10" t="inlineStr">
        <is>
          <t>tabular</t>
        </is>
      </c>
      <c r="H5006" s="10" t="n">
        <v>1</v>
      </c>
      <c r="I5006" s="10" t="inlineStr">
        <is>
          <t>Software video/audio analisi per situazioni di pericolo</t>
        </is>
      </c>
      <c r="J5006" s="20" t="n"/>
      <c r="K5006" s="20" t="n"/>
      <c r="L5006" s="20" t="n"/>
      <c r="M5006" s="20" t="n"/>
      <c r="N5006" s="21">
        <f>IF($A5006="","",IF(IFERROR(VALUE($M5006),0)=1,1,0))</f>
        <v/>
      </c>
      <c r="O5006" s="21">
        <f>IF($A5006="",0,IF(OR($S5006&lt;&gt;1,COUNTA($J5006:$M5006)=0),0,IF($N5006=1,$H5006,0)))</f>
        <v/>
      </c>
      <c r="P5006" s="10" t="inlineStr">
        <is>
          <t>sì/no</t>
        </is>
      </c>
      <c r="Q5006" s="21">
        <f>IF($A5006="","",$A5006&amp;"|"&amp;$C5006)</f>
        <v/>
      </c>
      <c r="R5006" s="21">
        <f>IF($A5006="","",$A5006&amp;"|"&amp;$C5006&amp;"|"&amp;$D5006)</f>
        <v/>
      </c>
      <c r="S5006" s="21">
        <f>IF($A5006="","",IFERROR(INDEX(Offerte!$D$2:$D$200,MATCH($Q5006,Offerte!$L$2:$L$200,0)),0))</f>
        <v/>
      </c>
      <c r="T5006" s="21">
        <f>IF($A5006="","",IFERROR(INDEX(Offerte!$G$2:$G$200,MATCH($Q5006,Offerte!$L$2:$L$200,0)),"NO"))</f>
        <v/>
      </c>
    </row>
    <row r="5007">
      <c r="A5007" s="10">
        <f>IF(Offerte!$A163="","",Offerte!$A163)</f>
        <v/>
      </c>
      <c r="B5007" s="10">
        <f>IF(Offerte!$A163="","",Offerte!$B163)</f>
        <v/>
      </c>
      <c r="C5007" s="10">
        <f>IF(Offerte!$A163="","",Offerte!$C163)</f>
        <v/>
      </c>
      <c r="D5007" s="10" t="inlineStr">
        <is>
          <t>C.2.3</t>
        </is>
      </c>
      <c r="E5007" s="10" t="inlineStr">
        <is>
          <t>C</t>
        </is>
      </c>
      <c r="F5007" s="10" t="inlineStr">
        <is>
          <t>T</t>
        </is>
      </c>
      <c r="G5007" s="10" t="inlineStr">
        <is>
          <t>tabular</t>
        </is>
      </c>
      <c r="H5007" s="10" t="n">
        <v>1</v>
      </c>
      <c r="I5007" s="10" t="inlineStr">
        <is>
          <t>Collegamento con centrale qualificata di pronto intervento</t>
        </is>
      </c>
      <c r="J5007" s="20" t="n"/>
      <c r="K5007" s="20" t="n"/>
      <c r="L5007" s="20" t="n"/>
      <c r="M5007" s="20" t="n"/>
      <c r="N5007" s="21">
        <f>IF($A5007="","",IF(IFERROR(VALUE($M5007),0)=1,1,0))</f>
        <v/>
      </c>
      <c r="O5007" s="21">
        <f>IF($A5007="",0,IF(OR($S5007&lt;&gt;1,COUNTA($J5007:$M5007)=0),0,IF($N5007=1,$H5007,0)))</f>
        <v/>
      </c>
      <c r="P5007" s="10" t="inlineStr">
        <is>
          <t>sì/no</t>
        </is>
      </c>
      <c r="Q5007" s="21">
        <f>IF($A5007="","",$A5007&amp;"|"&amp;$C5007)</f>
        <v/>
      </c>
      <c r="R5007" s="21">
        <f>IF($A5007="","",$A5007&amp;"|"&amp;$C5007&amp;"|"&amp;$D5007)</f>
        <v/>
      </c>
      <c r="S5007" s="21">
        <f>IF($A5007="","",IFERROR(INDEX(Offerte!$D$2:$D$200,MATCH($Q5007,Offerte!$L$2:$L$200,0)),0))</f>
        <v/>
      </c>
      <c r="T5007" s="21">
        <f>IF($A5007="","",IFERROR(INDEX(Offerte!$G$2:$G$200,MATCH($Q5007,Offerte!$L$2:$L$200,0)),"NO"))</f>
        <v/>
      </c>
    </row>
    <row r="5008">
      <c r="A5008" s="10">
        <f>IF(Offerte!$A163="","",Offerte!$A163)</f>
        <v/>
      </c>
      <c r="B5008" s="10">
        <f>IF(Offerte!$A163="","",Offerte!$B163)</f>
        <v/>
      </c>
      <c r="C5008" s="10">
        <f>IF(Offerte!$A163="","",Offerte!$C163)</f>
        <v/>
      </c>
      <c r="D5008" s="10" t="inlineStr">
        <is>
          <t>C.2.4</t>
        </is>
      </c>
      <c r="E5008" s="10" t="inlineStr">
        <is>
          <t>C</t>
        </is>
      </c>
      <c r="F5008" s="10" t="inlineStr">
        <is>
          <t>Q</t>
        </is>
      </c>
      <c r="G5008" s="10" t="inlineStr">
        <is>
          <t>higher</t>
        </is>
      </c>
      <c r="H5008" s="10" t="n">
        <v>1</v>
      </c>
      <c r="I5008" s="10" t="inlineStr">
        <is>
          <t>Tasso di copertura del servizio con dispositivi per la chiamata di emergenza del conducente</t>
        </is>
      </c>
      <c r="J5008" s="20" t="n"/>
      <c r="K5008" s="20" t="n"/>
      <c r="L5008" s="20" t="n"/>
      <c r="M5008" s="20" t="n"/>
      <c r="N5008" s="21">
        <f>IF($A5008="","",IFERROR(VALUE($K5008)/VALUE($L5008),IFERROR(VALUE($J5008),0)))</f>
        <v/>
      </c>
      <c r="O5008" s="21">
        <f>IF($A5008="",0,IF(OR($S5008&lt;&gt;1,COUNTA($J5008:$M5008)=0),0,IF(SUMPRODUCT(MAX(($C$5:$C$6173=$C5008)*($D$5:$D$6173=$D5008)*($S$5:$S$6173=1)*IFERROR($N$5:$N$6173*1,0)))&gt;0,ROUND($H5008*($N5008/SUMPRODUCT(MAX(($C$5:$C$6173=$C5008)*($D$5:$D$6173=$D5008)*($S$5:$S$6173=1)*IFERROR($N$5:$N$6173*1,0)))),4),0)))</f>
        <v/>
      </c>
      <c r="P5008" s="10" t="inlineStr">
        <is>
          <t>Autobus attrezzati con chiamata di emergenza / Autobus totali in offerta, incluse scorte</t>
        </is>
      </c>
      <c r="Q5008" s="21">
        <f>IF($A5008="","",$A5008&amp;"|"&amp;$C5008)</f>
        <v/>
      </c>
      <c r="R5008" s="21">
        <f>IF($A5008="","",$A5008&amp;"|"&amp;$C5008&amp;"|"&amp;$D5008)</f>
        <v/>
      </c>
      <c r="S5008" s="21">
        <f>IF($A5008="","",IFERROR(INDEX(Offerte!$D$2:$D$200,MATCH($Q5008,Offerte!$L$2:$L$200,0)),0))</f>
        <v/>
      </c>
      <c r="T5008" s="21">
        <f>IF($A5008="","",IFERROR(INDEX(Offerte!$G$2:$G$200,MATCH($Q5008,Offerte!$L$2:$L$200,0)),"NO"))</f>
        <v/>
      </c>
    </row>
    <row r="5009">
      <c r="A5009" s="10">
        <f>IF(Offerte!$A163="","",Offerte!$A163)</f>
        <v/>
      </c>
      <c r="B5009" s="10">
        <f>IF(Offerte!$A163="","",Offerte!$B163)</f>
        <v/>
      </c>
      <c r="C5009" s="10">
        <f>IF(Offerte!$A163="","",Offerte!$C163)</f>
        <v/>
      </c>
      <c r="D5009" s="10" t="inlineStr">
        <is>
          <t>C.3.1</t>
        </is>
      </c>
      <c r="E5009" s="10" t="inlineStr">
        <is>
          <t>C</t>
        </is>
      </c>
      <c r="F5009" s="10" t="inlineStr">
        <is>
          <t>Q</t>
        </is>
      </c>
      <c r="G5009" s="10" t="inlineStr">
        <is>
          <t>higher</t>
        </is>
      </c>
      <c r="H5009" s="10" t="n">
        <v>2</v>
      </c>
      <c r="I5009" s="10" t="inlineStr">
        <is>
          <t>Tasso di copertura del servizio con dispositivi di informazione dinamica a bordo mezzo</t>
        </is>
      </c>
      <c r="J5009" s="20" t="n"/>
      <c r="K5009" s="20" t="n"/>
      <c r="L5009" s="20" t="n"/>
      <c r="M5009" s="20" t="n"/>
      <c r="N5009" s="21">
        <f>IF($A5009="","",IFERROR(VALUE($K5009)/VALUE($L5009),IFERROR(VALUE($J5009),0)))</f>
        <v/>
      </c>
      <c r="O5009" s="21">
        <f>IF($A5009="",0,IF(OR($S5009&lt;&gt;1,COUNTA($J5009:$M5009)=0),0,IF(SUMPRODUCT(MAX(($C$5:$C$6173=$C5009)*($D$5:$D$6173=$D5009)*($S$5:$S$6173=1)*IFERROR($N$5:$N$6173*1,0)))&gt;0,ROUND($H5009*($N5009/SUMPRODUCT(MAX(($C$5:$C$6173=$C5009)*($D$5:$D$6173=$D5009)*($S$5:$S$6173=1)*IFERROR($N$5:$N$6173*1,0)))),4),0)))</f>
        <v/>
      </c>
      <c r="P5009" s="10" t="inlineStr">
        <is>
          <t>Autobus con monitor e indicatori vocali / Autobus totali in offerta, incluse scorte</t>
        </is>
      </c>
      <c r="Q5009" s="21">
        <f>IF($A5009="","",$A5009&amp;"|"&amp;$C5009)</f>
        <v/>
      </c>
      <c r="R5009" s="21">
        <f>IF($A5009="","",$A5009&amp;"|"&amp;$C5009&amp;"|"&amp;$D5009)</f>
        <v/>
      </c>
      <c r="S5009" s="21">
        <f>IF($A5009="","",IFERROR(INDEX(Offerte!$D$2:$D$200,MATCH($Q5009,Offerte!$L$2:$L$200,0)),0))</f>
        <v/>
      </c>
      <c r="T5009" s="21">
        <f>IF($A5009="","",IFERROR(INDEX(Offerte!$G$2:$G$200,MATCH($Q5009,Offerte!$L$2:$L$200,0)),"NO"))</f>
        <v/>
      </c>
    </row>
    <row r="5010">
      <c r="A5010" s="10">
        <f>IF(Offerte!$A163="","",Offerte!$A163)</f>
        <v/>
      </c>
      <c r="B5010" s="10">
        <f>IF(Offerte!$A163="","",Offerte!$B163)</f>
        <v/>
      </c>
      <c r="C5010" s="10">
        <f>IF(Offerte!$A163="","",Offerte!$C163)</f>
        <v/>
      </c>
      <c r="D5010" s="10" t="inlineStr">
        <is>
          <t>C.3.2</t>
        </is>
      </c>
      <c r="E5010" s="10" t="inlineStr">
        <is>
          <t>C</t>
        </is>
      </c>
      <c r="F5010" s="10" t="inlineStr">
        <is>
          <t>T</t>
        </is>
      </c>
      <c r="G5010" s="10" t="inlineStr">
        <is>
          <t>tabular</t>
        </is>
      </c>
      <c r="H5010" s="10" t="n">
        <v>2</v>
      </c>
      <c r="I5010" s="10" t="inlineStr">
        <is>
          <t>Informazioni a bordo su coincidenze ai nodi</t>
        </is>
      </c>
      <c r="J5010" s="20" t="n"/>
      <c r="K5010" s="20" t="n"/>
      <c r="L5010" s="20" t="n"/>
      <c r="M5010" s="20" t="n"/>
      <c r="N5010" s="21">
        <f>IF($A5010="","",IF(IFERROR(VALUE($M5010),0)=1,1,0))</f>
        <v/>
      </c>
      <c r="O5010" s="21">
        <f>IF($A5010="",0,IF(OR($S5010&lt;&gt;1,COUNTA($J5010:$M5010)=0),0,IF(AND($N5010=1,IFERROR(SUMIFS($N$5:$N$6173,$Q$5:$Q$6173,$Q5010,$D$5:$D$6173,"C.3.1"),0)&gt;=0.5),$H5010,0)))</f>
        <v/>
      </c>
      <c r="P5010" s="10" t="inlineStr">
        <is>
          <t>Dipende da C.3.1 &gt;= 0.5</t>
        </is>
      </c>
      <c r="Q5010" s="21">
        <f>IF($A5010="","",$A5010&amp;"|"&amp;$C5010)</f>
        <v/>
      </c>
      <c r="R5010" s="21">
        <f>IF($A5010="","",$A5010&amp;"|"&amp;$C5010&amp;"|"&amp;$D5010)</f>
        <v/>
      </c>
      <c r="S5010" s="21">
        <f>IF($A5010="","",IFERROR(INDEX(Offerte!$D$2:$D$200,MATCH($Q5010,Offerte!$L$2:$L$200,0)),0))</f>
        <v/>
      </c>
      <c r="T5010" s="21">
        <f>IF($A5010="","",IFERROR(INDEX(Offerte!$G$2:$G$200,MATCH($Q5010,Offerte!$L$2:$L$200,0)),"NO"))</f>
        <v/>
      </c>
    </row>
    <row r="5011">
      <c r="A5011" s="10">
        <f>IF(Offerte!$A163="","",Offerte!$A163)</f>
        <v/>
      </c>
      <c r="B5011" s="10">
        <f>IF(Offerte!$A163="","",Offerte!$B163)</f>
        <v/>
      </c>
      <c r="C5011" s="10">
        <f>IF(Offerte!$A163="","",Offerte!$C163)</f>
        <v/>
      </c>
      <c r="D5011" s="10" t="inlineStr">
        <is>
          <t>D.1.1</t>
        </is>
      </c>
      <c r="E5011" s="10" t="inlineStr">
        <is>
          <t>D</t>
        </is>
      </c>
      <c r="F5011" s="10" t="inlineStr">
        <is>
          <t>Q</t>
        </is>
      </c>
      <c r="G5011" s="10" t="inlineStr">
        <is>
          <t>higher</t>
        </is>
      </c>
      <c r="H5011" s="10" t="n">
        <v>3</v>
      </c>
      <c r="I5011" s="10" t="inlineStr">
        <is>
          <t>Installazione di pensiline</t>
        </is>
      </c>
      <c r="J5011" s="20" t="n"/>
      <c r="K5011" s="20" t="n"/>
      <c r="L5011" s="20" t="n"/>
      <c r="M5011" s="20" t="n"/>
      <c r="N5011" s="21">
        <f>IF($A5011="","",IFERROR(VALUE($J5011),0))</f>
        <v/>
      </c>
      <c r="O5011" s="21">
        <f>IF($A5011="",0,IF(OR($S5011&lt;&gt;1,COUNTA($J5011:$M5011)=0),0,IF(SUMPRODUCT(MAX(($C$5:$C$6173=$C5011)*($D$5:$D$6173=$D5011)*($S$5:$S$6173=1)*IFERROR($N$5:$N$6173*1,0)))&gt;0,ROUND($H5011*($N5011/SUMPRODUCT(MAX(($C$5:$C$6173=$C5011)*($D$5:$D$6173=$D5011)*($S$5:$S$6173=1)*IFERROR($N$5:$N$6173*1,0)))),4),0)))</f>
        <v/>
      </c>
      <c r="P5011" s="10" t="inlineStr">
        <is>
          <t>fermate</t>
        </is>
      </c>
      <c r="Q5011" s="21">
        <f>IF($A5011="","",$A5011&amp;"|"&amp;$C5011)</f>
        <v/>
      </c>
      <c r="R5011" s="21">
        <f>IF($A5011="","",$A5011&amp;"|"&amp;$C5011&amp;"|"&amp;$D5011)</f>
        <v/>
      </c>
      <c r="S5011" s="21">
        <f>IF($A5011="","",IFERROR(INDEX(Offerte!$D$2:$D$200,MATCH($Q5011,Offerte!$L$2:$L$200,0)),0))</f>
        <v/>
      </c>
      <c r="T5011" s="21">
        <f>IF($A5011="","",IFERROR(INDEX(Offerte!$G$2:$G$200,MATCH($Q5011,Offerte!$L$2:$L$200,0)),"NO"))</f>
        <v/>
      </c>
    </row>
    <row r="5012">
      <c r="A5012" s="10">
        <f>IF(Offerte!$A163="","",Offerte!$A163)</f>
        <v/>
      </c>
      <c r="B5012" s="10">
        <f>IF(Offerte!$A163="","",Offerte!$B163)</f>
        <v/>
      </c>
      <c r="C5012" s="10">
        <f>IF(Offerte!$A163="","",Offerte!$C163)</f>
        <v/>
      </c>
      <c r="D5012" s="10" t="inlineStr">
        <is>
          <t>D.1.2</t>
        </is>
      </c>
      <c r="E5012" s="10" t="inlineStr">
        <is>
          <t>D</t>
        </is>
      </c>
      <c r="F5012" s="10" t="inlineStr">
        <is>
          <t>Q</t>
        </is>
      </c>
      <c r="G5012" s="10" t="inlineStr">
        <is>
          <t>higher</t>
        </is>
      </c>
      <c r="H5012" s="10" t="n">
        <v>3</v>
      </c>
      <c r="I5012" s="10" t="inlineStr">
        <is>
          <t>Installazione di paline di fermata conformi alla DGR 581/2023</t>
        </is>
      </c>
      <c r="J5012" s="20" t="n"/>
      <c r="K5012" s="20" t="n"/>
      <c r="L5012" s="20" t="n"/>
      <c r="M5012" s="20" t="n"/>
      <c r="N5012" s="21">
        <f>IF($A5012="","",IFERROR(VALUE($J5012),0))</f>
        <v/>
      </c>
      <c r="O5012" s="21">
        <f>IF($A5012="",0,IF(OR($S5012&lt;&gt;1,COUNTA($J5012:$M5012)=0),0,IF(SUMPRODUCT(MAX(($C$5:$C$6173=$C5012)*($D$5:$D$6173=$D5012)*($S$5:$S$6173=1)*IFERROR($N$5:$N$6173*1,0)))&gt;0,ROUND($H5012*($N5012/SUMPRODUCT(MAX(($C$5:$C$6173=$C5012)*($D$5:$D$6173=$D5012)*($S$5:$S$6173=1)*IFERROR($N$5:$N$6173*1,0)))),4),0)))</f>
        <v/>
      </c>
      <c r="P5012" s="10" t="inlineStr">
        <is>
          <t>fermate</t>
        </is>
      </c>
      <c r="Q5012" s="21">
        <f>IF($A5012="","",$A5012&amp;"|"&amp;$C5012)</f>
        <v/>
      </c>
      <c r="R5012" s="21">
        <f>IF($A5012="","",$A5012&amp;"|"&amp;$C5012&amp;"|"&amp;$D5012)</f>
        <v/>
      </c>
      <c r="S5012" s="21">
        <f>IF($A5012="","",IFERROR(INDEX(Offerte!$D$2:$D$200,MATCH($Q5012,Offerte!$L$2:$L$200,0)),0))</f>
        <v/>
      </c>
      <c r="T5012" s="21">
        <f>IF($A5012="","",IFERROR(INDEX(Offerte!$G$2:$G$200,MATCH($Q5012,Offerte!$L$2:$L$200,0)),"NO"))</f>
        <v/>
      </c>
    </row>
    <row r="5013">
      <c r="A5013" s="10">
        <f>IF(Offerte!$A163="","",Offerte!$A163)</f>
        <v/>
      </c>
      <c r="B5013" s="10">
        <f>IF(Offerte!$A163="","",Offerte!$B163)</f>
        <v/>
      </c>
      <c r="C5013" s="10">
        <f>IF(Offerte!$A163="","",Offerte!$C163)</f>
        <v/>
      </c>
      <c r="D5013" s="10" t="inlineStr">
        <is>
          <t>D.1.3</t>
        </is>
      </c>
      <c r="E5013" s="10" t="inlineStr">
        <is>
          <t>D</t>
        </is>
      </c>
      <c r="F5013" s="10" t="inlineStr">
        <is>
          <t>Q</t>
        </is>
      </c>
      <c r="G5013" s="10" t="inlineStr">
        <is>
          <t>higher</t>
        </is>
      </c>
      <c r="H5013" s="10" t="n">
        <v>2</v>
      </c>
      <c r="I5013" s="10" t="inlineStr">
        <is>
          <t>Display informativi connessi alle fermate</t>
        </is>
      </c>
      <c r="J5013" s="20" t="n"/>
      <c r="K5013" s="20" t="n"/>
      <c r="L5013" s="20" t="n"/>
      <c r="M5013" s="20" t="n"/>
      <c r="N5013" s="21">
        <f>IF($A5013="","",IFERROR(VALUE($J5013),0))</f>
        <v/>
      </c>
      <c r="O5013" s="21">
        <f>IF($A5013="",0,IF(OR($S5013&lt;&gt;1,COUNTA($J5013:$M5013)=0),0,IF(SUMPRODUCT(MAX(($C$5:$C$6173=$C5013)*($D$5:$D$6173=$D5013)*($S$5:$S$6173=1)*IFERROR($N$5:$N$6173*1,0)))&gt;0,ROUND($H5013*($N5013/SUMPRODUCT(MAX(($C$5:$C$6173=$C5013)*($D$5:$D$6173=$D5013)*($S$5:$S$6173=1)*IFERROR($N$5:$N$6173*1,0)))),4),0)))</f>
        <v/>
      </c>
      <c r="P5013" s="10" t="inlineStr">
        <is>
          <t>fermate</t>
        </is>
      </c>
      <c r="Q5013" s="21">
        <f>IF($A5013="","",$A5013&amp;"|"&amp;$C5013)</f>
        <v/>
      </c>
      <c r="R5013" s="21">
        <f>IF($A5013="","",$A5013&amp;"|"&amp;$C5013&amp;"|"&amp;$D5013)</f>
        <v/>
      </c>
      <c r="S5013" s="21">
        <f>IF($A5013="","",IFERROR(INDEX(Offerte!$D$2:$D$200,MATCH($Q5013,Offerte!$L$2:$L$200,0)),0))</f>
        <v/>
      </c>
      <c r="T5013" s="21">
        <f>IF($A5013="","",IFERROR(INDEX(Offerte!$G$2:$G$200,MATCH($Q5013,Offerte!$L$2:$L$200,0)),"NO"))</f>
        <v/>
      </c>
    </row>
    <row r="5014">
      <c r="A5014" s="10">
        <f>IF(Offerte!$A163="","",Offerte!$A163)</f>
        <v/>
      </c>
      <c r="B5014" s="10">
        <f>IF(Offerte!$A163="","",Offerte!$B163)</f>
        <v/>
      </c>
      <c r="C5014" s="10">
        <f>IF(Offerte!$A163="","",Offerte!$C163)</f>
        <v/>
      </c>
      <c r="D5014" s="10" t="inlineStr">
        <is>
          <t>D.2.1</t>
        </is>
      </c>
      <c r="E5014" s="10" t="inlineStr">
        <is>
          <t>D</t>
        </is>
      </c>
      <c r="F5014" s="10" t="inlineStr">
        <is>
          <t>Q</t>
        </is>
      </c>
      <c r="G5014" s="10" t="inlineStr">
        <is>
          <t>higher</t>
        </is>
      </c>
      <c r="H5014" s="10" t="n">
        <v>2</v>
      </c>
      <c r="I5014" s="10" t="inlineStr">
        <is>
          <t>Segnali tattili Loges-Vet-Evolution</t>
        </is>
      </c>
      <c r="J5014" s="20" t="n"/>
      <c r="K5014" s="20" t="n"/>
      <c r="L5014" s="20" t="n"/>
      <c r="M5014" s="20" t="n"/>
      <c r="N5014" s="21">
        <f>IF($A5014="","",IFERROR(VALUE($J5014),0))</f>
        <v/>
      </c>
      <c r="O5014" s="21">
        <f>IF($A5014="",0,IF(OR($S5014&lt;&gt;1,COUNTA($J5014:$M5014)=0),0,IF(SUMPRODUCT(MAX(($C$5:$C$6173=$C5014)*($D$5:$D$6173=$D5014)*($S$5:$S$6173=1)*IFERROR($N$5:$N$6173*1,0)))&gt;0,ROUND($H5014*($N5014/SUMPRODUCT(MAX(($C$5:$C$6173=$C5014)*($D$5:$D$6173=$D5014)*($S$5:$S$6173=1)*IFERROR($N$5:$N$6173*1,0)))),4),0)))</f>
        <v/>
      </c>
      <c r="P5014" s="10" t="inlineStr">
        <is>
          <t>fermate</t>
        </is>
      </c>
      <c r="Q5014" s="21">
        <f>IF($A5014="","",$A5014&amp;"|"&amp;$C5014)</f>
        <v/>
      </c>
      <c r="R5014" s="21">
        <f>IF($A5014="","",$A5014&amp;"|"&amp;$C5014&amp;"|"&amp;$D5014)</f>
        <v/>
      </c>
      <c r="S5014" s="21">
        <f>IF($A5014="","",IFERROR(INDEX(Offerte!$D$2:$D$200,MATCH($Q5014,Offerte!$L$2:$L$200,0)),0))</f>
        <v/>
      </c>
      <c r="T5014" s="21">
        <f>IF($A5014="","",IFERROR(INDEX(Offerte!$G$2:$G$200,MATCH($Q5014,Offerte!$L$2:$L$200,0)),"NO"))</f>
        <v/>
      </c>
    </row>
    <row r="5015">
      <c r="A5015" s="10">
        <f>IF(Offerte!$A163="","",Offerte!$A163)</f>
        <v/>
      </c>
      <c r="B5015" s="10">
        <f>IF(Offerte!$A163="","",Offerte!$B163)</f>
        <v/>
      </c>
      <c r="C5015" s="10">
        <f>IF(Offerte!$A163="","",Offerte!$C163)</f>
        <v/>
      </c>
      <c r="D5015" s="10" t="inlineStr">
        <is>
          <t>E.1.1</t>
        </is>
      </c>
      <c r="E5015" s="10" t="inlineStr">
        <is>
          <t>E</t>
        </is>
      </c>
      <c r="F5015" s="10" t="inlineStr">
        <is>
          <t>T</t>
        </is>
      </c>
      <c r="G5015" s="10" t="inlineStr">
        <is>
          <t>tabular</t>
        </is>
      </c>
      <c r="H5015" s="10" t="n">
        <v>2</v>
      </c>
      <c r="I5015" s="10" t="inlineStr">
        <is>
          <t>Mobile app con travel planner PRM</t>
        </is>
      </c>
      <c r="J5015" s="20" t="n"/>
      <c r="K5015" s="20" t="n"/>
      <c r="L5015" s="20" t="n"/>
      <c r="M5015" s="20" t="n"/>
      <c r="N5015" s="21">
        <f>IF($A5015="","",IF(IFERROR(VALUE($M5015),0)=1,1,0))</f>
        <v/>
      </c>
      <c r="O5015" s="21">
        <f>IF($A5015="",0,IF(OR($S5015&lt;&gt;1,COUNTA($J5015:$M5015)=0),0,IF($N5015=1,$H5015,0)))</f>
        <v/>
      </c>
      <c r="P5015" s="10" t="inlineStr">
        <is>
          <t>sì/no</t>
        </is>
      </c>
      <c r="Q5015" s="21">
        <f>IF($A5015="","",$A5015&amp;"|"&amp;$C5015)</f>
        <v/>
      </c>
      <c r="R5015" s="21">
        <f>IF($A5015="","",$A5015&amp;"|"&amp;$C5015&amp;"|"&amp;$D5015)</f>
        <v/>
      </c>
      <c r="S5015" s="21">
        <f>IF($A5015="","",IFERROR(INDEX(Offerte!$D$2:$D$200,MATCH($Q5015,Offerte!$L$2:$L$200,0)),0))</f>
        <v/>
      </c>
      <c r="T5015" s="21">
        <f>IF($A5015="","",IFERROR(INDEX(Offerte!$G$2:$G$200,MATCH($Q5015,Offerte!$L$2:$L$200,0)),"NO"))</f>
        <v/>
      </c>
    </row>
    <row r="5016">
      <c r="A5016" s="10">
        <f>IF(Offerte!$A163="","",Offerte!$A163)</f>
        <v/>
      </c>
      <c r="B5016" s="10">
        <f>IF(Offerte!$A163="","",Offerte!$B163)</f>
        <v/>
      </c>
      <c r="C5016" s="10">
        <f>IF(Offerte!$A163="","",Offerte!$C163)</f>
        <v/>
      </c>
      <c r="D5016" s="10" t="inlineStr">
        <is>
          <t>E.2.1</t>
        </is>
      </c>
      <c r="E5016" s="10" t="inlineStr">
        <is>
          <t>E</t>
        </is>
      </c>
      <c r="F5016" s="10" t="inlineStr">
        <is>
          <t>D</t>
        </is>
      </c>
      <c r="G5016" s="10" t="inlineStr">
        <is>
          <t>discretionary</t>
        </is>
      </c>
      <c r="H5016" s="10" t="n">
        <v>2</v>
      </c>
      <c r="I5016" s="10" t="inlineStr">
        <is>
          <t>Altre azioni informative e rapporti con gli utenti</t>
        </is>
      </c>
      <c r="J5016" s="20" t="n"/>
      <c r="K5016" s="20" t="n"/>
      <c r="L5016" s="20" t="n"/>
      <c r="M5016" s="20" t="n"/>
      <c r="N5016" s="21">
        <f>IF($A5016="","",MAX(0,MIN(1,IFERROR(VALUE($M5016),0))))</f>
        <v/>
      </c>
      <c r="O5016" s="21">
        <f>IF($A5016="",0,IF(OR($S5016&lt;&gt;1,COUNTA($J5016:$M5016)=0),0,IF(SUMPRODUCT(MAX(($C$5:$C$6173=$C5016)*($D$5:$D$6173=$D5016)*($S$5:$S$6173=1)*IFERROR($N$5:$N$6173*1,0)))&gt;0,ROUND($H5016*($N5016/SUMPRODUCT(MAX(($C$5:$C$6173=$C5016)*($D$5:$D$6173=$D5016)*($S$5:$S$6173=1)*IFERROR($N$5:$N$6173*1,0)))),4),0)))</f>
        <v/>
      </c>
      <c r="P5016" s="10" t="inlineStr">
        <is>
          <t>coeff.</t>
        </is>
      </c>
      <c r="Q5016" s="21">
        <f>IF($A5016="","",$A5016&amp;"|"&amp;$C5016)</f>
        <v/>
      </c>
      <c r="R5016" s="21">
        <f>IF($A5016="","",$A5016&amp;"|"&amp;$C5016&amp;"|"&amp;$D5016)</f>
        <v/>
      </c>
      <c r="S5016" s="21">
        <f>IF($A5016="","",IFERROR(INDEX(Offerte!$D$2:$D$200,MATCH($Q5016,Offerte!$L$2:$L$200,0)),0))</f>
        <v/>
      </c>
      <c r="T5016" s="21">
        <f>IF($A5016="","",IFERROR(INDEX(Offerte!$G$2:$G$200,MATCH($Q5016,Offerte!$L$2:$L$200,0)),"NO"))</f>
        <v/>
      </c>
    </row>
    <row r="5017">
      <c r="A5017" s="10">
        <f>IF(Offerte!$A163="","",Offerte!$A163)</f>
        <v/>
      </c>
      <c r="B5017" s="10">
        <f>IF(Offerte!$A163="","",Offerte!$B163)</f>
        <v/>
      </c>
      <c r="C5017" s="10">
        <f>IF(Offerte!$A163="","",Offerte!$C163)</f>
        <v/>
      </c>
      <c r="D5017" s="10" t="inlineStr">
        <is>
          <t>F.1.1</t>
        </is>
      </c>
      <c r="E5017" s="10" t="inlineStr">
        <is>
          <t>F</t>
        </is>
      </c>
      <c r="F5017" s="10" t="inlineStr">
        <is>
          <t>Q</t>
        </is>
      </c>
      <c r="G5017" s="10" t="inlineStr">
        <is>
          <t>lower</t>
        </is>
      </c>
      <c r="H5017" s="10" t="n">
        <v>7</v>
      </c>
      <c r="I5017" s="10" t="inlineStr">
        <is>
          <t>Performance ambientali del parco mezzi adibito al servizio - I_CEA</t>
        </is>
      </c>
      <c r="J5017" s="20" t="n"/>
      <c r="K5017" s="20" t="n"/>
      <c r="L5017" s="20" t="n"/>
      <c r="M5017" s="20" t="n"/>
      <c r="N5017" s="21">
        <f>IF($A5017="","",IFERROR(VALUE($J5017),0))</f>
        <v/>
      </c>
      <c r="O5017" s="21">
        <f>IF($A5017="",0,IF(OR($S5017&lt;&gt;1,COUNTA($J5017:$M5017)=0),0,IF(AND(IFERROR(AGGREGATE(15,6,$N$5:$N$6173/(($C$5:$C$6173=$C5017)*($D$5:$D$6173=$D5017)*($S$5:$S$6173=1)*($N$5:$N$6173&gt;0)),1),0)&gt;0,$N5017&gt;0),ROUND($H5017*(IFERROR(AGGREGATE(15,6,$N$5:$N$6173/(($C$5:$C$6173=$C5017)*($D$5:$D$6173=$D5017)*($S$5:$S$6173=1)*($N$5:$N$6173&gt;0)),1),0)/$N5017),4),0)))</f>
        <v/>
      </c>
      <c r="P5017" s="10" t="inlineStr">
        <is>
          <t>indice</t>
        </is>
      </c>
      <c r="Q5017" s="21">
        <f>IF($A5017="","",$A5017&amp;"|"&amp;$C5017)</f>
        <v/>
      </c>
      <c r="R5017" s="21">
        <f>IF($A5017="","",$A5017&amp;"|"&amp;$C5017&amp;"|"&amp;$D5017)</f>
        <v/>
      </c>
      <c r="S5017" s="21">
        <f>IF($A5017="","",IFERROR(INDEX(Offerte!$D$2:$D$200,MATCH($Q5017,Offerte!$L$2:$L$200,0)),0))</f>
        <v/>
      </c>
      <c r="T5017" s="21">
        <f>IF($A5017="","",IFERROR(INDEX(Offerte!$G$2:$G$200,MATCH($Q5017,Offerte!$L$2:$L$200,0)),"NO"))</f>
        <v/>
      </c>
    </row>
    <row r="5018">
      <c r="A5018" s="10">
        <f>IF(Offerte!$A163="","",Offerte!$A163)</f>
        <v/>
      </c>
      <c r="B5018" s="10">
        <f>IF(Offerte!$A163="","",Offerte!$B163)</f>
        <v/>
      </c>
      <c r="C5018" s="10">
        <f>IF(Offerte!$A163="","",Offerte!$C163)</f>
        <v/>
      </c>
      <c r="D5018" s="10" t="inlineStr">
        <is>
          <t>F.2.1</t>
        </is>
      </c>
      <c r="E5018" s="10" t="inlineStr">
        <is>
          <t>F</t>
        </is>
      </c>
      <c r="F5018" s="10" t="inlineStr">
        <is>
          <t>Q</t>
        </is>
      </c>
      <c r="G5018" s="10" t="inlineStr">
        <is>
          <t>higher</t>
        </is>
      </c>
      <c r="H5018" s="10" t="n">
        <v>2</v>
      </c>
      <c r="I5018" s="10" t="inlineStr">
        <is>
          <t>Tasso di copertura del servizio con dispositivi ECO-DRIVER</t>
        </is>
      </c>
      <c r="J5018" s="20" t="n"/>
      <c r="K5018" s="20" t="n"/>
      <c r="L5018" s="20" t="n"/>
      <c r="M5018" s="20" t="n"/>
      <c r="N5018" s="21">
        <f>IF($A5018="","",IFERROR(VALUE($K5018)/VALUE($L5018),IFERROR(VALUE($J5018),0)))</f>
        <v/>
      </c>
      <c r="O5018" s="21">
        <f>IF($A5018="",0,IF(OR($S5018&lt;&gt;1,COUNTA($J5018:$M5018)=0),0,IF(SUMPRODUCT(MAX(($C$5:$C$6173=$C5018)*($D$5:$D$6173=$D5018)*($S$5:$S$6173=1)*IFERROR($N$5:$N$6173*1,0)))&gt;0,ROUND($H5018*($N5018/SUMPRODUCT(MAX(($C$5:$C$6173=$C5018)*($D$5:$D$6173=$D5018)*($S$5:$S$6173=1)*IFERROR($N$5:$N$6173*1,0)))),4),0)))</f>
        <v/>
      </c>
      <c r="P5018" s="10" t="inlineStr">
        <is>
          <t>Autobus attrezzati con dispositivi ECO-DRIVER / Autobus totali in offerta, incluse scorte</t>
        </is>
      </c>
      <c r="Q5018" s="21">
        <f>IF($A5018="","",$A5018&amp;"|"&amp;$C5018)</f>
        <v/>
      </c>
      <c r="R5018" s="21">
        <f>IF($A5018="","",$A5018&amp;"|"&amp;$C5018&amp;"|"&amp;$D5018)</f>
        <v/>
      </c>
      <c r="S5018" s="21">
        <f>IF($A5018="","",IFERROR(INDEX(Offerte!$D$2:$D$200,MATCH($Q5018,Offerte!$L$2:$L$200,0)),0))</f>
        <v/>
      </c>
      <c r="T5018" s="21">
        <f>IF($A5018="","",IFERROR(INDEX(Offerte!$G$2:$G$200,MATCH($Q5018,Offerte!$L$2:$L$200,0)),"NO"))</f>
        <v/>
      </c>
    </row>
    <row r="5019">
      <c r="A5019" s="10">
        <f>IF(Offerte!$A163="","",Offerte!$A163)</f>
        <v/>
      </c>
      <c r="B5019" s="10">
        <f>IF(Offerte!$A163="","",Offerte!$B163)</f>
        <v/>
      </c>
      <c r="C5019" s="10">
        <f>IF(Offerte!$A163="","",Offerte!$C163)</f>
        <v/>
      </c>
      <c r="D5019" s="10" t="inlineStr">
        <is>
          <t>F.3.1</t>
        </is>
      </c>
      <c r="E5019" s="10" t="inlineStr">
        <is>
          <t>F</t>
        </is>
      </c>
      <c r="F5019" s="10" t="inlineStr">
        <is>
          <t>Q</t>
        </is>
      </c>
      <c r="G5019" s="10" t="inlineStr">
        <is>
          <t>higher</t>
        </is>
      </c>
      <c r="H5019" s="10" t="n">
        <v>2</v>
      </c>
      <c r="I5019" s="10" t="inlineStr">
        <is>
          <t>Autoproduzione consumi elettrici per trazione</t>
        </is>
      </c>
      <c r="J5019" s="20" t="n"/>
      <c r="K5019" s="20" t="n"/>
      <c r="L5019" s="20" t="n"/>
      <c r="M5019" s="20" t="n"/>
      <c r="N5019" s="21">
        <f>IF($A5019="","",IFERROR(VALUE($J5019),0))</f>
        <v/>
      </c>
      <c r="O5019" s="21">
        <f>IF($A5019="",0,IF(OR($S5019&lt;&gt;1,COUNTA($J5019:$M5019)=0),0,IF(SUMPRODUCT(MAX(($C$5:$C$6173=$C5019)*($D$5:$D$6173=$D5019)*($S$5:$S$6173=1)*IFERROR($N$5:$N$6173*1,0)))&gt;0,ROUND($H5019*($N5019/SUMPRODUCT(MAX(($C$5:$C$6173=$C5019)*($D$5:$D$6173=$D5019)*($S$5:$S$6173=1)*IFERROR($N$5:$N$6173*1,0)))),4),0)))</f>
        <v/>
      </c>
      <c r="P5019" s="10" t="inlineStr">
        <is>
          <t>kWh/anno</t>
        </is>
      </c>
      <c r="Q5019" s="21">
        <f>IF($A5019="","",$A5019&amp;"|"&amp;$C5019)</f>
        <v/>
      </c>
      <c r="R5019" s="21">
        <f>IF($A5019="","",$A5019&amp;"|"&amp;$C5019&amp;"|"&amp;$D5019)</f>
        <v/>
      </c>
      <c r="S5019" s="21">
        <f>IF($A5019="","",IFERROR(INDEX(Offerte!$D$2:$D$200,MATCH($Q5019,Offerte!$L$2:$L$200,0)),0))</f>
        <v/>
      </c>
      <c r="T5019" s="21">
        <f>IF($A5019="","",IFERROR(INDEX(Offerte!$G$2:$G$200,MATCH($Q5019,Offerte!$L$2:$L$200,0)),"NO"))</f>
        <v/>
      </c>
    </row>
    <row r="5020">
      <c r="A5020" s="10">
        <f>IF(Offerte!$A163="","",Offerte!$A163)</f>
        <v/>
      </c>
      <c r="B5020" s="10">
        <f>IF(Offerte!$A163="","",Offerte!$B163)</f>
        <v/>
      </c>
      <c r="C5020" s="10">
        <f>IF(Offerte!$A163="","",Offerte!$C163)</f>
        <v/>
      </c>
      <c r="D5020" s="10" t="inlineStr">
        <is>
          <t>F.4.1</t>
        </is>
      </c>
      <c r="E5020" s="10" t="inlineStr">
        <is>
          <t>F</t>
        </is>
      </c>
      <c r="F5020" s="10" t="inlineStr">
        <is>
          <t>Q</t>
        </is>
      </c>
      <c r="G5020" s="10" t="inlineStr">
        <is>
          <t>soil</t>
        </is>
      </c>
      <c r="H5020" s="10" t="n">
        <v>2</v>
      </c>
      <c r="I5020" s="10" t="inlineStr">
        <is>
          <t>Indice di consumo di suolo</t>
        </is>
      </c>
      <c r="J5020" s="20" t="n"/>
      <c r="K5020" s="20" t="n"/>
      <c r="L5020" s="20" t="n"/>
      <c r="M5020" s="20" t="n"/>
      <c r="N5020" s="21">
        <f>IF($A5020="","",IFERROR(VALUE($J5020),0))</f>
        <v/>
      </c>
      <c r="O5020" s="21">
        <f>IF($A5020="",0,IF(OR($S5020&lt;&gt;1,COUNTA($J5020:$M5020)=0),0,IF($N5020&lt;=0,$H5020,IF(SUMPRODUCT(MAX(($C$5:$C$6173=$C5020)*($D$5:$D$6173=$D5020)*($S$5:$S$6173=1)*IFERROR($N$5:$N$6173*1,0)))&gt;0,ROUND($H5020*((SUMPRODUCT(MAX(($C$5:$C$6173=$C5020)*($D$5:$D$6173=$D5020)*($S$5:$S$6173=1)*IFERROR($N$5:$N$6173*1,0)))-$N5020)/SUMPRODUCT(MAX(($C$5:$C$6173=$C5020)*($D$5:$D$6173=$D5020)*($S$5:$S$6173=1)*IFERROR($N$5:$N$6173*1,0)))),4),0))))</f>
        <v/>
      </c>
      <c r="P5020" s="10" t="inlineStr">
        <is>
          <t>m2</t>
        </is>
      </c>
      <c r="Q5020" s="21">
        <f>IF($A5020="","",$A5020&amp;"|"&amp;$C5020)</f>
        <v/>
      </c>
      <c r="R5020" s="21">
        <f>IF($A5020="","",$A5020&amp;"|"&amp;$C5020&amp;"|"&amp;$D5020)</f>
        <v/>
      </c>
      <c r="S5020" s="21">
        <f>IF($A5020="","",IFERROR(INDEX(Offerte!$D$2:$D$200,MATCH($Q5020,Offerte!$L$2:$L$200,0)),0))</f>
        <v/>
      </c>
      <c r="T5020" s="21">
        <f>IF($A5020="","",IFERROR(INDEX(Offerte!$G$2:$G$200,MATCH($Q5020,Offerte!$L$2:$L$200,0)),"NO"))</f>
        <v/>
      </c>
    </row>
    <row r="5021">
      <c r="A5021" s="10">
        <f>IF(Offerte!$A163="","",Offerte!$A163)</f>
        <v/>
      </c>
      <c r="B5021" s="10">
        <f>IF(Offerte!$A163="","",Offerte!$B163)</f>
        <v/>
      </c>
      <c r="C5021" s="10">
        <f>IF(Offerte!$A163="","",Offerte!$C163)</f>
        <v/>
      </c>
      <c r="D5021" s="10" t="inlineStr">
        <is>
          <t>F.5.1</t>
        </is>
      </c>
      <c r="E5021" s="10" t="inlineStr">
        <is>
          <t>F</t>
        </is>
      </c>
      <c r="F5021" s="10" t="inlineStr">
        <is>
          <t>T</t>
        </is>
      </c>
      <c r="G5021" s="10" t="inlineStr">
        <is>
          <t>tabular</t>
        </is>
      </c>
      <c r="H5021" s="10" t="n">
        <v>1</v>
      </c>
      <c r="I5021" s="10" t="inlineStr">
        <is>
          <t>Rendicontazione di sostenibilità ambientale</t>
        </is>
      </c>
      <c r="J5021" s="20" t="n"/>
      <c r="K5021" s="20" t="n"/>
      <c r="L5021" s="20" t="n"/>
      <c r="M5021" s="20" t="n"/>
      <c r="N5021" s="21">
        <f>IF($A5021="","",IF(IFERROR(VALUE($M5021),0)=1,1,0))</f>
        <v/>
      </c>
      <c r="O5021" s="21">
        <f>IF($A5021="",0,IF(OR($S5021&lt;&gt;1,COUNTA($J5021:$M5021)=0),0,IF($N5021=1,$H5021,0)))</f>
        <v/>
      </c>
      <c r="P5021" s="10" t="inlineStr">
        <is>
          <t>sì/no</t>
        </is>
      </c>
      <c r="Q5021" s="21">
        <f>IF($A5021="","",$A5021&amp;"|"&amp;$C5021)</f>
        <v/>
      </c>
      <c r="R5021" s="21">
        <f>IF($A5021="","",$A5021&amp;"|"&amp;$C5021&amp;"|"&amp;$D5021)</f>
        <v/>
      </c>
      <c r="S5021" s="21">
        <f>IF($A5021="","",IFERROR(INDEX(Offerte!$D$2:$D$200,MATCH($Q5021,Offerte!$L$2:$L$200,0)),0))</f>
        <v/>
      </c>
      <c r="T5021" s="21">
        <f>IF($A5021="","",IFERROR(INDEX(Offerte!$G$2:$G$200,MATCH($Q5021,Offerte!$L$2:$L$200,0)),"NO"))</f>
        <v/>
      </c>
    </row>
    <row r="5022">
      <c r="A5022" s="10">
        <f>IF(Offerte!$A163="","",Offerte!$A163)</f>
        <v/>
      </c>
      <c r="B5022" s="10">
        <f>IF(Offerte!$A163="","",Offerte!$B163)</f>
        <v/>
      </c>
      <c r="C5022" s="10">
        <f>IF(Offerte!$A163="","",Offerte!$C163)</f>
        <v/>
      </c>
      <c r="D5022" s="10" t="inlineStr">
        <is>
          <t>G.1.1</t>
        </is>
      </c>
      <c r="E5022" s="10" t="inlineStr">
        <is>
          <t>G</t>
        </is>
      </c>
      <c r="F5022" s="10" t="inlineStr">
        <is>
          <t>D</t>
        </is>
      </c>
      <c r="G5022" s="10" t="inlineStr">
        <is>
          <t>discretionary</t>
        </is>
      </c>
      <c r="H5022" s="10" t="n">
        <v>2</v>
      </c>
      <c r="I5022" s="10" t="inlineStr">
        <is>
          <t>Qualità del progetto di centrale di controllo aziendale</t>
        </is>
      </c>
      <c r="J5022" s="20" t="n"/>
      <c r="K5022" s="20" t="n"/>
      <c r="L5022" s="20" t="n"/>
      <c r="M5022" s="20" t="n"/>
      <c r="N5022" s="21">
        <f>IF($A5022="","",MAX(0,MIN(1,IFERROR(VALUE($M5022),0))))</f>
        <v/>
      </c>
      <c r="O5022" s="21">
        <f>IF($A5022="",0,IF(OR($S5022&lt;&gt;1,COUNTA($J5022:$M5022)=0),0,IF(SUMPRODUCT(MAX(($C$5:$C$6173=$C5022)*($D$5:$D$6173=$D5022)*($S$5:$S$6173=1)*IFERROR($N$5:$N$6173*1,0)))&gt;0,ROUND($H5022*($N5022/SUMPRODUCT(MAX(($C$5:$C$6173=$C5022)*($D$5:$D$6173=$D5022)*($S$5:$S$6173=1)*IFERROR($N$5:$N$6173*1,0)))),4),0)))</f>
        <v/>
      </c>
      <c r="P5022" s="10" t="inlineStr">
        <is>
          <t>coeff.</t>
        </is>
      </c>
      <c r="Q5022" s="21">
        <f>IF($A5022="","",$A5022&amp;"|"&amp;$C5022)</f>
        <v/>
      </c>
      <c r="R5022" s="21">
        <f>IF($A5022="","",$A5022&amp;"|"&amp;$C5022&amp;"|"&amp;$D5022)</f>
        <v/>
      </c>
      <c r="S5022" s="21">
        <f>IF($A5022="","",IFERROR(INDEX(Offerte!$D$2:$D$200,MATCH($Q5022,Offerte!$L$2:$L$200,0)),0))</f>
        <v/>
      </c>
      <c r="T5022" s="21">
        <f>IF($A5022="","",IFERROR(INDEX(Offerte!$G$2:$G$200,MATCH($Q5022,Offerte!$L$2:$L$200,0)),"NO"))</f>
        <v/>
      </c>
    </row>
    <row r="5023">
      <c r="A5023" s="10">
        <f>IF(Offerte!$A163="","",Offerte!$A163)</f>
        <v/>
      </c>
      <c r="B5023" s="10">
        <f>IF(Offerte!$A163="","",Offerte!$B163)</f>
        <v/>
      </c>
      <c r="C5023" s="10">
        <f>IF(Offerte!$A163="","",Offerte!$C163)</f>
        <v/>
      </c>
      <c r="D5023" s="10" t="inlineStr">
        <is>
          <t>G.2.1</t>
        </is>
      </c>
      <c r="E5023" s="10" t="inlineStr">
        <is>
          <t>G</t>
        </is>
      </c>
      <c r="F5023" s="10" t="inlineStr">
        <is>
          <t>T</t>
        </is>
      </c>
      <c r="G5023" s="10" t="inlineStr">
        <is>
          <t>tabular</t>
        </is>
      </c>
      <c r="H5023" s="10" t="n">
        <v>1</v>
      </c>
      <c r="I5023" s="10" t="inlineStr">
        <is>
          <t>Certificazione ISO 45001</t>
        </is>
      </c>
      <c r="J5023" s="20" t="n"/>
      <c r="K5023" s="20" t="n"/>
      <c r="L5023" s="20" t="n"/>
      <c r="M5023" s="20" t="n"/>
      <c r="N5023" s="21">
        <f>IF($A5023="","",IF(IFERROR(VALUE($M5023),0)=1,1,0))</f>
        <v/>
      </c>
      <c r="O5023" s="21">
        <f>IF($A5023="",0,IF(OR($S5023&lt;&gt;1,COUNTA($J5023:$M5023)=0),0,IF($N5023=1,$H5023,0)))</f>
        <v/>
      </c>
      <c r="P5023" s="10" t="inlineStr">
        <is>
          <t>sì/no</t>
        </is>
      </c>
      <c r="Q5023" s="21">
        <f>IF($A5023="","",$A5023&amp;"|"&amp;$C5023)</f>
        <v/>
      </c>
      <c r="R5023" s="21">
        <f>IF($A5023="","",$A5023&amp;"|"&amp;$C5023&amp;"|"&amp;$D5023)</f>
        <v/>
      </c>
      <c r="S5023" s="21">
        <f>IF($A5023="","",IFERROR(INDEX(Offerte!$D$2:$D$200,MATCH($Q5023,Offerte!$L$2:$L$200,0)),0))</f>
        <v/>
      </c>
      <c r="T5023" s="21">
        <f>IF($A5023="","",IFERROR(INDEX(Offerte!$G$2:$G$200,MATCH($Q5023,Offerte!$L$2:$L$200,0)),"NO"))</f>
        <v/>
      </c>
    </row>
    <row r="5024">
      <c r="A5024" s="10">
        <f>IF(Offerte!$A163="","",Offerte!$A163)</f>
        <v/>
      </c>
      <c r="B5024" s="10">
        <f>IF(Offerte!$A163="","",Offerte!$B163)</f>
        <v/>
      </c>
      <c r="C5024" s="10">
        <f>IF(Offerte!$A163="","",Offerte!$C163)</f>
        <v/>
      </c>
      <c r="D5024" s="10" t="inlineStr">
        <is>
          <t>G.3.1</t>
        </is>
      </c>
      <c r="E5024" s="10" t="inlineStr">
        <is>
          <t>G</t>
        </is>
      </c>
      <c r="F5024" s="10" t="inlineStr">
        <is>
          <t>T</t>
        </is>
      </c>
      <c r="G5024" s="10" t="inlineStr">
        <is>
          <t>tabular</t>
        </is>
      </c>
      <c r="H5024" s="10" t="n">
        <v>1</v>
      </c>
      <c r="I5024" s="10" t="inlineStr">
        <is>
          <t>Certificazioni di responsabilità sociale</t>
        </is>
      </c>
      <c r="J5024" s="20" t="n"/>
      <c r="K5024" s="20" t="n"/>
      <c r="L5024" s="20" t="n"/>
      <c r="M5024" s="20" t="n"/>
      <c r="N5024" s="21">
        <f>IF($A5024="","",IF(IFERROR(VALUE($M5024),0)=1,1,0))</f>
        <v/>
      </c>
      <c r="O5024" s="21">
        <f>IF($A5024="",0,IF(OR($S5024&lt;&gt;1,COUNTA($J5024:$M5024)=0),0,IF($N5024=1,$H5024,0)))</f>
        <v/>
      </c>
      <c r="P5024" s="10" t="inlineStr">
        <is>
          <t>sì/no</t>
        </is>
      </c>
      <c r="Q5024" s="21">
        <f>IF($A5024="","",$A5024&amp;"|"&amp;$C5024)</f>
        <v/>
      </c>
      <c r="R5024" s="21">
        <f>IF($A5024="","",$A5024&amp;"|"&amp;$C5024&amp;"|"&amp;$D5024)</f>
        <v/>
      </c>
      <c r="S5024" s="21">
        <f>IF($A5024="","",IFERROR(INDEX(Offerte!$D$2:$D$200,MATCH($Q5024,Offerte!$L$2:$L$200,0)),0))</f>
        <v/>
      </c>
      <c r="T5024" s="21">
        <f>IF($A5024="","",IFERROR(INDEX(Offerte!$G$2:$G$200,MATCH($Q5024,Offerte!$L$2:$L$200,0)),"NO"))</f>
        <v/>
      </c>
    </row>
    <row r="5025">
      <c r="A5025" s="10">
        <f>IF(Offerte!$A163="","",Offerte!$A163)</f>
        <v/>
      </c>
      <c r="B5025" s="10">
        <f>IF(Offerte!$A163="","",Offerte!$B163)</f>
        <v/>
      </c>
      <c r="C5025" s="10">
        <f>IF(Offerte!$A163="","",Offerte!$C163)</f>
        <v/>
      </c>
      <c r="D5025" s="10" t="inlineStr">
        <is>
          <t>G.4.1</t>
        </is>
      </c>
      <c r="E5025" s="10" t="inlineStr">
        <is>
          <t>G</t>
        </is>
      </c>
      <c r="F5025" s="10" t="inlineStr">
        <is>
          <t>D</t>
        </is>
      </c>
      <c r="G5025" s="10" t="inlineStr">
        <is>
          <t>discretionary</t>
        </is>
      </c>
      <c r="H5025" s="10" t="n">
        <v>2</v>
      </c>
      <c r="I5025" s="10" t="inlineStr">
        <is>
          <t>Qualità del piano di formazione del personale</t>
        </is>
      </c>
      <c r="J5025" s="20" t="n"/>
      <c r="K5025" s="20" t="n"/>
      <c r="L5025" s="20" t="n"/>
      <c r="M5025" s="20" t="n"/>
      <c r="N5025" s="21">
        <f>IF($A5025="","",MAX(0,MIN(1,IFERROR(VALUE($M5025),0))))</f>
        <v/>
      </c>
      <c r="O5025" s="21">
        <f>IF($A5025="",0,IF(OR($S5025&lt;&gt;1,COUNTA($J5025:$M5025)=0),0,IF(SUMPRODUCT(MAX(($C$5:$C$6173=$C5025)*($D$5:$D$6173=$D5025)*($S$5:$S$6173=1)*IFERROR($N$5:$N$6173*1,0)))&gt;0,ROUND($H5025*($N5025/SUMPRODUCT(MAX(($C$5:$C$6173=$C5025)*($D$5:$D$6173=$D5025)*($S$5:$S$6173=1)*IFERROR($N$5:$N$6173*1,0)))),4),0)))</f>
        <v/>
      </c>
      <c r="P5025" s="10" t="inlineStr">
        <is>
          <t>coeff.</t>
        </is>
      </c>
      <c r="Q5025" s="21">
        <f>IF($A5025="","",$A5025&amp;"|"&amp;$C5025)</f>
        <v/>
      </c>
      <c r="R5025" s="21">
        <f>IF($A5025="","",$A5025&amp;"|"&amp;$C5025&amp;"|"&amp;$D5025)</f>
        <v/>
      </c>
      <c r="S5025" s="21">
        <f>IF($A5025="","",IFERROR(INDEX(Offerte!$D$2:$D$200,MATCH($Q5025,Offerte!$L$2:$L$200,0)),0))</f>
        <v/>
      </c>
      <c r="T5025" s="21">
        <f>IF($A5025="","",IFERROR(INDEX(Offerte!$G$2:$G$200,MATCH($Q5025,Offerte!$L$2:$L$200,0)),"NO"))</f>
        <v/>
      </c>
    </row>
    <row r="5026">
      <c r="A5026" s="10">
        <f>IF(Offerte!$A163="","",Offerte!$A163)</f>
        <v/>
      </c>
      <c r="B5026" s="10">
        <f>IF(Offerte!$A163="","",Offerte!$B163)</f>
        <v/>
      </c>
      <c r="C5026" s="10">
        <f>IF(Offerte!$A163="","",Offerte!$C163)</f>
        <v/>
      </c>
      <c r="D5026" s="10" t="inlineStr">
        <is>
          <t>G.5.1</t>
        </is>
      </c>
      <c r="E5026" s="10" t="inlineStr">
        <is>
          <t>G</t>
        </is>
      </c>
      <c r="F5026" s="10" t="inlineStr">
        <is>
          <t>T</t>
        </is>
      </c>
      <c r="G5026" s="10" t="inlineStr">
        <is>
          <t>tabular</t>
        </is>
      </c>
      <c r="H5026" s="10" t="n">
        <v>1</v>
      </c>
      <c r="I5026" s="10" t="inlineStr">
        <is>
          <t>Impegno al mantenimento delle garanzie del contratto di secondo livello del gestore uscente</t>
        </is>
      </c>
      <c r="J5026" s="20" t="n"/>
      <c r="K5026" s="20" t="n"/>
      <c r="L5026" s="20" t="n"/>
      <c r="M5026" s="20" t="n"/>
      <c r="N5026" s="21">
        <f>IF($A5026="","",IF(IFERROR(VALUE($M5026),0)=1,1,0))</f>
        <v/>
      </c>
      <c r="O5026" s="21">
        <f>IF($A5026="",0,IF(OR($S5026&lt;&gt;1,COUNTA($J5026:$M5026)=0),0,IF($N5026=1,$H5026,0)))</f>
        <v/>
      </c>
      <c r="P5026" s="10" t="inlineStr">
        <is>
          <t>sì/no</t>
        </is>
      </c>
      <c r="Q5026" s="21">
        <f>IF($A5026="","",$A5026&amp;"|"&amp;$C5026)</f>
        <v/>
      </c>
      <c r="R5026" s="21">
        <f>IF($A5026="","",$A5026&amp;"|"&amp;$C5026&amp;"|"&amp;$D5026)</f>
        <v/>
      </c>
      <c r="S5026" s="21">
        <f>IF($A5026="","",IFERROR(INDEX(Offerte!$D$2:$D$200,MATCH($Q5026,Offerte!$L$2:$L$200,0)),0))</f>
        <v/>
      </c>
      <c r="T5026" s="21">
        <f>IF($A5026="","",IFERROR(INDEX(Offerte!$G$2:$G$200,MATCH($Q5026,Offerte!$L$2:$L$200,0)),"NO"))</f>
        <v/>
      </c>
    </row>
    <row r="5027">
      <c r="A5027" s="10">
        <f>IF(Offerte!$A164="","",Offerte!$A164)</f>
        <v/>
      </c>
      <c r="B5027" s="10">
        <f>IF(Offerte!$A164="","",Offerte!$B164)</f>
        <v/>
      </c>
      <c r="C5027" s="10">
        <f>IF(Offerte!$A164="","",Offerte!$C164)</f>
        <v/>
      </c>
      <c r="D5027" s="10" t="inlineStr">
        <is>
          <t>A.1.1</t>
        </is>
      </c>
      <c r="E5027" s="10" t="inlineStr">
        <is>
          <t>A</t>
        </is>
      </c>
      <c r="F5027" s="10" t="inlineStr">
        <is>
          <t>Q</t>
        </is>
      </c>
      <c r="G5027" s="10" t="inlineStr">
        <is>
          <t>higher</t>
        </is>
      </c>
      <c r="H5027" s="10" t="n">
        <v>3</v>
      </c>
      <c r="I5027" s="10" t="inlineStr">
        <is>
          <t>Tasso aggiuntivo di corse controllate</t>
        </is>
      </c>
      <c r="J5027" s="20" t="n"/>
      <c r="K5027" s="20" t="n"/>
      <c r="L5027" s="20" t="n"/>
      <c r="M5027" s="20" t="n"/>
      <c r="N5027" s="21">
        <f>IF($A5027="","",IFERROR(VALUE($K5027)/VALUE($L5027)*100,IFERROR(VALUE($J5027),0)))</f>
        <v/>
      </c>
      <c r="O5027" s="21">
        <f>IF($A5027="",0,IF(OR($S5027&lt;&gt;1,COUNTA($J5027:$M5027)=0),0,IF(SUMPRODUCT(MAX(($C$5:$C$6173=$C5027)*($D$5:$D$6173=$D5027)*($S$5:$S$6173=1)*IFERROR($N$5:$N$6173*1,0)))&gt;0,ROUND($H5027*($N5027/SUMPRODUCT(MAX(($C$5:$C$6173=$C5027)*($D$5:$D$6173=$D5027)*($S$5:$S$6173=1)*IFERROR($N$5:$N$6173*1,0)))),4),0)))</f>
        <v/>
      </c>
      <c r="P5027" s="10" t="inlineStr">
        <is>
          <t>Corse controllate annue / Corse programmate annue</t>
        </is>
      </c>
      <c r="Q5027" s="21">
        <f>IF($A5027="","",$A5027&amp;"|"&amp;$C5027)</f>
        <v/>
      </c>
      <c r="R5027" s="21">
        <f>IF($A5027="","",$A5027&amp;"|"&amp;$C5027&amp;"|"&amp;$D5027)</f>
        <v/>
      </c>
      <c r="S5027" s="21">
        <f>IF($A5027="","",IFERROR(INDEX(Offerte!$D$2:$D$200,MATCH($Q5027,Offerte!$L$2:$L$200,0)),0))</f>
        <v/>
      </c>
      <c r="T5027" s="21">
        <f>IF($A5027="","",IFERROR(INDEX(Offerte!$G$2:$G$200,MATCH($Q5027,Offerte!$L$2:$L$200,0)),"NO"))</f>
        <v/>
      </c>
    </row>
    <row r="5028">
      <c r="A5028" s="10">
        <f>IF(Offerte!$A164="","",Offerte!$A164)</f>
        <v/>
      </c>
      <c r="B5028" s="10">
        <f>IF(Offerte!$A164="","",Offerte!$B164)</f>
        <v/>
      </c>
      <c r="C5028" s="10">
        <f>IF(Offerte!$A164="","",Offerte!$C164)</f>
        <v/>
      </c>
      <c r="D5028" s="10" t="inlineStr">
        <is>
          <t>A.1.2</t>
        </is>
      </c>
      <c r="E5028" s="10" t="inlineStr">
        <is>
          <t>A</t>
        </is>
      </c>
      <c r="F5028" s="10" t="inlineStr">
        <is>
          <t>Q</t>
        </is>
      </c>
      <c r="G5028" s="10" t="inlineStr">
        <is>
          <t>higher</t>
        </is>
      </c>
      <c r="H5028" s="10" t="n">
        <v>4</v>
      </c>
      <c r="I5028" s="10" t="inlineStr">
        <is>
          <t>Numero aggiuntivo di passeggeri controllati</t>
        </is>
      </c>
      <c r="J5028" s="20" t="n"/>
      <c r="K5028" s="20" t="n"/>
      <c r="L5028" s="20" t="n"/>
      <c r="M5028" s="20" t="n"/>
      <c r="N5028" s="21">
        <f>IF($A5028="","",IFERROR(VALUE($J5028),0))</f>
        <v/>
      </c>
      <c r="O5028" s="21">
        <f>IF($A5028="",0,IF(OR($S5028&lt;&gt;1,COUNTA($J5028:$M5028)=0),0,IF(SUMPRODUCT(MAX(($C$5:$C$6173=$C5028)*($D$5:$D$6173=$D5028)*($S$5:$S$6173=1)*IFERROR($N$5:$N$6173*1,0)))&gt;0,ROUND($H5028*($N5028/SUMPRODUCT(MAX(($C$5:$C$6173=$C5028)*($D$5:$D$6173=$D5028)*($S$5:$S$6173=1)*IFERROR($N$5:$N$6173*1,0)))),4),0)))</f>
        <v/>
      </c>
      <c r="P5028" s="10" t="inlineStr">
        <is>
          <t>passeggeri/anno</t>
        </is>
      </c>
      <c r="Q5028" s="21">
        <f>IF($A5028="","",$A5028&amp;"|"&amp;$C5028)</f>
        <v/>
      </c>
      <c r="R5028" s="21">
        <f>IF($A5028="","",$A5028&amp;"|"&amp;$C5028&amp;"|"&amp;$D5028)</f>
        <v/>
      </c>
      <c r="S5028" s="21">
        <f>IF($A5028="","",IFERROR(INDEX(Offerte!$D$2:$D$200,MATCH($Q5028,Offerte!$L$2:$L$200,0)),0))</f>
        <v/>
      </c>
      <c r="T5028" s="21">
        <f>IF($A5028="","",IFERROR(INDEX(Offerte!$G$2:$G$200,MATCH($Q5028,Offerte!$L$2:$L$200,0)),"NO"))</f>
        <v/>
      </c>
    </row>
    <row r="5029">
      <c r="A5029" s="10">
        <f>IF(Offerte!$A164="","",Offerte!$A164)</f>
        <v/>
      </c>
      <c r="B5029" s="10">
        <f>IF(Offerte!$A164="","",Offerte!$B164)</f>
        <v/>
      </c>
      <c r="C5029" s="10">
        <f>IF(Offerte!$A164="","",Offerte!$C164)</f>
        <v/>
      </c>
      <c r="D5029" s="10" t="inlineStr">
        <is>
          <t>B.1.1</t>
        </is>
      </c>
      <c r="E5029" s="10" t="inlineStr">
        <is>
          <t>B</t>
        </is>
      </c>
      <c r="F5029" s="10" t="inlineStr">
        <is>
          <t>Q</t>
        </is>
      </c>
      <c r="G5029" s="10" t="inlineStr">
        <is>
          <t>higher</t>
        </is>
      </c>
      <c r="H5029" s="10" t="n">
        <v>3</v>
      </c>
      <c r="I5029" s="10" t="inlineStr">
        <is>
          <t>Incremento dei posti offerti nelle fasce di punta</t>
        </is>
      </c>
      <c r="J5029" s="20" t="n"/>
      <c r="K5029" s="20" t="n"/>
      <c r="L5029" s="20" t="n"/>
      <c r="M5029" s="20" t="n"/>
      <c r="N5029" s="21">
        <f>IF($A5029="","",IFERROR(VALUE($J5029),0))</f>
        <v/>
      </c>
      <c r="O5029" s="21">
        <f>IF($A5029="",0,IF(OR($S5029&lt;&gt;1,COUNTA($J5029:$M5029)=0),0,IF(SUMPRODUCT(MAX(($C$5:$C$6173=$C5029)*($D$5:$D$6173=$D5029)*($S$5:$S$6173=1)*IFERROR($N$5:$N$6173*1,0)))&gt;0,ROUND($H5029*($N5029/SUMPRODUCT(MAX(($C$5:$C$6173=$C5029)*($D$5:$D$6173=$D5029)*($S$5:$S$6173=1)*IFERROR($N$5:$N$6173*1,0)))),4),0)))</f>
        <v/>
      </c>
      <c r="P5029" s="10" t="inlineStr">
        <is>
          <t>posti*km</t>
        </is>
      </c>
      <c r="Q5029" s="21">
        <f>IF($A5029="","",$A5029&amp;"|"&amp;$C5029)</f>
        <v/>
      </c>
      <c r="R5029" s="21">
        <f>IF($A5029="","",$A5029&amp;"|"&amp;$C5029&amp;"|"&amp;$D5029)</f>
        <v/>
      </c>
      <c r="S5029" s="21">
        <f>IF($A5029="","",IFERROR(INDEX(Offerte!$D$2:$D$200,MATCH($Q5029,Offerte!$L$2:$L$200,0)),0))</f>
        <v/>
      </c>
      <c r="T5029" s="21">
        <f>IF($A5029="","",IFERROR(INDEX(Offerte!$G$2:$G$200,MATCH($Q5029,Offerte!$L$2:$L$200,0)),"NO"))</f>
        <v/>
      </c>
    </row>
    <row r="5030">
      <c r="A5030" s="10">
        <f>IF(Offerte!$A164="","",Offerte!$A164)</f>
        <v/>
      </c>
      <c r="B5030" s="10">
        <f>IF(Offerte!$A164="","",Offerte!$B164)</f>
        <v/>
      </c>
      <c r="C5030" s="10">
        <f>IF(Offerte!$A164="","",Offerte!$C164)</f>
        <v/>
      </c>
      <c r="D5030" s="10" t="inlineStr">
        <is>
          <t>B.2.1</t>
        </is>
      </c>
      <c r="E5030" s="10" t="inlineStr">
        <is>
          <t>B</t>
        </is>
      </c>
      <c r="F5030" s="10" t="inlineStr">
        <is>
          <t>Q</t>
        </is>
      </c>
      <c r="G5030" s="10" t="inlineStr">
        <is>
          <t>higher</t>
        </is>
      </c>
      <c r="H5030" s="10" t="n">
        <v>4</v>
      </c>
      <c r="I5030" s="10" t="inlineStr">
        <is>
          <t>Corse aggiuntive nell'arco giornaliero base</t>
        </is>
      </c>
      <c r="J5030" s="20" t="n"/>
      <c r="K5030" s="20" t="n"/>
      <c r="L5030" s="20" t="n"/>
      <c r="M5030" s="20" t="n"/>
      <c r="N5030" s="21">
        <f>IF($A5030="","",IFERROR(VALUE($J5030),0))</f>
        <v/>
      </c>
      <c r="O5030" s="21">
        <f>IF($A5030="",0,IF(OR($S5030&lt;&gt;1,COUNTA($J5030:$M5030)=0),0,IF(SUMPRODUCT(MAX(($C$5:$C$6173=$C5030)*($D$5:$D$6173=$D5030)*($S$5:$S$6173=1)*IFERROR($N$5:$N$6173*1,0)))&gt;0,ROUND($H5030*($N5030/SUMPRODUCT(MAX(($C$5:$C$6173=$C5030)*($D$5:$D$6173=$D5030)*($S$5:$S$6173=1)*IFERROR($N$5:$N$6173*1,0)))),4),0)))</f>
        <v/>
      </c>
      <c r="P5030" s="10" t="inlineStr">
        <is>
          <t>corse</t>
        </is>
      </c>
      <c r="Q5030" s="21">
        <f>IF($A5030="","",$A5030&amp;"|"&amp;$C5030)</f>
        <v/>
      </c>
      <c r="R5030" s="21">
        <f>IF($A5030="","",$A5030&amp;"|"&amp;$C5030&amp;"|"&amp;$D5030)</f>
        <v/>
      </c>
      <c r="S5030" s="21">
        <f>IF($A5030="","",IFERROR(INDEX(Offerte!$D$2:$D$200,MATCH($Q5030,Offerte!$L$2:$L$200,0)),0))</f>
        <v/>
      </c>
      <c r="T5030" s="21">
        <f>IF($A5030="","",IFERROR(INDEX(Offerte!$G$2:$G$200,MATCH($Q5030,Offerte!$L$2:$L$200,0)),"NO"))</f>
        <v/>
      </c>
    </row>
    <row r="5031">
      <c r="A5031" s="10">
        <f>IF(Offerte!$A164="","",Offerte!$A164)</f>
        <v/>
      </c>
      <c r="B5031" s="10">
        <f>IF(Offerte!$A164="","",Offerte!$B164)</f>
        <v/>
      </c>
      <c r="C5031" s="10">
        <f>IF(Offerte!$A164="","",Offerte!$C164)</f>
        <v/>
      </c>
      <c r="D5031" s="10" t="inlineStr">
        <is>
          <t>B.3.1</t>
        </is>
      </c>
      <c r="E5031" s="10" t="inlineStr">
        <is>
          <t>B</t>
        </is>
      </c>
      <c r="F5031" s="10" t="inlineStr">
        <is>
          <t>Q</t>
        </is>
      </c>
      <c r="G5031" s="10" t="inlineStr">
        <is>
          <t>higher</t>
        </is>
      </c>
      <c r="H5031" s="10" t="n">
        <v>2</v>
      </c>
      <c r="I5031" s="10" t="inlineStr">
        <is>
          <t>Numero di corse aggiuntive per allungamento dell'arco di servizio giornaliero nelle fasce serali</t>
        </is>
      </c>
      <c r="J5031" s="20" t="n"/>
      <c r="K5031" s="20" t="n"/>
      <c r="L5031" s="20" t="n"/>
      <c r="M5031" s="20" t="n"/>
      <c r="N5031" s="21">
        <f>IF($A5031="","",IFERROR(VALUE($J5031),0))</f>
        <v/>
      </c>
      <c r="O5031" s="21">
        <f>IF($A5031="",0,IF(OR($S5031&lt;&gt;1,COUNTA($J5031:$M5031)=0),0,IF(SUMPRODUCT(MAX(($C$5:$C$6173=$C5031)*($D$5:$D$6173=$D5031)*($S$5:$S$6173=1)*IFERROR($N$5:$N$6173*1,0)))&gt;0,ROUND($H5031*($N5031/SUMPRODUCT(MAX(($C$5:$C$6173=$C5031)*($D$5:$D$6173=$D5031)*($S$5:$S$6173=1)*IFERROR($N$5:$N$6173*1,0)))),4),0)))</f>
        <v/>
      </c>
      <c r="P5031" s="10" t="inlineStr">
        <is>
          <t>corse</t>
        </is>
      </c>
      <c r="Q5031" s="21">
        <f>IF($A5031="","",$A5031&amp;"|"&amp;$C5031)</f>
        <v/>
      </c>
      <c r="R5031" s="21">
        <f>IF($A5031="","",$A5031&amp;"|"&amp;$C5031&amp;"|"&amp;$D5031)</f>
        <v/>
      </c>
      <c r="S5031" s="21">
        <f>IF($A5031="","",IFERROR(INDEX(Offerte!$D$2:$D$200,MATCH($Q5031,Offerte!$L$2:$L$200,0)),0))</f>
        <v/>
      </c>
      <c r="T5031" s="21">
        <f>IF($A5031="","",IFERROR(INDEX(Offerte!$G$2:$G$200,MATCH($Q5031,Offerte!$L$2:$L$200,0)),"NO"))</f>
        <v/>
      </c>
    </row>
    <row r="5032">
      <c r="A5032" s="10">
        <f>IF(Offerte!$A164="","",Offerte!$A164)</f>
        <v/>
      </c>
      <c r="B5032" s="10">
        <f>IF(Offerte!$A164="","",Offerte!$B164)</f>
        <v/>
      </c>
      <c r="C5032" s="10">
        <f>IF(Offerte!$A164="","",Offerte!$C164)</f>
        <v/>
      </c>
      <c r="D5032" s="10" t="inlineStr">
        <is>
          <t>B.4.1</t>
        </is>
      </c>
      <c r="E5032" s="10" t="inlineStr">
        <is>
          <t>B</t>
        </is>
      </c>
      <c r="F5032" s="10" t="inlineStr">
        <is>
          <t>Q</t>
        </is>
      </c>
      <c r="G5032" s="10" t="inlineStr">
        <is>
          <t>higher</t>
        </is>
      </c>
      <c r="H5032" s="10" t="n">
        <v>3</v>
      </c>
      <c r="I5032" s="10" t="inlineStr">
        <is>
          <t>Percorrenze aggiuntive offerte nel Programma d'esercizio delle prime due fasi attuative</t>
        </is>
      </c>
      <c r="J5032" s="20" t="n"/>
      <c r="K5032" s="20" t="n"/>
      <c r="L5032" s="20" t="n"/>
      <c r="M5032" s="20" t="n"/>
      <c r="N5032" s="21">
        <f>IF($A5032="","",IFERROR(VALUE($J5032),0))</f>
        <v/>
      </c>
      <c r="O5032" s="21">
        <f>IF($A5032="",0,IF(OR($S5032&lt;&gt;1,COUNTA($J5032:$M5032)=0),0,IF(SUMPRODUCT(MAX(($C$5:$C$6173=$C5032)*($D$5:$D$6173=$D5032)*($S$5:$S$6173=1)*IFERROR($N$5:$N$6173*1,0)))&gt;0,ROUND($H5032*($N5032/SUMPRODUCT(MAX(($C$5:$C$6173=$C5032)*($D$5:$D$6173=$D5032)*($S$5:$S$6173=1)*IFERROR($N$5:$N$6173*1,0)))),4),0)))</f>
        <v/>
      </c>
      <c r="P5032" s="10" t="inlineStr">
        <is>
          <t>vett*km</t>
        </is>
      </c>
      <c r="Q5032" s="21">
        <f>IF($A5032="","",$A5032&amp;"|"&amp;$C5032)</f>
        <v/>
      </c>
      <c r="R5032" s="21">
        <f>IF($A5032="","",$A5032&amp;"|"&amp;$C5032&amp;"|"&amp;$D5032)</f>
        <v/>
      </c>
      <c r="S5032" s="21">
        <f>IF($A5032="","",IFERROR(INDEX(Offerte!$D$2:$D$200,MATCH($Q5032,Offerte!$L$2:$L$200,0)),0))</f>
        <v/>
      </c>
      <c r="T5032" s="21">
        <f>IF($A5032="","",IFERROR(INDEX(Offerte!$G$2:$G$200,MATCH($Q5032,Offerte!$L$2:$L$200,0)),"NO"))</f>
        <v/>
      </c>
    </row>
    <row r="5033">
      <c r="A5033" s="10">
        <f>IF(Offerte!$A164="","",Offerte!$A164)</f>
        <v/>
      </c>
      <c r="B5033" s="10">
        <f>IF(Offerte!$A164="","",Offerte!$B164)</f>
        <v/>
      </c>
      <c r="C5033" s="10">
        <f>IF(Offerte!$A164="","",Offerte!$C164)</f>
        <v/>
      </c>
      <c r="D5033" s="10" t="inlineStr">
        <is>
          <t>B.5.1</t>
        </is>
      </c>
      <c r="E5033" s="10" t="inlineStr">
        <is>
          <t>B</t>
        </is>
      </c>
      <c r="F5033" s="10" t="inlineStr">
        <is>
          <t>D</t>
        </is>
      </c>
      <c r="G5033" s="10" t="inlineStr">
        <is>
          <t>discretionary</t>
        </is>
      </c>
      <c r="H5033" s="10" t="n">
        <v>2</v>
      </c>
      <c r="I5033" s="10" t="inlineStr">
        <is>
          <t>Efficacia del progetto di servizi complementari DRT</t>
        </is>
      </c>
      <c r="J5033" s="20" t="n"/>
      <c r="K5033" s="20" t="n"/>
      <c r="L5033" s="20" t="n"/>
      <c r="M5033" s="20" t="n"/>
      <c r="N5033" s="21">
        <f>IF($A5033="","",MAX(0,MIN(1,IFERROR(VALUE($M5033),0))))</f>
        <v/>
      </c>
      <c r="O5033" s="21">
        <f>IF($A5033="",0,IF(OR($S5033&lt;&gt;1,COUNTA($J5033:$M5033)=0),0,IF(SUMPRODUCT(MAX(($C$5:$C$6173=$C5033)*($D$5:$D$6173=$D5033)*($S$5:$S$6173=1)*IFERROR($N$5:$N$6173*1,0)))&gt;0,ROUND($H5033*($N5033/SUMPRODUCT(MAX(($C$5:$C$6173=$C5033)*($D$5:$D$6173=$D5033)*($S$5:$S$6173=1)*IFERROR($N$5:$N$6173*1,0)))),4),0)))</f>
        <v/>
      </c>
      <c r="P5033" s="10" t="inlineStr">
        <is>
          <t>coeff.</t>
        </is>
      </c>
      <c r="Q5033" s="21">
        <f>IF($A5033="","",$A5033&amp;"|"&amp;$C5033)</f>
        <v/>
      </c>
      <c r="R5033" s="21">
        <f>IF($A5033="","",$A5033&amp;"|"&amp;$C5033&amp;"|"&amp;$D5033)</f>
        <v/>
      </c>
      <c r="S5033" s="21">
        <f>IF($A5033="","",IFERROR(INDEX(Offerte!$D$2:$D$200,MATCH($Q5033,Offerte!$L$2:$L$200,0)),0))</f>
        <v/>
      </c>
      <c r="T5033" s="21">
        <f>IF($A5033="","",IFERROR(INDEX(Offerte!$G$2:$G$200,MATCH($Q5033,Offerte!$L$2:$L$200,0)),"NO"))</f>
        <v/>
      </c>
    </row>
    <row r="5034">
      <c r="A5034" s="10">
        <f>IF(Offerte!$A164="","",Offerte!$A164)</f>
        <v/>
      </c>
      <c r="B5034" s="10">
        <f>IF(Offerte!$A164="","",Offerte!$B164)</f>
        <v/>
      </c>
      <c r="C5034" s="10">
        <f>IF(Offerte!$A164="","",Offerte!$C164)</f>
        <v/>
      </c>
      <c r="D5034" s="10" t="inlineStr">
        <is>
          <t>C.1.1</t>
        </is>
      </c>
      <c r="E5034" s="10" t="inlineStr">
        <is>
          <t>C</t>
        </is>
      </c>
      <c r="F5034" s="10" t="inlineStr">
        <is>
          <t>Q</t>
        </is>
      </c>
      <c r="G5034" s="10" t="inlineStr">
        <is>
          <t>higher</t>
        </is>
      </c>
      <c r="H5034" s="10" t="n">
        <v>2</v>
      </c>
      <c r="I5034" s="10" t="inlineStr">
        <is>
          <t>Tasso di copertura del servizio con telecamere BSD</t>
        </is>
      </c>
      <c r="J5034" s="20" t="n"/>
      <c r="K5034" s="20" t="n"/>
      <c r="L5034" s="20" t="n"/>
      <c r="M5034" s="20" t="n"/>
      <c r="N5034" s="21">
        <f>IF($A5034="","",IFERROR(VALUE($K5034)/VALUE($L5034),IFERROR(VALUE($J5034),0)))</f>
        <v/>
      </c>
      <c r="O5034" s="21">
        <f>IF($A5034="",0,IF(OR($S5034&lt;&gt;1,COUNTA($J5034:$M5034)=0),0,IF(SUMPRODUCT(MAX(($C$5:$C$6173=$C5034)*($D$5:$D$6173=$D5034)*($S$5:$S$6173=1)*IFERROR($N$5:$N$6173*1,0)))&gt;0,ROUND($H5034*($N5034/SUMPRODUCT(MAX(($C$5:$C$6173=$C5034)*($D$5:$D$6173=$D5034)*($S$5:$S$6173=1)*IFERROR($N$5:$N$6173*1,0)))),4),0)))</f>
        <v/>
      </c>
      <c r="P5034" s="10" t="inlineStr">
        <is>
          <t>Autobus attrezzati con telecamere BSD / Autobus totali in offerta, incluse scorte</t>
        </is>
      </c>
      <c r="Q5034" s="21">
        <f>IF($A5034="","",$A5034&amp;"|"&amp;$C5034)</f>
        <v/>
      </c>
      <c r="R5034" s="21">
        <f>IF($A5034="","",$A5034&amp;"|"&amp;$C5034&amp;"|"&amp;$D5034)</f>
        <v/>
      </c>
      <c r="S5034" s="21">
        <f>IF($A5034="","",IFERROR(INDEX(Offerte!$D$2:$D$200,MATCH($Q5034,Offerte!$L$2:$L$200,0)),0))</f>
        <v/>
      </c>
      <c r="T5034" s="21">
        <f>IF($A5034="","",IFERROR(INDEX(Offerte!$G$2:$G$200,MATCH($Q5034,Offerte!$L$2:$L$200,0)),"NO"))</f>
        <v/>
      </c>
    </row>
    <row r="5035">
      <c r="A5035" s="10">
        <f>IF(Offerte!$A164="","",Offerte!$A164)</f>
        <v/>
      </c>
      <c r="B5035" s="10">
        <f>IF(Offerte!$A164="","",Offerte!$B164)</f>
        <v/>
      </c>
      <c r="C5035" s="10">
        <f>IF(Offerte!$A164="","",Offerte!$C164)</f>
        <v/>
      </c>
      <c r="D5035" s="10" t="inlineStr">
        <is>
          <t>C.1.2</t>
        </is>
      </c>
      <c r="E5035" s="10" t="inlineStr">
        <is>
          <t>C</t>
        </is>
      </c>
      <c r="F5035" s="10" t="inlineStr">
        <is>
          <t>Q</t>
        </is>
      </c>
      <c r="G5035" s="10" t="inlineStr">
        <is>
          <t>higher</t>
        </is>
      </c>
      <c r="H5035" s="10" t="n">
        <v>2</v>
      </c>
      <c r="I5035" s="10" t="inlineStr">
        <is>
          <t>Tasso di copertura del servizio con telecamere ADAS</t>
        </is>
      </c>
      <c r="J5035" s="20" t="n"/>
      <c r="K5035" s="20" t="n"/>
      <c r="L5035" s="20" t="n"/>
      <c r="M5035" s="20" t="n"/>
      <c r="N5035" s="21">
        <f>IF($A5035="","",IFERROR(VALUE($K5035)/VALUE($L5035),IFERROR(VALUE($J5035),0)))</f>
        <v/>
      </c>
      <c r="O5035" s="21">
        <f>IF($A5035="",0,IF(OR($S5035&lt;&gt;1,COUNTA($J5035:$M5035)=0),0,IF(SUMPRODUCT(MAX(($C$5:$C$6173=$C5035)*($D$5:$D$6173=$D5035)*($S$5:$S$6173=1)*IFERROR($N$5:$N$6173*1,0)))&gt;0,ROUND($H5035*($N5035/SUMPRODUCT(MAX(($C$5:$C$6173=$C5035)*($D$5:$D$6173=$D5035)*($S$5:$S$6173=1)*IFERROR($N$5:$N$6173*1,0)))),4),0)))</f>
        <v/>
      </c>
      <c r="P5035" s="10" t="inlineStr">
        <is>
          <t>Autobus attrezzati con telecamere ADAS / Autobus totali in offerta, incluse scorte</t>
        </is>
      </c>
      <c r="Q5035" s="21">
        <f>IF($A5035="","",$A5035&amp;"|"&amp;$C5035)</f>
        <v/>
      </c>
      <c r="R5035" s="21">
        <f>IF($A5035="","",$A5035&amp;"|"&amp;$C5035&amp;"|"&amp;$D5035)</f>
        <v/>
      </c>
      <c r="S5035" s="21">
        <f>IF($A5035="","",IFERROR(INDEX(Offerte!$D$2:$D$200,MATCH($Q5035,Offerte!$L$2:$L$200,0)),0))</f>
        <v/>
      </c>
      <c r="T5035" s="21">
        <f>IF($A5035="","",IFERROR(INDEX(Offerte!$G$2:$G$200,MATCH($Q5035,Offerte!$L$2:$L$200,0)),"NO"))</f>
        <v/>
      </c>
    </row>
    <row r="5036">
      <c r="A5036" s="10">
        <f>IF(Offerte!$A164="","",Offerte!$A164)</f>
        <v/>
      </c>
      <c r="B5036" s="10">
        <f>IF(Offerte!$A164="","",Offerte!$B164)</f>
        <v/>
      </c>
      <c r="C5036" s="10">
        <f>IF(Offerte!$A164="","",Offerte!$C164)</f>
        <v/>
      </c>
      <c r="D5036" s="10" t="inlineStr">
        <is>
          <t>C.2.1</t>
        </is>
      </c>
      <c r="E5036" s="10" t="inlineStr">
        <is>
          <t>C</t>
        </is>
      </c>
      <c r="F5036" s="10" t="inlineStr">
        <is>
          <t>Q</t>
        </is>
      </c>
      <c r="G5036" s="10" t="inlineStr">
        <is>
          <t>higher</t>
        </is>
      </c>
      <c r="H5036" s="10" t="n">
        <v>3</v>
      </c>
      <c r="I5036" s="10" t="inlineStr">
        <is>
          <t>Tasso di copertura del servizio con telecamere di bordo di videosorveglianza</t>
        </is>
      </c>
      <c r="J5036" s="20" t="n"/>
      <c r="K5036" s="20" t="n"/>
      <c r="L5036" s="20" t="n"/>
      <c r="M5036" s="20" t="n"/>
      <c r="N5036" s="21">
        <f>IF($A5036="","",IFERROR(VALUE($K5036)/VALUE($L5036),IFERROR(VALUE($J5036),0)))</f>
        <v/>
      </c>
      <c r="O5036" s="21">
        <f>IF($A5036="",0,IF(OR($S5036&lt;&gt;1,COUNTA($J5036:$M5036)=0),0,IF(SUMPRODUCT(MAX(($C$5:$C$6173=$C5036)*($D$5:$D$6173=$D5036)*($S$5:$S$6173=1)*IFERROR($N$5:$N$6173*1,0)))&gt;0,ROUND($H5036*($N5036/SUMPRODUCT(MAX(($C$5:$C$6173=$C5036)*($D$5:$D$6173=$D5036)*($S$5:$S$6173=1)*IFERROR($N$5:$N$6173*1,0)))),4),0)))</f>
        <v/>
      </c>
      <c r="P5036" s="10" t="inlineStr">
        <is>
          <t>Autobus attrezzati con videosorveglianza / Autobus totali in offerta, incluse scorte</t>
        </is>
      </c>
      <c r="Q5036" s="21">
        <f>IF($A5036="","",$A5036&amp;"|"&amp;$C5036)</f>
        <v/>
      </c>
      <c r="R5036" s="21">
        <f>IF($A5036="","",$A5036&amp;"|"&amp;$C5036&amp;"|"&amp;$D5036)</f>
        <v/>
      </c>
      <c r="S5036" s="21">
        <f>IF($A5036="","",IFERROR(INDEX(Offerte!$D$2:$D$200,MATCH($Q5036,Offerte!$L$2:$L$200,0)),0))</f>
        <v/>
      </c>
      <c r="T5036" s="21">
        <f>IF($A5036="","",IFERROR(INDEX(Offerte!$G$2:$G$200,MATCH($Q5036,Offerte!$L$2:$L$200,0)),"NO"))</f>
        <v/>
      </c>
    </row>
    <row r="5037">
      <c r="A5037" s="10">
        <f>IF(Offerte!$A164="","",Offerte!$A164)</f>
        <v/>
      </c>
      <c r="B5037" s="10">
        <f>IF(Offerte!$A164="","",Offerte!$B164)</f>
        <v/>
      </c>
      <c r="C5037" s="10">
        <f>IF(Offerte!$A164="","",Offerte!$C164)</f>
        <v/>
      </c>
      <c r="D5037" s="10" t="inlineStr">
        <is>
          <t>C.2.2</t>
        </is>
      </c>
      <c r="E5037" s="10" t="inlineStr">
        <is>
          <t>C</t>
        </is>
      </c>
      <c r="F5037" s="10" t="inlineStr">
        <is>
          <t>T</t>
        </is>
      </c>
      <c r="G5037" s="10" t="inlineStr">
        <is>
          <t>tabular</t>
        </is>
      </c>
      <c r="H5037" s="10" t="n">
        <v>1</v>
      </c>
      <c r="I5037" s="10" t="inlineStr">
        <is>
          <t>Software video/audio analisi per situazioni di pericolo</t>
        </is>
      </c>
      <c r="J5037" s="20" t="n"/>
      <c r="K5037" s="20" t="n"/>
      <c r="L5037" s="20" t="n"/>
      <c r="M5037" s="20" t="n"/>
      <c r="N5037" s="21">
        <f>IF($A5037="","",IF(IFERROR(VALUE($M5037),0)=1,1,0))</f>
        <v/>
      </c>
      <c r="O5037" s="21">
        <f>IF($A5037="",0,IF(OR($S5037&lt;&gt;1,COUNTA($J5037:$M5037)=0),0,IF($N5037=1,$H5037,0)))</f>
        <v/>
      </c>
      <c r="P5037" s="10" t="inlineStr">
        <is>
          <t>sì/no</t>
        </is>
      </c>
      <c r="Q5037" s="21">
        <f>IF($A5037="","",$A5037&amp;"|"&amp;$C5037)</f>
        <v/>
      </c>
      <c r="R5037" s="21">
        <f>IF($A5037="","",$A5037&amp;"|"&amp;$C5037&amp;"|"&amp;$D5037)</f>
        <v/>
      </c>
      <c r="S5037" s="21">
        <f>IF($A5037="","",IFERROR(INDEX(Offerte!$D$2:$D$200,MATCH($Q5037,Offerte!$L$2:$L$200,0)),0))</f>
        <v/>
      </c>
      <c r="T5037" s="21">
        <f>IF($A5037="","",IFERROR(INDEX(Offerte!$G$2:$G$200,MATCH($Q5037,Offerte!$L$2:$L$200,0)),"NO"))</f>
        <v/>
      </c>
    </row>
    <row r="5038">
      <c r="A5038" s="10">
        <f>IF(Offerte!$A164="","",Offerte!$A164)</f>
        <v/>
      </c>
      <c r="B5038" s="10">
        <f>IF(Offerte!$A164="","",Offerte!$B164)</f>
        <v/>
      </c>
      <c r="C5038" s="10">
        <f>IF(Offerte!$A164="","",Offerte!$C164)</f>
        <v/>
      </c>
      <c r="D5038" s="10" t="inlineStr">
        <is>
          <t>C.2.3</t>
        </is>
      </c>
      <c r="E5038" s="10" t="inlineStr">
        <is>
          <t>C</t>
        </is>
      </c>
      <c r="F5038" s="10" t="inlineStr">
        <is>
          <t>T</t>
        </is>
      </c>
      <c r="G5038" s="10" t="inlineStr">
        <is>
          <t>tabular</t>
        </is>
      </c>
      <c r="H5038" s="10" t="n">
        <v>1</v>
      </c>
      <c r="I5038" s="10" t="inlineStr">
        <is>
          <t>Collegamento con centrale qualificata di pronto intervento</t>
        </is>
      </c>
      <c r="J5038" s="20" t="n"/>
      <c r="K5038" s="20" t="n"/>
      <c r="L5038" s="20" t="n"/>
      <c r="M5038" s="20" t="n"/>
      <c r="N5038" s="21">
        <f>IF($A5038="","",IF(IFERROR(VALUE($M5038),0)=1,1,0))</f>
        <v/>
      </c>
      <c r="O5038" s="21">
        <f>IF($A5038="",0,IF(OR($S5038&lt;&gt;1,COUNTA($J5038:$M5038)=0),0,IF($N5038=1,$H5038,0)))</f>
        <v/>
      </c>
      <c r="P5038" s="10" t="inlineStr">
        <is>
          <t>sì/no</t>
        </is>
      </c>
      <c r="Q5038" s="21">
        <f>IF($A5038="","",$A5038&amp;"|"&amp;$C5038)</f>
        <v/>
      </c>
      <c r="R5038" s="21">
        <f>IF($A5038="","",$A5038&amp;"|"&amp;$C5038&amp;"|"&amp;$D5038)</f>
        <v/>
      </c>
      <c r="S5038" s="21">
        <f>IF($A5038="","",IFERROR(INDEX(Offerte!$D$2:$D$200,MATCH($Q5038,Offerte!$L$2:$L$200,0)),0))</f>
        <v/>
      </c>
      <c r="T5038" s="21">
        <f>IF($A5038="","",IFERROR(INDEX(Offerte!$G$2:$G$200,MATCH($Q5038,Offerte!$L$2:$L$200,0)),"NO"))</f>
        <v/>
      </c>
    </row>
    <row r="5039">
      <c r="A5039" s="10">
        <f>IF(Offerte!$A164="","",Offerte!$A164)</f>
        <v/>
      </c>
      <c r="B5039" s="10">
        <f>IF(Offerte!$A164="","",Offerte!$B164)</f>
        <v/>
      </c>
      <c r="C5039" s="10">
        <f>IF(Offerte!$A164="","",Offerte!$C164)</f>
        <v/>
      </c>
      <c r="D5039" s="10" t="inlineStr">
        <is>
          <t>C.2.4</t>
        </is>
      </c>
      <c r="E5039" s="10" t="inlineStr">
        <is>
          <t>C</t>
        </is>
      </c>
      <c r="F5039" s="10" t="inlineStr">
        <is>
          <t>Q</t>
        </is>
      </c>
      <c r="G5039" s="10" t="inlineStr">
        <is>
          <t>higher</t>
        </is>
      </c>
      <c r="H5039" s="10" t="n">
        <v>1</v>
      </c>
      <c r="I5039" s="10" t="inlineStr">
        <is>
          <t>Tasso di copertura del servizio con dispositivi per la chiamata di emergenza del conducente</t>
        </is>
      </c>
      <c r="J5039" s="20" t="n"/>
      <c r="K5039" s="20" t="n"/>
      <c r="L5039" s="20" t="n"/>
      <c r="M5039" s="20" t="n"/>
      <c r="N5039" s="21">
        <f>IF($A5039="","",IFERROR(VALUE($K5039)/VALUE($L5039),IFERROR(VALUE($J5039),0)))</f>
        <v/>
      </c>
      <c r="O5039" s="21">
        <f>IF($A5039="",0,IF(OR($S5039&lt;&gt;1,COUNTA($J5039:$M5039)=0),0,IF(SUMPRODUCT(MAX(($C$5:$C$6173=$C5039)*($D$5:$D$6173=$D5039)*($S$5:$S$6173=1)*IFERROR($N$5:$N$6173*1,0)))&gt;0,ROUND($H5039*($N5039/SUMPRODUCT(MAX(($C$5:$C$6173=$C5039)*($D$5:$D$6173=$D5039)*($S$5:$S$6173=1)*IFERROR($N$5:$N$6173*1,0)))),4),0)))</f>
        <v/>
      </c>
      <c r="P5039" s="10" t="inlineStr">
        <is>
          <t>Autobus attrezzati con chiamata di emergenza / Autobus totali in offerta, incluse scorte</t>
        </is>
      </c>
      <c r="Q5039" s="21">
        <f>IF($A5039="","",$A5039&amp;"|"&amp;$C5039)</f>
        <v/>
      </c>
      <c r="R5039" s="21">
        <f>IF($A5039="","",$A5039&amp;"|"&amp;$C5039&amp;"|"&amp;$D5039)</f>
        <v/>
      </c>
      <c r="S5039" s="21">
        <f>IF($A5039="","",IFERROR(INDEX(Offerte!$D$2:$D$200,MATCH($Q5039,Offerte!$L$2:$L$200,0)),0))</f>
        <v/>
      </c>
      <c r="T5039" s="21">
        <f>IF($A5039="","",IFERROR(INDEX(Offerte!$G$2:$G$200,MATCH($Q5039,Offerte!$L$2:$L$200,0)),"NO"))</f>
        <v/>
      </c>
    </row>
    <row r="5040">
      <c r="A5040" s="10">
        <f>IF(Offerte!$A164="","",Offerte!$A164)</f>
        <v/>
      </c>
      <c r="B5040" s="10">
        <f>IF(Offerte!$A164="","",Offerte!$B164)</f>
        <v/>
      </c>
      <c r="C5040" s="10">
        <f>IF(Offerte!$A164="","",Offerte!$C164)</f>
        <v/>
      </c>
      <c r="D5040" s="10" t="inlineStr">
        <is>
          <t>C.3.1</t>
        </is>
      </c>
      <c r="E5040" s="10" t="inlineStr">
        <is>
          <t>C</t>
        </is>
      </c>
      <c r="F5040" s="10" t="inlineStr">
        <is>
          <t>Q</t>
        </is>
      </c>
      <c r="G5040" s="10" t="inlineStr">
        <is>
          <t>higher</t>
        </is>
      </c>
      <c r="H5040" s="10" t="n">
        <v>2</v>
      </c>
      <c r="I5040" s="10" t="inlineStr">
        <is>
          <t>Tasso di copertura del servizio con dispositivi di informazione dinamica a bordo mezzo</t>
        </is>
      </c>
      <c r="J5040" s="20" t="n"/>
      <c r="K5040" s="20" t="n"/>
      <c r="L5040" s="20" t="n"/>
      <c r="M5040" s="20" t="n"/>
      <c r="N5040" s="21">
        <f>IF($A5040="","",IFERROR(VALUE($K5040)/VALUE($L5040),IFERROR(VALUE($J5040),0)))</f>
        <v/>
      </c>
      <c r="O5040" s="21">
        <f>IF($A5040="",0,IF(OR($S5040&lt;&gt;1,COUNTA($J5040:$M5040)=0),0,IF(SUMPRODUCT(MAX(($C$5:$C$6173=$C5040)*($D$5:$D$6173=$D5040)*($S$5:$S$6173=1)*IFERROR($N$5:$N$6173*1,0)))&gt;0,ROUND($H5040*($N5040/SUMPRODUCT(MAX(($C$5:$C$6173=$C5040)*($D$5:$D$6173=$D5040)*($S$5:$S$6173=1)*IFERROR($N$5:$N$6173*1,0)))),4),0)))</f>
        <v/>
      </c>
      <c r="P5040" s="10" t="inlineStr">
        <is>
          <t>Autobus con monitor e indicatori vocali / Autobus totali in offerta, incluse scorte</t>
        </is>
      </c>
      <c r="Q5040" s="21">
        <f>IF($A5040="","",$A5040&amp;"|"&amp;$C5040)</f>
        <v/>
      </c>
      <c r="R5040" s="21">
        <f>IF($A5040="","",$A5040&amp;"|"&amp;$C5040&amp;"|"&amp;$D5040)</f>
        <v/>
      </c>
      <c r="S5040" s="21">
        <f>IF($A5040="","",IFERROR(INDEX(Offerte!$D$2:$D$200,MATCH($Q5040,Offerte!$L$2:$L$200,0)),0))</f>
        <v/>
      </c>
      <c r="T5040" s="21">
        <f>IF($A5040="","",IFERROR(INDEX(Offerte!$G$2:$G$200,MATCH($Q5040,Offerte!$L$2:$L$200,0)),"NO"))</f>
        <v/>
      </c>
    </row>
    <row r="5041">
      <c r="A5041" s="10">
        <f>IF(Offerte!$A164="","",Offerte!$A164)</f>
        <v/>
      </c>
      <c r="B5041" s="10">
        <f>IF(Offerte!$A164="","",Offerte!$B164)</f>
        <v/>
      </c>
      <c r="C5041" s="10">
        <f>IF(Offerte!$A164="","",Offerte!$C164)</f>
        <v/>
      </c>
      <c r="D5041" s="10" t="inlineStr">
        <is>
          <t>C.3.2</t>
        </is>
      </c>
      <c r="E5041" s="10" t="inlineStr">
        <is>
          <t>C</t>
        </is>
      </c>
      <c r="F5041" s="10" t="inlineStr">
        <is>
          <t>T</t>
        </is>
      </c>
      <c r="G5041" s="10" t="inlineStr">
        <is>
          <t>tabular</t>
        </is>
      </c>
      <c r="H5041" s="10" t="n">
        <v>2</v>
      </c>
      <c r="I5041" s="10" t="inlineStr">
        <is>
          <t>Informazioni a bordo su coincidenze ai nodi</t>
        </is>
      </c>
      <c r="J5041" s="20" t="n"/>
      <c r="K5041" s="20" t="n"/>
      <c r="L5041" s="20" t="n"/>
      <c r="M5041" s="20" t="n"/>
      <c r="N5041" s="21">
        <f>IF($A5041="","",IF(IFERROR(VALUE($M5041),0)=1,1,0))</f>
        <v/>
      </c>
      <c r="O5041" s="21">
        <f>IF($A5041="",0,IF(OR($S5041&lt;&gt;1,COUNTA($J5041:$M5041)=0),0,IF(AND($N5041=1,IFERROR(SUMIFS($N$5:$N$6173,$Q$5:$Q$6173,$Q5041,$D$5:$D$6173,"C.3.1"),0)&gt;=0.5),$H5041,0)))</f>
        <v/>
      </c>
      <c r="P5041" s="10" t="inlineStr">
        <is>
          <t>Dipende da C.3.1 &gt;= 0.5</t>
        </is>
      </c>
      <c r="Q5041" s="21">
        <f>IF($A5041="","",$A5041&amp;"|"&amp;$C5041)</f>
        <v/>
      </c>
      <c r="R5041" s="21">
        <f>IF($A5041="","",$A5041&amp;"|"&amp;$C5041&amp;"|"&amp;$D5041)</f>
        <v/>
      </c>
      <c r="S5041" s="21">
        <f>IF($A5041="","",IFERROR(INDEX(Offerte!$D$2:$D$200,MATCH($Q5041,Offerte!$L$2:$L$200,0)),0))</f>
        <v/>
      </c>
      <c r="T5041" s="21">
        <f>IF($A5041="","",IFERROR(INDEX(Offerte!$G$2:$G$200,MATCH($Q5041,Offerte!$L$2:$L$200,0)),"NO"))</f>
        <v/>
      </c>
    </row>
    <row r="5042">
      <c r="A5042" s="10">
        <f>IF(Offerte!$A164="","",Offerte!$A164)</f>
        <v/>
      </c>
      <c r="B5042" s="10">
        <f>IF(Offerte!$A164="","",Offerte!$B164)</f>
        <v/>
      </c>
      <c r="C5042" s="10">
        <f>IF(Offerte!$A164="","",Offerte!$C164)</f>
        <v/>
      </c>
      <c r="D5042" s="10" t="inlineStr">
        <is>
          <t>D.1.1</t>
        </is>
      </c>
      <c r="E5042" s="10" t="inlineStr">
        <is>
          <t>D</t>
        </is>
      </c>
      <c r="F5042" s="10" t="inlineStr">
        <is>
          <t>Q</t>
        </is>
      </c>
      <c r="G5042" s="10" t="inlineStr">
        <is>
          <t>higher</t>
        </is>
      </c>
      <c r="H5042" s="10" t="n">
        <v>3</v>
      </c>
      <c r="I5042" s="10" t="inlineStr">
        <is>
          <t>Installazione di pensiline</t>
        </is>
      </c>
      <c r="J5042" s="20" t="n"/>
      <c r="K5042" s="20" t="n"/>
      <c r="L5042" s="20" t="n"/>
      <c r="M5042" s="20" t="n"/>
      <c r="N5042" s="21">
        <f>IF($A5042="","",IFERROR(VALUE($J5042),0))</f>
        <v/>
      </c>
      <c r="O5042" s="21">
        <f>IF($A5042="",0,IF(OR($S5042&lt;&gt;1,COUNTA($J5042:$M5042)=0),0,IF(SUMPRODUCT(MAX(($C$5:$C$6173=$C5042)*($D$5:$D$6173=$D5042)*($S$5:$S$6173=1)*IFERROR($N$5:$N$6173*1,0)))&gt;0,ROUND($H5042*($N5042/SUMPRODUCT(MAX(($C$5:$C$6173=$C5042)*($D$5:$D$6173=$D5042)*($S$5:$S$6173=1)*IFERROR($N$5:$N$6173*1,0)))),4),0)))</f>
        <v/>
      </c>
      <c r="P5042" s="10" t="inlineStr">
        <is>
          <t>fermate</t>
        </is>
      </c>
      <c r="Q5042" s="21">
        <f>IF($A5042="","",$A5042&amp;"|"&amp;$C5042)</f>
        <v/>
      </c>
      <c r="R5042" s="21">
        <f>IF($A5042="","",$A5042&amp;"|"&amp;$C5042&amp;"|"&amp;$D5042)</f>
        <v/>
      </c>
      <c r="S5042" s="21">
        <f>IF($A5042="","",IFERROR(INDEX(Offerte!$D$2:$D$200,MATCH($Q5042,Offerte!$L$2:$L$200,0)),0))</f>
        <v/>
      </c>
      <c r="T5042" s="21">
        <f>IF($A5042="","",IFERROR(INDEX(Offerte!$G$2:$G$200,MATCH($Q5042,Offerte!$L$2:$L$200,0)),"NO"))</f>
        <v/>
      </c>
    </row>
    <row r="5043">
      <c r="A5043" s="10">
        <f>IF(Offerte!$A164="","",Offerte!$A164)</f>
        <v/>
      </c>
      <c r="B5043" s="10">
        <f>IF(Offerte!$A164="","",Offerte!$B164)</f>
        <v/>
      </c>
      <c r="C5043" s="10">
        <f>IF(Offerte!$A164="","",Offerte!$C164)</f>
        <v/>
      </c>
      <c r="D5043" s="10" t="inlineStr">
        <is>
          <t>D.1.2</t>
        </is>
      </c>
      <c r="E5043" s="10" t="inlineStr">
        <is>
          <t>D</t>
        </is>
      </c>
      <c r="F5043" s="10" t="inlineStr">
        <is>
          <t>Q</t>
        </is>
      </c>
      <c r="G5043" s="10" t="inlineStr">
        <is>
          <t>higher</t>
        </is>
      </c>
      <c r="H5043" s="10" t="n">
        <v>3</v>
      </c>
      <c r="I5043" s="10" t="inlineStr">
        <is>
          <t>Installazione di paline di fermata conformi alla DGR 581/2023</t>
        </is>
      </c>
      <c r="J5043" s="20" t="n"/>
      <c r="K5043" s="20" t="n"/>
      <c r="L5043" s="20" t="n"/>
      <c r="M5043" s="20" t="n"/>
      <c r="N5043" s="21">
        <f>IF($A5043="","",IFERROR(VALUE($J5043),0))</f>
        <v/>
      </c>
      <c r="O5043" s="21">
        <f>IF($A5043="",0,IF(OR($S5043&lt;&gt;1,COUNTA($J5043:$M5043)=0),0,IF(SUMPRODUCT(MAX(($C$5:$C$6173=$C5043)*($D$5:$D$6173=$D5043)*($S$5:$S$6173=1)*IFERROR($N$5:$N$6173*1,0)))&gt;0,ROUND($H5043*($N5043/SUMPRODUCT(MAX(($C$5:$C$6173=$C5043)*($D$5:$D$6173=$D5043)*($S$5:$S$6173=1)*IFERROR($N$5:$N$6173*1,0)))),4),0)))</f>
        <v/>
      </c>
      <c r="P5043" s="10" t="inlineStr">
        <is>
          <t>fermate</t>
        </is>
      </c>
      <c r="Q5043" s="21">
        <f>IF($A5043="","",$A5043&amp;"|"&amp;$C5043)</f>
        <v/>
      </c>
      <c r="R5043" s="21">
        <f>IF($A5043="","",$A5043&amp;"|"&amp;$C5043&amp;"|"&amp;$D5043)</f>
        <v/>
      </c>
      <c r="S5043" s="21">
        <f>IF($A5043="","",IFERROR(INDEX(Offerte!$D$2:$D$200,MATCH($Q5043,Offerte!$L$2:$L$200,0)),0))</f>
        <v/>
      </c>
      <c r="T5043" s="21">
        <f>IF($A5043="","",IFERROR(INDEX(Offerte!$G$2:$G$200,MATCH($Q5043,Offerte!$L$2:$L$200,0)),"NO"))</f>
        <v/>
      </c>
    </row>
    <row r="5044">
      <c r="A5044" s="10">
        <f>IF(Offerte!$A164="","",Offerte!$A164)</f>
        <v/>
      </c>
      <c r="B5044" s="10">
        <f>IF(Offerte!$A164="","",Offerte!$B164)</f>
        <v/>
      </c>
      <c r="C5044" s="10">
        <f>IF(Offerte!$A164="","",Offerte!$C164)</f>
        <v/>
      </c>
      <c r="D5044" s="10" t="inlineStr">
        <is>
          <t>D.1.3</t>
        </is>
      </c>
      <c r="E5044" s="10" t="inlineStr">
        <is>
          <t>D</t>
        </is>
      </c>
      <c r="F5044" s="10" t="inlineStr">
        <is>
          <t>Q</t>
        </is>
      </c>
      <c r="G5044" s="10" t="inlineStr">
        <is>
          <t>higher</t>
        </is>
      </c>
      <c r="H5044" s="10" t="n">
        <v>2</v>
      </c>
      <c r="I5044" s="10" t="inlineStr">
        <is>
          <t>Display informativi connessi alle fermate</t>
        </is>
      </c>
      <c r="J5044" s="20" t="n"/>
      <c r="K5044" s="20" t="n"/>
      <c r="L5044" s="20" t="n"/>
      <c r="M5044" s="20" t="n"/>
      <c r="N5044" s="21">
        <f>IF($A5044="","",IFERROR(VALUE($J5044),0))</f>
        <v/>
      </c>
      <c r="O5044" s="21">
        <f>IF($A5044="",0,IF(OR($S5044&lt;&gt;1,COUNTA($J5044:$M5044)=0),0,IF(SUMPRODUCT(MAX(($C$5:$C$6173=$C5044)*($D$5:$D$6173=$D5044)*($S$5:$S$6173=1)*IFERROR($N$5:$N$6173*1,0)))&gt;0,ROUND($H5044*($N5044/SUMPRODUCT(MAX(($C$5:$C$6173=$C5044)*($D$5:$D$6173=$D5044)*($S$5:$S$6173=1)*IFERROR($N$5:$N$6173*1,0)))),4),0)))</f>
        <v/>
      </c>
      <c r="P5044" s="10" t="inlineStr">
        <is>
          <t>fermate</t>
        </is>
      </c>
      <c r="Q5044" s="21">
        <f>IF($A5044="","",$A5044&amp;"|"&amp;$C5044)</f>
        <v/>
      </c>
      <c r="R5044" s="21">
        <f>IF($A5044="","",$A5044&amp;"|"&amp;$C5044&amp;"|"&amp;$D5044)</f>
        <v/>
      </c>
      <c r="S5044" s="21">
        <f>IF($A5044="","",IFERROR(INDEX(Offerte!$D$2:$D$200,MATCH($Q5044,Offerte!$L$2:$L$200,0)),0))</f>
        <v/>
      </c>
      <c r="T5044" s="21">
        <f>IF($A5044="","",IFERROR(INDEX(Offerte!$G$2:$G$200,MATCH($Q5044,Offerte!$L$2:$L$200,0)),"NO"))</f>
        <v/>
      </c>
    </row>
    <row r="5045">
      <c r="A5045" s="10">
        <f>IF(Offerte!$A164="","",Offerte!$A164)</f>
        <v/>
      </c>
      <c r="B5045" s="10">
        <f>IF(Offerte!$A164="","",Offerte!$B164)</f>
        <v/>
      </c>
      <c r="C5045" s="10">
        <f>IF(Offerte!$A164="","",Offerte!$C164)</f>
        <v/>
      </c>
      <c r="D5045" s="10" t="inlineStr">
        <is>
          <t>D.2.1</t>
        </is>
      </c>
      <c r="E5045" s="10" t="inlineStr">
        <is>
          <t>D</t>
        </is>
      </c>
      <c r="F5045" s="10" t="inlineStr">
        <is>
          <t>Q</t>
        </is>
      </c>
      <c r="G5045" s="10" t="inlineStr">
        <is>
          <t>higher</t>
        </is>
      </c>
      <c r="H5045" s="10" t="n">
        <v>2</v>
      </c>
      <c r="I5045" s="10" t="inlineStr">
        <is>
          <t>Segnali tattili Loges-Vet-Evolution</t>
        </is>
      </c>
      <c r="J5045" s="20" t="n"/>
      <c r="K5045" s="20" t="n"/>
      <c r="L5045" s="20" t="n"/>
      <c r="M5045" s="20" t="n"/>
      <c r="N5045" s="21">
        <f>IF($A5045="","",IFERROR(VALUE($J5045),0))</f>
        <v/>
      </c>
      <c r="O5045" s="21">
        <f>IF($A5045="",0,IF(OR($S5045&lt;&gt;1,COUNTA($J5045:$M5045)=0),0,IF(SUMPRODUCT(MAX(($C$5:$C$6173=$C5045)*($D$5:$D$6173=$D5045)*($S$5:$S$6173=1)*IFERROR($N$5:$N$6173*1,0)))&gt;0,ROUND($H5045*($N5045/SUMPRODUCT(MAX(($C$5:$C$6173=$C5045)*($D$5:$D$6173=$D5045)*($S$5:$S$6173=1)*IFERROR($N$5:$N$6173*1,0)))),4),0)))</f>
        <v/>
      </c>
      <c r="P5045" s="10" t="inlineStr">
        <is>
          <t>fermate</t>
        </is>
      </c>
      <c r="Q5045" s="21">
        <f>IF($A5045="","",$A5045&amp;"|"&amp;$C5045)</f>
        <v/>
      </c>
      <c r="R5045" s="21">
        <f>IF($A5045="","",$A5045&amp;"|"&amp;$C5045&amp;"|"&amp;$D5045)</f>
        <v/>
      </c>
      <c r="S5045" s="21">
        <f>IF($A5045="","",IFERROR(INDEX(Offerte!$D$2:$D$200,MATCH($Q5045,Offerte!$L$2:$L$200,0)),0))</f>
        <v/>
      </c>
      <c r="T5045" s="21">
        <f>IF($A5045="","",IFERROR(INDEX(Offerte!$G$2:$G$200,MATCH($Q5045,Offerte!$L$2:$L$200,0)),"NO"))</f>
        <v/>
      </c>
    </row>
    <row r="5046">
      <c r="A5046" s="10">
        <f>IF(Offerte!$A164="","",Offerte!$A164)</f>
        <v/>
      </c>
      <c r="B5046" s="10">
        <f>IF(Offerte!$A164="","",Offerte!$B164)</f>
        <v/>
      </c>
      <c r="C5046" s="10">
        <f>IF(Offerte!$A164="","",Offerte!$C164)</f>
        <v/>
      </c>
      <c r="D5046" s="10" t="inlineStr">
        <is>
          <t>E.1.1</t>
        </is>
      </c>
      <c r="E5046" s="10" t="inlineStr">
        <is>
          <t>E</t>
        </is>
      </c>
      <c r="F5046" s="10" t="inlineStr">
        <is>
          <t>T</t>
        </is>
      </c>
      <c r="G5046" s="10" t="inlineStr">
        <is>
          <t>tabular</t>
        </is>
      </c>
      <c r="H5046" s="10" t="n">
        <v>2</v>
      </c>
      <c r="I5046" s="10" t="inlineStr">
        <is>
          <t>Mobile app con travel planner PRM</t>
        </is>
      </c>
      <c r="J5046" s="20" t="n"/>
      <c r="K5046" s="20" t="n"/>
      <c r="L5046" s="20" t="n"/>
      <c r="M5046" s="20" t="n"/>
      <c r="N5046" s="21">
        <f>IF($A5046="","",IF(IFERROR(VALUE($M5046),0)=1,1,0))</f>
        <v/>
      </c>
      <c r="O5046" s="21">
        <f>IF($A5046="",0,IF(OR($S5046&lt;&gt;1,COUNTA($J5046:$M5046)=0),0,IF($N5046=1,$H5046,0)))</f>
        <v/>
      </c>
      <c r="P5046" s="10" t="inlineStr">
        <is>
          <t>sì/no</t>
        </is>
      </c>
      <c r="Q5046" s="21">
        <f>IF($A5046="","",$A5046&amp;"|"&amp;$C5046)</f>
        <v/>
      </c>
      <c r="R5046" s="21">
        <f>IF($A5046="","",$A5046&amp;"|"&amp;$C5046&amp;"|"&amp;$D5046)</f>
        <v/>
      </c>
      <c r="S5046" s="21">
        <f>IF($A5046="","",IFERROR(INDEX(Offerte!$D$2:$D$200,MATCH($Q5046,Offerte!$L$2:$L$200,0)),0))</f>
        <v/>
      </c>
      <c r="T5046" s="21">
        <f>IF($A5046="","",IFERROR(INDEX(Offerte!$G$2:$G$200,MATCH($Q5046,Offerte!$L$2:$L$200,0)),"NO"))</f>
        <v/>
      </c>
    </row>
    <row r="5047">
      <c r="A5047" s="10">
        <f>IF(Offerte!$A164="","",Offerte!$A164)</f>
        <v/>
      </c>
      <c r="B5047" s="10">
        <f>IF(Offerte!$A164="","",Offerte!$B164)</f>
        <v/>
      </c>
      <c r="C5047" s="10">
        <f>IF(Offerte!$A164="","",Offerte!$C164)</f>
        <v/>
      </c>
      <c r="D5047" s="10" t="inlineStr">
        <is>
          <t>E.2.1</t>
        </is>
      </c>
      <c r="E5047" s="10" t="inlineStr">
        <is>
          <t>E</t>
        </is>
      </c>
      <c r="F5047" s="10" t="inlineStr">
        <is>
          <t>D</t>
        </is>
      </c>
      <c r="G5047" s="10" t="inlineStr">
        <is>
          <t>discretionary</t>
        </is>
      </c>
      <c r="H5047" s="10" t="n">
        <v>2</v>
      </c>
      <c r="I5047" s="10" t="inlineStr">
        <is>
          <t>Altre azioni informative e rapporti con gli utenti</t>
        </is>
      </c>
      <c r="J5047" s="20" t="n"/>
      <c r="K5047" s="20" t="n"/>
      <c r="L5047" s="20" t="n"/>
      <c r="M5047" s="20" t="n"/>
      <c r="N5047" s="21">
        <f>IF($A5047="","",MAX(0,MIN(1,IFERROR(VALUE($M5047),0))))</f>
        <v/>
      </c>
      <c r="O5047" s="21">
        <f>IF($A5047="",0,IF(OR($S5047&lt;&gt;1,COUNTA($J5047:$M5047)=0),0,IF(SUMPRODUCT(MAX(($C$5:$C$6173=$C5047)*($D$5:$D$6173=$D5047)*($S$5:$S$6173=1)*IFERROR($N$5:$N$6173*1,0)))&gt;0,ROUND($H5047*($N5047/SUMPRODUCT(MAX(($C$5:$C$6173=$C5047)*($D$5:$D$6173=$D5047)*($S$5:$S$6173=1)*IFERROR($N$5:$N$6173*1,0)))),4),0)))</f>
        <v/>
      </c>
      <c r="P5047" s="10" t="inlineStr">
        <is>
          <t>coeff.</t>
        </is>
      </c>
      <c r="Q5047" s="21">
        <f>IF($A5047="","",$A5047&amp;"|"&amp;$C5047)</f>
        <v/>
      </c>
      <c r="R5047" s="21">
        <f>IF($A5047="","",$A5047&amp;"|"&amp;$C5047&amp;"|"&amp;$D5047)</f>
        <v/>
      </c>
      <c r="S5047" s="21">
        <f>IF($A5047="","",IFERROR(INDEX(Offerte!$D$2:$D$200,MATCH($Q5047,Offerte!$L$2:$L$200,0)),0))</f>
        <v/>
      </c>
      <c r="T5047" s="21">
        <f>IF($A5047="","",IFERROR(INDEX(Offerte!$G$2:$G$200,MATCH($Q5047,Offerte!$L$2:$L$200,0)),"NO"))</f>
        <v/>
      </c>
    </row>
    <row r="5048">
      <c r="A5048" s="10">
        <f>IF(Offerte!$A164="","",Offerte!$A164)</f>
        <v/>
      </c>
      <c r="B5048" s="10">
        <f>IF(Offerte!$A164="","",Offerte!$B164)</f>
        <v/>
      </c>
      <c r="C5048" s="10">
        <f>IF(Offerte!$A164="","",Offerte!$C164)</f>
        <v/>
      </c>
      <c r="D5048" s="10" t="inlineStr">
        <is>
          <t>F.1.1</t>
        </is>
      </c>
      <c r="E5048" s="10" t="inlineStr">
        <is>
          <t>F</t>
        </is>
      </c>
      <c r="F5048" s="10" t="inlineStr">
        <is>
          <t>Q</t>
        </is>
      </c>
      <c r="G5048" s="10" t="inlineStr">
        <is>
          <t>lower</t>
        </is>
      </c>
      <c r="H5048" s="10" t="n">
        <v>7</v>
      </c>
      <c r="I5048" s="10" t="inlineStr">
        <is>
          <t>Performance ambientali del parco mezzi adibito al servizio - I_CEA</t>
        </is>
      </c>
      <c r="J5048" s="20" t="n"/>
      <c r="K5048" s="20" t="n"/>
      <c r="L5048" s="20" t="n"/>
      <c r="M5048" s="20" t="n"/>
      <c r="N5048" s="21">
        <f>IF($A5048="","",IFERROR(VALUE($J5048),0))</f>
        <v/>
      </c>
      <c r="O5048" s="21">
        <f>IF($A5048="",0,IF(OR($S5048&lt;&gt;1,COUNTA($J5048:$M5048)=0),0,IF(AND(IFERROR(AGGREGATE(15,6,$N$5:$N$6173/(($C$5:$C$6173=$C5048)*($D$5:$D$6173=$D5048)*($S$5:$S$6173=1)*($N$5:$N$6173&gt;0)),1),0)&gt;0,$N5048&gt;0),ROUND($H5048*(IFERROR(AGGREGATE(15,6,$N$5:$N$6173/(($C$5:$C$6173=$C5048)*($D$5:$D$6173=$D5048)*($S$5:$S$6173=1)*($N$5:$N$6173&gt;0)),1),0)/$N5048),4),0)))</f>
        <v/>
      </c>
      <c r="P5048" s="10" t="inlineStr">
        <is>
          <t>indice</t>
        </is>
      </c>
      <c r="Q5048" s="21">
        <f>IF($A5048="","",$A5048&amp;"|"&amp;$C5048)</f>
        <v/>
      </c>
      <c r="R5048" s="21">
        <f>IF($A5048="","",$A5048&amp;"|"&amp;$C5048&amp;"|"&amp;$D5048)</f>
        <v/>
      </c>
      <c r="S5048" s="21">
        <f>IF($A5048="","",IFERROR(INDEX(Offerte!$D$2:$D$200,MATCH($Q5048,Offerte!$L$2:$L$200,0)),0))</f>
        <v/>
      </c>
      <c r="T5048" s="21">
        <f>IF($A5048="","",IFERROR(INDEX(Offerte!$G$2:$G$200,MATCH($Q5048,Offerte!$L$2:$L$200,0)),"NO"))</f>
        <v/>
      </c>
    </row>
    <row r="5049">
      <c r="A5049" s="10">
        <f>IF(Offerte!$A164="","",Offerte!$A164)</f>
        <v/>
      </c>
      <c r="B5049" s="10">
        <f>IF(Offerte!$A164="","",Offerte!$B164)</f>
        <v/>
      </c>
      <c r="C5049" s="10">
        <f>IF(Offerte!$A164="","",Offerte!$C164)</f>
        <v/>
      </c>
      <c r="D5049" s="10" t="inlineStr">
        <is>
          <t>F.2.1</t>
        </is>
      </c>
      <c r="E5049" s="10" t="inlineStr">
        <is>
          <t>F</t>
        </is>
      </c>
      <c r="F5049" s="10" t="inlineStr">
        <is>
          <t>Q</t>
        </is>
      </c>
      <c r="G5049" s="10" t="inlineStr">
        <is>
          <t>higher</t>
        </is>
      </c>
      <c r="H5049" s="10" t="n">
        <v>2</v>
      </c>
      <c r="I5049" s="10" t="inlineStr">
        <is>
          <t>Tasso di copertura del servizio con dispositivi ECO-DRIVER</t>
        </is>
      </c>
      <c r="J5049" s="20" t="n"/>
      <c r="K5049" s="20" t="n"/>
      <c r="L5049" s="20" t="n"/>
      <c r="M5049" s="20" t="n"/>
      <c r="N5049" s="21">
        <f>IF($A5049="","",IFERROR(VALUE($K5049)/VALUE($L5049),IFERROR(VALUE($J5049),0)))</f>
        <v/>
      </c>
      <c r="O5049" s="21">
        <f>IF($A5049="",0,IF(OR($S5049&lt;&gt;1,COUNTA($J5049:$M5049)=0),0,IF(SUMPRODUCT(MAX(($C$5:$C$6173=$C5049)*($D$5:$D$6173=$D5049)*($S$5:$S$6173=1)*IFERROR($N$5:$N$6173*1,0)))&gt;0,ROUND($H5049*($N5049/SUMPRODUCT(MAX(($C$5:$C$6173=$C5049)*($D$5:$D$6173=$D5049)*($S$5:$S$6173=1)*IFERROR($N$5:$N$6173*1,0)))),4),0)))</f>
        <v/>
      </c>
      <c r="P5049" s="10" t="inlineStr">
        <is>
          <t>Autobus attrezzati con dispositivi ECO-DRIVER / Autobus totali in offerta, incluse scorte</t>
        </is>
      </c>
      <c r="Q5049" s="21">
        <f>IF($A5049="","",$A5049&amp;"|"&amp;$C5049)</f>
        <v/>
      </c>
      <c r="R5049" s="21">
        <f>IF($A5049="","",$A5049&amp;"|"&amp;$C5049&amp;"|"&amp;$D5049)</f>
        <v/>
      </c>
      <c r="S5049" s="21">
        <f>IF($A5049="","",IFERROR(INDEX(Offerte!$D$2:$D$200,MATCH($Q5049,Offerte!$L$2:$L$200,0)),0))</f>
        <v/>
      </c>
      <c r="T5049" s="21">
        <f>IF($A5049="","",IFERROR(INDEX(Offerte!$G$2:$G$200,MATCH($Q5049,Offerte!$L$2:$L$200,0)),"NO"))</f>
        <v/>
      </c>
    </row>
    <row r="5050">
      <c r="A5050" s="10">
        <f>IF(Offerte!$A164="","",Offerte!$A164)</f>
        <v/>
      </c>
      <c r="B5050" s="10">
        <f>IF(Offerte!$A164="","",Offerte!$B164)</f>
        <v/>
      </c>
      <c r="C5050" s="10">
        <f>IF(Offerte!$A164="","",Offerte!$C164)</f>
        <v/>
      </c>
      <c r="D5050" s="10" t="inlineStr">
        <is>
          <t>F.3.1</t>
        </is>
      </c>
      <c r="E5050" s="10" t="inlineStr">
        <is>
          <t>F</t>
        </is>
      </c>
      <c r="F5050" s="10" t="inlineStr">
        <is>
          <t>Q</t>
        </is>
      </c>
      <c r="G5050" s="10" t="inlineStr">
        <is>
          <t>higher</t>
        </is>
      </c>
      <c r="H5050" s="10" t="n">
        <v>2</v>
      </c>
      <c r="I5050" s="10" t="inlineStr">
        <is>
          <t>Autoproduzione consumi elettrici per trazione</t>
        </is>
      </c>
      <c r="J5050" s="20" t="n"/>
      <c r="K5050" s="20" t="n"/>
      <c r="L5050" s="20" t="n"/>
      <c r="M5050" s="20" t="n"/>
      <c r="N5050" s="21">
        <f>IF($A5050="","",IFERROR(VALUE($J5050),0))</f>
        <v/>
      </c>
      <c r="O5050" s="21">
        <f>IF($A5050="",0,IF(OR($S5050&lt;&gt;1,COUNTA($J5050:$M5050)=0),0,IF(SUMPRODUCT(MAX(($C$5:$C$6173=$C5050)*($D$5:$D$6173=$D5050)*($S$5:$S$6173=1)*IFERROR($N$5:$N$6173*1,0)))&gt;0,ROUND($H5050*($N5050/SUMPRODUCT(MAX(($C$5:$C$6173=$C5050)*($D$5:$D$6173=$D5050)*($S$5:$S$6173=1)*IFERROR($N$5:$N$6173*1,0)))),4),0)))</f>
        <v/>
      </c>
      <c r="P5050" s="10" t="inlineStr">
        <is>
          <t>kWh/anno</t>
        </is>
      </c>
      <c r="Q5050" s="21">
        <f>IF($A5050="","",$A5050&amp;"|"&amp;$C5050)</f>
        <v/>
      </c>
      <c r="R5050" s="21">
        <f>IF($A5050="","",$A5050&amp;"|"&amp;$C5050&amp;"|"&amp;$D5050)</f>
        <v/>
      </c>
      <c r="S5050" s="21">
        <f>IF($A5050="","",IFERROR(INDEX(Offerte!$D$2:$D$200,MATCH($Q5050,Offerte!$L$2:$L$200,0)),0))</f>
        <v/>
      </c>
      <c r="T5050" s="21">
        <f>IF($A5050="","",IFERROR(INDEX(Offerte!$G$2:$G$200,MATCH($Q5050,Offerte!$L$2:$L$200,0)),"NO"))</f>
        <v/>
      </c>
    </row>
    <row r="5051">
      <c r="A5051" s="10">
        <f>IF(Offerte!$A164="","",Offerte!$A164)</f>
        <v/>
      </c>
      <c r="B5051" s="10">
        <f>IF(Offerte!$A164="","",Offerte!$B164)</f>
        <v/>
      </c>
      <c r="C5051" s="10">
        <f>IF(Offerte!$A164="","",Offerte!$C164)</f>
        <v/>
      </c>
      <c r="D5051" s="10" t="inlineStr">
        <is>
          <t>F.4.1</t>
        </is>
      </c>
      <c r="E5051" s="10" t="inlineStr">
        <is>
          <t>F</t>
        </is>
      </c>
      <c r="F5051" s="10" t="inlineStr">
        <is>
          <t>Q</t>
        </is>
      </c>
      <c r="G5051" s="10" t="inlineStr">
        <is>
          <t>soil</t>
        </is>
      </c>
      <c r="H5051" s="10" t="n">
        <v>2</v>
      </c>
      <c r="I5051" s="10" t="inlineStr">
        <is>
          <t>Indice di consumo di suolo</t>
        </is>
      </c>
      <c r="J5051" s="20" t="n"/>
      <c r="K5051" s="20" t="n"/>
      <c r="L5051" s="20" t="n"/>
      <c r="M5051" s="20" t="n"/>
      <c r="N5051" s="21">
        <f>IF($A5051="","",IFERROR(VALUE($J5051),0))</f>
        <v/>
      </c>
      <c r="O5051" s="21">
        <f>IF($A5051="",0,IF(OR($S5051&lt;&gt;1,COUNTA($J5051:$M5051)=0),0,IF($N5051&lt;=0,$H5051,IF(SUMPRODUCT(MAX(($C$5:$C$6173=$C5051)*($D$5:$D$6173=$D5051)*($S$5:$S$6173=1)*IFERROR($N$5:$N$6173*1,0)))&gt;0,ROUND($H5051*((SUMPRODUCT(MAX(($C$5:$C$6173=$C5051)*($D$5:$D$6173=$D5051)*($S$5:$S$6173=1)*IFERROR($N$5:$N$6173*1,0)))-$N5051)/SUMPRODUCT(MAX(($C$5:$C$6173=$C5051)*($D$5:$D$6173=$D5051)*($S$5:$S$6173=1)*IFERROR($N$5:$N$6173*1,0)))),4),0))))</f>
        <v/>
      </c>
      <c r="P5051" s="10" t="inlineStr">
        <is>
          <t>m2</t>
        </is>
      </c>
      <c r="Q5051" s="21">
        <f>IF($A5051="","",$A5051&amp;"|"&amp;$C5051)</f>
        <v/>
      </c>
      <c r="R5051" s="21">
        <f>IF($A5051="","",$A5051&amp;"|"&amp;$C5051&amp;"|"&amp;$D5051)</f>
        <v/>
      </c>
      <c r="S5051" s="21">
        <f>IF($A5051="","",IFERROR(INDEX(Offerte!$D$2:$D$200,MATCH($Q5051,Offerte!$L$2:$L$200,0)),0))</f>
        <v/>
      </c>
      <c r="T5051" s="21">
        <f>IF($A5051="","",IFERROR(INDEX(Offerte!$G$2:$G$200,MATCH($Q5051,Offerte!$L$2:$L$200,0)),"NO"))</f>
        <v/>
      </c>
    </row>
    <row r="5052">
      <c r="A5052" s="10">
        <f>IF(Offerte!$A164="","",Offerte!$A164)</f>
        <v/>
      </c>
      <c r="B5052" s="10">
        <f>IF(Offerte!$A164="","",Offerte!$B164)</f>
        <v/>
      </c>
      <c r="C5052" s="10">
        <f>IF(Offerte!$A164="","",Offerte!$C164)</f>
        <v/>
      </c>
      <c r="D5052" s="10" t="inlineStr">
        <is>
          <t>F.5.1</t>
        </is>
      </c>
      <c r="E5052" s="10" t="inlineStr">
        <is>
          <t>F</t>
        </is>
      </c>
      <c r="F5052" s="10" t="inlineStr">
        <is>
          <t>T</t>
        </is>
      </c>
      <c r="G5052" s="10" t="inlineStr">
        <is>
          <t>tabular</t>
        </is>
      </c>
      <c r="H5052" s="10" t="n">
        <v>1</v>
      </c>
      <c r="I5052" s="10" t="inlineStr">
        <is>
          <t>Rendicontazione di sostenibilità ambientale</t>
        </is>
      </c>
      <c r="J5052" s="20" t="n"/>
      <c r="K5052" s="20" t="n"/>
      <c r="L5052" s="20" t="n"/>
      <c r="M5052" s="20" t="n"/>
      <c r="N5052" s="21">
        <f>IF($A5052="","",IF(IFERROR(VALUE($M5052),0)=1,1,0))</f>
        <v/>
      </c>
      <c r="O5052" s="21">
        <f>IF($A5052="",0,IF(OR($S5052&lt;&gt;1,COUNTA($J5052:$M5052)=0),0,IF($N5052=1,$H5052,0)))</f>
        <v/>
      </c>
      <c r="P5052" s="10" t="inlineStr">
        <is>
          <t>sì/no</t>
        </is>
      </c>
      <c r="Q5052" s="21">
        <f>IF($A5052="","",$A5052&amp;"|"&amp;$C5052)</f>
        <v/>
      </c>
      <c r="R5052" s="21">
        <f>IF($A5052="","",$A5052&amp;"|"&amp;$C5052&amp;"|"&amp;$D5052)</f>
        <v/>
      </c>
      <c r="S5052" s="21">
        <f>IF($A5052="","",IFERROR(INDEX(Offerte!$D$2:$D$200,MATCH($Q5052,Offerte!$L$2:$L$200,0)),0))</f>
        <v/>
      </c>
      <c r="T5052" s="21">
        <f>IF($A5052="","",IFERROR(INDEX(Offerte!$G$2:$G$200,MATCH($Q5052,Offerte!$L$2:$L$200,0)),"NO"))</f>
        <v/>
      </c>
    </row>
    <row r="5053">
      <c r="A5053" s="10">
        <f>IF(Offerte!$A164="","",Offerte!$A164)</f>
        <v/>
      </c>
      <c r="B5053" s="10">
        <f>IF(Offerte!$A164="","",Offerte!$B164)</f>
        <v/>
      </c>
      <c r="C5053" s="10">
        <f>IF(Offerte!$A164="","",Offerte!$C164)</f>
        <v/>
      </c>
      <c r="D5053" s="10" t="inlineStr">
        <is>
          <t>G.1.1</t>
        </is>
      </c>
      <c r="E5053" s="10" t="inlineStr">
        <is>
          <t>G</t>
        </is>
      </c>
      <c r="F5053" s="10" t="inlineStr">
        <is>
          <t>D</t>
        </is>
      </c>
      <c r="G5053" s="10" t="inlineStr">
        <is>
          <t>discretionary</t>
        </is>
      </c>
      <c r="H5053" s="10" t="n">
        <v>2</v>
      </c>
      <c r="I5053" s="10" t="inlineStr">
        <is>
          <t>Qualità del progetto di centrale di controllo aziendale</t>
        </is>
      </c>
      <c r="J5053" s="20" t="n"/>
      <c r="K5053" s="20" t="n"/>
      <c r="L5053" s="20" t="n"/>
      <c r="M5053" s="20" t="n"/>
      <c r="N5053" s="21">
        <f>IF($A5053="","",MAX(0,MIN(1,IFERROR(VALUE($M5053),0))))</f>
        <v/>
      </c>
      <c r="O5053" s="21">
        <f>IF($A5053="",0,IF(OR($S5053&lt;&gt;1,COUNTA($J5053:$M5053)=0),0,IF(SUMPRODUCT(MAX(($C$5:$C$6173=$C5053)*($D$5:$D$6173=$D5053)*($S$5:$S$6173=1)*IFERROR($N$5:$N$6173*1,0)))&gt;0,ROUND($H5053*($N5053/SUMPRODUCT(MAX(($C$5:$C$6173=$C5053)*($D$5:$D$6173=$D5053)*($S$5:$S$6173=1)*IFERROR($N$5:$N$6173*1,0)))),4),0)))</f>
        <v/>
      </c>
      <c r="P5053" s="10" t="inlineStr">
        <is>
          <t>coeff.</t>
        </is>
      </c>
      <c r="Q5053" s="21">
        <f>IF($A5053="","",$A5053&amp;"|"&amp;$C5053)</f>
        <v/>
      </c>
      <c r="R5053" s="21">
        <f>IF($A5053="","",$A5053&amp;"|"&amp;$C5053&amp;"|"&amp;$D5053)</f>
        <v/>
      </c>
      <c r="S5053" s="21">
        <f>IF($A5053="","",IFERROR(INDEX(Offerte!$D$2:$D$200,MATCH($Q5053,Offerte!$L$2:$L$200,0)),0))</f>
        <v/>
      </c>
      <c r="T5053" s="21">
        <f>IF($A5053="","",IFERROR(INDEX(Offerte!$G$2:$G$200,MATCH($Q5053,Offerte!$L$2:$L$200,0)),"NO"))</f>
        <v/>
      </c>
    </row>
    <row r="5054">
      <c r="A5054" s="10">
        <f>IF(Offerte!$A164="","",Offerte!$A164)</f>
        <v/>
      </c>
      <c r="B5054" s="10">
        <f>IF(Offerte!$A164="","",Offerte!$B164)</f>
        <v/>
      </c>
      <c r="C5054" s="10">
        <f>IF(Offerte!$A164="","",Offerte!$C164)</f>
        <v/>
      </c>
      <c r="D5054" s="10" t="inlineStr">
        <is>
          <t>G.2.1</t>
        </is>
      </c>
      <c r="E5054" s="10" t="inlineStr">
        <is>
          <t>G</t>
        </is>
      </c>
      <c r="F5054" s="10" t="inlineStr">
        <is>
          <t>T</t>
        </is>
      </c>
      <c r="G5054" s="10" t="inlineStr">
        <is>
          <t>tabular</t>
        </is>
      </c>
      <c r="H5054" s="10" t="n">
        <v>1</v>
      </c>
      <c r="I5054" s="10" t="inlineStr">
        <is>
          <t>Certificazione ISO 45001</t>
        </is>
      </c>
      <c r="J5054" s="20" t="n"/>
      <c r="K5054" s="20" t="n"/>
      <c r="L5054" s="20" t="n"/>
      <c r="M5054" s="20" t="n"/>
      <c r="N5054" s="21">
        <f>IF($A5054="","",IF(IFERROR(VALUE($M5054),0)=1,1,0))</f>
        <v/>
      </c>
      <c r="O5054" s="21">
        <f>IF($A5054="",0,IF(OR($S5054&lt;&gt;1,COUNTA($J5054:$M5054)=0),0,IF($N5054=1,$H5054,0)))</f>
        <v/>
      </c>
      <c r="P5054" s="10" t="inlineStr">
        <is>
          <t>sì/no</t>
        </is>
      </c>
      <c r="Q5054" s="21">
        <f>IF($A5054="","",$A5054&amp;"|"&amp;$C5054)</f>
        <v/>
      </c>
      <c r="R5054" s="21">
        <f>IF($A5054="","",$A5054&amp;"|"&amp;$C5054&amp;"|"&amp;$D5054)</f>
        <v/>
      </c>
      <c r="S5054" s="21">
        <f>IF($A5054="","",IFERROR(INDEX(Offerte!$D$2:$D$200,MATCH($Q5054,Offerte!$L$2:$L$200,0)),0))</f>
        <v/>
      </c>
      <c r="T5054" s="21">
        <f>IF($A5054="","",IFERROR(INDEX(Offerte!$G$2:$G$200,MATCH($Q5054,Offerte!$L$2:$L$200,0)),"NO"))</f>
        <v/>
      </c>
    </row>
    <row r="5055">
      <c r="A5055" s="10">
        <f>IF(Offerte!$A164="","",Offerte!$A164)</f>
        <v/>
      </c>
      <c r="B5055" s="10">
        <f>IF(Offerte!$A164="","",Offerte!$B164)</f>
        <v/>
      </c>
      <c r="C5055" s="10">
        <f>IF(Offerte!$A164="","",Offerte!$C164)</f>
        <v/>
      </c>
      <c r="D5055" s="10" t="inlineStr">
        <is>
          <t>G.3.1</t>
        </is>
      </c>
      <c r="E5055" s="10" t="inlineStr">
        <is>
          <t>G</t>
        </is>
      </c>
      <c r="F5055" s="10" t="inlineStr">
        <is>
          <t>T</t>
        </is>
      </c>
      <c r="G5055" s="10" t="inlineStr">
        <is>
          <t>tabular</t>
        </is>
      </c>
      <c r="H5055" s="10" t="n">
        <v>1</v>
      </c>
      <c r="I5055" s="10" t="inlineStr">
        <is>
          <t>Certificazioni di responsabilità sociale</t>
        </is>
      </c>
      <c r="J5055" s="20" t="n"/>
      <c r="K5055" s="20" t="n"/>
      <c r="L5055" s="20" t="n"/>
      <c r="M5055" s="20" t="n"/>
      <c r="N5055" s="21">
        <f>IF($A5055="","",IF(IFERROR(VALUE($M5055),0)=1,1,0))</f>
        <v/>
      </c>
      <c r="O5055" s="21">
        <f>IF($A5055="",0,IF(OR($S5055&lt;&gt;1,COUNTA($J5055:$M5055)=0),0,IF($N5055=1,$H5055,0)))</f>
        <v/>
      </c>
      <c r="P5055" s="10" t="inlineStr">
        <is>
          <t>sì/no</t>
        </is>
      </c>
      <c r="Q5055" s="21">
        <f>IF($A5055="","",$A5055&amp;"|"&amp;$C5055)</f>
        <v/>
      </c>
      <c r="R5055" s="21">
        <f>IF($A5055="","",$A5055&amp;"|"&amp;$C5055&amp;"|"&amp;$D5055)</f>
        <v/>
      </c>
      <c r="S5055" s="21">
        <f>IF($A5055="","",IFERROR(INDEX(Offerte!$D$2:$D$200,MATCH($Q5055,Offerte!$L$2:$L$200,0)),0))</f>
        <v/>
      </c>
      <c r="T5055" s="21">
        <f>IF($A5055="","",IFERROR(INDEX(Offerte!$G$2:$G$200,MATCH($Q5055,Offerte!$L$2:$L$200,0)),"NO"))</f>
        <v/>
      </c>
    </row>
    <row r="5056">
      <c r="A5056" s="10">
        <f>IF(Offerte!$A164="","",Offerte!$A164)</f>
        <v/>
      </c>
      <c r="B5056" s="10">
        <f>IF(Offerte!$A164="","",Offerte!$B164)</f>
        <v/>
      </c>
      <c r="C5056" s="10">
        <f>IF(Offerte!$A164="","",Offerte!$C164)</f>
        <v/>
      </c>
      <c r="D5056" s="10" t="inlineStr">
        <is>
          <t>G.4.1</t>
        </is>
      </c>
      <c r="E5056" s="10" t="inlineStr">
        <is>
          <t>G</t>
        </is>
      </c>
      <c r="F5056" s="10" t="inlineStr">
        <is>
          <t>D</t>
        </is>
      </c>
      <c r="G5056" s="10" t="inlineStr">
        <is>
          <t>discretionary</t>
        </is>
      </c>
      <c r="H5056" s="10" t="n">
        <v>2</v>
      </c>
      <c r="I5056" s="10" t="inlineStr">
        <is>
          <t>Qualità del piano di formazione del personale</t>
        </is>
      </c>
      <c r="J5056" s="20" t="n"/>
      <c r="K5056" s="20" t="n"/>
      <c r="L5056" s="20" t="n"/>
      <c r="M5056" s="20" t="n"/>
      <c r="N5056" s="21">
        <f>IF($A5056="","",MAX(0,MIN(1,IFERROR(VALUE($M5056),0))))</f>
        <v/>
      </c>
      <c r="O5056" s="21">
        <f>IF($A5056="",0,IF(OR($S5056&lt;&gt;1,COUNTA($J5056:$M5056)=0),0,IF(SUMPRODUCT(MAX(($C$5:$C$6173=$C5056)*($D$5:$D$6173=$D5056)*($S$5:$S$6173=1)*IFERROR($N$5:$N$6173*1,0)))&gt;0,ROUND($H5056*($N5056/SUMPRODUCT(MAX(($C$5:$C$6173=$C5056)*($D$5:$D$6173=$D5056)*($S$5:$S$6173=1)*IFERROR($N$5:$N$6173*1,0)))),4),0)))</f>
        <v/>
      </c>
      <c r="P5056" s="10" t="inlineStr">
        <is>
          <t>coeff.</t>
        </is>
      </c>
      <c r="Q5056" s="21">
        <f>IF($A5056="","",$A5056&amp;"|"&amp;$C5056)</f>
        <v/>
      </c>
      <c r="R5056" s="21">
        <f>IF($A5056="","",$A5056&amp;"|"&amp;$C5056&amp;"|"&amp;$D5056)</f>
        <v/>
      </c>
      <c r="S5056" s="21">
        <f>IF($A5056="","",IFERROR(INDEX(Offerte!$D$2:$D$200,MATCH($Q5056,Offerte!$L$2:$L$200,0)),0))</f>
        <v/>
      </c>
      <c r="T5056" s="21">
        <f>IF($A5056="","",IFERROR(INDEX(Offerte!$G$2:$G$200,MATCH($Q5056,Offerte!$L$2:$L$200,0)),"NO"))</f>
        <v/>
      </c>
    </row>
    <row r="5057">
      <c r="A5057" s="10">
        <f>IF(Offerte!$A164="","",Offerte!$A164)</f>
        <v/>
      </c>
      <c r="B5057" s="10">
        <f>IF(Offerte!$A164="","",Offerte!$B164)</f>
        <v/>
      </c>
      <c r="C5057" s="10">
        <f>IF(Offerte!$A164="","",Offerte!$C164)</f>
        <v/>
      </c>
      <c r="D5057" s="10" t="inlineStr">
        <is>
          <t>G.5.1</t>
        </is>
      </c>
      <c r="E5057" s="10" t="inlineStr">
        <is>
          <t>G</t>
        </is>
      </c>
      <c r="F5057" s="10" t="inlineStr">
        <is>
          <t>T</t>
        </is>
      </c>
      <c r="G5057" s="10" t="inlineStr">
        <is>
          <t>tabular</t>
        </is>
      </c>
      <c r="H5057" s="10" t="n">
        <v>1</v>
      </c>
      <c r="I5057" s="10" t="inlineStr">
        <is>
          <t>Impegno al mantenimento delle garanzie del contratto di secondo livello del gestore uscente</t>
        </is>
      </c>
      <c r="J5057" s="20" t="n"/>
      <c r="K5057" s="20" t="n"/>
      <c r="L5057" s="20" t="n"/>
      <c r="M5057" s="20" t="n"/>
      <c r="N5057" s="21">
        <f>IF($A5057="","",IF(IFERROR(VALUE($M5057),0)=1,1,0))</f>
        <v/>
      </c>
      <c r="O5057" s="21">
        <f>IF($A5057="",0,IF(OR($S5057&lt;&gt;1,COUNTA($J5057:$M5057)=0),0,IF($N5057=1,$H5057,0)))</f>
        <v/>
      </c>
      <c r="P5057" s="10" t="inlineStr">
        <is>
          <t>sì/no</t>
        </is>
      </c>
      <c r="Q5057" s="21">
        <f>IF($A5057="","",$A5057&amp;"|"&amp;$C5057)</f>
        <v/>
      </c>
      <c r="R5057" s="21">
        <f>IF($A5057="","",$A5057&amp;"|"&amp;$C5057&amp;"|"&amp;$D5057)</f>
        <v/>
      </c>
      <c r="S5057" s="21">
        <f>IF($A5057="","",IFERROR(INDEX(Offerte!$D$2:$D$200,MATCH($Q5057,Offerte!$L$2:$L$200,0)),0))</f>
        <v/>
      </c>
      <c r="T5057" s="21">
        <f>IF($A5057="","",IFERROR(INDEX(Offerte!$G$2:$G$200,MATCH($Q5057,Offerte!$L$2:$L$200,0)),"NO"))</f>
        <v/>
      </c>
    </row>
    <row r="5058">
      <c r="A5058" s="10">
        <f>IF(Offerte!$A165="","",Offerte!$A165)</f>
        <v/>
      </c>
      <c r="B5058" s="10">
        <f>IF(Offerte!$A165="","",Offerte!$B165)</f>
        <v/>
      </c>
      <c r="C5058" s="10">
        <f>IF(Offerte!$A165="","",Offerte!$C165)</f>
        <v/>
      </c>
      <c r="D5058" s="10" t="inlineStr">
        <is>
          <t>A.1.1</t>
        </is>
      </c>
      <c r="E5058" s="10" t="inlineStr">
        <is>
          <t>A</t>
        </is>
      </c>
      <c r="F5058" s="10" t="inlineStr">
        <is>
          <t>Q</t>
        </is>
      </c>
      <c r="G5058" s="10" t="inlineStr">
        <is>
          <t>higher</t>
        </is>
      </c>
      <c r="H5058" s="10" t="n">
        <v>3</v>
      </c>
      <c r="I5058" s="10" t="inlineStr">
        <is>
          <t>Tasso aggiuntivo di corse controllate</t>
        </is>
      </c>
      <c r="J5058" s="20" t="n"/>
      <c r="K5058" s="20" t="n"/>
      <c r="L5058" s="20" t="n"/>
      <c r="M5058" s="20" t="n"/>
      <c r="N5058" s="21">
        <f>IF($A5058="","",IFERROR(VALUE($K5058)/VALUE($L5058)*100,IFERROR(VALUE($J5058),0)))</f>
        <v/>
      </c>
      <c r="O5058" s="21">
        <f>IF($A5058="",0,IF(OR($S5058&lt;&gt;1,COUNTA($J5058:$M5058)=0),0,IF(SUMPRODUCT(MAX(($C$5:$C$6173=$C5058)*($D$5:$D$6173=$D5058)*($S$5:$S$6173=1)*IFERROR($N$5:$N$6173*1,0)))&gt;0,ROUND($H5058*($N5058/SUMPRODUCT(MAX(($C$5:$C$6173=$C5058)*($D$5:$D$6173=$D5058)*($S$5:$S$6173=1)*IFERROR($N$5:$N$6173*1,0)))),4),0)))</f>
        <v/>
      </c>
      <c r="P5058" s="10" t="inlineStr">
        <is>
          <t>Corse controllate annue / Corse programmate annue</t>
        </is>
      </c>
      <c r="Q5058" s="21">
        <f>IF($A5058="","",$A5058&amp;"|"&amp;$C5058)</f>
        <v/>
      </c>
      <c r="R5058" s="21">
        <f>IF($A5058="","",$A5058&amp;"|"&amp;$C5058&amp;"|"&amp;$D5058)</f>
        <v/>
      </c>
      <c r="S5058" s="21">
        <f>IF($A5058="","",IFERROR(INDEX(Offerte!$D$2:$D$200,MATCH($Q5058,Offerte!$L$2:$L$200,0)),0))</f>
        <v/>
      </c>
      <c r="T5058" s="21">
        <f>IF($A5058="","",IFERROR(INDEX(Offerte!$G$2:$G$200,MATCH($Q5058,Offerte!$L$2:$L$200,0)),"NO"))</f>
        <v/>
      </c>
    </row>
    <row r="5059">
      <c r="A5059" s="10">
        <f>IF(Offerte!$A165="","",Offerte!$A165)</f>
        <v/>
      </c>
      <c r="B5059" s="10">
        <f>IF(Offerte!$A165="","",Offerte!$B165)</f>
        <v/>
      </c>
      <c r="C5059" s="10">
        <f>IF(Offerte!$A165="","",Offerte!$C165)</f>
        <v/>
      </c>
      <c r="D5059" s="10" t="inlineStr">
        <is>
          <t>A.1.2</t>
        </is>
      </c>
      <c r="E5059" s="10" t="inlineStr">
        <is>
          <t>A</t>
        </is>
      </c>
      <c r="F5059" s="10" t="inlineStr">
        <is>
          <t>Q</t>
        </is>
      </c>
      <c r="G5059" s="10" t="inlineStr">
        <is>
          <t>higher</t>
        </is>
      </c>
      <c r="H5059" s="10" t="n">
        <v>4</v>
      </c>
      <c r="I5059" s="10" t="inlineStr">
        <is>
          <t>Numero aggiuntivo di passeggeri controllati</t>
        </is>
      </c>
      <c r="J5059" s="20" t="n"/>
      <c r="K5059" s="20" t="n"/>
      <c r="L5059" s="20" t="n"/>
      <c r="M5059" s="20" t="n"/>
      <c r="N5059" s="21">
        <f>IF($A5059="","",IFERROR(VALUE($J5059),0))</f>
        <v/>
      </c>
      <c r="O5059" s="21">
        <f>IF($A5059="",0,IF(OR($S5059&lt;&gt;1,COUNTA($J5059:$M5059)=0),0,IF(SUMPRODUCT(MAX(($C$5:$C$6173=$C5059)*($D$5:$D$6173=$D5059)*($S$5:$S$6173=1)*IFERROR($N$5:$N$6173*1,0)))&gt;0,ROUND($H5059*($N5059/SUMPRODUCT(MAX(($C$5:$C$6173=$C5059)*($D$5:$D$6173=$D5059)*($S$5:$S$6173=1)*IFERROR($N$5:$N$6173*1,0)))),4),0)))</f>
        <v/>
      </c>
      <c r="P5059" s="10" t="inlineStr">
        <is>
          <t>passeggeri/anno</t>
        </is>
      </c>
      <c r="Q5059" s="21">
        <f>IF($A5059="","",$A5059&amp;"|"&amp;$C5059)</f>
        <v/>
      </c>
      <c r="R5059" s="21">
        <f>IF($A5059="","",$A5059&amp;"|"&amp;$C5059&amp;"|"&amp;$D5059)</f>
        <v/>
      </c>
      <c r="S5059" s="21">
        <f>IF($A5059="","",IFERROR(INDEX(Offerte!$D$2:$D$200,MATCH($Q5059,Offerte!$L$2:$L$200,0)),0))</f>
        <v/>
      </c>
      <c r="T5059" s="21">
        <f>IF($A5059="","",IFERROR(INDEX(Offerte!$G$2:$G$200,MATCH($Q5059,Offerte!$L$2:$L$200,0)),"NO"))</f>
        <v/>
      </c>
    </row>
    <row r="5060">
      <c r="A5060" s="10">
        <f>IF(Offerte!$A165="","",Offerte!$A165)</f>
        <v/>
      </c>
      <c r="B5060" s="10">
        <f>IF(Offerte!$A165="","",Offerte!$B165)</f>
        <v/>
      </c>
      <c r="C5060" s="10">
        <f>IF(Offerte!$A165="","",Offerte!$C165)</f>
        <v/>
      </c>
      <c r="D5060" s="10" t="inlineStr">
        <is>
          <t>B.1.1</t>
        </is>
      </c>
      <c r="E5060" s="10" t="inlineStr">
        <is>
          <t>B</t>
        </is>
      </c>
      <c r="F5060" s="10" t="inlineStr">
        <is>
          <t>Q</t>
        </is>
      </c>
      <c r="G5060" s="10" t="inlineStr">
        <is>
          <t>higher</t>
        </is>
      </c>
      <c r="H5060" s="10" t="n">
        <v>3</v>
      </c>
      <c r="I5060" s="10" t="inlineStr">
        <is>
          <t>Incremento dei posti offerti nelle fasce di punta</t>
        </is>
      </c>
      <c r="J5060" s="20" t="n"/>
      <c r="K5060" s="20" t="n"/>
      <c r="L5060" s="20" t="n"/>
      <c r="M5060" s="20" t="n"/>
      <c r="N5060" s="21">
        <f>IF($A5060="","",IFERROR(VALUE($J5060),0))</f>
        <v/>
      </c>
      <c r="O5060" s="21">
        <f>IF($A5060="",0,IF(OR($S5060&lt;&gt;1,COUNTA($J5060:$M5060)=0),0,IF(SUMPRODUCT(MAX(($C$5:$C$6173=$C5060)*($D$5:$D$6173=$D5060)*($S$5:$S$6173=1)*IFERROR($N$5:$N$6173*1,0)))&gt;0,ROUND($H5060*($N5060/SUMPRODUCT(MAX(($C$5:$C$6173=$C5060)*($D$5:$D$6173=$D5060)*($S$5:$S$6173=1)*IFERROR($N$5:$N$6173*1,0)))),4),0)))</f>
        <v/>
      </c>
      <c r="P5060" s="10" t="inlineStr">
        <is>
          <t>posti*km</t>
        </is>
      </c>
      <c r="Q5060" s="21">
        <f>IF($A5060="","",$A5060&amp;"|"&amp;$C5060)</f>
        <v/>
      </c>
      <c r="R5060" s="21">
        <f>IF($A5060="","",$A5060&amp;"|"&amp;$C5060&amp;"|"&amp;$D5060)</f>
        <v/>
      </c>
      <c r="S5060" s="21">
        <f>IF($A5060="","",IFERROR(INDEX(Offerte!$D$2:$D$200,MATCH($Q5060,Offerte!$L$2:$L$200,0)),0))</f>
        <v/>
      </c>
      <c r="T5060" s="21">
        <f>IF($A5060="","",IFERROR(INDEX(Offerte!$G$2:$G$200,MATCH($Q5060,Offerte!$L$2:$L$200,0)),"NO"))</f>
        <v/>
      </c>
    </row>
    <row r="5061">
      <c r="A5061" s="10">
        <f>IF(Offerte!$A165="","",Offerte!$A165)</f>
        <v/>
      </c>
      <c r="B5061" s="10">
        <f>IF(Offerte!$A165="","",Offerte!$B165)</f>
        <v/>
      </c>
      <c r="C5061" s="10">
        <f>IF(Offerte!$A165="","",Offerte!$C165)</f>
        <v/>
      </c>
      <c r="D5061" s="10" t="inlineStr">
        <is>
          <t>B.2.1</t>
        </is>
      </c>
      <c r="E5061" s="10" t="inlineStr">
        <is>
          <t>B</t>
        </is>
      </c>
      <c r="F5061" s="10" t="inlineStr">
        <is>
          <t>Q</t>
        </is>
      </c>
      <c r="G5061" s="10" t="inlineStr">
        <is>
          <t>higher</t>
        </is>
      </c>
      <c r="H5061" s="10" t="n">
        <v>4</v>
      </c>
      <c r="I5061" s="10" t="inlineStr">
        <is>
          <t>Corse aggiuntive nell'arco giornaliero base</t>
        </is>
      </c>
      <c r="J5061" s="20" t="n"/>
      <c r="K5061" s="20" t="n"/>
      <c r="L5061" s="20" t="n"/>
      <c r="M5061" s="20" t="n"/>
      <c r="N5061" s="21">
        <f>IF($A5061="","",IFERROR(VALUE($J5061),0))</f>
        <v/>
      </c>
      <c r="O5061" s="21">
        <f>IF($A5061="",0,IF(OR($S5061&lt;&gt;1,COUNTA($J5061:$M5061)=0),0,IF(SUMPRODUCT(MAX(($C$5:$C$6173=$C5061)*($D$5:$D$6173=$D5061)*($S$5:$S$6173=1)*IFERROR($N$5:$N$6173*1,0)))&gt;0,ROUND($H5061*($N5061/SUMPRODUCT(MAX(($C$5:$C$6173=$C5061)*($D$5:$D$6173=$D5061)*($S$5:$S$6173=1)*IFERROR($N$5:$N$6173*1,0)))),4),0)))</f>
        <v/>
      </c>
      <c r="P5061" s="10" t="inlineStr">
        <is>
          <t>corse</t>
        </is>
      </c>
      <c r="Q5061" s="21">
        <f>IF($A5061="","",$A5061&amp;"|"&amp;$C5061)</f>
        <v/>
      </c>
      <c r="R5061" s="21">
        <f>IF($A5061="","",$A5061&amp;"|"&amp;$C5061&amp;"|"&amp;$D5061)</f>
        <v/>
      </c>
      <c r="S5061" s="21">
        <f>IF($A5061="","",IFERROR(INDEX(Offerte!$D$2:$D$200,MATCH($Q5061,Offerte!$L$2:$L$200,0)),0))</f>
        <v/>
      </c>
      <c r="T5061" s="21">
        <f>IF($A5061="","",IFERROR(INDEX(Offerte!$G$2:$G$200,MATCH($Q5061,Offerte!$L$2:$L$200,0)),"NO"))</f>
        <v/>
      </c>
    </row>
    <row r="5062">
      <c r="A5062" s="10">
        <f>IF(Offerte!$A165="","",Offerte!$A165)</f>
        <v/>
      </c>
      <c r="B5062" s="10">
        <f>IF(Offerte!$A165="","",Offerte!$B165)</f>
        <v/>
      </c>
      <c r="C5062" s="10">
        <f>IF(Offerte!$A165="","",Offerte!$C165)</f>
        <v/>
      </c>
      <c r="D5062" s="10" t="inlineStr">
        <is>
          <t>B.3.1</t>
        </is>
      </c>
      <c r="E5062" s="10" t="inlineStr">
        <is>
          <t>B</t>
        </is>
      </c>
      <c r="F5062" s="10" t="inlineStr">
        <is>
          <t>Q</t>
        </is>
      </c>
      <c r="G5062" s="10" t="inlineStr">
        <is>
          <t>higher</t>
        </is>
      </c>
      <c r="H5062" s="10" t="n">
        <v>2</v>
      </c>
      <c r="I5062" s="10" t="inlineStr">
        <is>
          <t>Numero di corse aggiuntive per allungamento dell'arco di servizio giornaliero nelle fasce serali</t>
        </is>
      </c>
      <c r="J5062" s="20" t="n"/>
      <c r="K5062" s="20" t="n"/>
      <c r="L5062" s="20" t="n"/>
      <c r="M5062" s="20" t="n"/>
      <c r="N5062" s="21">
        <f>IF($A5062="","",IFERROR(VALUE($J5062),0))</f>
        <v/>
      </c>
      <c r="O5062" s="21">
        <f>IF($A5062="",0,IF(OR($S5062&lt;&gt;1,COUNTA($J5062:$M5062)=0),0,IF(SUMPRODUCT(MAX(($C$5:$C$6173=$C5062)*($D$5:$D$6173=$D5062)*($S$5:$S$6173=1)*IFERROR($N$5:$N$6173*1,0)))&gt;0,ROUND($H5062*($N5062/SUMPRODUCT(MAX(($C$5:$C$6173=$C5062)*($D$5:$D$6173=$D5062)*($S$5:$S$6173=1)*IFERROR($N$5:$N$6173*1,0)))),4),0)))</f>
        <v/>
      </c>
      <c r="P5062" s="10" t="inlineStr">
        <is>
          <t>corse</t>
        </is>
      </c>
      <c r="Q5062" s="21">
        <f>IF($A5062="","",$A5062&amp;"|"&amp;$C5062)</f>
        <v/>
      </c>
      <c r="R5062" s="21">
        <f>IF($A5062="","",$A5062&amp;"|"&amp;$C5062&amp;"|"&amp;$D5062)</f>
        <v/>
      </c>
      <c r="S5062" s="21">
        <f>IF($A5062="","",IFERROR(INDEX(Offerte!$D$2:$D$200,MATCH($Q5062,Offerte!$L$2:$L$200,0)),0))</f>
        <v/>
      </c>
      <c r="T5062" s="21">
        <f>IF($A5062="","",IFERROR(INDEX(Offerte!$G$2:$G$200,MATCH($Q5062,Offerte!$L$2:$L$200,0)),"NO"))</f>
        <v/>
      </c>
    </row>
    <row r="5063">
      <c r="A5063" s="10">
        <f>IF(Offerte!$A165="","",Offerte!$A165)</f>
        <v/>
      </c>
      <c r="B5063" s="10">
        <f>IF(Offerte!$A165="","",Offerte!$B165)</f>
        <v/>
      </c>
      <c r="C5063" s="10">
        <f>IF(Offerte!$A165="","",Offerte!$C165)</f>
        <v/>
      </c>
      <c r="D5063" s="10" t="inlineStr">
        <is>
          <t>B.4.1</t>
        </is>
      </c>
      <c r="E5063" s="10" t="inlineStr">
        <is>
          <t>B</t>
        </is>
      </c>
      <c r="F5063" s="10" t="inlineStr">
        <is>
          <t>Q</t>
        </is>
      </c>
      <c r="G5063" s="10" t="inlineStr">
        <is>
          <t>higher</t>
        </is>
      </c>
      <c r="H5063" s="10" t="n">
        <v>3</v>
      </c>
      <c r="I5063" s="10" t="inlineStr">
        <is>
          <t>Percorrenze aggiuntive offerte nel Programma d'esercizio delle prime due fasi attuative</t>
        </is>
      </c>
      <c r="J5063" s="20" t="n"/>
      <c r="K5063" s="20" t="n"/>
      <c r="L5063" s="20" t="n"/>
      <c r="M5063" s="20" t="n"/>
      <c r="N5063" s="21">
        <f>IF($A5063="","",IFERROR(VALUE($J5063),0))</f>
        <v/>
      </c>
      <c r="O5063" s="21">
        <f>IF($A5063="",0,IF(OR($S5063&lt;&gt;1,COUNTA($J5063:$M5063)=0),0,IF(SUMPRODUCT(MAX(($C$5:$C$6173=$C5063)*($D$5:$D$6173=$D5063)*($S$5:$S$6173=1)*IFERROR($N$5:$N$6173*1,0)))&gt;0,ROUND($H5063*($N5063/SUMPRODUCT(MAX(($C$5:$C$6173=$C5063)*($D$5:$D$6173=$D5063)*($S$5:$S$6173=1)*IFERROR($N$5:$N$6173*1,0)))),4),0)))</f>
        <v/>
      </c>
      <c r="P5063" s="10" t="inlineStr">
        <is>
          <t>vett*km</t>
        </is>
      </c>
      <c r="Q5063" s="21">
        <f>IF($A5063="","",$A5063&amp;"|"&amp;$C5063)</f>
        <v/>
      </c>
      <c r="R5063" s="21">
        <f>IF($A5063="","",$A5063&amp;"|"&amp;$C5063&amp;"|"&amp;$D5063)</f>
        <v/>
      </c>
      <c r="S5063" s="21">
        <f>IF($A5063="","",IFERROR(INDEX(Offerte!$D$2:$D$200,MATCH($Q5063,Offerte!$L$2:$L$200,0)),0))</f>
        <v/>
      </c>
      <c r="T5063" s="21">
        <f>IF($A5063="","",IFERROR(INDEX(Offerte!$G$2:$G$200,MATCH($Q5063,Offerte!$L$2:$L$200,0)),"NO"))</f>
        <v/>
      </c>
    </row>
    <row r="5064">
      <c r="A5064" s="10">
        <f>IF(Offerte!$A165="","",Offerte!$A165)</f>
        <v/>
      </c>
      <c r="B5064" s="10">
        <f>IF(Offerte!$A165="","",Offerte!$B165)</f>
        <v/>
      </c>
      <c r="C5064" s="10">
        <f>IF(Offerte!$A165="","",Offerte!$C165)</f>
        <v/>
      </c>
      <c r="D5064" s="10" t="inlineStr">
        <is>
          <t>B.5.1</t>
        </is>
      </c>
      <c r="E5064" s="10" t="inlineStr">
        <is>
          <t>B</t>
        </is>
      </c>
      <c r="F5064" s="10" t="inlineStr">
        <is>
          <t>D</t>
        </is>
      </c>
      <c r="G5064" s="10" t="inlineStr">
        <is>
          <t>discretionary</t>
        </is>
      </c>
      <c r="H5064" s="10" t="n">
        <v>2</v>
      </c>
      <c r="I5064" s="10" t="inlineStr">
        <is>
          <t>Efficacia del progetto di servizi complementari DRT</t>
        </is>
      </c>
      <c r="J5064" s="20" t="n"/>
      <c r="K5064" s="20" t="n"/>
      <c r="L5064" s="20" t="n"/>
      <c r="M5064" s="20" t="n"/>
      <c r="N5064" s="21">
        <f>IF($A5064="","",MAX(0,MIN(1,IFERROR(VALUE($M5064),0))))</f>
        <v/>
      </c>
      <c r="O5064" s="21">
        <f>IF($A5064="",0,IF(OR($S5064&lt;&gt;1,COUNTA($J5064:$M5064)=0),0,IF(SUMPRODUCT(MAX(($C$5:$C$6173=$C5064)*($D$5:$D$6173=$D5064)*($S$5:$S$6173=1)*IFERROR($N$5:$N$6173*1,0)))&gt;0,ROUND($H5064*($N5064/SUMPRODUCT(MAX(($C$5:$C$6173=$C5064)*($D$5:$D$6173=$D5064)*($S$5:$S$6173=1)*IFERROR($N$5:$N$6173*1,0)))),4),0)))</f>
        <v/>
      </c>
      <c r="P5064" s="10" t="inlineStr">
        <is>
          <t>coeff.</t>
        </is>
      </c>
      <c r="Q5064" s="21">
        <f>IF($A5064="","",$A5064&amp;"|"&amp;$C5064)</f>
        <v/>
      </c>
      <c r="R5064" s="21">
        <f>IF($A5064="","",$A5064&amp;"|"&amp;$C5064&amp;"|"&amp;$D5064)</f>
        <v/>
      </c>
      <c r="S5064" s="21">
        <f>IF($A5064="","",IFERROR(INDEX(Offerte!$D$2:$D$200,MATCH($Q5064,Offerte!$L$2:$L$200,0)),0))</f>
        <v/>
      </c>
      <c r="T5064" s="21">
        <f>IF($A5064="","",IFERROR(INDEX(Offerte!$G$2:$G$200,MATCH($Q5064,Offerte!$L$2:$L$200,0)),"NO"))</f>
        <v/>
      </c>
    </row>
    <row r="5065">
      <c r="A5065" s="10">
        <f>IF(Offerte!$A165="","",Offerte!$A165)</f>
        <v/>
      </c>
      <c r="B5065" s="10">
        <f>IF(Offerte!$A165="","",Offerte!$B165)</f>
        <v/>
      </c>
      <c r="C5065" s="10">
        <f>IF(Offerte!$A165="","",Offerte!$C165)</f>
        <v/>
      </c>
      <c r="D5065" s="10" t="inlineStr">
        <is>
          <t>C.1.1</t>
        </is>
      </c>
      <c r="E5065" s="10" t="inlineStr">
        <is>
          <t>C</t>
        </is>
      </c>
      <c r="F5065" s="10" t="inlineStr">
        <is>
          <t>Q</t>
        </is>
      </c>
      <c r="G5065" s="10" t="inlineStr">
        <is>
          <t>higher</t>
        </is>
      </c>
      <c r="H5065" s="10" t="n">
        <v>2</v>
      </c>
      <c r="I5065" s="10" t="inlineStr">
        <is>
          <t>Tasso di copertura del servizio con telecamere BSD</t>
        </is>
      </c>
      <c r="J5065" s="20" t="n"/>
      <c r="K5065" s="20" t="n"/>
      <c r="L5065" s="20" t="n"/>
      <c r="M5065" s="20" t="n"/>
      <c r="N5065" s="21">
        <f>IF($A5065="","",IFERROR(VALUE($K5065)/VALUE($L5065),IFERROR(VALUE($J5065),0)))</f>
        <v/>
      </c>
      <c r="O5065" s="21">
        <f>IF($A5065="",0,IF(OR($S5065&lt;&gt;1,COUNTA($J5065:$M5065)=0),0,IF(SUMPRODUCT(MAX(($C$5:$C$6173=$C5065)*($D$5:$D$6173=$D5065)*($S$5:$S$6173=1)*IFERROR($N$5:$N$6173*1,0)))&gt;0,ROUND($H5065*($N5065/SUMPRODUCT(MAX(($C$5:$C$6173=$C5065)*($D$5:$D$6173=$D5065)*($S$5:$S$6173=1)*IFERROR($N$5:$N$6173*1,0)))),4),0)))</f>
        <v/>
      </c>
      <c r="P5065" s="10" t="inlineStr">
        <is>
          <t>Autobus attrezzati con telecamere BSD / Autobus totali in offerta, incluse scorte</t>
        </is>
      </c>
      <c r="Q5065" s="21">
        <f>IF($A5065="","",$A5065&amp;"|"&amp;$C5065)</f>
        <v/>
      </c>
      <c r="R5065" s="21">
        <f>IF($A5065="","",$A5065&amp;"|"&amp;$C5065&amp;"|"&amp;$D5065)</f>
        <v/>
      </c>
      <c r="S5065" s="21">
        <f>IF($A5065="","",IFERROR(INDEX(Offerte!$D$2:$D$200,MATCH($Q5065,Offerte!$L$2:$L$200,0)),0))</f>
        <v/>
      </c>
      <c r="T5065" s="21">
        <f>IF($A5065="","",IFERROR(INDEX(Offerte!$G$2:$G$200,MATCH($Q5065,Offerte!$L$2:$L$200,0)),"NO"))</f>
        <v/>
      </c>
    </row>
    <row r="5066">
      <c r="A5066" s="10">
        <f>IF(Offerte!$A165="","",Offerte!$A165)</f>
        <v/>
      </c>
      <c r="B5066" s="10">
        <f>IF(Offerte!$A165="","",Offerte!$B165)</f>
        <v/>
      </c>
      <c r="C5066" s="10">
        <f>IF(Offerte!$A165="","",Offerte!$C165)</f>
        <v/>
      </c>
      <c r="D5066" s="10" t="inlineStr">
        <is>
          <t>C.1.2</t>
        </is>
      </c>
      <c r="E5066" s="10" t="inlineStr">
        <is>
          <t>C</t>
        </is>
      </c>
      <c r="F5066" s="10" t="inlineStr">
        <is>
          <t>Q</t>
        </is>
      </c>
      <c r="G5066" s="10" t="inlineStr">
        <is>
          <t>higher</t>
        </is>
      </c>
      <c r="H5066" s="10" t="n">
        <v>2</v>
      </c>
      <c r="I5066" s="10" t="inlineStr">
        <is>
          <t>Tasso di copertura del servizio con telecamere ADAS</t>
        </is>
      </c>
      <c r="J5066" s="20" t="n"/>
      <c r="K5066" s="20" t="n"/>
      <c r="L5066" s="20" t="n"/>
      <c r="M5066" s="20" t="n"/>
      <c r="N5066" s="21">
        <f>IF($A5066="","",IFERROR(VALUE($K5066)/VALUE($L5066),IFERROR(VALUE($J5066),0)))</f>
        <v/>
      </c>
      <c r="O5066" s="21">
        <f>IF($A5066="",0,IF(OR($S5066&lt;&gt;1,COUNTA($J5066:$M5066)=0),0,IF(SUMPRODUCT(MAX(($C$5:$C$6173=$C5066)*($D$5:$D$6173=$D5066)*($S$5:$S$6173=1)*IFERROR($N$5:$N$6173*1,0)))&gt;0,ROUND($H5066*($N5066/SUMPRODUCT(MAX(($C$5:$C$6173=$C5066)*($D$5:$D$6173=$D5066)*($S$5:$S$6173=1)*IFERROR($N$5:$N$6173*1,0)))),4),0)))</f>
        <v/>
      </c>
      <c r="P5066" s="10" t="inlineStr">
        <is>
          <t>Autobus attrezzati con telecamere ADAS / Autobus totali in offerta, incluse scorte</t>
        </is>
      </c>
      <c r="Q5066" s="21">
        <f>IF($A5066="","",$A5066&amp;"|"&amp;$C5066)</f>
        <v/>
      </c>
      <c r="R5066" s="21">
        <f>IF($A5066="","",$A5066&amp;"|"&amp;$C5066&amp;"|"&amp;$D5066)</f>
        <v/>
      </c>
      <c r="S5066" s="21">
        <f>IF($A5066="","",IFERROR(INDEX(Offerte!$D$2:$D$200,MATCH($Q5066,Offerte!$L$2:$L$200,0)),0))</f>
        <v/>
      </c>
      <c r="T5066" s="21">
        <f>IF($A5066="","",IFERROR(INDEX(Offerte!$G$2:$G$200,MATCH($Q5066,Offerte!$L$2:$L$200,0)),"NO"))</f>
        <v/>
      </c>
    </row>
    <row r="5067">
      <c r="A5067" s="10">
        <f>IF(Offerte!$A165="","",Offerte!$A165)</f>
        <v/>
      </c>
      <c r="B5067" s="10">
        <f>IF(Offerte!$A165="","",Offerte!$B165)</f>
        <v/>
      </c>
      <c r="C5067" s="10">
        <f>IF(Offerte!$A165="","",Offerte!$C165)</f>
        <v/>
      </c>
      <c r="D5067" s="10" t="inlineStr">
        <is>
          <t>C.2.1</t>
        </is>
      </c>
      <c r="E5067" s="10" t="inlineStr">
        <is>
          <t>C</t>
        </is>
      </c>
      <c r="F5067" s="10" t="inlineStr">
        <is>
          <t>Q</t>
        </is>
      </c>
      <c r="G5067" s="10" t="inlineStr">
        <is>
          <t>higher</t>
        </is>
      </c>
      <c r="H5067" s="10" t="n">
        <v>3</v>
      </c>
      <c r="I5067" s="10" t="inlineStr">
        <is>
          <t>Tasso di copertura del servizio con telecamere di bordo di videosorveglianza</t>
        </is>
      </c>
      <c r="J5067" s="20" t="n"/>
      <c r="K5067" s="20" t="n"/>
      <c r="L5067" s="20" t="n"/>
      <c r="M5067" s="20" t="n"/>
      <c r="N5067" s="21">
        <f>IF($A5067="","",IFERROR(VALUE($K5067)/VALUE($L5067),IFERROR(VALUE($J5067),0)))</f>
        <v/>
      </c>
      <c r="O5067" s="21">
        <f>IF($A5067="",0,IF(OR($S5067&lt;&gt;1,COUNTA($J5067:$M5067)=0),0,IF(SUMPRODUCT(MAX(($C$5:$C$6173=$C5067)*($D$5:$D$6173=$D5067)*($S$5:$S$6173=1)*IFERROR($N$5:$N$6173*1,0)))&gt;0,ROUND($H5067*($N5067/SUMPRODUCT(MAX(($C$5:$C$6173=$C5067)*($D$5:$D$6173=$D5067)*($S$5:$S$6173=1)*IFERROR($N$5:$N$6173*1,0)))),4),0)))</f>
        <v/>
      </c>
      <c r="P5067" s="10" t="inlineStr">
        <is>
          <t>Autobus attrezzati con videosorveglianza / Autobus totali in offerta, incluse scorte</t>
        </is>
      </c>
      <c r="Q5067" s="21">
        <f>IF($A5067="","",$A5067&amp;"|"&amp;$C5067)</f>
        <v/>
      </c>
      <c r="R5067" s="21">
        <f>IF($A5067="","",$A5067&amp;"|"&amp;$C5067&amp;"|"&amp;$D5067)</f>
        <v/>
      </c>
      <c r="S5067" s="21">
        <f>IF($A5067="","",IFERROR(INDEX(Offerte!$D$2:$D$200,MATCH($Q5067,Offerte!$L$2:$L$200,0)),0))</f>
        <v/>
      </c>
      <c r="T5067" s="21">
        <f>IF($A5067="","",IFERROR(INDEX(Offerte!$G$2:$G$200,MATCH($Q5067,Offerte!$L$2:$L$200,0)),"NO"))</f>
        <v/>
      </c>
    </row>
    <row r="5068">
      <c r="A5068" s="10">
        <f>IF(Offerte!$A165="","",Offerte!$A165)</f>
        <v/>
      </c>
      <c r="B5068" s="10">
        <f>IF(Offerte!$A165="","",Offerte!$B165)</f>
        <v/>
      </c>
      <c r="C5068" s="10">
        <f>IF(Offerte!$A165="","",Offerte!$C165)</f>
        <v/>
      </c>
      <c r="D5068" s="10" t="inlineStr">
        <is>
          <t>C.2.2</t>
        </is>
      </c>
      <c r="E5068" s="10" t="inlineStr">
        <is>
          <t>C</t>
        </is>
      </c>
      <c r="F5068" s="10" t="inlineStr">
        <is>
          <t>T</t>
        </is>
      </c>
      <c r="G5068" s="10" t="inlineStr">
        <is>
          <t>tabular</t>
        </is>
      </c>
      <c r="H5068" s="10" t="n">
        <v>1</v>
      </c>
      <c r="I5068" s="10" t="inlineStr">
        <is>
          <t>Software video/audio analisi per situazioni di pericolo</t>
        </is>
      </c>
      <c r="J5068" s="20" t="n"/>
      <c r="K5068" s="20" t="n"/>
      <c r="L5068" s="20" t="n"/>
      <c r="M5068" s="20" t="n"/>
      <c r="N5068" s="21">
        <f>IF($A5068="","",IF(IFERROR(VALUE($M5068),0)=1,1,0))</f>
        <v/>
      </c>
      <c r="O5068" s="21">
        <f>IF($A5068="",0,IF(OR($S5068&lt;&gt;1,COUNTA($J5068:$M5068)=0),0,IF($N5068=1,$H5068,0)))</f>
        <v/>
      </c>
      <c r="P5068" s="10" t="inlineStr">
        <is>
          <t>sì/no</t>
        </is>
      </c>
      <c r="Q5068" s="21">
        <f>IF($A5068="","",$A5068&amp;"|"&amp;$C5068)</f>
        <v/>
      </c>
      <c r="R5068" s="21">
        <f>IF($A5068="","",$A5068&amp;"|"&amp;$C5068&amp;"|"&amp;$D5068)</f>
        <v/>
      </c>
      <c r="S5068" s="21">
        <f>IF($A5068="","",IFERROR(INDEX(Offerte!$D$2:$D$200,MATCH($Q5068,Offerte!$L$2:$L$200,0)),0))</f>
        <v/>
      </c>
      <c r="T5068" s="21">
        <f>IF($A5068="","",IFERROR(INDEX(Offerte!$G$2:$G$200,MATCH($Q5068,Offerte!$L$2:$L$200,0)),"NO"))</f>
        <v/>
      </c>
    </row>
    <row r="5069">
      <c r="A5069" s="10">
        <f>IF(Offerte!$A165="","",Offerte!$A165)</f>
        <v/>
      </c>
      <c r="B5069" s="10">
        <f>IF(Offerte!$A165="","",Offerte!$B165)</f>
        <v/>
      </c>
      <c r="C5069" s="10">
        <f>IF(Offerte!$A165="","",Offerte!$C165)</f>
        <v/>
      </c>
      <c r="D5069" s="10" t="inlineStr">
        <is>
          <t>C.2.3</t>
        </is>
      </c>
      <c r="E5069" s="10" t="inlineStr">
        <is>
          <t>C</t>
        </is>
      </c>
      <c r="F5069" s="10" t="inlineStr">
        <is>
          <t>T</t>
        </is>
      </c>
      <c r="G5069" s="10" t="inlineStr">
        <is>
          <t>tabular</t>
        </is>
      </c>
      <c r="H5069" s="10" t="n">
        <v>1</v>
      </c>
      <c r="I5069" s="10" t="inlineStr">
        <is>
          <t>Collegamento con centrale qualificata di pronto intervento</t>
        </is>
      </c>
      <c r="J5069" s="20" t="n"/>
      <c r="K5069" s="20" t="n"/>
      <c r="L5069" s="20" t="n"/>
      <c r="M5069" s="20" t="n"/>
      <c r="N5069" s="21">
        <f>IF($A5069="","",IF(IFERROR(VALUE($M5069),0)=1,1,0))</f>
        <v/>
      </c>
      <c r="O5069" s="21">
        <f>IF($A5069="",0,IF(OR($S5069&lt;&gt;1,COUNTA($J5069:$M5069)=0),0,IF($N5069=1,$H5069,0)))</f>
        <v/>
      </c>
      <c r="P5069" s="10" t="inlineStr">
        <is>
          <t>sì/no</t>
        </is>
      </c>
      <c r="Q5069" s="21">
        <f>IF($A5069="","",$A5069&amp;"|"&amp;$C5069)</f>
        <v/>
      </c>
      <c r="R5069" s="21">
        <f>IF($A5069="","",$A5069&amp;"|"&amp;$C5069&amp;"|"&amp;$D5069)</f>
        <v/>
      </c>
      <c r="S5069" s="21">
        <f>IF($A5069="","",IFERROR(INDEX(Offerte!$D$2:$D$200,MATCH($Q5069,Offerte!$L$2:$L$200,0)),0))</f>
        <v/>
      </c>
      <c r="T5069" s="21">
        <f>IF($A5069="","",IFERROR(INDEX(Offerte!$G$2:$G$200,MATCH($Q5069,Offerte!$L$2:$L$200,0)),"NO"))</f>
        <v/>
      </c>
    </row>
    <row r="5070">
      <c r="A5070" s="10">
        <f>IF(Offerte!$A165="","",Offerte!$A165)</f>
        <v/>
      </c>
      <c r="B5070" s="10">
        <f>IF(Offerte!$A165="","",Offerte!$B165)</f>
        <v/>
      </c>
      <c r="C5070" s="10">
        <f>IF(Offerte!$A165="","",Offerte!$C165)</f>
        <v/>
      </c>
      <c r="D5070" s="10" t="inlineStr">
        <is>
          <t>C.2.4</t>
        </is>
      </c>
      <c r="E5070" s="10" t="inlineStr">
        <is>
          <t>C</t>
        </is>
      </c>
      <c r="F5070" s="10" t="inlineStr">
        <is>
          <t>Q</t>
        </is>
      </c>
      <c r="G5070" s="10" t="inlineStr">
        <is>
          <t>higher</t>
        </is>
      </c>
      <c r="H5070" s="10" t="n">
        <v>1</v>
      </c>
      <c r="I5070" s="10" t="inlineStr">
        <is>
          <t>Tasso di copertura del servizio con dispositivi per la chiamata di emergenza del conducente</t>
        </is>
      </c>
      <c r="J5070" s="20" t="n"/>
      <c r="K5070" s="20" t="n"/>
      <c r="L5070" s="20" t="n"/>
      <c r="M5070" s="20" t="n"/>
      <c r="N5070" s="21">
        <f>IF($A5070="","",IFERROR(VALUE($K5070)/VALUE($L5070),IFERROR(VALUE($J5070),0)))</f>
        <v/>
      </c>
      <c r="O5070" s="21">
        <f>IF($A5070="",0,IF(OR($S5070&lt;&gt;1,COUNTA($J5070:$M5070)=0),0,IF(SUMPRODUCT(MAX(($C$5:$C$6173=$C5070)*($D$5:$D$6173=$D5070)*($S$5:$S$6173=1)*IFERROR($N$5:$N$6173*1,0)))&gt;0,ROUND($H5070*($N5070/SUMPRODUCT(MAX(($C$5:$C$6173=$C5070)*($D$5:$D$6173=$D5070)*($S$5:$S$6173=1)*IFERROR($N$5:$N$6173*1,0)))),4),0)))</f>
        <v/>
      </c>
      <c r="P5070" s="10" t="inlineStr">
        <is>
          <t>Autobus attrezzati con chiamata di emergenza / Autobus totali in offerta, incluse scorte</t>
        </is>
      </c>
      <c r="Q5070" s="21">
        <f>IF($A5070="","",$A5070&amp;"|"&amp;$C5070)</f>
        <v/>
      </c>
      <c r="R5070" s="21">
        <f>IF($A5070="","",$A5070&amp;"|"&amp;$C5070&amp;"|"&amp;$D5070)</f>
        <v/>
      </c>
      <c r="S5070" s="21">
        <f>IF($A5070="","",IFERROR(INDEX(Offerte!$D$2:$D$200,MATCH($Q5070,Offerte!$L$2:$L$200,0)),0))</f>
        <v/>
      </c>
      <c r="T5070" s="21">
        <f>IF($A5070="","",IFERROR(INDEX(Offerte!$G$2:$G$200,MATCH($Q5070,Offerte!$L$2:$L$200,0)),"NO"))</f>
        <v/>
      </c>
    </row>
    <row r="5071">
      <c r="A5071" s="10">
        <f>IF(Offerte!$A165="","",Offerte!$A165)</f>
        <v/>
      </c>
      <c r="B5071" s="10">
        <f>IF(Offerte!$A165="","",Offerte!$B165)</f>
        <v/>
      </c>
      <c r="C5071" s="10">
        <f>IF(Offerte!$A165="","",Offerte!$C165)</f>
        <v/>
      </c>
      <c r="D5071" s="10" t="inlineStr">
        <is>
          <t>C.3.1</t>
        </is>
      </c>
      <c r="E5071" s="10" t="inlineStr">
        <is>
          <t>C</t>
        </is>
      </c>
      <c r="F5071" s="10" t="inlineStr">
        <is>
          <t>Q</t>
        </is>
      </c>
      <c r="G5071" s="10" t="inlineStr">
        <is>
          <t>higher</t>
        </is>
      </c>
      <c r="H5071" s="10" t="n">
        <v>2</v>
      </c>
      <c r="I5071" s="10" t="inlineStr">
        <is>
          <t>Tasso di copertura del servizio con dispositivi di informazione dinamica a bordo mezzo</t>
        </is>
      </c>
      <c r="J5071" s="20" t="n"/>
      <c r="K5071" s="20" t="n"/>
      <c r="L5071" s="20" t="n"/>
      <c r="M5071" s="20" t="n"/>
      <c r="N5071" s="21">
        <f>IF($A5071="","",IFERROR(VALUE($K5071)/VALUE($L5071),IFERROR(VALUE($J5071),0)))</f>
        <v/>
      </c>
      <c r="O5071" s="21">
        <f>IF($A5071="",0,IF(OR($S5071&lt;&gt;1,COUNTA($J5071:$M5071)=0),0,IF(SUMPRODUCT(MAX(($C$5:$C$6173=$C5071)*($D$5:$D$6173=$D5071)*($S$5:$S$6173=1)*IFERROR($N$5:$N$6173*1,0)))&gt;0,ROUND($H5071*($N5071/SUMPRODUCT(MAX(($C$5:$C$6173=$C5071)*($D$5:$D$6173=$D5071)*($S$5:$S$6173=1)*IFERROR($N$5:$N$6173*1,0)))),4),0)))</f>
        <v/>
      </c>
      <c r="P5071" s="10" t="inlineStr">
        <is>
          <t>Autobus con monitor e indicatori vocali / Autobus totali in offerta, incluse scorte</t>
        </is>
      </c>
      <c r="Q5071" s="21">
        <f>IF($A5071="","",$A5071&amp;"|"&amp;$C5071)</f>
        <v/>
      </c>
      <c r="R5071" s="21">
        <f>IF($A5071="","",$A5071&amp;"|"&amp;$C5071&amp;"|"&amp;$D5071)</f>
        <v/>
      </c>
      <c r="S5071" s="21">
        <f>IF($A5071="","",IFERROR(INDEX(Offerte!$D$2:$D$200,MATCH($Q5071,Offerte!$L$2:$L$200,0)),0))</f>
        <v/>
      </c>
      <c r="T5071" s="21">
        <f>IF($A5071="","",IFERROR(INDEX(Offerte!$G$2:$G$200,MATCH($Q5071,Offerte!$L$2:$L$200,0)),"NO"))</f>
        <v/>
      </c>
    </row>
    <row r="5072">
      <c r="A5072" s="10">
        <f>IF(Offerte!$A165="","",Offerte!$A165)</f>
        <v/>
      </c>
      <c r="B5072" s="10">
        <f>IF(Offerte!$A165="","",Offerte!$B165)</f>
        <v/>
      </c>
      <c r="C5072" s="10">
        <f>IF(Offerte!$A165="","",Offerte!$C165)</f>
        <v/>
      </c>
      <c r="D5072" s="10" t="inlineStr">
        <is>
          <t>C.3.2</t>
        </is>
      </c>
      <c r="E5072" s="10" t="inlineStr">
        <is>
          <t>C</t>
        </is>
      </c>
      <c r="F5072" s="10" t="inlineStr">
        <is>
          <t>T</t>
        </is>
      </c>
      <c r="G5072" s="10" t="inlineStr">
        <is>
          <t>tabular</t>
        </is>
      </c>
      <c r="H5072" s="10" t="n">
        <v>2</v>
      </c>
      <c r="I5072" s="10" t="inlineStr">
        <is>
          <t>Informazioni a bordo su coincidenze ai nodi</t>
        </is>
      </c>
      <c r="J5072" s="20" t="n"/>
      <c r="K5072" s="20" t="n"/>
      <c r="L5072" s="20" t="n"/>
      <c r="M5072" s="20" t="n"/>
      <c r="N5072" s="21">
        <f>IF($A5072="","",IF(IFERROR(VALUE($M5072),0)=1,1,0))</f>
        <v/>
      </c>
      <c r="O5072" s="21">
        <f>IF($A5072="",0,IF(OR($S5072&lt;&gt;1,COUNTA($J5072:$M5072)=0),0,IF(AND($N5072=1,IFERROR(SUMIFS($N$5:$N$6173,$Q$5:$Q$6173,$Q5072,$D$5:$D$6173,"C.3.1"),0)&gt;=0.5),$H5072,0)))</f>
        <v/>
      </c>
      <c r="P5072" s="10" t="inlineStr">
        <is>
          <t>Dipende da C.3.1 &gt;= 0.5</t>
        </is>
      </c>
      <c r="Q5072" s="21">
        <f>IF($A5072="","",$A5072&amp;"|"&amp;$C5072)</f>
        <v/>
      </c>
      <c r="R5072" s="21">
        <f>IF($A5072="","",$A5072&amp;"|"&amp;$C5072&amp;"|"&amp;$D5072)</f>
        <v/>
      </c>
      <c r="S5072" s="21">
        <f>IF($A5072="","",IFERROR(INDEX(Offerte!$D$2:$D$200,MATCH($Q5072,Offerte!$L$2:$L$200,0)),0))</f>
        <v/>
      </c>
      <c r="T5072" s="21">
        <f>IF($A5072="","",IFERROR(INDEX(Offerte!$G$2:$G$200,MATCH($Q5072,Offerte!$L$2:$L$200,0)),"NO"))</f>
        <v/>
      </c>
    </row>
    <row r="5073">
      <c r="A5073" s="10">
        <f>IF(Offerte!$A165="","",Offerte!$A165)</f>
        <v/>
      </c>
      <c r="B5073" s="10">
        <f>IF(Offerte!$A165="","",Offerte!$B165)</f>
        <v/>
      </c>
      <c r="C5073" s="10">
        <f>IF(Offerte!$A165="","",Offerte!$C165)</f>
        <v/>
      </c>
      <c r="D5073" s="10" t="inlineStr">
        <is>
          <t>D.1.1</t>
        </is>
      </c>
      <c r="E5073" s="10" t="inlineStr">
        <is>
          <t>D</t>
        </is>
      </c>
      <c r="F5073" s="10" t="inlineStr">
        <is>
          <t>Q</t>
        </is>
      </c>
      <c r="G5073" s="10" t="inlineStr">
        <is>
          <t>higher</t>
        </is>
      </c>
      <c r="H5073" s="10" t="n">
        <v>3</v>
      </c>
      <c r="I5073" s="10" t="inlineStr">
        <is>
          <t>Installazione di pensiline</t>
        </is>
      </c>
      <c r="J5073" s="20" t="n"/>
      <c r="K5073" s="20" t="n"/>
      <c r="L5073" s="20" t="n"/>
      <c r="M5073" s="20" t="n"/>
      <c r="N5073" s="21">
        <f>IF($A5073="","",IFERROR(VALUE($J5073),0))</f>
        <v/>
      </c>
      <c r="O5073" s="21">
        <f>IF($A5073="",0,IF(OR($S5073&lt;&gt;1,COUNTA($J5073:$M5073)=0),0,IF(SUMPRODUCT(MAX(($C$5:$C$6173=$C5073)*($D$5:$D$6173=$D5073)*($S$5:$S$6173=1)*IFERROR($N$5:$N$6173*1,0)))&gt;0,ROUND($H5073*($N5073/SUMPRODUCT(MAX(($C$5:$C$6173=$C5073)*($D$5:$D$6173=$D5073)*($S$5:$S$6173=1)*IFERROR($N$5:$N$6173*1,0)))),4),0)))</f>
        <v/>
      </c>
      <c r="P5073" s="10" t="inlineStr">
        <is>
          <t>fermate</t>
        </is>
      </c>
      <c r="Q5073" s="21">
        <f>IF($A5073="","",$A5073&amp;"|"&amp;$C5073)</f>
        <v/>
      </c>
      <c r="R5073" s="21">
        <f>IF($A5073="","",$A5073&amp;"|"&amp;$C5073&amp;"|"&amp;$D5073)</f>
        <v/>
      </c>
      <c r="S5073" s="21">
        <f>IF($A5073="","",IFERROR(INDEX(Offerte!$D$2:$D$200,MATCH($Q5073,Offerte!$L$2:$L$200,0)),0))</f>
        <v/>
      </c>
      <c r="T5073" s="21">
        <f>IF($A5073="","",IFERROR(INDEX(Offerte!$G$2:$G$200,MATCH($Q5073,Offerte!$L$2:$L$200,0)),"NO"))</f>
        <v/>
      </c>
    </row>
    <row r="5074">
      <c r="A5074" s="10">
        <f>IF(Offerte!$A165="","",Offerte!$A165)</f>
        <v/>
      </c>
      <c r="B5074" s="10">
        <f>IF(Offerte!$A165="","",Offerte!$B165)</f>
        <v/>
      </c>
      <c r="C5074" s="10">
        <f>IF(Offerte!$A165="","",Offerte!$C165)</f>
        <v/>
      </c>
      <c r="D5074" s="10" t="inlineStr">
        <is>
          <t>D.1.2</t>
        </is>
      </c>
      <c r="E5074" s="10" t="inlineStr">
        <is>
          <t>D</t>
        </is>
      </c>
      <c r="F5074" s="10" t="inlineStr">
        <is>
          <t>Q</t>
        </is>
      </c>
      <c r="G5074" s="10" t="inlineStr">
        <is>
          <t>higher</t>
        </is>
      </c>
      <c r="H5074" s="10" t="n">
        <v>3</v>
      </c>
      <c r="I5074" s="10" t="inlineStr">
        <is>
          <t>Installazione di paline di fermata conformi alla DGR 581/2023</t>
        </is>
      </c>
      <c r="J5074" s="20" t="n"/>
      <c r="K5074" s="20" t="n"/>
      <c r="L5074" s="20" t="n"/>
      <c r="M5074" s="20" t="n"/>
      <c r="N5074" s="21">
        <f>IF($A5074="","",IFERROR(VALUE($J5074),0))</f>
        <v/>
      </c>
      <c r="O5074" s="21">
        <f>IF($A5074="",0,IF(OR($S5074&lt;&gt;1,COUNTA($J5074:$M5074)=0),0,IF(SUMPRODUCT(MAX(($C$5:$C$6173=$C5074)*($D$5:$D$6173=$D5074)*($S$5:$S$6173=1)*IFERROR($N$5:$N$6173*1,0)))&gt;0,ROUND($H5074*($N5074/SUMPRODUCT(MAX(($C$5:$C$6173=$C5074)*($D$5:$D$6173=$D5074)*($S$5:$S$6173=1)*IFERROR($N$5:$N$6173*1,0)))),4),0)))</f>
        <v/>
      </c>
      <c r="P5074" s="10" t="inlineStr">
        <is>
          <t>fermate</t>
        </is>
      </c>
      <c r="Q5074" s="21">
        <f>IF($A5074="","",$A5074&amp;"|"&amp;$C5074)</f>
        <v/>
      </c>
      <c r="R5074" s="21">
        <f>IF($A5074="","",$A5074&amp;"|"&amp;$C5074&amp;"|"&amp;$D5074)</f>
        <v/>
      </c>
      <c r="S5074" s="21">
        <f>IF($A5074="","",IFERROR(INDEX(Offerte!$D$2:$D$200,MATCH($Q5074,Offerte!$L$2:$L$200,0)),0))</f>
        <v/>
      </c>
      <c r="T5074" s="21">
        <f>IF($A5074="","",IFERROR(INDEX(Offerte!$G$2:$G$200,MATCH($Q5074,Offerte!$L$2:$L$200,0)),"NO"))</f>
        <v/>
      </c>
    </row>
    <row r="5075">
      <c r="A5075" s="10">
        <f>IF(Offerte!$A165="","",Offerte!$A165)</f>
        <v/>
      </c>
      <c r="B5075" s="10">
        <f>IF(Offerte!$A165="","",Offerte!$B165)</f>
        <v/>
      </c>
      <c r="C5075" s="10">
        <f>IF(Offerte!$A165="","",Offerte!$C165)</f>
        <v/>
      </c>
      <c r="D5075" s="10" t="inlineStr">
        <is>
          <t>D.1.3</t>
        </is>
      </c>
      <c r="E5075" s="10" t="inlineStr">
        <is>
          <t>D</t>
        </is>
      </c>
      <c r="F5075" s="10" t="inlineStr">
        <is>
          <t>Q</t>
        </is>
      </c>
      <c r="G5075" s="10" t="inlineStr">
        <is>
          <t>higher</t>
        </is>
      </c>
      <c r="H5075" s="10" t="n">
        <v>2</v>
      </c>
      <c r="I5075" s="10" t="inlineStr">
        <is>
          <t>Display informativi connessi alle fermate</t>
        </is>
      </c>
      <c r="J5075" s="20" t="n"/>
      <c r="K5075" s="20" t="n"/>
      <c r="L5075" s="20" t="n"/>
      <c r="M5075" s="20" t="n"/>
      <c r="N5075" s="21">
        <f>IF($A5075="","",IFERROR(VALUE($J5075),0))</f>
        <v/>
      </c>
      <c r="O5075" s="21">
        <f>IF($A5075="",0,IF(OR($S5075&lt;&gt;1,COUNTA($J5075:$M5075)=0),0,IF(SUMPRODUCT(MAX(($C$5:$C$6173=$C5075)*($D$5:$D$6173=$D5075)*($S$5:$S$6173=1)*IFERROR($N$5:$N$6173*1,0)))&gt;0,ROUND($H5075*($N5075/SUMPRODUCT(MAX(($C$5:$C$6173=$C5075)*($D$5:$D$6173=$D5075)*($S$5:$S$6173=1)*IFERROR($N$5:$N$6173*1,0)))),4),0)))</f>
        <v/>
      </c>
      <c r="P5075" s="10" t="inlineStr">
        <is>
          <t>fermate</t>
        </is>
      </c>
      <c r="Q5075" s="21">
        <f>IF($A5075="","",$A5075&amp;"|"&amp;$C5075)</f>
        <v/>
      </c>
      <c r="R5075" s="21">
        <f>IF($A5075="","",$A5075&amp;"|"&amp;$C5075&amp;"|"&amp;$D5075)</f>
        <v/>
      </c>
      <c r="S5075" s="21">
        <f>IF($A5075="","",IFERROR(INDEX(Offerte!$D$2:$D$200,MATCH($Q5075,Offerte!$L$2:$L$200,0)),0))</f>
        <v/>
      </c>
      <c r="T5075" s="21">
        <f>IF($A5075="","",IFERROR(INDEX(Offerte!$G$2:$G$200,MATCH($Q5075,Offerte!$L$2:$L$200,0)),"NO"))</f>
        <v/>
      </c>
    </row>
    <row r="5076">
      <c r="A5076" s="10">
        <f>IF(Offerte!$A165="","",Offerte!$A165)</f>
        <v/>
      </c>
      <c r="B5076" s="10">
        <f>IF(Offerte!$A165="","",Offerte!$B165)</f>
        <v/>
      </c>
      <c r="C5076" s="10">
        <f>IF(Offerte!$A165="","",Offerte!$C165)</f>
        <v/>
      </c>
      <c r="D5076" s="10" t="inlineStr">
        <is>
          <t>D.2.1</t>
        </is>
      </c>
      <c r="E5076" s="10" t="inlineStr">
        <is>
          <t>D</t>
        </is>
      </c>
      <c r="F5076" s="10" t="inlineStr">
        <is>
          <t>Q</t>
        </is>
      </c>
      <c r="G5076" s="10" t="inlineStr">
        <is>
          <t>higher</t>
        </is>
      </c>
      <c r="H5076" s="10" t="n">
        <v>2</v>
      </c>
      <c r="I5076" s="10" t="inlineStr">
        <is>
          <t>Segnali tattili Loges-Vet-Evolution</t>
        </is>
      </c>
      <c r="J5076" s="20" t="n"/>
      <c r="K5076" s="20" t="n"/>
      <c r="L5076" s="20" t="n"/>
      <c r="M5076" s="20" t="n"/>
      <c r="N5076" s="21">
        <f>IF($A5076="","",IFERROR(VALUE($J5076),0))</f>
        <v/>
      </c>
      <c r="O5076" s="21">
        <f>IF($A5076="",0,IF(OR($S5076&lt;&gt;1,COUNTA($J5076:$M5076)=0),0,IF(SUMPRODUCT(MAX(($C$5:$C$6173=$C5076)*($D$5:$D$6173=$D5076)*($S$5:$S$6173=1)*IFERROR($N$5:$N$6173*1,0)))&gt;0,ROUND($H5076*($N5076/SUMPRODUCT(MAX(($C$5:$C$6173=$C5076)*($D$5:$D$6173=$D5076)*($S$5:$S$6173=1)*IFERROR($N$5:$N$6173*1,0)))),4),0)))</f>
        <v/>
      </c>
      <c r="P5076" s="10" t="inlineStr">
        <is>
          <t>fermate</t>
        </is>
      </c>
      <c r="Q5076" s="21">
        <f>IF($A5076="","",$A5076&amp;"|"&amp;$C5076)</f>
        <v/>
      </c>
      <c r="R5076" s="21">
        <f>IF($A5076="","",$A5076&amp;"|"&amp;$C5076&amp;"|"&amp;$D5076)</f>
        <v/>
      </c>
      <c r="S5076" s="21">
        <f>IF($A5076="","",IFERROR(INDEX(Offerte!$D$2:$D$200,MATCH($Q5076,Offerte!$L$2:$L$200,0)),0))</f>
        <v/>
      </c>
      <c r="T5076" s="21">
        <f>IF($A5076="","",IFERROR(INDEX(Offerte!$G$2:$G$200,MATCH($Q5076,Offerte!$L$2:$L$200,0)),"NO"))</f>
        <v/>
      </c>
    </row>
    <row r="5077">
      <c r="A5077" s="10">
        <f>IF(Offerte!$A165="","",Offerte!$A165)</f>
        <v/>
      </c>
      <c r="B5077" s="10">
        <f>IF(Offerte!$A165="","",Offerte!$B165)</f>
        <v/>
      </c>
      <c r="C5077" s="10">
        <f>IF(Offerte!$A165="","",Offerte!$C165)</f>
        <v/>
      </c>
      <c r="D5077" s="10" t="inlineStr">
        <is>
          <t>E.1.1</t>
        </is>
      </c>
      <c r="E5077" s="10" t="inlineStr">
        <is>
          <t>E</t>
        </is>
      </c>
      <c r="F5077" s="10" t="inlineStr">
        <is>
          <t>T</t>
        </is>
      </c>
      <c r="G5077" s="10" t="inlineStr">
        <is>
          <t>tabular</t>
        </is>
      </c>
      <c r="H5077" s="10" t="n">
        <v>2</v>
      </c>
      <c r="I5077" s="10" t="inlineStr">
        <is>
          <t>Mobile app con travel planner PRM</t>
        </is>
      </c>
      <c r="J5077" s="20" t="n"/>
      <c r="K5077" s="20" t="n"/>
      <c r="L5077" s="20" t="n"/>
      <c r="M5077" s="20" t="n"/>
      <c r="N5077" s="21">
        <f>IF($A5077="","",IF(IFERROR(VALUE($M5077),0)=1,1,0))</f>
        <v/>
      </c>
      <c r="O5077" s="21">
        <f>IF($A5077="",0,IF(OR($S5077&lt;&gt;1,COUNTA($J5077:$M5077)=0),0,IF($N5077=1,$H5077,0)))</f>
        <v/>
      </c>
      <c r="P5077" s="10" t="inlineStr">
        <is>
          <t>sì/no</t>
        </is>
      </c>
      <c r="Q5077" s="21">
        <f>IF($A5077="","",$A5077&amp;"|"&amp;$C5077)</f>
        <v/>
      </c>
      <c r="R5077" s="21">
        <f>IF($A5077="","",$A5077&amp;"|"&amp;$C5077&amp;"|"&amp;$D5077)</f>
        <v/>
      </c>
      <c r="S5077" s="21">
        <f>IF($A5077="","",IFERROR(INDEX(Offerte!$D$2:$D$200,MATCH($Q5077,Offerte!$L$2:$L$200,0)),0))</f>
        <v/>
      </c>
      <c r="T5077" s="21">
        <f>IF($A5077="","",IFERROR(INDEX(Offerte!$G$2:$G$200,MATCH($Q5077,Offerte!$L$2:$L$200,0)),"NO"))</f>
        <v/>
      </c>
    </row>
    <row r="5078">
      <c r="A5078" s="10">
        <f>IF(Offerte!$A165="","",Offerte!$A165)</f>
        <v/>
      </c>
      <c r="B5078" s="10">
        <f>IF(Offerte!$A165="","",Offerte!$B165)</f>
        <v/>
      </c>
      <c r="C5078" s="10">
        <f>IF(Offerte!$A165="","",Offerte!$C165)</f>
        <v/>
      </c>
      <c r="D5078" s="10" t="inlineStr">
        <is>
          <t>E.2.1</t>
        </is>
      </c>
      <c r="E5078" s="10" t="inlineStr">
        <is>
          <t>E</t>
        </is>
      </c>
      <c r="F5078" s="10" t="inlineStr">
        <is>
          <t>D</t>
        </is>
      </c>
      <c r="G5078" s="10" t="inlineStr">
        <is>
          <t>discretionary</t>
        </is>
      </c>
      <c r="H5078" s="10" t="n">
        <v>2</v>
      </c>
      <c r="I5078" s="10" t="inlineStr">
        <is>
          <t>Altre azioni informative e rapporti con gli utenti</t>
        </is>
      </c>
      <c r="J5078" s="20" t="n"/>
      <c r="K5078" s="20" t="n"/>
      <c r="L5078" s="20" t="n"/>
      <c r="M5078" s="20" t="n"/>
      <c r="N5078" s="21">
        <f>IF($A5078="","",MAX(0,MIN(1,IFERROR(VALUE($M5078),0))))</f>
        <v/>
      </c>
      <c r="O5078" s="21">
        <f>IF($A5078="",0,IF(OR($S5078&lt;&gt;1,COUNTA($J5078:$M5078)=0),0,IF(SUMPRODUCT(MAX(($C$5:$C$6173=$C5078)*($D$5:$D$6173=$D5078)*($S$5:$S$6173=1)*IFERROR($N$5:$N$6173*1,0)))&gt;0,ROUND($H5078*($N5078/SUMPRODUCT(MAX(($C$5:$C$6173=$C5078)*($D$5:$D$6173=$D5078)*($S$5:$S$6173=1)*IFERROR($N$5:$N$6173*1,0)))),4),0)))</f>
        <v/>
      </c>
      <c r="P5078" s="10" t="inlineStr">
        <is>
          <t>coeff.</t>
        </is>
      </c>
      <c r="Q5078" s="21">
        <f>IF($A5078="","",$A5078&amp;"|"&amp;$C5078)</f>
        <v/>
      </c>
      <c r="R5078" s="21">
        <f>IF($A5078="","",$A5078&amp;"|"&amp;$C5078&amp;"|"&amp;$D5078)</f>
        <v/>
      </c>
      <c r="S5078" s="21">
        <f>IF($A5078="","",IFERROR(INDEX(Offerte!$D$2:$D$200,MATCH($Q5078,Offerte!$L$2:$L$200,0)),0))</f>
        <v/>
      </c>
      <c r="T5078" s="21">
        <f>IF($A5078="","",IFERROR(INDEX(Offerte!$G$2:$G$200,MATCH($Q5078,Offerte!$L$2:$L$200,0)),"NO"))</f>
        <v/>
      </c>
    </row>
    <row r="5079">
      <c r="A5079" s="10">
        <f>IF(Offerte!$A165="","",Offerte!$A165)</f>
        <v/>
      </c>
      <c r="B5079" s="10">
        <f>IF(Offerte!$A165="","",Offerte!$B165)</f>
        <v/>
      </c>
      <c r="C5079" s="10">
        <f>IF(Offerte!$A165="","",Offerte!$C165)</f>
        <v/>
      </c>
      <c r="D5079" s="10" t="inlineStr">
        <is>
          <t>F.1.1</t>
        </is>
      </c>
      <c r="E5079" s="10" t="inlineStr">
        <is>
          <t>F</t>
        </is>
      </c>
      <c r="F5079" s="10" t="inlineStr">
        <is>
          <t>Q</t>
        </is>
      </c>
      <c r="G5079" s="10" t="inlineStr">
        <is>
          <t>lower</t>
        </is>
      </c>
      <c r="H5079" s="10" t="n">
        <v>7</v>
      </c>
      <c r="I5079" s="10" t="inlineStr">
        <is>
          <t>Performance ambientali del parco mezzi adibito al servizio - I_CEA</t>
        </is>
      </c>
      <c r="J5079" s="20" t="n"/>
      <c r="K5079" s="20" t="n"/>
      <c r="L5079" s="20" t="n"/>
      <c r="M5079" s="20" t="n"/>
      <c r="N5079" s="21">
        <f>IF($A5079="","",IFERROR(VALUE($J5079),0))</f>
        <v/>
      </c>
      <c r="O5079" s="21">
        <f>IF($A5079="",0,IF(OR($S5079&lt;&gt;1,COUNTA($J5079:$M5079)=0),0,IF(AND(IFERROR(AGGREGATE(15,6,$N$5:$N$6173/(($C$5:$C$6173=$C5079)*($D$5:$D$6173=$D5079)*($S$5:$S$6173=1)*($N$5:$N$6173&gt;0)),1),0)&gt;0,$N5079&gt;0),ROUND($H5079*(IFERROR(AGGREGATE(15,6,$N$5:$N$6173/(($C$5:$C$6173=$C5079)*($D$5:$D$6173=$D5079)*($S$5:$S$6173=1)*($N$5:$N$6173&gt;0)),1),0)/$N5079),4),0)))</f>
        <v/>
      </c>
      <c r="P5079" s="10" t="inlineStr">
        <is>
          <t>indice</t>
        </is>
      </c>
      <c r="Q5079" s="21">
        <f>IF($A5079="","",$A5079&amp;"|"&amp;$C5079)</f>
        <v/>
      </c>
      <c r="R5079" s="21">
        <f>IF($A5079="","",$A5079&amp;"|"&amp;$C5079&amp;"|"&amp;$D5079)</f>
        <v/>
      </c>
      <c r="S5079" s="21">
        <f>IF($A5079="","",IFERROR(INDEX(Offerte!$D$2:$D$200,MATCH($Q5079,Offerte!$L$2:$L$200,0)),0))</f>
        <v/>
      </c>
      <c r="T5079" s="21">
        <f>IF($A5079="","",IFERROR(INDEX(Offerte!$G$2:$G$200,MATCH($Q5079,Offerte!$L$2:$L$200,0)),"NO"))</f>
        <v/>
      </c>
    </row>
    <row r="5080">
      <c r="A5080" s="10">
        <f>IF(Offerte!$A165="","",Offerte!$A165)</f>
        <v/>
      </c>
      <c r="B5080" s="10">
        <f>IF(Offerte!$A165="","",Offerte!$B165)</f>
        <v/>
      </c>
      <c r="C5080" s="10">
        <f>IF(Offerte!$A165="","",Offerte!$C165)</f>
        <v/>
      </c>
      <c r="D5080" s="10" t="inlineStr">
        <is>
          <t>F.2.1</t>
        </is>
      </c>
      <c r="E5080" s="10" t="inlineStr">
        <is>
          <t>F</t>
        </is>
      </c>
      <c r="F5080" s="10" t="inlineStr">
        <is>
          <t>Q</t>
        </is>
      </c>
      <c r="G5080" s="10" t="inlineStr">
        <is>
          <t>higher</t>
        </is>
      </c>
      <c r="H5080" s="10" t="n">
        <v>2</v>
      </c>
      <c r="I5080" s="10" t="inlineStr">
        <is>
          <t>Tasso di copertura del servizio con dispositivi ECO-DRIVER</t>
        </is>
      </c>
      <c r="J5080" s="20" t="n"/>
      <c r="K5080" s="20" t="n"/>
      <c r="L5080" s="20" t="n"/>
      <c r="M5080" s="20" t="n"/>
      <c r="N5080" s="21">
        <f>IF($A5080="","",IFERROR(VALUE($K5080)/VALUE($L5080),IFERROR(VALUE($J5080),0)))</f>
        <v/>
      </c>
      <c r="O5080" s="21">
        <f>IF($A5080="",0,IF(OR($S5080&lt;&gt;1,COUNTA($J5080:$M5080)=0),0,IF(SUMPRODUCT(MAX(($C$5:$C$6173=$C5080)*($D$5:$D$6173=$D5080)*($S$5:$S$6173=1)*IFERROR($N$5:$N$6173*1,0)))&gt;0,ROUND($H5080*($N5080/SUMPRODUCT(MAX(($C$5:$C$6173=$C5080)*($D$5:$D$6173=$D5080)*($S$5:$S$6173=1)*IFERROR($N$5:$N$6173*1,0)))),4),0)))</f>
        <v/>
      </c>
      <c r="P5080" s="10" t="inlineStr">
        <is>
          <t>Autobus attrezzati con dispositivi ECO-DRIVER / Autobus totali in offerta, incluse scorte</t>
        </is>
      </c>
      <c r="Q5080" s="21">
        <f>IF($A5080="","",$A5080&amp;"|"&amp;$C5080)</f>
        <v/>
      </c>
      <c r="R5080" s="21">
        <f>IF($A5080="","",$A5080&amp;"|"&amp;$C5080&amp;"|"&amp;$D5080)</f>
        <v/>
      </c>
      <c r="S5080" s="21">
        <f>IF($A5080="","",IFERROR(INDEX(Offerte!$D$2:$D$200,MATCH($Q5080,Offerte!$L$2:$L$200,0)),0))</f>
        <v/>
      </c>
      <c r="T5080" s="21">
        <f>IF($A5080="","",IFERROR(INDEX(Offerte!$G$2:$G$200,MATCH($Q5080,Offerte!$L$2:$L$200,0)),"NO"))</f>
        <v/>
      </c>
    </row>
    <row r="5081">
      <c r="A5081" s="10">
        <f>IF(Offerte!$A165="","",Offerte!$A165)</f>
        <v/>
      </c>
      <c r="B5081" s="10">
        <f>IF(Offerte!$A165="","",Offerte!$B165)</f>
        <v/>
      </c>
      <c r="C5081" s="10">
        <f>IF(Offerte!$A165="","",Offerte!$C165)</f>
        <v/>
      </c>
      <c r="D5081" s="10" t="inlineStr">
        <is>
          <t>F.3.1</t>
        </is>
      </c>
      <c r="E5081" s="10" t="inlineStr">
        <is>
          <t>F</t>
        </is>
      </c>
      <c r="F5081" s="10" t="inlineStr">
        <is>
          <t>Q</t>
        </is>
      </c>
      <c r="G5081" s="10" t="inlineStr">
        <is>
          <t>higher</t>
        </is>
      </c>
      <c r="H5081" s="10" t="n">
        <v>2</v>
      </c>
      <c r="I5081" s="10" t="inlineStr">
        <is>
          <t>Autoproduzione consumi elettrici per trazione</t>
        </is>
      </c>
      <c r="J5081" s="20" t="n"/>
      <c r="K5081" s="20" t="n"/>
      <c r="L5081" s="20" t="n"/>
      <c r="M5081" s="20" t="n"/>
      <c r="N5081" s="21">
        <f>IF($A5081="","",IFERROR(VALUE($J5081),0))</f>
        <v/>
      </c>
      <c r="O5081" s="21">
        <f>IF($A5081="",0,IF(OR($S5081&lt;&gt;1,COUNTA($J5081:$M5081)=0),0,IF(SUMPRODUCT(MAX(($C$5:$C$6173=$C5081)*($D$5:$D$6173=$D5081)*($S$5:$S$6173=1)*IFERROR($N$5:$N$6173*1,0)))&gt;0,ROUND($H5081*($N5081/SUMPRODUCT(MAX(($C$5:$C$6173=$C5081)*($D$5:$D$6173=$D5081)*($S$5:$S$6173=1)*IFERROR($N$5:$N$6173*1,0)))),4),0)))</f>
        <v/>
      </c>
      <c r="P5081" s="10" t="inlineStr">
        <is>
          <t>kWh/anno</t>
        </is>
      </c>
      <c r="Q5081" s="21">
        <f>IF($A5081="","",$A5081&amp;"|"&amp;$C5081)</f>
        <v/>
      </c>
      <c r="R5081" s="21">
        <f>IF($A5081="","",$A5081&amp;"|"&amp;$C5081&amp;"|"&amp;$D5081)</f>
        <v/>
      </c>
      <c r="S5081" s="21">
        <f>IF($A5081="","",IFERROR(INDEX(Offerte!$D$2:$D$200,MATCH($Q5081,Offerte!$L$2:$L$200,0)),0))</f>
        <v/>
      </c>
      <c r="T5081" s="21">
        <f>IF($A5081="","",IFERROR(INDEX(Offerte!$G$2:$G$200,MATCH($Q5081,Offerte!$L$2:$L$200,0)),"NO"))</f>
        <v/>
      </c>
    </row>
    <row r="5082">
      <c r="A5082" s="10">
        <f>IF(Offerte!$A165="","",Offerte!$A165)</f>
        <v/>
      </c>
      <c r="B5082" s="10">
        <f>IF(Offerte!$A165="","",Offerte!$B165)</f>
        <v/>
      </c>
      <c r="C5082" s="10">
        <f>IF(Offerte!$A165="","",Offerte!$C165)</f>
        <v/>
      </c>
      <c r="D5082" s="10" t="inlineStr">
        <is>
          <t>F.4.1</t>
        </is>
      </c>
      <c r="E5082" s="10" t="inlineStr">
        <is>
          <t>F</t>
        </is>
      </c>
      <c r="F5082" s="10" t="inlineStr">
        <is>
          <t>Q</t>
        </is>
      </c>
      <c r="G5082" s="10" t="inlineStr">
        <is>
          <t>soil</t>
        </is>
      </c>
      <c r="H5082" s="10" t="n">
        <v>2</v>
      </c>
      <c r="I5082" s="10" t="inlineStr">
        <is>
          <t>Indice di consumo di suolo</t>
        </is>
      </c>
      <c r="J5082" s="20" t="n"/>
      <c r="K5082" s="20" t="n"/>
      <c r="L5082" s="20" t="n"/>
      <c r="M5082" s="20" t="n"/>
      <c r="N5082" s="21">
        <f>IF($A5082="","",IFERROR(VALUE($J5082),0))</f>
        <v/>
      </c>
      <c r="O5082" s="21">
        <f>IF($A5082="",0,IF(OR($S5082&lt;&gt;1,COUNTA($J5082:$M5082)=0),0,IF($N5082&lt;=0,$H5082,IF(SUMPRODUCT(MAX(($C$5:$C$6173=$C5082)*($D$5:$D$6173=$D5082)*($S$5:$S$6173=1)*IFERROR($N$5:$N$6173*1,0)))&gt;0,ROUND($H5082*((SUMPRODUCT(MAX(($C$5:$C$6173=$C5082)*($D$5:$D$6173=$D5082)*($S$5:$S$6173=1)*IFERROR($N$5:$N$6173*1,0)))-$N5082)/SUMPRODUCT(MAX(($C$5:$C$6173=$C5082)*($D$5:$D$6173=$D5082)*($S$5:$S$6173=1)*IFERROR($N$5:$N$6173*1,0)))),4),0))))</f>
        <v/>
      </c>
      <c r="P5082" s="10" t="inlineStr">
        <is>
          <t>m2</t>
        </is>
      </c>
      <c r="Q5082" s="21">
        <f>IF($A5082="","",$A5082&amp;"|"&amp;$C5082)</f>
        <v/>
      </c>
      <c r="R5082" s="21">
        <f>IF($A5082="","",$A5082&amp;"|"&amp;$C5082&amp;"|"&amp;$D5082)</f>
        <v/>
      </c>
      <c r="S5082" s="21">
        <f>IF($A5082="","",IFERROR(INDEX(Offerte!$D$2:$D$200,MATCH($Q5082,Offerte!$L$2:$L$200,0)),0))</f>
        <v/>
      </c>
      <c r="T5082" s="21">
        <f>IF($A5082="","",IFERROR(INDEX(Offerte!$G$2:$G$200,MATCH($Q5082,Offerte!$L$2:$L$200,0)),"NO"))</f>
        <v/>
      </c>
    </row>
    <row r="5083">
      <c r="A5083" s="10">
        <f>IF(Offerte!$A165="","",Offerte!$A165)</f>
        <v/>
      </c>
      <c r="B5083" s="10">
        <f>IF(Offerte!$A165="","",Offerte!$B165)</f>
        <v/>
      </c>
      <c r="C5083" s="10">
        <f>IF(Offerte!$A165="","",Offerte!$C165)</f>
        <v/>
      </c>
      <c r="D5083" s="10" t="inlineStr">
        <is>
          <t>F.5.1</t>
        </is>
      </c>
      <c r="E5083" s="10" t="inlineStr">
        <is>
          <t>F</t>
        </is>
      </c>
      <c r="F5083" s="10" t="inlineStr">
        <is>
          <t>T</t>
        </is>
      </c>
      <c r="G5083" s="10" t="inlineStr">
        <is>
          <t>tabular</t>
        </is>
      </c>
      <c r="H5083" s="10" t="n">
        <v>1</v>
      </c>
      <c r="I5083" s="10" t="inlineStr">
        <is>
          <t>Rendicontazione di sostenibilità ambientale</t>
        </is>
      </c>
      <c r="J5083" s="20" t="n"/>
      <c r="K5083" s="20" t="n"/>
      <c r="L5083" s="20" t="n"/>
      <c r="M5083" s="20" t="n"/>
      <c r="N5083" s="21">
        <f>IF($A5083="","",IF(IFERROR(VALUE($M5083),0)=1,1,0))</f>
        <v/>
      </c>
      <c r="O5083" s="21">
        <f>IF($A5083="",0,IF(OR($S5083&lt;&gt;1,COUNTA($J5083:$M5083)=0),0,IF($N5083=1,$H5083,0)))</f>
        <v/>
      </c>
      <c r="P5083" s="10" t="inlineStr">
        <is>
          <t>sì/no</t>
        </is>
      </c>
      <c r="Q5083" s="21">
        <f>IF($A5083="","",$A5083&amp;"|"&amp;$C5083)</f>
        <v/>
      </c>
      <c r="R5083" s="21">
        <f>IF($A5083="","",$A5083&amp;"|"&amp;$C5083&amp;"|"&amp;$D5083)</f>
        <v/>
      </c>
      <c r="S5083" s="21">
        <f>IF($A5083="","",IFERROR(INDEX(Offerte!$D$2:$D$200,MATCH($Q5083,Offerte!$L$2:$L$200,0)),0))</f>
        <v/>
      </c>
      <c r="T5083" s="21">
        <f>IF($A5083="","",IFERROR(INDEX(Offerte!$G$2:$G$200,MATCH($Q5083,Offerte!$L$2:$L$200,0)),"NO"))</f>
        <v/>
      </c>
    </row>
    <row r="5084">
      <c r="A5084" s="10">
        <f>IF(Offerte!$A165="","",Offerte!$A165)</f>
        <v/>
      </c>
      <c r="B5084" s="10">
        <f>IF(Offerte!$A165="","",Offerte!$B165)</f>
        <v/>
      </c>
      <c r="C5084" s="10">
        <f>IF(Offerte!$A165="","",Offerte!$C165)</f>
        <v/>
      </c>
      <c r="D5084" s="10" t="inlineStr">
        <is>
          <t>G.1.1</t>
        </is>
      </c>
      <c r="E5084" s="10" t="inlineStr">
        <is>
          <t>G</t>
        </is>
      </c>
      <c r="F5084" s="10" t="inlineStr">
        <is>
          <t>D</t>
        </is>
      </c>
      <c r="G5084" s="10" t="inlineStr">
        <is>
          <t>discretionary</t>
        </is>
      </c>
      <c r="H5084" s="10" t="n">
        <v>2</v>
      </c>
      <c r="I5084" s="10" t="inlineStr">
        <is>
          <t>Qualità del progetto di centrale di controllo aziendale</t>
        </is>
      </c>
      <c r="J5084" s="20" t="n"/>
      <c r="K5084" s="20" t="n"/>
      <c r="L5084" s="20" t="n"/>
      <c r="M5084" s="20" t="n"/>
      <c r="N5084" s="21">
        <f>IF($A5084="","",MAX(0,MIN(1,IFERROR(VALUE($M5084),0))))</f>
        <v/>
      </c>
      <c r="O5084" s="21">
        <f>IF($A5084="",0,IF(OR($S5084&lt;&gt;1,COUNTA($J5084:$M5084)=0),0,IF(SUMPRODUCT(MAX(($C$5:$C$6173=$C5084)*($D$5:$D$6173=$D5084)*($S$5:$S$6173=1)*IFERROR($N$5:$N$6173*1,0)))&gt;0,ROUND($H5084*($N5084/SUMPRODUCT(MAX(($C$5:$C$6173=$C5084)*($D$5:$D$6173=$D5084)*($S$5:$S$6173=1)*IFERROR($N$5:$N$6173*1,0)))),4),0)))</f>
        <v/>
      </c>
      <c r="P5084" s="10" t="inlineStr">
        <is>
          <t>coeff.</t>
        </is>
      </c>
      <c r="Q5084" s="21">
        <f>IF($A5084="","",$A5084&amp;"|"&amp;$C5084)</f>
        <v/>
      </c>
      <c r="R5084" s="21">
        <f>IF($A5084="","",$A5084&amp;"|"&amp;$C5084&amp;"|"&amp;$D5084)</f>
        <v/>
      </c>
      <c r="S5084" s="21">
        <f>IF($A5084="","",IFERROR(INDEX(Offerte!$D$2:$D$200,MATCH($Q5084,Offerte!$L$2:$L$200,0)),0))</f>
        <v/>
      </c>
      <c r="T5084" s="21">
        <f>IF($A5084="","",IFERROR(INDEX(Offerte!$G$2:$G$200,MATCH($Q5084,Offerte!$L$2:$L$200,0)),"NO"))</f>
        <v/>
      </c>
    </row>
    <row r="5085">
      <c r="A5085" s="10">
        <f>IF(Offerte!$A165="","",Offerte!$A165)</f>
        <v/>
      </c>
      <c r="B5085" s="10">
        <f>IF(Offerte!$A165="","",Offerte!$B165)</f>
        <v/>
      </c>
      <c r="C5085" s="10">
        <f>IF(Offerte!$A165="","",Offerte!$C165)</f>
        <v/>
      </c>
      <c r="D5085" s="10" t="inlineStr">
        <is>
          <t>G.2.1</t>
        </is>
      </c>
      <c r="E5085" s="10" t="inlineStr">
        <is>
          <t>G</t>
        </is>
      </c>
      <c r="F5085" s="10" t="inlineStr">
        <is>
          <t>T</t>
        </is>
      </c>
      <c r="G5085" s="10" t="inlineStr">
        <is>
          <t>tabular</t>
        </is>
      </c>
      <c r="H5085" s="10" t="n">
        <v>1</v>
      </c>
      <c r="I5085" s="10" t="inlineStr">
        <is>
          <t>Certificazione ISO 45001</t>
        </is>
      </c>
      <c r="J5085" s="20" t="n"/>
      <c r="K5085" s="20" t="n"/>
      <c r="L5085" s="20" t="n"/>
      <c r="M5085" s="20" t="n"/>
      <c r="N5085" s="21">
        <f>IF($A5085="","",IF(IFERROR(VALUE($M5085),0)=1,1,0))</f>
        <v/>
      </c>
      <c r="O5085" s="21">
        <f>IF($A5085="",0,IF(OR($S5085&lt;&gt;1,COUNTA($J5085:$M5085)=0),0,IF($N5085=1,$H5085,0)))</f>
        <v/>
      </c>
      <c r="P5085" s="10" t="inlineStr">
        <is>
          <t>sì/no</t>
        </is>
      </c>
      <c r="Q5085" s="21">
        <f>IF($A5085="","",$A5085&amp;"|"&amp;$C5085)</f>
        <v/>
      </c>
      <c r="R5085" s="21">
        <f>IF($A5085="","",$A5085&amp;"|"&amp;$C5085&amp;"|"&amp;$D5085)</f>
        <v/>
      </c>
      <c r="S5085" s="21">
        <f>IF($A5085="","",IFERROR(INDEX(Offerte!$D$2:$D$200,MATCH($Q5085,Offerte!$L$2:$L$200,0)),0))</f>
        <v/>
      </c>
      <c r="T5085" s="21">
        <f>IF($A5085="","",IFERROR(INDEX(Offerte!$G$2:$G$200,MATCH($Q5085,Offerte!$L$2:$L$200,0)),"NO"))</f>
        <v/>
      </c>
    </row>
    <row r="5086">
      <c r="A5086" s="10">
        <f>IF(Offerte!$A165="","",Offerte!$A165)</f>
        <v/>
      </c>
      <c r="B5086" s="10">
        <f>IF(Offerte!$A165="","",Offerte!$B165)</f>
        <v/>
      </c>
      <c r="C5086" s="10">
        <f>IF(Offerte!$A165="","",Offerte!$C165)</f>
        <v/>
      </c>
      <c r="D5086" s="10" t="inlineStr">
        <is>
          <t>G.3.1</t>
        </is>
      </c>
      <c r="E5086" s="10" t="inlineStr">
        <is>
          <t>G</t>
        </is>
      </c>
      <c r="F5086" s="10" t="inlineStr">
        <is>
          <t>T</t>
        </is>
      </c>
      <c r="G5086" s="10" t="inlineStr">
        <is>
          <t>tabular</t>
        </is>
      </c>
      <c r="H5086" s="10" t="n">
        <v>1</v>
      </c>
      <c r="I5086" s="10" t="inlineStr">
        <is>
          <t>Certificazioni di responsabilità sociale</t>
        </is>
      </c>
      <c r="J5086" s="20" t="n"/>
      <c r="K5086" s="20" t="n"/>
      <c r="L5086" s="20" t="n"/>
      <c r="M5086" s="20" t="n"/>
      <c r="N5086" s="21">
        <f>IF($A5086="","",IF(IFERROR(VALUE($M5086),0)=1,1,0))</f>
        <v/>
      </c>
      <c r="O5086" s="21">
        <f>IF($A5086="",0,IF(OR($S5086&lt;&gt;1,COUNTA($J5086:$M5086)=0),0,IF($N5086=1,$H5086,0)))</f>
        <v/>
      </c>
      <c r="P5086" s="10" t="inlineStr">
        <is>
          <t>sì/no</t>
        </is>
      </c>
      <c r="Q5086" s="21">
        <f>IF($A5086="","",$A5086&amp;"|"&amp;$C5086)</f>
        <v/>
      </c>
      <c r="R5086" s="21">
        <f>IF($A5086="","",$A5086&amp;"|"&amp;$C5086&amp;"|"&amp;$D5086)</f>
        <v/>
      </c>
      <c r="S5086" s="21">
        <f>IF($A5086="","",IFERROR(INDEX(Offerte!$D$2:$D$200,MATCH($Q5086,Offerte!$L$2:$L$200,0)),0))</f>
        <v/>
      </c>
      <c r="T5086" s="21">
        <f>IF($A5086="","",IFERROR(INDEX(Offerte!$G$2:$G$200,MATCH($Q5086,Offerte!$L$2:$L$200,0)),"NO"))</f>
        <v/>
      </c>
    </row>
    <row r="5087">
      <c r="A5087" s="10">
        <f>IF(Offerte!$A165="","",Offerte!$A165)</f>
        <v/>
      </c>
      <c r="B5087" s="10">
        <f>IF(Offerte!$A165="","",Offerte!$B165)</f>
        <v/>
      </c>
      <c r="C5087" s="10">
        <f>IF(Offerte!$A165="","",Offerte!$C165)</f>
        <v/>
      </c>
      <c r="D5087" s="10" t="inlineStr">
        <is>
          <t>G.4.1</t>
        </is>
      </c>
      <c r="E5087" s="10" t="inlineStr">
        <is>
          <t>G</t>
        </is>
      </c>
      <c r="F5087" s="10" t="inlineStr">
        <is>
          <t>D</t>
        </is>
      </c>
      <c r="G5087" s="10" t="inlineStr">
        <is>
          <t>discretionary</t>
        </is>
      </c>
      <c r="H5087" s="10" t="n">
        <v>2</v>
      </c>
      <c r="I5087" s="10" t="inlineStr">
        <is>
          <t>Qualità del piano di formazione del personale</t>
        </is>
      </c>
      <c r="J5087" s="20" t="n"/>
      <c r="K5087" s="20" t="n"/>
      <c r="L5087" s="20" t="n"/>
      <c r="M5087" s="20" t="n"/>
      <c r="N5087" s="21">
        <f>IF($A5087="","",MAX(0,MIN(1,IFERROR(VALUE($M5087),0))))</f>
        <v/>
      </c>
      <c r="O5087" s="21">
        <f>IF($A5087="",0,IF(OR($S5087&lt;&gt;1,COUNTA($J5087:$M5087)=0),0,IF(SUMPRODUCT(MAX(($C$5:$C$6173=$C5087)*($D$5:$D$6173=$D5087)*($S$5:$S$6173=1)*IFERROR($N$5:$N$6173*1,0)))&gt;0,ROUND($H5087*($N5087/SUMPRODUCT(MAX(($C$5:$C$6173=$C5087)*($D$5:$D$6173=$D5087)*($S$5:$S$6173=1)*IFERROR($N$5:$N$6173*1,0)))),4),0)))</f>
        <v/>
      </c>
      <c r="P5087" s="10" t="inlineStr">
        <is>
          <t>coeff.</t>
        </is>
      </c>
      <c r="Q5087" s="21">
        <f>IF($A5087="","",$A5087&amp;"|"&amp;$C5087)</f>
        <v/>
      </c>
      <c r="R5087" s="21">
        <f>IF($A5087="","",$A5087&amp;"|"&amp;$C5087&amp;"|"&amp;$D5087)</f>
        <v/>
      </c>
      <c r="S5087" s="21">
        <f>IF($A5087="","",IFERROR(INDEX(Offerte!$D$2:$D$200,MATCH($Q5087,Offerte!$L$2:$L$200,0)),0))</f>
        <v/>
      </c>
      <c r="T5087" s="21">
        <f>IF($A5087="","",IFERROR(INDEX(Offerte!$G$2:$G$200,MATCH($Q5087,Offerte!$L$2:$L$200,0)),"NO"))</f>
        <v/>
      </c>
    </row>
    <row r="5088">
      <c r="A5088" s="10">
        <f>IF(Offerte!$A165="","",Offerte!$A165)</f>
        <v/>
      </c>
      <c r="B5088" s="10">
        <f>IF(Offerte!$A165="","",Offerte!$B165)</f>
        <v/>
      </c>
      <c r="C5088" s="10">
        <f>IF(Offerte!$A165="","",Offerte!$C165)</f>
        <v/>
      </c>
      <c r="D5088" s="10" t="inlineStr">
        <is>
          <t>G.5.1</t>
        </is>
      </c>
      <c r="E5088" s="10" t="inlineStr">
        <is>
          <t>G</t>
        </is>
      </c>
      <c r="F5088" s="10" t="inlineStr">
        <is>
          <t>T</t>
        </is>
      </c>
      <c r="G5088" s="10" t="inlineStr">
        <is>
          <t>tabular</t>
        </is>
      </c>
      <c r="H5088" s="10" t="n">
        <v>1</v>
      </c>
      <c r="I5088" s="10" t="inlineStr">
        <is>
          <t>Impegno al mantenimento delle garanzie del contratto di secondo livello del gestore uscente</t>
        </is>
      </c>
      <c r="J5088" s="20" t="n"/>
      <c r="K5088" s="20" t="n"/>
      <c r="L5088" s="20" t="n"/>
      <c r="M5088" s="20" t="n"/>
      <c r="N5088" s="21">
        <f>IF($A5088="","",IF(IFERROR(VALUE($M5088),0)=1,1,0))</f>
        <v/>
      </c>
      <c r="O5088" s="21">
        <f>IF($A5088="",0,IF(OR($S5088&lt;&gt;1,COUNTA($J5088:$M5088)=0),0,IF($N5088=1,$H5088,0)))</f>
        <v/>
      </c>
      <c r="P5088" s="10" t="inlineStr">
        <is>
          <t>sì/no</t>
        </is>
      </c>
      <c r="Q5088" s="21">
        <f>IF($A5088="","",$A5088&amp;"|"&amp;$C5088)</f>
        <v/>
      </c>
      <c r="R5088" s="21">
        <f>IF($A5088="","",$A5088&amp;"|"&amp;$C5088&amp;"|"&amp;$D5088)</f>
        <v/>
      </c>
      <c r="S5088" s="21">
        <f>IF($A5088="","",IFERROR(INDEX(Offerte!$D$2:$D$200,MATCH($Q5088,Offerte!$L$2:$L$200,0)),0))</f>
        <v/>
      </c>
      <c r="T5088" s="21">
        <f>IF($A5088="","",IFERROR(INDEX(Offerte!$G$2:$G$200,MATCH($Q5088,Offerte!$L$2:$L$200,0)),"NO"))</f>
        <v/>
      </c>
    </row>
    <row r="5089">
      <c r="A5089" s="10">
        <f>IF(Offerte!$A166="","",Offerte!$A166)</f>
        <v/>
      </c>
      <c r="B5089" s="10">
        <f>IF(Offerte!$A166="","",Offerte!$B166)</f>
        <v/>
      </c>
      <c r="C5089" s="10">
        <f>IF(Offerte!$A166="","",Offerte!$C166)</f>
        <v/>
      </c>
      <c r="D5089" s="10" t="inlineStr">
        <is>
          <t>A.1.1</t>
        </is>
      </c>
      <c r="E5089" s="10" t="inlineStr">
        <is>
          <t>A</t>
        </is>
      </c>
      <c r="F5089" s="10" t="inlineStr">
        <is>
          <t>Q</t>
        </is>
      </c>
      <c r="G5089" s="10" t="inlineStr">
        <is>
          <t>higher</t>
        </is>
      </c>
      <c r="H5089" s="10" t="n">
        <v>3</v>
      </c>
      <c r="I5089" s="10" t="inlineStr">
        <is>
          <t>Tasso aggiuntivo di corse controllate</t>
        </is>
      </c>
      <c r="J5089" s="20" t="n"/>
      <c r="K5089" s="20" t="n"/>
      <c r="L5089" s="20" t="n"/>
      <c r="M5089" s="20" t="n"/>
      <c r="N5089" s="21">
        <f>IF($A5089="","",IFERROR(VALUE($K5089)/VALUE($L5089)*100,IFERROR(VALUE($J5089),0)))</f>
        <v/>
      </c>
      <c r="O5089" s="21">
        <f>IF($A5089="",0,IF(OR($S5089&lt;&gt;1,COUNTA($J5089:$M5089)=0),0,IF(SUMPRODUCT(MAX(($C$5:$C$6173=$C5089)*($D$5:$D$6173=$D5089)*($S$5:$S$6173=1)*IFERROR($N$5:$N$6173*1,0)))&gt;0,ROUND($H5089*($N5089/SUMPRODUCT(MAX(($C$5:$C$6173=$C5089)*($D$5:$D$6173=$D5089)*($S$5:$S$6173=1)*IFERROR($N$5:$N$6173*1,0)))),4),0)))</f>
        <v/>
      </c>
      <c r="P5089" s="10" t="inlineStr">
        <is>
          <t>Corse controllate annue / Corse programmate annue</t>
        </is>
      </c>
      <c r="Q5089" s="21">
        <f>IF($A5089="","",$A5089&amp;"|"&amp;$C5089)</f>
        <v/>
      </c>
      <c r="R5089" s="21">
        <f>IF($A5089="","",$A5089&amp;"|"&amp;$C5089&amp;"|"&amp;$D5089)</f>
        <v/>
      </c>
      <c r="S5089" s="21">
        <f>IF($A5089="","",IFERROR(INDEX(Offerte!$D$2:$D$200,MATCH($Q5089,Offerte!$L$2:$L$200,0)),0))</f>
        <v/>
      </c>
      <c r="T5089" s="21">
        <f>IF($A5089="","",IFERROR(INDEX(Offerte!$G$2:$G$200,MATCH($Q5089,Offerte!$L$2:$L$200,0)),"NO"))</f>
        <v/>
      </c>
    </row>
    <row r="5090">
      <c r="A5090" s="10">
        <f>IF(Offerte!$A166="","",Offerte!$A166)</f>
        <v/>
      </c>
      <c r="B5090" s="10">
        <f>IF(Offerte!$A166="","",Offerte!$B166)</f>
        <v/>
      </c>
      <c r="C5090" s="10">
        <f>IF(Offerte!$A166="","",Offerte!$C166)</f>
        <v/>
      </c>
      <c r="D5090" s="10" t="inlineStr">
        <is>
          <t>A.1.2</t>
        </is>
      </c>
      <c r="E5090" s="10" t="inlineStr">
        <is>
          <t>A</t>
        </is>
      </c>
      <c r="F5090" s="10" t="inlineStr">
        <is>
          <t>Q</t>
        </is>
      </c>
      <c r="G5090" s="10" t="inlineStr">
        <is>
          <t>higher</t>
        </is>
      </c>
      <c r="H5090" s="10" t="n">
        <v>4</v>
      </c>
      <c r="I5090" s="10" t="inlineStr">
        <is>
          <t>Numero aggiuntivo di passeggeri controllati</t>
        </is>
      </c>
      <c r="J5090" s="20" t="n"/>
      <c r="K5090" s="20" t="n"/>
      <c r="L5090" s="20" t="n"/>
      <c r="M5090" s="20" t="n"/>
      <c r="N5090" s="21">
        <f>IF($A5090="","",IFERROR(VALUE($J5090),0))</f>
        <v/>
      </c>
      <c r="O5090" s="21">
        <f>IF($A5090="",0,IF(OR($S5090&lt;&gt;1,COUNTA($J5090:$M5090)=0),0,IF(SUMPRODUCT(MAX(($C$5:$C$6173=$C5090)*($D$5:$D$6173=$D5090)*($S$5:$S$6173=1)*IFERROR($N$5:$N$6173*1,0)))&gt;0,ROUND($H5090*($N5090/SUMPRODUCT(MAX(($C$5:$C$6173=$C5090)*($D$5:$D$6173=$D5090)*($S$5:$S$6173=1)*IFERROR($N$5:$N$6173*1,0)))),4),0)))</f>
        <v/>
      </c>
      <c r="P5090" s="10" t="inlineStr">
        <is>
          <t>passeggeri/anno</t>
        </is>
      </c>
      <c r="Q5090" s="21">
        <f>IF($A5090="","",$A5090&amp;"|"&amp;$C5090)</f>
        <v/>
      </c>
      <c r="R5090" s="21">
        <f>IF($A5090="","",$A5090&amp;"|"&amp;$C5090&amp;"|"&amp;$D5090)</f>
        <v/>
      </c>
      <c r="S5090" s="21">
        <f>IF($A5090="","",IFERROR(INDEX(Offerte!$D$2:$D$200,MATCH($Q5090,Offerte!$L$2:$L$200,0)),0))</f>
        <v/>
      </c>
      <c r="T5090" s="21">
        <f>IF($A5090="","",IFERROR(INDEX(Offerte!$G$2:$G$200,MATCH($Q5090,Offerte!$L$2:$L$200,0)),"NO"))</f>
        <v/>
      </c>
    </row>
    <row r="5091">
      <c r="A5091" s="10">
        <f>IF(Offerte!$A166="","",Offerte!$A166)</f>
        <v/>
      </c>
      <c r="B5091" s="10">
        <f>IF(Offerte!$A166="","",Offerte!$B166)</f>
        <v/>
      </c>
      <c r="C5091" s="10">
        <f>IF(Offerte!$A166="","",Offerte!$C166)</f>
        <v/>
      </c>
      <c r="D5091" s="10" t="inlineStr">
        <is>
          <t>B.1.1</t>
        </is>
      </c>
      <c r="E5091" s="10" t="inlineStr">
        <is>
          <t>B</t>
        </is>
      </c>
      <c r="F5091" s="10" t="inlineStr">
        <is>
          <t>Q</t>
        </is>
      </c>
      <c r="G5091" s="10" t="inlineStr">
        <is>
          <t>higher</t>
        </is>
      </c>
      <c r="H5091" s="10" t="n">
        <v>3</v>
      </c>
      <c r="I5091" s="10" t="inlineStr">
        <is>
          <t>Incremento dei posti offerti nelle fasce di punta</t>
        </is>
      </c>
      <c r="J5091" s="20" t="n"/>
      <c r="K5091" s="20" t="n"/>
      <c r="L5091" s="20" t="n"/>
      <c r="M5091" s="20" t="n"/>
      <c r="N5091" s="21">
        <f>IF($A5091="","",IFERROR(VALUE($J5091),0))</f>
        <v/>
      </c>
      <c r="O5091" s="21">
        <f>IF($A5091="",0,IF(OR($S5091&lt;&gt;1,COUNTA($J5091:$M5091)=0),0,IF(SUMPRODUCT(MAX(($C$5:$C$6173=$C5091)*($D$5:$D$6173=$D5091)*($S$5:$S$6173=1)*IFERROR($N$5:$N$6173*1,0)))&gt;0,ROUND($H5091*($N5091/SUMPRODUCT(MAX(($C$5:$C$6173=$C5091)*($D$5:$D$6173=$D5091)*($S$5:$S$6173=1)*IFERROR($N$5:$N$6173*1,0)))),4),0)))</f>
        <v/>
      </c>
      <c r="P5091" s="10" t="inlineStr">
        <is>
          <t>posti*km</t>
        </is>
      </c>
      <c r="Q5091" s="21">
        <f>IF($A5091="","",$A5091&amp;"|"&amp;$C5091)</f>
        <v/>
      </c>
      <c r="R5091" s="21">
        <f>IF($A5091="","",$A5091&amp;"|"&amp;$C5091&amp;"|"&amp;$D5091)</f>
        <v/>
      </c>
      <c r="S5091" s="21">
        <f>IF($A5091="","",IFERROR(INDEX(Offerte!$D$2:$D$200,MATCH($Q5091,Offerte!$L$2:$L$200,0)),0))</f>
        <v/>
      </c>
      <c r="T5091" s="21">
        <f>IF($A5091="","",IFERROR(INDEX(Offerte!$G$2:$G$200,MATCH($Q5091,Offerte!$L$2:$L$200,0)),"NO"))</f>
        <v/>
      </c>
    </row>
    <row r="5092">
      <c r="A5092" s="10">
        <f>IF(Offerte!$A166="","",Offerte!$A166)</f>
        <v/>
      </c>
      <c r="B5092" s="10">
        <f>IF(Offerte!$A166="","",Offerte!$B166)</f>
        <v/>
      </c>
      <c r="C5092" s="10">
        <f>IF(Offerte!$A166="","",Offerte!$C166)</f>
        <v/>
      </c>
      <c r="D5092" s="10" t="inlineStr">
        <is>
          <t>B.2.1</t>
        </is>
      </c>
      <c r="E5092" s="10" t="inlineStr">
        <is>
          <t>B</t>
        </is>
      </c>
      <c r="F5092" s="10" t="inlineStr">
        <is>
          <t>Q</t>
        </is>
      </c>
      <c r="G5092" s="10" t="inlineStr">
        <is>
          <t>higher</t>
        </is>
      </c>
      <c r="H5092" s="10" t="n">
        <v>4</v>
      </c>
      <c r="I5092" s="10" t="inlineStr">
        <is>
          <t>Corse aggiuntive nell'arco giornaliero base</t>
        </is>
      </c>
      <c r="J5092" s="20" t="n"/>
      <c r="K5092" s="20" t="n"/>
      <c r="L5092" s="20" t="n"/>
      <c r="M5092" s="20" t="n"/>
      <c r="N5092" s="21">
        <f>IF($A5092="","",IFERROR(VALUE($J5092),0))</f>
        <v/>
      </c>
      <c r="O5092" s="21">
        <f>IF($A5092="",0,IF(OR($S5092&lt;&gt;1,COUNTA($J5092:$M5092)=0),0,IF(SUMPRODUCT(MAX(($C$5:$C$6173=$C5092)*($D$5:$D$6173=$D5092)*($S$5:$S$6173=1)*IFERROR($N$5:$N$6173*1,0)))&gt;0,ROUND($H5092*($N5092/SUMPRODUCT(MAX(($C$5:$C$6173=$C5092)*($D$5:$D$6173=$D5092)*($S$5:$S$6173=1)*IFERROR($N$5:$N$6173*1,0)))),4),0)))</f>
        <v/>
      </c>
      <c r="P5092" s="10" t="inlineStr">
        <is>
          <t>corse</t>
        </is>
      </c>
      <c r="Q5092" s="21">
        <f>IF($A5092="","",$A5092&amp;"|"&amp;$C5092)</f>
        <v/>
      </c>
      <c r="R5092" s="21">
        <f>IF($A5092="","",$A5092&amp;"|"&amp;$C5092&amp;"|"&amp;$D5092)</f>
        <v/>
      </c>
      <c r="S5092" s="21">
        <f>IF($A5092="","",IFERROR(INDEX(Offerte!$D$2:$D$200,MATCH($Q5092,Offerte!$L$2:$L$200,0)),0))</f>
        <v/>
      </c>
      <c r="T5092" s="21">
        <f>IF($A5092="","",IFERROR(INDEX(Offerte!$G$2:$G$200,MATCH($Q5092,Offerte!$L$2:$L$200,0)),"NO"))</f>
        <v/>
      </c>
    </row>
    <row r="5093">
      <c r="A5093" s="10">
        <f>IF(Offerte!$A166="","",Offerte!$A166)</f>
        <v/>
      </c>
      <c r="B5093" s="10">
        <f>IF(Offerte!$A166="","",Offerte!$B166)</f>
        <v/>
      </c>
      <c r="C5093" s="10">
        <f>IF(Offerte!$A166="","",Offerte!$C166)</f>
        <v/>
      </c>
      <c r="D5093" s="10" t="inlineStr">
        <is>
          <t>B.3.1</t>
        </is>
      </c>
      <c r="E5093" s="10" t="inlineStr">
        <is>
          <t>B</t>
        </is>
      </c>
      <c r="F5093" s="10" t="inlineStr">
        <is>
          <t>Q</t>
        </is>
      </c>
      <c r="G5093" s="10" t="inlineStr">
        <is>
          <t>higher</t>
        </is>
      </c>
      <c r="H5093" s="10" t="n">
        <v>2</v>
      </c>
      <c r="I5093" s="10" t="inlineStr">
        <is>
          <t>Numero di corse aggiuntive per allungamento dell'arco di servizio giornaliero nelle fasce serali</t>
        </is>
      </c>
      <c r="J5093" s="20" t="n"/>
      <c r="K5093" s="20" t="n"/>
      <c r="L5093" s="20" t="n"/>
      <c r="M5093" s="20" t="n"/>
      <c r="N5093" s="21">
        <f>IF($A5093="","",IFERROR(VALUE($J5093),0))</f>
        <v/>
      </c>
      <c r="O5093" s="21">
        <f>IF($A5093="",0,IF(OR($S5093&lt;&gt;1,COUNTA($J5093:$M5093)=0),0,IF(SUMPRODUCT(MAX(($C$5:$C$6173=$C5093)*($D$5:$D$6173=$D5093)*($S$5:$S$6173=1)*IFERROR($N$5:$N$6173*1,0)))&gt;0,ROUND($H5093*($N5093/SUMPRODUCT(MAX(($C$5:$C$6173=$C5093)*($D$5:$D$6173=$D5093)*($S$5:$S$6173=1)*IFERROR($N$5:$N$6173*1,0)))),4),0)))</f>
        <v/>
      </c>
      <c r="P5093" s="10" t="inlineStr">
        <is>
          <t>corse</t>
        </is>
      </c>
      <c r="Q5093" s="21">
        <f>IF($A5093="","",$A5093&amp;"|"&amp;$C5093)</f>
        <v/>
      </c>
      <c r="R5093" s="21">
        <f>IF($A5093="","",$A5093&amp;"|"&amp;$C5093&amp;"|"&amp;$D5093)</f>
        <v/>
      </c>
      <c r="S5093" s="21">
        <f>IF($A5093="","",IFERROR(INDEX(Offerte!$D$2:$D$200,MATCH($Q5093,Offerte!$L$2:$L$200,0)),0))</f>
        <v/>
      </c>
      <c r="T5093" s="21">
        <f>IF($A5093="","",IFERROR(INDEX(Offerte!$G$2:$G$200,MATCH($Q5093,Offerte!$L$2:$L$200,0)),"NO"))</f>
        <v/>
      </c>
    </row>
    <row r="5094">
      <c r="A5094" s="10">
        <f>IF(Offerte!$A166="","",Offerte!$A166)</f>
        <v/>
      </c>
      <c r="B5094" s="10">
        <f>IF(Offerte!$A166="","",Offerte!$B166)</f>
        <v/>
      </c>
      <c r="C5094" s="10">
        <f>IF(Offerte!$A166="","",Offerte!$C166)</f>
        <v/>
      </c>
      <c r="D5094" s="10" t="inlineStr">
        <is>
          <t>B.4.1</t>
        </is>
      </c>
      <c r="E5094" s="10" t="inlineStr">
        <is>
          <t>B</t>
        </is>
      </c>
      <c r="F5094" s="10" t="inlineStr">
        <is>
          <t>Q</t>
        </is>
      </c>
      <c r="G5094" s="10" t="inlineStr">
        <is>
          <t>higher</t>
        </is>
      </c>
      <c r="H5094" s="10" t="n">
        <v>3</v>
      </c>
      <c r="I5094" s="10" t="inlineStr">
        <is>
          <t>Percorrenze aggiuntive offerte nel Programma d'esercizio delle prime due fasi attuative</t>
        </is>
      </c>
      <c r="J5094" s="20" t="n"/>
      <c r="K5094" s="20" t="n"/>
      <c r="L5094" s="20" t="n"/>
      <c r="M5094" s="20" t="n"/>
      <c r="N5094" s="21">
        <f>IF($A5094="","",IFERROR(VALUE($J5094),0))</f>
        <v/>
      </c>
      <c r="O5094" s="21">
        <f>IF($A5094="",0,IF(OR($S5094&lt;&gt;1,COUNTA($J5094:$M5094)=0),0,IF(SUMPRODUCT(MAX(($C$5:$C$6173=$C5094)*($D$5:$D$6173=$D5094)*($S$5:$S$6173=1)*IFERROR($N$5:$N$6173*1,0)))&gt;0,ROUND($H5094*($N5094/SUMPRODUCT(MAX(($C$5:$C$6173=$C5094)*($D$5:$D$6173=$D5094)*($S$5:$S$6173=1)*IFERROR($N$5:$N$6173*1,0)))),4),0)))</f>
        <v/>
      </c>
      <c r="P5094" s="10" t="inlineStr">
        <is>
          <t>vett*km</t>
        </is>
      </c>
      <c r="Q5094" s="21">
        <f>IF($A5094="","",$A5094&amp;"|"&amp;$C5094)</f>
        <v/>
      </c>
      <c r="R5094" s="21">
        <f>IF($A5094="","",$A5094&amp;"|"&amp;$C5094&amp;"|"&amp;$D5094)</f>
        <v/>
      </c>
      <c r="S5094" s="21">
        <f>IF($A5094="","",IFERROR(INDEX(Offerte!$D$2:$D$200,MATCH($Q5094,Offerte!$L$2:$L$200,0)),0))</f>
        <v/>
      </c>
      <c r="T5094" s="21">
        <f>IF($A5094="","",IFERROR(INDEX(Offerte!$G$2:$G$200,MATCH($Q5094,Offerte!$L$2:$L$200,0)),"NO"))</f>
        <v/>
      </c>
    </row>
    <row r="5095">
      <c r="A5095" s="10">
        <f>IF(Offerte!$A166="","",Offerte!$A166)</f>
        <v/>
      </c>
      <c r="B5095" s="10">
        <f>IF(Offerte!$A166="","",Offerte!$B166)</f>
        <v/>
      </c>
      <c r="C5095" s="10">
        <f>IF(Offerte!$A166="","",Offerte!$C166)</f>
        <v/>
      </c>
      <c r="D5095" s="10" t="inlineStr">
        <is>
          <t>B.5.1</t>
        </is>
      </c>
      <c r="E5095" s="10" t="inlineStr">
        <is>
          <t>B</t>
        </is>
      </c>
      <c r="F5095" s="10" t="inlineStr">
        <is>
          <t>D</t>
        </is>
      </c>
      <c r="G5095" s="10" t="inlineStr">
        <is>
          <t>discretionary</t>
        </is>
      </c>
      <c r="H5095" s="10" t="n">
        <v>2</v>
      </c>
      <c r="I5095" s="10" t="inlineStr">
        <is>
          <t>Efficacia del progetto di servizi complementari DRT</t>
        </is>
      </c>
      <c r="J5095" s="20" t="n"/>
      <c r="K5095" s="20" t="n"/>
      <c r="L5095" s="20" t="n"/>
      <c r="M5095" s="20" t="n"/>
      <c r="N5095" s="21">
        <f>IF($A5095="","",MAX(0,MIN(1,IFERROR(VALUE($M5095),0))))</f>
        <v/>
      </c>
      <c r="O5095" s="21">
        <f>IF($A5095="",0,IF(OR($S5095&lt;&gt;1,COUNTA($J5095:$M5095)=0),0,IF(SUMPRODUCT(MAX(($C$5:$C$6173=$C5095)*($D$5:$D$6173=$D5095)*($S$5:$S$6173=1)*IFERROR($N$5:$N$6173*1,0)))&gt;0,ROUND($H5095*($N5095/SUMPRODUCT(MAX(($C$5:$C$6173=$C5095)*($D$5:$D$6173=$D5095)*($S$5:$S$6173=1)*IFERROR($N$5:$N$6173*1,0)))),4),0)))</f>
        <v/>
      </c>
      <c r="P5095" s="10" t="inlineStr">
        <is>
          <t>coeff.</t>
        </is>
      </c>
      <c r="Q5095" s="21">
        <f>IF($A5095="","",$A5095&amp;"|"&amp;$C5095)</f>
        <v/>
      </c>
      <c r="R5095" s="21">
        <f>IF($A5095="","",$A5095&amp;"|"&amp;$C5095&amp;"|"&amp;$D5095)</f>
        <v/>
      </c>
      <c r="S5095" s="21">
        <f>IF($A5095="","",IFERROR(INDEX(Offerte!$D$2:$D$200,MATCH($Q5095,Offerte!$L$2:$L$200,0)),0))</f>
        <v/>
      </c>
      <c r="T5095" s="21">
        <f>IF($A5095="","",IFERROR(INDEX(Offerte!$G$2:$G$200,MATCH($Q5095,Offerte!$L$2:$L$200,0)),"NO"))</f>
        <v/>
      </c>
    </row>
    <row r="5096">
      <c r="A5096" s="10">
        <f>IF(Offerte!$A166="","",Offerte!$A166)</f>
        <v/>
      </c>
      <c r="B5096" s="10">
        <f>IF(Offerte!$A166="","",Offerte!$B166)</f>
        <v/>
      </c>
      <c r="C5096" s="10">
        <f>IF(Offerte!$A166="","",Offerte!$C166)</f>
        <v/>
      </c>
      <c r="D5096" s="10" t="inlineStr">
        <is>
          <t>C.1.1</t>
        </is>
      </c>
      <c r="E5096" s="10" t="inlineStr">
        <is>
          <t>C</t>
        </is>
      </c>
      <c r="F5096" s="10" t="inlineStr">
        <is>
          <t>Q</t>
        </is>
      </c>
      <c r="G5096" s="10" t="inlineStr">
        <is>
          <t>higher</t>
        </is>
      </c>
      <c r="H5096" s="10" t="n">
        <v>2</v>
      </c>
      <c r="I5096" s="10" t="inlineStr">
        <is>
          <t>Tasso di copertura del servizio con telecamere BSD</t>
        </is>
      </c>
      <c r="J5096" s="20" t="n"/>
      <c r="K5096" s="20" t="n"/>
      <c r="L5096" s="20" t="n"/>
      <c r="M5096" s="20" t="n"/>
      <c r="N5096" s="21">
        <f>IF($A5096="","",IFERROR(VALUE($K5096)/VALUE($L5096),IFERROR(VALUE($J5096),0)))</f>
        <v/>
      </c>
      <c r="O5096" s="21">
        <f>IF($A5096="",0,IF(OR($S5096&lt;&gt;1,COUNTA($J5096:$M5096)=0),0,IF(SUMPRODUCT(MAX(($C$5:$C$6173=$C5096)*($D$5:$D$6173=$D5096)*($S$5:$S$6173=1)*IFERROR($N$5:$N$6173*1,0)))&gt;0,ROUND($H5096*($N5096/SUMPRODUCT(MAX(($C$5:$C$6173=$C5096)*($D$5:$D$6173=$D5096)*($S$5:$S$6173=1)*IFERROR($N$5:$N$6173*1,0)))),4),0)))</f>
        <v/>
      </c>
      <c r="P5096" s="10" t="inlineStr">
        <is>
          <t>Autobus attrezzati con telecamere BSD / Autobus totali in offerta, incluse scorte</t>
        </is>
      </c>
      <c r="Q5096" s="21">
        <f>IF($A5096="","",$A5096&amp;"|"&amp;$C5096)</f>
        <v/>
      </c>
      <c r="R5096" s="21">
        <f>IF($A5096="","",$A5096&amp;"|"&amp;$C5096&amp;"|"&amp;$D5096)</f>
        <v/>
      </c>
      <c r="S5096" s="21">
        <f>IF($A5096="","",IFERROR(INDEX(Offerte!$D$2:$D$200,MATCH($Q5096,Offerte!$L$2:$L$200,0)),0))</f>
        <v/>
      </c>
      <c r="T5096" s="21">
        <f>IF($A5096="","",IFERROR(INDEX(Offerte!$G$2:$G$200,MATCH($Q5096,Offerte!$L$2:$L$200,0)),"NO"))</f>
        <v/>
      </c>
    </row>
    <row r="5097">
      <c r="A5097" s="10">
        <f>IF(Offerte!$A166="","",Offerte!$A166)</f>
        <v/>
      </c>
      <c r="B5097" s="10">
        <f>IF(Offerte!$A166="","",Offerte!$B166)</f>
        <v/>
      </c>
      <c r="C5097" s="10">
        <f>IF(Offerte!$A166="","",Offerte!$C166)</f>
        <v/>
      </c>
      <c r="D5097" s="10" t="inlineStr">
        <is>
          <t>C.1.2</t>
        </is>
      </c>
      <c r="E5097" s="10" t="inlineStr">
        <is>
          <t>C</t>
        </is>
      </c>
      <c r="F5097" s="10" t="inlineStr">
        <is>
          <t>Q</t>
        </is>
      </c>
      <c r="G5097" s="10" t="inlineStr">
        <is>
          <t>higher</t>
        </is>
      </c>
      <c r="H5097" s="10" t="n">
        <v>2</v>
      </c>
      <c r="I5097" s="10" t="inlineStr">
        <is>
          <t>Tasso di copertura del servizio con telecamere ADAS</t>
        </is>
      </c>
      <c r="J5097" s="20" t="n"/>
      <c r="K5097" s="20" t="n"/>
      <c r="L5097" s="20" t="n"/>
      <c r="M5097" s="20" t="n"/>
      <c r="N5097" s="21">
        <f>IF($A5097="","",IFERROR(VALUE($K5097)/VALUE($L5097),IFERROR(VALUE($J5097),0)))</f>
        <v/>
      </c>
      <c r="O5097" s="21">
        <f>IF($A5097="",0,IF(OR($S5097&lt;&gt;1,COUNTA($J5097:$M5097)=0),0,IF(SUMPRODUCT(MAX(($C$5:$C$6173=$C5097)*($D$5:$D$6173=$D5097)*($S$5:$S$6173=1)*IFERROR($N$5:$N$6173*1,0)))&gt;0,ROUND($H5097*($N5097/SUMPRODUCT(MAX(($C$5:$C$6173=$C5097)*($D$5:$D$6173=$D5097)*($S$5:$S$6173=1)*IFERROR($N$5:$N$6173*1,0)))),4),0)))</f>
        <v/>
      </c>
      <c r="P5097" s="10" t="inlineStr">
        <is>
          <t>Autobus attrezzati con telecamere ADAS / Autobus totali in offerta, incluse scorte</t>
        </is>
      </c>
      <c r="Q5097" s="21">
        <f>IF($A5097="","",$A5097&amp;"|"&amp;$C5097)</f>
        <v/>
      </c>
      <c r="R5097" s="21">
        <f>IF($A5097="","",$A5097&amp;"|"&amp;$C5097&amp;"|"&amp;$D5097)</f>
        <v/>
      </c>
      <c r="S5097" s="21">
        <f>IF($A5097="","",IFERROR(INDEX(Offerte!$D$2:$D$200,MATCH($Q5097,Offerte!$L$2:$L$200,0)),0))</f>
        <v/>
      </c>
      <c r="T5097" s="21">
        <f>IF($A5097="","",IFERROR(INDEX(Offerte!$G$2:$G$200,MATCH($Q5097,Offerte!$L$2:$L$200,0)),"NO"))</f>
        <v/>
      </c>
    </row>
    <row r="5098">
      <c r="A5098" s="10">
        <f>IF(Offerte!$A166="","",Offerte!$A166)</f>
        <v/>
      </c>
      <c r="B5098" s="10">
        <f>IF(Offerte!$A166="","",Offerte!$B166)</f>
        <v/>
      </c>
      <c r="C5098" s="10">
        <f>IF(Offerte!$A166="","",Offerte!$C166)</f>
        <v/>
      </c>
      <c r="D5098" s="10" t="inlineStr">
        <is>
          <t>C.2.1</t>
        </is>
      </c>
      <c r="E5098" s="10" t="inlineStr">
        <is>
          <t>C</t>
        </is>
      </c>
      <c r="F5098" s="10" t="inlineStr">
        <is>
          <t>Q</t>
        </is>
      </c>
      <c r="G5098" s="10" t="inlineStr">
        <is>
          <t>higher</t>
        </is>
      </c>
      <c r="H5098" s="10" t="n">
        <v>3</v>
      </c>
      <c r="I5098" s="10" t="inlineStr">
        <is>
          <t>Tasso di copertura del servizio con telecamere di bordo di videosorveglianza</t>
        </is>
      </c>
      <c r="J5098" s="20" t="n"/>
      <c r="K5098" s="20" t="n"/>
      <c r="L5098" s="20" t="n"/>
      <c r="M5098" s="20" t="n"/>
      <c r="N5098" s="21">
        <f>IF($A5098="","",IFERROR(VALUE($K5098)/VALUE($L5098),IFERROR(VALUE($J5098),0)))</f>
        <v/>
      </c>
      <c r="O5098" s="21">
        <f>IF($A5098="",0,IF(OR($S5098&lt;&gt;1,COUNTA($J5098:$M5098)=0),0,IF(SUMPRODUCT(MAX(($C$5:$C$6173=$C5098)*($D$5:$D$6173=$D5098)*($S$5:$S$6173=1)*IFERROR($N$5:$N$6173*1,0)))&gt;0,ROUND($H5098*($N5098/SUMPRODUCT(MAX(($C$5:$C$6173=$C5098)*($D$5:$D$6173=$D5098)*($S$5:$S$6173=1)*IFERROR($N$5:$N$6173*1,0)))),4),0)))</f>
        <v/>
      </c>
      <c r="P5098" s="10" t="inlineStr">
        <is>
          <t>Autobus attrezzati con videosorveglianza / Autobus totali in offerta, incluse scorte</t>
        </is>
      </c>
      <c r="Q5098" s="21">
        <f>IF($A5098="","",$A5098&amp;"|"&amp;$C5098)</f>
        <v/>
      </c>
      <c r="R5098" s="21">
        <f>IF($A5098="","",$A5098&amp;"|"&amp;$C5098&amp;"|"&amp;$D5098)</f>
        <v/>
      </c>
      <c r="S5098" s="21">
        <f>IF($A5098="","",IFERROR(INDEX(Offerte!$D$2:$D$200,MATCH($Q5098,Offerte!$L$2:$L$200,0)),0))</f>
        <v/>
      </c>
      <c r="T5098" s="21">
        <f>IF($A5098="","",IFERROR(INDEX(Offerte!$G$2:$G$200,MATCH($Q5098,Offerte!$L$2:$L$200,0)),"NO"))</f>
        <v/>
      </c>
    </row>
    <row r="5099">
      <c r="A5099" s="10">
        <f>IF(Offerte!$A166="","",Offerte!$A166)</f>
        <v/>
      </c>
      <c r="B5099" s="10">
        <f>IF(Offerte!$A166="","",Offerte!$B166)</f>
        <v/>
      </c>
      <c r="C5099" s="10">
        <f>IF(Offerte!$A166="","",Offerte!$C166)</f>
        <v/>
      </c>
      <c r="D5099" s="10" t="inlineStr">
        <is>
          <t>C.2.2</t>
        </is>
      </c>
      <c r="E5099" s="10" t="inlineStr">
        <is>
          <t>C</t>
        </is>
      </c>
      <c r="F5099" s="10" t="inlineStr">
        <is>
          <t>T</t>
        </is>
      </c>
      <c r="G5099" s="10" t="inlineStr">
        <is>
          <t>tabular</t>
        </is>
      </c>
      <c r="H5099" s="10" t="n">
        <v>1</v>
      </c>
      <c r="I5099" s="10" t="inlineStr">
        <is>
          <t>Software video/audio analisi per situazioni di pericolo</t>
        </is>
      </c>
      <c r="J5099" s="20" t="n"/>
      <c r="K5099" s="20" t="n"/>
      <c r="L5099" s="20" t="n"/>
      <c r="M5099" s="20" t="n"/>
      <c r="N5099" s="21">
        <f>IF($A5099="","",IF(IFERROR(VALUE($M5099),0)=1,1,0))</f>
        <v/>
      </c>
      <c r="O5099" s="21">
        <f>IF($A5099="",0,IF(OR($S5099&lt;&gt;1,COUNTA($J5099:$M5099)=0),0,IF($N5099=1,$H5099,0)))</f>
        <v/>
      </c>
      <c r="P5099" s="10" t="inlineStr">
        <is>
          <t>sì/no</t>
        </is>
      </c>
      <c r="Q5099" s="21">
        <f>IF($A5099="","",$A5099&amp;"|"&amp;$C5099)</f>
        <v/>
      </c>
      <c r="R5099" s="21">
        <f>IF($A5099="","",$A5099&amp;"|"&amp;$C5099&amp;"|"&amp;$D5099)</f>
        <v/>
      </c>
      <c r="S5099" s="21">
        <f>IF($A5099="","",IFERROR(INDEX(Offerte!$D$2:$D$200,MATCH($Q5099,Offerte!$L$2:$L$200,0)),0))</f>
        <v/>
      </c>
      <c r="T5099" s="21">
        <f>IF($A5099="","",IFERROR(INDEX(Offerte!$G$2:$G$200,MATCH($Q5099,Offerte!$L$2:$L$200,0)),"NO"))</f>
        <v/>
      </c>
    </row>
    <row r="5100">
      <c r="A5100" s="10">
        <f>IF(Offerte!$A166="","",Offerte!$A166)</f>
        <v/>
      </c>
      <c r="B5100" s="10">
        <f>IF(Offerte!$A166="","",Offerte!$B166)</f>
        <v/>
      </c>
      <c r="C5100" s="10">
        <f>IF(Offerte!$A166="","",Offerte!$C166)</f>
        <v/>
      </c>
      <c r="D5100" s="10" t="inlineStr">
        <is>
          <t>C.2.3</t>
        </is>
      </c>
      <c r="E5100" s="10" t="inlineStr">
        <is>
          <t>C</t>
        </is>
      </c>
      <c r="F5100" s="10" t="inlineStr">
        <is>
          <t>T</t>
        </is>
      </c>
      <c r="G5100" s="10" t="inlineStr">
        <is>
          <t>tabular</t>
        </is>
      </c>
      <c r="H5100" s="10" t="n">
        <v>1</v>
      </c>
      <c r="I5100" s="10" t="inlineStr">
        <is>
          <t>Collegamento con centrale qualificata di pronto intervento</t>
        </is>
      </c>
      <c r="J5100" s="20" t="n"/>
      <c r="K5100" s="20" t="n"/>
      <c r="L5100" s="20" t="n"/>
      <c r="M5100" s="20" t="n"/>
      <c r="N5100" s="21">
        <f>IF($A5100="","",IF(IFERROR(VALUE($M5100),0)=1,1,0))</f>
        <v/>
      </c>
      <c r="O5100" s="21">
        <f>IF($A5100="",0,IF(OR($S5100&lt;&gt;1,COUNTA($J5100:$M5100)=0),0,IF($N5100=1,$H5100,0)))</f>
        <v/>
      </c>
      <c r="P5100" s="10" t="inlineStr">
        <is>
          <t>sì/no</t>
        </is>
      </c>
      <c r="Q5100" s="21">
        <f>IF($A5100="","",$A5100&amp;"|"&amp;$C5100)</f>
        <v/>
      </c>
      <c r="R5100" s="21">
        <f>IF($A5100="","",$A5100&amp;"|"&amp;$C5100&amp;"|"&amp;$D5100)</f>
        <v/>
      </c>
      <c r="S5100" s="21">
        <f>IF($A5100="","",IFERROR(INDEX(Offerte!$D$2:$D$200,MATCH($Q5100,Offerte!$L$2:$L$200,0)),0))</f>
        <v/>
      </c>
      <c r="T5100" s="21">
        <f>IF($A5100="","",IFERROR(INDEX(Offerte!$G$2:$G$200,MATCH($Q5100,Offerte!$L$2:$L$200,0)),"NO"))</f>
        <v/>
      </c>
    </row>
    <row r="5101">
      <c r="A5101" s="10">
        <f>IF(Offerte!$A166="","",Offerte!$A166)</f>
        <v/>
      </c>
      <c r="B5101" s="10">
        <f>IF(Offerte!$A166="","",Offerte!$B166)</f>
        <v/>
      </c>
      <c r="C5101" s="10">
        <f>IF(Offerte!$A166="","",Offerte!$C166)</f>
        <v/>
      </c>
      <c r="D5101" s="10" t="inlineStr">
        <is>
          <t>C.2.4</t>
        </is>
      </c>
      <c r="E5101" s="10" t="inlineStr">
        <is>
          <t>C</t>
        </is>
      </c>
      <c r="F5101" s="10" t="inlineStr">
        <is>
          <t>Q</t>
        </is>
      </c>
      <c r="G5101" s="10" t="inlineStr">
        <is>
          <t>higher</t>
        </is>
      </c>
      <c r="H5101" s="10" t="n">
        <v>1</v>
      </c>
      <c r="I5101" s="10" t="inlineStr">
        <is>
          <t>Tasso di copertura del servizio con dispositivi per la chiamata di emergenza del conducente</t>
        </is>
      </c>
      <c r="J5101" s="20" t="n"/>
      <c r="K5101" s="20" t="n"/>
      <c r="L5101" s="20" t="n"/>
      <c r="M5101" s="20" t="n"/>
      <c r="N5101" s="21">
        <f>IF($A5101="","",IFERROR(VALUE($K5101)/VALUE($L5101),IFERROR(VALUE($J5101),0)))</f>
        <v/>
      </c>
      <c r="O5101" s="21">
        <f>IF($A5101="",0,IF(OR($S5101&lt;&gt;1,COUNTA($J5101:$M5101)=0),0,IF(SUMPRODUCT(MAX(($C$5:$C$6173=$C5101)*($D$5:$D$6173=$D5101)*($S$5:$S$6173=1)*IFERROR($N$5:$N$6173*1,0)))&gt;0,ROUND($H5101*($N5101/SUMPRODUCT(MAX(($C$5:$C$6173=$C5101)*($D$5:$D$6173=$D5101)*($S$5:$S$6173=1)*IFERROR($N$5:$N$6173*1,0)))),4),0)))</f>
        <v/>
      </c>
      <c r="P5101" s="10" t="inlineStr">
        <is>
          <t>Autobus attrezzati con chiamata di emergenza / Autobus totali in offerta, incluse scorte</t>
        </is>
      </c>
      <c r="Q5101" s="21">
        <f>IF($A5101="","",$A5101&amp;"|"&amp;$C5101)</f>
        <v/>
      </c>
      <c r="R5101" s="21">
        <f>IF($A5101="","",$A5101&amp;"|"&amp;$C5101&amp;"|"&amp;$D5101)</f>
        <v/>
      </c>
      <c r="S5101" s="21">
        <f>IF($A5101="","",IFERROR(INDEX(Offerte!$D$2:$D$200,MATCH($Q5101,Offerte!$L$2:$L$200,0)),0))</f>
        <v/>
      </c>
      <c r="T5101" s="21">
        <f>IF($A5101="","",IFERROR(INDEX(Offerte!$G$2:$G$200,MATCH($Q5101,Offerte!$L$2:$L$200,0)),"NO"))</f>
        <v/>
      </c>
    </row>
    <row r="5102">
      <c r="A5102" s="10">
        <f>IF(Offerte!$A166="","",Offerte!$A166)</f>
        <v/>
      </c>
      <c r="B5102" s="10">
        <f>IF(Offerte!$A166="","",Offerte!$B166)</f>
        <v/>
      </c>
      <c r="C5102" s="10">
        <f>IF(Offerte!$A166="","",Offerte!$C166)</f>
        <v/>
      </c>
      <c r="D5102" s="10" t="inlineStr">
        <is>
          <t>C.3.1</t>
        </is>
      </c>
      <c r="E5102" s="10" t="inlineStr">
        <is>
          <t>C</t>
        </is>
      </c>
      <c r="F5102" s="10" t="inlineStr">
        <is>
          <t>Q</t>
        </is>
      </c>
      <c r="G5102" s="10" t="inlineStr">
        <is>
          <t>higher</t>
        </is>
      </c>
      <c r="H5102" s="10" t="n">
        <v>2</v>
      </c>
      <c r="I5102" s="10" t="inlineStr">
        <is>
          <t>Tasso di copertura del servizio con dispositivi di informazione dinamica a bordo mezzo</t>
        </is>
      </c>
      <c r="J5102" s="20" t="n"/>
      <c r="K5102" s="20" t="n"/>
      <c r="L5102" s="20" t="n"/>
      <c r="M5102" s="20" t="n"/>
      <c r="N5102" s="21">
        <f>IF($A5102="","",IFERROR(VALUE($K5102)/VALUE($L5102),IFERROR(VALUE($J5102),0)))</f>
        <v/>
      </c>
      <c r="O5102" s="21">
        <f>IF($A5102="",0,IF(OR($S5102&lt;&gt;1,COUNTA($J5102:$M5102)=0),0,IF(SUMPRODUCT(MAX(($C$5:$C$6173=$C5102)*($D$5:$D$6173=$D5102)*($S$5:$S$6173=1)*IFERROR($N$5:$N$6173*1,0)))&gt;0,ROUND($H5102*($N5102/SUMPRODUCT(MAX(($C$5:$C$6173=$C5102)*($D$5:$D$6173=$D5102)*($S$5:$S$6173=1)*IFERROR($N$5:$N$6173*1,0)))),4),0)))</f>
        <v/>
      </c>
      <c r="P5102" s="10" t="inlineStr">
        <is>
          <t>Autobus con monitor e indicatori vocali / Autobus totali in offerta, incluse scorte</t>
        </is>
      </c>
      <c r="Q5102" s="21">
        <f>IF($A5102="","",$A5102&amp;"|"&amp;$C5102)</f>
        <v/>
      </c>
      <c r="R5102" s="21">
        <f>IF($A5102="","",$A5102&amp;"|"&amp;$C5102&amp;"|"&amp;$D5102)</f>
        <v/>
      </c>
      <c r="S5102" s="21">
        <f>IF($A5102="","",IFERROR(INDEX(Offerte!$D$2:$D$200,MATCH($Q5102,Offerte!$L$2:$L$200,0)),0))</f>
        <v/>
      </c>
      <c r="T5102" s="21">
        <f>IF($A5102="","",IFERROR(INDEX(Offerte!$G$2:$G$200,MATCH($Q5102,Offerte!$L$2:$L$200,0)),"NO"))</f>
        <v/>
      </c>
    </row>
    <row r="5103">
      <c r="A5103" s="10">
        <f>IF(Offerte!$A166="","",Offerte!$A166)</f>
        <v/>
      </c>
      <c r="B5103" s="10">
        <f>IF(Offerte!$A166="","",Offerte!$B166)</f>
        <v/>
      </c>
      <c r="C5103" s="10">
        <f>IF(Offerte!$A166="","",Offerte!$C166)</f>
        <v/>
      </c>
      <c r="D5103" s="10" t="inlineStr">
        <is>
          <t>C.3.2</t>
        </is>
      </c>
      <c r="E5103" s="10" t="inlineStr">
        <is>
          <t>C</t>
        </is>
      </c>
      <c r="F5103" s="10" t="inlineStr">
        <is>
          <t>T</t>
        </is>
      </c>
      <c r="G5103" s="10" t="inlineStr">
        <is>
          <t>tabular</t>
        </is>
      </c>
      <c r="H5103" s="10" t="n">
        <v>2</v>
      </c>
      <c r="I5103" s="10" t="inlineStr">
        <is>
          <t>Informazioni a bordo su coincidenze ai nodi</t>
        </is>
      </c>
      <c r="J5103" s="20" t="n"/>
      <c r="K5103" s="20" t="n"/>
      <c r="L5103" s="20" t="n"/>
      <c r="M5103" s="20" t="n"/>
      <c r="N5103" s="21">
        <f>IF($A5103="","",IF(IFERROR(VALUE($M5103),0)=1,1,0))</f>
        <v/>
      </c>
      <c r="O5103" s="21">
        <f>IF($A5103="",0,IF(OR($S5103&lt;&gt;1,COUNTA($J5103:$M5103)=0),0,IF(AND($N5103=1,IFERROR(SUMIFS($N$5:$N$6173,$Q$5:$Q$6173,$Q5103,$D$5:$D$6173,"C.3.1"),0)&gt;=0.5),$H5103,0)))</f>
        <v/>
      </c>
      <c r="P5103" s="10" t="inlineStr">
        <is>
          <t>Dipende da C.3.1 &gt;= 0.5</t>
        </is>
      </c>
      <c r="Q5103" s="21">
        <f>IF($A5103="","",$A5103&amp;"|"&amp;$C5103)</f>
        <v/>
      </c>
      <c r="R5103" s="21">
        <f>IF($A5103="","",$A5103&amp;"|"&amp;$C5103&amp;"|"&amp;$D5103)</f>
        <v/>
      </c>
      <c r="S5103" s="21">
        <f>IF($A5103="","",IFERROR(INDEX(Offerte!$D$2:$D$200,MATCH($Q5103,Offerte!$L$2:$L$200,0)),0))</f>
        <v/>
      </c>
      <c r="T5103" s="21">
        <f>IF($A5103="","",IFERROR(INDEX(Offerte!$G$2:$G$200,MATCH($Q5103,Offerte!$L$2:$L$200,0)),"NO"))</f>
        <v/>
      </c>
    </row>
    <row r="5104">
      <c r="A5104" s="10">
        <f>IF(Offerte!$A166="","",Offerte!$A166)</f>
        <v/>
      </c>
      <c r="B5104" s="10">
        <f>IF(Offerte!$A166="","",Offerte!$B166)</f>
        <v/>
      </c>
      <c r="C5104" s="10">
        <f>IF(Offerte!$A166="","",Offerte!$C166)</f>
        <v/>
      </c>
      <c r="D5104" s="10" t="inlineStr">
        <is>
          <t>D.1.1</t>
        </is>
      </c>
      <c r="E5104" s="10" t="inlineStr">
        <is>
          <t>D</t>
        </is>
      </c>
      <c r="F5104" s="10" t="inlineStr">
        <is>
          <t>Q</t>
        </is>
      </c>
      <c r="G5104" s="10" t="inlineStr">
        <is>
          <t>higher</t>
        </is>
      </c>
      <c r="H5104" s="10" t="n">
        <v>3</v>
      </c>
      <c r="I5104" s="10" t="inlineStr">
        <is>
          <t>Installazione di pensiline</t>
        </is>
      </c>
      <c r="J5104" s="20" t="n"/>
      <c r="K5104" s="20" t="n"/>
      <c r="L5104" s="20" t="n"/>
      <c r="M5104" s="20" t="n"/>
      <c r="N5104" s="21">
        <f>IF($A5104="","",IFERROR(VALUE($J5104),0))</f>
        <v/>
      </c>
      <c r="O5104" s="21">
        <f>IF($A5104="",0,IF(OR($S5104&lt;&gt;1,COUNTA($J5104:$M5104)=0),0,IF(SUMPRODUCT(MAX(($C$5:$C$6173=$C5104)*($D$5:$D$6173=$D5104)*($S$5:$S$6173=1)*IFERROR($N$5:$N$6173*1,0)))&gt;0,ROUND($H5104*($N5104/SUMPRODUCT(MAX(($C$5:$C$6173=$C5104)*($D$5:$D$6173=$D5104)*($S$5:$S$6173=1)*IFERROR($N$5:$N$6173*1,0)))),4),0)))</f>
        <v/>
      </c>
      <c r="P5104" s="10" t="inlineStr">
        <is>
          <t>fermate</t>
        </is>
      </c>
      <c r="Q5104" s="21">
        <f>IF($A5104="","",$A5104&amp;"|"&amp;$C5104)</f>
        <v/>
      </c>
      <c r="R5104" s="21">
        <f>IF($A5104="","",$A5104&amp;"|"&amp;$C5104&amp;"|"&amp;$D5104)</f>
        <v/>
      </c>
      <c r="S5104" s="21">
        <f>IF($A5104="","",IFERROR(INDEX(Offerte!$D$2:$D$200,MATCH($Q5104,Offerte!$L$2:$L$200,0)),0))</f>
        <v/>
      </c>
      <c r="T5104" s="21">
        <f>IF($A5104="","",IFERROR(INDEX(Offerte!$G$2:$G$200,MATCH($Q5104,Offerte!$L$2:$L$200,0)),"NO"))</f>
        <v/>
      </c>
    </row>
    <row r="5105">
      <c r="A5105" s="10">
        <f>IF(Offerte!$A166="","",Offerte!$A166)</f>
        <v/>
      </c>
      <c r="B5105" s="10">
        <f>IF(Offerte!$A166="","",Offerte!$B166)</f>
        <v/>
      </c>
      <c r="C5105" s="10">
        <f>IF(Offerte!$A166="","",Offerte!$C166)</f>
        <v/>
      </c>
      <c r="D5105" s="10" t="inlineStr">
        <is>
          <t>D.1.2</t>
        </is>
      </c>
      <c r="E5105" s="10" t="inlineStr">
        <is>
          <t>D</t>
        </is>
      </c>
      <c r="F5105" s="10" t="inlineStr">
        <is>
          <t>Q</t>
        </is>
      </c>
      <c r="G5105" s="10" t="inlineStr">
        <is>
          <t>higher</t>
        </is>
      </c>
      <c r="H5105" s="10" t="n">
        <v>3</v>
      </c>
      <c r="I5105" s="10" t="inlineStr">
        <is>
          <t>Installazione di paline di fermata conformi alla DGR 581/2023</t>
        </is>
      </c>
      <c r="J5105" s="20" t="n"/>
      <c r="K5105" s="20" t="n"/>
      <c r="L5105" s="20" t="n"/>
      <c r="M5105" s="20" t="n"/>
      <c r="N5105" s="21">
        <f>IF($A5105="","",IFERROR(VALUE($J5105),0))</f>
        <v/>
      </c>
      <c r="O5105" s="21">
        <f>IF($A5105="",0,IF(OR($S5105&lt;&gt;1,COUNTA($J5105:$M5105)=0),0,IF(SUMPRODUCT(MAX(($C$5:$C$6173=$C5105)*($D$5:$D$6173=$D5105)*($S$5:$S$6173=1)*IFERROR($N$5:$N$6173*1,0)))&gt;0,ROUND($H5105*($N5105/SUMPRODUCT(MAX(($C$5:$C$6173=$C5105)*($D$5:$D$6173=$D5105)*($S$5:$S$6173=1)*IFERROR($N$5:$N$6173*1,0)))),4),0)))</f>
        <v/>
      </c>
      <c r="P5105" s="10" t="inlineStr">
        <is>
          <t>fermate</t>
        </is>
      </c>
      <c r="Q5105" s="21">
        <f>IF($A5105="","",$A5105&amp;"|"&amp;$C5105)</f>
        <v/>
      </c>
      <c r="R5105" s="21">
        <f>IF($A5105="","",$A5105&amp;"|"&amp;$C5105&amp;"|"&amp;$D5105)</f>
        <v/>
      </c>
      <c r="S5105" s="21">
        <f>IF($A5105="","",IFERROR(INDEX(Offerte!$D$2:$D$200,MATCH($Q5105,Offerte!$L$2:$L$200,0)),0))</f>
        <v/>
      </c>
      <c r="T5105" s="21">
        <f>IF($A5105="","",IFERROR(INDEX(Offerte!$G$2:$G$200,MATCH($Q5105,Offerte!$L$2:$L$200,0)),"NO"))</f>
        <v/>
      </c>
    </row>
    <row r="5106">
      <c r="A5106" s="10">
        <f>IF(Offerte!$A166="","",Offerte!$A166)</f>
        <v/>
      </c>
      <c r="B5106" s="10">
        <f>IF(Offerte!$A166="","",Offerte!$B166)</f>
        <v/>
      </c>
      <c r="C5106" s="10">
        <f>IF(Offerte!$A166="","",Offerte!$C166)</f>
        <v/>
      </c>
      <c r="D5106" s="10" t="inlineStr">
        <is>
          <t>D.1.3</t>
        </is>
      </c>
      <c r="E5106" s="10" t="inlineStr">
        <is>
          <t>D</t>
        </is>
      </c>
      <c r="F5106" s="10" t="inlineStr">
        <is>
          <t>Q</t>
        </is>
      </c>
      <c r="G5106" s="10" t="inlineStr">
        <is>
          <t>higher</t>
        </is>
      </c>
      <c r="H5106" s="10" t="n">
        <v>2</v>
      </c>
      <c r="I5106" s="10" t="inlineStr">
        <is>
          <t>Display informativi connessi alle fermate</t>
        </is>
      </c>
      <c r="J5106" s="20" t="n"/>
      <c r="K5106" s="20" t="n"/>
      <c r="L5106" s="20" t="n"/>
      <c r="M5106" s="20" t="n"/>
      <c r="N5106" s="21">
        <f>IF($A5106="","",IFERROR(VALUE($J5106),0))</f>
        <v/>
      </c>
      <c r="O5106" s="21">
        <f>IF($A5106="",0,IF(OR($S5106&lt;&gt;1,COUNTA($J5106:$M5106)=0),0,IF(SUMPRODUCT(MAX(($C$5:$C$6173=$C5106)*($D$5:$D$6173=$D5106)*($S$5:$S$6173=1)*IFERROR($N$5:$N$6173*1,0)))&gt;0,ROUND($H5106*($N5106/SUMPRODUCT(MAX(($C$5:$C$6173=$C5106)*($D$5:$D$6173=$D5106)*($S$5:$S$6173=1)*IFERROR($N$5:$N$6173*1,0)))),4),0)))</f>
        <v/>
      </c>
      <c r="P5106" s="10" t="inlineStr">
        <is>
          <t>fermate</t>
        </is>
      </c>
      <c r="Q5106" s="21">
        <f>IF($A5106="","",$A5106&amp;"|"&amp;$C5106)</f>
        <v/>
      </c>
      <c r="R5106" s="21">
        <f>IF($A5106="","",$A5106&amp;"|"&amp;$C5106&amp;"|"&amp;$D5106)</f>
        <v/>
      </c>
      <c r="S5106" s="21">
        <f>IF($A5106="","",IFERROR(INDEX(Offerte!$D$2:$D$200,MATCH($Q5106,Offerte!$L$2:$L$200,0)),0))</f>
        <v/>
      </c>
      <c r="T5106" s="21">
        <f>IF($A5106="","",IFERROR(INDEX(Offerte!$G$2:$G$200,MATCH($Q5106,Offerte!$L$2:$L$200,0)),"NO"))</f>
        <v/>
      </c>
    </row>
    <row r="5107">
      <c r="A5107" s="10">
        <f>IF(Offerte!$A166="","",Offerte!$A166)</f>
        <v/>
      </c>
      <c r="B5107" s="10">
        <f>IF(Offerte!$A166="","",Offerte!$B166)</f>
        <v/>
      </c>
      <c r="C5107" s="10">
        <f>IF(Offerte!$A166="","",Offerte!$C166)</f>
        <v/>
      </c>
      <c r="D5107" s="10" t="inlineStr">
        <is>
          <t>D.2.1</t>
        </is>
      </c>
      <c r="E5107" s="10" t="inlineStr">
        <is>
          <t>D</t>
        </is>
      </c>
      <c r="F5107" s="10" t="inlineStr">
        <is>
          <t>Q</t>
        </is>
      </c>
      <c r="G5107" s="10" t="inlineStr">
        <is>
          <t>higher</t>
        </is>
      </c>
      <c r="H5107" s="10" t="n">
        <v>2</v>
      </c>
      <c r="I5107" s="10" t="inlineStr">
        <is>
          <t>Segnali tattili Loges-Vet-Evolution</t>
        </is>
      </c>
      <c r="J5107" s="20" t="n"/>
      <c r="K5107" s="20" t="n"/>
      <c r="L5107" s="20" t="n"/>
      <c r="M5107" s="20" t="n"/>
      <c r="N5107" s="21">
        <f>IF($A5107="","",IFERROR(VALUE($J5107),0))</f>
        <v/>
      </c>
      <c r="O5107" s="21">
        <f>IF($A5107="",0,IF(OR($S5107&lt;&gt;1,COUNTA($J5107:$M5107)=0),0,IF(SUMPRODUCT(MAX(($C$5:$C$6173=$C5107)*($D$5:$D$6173=$D5107)*($S$5:$S$6173=1)*IFERROR($N$5:$N$6173*1,0)))&gt;0,ROUND($H5107*($N5107/SUMPRODUCT(MAX(($C$5:$C$6173=$C5107)*($D$5:$D$6173=$D5107)*($S$5:$S$6173=1)*IFERROR($N$5:$N$6173*1,0)))),4),0)))</f>
        <v/>
      </c>
      <c r="P5107" s="10" t="inlineStr">
        <is>
          <t>fermate</t>
        </is>
      </c>
      <c r="Q5107" s="21">
        <f>IF($A5107="","",$A5107&amp;"|"&amp;$C5107)</f>
        <v/>
      </c>
      <c r="R5107" s="21">
        <f>IF($A5107="","",$A5107&amp;"|"&amp;$C5107&amp;"|"&amp;$D5107)</f>
        <v/>
      </c>
      <c r="S5107" s="21">
        <f>IF($A5107="","",IFERROR(INDEX(Offerte!$D$2:$D$200,MATCH($Q5107,Offerte!$L$2:$L$200,0)),0))</f>
        <v/>
      </c>
      <c r="T5107" s="21">
        <f>IF($A5107="","",IFERROR(INDEX(Offerte!$G$2:$G$200,MATCH($Q5107,Offerte!$L$2:$L$200,0)),"NO"))</f>
        <v/>
      </c>
    </row>
    <row r="5108">
      <c r="A5108" s="10">
        <f>IF(Offerte!$A166="","",Offerte!$A166)</f>
        <v/>
      </c>
      <c r="B5108" s="10">
        <f>IF(Offerte!$A166="","",Offerte!$B166)</f>
        <v/>
      </c>
      <c r="C5108" s="10">
        <f>IF(Offerte!$A166="","",Offerte!$C166)</f>
        <v/>
      </c>
      <c r="D5108" s="10" t="inlineStr">
        <is>
          <t>E.1.1</t>
        </is>
      </c>
      <c r="E5108" s="10" t="inlineStr">
        <is>
          <t>E</t>
        </is>
      </c>
      <c r="F5108" s="10" t="inlineStr">
        <is>
          <t>T</t>
        </is>
      </c>
      <c r="G5108" s="10" t="inlineStr">
        <is>
          <t>tabular</t>
        </is>
      </c>
      <c r="H5108" s="10" t="n">
        <v>2</v>
      </c>
      <c r="I5108" s="10" t="inlineStr">
        <is>
          <t>Mobile app con travel planner PRM</t>
        </is>
      </c>
      <c r="J5108" s="20" t="n"/>
      <c r="K5108" s="20" t="n"/>
      <c r="L5108" s="20" t="n"/>
      <c r="M5108" s="20" t="n"/>
      <c r="N5108" s="21">
        <f>IF($A5108="","",IF(IFERROR(VALUE($M5108),0)=1,1,0))</f>
        <v/>
      </c>
      <c r="O5108" s="21">
        <f>IF($A5108="",0,IF(OR($S5108&lt;&gt;1,COUNTA($J5108:$M5108)=0),0,IF($N5108=1,$H5108,0)))</f>
        <v/>
      </c>
      <c r="P5108" s="10" t="inlineStr">
        <is>
          <t>sì/no</t>
        </is>
      </c>
      <c r="Q5108" s="21">
        <f>IF($A5108="","",$A5108&amp;"|"&amp;$C5108)</f>
        <v/>
      </c>
      <c r="R5108" s="21">
        <f>IF($A5108="","",$A5108&amp;"|"&amp;$C5108&amp;"|"&amp;$D5108)</f>
        <v/>
      </c>
      <c r="S5108" s="21">
        <f>IF($A5108="","",IFERROR(INDEX(Offerte!$D$2:$D$200,MATCH($Q5108,Offerte!$L$2:$L$200,0)),0))</f>
        <v/>
      </c>
      <c r="T5108" s="21">
        <f>IF($A5108="","",IFERROR(INDEX(Offerte!$G$2:$G$200,MATCH($Q5108,Offerte!$L$2:$L$200,0)),"NO"))</f>
        <v/>
      </c>
    </row>
    <row r="5109">
      <c r="A5109" s="10">
        <f>IF(Offerte!$A166="","",Offerte!$A166)</f>
        <v/>
      </c>
      <c r="B5109" s="10">
        <f>IF(Offerte!$A166="","",Offerte!$B166)</f>
        <v/>
      </c>
      <c r="C5109" s="10">
        <f>IF(Offerte!$A166="","",Offerte!$C166)</f>
        <v/>
      </c>
      <c r="D5109" s="10" t="inlineStr">
        <is>
          <t>E.2.1</t>
        </is>
      </c>
      <c r="E5109" s="10" t="inlineStr">
        <is>
          <t>E</t>
        </is>
      </c>
      <c r="F5109" s="10" t="inlineStr">
        <is>
          <t>D</t>
        </is>
      </c>
      <c r="G5109" s="10" t="inlineStr">
        <is>
          <t>discretionary</t>
        </is>
      </c>
      <c r="H5109" s="10" t="n">
        <v>2</v>
      </c>
      <c r="I5109" s="10" t="inlineStr">
        <is>
          <t>Altre azioni informative e rapporti con gli utenti</t>
        </is>
      </c>
      <c r="J5109" s="20" t="n"/>
      <c r="K5109" s="20" t="n"/>
      <c r="L5109" s="20" t="n"/>
      <c r="M5109" s="20" t="n"/>
      <c r="N5109" s="21">
        <f>IF($A5109="","",MAX(0,MIN(1,IFERROR(VALUE($M5109),0))))</f>
        <v/>
      </c>
      <c r="O5109" s="21">
        <f>IF($A5109="",0,IF(OR($S5109&lt;&gt;1,COUNTA($J5109:$M5109)=0),0,IF(SUMPRODUCT(MAX(($C$5:$C$6173=$C5109)*($D$5:$D$6173=$D5109)*($S$5:$S$6173=1)*IFERROR($N$5:$N$6173*1,0)))&gt;0,ROUND($H5109*($N5109/SUMPRODUCT(MAX(($C$5:$C$6173=$C5109)*($D$5:$D$6173=$D5109)*($S$5:$S$6173=1)*IFERROR($N$5:$N$6173*1,0)))),4),0)))</f>
        <v/>
      </c>
      <c r="P5109" s="10" t="inlineStr">
        <is>
          <t>coeff.</t>
        </is>
      </c>
      <c r="Q5109" s="21">
        <f>IF($A5109="","",$A5109&amp;"|"&amp;$C5109)</f>
        <v/>
      </c>
      <c r="R5109" s="21">
        <f>IF($A5109="","",$A5109&amp;"|"&amp;$C5109&amp;"|"&amp;$D5109)</f>
        <v/>
      </c>
      <c r="S5109" s="21">
        <f>IF($A5109="","",IFERROR(INDEX(Offerte!$D$2:$D$200,MATCH($Q5109,Offerte!$L$2:$L$200,0)),0))</f>
        <v/>
      </c>
      <c r="T5109" s="21">
        <f>IF($A5109="","",IFERROR(INDEX(Offerte!$G$2:$G$200,MATCH($Q5109,Offerte!$L$2:$L$200,0)),"NO"))</f>
        <v/>
      </c>
    </row>
    <row r="5110">
      <c r="A5110" s="10">
        <f>IF(Offerte!$A166="","",Offerte!$A166)</f>
        <v/>
      </c>
      <c r="B5110" s="10">
        <f>IF(Offerte!$A166="","",Offerte!$B166)</f>
        <v/>
      </c>
      <c r="C5110" s="10">
        <f>IF(Offerte!$A166="","",Offerte!$C166)</f>
        <v/>
      </c>
      <c r="D5110" s="10" t="inlineStr">
        <is>
          <t>F.1.1</t>
        </is>
      </c>
      <c r="E5110" s="10" t="inlineStr">
        <is>
          <t>F</t>
        </is>
      </c>
      <c r="F5110" s="10" t="inlineStr">
        <is>
          <t>Q</t>
        </is>
      </c>
      <c r="G5110" s="10" t="inlineStr">
        <is>
          <t>lower</t>
        </is>
      </c>
      <c r="H5110" s="10" t="n">
        <v>7</v>
      </c>
      <c r="I5110" s="10" t="inlineStr">
        <is>
          <t>Performance ambientali del parco mezzi adibito al servizio - I_CEA</t>
        </is>
      </c>
      <c r="J5110" s="20" t="n"/>
      <c r="K5110" s="20" t="n"/>
      <c r="L5110" s="20" t="n"/>
      <c r="M5110" s="20" t="n"/>
      <c r="N5110" s="21">
        <f>IF($A5110="","",IFERROR(VALUE($J5110),0))</f>
        <v/>
      </c>
      <c r="O5110" s="21">
        <f>IF($A5110="",0,IF(OR($S5110&lt;&gt;1,COUNTA($J5110:$M5110)=0),0,IF(AND(IFERROR(AGGREGATE(15,6,$N$5:$N$6173/(($C$5:$C$6173=$C5110)*($D$5:$D$6173=$D5110)*($S$5:$S$6173=1)*($N$5:$N$6173&gt;0)),1),0)&gt;0,$N5110&gt;0),ROUND($H5110*(IFERROR(AGGREGATE(15,6,$N$5:$N$6173/(($C$5:$C$6173=$C5110)*($D$5:$D$6173=$D5110)*($S$5:$S$6173=1)*($N$5:$N$6173&gt;0)),1),0)/$N5110),4),0)))</f>
        <v/>
      </c>
      <c r="P5110" s="10" t="inlineStr">
        <is>
          <t>indice</t>
        </is>
      </c>
      <c r="Q5110" s="21">
        <f>IF($A5110="","",$A5110&amp;"|"&amp;$C5110)</f>
        <v/>
      </c>
      <c r="R5110" s="21">
        <f>IF($A5110="","",$A5110&amp;"|"&amp;$C5110&amp;"|"&amp;$D5110)</f>
        <v/>
      </c>
      <c r="S5110" s="21">
        <f>IF($A5110="","",IFERROR(INDEX(Offerte!$D$2:$D$200,MATCH($Q5110,Offerte!$L$2:$L$200,0)),0))</f>
        <v/>
      </c>
      <c r="T5110" s="21">
        <f>IF($A5110="","",IFERROR(INDEX(Offerte!$G$2:$G$200,MATCH($Q5110,Offerte!$L$2:$L$200,0)),"NO"))</f>
        <v/>
      </c>
    </row>
    <row r="5111">
      <c r="A5111" s="10">
        <f>IF(Offerte!$A166="","",Offerte!$A166)</f>
        <v/>
      </c>
      <c r="B5111" s="10">
        <f>IF(Offerte!$A166="","",Offerte!$B166)</f>
        <v/>
      </c>
      <c r="C5111" s="10">
        <f>IF(Offerte!$A166="","",Offerte!$C166)</f>
        <v/>
      </c>
      <c r="D5111" s="10" t="inlineStr">
        <is>
          <t>F.2.1</t>
        </is>
      </c>
      <c r="E5111" s="10" t="inlineStr">
        <is>
          <t>F</t>
        </is>
      </c>
      <c r="F5111" s="10" t="inlineStr">
        <is>
          <t>Q</t>
        </is>
      </c>
      <c r="G5111" s="10" t="inlineStr">
        <is>
          <t>higher</t>
        </is>
      </c>
      <c r="H5111" s="10" t="n">
        <v>2</v>
      </c>
      <c r="I5111" s="10" t="inlineStr">
        <is>
          <t>Tasso di copertura del servizio con dispositivi ECO-DRIVER</t>
        </is>
      </c>
      <c r="J5111" s="20" t="n"/>
      <c r="K5111" s="20" t="n"/>
      <c r="L5111" s="20" t="n"/>
      <c r="M5111" s="20" t="n"/>
      <c r="N5111" s="21">
        <f>IF($A5111="","",IFERROR(VALUE($K5111)/VALUE($L5111),IFERROR(VALUE($J5111),0)))</f>
        <v/>
      </c>
      <c r="O5111" s="21">
        <f>IF($A5111="",0,IF(OR($S5111&lt;&gt;1,COUNTA($J5111:$M5111)=0),0,IF(SUMPRODUCT(MAX(($C$5:$C$6173=$C5111)*($D$5:$D$6173=$D5111)*($S$5:$S$6173=1)*IFERROR($N$5:$N$6173*1,0)))&gt;0,ROUND($H5111*($N5111/SUMPRODUCT(MAX(($C$5:$C$6173=$C5111)*($D$5:$D$6173=$D5111)*($S$5:$S$6173=1)*IFERROR($N$5:$N$6173*1,0)))),4),0)))</f>
        <v/>
      </c>
      <c r="P5111" s="10" t="inlineStr">
        <is>
          <t>Autobus attrezzati con dispositivi ECO-DRIVER / Autobus totali in offerta, incluse scorte</t>
        </is>
      </c>
      <c r="Q5111" s="21">
        <f>IF($A5111="","",$A5111&amp;"|"&amp;$C5111)</f>
        <v/>
      </c>
      <c r="R5111" s="21">
        <f>IF($A5111="","",$A5111&amp;"|"&amp;$C5111&amp;"|"&amp;$D5111)</f>
        <v/>
      </c>
      <c r="S5111" s="21">
        <f>IF($A5111="","",IFERROR(INDEX(Offerte!$D$2:$D$200,MATCH($Q5111,Offerte!$L$2:$L$200,0)),0))</f>
        <v/>
      </c>
      <c r="T5111" s="21">
        <f>IF($A5111="","",IFERROR(INDEX(Offerte!$G$2:$G$200,MATCH($Q5111,Offerte!$L$2:$L$200,0)),"NO"))</f>
        <v/>
      </c>
    </row>
    <row r="5112">
      <c r="A5112" s="10">
        <f>IF(Offerte!$A166="","",Offerte!$A166)</f>
        <v/>
      </c>
      <c r="B5112" s="10">
        <f>IF(Offerte!$A166="","",Offerte!$B166)</f>
        <v/>
      </c>
      <c r="C5112" s="10">
        <f>IF(Offerte!$A166="","",Offerte!$C166)</f>
        <v/>
      </c>
      <c r="D5112" s="10" t="inlineStr">
        <is>
          <t>F.3.1</t>
        </is>
      </c>
      <c r="E5112" s="10" t="inlineStr">
        <is>
          <t>F</t>
        </is>
      </c>
      <c r="F5112" s="10" t="inlineStr">
        <is>
          <t>Q</t>
        </is>
      </c>
      <c r="G5112" s="10" t="inlineStr">
        <is>
          <t>higher</t>
        </is>
      </c>
      <c r="H5112" s="10" t="n">
        <v>2</v>
      </c>
      <c r="I5112" s="10" t="inlineStr">
        <is>
          <t>Autoproduzione consumi elettrici per trazione</t>
        </is>
      </c>
      <c r="J5112" s="20" t="n"/>
      <c r="K5112" s="20" t="n"/>
      <c r="L5112" s="20" t="n"/>
      <c r="M5112" s="20" t="n"/>
      <c r="N5112" s="21">
        <f>IF($A5112="","",IFERROR(VALUE($J5112),0))</f>
        <v/>
      </c>
      <c r="O5112" s="21">
        <f>IF($A5112="",0,IF(OR($S5112&lt;&gt;1,COUNTA($J5112:$M5112)=0),0,IF(SUMPRODUCT(MAX(($C$5:$C$6173=$C5112)*($D$5:$D$6173=$D5112)*($S$5:$S$6173=1)*IFERROR($N$5:$N$6173*1,0)))&gt;0,ROUND($H5112*($N5112/SUMPRODUCT(MAX(($C$5:$C$6173=$C5112)*($D$5:$D$6173=$D5112)*($S$5:$S$6173=1)*IFERROR($N$5:$N$6173*1,0)))),4),0)))</f>
        <v/>
      </c>
      <c r="P5112" s="10" t="inlineStr">
        <is>
          <t>kWh/anno</t>
        </is>
      </c>
      <c r="Q5112" s="21">
        <f>IF($A5112="","",$A5112&amp;"|"&amp;$C5112)</f>
        <v/>
      </c>
      <c r="R5112" s="21">
        <f>IF($A5112="","",$A5112&amp;"|"&amp;$C5112&amp;"|"&amp;$D5112)</f>
        <v/>
      </c>
      <c r="S5112" s="21">
        <f>IF($A5112="","",IFERROR(INDEX(Offerte!$D$2:$D$200,MATCH($Q5112,Offerte!$L$2:$L$200,0)),0))</f>
        <v/>
      </c>
      <c r="T5112" s="21">
        <f>IF($A5112="","",IFERROR(INDEX(Offerte!$G$2:$G$200,MATCH($Q5112,Offerte!$L$2:$L$200,0)),"NO"))</f>
        <v/>
      </c>
    </row>
    <row r="5113">
      <c r="A5113" s="10">
        <f>IF(Offerte!$A166="","",Offerte!$A166)</f>
        <v/>
      </c>
      <c r="B5113" s="10">
        <f>IF(Offerte!$A166="","",Offerte!$B166)</f>
        <v/>
      </c>
      <c r="C5113" s="10">
        <f>IF(Offerte!$A166="","",Offerte!$C166)</f>
        <v/>
      </c>
      <c r="D5113" s="10" t="inlineStr">
        <is>
          <t>F.4.1</t>
        </is>
      </c>
      <c r="E5113" s="10" t="inlineStr">
        <is>
          <t>F</t>
        </is>
      </c>
      <c r="F5113" s="10" t="inlineStr">
        <is>
          <t>Q</t>
        </is>
      </c>
      <c r="G5113" s="10" t="inlineStr">
        <is>
          <t>soil</t>
        </is>
      </c>
      <c r="H5113" s="10" t="n">
        <v>2</v>
      </c>
      <c r="I5113" s="10" t="inlineStr">
        <is>
          <t>Indice di consumo di suolo</t>
        </is>
      </c>
      <c r="J5113" s="20" t="n"/>
      <c r="K5113" s="20" t="n"/>
      <c r="L5113" s="20" t="n"/>
      <c r="M5113" s="20" t="n"/>
      <c r="N5113" s="21">
        <f>IF($A5113="","",IFERROR(VALUE($J5113),0))</f>
        <v/>
      </c>
      <c r="O5113" s="21">
        <f>IF($A5113="",0,IF(OR($S5113&lt;&gt;1,COUNTA($J5113:$M5113)=0),0,IF($N5113&lt;=0,$H5113,IF(SUMPRODUCT(MAX(($C$5:$C$6173=$C5113)*($D$5:$D$6173=$D5113)*($S$5:$S$6173=1)*IFERROR($N$5:$N$6173*1,0)))&gt;0,ROUND($H5113*((SUMPRODUCT(MAX(($C$5:$C$6173=$C5113)*($D$5:$D$6173=$D5113)*($S$5:$S$6173=1)*IFERROR($N$5:$N$6173*1,0)))-$N5113)/SUMPRODUCT(MAX(($C$5:$C$6173=$C5113)*($D$5:$D$6173=$D5113)*($S$5:$S$6173=1)*IFERROR($N$5:$N$6173*1,0)))),4),0))))</f>
        <v/>
      </c>
      <c r="P5113" s="10" t="inlineStr">
        <is>
          <t>m2</t>
        </is>
      </c>
      <c r="Q5113" s="21">
        <f>IF($A5113="","",$A5113&amp;"|"&amp;$C5113)</f>
        <v/>
      </c>
      <c r="R5113" s="21">
        <f>IF($A5113="","",$A5113&amp;"|"&amp;$C5113&amp;"|"&amp;$D5113)</f>
        <v/>
      </c>
      <c r="S5113" s="21">
        <f>IF($A5113="","",IFERROR(INDEX(Offerte!$D$2:$D$200,MATCH($Q5113,Offerte!$L$2:$L$200,0)),0))</f>
        <v/>
      </c>
      <c r="T5113" s="21">
        <f>IF($A5113="","",IFERROR(INDEX(Offerte!$G$2:$G$200,MATCH($Q5113,Offerte!$L$2:$L$200,0)),"NO"))</f>
        <v/>
      </c>
    </row>
    <row r="5114">
      <c r="A5114" s="10">
        <f>IF(Offerte!$A166="","",Offerte!$A166)</f>
        <v/>
      </c>
      <c r="B5114" s="10">
        <f>IF(Offerte!$A166="","",Offerte!$B166)</f>
        <v/>
      </c>
      <c r="C5114" s="10">
        <f>IF(Offerte!$A166="","",Offerte!$C166)</f>
        <v/>
      </c>
      <c r="D5114" s="10" t="inlineStr">
        <is>
          <t>F.5.1</t>
        </is>
      </c>
      <c r="E5114" s="10" t="inlineStr">
        <is>
          <t>F</t>
        </is>
      </c>
      <c r="F5114" s="10" t="inlineStr">
        <is>
          <t>T</t>
        </is>
      </c>
      <c r="G5114" s="10" t="inlineStr">
        <is>
          <t>tabular</t>
        </is>
      </c>
      <c r="H5114" s="10" t="n">
        <v>1</v>
      </c>
      <c r="I5114" s="10" t="inlineStr">
        <is>
          <t>Rendicontazione di sostenibilità ambientale</t>
        </is>
      </c>
      <c r="J5114" s="20" t="n"/>
      <c r="K5114" s="20" t="n"/>
      <c r="L5114" s="20" t="n"/>
      <c r="M5114" s="20" t="n"/>
      <c r="N5114" s="21">
        <f>IF($A5114="","",IF(IFERROR(VALUE($M5114),0)=1,1,0))</f>
        <v/>
      </c>
      <c r="O5114" s="21">
        <f>IF($A5114="",0,IF(OR($S5114&lt;&gt;1,COUNTA($J5114:$M5114)=0),0,IF($N5114=1,$H5114,0)))</f>
        <v/>
      </c>
      <c r="P5114" s="10" t="inlineStr">
        <is>
          <t>sì/no</t>
        </is>
      </c>
      <c r="Q5114" s="21">
        <f>IF($A5114="","",$A5114&amp;"|"&amp;$C5114)</f>
        <v/>
      </c>
      <c r="R5114" s="21">
        <f>IF($A5114="","",$A5114&amp;"|"&amp;$C5114&amp;"|"&amp;$D5114)</f>
        <v/>
      </c>
      <c r="S5114" s="21">
        <f>IF($A5114="","",IFERROR(INDEX(Offerte!$D$2:$D$200,MATCH($Q5114,Offerte!$L$2:$L$200,0)),0))</f>
        <v/>
      </c>
      <c r="T5114" s="21">
        <f>IF($A5114="","",IFERROR(INDEX(Offerte!$G$2:$G$200,MATCH($Q5114,Offerte!$L$2:$L$200,0)),"NO"))</f>
        <v/>
      </c>
    </row>
    <row r="5115">
      <c r="A5115" s="10">
        <f>IF(Offerte!$A166="","",Offerte!$A166)</f>
        <v/>
      </c>
      <c r="B5115" s="10">
        <f>IF(Offerte!$A166="","",Offerte!$B166)</f>
        <v/>
      </c>
      <c r="C5115" s="10">
        <f>IF(Offerte!$A166="","",Offerte!$C166)</f>
        <v/>
      </c>
      <c r="D5115" s="10" t="inlineStr">
        <is>
          <t>G.1.1</t>
        </is>
      </c>
      <c r="E5115" s="10" t="inlineStr">
        <is>
          <t>G</t>
        </is>
      </c>
      <c r="F5115" s="10" t="inlineStr">
        <is>
          <t>D</t>
        </is>
      </c>
      <c r="G5115" s="10" t="inlineStr">
        <is>
          <t>discretionary</t>
        </is>
      </c>
      <c r="H5115" s="10" t="n">
        <v>2</v>
      </c>
      <c r="I5115" s="10" t="inlineStr">
        <is>
          <t>Qualità del progetto di centrale di controllo aziendale</t>
        </is>
      </c>
      <c r="J5115" s="20" t="n"/>
      <c r="K5115" s="20" t="n"/>
      <c r="L5115" s="20" t="n"/>
      <c r="M5115" s="20" t="n"/>
      <c r="N5115" s="21">
        <f>IF($A5115="","",MAX(0,MIN(1,IFERROR(VALUE($M5115),0))))</f>
        <v/>
      </c>
      <c r="O5115" s="21">
        <f>IF($A5115="",0,IF(OR($S5115&lt;&gt;1,COUNTA($J5115:$M5115)=0),0,IF(SUMPRODUCT(MAX(($C$5:$C$6173=$C5115)*($D$5:$D$6173=$D5115)*($S$5:$S$6173=1)*IFERROR($N$5:$N$6173*1,0)))&gt;0,ROUND($H5115*($N5115/SUMPRODUCT(MAX(($C$5:$C$6173=$C5115)*($D$5:$D$6173=$D5115)*($S$5:$S$6173=1)*IFERROR($N$5:$N$6173*1,0)))),4),0)))</f>
        <v/>
      </c>
      <c r="P5115" s="10" t="inlineStr">
        <is>
          <t>coeff.</t>
        </is>
      </c>
      <c r="Q5115" s="21">
        <f>IF($A5115="","",$A5115&amp;"|"&amp;$C5115)</f>
        <v/>
      </c>
      <c r="R5115" s="21">
        <f>IF($A5115="","",$A5115&amp;"|"&amp;$C5115&amp;"|"&amp;$D5115)</f>
        <v/>
      </c>
      <c r="S5115" s="21">
        <f>IF($A5115="","",IFERROR(INDEX(Offerte!$D$2:$D$200,MATCH($Q5115,Offerte!$L$2:$L$200,0)),0))</f>
        <v/>
      </c>
      <c r="T5115" s="21">
        <f>IF($A5115="","",IFERROR(INDEX(Offerte!$G$2:$G$200,MATCH($Q5115,Offerte!$L$2:$L$200,0)),"NO"))</f>
        <v/>
      </c>
    </row>
    <row r="5116">
      <c r="A5116" s="10">
        <f>IF(Offerte!$A166="","",Offerte!$A166)</f>
        <v/>
      </c>
      <c r="B5116" s="10">
        <f>IF(Offerte!$A166="","",Offerte!$B166)</f>
        <v/>
      </c>
      <c r="C5116" s="10">
        <f>IF(Offerte!$A166="","",Offerte!$C166)</f>
        <v/>
      </c>
      <c r="D5116" s="10" t="inlineStr">
        <is>
          <t>G.2.1</t>
        </is>
      </c>
      <c r="E5116" s="10" t="inlineStr">
        <is>
          <t>G</t>
        </is>
      </c>
      <c r="F5116" s="10" t="inlineStr">
        <is>
          <t>T</t>
        </is>
      </c>
      <c r="G5116" s="10" t="inlineStr">
        <is>
          <t>tabular</t>
        </is>
      </c>
      <c r="H5116" s="10" t="n">
        <v>1</v>
      </c>
      <c r="I5116" s="10" t="inlineStr">
        <is>
          <t>Certificazione ISO 45001</t>
        </is>
      </c>
      <c r="J5116" s="20" t="n"/>
      <c r="K5116" s="20" t="n"/>
      <c r="L5116" s="20" t="n"/>
      <c r="M5116" s="20" t="n"/>
      <c r="N5116" s="21">
        <f>IF($A5116="","",IF(IFERROR(VALUE($M5116),0)=1,1,0))</f>
        <v/>
      </c>
      <c r="O5116" s="21">
        <f>IF($A5116="",0,IF(OR($S5116&lt;&gt;1,COUNTA($J5116:$M5116)=0),0,IF($N5116=1,$H5116,0)))</f>
        <v/>
      </c>
      <c r="P5116" s="10" t="inlineStr">
        <is>
          <t>sì/no</t>
        </is>
      </c>
      <c r="Q5116" s="21">
        <f>IF($A5116="","",$A5116&amp;"|"&amp;$C5116)</f>
        <v/>
      </c>
      <c r="R5116" s="21">
        <f>IF($A5116="","",$A5116&amp;"|"&amp;$C5116&amp;"|"&amp;$D5116)</f>
        <v/>
      </c>
      <c r="S5116" s="21">
        <f>IF($A5116="","",IFERROR(INDEX(Offerte!$D$2:$D$200,MATCH($Q5116,Offerte!$L$2:$L$200,0)),0))</f>
        <v/>
      </c>
      <c r="T5116" s="21">
        <f>IF($A5116="","",IFERROR(INDEX(Offerte!$G$2:$G$200,MATCH($Q5116,Offerte!$L$2:$L$200,0)),"NO"))</f>
        <v/>
      </c>
    </row>
    <row r="5117">
      <c r="A5117" s="10">
        <f>IF(Offerte!$A166="","",Offerte!$A166)</f>
        <v/>
      </c>
      <c r="B5117" s="10">
        <f>IF(Offerte!$A166="","",Offerte!$B166)</f>
        <v/>
      </c>
      <c r="C5117" s="10">
        <f>IF(Offerte!$A166="","",Offerte!$C166)</f>
        <v/>
      </c>
      <c r="D5117" s="10" t="inlineStr">
        <is>
          <t>G.3.1</t>
        </is>
      </c>
      <c r="E5117" s="10" t="inlineStr">
        <is>
          <t>G</t>
        </is>
      </c>
      <c r="F5117" s="10" t="inlineStr">
        <is>
          <t>T</t>
        </is>
      </c>
      <c r="G5117" s="10" t="inlineStr">
        <is>
          <t>tabular</t>
        </is>
      </c>
      <c r="H5117" s="10" t="n">
        <v>1</v>
      </c>
      <c r="I5117" s="10" t="inlineStr">
        <is>
          <t>Certificazioni di responsabilità sociale</t>
        </is>
      </c>
      <c r="J5117" s="20" t="n"/>
      <c r="K5117" s="20" t="n"/>
      <c r="L5117" s="20" t="n"/>
      <c r="M5117" s="20" t="n"/>
      <c r="N5117" s="21">
        <f>IF($A5117="","",IF(IFERROR(VALUE($M5117),0)=1,1,0))</f>
        <v/>
      </c>
      <c r="O5117" s="21">
        <f>IF($A5117="",0,IF(OR($S5117&lt;&gt;1,COUNTA($J5117:$M5117)=0),0,IF($N5117=1,$H5117,0)))</f>
        <v/>
      </c>
      <c r="P5117" s="10" t="inlineStr">
        <is>
          <t>sì/no</t>
        </is>
      </c>
      <c r="Q5117" s="21">
        <f>IF($A5117="","",$A5117&amp;"|"&amp;$C5117)</f>
        <v/>
      </c>
      <c r="R5117" s="21">
        <f>IF($A5117="","",$A5117&amp;"|"&amp;$C5117&amp;"|"&amp;$D5117)</f>
        <v/>
      </c>
      <c r="S5117" s="21">
        <f>IF($A5117="","",IFERROR(INDEX(Offerte!$D$2:$D$200,MATCH($Q5117,Offerte!$L$2:$L$200,0)),0))</f>
        <v/>
      </c>
      <c r="T5117" s="21">
        <f>IF($A5117="","",IFERROR(INDEX(Offerte!$G$2:$G$200,MATCH($Q5117,Offerte!$L$2:$L$200,0)),"NO"))</f>
        <v/>
      </c>
    </row>
    <row r="5118">
      <c r="A5118" s="10">
        <f>IF(Offerte!$A166="","",Offerte!$A166)</f>
        <v/>
      </c>
      <c r="B5118" s="10">
        <f>IF(Offerte!$A166="","",Offerte!$B166)</f>
        <v/>
      </c>
      <c r="C5118" s="10">
        <f>IF(Offerte!$A166="","",Offerte!$C166)</f>
        <v/>
      </c>
      <c r="D5118" s="10" t="inlineStr">
        <is>
          <t>G.4.1</t>
        </is>
      </c>
      <c r="E5118" s="10" t="inlineStr">
        <is>
          <t>G</t>
        </is>
      </c>
      <c r="F5118" s="10" t="inlineStr">
        <is>
          <t>D</t>
        </is>
      </c>
      <c r="G5118" s="10" t="inlineStr">
        <is>
          <t>discretionary</t>
        </is>
      </c>
      <c r="H5118" s="10" t="n">
        <v>2</v>
      </c>
      <c r="I5118" s="10" t="inlineStr">
        <is>
          <t>Qualità del piano di formazione del personale</t>
        </is>
      </c>
      <c r="J5118" s="20" t="n"/>
      <c r="K5118" s="20" t="n"/>
      <c r="L5118" s="20" t="n"/>
      <c r="M5118" s="20" t="n"/>
      <c r="N5118" s="21">
        <f>IF($A5118="","",MAX(0,MIN(1,IFERROR(VALUE($M5118),0))))</f>
        <v/>
      </c>
      <c r="O5118" s="21">
        <f>IF($A5118="",0,IF(OR($S5118&lt;&gt;1,COUNTA($J5118:$M5118)=0),0,IF(SUMPRODUCT(MAX(($C$5:$C$6173=$C5118)*($D$5:$D$6173=$D5118)*($S$5:$S$6173=1)*IFERROR($N$5:$N$6173*1,0)))&gt;0,ROUND($H5118*($N5118/SUMPRODUCT(MAX(($C$5:$C$6173=$C5118)*($D$5:$D$6173=$D5118)*($S$5:$S$6173=1)*IFERROR($N$5:$N$6173*1,0)))),4),0)))</f>
        <v/>
      </c>
      <c r="P5118" s="10" t="inlineStr">
        <is>
          <t>coeff.</t>
        </is>
      </c>
      <c r="Q5118" s="21">
        <f>IF($A5118="","",$A5118&amp;"|"&amp;$C5118)</f>
        <v/>
      </c>
      <c r="R5118" s="21">
        <f>IF($A5118="","",$A5118&amp;"|"&amp;$C5118&amp;"|"&amp;$D5118)</f>
        <v/>
      </c>
      <c r="S5118" s="21">
        <f>IF($A5118="","",IFERROR(INDEX(Offerte!$D$2:$D$200,MATCH($Q5118,Offerte!$L$2:$L$200,0)),0))</f>
        <v/>
      </c>
      <c r="T5118" s="21">
        <f>IF($A5118="","",IFERROR(INDEX(Offerte!$G$2:$G$200,MATCH($Q5118,Offerte!$L$2:$L$200,0)),"NO"))</f>
        <v/>
      </c>
    </row>
    <row r="5119">
      <c r="A5119" s="10">
        <f>IF(Offerte!$A166="","",Offerte!$A166)</f>
        <v/>
      </c>
      <c r="B5119" s="10">
        <f>IF(Offerte!$A166="","",Offerte!$B166)</f>
        <v/>
      </c>
      <c r="C5119" s="10">
        <f>IF(Offerte!$A166="","",Offerte!$C166)</f>
        <v/>
      </c>
      <c r="D5119" s="10" t="inlineStr">
        <is>
          <t>G.5.1</t>
        </is>
      </c>
      <c r="E5119" s="10" t="inlineStr">
        <is>
          <t>G</t>
        </is>
      </c>
      <c r="F5119" s="10" t="inlineStr">
        <is>
          <t>T</t>
        </is>
      </c>
      <c r="G5119" s="10" t="inlineStr">
        <is>
          <t>tabular</t>
        </is>
      </c>
      <c r="H5119" s="10" t="n">
        <v>1</v>
      </c>
      <c r="I5119" s="10" t="inlineStr">
        <is>
          <t>Impegno al mantenimento delle garanzie del contratto di secondo livello del gestore uscente</t>
        </is>
      </c>
      <c r="J5119" s="20" t="n"/>
      <c r="K5119" s="20" t="n"/>
      <c r="L5119" s="20" t="n"/>
      <c r="M5119" s="20" t="n"/>
      <c r="N5119" s="21">
        <f>IF($A5119="","",IF(IFERROR(VALUE($M5119),0)=1,1,0))</f>
        <v/>
      </c>
      <c r="O5119" s="21">
        <f>IF($A5119="",0,IF(OR($S5119&lt;&gt;1,COUNTA($J5119:$M5119)=0),0,IF($N5119=1,$H5119,0)))</f>
        <v/>
      </c>
      <c r="P5119" s="10" t="inlineStr">
        <is>
          <t>sì/no</t>
        </is>
      </c>
      <c r="Q5119" s="21">
        <f>IF($A5119="","",$A5119&amp;"|"&amp;$C5119)</f>
        <v/>
      </c>
      <c r="R5119" s="21">
        <f>IF($A5119="","",$A5119&amp;"|"&amp;$C5119&amp;"|"&amp;$D5119)</f>
        <v/>
      </c>
      <c r="S5119" s="21">
        <f>IF($A5119="","",IFERROR(INDEX(Offerte!$D$2:$D$200,MATCH($Q5119,Offerte!$L$2:$L$200,0)),0))</f>
        <v/>
      </c>
      <c r="T5119" s="21">
        <f>IF($A5119="","",IFERROR(INDEX(Offerte!$G$2:$G$200,MATCH($Q5119,Offerte!$L$2:$L$200,0)),"NO"))</f>
        <v/>
      </c>
    </row>
    <row r="5120">
      <c r="A5120" s="10">
        <f>IF(Offerte!$A167="","",Offerte!$A167)</f>
        <v/>
      </c>
      <c r="B5120" s="10">
        <f>IF(Offerte!$A167="","",Offerte!$B167)</f>
        <v/>
      </c>
      <c r="C5120" s="10">
        <f>IF(Offerte!$A167="","",Offerte!$C167)</f>
        <v/>
      </c>
      <c r="D5120" s="10" t="inlineStr">
        <is>
          <t>A.1.1</t>
        </is>
      </c>
      <c r="E5120" s="10" t="inlineStr">
        <is>
          <t>A</t>
        </is>
      </c>
      <c r="F5120" s="10" t="inlineStr">
        <is>
          <t>Q</t>
        </is>
      </c>
      <c r="G5120" s="10" t="inlineStr">
        <is>
          <t>higher</t>
        </is>
      </c>
      <c r="H5120" s="10" t="n">
        <v>3</v>
      </c>
      <c r="I5120" s="10" t="inlineStr">
        <is>
          <t>Tasso aggiuntivo di corse controllate</t>
        </is>
      </c>
      <c r="J5120" s="20" t="n"/>
      <c r="K5120" s="20" t="n"/>
      <c r="L5120" s="20" t="n"/>
      <c r="M5120" s="20" t="n"/>
      <c r="N5120" s="21">
        <f>IF($A5120="","",IFERROR(VALUE($K5120)/VALUE($L5120)*100,IFERROR(VALUE($J5120),0)))</f>
        <v/>
      </c>
      <c r="O5120" s="21">
        <f>IF($A5120="",0,IF(OR($S5120&lt;&gt;1,COUNTA($J5120:$M5120)=0),0,IF(SUMPRODUCT(MAX(($C$5:$C$6173=$C5120)*($D$5:$D$6173=$D5120)*($S$5:$S$6173=1)*IFERROR($N$5:$N$6173*1,0)))&gt;0,ROUND($H5120*($N5120/SUMPRODUCT(MAX(($C$5:$C$6173=$C5120)*($D$5:$D$6173=$D5120)*($S$5:$S$6173=1)*IFERROR($N$5:$N$6173*1,0)))),4),0)))</f>
        <v/>
      </c>
      <c r="P5120" s="10" t="inlineStr">
        <is>
          <t>Corse controllate annue / Corse programmate annue</t>
        </is>
      </c>
      <c r="Q5120" s="21">
        <f>IF($A5120="","",$A5120&amp;"|"&amp;$C5120)</f>
        <v/>
      </c>
      <c r="R5120" s="21">
        <f>IF($A5120="","",$A5120&amp;"|"&amp;$C5120&amp;"|"&amp;$D5120)</f>
        <v/>
      </c>
      <c r="S5120" s="21">
        <f>IF($A5120="","",IFERROR(INDEX(Offerte!$D$2:$D$200,MATCH($Q5120,Offerte!$L$2:$L$200,0)),0))</f>
        <v/>
      </c>
      <c r="T5120" s="21">
        <f>IF($A5120="","",IFERROR(INDEX(Offerte!$G$2:$G$200,MATCH($Q5120,Offerte!$L$2:$L$200,0)),"NO"))</f>
        <v/>
      </c>
    </row>
    <row r="5121">
      <c r="A5121" s="10">
        <f>IF(Offerte!$A167="","",Offerte!$A167)</f>
        <v/>
      </c>
      <c r="B5121" s="10">
        <f>IF(Offerte!$A167="","",Offerte!$B167)</f>
        <v/>
      </c>
      <c r="C5121" s="10">
        <f>IF(Offerte!$A167="","",Offerte!$C167)</f>
        <v/>
      </c>
      <c r="D5121" s="10" t="inlineStr">
        <is>
          <t>A.1.2</t>
        </is>
      </c>
      <c r="E5121" s="10" t="inlineStr">
        <is>
          <t>A</t>
        </is>
      </c>
      <c r="F5121" s="10" t="inlineStr">
        <is>
          <t>Q</t>
        </is>
      </c>
      <c r="G5121" s="10" t="inlineStr">
        <is>
          <t>higher</t>
        </is>
      </c>
      <c r="H5121" s="10" t="n">
        <v>4</v>
      </c>
      <c r="I5121" s="10" t="inlineStr">
        <is>
          <t>Numero aggiuntivo di passeggeri controllati</t>
        </is>
      </c>
      <c r="J5121" s="20" t="n"/>
      <c r="K5121" s="20" t="n"/>
      <c r="L5121" s="20" t="n"/>
      <c r="M5121" s="20" t="n"/>
      <c r="N5121" s="21">
        <f>IF($A5121="","",IFERROR(VALUE($J5121),0))</f>
        <v/>
      </c>
      <c r="O5121" s="21">
        <f>IF($A5121="",0,IF(OR($S5121&lt;&gt;1,COUNTA($J5121:$M5121)=0),0,IF(SUMPRODUCT(MAX(($C$5:$C$6173=$C5121)*($D$5:$D$6173=$D5121)*($S$5:$S$6173=1)*IFERROR($N$5:$N$6173*1,0)))&gt;0,ROUND($H5121*($N5121/SUMPRODUCT(MAX(($C$5:$C$6173=$C5121)*($D$5:$D$6173=$D5121)*($S$5:$S$6173=1)*IFERROR($N$5:$N$6173*1,0)))),4),0)))</f>
        <v/>
      </c>
      <c r="P5121" s="10" t="inlineStr">
        <is>
          <t>passeggeri/anno</t>
        </is>
      </c>
      <c r="Q5121" s="21">
        <f>IF($A5121="","",$A5121&amp;"|"&amp;$C5121)</f>
        <v/>
      </c>
      <c r="R5121" s="21">
        <f>IF($A5121="","",$A5121&amp;"|"&amp;$C5121&amp;"|"&amp;$D5121)</f>
        <v/>
      </c>
      <c r="S5121" s="21">
        <f>IF($A5121="","",IFERROR(INDEX(Offerte!$D$2:$D$200,MATCH($Q5121,Offerte!$L$2:$L$200,0)),0))</f>
        <v/>
      </c>
      <c r="T5121" s="21">
        <f>IF($A5121="","",IFERROR(INDEX(Offerte!$G$2:$G$200,MATCH($Q5121,Offerte!$L$2:$L$200,0)),"NO"))</f>
        <v/>
      </c>
    </row>
    <row r="5122">
      <c r="A5122" s="10">
        <f>IF(Offerte!$A167="","",Offerte!$A167)</f>
        <v/>
      </c>
      <c r="B5122" s="10">
        <f>IF(Offerte!$A167="","",Offerte!$B167)</f>
        <v/>
      </c>
      <c r="C5122" s="10">
        <f>IF(Offerte!$A167="","",Offerte!$C167)</f>
        <v/>
      </c>
      <c r="D5122" s="10" t="inlineStr">
        <is>
          <t>B.1.1</t>
        </is>
      </c>
      <c r="E5122" s="10" t="inlineStr">
        <is>
          <t>B</t>
        </is>
      </c>
      <c r="F5122" s="10" t="inlineStr">
        <is>
          <t>Q</t>
        </is>
      </c>
      <c r="G5122" s="10" t="inlineStr">
        <is>
          <t>higher</t>
        </is>
      </c>
      <c r="H5122" s="10" t="n">
        <v>3</v>
      </c>
      <c r="I5122" s="10" t="inlineStr">
        <is>
          <t>Incremento dei posti offerti nelle fasce di punta</t>
        </is>
      </c>
      <c r="J5122" s="20" t="n"/>
      <c r="K5122" s="20" t="n"/>
      <c r="L5122" s="20" t="n"/>
      <c r="M5122" s="20" t="n"/>
      <c r="N5122" s="21">
        <f>IF($A5122="","",IFERROR(VALUE($J5122),0))</f>
        <v/>
      </c>
      <c r="O5122" s="21">
        <f>IF($A5122="",0,IF(OR($S5122&lt;&gt;1,COUNTA($J5122:$M5122)=0),0,IF(SUMPRODUCT(MAX(($C$5:$C$6173=$C5122)*($D$5:$D$6173=$D5122)*($S$5:$S$6173=1)*IFERROR($N$5:$N$6173*1,0)))&gt;0,ROUND($H5122*($N5122/SUMPRODUCT(MAX(($C$5:$C$6173=$C5122)*($D$5:$D$6173=$D5122)*($S$5:$S$6173=1)*IFERROR($N$5:$N$6173*1,0)))),4),0)))</f>
        <v/>
      </c>
      <c r="P5122" s="10" t="inlineStr">
        <is>
          <t>posti*km</t>
        </is>
      </c>
      <c r="Q5122" s="21">
        <f>IF($A5122="","",$A5122&amp;"|"&amp;$C5122)</f>
        <v/>
      </c>
      <c r="R5122" s="21">
        <f>IF($A5122="","",$A5122&amp;"|"&amp;$C5122&amp;"|"&amp;$D5122)</f>
        <v/>
      </c>
      <c r="S5122" s="21">
        <f>IF($A5122="","",IFERROR(INDEX(Offerte!$D$2:$D$200,MATCH($Q5122,Offerte!$L$2:$L$200,0)),0))</f>
        <v/>
      </c>
      <c r="T5122" s="21">
        <f>IF($A5122="","",IFERROR(INDEX(Offerte!$G$2:$G$200,MATCH($Q5122,Offerte!$L$2:$L$200,0)),"NO"))</f>
        <v/>
      </c>
    </row>
    <row r="5123">
      <c r="A5123" s="10">
        <f>IF(Offerte!$A167="","",Offerte!$A167)</f>
        <v/>
      </c>
      <c r="B5123" s="10">
        <f>IF(Offerte!$A167="","",Offerte!$B167)</f>
        <v/>
      </c>
      <c r="C5123" s="10">
        <f>IF(Offerte!$A167="","",Offerte!$C167)</f>
        <v/>
      </c>
      <c r="D5123" s="10" t="inlineStr">
        <is>
          <t>B.2.1</t>
        </is>
      </c>
      <c r="E5123" s="10" t="inlineStr">
        <is>
          <t>B</t>
        </is>
      </c>
      <c r="F5123" s="10" t="inlineStr">
        <is>
          <t>Q</t>
        </is>
      </c>
      <c r="G5123" s="10" t="inlineStr">
        <is>
          <t>higher</t>
        </is>
      </c>
      <c r="H5123" s="10" t="n">
        <v>4</v>
      </c>
      <c r="I5123" s="10" t="inlineStr">
        <is>
          <t>Corse aggiuntive nell'arco giornaliero base</t>
        </is>
      </c>
      <c r="J5123" s="20" t="n"/>
      <c r="K5123" s="20" t="n"/>
      <c r="L5123" s="20" t="n"/>
      <c r="M5123" s="20" t="n"/>
      <c r="N5123" s="21">
        <f>IF($A5123="","",IFERROR(VALUE($J5123),0))</f>
        <v/>
      </c>
      <c r="O5123" s="21">
        <f>IF($A5123="",0,IF(OR($S5123&lt;&gt;1,COUNTA($J5123:$M5123)=0),0,IF(SUMPRODUCT(MAX(($C$5:$C$6173=$C5123)*($D$5:$D$6173=$D5123)*($S$5:$S$6173=1)*IFERROR($N$5:$N$6173*1,0)))&gt;0,ROUND($H5123*($N5123/SUMPRODUCT(MAX(($C$5:$C$6173=$C5123)*($D$5:$D$6173=$D5123)*($S$5:$S$6173=1)*IFERROR($N$5:$N$6173*1,0)))),4),0)))</f>
        <v/>
      </c>
      <c r="P5123" s="10" t="inlineStr">
        <is>
          <t>corse</t>
        </is>
      </c>
      <c r="Q5123" s="21">
        <f>IF($A5123="","",$A5123&amp;"|"&amp;$C5123)</f>
        <v/>
      </c>
      <c r="R5123" s="21">
        <f>IF($A5123="","",$A5123&amp;"|"&amp;$C5123&amp;"|"&amp;$D5123)</f>
        <v/>
      </c>
      <c r="S5123" s="21">
        <f>IF($A5123="","",IFERROR(INDEX(Offerte!$D$2:$D$200,MATCH($Q5123,Offerte!$L$2:$L$200,0)),0))</f>
        <v/>
      </c>
      <c r="T5123" s="21">
        <f>IF($A5123="","",IFERROR(INDEX(Offerte!$G$2:$G$200,MATCH($Q5123,Offerte!$L$2:$L$200,0)),"NO"))</f>
        <v/>
      </c>
    </row>
    <row r="5124">
      <c r="A5124" s="10">
        <f>IF(Offerte!$A167="","",Offerte!$A167)</f>
        <v/>
      </c>
      <c r="B5124" s="10">
        <f>IF(Offerte!$A167="","",Offerte!$B167)</f>
        <v/>
      </c>
      <c r="C5124" s="10">
        <f>IF(Offerte!$A167="","",Offerte!$C167)</f>
        <v/>
      </c>
      <c r="D5124" s="10" t="inlineStr">
        <is>
          <t>B.3.1</t>
        </is>
      </c>
      <c r="E5124" s="10" t="inlineStr">
        <is>
          <t>B</t>
        </is>
      </c>
      <c r="F5124" s="10" t="inlineStr">
        <is>
          <t>Q</t>
        </is>
      </c>
      <c r="G5124" s="10" t="inlineStr">
        <is>
          <t>higher</t>
        </is>
      </c>
      <c r="H5124" s="10" t="n">
        <v>2</v>
      </c>
      <c r="I5124" s="10" t="inlineStr">
        <is>
          <t>Numero di corse aggiuntive per allungamento dell'arco di servizio giornaliero nelle fasce serali</t>
        </is>
      </c>
      <c r="J5124" s="20" t="n"/>
      <c r="K5124" s="20" t="n"/>
      <c r="L5124" s="20" t="n"/>
      <c r="M5124" s="20" t="n"/>
      <c r="N5124" s="21">
        <f>IF($A5124="","",IFERROR(VALUE($J5124),0))</f>
        <v/>
      </c>
      <c r="O5124" s="21">
        <f>IF($A5124="",0,IF(OR($S5124&lt;&gt;1,COUNTA($J5124:$M5124)=0),0,IF(SUMPRODUCT(MAX(($C$5:$C$6173=$C5124)*($D$5:$D$6173=$D5124)*($S$5:$S$6173=1)*IFERROR($N$5:$N$6173*1,0)))&gt;0,ROUND($H5124*($N5124/SUMPRODUCT(MAX(($C$5:$C$6173=$C5124)*($D$5:$D$6173=$D5124)*($S$5:$S$6173=1)*IFERROR($N$5:$N$6173*1,0)))),4),0)))</f>
        <v/>
      </c>
      <c r="P5124" s="10" t="inlineStr">
        <is>
          <t>corse</t>
        </is>
      </c>
      <c r="Q5124" s="21">
        <f>IF($A5124="","",$A5124&amp;"|"&amp;$C5124)</f>
        <v/>
      </c>
      <c r="R5124" s="21">
        <f>IF($A5124="","",$A5124&amp;"|"&amp;$C5124&amp;"|"&amp;$D5124)</f>
        <v/>
      </c>
      <c r="S5124" s="21">
        <f>IF($A5124="","",IFERROR(INDEX(Offerte!$D$2:$D$200,MATCH($Q5124,Offerte!$L$2:$L$200,0)),0))</f>
        <v/>
      </c>
      <c r="T5124" s="21">
        <f>IF($A5124="","",IFERROR(INDEX(Offerte!$G$2:$G$200,MATCH($Q5124,Offerte!$L$2:$L$200,0)),"NO"))</f>
        <v/>
      </c>
    </row>
    <row r="5125">
      <c r="A5125" s="10">
        <f>IF(Offerte!$A167="","",Offerte!$A167)</f>
        <v/>
      </c>
      <c r="B5125" s="10">
        <f>IF(Offerte!$A167="","",Offerte!$B167)</f>
        <v/>
      </c>
      <c r="C5125" s="10">
        <f>IF(Offerte!$A167="","",Offerte!$C167)</f>
        <v/>
      </c>
      <c r="D5125" s="10" t="inlineStr">
        <is>
          <t>B.4.1</t>
        </is>
      </c>
      <c r="E5125" s="10" t="inlineStr">
        <is>
          <t>B</t>
        </is>
      </c>
      <c r="F5125" s="10" t="inlineStr">
        <is>
          <t>Q</t>
        </is>
      </c>
      <c r="G5125" s="10" t="inlineStr">
        <is>
          <t>higher</t>
        </is>
      </c>
      <c r="H5125" s="10" t="n">
        <v>3</v>
      </c>
      <c r="I5125" s="10" t="inlineStr">
        <is>
          <t>Percorrenze aggiuntive offerte nel Programma d'esercizio delle prime due fasi attuative</t>
        </is>
      </c>
      <c r="J5125" s="20" t="n"/>
      <c r="K5125" s="20" t="n"/>
      <c r="L5125" s="20" t="n"/>
      <c r="M5125" s="20" t="n"/>
      <c r="N5125" s="21">
        <f>IF($A5125="","",IFERROR(VALUE($J5125),0))</f>
        <v/>
      </c>
      <c r="O5125" s="21">
        <f>IF($A5125="",0,IF(OR($S5125&lt;&gt;1,COUNTA($J5125:$M5125)=0),0,IF(SUMPRODUCT(MAX(($C$5:$C$6173=$C5125)*($D$5:$D$6173=$D5125)*($S$5:$S$6173=1)*IFERROR($N$5:$N$6173*1,0)))&gt;0,ROUND($H5125*($N5125/SUMPRODUCT(MAX(($C$5:$C$6173=$C5125)*($D$5:$D$6173=$D5125)*($S$5:$S$6173=1)*IFERROR($N$5:$N$6173*1,0)))),4),0)))</f>
        <v/>
      </c>
      <c r="P5125" s="10" t="inlineStr">
        <is>
          <t>vett*km</t>
        </is>
      </c>
      <c r="Q5125" s="21">
        <f>IF($A5125="","",$A5125&amp;"|"&amp;$C5125)</f>
        <v/>
      </c>
      <c r="R5125" s="21">
        <f>IF($A5125="","",$A5125&amp;"|"&amp;$C5125&amp;"|"&amp;$D5125)</f>
        <v/>
      </c>
      <c r="S5125" s="21">
        <f>IF($A5125="","",IFERROR(INDEX(Offerte!$D$2:$D$200,MATCH($Q5125,Offerte!$L$2:$L$200,0)),0))</f>
        <v/>
      </c>
      <c r="T5125" s="21">
        <f>IF($A5125="","",IFERROR(INDEX(Offerte!$G$2:$G$200,MATCH($Q5125,Offerte!$L$2:$L$200,0)),"NO"))</f>
        <v/>
      </c>
    </row>
    <row r="5126">
      <c r="A5126" s="10">
        <f>IF(Offerte!$A167="","",Offerte!$A167)</f>
        <v/>
      </c>
      <c r="B5126" s="10">
        <f>IF(Offerte!$A167="","",Offerte!$B167)</f>
        <v/>
      </c>
      <c r="C5126" s="10">
        <f>IF(Offerte!$A167="","",Offerte!$C167)</f>
        <v/>
      </c>
      <c r="D5126" s="10" t="inlineStr">
        <is>
          <t>B.5.1</t>
        </is>
      </c>
      <c r="E5126" s="10" t="inlineStr">
        <is>
          <t>B</t>
        </is>
      </c>
      <c r="F5126" s="10" t="inlineStr">
        <is>
          <t>D</t>
        </is>
      </c>
      <c r="G5126" s="10" t="inlineStr">
        <is>
          <t>discretionary</t>
        </is>
      </c>
      <c r="H5126" s="10" t="n">
        <v>2</v>
      </c>
      <c r="I5126" s="10" t="inlineStr">
        <is>
          <t>Efficacia del progetto di servizi complementari DRT</t>
        </is>
      </c>
      <c r="J5126" s="20" t="n"/>
      <c r="K5126" s="20" t="n"/>
      <c r="L5126" s="20" t="n"/>
      <c r="M5126" s="20" t="n"/>
      <c r="N5126" s="21">
        <f>IF($A5126="","",MAX(0,MIN(1,IFERROR(VALUE($M5126),0))))</f>
        <v/>
      </c>
      <c r="O5126" s="21">
        <f>IF($A5126="",0,IF(OR($S5126&lt;&gt;1,COUNTA($J5126:$M5126)=0),0,IF(SUMPRODUCT(MAX(($C$5:$C$6173=$C5126)*($D$5:$D$6173=$D5126)*($S$5:$S$6173=1)*IFERROR($N$5:$N$6173*1,0)))&gt;0,ROUND($H5126*($N5126/SUMPRODUCT(MAX(($C$5:$C$6173=$C5126)*($D$5:$D$6173=$D5126)*($S$5:$S$6173=1)*IFERROR($N$5:$N$6173*1,0)))),4),0)))</f>
        <v/>
      </c>
      <c r="P5126" s="10" t="inlineStr">
        <is>
          <t>coeff.</t>
        </is>
      </c>
      <c r="Q5126" s="21">
        <f>IF($A5126="","",$A5126&amp;"|"&amp;$C5126)</f>
        <v/>
      </c>
      <c r="R5126" s="21">
        <f>IF($A5126="","",$A5126&amp;"|"&amp;$C5126&amp;"|"&amp;$D5126)</f>
        <v/>
      </c>
      <c r="S5126" s="21">
        <f>IF($A5126="","",IFERROR(INDEX(Offerte!$D$2:$D$200,MATCH($Q5126,Offerte!$L$2:$L$200,0)),0))</f>
        <v/>
      </c>
      <c r="T5126" s="21">
        <f>IF($A5126="","",IFERROR(INDEX(Offerte!$G$2:$G$200,MATCH($Q5126,Offerte!$L$2:$L$200,0)),"NO"))</f>
        <v/>
      </c>
    </row>
    <row r="5127">
      <c r="A5127" s="10">
        <f>IF(Offerte!$A167="","",Offerte!$A167)</f>
        <v/>
      </c>
      <c r="B5127" s="10">
        <f>IF(Offerte!$A167="","",Offerte!$B167)</f>
        <v/>
      </c>
      <c r="C5127" s="10">
        <f>IF(Offerte!$A167="","",Offerte!$C167)</f>
        <v/>
      </c>
      <c r="D5127" s="10" t="inlineStr">
        <is>
          <t>C.1.1</t>
        </is>
      </c>
      <c r="E5127" s="10" t="inlineStr">
        <is>
          <t>C</t>
        </is>
      </c>
      <c r="F5127" s="10" t="inlineStr">
        <is>
          <t>Q</t>
        </is>
      </c>
      <c r="G5127" s="10" t="inlineStr">
        <is>
          <t>higher</t>
        </is>
      </c>
      <c r="H5127" s="10" t="n">
        <v>2</v>
      </c>
      <c r="I5127" s="10" t="inlineStr">
        <is>
          <t>Tasso di copertura del servizio con telecamere BSD</t>
        </is>
      </c>
      <c r="J5127" s="20" t="n"/>
      <c r="K5127" s="20" t="n"/>
      <c r="L5127" s="20" t="n"/>
      <c r="M5127" s="20" t="n"/>
      <c r="N5127" s="21">
        <f>IF($A5127="","",IFERROR(VALUE($K5127)/VALUE($L5127),IFERROR(VALUE($J5127),0)))</f>
        <v/>
      </c>
      <c r="O5127" s="21">
        <f>IF($A5127="",0,IF(OR($S5127&lt;&gt;1,COUNTA($J5127:$M5127)=0),0,IF(SUMPRODUCT(MAX(($C$5:$C$6173=$C5127)*($D$5:$D$6173=$D5127)*($S$5:$S$6173=1)*IFERROR($N$5:$N$6173*1,0)))&gt;0,ROUND($H5127*($N5127/SUMPRODUCT(MAX(($C$5:$C$6173=$C5127)*($D$5:$D$6173=$D5127)*($S$5:$S$6173=1)*IFERROR($N$5:$N$6173*1,0)))),4),0)))</f>
        <v/>
      </c>
      <c r="P5127" s="10" t="inlineStr">
        <is>
          <t>Autobus attrezzati con telecamere BSD / Autobus totali in offerta, incluse scorte</t>
        </is>
      </c>
      <c r="Q5127" s="21">
        <f>IF($A5127="","",$A5127&amp;"|"&amp;$C5127)</f>
        <v/>
      </c>
      <c r="R5127" s="21">
        <f>IF($A5127="","",$A5127&amp;"|"&amp;$C5127&amp;"|"&amp;$D5127)</f>
        <v/>
      </c>
      <c r="S5127" s="21">
        <f>IF($A5127="","",IFERROR(INDEX(Offerte!$D$2:$D$200,MATCH($Q5127,Offerte!$L$2:$L$200,0)),0))</f>
        <v/>
      </c>
      <c r="T5127" s="21">
        <f>IF($A5127="","",IFERROR(INDEX(Offerte!$G$2:$G$200,MATCH($Q5127,Offerte!$L$2:$L$200,0)),"NO"))</f>
        <v/>
      </c>
    </row>
    <row r="5128">
      <c r="A5128" s="10">
        <f>IF(Offerte!$A167="","",Offerte!$A167)</f>
        <v/>
      </c>
      <c r="B5128" s="10">
        <f>IF(Offerte!$A167="","",Offerte!$B167)</f>
        <v/>
      </c>
      <c r="C5128" s="10">
        <f>IF(Offerte!$A167="","",Offerte!$C167)</f>
        <v/>
      </c>
      <c r="D5128" s="10" t="inlineStr">
        <is>
          <t>C.1.2</t>
        </is>
      </c>
      <c r="E5128" s="10" t="inlineStr">
        <is>
          <t>C</t>
        </is>
      </c>
      <c r="F5128" s="10" t="inlineStr">
        <is>
          <t>Q</t>
        </is>
      </c>
      <c r="G5128" s="10" t="inlineStr">
        <is>
          <t>higher</t>
        </is>
      </c>
      <c r="H5128" s="10" t="n">
        <v>2</v>
      </c>
      <c r="I5128" s="10" t="inlineStr">
        <is>
          <t>Tasso di copertura del servizio con telecamere ADAS</t>
        </is>
      </c>
      <c r="J5128" s="20" t="n"/>
      <c r="K5128" s="20" t="n"/>
      <c r="L5128" s="20" t="n"/>
      <c r="M5128" s="20" t="n"/>
      <c r="N5128" s="21">
        <f>IF($A5128="","",IFERROR(VALUE($K5128)/VALUE($L5128),IFERROR(VALUE($J5128),0)))</f>
        <v/>
      </c>
      <c r="O5128" s="21">
        <f>IF($A5128="",0,IF(OR($S5128&lt;&gt;1,COUNTA($J5128:$M5128)=0),0,IF(SUMPRODUCT(MAX(($C$5:$C$6173=$C5128)*($D$5:$D$6173=$D5128)*($S$5:$S$6173=1)*IFERROR($N$5:$N$6173*1,0)))&gt;0,ROUND($H5128*($N5128/SUMPRODUCT(MAX(($C$5:$C$6173=$C5128)*($D$5:$D$6173=$D5128)*($S$5:$S$6173=1)*IFERROR($N$5:$N$6173*1,0)))),4),0)))</f>
        <v/>
      </c>
      <c r="P5128" s="10" t="inlineStr">
        <is>
          <t>Autobus attrezzati con telecamere ADAS / Autobus totali in offerta, incluse scorte</t>
        </is>
      </c>
      <c r="Q5128" s="21">
        <f>IF($A5128="","",$A5128&amp;"|"&amp;$C5128)</f>
        <v/>
      </c>
      <c r="R5128" s="21">
        <f>IF($A5128="","",$A5128&amp;"|"&amp;$C5128&amp;"|"&amp;$D5128)</f>
        <v/>
      </c>
      <c r="S5128" s="21">
        <f>IF($A5128="","",IFERROR(INDEX(Offerte!$D$2:$D$200,MATCH($Q5128,Offerte!$L$2:$L$200,0)),0))</f>
        <v/>
      </c>
      <c r="T5128" s="21">
        <f>IF($A5128="","",IFERROR(INDEX(Offerte!$G$2:$G$200,MATCH($Q5128,Offerte!$L$2:$L$200,0)),"NO"))</f>
        <v/>
      </c>
    </row>
    <row r="5129">
      <c r="A5129" s="10">
        <f>IF(Offerte!$A167="","",Offerte!$A167)</f>
        <v/>
      </c>
      <c r="B5129" s="10">
        <f>IF(Offerte!$A167="","",Offerte!$B167)</f>
        <v/>
      </c>
      <c r="C5129" s="10">
        <f>IF(Offerte!$A167="","",Offerte!$C167)</f>
        <v/>
      </c>
      <c r="D5129" s="10" t="inlineStr">
        <is>
          <t>C.2.1</t>
        </is>
      </c>
      <c r="E5129" s="10" t="inlineStr">
        <is>
          <t>C</t>
        </is>
      </c>
      <c r="F5129" s="10" t="inlineStr">
        <is>
          <t>Q</t>
        </is>
      </c>
      <c r="G5129" s="10" t="inlineStr">
        <is>
          <t>higher</t>
        </is>
      </c>
      <c r="H5129" s="10" t="n">
        <v>3</v>
      </c>
      <c r="I5129" s="10" t="inlineStr">
        <is>
          <t>Tasso di copertura del servizio con telecamere di bordo di videosorveglianza</t>
        </is>
      </c>
      <c r="J5129" s="20" t="n"/>
      <c r="K5129" s="20" t="n"/>
      <c r="L5129" s="20" t="n"/>
      <c r="M5129" s="20" t="n"/>
      <c r="N5129" s="21">
        <f>IF($A5129="","",IFERROR(VALUE($K5129)/VALUE($L5129),IFERROR(VALUE($J5129),0)))</f>
        <v/>
      </c>
      <c r="O5129" s="21">
        <f>IF($A5129="",0,IF(OR($S5129&lt;&gt;1,COUNTA($J5129:$M5129)=0),0,IF(SUMPRODUCT(MAX(($C$5:$C$6173=$C5129)*($D$5:$D$6173=$D5129)*($S$5:$S$6173=1)*IFERROR($N$5:$N$6173*1,0)))&gt;0,ROUND($H5129*($N5129/SUMPRODUCT(MAX(($C$5:$C$6173=$C5129)*($D$5:$D$6173=$D5129)*($S$5:$S$6173=1)*IFERROR($N$5:$N$6173*1,0)))),4),0)))</f>
        <v/>
      </c>
      <c r="P5129" s="10" t="inlineStr">
        <is>
          <t>Autobus attrezzati con videosorveglianza / Autobus totali in offerta, incluse scorte</t>
        </is>
      </c>
      <c r="Q5129" s="21">
        <f>IF($A5129="","",$A5129&amp;"|"&amp;$C5129)</f>
        <v/>
      </c>
      <c r="R5129" s="21">
        <f>IF($A5129="","",$A5129&amp;"|"&amp;$C5129&amp;"|"&amp;$D5129)</f>
        <v/>
      </c>
      <c r="S5129" s="21">
        <f>IF($A5129="","",IFERROR(INDEX(Offerte!$D$2:$D$200,MATCH($Q5129,Offerte!$L$2:$L$200,0)),0))</f>
        <v/>
      </c>
      <c r="T5129" s="21">
        <f>IF($A5129="","",IFERROR(INDEX(Offerte!$G$2:$G$200,MATCH($Q5129,Offerte!$L$2:$L$200,0)),"NO"))</f>
        <v/>
      </c>
    </row>
    <row r="5130">
      <c r="A5130" s="10">
        <f>IF(Offerte!$A167="","",Offerte!$A167)</f>
        <v/>
      </c>
      <c r="B5130" s="10">
        <f>IF(Offerte!$A167="","",Offerte!$B167)</f>
        <v/>
      </c>
      <c r="C5130" s="10">
        <f>IF(Offerte!$A167="","",Offerte!$C167)</f>
        <v/>
      </c>
      <c r="D5130" s="10" t="inlineStr">
        <is>
          <t>C.2.2</t>
        </is>
      </c>
      <c r="E5130" s="10" t="inlineStr">
        <is>
          <t>C</t>
        </is>
      </c>
      <c r="F5130" s="10" t="inlineStr">
        <is>
          <t>T</t>
        </is>
      </c>
      <c r="G5130" s="10" t="inlineStr">
        <is>
          <t>tabular</t>
        </is>
      </c>
      <c r="H5130" s="10" t="n">
        <v>1</v>
      </c>
      <c r="I5130" s="10" t="inlineStr">
        <is>
          <t>Software video/audio analisi per situazioni di pericolo</t>
        </is>
      </c>
      <c r="J5130" s="20" t="n"/>
      <c r="K5130" s="20" t="n"/>
      <c r="L5130" s="20" t="n"/>
      <c r="M5130" s="20" t="n"/>
      <c r="N5130" s="21">
        <f>IF($A5130="","",IF(IFERROR(VALUE($M5130),0)=1,1,0))</f>
        <v/>
      </c>
      <c r="O5130" s="21">
        <f>IF($A5130="",0,IF(OR($S5130&lt;&gt;1,COUNTA($J5130:$M5130)=0),0,IF($N5130=1,$H5130,0)))</f>
        <v/>
      </c>
      <c r="P5130" s="10" t="inlineStr">
        <is>
          <t>sì/no</t>
        </is>
      </c>
      <c r="Q5130" s="21">
        <f>IF($A5130="","",$A5130&amp;"|"&amp;$C5130)</f>
        <v/>
      </c>
      <c r="R5130" s="21">
        <f>IF($A5130="","",$A5130&amp;"|"&amp;$C5130&amp;"|"&amp;$D5130)</f>
        <v/>
      </c>
      <c r="S5130" s="21">
        <f>IF($A5130="","",IFERROR(INDEX(Offerte!$D$2:$D$200,MATCH($Q5130,Offerte!$L$2:$L$200,0)),0))</f>
        <v/>
      </c>
      <c r="T5130" s="21">
        <f>IF($A5130="","",IFERROR(INDEX(Offerte!$G$2:$G$200,MATCH($Q5130,Offerte!$L$2:$L$200,0)),"NO"))</f>
        <v/>
      </c>
    </row>
    <row r="5131">
      <c r="A5131" s="10">
        <f>IF(Offerte!$A167="","",Offerte!$A167)</f>
        <v/>
      </c>
      <c r="B5131" s="10">
        <f>IF(Offerte!$A167="","",Offerte!$B167)</f>
        <v/>
      </c>
      <c r="C5131" s="10">
        <f>IF(Offerte!$A167="","",Offerte!$C167)</f>
        <v/>
      </c>
      <c r="D5131" s="10" t="inlineStr">
        <is>
          <t>C.2.3</t>
        </is>
      </c>
      <c r="E5131" s="10" t="inlineStr">
        <is>
          <t>C</t>
        </is>
      </c>
      <c r="F5131" s="10" t="inlineStr">
        <is>
          <t>T</t>
        </is>
      </c>
      <c r="G5131" s="10" t="inlineStr">
        <is>
          <t>tabular</t>
        </is>
      </c>
      <c r="H5131" s="10" t="n">
        <v>1</v>
      </c>
      <c r="I5131" s="10" t="inlineStr">
        <is>
          <t>Collegamento con centrale qualificata di pronto intervento</t>
        </is>
      </c>
      <c r="J5131" s="20" t="n"/>
      <c r="K5131" s="20" t="n"/>
      <c r="L5131" s="20" t="n"/>
      <c r="M5131" s="20" t="n"/>
      <c r="N5131" s="21">
        <f>IF($A5131="","",IF(IFERROR(VALUE($M5131),0)=1,1,0))</f>
        <v/>
      </c>
      <c r="O5131" s="21">
        <f>IF($A5131="",0,IF(OR($S5131&lt;&gt;1,COUNTA($J5131:$M5131)=0),0,IF($N5131=1,$H5131,0)))</f>
        <v/>
      </c>
      <c r="P5131" s="10" t="inlineStr">
        <is>
          <t>sì/no</t>
        </is>
      </c>
      <c r="Q5131" s="21">
        <f>IF($A5131="","",$A5131&amp;"|"&amp;$C5131)</f>
        <v/>
      </c>
      <c r="R5131" s="21">
        <f>IF($A5131="","",$A5131&amp;"|"&amp;$C5131&amp;"|"&amp;$D5131)</f>
        <v/>
      </c>
      <c r="S5131" s="21">
        <f>IF($A5131="","",IFERROR(INDEX(Offerte!$D$2:$D$200,MATCH($Q5131,Offerte!$L$2:$L$200,0)),0))</f>
        <v/>
      </c>
      <c r="T5131" s="21">
        <f>IF($A5131="","",IFERROR(INDEX(Offerte!$G$2:$G$200,MATCH($Q5131,Offerte!$L$2:$L$200,0)),"NO"))</f>
        <v/>
      </c>
    </row>
    <row r="5132">
      <c r="A5132" s="10">
        <f>IF(Offerte!$A167="","",Offerte!$A167)</f>
        <v/>
      </c>
      <c r="B5132" s="10">
        <f>IF(Offerte!$A167="","",Offerte!$B167)</f>
        <v/>
      </c>
      <c r="C5132" s="10">
        <f>IF(Offerte!$A167="","",Offerte!$C167)</f>
        <v/>
      </c>
      <c r="D5132" s="10" t="inlineStr">
        <is>
          <t>C.2.4</t>
        </is>
      </c>
      <c r="E5132" s="10" t="inlineStr">
        <is>
          <t>C</t>
        </is>
      </c>
      <c r="F5132" s="10" t="inlineStr">
        <is>
          <t>Q</t>
        </is>
      </c>
      <c r="G5132" s="10" t="inlineStr">
        <is>
          <t>higher</t>
        </is>
      </c>
      <c r="H5132" s="10" t="n">
        <v>1</v>
      </c>
      <c r="I5132" s="10" t="inlineStr">
        <is>
          <t>Tasso di copertura del servizio con dispositivi per la chiamata di emergenza del conducente</t>
        </is>
      </c>
      <c r="J5132" s="20" t="n"/>
      <c r="K5132" s="20" t="n"/>
      <c r="L5132" s="20" t="n"/>
      <c r="M5132" s="20" t="n"/>
      <c r="N5132" s="21">
        <f>IF($A5132="","",IFERROR(VALUE($K5132)/VALUE($L5132),IFERROR(VALUE($J5132),0)))</f>
        <v/>
      </c>
      <c r="O5132" s="21">
        <f>IF($A5132="",0,IF(OR($S5132&lt;&gt;1,COUNTA($J5132:$M5132)=0),0,IF(SUMPRODUCT(MAX(($C$5:$C$6173=$C5132)*($D$5:$D$6173=$D5132)*($S$5:$S$6173=1)*IFERROR($N$5:$N$6173*1,0)))&gt;0,ROUND($H5132*($N5132/SUMPRODUCT(MAX(($C$5:$C$6173=$C5132)*($D$5:$D$6173=$D5132)*($S$5:$S$6173=1)*IFERROR($N$5:$N$6173*1,0)))),4),0)))</f>
        <v/>
      </c>
      <c r="P5132" s="10" t="inlineStr">
        <is>
          <t>Autobus attrezzati con chiamata di emergenza / Autobus totali in offerta, incluse scorte</t>
        </is>
      </c>
      <c r="Q5132" s="21">
        <f>IF($A5132="","",$A5132&amp;"|"&amp;$C5132)</f>
        <v/>
      </c>
      <c r="R5132" s="21">
        <f>IF($A5132="","",$A5132&amp;"|"&amp;$C5132&amp;"|"&amp;$D5132)</f>
        <v/>
      </c>
      <c r="S5132" s="21">
        <f>IF($A5132="","",IFERROR(INDEX(Offerte!$D$2:$D$200,MATCH($Q5132,Offerte!$L$2:$L$200,0)),0))</f>
        <v/>
      </c>
      <c r="T5132" s="21">
        <f>IF($A5132="","",IFERROR(INDEX(Offerte!$G$2:$G$200,MATCH($Q5132,Offerte!$L$2:$L$200,0)),"NO"))</f>
        <v/>
      </c>
    </row>
    <row r="5133">
      <c r="A5133" s="10">
        <f>IF(Offerte!$A167="","",Offerte!$A167)</f>
        <v/>
      </c>
      <c r="B5133" s="10">
        <f>IF(Offerte!$A167="","",Offerte!$B167)</f>
        <v/>
      </c>
      <c r="C5133" s="10">
        <f>IF(Offerte!$A167="","",Offerte!$C167)</f>
        <v/>
      </c>
      <c r="D5133" s="10" t="inlineStr">
        <is>
          <t>C.3.1</t>
        </is>
      </c>
      <c r="E5133" s="10" t="inlineStr">
        <is>
          <t>C</t>
        </is>
      </c>
      <c r="F5133" s="10" t="inlineStr">
        <is>
          <t>Q</t>
        </is>
      </c>
      <c r="G5133" s="10" t="inlineStr">
        <is>
          <t>higher</t>
        </is>
      </c>
      <c r="H5133" s="10" t="n">
        <v>2</v>
      </c>
      <c r="I5133" s="10" t="inlineStr">
        <is>
          <t>Tasso di copertura del servizio con dispositivi di informazione dinamica a bordo mezzo</t>
        </is>
      </c>
      <c r="J5133" s="20" t="n"/>
      <c r="K5133" s="20" t="n"/>
      <c r="L5133" s="20" t="n"/>
      <c r="M5133" s="20" t="n"/>
      <c r="N5133" s="21">
        <f>IF($A5133="","",IFERROR(VALUE($K5133)/VALUE($L5133),IFERROR(VALUE($J5133),0)))</f>
        <v/>
      </c>
      <c r="O5133" s="21">
        <f>IF($A5133="",0,IF(OR($S5133&lt;&gt;1,COUNTA($J5133:$M5133)=0),0,IF(SUMPRODUCT(MAX(($C$5:$C$6173=$C5133)*($D$5:$D$6173=$D5133)*($S$5:$S$6173=1)*IFERROR($N$5:$N$6173*1,0)))&gt;0,ROUND($H5133*($N5133/SUMPRODUCT(MAX(($C$5:$C$6173=$C5133)*($D$5:$D$6173=$D5133)*($S$5:$S$6173=1)*IFERROR($N$5:$N$6173*1,0)))),4),0)))</f>
        <v/>
      </c>
      <c r="P5133" s="10" t="inlineStr">
        <is>
          <t>Autobus con monitor e indicatori vocali / Autobus totali in offerta, incluse scorte</t>
        </is>
      </c>
      <c r="Q5133" s="21">
        <f>IF($A5133="","",$A5133&amp;"|"&amp;$C5133)</f>
        <v/>
      </c>
      <c r="R5133" s="21">
        <f>IF($A5133="","",$A5133&amp;"|"&amp;$C5133&amp;"|"&amp;$D5133)</f>
        <v/>
      </c>
      <c r="S5133" s="21">
        <f>IF($A5133="","",IFERROR(INDEX(Offerte!$D$2:$D$200,MATCH($Q5133,Offerte!$L$2:$L$200,0)),0))</f>
        <v/>
      </c>
      <c r="T5133" s="21">
        <f>IF($A5133="","",IFERROR(INDEX(Offerte!$G$2:$G$200,MATCH($Q5133,Offerte!$L$2:$L$200,0)),"NO"))</f>
        <v/>
      </c>
    </row>
    <row r="5134">
      <c r="A5134" s="10">
        <f>IF(Offerte!$A167="","",Offerte!$A167)</f>
        <v/>
      </c>
      <c r="B5134" s="10">
        <f>IF(Offerte!$A167="","",Offerte!$B167)</f>
        <v/>
      </c>
      <c r="C5134" s="10">
        <f>IF(Offerte!$A167="","",Offerte!$C167)</f>
        <v/>
      </c>
      <c r="D5134" s="10" t="inlineStr">
        <is>
          <t>C.3.2</t>
        </is>
      </c>
      <c r="E5134" s="10" t="inlineStr">
        <is>
          <t>C</t>
        </is>
      </c>
      <c r="F5134" s="10" t="inlineStr">
        <is>
          <t>T</t>
        </is>
      </c>
      <c r="G5134" s="10" t="inlineStr">
        <is>
          <t>tabular</t>
        </is>
      </c>
      <c r="H5134" s="10" t="n">
        <v>2</v>
      </c>
      <c r="I5134" s="10" t="inlineStr">
        <is>
          <t>Informazioni a bordo su coincidenze ai nodi</t>
        </is>
      </c>
      <c r="J5134" s="20" t="n"/>
      <c r="K5134" s="20" t="n"/>
      <c r="L5134" s="20" t="n"/>
      <c r="M5134" s="20" t="n"/>
      <c r="N5134" s="21">
        <f>IF($A5134="","",IF(IFERROR(VALUE($M5134),0)=1,1,0))</f>
        <v/>
      </c>
      <c r="O5134" s="21">
        <f>IF($A5134="",0,IF(OR($S5134&lt;&gt;1,COUNTA($J5134:$M5134)=0),0,IF(AND($N5134=1,IFERROR(SUMIFS($N$5:$N$6173,$Q$5:$Q$6173,$Q5134,$D$5:$D$6173,"C.3.1"),0)&gt;=0.5),$H5134,0)))</f>
        <v/>
      </c>
      <c r="P5134" s="10" t="inlineStr">
        <is>
          <t>Dipende da C.3.1 &gt;= 0.5</t>
        </is>
      </c>
      <c r="Q5134" s="21">
        <f>IF($A5134="","",$A5134&amp;"|"&amp;$C5134)</f>
        <v/>
      </c>
      <c r="R5134" s="21">
        <f>IF($A5134="","",$A5134&amp;"|"&amp;$C5134&amp;"|"&amp;$D5134)</f>
        <v/>
      </c>
      <c r="S5134" s="21">
        <f>IF($A5134="","",IFERROR(INDEX(Offerte!$D$2:$D$200,MATCH($Q5134,Offerte!$L$2:$L$200,0)),0))</f>
        <v/>
      </c>
      <c r="T5134" s="21">
        <f>IF($A5134="","",IFERROR(INDEX(Offerte!$G$2:$G$200,MATCH($Q5134,Offerte!$L$2:$L$200,0)),"NO"))</f>
        <v/>
      </c>
    </row>
    <row r="5135">
      <c r="A5135" s="10">
        <f>IF(Offerte!$A167="","",Offerte!$A167)</f>
        <v/>
      </c>
      <c r="B5135" s="10">
        <f>IF(Offerte!$A167="","",Offerte!$B167)</f>
        <v/>
      </c>
      <c r="C5135" s="10">
        <f>IF(Offerte!$A167="","",Offerte!$C167)</f>
        <v/>
      </c>
      <c r="D5135" s="10" t="inlineStr">
        <is>
          <t>D.1.1</t>
        </is>
      </c>
      <c r="E5135" s="10" t="inlineStr">
        <is>
          <t>D</t>
        </is>
      </c>
      <c r="F5135" s="10" t="inlineStr">
        <is>
          <t>Q</t>
        </is>
      </c>
      <c r="G5135" s="10" t="inlineStr">
        <is>
          <t>higher</t>
        </is>
      </c>
      <c r="H5135" s="10" t="n">
        <v>3</v>
      </c>
      <c r="I5135" s="10" t="inlineStr">
        <is>
          <t>Installazione di pensiline</t>
        </is>
      </c>
      <c r="J5135" s="20" t="n"/>
      <c r="K5135" s="20" t="n"/>
      <c r="L5135" s="20" t="n"/>
      <c r="M5135" s="20" t="n"/>
      <c r="N5135" s="21">
        <f>IF($A5135="","",IFERROR(VALUE($J5135),0))</f>
        <v/>
      </c>
      <c r="O5135" s="21">
        <f>IF($A5135="",0,IF(OR($S5135&lt;&gt;1,COUNTA($J5135:$M5135)=0),0,IF(SUMPRODUCT(MAX(($C$5:$C$6173=$C5135)*($D$5:$D$6173=$D5135)*($S$5:$S$6173=1)*IFERROR($N$5:$N$6173*1,0)))&gt;0,ROUND($H5135*($N5135/SUMPRODUCT(MAX(($C$5:$C$6173=$C5135)*($D$5:$D$6173=$D5135)*($S$5:$S$6173=1)*IFERROR($N$5:$N$6173*1,0)))),4),0)))</f>
        <v/>
      </c>
      <c r="P5135" s="10" t="inlineStr">
        <is>
          <t>fermate</t>
        </is>
      </c>
      <c r="Q5135" s="21">
        <f>IF($A5135="","",$A5135&amp;"|"&amp;$C5135)</f>
        <v/>
      </c>
      <c r="R5135" s="21">
        <f>IF($A5135="","",$A5135&amp;"|"&amp;$C5135&amp;"|"&amp;$D5135)</f>
        <v/>
      </c>
      <c r="S5135" s="21">
        <f>IF($A5135="","",IFERROR(INDEX(Offerte!$D$2:$D$200,MATCH($Q5135,Offerte!$L$2:$L$200,0)),0))</f>
        <v/>
      </c>
      <c r="T5135" s="21">
        <f>IF($A5135="","",IFERROR(INDEX(Offerte!$G$2:$G$200,MATCH($Q5135,Offerte!$L$2:$L$200,0)),"NO"))</f>
        <v/>
      </c>
    </row>
    <row r="5136">
      <c r="A5136" s="10">
        <f>IF(Offerte!$A167="","",Offerte!$A167)</f>
        <v/>
      </c>
      <c r="B5136" s="10">
        <f>IF(Offerte!$A167="","",Offerte!$B167)</f>
        <v/>
      </c>
      <c r="C5136" s="10">
        <f>IF(Offerte!$A167="","",Offerte!$C167)</f>
        <v/>
      </c>
      <c r="D5136" s="10" t="inlineStr">
        <is>
          <t>D.1.2</t>
        </is>
      </c>
      <c r="E5136" s="10" t="inlineStr">
        <is>
          <t>D</t>
        </is>
      </c>
      <c r="F5136" s="10" t="inlineStr">
        <is>
          <t>Q</t>
        </is>
      </c>
      <c r="G5136" s="10" t="inlineStr">
        <is>
          <t>higher</t>
        </is>
      </c>
      <c r="H5136" s="10" t="n">
        <v>3</v>
      </c>
      <c r="I5136" s="10" t="inlineStr">
        <is>
          <t>Installazione di paline di fermata conformi alla DGR 581/2023</t>
        </is>
      </c>
      <c r="J5136" s="20" t="n"/>
      <c r="K5136" s="20" t="n"/>
      <c r="L5136" s="20" t="n"/>
      <c r="M5136" s="20" t="n"/>
      <c r="N5136" s="21">
        <f>IF($A5136="","",IFERROR(VALUE($J5136),0))</f>
        <v/>
      </c>
      <c r="O5136" s="21">
        <f>IF($A5136="",0,IF(OR($S5136&lt;&gt;1,COUNTA($J5136:$M5136)=0),0,IF(SUMPRODUCT(MAX(($C$5:$C$6173=$C5136)*($D$5:$D$6173=$D5136)*($S$5:$S$6173=1)*IFERROR($N$5:$N$6173*1,0)))&gt;0,ROUND($H5136*($N5136/SUMPRODUCT(MAX(($C$5:$C$6173=$C5136)*($D$5:$D$6173=$D5136)*($S$5:$S$6173=1)*IFERROR($N$5:$N$6173*1,0)))),4),0)))</f>
        <v/>
      </c>
      <c r="P5136" s="10" t="inlineStr">
        <is>
          <t>fermate</t>
        </is>
      </c>
      <c r="Q5136" s="21">
        <f>IF($A5136="","",$A5136&amp;"|"&amp;$C5136)</f>
        <v/>
      </c>
      <c r="R5136" s="21">
        <f>IF($A5136="","",$A5136&amp;"|"&amp;$C5136&amp;"|"&amp;$D5136)</f>
        <v/>
      </c>
      <c r="S5136" s="21">
        <f>IF($A5136="","",IFERROR(INDEX(Offerte!$D$2:$D$200,MATCH($Q5136,Offerte!$L$2:$L$200,0)),0))</f>
        <v/>
      </c>
      <c r="T5136" s="21">
        <f>IF($A5136="","",IFERROR(INDEX(Offerte!$G$2:$G$200,MATCH($Q5136,Offerte!$L$2:$L$200,0)),"NO"))</f>
        <v/>
      </c>
    </row>
    <row r="5137">
      <c r="A5137" s="10">
        <f>IF(Offerte!$A167="","",Offerte!$A167)</f>
        <v/>
      </c>
      <c r="B5137" s="10">
        <f>IF(Offerte!$A167="","",Offerte!$B167)</f>
        <v/>
      </c>
      <c r="C5137" s="10">
        <f>IF(Offerte!$A167="","",Offerte!$C167)</f>
        <v/>
      </c>
      <c r="D5137" s="10" t="inlineStr">
        <is>
          <t>D.1.3</t>
        </is>
      </c>
      <c r="E5137" s="10" t="inlineStr">
        <is>
          <t>D</t>
        </is>
      </c>
      <c r="F5137" s="10" t="inlineStr">
        <is>
          <t>Q</t>
        </is>
      </c>
      <c r="G5137" s="10" t="inlineStr">
        <is>
          <t>higher</t>
        </is>
      </c>
      <c r="H5137" s="10" t="n">
        <v>2</v>
      </c>
      <c r="I5137" s="10" t="inlineStr">
        <is>
          <t>Display informativi connessi alle fermate</t>
        </is>
      </c>
      <c r="J5137" s="20" t="n"/>
      <c r="K5137" s="20" t="n"/>
      <c r="L5137" s="20" t="n"/>
      <c r="M5137" s="20" t="n"/>
      <c r="N5137" s="21">
        <f>IF($A5137="","",IFERROR(VALUE($J5137),0))</f>
        <v/>
      </c>
      <c r="O5137" s="21">
        <f>IF($A5137="",0,IF(OR($S5137&lt;&gt;1,COUNTA($J5137:$M5137)=0),0,IF(SUMPRODUCT(MAX(($C$5:$C$6173=$C5137)*($D$5:$D$6173=$D5137)*($S$5:$S$6173=1)*IFERROR($N$5:$N$6173*1,0)))&gt;0,ROUND($H5137*($N5137/SUMPRODUCT(MAX(($C$5:$C$6173=$C5137)*($D$5:$D$6173=$D5137)*($S$5:$S$6173=1)*IFERROR($N$5:$N$6173*1,0)))),4),0)))</f>
        <v/>
      </c>
      <c r="P5137" s="10" t="inlineStr">
        <is>
          <t>fermate</t>
        </is>
      </c>
      <c r="Q5137" s="21">
        <f>IF($A5137="","",$A5137&amp;"|"&amp;$C5137)</f>
        <v/>
      </c>
      <c r="R5137" s="21">
        <f>IF($A5137="","",$A5137&amp;"|"&amp;$C5137&amp;"|"&amp;$D5137)</f>
        <v/>
      </c>
      <c r="S5137" s="21">
        <f>IF($A5137="","",IFERROR(INDEX(Offerte!$D$2:$D$200,MATCH($Q5137,Offerte!$L$2:$L$200,0)),0))</f>
        <v/>
      </c>
      <c r="T5137" s="21">
        <f>IF($A5137="","",IFERROR(INDEX(Offerte!$G$2:$G$200,MATCH($Q5137,Offerte!$L$2:$L$200,0)),"NO"))</f>
        <v/>
      </c>
    </row>
    <row r="5138">
      <c r="A5138" s="10">
        <f>IF(Offerte!$A167="","",Offerte!$A167)</f>
        <v/>
      </c>
      <c r="B5138" s="10">
        <f>IF(Offerte!$A167="","",Offerte!$B167)</f>
        <v/>
      </c>
      <c r="C5138" s="10">
        <f>IF(Offerte!$A167="","",Offerte!$C167)</f>
        <v/>
      </c>
      <c r="D5138" s="10" t="inlineStr">
        <is>
          <t>D.2.1</t>
        </is>
      </c>
      <c r="E5138" s="10" t="inlineStr">
        <is>
          <t>D</t>
        </is>
      </c>
      <c r="F5138" s="10" t="inlineStr">
        <is>
          <t>Q</t>
        </is>
      </c>
      <c r="G5138" s="10" t="inlineStr">
        <is>
          <t>higher</t>
        </is>
      </c>
      <c r="H5138" s="10" t="n">
        <v>2</v>
      </c>
      <c r="I5138" s="10" t="inlineStr">
        <is>
          <t>Segnali tattili Loges-Vet-Evolution</t>
        </is>
      </c>
      <c r="J5138" s="20" t="n"/>
      <c r="K5138" s="20" t="n"/>
      <c r="L5138" s="20" t="n"/>
      <c r="M5138" s="20" t="n"/>
      <c r="N5138" s="21">
        <f>IF($A5138="","",IFERROR(VALUE($J5138),0))</f>
        <v/>
      </c>
      <c r="O5138" s="21">
        <f>IF($A5138="",0,IF(OR($S5138&lt;&gt;1,COUNTA($J5138:$M5138)=0),0,IF(SUMPRODUCT(MAX(($C$5:$C$6173=$C5138)*($D$5:$D$6173=$D5138)*($S$5:$S$6173=1)*IFERROR($N$5:$N$6173*1,0)))&gt;0,ROUND($H5138*($N5138/SUMPRODUCT(MAX(($C$5:$C$6173=$C5138)*($D$5:$D$6173=$D5138)*($S$5:$S$6173=1)*IFERROR($N$5:$N$6173*1,0)))),4),0)))</f>
        <v/>
      </c>
      <c r="P5138" s="10" t="inlineStr">
        <is>
          <t>fermate</t>
        </is>
      </c>
      <c r="Q5138" s="21">
        <f>IF($A5138="","",$A5138&amp;"|"&amp;$C5138)</f>
        <v/>
      </c>
      <c r="R5138" s="21">
        <f>IF($A5138="","",$A5138&amp;"|"&amp;$C5138&amp;"|"&amp;$D5138)</f>
        <v/>
      </c>
      <c r="S5138" s="21">
        <f>IF($A5138="","",IFERROR(INDEX(Offerte!$D$2:$D$200,MATCH($Q5138,Offerte!$L$2:$L$200,0)),0))</f>
        <v/>
      </c>
      <c r="T5138" s="21">
        <f>IF($A5138="","",IFERROR(INDEX(Offerte!$G$2:$G$200,MATCH($Q5138,Offerte!$L$2:$L$200,0)),"NO"))</f>
        <v/>
      </c>
    </row>
    <row r="5139">
      <c r="A5139" s="10">
        <f>IF(Offerte!$A167="","",Offerte!$A167)</f>
        <v/>
      </c>
      <c r="B5139" s="10">
        <f>IF(Offerte!$A167="","",Offerte!$B167)</f>
        <v/>
      </c>
      <c r="C5139" s="10">
        <f>IF(Offerte!$A167="","",Offerte!$C167)</f>
        <v/>
      </c>
      <c r="D5139" s="10" t="inlineStr">
        <is>
          <t>E.1.1</t>
        </is>
      </c>
      <c r="E5139" s="10" t="inlineStr">
        <is>
          <t>E</t>
        </is>
      </c>
      <c r="F5139" s="10" t="inlineStr">
        <is>
          <t>T</t>
        </is>
      </c>
      <c r="G5139" s="10" t="inlineStr">
        <is>
          <t>tabular</t>
        </is>
      </c>
      <c r="H5139" s="10" t="n">
        <v>2</v>
      </c>
      <c r="I5139" s="10" t="inlineStr">
        <is>
          <t>Mobile app con travel planner PRM</t>
        </is>
      </c>
      <c r="J5139" s="20" t="n"/>
      <c r="K5139" s="20" t="n"/>
      <c r="L5139" s="20" t="n"/>
      <c r="M5139" s="20" t="n"/>
      <c r="N5139" s="21">
        <f>IF($A5139="","",IF(IFERROR(VALUE($M5139),0)=1,1,0))</f>
        <v/>
      </c>
      <c r="O5139" s="21">
        <f>IF($A5139="",0,IF(OR($S5139&lt;&gt;1,COUNTA($J5139:$M5139)=0),0,IF($N5139=1,$H5139,0)))</f>
        <v/>
      </c>
      <c r="P5139" s="10" t="inlineStr">
        <is>
          <t>sì/no</t>
        </is>
      </c>
      <c r="Q5139" s="21">
        <f>IF($A5139="","",$A5139&amp;"|"&amp;$C5139)</f>
        <v/>
      </c>
      <c r="R5139" s="21">
        <f>IF($A5139="","",$A5139&amp;"|"&amp;$C5139&amp;"|"&amp;$D5139)</f>
        <v/>
      </c>
      <c r="S5139" s="21">
        <f>IF($A5139="","",IFERROR(INDEX(Offerte!$D$2:$D$200,MATCH($Q5139,Offerte!$L$2:$L$200,0)),0))</f>
        <v/>
      </c>
      <c r="T5139" s="21">
        <f>IF($A5139="","",IFERROR(INDEX(Offerte!$G$2:$G$200,MATCH($Q5139,Offerte!$L$2:$L$200,0)),"NO"))</f>
        <v/>
      </c>
    </row>
    <row r="5140">
      <c r="A5140" s="10">
        <f>IF(Offerte!$A167="","",Offerte!$A167)</f>
        <v/>
      </c>
      <c r="B5140" s="10">
        <f>IF(Offerte!$A167="","",Offerte!$B167)</f>
        <v/>
      </c>
      <c r="C5140" s="10">
        <f>IF(Offerte!$A167="","",Offerte!$C167)</f>
        <v/>
      </c>
      <c r="D5140" s="10" t="inlineStr">
        <is>
          <t>E.2.1</t>
        </is>
      </c>
      <c r="E5140" s="10" t="inlineStr">
        <is>
          <t>E</t>
        </is>
      </c>
      <c r="F5140" s="10" t="inlineStr">
        <is>
          <t>D</t>
        </is>
      </c>
      <c r="G5140" s="10" t="inlineStr">
        <is>
          <t>discretionary</t>
        </is>
      </c>
      <c r="H5140" s="10" t="n">
        <v>2</v>
      </c>
      <c r="I5140" s="10" t="inlineStr">
        <is>
          <t>Altre azioni informative e rapporti con gli utenti</t>
        </is>
      </c>
      <c r="J5140" s="20" t="n"/>
      <c r="K5140" s="20" t="n"/>
      <c r="L5140" s="20" t="n"/>
      <c r="M5140" s="20" t="n"/>
      <c r="N5140" s="21">
        <f>IF($A5140="","",MAX(0,MIN(1,IFERROR(VALUE($M5140),0))))</f>
        <v/>
      </c>
      <c r="O5140" s="21">
        <f>IF($A5140="",0,IF(OR($S5140&lt;&gt;1,COUNTA($J5140:$M5140)=0),0,IF(SUMPRODUCT(MAX(($C$5:$C$6173=$C5140)*($D$5:$D$6173=$D5140)*($S$5:$S$6173=1)*IFERROR($N$5:$N$6173*1,0)))&gt;0,ROUND($H5140*($N5140/SUMPRODUCT(MAX(($C$5:$C$6173=$C5140)*($D$5:$D$6173=$D5140)*($S$5:$S$6173=1)*IFERROR($N$5:$N$6173*1,0)))),4),0)))</f>
        <v/>
      </c>
      <c r="P5140" s="10" t="inlineStr">
        <is>
          <t>coeff.</t>
        </is>
      </c>
      <c r="Q5140" s="21">
        <f>IF($A5140="","",$A5140&amp;"|"&amp;$C5140)</f>
        <v/>
      </c>
      <c r="R5140" s="21">
        <f>IF($A5140="","",$A5140&amp;"|"&amp;$C5140&amp;"|"&amp;$D5140)</f>
        <v/>
      </c>
      <c r="S5140" s="21">
        <f>IF($A5140="","",IFERROR(INDEX(Offerte!$D$2:$D$200,MATCH($Q5140,Offerte!$L$2:$L$200,0)),0))</f>
        <v/>
      </c>
      <c r="T5140" s="21">
        <f>IF($A5140="","",IFERROR(INDEX(Offerte!$G$2:$G$200,MATCH($Q5140,Offerte!$L$2:$L$200,0)),"NO"))</f>
        <v/>
      </c>
    </row>
    <row r="5141">
      <c r="A5141" s="10">
        <f>IF(Offerte!$A167="","",Offerte!$A167)</f>
        <v/>
      </c>
      <c r="B5141" s="10">
        <f>IF(Offerte!$A167="","",Offerte!$B167)</f>
        <v/>
      </c>
      <c r="C5141" s="10">
        <f>IF(Offerte!$A167="","",Offerte!$C167)</f>
        <v/>
      </c>
      <c r="D5141" s="10" t="inlineStr">
        <is>
          <t>F.1.1</t>
        </is>
      </c>
      <c r="E5141" s="10" t="inlineStr">
        <is>
          <t>F</t>
        </is>
      </c>
      <c r="F5141" s="10" t="inlineStr">
        <is>
          <t>Q</t>
        </is>
      </c>
      <c r="G5141" s="10" t="inlineStr">
        <is>
          <t>lower</t>
        </is>
      </c>
      <c r="H5141" s="10" t="n">
        <v>7</v>
      </c>
      <c r="I5141" s="10" t="inlineStr">
        <is>
          <t>Performance ambientali del parco mezzi adibito al servizio - I_CEA</t>
        </is>
      </c>
      <c r="J5141" s="20" t="n"/>
      <c r="K5141" s="20" t="n"/>
      <c r="L5141" s="20" t="n"/>
      <c r="M5141" s="20" t="n"/>
      <c r="N5141" s="21">
        <f>IF($A5141="","",IFERROR(VALUE($J5141),0))</f>
        <v/>
      </c>
      <c r="O5141" s="21">
        <f>IF($A5141="",0,IF(OR($S5141&lt;&gt;1,COUNTA($J5141:$M5141)=0),0,IF(AND(IFERROR(AGGREGATE(15,6,$N$5:$N$6173/(($C$5:$C$6173=$C5141)*($D$5:$D$6173=$D5141)*($S$5:$S$6173=1)*($N$5:$N$6173&gt;0)),1),0)&gt;0,$N5141&gt;0),ROUND($H5141*(IFERROR(AGGREGATE(15,6,$N$5:$N$6173/(($C$5:$C$6173=$C5141)*($D$5:$D$6173=$D5141)*($S$5:$S$6173=1)*($N$5:$N$6173&gt;0)),1),0)/$N5141),4),0)))</f>
        <v/>
      </c>
      <c r="P5141" s="10" t="inlineStr">
        <is>
          <t>indice</t>
        </is>
      </c>
      <c r="Q5141" s="21">
        <f>IF($A5141="","",$A5141&amp;"|"&amp;$C5141)</f>
        <v/>
      </c>
      <c r="R5141" s="21">
        <f>IF($A5141="","",$A5141&amp;"|"&amp;$C5141&amp;"|"&amp;$D5141)</f>
        <v/>
      </c>
      <c r="S5141" s="21">
        <f>IF($A5141="","",IFERROR(INDEX(Offerte!$D$2:$D$200,MATCH($Q5141,Offerte!$L$2:$L$200,0)),0))</f>
        <v/>
      </c>
      <c r="T5141" s="21">
        <f>IF($A5141="","",IFERROR(INDEX(Offerte!$G$2:$G$200,MATCH($Q5141,Offerte!$L$2:$L$200,0)),"NO"))</f>
        <v/>
      </c>
    </row>
    <row r="5142">
      <c r="A5142" s="10">
        <f>IF(Offerte!$A167="","",Offerte!$A167)</f>
        <v/>
      </c>
      <c r="B5142" s="10">
        <f>IF(Offerte!$A167="","",Offerte!$B167)</f>
        <v/>
      </c>
      <c r="C5142" s="10">
        <f>IF(Offerte!$A167="","",Offerte!$C167)</f>
        <v/>
      </c>
      <c r="D5142" s="10" t="inlineStr">
        <is>
          <t>F.2.1</t>
        </is>
      </c>
      <c r="E5142" s="10" t="inlineStr">
        <is>
          <t>F</t>
        </is>
      </c>
      <c r="F5142" s="10" t="inlineStr">
        <is>
          <t>Q</t>
        </is>
      </c>
      <c r="G5142" s="10" t="inlineStr">
        <is>
          <t>higher</t>
        </is>
      </c>
      <c r="H5142" s="10" t="n">
        <v>2</v>
      </c>
      <c r="I5142" s="10" t="inlineStr">
        <is>
          <t>Tasso di copertura del servizio con dispositivi ECO-DRIVER</t>
        </is>
      </c>
      <c r="J5142" s="20" t="n"/>
      <c r="K5142" s="20" t="n"/>
      <c r="L5142" s="20" t="n"/>
      <c r="M5142" s="20" t="n"/>
      <c r="N5142" s="21">
        <f>IF($A5142="","",IFERROR(VALUE($K5142)/VALUE($L5142),IFERROR(VALUE($J5142),0)))</f>
        <v/>
      </c>
      <c r="O5142" s="21">
        <f>IF($A5142="",0,IF(OR($S5142&lt;&gt;1,COUNTA($J5142:$M5142)=0),0,IF(SUMPRODUCT(MAX(($C$5:$C$6173=$C5142)*($D$5:$D$6173=$D5142)*($S$5:$S$6173=1)*IFERROR($N$5:$N$6173*1,0)))&gt;0,ROUND($H5142*($N5142/SUMPRODUCT(MAX(($C$5:$C$6173=$C5142)*($D$5:$D$6173=$D5142)*($S$5:$S$6173=1)*IFERROR($N$5:$N$6173*1,0)))),4),0)))</f>
        <v/>
      </c>
      <c r="P5142" s="10" t="inlineStr">
        <is>
          <t>Autobus attrezzati con dispositivi ECO-DRIVER / Autobus totali in offerta, incluse scorte</t>
        </is>
      </c>
      <c r="Q5142" s="21">
        <f>IF($A5142="","",$A5142&amp;"|"&amp;$C5142)</f>
        <v/>
      </c>
      <c r="R5142" s="21">
        <f>IF($A5142="","",$A5142&amp;"|"&amp;$C5142&amp;"|"&amp;$D5142)</f>
        <v/>
      </c>
      <c r="S5142" s="21">
        <f>IF($A5142="","",IFERROR(INDEX(Offerte!$D$2:$D$200,MATCH($Q5142,Offerte!$L$2:$L$200,0)),0))</f>
        <v/>
      </c>
      <c r="T5142" s="21">
        <f>IF($A5142="","",IFERROR(INDEX(Offerte!$G$2:$G$200,MATCH($Q5142,Offerte!$L$2:$L$200,0)),"NO"))</f>
        <v/>
      </c>
    </row>
    <row r="5143">
      <c r="A5143" s="10">
        <f>IF(Offerte!$A167="","",Offerte!$A167)</f>
        <v/>
      </c>
      <c r="B5143" s="10">
        <f>IF(Offerte!$A167="","",Offerte!$B167)</f>
        <v/>
      </c>
      <c r="C5143" s="10">
        <f>IF(Offerte!$A167="","",Offerte!$C167)</f>
        <v/>
      </c>
      <c r="D5143" s="10" t="inlineStr">
        <is>
          <t>F.3.1</t>
        </is>
      </c>
      <c r="E5143" s="10" t="inlineStr">
        <is>
          <t>F</t>
        </is>
      </c>
      <c r="F5143" s="10" t="inlineStr">
        <is>
          <t>Q</t>
        </is>
      </c>
      <c r="G5143" s="10" t="inlineStr">
        <is>
          <t>higher</t>
        </is>
      </c>
      <c r="H5143" s="10" t="n">
        <v>2</v>
      </c>
      <c r="I5143" s="10" t="inlineStr">
        <is>
          <t>Autoproduzione consumi elettrici per trazione</t>
        </is>
      </c>
      <c r="J5143" s="20" t="n"/>
      <c r="K5143" s="20" t="n"/>
      <c r="L5143" s="20" t="n"/>
      <c r="M5143" s="20" t="n"/>
      <c r="N5143" s="21">
        <f>IF($A5143="","",IFERROR(VALUE($J5143),0))</f>
        <v/>
      </c>
      <c r="O5143" s="21">
        <f>IF($A5143="",0,IF(OR($S5143&lt;&gt;1,COUNTA($J5143:$M5143)=0),0,IF(SUMPRODUCT(MAX(($C$5:$C$6173=$C5143)*($D$5:$D$6173=$D5143)*($S$5:$S$6173=1)*IFERROR($N$5:$N$6173*1,0)))&gt;0,ROUND($H5143*($N5143/SUMPRODUCT(MAX(($C$5:$C$6173=$C5143)*($D$5:$D$6173=$D5143)*($S$5:$S$6173=1)*IFERROR($N$5:$N$6173*1,0)))),4),0)))</f>
        <v/>
      </c>
      <c r="P5143" s="10" t="inlineStr">
        <is>
          <t>kWh/anno</t>
        </is>
      </c>
      <c r="Q5143" s="21">
        <f>IF($A5143="","",$A5143&amp;"|"&amp;$C5143)</f>
        <v/>
      </c>
      <c r="R5143" s="21">
        <f>IF($A5143="","",$A5143&amp;"|"&amp;$C5143&amp;"|"&amp;$D5143)</f>
        <v/>
      </c>
      <c r="S5143" s="21">
        <f>IF($A5143="","",IFERROR(INDEX(Offerte!$D$2:$D$200,MATCH($Q5143,Offerte!$L$2:$L$200,0)),0))</f>
        <v/>
      </c>
      <c r="T5143" s="21">
        <f>IF($A5143="","",IFERROR(INDEX(Offerte!$G$2:$G$200,MATCH($Q5143,Offerte!$L$2:$L$200,0)),"NO"))</f>
        <v/>
      </c>
    </row>
    <row r="5144">
      <c r="A5144" s="10">
        <f>IF(Offerte!$A167="","",Offerte!$A167)</f>
        <v/>
      </c>
      <c r="B5144" s="10">
        <f>IF(Offerte!$A167="","",Offerte!$B167)</f>
        <v/>
      </c>
      <c r="C5144" s="10">
        <f>IF(Offerte!$A167="","",Offerte!$C167)</f>
        <v/>
      </c>
      <c r="D5144" s="10" t="inlineStr">
        <is>
          <t>F.4.1</t>
        </is>
      </c>
      <c r="E5144" s="10" t="inlineStr">
        <is>
          <t>F</t>
        </is>
      </c>
      <c r="F5144" s="10" t="inlineStr">
        <is>
          <t>Q</t>
        </is>
      </c>
      <c r="G5144" s="10" t="inlineStr">
        <is>
          <t>soil</t>
        </is>
      </c>
      <c r="H5144" s="10" t="n">
        <v>2</v>
      </c>
      <c r="I5144" s="10" t="inlineStr">
        <is>
          <t>Indice di consumo di suolo</t>
        </is>
      </c>
      <c r="J5144" s="20" t="n"/>
      <c r="K5144" s="20" t="n"/>
      <c r="L5144" s="20" t="n"/>
      <c r="M5144" s="20" t="n"/>
      <c r="N5144" s="21">
        <f>IF($A5144="","",IFERROR(VALUE($J5144),0))</f>
        <v/>
      </c>
      <c r="O5144" s="21">
        <f>IF($A5144="",0,IF(OR($S5144&lt;&gt;1,COUNTA($J5144:$M5144)=0),0,IF($N5144&lt;=0,$H5144,IF(SUMPRODUCT(MAX(($C$5:$C$6173=$C5144)*($D$5:$D$6173=$D5144)*($S$5:$S$6173=1)*IFERROR($N$5:$N$6173*1,0)))&gt;0,ROUND($H5144*((SUMPRODUCT(MAX(($C$5:$C$6173=$C5144)*($D$5:$D$6173=$D5144)*($S$5:$S$6173=1)*IFERROR($N$5:$N$6173*1,0)))-$N5144)/SUMPRODUCT(MAX(($C$5:$C$6173=$C5144)*($D$5:$D$6173=$D5144)*($S$5:$S$6173=1)*IFERROR($N$5:$N$6173*1,0)))),4),0))))</f>
        <v/>
      </c>
      <c r="P5144" s="10" t="inlineStr">
        <is>
          <t>m2</t>
        </is>
      </c>
      <c r="Q5144" s="21">
        <f>IF($A5144="","",$A5144&amp;"|"&amp;$C5144)</f>
        <v/>
      </c>
      <c r="R5144" s="21">
        <f>IF($A5144="","",$A5144&amp;"|"&amp;$C5144&amp;"|"&amp;$D5144)</f>
        <v/>
      </c>
      <c r="S5144" s="21">
        <f>IF($A5144="","",IFERROR(INDEX(Offerte!$D$2:$D$200,MATCH($Q5144,Offerte!$L$2:$L$200,0)),0))</f>
        <v/>
      </c>
      <c r="T5144" s="21">
        <f>IF($A5144="","",IFERROR(INDEX(Offerte!$G$2:$G$200,MATCH($Q5144,Offerte!$L$2:$L$200,0)),"NO"))</f>
        <v/>
      </c>
    </row>
    <row r="5145">
      <c r="A5145" s="10">
        <f>IF(Offerte!$A167="","",Offerte!$A167)</f>
        <v/>
      </c>
      <c r="B5145" s="10">
        <f>IF(Offerte!$A167="","",Offerte!$B167)</f>
        <v/>
      </c>
      <c r="C5145" s="10">
        <f>IF(Offerte!$A167="","",Offerte!$C167)</f>
        <v/>
      </c>
      <c r="D5145" s="10" t="inlineStr">
        <is>
          <t>F.5.1</t>
        </is>
      </c>
      <c r="E5145" s="10" t="inlineStr">
        <is>
          <t>F</t>
        </is>
      </c>
      <c r="F5145" s="10" t="inlineStr">
        <is>
          <t>T</t>
        </is>
      </c>
      <c r="G5145" s="10" t="inlineStr">
        <is>
          <t>tabular</t>
        </is>
      </c>
      <c r="H5145" s="10" t="n">
        <v>1</v>
      </c>
      <c r="I5145" s="10" t="inlineStr">
        <is>
          <t>Rendicontazione di sostenibilità ambientale</t>
        </is>
      </c>
      <c r="J5145" s="20" t="n"/>
      <c r="K5145" s="20" t="n"/>
      <c r="L5145" s="20" t="n"/>
      <c r="M5145" s="20" t="n"/>
      <c r="N5145" s="21">
        <f>IF($A5145="","",IF(IFERROR(VALUE($M5145),0)=1,1,0))</f>
        <v/>
      </c>
      <c r="O5145" s="21">
        <f>IF($A5145="",0,IF(OR($S5145&lt;&gt;1,COUNTA($J5145:$M5145)=0),0,IF($N5145=1,$H5145,0)))</f>
        <v/>
      </c>
      <c r="P5145" s="10" t="inlineStr">
        <is>
          <t>sì/no</t>
        </is>
      </c>
      <c r="Q5145" s="21">
        <f>IF($A5145="","",$A5145&amp;"|"&amp;$C5145)</f>
        <v/>
      </c>
      <c r="R5145" s="21">
        <f>IF($A5145="","",$A5145&amp;"|"&amp;$C5145&amp;"|"&amp;$D5145)</f>
        <v/>
      </c>
      <c r="S5145" s="21">
        <f>IF($A5145="","",IFERROR(INDEX(Offerte!$D$2:$D$200,MATCH($Q5145,Offerte!$L$2:$L$200,0)),0))</f>
        <v/>
      </c>
      <c r="T5145" s="21">
        <f>IF($A5145="","",IFERROR(INDEX(Offerte!$G$2:$G$200,MATCH($Q5145,Offerte!$L$2:$L$200,0)),"NO"))</f>
        <v/>
      </c>
    </row>
    <row r="5146">
      <c r="A5146" s="10">
        <f>IF(Offerte!$A167="","",Offerte!$A167)</f>
        <v/>
      </c>
      <c r="B5146" s="10">
        <f>IF(Offerte!$A167="","",Offerte!$B167)</f>
        <v/>
      </c>
      <c r="C5146" s="10">
        <f>IF(Offerte!$A167="","",Offerte!$C167)</f>
        <v/>
      </c>
      <c r="D5146" s="10" t="inlineStr">
        <is>
          <t>G.1.1</t>
        </is>
      </c>
      <c r="E5146" s="10" t="inlineStr">
        <is>
          <t>G</t>
        </is>
      </c>
      <c r="F5146" s="10" t="inlineStr">
        <is>
          <t>D</t>
        </is>
      </c>
      <c r="G5146" s="10" t="inlineStr">
        <is>
          <t>discretionary</t>
        </is>
      </c>
      <c r="H5146" s="10" t="n">
        <v>2</v>
      </c>
      <c r="I5146" s="10" t="inlineStr">
        <is>
          <t>Qualità del progetto di centrale di controllo aziendale</t>
        </is>
      </c>
      <c r="J5146" s="20" t="n"/>
      <c r="K5146" s="20" t="n"/>
      <c r="L5146" s="20" t="n"/>
      <c r="M5146" s="20" t="n"/>
      <c r="N5146" s="21">
        <f>IF($A5146="","",MAX(0,MIN(1,IFERROR(VALUE($M5146),0))))</f>
        <v/>
      </c>
      <c r="O5146" s="21">
        <f>IF($A5146="",0,IF(OR($S5146&lt;&gt;1,COUNTA($J5146:$M5146)=0),0,IF(SUMPRODUCT(MAX(($C$5:$C$6173=$C5146)*($D$5:$D$6173=$D5146)*($S$5:$S$6173=1)*IFERROR($N$5:$N$6173*1,0)))&gt;0,ROUND($H5146*($N5146/SUMPRODUCT(MAX(($C$5:$C$6173=$C5146)*($D$5:$D$6173=$D5146)*($S$5:$S$6173=1)*IFERROR($N$5:$N$6173*1,0)))),4),0)))</f>
        <v/>
      </c>
      <c r="P5146" s="10" t="inlineStr">
        <is>
          <t>coeff.</t>
        </is>
      </c>
      <c r="Q5146" s="21">
        <f>IF($A5146="","",$A5146&amp;"|"&amp;$C5146)</f>
        <v/>
      </c>
      <c r="R5146" s="21">
        <f>IF($A5146="","",$A5146&amp;"|"&amp;$C5146&amp;"|"&amp;$D5146)</f>
        <v/>
      </c>
      <c r="S5146" s="21">
        <f>IF($A5146="","",IFERROR(INDEX(Offerte!$D$2:$D$200,MATCH($Q5146,Offerte!$L$2:$L$200,0)),0))</f>
        <v/>
      </c>
      <c r="T5146" s="21">
        <f>IF($A5146="","",IFERROR(INDEX(Offerte!$G$2:$G$200,MATCH($Q5146,Offerte!$L$2:$L$200,0)),"NO"))</f>
        <v/>
      </c>
    </row>
    <row r="5147">
      <c r="A5147" s="10">
        <f>IF(Offerte!$A167="","",Offerte!$A167)</f>
        <v/>
      </c>
      <c r="B5147" s="10">
        <f>IF(Offerte!$A167="","",Offerte!$B167)</f>
        <v/>
      </c>
      <c r="C5147" s="10">
        <f>IF(Offerte!$A167="","",Offerte!$C167)</f>
        <v/>
      </c>
      <c r="D5147" s="10" t="inlineStr">
        <is>
          <t>G.2.1</t>
        </is>
      </c>
      <c r="E5147" s="10" t="inlineStr">
        <is>
          <t>G</t>
        </is>
      </c>
      <c r="F5147" s="10" t="inlineStr">
        <is>
          <t>T</t>
        </is>
      </c>
      <c r="G5147" s="10" t="inlineStr">
        <is>
          <t>tabular</t>
        </is>
      </c>
      <c r="H5147" s="10" t="n">
        <v>1</v>
      </c>
      <c r="I5147" s="10" t="inlineStr">
        <is>
          <t>Certificazione ISO 45001</t>
        </is>
      </c>
      <c r="J5147" s="20" t="n"/>
      <c r="K5147" s="20" t="n"/>
      <c r="L5147" s="20" t="n"/>
      <c r="M5147" s="20" t="n"/>
      <c r="N5147" s="21">
        <f>IF($A5147="","",IF(IFERROR(VALUE($M5147),0)=1,1,0))</f>
        <v/>
      </c>
      <c r="O5147" s="21">
        <f>IF($A5147="",0,IF(OR($S5147&lt;&gt;1,COUNTA($J5147:$M5147)=0),0,IF($N5147=1,$H5147,0)))</f>
        <v/>
      </c>
      <c r="P5147" s="10" t="inlineStr">
        <is>
          <t>sì/no</t>
        </is>
      </c>
      <c r="Q5147" s="21">
        <f>IF($A5147="","",$A5147&amp;"|"&amp;$C5147)</f>
        <v/>
      </c>
      <c r="R5147" s="21">
        <f>IF($A5147="","",$A5147&amp;"|"&amp;$C5147&amp;"|"&amp;$D5147)</f>
        <v/>
      </c>
      <c r="S5147" s="21">
        <f>IF($A5147="","",IFERROR(INDEX(Offerte!$D$2:$D$200,MATCH($Q5147,Offerte!$L$2:$L$200,0)),0))</f>
        <v/>
      </c>
      <c r="T5147" s="21">
        <f>IF($A5147="","",IFERROR(INDEX(Offerte!$G$2:$G$200,MATCH($Q5147,Offerte!$L$2:$L$200,0)),"NO"))</f>
        <v/>
      </c>
    </row>
    <row r="5148">
      <c r="A5148" s="10">
        <f>IF(Offerte!$A167="","",Offerte!$A167)</f>
        <v/>
      </c>
      <c r="B5148" s="10">
        <f>IF(Offerte!$A167="","",Offerte!$B167)</f>
        <v/>
      </c>
      <c r="C5148" s="10">
        <f>IF(Offerte!$A167="","",Offerte!$C167)</f>
        <v/>
      </c>
      <c r="D5148" s="10" t="inlineStr">
        <is>
          <t>G.3.1</t>
        </is>
      </c>
      <c r="E5148" s="10" t="inlineStr">
        <is>
          <t>G</t>
        </is>
      </c>
      <c r="F5148" s="10" t="inlineStr">
        <is>
          <t>T</t>
        </is>
      </c>
      <c r="G5148" s="10" t="inlineStr">
        <is>
          <t>tabular</t>
        </is>
      </c>
      <c r="H5148" s="10" t="n">
        <v>1</v>
      </c>
      <c r="I5148" s="10" t="inlineStr">
        <is>
          <t>Certificazioni di responsabilità sociale</t>
        </is>
      </c>
      <c r="J5148" s="20" t="n"/>
      <c r="K5148" s="20" t="n"/>
      <c r="L5148" s="20" t="n"/>
      <c r="M5148" s="20" t="n"/>
      <c r="N5148" s="21">
        <f>IF($A5148="","",IF(IFERROR(VALUE($M5148),0)=1,1,0))</f>
        <v/>
      </c>
      <c r="O5148" s="21">
        <f>IF($A5148="",0,IF(OR($S5148&lt;&gt;1,COUNTA($J5148:$M5148)=0),0,IF($N5148=1,$H5148,0)))</f>
        <v/>
      </c>
      <c r="P5148" s="10" t="inlineStr">
        <is>
          <t>sì/no</t>
        </is>
      </c>
      <c r="Q5148" s="21">
        <f>IF($A5148="","",$A5148&amp;"|"&amp;$C5148)</f>
        <v/>
      </c>
      <c r="R5148" s="21">
        <f>IF($A5148="","",$A5148&amp;"|"&amp;$C5148&amp;"|"&amp;$D5148)</f>
        <v/>
      </c>
      <c r="S5148" s="21">
        <f>IF($A5148="","",IFERROR(INDEX(Offerte!$D$2:$D$200,MATCH($Q5148,Offerte!$L$2:$L$200,0)),0))</f>
        <v/>
      </c>
      <c r="T5148" s="21">
        <f>IF($A5148="","",IFERROR(INDEX(Offerte!$G$2:$G$200,MATCH($Q5148,Offerte!$L$2:$L$200,0)),"NO"))</f>
        <v/>
      </c>
    </row>
    <row r="5149">
      <c r="A5149" s="10">
        <f>IF(Offerte!$A167="","",Offerte!$A167)</f>
        <v/>
      </c>
      <c r="B5149" s="10">
        <f>IF(Offerte!$A167="","",Offerte!$B167)</f>
        <v/>
      </c>
      <c r="C5149" s="10">
        <f>IF(Offerte!$A167="","",Offerte!$C167)</f>
        <v/>
      </c>
      <c r="D5149" s="10" t="inlineStr">
        <is>
          <t>G.4.1</t>
        </is>
      </c>
      <c r="E5149" s="10" t="inlineStr">
        <is>
          <t>G</t>
        </is>
      </c>
      <c r="F5149" s="10" t="inlineStr">
        <is>
          <t>D</t>
        </is>
      </c>
      <c r="G5149" s="10" t="inlineStr">
        <is>
          <t>discretionary</t>
        </is>
      </c>
      <c r="H5149" s="10" t="n">
        <v>2</v>
      </c>
      <c r="I5149" s="10" t="inlineStr">
        <is>
          <t>Qualità del piano di formazione del personale</t>
        </is>
      </c>
      <c r="J5149" s="20" t="n"/>
      <c r="K5149" s="20" t="n"/>
      <c r="L5149" s="20" t="n"/>
      <c r="M5149" s="20" t="n"/>
      <c r="N5149" s="21">
        <f>IF($A5149="","",MAX(0,MIN(1,IFERROR(VALUE($M5149),0))))</f>
        <v/>
      </c>
      <c r="O5149" s="21">
        <f>IF($A5149="",0,IF(OR($S5149&lt;&gt;1,COUNTA($J5149:$M5149)=0),0,IF(SUMPRODUCT(MAX(($C$5:$C$6173=$C5149)*($D$5:$D$6173=$D5149)*($S$5:$S$6173=1)*IFERROR($N$5:$N$6173*1,0)))&gt;0,ROUND($H5149*($N5149/SUMPRODUCT(MAX(($C$5:$C$6173=$C5149)*($D$5:$D$6173=$D5149)*($S$5:$S$6173=1)*IFERROR($N$5:$N$6173*1,0)))),4),0)))</f>
        <v/>
      </c>
      <c r="P5149" s="10" t="inlineStr">
        <is>
          <t>coeff.</t>
        </is>
      </c>
      <c r="Q5149" s="21">
        <f>IF($A5149="","",$A5149&amp;"|"&amp;$C5149)</f>
        <v/>
      </c>
      <c r="R5149" s="21">
        <f>IF($A5149="","",$A5149&amp;"|"&amp;$C5149&amp;"|"&amp;$D5149)</f>
        <v/>
      </c>
      <c r="S5149" s="21">
        <f>IF($A5149="","",IFERROR(INDEX(Offerte!$D$2:$D$200,MATCH($Q5149,Offerte!$L$2:$L$200,0)),0))</f>
        <v/>
      </c>
      <c r="T5149" s="21">
        <f>IF($A5149="","",IFERROR(INDEX(Offerte!$G$2:$G$200,MATCH($Q5149,Offerte!$L$2:$L$200,0)),"NO"))</f>
        <v/>
      </c>
    </row>
    <row r="5150">
      <c r="A5150" s="10">
        <f>IF(Offerte!$A167="","",Offerte!$A167)</f>
        <v/>
      </c>
      <c r="B5150" s="10">
        <f>IF(Offerte!$A167="","",Offerte!$B167)</f>
        <v/>
      </c>
      <c r="C5150" s="10">
        <f>IF(Offerte!$A167="","",Offerte!$C167)</f>
        <v/>
      </c>
      <c r="D5150" s="10" t="inlineStr">
        <is>
          <t>G.5.1</t>
        </is>
      </c>
      <c r="E5150" s="10" t="inlineStr">
        <is>
          <t>G</t>
        </is>
      </c>
      <c r="F5150" s="10" t="inlineStr">
        <is>
          <t>T</t>
        </is>
      </c>
      <c r="G5150" s="10" t="inlineStr">
        <is>
          <t>tabular</t>
        </is>
      </c>
      <c r="H5150" s="10" t="n">
        <v>1</v>
      </c>
      <c r="I5150" s="10" t="inlineStr">
        <is>
          <t>Impegno al mantenimento delle garanzie del contratto di secondo livello del gestore uscente</t>
        </is>
      </c>
      <c r="J5150" s="20" t="n"/>
      <c r="K5150" s="20" t="n"/>
      <c r="L5150" s="20" t="n"/>
      <c r="M5150" s="20" t="n"/>
      <c r="N5150" s="21">
        <f>IF($A5150="","",IF(IFERROR(VALUE($M5150),0)=1,1,0))</f>
        <v/>
      </c>
      <c r="O5150" s="21">
        <f>IF($A5150="",0,IF(OR($S5150&lt;&gt;1,COUNTA($J5150:$M5150)=0),0,IF($N5150=1,$H5150,0)))</f>
        <v/>
      </c>
      <c r="P5150" s="10" t="inlineStr">
        <is>
          <t>sì/no</t>
        </is>
      </c>
      <c r="Q5150" s="21">
        <f>IF($A5150="","",$A5150&amp;"|"&amp;$C5150)</f>
        <v/>
      </c>
      <c r="R5150" s="21">
        <f>IF($A5150="","",$A5150&amp;"|"&amp;$C5150&amp;"|"&amp;$D5150)</f>
        <v/>
      </c>
      <c r="S5150" s="21">
        <f>IF($A5150="","",IFERROR(INDEX(Offerte!$D$2:$D$200,MATCH($Q5150,Offerte!$L$2:$L$200,0)),0))</f>
        <v/>
      </c>
      <c r="T5150" s="21">
        <f>IF($A5150="","",IFERROR(INDEX(Offerte!$G$2:$G$200,MATCH($Q5150,Offerte!$L$2:$L$200,0)),"NO"))</f>
        <v/>
      </c>
    </row>
    <row r="5151">
      <c r="A5151" s="10">
        <f>IF(Offerte!$A168="","",Offerte!$A168)</f>
        <v/>
      </c>
      <c r="B5151" s="10">
        <f>IF(Offerte!$A168="","",Offerte!$B168)</f>
        <v/>
      </c>
      <c r="C5151" s="10">
        <f>IF(Offerte!$A168="","",Offerte!$C168)</f>
        <v/>
      </c>
      <c r="D5151" s="10" t="inlineStr">
        <is>
          <t>A.1.1</t>
        </is>
      </c>
      <c r="E5151" s="10" t="inlineStr">
        <is>
          <t>A</t>
        </is>
      </c>
      <c r="F5151" s="10" t="inlineStr">
        <is>
          <t>Q</t>
        </is>
      </c>
      <c r="G5151" s="10" t="inlineStr">
        <is>
          <t>higher</t>
        </is>
      </c>
      <c r="H5151" s="10" t="n">
        <v>3</v>
      </c>
      <c r="I5151" s="10" t="inlineStr">
        <is>
          <t>Tasso aggiuntivo di corse controllate</t>
        </is>
      </c>
      <c r="J5151" s="20" t="n"/>
      <c r="K5151" s="20" t="n"/>
      <c r="L5151" s="20" t="n"/>
      <c r="M5151" s="20" t="n"/>
      <c r="N5151" s="21">
        <f>IF($A5151="","",IFERROR(VALUE($K5151)/VALUE($L5151)*100,IFERROR(VALUE($J5151),0)))</f>
        <v/>
      </c>
      <c r="O5151" s="21">
        <f>IF($A5151="",0,IF(OR($S5151&lt;&gt;1,COUNTA($J5151:$M5151)=0),0,IF(SUMPRODUCT(MAX(($C$5:$C$6173=$C5151)*($D$5:$D$6173=$D5151)*($S$5:$S$6173=1)*IFERROR($N$5:$N$6173*1,0)))&gt;0,ROUND($H5151*($N5151/SUMPRODUCT(MAX(($C$5:$C$6173=$C5151)*($D$5:$D$6173=$D5151)*($S$5:$S$6173=1)*IFERROR($N$5:$N$6173*1,0)))),4),0)))</f>
        <v/>
      </c>
      <c r="P5151" s="10" t="inlineStr">
        <is>
          <t>Corse controllate annue / Corse programmate annue</t>
        </is>
      </c>
      <c r="Q5151" s="21">
        <f>IF($A5151="","",$A5151&amp;"|"&amp;$C5151)</f>
        <v/>
      </c>
      <c r="R5151" s="21">
        <f>IF($A5151="","",$A5151&amp;"|"&amp;$C5151&amp;"|"&amp;$D5151)</f>
        <v/>
      </c>
      <c r="S5151" s="21">
        <f>IF($A5151="","",IFERROR(INDEX(Offerte!$D$2:$D$200,MATCH($Q5151,Offerte!$L$2:$L$200,0)),0))</f>
        <v/>
      </c>
      <c r="T5151" s="21">
        <f>IF($A5151="","",IFERROR(INDEX(Offerte!$G$2:$G$200,MATCH($Q5151,Offerte!$L$2:$L$200,0)),"NO"))</f>
        <v/>
      </c>
    </row>
    <row r="5152">
      <c r="A5152" s="10">
        <f>IF(Offerte!$A168="","",Offerte!$A168)</f>
        <v/>
      </c>
      <c r="B5152" s="10">
        <f>IF(Offerte!$A168="","",Offerte!$B168)</f>
        <v/>
      </c>
      <c r="C5152" s="10">
        <f>IF(Offerte!$A168="","",Offerte!$C168)</f>
        <v/>
      </c>
      <c r="D5152" s="10" t="inlineStr">
        <is>
          <t>A.1.2</t>
        </is>
      </c>
      <c r="E5152" s="10" t="inlineStr">
        <is>
          <t>A</t>
        </is>
      </c>
      <c r="F5152" s="10" t="inlineStr">
        <is>
          <t>Q</t>
        </is>
      </c>
      <c r="G5152" s="10" t="inlineStr">
        <is>
          <t>higher</t>
        </is>
      </c>
      <c r="H5152" s="10" t="n">
        <v>4</v>
      </c>
      <c r="I5152" s="10" t="inlineStr">
        <is>
          <t>Numero aggiuntivo di passeggeri controllati</t>
        </is>
      </c>
      <c r="J5152" s="20" t="n"/>
      <c r="K5152" s="20" t="n"/>
      <c r="L5152" s="20" t="n"/>
      <c r="M5152" s="20" t="n"/>
      <c r="N5152" s="21">
        <f>IF($A5152="","",IFERROR(VALUE($J5152),0))</f>
        <v/>
      </c>
      <c r="O5152" s="21">
        <f>IF($A5152="",0,IF(OR($S5152&lt;&gt;1,COUNTA($J5152:$M5152)=0),0,IF(SUMPRODUCT(MAX(($C$5:$C$6173=$C5152)*($D$5:$D$6173=$D5152)*($S$5:$S$6173=1)*IFERROR($N$5:$N$6173*1,0)))&gt;0,ROUND($H5152*($N5152/SUMPRODUCT(MAX(($C$5:$C$6173=$C5152)*($D$5:$D$6173=$D5152)*($S$5:$S$6173=1)*IFERROR($N$5:$N$6173*1,0)))),4),0)))</f>
        <v/>
      </c>
      <c r="P5152" s="10" t="inlineStr">
        <is>
          <t>passeggeri/anno</t>
        </is>
      </c>
      <c r="Q5152" s="21">
        <f>IF($A5152="","",$A5152&amp;"|"&amp;$C5152)</f>
        <v/>
      </c>
      <c r="R5152" s="21">
        <f>IF($A5152="","",$A5152&amp;"|"&amp;$C5152&amp;"|"&amp;$D5152)</f>
        <v/>
      </c>
      <c r="S5152" s="21">
        <f>IF($A5152="","",IFERROR(INDEX(Offerte!$D$2:$D$200,MATCH($Q5152,Offerte!$L$2:$L$200,0)),0))</f>
        <v/>
      </c>
      <c r="T5152" s="21">
        <f>IF($A5152="","",IFERROR(INDEX(Offerte!$G$2:$G$200,MATCH($Q5152,Offerte!$L$2:$L$200,0)),"NO"))</f>
        <v/>
      </c>
    </row>
    <row r="5153">
      <c r="A5153" s="10">
        <f>IF(Offerte!$A168="","",Offerte!$A168)</f>
        <v/>
      </c>
      <c r="B5153" s="10">
        <f>IF(Offerte!$A168="","",Offerte!$B168)</f>
        <v/>
      </c>
      <c r="C5153" s="10">
        <f>IF(Offerte!$A168="","",Offerte!$C168)</f>
        <v/>
      </c>
      <c r="D5153" s="10" t="inlineStr">
        <is>
          <t>B.1.1</t>
        </is>
      </c>
      <c r="E5153" s="10" t="inlineStr">
        <is>
          <t>B</t>
        </is>
      </c>
      <c r="F5153" s="10" t="inlineStr">
        <is>
          <t>Q</t>
        </is>
      </c>
      <c r="G5153" s="10" t="inlineStr">
        <is>
          <t>higher</t>
        </is>
      </c>
      <c r="H5153" s="10" t="n">
        <v>3</v>
      </c>
      <c r="I5153" s="10" t="inlineStr">
        <is>
          <t>Incremento dei posti offerti nelle fasce di punta</t>
        </is>
      </c>
      <c r="J5153" s="20" t="n"/>
      <c r="K5153" s="20" t="n"/>
      <c r="L5153" s="20" t="n"/>
      <c r="M5153" s="20" t="n"/>
      <c r="N5153" s="21">
        <f>IF($A5153="","",IFERROR(VALUE($J5153),0))</f>
        <v/>
      </c>
      <c r="O5153" s="21">
        <f>IF($A5153="",0,IF(OR($S5153&lt;&gt;1,COUNTA($J5153:$M5153)=0),0,IF(SUMPRODUCT(MAX(($C$5:$C$6173=$C5153)*($D$5:$D$6173=$D5153)*($S$5:$S$6173=1)*IFERROR($N$5:$N$6173*1,0)))&gt;0,ROUND($H5153*($N5153/SUMPRODUCT(MAX(($C$5:$C$6173=$C5153)*($D$5:$D$6173=$D5153)*($S$5:$S$6173=1)*IFERROR($N$5:$N$6173*1,0)))),4),0)))</f>
        <v/>
      </c>
      <c r="P5153" s="10" t="inlineStr">
        <is>
          <t>posti*km</t>
        </is>
      </c>
      <c r="Q5153" s="21">
        <f>IF($A5153="","",$A5153&amp;"|"&amp;$C5153)</f>
        <v/>
      </c>
      <c r="R5153" s="21">
        <f>IF($A5153="","",$A5153&amp;"|"&amp;$C5153&amp;"|"&amp;$D5153)</f>
        <v/>
      </c>
      <c r="S5153" s="21">
        <f>IF($A5153="","",IFERROR(INDEX(Offerte!$D$2:$D$200,MATCH($Q5153,Offerte!$L$2:$L$200,0)),0))</f>
        <v/>
      </c>
      <c r="T5153" s="21">
        <f>IF($A5153="","",IFERROR(INDEX(Offerte!$G$2:$G$200,MATCH($Q5153,Offerte!$L$2:$L$200,0)),"NO"))</f>
        <v/>
      </c>
    </row>
    <row r="5154">
      <c r="A5154" s="10">
        <f>IF(Offerte!$A168="","",Offerte!$A168)</f>
        <v/>
      </c>
      <c r="B5154" s="10">
        <f>IF(Offerte!$A168="","",Offerte!$B168)</f>
        <v/>
      </c>
      <c r="C5154" s="10">
        <f>IF(Offerte!$A168="","",Offerte!$C168)</f>
        <v/>
      </c>
      <c r="D5154" s="10" t="inlineStr">
        <is>
          <t>B.2.1</t>
        </is>
      </c>
      <c r="E5154" s="10" t="inlineStr">
        <is>
          <t>B</t>
        </is>
      </c>
      <c r="F5154" s="10" t="inlineStr">
        <is>
          <t>Q</t>
        </is>
      </c>
      <c r="G5154" s="10" t="inlineStr">
        <is>
          <t>higher</t>
        </is>
      </c>
      <c r="H5154" s="10" t="n">
        <v>4</v>
      </c>
      <c r="I5154" s="10" t="inlineStr">
        <is>
          <t>Corse aggiuntive nell'arco giornaliero base</t>
        </is>
      </c>
      <c r="J5154" s="20" t="n"/>
      <c r="K5154" s="20" t="n"/>
      <c r="L5154" s="20" t="n"/>
      <c r="M5154" s="20" t="n"/>
      <c r="N5154" s="21">
        <f>IF($A5154="","",IFERROR(VALUE($J5154),0))</f>
        <v/>
      </c>
      <c r="O5154" s="21">
        <f>IF($A5154="",0,IF(OR($S5154&lt;&gt;1,COUNTA($J5154:$M5154)=0),0,IF(SUMPRODUCT(MAX(($C$5:$C$6173=$C5154)*($D$5:$D$6173=$D5154)*($S$5:$S$6173=1)*IFERROR($N$5:$N$6173*1,0)))&gt;0,ROUND($H5154*($N5154/SUMPRODUCT(MAX(($C$5:$C$6173=$C5154)*($D$5:$D$6173=$D5154)*($S$5:$S$6173=1)*IFERROR($N$5:$N$6173*1,0)))),4),0)))</f>
        <v/>
      </c>
      <c r="P5154" s="10" t="inlineStr">
        <is>
          <t>corse</t>
        </is>
      </c>
      <c r="Q5154" s="21">
        <f>IF($A5154="","",$A5154&amp;"|"&amp;$C5154)</f>
        <v/>
      </c>
      <c r="R5154" s="21">
        <f>IF($A5154="","",$A5154&amp;"|"&amp;$C5154&amp;"|"&amp;$D5154)</f>
        <v/>
      </c>
      <c r="S5154" s="21">
        <f>IF($A5154="","",IFERROR(INDEX(Offerte!$D$2:$D$200,MATCH($Q5154,Offerte!$L$2:$L$200,0)),0))</f>
        <v/>
      </c>
      <c r="T5154" s="21">
        <f>IF($A5154="","",IFERROR(INDEX(Offerte!$G$2:$G$200,MATCH($Q5154,Offerte!$L$2:$L$200,0)),"NO"))</f>
        <v/>
      </c>
    </row>
    <row r="5155">
      <c r="A5155" s="10">
        <f>IF(Offerte!$A168="","",Offerte!$A168)</f>
        <v/>
      </c>
      <c r="B5155" s="10">
        <f>IF(Offerte!$A168="","",Offerte!$B168)</f>
        <v/>
      </c>
      <c r="C5155" s="10">
        <f>IF(Offerte!$A168="","",Offerte!$C168)</f>
        <v/>
      </c>
      <c r="D5155" s="10" t="inlineStr">
        <is>
          <t>B.3.1</t>
        </is>
      </c>
      <c r="E5155" s="10" t="inlineStr">
        <is>
          <t>B</t>
        </is>
      </c>
      <c r="F5155" s="10" t="inlineStr">
        <is>
          <t>Q</t>
        </is>
      </c>
      <c r="G5155" s="10" t="inlineStr">
        <is>
          <t>higher</t>
        </is>
      </c>
      <c r="H5155" s="10" t="n">
        <v>2</v>
      </c>
      <c r="I5155" s="10" t="inlineStr">
        <is>
          <t>Numero di corse aggiuntive per allungamento dell'arco di servizio giornaliero nelle fasce serali</t>
        </is>
      </c>
      <c r="J5155" s="20" t="n"/>
      <c r="K5155" s="20" t="n"/>
      <c r="L5155" s="20" t="n"/>
      <c r="M5155" s="20" t="n"/>
      <c r="N5155" s="21">
        <f>IF($A5155="","",IFERROR(VALUE($J5155),0))</f>
        <v/>
      </c>
      <c r="O5155" s="21">
        <f>IF($A5155="",0,IF(OR($S5155&lt;&gt;1,COUNTA($J5155:$M5155)=0),0,IF(SUMPRODUCT(MAX(($C$5:$C$6173=$C5155)*($D$5:$D$6173=$D5155)*($S$5:$S$6173=1)*IFERROR($N$5:$N$6173*1,0)))&gt;0,ROUND($H5155*($N5155/SUMPRODUCT(MAX(($C$5:$C$6173=$C5155)*($D$5:$D$6173=$D5155)*($S$5:$S$6173=1)*IFERROR($N$5:$N$6173*1,0)))),4),0)))</f>
        <v/>
      </c>
      <c r="P5155" s="10" t="inlineStr">
        <is>
          <t>corse</t>
        </is>
      </c>
      <c r="Q5155" s="21">
        <f>IF($A5155="","",$A5155&amp;"|"&amp;$C5155)</f>
        <v/>
      </c>
      <c r="R5155" s="21">
        <f>IF($A5155="","",$A5155&amp;"|"&amp;$C5155&amp;"|"&amp;$D5155)</f>
        <v/>
      </c>
      <c r="S5155" s="21">
        <f>IF($A5155="","",IFERROR(INDEX(Offerte!$D$2:$D$200,MATCH($Q5155,Offerte!$L$2:$L$200,0)),0))</f>
        <v/>
      </c>
      <c r="T5155" s="21">
        <f>IF($A5155="","",IFERROR(INDEX(Offerte!$G$2:$G$200,MATCH($Q5155,Offerte!$L$2:$L$200,0)),"NO"))</f>
        <v/>
      </c>
    </row>
    <row r="5156">
      <c r="A5156" s="10">
        <f>IF(Offerte!$A168="","",Offerte!$A168)</f>
        <v/>
      </c>
      <c r="B5156" s="10">
        <f>IF(Offerte!$A168="","",Offerte!$B168)</f>
        <v/>
      </c>
      <c r="C5156" s="10">
        <f>IF(Offerte!$A168="","",Offerte!$C168)</f>
        <v/>
      </c>
      <c r="D5156" s="10" t="inlineStr">
        <is>
          <t>B.4.1</t>
        </is>
      </c>
      <c r="E5156" s="10" t="inlineStr">
        <is>
          <t>B</t>
        </is>
      </c>
      <c r="F5156" s="10" t="inlineStr">
        <is>
          <t>Q</t>
        </is>
      </c>
      <c r="G5156" s="10" t="inlineStr">
        <is>
          <t>higher</t>
        </is>
      </c>
      <c r="H5156" s="10" t="n">
        <v>3</v>
      </c>
      <c r="I5156" s="10" t="inlineStr">
        <is>
          <t>Percorrenze aggiuntive offerte nel Programma d'esercizio delle prime due fasi attuative</t>
        </is>
      </c>
      <c r="J5156" s="20" t="n"/>
      <c r="K5156" s="20" t="n"/>
      <c r="L5156" s="20" t="n"/>
      <c r="M5156" s="20" t="n"/>
      <c r="N5156" s="21">
        <f>IF($A5156="","",IFERROR(VALUE($J5156),0))</f>
        <v/>
      </c>
      <c r="O5156" s="21">
        <f>IF($A5156="",0,IF(OR($S5156&lt;&gt;1,COUNTA($J5156:$M5156)=0),0,IF(SUMPRODUCT(MAX(($C$5:$C$6173=$C5156)*($D$5:$D$6173=$D5156)*($S$5:$S$6173=1)*IFERROR($N$5:$N$6173*1,0)))&gt;0,ROUND($H5156*($N5156/SUMPRODUCT(MAX(($C$5:$C$6173=$C5156)*($D$5:$D$6173=$D5156)*($S$5:$S$6173=1)*IFERROR($N$5:$N$6173*1,0)))),4),0)))</f>
        <v/>
      </c>
      <c r="P5156" s="10" t="inlineStr">
        <is>
          <t>vett*km</t>
        </is>
      </c>
      <c r="Q5156" s="21">
        <f>IF($A5156="","",$A5156&amp;"|"&amp;$C5156)</f>
        <v/>
      </c>
      <c r="R5156" s="21">
        <f>IF($A5156="","",$A5156&amp;"|"&amp;$C5156&amp;"|"&amp;$D5156)</f>
        <v/>
      </c>
      <c r="S5156" s="21">
        <f>IF($A5156="","",IFERROR(INDEX(Offerte!$D$2:$D$200,MATCH($Q5156,Offerte!$L$2:$L$200,0)),0))</f>
        <v/>
      </c>
      <c r="T5156" s="21">
        <f>IF($A5156="","",IFERROR(INDEX(Offerte!$G$2:$G$200,MATCH($Q5156,Offerte!$L$2:$L$200,0)),"NO"))</f>
        <v/>
      </c>
    </row>
    <row r="5157">
      <c r="A5157" s="10">
        <f>IF(Offerte!$A168="","",Offerte!$A168)</f>
        <v/>
      </c>
      <c r="B5157" s="10">
        <f>IF(Offerte!$A168="","",Offerte!$B168)</f>
        <v/>
      </c>
      <c r="C5157" s="10">
        <f>IF(Offerte!$A168="","",Offerte!$C168)</f>
        <v/>
      </c>
      <c r="D5157" s="10" t="inlineStr">
        <is>
          <t>B.5.1</t>
        </is>
      </c>
      <c r="E5157" s="10" t="inlineStr">
        <is>
          <t>B</t>
        </is>
      </c>
      <c r="F5157" s="10" t="inlineStr">
        <is>
          <t>D</t>
        </is>
      </c>
      <c r="G5157" s="10" t="inlineStr">
        <is>
          <t>discretionary</t>
        </is>
      </c>
      <c r="H5157" s="10" t="n">
        <v>2</v>
      </c>
      <c r="I5157" s="10" t="inlineStr">
        <is>
          <t>Efficacia del progetto di servizi complementari DRT</t>
        </is>
      </c>
      <c r="J5157" s="20" t="n"/>
      <c r="K5157" s="20" t="n"/>
      <c r="L5157" s="20" t="n"/>
      <c r="M5157" s="20" t="n"/>
      <c r="N5157" s="21">
        <f>IF($A5157="","",MAX(0,MIN(1,IFERROR(VALUE($M5157),0))))</f>
        <v/>
      </c>
      <c r="O5157" s="21">
        <f>IF($A5157="",0,IF(OR($S5157&lt;&gt;1,COUNTA($J5157:$M5157)=0),0,IF(SUMPRODUCT(MAX(($C$5:$C$6173=$C5157)*($D$5:$D$6173=$D5157)*($S$5:$S$6173=1)*IFERROR($N$5:$N$6173*1,0)))&gt;0,ROUND($H5157*($N5157/SUMPRODUCT(MAX(($C$5:$C$6173=$C5157)*($D$5:$D$6173=$D5157)*($S$5:$S$6173=1)*IFERROR($N$5:$N$6173*1,0)))),4),0)))</f>
        <v/>
      </c>
      <c r="P5157" s="10" t="inlineStr">
        <is>
          <t>coeff.</t>
        </is>
      </c>
      <c r="Q5157" s="21">
        <f>IF($A5157="","",$A5157&amp;"|"&amp;$C5157)</f>
        <v/>
      </c>
      <c r="R5157" s="21">
        <f>IF($A5157="","",$A5157&amp;"|"&amp;$C5157&amp;"|"&amp;$D5157)</f>
        <v/>
      </c>
      <c r="S5157" s="21">
        <f>IF($A5157="","",IFERROR(INDEX(Offerte!$D$2:$D$200,MATCH($Q5157,Offerte!$L$2:$L$200,0)),0))</f>
        <v/>
      </c>
      <c r="T5157" s="21">
        <f>IF($A5157="","",IFERROR(INDEX(Offerte!$G$2:$G$200,MATCH($Q5157,Offerte!$L$2:$L$200,0)),"NO"))</f>
        <v/>
      </c>
    </row>
    <row r="5158">
      <c r="A5158" s="10">
        <f>IF(Offerte!$A168="","",Offerte!$A168)</f>
        <v/>
      </c>
      <c r="B5158" s="10">
        <f>IF(Offerte!$A168="","",Offerte!$B168)</f>
        <v/>
      </c>
      <c r="C5158" s="10">
        <f>IF(Offerte!$A168="","",Offerte!$C168)</f>
        <v/>
      </c>
      <c r="D5158" s="10" t="inlineStr">
        <is>
          <t>C.1.1</t>
        </is>
      </c>
      <c r="E5158" s="10" t="inlineStr">
        <is>
          <t>C</t>
        </is>
      </c>
      <c r="F5158" s="10" t="inlineStr">
        <is>
          <t>Q</t>
        </is>
      </c>
      <c r="G5158" s="10" t="inlineStr">
        <is>
          <t>higher</t>
        </is>
      </c>
      <c r="H5158" s="10" t="n">
        <v>2</v>
      </c>
      <c r="I5158" s="10" t="inlineStr">
        <is>
          <t>Tasso di copertura del servizio con telecamere BSD</t>
        </is>
      </c>
      <c r="J5158" s="20" t="n"/>
      <c r="K5158" s="20" t="n"/>
      <c r="L5158" s="20" t="n"/>
      <c r="M5158" s="20" t="n"/>
      <c r="N5158" s="21">
        <f>IF($A5158="","",IFERROR(VALUE($K5158)/VALUE($L5158),IFERROR(VALUE($J5158),0)))</f>
        <v/>
      </c>
      <c r="O5158" s="21">
        <f>IF($A5158="",0,IF(OR($S5158&lt;&gt;1,COUNTA($J5158:$M5158)=0),0,IF(SUMPRODUCT(MAX(($C$5:$C$6173=$C5158)*($D$5:$D$6173=$D5158)*($S$5:$S$6173=1)*IFERROR($N$5:$N$6173*1,0)))&gt;0,ROUND($H5158*($N5158/SUMPRODUCT(MAX(($C$5:$C$6173=$C5158)*($D$5:$D$6173=$D5158)*($S$5:$S$6173=1)*IFERROR($N$5:$N$6173*1,0)))),4),0)))</f>
        <v/>
      </c>
      <c r="P5158" s="10" t="inlineStr">
        <is>
          <t>Autobus attrezzati con telecamere BSD / Autobus totali in offerta, incluse scorte</t>
        </is>
      </c>
      <c r="Q5158" s="21">
        <f>IF($A5158="","",$A5158&amp;"|"&amp;$C5158)</f>
        <v/>
      </c>
      <c r="R5158" s="21">
        <f>IF($A5158="","",$A5158&amp;"|"&amp;$C5158&amp;"|"&amp;$D5158)</f>
        <v/>
      </c>
      <c r="S5158" s="21">
        <f>IF($A5158="","",IFERROR(INDEX(Offerte!$D$2:$D$200,MATCH($Q5158,Offerte!$L$2:$L$200,0)),0))</f>
        <v/>
      </c>
      <c r="T5158" s="21">
        <f>IF($A5158="","",IFERROR(INDEX(Offerte!$G$2:$G$200,MATCH($Q5158,Offerte!$L$2:$L$200,0)),"NO"))</f>
        <v/>
      </c>
    </row>
    <row r="5159">
      <c r="A5159" s="10">
        <f>IF(Offerte!$A168="","",Offerte!$A168)</f>
        <v/>
      </c>
      <c r="B5159" s="10">
        <f>IF(Offerte!$A168="","",Offerte!$B168)</f>
        <v/>
      </c>
      <c r="C5159" s="10">
        <f>IF(Offerte!$A168="","",Offerte!$C168)</f>
        <v/>
      </c>
      <c r="D5159" s="10" t="inlineStr">
        <is>
          <t>C.1.2</t>
        </is>
      </c>
      <c r="E5159" s="10" t="inlineStr">
        <is>
          <t>C</t>
        </is>
      </c>
      <c r="F5159" s="10" t="inlineStr">
        <is>
          <t>Q</t>
        </is>
      </c>
      <c r="G5159" s="10" t="inlineStr">
        <is>
          <t>higher</t>
        </is>
      </c>
      <c r="H5159" s="10" t="n">
        <v>2</v>
      </c>
      <c r="I5159" s="10" t="inlineStr">
        <is>
          <t>Tasso di copertura del servizio con telecamere ADAS</t>
        </is>
      </c>
      <c r="J5159" s="20" t="n"/>
      <c r="K5159" s="20" t="n"/>
      <c r="L5159" s="20" t="n"/>
      <c r="M5159" s="20" t="n"/>
      <c r="N5159" s="21">
        <f>IF($A5159="","",IFERROR(VALUE($K5159)/VALUE($L5159),IFERROR(VALUE($J5159),0)))</f>
        <v/>
      </c>
      <c r="O5159" s="21">
        <f>IF($A5159="",0,IF(OR($S5159&lt;&gt;1,COUNTA($J5159:$M5159)=0),0,IF(SUMPRODUCT(MAX(($C$5:$C$6173=$C5159)*($D$5:$D$6173=$D5159)*($S$5:$S$6173=1)*IFERROR($N$5:$N$6173*1,0)))&gt;0,ROUND($H5159*($N5159/SUMPRODUCT(MAX(($C$5:$C$6173=$C5159)*($D$5:$D$6173=$D5159)*($S$5:$S$6173=1)*IFERROR($N$5:$N$6173*1,0)))),4),0)))</f>
        <v/>
      </c>
      <c r="P5159" s="10" t="inlineStr">
        <is>
          <t>Autobus attrezzati con telecamere ADAS / Autobus totali in offerta, incluse scorte</t>
        </is>
      </c>
      <c r="Q5159" s="21">
        <f>IF($A5159="","",$A5159&amp;"|"&amp;$C5159)</f>
        <v/>
      </c>
      <c r="R5159" s="21">
        <f>IF($A5159="","",$A5159&amp;"|"&amp;$C5159&amp;"|"&amp;$D5159)</f>
        <v/>
      </c>
      <c r="S5159" s="21">
        <f>IF($A5159="","",IFERROR(INDEX(Offerte!$D$2:$D$200,MATCH($Q5159,Offerte!$L$2:$L$200,0)),0))</f>
        <v/>
      </c>
      <c r="T5159" s="21">
        <f>IF($A5159="","",IFERROR(INDEX(Offerte!$G$2:$G$200,MATCH($Q5159,Offerte!$L$2:$L$200,0)),"NO"))</f>
        <v/>
      </c>
    </row>
    <row r="5160">
      <c r="A5160" s="10">
        <f>IF(Offerte!$A168="","",Offerte!$A168)</f>
        <v/>
      </c>
      <c r="B5160" s="10">
        <f>IF(Offerte!$A168="","",Offerte!$B168)</f>
        <v/>
      </c>
      <c r="C5160" s="10">
        <f>IF(Offerte!$A168="","",Offerte!$C168)</f>
        <v/>
      </c>
      <c r="D5160" s="10" t="inlineStr">
        <is>
          <t>C.2.1</t>
        </is>
      </c>
      <c r="E5160" s="10" t="inlineStr">
        <is>
          <t>C</t>
        </is>
      </c>
      <c r="F5160" s="10" t="inlineStr">
        <is>
          <t>Q</t>
        </is>
      </c>
      <c r="G5160" s="10" t="inlineStr">
        <is>
          <t>higher</t>
        </is>
      </c>
      <c r="H5160" s="10" t="n">
        <v>3</v>
      </c>
      <c r="I5160" s="10" t="inlineStr">
        <is>
          <t>Tasso di copertura del servizio con telecamere di bordo di videosorveglianza</t>
        </is>
      </c>
      <c r="J5160" s="20" t="n"/>
      <c r="K5160" s="20" t="n"/>
      <c r="L5160" s="20" t="n"/>
      <c r="M5160" s="20" t="n"/>
      <c r="N5160" s="21">
        <f>IF($A5160="","",IFERROR(VALUE($K5160)/VALUE($L5160),IFERROR(VALUE($J5160),0)))</f>
        <v/>
      </c>
      <c r="O5160" s="21">
        <f>IF($A5160="",0,IF(OR($S5160&lt;&gt;1,COUNTA($J5160:$M5160)=0),0,IF(SUMPRODUCT(MAX(($C$5:$C$6173=$C5160)*($D$5:$D$6173=$D5160)*($S$5:$S$6173=1)*IFERROR($N$5:$N$6173*1,0)))&gt;0,ROUND($H5160*($N5160/SUMPRODUCT(MAX(($C$5:$C$6173=$C5160)*($D$5:$D$6173=$D5160)*($S$5:$S$6173=1)*IFERROR($N$5:$N$6173*1,0)))),4),0)))</f>
        <v/>
      </c>
      <c r="P5160" s="10" t="inlineStr">
        <is>
          <t>Autobus attrezzati con videosorveglianza / Autobus totali in offerta, incluse scorte</t>
        </is>
      </c>
      <c r="Q5160" s="21">
        <f>IF($A5160="","",$A5160&amp;"|"&amp;$C5160)</f>
        <v/>
      </c>
      <c r="R5160" s="21">
        <f>IF($A5160="","",$A5160&amp;"|"&amp;$C5160&amp;"|"&amp;$D5160)</f>
        <v/>
      </c>
      <c r="S5160" s="21">
        <f>IF($A5160="","",IFERROR(INDEX(Offerte!$D$2:$D$200,MATCH($Q5160,Offerte!$L$2:$L$200,0)),0))</f>
        <v/>
      </c>
      <c r="T5160" s="21">
        <f>IF($A5160="","",IFERROR(INDEX(Offerte!$G$2:$G$200,MATCH($Q5160,Offerte!$L$2:$L$200,0)),"NO"))</f>
        <v/>
      </c>
    </row>
    <row r="5161">
      <c r="A5161" s="10">
        <f>IF(Offerte!$A168="","",Offerte!$A168)</f>
        <v/>
      </c>
      <c r="B5161" s="10">
        <f>IF(Offerte!$A168="","",Offerte!$B168)</f>
        <v/>
      </c>
      <c r="C5161" s="10">
        <f>IF(Offerte!$A168="","",Offerte!$C168)</f>
        <v/>
      </c>
      <c r="D5161" s="10" t="inlineStr">
        <is>
          <t>C.2.2</t>
        </is>
      </c>
      <c r="E5161" s="10" t="inlineStr">
        <is>
          <t>C</t>
        </is>
      </c>
      <c r="F5161" s="10" t="inlineStr">
        <is>
          <t>T</t>
        </is>
      </c>
      <c r="G5161" s="10" t="inlineStr">
        <is>
          <t>tabular</t>
        </is>
      </c>
      <c r="H5161" s="10" t="n">
        <v>1</v>
      </c>
      <c r="I5161" s="10" t="inlineStr">
        <is>
          <t>Software video/audio analisi per situazioni di pericolo</t>
        </is>
      </c>
      <c r="J5161" s="20" t="n"/>
      <c r="K5161" s="20" t="n"/>
      <c r="L5161" s="20" t="n"/>
      <c r="M5161" s="20" t="n"/>
      <c r="N5161" s="21">
        <f>IF($A5161="","",IF(IFERROR(VALUE($M5161),0)=1,1,0))</f>
        <v/>
      </c>
      <c r="O5161" s="21">
        <f>IF($A5161="",0,IF(OR($S5161&lt;&gt;1,COUNTA($J5161:$M5161)=0),0,IF($N5161=1,$H5161,0)))</f>
        <v/>
      </c>
      <c r="P5161" s="10" t="inlineStr">
        <is>
          <t>sì/no</t>
        </is>
      </c>
      <c r="Q5161" s="21">
        <f>IF($A5161="","",$A5161&amp;"|"&amp;$C5161)</f>
        <v/>
      </c>
      <c r="R5161" s="21">
        <f>IF($A5161="","",$A5161&amp;"|"&amp;$C5161&amp;"|"&amp;$D5161)</f>
        <v/>
      </c>
      <c r="S5161" s="21">
        <f>IF($A5161="","",IFERROR(INDEX(Offerte!$D$2:$D$200,MATCH($Q5161,Offerte!$L$2:$L$200,0)),0))</f>
        <v/>
      </c>
      <c r="T5161" s="21">
        <f>IF($A5161="","",IFERROR(INDEX(Offerte!$G$2:$G$200,MATCH($Q5161,Offerte!$L$2:$L$200,0)),"NO"))</f>
        <v/>
      </c>
    </row>
    <row r="5162">
      <c r="A5162" s="10">
        <f>IF(Offerte!$A168="","",Offerte!$A168)</f>
        <v/>
      </c>
      <c r="B5162" s="10">
        <f>IF(Offerte!$A168="","",Offerte!$B168)</f>
        <v/>
      </c>
      <c r="C5162" s="10">
        <f>IF(Offerte!$A168="","",Offerte!$C168)</f>
        <v/>
      </c>
      <c r="D5162" s="10" t="inlineStr">
        <is>
          <t>C.2.3</t>
        </is>
      </c>
      <c r="E5162" s="10" t="inlineStr">
        <is>
          <t>C</t>
        </is>
      </c>
      <c r="F5162" s="10" t="inlineStr">
        <is>
          <t>T</t>
        </is>
      </c>
      <c r="G5162" s="10" t="inlineStr">
        <is>
          <t>tabular</t>
        </is>
      </c>
      <c r="H5162" s="10" t="n">
        <v>1</v>
      </c>
      <c r="I5162" s="10" t="inlineStr">
        <is>
          <t>Collegamento con centrale qualificata di pronto intervento</t>
        </is>
      </c>
      <c r="J5162" s="20" t="n"/>
      <c r="K5162" s="20" t="n"/>
      <c r="L5162" s="20" t="n"/>
      <c r="M5162" s="20" t="n"/>
      <c r="N5162" s="21">
        <f>IF($A5162="","",IF(IFERROR(VALUE($M5162),0)=1,1,0))</f>
        <v/>
      </c>
      <c r="O5162" s="21">
        <f>IF($A5162="",0,IF(OR($S5162&lt;&gt;1,COUNTA($J5162:$M5162)=0),0,IF($N5162=1,$H5162,0)))</f>
        <v/>
      </c>
      <c r="P5162" s="10" t="inlineStr">
        <is>
          <t>sì/no</t>
        </is>
      </c>
      <c r="Q5162" s="21">
        <f>IF($A5162="","",$A5162&amp;"|"&amp;$C5162)</f>
        <v/>
      </c>
      <c r="R5162" s="21">
        <f>IF($A5162="","",$A5162&amp;"|"&amp;$C5162&amp;"|"&amp;$D5162)</f>
        <v/>
      </c>
      <c r="S5162" s="21">
        <f>IF($A5162="","",IFERROR(INDEX(Offerte!$D$2:$D$200,MATCH($Q5162,Offerte!$L$2:$L$200,0)),0))</f>
        <v/>
      </c>
      <c r="T5162" s="21">
        <f>IF($A5162="","",IFERROR(INDEX(Offerte!$G$2:$G$200,MATCH($Q5162,Offerte!$L$2:$L$200,0)),"NO"))</f>
        <v/>
      </c>
    </row>
    <row r="5163">
      <c r="A5163" s="10">
        <f>IF(Offerte!$A168="","",Offerte!$A168)</f>
        <v/>
      </c>
      <c r="B5163" s="10">
        <f>IF(Offerte!$A168="","",Offerte!$B168)</f>
        <v/>
      </c>
      <c r="C5163" s="10">
        <f>IF(Offerte!$A168="","",Offerte!$C168)</f>
        <v/>
      </c>
      <c r="D5163" s="10" t="inlineStr">
        <is>
          <t>C.2.4</t>
        </is>
      </c>
      <c r="E5163" s="10" t="inlineStr">
        <is>
          <t>C</t>
        </is>
      </c>
      <c r="F5163" s="10" t="inlineStr">
        <is>
          <t>Q</t>
        </is>
      </c>
      <c r="G5163" s="10" t="inlineStr">
        <is>
          <t>higher</t>
        </is>
      </c>
      <c r="H5163" s="10" t="n">
        <v>1</v>
      </c>
      <c r="I5163" s="10" t="inlineStr">
        <is>
          <t>Tasso di copertura del servizio con dispositivi per la chiamata di emergenza del conducente</t>
        </is>
      </c>
      <c r="J5163" s="20" t="n"/>
      <c r="K5163" s="20" t="n"/>
      <c r="L5163" s="20" t="n"/>
      <c r="M5163" s="20" t="n"/>
      <c r="N5163" s="21">
        <f>IF($A5163="","",IFERROR(VALUE($K5163)/VALUE($L5163),IFERROR(VALUE($J5163),0)))</f>
        <v/>
      </c>
      <c r="O5163" s="21">
        <f>IF($A5163="",0,IF(OR($S5163&lt;&gt;1,COUNTA($J5163:$M5163)=0),0,IF(SUMPRODUCT(MAX(($C$5:$C$6173=$C5163)*($D$5:$D$6173=$D5163)*($S$5:$S$6173=1)*IFERROR($N$5:$N$6173*1,0)))&gt;0,ROUND($H5163*($N5163/SUMPRODUCT(MAX(($C$5:$C$6173=$C5163)*($D$5:$D$6173=$D5163)*($S$5:$S$6173=1)*IFERROR($N$5:$N$6173*1,0)))),4),0)))</f>
        <v/>
      </c>
      <c r="P5163" s="10" t="inlineStr">
        <is>
          <t>Autobus attrezzati con chiamata di emergenza / Autobus totali in offerta, incluse scorte</t>
        </is>
      </c>
      <c r="Q5163" s="21">
        <f>IF($A5163="","",$A5163&amp;"|"&amp;$C5163)</f>
        <v/>
      </c>
      <c r="R5163" s="21">
        <f>IF($A5163="","",$A5163&amp;"|"&amp;$C5163&amp;"|"&amp;$D5163)</f>
        <v/>
      </c>
      <c r="S5163" s="21">
        <f>IF($A5163="","",IFERROR(INDEX(Offerte!$D$2:$D$200,MATCH($Q5163,Offerte!$L$2:$L$200,0)),0))</f>
        <v/>
      </c>
      <c r="T5163" s="21">
        <f>IF($A5163="","",IFERROR(INDEX(Offerte!$G$2:$G$200,MATCH($Q5163,Offerte!$L$2:$L$200,0)),"NO"))</f>
        <v/>
      </c>
    </row>
    <row r="5164">
      <c r="A5164" s="10">
        <f>IF(Offerte!$A168="","",Offerte!$A168)</f>
        <v/>
      </c>
      <c r="B5164" s="10">
        <f>IF(Offerte!$A168="","",Offerte!$B168)</f>
        <v/>
      </c>
      <c r="C5164" s="10">
        <f>IF(Offerte!$A168="","",Offerte!$C168)</f>
        <v/>
      </c>
      <c r="D5164" s="10" t="inlineStr">
        <is>
          <t>C.3.1</t>
        </is>
      </c>
      <c r="E5164" s="10" t="inlineStr">
        <is>
          <t>C</t>
        </is>
      </c>
      <c r="F5164" s="10" t="inlineStr">
        <is>
          <t>Q</t>
        </is>
      </c>
      <c r="G5164" s="10" t="inlineStr">
        <is>
          <t>higher</t>
        </is>
      </c>
      <c r="H5164" s="10" t="n">
        <v>2</v>
      </c>
      <c r="I5164" s="10" t="inlineStr">
        <is>
          <t>Tasso di copertura del servizio con dispositivi di informazione dinamica a bordo mezzo</t>
        </is>
      </c>
      <c r="J5164" s="20" t="n"/>
      <c r="K5164" s="20" t="n"/>
      <c r="L5164" s="20" t="n"/>
      <c r="M5164" s="20" t="n"/>
      <c r="N5164" s="21">
        <f>IF($A5164="","",IFERROR(VALUE($K5164)/VALUE($L5164),IFERROR(VALUE($J5164),0)))</f>
        <v/>
      </c>
      <c r="O5164" s="21">
        <f>IF($A5164="",0,IF(OR($S5164&lt;&gt;1,COUNTA($J5164:$M5164)=0),0,IF(SUMPRODUCT(MAX(($C$5:$C$6173=$C5164)*($D$5:$D$6173=$D5164)*($S$5:$S$6173=1)*IFERROR($N$5:$N$6173*1,0)))&gt;0,ROUND($H5164*($N5164/SUMPRODUCT(MAX(($C$5:$C$6173=$C5164)*($D$5:$D$6173=$D5164)*($S$5:$S$6173=1)*IFERROR($N$5:$N$6173*1,0)))),4),0)))</f>
        <v/>
      </c>
      <c r="P5164" s="10" t="inlineStr">
        <is>
          <t>Autobus con monitor e indicatori vocali / Autobus totali in offerta, incluse scorte</t>
        </is>
      </c>
      <c r="Q5164" s="21">
        <f>IF($A5164="","",$A5164&amp;"|"&amp;$C5164)</f>
        <v/>
      </c>
      <c r="R5164" s="21">
        <f>IF($A5164="","",$A5164&amp;"|"&amp;$C5164&amp;"|"&amp;$D5164)</f>
        <v/>
      </c>
      <c r="S5164" s="21">
        <f>IF($A5164="","",IFERROR(INDEX(Offerte!$D$2:$D$200,MATCH($Q5164,Offerte!$L$2:$L$200,0)),0))</f>
        <v/>
      </c>
      <c r="T5164" s="21">
        <f>IF($A5164="","",IFERROR(INDEX(Offerte!$G$2:$G$200,MATCH($Q5164,Offerte!$L$2:$L$200,0)),"NO"))</f>
        <v/>
      </c>
    </row>
    <row r="5165">
      <c r="A5165" s="10">
        <f>IF(Offerte!$A168="","",Offerte!$A168)</f>
        <v/>
      </c>
      <c r="B5165" s="10">
        <f>IF(Offerte!$A168="","",Offerte!$B168)</f>
        <v/>
      </c>
      <c r="C5165" s="10">
        <f>IF(Offerte!$A168="","",Offerte!$C168)</f>
        <v/>
      </c>
      <c r="D5165" s="10" t="inlineStr">
        <is>
          <t>C.3.2</t>
        </is>
      </c>
      <c r="E5165" s="10" t="inlineStr">
        <is>
          <t>C</t>
        </is>
      </c>
      <c r="F5165" s="10" t="inlineStr">
        <is>
          <t>T</t>
        </is>
      </c>
      <c r="G5165" s="10" t="inlineStr">
        <is>
          <t>tabular</t>
        </is>
      </c>
      <c r="H5165" s="10" t="n">
        <v>2</v>
      </c>
      <c r="I5165" s="10" t="inlineStr">
        <is>
          <t>Informazioni a bordo su coincidenze ai nodi</t>
        </is>
      </c>
      <c r="J5165" s="20" t="n"/>
      <c r="K5165" s="20" t="n"/>
      <c r="L5165" s="20" t="n"/>
      <c r="M5165" s="20" t="n"/>
      <c r="N5165" s="21">
        <f>IF($A5165="","",IF(IFERROR(VALUE($M5165),0)=1,1,0))</f>
        <v/>
      </c>
      <c r="O5165" s="21">
        <f>IF($A5165="",0,IF(OR($S5165&lt;&gt;1,COUNTA($J5165:$M5165)=0),0,IF(AND($N5165=1,IFERROR(SUMIFS($N$5:$N$6173,$Q$5:$Q$6173,$Q5165,$D$5:$D$6173,"C.3.1"),0)&gt;=0.5),$H5165,0)))</f>
        <v/>
      </c>
      <c r="P5165" s="10" t="inlineStr">
        <is>
          <t>Dipende da C.3.1 &gt;= 0.5</t>
        </is>
      </c>
      <c r="Q5165" s="21">
        <f>IF($A5165="","",$A5165&amp;"|"&amp;$C5165)</f>
        <v/>
      </c>
      <c r="R5165" s="21">
        <f>IF($A5165="","",$A5165&amp;"|"&amp;$C5165&amp;"|"&amp;$D5165)</f>
        <v/>
      </c>
      <c r="S5165" s="21">
        <f>IF($A5165="","",IFERROR(INDEX(Offerte!$D$2:$D$200,MATCH($Q5165,Offerte!$L$2:$L$200,0)),0))</f>
        <v/>
      </c>
      <c r="T5165" s="21">
        <f>IF($A5165="","",IFERROR(INDEX(Offerte!$G$2:$G$200,MATCH($Q5165,Offerte!$L$2:$L$200,0)),"NO"))</f>
        <v/>
      </c>
    </row>
    <row r="5166">
      <c r="A5166" s="10">
        <f>IF(Offerte!$A168="","",Offerte!$A168)</f>
        <v/>
      </c>
      <c r="B5166" s="10">
        <f>IF(Offerte!$A168="","",Offerte!$B168)</f>
        <v/>
      </c>
      <c r="C5166" s="10">
        <f>IF(Offerte!$A168="","",Offerte!$C168)</f>
        <v/>
      </c>
      <c r="D5166" s="10" t="inlineStr">
        <is>
          <t>D.1.1</t>
        </is>
      </c>
      <c r="E5166" s="10" t="inlineStr">
        <is>
          <t>D</t>
        </is>
      </c>
      <c r="F5166" s="10" t="inlineStr">
        <is>
          <t>Q</t>
        </is>
      </c>
      <c r="G5166" s="10" t="inlineStr">
        <is>
          <t>higher</t>
        </is>
      </c>
      <c r="H5166" s="10" t="n">
        <v>3</v>
      </c>
      <c r="I5166" s="10" t="inlineStr">
        <is>
          <t>Installazione di pensiline</t>
        </is>
      </c>
      <c r="J5166" s="20" t="n"/>
      <c r="K5166" s="20" t="n"/>
      <c r="L5166" s="20" t="n"/>
      <c r="M5166" s="20" t="n"/>
      <c r="N5166" s="21">
        <f>IF($A5166="","",IFERROR(VALUE($J5166),0))</f>
        <v/>
      </c>
      <c r="O5166" s="21">
        <f>IF($A5166="",0,IF(OR($S5166&lt;&gt;1,COUNTA($J5166:$M5166)=0),0,IF(SUMPRODUCT(MAX(($C$5:$C$6173=$C5166)*($D$5:$D$6173=$D5166)*($S$5:$S$6173=1)*IFERROR($N$5:$N$6173*1,0)))&gt;0,ROUND($H5166*($N5166/SUMPRODUCT(MAX(($C$5:$C$6173=$C5166)*($D$5:$D$6173=$D5166)*($S$5:$S$6173=1)*IFERROR($N$5:$N$6173*1,0)))),4),0)))</f>
        <v/>
      </c>
      <c r="P5166" s="10" t="inlineStr">
        <is>
          <t>fermate</t>
        </is>
      </c>
      <c r="Q5166" s="21">
        <f>IF($A5166="","",$A5166&amp;"|"&amp;$C5166)</f>
        <v/>
      </c>
      <c r="R5166" s="21">
        <f>IF($A5166="","",$A5166&amp;"|"&amp;$C5166&amp;"|"&amp;$D5166)</f>
        <v/>
      </c>
      <c r="S5166" s="21">
        <f>IF($A5166="","",IFERROR(INDEX(Offerte!$D$2:$D$200,MATCH($Q5166,Offerte!$L$2:$L$200,0)),0))</f>
        <v/>
      </c>
      <c r="T5166" s="21">
        <f>IF($A5166="","",IFERROR(INDEX(Offerte!$G$2:$G$200,MATCH($Q5166,Offerte!$L$2:$L$200,0)),"NO"))</f>
        <v/>
      </c>
    </row>
    <row r="5167">
      <c r="A5167" s="10">
        <f>IF(Offerte!$A168="","",Offerte!$A168)</f>
        <v/>
      </c>
      <c r="B5167" s="10">
        <f>IF(Offerte!$A168="","",Offerte!$B168)</f>
        <v/>
      </c>
      <c r="C5167" s="10">
        <f>IF(Offerte!$A168="","",Offerte!$C168)</f>
        <v/>
      </c>
      <c r="D5167" s="10" t="inlineStr">
        <is>
          <t>D.1.2</t>
        </is>
      </c>
      <c r="E5167" s="10" t="inlineStr">
        <is>
          <t>D</t>
        </is>
      </c>
      <c r="F5167" s="10" t="inlineStr">
        <is>
          <t>Q</t>
        </is>
      </c>
      <c r="G5167" s="10" t="inlineStr">
        <is>
          <t>higher</t>
        </is>
      </c>
      <c r="H5167" s="10" t="n">
        <v>3</v>
      </c>
      <c r="I5167" s="10" t="inlineStr">
        <is>
          <t>Installazione di paline di fermata conformi alla DGR 581/2023</t>
        </is>
      </c>
      <c r="J5167" s="20" t="n"/>
      <c r="K5167" s="20" t="n"/>
      <c r="L5167" s="20" t="n"/>
      <c r="M5167" s="20" t="n"/>
      <c r="N5167" s="21">
        <f>IF($A5167="","",IFERROR(VALUE($J5167),0))</f>
        <v/>
      </c>
      <c r="O5167" s="21">
        <f>IF($A5167="",0,IF(OR($S5167&lt;&gt;1,COUNTA($J5167:$M5167)=0),0,IF(SUMPRODUCT(MAX(($C$5:$C$6173=$C5167)*($D$5:$D$6173=$D5167)*($S$5:$S$6173=1)*IFERROR($N$5:$N$6173*1,0)))&gt;0,ROUND($H5167*($N5167/SUMPRODUCT(MAX(($C$5:$C$6173=$C5167)*($D$5:$D$6173=$D5167)*($S$5:$S$6173=1)*IFERROR($N$5:$N$6173*1,0)))),4),0)))</f>
        <v/>
      </c>
      <c r="P5167" s="10" t="inlineStr">
        <is>
          <t>fermate</t>
        </is>
      </c>
      <c r="Q5167" s="21">
        <f>IF($A5167="","",$A5167&amp;"|"&amp;$C5167)</f>
        <v/>
      </c>
      <c r="R5167" s="21">
        <f>IF($A5167="","",$A5167&amp;"|"&amp;$C5167&amp;"|"&amp;$D5167)</f>
        <v/>
      </c>
      <c r="S5167" s="21">
        <f>IF($A5167="","",IFERROR(INDEX(Offerte!$D$2:$D$200,MATCH($Q5167,Offerte!$L$2:$L$200,0)),0))</f>
        <v/>
      </c>
      <c r="T5167" s="21">
        <f>IF($A5167="","",IFERROR(INDEX(Offerte!$G$2:$G$200,MATCH($Q5167,Offerte!$L$2:$L$200,0)),"NO"))</f>
        <v/>
      </c>
    </row>
    <row r="5168">
      <c r="A5168" s="10">
        <f>IF(Offerte!$A168="","",Offerte!$A168)</f>
        <v/>
      </c>
      <c r="B5168" s="10">
        <f>IF(Offerte!$A168="","",Offerte!$B168)</f>
        <v/>
      </c>
      <c r="C5168" s="10">
        <f>IF(Offerte!$A168="","",Offerte!$C168)</f>
        <v/>
      </c>
      <c r="D5168" s="10" t="inlineStr">
        <is>
          <t>D.1.3</t>
        </is>
      </c>
      <c r="E5168" s="10" t="inlineStr">
        <is>
          <t>D</t>
        </is>
      </c>
      <c r="F5168" s="10" t="inlineStr">
        <is>
          <t>Q</t>
        </is>
      </c>
      <c r="G5168" s="10" t="inlineStr">
        <is>
          <t>higher</t>
        </is>
      </c>
      <c r="H5168" s="10" t="n">
        <v>2</v>
      </c>
      <c r="I5168" s="10" t="inlineStr">
        <is>
          <t>Display informativi connessi alle fermate</t>
        </is>
      </c>
      <c r="J5168" s="20" t="n"/>
      <c r="K5168" s="20" t="n"/>
      <c r="L5168" s="20" t="n"/>
      <c r="M5168" s="20" t="n"/>
      <c r="N5168" s="21">
        <f>IF($A5168="","",IFERROR(VALUE($J5168),0))</f>
        <v/>
      </c>
      <c r="O5168" s="21">
        <f>IF($A5168="",0,IF(OR($S5168&lt;&gt;1,COUNTA($J5168:$M5168)=0),0,IF(SUMPRODUCT(MAX(($C$5:$C$6173=$C5168)*($D$5:$D$6173=$D5168)*($S$5:$S$6173=1)*IFERROR($N$5:$N$6173*1,0)))&gt;0,ROUND($H5168*($N5168/SUMPRODUCT(MAX(($C$5:$C$6173=$C5168)*($D$5:$D$6173=$D5168)*($S$5:$S$6173=1)*IFERROR($N$5:$N$6173*1,0)))),4),0)))</f>
        <v/>
      </c>
      <c r="P5168" s="10" t="inlineStr">
        <is>
          <t>fermate</t>
        </is>
      </c>
      <c r="Q5168" s="21">
        <f>IF($A5168="","",$A5168&amp;"|"&amp;$C5168)</f>
        <v/>
      </c>
      <c r="R5168" s="21">
        <f>IF($A5168="","",$A5168&amp;"|"&amp;$C5168&amp;"|"&amp;$D5168)</f>
        <v/>
      </c>
      <c r="S5168" s="21">
        <f>IF($A5168="","",IFERROR(INDEX(Offerte!$D$2:$D$200,MATCH($Q5168,Offerte!$L$2:$L$200,0)),0))</f>
        <v/>
      </c>
      <c r="T5168" s="21">
        <f>IF($A5168="","",IFERROR(INDEX(Offerte!$G$2:$G$200,MATCH($Q5168,Offerte!$L$2:$L$200,0)),"NO"))</f>
        <v/>
      </c>
    </row>
    <row r="5169">
      <c r="A5169" s="10">
        <f>IF(Offerte!$A168="","",Offerte!$A168)</f>
        <v/>
      </c>
      <c r="B5169" s="10">
        <f>IF(Offerte!$A168="","",Offerte!$B168)</f>
        <v/>
      </c>
      <c r="C5169" s="10">
        <f>IF(Offerte!$A168="","",Offerte!$C168)</f>
        <v/>
      </c>
      <c r="D5169" s="10" t="inlineStr">
        <is>
          <t>D.2.1</t>
        </is>
      </c>
      <c r="E5169" s="10" t="inlineStr">
        <is>
          <t>D</t>
        </is>
      </c>
      <c r="F5169" s="10" t="inlineStr">
        <is>
          <t>Q</t>
        </is>
      </c>
      <c r="G5169" s="10" t="inlineStr">
        <is>
          <t>higher</t>
        </is>
      </c>
      <c r="H5169" s="10" t="n">
        <v>2</v>
      </c>
      <c r="I5169" s="10" t="inlineStr">
        <is>
          <t>Segnali tattili Loges-Vet-Evolution</t>
        </is>
      </c>
      <c r="J5169" s="20" t="n"/>
      <c r="K5169" s="20" t="n"/>
      <c r="L5169" s="20" t="n"/>
      <c r="M5169" s="20" t="n"/>
      <c r="N5169" s="21">
        <f>IF($A5169="","",IFERROR(VALUE($J5169),0))</f>
        <v/>
      </c>
      <c r="O5169" s="21">
        <f>IF($A5169="",0,IF(OR($S5169&lt;&gt;1,COUNTA($J5169:$M5169)=0),0,IF(SUMPRODUCT(MAX(($C$5:$C$6173=$C5169)*($D$5:$D$6173=$D5169)*($S$5:$S$6173=1)*IFERROR($N$5:$N$6173*1,0)))&gt;0,ROUND($H5169*($N5169/SUMPRODUCT(MAX(($C$5:$C$6173=$C5169)*($D$5:$D$6173=$D5169)*($S$5:$S$6173=1)*IFERROR($N$5:$N$6173*1,0)))),4),0)))</f>
        <v/>
      </c>
      <c r="P5169" s="10" t="inlineStr">
        <is>
          <t>fermate</t>
        </is>
      </c>
      <c r="Q5169" s="21">
        <f>IF($A5169="","",$A5169&amp;"|"&amp;$C5169)</f>
        <v/>
      </c>
      <c r="R5169" s="21">
        <f>IF($A5169="","",$A5169&amp;"|"&amp;$C5169&amp;"|"&amp;$D5169)</f>
        <v/>
      </c>
      <c r="S5169" s="21">
        <f>IF($A5169="","",IFERROR(INDEX(Offerte!$D$2:$D$200,MATCH($Q5169,Offerte!$L$2:$L$200,0)),0))</f>
        <v/>
      </c>
      <c r="T5169" s="21">
        <f>IF($A5169="","",IFERROR(INDEX(Offerte!$G$2:$G$200,MATCH($Q5169,Offerte!$L$2:$L$200,0)),"NO"))</f>
        <v/>
      </c>
    </row>
    <row r="5170">
      <c r="A5170" s="10">
        <f>IF(Offerte!$A168="","",Offerte!$A168)</f>
        <v/>
      </c>
      <c r="B5170" s="10">
        <f>IF(Offerte!$A168="","",Offerte!$B168)</f>
        <v/>
      </c>
      <c r="C5170" s="10">
        <f>IF(Offerte!$A168="","",Offerte!$C168)</f>
        <v/>
      </c>
      <c r="D5170" s="10" t="inlineStr">
        <is>
          <t>E.1.1</t>
        </is>
      </c>
      <c r="E5170" s="10" t="inlineStr">
        <is>
          <t>E</t>
        </is>
      </c>
      <c r="F5170" s="10" t="inlineStr">
        <is>
          <t>T</t>
        </is>
      </c>
      <c r="G5170" s="10" t="inlineStr">
        <is>
          <t>tabular</t>
        </is>
      </c>
      <c r="H5170" s="10" t="n">
        <v>2</v>
      </c>
      <c r="I5170" s="10" t="inlineStr">
        <is>
          <t>Mobile app con travel planner PRM</t>
        </is>
      </c>
      <c r="J5170" s="20" t="n"/>
      <c r="K5170" s="20" t="n"/>
      <c r="L5170" s="20" t="n"/>
      <c r="M5170" s="20" t="n"/>
      <c r="N5170" s="21">
        <f>IF($A5170="","",IF(IFERROR(VALUE($M5170),0)=1,1,0))</f>
        <v/>
      </c>
      <c r="O5170" s="21">
        <f>IF($A5170="",0,IF(OR($S5170&lt;&gt;1,COUNTA($J5170:$M5170)=0),0,IF($N5170=1,$H5170,0)))</f>
        <v/>
      </c>
      <c r="P5170" s="10" t="inlineStr">
        <is>
          <t>sì/no</t>
        </is>
      </c>
      <c r="Q5170" s="21">
        <f>IF($A5170="","",$A5170&amp;"|"&amp;$C5170)</f>
        <v/>
      </c>
      <c r="R5170" s="21">
        <f>IF($A5170="","",$A5170&amp;"|"&amp;$C5170&amp;"|"&amp;$D5170)</f>
        <v/>
      </c>
      <c r="S5170" s="21">
        <f>IF($A5170="","",IFERROR(INDEX(Offerte!$D$2:$D$200,MATCH($Q5170,Offerte!$L$2:$L$200,0)),0))</f>
        <v/>
      </c>
      <c r="T5170" s="21">
        <f>IF($A5170="","",IFERROR(INDEX(Offerte!$G$2:$G$200,MATCH($Q5170,Offerte!$L$2:$L$200,0)),"NO"))</f>
        <v/>
      </c>
    </row>
    <row r="5171">
      <c r="A5171" s="10">
        <f>IF(Offerte!$A168="","",Offerte!$A168)</f>
        <v/>
      </c>
      <c r="B5171" s="10">
        <f>IF(Offerte!$A168="","",Offerte!$B168)</f>
        <v/>
      </c>
      <c r="C5171" s="10">
        <f>IF(Offerte!$A168="","",Offerte!$C168)</f>
        <v/>
      </c>
      <c r="D5171" s="10" t="inlineStr">
        <is>
          <t>E.2.1</t>
        </is>
      </c>
      <c r="E5171" s="10" t="inlineStr">
        <is>
          <t>E</t>
        </is>
      </c>
      <c r="F5171" s="10" t="inlineStr">
        <is>
          <t>D</t>
        </is>
      </c>
      <c r="G5171" s="10" t="inlineStr">
        <is>
          <t>discretionary</t>
        </is>
      </c>
      <c r="H5171" s="10" t="n">
        <v>2</v>
      </c>
      <c r="I5171" s="10" t="inlineStr">
        <is>
          <t>Altre azioni informative e rapporti con gli utenti</t>
        </is>
      </c>
      <c r="J5171" s="20" t="n"/>
      <c r="K5171" s="20" t="n"/>
      <c r="L5171" s="20" t="n"/>
      <c r="M5171" s="20" t="n"/>
      <c r="N5171" s="21">
        <f>IF($A5171="","",MAX(0,MIN(1,IFERROR(VALUE($M5171),0))))</f>
        <v/>
      </c>
      <c r="O5171" s="21">
        <f>IF($A5171="",0,IF(OR($S5171&lt;&gt;1,COUNTA($J5171:$M5171)=0),0,IF(SUMPRODUCT(MAX(($C$5:$C$6173=$C5171)*($D$5:$D$6173=$D5171)*($S$5:$S$6173=1)*IFERROR($N$5:$N$6173*1,0)))&gt;0,ROUND($H5171*($N5171/SUMPRODUCT(MAX(($C$5:$C$6173=$C5171)*($D$5:$D$6173=$D5171)*($S$5:$S$6173=1)*IFERROR($N$5:$N$6173*1,0)))),4),0)))</f>
        <v/>
      </c>
      <c r="P5171" s="10" t="inlineStr">
        <is>
          <t>coeff.</t>
        </is>
      </c>
      <c r="Q5171" s="21">
        <f>IF($A5171="","",$A5171&amp;"|"&amp;$C5171)</f>
        <v/>
      </c>
      <c r="R5171" s="21">
        <f>IF($A5171="","",$A5171&amp;"|"&amp;$C5171&amp;"|"&amp;$D5171)</f>
        <v/>
      </c>
      <c r="S5171" s="21">
        <f>IF($A5171="","",IFERROR(INDEX(Offerte!$D$2:$D$200,MATCH($Q5171,Offerte!$L$2:$L$200,0)),0))</f>
        <v/>
      </c>
      <c r="T5171" s="21">
        <f>IF($A5171="","",IFERROR(INDEX(Offerte!$G$2:$G$200,MATCH($Q5171,Offerte!$L$2:$L$200,0)),"NO"))</f>
        <v/>
      </c>
    </row>
    <row r="5172">
      <c r="A5172" s="10">
        <f>IF(Offerte!$A168="","",Offerte!$A168)</f>
        <v/>
      </c>
      <c r="B5172" s="10">
        <f>IF(Offerte!$A168="","",Offerte!$B168)</f>
        <v/>
      </c>
      <c r="C5172" s="10">
        <f>IF(Offerte!$A168="","",Offerte!$C168)</f>
        <v/>
      </c>
      <c r="D5172" s="10" t="inlineStr">
        <is>
          <t>F.1.1</t>
        </is>
      </c>
      <c r="E5172" s="10" t="inlineStr">
        <is>
          <t>F</t>
        </is>
      </c>
      <c r="F5172" s="10" t="inlineStr">
        <is>
          <t>Q</t>
        </is>
      </c>
      <c r="G5172" s="10" t="inlineStr">
        <is>
          <t>lower</t>
        </is>
      </c>
      <c r="H5172" s="10" t="n">
        <v>7</v>
      </c>
      <c r="I5172" s="10" t="inlineStr">
        <is>
          <t>Performance ambientali del parco mezzi adibito al servizio - I_CEA</t>
        </is>
      </c>
      <c r="J5172" s="20" t="n"/>
      <c r="K5172" s="20" t="n"/>
      <c r="L5172" s="20" t="n"/>
      <c r="M5172" s="20" t="n"/>
      <c r="N5172" s="21">
        <f>IF($A5172="","",IFERROR(VALUE($J5172),0))</f>
        <v/>
      </c>
      <c r="O5172" s="21">
        <f>IF($A5172="",0,IF(OR($S5172&lt;&gt;1,COUNTA($J5172:$M5172)=0),0,IF(AND(IFERROR(AGGREGATE(15,6,$N$5:$N$6173/(($C$5:$C$6173=$C5172)*($D$5:$D$6173=$D5172)*($S$5:$S$6173=1)*($N$5:$N$6173&gt;0)),1),0)&gt;0,$N5172&gt;0),ROUND($H5172*(IFERROR(AGGREGATE(15,6,$N$5:$N$6173/(($C$5:$C$6173=$C5172)*($D$5:$D$6173=$D5172)*($S$5:$S$6173=1)*($N$5:$N$6173&gt;0)),1),0)/$N5172),4),0)))</f>
        <v/>
      </c>
      <c r="P5172" s="10" t="inlineStr">
        <is>
          <t>indice</t>
        </is>
      </c>
      <c r="Q5172" s="21">
        <f>IF($A5172="","",$A5172&amp;"|"&amp;$C5172)</f>
        <v/>
      </c>
      <c r="R5172" s="21">
        <f>IF($A5172="","",$A5172&amp;"|"&amp;$C5172&amp;"|"&amp;$D5172)</f>
        <v/>
      </c>
      <c r="S5172" s="21">
        <f>IF($A5172="","",IFERROR(INDEX(Offerte!$D$2:$D$200,MATCH($Q5172,Offerte!$L$2:$L$200,0)),0))</f>
        <v/>
      </c>
      <c r="T5172" s="21">
        <f>IF($A5172="","",IFERROR(INDEX(Offerte!$G$2:$G$200,MATCH($Q5172,Offerte!$L$2:$L$200,0)),"NO"))</f>
        <v/>
      </c>
    </row>
    <row r="5173">
      <c r="A5173" s="10">
        <f>IF(Offerte!$A168="","",Offerte!$A168)</f>
        <v/>
      </c>
      <c r="B5173" s="10">
        <f>IF(Offerte!$A168="","",Offerte!$B168)</f>
        <v/>
      </c>
      <c r="C5173" s="10">
        <f>IF(Offerte!$A168="","",Offerte!$C168)</f>
        <v/>
      </c>
      <c r="D5173" s="10" t="inlineStr">
        <is>
          <t>F.2.1</t>
        </is>
      </c>
      <c r="E5173" s="10" t="inlineStr">
        <is>
          <t>F</t>
        </is>
      </c>
      <c r="F5173" s="10" t="inlineStr">
        <is>
          <t>Q</t>
        </is>
      </c>
      <c r="G5173" s="10" t="inlineStr">
        <is>
          <t>higher</t>
        </is>
      </c>
      <c r="H5173" s="10" t="n">
        <v>2</v>
      </c>
      <c r="I5173" s="10" t="inlineStr">
        <is>
          <t>Tasso di copertura del servizio con dispositivi ECO-DRIVER</t>
        </is>
      </c>
      <c r="J5173" s="20" t="n"/>
      <c r="K5173" s="20" t="n"/>
      <c r="L5173" s="20" t="n"/>
      <c r="M5173" s="20" t="n"/>
      <c r="N5173" s="21">
        <f>IF($A5173="","",IFERROR(VALUE($K5173)/VALUE($L5173),IFERROR(VALUE($J5173),0)))</f>
        <v/>
      </c>
      <c r="O5173" s="21">
        <f>IF($A5173="",0,IF(OR($S5173&lt;&gt;1,COUNTA($J5173:$M5173)=0),0,IF(SUMPRODUCT(MAX(($C$5:$C$6173=$C5173)*($D$5:$D$6173=$D5173)*($S$5:$S$6173=1)*IFERROR($N$5:$N$6173*1,0)))&gt;0,ROUND($H5173*($N5173/SUMPRODUCT(MAX(($C$5:$C$6173=$C5173)*($D$5:$D$6173=$D5173)*($S$5:$S$6173=1)*IFERROR($N$5:$N$6173*1,0)))),4),0)))</f>
        <v/>
      </c>
      <c r="P5173" s="10" t="inlineStr">
        <is>
          <t>Autobus attrezzati con dispositivi ECO-DRIVER / Autobus totali in offerta, incluse scorte</t>
        </is>
      </c>
      <c r="Q5173" s="21">
        <f>IF($A5173="","",$A5173&amp;"|"&amp;$C5173)</f>
        <v/>
      </c>
      <c r="R5173" s="21">
        <f>IF($A5173="","",$A5173&amp;"|"&amp;$C5173&amp;"|"&amp;$D5173)</f>
        <v/>
      </c>
      <c r="S5173" s="21">
        <f>IF($A5173="","",IFERROR(INDEX(Offerte!$D$2:$D$200,MATCH($Q5173,Offerte!$L$2:$L$200,0)),0))</f>
        <v/>
      </c>
      <c r="T5173" s="21">
        <f>IF($A5173="","",IFERROR(INDEX(Offerte!$G$2:$G$200,MATCH($Q5173,Offerte!$L$2:$L$200,0)),"NO"))</f>
        <v/>
      </c>
    </row>
    <row r="5174">
      <c r="A5174" s="10">
        <f>IF(Offerte!$A168="","",Offerte!$A168)</f>
        <v/>
      </c>
      <c r="B5174" s="10">
        <f>IF(Offerte!$A168="","",Offerte!$B168)</f>
        <v/>
      </c>
      <c r="C5174" s="10">
        <f>IF(Offerte!$A168="","",Offerte!$C168)</f>
        <v/>
      </c>
      <c r="D5174" s="10" t="inlineStr">
        <is>
          <t>F.3.1</t>
        </is>
      </c>
      <c r="E5174" s="10" t="inlineStr">
        <is>
          <t>F</t>
        </is>
      </c>
      <c r="F5174" s="10" t="inlineStr">
        <is>
          <t>Q</t>
        </is>
      </c>
      <c r="G5174" s="10" t="inlineStr">
        <is>
          <t>higher</t>
        </is>
      </c>
      <c r="H5174" s="10" t="n">
        <v>2</v>
      </c>
      <c r="I5174" s="10" t="inlineStr">
        <is>
          <t>Autoproduzione consumi elettrici per trazione</t>
        </is>
      </c>
      <c r="J5174" s="20" t="n"/>
      <c r="K5174" s="20" t="n"/>
      <c r="L5174" s="20" t="n"/>
      <c r="M5174" s="20" t="n"/>
      <c r="N5174" s="21">
        <f>IF($A5174="","",IFERROR(VALUE($J5174),0))</f>
        <v/>
      </c>
      <c r="O5174" s="21">
        <f>IF($A5174="",0,IF(OR($S5174&lt;&gt;1,COUNTA($J5174:$M5174)=0),0,IF(SUMPRODUCT(MAX(($C$5:$C$6173=$C5174)*($D$5:$D$6173=$D5174)*($S$5:$S$6173=1)*IFERROR($N$5:$N$6173*1,0)))&gt;0,ROUND($H5174*($N5174/SUMPRODUCT(MAX(($C$5:$C$6173=$C5174)*($D$5:$D$6173=$D5174)*($S$5:$S$6173=1)*IFERROR($N$5:$N$6173*1,0)))),4),0)))</f>
        <v/>
      </c>
      <c r="P5174" s="10" t="inlineStr">
        <is>
          <t>kWh/anno</t>
        </is>
      </c>
      <c r="Q5174" s="21">
        <f>IF($A5174="","",$A5174&amp;"|"&amp;$C5174)</f>
        <v/>
      </c>
      <c r="R5174" s="21">
        <f>IF($A5174="","",$A5174&amp;"|"&amp;$C5174&amp;"|"&amp;$D5174)</f>
        <v/>
      </c>
      <c r="S5174" s="21">
        <f>IF($A5174="","",IFERROR(INDEX(Offerte!$D$2:$D$200,MATCH($Q5174,Offerte!$L$2:$L$200,0)),0))</f>
        <v/>
      </c>
      <c r="T5174" s="21">
        <f>IF($A5174="","",IFERROR(INDEX(Offerte!$G$2:$G$200,MATCH($Q5174,Offerte!$L$2:$L$200,0)),"NO"))</f>
        <v/>
      </c>
    </row>
    <row r="5175">
      <c r="A5175" s="10">
        <f>IF(Offerte!$A168="","",Offerte!$A168)</f>
        <v/>
      </c>
      <c r="B5175" s="10">
        <f>IF(Offerte!$A168="","",Offerte!$B168)</f>
        <v/>
      </c>
      <c r="C5175" s="10">
        <f>IF(Offerte!$A168="","",Offerte!$C168)</f>
        <v/>
      </c>
      <c r="D5175" s="10" t="inlineStr">
        <is>
          <t>F.4.1</t>
        </is>
      </c>
      <c r="E5175" s="10" t="inlineStr">
        <is>
          <t>F</t>
        </is>
      </c>
      <c r="F5175" s="10" t="inlineStr">
        <is>
          <t>Q</t>
        </is>
      </c>
      <c r="G5175" s="10" t="inlineStr">
        <is>
          <t>soil</t>
        </is>
      </c>
      <c r="H5175" s="10" t="n">
        <v>2</v>
      </c>
      <c r="I5175" s="10" t="inlineStr">
        <is>
          <t>Indice di consumo di suolo</t>
        </is>
      </c>
      <c r="J5175" s="20" t="n"/>
      <c r="K5175" s="20" t="n"/>
      <c r="L5175" s="20" t="n"/>
      <c r="M5175" s="20" t="n"/>
      <c r="N5175" s="21">
        <f>IF($A5175="","",IFERROR(VALUE($J5175),0))</f>
        <v/>
      </c>
      <c r="O5175" s="21">
        <f>IF($A5175="",0,IF(OR($S5175&lt;&gt;1,COUNTA($J5175:$M5175)=0),0,IF($N5175&lt;=0,$H5175,IF(SUMPRODUCT(MAX(($C$5:$C$6173=$C5175)*($D$5:$D$6173=$D5175)*($S$5:$S$6173=1)*IFERROR($N$5:$N$6173*1,0)))&gt;0,ROUND($H5175*((SUMPRODUCT(MAX(($C$5:$C$6173=$C5175)*($D$5:$D$6173=$D5175)*($S$5:$S$6173=1)*IFERROR($N$5:$N$6173*1,0)))-$N5175)/SUMPRODUCT(MAX(($C$5:$C$6173=$C5175)*($D$5:$D$6173=$D5175)*($S$5:$S$6173=1)*IFERROR($N$5:$N$6173*1,0)))),4),0))))</f>
        <v/>
      </c>
      <c r="P5175" s="10" t="inlineStr">
        <is>
          <t>m2</t>
        </is>
      </c>
      <c r="Q5175" s="21">
        <f>IF($A5175="","",$A5175&amp;"|"&amp;$C5175)</f>
        <v/>
      </c>
      <c r="R5175" s="21">
        <f>IF($A5175="","",$A5175&amp;"|"&amp;$C5175&amp;"|"&amp;$D5175)</f>
        <v/>
      </c>
      <c r="S5175" s="21">
        <f>IF($A5175="","",IFERROR(INDEX(Offerte!$D$2:$D$200,MATCH($Q5175,Offerte!$L$2:$L$200,0)),0))</f>
        <v/>
      </c>
      <c r="T5175" s="21">
        <f>IF($A5175="","",IFERROR(INDEX(Offerte!$G$2:$G$200,MATCH($Q5175,Offerte!$L$2:$L$200,0)),"NO"))</f>
        <v/>
      </c>
    </row>
    <row r="5176">
      <c r="A5176" s="10">
        <f>IF(Offerte!$A168="","",Offerte!$A168)</f>
        <v/>
      </c>
      <c r="B5176" s="10">
        <f>IF(Offerte!$A168="","",Offerte!$B168)</f>
        <v/>
      </c>
      <c r="C5176" s="10">
        <f>IF(Offerte!$A168="","",Offerte!$C168)</f>
        <v/>
      </c>
      <c r="D5176" s="10" t="inlineStr">
        <is>
          <t>F.5.1</t>
        </is>
      </c>
      <c r="E5176" s="10" t="inlineStr">
        <is>
          <t>F</t>
        </is>
      </c>
      <c r="F5176" s="10" t="inlineStr">
        <is>
          <t>T</t>
        </is>
      </c>
      <c r="G5176" s="10" t="inlineStr">
        <is>
          <t>tabular</t>
        </is>
      </c>
      <c r="H5176" s="10" t="n">
        <v>1</v>
      </c>
      <c r="I5176" s="10" t="inlineStr">
        <is>
          <t>Rendicontazione di sostenibilità ambientale</t>
        </is>
      </c>
      <c r="J5176" s="20" t="n"/>
      <c r="K5176" s="20" t="n"/>
      <c r="L5176" s="20" t="n"/>
      <c r="M5176" s="20" t="n"/>
      <c r="N5176" s="21">
        <f>IF($A5176="","",IF(IFERROR(VALUE($M5176),0)=1,1,0))</f>
        <v/>
      </c>
      <c r="O5176" s="21">
        <f>IF($A5176="",0,IF(OR($S5176&lt;&gt;1,COUNTA($J5176:$M5176)=0),0,IF($N5176=1,$H5176,0)))</f>
        <v/>
      </c>
      <c r="P5176" s="10" t="inlineStr">
        <is>
          <t>sì/no</t>
        </is>
      </c>
      <c r="Q5176" s="21">
        <f>IF($A5176="","",$A5176&amp;"|"&amp;$C5176)</f>
        <v/>
      </c>
      <c r="R5176" s="21">
        <f>IF($A5176="","",$A5176&amp;"|"&amp;$C5176&amp;"|"&amp;$D5176)</f>
        <v/>
      </c>
      <c r="S5176" s="21">
        <f>IF($A5176="","",IFERROR(INDEX(Offerte!$D$2:$D$200,MATCH($Q5176,Offerte!$L$2:$L$200,0)),0))</f>
        <v/>
      </c>
      <c r="T5176" s="21">
        <f>IF($A5176="","",IFERROR(INDEX(Offerte!$G$2:$G$200,MATCH($Q5176,Offerte!$L$2:$L$200,0)),"NO"))</f>
        <v/>
      </c>
    </row>
    <row r="5177">
      <c r="A5177" s="10">
        <f>IF(Offerte!$A168="","",Offerte!$A168)</f>
        <v/>
      </c>
      <c r="B5177" s="10">
        <f>IF(Offerte!$A168="","",Offerte!$B168)</f>
        <v/>
      </c>
      <c r="C5177" s="10">
        <f>IF(Offerte!$A168="","",Offerte!$C168)</f>
        <v/>
      </c>
      <c r="D5177" s="10" t="inlineStr">
        <is>
          <t>G.1.1</t>
        </is>
      </c>
      <c r="E5177" s="10" t="inlineStr">
        <is>
          <t>G</t>
        </is>
      </c>
      <c r="F5177" s="10" t="inlineStr">
        <is>
          <t>D</t>
        </is>
      </c>
      <c r="G5177" s="10" t="inlineStr">
        <is>
          <t>discretionary</t>
        </is>
      </c>
      <c r="H5177" s="10" t="n">
        <v>2</v>
      </c>
      <c r="I5177" s="10" t="inlineStr">
        <is>
          <t>Qualità del progetto di centrale di controllo aziendale</t>
        </is>
      </c>
      <c r="J5177" s="20" t="n"/>
      <c r="K5177" s="20" t="n"/>
      <c r="L5177" s="20" t="n"/>
      <c r="M5177" s="20" t="n"/>
      <c r="N5177" s="21">
        <f>IF($A5177="","",MAX(0,MIN(1,IFERROR(VALUE($M5177),0))))</f>
        <v/>
      </c>
      <c r="O5177" s="21">
        <f>IF($A5177="",0,IF(OR($S5177&lt;&gt;1,COUNTA($J5177:$M5177)=0),0,IF(SUMPRODUCT(MAX(($C$5:$C$6173=$C5177)*($D$5:$D$6173=$D5177)*($S$5:$S$6173=1)*IFERROR($N$5:$N$6173*1,0)))&gt;0,ROUND($H5177*($N5177/SUMPRODUCT(MAX(($C$5:$C$6173=$C5177)*($D$5:$D$6173=$D5177)*($S$5:$S$6173=1)*IFERROR($N$5:$N$6173*1,0)))),4),0)))</f>
        <v/>
      </c>
      <c r="P5177" s="10" t="inlineStr">
        <is>
          <t>coeff.</t>
        </is>
      </c>
      <c r="Q5177" s="21">
        <f>IF($A5177="","",$A5177&amp;"|"&amp;$C5177)</f>
        <v/>
      </c>
      <c r="R5177" s="21">
        <f>IF($A5177="","",$A5177&amp;"|"&amp;$C5177&amp;"|"&amp;$D5177)</f>
        <v/>
      </c>
      <c r="S5177" s="21">
        <f>IF($A5177="","",IFERROR(INDEX(Offerte!$D$2:$D$200,MATCH($Q5177,Offerte!$L$2:$L$200,0)),0))</f>
        <v/>
      </c>
      <c r="T5177" s="21">
        <f>IF($A5177="","",IFERROR(INDEX(Offerte!$G$2:$G$200,MATCH($Q5177,Offerte!$L$2:$L$200,0)),"NO"))</f>
        <v/>
      </c>
    </row>
    <row r="5178">
      <c r="A5178" s="10">
        <f>IF(Offerte!$A168="","",Offerte!$A168)</f>
        <v/>
      </c>
      <c r="B5178" s="10">
        <f>IF(Offerte!$A168="","",Offerte!$B168)</f>
        <v/>
      </c>
      <c r="C5178" s="10">
        <f>IF(Offerte!$A168="","",Offerte!$C168)</f>
        <v/>
      </c>
      <c r="D5178" s="10" t="inlineStr">
        <is>
          <t>G.2.1</t>
        </is>
      </c>
      <c r="E5178" s="10" t="inlineStr">
        <is>
          <t>G</t>
        </is>
      </c>
      <c r="F5178" s="10" t="inlineStr">
        <is>
          <t>T</t>
        </is>
      </c>
      <c r="G5178" s="10" t="inlineStr">
        <is>
          <t>tabular</t>
        </is>
      </c>
      <c r="H5178" s="10" t="n">
        <v>1</v>
      </c>
      <c r="I5178" s="10" t="inlineStr">
        <is>
          <t>Certificazione ISO 45001</t>
        </is>
      </c>
      <c r="J5178" s="20" t="n"/>
      <c r="K5178" s="20" t="n"/>
      <c r="L5178" s="20" t="n"/>
      <c r="M5178" s="20" t="n"/>
      <c r="N5178" s="21">
        <f>IF($A5178="","",IF(IFERROR(VALUE($M5178),0)=1,1,0))</f>
        <v/>
      </c>
      <c r="O5178" s="21">
        <f>IF($A5178="",0,IF(OR($S5178&lt;&gt;1,COUNTA($J5178:$M5178)=0),0,IF($N5178=1,$H5178,0)))</f>
        <v/>
      </c>
      <c r="P5178" s="10" t="inlineStr">
        <is>
          <t>sì/no</t>
        </is>
      </c>
      <c r="Q5178" s="21">
        <f>IF($A5178="","",$A5178&amp;"|"&amp;$C5178)</f>
        <v/>
      </c>
      <c r="R5178" s="21">
        <f>IF($A5178="","",$A5178&amp;"|"&amp;$C5178&amp;"|"&amp;$D5178)</f>
        <v/>
      </c>
      <c r="S5178" s="21">
        <f>IF($A5178="","",IFERROR(INDEX(Offerte!$D$2:$D$200,MATCH($Q5178,Offerte!$L$2:$L$200,0)),0))</f>
        <v/>
      </c>
      <c r="T5178" s="21">
        <f>IF($A5178="","",IFERROR(INDEX(Offerte!$G$2:$G$200,MATCH($Q5178,Offerte!$L$2:$L$200,0)),"NO"))</f>
        <v/>
      </c>
    </row>
    <row r="5179">
      <c r="A5179" s="10">
        <f>IF(Offerte!$A168="","",Offerte!$A168)</f>
        <v/>
      </c>
      <c r="B5179" s="10">
        <f>IF(Offerte!$A168="","",Offerte!$B168)</f>
        <v/>
      </c>
      <c r="C5179" s="10">
        <f>IF(Offerte!$A168="","",Offerte!$C168)</f>
        <v/>
      </c>
      <c r="D5179" s="10" t="inlineStr">
        <is>
          <t>G.3.1</t>
        </is>
      </c>
      <c r="E5179" s="10" t="inlineStr">
        <is>
          <t>G</t>
        </is>
      </c>
      <c r="F5179" s="10" t="inlineStr">
        <is>
          <t>T</t>
        </is>
      </c>
      <c r="G5179" s="10" t="inlineStr">
        <is>
          <t>tabular</t>
        </is>
      </c>
      <c r="H5179" s="10" t="n">
        <v>1</v>
      </c>
      <c r="I5179" s="10" t="inlineStr">
        <is>
          <t>Certificazioni di responsabilità sociale</t>
        </is>
      </c>
      <c r="J5179" s="20" t="n"/>
      <c r="K5179" s="20" t="n"/>
      <c r="L5179" s="20" t="n"/>
      <c r="M5179" s="20" t="n"/>
      <c r="N5179" s="21">
        <f>IF($A5179="","",IF(IFERROR(VALUE($M5179),0)=1,1,0))</f>
        <v/>
      </c>
      <c r="O5179" s="21">
        <f>IF($A5179="",0,IF(OR($S5179&lt;&gt;1,COUNTA($J5179:$M5179)=0),0,IF($N5179=1,$H5179,0)))</f>
        <v/>
      </c>
      <c r="P5179" s="10" t="inlineStr">
        <is>
          <t>sì/no</t>
        </is>
      </c>
      <c r="Q5179" s="21">
        <f>IF($A5179="","",$A5179&amp;"|"&amp;$C5179)</f>
        <v/>
      </c>
      <c r="R5179" s="21">
        <f>IF($A5179="","",$A5179&amp;"|"&amp;$C5179&amp;"|"&amp;$D5179)</f>
        <v/>
      </c>
      <c r="S5179" s="21">
        <f>IF($A5179="","",IFERROR(INDEX(Offerte!$D$2:$D$200,MATCH($Q5179,Offerte!$L$2:$L$200,0)),0))</f>
        <v/>
      </c>
      <c r="T5179" s="21">
        <f>IF($A5179="","",IFERROR(INDEX(Offerte!$G$2:$G$200,MATCH($Q5179,Offerte!$L$2:$L$200,0)),"NO"))</f>
        <v/>
      </c>
    </row>
    <row r="5180">
      <c r="A5180" s="10">
        <f>IF(Offerte!$A168="","",Offerte!$A168)</f>
        <v/>
      </c>
      <c r="B5180" s="10">
        <f>IF(Offerte!$A168="","",Offerte!$B168)</f>
        <v/>
      </c>
      <c r="C5180" s="10">
        <f>IF(Offerte!$A168="","",Offerte!$C168)</f>
        <v/>
      </c>
      <c r="D5180" s="10" t="inlineStr">
        <is>
          <t>G.4.1</t>
        </is>
      </c>
      <c r="E5180" s="10" t="inlineStr">
        <is>
          <t>G</t>
        </is>
      </c>
      <c r="F5180" s="10" t="inlineStr">
        <is>
          <t>D</t>
        </is>
      </c>
      <c r="G5180" s="10" t="inlineStr">
        <is>
          <t>discretionary</t>
        </is>
      </c>
      <c r="H5180" s="10" t="n">
        <v>2</v>
      </c>
      <c r="I5180" s="10" t="inlineStr">
        <is>
          <t>Qualità del piano di formazione del personale</t>
        </is>
      </c>
      <c r="J5180" s="20" t="n"/>
      <c r="K5180" s="20" t="n"/>
      <c r="L5180" s="20" t="n"/>
      <c r="M5180" s="20" t="n"/>
      <c r="N5180" s="21">
        <f>IF($A5180="","",MAX(0,MIN(1,IFERROR(VALUE($M5180),0))))</f>
        <v/>
      </c>
      <c r="O5180" s="21">
        <f>IF($A5180="",0,IF(OR($S5180&lt;&gt;1,COUNTA($J5180:$M5180)=0),0,IF(SUMPRODUCT(MAX(($C$5:$C$6173=$C5180)*($D$5:$D$6173=$D5180)*($S$5:$S$6173=1)*IFERROR($N$5:$N$6173*1,0)))&gt;0,ROUND($H5180*($N5180/SUMPRODUCT(MAX(($C$5:$C$6173=$C5180)*($D$5:$D$6173=$D5180)*($S$5:$S$6173=1)*IFERROR($N$5:$N$6173*1,0)))),4),0)))</f>
        <v/>
      </c>
      <c r="P5180" s="10" t="inlineStr">
        <is>
          <t>coeff.</t>
        </is>
      </c>
      <c r="Q5180" s="21">
        <f>IF($A5180="","",$A5180&amp;"|"&amp;$C5180)</f>
        <v/>
      </c>
      <c r="R5180" s="21">
        <f>IF($A5180="","",$A5180&amp;"|"&amp;$C5180&amp;"|"&amp;$D5180)</f>
        <v/>
      </c>
      <c r="S5180" s="21">
        <f>IF($A5180="","",IFERROR(INDEX(Offerte!$D$2:$D$200,MATCH($Q5180,Offerte!$L$2:$L$200,0)),0))</f>
        <v/>
      </c>
      <c r="T5180" s="21">
        <f>IF($A5180="","",IFERROR(INDEX(Offerte!$G$2:$G$200,MATCH($Q5180,Offerte!$L$2:$L$200,0)),"NO"))</f>
        <v/>
      </c>
    </row>
    <row r="5181">
      <c r="A5181" s="10">
        <f>IF(Offerte!$A168="","",Offerte!$A168)</f>
        <v/>
      </c>
      <c r="B5181" s="10">
        <f>IF(Offerte!$A168="","",Offerte!$B168)</f>
        <v/>
      </c>
      <c r="C5181" s="10">
        <f>IF(Offerte!$A168="","",Offerte!$C168)</f>
        <v/>
      </c>
      <c r="D5181" s="10" t="inlineStr">
        <is>
          <t>G.5.1</t>
        </is>
      </c>
      <c r="E5181" s="10" t="inlineStr">
        <is>
          <t>G</t>
        </is>
      </c>
      <c r="F5181" s="10" t="inlineStr">
        <is>
          <t>T</t>
        </is>
      </c>
      <c r="G5181" s="10" t="inlineStr">
        <is>
          <t>tabular</t>
        </is>
      </c>
      <c r="H5181" s="10" t="n">
        <v>1</v>
      </c>
      <c r="I5181" s="10" t="inlineStr">
        <is>
          <t>Impegno al mantenimento delle garanzie del contratto di secondo livello del gestore uscente</t>
        </is>
      </c>
      <c r="J5181" s="20" t="n"/>
      <c r="K5181" s="20" t="n"/>
      <c r="L5181" s="20" t="n"/>
      <c r="M5181" s="20" t="n"/>
      <c r="N5181" s="21">
        <f>IF($A5181="","",IF(IFERROR(VALUE($M5181),0)=1,1,0))</f>
        <v/>
      </c>
      <c r="O5181" s="21">
        <f>IF($A5181="",0,IF(OR($S5181&lt;&gt;1,COUNTA($J5181:$M5181)=0),0,IF($N5181=1,$H5181,0)))</f>
        <v/>
      </c>
      <c r="P5181" s="10" t="inlineStr">
        <is>
          <t>sì/no</t>
        </is>
      </c>
      <c r="Q5181" s="21">
        <f>IF($A5181="","",$A5181&amp;"|"&amp;$C5181)</f>
        <v/>
      </c>
      <c r="R5181" s="21">
        <f>IF($A5181="","",$A5181&amp;"|"&amp;$C5181&amp;"|"&amp;$D5181)</f>
        <v/>
      </c>
      <c r="S5181" s="21">
        <f>IF($A5181="","",IFERROR(INDEX(Offerte!$D$2:$D$200,MATCH($Q5181,Offerte!$L$2:$L$200,0)),0))</f>
        <v/>
      </c>
      <c r="T5181" s="21">
        <f>IF($A5181="","",IFERROR(INDEX(Offerte!$G$2:$G$200,MATCH($Q5181,Offerte!$L$2:$L$200,0)),"NO"))</f>
        <v/>
      </c>
    </row>
    <row r="5182">
      <c r="A5182" s="10">
        <f>IF(Offerte!$A169="","",Offerte!$A169)</f>
        <v/>
      </c>
      <c r="B5182" s="10">
        <f>IF(Offerte!$A169="","",Offerte!$B169)</f>
        <v/>
      </c>
      <c r="C5182" s="10">
        <f>IF(Offerte!$A169="","",Offerte!$C169)</f>
        <v/>
      </c>
      <c r="D5182" s="10" t="inlineStr">
        <is>
          <t>A.1.1</t>
        </is>
      </c>
      <c r="E5182" s="10" t="inlineStr">
        <is>
          <t>A</t>
        </is>
      </c>
      <c r="F5182" s="10" t="inlineStr">
        <is>
          <t>Q</t>
        </is>
      </c>
      <c r="G5182" s="10" t="inlineStr">
        <is>
          <t>higher</t>
        </is>
      </c>
      <c r="H5182" s="10" t="n">
        <v>3</v>
      </c>
      <c r="I5182" s="10" t="inlineStr">
        <is>
          <t>Tasso aggiuntivo di corse controllate</t>
        </is>
      </c>
      <c r="J5182" s="20" t="n"/>
      <c r="K5182" s="20" t="n"/>
      <c r="L5182" s="20" t="n"/>
      <c r="M5182" s="20" t="n"/>
      <c r="N5182" s="21">
        <f>IF($A5182="","",IFERROR(VALUE($K5182)/VALUE($L5182)*100,IFERROR(VALUE($J5182),0)))</f>
        <v/>
      </c>
      <c r="O5182" s="21">
        <f>IF($A5182="",0,IF(OR($S5182&lt;&gt;1,COUNTA($J5182:$M5182)=0),0,IF(SUMPRODUCT(MAX(($C$5:$C$6173=$C5182)*($D$5:$D$6173=$D5182)*($S$5:$S$6173=1)*IFERROR($N$5:$N$6173*1,0)))&gt;0,ROUND($H5182*($N5182/SUMPRODUCT(MAX(($C$5:$C$6173=$C5182)*($D$5:$D$6173=$D5182)*($S$5:$S$6173=1)*IFERROR($N$5:$N$6173*1,0)))),4),0)))</f>
        <v/>
      </c>
      <c r="P5182" s="10" t="inlineStr">
        <is>
          <t>Corse controllate annue / Corse programmate annue</t>
        </is>
      </c>
      <c r="Q5182" s="21">
        <f>IF($A5182="","",$A5182&amp;"|"&amp;$C5182)</f>
        <v/>
      </c>
      <c r="R5182" s="21">
        <f>IF($A5182="","",$A5182&amp;"|"&amp;$C5182&amp;"|"&amp;$D5182)</f>
        <v/>
      </c>
      <c r="S5182" s="21">
        <f>IF($A5182="","",IFERROR(INDEX(Offerte!$D$2:$D$200,MATCH($Q5182,Offerte!$L$2:$L$200,0)),0))</f>
        <v/>
      </c>
      <c r="T5182" s="21">
        <f>IF($A5182="","",IFERROR(INDEX(Offerte!$G$2:$G$200,MATCH($Q5182,Offerte!$L$2:$L$200,0)),"NO"))</f>
        <v/>
      </c>
    </row>
    <row r="5183">
      <c r="A5183" s="10">
        <f>IF(Offerte!$A169="","",Offerte!$A169)</f>
        <v/>
      </c>
      <c r="B5183" s="10">
        <f>IF(Offerte!$A169="","",Offerte!$B169)</f>
        <v/>
      </c>
      <c r="C5183" s="10">
        <f>IF(Offerte!$A169="","",Offerte!$C169)</f>
        <v/>
      </c>
      <c r="D5183" s="10" t="inlineStr">
        <is>
          <t>A.1.2</t>
        </is>
      </c>
      <c r="E5183" s="10" t="inlineStr">
        <is>
          <t>A</t>
        </is>
      </c>
      <c r="F5183" s="10" t="inlineStr">
        <is>
          <t>Q</t>
        </is>
      </c>
      <c r="G5183" s="10" t="inlineStr">
        <is>
          <t>higher</t>
        </is>
      </c>
      <c r="H5183" s="10" t="n">
        <v>4</v>
      </c>
      <c r="I5183" s="10" t="inlineStr">
        <is>
          <t>Numero aggiuntivo di passeggeri controllati</t>
        </is>
      </c>
      <c r="J5183" s="20" t="n"/>
      <c r="K5183" s="20" t="n"/>
      <c r="L5183" s="20" t="n"/>
      <c r="M5183" s="20" t="n"/>
      <c r="N5183" s="21">
        <f>IF($A5183="","",IFERROR(VALUE($J5183),0))</f>
        <v/>
      </c>
      <c r="O5183" s="21">
        <f>IF($A5183="",0,IF(OR($S5183&lt;&gt;1,COUNTA($J5183:$M5183)=0),0,IF(SUMPRODUCT(MAX(($C$5:$C$6173=$C5183)*($D$5:$D$6173=$D5183)*($S$5:$S$6173=1)*IFERROR($N$5:$N$6173*1,0)))&gt;0,ROUND($H5183*($N5183/SUMPRODUCT(MAX(($C$5:$C$6173=$C5183)*($D$5:$D$6173=$D5183)*($S$5:$S$6173=1)*IFERROR($N$5:$N$6173*1,0)))),4),0)))</f>
        <v/>
      </c>
      <c r="P5183" s="10" t="inlineStr">
        <is>
          <t>passeggeri/anno</t>
        </is>
      </c>
      <c r="Q5183" s="21">
        <f>IF($A5183="","",$A5183&amp;"|"&amp;$C5183)</f>
        <v/>
      </c>
      <c r="R5183" s="21">
        <f>IF($A5183="","",$A5183&amp;"|"&amp;$C5183&amp;"|"&amp;$D5183)</f>
        <v/>
      </c>
      <c r="S5183" s="21">
        <f>IF($A5183="","",IFERROR(INDEX(Offerte!$D$2:$D$200,MATCH($Q5183,Offerte!$L$2:$L$200,0)),0))</f>
        <v/>
      </c>
      <c r="T5183" s="21">
        <f>IF($A5183="","",IFERROR(INDEX(Offerte!$G$2:$G$200,MATCH($Q5183,Offerte!$L$2:$L$200,0)),"NO"))</f>
        <v/>
      </c>
    </row>
    <row r="5184">
      <c r="A5184" s="10">
        <f>IF(Offerte!$A169="","",Offerte!$A169)</f>
        <v/>
      </c>
      <c r="B5184" s="10">
        <f>IF(Offerte!$A169="","",Offerte!$B169)</f>
        <v/>
      </c>
      <c r="C5184" s="10">
        <f>IF(Offerte!$A169="","",Offerte!$C169)</f>
        <v/>
      </c>
      <c r="D5184" s="10" t="inlineStr">
        <is>
          <t>B.1.1</t>
        </is>
      </c>
      <c r="E5184" s="10" t="inlineStr">
        <is>
          <t>B</t>
        </is>
      </c>
      <c r="F5184" s="10" t="inlineStr">
        <is>
          <t>Q</t>
        </is>
      </c>
      <c r="G5184" s="10" t="inlineStr">
        <is>
          <t>higher</t>
        </is>
      </c>
      <c r="H5184" s="10" t="n">
        <v>3</v>
      </c>
      <c r="I5184" s="10" t="inlineStr">
        <is>
          <t>Incremento dei posti offerti nelle fasce di punta</t>
        </is>
      </c>
      <c r="J5184" s="20" t="n"/>
      <c r="K5184" s="20" t="n"/>
      <c r="L5184" s="20" t="n"/>
      <c r="M5184" s="20" t="n"/>
      <c r="N5184" s="21">
        <f>IF($A5184="","",IFERROR(VALUE($J5184),0))</f>
        <v/>
      </c>
      <c r="O5184" s="21">
        <f>IF($A5184="",0,IF(OR($S5184&lt;&gt;1,COUNTA($J5184:$M5184)=0),0,IF(SUMPRODUCT(MAX(($C$5:$C$6173=$C5184)*($D$5:$D$6173=$D5184)*($S$5:$S$6173=1)*IFERROR($N$5:$N$6173*1,0)))&gt;0,ROUND($H5184*($N5184/SUMPRODUCT(MAX(($C$5:$C$6173=$C5184)*($D$5:$D$6173=$D5184)*($S$5:$S$6173=1)*IFERROR($N$5:$N$6173*1,0)))),4),0)))</f>
        <v/>
      </c>
      <c r="P5184" s="10" t="inlineStr">
        <is>
          <t>posti*km</t>
        </is>
      </c>
      <c r="Q5184" s="21">
        <f>IF($A5184="","",$A5184&amp;"|"&amp;$C5184)</f>
        <v/>
      </c>
      <c r="R5184" s="21">
        <f>IF($A5184="","",$A5184&amp;"|"&amp;$C5184&amp;"|"&amp;$D5184)</f>
        <v/>
      </c>
      <c r="S5184" s="21">
        <f>IF($A5184="","",IFERROR(INDEX(Offerte!$D$2:$D$200,MATCH($Q5184,Offerte!$L$2:$L$200,0)),0))</f>
        <v/>
      </c>
      <c r="T5184" s="21">
        <f>IF($A5184="","",IFERROR(INDEX(Offerte!$G$2:$G$200,MATCH($Q5184,Offerte!$L$2:$L$200,0)),"NO"))</f>
        <v/>
      </c>
    </row>
    <row r="5185">
      <c r="A5185" s="10">
        <f>IF(Offerte!$A169="","",Offerte!$A169)</f>
        <v/>
      </c>
      <c r="B5185" s="10">
        <f>IF(Offerte!$A169="","",Offerte!$B169)</f>
        <v/>
      </c>
      <c r="C5185" s="10">
        <f>IF(Offerte!$A169="","",Offerte!$C169)</f>
        <v/>
      </c>
      <c r="D5185" s="10" t="inlineStr">
        <is>
          <t>B.2.1</t>
        </is>
      </c>
      <c r="E5185" s="10" t="inlineStr">
        <is>
          <t>B</t>
        </is>
      </c>
      <c r="F5185" s="10" t="inlineStr">
        <is>
          <t>Q</t>
        </is>
      </c>
      <c r="G5185" s="10" t="inlineStr">
        <is>
          <t>higher</t>
        </is>
      </c>
      <c r="H5185" s="10" t="n">
        <v>4</v>
      </c>
      <c r="I5185" s="10" t="inlineStr">
        <is>
          <t>Corse aggiuntive nell'arco giornaliero base</t>
        </is>
      </c>
      <c r="J5185" s="20" t="n"/>
      <c r="K5185" s="20" t="n"/>
      <c r="L5185" s="20" t="n"/>
      <c r="M5185" s="20" t="n"/>
      <c r="N5185" s="21">
        <f>IF($A5185="","",IFERROR(VALUE($J5185),0))</f>
        <v/>
      </c>
      <c r="O5185" s="21">
        <f>IF($A5185="",0,IF(OR($S5185&lt;&gt;1,COUNTA($J5185:$M5185)=0),0,IF(SUMPRODUCT(MAX(($C$5:$C$6173=$C5185)*($D$5:$D$6173=$D5185)*($S$5:$S$6173=1)*IFERROR($N$5:$N$6173*1,0)))&gt;0,ROUND($H5185*($N5185/SUMPRODUCT(MAX(($C$5:$C$6173=$C5185)*($D$5:$D$6173=$D5185)*($S$5:$S$6173=1)*IFERROR($N$5:$N$6173*1,0)))),4),0)))</f>
        <v/>
      </c>
      <c r="P5185" s="10" t="inlineStr">
        <is>
          <t>corse</t>
        </is>
      </c>
      <c r="Q5185" s="21">
        <f>IF($A5185="","",$A5185&amp;"|"&amp;$C5185)</f>
        <v/>
      </c>
      <c r="R5185" s="21">
        <f>IF($A5185="","",$A5185&amp;"|"&amp;$C5185&amp;"|"&amp;$D5185)</f>
        <v/>
      </c>
      <c r="S5185" s="21">
        <f>IF($A5185="","",IFERROR(INDEX(Offerte!$D$2:$D$200,MATCH($Q5185,Offerte!$L$2:$L$200,0)),0))</f>
        <v/>
      </c>
      <c r="T5185" s="21">
        <f>IF($A5185="","",IFERROR(INDEX(Offerte!$G$2:$G$200,MATCH($Q5185,Offerte!$L$2:$L$200,0)),"NO"))</f>
        <v/>
      </c>
    </row>
    <row r="5186">
      <c r="A5186" s="10">
        <f>IF(Offerte!$A169="","",Offerte!$A169)</f>
        <v/>
      </c>
      <c r="B5186" s="10">
        <f>IF(Offerte!$A169="","",Offerte!$B169)</f>
        <v/>
      </c>
      <c r="C5186" s="10">
        <f>IF(Offerte!$A169="","",Offerte!$C169)</f>
        <v/>
      </c>
      <c r="D5186" s="10" t="inlineStr">
        <is>
          <t>B.3.1</t>
        </is>
      </c>
      <c r="E5186" s="10" t="inlineStr">
        <is>
          <t>B</t>
        </is>
      </c>
      <c r="F5186" s="10" t="inlineStr">
        <is>
          <t>Q</t>
        </is>
      </c>
      <c r="G5186" s="10" t="inlineStr">
        <is>
          <t>higher</t>
        </is>
      </c>
      <c r="H5186" s="10" t="n">
        <v>2</v>
      </c>
      <c r="I5186" s="10" t="inlineStr">
        <is>
          <t>Numero di corse aggiuntive per allungamento dell'arco di servizio giornaliero nelle fasce serali</t>
        </is>
      </c>
      <c r="J5186" s="20" t="n"/>
      <c r="K5186" s="20" t="n"/>
      <c r="L5186" s="20" t="n"/>
      <c r="M5186" s="20" t="n"/>
      <c r="N5186" s="21">
        <f>IF($A5186="","",IFERROR(VALUE($J5186),0))</f>
        <v/>
      </c>
      <c r="O5186" s="21">
        <f>IF($A5186="",0,IF(OR($S5186&lt;&gt;1,COUNTA($J5186:$M5186)=0),0,IF(SUMPRODUCT(MAX(($C$5:$C$6173=$C5186)*($D$5:$D$6173=$D5186)*($S$5:$S$6173=1)*IFERROR($N$5:$N$6173*1,0)))&gt;0,ROUND($H5186*($N5186/SUMPRODUCT(MAX(($C$5:$C$6173=$C5186)*($D$5:$D$6173=$D5186)*($S$5:$S$6173=1)*IFERROR($N$5:$N$6173*1,0)))),4),0)))</f>
        <v/>
      </c>
      <c r="P5186" s="10" t="inlineStr">
        <is>
          <t>corse</t>
        </is>
      </c>
      <c r="Q5186" s="21">
        <f>IF($A5186="","",$A5186&amp;"|"&amp;$C5186)</f>
        <v/>
      </c>
      <c r="R5186" s="21">
        <f>IF($A5186="","",$A5186&amp;"|"&amp;$C5186&amp;"|"&amp;$D5186)</f>
        <v/>
      </c>
      <c r="S5186" s="21">
        <f>IF($A5186="","",IFERROR(INDEX(Offerte!$D$2:$D$200,MATCH($Q5186,Offerte!$L$2:$L$200,0)),0))</f>
        <v/>
      </c>
      <c r="T5186" s="21">
        <f>IF($A5186="","",IFERROR(INDEX(Offerte!$G$2:$G$200,MATCH($Q5186,Offerte!$L$2:$L$200,0)),"NO"))</f>
        <v/>
      </c>
    </row>
    <row r="5187">
      <c r="A5187" s="10">
        <f>IF(Offerte!$A169="","",Offerte!$A169)</f>
        <v/>
      </c>
      <c r="B5187" s="10">
        <f>IF(Offerte!$A169="","",Offerte!$B169)</f>
        <v/>
      </c>
      <c r="C5187" s="10">
        <f>IF(Offerte!$A169="","",Offerte!$C169)</f>
        <v/>
      </c>
      <c r="D5187" s="10" t="inlineStr">
        <is>
          <t>B.4.1</t>
        </is>
      </c>
      <c r="E5187" s="10" t="inlineStr">
        <is>
          <t>B</t>
        </is>
      </c>
      <c r="F5187" s="10" t="inlineStr">
        <is>
          <t>Q</t>
        </is>
      </c>
      <c r="G5187" s="10" t="inlineStr">
        <is>
          <t>higher</t>
        </is>
      </c>
      <c r="H5187" s="10" t="n">
        <v>3</v>
      </c>
      <c r="I5187" s="10" t="inlineStr">
        <is>
          <t>Percorrenze aggiuntive offerte nel Programma d'esercizio delle prime due fasi attuative</t>
        </is>
      </c>
      <c r="J5187" s="20" t="n"/>
      <c r="K5187" s="20" t="n"/>
      <c r="L5187" s="20" t="n"/>
      <c r="M5187" s="20" t="n"/>
      <c r="N5187" s="21">
        <f>IF($A5187="","",IFERROR(VALUE($J5187),0))</f>
        <v/>
      </c>
      <c r="O5187" s="21">
        <f>IF($A5187="",0,IF(OR($S5187&lt;&gt;1,COUNTA($J5187:$M5187)=0),0,IF(SUMPRODUCT(MAX(($C$5:$C$6173=$C5187)*($D$5:$D$6173=$D5187)*($S$5:$S$6173=1)*IFERROR($N$5:$N$6173*1,0)))&gt;0,ROUND($H5187*($N5187/SUMPRODUCT(MAX(($C$5:$C$6173=$C5187)*($D$5:$D$6173=$D5187)*($S$5:$S$6173=1)*IFERROR($N$5:$N$6173*1,0)))),4),0)))</f>
        <v/>
      </c>
      <c r="P5187" s="10" t="inlineStr">
        <is>
          <t>vett*km</t>
        </is>
      </c>
      <c r="Q5187" s="21">
        <f>IF($A5187="","",$A5187&amp;"|"&amp;$C5187)</f>
        <v/>
      </c>
      <c r="R5187" s="21">
        <f>IF($A5187="","",$A5187&amp;"|"&amp;$C5187&amp;"|"&amp;$D5187)</f>
        <v/>
      </c>
      <c r="S5187" s="21">
        <f>IF($A5187="","",IFERROR(INDEX(Offerte!$D$2:$D$200,MATCH($Q5187,Offerte!$L$2:$L$200,0)),0))</f>
        <v/>
      </c>
      <c r="T5187" s="21">
        <f>IF($A5187="","",IFERROR(INDEX(Offerte!$G$2:$G$200,MATCH($Q5187,Offerte!$L$2:$L$200,0)),"NO"))</f>
        <v/>
      </c>
    </row>
    <row r="5188">
      <c r="A5188" s="10">
        <f>IF(Offerte!$A169="","",Offerte!$A169)</f>
        <v/>
      </c>
      <c r="B5188" s="10">
        <f>IF(Offerte!$A169="","",Offerte!$B169)</f>
        <v/>
      </c>
      <c r="C5188" s="10">
        <f>IF(Offerte!$A169="","",Offerte!$C169)</f>
        <v/>
      </c>
      <c r="D5188" s="10" t="inlineStr">
        <is>
          <t>B.5.1</t>
        </is>
      </c>
      <c r="E5188" s="10" t="inlineStr">
        <is>
          <t>B</t>
        </is>
      </c>
      <c r="F5188" s="10" t="inlineStr">
        <is>
          <t>D</t>
        </is>
      </c>
      <c r="G5188" s="10" t="inlineStr">
        <is>
          <t>discretionary</t>
        </is>
      </c>
      <c r="H5188" s="10" t="n">
        <v>2</v>
      </c>
      <c r="I5188" s="10" t="inlineStr">
        <is>
          <t>Efficacia del progetto di servizi complementari DRT</t>
        </is>
      </c>
      <c r="J5188" s="20" t="n"/>
      <c r="K5188" s="20" t="n"/>
      <c r="L5188" s="20" t="n"/>
      <c r="M5188" s="20" t="n"/>
      <c r="N5188" s="21">
        <f>IF($A5188="","",MAX(0,MIN(1,IFERROR(VALUE($M5188),0))))</f>
        <v/>
      </c>
      <c r="O5188" s="21">
        <f>IF($A5188="",0,IF(OR($S5188&lt;&gt;1,COUNTA($J5188:$M5188)=0),0,IF(SUMPRODUCT(MAX(($C$5:$C$6173=$C5188)*($D$5:$D$6173=$D5188)*($S$5:$S$6173=1)*IFERROR($N$5:$N$6173*1,0)))&gt;0,ROUND($H5188*($N5188/SUMPRODUCT(MAX(($C$5:$C$6173=$C5188)*($D$5:$D$6173=$D5188)*($S$5:$S$6173=1)*IFERROR($N$5:$N$6173*1,0)))),4),0)))</f>
        <v/>
      </c>
      <c r="P5188" s="10" t="inlineStr">
        <is>
          <t>coeff.</t>
        </is>
      </c>
      <c r="Q5188" s="21">
        <f>IF($A5188="","",$A5188&amp;"|"&amp;$C5188)</f>
        <v/>
      </c>
      <c r="R5188" s="21">
        <f>IF($A5188="","",$A5188&amp;"|"&amp;$C5188&amp;"|"&amp;$D5188)</f>
        <v/>
      </c>
      <c r="S5188" s="21">
        <f>IF($A5188="","",IFERROR(INDEX(Offerte!$D$2:$D$200,MATCH($Q5188,Offerte!$L$2:$L$200,0)),0))</f>
        <v/>
      </c>
      <c r="T5188" s="21">
        <f>IF($A5188="","",IFERROR(INDEX(Offerte!$G$2:$G$200,MATCH($Q5188,Offerte!$L$2:$L$200,0)),"NO"))</f>
        <v/>
      </c>
    </row>
    <row r="5189">
      <c r="A5189" s="10">
        <f>IF(Offerte!$A169="","",Offerte!$A169)</f>
        <v/>
      </c>
      <c r="B5189" s="10">
        <f>IF(Offerte!$A169="","",Offerte!$B169)</f>
        <v/>
      </c>
      <c r="C5189" s="10">
        <f>IF(Offerte!$A169="","",Offerte!$C169)</f>
        <v/>
      </c>
      <c r="D5189" s="10" t="inlineStr">
        <is>
          <t>C.1.1</t>
        </is>
      </c>
      <c r="E5189" s="10" t="inlineStr">
        <is>
          <t>C</t>
        </is>
      </c>
      <c r="F5189" s="10" t="inlineStr">
        <is>
          <t>Q</t>
        </is>
      </c>
      <c r="G5189" s="10" t="inlineStr">
        <is>
          <t>higher</t>
        </is>
      </c>
      <c r="H5189" s="10" t="n">
        <v>2</v>
      </c>
      <c r="I5189" s="10" t="inlineStr">
        <is>
          <t>Tasso di copertura del servizio con telecamere BSD</t>
        </is>
      </c>
      <c r="J5189" s="20" t="n"/>
      <c r="K5189" s="20" t="n"/>
      <c r="L5189" s="20" t="n"/>
      <c r="M5189" s="20" t="n"/>
      <c r="N5189" s="21">
        <f>IF($A5189="","",IFERROR(VALUE($K5189)/VALUE($L5189),IFERROR(VALUE($J5189),0)))</f>
        <v/>
      </c>
      <c r="O5189" s="21">
        <f>IF($A5189="",0,IF(OR($S5189&lt;&gt;1,COUNTA($J5189:$M5189)=0),0,IF(SUMPRODUCT(MAX(($C$5:$C$6173=$C5189)*($D$5:$D$6173=$D5189)*($S$5:$S$6173=1)*IFERROR($N$5:$N$6173*1,0)))&gt;0,ROUND($H5189*($N5189/SUMPRODUCT(MAX(($C$5:$C$6173=$C5189)*($D$5:$D$6173=$D5189)*($S$5:$S$6173=1)*IFERROR($N$5:$N$6173*1,0)))),4),0)))</f>
        <v/>
      </c>
      <c r="P5189" s="10" t="inlineStr">
        <is>
          <t>Autobus attrezzati con telecamere BSD / Autobus totali in offerta, incluse scorte</t>
        </is>
      </c>
      <c r="Q5189" s="21">
        <f>IF($A5189="","",$A5189&amp;"|"&amp;$C5189)</f>
        <v/>
      </c>
      <c r="R5189" s="21">
        <f>IF($A5189="","",$A5189&amp;"|"&amp;$C5189&amp;"|"&amp;$D5189)</f>
        <v/>
      </c>
      <c r="S5189" s="21">
        <f>IF($A5189="","",IFERROR(INDEX(Offerte!$D$2:$D$200,MATCH($Q5189,Offerte!$L$2:$L$200,0)),0))</f>
        <v/>
      </c>
      <c r="T5189" s="21">
        <f>IF($A5189="","",IFERROR(INDEX(Offerte!$G$2:$G$200,MATCH($Q5189,Offerte!$L$2:$L$200,0)),"NO"))</f>
        <v/>
      </c>
    </row>
    <row r="5190">
      <c r="A5190" s="10">
        <f>IF(Offerte!$A169="","",Offerte!$A169)</f>
        <v/>
      </c>
      <c r="B5190" s="10">
        <f>IF(Offerte!$A169="","",Offerte!$B169)</f>
        <v/>
      </c>
      <c r="C5190" s="10">
        <f>IF(Offerte!$A169="","",Offerte!$C169)</f>
        <v/>
      </c>
      <c r="D5190" s="10" t="inlineStr">
        <is>
          <t>C.1.2</t>
        </is>
      </c>
      <c r="E5190" s="10" t="inlineStr">
        <is>
          <t>C</t>
        </is>
      </c>
      <c r="F5190" s="10" t="inlineStr">
        <is>
          <t>Q</t>
        </is>
      </c>
      <c r="G5190" s="10" t="inlineStr">
        <is>
          <t>higher</t>
        </is>
      </c>
      <c r="H5190" s="10" t="n">
        <v>2</v>
      </c>
      <c r="I5190" s="10" t="inlineStr">
        <is>
          <t>Tasso di copertura del servizio con telecamere ADAS</t>
        </is>
      </c>
      <c r="J5190" s="20" t="n"/>
      <c r="K5190" s="20" t="n"/>
      <c r="L5190" s="20" t="n"/>
      <c r="M5190" s="20" t="n"/>
      <c r="N5190" s="21">
        <f>IF($A5190="","",IFERROR(VALUE($K5190)/VALUE($L5190),IFERROR(VALUE($J5190),0)))</f>
        <v/>
      </c>
      <c r="O5190" s="21">
        <f>IF($A5190="",0,IF(OR($S5190&lt;&gt;1,COUNTA($J5190:$M5190)=0),0,IF(SUMPRODUCT(MAX(($C$5:$C$6173=$C5190)*($D$5:$D$6173=$D5190)*($S$5:$S$6173=1)*IFERROR($N$5:$N$6173*1,0)))&gt;0,ROUND($H5190*($N5190/SUMPRODUCT(MAX(($C$5:$C$6173=$C5190)*($D$5:$D$6173=$D5190)*($S$5:$S$6173=1)*IFERROR($N$5:$N$6173*1,0)))),4),0)))</f>
        <v/>
      </c>
      <c r="P5190" s="10" t="inlineStr">
        <is>
          <t>Autobus attrezzati con telecamere ADAS / Autobus totali in offerta, incluse scorte</t>
        </is>
      </c>
      <c r="Q5190" s="21">
        <f>IF($A5190="","",$A5190&amp;"|"&amp;$C5190)</f>
        <v/>
      </c>
      <c r="R5190" s="21">
        <f>IF($A5190="","",$A5190&amp;"|"&amp;$C5190&amp;"|"&amp;$D5190)</f>
        <v/>
      </c>
      <c r="S5190" s="21">
        <f>IF($A5190="","",IFERROR(INDEX(Offerte!$D$2:$D$200,MATCH($Q5190,Offerte!$L$2:$L$200,0)),0))</f>
        <v/>
      </c>
      <c r="T5190" s="21">
        <f>IF($A5190="","",IFERROR(INDEX(Offerte!$G$2:$G$200,MATCH($Q5190,Offerte!$L$2:$L$200,0)),"NO"))</f>
        <v/>
      </c>
    </row>
    <row r="5191">
      <c r="A5191" s="10">
        <f>IF(Offerte!$A169="","",Offerte!$A169)</f>
        <v/>
      </c>
      <c r="B5191" s="10">
        <f>IF(Offerte!$A169="","",Offerte!$B169)</f>
        <v/>
      </c>
      <c r="C5191" s="10">
        <f>IF(Offerte!$A169="","",Offerte!$C169)</f>
        <v/>
      </c>
      <c r="D5191" s="10" t="inlineStr">
        <is>
          <t>C.2.1</t>
        </is>
      </c>
      <c r="E5191" s="10" t="inlineStr">
        <is>
          <t>C</t>
        </is>
      </c>
      <c r="F5191" s="10" t="inlineStr">
        <is>
          <t>Q</t>
        </is>
      </c>
      <c r="G5191" s="10" t="inlineStr">
        <is>
          <t>higher</t>
        </is>
      </c>
      <c r="H5191" s="10" t="n">
        <v>3</v>
      </c>
      <c r="I5191" s="10" t="inlineStr">
        <is>
          <t>Tasso di copertura del servizio con telecamere di bordo di videosorveglianza</t>
        </is>
      </c>
      <c r="J5191" s="20" t="n"/>
      <c r="K5191" s="20" t="n"/>
      <c r="L5191" s="20" t="n"/>
      <c r="M5191" s="20" t="n"/>
      <c r="N5191" s="21">
        <f>IF($A5191="","",IFERROR(VALUE($K5191)/VALUE($L5191),IFERROR(VALUE($J5191),0)))</f>
        <v/>
      </c>
      <c r="O5191" s="21">
        <f>IF($A5191="",0,IF(OR($S5191&lt;&gt;1,COUNTA($J5191:$M5191)=0),0,IF(SUMPRODUCT(MAX(($C$5:$C$6173=$C5191)*($D$5:$D$6173=$D5191)*($S$5:$S$6173=1)*IFERROR($N$5:$N$6173*1,0)))&gt;0,ROUND($H5191*($N5191/SUMPRODUCT(MAX(($C$5:$C$6173=$C5191)*($D$5:$D$6173=$D5191)*($S$5:$S$6173=1)*IFERROR($N$5:$N$6173*1,0)))),4),0)))</f>
        <v/>
      </c>
      <c r="P5191" s="10" t="inlineStr">
        <is>
          <t>Autobus attrezzati con videosorveglianza / Autobus totali in offerta, incluse scorte</t>
        </is>
      </c>
      <c r="Q5191" s="21">
        <f>IF($A5191="","",$A5191&amp;"|"&amp;$C5191)</f>
        <v/>
      </c>
      <c r="R5191" s="21">
        <f>IF($A5191="","",$A5191&amp;"|"&amp;$C5191&amp;"|"&amp;$D5191)</f>
        <v/>
      </c>
      <c r="S5191" s="21">
        <f>IF($A5191="","",IFERROR(INDEX(Offerte!$D$2:$D$200,MATCH($Q5191,Offerte!$L$2:$L$200,0)),0))</f>
        <v/>
      </c>
      <c r="T5191" s="21">
        <f>IF($A5191="","",IFERROR(INDEX(Offerte!$G$2:$G$200,MATCH($Q5191,Offerte!$L$2:$L$200,0)),"NO"))</f>
        <v/>
      </c>
    </row>
    <row r="5192">
      <c r="A5192" s="10">
        <f>IF(Offerte!$A169="","",Offerte!$A169)</f>
        <v/>
      </c>
      <c r="B5192" s="10">
        <f>IF(Offerte!$A169="","",Offerte!$B169)</f>
        <v/>
      </c>
      <c r="C5192" s="10">
        <f>IF(Offerte!$A169="","",Offerte!$C169)</f>
        <v/>
      </c>
      <c r="D5192" s="10" t="inlineStr">
        <is>
          <t>C.2.2</t>
        </is>
      </c>
      <c r="E5192" s="10" t="inlineStr">
        <is>
          <t>C</t>
        </is>
      </c>
      <c r="F5192" s="10" t="inlineStr">
        <is>
          <t>T</t>
        </is>
      </c>
      <c r="G5192" s="10" t="inlineStr">
        <is>
          <t>tabular</t>
        </is>
      </c>
      <c r="H5192" s="10" t="n">
        <v>1</v>
      </c>
      <c r="I5192" s="10" t="inlineStr">
        <is>
          <t>Software video/audio analisi per situazioni di pericolo</t>
        </is>
      </c>
      <c r="J5192" s="20" t="n"/>
      <c r="K5192" s="20" t="n"/>
      <c r="L5192" s="20" t="n"/>
      <c r="M5192" s="20" t="n"/>
      <c r="N5192" s="21">
        <f>IF($A5192="","",IF(IFERROR(VALUE($M5192),0)=1,1,0))</f>
        <v/>
      </c>
      <c r="O5192" s="21">
        <f>IF($A5192="",0,IF(OR($S5192&lt;&gt;1,COUNTA($J5192:$M5192)=0),0,IF($N5192=1,$H5192,0)))</f>
        <v/>
      </c>
      <c r="P5192" s="10" t="inlineStr">
        <is>
          <t>sì/no</t>
        </is>
      </c>
      <c r="Q5192" s="21">
        <f>IF($A5192="","",$A5192&amp;"|"&amp;$C5192)</f>
        <v/>
      </c>
      <c r="R5192" s="21">
        <f>IF($A5192="","",$A5192&amp;"|"&amp;$C5192&amp;"|"&amp;$D5192)</f>
        <v/>
      </c>
      <c r="S5192" s="21">
        <f>IF($A5192="","",IFERROR(INDEX(Offerte!$D$2:$D$200,MATCH($Q5192,Offerte!$L$2:$L$200,0)),0))</f>
        <v/>
      </c>
      <c r="T5192" s="21">
        <f>IF($A5192="","",IFERROR(INDEX(Offerte!$G$2:$G$200,MATCH($Q5192,Offerte!$L$2:$L$200,0)),"NO"))</f>
        <v/>
      </c>
    </row>
    <row r="5193">
      <c r="A5193" s="10">
        <f>IF(Offerte!$A169="","",Offerte!$A169)</f>
        <v/>
      </c>
      <c r="B5193" s="10">
        <f>IF(Offerte!$A169="","",Offerte!$B169)</f>
        <v/>
      </c>
      <c r="C5193" s="10">
        <f>IF(Offerte!$A169="","",Offerte!$C169)</f>
        <v/>
      </c>
      <c r="D5193" s="10" t="inlineStr">
        <is>
          <t>C.2.3</t>
        </is>
      </c>
      <c r="E5193" s="10" t="inlineStr">
        <is>
          <t>C</t>
        </is>
      </c>
      <c r="F5193" s="10" t="inlineStr">
        <is>
          <t>T</t>
        </is>
      </c>
      <c r="G5193" s="10" t="inlineStr">
        <is>
          <t>tabular</t>
        </is>
      </c>
      <c r="H5193" s="10" t="n">
        <v>1</v>
      </c>
      <c r="I5193" s="10" t="inlineStr">
        <is>
          <t>Collegamento con centrale qualificata di pronto intervento</t>
        </is>
      </c>
      <c r="J5193" s="20" t="n"/>
      <c r="K5193" s="20" t="n"/>
      <c r="L5193" s="20" t="n"/>
      <c r="M5193" s="20" t="n"/>
      <c r="N5193" s="21">
        <f>IF($A5193="","",IF(IFERROR(VALUE($M5193),0)=1,1,0))</f>
        <v/>
      </c>
      <c r="O5193" s="21">
        <f>IF($A5193="",0,IF(OR($S5193&lt;&gt;1,COUNTA($J5193:$M5193)=0),0,IF($N5193=1,$H5193,0)))</f>
        <v/>
      </c>
      <c r="P5193" s="10" t="inlineStr">
        <is>
          <t>sì/no</t>
        </is>
      </c>
      <c r="Q5193" s="21">
        <f>IF($A5193="","",$A5193&amp;"|"&amp;$C5193)</f>
        <v/>
      </c>
      <c r="R5193" s="21">
        <f>IF($A5193="","",$A5193&amp;"|"&amp;$C5193&amp;"|"&amp;$D5193)</f>
        <v/>
      </c>
      <c r="S5193" s="21">
        <f>IF($A5193="","",IFERROR(INDEX(Offerte!$D$2:$D$200,MATCH($Q5193,Offerte!$L$2:$L$200,0)),0))</f>
        <v/>
      </c>
      <c r="T5193" s="21">
        <f>IF($A5193="","",IFERROR(INDEX(Offerte!$G$2:$G$200,MATCH($Q5193,Offerte!$L$2:$L$200,0)),"NO"))</f>
        <v/>
      </c>
    </row>
    <row r="5194">
      <c r="A5194" s="10">
        <f>IF(Offerte!$A169="","",Offerte!$A169)</f>
        <v/>
      </c>
      <c r="B5194" s="10">
        <f>IF(Offerte!$A169="","",Offerte!$B169)</f>
        <v/>
      </c>
      <c r="C5194" s="10">
        <f>IF(Offerte!$A169="","",Offerte!$C169)</f>
        <v/>
      </c>
      <c r="D5194" s="10" t="inlineStr">
        <is>
          <t>C.2.4</t>
        </is>
      </c>
      <c r="E5194" s="10" t="inlineStr">
        <is>
          <t>C</t>
        </is>
      </c>
      <c r="F5194" s="10" t="inlineStr">
        <is>
          <t>Q</t>
        </is>
      </c>
      <c r="G5194" s="10" t="inlineStr">
        <is>
          <t>higher</t>
        </is>
      </c>
      <c r="H5194" s="10" t="n">
        <v>1</v>
      </c>
      <c r="I5194" s="10" t="inlineStr">
        <is>
          <t>Tasso di copertura del servizio con dispositivi per la chiamata di emergenza del conducente</t>
        </is>
      </c>
      <c r="J5194" s="20" t="n"/>
      <c r="K5194" s="20" t="n"/>
      <c r="L5194" s="20" t="n"/>
      <c r="M5194" s="20" t="n"/>
      <c r="N5194" s="21">
        <f>IF($A5194="","",IFERROR(VALUE($K5194)/VALUE($L5194),IFERROR(VALUE($J5194),0)))</f>
        <v/>
      </c>
      <c r="O5194" s="21">
        <f>IF($A5194="",0,IF(OR($S5194&lt;&gt;1,COUNTA($J5194:$M5194)=0),0,IF(SUMPRODUCT(MAX(($C$5:$C$6173=$C5194)*($D$5:$D$6173=$D5194)*($S$5:$S$6173=1)*IFERROR($N$5:$N$6173*1,0)))&gt;0,ROUND($H5194*($N5194/SUMPRODUCT(MAX(($C$5:$C$6173=$C5194)*($D$5:$D$6173=$D5194)*($S$5:$S$6173=1)*IFERROR($N$5:$N$6173*1,0)))),4),0)))</f>
        <v/>
      </c>
      <c r="P5194" s="10" t="inlineStr">
        <is>
          <t>Autobus attrezzati con chiamata di emergenza / Autobus totali in offerta, incluse scorte</t>
        </is>
      </c>
      <c r="Q5194" s="21">
        <f>IF($A5194="","",$A5194&amp;"|"&amp;$C5194)</f>
        <v/>
      </c>
      <c r="R5194" s="21">
        <f>IF($A5194="","",$A5194&amp;"|"&amp;$C5194&amp;"|"&amp;$D5194)</f>
        <v/>
      </c>
      <c r="S5194" s="21">
        <f>IF($A5194="","",IFERROR(INDEX(Offerte!$D$2:$D$200,MATCH($Q5194,Offerte!$L$2:$L$200,0)),0))</f>
        <v/>
      </c>
      <c r="T5194" s="21">
        <f>IF($A5194="","",IFERROR(INDEX(Offerte!$G$2:$G$200,MATCH($Q5194,Offerte!$L$2:$L$200,0)),"NO"))</f>
        <v/>
      </c>
    </row>
    <row r="5195">
      <c r="A5195" s="10">
        <f>IF(Offerte!$A169="","",Offerte!$A169)</f>
        <v/>
      </c>
      <c r="B5195" s="10">
        <f>IF(Offerte!$A169="","",Offerte!$B169)</f>
        <v/>
      </c>
      <c r="C5195" s="10">
        <f>IF(Offerte!$A169="","",Offerte!$C169)</f>
        <v/>
      </c>
      <c r="D5195" s="10" t="inlineStr">
        <is>
          <t>C.3.1</t>
        </is>
      </c>
      <c r="E5195" s="10" t="inlineStr">
        <is>
          <t>C</t>
        </is>
      </c>
      <c r="F5195" s="10" t="inlineStr">
        <is>
          <t>Q</t>
        </is>
      </c>
      <c r="G5195" s="10" t="inlineStr">
        <is>
          <t>higher</t>
        </is>
      </c>
      <c r="H5195" s="10" t="n">
        <v>2</v>
      </c>
      <c r="I5195" s="10" t="inlineStr">
        <is>
          <t>Tasso di copertura del servizio con dispositivi di informazione dinamica a bordo mezzo</t>
        </is>
      </c>
      <c r="J5195" s="20" t="n"/>
      <c r="K5195" s="20" t="n"/>
      <c r="L5195" s="20" t="n"/>
      <c r="M5195" s="20" t="n"/>
      <c r="N5195" s="21">
        <f>IF($A5195="","",IFERROR(VALUE($K5195)/VALUE($L5195),IFERROR(VALUE($J5195),0)))</f>
        <v/>
      </c>
      <c r="O5195" s="21">
        <f>IF($A5195="",0,IF(OR($S5195&lt;&gt;1,COUNTA($J5195:$M5195)=0),0,IF(SUMPRODUCT(MAX(($C$5:$C$6173=$C5195)*($D$5:$D$6173=$D5195)*($S$5:$S$6173=1)*IFERROR($N$5:$N$6173*1,0)))&gt;0,ROUND($H5195*($N5195/SUMPRODUCT(MAX(($C$5:$C$6173=$C5195)*($D$5:$D$6173=$D5195)*($S$5:$S$6173=1)*IFERROR($N$5:$N$6173*1,0)))),4),0)))</f>
        <v/>
      </c>
      <c r="P5195" s="10" t="inlineStr">
        <is>
          <t>Autobus con monitor e indicatori vocali / Autobus totali in offerta, incluse scorte</t>
        </is>
      </c>
      <c r="Q5195" s="21">
        <f>IF($A5195="","",$A5195&amp;"|"&amp;$C5195)</f>
        <v/>
      </c>
      <c r="R5195" s="21">
        <f>IF($A5195="","",$A5195&amp;"|"&amp;$C5195&amp;"|"&amp;$D5195)</f>
        <v/>
      </c>
      <c r="S5195" s="21">
        <f>IF($A5195="","",IFERROR(INDEX(Offerte!$D$2:$D$200,MATCH($Q5195,Offerte!$L$2:$L$200,0)),0))</f>
        <v/>
      </c>
      <c r="T5195" s="21">
        <f>IF($A5195="","",IFERROR(INDEX(Offerte!$G$2:$G$200,MATCH($Q5195,Offerte!$L$2:$L$200,0)),"NO"))</f>
        <v/>
      </c>
    </row>
    <row r="5196">
      <c r="A5196" s="10">
        <f>IF(Offerte!$A169="","",Offerte!$A169)</f>
        <v/>
      </c>
      <c r="B5196" s="10">
        <f>IF(Offerte!$A169="","",Offerte!$B169)</f>
        <v/>
      </c>
      <c r="C5196" s="10">
        <f>IF(Offerte!$A169="","",Offerte!$C169)</f>
        <v/>
      </c>
      <c r="D5196" s="10" t="inlineStr">
        <is>
          <t>C.3.2</t>
        </is>
      </c>
      <c r="E5196" s="10" t="inlineStr">
        <is>
          <t>C</t>
        </is>
      </c>
      <c r="F5196" s="10" t="inlineStr">
        <is>
          <t>T</t>
        </is>
      </c>
      <c r="G5196" s="10" t="inlineStr">
        <is>
          <t>tabular</t>
        </is>
      </c>
      <c r="H5196" s="10" t="n">
        <v>2</v>
      </c>
      <c r="I5196" s="10" t="inlineStr">
        <is>
          <t>Informazioni a bordo su coincidenze ai nodi</t>
        </is>
      </c>
      <c r="J5196" s="20" t="n"/>
      <c r="K5196" s="20" t="n"/>
      <c r="L5196" s="20" t="n"/>
      <c r="M5196" s="20" t="n"/>
      <c r="N5196" s="21">
        <f>IF($A5196="","",IF(IFERROR(VALUE($M5196),0)=1,1,0))</f>
        <v/>
      </c>
      <c r="O5196" s="21">
        <f>IF($A5196="",0,IF(OR($S5196&lt;&gt;1,COUNTA($J5196:$M5196)=0),0,IF(AND($N5196=1,IFERROR(SUMIFS($N$5:$N$6173,$Q$5:$Q$6173,$Q5196,$D$5:$D$6173,"C.3.1"),0)&gt;=0.5),$H5196,0)))</f>
        <v/>
      </c>
      <c r="P5196" s="10" t="inlineStr">
        <is>
          <t>Dipende da C.3.1 &gt;= 0.5</t>
        </is>
      </c>
      <c r="Q5196" s="21">
        <f>IF($A5196="","",$A5196&amp;"|"&amp;$C5196)</f>
        <v/>
      </c>
      <c r="R5196" s="21">
        <f>IF($A5196="","",$A5196&amp;"|"&amp;$C5196&amp;"|"&amp;$D5196)</f>
        <v/>
      </c>
      <c r="S5196" s="21">
        <f>IF($A5196="","",IFERROR(INDEX(Offerte!$D$2:$D$200,MATCH($Q5196,Offerte!$L$2:$L$200,0)),0))</f>
        <v/>
      </c>
      <c r="T5196" s="21">
        <f>IF($A5196="","",IFERROR(INDEX(Offerte!$G$2:$G$200,MATCH($Q5196,Offerte!$L$2:$L$200,0)),"NO"))</f>
        <v/>
      </c>
    </row>
    <row r="5197">
      <c r="A5197" s="10">
        <f>IF(Offerte!$A169="","",Offerte!$A169)</f>
        <v/>
      </c>
      <c r="B5197" s="10">
        <f>IF(Offerte!$A169="","",Offerte!$B169)</f>
        <v/>
      </c>
      <c r="C5197" s="10">
        <f>IF(Offerte!$A169="","",Offerte!$C169)</f>
        <v/>
      </c>
      <c r="D5197" s="10" t="inlineStr">
        <is>
          <t>D.1.1</t>
        </is>
      </c>
      <c r="E5197" s="10" t="inlineStr">
        <is>
          <t>D</t>
        </is>
      </c>
      <c r="F5197" s="10" t="inlineStr">
        <is>
          <t>Q</t>
        </is>
      </c>
      <c r="G5197" s="10" t="inlineStr">
        <is>
          <t>higher</t>
        </is>
      </c>
      <c r="H5197" s="10" t="n">
        <v>3</v>
      </c>
      <c r="I5197" s="10" t="inlineStr">
        <is>
          <t>Installazione di pensiline</t>
        </is>
      </c>
      <c r="J5197" s="20" t="n"/>
      <c r="K5197" s="20" t="n"/>
      <c r="L5197" s="20" t="n"/>
      <c r="M5197" s="20" t="n"/>
      <c r="N5197" s="21">
        <f>IF($A5197="","",IFERROR(VALUE($J5197),0))</f>
        <v/>
      </c>
      <c r="O5197" s="21">
        <f>IF($A5197="",0,IF(OR($S5197&lt;&gt;1,COUNTA($J5197:$M5197)=0),0,IF(SUMPRODUCT(MAX(($C$5:$C$6173=$C5197)*($D$5:$D$6173=$D5197)*($S$5:$S$6173=1)*IFERROR($N$5:$N$6173*1,0)))&gt;0,ROUND($H5197*($N5197/SUMPRODUCT(MAX(($C$5:$C$6173=$C5197)*($D$5:$D$6173=$D5197)*($S$5:$S$6173=1)*IFERROR($N$5:$N$6173*1,0)))),4),0)))</f>
        <v/>
      </c>
      <c r="P5197" s="10" t="inlineStr">
        <is>
          <t>fermate</t>
        </is>
      </c>
      <c r="Q5197" s="21">
        <f>IF($A5197="","",$A5197&amp;"|"&amp;$C5197)</f>
        <v/>
      </c>
      <c r="R5197" s="21">
        <f>IF($A5197="","",$A5197&amp;"|"&amp;$C5197&amp;"|"&amp;$D5197)</f>
        <v/>
      </c>
      <c r="S5197" s="21">
        <f>IF($A5197="","",IFERROR(INDEX(Offerte!$D$2:$D$200,MATCH($Q5197,Offerte!$L$2:$L$200,0)),0))</f>
        <v/>
      </c>
      <c r="T5197" s="21">
        <f>IF($A5197="","",IFERROR(INDEX(Offerte!$G$2:$G$200,MATCH($Q5197,Offerte!$L$2:$L$200,0)),"NO"))</f>
        <v/>
      </c>
    </row>
    <row r="5198">
      <c r="A5198" s="10">
        <f>IF(Offerte!$A169="","",Offerte!$A169)</f>
        <v/>
      </c>
      <c r="B5198" s="10">
        <f>IF(Offerte!$A169="","",Offerte!$B169)</f>
        <v/>
      </c>
      <c r="C5198" s="10">
        <f>IF(Offerte!$A169="","",Offerte!$C169)</f>
        <v/>
      </c>
      <c r="D5198" s="10" t="inlineStr">
        <is>
          <t>D.1.2</t>
        </is>
      </c>
      <c r="E5198" s="10" t="inlineStr">
        <is>
          <t>D</t>
        </is>
      </c>
      <c r="F5198" s="10" t="inlineStr">
        <is>
          <t>Q</t>
        </is>
      </c>
      <c r="G5198" s="10" t="inlineStr">
        <is>
          <t>higher</t>
        </is>
      </c>
      <c r="H5198" s="10" t="n">
        <v>3</v>
      </c>
      <c r="I5198" s="10" t="inlineStr">
        <is>
          <t>Installazione di paline di fermata conformi alla DGR 581/2023</t>
        </is>
      </c>
      <c r="J5198" s="20" t="n"/>
      <c r="K5198" s="20" t="n"/>
      <c r="L5198" s="20" t="n"/>
      <c r="M5198" s="20" t="n"/>
      <c r="N5198" s="21">
        <f>IF($A5198="","",IFERROR(VALUE($J5198),0))</f>
        <v/>
      </c>
      <c r="O5198" s="21">
        <f>IF($A5198="",0,IF(OR($S5198&lt;&gt;1,COUNTA($J5198:$M5198)=0),0,IF(SUMPRODUCT(MAX(($C$5:$C$6173=$C5198)*($D$5:$D$6173=$D5198)*($S$5:$S$6173=1)*IFERROR($N$5:$N$6173*1,0)))&gt;0,ROUND($H5198*($N5198/SUMPRODUCT(MAX(($C$5:$C$6173=$C5198)*($D$5:$D$6173=$D5198)*($S$5:$S$6173=1)*IFERROR($N$5:$N$6173*1,0)))),4),0)))</f>
        <v/>
      </c>
      <c r="P5198" s="10" t="inlineStr">
        <is>
          <t>fermate</t>
        </is>
      </c>
      <c r="Q5198" s="21">
        <f>IF($A5198="","",$A5198&amp;"|"&amp;$C5198)</f>
        <v/>
      </c>
      <c r="R5198" s="21">
        <f>IF($A5198="","",$A5198&amp;"|"&amp;$C5198&amp;"|"&amp;$D5198)</f>
        <v/>
      </c>
      <c r="S5198" s="21">
        <f>IF($A5198="","",IFERROR(INDEX(Offerte!$D$2:$D$200,MATCH($Q5198,Offerte!$L$2:$L$200,0)),0))</f>
        <v/>
      </c>
      <c r="T5198" s="21">
        <f>IF($A5198="","",IFERROR(INDEX(Offerte!$G$2:$G$200,MATCH($Q5198,Offerte!$L$2:$L$200,0)),"NO"))</f>
        <v/>
      </c>
    </row>
    <row r="5199">
      <c r="A5199" s="10">
        <f>IF(Offerte!$A169="","",Offerte!$A169)</f>
        <v/>
      </c>
      <c r="B5199" s="10">
        <f>IF(Offerte!$A169="","",Offerte!$B169)</f>
        <v/>
      </c>
      <c r="C5199" s="10">
        <f>IF(Offerte!$A169="","",Offerte!$C169)</f>
        <v/>
      </c>
      <c r="D5199" s="10" t="inlineStr">
        <is>
          <t>D.1.3</t>
        </is>
      </c>
      <c r="E5199" s="10" t="inlineStr">
        <is>
          <t>D</t>
        </is>
      </c>
      <c r="F5199" s="10" t="inlineStr">
        <is>
          <t>Q</t>
        </is>
      </c>
      <c r="G5199" s="10" t="inlineStr">
        <is>
          <t>higher</t>
        </is>
      </c>
      <c r="H5199" s="10" t="n">
        <v>2</v>
      </c>
      <c r="I5199" s="10" t="inlineStr">
        <is>
          <t>Display informativi connessi alle fermate</t>
        </is>
      </c>
      <c r="J5199" s="20" t="n"/>
      <c r="K5199" s="20" t="n"/>
      <c r="L5199" s="20" t="n"/>
      <c r="M5199" s="20" t="n"/>
      <c r="N5199" s="21">
        <f>IF($A5199="","",IFERROR(VALUE($J5199),0))</f>
        <v/>
      </c>
      <c r="O5199" s="21">
        <f>IF($A5199="",0,IF(OR($S5199&lt;&gt;1,COUNTA($J5199:$M5199)=0),0,IF(SUMPRODUCT(MAX(($C$5:$C$6173=$C5199)*($D$5:$D$6173=$D5199)*($S$5:$S$6173=1)*IFERROR($N$5:$N$6173*1,0)))&gt;0,ROUND($H5199*($N5199/SUMPRODUCT(MAX(($C$5:$C$6173=$C5199)*($D$5:$D$6173=$D5199)*($S$5:$S$6173=1)*IFERROR($N$5:$N$6173*1,0)))),4),0)))</f>
        <v/>
      </c>
      <c r="P5199" s="10" t="inlineStr">
        <is>
          <t>fermate</t>
        </is>
      </c>
      <c r="Q5199" s="21">
        <f>IF($A5199="","",$A5199&amp;"|"&amp;$C5199)</f>
        <v/>
      </c>
      <c r="R5199" s="21">
        <f>IF($A5199="","",$A5199&amp;"|"&amp;$C5199&amp;"|"&amp;$D5199)</f>
        <v/>
      </c>
      <c r="S5199" s="21">
        <f>IF($A5199="","",IFERROR(INDEX(Offerte!$D$2:$D$200,MATCH($Q5199,Offerte!$L$2:$L$200,0)),0))</f>
        <v/>
      </c>
      <c r="T5199" s="21">
        <f>IF($A5199="","",IFERROR(INDEX(Offerte!$G$2:$G$200,MATCH($Q5199,Offerte!$L$2:$L$200,0)),"NO"))</f>
        <v/>
      </c>
    </row>
    <row r="5200">
      <c r="A5200" s="10">
        <f>IF(Offerte!$A169="","",Offerte!$A169)</f>
        <v/>
      </c>
      <c r="B5200" s="10">
        <f>IF(Offerte!$A169="","",Offerte!$B169)</f>
        <v/>
      </c>
      <c r="C5200" s="10">
        <f>IF(Offerte!$A169="","",Offerte!$C169)</f>
        <v/>
      </c>
      <c r="D5200" s="10" t="inlineStr">
        <is>
          <t>D.2.1</t>
        </is>
      </c>
      <c r="E5200" s="10" t="inlineStr">
        <is>
          <t>D</t>
        </is>
      </c>
      <c r="F5200" s="10" t="inlineStr">
        <is>
          <t>Q</t>
        </is>
      </c>
      <c r="G5200" s="10" t="inlineStr">
        <is>
          <t>higher</t>
        </is>
      </c>
      <c r="H5200" s="10" t="n">
        <v>2</v>
      </c>
      <c r="I5200" s="10" t="inlineStr">
        <is>
          <t>Segnali tattili Loges-Vet-Evolution</t>
        </is>
      </c>
      <c r="J5200" s="20" t="n"/>
      <c r="K5200" s="20" t="n"/>
      <c r="L5200" s="20" t="n"/>
      <c r="M5200" s="20" t="n"/>
      <c r="N5200" s="21">
        <f>IF($A5200="","",IFERROR(VALUE($J5200),0))</f>
        <v/>
      </c>
      <c r="O5200" s="21">
        <f>IF($A5200="",0,IF(OR($S5200&lt;&gt;1,COUNTA($J5200:$M5200)=0),0,IF(SUMPRODUCT(MAX(($C$5:$C$6173=$C5200)*($D$5:$D$6173=$D5200)*($S$5:$S$6173=1)*IFERROR($N$5:$N$6173*1,0)))&gt;0,ROUND($H5200*($N5200/SUMPRODUCT(MAX(($C$5:$C$6173=$C5200)*($D$5:$D$6173=$D5200)*($S$5:$S$6173=1)*IFERROR($N$5:$N$6173*1,0)))),4),0)))</f>
        <v/>
      </c>
      <c r="P5200" s="10" t="inlineStr">
        <is>
          <t>fermate</t>
        </is>
      </c>
      <c r="Q5200" s="21">
        <f>IF($A5200="","",$A5200&amp;"|"&amp;$C5200)</f>
        <v/>
      </c>
      <c r="R5200" s="21">
        <f>IF($A5200="","",$A5200&amp;"|"&amp;$C5200&amp;"|"&amp;$D5200)</f>
        <v/>
      </c>
      <c r="S5200" s="21">
        <f>IF($A5200="","",IFERROR(INDEX(Offerte!$D$2:$D$200,MATCH($Q5200,Offerte!$L$2:$L$200,0)),0))</f>
        <v/>
      </c>
      <c r="T5200" s="21">
        <f>IF($A5200="","",IFERROR(INDEX(Offerte!$G$2:$G$200,MATCH($Q5200,Offerte!$L$2:$L$200,0)),"NO"))</f>
        <v/>
      </c>
    </row>
    <row r="5201">
      <c r="A5201" s="10">
        <f>IF(Offerte!$A169="","",Offerte!$A169)</f>
        <v/>
      </c>
      <c r="B5201" s="10">
        <f>IF(Offerte!$A169="","",Offerte!$B169)</f>
        <v/>
      </c>
      <c r="C5201" s="10">
        <f>IF(Offerte!$A169="","",Offerte!$C169)</f>
        <v/>
      </c>
      <c r="D5201" s="10" t="inlineStr">
        <is>
          <t>E.1.1</t>
        </is>
      </c>
      <c r="E5201" s="10" t="inlineStr">
        <is>
          <t>E</t>
        </is>
      </c>
      <c r="F5201" s="10" t="inlineStr">
        <is>
          <t>T</t>
        </is>
      </c>
      <c r="G5201" s="10" t="inlineStr">
        <is>
          <t>tabular</t>
        </is>
      </c>
      <c r="H5201" s="10" t="n">
        <v>2</v>
      </c>
      <c r="I5201" s="10" t="inlineStr">
        <is>
          <t>Mobile app con travel planner PRM</t>
        </is>
      </c>
      <c r="J5201" s="20" t="n"/>
      <c r="K5201" s="20" t="n"/>
      <c r="L5201" s="20" t="n"/>
      <c r="M5201" s="20" t="n"/>
      <c r="N5201" s="21">
        <f>IF($A5201="","",IF(IFERROR(VALUE($M5201),0)=1,1,0))</f>
        <v/>
      </c>
      <c r="O5201" s="21">
        <f>IF($A5201="",0,IF(OR($S5201&lt;&gt;1,COUNTA($J5201:$M5201)=0),0,IF($N5201=1,$H5201,0)))</f>
        <v/>
      </c>
      <c r="P5201" s="10" t="inlineStr">
        <is>
          <t>sì/no</t>
        </is>
      </c>
      <c r="Q5201" s="21">
        <f>IF($A5201="","",$A5201&amp;"|"&amp;$C5201)</f>
        <v/>
      </c>
      <c r="R5201" s="21">
        <f>IF($A5201="","",$A5201&amp;"|"&amp;$C5201&amp;"|"&amp;$D5201)</f>
        <v/>
      </c>
      <c r="S5201" s="21">
        <f>IF($A5201="","",IFERROR(INDEX(Offerte!$D$2:$D$200,MATCH($Q5201,Offerte!$L$2:$L$200,0)),0))</f>
        <v/>
      </c>
      <c r="T5201" s="21">
        <f>IF($A5201="","",IFERROR(INDEX(Offerte!$G$2:$G$200,MATCH($Q5201,Offerte!$L$2:$L$200,0)),"NO"))</f>
        <v/>
      </c>
    </row>
    <row r="5202">
      <c r="A5202" s="10">
        <f>IF(Offerte!$A169="","",Offerte!$A169)</f>
        <v/>
      </c>
      <c r="B5202" s="10">
        <f>IF(Offerte!$A169="","",Offerte!$B169)</f>
        <v/>
      </c>
      <c r="C5202" s="10">
        <f>IF(Offerte!$A169="","",Offerte!$C169)</f>
        <v/>
      </c>
      <c r="D5202" s="10" t="inlineStr">
        <is>
          <t>E.2.1</t>
        </is>
      </c>
      <c r="E5202" s="10" t="inlineStr">
        <is>
          <t>E</t>
        </is>
      </c>
      <c r="F5202" s="10" t="inlineStr">
        <is>
          <t>D</t>
        </is>
      </c>
      <c r="G5202" s="10" t="inlineStr">
        <is>
          <t>discretionary</t>
        </is>
      </c>
      <c r="H5202" s="10" t="n">
        <v>2</v>
      </c>
      <c r="I5202" s="10" t="inlineStr">
        <is>
          <t>Altre azioni informative e rapporti con gli utenti</t>
        </is>
      </c>
      <c r="J5202" s="20" t="n"/>
      <c r="K5202" s="20" t="n"/>
      <c r="L5202" s="20" t="n"/>
      <c r="M5202" s="20" t="n"/>
      <c r="N5202" s="21">
        <f>IF($A5202="","",MAX(0,MIN(1,IFERROR(VALUE($M5202),0))))</f>
        <v/>
      </c>
      <c r="O5202" s="21">
        <f>IF($A5202="",0,IF(OR($S5202&lt;&gt;1,COUNTA($J5202:$M5202)=0),0,IF(SUMPRODUCT(MAX(($C$5:$C$6173=$C5202)*($D$5:$D$6173=$D5202)*($S$5:$S$6173=1)*IFERROR($N$5:$N$6173*1,0)))&gt;0,ROUND($H5202*($N5202/SUMPRODUCT(MAX(($C$5:$C$6173=$C5202)*($D$5:$D$6173=$D5202)*($S$5:$S$6173=1)*IFERROR($N$5:$N$6173*1,0)))),4),0)))</f>
        <v/>
      </c>
      <c r="P5202" s="10" t="inlineStr">
        <is>
          <t>coeff.</t>
        </is>
      </c>
      <c r="Q5202" s="21">
        <f>IF($A5202="","",$A5202&amp;"|"&amp;$C5202)</f>
        <v/>
      </c>
      <c r="R5202" s="21">
        <f>IF($A5202="","",$A5202&amp;"|"&amp;$C5202&amp;"|"&amp;$D5202)</f>
        <v/>
      </c>
      <c r="S5202" s="21">
        <f>IF($A5202="","",IFERROR(INDEX(Offerte!$D$2:$D$200,MATCH($Q5202,Offerte!$L$2:$L$200,0)),0))</f>
        <v/>
      </c>
      <c r="T5202" s="21">
        <f>IF($A5202="","",IFERROR(INDEX(Offerte!$G$2:$G$200,MATCH($Q5202,Offerte!$L$2:$L$200,0)),"NO"))</f>
        <v/>
      </c>
    </row>
    <row r="5203">
      <c r="A5203" s="10">
        <f>IF(Offerte!$A169="","",Offerte!$A169)</f>
        <v/>
      </c>
      <c r="B5203" s="10">
        <f>IF(Offerte!$A169="","",Offerte!$B169)</f>
        <v/>
      </c>
      <c r="C5203" s="10">
        <f>IF(Offerte!$A169="","",Offerte!$C169)</f>
        <v/>
      </c>
      <c r="D5203" s="10" t="inlineStr">
        <is>
          <t>F.1.1</t>
        </is>
      </c>
      <c r="E5203" s="10" t="inlineStr">
        <is>
          <t>F</t>
        </is>
      </c>
      <c r="F5203" s="10" t="inlineStr">
        <is>
          <t>Q</t>
        </is>
      </c>
      <c r="G5203" s="10" t="inlineStr">
        <is>
          <t>lower</t>
        </is>
      </c>
      <c r="H5203" s="10" t="n">
        <v>7</v>
      </c>
      <c r="I5203" s="10" t="inlineStr">
        <is>
          <t>Performance ambientali del parco mezzi adibito al servizio - I_CEA</t>
        </is>
      </c>
      <c r="J5203" s="20" t="n"/>
      <c r="K5203" s="20" t="n"/>
      <c r="L5203" s="20" t="n"/>
      <c r="M5203" s="20" t="n"/>
      <c r="N5203" s="21">
        <f>IF($A5203="","",IFERROR(VALUE($J5203),0))</f>
        <v/>
      </c>
      <c r="O5203" s="21">
        <f>IF($A5203="",0,IF(OR($S5203&lt;&gt;1,COUNTA($J5203:$M5203)=0),0,IF(AND(IFERROR(AGGREGATE(15,6,$N$5:$N$6173/(($C$5:$C$6173=$C5203)*($D$5:$D$6173=$D5203)*($S$5:$S$6173=1)*($N$5:$N$6173&gt;0)),1),0)&gt;0,$N5203&gt;0),ROUND($H5203*(IFERROR(AGGREGATE(15,6,$N$5:$N$6173/(($C$5:$C$6173=$C5203)*($D$5:$D$6173=$D5203)*($S$5:$S$6173=1)*($N$5:$N$6173&gt;0)),1),0)/$N5203),4),0)))</f>
        <v/>
      </c>
      <c r="P5203" s="10" t="inlineStr">
        <is>
          <t>indice</t>
        </is>
      </c>
      <c r="Q5203" s="21">
        <f>IF($A5203="","",$A5203&amp;"|"&amp;$C5203)</f>
        <v/>
      </c>
      <c r="R5203" s="21">
        <f>IF($A5203="","",$A5203&amp;"|"&amp;$C5203&amp;"|"&amp;$D5203)</f>
        <v/>
      </c>
      <c r="S5203" s="21">
        <f>IF($A5203="","",IFERROR(INDEX(Offerte!$D$2:$D$200,MATCH($Q5203,Offerte!$L$2:$L$200,0)),0))</f>
        <v/>
      </c>
      <c r="T5203" s="21">
        <f>IF($A5203="","",IFERROR(INDEX(Offerte!$G$2:$G$200,MATCH($Q5203,Offerte!$L$2:$L$200,0)),"NO"))</f>
        <v/>
      </c>
    </row>
    <row r="5204">
      <c r="A5204" s="10">
        <f>IF(Offerte!$A169="","",Offerte!$A169)</f>
        <v/>
      </c>
      <c r="B5204" s="10">
        <f>IF(Offerte!$A169="","",Offerte!$B169)</f>
        <v/>
      </c>
      <c r="C5204" s="10">
        <f>IF(Offerte!$A169="","",Offerte!$C169)</f>
        <v/>
      </c>
      <c r="D5204" s="10" t="inlineStr">
        <is>
          <t>F.2.1</t>
        </is>
      </c>
      <c r="E5204" s="10" t="inlineStr">
        <is>
          <t>F</t>
        </is>
      </c>
      <c r="F5204" s="10" t="inlineStr">
        <is>
          <t>Q</t>
        </is>
      </c>
      <c r="G5204" s="10" t="inlineStr">
        <is>
          <t>higher</t>
        </is>
      </c>
      <c r="H5204" s="10" t="n">
        <v>2</v>
      </c>
      <c r="I5204" s="10" t="inlineStr">
        <is>
          <t>Tasso di copertura del servizio con dispositivi ECO-DRIVER</t>
        </is>
      </c>
      <c r="J5204" s="20" t="n"/>
      <c r="K5204" s="20" t="n"/>
      <c r="L5204" s="20" t="n"/>
      <c r="M5204" s="20" t="n"/>
      <c r="N5204" s="21">
        <f>IF($A5204="","",IFERROR(VALUE($K5204)/VALUE($L5204),IFERROR(VALUE($J5204),0)))</f>
        <v/>
      </c>
      <c r="O5204" s="21">
        <f>IF($A5204="",0,IF(OR($S5204&lt;&gt;1,COUNTA($J5204:$M5204)=0),0,IF(SUMPRODUCT(MAX(($C$5:$C$6173=$C5204)*($D$5:$D$6173=$D5204)*($S$5:$S$6173=1)*IFERROR($N$5:$N$6173*1,0)))&gt;0,ROUND($H5204*($N5204/SUMPRODUCT(MAX(($C$5:$C$6173=$C5204)*($D$5:$D$6173=$D5204)*($S$5:$S$6173=1)*IFERROR($N$5:$N$6173*1,0)))),4),0)))</f>
        <v/>
      </c>
      <c r="P5204" s="10" t="inlineStr">
        <is>
          <t>Autobus attrezzati con dispositivi ECO-DRIVER / Autobus totali in offerta, incluse scorte</t>
        </is>
      </c>
      <c r="Q5204" s="21">
        <f>IF($A5204="","",$A5204&amp;"|"&amp;$C5204)</f>
        <v/>
      </c>
      <c r="R5204" s="21">
        <f>IF($A5204="","",$A5204&amp;"|"&amp;$C5204&amp;"|"&amp;$D5204)</f>
        <v/>
      </c>
      <c r="S5204" s="21">
        <f>IF($A5204="","",IFERROR(INDEX(Offerte!$D$2:$D$200,MATCH($Q5204,Offerte!$L$2:$L$200,0)),0))</f>
        <v/>
      </c>
      <c r="T5204" s="21">
        <f>IF($A5204="","",IFERROR(INDEX(Offerte!$G$2:$G$200,MATCH($Q5204,Offerte!$L$2:$L$200,0)),"NO"))</f>
        <v/>
      </c>
    </row>
    <row r="5205">
      <c r="A5205" s="10">
        <f>IF(Offerte!$A169="","",Offerte!$A169)</f>
        <v/>
      </c>
      <c r="B5205" s="10">
        <f>IF(Offerte!$A169="","",Offerte!$B169)</f>
        <v/>
      </c>
      <c r="C5205" s="10">
        <f>IF(Offerte!$A169="","",Offerte!$C169)</f>
        <v/>
      </c>
      <c r="D5205" s="10" t="inlineStr">
        <is>
          <t>F.3.1</t>
        </is>
      </c>
      <c r="E5205" s="10" t="inlineStr">
        <is>
          <t>F</t>
        </is>
      </c>
      <c r="F5205" s="10" t="inlineStr">
        <is>
          <t>Q</t>
        </is>
      </c>
      <c r="G5205" s="10" t="inlineStr">
        <is>
          <t>higher</t>
        </is>
      </c>
      <c r="H5205" s="10" t="n">
        <v>2</v>
      </c>
      <c r="I5205" s="10" t="inlineStr">
        <is>
          <t>Autoproduzione consumi elettrici per trazione</t>
        </is>
      </c>
      <c r="J5205" s="20" t="n"/>
      <c r="K5205" s="20" t="n"/>
      <c r="L5205" s="20" t="n"/>
      <c r="M5205" s="20" t="n"/>
      <c r="N5205" s="21">
        <f>IF($A5205="","",IFERROR(VALUE($J5205),0))</f>
        <v/>
      </c>
      <c r="O5205" s="21">
        <f>IF($A5205="",0,IF(OR($S5205&lt;&gt;1,COUNTA($J5205:$M5205)=0),0,IF(SUMPRODUCT(MAX(($C$5:$C$6173=$C5205)*($D$5:$D$6173=$D5205)*($S$5:$S$6173=1)*IFERROR($N$5:$N$6173*1,0)))&gt;0,ROUND($H5205*($N5205/SUMPRODUCT(MAX(($C$5:$C$6173=$C5205)*($D$5:$D$6173=$D5205)*($S$5:$S$6173=1)*IFERROR($N$5:$N$6173*1,0)))),4),0)))</f>
        <v/>
      </c>
      <c r="P5205" s="10" t="inlineStr">
        <is>
          <t>kWh/anno</t>
        </is>
      </c>
      <c r="Q5205" s="21">
        <f>IF($A5205="","",$A5205&amp;"|"&amp;$C5205)</f>
        <v/>
      </c>
      <c r="R5205" s="21">
        <f>IF($A5205="","",$A5205&amp;"|"&amp;$C5205&amp;"|"&amp;$D5205)</f>
        <v/>
      </c>
      <c r="S5205" s="21">
        <f>IF($A5205="","",IFERROR(INDEX(Offerte!$D$2:$D$200,MATCH($Q5205,Offerte!$L$2:$L$200,0)),0))</f>
        <v/>
      </c>
      <c r="T5205" s="21">
        <f>IF($A5205="","",IFERROR(INDEX(Offerte!$G$2:$G$200,MATCH($Q5205,Offerte!$L$2:$L$200,0)),"NO"))</f>
        <v/>
      </c>
    </row>
    <row r="5206">
      <c r="A5206" s="10">
        <f>IF(Offerte!$A169="","",Offerte!$A169)</f>
        <v/>
      </c>
      <c r="B5206" s="10">
        <f>IF(Offerte!$A169="","",Offerte!$B169)</f>
        <v/>
      </c>
      <c r="C5206" s="10">
        <f>IF(Offerte!$A169="","",Offerte!$C169)</f>
        <v/>
      </c>
      <c r="D5206" s="10" t="inlineStr">
        <is>
          <t>F.4.1</t>
        </is>
      </c>
      <c r="E5206" s="10" t="inlineStr">
        <is>
          <t>F</t>
        </is>
      </c>
      <c r="F5206" s="10" t="inlineStr">
        <is>
          <t>Q</t>
        </is>
      </c>
      <c r="G5206" s="10" t="inlineStr">
        <is>
          <t>soil</t>
        </is>
      </c>
      <c r="H5206" s="10" t="n">
        <v>2</v>
      </c>
      <c r="I5206" s="10" t="inlineStr">
        <is>
          <t>Indice di consumo di suolo</t>
        </is>
      </c>
      <c r="J5206" s="20" t="n"/>
      <c r="K5206" s="20" t="n"/>
      <c r="L5206" s="20" t="n"/>
      <c r="M5206" s="20" t="n"/>
      <c r="N5206" s="21">
        <f>IF($A5206="","",IFERROR(VALUE($J5206),0))</f>
        <v/>
      </c>
      <c r="O5206" s="21">
        <f>IF($A5206="",0,IF(OR($S5206&lt;&gt;1,COUNTA($J5206:$M5206)=0),0,IF($N5206&lt;=0,$H5206,IF(SUMPRODUCT(MAX(($C$5:$C$6173=$C5206)*($D$5:$D$6173=$D5206)*($S$5:$S$6173=1)*IFERROR($N$5:$N$6173*1,0)))&gt;0,ROUND($H5206*((SUMPRODUCT(MAX(($C$5:$C$6173=$C5206)*($D$5:$D$6173=$D5206)*($S$5:$S$6173=1)*IFERROR($N$5:$N$6173*1,0)))-$N5206)/SUMPRODUCT(MAX(($C$5:$C$6173=$C5206)*($D$5:$D$6173=$D5206)*($S$5:$S$6173=1)*IFERROR($N$5:$N$6173*1,0)))),4),0))))</f>
        <v/>
      </c>
      <c r="P5206" s="10" t="inlineStr">
        <is>
          <t>m2</t>
        </is>
      </c>
      <c r="Q5206" s="21">
        <f>IF($A5206="","",$A5206&amp;"|"&amp;$C5206)</f>
        <v/>
      </c>
      <c r="R5206" s="21">
        <f>IF($A5206="","",$A5206&amp;"|"&amp;$C5206&amp;"|"&amp;$D5206)</f>
        <v/>
      </c>
      <c r="S5206" s="21">
        <f>IF($A5206="","",IFERROR(INDEX(Offerte!$D$2:$D$200,MATCH($Q5206,Offerte!$L$2:$L$200,0)),0))</f>
        <v/>
      </c>
      <c r="T5206" s="21">
        <f>IF($A5206="","",IFERROR(INDEX(Offerte!$G$2:$G$200,MATCH($Q5206,Offerte!$L$2:$L$200,0)),"NO"))</f>
        <v/>
      </c>
    </row>
    <row r="5207">
      <c r="A5207" s="10">
        <f>IF(Offerte!$A169="","",Offerte!$A169)</f>
        <v/>
      </c>
      <c r="B5207" s="10">
        <f>IF(Offerte!$A169="","",Offerte!$B169)</f>
        <v/>
      </c>
      <c r="C5207" s="10">
        <f>IF(Offerte!$A169="","",Offerte!$C169)</f>
        <v/>
      </c>
      <c r="D5207" s="10" t="inlineStr">
        <is>
          <t>F.5.1</t>
        </is>
      </c>
      <c r="E5207" s="10" t="inlineStr">
        <is>
          <t>F</t>
        </is>
      </c>
      <c r="F5207" s="10" t="inlineStr">
        <is>
          <t>T</t>
        </is>
      </c>
      <c r="G5207" s="10" t="inlineStr">
        <is>
          <t>tabular</t>
        </is>
      </c>
      <c r="H5207" s="10" t="n">
        <v>1</v>
      </c>
      <c r="I5207" s="10" t="inlineStr">
        <is>
          <t>Rendicontazione di sostenibilità ambientale</t>
        </is>
      </c>
      <c r="J5207" s="20" t="n"/>
      <c r="K5207" s="20" t="n"/>
      <c r="L5207" s="20" t="n"/>
      <c r="M5207" s="20" t="n"/>
      <c r="N5207" s="21">
        <f>IF($A5207="","",IF(IFERROR(VALUE($M5207),0)=1,1,0))</f>
        <v/>
      </c>
      <c r="O5207" s="21">
        <f>IF($A5207="",0,IF(OR($S5207&lt;&gt;1,COUNTA($J5207:$M5207)=0),0,IF($N5207=1,$H5207,0)))</f>
        <v/>
      </c>
      <c r="P5207" s="10" t="inlineStr">
        <is>
          <t>sì/no</t>
        </is>
      </c>
      <c r="Q5207" s="21">
        <f>IF($A5207="","",$A5207&amp;"|"&amp;$C5207)</f>
        <v/>
      </c>
      <c r="R5207" s="21">
        <f>IF($A5207="","",$A5207&amp;"|"&amp;$C5207&amp;"|"&amp;$D5207)</f>
        <v/>
      </c>
      <c r="S5207" s="21">
        <f>IF($A5207="","",IFERROR(INDEX(Offerte!$D$2:$D$200,MATCH($Q5207,Offerte!$L$2:$L$200,0)),0))</f>
        <v/>
      </c>
      <c r="T5207" s="21">
        <f>IF($A5207="","",IFERROR(INDEX(Offerte!$G$2:$G$200,MATCH($Q5207,Offerte!$L$2:$L$200,0)),"NO"))</f>
        <v/>
      </c>
    </row>
    <row r="5208">
      <c r="A5208" s="10">
        <f>IF(Offerte!$A169="","",Offerte!$A169)</f>
        <v/>
      </c>
      <c r="B5208" s="10">
        <f>IF(Offerte!$A169="","",Offerte!$B169)</f>
        <v/>
      </c>
      <c r="C5208" s="10">
        <f>IF(Offerte!$A169="","",Offerte!$C169)</f>
        <v/>
      </c>
      <c r="D5208" s="10" t="inlineStr">
        <is>
          <t>G.1.1</t>
        </is>
      </c>
      <c r="E5208" s="10" t="inlineStr">
        <is>
          <t>G</t>
        </is>
      </c>
      <c r="F5208" s="10" t="inlineStr">
        <is>
          <t>D</t>
        </is>
      </c>
      <c r="G5208" s="10" t="inlineStr">
        <is>
          <t>discretionary</t>
        </is>
      </c>
      <c r="H5208" s="10" t="n">
        <v>2</v>
      </c>
      <c r="I5208" s="10" t="inlineStr">
        <is>
          <t>Qualità del progetto di centrale di controllo aziendale</t>
        </is>
      </c>
      <c r="J5208" s="20" t="n"/>
      <c r="K5208" s="20" t="n"/>
      <c r="L5208" s="20" t="n"/>
      <c r="M5208" s="20" t="n"/>
      <c r="N5208" s="21">
        <f>IF($A5208="","",MAX(0,MIN(1,IFERROR(VALUE($M5208),0))))</f>
        <v/>
      </c>
      <c r="O5208" s="21">
        <f>IF($A5208="",0,IF(OR($S5208&lt;&gt;1,COUNTA($J5208:$M5208)=0),0,IF(SUMPRODUCT(MAX(($C$5:$C$6173=$C5208)*($D$5:$D$6173=$D5208)*($S$5:$S$6173=1)*IFERROR($N$5:$N$6173*1,0)))&gt;0,ROUND($H5208*($N5208/SUMPRODUCT(MAX(($C$5:$C$6173=$C5208)*($D$5:$D$6173=$D5208)*($S$5:$S$6173=1)*IFERROR($N$5:$N$6173*1,0)))),4),0)))</f>
        <v/>
      </c>
      <c r="P5208" s="10" t="inlineStr">
        <is>
          <t>coeff.</t>
        </is>
      </c>
      <c r="Q5208" s="21">
        <f>IF($A5208="","",$A5208&amp;"|"&amp;$C5208)</f>
        <v/>
      </c>
      <c r="R5208" s="21">
        <f>IF($A5208="","",$A5208&amp;"|"&amp;$C5208&amp;"|"&amp;$D5208)</f>
        <v/>
      </c>
      <c r="S5208" s="21">
        <f>IF($A5208="","",IFERROR(INDEX(Offerte!$D$2:$D$200,MATCH($Q5208,Offerte!$L$2:$L$200,0)),0))</f>
        <v/>
      </c>
      <c r="T5208" s="21">
        <f>IF($A5208="","",IFERROR(INDEX(Offerte!$G$2:$G$200,MATCH($Q5208,Offerte!$L$2:$L$200,0)),"NO"))</f>
        <v/>
      </c>
    </row>
    <row r="5209">
      <c r="A5209" s="10">
        <f>IF(Offerte!$A169="","",Offerte!$A169)</f>
        <v/>
      </c>
      <c r="B5209" s="10">
        <f>IF(Offerte!$A169="","",Offerte!$B169)</f>
        <v/>
      </c>
      <c r="C5209" s="10">
        <f>IF(Offerte!$A169="","",Offerte!$C169)</f>
        <v/>
      </c>
      <c r="D5209" s="10" t="inlineStr">
        <is>
          <t>G.2.1</t>
        </is>
      </c>
      <c r="E5209" s="10" t="inlineStr">
        <is>
          <t>G</t>
        </is>
      </c>
      <c r="F5209" s="10" t="inlineStr">
        <is>
          <t>T</t>
        </is>
      </c>
      <c r="G5209" s="10" t="inlineStr">
        <is>
          <t>tabular</t>
        </is>
      </c>
      <c r="H5209" s="10" t="n">
        <v>1</v>
      </c>
      <c r="I5209" s="10" t="inlineStr">
        <is>
          <t>Certificazione ISO 45001</t>
        </is>
      </c>
      <c r="J5209" s="20" t="n"/>
      <c r="K5209" s="20" t="n"/>
      <c r="L5209" s="20" t="n"/>
      <c r="M5209" s="20" t="n"/>
      <c r="N5209" s="21">
        <f>IF($A5209="","",IF(IFERROR(VALUE($M5209),0)=1,1,0))</f>
        <v/>
      </c>
      <c r="O5209" s="21">
        <f>IF($A5209="",0,IF(OR($S5209&lt;&gt;1,COUNTA($J5209:$M5209)=0),0,IF($N5209=1,$H5209,0)))</f>
        <v/>
      </c>
      <c r="P5209" s="10" t="inlineStr">
        <is>
          <t>sì/no</t>
        </is>
      </c>
      <c r="Q5209" s="21">
        <f>IF($A5209="","",$A5209&amp;"|"&amp;$C5209)</f>
        <v/>
      </c>
      <c r="R5209" s="21">
        <f>IF($A5209="","",$A5209&amp;"|"&amp;$C5209&amp;"|"&amp;$D5209)</f>
        <v/>
      </c>
      <c r="S5209" s="21">
        <f>IF($A5209="","",IFERROR(INDEX(Offerte!$D$2:$D$200,MATCH($Q5209,Offerte!$L$2:$L$200,0)),0))</f>
        <v/>
      </c>
      <c r="T5209" s="21">
        <f>IF($A5209="","",IFERROR(INDEX(Offerte!$G$2:$G$200,MATCH($Q5209,Offerte!$L$2:$L$200,0)),"NO"))</f>
        <v/>
      </c>
    </row>
    <row r="5210">
      <c r="A5210" s="10">
        <f>IF(Offerte!$A169="","",Offerte!$A169)</f>
        <v/>
      </c>
      <c r="B5210" s="10">
        <f>IF(Offerte!$A169="","",Offerte!$B169)</f>
        <v/>
      </c>
      <c r="C5210" s="10">
        <f>IF(Offerte!$A169="","",Offerte!$C169)</f>
        <v/>
      </c>
      <c r="D5210" s="10" t="inlineStr">
        <is>
          <t>G.3.1</t>
        </is>
      </c>
      <c r="E5210" s="10" t="inlineStr">
        <is>
          <t>G</t>
        </is>
      </c>
      <c r="F5210" s="10" t="inlineStr">
        <is>
          <t>T</t>
        </is>
      </c>
      <c r="G5210" s="10" t="inlineStr">
        <is>
          <t>tabular</t>
        </is>
      </c>
      <c r="H5210" s="10" t="n">
        <v>1</v>
      </c>
      <c r="I5210" s="10" t="inlineStr">
        <is>
          <t>Certificazioni di responsabilità sociale</t>
        </is>
      </c>
      <c r="J5210" s="20" t="n"/>
      <c r="K5210" s="20" t="n"/>
      <c r="L5210" s="20" t="n"/>
      <c r="M5210" s="20" t="n"/>
      <c r="N5210" s="21">
        <f>IF($A5210="","",IF(IFERROR(VALUE($M5210),0)=1,1,0))</f>
        <v/>
      </c>
      <c r="O5210" s="21">
        <f>IF($A5210="",0,IF(OR($S5210&lt;&gt;1,COUNTA($J5210:$M5210)=0),0,IF($N5210=1,$H5210,0)))</f>
        <v/>
      </c>
      <c r="P5210" s="10" t="inlineStr">
        <is>
          <t>sì/no</t>
        </is>
      </c>
      <c r="Q5210" s="21">
        <f>IF($A5210="","",$A5210&amp;"|"&amp;$C5210)</f>
        <v/>
      </c>
      <c r="R5210" s="21">
        <f>IF($A5210="","",$A5210&amp;"|"&amp;$C5210&amp;"|"&amp;$D5210)</f>
        <v/>
      </c>
      <c r="S5210" s="21">
        <f>IF($A5210="","",IFERROR(INDEX(Offerte!$D$2:$D$200,MATCH($Q5210,Offerte!$L$2:$L$200,0)),0))</f>
        <v/>
      </c>
      <c r="T5210" s="21">
        <f>IF($A5210="","",IFERROR(INDEX(Offerte!$G$2:$G$200,MATCH($Q5210,Offerte!$L$2:$L$200,0)),"NO"))</f>
        <v/>
      </c>
    </row>
    <row r="5211">
      <c r="A5211" s="10">
        <f>IF(Offerte!$A169="","",Offerte!$A169)</f>
        <v/>
      </c>
      <c r="B5211" s="10">
        <f>IF(Offerte!$A169="","",Offerte!$B169)</f>
        <v/>
      </c>
      <c r="C5211" s="10">
        <f>IF(Offerte!$A169="","",Offerte!$C169)</f>
        <v/>
      </c>
      <c r="D5211" s="10" t="inlineStr">
        <is>
          <t>G.4.1</t>
        </is>
      </c>
      <c r="E5211" s="10" t="inlineStr">
        <is>
          <t>G</t>
        </is>
      </c>
      <c r="F5211" s="10" t="inlineStr">
        <is>
          <t>D</t>
        </is>
      </c>
      <c r="G5211" s="10" t="inlineStr">
        <is>
          <t>discretionary</t>
        </is>
      </c>
      <c r="H5211" s="10" t="n">
        <v>2</v>
      </c>
      <c r="I5211" s="10" t="inlineStr">
        <is>
          <t>Qualità del piano di formazione del personale</t>
        </is>
      </c>
      <c r="J5211" s="20" t="n"/>
      <c r="K5211" s="20" t="n"/>
      <c r="L5211" s="20" t="n"/>
      <c r="M5211" s="20" t="n"/>
      <c r="N5211" s="21">
        <f>IF($A5211="","",MAX(0,MIN(1,IFERROR(VALUE($M5211),0))))</f>
        <v/>
      </c>
      <c r="O5211" s="21">
        <f>IF($A5211="",0,IF(OR($S5211&lt;&gt;1,COUNTA($J5211:$M5211)=0),0,IF(SUMPRODUCT(MAX(($C$5:$C$6173=$C5211)*($D$5:$D$6173=$D5211)*($S$5:$S$6173=1)*IFERROR($N$5:$N$6173*1,0)))&gt;0,ROUND($H5211*($N5211/SUMPRODUCT(MAX(($C$5:$C$6173=$C5211)*($D$5:$D$6173=$D5211)*($S$5:$S$6173=1)*IFERROR($N$5:$N$6173*1,0)))),4),0)))</f>
        <v/>
      </c>
      <c r="P5211" s="10" t="inlineStr">
        <is>
          <t>coeff.</t>
        </is>
      </c>
      <c r="Q5211" s="21">
        <f>IF($A5211="","",$A5211&amp;"|"&amp;$C5211)</f>
        <v/>
      </c>
      <c r="R5211" s="21">
        <f>IF($A5211="","",$A5211&amp;"|"&amp;$C5211&amp;"|"&amp;$D5211)</f>
        <v/>
      </c>
      <c r="S5211" s="21">
        <f>IF($A5211="","",IFERROR(INDEX(Offerte!$D$2:$D$200,MATCH($Q5211,Offerte!$L$2:$L$200,0)),0))</f>
        <v/>
      </c>
      <c r="T5211" s="21">
        <f>IF($A5211="","",IFERROR(INDEX(Offerte!$G$2:$G$200,MATCH($Q5211,Offerte!$L$2:$L$200,0)),"NO"))</f>
        <v/>
      </c>
    </row>
    <row r="5212">
      <c r="A5212" s="10">
        <f>IF(Offerte!$A169="","",Offerte!$A169)</f>
        <v/>
      </c>
      <c r="B5212" s="10">
        <f>IF(Offerte!$A169="","",Offerte!$B169)</f>
        <v/>
      </c>
      <c r="C5212" s="10">
        <f>IF(Offerte!$A169="","",Offerte!$C169)</f>
        <v/>
      </c>
      <c r="D5212" s="10" t="inlineStr">
        <is>
          <t>G.5.1</t>
        </is>
      </c>
      <c r="E5212" s="10" t="inlineStr">
        <is>
          <t>G</t>
        </is>
      </c>
      <c r="F5212" s="10" t="inlineStr">
        <is>
          <t>T</t>
        </is>
      </c>
      <c r="G5212" s="10" t="inlineStr">
        <is>
          <t>tabular</t>
        </is>
      </c>
      <c r="H5212" s="10" t="n">
        <v>1</v>
      </c>
      <c r="I5212" s="10" t="inlineStr">
        <is>
          <t>Impegno al mantenimento delle garanzie del contratto di secondo livello del gestore uscente</t>
        </is>
      </c>
      <c r="J5212" s="20" t="n"/>
      <c r="K5212" s="20" t="n"/>
      <c r="L5212" s="20" t="n"/>
      <c r="M5212" s="20" t="n"/>
      <c r="N5212" s="21">
        <f>IF($A5212="","",IF(IFERROR(VALUE($M5212),0)=1,1,0))</f>
        <v/>
      </c>
      <c r="O5212" s="21">
        <f>IF($A5212="",0,IF(OR($S5212&lt;&gt;1,COUNTA($J5212:$M5212)=0),0,IF($N5212=1,$H5212,0)))</f>
        <v/>
      </c>
      <c r="P5212" s="10" t="inlineStr">
        <is>
          <t>sì/no</t>
        </is>
      </c>
      <c r="Q5212" s="21">
        <f>IF($A5212="","",$A5212&amp;"|"&amp;$C5212)</f>
        <v/>
      </c>
      <c r="R5212" s="21">
        <f>IF($A5212="","",$A5212&amp;"|"&amp;$C5212&amp;"|"&amp;$D5212)</f>
        <v/>
      </c>
      <c r="S5212" s="21">
        <f>IF($A5212="","",IFERROR(INDEX(Offerte!$D$2:$D$200,MATCH($Q5212,Offerte!$L$2:$L$200,0)),0))</f>
        <v/>
      </c>
      <c r="T5212" s="21">
        <f>IF($A5212="","",IFERROR(INDEX(Offerte!$G$2:$G$200,MATCH($Q5212,Offerte!$L$2:$L$200,0)),"NO"))</f>
        <v/>
      </c>
    </row>
    <row r="5213">
      <c r="A5213" s="10">
        <f>IF(Offerte!$A170="","",Offerte!$A170)</f>
        <v/>
      </c>
      <c r="B5213" s="10">
        <f>IF(Offerte!$A170="","",Offerte!$B170)</f>
        <v/>
      </c>
      <c r="C5213" s="10">
        <f>IF(Offerte!$A170="","",Offerte!$C170)</f>
        <v/>
      </c>
      <c r="D5213" s="10" t="inlineStr">
        <is>
          <t>A.1.1</t>
        </is>
      </c>
      <c r="E5213" s="10" t="inlineStr">
        <is>
          <t>A</t>
        </is>
      </c>
      <c r="F5213" s="10" t="inlineStr">
        <is>
          <t>Q</t>
        </is>
      </c>
      <c r="G5213" s="10" t="inlineStr">
        <is>
          <t>higher</t>
        </is>
      </c>
      <c r="H5213" s="10" t="n">
        <v>3</v>
      </c>
      <c r="I5213" s="10" t="inlineStr">
        <is>
          <t>Tasso aggiuntivo di corse controllate</t>
        </is>
      </c>
      <c r="J5213" s="20" t="n"/>
      <c r="K5213" s="20" t="n"/>
      <c r="L5213" s="20" t="n"/>
      <c r="M5213" s="20" t="n"/>
      <c r="N5213" s="21">
        <f>IF($A5213="","",IFERROR(VALUE($K5213)/VALUE($L5213)*100,IFERROR(VALUE($J5213),0)))</f>
        <v/>
      </c>
      <c r="O5213" s="21">
        <f>IF($A5213="",0,IF(OR($S5213&lt;&gt;1,COUNTA($J5213:$M5213)=0),0,IF(SUMPRODUCT(MAX(($C$5:$C$6173=$C5213)*($D$5:$D$6173=$D5213)*($S$5:$S$6173=1)*IFERROR($N$5:$N$6173*1,0)))&gt;0,ROUND($H5213*($N5213/SUMPRODUCT(MAX(($C$5:$C$6173=$C5213)*($D$5:$D$6173=$D5213)*($S$5:$S$6173=1)*IFERROR($N$5:$N$6173*1,0)))),4),0)))</f>
        <v/>
      </c>
      <c r="P5213" s="10" t="inlineStr">
        <is>
          <t>Corse controllate annue / Corse programmate annue</t>
        </is>
      </c>
      <c r="Q5213" s="21">
        <f>IF($A5213="","",$A5213&amp;"|"&amp;$C5213)</f>
        <v/>
      </c>
      <c r="R5213" s="21">
        <f>IF($A5213="","",$A5213&amp;"|"&amp;$C5213&amp;"|"&amp;$D5213)</f>
        <v/>
      </c>
      <c r="S5213" s="21">
        <f>IF($A5213="","",IFERROR(INDEX(Offerte!$D$2:$D$200,MATCH($Q5213,Offerte!$L$2:$L$200,0)),0))</f>
        <v/>
      </c>
      <c r="T5213" s="21">
        <f>IF($A5213="","",IFERROR(INDEX(Offerte!$G$2:$G$200,MATCH($Q5213,Offerte!$L$2:$L$200,0)),"NO"))</f>
        <v/>
      </c>
    </row>
    <row r="5214">
      <c r="A5214" s="10">
        <f>IF(Offerte!$A170="","",Offerte!$A170)</f>
        <v/>
      </c>
      <c r="B5214" s="10">
        <f>IF(Offerte!$A170="","",Offerte!$B170)</f>
        <v/>
      </c>
      <c r="C5214" s="10">
        <f>IF(Offerte!$A170="","",Offerte!$C170)</f>
        <v/>
      </c>
      <c r="D5214" s="10" t="inlineStr">
        <is>
          <t>A.1.2</t>
        </is>
      </c>
      <c r="E5214" s="10" t="inlineStr">
        <is>
          <t>A</t>
        </is>
      </c>
      <c r="F5214" s="10" t="inlineStr">
        <is>
          <t>Q</t>
        </is>
      </c>
      <c r="G5214" s="10" t="inlineStr">
        <is>
          <t>higher</t>
        </is>
      </c>
      <c r="H5214" s="10" t="n">
        <v>4</v>
      </c>
      <c r="I5214" s="10" t="inlineStr">
        <is>
          <t>Numero aggiuntivo di passeggeri controllati</t>
        </is>
      </c>
      <c r="J5214" s="20" t="n"/>
      <c r="K5214" s="20" t="n"/>
      <c r="L5214" s="20" t="n"/>
      <c r="M5214" s="20" t="n"/>
      <c r="N5214" s="21">
        <f>IF($A5214="","",IFERROR(VALUE($J5214),0))</f>
        <v/>
      </c>
      <c r="O5214" s="21">
        <f>IF($A5214="",0,IF(OR($S5214&lt;&gt;1,COUNTA($J5214:$M5214)=0),0,IF(SUMPRODUCT(MAX(($C$5:$C$6173=$C5214)*($D$5:$D$6173=$D5214)*($S$5:$S$6173=1)*IFERROR($N$5:$N$6173*1,0)))&gt;0,ROUND($H5214*($N5214/SUMPRODUCT(MAX(($C$5:$C$6173=$C5214)*($D$5:$D$6173=$D5214)*($S$5:$S$6173=1)*IFERROR($N$5:$N$6173*1,0)))),4),0)))</f>
        <v/>
      </c>
      <c r="P5214" s="10" t="inlineStr">
        <is>
          <t>passeggeri/anno</t>
        </is>
      </c>
      <c r="Q5214" s="21">
        <f>IF($A5214="","",$A5214&amp;"|"&amp;$C5214)</f>
        <v/>
      </c>
      <c r="R5214" s="21">
        <f>IF($A5214="","",$A5214&amp;"|"&amp;$C5214&amp;"|"&amp;$D5214)</f>
        <v/>
      </c>
      <c r="S5214" s="21">
        <f>IF($A5214="","",IFERROR(INDEX(Offerte!$D$2:$D$200,MATCH($Q5214,Offerte!$L$2:$L$200,0)),0))</f>
        <v/>
      </c>
      <c r="T5214" s="21">
        <f>IF($A5214="","",IFERROR(INDEX(Offerte!$G$2:$G$200,MATCH($Q5214,Offerte!$L$2:$L$200,0)),"NO"))</f>
        <v/>
      </c>
    </row>
    <row r="5215">
      <c r="A5215" s="10">
        <f>IF(Offerte!$A170="","",Offerte!$A170)</f>
        <v/>
      </c>
      <c r="B5215" s="10">
        <f>IF(Offerte!$A170="","",Offerte!$B170)</f>
        <v/>
      </c>
      <c r="C5215" s="10">
        <f>IF(Offerte!$A170="","",Offerte!$C170)</f>
        <v/>
      </c>
      <c r="D5215" s="10" t="inlineStr">
        <is>
          <t>B.1.1</t>
        </is>
      </c>
      <c r="E5215" s="10" t="inlineStr">
        <is>
          <t>B</t>
        </is>
      </c>
      <c r="F5215" s="10" t="inlineStr">
        <is>
          <t>Q</t>
        </is>
      </c>
      <c r="G5215" s="10" t="inlineStr">
        <is>
          <t>higher</t>
        </is>
      </c>
      <c r="H5215" s="10" t="n">
        <v>3</v>
      </c>
      <c r="I5215" s="10" t="inlineStr">
        <is>
          <t>Incremento dei posti offerti nelle fasce di punta</t>
        </is>
      </c>
      <c r="J5215" s="20" t="n"/>
      <c r="K5215" s="20" t="n"/>
      <c r="L5215" s="20" t="n"/>
      <c r="M5215" s="20" t="n"/>
      <c r="N5215" s="21">
        <f>IF($A5215="","",IFERROR(VALUE($J5215),0))</f>
        <v/>
      </c>
      <c r="O5215" s="21">
        <f>IF($A5215="",0,IF(OR($S5215&lt;&gt;1,COUNTA($J5215:$M5215)=0),0,IF(SUMPRODUCT(MAX(($C$5:$C$6173=$C5215)*($D$5:$D$6173=$D5215)*($S$5:$S$6173=1)*IFERROR($N$5:$N$6173*1,0)))&gt;0,ROUND($H5215*($N5215/SUMPRODUCT(MAX(($C$5:$C$6173=$C5215)*($D$5:$D$6173=$D5215)*($S$5:$S$6173=1)*IFERROR($N$5:$N$6173*1,0)))),4),0)))</f>
        <v/>
      </c>
      <c r="P5215" s="10" t="inlineStr">
        <is>
          <t>posti*km</t>
        </is>
      </c>
      <c r="Q5215" s="21">
        <f>IF($A5215="","",$A5215&amp;"|"&amp;$C5215)</f>
        <v/>
      </c>
      <c r="R5215" s="21">
        <f>IF($A5215="","",$A5215&amp;"|"&amp;$C5215&amp;"|"&amp;$D5215)</f>
        <v/>
      </c>
      <c r="S5215" s="21">
        <f>IF($A5215="","",IFERROR(INDEX(Offerte!$D$2:$D$200,MATCH($Q5215,Offerte!$L$2:$L$200,0)),0))</f>
        <v/>
      </c>
      <c r="T5215" s="21">
        <f>IF($A5215="","",IFERROR(INDEX(Offerte!$G$2:$G$200,MATCH($Q5215,Offerte!$L$2:$L$200,0)),"NO"))</f>
        <v/>
      </c>
    </row>
    <row r="5216">
      <c r="A5216" s="10">
        <f>IF(Offerte!$A170="","",Offerte!$A170)</f>
        <v/>
      </c>
      <c r="B5216" s="10">
        <f>IF(Offerte!$A170="","",Offerte!$B170)</f>
        <v/>
      </c>
      <c r="C5216" s="10">
        <f>IF(Offerte!$A170="","",Offerte!$C170)</f>
        <v/>
      </c>
      <c r="D5216" s="10" t="inlineStr">
        <is>
          <t>B.2.1</t>
        </is>
      </c>
      <c r="E5216" s="10" t="inlineStr">
        <is>
          <t>B</t>
        </is>
      </c>
      <c r="F5216" s="10" t="inlineStr">
        <is>
          <t>Q</t>
        </is>
      </c>
      <c r="G5216" s="10" t="inlineStr">
        <is>
          <t>higher</t>
        </is>
      </c>
      <c r="H5216" s="10" t="n">
        <v>4</v>
      </c>
      <c r="I5216" s="10" t="inlineStr">
        <is>
          <t>Corse aggiuntive nell'arco giornaliero base</t>
        </is>
      </c>
      <c r="J5216" s="20" t="n"/>
      <c r="K5216" s="20" t="n"/>
      <c r="L5216" s="20" t="n"/>
      <c r="M5216" s="20" t="n"/>
      <c r="N5216" s="21">
        <f>IF($A5216="","",IFERROR(VALUE($J5216),0))</f>
        <v/>
      </c>
      <c r="O5216" s="21">
        <f>IF($A5216="",0,IF(OR($S5216&lt;&gt;1,COUNTA($J5216:$M5216)=0),0,IF(SUMPRODUCT(MAX(($C$5:$C$6173=$C5216)*($D$5:$D$6173=$D5216)*($S$5:$S$6173=1)*IFERROR($N$5:$N$6173*1,0)))&gt;0,ROUND($H5216*($N5216/SUMPRODUCT(MAX(($C$5:$C$6173=$C5216)*($D$5:$D$6173=$D5216)*($S$5:$S$6173=1)*IFERROR($N$5:$N$6173*1,0)))),4),0)))</f>
        <v/>
      </c>
      <c r="P5216" s="10" t="inlineStr">
        <is>
          <t>corse</t>
        </is>
      </c>
      <c r="Q5216" s="21">
        <f>IF($A5216="","",$A5216&amp;"|"&amp;$C5216)</f>
        <v/>
      </c>
      <c r="R5216" s="21">
        <f>IF($A5216="","",$A5216&amp;"|"&amp;$C5216&amp;"|"&amp;$D5216)</f>
        <v/>
      </c>
      <c r="S5216" s="21">
        <f>IF($A5216="","",IFERROR(INDEX(Offerte!$D$2:$D$200,MATCH($Q5216,Offerte!$L$2:$L$200,0)),0))</f>
        <v/>
      </c>
      <c r="T5216" s="21">
        <f>IF($A5216="","",IFERROR(INDEX(Offerte!$G$2:$G$200,MATCH($Q5216,Offerte!$L$2:$L$200,0)),"NO"))</f>
        <v/>
      </c>
    </row>
    <row r="5217">
      <c r="A5217" s="10">
        <f>IF(Offerte!$A170="","",Offerte!$A170)</f>
        <v/>
      </c>
      <c r="B5217" s="10">
        <f>IF(Offerte!$A170="","",Offerte!$B170)</f>
        <v/>
      </c>
      <c r="C5217" s="10">
        <f>IF(Offerte!$A170="","",Offerte!$C170)</f>
        <v/>
      </c>
      <c r="D5217" s="10" t="inlineStr">
        <is>
          <t>B.3.1</t>
        </is>
      </c>
      <c r="E5217" s="10" t="inlineStr">
        <is>
          <t>B</t>
        </is>
      </c>
      <c r="F5217" s="10" t="inlineStr">
        <is>
          <t>Q</t>
        </is>
      </c>
      <c r="G5217" s="10" t="inlineStr">
        <is>
          <t>higher</t>
        </is>
      </c>
      <c r="H5217" s="10" t="n">
        <v>2</v>
      </c>
      <c r="I5217" s="10" t="inlineStr">
        <is>
          <t>Numero di corse aggiuntive per allungamento dell'arco di servizio giornaliero nelle fasce serali</t>
        </is>
      </c>
      <c r="J5217" s="20" t="n"/>
      <c r="K5217" s="20" t="n"/>
      <c r="L5217" s="20" t="n"/>
      <c r="M5217" s="20" t="n"/>
      <c r="N5217" s="21">
        <f>IF($A5217="","",IFERROR(VALUE($J5217),0))</f>
        <v/>
      </c>
      <c r="O5217" s="21">
        <f>IF($A5217="",0,IF(OR($S5217&lt;&gt;1,COUNTA($J5217:$M5217)=0),0,IF(SUMPRODUCT(MAX(($C$5:$C$6173=$C5217)*($D$5:$D$6173=$D5217)*($S$5:$S$6173=1)*IFERROR($N$5:$N$6173*1,0)))&gt;0,ROUND($H5217*($N5217/SUMPRODUCT(MAX(($C$5:$C$6173=$C5217)*($D$5:$D$6173=$D5217)*($S$5:$S$6173=1)*IFERROR($N$5:$N$6173*1,0)))),4),0)))</f>
        <v/>
      </c>
      <c r="P5217" s="10" t="inlineStr">
        <is>
          <t>corse</t>
        </is>
      </c>
      <c r="Q5217" s="21">
        <f>IF($A5217="","",$A5217&amp;"|"&amp;$C5217)</f>
        <v/>
      </c>
      <c r="R5217" s="21">
        <f>IF($A5217="","",$A5217&amp;"|"&amp;$C5217&amp;"|"&amp;$D5217)</f>
        <v/>
      </c>
      <c r="S5217" s="21">
        <f>IF($A5217="","",IFERROR(INDEX(Offerte!$D$2:$D$200,MATCH($Q5217,Offerte!$L$2:$L$200,0)),0))</f>
        <v/>
      </c>
      <c r="T5217" s="21">
        <f>IF($A5217="","",IFERROR(INDEX(Offerte!$G$2:$G$200,MATCH($Q5217,Offerte!$L$2:$L$200,0)),"NO"))</f>
        <v/>
      </c>
    </row>
    <row r="5218">
      <c r="A5218" s="10">
        <f>IF(Offerte!$A170="","",Offerte!$A170)</f>
        <v/>
      </c>
      <c r="B5218" s="10">
        <f>IF(Offerte!$A170="","",Offerte!$B170)</f>
        <v/>
      </c>
      <c r="C5218" s="10">
        <f>IF(Offerte!$A170="","",Offerte!$C170)</f>
        <v/>
      </c>
      <c r="D5218" s="10" t="inlineStr">
        <is>
          <t>B.4.1</t>
        </is>
      </c>
      <c r="E5218" s="10" t="inlineStr">
        <is>
          <t>B</t>
        </is>
      </c>
      <c r="F5218" s="10" t="inlineStr">
        <is>
          <t>Q</t>
        </is>
      </c>
      <c r="G5218" s="10" t="inlineStr">
        <is>
          <t>higher</t>
        </is>
      </c>
      <c r="H5218" s="10" t="n">
        <v>3</v>
      </c>
      <c r="I5218" s="10" t="inlineStr">
        <is>
          <t>Percorrenze aggiuntive offerte nel Programma d'esercizio delle prime due fasi attuative</t>
        </is>
      </c>
      <c r="J5218" s="20" t="n"/>
      <c r="K5218" s="20" t="n"/>
      <c r="L5218" s="20" t="n"/>
      <c r="M5218" s="20" t="n"/>
      <c r="N5218" s="21">
        <f>IF($A5218="","",IFERROR(VALUE($J5218),0))</f>
        <v/>
      </c>
      <c r="O5218" s="21">
        <f>IF($A5218="",0,IF(OR($S5218&lt;&gt;1,COUNTA($J5218:$M5218)=0),0,IF(SUMPRODUCT(MAX(($C$5:$C$6173=$C5218)*($D$5:$D$6173=$D5218)*($S$5:$S$6173=1)*IFERROR($N$5:$N$6173*1,0)))&gt;0,ROUND($H5218*($N5218/SUMPRODUCT(MAX(($C$5:$C$6173=$C5218)*($D$5:$D$6173=$D5218)*($S$5:$S$6173=1)*IFERROR($N$5:$N$6173*1,0)))),4),0)))</f>
        <v/>
      </c>
      <c r="P5218" s="10" t="inlineStr">
        <is>
          <t>vett*km</t>
        </is>
      </c>
      <c r="Q5218" s="21">
        <f>IF($A5218="","",$A5218&amp;"|"&amp;$C5218)</f>
        <v/>
      </c>
      <c r="R5218" s="21">
        <f>IF($A5218="","",$A5218&amp;"|"&amp;$C5218&amp;"|"&amp;$D5218)</f>
        <v/>
      </c>
      <c r="S5218" s="21">
        <f>IF($A5218="","",IFERROR(INDEX(Offerte!$D$2:$D$200,MATCH($Q5218,Offerte!$L$2:$L$200,0)),0))</f>
        <v/>
      </c>
      <c r="T5218" s="21">
        <f>IF($A5218="","",IFERROR(INDEX(Offerte!$G$2:$G$200,MATCH($Q5218,Offerte!$L$2:$L$200,0)),"NO"))</f>
        <v/>
      </c>
    </row>
    <row r="5219">
      <c r="A5219" s="10">
        <f>IF(Offerte!$A170="","",Offerte!$A170)</f>
        <v/>
      </c>
      <c r="B5219" s="10">
        <f>IF(Offerte!$A170="","",Offerte!$B170)</f>
        <v/>
      </c>
      <c r="C5219" s="10">
        <f>IF(Offerte!$A170="","",Offerte!$C170)</f>
        <v/>
      </c>
      <c r="D5219" s="10" t="inlineStr">
        <is>
          <t>B.5.1</t>
        </is>
      </c>
      <c r="E5219" s="10" t="inlineStr">
        <is>
          <t>B</t>
        </is>
      </c>
      <c r="F5219" s="10" t="inlineStr">
        <is>
          <t>D</t>
        </is>
      </c>
      <c r="G5219" s="10" t="inlineStr">
        <is>
          <t>discretionary</t>
        </is>
      </c>
      <c r="H5219" s="10" t="n">
        <v>2</v>
      </c>
      <c r="I5219" s="10" t="inlineStr">
        <is>
          <t>Efficacia del progetto di servizi complementari DRT</t>
        </is>
      </c>
      <c r="J5219" s="20" t="n"/>
      <c r="K5219" s="20" t="n"/>
      <c r="L5219" s="20" t="n"/>
      <c r="M5219" s="20" t="n"/>
      <c r="N5219" s="21">
        <f>IF($A5219="","",MAX(0,MIN(1,IFERROR(VALUE($M5219),0))))</f>
        <v/>
      </c>
      <c r="O5219" s="21">
        <f>IF($A5219="",0,IF(OR($S5219&lt;&gt;1,COUNTA($J5219:$M5219)=0),0,IF(SUMPRODUCT(MAX(($C$5:$C$6173=$C5219)*($D$5:$D$6173=$D5219)*($S$5:$S$6173=1)*IFERROR($N$5:$N$6173*1,0)))&gt;0,ROUND($H5219*($N5219/SUMPRODUCT(MAX(($C$5:$C$6173=$C5219)*($D$5:$D$6173=$D5219)*($S$5:$S$6173=1)*IFERROR($N$5:$N$6173*1,0)))),4),0)))</f>
        <v/>
      </c>
      <c r="P5219" s="10" t="inlineStr">
        <is>
          <t>coeff.</t>
        </is>
      </c>
      <c r="Q5219" s="21">
        <f>IF($A5219="","",$A5219&amp;"|"&amp;$C5219)</f>
        <v/>
      </c>
      <c r="R5219" s="21">
        <f>IF($A5219="","",$A5219&amp;"|"&amp;$C5219&amp;"|"&amp;$D5219)</f>
        <v/>
      </c>
      <c r="S5219" s="21">
        <f>IF($A5219="","",IFERROR(INDEX(Offerte!$D$2:$D$200,MATCH($Q5219,Offerte!$L$2:$L$200,0)),0))</f>
        <v/>
      </c>
      <c r="T5219" s="21">
        <f>IF($A5219="","",IFERROR(INDEX(Offerte!$G$2:$G$200,MATCH($Q5219,Offerte!$L$2:$L$200,0)),"NO"))</f>
        <v/>
      </c>
    </row>
    <row r="5220">
      <c r="A5220" s="10">
        <f>IF(Offerte!$A170="","",Offerte!$A170)</f>
        <v/>
      </c>
      <c r="B5220" s="10">
        <f>IF(Offerte!$A170="","",Offerte!$B170)</f>
        <v/>
      </c>
      <c r="C5220" s="10">
        <f>IF(Offerte!$A170="","",Offerte!$C170)</f>
        <v/>
      </c>
      <c r="D5220" s="10" t="inlineStr">
        <is>
          <t>C.1.1</t>
        </is>
      </c>
      <c r="E5220" s="10" t="inlineStr">
        <is>
          <t>C</t>
        </is>
      </c>
      <c r="F5220" s="10" t="inlineStr">
        <is>
          <t>Q</t>
        </is>
      </c>
      <c r="G5220" s="10" t="inlineStr">
        <is>
          <t>higher</t>
        </is>
      </c>
      <c r="H5220" s="10" t="n">
        <v>2</v>
      </c>
      <c r="I5220" s="10" t="inlineStr">
        <is>
          <t>Tasso di copertura del servizio con telecamere BSD</t>
        </is>
      </c>
      <c r="J5220" s="20" t="n"/>
      <c r="K5220" s="20" t="n"/>
      <c r="L5220" s="20" t="n"/>
      <c r="M5220" s="20" t="n"/>
      <c r="N5220" s="21">
        <f>IF($A5220="","",IFERROR(VALUE($K5220)/VALUE($L5220),IFERROR(VALUE($J5220),0)))</f>
        <v/>
      </c>
      <c r="O5220" s="21">
        <f>IF($A5220="",0,IF(OR($S5220&lt;&gt;1,COUNTA($J5220:$M5220)=0),0,IF(SUMPRODUCT(MAX(($C$5:$C$6173=$C5220)*($D$5:$D$6173=$D5220)*($S$5:$S$6173=1)*IFERROR($N$5:$N$6173*1,0)))&gt;0,ROUND($H5220*($N5220/SUMPRODUCT(MAX(($C$5:$C$6173=$C5220)*($D$5:$D$6173=$D5220)*($S$5:$S$6173=1)*IFERROR($N$5:$N$6173*1,0)))),4),0)))</f>
        <v/>
      </c>
      <c r="P5220" s="10" t="inlineStr">
        <is>
          <t>Autobus attrezzati con telecamere BSD / Autobus totali in offerta, incluse scorte</t>
        </is>
      </c>
      <c r="Q5220" s="21">
        <f>IF($A5220="","",$A5220&amp;"|"&amp;$C5220)</f>
        <v/>
      </c>
      <c r="R5220" s="21">
        <f>IF($A5220="","",$A5220&amp;"|"&amp;$C5220&amp;"|"&amp;$D5220)</f>
        <v/>
      </c>
      <c r="S5220" s="21">
        <f>IF($A5220="","",IFERROR(INDEX(Offerte!$D$2:$D$200,MATCH($Q5220,Offerte!$L$2:$L$200,0)),0))</f>
        <v/>
      </c>
      <c r="T5220" s="21">
        <f>IF($A5220="","",IFERROR(INDEX(Offerte!$G$2:$G$200,MATCH($Q5220,Offerte!$L$2:$L$200,0)),"NO"))</f>
        <v/>
      </c>
    </row>
    <row r="5221">
      <c r="A5221" s="10">
        <f>IF(Offerte!$A170="","",Offerte!$A170)</f>
        <v/>
      </c>
      <c r="B5221" s="10">
        <f>IF(Offerte!$A170="","",Offerte!$B170)</f>
        <v/>
      </c>
      <c r="C5221" s="10">
        <f>IF(Offerte!$A170="","",Offerte!$C170)</f>
        <v/>
      </c>
      <c r="D5221" s="10" t="inlineStr">
        <is>
          <t>C.1.2</t>
        </is>
      </c>
      <c r="E5221" s="10" t="inlineStr">
        <is>
          <t>C</t>
        </is>
      </c>
      <c r="F5221" s="10" t="inlineStr">
        <is>
          <t>Q</t>
        </is>
      </c>
      <c r="G5221" s="10" t="inlineStr">
        <is>
          <t>higher</t>
        </is>
      </c>
      <c r="H5221" s="10" t="n">
        <v>2</v>
      </c>
      <c r="I5221" s="10" t="inlineStr">
        <is>
          <t>Tasso di copertura del servizio con telecamere ADAS</t>
        </is>
      </c>
      <c r="J5221" s="20" t="n"/>
      <c r="K5221" s="20" t="n"/>
      <c r="L5221" s="20" t="n"/>
      <c r="M5221" s="20" t="n"/>
      <c r="N5221" s="21">
        <f>IF($A5221="","",IFERROR(VALUE($K5221)/VALUE($L5221),IFERROR(VALUE($J5221),0)))</f>
        <v/>
      </c>
      <c r="O5221" s="21">
        <f>IF($A5221="",0,IF(OR($S5221&lt;&gt;1,COUNTA($J5221:$M5221)=0),0,IF(SUMPRODUCT(MAX(($C$5:$C$6173=$C5221)*($D$5:$D$6173=$D5221)*($S$5:$S$6173=1)*IFERROR($N$5:$N$6173*1,0)))&gt;0,ROUND($H5221*($N5221/SUMPRODUCT(MAX(($C$5:$C$6173=$C5221)*($D$5:$D$6173=$D5221)*($S$5:$S$6173=1)*IFERROR($N$5:$N$6173*1,0)))),4),0)))</f>
        <v/>
      </c>
      <c r="P5221" s="10" t="inlineStr">
        <is>
          <t>Autobus attrezzati con telecamere ADAS / Autobus totali in offerta, incluse scorte</t>
        </is>
      </c>
      <c r="Q5221" s="21">
        <f>IF($A5221="","",$A5221&amp;"|"&amp;$C5221)</f>
        <v/>
      </c>
      <c r="R5221" s="21">
        <f>IF($A5221="","",$A5221&amp;"|"&amp;$C5221&amp;"|"&amp;$D5221)</f>
        <v/>
      </c>
      <c r="S5221" s="21">
        <f>IF($A5221="","",IFERROR(INDEX(Offerte!$D$2:$D$200,MATCH($Q5221,Offerte!$L$2:$L$200,0)),0))</f>
        <v/>
      </c>
      <c r="T5221" s="21">
        <f>IF($A5221="","",IFERROR(INDEX(Offerte!$G$2:$G$200,MATCH($Q5221,Offerte!$L$2:$L$200,0)),"NO"))</f>
        <v/>
      </c>
    </row>
    <row r="5222">
      <c r="A5222" s="10">
        <f>IF(Offerte!$A170="","",Offerte!$A170)</f>
        <v/>
      </c>
      <c r="B5222" s="10">
        <f>IF(Offerte!$A170="","",Offerte!$B170)</f>
        <v/>
      </c>
      <c r="C5222" s="10">
        <f>IF(Offerte!$A170="","",Offerte!$C170)</f>
        <v/>
      </c>
      <c r="D5222" s="10" t="inlineStr">
        <is>
          <t>C.2.1</t>
        </is>
      </c>
      <c r="E5222" s="10" t="inlineStr">
        <is>
          <t>C</t>
        </is>
      </c>
      <c r="F5222" s="10" t="inlineStr">
        <is>
          <t>Q</t>
        </is>
      </c>
      <c r="G5222" s="10" t="inlineStr">
        <is>
          <t>higher</t>
        </is>
      </c>
      <c r="H5222" s="10" t="n">
        <v>3</v>
      </c>
      <c r="I5222" s="10" t="inlineStr">
        <is>
          <t>Tasso di copertura del servizio con telecamere di bordo di videosorveglianza</t>
        </is>
      </c>
      <c r="J5222" s="20" t="n"/>
      <c r="K5222" s="20" t="n"/>
      <c r="L5222" s="20" t="n"/>
      <c r="M5222" s="20" t="n"/>
      <c r="N5222" s="21">
        <f>IF($A5222="","",IFERROR(VALUE($K5222)/VALUE($L5222),IFERROR(VALUE($J5222),0)))</f>
        <v/>
      </c>
      <c r="O5222" s="21">
        <f>IF($A5222="",0,IF(OR($S5222&lt;&gt;1,COUNTA($J5222:$M5222)=0),0,IF(SUMPRODUCT(MAX(($C$5:$C$6173=$C5222)*($D$5:$D$6173=$D5222)*($S$5:$S$6173=1)*IFERROR($N$5:$N$6173*1,0)))&gt;0,ROUND($H5222*($N5222/SUMPRODUCT(MAX(($C$5:$C$6173=$C5222)*($D$5:$D$6173=$D5222)*($S$5:$S$6173=1)*IFERROR($N$5:$N$6173*1,0)))),4),0)))</f>
        <v/>
      </c>
      <c r="P5222" s="10" t="inlineStr">
        <is>
          <t>Autobus attrezzati con videosorveglianza / Autobus totali in offerta, incluse scorte</t>
        </is>
      </c>
      <c r="Q5222" s="21">
        <f>IF($A5222="","",$A5222&amp;"|"&amp;$C5222)</f>
        <v/>
      </c>
      <c r="R5222" s="21">
        <f>IF($A5222="","",$A5222&amp;"|"&amp;$C5222&amp;"|"&amp;$D5222)</f>
        <v/>
      </c>
      <c r="S5222" s="21">
        <f>IF($A5222="","",IFERROR(INDEX(Offerte!$D$2:$D$200,MATCH($Q5222,Offerte!$L$2:$L$200,0)),0))</f>
        <v/>
      </c>
      <c r="T5222" s="21">
        <f>IF($A5222="","",IFERROR(INDEX(Offerte!$G$2:$G$200,MATCH($Q5222,Offerte!$L$2:$L$200,0)),"NO"))</f>
        <v/>
      </c>
    </row>
    <row r="5223">
      <c r="A5223" s="10">
        <f>IF(Offerte!$A170="","",Offerte!$A170)</f>
        <v/>
      </c>
      <c r="B5223" s="10">
        <f>IF(Offerte!$A170="","",Offerte!$B170)</f>
        <v/>
      </c>
      <c r="C5223" s="10">
        <f>IF(Offerte!$A170="","",Offerte!$C170)</f>
        <v/>
      </c>
      <c r="D5223" s="10" t="inlineStr">
        <is>
          <t>C.2.2</t>
        </is>
      </c>
      <c r="E5223" s="10" t="inlineStr">
        <is>
          <t>C</t>
        </is>
      </c>
      <c r="F5223" s="10" t="inlineStr">
        <is>
          <t>T</t>
        </is>
      </c>
      <c r="G5223" s="10" t="inlineStr">
        <is>
          <t>tabular</t>
        </is>
      </c>
      <c r="H5223" s="10" t="n">
        <v>1</v>
      </c>
      <c r="I5223" s="10" t="inlineStr">
        <is>
          <t>Software video/audio analisi per situazioni di pericolo</t>
        </is>
      </c>
      <c r="J5223" s="20" t="n"/>
      <c r="K5223" s="20" t="n"/>
      <c r="L5223" s="20" t="n"/>
      <c r="M5223" s="20" t="n"/>
      <c r="N5223" s="21">
        <f>IF($A5223="","",IF(IFERROR(VALUE($M5223),0)=1,1,0))</f>
        <v/>
      </c>
      <c r="O5223" s="21">
        <f>IF($A5223="",0,IF(OR($S5223&lt;&gt;1,COUNTA($J5223:$M5223)=0),0,IF($N5223=1,$H5223,0)))</f>
        <v/>
      </c>
      <c r="P5223" s="10" t="inlineStr">
        <is>
          <t>sì/no</t>
        </is>
      </c>
      <c r="Q5223" s="21">
        <f>IF($A5223="","",$A5223&amp;"|"&amp;$C5223)</f>
        <v/>
      </c>
      <c r="R5223" s="21">
        <f>IF($A5223="","",$A5223&amp;"|"&amp;$C5223&amp;"|"&amp;$D5223)</f>
        <v/>
      </c>
      <c r="S5223" s="21">
        <f>IF($A5223="","",IFERROR(INDEX(Offerte!$D$2:$D$200,MATCH($Q5223,Offerte!$L$2:$L$200,0)),0))</f>
        <v/>
      </c>
      <c r="T5223" s="21">
        <f>IF($A5223="","",IFERROR(INDEX(Offerte!$G$2:$G$200,MATCH($Q5223,Offerte!$L$2:$L$200,0)),"NO"))</f>
        <v/>
      </c>
    </row>
    <row r="5224">
      <c r="A5224" s="10">
        <f>IF(Offerte!$A170="","",Offerte!$A170)</f>
        <v/>
      </c>
      <c r="B5224" s="10">
        <f>IF(Offerte!$A170="","",Offerte!$B170)</f>
        <v/>
      </c>
      <c r="C5224" s="10">
        <f>IF(Offerte!$A170="","",Offerte!$C170)</f>
        <v/>
      </c>
      <c r="D5224" s="10" t="inlineStr">
        <is>
          <t>C.2.3</t>
        </is>
      </c>
      <c r="E5224" s="10" t="inlineStr">
        <is>
          <t>C</t>
        </is>
      </c>
      <c r="F5224" s="10" t="inlineStr">
        <is>
          <t>T</t>
        </is>
      </c>
      <c r="G5224" s="10" t="inlineStr">
        <is>
          <t>tabular</t>
        </is>
      </c>
      <c r="H5224" s="10" t="n">
        <v>1</v>
      </c>
      <c r="I5224" s="10" t="inlineStr">
        <is>
          <t>Collegamento con centrale qualificata di pronto intervento</t>
        </is>
      </c>
      <c r="J5224" s="20" t="n"/>
      <c r="K5224" s="20" t="n"/>
      <c r="L5224" s="20" t="n"/>
      <c r="M5224" s="20" t="n"/>
      <c r="N5224" s="21">
        <f>IF($A5224="","",IF(IFERROR(VALUE($M5224),0)=1,1,0))</f>
        <v/>
      </c>
      <c r="O5224" s="21">
        <f>IF($A5224="",0,IF(OR($S5224&lt;&gt;1,COUNTA($J5224:$M5224)=0),0,IF($N5224=1,$H5224,0)))</f>
        <v/>
      </c>
      <c r="P5224" s="10" t="inlineStr">
        <is>
          <t>sì/no</t>
        </is>
      </c>
      <c r="Q5224" s="21">
        <f>IF($A5224="","",$A5224&amp;"|"&amp;$C5224)</f>
        <v/>
      </c>
      <c r="R5224" s="21">
        <f>IF($A5224="","",$A5224&amp;"|"&amp;$C5224&amp;"|"&amp;$D5224)</f>
        <v/>
      </c>
      <c r="S5224" s="21">
        <f>IF($A5224="","",IFERROR(INDEX(Offerte!$D$2:$D$200,MATCH($Q5224,Offerte!$L$2:$L$200,0)),0))</f>
        <v/>
      </c>
      <c r="T5224" s="21">
        <f>IF($A5224="","",IFERROR(INDEX(Offerte!$G$2:$G$200,MATCH($Q5224,Offerte!$L$2:$L$200,0)),"NO"))</f>
        <v/>
      </c>
    </row>
    <row r="5225">
      <c r="A5225" s="10">
        <f>IF(Offerte!$A170="","",Offerte!$A170)</f>
        <v/>
      </c>
      <c r="B5225" s="10">
        <f>IF(Offerte!$A170="","",Offerte!$B170)</f>
        <v/>
      </c>
      <c r="C5225" s="10">
        <f>IF(Offerte!$A170="","",Offerte!$C170)</f>
        <v/>
      </c>
      <c r="D5225" s="10" t="inlineStr">
        <is>
          <t>C.2.4</t>
        </is>
      </c>
      <c r="E5225" s="10" t="inlineStr">
        <is>
          <t>C</t>
        </is>
      </c>
      <c r="F5225" s="10" t="inlineStr">
        <is>
          <t>Q</t>
        </is>
      </c>
      <c r="G5225" s="10" t="inlineStr">
        <is>
          <t>higher</t>
        </is>
      </c>
      <c r="H5225" s="10" t="n">
        <v>1</v>
      </c>
      <c r="I5225" s="10" t="inlineStr">
        <is>
          <t>Tasso di copertura del servizio con dispositivi per la chiamata di emergenza del conducente</t>
        </is>
      </c>
      <c r="J5225" s="20" t="n"/>
      <c r="K5225" s="20" t="n"/>
      <c r="L5225" s="20" t="n"/>
      <c r="M5225" s="20" t="n"/>
      <c r="N5225" s="21">
        <f>IF($A5225="","",IFERROR(VALUE($K5225)/VALUE($L5225),IFERROR(VALUE($J5225),0)))</f>
        <v/>
      </c>
      <c r="O5225" s="21">
        <f>IF($A5225="",0,IF(OR($S5225&lt;&gt;1,COUNTA($J5225:$M5225)=0),0,IF(SUMPRODUCT(MAX(($C$5:$C$6173=$C5225)*($D$5:$D$6173=$D5225)*($S$5:$S$6173=1)*IFERROR($N$5:$N$6173*1,0)))&gt;0,ROUND($H5225*($N5225/SUMPRODUCT(MAX(($C$5:$C$6173=$C5225)*($D$5:$D$6173=$D5225)*($S$5:$S$6173=1)*IFERROR($N$5:$N$6173*1,0)))),4),0)))</f>
        <v/>
      </c>
      <c r="P5225" s="10" t="inlineStr">
        <is>
          <t>Autobus attrezzati con chiamata di emergenza / Autobus totali in offerta, incluse scorte</t>
        </is>
      </c>
      <c r="Q5225" s="21">
        <f>IF($A5225="","",$A5225&amp;"|"&amp;$C5225)</f>
        <v/>
      </c>
      <c r="R5225" s="21">
        <f>IF($A5225="","",$A5225&amp;"|"&amp;$C5225&amp;"|"&amp;$D5225)</f>
        <v/>
      </c>
      <c r="S5225" s="21">
        <f>IF($A5225="","",IFERROR(INDEX(Offerte!$D$2:$D$200,MATCH($Q5225,Offerte!$L$2:$L$200,0)),0))</f>
        <v/>
      </c>
      <c r="T5225" s="21">
        <f>IF($A5225="","",IFERROR(INDEX(Offerte!$G$2:$G$200,MATCH($Q5225,Offerte!$L$2:$L$200,0)),"NO"))</f>
        <v/>
      </c>
    </row>
    <row r="5226">
      <c r="A5226" s="10">
        <f>IF(Offerte!$A170="","",Offerte!$A170)</f>
        <v/>
      </c>
      <c r="B5226" s="10">
        <f>IF(Offerte!$A170="","",Offerte!$B170)</f>
        <v/>
      </c>
      <c r="C5226" s="10">
        <f>IF(Offerte!$A170="","",Offerte!$C170)</f>
        <v/>
      </c>
      <c r="D5226" s="10" t="inlineStr">
        <is>
          <t>C.3.1</t>
        </is>
      </c>
      <c r="E5226" s="10" t="inlineStr">
        <is>
          <t>C</t>
        </is>
      </c>
      <c r="F5226" s="10" t="inlineStr">
        <is>
          <t>Q</t>
        </is>
      </c>
      <c r="G5226" s="10" t="inlineStr">
        <is>
          <t>higher</t>
        </is>
      </c>
      <c r="H5226" s="10" t="n">
        <v>2</v>
      </c>
      <c r="I5226" s="10" t="inlineStr">
        <is>
          <t>Tasso di copertura del servizio con dispositivi di informazione dinamica a bordo mezzo</t>
        </is>
      </c>
      <c r="J5226" s="20" t="n"/>
      <c r="K5226" s="20" t="n"/>
      <c r="L5226" s="20" t="n"/>
      <c r="M5226" s="20" t="n"/>
      <c r="N5226" s="21">
        <f>IF($A5226="","",IFERROR(VALUE($K5226)/VALUE($L5226),IFERROR(VALUE($J5226),0)))</f>
        <v/>
      </c>
      <c r="O5226" s="21">
        <f>IF($A5226="",0,IF(OR($S5226&lt;&gt;1,COUNTA($J5226:$M5226)=0),0,IF(SUMPRODUCT(MAX(($C$5:$C$6173=$C5226)*($D$5:$D$6173=$D5226)*($S$5:$S$6173=1)*IFERROR($N$5:$N$6173*1,0)))&gt;0,ROUND($H5226*($N5226/SUMPRODUCT(MAX(($C$5:$C$6173=$C5226)*($D$5:$D$6173=$D5226)*($S$5:$S$6173=1)*IFERROR($N$5:$N$6173*1,0)))),4),0)))</f>
        <v/>
      </c>
      <c r="P5226" s="10" t="inlineStr">
        <is>
          <t>Autobus con monitor e indicatori vocali / Autobus totali in offerta, incluse scorte</t>
        </is>
      </c>
      <c r="Q5226" s="21">
        <f>IF($A5226="","",$A5226&amp;"|"&amp;$C5226)</f>
        <v/>
      </c>
      <c r="R5226" s="21">
        <f>IF($A5226="","",$A5226&amp;"|"&amp;$C5226&amp;"|"&amp;$D5226)</f>
        <v/>
      </c>
      <c r="S5226" s="21">
        <f>IF($A5226="","",IFERROR(INDEX(Offerte!$D$2:$D$200,MATCH($Q5226,Offerte!$L$2:$L$200,0)),0))</f>
        <v/>
      </c>
      <c r="T5226" s="21">
        <f>IF($A5226="","",IFERROR(INDEX(Offerte!$G$2:$G$200,MATCH($Q5226,Offerte!$L$2:$L$200,0)),"NO"))</f>
        <v/>
      </c>
    </row>
    <row r="5227">
      <c r="A5227" s="10">
        <f>IF(Offerte!$A170="","",Offerte!$A170)</f>
        <v/>
      </c>
      <c r="B5227" s="10">
        <f>IF(Offerte!$A170="","",Offerte!$B170)</f>
        <v/>
      </c>
      <c r="C5227" s="10">
        <f>IF(Offerte!$A170="","",Offerte!$C170)</f>
        <v/>
      </c>
      <c r="D5227" s="10" t="inlineStr">
        <is>
          <t>C.3.2</t>
        </is>
      </c>
      <c r="E5227" s="10" t="inlineStr">
        <is>
          <t>C</t>
        </is>
      </c>
      <c r="F5227" s="10" t="inlineStr">
        <is>
          <t>T</t>
        </is>
      </c>
      <c r="G5227" s="10" t="inlineStr">
        <is>
          <t>tabular</t>
        </is>
      </c>
      <c r="H5227" s="10" t="n">
        <v>2</v>
      </c>
      <c r="I5227" s="10" t="inlineStr">
        <is>
          <t>Informazioni a bordo su coincidenze ai nodi</t>
        </is>
      </c>
      <c r="J5227" s="20" t="n"/>
      <c r="K5227" s="20" t="n"/>
      <c r="L5227" s="20" t="n"/>
      <c r="M5227" s="20" t="n"/>
      <c r="N5227" s="21">
        <f>IF($A5227="","",IF(IFERROR(VALUE($M5227),0)=1,1,0))</f>
        <v/>
      </c>
      <c r="O5227" s="21">
        <f>IF($A5227="",0,IF(OR($S5227&lt;&gt;1,COUNTA($J5227:$M5227)=0),0,IF(AND($N5227=1,IFERROR(SUMIFS($N$5:$N$6173,$Q$5:$Q$6173,$Q5227,$D$5:$D$6173,"C.3.1"),0)&gt;=0.5),$H5227,0)))</f>
        <v/>
      </c>
      <c r="P5227" s="10" t="inlineStr">
        <is>
          <t>Dipende da C.3.1 &gt;= 0.5</t>
        </is>
      </c>
      <c r="Q5227" s="21">
        <f>IF($A5227="","",$A5227&amp;"|"&amp;$C5227)</f>
        <v/>
      </c>
      <c r="R5227" s="21">
        <f>IF($A5227="","",$A5227&amp;"|"&amp;$C5227&amp;"|"&amp;$D5227)</f>
        <v/>
      </c>
      <c r="S5227" s="21">
        <f>IF($A5227="","",IFERROR(INDEX(Offerte!$D$2:$D$200,MATCH($Q5227,Offerte!$L$2:$L$200,0)),0))</f>
        <v/>
      </c>
      <c r="T5227" s="21">
        <f>IF($A5227="","",IFERROR(INDEX(Offerte!$G$2:$G$200,MATCH($Q5227,Offerte!$L$2:$L$200,0)),"NO"))</f>
        <v/>
      </c>
    </row>
    <row r="5228">
      <c r="A5228" s="10">
        <f>IF(Offerte!$A170="","",Offerte!$A170)</f>
        <v/>
      </c>
      <c r="B5228" s="10">
        <f>IF(Offerte!$A170="","",Offerte!$B170)</f>
        <v/>
      </c>
      <c r="C5228" s="10">
        <f>IF(Offerte!$A170="","",Offerte!$C170)</f>
        <v/>
      </c>
      <c r="D5228" s="10" t="inlineStr">
        <is>
          <t>D.1.1</t>
        </is>
      </c>
      <c r="E5228" s="10" t="inlineStr">
        <is>
          <t>D</t>
        </is>
      </c>
      <c r="F5228" s="10" t="inlineStr">
        <is>
          <t>Q</t>
        </is>
      </c>
      <c r="G5228" s="10" t="inlineStr">
        <is>
          <t>higher</t>
        </is>
      </c>
      <c r="H5228" s="10" t="n">
        <v>3</v>
      </c>
      <c r="I5228" s="10" t="inlineStr">
        <is>
          <t>Installazione di pensiline</t>
        </is>
      </c>
      <c r="J5228" s="20" t="n"/>
      <c r="K5228" s="20" t="n"/>
      <c r="L5228" s="20" t="n"/>
      <c r="M5228" s="20" t="n"/>
      <c r="N5228" s="21">
        <f>IF($A5228="","",IFERROR(VALUE($J5228),0))</f>
        <v/>
      </c>
      <c r="O5228" s="21">
        <f>IF($A5228="",0,IF(OR($S5228&lt;&gt;1,COUNTA($J5228:$M5228)=0),0,IF(SUMPRODUCT(MAX(($C$5:$C$6173=$C5228)*($D$5:$D$6173=$D5228)*($S$5:$S$6173=1)*IFERROR($N$5:$N$6173*1,0)))&gt;0,ROUND($H5228*($N5228/SUMPRODUCT(MAX(($C$5:$C$6173=$C5228)*($D$5:$D$6173=$D5228)*($S$5:$S$6173=1)*IFERROR($N$5:$N$6173*1,0)))),4),0)))</f>
        <v/>
      </c>
      <c r="P5228" s="10" t="inlineStr">
        <is>
          <t>fermate</t>
        </is>
      </c>
      <c r="Q5228" s="21">
        <f>IF($A5228="","",$A5228&amp;"|"&amp;$C5228)</f>
        <v/>
      </c>
      <c r="R5228" s="21">
        <f>IF($A5228="","",$A5228&amp;"|"&amp;$C5228&amp;"|"&amp;$D5228)</f>
        <v/>
      </c>
      <c r="S5228" s="21">
        <f>IF($A5228="","",IFERROR(INDEX(Offerte!$D$2:$D$200,MATCH($Q5228,Offerte!$L$2:$L$200,0)),0))</f>
        <v/>
      </c>
      <c r="T5228" s="21">
        <f>IF($A5228="","",IFERROR(INDEX(Offerte!$G$2:$G$200,MATCH($Q5228,Offerte!$L$2:$L$200,0)),"NO"))</f>
        <v/>
      </c>
    </row>
    <row r="5229">
      <c r="A5229" s="10">
        <f>IF(Offerte!$A170="","",Offerte!$A170)</f>
        <v/>
      </c>
      <c r="B5229" s="10">
        <f>IF(Offerte!$A170="","",Offerte!$B170)</f>
        <v/>
      </c>
      <c r="C5229" s="10">
        <f>IF(Offerte!$A170="","",Offerte!$C170)</f>
        <v/>
      </c>
      <c r="D5229" s="10" t="inlineStr">
        <is>
          <t>D.1.2</t>
        </is>
      </c>
      <c r="E5229" s="10" t="inlineStr">
        <is>
          <t>D</t>
        </is>
      </c>
      <c r="F5229" s="10" t="inlineStr">
        <is>
          <t>Q</t>
        </is>
      </c>
      <c r="G5229" s="10" t="inlineStr">
        <is>
          <t>higher</t>
        </is>
      </c>
      <c r="H5229" s="10" t="n">
        <v>3</v>
      </c>
      <c r="I5229" s="10" t="inlineStr">
        <is>
          <t>Installazione di paline di fermata conformi alla DGR 581/2023</t>
        </is>
      </c>
      <c r="J5229" s="20" t="n"/>
      <c r="K5229" s="20" t="n"/>
      <c r="L5229" s="20" t="n"/>
      <c r="M5229" s="20" t="n"/>
      <c r="N5229" s="21">
        <f>IF($A5229="","",IFERROR(VALUE($J5229),0))</f>
        <v/>
      </c>
      <c r="O5229" s="21">
        <f>IF($A5229="",0,IF(OR($S5229&lt;&gt;1,COUNTA($J5229:$M5229)=0),0,IF(SUMPRODUCT(MAX(($C$5:$C$6173=$C5229)*($D$5:$D$6173=$D5229)*($S$5:$S$6173=1)*IFERROR($N$5:$N$6173*1,0)))&gt;0,ROUND($H5229*($N5229/SUMPRODUCT(MAX(($C$5:$C$6173=$C5229)*($D$5:$D$6173=$D5229)*($S$5:$S$6173=1)*IFERROR($N$5:$N$6173*1,0)))),4),0)))</f>
        <v/>
      </c>
      <c r="P5229" s="10" t="inlineStr">
        <is>
          <t>fermate</t>
        </is>
      </c>
      <c r="Q5229" s="21">
        <f>IF($A5229="","",$A5229&amp;"|"&amp;$C5229)</f>
        <v/>
      </c>
      <c r="R5229" s="21">
        <f>IF($A5229="","",$A5229&amp;"|"&amp;$C5229&amp;"|"&amp;$D5229)</f>
        <v/>
      </c>
      <c r="S5229" s="21">
        <f>IF($A5229="","",IFERROR(INDEX(Offerte!$D$2:$D$200,MATCH($Q5229,Offerte!$L$2:$L$200,0)),0))</f>
        <v/>
      </c>
      <c r="T5229" s="21">
        <f>IF($A5229="","",IFERROR(INDEX(Offerte!$G$2:$G$200,MATCH($Q5229,Offerte!$L$2:$L$200,0)),"NO"))</f>
        <v/>
      </c>
    </row>
    <row r="5230">
      <c r="A5230" s="10">
        <f>IF(Offerte!$A170="","",Offerte!$A170)</f>
        <v/>
      </c>
      <c r="B5230" s="10">
        <f>IF(Offerte!$A170="","",Offerte!$B170)</f>
        <v/>
      </c>
      <c r="C5230" s="10">
        <f>IF(Offerte!$A170="","",Offerte!$C170)</f>
        <v/>
      </c>
      <c r="D5230" s="10" t="inlineStr">
        <is>
          <t>D.1.3</t>
        </is>
      </c>
      <c r="E5230" s="10" t="inlineStr">
        <is>
          <t>D</t>
        </is>
      </c>
      <c r="F5230" s="10" t="inlineStr">
        <is>
          <t>Q</t>
        </is>
      </c>
      <c r="G5230" s="10" t="inlineStr">
        <is>
          <t>higher</t>
        </is>
      </c>
      <c r="H5230" s="10" t="n">
        <v>2</v>
      </c>
      <c r="I5230" s="10" t="inlineStr">
        <is>
          <t>Display informativi connessi alle fermate</t>
        </is>
      </c>
      <c r="J5230" s="20" t="n"/>
      <c r="K5230" s="20" t="n"/>
      <c r="L5230" s="20" t="n"/>
      <c r="M5230" s="20" t="n"/>
      <c r="N5230" s="21">
        <f>IF($A5230="","",IFERROR(VALUE($J5230),0))</f>
        <v/>
      </c>
      <c r="O5230" s="21">
        <f>IF($A5230="",0,IF(OR($S5230&lt;&gt;1,COUNTA($J5230:$M5230)=0),0,IF(SUMPRODUCT(MAX(($C$5:$C$6173=$C5230)*($D$5:$D$6173=$D5230)*($S$5:$S$6173=1)*IFERROR($N$5:$N$6173*1,0)))&gt;0,ROUND($H5230*($N5230/SUMPRODUCT(MAX(($C$5:$C$6173=$C5230)*($D$5:$D$6173=$D5230)*($S$5:$S$6173=1)*IFERROR($N$5:$N$6173*1,0)))),4),0)))</f>
        <v/>
      </c>
      <c r="P5230" s="10" t="inlineStr">
        <is>
          <t>fermate</t>
        </is>
      </c>
      <c r="Q5230" s="21">
        <f>IF($A5230="","",$A5230&amp;"|"&amp;$C5230)</f>
        <v/>
      </c>
      <c r="R5230" s="21">
        <f>IF($A5230="","",$A5230&amp;"|"&amp;$C5230&amp;"|"&amp;$D5230)</f>
        <v/>
      </c>
      <c r="S5230" s="21">
        <f>IF($A5230="","",IFERROR(INDEX(Offerte!$D$2:$D$200,MATCH($Q5230,Offerte!$L$2:$L$200,0)),0))</f>
        <v/>
      </c>
      <c r="T5230" s="21">
        <f>IF($A5230="","",IFERROR(INDEX(Offerte!$G$2:$G$200,MATCH($Q5230,Offerte!$L$2:$L$200,0)),"NO"))</f>
        <v/>
      </c>
    </row>
    <row r="5231">
      <c r="A5231" s="10">
        <f>IF(Offerte!$A170="","",Offerte!$A170)</f>
        <v/>
      </c>
      <c r="B5231" s="10">
        <f>IF(Offerte!$A170="","",Offerte!$B170)</f>
        <v/>
      </c>
      <c r="C5231" s="10">
        <f>IF(Offerte!$A170="","",Offerte!$C170)</f>
        <v/>
      </c>
      <c r="D5231" s="10" t="inlineStr">
        <is>
          <t>D.2.1</t>
        </is>
      </c>
      <c r="E5231" s="10" t="inlineStr">
        <is>
          <t>D</t>
        </is>
      </c>
      <c r="F5231" s="10" t="inlineStr">
        <is>
          <t>Q</t>
        </is>
      </c>
      <c r="G5231" s="10" t="inlineStr">
        <is>
          <t>higher</t>
        </is>
      </c>
      <c r="H5231" s="10" t="n">
        <v>2</v>
      </c>
      <c r="I5231" s="10" t="inlineStr">
        <is>
          <t>Segnali tattili Loges-Vet-Evolution</t>
        </is>
      </c>
      <c r="J5231" s="20" t="n"/>
      <c r="K5231" s="20" t="n"/>
      <c r="L5231" s="20" t="n"/>
      <c r="M5231" s="20" t="n"/>
      <c r="N5231" s="21">
        <f>IF($A5231="","",IFERROR(VALUE($J5231),0))</f>
        <v/>
      </c>
      <c r="O5231" s="21">
        <f>IF($A5231="",0,IF(OR($S5231&lt;&gt;1,COUNTA($J5231:$M5231)=0),0,IF(SUMPRODUCT(MAX(($C$5:$C$6173=$C5231)*($D$5:$D$6173=$D5231)*($S$5:$S$6173=1)*IFERROR($N$5:$N$6173*1,0)))&gt;0,ROUND($H5231*($N5231/SUMPRODUCT(MAX(($C$5:$C$6173=$C5231)*($D$5:$D$6173=$D5231)*($S$5:$S$6173=1)*IFERROR($N$5:$N$6173*1,0)))),4),0)))</f>
        <v/>
      </c>
      <c r="P5231" s="10" t="inlineStr">
        <is>
          <t>fermate</t>
        </is>
      </c>
      <c r="Q5231" s="21">
        <f>IF($A5231="","",$A5231&amp;"|"&amp;$C5231)</f>
        <v/>
      </c>
      <c r="R5231" s="21">
        <f>IF($A5231="","",$A5231&amp;"|"&amp;$C5231&amp;"|"&amp;$D5231)</f>
        <v/>
      </c>
      <c r="S5231" s="21">
        <f>IF($A5231="","",IFERROR(INDEX(Offerte!$D$2:$D$200,MATCH($Q5231,Offerte!$L$2:$L$200,0)),0))</f>
        <v/>
      </c>
      <c r="T5231" s="21">
        <f>IF($A5231="","",IFERROR(INDEX(Offerte!$G$2:$G$200,MATCH($Q5231,Offerte!$L$2:$L$200,0)),"NO"))</f>
        <v/>
      </c>
    </row>
    <row r="5232">
      <c r="A5232" s="10">
        <f>IF(Offerte!$A170="","",Offerte!$A170)</f>
        <v/>
      </c>
      <c r="B5232" s="10">
        <f>IF(Offerte!$A170="","",Offerte!$B170)</f>
        <v/>
      </c>
      <c r="C5232" s="10">
        <f>IF(Offerte!$A170="","",Offerte!$C170)</f>
        <v/>
      </c>
      <c r="D5232" s="10" t="inlineStr">
        <is>
          <t>E.1.1</t>
        </is>
      </c>
      <c r="E5232" s="10" t="inlineStr">
        <is>
          <t>E</t>
        </is>
      </c>
      <c r="F5232" s="10" t="inlineStr">
        <is>
          <t>T</t>
        </is>
      </c>
      <c r="G5232" s="10" t="inlineStr">
        <is>
          <t>tabular</t>
        </is>
      </c>
      <c r="H5232" s="10" t="n">
        <v>2</v>
      </c>
      <c r="I5232" s="10" t="inlineStr">
        <is>
          <t>Mobile app con travel planner PRM</t>
        </is>
      </c>
      <c r="J5232" s="20" t="n"/>
      <c r="K5232" s="20" t="n"/>
      <c r="L5232" s="20" t="n"/>
      <c r="M5232" s="20" t="n"/>
      <c r="N5232" s="21">
        <f>IF($A5232="","",IF(IFERROR(VALUE($M5232),0)=1,1,0))</f>
        <v/>
      </c>
      <c r="O5232" s="21">
        <f>IF($A5232="",0,IF(OR($S5232&lt;&gt;1,COUNTA($J5232:$M5232)=0),0,IF($N5232=1,$H5232,0)))</f>
        <v/>
      </c>
      <c r="P5232" s="10" t="inlineStr">
        <is>
          <t>sì/no</t>
        </is>
      </c>
      <c r="Q5232" s="21">
        <f>IF($A5232="","",$A5232&amp;"|"&amp;$C5232)</f>
        <v/>
      </c>
      <c r="R5232" s="21">
        <f>IF($A5232="","",$A5232&amp;"|"&amp;$C5232&amp;"|"&amp;$D5232)</f>
        <v/>
      </c>
      <c r="S5232" s="21">
        <f>IF($A5232="","",IFERROR(INDEX(Offerte!$D$2:$D$200,MATCH($Q5232,Offerte!$L$2:$L$200,0)),0))</f>
        <v/>
      </c>
      <c r="T5232" s="21">
        <f>IF($A5232="","",IFERROR(INDEX(Offerte!$G$2:$G$200,MATCH($Q5232,Offerte!$L$2:$L$200,0)),"NO"))</f>
        <v/>
      </c>
    </row>
    <row r="5233">
      <c r="A5233" s="10">
        <f>IF(Offerte!$A170="","",Offerte!$A170)</f>
        <v/>
      </c>
      <c r="B5233" s="10">
        <f>IF(Offerte!$A170="","",Offerte!$B170)</f>
        <v/>
      </c>
      <c r="C5233" s="10">
        <f>IF(Offerte!$A170="","",Offerte!$C170)</f>
        <v/>
      </c>
      <c r="D5233" s="10" t="inlineStr">
        <is>
          <t>E.2.1</t>
        </is>
      </c>
      <c r="E5233" s="10" t="inlineStr">
        <is>
          <t>E</t>
        </is>
      </c>
      <c r="F5233" s="10" t="inlineStr">
        <is>
          <t>D</t>
        </is>
      </c>
      <c r="G5233" s="10" t="inlineStr">
        <is>
          <t>discretionary</t>
        </is>
      </c>
      <c r="H5233" s="10" t="n">
        <v>2</v>
      </c>
      <c r="I5233" s="10" t="inlineStr">
        <is>
          <t>Altre azioni informative e rapporti con gli utenti</t>
        </is>
      </c>
      <c r="J5233" s="20" t="n"/>
      <c r="K5233" s="20" t="n"/>
      <c r="L5233" s="20" t="n"/>
      <c r="M5233" s="20" t="n"/>
      <c r="N5233" s="21">
        <f>IF($A5233="","",MAX(0,MIN(1,IFERROR(VALUE($M5233),0))))</f>
        <v/>
      </c>
      <c r="O5233" s="21">
        <f>IF($A5233="",0,IF(OR($S5233&lt;&gt;1,COUNTA($J5233:$M5233)=0),0,IF(SUMPRODUCT(MAX(($C$5:$C$6173=$C5233)*($D$5:$D$6173=$D5233)*($S$5:$S$6173=1)*IFERROR($N$5:$N$6173*1,0)))&gt;0,ROUND($H5233*($N5233/SUMPRODUCT(MAX(($C$5:$C$6173=$C5233)*($D$5:$D$6173=$D5233)*($S$5:$S$6173=1)*IFERROR($N$5:$N$6173*1,0)))),4),0)))</f>
        <v/>
      </c>
      <c r="P5233" s="10" t="inlineStr">
        <is>
          <t>coeff.</t>
        </is>
      </c>
      <c r="Q5233" s="21">
        <f>IF($A5233="","",$A5233&amp;"|"&amp;$C5233)</f>
        <v/>
      </c>
      <c r="R5233" s="21">
        <f>IF($A5233="","",$A5233&amp;"|"&amp;$C5233&amp;"|"&amp;$D5233)</f>
        <v/>
      </c>
      <c r="S5233" s="21">
        <f>IF($A5233="","",IFERROR(INDEX(Offerte!$D$2:$D$200,MATCH($Q5233,Offerte!$L$2:$L$200,0)),0))</f>
        <v/>
      </c>
      <c r="T5233" s="21">
        <f>IF($A5233="","",IFERROR(INDEX(Offerte!$G$2:$G$200,MATCH($Q5233,Offerte!$L$2:$L$200,0)),"NO"))</f>
        <v/>
      </c>
    </row>
    <row r="5234">
      <c r="A5234" s="10">
        <f>IF(Offerte!$A170="","",Offerte!$A170)</f>
        <v/>
      </c>
      <c r="B5234" s="10">
        <f>IF(Offerte!$A170="","",Offerte!$B170)</f>
        <v/>
      </c>
      <c r="C5234" s="10">
        <f>IF(Offerte!$A170="","",Offerte!$C170)</f>
        <v/>
      </c>
      <c r="D5234" s="10" t="inlineStr">
        <is>
          <t>F.1.1</t>
        </is>
      </c>
      <c r="E5234" s="10" t="inlineStr">
        <is>
          <t>F</t>
        </is>
      </c>
      <c r="F5234" s="10" t="inlineStr">
        <is>
          <t>Q</t>
        </is>
      </c>
      <c r="G5234" s="10" t="inlineStr">
        <is>
          <t>lower</t>
        </is>
      </c>
      <c r="H5234" s="10" t="n">
        <v>7</v>
      </c>
      <c r="I5234" s="10" t="inlineStr">
        <is>
          <t>Performance ambientali del parco mezzi adibito al servizio - I_CEA</t>
        </is>
      </c>
      <c r="J5234" s="20" t="n"/>
      <c r="K5234" s="20" t="n"/>
      <c r="L5234" s="20" t="n"/>
      <c r="M5234" s="20" t="n"/>
      <c r="N5234" s="21">
        <f>IF($A5234="","",IFERROR(VALUE($J5234),0))</f>
        <v/>
      </c>
      <c r="O5234" s="21">
        <f>IF($A5234="",0,IF(OR($S5234&lt;&gt;1,COUNTA($J5234:$M5234)=0),0,IF(AND(IFERROR(AGGREGATE(15,6,$N$5:$N$6173/(($C$5:$C$6173=$C5234)*($D$5:$D$6173=$D5234)*($S$5:$S$6173=1)*($N$5:$N$6173&gt;0)),1),0)&gt;0,$N5234&gt;0),ROUND($H5234*(IFERROR(AGGREGATE(15,6,$N$5:$N$6173/(($C$5:$C$6173=$C5234)*($D$5:$D$6173=$D5234)*($S$5:$S$6173=1)*($N$5:$N$6173&gt;0)),1),0)/$N5234),4),0)))</f>
        <v/>
      </c>
      <c r="P5234" s="10" t="inlineStr">
        <is>
          <t>indice</t>
        </is>
      </c>
      <c r="Q5234" s="21">
        <f>IF($A5234="","",$A5234&amp;"|"&amp;$C5234)</f>
        <v/>
      </c>
      <c r="R5234" s="21">
        <f>IF($A5234="","",$A5234&amp;"|"&amp;$C5234&amp;"|"&amp;$D5234)</f>
        <v/>
      </c>
      <c r="S5234" s="21">
        <f>IF($A5234="","",IFERROR(INDEX(Offerte!$D$2:$D$200,MATCH($Q5234,Offerte!$L$2:$L$200,0)),0))</f>
        <v/>
      </c>
      <c r="T5234" s="21">
        <f>IF($A5234="","",IFERROR(INDEX(Offerte!$G$2:$G$200,MATCH($Q5234,Offerte!$L$2:$L$200,0)),"NO"))</f>
        <v/>
      </c>
    </row>
    <row r="5235">
      <c r="A5235" s="10">
        <f>IF(Offerte!$A170="","",Offerte!$A170)</f>
        <v/>
      </c>
      <c r="B5235" s="10">
        <f>IF(Offerte!$A170="","",Offerte!$B170)</f>
        <v/>
      </c>
      <c r="C5235" s="10">
        <f>IF(Offerte!$A170="","",Offerte!$C170)</f>
        <v/>
      </c>
      <c r="D5235" s="10" t="inlineStr">
        <is>
          <t>F.2.1</t>
        </is>
      </c>
      <c r="E5235" s="10" t="inlineStr">
        <is>
          <t>F</t>
        </is>
      </c>
      <c r="F5235" s="10" t="inlineStr">
        <is>
          <t>Q</t>
        </is>
      </c>
      <c r="G5235" s="10" t="inlineStr">
        <is>
          <t>higher</t>
        </is>
      </c>
      <c r="H5235" s="10" t="n">
        <v>2</v>
      </c>
      <c r="I5235" s="10" t="inlineStr">
        <is>
          <t>Tasso di copertura del servizio con dispositivi ECO-DRIVER</t>
        </is>
      </c>
      <c r="J5235" s="20" t="n"/>
      <c r="K5235" s="20" t="n"/>
      <c r="L5235" s="20" t="n"/>
      <c r="M5235" s="20" t="n"/>
      <c r="N5235" s="21">
        <f>IF($A5235="","",IFERROR(VALUE($K5235)/VALUE($L5235),IFERROR(VALUE($J5235),0)))</f>
        <v/>
      </c>
      <c r="O5235" s="21">
        <f>IF($A5235="",0,IF(OR($S5235&lt;&gt;1,COUNTA($J5235:$M5235)=0),0,IF(SUMPRODUCT(MAX(($C$5:$C$6173=$C5235)*($D$5:$D$6173=$D5235)*($S$5:$S$6173=1)*IFERROR($N$5:$N$6173*1,0)))&gt;0,ROUND($H5235*($N5235/SUMPRODUCT(MAX(($C$5:$C$6173=$C5235)*($D$5:$D$6173=$D5235)*($S$5:$S$6173=1)*IFERROR($N$5:$N$6173*1,0)))),4),0)))</f>
        <v/>
      </c>
      <c r="P5235" s="10" t="inlineStr">
        <is>
          <t>Autobus attrezzati con dispositivi ECO-DRIVER / Autobus totali in offerta, incluse scorte</t>
        </is>
      </c>
      <c r="Q5235" s="21">
        <f>IF($A5235="","",$A5235&amp;"|"&amp;$C5235)</f>
        <v/>
      </c>
      <c r="R5235" s="21">
        <f>IF($A5235="","",$A5235&amp;"|"&amp;$C5235&amp;"|"&amp;$D5235)</f>
        <v/>
      </c>
      <c r="S5235" s="21">
        <f>IF($A5235="","",IFERROR(INDEX(Offerte!$D$2:$D$200,MATCH($Q5235,Offerte!$L$2:$L$200,0)),0))</f>
        <v/>
      </c>
      <c r="T5235" s="21">
        <f>IF($A5235="","",IFERROR(INDEX(Offerte!$G$2:$G$200,MATCH($Q5235,Offerte!$L$2:$L$200,0)),"NO"))</f>
        <v/>
      </c>
    </row>
    <row r="5236">
      <c r="A5236" s="10">
        <f>IF(Offerte!$A170="","",Offerte!$A170)</f>
        <v/>
      </c>
      <c r="B5236" s="10">
        <f>IF(Offerte!$A170="","",Offerte!$B170)</f>
        <v/>
      </c>
      <c r="C5236" s="10">
        <f>IF(Offerte!$A170="","",Offerte!$C170)</f>
        <v/>
      </c>
      <c r="D5236" s="10" t="inlineStr">
        <is>
          <t>F.3.1</t>
        </is>
      </c>
      <c r="E5236" s="10" t="inlineStr">
        <is>
          <t>F</t>
        </is>
      </c>
      <c r="F5236" s="10" t="inlineStr">
        <is>
          <t>Q</t>
        </is>
      </c>
      <c r="G5236" s="10" t="inlineStr">
        <is>
          <t>higher</t>
        </is>
      </c>
      <c r="H5236" s="10" t="n">
        <v>2</v>
      </c>
      <c r="I5236" s="10" t="inlineStr">
        <is>
          <t>Autoproduzione consumi elettrici per trazione</t>
        </is>
      </c>
      <c r="J5236" s="20" t="n"/>
      <c r="K5236" s="20" t="n"/>
      <c r="L5236" s="20" t="n"/>
      <c r="M5236" s="20" t="n"/>
      <c r="N5236" s="21">
        <f>IF($A5236="","",IFERROR(VALUE($J5236),0))</f>
        <v/>
      </c>
      <c r="O5236" s="21">
        <f>IF($A5236="",0,IF(OR($S5236&lt;&gt;1,COUNTA($J5236:$M5236)=0),0,IF(SUMPRODUCT(MAX(($C$5:$C$6173=$C5236)*($D$5:$D$6173=$D5236)*($S$5:$S$6173=1)*IFERROR($N$5:$N$6173*1,0)))&gt;0,ROUND($H5236*($N5236/SUMPRODUCT(MAX(($C$5:$C$6173=$C5236)*($D$5:$D$6173=$D5236)*($S$5:$S$6173=1)*IFERROR($N$5:$N$6173*1,0)))),4),0)))</f>
        <v/>
      </c>
      <c r="P5236" s="10" t="inlineStr">
        <is>
          <t>kWh/anno</t>
        </is>
      </c>
      <c r="Q5236" s="21">
        <f>IF($A5236="","",$A5236&amp;"|"&amp;$C5236)</f>
        <v/>
      </c>
      <c r="R5236" s="21">
        <f>IF($A5236="","",$A5236&amp;"|"&amp;$C5236&amp;"|"&amp;$D5236)</f>
        <v/>
      </c>
      <c r="S5236" s="21">
        <f>IF($A5236="","",IFERROR(INDEX(Offerte!$D$2:$D$200,MATCH($Q5236,Offerte!$L$2:$L$200,0)),0))</f>
        <v/>
      </c>
      <c r="T5236" s="21">
        <f>IF($A5236="","",IFERROR(INDEX(Offerte!$G$2:$G$200,MATCH($Q5236,Offerte!$L$2:$L$200,0)),"NO"))</f>
        <v/>
      </c>
    </row>
    <row r="5237">
      <c r="A5237" s="10">
        <f>IF(Offerte!$A170="","",Offerte!$A170)</f>
        <v/>
      </c>
      <c r="B5237" s="10">
        <f>IF(Offerte!$A170="","",Offerte!$B170)</f>
        <v/>
      </c>
      <c r="C5237" s="10">
        <f>IF(Offerte!$A170="","",Offerte!$C170)</f>
        <v/>
      </c>
      <c r="D5237" s="10" t="inlineStr">
        <is>
          <t>F.4.1</t>
        </is>
      </c>
      <c r="E5237" s="10" t="inlineStr">
        <is>
          <t>F</t>
        </is>
      </c>
      <c r="F5237" s="10" t="inlineStr">
        <is>
          <t>Q</t>
        </is>
      </c>
      <c r="G5237" s="10" t="inlineStr">
        <is>
          <t>soil</t>
        </is>
      </c>
      <c r="H5237" s="10" t="n">
        <v>2</v>
      </c>
      <c r="I5237" s="10" t="inlineStr">
        <is>
          <t>Indice di consumo di suolo</t>
        </is>
      </c>
      <c r="J5237" s="20" t="n"/>
      <c r="K5237" s="20" t="n"/>
      <c r="L5237" s="20" t="n"/>
      <c r="M5237" s="20" t="n"/>
      <c r="N5237" s="21">
        <f>IF($A5237="","",IFERROR(VALUE($J5237),0))</f>
        <v/>
      </c>
      <c r="O5237" s="21">
        <f>IF($A5237="",0,IF(OR($S5237&lt;&gt;1,COUNTA($J5237:$M5237)=0),0,IF($N5237&lt;=0,$H5237,IF(SUMPRODUCT(MAX(($C$5:$C$6173=$C5237)*($D$5:$D$6173=$D5237)*($S$5:$S$6173=1)*IFERROR($N$5:$N$6173*1,0)))&gt;0,ROUND($H5237*((SUMPRODUCT(MAX(($C$5:$C$6173=$C5237)*($D$5:$D$6173=$D5237)*($S$5:$S$6173=1)*IFERROR($N$5:$N$6173*1,0)))-$N5237)/SUMPRODUCT(MAX(($C$5:$C$6173=$C5237)*($D$5:$D$6173=$D5237)*($S$5:$S$6173=1)*IFERROR($N$5:$N$6173*1,0)))),4),0))))</f>
        <v/>
      </c>
      <c r="P5237" s="10" t="inlineStr">
        <is>
          <t>m2</t>
        </is>
      </c>
      <c r="Q5237" s="21">
        <f>IF($A5237="","",$A5237&amp;"|"&amp;$C5237)</f>
        <v/>
      </c>
      <c r="R5237" s="21">
        <f>IF($A5237="","",$A5237&amp;"|"&amp;$C5237&amp;"|"&amp;$D5237)</f>
        <v/>
      </c>
      <c r="S5237" s="21">
        <f>IF($A5237="","",IFERROR(INDEX(Offerte!$D$2:$D$200,MATCH($Q5237,Offerte!$L$2:$L$200,0)),0))</f>
        <v/>
      </c>
      <c r="T5237" s="21">
        <f>IF($A5237="","",IFERROR(INDEX(Offerte!$G$2:$G$200,MATCH($Q5237,Offerte!$L$2:$L$200,0)),"NO"))</f>
        <v/>
      </c>
    </row>
    <row r="5238">
      <c r="A5238" s="10">
        <f>IF(Offerte!$A170="","",Offerte!$A170)</f>
        <v/>
      </c>
      <c r="B5238" s="10">
        <f>IF(Offerte!$A170="","",Offerte!$B170)</f>
        <v/>
      </c>
      <c r="C5238" s="10">
        <f>IF(Offerte!$A170="","",Offerte!$C170)</f>
        <v/>
      </c>
      <c r="D5238" s="10" t="inlineStr">
        <is>
          <t>F.5.1</t>
        </is>
      </c>
      <c r="E5238" s="10" t="inlineStr">
        <is>
          <t>F</t>
        </is>
      </c>
      <c r="F5238" s="10" t="inlineStr">
        <is>
          <t>T</t>
        </is>
      </c>
      <c r="G5238" s="10" t="inlineStr">
        <is>
          <t>tabular</t>
        </is>
      </c>
      <c r="H5238" s="10" t="n">
        <v>1</v>
      </c>
      <c r="I5238" s="10" t="inlineStr">
        <is>
          <t>Rendicontazione di sostenibilità ambientale</t>
        </is>
      </c>
      <c r="J5238" s="20" t="n"/>
      <c r="K5238" s="20" t="n"/>
      <c r="L5238" s="20" t="n"/>
      <c r="M5238" s="20" t="n"/>
      <c r="N5238" s="21">
        <f>IF($A5238="","",IF(IFERROR(VALUE($M5238),0)=1,1,0))</f>
        <v/>
      </c>
      <c r="O5238" s="21">
        <f>IF($A5238="",0,IF(OR($S5238&lt;&gt;1,COUNTA($J5238:$M5238)=0),0,IF($N5238=1,$H5238,0)))</f>
        <v/>
      </c>
      <c r="P5238" s="10" t="inlineStr">
        <is>
          <t>sì/no</t>
        </is>
      </c>
      <c r="Q5238" s="21">
        <f>IF($A5238="","",$A5238&amp;"|"&amp;$C5238)</f>
        <v/>
      </c>
      <c r="R5238" s="21">
        <f>IF($A5238="","",$A5238&amp;"|"&amp;$C5238&amp;"|"&amp;$D5238)</f>
        <v/>
      </c>
      <c r="S5238" s="21">
        <f>IF($A5238="","",IFERROR(INDEX(Offerte!$D$2:$D$200,MATCH($Q5238,Offerte!$L$2:$L$200,0)),0))</f>
        <v/>
      </c>
      <c r="T5238" s="21">
        <f>IF($A5238="","",IFERROR(INDEX(Offerte!$G$2:$G$200,MATCH($Q5238,Offerte!$L$2:$L$200,0)),"NO"))</f>
        <v/>
      </c>
    </row>
    <row r="5239">
      <c r="A5239" s="10">
        <f>IF(Offerte!$A170="","",Offerte!$A170)</f>
        <v/>
      </c>
      <c r="B5239" s="10">
        <f>IF(Offerte!$A170="","",Offerte!$B170)</f>
        <v/>
      </c>
      <c r="C5239" s="10">
        <f>IF(Offerte!$A170="","",Offerte!$C170)</f>
        <v/>
      </c>
      <c r="D5239" s="10" t="inlineStr">
        <is>
          <t>G.1.1</t>
        </is>
      </c>
      <c r="E5239" s="10" t="inlineStr">
        <is>
          <t>G</t>
        </is>
      </c>
      <c r="F5239" s="10" t="inlineStr">
        <is>
          <t>D</t>
        </is>
      </c>
      <c r="G5239" s="10" t="inlineStr">
        <is>
          <t>discretionary</t>
        </is>
      </c>
      <c r="H5239" s="10" t="n">
        <v>2</v>
      </c>
      <c r="I5239" s="10" t="inlineStr">
        <is>
          <t>Qualità del progetto di centrale di controllo aziendale</t>
        </is>
      </c>
      <c r="J5239" s="20" t="n"/>
      <c r="K5239" s="20" t="n"/>
      <c r="L5239" s="20" t="n"/>
      <c r="M5239" s="20" t="n"/>
      <c r="N5239" s="21">
        <f>IF($A5239="","",MAX(0,MIN(1,IFERROR(VALUE($M5239),0))))</f>
        <v/>
      </c>
      <c r="O5239" s="21">
        <f>IF($A5239="",0,IF(OR($S5239&lt;&gt;1,COUNTA($J5239:$M5239)=0),0,IF(SUMPRODUCT(MAX(($C$5:$C$6173=$C5239)*($D$5:$D$6173=$D5239)*($S$5:$S$6173=1)*IFERROR($N$5:$N$6173*1,0)))&gt;0,ROUND($H5239*($N5239/SUMPRODUCT(MAX(($C$5:$C$6173=$C5239)*($D$5:$D$6173=$D5239)*($S$5:$S$6173=1)*IFERROR($N$5:$N$6173*1,0)))),4),0)))</f>
        <v/>
      </c>
      <c r="P5239" s="10" t="inlineStr">
        <is>
          <t>coeff.</t>
        </is>
      </c>
      <c r="Q5239" s="21">
        <f>IF($A5239="","",$A5239&amp;"|"&amp;$C5239)</f>
        <v/>
      </c>
      <c r="R5239" s="21">
        <f>IF($A5239="","",$A5239&amp;"|"&amp;$C5239&amp;"|"&amp;$D5239)</f>
        <v/>
      </c>
      <c r="S5239" s="21">
        <f>IF($A5239="","",IFERROR(INDEX(Offerte!$D$2:$D$200,MATCH($Q5239,Offerte!$L$2:$L$200,0)),0))</f>
        <v/>
      </c>
      <c r="T5239" s="21">
        <f>IF($A5239="","",IFERROR(INDEX(Offerte!$G$2:$G$200,MATCH($Q5239,Offerte!$L$2:$L$200,0)),"NO"))</f>
        <v/>
      </c>
    </row>
    <row r="5240">
      <c r="A5240" s="10">
        <f>IF(Offerte!$A170="","",Offerte!$A170)</f>
        <v/>
      </c>
      <c r="B5240" s="10">
        <f>IF(Offerte!$A170="","",Offerte!$B170)</f>
        <v/>
      </c>
      <c r="C5240" s="10">
        <f>IF(Offerte!$A170="","",Offerte!$C170)</f>
        <v/>
      </c>
      <c r="D5240" s="10" t="inlineStr">
        <is>
          <t>G.2.1</t>
        </is>
      </c>
      <c r="E5240" s="10" t="inlineStr">
        <is>
          <t>G</t>
        </is>
      </c>
      <c r="F5240" s="10" t="inlineStr">
        <is>
          <t>T</t>
        </is>
      </c>
      <c r="G5240" s="10" t="inlineStr">
        <is>
          <t>tabular</t>
        </is>
      </c>
      <c r="H5240" s="10" t="n">
        <v>1</v>
      </c>
      <c r="I5240" s="10" t="inlineStr">
        <is>
          <t>Certificazione ISO 45001</t>
        </is>
      </c>
      <c r="J5240" s="20" t="n"/>
      <c r="K5240" s="20" t="n"/>
      <c r="L5240" s="20" t="n"/>
      <c r="M5240" s="20" t="n"/>
      <c r="N5240" s="21">
        <f>IF($A5240="","",IF(IFERROR(VALUE($M5240),0)=1,1,0))</f>
        <v/>
      </c>
      <c r="O5240" s="21">
        <f>IF($A5240="",0,IF(OR($S5240&lt;&gt;1,COUNTA($J5240:$M5240)=0),0,IF($N5240=1,$H5240,0)))</f>
        <v/>
      </c>
      <c r="P5240" s="10" t="inlineStr">
        <is>
          <t>sì/no</t>
        </is>
      </c>
      <c r="Q5240" s="21">
        <f>IF($A5240="","",$A5240&amp;"|"&amp;$C5240)</f>
        <v/>
      </c>
      <c r="R5240" s="21">
        <f>IF($A5240="","",$A5240&amp;"|"&amp;$C5240&amp;"|"&amp;$D5240)</f>
        <v/>
      </c>
      <c r="S5240" s="21">
        <f>IF($A5240="","",IFERROR(INDEX(Offerte!$D$2:$D$200,MATCH($Q5240,Offerte!$L$2:$L$200,0)),0))</f>
        <v/>
      </c>
      <c r="T5240" s="21">
        <f>IF($A5240="","",IFERROR(INDEX(Offerte!$G$2:$G$200,MATCH($Q5240,Offerte!$L$2:$L$200,0)),"NO"))</f>
        <v/>
      </c>
    </row>
    <row r="5241">
      <c r="A5241" s="10">
        <f>IF(Offerte!$A170="","",Offerte!$A170)</f>
        <v/>
      </c>
      <c r="B5241" s="10">
        <f>IF(Offerte!$A170="","",Offerte!$B170)</f>
        <v/>
      </c>
      <c r="C5241" s="10">
        <f>IF(Offerte!$A170="","",Offerte!$C170)</f>
        <v/>
      </c>
      <c r="D5241" s="10" t="inlineStr">
        <is>
          <t>G.3.1</t>
        </is>
      </c>
      <c r="E5241" s="10" t="inlineStr">
        <is>
          <t>G</t>
        </is>
      </c>
      <c r="F5241" s="10" t="inlineStr">
        <is>
          <t>T</t>
        </is>
      </c>
      <c r="G5241" s="10" t="inlineStr">
        <is>
          <t>tabular</t>
        </is>
      </c>
      <c r="H5241" s="10" t="n">
        <v>1</v>
      </c>
      <c r="I5241" s="10" t="inlineStr">
        <is>
          <t>Certificazioni di responsabilità sociale</t>
        </is>
      </c>
      <c r="J5241" s="20" t="n"/>
      <c r="K5241" s="20" t="n"/>
      <c r="L5241" s="20" t="n"/>
      <c r="M5241" s="20" t="n"/>
      <c r="N5241" s="21">
        <f>IF($A5241="","",IF(IFERROR(VALUE($M5241),0)=1,1,0))</f>
        <v/>
      </c>
      <c r="O5241" s="21">
        <f>IF($A5241="",0,IF(OR($S5241&lt;&gt;1,COUNTA($J5241:$M5241)=0),0,IF($N5241=1,$H5241,0)))</f>
        <v/>
      </c>
      <c r="P5241" s="10" t="inlineStr">
        <is>
          <t>sì/no</t>
        </is>
      </c>
      <c r="Q5241" s="21">
        <f>IF($A5241="","",$A5241&amp;"|"&amp;$C5241)</f>
        <v/>
      </c>
      <c r="R5241" s="21">
        <f>IF($A5241="","",$A5241&amp;"|"&amp;$C5241&amp;"|"&amp;$D5241)</f>
        <v/>
      </c>
      <c r="S5241" s="21">
        <f>IF($A5241="","",IFERROR(INDEX(Offerte!$D$2:$D$200,MATCH($Q5241,Offerte!$L$2:$L$200,0)),0))</f>
        <v/>
      </c>
      <c r="T5241" s="21">
        <f>IF($A5241="","",IFERROR(INDEX(Offerte!$G$2:$G$200,MATCH($Q5241,Offerte!$L$2:$L$200,0)),"NO"))</f>
        <v/>
      </c>
    </row>
    <row r="5242">
      <c r="A5242" s="10">
        <f>IF(Offerte!$A170="","",Offerte!$A170)</f>
        <v/>
      </c>
      <c r="B5242" s="10">
        <f>IF(Offerte!$A170="","",Offerte!$B170)</f>
        <v/>
      </c>
      <c r="C5242" s="10">
        <f>IF(Offerte!$A170="","",Offerte!$C170)</f>
        <v/>
      </c>
      <c r="D5242" s="10" t="inlineStr">
        <is>
          <t>G.4.1</t>
        </is>
      </c>
      <c r="E5242" s="10" t="inlineStr">
        <is>
          <t>G</t>
        </is>
      </c>
      <c r="F5242" s="10" t="inlineStr">
        <is>
          <t>D</t>
        </is>
      </c>
      <c r="G5242" s="10" t="inlineStr">
        <is>
          <t>discretionary</t>
        </is>
      </c>
      <c r="H5242" s="10" t="n">
        <v>2</v>
      </c>
      <c r="I5242" s="10" t="inlineStr">
        <is>
          <t>Qualità del piano di formazione del personale</t>
        </is>
      </c>
      <c r="J5242" s="20" t="n"/>
      <c r="K5242" s="20" t="n"/>
      <c r="L5242" s="20" t="n"/>
      <c r="M5242" s="20" t="n"/>
      <c r="N5242" s="21">
        <f>IF($A5242="","",MAX(0,MIN(1,IFERROR(VALUE($M5242),0))))</f>
        <v/>
      </c>
      <c r="O5242" s="21">
        <f>IF($A5242="",0,IF(OR($S5242&lt;&gt;1,COUNTA($J5242:$M5242)=0),0,IF(SUMPRODUCT(MAX(($C$5:$C$6173=$C5242)*($D$5:$D$6173=$D5242)*($S$5:$S$6173=1)*IFERROR($N$5:$N$6173*1,0)))&gt;0,ROUND($H5242*($N5242/SUMPRODUCT(MAX(($C$5:$C$6173=$C5242)*($D$5:$D$6173=$D5242)*($S$5:$S$6173=1)*IFERROR($N$5:$N$6173*1,0)))),4),0)))</f>
        <v/>
      </c>
      <c r="P5242" s="10" t="inlineStr">
        <is>
          <t>coeff.</t>
        </is>
      </c>
      <c r="Q5242" s="21">
        <f>IF($A5242="","",$A5242&amp;"|"&amp;$C5242)</f>
        <v/>
      </c>
      <c r="R5242" s="21">
        <f>IF($A5242="","",$A5242&amp;"|"&amp;$C5242&amp;"|"&amp;$D5242)</f>
        <v/>
      </c>
      <c r="S5242" s="21">
        <f>IF($A5242="","",IFERROR(INDEX(Offerte!$D$2:$D$200,MATCH($Q5242,Offerte!$L$2:$L$200,0)),0))</f>
        <v/>
      </c>
      <c r="T5242" s="21">
        <f>IF($A5242="","",IFERROR(INDEX(Offerte!$G$2:$G$200,MATCH($Q5242,Offerte!$L$2:$L$200,0)),"NO"))</f>
        <v/>
      </c>
    </row>
    <row r="5243">
      <c r="A5243" s="10">
        <f>IF(Offerte!$A170="","",Offerte!$A170)</f>
        <v/>
      </c>
      <c r="B5243" s="10">
        <f>IF(Offerte!$A170="","",Offerte!$B170)</f>
        <v/>
      </c>
      <c r="C5243" s="10">
        <f>IF(Offerte!$A170="","",Offerte!$C170)</f>
        <v/>
      </c>
      <c r="D5243" s="10" t="inlineStr">
        <is>
          <t>G.5.1</t>
        </is>
      </c>
      <c r="E5243" s="10" t="inlineStr">
        <is>
          <t>G</t>
        </is>
      </c>
      <c r="F5243" s="10" t="inlineStr">
        <is>
          <t>T</t>
        </is>
      </c>
      <c r="G5243" s="10" t="inlineStr">
        <is>
          <t>tabular</t>
        </is>
      </c>
      <c r="H5243" s="10" t="n">
        <v>1</v>
      </c>
      <c r="I5243" s="10" t="inlineStr">
        <is>
          <t>Impegno al mantenimento delle garanzie del contratto di secondo livello del gestore uscente</t>
        </is>
      </c>
      <c r="J5243" s="20" t="n"/>
      <c r="K5243" s="20" t="n"/>
      <c r="L5243" s="20" t="n"/>
      <c r="M5243" s="20" t="n"/>
      <c r="N5243" s="21">
        <f>IF($A5243="","",IF(IFERROR(VALUE($M5243),0)=1,1,0))</f>
        <v/>
      </c>
      <c r="O5243" s="21">
        <f>IF($A5243="",0,IF(OR($S5243&lt;&gt;1,COUNTA($J5243:$M5243)=0),0,IF($N5243=1,$H5243,0)))</f>
        <v/>
      </c>
      <c r="P5243" s="10" t="inlineStr">
        <is>
          <t>sì/no</t>
        </is>
      </c>
      <c r="Q5243" s="21">
        <f>IF($A5243="","",$A5243&amp;"|"&amp;$C5243)</f>
        <v/>
      </c>
      <c r="R5243" s="21">
        <f>IF($A5243="","",$A5243&amp;"|"&amp;$C5243&amp;"|"&amp;$D5243)</f>
        <v/>
      </c>
      <c r="S5243" s="21">
        <f>IF($A5243="","",IFERROR(INDEX(Offerte!$D$2:$D$200,MATCH($Q5243,Offerte!$L$2:$L$200,0)),0))</f>
        <v/>
      </c>
      <c r="T5243" s="21">
        <f>IF($A5243="","",IFERROR(INDEX(Offerte!$G$2:$G$200,MATCH($Q5243,Offerte!$L$2:$L$200,0)),"NO"))</f>
        <v/>
      </c>
    </row>
    <row r="5244">
      <c r="A5244" s="10">
        <f>IF(Offerte!$A171="","",Offerte!$A171)</f>
        <v/>
      </c>
      <c r="B5244" s="10">
        <f>IF(Offerte!$A171="","",Offerte!$B171)</f>
        <v/>
      </c>
      <c r="C5244" s="10">
        <f>IF(Offerte!$A171="","",Offerte!$C171)</f>
        <v/>
      </c>
      <c r="D5244" s="10" t="inlineStr">
        <is>
          <t>A.1.1</t>
        </is>
      </c>
      <c r="E5244" s="10" t="inlineStr">
        <is>
          <t>A</t>
        </is>
      </c>
      <c r="F5244" s="10" t="inlineStr">
        <is>
          <t>Q</t>
        </is>
      </c>
      <c r="G5244" s="10" t="inlineStr">
        <is>
          <t>higher</t>
        </is>
      </c>
      <c r="H5244" s="10" t="n">
        <v>3</v>
      </c>
      <c r="I5244" s="10" t="inlineStr">
        <is>
          <t>Tasso aggiuntivo di corse controllate</t>
        </is>
      </c>
      <c r="J5244" s="20" t="n"/>
      <c r="K5244" s="20" t="n"/>
      <c r="L5244" s="20" t="n"/>
      <c r="M5244" s="20" t="n"/>
      <c r="N5244" s="21">
        <f>IF($A5244="","",IFERROR(VALUE($K5244)/VALUE($L5244)*100,IFERROR(VALUE($J5244),0)))</f>
        <v/>
      </c>
      <c r="O5244" s="21">
        <f>IF($A5244="",0,IF(OR($S5244&lt;&gt;1,COUNTA($J5244:$M5244)=0),0,IF(SUMPRODUCT(MAX(($C$5:$C$6173=$C5244)*($D$5:$D$6173=$D5244)*($S$5:$S$6173=1)*IFERROR($N$5:$N$6173*1,0)))&gt;0,ROUND($H5244*($N5244/SUMPRODUCT(MAX(($C$5:$C$6173=$C5244)*($D$5:$D$6173=$D5244)*($S$5:$S$6173=1)*IFERROR($N$5:$N$6173*1,0)))),4),0)))</f>
        <v/>
      </c>
      <c r="P5244" s="10" t="inlineStr">
        <is>
          <t>Corse controllate annue / Corse programmate annue</t>
        </is>
      </c>
      <c r="Q5244" s="21">
        <f>IF($A5244="","",$A5244&amp;"|"&amp;$C5244)</f>
        <v/>
      </c>
      <c r="R5244" s="21">
        <f>IF($A5244="","",$A5244&amp;"|"&amp;$C5244&amp;"|"&amp;$D5244)</f>
        <v/>
      </c>
      <c r="S5244" s="21">
        <f>IF($A5244="","",IFERROR(INDEX(Offerte!$D$2:$D$200,MATCH($Q5244,Offerte!$L$2:$L$200,0)),0))</f>
        <v/>
      </c>
      <c r="T5244" s="21">
        <f>IF($A5244="","",IFERROR(INDEX(Offerte!$G$2:$G$200,MATCH($Q5244,Offerte!$L$2:$L$200,0)),"NO"))</f>
        <v/>
      </c>
    </row>
    <row r="5245">
      <c r="A5245" s="10">
        <f>IF(Offerte!$A171="","",Offerte!$A171)</f>
        <v/>
      </c>
      <c r="B5245" s="10">
        <f>IF(Offerte!$A171="","",Offerte!$B171)</f>
        <v/>
      </c>
      <c r="C5245" s="10">
        <f>IF(Offerte!$A171="","",Offerte!$C171)</f>
        <v/>
      </c>
      <c r="D5245" s="10" t="inlineStr">
        <is>
          <t>A.1.2</t>
        </is>
      </c>
      <c r="E5245" s="10" t="inlineStr">
        <is>
          <t>A</t>
        </is>
      </c>
      <c r="F5245" s="10" t="inlineStr">
        <is>
          <t>Q</t>
        </is>
      </c>
      <c r="G5245" s="10" t="inlineStr">
        <is>
          <t>higher</t>
        </is>
      </c>
      <c r="H5245" s="10" t="n">
        <v>4</v>
      </c>
      <c r="I5245" s="10" t="inlineStr">
        <is>
          <t>Numero aggiuntivo di passeggeri controllati</t>
        </is>
      </c>
      <c r="J5245" s="20" t="n"/>
      <c r="K5245" s="20" t="n"/>
      <c r="L5245" s="20" t="n"/>
      <c r="M5245" s="20" t="n"/>
      <c r="N5245" s="21">
        <f>IF($A5245="","",IFERROR(VALUE($J5245),0))</f>
        <v/>
      </c>
      <c r="O5245" s="21">
        <f>IF($A5245="",0,IF(OR($S5245&lt;&gt;1,COUNTA($J5245:$M5245)=0),0,IF(SUMPRODUCT(MAX(($C$5:$C$6173=$C5245)*($D$5:$D$6173=$D5245)*($S$5:$S$6173=1)*IFERROR($N$5:$N$6173*1,0)))&gt;0,ROUND($H5245*($N5245/SUMPRODUCT(MAX(($C$5:$C$6173=$C5245)*($D$5:$D$6173=$D5245)*($S$5:$S$6173=1)*IFERROR($N$5:$N$6173*1,0)))),4),0)))</f>
        <v/>
      </c>
      <c r="P5245" s="10" t="inlineStr">
        <is>
          <t>passeggeri/anno</t>
        </is>
      </c>
      <c r="Q5245" s="21">
        <f>IF($A5245="","",$A5245&amp;"|"&amp;$C5245)</f>
        <v/>
      </c>
      <c r="R5245" s="21">
        <f>IF($A5245="","",$A5245&amp;"|"&amp;$C5245&amp;"|"&amp;$D5245)</f>
        <v/>
      </c>
      <c r="S5245" s="21">
        <f>IF($A5245="","",IFERROR(INDEX(Offerte!$D$2:$D$200,MATCH($Q5245,Offerte!$L$2:$L$200,0)),0))</f>
        <v/>
      </c>
      <c r="T5245" s="21">
        <f>IF($A5245="","",IFERROR(INDEX(Offerte!$G$2:$G$200,MATCH($Q5245,Offerte!$L$2:$L$200,0)),"NO"))</f>
        <v/>
      </c>
    </row>
    <row r="5246">
      <c r="A5246" s="10">
        <f>IF(Offerte!$A171="","",Offerte!$A171)</f>
        <v/>
      </c>
      <c r="B5246" s="10">
        <f>IF(Offerte!$A171="","",Offerte!$B171)</f>
        <v/>
      </c>
      <c r="C5246" s="10">
        <f>IF(Offerte!$A171="","",Offerte!$C171)</f>
        <v/>
      </c>
      <c r="D5246" s="10" t="inlineStr">
        <is>
          <t>B.1.1</t>
        </is>
      </c>
      <c r="E5246" s="10" t="inlineStr">
        <is>
          <t>B</t>
        </is>
      </c>
      <c r="F5246" s="10" t="inlineStr">
        <is>
          <t>Q</t>
        </is>
      </c>
      <c r="G5246" s="10" t="inlineStr">
        <is>
          <t>higher</t>
        </is>
      </c>
      <c r="H5246" s="10" t="n">
        <v>3</v>
      </c>
      <c r="I5246" s="10" t="inlineStr">
        <is>
          <t>Incremento dei posti offerti nelle fasce di punta</t>
        </is>
      </c>
      <c r="J5246" s="20" t="n"/>
      <c r="K5246" s="20" t="n"/>
      <c r="L5246" s="20" t="n"/>
      <c r="M5246" s="20" t="n"/>
      <c r="N5246" s="21">
        <f>IF($A5246="","",IFERROR(VALUE($J5246),0))</f>
        <v/>
      </c>
      <c r="O5246" s="21">
        <f>IF($A5246="",0,IF(OR($S5246&lt;&gt;1,COUNTA($J5246:$M5246)=0),0,IF(SUMPRODUCT(MAX(($C$5:$C$6173=$C5246)*($D$5:$D$6173=$D5246)*($S$5:$S$6173=1)*IFERROR($N$5:$N$6173*1,0)))&gt;0,ROUND($H5246*($N5246/SUMPRODUCT(MAX(($C$5:$C$6173=$C5246)*($D$5:$D$6173=$D5246)*($S$5:$S$6173=1)*IFERROR($N$5:$N$6173*1,0)))),4),0)))</f>
        <v/>
      </c>
      <c r="P5246" s="10" t="inlineStr">
        <is>
          <t>posti*km</t>
        </is>
      </c>
      <c r="Q5246" s="21">
        <f>IF($A5246="","",$A5246&amp;"|"&amp;$C5246)</f>
        <v/>
      </c>
      <c r="R5246" s="21">
        <f>IF($A5246="","",$A5246&amp;"|"&amp;$C5246&amp;"|"&amp;$D5246)</f>
        <v/>
      </c>
      <c r="S5246" s="21">
        <f>IF($A5246="","",IFERROR(INDEX(Offerte!$D$2:$D$200,MATCH($Q5246,Offerte!$L$2:$L$200,0)),0))</f>
        <v/>
      </c>
      <c r="T5246" s="21">
        <f>IF($A5246="","",IFERROR(INDEX(Offerte!$G$2:$G$200,MATCH($Q5246,Offerte!$L$2:$L$200,0)),"NO"))</f>
        <v/>
      </c>
    </row>
    <row r="5247">
      <c r="A5247" s="10">
        <f>IF(Offerte!$A171="","",Offerte!$A171)</f>
        <v/>
      </c>
      <c r="B5247" s="10">
        <f>IF(Offerte!$A171="","",Offerte!$B171)</f>
        <v/>
      </c>
      <c r="C5247" s="10">
        <f>IF(Offerte!$A171="","",Offerte!$C171)</f>
        <v/>
      </c>
      <c r="D5247" s="10" t="inlineStr">
        <is>
          <t>B.2.1</t>
        </is>
      </c>
      <c r="E5247" s="10" t="inlineStr">
        <is>
          <t>B</t>
        </is>
      </c>
      <c r="F5247" s="10" t="inlineStr">
        <is>
          <t>Q</t>
        </is>
      </c>
      <c r="G5247" s="10" t="inlineStr">
        <is>
          <t>higher</t>
        </is>
      </c>
      <c r="H5247" s="10" t="n">
        <v>4</v>
      </c>
      <c r="I5247" s="10" t="inlineStr">
        <is>
          <t>Corse aggiuntive nell'arco giornaliero base</t>
        </is>
      </c>
      <c r="J5247" s="20" t="n"/>
      <c r="K5247" s="20" t="n"/>
      <c r="L5247" s="20" t="n"/>
      <c r="M5247" s="20" t="n"/>
      <c r="N5247" s="21">
        <f>IF($A5247="","",IFERROR(VALUE($J5247),0))</f>
        <v/>
      </c>
      <c r="O5247" s="21">
        <f>IF($A5247="",0,IF(OR($S5247&lt;&gt;1,COUNTA($J5247:$M5247)=0),0,IF(SUMPRODUCT(MAX(($C$5:$C$6173=$C5247)*($D$5:$D$6173=$D5247)*($S$5:$S$6173=1)*IFERROR($N$5:$N$6173*1,0)))&gt;0,ROUND($H5247*($N5247/SUMPRODUCT(MAX(($C$5:$C$6173=$C5247)*($D$5:$D$6173=$D5247)*($S$5:$S$6173=1)*IFERROR($N$5:$N$6173*1,0)))),4),0)))</f>
        <v/>
      </c>
      <c r="P5247" s="10" t="inlineStr">
        <is>
          <t>corse</t>
        </is>
      </c>
      <c r="Q5247" s="21">
        <f>IF($A5247="","",$A5247&amp;"|"&amp;$C5247)</f>
        <v/>
      </c>
      <c r="R5247" s="21">
        <f>IF($A5247="","",$A5247&amp;"|"&amp;$C5247&amp;"|"&amp;$D5247)</f>
        <v/>
      </c>
      <c r="S5247" s="21">
        <f>IF($A5247="","",IFERROR(INDEX(Offerte!$D$2:$D$200,MATCH($Q5247,Offerte!$L$2:$L$200,0)),0))</f>
        <v/>
      </c>
      <c r="T5247" s="21">
        <f>IF($A5247="","",IFERROR(INDEX(Offerte!$G$2:$G$200,MATCH($Q5247,Offerte!$L$2:$L$200,0)),"NO"))</f>
        <v/>
      </c>
    </row>
    <row r="5248">
      <c r="A5248" s="10">
        <f>IF(Offerte!$A171="","",Offerte!$A171)</f>
        <v/>
      </c>
      <c r="B5248" s="10">
        <f>IF(Offerte!$A171="","",Offerte!$B171)</f>
        <v/>
      </c>
      <c r="C5248" s="10">
        <f>IF(Offerte!$A171="","",Offerte!$C171)</f>
        <v/>
      </c>
      <c r="D5248" s="10" t="inlineStr">
        <is>
          <t>B.3.1</t>
        </is>
      </c>
      <c r="E5248" s="10" t="inlineStr">
        <is>
          <t>B</t>
        </is>
      </c>
      <c r="F5248" s="10" t="inlineStr">
        <is>
          <t>Q</t>
        </is>
      </c>
      <c r="G5248" s="10" t="inlineStr">
        <is>
          <t>higher</t>
        </is>
      </c>
      <c r="H5248" s="10" t="n">
        <v>2</v>
      </c>
      <c r="I5248" s="10" t="inlineStr">
        <is>
          <t>Numero di corse aggiuntive per allungamento dell'arco di servizio giornaliero nelle fasce serali</t>
        </is>
      </c>
      <c r="J5248" s="20" t="n"/>
      <c r="K5248" s="20" t="n"/>
      <c r="L5248" s="20" t="n"/>
      <c r="M5248" s="20" t="n"/>
      <c r="N5248" s="21">
        <f>IF($A5248="","",IFERROR(VALUE($J5248),0))</f>
        <v/>
      </c>
      <c r="O5248" s="21">
        <f>IF($A5248="",0,IF(OR($S5248&lt;&gt;1,COUNTA($J5248:$M5248)=0),0,IF(SUMPRODUCT(MAX(($C$5:$C$6173=$C5248)*($D$5:$D$6173=$D5248)*($S$5:$S$6173=1)*IFERROR($N$5:$N$6173*1,0)))&gt;0,ROUND($H5248*($N5248/SUMPRODUCT(MAX(($C$5:$C$6173=$C5248)*($D$5:$D$6173=$D5248)*($S$5:$S$6173=1)*IFERROR($N$5:$N$6173*1,0)))),4),0)))</f>
        <v/>
      </c>
      <c r="P5248" s="10" t="inlineStr">
        <is>
          <t>corse</t>
        </is>
      </c>
      <c r="Q5248" s="21">
        <f>IF($A5248="","",$A5248&amp;"|"&amp;$C5248)</f>
        <v/>
      </c>
      <c r="R5248" s="21">
        <f>IF($A5248="","",$A5248&amp;"|"&amp;$C5248&amp;"|"&amp;$D5248)</f>
        <v/>
      </c>
      <c r="S5248" s="21">
        <f>IF($A5248="","",IFERROR(INDEX(Offerte!$D$2:$D$200,MATCH($Q5248,Offerte!$L$2:$L$200,0)),0))</f>
        <v/>
      </c>
      <c r="T5248" s="21">
        <f>IF($A5248="","",IFERROR(INDEX(Offerte!$G$2:$G$200,MATCH($Q5248,Offerte!$L$2:$L$200,0)),"NO"))</f>
        <v/>
      </c>
    </row>
    <row r="5249">
      <c r="A5249" s="10">
        <f>IF(Offerte!$A171="","",Offerte!$A171)</f>
        <v/>
      </c>
      <c r="B5249" s="10">
        <f>IF(Offerte!$A171="","",Offerte!$B171)</f>
        <v/>
      </c>
      <c r="C5249" s="10">
        <f>IF(Offerte!$A171="","",Offerte!$C171)</f>
        <v/>
      </c>
      <c r="D5249" s="10" t="inlineStr">
        <is>
          <t>B.4.1</t>
        </is>
      </c>
      <c r="E5249" s="10" t="inlineStr">
        <is>
          <t>B</t>
        </is>
      </c>
      <c r="F5249" s="10" t="inlineStr">
        <is>
          <t>Q</t>
        </is>
      </c>
      <c r="G5249" s="10" t="inlineStr">
        <is>
          <t>higher</t>
        </is>
      </c>
      <c r="H5249" s="10" t="n">
        <v>3</v>
      </c>
      <c r="I5249" s="10" t="inlineStr">
        <is>
          <t>Percorrenze aggiuntive offerte nel Programma d'esercizio delle prime due fasi attuative</t>
        </is>
      </c>
      <c r="J5249" s="20" t="n"/>
      <c r="K5249" s="20" t="n"/>
      <c r="L5249" s="20" t="n"/>
      <c r="M5249" s="20" t="n"/>
      <c r="N5249" s="21">
        <f>IF($A5249="","",IFERROR(VALUE($J5249),0))</f>
        <v/>
      </c>
      <c r="O5249" s="21">
        <f>IF($A5249="",0,IF(OR($S5249&lt;&gt;1,COUNTA($J5249:$M5249)=0),0,IF(SUMPRODUCT(MAX(($C$5:$C$6173=$C5249)*($D$5:$D$6173=$D5249)*($S$5:$S$6173=1)*IFERROR($N$5:$N$6173*1,0)))&gt;0,ROUND($H5249*($N5249/SUMPRODUCT(MAX(($C$5:$C$6173=$C5249)*($D$5:$D$6173=$D5249)*($S$5:$S$6173=1)*IFERROR($N$5:$N$6173*1,0)))),4),0)))</f>
        <v/>
      </c>
      <c r="P5249" s="10" t="inlineStr">
        <is>
          <t>vett*km</t>
        </is>
      </c>
      <c r="Q5249" s="21">
        <f>IF($A5249="","",$A5249&amp;"|"&amp;$C5249)</f>
        <v/>
      </c>
      <c r="R5249" s="21">
        <f>IF($A5249="","",$A5249&amp;"|"&amp;$C5249&amp;"|"&amp;$D5249)</f>
        <v/>
      </c>
      <c r="S5249" s="21">
        <f>IF($A5249="","",IFERROR(INDEX(Offerte!$D$2:$D$200,MATCH($Q5249,Offerte!$L$2:$L$200,0)),0))</f>
        <v/>
      </c>
      <c r="T5249" s="21">
        <f>IF($A5249="","",IFERROR(INDEX(Offerte!$G$2:$G$200,MATCH($Q5249,Offerte!$L$2:$L$200,0)),"NO"))</f>
        <v/>
      </c>
    </row>
    <row r="5250">
      <c r="A5250" s="10">
        <f>IF(Offerte!$A171="","",Offerte!$A171)</f>
        <v/>
      </c>
      <c r="B5250" s="10">
        <f>IF(Offerte!$A171="","",Offerte!$B171)</f>
        <v/>
      </c>
      <c r="C5250" s="10">
        <f>IF(Offerte!$A171="","",Offerte!$C171)</f>
        <v/>
      </c>
      <c r="D5250" s="10" t="inlineStr">
        <is>
          <t>B.5.1</t>
        </is>
      </c>
      <c r="E5250" s="10" t="inlineStr">
        <is>
          <t>B</t>
        </is>
      </c>
      <c r="F5250" s="10" t="inlineStr">
        <is>
          <t>D</t>
        </is>
      </c>
      <c r="G5250" s="10" t="inlineStr">
        <is>
          <t>discretionary</t>
        </is>
      </c>
      <c r="H5250" s="10" t="n">
        <v>2</v>
      </c>
      <c r="I5250" s="10" t="inlineStr">
        <is>
          <t>Efficacia del progetto di servizi complementari DRT</t>
        </is>
      </c>
      <c r="J5250" s="20" t="n"/>
      <c r="K5250" s="20" t="n"/>
      <c r="L5250" s="20" t="n"/>
      <c r="M5250" s="20" t="n"/>
      <c r="N5250" s="21">
        <f>IF($A5250="","",MAX(0,MIN(1,IFERROR(VALUE($M5250),0))))</f>
        <v/>
      </c>
      <c r="O5250" s="21">
        <f>IF($A5250="",0,IF(OR($S5250&lt;&gt;1,COUNTA($J5250:$M5250)=0),0,IF(SUMPRODUCT(MAX(($C$5:$C$6173=$C5250)*($D$5:$D$6173=$D5250)*($S$5:$S$6173=1)*IFERROR($N$5:$N$6173*1,0)))&gt;0,ROUND($H5250*($N5250/SUMPRODUCT(MAX(($C$5:$C$6173=$C5250)*($D$5:$D$6173=$D5250)*($S$5:$S$6173=1)*IFERROR($N$5:$N$6173*1,0)))),4),0)))</f>
        <v/>
      </c>
      <c r="P5250" s="10" t="inlineStr">
        <is>
          <t>coeff.</t>
        </is>
      </c>
      <c r="Q5250" s="21">
        <f>IF($A5250="","",$A5250&amp;"|"&amp;$C5250)</f>
        <v/>
      </c>
      <c r="R5250" s="21">
        <f>IF($A5250="","",$A5250&amp;"|"&amp;$C5250&amp;"|"&amp;$D5250)</f>
        <v/>
      </c>
      <c r="S5250" s="21">
        <f>IF($A5250="","",IFERROR(INDEX(Offerte!$D$2:$D$200,MATCH($Q5250,Offerte!$L$2:$L$200,0)),0))</f>
        <v/>
      </c>
      <c r="T5250" s="21">
        <f>IF($A5250="","",IFERROR(INDEX(Offerte!$G$2:$G$200,MATCH($Q5250,Offerte!$L$2:$L$200,0)),"NO"))</f>
        <v/>
      </c>
    </row>
    <row r="5251">
      <c r="A5251" s="10">
        <f>IF(Offerte!$A171="","",Offerte!$A171)</f>
        <v/>
      </c>
      <c r="B5251" s="10">
        <f>IF(Offerte!$A171="","",Offerte!$B171)</f>
        <v/>
      </c>
      <c r="C5251" s="10">
        <f>IF(Offerte!$A171="","",Offerte!$C171)</f>
        <v/>
      </c>
      <c r="D5251" s="10" t="inlineStr">
        <is>
          <t>C.1.1</t>
        </is>
      </c>
      <c r="E5251" s="10" t="inlineStr">
        <is>
          <t>C</t>
        </is>
      </c>
      <c r="F5251" s="10" t="inlineStr">
        <is>
          <t>Q</t>
        </is>
      </c>
      <c r="G5251" s="10" t="inlineStr">
        <is>
          <t>higher</t>
        </is>
      </c>
      <c r="H5251" s="10" t="n">
        <v>2</v>
      </c>
      <c r="I5251" s="10" t="inlineStr">
        <is>
          <t>Tasso di copertura del servizio con telecamere BSD</t>
        </is>
      </c>
      <c r="J5251" s="20" t="n"/>
      <c r="K5251" s="20" t="n"/>
      <c r="L5251" s="20" t="n"/>
      <c r="M5251" s="20" t="n"/>
      <c r="N5251" s="21">
        <f>IF($A5251="","",IFERROR(VALUE($K5251)/VALUE($L5251),IFERROR(VALUE($J5251),0)))</f>
        <v/>
      </c>
      <c r="O5251" s="21">
        <f>IF($A5251="",0,IF(OR($S5251&lt;&gt;1,COUNTA($J5251:$M5251)=0),0,IF(SUMPRODUCT(MAX(($C$5:$C$6173=$C5251)*($D$5:$D$6173=$D5251)*($S$5:$S$6173=1)*IFERROR($N$5:$N$6173*1,0)))&gt;0,ROUND($H5251*($N5251/SUMPRODUCT(MAX(($C$5:$C$6173=$C5251)*($D$5:$D$6173=$D5251)*($S$5:$S$6173=1)*IFERROR($N$5:$N$6173*1,0)))),4),0)))</f>
        <v/>
      </c>
      <c r="P5251" s="10" t="inlineStr">
        <is>
          <t>Autobus attrezzati con telecamere BSD / Autobus totali in offerta, incluse scorte</t>
        </is>
      </c>
      <c r="Q5251" s="21">
        <f>IF($A5251="","",$A5251&amp;"|"&amp;$C5251)</f>
        <v/>
      </c>
      <c r="R5251" s="21">
        <f>IF($A5251="","",$A5251&amp;"|"&amp;$C5251&amp;"|"&amp;$D5251)</f>
        <v/>
      </c>
      <c r="S5251" s="21">
        <f>IF($A5251="","",IFERROR(INDEX(Offerte!$D$2:$D$200,MATCH($Q5251,Offerte!$L$2:$L$200,0)),0))</f>
        <v/>
      </c>
      <c r="T5251" s="21">
        <f>IF($A5251="","",IFERROR(INDEX(Offerte!$G$2:$G$200,MATCH($Q5251,Offerte!$L$2:$L$200,0)),"NO"))</f>
        <v/>
      </c>
    </row>
    <row r="5252">
      <c r="A5252" s="10">
        <f>IF(Offerte!$A171="","",Offerte!$A171)</f>
        <v/>
      </c>
      <c r="B5252" s="10">
        <f>IF(Offerte!$A171="","",Offerte!$B171)</f>
        <v/>
      </c>
      <c r="C5252" s="10">
        <f>IF(Offerte!$A171="","",Offerte!$C171)</f>
        <v/>
      </c>
      <c r="D5252" s="10" t="inlineStr">
        <is>
          <t>C.1.2</t>
        </is>
      </c>
      <c r="E5252" s="10" t="inlineStr">
        <is>
          <t>C</t>
        </is>
      </c>
      <c r="F5252" s="10" t="inlineStr">
        <is>
          <t>Q</t>
        </is>
      </c>
      <c r="G5252" s="10" t="inlineStr">
        <is>
          <t>higher</t>
        </is>
      </c>
      <c r="H5252" s="10" t="n">
        <v>2</v>
      </c>
      <c r="I5252" s="10" t="inlineStr">
        <is>
          <t>Tasso di copertura del servizio con telecamere ADAS</t>
        </is>
      </c>
      <c r="J5252" s="20" t="n"/>
      <c r="K5252" s="20" t="n"/>
      <c r="L5252" s="20" t="n"/>
      <c r="M5252" s="20" t="n"/>
      <c r="N5252" s="21">
        <f>IF($A5252="","",IFERROR(VALUE($K5252)/VALUE($L5252),IFERROR(VALUE($J5252),0)))</f>
        <v/>
      </c>
      <c r="O5252" s="21">
        <f>IF($A5252="",0,IF(OR($S5252&lt;&gt;1,COUNTA($J5252:$M5252)=0),0,IF(SUMPRODUCT(MAX(($C$5:$C$6173=$C5252)*($D$5:$D$6173=$D5252)*($S$5:$S$6173=1)*IFERROR($N$5:$N$6173*1,0)))&gt;0,ROUND($H5252*($N5252/SUMPRODUCT(MAX(($C$5:$C$6173=$C5252)*($D$5:$D$6173=$D5252)*($S$5:$S$6173=1)*IFERROR($N$5:$N$6173*1,0)))),4),0)))</f>
        <v/>
      </c>
      <c r="P5252" s="10" t="inlineStr">
        <is>
          <t>Autobus attrezzati con telecamere ADAS / Autobus totali in offerta, incluse scorte</t>
        </is>
      </c>
      <c r="Q5252" s="21">
        <f>IF($A5252="","",$A5252&amp;"|"&amp;$C5252)</f>
        <v/>
      </c>
      <c r="R5252" s="21">
        <f>IF($A5252="","",$A5252&amp;"|"&amp;$C5252&amp;"|"&amp;$D5252)</f>
        <v/>
      </c>
      <c r="S5252" s="21">
        <f>IF($A5252="","",IFERROR(INDEX(Offerte!$D$2:$D$200,MATCH($Q5252,Offerte!$L$2:$L$200,0)),0))</f>
        <v/>
      </c>
      <c r="T5252" s="21">
        <f>IF($A5252="","",IFERROR(INDEX(Offerte!$G$2:$G$200,MATCH($Q5252,Offerte!$L$2:$L$200,0)),"NO"))</f>
        <v/>
      </c>
    </row>
    <row r="5253">
      <c r="A5253" s="10">
        <f>IF(Offerte!$A171="","",Offerte!$A171)</f>
        <v/>
      </c>
      <c r="B5253" s="10">
        <f>IF(Offerte!$A171="","",Offerte!$B171)</f>
        <v/>
      </c>
      <c r="C5253" s="10">
        <f>IF(Offerte!$A171="","",Offerte!$C171)</f>
        <v/>
      </c>
      <c r="D5253" s="10" t="inlineStr">
        <is>
          <t>C.2.1</t>
        </is>
      </c>
      <c r="E5253" s="10" t="inlineStr">
        <is>
          <t>C</t>
        </is>
      </c>
      <c r="F5253" s="10" t="inlineStr">
        <is>
          <t>Q</t>
        </is>
      </c>
      <c r="G5253" s="10" t="inlineStr">
        <is>
          <t>higher</t>
        </is>
      </c>
      <c r="H5253" s="10" t="n">
        <v>3</v>
      </c>
      <c r="I5253" s="10" t="inlineStr">
        <is>
          <t>Tasso di copertura del servizio con telecamere di bordo di videosorveglianza</t>
        </is>
      </c>
      <c r="J5253" s="20" t="n"/>
      <c r="K5253" s="20" t="n"/>
      <c r="L5253" s="20" t="n"/>
      <c r="M5253" s="20" t="n"/>
      <c r="N5253" s="21">
        <f>IF($A5253="","",IFERROR(VALUE($K5253)/VALUE($L5253),IFERROR(VALUE($J5253),0)))</f>
        <v/>
      </c>
      <c r="O5253" s="21">
        <f>IF($A5253="",0,IF(OR($S5253&lt;&gt;1,COUNTA($J5253:$M5253)=0),0,IF(SUMPRODUCT(MAX(($C$5:$C$6173=$C5253)*($D$5:$D$6173=$D5253)*($S$5:$S$6173=1)*IFERROR($N$5:$N$6173*1,0)))&gt;0,ROUND($H5253*($N5253/SUMPRODUCT(MAX(($C$5:$C$6173=$C5253)*($D$5:$D$6173=$D5253)*($S$5:$S$6173=1)*IFERROR($N$5:$N$6173*1,0)))),4),0)))</f>
        <v/>
      </c>
      <c r="P5253" s="10" t="inlineStr">
        <is>
          <t>Autobus attrezzati con videosorveglianza / Autobus totali in offerta, incluse scorte</t>
        </is>
      </c>
      <c r="Q5253" s="21">
        <f>IF($A5253="","",$A5253&amp;"|"&amp;$C5253)</f>
        <v/>
      </c>
      <c r="R5253" s="21">
        <f>IF($A5253="","",$A5253&amp;"|"&amp;$C5253&amp;"|"&amp;$D5253)</f>
        <v/>
      </c>
      <c r="S5253" s="21">
        <f>IF($A5253="","",IFERROR(INDEX(Offerte!$D$2:$D$200,MATCH($Q5253,Offerte!$L$2:$L$200,0)),0))</f>
        <v/>
      </c>
      <c r="T5253" s="21">
        <f>IF($A5253="","",IFERROR(INDEX(Offerte!$G$2:$G$200,MATCH($Q5253,Offerte!$L$2:$L$200,0)),"NO"))</f>
        <v/>
      </c>
    </row>
    <row r="5254">
      <c r="A5254" s="10">
        <f>IF(Offerte!$A171="","",Offerte!$A171)</f>
        <v/>
      </c>
      <c r="B5254" s="10">
        <f>IF(Offerte!$A171="","",Offerte!$B171)</f>
        <v/>
      </c>
      <c r="C5254" s="10">
        <f>IF(Offerte!$A171="","",Offerte!$C171)</f>
        <v/>
      </c>
      <c r="D5254" s="10" t="inlineStr">
        <is>
          <t>C.2.2</t>
        </is>
      </c>
      <c r="E5254" s="10" t="inlineStr">
        <is>
          <t>C</t>
        </is>
      </c>
      <c r="F5254" s="10" t="inlineStr">
        <is>
          <t>T</t>
        </is>
      </c>
      <c r="G5254" s="10" t="inlineStr">
        <is>
          <t>tabular</t>
        </is>
      </c>
      <c r="H5254" s="10" t="n">
        <v>1</v>
      </c>
      <c r="I5254" s="10" t="inlineStr">
        <is>
          <t>Software video/audio analisi per situazioni di pericolo</t>
        </is>
      </c>
      <c r="J5254" s="20" t="n"/>
      <c r="K5254" s="20" t="n"/>
      <c r="L5254" s="20" t="n"/>
      <c r="M5254" s="20" t="n"/>
      <c r="N5254" s="21">
        <f>IF($A5254="","",IF(IFERROR(VALUE($M5254),0)=1,1,0))</f>
        <v/>
      </c>
      <c r="O5254" s="21">
        <f>IF($A5254="",0,IF(OR($S5254&lt;&gt;1,COUNTA($J5254:$M5254)=0),0,IF($N5254=1,$H5254,0)))</f>
        <v/>
      </c>
      <c r="P5254" s="10" t="inlineStr">
        <is>
          <t>sì/no</t>
        </is>
      </c>
      <c r="Q5254" s="21">
        <f>IF($A5254="","",$A5254&amp;"|"&amp;$C5254)</f>
        <v/>
      </c>
      <c r="R5254" s="21">
        <f>IF($A5254="","",$A5254&amp;"|"&amp;$C5254&amp;"|"&amp;$D5254)</f>
        <v/>
      </c>
      <c r="S5254" s="21">
        <f>IF($A5254="","",IFERROR(INDEX(Offerte!$D$2:$D$200,MATCH($Q5254,Offerte!$L$2:$L$200,0)),0))</f>
        <v/>
      </c>
      <c r="T5254" s="21">
        <f>IF($A5254="","",IFERROR(INDEX(Offerte!$G$2:$G$200,MATCH($Q5254,Offerte!$L$2:$L$200,0)),"NO"))</f>
        <v/>
      </c>
    </row>
    <row r="5255">
      <c r="A5255" s="10">
        <f>IF(Offerte!$A171="","",Offerte!$A171)</f>
        <v/>
      </c>
      <c r="B5255" s="10">
        <f>IF(Offerte!$A171="","",Offerte!$B171)</f>
        <v/>
      </c>
      <c r="C5255" s="10">
        <f>IF(Offerte!$A171="","",Offerte!$C171)</f>
        <v/>
      </c>
      <c r="D5255" s="10" t="inlineStr">
        <is>
          <t>C.2.3</t>
        </is>
      </c>
      <c r="E5255" s="10" t="inlineStr">
        <is>
          <t>C</t>
        </is>
      </c>
      <c r="F5255" s="10" t="inlineStr">
        <is>
          <t>T</t>
        </is>
      </c>
      <c r="G5255" s="10" t="inlineStr">
        <is>
          <t>tabular</t>
        </is>
      </c>
      <c r="H5255" s="10" t="n">
        <v>1</v>
      </c>
      <c r="I5255" s="10" t="inlineStr">
        <is>
          <t>Collegamento con centrale qualificata di pronto intervento</t>
        </is>
      </c>
      <c r="J5255" s="20" t="n"/>
      <c r="K5255" s="20" t="n"/>
      <c r="L5255" s="20" t="n"/>
      <c r="M5255" s="20" t="n"/>
      <c r="N5255" s="21">
        <f>IF($A5255="","",IF(IFERROR(VALUE($M5255),0)=1,1,0))</f>
        <v/>
      </c>
      <c r="O5255" s="21">
        <f>IF($A5255="",0,IF(OR($S5255&lt;&gt;1,COUNTA($J5255:$M5255)=0),0,IF($N5255=1,$H5255,0)))</f>
        <v/>
      </c>
      <c r="P5255" s="10" t="inlineStr">
        <is>
          <t>sì/no</t>
        </is>
      </c>
      <c r="Q5255" s="21">
        <f>IF($A5255="","",$A5255&amp;"|"&amp;$C5255)</f>
        <v/>
      </c>
      <c r="R5255" s="21">
        <f>IF($A5255="","",$A5255&amp;"|"&amp;$C5255&amp;"|"&amp;$D5255)</f>
        <v/>
      </c>
      <c r="S5255" s="21">
        <f>IF($A5255="","",IFERROR(INDEX(Offerte!$D$2:$D$200,MATCH($Q5255,Offerte!$L$2:$L$200,0)),0))</f>
        <v/>
      </c>
      <c r="T5255" s="21">
        <f>IF($A5255="","",IFERROR(INDEX(Offerte!$G$2:$G$200,MATCH($Q5255,Offerte!$L$2:$L$200,0)),"NO"))</f>
        <v/>
      </c>
    </row>
    <row r="5256">
      <c r="A5256" s="10">
        <f>IF(Offerte!$A171="","",Offerte!$A171)</f>
        <v/>
      </c>
      <c r="B5256" s="10">
        <f>IF(Offerte!$A171="","",Offerte!$B171)</f>
        <v/>
      </c>
      <c r="C5256" s="10">
        <f>IF(Offerte!$A171="","",Offerte!$C171)</f>
        <v/>
      </c>
      <c r="D5256" s="10" t="inlineStr">
        <is>
          <t>C.2.4</t>
        </is>
      </c>
      <c r="E5256" s="10" t="inlineStr">
        <is>
          <t>C</t>
        </is>
      </c>
      <c r="F5256" s="10" t="inlineStr">
        <is>
          <t>Q</t>
        </is>
      </c>
      <c r="G5256" s="10" t="inlineStr">
        <is>
          <t>higher</t>
        </is>
      </c>
      <c r="H5256" s="10" t="n">
        <v>1</v>
      </c>
      <c r="I5256" s="10" t="inlineStr">
        <is>
          <t>Tasso di copertura del servizio con dispositivi per la chiamata di emergenza del conducente</t>
        </is>
      </c>
      <c r="J5256" s="20" t="n"/>
      <c r="K5256" s="20" t="n"/>
      <c r="L5256" s="20" t="n"/>
      <c r="M5256" s="20" t="n"/>
      <c r="N5256" s="21">
        <f>IF($A5256="","",IFERROR(VALUE($K5256)/VALUE($L5256),IFERROR(VALUE($J5256),0)))</f>
        <v/>
      </c>
      <c r="O5256" s="21">
        <f>IF($A5256="",0,IF(OR($S5256&lt;&gt;1,COUNTA($J5256:$M5256)=0),0,IF(SUMPRODUCT(MAX(($C$5:$C$6173=$C5256)*($D$5:$D$6173=$D5256)*($S$5:$S$6173=1)*IFERROR($N$5:$N$6173*1,0)))&gt;0,ROUND($H5256*($N5256/SUMPRODUCT(MAX(($C$5:$C$6173=$C5256)*($D$5:$D$6173=$D5256)*($S$5:$S$6173=1)*IFERROR($N$5:$N$6173*1,0)))),4),0)))</f>
        <v/>
      </c>
      <c r="P5256" s="10" t="inlineStr">
        <is>
          <t>Autobus attrezzati con chiamata di emergenza / Autobus totali in offerta, incluse scorte</t>
        </is>
      </c>
      <c r="Q5256" s="21">
        <f>IF($A5256="","",$A5256&amp;"|"&amp;$C5256)</f>
        <v/>
      </c>
      <c r="R5256" s="21">
        <f>IF($A5256="","",$A5256&amp;"|"&amp;$C5256&amp;"|"&amp;$D5256)</f>
        <v/>
      </c>
      <c r="S5256" s="21">
        <f>IF($A5256="","",IFERROR(INDEX(Offerte!$D$2:$D$200,MATCH($Q5256,Offerte!$L$2:$L$200,0)),0))</f>
        <v/>
      </c>
      <c r="T5256" s="21">
        <f>IF($A5256="","",IFERROR(INDEX(Offerte!$G$2:$G$200,MATCH($Q5256,Offerte!$L$2:$L$200,0)),"NO"))</f>
        <v/>
      </c>
    </row>
    <row r="5257">
      <c r="A5257" s="10">
        <f>IF(Offerte!$A171="","",Offerte!$A171)</f>
        <v/>
      </c>
      <c r="B5257" s="10">
        <f>IF(Offerte!$A171="","",Offerte!$B171)</f>
        <v/>
      </c>
      <c r="C5257" s="10">
        <f>IF(Offerte!$A171="","",Offerte!$C171)</f>
        <v/>
      </c>
      <c r="D5257" s="10" t="inlineStr">
        <is>
          <t>C.3.1</t>
        </is>
      </c>
      <c r="E5257" s="10" t="inlineStr">
        <is>
          <t>C</t>
        </is>
      </c>
      <c r="F5257" s="10" t="inlineStr">
        <is>
          <t>Q</t>
        </is>
      </c>
      <c r="G5257" s="10" t="inlineStr">
        <is>
          <t>higher</t>
        </is>
      </c>
      <c r="H5257" s="10" t="n">
        <v>2</v>
      </c>
      <c r="I5257" s="10" t="inlineStr">
        <is>
          <t>Tasso di copertura del servizio con dispositivi di informazione dinamica a bordo mezzo</t>
        </is>
      </c>
      <c r="J5257" s="20" t="n"/>
      <c r="K5257" s="20" t="n"/>
      <c r="L5257" s="20" t="n"/>
      <c r="M5257" s="20" t="n"/>
      <c r="N5257" s="21">
        <f>IF($A5257="","",IFERROR(VALUE($K5257)/VALUE($L5257),IFERROR(VALUE($J5257),0)))</f>
        <v/>
      </c>
      <c r="O5257" s="21">
        <f>IF($A5257="",0,IF(OR($S5257&lt;&gt;1,COUNTA($J5257:$M5257)=0),0,IF(SUMPRODUCT(MAX(($C$5:$C$6173=$C5257)*($D$5:$D$6173=$D5257)*($S$5:$S$6173=1)*IFERROR($N$5:$N$6173*1,0)))&gt;0,ROUND($H5257*($N5257/SUMPRODUCT(MAX(($C$5:$C$6173=$C5257)*($D$5:$D$6173=$D5257)*($S$5:$S$6173=1)*IFERROR($N$5:$N$6173*1,0)))),4),0)))</f>
        <v/>
      </c>
      <c r="P5257" s="10" t="inlineStr">
        <is>
          <t>Autobus con monitor e indicatori vocali / Autobus totali in offerta, incluse scorte</t>
        </is>
      </c>
      <c r="Q5257" s="21">
        <f>IF($A5257="","",$A5257&amp;"|"&amp;$C5257)</f>
        <v/>
      </c>
      <c r="R5257" s="21">
        <f>IF($A5257="","",$A5257&amp;"|"&amp;$C5257&amp;"|"&amp;$D5257)</f>
        <v/>
      </c>
      <c r="S5257" s="21">
        <f>IF($A5257="","",IFERROR(INDEX(Offerte!$D$2:$D$200,MATCH($Q5257,Offerte!$L$2:$L$200,0)),0))</f>
        <v/>
      </c>
      <c r="T5257" s="21">
        <f>IF($A5257="","",IFERROR(INDEX(Offerte!$G$2:$G$200,MATCH($Q5257,Offerte!$L$2:$L$200,0)),"NO"))</f>
        <v/>
      </c>
    </row>
    <row r="5258">
      <c r="A5258" s="10">
        <f>IF(Offerte!$A171="","",Offerte!$A171)</f>
        <v/>
      </c>
      <c r="B5258" s="10">
        <f>IF(Offerte!$A171="","",Offerte!$B171)</f>
        <v/>
      </c>
      <c r="C5258" s="10">
        <f>IF(Offerte!$A171="","",Offerte!$C171)</f>
        <v/>
      </c>
      <c r="D5258" s="10" t="inlineStr">
        <is>
          <t>C.3.2</t>
        </is>
      </c>
      <c r="E5258" s="10" t="inlineStr">
        <is>
          <t>C</t>
        </is>
      </c>
      <c r="F5258" s="10" t="inlineStr">
        <is>
          <t>T</t>
        </is>
      </c>
      <c r="G5258" s="10" t="inlineStr">
        <is>
          <t>tabular</t>
        </is>
      </c>
      <c r="H5258" s="10" t="n">
        <v>2</v>
      </c>
      <c r="I5258" s="10" t="inlineStr">
        <is>
          <t>Informazioni a bordo su coincidenze ai nodi</t>
        </is>
      </c>
      <c r="J5258" s="20" t="n"/>
      <c r="K5258" s="20" t="n"/>
      <c r="L5258" s="20" t="n"/>
      <c r="M5258" s="20" t="n"/>
      <c r="N5258" s="21">
        <f>IF($A5258="","",IF(IFERROR(VALUE($M5258),0)=1,1,0))</f>
        <v/>
      </c>
      <c r="O5258" s="21">
        <f>IF($A5258="",0,IF(OR($S5258&lt;&gt;1,COUNTA($J5258:$M5258)=0),0,IF(AND($N5258=1,IFERROR(SUMIFS($N$5:$N$6173,$Q$5:$Q$6173,$Q5258,$D$5:$D$6173,"C.3.1"),0)&gt;=0.5),$H5258,0)))</f>
        <v/>
      </c>
      <c r="P5258" s="10" t="inlineStr">
        <is>
          <t>Dipende da C.3.1 &gt;= 0.5</t>
        </is>
      </c>
      <c r="Q5258" s="21">
        <f>IF($A5258="","",$A5258&amp;"|"&amp;$C5258)</f>
        <v/>
      </c>
      <c r="R5258" s="21">
        <f>IF($A5258="","",$A5258&amp;"|"&amp;$C5258&amp;"|"&amp;$D5258)</f>
        <v/>
      </c>
      <c r="S5258" s="21">
        <f>IF($A5258="","",IFERROR(INDEX(Offerte!$D$2:$D$200,MATCH($Q5258,Offerte!$L$2:$L$200,0)),0))</f>
        <v/>
      </c>
      <c r="T5258" s="21">
        <f>IF($A5258="","",IFERROR(INDEX(Offerte!$G$2:$G$200,MATCH($Q5258,Offerte!$L$2:$L$200,0)),"NO"))</f>
        <v/>
      </c>
    </row>
    <row r="5259">
      <c r="A5259" s="10">
        <f>IF(Offerte!$A171="","",Offerte!$A171)</f>
        <v/>
      </c>
      <c r="B5259" s="10">
        <f>IF(Offerte!$A171="","",Offerte!$B171)</f>
        <v/>
      </c>
      <c r="C5259" s="10">
        <f>IF(Offerte!$A171="","",Offerte!$C171)</f>
        <v/>
      </c>
      <c r="D5259" s="10" t="inlineStr">
        <is>
          <t>D.1.1</t>
        </is>
      </c>
      <c r="E5259" s="10" t="inlineStr">
        <is>
          <t>D</t>
        </is>
      </c>
      <c r="F5259" s="10" t="inlineStr">
        <is>
          <t>Q</t>
        </is>
      </c>
      <c r="G5259" s="10" t="inlineStr">
        <is>
          <t>higher</t>
        </is>
      </c>
      <c r="H5259" s="10" t="n">
        <v>3</v>
      </c>
      <c r="I5259" s="10" t="inlineStr">
        <is>
          <t>Installazione di pensiline</t>
        </is>
      </c>
      <c r="J5259" s="20" t="n"/>
      <c r="K5259" s="20" t="n"/>
      <c r="L5259" s="20" t="n"/>
      <c r="M5259" s="20" t="n"/>
      <c r="N5259" s="21">
        <f>IF($A5259="","",IFERROR(VALUE($J5259),0))</f>
        <v/>
      </c>
      <c r="O5259" s="21">
        <f>IF($A5259="",0,IF(OR($S5259&lt;&gt;1,COUNTA($J5259:$M5259)=0),0,IF(SUMPRODUCT(MAX(($C$5:$C$6173=$C5259)*($D$5:$D$6173=$D5259)*($S$5:$S$6173=1)*IFERROR($N$5:$N$6173*1,0)))&gt;0,ROUND($H5259*($N5259/SUMPRODUCT(MAX(($C$5:$C$6173=$C5259)*($D$5:$D$6173=$D5259)*($S$5:$S$6173=1)*IFERROR($N$5:$N$6173*1,0)))),4),0)))</f>
        <v/>
      </c>
      <c r="P5259" s="10" t="inlineStr">
        <is>
          <t>fermate</t>
        </is>
      </c>
      <c r="Q5259" s="21">
        <f>IF($A5259="","",$A5259&amp;"|"&amp;$C5259)</f>
        <v/>
      </c>
      <c r="R5259" s="21">
        <f>IF($A5259="","",$A5259&amp;"|"&amp;$C5259&amp;"|"&amp;$D5259)</f>
        <v/>
      </c>
      <c r="S5259" s="21">
        <f>IF($A5259="","",IFERROR(INDEX(Offerte!$D$2:$D$200,MATCH($Q5259,Offerte!$L$2:$L$200,0)),0))</f>
        <v/>
      </c>
      <c r="T5259" s="21">
        <f>IF($A5259="","",IFERROR(INDEX(Offerte!$G$2:$G$200,MATCH($Q5259,Offerte!$L$2:$L$200,0)),"NO"))</f>
        <v/>
      </c>
    </row>
    <row r="5260">
      <c r="A5260" s="10">
        <f>IF(Offerte!$A171="","",Offerte!$A171)</f>
        <v/>
      </c>
      <c r="B5260" s="10">
        <f>IF(Offerte!$A171="","",Offerte!$B171)</f>
        <v/>
      </c>
      <c r="C5260" s="10">
        <f>IF(Offerte!$A171="","",Offerte!$C171)</f>
        <v/>
      </c>
      <c r="D5260" s="10" t="inlineStr">
        <is>
          <t>D.1.2</t>
        </is>
      </c>
      <c r="E5260" s="10" t="inlineStr">
        <is>
          <t>D</t>
        </is>
      </c>
      <c r="F5260" s="10" t="inlineStr">
        <is>
          <t>Q</t>
        </is>
      </c>
      <c r="G5260" s="10" t="inlineStr">
        <is>
          <t>higher</t>
        </is>
      </c>
      <c r="H5260" s="10" t="n">
        <v>3</v>
      </c>
      <c r="I5260" s="10" t="inlineStr">
        <is>
          <t>Installazione di paline di fermata conformi alla DGR 581/2023</t>
        </is>
      </c>
      <c r="J5260" s="20" t="n"/>
      <c r="K5260" s="20" t="n"/>
      <c r="L5260" s="20" t="n"/>
      <c r="M5260" s="20" t="n"/>
      <c r="N5260" s="21">
        <f>IF($A5260="","",IFERROR(VALUE($J5260),0))</f>
        <v/>
      </c>
      <c r="O5260" s="21">
        <f>IF($A5260="",0,IF(OR($S5260&lt;&gt;1,COUNTA($J5260:$M5260)=0),0,IF(SUMPRODUCT(MAX(($C$5:$C$6173=$C5260)*($D$5:$D$6173=$D5260)*($S$5:$S$6173=1)*IFERROR($N$5:$N$6173*1,0)))&gt;0,ROUND($H5260*($N5260/SUMPRODUCT(MAX(($C$5:$C$6173=$C5260)*($D$5:$D$6173=$D5260)*($S$5:$S$6173=1)*IFERROR($N$5:$N$6173*1,0)))),4),0)))</f>
        <v/>
      </c>
      <c r="P5260" s="10" t="inlineStr">
        <is>
          <t>fermate</t>
        </is>
      </c>
      <c r="Q5260" s="21">
        <f>IF($A5260="","",$A5260&amp;"|"&amp;$C5260)</f>
        <v/>
      </c>
      <c r="R5260" s="21">
        <f>IF($A5260="","",$A5260&amp;"|"&amp;$C5260&amp;"|"&amp;$D5260)</f>
        <v/>
      </c>
      <c r="S5260" s="21">
        <f>IF($A5260="","",IFERROR(INDEX(Offerte!$D$2:$D$200,MATCH($Q5260,Offerte!$L$2:$L$200,0)),0))</f>
        <v/>
      </c>
      <c r="T5260" s="21">
        <f>IF($A5260="","",IFERROR(INDEX(Offerte!$G$2:$G$200,MATCH($Q5260,Offerte!$L$2:$L$200,0)),"NO"))</f>
        <v/>
      </c>
    </row>
    <row r="5261">
      <c r="A5261" s="10">
        <f>IF(Offerte!$A171="","",Offerte!$A171)</f>
        <v/>
      </c>
      <c r="B5261" s="10">
        <f>IF(Offerte!$A171="","",Offerte!$B171)</f>
        <v/>
      </c>
      <c r="C5261" s="10">
        <f>IF(Offerte!$A171="","",Offerte!$C171)</f>
        <v/>
      </c>
      <c r="D5261" s="10" t="inlineStr">
        <is>
          <t>D.1.3</t>
        </is>
      </c>
      <c r="E5261" s="10" t="inlineStr">
        <is>
          <t>D</t>
        </is>
      </c>
      <c r="F5261" s="10" t="inlineStr">
        <is>
          <t>Q</t>
        </is>
      </c>
      <c r="G5261" s="10" t="inlineStr">
        <is>
          <t>higher</t>
        </is>
      </c>
      <c r="H5261" s="10" t="n">
        <v>2</v>
      </c>
      <c r="I5261" s="10" t="inlineStr">
        <is>
          <t>Display informativi connessi alle fermate</t>
        </is>
      </c>
      <c r="J5261" s="20" t="n"/>
      <c r="K5261" s="20" t="n"/>
      <c r="L5261" s="20" t="n"/>
      <c r="M5261" s="20" t="n"/>
      <c r="N5261" s="21">
        <f>IF($A5261="","",IFERROR(VALUE($J5261),0))</f>
        <v/>
      </c>
      <c r="O5261" s="21">
        <f>IF($A5261="",0,IF(OR($S5261&lt;&gt;1,COUNTA($J5261:$M5261)=0),0,IF(SUMPRODUCT(MAX(($C$5:$C$6173=$C5261)*($D$5:$D$6173=$D5261)*($S$5:$S$6173=1)*IFERROR($N$5:$N$6173*1,0)))&gt;0,ROUND($H5261*($N5261/SUMPRODUCT(MAX(($C$5:$C$6173=$C5261)*($D$5:$D$6173=$D5261)*($S$5:$S$6173=1)*IFERROR($N$5:$N$6173*1,0)))),4),0)))</f>
        <v/>
      </c>
      <c r="P5261" s="10" t="inlineStr">
        <is>
          <t>fermate</t>
        </is>
      </c>
      <c r="Q5261" s="21">
        <f>IF($A5261="","",$A5261&amp;"|"&amp;$C5261)</f>
        <v/>
      </c>
      <c r="R5261" s="21">
        <f>IF($A5261="","",$A5261&amp;"|"&amp;$C5261&amp;"|"&amp;$D5261)</f>
        <v/>
      </c>
      <c r="S5261" s="21">
        <f>IF($A5261="","",IFERROR(INDEX(Offerte!$D$2:$D$200,MATCH($Q5261,Offerte!$L$2:$L$200,0)),0))</f>
        <v/>
      </c>
      <c r="T5261" s="21">
        <f>IF($A5261="","",IFERROR(INDEX(Offerte!$G$2:$G$200,MATCH($Q5261,Offerte!$L$2:$L$200,0)),"NO"))</f>
        <v/>
      </c>
    </row>
    <row r="5262">
      <c r="A5262" s="10">
        <f>IF(Offerte!$A171="","",Offerte!$A171)</f>
        <v/>
      </c>
      <c r="B5262" s="10">
        <f>IF(Offerte!$A171="","",Offerte!$B171)</f>
        <v/>
      </c>
      <c r="C5262" s="10">
        <f>IF(Offerte!$A171="","",Offerte!$C171)</f>
        <v/>
      </c>
      <c r="D5262" s="10" t="inlineStr">
        <is>
          <t>D.2.1</t>
        </is>
      </c>
      <c r="E5262" s="10" t="inlineStr">
        <is>
          <t>D</t>
        </is>
      </c>
      <c r="F5262" s="10" t="inlineStr">
        <is>
          <t>Q</t>
        </is>
      </c>
      <c r="G5262" s="10" t="inlineStr">
        <is>
          <t>higher</t>
        </is>
      </c>
      <c r="H5262" s="10" t="n">
        <v>2</v>
      </c>
      <c r="I5262" s="10" t="inlineStr">
        <is>
          <t>Segnali tattili Loges-Vet-Evolution</t>
        </is>
      </c>
      <c r="J5262" s="20" t="n"/>
      <c r="K5262" s="20" t="n"/>
      <c r="L5262" s="20" t="n"/>
      <c r="M5262" s="20" t="n"/>
      <c r="N5262" s="21">
        <f>IF($A5262="","",IFERROR(VALUE($J5262),0))</f>
        <v/>
      </c>
      <c r="O5262" s="21">
        <f>IF($A5262="",0,IF(OR($S5262&lt;&gt;1,COUNTA($J5262:$M5262)=0),0,IF(SUMPRODUCT(MAX(($C$5:$C$6173=$C5262)*($D$5:$D$6173=$D5262)*($S$5:$S$6173=1)*IFERROR($N$5:$N$6173*1,0)))&gt;0,ROUND($H5262*($N5262/SUMPRODUCT(MAX(($C$5:$C$6173=$C5262)*($D$5:$D$6173=$D5262)*($S$5:$S$6173=1)*IFERROR($N$5:$N$6173*1,0)))),4),0)))</f>
        <v/>
      </c>
      <c r="P5262" s="10" t="inlineStr">
        <is>
          <t>fermate</t>
        </is>
      </c>
      <c r="Q5262" s="21">
        <f>IF($A5262="","",$A5262&amp;"|"&amp;$C5262)</f>
        <v/>
      </c>
      <c r="R5262" s="21">
        <f>IF($A5262="","",$A5262&amp;"|"&amp;$C5262&amp;"|"&amp;$D5262)</f>
        <v/>
      </c>
      <c r="S5262" s="21">
        <f>IF($A5262="","",IFERROR(INDEX(Offerte!$D$2:$D$200,MATCH($Q5262,Offerte!$L$2:$L$200,0)),0))</f>
        <v/>
      </c>
      <c r="T5262" s="21">
        <f>IF($A5262="","",IFERROR(INDEX(Offerte!$G$2:$G$200,MATCH($Q5262,Offerte!$L$2:$L$200,0)),"NO"))</f>
        <v/>
      </c>
    </row>
    <row r="5263">
      <c r="A5263" s="10">
        <f>IF(Offerte!$A171="","",Offerte!$A171)</f>
        <v/>
      </c>
      <c r="B5263" s="10">
        <f>IF(Offerte!$A171="","",Offerte!$B171)</f>
        <v/>
      </c>
      <c r="C5263" s="10">
        <f>IF(Offerte!$A171="","",Offerte!$C171)</f>
        <v/>
      </c>
      <c r="D5263" s="10" t="inlineStr">
        <is>
          <t>E.1.1</t>
        </is>
      </c>
      <c r="E5263" s="10" t="inlineStr">
        <is>
          <t>E</t>
        </is>
      </c>
      <c r="F5263" s="10" t="inlineStr">
        <is>
          <t>T</t>
        </is>
      </c>
      <c r="G5263" s="10" t="inlineStr">
        <is>
          <t>tabular</t>
        </is>
      </c>
      <c r="H5263" s="10" t="n">
        <v>2</v>
      </c>
      <c r="I5263" s="10" t="inlineStr">
        <is>
          <t>Mobile app con travel planner PRM</t>
        </is>
      </c>
      <c r="J5263" s="20" t="n"/>
      <c r="K5263" s="20" t="n"/>
      <c r="L5263" s="20" t="n"/>
      <c r="M5263" s="20" t="n"/>
      <c r="N5263" s="21">
        <f>IF($A5263="","",IF(IFERROR(VALUE($M5263),0)=1,1,0))</f>
        <v/>
      </c>
      <c r="O5263" s="21">
        <f>IF($A5263="",0,IF(OR($S5263&lt;&gt;1,COUNTA($J5263:$M5263)=0),0,IF($N5263=1,$H5263,0)))</f>
        <v/>
      </c>
      <c r="P5263" s="10" t="inlineStr">
        <is>
          <t>sì/no</t>
        </is>
      </c>
      <c r="Q5263" s="21">
        <f>IF($A5263="","",$A5263&amp;"|"&amp;$C5263)</f>
        <v/>
      </c>
      <c r="R5263" s="21">
        <f>IF($A5263="","",$A5263&amp;"|"&amp;$C5263&amp;"|"&amp;$D5263)</f>
        <v/>
      </c>
      <c r="S5263" s="21">
        <f>IF($A5263="","",IFERROR(INDEX(Offerte!$D$2:$D$200,MATCH($Q5263,Offerte!$L$2:$L$200,0)),0))</f>
        <v/>
      </c>
      <c r="T5263" s="21">
        <f>IF($A5263="","",IFERROR(INDEX(Offerte!$G$2:$G$200,MATCH($Q5263,Offerte!$L$2:$L$200,0)),"NO"))</f>
        <v/>
      </c>
    </row>
    <row r="5264">
      <c r="A5264" s="10">
        <f>IF(Offerte!$A171="","",Offerte!$A171)</f>
        <v/>
      </c>
      <c r="B5264" s="10">
        <f>IF(Offerte!$A171="","",Offerte!$B171)</f>
        <v/>
      </c>
      <c r="C5264" s="10">
        <f>IF(Offerte!$A171="","",Offerte!$C171)</f>
        <v/>
      </c>
      <c r="D5264" s="10" t="inlineStr">
        <is>
          <t>E.2.1</t>
        </is>
      </c>
      <c r="E5264" s="10" t="inlineStr">
        <is>
          <t>E</t>
        </is>
      </c>
      <c r="F5264" s="10" t="inlineStr">
        <is>
          <t>D</t>
        </is>
      </c>
      <c r="G5264" s="10" t="inlineStr">
        <is>
          <t>discretionary</t>
        </is>
      </c>
      <c r="H5264" s="10" t="n">
        <v>2</v>
      </c>
      <c r="I5264" s="10" t="inlineStr">
        <is>
          <t>Altre azioni informative e rapporti con gli utenti</t>
        </is>
      </c>
      <c r="J5264" s="20" t="n"/>
      <c r="K5264" s="20" t="n"/>
      <c r="L5264" s="20" t="n"/>
      <c r="M5264" s="20" t="n"/>
      <c r="N5264" s="21">
        <f>IF($A5264="","",MAX(0,MIN(1,IFERROR(VALUE($M5264),0))))</f>
        <v/>
      </c>
      <c r="O5264" s="21">
        <f>IF($A5264="",0,IF(OR($S5264&lt;&gt;1,COUNTA($J5264:$M5264)=0),0,IF(SUMPRODUCT(MAX(($C$5:$C$6173=$C5264)*($D$5:$D$6173=$D5264)*($S$5:$S$6173=1)*IFERROR($N$5:$N$6173*1,0)))&gt;0,ROUND($H5264*($N5264/SUMPRODUCT(MAX(($C$5:$C$6173=$C5264)*($D$5:$D$6173=$D5264)*($S$5:$S$6173=1)*IFERROR($N$5:$N$6173*1,0)))),4),0)))</f>
        <v/>
      </c>
      <c r="P5264" s="10" t="inlineStr">
        <is>
          <t>coeff.</t>
        </is>
      </c>
      <c r="Q5264" s="21">
        <f>IF($A5264="","",$A5264&amp;"|"&amp;$C5264)</f>
        <v/>
      </c>
      <c r="R5264" s="21">
        <f>IF($A5264="","",$A5264&amp;"|"&amp;$C5264&amp;"|"&amp;$D5264)</f>
        <v/>
      </c>
      <c r="S5264" s="21">
        <f>IF($A5264="","",IFERROR(INDEX(Offerte!$D$2:$D$200,MATCH($Q5264,Offerte!$L$2:$L$200,0)),0))</f>
        <v/>
      </c>
      <c r="T5264" s="21">
        <f>IF($A5264="","",IFERROR(INDEX(Offerte!$G$2:$G$200,MATCH($Q5264,Offerte!$L$2:$L$200,0)),"NO"))</f>
        <v/>
      </c>
    </row>
    <row r="5265">
      <c r="A5265" s="10">
        <f>IF(Offerte!$A171="","",Offerte!$A171)</f>
        <v/>
      </c>
      <c r="B5265" s="10">
        <f>IF(Offerte!$A171="","",Offerte!$B171)</f>
        <v/>
      </c>
      <c r="C5265" s="10">
        <f>IF(Offerte!$A171="","",Offerte!$C171)</f>
        <v/>
      </c>
      <c r="D5265" s="10" t="inlineStr">
        <is>
          <t>F.1.1</t>
        </is>
      </c>
      <c r="E5265" s="10" t="inlineStr">
        <is>
          <t>F</t>
        </is>
      </c>
      <c r="F5265" s="10" t="inlineStr">
        <is>
          <t>Q</t>
        </is>
      </c>
      <c r="G5265" s="10" t="inlineStr">
        <is>
          <t>lower</t>
        </is>
      </c>
      <c r="H5265" s="10" t="n">
        <v>7</v>
      </c>
      <c r="I5265" s="10" t="inlineStr">
        <is>
          <t>Performance ambientali del parco mezzi adibito al servizio - I_CEA</t>
        </is>
      </c>
      <c r="J5265" s="20" t="n"/>
      <c r="K5265" s="20" t="n"/>
      <c r="L5265" s="20" t="n"/>
      <c r="M5265" s="20" t="n"/>
      <c r="N5265" s="21">
        <f>IF($A5265="","",IFERROR(VALUE($J5265),0))</f>
        <v/>
      </c>
      <c r="O5265" s="21">
        <f>IF($A5265="",0,IF(OR($S5265&lt;&gt;1,COUNTA($J5265:$M5265)=0),0,IF(AND(IFERROR(AGGREGATE(15,6,$N$5:$N$6173/(($C$5:$C$6173=$C5265)*($D$5:$D$6173=$D5265)*($S$5:$S$6173=1)*($N$5:$N$6173&gt;0)),1),0)&gt;0,$N5265&gt;0),ROUND($H5265*(IFERROR(AGGREGATE(15,6,$N$5:$N$6173/(($C$5:$C$6173=$C5265)*($D$5:$D$6173=$D5265)*($S$5:$S$6173=1)*($N$5:$N$6173&gt;0)),1),0)/$N5265),4),0)))</f>
        <v/>
      </c>
      <c r="P5265" s="10" t="inlineStr">
        <is>
          <t>indice</t>
        </is>
      </c>
      <c r="Q5265" s="21">
        <f>IF($A5265="","",$A5265&amp;"|"&amp;$C5265)</f>
        <v/>
      </c>
      <c r="R5265" s="21">
        <f>IF($A5265="","",$A5265&amp;"|"&amp;$C5265&amp;"|"&amp;$D5265)</f>
        <v/>
      </c>
      <c r="S5265" s="21">
        <f>IF($A5265="","",IFERROR(INDEX(Offerte!$D$2:$D$200,MATCH($Q5265,Offerte!$L$2:$L$200,0)),0))</f>
        <v/>
      </c>
      <c r="T5265" s="21">
        <f>IF($A5265="","",IFERROR(INDEX(Offerte!$G$2:$G$200,MATCH($Q5265,Offerte!$L$2:$L$200,0)),"NO"))</f>
        <v/>
      </c>
    </row>
    <row r="5266">
      <c r="A5266" s="10">
        <f>IF(Offerte!$A171="","",Offerte!$A171)</f>
        <v/>
      </c>
      <c r="B5266" s="10">
        <f>IF(Offerte!$A171="","",Offerte!$B171)</f>
        <v/>
      </c>
      <c r="C5266" s="10">
        <f>IF(Offerte!$A171="","",Offerte!$C171)</f>
        <v/>
      </c>
      <c r="D5266" s="10" t="inlineStr">
        <is>
          <t>F.2.1</t>
        </is>
      </c>
      <c r="E5266" s="10" t="inlineStr">
        <is>
          <t>F</t>
        </is>
      </c>
      <c r="F5266" s="10" t="inlineStr">
        <is>
          <t>Q</t>
        </is>
      </c>
      <c r="G5266" s="10" t="inlineStr">
        <is>
          <t>higher</t>
        </is>
      </c>
      <c r="H5266" s="10" t="n">
        <v>2</v>
      </c>
      <c r="I5266" s="10" t="inlineStr">
        <is>
          <t>Tasso di copertura del servizio con dispositivi ECO-DRIVER</t>
        </is>
      </c>
      <c r="J5266" s="20" t="n"/>
      <c r="K5266" s="20" t="n"/>
      <c r="L5266" s="20" t="n"/>
      <c r="M5266" s="20" t="n"/>
      <c r="N5266" s="21">
        <f>IF($A5266="","",IFERROR(VALUE($K5266)/VALUE($L5266),IFERROR(VALUE($J5266),0)))</f>
        <v/>
      </c>
      <c r="O5266" s="21">
        <f>IF($A5266="",0,IF(OR($S5266&lt;&gt;1,COUNTA($J5266:$M5266)=0),0,IF(SUMPRODUCT(MAX(($C$5:$C$6173=$C5266)*($D$5:$D$6173=$D5266)*($S$5:$S$6173=1)*IFERROR($N$5:$N$6173*1,0)))&gt;0,ROUND($H5266*($N5266/SUMPRODUCT(MAX(($C$5:$C$6173=$C5266)*($D$5:$D$6173=$D5266)*($S$5:$S$6173=1)*IFERROR($N$5:$N$6173*1,0)))),4),0)))</f>
        <v/>
      </c>
      <c r="P5266" s="10" t="inlineStr">
        <is>
          <t>Autobus attrezzati con dispositivi ECO-DRIVER / Autobus totali in offerta, incluse scorte</t>
        </is>
      </c>
      <c r="Q5266" s="21">
        <f>IF($A5266="","",$A5266&amp;"|"&amp;$C5266)</f>
        <v/>
      </c>
      <c r="R5266" s="21">
        <f>IF($A5266="","",$A5266&amp;"|"&amp;$C5266&amp;"|"&amp;$D5266)</f>
        <v/>
      </c>
      <c r="S5266" s="21">
        <f>IF($A5266="","",IFERROR(INDEX(Offerte!$D$2:$D$200,MATCH($Q5266,Offerte!$L$2:$L$200,0)),0))</f>
        <v/>
      </c>
      <c r="T5266" s="21">
        <f>IF($A5266="","",IFERROR(INDEX(Offerte!$G$2:$G$200,MATCH($Q5266,Offerte!$L$2:$L$200,0)),"NO"))</f>
        <v/>
      </c>
    </row>
    <row r="5267">
      <c r="A5267" s="10">
        <f>IF(Offerte!$A171="","",Offerte!$A171)</f>
        <v/>
      </c>
      <c r="B5267" s="10">
        <f>IF(Offerte!$A171="","",Offerte!$B171)</f>
        <v/>
      </c>
      <c r="C5267" s="10">
        <f>IF(Offerte!$A171="","",Offerte!$C171)</f>
        <v/>
      </c>
      <c r="D5267" s="10" t="inlineStr">
        <is>
          <t>F.3.1</t>
        </is>
      </c>
      <c r="E5267" s="10" t="inlineStr">
        <is>
          <t>F</t>
        </is>
      </c>
      <c r="F5267" s="10" t="inlineStr">
        <is>
          <t>Q</t>
        </is>
      </c>
      <c r="G5267" s="10" t="inlineStr">
        <is>
          <t>higher</t>
        </is>
      </c>
      <c r="H5267" s="10" t="n">
        <v>2</v>
      </c>
      <c r="I5267" s="10" t="inlineStr">
        <is>
          <t>Autoproduzione consumi elettrici per trazione</t>
        </is>
      </c>
      <c r="J5267" s="20" t="n"/>
      <c r="K5267" s="20" t="n"/>
      <c r="L5267" s="20" t="n"/>
      <c r="M5267" s="20" t="n"/>
      <c r="N5267" s="21">
        <f>IF($A5267="","",IFERROR(VALUE($J5267),0))</f>
        <v/>
      </c>
      <c r="O5267" s="21">
        <f>IF($A5267="",0,IF(OR($S5267&lt;&gt;1,COUNTA($J5267:$M5267)=0),0,IF(SUMPRODUCT(MAX(($C$5:$C$6173=$C5267)*($D$5:$D$6173=$D5267)*($S$5:$S$6173=1)*IFERROR($N$5:$N$6173*1,0)))&gt;0,ROUND($H5267*($N5267/SUMPRODUCT(MAX(($C$5:$C$6173=$C5267)*($D$5:$D$6173=$D5267)*($S$5:$S$6173=1)*IFERROR($N$5:$N$6173*1,0)))),4),0)))</f>
        <v/>
      </c>
      <c r="P5267" s="10" t="inlineStr">
        <is>
          <t>kWh/anno</t>
        </is>
      </c>
      <c r="Q5267" s="21">
        <f>IF($A5267="","",$A5267&amp;"|"&amp;$C5267)</f>
        <v/>
      </c>
      <c r="R5267" s="21">
        <f>IF($A5267="","",$A5267&amp;"|"&amp;$C5267&amp;"|"&amp;$D5267)</f>
        <v/>
      </c>
      <c r="S5267" s="21">
        <f>IF($A5267="","",IFERROR(INDEX(Offerte!$D$2:$D$200,MATCH($Q5267,Offerte!$L$2:$L$200,0)),0))</f>
        <v/>
      </c>
      <c r="T5267" s="21">
        <f>IF($A5267="","",IFERROR(INDEX(Offerte!$G$2:$G$200,MATCH($Q5267,Offerte!$L$2:$L$200,0)),"NO"))</f>
        <v/>
      </c>
    </row>
    <row r="5268">
      <c r="A5268" s="10">
        <f>IF(Offerte!$A171="","",Offerte!$A171)</f>
        <v/>
      </c>
      <c r="B5268" s="10">
        <f>IF(Offerte!$A171="","",Offerte!$B171)</f>
        <v/>
      </c>
      <c r="C5268" s="10">
        <f>IF(Offerte!$A171="","",Offerte!$C171)</f>
        <v/>
      </c>
      <c r="D5268" s="10" t="inlineStr">
        <is>
          <t>F.4.1</t>
        </is>
      </c>
      <c r="E5268" s="10" t="inlineStr">
        <is>
          <t>F</t>
        </is>
      </c>
      <c r="F5268" s="10" t="inlineStr">
        <is>
          <t>Q</t>
        </is>
      </c>
      <c r="G5268" s="10" t="inlineStr">
        <is>
          <t>soil</t>
        </is>
      </c>
      <c r="H5268" s="10" t="n">
        <v>2</v>
      </c>
      <c r="I5268" s="10" t="inlineStr">
        <is>
          <t>Indice di consumo di suolo</t>
        </is>
      </c>
      <c r="J5268" s="20" t="n"/>
      <c r="K5268" s="20" t="n"/>
      <c r="L5268" s="20" t="n"/>
      <c r="M5268" s="20" t="n"/>
      <c r="N5268" s="21">
        <f>IF($A5268="","",IFERROR(VALUE($J5268),0))</f>
        <v/>
      </c>
      <c r="O5268" s="21">
        <f>IF($A5268="",0,IF(OR($S5268&lt;&gt;1,COUNTA($J5268:$M5268)=0),0,IF($N5268&lt;=0,$H5268,IF(SUMPRODUCT(MAX(($C$5:$C$6173=$C5268)*($D$5:$D$6173=$D5268)*($S$5:$S$6173=1)*IFERROR($N$5:$N$6173*1,0)))&gt;0,ROUND($H5268*((SUMPRODUCT(MAX(($C$5:$C$6173=$C5268)*($D$5:$D$6173=$D5268)*($S$5:$S$6173=1)*IFERROR($N$5:$N$6173*1,0)))-$N5268)/SUMPRODUCT(MAX(($C$5:$C$6173=$C5268)*($D$5:$D$6173=$D5268)*($S$5:$S$6173=1)*IFERROR($N$5:$N$6173*1,0)))),4),0))))</f>
        <v/>
      </c>
      <c r="P5268" s="10" t="inlineStr">
        <is>
          <t>m2</t>
        </is>
      </c>
      <c r="Q5268" s="21">
        <f>IF($A5268="","",$A5268&amp;"|"&amp;$C5268)</f>
        <v/>
      </c>
      <c r="R5268" s="21">
        <f>IF($A5268="","",$A5268&amp;"|"&amp;$C5268&amp;"|"&amp;$D5268)</f>
        <v/>
      </c>
      <c r="S5268" s="21">
        <f>IF($A5268="","",IFERROR(INDEX(Offerte!$D$2:$D$200,MATCH($Q5268,Offerte!$L$2:$L$200,0)),0))</f>
        <v/>
      </c>
      <c r="T5268" s="21">
        <f>IF($A5268="","",IFERROR(INDEX(Offerte!$G$2:$G$200,MATCH($Q5268,Offerte!$L$2:$L$200,0)),"NO"))</f>
        <v/>
      </c>
    </row>
    <row r="5269">
      <c r="A5269" s="10">
        <f>IF(Offerte!$A171="","",Offerte!$A171)</f>
        <v/>
      </c>
      <c r="B5269" s="10">
        <f>IF(Offerte!$A171="","",Offerte!$B171)</f>
        <v/>
      </c>
      <c r="C5269" s="10">
        <f>IF(Offerte!$A171="","",Offerte!$C171)</f>
        <v/>
      </c>
      <c r="D5269" s="10" t="inlineStr">
        <is>
          <t>F.5.1</t>
        </is>
      </c>
      <c r="E5269" s="10" t="inlineStr">
        <is>
          <t>F</t>
        </is>
      </c>
      <c r="F5269" s="10" t="inlineStr">
        <is>
          <t>T</t>
        </is>
      </c>
      <c r="G5269" s="10" t="inlineStr">
        <is>
          <t>tabular</t>
        </is>
      </c>
      <c r="H5269" s="10" t="n">
        <v>1</v>
      </c>
      <c r="I5269" s="10" t="inlineStr">
        <is>
          <t>Rendicontazione di sostenibilità ambientale</t>
        </is>
      </c>
      <c r="J5269" s="20" t="n"/>
      <c r="K5269" s="20" t="n"/>
      <c r="L5269" s="20" t="n"/>
      <c r="M5269" s="20" t="n"/>
      <c r="N5269" s="21">
        <f>IF($A5269="","",IF(IFERROR(VALUE($M5269),0)=1,1,0))</f>
        <v/>
      </c>
      <c r="O5269" s="21">
        <f>IF($A5269="",0,IF(OR($S5269&lt;&gt;1,COUNTA($J5269:$M5269)=0),0,IF($N5269=1,$H5269,0)))</f>
        <v/>
      </c>
      <c r="P5269" s="10" t="inlineStr">
        <is>
          <t>sì/no</t>
        </is>
      </c>
      <c r="Q5269" s="21">
        <f>IF($A5269="","",$A5269&amp;"|"&amp;$C5269)</f>
        <v/>
      </c>
      <c r="R5269" s="21">
        <f>IF($A5269="","",$A5269&amp;"|"&amp;$C5269&amp;"|"&amp;$D5269)</f>
        <v/>
      </c>
      <c r="S5269" s="21">
        <f>IF($A5269="","",IFERROR(INDEX(Offerte!$D$2:$D$200,MATCH($Q5269,Offerte!$L$2:$L$200,0)),0))</f>
        <v/>
      </c>
      <c r="T5269" s="21">
        <f>IF($A5269="","",IFERROR(INDEX(Offerte!$G$2:$G$200,MATCH($Q5269,Offerte!$L$2:$L$200,0)),"NO"))</f>
        <v/>
      </c>
    </row>
    <row r="5270">
      <c r="A5270" s="10">
        <f>IF(Offerte!$A171="","",Offerte!$A171)</f>
        <v/>
      </c>
      <c r="B5270" s="10">
        <f>IF(Offerte!$A171="","",Offerte!$B171)</f>
        <v/>
      </c>
      <c r="C5270" s="10">
        <f>IF(Offerte!$A171="","",Offerte!$C171)</f>
        <v/>
      </c>
      <c r="D5270" s="10" t="inlineStr">
        <is>
          <t>G.1.1</t>
        </is>
      </c>
      <c r="E5270" s="10" t="inlineStr">
        <is>
          <t>G</t>
        </is>
      </c>
      <c r="F5270" s="10" t="inlineStr">
        <is>
          <t>D</t>
        </is>
      </c>
      <c r="G5270" s="10" t="inlineStr">
        <is>
          <t>discretionary</t>
        </is>
      </c>
      <c r="H5270" s="10" t="n">
        <v>2</v>
      </c>
      <c r="I5270" s="10" t="inlineStr">
        <is>
          <t>Qualità del progetto di centrale di controllo aziendale</t>
        </is>
      </c>
      <c r="J5270" s="20" t="n"/>
      <c r="K5270" s="20" t="n"/>
      <c r="L5270" s="20" t="n"/>
      <c r="M5270" s="20" t="n"/>
      <c r="N5270" s="21">
        <f>IF($A5270="","",MAX(0,MIN(1,IFERROR(VALUE($M5270),0))))</f>
        <v/>
      </c>
      <c r="O5270" s="21">
        <f>IF($A5270="",0,IF(OR($S5270&lt;&gt;1,COUNTA($J5270:$M5270)=0),0,IF(SUMPRODUCT(MAX(($C$5:$C$6173=$C5270)*($D$5:$D$6173=$D5270)*($S$5:$S$6173=1)*IFERROR($N$5:$N$6173*1,0)))&gt;0,ROUND($H5270*($N5270/SUMPRODUCT(MAX(($C$5:$C$6173=$C5270)*($D$5:$D$6173=$D5270)*($S$5:$S$6173=1)*IFERROR($N$5:$N$6173*1,0)))),4),0)))</f>
        <v/>
      </c>
      <c r="P5270" s="10" t="inlineStr">
        <is>
          <t>coeff.</t>
        </is>
      </c>
      <c r="Q5270" s="21">
        <f>IF($A5270="","",$A5270&amp;"|"&amp;$C5270)</f>
        <v/>
      </c>
      <c r="R5270" s="21">
        <f>IF($A5270="","",$A5270&amp;"|"&amp;$C5270&amp;"|"&amp;$D5270)</f>
        <v/>
      </c>
      <c r="S5270" s="21">
        <f>IF($A5270="","",IFERROR(INDEX(Offerte!$D$2:$D$200,MATCH($Q5270,Offerte!$L$2:$L$200,0)),0))</f>
        <v/>
      </c>
      <c r="T5270" s="21">
        <f>IF($A5270="","",IFERROR(INDEX(Offerte!$G$2:$G$200,MATCH($Q5270,Offerte!$L$2:$L$200,0)),"NO"))</f>
        <v/>
      </c>
    </row>
    <row r="5271">
      <c r="A5271" s="10">
        <f>IF(Offerte!$A171="","",Offerte!$A171)</f>
        <v/>
      </c>
      <c r="B5271" s="10">
        <f>IF(Offerte!$A171="","",Offerte!$B171)</f>
        <v/>
      </c>
      <c r="C5271" s="10">
        <f>IF(Offerte!$A171="","",Offerte!$C171)</f>
        <v/>
      </c>
      <c r="D5271" s="10" t="inlineStr">
        <is>
          <t>G.2.1</t>
        </is>
      </c>
      <c r="E5271" s="10" t="inlineStr">
        <is>
          <t>G</t>
        </is>
      </c>
      <c r="F5271" s="10" t="inlineStr">
        <is>
          <t>T</t>
        </is>
      </c>
      <c r="G5271" s="10" t="inlineStr">
        <is>
          <t>tabular</t>
        </is>
      </c>
      <c r="H5271" s="10" t="n">
        <v>1</v>
      </c>
      <c r="I5271" s="10" t="inlineStr">
        <is>
          <t>Certificazione ISO 45001</t>
        </is>
      </c>
      <c r="J5271" s="20" t="n"/>
      <c r="K5271" s="20" t="n"/>
      <c r="L5271" s="20" t="n"/>
      <c r="M5271" s="20" t="n"/>
      <c r="N5271" s="21">
        <f>IF($A5271="","",IF(IFERROR(VALUE($M5271),0)=1,1,0))</f>
        <v/>
      </c>
      <c r="O5271" s="21">
        <f>IF($A5271="",0,IF(OR($S5271&lt;&gt;1,COUNTA($J5271:$M5271)=0),0,IF($N5271=1,$H5271,0)))</f>
        <v/>
      </c>
      <c r="P5271" s="10" t="inlineStr">
        <is>
          <t>sì/no</t>
        </is>
      </c>
      <c r="Q5271" s="21">
        <f>IF($A5271="","",$A5271&amp;"|"&amp;$C5271)</f>
        <v/>
      </c>
      <c r="R5271" s="21">
        <f>IF($A5271="","",$A5271&amp;"|"&amp;$C5271&amp;"|"&amp;$D5271)</f>
        <v/>
      </c>
      <c r="S5271" s="21">
        <f>IF($A5271="","",IFERROR(INDEX(Offerte!$D$2:$D$200,MATCH($Q5271,Offerte!$L$2:$L$200,0)),0))</f>
        <v/>
      </c>
      <c r="T5271" s="21">
        <f>IF($A5271="","",IFERROR(INDEX(Offerte!$G$2:$G$200,MATCH($Q5271,Offerte!$L$2:$L$200,0)),"NO"))</f>
        <v/>
      </c>
    </row>
    <row r="5272">
      <c r="A5272" s="10">
        <f>IF(Offerte!$A171="","",Offerte!$A171)</f>
        <v/>
      </c>
      <c r="B5272" s="10">
        <f>IF(Offerte!$A171="","",Offerte!$B171)</f>
        <v/>
      </c>
      <c r="C5272" s="10">
        <f>IF(Offerte!$A171="","",Offerte!$C171)</f>
        <v/>
      </c>
      <c r="D5272" s="10" t="inlineStr">
        <is>
          <t>G.3.1</t>
        </is>
      </c>
      <c r="E5272" s="10" t="inlineStr">
        <is>
          <t>G</t>
        </is>
      </c>
      <c r="F5272" s="10" t="inlineStr">
        <is>
          <t>T</t>
        </is>
      </c>
      <c r="G5272" s="10" t="inlineStr">
        <is>
          <t>tabular</t>
        </is>
      </c>
      <c r="H5272" s="10" t="n">
        <v>1</v>
      </c>
      <c r="I5272" s="10" t="inlineStr">
        <is>
          <t>Certificazioni di responsabilità sociale</t>
        </is>
      </c>
      <c r="J5272" s="20" t="n"/>
      <c r="K5272" s="20" t="n"/>
      <c r="L5272" s="20" t="n"/>
      <c r="M5272" s="20" t="n"/>
      <c r="N5272" s="21">
        <f>IF($A5272="","",IF(IFERROR(VALUE($M5272),0)=1,1,0))</f>
        <v/>
      </c>
      <c r="O5272" s="21">
        <f>IF($A5272="",0,IF(OR($S5272&lt;&gt;1,COUNTA($J5272:$M5272)=0),0,IF($N5272=1,$H5272,0)))</f>
        <v/>
      </c>
      <c r="P5272" s="10" t="inlineStr">
        <is>
          <t>sì/no</t>
        </is>
      </c>
      <c r="Q5272" s="21">
        <f>IF($A5272="","",$A5272&amp;"|"&amp;$C5272)</f>
        <v/>
      </c>
      <c r="R5272" s="21">
        <f>IF($A5272="","",$A5272&amp;"|"&amp;$C5272&amp;"|"&amp;$D5272)</f>
        <v/>
      </c>
      <c r="S5272" s="21">
        <f>IF($A5272="","",IFERROR(INDEX(Offerte!$D$2:$D$200,MATCH($Q5272,Offerte!$L$2:$L$200,0)),0))</f>
        <v/>
      </c>
      <c r="T5272" s="21">
        <f>IF($A5272="","",IFERROR(INDEX(Offerte!$G$2:$G$200,MATCH($Q5272,Offerte!$L$2:$L$200,0)),"NO"))</f>
        <v/>
      </c>
    </row>
    <row r="5273">
      <c r="A5273" s="10">
        <f>IF(Offerte!$A171="","",Offerte!$A171)</f>
        <v/>
      </c>
      <c r="B5273" s="10">
        <f>IF(Offerte!$A171="","",Offerte!$B171)</f>
        <v/>
      </c>
      <c r="C5273" s="10">
        <f>IF(Offerte!$A171="","",Offerte!$C171)</f>
        <v/>
      </c>
      <c r="D5273" s="10" t="inlineStr">
        <is>
          <t>G.4.1</t>
        </is>
      </c>
      <c r="E5273" s="10" t="inlineStr">
        <is>
          <t>G</t>
        </is>
      </c>
      <c r="F5273" s="10" t="inlineStr">
        <is>
          <t>D</t>
        </is>
      </c>
      <c r="G5273" s="10" t="inlineStr">
        <is>
          <t>discretionary</t>
        </is>
      </c>
      <c r="H5273" s="10" t="n">
        <v>2</v>
      </c>
      <c r="I5273" s="10" t="inlineStr">
        <is>
          <t>Qualità del piano di formazione del personale</t>
        </is>
      </c>
      <c r="J5273" s="20" t="n"/>
      <c r="K5273" s="20" t="n"/>
      <c r="L5273" s="20" t="n"/>
      <c r="M5273" s="20" t="n"/>
      <c r="N5273" s="21">
        <f>IF($A5273="","",MAX(0,MIN(1,IFERROR(VALUE($M5273),0))))</f>
        <v/>
      </c>
      <c r="O5273" s="21">
        <f>IF($A5273="",0,IF(OR($S5273&lt;&gt;1,COUNTA($J5273:$M5273)=0),0,IF(SUMPRODUCT(MAX(($C$5:$C$6173=$C5273)*($D$5:$D$6173=$D5273)*($S$5:$S$6173=1)*IFERROR($N$5:$N$6173*1,0)))&gt;0,ROUND($H5273*($N5273/SUMPRODUCT(MAX(($C$5:$C$6173=$C5273)*($D$5:$D$6173=$D5273)*($S$5:$S$6173=1)*IFERROR($N$5:$N$6173*1,0)))),4),0)))</f>
        <v/>
      </c>
      <c r="P5273" s="10" t="inlineStr">
        <is>
          <t>coeff.</t>
        </is>
      </c>
      <c r="Q5273" s="21">
        <f>IF($A5273="","",$A5273&amp;"|"&amp;$C5273)</f>
        <v/>
      </c>
      <c r="R5273" s="21">
        <f>IF($A5273="","",$A5273&amp;"|"&amp;$C5273&amp;"|"&amp;$D5273)</f>
        <v/>
      </c>
      <c r="S5273" s="21">
        <f>IF($A5273="","",IFERROR(INDEX(Offerte!$D$2:$D$200,MATCH($Q5273,Offerte!$L$2:$L$200,0)),0))</f>
        <v/>
      </c>
      <c r="T5273" s="21">
        <f>IF($A5273="","",IFERROR(INDEX(Offerte!$G$2:$G$200,MATCH($Q5273,Offerte!$L$2:$L$200,0)),"NO"))</f>
        <v/>
      </c>
    </row>
    <row r="5274">
      <c r="A5274" s="10">
        <f>IF(Offerte!$A171="","",Offerte!$A171)</f>
        <v/>
      </c>
      <c r="B5274" s="10">
        <f>IF(Offerte!$A171="","",Offerte!$B171)</f>
        <v/>
      </c>
      <c r="C5274" s="10">
        <f>IF(Offerte!$A171="","",Offerte!$C171)</f>
        <v/>
      </c>
      <c r="D5274" s="10" t="inlineStr">
        <is>
          <t>G.5.1</t>
        </is>
      </c>
      <c r="E5274" s="10" t="inlineStr">
        <is>
          <t>G</t>
        </is>
      </c>
      <c r="F5274" s="10" t="inlineStr">
        <is>
          <t>T</t>
        </is>
      </c>
      <c r="G5274" s="10" t="inlineStr">
        <is>
          <t>tabular</t>
        </is>
      </c>
      <c r="H5274" s="10" t="n">
        <v>1</v>
      </c>
      <c r="I5274" s="10" t="inlineStr">
        <is>
          <t>Impegno al mantenimento delle garanzie del contratto di secondo livello del gestore uscente</t>
        </is>
      </c>
      <c r="J5274" s="20" t="n"/>
      <c r="K5274" s="20" t="n"/>
      <c r="L5274" s="20" t="n"/>
      <c r="M5274" s="20" t="n"/>
      <c r="N5274" s="21">
        <f>IF($A5274="","",IF(IFERROR(VALUE($M5274),0)=1,1,0))</f>
        <v/>
      </c>
      <c r="O5274" s="21">
        <f>IF($A5274="",0,IF(OR($S5274&lt;&gt;1,COUNTA($J5274:$M5274)=0),0,IF($N5274=1,$H5274,0)))</f>
        <v/>
      </c>
      <c r="P5274" s="10" t="inlineStr">
        <is>
          <t>sì/no</t>
        </is>
      </c>
      <c r="Q5274" s="21">
        <f>IF($A5274="","",$A5274&amp;"|"&amp;$C5274)</f>
        <v/>
      </c>
      <c r="R5274" s="21">
        <f>IF($A5274="","",$A5274&amp;"|"&amp;$C5274&amp;"|"&amp;$D5274)</f>
        <v/>
      </c>
      <c r="S5274" s="21">
        <f>IF($A5274="","",IFERROR(INDEX(Offerte!$D$2:$D$200,MATCH($Q5274,Offerte!$L$2:$L$200,0)),0))</f>
        <v/>
      </c>
      <c r="T5274" s="21">
        <f>IF($A5274="","",IFERROR(INDEX(Offerte!$G$2:$G$200,MATCH($Q5274,Offerte!$L$2:$L$200,0)),"NO"))</f>
        <v/>
      </c>
    </row>
    <row r="5275">
      <c r="A5275" s="10">
        <f>IF(Offerte!$A172="","",Offerte!$A172)</f>
        <v/>
      </c>
      <c r="B5275" s="10">
        <f>IF(Offerte!$A172="","",Offerte!$B172)</f>
        <v/>
      </c>
      <c r="C5275" s="10">
        <f>IF(Offerte!$A172="","",Offerte!$C172)</f>
        <v/>
      </c>
      <c r="D5275" s="10" t="inlineStr">
        <is>
          <t>A.1.1</t>
        </is>
      </c>
      <c r="E5275" s="10" t="inlineStr">
        <is>
          <t>A</t>
        </is>
      </c>
      <c r="F5275" s="10" t="inlineStr">
        <is>
          <t>Q</t>
        </is>
      </c>
      <c r="G5275" s="10" t="inlineStr">
        <is>
          <t>higher</t>
        </is>
      </c>
      <c r="H5275" s="10" t="n">
        <v>3</v>
      </c>
      <c r="I5275" s="10" t="inlineStr">
        <is>
          <t>Tasso aggiuntivo di corse controllate</t>
        </is>
      </c>
      <c r="J5275" s="20" t="n"/>
      <c r="K5275" s="20" t="n"/>
      <c r="L5275" s="20" t="n"/>
      <c r="M5275" s="20" t="n"/>
      <c r="N5275" s="21">
        <f>IF($A5275="","",IFERROR(VALUE($K5275)/VALUE($L5275)*100,IFERROR(VALUE($J5275),0)))</f>
        <v/>
      </c>
      <c r="O5275" s="21">
        <f>IF($A5275="",0,IF(OR($S5275&lt;&gt;1,COUNTA($J5275:$M5275)=0),0,IF(SUMPRODUCT(MAX(($C$5:$C$6173=$C5275)*($D$5:$D$6173=$D5275)*($S$5:$S$6173=1)*IFERROR($N$5:$N$6173*1,0)))&gt;0,ROUND($H5275*($N5275/SUMPRODUCT(MAX(($C$5:$C$6173=$C5275)*($D$5:$D$6173=$D5275)*($S$5:$S$6173=1)*IFERROR($N$5:$N$6173*1,0)))),4),0)))</f>
        <v/>
      </c>
      <c r="P5275" s="10" t="inlineStr">
        <is>
          <t>Corse controllate annue / Corse programmate annue</t>
        </is>
      </c>
      <c r="Q5275" s="21">
        <f>IF($A5275="","",$A5275&amp;"|"&amp;$C5275)</f>
        <v/>
      </c>
      <c r="R5275" s="21">
        <f>IF($A5275="","",$A5275&amp;"|"&amp;$C5275&amp;"|"&amp;$D5275)</f>
        <v/>
      </c>
      <c r="S5275" s="21">
        <f>IF($A5275="","",IFERROR(INDEX(Offerte!$D$2:$D$200,MATCH($Q5275,Offerte!$L$2:$L$200,0)),0))</f>
        <v/>
      </c>
      <c r="T5275" s="21">
        <f>IF($A5275="","",IFERROR(INDEX(Offerte!$G$2:$G$200,MATCH($Q5275,Offerte!$L$2:$L$200,0)),"NO"))</f>
        <v/>
      </c>
    </row>
    <row r="5276">
      <c r="A5276" s="10">
        <f>IF(Offerte!$A172="","",Offerte!$A172)</f>
        <v/>
      </c>
      <c r="B5276" s="10">
        <f>IF(Offerte!$A172="","",Offerte!$B172)</f>
        <v/>
      </c>
      <c r="C5276" s="10">
        <f>IF(Offerte!$A172="","",Offerte!$C172)</f>
        <v/>
      </c>
      <c r="D5276" s="10" t="inlineStr">
        <is>
          <t>A.1.2</t>
        </is>
      </c>
      <c r="E5276" s="10" t="inlineStr">
        <is>
          <t>A</t>
        </is>
      </c>
      <c r="F5276" s="10" t="inlineStr">
        <is>
          <t>Q</t>
        </is>
      </c>
      <c r="G5276" s="10" t="inlineStr">
        <is>
          <t>higher</t>
        </is>
      </c>
      <c r="H5276" s="10" t="n">
        <v>4</v>
      </c>
      <c r="I5276" s="10" t="inlineStr">
        <is>
          <t>Numero aggiuntivo di passeggeri controllati</t>
        </is>
      </c>
      <c r="J5276" s="20" t="n"/>
      <c r="K5276" s="20" t="n"/>
      <c r="L5276" s="20" t="n"/>
      <c r="M5276" s="20" t="n"/>
      <c r="N5276" s="21">
        <f>IF($A5276="","",IFERROR(VALUE($J5276),0))</f>
        <v/>
      </c>
      <c r="O5276" s="21">
        <f>IF($A5276="",0,IF(OR($S5276&lt;&gt;1,COUNTA($J5276:$M5276)=0),0,IF(SUMPRODUCT(MAX(($C$5:$C$6173=$C5276)*($D$5:$D$6173=$D5276)*($S$5:$S$6173=1)*IFERROR($N$5:$N$6173*1,0)))&gt;0,ROUND($H5276*($N5276/SUMPRODUCT(MAX(($C$5:$C$6173=$C5276)*($D$5:$D$6173=$D5276)*($S$5:$S$6173=1)*IFERROR($N$5:$N$6173*1,0)))),4),0)))</f>
        <v/>
      </c>
      <c r="P5276" s="10" t="inlineStr">
        <is>
          <t>passeggeri/anno</t>
        </is>
      </c>
      <c r="Q5276" s="21">
        <f>IF($A5276="","",$A5276&amp;"|"&amp;$C5276)</f>
        <v/>
      </c>
      <c r="R5276" s="21">
        <f>IF($A5276="","",$A5276&amp;"|"&amp;$C5276&amp;"|"&amp;$D5276)</f>
        <v/>
      </c>
      <c r="S5276" s="21">
        <f>IF($A5276="","",IFERROR(INDEX(Offerte!$D$2:$D$200,MATCH($Q5276,Offerte!$L$2:$L$200,0)),0))</f>
        <v/>
      </c>
      <c r="T5276" s="21">
        <f>IF($A5276="","",IFERROR(INDEX(Offerte!$G$2:$G$200,MATCH($Q5276,Offerte!$L$2:$L$200,0)),"NO"))</f>
        <v/>
      </c>
    </row>
    <row r="5277">
      <c r="A5277" s="10">
        <f>IF(Offerte!$A172="","",Offerte!$A172)</f>
        <v/>
      </c>
      <c r="B5277" s="10">
        <f>IF(Offerte!$A172="","",Offerte!$B172)</f>
        <v/>
      </c>
      <c r="C5277" s="10">
        <f>IF(Offerte!$A172="","",Offerte!$C172)</f>
        <v/>
      </c>
      <c r="D5277" s="10" t="inlineStr">
        <is>
          <t>B.1.1</t>
        </is>
      </c>
      <c r="E5277" s="10" t="inlineStr">
        <is>
          <t>B</t>
        </is>
      </c>
      <c r="F5277" s="10" t="inlineStr">
        <is>
          <t>Q</t>
        </is>
      </c>
      <c r="G5277" s="10" t="inlineStr">
        <is>
          <t>higher</t>
        </is>
      </c>
      <c r="H5277" s="10" t="n">
        <v>3</v>
      </c>
      <c r="I5277" s="10" t="inlineStr">
        <is>
          <t>Incremento dei posti offerti nelle fasce di punta</t>
        </is>
      </c>
      <c r="J5277" s="20" t="n"/>
      <c r="K5277" s="20" t="n"/>
      <c r="L5277" s="20" t="n"/>
      <c r="M5277" s="20" t="n"/>
      <c r="N5277" s="21">
        <f>IF($A5277="","",IFERROR(VALUE($J5277),0))</f>
        <v/>
      </c>
      <c r="O5277" s="21">
        <f>IF($A5277="",0,IF(OR($S5277&lt;&gt;1,COUNTA($J5277:$M5277)=0),0,IF(SUMPRODUCT(MAX(($C$5:$C$6173=$C5277)*($D$5:$D$6173=$D5277)*($S$5:$S$6173=1)*IFERROR($N$5:$N$6173*1,0)))&gt;0,ROUND($H5277*($N5277/SUMPRODUCT(MAX(($C$5:$C$6173=$C5277)*($D$5:$D$6173=$D5277)*($S$5:$S$6173=1)*IFERROR($N$5:$N$6173*1,0)))),4),0)))</f>
        <v/>
      </c>
      <c r="P5277" s="10" t="inlineStr">
        <is>
          <t>posti*km</t>
        </is>
      </c>
      <c r="Q5277" s="21">
        <f>IF($A5277="","",$A5277&amp;"|"&amp;$C5277)</f>
        <v/>
      </c>
      <c r="R5277" s="21">
        <f>IF($A5277="","",$A5277&amp;"|"&amp;$C5277&amp;"|"&amp;$D5277)</f>
        <v/>
      </c>
      <c r="S5277" s="21">
        <f>IF($A5277="","",IFERROR(INDEX(Offerte!$D$2:$D$200,MATCH($Q5277,Offerte!$L$2:$L$200,0)),0))</f>
        <v/>
      </c>
      <c r="T5277" s="21">
        <f>IF($A5277="","",IFERROR(INDEX(Offerte!$G$2:$G$200,MATCH($Q5277,Offerte!$L$2:$L$200,0)),"NO"))</f>
        <v/>
      </c>
    </row>
    <row r="5278">
      <c r="A5278" s="10">
        <f>IF(Offerte!$A172="","",Offerte!$A172)</f>
        <v/>
      </c>
      <c r="B5278" s="10">
        <f>IF(Offerte!$A172="","",Offerte!$B172)</f>
        <v/>
      </c>
      <c r="C5278" s="10">
        <f>IF(Offerte!$A172="","",Offerte!$C172)</f>
        <v/>
      </c>
      <c r="D5278" s="10" t="inlineStr">
        <is>
          <t>B.2.1</t>
        </is>
      </c>
      <c r="E5278" s="10" t="inlineStr">
        <is>
          <t>B</t>
        </is>
      </c>
      <c r="F5278" s="10" t="inlineStr">
        <is>
          <t>Q</t>
        </is>
      </c>
      <c r="G5278" s="10" t="inlineStr">
        <is>
          <t>higher</t>
        </is>
      </c>
      <c r="H5278" s="10" t="n">
        <v>4</v>
      </c>
      <c r="I5278" s="10" t="inlineStr">
        <is>
          <t>Corse aggiuntive nell'arco giornaliero base</t>
        </is>
      </c>
      <c r="J5278" s="20" t="n"/>
      <c r="K5278" s="20" t="n"/>
      <c r="L5278" s="20" t="n"/>
      <c r="M5278" s="20" t="n"/>
      <c r="N5278" s="21">
        <f>IF($A5278="","",IFERROR(VALUE($J5278),0))</f>
        <v/>
      </c>
      <c r="O5278" s="21">
        <f>IF($A5278="",0,IF(OR($S5278&lt;&gt;1,COUNTA($J5278:$M5278)=0),0,IF(SUMPRODUCT(MAX(($C$5:$C$6173=$C5278)*($D$5:$D$6173=$D5278)*($S$5:$S$6173=1)*IFERROR($N$5:$N$6173*1,0)))&gt;0,ROUND($H5278*($N5278/SUMPRODUCT(MAX(($C$5:$C$6173=$C5278)*($D$5:$D$6173=$D5278)*($S$5:$S$6173=1)*IFERROR($N$5:$N$6173*1,0)))),4),0)))</f>
        <v/>
      </c>
      <c r="P5278" s="10" t="inlineStr">
        <is>
          <t>corse</t>
        </is>
      </c>
      <c r="Q5278" s="21">
        <f>IF($A5278="","",$A5278&amp;"|"&amp;$C5278)</f>
        <v/>
      </c>
      <c r="R5278" s="21">
        <f>IF($A5278="","",$A5278&amp;"|"&amp;$C5278&amp;"|"&amp;$D5278)</f>
        <v/>
      </c>
      <c r="S5278" s="21">
        <f>IF($A5278="","",IFERROR(INDEX(Offerte!$D$2:$D$200,MATCH($Q5278,Offerte!$L$2:$L$200,0)),0))</f>
        <v/>
      </c>
      <c r="T5278" s="21">
        <f>IF($A5278="","",IFERROR(INDEX(Offerte!$G$2:$G$200,MATCH($Q5278,Offerte!$L$2:$L$200,0)),"NO"))</f>
        <v/>
      </c>
    </row>
    <row r="5279">
      <c r="A5279" s="10">
        <f>IF(Offerte!$A172="","",Offerte!$A172)</f>
        <v/>
      </c>
      <c r="B5279" s="10">
        <f>IF(Offerte!$A172="","",Offerte!$B172)</f>
        <v/>
      </c>
      <c r="C5279" s="10">
        <f>IF(Offerte!$A172="","",Offerte!$C172)</f>
        <v/>
      </c>
      <c r="D5279" s="10" t="inlineStr">
        <is>
          <t>B.3.1</t>
        </is>
      </c>
      <c r="E5279" s="10" t="inlineStr">
        <is>
          <t>B</t>
        </is>
      </c>
      <c r="F5279" s="10" t="inlineStr">
        <is>
          <t>Q</t>
        </is>
      </c>
      <c r="G5279" s="10" t="inlineStr">
        <is>
          <t>higher</t>
        </is>
      </c>
      <c r="H5279" s="10" t="n">
        <v>2</v>
      </c>
      <c r="I5279" s="10" t="inlineStr">
        <is>
          <t>Numero di corse aggiuntive per allungamento dell'arco di servizio giornaliero nelle fasce serali</t>
        </is>
      </c>
      <c r="J5279" s="20" t="n"/>
      <c r="K5279" s="20" t="n"/>
      <c r="L5279" s="20" t="n"/>
      <c r="M5279" s="20" t="n"/>
      <c r="N5279" s="21">
        <f>IF($A5279="","",IFERROR(VALUE($J5279),0))</f>
        <v/>
      </c>
      <c r="O5279" s="21">
        <f>IF($A5279="",0,IF(OR($S5279&lt;&gt;1,COUNTA($J5279:$M5279)=0),0,IF(SUMPRODUCT(MAX(($C$5:$C$6173=$C5279)*($D$5:$D$6173=$D5279)*($S$5:$S$6173=1)*IFERROR($N$5:$N$6173*1,0)))&gt;0,ROUND($H5279*($N5279/SUMPRODUCT(MAX(($C$5:$C$6173=$C5279)*($D$5:$D$6173=$D5279)*($S$5:$S$6173=1)*IFERROR($N$5:$N$6173*1,0)))),4),0)))</f>
        <v/>
      </c>
      <c r="P5279" s="10" t="inlineStr">
        <is>
          <t>corse</t>
        </is>
      </c>
      <c r="Q5279" s="21">
        <f>IF($A5279="","",$A5279&amp;"|"&amp;$C5279)</f>
        <v/>
      </c>
      <c r="R5279" s="21">
        <f>IF($A5279="","",$A5279&amp;"|"&amp;$C5279&amp;"|"&amp;$D5279)</f>
        <v/>
      </c>
      <c r="S5279" s="21">
        <f>IF($A5279="","",IFERROR(INDEX(Offerte!$D$2:$D$200,MATCH($Q5279,Offerte!$L$2:$L$200,0)),0))</f>
        <v/>
      </c>
      <c r="T5279" s="21">
        <f>IF($A5279="","",IFERROR(INDEX(Offerte!$G$2:$G$200,MATCH($Q5279,Offerte!$L$2:$L$200,0)),"NO"))</f>
        <v/>
      </c>
    </row>
    <row r="5280">
      <c r="A5280" s="10">
        <f>IF(Offerte!$A172="","",Offerte!$A172)</f>
        <v/>
      </c>
      <c r="B5280" s="10">
        <f>IF(Offerte!$A172="","",Offerte!$B172)</f>
        <v/>
      </c>
      <c r="C5280" s="10">
        <f>IF(Offerte!$A172="","",Offerte!$C172)</f>
        <v/>
      </c>
      <c r="D5280" s="10" t="inlineStr">
        <is>
          <t>B.4.1</t>
        </is>
      </c>
      <c r="E5280" s="10" t="inlineStr">
        <is>
          <t>B</t>
        </is>
      </c>
      <c r="F5280" s="10" t="inlineStr">
        <is>
          <t>Q</t>
        </is>
      </c>
      <c r="G5280" s="10" t="inlineStr">
        <is>
          <t>higher</t>
        </is>
      </c>
      <c r="H5280" s="10" t="n">
        <v>3</v>
      </c>
      <c r="I5280" s="10" t="inlineStr">
        <is>
          <t>Percorrenze aggiuntive offerte nel Programma d'esercizio delle prime due fasi attuative</t>
        </is>
      </c>
      <c r="J5280" s="20" t="n"/>
      <c r="K5280" s="20" t="n"/>
      <c r="L5280" s="20" t="n"/>
      <c r="M5280" s="20" t="n"/>
      <c r="N5280" s="21">
        <f>IF($A5280="","",IFERROR(VALUE($J5280),0))</f>
        <v/>
      </c>
      <c r="O5280" s="21">
        <f>IF($A5280="",0,IF(OR($S5280&lt;&gt;1,COUNTA($J5280:$M5280)=0),0,IF(SUMPRODUCT(MAX(($C$5:$C$6173=$C5280)*($D$5:$D$6173=$D5280)*($S$5:$S$6173=1)*IFERROR($N$5:$N$6173*1,0)))&gt;0,ROUND($H5280*($N5280/SUMPRODUCT(MAX(($C$5:$C$6173=$C5280)*($D$5:$D$6173=$D5280)*($S$5:$S$6173=1)*IFERROR($N$5:$N$6173*1,0)))),4),0)))</f>
        <v/>
      </c>
      <c r="P5280" s="10" t="inlineStr">
        <is>
          <t>vett*km</t>
        </is>
      </c>
      <c r="Q5280" s="21">
        <f>IF($A5280="","",$A5280&amp;"|"&amp;$C5280)</f>
        <v/>
      </c>
      <c r="R5280" s="21">
        <f>IF($A5280="","",$A5280&amp;"|"&amp;$C5280&amp;"|"&amp;$D5280)</f>
        <v/>
      </c>
      <c r="S5280" s="21">
        <f>IF($A5280="","",IFERROR(INDEX(Offerte!$D$2:$D$200,MATCH($Q5280,Offerte!$L$2:$L$200,0)),0))</f>
        <v/>
      </c>
      <c r="T5280" s="21">
        <f>IF($A5280="","",IFERROR(INDEX(Offerte!$G$2:$G$200,MATCH($Q5280,Offerte!$L$2:$L$200,0)),"NO"))</f>
        <v/>
      </c>
    </row>
    <row r="5281">
      <c r="A5281" s="10">
        <f>IF(Offerte!$A172="","",Offerte!$A172)</f>
        <v/>
      </c>
      <c r="B5281" s="10">
        <f>IF(Offerte!$A172="","",Offerte!$B172)</f>
        <v/>
      </c>
      <c r="C5281" s="10">
        <f>IF(Offerte!$A172="","",Offerte!$C172)</f>
        <v/>
      </c>
      <c r="D5281" s="10" t="inlineStr">
        <is>
          <t>B.5.1</t>
        </is>
      </c>
      <c r="E5281" s="10" t="inlineStr">
        <is>
          <t>B</t>
        </is>
      </c>
      <c r="F5281" s="10" t="inlineStr">
        <is>
          <t>D</t>
        </is>
      </c>
      <c r="G5281" s="10" t="inlineStr">
        <is>
          <t>discretionary</t>
        </is>
      </c>
      <c r="H5281" s="10" t="n">
        <v>2</v>
      </c>
      <c r="I5281" s="10" t="inlineStr">
        <is>
          <t>Efficacia del progetto di servizi complementari DRT</t>
        </is>
      </c>
      <c r="J5281" s="20" t="n"/>
      <c r="K5281" s="20" t="n"/>
      <c r="L5281" s="20" t="n"/>
      <c r="M5281" s="20" t="n"/>
      <c r="N5281" s="21">
        <f>IF($A5281="","",MAX(0,MIN(1,IFERROR(VALUE($M5281),0))))</f>
        <v/>
      </c>
      <c r="O5281" s="21">
        <f>IF($A5281="",0,IF(OR($S5281&lt;&gt;1,COUNTA($J5281:$M5281)=0),0,IF(SUMPRODUCT(MAX(($C$5:$C$6173=$C5281)*($D$5:$D$6173=$D5281)*($S$5:$S$6173=1)*IFERROR($N$5:$N$6173*1,0)))&gt;0,ROUND($H5281*($N5281/SUMPRODUCT(MAX(($C$5:$C$6173=$C5281)*($D$5:$D$6173=$D5281)*($S$5:$S$6173=1)*IFERROR($N$5:$N$6173*1,0)))),4),0)))</f>
        <v/>
      </c>
      <c r="P5281" s="10" t="inlineStr">
        <is>
          <t>coeff.</t>
        </is>
      </c>
      <c r="Q5281" s="21">
        <f>IF($A5281="","",$A5281&amp;"|"&amp;$C5281)</f>
        <v/>
      </c>
      <c r="R5281" s="21">
        <f>IF($A5281="","",$A5281&amp;"|"&amp;$C5281&amp;"|"&amp;$D5281)</f>
        <v/>
      </c>
      <c r="S5281" s="21">
        <f>IF($A5281="","",IFERROR(INDEX(Offerte!$D$2:$D$200,MATCH($Q5281,Offerte!$L$2:$L$200,0)),0))</f>
        <v/>
      </c>
      <c r="T5281" s="21">
        <f>IF($A5281="","",IFERROR(INDEX(Offerte!$G$2:$G$200,MATCH($Q5281,Offerte!$L$2:$L$200,0)),"NO"))</f>
        <v/>
      </c>
    </row>
    <row r="5282">
      <c r="A5282" s="10">
        <f>IF(Offerte!$A172="","",Offerte!$A172)</f>
        <v/>
      </c>
      <c r="B5282" s="10">
        <f>IF(Offerte!$A172="","",Offerte!$B172)</f>
        <v/>
      </c>
      <c r="C5282" s="10">
        <f>IF(Offerte!$A172="","",Offerte!$C172)</f>
        <v/>
      </c>
      <c r="D5282" s="10" t="inlineStr">
        <is>
          <t>C.1.1</t>
        </is>
      </c>
      <c r="E5282" s="10" t="inlineStr">
        <is>
          <t>C</t>
        </is>
      </c>
      <c r="F5282" s="10" t="inlineStr">
        <is>
          <t>Q</t>
        </is>
      </c>
      <c r="G5282" s="10" t="inlineStr">
        <is>
          <t>higher</t>
        </is>
      </c>
      <c r="H5282" s="10" t="n">
        <v>2</v>
      </c>
      <c r="I5282" s="10" t="inlineStr">
        <is>
          <t>Tasso di copertura del servizio con telecamere BSD</t>
        </is>
      </c>
      <c r="J5282" s="20" t="n"/>
      <c r="K5282" s="20" t="n"/>
      <c r="L5282" s="20" t="n"/>
      <c r="M5282" s="20" t="n"/>
      <c r="N5282" s="21">
        <f>IF($A5282="","",IFERROR(VALUE($K5282)/VALUE($L5282),IFERROR(VALUE($J5282),0)))</f>
        <v/>
      </c>
      <c r="O5282" s="21">
        <f>IF($A5282="",0,IF(OR($S5282&lt;&gt;1,COUNTA($J5282:$M5282)=0),0,IF(SUMPRODUCT(MAX(($C$5:$C$6173=$C5282)*($D$5:$D$6173=$D5282)*($S$5:$S$6173=1)*IFERROR($N$5:$N$6173*1,0)))&gt;0,ROUND($H5282*($N5282/SUMPRODUCT(MAX(($C$5:$C$6173=$C5282)*($D$5:$D$6173=$D5282)*($S$5:$S$6173=1)*IFERROR($N$5:$N$6173*1,0)))),4),0)))</f>
        <v/>
      </c>
      <c r="P5282" s="10" t="inlineStr">
        <is>
          <t>Autobus attrezzati con telecamere BSD / Autobus totali in offerta, incluse scorte</t>
        </is>
      </c>
      <c r="Q5282" s="21">
        <f>IF($A5282="","",$A5282&amp;"|"&amp;$C5282)</f>
        <v/>
      </c>
      <c r="R5282" s="21">
        <f>IF($A5282="","",$A5282&amp;"|"&amp;$C5282&amp;"|"&amp;$D5282)</f>
        <v/>
      </c>
      <c r="S5282" s="21">
        <f>IF($A5282="","",IFERROR(INDEX(Offerte!$D$2:$D$200,MATCH($Q5282,Offerte!$L$2:$L$200,0)),0))</f>
        <v/>
      </c>
      <c r="T5282" s="21">
        <f>IF($A5282="","",IFERROR(INDEX(Offerte!$G$2:$G$200,MATCH($Q5282,Offerte!$L$2:$L$200,0)),"NO"))</f>
        <v/>
      </c>
    </row>
    <row r="5283">
      <c r="A5283" s="10">
        <f>IF(Offerte!$A172="","",Offerte!$A172)</f>
        <v/>
      </c>
      <c r="B5283" s="10">
        <f>IF(Offerte!$A172="","",Offerte!$B172)</f>
        <v/>
      </c>
      <c r="C5283" s="10">
        <f>IF(Offerte!$A172="","",Offerte!$C172)</f>
        <v/>
      </c>
      <c r="D5283" s="10" t="inlineStr">
        <is>
          <t>C.1.2</t>
        </is>
      </c>
      <c r="E5283" s="10" t="inlineStr">
        <is>
          <t>C</t>
        </is>
      </c>
      <c r="F5283" s="10" t="inlineStr">
        <is>
          <t>Q</t>
        </is>
      </c>
      <c r="G5283" s="10" t="inlineStr">
        <is>
          <t>higher</t>
        </is>
      </c>
      <c r="H5283" s="10" t="n">
        <v>2</v>
      </c>
      <c r="I5283" s="10" t="inlineStr">
        <is>
          <t>Tasso di copertura del servizio con telecamere ADAS</t>
        </is>
      </c>
      <c r="J5283" s="20" t="n"/>
      <c r="K5283" s="20" t="n"/>
      <c r="L5283" s="20" t="n"/>
      <c r="M5283" s="20" t="n"/>
      <c r="N5283" s="21">
        <f>IF($A5283="","",IFERROR(VALUE($K5283)/VALUE($L5283),IFERROR(VALUE($J5283),0)))</f>
        <v/>
      </c>
      <c r="O5283" s="21">
        <f>IF($A5283="",0,IF(OR($S5283&lt;&gt;1,COUNTA($J5283:$M5283)=0),0,IF(SUMPRODUCT(MAX(($C$5:$C$6173=$C5283)*($D$5:$D$6173=$D5283)*($S$5:$S$6173=1)*IFERROR($N$5:$N$6173*1,0)))&gt;0,ROUND($H5283*($N5283/SUMPRODUCT(MAX(($C$5:$C$6173=$C5283)*($D$5:$D$6173=$D5283)*($S$5:$S$6173=1)*IFERROR($N$5:$N$6173*1,0)))),4),0)))</f>
        <v/>
      </c>
      <c r="P5283" s="10" t="inlineStr">
        <is>
          <t>Autobus attrezzati con telecamere ADAS / Autobus totali in offerta, incluse scorte</t>
        </is>
      </c>
      <c r="Q5283" s="21">
        <f>IF($A5283="","",$A5283&amp;"|"&amp;$C5283)</f>
        <v/>
      </c>
      <c r="R5283" s="21">
        <f>IF($A5283="","",$A5283&amp;"|"&amp;$C5283&amp;"|"&amp;$D5283)</f>
        <v/>
      </c>
      <c r="S5283" s="21">
        <f>IF($A5283="","",IFERROR(INDEX(Offerte!$D$2:$D$200,MATCH($Q5283,Offerte!$L$2:$L$200,0)),0))</f>
        <v/>
      </c>
      <c r="T5283" s="21">
        <f>IF($A5283="","",IFERROR(INDEX(Offerte!$G$2:$G$200,MATCH($Q5283,Offerte!$L$2:$L$200,0)),"NO"))</f>
        <v/>
      </c>
    </row>
    <row r="5284">
      <c r="A5284" s="10">
        <f>IF(Offerte!$A172="","",Offerte!$A172)</f>
        <v/>
      </c>
      <c r="B5284" s="10">
        <f>IF(Offerte!$A172="","",Offerte!$B172)</f>
        <v/>
      </c>
      <c r="C5284" s="10">
        <f>IF(Offerte!$A172="","",Offerte!$C172)</f>
        <v/>
      </c>
      <c r="D5284" s="10" t="inlineStr">
        <is>
          <t>C.2.1</t>
        </is>
      </c>
      <c r="E5284" s="10" t="inlineStr">
        <is>
          <t>C</t>
        </is>
      </c>
      <c r="F5284" s="10" t="inlineStr">
        <is>
          <t>Q</t>
        </is>
      </c>
      <c r="G5284" s="10" t="inlineStr">
        <is>
          <t>higher</t>
        </is>
      </c>
      <c r="H5284" s="10" t="n">
        <v>3</v>
      </c>
      <c r="I5284" s="10" t="inlineStr">
        <is>
          <t>Tasso di copertura del servizio con telecamere di bordo di videosorveglianza</t>
        </is>
      </c>
      <c r="J5284" s="20" t="n"/>
      <c r="K5284" s="20" t="n"/>
      <c r="L5284" s="20" t="n"/>
      <c r="M5284" s="20" t="n"/>
      <c r="N5284" s="21">
        <f>IF($A5284="","",IFERROR(VALUE($K5284)/VALUE($L5284),IFERROR(VALUE($J5284),0)))</f>
        <v/>
      </c>
      <c r="O5284" s="21">
        <f>IF($A5284="",0,IF(OR($S5284&lt;&gt;1,COUNTA($J5284:$M5284)=0),0,IF(SUMPRODUCT(MAX(($C$5:$C$6173=$C5284)*($D$5:$D$6173=$D5284)*($S$5:$S$6173=1)*IFERROR($N$5:$N$6173*1,0)))&gt;0,ROUND($H5284*($N5284/SUMPRODUCT(MAX(($C$5:$C$6173=$C5284)*($D$5:$D$6173=$D5284)*($S$5:$S$6173=1)*IFERROR($N$5:$N$6173*1,0)))),4),0)))</f>
        <v/>
      </c>
      <c r="P5284" s="10" t="inlineStr">
        <is>
          <t>Autobus attrezzati con videosorveglianza / Autobus totali in offerta, incluse scorte</t>
        </is>
      </c>
      <c r="Q5284" s="21">
        <f>IF($A5284="","",$A5284&amp;"|"&amp;$C5284)</f>
        <v/>
      </c>
      <c r="R5284" s="21">
        <f>IF($A5284="","",$A5284&amp;"|"&amp;$C5284&amp;"|"&amp;$D5284)</f>
        <v/>
      </c>
      <c r="S5284" s="21">
        <f>IF($A5284="","",IFERROR(INDEX(Offerte!$D$2:$D$200,MATCH($Q5284,Offerte!$L$2:$L$200,0)),0))</f>
        <v/>
      </c>
      <c r="T5284" s="21">
        <f>IF($A5284="","",IFERROR(INDEX(Offerte!$G$2:$G$200,MATCH($Q5284,Offerte!$L$2:$L$200,0)),"NO"))</f>
        <v/>
      </c>
    </row>
    <row r="5285">
      <c r="A5285" s="10">
        <f>IF(Offerte!$A172="","",Offerte!$A172)</f>
        <v/>
      </c>
      <c r="B5285" s="10">
        <f>IF(Offerte!$A172="","",Offerte!$B172)</f>
        <v/>
      </c>
      <c r="C5285" s="10">
        <f>IF(Offerte!$A172="","",Offerte!$C172)</f>
        <v/>
      </c>
      <c r="D5285" s="10" t="inlineStr">
        <is>
          <t>C.2.2</t>
        </is>
      </c>
      <c r="E5285" s="10" t="inlineStr">
        <is>
          <t>C</t>
        </is>
      </c>
      <c r="F5285" s="10" t="inlineStr">
        <is>
          <t>T</t>
        </is>
      </c>
      <c r="G5285" s="10" t="inlineStr">
        <is>
          <t>tabular</t>
        </is>
      </c>
      <c r="H5285" s="10" t="n">
        <v>1</v>
      </c>
      <c r="I5285" s="10" t="inlineStr">
        <is>
          <t>Software video/audio analisi per situazioni di pericolo</t>
        </is>
      </c>
      <c r="J5285" s="20" t="n"/>
      <c r="K5285" s="20" t="n"/>
      <c r="L5285" s="20" t="n"/>
      <c r="M5285" s="20" t="n"/>
      <c r="N5285" s="21">
        <f>IF($A5285="","",IF(IFERROR(VALUE($M5285),0)=1,1,0))</f>
        <v/>
      </c>
      <c r="O5285" s="21">
        <f>IF($A5285="",0,IF(OR($S5285&lt;&gt;1,COUNTA($J5285:$M5285)=0),0,IF($N5285=1,$H5285,0)))</f>
        <v/>
      </c>
      <c r="P5285" s="10" t="inlineStr">
        <is>
          <t>sì/no</t>
        </is>
      </c>
      <c r="Q5285" s="21">
        <f>IF($A5285="","",$A5285&amp;"|"&amp;$C5285)</f>
        <v/>
      </c>
      <c r="R5285" s="21">
        <f>IF($A5285="","",$A5285&amp;"|"&amp;$C5285&amp;"|"&amp;$D5285)</f>
        <v/>
      </c>
      <c r="S5285" s="21">
        <f>IF($A5285="","",IFERROR(INDEX(Offerte!$D$2:$D$200,MATCH($Q5285,Offerte!$L$2:$L$200,0)),0))</f>
        <v/>
      </c>
      <c r="T5285" s="21">
        <f>IF($A5285="","",IFERROR(INDEX(Offerte!$G$2:$G$200,MATCH($Q5285,Offerte!$L$2:$L$200,0)),"NO"))</f>
        <v/>
      </c>
    </row>
    <row r="5286">
      <c r="A5286" s="10">
        <f>IF(Offerte!$A172="","",Offerte!$A172)</f>
        <v/>
      </c>
      <c r="B5286" s="10">
        <f>IF(Offerte!$A172="","",Offerte!$B172)</f>
        <v/>
      </c>
      <c r="C5286" s="10">
        <f>IF(Offerte!$A172="","",Offerte!$C172)</f>
        <v/>
      </c>
      <c r="D5286" s="10" t="inlineStr">
        <is>
          <t>C.2.3</t>
        </is>
      </c>
      <c r="E5286" s="10" t="inlineStr">
        <is>
          <t>C</t>
        </is>
      </c>
      <c r="F5286" s="10" t="inlineStr">
        <is>
          <t>T</t>
        </is>
      </c>
      <c r="G5286" s="10" t="inlineStr">
        <is>
          <t>tabular</t>
        </is>
      </c>
      <c r="H5286" s="10" t="n">
        <v>1</v>
      </c>
      <c r="I5286" s="10" t="inlineStr">
        <is>
          <t>Collegamento con centrale qualificata di pronto intervento</t>
        </is>
      </c>
      <c r="J5286" s="20" t="n"/>
      <c r="K5286" s="20" t="n"/>
      <c r="L5286" s="20" t="n"/>
      <c r="M5286" s="20" t="n"/>
      <c r="N5286" s="21">
        <f>IF($A5286="","",IF(IFERROR(VALUE($M5286),0)=1,1,0))</f>
        <v/>
      </c>
      <c r="O5286" s="21">
        <f>IF($A5286="",0,IF(OR($S5286&lt;&gt;1,COUNTA($J5286:$M5286)=0),0,IF($N5286=1,$H5286,0)))</f>
        <v/>
      </c>
      <c r="P5286" s="10" t="inlineStr">
        <is>
          <t>sì/no</t>
        </is>
      </c>
      <c r="Q5286" s="21">
        <f>IF($A5286="","",$A5286&amp;"|"&amp;$C5286)</f>
        <v/>
      </c>
      <c r="R5286" s="21">
        <f>IF($A5286="","",$A5286&amp;"|"&amp;$C5286&amp;"|"&amp;$D5286)</f>
        <v/>
      </c>
      <c r="S5286" s="21">
        <f>IF($A5286="","",IFERROR(INDEX(Offerte!$D$2:$D$200,MATCH($Q5286,Offerte!$L$2:$L$200,0)),0))</f>
        <v/>
      </c>
      <c r="T5286" s="21">
        <f>IF($A5286="","",IFERROR(INDEX(Offerte!$G$2:$G$200,MATCH($Q5286,Offerte!$L$2:$L$200,0)),"NO"))</f>
        <v/>
      </c>
    </row>
    <row r="5287">
      <c r="A5287" s="10">
        <f>IF(Offerte!$A172="","",Offerte!$A172)</f>
        <v/>
      </c>
      <c r="B5287" s="10">
        <f>IF(Offerte!$A172="","",Offerte!$B172)</f>
        <v/>
      </c>
      <c r="C5287" s="10">
        <f>IF(Offerte!$A172="","",Offerte!$C172)</f>
        <v/>
      </c>
      <c r="D5287" s="10" t="inlineStr">
        <is>
          <t>C.2.4</t>
        </is>
      </c>
      <c r="E5287" s="10" t="inlineStr">
        <is>
          <t>C</t>
        </is>
      </c>
      <c r="F5287" s="10" t="inlineStr">
        <is>
          <t>Q</t>
        </is>
      </c>
      <c r="G5287" s="10" t="inlineStr">
        <is>
          <t>higher</t>
        </is>
      </c>
      <c r="H5287" s="10" t="n">
        <v>1</v>
      </c>
      <c r="I5287" s="10" t="inlineStr">
        <is>
          <t>Tasso di copertura del servizio con dispositivi per la chiamata di emergenza del conducente</t>
        </is>
      </c>
      <c r="J5287" s="20" t="n"/>
      <c r="K5287" s="20" t="n"/>
      <c r="L5287" s="20" t="n"/>
      <c r="M5287" s="20" t="n"/>
      <c r="N5287" s="21">
        <f>IF($A5287="","",IFERROR(VALUE($K5287)/VALUE($L5287),IFERROR(VALUE($J5287),0)))</f>
        <v/>
      </c>
      <c r="O5287" s="21">
        <f>IF($A5287="",0,IF(OR($S5287&lt;&gt;1,COUNTA($J5287:$M5287)=0),0,IF(SUMPRODUCT(MAX(($C$5:$C$6173=$C5287)*($D$5:$D$6173=$D5287)*($S$5:$S$6173=1)*IFERROR($N$5:$N$6173*1,0)))&gt;0,ROUND($H5287*($N5287/SUMPRODUCT(MAX(($C$5:$C$6173=$C5287)*($D$5:$D$6173=$D5287)*($S$5:$S$6173=1)*IFERROR($N$5:$N$6173*1,0)))),4),0)))</f>
        <v/>
      </c>
      <c r="P5287" s="10" t="inlineStr">
        <is>
          <t>Autobus attrezzati con chiamata di emergenza / Autobus totali in offerta, incluse scorte</t>
        </is>
      </c>
      <c r="Q5287" s="21">
        <f>IF($A5287="","",$A5287&amp;"|"&amp;$C5287)</f>
        <v/>
      </c>
      <c r="R5287" s="21">
        <f>IF($A5287="","",$A5287&amp;"|"&amp;$C5287&amp;"|"&amp;$D5287)</f>
        <v/>
      </c>
      <c r="S5287" s="21">
        <f>IF($A5287="","",IFERROR(INDEX(Offerte!$D$2:$D$200,MATCH($Q5287,Offerte!$L$2:$L$200,0)),0))</f>
        <v/>
      </c>
      <c r="T5287" s="21">
        <f>IF($A5287="","",IFERROR(INDEX(Offerte!$G$2:$G$200,MATCH($Q5287,Offerte!$L$2:$L$200,0)),"NO"))</f>
        <v/>
      </c>
    </row>
    <row r="5288">
      <c r="A5288" s="10">
        <f>IF(Offerte!$A172="","",Offerte!$A172)</f>
        <v/>
      </c>
      <c r="B5288" s="10">
        <f>IF(Offerte!$A172="","",Offerte!$B172)</f>
        <v/>
      </c>
      <c r="C5288" s="10">
        <f>IF(Offerte!$A172="","",Offerte!$C172)</f>
        <v/>
      </c>
      <c r="D5288" s="10" t="inlineStr">
        <is>
          <t>C.3.1</t>
        </is>
      </c>
      <c r="E5288" s="10" t="inlineStr">
        <is>
          <t>C</t>
        </is>
      </c>
      <c r="F5288" s="10" t="inlineStr">
        <is>
          <t>Q</t>
        </is>
      </c>
      <c r="G5288" s="10" t="inlineStr">
        <is>
          <t>higher</t>
        </is>
      </c>
      <c r="H5288" s="10" t="n">
        <v>2</v>
      </c>
      <c r="I5288" s="10" t="inlineStr">
        <is>
          <t>Tasso di copertura del servizio con dispositivi di informazione dinamica a bordo mezzo</t>
        </is>
      </c>
      <c r="J5288" s="20" t="n"/>
      <c r="K5288" s="20" t="n"/>
      <c r="L5288" s="20" t="n"/>
      <c r="M5288" s="20" t="n"/>
      <c r="N5288" s="21">
        <f>IF($A5288="","",IFERROR(VALUE($K5288)/VALUE($L5288),IFERROR(VALUE($J5288),0)))</f>
        <v/>
      </c>
      <c r="O5288" s="21">
        <f>IF($A5288="",0,IF(OR($S5288&lt;&gt;1,COUNTA($J5288:$M5288)=0),0,IF(SUMPRODUCT(MAX(($C$5:$C$6173=$C5288)*($D$5:$D$6173=$D5288)*($S$5:$S$6173=1)*IFERROR($N$5:$N$6173*1,0)))&gt;0,ROUND($H5288*($N5288/SUMPRODUCT(MAX(($C$5:$C$6173=$C5288)*($D$5:$D$6173=$D5288)*($S$5:$S$6173=1)*IFERROR($N$5:$N$6173*1,0)))),4),0)))</f>
        <v/>
      </c>
      <c r="P5288" s="10" t="inlineStr">
        <is>
          <t>Autobus con monitor e indicatori vocali / Autobus totali in offerta, incluse scorte</t>
        </is>
      </c>
      <c r="Q5288" s="21">
        <f>IF($A5288="","",$A5288&amp;"|"&amp;$C5288)</f>
        <v/>
      </c>
      <c r="R5288" s="21">
        <f>IF($A5288="","",$A5288&amp;"|"&amp;$C5288&amp;"|"&amp;$D5288)</f>
        <v/>
      </c>
      <c r="S5288" s="21">
        <f>IF($A5288="","",IFERROR(INDEX(Offerte!$D$2:$D$200,MATCH($Q5288,Offerte!$L$2:$L$200,0)),0))</f>
        <v/>
      </c>
      <c r="T5288" s="21">
        <f>IF($A5288="","",IFERROR(INDEX(Offerte!$G$2:$G$200,MATCH($Q5288,Offerte!$L$2:$L$200,0)),"NO"))</f>
        <v/>
      </c>
    </row>
    <row r="5289">
      <c r="A5289" s="10">
        <f>IF(Offerte!$A172="","",Offerte!$A172)</f>
        <v/>
      </c>
      <c r="B5289" s="10">
        <f>IF(Offerte!$A172="","",Offerte!$B172)</f>
        <v/>
      </c>
      <c r="C5289" s="10">
        <f>IF(Offerte!$A172="","",Offerte!$C172)</f>
        <v/>
      </c>
      <c r="D5289" s="10" t="inlineStr">
        <is>
          <t>C.3.2</t>
        </is>
      </c>
      <c r="E5289" s="10" t="inlineStr">
        <is>
          <t>C</t>
        </is>
      </c>
      <c r="F5289" s="10" t="inlineStr">
        <is>
          <t>T</t>
        </is>
      </c>
      <c r="G5289" s="10" t="inlineStr">
        <is>
          <t>tabular</t>
        </is>
      </c>
      <c r="H5289" s="10" t="n">
        <v>2</v>
      </c>
      <c r="I5289" s="10" t="inlineStr">
        <is>
          <t>Informazioni a bordo su coincidenze ai nodi</t>
        </is>
      </c>
      <c r="J5289" s="20" t="n"/>
      <c r="K5289" s="20" t="n"/>
      <c r="L5289" s="20" t="n"/>
      <c r="M5289" s="20" t="n"/>
      <c r="N5289" s="21">
        <f>IF($A5289="","",IF(IFERROR(VALUE($M5289),0)=1,1,0))</f>
        <v/>
      </c>
      <c r="O5289" s="21">
        <f>IF($A5289="",0,IF(OR($S5289&lt;&gt;1,COUNTA($J5289:$M5289)=0),0,IF(AND($N5289=1,IFERROR(SUMIFS($N$5:$N$6173,$Q$5:$Q$6173,$Q5289,$D$5:$D$6173,"C.3.1"),0)&gt;=0.5),$H5289,0)))</f>
        <v/>
      </c>
      <c r="P5289" s="10" t="inlineStr">
        <is>
          <t>Dipende da C.3.1 &gt;= 0.5</t>
        </is>
      </c>
      <c r="Q5289" s="21">
        <f>IF($A5289="","",$A5289&amp;"|"&amp;$C5289)</f>
        <v/>
      </c>
      <c r="R5289" s="21">
        <f>IF($A5289="","",$A5289&amp;"|"&amp;$C5289&amp;"|"&amp;$D5289)</f>
        <v/>
      </c>
      <c r="S5289" s="21">
        <f>IF($A5289="","",IFERROR(INDEX(Offerte!$D$2:$D$200,MATCH($Q5289,Offerte!$L$2:$L$200,0)),0))</f>
        <v/>
      </c>
      <c r="T5289" s="21">
        <f>IF($A5289="","",IFERROR(INDEX(Offerte!$G$2:$G$200,MATCH($Q5289,Offerte!$L$2:$L$200,0)),"NO"))</f>
        <v/>
      </c>
    </row>
    <row r="5290">
      <c r="A5290" s="10">
        <f>IF(Offerte!$A172="","",Offerte!$A172)</f>
        <v/>
      </c>
      <c r="B5290" s="10">
        <f>IF(Offerte!$A172="","",Offerte!$B172)</f>
        <v/>
      </c>
      <c r="C5290" s="10">
        <f>IF(Offerte!$A172="","",Offerte!$C172)</f>
        <v/>
      </c>
      <c r="D5290" s="10" t="inlineStr">
        <is>
          <t>D.1.1</t>
        </is>
      </c>
      <c r="E5290" s="10" t="inlineStr">
        <is>
          <t>D</t>
        </is>
      </c>
      <c r="F5290" s="10" t="inlineStr">
        <is>
          <t>Q</t>
        </is>
      </c>
      <c r="G5290" s="10" t="inlineStr">
        <is>
          <t>higher</t>
        </is>
      </c>
      <c r="H5290" s="10" t="n">
        <v>3</v>
      </c>
      <c r="I5290" s="10" t="inlineStr">
        <is>
          <t>Installazione di pensiline</t>
        </is>
      </c>
      <c r="J5290" s="20" t="n"/>
      <c r="K5290" s="20" t="n"/>
      <c r="L5290" s="20" t="n"/>
      <c r="M5290" s="20" t="n"/>
      <c r="N5290" s="21">
        <f>IF($A5290="","",IFERROR(VALUE($J5290),0))</f>
        <v/>
      </c>
      <c r="O5290" s="21">
        <f>IF($A5290="",0,IF(OR($S5290&lt;&gt;1,COUNTA($J5290:$M5290)=0),0,IF(SUMPRODUCT(MAX(($C$5:$C$6173=$C5290)*($D$5:$D$6173=$D5290)*($S$5:$S$6173=1)*IFERROR($N$5:$N$6173*1,0)))&gt;0,ROUND($H5290*($N5290/SUMPRODUCT(MAX(($C$5:$C$6173=$C5290)*($D$5:$D$6173=$D5290)*($S$5:$S$6173=1)*IFERROR($N$5:$N$6173*1,0)))),4),0)))</f>
        <v/>
      </c>
      <c r="P5290" s="10" t="inlineStr">
        <is>
          <t>fermate</t>
        </is>
      </c>
      <c r="Q5290" s="21">
        <f>IF($A5290="","",$A5290&amp;"|"&amp;$C5290)</f>
        <v/>
      </c>
      <c r="R5290" s="21">
        <f>IF($A5290="","",$A5290&amp;"|"&amp;$C5290&amp;"|"&amp;$D5290)</f>
        <v/>
      </c>
      <c r="S5290" s="21">
        <f>IF($A5290="","",IFERROR(INDEX(Offerte!$D$2:$D$200,MATCH($Q5290,Offerte!$L$2:$L$200,0)),0))</f>
        <v/>
      </c>
      <c r="T5290" s="21">
        <f>IF($A5290="","",IFERROR(INDEX(Offerte!$G$2:$G$200,MATCH($Q5290,Offerte!$L$2:$L$200,0)),"NO"))</f>
        <v/>
      </c>
    </row>
    <row r="5291">
      <c r="A5291" s="10">
        <f>IF(Offerte!$A172="","",Offerte!$A172)</f>
        <v/>
      </c>
      <c r="B5291" s="10">
        <f>IF(Offerte!$A172="","",Offerte!$B172)</f>
        <v/>
      </c>
      <c r="C5291" s="10">
        <f>IF(Offerte!$A172="","",Offerte!$C172)</f>
        <v/>
      </c>
      <c r="D5291" s="10" t="inlineStr">
        <is>
          <t>D.1.2</t>
        </is>
      </c>
      <c r="E5291" s="10" t="inlineStr">
        <is>
          <t>D</t>
        </is>
      </c>
      <c r="F5291" s="10" t="inlineStr">
        <is>
          <t>Q</t>
        </is>
      </c>
      <c r="G5291" s="10" t="inlineStr">
        <is>
          <t>higher</t>
        </is>
      </c>
      <c r="H5291" s="10" t="n">
        <v>3</v>
      </c>
      <c r="I5291" s="10" t="inlineStr">
        <is>
          <t>Installazione di paline di fermata conformi alla DGR 581/2023</t>
        </is>
      </c>
      <c r="J5291" s="20" t="n"/>
      <c r="K5291" s="20" t="n"/>
      <c r="L5291" s="20" t="n"/>
      <c r="M5291" s="20" t="n"/>
      <c r="N5291" s="21">
        <f>IF($A5291="","",IFERROR(VALUE($J5291),0))</f>
        <v/>
      </c>
      <c r="O5291" s="21">
        <f>IF($A5291="",0,IF(OR($S5291&lt;&gt;1,COUNTA($J5291:$M5291)=0),0,IF(SUMPRODUCT(MAX(($C$5:$C$6173=$C5291)*($D$5:$D$6173=$D5291)*($S$5:$S$6173=1)*IFERROR($N$5:$N$6173*1,0)))&gt;0,ROUND($H5291*($N5291/SUMPRODUCT(MAX(($C$5:$C$6173=$C5291)*($D$5:$D$6173=$D5291)*($S$5:$S$6173=1)*IFERROR($N$5:$N$6173*1,0)))),4),0)))</f>
        <v/>
      </c>
      <c r="P5291" s="10" t="inlineStr">
        <is>
          <t>fermate</t>
        </is>
      </c>
      <c r="Q5291" s="21">
        <f>IF($A5291="","",$A5291&amp;"|"&amp;$C5291)</f>
        <v/>
      </c>
      <c r="R5291" s="21">
        <f>IF($A5291="","",$A5291&amp;"|"&amp;$C5291&amp;"|"&amp;$D5291)</f>
        <v/>
      </c>
      <c r="S5291" s="21">
        <f>IF($A5291="","",IFERROR(INDEX(Offerte!$D$2:$D$200,MATCH($Q5291,Offerte!$L$2:$L$200,0)),0))</f>
        <v/>
      </c>
      <c r="T5291" s="21">
        <f>IF($A5291="","",IFERROR(INDEX(Offerte!$G$2:$G$200,MATCH($Q5291,Offerte!$L$2:$L$200,0)),"NO"))</f>
        <v/>
      </c>
    </row>
    <row r="5292">
      <c r="A5292" s="10">
        <f>IF(Offerte!$A172="","",Offerte!$A172)</f>
        <v/>
      </c>
      <c r="B5292" s="10">
        <f>IF(Offerte!$A172="","",Offerte!$B172)</f>
        <v/>
      </c>
      <c r="C5292" s="10">
        <f>IF(Offerte!$A172="","",Offerte!$C172)</f>
        <v/>
      </c>
      <c r="D5292" s="10" t="inlineStr">
        <is>
          <t>D.1.3</t>
        </is>
      </c>
      <c r="E5292" s="10" t="inlineStr">
        <is>
          <t>D</t>
        </is>
      </c>
      <c r="F5292" s="10" t="inlineStr">
        <is>
          <t>Q</t>
        </is>
      </c>
      <c r="G5292" s="10" t="inlineStr">
        <is>
          <t>higher</t>
        </is>
      </c>
      <c r="H5292" s="10" t="n">
        <v>2</v>
      </c>
      <c r="I5292" s="10" t="inlineStr">
        <is>
          <t>Display informativi connessi alle fermate</t>
        </is>
      </c>
      <c r="J5292" s="20" t="n"/>
      <c r="K5292" s="20" t="n"/>
      <c r="L5292" s="20" t="n"/>
      <c r="M5292" s="20" t="n"/>
      <c r="N5292" s="21">
        <f>IF($A5292="","",IFERROR(VALUE($J5292),0))</f>
        <v/>
      </c>
      <c r="O5292" s="21">
        <f>IF($A5292="",0,IF(OR($S5292&lt;&gt;1,COUNTA($J5292:$M5292)=0),0,IF(SUMPRODUCT(MAX(($C$5:$C$6173=$C5292)*($D$5:$D$6173=$D5292)*($S$5:$S$6173=1)*IFERROR($N$5:$N$6173*1,0)))&gt;0,ROUND($H5292*($N5292/SUMPRODUCT(MAX(($C$5:$C$6173=$C5292)*($D$5:$D$6173=$D5292)*($S$5:$S$6173=1)*IFERROR($N$5:$N$6173*1,0)))),4),0)))</f>
        <v/>
      </c>
      <c r="P5292" s="10" t="inlineStr">
        <is>
          <t>fermate</t>
        </is>
      </c>
      <c r="Q5292" s="21">
        <f>IF($A5292="","",$A5292&amp;"|"&amp;$C5292)</f>
        <v/>
      </c>
      <c r="R5292" s="21">
        <f>IF($A5292="","",$A5292&amp;"|"&amp;$C5292&amp;"|"&amp;$D5292)</f>
        <v/>
      </c>
      <c r="S5292" s="21">
        <f>IF($A5292="","",IFERROR(INDEX(Offerte!$D$2:$D$200,MATCH($Q5292,Offerte!$L$2:$L$200,0)),0))</f>
        <v/>
      </c>
      <c r="T5292" s="21">
        <f>IF($A5292="","",IFERROR(INDEX(Offerte!$G$2:$G$200,MATCH($Q5292,Offerte!$L$2:$L$200,0)),"NO"))</f>
        <v/>
      </c>
    </row>
    <row r="5293">
      <c r="A5293" s="10">
        <f>IF(Offerte!$A172="","",Offerte!$A172)</f>
        <v/>
      </c>
      <c r="B5293" s="10">
        <f>IF(Offerte!$A172="","",Offerte!$B172)</f>
        <v/>
      </c>
      <c r="C5293" s="10">
        <f>IF(Offerte!$A172="","",Offerte!$C172)</f>
        <v/>
      </c>
      <c r="D5293" s="10" t="inlineStr">
        <is>
          <t>D.2.1</t>
        </is>
      </c>
      <c r="E5293" s="10" t="inlineStr">
        <is>
          <t>D</t>
        </is>
      </c>
      <c r="F5293" s="10" t="inlineStr">
        <is>
          <t>Q</t>
        </is>
      </c>
      <c r="G5293" s="10" t="inlineStr">
        <is>
          <t>higher</t>
        </is>
      </c>
      <c r="H5293" s="10" t="n">
        <v>2</v>
      </c>
      <c r="I5293" s="10" t="inlineStr">
        <is>
          <t>Segnali tattili Loges-Vet-Evolution</t>
        </is>
      </c>
      <c r="J5293" s="20" t="n"/>
      <c r="K5293" s="20" t="n"/>
      <c r="L5293" s="20" t="n"/>
      <c r="M5293" s="20" t="n"/>
      <c r="N5293" s="21">
        <f>IF($A5293="","",IFERROR(VALUE($J5293),0))</f>
        <v/>
      </c>
      <c r="O5293" s="21">
        <f>IF($A5293="",0,IF(OR($S5293&lt;&gt;1,COUNTA($J5293:$M5293)=0),0,IF(SUMPRODUCT(MAX(($C$5:$C$6173=$C5293)*($D$5:$D$6173=$D5293)*($S$5:$S$6173=1)*IFERROR($N$5:$N$6173*1,0)))&gt;0,ROUND($H5293*($N5293/SUMPRODUCT(MAX(($C$5:$C$6173=$C5293)*($D$5:$D$6173=$D5293)*($S$5:$S$6173=1)*IFERROR($N$5:$N$6173*1,0)))),4),0)))</f>
        <v/>
      </c>
      <c r="P5293" s="10" t="inlineStr">
        <is>
          <t>fermate</t>
        </is>
      </c>
      <c r="Q5293" s="21">
        <f>IF($A5293="","",$A5293&amp;"|"&amp;$C5293)</f>
        <v/>
      </c>
      <c r="R5293" s="21">
        <f>IF($A5293="","",$A5293&amp;"|"&amp;$C5293&amp;"|"&amp;$D5293)</f>
        <v/>
      </c>
      <c r="S5293" s="21">
        <f>IF($A5293="","",IFERROR(INDEX(Offerte!$D$2:$D$200,MATCH($Q5293,Offerte!$L$2:$L$200,0)),0))</f>
        <v/>
      </c>
      <c r="T5293" s="21">
        <f>IF($A5293="","",IFERROR(INDEX(Offerte!$G$2:$G$200,MATCH($Q5293,Offerte!$L$2:$L$200,0)),"NO"))</f>
        <v/>
      </c>
    </row>
    <row r="5294">
      <c r="A5294" s="10">
        <f>IF(Offerte!$A172="","",Offerte!$A172)</f>
        <v/>
      </c>
      <c r="B5294" s="10">
        <f>IF(Offerte!$A172="","",Offerte!$B172)</f>
        <v/>
      </c>
      <c r="C5294" s="10">
        <f>IF(Offerte!$A172="","",Offerte!$C172)</f>
        <v/>
      </c>
      <c r="D5294" s="10" t="inlineStr">
        <is>
          <t>E.1.1</t>
        </is>
      </c>
      <c r="E5294" s="10" t="inlineStr">
        <is>
          <t>E</t>
        </is>
      </c>
      <c r="F5294" s="10" t="inlineStr">
        <is>
          <t>T</t>
        </is>
      </c>
      <c r="G5294" s="10" t="inlineStr">
        <is>
          <t>tabular</t>
        </is>
      </c>
      <c r="H5294" s="10" t="n">
        <v>2</v>
      </c>
      <c r="I5294" s="10" t="inlineStr">
        <is>
          <t>Mobile app con travel planner PRM</t>
        </is>
      </c>
      <c r="J5294" s="20" t="n"/>
      <c r="K5294" s="20" t="n"/>
      <c r="L5294" s="20" t="n"/>
      <c r="M5294" s="20" t="n"/>
      <c r="N5294" s="21">
        <f>IF($A5294="","",IF(IFERROR(VALUE($M5294),0)=1,1,0))</f>
        <v/>
      </c>
      <c r="O5294" s="21">
        <f>IF($A5294="",0,IF(OR($S5294&lt;&gt;1,COUNTA($J5294:$M5294)=0),0,IF($N5294=1,$H5294,0)))</f>
        <v/>
      </c>
      <c r="P5294" s="10" t="inlineStr">
        <is>
          <t>sì/no</t>
        </is>
      </c>
      <c r="Q5294" s="21">
        <f>IF($A5294="","",$A5294&amp;"|"&amp;$C5294)</f>
        <v/>
      </c>
      <c r="R5294" s="21">
        <f>IF($A5294="","",$A5294&amp;"|"&amp;$C5294&amp;"|"&amp;$D5294)</f>
        <v/>
      </c>
      <c r="S5294" s="21">
        <f>IF($A5294="","",IFERROR(INDEX(Offerte!$D$2:$D$200,MATCH($Q5294,Offerte!$L$2:$L$200,0)),0))</f>
        <v/>
      </c>
      <c r="T5294" s="21">
        <f>IF($A5294="","",IFERROR(INDEX(Offerte!$G$2:$G$200,MATCH($Q5294,Offerte!$L$2:$L$200,0)),"NO"))</f>
        <v/>
      </c>
    </row>
    <row r="5295">
      <c r="A5295" s="10">
        <f>IF(Offerte!$A172="","",Offerte!$A172)</f>
        <v/>
      </c>
      <c r="B5295" s="10">
        <f>IF(Offerte!$A172="","",Offerte!$B172)</f>
        <v/>
      </c>
      <c r="C5295" s="10">
        <f>IF(Offerte!$A172="","",Offerte!$C172)</f>
        <v/>
      </c>
      <c r="D5295" s="10" t="inlineStr">
        <is>
          <t>E.2.1</t>
        </is>
      </c>
      <c r="E5295" s="10" t="inlineStr">
        <is>
          <t>E</t>
        </is>
      </c>
      <c r="F5295" s="10" t="inlineStr">
        <is>
          <t>D</t>
        </is>
      </c>
      <c r="G5295" s="10" t="inlineStr">
        <is>
          <t>discretionary</t>
        </is>
      </c>
      <c r="H5295" s="10" t="n">
        <v>2</v>
      </c>
      <c r="I5295" s="10" t="inlineStr">
        <is>
          <t>Altre azioni informative e rapporti con gli utenti</t>
        </is>
      </c>
      <c r="J5295" s="20" t="n"/>
      <c r="K5295" s="20" t="n"/>
      <c r="L5295" s="20" t="n"/>
      <c r="M5295" s="20" t="n"/>
      <c r="N5295" s="21">
        <f>IF($A5295="","",MAX(0,MIN(1,IFERROR(VALUE($M5295),0))))</f>
        <v/>
      </c>
      <c r="O5295" s="21">
        <f>IF($A5295="",0,IF(OR($S5295&lt;&gt;1,COUNTA($J5295:$M5295)=0),0,IF(SUMPRODUCT(MAX(($C$5:$C$6173=$C5295)*($D$5:$D$6173=$D5295)*($S$5:$S$6173=1)*IFERROR($N$5:$N$6173*1,0)))&gt;0,ROUND($H5295*($N5295/SUMPRODUCT(MAX(($C$5:$C$6173=$C5295)*($D$5:$D$6173=$D5295)*($S$5:$S$6173=1)*IFERROR($N$5:$N$6173*1,0)))),4),0)))</f>
        <v/>
      </c>
      <c r="P5295" s="10" t="inlineStr">
        <is>
          <t>coeff.</t>
        </is>
      </c>
      <c r="Q5295" s="21">
        <f>IF($A5295="","",$A5295&amp;"|"&amp;$C5295)</f>
        <v/>
      </c>
      <c r="R5295" s="21">
        <f>IF($A5295="","",$A5295&amp;"|"&amp;$C5295&amp;"|"&amp;$D5295)</f>
        <v/>
      </c>
      <c r="S5295" s="21">
        <f>IF($A5295="","",IFERROR(INDEX(Offerte!$D$2:$D$200,MATCH($Q5295,Offerte!$L$2:$L$200,0)),0))</f>
        <v/>
      </c>
      <c r="T5295" s="21">
        <f>IF($A5295="","",IFERROR(INDEX(Offerte!$G$2:$G$200,MATCH($Q5295,Offerte!$L$2:$L$200,0)),"NO"))</f>
        <v/>
      </c>
    </row>
    <row r="5296">
      <c r="A5296" s="10">
        <f>IF(Offerte!$A172="","",Offerte!$A172)</f>
        <v/>
      </c>
      <c r="B5296" s="10">
        <f>IF(Offerte!$A172="","",Offerte!$B172)</f>
        <v/>
      </c>
      <c r="C5296" s="10">
        <f>IF(Offerte!$A172="","",Offerte!$C172)</f>
        <v/>
      </c>
      <c r="D5296" s="10" t="inlineStr">
        <is>
          <t>F.1.1</t>
        </is>
      </c>
      <c r="E5296" s="10" t="inlineStr">
        <is>
          <t>F</t>
        </is>
      </c>
      <c r="F5296" s="10" t="inlineStr">
        <is>
          <t>Q</t>
        </is>
      </c>
      <c r="G5296" s="10" t="inlineStr">
        <is>
          <t>lower</t>
        </is>
      </c>
      <c r="H5296" s="10" t="n">
        <v>7</v>
      </c>
      <c r="I5296" s="10" t="inlineStr">
        <is>
          <t>Performance ambientali del parco mezzi adibito al servizio - I_CEA</t>
        </is>
      </c>
      <c r="J5296" s="20" t="n"/>
      <c r="K5296" s="20" t="n"/>
      <c r="L5296" s="20" t="n"/>
      <c r="M5296" s="20" t="n"/>
      <c r="N5296" s="21">
        <f>IF($A5296="","",IFERROR(VALUE($J5296),0))</f>
        <v/>
      </c>
      <c r="O5296" s="21">
        <f>IF($A5296="",0,IF(OR($S5296&lt;&gt;1,COUNTA($J5296:$M5296)=0),0,IF(AND(IFERROR(AGGREGATE(15,6,$N$5:$N$6173/(($C$5:$C$6173=$C5296)*($D$5:$D$6173=$D5296)*($S$5:$S$6173=1)*($N$5:$N$6173&gt;0)),1),0)&gt;0,$N5296&gt;0),ROUND($H5296*(IFERROR(AGGREGATE(15,6,$N$5:$N$6173/(($C$5:$C$6173=$C5296)*($D$5:$D$6173=$D5296)*($S$5:$S$6173=1)*($N$5:$N$6173&gt;0)),1),0)/$N5296),4),0)))</f>
        <v/>
      </c>
      <c r="P5296" s="10" t="inlineStr">
        <is>
          <t>indice</t>
        </is>
      </c>
      <c r="Q5296" s="21">
        <f>IF($A5296="","",$A5296&amp;"|"&amp;$C5296)</f>
        <v/>
      </c>
      <c r="R5296" s="21">
        <f>IF($A5296="","",$A5296&amp;"|"&amp;$C5296&amp;"|"&amp;$D5296)</f>
        <v/>
      </c>
      <c r="S5296" s="21">
        <f>IF($A5296="","",IFERROR(INDEX(Offerte!$D$2:$D$200,MATCH($Q5296,Offerte!$L$2:$L$200,0)),0))</f>
        <v/>
      </c>
      <c r="T5296" s="21">
        <f>IF($A5296="","",IFERROR(INDEX(Offerte!$G$2:$G$200,MATCH($Q5296,Offerte!$L$2:$L$200,0)),"NO"))</f>
        <v/>
      </c>
    </row>
    <row r="5297">
      <c r="A5297" s="10">
        <f>IF(Offerte!$A172="","",Offerte!$A172)</f>
        <v/>
      </c>
      <c r="B5297" s="10">
        <f>IF(Offerte!$A172="","",Offerte!$B172)</f>
        <v/>
      </c>
      <c r="C5297" s="10">
        <f>IF(Offerte!$A172="","",Offerte!$C172)</f>
        <v/>
      </c>
      <c r="D5297" s="10" t="inlineStr">
        <is>
          <t>F.2.1</t>
        </is>
      </c>
      <c r="E5297" s="10" t="inlineStr">
        <is>
          <t>F</t>
        </is>
      </c>
      <c r="F5297" s="10" t="inlineStr">
        <is>
          <t>Q</t>
        </is>
      </c>
      <c r="G5297" s="10" t="inlineStr">
        <is>
          <t>higher</t>
        </is>
      </c>
      <c r="H5297" s="10" t="n">
        <v>2</v>
      </c>
      <c r="I5297" s="10" t="inlineStr">
        <is>
          <t>Tasso di copertura del servizio con dispositivi ECO-DRIVER</t>
        </is>
      </c>
      <c r="J5297" s="20" t="n"/>
      <c r="K5297" s="20" t="n"/>
      <c r="L5297" s="20" t="n"/>
      <c r="M5297" s="20" t="n"/>
      <c r="N5297" s="21">
        <f>IF($A5297="","",IFERROR(VALUE($K5297)/VALUE($L5297),IFERROR(VALUE($J5297),0)))</f>
        <v/>
      </c>
      <c r="O5297" s="21">
        <f>IF($A5297="",0,IF(OR($S5297&lt;&gt;1,COUNTA($J5297:$M5297)=0),0,IF(SUMPRODUCT(MAX(($C$5:$C$6173=$C5297)*($D$5:$D$6173=$D5297)*($S$5:$S$6173=1)*IFERROR($N$5:$N$6173*1,0)))&gt;0,ROUND($H5297*($N5297/SUMPRODUCT(MAX(($C$5:$C$6173=$C5297)*($D$5:$D$6173=$D5297)*($S$5:$S$6173=1)*IFERROR($N$5:$N$6173*1,0)))),4),0)))</f>
        <v/>
      </c>
      <c r="P5297" s="10" t="inlineStr">
        <is>
          <t>Autobus attrezzati con dispositivi ECO-DRIVER / Autobus totali in offerta, incluse scorte</t>
        </is>
      </c>
      <c r="Q5297" s="21">
        <f>IF($A5297="","",$A5297&amp;"|"&amp;$C5297)</f>
        <v/>
      </c>
      <c r="R5297" s="21">
        <f>IF($A5297="","",$A5297&amp;"|"&amp;$C5297&amp;"|"&amp;$D5297)</f>
        <v/>
      </c>
      <c r="S5297" s="21">
        <f>IF($A5297="","",IFERROR(INDEX(Offerte!$D$2:$D$200,MATCH($Q5297,Offerte!$L$2:$L$200,0)),0))</f>
        <v/>
      </c>
      <c r="T5297" s="21">
        <f>IF($A5297="","",IFERROR(INDEX(Offerte!$G$2:$G$200,MATCH($Q5297,Offerte!$L$2:$L$200,0)),"NO"))</f>
        <v/>
      </c>
    </row>
    <row r="5298">
      <c r="A5298" s="10">
        <f>IF(Offerte!$A172="","",Offerte!$A172)</f>
        <v/>
      </c>
      <c r="B5298" s="10">
        <f>IF(Offerte!$A172="","",Offerte!$B172)</f>
        <v/>
      </c>
      <c r="C5298" s="10">
        <f>IF(Offerte!$A172="","",Offerte!$C172)</f>
        <v/>
      </c>
      <c r="D5298" s="10" t="inlineStr">
        <is>
          <t>F.3.1</t>
        </is>
      </c>
      <c r="E5298" s="10" t="inlineStr">
        <is>
          <t>F</t>
        </is>
      </c>
      <c r="F5298" s="10" t="inlineStr">
        <is>
          <t>Q</t>
        </is>
      </c>
      <c r="G5298" s="10" t="inlineStr">
        <is>
          <t>higher</t>
        </is>
      </c>
      <c r="H5298" s="10" t="n">
        <v>2</v>
      </c>
      <c r="I5298" s="10" t="inlineStr">
        <is>
          <t>Autoproduzione consumi elettrici per trazione</t>
        </is>
      </c>
      <c r="J5298" s="20" t="n"/>
      <c r="K5298" s="20" t="n"/>
      <c r="L5298" s="20" t="n"/>
      <c r="M5298" s="20" t="n"/>
      <c r="N5298" s="21">
        <f>IF($A5298="","",IFERROR(VALUE($J5298),0))</f>
        <v/>
      </c>
      <c r="O5298" s="21">
        <f>IF($A5298="",0,IF(OR($S5298&lt;&gt;1,COUNTA($J5298:$M5298)=0),0,IF(SUMPRODUCT(MAX(($C$5:$C$6173=$C5298)*($D$5:$D$6173=$D5298)*($S$5:$S$6173=1)*IFERROR($N$5:$N$6173*1,0)))&gt;0,ROUND($H5298*($N5298/SUMPRODUCT(MAX(($C$5:$C$6173=$C5298)*($D$5:$D$6173=$D5298)*($S$5:$S$6173=1)*IFERROR($N$5:$N$6173*1,0)))),4),0)))</f>
        <v/>
      </c>
      <c r="P5298" s="10" t="inlineStr">
        <is>
          <t>kWh/anno</t>
        </is>
      </c>
      <c r="Q5298" s="21">
        <f>IF($A5298="","",$A5298&amp;"|"&amp;$C5298)</f>
        <v/>
      </c>
      <c r="R5298" s="21">
        <f>IF($A5298="","",$A5298&amp;"|"&amp;$C5298&amp;"|"&amp;$D5298)</f>
        <v/>
      </c>
      <c r="S5298" s="21">
        <f>IF($A5298="","",IFERROR(INDEX(Offerte!$D$2:$D$200,MATCH($Q5298,Offerte!$L$2:$L$200,0)),0))</f>
        <v/>
      </c>
      <c r="T5298" s="21">
        <f>IF($A5298="","",IFERROR(INDEX(Offerte!$G$2:$G$200,MATCH($Q5298,Offerte!$L$2:$L$200,0)),"NO"))</f>
        <v/>
      </c>
    </row>
    <row r="5299">
      <c r="A5299" s="10">
        <f>IF(Offerte!$A172="","",Offerte!$A172)</f>
        <v/>
      </c>
      <c r="B5299" s="10">
        <f>IF(Offerte!$A172="","",Offerte!$B172)</f>
        <v/>
      </c>
      <c r="C5299" s="10">
        <f>IF(Offerte!$A172="","",Offerte!$C172)</f>
        <v/>
      </c>
      <c r="D5299" s="10" t="inlineStr">
        <is>
          <t>F.4.1</t>
        </is>
      </c>
      <c r="E5299" s="10" t="inlineStr">
        <is>
          <t>F</t>
        </is>
      </c>
      <c r="F5299" s="10" t="inlineStr">
        <is>
          <t>Q</t>
        </is>
      </c>
      <c r="G5299" s="10" t="inlineStr">
        <is>
          <t>soil</t>
        </is>
      </c>
      <c r="H5299" s="10" t="n">
        <v>2</v>
      </c>
      <c r="I5299" s="10" t="inlineStr">
        <is>
          <t>Indice di consumo di suolo</t>
        </is>
      </c>
      <c r="J5299" s="20" t="n"/>
      <c r="K5299" s="20" t="n"/>
      <c r="L5299" s="20" t="n"/>
      <c r="M5299" s="20" t="n"/>
      <c r="N5299" s="21">
        <f>IF($A5299="","",IFERROR(VALUE($J5299),0))</f>
        <v/>
      </c>
      <c r="O5299" s="21">
        <f>IF($A5299="",0,IF(OR($S5299&lt;&gt;1,COUNTA($J5299:$M5299)=0),0,IF($N5299&lt;=0,$H5299,IF(SUMPRODUCT(MAX(($C$5:$C$6173=$C5299)*($D$5:$D$6173=$D5299)*($S$5:$S$6173=1)*IFERROR($N$5:$N$6173*1,0)))&gt;0,ROUND($H5299*((SUMPRODUCT(MAX(($C$5:$C$6173=$C5299)*($D$5:$D$6173=$D5299)*($S$5:$S$6173=1)*IFERROR($N$5:$N$6173*1,0)))-$N5299)/SUMPRODUCT(MAX(($C$5:$C$6173=$C5299)*($D$5:$D$6173=$D5299)*($S$5:$S$6173=1)*IFERROR($N$5:$N$6173*1,0)))),4),0))))</f>
        <v/>
      </c>
      <c r="P5299" s="10" t="inlineStr">
        <is>
          <t>m2</t>
        </is>
      </c>
      <c r="Q5299" s="21">
        <f>IF($A5299="","",$A5299&amp;"|"&amp;$C5299)</f>
        <v/>
      </c>
      <c r="R5299" s="21">
        <f>IF($A5299="","",$A5299&amp;"|"&amp;$C5299&amp;"|"&amp;$D5299)</f>
        <v/>
      </c>
      <c r="S5299" s="21">
        <f>IF($A5299="","",IFERROR(INDEX(Offerte!$D$2:$D$200,MATCH($Q5299,Offerte!$L$2:$L$200,0)),0))</f>
        <v/>
      </c>
      <c r="T5299" s="21">
        <f>IF($A5299="","",IFERROR(INDEX(Offerte!$G$2:$G$200,MATCH($Q5299,Offerte!$L$2:$L$200,0)),"NO"))</f>
        <v/>
      </c>
    </row>
    <row r="5300">
      <c r="A5300" s="10">
        <f>IF(Offerte!$A172="","",Offerte!$A172)</f>
        <v/>
      </c>
      <c r="B5300" s="10">
        <f>IF(Offerte!$A172="","",Offerte!$B172)</f>
        <v/>
      </c>
      <c r="C5300" s="10">
        <f>IF(Offerte!$A172="","",Offerte!$C172)</f>
        <v/>
      </c>
      <c r="D5300" s="10" t="inlineStr">
        <is>
          <t>F.5.1</t>
        </is>
      </c>
      <c r="E5300" s="10" t="inlineStr">
        <is>
          <t>F</t>
        </is>
      </c>
      <c r="F5300" s="10" t="inlineStr">
        <is>
          <t>T</t>
        </is>
      </c>
      <c r="G5300" s="10" t="inlineStr">
        <is>
          <t>tabular</t>
        </is>
      </c>
      <c r="H5300" s="10" t="n">
        <v>1</v>
      </c>
      <c r="I5300" s="10" t="inlineStr">
        <is>
          <t>Rendicontazione di sostenibilità ambientale</t>
        </is>
      </c>
      <c r="J5300" s="20" t="n"/>
      <c r="K5300" s="20" t="n"/>
      <c r="L5300" s="20" t="n"/>
      <c r="M5300" s="20" t="n"/>
      <c r="N5300" s="21">
        <f>IF($A5300="","",IF(IFERROR(VALUE($M5300),0)=1,1,0))</f>
        <v/>
      </c>
      <c r="O5300" s="21">
        <f>IF($A5300="",0,IF(OR($S5300&lt;&gt;1,COUNTA($J5300:$M5300)=0),0,IF($N5300=1,$H5300,0)))</f>
        <v/>
      </c>
      <c r="P5300" s="10" t="inlineStr">
        <is>
          <t>sì/no</t>
        </is>
      </c>
      <c r="Q5300" s="21">
        <f>IF($A5300="","",$A5300&amp;"|"&amp;$C5300)</f>
        <v/>
      </c>
      <c r="R5300" s="21">
        <f>IF($A5300="","",$A5300&amp;"|"&amp;$C5300&amp;"|"&amp;$D5300)</f>
        <v/>
      </c>
      <c r="S5300" s="21">
        <f>IF($A5300="","",IFERROR(INDEX(Offerte!$D$2:$D$200,MATCH($Q5300,Offerte!$L$2:$L$200,0)),0))</f>
        <v/>
      </c>
      <c r="T5300" s="21">
        <f>IF($A5300="","",IFERROR(INDEX(Offerte!$G$2:$G$200,MATCH($Q5300,Offerte!$L$2:$L$200,0)),"NO"))</f>
        <v/>
      </c>
    </row>
    <row r="5301">
      <c r="A5301" s="10">
        <f>IF(Offerte!$A172="","",Offerte!$A172)</f>
        <v/>
      </c>
      <c r="B5301" s="10">
        <f>IF(Offerte!$A172="","",Offerte!$B172)</f>
        <v/>
      </c>
      <c r="C5301" s="10">
        <f>IF(Offerte!$A172="","",Offerte!$C172)</f>
        <v/>
      </c>
      <c r="D5301" s="10" t="inlineStr">
        <is>
          <t>G.1.1</t>
        </is>
      </c>
      <c r="E5301" s="10" t="inlineStr">
        <is>
          <t>G</t>
        </is>
      </c>
      <c r="F5301" s="10" t="inlineStr">
        <is>
          <t>D</t>
        </is>
      </c>
      <c r="G5301" s="10" t="inlineStr">
        <is>
          <t>discretionary</t>
        </is>
      </c>
      <c r="H5301" s="10" t="n">
        <v>2</v>
      </c>
      <c r="I5301" s="10" t="inlineStr">
        <is>
          <t>Qualità del progetto di centrale di controllo aziendale</t>
        </is>
      </c>
      <c r="J5301" s="20" t="n"/>
      <c r="K5301" s="20" t="n"/>
      <c r="L5301" s="20" t="n"/>
      <c r="M5301" s="20" t="n"/>
      <c r="N5301" s="21">
        <f>IF($A5301="","",MAX(0,MIN(1,IFERROR(VALUE($M5301),0))))</f>
        <v/>
      </c>
      <c r="O5301" s="21">
        <f>IF($A5301="",0,IF(OR($S5301&lt;&gt;1,COUNTA($J5301:$M5301)=0),0,IF(SUMPRODUCT(MAX(($C$5:$C$6173=$C5301)*($D$5:$D$6173=$D5301)*($S$5:$S$6173=1)*IFERROR($N$5:$N$6173*1,0)))&gt;0,ROUND($H5301*($N5301/SUMPRODUCT(MAX(($C$5:$C$6173=$C5301)*($D$5:$D$6173=$D5301)*($S$5:$S$6173=1)*IFERROR($N$5:$N$6173*1,0)))),4),0)))</f>
        <v/>
      </c>
      <c r="P5301" s="10" t="inlineStr">
        <is>
          <t>coeff.</t>
        </is>
      </c>
      <c r="Q5301" s="21">
        <f>IF($A5301="","",$A5301&amp;"|"&amp;$C5301)</f>
        <v/>
      </c>
      <c r="R5301" s="21">
        <f>IF($A5301="","",$A5301&amp;"|"&amp;$C5301&amp;"|"&amp;$D5301)</f>
        <v/>
      </c>
      <c r="S5301" s="21">
        <f>IF($A5301="","",IFERROR(INDEX(Offerte!$D$2:$D$200,MATCH($Q5301,Offerte!$L$2:$L$200,0)),0))</f>
        <v/>
      </c>
      <c r="T5301" s="21">
        <f>IF($A5301="","",IFERROR(INDEX(Offerte!$G$2:$G$200,MATCH($Q5301,Offerte!$L$2:$L$200,0)),"NO"))</f>
        <v/>
      </c>
    </row>
    <row r="5302">
      <c r="A5302" s="10">
        <f>IF(Offerte!$A172="","",Offerte!$A172)</f>
        <v/>
      </c>
      <c r="B5302" s="10">
        <f>IF(Offerte!$A172="","",Offerte!$B172)</f>
        <v/>
      </c>
      <c r="C5302" s="10">
        <f>IF(Offerte!$A172="","",Offerte!$C172)</f>
        <v/>
      </c>
      <c r="D5302" s="10" t="inlineStr">
        <is>
          <t>G.2.1</t>
        </is>
      </c>
      <c r="E5302" s="10" t="inlineStr">
        <is>
          <t>G</t>
        </is>
      </c>
      <c r="F5302" s="10" t="inlineStr">
        <is>
          <t>T</t>
        </is>
      </c>
      <c r="G5302" s="10" t="inlineStr">
        <is>
          <t>tabular</t>
        </is>
      </c>
      <c r="H5302" s="10" t="n">
        <v>1</v>
      </c>
      <c r="I5302" s="10" t="inlineStr">
        <is>
          <t>Certificazione ISO 45001</t>
        </is>
      </c>
      <c r="J5302" s="20" t="n"/>
      <c r="K5302" s="20" t="n"/>
      <c r="L5302" s="20" t="n"/>
      <c r="M5302" s="20" t="n"/>
      <c r="N5302" s="21">
        <f>IF($A5302="","",IF(IFERROR(VALUE($M5302),0)=1,1,0))</f>
        <v/>
      </c>
      <c r="O5302" s="21">
        <f>IF($A5302="",0,IF(OR($S5302&lt;&gt;1,COUNTA($J5302:$M5302)=0),0,IF($N5302=1,$H5302,0)))</f>
        <v/>
      </c>
      <c r="P5302" s="10" t="inlineStr">
        <is>
          <t>sì/no</t>
        </is>
      </c>
      <c r="Q5302" s="21">
        <f>IF($A5302="","",$A5302&amp;"|"&amp;$C5302)</f>
        <v/>
      </c>
      <c r="R5302" s="21">
        <f>IF($A5302="","",$A5302&amp;"|"&amp;$C5302&amp;"|"&amp;$D5302)</f>
        <v/>
      </c>
      <c r="S5302" s="21">
        <f>IF($A5302="","",IFERROR(INDEX(Offerte!$D$2:$D$200,MATCH($Q5302,Offerte!$L$2:$L$200,0)),0))</f>
        <v/>
      </c>
      <c r="T5302" s="21">
        <f>IF($A5302="","",IFERROR(INDEX(Offerte!$G$2:$G$200,MATCH($Q5302,Offerte!$L$2:$L$200,0)),"NO"))</f>
        <v/>
      </c>
    </row>
    <row r="5303">
      <c r="A5303" s="10">
        <f>IF(Offerte!$A172="","",Offerte!$A172)</f>
        <v/>
      </c>
      <c r="B5303" s="10">
        <f>IF(Offerte!$A172="","",Offerte!$B172)</f>
        <v/>
      </c>
      <c r="C5303" s="10">
        <f>IF(Offerte!$A172="","",Offerte!$C172)</f>
        <v/>
      </c>
      <c r="D5303" s="10" t="inlineStr">
        <is>
          <t>G.3.1</t>
        </is>
      </c>
      <c r="E5303" s="10" t="inlineStr">
        <is>
          <t>G</t>
        </is>
      </c>
      <c r="F5303" s="10" t="inlineStr">
        <is>
          <t>T</t>
        </is>
      </c>
      <c r="G5303" s="10" t="inlineStr">
        <is>
          <t>tabular</t>
        </is>
      </c>
      <c r="H5303" s="10" t="n">
        <v>1</v>
      </c>
      <c r="I5303" s="10" t="inlineStr">
        <is>
          <t>Certificazioni di responsabilità sociale</t>
        </is>
      </c>
      <c r="J5303" s="20" t="n"/>
      <c r="K5303" s="20" t="n"/>
      <c r="L5303" s="20" t="n"/>
      <c r="M5303" s="20" t="n"/>
      <c r="N5303" s="21">
        <f>IF($A5303="","",IF(IFERROR(VALUE($M5303),0)=1,1,0))</f>
        <v/>
      </c>
      <c r="O5303" s="21">
        <f>IF($A5303="",0,IF(OR($S5303&lt;&gt;1,COUNTA($J5303:$M5303)=0),0,IF($N5303=1,$H5303,0)))</f>
        <v/>
      </c>
      <c r="P5303" s="10" t="inlineStr">
        <is>
          <t>sì/no</t>
        </is>
      </c>
      <c r="Q5303" s="21">
        <f>IF($A5303="","",$A5303&amp;"|"&amp;$C5303)</f>
        <v/>
      </c>
      <c r="R5303" s="21">
        <f>IF($A5303="","",$A5303&amp;"|"&amp;$C5303&amp;"|"&amp;$D5303)</f>
        <v/>
      </c>
      <c r="S5303" s="21">
        <f>IF($A5303="","",IFERROR(INDEX(Offerte!$D$2:$D$200,MATCH($Q5303,Offerte!$L$2:$L$200,0)),0))</f>
        <v/>
      </c>
      <c r="T5303" s="21">
        <f>IF($A5303="","",IFERROR(INDEX(Offerte!$G$2:$G$200,MATCH($Q5303,Offerte!$L$2:$L$200,0)),"NO"))</f>
        <v/>
      </c>
    </row>
    <row r="5304">
      <c r="A5304" s="10">
        <f>IF(Offerte!$A172="","",Offerte!$A172)</f>
        <v/>
      </c>
      <c r="B5304" s="10">
        <f>IF(Offerte!$A172="","",Offerte!$B172)</f>
        <v/>
      </c>
      <c r="C5304" s="10">
        <f>IF(Offerte!$A172="","",Offerte!$C172)</f>
        <v/>
      </c>
      <c r="D5304" s="10" t="inlineStr">
        <is>
          <t>G.4.1</t>
        </is>
      </c>
      <c r="E5304" s="10" t="inlineStr">
        <is>
          <t>G</t>
        </is>
      </c>
      <c r="F5304" s="10" t="inlineStr">
        <is>
          <t>D</t>
        </is>
      </c>
      <c r="G5304" s="10" t="inlineStr">
        <is>
          <t>discretionary</t>
        </is>
      </c>
      <c r="H5304" s="10" t="n">
        <v>2</v>
      </c>
      <c r="I5304" s="10" t="inlineStr">
        <is>
          <t>Qualità del piano di formazione del personale</t>
        </is>
      </c>
      <c r="J5304" s="20" t="n"/>
      <c r="K5304" s="20" t="n"/>
      <c r="L5304" s="20" t="n"/>
      <c r="M5304" s="20" t="n"/>
      <c r="N5304" s="21">
        <f>IF($A5304="","",MAX(0,MIN(1,IFERROR(VALUE($M5304),0))))</f>
        <v/>
      </c>
      <c r="O5304" s="21">
        <f>IF($A5304="",0,IF(OR($S5304&lt;&gt;1,COUNTA($J5304:$M5304)=0),0,IF(SUMPRODUCT(MAX(($C$5:$C$6173=$C5304)*($D$5:$D$6173=$D5304)*($S$5:$S$6173=1)*IFERROR($N$5:$N$6173*1,0)))&gt;0,ROUND($H5304*($N5304/SUMPRODUCT(MAX(($C$5:$C$6173=$C5304)*($D$5:$D$6173=$D5304)*($S$5:$S$6173=1)*IFERROR($N$5:$N$6173*1,0)))),4),0)))</f>
        <v/>
      </c>
      <c r="P5304" s="10" t="inlineStr">
        <is>
          <t>coeff.</t>
        </is>
      </c>
      <c r="Q5304" s="21">
        <f>IF($A5304="","",$A5304&amp;"|"&amp;$C5304)</f>
        <v/>
      </c>
      <c r="R5304" s="21">
        <f>IF($A5304="","",$A5304&amp;"|"&amp;$C5304&amp;"|"&amp;$D5304)</f>
        <v/>
      </c>
      <c r="S5304" s="21">
        <f>IF($A5304="","",IFERROR(INDEX(Offerte!$D$2:$D$200,MATCH($Q5304,Offerte!$L$2:$L$200,0)),0))</f>
        <v/>
      </c>
      <c r="T5304" s="21">
        <f>IF($A5304="","",IFERROR(INDEX(Offerte!$G$2:$G$200,MATCH($Q5304,Offerte!$L$2:$L$200,0)),"NO"))</f>
        <v/>
      </c>
    </row>
    <row r="5305">
      <c r="A5305" s="10">
        <f>IF(Offerte!$A172="","",Offerte!$A172)</f>
        <v/>
      </c>
      <c r="B5305" s="10">
        <f>IF(Offerte!$A172="","",Offerte!$B172)</f>
        <v/>
      </c>
      <c r="C5305" s="10">
        <f>IF(Offerte!$A172="","",Offerte!$C172)</f>
        <v/>
      </c>
      <c r="D5305" s="10" t="inlineStr">
        <is>
          <t>G.5.1</t>
        </is>
      </c>
      <c r="E5305" s="10" t="inlineStr">
        <is>
          <t>G</t>
        </is>
      </c>
      <c r="F5305" s="10" t="inlineStr">
        <is>
          <t>T</t>
        </is>
      </c>
      <c r="G5305" s="10" t="inlineStr">
        <is>
          <t>tabular</t>
        </is>
      </c>
      <c r="H5305" s="10" t="n">
        <v>1</v>
      </c>
      <c r="I5305" s="10" t="inlineStr">
        <is>
          <t>Impegno al mantenimento delle garanzie del contratto di secondo livello del gestore uscente</t>
        </is>
      </c>
      <c r="J5305" s="20" t="n"/>
      <c r="K5305" s="20" t="n"/>
      <c r="L5305" s="20" t="n"/>
      <c r="M5305" s="20" t="n"/>
      <c r="N5305" s="21">
        <f>IF($A5305="","",IF(IFERROR(VALUE($M5305),0)=1,1,0))</f>
        <v/>
      </c>
      <c r="O5305" s="21">
        <f>IF($A5305="",0,IF(OR($S5305&lt;&gt;1,COUNTA($J5305:$M5305)=0),0,IF($N5305=1,$H5305,0)))</f>
        <v/>
      </c>
      <c r="P5305" s="10" t="inlineStr">
        <is>
          <t>sì/no</t>
        </is>
      </c>
      <c r="Q5305" s="21">
        <f>IF($A5305="","",$A5305&amp;"|"&amp;$C5305)</f>
        <v/>
      </c>
      <c r="R5305" s="21">
        <f>IF($A5305="","",$A5305&amp;"|"&amp;$C5305&amp;"|"&amp;$D5305)</f>
        <v/>
      </c>
      <c r="S5305" s="21">
        <f>IF($A5305="","",IFERROR(INDEX(Offerte!$D$2:$D$200,MATCH($Q5305,Offerte!$L$2:$L$200,0)),0))</f>
        <v/>
      </c>
      <c r="T5305" s="21">
        <f>IF($A5305="","",IFERROR(INDEX(Offerte!$G$2:$G$200,MATCH($Q5305,Offerte!$L$2:$L$200,0)),"NO"))</f>
        <v/>
      </c>
    </row>
    <row r="5306">
      <c r="A5306" s="10">
        <f>IF(Offerte!$A173="","",Offerte!$A173)</f>
        <v/>
      </c>
      <c r="B5306" s="10">
        <f>IF(Offerte!$A173="","",Offerte!$B173)</f>
        <v/>
      </c>
      <c r="C5306" s="10">
        <f>IF(Offerte!$A173="","",Offerte!$C173)</f>
        <v/>
      </c>
      <c r="D5306" s="10" t="inlineStr">
        <is>
          <t>A.1.1</t>
        </is>
      </c>
      <c r="E5306" s="10" t="inlineStr">
        <is>
          <t>A</t>
        </is>
      </c>
      <c r="F5306" s="10" t="inlineStr">
        <is>
          <t>Q</t>
        </is>
      </c>
      <c r="G5306" s="10" t="inlineStr">
        <is>
          <t>higher</t>
        </is>
      </c>
      <c r="H5306" s="10" t="n">
        <v>3</v>
      </c>
      <c r="I5306" s="10" t="inlineStr">
        <is>
          <t>Tasso aggiuntivo di corse controllate</t>
        </is>
      </c>
      <c r="J5306" s="20" t="n"/>
      <c r="K5306" s="20" t="n"/>
      <c r="L5306" s="20" t="n"/>
      <c r="M5306" s="20" t="n"/>
      <c r="N5306" s="21">
        <f>IF($A5306="","",IFERROR(VALUE($K5306)/VALUE($L5306)*100,IFERROR(VALUE($J5306),0)))</f>
        <v/>
      </c>
      <c r="O5306" s="21">
        <f>IF($A5306="",0,IF(OR($S5306&lt;&gt;1,COUNTA($J5306:$M5306)=0),0,IF(SUMPRODUCT(MAX(($C$5:$C$6173=$C5306)*($D$5:$D$6173=$D5306)*($S$5:$S$6173=1)*IFERROR($N$5:$N$6173*1,0)))&gt;0,ROUND($H5306*($N5306/SUMPRODUCT(MAX(($C$5:$C$6173=$C5306)*($D$5:$D$6173=$D5306)*($S$5:$S$6173=1)*IFERROR($N$5:$N$6173*1,0)))),4),0)))</f>
        <v/>
      </c>
      <c r="P5306" s="10" t="inlineStr">
        <is>
          <t>Corse controllate annue / Corse programmate annue</t>
        </is>
      </c>
      <c r="Q5306" s="21">
        <f>IF($A5306="","",$A5306&amp;"|"&amp;$C5306)</f>
        <v/>
      </c>
      <c r="R5306" s="21">
        <f>IF($A5306="","",$A5306&amp;"|"&amp;$C5306&amp;"|"&amp;$D5306)</f>
        <v/>
      </c>
      <c r="S5306" s="21">
        <f>IF($A5306="","",IFERROR(INDEX(Offerte!$D$2:$D$200,MATCH($Q5306,Offerte!$L$2:$L$200,0)),0))</f>
        <v/>
      </c>
      <c r="T5306" s="21">
        <f>IF($A5306="","",IFERROR(INDEX(Offerte!$G$2:$G$200,MATCH($Q5306,Offerte!$L$2:$L$200,0)),"NO"))</f>
        <v/>
      </c>
    </row>
    <row r="5307">
      <c r="A5307" s="10">
        <f>IF(Offerte!$A173="","",Offerte!$A173)</f>
        <v/>
      </c>
      <c r="B5307" s="10">
        <f>IF(Offerte!$A173="","",Offerte!$B173)</f>
        <v/>
      </c>
      <c r="C5307" s="10">
        <f>IF(Offerte!$A173="","",Offerte!$C173)</f>
        <v/>
      </c>
      <c r="D5307" s="10" t="inlineStr">
        <is>
          <t>A.1.2</t>
        </is>
      </c>
      <c r="E5307" s="10" t="inlineStr">
        <is>
          <t>A</t>
        </is>
      </c>
      <c r="F5307" s="10" t="inlineStr">
        <is>
          <t>Q</t>
        </is>
      </c>
      <c r="G5307" s="10" t="inlineStr">
        <is>
          <t>higher</t>
        </is>
      </c>
      <c r="H5307" s="10" t="n">
        <v>4</v>
      </c>
      <c r="I5307" s="10" t="inlineStr">
        <is>
          <t>Numero aggiuntivo di passeggeri controllati</t>
        </is>
      </c>
      <c r="J5307" s="20" t="n"/>
      <c r="K5307" s="20" t="n"/>
      <c r="L5307" s="20" t="n"/>
      <c r="M5307" s="20" t="n"/>
      <c r="N5307" s="21">
        <f>IF($A5307="","",IFERROR(VALUE($J5307),0))</f>
        <v/>
      </c>
      <c r="O5307" s="21">
        <f>IF($A5307="",0,IF(OR($S5307&lt;&gt;1,COUNTA($J5307:$M5307)=0),0,IF(SUMPRODUCT(MAX(($C$5:$C$6173=$C5307)*($D$5:$D$6173=$D5307)*($S$5:$S$6173=1)*IFERROR($N$5:$N$6173*1,0)))&gt;0,ROUND($H5307*($N5307/SUMPRODUCT(MAX(($C$5:$C$6173=$C5307)*($D$5:$D$6173=$D5307)*($S$5:$S$6173=1)*IFERROR($N$5:$N$6173*1,0)))),4),0)))</f>
        <v/>
      </c>
      <c r="P5307" s="10" t="inlineStr">
        <is>
          <t>passeggeri/anno</t>
        </is>
      </c>
      <c r="Q5307" s="21">
        <f>IF($A5307="","",$A5307&amp;"|"&amp;$C5307)</f>
        <v/>
      </c>
      <c r="R5307" s="21">
        <f>IF($A5307="","",$A5307&amp;"|"&amp;$C5307&amp;"|"&amp;$D5307)</f>
        <v/>
      </c>
      <c r="S5307" s="21">
        <f>IF($A5307="","",IFERROR(INDEX(Offerte!$D$2:$D$200,MATCH($Q5307,Offerte!$L$2:$L$200,0)),0))</f>
        <v/>
      </c>
      <c r="T5307" s="21">
        <f>IF($A5307="","",IFERROR(INDEX(Offerte!$G$2:$G$200,MATCH($Q5307,Offerte!$L$2:$L$200,0)),"NO"))</f>
        <v/>
      </c>
    </row>
    <row r="5308">
      <c r="A5308" s="10">
        <f>IF(Offerte!$A173="","",Offerte!$A173)</f>
        <v/>
      </c>
      <c r="B5308" s="10">
        <f>IF(Offerte!$A173="","",Offerte!$B173)</f>
        <v/>
      </c>
      <c r="C5308" s="10">
        <f>IF(Offerte!$A173="","",Offerte!$C173)</f>
        <v/>
      </c>
      <c r="D5308" s="10" t="inlineStr">
        <is>
          <t>B.1.1</t>
        </is>
      </c>
      <c r="E5308" s="10" t="inlineStr">
        <is>
          <t>B</t>
        </is>
      </c>
      <c r="F5308" s="10" t="inlineStr">
        <is>
          <t>Q</t>
        </is>
      </c>
      <c r="G5308" s="10" t="inlineStr">
        <is>
          <t>higher</t>
        </is>
      </c>
      <c r="H5308" s="10" t="n">
        <v>3</v>
      </c>
      <c r="I5308" s="10" t="inlineStr">
        <is>
          <t>Incremento dei posti offerti nelle fasce di punta</t>
        </is>
      </c>
      <c r="J5308" s="20" t="n"/>
      <c r="K5308" s="20" t="n"/>
      <c r="L5308" s="20" t="n"/>
      <c r="M5308" s="20" t="n"/>
      <c r="N5308" s="21">
        <f>IF($A5308="","",IFERROR(VALUE($J5308),0))</f>
        <v/>
      </c>
      <c r="O5308" s="21">
        <f>IF($A5308="",0,IF(OR($S5308&lt;&gt;1,COUNTA($J5308:$M5308)=0),0,IF(SUMPRODUCT(MAX(($C$5:$C$6173=$C5308)*($D$5:$D$6173=$D5308)*($S$5:$S$6173=1)*IFERROR($N$5:$N$6173*1,0)))&gt;0,ROUND($H5308*($N5308/SUMPRODUCT(MAX(($C$5:$C$6173=$C5308)*($D$5:$D$6173=$D5308)*($S$5:$S$6173=1)*IFERROR($N$5:$N$6173*1,0)))),4),0)))</f>
        <v/>
      </c>
      <c r="P5308" s="10" t="inlineStr">
        <is>
          <t>posti*km</t>
        </is>
      </c>
      <c r="Q5308" s="21">
        <f>IF($A5308="","",$A5308&amp;"|"&amp;$C5308)</f>
        <v/>
      </c>
      <c r="R5308" s="21">
        <f>IF($A5308="","",$A5308&amp;"|"&amp;$C5308&amp;"|"&amp;$D5308)</f>
        <v/>
      </c>
      <c r="S5308" s="21">
        <f>IF($A5308="","",IFERROR(INDEX(Offerte!$D$2:$D$200,MATCH($Q5308,Offerte!$L$2:$L$200,0)),0))</f>
        <v/>
      </c>
      <c r="T5308" s="21">
        <f>IF($A5308="","",IFERROR(INDEX(Offerte!$G$2:$G$200,MATCH($Q5308,Offerte!$L$2:$L$200,0)),"NO"))</f>
        <v/>
      </c>
    </row>
    <row r="5309">
      <c r="A5309" s="10">
        <f>IF(Offerte!$A173="","",Offerte!$A173)</f>
        <v/>
      </c>
      <c r="B5309" s="10">
        <f>IF(Offerte!$A173="","",Offerte!$B173)</f>
        <v/>
      </c>
      <c r="C5309" s="10">
        <f>IF(Offerte!$A173="","",Offerte!$C173)</f>
        <v/>
      </c>
      <c r="D5309" s="10" t="inlineStr">
        <is>
          <t>B.2.1</t>
        </is>
      </c>
      <c r="E5309" s="10" t="inlineStr">
        <is>
          <t>B</t>
        </is>
      </c>
      <c r="F5309" s="10" t="inlineStr">
        <is>
          <t>Q</t>
        </is>
      </c>
      <c r="G5309" s="10" t="inlineStr">
        <is>
          <t>higher</t>
        </is>
      </c>
      <c r="H5309" s="10" t="n">
        <v>4</v>
      </c>
      <c r="I5309" s="10" t="inlineStr">
        <is>
          <t>Corse aggiuntive nell'arco giornaliero base</t>
        </is>
      </c>
      <c r="J5309" s="20" t="n"/>
      <c r="K5309" s="20" t="n"/>
      <c r="L5309" s="20" t="n"/>
      <c r="M5309" s="20" t="n"/>
      <c r="N5309" s="21">
        <f>IF($A5309="","",IFERROR(VALUE($J5309),0))</f>
        <v/>
      </c>
      <c r="O5309" s="21">
        <f>IF($A5309="",0,IF(OR($S5309&lt;&gt;1,COUNTA($J5309:$M5309)=0),0,IF(SUMPRODUCT(MAX(($C$5:$C$6173=$C5309)*($D$5:$D$6173=$D5309)*($S$5:$S$6173=1)*IFERROR($N$5:$N$6173*1,0)))&gt;0,ROUND($H5309*($N5309/SUMPRODUCT(MAX(($C$5:$C$6173=$C5309)*($D$5:$D$6173=$D5309)*($S$5:$S$6173=1)*IFERROR($N$5:$N$6173*1,0)))),4),0)))</f>
        <v/>
      </c>
      <c r="P5309" s="10" t="inlineStr">
        <is>
          <t>corse</t>
        </is>
      </c>
      <c r="Q5309" s="21">
        <f>IF($A5309="","",$A5309&amp;"|"&amp;$C5309)</f>
        <v/>
      </c>
      <c r="R5309" s="21">
        <f>IF($A5309="","",$A5309&amp;"|"&amp;$C5309&amp;"|"&amp;$D5309)</f>
        <v/>
      </c>
      <c r="S5309" s="21">
        <f>IF($A5309="","",IFERROR(INDEX(Offerte!$D$2:$D$200,MATCH($Q5309,Offerte!$L$2:$L$200,0)),0))</f>
        <v/>
      </c>
      <c r="T5309" s="21">
        <f>IF($A5309="","",IFERROR(INDEX(Offerte!$G$2:$G$200,MATCH($Q5309,Offerte!$L$2:$L$200,0)),"NO"))</f>
        <v/>
      </c>
    </row>
    <row r="5310">
      <c r="A5310" s="10">
        <f>IF(Offerte!$A173="","",Offerte!$A173)</f>
        <v/>
      </c>
      <c r="B5310" s="10">
        <f>IF(Offerte!$A173="","",Offerte!$B173)</f>
        <v/>
      </c>
      <c r="C5310" s="10">
        <f>IF(Offerte!$A173="","",Offerte!$C173)</f>
        <v/>
      </c>
      <c r="D5310" s="10" t="inlineStr">
        <is>
          <t>B.3.1</t>
        </is>
      </c>
      <c r="E5310" s="10" t="inlineStr">
        <is>
          <t>B</t>
        </is>
      </c>
      <c r="F5310" s="10" t="inlineStr">
        <is>
          <t>Q</t>
        </is>
      </c>
      <c r="G5310" s="10" t="inlineStr">
        <is>
          <t>higher</t>
        </is>
      </c>
      <c r="H5310" s="10" t="n">
        <v>2</v>
      </c>
      <c r="I5310" s="10" t="inlineStr">
        <is>
          <t>Numero di corse aggiuntive per allungamento dell'arco di servizio giornaliero nelle fasce serali</t>
        </is>
      </c>
      <c r="J5310" s="20" t="n"/>
      <c r="K5310" s="20" t="n"/>
      <c r="L5310" s="20" t="n"/>
      <c r="M5310" s="20" t="n"/>
      <c r="N5310" s="21">
        <f>IF($A5310="","",IFERROR(VALUE($J5310),0))</f>
        <v/>
      </c>
      <c r="O5310" s="21">
        <f>IF($A5310="",0,IF(OR($S5310&lt;&gt;1,COUNTA($J5310:$M5310)=0),0,IF(SUMPRODUCT(MAX(($C$5:$C$6173=$C5310)*($D$5:$D$6173=$D5310)*($S$5:$S$6173=1)*IFERROR($N$5:$N$6173*1,0)))&gt;0,ROUND($H5310*($N5310/SUMPRODUCT(MAX(($C$5:$C$6173=$C5310)*($D$5:$D$6173=$D5310)*($S$5:$S$6173=1)*IFERROR($N$5:$N$6173*1,0)))),4),0)))</f>
        <v/>
      </c>
      <c r="P5310" s="10" t="inlineStr">
        <is>
          <t>corse</t>
        </is>
      </c>
      <c r="Q5310" s="21">
        <f>IF($A5310="","",$A5310&amp;"|"&amp;$C5310)</f>
        <v/>
      </c>
      <c r="R5310" s="21">
        <f>IF($A5310="","",$A5310&amp;"|"&amp;$C5310&amp;"|"&amp;$D5310)</f>
        <v/>
      </c>
      <c r="S5310" s="21">
        <f>IF($A5310="","",IFERROR(INDEX(Offerte!$D$2:$D$200,MATCH($Q5310,Offerte!$L$2:$L$200,0)),0))</f>
        <v/>
      </c>
      <c r="T5310" s="21">
        <f>IF($A5310="","",IFERROR(INDEX(Offerte!$G$2:$G$200,MATCH($Q5310,Offerte!$L$2:$L$200,0)),"NO"))</f>
        <v/>
      </c>
    </row>
    <row r="5311">
      <c r="A5311" s="10">
        <f>IF(Offerte!$A173="","",Offerte!$A173)</f>
        <v/>
      </c>
      <c r="B5311" s="10">
        <f>IF(Offerte!$A173="","",Offerte!$B173)</f>
        <v/>
      </c>
      <c r="C5311" s="10">
        <f>IF(Offerte!$A173="","",Offerte!$C173)</f>
        <v/>
      </c>
      <c r="D5311" s="10" t="inlineStr">
        <is>
          <t>B.4.1</t>
        </is>
      </c>
      <c r="E5311" s="10" t="inlineStr">
        <is>
          <t>B</t>
        </is>
      </c>
      <c r="F5311" s="10" t="inlineStr">
        <is>
          <t>Q</t>
        </is>
      </c>
      <c r="G5311" s="10" t="inlineStr">
        <is>
          <t>higher</t>
        </is>
      </c>
      <c r="H5311" s="10" t="n">
        <v>3</v>
      </c>
      <c r="I5311" s="10" t="inlineStr">
        <is>
          <t>Percorrenze aggiuntive offerte nel Programma d'esercizio delle prime due fasi attuative</t>
        </is>
      </c>
      <c r="J5311" s="20" t="n"/>
      <c r="K5311" s="20" t="n"/>
      <c r="L5311" s="20" t="n"/>
      <c r="M5311" s="20" t="n"/>
      <c r="N5311" s="21">
        <f>IF($A5311="","",IFERROR(VALUE($J5311),0))</f>
        <v/>
      </c>
      <c r="O5311" s="21">
        <f>IF($A5311="",0,IF(OR($S5311&lt;&gt;1,COUNTA($J5311:$M5311)=0),0,IF(SUMPRODUCT(MAX(($C$5:$C$6173=$C5311)*($D$5:$D$6173=$D5311)*($S$5:$S$6173=1)*IFERROR($N$5:$N$6173*1,0)))&gt;0,ROUND($H5311*($N5311/SUMPRODUCT(MAX(($C$5:$C$6173=$C5311)*($D$5:$D$6173=$D5311)*($S$5:$S$6173=1)*IFERROR($N$5:$N$6173*1,0)))),4),0)))</f>
        <v/>
      </c>
      <c r="P5311" s="10" t="inlineStr">
        <is>
          <t>vett*km</t>
        </is>
      </c>
      <c r="Q5311" s="21">
        <f>IF($A5311="","",$A5311&amp;"|"&amp;$C5311)</f>
        <v/>
      </c>
      <c r="R5311" s="21">
        <f>IF($A5311="","",$A5311&amp;"|"&amp;$C5311&amp;"|"&amp;$D5311)</f>
        <v/>
      </c>
      <c r="S5311" s="21">
        <f>IF($A5311="","",IFERROR(INDEX(Offerte!$D$2:$D$200,MATCH($Q5311,Offerte!$L$2:$L$200,0)),0))</f>
        <v/>
      </c>
      <c r="T5311" s="21">
        <f>IF($A5311="","",IFERROR(INDEX(Offerte!$G$2:$G$200,MATCH($Q5311,Offerte!$L$2:$L$200,0)),"NO"))</f>
        <v/>
      </c>
    </row>
    <row r="5312">
      <c r="A5312" s="10">
        <f>IF(Offerte!$A173="","",Offerte!$A173)</f>
        <v/>
      </c>
      <c r="B5312" s="10">
        <f>IF(Offerte!$A173="","",Offerte!$B173)</f>
        <v/>
      </c>
      <c r="C5312" s="10">
        <f>IF(Offerte!$A173="","",Offerte!$C173)</f>
        <v/>
      </c>
      <c r="D5312" s="10" t="inlineStr">
        <is>
          <t>B.5.1</t>
        </is>
      </c>
      <c r="E5312" s="10" t="inlineStr">
        <is>
          <t>B</t>
        </is>
      </c>
      <c r="F5312" s="10" t="inlineStr">
        <is>
          <t>D</t>
        </is>
      </c>
      <c r="G5312" s="10" t="inlineStr">
        <is>
          <t>discretionary</t>
        </is>
      </c>
      <c r="H5312" s="10" t="n">
        <v>2</v>
      </c>
      <c r="I5312" s="10" t="inlineStr">
        <is>
          <t>Efficacia del progetto di servizi complementari DRT</t>
        </is>
      </c>
      <c r="J5312" s="20" t="n"/>
      <c r="K5312" s="20" t="n"/>
      <c r="L5312" s="20" t="n"/>
      <c r="M5312" s="20" t="n"/>
      <c r="N5312" s="21">
        <f>IF($A5312="","",MAX(0,MIN(1,IFERROR(VALUE($M5312),0))))</f>
        <v/>
      </c>
      <c r="O5312" s="21">
        <f>IF($A5312="",0,IF(OR($S5312&lt;&gt;1,COUNTA($J5312:$M5312)=0),0,IF(SUMPRODUCT(MAX(($C$5:$C$6173=$C5312)*($D$5:$D$6173=$D5312)*($S$5:$S$6173=1)*IFERROR($N$5:$N$6173*1,0)))&gt;0,ROUND($H5312*($N5312/SUMPRODUCT(MAX(($C$5:$C$6173=$C5312)*($D$5:$D$6173=$D5312)*($S$5:$S$6173=1)*IFERROR($N$5:$N$6173*1,0)))),4),0)))</f>
        <v/>
      </c>
      <c r="P5312" s="10" t="inlineStr">
        <is>
          <t>coeff.</t>
        </is>
      </c>
      <c r="Q5312" s="21">
        <f>IF($A5312="","",$A5312&amp;"|"&amp;$C5312)</f>
        <v/>
      </c>
      <c r="R5312" s="21">
        <f>IF($A5312="","",$A5312&amp;"|"&amp;$C5312&amp;"|"&amp;$D5312)</f>
        <v/>
      </c>
      <c r="S5312" s="21">
        <f>IF($A5312="","",IFERROR(INDEX(Offerte!$D$2:$D$200,MATCH($Q5312,Offerte!$L$2:$L$200,0)),0))</f>
        <v/>
      </c>
      <c r="T5312" s="21">
        <f>IF($A5312="","",IFERROR(INDEX(Offerte!$G$2:$G$200,MATCH($Q5312,Offerte!$L$2:$L$200,0)),"NO"))</f>
        <v/>
      </c>
    </row>
    <row r="5313">
      <c r="A5313" s="10">
        <f>IF(Offerte!$A173="","",Offerte!$A173)</f>
        <v/>
      </c>
      <c r="B5313" s="10">
        <f>IF(Offerte!$A173="","",Offerte!$B173)</f>
        <v/>
      </c>
      <c r="C5313" s="10">
        <f>IF(Offerte!$A173="","",Offerte!$C173)</f>
        <v/>
      </c>
      <c r="D5313" s="10" t="inlineStr">
        <is>
          <t>C.1.1</t>
        </is>
      </c>
      <c r="E5313" s="10" t="inlineStr">
        <is>
          <t>C</t>
        </is>
      </c>
      <c r="F5313" s="10" t="inlineStr">
        <is>
          <t>Q</t>
        </is>
      </c>
      <c r="G5313" s="10" t="inlineStr">
        <is>
          <t>higher</t>
        </is>
      </c>
      <c r="H5313" s="10" t="n">
        <v>2</v>
      </c>
      <c r="I5313" s="10" t="inlineStr">
        <is>
          <t>Tasso di copertura del servizio con telecamere BSD</t>
        </is>
      </c>
      <c r="J5313" s="20" t="n"/>
      <c r="K5313" s="20" t="n"/>
      <c r="L5313" s="20" t="n"/>
      <c r="M5313" s="20" t="n"/>
      <c r="N5313" s="21">
        <f>IF($A5313="","",IFERROR(VALUE($K5313)/VALUE($L5313),IFERROR(VALUE($J5313),0)))</f>
        <v/>
      </c>
      <c r="O5313" s="21">
        <f>IF($A5313="",0,IF(OR($S5313&lt;&gt;1,COUNTA($J5313:$M5313)=0),0,IF(SUMPRODUCT(MAX(($C$5:$C$6173=$C5313)*($D$5:$D$6173=$D5313)*($S$5:$S$6173=1)*IFERROR($N$5:$N$6173*1,0)))&gt;0,ROUND($H5313*($N5313/SUMPRODUCT(MAX(($C$5:$C$6173=$C5313)*($D$5:$D$6173=$D5313)*($S$5:$S$6173=1)*IFERROR($N$5:$N$6173*1,0)))),4),0)))</f>
        <v/>
      </c>
      <c r="P5313" s="10" t="inlineStr">
        <is>
          <t>Autobus attrezzati con telecamere BSD / Autobus totali in offerta, incluse scorte</t>
        </is>
      </c>
      <c r="Q5313" s="21">
        <f>IF($A5313="","",$A5313&amp;"|"&amp;$C5313)</f>
        <v/>
      </c>
      <c r="R5313" s="21">
        <f>IF($A5313="","",$A5313&amp;"|"&amp;$C5313&amp;"|"&amp;$D5313)</f>
        <v/>
      </c>
      <c r="S5313" s="21">
        <f>IF($A5313="","",IFERROR(INDEX(Offerte!$D$2:$D$200,MATCH($Q5313,Offerte!$L$2:$L$200,0)),0))</f>
        <v/>
      </c>
      <c r="T5313" s="21">
        <f>IF($A5313="","",IFERROR(INDEX(Offerte!$G$2:$G$200,MATCH($Q5313,Offerte!$L$2:$L$200,0)),"NO"))</f>
        <v/>
      </c>
    </row>
    <row r="5314">
      <c r="A5314" s="10">
        <f>IF(Offerte!$A173="","",Offerte!$A173)</f>
        <v/>
      </c>
      <c r="B5314" s="10">
        <f>IF(Offerte!$A173="","",Offerte!$B173)</f>
        <v/>
      </c>
      <c r="C5314" s="10">
        <f>IF(Offerte!$A173="","",Offerte!$C173)</f>
        <v/>
      </c>
      <c r="D5314" s="10" t="inlineStr">
        <is>
          <t>C.1.2</t>
        </is>
      </c>
      <c r="E5314" s="10" t="inlineStr">
        <is>
          <t>C</t>
        </is>
      </c>
      <c r="F5314" s="10" t="inlineStr">
        <is>
          <t>Q</t>
        </is>
      </c>
      <c r="G5314" s="10" t="inlineStr">
        <is>
          <t>higher</t>
        </is>
      </c>
      <c r="H5314" s="10" t="n">
        <v>2</v>
      </c>
      <c r="I5314" s="10" t="inlineStr">
        <is>
          <t>Tasso di copertura del servizio con telecamere ADAS</t>
        </is>
      </c>
      <c r="J5314" s="20" t="n"/>
      <c r="K5314" s="20" t="n"/>
      <c r="L5314" s="20" t="n"/>
      <c r="M5314" s="20" t="n"/>
      <c r="N5314" s="21">
        <f>IF($A5314="","",IFERROR(VALUE($K5314)/VALUE($L5314),IFERROR(VALUE($J5314),0)))</f>
        <v/>
      </c>
      <c r="O5314" s="21">
        <f>IF($A5314="",0,IF(OR($S5314&lt;&gt;1,COUNTA($J5314:$M5314)=0),0,IF(SUMPRODUCT(MAX(($C$5:$C$6173=$C5314)*($D$5:$D$6173=$D5314)*($S$5:$S$6173=1)*IFERROR($N$5:$N$6173*1,0)))&gt;0,ROUND($H5314*($N5314/SUMPRODUCT(MAX(($C$5:$C$6173=$C5314)*($D$5:$D$6173=$D5314)*($S$5:$S$6173=1)*IFERROR($N$5:$N$6173*1,0)))),4),0)))</f>
        <v/>
      </c>
      <c r="P5314" s="10" t="inlineStr">
        <is>
          <t>Autobus attrezzati con telecamere ADAS / Autobus totali in offerta, incluse scorte</t>
        </is>
      </c>
      <c r="Q5314" s="21">
        <f>IF($A5314="","",$A5314&amp;"|"&amp;$C5314)</f>
        <v/>
      </c>
      <c r="R5314" s="21">
        <f>IF($A5314="","",$A5314&amp;"|"&amp;$C5314&amp;"|"&amp;$D5314)</f>
        <v/>
      </c>
      <c r="S5314" s="21">
        <f>IF($A5314="","",IFERROR(INDEX(Offerte!$D$2:$D$200,MATCH($Q5314,Offerte!$L$2:$L$200,0)),0))</f>
        <v/>
      </c>
      <c r="T5314" s="21">
        <f>IF($A5314="","",IFERROR(INDEX(Offerte!$G$2:$G$200,MATCH($Q5314,Offerte!$L$2:$L$200,0)),"NO"))</f>
        <v/>
      </c>
    </row>
    <row r="5315">
      <c r="A5315" s="10">
        <f>IF(Offerte!$A173="","",Offerte!$A173)</f>
        <v/>
      </c>
      <c r="B5315" s="10">
        <f>IF(Offerte!$A173="","",Offerte!$B173)</f>
        <v/>
      </c>
      <c r="C5315" s="10">
        <f>IF(Offerte!$A173="","",Offerte!$C173)</f>
        <v/>
      </c>
      <c r="D5315" s="10" t="inlineStr">
        <is>
          <t>C.2.1</t>
        </is>
      </c>
      <c r="E5315" s="10" t="inlineStr">
        <is>
          <t>C</t>
        </is>
      </c>
      <c r="F5315" s="10" t="inlineStr">
        <is>
          <t>Q</t>
        </is>
      </c>
      <c r="G5315" s="10" t="inlineStr">
        <is>
          <t>higher</t>
        </is>
      </c>
      <c r="H5315" s="10" t="n">
        <v>3</v>
      </c>
      <c r="I5315" s="10" t="inlineStr">
        <is>
          <t>Tasso di copertura del servizio con telecamere di bordo di videosorveglianza</t>
        </is>
      </c>
      <c r="J5315" s="20" t="n"/>
      <c r="K5315" s="20" t="n"/>
      <c r="L5315" s="20" t="n"/>
      <c r="M5315" s="20" t="n"/>
      <c r="N5315" s="21">
        <f>IF($A5315="","",IFERROR(VALUE($K5315)/VALUE($L5315),IFERROR(VALUE($J5315),0)))</f>
        <v/>
      </c>
      <c r="O5315" s="21">
        <f>IF($A5315="",0,IF(OR($S5315&lt;&gt;1,COUNTA($J5315:$M5315)=0),0,IF(SUMPRODUCT(MAX(($C$5:$C$6173=$C5315)*($D$5:$D$6173=$D5315)*($S$5:$S$6173=1)*IFERROR($N$5:$N$6173*1,0)))&gt;0,ROUND($H5315*($N5315/SUMPRODUCT(MAX(($C$5:$C$6173=$C5315)*($D$5:$D$6173=$D5315)*($S$5:$S$6173=1)*IFERROR($N$5:$N$6173*1,0)))),4),0)))</f>
        <v/>
      </c>
      <c r="P5315" s="10" t="inlineStr">
        <is>
          <t>Autobus attrezzati con videosorveglianza / Autobus totali in offerta, incluse scorte</t>
        </is>
      </c>
      <c r="Q5315" s="21">
        <f>IF($A5315="","",$A5315&amp;"|"&amp;$C5315)</f>
        <v/>
      </c>
      <c r="R5315" s="21">
        <f>IF($A5315="","",$A5315&amp;"|"&amp;$C5315&amp;"|"&amp;$D5315)</f>
        <v/>
      </c>
      <c r="S5315" s="21">
        <f>IF($A5315="","",IFERROR(INDEX(Offerte!$D$2:$D$200,MATCH($Q5315,Offerte!$L$2:$L$200,0)),0))</f>
        <v/>
      </c>
      <c r="T5315" s="21">
        <f>IF($A5315="","",IFERROR(INDEX(Offerte!$G$2:$G$200,MATCH($Q5315,Offerte!$L$2:$L$200,0)),"NO"))</f>
        <v/>
      </c>
    </row>
    <row r="5316">
      <c r="A5316" s="10">
        <f>IF(Offerte!$A173="","",Offerte!$A173)</f>
        <v/>
      </c>
      <c r="B5316" s="10">
        <f>IF(Offerte!$A173="","",Offerte!$B173)</f>
        <v/>
      </c>
      <c r="C5316" s="10">
        <f>IF(Offerte!$A173="","",Offerte!$C173)</f>
        <v/>
      </c>
      <c r="D5316" s="10" t="inlineStr">
        <is>
          <t>C.2.2</t>
        </is>
      </c>
      <c r="E5316" s="10" t="inlineStr">
        <is>
          <t>C</t>
        </is>
      </c>
      <c r="F5316" s="10" t="inlineStr">
        <is>
          <t>T</t>
        </is>
      </c>
      <c r="G5316" s="10" t="inlineStr">
        <is>
          <t>tabular</t>
        </is>
      </c>
      <c r="H5316" s="10" t="n">
        <v>1</v>
      </c>
      <c r="I5316" s="10" t="inlineStr">
        <is>
          <t>Software video/audio analisi per situazioni di pericolo</t>
        </is>
      </c>
      <c r="J5316" s="20" t="n"/>
      <c r="K5316" s="20" t="n"/>
      <c r="L5316" s="20" t="n"/>
      <c r="M5316" s="20" t="n"/>
      <c r="N5316" s="21">
        <f>IF($A5316="","",IF(IFERROR(VALUE($M5316),0)=1,1,0))</f>
        <v/>
      </c>
      <c r="O5316" s="21">
        <f>IF($A5316="",0,IF(OR($S5316&lt;&gt;1,COUNTA($J5316:$M5316)=0),0,IF($N5316=1,$H5316,0)))</f>
        <v/>
      </c>
      <c r="P5316" s="10" t="inlineStr">
        <is>
          <t>sì/no</t>
        </is>
      </c>
      <c r="Q5316" s="21">
        <f>IF($A5316="","",$A5316&amp;"|"&amp;$C5316)</f>
        <v/>
      </c>
      <c r="R5316" s="21">
        <f>IF($A5316="","",$A5316&amp;"|"&amp;$C5316&amp;"|"&amp;$D5316)</f>
        <v/>
      </c>
      <c r="S5316" s="21">
        <f>IF($A5316="","",IFERROR(INDEX(Offerte!$D$2:$D$200,MATCH($Q5316,Offerte!$L$2:$L$200,0)),0))</f>
        <v/>
      </c>
      <c r="T5316" s="21">
        <f>IF($A5316="","",IFERROR(INDEX(Offerte!$G$2:$G$200,MATCH($Q5316,Offerte!$L$2:$L$200,0)),"NO"))</f>
        <v/>
      </c>
    </row>
    <row r="5317">
      <c r="A5317" s="10">
        <f>IF(Offerte!$A173="","",Offerte!$A173)</f>
        <v/>
      </c>
      <c r="B5317" s="10">
        <f>IF(Offerte!$A173="","",Offerte!$B173)</f>
        <v/>
      </c>
      <c r="C5317" s="10">
        <f>IF(Offerte!$A173="","",Offerte!$C173)</f>
        <v/>
      </c>
      <c r="D5317" s="10" t="inlineStr">
        <is>
          <t>C.2.3</t>
        </is>
      </c>
      <c r="E5317" s="10" t="inlineStr">
        <is>
          <t>C</t>
        </is>
      </c>
      <c r="F5317" s="10" t="inlineStr">
        <is>
          <t>T</t>
        </is>
      </c>
      <c r="G5317" s="10" t="inlineStr">
        <is>
          <t>tabular</t>
        </is>
      </c>
      <c r="H5317" s="10" t="n">
        <v>1</v>
      </c>
      <c r="I5317" s="10" t="inlineStr">
        <is>
          <t>Collegamento con centrale qualificata di pronto intervento</t>
        </is>
      </c>
      <c r="J5317" s="20" t="n"/>
      <c r="K5317" s="20" t="n"/>
      <c r="L5317" s="20" t="n"/>
      <c r="M5317" s="20" t="n"/>
      <c r="N5317" s="21">
        <f>IF($A5317="","",IF(IFERROR(VALUE($M5317),0)=1,1,0))</f>
        <v/>
      </c>
      <c r="O5317" s="21">
        <f>IF($A5317="",0,IF(OR($S5317&lt;&gt;1,COUNTA($J5317:$M5317)=0),0,IF($N5317=1,$H5317,0)))</f>
        <v/>
      </c>
      <c r="P5317" s="10" t="inlineStr">
        <is>
          <t>sì/no</t>
        </is>
      </c>
      <c r="Q5317" s="21">
        <f>IF($A5317="","",$A5317&amp;"|"&amp;$C5317)</f>
        <v/>
      </c>
      <c r="R5317" s="21">
        <f>IF($A5317="","",$A5317&amp;"|"&amp;$C5317&amp;"|"&amp;$D5317)</f>
        <v/>
      </c>
      <c r="S5317" s="21">
        <f>IF($A5317="","",IFERROR(INDEX(Offerte!$D$2:$D$200,MATCH($Q5317,Offerte!$L$2:$L$200,0)),0))</f>
        <v/>
      </c>
      <c r="T5317" s="21">
        <f>IF($A5317="","",IFERROR(INDEX(Offerte!$G$2:$G$200,MATCH($Q5317,Offerte!$L$2:$L$200,0)),"NO"))</f>
        <v/>
      </c>
    </row>
    <row r="5318">
      <c r="A5318" s="10">
        <f>IF(Offerte!$A173="","",Offerte!$A173)</f>
        <v/>
      </c>
      <c r="B5318" s="10">
        <f>IF(Offerte!$A173="","",Offerte!$B173)</f>
        <v/>
      </c>
      <c r="C5318" s="10">
        <f>IF(Offerte!$A173="","",Offerte!$C173)</f>
        <v/>
      </c>
      <c r="D5318" s="10" t="inlineStr">
        <is>
          <t>C.2.4</t>
        </is>
      </c>
      <c r="E5318" s="10" t="inlineStr">
        <is>
          <t>C</t>
        </is>
      </c>
      <c r="F5318" s="10" t="inlineStr">
        <is>
          <t>Q</t>
        </is>
      </c>
      <c r="G5318" s="10" t="inlineStr">
        <is>
          <t>higher</t>
        </is>
      </c>
      <c r="H5318" s="10" t="n">
        <v>1</v>
      </c>
      <c r="I5318" s="10" t="inlineStr">
        <is>
          <t>Tasso di copertura del servizio con dispositivi per la chiamata di emergenza del conducente</t>
        </is>
      </c>
      <c r="J5318" s="20" t="n"/>
      <c r="K5318" s="20" t="n"/>
      <c r="L5318" s="20" t="n"/>
      <c r="M5318" s="20" t="n"/>
      <c r="N5318" s="21">
        <f>IF($A5318="","",IFERROR(VALUE($K5318)/VALUE($L5318),IFERROR(VALUE($J5318),0)))</f>
        <v/>
      </c>
      <c r="O5318" s="21">
        <f>IF($A5318="",0,IF(OR($S5318&lt;&gt;1,COUNTA($J5318:$M5318)=0),0,IF(SUMPRODUCT(MAX(($C$5:$C$6173=$C5318)*($D$5:$D$6173=$D5318)*($S$5:$S$6173=1)*IFERROR($N$5:$N$6173*1,0)))&gt;0,ROUND($H5318*($N5318/SUMPRODUCT(MAX(($C$5:$C$6173=$C5318)*($D$5:$D$6173=$D5318)*($S$5:$S$6173=1)*IFERROR($N$5:$N$6173*1,0)))),4),0)))</f>
        <v/>
      </c>
      <c r="P5318" s="10" t="inlineStr">
        <is>
          <t>Autobus attrezzati con chiamata di emergenza / Autobus totali in offerta, incluse scorte</t>
        </is>
      </c>
      <c r="Q5318" s="21">
        <f>IF($A5318="","",$A5318&amp;"|"&amp;$C5318)</f>
        <v/>
      </c>
      <c r="R5318" s="21">
        <f>IF($A5318="","",$A5318&amp;"|"&amp;$C5318&amp;"|"&amp;$D5318)</f>
        <v/>
      </c>
      <c r="S5318" s="21">
        <f>IF($A5318="","",IFERROR(INDEX(Offerte!$D$2:$D$200,MATCH($Q5318,Offerte!$L$2:$L$200,0)),0))</f>
        <v/>
      </c>
      <c r="T5318" s="21">
        <f>IF($A5318="","",IFERROR(INDEX(Offerte!$G$2:$G$200,MATCH($Q5318,Offerte!$L$2:$L$200,0)),"NO"))</f>
        <v/>
      </c>
    </row>
    <row r="5319">
      <c r="A5319" s="10">
        <f>IF(Offerte!$A173="","",Offerte!$A173)</f>
        <v/>
      </c>
      <c r="B5319" s="10">
        <f>IF(Offerte!$A173="","",Offerte!$B173)</f>
        <v/>
      </c>
      <c r="C5319" s="10">
        <f>IF(Offerte!$A173="","",Offerte!$C173)</f>
        <v/>
      </c>
      <c r="D5319" s="10" t="inlineStr">
        <is>
          <t>C.3.1</t>
        </is>
      </c>
      <c r="E5319" s="10" t="inlineStr">
        <is>
          <t>C</t>
        </is>
      </c>
      <c r="F5319" s="10" t="inlineStr">
        <is>
          <t>Q</t>
        </is>
      </c>
      <c r="G5319" s="10" t="inlineStr">
        <is>
          <t>higher</t>
        </is>
      </c>
      <c r="H5319" s="10" t="n">
        <v>2</v>
      </c>
      <c r="I5319" s="10" t="inlineStr">
        <is>
          <t>Tasso di copertura del servizio con dispositivi di informazione dinamica a bordo mezzo</t>
        </is>
      </c>
      <c r="J5319" s="20" t="n"/>
      <c r="K5319" s="20" t="n"/>
      <c r="L5319" s="20" t="n"/>
      <c r="M5319" s="20" t="n"/>
      <c r="N5319" s="21">
        <f>IF($A5319="","",IFERROR(VALUE($K5319)/VALUE($L5319),IFERROR(VALUE($J5319),0)))</f>
        <v/>
      </c>
      <c r="O5319" s="21">
        <f>IF($A5319="",0,IF(OR($S5319&lt;&gt;1,COUNTA($J5319:$M5319)=0),0,IF(SUMPRODUCT(MAX(($C$5:$C$6173=$C5319)*($D$5:$D$6173=$D5319)*($S$5:$S$6173=1)*IFERROR($N$5:$N$6173*1,0)))&gt;0,ROUND($H5319*($N5319/SUMPRODUCT(MAX(($C$5:$C$6173=$C5319)*($D$5:$D$6173=$D5319)*($S$5:$S$6173=1)*IFERROR($N$5:$N$6173*1,0)))),4),0)))</f>
        <v/>
      </c>
      <c r="P5319" s="10" t="inlineStr">
        <is>
          <t>Autobus con monitor e indicatori vocali / Autobus totali in offerta, incluse scorte</t>
        </is>
      </c>
      <c r="Q5319" s="21">
        <f>IF($A5319="","",$A5319&amp;"|"&amp;$C5319)</f>
        <v/>
      </c>
      <c r="R5319" s="21">
        <f>IF($A5319="","",$A5319&amp;"|"&amp;$C5319&amp;"|"&amp;$D5319)</f>
        <v/>
      </c>
      <c r="S5319" s="21">
        <f>IF($A5319="","",IFERROR(INDEX(Offerte!$D$2:$D$200,MATCH($Q5319,Offerte!$L$2:$L$200,0)),0))</f>
        <v/>
      </c>
      <c r="T5319" s="21">
        <f>IF($A5319="","",IFERROR(INDEX(Offerte!$G$2:$G$200,MATCH($Q5319,Offerte!$L$2:$L$200,0)),"NO"))</f>
        <v/>
      </c>
    </row>
    <row r="5320">
      <c r="A5320" s="10">
        <f>IF(Offerte!$A173="","",Offerte!$A173)</f>
        <v/>
      </c>
      <c r="B5320" s="10">
        <f>IF(Offerte!$A173="","",Offerte!$B173)</f>
        <v/>
      </c>
      <c r="C5320" s="10">
        <f>IF(Offerte!$A173="","",Offerte!$C173)</f>
        <v/>
      </c>
      <c r="D5320" s="10" t="inlineStr">
        <is>
          <t>C.3.2</t>
        </is>
      </c>
      <c r="E5320" s="10" t="inlineStr">
        <is>
          <t>C</t>
        </is>
      </c>
      <c r="F5320" s="10" t="inlineStr">
        <is>
          <t>T</t>
        </is>
      </c>
      <c r="G5320" s="10" t="inlineStr">
        <is>
          <t>tabular</t>
        </is>
      </c>
      <c r="H5320" s="10" t="n">
        <v>2</v>
      </c>
      <c r="I5320" s="10" t="inlineStr">
        <is>
          <t>Informazioni a bordo su coincidenze ai nodi</t>
        </is>
      </c>
      <c r="J5320" s="20" t="n"/>
      <c r="K5320" s="20" t="n"/>
      <c r="L5320" s="20" t="n"/>
      <c r="M5320" s="20" t="n"/>
      <c r="N5320" s="21">
        <f>IF($A5320="","",IF(IFERROR(VALUE($M5320),0)=1,1,0))</f>
        <v/>
      </c>
      <c r="O5320" s="21">
        <f>IF($A5320="",0,IF(OR($S5320&lt;&gt;1,COUNTA($J5320:$M5320)=0),0,IF(AND($N5320=1,IFERROR(SUMIFS($N$5:$N$6173,$Q$5:$Q$6173,$Q5320,$D$5:$D$6173,"C.3.1"),0)&gt;=0.5),$H5320,0)))</f>
        <v/>
      </c>
      <c r="P5320" s="10" t="inlineStr">
        <is>
          <t>Dipende da C.3.1 &gt;= 0.5</t>
        </is>
      </c>
      <c r="Q5320" s="21">
        <f>IF($A5320="","",$A5320&amp;"|"&amp;$C5320)</f>
        <v/>
      </c>
      <c r="R5320" s="21">
        <f>IF($A5320="","",$A5320&amp;"|"&amp;$C5320&amp;"|"&amp;$D5320)</f>
        <v/>
      </c>
      <c r="S5320" s="21">
        <f>IF($A5320="","",IFERROR(INDEX(Offerte!$D$2:$D$200,MATCH($Q5320,Offerte!$L$2:$L$200,0)),0))</f>
        <v/>
      </c>
      <c r="T5320" s="21">
        <f>IF($A5320="","",IFERROR(INDEX(Offerte!$G$2:$G$200,MATCH($Q5320,Offerte!$L$2:$L$200,0)),"NO"))</f>
        <v/>
      </c>
    </row>
    <row r="5321">
      <c r="A5321" s="10">
        <f>IF(Offerte!$A173="","",Offerte!$A173)</f>
        <v/>
      </c>
      <c r="B5321" s="10">
        <f>IF(Offerte!$A173="","",Offerte!$B173)</f>
        <v/>
      </c>
      <c r="C5321" s="10">
        <f>IF(Offerte!$A173="","",Offerte!$C173)</f>
        <v/>
      </c>
      <c r="D5321" s="10" t="inlineStr">
        <is>
          <t>D.1.1</t>
        </is>
      </c>
      <c r="E5321" s="10" t="inlineStr">
        <is>
          <t>D</t>
        </is>
      </c>
      <c r="F5321" s="10" t="inlineStr">
        <is>
          <t>Q</t>
        </is>
      </c>
      <c r="G5321" s="10" t="inlineStr">
        <is>
          <t>higher</t>
        </is>
      </c>
      <c r="H5321" s="10" t="n">
        <v>3</v>
      </c>
      <c r="I5321" s="10" t="inlineStr">
        <is>
          <t>Installazione di pensiline</t>
        </is>
      </c>
      <c r="J5321" s="20" t="n"/>
      <c r="K5321" s="20" t="n"/>
      <c r="L5321" s="20" t="n"/>
      <c r="M5321" s="20" t="n"/>
      <c r="N5321" s="21">
        <f>IF($A5321="","",IFERROR(VALUE($J5321),0))</f>
        <v/>
      </c>
      <c r="O5321" s="21">
        <f>IF($A5321="",0,IF(OR($S5321&lt;&gt;1,COUNTA($J5321:$M5321)=0),0,IF(SUMPRODUCT(MAX(($C$5:$C$6173=$C5321)*($D$5:$D$6173=$D5321)*($S$5:$S$6173=1)*IFERROR($N$5:$N$6173*1,0)))&gt;0,ROUND($H5321*($N5321/SUMPRODUCT(MAX(($C$5:$C$6173=$C5321)*($D$5:$D$6173=$D5321)*($S$5:$S$6173=1)*IFERROR($N$5:$N$6173*1,0)))),4),0)))</f>
        <v/>
      </c>
      <c r="P5321" s="10" t="inlineStr">
        <is>
          <t>fermate</t>
        </is>
      </c>
      <c r="Q5321" s="21">
        <f>IF($A5321="","",$A5321&amp;"|"&amp;$C5321)</f>
        <v/>
      </c>
      <c r="R5321" s="21">
        <f>IF($A5321="","",$A5321&amp;"|"&amp;$C5321&amp;"|"&amp;$D5321)</f>
        <v/>
      </c>
      <c r="S5321" s="21">
        <f>IF($A5321="","",IFERROR(INDEX(Offerte!$D$2:$D$200,MATCH($Q5321,Offerte!$L$2:$L$200,0)),0))</f>
        <v/>
      </c>
      <c r="T5321" s="21">
        <f>IF($A5321="","",IFERROR(INDEX(Offerte!$G$2:$G$200,MATCH($Q5321,Offerte!$L$2:$L$200,0)),"NO"))</f>
        <v/>
      </c>
    </row>
    <row r="5322">
      <c r="A5322" s="10">
        <f>IF(Offerte!$A173="","",Offerte!$A173)</f>
        <v/>
      </c>
      <c r="B5322" s="10">
        <f>IF(Offerte!$A173="","",Offerte!$B173)</f>
        <v/>
      </c>
      <c r="C5322" s="10">
        <f>IF(Offerte!$A173="","",Offerte!$C173)</f>
        <v/>
      </c>
      <c r="D5322" s="10" t="inlineStr">
        <is>
          <t>D.1.2</t>
        </is>
      </c>
      <c r="E5322" s="10" t="inlineStr">
        <is>
          <t>D</t>
        </is>
      </c>
      <c r="F5322" s="10" t="inlineStr">
        <is>
          <t>Q</t>
        </is>
      </c>
      <c r="G5322" s="10" t="inlineStr">
        <is>
          <t>higher</t>
        </is>
      </c>
      <c r="H5322" s="10" t="n">
        <v>3</v>
      </c>
      <c r="I5322" s="10" t="inlineStr">
        <is>
          <t>Installazione di paline di fermata conformi alla DGR 581/2023</t>
        </is>
      </c>
      <c r="J5322" s="20" t="n"/>
      <c r="K5322" s="20" t="n"/>
      <c r="L5322" s="20" t="n"/>
      <c r="M5322" s="20" t="n"/>
      <c r="N5322" s="21">
        <f>IF($A5322="","",IFERROR(VALUE($J5322),0))</f>
        <v/>
      </c>
      <c r="O5322" s="21">
        <f>IF($A5322="",0,IF(OR($S5322&lt;&gt;1,COUNTA($J5322:$M5322)=0),0,IF(SUMPRODUCT(MAX(($C$5:$C$6173=$C5322)*($D$5:$D$6173=$D5322)*($S$5:$S$6173=1)*IFERROR($N$5:$N$6173*1,0)))&gt;0,ROUND($H5322*($N5322/SUMPRODUCT(MAX(($C$5:$C$6173=$C5322)*($D$5:$D$6173=$D5322)*($S$5:$S$6173=1)*IFERROR($N$5:$N$6173*1,0)))),4),0)))</f>
        <v/>
      </c>
      <c r="P5322" s="10" t="inlineStr">
        <is>
          <t>fermate</t>
        </is>
      </c>
      <c r="Q5322" s="21">
        <f>IF($A5322="","",$A5322&amp;"|"&amp;$C5322)</f>
        <v/>
      </c>
      <c r="R5322" s="21">
        <f>IF($A5322="","",$A5322&amp;"|"&amp;$C5322&amp;"|"&amp;$D5322)</f>
        <v/>
      </c>
      <c r="S5322" s="21">
        <f>IF($A5322="","",IFERROR(INDEX(Offerte!$D$2:$D$200,MATCH($Q5322,Offerte!$L$2:$L$200,0)),0))</f>
        <v/>
      </c>
      <c r="T5322" s="21">
        <f>IF($A5322="","",IFERROR(INDEX(Offerte!$G$2:$G$200,MATCH($Q5322,Offerte!$L$2:$L$200,0)),"NO"))</f>
        <v/>
      </c>
    </row>
    <row r="5323">
      <c r="A5323" s="10">
        <f>IF(Offerte!$A173="","",Offerte!$A173)</f>
        <v/>
      </c>
      <c r="B5323" s="10">
        <f>IF(Offerte!$A173="","",Offerte!$B173)</f>
        <v/>
      </c>
      <c r="C5323" s="10">
        <f>IF(Offerte!$A173="","",Offerte!$C173)</f>
        <v/>
      </c>
      <c r="D5323" s="10" t="inlineStr">
        <is>
          <t>D.1.3</t>
        </is>
      </c>
      <c r="E5323" s="10" t="inlineStr">
        <is>
          <t>D</t>
        </is>
      </c>
      <c r="F5323" s="10" t="inlineStr">
        <is>
          <t>Q</t>
        </is>
      </c>
      <c r="G5323" s="10" t="inlineStr">
        <is>
          <t>higher</t>
        </is>
      </c>
      <c r="H5323" s="10" t="n">
        <v>2</v>
      </c>
      <c r="I5323" s="10" t="inlineStr">
        <is>
          <t>Display informativi connessi alle fermate</t>
        </is>
      </c>
      <c r="J5323" s="20" t="n"/>
      <c r="K5323" s="20" t="n"/>
      <c r="L5323" s="20" t="n"/>
      <c r="M5323" s="20" t="n"/>
      <c r="N5323" s="21">
        <f>IF($A5323="","",IFERROR(VALUE($J5323),0))</f>
        <v/>
      </c>
      <c r="O5323" s="21">
        <f>IF($A5323="",0,IF(OR($S5323&lt;&gt;1,COUNTA($J5323:$M5323)=0),0,IF(SUMPRODUCT(MAX(($C$5:$C$6173=$C5323)*($D$5:$D$6173=$D5323)*($S$5:$S$6173=1)*IFERROR($N$5:$N$6173*1,0)))&gt;0,ROUND($H5323*($N5323/SUMPRODUCT(MAX(($C$5:$C$6173=$C5323)*($D$5:$D$6173=$D5323)*($S$5:$S$6173=1)*IFERROR($N$5:$N$6173*1,0)))),4),0)))</f>
        <v/>
      </c>
      <c r="P5323" s="10" t="inlineStr">
        <is>
          <t>fermate</t>
        </is>
      </c>
      <c r="Q5323" s="21">
        <f>IF($A5323="","",$A5323&amp;"|"&amp;$C5323)</f>
        <v/>
      </c>
      <c r="R5323" s="21">
        <f>IF($A5323="","",$A5323&amp;"|"&amp;$C5323&amp;"|"&amp;$D5323)</f>
        <v/>
      </c>
      <c r="S5323" s="21">
        <f>IF($A5323="","",IFERROR(INDEX(Offerte!$D$2:$D$200,MATCH($Q5323,Offerte!$L$2:$L$200,0)),0))</f>
        <v/>
      </c>
      <c r="T5323" s="21">
        <f>IF($A5323="","",IFERROR(INDEX(Offerte!$G$2:$G$200,MATCH($Q5323,Offerte!$L$2:$L$200,0)),"NO"))</f>
        <v/>
      </c>
    </row>
    <row r="5324">
      <c r="A5324" s="10">
        <f>IF(Offerte!$A173="","",Offerte!$A173)</f>
        <v/>
      </c>
      <c r="B5324" s="10">
        <f>IF(Offerte!$A173="","",Offerte!$B173)</f>
        <v/>
      </c>
      <c r="C5324" s="10">
        <f>IF(Offerte!$A173="","",Offerte!$C173)</f>
        <v/>
      </c>
      <c r="D5324" s="10" t="inlineStr">
        <is>
          <t>D.2.1</t>
        </is>
      </c>
      <c r="E5324" s="10" t="inlineStr">
        <is>
          <t>D</t>
        </is>
      </c>
      <c r="F5324" s="10" t="inlineStr">
        <is>
          <t>Q</t>
        </is>
      </c>
      <c r="G5324" s="10" t="inlineStr">
        <is>
          <t>higher</t>
        </is>
      </c>
      <c r="H5324" s="10" t="n">
        <v>2</v>
      </c>
      <c r="I5324" s="10" t="inlineStr">
        <is>
          <t>Segnali tattili Loges-Vet-Evolution</t>
        </is>
      </c>
      <c r="J5324" s="20" t="n"/>
      <c r="K5324" s="20" t="n"/>
      <c r="L5324" s="20" t="n"/>
      <c r="M5324" s="20" t="n"/>
      <c r="N5324" s="21">
        <f>IF($A5324="","",IFERROR(VALUE($J5324),0))</f>
        <v/>
      </c>
      <c r="O5324" s="21">
        <f>IF($A5324="",0,IF(OR($S5324&lt;&gt;1,COUNTA($J5324:$M5324)=0),0,IF(SUMPRODUCT(MAX(($C$5:$C$6173=$C5324)*($D$5:$D$6173=$D5324)*($S$5:$S$6173=1)*IFERROR($N$5:$N$6173*1,0)))&gt;0,ROUND($H5324*($N5324/SUMPRODUCT(MAX(($C$5:$C$6173=$C5324)*($D$5:$D$6173=$D5324)*($S$5:$S$6173=1)*IFERROR($N$5:$N$6173*1,0)))),4),0)))</f>
        <v/>
      </c>
      <c r="P5324" s="10" t="inlineStr">
        <is>
          <t>fermate</t>
        </is>
      </c>
      <c r="Q5324" s="21">
        <f>IF($A5324="","",$A5324&amp;"|"&amp;$C5324)</f>
        <v/>
      </c>
      <c r="R5324" s="21">
        <f>IF($A5324="","",$A5324&amp;"|"&amp;$C5324&amp;"|"&amp;$D5324)</f>
        <v/>
      </c>
      <c r="S5324" s="21">
        <f>IF($A5324="","",IFERROR(INDEX(Offerte!$D$2:$D$200,MATCH($Q5324,Offerte!$L$2:$L$200,0)),0))</f>
        <v/>
      </c>
      <c r="T5324" s="21">
        <f>IF($A5324="","",IFERROR(INDEX(Offerte!$G$2:$G$200,MATCH($Q5324,Offerte!$L$2:$L$200,0)),"NO"))</f>
        <v/>
      </c>
    </row>
    <row r="5325">
      <c r="A5325" s="10">
        <f>IF(Offerte!$A173="","",Offerte!$A173)</f>
        <v/>
      </c>
      <c r="B5325" s="10">
        <f>IF(Offerte!$A173="","",Offerte!$B173)</f>
        <v/>
      </c>
      <c r="C5325" s="10">
        <f>IF(Offerte!$A173="","",Offerte!$C173)</f>
        <v/>
      </c>
      <c r="D5325" s="10" t="inlineStr">
        <is>
          <t>E.1.1</t>
        </is>
      </c>
      <c r="E5325" s="10" t="inlineStr">
        <is>
          <t>E</t>
        </is>
      </c>
      <c r="F5325" s="10" t="inlineStr">
        <is>
          <t>T</t>
        </is>
      </c>
      <c r="G5325" s="10" t="inlineStr">
        <is>
          <t>tabular</t>
        </is>
      </c>
      <c r="H5325" s="10" t="n">
        <v>2</v>
      </c>
      <c r="I5325" s="10" t="inlineStr">
        <is>
          <t>Mobile app con travel planner PRM</t>
        </is>
      </c>
      <c r="J5325" s="20" t="n"/>
      <c r="K5325" s="20" t="n"/>
      <c r="L5325" s="20" t="n"/>
      <c r="M5325" s="20" t="n"/>
      <c r="N5325" s="21">
        <f>IF($A5325="","",IF(IFERROR(VALUE($M5325),0)=1,1,0))</f>
        <v/>
      </c>
      <c r="O5325" s="21">
        <f>IF($A5325="",0,IF(OR($S5325&lt;&gt;1,COUNTA($J5325:$M5325)=0),0,IF($N5325=1,$H5325,0)))</f>
        <v/>
      </c>
      <c r="P5325" s="10" t="inlineStr">
        <is>
          <t>sì/no</t>
        </is>
      </c>
      <c r="Q5325" s="21">
        <f>IF($A5325="","",$A5325&amp;"|"&amp;$C5325)</f>
        <v/>
      </c>
      <c r="R5325" s="21">
        <f>IF($A5325="","",$A5325&amp;"|"&amp;$C5325&amp;"|"&amp;$D5325)</f>
        <v/>
      </c>
      <c r="S5325" s="21">
        <f>IF($A5325="","",IFERROR(INDEX(Offerte!$D$2:$D$200,MATCH($Q5325,Offerte!$L$2:$L$200,0)),0))</f>
        <v/>
      </c>
      <c r="T5325" s="21">
        <f>IF($A5325="","",IFERROR(INDEX(Offerte!$G$2:$G$200,MATCH($Q5325,Offerte!$L$2:$L$200,0)),"NO"))</f>
        <v/>
      </c>
    </row>
    <row r="5326">
      <c r="A5326" s="10">
        <f>IF(Offerte!$A173="","",Offerte!$A173)</f>
        <v/>
      </c>
      <c r="B5326" s="10">
        <f>IF(Offerte!$A173="","",Offerte!$B173)</f>
        <v/>
      </c>
      <c r="C5326" s="10">
        <f>IF(Offerte!$A173="","",Offerte!$C173)</f>
        <v/>
      </c>
      <c r="D5326" s="10" t="inlineStr">
        <is>
          <t>E.2.1</t>
        </is>
      </c>
      <c r="E5326" s="10" t="inlineStr">
        <is>
          <t>E</t>
        </is>
      </c>
      <c r="F5326" s="10" t="inlineStr">
        <is>
          <t>D</t>
        </is>
      </c>
      <c r="G5326" s="10" t="inlineStr">
        <is>
          <t>discretionary</t>
        </is>
      </c>
      <c r="H5326" s="10" t="n">
        <v>2</v>
      </c>
      <c r="I5326" s="10" t="inlineStr">
        <is>
          <t>Altre azioni informative e rapporti con gli utenti</t>
        </is>
      </c>
      <c r="J5326" s="20" t="n"/>
      <c r="K5326" s="20" t="n"/>
      <c r="L5326" s="20" t="n"/>
      <c r="M5326" s="20" t="n"/>
      <c r="N5326" s="21">
        <f>IF($A5326="","",MAX(0,MIN(1,IFERROR(VALUE($M5326),0))))</f>
        <v/>
      </c>
      <c r="O5326" s="21">
        <f>IF($A5326="",0,IF(OR($S5326&lt;&gt;1,COUNTA($J5326:$M5326)=0),0,IF(SUMPRODUCT(MAX(($C$5:$C$6173=$C5326)*($D$5:$D$6173=$D5326)*($S$5:$S$6173=1)*IFERROR($N$5:$N$6173*1,0)))&gt;0,ROUND($H5326*($N5326/SUMPRODUCT(MAX(($C$5:$C$6173=$C5326)*($D$5:$D$6173=$D5326)*($S$5:$S$6173=1)*IFERROR($N$5:$N$6173*1,0)))),4),0)))</f>
        <v/>
      </c>
      <c r="P5326" s="10" t="inlineStr">
        <is>
          <t>coeff.</t>
        </is>
      </c>
      <c r="Q5326" s="21">
        <f>IF($A5326="","",$A5326&amp;"|"&amp;$C5326)</f>
        <v/>
      </c>
      <c r="R5326" s="21">
        <f>IF($A5326="","",$A5326&amp;"|"&amp;$C5326&amp;"|"&amp;$D5326)</f>
        <v/>
      </c>
      <c r="S5326" s="21">
        <f>IF($A5326="","",IFERROR(INDEX(Offerte!$D$2:$D$200,MATCH($Q5326,Offerte!$L$2:$L$200,0)),0))</f>
        <v/>
      </c>
      <c r="T5326" s="21">
        <f>IF($A5326="","",IFERROR(INDEX(Offerte!$G$2:$G$200,MATCH($Q5326,Offerte!$L$2:$L$200,0)),"NO"))</f>
        <v/>
      </c>
    </row>
    <row r="5327">
      <c r="A5327" s="10">
        <f>IF(Offerte!$A173="","",Offerte!$A173)</f>
        <v/>
      </c>
      <c r="B5327" s="10">
        <f>IF(Offerte!$A173="","",Offerte!$B173)</f>
        <v/>
      </c>
      <c r="C5327" s="10">
        <f>IF(Offerte!$A173="","",Offerte!$C173)</f>
        <v/>
      </c>
      <c r="D5327" s="10" t="inlineStr">
        <is>
          <t>F.1.1</t>
        </is>
      </c>
      <c r="E5327" s="10" t="inlineStr">
        <is>
          <t>F</t>
        </is>
      </c>
      <c r="F5327" s="10" t="inlineStr">
        <is>
          <t>Q</t>
        </is>
      </c>
      <c r="G5327" s="10" t="inlineStr">
        <is>
          <t>lower</t>
        </is>
      </c>
      <c r="H5327" s="10" t="n">
        <v>7</v>
      </c>
      <c r="I5327" s="10" t="inlineStr">
        <is>
          <t>Performance ambientali del parco mezzi adibito al servizio - I_CEA</t>
        </is>
      </c>
      <c r="J5327" s="20" t="n"/>
      <c r="K5327" s="20" t="n"/>
      <c r="L5327" s="20" t="n"/>
      <c r="M5327" s="20" t="n"/>
      <c r="N5327" s="21">
        <f>IF($A5327="","",IFERROR(VALUE($J5327),0))</f>
        <v/>
      </c>
      <c r="O5327" s="21">
        <f>IF($A5327="",0,IF(OR($S5327&lt;&gt;1,COUNTA($J5327:$M5327)=0),0,IF(AND(IFERROR(AGGREGATE(15,6,$N$5:$N$6173/(($C$5:$C$6173=$C5327)*($D$5:$D$6173=$D5327)*($S$5:$S$6173=1)*($N$5:$N$6173&gt;0)),1),0)&gt;0,$N5327&gt;0),ROUND($H5327*(IFERROR(AGGREGATE(15,6,$N$5:$N$6173/(($C$5:$C$6173=$C5327)*($D$5:$D$6173=$D5327)*($S$5:$S$6173=1)*($N$5:$N$6173&gt;0)),1),0)/$N5327),4),0)))</f>
        <v/>
      </c>
      <c r="P5327" s="10" t="inlineStr">
        <is>
          <t>indice</t>
        </is>
      </c>
      <c r="Q5327" s="21">
        <f>IF($A5327="","",$A5327&amp;"|"&amp;$C5327)</f>
        <v/>
      </c>
      <c r="R5327" s="21">
        <f>IF($A5327="","",$A5327&amp;"|"&amp;$C5327&amp;"|"&amp;$D5327)</f>
        <v/>
      </c>
      <c r="S5327" s="21">
        <f>IF($A5327="","",IFERROR(INDEX(Offerte!$D$2:$D$200,MATCH($Q5327,Offerte!$L$2:$L$200,0)),0))</f>
        <v/>
      </c>
      <c r="T5327" s="21">
        <f>IF($A5327="","",IFERROR(INDEX(Offerte!$G$2:$G$200,MATCH($Q5327,Offerte!$L$2:$L$200,0)),"NO"))</f>
        <v/>
      </c>
    </row>
    <row r="5328">
      <c r="A5328" s="10">
        <f>IF(Offerte!$A173="","",Offerte!$A173)</f>
        <v/>
      </c>
      <c r="B5328" s="10">
        <f>IF(Offerte!$A173="","",Offerte!$B173)</f>
        <v/>
      </c>
      <c r="C5328" s="10">
        <f>IF(Offerte!$A173="","",Offerte!$C173)</f>
        <v/>
      </c>
      <c r="D5328" s="10" t="inlineStr">
        <is>
          <t>F.2.1</t>
        </is>
      </c>
      <c r="E5328" s="10" t="inlineStr">
        <is>
          <t>F</t>
        </is>
      </c>
      <c r="F5328" s="10" t="inlineStr">
        <is>
          <t>Q</t>
        </is>
      </c>
      <c r="G5328" s="10" t="inlineStr">
        <is>
          <t>higher</t>
        </is>
      </c>
      <c r="H5328" s="10" t="n">
        <v>2</v>
      </c>
      <c r="I5328" s="10" t="inlineStr">
        <is>
          <t>Tasso di copertura del servizio con dispositivi ECO-DRIVER</t>
        </is>
      </c>
      <c r="J5328" s="20" t="n"/>
      <c r="K5328" s="20" t="n"/>
      <c r="L5328" s="20" t="n"/>
      <c r="M5328" s="20" t="n"/>
      <c r="N5328" s="21">
        <f>IF($A5328="","",IFERROR(VALUE($K5328)/VALUE($L5328),IFERROR(VALUE($J5328),0)))</f>
        <v/>
      </c>
      <c r="O5328" s="21">
        <f>IF($A5328="",0,IF(OR($S5328&lt;&gt;1,COUNTA($J5328:$M5328)=0),0,IF(SUMPRODUCT(MAX(($C$5:$C$6173=$C5328)*($D$5:$D$6173=$D5328)*($S$5:$S$6173=1)*IFERROR($N$5:$N$6173*1,0)))&gt;0,ROUND($H5328*($N5328/SUMPRODUCT(MAX(($C$5:$C$6173=$C5328)*($D$5:$D$6173=$D5328)*($S$5:$S$6173=1)*IFERROR($N$5:$N$6173*1,0)))),4),0)))</f>
        <v/>
      </c>
      <c r="P5328" s="10" t="inlineStr">
        <is>
          <t>Autobus attrezzati con dispositivi ECO-DRIVER / Autobus totali in offerta, incluse scorte</t>
        </is>
      </c>
      <c r="Q5328" s="21">
        <f>IF($A5328="","",$A5328&amp;"|"&amp;$C5328)</f>
        <v/>
      </c>
      <c r="R5328" s="21">
        <f>IF($A5328="","",$A5328&amp;"|"&amp;$C5328&amp;"|"&amp;$D5328)</f>
        <v/>
      </c>
      <c r="S5328" s="21">
        <f>IF($A5328="","",IFERROR(INDEX(Offerte!$D$2:$D$200,MATCH($Q5328,Offerte!$L$2:$L$200,0)),0))</f>
        <v/>
      </c>
      <c r="T5328" s="21">
        <f>IF($A5328="","",IFERROR(INDEX(Offerte!$G$2:$G$200,MATCH($Q5328,Offerte!$L$2:$L$200,0)),"NO"))</f>
        <v/>
      </c>
    </row>
    <row r="5329">
      <c r="A5329" s="10">
        <f>IF(Offerte!$A173="","",Offerte!$A173)</f>
        <v/>
      </c>
      <c r="B5329" s="10">
        <f>IF(Offerte!$A173="","",Offerte!$B173)</f>
        <v/>
      </c>
      <c r="C5329" s="10">
        <f>IF(Offerte!$A173="","",Offerte!$C173)</f>
        <v/>
      </c>
      <c r="D5329" s="10" t="inlineStr">
        <is>
          <t>F.3.1</t>
        </is>
      </c>
      <c r="E5329" s="10" t="inlineStr">
        <is>
          <t>F</t>
        </is>
      </c>
      <c r="F5329" s="10" t="inlineStr">
        <is>
          <t>Q</t>
        </is>
      </c>
      <c r="G5329" s="10" t="inlineStr">
        <is>
          <t>higher</t>
        </is>
      </c>
      <c r="H5329" s="10" t="n">
        <v>2</v>
      </c>
      <c r="I5329" s="10" t="inlineStr">
        <is>
          <t>Autoproduzione consumi elettrici per trazione</t>
        </is>
      </c>
      <c r="J5329" s="20" t="n"/>
      <c r="K5329" s="20" t="n"/>
      <c r="L5329" s="20" t="n"/>
      <c r="M5329" s="20" t="n"/>
      <c r="N5329" s="21">
        <f>IF($A5329="","",IFERROR(VALUE($J5329),0))</f>
        <v/>
      </c>
      <c r="O5329" s="21">
        <f>IF($A5329="",0,IF(OR($S5329&lt;&gt;1,COUNTA($J5329:$M5329)=0),0,IF(SUMPRODUCT(MAX(($C$5:$C$6173=$C5329)*($D$5:$D$6173=$D5329)*($S$5:$S$6173=1)*IFERROR($N$5:$N$6173*1,0)))&gt;0,ROUND($H5329*($N5329/SUMPRODUCT(MAX(($C$5:$C$6173=$C5329)*($D$5:$D$6173=$D5329)*($S$5:$S$6173=1)*IFERROR($N$5:$N$6173*1,0)))),4),0)))</f>
        <v/>
      </c>
      <c r="P5329" s="10" t="inlineStr">
        <is>
          <t>kWh/anno</t>
        </is>
      </c>
      <c r="Q5329" s="21">
        <f>IF($A5329="","",$A5329&amp;"|"&amp;$C5329)</f>
        <v/>
      </c>
      <c r="R5329" s="21">
        <f>IF($A5329="","",$A5329&amp;"|"&amp;$C5329&amp;"|"&amp;$D5329)</f>
        <v/>
      </c>
      <c r="S5329" s="21">
        <f>IF($A5329="","",IFERROR(INDEX(Offerte!$D$2:$D$200,MATCH($Q5329,Offerte!$L$2:$L$200,0)),0))</f>
        <v/>
      </c>
      <c r="T5329" s="21">
        <f>IF($A5329="","",IFERROR(INDEX(Offerte!$G$2:$G$200,MATCH($Q5329,Offerte!$L$2:$L$200,0)),"NO"))</f>
        <v/>
      </c>
    </row>
    <row r="5330">
      <c r="A5330" s="10">
        <f>IF(Offerte!$A173="","",Offerte!$A173)</f>
        <v/>
      </c>
      <c r="B5330" s="10">
        <f>IF(Offerte!$A173="","",Offerte!$B173)</f>
        <v/>
      </c>
      <c r="C5330" s="10">
        <f>IF(Offerte!$A173="","",Offerte!$C173)</f>
        <v/>
      </c>
      <c r="D5330" s="10" t="inlineStr">
        <is>
          <t>F.4.1</t>
        </is>
      </c>
      <c r="E5330" s="10" t="inlineStr">
        <is>
          <t>F</t>
        </is>
      </c>
      <c r="F5330" s="10" t="inlineStr">
        <is>
          <t>Q</t>
        </is>
      </c>
      <c r="G5330" s="10" t="inlineStr">
        <is>
          <t>soil</t>
        </is>
      </c>
      <c r="H5330" s="10" t="n">
        <v>2</v>
      </c>
      <c r="I5330" s="10" t="inlineStr">
        <is>
          <t>Indice di consumo di suolo</t>
        </is>
      </c>
      <c r="J5330" s="20" t="n"/>
      <c r="K5330" s="20" t="n"/>
      <c r="L5330" s="20" t="n"/>
      <c r="M5330" s="20" t="n"/>
      <c r="N5330" s="21">
        <f>IF($A5330="","",IFERROR(VALUE($J5330),0))</f>
        <v/>
      </c>
      <c r="O5330" s="21">
        <f>IF($A5330="",0,IF(OR($S5330&lt;&gt;1,COUNTA($J5330:$M5330)=0),0,IF($N5330&lt;=0,$H5330,IF(SUMPRODUCT(MAX(($C$5:$C$6173=$C5330)*($D$5:$D$6173=$D5330)*($S$5:$S$6173=1)*IFERROR($N$5:$N$6173*1,0)))&gt;0,ROUND($H5330*((SUMPRODUCT(MAX(($C$5:$C$6173=$C5330)*($D$5:$D$6173=$D5330)*($S$5:$S$6173=1)*IFERROR($N$5:$N$6173*1,0)))-$N5330)/SUMPRODUCT(MAX(($C$5:$C$6173=$C5330)*($D$5:$D$6173=$D5330)*($S$5:$S$6173=1)*IFERROR($N$5:$N$6173*1,0)))),4),0))))</f>
        <v/>
      </c>
      <c r="P5330" s="10" t="inlineStr">
        <is>
          <t>m2</t>
        </is>
      </c>
      <c r="Q5330" s="21">
        <f>IF($A5330="","",$A5330&amp;"|"&amp;$C5330)</f>
        <v/>
      </c>
      <c r="R5330" s="21">
        <f>IF($A5330="","",$A5330&amp;"|"&amp;$C5330&amp;"|"&amp;$D5330)</f>
        <v/>
      </c>
      <c r="S5330" s="21">
        <f>IF($A5330="","",IFERROR(INDEX(Offerte!$D$2:$D$200,MATCH($Q5330,Offerte!$L$2:$L$200,0)),0))</f>
        <v/>
      </c>
      <c r="T5330" s="21">
        <f>IF($A5330="","",IFERROR(INDEX(Offerte!$G$2:$G$200,MATCH($Q5330,Offerte!$L$2:$L$200,0)),"NO"))</f>
        <v/>
      </c>
    </row>
    <row r="5331">
      <c r="A5331" s="10">
        <f>IF(Offerte!$A173="","",Offerte!$A173)</f>
        <v/>
      </c>
      <c r="B5331" s="10">
        <f>IF(Offerte!$A173="","",Offerte!$B173)</f>
        <v/>
      </c>
      <c r="C5331" s="10">
        <f>IF(Offerte!$A173="","",Offerte!$C173)</f>
        <v/>
      </c>
      <c r="D5331" s="10" t="inlineStr">
        <is>
          <t>F.5.1</t>
        </is>
      </c>
      <c r="E5331" s="10" t="inlineStr">
        <is>
          <t>F</t>
        </is>
      </c>
      <c r="F5331" s="10" t="inlineStr">
        <is>
          <t>T</t>
        </is>
      </c>
      <c r="G5331" s="10" t="inlineStr">
        <is>
          <t>tabular</t>
        </is>
      </c>
      <c r="H5331" s="10" t="n">
        <v>1</v>
      </c>
      <c r="I5331" s="10" t="inlineStr">
        <is>
          <t>Rendicontazione di sostenibilità ambientale</t>
        </is>
      </c>
      <c r="J5331" s="20" t="n"/>
      <c r="K5331" s="20" t="n"/>
      <c r="L5331" s="20" t="n"/>
      <c r="M5331" s="20" t="n"/>
      <c r="N5331" s="21">
        <f>IF($A5331="","",IF(IFERROR(VALUE($M5331),0)=1,1,0))</f>
        <v/>
      </c>
      <c r="O5331" s="21">
        <f>IF($A5331="",0,IF(OR($S5331&lt;&gt;1,COUNTA($J5331:$M5331)=0),0,IF($N5331=1,$H5331,0)))</f>
        <v/>
      </c>
      <c r="P5331" s="10" t="inlineStr">
        <is>
          <t>sì/no</t>
        </is>
      </c>
      <c r="Q5331" s="21">
        <f>IF($A5331="","",$A5331&amp;"|"&amp;$C5331)</f>
        <v/>
      </c>
      <c r="R5331" s="21">
        <f>IF($A5331="","",$A5331&amp;"|"&amp;$C5331&amp;"|"&amp;$D5331)</f>
        <v/>
      </c>
      <c r="S5331" s="21">
        <f>IF($A5331="","",IFERROR(INDEX(Offerte!$D$2:$D$200,MATCH($Q5331,Offerte!$L$2:$L$200,0)),0))</f>
        <v/>
      </c>
      <c r="T5331" s="21">
        <f>IF($A5331="","",IFERROR(INDEX(Offerte!$G$2:$G$200,MATCH($Q5331,Offerte!$L$2:$L$200,0)),"NO"))</f>
        <v/>
      </c>
    </row>
    <row r="5332">
      <c r="A5332" s="10">
        <f>IF(Offerte!$A173="","",Offerte!$A173)</f>
        <v/>
      </c>
      <c r="B5332" s="10">
        <f>IF(Offerte!$A173="","",Offerte!$B173)</f>
        <v/>
      </c>
      <c r="C5332" s="10">
        <f>IF(Offerte!$A173="","",Offerte!$C173)</f>
        <v/>
      </c>
      <c r="D5332" s="10" t="inlineStr">
        <is>
          <t>G.1.1</t>
        </is>
      </c>
      <c r="E5332" s="10" t="inlineStr">
        <is>
          <t>G</t>
        </is>
      </c>
      <c r="F5332" s="10" t="inlineStr">
        <is>
          <t>D</t>
        </is>
      </c>
      <c r="G5332" s="10" t="inlineStr">
        <is>
          <t>discretionary</t>
        </is>
      </c>
      <c r="H5332" s="10" t="n">
        <v>2</v>
      </c>
      <c r="I5332" s="10" t="inlineStr">
        <is>
          <t>Qualità del progetto di centrale di controllo aziendale</t>
        </is>
      </c>
      <c r="J5332" s="20" t="n"/>
      <c r="K5332" s="20" t="n"/>
      <c r="L5332" s="20" t="n"/>
      <c r="M5332" s="20" t="n"/>
      <c r="N5332" s="21">
        <f>IF($A5332="","",MAX(0,MIN(1,IFERROR(VALUE($M5332),0))))</f>
        <v/>
      </c>
      <c r="O5332" s="21">
        <f>IF($A5332="",0,IF(OR($S5332&lt;&gt;1,COUNTA($J5332:$M5332)=0),0,IF(SUMPRODUCT(MAX(($C$5:$C$6173=$C5332)*($D$5:$D$6173=$D5332)*($S$5:$S$6173=1)*IFERROR($N$5:$N$6173*1,0)))&gt;0,ROUND($H5332*($N5332/SUMPRODUCT(MAX(($C$5:$C$6173=$C5332)*($D$5:$D$6173=$D5332)*($S$5:$S$6173=1)*IFERROR($N$5:$N$6173*1,0)))),4),0)))</f>
        <v/>
      </c>
      <c r="P5332" s="10" t="inlineStr">
        <is>
          <t>coeff.</t>
        </is>
      </c>
      <c r="Q5332" s="21">
        <f>IF($A5332="","",$A5332&amp;"|"&amp;$C5332)</f>
        <v/>
      </c>
      <c r="R5332" s="21">
        <f>IF($A5332="","",$A5332&amp;"|"&amp;$C5332&amp;"|"&amp;$D5332)</f>
        <v/>
      </c>
      <c r="S5332" s="21">
        <f>IF($A5332="","",IFERROR(INDEX(Offerte!$D$2:$D$200,MATCH($Q5332,Offerte!$L$2:$L$200,0)),0))</f>
        <v/>
      </c>
      <c r="T5332" s="21">
        <f>IF($A5332="","",IFERROR(INDEX(Offerte!$G$2:$G$200,MATCH($Q5332,Offerte!$L$2:$L$200,0)),"NO"))</f>
        <v/>
      </c>
    </row>
    <row r="5333">
      <c r="A5333" s="10">
        <f>IF(Offerte!$A173="","",Offerte!$A173)</f>
        <v/>
      </c>
      <c r="B5333" s="10">
        <f>IF(Offerte!$A173="","",Offerte!$B173)</f>
        <v/>
      </c>
      <c r="C5333" s="10">
        <f>IF(Offerte!$A173="","",Offerte!$C173)</f>
        <v/>
      </c>
      <c r="D5333" s="10" t="inlineStr">
        <is>
          <t>G.2.1</t>
        </is>
      </c>
      <c r="E5333" s="10" t="inlineStr">
        <is>
          <t>G</t>
        </is>
      </c>
      <c r="F5333" s="10" t="inlineStr">
        <is>
          <t>T</t>
        </is>
      </c>
      <c r="G5333" s="10" t="inlineStr">
        <is>
          <t>tabular</t>
        </is>
      </c>
      <c r="H5333" s="10" t="n">
        <v>1</v>
      </c>
      <c r="I5333" s="10" t="inlineStr">
        <is>
          <t>Certificazione ISO 45001</t>
        </is>
      </c>
      <c r="J5333" s="20" t="n"/>
      <c r="K5333" s="20" t="n"/>
      <c r="L5333" s="20" t="n"/>
      <c r="M5333" s="20" t="n"/>
      <c r="N5333" s="21">
        <f>IF($A5333="","",IF(IFERROR(VALUE($M5333),0)=1,1,0))</f>
        <v/>
      </c>
      <c r="O5333" s="21">
        <f>IF($A5333="",0,IF(OR($S5333&lt;&gt;1,COUNTA($J5333:$M5333)=0),0,IF($N5333=1,$H5333,0)))</f>
        <v/>
      </c>
      <c r="P5333" s="10" t="inlineStr">
        <is>
          <t>sì/no</t>
        </is>
      </c>
      <c r="Q5333" s="21">
        <f>IF($A5333="","",$A5333&amp;"|"&amp;$C5333)</f>
        <v/>
      </c>
      <c r="R5333" s="21">
        <f>IF($A5333="","",$A5333&amp;"|"&amp;$C5333&amp;"|"&amp;$D5333)</f>
        <v/>
      </c>
      <c r="S5333" s="21">
        <f>IF($A5333="","",IFERROR(INDEX(Offerte!$D$2:$D$200,MATCH($Q5333,Offerte!$L$2:$L$200,0)),0))</f>
        <v/>
      </c>
      <c r="T5333" s="21">
        <f>IF($A5333="","",IFERROR(INDEX(Offerte!$G$2:$G$200,MATCH($Q5333,Offerte!$L$2:$L$200,0)),"NO"))</f>
        <v/>
      </c>
    </row>
    <row r="5334">
      <c r="A5334" s="10">
        <f>IF(Offerte!$A173="","",Offerte!$A173)</f>
        <v/>
      </c>
      <c r="B5334" s="10">
        <f>IF(Offerte!$A173="","",Offerte!$B173)</f>
        <v/>
      </c>
      <c r="C5334" s="10">
        <f>IF(Offerte!$A173="","",Offerte!$C173)</f>
        <v/>
      </c>
      <c r="D5334" s="10" t="inlineStr">
        <is>
          <t>G.3.1</t>
        </is>
      </c>
      <c r="E5334" s="10" t="inlineStr">
        <is>
          <t>G</t>
        </is>
      </c>
      <c r="F5334" s="10" t="inlineStr">
        <is>
          <t>T</t>
        </is>
      </c>
      <c r="G5334" s="10" t="inlineStr">
        <is>
          <t>tabular</t>
        </is>
      </c>
      <c r="H5334" s="10" t="n">
        <v>1</v>
      </c>
      <c r="I5334" s="10" t="inlineStr">
        <is>
          <t>Certificazioni di responsabilità sociale</t>
        </is>
      </c>
      <c r="J5334" s="20" t="n"/>
      <c r="K5334" s="20" t="n"/>
      <c r="L5334" s="20" t="n"/>
      <c r="M5334" s="20" t="n"/>
      <c r="N5334" s="21">
        <f>IF($A5334="","",IF(IFERROR(VALUE($M5334),0)=1,1,0))</f>
        <v/>
      </c>
      <c r="O5334" s="21">
        <f>IF($A5334="",0,IF(OR($S5334&lt;&gt;1,COUNTA($J5334:$M5334)=0),0,IF($N5334=1,$H5334,0)))</f>
        <v/>
      </c>
      <c r="P5334" s="10" t="inlineStr">
        <is>
          <t>sì/no</t>
        </is>
      </c>
      <c r="Q5334" s="21">
        <f>IF($A5334="","",$A5334&amp;"|"&amp;$C5334)</f>
        <v/>
      </c>
      <c r="R5334" s="21">
        <f>IF($A5334="","",$A5334&amp;"|"&amp;$C5334&amp;"|"&amp;$D5334)</f>
        <v/>
      </c>
      <c r="S5334" s="21">
        <f>IF($A5334="","",IFERROR(INDEX(Offerte!$D$2:$D$200,MATCH($Q5334,Offerte!$L$2:$L$200,0)),0))</f>
        <v/>
      </c>
      <c r="T5334" s="21">
        <f>IF($A5334="","",IFERROR(INDEX(Offerte!$G$2:$G$200,MATCH($Q5334,Offerte!$L$2:$L$200,0)),"NO"))</f>
        <v/>
      </c>
    </row>
    <row r="5335">
      <c r="A5335" s="10">
        <f>IF(Offerte!$A173="","",Offerte!$A173)</f>
        <v/>
      </c>
      <c r="B5335" s="10">
        <f>IF(Offerte!$A173="","",Offerte!$B173)</f>
        <v/>
      </c>
      <c r="C5335" s="10">
        <f>IF(Offerte!$A173="","",Offerte!$C173)</f>
        <v/>
      </c>
      <c r="D5335" s="10" t="inlineStr">
        <is>
          <t>G.4.1</t>
        </is>
      </c>
      <c r="E5335" s="10" t="inlineStr">
        <is>
          <t>G</t>
        </is>
      </c>
      <c r="F5335" s="10" t="inlineStr">
        <is>
          <t>D</t>
        </is>
      </c>
      <c r="G5335" s="10" t="inlineStr">
        <is>
          <t>discretionary</t>
        </is>
      </c>
      <c r="H5335" s="10" t="n">
        <v>2</v>
      </c>
      <c r="I5335" s="10" t="inlineStr">
        <is>
          <t>Qualità del piano di formazione del personale</t>
        </is>
      </c>
      <c r="J5335" s="20" t="n"/>
      <c r="K5335" s="20" t="n"/>
      <c r="L5335" s="20" t="n"/>
      <c r="M5335" s="20" t="n"/>
      <c r="N5335" s="21">
        <f>IF($A5335="","",MAX(0,MIN(1,IFERROR(VALUE($M5335),0))))</f>
        <v/>
      </c>
      <c r="O5335" s="21">
        <f>IF($A5335="",0,IF(OR($S5335&lt;&gt;1,COUNTA($J5335:$M5335)=0),0,IF(SUMPRODUCT(MAX(($C$5:$C$6173=$C5335)*($D$5:$D$6173=$D5335)*($S$5:$S$6173=1)*IFERROR($N$5:$N$6173*1,0)))&gt;0,ROUND($H5335*($N5335/SUMPRODUCT(MAX(($C$5:$C$6173=$C5335)*($D$5:$D$6173=$D5335)*($S$5:$S$6173=1)*IFERROR($N$5:$N$6173*1,0)))),4),0)))</f>
        <v/>
      </c>
      <c r="P5335" s="10" t="inlineStr">
        <is>
          <t>coeff.</t>
        </is>
      </c>
      <c r="Q5335" s="21">
        <f>IF($A5335="","",$A5335&amp;"|"&amp;$C5335)</f>
        <v/>
      </c>
      <c r="R5335" s="21">
        <f>IF($A5335="","",$A5335&amp;"|"&amp;$C5335&amp;"|"&amp;$D5335)</f>
        <v/>
      </c>
      <c r="S5335" s="21">
        <f>IF($A5335="","",IFERROR(INDEX(Offerte!$D$2:$D$200,MATCH($Q5335,Offerte!$L$2:$L$200,0)),0))</f>
        <v/>
      </c>
      <c r="T5335" s="21">
        <f>IF($A5335="","",IFERROR(INDEX(Offerte!$G$2:$G$200,MATCH($Q5335,Offerte!$L$2:$L$200,0)),"NO"))</f>
        <v/>
      </c>
    </row>
    <row r="5336">
      <c r="A5336" s="10">
        <f>IF(Offerte!$A173="","",Offerte!$A173)</f>
        <v/>
      </c>
      <c r="B5336" s="10">
        <f>IF(Offerte!$A173="","",Offerte!$B173)</f>
        <v/>
      </c>
      <c r="C5336" s="10">
        <f>IF(Offerte!$A173="","",Offerte!$C173)</f>
        <v/>
      </c>
      <c r="D5336" s="10" t="inlineStr">
        <is>
          <t>G.5.1</t>
        </is>
      </c>
      <c r="E5336" s="10" t="inlineStr">
        <is>
          <t>G</t>
        </is>
      </c>
      <c r="F5336" s="10" t="inlineStr">
        <is>
          <t>T</t>
        </is>
      </c>
      <c r="G5336" s="10" t="inlineStr">
        <is>
          <t>tabular</t>
        </is>
      </c>
      <c r="H5336" s="10" t="n">
        <v>1</v>
      </c>
      <c r="I5336" s="10" t="inlineStr">
        <is>
          <t>Impegno al mantenimento delle garanzie del contratto di secondo livello del gestore uscente</t>
        </is>
      </c>
      <c r="J5336" s="20" t="n"/>
      <c r="K5336" s="20" t="n"/>
      <c r="L5336" s="20" t="n"/>
      <c r="M5336" s="20" t="n"/>
      <c r="N5336" s="21">
        <f>IF($A5336="","",IF(IFERROR(VALUE($M5336),0)=1,1,0))</f>
        <v/>
      </c>
      <c r="O5336" s="21">
        <f>IF($A5336="",0,IF(OR($S5336&lt;&gt;1,COUNTA($J5336:$M5336)=0),0,IF($N5336=1,$H5336,0)))</f>
        <v/>
      </c>
      <c r="P5336" s="10" t="inlineStr">
        <is>
          <t>sì/no</t>
        </is>
      </c>
      <c r="Q5336" s="21">
        <f>IF($A5336="","",$A5336&amp;"|"&amp;$C5336)</f>
        <v/>
      </c>
      <c r="R5336" s="21">
        <f>IF($A5336="","",$A5336&amp;"|"&amp;$C5336&amp;"|"&amp;$D5336)</f>
        <v/>
      </c>
      <c r="S5336" s="21">
        <f>IF($A5336="","",IFERROR(INDEX(Offerte!$D$2:$D$200,MATCH($Q5336,Offerte!$L$2:$L$200,0)),0))</f>
        <v/>
      </c>
      <c r="T5336" s="21">
        <f>IF($A5336="","",IFERROR(INDEX(Offerte!$G$2:$G$200,MATCH($Q5336,Offerte!$L$2:$L$200,0)),"NO"))</f>
        <v/>
      </c>
    </row>
    <row r="5337">
      <c r="A5337" s="10">
        <f>IF(Offerte!$A174="","",Offerte!$A174)</f>
        <v/>
      </c>
      <c r="B5337" s="10">
        <f>IF(Offerte!$A174="","",Offerte!$B174)</f>
        <v/>
      </c>
      <c r="C5337" s="10">
        <f>IF(Offerte!$A174="","",Offerte!$C174)</f>
        <v/>
      </c>
      <c r="D5337" s="10" t="inlineStr">
        <is>
          <t>A.1.1</t>
        </is>
      </c>
      <c r="E5337" s="10" t="inlineStr">
        <is>
          <t>A</t>
        </is>
      </c>
      <c r="F5337" s="10" t="inlineStr">
        <is>
          <t>Q</t>
        </is>
      </c>
      <c r="G5337" s="10" t="inlineStr">
        <is>
          <t>higher</t>
        </is>
      </c>
      <c r="H5337" s="10" t="n">
        <v>3</v>
      </c>
      <c r="I5337" s="10" t="inlineStr">
        <is>
          <t>Tasso aggiuntivo di corse controllate</t>
        </is>
      </c>
      <c r="J5337" s="20" t="n"/>
      <c r="K5337" s="20" t="n"/>
      <c r="L5337" s="20" t="n"/>
      <c r="M5337" s="20" t="n"/>
      <c r="N5337" s="21">
        <f>IF($A5337="","",IFERROR(VALUE($K5337)/VALUE($L5337)*100,IFERROR(VALUE($J5337),0)))</f>
        <v/>
      </c>
      <c r="O5337" s="21">
        <f>IF($A5337="",0,IF(OR($S5337&lt;&gt;1,COUNTA($J5337:$M5337)=0),0,IF(SUMPRODUCT(MAX(($C$5:$C$6173=$C5337)*($D$5:$D$6173=$D5337)*($S$5:$S$6173=1)*IFERROR($N$5:$N$6173*1,0)))&gt;0,ROUND($H5337*($N5337/SUMPRODUCT(MAX(($C$5:$C$6173=$C5337)*($D$5:$D$6173=$D5337)*($S$5:$S$6173=1)*IFERROR($N$5:$N$6173*1,0)))),4),0)))</f>
        <v/>
      </c>
      <c r="P5337" s="10" t="inlineStr">
        <is>
          <t>Corse controllate annue / Corse programmate annue</t>
        </is>
      </c>
      <c r="Q5337" s="21">
        <f>IF($A5337="","",$A5337&amp;"|"&amp;$C5337)</f>
        <v/>
      </c>
      <c r="R5337" s="21">
        <f>IF($A5337="","",$A5337&amp;"|"&amp;$C5337&amp;"|"&amp;$D5337)</f>
        <v/>
      </c>
      <c r="S5337" s="21">
        <f>IF($A5337="","",IFERROR(INDEX(Offerte!$D$2:$D$200,MATCH($Q5337,Offerte!$L$2:$L$200,0)),0))</f>
        <v/>
      </c>
      <c r="T5337" s="21">
        <f>IF($A5337="","",IFERROR(INDEX(Offerte!$G$2:$G$200,MATCH($Q5337,Offerte!$L$2:$L$200,0)),"NO"))</f>
        <v/>
      </c>
    </row>
    <row r="5338">
      <c r="A5338" s="10">
        <f>IF(Offerte!$A174="","",Offerte!$A174)</f>
        <v/>
      </c>
      <c r="B5338" s="10">
        <f>IF(Offerte!$A174="","",Offerte!$B174)</f>
        <v/>
      </c>
      <c r="C5338" s="10">
        <f>IF(Offerte!$A174="","",Offerte!$C174)</f>
        <v/>
      </c>
      <c r="D5338" s="10" t="inlineStr">
        <is>
          <t>A.1.2</t>
        </is>
      </c>
      <c r="E5338" s="10" t="inlineStr">
        <is>
          <t>A</t>
        </is>
      </c>
      <c r="F5338" s="10" t="inlineStr">
        <is>
          <t>Q</t>
        </is>
      </c>
      <c r="G5338" s="10" t="inlineStr">
        <is>
          <t>higher</t>
        </is>
      </c>
      <c r="H5338" s="10" t="n">
        <v>4</v>
      </c>
      <c r="I5338" s="10" t="inlineStr">
        <is>
          <t>Numero aggiuntivo di passeggeri controllati</t>
        </is>
      </c>
      <c r="J5338" s="20" t="n"/>
      <c r="K5338" s="20" t="n"/>
      <c r="L5338" s="20" t="n"/>
      <c r="M5338" s="20" t="n"/>
      <c r="N5338" s="21">
        <f>IF($A5338="","",IFERROR(VALUE($J5338),0))</f>
        <v/>
      </c>
      <c r="O5338" s="21">
        <f>IF($A5338="",0,IF(OR($S5338&lt;&gt;1,COUNTA($J5338:$M5338)=0),0,IF(SUMPRODUCT(MAX(($C$5:$C$6173=$C5338)*($D$5:$D$6173=$D5338)*($S$5:$S$6173=1)*IFERROR($N$5:$N$6173*1,0)))&gt;0,ROUND($H5338*($N5338/SUMPRODUCT(MAX(($C$5:$C$6173=$C5338)*($D$5:$D$6173=$D5338)*($S$5:$S$6173=1)*IFERROR($N$5:$N$6173*1,0)))),4),0)))</f>
        <v/>
      </c>
      <c r="P5338" s="10" t="inlineStr">
        <is>
          <t>passeggeri/anno</t>
        </is>
      </c>
      <c r="Q5338" s="21">
        <f>IF($A5338="","",$A5338&amp;"|"&amp;$C5338)</f>
        <v/>
      </c>
      <c r="R5338" s="21">
        <f>IF($A5338="","",$A5338&amp;"|"&amp;$C5338&amp;"|"&amp;$D5338)</f>
        <v/>
      </c>
      <c r="S5338" s="21">
        <f>IF($A5338="","",IFERROR(INDEX(Offerte!$D$2:$D$200,MATCH($Q5338,Offerte!$L$2:$L$200,0)),0))</f>
        <v/>
      </c>
      <c r="T5338" s="21">
        <f>IF($A5338="","",IFERROR(INDEX(Offerte!$G$2:$G$200,MATCH($Q5338,Offerte!$L$2:$L$200,0)),"NO"))</f>
        <v/>
      </c>
    </row>
    <row r="5339">
      <c r="A5339" s="10">
        <f>IF(Offerte!$A174="","",Offerte!$A174)</f>
        <v/>
      </c>
      <c r="B5339" s="10">
        <f>IF(Offerte!$A174="","",Offerte!$B174)</f>
        <v/>
      </c>
      <c r="C5339" s="10">
        <f>IF(Offerte!$A174="","",Offerte!$C174)</f>
        <v/>
      </c>
      <c r="D5339" s="10" t="inlineStr">
        <is>
          <t>B.1.1</t>
        </is>
      </c>
      <c r="E5339" s="10" t="inlineStr">
        <is>
          <t>B</t>
        </is>
      </c>
      <c r="F5339" s="10" t="inlineStr">
        <is>
          <t>Q</t>
        </is>
      </c>
      <c r="G5339" s="10" t="inlineStr">
        <is>
          <t>higher</t>
        </is>
      </c>
      <c r="H5339" s="10" t="n">
        <v>3</v>
      </c>
      <c r="I5339" s="10" t="inlineStr">
        <is>
          <t>Incremento dei posti offerti nelle fasce di punta</t>
        </is>
      </c>
      <c r="J5339" s="20" t="n"/>
      <c r="K5339" s="20" t="n"/>
      <c r="L5339" s="20" t="n"/>
      <c r="M5339" s="20" t="n"/>
      <c r="N5339" s="21">
        <f>IF($A5339="","",IFERROR(VALUE($J5339),0))</f>
        <v/>
      </c>
      <c r="O5339" s="21">
        <f>IF($A5339="",0,IF(OR($S5339&lt;&gt;1,COUNTA($J5339:$M5339)=0),0,IF(SUMPRODUCT(MAX(($C$5:$C$6173=$C5339)*($D$5:$D$6173=$D5339)*($S$5:$S$6173=1)*IFERROR($N$5:$N$6173*1,0)))&gt;0,ROUND($H5339*($N5339/SUMPRODUCT(MAX(($C$5:$C$6173=$C5339)*($D$5:$D$6173=$D5339)*($S$5:$S$6173=1)*IFERROR($N$5:$N$6173*1,0)))),4),0)))</f>
        <v/>
      </c>
      <c r="P5339" s="10" t="inlineStr">
        <is>
          <t>posti*km</t>
        </is>
      </c>
      <c r="Q5339" s="21">
        <f>IF($A5339="","",$A5339&amp;"|"&amp;$C5339)</f>
        <v/>
      </c>
      <c r="R5339" s="21">
        <f>IF($A5339="","",$A5339&amp;"|"&amp;$C5339&amp;"|"&amp;$D5339)</f>
        <v/>
      </c>
      <c r="S5339" s="21">
        <f>IF($A5339="","",IFERROR(INDEX(Offerte!$D$2:$D$200,MATCH($Q5339,Offerte!$L$2:$L$200,0)),0))</f>
        <v/>
      </c>
      <c r="T5339" s="21">
        <f>IF($A5339="","",IFERROR(INDEX(Offerte!$G$2:$G$200,MATCH($Q5339,Offerte!$L$2:$L$200,0)),"NO"))</f>
        <v/>
      </c>
    </row>
    <row r="5340">
      <c r="A5340" s="10">
        <f>IF(Offerte!$A174="","",Offerte!$A174)</f>
        <v/>
      </c>
      <c r="B5340" s="10">
        <f>IF(Offerte!$A174="","",Offerte!$B174)</f>
        <v/>
      </c>
      <c r="C5340" s="10">
        <f>IF(Offerte!$A174="","",Offerte!$C174)</f>
        <v/>
      </c>
      <c r="D5340" s="10" t="inlineStr">
        <is>
          <t>B.2.1</t>
        </is>
      </c>
      <c r="E5340" s="10" t="inlineStr">
        <is>
          <t>B</t>
        </is>
      </c>
      <c r="F5340" s="10" t="inlineStr">
        <is>
          <t>Q</t>
        </is>
      </c>
      <c r="G5340" s="10" t="inlineStr">
        <is>
          <t>higher</t>
        </is>
      </c>
      <c r="H5340" s="10" t="n">
        <v>4</v>
      </c>
      <c r="I5340" s="10" t="inlineStr">
        <is>
          <t>Corse aggiuntive nell'arco giornaliero base</t>
        </is>
      </c>
      <c r="J5340" s="20" t="n"/>
      <c r="K5340" s="20" t="n"/>
      <c r="L5340" s="20" t="n"/>
      <c r="M5340" s="20" t="n"/>
      <c r="N5340" s="21">
        <f>IF($A5340="","",IFERROR(VALUE($J5340),0))</f>
        <v/>
      </c>
      <c r="O5340" s="21">
        <f>IF($A5340="",0,IF(OR($S5340&lt;&gt;1,COUNTA($J5340:$M5340)=0),0,IF(SUMPRODUCT(MAX(($C$5:$C$6173=$C5340)*($D$5:$D$6173=$D5340)*($S$5:$S$6173=1)*IFERROR($N$5:$N$6173*1,0)))&gt;0,ROUND($H5340*($N5340/SUMPRODUCT(MAX(($C$5:$C$6173=$C5340)*($D$5:$D$6173=$D5340)*($S$5:$S$6173=1)*IFERROR($N$5:$N$6173*1,0)))),4),0)))</f>
        <v/>
      </c>
      <c r="P5340" s="10" t="inlineStr">
        <is>
          <t>corse</t>
        </is>
      </c>
      <c r="Q5340" s="21">
        <f>IF($A5340="","",$A5340&amp;"|"&amp;$C5340)</f>
        <v/>
      </c>
      <c r="R5340" s="21">
        <f>IF($A5340="","",$A5340&amp;"|"&amp;$C5340&amp;"|"&amp;$D5340)</f>
        <v/>
      </c>
      <c r="S5340" s="21">
        <f>IF($A5340="","",IFERROR(INDEX(Offerte!$D$2:$D$200,MATCH($Q5340,Offerte!$L$2:$L$200,0)),0))</f>
        <v/>
      </c>
      <c r="T5340" s="21">
        <f>IF($A5340="","",IFERROR(INDEX(Offerte!$G$2:$G$200,MATCH($Q5340,Offerte!$L$2:$L$200,0)),"NO"))</f>
        <v/>
      </c>
    </row>
    <row r="5341">
      <c r="A5341" s="10">
        <f>IF(Offerte!$A174="","",Offerte!$A174)</f>
        <v/>
      </c>
      <c r="B5341" s="10">
        <f>IF(Offerte!$A174="","",Offerte!$B174)</f>
        <v/>
      </c>
      <c r="C5341" s="10">
        <f>IF(Offerte!$A174="","",Offerte!$C174)</f>
        <v/>
      </c>
      <c r="D5341" s="10" t="inlineStr">
        <is>
          <t>B.3.1</t>
        </is>
      </c>
      <c r="E5341" s="10" t="inlineStr">
        <is>
          <t>B</t>
        </is>
      </c>
      <c r="F5341" s="10" t="inlineStr">
        <is>
          <t>Q</t>
        </is>
      </c>
      <c r="G5341" s="10" t="inlineStr">
        <is>
          <t>higher</t>
        </is>
      </c>
      <c r="H5341" s="10" t="n">
        <v>2</v>
      </c>
      <c r="I5341" s="10" t="inlineStr">
        <is>
          <t>Numero di corse aggiuntive per allungamento dell'arco di servizio giornaliero nelle fasce serali</t>
        </is>
      </c>
      <c r="J5341" s="20" t="n"/>
      <c r="K5341" s="20" t="n"/>
      <c r="L5341" s="20" t="n"/>
      <c r="M5341" s="20" t="n"/>
      <c r="N5341" s="21">
        <f>IF($A5341="","",IFERROR(VALUE($J5341),0))</f>
        <v/>
      </c>
      <c r="O5341" s="21">
        <f>IF($A5341="",0,IF(OR($S5341&lt;&gt;1,COUNTA($J5341:$M5341)=0),0,IF(SUMPRODUCT(MAX(($C$5:$C$6173=$C5341)*($D$5:$D$6173=$D5341)*($S$5:$S$6173=1)*IFERROR($N$5:$N$6173*1,0)))&gt;0,ROUND($H5341*($N5341/SUMPRODUCT(MAX(($C$5:$C$6173=$C5341)*($D$5:$D$6173=$D5341)*($S$5:$S$6173=1)*IFERROR($N$5:$N$6173*1,0)))),4),0)))</f>
        <v/>
      </c>
      <c r="P5341" s="10" t="inlineStr">
        <is>
          <t>corse</t>
        </is>
      </c>
      <c r="Q5341" s="21">
        <f>IF($A5341="","",$A5341&amp;"|"&amp;$C5341)</f>
        <v/>
      </c>
      <c r="R5341" s="21">
        <f>IF($A5341="","",$A5341&amp;"|"&amp;$C5341&amp;"|"&amp;$D5341)</f>
        <v/>
      </c>
      <c r="S5341" s="21">
        <f>IF($A5341="","",IFERROR(INDEX(Offerte!$D$2:$D$200,MATCH($Q5341,Offerte!$L$2:$L$200,0)),0))</f>
        <v/>
      </c>
      <c r="T5341" s="21">
        <f>IF($A5341="","",IFERROR(INDEX(Offerte!$G$2:$G$200,MATCH($Q5341,Offerte!$L$2:$L$200,0)),"NO"))</f>
        <v/>
      </c>
    </row>
    <row r="5342">
      <c r="A5342" s="10">
        <f>IF(Offerte!$A174="","",Offerte!$A174)</f>
        <v/>
      </c>
      <c r="B5342" s="10">
        <f>IF(Offerte!$A174="","",Offerte!$B174)</f>
        <v/>
      </c>
      <c r="C5342" s="10">
        <f>IF(Offerte!$A174="","",Offerte!$C174)</f>
        <v/>
      </c>
      <c r="D5342" s="10" t="inlineStr">
        <is>
          <t>B.4.1</t>
        </is>
      </c>
      <c r="E5342" s="10" t="inlineStr">
        <is>
          <t>B</t>
        </is>
      </c>
      <c r="F5342" s="10" t="inlineStr">
        <is>
          <t>Q</t>
        </is>
      </c>
      <c r="G5342" s="10" t="inlineStr">
        <is>
          <t>higher</t>
        </is>
      </c>
      <c r="H5342" s="10" t="n">
        <v>3</v>
      </c>
      <c r="I5342" s="10" t="inlineStr">
        <is>
          <t>Percorrenze aggiuntive offerte nel Programma d'esercizio delle prime due fasi attuative</t>
        </is>
      </c>
      <c r="J5342" s="20" t="n"/>
      <c r="K5342" s="20" t="n"/>
      <c r="L5342" s="20" t="n"/>
      <c r="M5342" s="20" t="n"/>
      <c r="N5342" s="21">
        <f>IF($A5342="","",IFERROR(VALUE($J5342),0))</f>
        <v/>
      </c>
      <c r="O5342" s="21">
        <f>IF($A5342="",0,IF(OR($S5342&lt;&gt;1,COUNTA($J5342:$M5342)=0),0,IF(SUMPRODUCT(MAX(($C$5:$C$6173=$C5342)*($D$5:$D$6173=$D5342)*($S$5:$S$6173=1)*IFERROR($N$5:$N$6173*1,0)))&gt;0,ROUND($H5342*($N5342/SUMPRODUCT(MAX(($C$5:$C$6173=$C5342)*($D$5:$D$6173=$D5342)*($S$5:$S$6173=1)*IFERROR($N$5:$N$6173*1,0)))),4),0)))</f>
        <v/>
      </c>
      <c r="P5342" s="10" t="inlineStr">
        <is>
          <t>vett*km</t>
        </is>
      </c>
      <c r="Q5342" s="21">
        <f>IF($A5342="","",$A5342&amp;"|"&amp;$C5342)</f>
        <v/>
      </c>
      <c r="R5342" s="21">
        <f>IF($A5342="","",$A5342&amp;"|"&amp;$C5342&amp;"|"&amp;$D5342)</f>
        <v/>
      </c>
      <c r="S5342" s="21">
        <f>IF($A5342="","",IFERROR(INDEX(Offerte!$D$2:$D$200,MATCH($Q5342,Offerte!$L$2:$L$200,0)),0))</f>
        <v/>
      </c>
      <c r="T5342" s="21">
        <f>IF($A5342="","",IFERROR(INDEX(Offerte!$G$2:$G$200,MATCH($Q5342,Offerte!$L$2:$L$200,0)),"NO"))</f>
        <v/>
      </c>
    </row>
    <row r="5343">
      <c r="A5343" s="10">
        <f>IF(Offerte!$A174="","",Offerte!$A174)</f>
        <v/>
      </c>
      <c r="B5343" s="10">
        <f>IF(Offerte!$A174="","",Offerte!$B174)</f>
        <v/>
      </c>
      <c r="C5343" s="10">
        <f>IF(Offerte!$A174="","",Offerte!$C174)</f>
        <v/>
      </c>
      <c r="D5343" s="10" t="inlineStr">
        <is>
          <t>B.5.1</t>
        </is>
      </c>
      <c r="E5343" s="10" t="inlineStr">
        <is>
          <t>B</t>
        </is>
      </c>
      <c r="F5343" s="10" t="inlineStr">
        <is>
          <t>D</t>
        </is>
      </c>
      <c r="G5343" s="10" t="inlineStr">
        <is>
          <t>discretionary</t>
        </is>
      </c>
      <c r="H5343" s="10" t="n">
        <v>2</v>
      </c>
      <c r="I5343" s="10" t="inlineStr">
        <is>
          <t>Efficacia del progetto di servizi complementari DRT</t>
        </is>
      </c>
      <c r="J5343" s="20" t="n"/>
      <c r="K5343" s="20" t="n"/>
      <c r="L5343" s="20" t="n"/>
      <c r="M5343" s="20" t="n"/>
      <c r="N5343" s="21">
        <f>IF($A5343="","",MAX(0,MIN(1,IFERROR(VALUE($M5343),0))))</f>
        <v/>
      </c>
      <c r="O5343" s="21">
        <f>IF($A5343="",0,IF(OR($S5343&lt;&gt;1,COUNTA($J5343:$M5343)=0),0,IF(SUMPRODUCT(MAX(($C$5:$C$6173=$C5343)*($D$5:$D$6173=$D5343)*($S$5:$S$6173=1)*IFERROR($N$5:$N$6173*1,0)))&gt;0,ROUND($H5343*($N5343/SUMPRODUCT(MAX(($C$5:$C$6173=$C5343)*($D$5:$D$6173=$D5343)*($S$5:$S$6173=1)*IFERROR($N$5:$N$6173*1,0)))),4),0)))</f>
        <v/>
      </c>
      <c r="P5343" s="10" t="inlineStr">
        <is>
          <t>coeff.</t>
        </is>
      </c>
      <c r="Q5343" s="21">
        <f>IF($A5343="","",$A5343&amp;"|"&amp;$C5343)</f>
        <v/>
      </c>
      <c r="R5343" s="21">
        <f>IF($A5343="","",$A5343&amp;"|"&amp;$C5343&amp;"|"&amp;$D5343)</f>
        <v/>
      </c>
      <c r="S5343" s="21">
        <f>IF($A5343="","",IFERROR(INDEX(Offerte!$D$2:$D$200,MATCH($Q5343,Offerte!$L$2:$L$200,0)),0))</f>
        <v/>
      </c>
      <c r="T5343" s="21">
        <f>IF($A5343="","",IFERROR(INDEX(Offerte!$G$2:$G$200,MATCH($Q5343,Offerte!$L$2:$L$200,0)),"NO"))</f>
        <v/>
      </c>
    </row>
    <row r="5344">
      <c r="A5344" s="10">
        <f>IF(Offerte!$A174="","",Offerte!$A174)</f>
        <v/>
      </c>
      <c r="B5344" s="10">
        <f>IF(Offerte!$A174="","",Offerte!$B174)</f>
        <v/>
      </c>
      <c r="C5344" s="10">
        <f>IF(Offerte!$A174="","",Offerte!$C174)</f>
        <v/>
      </c>
      <c r="D5344" s="10" t="inlineStr">
        <is>
          <t>C.1.1</t>
        </is>
      </c>
      <c r="E5344" s="10" t="inlineStr">
        <is>
          <t>C</t>
        </is>
      </c>
      <c r="F5344" s="10" t="inlineStr">
        <is>
          <t>Q</t>
        </is>
      </c>
      <c r="G5344" s="10" t="inlineStr">
        <is>
          <t>higher</t>
        </is>
      </c>
      <c r="H5344" s="10" t="n">
        <v>2</v>
      </c>
      <c r="I5344" s="10" t="inlineStr">
        <is>
          <t>Tasso di copertura del servizio con telecamere BSD</t>
        </is>
      </c>
      <c r="J5344" s="20" t="n"/>
      <c r="K5344" s="20" t="n"/>
      <c r="L5344" s="20" t="n"/>
      <c r="M5344" s="20" t="n"/>
      <c r="N5344" s="21">
        <f>IF($A5344="","",IFERROR(VALUE($K5344)/VALUE($L5344),IFERROR(VALUE($J5344),0)))</f>
        <v/>
      </c>
      <c r="O5344" s="21">
        <f>IF($A5344="",0,IF(OR($S5344&lt;&gt;1,COUNTA($J5344:$M5344)=0),0,IF(SUMPRODUCT(MAX(($C$5:$C$6173=$C5344)*($D$5:$D$6173=$D5344)*($S$5:$S$6173=1)*IFERROR($N$5:$N$6173*1,0)))&gt;0,ROUND($H5344*($N5344/SUMPRODUCT(MAX(($C$5:$C$6173=$C5344)*($D$5:$D$6173=$D5344)*($S$5:$S$6173=1)*IFERROR($N$5:$N$6173*1,0)))),4),0)))</f>
        <v/>
      </c>
      <c r="P5344" s="10" t="inlineStr">
        <is>
          <t>Autobus attrezzati con telecamere BSD / Autobus totali in offerta, incluse scorte</t>
        </is>
      </c>
      <c r="Q5344" s="21">
        <f>IF($A5344="","",$A5344&amp;"|"&amp;$C5344)</f>
        <v/>
      </c>
      <c r="R5344" s="21">
        <f>IF($A5344="","",$A5344&amp;"|"&amp;$C5344&amp;"|"&amp;$D5344)</f>
        <v/>
      </c>
      <c r="S5344" s="21">
        <f>IF($A5344="","",IFERROR(INDEX(Offerte!$D$2:$D$200,MATCH($Q5344,Offerte!$L$2:$L$200,0)),0))</f>
        <v/>
      </c>
      <c r="T5344" s="21">
        <f>IF($A5344="","",IFERROR(INDEX(Offerte!$G$2:$G$200,MATCH($Q5344,Offerte!$L$2:$L$200,0)),"NO"))</f>
        <v/>
      </c>
    </row>
    <row r="5345">
      <c r="A5345" s="10">
        <f>IF(Offerte!$A174="","",Offerte!$A174)</f>
        <v/>
      </c>
      <c r="B5345" s="10">
        <f>IF(Offerte!$A174="","",Offerte!$B174)</f>
        <v/>
      </c>
      <c r="C5345" s="10">
        <f>IF(Offerte!$A174="","",Offerte!$C174)</f>
        <v/>
      </c>
      <c r="D5345" s="10" t="inlineStr">
        <is>
          <t>C.1.2</t>
        </is>
      </c>
      <c r="E5345" s="10" t="inlineStr">
        <is>
          <t>C</t>
        </is>
      </c>
      <c r="F5345" s="10" t="inlineStr">
        <is>
          <t>Q</t>
        </is>
      </c>
      <c r="G5345" s="10" t="inlineStr">
        <is>
          <t>higher</t>
        </is>
      </c>
      <c r="H5345" s="10" t="n">
        <v>2</v>
      </c>
      <c r="I5345" s="10" t="inlineStr">
        <is>
          <t>Tasso di copertura del servizio con telecamere ADAS</t>
        </is>
      </c>
      <c r="J5345" s="20" t="n"/>
      <c r="K5345" s="20" t="n"/>
      <c r="L5345" s="20" t="n"/>
      <c r="M5345" s="20" t="n"/>
      <c r="N5345" s="21">
        <f>IF($A5345="","",IFERROR(VALUE($K5345)/VALUE($L5345),IFERROR(VALUE($J5345),0)))</f>
        <v/>
      </c>
      <c r="O5345" s="21">
        <f>IF($A5345="",0,IF(OR($S5345&lt;&gt;1,COUNTA($J5345:$M5345)=0),0,IF(SUMPRODUCT(MAX(($C$5:$C$6173=$C5345)*($D$5:$D$6173=$D5345)*($S$5:$S$6173=1)*IFERROR($N$5:$N$6173*1,0)))&gt;0,ROUND($H5345*($N5345/SUMPRODUCT(MAX(($C$5:$C$6173=$C5345)*($D$5:$D$6173=$D5345)*($S$5:$S$6173=1)*IFERROR($N$5:$N$6173*1,0)))),4),0)))</f>
        <v/>
      </c>
      <c r="P5345" s="10" t="inlineStr">
        <is>
          <t>Autobus attrezzati con telecamere ADAS / Autobus totali in offerta, incluse scorte</t>
        </is>
      </c>
      <c r="Q5345" s="21">
        <f>IF($A5345="","",$A5345&amp;"|"&amp;$C5345)</f>
        <v/>
      </c>
      <c r="R5345" s="21">
        <f>IF($A5345="","",$A5345&amp;"|"&amp;$C5345&amp;"|"&amp;$D5345)</f>
        <v/>
      </c>
      <c r="S5345" s="21">
        <f>IF($A5345="","",IFERROR(INDEX(Offerte!$D$2:$D$200,MATCH($Q5345,Offerte!$L$2:$L$200,0)),0))</f>
        <v/>
      </c>
      <c r="T5345" s="21">
        <f>IF($A5345="","",IFERROR(INDEX(Offerte!$G$2:$G$200,MATCH($Q5345,Offerte!$L$2:$L$200,0)),"NO"))</f>
        <v/>
      </c>
    </row>
    <row r="5346">
      <c r="A5346" s="10">
        <f>IF(Offerte!$A174="","",Offerte!$A174)</f>
        <v/>
      </c>
      <c r="B5346" s="10">
        <f>IF(Offerte!$A174="","",Offerte!$B174)</f>
        <v/>
      </c>
      <c r="C5346" s="10">
        <f>IF(Offerte!$A174="","",Offerte!$C174)</f>
        <v/>
      </c>
      <c r="D5346" s="10" t="inlineStr">
        <is>
          <t>C.2.1</t>
        </is>
      </c>
      <c r="E5346" s="10" t="inlineStr">
        <is>
          <t>C</t>
        </is>
      </c>
      <c r="F5346" s="10" t="inlineStr">
        <is>
          <t>Q</t>
        </is>
      </c>
      <c r="G5346" s="10" t="inlineStr">
        <is>
          <t>higher</t>
        </is>
      </c>
      <c r="H5346" s="10" t="n">
        <v>3</v>
      </c>
      <c r="I5346" s="10" t="inlineStr">
        <is>
          <t>Tasso di copertura del servizio con telecamere di bordo di videosorveglianza</t>
        </is>
      </c>
      <c r="J5346" s="20" t="n"/>
      <c r="K5346" s="20" t="n"/>
      <c r="L5346" s="20" t="n"/>
      <c r="M5346" s="20" t="n"/>
      <c r="N5346" s="21">
        <f>IF($A5346="","",IFERROR(VALUE($K5346)/VALUE($L5346),IFERROR(VALUE($J5346),0)))</f>
        <v/>
      </c>
      <c r="O5346" s="21">
        <f>IF($A5346="",0,IF(OR($S5346&lt;&gt;1,COUNTA($J5346:$M5346)=0),0,IF(SUMPRODUCT(MAX(($C$5:$C$6173=$C5346)*($D$5:$D$6173=$D5346)*($S$5:$S$6173=1)*IFERROR($N$5:$N$6173*1,0)))&gt;0,ROUND($H5346*($N5346/SUMPRODUCT(MAX(($C$5:$C$6173=$C5346)*($D$5:$D$6173=$D5346)*($S$5:$S$6173=1)*IFERROR($N$5:$N$6173*1,0)))),4),0)))</f>
        <v/>
      </c>
      <c r="P5346" s="10" t="inlineStr">
        <is>
          <t>Autobus attrezzati con videosorveglianza / Autobus totali in offerta, incluse scorte</t>
        </is>
      </c>
      <c r="Q5346" s="21">
        <f>IF($A5346="","",$A5346&amp;"|"&amp;$C5346)</f>
        <v/>
      </c>
      <c r="R5346" s="21">
        <f>IF($A5346="","",$A5346&amp;"|"&amp;$C5346&amp;"|"&amp;$D5346)</f>
        <v/>
      </c>
      <c r="S5346" s="21">
        <f>IF($A5346="","",IFERROR(INDEX(Offerte!$D$2:$D$200,MATCH($Q5346,Offerte!$L$2:$L$200,0)),0))</f>
        <v/>
      </c>
      <c r="T5346" s="21">
        <f>IF($A5346="","",IFERROR(INDEX(Offerte!$G$2:$G$200,MATCH($Q5346,Offerte!$L$2:$L$200,0)),"NO"))</f>
        <v/>
      </c>
    </row>
    <row r="5347">
      <c r="A5347" s="10">
        <f>IF(Offerte!$A174="","",Offerte!$A174)</f>
        <v/>
      </c>
      <c r="B5347" s="10">
        <f>IF(Offerte!$A174="","",Offerte!$B174)</f>
        <v/>
      </c>
      <c r="C5347" s="10">
        <f>IF(Offerte!$A174="","",Offerte!$C174)</f>
        <v/>
      </c>
      <c r="D5347" s="10" t="inlineStr">
        <is>
          <t>C.2.2</t>
        </is>
      </c>
      <c r="E5347" s="10" t="inlineStr">
        <is>
          <t>C</t>
        </is>
      </c>
      <c r="F5347" s="10" t="inlineStr">
        <is>
          <t>T</t>
        </is>
      </c>
      <c r="G5347" s="10" t="inlineStr">
        <is>
          <t>tabular</t>
        </is>
      </c>
      <c r="H5347" s="10" t="n">
        <v>1</v>
      </c>
      <c r="I5347" s="10" t="inlineStr">
        <is>
          <t>Software video/audio analisi per situazioni di pericolo</t>
        </is>
      </c>
      <c r="J5347" s="20" t="n"/>
      <c r="K5347" s="20" t="n"/>
      <c r="L5347" s="20" t="n"/>
      <c r="M5347" s="20" t="n"/>
      <c r="N5347" s="21">
        <f>IF($A5347="","",IF(IFERROR(VALUE($M5347),0)=1,1,0))</f>
        <v/>
      </c>
      <c r="O5347" s="21">
        <f>IF($A5347="",0,IF(OR($S5347&lt;&gt;1,COUNTA($J5347:$M5347)=0),0,IF($N5347=1,$H5347,0)))</f>
        <v/>
      </c>
      <c r="P5347" s="10" t="inlineStr">
        <is>
          <t>sì/no</t>
        </is>
      </c>
      <c r="Q5347" s="21">
        <f>IF($A5347="","",$A5347&amp;"|"&amp;$C5347)</f>
        <v/>
      </c>
      <c r="R5347" s="21">
        <f>IF($A5347="","",$A5347&amp;"|"&amp;$C5347&amp;"|"&amp;$D5347)</f>
        <v/>
      </c>
      <c r="S5347" s="21">
        <f>IF($A5347="","",IFERROR(INDEX(Offerte!$D$2:$D$200,MATCH($Q5347,Offerte!$L$2:$L$200,0)),0))</f>
        <v/>
      </c>
      <c r="T5347" s="21">
        <f>IF($A5347="","",IFERROR(INDEX(Offerte!$G$2:$G$200,MATCH($Q5347,Offerte!$L$2:$L$200,0)),"NO"))</f>
        <v/>
      </c>
    </row>
    <row r="5348">
      <c r="A5348" s="10">
        <f>IF(Offerte!$A174="","",Offerte!$A174)</f>
        <v/>
      </c>
      <c r="B5348" s="10">
        <f>IF(Offerte!$A174="","",Offerte!$B174)</f>
        <v/>
      </c>
      <c r="C5348" s="10">
        <f>IF(Offerte!$A174="","",Offerte!$C174)</f>
        <v/>
      </c>
      <c r="D5348" s="10" t="inlineStr">
        <is>
          <t>C.2.3</t>
        </is>
      </c>
      <c r="E5348" s="10" t="inlineStr">
        <is>
          <t>C</t>
        </is>
      </c>
      <c r="F5348" s="10" t="inlineStr">
        <is>
          <t>T</t>
        </is>
      </c>
      <c r="G5348" s="10" t="inlineStr">
        <is>
          <t>tabular</t>
        </is>
      </c>
      <c r="H5348" s="10" t="n">
        <v>1</v>
      </c>
      <c r="I5348" s="10" t="inlineStr">
        <is>
          <t>Collegamento con centrale qualificata di pronto intervento</t>
        </is>
      </c>
      <c r="J5348" s="20" t="n"/>
      <c r="K5348" s="20" t="n"/>
      <c r="L5348" s="20" t="n"/>
      <c r="M5348" s="20" t="n"/>
      <c r="N5348" s="21">
        <f>IF($A5348="","",IF(IFERROR(VALUE($M5348),0)=1,1,0))</f>
        <v/>
      </c>
      <c r="O5348" s="21">
        <f>IF($A5348="",0,IF(OR($S5348&lt;&gt;1,COUNTA($J5348:$M5348)=0),0,IF($N5348=1,$H5348,0)))</f>
        <v/>
      </c>
      <c r="P5348" s="10" t="inlineStr">
        <is>
          <t>sì/no</t>
        </is>
      </c>
      <c r="Q5348" s="21">
        <f>IF($A5348="","",$A5348&amp;"|"&amp;$C5348)</f>
        <v/>
      </c>
      <c r="R5348" s="21">
        <f>IF($A5348="","",$A5348&amp;"|"&amp;$C5348&amp;"|"&amp;$D5348)</f>
        <v/>
      </c>
      <c r="S5348" s="21">
        <f>IF($A5348="","",IFERROR(INDEX(Offerte!$D$2:$D$200,MATCH($Q5348,Offerte!$L$2:$L$200,0)),0))</f>
        <v/>
      </c>
      <c r="T5348" s="21">
        <f>IF($A5348="","",IFERROR(INDEX(Offerte!$G$2:$G$200,MATCH($Q5348,Offerte!$L$2:$L$200,0)),"NO"))</f>
        <v/>
      </c>
    </row>
    <row r="5349">
      <c r="A5349" s="10">
        <f>IF(Offerte!$A174="","",Offerte!$A174)</f>
        <v/>
      </c>
      <c r="B5349" s="10">
        <f>IF(Offerte!$A174="","",Offerte!$B174)</f>
        <v/>
      </c>
      <c r="C5349" s="10">
        <f>IF(Offerte!$A174="","",Offerte!$C174)</f>
        <v/>
      </c>
      <c r="D5349" s="10" t="inlineStr">
        <is>
          <t>C.2.4</t>
        </is>
      </c>
      <c r="E5349" s="10" t="inlineStr">
        <is>
          <t>C</t>
        </is>
      </c>
      <c r="F5349" s="10" t="inlineStr">
        <is>
          <t>Q</t>
        </is>
      </c>
      <c r="G5349" s="10" t="inlineStr">
        <is>
          <t>higher</t>
        </is>
      </c>
      <c r="H5349" s="10" t="n">
        <v>1</v>
      </c>
      <c r="I5349" s="10" t="inlineStr">
        <is>
          <t>Tasso di copertura del servizio con dispositivi per la chiamata di emergenza del conducente</t>
        </is>
      </c>
      <c r="J5349" s="20" t="n"/>
      <c r="K5349" s="20" t="n"/>
      <c r="L5349" s="20" t="n"/>
      <c r="M5349" s="20" t="n"/>
      <c r="N5349" s="21">
        <f>IF($A5349="","",IFERROR(VALUE($K5349)/VALUE($L5349),IFERROR(VALUE($J5349),0)))</f>
        <v/>
      </c>
      <c r="O5349" s="21">
        <f>IF($A5349="",0,IF(OR($S5349&lt;&gt;1,COUNTA($J5349:$M5349)=0),0,IF(SUMPRODUCT(MAX(($C$5:$C$6173=$C5349)*($D$5:$D$6173=$D5349)*($S$5:$S$6173=1)*IFERROR($N$5:$N$6173*1,0)))&gt;0,ROUND($H5349*($N5349/SUMPRODUCT(MAX(($C$5:$C$6173=$C5349)*($D$5:$D$6173=$D5349)*($S$5:$S$6173=1)*IFERROR($N$5:$N$6173*1,0)))),4),0)))</f>
        <v/>
      </c>
      <c r="P5349" s="10" t="inlineStr">
        <is>
          <t>Autobus attrezzati con chiamata di emergenza / Autobus totali in offerta, incluse scorte</t>
        </is>
      </c>
      <c r="Q5349" s="21">
        <f>IF($A5349="","",$A5349&amp;"|"&amp;$C5349)</f>
        <v/>
      </c>
      <c r="R5349" s="21">
        <f>IF($A5349="","",$A5349&amp;"|"&amp;$C5349&amp;"|"&amp;$D5349)</f>
        <v/>
      </c>
      <c r="S5349" s="21">
        <f>IF($A5349="","",IFERROR(INDEX(Offerte!$D$2:$D$200,MATCH($Q5349,Offerte!$L$2:$L$200,0)),0))</f>
        <v/>
      </c>
      <c r="T5349" s="21">
        <f>IF($A5349="","",IFERROR(INDEX(Offerte!$G$2:$G$200,MATCH($Q5349,Offerte!$L$2:$L$200,0)),"NO"))</f>
        <v/>
      </c>
    </row>
    <row r="5350">
      <c r="A5350" s="10">
        <f>IF(Offerte!$A174="","",Offerte!$A174)</f>
        <v/>
      </c>
      <c r="B5350" s="10">
        <f>IF(Offerte!$A174="","",Offerte!$B174)</f>
        <v/>
      </c>
      <c r="C5350" s="10">
        <f>IF(Offerte!$A174="","",Offerte!$C174)</f>
        <v/>
      </c>
      <c r="D5350" s="10" t="inlineStr">
        <is>
          <t>C.3.1</t>
        </is>
      </c>
      <c r="E5350" s="10" t="inlineStr">
        <is>
          <t>C</t>
        </is>
      </c>
      <c r="F5350" s="10" t="inlineStr">
        <is>
          <t>Q</t>
        </is>
      </c>
      <c r="G5350" s="10" t="inlineStr">
        <is>
          <t>higher</t>
        </is>
      </c>
      <c r="H5350" s="10" t="n">
        <v>2</v>
      </c>
      <c r="I5350" s="10" t="inlineStr">
        <is>
          <t>Tasso di copertura del servizio con dispositivi di informazione dinamica a bordo mezzo</t>
        </is>
      </c>
      <c r="J5350" s="20" t="n"/>
      <c r="K5350" s="20" t="n"/>
      <c r="L5350" s="20" t="n"/>
      <c r="M5350" s="20" t="n"/>
      <c r="N5350" s="21">
        <f>IF($A5350="","",IFERROR(VALUE($K5350)/VALUE($L5350),IFERROR(VALUE($J5350),0)))</f>
        <v/>
      </c>
      <c r="O5350" s="21">
        <f>IF($A5350="",0,IF(OR($S5350&lt;&gt;1,COUNTA($J5350:$M5350)=0),0,IF(SUMPRODUCT(MAX(($C$5:$C$6173=$C5350)*($D$5:$D$6173=$D5350)*($S$5:$S$6173=1)*IFERROR($N$5:$N$6173*1,0)))&gt;0,ROUND($H5350*($N5350/SUMPRODUCT(MAX(($C$5:$C$6173=$C5350)*($D$5:$D$6173=$D5350)*($S$5:$S$6173=1)*IFERROR($N$5:$N$6173*1,0)))),4),0)))</f>
        <v/>
      </c>
      <c r="P5350" s="10" t="inlineStr">
        <is>
          <t>Autobus con monitor e indicatori vocali / Autobus totali in offerta, incluse scorte</t>
        </is>
      </c>
      <c r="Q5350" s="21">
        <f>IF($A5350="","",$A5350&amp;"|"&amp;$C5350)</f>
        <v/>
      </c>
      <c r="R5350" s="21">
        <f>IF($A5350="","",$A5350&amp;"|"&amp;$C5350&amp;"|"&amp;$D5350)</f>
        <v/>
      </c>
      <c r="S5350" s="21">
        <f>IF($A5350="","",IFERROR(INDEX(Offerte!$D$2:$D$200,MATCH($Q5350,Offerte!$L$2:$L$200,0)),0))</f>
        <v/>
      </c>
      <c r="T5350" s="21">
        <f>IF($A5350="","",IFERROR(INDEX(Offerte!$G$2:$G$200,MATCH($Q5350,Offerte!$L$2:$L$200,0)),"NO"))</f>
        <v/>
      </c>
    </row>
    <row r="5351">
      <c r="A5351" s="10">
        <f>IF(Offerte!$A174="","",Offerte!$A174)</f>
        <v/>
      </c>
      <c r="B5351" s="10">
        <f>IF(Offerte!$A174="","",Offerte!$B174)</f>
        <v/>
      </c>
      <c r="C5351" s="10">
        <f>IF(Offerte!$A174="","",Offerte!$C174)</f>
        <v/>
      </c>
      <c r="D5351" s="10" t="inlineStr">
        <is>
          <t>C.3.2</t>
        </is>
      </c>
      <c r="E5351" s="10" t="inlineStr">
        <is>
          <t>C</t>
        </is>
      </c>
      <c r="F5351" s="10" t="inlineStr">
        <is>
          <t>T</t>
        </is>
      </c>
      <c r="G5351" s="10" t="inlineStr">
        <is>
          <t>tabular</t>
        </is>
      </c>
      <c r="H5351" s="10" t="n">
        <v>2</v>
      </c>
      <c r="I5351" s="10" t="inlineStr">
        <is>
          <t>Informazioni a bordo su coincidenze ai nodi</t>
        </is>
      </c>
      <c r="J5351" s="20" t="n"/>
      <c r="K5351" s="20" t="n"/>
      <c r="L5351" s="20" t="n"/>
      <c r="M5351" s="20" t="n"/>
      <c r="N5351" s="21">
        <f>IF($A5351="","",IF(IFERROR(VALUE($M5351),0)=1,1,0))</f>
        <v/>
      </c>
      <c r="O5351" s="21">
        <f>IF($A5351="",0,IF(OR($S5351&lt;&gt;1,COUNTA($J5351:$M5351)=0),0,IF(AND($N5351=1,IFERROR(SUMIFS($N$5:$N$6173,$Q$5:$Q$6173,$Q5351,$D$5:$D$6173,"C.3.1"),0)&gt;=0.5),$H5351,0)))</f>
        <v/>
      </c>
      <c r="P5351" s="10" t="inlineStr">
        <is>
          <t>Dipende da C.3.1 &gt;= 0.5</t>
        </is>
      </c>
      <c r="Q5351" s="21">
        <f>IF($A5351="","",$A5351&amp;"|"&amp;$C5351)</f>
        <v/>
      </c>
      <c r="R5351" s="21">
        <f>IF($A5351="","",$A5351&amp;"|"&amp;$C5351&amp;"|"&amp;$D5351)</f>
        <v/>
      </c>
      <c r="S5351" s="21">
        <f>IF($A5351="","",IFERROR(INDEX(Offerte!$D$2:$D$200,MATCH($Q5351,Offerte!$L$2:$L$200,0)),0))</f>
        <v/>
      </c>
      <c r="T5351" s="21">
        <f>IF($A5351="","",IFERROR(INDEX(Offerte!$G$2:$G$200,MATCH($Q5351,Offerte!$L$2:$L$200,0)),"NO"))</f>
        <v/>
      </c>
    </row>
    <row r="5352">
      <c r="A5352" s="10">
        <f>IF(Offerte!$A174="","",Offerte!$A174)</f>
        <v/>
      </c>
      <c r="B5352" s="10">
        <f>IF(Offerte!$A174="","",Offerte!$B174)</f>
        <v/>
      </c>
      <c r="C5352" s="10">
        <f>IF(Offerte!$A174="","",Offerte!$C174)</f>
        <v/>
      </c>
      <c r="D5352" s="10" t="inlineStr">
        <is>
          <t>D.1.1</t>
        </is>
      </c>
      <c r="E5352" s="10" t="inlineStr">
        <is>
          <t>D</t>
        </is>
      </c>
      <c r="F5352" s="10" t="inlineStr">
        <is>
          <t>Q</t>
        </is>
      </c>
      <c r="G5352" s="10" t="inlineStr">
        <is>
          <t>higher</t>
        </is>
      </c>
      <c r="H5352" s="10" t="n">
        <v>3</v>
      </c>
      <c r="I5352" s="10" t="inlineStr">
        <is>
          <t>Installazione di pensiline</t>
        </is>
      </c>
      <c r="J5352" s="20" t="n"/>
      <c r="K5352" s="20" t="n"/>
      <c r="L5352" s="20" t="n"/>
      <c r="M5352" s="20" t="n"/>
      <c r="N5352" s="21">
        <f>IF($A5352="","",IFERROR(VALUE($J5352),0))</f>
        <v/>
      </c>
      <c r="O5352" s="21">
        <f>IF($A5352="",0,IF(OR($S5352&lt;&gt;1,COUNTA($J5352:$M5352)=0),0,IF(SUMPRODUCT(MAX(($C$5:$C$6173=$C5352)*($D$5:$D$6173=$D5352)*($S$5:$S$6173=1)*IFERROR($N$5:$N$6173*1,0)))&gt;0,ROUND($H5352*($N5352/SUMPRODUCT(MAX(($C$5:$C$6173=$C5352)*($D$5:$D$6173=$D5352)*($S$5:$S$6173=1)*IFERROR($N$5:$N$6173*1,0)))),4),0)))</f>
        <v/>
      </c>
      <c r="P5352" s="10" t="inlineStr">
        <is>
          <t>fermate</t>
        </is>
      </c>
      <c r="Q5352" s="21">
        <f>IF($A5352="","",$A5352&amp;"|"&amp;$C5352)</f>
        <v/>
      </c>
      <c r="R5352" s="21">
        <f>IF($A5352="","",$A5352&amp;"|"&amp;$C5352&amp;"|"&amp;$D5352)</f>
        <v/>
      </c>
      <c r="S5352" s="21">
        <f>IF($A5352="","",IFERROR(INDEX(Offerte!$D$2:$D$200,MATCH($Q5352,Offerte!$L$2:$L$200,0)),0))</f>
        <v/>
      </c>
      <c r="T5352" s="21">
        <f>IF($A5352="","",IFERROR(INDEX(Offerte!$G$2:$G$200,MATCH($Q5352,Offerte!$L$2:$L$200,0)),"NO"))</f>
        <v/>
      </c>
    </row>
    <row r="5353">
      <c r="A5353" s="10">
        <f>IF(Offerte!$A174="","",Offerte!$A174)</f>
        <v/>
      </c>
      <c r="B5353" s="10">
        <f>IF(Offerte!$A174="","",Offerte!$B174)</f>
        <v/>
      </c>
      <c r="C5353" s="10">
        <f>IF(Offerte!$A174="","",Offerte!$C174)</f>
        <v/>
      </c>
      <c r="D5353" s="10" t="inlineStr">
        <is>
          <t>D.1.2</t>
        </is>
      </c>
      <c r="E5353" s="10" t="inlineStr">
        <is>
          <t>D</t>
        </is>
      </c>
      <c r="F5353" s="10" t="inlineStr">
        <is>
          <t>Q</t>
        </is>
      </c>
      <c r="G5353" s="10" t="inlineStr">
        <is>
          <t>higher</t>
        </is>
      </c>
      <c r="H5353" s="10" t="n">
        <v>3</v>
      </c>
      <c r="I5353" s="10" t="inlineStr">
        <is>
          <t>Installazione di paline di fermata conformi alla DGR 581/2023</t>
        </is>
      </c>
      <c r="J5353" s="20" t="n"/>
      <c r="K5353" s="20" t="n"/>
      <c r="L5353" s="20" t="n"/>
      <c r="M5353" s="20" t="n"/>
      <c r="N5353" s="21">
        <f>IF($A5353="","",IFERROR(VALUE($J5353),0))</f>
        <v/>
      </c>
      <c r="O5353" s="21">
        <f>IF($A5353="",0,IF(OR($S5353&lt;&gt;1,COUNTA($J5353:$M5353)=0),0,IF(SUMPRODUCT(MAX(($C$5:$C$6173=$C5353)*($D$5:$D$6173=$D5353)*($S$5:$S$6173=1)*IFERROR($N$5:$N$6173*1,0)))&gt;0,ROUND($H5353*($N5353/SUMPRODUCT(MAX(($C$5:$C$6173=$C5353)*($D$5:$D$6173=$D5353)*($S$5:$S$6173=1)*IFERROR($N$5:$N$6173*1,0)))),4),0)))</f>
        <v/>
      </c>
      <c r="P5353" s="10" t="inlineStr">
        <is>
          <t>fermate</t>
        </is>
      </c>
      <c r="Q5353" s="21">
        <f>IF($A5353="","",$A5353&amp;"|"&amp;$C5353)</f>
        <v/>
      </c>
      <c r="R5353" s="21">
        <f>IF($A5353="","",$A5353&amp;"|"&amp;$C5353&amp;"|"&amp;$D5353)</f>
        <v/>
      </c>
      <c r="S5353" s="21">
        <f>IF($A5353="","",IFERROR(INDEX(Offerte!$D$2:$D$200,MATCH($Q5353,Offerte!$L$2:$L$200,0)),0))</f>
        <v/>
      </c>
      <c r="T5353" s="21">
        <f>IF($A5353="","",IFERROR(INDEX(Offerte!$G$2:$G$200,MATCH($Q5353,Offerte!$L$2:$L$200,0)),"NO"))</f>
        <v/>
      </c>
    </row>
    <row r="5354">
      <c r="A5354" s="10">
        <f>IF(Offerte!$A174="","",Offerte!$A174)</f>
        <v/>
      </c>
      <c r="B5354" s="10">
        <f>IF(Offerte!$A174="","",Offerte!$B174)</f>
        <v/>
      </c>
      <c r="C5354" s="10">
        <f>IF(Offerte!$A174="","",Offerte!$C174)</f>
        <v/>
      </c>
      <c r="D5354" s="10" t="inlineStr">
        <is>
          <t>D.1.3</t>
        </is>
      </c>
      <c r="E5354" s="10" t="inlineStr">
        <is>
          <t>D</t>
        </is>
      </c>
      <c r="F5354" s="10" t="inlineStr">
        <is>
          <t>Q</t>
        </is>
      </c>
      <c r="G5354" s="10" t="inlineStr">
        <is>
          <t>higher</t>
        </is>
      </c>
      <c r="H5354" s="10" t="n">
        <v>2</v>
      </c>
      <c r="I5354" s="10" t="inlineStr">
        <is>
          <t>Display informativi connessi alle fermate</t>
        </is>
      </c>
      <c r="J5354" s="20" t="n"/>
      <c r="K5354" s="20" t="n"/>
      <c r="L5354" s="20" t="n"/>
      <c r="M5354" s="20" t="n"/>
      <c r="N5354" s="21">
        <f>IF($A5354="","",IFERROR(VALUE($J5354),0))</f>
        <v/>
      </c>
      <c r="O5354" s="21">
        <f>IF($A5354="",0,IF(OR($S5354&lt;&gt;1,COUNTA($J5354:$M5354)=0),0,IF(SUMPRODUCT(MAX(($C$5:$C$6173=$C5354)*($D$5:$D$6173=$D5354)*($S$5:$S$6173=1)*IFERROR($N$5:$N$6173*1,0)))&gt;0,ROUND($H5354*($N5354/SUMPRODUCT(MAX(($C$5:$C$6173=$C5354)*($D$5:$D$6173=$D5354)*($S$5:$S$6173=1)*IFERROR($N$5:$N$6173*1,0)))),4),0)))</f>
        <v/>
      </c>
      <c r="P5354" s="10" t="inlineStr">
        <is>
          <t>fermate</t>
        </is>
      </c>
      <c r="Q5354" s="21">
        <f>IF($A5354="","",$A5354&amp;"|"&amp;$C5354)</f>
        <v/>
      </c>
      <c r="R5354" s="21">
        <f>IF($A5354="","",$A5354&amp;"|"&amp;$C5354&amp;"|"&amp;$D5354)</f>
        <v/>
      </c>
      <c r="S5354" s="21">
        <f>IF($A5354="","",IFERROR(INDEX(Offerte!$D$2:$D$200,MATCH($Q5354,Offerte!$L$2:$L$200,0)),0))</f>
        <v/>
      </c>
      <c r="T5354" s="21">
        <f>IF($A5354="","",IFERROR(INDEX(Offerte!$G$2:$G$200,MATCH($Q5354,Offerte!$L$2:$L$200,0)),"NO"))</f>
        <v/>
      </c>
    </row>
    <row r="5355">
      <c r="A5355" s="10">
        <f>IF(Offerte!$A174="","",Offerte!$A174)</f>
        <v/>
      </c>
      <c r="B5355" s="10">
        <f>IF(Offerte!$A174="","",Offerte!$B174)</f>
        <v/>
      </c>
      <c r="C5355" s="10">
        <f>IF(Offerte!$A174="","",Offerte!$C174)</f>
        <v/>
      </c>
      <c r="D5355" s="10" t="inlineStr">
        <is>
          <t>D.2.1</t>
        </is>
      </c>
      <c r="E5355" s="10" t="inlineStr">
        <is>
          <t>D</t>
        </is>
      </c>
      <c r="F5355" s="10" t="inlineStr">
        <is>
          <t>Q</t>
        </is>
      </c>
      <c r="G5355" s="10" t="inlineStr">
        <is>
          <t>higher</t>
        </is>
      </c>
      <c r="H5355" s="10" t="n">
        <v>2</v>
      </c>
      <c r="I5355" s="10" t="inlineStr">
        <is>
          <t>Segnali tattili Loges-Vet-Evolution</t>
        </is>
      </c>
      <c r="J5355" s="20" t="n"/>
      <c r="K5355" s="20" t="n"/>
      <c r="L5355" s="20" t="n"/>
      <c r="M5355" s="20" t="n"/>
      <c r="N5355" s="21">
        <f>IF($A5355="","",IFERROR(VALUE($J5355),0))</f>
        <v/>
      </c>
      <c r="O5355" s="21">
        <f>IF($A5355="",0,IF(OR($S5355&lt;&gt;1,COUNTA($J5355:$M5355)=0),0,IF(SUMPRODUCT(MAX(($C$5:$C$6173=$C5355)*($D$5:$D$6173=$D5355)*($S$5:$S$6173=1)*IFERROR($N$5:$N$6173*1,0)))&gt;0,ROUND($H5355*($N5355/SUMPRODUCT(MAX(($C$5:$C$6173=$C5355)*($D$5:$D$6173=$D5355)*($S$5:$S$6173=1)*IFERROR($N$5:$N$6173*1,0)))),4),0)))</f>
        <v/>
      </c>
      <c r="P5355" s="10" t="inlineStr">
        <is>
          <t>fermate</t>
        </is>
      </c>
      <c r="Q5355" s="21">
        <f>IF($A5355="","",$A5355&amp;"|"&amp;$C5355)</f>
        <v/>
      </c>
      <c r="R5355" s="21">
        <f>IF($A5355="","",$A5355&amp;"|"&amp;$C5355&amp;"|"&amp;$D5355)</f>
        <v/>
      </c>
      <c r="S5355" s="21">
        <f>IF($A5355="","",IFERROR(INDEX(Offerte!$D$2:$D$200,MATCH($Q5355,Offerte!$L$2:$L$200,0)),0))</f>
        <v/>
      </c>
      <c r="T5355" s="21">
        <f>IF($A5355="","",IFERROR(INDEX(Offerte!$G$2:$G$200,MATCH($Q5355,Offerte!$L$2:$L$200,0)),"NO"))</f>
        <v/>
      </c>
    </row>
    <row r="5356">
      <c r="A5356" s="10">
        <f>IF(Offerte!$A174="","",Offerte!$A174)</f>
        <v/>
      </c>
      <c r="B5356" s="10">
        <f>IF(Offerte!$A174="","",Offerte!$B174)</f>
        <v/>
      </c>
      <c r="C5356" s="10">
        <f>IF(Offerte!$A174="","",Offerte!$C174)</f>
        <v/>
      </c>
      <c r="D5356" s="10" t="inlineStr">
        <is>
          <t>E.1.1</t>
        </is>
      </c>
      <c r="E5356" s="10" t="inlineStr">
        <is>
          <t>E</t>
        </is>
      </c>
      <c r="F5356" s="10" t="inlineStr">
        <is>
          <t>T</t>
        </is>
      </c>
      <c r="G5356" s="10" t="inlineStr">
        <is>
          <t>tabular</t>
        </is>
      </c>
      <c r="H5356" s="10" t="n">
        <v>2</v>
      </c>
      <c r="I5356" s="10" t="inlineStr">
        <is>
          <t>Mobile app con travel planner PRM</t>
        </is>
      </c>
      <c r="J5356" s="20" t="n"/>
      <c r="K5356" s="20" t="n"/>
      <c r="L5356" s="20" t="n"/>
      <c r="M5356" s="20" t="n"/>
      <c r="N5356" s="21">
        <f>IF($A5356="","",IF(IFERROR(VALUE($M5356),0)=1,1,0))</f>
        <v/>
      </c>
      <c r="O5356" s="21">
        <f>IF($A5356="",0,IF(OR($S5356&lt;&gt;1,COUNTA($J5356:$M5356)=0),0,IF($N5356=1,$H5356,0)))</f>
        <v/>
      </c>
      <c r="P5356" s="10" t="inlineStr">
        <is>
          <t>sì/no</t>
        </is>
      </c>
      <c r="Q5356" s="21">
        <f>IF($A5356="","",$A5356&amp;"|"&amp;$C5356)</f>
        <v/>
      </c>
      <c r="R5356" s="21">
        <f>IF($A5356="","",$A5356&amp;"|"&amp;$C5356&amp;"|"&amp;$D5356)</f>
        <v/>
      </c>
      <c r="S5356" s="21">
        <f>IF($A5356="","",IFERROR(INDEX(Offerte!$D$2:$D$200,MATCH($Q5356,Offerte!$L$2:$L$200,0)),0))</f>
        <v/>
      </c>
      <c r="T5356" s="21">
        <f>IF($A5356="","",IFERROR(INDEX(Offerte!$G$2:$G$200,MATCH($Q5356,Offerte!$L$2:$L$200,0)),"NO"))</f>
        <v/>
      </c>
    </row>
    <row r="5357">
      <c r="A5357" s="10">
        <f>IF(Offerte!$A174="","",Offerte!$A174)</f>
        <v/>
      </c>
      <c r="B5357" s="10">
        <f>IF(Offerte!$A174="","",Offerte!$B174)</f>
        <v/>
      </c>
      <c r="C5357" s="10">
        <f>IF(Offerte!$A174="","",Offerte!$C174)</f>
        <v/>
      </c>
      <c r="D5357" s="10" t="inlineStr">
        <is>
          <t>E.2.1</t>
        </is>
      </c>
      <c r="E5357" s="10" t="inlineStr">
        <is>
          <t>E</t>
        </is>
      </c>
      <c r="F5357" s="10" t="inlineStr">
        <is>
          <t>D</t>
        </is>
      </c>
      <c r="G5357" s="10" t="inlineStr">
        <is>
          <t>discretionary</t>
        </is>
      </c>
      <c r="H5357" s="10" t="n">
        <v>2</v>
      </c>
      <c r="I5357" s="10" t="inlineStr">
        <is>
          <t>Altre azioni informative e rapporti con gli utenti</t>
        </is>
      </c>
      <c r="J5357" s="20" t="n"/>
      <c r="K5357" s="20" t="n"/>
      <c r="L5357" s="20" t="n"/>
      <c r="M5357" s="20" t="n"/>
      <c r="N5357" s="21">
        <f>IF($A5357="","",MAX(0,MIN(1,IFERROR(VALUE($M5357),0))))</f>
        <v/>
      </c>
      <c r="O5357" s="21">
        <f>IF($A5357="",0,IF(OR($S5357&lt;&gt;1,COUNTA($J5357:$M5357)=0),0,IF(SUMPRODUCT(MAX(($C$5:$C$6173=$C5357)*($D$5:$D$6173=$D5357)*($S$5:$S$6173=1)*IFERROR($N$5:$N$6173*1,0)))&gt;0,ROUND($H5357*($N5357/SUMPRODUCT(MAX(($C$5:$C$6173=$C5357)*($D$5:$D$6173=$D5357)*($S$5:$S$6173=1)*IFERROR($N$5:$N$6173*1,0)))),4),0)))</f>
        <v/>
      </c>
      <c r="P5357" s="10" t="inlineStr">
        <is>
          <t>coeff.</t>
        </is>
      </c>
      <c r="Q5357" s="21">
        <f>IF($A5357="","",$A5357&amp;"|"&amp;$C5357)</f>
        <v/>
      </c>
      <c r="R5357" s="21">
        <f>IF($A5357="","",$A5357&amp;"|"&amp;$C5357&amp;"|"&amp;$D5357)</f>
        <v/>
      </c>
      <c r="S5357" s="21">
        <f>IF($A5357="","",IFERROR(INDEX(Offerte!$D$2:$D$200,MATCH($Q5357,Offerte!$L$2:$L$200,0)),0))</f>
        <v/>
      </c>
      <c r="T5357" s="21">
        <f>IF($A5357="","",IFERROR(INDEX(Offerte!$G$2:$G$200,MATCH($Q5357,Offerte!$L$2:$L$200,0)),"NO"))</f>
        <v/>
      </c>
    </row>
    <row r="5358">
      <c r="A5358" s="10">
        <f>IF(Offerte!$A174="","",Offerte!$A174)</f>
        <v/>
      </c>
      <c r="B5358" s="10">
        <f>IF(Offerte!$A174="","",Offerte!$B174)</f>
        <v/>
      </c>
      <c r="C5358" s="10">
        <f>IF(Offerte!$A174="","",Offerte!$C174)</f>
        <v/>
      </c>
      <c r="D5358" s="10" t="inlineStr">
        <is>
          <t>F.1.1</t>
        </is>
      </c>
      <c r="E5358" s="10" t="inlineStr">
        <is>
          <t>F</t>
        </is>
      </c>
      <c r="F5358" s="10" t="inlineStr">
        <is>
          <t>Q</t>
        </is>
      </c>
      <c r="G5358" s="10" t="inlineStr">
        <is>
          <t>lower</t>
        </is>
      </c>
      <c r="H5358" s="10" t="n">
        <v>7</v>
      </c>
      <c r="I5358" s="10" t="inlineStr">
        <is>
          <t>Performance ambientali del parco mezzi adibito al servizio - I_CEA</t>
        </is>
      </c>
      <c r="J5358" s="20" t="n"/>
      <c r="K5358" s="20" t="n"/>
      <c r="L5358" s="20" t="n"/>
      <c r="M5358" s="20" t="n"/>
      <c r="N5358" s="21">
        <f>IF($A5358="","",IFERROR(VALUE($J5358),0))</f>
        <v/>
      </c>
      <c r="O5358" s="21">
        <f>IF($A5358="",0,IF(OR($S5358&lt;&gt;1,COUNTA($J5358:$M5358)=0),0,IF(AND(IFERROR(AGGREGATE(15,6,$N$5:$N$6173/(($C$5:$C$6173=$C5358)*($D$5:$D$6173=$D5358)*($S$5:$S$6173=1)*($N$5:$N$6173&gt;0)),1),0)&gt;0,$N5358&gt;0),ROUND($H5358*(IFERROR(AGGREGATE(15,6,$N$5:$N$6173/(($C$5:$C$6173=$C5358)*($D$5:$D$6173=$D5358)*($S$5:$S$6173=1)*($N$5:$N$6173&gt;0)),1),0)/$N5358),4),0)))</f>
        <v/>
      </c>
      <c r="P5358" s="10" t="inlineStr">
        <is>
          <t>indice</t>
        </is>
      </c>
      <c r="Q5358" s="21">
        <f>IF($A5358="","",$A5358&amp;"|"&amp;$C5358)</f>
        <v/>
      </c>
      <c r="R5358" s="21">
        <f>IF($A5358="","",$A5358&amp;"|"&amp;$C5358&amp;"|"&amp;$D5358)</f>
        <v/>
      </c>
      <c r="S5358" s="21">
        <f>IF($A5358="","",IFERROR(INDEX(Offerte!$D$2:$D$200,MATCH($Q5358,Offerte!$L$2:$L$200,0)),0))</f>
        <v/>
      </c>
      <c r="T5358" s="21">
        <f>IF($A5358="","",IFERROR(INDEX(Offerte!$G$2:$G$200,MATCH($Q5358,Offerte!$L$2:$L$200,0)),"NO"))</f>
        <v/>
      </c>
    </row>
    <row r="5359">
      <c r="A5359" s="10">
        <f>IF(Offerte!$A174="","",Offerte!$A174)</f>
        <v/>
      </c>
      <c r="B5359" s="10">
        <f>IF(Offerte!$A174="","",Offerte!$B174)</f>
        <v/>
      </c>
      <c r="C5359" s="10">
        <f>IF(Offerte!$A174="","",Offerte!$C174)</f>
        <v/>
      </c>
      <c r="D5359" s="10" t="inlineStr">
        <is>
          <t>F.2.1</t>
        </is>
      </c>
      <c r="E5359" s="10" t="inlineStr">
        <is>
          <t>F</t>
        </is>
      </c>
      <c r="F5359" s="10" t="inlineStr">
        <is>
          <t>Q</t>
        </is>
      </c>
      <c r="G5359" s="10" t="inlineStr">
        <is>
          <t>higher</t>
        </is>
      </c>
      <c r="H5359" s="10" t="n">
        <v>2</v>
      </c>
      <c r="I5359" s="10" t="inlineStr">
        <is>
          <t>Tasso di copertura del servizio con dispositivi ECO-DRIVER</t>
        </is>
      </c>
      <c r="J5359" s="20" t="n"/>
      <c r="K5359" s="20" t="n"/>
      <c r="L5359" s="20" t="n"/>
      <c r="M5359" s="20" t="n"/>
      <c r="N5359" s="21">
        <f>IF($A5359="","",IFERROR(VALUE($K5359)/VALUE($L5359),IFERROR(VALUE($J5359),0)))</f>
        <v/>
      </c>
      <c r="O5359" s="21">
        <f>IF($A5359="",0,IF(OR($S5359&lt;&gt;1,COUNTA($J5359:$M5359)=0),0,IF(SUMPRODUCT(MAX(($C$5:$C$6173=$C5359)*($D$5:$D$6173=$D5359)*($S$5:$S$6173=1)*IFERROR($N$5:$N$6173*1,0)))&gt;0,ROUND($H5359*($N5359/SUMPRODUCT(MAX(($C$5:$C$6173=$C5359)*($D$5:$D$6173=$D5359)*($S$5:$S$6173=1)*IFERROR($N$5:$N$6173*1,0)))),4),0)))</f>
        <v/>
      </c>
      <c r="P5359" s="10" t="inlineStr">
        <is>
          <t>Autobus attrezzati con dispositivi ECO-DRIVER / Autobus totali in offerta, incluse scorte</t>
        </is>
      </c>
      <c r="Q5359" s="21">
        <f>IF($A5359="","",$A5359&amp;"|"&amp;$C5359)</f>
        <v/>
      </c>
      <c r="R5359" s="21">
        <f>IF($A5359="","",$A5359&amp;"|"&amp;$C5359&amp;"|"&amp;$D5359)</f>
        <v/>
      </c>
      <c r="S5359" s="21">
        <f>IF($A5359="","",IFERROR(INDEX(Offerte!$D$2:$D$200,MATCH($Q5359,Offerte!$L$2:$L$200,0)),0))</f>
        <v/>
      </c>
      <c r="T5359" s="21">
        <f>IF($A5359="","",IFERROR(INDEX(Offerte!$G$2:$G$200,MATCH($Q5359,Offerte!$L$2:$L$200,0)),"NO"))</f>
        <v/>
      </c>
    </row>
    <row r="5360">
      <c r="A5360" s="10">
        <f>IF(Offerte!$A174="","",Offerte!$A174)</f>
        <v/>
      </c>
      <c r="B5360" s="10">
        <f>IF(Offerte!$A174="","",Offerte!$B174)</f>
        <v/>
      </c>
      <c r="C5360" s="10">
        <f>IF(Offerte!$A174="","",Offerte!$C174)</f>
        <v/>
      </c>
      <c r="D5360" s="10" t="inlineStr">
        <is>
          <t>F.3.1</t>
        </is>
      </c>
      <c r="E5360" s="10" t="inlineStr">
        <is>
          <t>F</t>
        </is>
      </c>
      <c r="F5360" s="10" t="inlineStr">
        <is>
          <t>Q</t>
        </is>
      </c>
      <c r="G5360" s="10" t="inlineStr">
        <is>
          <t>higher</t>
        </is>
      </c>
      <c r="H5360" s="10" t="n">
        <v>2</v>
      </c>
      <c r="I5360" s="10" t="inlineStr">
        <is>
          <t>Autoproduzione consumi elettrici per trazione</t>
        </is>
      </c>
      <c r="J5360" s="20" t="n"/>
      <c r="K5360" s="20" t="n"/>
      <c r="L5360" s="20" t="n"/>
      <c r="M5360" s="20" t="n"/>
      <c r="N5360" s="21">
        <f>IF($A5360="","",IFERROR(VALUE($J5360),0))</f>
        <v/>
      </c>
      <c r="O5360" s="21">
        <f>IF($A5360="",0,IF(OR($S5360&lt;&gt;1,COUNTA($J5360:$M5360)=0),0,IF(SUMPRODUCT(MAX(($C$5:$C$6173=$C5360)*($D$5:$D$6173=$D5360)*($S$5:$S$6173=1)*IFERROR($N$5:$N$6173*1,0)))&gt;0,ROUND($H5360*($N5360/SUMPRODUCT(MAX(($C$5:$C$6173=$C5360)*($D$5:$D$6173=$D5360)*($S$5:$S$6173=1)*IFERROR($N$5:$N$6173*1,0)))),4),0)))</f>
        <v/>
      </c>
      <c r="P5360" s="10" t="inlineStr">
        <is>
          <t>kWh/anno</t>
        </is>
      </c>
      <c r="Q5360" s="21">
        <f>IF($A5360="","",$A5360&amp;"|"&amp;$C5360)</f>
        <v/>
      </c>
      <c r="R5360" s="21">
        <f>IF($A5360="","",$A5360&amp;"|"&amp;$C5360&amp;"|"&amp;$D5360)</f>
        <v/>
      </c>
      <c r="S5360" s="21">
        <f>IF($A5360="","",IFERROR(INDEX(Offerte!$D$2:$D$200,MATCH($Q5360,Offerte!$L$2:$L$200,0)),0))</f>
        <v/>
      </c>
      <c r="T5360" s="21">
        <f>IF($A5360="","",IFERROR(INDEX(Offerte!$G$2:$G$200,MATCH($Q5360,Offerte!$L$2:$L$200,0)),"NO"))</f>
        <v/>
      </c>
    </row>
    <row r="5361">
      <c r="A5361" s="10">
        <f>IF(Offerte!$A174="","",Offerte!$A174)</f>
        <v/>
      </c>
      <c r="B5361" s="10">
        <f>IF(Offerte!$A174="","",Offerte!$B174)</f>
        <v/>
      </c>
      <c r="C5361" s="10">
        <f>IF(Offerte!$A174="","",Offerte!$C174)</f>
        <v/>
      </c>
      <c r="D5361" s="10" t="inlineStr">
        <is>
          <t>F.4.1</t>
        </is>
      </c>
      <c r="E5361" s="10" t="inlineStr">
        <is>
          <t>F</t>
        </is>
      </c>
      <c r="F5361" s="10" t="inlineStr">
        <is>
          <t>Q</t>
        </is>
      </c>
      <c r="G5361" s="10" t="inlineStr">
        <is>
          <t>soil</t>
        </is>
      </c>
      <c r="H5361" s="10" t="n">
        <v>2</v>
      </c>
      <c r="I5361" s="10" t="inlineStr">
        <is>
          <t>Indice di consumo di suolo</t>
        </is>
      </c>
      <c r="J5361" s="20" t="n"/>
      <c r="K5361" s="20" t="n"/>
      <c r="L5361" s="20" t="n"/>
      <c r="M5361" s="20" t="n"/>
      <c r="N5361" s="21">
        <f>IF($A5361="","",IFERROR(VALUE($J5361),0))</f>
        <v/>
      </c>
      <c r="O5361" s="21">
        <f>IF($A5361="",0,IF(OR($S5361&lt;&gt;1,COUNTA($J5361:$M5361)=0),0,IF($N5361&lt;=0,$H5361,IF(SUMPRODUCT(MAX(($C$5:$C$6173=$C5361)*($D$5:$D$6173=$D5361)*($S$5:$S$6173=1)*IFERROR($N$5:$N$6173*1,0)))&gt;0,ROUND($H5361*((SUMPRODUCT(MAX(($C$5:$C$6173=$C5361)*($D$5:$D$6173=$D5361)*($S$5:$S$6173=1)*IFERROR($N$5:$N$6173*1,0)))-$N5361)/SUMPRODUCT(MAX(($C$5:$C$6173=$C5361)*($D$5:$D$6173=$D5361)*($S$5:$S$6173=1)*IFERROR($N$5:$N$6173*1,0)))),4),0))))</f>
        <v/>
      </c>
      <c r="P5361" s="10" t="inlineStr">
        <is>
          <t>m2</t>
        </is>
      </c>
      <c r="Q5361" s="21">
        <f>IF($A5361="","",$A5361&amp;"|"&amp;$C5361)</f>
        <v/>
      </c>
      <c r="R5361" s="21">
        <f>IF($A5361="","",$A5361&amp;"|"&amp;$C5361&amp;"|"&amp;$D5361)</f>
        <v/>
      </c>
      <c r="S5361" s="21">
        <f>IF($A5361="","",IFERROR(INDEX(Offerte!$D$2:$D$200,MATCH($Q5361,Offerte!$L$2:$L$200,0)),0))</f>
        <v/>
      </c>
      <c r="T5361" s="21">
        <f>IF($A5361="","",IFERROR(INDEX(Offerte!$G$2:$G$200,MATCH($Q5361,Offerte!$L$2:$L$200,0)),"NO"))</f>
        <v/>
      </c>
    </row>
    <row r="5362">
      <c r="A5362" s="10">
        <f>IF(Offerte!$A174="","",Offerte!$A174)</f>
        <v/>
      </c>
      <c r="B5362" s="10">
        <f>IF(Offerte!$A174="","",Offerte!$B174)</f>
        <v/>
      </c>
      <c r="C5362" s="10">
        <f>IF(Offerte!$A174="","",Offerte!$C174)</f>
        <v/>
      </c>
      <c r="D5362" s="10" t="inlineStr">
        <is>
          <t>F.5.1</t>
        </is>
      </c>
      <c r="E5362" s="10" t="inlineStr">
        <is>
          <t>F</t>
        </is>
      </c>
      <c r="F5362" s="10" t="inlineStr">
        <is>
          <t>T</t>
        </is>
      </c>
      <c r="G5362" s="10" t="inlineStr">
        <is>
          <t>tabular</t>
        </is>
      </c>
      <c r="H5362" s="10" t="n">
        <v>1</v>
      </c>
      <c r="I5362" s="10" t="inlineStr">
        <is>
          <t>Rendicontazione di sostenibilità ambientale</t>
        </is>
      </c>
      <c r="J5362" s="20" t="n"/>
      <c r="K5362" s="20" t="n"/>
      <c r="L5362" s="20" t="n"/>
      <c r="M5362" s="20" t="n"/>
      <c r="N5362" s="21">
        <f>IF($A5362="","",IF(IFERROR(VALUE($M5362),0)=1,1,0))</f>
        <v/>
      </c>
      <c r="O5362" s="21">
        <f>IF($A5362="",0,IF(OR($S5362&lt;&gt;1,COUNTA($J5362:$M5362)=0),0,IF($N5362=1,$H5362,0)))</f>
        <v/>
      </c>
      <c r="P5362" s="10" t="inlineStr">
        <is>
          <t>sì/no</t>
        </is>
      </c>
      <c r="Q5362" s="21">
        <f>IF($A5362="","",$A5362&amp;"|"&amp;$C5362)</f>
        <v/>
      </c>
      <c r="R5362" s="21">
        <f>IF($A5362="","",$A5362&amp;"|"&amp;$C5362&amp;"|"&amp;$D5362)</f>
        <v/>
      </c>
      <c r="S5362" s="21">
        <f>IF($A5362="","",IFERROR(INDEX(Offerte!$D$2:$D$200,MATCH($Q5362,Offerte!$L$2:$L$200,0)),0))</f>
        <v/>
      </c>
      <c r="T5362" s="21">
        <f>IF($A5362="","",IFERROR(INDEX(Offerte!$G$2:$G$200,MATCH($Q5362,Offerte!$L$2:$L$200,0)),"NO"))</f>
        <v/>
      </c>
    </row>
    <row r="5363">
      <c r="A5363" s="10">
        <f>IF(Offerte!$A174="","",Offerte!$A174)</f>
        <v/>
      </c>
      <c r="B5363" s="10">
        <f>IF(Offerte!$A174="","",Offerte!$B174)</f>
        <v/>
      </c>
      <c r="C5363" s="10">
        <f>IF(Offerte!$A174="","",Offerte!$C174)</f>
        <v/>
      </c>
      <c r="D5363" s="10" t="inlineStr">
        <is>
          <t>G.1.1</t>
        </is>
      </c>
      <c r="E5363" s="10" t="inlineStr">
        <is>
          <t>G</t>
        </is>
      </c>
      <c r="F5363" s="10" t="inlineStr">
        <is>
          <t>D</t>
        </is>
      </c>
      <c r="G5363" s="10" t="inlineStr">
        <is>
          <t>discretionary</t>
        </is>
      </c>
      <c r="H5363" s="10" t="n">
        <v>2</v>
      </c>
      <c r="I5363" s="10" t="inlineStr">
        <is>
          <t>Qualità del progetto di centrale di controllo aziendale</t>
        </is>
      </c>
      <c r="J5363" s="20" t="n"/>
      <c r="K5363" s="20" t="n"/>
      <c r="L5363" s="20" t="n"/>
      <c r="M5363" s="20" t="n"/>
      <c r="N5363" s="21">
        <f>IF($A5363="","",MAX(0,MIN(1,IFERROR(VALUE($M5363),0))))</f>
        <v/>
      </c>
      <c r="O5363" s="21">
        <f>IF($A5363="",0,IF(OR($S5363&lt;&gt;1,COUNTA($J5363:$M5363)=0),0,IF(SUMPRODUCT(MAX(($C$5:$C$6173=$C5363)*($D$5:$D$6173=$D5363)*($S$5:$S$6173=1)*IFERROR($N$5:$N$6173*1,0)))&gt;0,ROUND($H5363*($N5363/SUMPRODUCT(MAX(($C$5:$C$6173=$C5363)*($D$5:$D$6173=$D5363)*($S$5:$S$6173=1)*IFERROR($N$5:$N$6173*1,0)))),4),0)))</f>
        <v/>
      </c>
      <c r="P5363" s="10" t="inlineStr">
        <is>
          <t>coeff.</t>
        </is>
      </c>
      <c r="Q5363" s="21">
        <f>IF($A5363="","",$A5363&amp;"|"&amp;$C5363)</f>
        <v/>
      </c>
      <c r="R5363" s="21">
        <f>IF($A5363="","",$A5363&amp;"|"&amp;$C5363&amp;"|"&amp;$D5363)</f>
        <v/>
      </c>
      <c r="S5363" s="21">
        <f>IF($A5363="","",IFERROR(INDEX(Offerte!$D$2:$D$200,MATCH($Q5363,Offerte!$L$2:$L$200,0)),0))</f>
        <v/>
      </c>
      <c r="T5363" s="21">
        <f>IF($A5363="","",IFERROR(INDEX(Offerte!$G$2:$G$200,MATCH($Q5363,Offerte!$L$2:$L$200,0)),"NO"))</f>
        <v/>
      </c>
    </row>
    <row r="5364">
      <c r="A5364" s="10">
        <f>IF(Offerte!$A174="","",Offerte!$A174)</f>
        <v/>
      </c>
      <c r="B5364" s="10">
        <f>IF(Offerte!$A174="","",Offerte!$B174)</f>
        <v/>
      </c>
      <c r="C5364" s="10">
        <f>IF(Offerte!$A174="","",Offerte!$C174)</f>
        <v/>
      </c>
      <c r="D5364" s="10" t="inlineStr">
        <is>
          <t>G.2.1</t>
        </is>
      </c>
      <c r="E5364" s="10" t="inlineStr">
        <is>
          <t>G</t>
        </is>
      </c>
      <c r="F5364" s="10" t="inlineStr">
        <is>
          <t>T</t>
        </is>
      </c>
      <c r="G5364" s="10" t="inlineStr">
        <is>
          <t>tabular</t>
        </is>
      </c>
      <c r="H5364" s="10" t="n">
        <v>1</v>
      </c>
      <c r="I5364" s="10" t="inlineStr">
        <is>
          <t>Certificazione ISO 45001</t>
        </is>
      </c>
      <c r="J5364" s="20" t="n"/>
      <c r="K5364" s="20" t="n"/>
      <c r="L5364" s="20" t="n"/>
      <c r="M5364" s="20" t="n"/>
      <c r="N5364" s="21">
        <f>IF($A5364="","",IF(IFERROR(VALUE($M5364),0)=1,1,0))</f>
        <v/>
      </c>
      <c r="O5364" s="21">
        <f>IF($A5364="",0,IF(OR($S5364&lt;&gt;1,COUNTA($J5364:$M5364)=0),0,IF($N5364=1,$H5364,0)))</f>
        <v/>
      </c>
      <c r="P5364" s="10" t="inlineStr">
        <is>
          <t>sì/no</t>
        </is>
      </c>
      <c r="Q5364" s="21">
        <f>IF($A5364="","",$A5364&amp;"|"&amp;$C5364)</f>
        <v/>
      </c>
      <c r="R5364" s="21">
        <f>IF($A5364="","",$A5364&amp;"|"&amp;$C5364&amp;"|"&amp;$D5364)</f>
        <v/>
      </c>
      <c r="S5364" s="21">
        <f>IF($A5364="","",IFERROR(INDEX(Offerte!$D$2:$D$200,MATCH($Q5364,Offerte!$L$2:$L$200,0)),0))</f>
        <v/>
      </c>
      <c r="T5364" s="21">
        <f>IF($A5364="","",IFERROR(INDEX(Offerte!$G$2:$G$200,MATCH($Q5364,Offerte!$L$2:$L$200,0)),"NO"))</f>
        <v/>
      </c>
    </row>
    <row r="5365">
      <c r="A5365" s="10">
        <f>IF(Offerte!$A174="","",Offerte!$A174)</f>
        <v/>
      </c>
      <c r="B5365" s="10">
        <f>IF(Offerte!$A174="","",Offerte!$B174)</f>
        <v/>
      </c>
      <c r="C5365" s="10">
        <f>IF(Offerte!$A174="","",Offerte!$C174)</f>
        <v/>
      </c>
      <c r="D5365" s="10" t="inlineStr">
        <is>
          <t>G.3.1</t>
        </is>
      </c>
      <c r="E5365" s="10" t="inlineStr">
        <is>
          <t>G</t>
        </is>
      </c>
      <c r="F5365" s="10" t="inlineStr">
        <is>
          <t>T</t>
        </is>
      </c>
      <c r="G5365" s="10" t="inlineStr">
        <is>
          <t>tabular</t>
        </is>
      </c>
      <c r="H5365" s="10" t="n">
        <v>1</v>
      </c>
      <c r="I5365" s="10" t="inlineStr">
        <is>
          <t>Certificazioni di responsabilità sociale</t>
        </is>
      </c>
      <c r="J5365" s="20" t="n"/>
      <c r="K5365" s="20" t="n"/>
      <c r="L5365" s="20" t="n"/>
      <c r="M5365" s="20" t="n"/>
      <c r="N5365" s="21">
        <f>IF($A5365="","",IF(IFERROR(VALUE($M5365),0)=1,1,0))</f>
        <v/>
      </c>
      <c r="O5365" s="21">
        <f>IF($A5365="",0,IF(OR($S5365&lt;&gt;1,COUNTA($J5365:$M5365)=0),0,IF($N5365=1,$H5365,0)))</f>
        <v/>
      </c>
      <c r="P5365" s="10" t="inlineStr">
        <is>
          <t>sì/no</t>
        </is>
      </c>
      <c r="Q5365" s="21">
        <f>IF($A5365="","",$A5365&amp;"|"&amp;$C5365)</f>
        <v/>
      </c>
      <c r="R5365" s="21">
        <f>IF($A5365="","",$A5365&amp;"|"&amp;$C5365&amp;"|"&amp;$D5365)</f>
        <v/>
      </c>
      <c r="S5365" s="21">
        <f>IF($A5365="","",IFERROR(INDEX(Offerte!$D$2:$D$200,MATCH($Q5365,Offerte!$L$2:$L$200,0)),0))</f>
        <v/>
      </c>
      <c r="T5365" s="21">
        <f>IF($A5365="","",IFERROR(INDEX(Offerte!$G$2:$G$200,MATCH($Q5365,Offerte!$L$2:$L$200,0)),"NO"))</f>
        <v/>
      </c>
    </row>
    <row r="5366">
      <c r="A5366" s="10">
        <f>IF(Offerte!$A174="","",Offerte!$A174)</f>
        <v/>
      </c>
      <c r="B5366" s="10">
        <f>IF(Offerte!$A174="","",Offerte!$B174)</f>
        <v/>
      </c>
      <c r="C5366" s="10">
        <f>IF(Offerte!$A174="","",Offerte!$C174)</f>
        <v/>
      </c>
      <c r="D5366" s="10" t="inlineStr">
        <is>
          <t>G.4.1</t>
        </is>
      </c>
      <c r="E5366" s="10" t="inlineStr">
        <is>
          <t>G</t>
        </is>
      </c>
      <c r="F5366" s="10" t="inlineStr">
        <is>
          <t>D</t>
        </is>
      </c>
      <c r="G5366" s="10" t="inlineStr">
        <is>
          <t>discretionary</t>
        </is>
      </c>
      <c r="H5366" s="10" t="n">
        <v>2</v>
      </c>
      <c r="I5366" s="10" t="inlineStr">
        <is>
          <t>Qualità del piano di formazione del personale</t>
        </is>
      </c>
      <c r="J5366" s="20" t="n"/>
      <c r="K5366" s="20" t="n"/>
      <c r="L5366" s="20" t="n"/>
      <c r="M5366" s="20" t="n"/>
      <c r="N5366" s="21">
        <f>IF($A5366="","",MAX(0,MIN(1,IFERROR(VALUE($M5366),0))))</f>
        <v/>
      </c>
      <c r="O5366" s="21">
        <f>IF($A5366="",0,IF(OR($S5366&lt;&gt;1,COUNTA($J5366:$M5366)=0),0,IF(SUMPRODUCT(MAX(($C$5:$C$6173=$C5366)*($D$5:$D$6173=$D5366)*($S$5:$S$6173=1)*IFERROR($N$5:$N$6173*1,0)))&gt;0,ROUND($H5366*($N5366/SUMPRODUCT(MAX(($C$5:$C$6173=$C5366)*($D$5:$D$6173=$D5366)*($S$5:$S$6173=1)*IFERROR($N$5:$N$6173*1,0)))),4),0)))</f>
        <v/>
      </c>
      <c r="P5366" s="10" t="inlineStr">
        <is>
          <t>coeff.</t>
        </is>
      </c>
      <c r="Q5366" s="21">
        <f>IF($A5366="","",$A5366&amp;"|"&amp;$C5366)</f>
        <v/>
      </c>
      <c r="R5366" s="21">
        <f>IF($A5366="","",$A5366&amp;"|"&amp;$C5366&amp;"|"&amp;$D5366)</f>
        <v/>
      </c>
      <c r="S5366" s="21">
        <f>IF($A5366="","",IFERROR(INDEX(Offerte!$D$2:$D$200,MATCH($Q5366,Offerte!$L$2:$L$200,0)),0))</f>
        <v/>
      </c>
      <c r="T5366" s="21">
        <f>IF($A5366="","",IFERROR(INDEX(Offerte!$G$2:$G$200,MATCH($Q5366,Offerte!$L$2:$L$200,0)),"NO"))</f>
        <v/>
      </c>
    </row>
    <row r="5367">
      <c r="A5367" s="10">
        <f>IF(Offerte!$A174="","",Offerte!$A174)</f>
        <v/>
      </c>
      <c r="B5367" s="10">
        <f>IF(Offerte!$A174="","",Offerte!$B174)</f>
        <v/>
      </c>
      <c r="C5367" s="10">
        <f>IF(Offerte!$A174="","",Offerte!$C174)</f>
        <v/>
      </c>
      <c r="D5367" s="10" t="inlineStr">
        <is>
          <t>G.5.1</t>
        </is>
      </c>
      <c r="E5367" s="10" t="inlineStr">
        <is>
          <t>G</t>
        </is>
      </c>
      <c r="F5367" s="10" t="inlineStr">
        <is>
          <t>T</t>
        </is>
      </c>
      <c r="G5367" s="10" t="inlineStr">
        <is>
          <t>tabular</t>
        </is>
      </c>
      <c r="H5367" s="10" t="n">
        <v>1</v>
      </c>
      <c r="I5367" s="10" t="inlineStr">
        <is>
          <t>Impegno al mantenimento delle garanzie del contratto di secondo livello del gestore uscente</t>
        </is>
      </c>
      <c r="J5367" s="20" t="n"/>
      <c r="K5367" s="20" t="n"/>
      <c r="L5367" s="20" t="n"/>
      <c r="M5367" s="20" t="n"/>
      <c r="N5367" s="21">
        <f>IF($A5367="","",IF(IFERROR(VALUE($M5367),0)=1,1,0))</f>
        <v/>
      </c>
      <c r="O5367" s="21">
        <f>IF($A5367="",0,IF(OR($S5367&lt;&gt;1,COUNTA($J5367:$M5367)=0),0,IF($N5367=1,$H5367,0)))</f>
        <v/>
      </c>
      <c r="P5367" s="10" t="inlineStr">
        <is>
          <t>sì/no</t>
        </is>
      </c>
      <c r="Q5367" s="21">
        <f>IF($A5367="","",$A5367&amp;"|"&amp;$C5367)</f>
        <v/>
      </c>
      <c r="R5367" s="21">
        <f>IF($A5367="","",$A5367&amp;"|"&amp;$C5367&amp;"|"&amp;$D5367)</f>
        <v/>
      </c>
      <c r="S5367" s="21">
        <f>IF($A5367="","",IFERROR(INDEX(Offerte!$D$2:$D$200,MATCH($Q5367,Offerte!$L$2:$L$200,0)),0))</f>
        <v/>
      </c>
      <c r="T5367" s="21">
        <f>IF($A5367="","",IFERROR(INDEX(Offerte!$G$2:$G$200,MATCH($Q5367,Offerte!$L$2:$L$200,0)),"NO"))</f>
        <v/>
      </c>
    </row>
    <row r="5368">
      <c r="A5368" s="10">
        <f>IF(Offerte!$A175="","",Offerte!$A175)</f>
        <v/>
      </c>
      <c r="B5368" s="10">
        <f>IF(Offerte!$A175="","",Offerte!$B175)</f>
        <v/>
      </c>
      <c r="C5368" s="10">
        <f>IF(Offerte!$A175="","",Offerte!$C175)</f>
        <v/>
      </c>
      <c r="D5368" s="10" t="inlineStr">
        <is>
          <t>A.1.1</t>
        </is>
      </c>
      <c r="E5368" s="10" t="inlineStr">
        <is>
          <t>A</t>
        </is>
      </c>
      <c r="F5368" s="10" t="inlineStr">
        <is>
          <t>Q</t>
        </is>
      </c>
      <c r="G5368" s="10" t="inlineStr">
        <is>
          <t>higher</t>
        </is>
      </c>
      <c r="H5368" s="10" t="n">
        <v>3</v>
      </c>
      <c r="I5368" s="10" t="inlineStr">
        <is>
          <t>Tasso aggiuntivo di corse controllate</t>
        </is>
      </c>
      <c r="J5368" s="20" t="n"/>
      <c r="K5368" s="20" t="n"/>
      <c r="L5368" s="20" t="n"/>
      <c r="M5368" s="20" t="n"/>
      <c r="N5368" s="21">
        <f>IF($A5368="","",IFERROR(VALUE($K5368)/VALUE($L5368)*100,IFERROR(VALUE($J5368),0)))</f>
        <v/>
      </c>
      <c r="O5368" s="21">
        <f>IF($A5368="",0,IF(OR($S5368&lt;&gt;1,COUNTA($J5368:$M5368)=0),0,IF(SUMPRODUCT(MAX(($C$5:$C$6173=$C5368)*($D$5:$D$6173=$D5368)*($S$5:$S$6173=1)*IFERROR($N$5:$N$6173*1,0)))&gt;0,ROUND($H5368*($N5368/SUMPRODUCT(MAX(($C$5:$C$6173=$C5368)*($D$5:$D$6173=$D5368)*($S$5:$S$6173=1)*IFERROR($N$5:$N$6173*1,0)))),4),0)))</f>
        <v/>
      </c>
      <c r="P5368" s="10" t="inlineStr">
        <is>
          <t>Corse controllate annue / Corse programmate annue</t>
        </is>
      </c>
      <c r="Q5368" s="21">
        <f>IF($A5368="","",$A5368&amp;"|"&amp;$C5368)</f>
        <v/>
      </c>
      <c r="R5368" s="21">
        <f>IF($A5368="","",$A5368&amp;"|"&amp;$C5368&amp;"|"&amp;$D5368)</f>
        <v/>
      </c>
      <c r="S5368" s="21">
        <f>IF($A5368="","",IFERROR(INDEX(Offerte!$D$2:$D$200,MATCH($Q5368,Offerte!$L$2:$L$200,0)),0))</f>
        <v/>
      </c>
      <c r="T5368" s="21">
        <f>IF($A5368="","",IFERROR(INDEX(Offerte!$G$2:$G$200,MATCH($Q5368,Offerte!$L$2:$L$200,0)),"NO"))</f>
        <v/>
      </c>
    </row>
    <row r="5369">
      <c r="A5369" s="10">
        <f>IF(Offerte!$A175="","",Offerte!$A175)</f>
        <v/>
      </c>
      <c r="B5369" s="10">
        <f>IF(Offerte!$A175="","",Offerte!$B175)</f>
        <v/>
      </c>
      <c r="C5369" s="10">
        <f>IF(Offerte!$A175="","",Offerte!$C175)</f>
        <v/>
      </c>
      <c r="D5369" s="10" t="inlineStr">
        <is>
          <t>A.1.2</t>
        </is>
      </c>
      <c r="E5369" s="10" t="inlineStr">
        <is>
          <t>A</t>
        </is>
      </c>
      <c r="F5369" s="10" t="inlineStr">
        <is>
          <t>Q</t>
        </is>
      </c>
      <c r="G5369" s="10" t="inlineStr">
        <is>
          <t>higher</t>
        </is>
      </c>
      <c r="H5369" s="10" t="n">
        <v>4</v>
      </c>
      <c r="I5369" s="10" t="inlineStr">
        <is>
          <t>Numero aggiuntivo di passeggeri controllati</t>
        </is>
      </c>
      <c r="J5369" s="20" t="n"/>
      <c r="K5369" s="20" t="n"/>
      <c r="L5369" s="20" t="n"/>
      <c r="M5369" s="20" t="n"/>
      <c r="N5369" s="21">
        <f>IF($A5369="","",IFERROR(VALUE($J5369),0))</f>
        <v/>
      </c>
      <c r="O5369" s="21">
        <f>IF($A5369="",0,IF(OR($S5369&lt;&gt;1,COUNTA($J5369:$M5369)=0),0,IF(SUMPRODUCT(MAX(($C$5:$C$6173=$C5369)*($D$5:$D$6173=$D5369)*($S$5:$S$6173=1)*IFERROR($N$5:$N$6173*1,0)))&gt;0,ROUND($H5369*($N5369/SUMPRODUCT(MAX(($C$5:$C$6173=$C5369)*($D$5:$D$6173=$D5369)*($S$5:$S$6173=1)*IFERROR($N$5:$N$6173*1,0)))),4),0)))</f>
        <v/>
      </c>
      <c r="P5369" s="10" t="inlineStr">
        <is>
          <t>passeggeri/anno</t>
        </is>
      </c>
      <c r="Q5369" s="21">
        <f>IF($A5369="","",$A5369&amp;"|"&amp;$C5369)</f>
        <v/>
      </c>
      <c r="R5369" s="21">
        <f>IF($A5369="","",$A5369&amp;"|"&amp;$C5369&amp;"|"&amp;$D5369)</f>
        <v/>
      </c>
      <c r="S5369" s="21">
        <f>IF($A5369="","",IFERROR(INDEX(Offerte!$D$2:$D$200,MATCH($Q5369,Offerte!$L$2:$L$200,0)),0))</f>
        <v/>
      </c>
      <c r="T5369" s="21">
        <f>IF($A5369="","",IFERROR(INDEX(Offerte!$G$2:$G$200,MATCH($Q5369,Offerte!$L$2:$L$200,0)),"NO"))</f>
        <v/>
      </c>
    </row>
    <row r="5370">
      <c r="A5370" s="10">
        <f>IF(Offerte!$A175="","",Offerte!$A175)</f>
        <v/>
      </c>
      <c r="B5370" s="10">
        <f>IF(Offerte!$A175="","",Offerte!$B175)</f>
        <v/>
      </c>
      <c r="C5370" s="10">
        <f>IF(Offerte!$A175="","",Offerte!$C175)</f>
        <v/>
      </c>
      <c r="D5370" s="10" t="inlineStr">
        <is>
          <t>B.1.1</t>
        </is>
      </c>
      <c r="E5370" s="10" t="inlineStr">
        <is>
          <t>B</t>
        </is>
      </c>
      <c r="F5370" s="10" t="inlineStr">
        <is>
          <t>Q</t>
        </is>
      </c>
      <c r="G5370" s="10" t="inlineStr">
        <is>
          <t>higher</t>
        </is>
      </c>
      <c r="H5370" s="10" t="n">
        <v>3</v>
      </c>
      <c r="I5370" s="10" t="inlineStr">
        <is>
          <t>Incremento dei posti offerti nelle fasce di punta</t>
        </is>
      </c>
      <c r="J5370" s="20" t="n"/>
      <c r="K5370" s="20" t="n"/>
      <c r="L5370" s="20" t="n"/>
      <c r="M5370" s="20" t="n"/>
      <c r="N5370" s="21">
        <f>IF($A5370="","",IFERROR(VALUE($J5370),0))</f>
        <v/>
      </c>
      <c r="O5370" s="21">
        <f>IF($A5370="",0,IF(OR($S5370&lt;&gt;1,COUNTA($J5370:$M5370)=0),0,IF(SUMPRODUCT(MAX(($C$5:$C$6173=$C5370)*($D$5:$D$6173=$D5370)*($S$5:$S$6173=1)*IFERROR($N$5:$N$6173*1,0)))&gt;0,ROUND($H5370*($N5370/SUMPRODUCT(MAX(($C$5:$C$6173=$C5370)*($D$5:$D$6173=$D5370)*($S$5:$S$6173=1)*IFERROR($N$5:$N$6173*1,0)))),4),0)))</f>
        <v/>
      </c>
      <c r="P5370" s="10" t="inlineStr">
        <is>
          <t>posti*km</t>
        </is>
      </c>
      <c r="Q5370" s="21">
        <f>IF($A5370="","",$A5370&amp;"|"&amp;$C5370)</f>
        <v/>
      </c>
      <c r="R5370" s="21">
        <f>IF($A5370="","",$A5370&amp;"|"&amp;$C5370&amp;"|"&amp;$D5370)</f>
        <v/>
      </c>
      <c r="S5370" s="21">
        <f>IF($A5370="","",IFERROR(INDEX(Offerte!$D$2:$D$200,MATCH($Q5370,Offerte!$L$2:$L$200,0)),0))</f>
        <v/>
      </c>
      <c r="T5370" s="21">
        <f>IF($A5370="","",IFERROR(INDEX(Offerte!$G$2:$G$200,MATCH($Q5370,Offerte!$L$2:$L$200,0)),"NO"))</f>
        <v/>
      </c>
    </row>
    <row r="5371">
      <c r="A5371" s="10">
        <f>IF(Offerte!$A175="","",Offerte!$A175)</f>
        <v/>
      </c>
      <c r="B5371" s="10">
        <f>IF(Offerte!$A175="","",Offerte!$B175)</f>
        <v/>
      </c>
      <c r="C5371" s="10">
        <f>IF(Offerte!$A175="","",Offerte!$C175)</f>
        <v/>
      </c>
      <c r="D5371" s="10" t="inlineStr">
        <is>
          <t>B.2.1</t>
        </is>
      </c>
      <c r="E5371" s="10" t="inlineStr">
        <is>
          <t>B</t>
        </is>
      </c>
      <c r="F5371" s="10" t="inlineStr">
        <is>
          <t>Q</t>
        </is>
      </c>
      <c r="G5371" s="10" t="inlineStr">
        <is>
          <t>higher</t>
        </is>
      </c>
      <c r="H5371" s="10" t="n">
        <v>4</v>
      </c>
      <c r="I5371" s="10" t="inlineStr">
        <is>
          <t>Corse aggiuntive nell'arco giornaliero base</t>
        </is>
      </c>
      <c r="J5371" s="20" t="n"/>
      <c r="K5371" s="20" t="n"/>
      <c r="L5371" s="20" t="n"/>
      <c r="M5371" s="20" t="n"/>
      <c r="N5371" s="21">
        <f>IF($A5371="","",IFERROR(VALUE($J5371),0))</f>
        <v/>
      </c>
      <c r="O5371" s="21">
        <f>IF($A5371="",0,IF(OR($S5371&lt;&gt;1,COUNTA($J5371:$M5371)=0),0,IF(SUMPRODUCT(MAX(($C$5:$C$6173=$C5371)*($D$5:$D$6173=$D5371)*($S$5:$S$6173=1)*IFERROR($N$5:$N$6173*1,0)))&gt;0,ROUND($H5371*($N5371/SUMPRODUCT(MAX(($C$5:$C$6173=$C5371)*($D$5:$D$6173=$D5371)*($S$5:$S$6173=1)*IFERROR($N$5:$N$6173*1,0)))),4),0)))</f>
        <v/>
      </c>
      <c r="P5371" s="10" t="inlineStr">
        <is>
          <t>corse</t>
        </is>
      </c>
      <c r="Q5371" s="21">
        <f>IF($A5371="","",$A5371&amp;"|"&amp;$C5371)</f>
        <v/>
      </c>
      <c r="R5371" s="21">
        <f>IF($A5371="","",$A5371&amp;"|"&amp;$C5371&amp;"|"&amp;$D5371)</f>
        <v/>
      </c>
      <c r="S5371" s="21">
        <f>IF($A5371="","",IFERROR(INDEX(Offerte!$D$2:$D$200,MATCH($Q5371,Offerte!$L$2:$L$200,0)),0))</f>
        <v/>
      </c>
      <c r="T5371" s="21">
        <f>IF($A5371="","",IFERROR(INDEX(Offerte!$G$2:$G$200,MATCH($Q5371,Offerte!$L$2:$L$200,0)),"NO"))</f>
        <v/>
      </c>
    </row>
    <row r="5372">
      <c r="A5372" s="10">
        <f>IF(Offerte!$A175="","",Offerte!$A175)</f>
        <v/>
      </c>
      <c r="B5372" s="10">
        <f>IF(Offerte!$A175="","",Offerte!$B175)</f>
        <v/>
      </c>
      <c r="C5372" s="10">
        <f>IF(Offerte!$A175="","",Offerte!$C175)</f>
        <v/>
      </c>
      <c r="D5372" s="10" t="inlineStr">
        <is>
          <t>B.3.1</t>
        </is>
      </c>
      <c r="E5372" s="10" t="inlineStr">
        <is>
          <t>B</t>
        </is>
      </c>
      <c r="F5372" s="10" t="inlineStr">
        <is>
          <t>Q</t>
        </is>
      </c>
      <c r="G5372" s="10" t="inlineStr">
        <is>
          <t>higher</t>
        </is>
      </c>
      <c r="H5372" s="10" t="n">
        <v>2</v>
      </c>
      <c r="I5372" s="10" t="inlineStr">
        <is>
          <t>Numero di corse aggiuntive per allungamento dell'arco di servizio giornaliero nelle fasce serali</t>
        </is>
      </c>
      <c r="J5372" s="20" t="n"/>
      <c r="K5372" s="20" t="n"/>
      <c r="L5372" s="20" t="n"/>
      <c r="M5372" s="20" t="n"/>
      <c r="N5372" s="21">
        <f>IF($A5372="","",IFERROR(VALUE($J5372),0))</f>
        <v/>
      </c>
      <c r="O5372" s="21">
        <f>IF($A5372="",0,IF(OR($S5372&lt;&gt;1,COUNTA($J5372:$M5372)=0),0,IF(SUMPRODUCT(MAX(($C$5:$C$6173=$C5372)*($D$5:$D$6173=$D5372)*($S$5:$S$6173=1)*IFERROR($N$5:$N$6173*1,0)))&gt;0,ROUND($H5372*($N5372/SUMPRODUCT(MAX(($C$5:$C$6173=$C5372)*($D$5:$D$6173=$D5372)*($S$5:$S$6173=1)*IFERROR($N$5:$N$6173*1,0)))),4),0)))</f>
        <v/>
      </c>
      <c r="P5372" s="10" t="inlineStr">
        <is>
          <t>corse</t>
        </is>
      </c>
      <c r="Q5372" s="21">
        <f>IF($A5372="","",$A5372&amp;"|"&amp;$C5372)</f>
        <v/>
      </c>
      <c r="R5372" s="21">
        <f>IF($A5372="","",$A5372&amp;"|"&amp;$C5372&amp;"|"&amp;$D5372)</f>
        <v/>
      </c>
      <c r="S5372" s="21">
        <f>IF($A5372="","",IFERROR(INDEX(Offerte!$D$2:$D$200,MATCH($Q5372,Offerte!$L$2:$L$200,0)),0))</f>
        <v/>
      </c>
      <c r="T5372" s="21">
        <f>IF($A5372="","",IFERROR(INDEX(Offerte!$G$2:$G$200,MATCH($Q5372,Offerte!$L$2:$L$200,0)),"NO"))</f>
        <v/>
      </c>
    </row>
    <row r="5373">
      <c r="A5373" s="10">
        <f>IF(Offerte!$A175="","",Offerte!$A175)</f>
        <v/>
      </c>
      <c r="B5373" s="10">
        <f>IF(Offerte!$A175="","",Offerte!$B175)</f>
        <v/>
      </c>
      <c r="C5373" s="10">
        <f>IF(Offerte!$A175="","",Offerte!$C175)</f>
        <v/>
      </c>
      <c r="D5373" s="10" t="inlineStr">
        <is>
          <t>B.4.1</t>
        </is>
      </c>
      <c r="E5373" s="10" t="inlineStr">
        <is>
          <t>B</t>
        </is>
      </c>
      <c r="F5373" s="10" t="inlineStr">
        <is>
          <t>Q</t>
        </is>
      </c>
      <c r="G5373" s="10" t="inlineStr">
        <is>
          <t>higher</t>
        </is>
      </c>
      <c r="H5373" s="10" t="n">
        <v>3</v>
      </c>
      <c r="I5373" s="10" t="inlineStr">
        <is>
          <t>Percorrenze aggiuntive offerte nel Programma d'esercizio delle prime due fasi attuative</t>
        </is>
      </c>
      <c r="J5373" s="20" t="n"/>
      <c r="K5373" s="20" t="n"/>
      <c r="L5373" s="20" t="n"/>
      <c r="M5373" s="20" t="n"/>
      <c r="N5373" s="21">
        <f>IF($A5373="","",IFERROR(VALUE($J5373),0))</f>
        <v/>
      </c>
      <c r="O5373" s="21">
        <f>IF($A5373="",0,IF(OR($S5373&lt;&gt;1,COUNTA($J5373:$M5373)=0),0,IF(SUMPRODUCT(MAX(($C$5:$C$6173=$C5373)*($D$5:$D$6173=$D5373)*($S$5:$S$6173=1)*IFERROR($N$5:$N$6173*1,0)))&gt;0,ROUND($H5373*($N5373/SUMPRODUCT(MAX(($C$5:$C$6173=$C5373)*($D$5:$D$6173=$D5373)*($S$5:$S$6173=1)*IFERROR($N$5:$N$6173*1,0)))),4),0)))</f>
        <v/>
      </c>
      <c r="P5373" s="10" t="inlineStr">
        <is>
          <t>vett*km</t>
        </is>
      </c>
      <c r="Q5373" s="21">
        <f>IF($A5373="","",$A5373&amp;"|"&amp;$C5373)</f>
        <v/>
      </c>
      <c r="R5373" s="21">
        <f>IF($A5373="","",$A5373&amp;"|"&amp;$C5373&amp;"|"&amp;$D5373)</f>
        <v/>
      </c>
      <c r="S5373" s="21">
        <f>IF($A5373="","",IFERROR(INDEX(Offerte!$D$2:$D$200,MATCH($Q5373,Offerte!$L$2:$L$200,0)),0))</f>
        <v/>
      </c>
      <c r="T5373" s="21">
        <f>IF($A5373="","",IFERROR(INDEX(Offerte!$G$2:$G$200,MATCH($Q5373,Offerte!$L$2:$L$200,0)),"NO"))</f>
        <v/>
      </c>
    </row>
    <row r="5374">
      <c r="A5374" s="10">
        <f>IF(Offerte!$A175="","",Offerte!$A175)</f>
        <v/>
      </c>
      <c r="B5374" s="10">
        <f>IF(Offerte!$A175="","",Offerte!$B175)</f>
        <v/>
      </c>
      <c r="C5374" s="10">
        <f>IF(Offerte!$A175="","",Offerte!$C175)</f>
        <v/>
      </c>
      <c r="D5374" s="10" t="inlineStr">
        <is>
          <t>B.5.1</t>
        </is>
      </c>
      <c r="E5374" s="10" t="inlineStr">
        <is>
          <t>B</t>
        </is>
      </c>
      <c r="F5374" s="10" t="inlineStr">
        <is>
          <t>D</t>
        </is>
      </c>
      <c r="G5374" s="10" t="inlineStr">
        <is>
          <t>discretionary</t>
        </is>
      </c>
      <c r="H5374" s="10" t="n">
        <v>2</v>
      </c>
      <c r="I5374" s="10" t="inlineStr">
        <is>
          <t>Efficacia del progetto di servizi complementari DRT</t>
        </is>
      </c>
      <c r="J5374" s="20" t="n"/>
      <c r="K5374" s="20" t="n"/>
      <c r="L5374" s="20" t="n"/>
      <c r="M5374" s="20" t="n"/>
      <c r="N5374" s="21">
        <f>IF($A5374="","",MAX(0,MIN(1,IFERROR(VALUE($M5374),0))))</f>
        <v/>
      </c>
      <c r="O5374" s="21">
        <f>IF($A5374="",0,IF(OR($S5374&lt;&gt;1,COUNTA($J5374:$M5374)=0),0,IF(SUMPRODUCT(MAX(($C$5:$C$6173=$C5374)*($D$5:$D$6173=$D5374)*($S$5:$S$6173=1)*IFERROR($N$5:$N$6173*1,0)))&gt;0,ROUND($H5374*($N5374/SUMPRODUCT(MAX(($C$5:$C$6173=$C5374)*($D$5:$D$6173=$D5374)*($S$5:$S$6173=1)*IFERROR($N$5:$N$6173*1,0)))),4),0)))</f>
        <v/>
      </c>
      <c r="P5374" s="10" t="inlineStr">
        <is>
          <t>coeff.</t>
        </is>
      </c>
      <c r="Q5374" s="21">
        <f>IF($A5374="","",$A5374&amp;"|"&amp;$C5374)</f>
        <v/>
      </c>
      <c r="R5374" s="21">
        <f>IF($A5374="","",$A5374&amp;"|"&amp;$C5374&amp;"|"&amp;$D5374)</f>
        <v/>
      </c>
      <c r="S5374" s="21">
        <f>IF($A5374="","",IFERROR(INDEX(Offerte!$D$2:$D$200,MATCH($Q5374,Offerte!$L$2:$L$200,0)),0))</f>
        <v/>
      </c>
      <c r="T5374" s="21">
        <f>IF($A5374="","",IFERROR(INDEX(Offerte!$G$2:$G$200,MATCH($Q5374,Offerte!$L$2:$L$200,0)),"NO"))</f>
        <v/>
      </c>
    </row>
    <row r="5375">
      <c r="A5375" s="10">
        <f>IF(Offerte!$A175="","",Offerte!$A175)</f>
        <v/>
      </c>
      <c r="B5375" s="10">
        <f>IF(Offerte!$A175="","",Offerte!$B175)</f>
        <v/>
      </c>
      <c r="C5375" s="10">
        <f>IF(Offerte!$A175="","",Offerte!$C175)</f>
        <v/>
      </c>
      <c r="D5375" s="10" t="inlineStr">
        <is>
          <t>C.1.1</t>
        </is>
      </c>
      <c r="E5375" s="10" t="inlineStr">
        <is>
          <t>C</t>
        </is>
      </c>
      <c r="F5375" s="10" t="inlineStr">
        <is>
          <t>Q</t>
        </is>
      </c>
      <c r="G5375" s="10" t="inlineStr">
        <is>
          <t>higher</t>
        </is>
      </c>
      <c r="H5375" s="10" t="n">
        <v>2</v>
      </c>
      <c r="I5375" s="10" t="inlineStr">
        <is>
          <t>Tasso di copertura del servizio con telecamere BSD</t>
        </is>
      </c>
      <c r="J5375" s="20" t="n"/>
      <c r="K5375" s="20" t="n"/>
      <c r="L5375" s="20" t="n"/>
      <c r="M5375" s="20" t="n"/>
      <c r="N5375" s="21">
        <f>IF($A5375="","",IFERROR(VALUE($K5375)/VALUE($L5375),IFERROR(VALUE($J5375),0)))</f>
        <v/>
      </c>
      <c r="O5375" s="21">
        <f>IF($A5375="",0,IF(OR($S5375&lt;&gt;1,COUNTA($J5375:$M5375)=0),0,IF(SUMPRODUCT(MAX(($C$5:$C$6173=$C5375)*($D$5:$D$6173=$D5375)*($S$5:$S$6173=1)*IFERROR($N$5:$N$6173*1,0)))&gt;0,ROUND($H5375*($N5375/SUMPRODUCT(MAX(($C$5:$C$6173=$C5375)*($D$5:$D$6173=$D5375)*($S$5:$S$6173=1)*IFERROR($N$5:$N$6173*1,0)))),4),0)))</f>
        <v/>
      </c>
      <c r="P5375" s="10" t="inlineStr">
        <is>
          <t>Autobus attrezzati con telecamere BSD / Autobus totali in offerta, incluse scorte</t>
        </is>
      </c>
      <c r="Q5375" s="21">
        <f>IF($A5375="","",$A5375&amp;"|"&amp;$C5375)</f>
        <v/>
      </c>
      <c r="R5375" s="21">
        <f>IF($A5375="","",$A5375&amp;"|"&amp;$C5375&amp;"|"&amp;$D5375)</f>
        <v/>
      </c>
      <c r="S5375" s="21">
        <f>IF($A5375="","",IFERROR(INDEX(Offerte!$D$2:$D$200,MATCH($Q5375,Offerte!$L$2:$L$200,0)),0))</f>
        <v/>
      </c>
      <c r="T5375" s="21">
        <f>IF($A5375="","",IFERROR(INDEX(Offerte!$G$2:$G$200,MATCH($Q5375,Offerte!$L$2:$L$200,0)),"NO"))</f>
        <v/>
      </c>
    </row>
    <row r="5376">
      <c r="A5376" s="10">
        <f>IF(Offerte!$A175="","",Offerte!$A175)</f>
        <v/>
      </c>
      <c r="B5376" s="10">
        <f>IF(Offerte!$A175="","",Offerte!$B175)</f>
        <v/>
      </c>
      <c r="C5376" s="10">
        <f>IF(Offerte!$A175="","",Offerte!$C175)</f>
        <v/>
      </c>
      <c r="D5376" s="10" t="inlineStr">
        <is>
          <t>C.1.2</t>
        </is>
      </c>
      <c r="E5376" s="10" t="inlineStr">
        <is>
          <t>C</t>
        </is>
      </c>
      <c r="F5376" s="10" t="inlineStr">
        <is>
          <t>Q</t>
        </is>
      </c>
      <c r="G5376" s="10" t="inlineStr">
        <is>
          <t>higher</t>
        </is>
      </c>
      <c r="H5376" s="10" t="n">
        <v>2</v>
      </c>
      <c r="I5376" s="10" t="inlineStr">
        <is>
          <t>Tasso di copertura del servizio con telecamere ADAS</t>
        </is>
      </c>
      <c r="J5376" s="20" t="n"/>
      <c r="K5376" s="20" t="n"/>
      <c r="L5376" s="20" t="n"/>
      <c r="M5376" s="20" t="n"/>
      <c r="N5376" s="21">
        <f>IF($A5376="","",IFERROR(VALUE($K5376)/VALUE($L5376),IFERROR(VALUE($J5376),0)))</f>
        <v/>
      </c>
      <c r="O5376" s="21">
        <f>IF($A5376="",0,IF(OR($S5376&lt;&gt;1,COUNTA($J5376:$M5376)=0),0,IF(SUMPRODUCT(MAX(($C$5:$C$6173=$C5376)*($D$5:$D$6173=$D5376)*($S$5:$S$6173=1)*IFERROR($N$5:$N$6173*1,0)))&gt;0,ROUND($H5376*($N5376/SUMPRODUCT(MAX(($C$5:$C$6173=$C5376)*($D$5:$D$6173=$D5376)*($S$5:$S$6173=1)*IFERROR($N$5:$N$6173*1,0)))),4),0)))</f>
        <v/>
      </c>
      <c r="P5376" s="10" t="inlineStr">
        <is>
          <t>Autobus attrezzati con telecamere ADAS / Autobus totali in offerta, incluse scorte</t>
        </is>
      </c>
      <c r="Q5376" s="21">
        <f>IF($A5376="","",$A5376&amp;"|"&amp;$C5376)</f>
        <v/>
      </c>
      <c r="R5376" s="21">
        <f>IF($A5376="","",$A5376&amp;"|"&amp;$C5376&amp;"|"&amp;$D5376)</f>
        <v/>
      </c>
      <c r="S5376" s="21">
        <f>IF($A5376="","",IFERROR(INDEX(Offerte!$D$2:$D$200,MATCH($Q5376,Offerte!$L$2:$L$200,0)),0))</f>
        <v/>
      </c>
      <c r="T5376" s="21">
        <f>IF($A5376="","",IFERROR(INDEX(Offerte!$G$2:$G$200,MATCH($Q5376,Offerte!$L$2:$L$200,0)),"NO"))</f>
        <v/>
      </c>
    </row>
    <row r="5377">
      <c r="A5377" s="10">
        <f>IF(Offerte!$A175="","",Offerte!$A175)</f>
        <v/>
      </c>
      <c r="B5377" s="10">
        <f>IF(Offerte!$A175="","",Offerte!$B175)</f>
        <v/>
      </c>
      <c r="C5377" s="10">
        <f>IF(Offerte!$A175="","",Offerte!$C175)</f>
        <v/>
      </c>
      <c r="D5377" s="10" t="inlineStr">
        <is>
          <t>C.2.1</t>
        </is>
      </c>
      <c r="E5377" s="10" t="inlineStr">
        <is>
          <t>C</t>
        </is>
      </c>
      <c r="F5377" s="10" t="inlineStr">
        <is>
          <t>Q</t>
        </is>
      </c>
      <c r="G5377" s="10" t="inlineStr">
        <is>
          <t>higher</t>
        </is>
      </c>
      <c r="H5377" s="10" t="n">
        <v>3</v>
      </c>
      <c r="I5377" s="10" t="inlineStr">
        <is>
          <t>Tasso di copertura del servizio con telecamere di bordo di videosorveglianza</t>
        </is>
      </c>
      <c r="J5377" s="20" t="n"/>
      <c r="K5377" s="20" t="n"/>
      <c r="L5377" s="20" t="n"/>
      <c r="M5377" s="20" t="n"/>
      <c r="N5377" s="21">
        <f>IF($A5377="","",IFERROR(VALUE($K5377)/VALUE($L5377),IFERROR(VALUE($J5377),0)))</f>
        <v/>
      </c>
      <c r="O5377" s="21">
        <f>IF($A5377="",0,IF(OR($S5377&lt;&gt;1,COUNTA($J5377:$M5377)=0),0,IF(SUMPRODUCT(MAX(($C$5:$C$6173=$C5377)*($D$5:$D$6173=$D5377)*($S$5:$S$6173=1)*IFERROR($N$5:$N$6173*1,0)))&gt;0,ROUND($H5377*($N5377/SUMPRODUCT(MAX(($C$5:$C$6173=$C5377)*($D$5:$D$6173=$D5377)*($S$5:$S$6173=1)*IFERROR($N$5:$N$6173*1,0)))),4),0)))</f>
        <v/>
      </c>
      <c r="P5377" s="10" t="inlineStr">
        <is>
          <t>Autobus attrezzati con videosorveglianza / Autobus totali in offerta, incluse scorte</t>
        </is>
      </c>
      <c r="Q5377" s="21">
        <f>IF($A5377="","",$A5377&amp;"|"&amp;$C5377)</f>
        <v/>
      </c>
      <c r="R5377" s="21">
        <f>IF($A5377="","",$A5377&amp;"|"&amp;$C5377&amp;"|"&amp;$D5377)</f>
        <v/>
      </c>
      <c r="S5377" s="21">
        <f>IF($A5377="","",IFERROR(INDEX(Offerte!$D$2:$D$200,MATCH($Q5377,Offerte!$L$2:$L$200,0)),0))</f>
        <v/>
      </c>
      <c r="T5377" s="21">
        <f>IF($A5377="","",IFERROR(INDEX(Offerte!$G$2:$G$200,MATCH($Q5377,Offerte!$L$2:$L$200,0)),"NO"))</f>
        <v/>
      </c>
    </row>
    <row r="5378">
      <c r="A5378" s="10">
        <f>IF(Offerte!$A175="","",Offerte!$A175)</f>
        <v/>
      </c>
      <c r="B5378" s="10">
        <f>IF(Offerte!$A175="","",Offerte!$B175)</f>
        <v/>
      </c>
      <c r="C5378" s="10">
        <f>IF(Offerte!$A175="","",Offerte!$C175)</f>
        <v/>
      </c>
      <c r="D5378" s="10" t="inlineStr">
        <is>
          <t>C.2.2</t>
        </is>
      </c>
      <c r="E5378" s="10" t="inlineStr">
        <is>
          <t>C</t>
        </is>
      </c>
      <c r="F5378" s="10" t="inlineStr">
        <is>
          <t>T</t>
        </is>
      </c>
      <c r="G5378" s="10" t="inlineStr">
        <is>
          <t>tabular</t>
        </is>
      </c>
      <c r="H5378" s="10" t="n">
        <v>1</v>
      </c>
      <c r="I5378" s="10" t="inlineStr">
        <is>
          <t>Software video/audio analisi per situazioni di pericolo</t>
        </is>
      </c>
      <c r="J5378" s="20" t="n"/>
      <c r="K5378" s="20" t="n"/>
      <c r="L5378" s="20" t="n"/>
      <c r="M5378" s="20" t="n"/>
      <c r="N5378" s="21">
        <f>IF($A5378="","",IF(IFERROR(VALUE($M5378),0)=1,1,0))</f>
        <v/>
      </c>
      <c r="O5378" s="21">
        <f>IF($A5378="",0,IF(OR($S5378&lt;&gt;1,COUNTA($J5378:$M5378)=0),0,IF($N5378=1,$H5378,0)))</f>
        <v/>
      </c>
      <c r="P5378" s="10" t="inlineStr">
        <is>
          <t>sì/no</t>
        </is>
      </c>
      <c r="Q5378" s="21">
        <f>IF($A5378="","",$A5378&amp;"|"&amp;$C5378)</f>
        <v/>
      </c>
      <c r="R5378" s="21">
        <f>IF($A5378="","",$A5378&amp;"|"&amp;$C5378&amp;"|"&amp;$D5378)</f>
        <v/>
      </c>
      <c r="S5378" s="21">
        <f>IF($A5378="","",IFERROR(INDEX(Offerte!$D$2:$D$200,MATCH($Q5378,Offerte!$L$2:$L$200,0)),0))</f>
        <v/>
      </c>
      <c r="T5378" s="21">
        <f>IF($A5378="","",IFERROR(INDEX(Offerte!$G$2:$G$200,MATCH($Q5378,Offerte!$L$2:$L$200,0)),"NO"))</f>
        <v/>
      </c>
    </row>
    <row r="5379">
      <c r="A5379" s="10">
        <f>IF(Offerte!$A175="","",Offerte!$A175)</f>
        <v/>
      </c>
      <c r="B5379" s="10">
        <f>IF(Offerte!$A175="","",Offerte!$B175)</f>
        <v/>
      </c>
      <c r="C5379" s="10">
        <f>IF(Offerte!$A175="","",Offerte!$C175)</f>
        <v/>
      </c>
      <c r="D5379" s="10" t="inlineStr">
        <is>
          <t>C.2.3</t>
        </is>
      </c>
      <c r="E5379" s="10" t="inlineStr">
        <is>
          <t>C</t>
        </is>
      </c>
      <c r="F5379" s="10" t="inlineStr">
        <is>
          <t>T</t>
        </is>
      </c>
      <c r="G5379" s="10" t="inlineStr">
        <is>
          <t>tabular</t>
        </is>
      </c>
      <c r="H5379" s="10" t="n">
        <v>1</v>
      </c>
      <c r="I5379" s="10" t="inlineStr">
        <is>
          <t>Collegamento con centrale qualificata di pronto intervento</t>
        </is>
      </c>
      <c r="J5379" s="20" t="n"/>
      <c r="K5379" s="20" t="n"/>
      <c r="L5379" s="20" t="n"/>
      <c r="M5379" s="20" t="n"/>
      <c r="N5379" s="21">
        <f>IF($A5379="","",IF(IFERROR(VALUE($M5379),0)=1,1,0))</f>
        <v/>
      </c>
      <c r="O5379" s="21">
        <f>IF($A5379="",0,IF(OR($S5379&lt;&gt;1,COUNTA($J5379:$M5379)=0),0,IF($N5379=1,$H5379,0)))</f>
        <v/>
      </c>
      <c r="P5379" s="10" t="inlineStr">
        <is>
          <t>sì/no</t>
        </is>
      </c>
      <c r="Q5379" s="21">
        <f>IF($A5379="","",$A5379&amp;"|"&amp;$C5379)</f>
        <v/>
      </c>
      <c r="R5379" s="21">
        <f>IF($A5379="","",$A5379&amp;"|"&amp;$C5379&amp;"|"&amp;$D5379)</f>
        <v/>
      </c>
      <c r="S5379" s="21">
        <f>IF($A5379="","",IFERROR(INDEX(Offerte!$D$2:$D$200,MATCH($Q5379,Offerte!$L$2:$L$200,0)),0))</f>
        <v/>
      </c>
      <c r="T5379" s="21">
        <f>IF($A5379="","",IFERROR(INDEX(Offerte!$G$2:$G$200,MATCH($Q5379,Offerte!$L$2:$L$200,0)),"NO"))</f>
        <v/>
      </c>
    </row>
    <row r="5380">
      <c r="A5380" s="10">
        <f>IF(Offerte!$A175="","",Offerte!$A175)</f>
        <v/>
      </c>
      <c r="B5380" s="10">
        <f>IF(Offerte!$A175="","",Offerte!$B175)</f>
        <v/>
      </c>
      <c r="C5380" s="10">
        <f>IF(Offerte!$A175="","",Offerte!$C175)</f>
        <v/>
      </c>
      <c r="D5380" s="10" t="inlineStr">
        <is>
          <t>C.2.4</t>
        </is>
      </c>
      <c r="E5380" s="10" t="inlineStr">
        <is>
          <t>C</t>
        </is>
      </c>
      <c r="F5380" s="10" t="inlineStr">
        <is>
          <t>Q</t>
        </is>
      </c>
      <c r="G5380" s="10" t="inlineStr">
        <is>
          <t>higher</t>
        </is>
      </c>
      <c r="H5380" s="10" t="n">
        <v>1</v>
      </c>
      <c r="I5380" s="10" t="inlineStr">
        <is>
          <t>Tasso di copertura del servizio con dispositivi per la chiamata di emergenza del conducente</t>
        </is>
      </c>
      <c r="J5380" s="20" t="n"/>
      <c r="K5380" s="20" t="n"/>
      <c r="L5380" s="20" t="n"/>
      <c r="M5380" s="20" t="n"/>
      <c r="N5380" s="21">
        <f>IF($A5380="","",IFERROR(VALUE($K5380)/VALUE($L5380),IFERROR(VALUE($J5380),0)))</f>
        <v/>
      </c>
      <c r="O5380" s="21">
        <f>IF($A5380="",0,IF(OR($S5380&lt;&gt;1,COUNTA($J5380:$M5380)=0),0,IF(SUMPRODUCT(MAX(($C$5:$C$6173=$C5380)*($D$5:$D$6173=$D5380)*($S$5:$S$6173=1)*IFERROR($N$5:$N$6173*1,0)))&gt;0,ROUND($H5380*($N5380/SUMPRODUCT(MAX(($C$5:$C$6173=$C5380)*($D$5:$D$6173=$D5380)*($S$5:$S$6173=1)*IFERROR($N$5:$N$6173*1,0)))),4),0)))</f>
        <v/>
      </c>
      <c r="P5380" s="10" t="inlineStr">
        <is>
          <t>Autobus attrezzati con chiamata di emergenza / Autobus totali in offerta, incluse scorte</t>
        </is>
      </c>
      <c r="Q5380" s="21">
        <f>IF($A5380="","",$A5380&amp;"|"&amp;$C5380)</f>
        <v/>
      </c>
      <c r="R5380" s="21">
        <f>IF($A5380="","",$A5380&amp;"|"&amp;$C5380&amp;"|"&amp;$D5380)</f>
        <v/>
      </c>
      <c r="S5380" s="21">
        <f>IF($A5380="","",IFERROR(INDEX(Offerte!$D$2:$D$200,MATCH($Q5380,Offerte!$L$2:$L$200,0)),0))</f>
        <v/>
      </c>
      <c r="T5380" s="21">
        <f>IF($A5380="","",IFERROR(INDEX(Offerte!$G$2:$G$200,MATCH($Q5380,Offerte!$L$2:$L$200,0)),"NO"))</f>
        <v/>
      </c>
    </row>
    <row r="5381">
      <c r="A5381" s="10">
        <f>IF(Offerte!$A175="","",Offerte!$A175)</f>
        <v/>
      </c>
      <c r="B5381" s="10">
        <f>IF(Offerte!$A175="","",Offerte!$B175)</f>
        <v/>
      </c>
      <c r="C5381" s="10">
        <f>IF(Offerte!$A175="","",Offerte!$C175)</f>
        <v/>
      </c>
      <c r="D5381" s="10" t="inlineStr">
        <is>
          <t>C.3.1</t>
        </is>
      </c>
      <c r="E5381" s="10" t="inlineStr">
        <is>
          <t>C</t>
        </is>
      </c>
      <c r="F5381" s="10" t="inlineStr">
        <is>
          <t>Q</t>
        </is>
      </c>
      <c r="G5381" s="10" t="inlineStr">
        <is>
          <t>higher</t>
        </is>
      </c>
      <c r="H5381" s="10" t="n">
        <v>2</v>
      </c>
      <c r="I5381" s="10" t="inlineStr">
        <is>
          <t>Tasso di copertura del servizio con dispositivi di informazione dinamica a bordo mezzo</t>
        </is>
      </c>
      <c r="J5381" s="20" t="n"/>
      <c r="K5381" s="20" t="n"/>
      <c r="L5381" s="20" t="n"/>
      <c r="M5381" s="20" t="n"/>
      <c r="N5381" s="21">
        <f>IF($A5381="","",IFERROR(VALUE($K5381)/VALUE($L5381),IFERROR(VALUE($J5381),0)))</f>
        <v/>
      </c>
      <c r="O5381" s="21">
        <f>IF($A5381="",0,IF(OR($S5381&lt;&gt;1,COUNTA($J5381:$M5381)=0),0,IF(SUMPRODUCT(MAX(($C$5:$C$6173=$C5381)*($D$5:$D$6173=$D5381)*($S$5:$S$6173=1)*IFERROR($N$5:$N$6173*1,0)))&gt;0,ROUND($H5381*($N5381/SUMPRODUCT(MAX(($C$5:$C$6173=$C5381)*($D$5:$D$6173=$D5381)*($S$5:$S$6173=1)*IFERROR($N$5:$N$6173*1,0)))),4),0)))</f>
        <v/>
      </c>
      <c r="P5381" s="10" t="inlineStr">
        <is>
          <t>Autobus con monitor e indicatori vocali / Autobus totali in offerta, incluse scorte</t>
        </is>
      </c>
      <c r="Q5381" s="21">
        <f>IF($A5381="","",$A5381&amp;"|"&amp;$C5381)</f>
        <v/>
      </c>
      <c r="R5381" s="21">
        <f>IF($A5381="","",$A5381&amp;"|"&amp;$C5381&amp;"|"&amp;$D5381)</f>
        <v/>
      </c>
      <c r="S5381" s="21">
        <f>IF($A5381="","",IFERROR(INDEX(Offerte!$D$2:$D$200,MATCH($Q5381,Offerte!$L$2:$L$200,0)),0))</f>
        <v/>
      </c>
      <c r="T5381" s="21">
        <f>IF($A5381="","",IFERROR(INDEX(Offerte!$G$2:$G$200,MATCH($Q5381,Offerte!$L$2:$L$200,0)),"NO"))</f>
        <v/>
      </c>
    </row>
    <row r="5382">
      <c r="A5382" s="10">
        <f>IF(Offerte!$A175="","",Offerte!$A175)</f>
        <v/>
      </c>
      <c r="B5382" s="10">
        <f>IF(Offerte!$A175="","",Offerte!$B175)</f>
        <v/>
      </c>
      <c r="C5382" s="10">
        <f>IF(Offerte!$A175="","",Offerte!$C175)</f>
        <v/>
      </c>
      <c r="D5382" s="10" t="inlineStr">
        <is>
          <t>C.3.2</t>
        </is>
      </c>
      <c r="E5382" s="10" t="inlineStr">
        <is>
          <t>C</t>
        </is>
      </c>
      <c r="F5382" s="10" t="inlineStr">
        <is>
          <t>T</t>
        </is>
      </c>
      <c r="G5382" s="10" t="inlineStr">
        <is>
          <t>tabular</t>
        </is>
      </c>
      <c r="H5382" s="10" t="n">
        <v>2</v>
      </c>
      <c r="I5382" s="10" t="inlineStr">
        <is>
          <t>Informazioni a bordo su coincidenze ai nodi</t>
        </is>
      </c>
      <c r="J5382" s="20" t="n"/>
      <c r="K5382" s="20" t="n"/>
      <c r="L5382" s="20" t="n"/>
      <c r="M5382" s="20" t="n"/>
      <c r="N5382" s="21">
        <f>IF($A5382="","",IF(IFERROR(VALUE($M5382),0)=1,1,0))</f>
        <v/>
      </c>
      <c r="O5382" s="21">
        <f>IF($A5382="",0,IF(OR($S5382&lt;&gt;1,COUNTA($J5382:$M5382)=0),0,IF(AND($N5382=1,IFERROR(SUMIFS($N$5:$N$6173,$Q$5:$Q$6173,$Q5382,$D$5:$D$6173,"C.3.1"),0)&gt;=0.5),$H5382,0)))</f>
        <v/>
      </c>
      <c r="P5382" s="10" t="inlineStr">
        <is>
          <t>Dipende da C.3.1 &gt;= 0.5</t>
        </is>
      </c>
      <c r="Q5382" s="21">
        <f>IF($A5382="","",$A5382&amp;"|"&amp;$C5382)</f>
        <v/>
      </c>
      <c r="R5382" s="21">
        <f>IF($A5382="","",$A5382&amp;"|"&amp;$C5382&amp;"|"&amp;$D5382)</f>
        <v/>
      </c>
      <c r="S5382" s="21">
        <f>IF($A5382="","",IFERROR(INDEX(Offerte!$D$2:$D$200,MATCH($Q5382,Offerte!$L$2:$L$200,0)),0))</f>
        <v/>
      </c>
      <c r="T5382" s="21">
        <f>IF($A5382="","",IFERROR(INDEX(Offerte!$G$2:$G$200,MATCH($Q5382,Offerte!$L$2:$L$200,0)),"NO"))</f>
        <v/>
      </c>
    </row>
    <row r="5383">
      <c r="A5383" s="10">
        <f>IF(Offerte!$A175="","",Offerte!$A175)</f>
        <v/>
      </c>
      <c r="B5383" s="10">
        <f>IF(Offerte!$A175="","",Offerte!$B175)</f>
        <v/>
      </c>
      <c r="C5383" s="10">
        <f>IF(Offerte!$A175="","",Offerte!$C175)</f>
        <v/>
      </c>
      <c r="D5383" s="10" t="inlineStr">
        <is>
          <t>D.1.1</t>
        </is>
      </c>
      <c r="E5383" s="10" t="inlineStr">
        <is>
          <t>D</t>
        </is>
      </c>
      <c r="F5383" s="10" t="inlineStr">
        <is>
          <t>Q</t>
        </is>
      </c>
      <c r="G5383" s="10" t="inlineStr">
        <is>
          <t>higher</t>
        </is>
      </c>
      <c r="H5383" s="10" t="n">
        <v>3</v>
      </c>
      <c r="I5383" s="10" t="inlineStr">
        <is>
          <t>Installazione di pensiline</t>
        </is>
      </c>
      <c r="J5383" s="20" t="n"/>
      <c r="K5383" s="20" t="n"/>
      <c r="L5383" s="20" t="n"/>
      <c r="M5383" s="20" t="n"/>
      <c r="N5383" s="21">
        <f>IF($A5383="","",IFERROR(VALUE($J5383),0))</f>
        <v/>
      </c>
      <c r="O5383" s="21">
        <f>IF($A5383="",0,IF(OR($S5383&lt;&gt;1,COUNTA($J5383:$M5383)=0),0,IF(SUMPRODUCT(MAX(($C$5:$C$6173=$C5383)*($D$5:$D$6173=$D5383)*($S$5:$S$6173=1)*IFERROR($N$5:$N$6173*1,0)))&gt;0,ROUND($H5383*($N5383/SUMPRODUCT(MAX(($C$5:$C$6173=$C5383)*($D$5:$D$6173=$D5383)*($S$5:$S$6173=1)*IFERROR($N$5:$N$6173*1,0)))),4),0)))</f>
        <v/>
      </c>
      <c r="P5383" s="10" t="inlineStr">
        <is>
          <t>fermate</t>
        </is>
      </c>
      <c r="Q5383" s="21">
        <f>IF($A5383="","",$A5383&amp;"|"&amp;$C5383)</f>
        <v/>
      </c>
      <c r="R5383" s="21">
        <f>IF($A5383="","",$A5383&amp;"|"&amp;$C5383&amp;"|"&amp;$D5383)</f>
        <v/>
      </c>
      <c r="S5383" s="21">
        <f>IF($A5383="","",IFERROR(INDEX(Offerte!$D$2:$D$200,MATCH($Q5383,Offerte!$L$2:$L$200,0)),0))</f>
        <v/>
      </c>
      <c r="T5383" s="21">
        <f>IF($A5383="","",IFERROR(INDEX(Offerte!$G$2:$G$200,MATCH($Q5383,Offerte!$L$2:$L$200,0)),"NO"))</f>
        <v/>
      </c>
    </row>
    <row r="5384">
      <c r="A5384" s="10">
        <f>IF(Offerte!$A175="","",Offerte!$A175)</f>
        <v/>
      </c>
      <c r="B5384" s="10">
        <f>IF(Offerte!$A175="","",Offerte!$B175)</f>
        <v/>
      </c>
      <c r="C5384" s="10">
        <f>IF(Offerte!$A175="","",Offerte!$C175)</f>
        <v/>
      </c>
      <c r="D5384" s="10" t="inlineStr">
        <is>
          <t>D.1.2</t>
        </is>
      </c>
      <c r="E5384" s="10" t="inlineStr">
        <is>
          <t>D</t>
        </is>
      </c>
      <c r="F5384" s="10" t="inlineStr">
        <is>
          <t>Q</t>
        </is>
      </c>
      <c r="G5384" s="10" t="inlineStr">
        <is>
          <t>higher</t>
        </is>
      </c>
      <c r="H5384" s="10" t="n">
        <v>3</v>
      </c>
      <c r="I5384" s="10" t="inlineStr">
        <is>
          <t>Installazione di paline di fermata conformi alla DGR 581/2023</t>
        </is>
      </c>
      <c r="J5384" s="20" t="n"/>
      <c r="K5384" s="20" t="n"/>
      <c r="L5384" s="20" t="n"/>
      <c r="M5384" s="20" t="n"/>
      <c r="N5384" s="21">
        <f>IF($A5384="","",IFERROR(VALUE($J5384),0))</f>
        <v/>
      </c>
      <c r="O5384" s="21">
        <f>IF($A5384="",0,IF(OR($S5384&lt;&gt;1,COUNTA($J5384:$M5384)=0),0,IF(SUMPRODUCT(MAX(($C$5:$C$6173=$C5384)*($D$5:$D$6173=$D5384)*($S$5:$S$6173=1)*IFERROR($N$5:$N$6173*1,0)))&gt;0,ROUND($H5384*($N5384/SUMPRODUCT(MAX(($C$5:$C$6173=$C5384)*($D$5:$D$6173=$D5384)*($S$5:$S$6173=1)*IFERROR($N$5:$N$6173*1,0)))),4),0)))</f>
        <v/>
      </c>
      <c r="P5384" s="10" t="inlineStr">
        <is>
          <t>fermate</t>
        </is>
      </c>
      <c r="Q5384" s="21">
        <f>IF($A5384="","",$A5384&amp;"|"&amp;$C5384)</f>
        <v/>
      </c>
      <c r="R5384" s="21">
        <f>IF($A5384="","",$A5384&amp;"|"&amp;$C5384&amp;"|"&amp;$D5384)</f>
        <v/>
      </c>
      <c r="S5384" s="21">
        <f>IF($A5384="","",IFERROR(INDEX(Offerte!$D$2:$D$200,MATCH($Q5384,Offerte!$L$2:$L$200,0)),0))</f>
        <v/>
      </c>
      <c r="T5384" s="21">
        <f>IF($A5384="","",IFERROR(INDEX(Offerte!$G$2:$G$200,MATCH($Q5384,Offerte!$L$2:$L$200,0)),"NO"))</f>
        <v/>
      </c>
    </row>
    <row r="5385">
      <c r="A5385" s="10">
        <f>IF(Offerte!$A175="","",Offerte!$A175)</f>
        <v/>
      </c>
      <c r="B5385" s="10">
        <f>IF(Offerte!$A175="","",Offerte!$B175)</f>
        <v/>
      </c>
      <c r="C5385" s="10">
        <f>IF(Offerte!$A175="","",Offerte!$C175)</f>
        <v/>
      </c>
      <c r="D5385" s="10" t="inlineStr">
        <is>
          <t>D.1.3</t>
        </is>
      </c>
      <c r="E5385" s="10" t="inlineStr">
        <is>
          <t>D</t>
        </is>
      </c>
      <c r="F5385" s="10" t="inlineStr">
        <is>
          <t>Q</t>
        </is>
      </c>
      <c r="G5385" s="10" t="inlineStr">
        <is>
          <t>higher</t>
        </is>
      </c>
      <c r="H5385" s="10" t="n">
        <v>2</v>
      </c>
      <c r="I5385" s="10" t="inlineStr">
        <is>
          <t>Display informativi connessi alle fermate</t>
        </is>
      </c>
      <c r="J5385" s="20" t="n"/>
      <c r="K5385" s="20" t="n"/>
      <c r="L5385" s="20" t="n"/>
      <c r="M5385" s="20" t="n"/>
      <c r="N5385" s="21">
        <f>IF($A5385="","",IFERROR(VALUE($J5385),0))</f>
        <v/>
      </c>
      <c r="O5385" s="21">
        <f>IF($A5385="",0,IF(OR($S5385&lt;&gt;1,COUNTA($J5385:$M5385)=0),0,IF(SUMPRODUCT(MAX(($C$5:$C$6173=$C5385)*($D$5:$D$6173=$D5385)*($S$5:$S$6173=1)*IFERROR($N$5:$N$6173*1,0)))&gt;0,ROUND($H5385*($N5385/SUMPRODUCT(MAX(($C$5:$C$6173=$C5385)*($D$5:$D$6173=$D5385)*($S$5:$S$6173=1)*IFERROR($N$5:$N$6173*1,0)))),4),0)))</f>
        <v/>
      </c>
      <c r="P5385" s="10" t="inlineStr">
        <is>
          <t>fermate</t>
        </is>
      </c>
      <c r="Q5385" s="21">
        <f>IF($A5385="","",$A5385&amp;"|"&amp;$C5385)</f>
        <v/>
      </c>
      <c r="R5385" s="21">
        <f>IF($A5385="","",$A5385&amp;"|"&amp;$C5385&amp;"|"&amp;$D5385)</f>
        <v/>
      </c>
      <c r="S5385" s="21">
        <f>IF($A5385="","",IFERROR(INDEX(Offerte!$D$2:$D$200,MATCH($Q5385,Offerte!$L$2:$L$200,0)),0))</f>
        <v/>
      </c>
      <c r="T5385" s="21">
        <f>IF($A5385="","",IFERROR(INDEX(Offerte!$G$2:$G$200,MATCH($Q5385,Offerte!$L$2:$L$200,0)),"NO"))</f>
        <v/>
      </c>
    </row>
    <row r="5386">
      <c r="A5386" s="10">
        <f>IF(Offerte!$A175="","",Offerte!$A175)</f>
        <v/>
      </c>
      <c r="B5386" s="10">
        <f>IF(Offerte!$A175="","",Offerte!$B175)</f>
        <v/>
      </c>
      <c r="C5386" s="10">
        <f>IF(Offerte!$A175="","",Offerte!$C175)</f>
        <v/>
      </c>
      <c r="D5386" s="10" t="inlineStr">
        <is>
          <t>D.2.1</t>
        </is>
      </c>
      <c r="E5386" s="10" t="inlineStr">
        <is>
          <t>D</t>
        </is>
      </c>
      <c r="F5386" s="10" t="inlineStr">
        <is>
          <t>Q</t>
        </is>
      </c>
      <c r="G5386" s="10" t="inlineStr">
        <is>
          <t>higher</t>
        </is>
      </c>
      <c r="H5386" s="10" t="n">
        <v>2</v>
      </c>
      <c r="I5386" s="10" t="inlineStr">
        <is>
          <t>Segnali tattili Loges-Vet-Evolution</t>
        </is>
      </c>
      <c r="J5386" s="20" t="n"/>
      <c r="K5386" s="20" t="n"/>
      <c r="L5386" s="20" t="n"/>
      <c r="M5386" s="20" t="n"/>
      <c r="N5386" s="21">
        <f>IF($A5386="","",IFERROR(VALUE($J5386),0))</f>
        <v/>
      </c>
      <c r="O5386" s="21">
        <f>IF($A5386="",0,IF(OR($S5386&lt;&gt;1,COUNTA($J5386:$M5386)=0),0,IF(SUMPRODUCT(MAX(($C$5:$C$6173=$C5386)*($D$5:$D$6173=$D5386)*($S$5:$S$6173=1)*IFERROR($N$5:$N$6173*1,0)))&gt;0,ROUND($H5386*($N5386/SUMPRODUCT(MAX(($C$5:$C$6173=$C5386)*($D$5:$D$6173=$D5386)*($S$5:$S$6173=1)*IFERROR($N$5:$N$6173*1,0)))),4),0)))</f>
        <v/>
      </c>
      <c r="P5386" s="10" t="inlineStr">
        <is>
          <t>fermate</t>
        </is>
      </c>
      <c r="Q5386" s="21">
        <f>IF($A5386="","",$A5386&amp;"|"&amp;$C5386)</f>
        <v/>
      </c>
      <c r="R5386" s="21">
        <f>IF($A5386="","",$A5386&amp;"|"&amp;$C5386&amp;"|"&amp;$D5386)</f>
        <v/>
      </c>
      <c r="S5386" s="21">
        <f>IF($A5386="","",IFERROR(INDEX(Offerte!$D$2:$D$200,MATCH($Q5386,Offerte!$L$2:$L$200,0)),0))</f>
        <v/>
      </c>
      <c r="T5386" s="21">
        <f>IF($A5386="","",IFERROR(INDEX(Offerte!$G$2:$G$200,MATCH($Q5386,Offerte!$L$2:$L$200,0)),"NO"))</f>
        <v/>
      </c>
    </row>
    <row r="5387">
      <c r="A5387" s="10">
        <f>IF(Offerte!$A175="","",Offerte!$A175)</f>
        <v/>
      </c>
      <c r="B5387" s="10">
        <f>IF(Offerte!$A175="","",Offerte!$B175)</f>
        <v/>
      </c>
      <c r="C5387" s="10">
        <f>IF(Offerte!$A175="","",Offerte!$C175)</f>
        <v/>
      </c>
      <c r="D5387" s="10" t="inlineStr">
        <is>
          <t>E.1.1</t>
        </is>
      </c>
      <c r="E5387" s="10" t="inlineStr">
        <is>
          <t>E</t>
        </is>
      </c>
      <c r="F5387" s="10" t="inlineStr">
        <is>
          <t>T</t>
        </is>
      </c>
      <c r="G5387" s="10" t="inlineStr">
        <is>
          <t>tabular</t>
        </is>
      </c>
      <c r="H5387" s="10" t="n">
        <v>2</v>
      </c>
      <c r="I5387" s="10" t="inlineStr">
        <is>
          <t>Mobile app con travel planner PRM</t>
        </is>
      </c>
      <c r="J5387" s="20" t="n"/>
      <c r="K5387" s="20" t="n"/>
      <c r="L5387" s="20" t="n"/>
      <c r="M5387" s="20" t="n"/>
      <c r="N5387" s="21">
        <f>IF($A5387="","",IF(IFERROR(VALUE($M5387),0)=1,1,0))</f>
        <v/>
      </c>
      <c r="O5387" s="21">
        <f>IF($A5387="",0,IF(OR($S5387&lt;&gt;1,COUNTA($J5387:$M5387)=0),0,IF($N5387=1,$H5387,0)))</f>
        <v/>
      </c>
      <c r="P5387" s="10" t="inlineStr">
        <is>
          <t>sì/no</t>
        </is>
      </c>
      <c r="Q5387" s="21">
        <f>IF($A5387="","",$A5387&amp;"|"&amp;$C5387)</f>
        <v/>
      </c>
      <c r="R5387" s="21">
        <f>IF($A5387="","",$A5387&amp;"|"&amp;$C5387&amp;"|"&amp;$D5387)</f>
        <v/>
      </c>
      <c r="S5387" s="21">
        <f>IF($A5387="","",IFERROR(INDEX(Offerte!$D$2:$D$200,MATCH($Q5387,Offerte!$L$2:$L$200,0)),0))</f>
        <v/>
      </c>
      <c r="T5387" s="21">
        <f>IF($A5387="","",IFERROR(INDEX(Offerte!$G$2:$G$200,MATCH($Q5387,Offerte!$L$2:$L$200,0)),"NO"))</f>
        <v/>
      </c>
    </row>
    <row r="5388">
      <c r="A5388" s="10">
        <f>IF(Offerte!$A175="","",Offerte!$A175)</f>
        <v/>
      </c>
      <c r="B5388" s="10">
        <f>IF(Offerte!$A175="","",Offerte!$B175)</f>
        <v/>
      </c>
      <c r="C5388" s="10">
        <f>IF(Offerte!$A175="","",Offerte!$C175)</f>
        <v/>
      </c>
      <c r="D5388" s="10" t="inlineStr">
        <is>
          <t>E.2.1</t>
        </is>
      </c>
      <c r="E5388" s="10" t="inlineStr">
        <is>
          <t>E</t>
        </is>
      </c>
      <c r="F5388" s="10" t="inlineStr">
        <is>
          <t>D</t>
        </is>
      </c>
      <c r="G5388" s="10" t="inlineStr">
        <is>
          <t>discretionary</t>
        </is>
      </c>
      <c r="H5388" s="10" t="n">
        <v>2</v>
      </c>
      <c r="I5388" s="10" t="inlineStr">
        <is>
          <t>Altre azioni informative e rapporti con gli utenti</t>
        </is>
      </c>
      <c r="J5388" s="20" t="n"/>
      <c r="K5388" s="20" t="n"/>
      <c r="L5388" s="20" t="n"/>
      <c r="M5388" s="20" t="n"/>
      <c r="N5388" s="21">
        <f>IF($A5388="","",MAX(0,MIN(1,IFERROR(VALUE($M5388),0))))</f>
        <v/>
      </c>
      <c r="O5388" s="21">
        <f>IF($A5388="",0,IF(OR($S5388&lt;&gt;1,COUNTA($J5388:$M5388)=0),0,IF(SUMPRODUCT(MAX(($C$5:$C$6173=$C5388)*($D$5:$D$6173=$D5388)*($S$5:$S$6173=1)*IFERROR($N$5:$N$6173*1,0)))&gt;0,ROUND($H5388*($N5388/SUMPRODUCT(MAX(($C$5:$C$6173=$C5388)*($D$5:$D$6173=$D5388)*($S$5:$S$6173=1)*IFERROR($N$5:$N$6173*1,0)))),4),0)))</f>
        <v/>
      </c>
      <c r="P5388" s="10" t="inlineStr">
        <is>
          <t>coeff.</t>
        </is>
      </c>
      <c r="Q5388" s="21">
        <f>IF($A5388="","",$A5388&amp;"|"&amp;$C5388)</f>
        <v/>
      </c>
      <c r="R5388" s="21">
        <f>IF($A5388="","",$A5388&amp;"|"&amp;$C5388&amp;"|"&amp;$D5388)</f>
        <v/>
      </c>
      <c r="S5388" s="21">
        <f>IF($A5388="","",IFERROR(INDEX(Offerte!$D$2:$D$200,MATCH($Q5388,Offerte!$L$2:$L$200,0)),0))</f>
        <v/>
      </c>
      <c r="T5388" s="21">
        <f>IF($A5388="","",IFERROR(INDEX(Offerte!$G$2:$G$200,MATCH($Q5388,Offerte!$L$2:$L$200,0)),"NO"))</f>
        <v/>
      </c>
    </row>
    <row r="5389">
      <c r="A5389" s="10">
        <f>IF(Offerte!$A175="","",Offerte!$A175)</f>
        <v/>
      </c>
      <c r="B5389" s="10">
        <f>IF(Offerte!$A175="","",Offerte!$B175)</f>
        <v/>
      </c>
      <c r="C5389" s="10">
        <f>IF(Offerte!$A175="","",Offerte!$C175)</f>
        <v/>
      </c>
      <c r="D5389" s="10" t="inlineStr">
        <is>
          <t>F.1.1</t>
        </is>
      </c>
      <c r="E5389" s="10" t="inlineStr">
        <is>
          <t>F</t>
        </is>
      </c>
      <c r="F5389" s="10" t="inlineStr">
        <is>
          <t>Q</t>
        </is>
      </c>
      <c r="G5389" s="10" t="inlineStr">
        <is>
          <t>lower</t>
        </is>
      </c>
      <c r="H5389" s="10" t="n">
        <v>7</v>
      </c>
      <c r="I5389" s="10" t="inlineStr">
        <is>
          <t>Performance ambientali del parco mezzi adibito al servizio - I_CEA</t>
        </is>
      </c>
      <c r="J5389" s="20" t="n"/>
      <c r="K5389" s="20" t="n"/>
      <c r="L5389" s="20" t="n"/>
      <c r="M5389" s="20" t="n"/>
      <c r="N5389" s="21">
        <f>IF($A5389="","",IFERROR(VALUE($J5389),0))</f>
        <v/>
      </c>
      <c r="O5389" s="21">
        <f>IF($A5389="",0,IF(OR($S5389&lt;&gt;1,COUNTA($J5389:$M5389)=0),0,IF(AND(IFERROR(AGGREGATE(15,6,$N$5:$N$6173/(($C$5:$C$6173=$C5389)*($D$5:$D$6173=$D5389)*($S$5:$S$6173=1)*($N$5:$N$6173&gt;0)),1),0)&gt;0,$N5389&gt;0),ROUND($H5389*(IFERROR(AGGREGATE(15,6,$N$5:$N$6173/(($C$5:$C$6173=$C5389)*($D$5:$D$6173=$D5389)*($S$5:$S$6173=1)*($N$5:$N$6173&gt;0)),1),0)/$N5389),4),0)))</f>
        <v/>
      </c>
      <c r="P5389" s="10" t="inlineStr">
        <is>
          <t>indice</t>
        </is>
      </c>
      <c r="Q5389" s="21">
        <f>IF($A5389="","",$A5389&amp;"|"&amp;$C5389)</f>
        <v/>
      </c>
      <c r="R5389" s="21">
        <f>IF($A5389="","",$A5389&amp;"|"&amp;$C5389&amp;"|"&amp;$D5389)</f>
        <v/>
      </c>
      <c r="S5389" s="21">
        <f>IF($A5389="","",IFERROR(INDEX(Offerte!$D$2:$D$200,MATCH($Q5389,Offerte!$L$2:$L$200,0)),0))</f>
        <v/>
      </c>
      <c r="T5389" s="21">
        <f>IF($A5389="","",IFERROR(INDEX(Offerte!$G$2:$G$200,MATCH($Q5389,Offerte!$L$2:$L$200,0)),"NO"))</f>
        <v/>
      </c>
    </row>
    <row r="5390">
      <c r="A5390" s="10">
        <f>IF(Offerte!$A175="","",Offerte!$A175)</f>
        <v/>
      </c>
      <c r="B5390" s="10">
        <f>IF(Offerte!$A175="","",Offerte!$B175)</f>
        <v/>
      </c>
      <c r="C5390" s="10">
        <f>IF(Offerte!$A175="","",Offerte!$C175)</f>
        <v/>
      </c>
      <c r="D5390" s="10" t="inlineStr">
        <is>
          <t>F.2.1</t>
        </is>
      </c>
      <c r="E5390" s="10" t="inlineStr">
        <is>
          <t>F</t>
        </is>
      </c>
      <c r="F5390" s="10" t="inlineStr">
        <is>
          <t>Q</t>
        </is>
      </c>
      <c r="G5390" s="10" t="inlineStr">
        <is>
          <t>higher</t>
        </is>
      </c>
      <c r="H5390" s="10" t="n">
        <v>2</v>
      </c>
      <c r="I5390" s="10" t="inlineStr">
        <is>
          <t>Tasso di copertura del servizio con dispositivi ECO-DRIVER</t>
        </is>
      </c>
      <c r="J5390" s="20" t="n"/>
      <c r="K5390" s="20" t="n"/>
      <c r="L5390" s="20" t="n"/>
      <c r="M5390" s="20" t="n"/>
      <c r="N5390" s="21">
        <f>IF($A5390="","",IFERROR(VALUE($K5390)/VALUE($L5390),IFERROR(VALUE($J5390),0)))</f>
        <v/>
      </c>
      <c r="O5390" s="21">
        <f>IF($A5390="",0,IF(OR($S5390&lt;&gt;1,COUNTA($J5390:$M5390)=0),0,IF(SUMPRODUCT(MAX(($C$5:$C$6173=$C5390)*($D$5:$D$6173=$D5390)*($S$5:$S$6173=1)*IFERROR($N$5:$N$6173*1,0)))&gt;0,ROUND($H5390*($N5390/SUMPRODUCT(MAX(($C$5:$C$6173=$C5390)*($D$5:$D$6173=$D5390)*($S$5:$S$6173=1)*IFERROR($N$5:$N$6173*1,0)))),4),0)))</f>
        <v/>
      </c>
      <c r="P5390" s="10" t="inlineStr">
        <is>
          <t>Autobus attrezzati con dispositivi ECO-DRIVER / Autobus totali in offerta, incluse scorte</t>
        </is>
      </c>
      <c r="Q5390" s="21">
        <f>IF($A5390="","",$A5390&amp;"|"&amp;$C5390)</f>
        <v/>
      </c>
      <c r="R5390" s="21">
        <f>IF($A5390="","",$A5390&amp;"|"&amp;$C5390&amp;"|"&amp;$D5390)</f>
        <v/>
      </c>
      <c r="S5390" s="21">
        <f>IF($A5390="","",IFERROR(INDEX(Offerte!$D$2:$D$200,MATCH($Q5390,Offerte!$L$2:$L$200,0)),0))</f>
        <v/>
      </c>
      <c r="T5390" s="21">
        <f>IF($A5390="","",IFERROR(INDEX(Offerte!$G$2:$G$200,MATCH($Q5390,Offerte!$L$2:$L$200,0)),"NO"))</f>
        <v/>
      </c>
    </row>
    <row r="5391">
      <c r="A5391" s="10">
        <f>IF(Offerte!$A175="","",Offerte!$A175)</f>
        <v/>
      </c>
      <c r="B5391" s="10">
        <f>IF(Offerte!$A175="","",Offerte!$B175)</f>
        <v/>
      </c>
      <c r="C5391" s="10">
        <f>IF(Offerte!$A175="","",Offerte!$C175)</f>
        <v/>
      </c>
      <c r="D5391" s="10" t="inlineStr">
        <is>
          <t>F.3.1</t>
        </is>
      </c>
      <c r="E5391" s="10" t="inlineStr">
        <is>
          <t>F</t>
        </is>
      </c>
      <c r="F5391" s="10" t="inlineStr">
        <is>
          <t>Q</t>
        </is>
      </c>
      <c r="G5391" s="10" t="inlineStr">
        <is>
          <t>higher</t>
        </is>
      </c>
      <c r="H5391" s="10" t="n">
        <v>2</v>
      </c>
      <c r="I5391" s="10" t="inlineStr">
        <is>
          <t>Autoproduzione consumi elettrici per trazione</t>
        </is>
      </c>
      <c r="J5391" s="20" t="n"/>
      <c r="K5391" s="20" t="n"/>
      <c r="L5391" s="20" t="n"/>
      <c r="M5391" s="20" t="n"/>
      <c r="N5391" s="21">
        <f>IF($A5391="","",IFERROR(VALUE($J5391),0))</f>
        <v/>
      </c>
      <c r="O5391" s="21">
        <f>IF($A5391="",0,IF(OR($S5391&lt;&gt;1,COUNTA($J5391:$M5391)=0),0,IF(SUMPRODUCT(MAX(($C$5:$C$6173=$C5391)*($D$5:$D$6173=$D5391)*($S$5:$S$6173=1)*IFERROR($N$5:$N$6173*1,0)))&gt;0,ROUND($H5391*($N5391/SUMPRODUCT(MAX(($C$5:$C$6173=$C5391)*($D$5:$D$6173=$D5391)*($S$5:$S$6173=1)*IFERROR($N$5:$N$6173*1,0)))),4),0)))</f>
        <v/>
      </c>
      <c r="P5391" s="10" t="inlineStr">
        <is>
          <t>kWh/anno</t>
        </is>
      </c>
      <c r="Q5391" s="21">
        <f>IF($A5391="","",$A5391&amp;"|"&amp;$C5391)</f>
        <v/>
      </c>
      <c r="R5391" s="21">
        <f>IF($A5391="","",$A5391&amp;"|"&amp;$C5391&amp;"|"&amp;$D5391)</f>
        <v/>
      </c>
      <c r="S5391" s="21">
        <f>IF($A5391="","",IFERROR(INDEX(Offerte!$D$2:$D$200,MATCH($Q5391,Offerte!$L$2:$L$200,0)),0))</f>
        <v/>
      </c>
      <c r="T5391" s="21">
        <f>IF($A5391="","",IFERROR(INDEX(Offerte!$G$2:$G$200,MATCH($Q5391,Offerte!$L$2:$L$200,0)),"NO"))</f>
        <v/>
      </c>
    </row>
    <row r="5392">
      <c r="A5392" s="10">
        <f>IF(Offerte!$A175="","",Offerte!$A175)</f>
        <v/>
      </c>
      <c r="B5392" s="10">
        <f>IF(Offerte!$A175="","",Offerte!$B175)</f>
        <v/>
      </c>
      <c r="C5392" s="10">
        <f>IF(Offerte!$A175="","",Offerte!$C175)</f>
        <v/>
      </c>
      <c r="D5392" s="10" t="inlineStr">
        <is>
          <t>F.4.1</t>
        </is>
      </c>
      <c r="E5392" s="10" t="inlineStr">
        <is>
          <t>F</t>
        </is>
      </c>
      <c r="F5392" s="10" t="inlineStr">
        <is>
          <t>Q</t>
        </is>
      </c>
      <c r="G5392" s="10" t="inlineStr">
        <is>
          <t>soil</t>
        </is>
      </c>
      <c r="H5392" s="10" t="n">
        <v>2</v>
      </c>
      <c r="I5392" s="10" t="inlineStr">
        <is>
          <t>Indice di consumo di suolo</t>
        </is>
      </c>
      <c r="J5392" s="20" t="n"/>
      <c r="K5392" s="20" t="n"/>
      <c r="L5392" s="20" t="n"/>
      <c r="M5392" s="20" t="n"/>
      <c r="N5392" s="21">
        <f>IF($A5392="","",IFERROR(VALUE($J5392),0))</f>
        <v/>
      </c>
      <c r="O5392" s="21">
        <f>IF($A5392="",0,IF(OR($S5392&lt;&gt;1,COUNTA($J5392:$M5392)=0),0,IF($N5392&lt;=0,$H5392,IF(SUMPRODUCT(MAX(($C$5:$C$6173=$C5392)*($D$5:$D$6173=$D5392)*($S$5:$S$6173=1)*IFERROR($N$5:$N$6173*1,0)))&gt;0,ROUND($H5392*((SUMPRODUCT(MAX(($C$5:$C$6173=$C5392)*($D$5:$D$6173=$D5392)*($S$5:$S$6173=1)*IFERROR($N$5:$N$6173*1,0)))-$N5392)/SUMPRODUCT(MAX(($C$5:$C$6173=$C5392)*($D$5:$D$6173=$D5392)*($S$5:$S$6173=1)*IFERROR($N$5:$N$6173*1,0)))),4),0))))</f>
        <v/>
      </c>
      <c r="P5392" s="10" t="inlineStr">
        <is>
          <t>m2</t>
        </is>
      </c>
      <c r="Q5392" s="21">
        <f>IF($A5392="","",$A5392&amp;"|"&amp;$C5392)</f>
        <v/>
      </c>
      <c r="R5392" s="21">
        <f>IF($A5392="","",$A5392&amp;"|"&amp;$C5392&amp;"|"&amp;$D5392)</f>
        <v/>
      </c>
      <c r="S5392" s="21">
        <f>IF($A5392="","",IFERROR(INDEX(Offerte!$D$2:$D$200,MATCH($Q5392,Offerte!$L$2:$L$200,0)),0))</f>
        <v/>
      </c>
      <c r="T5392" s="21">
        <f>IF($A5392="","",IFERROR(INDEX(Offerte!$G$2:$G$200,MATCH($Q5392,Offerte!$L$2:$L$200,0)),"NO"))</f>
        <v/>
      </c>
    </row>
    <row r="5393">
      <c r="A5393" s="10">
        <f>IF(Offerte!$A175="","",Offerte!$A175)</f>
        <v/>
      </c>
      <c r="B5393" s="10">
        <f>IF(Offerte!$A175="","",Offerte!$B175)</f>
        <v/>
      </c>
      <c r="C5393" s="10">
        <f>IF(Offerte!$A175="","",Offerte!$C175)</f>
        <v/>
      </c>
      <c r="D5393" s="10" t="inlineStr">
        <is>
          <t>F.5.1</t>
        </is>
      </c>
      <c r="E5393" s="10" t="inlineStr">
        <is>
          <t>F</t>
        </is>
      </c>
      <c r="F5393" s="10" t="inlineStr">
        <is>
          <t>T</t>
        </is>
      </c>
      <c r="G5393" s="10" t="inlineStr">
        <is>
          <t>tabular</t>
        </is>
      </c>
      <c r="H5393" s="10" t="n">
        <v>1</v>
      </c>
      <c r="I5393" s="10" t="inlineStr">
        <is>
          <t>Rendicontazione di sostenibilità ambientale</t>
        </is>
      </c>
      <c r="J5393" s="20" t="n"/>
      <c r="K5393" s="20" t="n"/>
      <c r="L5393" s="20" t="n"/>
      <c r="M5393" s="20" t="n"/>
      <c r="N5393" s="21">
        <f>IF($A5393="","",IF(IFERROR(VALUE($M5393),0)=1,1,0))</f>
        <v/>
      </c>
      <c r="O5393" s="21">
        <f>IF($A5393="",0,IF(OR($S5393&lt;&gt;1,COUNTA($J5393:$M5393)=0),0,IF($N5393=1,$H5393,0)))</f>
        <v/>
      </c>
      <c r="P5393" s="10" t="inlineStr">
        <is>
          <t>sì/no</t>
        </is>
      </c>
      <c r="Q5393" s="21">
        <f>IF($A5393="","",$A5393&amp;"|"&amp;$C5393)</f>
        <v/>
      </c>
      <c r="R5393" s="21">
        <f>IF($A5393="","",$A5393&amp;"|"&amp;$C5393&amp;"|"&amp;$D5393)</f>
        <v/>
      </c>
      <c r="S5393" s="21">
        <f>IF($A5393="","",IFERROR(INDEX(Offerte!$D$2:$D$200,MATCH($Q5393,Offerte!$L$2:$L$200,0)),0))</f>
        <v/>
      </c>
      <c r="T5393" s="21">
        <f>IF($A5393="","",IFERROR(INDEX(Offerte!$G$2:$G$200,MATCH($Q5393,Offerte!$L$2:$L$200,0)),"NO"))</f>
        <v/>
      </c>
    </row>
    <row r="5394">
      <c r="A5394" s="10">
        <f>IF(Offerte!$A175="","",Offerte!$A175)</f>
        <v/>
      </c>
      <c r="B5394" s="10">
        <f>IF(Offerte!$A175="","",Offerte!$B175)</f>
        <v/>
      </c>
      <c r="C5394" s="10">
        <f>IF(Offerte!$A175="","",Offerte!$C175)</f>
        <v/>
      </c>
      <c r="D5394" s="10" t="inlineStr">
        <is>
          <t>G.1.1</t>
        </is>
      </c>
      <c r="E5394" s="10" t="inlineStr">
        <is>
          <t>G</t>
        </is>
      </c>
      <c r="F5394" s="10" t="inlineStr">
        <is>
          <t>D</t>
        </is>
      </c>
      <c r="G5394" s="10" t="inlineStr">
        <is>
          <t>discretionary</t>
        </is>
      </c>
      <c r="H5394" s="10" t="n">
        <v>2</v>
      </c>
      <c r="I5394" s="10" t="inlineStr">
        <is>
          <t>Qualità del progetto di centrale di controllo aziendale</t>
        </is>
      </c>
      <c r="J5394" s="20" t="n"/>
      <c r="K5394" s="20" t="n"/>
      <c r="L5394" s="20" t="n"/>
      <c r="M5394" s="20" t="n"/>
      <c r="N5394" s="21">
        <f>IF($A5394="","",MAX(0,MIN(1,IFERROR(VALUE($M5394),0))))</f>
        <v/>
      </c>
      <c r="O5394" s="21">
        <f>IF($A5394="",0,IF(OR($S5394&lt;&gt;1,COUNTA($J5394:$M5394)=0),0,IF(SUMPRODUCT(MAX(($C$5:$C$6173=$C5394)*($D$5:$D$6173=$D5394)*($S$5:$S$6173=1)*IFERROR($N$5:$N$6173*1,0)))&gt;0,ROUND($H5394*($N5394/SUMPRODUCT(MAX(($C$5:$C$6173=$C5394)*($D$5:$D$6173=$D5394)*($S$5:$S$6173=1)*IFERROR($N$5:$N$6173*1,0)))),4),0)))</f>
        <v/>
      </c>
      <c r="P5394" s="10" t="inlineStr">
        <is>
          <t>coeff.</t>
        </is>
      </c>
      <c r="Q5394" s="21">
        <f>IF($A5394="","",$A5394&amp;"|"&amp;$C5394)</f>
        <v/>
      </c>
      <c r="R5394" s="21">
        <f>IF($A5394="","",$A5394&amp;"|"&amp;$C5394&amp;"|"&amp;$D5394)</f>
        <v/>
      </c>
      <c r="S5394" s="21">
        <f>IF($A5394="","",IFERROR(INDEX(Offerte!$D$2:$D$200,MATCH($Q5394,Offerte!$L$2:$L$200,0)),0))</f>
        <v/>
      </c>
      <c r="T5394" s="21">
        <f>IF($A5394="","",IFERROR(INDEX(Offerte!$G$2:$G$200,MATCH($Q5394,Offerte!$L$2:$L$200,0)),"NO"))</f>
        <v/>
      </c>
    </row>
    <row r="5395">
      <c r="A5395" s="10">
        <f>IF(Offerte!$A175="","",Offerte!$A175)</f>
        <v/>
      </c>
      <c r="B5395" s="10">
        <f>IF(Offerte!$A175="","",Offerte!$B175)</f>
        <v/>
      </c>
      <c r="C5395" s="10">
        <f>IF(Offerte!$A175="","",Offerte!$C175)</f>
        <v/>
      </c>
      <c r="D5395" s="10" t="inlineStr">
        <is>
          <t>G.2.1</t>
        </is>
      </c>
      <c r="E5395" s="10" t="inlineStr">
        <is>
          <t>G</t>
        </is>
      </c>
      <c r="F5395" s="10" t="inlineStr">
        <is>
          <t>T</t>
        </is>
      </c>
      <c r="G5395" s="10" t="inlineStr">
        <is>
          <t>tabular</t>
        </is>
      </c>
      <c r="H5395" s="10" t="n">
        <v>1</v>
      </c>
      <c r="I5395" s="10" t="inlineStr">
        <is>
          <t>Certificazione ISO 45001</t>
        </is>
      </c>
      <c r="J5395" s="20" t="n"/>
      <c r="K5395" s="20" t="n"/>
      <c r="L5395" s="20" t="n"/>
      <c r="M5395" s="20" t="n"/>
      <c r="N5395" s="21">
        <f>IF($A5395="","",IF(IFERROR(VALUE($M5395),0)=1,1,0))</f>
        <v/>
      </c>
      <c r="O5395" s="21">
        <f>IF($A5395="",0,IF(OR($S5395&lt;&gt;1,COUNTA($J5395:$M5395)=0),0,IF($N5395=1,$H5395,0)))</f>
        <v/>
      </c>
      <c r="P5395" s="10" t="inlineStr">
        <is>
          <t>sì/no</t>
        </is>
      </c>
      <c r="Q5395" s="21">
        <f>IF($A5395="","",$A5395&amp;"|"&amp;$C5395)</f>
        <v/>
      </c>
      <c r="R5395" s="21">
        <f>IF($A5395="","",$A5395&amp;"|"&amp;$C5395&amp;"|"&amp;$D5395)</f>
        <v/>
      </c>
      <c r="S5395" s="21">
        <f>IF($A5395="","",IFERROR(INDEX(Offerte!$D$2:$D$200,MATCH($Q5395,Offerte!$L$2:$L$200,0)),0))</f>
        <v/>
      </c>
      <c r="T5395" s="21">
        <f>IF($A5395="","",IFERROR(INDEX(Offerte!$G$2:$G$200,MATCH($Q5395,Offerte!$L$2:$L$200,0)),"NO"))</f>
        <v/>
      </c>
    </row>
    <row r="5396">
      <c r="A5396" s="10">
        <f>IF(Offerte!$A175="","",Offerte!$A175)</f>
        <v/>
      </c>
      <c r="B5396" s="10">
        <f>IF(Offerte!$A175="","",Offerte!$B175)</f>
        <v/>
      </c>
      <c r="C5396" s="10">
        <f>IF(Offerte!$A175="","",Offerte!$C175)</f>
        <v/>
      </c>
      <c r="D5396" s="10" t="inlineStr">
        <is>
          <t>G.3.1</t>
        </is>
      </c>
      <c r="E5396" s="10" t="inlineStr">
        <is>
          <t>G</t>
        </is>
      </c>
      <c r="F5396" s="10" t="inlineStr">
        <is>
          <t>T</t>
        </is>
      </c>
      <c r="G5396" s="10" t="inlineStr">
        <is>
          <t>tabular</t>
        </is>
      </c>
      <c r="H5396" s="10" t="n">
        <v>1</v>
      </c>
      <c r="I5396" s="10" t="inlineStr">
        <is>
          <t>Certificazioni di responsabilità sociale</t>
        </is>
      </c>
      <c r="J5396" s="20" t="n"/>
      <c r="K5396" s="20" t="n"/>
      <c r="L5396" s="20" t="n"/>
      <c r="M5396" s="20" t="n"/>
      <c r="N5396" s="21">
        <f>IF($A5396="","",IF(IFERROR(VALUE($M5396),0)=1,1,0))</f>
        <v/>
      </c>
      <c r="O5396" s="21">
        <f>IF($A5396="",0,IF(OR($S5396&lt;&gt;1,COUNTA($J5396:$M5396)=0),0,IF($N5396=1,$H5396,0)))</f>
        <v/>
      </c>
      <c r="P5396" s="10" t="inlineStr">
        <is>
          <t>sì/no</t>
        </is>
      </c>
      <c r="Q5396" s="21">
        <f>IF($A5396="","",$A5396&amp;"|"&amp;$C5396)</f>
        <v/>
      </c>
      <c r="R5396" s="21">
        <f>IF($A5396="","",$A5396&amp;"|"&amp;$C5396&amp;"|"&amp;$D5396)</f>
        <v/>
      </c>
      <c r="S5396" s="21">
        <f>IF($A5396="","",IFERROR(INDEX(Offerte!$D$2:$D$200,MATCH($Q5396,Offerte!$L$2:$L$200,0)),0))</f>
        <v/>
      </c>
      <c r="T5396" s="21">
        <f>IF($A5396="","",IFERROR(INDEX(Offerte!$G$2:$G$200,MATCH($Q5396,Offerte!$L$2:$L$200,0)),"NO"))</f>
        <v/>
      </c>
    </row>
    <row r="5397">
      <c r="A5397" s="10">
        <f>IF(Offerte!$A175="","",Offerte!$A175)</f>
        <v/>
      </c>
      <c r="B5397" s="10">
        <f>IF(Offerte!$A175="","",Offerte!$B175)</f>
        <v/>
      </c>
      <c r="C5397" s="10">
        <f>IF(Offerte!$A175="","",Offerte!$C175)</f>
        <v/>
      </c>
      <c r="D5397" s="10" t="inlineStr">
        <is>
          <t>G.4.1</t>
        </is>
      </c>
      <c r="E5397" s="10" t="inlineStr">
        <is>
          <t>G</t>
        </is>
      </c>
      <c r="F5397" s="10" t="inlineStr">
        <is>
          <t>D</t>
        </is>
      </c>
      <c r="G5397" s="10" t="inlineStr">
        <is>
          <t>discretionary</t>
        </is>
      </c>
      <c r="H5397" s="10" t="n">
        <v>2</v>
      </c>
      <c r="I5397" s="10" t="inlineStr">
        <is>
          <t>Qualità del piano di formazione del personale</t>
        </is>
      </c>
      <c r="J5397" s="20" t="n"/>
      <c r="K5397" s="20" t="n"/>
      <c r="L5397" s="20" t="n"/>
      <c r="M5397" s="20" t="n"/>
      <c r="N5397" s="21">
        <f>IF($A5397="","",MAX(0,MIN(1,IFERROR(VALUE($M5397),0))))</f>
        <v/>
      </c>
      <c r="O5397" s="21">
        <f>IF($A5397="",0,IF(OR($S5397&lt;&gt;1,COUNTA($J5397:$M5397)=0),0,IF(SUMPRODUCT(MAX(($C$5:$C$6173=$C5397)*($D$5:$D$6173=$D5397)*($S$5:$S$6173=1)*IFERROR($N$5:$N$6173*1,0)))&gt;0,ROUND($H5397*($N5397/SUMPRODUCT(MAX(($C$5:$C$6173=$C5397)*($D$5:$D$6173=$D5397)*($S$5:$S$6173=1)*IFERROR($N$5:$N$6173*1,0)))),4),0)))</f>
        <v/>
      </c>
      <c r="P5397" s="10" t="inlineStr">
        <is>
          <t>coeff.</t>
        </is>
      </c>
      <c r="Q5397" s="21">
        <f>IF($A5397="","",$A5397&amp;"|"&amp;$C5397)</f>
        <v/>
      </c>
      <c r="R5397" s="21">
        <f>IF($A5397="","",$A5397&amp;"|"&amp;$C5397&amp;"|"&amp;$D5397)</f>
        <v/>
      </c>
      <c r="S5397" s="21">
        <f>IF($A5397="","",IFERROR(INDEX(Offerte!$D$2:$D$200,MATCH($Q5397,Offerte!$L$2:$L$200,0)),0))</f>
        <v/>
      </c>
      <c r="T5397" s="21">
        <f>IF($A5397="","",IFERROR(INDEX(Offerte!$G$2:$G$200,MATCH($Q5397,Offerte!$L$2:$L$200,0)),"NO"))</f>
        <v/>
      </c>
    </row>
    <row r="5398">
      <c r="A5398" s="10">
        <f>IF(Offerte!$A175="","",Offerte!$A175)</f>
        <v/>
      </c>
      <c r="B5398" s="10">
        <f>IF(Offerte!$A175="","",Offerte!$B175)</f>
        <v/>
      </c>
      <c r="C5398" s="10">
        <f>IF(Offerte!$A175="","",Offerte!$C175)</f>
        <v/>
      </c>
      <c r="D5398" s="10" t="inlineStr">
        <is>
          <t>G.5.1</t>
        </is>
      </c>
      <c r="E5398" s="10" t="inlineStr">
        <is>
          <t>G</t>
        </is>
      </c>
      <c r="F5398" s="10" t="inlineStr">
        <is>
          <t>T</t>
        </is>
      </c>
      <c r="G5398" s="10" t="inlineStr">
        <is>
          <t>tabular</t>
        </is>
      </c>
      <c r="H5398" s="10" t="n">
        <v>1</v>
      </c>
      <c r="I5398" s="10" t="inlineStr">
        <is>
          <t>Impegno al mantenimento delle garanzie del contratto di secondo livello del gestore uscente</t>
        </is>
      </c>
      <c r="J5398" s="20" t="n"/>
      <c r="K5398" s="20" t="n"/>
      <c r="L5398" s="20" t="n"/>
      <c r="M5398" s="20" t="n"/>
      <c r="N5398" s="21">
        <f>IF($A5398="","",IF(IFERROR(VALUE($M5398),0)=1,1,0))</f>
        <v/>
      </c>
      <c r="O5398" s="21">
        <f>IF($A5398="",0,IF(OR($S5398&lt;&gt;1,COUNTA($J5398:$M5398)=0),0,IF($N5398=1,$H5398,0)))</f>
        <v/>
      </c>
      <c r="P5398" s="10" t="inlineStr">
        <is>
          <t>sì/no</t>
        </is>
      </c>
      <c r="Q5398" s="21">
        <f>IF($A5398="","",$A5398&amp;"|"&amp;$C5398)</f>
        <v/>
      </c>
      <c r="R5398" s="21">
        <f>IF($A5398="","",$A5398&amp;"|"&amp;$C5398&amp;"|"&amp;$D5398)</f>
        <v/>
      </c>
      <c r="S5398" s="21">
        <f>IF($A5398="","",IFERROR(INDEX(Offerte!$D$2:$D$200,MATCH($Q5398,Offerte!$L$2:$L$200,0)),0))</f>
        <v/>
      </c>
      <c r="T5398" s="21">
        <f>IF($A5398="","",IFERROR(INDEX(Offerte!$G$2:$G$200,MATCH($Q5398,Offerte!$L$2:$L$200,0)),"NO"))</f>
        <v/>
      </c>
    </row>
    <row r="5399">
      <c r="A5399" s="10">
        <f>IF(Offerte!$A176="","",Offerte!$A176)</f>
        <v/>
      </c>
      <c r="B5399" s="10">
        <f>IF(Offerte!$A176="","",Offerte!$B176)</f>
        <v/>
      </c>
      <c r="C5399" s="10">
        <f>IF(Offerte!$A176="","",Offerte!$C176)</f>
        <v/>
      </c>
      <c r="D5399" s="10" t="inlineStr">
        <is>
          <t>A.1.1</t>
        </is>
      </c>
      <c r="E5399" s="10" t="inlineStr">
        <is>
          <t>A</t>
        </is>
      </c>
      <c r="F5399" s="10" t="inlineStr">
        <is>
          <t>Q</t>
        </is>
      </c>
      <c r="G5399" s="10" t="inlineStr">
        <is>
          <t>higher</t>
        </is>
      </c>
      <c r="H5399" s="10" t="n">
        <v>3</v>
      </c>
      <c r="I5399" s="10" t="inlineStr">
        <is>
          <t>Tasso aggiuntivo di corse controllate</t>
        </is>
      </c>
      <c r="J5399" s="20" t="n"/>
      <c r="K5399" s="20" t="n"/>
      <c r="L5399" s="20" t="n"/>
      <c r="M5399" s="20" t="n"/>
      <c r="N5399" s="21">
        <f>IF($A5399="","",IFERROR(VALUE($K5399)/VALUE($L5399)*100,IFERROR(VALUE($J5399),0)))</f>
        <v/>
      </c>
      <c r="O5399" s="21">
        <f>IF($A5399="",0,IF(OR($S5399&lt;&gt;1,COUNTA($J5399:$M5399)=0),0,IF(SUMPRODUCT(MAX(($C$5:$C$6173=$C5399)*($D$5:$D$6173=$D5399)*($S$5:$S$6173=1)*IFERROR($N$5:$N$6173*1,0)))&gt;0,ROUND($H5399*($N5399/SUMPRODUCT(MAX(($C$5:$C$6173=$C5399)*($D$5:$D$6173=$D5399)*($S$5:$S$6173=1)*IFERROR($N$5:$N$6173*1,0)))),4),0)))</f>
        <v/>
      </c>
      <c r="P5399" s="10" t="inlineStr">
        <is>
          <t>Corse controllate annue / Corse programmate annue</t>
        </is>
      </c>
      <c r="Q5399" s="21">
        <f>IF($A5399="","",$A5399&amp;"|"&amp;$C5399)</f>
        <v/>
      </c>
      <c r="R5399" s="21">
        <f>IF($A5399="","",$A5399&amp;"|"&amp;$C5399&amp;"|"&amp;$D5399)</f>
        <v/>
      </c>
      <c r="S5399" s="21">
        <f>IF($A5399="","",IFERROR(INDEX(Offerte!$D$2:$D$200,MATCH($Q5399,Offerte!$L$2:$L$200,0)),0))</f>
        <v/>
      </c>
      <c r="T5399" s="21">
        <f>IF($A5399="","",IFERROR(INDEX(Offerte!$G$2:$G$200,MATCH($Q5399,Offerte!$L$2:$L$200,0)),"NO"))</f>
        <v/>
      </c>
    </row>
    <row r="5400">
      <c r="A5400" s="10">
        <f>IF(Offerte!$A176="","",Offerte!$A176)</f>
        <v/>
      </c>
      <c r="B5400" s="10">
        <f>IF(Offerte!$A176="","",Offerte!$B176)</f>
        <v/>
      </c>
      <c r="C5400" s="10">
        <f>IF(Offerte!$A176="","",Offerte!$C176)</f>
        <v/>
      </c>
      <c r="D5400" s="10" t="inlineStr">
        <is>
          <t>A.1.2</t>
        </is>
      </c>
      <c r="E5400" s="10" t="inlineStr">
        <is>
          <t>A</t>
        </is>
      </c>
      <c r="F5400" s="10" t="inlineStr">
        <is>
          <t>Q</t>
        </is>
      </c>
      <c r="G5400" s="10" t="inlineStr">
        <is>
          <t>higher</t>
        </is>
      </c>
      <c r="H5400" s="10" t="n">
        <v>4</v>
      </c>
      <c r="I5400" s="10" t="inlineStr">
        <is>
          <t>Numero aggiuntivo di passeggeri controllati</t>
        </is>
      </c>
      <c r="J5400" s="20" t="n"/>
      <c r="K5400" s="20" t="n"/>
      <c r="L5400" s="20" t="n"/>
      <c r="M5400" s="20" t="n"/>
      <c r="N5400" s="21">
        <f>IF($A5400="","",IFERROR(VALUE($J5400),0))</f>
        <v/>
      </c>
      <c r="O5400" s="21">
        <f>IF($A5400="",0,IF(OR($S5400&lt;&gt;1,COUNTA($J5400:$M5400)=0),0,IF(SUMPRODUCT(MAX(($C$5:$C$6173=$C5400)*($D$5:$D$6173=$D5400)*($S$5:$S$6173=1)*IFERROR($N$5:$N$6173*1,0)))&gt;0,ROUND($H5400*($N5400/SUMPRODUCT(MAX(($C$5:$C$6173=$C5400)*($D$5:$D$6173=$D5400)*($S$5:$S$6173=1)*IFERROR($N$5:$N$6173*1,0)))),4),0)))</f>
        <v/>
      </c>
      <c r="P5400" s="10" t="inlineStr">
        <is>
          <t>passeggeri/anno</t>
        </is>
      </c>
      <c r="Q5400" s="21">
        <f>IF($A5400="","",$A5400&amp;"|"&amp;$C5400)</f>
        <v/>
      </c>
      <c r="R5400" s="21">
        <f>IF($A5400="","",$A5400&amp;"|"&amp;$C5400&amp;"|"&amp;$D5400)</f>
        <v/>
      </c>
      <c r="S5400" s="21">
        <f>IF($A5400="","",IFERROR(INDEX(Offerte!$D$2:$D$200,MATCH($Q5400,Offerte!$L$2:$L$200,0)),0))</f>
        <v/>
      </c>
      <c r="T5400" s="21">
        <f>IF($A5400="","",IFERROR(INDEX(Offerte!$G$2:$G$200,MATCH($Q5400,Offerte!$L$2:$L$200,0)),"NO"))</f>
        <v/>
      </c>
    </row>
    <row r="5401">
      <c r="A5401" s="10">
        <f>IF(Offerte!$A176="","",Offerte!$A176)</f>
        <v/>
      </c>
      <c r="B5401" s="10">
        <f>IF(Offerte!$A176="","",Offerte!$B176)</f>
        <v/>
      </c>
      <c r="C5401" s="10">
        <f>IF(Offerte!$A176="","",Offerte!$C176)</f>
        <v/>
      </c>
      <c r="D5401" s="10" t="inlineStr">
        <is>
          <t>B.1.1</t>
        </is>
      </c>
      <c r="E5401" s="10" t="inlineStr">
        <is>
          <t>B</t>
        </is>
      </c>
      <c r="F5401" s="10" t="inlineStr">
        <is>
          <t>Q</t>
        </is>
      </c>
      <c r="G5401" s="10" t="inlineStr">
        <is>
          <t>higher</t>
        </is>
      </c>
      <c r="H5401" s="10" t="n">
        <v>3</v>
      </c>
      <c r="I5401" s="10" t="inlineStr">
        <is>
          <t>Incremento dei posti offerti nelle fasce di punta</t>
        </is>
      </c>
      <c r="J5401" s="20" t="n"/>
      <c r="K5401" s="20" t="n"/>
      <c r="L5401" s="20" t="n"/>
      <c r="M5401" s="20" t="n"/>
      <c r="N5401" s="21">
        <f>IF($A5401="","",IFERROR(VALUE($J5401),0))</f>
        <v/>
      </c>
      <c r="O5401" s="21">
        <f>IF($A5401="",0,IF(OR($S5401&lt;&gt;1,COUNTA($J5401:$M5401)=0),0,IF(SUMPRODUCT(MAX(($C$5:$C$6173=$C5401)*($D$5:$D$6173=$D5401)*($S$5:$S$6173=1)*IFERROR($N$5:$N$6173*1,0)))&gt;0,ROUND($H5401*($N5401/SUMPRODUCT(MAX(($C$5:$C$6173=$C5401)*($D$5:$D$6173=$D5401)*($S$5:$S$6173=1)*IFERROR($N$5:$N$6173*1,0)))),4),0)))</f>
        <v/>
      </c>
      <c r="P5401" s="10" t="inlineStr">
        <is>
          <t>posti*km</t>
        </is>
      </c>
      <c r="Q5401" s="21">
        <f>IF($A5401="","",$A5401&amp;"|"&amp;$C5401)</f>
        <v/>
      </c>
      <c r="R5401" s="21">
        <f>IF($A5401="","",$A5401&amp;"|"&amp;$C5401&amp;"|"&amp;$D5401)</f>
        <v/>
      </c>
      <c r="S5401" s="21">
        <f>IF($A5401="","",IFERROR(INDEX(Offerte!$D$2:$D$200,MATCH($Q5401,Offerte!$L$2:$L$200,0)),0))</f>
        <v/>
      </c>
      <c r="T5401" s="21">
        <f>IF($A5401="","",IFERROR(INDEX(Offerte!$G$2:$G$200,MATCH($Q5401,Offerte!$L$2:$L$200,0)),"NO"))</f>
        <v/>
      </c>
    </row>
    <row r="5402">
      <c r="A5402" s="10">
        <f>IF(Offerte!$A176="","",Offerte!$A176)</f>
        <v/>
      </c>
      <c r="B5402" s="10">
        <f>IF(Offerte!$A176="","",Offerte!$B176)</f>
        <v/>
      </c>
      <c r="C5402" s="10">
        <f>IF(Offerte!$A176="","",Offerte!$C176)</f>
        <v/>
      </c>
      <c r="D5402" s="10" t="inlineStr">
        <is>
          <t>B.2.1</t>
        </is>
      </c>
      <c r="E5402" s="10" t="inlineStr">
        <is>
          <t>B</t>
        </is>
      </c>
      <c r="F5402" s="10" t="inlineStr">
        <is>
          <t>Q</t>
        </is>
      </c>
      <c r="G5402" s="10" t="inlineStr">
        <is>
          <t>higher</t>
        </is>
      </c>
      <c r="H5402" s="10" t="n">
        <v>4</v>
      </c>
      <c r="I5402" s="10" t="inlineStr">
        <is>
          <t>Corse aggiuntive nell'arco giornaliero base</t>
        </is>
      </c>
      <c r="J5402" s="20" t="n"/>
      <c r="K5402" s="20" t="n"/>
      <c r="L5402" s="20" t="n"/>
      <c r="M5402" s="20" t="n"/>
      <c r="N5402" s="21">
        <f>IF($A5402="","",IFERROR(VALUE($J5402),0))</f>
        <v/>
      </c>
      <c r="O5402" s="21">
        <f>IF($A5402="",0,IF(OR($S5402&lt;&gt;1,COUNTA($J5402:$M5402)=0),0,IF(SUMPRODUCT(MAX(($C$5:$C$6173=$C5402)*($D$5:$D$6173=$D5402)*($S$5:$S$6173=1)*IFERROR($N$5:$N$6173*1,0)))&gt;0,ROUND($H5402*($N5402/SUMPRODUCT(MAX(($C$5:$C$6173=$C5402)*($D$5:$D$6173=$D5402)*($S$5:$S$6173=1)*IFERROR($N$5:$N$6173*1,0)))),4),0)))</f>
        <v/>
      </c>
      <c r="P5402" s="10" t="inlineStr">
        <is>
          <t>corse</t>
        </is>
      </c>
      <c r="Q5402" s="21">
        <f>IF($A5402="","",$A5402&amp;"|"&amp;$C5402)</f>
        <v/>
      </c>
      <c r="R5402" s="21">
        <f>IF($A5402="","",$A5402&amp;"|"&amp;$C5402&amp;"|"&amp;$D5402)</f>
        <v/>
      </c>
      <c r="S5402" s="21">
        <f>IF($A5402="","",IFERROR(INDEX(Offerte!$D$2:$D$200,MATCH($Q5402,Offerte!$L$2:$L$200,0)),0))</f>
        <v/>
      </c>
      <c r="T5402" s="21">
        <f>IF($A5402="","",IFERROR(INDEX(Offerte!$G$2:$G$200,MATCH($Q5402,Offerte!$L$2:$L$200,0)),"NO"))</f>
        <v/>
      </c>
    </row>
    <row r="5403">
      <c r="A5403" s="10">
        <f>IF(Offerte!$A176="","",Offerte!$A176)</f>
        <v/>
      </c>
      <c r="B5403" s="10">
        <f>IF(Offerte!$A176="","",Offerte!$B176)</f>
        <v/>
      </c>
      <c r="C5403" s="10">
        <f>IF(Offerte!$A176="","",Offerte!$C176)</f>
        <v/>
      </c>
      <c r="D5403" s="10" t="inlineStr">
        <is>
          <t>B.3.1</t>
        </is>
      </c>
      <c r="E5403" s="10" t="inlineStr">
        <is>
          <t>B</t>
        </is>
      </c>
      <c r="F5403" s="10" t="inlineStr">
        <is>
          <t>Q</t>
        </is>
      </c>
      <c r="G5403" s="10" t="inlineStr">
        <is>
          <t>higher</t>
        </is>
      </c>
      <c r="H5403" s="10" t="n">
        <v>2</v>
      </c>
      <c r="I5403" s="10" t="inlineStr">
        <is>
          <t>Numero di corse aggiuntive per allungamento dell'arco di servizio giornaliero nelle fasce serali</t>
        </is>
      </c>
      <c r="J5403" s="20" t="n"/>
      <c r="K5403" s="20" t="n"/>
      <c r="L5403" s="20" t="n"/>
      <c r="M5403" s="20" t="n"/>
      <c r="N5403" s="21">
        <f>IF($A5403="","",IFERROR(VALUE($J5403),0))</f>
        <v/>
      </c>
      <c r="O5403" s="21">
        <f>IF($A5403="",0,IF(OR($S5403&lt;&gt;1,COUNTA($J5403:$M5403)=0),0,IF(SUMPRODUCT(MAX(($C$5:$C$6173=$C5403)*($D$5:$D$6173=$D5403)*($S$5:$S$6173=1)*IFERROR($N$5:$N$6173*1,0)))&gt;0,ROUND($H5403*($N5403/SUMPRODUCT(MAX(($C$5:$C$6173=$C5403)*($D$5:$D$6173=$D5403)*($S$5:$S$6173=1)*IFERROR($N$5:$N$6173*1,0)))),4),0)))</f>
        <v/>
      </c>
      <c r="P5403" s="10" t="inlineStr">
        <is>
          <t>corse</t>
        </is>
      </c>
      <c r="Q5403" s="21">
        <f>IF($A5403="","",$A5403&amp;"|"&amp;$C5403)</f>
        <v/>
      </c>
      <c r="R5403" s="21">
        <f>IF($A5403="","",$A5403&amp;"|"&amp;$C5403&amp;"|"&amp;$D5403)</f>
        <v/>
      </c>
      <c r="S5403" s="21">
        <f>IF($A5403="","",IFERROR(INDEX(Offerte!$D$2:$D$200,MATCH($Q5403,Offerte!$L$2:$L$200,0)),0))</f>
        <v/>
      </c>
      <c r="T5403" s="21">
        <f>IF($A5403="","",IFERROR(INDEX(Offerte!$G$2:$G$200,MATCH($Q5403,Offerte!$L$2:$L$200,0)),"NO"))</f>
        <v/>
      </c>
    </row>
    <row r="5404">
      <c r="A5404" s="10">
        <f>IF(Offerte!$A176="","",Offerte!$A176)</f>
        <v/>
      </c>
      <c r="B5404" s="10">
        <f>IF(Offerte!$A176="","",Offerte!$B176)</f>
        <v/>
      </c>
      <c r="C5404" s="10">
        <f>IF(Offerte!$A176="","",Offerte!$C176)</f>
        <v/>
      </c>
      <c r="D5404" s="10" t="inlineStr">
        <is>
          <t>B.4.1</t>
        </is>
      </c>
      <c r="E5404" s="10" t="inlineStr">
        <is>
          <t>B</t>
        </is>
      </c>
      <c r="F5404" s="10" t="inlineStr">
        <is>
          <t>Q</t>
        </is>
      </c>
      <c r="G5404" s="10" t="inlineStr">
        <is>
          <t>higher</t>
        </is>
      </c>
      <c r="H5404" s="10" t="n">
        <v>3</v>
      </c>
      <c r="I5404" s="10" t="inlineStr">
        <is>
          <t>Percorrenze aggiuntive offerte nel Programma d'esercizio delle prime due fasi attuative</t>
        </is>
      </c>
      <c r="J5404" s="20" t="n"/>
      <c r="K5404" s="20" t="n"/>
      <c r="L5404" s="20" t="n"/>
      <c r="M5404" s="20" t="n"/>
      <c r="N5404" s="21">
        <f>IF($A5404="","",IFERROR(VALUE($J5404),0))</f>
        <v/>
      </c>
      <c r="O5404" s="21">
        <f>IF($A5404="",0,IF(OR($S5404&lt;&gt;1,COUNTA($J5404:$M5404)=0),0,IF(SUMPRODUCT(MAX(($C$5:$C$6173=$C5404)*($D$5:$D$6173=$D5404)*($S$5:$S$6173=1)*IFERROR($N$5:$N$6173*1,0)))&gt;0,ROUND($H5404*($N5404/SUMPRODUCT(MAX(($C$5:$C$6173=$C5404)*($D$5:$D$6173=$D5404)*($S$5:$S$6173=1)*IFERROR($N$5:$N$6173*1,0)))),4),0)))</f>
        <v/>
      </c>
      <c r="P5404" s="10" t="inlineStr">
        <is>
          <t>vett*km</t>
        </is>
      </c>
      <c r="Q5404" s="21">
        <f>IF($A5404="","",$A5404&amp;"|"&amp;$C5404)</f>
        <v/>
      </c>
      <c r="R5404" s="21">
        <f>IF($A5404="","",$A5404&amp;"|"&amp;$C5404&amp;"|"&amp;$D5404)</f>
        <v/>
      </c>
      <c r="S5404" s="21">
        <f>IF($A5404="","",IFERROR(INDEX(Offerte!$D$2:$D$200,MATCH($Q5404,Offerte!$L$2:$L$200,0)),0))</f>
        <v/>
      </c>
      <c r="T5404" s="21">
        <f>IF($A5404="","",IFERROR(INDEX(Offerte!$G$2:$G$200,MATCH($Q5404,Offerte!$L$2:$L$200,0)),"NO"))</f>
        <v/>
      </c>
    </row>
    <row r="5405">
      <c r="A5405" s="10">
        <f>IF(Offerte!$A176="","",Offerte!$A176)</f>
        <v/>
      </c>
      <c r="B5405" s="10">
        <f>IF(Offerte!$A176="","",Offerte!$B176)</f>
        <v/>
      </c>
      <c r="C5405" s="10">
        <f>IF(Offerte!$A176="","",Offerte!$C176)</f>
        <v/>
      </c>
      <c r="D5405" s="10" t="inlineStr">
        <is>
          <t>B.5.1</t>
        </is>
      </c>
      <c r="E5405" s="10" t="inlineStr">
        <is>
          <t>B</t>
        </is>
      </c>
      <c r="F5405" s="10" t="inlineStr">
        <is>
          <t>D</t>
        </is>
      </c>
      <c r="G5405" s="10" t="inlineStr">
        <is>
          <t>discretionary</t>
        </is>
      </c>
      <c r="H5405" s="10" t="n">
        <v>2</v>
      </c>
      <c r="I5405" s="10" t="inlineStr">
        <is>
          <t>Efficacia del progetto di servizi complementari DRT</t>
        </is>
      </c>
      <c r="J5405" s="20" t="n"/>
      <c r="K5405" s="20" t="n"/>
      <c r="L5405" s="20" t="n"/>
      <c r="M5405" s="20" t="n"/>
      <c r="N5405" s="21">
        <f>IF($A5405="","",MAX(0,MIN(1,IFERROR(VALUE($M5405),0))))</f>
        <v/>
      </c>
      <c r="O5405" s="21">
        <f>IF($A5405="",0,IF(OR($S5405&lt;&gt;1,COUNTA($J5405:$M5405)=0),0,IF(SUMPRODUCT(MAX(($C$5:$C$6173=$C5405)*($D$5:$D$6173=$D5405)*($S$5:$S$6173=1)*IFERROR($N$5:$N$6173*1,0)))&gt;0,ROUND($H5405*($N5405/SUMPRODUCT(MAX(($C$5:$C$6173=$C5405)*($D$5:$D$6173=$D5405)*($S$5:$S$6173=1)*IFERROR($N$5:$N$6173*1,0)))),4),0)))</f>
        <v/>
      </c>
      <c r="P5405" s="10" t="inlineStr">
        <is>
          <t>coeff.</t>
        </is>
      </c>
      <c r="Q5405" s="21">
        <f>IF($A5405="","",$A5405&amp;"|"&amp;$C5405)</f>
        <v/>
      </c>
      <c r="R5405" s="21">
        <f>IF($A5405="","",$A5405&amp;"|"&amp;$C5405&amp;"|"&amp;$D5405)</f>
        <v/>
      </c>
      <c r="S5405" s="21">
        <f>IF($A5405="","",IFERROR(INDEX(Offerte!$D$2:$D$200,MATCH($Q5405,Offerte!$L$2:$L$200,0)),0))</f>
        <v/>
      </c>
      <c r="T5405" s="21">
        <f>IF($A5405="","",IFERROR(INDEX(Offerte!$G$2:$G$200,MATCH($Q5405,Offerte!$L$2:$L$200,0)),"NO"))</f>
        <v/>
      </c>
    </row>
    <row r="5406">
      <c r="A5406" s="10">
        <f>IF(Offerte!$A176="","",Offerte!$A176)</f>
        <v/>
      </c>
      <c r="B5406" s="10">
        <f>IF(Offerte!$A176="","",Offerte!$B176)</f>
        <v/>
      </c>
      <c r="C5406" s="10">
        <f>IF(Offerte!$A176="","",Offerte!$C176)</f>
        <v/>
      </c>
      <c r="D5406" s="10" t="inlineStr">
        <is>
          <t>C.1.1</t>
        </is>
      </c>
      <c r="E5406" s="10" t="inlineStr">
        <is>
          <t>C</t>
        </is>
      </c>
      <c r="F5406" s="10" t="inlineStr">
        <is>
          <t>Q</t>
        </is>
      </c>
      <c r="G5406" s="10" t="inlineStr">
        <is>
          <t>higher</t>
        </is>
      </c>
      <c r="H5406" s="10" t="n">
        <v>2</v>
      </c>
      <c r="I5406" s="10" t="inlineStr">
        <is>
          <t>Tasso di copertura del servizio con telecamere BSD</t>
        </is>
      </c>
      <c r="J5406" s="20" t="n"/>
      <c r="K5406" s="20" t="n"/>
      <c r="L5406" s="20" t="n"/>
      <c r="M5406" s="20" t="n"/>
      <c r="N5406" s="21">
        <f>IF($A5406="","",IFERROR(VALUE($K5406)/VALUE($L5406),IFERROR(VALUE($J5406),0)))</f>
        <v/>
      </c>
      <c r="O5406" s="21">
        <f>IF($A5406="",0,IF(OR($S5406&lt;&gt;1,COUNTA($J5406:$M5406)=0),0,IF(SUMPRODUCT(MAX(($C$5:$C$6173=$C5406)*($D$5:$D$6173=$D5406)*($S$5:$S$6173=1)*IFERROR($N$5:$N$6173*1,0)))&gt;0,ROUND($H5406*($N5406/SUMPRODUCT(MAX(($C$5:$C$6173=$C5406)*($D$5:$D$6173=$D5406)*($S$5:$S$6173=1)*IFERROR($N$5:$N$6173*1,0)))),4),0)))</f>
        <v/>
      </c>
      <c r="P5406" s="10" t="inlineStr">
        <is>
          <t>Autobus attrezzati con telecamere BSD / Autobus totali in offerta, incluse scorte</t>
        </is>
      </c>
      <c r="Q5406" s="21">
        <f>IF($A5406="","",$A5406&amp;"|"&amp;$C5406)</f>
        <v/>
      </c>
      <c r="R5406" s="21">
        <f>IF($A5406="","",$A5406&amp;"|"&amp;$C5406&amp;"|"&amp;$D5406)</f>
        <v/>
      </c>
      <c r="S5406" s="21">
        <f>IF($A5406="","",IFERROR(INDEX(Offerte!$D$2:$D$200,MATCH($Q5406,Offerte!$L$2:$L$200,0)),0))</f>
        <v/>
      </c>
      <c r="T5406" s="21">
        <f>IF($A5406="","",IFERROR(INDEX(Offerte!$G$2:$G$200,MATCH($Q5406,Offerte!$L$2:$L$200,0)),"NO"))</f>
        <v/>
      </c>
    </row>
    <row r="5407">
      <c r="A5407" s="10">
        <f>IF(Offerte!$A176="","",Offerte!$A176)</f>
        <v/>
      </c>
      <c r="B5407" s="10">
        <f>IF(Offerte!$A176="","",Offerte!$B176)</f>
        <v/>
      </c>
      <c r="C5407" s="10">
        <f>IF(Offerte!$A176="","",Offerte!$C176)</f>
        <v/>
      </c>
      <c r="D5407" s="10" t="inlineStr">
        <is>
          <t>C.1.2</t>
        </is>
      </c>
      <c r="E5407" s="10" t="inlineStr">
        <is>
          <t>C</t>
        </is>
      </c>
      <c r="F5407" s="10" t="inlineStr">
        <is>
          <t>Q</t>
        </is>
      </c>
      <c r="G5407" s="10" t="inlineStr">
        <is>
          <t>higher</t>
        </is>
      </c>
      <c r="H5407" s="10" t="n">
        <v>2</v>
      </c>
      <c r="I5407" s="10" t="inlineStr">
        <is>
          <t>Tasso di copertura del servizio con telecamere ADAS</t>
        </is>
      </c>
      <c r="J5407" s="20" t="n"/>
      <c r="K5407" s="20" t="n"/>
      <c r="L5407" s="20" t="n"/>
      <c r="M5407" s="20" t="n"/>
      <c r="N5407" s="21">
        <f>IF($A5407="","",IFERROR(VALUE($K5407)/VALUE($L5407),IFERROR(VALUE($J5407),0)))</f>
        <v/>
      </c>
      <c r="O5407" s="21">
        <f>IF($A5407="",0,IF(OR($S5407&lt;&gt;1,COUNTA($J5407:$M5407)=0),0,IF(SUMPRODUCT(MAX(($C$5:$C$6173=$C5407)*($D$5:$D$6173=$D5407)*($S$5:$S$6173=1)*IFERROR($N$5:$N$6173*1,0)))&gt;0,ROUND($H5407*($N5407/SUMPRODUCT(MAX(($C$5:$C$6173=$C5407)*($D$5:$D$6173=$D5407)*($S$5:$S$6173=1)*IFERROR($N$5:$N$6173*1,0)))),4),0)))</f>
        <v/>
      </c>
      <c r="P5407" s="10" t="inlineStr">
        <is>
          <t>Autobus attrezzati con telecamere ADAS / Autobus totali in offerta, incluse scorte</t>
        </is>
      </c>
      <c r="Q5407" s="21">
        <f>IF($A5407="","",$A5407&amp;"|"&amp;$C5407)</f>
        <v/>
      </c>
      <c r="R5407" s="21">
        <f>IF($A5407="","",$A5407&amp;"|"&amp;$C5407&amp;"|"&amp;$D5407)</f>
        <v/>
      </c>
      <c r="S5407" s="21">
        <f>IF($A5407="","",IFERROR(INDEX(Offerte!$D$2:$D$200,MATCH($Q5407,Offerte!$L$2:$L$200,0)),0))</f>
        <v/>
      </c>
      <c r="T5407" s="21">
        <f>IF($A5407="","",IFERROR(INDEX(Offerte!$G$2:$G$200,MATCH($Q5407,Offerte!$L$2:$L$200,0)),"NO"))</f>
        <v/>
      </c>
    </row>
    <row r="5408">
      <c r="A5408" s="10">
        <f>IF(Offerte!$A176="","",Offerte!$A176)</f>
        <v/>
      </c>
      <c r="B5408" s="10">
        <f>IF(Offerte!$A176="","",Offerte!$B176)</f>
        <v/>
      </c>
      <c r="C5408" s="10">
        <f>IF(Offerte!$A176="","",Offerte!$C176)</f>
        <v/>
      </c>
      <c r="D5408" s="10" t="inlineStr">
        <is>
          <t>C.2.1</t>
        </is>
      </c>
      <c r="E5408" s="10" t="inlineStr">
        <is>
          <t>C</t>
        </is>
      </c>
      <c r="F5408" s="10" t="inlineStr">
        <is>
          <t>Q</t>
        </is>
      </c>
      <c r="G5408" s="10" t="inlineStr">
        <is>
          <t>higher</t>
        </is>
      </c>
      <c r="H5408" s="10" t="n">
        <v>3</v>
      </c>
      <c r="I5408" s="10" t="inlineStr">
        <is>
          <t>Tasso di copertura del servizio con telecamere di bordo di videosorveglianza</t>
        </is>
      </c>
      <c r="J5408" s="20" t="n"/>
      <c r="K5408" s="20" t="n"/>
      <c r="L5408" s="20" t="n"/>
      <c r="M5408" s="20" t="n"/>
      <c r="N5408" s="21">
        <f>IF($A5408="","",IFERROR(VALUE($K5408)/VALUE($L5408),IFERROR(VALUE($J5408),0)))</f>
        <v/>
      </c>
      <c r="O5408" s="21">
        <f>IF($A5408="",0,IF(OR($S5408&lt;&gt;1,COUNTA($J5408:$M5408)=0),0,IF(SUMPRODUCT(MAX(($C$5:$C$6173=$C5408)*($D$5:$D$6173=$D5408)*($S$5:$S$6173=1)*IFERROR($N$5:$N$6173*1,0)))&gt;0,ROUND($H5408*($N5408/SUMPRODUCT(MAX(($C$5:$C$6173=$C5408)*($D$5:$D$6173=$D5408)*($S$5:$S$6173=1)*IFERROR($N$5:$N$6173*1,0)))),4),0)))</f>
        <v/>
      </c>
      <c r="P5408" s="10" t="inlineStr">
        <is>
          <t>Autobus attrezzati con videosorveglianza / Autobus totali in offerta, incluse scorte</t>
        </is>
      </c>
      <c r="Q5408" s="21">
        <f>IF($A5408="","",$A5408&amp;"|"&amp;$C5408)</f>
        <v/>
      </c>
      <c r="R5408" s="21">
        <f>IF($A5408="","",$A5408&amp;"|"&amp;$C5408&amp;"|"&amp;$D5408)</f>
        <v/>
      </c>
      <c r="S5408" s="21">
        <f>IF($A5408="","",IFERROR(INDEX(Offerte!$D$2:$D$200,MATCH($Q5408,Offerte!$L$2:$L$200,0)),0))</f>
        <v/>
      </c>
      <c r="T5408" s="21">
        <f>IF($A5408="","",IFERROR(INDEX(Offerte!$G$2:$G$200,MATCH($Q5408,Offerte!$L$2:$L$200,0)),"NO"))</f>
        <v/>
      </c>
    </row>
    <row r="5409">
      <c r="A5409" s="10">
        <f>IF(Offerte!$A176="","",Offerte!$A176)</f>
        <v/>
      </c>
      <c r="B5409" s="10">
        <f>IF(Offerte!$A176="","",Offerte!$B176)</f>
        <v/>
      </c>
      <c r="C5409" s="10">
        <f>IF(Offerte!$A176="","",Offerte!$C176)</f>
        <v/>
      </c>
      <c r="D5409" s="10" t="inlineStr">
        <is>
          <t>C.2.2</t>
        </is>
      </c>
      <c r="E5409" s="10" t="inlineStr">
        <is>
          <t>C</t>
        </is>
      </c>
      <c r="F5409" s="10" t="inlineStr">
        <is>
          <t>T</t>
        </is>
      </c>
      <c r="G5409" s="10" t="inlineStr">
        <is>
          <t>tabular</t>
        </is>
      </c>
      <c r="H5409" s="10" t="n">
        <v>1</v>
      </c>
      <c r="I5409" s="10" t="inlineStr">
        <is>
          <t>Software video/audio analisi per situazioni di pericolo</t>
        </is>
      </c>
      <c r="J5409" s="20" t="n"/>
      <c r="K5409" s="20" t="n"/>
      <c r="L5409" s="20" t="n"/>
      <c r="M5409" s="20" t="n"/>
      <c r="N5409" s="21">
        <f>IF($A5409="","",IF(IFERROR(VALUE($M5409),0)=1,1,0))</f>
        <v/>
      </c>
      <c r="O5409" s="21">
        <f>IF($A5409="",0,IF(OR($S5409&lt;&gt;1,COUNTA($J5409:$M5409)=0),0,IF($N5409=1,$H5409,0)))</f>
        <v/>
      </c>
      <c r="P5409" s="10" t="inlineStr">
        <is>
          <t>sì/no</t>
        </is>
      </c>
      <c r="Q5409" s="21">
        <f>IF($A5409="","",$A5409&amp;"|"&amp;$C5409)</f>
        <v/>
      </c>
      <c r="R5409" s="21">
        <f>IF($A5409="","",$A5409&amp;"|"&amp;$C5409&amp;"|"&amp;$D5409)</f>
        <v/>
      </c>
      <c r="S5409" s="21">
        <f>IF($A5409="","",IFERROR(INDEX(Offerte!$D$2:$D$200,MATCH($Q5409,Offerte!$L$2:$L$200,0)),0))</f>
        <v/>
      </c>
      <c r="T5409" s="21">
        <f>IF($A5409="","",IFERROR(INDEX(Offerte!$G$2:$G$200,MATCH($Q5409,Offerte!$L$2:$L$200,0)),"NO"))</f>
        <v/>
      </c>
    </row>
    <row r="5410">
      <c r="A5410" s="10">
        <f>IF(Offerte!$A176="","",Offerte!$A176)</f>
        <v/>
      </c>
      <c r="B5410" s="10">
        <f>IF(Offerte!$A176="","",Offerte!$B176)</f>
        <v/>
      </c>
      <c r="C5410" s="10">
        <f>IF(Offerte!$A176="","",Offerte!$C176)</f>
        <v/>
      </c>
      <c r="D5410" s="10" t="inlineStr">
        <is>
          <t>C.2.3</t>
        </is>
      </c>
      <c r="E5410" s="10" t="inlineStr">
        <is>
          <t>C</t>
        </is>
      </c>
      <c r="F5410" s="10" t="inlineStr">
        <is>
          <t>T</t>
        </is>
      </c>
      <c r="G5410" s="10" t="inlineStr">
        <is>
          <t>tabular</t>
        </is>
      </c>
      <c r="H5410" s="10" t="n">
        <v>1</v>
      </c>
      <c r="I5410" s="10" t="inlineStr">
        <is>
          <t>Collegamento con centrale qualificata di pronto intervento</t>
        </is>
      </c>
      <c r="J5410" s="20" t="n"/>
      <c r="K5410" s="20" t="n"/>
      <c r="L5410" s="20" t="n"/>
      <c r="M5410" s="20" t="n"/>
      <c r="N5410" s="21">
        <f>IF($A5410="","",IF(IFERROR(VALUE($M5410),0)=1,1,0))</f>
        <v/>
      </c>
      <c r="O5410" s="21">
        <f>IF($A5410="",0,IF(OR($S5410&lt;&gt;1,COUNTA($J5410:$M5410)=0),0,IF($N5410=1,$H5410,0)))</f>
        <v/>
      </c>
      <c r="P5410" s="10" t="inlineStr">
        <is>
          <t>sì/no</t>
        </is>
      </c>
      <c r="Q5410" s="21">
        <f>IF($A5410="","",$A5410&amp;"|"&amp;$C5410)</f>
        <v/>
      </c>
      <c r="R5410" s="21">
        <f>IF($A5410="","",$A5410&amp;"|"&amp;$C5410&amp;"|"&amp;$D5410)</f>
        <v/>
      </c>
      <c r="S5410" s="21">
        <f>IF($A5410="","",IFERROR(INDEX(Offerte!$D$2:$D$200,MATCH($Q5410,Offerte!$L$2:$L$200,0)),0))</f>
        <v/>
      </c>
      <c r="T5410" s="21">
        <f>IF($A5410="","",IFERROR(INDEX(Offerte!$G$2:$G$200,MATCH($Q5410,Offerte!$L$2:$L$200,0)),"NO"))</f>
        <v/>
      </c>
    </row>
    <row r="5411">
      <c r="A5411" s="10">
        <f>IF(Offerte!$A176="","",Offerte!$A176)</f>
        <v/>
      </c>
      <c r="B5411" s="10">
        <f>IF(Offerte!$A176="","",Offerte!$B176)</f>
        <v/>
      </c>
      <c r="C5411" s="10">
        <f>IF(Offerte!$A176="","",Offerte!$C176)</f>
        <v/>
      </c>
      <c r="D5411" s="10" t="inlineStr">
        <is>
          <t>C.2.4</t>
        </is>
      </c>
      <c r="E5411" s="10" t="inlineStr">
        <is>
          <t>C</t>
        </is>
      </c>
      <c r="F5411" s="10" t="inlineStr">
        <is>
          <t>Q</t>
        </is>
      </c>
      <c r="G5411" s="10" t="inlineStr">
        <is>
          <t>higher</t>
        </is>
      </c>
      <c r="H5411" s="10" t="n">
        <v>1</v>
      </c>
      <c r="I5411" s="10" t="inlineStr">
        <is>
          <t>Tasso di copertura del servizio con dispositivi per la chiamata di emergenza del conducente</t>
        </is>
      </c>
      <c r="J5411" s="20" t="n"/>
      <c r="K5411" s="20" t="n"/>
      <c r="L5411" s="20" t="n"/>
      <c r="M5411" s="20" t="n"/>
      <c r="N5411" s="21">
        <f>IF($A5411="","",IFERROR(VALUE($K5411)/VALUE($L5411),IFERROR(VALUE($J5411),0)))</f>
        <v/>
      </c>
      <c r="O5411" s="21">
        <f>IF($A5411="",0,IF(OR($S5411&lt;&gt;1,COUNTA($J5411:$M5411)=0),0,IF(SUMPRODUCT(MAX(($C$5:$C$6173=$C5411)*($D$5:$D$6173=$D5411)*($S$5:$S$6173=1)*IFERROR($N$5:$N$6173*1,0)))&gt;0,ROUND($H5411*($N5411/SUMPRODUCT(MAX(($C$5:$C$6173=$C5411)*($D$5:$D$6173=$D5411)*($S$5:$S$6173=1)*IFERROR($N$5:$N$6173*1,0)))),4),0)))</f>
        <v/>
      </c>
      <c r="P5411" s="10" t="inlineStr">
        <is>
          <t>Autobus attrezzati con chiamata di emergenza / Autobus totali in offerta, incluse scorte</t>
        </is>
      </c>
      <c r="Q5411" s="21">
        <f>IF($A5411="","",$A5411&amp;"|"&amp;$C5411)</f>
        <v/>
      </c>
      <c r="R5411" s="21">
        <f>IF($A5411="","",$A5411&amp;"|"&amp;$C5411&amp;"|"&amp;$D5411)</f>
        <v/>
      </c>
      <c r="S5411" s="21">
        <f>IF($A5411="","",IFERROR(INDEX(Offerte!$D$2:$D$200,MATCH($Q5411,Offerte!$L$2:$L$200,0)),0))</f>
        <v/>
      </c>
      <c r="T5411" s="21">
        <f>IF($A5411="","",IFERROR(INDEX(Offerte!$G$2:$G$200,MATCH($Q5411,Offerte!$L$2:$L$200,0)),"NO"))</f>
        <v/>
      </c>
    </row>
    <row r="5412">
      <c r="A5412" s="10">
        <f>IF(Offerte!$A176="","",Offerte!$A176)</f>
        <v/>
      </c>
      <c r="B5412" s="10">
        <f>IF(Offerte!$A176="","",Offerte!$B176)</f>
        <v/>
      </c>
      <c r="C5412" s="10">
        <f>IF(Offerte!$A176="","",Offerte!$C176)</f>
        <v/>
      </c>
      <c r="D5412" s="10" t="inlineStr">
        <is>
          <t>C.3.1</t>
        </is>
      </c>
      <c r="E5412" s="10" t="inlineStr">
        <is>
          <t>C</t>
        </is>
      </c>
      <c r="F5412" s="10" t="inlineStr">
        <is>
          <t>Q</t>
        </is>
      </c>
      <c r="G5412" s="10" t="inlineStr">
        <is>
          <t>higher</t>
        </is>
      </c>
      <c r="H5412" s="10" t="n">
        <v>2</v>
      </c>
      <c r="I5412" s="10" t="inlineStr">
        <is>
          <t>Tasso di copertura del servizio con dispositivi di informazione dinamica a bordo mezzo</t>
        </is>
      </c>
      <c r="J5412" s="20" t="n"/>
      <c r="K5412" s="20" t="n"/>
      <c r="L5412" s="20" t="n"/>
      <c r="M5412" s="20" t="n"/>
      <c r="N5412" s="21">
        <f>IF($A5412="","",IFERROR(VALUE($K5412)/VALUE($L5412),IFERROR(VALUE($J5412),0)))</f>
        <v/>
      </c>
      <c r="O5412" s="21">
        <f>IF($A5412="",0,IF(OR($S5412&lt;&gt;1,COUNTA($J5412:$M5412)=0),0,IF(SUMPRODUCT(MAX(($C$5:$C$6173=$C5412)*($D$5:$D$6173=$D5412)*($S$5:$S$6173=1)*IFERROR($N$5:$N$6173*1,0)))&gt;0,ROUND($H5412*($N5412/SUMPRODUCT(MAX(($C$5:$C$6173=$C5412)*($D$5:$D$6173=$D5412)*($S$5:$S$6173=1)*IFERROR($N$5:$N$6173*1,0)))),4),0)))</f>
        <v/>
      </c>
      <c r="P5412" s="10" t="inlineStr">
        <is>
          <t>Autobus con monitor e indicatori vocali / Autobus totali in offerta, incluse scorte</t>
        </is>
      </c>
      <c r="Q5412" s="21">
        <f>IF($A5412="","",$A5412&amp;"|"&amp;$C5412)</f>
        <v/>
      </c>
      <c r="R5412" s="21">
        <f>IF($A5412="","",$A5412&amp;"|"&amp;$C5412&amp;"|"&amp;$D5412)</f>
        <v/>
      </c>
      <c r="S5412" s="21">
        <f>IF($A5412="","",IFERROR(INDEX(Offerte!$D$2:$D$200,MATCH($Q5412,Offerte!$L$2:$L$200,0)),0))</f>
        <v/>
      </c>
      <c r="T5412" s="21">
        <f>IF($A5412="","",IFERROR(INDEX(Offerte!$G$2:$G$200,MATCH($Q5412,Offerte!$L$2:$L$200,0)),"NO"))</f>
        <v/>
      </c>
    </row>
    <row r="5413">
      <c r="A5413" s="10">
        <f>IF(Offerte!$A176="","",Offerte!$A176)</f>
        <v/>
      </c>
      <c r="B5413" s="10">
        <f>IF(Offerte!$A176="","",Offerte!$B176)</f>
        <v/>
      </c>
      <c r="C5413" s="10">
        <f>IF(Offerte!$A176="","",Offerte!$C176)</f>
        <v/>
      </c>
      <c r="D5413" s="10" t="inlineStr">
        <is>
          <t>C.3.2</t>
        </is>
      </c>
      <c r="E5413" s="10" t="inlineStr">
        <is>
          <t>C</t>
        </is>
      </c>
      <c r="F5413" s="10" t="inlineStr">
        <is>
          <t>T</t>
        </is>
      </c>
      <c r="G5413" s="10" t="inlineStr">
        <is>
          <t>tabular</t>
        </is>
      </c>
      <c r="H5413" s="10" t="n">
        <v>2</v>
      </c>
      <c r="I5413" s="10" t="inlineStr">
        <is>
          <t>Informazioni a bordo su coincidenze ai nodi</t>
        </is>
      </c>
      <c r="J5413" s="20" t="n"/>
      <c r="K5413" s="20" t="n"/>
      <c r="L5413" s="20" t="n"/>
      <c r="M5413" s="20" t="n"/>
      <c r="N5413" s="21">
        <f>IF($A5413="","",IF(IFERROR(VALUE($M5413),0)=1,1,0))</f>
        <v/>
      </c>
      <c r="O5413" s="21">
        <f>IF($A5413="",0,IF(OR($S5413&lt;&gt;1,COUNTA($J5413:$M5413)=0),0,IF(AND($N5413=1,IFERROR(SUMIFS($N$5:$N$6173,$Q$5:$Q$6173,$Q5413,$D$5:$D$6173,"C.3.1"),0)&gt;=0.5),$H5413,0)))</f>
        <v/>
      </c>
      <c r="P5413" s="10" t="inlineStr">
        <is>
          <t>Dipende da C.3.1 &gt;= 0.5</t>
        </is>
      </c>
      <c r="Q5413" s="21">
        <f>IF($A5413="","",$A5413&amp;"|"&amp;$C5413)</f>
        <v/>
      </c>
      <c r="R5413" s="21">
        <f>IF($A5413="","",$A5413&amp;"|"&amp;$C5413&amp;"|"&amp;$D5413)</f>
        <v/>
      </c>
      <c r="S5413" s="21">
        <f>IF($A5413="","",IFERROR(INDEX(Offerte!$D$2:$D$200,MATCH($Q5413,Offerte!$L$2:$L$200,0)),0))</f>
        <v/>
      </c>
      <c r="T5413" s="21">
        <f>IF($A5413="","",IFERROR(INDEX(Offerte!$G$2:$G$200,MATCH($Q5413,Offerte!$L$2:$L$200,0)),"NO"))</f>
        <v/>
      </c>
    </row>
    <row r="5414">
      <c r="A5414" s="10">
        <f>IF(Offerte!$A176="","",Offerte!$A176)</f>
        <v/>
      </c>
      <c r="B5414" s="10">
        <f>IF(Offerte!$A176="","",Offerte!$B176)</f>
        <v/>
      </c>
      <c r="C5414" s="10">
        <f>IF(Offerte!$A176="","",Offerte!$C176)</f>
        <v/>
      </c>
      <c r="D5414" s="10" t="inlineStr">
        <is>
          <t>D.1.1</t>
        </is>
      </c>
      <c r="E5414" s="10" t="inlineStr">
        <is>
          <t>D</t>
        </is>
      </c>
      <c r="F5414" s="10" t="inlineStr">
        <is>
          <t>Q</t>
        </is>
      </c>
      <c r="G5414" s="10" t="inlineStr">
        <is>
          <t>higher</t>
        </is>
      </c>
      <c r="H5414" s="10" t="n">
        <v>3</v>
      </c>
      <c r="I5414" s="10" t="inlineStr">
        <is>
          <t>Installazione di pensiline</t>
        </is>
      </c>
      <c r="J5414" s="20" t="n"/>
      <c r="K5414" s="20" t="n"/>
      <c r="L5414" s="20" t="n"/>
      <c r="M5414" s="20" t="n"/>
      <c r="N5414" s="21">
        <f>IF($A5414="","",IFERROR(VALUE($J5414),0))</f>
        <v/>
      </c>
      <c r="O5414" s="21">
        <f>IF($A5414="",0,IF(OR($S5414&lt;&gt;1,COUNTA($J5414:$M5414)=0),0,IF(SUMPRODUCT(MAX(($C$5:$C$6173=$C5414)*($D$5:$D$6173=$D5414)*($S$5:$S$6173=1)*IFERROR($N$5:$N$6173*1,0)))&gt;0,ROUND($H5414*($N5414/SUMPRODUCT(MAX(($C$5:$C$6173=$C5414)*($D$5:$D$6173=$D5414)*($S$5:$S$6173=1)*IFERROR($N$5:$N$6173*1,0)))),4),0)))</f>
        <v/>
      </c>
      <c r="P5414" s="10" t="inlineStr">
        <is>
          <t>fermate</t>
        </is>
      </c>
      <c r="Q5414" s="21">
        <f>IF($A5414="","",$A5414&amp;"|"&amp;$C5414)</f>
        <v/>
      </c>
      <c r="R5414" s="21">
        <f>IF($A5414="","",$A5414&amp;"|"&amp;$C5414&amp;"|"&amp;$D5414)</f>
        <v/>
      </c>
      <c r="S5414" s="21">
        <f>IF($A5414="","",IFERROR(INDEX(Offerte!$D$2:$D$200,MATCH($Q5414,Offerte!$L$2:$L$200,0)),0))</f>
        <v/>
      </c>
      <c r="T5414" s="21">
        <f>IF($A5414="","",IFERROR(INDEX(Offerte!$G$2:$G$200,MATCH($Q5414,Offerte!$L$2:$L$200,0)),"NO"))</f>
        <v/>
      </c>
    </row>
    <row r="5415">
      <c r="A5415" s="10">
        <f>IF(Offerte!$A176="","",Offerte!$A176)</f>
        <v/>
      </c>
      <c r="B5415" s="10">
        <f>IF(Offerte!$A176="","",Offerte!$B176)</f>
        <v/>
      </c>
      <c r="C5415" s="10">
        <f>IF(Offerte!$A176="","",Offerte!$C176)</f>
        <v/>
      </c>
      <c r="D5415" s="10" t="inlineStr">
        <is>
          <t>D.1.2</t>
        </is>
      </c>
      <c r="E5415" s="10" t="inlineStr">
        <is>
          <t>D</t>
        </is>
      </c>
      <c r="F5415" s="10" t="inlineStr">
        <is>
          <t>Q</t>
        </is>
      </c>
      <c r="G5415" s="10" t="inlineStr">
        <is>
          <t>higher</t>
        </is>
      </c>
      <c r="H5415" s="10" t="n">
        <v>3</v>
      </c>
      <c r="I5415" s="10" t="inlineStr">
        <is>
          <t>Installazione di paline di fermata conformi alla DGR 581/2023</t>
        </is>
      </c>
      <c r="J5415" s="20" t="n"/>
      <c r="K5415" s="20" t="n"/>
      <c r="L5415" s="20" t="n"/>
      <c r="M5415" s="20" t="n"/>
      <c r="N5415" s="21">
        <f>IF($A5415="","",IFERROR(VALUE($J5415),0))</f>
        <v/>
      </c>
      <c r="O5415" s="21">
        <f>IF($A5415="",0,IF(OR($S5415&lt;&gt;1,COUNTA($J5415:$M5415)=0),0,IF(SUMPRODUCT(MAX(($C$5:$C$6173=$C5415)*($D$5:$D$6173=$D5415)*($S$5:$S$6173=1)*IFERROR($N$5:$N$6173*1,0)))&gt;0,ROUND($H5415*($N5415/SUMPRODUCT(MAX(($C$5:$C$6173=$C5415)*($D$5:$D$6173=$D5415)*($S$5:$S$6173=1)*IFERROR($N$5:$N$6173*1,0)))),4),0)))</f>
        <v/>
      </c>
      <c r="P5415" s="10" t="inlineStr">
        <is>
          <t>fermate</t>
        </is>
      </c>
      <c r="Q5415" s="21">
        <f>IF($A5415="","",$A5415&amp;"|"&amp;$C5415)</f>
        <v/>
      </c>
      <c r="R5415" s="21">
        <f>IF($A5415="","",$A5415&amp;"|"&amp;$C5415&amp;"|"&amp;$D5415)</f>
        <v/>
      </c>
      <c r="S5415" s="21">
        <f>IF($A5415="","",IFERROR(INDEX(Offerte!$D$2:$D$200,MATCH($Q5415,Offerte!$L$2:$L$200,0)),0))</f>
        <v/>
      </c>
      <c r="T5415" s="21">
        <f>IF($A5415="","",IFERROR(INDEX(Offerte!$G$2:$G$200,MATCH($Q5415,Offerte!$L$2:$L$200,0)),"NO"))</f>
        <v/>
      </c>
    </row>
    <row r="5416">
      <c r="A5416" s="10">
        <f>IF(Offerte!$A176="","",Offerte!$A176)</f>
        <v/>
      </c>
      <c r="B5416" s="10">
        <f>IF(Offerte!$A176="","",Offerte!$B176)</f>
        <v/>
      </c>
      <c r="C5416" s="10">
        <f>IF(Offerte!$A176="","",Offerte!$C176)</f>
        <v/>
      </c>
      <c r="D5416" s="10" t="inlineStr">
        <is>
          <t>D.1.3</t>
        </is>
      </c>
      <c r="E5416" s="10" t="inlineStr">
        <is>
          <t>D</t>
        </is>
      </c>
      <c r="F5416" s="10" t="inlineStr">
        <is>
          <t>Q</t>
        </is>
      </c>
      <c r="G5416" s="10" t="inlineStr">
        <is>
          <t>higher</t>
        </is>
      </c>
      <c r="H5416" s="10" t="n">
        <v>2</v>
      </c>
      <c r="I5416" s="10" t="inlineStr">
        <is>
          <t>Display informativi connessi alle fermate</t>
        </is>
      </c>
      <c r="J5416" s="20" t="n"/>
      <c r="K5416" s="20" t="n"/>
      <c r="L5416" s="20" t="n"/>
      <c r="M5416" s="20" t="n"/>
      <c r="N5416" s="21">
        <f>IF($A5416="","",IFERROR(VALUE($J5416),0))</f>
        <v/>
      </c>
      <c r="O5416" s="21">
        <f>IF($A5416="",0,IF(OR($S5416&lt;&gt;1,COUNTA($J5416:$M5416)=0),0,IF(SUMPRODUCT(MAX(($C$5:$C$6173=$C5416)*($D$5:$D$6173=$D5416)*($S$5:$S$6173=1)*IFERROR($N$5:$N$6173*1,0)))&gt;0,ROUND($H5416*($N5416/SUMPRODUCT(MAX(($C$5:$C$6173=$C5416)*($D$5:$D$6173=$D5416)*($S$5:$S$6173=1)*IFERROR($N$5:$N$6173*1,0)))),4),0)))</f>
        <v/>
      </c>
      <c r="P5416" s="10" t="inlineStr">
        <is>
          <t>fermate</t>
        </is>
      </c>
      <c r="Q5416" s="21">
        <f>IF($A5416="","",$A5416&amp;"|"&amp;$C5416)</f>
        <v/>
      </c>
      <c r="R5416" s="21">
        <f>IF($A5416="","",$A5416&amp;"|"&amp;$C5416&amp;"|"&amp;$D5416)</f>
        <v/>
      </c>
      <c r="S5416" s="21">
        <f>IF($A5416="","",IFERROR(INDEX(Offerte!$D$2:$D$200,MATCH($Q5416,Offerte!$L$2:$L$200,0)),0))</f>
        <v/>
      </c>
      <c r="T5416" s="21">
        <f>IF($A5416="","",IFERROR(INDEX(Offerte!$G$2:$G$200,MATCH($Q5416,Offerte!$L$2:$L$200,0)),"NO"))</f>
        <v/>
      </c>
    </row>
    <row r="5417">
      <c r="A5417" s="10">
        <f>IF(Offerte!$A176="","",Offerte!$A176)</f>
        <v/>
      </c>
      <c r="B5417" s="10">
        <f>IF(Offerte!$A176="","",Offerte!$B176)</f>
        <v/>
      </c>
      <c r="C5417" s="10">
        <f>IF(Offerte!$A176="","",Offerte!$C176)</f>
        <v/>
      </c>
      <c r="D5417" s="10" t="inlineStr">
        <is>
          <t>D.2.1</t>
        </is>
      </c>
      <c r="E5417" s="10" t="inlineStr">
        <is>
          <t>D</t>
        </is>
      </c>
      <c r="F5417" s="10" t="inlineStr">
        <is>
          <t>Q</t>
        </is>
      </c>
      <c r="G5417" s="10" t="inlineStr">
        <is>
          <t>higher</t>
        </is>
      </c>
      <c r="H5417" s="10" t="n">
        <v>2</v>
      </c>
      <c r="I5417" s="10" t="inlineStr">
        <is>
          <t>Segnali tattili Loges-Vet-Evolution</t>
        </is>
      </c>
      <c r="J5417" s="20" t="n"/>
      <c r="K5417" s="20" t="n"/>
      <c r="L5417" s="20" t="n"/>
      <c r="M5417" s="20" t="n"/>
      <c r="N5417" s="21">
        <f>IF($A5417="","",IFERROR(VALUE($J5417),0))</f>
        <v/>
      </c>
      <c r="O5417" s="21">
        <f>IF($A5417="",0,IF(OR($S5417&lt;&gt;1,COUNTA($J5417:$M5417)=0),0,IF(SUMPRODUCT(MAX(($C$5:$C$6173=$C5417)*($D$5:$D$6173=$D5417)*($S$5:$S$6173=1)*IFERROR($N$5:$N$6173*1,0)))&gt;0,ROUND($H5417*($N5417/SUMPRODUCT(MAX(($C$5:$C$6173=$C5417)*($D$5:$D$6173=$D5417)*($S$5:$S$6173=1)*IFERROR($N$5:$N$6173*1,0)))),4),0)))</f>
        <v/>
      </c>
      <c r="P5417" s="10" t="inlineStr">
        <is>
          <t>fermate</t>
        </is>
      </c>
      <c r="Q5417" s="21">
        <f>IF($A5417="","",$A5417&amp;"|"&amp;$C5417)</f>
        <v/>
      </c>
      <c r="R5417" s="21">
        <f>IF($A5417="","",$A5417&amp;"|"&amp;$C5417&amp;"|"&amp;$D5417)</f>
        <v/>
      </c>
      <c r="S5417" s="21">
        <f>IF($A5417="","",IFERROR(INDEX(Offerte!$D$2:$D$200,MATCH($Q5417,Offerte!$L$2:$L$200,0)),0))</f>
        <v/>
      </c>
      <c r="T5417" s="21">
        <f>IF($A5417="","",IFERROR(INDEX(Offerte!$G$2:$G$200,MATCH($Q5417,Offerte!$L$2:$L$200,0)),"NO"))</f>
        <v/>
      </c>
    </row>
    <row r="5418">
      <c r="A5418" s="10">
        <f>IF(Offerte!$A176="","",Offerte!$A176)</f>
        <v/>
      </c>
      <c r="B5418" s="10">
        <f>IF(Offerte!$A176="","",Offerte!$B176)</f>
        <v/>
      </c>
      <c r="C5418" s="10">
        <f>IF(Offerte!$A176="","",Offerte!$C176)</f>
        <v/>
      </c>
      <c r="D5418" s="10" t="inlineStr">
        <is>
          <t>E.1.1</t>
        </is>
      </c>
      <c r="E5418" s="10" t="inlineStr">
        <is>
          <t>E</t>
        </is>
      </c>
      <c r="F5418" s="10" t="inlineStr">
        <is>
          <t>T</t>
        </is>
      </c>
      <c r="G5418" s="10" t="inlineStr">
        <is>
          <t>tabular</t>
        </is>
      </c>
      <c r="H5418" s="10" t="n">
        <v>2</v>
      </c>
      <c r="I5418" s="10" t="inlineStr">
        <is>
          <t>Mobile app con travel planner PRM</t>
        </is>
      </c>
      <c r="J5418" s="20" t="n"/>
      <c r="K5418" s="20" t="n"/>
      <c r="L5418" s="20" t="n"/>
      <c r="M5418" s="20" t="n"/>
      <c r="N5418" s="21">
        <f>IF($A5418="","",IF(IFERROR(VALUE($M5418),0)=1,1,0))</f>
        <v/>
      </c>
      <c r="O5418" s="21">
        <f>IF($A5418="",0,IF(OR($S5418&lt;&gt;1,COUNTA($J5418:$M5418)=0),0,IF($N5418=1,$H5418,0)))</f>
        <v/>
      </c>
      <c r="P5418" s="10" t="inlineStr">
        <is>
          <t>sì/no</t>
        </is>
      </c>
      <c r="Q5418" s="21">
        <f>IF($A5418="","",$A5418&amp;"|"&amp;$C5418)</f>
        <v/>
      </c>
      <c r="R5418" s="21">
        <f>IF($A5418="","",$A5418&amp;"|"&amp;$C5418&amp;"|"&amp;$D5418)</f>
        <v/>
      </c>
      <c r="S5418" s="21">
        <f>IF($A5418="","",IFERROR(INDEX(Offerte!$D$2:$D$200,MATCH($Q5418,Offerte!$L$2:$L$200,0)),0))</f>
        <v/>
      </c>
      <c r="T5418" s="21">
        <f>IF($A5418="","",IFERROR(INDEX(Offerte!$G$2:$G$200,MATCH($Q5418,Offerte!$L$2:$L$200,0)),"NO"))</f>
        <v/>
      </c>
    </row>
    <row r="5419">
      <c r="A5419" s="10">
        <f>IF(Offerte!$A176="","",Offerte!$A176)</f>
        <v/>
      </c>
      <c r="B5419" s="10">
        <f>IF(Offerte!$A176="","",Offerte!$B176)</f>
        <v/>
      </c>
      <c r="C5419" s="10">
        <f>IF(Offerte!$A176="","",Offerte!$C176)</f>
        <v/>
      </c>
      <c r="D5419" s="10" t="inlineStr">
        <is>
          <t>E.2.1</t>
        </is>
      </c>
      <c r="E5419" s="10" t="inlineStr">
        <is>
          <t>E</t>
        </is>
      </c>
      <c r="F5419" s="10" t="inlineStr">
        <is>
          <t>D</t>
        </is>
      </c>
      <c r="G5419" s="10" t="inlineStr">
        <is>
          <t>discretionary</t>
        </is>
      </c>
      <c r="H5419" s="10" t="n">
        <v>2</v>
      </c>
      <c r="I5419" s="10" t="inlineStr">
        <is>
          <t>Altre azioni informative e rapporti con gli utenti</t>
        </is>
      </c>
      <c r="J5419" s="20" t="n"/>
      <c r="K5419" s="20" t="n"/>
      <c r="L5419" s="20" t="n"/>
      <c r="M5419" s="20" t="n"/>
      <c r="N5419" s="21">
        <f>IF($A5419="","",MAX(0,MIN(1,IFERROR(VALUE($M5419),0))))</f>
        <v/>
      </c>
      <c r="O5419" s="21">
        <f>IF($A5419="",0,IF(OR($S5419&lt;&gt;1,COUNTA($J5419:$M5419)=0),0,IF(SUMPRODUCT(MAX(($C$5:$C$6173=$C5419)*($D$5:$D$6173=$D5419)*($S$5:$S$6173=1)*IFERROR($N$5:$N$6173*1,0)))&gt;0,ROUND($H5419*($N5419/SUMPRODUCT(MAX(($C$5:$C$6173=$C5419)*($D$5:$D$6173=$D5419)*($S$5:$S$6173=1)*IFERROR($N$5:$N$6173*1,0)))),4),0)))</f>
        <v/>
      </c>
      <c r="P5419" s="10" t="inlineStr">
        <is>
          <t>coeff.</t>
        </is>
      </c>
      <c r="Q5419" s="21">
        <f>IF($A5419="","",$A5419&amp;"|"&amp;$C5419)</f>
        <v/>
      </c>
      <c r="R5419" s="21">
        <f>IF($A5419="","",$A5419&amp;"|"&amp;$C5419&amp;"|"&amp;$D5419)</f>
        <v/>
      </c>
      <c r="S5419" s="21">
        <f>IF($A5419="","",IFERROR(INDEX(Offerte!$D$2:$D$200,MATCH($Q5419,Offerte!$L$2:$L$200,0)),0))</f>
        <v/>
      </c>
      <c r="T5419" s="21">
        <f>IF($A5419="","",IFERROR(INDEX(Offerte!$G$2:$G$200,MATCH($Q5419,Offerte!$L$2:$L$200,0)),"NO"))</f>
        <v/>
      </c>
    </row>
    <row r="5420">
      <c r="A5420" s="10">
        <f>IF(Offerte!$A176="","",Offerte!$A176)</f>
        <v/>
      </c>
      <c r="B5420" s="10">
        <f>IF(Offerte!$A176="","",Offerte!$B176)</f>
        <v/>
      </c>
      <c r="C5420" s="10">
        <f>IF(Offerte!$A176="","",Offerte!$C176)</f>
        <v/>
      </c>
      <c r="D5420" s="10" t="inlineStr">
        <is>
          <t>F.1.1</t>
        </is>
      </c>
      <c r="E5420" s="10" t="inlineStr">
        <is>
          <t>F</t>
        </is>
      </c>
      <c r="F5420" s="10" t="inlineStr">
        <is>
          <t>Q</t>
        </is>
      </c>
      <c r="G5420" s="10" t="inlineStr">
        <is>
          <t>lower</t>
        </is>
      </c>
      <c r="H5420" s="10" t="n">
        <v>7</v>
      </c>
      <c r="I5420" s="10" t="inlineStr">
        <is>
          <t>Performance ambientali del parco mezzi adibito al servizio - I_CEA</t>
        </is>
      </c>
      <c r="J5420" s="20" t="n"/>
      <c r="K5420" s="20" t="n"/>
      <c r="L5420" s="20" t="n"/>
      <c r="M5420" s="20" t="n"/>
      <c r="N5420" s="21">
        <f>IF($A5420="","",IFERROR(VALUE($J5420),0))</f>
        <v/>
      </c>
      <c r="O5420" s="21">
        <f>IF($A5420="",0,IF(OR($S5420&lt;&gt;1,COUNTA($J5420:$M5420)=0),0,IF(AND(IFERROR(AGGREGATE(15,6,$N$5:$N$6173/(($C$5:$C$6173=$C5420)*($D$5:$D$6173=$D5420)*($S$5:$S$6173=1)*($N$5:$N$6173&gt;0)),1),0)&gt;0,$N5420&gt;0),ROUND($H5420*(IFERROR(AGGREGATE(15,6,$N$5:$N$6173/(($C$5:$C$6173=$C5420)*($D$5:$D$6173=$D5420)*($S$5:$S$6173=1)*($N$5:$N$6173&gt;0)),1),0)/$N5420),4),0)))</f>
        <v/>
      </c>
      <c r="P5420" s="10" t="inlineStr">
        <is>
          <t>indice</t>
        </is>
      </c>
      <c r="Q5420" s="21">
        <f>IF($A5420="","",$A5420&amp;"|"&amp;$C5420)</f>
        <v/>
      </c>
      <c r="R5420" s="21">
        <f>IF($A5420="","",$A5420&amp;"|"&amp;$C5420&amp;"|"&amp;$D5420)</f>
        <v/>
      </c>
      <c r="S5420" s="21">
        <f>IF($A5420="","",IFERROR(INDEX(Offerte!$D$2:$D$200,MATCH($Q5420,Offerte!$L$2:$L$200,0)),0))</f>
        <v/>
      </c>
      <c r="T5420" s="21">
        <f>IF($A5420="","",IFERROR(INDEX(Offerte!$G$2:$G$200,MATCH($Q5420,Offerte!$L$2:$L$200,0)),"NO"))</f>
        <v/>
      </c>
    </row>
    <row r="5421">
      <c r="A5421" s="10">
        <f>IF(Offerte!$A176="","",Offerte!$A176)</f>
        <v/>
      </c>
      <c r="B5421" s="10">
        <f>IF(Offerte!$A176="","",Offerte!$B176)</f>
        <v/>
      </c>
      <c r="C5421" s="10">
        <f>IF(Offerte!$A176="","",Offerte!$C176)</f>
        <v/>
      </c>
      <c r="D5421" s="10" t="inlineStr">
        <is>
          <t>F.2.1</t>
        </is>
      </c>
      <c r="E5421" s="10" t="inlineStr">
        <is>
          <t>F</t>
        </is>
      </c>
      <c r="F5421" s="10" t="inlineStr">
        <is>
          <t>Q</t>
        </is>
      </c>
      <c r="G5421" s="10" t="inlineStr">
        <is>
          <t>higher</t>
        </is>
      </c>
      <c r="H5421" s="10" t="n">
        <v>2</v>
      </c>
      <c r="I5421" s="10" t="inlineStr">
        <is>
          <t>Tasso di copertura del servizio con dispositivi ECO-DRIVER</t>
        </is>
      </c>
      <c r="J5421" s="20" t="n"/>
      <c r="K5421" s="20" t="n"/>
      <c r="L5421" s="20" t="n"/>
      <c r="M5421" s="20" t="n"/>
      <c r="N5421" s="21">
        <f>IF($A5421="","",IFERROR(VALUE($K5421)/VALUE($L5421),IFERROR(VALUE($J5421),0)))</f>
        <v/>
      </c>
      <c r="O5421" s="21">
        <f>IF($A5421="",0,IF(OR($S5421&lt;&gt;1,COUNTA($J5421:$M5421)=0),0,IF(SUMPRODUCT(MAX(($C$5:$C$6173=$C5421)*($D$5:$D$6173=$D5421)*($S$5:$S$6173=1)*IFERROR($N$5:$N$6173*1,0)))&gt;0,ROUND($H5421*($N5421/SUMPRODUCT(MAX(($C$5:$C$6173=$C5421)*($D$5:$D$6173=$D5421)*($S$5:$S$6173=1)*IFERROR($N$5:$N$6173*1,0)))),4),0)))</f>
        <v/>
      </c>
      <c r="P5421" s="10" t="inlineStr">
        <is>
          <t>Autobus attrezzati con dispositivi ECO-DRIVER / Autobus totali in offerta, incluse scorte</t>
        </is>
      </c>
      <c r="Q5421" s="21">
        <f>IF($A5421="","",$A5421&amp;"|"&amp;$C5421)</f>
        <v/>
      </c>
      <c r="R5421" s="21">
        <f>IF($A5421="","",$A5421&amp;"|"&amp;$C5421&amp;"|"&amp;$D5421)</f>
        <v/>
      </c>
      <c r="S5421" s="21">
        <f>IF($A5421="","",IFERROR(INDEX(Offerte!$D$2:$D$200,MATCH($Q5421,Offerte!$L$2:$L$200,0)),0))</f>
        <v/>
      </c>
      <c r="T5421" s="21">
        <f>IF($A5421="","",IFERROR(INDEX(Offerte!$G$2:$G$200,MATCH($Q5421,Offerte!$L$2:$L$200,0)),"NO"))</f>
        <v/>
      </c>
    </row>
    <row r="5422">
      <c r="A5422" s="10">
        <f>IF(Offerte!$A176="","",Offerte!$A176)</f>
        <v/>
      </c>
      <c r="B5422" s="10">
        <f>IF(Offerte!$A176="","",Offerte!$B176)</f>
        <v/>
      </c>
      <c r="C5422" s="10">
        <f>IF(Offerte!$A176="","",Offerte!$C176)</f>
        <v/>
      </c>
      <c r="D5422" s="10" t="inlineStr">
        <is>
          <t>F.3.1</t>
        </is>
      </c>
      <c r="E5422" s="10" t="inlineStr">
        <is>
          <t>F</t>
        </is>
      </c>
      <c r="F5422" s="10" t="inlineStr">
        <is>
          <t>Q</t>
        </is>
      </c>
      <c r="G5422" s="10" t="inlineStr">
        <is>
          <t>higher</t>
        </is>
      </c>
      <c r="H5422" s="10" t="n">
        <v>2</v>
      </c>
      <c r="I5422" s="10" t="inlineStr">
        <is>
          <t>Autoproduzione consumi elettrici per trazione</t>
        </is>
      </c>
      <c r="J5422" s="20" t="n"/>
      <c r="K5422" s="20" t="n"/>
      <c r="L5422" s="20" t="n"/>
      <c r="M5422" s="20" t="n"/>
      <c r="N5422" s="21">
        <f>IF($A5422="","",IFERROR(VALUE($J5422),0))</f>
        <v/>
      </c>
      <c r="O5422" s="21">
        <f>IF($A5422="",0,IF(OR($S5422&lt;&gt;1,COUNTA($J5422:$M5422)=0),0,IF(SUMPRODUCT(MAX(($C$5:$C$6173=$C5422)*($D$5:$D$6173=$D5422)*($S$5:$S$6173=1)*IFERROR($N$5:$N$6173*1,0)))&gt;0,ROUND($H5422*($N5422/SUMPRODUCT(MAX(($C$5:$C$6173=$C5422)*($D$5:$D$6173=$D5422)*($S$5:$S$6173=1)*IFERROR($N$5:$N$6173*1,0)))),4),0)))</f>
        <v/>
      </c>
      <c r="P5422" s="10" t="inlineStr">
        <is>
          <t>kWh/anno</t>
        </is>
      </c>
      <c r="Q5422" s="21">
        <f>IF($A5422="","",$A5422&amp;"|"&amp;$C5422)</f>
        <v/>
      </c>
      <c r="R5422" s="21">
        <f>IF($A5422="","",$A5422&amp;"|"&amp;$C5422&amp;"|"&amp;$D5422)</f>
        <v/>
      </c>
      <c r="S5422" s="21">
        <f>IF($A5422="","",IFERROR(INDEX(Offerte!$D$2:$D$200,MATCH($Q5422,Offerte!$L$2:$L$200,0)),0))</f>
        <v/>
      </c>
      <c r="T5422" s="21">
        <f>IF($A5422="","",IFERROR(INDEX(Offerte!$G$2:$G$200,MATCH($Q5422,Offerte!$L$2:$L$200,0)),"NO"))</f>
        <v/>
      </c>
    </row>
    <row r="5423">
      <c r="A5423" s="10">
        <f>IF(Offerte!$A176="","",Offerte!$A176)</f>
        <v/>
      </c>
      <c r="B5423" s="10">
        <f>IF(Offerte!$A176="","",Offerte!$B176)</f>
        <v/>
      </c>
      <c r="C5423" s="10">
        <f>IF(Offerte!$A176="","",Offerte!$C176)</f>
        <v/>
      </c>
      <c r="D5423" s="10" t="inlineStr">
        <is>
          <t>F.4.1</t>
        </is>
      </c>
      <c r="E5423" s="10" t="inlineStr">
        <is>
          <t>F</t>
        </is>
      </c>
      <c r="F5423" s="10" t="inlineStr">
        <is>
          <t>Q</t>
        </is>
      </c>
      <c r="G5423" s="10" t="inlineStr">
        <is>
          <t>soil</t>
        </is>
      </c>
      <c r="H5423" s="10" t="n">
        <v>2</v>
      </c>
      <c r="I5423" s="10" t="inlineStr">
        <is>
          <t>Indice di consumo di suolo</t>
        </is>
      </c>
      <c r="J5423" s="20" t="n"/>
      <c r="K5423" s="20" t="n"/>
      <c r="L5423" s="20" t="n"/>
      <c r="M5423" s="20" t="n"/>
      <c r="N5423" s="21">
        <f>IF($A5423="","",IFERROR(VALUE($J5423),0))</f>
        <v/>
      </c>
      <c r="O5423" s="21">
        <f>IF($A5423="",0,IF(OR($S5423&lt;&gt;1,COUNTA($J5423:$M5423)=0),0,IF($N5423&lt;=0,$H5423,IF(SUMPRODUCT(MAX(($C$5:$C$6173=$C5423)*($D$5:$D$6173=$D5423)*($S$5:$S$6173=1)*IFERROR($N$5:$N$6173*1,0)))&gt;0,ROUND($H5423*((SUMPRODUCT(MAX(($C$5:$C$6173=$C5423)*($D$5:$D$6173=$D5423)*($S$5:$S$6173=1)*IFERROR($N$5:$N$6173*1,0)))-$N5423)/SUMPRODUCT(MAX(($C$5:$C$6173=$C5423)*($D$5:$D$6173=$D5423)*($S$5:$S$6173=1)*IFERROR($N$5:$N$6173*1,0)))),4),0))))</f>
        <v/>
      </c>
      <c r="P5423" s="10" t="inlineStr">
        <is>
          <t>m2</t>
        </is>
      </c>
      <c r="Q5423" s="21">
        <f>IF($A5423="","",$A5423&amp;"|"&amp;$C5423)</f>
        <v/>
      </c>
      <c r="R5423" s="21">
        <f>IF($A5423="","",$A5423&amp;"|"&amp;$C5423&amp;"|"&amp;$D5423)</f>
        <v/>
      </c>
      <c r="S5423" s="21">
        <f>IF($A5423="","",IFERROR(INDEX(Offerte!$D$2:$D$200,MATCH($Q5423,Offerte!$L$2:$L$200,0)),0))</f>
        <v/>
      </c>
      <c r="T5423" s="21">
        <f>IF($A5423="","",IFERROR(INDEX(Offerte!$G$2:$G$200,MATCH($Q5423,Offerte!$L$2:$L$200,0)),"NO"))</f>
        <v/>
      </c>
    </row>
    <row r="5424">
      <c r="A5424" s="10">
        <f>IF(Offerte!$A176="","",Offerte!$A176)</f>
        <v/>
      </c>
      <c r="B5424" s="10">
        <f>IF(Offerte!$A176="","",Offerte!$B176)</f>
        <v/>
      </c>
      <c r="C5424" s="10">
        <f>IF(Offerte!$A176="","",Offerte!$C176)</f>
        <v/>
      </c>
      <c r="D5424" s="10" t="inlineStr">
        <is>
          <t>F.5.1</t>
        </is>
      </c>
      <c r="E5424" s="10" t="inlineStr">
        <is>
          <t>F</t>
        </is>
      </c>
      <c r="F5424" s="10" t="inlineStr">
        <is>
          <t>T</t>
        </is>
      </c>
      <c r="G5424" s="10" t="inlineStr">
        <is>
          <t>tabular</t>
        </is>
      </c>
      <c r="H5424" s="10" t="n">
        <v>1</v>
      </c>
      <c r="I5424" s="10" t="inlineStr">
        <is>
          <t>Rendicontazione di sostenibilità ambientale</t>
        </is>
      </c>
      <c r="J5424" s="20" t="n"/>
      <c r="K5424" s="20" t="n"/>
      <c r="L5424" s="20" t="n"/>
      <c r="M5424" s="20" t="n"/>
      <c r="N5424" s="21">
        <f>IF($A5424="","",IF(IFERROR(VALUE($M5424),0)=1,1,0))</f>
        <v/>
      </c>
      <c r="O5424" s="21">
        <f>IF($A5424="",0,IF(OR($S5424&lt;&gt;1,COUNTA($J5424:$M5424)=0),0,IF($N5424=1,$H5424,0)))</f>
        <v/>
      </c>
      <c r="P5424" s="10" t="inlineStr">
        <is>
          <t>sì/no</t>
        </is>
      </c>
      <c r="Q5424" s="21">
        <f>IF($A5424="","",$A5424&amp;"|"&amp;$C5424)</f>
        <v/>
      </c>
      <c r="R5424" s="21">
        <f>IF($A5424="","",$A5424&amp;"|"&amp;$C5424&amp;"|"&amp;$D5424)</f>
        <v/>
      </c>
      <c r="S5424" s="21">
        <f>IF($A5424="","",IFERROR(INDEX(Offerte!$D$2:$D$200,MATCH($Q5424,Offerte!$L$2:$L$200,0)),0))</f>
        <v/>
      </c>
      <c r="T5424" s="21">
        <f>IF($A5424="","",IFERROR(INDEX(Offerte!$G$2:$G$200,MATCH($Q5424,Offerte!$L$2:$L$200,0)),"NO"))</f>
        <v/>
      </c>
    </row>
    <row r="5425">
      <c r="A5425" s="10">
        <f>IF(Offerte!$A176="","",Offerte!$A176)</f>
        <v/>
      </c>
      <c r="B5425" s="10">
        <f>IF(Offerte!$A176="","",Offerte!$B176)</f>
        <v/>
      </c>
      <c r="C5425" s="10">
        <f>IF(Offerte!$A176="","",Offerte!$C176)</f>
        <v/>
      </c>
      <c r="D5425" s="10" t="inlineStr">
        <is>
          <t>G.1.1</t>
        </is>
      </c>
      <c r="E5425" s="10" t="inlineStr">
        <is>
          <t>G</t>
        </is>
      </c>
      <c r="F5425" s="10" t="inlineStr">
        <is>
          <t>D</t>
        </is>
      </c>
      <c r="G5425" s="10" t="inlineStr">
        <is>
          <t>discretionary</t>
        </is>
      </c>
      <c r="H5425" s="10" t="n">
        <v>2</v>
      </c>
      <c r="I5425" s="10" t="inlineStr">
        <is>
          <t>Qualità del progetto di centrale di controllo aziendale</t>
        </is>
      </c>
      <c r="J5425" s="20" t="n"/>
      <c r="K5425" s="20" t="n"/>
      <c r="L5425" s="20" t="n"/>
      <c r="M5425" s="20" t="n"/>
      <c r="N5425" s="21">
        <f>IF($A5425="","",MAX(0,MIN(1,IFERROR(VALUE($M5425),0))))</f>
        <v/>
      </c>
      <c r="O5425" s="21">
        <f>IF($A5425="",0,IF(OR($S5425&lt;&gt;1,COUNTA($J5425:$M5425)=0),0,IF(SUMPRODUCT(MAX(($C$5:$C$6173=$C5425)*($D$5:$D$6173=$D5425)*($S$5:$S$6173=1)*IFERROR($N$5:$N$6173*1,0)))&gt;0,ROUND($H5425*($N5425/SUMPRODUCT(MAX(($C$5:$C$6173=$C5425)*($D$5:$D$6173=$D5425)*($S$5:$S$6173=1)*IFERROR($N$5:$N$6173*1,0)))),4),0)))</f>
        <v/>
      </c>
      <c r="P5425" s="10" t="inlineStr">
        <is>
          <t>coeff.</t>
        </is>
      </c>
      <c r="Q5425" s="21">
        <f>IF($A5425="","",$A5425&amp;"|"&amp;$C5425)</f>
        <v/>
      </c>
      <c r="R5425" s="21">
        <f>IF($A5425="","",$A5425&amp;"|"&amp;$C5425&amp;"|"&amp;$D5425)</f>
        <v/>
      </c>
      <c r="S5425" s="21">
        <f>IF($A5425="","",IFERROR(INDEX(Offerte!$D$2:$D$200,MATCH($Q5425,Offerte!$L$2:$L$200,0)),0))</f>
        <v/>
      </c>
      <c r="T5425" s="21">
        <f>IF($A5425="","",IFERROR(INDEX(Offerte!$G$2:$G$200,MATCH($Q5425,Offerte!$L$2:$L$200,0)),"NO"))</f>
        <v/>
      </c>
    </row>
    <row r="5426">
      <c r="A5426" s="10">
        <f>IF(Offerte!$A176="","",Offerte!$A176)</f>
        <v/>
      </c>
      <c r="B5426" s="10">
        <f>IF(Offerte!$A176="","",Offerte!$B176)</f>
        <v/>
      </c>
      <c r="C5426" s="10">
        <f>IF(Offerte!$A176="","",Offerte!$C176)</f>
        <v/>
      </c>
      <c r="D5426" s="10" t="inlineStr">
        <is>
          <t>G.2.1</t>
        </is>
      </c>
      <c r="E5426" s="10" t="inlineStr">
        <is>
          <t>G</t>
        </is>
      </c>
      <c r="F5426" s="10" t="inlineStr">
        <is>
          <t>T</t>
        </is>
      </c>
      <c r="G5426" s="10" t="inlineStr">
        <is>
          <t>tabular</t>
        </is>
      </c>
      <c r="H5426" s="10" t="n">
        <v>1</v>
      </c>
      <c r="I5426" s="10" t="inlineStr">
        <is>
          <t>Certificazione ISO 45001</t>
        </is>
      </c>
      <c r="J5426" s="20" t="n"/>
      <c r="K5426" s="20" t="n"/>
      <c r="L5426" s="20" t="n"/>
      <c r="M5426" s="20" t="n"/>
      <c r="N5426" s="21">
        <f>IF($A5426="","",IF(IFERROR(VALUE($M5426),0)=1,1,0))</f>
        <v/>
      </c>
      <c r="O5426" s="21">
        <f>IF($A5426="",0,IF(OR($S5426&lt;&gt;1,COUNTA($J5426:$M5426)=0),0,IF($N5426=1,$H5426,0)))</f>
        <v/>
      </c>
      <c r="P5426" s="10" t="inlineStr">
        <is>
          <t>sì/no</t>
        </is>
      </c>
      <c r="Q5426" s="21">
        <f>IF($A5426="","",$A5426&amp;"|"&amp;$C5426)</f>
        <v/>
      </c>
      <c r="R5426" s="21">
        <f>IF($A5426="","",$A5426&amp;"|"&amp;$C5426&amp;"|"&amp;$D5426)</f>
        <v/>
      </c>
      <c r="S5426" s="21">
        <f>IF($A5426="","",IFERROR(INDEX(Offerte!$D$2:$D$200,MATCH($Q5426,Offerte!$L$2:$L$200,0)),0))</f>
        <v/>
      </c>
      <c r="T5426" s="21">
        <f>IF($A5426="","",IFERROR(INDEX(Offerte!$G$2:$G$200,MATCH($Q5426,Offerte!$L$2:$L$200,0)),"NO"))</f>
        <v/>
      </c>
    </row>
    <row r="5427">
      <c r="A5427" s="10">
        <f>IF(Offerte!$A176="","",Offerte!$A176)</f>
        <v/>
      </c>
      <c r="B5427" s="10">
        <f>IF(Offerte!$A176="","",Offerte!$B176)</f>
        <v/>
      </c>
      <c r="C5427" s="10">
        <f>IF(Offerte!$A176="","",Offerte!$C176)</f>
        <v/>
      </c>
      <c r="D5427" s="10" t="inlineStr">
        <is>
          <t>G.3.1</t>
        </is>
      </c>
      <c r="E5427" s="10" t="inlineStr">
        <is>
          <t>G</t>
        </is>
      </c>
      <c r="F5427" s="10" t="inlineStr">
        <is>
          <t>T</t>
        </is>
      </c>
      <c r="G5427" s="10" t="inlineStr">
        <is>
          <t>tabular</t>
        </is>
      </c>
      <c r="H5427" s="10" t="n">
        <v>1</v>
      </c>
      <c r="I5427" s="10" t="inlineStr">
        <is>
          <t>Certificazioni di responsabilità sociale</t>
        </is>
      </c>
      <c r="J5427" s="20" t="n"/>
      <c r="K5427" s="20" t="n"/>
      <c r="L5427" s="20" t="n"/>
      <c r="M5427" s="20" t="n"/>
      <c r="N5427" s="21">
        <f>IF($A5427="","",IF(IFERROR(VALUE($M5427),0)=1,1,0))</f>
        <v/>
      </c>
      <c r="O5427" s="21">
        <f>IF($A5427="",0,IF(OR($S5427&lt;&gt;1,COUNTA($J5427:$M5427)=0),0,IF($N5427=1,$H5427,0)))</f>
        <v/>
      </c>
      <c r="P5427" s="10" t="inlineStr">
        <is>
          <t>sì/no</t>
        </is>
      </c>
      <c r="Q5427" s="21">
        <f>IF($A5427="","",$A5427&amp;"|"&amp;$C5427)</f>
        <v/>
      </c>
      <c r="R5427" s="21">
        <f>IF($A5427="","",$A5427&amp;"|"&amp;$C5427&amp;"|"&amp;$D5427)</f>
        <v/>
      </c>
      <c r="S5427" s="21">
        <f>IF($A5427="","",IFERROR(INDEX(Offerte!$D$2:$D$200,MATCH($Q5427,Offerte!$L$2:$L$200,0)),0))</f>
        <v/>
      </c>
      <c r="T5427" s="21">
        <f>IF($A5427="","",IFERROR(INDEX(Offerte!$G$2:$G$200,MATCH($Q5427,Offerte!$L$2:$L$200,0)),"NO"))</f>
        <v/>
      </c>
    </row>
    <row r="5428">
      <c r="A5428" s="10">
        <f>IF(Offerte!$A176="","",Offerte!$A176)</f>
        <v/>
      </c>
      <c r="B5428" s="10">
        <f>IF(Offerte!$A176="","",Offerte!$B176)</f>
        <v/>
      </c>
      <c r="C5428" s="10">
        <f>IF(Offerte!$A176="","",Offerte!$C176)</f>
        <v/>
      </c>
      <c r="D5428" s="10" t="inlineStr">
        <is>
          <t>G.4.1</t>
        </is>
      </c>
      <c r="E5428" s="10" t="inlineStr">
        <is>
          <t>G</t>
        </is>
      </c>
      <c r="F5428" s="10" t="inlineStr">
        <is>
          <t>D</t>
        </is>
      </c>
      <c r="G5428" s="10" t="inlineStr">
        <is>
          <t>discretionary</t>
        </is>
      </c>
      <c r="H5428" s="10" t="n">
        <v>2</v>
      </c>
      <c r="I5428" s="10" t="inlineStr">
        <is>
          <t>Qualità del piano di formazione del personale</t>
        </is>
      </c>
      <c r="J5428" s="20" t="n"/>
      <c r="K5428" s="20" t="n"/>
      <c r="L5428" s="20" t="n"/>
      <c r="M5428" s="20" t="n"/>
      <c r="N5428" s="21">
        <f>IF($A5428="","",MAX(0,MIN(1,IFERROR(VALUE($M5428),0))))</f>
        <v/>
      </c>
      <c r="O5428" s="21">
        <f>IF($A5428="",0,IF(OR($S5428&lt;&gt;1,COUNTA($J5428:$M5428)=0),0,IF(SUMPRODUCT(MAX(($C$5:$C$6173=$C5428)*($D$5:$D$6173=$D5428)*($S$5:$S$6173=1)*IFERROR($N$5:$N$6173*1,0)))&gt;0,ROUND($H5428*($N5428/SUMPRODUCT(MAX(($C$5:$C$6173=$C5428)*($D$5:$D$6173=$D5428)*($S$5:$S$6173=1)*IFERROR($N$5:$N$6173*1,0)))),4),0)))</f>
        <v/>
      </c>
      <c r="P5428" s="10" t="inlineStr">
        <is>
          <t>coeff.</t>
        </is>
      </c>
      <c r="Q5428" s="21">
        <f>IF($A5428="","",$A5428&amp;"|"&amp;$C5428)</f>
        <v/>
      </c>
      <c r="R5428" s="21">
        <f>IF($A5428="","",$A5428&amp;"|"&amp;$C5428&amp;"|"&amp;$D5428)</f>
        <v/>
      </c>
      <c r="S5428" s="21">
        <f>IF($A5428="","",IFERROR(INDEX(Offerte!$D$2:$D$200,MATCH($Q5428,Offerte!$L$2:$L$200,0)),0))</f>
        <v/>
      </c>
      <c r="T5428" s="21">
        <f>IF($A5428="","",IFERROR(INDEX(Offerte!$G$2:$G$200,MATCH($Q5428,Offerte!$L$2:$L$200,0)),"NO"))</f>
        <v/>
      </c>
    </row>
    <row r="5429">
      <c r="A5429" s="10">
        <f>IF(Offerte!$A176="","",Offerte!$A176)</f>
        <v/>
      </c>
      <c r="B5429" s="10">
        <f>IF(Offerte!$A176="","",Offerte!$B176)</f>
        <v/>
      </c>
      <c r="C5429" s="10">
        <f>IF(Offerte!$A176="","",Offerte!$C176)</f>
        <v/>
      </c>
      <c r="D5429" s="10" t="inlineStr">
        <is>
          <t>G.5.1</t>
        </is>
      </c>
      <c r="E5429" s="10" t="inlineStr">
        <is>
          <t>G</t>
        </is>
      </c>
      <c r="F5429" s="10" t="inlineStr">
        <is>
          <t>T</t>
        </is>
      </c>
      <c r="G5429" s="10" t="inlineStr">
        <is>
          <t>tabular</t>
        </is>
      </c>
      <c r="H5429" s="10" t="n">
        <v>1</v>
      </c>
      <c r="I5429" s="10" t="inlineStr">
        <is>
          <t>Impegno al mantenimento delle garanzie del contratto di secondo livello del gestore uscente</t>
        </is>
      </c>
      <c r="J5429" s="20" t="n"/>
      <c r="K5429" s="20" t="n"/>
      <c r="L5429" s="20" t="n"/>
      <c r="M5429" s="20" t="n"/>
      <c r="N5429" s="21">
        <f>IF($A5429="","",IF(IFERROR(VALUE($M5429),0)=1,1,0))</f>
        <v/>
      </c>
      <c r="O5429" s="21">
        <f>IF($A5429="",0,IF(OR($S5429&lt;&gt;1,COUNTA($J5429:$M5429)=0),0,IF($N5429=1,$H5429,0)))</f>
        <v/>
      </c>
      <c r="P5429" s="10" t="inlineStr">
        <is>
          <t>sì/no</t>
        </is>
      </c>
      <c r="Q5429" s="21">
        <f>IF($A5429="","",$A5429&amp;"|"&amp;$C5429)</f>
        <v/>
      </c>
      <c r="R5429" s="21">
        <f>IF($A5429="","",$A5429&amp;"|"&amp;$C5429&amp;"|"&amp;$D5429)</f>
        <v/>
      </c>
      <c r="S5429" s="21">
        <f>IF($A5429="","",IFERROR(INDEX(Offerte!$D$2:$D$200,MATCH($Q5429,Offerte!$L$2:$L$200,0)),0))</f>
        <v/>
      </c>
      <c r="T5429" s="21">
        <f>IF($A5429="","",IFERROR(INDEX(Offerte!$G$2:$G$200,MATCH($Q5429,Offerte!$L$2:$L$200,0)),"NO"))</f>
        <v/>
      </c>
    </row>
    <row r="5430">
      <c r="A5430" s="10">
        <f>IF(Offerte!$A177="","",Offerte!$A177)</f>
        <v/>
      </c>
      <c r="B5430" s="10">
        <f>IF(Offerte!$A177="","",Offerte!$B177)</f>
        <v/>
      </c>
      <c r="C5430" s="10">
        <f>IF(Offerte!$A177="","",Offerte!$C177)</f>
        <v/>
      </c>
      <c r="D5430" s="10" t="inlineStr">
        <is>
          <t>A.1.1</t>
        </is>
      </c>
      <c r="E5430" s="10" t="inlineStr">
        <is>
          <t>A</t>
        </is>
      </c>
      <c r="F5430" s="10" t="inlineStr">
        <is>
          <t>Q</t>
        </is>
      </c>
      <c r="G5430" s="10" t="inlineStr">
        <is>
          <t>higher</t>
        </is>
      </c>
      <c r="H5430" s="10" t="n">
        <v>3</v>
      </c>
      <c r="I5430" s="10" t="inlineStr">
        <is>
          <t>Tasso aggiuntivo di corse controllate</t>
        </is>
      </c>
      <c r="J5430" s="20" t="n"/>
      <c r="K5430" s="20" t="n"/>
      <c r="L5430" s="20" t="n"/>
      <c r="M5430" s="20" t="n"/>
      <c r="N5430" s="21">
        <f>IF($A5430="","",IFERROR(VALUE($K5430)/VALUE($L5430)*100,IFERROR(VALUE($J5430),0)))</f>
        <v/>
      </c>
      <c r="O5430" s="21">
        <f>IF($A5430="",0,IF(OR($S5430&lt;&gt;1,COUNTA($J5430:$M5430)=0),0,IF(SUMPRODUCT(MAX(($C$5:$C$6173=$C5430)*($D$5:$D$6173=$D5430)*($S$5:$S$6173=1)*IFERROR($N$5:$N$6173*1,0)))&gt;0,ROUND($H5430*($N5430/SUMPRODUCT(MAX(($C$5:$C$6173=$C5430)*($D$5:$D$6173=$D5430)*($S$5:$S$6173=1)*IFERROR($N$5:$N$6173*1,0)))),4),0)))</f>
        <v/>
      </c>
      <c r="P5430" s="10" t="inlineStr">
        <is>
          <t>Corse controllate annue / Corse programmate annue</t>
        </is>
      </c>
      <c r="Q5430" s="21">
        <f>IF($A5430="","",$A5430&amp;"|"&amp;$C5430)</f>
        <v/>
      </c>
      <c r="R5430" s="21">
        <f>IF($A5430="","",$A5430&amp;"|"&amp;$C5430&amp;"|"&amp;$D5430)</f>
        <v/>
      </c>
      <c r="S5430" s="21">
        <f>IF($A5430="","",IFERROR(INDEX(Offerte!$D$2:$D$200,MATCH($Q5430,Offerte!$L$2:$L$200,0)),0))</f>
        <v/>
      </c>
      <c r="T5430" s="21">
        <f>IF($A5430="","",IFERROR(INDEX(Offerte!$G$2:$G$200,MATCH($Q5430,Offerte!$L$2:$L$200,0)),"NO"))</f>
        <v/>
      </c>
    </row>
    <row r="5431">
      <c r="A5431" s="10">
        <f>IF(Offerte!$A177="","",Offerte!$A177)</f>
        <v/>
      </c>
      <c r="B5431" s="10">
        <f>IF(Offerte!$A177="","",Offerte!$B177)</f>
        <v/>
      </c>
      <c r="C5431" s="10">
        <f>IF(Offerte!$A177="","",Offerte!$C177)</f>
        <v/>
      </c>
      <c r="D5431" s="10" t="inlineStr">
        <is>
          <t>A.1.2</t>
        </is>
      </c>
      <c r="E5431" s="10" t="inlineStr">
        <is>
          <t>A</t>
        </is>
      </c>
      <c r="F5431" s="10" t="inlineStr">
        <is>
          <t>Q</t>
        </is>
      </c>
      <c r="G5431" s="10" t="inlineStr">
        <is>
          <t>higher</t>
        </is>
      </c>
      <c r="H5431" s="10" t="n">
        <v>4</v>
      </c>
      <c r="I5431" s="10" t="inlineStr">
        <is>
          <t>Numero aggiuntivo di passeggeri controllati</t>
        </is>
      </c>
      <c r="J5431" s="20" t="n"/>
      <c r="K5431" s="20" t="n"/>
      <c r="L5431" s="20" t="n"/>
      <c r="M5431" s="20" t="n"/>
      <c r="N5431" s="21">
        <f>IF($A5431="","",IFERROR(VALUE($J5431),0))</f>
        <v/>
      </c>
      <c r="O5431" s="21">
        <f>IF($A5431="",0,IF(OR($S5431&lt;&gt;1,COUNTA($J5431:$M5431)=0),0,IF(SUMPRODUCT(MAX(($C$5:$C$6173=$C5431)*($D$5:$D$6173=$D5431)*($S$5:$S$6173=1)*IFERROR($N$5:$N$6173*1,0)))&gt;0,ROUND($H5431*($N5431/SUMPRODUCT(MAX(($C$5:$C$6173=$C5431)*($D$5:$D$6173=$D5431)*($S$5:$S$6173=1)*IFERROR($N$5:$N$6173*1,0)))),4),0)))</f>
        <v/>
      </c>
      <c r="P5431" s="10" t="inlineStr">
        <is>
          <t>passeggeri/anno</t>
        </is>
      </c>
      <c r="Q5431" s="21">
        <f>IF($A5431="","",$A5431&amp;"|"&amp;$C5431)</f>
        <v/>
      </c>
      <c r="R5431" s="21">
        <f>IF($A5431="","",$A5431&amp;"|"&amp;$C5431&amp;"|"&amp;$D5431)</f>
        <v/>
      </c>
      <c r="S5431" s="21">
        <f>IF($A5431="","",IFERROR(INDEX(Offerte!$D$2:$D$200,MATCH($Q5431,Offerte!$L$2:$L$200,0)),0))</f>
        <v/>
      </c>
      <c r="T5431" s="21">
        <f>IF($A5431="","",IFERROR(INDEX(Offerte!$G$2:$G$200,MATCH($Q5431,Offerte!$L$2:$L$200,0)),"NO"))</f>
        <v/>
      </c>
    </row>
    <row r="5432">
      <c r="A5432" s="10">
        <f>IF(Offerte!$A177="","",Offerte!$A177)</f>
        <v/>
      </c>
      <c r="B5432" s="10">
        <f>IF(Offerte!$A177="","",Offerte!$B177)</f>
        <v/>
      </c>
      <c r="C5432" s="10">
        <f>IF(Offerte!$A177="","",Offerte!$C177)</f>
        <v/>
      </c>
      <c r="D5432" s="10" t="inlineStr">
        <is>
          <t>B.1.1</t>
        </is>
      </c>
      <c r="E5432" s="10" t="inlineStr">
        <is>
          <t>B</t>
        </is>
      </c>
      <c r="F5432" s="10" t="inlineStr">
        <is>
          <t>Q</t>
        </is>
      </c>
      <c r="G5432" s="10" t="inlineStr">
        <is>
          <t>higher</t>
        </is>
      </c>
      <c r="H5432" s="10" t="n">
        <v>3</v>
      </c>
      <c r="I5432" s="10" t="inlineStr">
        <is>
          <t>Incremento dei posti offerti nelle fasce di punta</t>
        </is>
      </c>
      <c r="J5432" s="20" t="n"/>
      <c r="K5432" s="20" t="n"/>
      <c r="L5432" s="20" t="n"/>
      <c r="M5432" s="20" t="n"/>
      <c r="N5432" s="21">
        <f>IF($A5432="","",IFERROR(VALUE($J5432),0))</f>
        <v/>
      </c>
      <c r="O5432" s="21">
        <f>IF($A5432="",0,IF(OR($S5432&lt;&gt;1,COUNTA($J5432:$M5432)=0),0,IF(SUMPRODUCT(MAX(($C$5:$C$6173=$C5432)*($D$5:$D$6173=$D5432)*($S$5:$S$6173=1)*IFERROR($N$5:$N$6173*1,0)))&gt;0,ROUND($H5432*($N5432/SUMPRODUCT(MAX(($C$5:$C$6173=$C5432)*($D$5:$D$6173=$D5432)*($S$5:$S$6173=1)*IFERROR($N$5:$N$6173*1,0)))),4),0)))</f>
        <v/>
      </c>
      <c r="P5432" s="10" t="inlineStr">
        <is>
          <t>posti*km</t>
        </is>
      </c>
      <c r="Q5432" s="21">
        <f>IF($A5432="","",$A5432&amp;"|"&amp;$C5432)</f>
        <v/>
      </c>
      <c r="R5432" s="21">
        <f>IF($A5432="","",$A5432&amp;"|"&amp;$C5432&amp;"|"&amp;$D5432)</f>
        <v/>
      </c>
      <c r="S5432" s="21">
        <f>IF($A5432="","",IFERROR(INDEX(Offerte!$D$2:$D$200,MATCH($Q5432,Offerte!$L$2:$L$200,0)),0))</f>
        <v/>
      </c>
      <c r="T5432" s="21">
        <f>IF($A5432="","",IFERROR(INDEX(Offerte!$G$2:$G$200,MATCH($Q5432,Offerte!$L$2:$L$200,0)),"NO"))</f>
        <v/>
      </c>
    </row>
    <row r="5433">
      <c r="A5433" s="10">
        <f>IF(Offerte!$A177="","",Offerte!$A177)</f>
        <v/>
      </c>
      <c r="B5433" s="10">
        <f>IF(Offerte!$A177="","",Offerte!$B177)</f>
        <v/>
      </c>
      <c r="C5433" s="10">
        <f>IF(Offerte!$A177="","",Offerte!$C177)</f>
        <v/>
      </c>
      <c r="D5433" s="10" t="inlineStr">
        <is>
          <t>B.2.1</t>
        </is>
      </c>
      <c r="E5433" s="10" t="inlineStr">
        <is>
          <t>B</t>
        </is>
      </c>
      <c r="F5433" s="10" t="inlineStr">
        <is>
          <t>Q</t>
        </is>
      </c>
      <c r="G5433" s="10" t="inlineStr">
        <is>
          <t>higher</t>
        </is>
      </c>
      <c r="H5433" s="10" t="n">
        <v>4</v>
      </c>
      <c r="I5433" s="10" t="inlineStr">
        <is>
          <t>Corse aggiuntive nell'arco giornaliero base</t>
        </is>
      </c>
      <c r="J5433" s="20" t="n"/>
      <c r="K5433" s="20" t="n"/>
      <c r="L5433" s="20" t="n"/>
      <c r="M5433" s="20" t="n"/>
      <c r="N5433" s="21">
        <f>IF($A5433="","",IFERROR(VALUE($J5433),0))</f>
        <v/>
      </c>
      <c r="O5433" s="21">
        <f>IF($A5433="",0,IF(OR($S5433&lt;&gt;1,COUNTA($J5433:$M5433)=0),0,IF(SUMPRODUCT(MAX(($C$5:$C$6173=$C5433)*($D$5:$D$6173=$D5433)*($S$5:$S$6173=1)*IFERROR($N$5:$N$6173*1,0)))&gt;0,ROUND($H5433*($N5433/SUMPRODUCT(MAX(($C$5:$C$6173=$C5433)*($D$5:$D$6173=$D5433)*($S$5:$S$6173=1)*IFERROR($N$5:$N$6173*1,0)))),4),0)))</f>
        <v/>
      </c>
      <c r="P5433" s="10" t="inlineStr">
        <is>
          <t>corse</t>
        </is>
      </c>
      <c r="Q5433" s="21">
        <f>IF($A5433="","",$A5433&amp;"|"&amp;$C5433)</f>
        <v/>
      </c>
      <c r="R5433" s="21">
        <f>IF($A5433="","",$A5433&amp;"|"&amp;$C5433&amp;"|"&amp;$D5433)</f>
        <v/>
      </c>
      <c r="S5433" s="21">
        <f>IF($A5433="","",IFERROR(INDEX(Offerte!$D$2:$D$200,MATCH($Q5433,Offerte!$L$2:$L$200,0)),0))</f>
        <v/>
      </c>
      <c r="T5433" s="21">
        <f>IF($A5433="","",IFERROR(INDEX(Offerte!$G$2:$G$200,MATCH($Q5433,Offerte!$L$2:$L$200,0)),"NO"))</f>
        <v/>
      </c>
    </row>
    <row r="5434">
      <c r="A5434" s="10">
        <f>IF(Offerte!$A177="","",Offerte!$A177)</f>
        <v/>
      </c>
      <c r="B5434" s="10">
        <f>IF(Offerte!$A177="","",Offerte!$B177)</f>
        <v/>
      </c>
      <c r="C5434" s="10">
        <f>IF(Offerte!$A177="","",Offerte!$C177)</f>
        <v/>
      </c>
      <c r="D5434" s="10" t="inlineStr">
        <is>
          <t>B.3.1</t>
        </is>
      </c>
      <c r="E5434" s="10" t="inlineStr">
        <is>
          <t>B</t>
        </is>
      </c>
      <c r="F5434" s="10" t="inlineStr">
        <is>
          <t>Q</t>
        </is>
      </c>
      <c r="G5434" s="10" t="inlineStr">
        <is>
          <t>higher</t>
        </is>
      </c>
      <c r="H5434" s="10" t="n">
        <v>2</v>
      </c>
      <c r="I5434" s="10" t="inlineStr">
        <is>
          <t>Numero di corse aggiuntive per allungamento dell'arco di servizio giornaliero nelle fasce serali</t>
        </is>
      </c>
      <c r="J5434" s="20" t="n"/>
      <c r="K5434" s="20" t="n"/>
      <c r="L5434" s="20" t="n"/>
      <c r="M5434" s="20" t="n"/>
      <c r="N5434" s="21">
        <f>IF($A5434="","",IFERROR(VALUE($J5434),0))</f>
        <v/>
      </c>
      <c r="O5434" s="21">
        <f>IF($A5434="",0,IF(OR($S5434&lt;&gt;1,COUNTA($J5434:$M5434)=0),0,IF(SUMPRODUCT(MAX(($C$5:$C$6173=$C5434)*($D$5:$D$6173=$D5434)*($S$5:$S$6173=1)*IFERROR($N$5:$N$6173*1,0)))&gt;0,ROUND($H5434*($N5434/SUMPRODUCT(MAX(($C$5:$C$6173=$C5434)*($D$5:$D$6173=$D5434)*($S$5:$S$6173=1)*IFERROR($N$5:$N$6173*1,0)))),4),0)))</f>
        <v/>
      </c>
      <c r="P5434" s="10" t="inlineStr">
        <is>
          <t>corse</t>
        </is>
      </c>
      <c r="Q5434" s="21">
        <f>IF($A5434="","",$A5434&amp;"|"&amp;$C5434)</f>
        <v/>
      </c>
      <c r="R5434" s="21">
        <f>IF($A5434="","",$A5434&amp;"|"&amp;$C5434&amp;"|"&amp;$D5434)</f>
        <v/>
      </c>
      <c r="S5434" s="21">
        <f>IF($A5434="","",IFERROR(INDEX(Offerte!$D$2:$D$200,MATCH($Q5434,Offerte!$L$2:$L$200,0)),0))</f>
        <v/>
      </c>
      <c r="T5434" s="21">
        <f>IF($A5434="","",IFERROR(INDEX(Offerte!$G$2:$G$200,MATCH($Q5434,Offerte!$L$2:$L$200,0)),"NO"))</f>
        <v/>
      </c>
    </row>
    <row r="5435">
      <c r="A5435" s="10">
        <f>IF(Offerte!$A177="","",Offerte!$A177)</f>
        <v/>
      </c>
      <c r="B5435" s="10">
        <f>IF(Offerte!$A177="","",Offerte!$B177)</f>
        <v/>
      </c>
      <c r="C5435" s="10">
        <f>IF(Offerte!$A177="","",Offerte!$C177)</f>
        <v/>
      </c>
      <c r="D5435" s="10" t="inlineStr">
        <is>
          <t>B.4.1</t>
        </is>
      </c>
      <c r="E5435" s="10" t="inlineStr">
        <is>
          <t>B</t>
        </is>
      </c>
      <c r="F5435" s="10" t="inlineStr">
        <is>
          <t>Q</t>
        </is>
      </c>
      <c r="G5435" s="10" t="inlineStr">
        <is>
          <t>higher</t>
        </is>
      </c>
      <c r="H5435" s="10" t="n">
        <v>3</v>
      </c>
      <c r="I5435" s="10" t="inlineStr">
        <is>
          <t>Percorrenze aggiuntive offerte nel Programma d'esercizio delle prime due fasi attuative</t>
        </is>
      </c>
      <c r="J5435" s="20" t="n"/>
      <c r="K5435" s="20" t="n"/>
      <c r="L5435" s="20" t="n"/>
      <c r="M5435" s="20" t="n"/>
      <c r="N5435" s="21">
        <f>IF($A5435="","",IFERROR(VALUE($J5435),0))</f>
        <v/>
      </c>
      <c r="O5435" s="21">
        <f>IF($A5435="",0,IF(OR($S5435&lt;&gt;1,COUNTA($J5435:$M5435)=0),0,IF(SUMPRODUCT(MAX(($C$5:$C$6173=$C5435)*($D$5:$D$6173=$D5435)*($S$5:$S$6173=1)*IFERROR($N$5:$N$6173*1,0)))&gt;0,ROUND($H5435*($N5435/SUMPRODUCT(MAX(($C$5:$C$6173=$C5435)*($D$5:$D$6173=$D5435)*($S$5:$S$6173=1)*IFERROR($N$5:$N$6173*1,0)))),4),0)))</f>
        <v/>
      </c>
      <c r="P5435" s="10" t="inlineStr">
        <is>
          <t>vett*km</t>
        </is>
      </c>
      <c r="Q5435" s="21">
        <f>IF($A5435="","",$A5435&amp;"|"&amp;$C5435)</f>
        <v/>
      </c>
      <c r="R5435" s="21">
        <f>IF($A5435="","",$A5435&amp;"|"&amp;$C5435&amp;"|"&amp;$D5435)</f>
        <v/>
      </c>
      <c r="S5435" s="21">
        <f>IF($A5435="","",IFERROR(INDEX(Offerte!$D$2:$D$200,MATCH($Q5435,Offerte!$L$2:$L$200,0)),0))</f>
        <v/>
      </c>
      <c r="T5435" s="21">
        <f>IF($A5435="","",IFERROR(INDEX(Offerte!$G$2:$G$200,MATCH($Q5435,Offerte!$L$2:$L$200,0)),"NO"))</f>
        <v/>
      </c>
    </row>
    <row r="5436">
      <c r="A5436" s="10">
        <f>IF(Offerte!$A177="","",Offerte!$A177)</f>
        <v/>
      </c>
      <c r="B5436" s="10">
        <f>IF(Offerte!$A177="","",Offerte!$B177)</f>
        <v/>
      </c>
      <c r="C5436" s="10">
        <f>IF(Offerte!$A177="","",Offerte!$C177)</f>
        <v/>
      </c>
      <c r="D5436" s="10" t="inlineStr">
        <is>
          <t>B.5.1</t>
        </is>
      </c>
      <c r="E5436" s="10" t="inlineStr">
        <is>
          <t>B</t>
        </is>
      </c>
      <c r="F5436" s="10" t="inlineStr">
        <is>
          <t>D</t>
        </is>
      </c>
      <c r="G5436" s="10" t="inlineStr">
        <is>
          <t>discretionary</t>
        </is>
      </c>
      <c r="H5436" s="10" t="n">
        <v>2</v>
      </c>
      <c r="I5436" s="10" t="inlineStr">
        <is>
          <t>Efficacia del progetto di servizi complementari DRT</t>
        </is>
      </c>
      <c r="J5436" s="20" t="n"/>
      <c r="K5436" s="20" t="n"/>
      <c r="L5436" s="20" t="n"/>
      <c r="M5436" s="20" t="n"/>
      <c r="N5436" s="21">
        <f>IF($A5436="","",MAX(0,MIN(1,IFERROR(VALUE($M5436),0))))</f>
        <v/>
      </c>
      <c r="O5436" s="21">
        <f>IF($A5436="",0,IF(OR($S5436&lt;&gt;1,COUNTA($J5436:$M5436)=0),0,IF(SUMPRODUCT(MAX(($C$5:$C$6173=$C5436)*($D$5:$D$6173=$D5436)*($S$5:$S$6173=1)*IFERROR($N$5:$N$6173*1,0)))&gt;0,ROUND($H5436*($N5436/SUMPRODUCT(MAX(($C$5:$C$6173=$C5436)*($D$5:$D$6173=$D5436)*($S$5:$S$6173=1)*IFERROR($N$5:$N$6173*1,0)))),4),0)))</f>
        <v/>
      </c>
      <c r="P5436" s="10" t="inlineStr">
        <is>
          <t>coeff.</t>
        </is>
      </c>
      <c r="Q5436" s="21">
        <f>IF($A5436="","",$A5436&amp;"|"&amp;$C5436)</f>
        <v/>
      </c>
      <c r="R5436" s="21">
        <f>IF($A5436="","",$A5436&amp;"|"&amp;$C5436&amp;"|"&amp;$D5436)</f>
        <v/>
      </c>
      <c r="S5436" s="21">
        <f>IF($A5436="","",IFERROR(INDEX(Offerte!$D$2:$D$200,MATCH($Q5436,Offerte!$L$2:$L$200,0)),0))</f>
        <v/>
      </c>
      <c r="T5436" s="21">
        <f>IF($A5436="","",IFERROR(INDEX(Offerte!$G$2:$G$200,MATCH($Q5436,Offerte!$L$2:$L$200,0)),"NO"))</f>
        <v/>
      </c>
    </row>
    <row r="5437">
      <c r="A5437" s="10">
        <f>IF(Offerte!$A177="","",Offerte!$A177)</f>
        <v/>
      </c>
      <c r="B5437" s="10">
        <f>IF(Offerte!$A177="","",Offerte!$B177)</f>
        <v/>
      </c>
      <c r="C5437" s="10">
        <f>IF(Offerte!$A177="","",Offerte!$C177)</f>
        <v/>
      </c>
      <c r="D5437" s="10" t="inlineStr">
        <is>
          <t>C.1.1</t>
        </is>
      </c>
      <c r="E5437" s="10" t="inlineStr">
        <is>
          <t>C</t>
        </is>
      </c>
      <c r="F5437" s="10" t="inlineStr">
        <is>
          <t>Q</t>
        </is>
      </c>
      <c r="G5437" s="10" t="inlineStr">
        <is>
          <t>higher</t>
        </is>
      </c>
      <c r="H5437" s="10" t="n">
        <v>2</v>
      </c>
      <c r="I5437" s="10" t="inlineStr">
        <is>
          <t>Tasso di copertura del servizio con telecamere BSD</t>
        </is>
      </c>
      <c r="J5437" s="20" t="n"/>
      <c r="K5437" s="20" t="n"/>
      <c r="L5437" s="20" t="n"/>
      <c r="M5437" s="20" t="n"/>
      <c r="N5437" s="21">
        <f>IF($A5437="","",IFERROR(VALUE($K5437)/VALUE($L5437),IFERROR(VALUE($J5437),0)))</f>
        <v/>
      </c>
      <c r="O5437" s="21">
        <f>IF($A5437="",0,IF(OR($S5437&lt;&gt;1,COUNTA($J5437:$M5437)=0),0,IF(SUMPRODUCT(MAX(($C$5:$C$6173=$C5437)*($D$5:$D$6173=$D5437)*($S$5:$S$6173=1)*IFERROR($N$5:$N$6173*1,0)))&gt;0,ROUND($H5437*($N5437/SUMPRODUCT(MAX(($C$5:$C$6173=$C5437)*($D$5:$D$6173=$D5437)*($S$5:$S$6173=1)*IFERROR($N$5:$N$6173*1,0)))),4),0)))</f>
        <v/>
      </c>
      <c r="P5437" s="10" t="inlineStr">
        <is>
          <t>Autobus attrezzati con telecamere BSD / Autobus totali in offerta, incluse scorte</t>
        </is>
      </c>
      <c r="Q5437" s="21">
        <f>IF($A5437="","",$A5437&amp;"|"&amp;$C5437)</f>
        <v/>
      </c>
      <c r="R5437" s="21">
        <f>IF($A5437="","",$A5437&amp;"|"&amp;$C5437&amp;"|"&amp;$D5437)</f>
        <v/>
      </c>
      <c r="S5437" s="21">
        <f>IF($A5437="","",IFERROR(INDEX(Offerte!$D$2:$D$200,MATCH($Q5437,Offerte!$L$2:$L$200,0)),0))</f>
        <v/>
      </c>
      <c r="T5437" s="21">
        <f>IF($A5437="","",IFERROR(INDEX(Offerte!$G$2:$G$200,MATCH($Q5437,Offerte!$L$2:$L$200,0)),"NO"))</f>
        <v/>
      </c>
    </row>
    <row r="5438">
      <c r="A5438" s="10">
        <f>IF(Offerte!$A177="","",Offerte!$A177)</f>
        <v/>
      </c>
      <c r="B5438" s="10">
        <f>IF(Offerte!$A177="","",Offerte!$B177)</f>
        <v/>
      </c>
      <c r="C5438" s="10">
        <f>IF(Offerte!$A177="","",Offerte!$C177)</f>
        <v/>
      </c>
      <c r="D5438" s="10" t="inlineStr">
        <is>
          <t>C.1.2</t>
        </is>
      </c>
      <c r="E5438" s="10" t="inlineStr">
        <is>
          <t>C</t>
        </is>
      </c>
      <c r="F5438" s="10" t="inlineStr">
        <is>
          <t>Q</t>
        </is>
      </c>
      <c r="G5438" s="10" t="inlineStr">
        <is>
          <t>higher</t>
        </is>
      </c>
      <c r="H5438" s="10" t="n">
        <v>2</v>
      </c>
      <c r="I5438" s="10" t="inlineStr">
        <is>
          <t>Tasso di copertura del servizio con telecamere ADAS</t>
        </is>
      </c>
      <c r="J5438" s="20" t="n"/>
      <c r="K5438" s="20" t="n"/>
      <c r="L5438" s="20" t="n"/>
      <c r="M5438" s="20" t="n"/>
      <c r="N5438" s="21">
        <f>IF($A5438="","",IFERROR(VALUE($K5438)/VALUE($L5438),IFERROR(VALUE($J5438),0)))</f>
        <v/>
      </c>
      <c r="O5438" s="21">
        <f>IF($A5438="",0,IF(OR($S5438&lt;&gt;1,COUNTA($J5438:$M5438)=0),0,IF(SUMPRODUCT(MAX(($C$5:$C$6173=$C5438)*($D$5:$D$6173=$D5438)*($S$5:$S$6173=1)*IFERROR($N$5:$N$6173*1,0)))&gt;0,ROUND($H5438*($N5438/SUMPRODUCT(MAX(($C$5:$C$6173=$C5438)*($D$5:$D$6173=$D5438)*($S$5:$S$6173=1)*IFERROR($N$5:$N$6173*1,0)))),4),0)))</f>
        <v/>
      </c>
      <c r="P5438" s="10" t="inlineStr">
        <is>
          <t>Autobus attrezzati con telecamere ADAS / Autobus totali in offerta, incluse scorte</t>
        </is>
      </c>
      <c r="Q5438" s="21">
        <f>IF($A5438="","",$A5438&amp;"|"&amp;$C5438)</f>
        <v/>
      </c>
      <c r="R5438" s="21">
        <f>IF($A5438="","",$A5438&amp;"|"&amp;$C5438&amp;"|"&amp;$D5438)</f>
        <v/>
      </c>
      <c r="S5438" s="21">
        <f>IF($A5438="","",IFERROR(INDEX(Offerte!$D$2:$D$200,MATCH($Q5438,Offerte!$L$2:$L$200,0)),0))</f>
        <v/>
      </c>
      <c r="T5438" s="21">
        <f>IF($A5438="","",IFERROR(INDEX(Offerte!$G$2:$G$200,MATCH($Q5438,Offerte!$L$2:$L$200,0)),"NO"))</f>
        <v/>
      </c>
    </row>
    <row r="5439">
      <c r="A5439" s="10">
        <f>IF(Offerte!$A177="","",Offerte!$A177)</f>
        <v/>
      </c>
      <c r="B5439" s="10">
        <f>IF(Offerte!$A177="","",Offerte!$B177)</f>
        <v/>
      </c>
      <c r="C5439" s="10">
        <f>IF(Offerte!$A177="","",Offerte!$C177)</f>
        <v/>
      </c>
      <c r="D5439" s="10" t="inlineStr">
        <is>
          <t>C.2.1</t>
        </is>
      </c>
      <c r="E5439" s="10" t="inlineStr">
        <is>
          <t>C</t>
        </is>
      </c>
      <c r="F5439" s="10" t="inlineStr">
        <is>
          <t>Q</t>
        </is>
      </c>
      <c r="G5439" s="10" t="inlineStr">
        <is>
          <t>higher</t>
        </is>
      </c>
      <c r="H5439" s="10" t="n">
        <v>3</v>
      </c>
      <c r="I5439" s="10" t="inlineStr">
        <is>
          <t>Tasso di copertura del servizio con telecamere di bordo di videosorveglianza</t>
        </is>
      </c>
      <c r="J5439" s="20" t="n"/>
      <c r="K5439" s="20" t="n"/>
      <c r="L5439" s="20" t="n"/>
      <c r="M5439" s="20" t="n"/>
      <c r="N5439" s="21">
        <f>IF($A5439="","",IFERROR(VALUE($K5439)/VALUE($L5439),IFERROR(VALUE($J5439),0)))</f>
        <v/>
      </c>
      <c r="O5439" s="21">
        <f>IF($A5439="",0,IF(OR($S5439&lt;&gt;1,COUNTA($J5439:$M5439)=0),0,IF(SUMPRODUCT(MAX(($C$5:$C$6173=$C5439)*($D$5:$D$6173=$D5439)*($S$5:$S$6173=1)*IFERROR($N$5:$N$6173*1,0)))&gt;0,ROUND($H5439*($N5439/SUMPRODUCT(MAX(($C$5:$C$6173=$C5439)*($D$5:$D$6173=$D5439)*($S$5:$S$6173=1)*IFERROR($N$5:$N$6173*1,0)))),4),0)))</f>
        <v/>
      </c>
      <c r="P5439" s="10" t="inlineStr">
        <is>
          <t>Autobus attrezzati con videosorveglianza / Autobus totali in offerta, incluse scorte</t>
        </is>
      </c>
      <c r="Q5439" s="21">
        <f>IF($A5439="","",$A5439&amp;"|"&amp;$C5439)</f>
        <v/>
      </c>
      <c r="R5439" s="21">
        <f>IF($A5439="","",$A5439&amp;"|"&amp;$C5439&amp;"|"&amp;$D5439)</f>
        <v/>
      </c>
      <c r="S5439" s="21">
        <f>IF($A5439="","",IFERROR(INDEX(Offerte!$D$2:$D$200,MATCH($Q5439,Offerte!$L$2:$L$200,0)),0))</f>
        <v/>
      </c>
      <c r="T5439" s="21">
        <f>IF($A5439="","",IFERROR(INDEX(Offerte!$G$2:$G$200,MATCH($Q5439,Offerte!$L$2:$L$200,0)),"NO"))</f>
        <v/>
      </c>
    </row>
    <row r="5440">
      <c r="A5440" s="10">
        <f>IF(Offerte!$A177="","",Offerte!$A177)</f>
        <v/>
      </c>
      <c r="B5440" s="10">
        <f>IF(Offerte!$A177="","",Offerte!$B177)</f>
        <v/>
      </c>
      <c r="C5440" s="10">
        <f>IF(Offerte!$A177="","",Offerte!$C177)</f>
        <v/>
      </c>
      <c r="D5440" s="10" t="inlineStr">
        <is>
          <t>C.2.2</t>
        </is>
      </c>
      <c r="E5440" s="10" t="inlineStr">
        <is>
          <t>C</t>
        </is>
      </c>
      <c r="F5440" s="10" t="inlineStr">
        <is>
          <t>T</t>
        </is>
      </c>
      <c r="G5440" s="10" t="inlineStr">
        <is>
          <t>tabular</t>
        </is>
      </c>
      <c r="H5440" s="10" t="n">
        <v>1</v>
      </c>
      <c r="I5440" s="10" t="inlineStr">
        <is>
          <t>Software video/audio analisi per situazioni di pericolo</t>
        </is>
      </c>
      <c r="J5440" s="20" t="n"/>
      <c r="K5440" s="20" t="n"/>
      <c r="L5440" s="20" t="n"/>
      <c r="M5440" s="20" t="n"/>
      <c r="N5440" s="21">
        <f>IF($A5440="","",IF(IFERROR(VALUE($M5440),0)=1,1,0))</f>
        <v/>
      </c>
      <c r="O5440" s="21">
        <f>IF($A5440="",0,IF(OR($S5440&lt;&gt;1,COUNTA($J5440:$M5440)=0),0,IF($N5440=1,$H5440,0)))</f>
        <v/>
      </c>
      <c r="P5440" s="10" t="inlineStr">
        <is>
          <t>sì/no</t>
        </is>
      </c>
      <c r="Q5440" s="21">
        <f>IF($A5440="","",$A5440&amp;"|"&amp;$C5440)</f>
        <v/>
      </c>
      <c r="R5440" s="21">
        <f>IF($A5440="","",$A5440&amp;"|"&amp;$C5440&amp;"|"&amp;$D5440)</f>
        <v/>
      </c>
      <c r="S5440" s="21">
        <f>IF($A5440="","",IFERROR(INDEX(Offerte!$D$2:$D$200,MATCH($Q5440,Offerte!$L$2:$L$200,0)),0))</f>
        <v/>
      </c>
      <c r="T5440" s="21">
        <f>IF($A5440="","",IFERROR(INDEX(Offerte!$G$2:$G$200,MATCH($Q5440,Offerte!$L$2:$L$200,0)),"NO"))</f>
        <v/>
      </c>
    </row>
    <row r="5441">
      <c r="A5441" s="10">
        <f>IF(Offerte!$A177="","",Offerte!$A177)</f>
        <v/>
      </c>
      <c r="B5441" s="10">
        <f>IF(Offerte!$A177="","",Offerte!$B177)</f>
        <v/>
      </c>
      <c r="C5441" s="10">
        <f>IF(Offerte!$A177="","",Offerte!$C177)</f>
        <v/>
      </c>
      <c r="D5441" s="10" t="inlineStr">
        <is>
          <t>C.2.3</t>
        </is>
      </c>
      <c r="E5441" s="10" t="inlineStr">
        <is>
          <t>C</t>
        </is>
      </c>
      <c r="F5441" s="10" t="inlineStr">
        <is>
          <t>T</t>
        </is>
      </c>
      <c r="G5441" s="10" t="inlineStr">
        <is>
          <t>tabular</t>
        </is>
      </c>
      <c r="H5441" s="10" t="n">
        <v>1</v>
      </c>
      <c r="I5441" s="10" t="inlineStr">
        <is>
          <t>Collegamento con centrale qualificata di pronto intervento</t>
        </is>
      </c>
      <c r="J5441" s="20" t="n"/>
      <c r="K5441" s="20" t="n"/>
      <c r="L5441" s="20" t="n"/>
      <c r="M5441" s="20" t="n"/>
      <c r="N5441" s="21">
        <f>IF($A5441="","",IF(IFERROR(VALUE($M5441),0)=1,1,0))</f>
        <v/>
      </c>
      <c r="O5441" s="21">
        <f>IF($A5441="",0,IF(OR($S5441&lt;&gt;1,COUNTA($J5441:$M5441)=0),0,IF($N5441=1,$H5441,0)))</f>
        <v/>
      </c>
      <c r="P5441" s="10" t="inlineStr">
        <is>
          <t>sì/no</t>
        </is>
      </c>
      <c r="Q5441" s="21">
        <f>IF($A5441="","",$A5441&amp;"|"&amp;$C5441)</f>
        <v/>
      </c>
      <c r="R5441" s="21">
        <f>IF($A5441="","",$A5441&amp;"|"&amp;$C5441&amp;"|"&amp;$D5441)</f>
        <v/>
      </c>
      <c r="S5441" s="21">
        <f>IF($A5441="","",IFERROR(INDEX(Offerte!$D$2:$D$200,MATCH($Q5441,Offerte!$L$2:$L$200,0)),0))</f>
        <v/>
      </c>
      <c r="T5441" s="21">
        <f>IF($A5441="","",IFERROR(INDEX(Offerte!$G$2:$G$200,MATCH($Q5441,Offerte!$L$2:$L$200,0)),"NO"))</f>
        <v/>
      </c>
    </row>
    <row r="5442">
      <c r="A5442" s="10">
        <f>IF(Offerte!$A177="","",Offerte!$A177)</f>
        <v/>
      </c>
      <c r="B5442" s="10">
        <f>IF(Offerte!$A177="","",Offerte!$B177)</f>
        <v/>
      </c>
      <c r="C5442" s="10">
        <f>IF(Offerte!$A177="","",Offerte!$C177)</f>
        <v/>
      </c>
      <c r="D5442" s="10" t="inlineStr">
        <is>
          <t>C.2.4</t>
        </is>
      </c>
      <c r="E5442" s="10" t="inlineStr">
        <is>
          <t>C</t>
        </is>
      </c>
      <c r="F5442" s="10" t="inlineStr">
        <is>
          <t>Q</t>
        </is>
      </c>
      <c r="G5442" s="10" t="inlineStr">
        <is>
          <t>higher</t>
        </is>
      </c>
      <c r="H5442" s="10" t="n">
        <v>1</v>
      </c>
      <c r="I5442" s="10" t="inlineStr">
        <is>
          <t>Tasso di copertura del servizio con dispositivi per la chiamata di emergenza del conducente</t>
        </is>
      </c>
      <c r="J5442" s="20" t="n"/>
      <c r="K5442" s="20" t="n"/>
      <c r="L5442" s="20" t="n"/>
      <c r="M5442" s="20" t="n"/>
      <c r="N5442" s="21">
        <f>IF($A5442="","",IFERROR(VALUE($K5442)/VALUE($L5442),IFERROR(VALUE($J5442),0)))</f>
        <v/>
      </c>
      <c r="O5442" s="21">
        <f>IF($A5442="",0,IF(OR($S5442&lt;&gt;1,COUNTA($J5442:$M5442)=0),0,IF(SUMPRODUCT(MAX(($C$5:$C$6173=$C5442)*($D$5:$D$6173=$D5442)*($S$5:$S$6173=1)*IFERROR($N$5:$N$6173*1,0)))&gt;0,ROUND($H5442*($N5442/SUMPRODUCT(MAX(($C$5:$C$6173=$C5442)*($D$5:$D$6173=$D5442)*($S$5:$S$6173=1)*IFERROR($N$5:$N$6173*1,0)))),4),0)))</f>
        <v/>
      </c>
      <c r="P5442" s="10" t="inlineStr">
        <is>
          <t>Autobus attrezzati con chiamata di emergenza / Autobus totali in offerta, incluse scorte</t>
        </is>
      </c>
      <c r="Q5442" s="21">
        <f>IF($A5442="","",$A5442&amp;"|"&amp;$C5442)</f>
        <v/>
      </c>
      <c r="R5442" s="21">
        <f>IF($A5442="","",$A5442&amp;"|"&amp;$C5442&amp;"|"&amp;$D5442)</f>
        <v/>
      </c>
      <c r="S5442" s="21">
        <f>IF($A5442="","",IFERROR(INDEX(Offerte!$D$2:$D$200,MATCH($Q5442,Offerte!$L$2:$L$200,0)),0))</f>
        <v/>
      </c>
      <c r="T5442" s="21">
        <f>IF($A5442="","",IFERROR(INDEX(Offerte!$G$2:$G$200,MATCH($Q5442,Offerte!$L$2:$L$200,0)),"NO"))</f>
        <v/>
      </c>
    </row>
    <row r="5443">
      <c r="A5443" s="10">
        <f>IF(Offerte!$A177="","",Offerte!$A177)</f>
        <v/>
      </c>
      <c r="B5443" s="10">
        <f>IF(Offerte!$A177="","",Offerte!$B177)</f>
        <v/>
      </c>
      <c r="C5443" s="10">
        <f>IF(Offerte!$A177="","",Offerte!$C177)</f>
        <v/>
      </c>
      <c r="D5443" s="10" t="inlineStr">
        <is>
          <t>C.3.1</t>
        </is>
      </c>
      <c r="E5443" s="10" t="inlineStr">
        <is>
          <t>C</t>
        </is>
      </c>
      <c r="F5443" s="10" t="inlineStr">
        <is>
          <t>Q</t>
        </is>
      </c>
      <c r="G5443" s="10" t="inlineStr">
        <is>
          <t>higher</t>
        </is>
      </c>
      <c r="H5443" s="10" t="n">
        <v>2</v>
      </c>
      <c r="I5443" s="10" t="inlineStr">
        <is>
          <t>Tasso di copertura del servizio con dispositivi di informazione dinamica a bordo mezzo</t>
        </is>
      </c>
      <c r="J5443" s="20" t="n"/>
      <c r="K5443" s="20" t="n"/>
      <c r="L5443" s="20" t="n"/>
      <c r="M5443" s="20" t="n"/>
      <c r="N5443" s="21">
        <f>IF($A5443="","",IFERROR(VALUE($K5443)/VALUE($L5443),IFERROR(VALUE($J5443),0)))</f>
        <v/>
      </c>
      <c r="O5443" s="21">
        <f>IF($A5443="",0,IF(OR($S5443&lt;&gt;1,COUNTA($J5443:$M5443)=0),0,IF(SUMPRODUCT(MAX(($C$5:$C$6173=$C5443)*($D$5:$D$6173=$D5443)*($S$5:$S$6173=1)*IFERROR($N$5:$N$6173*1,0)))&gt;0,ROUND($H5443*($N5443/SUMPRODUCT(MAX(($C$5:$C$6173=$C5443)*($D$5:$D$6173=$D5443)*($S$5:$S$6173=1)*IFERROR($N$5:$N$6173*1,0)))),4),0)))</f>
        <v/>
      </c>
      <c r="P5443" s="10" t="inlineStr">
        <is>
          <t>Autobus con monitor e indicatori vocali / Autobus totali in offerta, incluse scorte</t>
        </is>
      </c>
      <c r="Q5443" s="21">
        <f>IF($A5443="","",$A5443&amp;"|"&amp;$C5443)</f>
        <v/>
      </c>
      <c r="R5443" s="21">
        <f>IF($A5443="","",$A5443&amp;"|"&amp;$C5443&amp;"|"&amp;$D5443)</f>
        <v/>
      </c>
      <c r="S5443" s="21">
        <f>IF($A5443="","",IFERROR(INDEX(Offerte!$D$2:$D$200,MATCH($Q5443,Offerte!$L$2:$L$200,0)),0))</f>
        <v/>
      </c>
      <c r="T5443" s="21">
        <f>IF($A5443="","",IFERROR(INDEX(Offerte!$G$2:$G$200,MATCH($Q5443,Offerte!$L$2:$L$200,0)),"NO"))</f>
        <v/>
      </c>
    </row>
    <row r="5444">
      <c r="A5444" s="10">
        <f>IF(Offerte!$A177="","",Offerte!$A177)</f>
        <v/>
      </c>
      <c r="B5444" s="10">
        <f>IF(Offerte!$A177="","",Offerte!$B177)</f>
        <v/>
      </c>
      <c r="C5444" s="10">
        <f>IF(Offerte!$A177="","",Offerte!$C177)</f>
        <v/>
      </c>
      <c r="D5444" s="10" t="inlineStr">
        <is>
          <t>C.3.2</t>
        </is>
      </c>
      <c r="E5444" s="10" t="inlineStr">
        <is>
          <t>C</t>
        </is>
      </c>
      <c r="F5444" s="10" t="inlineStr">
        <is>
          <t>T</t>
        </is>
      </c>
      <c r="G5444" s="10" t="inlineStr">
        <is>
          <t>tabular</t>
        </is>
      </c>
      <c r="H5444" s="10" t="n">
        <v>2</v>
      </c>
      <c r="I5444" s="10" t="inlineStr">
        <is>
          <t>Informazioni a bordo su coincidenze ai nodi</t>
        </is>
      </c>
      <c r="J5444" s="20" t="n"/>
      <c r="K5444" s="20" t="n"/>
      <c r="L5444" s="20" t="n"/>
      <c r="M5444" s="20" t="n"/>
      <c r="N5444" s="21">
        <f>IF($A5444="","",IF(IFERROR(VALUE($M5444),0)=1,1,0))</f>
        <v/>
      </c>
      <c r="O5444" s="21">
        <f>IF($A5444="",0,IF(OR($S5444&lt;&gt;1,COUNTA($J5444:$M5444)=0),0,IF(AND($N5444=1,IFERROR(SUMIFS($N$5:$N$6173,$Q$5:$Q$6173,$Q5444,$D$5:$D$6173,"C.3.1"),0)&gt;=0.5),$H5444,0)))</f>
        <v/>
      </c>
      <c r="P5444" s="10" t="inlineStr">
        <is>
          <t>Dipende da C.3.1 &gt;= 0.5</t>
        </is>
      </c>
      <c r="Q5444" s="21">
        <f>IF($A5444="","",$A5444&amp;"|"&amp;$C5444)</f>
        <v/>
      </c>
      <c r="R5444" s="21">
        <f>IF($A5444="","",$A5444&amp;"|"&amp;$C5444&amp;"|"&amp;$D5444)</f>
        <v/>
      </c>
      <c r="S5444" s="21">
        <f>IF($A5444="","",IFERROR(INDEX(Offerte!$D$2:$D$200,MATCH($Q5444,Offerte!$L$2:$L$200,0)),0))</f>
        <v/>
      </c>
      <c r="T5444" s="21">
        <f>IF($A5444="","",IFERROR(INDEX(Offerte!$G$2:$G$200,MATCH($Q5444,Offerte!$L$2:$L$200,0)),"NO"))</f>
        <v/>
      </c>
    </row>
    <row r="5445">
      <c r="A5445" s="10">
        <f>IF(Offerte!$A177="","",Offerte!$A177)</f>
        <v/>
      </c>
      <c r="B5445" s="10">
        <f>IF(Offerte!$A177="","",Offerte!$B177)</f>
        <v/>
      </c>
      <c r="C5445" s="10">
        <f>IF(Offerte!$A177="","",Offerte!$C177)</f>
        <v/>
      </c>
      <c r="D5445" s="10" t="inlineStr">
        <is>
          <t>D.1.1</t>
        </is>
      </c>
      <c r="E5445" s="10" t="inlineStr">
        <is>
          <t>D</t>
        </is>
      </c>
      <c r="F5445" s="10" t="inlineStr">
        <is>
          <t>Q</t>
        </is>
      </c>
      <c r="G5445" s="10" t="inlineStr">
        <is>
          <t>higher</t>
        </is>
      </c>
      <c r="H5445" s="10" t="n">
        <v>3</v>
      </c>
      <c r="I5445" s="10" t="inlineStr">
        <is>
          <t>Installazione di pensiline</t>
        </is>
      </c>
      <c r="J5445" s="20" t="n"/>
      <c r="K5445" s="20" t="n"/>
      <c r="L5445" s="20" t="n"/>
      <c r="M5445" s="20" t="n"/>
      <c r="N5445" s="21">
        <f>IF($A5445="","",IFERROR(VALUE($J5445),0))</f>
        <v/>
      </c>
      <c r="O5445" s="21">
        <f>IF($A5445="",0,IF(OR($S5445&lt;&gt;1,COUNTA($J5445:$M5445)=0),0,IF(SUMPRODUCT(MAX(($C$5:$C$6173=$C5445)*($D$5:$D$6173=$D5445)*($S$5:$S$6173=1)*IFERROR($N$5:$N$6173*1,0)))&gt;0,ROUND($H5445*($N5445/SUMPRODUCT(MAX(($C$5:$C$6173=$C5445)*($D$5:$D$6173=$D5445)*($S$5:$S$6173=1)*IFERROR($N$5:$N$6173*1,0)))),4),0)))</f>
        <v/>
      </c>
      <c r="P5445" s="10" t="inlineStr">
        <is>
          <t>fermate</t>
        </is>
      </c>
      <c r="Q5445" s="21">
        <f>IF($A5445="","",$A5445&amp;"|"&amp;$C5445)</f>
        <v/>
      </c>
      <c r="R5445" s="21">
        <f>IF($A5445="","",$A5445&amp;"|"&amp;$C5445&amp;"|"&amp;$D5445)</f>
        <v/>
      </c>
      <c r="S5445" s="21">
        <f>IF($A5445="","",IFERROR(INDEX(Offerte!$D$2:$D$200,MATCH($Q5445,Offerte!$L$2:$L$200,0)),0))</f>
        <v/>
      </c>
      <c r="T5445" s="21">
        <f>IF($A5445="","",IFERROR(INDEX(Offerte!$G$2:$G$200,MATCH($Q5445,Offerte!$L$2:$L$200,0)),"NO"))</f>
        <v/>
      </c>
    </row>
    <row r="5446">
      <c r="A5446" s="10">
        <f>IF(Offerte!$A177="","",Offerte!$A177)</f>
        <v/>
      </c>
      <c r="B5446" s="10">
        <f>IF(Offerte!$A177="","",Offerte!$B177)</f>
        <v/>
      </c>
      <c r="C5446" s="10">
        <f>IF(Offerte!$A177="","",Offerte!$C177)</f>
        <v/>
      </c>
      <c r="D5446" s="10" t="inlineStr">
        <is>
          <t>D.1.2</t>
        </is>
      </c>
      <c r="E5446" s="10" t="inlineStr">
        <is>
          <t>D</t>
        </is>
      </c>
      <c r="F5446" s="10" t="inlineStr">
        <is>
          <t>Q</t>
        </is>
      </c>
      <c r="G5446" s="10" t="inlineStr">
        <is>
          <t>higher</t>
        </is>
      </c>
      <c r="H5446" s="10" t="n">
        <v>3</v>
      </c>
      <c r="I5446" s="10" t="inlineStr">
        <is>
          <t>Installazione di paline di fermata conformi alla DGR 581/2023</t>
        </is>
      </c>
      <c r="J5446" s="20" t="n"/>
      <c r="K5446" s="20" t="n"/>
      <c r="L5446" s="20" t="n"/>
      <c r="M5446" s="20" t="n"/>
      <c r="N5446" s="21">
        <f>IF($A5446="","",IFERROR(VALUE($J5446),0))</f>
        <v/>
      </c>
      <c r="O5446" s="21">
        <f>IF($A5446="",0,IF(OR($S5446&lt;&gt;1,COUNTA($J5446:$M5446)=0),0,IF(SUMPRODUCT(MAX(($C$5:$C$6173=$C5446)*($D$5:$D$6173=$D5446)*($S$5:$S$6173=1)*IFERROR($N$5:$N$6173*1,0)))&gt;0,ROUND($H5446*($N5446/SUMPRODUCT(MAX(($C$5:$C$6173=$C5446)*($D$5:$D$6173=$D5446)*($S$5:$S$6173=1)*IFERROR($N$5:$N$6173*1,0)))),4),0)))</f>
        <v/>
      </c>
      <c r="P5446" s="10" t="inlineStr">
        <is>
          <t>fermate</t>
        </is>
      </c>
      <c r="Q5446" s="21">
        <f>IF($A5446="","",$A5446&amp;"|"&amp;$C5446)</f>
        <v/>
      </c>
      <c r="R5446" s="21">
        <f>IF($A5446="","",$A5446&amp;"|"&amp;$C5446&amp;"|"&amp;$D5446)</f>
        <v/>
      </c>
      <c r="S5446" s="21">
        <f>IF($A5446="","",IFERROR(INDEX(Offerte!$D$2:$D$200,MATCH($Q5446,Offerte!$L$2:$L$200,0)),0))</f>
        <v/>
      </c>
      <c r="T5446" s="21">
        <f>IF($A5446="","",IFERROR(INDEX(Offerte!$G$2:$G$200,MATCH($Q5446,Offerte!$L$2:$L$200,0)),"NO"))</f>
        <v/>
      </c>
    </row>
    <row r="5447">
      <c r="A5447" s="10">
        <f>IF(Offerte!$A177="","",Offerte!$A177)</f>
        <v/>
      </c>
      <c r="B5447" s="10">
        <f>IF(Offerte!$A177="","",Offerte!$B177)</f>
        <v/>
      </c>
      <c r="C5447" s="10">
        <f>IF(Offerte!$A177="","",Offerte!$C177)</f>
        <v/>
      </c>
      <c r="D5447" s="10" t="inlineStr">
        <is>
          <t>D.1.3</t>
        </is>
      </c>
      <c r="E5447" s="10" t="inlineStr">
        <is>
          <t>D</t>
        </is>
      </c>
      <c r="F5447" s="10" t="inlineStr">
        <is>
          <t>Q</t>
        </is>
      </c>
      <c r="G5447" s="10" t="inlineStr">
        <is>
          <t>higher</t>
        </is>
      </c>
      <c r="H5447" s="10" t="n">
        <v>2</v>
      </c>
      <c r="I5447" s="10" t="inlineStr">
        <is>
          <t>Display informativi connessi alle fermate</t>
        </is>
      </c>
      <c r="J5447" s="20" t="n"/>
      <c r="K5447" s="20" t="n"/>
      <c r="L5447" s="20" t="n"/>
      <c r="M5447" s="20" t="n"/>
      <c r="N5447" s="21">
        <f>IF($A5447="","",IFERROR(VALUE($J5447),0))</f>
        <v/>
      </c>
      <c r="O5447" s="21">
        <f>IF($A5447="",0,IF(OR($S5447&lt;&gt;1,COUNTA($J5447:$M5447)=0),0,IF(SUMPRODUCT(MAX(($C$5:$C$6173=$C5447)*($D$5:$D$6173=$D5447)*($S$5:$S$6173=1)*IFERROR($N$5:$N$6173*1,0)))&gt;0,ROUND($H5447*($N5447/SUMPRODUCT(MAX(($C$5:$C$6173=$C5447)*($D$5:$D$6173=$D5447)*($S$5:$S$6173=1)*IFERROR($N$5:$N$6173*1,0)))),4),0)))</f>
        <v/>
      </c>
      <c r="P5447" s="10" t="inlineStr">
        <is>
          <t>fermate</t>
        </is>
      </c>
      <c r="Q5447" s="21">
        <f>IF($A5447="","",$A5447&amp;"|"&amp;$C5447)</f>
        <v/>
      </c>
      <c r="R5447" s="21">
        <f>IF($A5447="","",$A5447&amp;"|"&amp;$C5447&amp;"|"&amp;$D5447)</f>
        <v/>
      </c>
      <c r="S5447" s="21">
        <f>IF($A5447="","",IFERROR(INDEX(Offerte!$D$2:$D$200,MATCH($Q5447,Offerte!$L$2:$L$200,0)),0))</f>
        <v/>
      </c>
      <c r="T5447" s="21">
        <f>IF($A5447="","",IFERROR(INDEX(Offerte!$G$2:$G$200,MATCH($Q5447,Offerte!$L$2:$L$200,0)),"NO"))</f>
        <v/>
      </c>
    </row>
    <row r="5448">
      <c r="A5448" s="10">
        <f>IF(Offerte!$A177="","",Offerte!$A177)</f>
        <v/>
      </c>
      <c r="B5448" s="10">
        <f>IF(Offerte!$A177="","",Offerte!$B177)</f>
        <v/>
      </c>
      <c r="C5448" s="10">
        <f>IF(Offerte!$A177="","",Offerte!$C177)</f>
        <v/>
      </c>
      <c r="D5448" s="10" t="inlineStr">
        <is>
          <t>D.2.1</t>
        </is>
      </c>
      <c r="E5448" s="10" t="inlineStr">
        <is>
          <t>D</t>
        </is>
      </c>
      <c r="F5448" s="10" t="inlineStr">
        <is>
          <t>Q</t>
        </is>
      </c>
      <c r="G5448" s="10" t="inlineStr">
        <is>
          <t>higher</t>
        </is>
      </c>
      <c r="H5448" s="10" t="n">
        <v>2</v>
      </c>
      <c r="I5448" s="10" t="inlineStr">
        <is>
          <t>Segnali tattili Loges-Vet-Evolution</t>
        </is>
      </c>
      <c r="J5448" s="20" t="n"/>
      <c r="K5448" s="20" t="n"/>
      <c r="L5448" s="20" t="n"/>
      <c r="M5448" s="20" t="n"/>
      <c r="N5448" s="21">
        <f>IF($A5448="","",IFERROR(VALUE($J5448),0))</f>
        <v/>
      </c>
      <c r="O5448" s="21">
        <f>IF($A5448="",0,IF(OR($S5448&lt;&gt;1,COUNTA($J5448:$M5448)=0),0,IF(SUMPRODUCT(MAX(($C$5:$C$6173=$C5448)*($D$5:$D$6173=$D5448)*($S$5:$S$6173=1)*IFERROR($N$5:$N$6173*1,0)))&gt;0,ROUND($H5448*($N5448/SUMPRODUCT(MAX(($C$5:$C$6173=$C5448)*($D$5:$D$6173=$D5448)*($S$5:$S$6173=1)*IFERROR($N$5:$N$6173*1,0)))),4),0)))</f>
        <v/>
      </c>
      <c r="P5448" s="10" t="inlineStr">
        <is>
          <t>fermate</t>
        </is>
      </c>
      <c r="Q5448" s="21">
        <f>IF($A5448="","",$A5448&amp;"|"&amp;$C5448)</f>
        <v/>
      </c>
      <c r="R5448" s="21">
        <f>IF($A5448="","",$A5448&amp;"|"&amp;$C5448&amp;"|"&amp;$D5448)</f>
        <v/>
      </c>
      <c r="S5448" s="21">
        <f>IF($A5448="","",IFERROR(INDEX(Offerte!$D$2:$D$200,MATCH($Q5448,Offerte!$L$2:$L$200,0)),0))</f>
        <v/>
      </c>
      <c r="T5448" s="21">
        <f>IF($A5448="","",IFERROR(INDEX(Offerte!$G$2:$G$200,MATCH($Q5448,Offerte!$L$2:$L$200,0)),"NO"))</f>
        <v/>
      </c>
    </row>
    <row r="5449">
      <c r="A5449" s="10">
        <f>IF(Offerte!$A177="","",Offerte!$A177)</f>
        <v/>
      </c>
      <c r="B5449" s="10">
        <f>IF(Offerte!$A177="","",Offerte!$B177)</f>
        <v/>
      </c>
      <c r="C5449" s="10">
        <f>IF(Offerte!$A177="","",Offerte!$C177)</f>
        <v/>
      </c>
      <c r="D5449" s="10" t="inlineStr">
        <is>
          <t>E.1.1</t>
        </is>
      </c>
      <c r="E5449" s="10" t="inlineStr">
        <is>
          <t>E</t>
        </is>
      </c>
      <c r="F5449" s="10" t="inlineStr">
        <is>
          <t>T</t>
        </is>
      </c>
      <c r="G5449" s="10" t="inlineStr">
        <is>
          <t>tabular</t>
        </is>
      </c>
      <c r="H5449" s="10" t="n">
        <v>2</v>
      </c>
      <c r="I5449" s="10" t="inlineStr">
        <is>
          <t>Mobile app con travel planner PRM</t>
        </is>
      </c>
      <c r="J5449" s="20" t="n"/>
      <c r="K5449" s="20" t="n"/>
      <c r="L5449" s="20" t="n"/>
      <c r="M5449" s="20" t="n"/>
      <c r="N5449" s="21">
        <f>IF($A5449="","",IF(IFERROR(VALUE($M5449),0)=1,1,0))</f>
        <v/>
      </c>
      <c r="O5449" s="21">
        <f>IF($A5449="",0,IF(OR($S5449&lt;&gt;1,COUNTA($J5449:$M5449)=0),0,IF($N5449=1,$H5449,0)))</f>
        <v/>
      </c>
      <c r="P5449" s="10" t="inlineStr">
        <is>
          <t>sì/no</t>
        </is>
      </c>
      <c r="Q5449" s="21">
        <f>IF($A5449="","",$A5449&amp;"|"&amp;$C5449)</f>
        <v/>
      </c>
      <c r="R5449" s="21">
        <f>IF($A5449="","",$A5449&amp;"|"&amp;$C5449&amp;"|"&amp;$D5449)</f>
        <v/>
      </c>
      <c r="S5449" s="21">
        <f>IF($A5449="","",IFERROR(INDEX(Offerte!$D$2:$D$200,MATCH($Q5449,Offerte!$L$2:$L$200,0)),0))</f>
        <v/>
      </c>
      <c r="T5449" s="21">
        <f>IF($A5449="","",IFERROR(INDEX(Offerte!$G$2:$G$200,MATCH($Q5449,Offerte!$L$2:$L$200,0)),"NO"))</f>
        <v/>
      </c>
    </row>
    <row r="5450">
      <c r="A5450" s="10">
        <f>IF(Offerte!$A177="","",Offerte!$A177)</f>
        <v/>
      </c>
      <c r="B5450" s="10">
        <f>IF(Offerte!$A177="","",Offerte!$B177)</f>
        <v/>
      </c>
      <c r="C5450" s="10">
        <f>IF(Offerte!$A177="","",Offerte!$C177)</f>
        <v/>
      </c>
      <c r="D5450" s="10" t="inlineStr">
        <is>
          <t>E.2.1</t>
        </is>
      </c>
      <c r="E5450" s="10" t="inlineStr">
        <is>
          <t>E</t>
        </is>
      </c>
      <c r="F5450" s="10" t="inlineStr">
        <is>
          <t>D</t>
        </is>
      </c>
      <c r="G5450" s="10" t="inlineStr">
        <is>
          <t>discretionary</t>
        </is>
      </c>
      <c r="H5450" s="10" t="n">
        <v>2</v>
      </c>
      <c r="I5450" s="10" t="inlineStr">
        <is>
          <t>Altre azioni informative e rapporti con gli utenti</t>
        </is>
      </c>
      <c r="J5450" s="20" t="n"/>
      <c r="K5450" s="20" t="n"/>
      <c r="L5450" s="20" t="n"/>
      <c r="M5450" s="20" t="n"/>
      <c r="N5450" s="21">
        <f>IF($A5450="","",MAX(0,MIN(1,IFERROR(VALUE($M5450),0))))</f>
        <v/>
      </c>
      <c r="O5450" s="21">
        <f>IF($A5450="",0,IF(OR($S5450&lt;&gt;1,COUNTA($J5450:$M5450)=0),0,IF(SUMPRODUCT(MAX(($C$5:$C$6173=$C5450)*($D$5:$D$6173=$D5450)*($S$5:$S$6173=1)*IFERROR($N$5:$N$6173*1,0)))&gt;0,ROUND($H5450*($N5450/SUMPRODUCT(MAX(($C$5:$C$6173=$C5450)*($D$5:$D$6173=$D5450)*($S$5:$S$6173=1)*IFERROR($N$5:$N$6173*1,0)))),4),0)))</f>
        <v/>
      </c>
      <c r="P5450" s="10" t="inlineStr">
        <is>
          <t>coeff.</t>
        </is>
      </c>
      <c r="Q5450" s="21">
        <f>IF($A5450="","",$A5450&amp;"|"&amp;$C5450)</f>
        <v/>
      </c>
      <c r="R5450" s="21">
        <f>IF($A5450="","",$A5450&amp;"|"&amp;$C5450&amp;"|"&amp;$D5450)</f>
        <v/>
      </c>
      <c r="S5450" s="21">
        <f>IF($A5450="","",IFERROR(INDEX(Offerte!$D$2:$D$200,MATCH($Q5450,Offerte!$L$2:$L$200,0)),0))</f>
        <v/>
      </c>
      <c r="T5450" s="21">
        <f>IF($A5450="","",IFERROR(INDEX(Offerte!$G$2:$G$200,MATCH($Q5450,Offerte!$L$2:$L$200,0)),"NO"))</f>
        <v/>
      </c>
    </row>
    <row r="5451">
      <c r="A5451" s="10">
        <f>IF(Offerte!$A177="","",Offerte!$A177)</f>
        <v/>
      </c>
      <c r="B5451" s="10">
        <f>IF(Offerte!$A177="","",Offerte!$B177)</f>
        <v/>
      </c>
      <c r="C5451" s="10">
        <f>IF(Offerte!$A177="","",Offerte!$C177)</f>
        <v/>
      </c>
      <c r="D5451" s="10" t="inlineStr">
        <is>
          <t>F.1.1</t>
        </is>
      </c>
      <c r="E5451" s="10" t="inlineStr">
        <is>
          <t>F</t>
        </is>
      </c>
      <c r="F5451" s="10" t="inlineStr">
        <is>
          <t>Q</t>
        </is>
      </c>
      <c r="G5451" s="10" t="inlineStr">
        <is>
          <t>lower</t>
        </is>
      </c>
      <c r="H5451" s="10" t="n">
        <v>7</v>
      </c>
      <c r="I5451" s="10" t="inlineStr">
        <is>
          <t>Performance ambientali del parco mezzi adibito al servizio - I_CEA</t>
        </is>
      </c>
      <c r="J5451" s="20" t="n"/>
      <c r="K5451" s="20" t="n"/>
      <c r="L5451" s="20" t="n"/>
      <c r="M5451" s="20" t="n"/>
      <c r="N5451" s="21">
        <f>IF($A5451="","",IFERROR(VALUE($J5451),0))</f>
        <v/>
      </c>
      <c r="O5451" s="21">
        <f>IF($A5451="",0,IF(OR($S5451&lt;&gt;1,COUNTA($J5451:$M5451)=0),0,IF(AND(IFERROR(AGGREGATE(15,6,$N$5:$N$6173/(($C$5:$C$6173=$C5451)*($D$5:$D$6173=$D5451)*($S$5:$S$6173=1)*($N$5:$N$6173&gt;0)),1),0)&gt;0,$N5451&gt;0),ROUND($H5451*(IFERROR(AGGREGATE(15,6,$N$5:$N$6173/(($C$5:$C$6173=$C5451)*($D$5:$D$6173=$D5451)*($S$5:$S$6173=1)*($N$5:$N$6173&gt;0)),1),0)/$N5451),4),0)))</f>
        <v/>
      </c>
      <c r="P5451" s="10" t="inlineStr">
        <is>
          <t>indice</t>
        </is>
      </c>
      <c r="Q5451" s="21">
        <f>IF($A5451="","",$A5451&amp;"|"&amp;$C5451)</f>
        <v/>
      </c>
      <c r="R5451" s="21">
        <f>IF($A5451="","",$A5451&amp;"|"&amp;$C5451&amp;"|"&amp;$D5451)</f>
        <v/>
      </c>
      <c r="S5451" s="21">
        <f>IF($A5451="","",IFERROR(INDEX(Offerte!$D$2:$D$200,MATCH($Q5451,Offerte!$L$2:$L$200,0)),0))</f>
        <v/>
      </c>
      <c r="T5451" s="21">
        <f>IF($A5451="","",IFERROR(INDEX(Offerte!$G$2:$G$200,MATCH($Q5451,Offerte!$L$2:$L$200,0)),"NO"))</f>
        <v/>
      </c>
    </row>
    <row r="5452">
      <c r="A5452" s="10">
        <f>IF(Offerte!$A177="","",Offerte!$A177)</f>
        <v/>
      </c>
      <c r="B5452" s="10">
        <f>IF(Offerte!$A177="","",Offerte!$B177)</f>
        <v/>
      </c>
      <c r="C5452" s="10">
        <f>IF(Offerte!$A177="","",Offerte!$C177)</f>
        <v/>
      </c>
      <c r="D5452" s="10" t="inlineStr">
        <is>
          <t>F.2.1</t>
        </is>
      </c>
      <c r="E5452" s="10" t="inlineStr">
        <is>
          <t>F</t>
        </is>
      </c>
      <c r="F5452" s="10" t="inlineStr">
        <is>
          <t>Q</t>
        </is>
      </c>
      <c r="G5452" s="10" t="inlineStr">
        <is>
          <t>higher</t>
        </is>
      </c>
      <c r="H5452" s="10" t="n">
        <v>2</v>
      </c>
      <c r="I5452" s="10" t="inlineStr">
        <is>
          <t>Tasso di copertura del servizio con dispositivi ECO-DRIVER</t>
        </is>
      </c>
      <c r="J5452" s="20" t="n"/>
      <c r="K5452" s="20" t="n"/>
      <c r="L5452" s="20" t="n"/>
      <c r="M5452" s="20" t="n"/>
      <c r="N5452" s="21">
        <f>IF($A5452="","",IFERROR(VALUE($K5452)/VALUE($L5452),IFERROR(VALUE($J5452),0)))</f>
        <v/>
      </c>
      <c r="O5452" s="21">
        <f>IF($A5452="",0,IF(OR($S5452&lt;&gt;1,COUNTA($J5452:$M5452)=0),0,IF(SUMPRODUCT(MAX(($C$5:$C$6173=$C5452)*($D$5:$D$6173=$D5452)*($S$5:$S$6173=1)*IFERROR($N$5:$N$6173*1,0)))&gt;0,ROUND($H5452*($N5452/SUMPRODUCT(MAX(($C$5:$C$6173=$C5452)*($D$5:$D$6173=$D5452)*($S$5:$S$6173=1)*IFERROR($N$5:$N$6173*1,0)))),4),0)))</f>
        <v/>
      </c>
      <c r="P5452" s="10" t="inlineStr">
        <is>
          <t>Autobus attrezzati con dispositivi ECO-DRIVER / Autobus totali in offerta, incluse scorte</t>
        </is>
      </c>
      <c r="Q5452" s="21">
        <f>IF($A5452="","",$A5452&amp;"|"&amp;$C5452)</f>
        <v/>
      </c>
      <c r="R5452" s="21">
        <f>IF($A5452="","",$A5452&amp;"|"&amp;$C5452&amp;"|"&amp;$D5452)</f>
        <v/>
      </c>
      <c r="S5452" s="21">
        <f>IF($A5452="","",IFERROR(INDEX(Offerte!$D$2:$D$200,MATCH($Q5452,Offerte!$L$2:$L$200,0)),0))</f>
        <v/>
      </c>
      <c r="T5452" s="21">
        <f>IF($A5452="","",IFERROR(INDEX(Offerte!$G$2:$G$200,MATCH($Q5452,Offerte!$L$2:$L$200,0)),"NO"))</f>
        <v/>
      </c>
    </row>
    <row r="5453">
      <c r="A5453" s="10">
        <f>IF(Offerte!$A177="","",Offerte!$A177)</f>
        <v/>
      </c>
      <c r="B5453" s="10">
        <f>IF(Offerte!$A177="","",Offerte!$B177)</f>
        <v/>
      </c>
      <c r="C5453" s="10">
        <f>IF(Offerte!$A177="","",Offerte!$C177)</f>
        <v/>
      </c>
      <c r="D5453" s="10" t="inlineStr">
        <is>
          <t>F.3.1</t>
        </is>
      </c>
      <c r="E5453" s="10" t="inlineStr">
        <is>
          <t>F</t>
        </is>
      </c>
      <c r="F5453" s="10" t="inlineStr">
        <is>
          <t>Q</t>
        </is>
      </c>
      <c r="G5453" s="10" t="inlineStr">
        <is>
          <t>higher</t>
        </is>
      </c>
      <c r="H5453" s="10" t="n">
        <v>2</v>
      </c>
      <c r="I5453" s="10" t="inlineStr">
        <is>
          <t>Autoproduzione consumi elettrici per trazione</t>
        </is>
      </c>
      <c r="J5453" s="20" t="n"/>
      <c r="K5453" s="20" t="n"/>
      <c r="L5453" s="20" t="n"/>
      <c r="M5453" s="20" t="n"/>
      <c r="N5453" s="21">
        <f>IF($A5453="","",IFERROR(VALUE($J5453),0))</f>
        <v/>
      </c>
      <c r="O5453" s="21">
        <f>IF($A5453="",0,IF(OR($S5453&lt;&gt;1,COUNTA($J5453:$M5453)=0),0,IF(SUMPRODUCT(MAX(($C$5:$C$6173=$C5453)*($D$5:$D$6173=$D5453)*($S$5:$S$6173=1)*IFERROR($N$5:$N$6173*1,0)))&gt;0,ROUND($H5453*($N5453/SUMPRODUCT(MAX(($C$5:$C$6173=$C5453)*($D$5:$D$6173=$D5453)*($S$5:$S$6173=1)*IFERROR($N$5:$N$6173*1,0)))),4),0)))</f>
        <v/>
      </c>
      <c r="P5453" s="10" t="inlineStr">
        <is>
          <t>kWh/anno</t>
        </is>
      </c>
      <c r="Q5453" s="21">
        <f>IF($A5453="","",$A5453&amp;"|"&amp;$C5453)</f>
        <v/>
      </c>
      <c r="R5453" s="21">
        <f>IF($A5453="","",$A5453&amp;"|"&amp;$C5453&amp;"|"&amp;$D5453)</f>
        <v/>
      </c>
      <c r="S5453" s="21">
        <f>IF($A5453="","",IFERROR(INDEX(Offerte!$D$2:$D$200,MATCH($Q5453,Offerte!$L$2:$L$200,0)),0))</f>
        <v/>
      </c>
      <c r="T5453" s="21">
        <f>IF($A5453="","",IFERROR(INDEX(Offerte!$G$2:$G$200,MATCH($Q5453,Offerte!$L$2:$L$200,0)),"NO"))</f>
        <v/>
      </c>
    </row>
    <row r="5454">
      <c r="A5454" s="10">
        <f>IF(Offerte!$A177="","",Offerte!$A177)</f>
        <v/>
      </c>
      <c r="B5454" s="10">
        <f>IF(Offerte!$A177="","",Offerte!$B177)</f>
        <v/>
      </c>
      <c r="C5454" s="10">
        <f>IF(Offerte!$A177="","",Offerte!$C177)</f>
        <v/>
      </c>
      <c r="D5454" s="10" t="inlineStr">
        <is>
          <t>F.4.1</t>
        </is>
      </c>
      <c r="E5454" s="10" t="inlineStr">
        <is>
          <t>F</t>
        </is>
      </c>
      <c r="F5454" s="10" t="inlineStr">
        <is>
          <t>Q</t>
        </is>
      </c>
      <c r="G5454" s="10" t="inlineStr">
        <is>
          <t>soil</t>
        </is>
      </c>
      <c r="H5454" s="10" t="n">
        <v>2</v>
      </c>
      <c r="I5454" s="10" t="inlineStr">
        <is>
          <t>Indice di consumo di suolo</t>
        </is>
      </c>
      <c r="J5454" s="20" t="n"/>
      <c r="K5454" s="20" t="n"/>
      <c r="L5454" s="20" t="n"/>
      <c r="M5454" s="20" t="n"/>
      <c r="N5454" s="21">
        <f>IF($A5454="","",IFERROR(VALUE($J5454),0))</f>
        <v/>
      </c>
      <c r="O5454" s="21">
        <f>IF($A5454="",0,IF(OR($S5454&lt;&gt;1,COUNTA($J5454:$M5454)=0),0,IF($N5454&lt;=0,$H5454,IF(SUMPRODUCT(MAX(($C$5:$C$6173=$C5454)*($D$5:$D$6173=$D5454)*($S$5:$S$6173=1)*IFERROR($N$5:$N$6173*1,0)))&gt;0,ROUND($H5454*((SUMPRODUCT(MAX(($C$5:$C$6173=$C5454)*($D$5:$D$6173=$D5454)*($S$5:$S$6173=1)*IFERROR($N$5:$N$6173*1,0)))-$N5454)/SUMPRODUCT(MAX(($C$5:$C$6173=$C5454)*($D$5:$D$6173=$D5454)*($S$5:$S$6173=1)*IFERROR($N$5:$N$6173*1,0)))),4),0))))</f>
        <v/>
      </c>
      <c r="P5454" s="10" t="inlineStr">
        <is>
          <t>m2</t>
        </is>
      </c>
      <c r="Q5454" s="21">
        <f>IF($A5454="","",$A5454&amp;"|"&amp;$C5454)</f>
        <v/>
      </c>
      <c r="R5454" s="21">
        <f>IF($A5454="","",$A5454&amp;"|"&amp;$C5454&amp;"|"&amp;$D5454)</f>
        <v/>
      </c>
      <c r="S5454" s="21">
        <f>IF($A5454="","",IFERROR(INDEX(Offerte!$D$2:$D$200,MATCH($Q5454,Offerte!$L$2:$L$200,0)),0))</f>
        <v/>
      </c>
      <c r="T5454" s="21">
        <f>IF($A5454="","",IFERROR(INDEX(Offerte!$G$2:$G$200,MATCH($Q5454,Offerte!$L$2:$L$200,0)),"NO"))</f>
        <v/>
      </c>
    </row>
    <row r="5455">
      <c r="A5455" s="10">
        <f>IF(Offerte!$A177="","",Offerte!$A177)</f>
        <v/>
      </c>
      <c r="B5455" s="10">
        <f>IF(Offerte!$A177="","",Offerte!$B177)</f>
        <v/>
      </c>
      <c r="C5455" s="10">
        <f>IF(Offerte!$A177="","",Offerte!$C177)</f>
        <v/>
      </c>
      <c r="D5455" s="10" t="inlineStr">
        <is>
          <t>F.5.1</t>
        </is>
      </c>
      <c r="E5455" s="10" t="inlineStr">
        <is>
          <t>F</t>
        </is>
      </c>
      <c r="F5455" s="10" t="inlineStr">
        <is>
          <t>T</t>
        </is>
      </c>
      <c r="G5455" s="10" t="inlineStr">
        <is>
          <t>tabular</t>
        </is>
      </c>
      <c r="H5455" s="10" t="n">
        <v>1</v>
      </c>
      <c r="I5455" s="10" t="inlineStr">
        <is>
          <t>Rendicontazione di sostenibilità ambientale</t>
        </is>
      </c>
      <c r="J5455" s="20" t="n"/>
      <c r="K5455" s="20" t="n"/>
      <c r="L5455" s="20" t="n"/>
      <c r="M5455" s="20" t="n"/>
      <c r="N5455" s="21">
        <f>IF($A5455="","",IF(IFERROR(VALUE($M5455),0)=1,1,0))</f>
        <v/>
      </c>
      <c r="O5455" s="21">
        <f>IF($A5455="",0,IF(OR($S5455&lt;&gt;1,COUNTA($J5455:$M5455)=0),0,IF($N5455=1,$H5455,0)))</f>
        <v/>
      </c>
      <c r="P5455" s="10" t="inlineStr">
        <is>
          <t>sì/no</t>
        </is>
      </c>
      <c r="Q5455" s="21">
        <f>IF($A5455="","",$A5455&amp;"|"&amp;$C5455)</f>
        <v/>
      </c>
      <c r="R5455" s="21">
        <f>IF($A5455="","",$A5455&amp;"|"&amp;$C5455&amp;"|"&amp;$D5455)</f>
        <v/>
      </c>
      <c r="S5455" s="21">
        <f>IF($A5455="","",IFERROR(INDEX(Offerte!$D$2:$D$200,MATCH($Q5455,Offerte!$L$2:$L$200,0)),0))</f>
        <v/>
      </c>
      <c r="T5455" s="21">
        <f>IF($A5455="","",IFERROR(INDEX(Offerte!$G$2:$G$200,MATCH($Q5455,Offerte!$L$2:$L$200,0)),"NO"))</f>
        <v/>
      </c>
    </row>
    <row r="5456">
      <c r="A5456" s="10">
        <f>IF(Offerte!$A177="","",Offerte!$A177)</f>
        <v/>
      </c>
      <c r="B5456" s="10">
        <f>IF(Offerte!$A177="","",Offerte!$B177)</f>
        <v/>
      </c>
      <c r="C5456" s="10">
        <f>IF(Offerte!$A177="","",Offerte!$C177)</f>
        <v/>
      </c>
      <c r="D5456" s="10" t="inlineStr">
        <is>
          <t>G.1.1</t>
        </is>
      </c>
      <c r="E5456" s="10" t="inlineStr">
        <is>
          <t>G</t>
        </is>
      </c>
      <c r="F5456" s="10" t="inlineStr">
        <is>
          <t>D</t>
        </is>
      </c>
      <c r="G5456" s="10" t="inlineStr">
        <is>
          <t>discretionary</t>
        </is>
      </c>
      <c r="H5456" s="10" t="n">
        <v>2</v>
      </c>
      <c r="I5456" s="10" t="inlineStr">
        <is>
          <t>Qualità del progetto di centrale di controllo aziendale</t>
        </is>
      </c>
      <c r="J5456" s="20" t="n"/>
      <c r="K5456" s="20" t="n"/>
      <c r="L5456" s="20" t="n"/>
      <c r="M5456" s="20" t="n"/>
      <c r="N5456" s="21">
        <f>IF($A5456="","",MAX(0,MIN(1,IFERROR(VALUE($M5456),0))))</f>
        <v/>
      </c>
      <c r="O5456" s="21">
        <f>IF($A5456="",0,IF(OR($S5456&lt;&gt;1,COUNTA($J5456:$M5456)=0),0,IF(SUMPRODUCT(MAX(($C$5:$C$6173=$C5456)*($D$5:$D$6173=$D5456)*($S$5:$S$6173=1)*IFERROR($N$5:$N$6173*1,0)))&gt;0,ROUND($H5456*($N5456/SUMPRODUCT(MAX(($C$5:$C$6173=$C5456)*($D$5:$D$6173=$D5456)*($S$5:$S$6173=1)*IFERROR($N$5:$N$6173*1,0)))),4),0)))</f>
        <v/>
      </c>
      <c r="P5456" s="10" t="inlineStr">
        <is>
          <t>coeff.</t>
        </is>
      </c>
      <c r="Q5456" s="21">
        <f>IF($A5456="","",$A5456&amp;"|"&amp;$C5456)</f>
        <v/>
      </c>
      <c r="R5456" s="21">
        <f>IF($A5456="","",$A5456&amp;"|"&amp;$C5456&amp;"|"&amp;$D5456)</f>
        <v/>
      </c>
      <c r="S5456" s="21">
        <f>IF($A5456="","",IFERROR(INDEX(Offerte!$D$2:$D$200,MATCH($Q5456,Offerte!$L$2:$L$200,0)),0))</f>
        <v/>
      </c>
      <c r="T5456" s="21">
        <f>IF($A5456="","",IFERROR(INDEX(Offerte!$G$2:$G$200,MATCH($Q5456,Offerte!$L$2:$L$200,0)),"NO"))</f>
        <v/>
      </c>
    </row>
    <row r="5457">
      <c r="A5457" s="10">
        <f>IF(Offerte!$A177="","",Offerte!$A177)</f>
        <v/>
      </c>
      <c r="B5457" s="10">
        <f>IF(Offerte!$A177="","",Offerte!$B177)</f>
        <v/>
      </c>
      <c r="C5457" s="10">
        <f>IF(Offerte!$A177="","",Offerte!$C177)</f>
        <v/>
      </c>
      <c r="D5457" s="10" t="inlineStr">
        <is>
          <t>G.2.1</t>
        </is>
      </c>
      <c r="E5457" s="10" t="inlineStr">
        <is>
          <t>G</t>
        </is>
      </c>
      <c r="F5457" s="10" t="inlineStr">
        <is>
          <t>T</t>
        </is>
      </c>
      <c r="G5457" s="10" t="inlineStr">
        <is>
          <t>tabular</t>
        </is>
      </c>
      <c r="H5457" s="10" t="n">
        <v>1</v>
      </c>
      <c r="I5457" s="10" t="inlineStr">
        <is>
          <t>Certificazione ISO 45001</t>
        </is>
      </c>
      <c r="J5457" s="20" t="n"/>
      <c r="K5457" s="20" t="n"/>
      <c r="L5457" s="20" t="n"/>
      <c r="M5457" s="20" t="n"/>
      <c r="N5457" s="21">
        <f>IF($A5457="","",IF(IFERROR(VALUE($M5457),0)=1,1,0))</f>
        <v/>
      </c>
      <c r="O5457" s="21">
        <f>IF($A5457="",0,IF(OR($S5457&lt;&gt;1,COUNTA($J5457:$M5457)=0),0,IF($N5457=1,$H5457,0)))</f>
        <v/>
      </c>
      <c r="P5457" s="10" t="inlineStr">
        <is>
          <t>sì/no</t>
        </is>
      </c>
      <c r="Q5457" s="21">
        <f>IF($A5457="","",$A5457&amp;"|"&amp;$C5457)</f>
        <v/>
      </c>
      <c r="R5457" s="21">
        <f>IF($A5457="","",$A5457&amp;"|"&amp;$C5457&amp;"|"&amp;$D5457)</f>
        <v/>
      </c>
      <c r="S5457" s="21">
        <f>IF($A5457="","",IFERROR(INDEX(Offerte!$D$2:$D$200,MATCH($Q5457,Offerte!$L$2:$L$200,0)),0))</f>
        <v/>
      </c>
      <c r="T5457" s="21">
        <f>IF($A5457="","",IFERROR(INDEX(Offerte!$G$2:$G$200,MATCH($Q5457,Offerte!$L$2:$L$200,0)),"NO"))</f>
        <v/>
      </c>
    </row>
    <row r="5458">
      <c r="A5458" s="10">
        <f>IF(Offerte!$A177="","",Offerte!$A177)</f>
        <v/>
      </c>
      <c r="B5458" s="10">
        <f>IF(Offerte!$A177="","",Offerte!$B177)</f>
        <v/>
      </c>
      <c r="C5458" s="10">
        <f>IF(Offerte!$A177="","",Offerte!$C177)</f>
        <v/>
      </c>
      <c r="D5458" s="10" t="inlineStr">
        <is>
          <t>G.3.1</t>
        </is>
      </c>
      <c r="E5458" s="10" t="inlineStr">
        <is>
          <t>G</t>
        </is>
      </c>
      <c r="F5458" s="10" t="inlineStr">
        <is>
          <t>T</t>
        </is>
      </c>
      <c r="G5458" s="10" t="inlineStr">
        <is>
          <t>tabular</t>
        </is>
      </c>
      <c r="H5458" s="10" t="n">
        <v>1</v>
      </c>
      <c r="I5458" s="10" t="inlineStr">
        <is>
          <t>Certificazioni di responsabilità sociale</t>
        </is>
      </c>
      <c r="J5458" s="20" t="n"/>
      <c r="K5458" s="20" t="n"/>
      <c r="L5458" s="20" t="n"/>
      <c r="M5458" s="20" t="n"/>
      <c r="N5458" s="21">
        <f>IF($A5458="","",IF(IFERROR(VALUE($M5458),0)=1,1,0))</f>
        <v/>
      </c>
      <c r="O5458" s="21">
        <f>IF($A5458="",0,IF(OR($S5458&lt;&gt;1,COUNTA($J5458:$M5458)=0),0,IF($N5458=1,$H5458,0)))</f>
        <v/>
      </c>
      <c r="P5458" s="10" t="inlineStr">
        <is>
          <t>sì/no</t>
        </is>
      </c>
      <c r="Q5458" s="21">
        <f>IF($A5458="","",$A5458&amp;"|"&amp;$C5458)</f>
        <v/>
      </c>
      <c r="R5458" s="21">
        <f>IF($A5458="","",$A5458&amp;"|"&amp;$C5458&amp;"|"&amp;$D5458)</f>
        <v/>
      </c>
      <c r="S5458" s="21">
        <f>IF($A5458="","",IFERROR(INDEX(Offerte!$D$2:$D$200,MATCH($Q5458,Offerte!$L$2:$L$200,0)),0))</f>
        <v/>
      </c>
      <c r="T5458" s="21">
        <f>IF($A5458="","",IFERROR(INDEX(Offerte!$G$2:$G$200,MATCH($Q5458,Offerte!$L$2:$L$200,0)),"NO"))</f>
        <v/>
      </c>
    </row>
    <row r="5459">
      <c r="A5459" s="10">
        <f>IF(Offerte!$A177="","",Offerte!$A177)</f>
        <v/>
      </c>
      <c r="B5459" s="10">
        <f>IF(Offerte!$A177="","",Offerte!$B177)</f>
        <v/>
      </c>
      <c r="C5459" s="10">
        <f>IF(Offerte!$A177="","",Offerte!$C177)</f>
        <v/>
      </c>
      <c r="D5459" s="10" t="inlineStr">
        <is>
          <t>G.4.1</t>
        </is>
      </c>
      <c r="E5459" s="10" t="inlineStr">
        <is>
          <t>G</t>
        </is>
      </c>
      <c r="F5459" s="10" t="inlineStr">
        <is>
          <t>D</t>
        </is>
      </c>
      <c r="G5459" s="10" t="inlineStr">
        <is>
          <t>discretionary</t>
        </is>
      </c>
      <c r="H5459" s="10" t="n">
        <v>2</v>
      </c>
      <c r="I5459" s="10" t="inlineStr">
        <is>
          <t>Qualità del piano di formazione del personale</t>
        </is>
      </c>
      <c r="J5459" s="20" t="n"/>
      <c r="K5459" s="20" t="n"/>
      <c r="L5459" s="20" t="n"/>
      <c r="M5459" s="20" t="n"/>
      <c r="N5459" s="21">
        <f>IF($A5459="","",MAX(0,MIN(1,IFERROR(VALUE($M5459),0))))</f>
        <v/>
      </c>
      <c r="O5459" s="21">
        <f>IF($A5459="",0,IF(OR($S5459&lt;&gt;1,COUNTA($J5459:$M5459)=0),0,IF(SUMPRODUCT(MAX(($C$5:$C$6173=$C5459)*($D$5:$D$6173=$D5459)*($S$5:$S$6173=1)*IFERROR($N$5:$N$6173*1,0)))&gt;0,ROUND($H5459*($N5459/SUMPRODUCT(MAX(($C$5:$C$6173=$C5459)*($D$5:$D$6173=$D5459)*($S$5:$S$6173=1)*IFERROR($N$5:$N$6173*1,0)))),4),0)))</f>
        <v/>
      </c>
      <c r="P5459" s="10" t="inlineStr">
        <is>
          <t>coeff.</t>
        </is>
      </c>
      <c r="Q5459" s="21">
        <f>IF($A5459="","",$A5459&amp;"|"&amp;$C5459)</f>
        <v/>
      </c>
      <c r="R5459" s="21">
        <f>IF($A5459="","",$A5459&amp;"|"&amp;$C5459&amp;"|"&amp;$D5459)</f>
        <v/>
      </c>
      <c r="S5459" s="21">
        <f>IF($A5459="","",IFERROR(INDEX(Offerte!$D$2:$D$200,MATCH($Q5459,Offerte!$L$2:$L$200,0)),0))</f>
        <v/>
      </c>
      <c r="T5459" s="21">
        <f>IF($A5459="","",IFERROR(INDEX(Offerte!$G$2:$G$200,MATCH($Q5459,Offerte!$L$2:$L$200,0)),"NO"))</f>
        <v/>
      </c>
    </row>
    <row r="5460">
      <c r="A5460" s="10">
        <f>IF(Offerte!$A177="","",Offerte!$A177)</f>
        <v/>
      </c>
      <c r="B5460" s="10">
        <f>IF(Offerte!$A177="","",Offerte!$B177)</f>
        <v/>
      </c>
      <c r="C5460" s="10">
        <f>IF(Offerte!$A177="","",Offerte!$C177)</f>
        <v/>
      </c>
      <c r="D5460" s="10" t="inlineStr">
        <is>
          <t>G.5.1</t>
        </is>
      </c>
      <c r="E5460" s="10" t="inlineStr">
        <is>
          <t>G</t>
        </is>
      </c>
      <c r="F5460" s="10" t="inlineStr">
        <is>
          <t>T</t>
        </is>
      </c>
      <c r="G5460" s="10" t="inlineStr">
        <is>
          <t>tabular</t>
        </is>
      </c>
      <c r="H5460" s="10" t="n">
        <v>1</v>
      </c>
      <c r="I5460" s="10" t="inlineStr">
        <is>
          <t>Impegno al mantenimento delle garanzie del contratto di secondo livello del gestore uscente</t>
        </is>
      </c>
      <c r="J5460" s="20" t="n"/>
      <c r="K5460" s="20" t="n"/>
      <c r="L5460" s="20" t="n"/>
      <c r="M5460" s="20" t="n"/>
      <c r="N5460" s="21">
        <f>IF($A5460="","",IF(IFERROR(VALUE($M5460),0)=1,1,0))</f>
        <v/>
      </c>
      <c r="O5460" s="21">
        <f>IF($A5460="",0,IF(OR($S5460&lt;&gt;1,COUNTA($J5460:$M5460)=0),0,IF($N5460=1,$H5460,0)))</f>
        <v/>
      </c>
      <c r="P5460" s="10" t="inlineStr">
        <is>
          <t>sì/no</t>
        </is>
      </c>
      <c r="Q5460" s="21">
        <f>IF($A5460="","",$A5460&amp;"|"&amp;$C5460)</f>
        <v/>
      </c>
      <c r="R5460" s="21">
        <f>IF($A5460="","",$A5460&amp;"|"&amp;$C5460&amp;"|"&amp;$D5460)</f>
        <v/>
      </c>
      <c r="S5460" s="21">
        <f>IF($A5460="","",IFERROR(INDEX(Offerte!$D$2:$D$200,MATCH($Q5460,Offerte!$L$2:$L$200,0)),0))</f>
        <v/>
      </c>
      <c r="T5460" s="21">
        <f>IF($A5460="","",IFERROR(INDEX(Offerte!$G$2:$G$200,MATCH($Q5460,Offerte!$L$2:$L$200,0)),"NO"))</f>
        <v/>
      </c>
    </row>
    <row r="5461">
      <c r="A5461" s="10">
        <f>IF(Offerte!$A178="","",Offerte!$A178)</f>
        <v/>
      </c>
      <c r="B5461" s="10">
        <f>IF(Offerte!$A178="","",Offerte!$B178)</f>
        <v/>
      </c>
      <c r="C5461" s="10">
        <f>IF(Offerte!$A178="","",Offerte!$C178)</f>
        <v/>
      </c>
      <c r="D5461" s="10" t="inlineStr">
        <is>
          <t>A.1.1</t>
        </is>
      </c>
      <c r="E5461" s="10" t="inlineStr">
        <is>
          <t>A</t>
        </is>
      </c>
      <c r="F5461" s="10" t="inlineStr">
        <is>
          <t>Q</t>
        </is>
      </c>
      <c r="G5461" s="10" t="inlineStr">
        <is>
          <t>higher</t>
        </is>
      </c>
      <c r="H5461" s="10" t="n">
        <v>3</v>
      </c>
      <c r="I5461" s="10" t="inlineStr">
        <is>
          <t>Tasso aggiuntivo di corse controllate</t>
        </is>
      </c>
      <c r="J5461" s="20" t="n"/>
      <c r="K5461" s="20" t="n"/>
      <c r="L5461" s="20" t="n"/>
      <c r="M5461" s="20" t="n"/>
      <c r="N5461" s="21">
        <f>IF($A5461="","",IFERROR(VALUE($K5461)/VALUE($L5461)*100,IFERROR(VALUE($J5461),0)))</f>
        <v/>
      </c>
      <c r="O5461" s="21">
        <f>IF($A5461="",0,IF(OR($S5461&lt;&gt;1,COUNTA($J5461:$M5461)=0),0,IF(SUMPRODUCT(MAX(($C$5:$C$6173=$C5461)*($D$5:$D$6173=$D5461)*($S$5:$S$6173=1)*IFERROR($N$5:$N$6173*1,0)))&gt;0,ROUND($H5461*($N5461/SUMPRODUCT(MAX(($C$5:$C$6173=$C5461)*($D$5:$D$6173=$D5461)*($S$5:$S$6173=1)*IFERROR($N$5:$N$6173*1,0)))),4),0)))</f>
        <v/>
      </c>
      <c r="P5461" s="10" t="inlineStr">
        <is>
          <t>Corse controllate annue / Corse programmate annue</t>
        </is>
      </c>
      <c r="Q5461" s="21">
        <f>IF($A5461="","",$A5461&amp;"|"&amp;$C5461)</f>
        <v/>
      </c>
      <c r="R5461" s="21">
        <f>IF($A5461="","",$A5461&amp;"|"&amp;$C5461&amp;"|"&amp;$D5461)</f>
        <v/>
      </c>
      <c r="S5461" s="21">
        <f>IF($A5461="","",IFERROR(INDEX(Offerte!$D$2:$D$200,MATCH($Q5461,Offerte!$L$2:$L$200,0)),0))</f>
        <v/>
      </c>
      <c r="T5461" s="21">
        <f>IF($A5461="","",IFERROR(INDEX(Offerte!$G$2:$G$200,MATCH($Q5461,Offerte!$L$2:$L$200,0)),"NO"))</f>
        <v/>
      </c>
    </row>
    <row r="5462">
      <c r="A5462" s="10">
        <f>IF(Offerte!$A178="","",Offerte!$A178)</f>
        <v/>
      </c>
      <c r="B5462" s="10">
        <f>IF(Offerte!$A178="","",Offerte!$B178)</f>
        <v/>
      </c>
      <c r="C5462" s="10">
        <f>IF(Offerte!$A178="","",Offerte!$C178)</f>
        <v/>
      </c>
      <c r="D5462" s="10" t="inlineStr">
        <is>
          <t>A.1.2</t>
        </is>
      </c>
      <c r="E5462" s="10" t="inlineStr">
        <is>
          <t>A</t>
        </is>
      </c>
      <c r="F5462" s="10" t="inlineStr">
        <is>
          <t>Q</t>
        </is>
      </c>
      <c r="G5462" s="10" t="inlineStr">
        <is>
          <t>higher</t>
        </is>
      </c>
      <c r="H5462" s="10" t="n">
        <v>4</v>
      </c>
      <c r="I5462" s="10" t="inlineStr">
        <is>
          <t>Numero aggiuntivo di passeggeri controllati</t>
        </is>
      </c>
      <c r="J5462" s="20" t="n"/>
      <c r="K5462" s="20" t="n"/>
      <c r="L5462" s="20" t="n"/>
      <c r="M5462" s="20" t="n"/>
      <c r="N5462" s="21">
        <f>IF($A5462="","",IFERROR(VALUE($J5462),0))</f>
        <v/>
      </c>
      <c r="O5462" s="21">
        <f>IF($A5462="",0,IF(OR($S5462&lt;&gt;1,COUNTA($J5462:$M5462)=0),0,IF(SUMPRODUCT(MAX(($C$5:$C$6173=$C5462)*($D$5:$D$6173=$D5462)*($S$5:$S$6173=1)*IFERROR($N$5:$N$6173*1,0)))&gt;0,ROUND($H5462*($N5462/SUMPRODUCT(MAX(($C$5:$C$6173=$C5462)*($D$5:$D$6173=$D5462)*($S$5:$S$6173=1)*IFERROR($N$5:$N$6173*1,0)))),4),0)))</f>
        <v/>
      </c>
      <c r="P5462" s="10" t="inlineStr">
        <is>
          <t>passeggeri/anno</t>
        </is>
      </c>
      <c r="Q5462" s="21">
        <f>IF($A5462="","",$A5462&amp;"|"&amp;$C5462)</f>
        <v/>
      </c>
      <c r="R5462" s="21">
        <f>IF($A5462="","",$A5462&amp;"|"&amp;$C5462&amp;"|"&amp;$D5462)</f>
        <v/>
      </c>
      <c r="S5462" s="21">
        <f>IF($A5462="","",IFERROR(INDEX(Offerte!$D$2:$D$200,MATCH($Q5462,Offerte!$L$2:$L$200,0)),0))</f>
        <v/>
      </c>
      <c r="T5462" s="21">
        <f>IF($A5462="","",IFERROR(INDEX(Offerte!$G$2:$G$200,MATCH($Q5462,Offerte!$L$2:$L$200,0)),"NO"))</f>
        <v/>
      </c>
    </row>
    <row r="5463">
      <c r="A5463" s="10">
        <f>IF(Offerte!$A178="","",Offerte!$A178)</f>
        <v/>
      </c>
      <c r="B5463" s="10">
        <f>IF(Offerte!$A178="","",Offerte!$B178)</f>
        <v/>
      </c>
      <c r="C5463" s="10">
        <f>IF(Offerte!$A178="","",Offerte!$C178)</f>
        <v/>
      </c>
      <c r="D5463" s="10" t="inlineStr">
        <is>
          <t>B.1.1</t>
        </is>
      </c>
      <c r="E5463" s="10" t="inlineStr">
        <is>
          <t>B</t>
        </is>
      </c>
      <c r="F5463" s="10" t="inlineStr">
        <is>
          <t>Q</t>
        </is>
      </c>
      <c r="G5463" s="10" t="inlineStr">
        <is>
          <t>higher</t>
        </is>
      </c>
      <c r="H5463" s="10" t="n">
        <v>3</v>
      </c>
      <c r="I5463" s="10" t="inlineStr">
        <is>
          <t>Incremento dei posti offerti nelle fasce di punta</t>
        </is>
      </c>
      <c r="J5463" s="20" t="n"/>
      <c r="K5463" s="20" t="n"/>
      <c r="L5463" s="20" t="n"/>
      <c r="M5463" s="20" t="n"/>
      <c r="N5463" s="21">
        <f>IF($A5463="","",IFERROR(VALUE($J5463),0))</f>
        <v/>
      </c>
      <c r="O5463" s="21">
        <f>IF($A5463="",0,IF(OR($S5463&lt;&gt;1,COUNTA($J5463:$M5463)=0),0,IF(SUMPRODUCT(MAX(($C$5:$C$6173=$C5463)*($D$5:$D$6173=$D5463)*($S$5:$S$6173=1)*IFERROR($N$5:$N$6173*1,0)))&gt;0,ROUND($H5463*($N5463/SUMPRODUCT(MAX(($C$5:$C$6173=$C5463)*($D$5:$D$6173=$D5463)*($S$5:$S$6173=1)*IFERROR($N$5:$N$6173*1,0)))),4),0)))</f>
        <v/>
      </c>
      <c r="P5463" s="10" t="inlineStr">
        <is>
          <t>posti*km</t>
        </is>
      </c>
      <c r="Q5463" s="21">
        <f>IF($A5463="","",$A5463&amp;"|"&amp;$C5463)</f>
        <v/>
      </c>
      <c r="R5463" s="21">
        <f>IF($A5463="","",$A5463&amp;"|"&amp;$C5463&amp;"|"&amp;$D5463)</f>
        <v/>
      </c>
      <c r="S5463" s="21">
        <f>IF($A5463="","",IFERROR(INDEX(Offerte!$D$2:$D$200,MATCH($Q5463,Offerte!$L$2:$L$200,0)),0))</f>
        <v/>
      </c>
      <c r="T5463" s="21">
        <f>IF($A5463="","",IFERROR(INDEX(Offerte!$G$2:$G$200,MATCH($Q5463,Offerte!$L$2:$L$200,0)),"NO"))</f>
        <v/>
      </c>
    </row>
    <row r="5464">
      <c r="A5464" s="10">
        <f>IF(Offerte!$A178="","",Offerte!$A178)</f>
        <v/>
      </c>
      <c r="B5464" s="10">
        <f>IF(Offerte!$A178="","",Offerte!$B178)</f>
        <v/>
      </c>
      <c r="C5464" s="10">
        <f>IF(Offerte!$A178="","",Offerte!$C178)</f>
        <v/>
      </c>
      <c r="D5464" s="10" t="inlineStr">
        <is>
          <t>B.2.1</t>
        </is>
      </c>
      <c r="E5464" s="10" t="inlineStr">
        <is>
          <t>B</t>
        </is>
      </c>
      <c r="F5464" s="10" t="inlineStr">
        <is>
          <t>Q</t>
        </is>
      </c>
      <c r="G5464" s="10" t="inlineStr">
        <is>
          <t>higher</t>
        </is>
      </c>
      <c r="H5464" s="10" t="n">
        <v>4</v>
      </c>
      <c r="I5464" s="10" t="inlineStr">
        <is>
          <t>Corse aggiuntive nell'arco giornaliero base</t>
        </is>
      </c>
      <c r="J5464" s="20" t="n"/>
      <c r="K5464" s="20" t="n"/>
      <c r="L5464" s="20" t="n"/>
      <c r="M5464" s="20" t="n"/>
      <c r="N5464" s="21">
        <f>IF($A5464="","",IFERROR(VALUE($J5464),0))</f>
        <v/>
      </c>
      <c r="O5464" s="21">
        <f>IF($A5464="",0,IF(OR($S5464&lt;&gt;1,COUNTA($J5464:$M5464)=0),0,IF(SUMPRODUCT(MAX(($C$5:$C$6173=$C5464)*($D$5:$D$6173=$D5464)*($S$5:$S$6173=1)*IFERROR($N$5:$N$6173*1,0)))&gt;0,ROUND($H5464*($N5464/SUMPRODUCT(MAX(($C$5:$C$6173=$C5464)*($D$5:$D$6173=$D5464)*($S$5:$S$6173=1)*IFERROR($N$5:$N$6173*1,0)))),4),0)))</f>
        <v/>
      </c>
      <c r="P5464" s="10" t="inlineStr">
        <is>
          <t>corse</t>
        </is>
      </c>
      <c r="Q5464" s="21">
        <f>IF($A5464="","",$A5464&amp;"|"&amp;$C5464)</f>
        <v/>
      </c>
      <c r="R5464" s="21">
        <f>IF($A5464="","",$A5464&amp;"|"&amp;$C5464&amp;"|"&amp;$D5464)</f>
        <v/>
      </c>
      <c r="S5464" s="21">
        <f>IF($A5464="","",IFERROR(INDEX(Offerte!$D$2:$D$200,MATCH($Q5464,Offerte!$L$2:$L$200,0)),0))</f>
        <v/>
      </c>
      <c r="T5464" s="21">
        <f>IF($A5464="","",IFERROR(INDEX(Offerte!$G$2:$G$200,MATCH($Q5464,Offerte!$L$2:$L$200,0)),"NO"))</f>
        <v/>
      </c>
    </row>
    <row r="5465">
      <c r="A5465" s="10">
        <f>IF(Offerte!$A178="","",Offerte!$A178)</f>
        <v/>
      </c>
      <c r="B5465" s="10">
        <f>IF(Offerte!$A178="","",Offerte!$B178)</f>
        <v/>
      </c>
      <c r="C5465" s="10">
        <f>IF(Offerte!$A178="","",Offerte!$C178)</f>
        <v/>
      </c>
      <c r="D5465" s="10" t="inlineStr">
        <is>
          <t>B.3.1</t>
        </is>
      </c>
      <c r="E5465" s="10" t="inlineStr">
        <is>
          <t>B</t>
        </is>
      </c>
      <c r="F5465" s="10" t="inlineStr">
        <is>
          <t>Q</t>
        </is>
      </c>
      <c r="G5465" s="10" t="inlineStr">
        <is>
          <t>higher</t>
        </is>
      </c>
      <c r="H5465" s="10" t="n">
        <v>2</v>
      </c>
      <c r="I5465" s="10" t="inlineStr">
        <is>
          <t>Numero di corse aggiuntive per allungamento dell'arco di servizio giornaliero nelle fasce serali</t>
        </is>
      </c>
      <c r="J5465" s="20" t="n"/>
      <c r="K5465" s="20" t="n"/>
      <c r="L5465" s="20" t="n"/>
      <c r="M5465" s="20" t="n"/>
      <c r="N5465" s="21">
        <f>IF($A5465="","",IFERROR(VALUE($J5465),0))</f>
        <v/>
      </c>
      <c r="O5465" s="21">
        <f>IF($A5465="",0,IF(OR($S5465&lt;&gt;1,COUNTA($J5465:$M5465)=0),0,IF(SUMPRODUCT(MAX(($C$5:$C$6173=$C5465)*($D$5:$D$6173=$D5465)*($S$5:$S$6173=1)*IFERROR($N$5:$N$6173*1,0)))&gt;0,ROUND($H5465*($N5465/SUMPRODUCT(MAX(($C$5:$C$6173=$C5465)*($D$5:$D$6173=$D5465)*($S$5:$S$6173=1)*IFERROR($N$5:$N$6173*1,0)))),4),0)))</f>
        <v/>
      </c>
      <c r="P5465" s="10" t="inlineStr">
        <is>
          <t>corse</t>
        </is>
      </c>
      <c r="Q5465" s="21">
        <f>IF($A5465="","",$A5465&amp;"|"&amp;$C5465)</f>
        <v/>
      </c>
      <c r="R5465" s="21">
        <f>IF($A5465="","",$A5465&amp;"|"&amp;$C5465&amp;"|"&amp;$D5465)</f>
        <v/>
      </c>
      <c r="S5465" s="21">
        <f>IF($A5465="","",IFERROR(INDEX(Offerte!$D$2:$D$200,MATCH($Q5465,Offerte!$L$2:$L$200,0)),0))</f>
        <v/>
      </c>
      <c r="T5465" s="21">
        <f>IF($A5465="","",IFERROR(INDEX(Offerte!$G$2:$G$200,MATCH($Q5465,Offerte!$L$2:$L$200,0)),"NO"))</f>
        <v/>
      </c>
    </row>
    <row r="5466">
      <c r="A5466" s="10">
        <f>IF(Offerte!$A178="","",Offerte!$A178)</f>
        <v/>
      </c>
      <c r="B5466" s="10">
        <f>IF(Offerte!$A178="","",Offerte!$B178)</f>
        <v/>
      </c>
      <c r="C5466" s="10">
        <f>IF(Offerte!$A178="","",Offerte!$C178)</f>
        <v/>
      </c>
      <c r="D5466" s="10" t="inlineStr">
        <is>
          <t>B.4.1</t>
        </is>
      </c>
      <c r="E5466" s="10" t="inlineStr">
        <is>
          <t>B</t>
        </is>
      </c>
      <c r="F5466" s="10" t="inlineStr">
        <is>
          <t>Q</t>
        </is>
      </c>
      <c r="G5466" s="10" t="inlineStr">
        <is>
          <t>higher</t>
        </is>
      </c>
      <c r="H5466" s="10" t="n">
        <v>3</v>
      </c>
      <c r="I5466" s="10" t="inlineStr">
        <is>
          <t>Percorrenze aggiuntive offerte nel Programma d'esercizio delle prime due fasi attuative</t>
        </is>
      </c>
      <c r="J5466" s="20" t="n"/>
      <c r="K5466" s="20" t="n"/>
      <c r="L5466" s="20" t="n"/>
      <c r="M5466" s="20" t="n"/>
      <c r="N5466" s="21">
        <f>IF($A5466="","",IFERROR(VALUE($J5466),0))</f>
        <v/>
      </c>
      <c r="O5466" s="21">
        <f>IF($A5466="",0,IF(OR($S5466&lt;&gt;1,COUNTA($J5466:$M5466)=0),0,IF(SUMPRODUCT(MAX(($C$5:$C$6173=$C5466)*($D$5:$D$6173=$D5466)*($S$5:$S$6173=1)*IFERROR($N$5:$N$6173*1,0)))&gt;0,ROUND($H5466*($N5466/SUMPRODUCT(MAX(($C$5:$C$6173=$C5466)*($D$5:$D$6173=$D5466)*($S$5:$S$6173=1)*IFERROR($N$5:$N$6173*1,0)))),4),0)))</f>
        <v/>
      </c>
      <c r="P5466" s="10" t="inlineStr">
        <is>
          <t>vett*km</t>
        </is>
      </c>
      <c r="Q5466" s="21">
        <f>IF($A5466="","",$A5466&amp;"|"&amp;$C5466)</f>
        <v/>
      </c>
      <c r="R5466" s="21">
        <f>IF($A5466="","",$A5466&amp;"|"&amp;$C5466&amp;"|"&amp;$D5466)</f>
        <v/>
      </c>
      <c r="S5466" s="21">
        <f>IF($A5466="","",IFERROR(INDEX(Offerte!$D$2:$D$200,MATCH($Q5466,Offerte!$L$2:$L$200,0)),0))</f>
        <v/>
      </c>
      <c r="T5466" s="21">
        <f>IF($A5466="","",IFERROR(INDEX(Offerte!$G$2:$G$200,MATCH($Q5466,Offerte!$L$2:$L$200,0)),"NO"))</f>
        <v/>
      </c>
    </row>
    <row r="5467">
      <c r="A5467" s="10">
        <f>IF(Offerte!$A178="","",Offerte!$A178)</f>
        <v/>
      </c>
      <c r="B5467" s="10">
        <f>IF(Offerte!$A178="","",Offerte!$B178)</f>
        <v/>
      </c>
      <c r="C5467" s="10">
        <f>IF(Offerte!$A178="","",Offerte!$C178)</f>
        <v/>
      </c>
      <c r="D5467" s="10" t="inlineStr">
        <is>
          <t>B.5.1</t>
        </is>
      </c>
      <c r="E5467" s="10" t="inlineStr">
        <is>
          <t>B</t>
        </is>
      </c>
      <c r="F5467" s="10" t="inlineStr">
        <is>
          <t>D</t>
        </is>
      </c>
      <c r="G5467" s="10" t="inlineStr">
        <is>
          <t>discretionary</t>
        </is>
      </c>
      <c r="H5467" s="10" t="n">
        <v>2</v>
      </c>
      <c r="I5467" s="10" t="inlineStr">
        <is>
          <t>Efficacia del progetto di servizi complementari DRT</t>
        </is>
      </c>
      <c r="J5467" s="20" t="n"/>
      <c r="K5467" s="20" t="n"/>
      <c r="L5467" s="20" t="n"/>
      <c r="M5467" s="20" t="n"/>
      <c r="N5467" s="21">
        <f>IF($A5467="","",MAX(0,MIN(1,IFERROR(VALUE($M5467),0))))</f>
        <v/>
      </c>
      <c r="O5467" s="21">
        <f>IF($A5467="",0,IF(OR($S5467&lt;&gt;1,COUNTA($J5467:$M5467)=0),0,IF(SUMPRODUCT(MAX(($C$5:$C$6173=$C5467)*($D$5:$D$6173=$D5467)*($S$5:$S$6173=1)*IFERROR($N$5:$N$6173*1,0)))&gt;0,ROUND($H5467*($N5467/SUMPRODUCT(MAX(($C$5:$C$6173=$C5467)*($D$5:$D$6173=$D5467)*($S$5:$S$6173=1)*IFERROR($N$5:$N$6173*1,0)))),4),0)))</f>
        <v/>
      </c>
      <c r="P5467" s="10" t="inlineStr">
        <is>
          <t>coeff.</t>
        </is>
      </c>
      <c r="Q5467" s="21">
        <f>IF($A5467="","",$A5467&amp;"|"&amp;$C5467)</f>
        <v/>
      </c>
      <c r="R5467" s="21">
        <f>IF($A5467="","",$A5467&amp;"|"&amp;$C5467&amp;"|"&amp;$D5467)</f>
        <v/>
      </c>
      <c r="S5467" s="21">
        <f>IF($A5467="","",IFERROR(INDEX(Offerte!$D$2:$D$200,MATCH($Q5467,Offerte!$L$2:$L$200,0)),0))</f>
        <v/>
      </c>
      <c r="T5467" s="21">
        <f>IF($A5467="","",IFERROR(INDEX(Offerte!$G$2:$G$200,MATCH($Q5467,Offerte!$L$2:$L$200,0)),"NO"))</f>
        <v/>
      </c>
    </row>
    <row r="5468">
      <c r="A5468" s="10">
        <f>IF(Offerte!$A178="","",Offerte!$A178)</f>
        <v/>
      </c>
      <c r="B5468" s="10">
        <f>IF(Offerte!$A178="","",Offerte!$B178)</f>
        <v/>
      </c>
      <c r="C5468" s="10">
        <f>IF(Offerte!$A178="","",Offerte!$C178)</f>
        <v/>
      </c>
      <c r="D5468" s="10" t="inlineStr">
        <is>
          <t>C.1.1</t>
        </is>
      </c>
      <c r="E5468" s="10" t="inlineStr">
        <is>
          <t>C</t>
        </is>
      </c>
      <c r="F5468" s="10" t="inlineStr">
        <is>
          <t>Q</t>
        </is>
      </c>
      <c r="G5468" s="10" t="inlineStr">
        <is>
          <t>higher</t>
        </is>
      </c>
      <c r="H5468" s="10" t="n">
        <v>2</v>
      </c>
      <c r="I5468" s="10" t="inlineStr">
        <is>
          <t>Tasso di copertura del servizio con telecamere BSD</t>
        </is>
      </c>
      <c r="J5468" s="20" t="n"/>
      <c r="K5468" s="20" t="n"/>
      <c r="L5468" s="20" t="n"/>
      <c r="M5468" s="20" t="n"/>
      <c r="N5468" s="21">
        <f>IF($A5468="","",IFERROR(VALUE($K5468)/VALUE($L5468),IFERROR(VALUE($J5468),0)))</f>
        <v/>
      </c>
      <c r="O5468" s="21">
        <f>IF($A5468="",0,IF(OR($S5468&lt;&gt;1,COUNTA($J5468:$M5468)=0),0,IF(SUMPRODUCT(MAX(($C$5:$C$6173=$C5468)*($D$5:$D$6173=$D5468)*($S$5:$S$6173=1)*IFERROR($N$5:$N$6173*1,0)))&gt;0,ROUND($H5468*($N5468/SUMPRODUCT(MAX(($C$5:$C$6173=$C5468)*($D$5:$D$6173=$D5468)*($S$5:$S$6173=1)*IFERROR($N$5:$N$6173*1,0)))),4),0)))</f>
        <v/>
      </c>
      <c r="P5468" s="10" t="inlineStr">
        <is>
          <t>Autobus attrezzati con telecamere BSD / Autobus totali in offerta, incluse scorte</t>
        </is>
      </c>
      <c r="Q5468" s="21">
        <f>IF($A5468="","",$A5468&amp;"|"&amp;$C5468)</f>
        <v/>
      </c>
      <c r="R5468" s="21">
        <f>IF($A5468="","",$A5468&amp;"|"&amp;$C5468&amp;"|"&amp;$D5468)</f>
        <v/>
      </c>
      <c r="S5468" s="21">
        <f>IF($A5468="","",IFERROR(INDEX(Offerte!$D$2:$D$200,MATCH($Q5468,Offerte!$L$2:$L$200,0)),0))</f>
        <v/>
      </c>
      <c r="T5468" s="21">
        <f>IF($A5468="","",IFERROR(INDEX(Offerte!$G$2:$G$200,MATCH($Q5468,Offerte!$L$2:$L$200,0)),"NO"))</f>
        <v/>
      </c>
    </row>
    <row r="5469">
      <c r="A5469" s="10">
        <f>IF(Offerte!$A178="","",Offerte!$A178)</f>
        <v/>
      </c>
      <c r="B5469" s="10">
        <f>IF(Offerte!$A178="","",Offerte!$B178)</f>
        <v/>
      </c>
      <c r="C5469" s="10">
        <f>IF(Offerte!$A178="","",Offerte!$C178)</f>
        <v/>
      </c>
      <c r="D5469" s="10" t="inlineStr">
        <is>
          <t>C.1.2</t>
        </is>
      </c>
      <c r="E5469" s="10" t="inlineStr">
        <is>
          <t>C</t>
        </is>
      </c>
      <c r="F5469" s="10" t="inlineStr">
        <is>
          <t>Q</t>
        </is>
      </c>
      <c r="G5469" s="10" t="inlineStr">
        <is>
          <t>higher</t>
        </is>
      </c>
      <c r="H5469" s="10" t="n">
        <v>2</v>
      </c>
      <c r="I5469" s="10" t="inlineStr">
        <is>
          <t>Tasso di copertura del servizio con telecamere ADAS</t>
        </is>
      </c>
      <c r="J5469" s="20" t="n"/>
      <c r="K5469" s="20" t="n"/>
      <c r="L5469" s="20" t="n"/>
      <c r="M5469" s="20" t="n"/>
      <c r="N5469" s="21">
        <f>IF($A5469="","",IFERROR(VALUE($K5469)/VALUE($L5469),IFERROR(VALUE($J5469),0)))</f>
        <v/>
      </c>
      <c r="O5469" s="21">
        <f>IF($A5469="",0,IF(OR($S5469&lt;&gt;1,COUNTA($J5469:$M5469)=0),0,IF(SUMPRODUCT(MAX(($C$5:$C$6173=$C5469)*($D$5:$D$6173=$D5469)*($S$5:$S$6173=1)*IFERROR($N$5:$N$6173*1,0)))&gt;0,ROUND($H5469*($N5469/SUMPRODUCT(MAX(($C$5:$C$6173=$C5469)*($D$5:$D$6173=$D5469)*($S$5:$S$6173=1)*IFERROR($N$5:$N$6173*1,0)))),4),0)))</f>
        <v/>
      </c>
      <c r="P5469" s="10" t="inlineStr">
        <is>
          <t>Autobus attrezzati con telecamere ADAS / Autobus totali in offerta, incluse scorte</t>
        </is>
      </c>
      <c r="Q5469" s="21">
        <f>IF($A5469="","",$A5469&amp;"|"&amp;$C5469)</f>
        <v/>
      </c>
      <c r="R5469" s="21">
        <f>IF($A5469="","",$A5469&amp;"|"&amp;$C5469&amp;"|"&amp;$D5469)</f>
        <v/>
      </c>
      <c r="S5469" s="21">
        <f>IF($A5469="","",IFERROR(INDEX(Offerte!$D$2:$D$200,MATCH($Q5469,Offerte!$L$2:$L$200,0)),0))</f>
        <v/>
      </c>
      <c r="T5469" s="21">
        <f>IF($A5469="","",IFERROR(INDEX(Offerte!$G$2:$G$200,MATCH($Q5469,Offerte!$L$2:$L$200,0)),"NO"))</f>
        <v/>
      </c>
    </row>
    <row r="5470">
      <c r="A5470" s="10">
        <f>IF(Offerte!$A178="","",Offerte!$A178)</f>
        <v/>
      </c>
      <c r="B5470" s="10">
        <f>IF(Offerte!$A178="","",Offerte!$B178)</f>
        <v/>
      </c>
      <c r="C5470" s="10">
        <f>IF(Offerte!$A178="","",Offerte!$C178)</f>
        <v/>
      </c>
      <c r="D5470" s="10" t="inlineStr">
        <is>
          <t>C.2.1</t>
        </is>
      </c>
      <c r="E5470" s="10" t="inlineStr">
        <is>
          <t>C</t>
        </is>
      </c>
      <c r="F5470" s="10" t="inlineStr">
        <is>
          <t>Q</t>
        </is>
      </c>
      <c r="G5470" s="10" t="inlineStr">
        <is>
          <t>higher</t>
        </is>
      </c>
      <c r="H5470" s="10" t="n">
        <v>3</v>
      </c>
      <c r="I5470" s="10" t="inlineStr">
        <is>
          <t>Tasso di copertura del servizio con telecamere di bordo di videosorveglianza</t>
        </is>
      </c>
      <c r="J5470" s="20" t="n"/>
      <c r="K5470" s="20" t="n"/>
      <c r="L5470" s="20" t="n"/>
      <c r="M5470" s="20" t="n"/>
      <c r="N5470" s="21">
        <f>IF($A5470="","",IFERROR(VALUE($K5470)/VALUE($L5470),IFERROR(VALUE($J5470),0)))</f>
        <v/>
      </c>
      <c r="O5470" s="21">
        <f>IF($A5470="",0,IF(OR($S5470&lt;&gt;1,COUNTA($J5470:$M5470)=0),0,IF(SUMPRODUCT(MAX(($C$5:$C$6173=$C5470)*($D$5:$D$6173=$D5470)*($S$5:$S$6173=1)*IFERROR($N$5:$N$6173*1,0)))&gt;0,ROUND($H5470*($N5470/SUMPRODUCT(MAX(($C$5:$C$6173=$C5470)*($D$5:$D$6173=$D5470)*($S$5:$S$6173=1)*IFERROR($N$5:$N$6173*1,0)))),4),0)))</f>
        <v/>
      </c>
      <c r="P5470" s="10" t="inlineStr">
        <is>
          <t>Autobus attrezzati con videosorveglianza / Autobus totali in offerta, incluse scorte</t>
        </is>
      </c>
      <c r="Q5470" s="21">
        <f>IF($A5470="","",$A5470&amp;"|"&amp;$C5470)</f>
        <v/>
      </c>
      <c r="R5470" s="21">
        <f>IF($A5470="","",$A5470&amp;"|"&amp;$C5470&amp;"|"&amp;$D5470)</f>
        <v/>
      </c>
      <c r="S5470" s="21">
        <f>IF($A5470="","",IFERROR(INDEX(Offerte!$D$2:$D$200,MATCH($Q5470,Offerte!$L$2:$L$200,0)),0))</f>
        <v/>
      </c>
      <c r="T5470" s="21">
        <f>IF($A5470="","",IFERROR(INDEX(Offerte!$G$2:$G$200,MATCH($Q5470,Offerte!$L$2:$L$200,0)),"NO"))</f>
        <v/>
      </c>
    </row>
    <row r="5471">
      <c r="A5471" s="10">
        <f>IF(Offerte!$A178="","",Offerte!$A178)</f>
        <v/>
      </c>
      <c r="B5471" s="10">
        <f>IF(Offerte!$A178="","",Offerte!$B178)</f>
        <v/>
      </c>
      <c r="C5471" s="10">
        <f>IF(Offerte!$A178="","",Offerte!$C178)</f>
        <v/>
      </c>
      <c r="D5471" s="10" t="inlineStr">
        <is>
          <t>C.2.2</t>
        </is>
      </c>
      <c r="E5471" s="10" t="inlineStr">
        <is>
          <t>C</t>
        </is>
      </c>
      <c r="F5471" s="10" t="inlineStr">
        <is>
          <t>T</t>
        </is>
      </c>
      <c r="G5471" s="10" t="inlineStr">
        <is>
          <t>tabular</t>
        </is>
      </c>
      <c r="H5471" s="10" t="n">
        <v>1</v>
      </c>
      <c r="I5471" s="10" t="inlineStr">
        <is>
          <t>Software video/audio analisi per situazioni di pericolo</t>
        </is>
      </c>
      <c r="J5471" s="20" t="n"/>
      <c r="K5471" s="20" t="n"/>
      <c r="L5471" s="20" t="n"/>
      <c r="M5471" s="20" t="n"/>
      <c r="N5471" s="21">
        <f>IF($A5471="","",IF(IFERROR(VALUE($M5471),0)=1,1,0))</f>
        <v/>
      </c>
      <c r="O5471" s="21">
        <f>IF($A5471="",0,IF(OR($S5471&lt;&gt;1,COUNTA($J5471:$M5471)=0),0,IF($N5471=1,$H5471,0)))</f>
        <v/>
      </c>
      <c r="P5471" s="10" t="inlineStr">
        <is>
          <t>sì/no</t>
        </is>
      </c>
      <c r="Q5471" s="21">
        <f>IF($A5471="","",$A5471&amp;"|"&amp;$C5471)</f>
        <v/>
      </c>
      <c r="R5471" s="21">
        <f>IF($A5471="","",$A5471&amp;"|"&amp;$C5471&amp;"|"&amp;$D5471)</f>
        <v/>
      </c>
      <c r="S5471" s="21">
        <f>IF($A5471="","",IFERROR(INDEX(Offerte!$D$2:$D$200,MATCH($Q5471,Offerte!$L$2:$L$200,0)),0))</f>
        <v/>
      </c>
      <c r="T5471" s="21">
        <f>IF($A5471="","",IFERROR(INDEX(Offerte!$G$2:$G$200,MATCH($Q5471,Offerte!$L$2:$L$200,0)),"NO"))</f>
        <v/>
      </c>
    </row>
    <row r="5472">
      <c r="A5472" s="10">
        <f>IF(Offerte!$A178="","",Offerte!$A178)</f>
        <v/>
      </c>
      <c r="B5472" s="10">
        <f>IF(Offerte!$A178="","",Offerte!$B178)</f>
        <v/>
      </c>
      <c r="C5472" s="10">
        <f>IF(Offerte!$A178="","",Offerte!$C178)</f>
        <v/>
      </c>
      <c r="D5472" s="10" t="inlineStr">
        <is>
          <t>C.2.3</t>
        </is>
      </c>
      <c r="E5472" s="10" t="inlineStr">
        <is>
          <t>C</t>
        </is>
      </c>
      <c r="F5472" s="10" t="inlineStr">
        <is>
          <t>T</t>
        </is>
      </c>
      <c r="G5472" s="10" t="inlineStr">
        <is>
          <t>tabular</t>
        </is>
      </c>
      <c r="H5472" s="10" t="n">
        <v>1</v>
      </c>
      <c r="I5472" s="10" t="inlineStr">
        <is>
          <t>Collegamento con centrale qualificata di pronto intervento</t>
        </is>
      </c>
      <c r="J5472" s="20" t="n"/>
      <c r="K5472" s="20" t="n"/>
      <c r="L5472" s="20" t="n"/>
      <c r="M5472" s="20" t="n"/>
      <c r="N5472" s="21">
        <f>IF($A5472="","",IF(IFERROR(VALUE($M5472),0)=1,1,0))</f>
        <v/>
      </c>
      <c r="O5472" s="21">
        <f>IF($A5472="",0,IF(OR($S5472&lt;&gt;1,COUNTA($J5472:$M5472)=0),0,IF($N5472=1,$H5472,0)))</f>
        <v/>
      </c>
      <c r="P5472" s="10" t="inlineStr">
        <is>
          <t>sì/no</t>
        </is>
      </c>
      <c r="Q5472" s="21">
        <f>IF($A5472="","",$A5472&amp;"|"&amp;$C5472)</f>
        <v/>
      </c>
      <c r="R5472" s="21">
        <f>IF($A5472="","",$A5472&amp;"|"&amp;$C5472&amp;"|"&amp;$D5472)</f>
        <v/>
      </c>
      <c r="S5472" s="21">
        <f>IF($A5472="","",IFERROR(INDEX(Offerte!$D$2:$D$200,MATCH($Q5472,Offerte!$L$2:$L$200,0)),0))</f>
        <v/>
      </c>
      <c r="T5472" s="21">
        <f>IF($A5472="","",IFERROR(INDEX(Offerte!$G$2:$G$200,MATCH($Q5472,Offerte!$L$2:$L$200,0)),"NO"))</f>
        <v/>
      </c>
    </row>
    <row r="5473">
      <c r="A5473" s="10">
        <f>IF(Offerte!$A178="","",Offerte!$A178)</f>
        <v/>
      </c>
      <c r="B5473" s="10">
        <f>IF(Offerte!$A178="","",Offerte!$B178)</f>
        <v/>
      </c>
      <c r="C5473" s="10">
        <f>IF(Offerte!$A178="","",Offerte!$C178)</f>
        <v/>
      </c>
      <c r="D5473" s="10" t="inlineStr">
        <is>
          <t>C.2.4</t>
        </is>
      </c>
      <c r="E5473" s="10" t="inlineStr">
        <is>
          <t>C</t>
        </is>
      </c>
      <c r="F5473" s="10" t="inlineStr">
        <is>
          <t>Q</t>
        </is>
      </c>
      <c r="G5473" s="10" t="inlineStr">
        <is>
          <t>higher</t>
        </is>
      </c>
      <c r="H5473" s="10" t="n">
        <v>1</v>
      </c>
      <c r="I5473" s="10" t="inlineStr">
        <is>
          <t>Tasso di copertura del servizio con dispositivi per la chiamata di emergenza del conducente</t>
        </is>
      </c>
      <c r="J5473" s="20" t="n"/>
      <c r="K5473" s="20" t="n"/>
      <c r="L5473" s="20" t="n"/>
      <c r="M5473" s="20" t="n"/>
      <c r="N5473" s="21">
        <f>IF($A5473="","",IFERROR(VALUE($K5473)/VALUE($L5473),IFERROR(VALUE($J5473),0)))</f>
        <v/>
      </c>
      <c r="O5473" s="21">
        <f>IF($A5473="",0,IF(OR($S5473&lt;&gt;1,COUNTA($J5473:$M5473)=0),0,IF(SUMPRODUCT(MAX(($C$5:$C$6173=$C5473)*($D$5:$D$6173=$D5473)*($S$5:$S$6173=1)*IFERROR($N$5:$N$6173*1,0)))&gt;0,ROUND($H5473*($N5473/SUMPRODUCT(MAX(($C$5:$C$6173=$C5473)*($D$5:$D$6173=$D5473)*($S$5:$S$6173=1)*IFERROR($N$5:$N$6173*1,0)))),4),0)))</f>
        <v/>
      </c>
      <c r="P5473" s="10" t="inlineStr">
        <is>
          <t>Autobus attrezzati con chiamata di emergenza / Autobus totali in offerta, incluse scorte</t>
        </is>
      </c>
      <c r="Q5473" s="21">
        <f>IF($A5473="","",$A5473&amp;"|"&amp;$C5473)</f>
        <v/>
      </c>
      <c r="R5473" s="21">
        <f>IF($A5473="","",$A5473&amp;"|"&amp;$C5473&amp;"|"&amp;$D5473)</f>
        <v/>
      </c>
      <c r="S5473" s="21">
        <f>IF($A5473="","",IFERROR(INDEX(Offerte!$D$2:$D$200,MATCH($Q5473,Offerte!$L$2:$L$200,0)),0))</f>
        <v/>
      </c>
      <c r="T5473" s="21">
        <f>IF($A5473="","",IFERROR(INDEX(Offerte!$G$2:$G$200,MATCH($Q5473,Offerte!$L$2:$L$200,0)),"NO"))</f>
        <v/>
      </c>
    </row>
    <row r="5474">
      <c r="A5474" s="10">
        <f>IF(Offerte!$A178="","",Offerte!$A178)</f>
        <v/>
      </c>
      <c r="B5474" s="10">
        <f>IF(Offerte!$A178="","",Offerte!$B178)</f>
        <v/>
      </c>
      <c r="C5474" s="10">
        <f>IF(Offerte!$A178="","",Offerte!$C178)</f>
        <v/>
      </c>
      <c r="D5474" s="10" t="inlineStr">
        <is>
          <t>C.3.1</t>
        </is>
      </c>
      <c r="E5474" s="10" t="inlineStr">
        <is>
          <t>C</t>
        </is>
      </c>
      <c r="F5474" s="10" t="inlineStr">
        <is>
          <t>Q</t>
        </is>
      </c>
      <c r="G5474" s="10" t="inlineStr">
        <is>
          <t>higher</t>
        </is>
      </c>
      <c r="H5474" s="10" t="n">
        <v>2</v>
      </c>
      <c r="I5474" s="10" t="inlineStr">
        <is>
          <t>Tasso di copertura del servizio con dispositivi di informazione dinamica a bordo mezzo</t>
        </is>
      </c>
      <c r="J5474" s="20" t="n"/>
      <c r="K5474" s="20" t="n"/>
      <c r="L5474" s="20" t="n"/>
      <c r="M5474" s="20" t="n"/>
      <c r="N5474" s="21">
        <f>IF($A5474="","",IFERROR(VALUE($K5474)/VALUE($L5474),IFERROR(VALUE($J5474),0)))</f>
        <v/>
      </c>
      <c r="O5474" s="21">
        <f>IF($A5474="",0,IF(OR($S5474&lt;&gt;1,COUNTA($J5474:$M5474)=0),0,IF(SUMPRODUCT(MAX(($C$5:$C$6173=$C5474)*($D$5:$D$6173=$D5474)*($S$5:$S$6173=1)*IFERROR($N$5:$N$6173*1,0)))&gt;0,ROUND($H5474*($N5474/SUMPRODUCT(MAX(($C$5:$C$6173=$C5474)*($D$5:$D$6173=$D5474)*($S$5:$S$6173=1)*IFERROR($N$5:$N$6173*1,0)))),4),0)))</f>
        <v/>
      </c>
      <c r="P5474" s="10" t="inlineStr">
        <is>
          <t>Autobus con monitor e indicatori vocali / Autobus totali in offerta, incluse scorte</t>
        </is>
      </c>
      <c r="Q5474" s="21">
        <f>IF($A5474="","",$A5474&amp;"|"&amp;$C5474)</f>
        <v/>
      </c>
      <c r="R5474" s="21">
        <f>IF($A5474="","",$A5474&amp;"|"&amp;$C5474&amp;"|"&amp;$D5474)</f>
        <v/>
      </c>
      <c r="S5474" s="21">
        <f>IF($A5474="","",IFERROR(INDEX(Offerte!$D$2:$D$200,MATCH($Q5474,Offerte!$L$2:$L$200,0)),0))</f>
        <v/>
      </c>
      <c r="T5474" s="21">
        <f>IF($A5474="","",IFERROR(INDEX(Offerte!$G$2:$G$200,MATCH($Q5474,Offerte!$L$2:$L$200,0)),"NO"))</f>
        <v/>
      </c>
    </row>
    <row r="5475">
      <c r="A5475" s="10">
        <f>IF(Offerte!$A178="","",Offerte!$A178)</f>
        <v/>
      </c>
      <c r="B5475" s="10">
        <f>IF(Offerte!$A178="","",Offerte!$B178)</f>
        <v/>
      </c>
      <c r="C5475" s="10">
        <f>IF(Offerte!$A178="","",Offerte!$C178)</f>
        <v/>
      </c>
      <c r="D5475" s="10" t="inlineStr">
        <is>
          <t>C.3.2</t>
        </is>
      </c>
      <c r="E5475" s="10" t="inlineStr">
        <is>
          <t>C</t>
        </is>
      </c>
      <c r="F5475" s="10" t="inlineStr">
        <is>
          <t>T</t>
        </is>
      </c>
      <c r="G5475" s="10" t="inlineStr">
        <is>
          <t>tabular</t>
        </is>
      </c>
      <c r="H5475" s="10" t="n">
        <v>2</v>
      </c>
      <c r="I5475" s="10" t="inlineStr">
        <is>
          <t>Informazioni a bordo su coincidenze ai nodi</t>
        </is>
      </c>
      <c r="J5475" s="20" t="n"/>
      <c r="K5475" s="20" t="n"/>
      <c r="L5475" s="20" t="n"/>
      <c r="M5475" s="20" t="n"/>
      <c r="N5475" s="21">
        <f>IF($A5475="","",IF(IFERROR(VALUE($M5475),0)=1,1,0))</f>
        <v/>
      </c>
      <c r="O5475" s="21">
        <f>IF($A5475="",0,IF(OR($S5475&lt;&gt;1,COUNTA($J5475:$M5475)=0),0,IF(AND($N5475=1,IFERROR(SUMIFS($N$5:$N$6173,$Q$5:$Q$6173,$Q5475,$D$5:$D$6173,"C.3.1"),0)&gt;=0.5),$H5475,0)))</f>
        <v/>
      </c>
      <c r="P5475" s="10" t="inlineStr">
        <is>
          <t>Dipende da C.3.1 &gt;= 0.5</t>
        </is>
      </c>
      <c r="Q5475" s="21">
        <f>IF($A5475="","",$A5475&amp;"|"&amp;$C5475)</f>
        <v/>
      </c>
      <c r="R5475" s="21">
        <f>IF($A5475="","",$A5475&amp;"|"&amp;$C5475&amp;"|"&amp;$D5475)</f>
        <v/>
      </c>
      <c r="S5475" s="21">
        <f>IF($A5475="","",IFERROR(INDEX(Offerte!$D$2:$D$200,MATCH($Q5475,Offerte!$L$2:$L$200,0)),0))</f>
        <v/>
      </c>
      <c r="T5475" s="21">
        <f>IF($A5475="","",IFERROR(INDEX(Offerte!$G$2:$G$200,MATCH($Q5475,Offerte!$L$2:$L$200,0)),"NO"))</f>
        <v/>
      </c>
    </row>
    <row r="5476">
      <c r="A5476" s="10">
        <f>IF(Offerte!$A178="","",Offerte!$A178)</f>
        <v/>
      </c>
      <c r="B5476" s="10">
        <f>IF(Offerte!$A178="","",Offerte!$B178)</f>
        <v/>
      </c>
      <c r="C5476" s="10">
        <f>IF(Offerte!$A178="","",Offerte!$C178)</f>
        <v/>
      </c>
      <c r="D5476" s="10" t="inlineStr">
        <is>
          <t>D.1.1</t>
        </is>
      </c>
      <c r="E5476" s="10" t="inlineStr">
        <is>
          <t>D</t>
        </is>
      </c>
      <c r="F5476" s="10" t="inlineStr">
        <is>
          <t>Q</t>
        </is>
      </c>
      <c r="G5476" s="10" t="inlineStr">
        <is>
          <t>higher</t>
        </is>
      </c>
      <c r="H5476" s="10" t="n">
        <v>3</v>
      </c>
      <c r="I5476" s="10" t="inlineStr">
        <is>
          <t>Installazione di pensiline</t>
        </is>
      </c>
      <c r="J5476" s="20" t="n"/>
      <c r="K5476" s="20" t="n"/>
      <c r="L5476" s="20" t="n"/>
      <c r="M5476" s="20" t="n"/>
      <c r="N5476" s="21">
        <f>IF($A5476="","",IFERROR(VALUE($J5476),0))</f>
        <v/>
      </c>
      <c r="O5476" s="21">
        <f>IF($A5476="",0,IF(OR($S5476&lt;&gt;1,COUNTA($J5476:$M5476)=0),0,IF(SUMPRODUCT(MAX(($C$5:$C$6173=$C5476)*($D$5:$D$6173=$D5476)*($S$5:$S$6173=1)*IFERROR($N$5:$N$6173*1,0)))&gt;0,ROUND($H5476*($N5476/SUMPRODUCT(MAX(($C$5:$C$6173=$C5476)*($D$5:$D$6173=$D5476)*($S$5:$S$6173=1)*IFERROR($N$5:$N$6173*1,0)))),4),0)))</f>
        <v/>
      </c>
      <c r="P5476" s="10" t="inlineStr">
        <is>
          <t>fermate</t>
        </is>
      </c>
      <c r="Q5476" s="21">
        <f>IF($A5476="","",$A5476&amp;"|"&amp;$C5476)</f>
        <v/>
      </c>
      <c r="R5476" s="21">
        <f>IF($A5476="","",$A5476&amp;"|"&amp;$C5476&amp;"|"&amp;$D5476)</f>
        <v/>
      </c>
      <c r="S5476" s="21">
        <f>IF($A5476="","",IFERROR(INDEX(Offerte!$D$2:$D$200,MATCH($Q5476,Offerte!$L$2:$L$200,0)),0))</f>
        <v/>
      </c>
      <c r="T5476" s="21">
        <f>IF($A5476="","",IFERROR(INDEX(Offerte!$G$2:$G$200,MATCH($Q5476,Offerte!$L$2:$L$200,0)),"NO"))</f>
        <v/>
      </c>
    </row>
    <row r="5477">
      <c r="A5477" s="10">
        <f>IF(Offerte!$A178="","",Offerte!$A178)</f>
        <v/>
      </c>
      <c r="B5477" s="10">
        <f>IF(Offerte!$A178="","",Offerte!$B178)</f>
        <v/>
      </c>
      <c r="C5477" s="10">
        <f>IF(Offerte!$A178="","",Offerte!$C178)</f>
        <v/>
      </c>
      <c r="D5477" s="10" t="inlineStr">
        <is>
          <t>D.1.2</t>
        </is>
      </c>
      <c r="E5477" s="10" t="inlineStr">
        <is>
          <t>D</t>
        </is>
      </c>
      <c r="F5477" s="10" t="inlineStr">
        <is>
          <t>Q</t>
        </is>
      </c>
      <c r="G5477" s="10" t="inlineStr">
        <is>
          <t>higher</t>
        </is>
      </c>
      <c r="H5477" s="10" t="n">
        <v>3</v>
      </c>
      <c r="I5477" s="10" t="inlineStr">
        <is>
          <t>Installazione di paline di fermata conformi alla DGR 581/2023</t>
        </is>
      </c>
      <c r="J5477" s="20" t="n"/>
      <c r="K5477" s="20" t="n"/>
      <c r="L5477" s="20" t="n"/>
      <c r="M5477" s="20" t="n"/>
      <c r="N5477" s="21">
        <f>IF($A5477="","",IFERROR(VALUE($J5477),0))</f>
        <v/>
      </c>
      <c r="O5477" s="21">
        <f>IF($A5477="",0,IF(OR($S5477&lt;&gt;1,COUNTA($J5477:$M5477)=0),0,IF(SUMPRODUCT(MAX(($C$5:$C$6173=$C5477)*($D$5:$D$6173=$D5477)*($S$5:$S$6173=1)*IFERROR($N$5:$N$6173*1,0)))&gt;0,ROUND($H5477*($N5477/SUMPRODUCT(MAX(($C$5:$C$6173=$C5477)*($D$5:$D$6173=$D5477)*($S$5:$S$6173=1)*IFERROR($N$5:$N$6173*1,0)))),4),0)))</f>
        <v/>
      </c>
      <c r="P5477" s="10" t="inlineStr">
        <is>
          <t>fermate</t>
        </is>
      </c>
      <c r="Q5477" s="21">
        <f>IF($A5477="","",$A5477&amp;"|"&amp;$C5477)</f>
        <v/>
      </c>
      <c r="R5477" s="21">
        <f>IF($A5477="","",$A5477&amp;"|"&amp;$C5477&amp;"|"&amp;$D5477)</f>
        <v/>
      </c>
      <c r="S5477" s="21">
        <f>IF($A5477="","",IFERROR(INDEX(Offerte!$D$2:$D$200,MATCH($Q5477,Offerte!$L$2:$L$200,0)),0))</f>
        <v/>
      </c>
      <c r="T5477" s="21">
        <f>IF($A5477="","",IFERROR(INDEX(Offerte!$G$2:$G$200,MATCH($Q5477,Offerte!$L$2:$L$200,0)),"NO"))</f>
        <v/>
      </c>
    </row>
    <row r="5478">
      <c r="A5478" s="10">
        <f>IF(Offerte!$A178="","",Offerte!$A178)</f>
        <v/>
      </c>
      <c r="B5478" s="10">
        <f>IF(Offerte!$A178="","",Offerte!$B178)</f>
        <v/>
      </c>
      <c r="C5478" s="10">
        <f>IF(Offerte!$A178="","",Offerte!$C178)</f>
        <v/>
      </c>
      <c r="D5478" s="10" t="inlineStr">
        <is>
          <t>D.1.3</t>
        </is>
      </c>
      <c r="E5478" s="10" t="inlineStr">
        <is>
          <t>D</t>
        </is>
      </c>
      <c r="F5478" s="10" t="inlineStr">
        <is>
          <t>Q</t>
        </is>
      </c>
      <c r="G5478" s="10" t="inlineStr">
        <is>
          <t>higher</t>
        </is>
      </c>
      <c r="H5478" s="10" t="n">
        <v>2</v>
      </c>
      <c r="I5478" s="10" t="inlineStr">
        <is>
          <t>Display informativi connessi alle fermate</t>
        </is>
      </c>
      <c r="J5478" s="20" t="n"/>
      <c r="K5478" s="20" t="n"/>
      <c r="L5478" s="20" t="n"/>
      <c r="M5478" s="20" t="n"/>
      <c r="N5478" s="21">
        <f>IF($A5478="","",IFERROR(VALUE($J5478),0))</f>
        <v/>
      </c>
      <c r="O5478" s="21">
        <f>IF($A5478="",0,IF(OR($S5478&lt;&gt;1,COUNTA($J5478:$M5478)=0),0,IF(SUMPRODUCT(MAX(($C$5:$C$6173=$C5478)*($D$5:$D$6173=$D5478)*($S$5:$S$6173=1)*IFERROR($N$5:$N$6173*1,0)))&gt;0,ROUND($H5478*($N5478/SUMPRODUCT(MAX(($C$5:$C$6173=$C5478)*($D$5:$D$6173=$D5478)*($S$5:$S$6173=1)*IFERROR($N$5:$N$6173*1,0)))),4),0)))</f>
        <v/>
      </c>
      <c r="P5478" s="10" t="inlineStr">
        <is>
          <t>fermate</t>
        </is>
      </c>
      <c r="Q5478" s="21">
        <f>IF($A5478="","",$A5478&amp;"|"&amp;$C5478)</f>
        <v/>
      </c>
      <c r="R5478" s="21">
        <f>IF($A5478="","",$A5478&amp;"|"&amp;$C5478&amp;"|"&amp;$D5478)</f>
        <v/>
      </c>
      <c r="S5478" s="21">
        <f>IF($A5478="","",IFERROR(INDEX(Offerte!$D$2:$D$200,MATCH($Q5478,Offerte!$L$2:$L$200,0)),0))</f>
        <v/>
      </c>
      <c r="T5478" s="21">
        <f>IF($A5478="","",IFERROR(INDEX(Offerte!$G$2:$G$200,MATCH($Q5478,Offerte!$L$2:$L$200,0)),"NO"))</f>
        <v/>
      </c>
    </row>
    <row r="5479">
      <c r="A5479" s="10">
        <f>IF(Offerte!$A178="","",Offerte!$A178)</f>
        <v/>
      </c>
      <c r="B5479" s="10">
        <f>IF(Offerte!$A178="","",Offerte!$B178)</f>
        <v/>
      </c>
      <c r="C5479" s="10">
        <f>IF(Offerte!$A178="","",Offerte!$C178)</f>
        <v/>
      </c>
      <c r="D5479" s="10" t="inlineStr">
        <is>
          <t>D.2.1</t>
        </is>
      </c>
      <c r="E5479" s="10" t="inlineStr">
        <is>
          <t>D</t>
        </is>
      </c>
      <c r="F5479" s="10" t="inlineStr">
        <is>
          <t>Q</t>
        </is>
      </c>
      <c r="G5479" s="10" t="inlineStr">
        <is>
          <t>higher</t>
        </is>
      </c>
      <c r="H5479" s="10" t="n">
        <v>2</v>
      </c>
      <c r="I5479" s="10" t="inlineStr">
        <is>
          <t>Segnali tattili Loges-Vet-Evolution</t>
        </is>
      </c>
      <c r="J5479" s="20" t="n"/>
      <c r="K5479" s="20" t="n"/>
      <c r="L5479" s="20" t="n"/>
      <c r="M5479" s="20" t="n"/>
      <c r="N5479" s="21">
        <f>IF($A5479="","",IFERROR(VALUE($J5479),0))</f>
        <v/>
      </c>
      <c r="O5479" s="21">
        <f>IF($A5479="",0,IF(OR($S5479&lt;&gt;1,COUNTA($J5479:$M5479)=0),0,IF(SUMPRODUCT(MAX(($C$5:$C$6173=$C5479)*($D$5:$D$6173=$D5479)*($S$5:$S$6173=1)*IFERROR($N$5:$N$6173*1,0)))&gt;0,ROUND($H5479*($N5479/SUMPRODUCT(MAX(($C$5:$C$6173=$C5479)*($D$5:$D$6173=$D5479)*($S$5:$S$6173=1)*IFERROR($N$5:$N$6173*1,0)))),4),0)))</f>
        <v/>
      </c>
      <c r="P5479" s="10" t="inlineStr">
        <is>
          <t>fermate</t>
        </is>
      </c>
      <c r="Q5479" s="21">
        <f>IF($A5479="","",$A5479&amp;"|"&amp;$C5479)</f>
        <v/>
      </c>
      <c r="R5479" s="21">
        <f>IF($A5479="","",$A5479&amp;"|"&amp;$C5479&amp;"|"&amp;$D5479)</f>
        <v/>
      </c>
      <c r="S5479" s="21">
        <f>IF($A5479="","",IFERROR(INDEX(Offerte!$D$2:$D$200,MATCH($Q5479,Offerte!$L$2:$L$200,0)),0))</f>
        <v/>
      </c>
      <c r="T5479" s="21">
        <f>IF($A5479="","",IFERROR(INDEX(Offerte!$G$2:$G$200,MATCH($Q5479,Offerte!$L$2:$L$200,0)),"NO"))</f>
        <v/>
      </c>
    </row>
    <row r="5480">
      <c r="A5480" s="10">
        <f>IF(Offerte!$A178="","",Offerte!$A178)</f>
        <v/>
      </c>
      <c r="B5480" s="10">
        <f>IF(Offerte!$A178="","",Offerte!$B178)</f>
        <v/>
      </c>
      <c r="C5480" s="10">
        <f>IF(Offerte!$A178="","",Offerte!$C178)</f>
        <v/>
      </c>
      <c r="D5480" s="10" t="inlineStr">
        <is>
          <t>E.1.1</t>
        </is>
      </c>
      <c r="E5480" s="10" t="inlineStr">
        <is>
          <t>E</t>
        </is>
      </c>
      <c r="F5480" s="10" t="inlineStr">
        <is>
          <t>T</t>
        </is>
      </c>
      <c r="G5480" s="10" t="inlineStr">
        <is>
          <t>tabular</t>
        </is>
      </c>
      <c r="H5480" s="10" t="n">
        <v>2</v>
      </c>
      <c r="I5480" s="10" t="inlineStr">
        <is>
          <t>Mobile app con travel planner PRM</t>
        </is>
      </c>
      <c r="J5480" s="20" t="n"/>
      <c r="K5480" s="20" t="n"/>
      <c r="L5480" s="20" t="n"/>
      <c r="M5480" s="20" t="n"/>
      <c r="N5480" s="21">
        <f>IF($A5480="","",IF(IFERROR(VALUE($M5480),0)=1,1,0))</f>
        <v/>
      </c>
      <c r="O5480" s="21">
        <f>IF($A5480="",0,IF(OR($S5480&lt;&gt;1,COUNTA($J5480:$M5480)=0),0,IF($N5480=1,$H5480,0)))</f>
        <v/>
      </c>
      <c r="P5480" s="10" t="inlineStr">
        <is>
          <t>sì/no</t>
        </is>
      </c>
      <c r="Q5480" s="21">
        <f>IF($A5480="","",$A5480&amp;"|"&amp;$C5480)</f>
        <v/>
      </c>
      <c r="R5480" s="21">
        <f>IF($A5480="","",$A5480&amp;"|"&amp;$C5480&amp;"|"&amp;$D5480)</f>
        <v/>
      </c>
      <c r="S5480" s="21">
        <f>IF($A5480="","",IFERROR(INDEX(Offerte!$D$2:$D$200,MATCH($Q5480,Offerte!$L$2:$L$200,0)),0))</f>
        <v/>
      </c>
      <c r="T5480" s="21">
        <f>IF($A5480="","",IFERROR(INDEX(Offerte!$G$2:$G$200,MATCH($Q5480,Offerte!$L$2:$L$200,0)),"NO"))</f>
        <v/>
      </c>
    </row>
    <row r="5481">
      <c r="A5481" s="10">
        <f>IF(Offerte!$A178="","",Offerte!$A178)</f>
        <v/>
      </c>
      <c r="B5481" s="10">
        <f>IF(Offerte!$A178="","",Offerte!$B178)</f>
        <v/>
      </c>
      <c r="C5481" s="10">
        <f>IF(Offerte!$A178="","",Offerte!$C178)</f>
        <v/>
      </c>
      <c r="D5481" s="10" t="inlineStr">
        <is>
          <t>E.2.1</t>
        </is>
      </c>
      <c r="E5481" s="10" t="inlineStr">
        <is>
          <t>E</t>
        </is>
      </c>
      <c r="F5481" s="10" t="inlineStr">
        <is>
          <t>D</t>
        </is>
      </c>
      <c r="G5481" s="10" t="inlineStr">
        <is>
          <t>discretionary</t>
        </is>
      </c>
      <c r="H5481" s="10" t="n">
        <v>2</v>
      </c>
      <c r="I5481" s="10" t="inlineStr">
        <is>
          <t>Altre azioni informative e rapporti con gli utenti</t>
        </is>
      </c>
      <c r="J5481" s="20" t="n"/>
      <c r="K5481" s="20" t="n"/>
      <c r="L5481" s="20" t="n"/>
      <c r="M5481" s="20" t="n"/>
      <c r="N5481" s="21">
        <f>IF($A5481="","",MAX(0,MIN(1,IFERROR(VALUE($M5481),0))))</f>
        <v/>
      </c>
      <c r="O5481" s="21">
        <f>IF($A5481="",0,IF(OR($S5481&lt;&gt;1,COUNTA($J5481:$M5481)=0),0,IF(SUMPRODUCT(MAX(($C$5:$C$6173=$C5481)*($D$5:$D$6173=$D5481)*($S$5:$S$6173=1)*IFERROR($N$5:$N$6173*1,0)))&gt;0,ROUND($H5481*($N5481/SUMPRODUCT(MAX(($C$5:$C$6173=$C5481)*($D$5:$D$6173=$D5481)*($S$5:$S$6173=1)*IFERROR($N$5:$N$6173*1,0)))),4),0)))</f>
        <v/>
      </c>
      <c r="P5481" s="10" t="inlineStr">
        <is>
          <t>coeff.</t>
        </is>
      </c>
      <c r="Q5481" s="21">
        <f>IF($A5481="","",$A5481&amp;"|"&amp;$C5481)</f>
        <v/>
      </c>
      <c r="R5481" s="21">
        <f>IF($A5481="","",$A5481&amp;"|"&amp;$C5481&amp;"|"&amp;$D5481)</f>
        <v/>
      </c>
      <c r="S5481" s="21">
        <f>IF($A5481="","",IFERROR(INDEX(Offerte!$D$2:$D$200,MATCH($Q5481,Offerte!$L$2:$L$200,0)),0))</f>
        <v/>
      </c>
      <c r="T5481" s="21">
        <f>IF($A5481="","",IFERROR(INDEX(Offerte!$G$2:$G$200,MATCH($Q5481,Offerte!$L$2:$L$200,0)),"NO"))</f>
        <v/>
      </c>
    </row>
    <row r="5482">
      <c r="A5482" s="10">
        <f>IF(Offerte!$A178="","",Offerte!$A178)</f>
        <v/>
      </c>
      <c r="B5482" s="10">
        <f>IF(Offerte!$A178="","",Offerte!$B178)</f>
        <v/>
      </c>
      <c r="C5482" s="10">
        <f>IF(Offerte!$A178="","",Offerte!$C178)</f>
        <v/>
      </c>
      <c r="D5482" s="10" t="inlineStr">
        <is>
          <t>F.1.1</t>
        </is>
      </c>
      <c r="E5482" s="10" t="inlineStr">
        <is>
          <t>F</t>
        </is>
      </c>
      <c r="F5482" s="10" t="inlineStr">
        <is>
          <t>Q</t>
        </is>
      </c>
      <c r="G5482" s="10" t="inlineStr">
        <is>
          <t>lower</t>
        </is>
      </c>
      <c r="H5482" s="10" t="n">
        <v>7</v>
      </c>
      <c r="I5482" s="10" t="inlineStr">
        <is>
          <t>Performance ambientali del parco mezzi adibito al servizio - I_CEA</t>
        </is>
      </c>
      <c r="J5482" s="20" t="n"/>
      <c r="K5482" s="20" t="n"/>
      <c r="L5482" s="20" t="n"/>
      <c r="M5482" s="20" t="n"/>
      <c r="N5482" s="21">
        <f>IF($A5482="","",IFERROR(VALUE($J5482),0))</f>
        <v/>
      </c>
      <c r="O5482" s="21">
        <f>IF($A5482="",0,IF(OR($S5482&lt;&gt;1,COUNTA($J5482:$M5482)=0),0,IF(AND(IFERROR(AGGREGATE(15,6,$N$5:$N$6173/(($C$5:$C$6173=$C5482)*($D$5:$D$6173=$D5482)*($S$5:$S$6173=1)*($N$5:$N$6173&gt;0)),1),0)&gt;0,$N5482&gt;0),ROUND($H5482*(IFERROR(AGGREGATE(15,6,$N$5:$N$6173/(($C$5:$C$6173=$C5482)*($D$5:$D$6173=$D5482)*($S$5:$S$6173=1)*($N$5:$N$6173&gt;0)),1),0)/$N5482),4),0)))</f>
        <v/>
      </c>
      <c r="P5482" s="10" t="inlineStr">
        <is>
          <t>indice</t>
        </is>
      </c>
      <c r="Q5482" s="21">
        <f>IF($A5482="","",$A5482&amp;"|"&amp;$C5482)</f>
        <v/>
      </c>
      <c r="R5482" s="21">
        <f>IF($A5482="","",$A5482&amp;"|"&amp;$C5482&amp;"|"&amp;$D5482)</f>
        <v/>
      </c>
      <c r="S5482" s="21">
        <f>IF($A5482="","",IFERROR(INDEX(Offerte!$D$2:$D$200,MATCH($Q5482,Offerte!$L$2:$L$200,0)),0))</f>
        <v/>
      </c>
      <c r="T5482" s="21">
        <f>IF($A5482="","",IFERROR(INDEX(Offerte!$G$2:$G$200,MATCH($Q5482,Offerte!$L$2:$L$200,0)),"NO"))</f>
        <v/>
      </c>
    </row>
    <row r="5483">
      <c r="A5483" s="10">
        <f>IF(Offerte!$A178="","",Offerte!$A178)</f>
        <v/>
      </c>
      <c r="B5483" s="10">
        <f>IF(Offerte!$A178="","",Offerte!$B178)</f>
        <v/>
      </c>
      <c r="C5483" s="10">
        <f>IF(Offerte!$A178="","",Offerte!$C178)</f>
        <v/>
      </c>
      <c r="D5483" s="10" t="inlineStr">
        <is>
          <t>F.2.1</t>
        </is>
      </c>
      <c r="E5483" s="10" t="inlineStr">
        <is>
          <t>F</t>
        </is>
      </c>
      <c r="F5483" s="10" t="inlineStr">
        <is>
          <t>Q</t>
        </is>
      </c>
      <c r="G5483" s="10" t="inlineStr">
        <is>
          <t>higher</t>
        </is>
      </c>
      <c r="H5483" s="10" t="n">
        <v>2</v>
      </c>
      <c r="I5483" s="10" t="inlineStr">
        <is>
          <t>Tasso di copertura del servizio con dispositivi ECO-DRIVER</t>
        </is>
      </c>
      <c r="J5483" s="20" t="n"/>
      <c r="K5483" s="20" t="n"/>
      <c r="L5483" s="20" t="n"/>
      <c r="M5483" s="20" t="n"/>
      <c r="N5483" s="21">
        <f>IF($A5483="","",IFERROR(VALUE($K5483)/VALUE($L5483),IFERROR(VALUE($J5483),0)))</f>
        <v/>
      </c>
      <c r="O5483" s="21">
        <f>IF($A5483="",0,IF(OR($S5483&lt;&gt;1,COUNTA($J5483:$M5483)=0),0,IF(SUMPRODUCT(MAX(($C$5:$C$6173=$C5483)*($D$5:$D$6173=$D5483)*($S$5:$S$6173=1)*IFERROR($N$5:$N$6173*1,0)))&gt;0,ROUND($H5483*($N5483/SUMPRODUCT(MAX(($C$5:$C$6173=$C5483)*($D$5:$D$6173=$D5483)*($S$5:$S$6173=1)*IFERROR($N$5:$N$6173*1,0)))),4),0)))</f>
        <v/>
      </c>
      <c r="P5483" s="10" t="inlineStr">
        <is>
          <t>Autobus attrezzati con dispositivi ECO-DRIVER / Autobus totali in offerta, incluse scorte</t>
        </is>
      </c>
      <c r="Q5483" s="21">
        <f>IF($A5483="","",$A5483&amp;"|"&amp;$C5483)</f>
        <v/>
      </c>
      <c r="R5483" s="21">
        <f>IF($A5483="","",$A5483&amp;"|"&amp;$C5483&amp;"|"&amp;$D5483)</f>
        <v/>
      </c>
      <c r="S5483" s="21">
        <f>IF($A5483="","",IFERROR(INDEX(Offerte!$D$2:$D$200,MATCH($Q5483,Offerte!$L$2:$L$200,0)),0))</f>
        <v/>
      </c>
      <c r="T5483" s="21">
        <f>IF($A5483="","",IFERROR(INDEX(Offerte!$G$2:$G$200,MATCH($Q5483,Offerte!$L$2:$L$200,0)),"NO"))</f>
        <v/>
      </c>
    </row>
    <row r="5484">
      <c r="A5484" s="10">
        <f>IF(Offerte!$A178="","",Offerte!$A178)</f>
        <v/>
      </c>
      <c r="B5484" s="10">
        <f>IF(Offerte!$A178="","",Offerte!$B178)</f>
        <v/>
      </c>
      <c r="C5484" s="10">
        <f>IF(Offerte!$A178="","",Offerte!$C178)</f>
        <v/>
      </c>
      <c r="D5484" s="10" t="inlineStr">
        <is>
          <t>F.3.1</t>
        </is>
      </c>
      <c r="E5484" s="10" t="inlineStr">
        <is>
          <t>F</t>
        </is>
      </c>
      <c r="F5484" s="10" t="inlineStr">
        <is>
          <t>Q</t>
        </is>
      </c>
      <c r="G5484" s="10" t="inlineStr">
        <is>
          <t>higher</t>
        </is>
      </c>
      <c r="H5484" s="10" t="n">
        <v>2</v>
      </c>
      <c r="I5484" s="10" t="inlineStr">
        <is>
          <t>Autoproduzione consumi elettrici per trazione</t>
        </is>
      </c>
      <c r="J5484" s="20" t="n"/>
      <c r="K5484" s="20" t="n"/>
      <c r="L5484" s="20" t="n"/>
      <c r="M5484" s="20" t="n"/>
      <c r="N5484" s="21">
        <f>IF($A5484="","",IFERROR(VALUE($J5484),0))</f>
        <v/>
      </c>
      <c r="O5484" s="21">
        <f>IF($A5484="",0,IF(OR($S5484&lt;&gt;1,COUNTA($J5484:$M5484)=0),0,IF(SUMPRODUCT(MAX(($C$5:$C$6173=$C5484)*($D$5:$D$6173=$D5484)*($S$5:$S$6173=1)*IFERROR($N$5:$N$6173*1,0)))&gt;0,ROUND($H5484*($N5484/SUMPRODUCT(MAX(($C$5:$C$6173=$C5484)*($D$5:$D$6173=$D5484)*($S$5:$S$6173=1)*IFERROR($N$5:$N$6173*1,0)))),4),0)))</f>
        <v/>
      </c>
      <c r="P5484" s="10" t="inlineStr">
        <is>
          <t>kWh/anno</t>
        </is>
      </c>
      <c r="Q5484" s="21">
        <f>IF($A5484="","",$A5484&amp;"|"&amp;$C5484)</f>
        <v/>
      </c>
      <c r="R5484" s="21">
        <f>IF($A5484="","",$A5484&amp;"|"&amp;$C5484&amp;"|"&amp;$D5484)</f>
        <v/>
      </c>
      <c r="S5484" s="21">
        <f>IF($A5484="","",IFERROR(INDEX(Offerte!$D$2:$D$200,MATCH($Q5484,Offerte!$L$2:$L$200,0)),0))</f>
        <v/>
      </c>
      <c r="T5484" s="21">
        <f>IF($A5484="","",IFERROR(INDEX(Offerte!$G$2:$G$200,MATCH($Q5484,Offerte!$L$2:$L$200,0)),"NO"))</f>
        <v/>
      </c>
    </row>
    <row r="5485">
      <c r="A5485" s="10">
        <f>IF(Offerte!$A178="","",Offerte!$A178)</f>
        <v/>
      </c>
      <c r="B5485" s="10">
        <f>IF(Offerte!$A178="","",Offerte!$B178)</f>
        <v/>
      </c>
      <c r="C5485" s="10">
        <f>IF(Offerte!$A178="","",Offerte!$C178)</f>
        <v/>
      </c>
      <c r="D5485" s="10" t="inlineStr">
        <is>
          <t>F.4.1</t>
        </is>
      </c>
      <c r="E5485" s="10" t="inlineStr">
        <is>
          <t>F</t>
        </is>
      </c>
      <c r="F5485" s="10" t="inlineStr">
        <is>
          <t>Q</t>
        </is>
      </c>
      <c r="G5485" s="10" t="inlineStr">
        <is>
          <t>soil</t>
        </is>
      </c>
      <c r="H5485" s="10" t="n">
        <v>2</v>
      </c>
      <c r="I5485" s="10" t="inlineStr">
        <is>
          <t>Indice di consumo di suolo</t>
        </is>
      </c>
      <c r="J5485" s="20" t="n"/>
      <c r="K5485" s="20" t="n"/>
      <c r="L5485" s="20" t="n"/>
      <c r="M5485" s="20" t="n"/>
      <c r="N5485" s="21">
        <f>IF($A5485="","",IFERROR(VALUE($J5485),0))</f>
        <v/>
      </c>
      <c r="O5485" s="21">
        <f>IF($A5485="",0,IF(OR($S5485&lt;&gt;1,COUNTA($J5485:$M5485)=0),0,IF($N5485&lt;=0,$H5485,IF(SUMPRODUCT(MAX(($C$5:$C$6173=$C5485)*($D$5:$D$6173=$D5485)*($S$5:$S$6173=1)*IFERROR($N$5:$N$6173*1,0)))&gt;0,ROUND($H5485*((SUMPRODUCT(MAX(($C$5:$C$6173=$C5485)*($D$5:$D$6173=$D5485)*($S$5:$S$6173=1)*IFERROR($N$5:$N$6173*1,0)))-$N5485)/SUMPRODUCT(MAX(($C$5:$C$6173=$C5485)*($D$5:$D$6173=$D5485)*($S$5:$S$6173=1)*IFERROR($N$5:$N$6173*1,0)))),4),0))))</f>
        <v/>
      </c>
      <c r="P5485" s="10" t="inlineStr">
        <is>
          <t>m2</t>
        </is>
      </c>
      <c r="Q5485" s="21">
        <f>IF($A5485="","",$A5485&amp;"|"&amp;$C5485)</f>
        <v/>
      </c>
      <c r="R5485" s="21">
        <f>IF($A5485="","",$A5485&amp;"|"&amp;$C5485&amp;"|"&amp;$D5485)</f>
        <v/>
      </c>
      <c r="S5485" s="21">
        <f>IF($A5485="","",IFERROR(INDEX(Offerte!$D$2:$D$200,MATCH($Q5485,Offerte!$L$2:$L$200,0)),0))</f>
        <v/>
      </c>
      <c r="T5485" s="21">
        <f>IF($A5485="","",IFERROR(INDEX(Offerte!$G$2:$G$200,MATCH($Q5485,Offerte!$L$2:$L$200,0)),"NO"))</f>
        <v/>
      </c>
    </row>
    <row r="5486">
      <c r="A5486" s="10">
        <f>IF(Offerte!$A178="","",Offerte!$A178)</f>
        <v/>
      </c>
      <c r="B5486" s="10">
        <f>IF(Offerte!$A178="","",Offerte!$B178)</f>
        <v/>
      </c>
      <c r="C5486" s="10">
        <f>IF(Offerte!$A178="","",Offerte!$C178)</f>
        <v/>
      </c>
      <c r="D5486" s="10" t="inlineStr">
        <is>
          <t>F.5.1</t>
        </is>
      </c>
      <c r="E5486" s="10" t="inlineStr">
        <is>
          <t>F</t>
        </is>
      </c>
      <c r="F5486" s="10" t="inlineStr">
        <is>
          <t>T</t>
        </is>
      </c>
      <c r="G5486" s="10" t="inlineStr">
        <is>
          <t>tabular</t>
        </is>
      </c>
      <c r="H5486" s="10" t="n">
        <v>1</v>
      </c>
      <c r="I5486" s="10" t="inlineStr">
        <is>
          <t>Rendicontazione di sostenibilità ambientale</t>
        </is>
      </c>
      <c r="J5486" s="20" t="n"/>
      <c r="K5486" s="20" t="n"/>
      <c r="L5486" s="20" t="n"/>
      <c r="M5486" s="20" t="n"/>
      <c r="N5486" s="21">
        <f>IF($A5486="","",IF(IFERROR(VALUE($M5486),0)=1,1,0))</f>
        <v/>
      </c>
      <c r="O5486" s="21">
        <f>IF($A5486="",0,IF(OR($S5486&lt;&gt;1,COUNTA($J5486:$M5486)=0),0,IF($N5486=1,$H5486,0)))</f>
        <v/>
      </c>
      <c r="P5486" s="10" t="inlineStr">
        <is>
          <t>sì/no</t>
        </is>
      </c>
      <c r="Q5486" s="21">
        <f>IF($A5486="","",$A5486&amp;"|"&amp;$C5486)</f>
        <v/>
      </c>
      <c r="R5486" s="21">
        <f>IF($A5486="","",$A5486&amp;"|"&amp;$C5486&amp;"|"&amp;$D5486)</f>
        <v/>
      </c>
      <c r="S5486" s="21">
        <f>IF($A5486="","",IFERROR(INDEX(Offerte!$D$2:$D$200,MATCH($Q5486,Offerte!$L$2:$L$200,0)),0))</f>
        <v/>
      </c>
      <c r="T5486" s="21">
        <f>IF($A5486="","",IFERROR(INDEX(Offerte!$G$2:$G$200,MATCH($Q5486,Offerte!$L$2:$L$200,0)),"NO"))</f>
        <v/>
      </c>
    </row>
    <row r="5487">
      <c r="A5487" s="10">
        <f>IF(Offerte!$A178="","",Offerte!$A178)</f>
        <v/>
      </c>
      <c r="B5487" s="10">
        <f>IF(Offerte!$A178="","",Offerte!$B178)</f>
        <v/>
      </c>
      <c r="C5487" s="10">
        <f>IF(Offerte!$A178="","",Offerte!$C178)</f>
        <v/>
      </c>
      <c r="D5487" s="10" t="inlineStr">
        <is>
          <t>G.1.1</t>
        </is>
      </c>
      <c r="E5487" s="10" t="inlineStr">
        <is>
          <t>G</t>
        </is>
      </c>
      <c r="F5487" s="10" t="inlineStr">
        <is>
          <t>D</t>
        </is>
      </c>
      <c r="G5487" s="10" t="inlineStr">
        <is>
          <t>discretionary</t>
        </is>
      </c>
      <c r="H5487" s="10" t="n">
        <v>2</v>
      </c>
      <c r="I5487" s="10" t="inlineStr">
        <is>
          <t>Qualità del progetto di centrale di controllo aziendale</t>
        </is>
      </c>
      <c r="J5487" s="20" t="n"/>
      <c r="K5487" s="20" t="n"/>
      <c r="L5487" s="20" t="n"/>
      <c r="M5487" s="20" t="n"/>
      <c r="N5487" s="21">
        <f>IF($A5487="","",MAX(0,MIN(1,IFERROR(VALUE($M5487),0))))</f>
        <v/>
      </c>
      <c r="O5487" s="21">
        <f>IF($A5487="",0,IF(OR($S5487&lt;&gt;1,COUNTA($J5487:$M5487)=0),0,IF(SUMPRODUCT(MAX(($C$5:$C$6173=$C5487)*($D$5:$D$6173=$D5487)*($S$5:$S$6173=1)*IFERROR($N$5:$N$6173*1,0)))&gt;0,ROUND($H5487*($N5487/SUMPRODUCT(MAX(($C$5:$C$6173=$C5487)*($D$5:$D$6173=$D5487)*($S$5:$S$6173=1)*IFERROR($N$5:$N$6173*1,0)))),4),0)))</f>
        <v/>
      </c>
      <c r="P5487" s="10" t="inlineStr">
        <is>
          <t>coeff.</t>
        </is>
      </c>
      <c r="Q5487" s="21">
        <f>IF($A5487="","",$A5487&amp;"|"&amp;$C5487)</f>
        <v/>
      </c>
      <c r="R5487" s="21">
        <f>IF($A5487="","",$A5487&amp;"|"&amp;$C5487&amp;"|"&amp;$D5487)</f>
        <v/>
      </c>
      <c r="S5487" s="21">
        <f>IF($A5487="","",IFERROR(INDEX(Offerte!$D$2:$D$200,MATCH($Q5487,Offerte!$L$2:$L$200,0)),0))</f>
        <v/>
      </c>
      <c r="T5487" s="21">
        <f>IF($A5487="","",IFERROR(INDEX(Offerte!$G$2:$G$200,MATCH($Q5487,Offerte!$L$2:$L$200,0)),"NO"))</f>
        <v/>
      </c>
    </row>
    <row r="5488">
      <c r="A5488" s="10">
        <f>IF(Offerte!$A178="","",Offerte!$A178)</f>
        <v/>
      </c>
      <c r="B5488" s="10">
        <f>IF(Offerte!$A178="","",Offerte!$B178)</f>
        <v/>
      </c>
      <c r="C5488" s="10">
        <f>IF(Offerte!$A178="","",Offerte!$C178)</f>
        <v/>
      </c>
      <c r="D5488" s="10" t="inlineStr">
        <is>
          <t>G.2.1</t>
        </is>
      </c>
      <c r="E5488" s="10" t="inlineStr">
        <is>
          <t>G</t>
        </is>
      </c>
      <c r="F5488" s="10" t="inlineStr">
        <is>
          <t>T</t>
        </is>
      </c>
      <c r="G5488" s="10" t="inlineStr">
        <is>
          <t>tabular</t>
        </is>
      </c>
      <c r="H5488" s="10" t="n">
        <v>1</v>
      </c>
      <c r="I5488" s="10" t="inlineStr">
        <is>
          <t>Certificazione ISO 45001</t>
        </is>
      </c>
      <c r="J5488" s="20" t="n"/>
      <c r="K5488" s="20" t="n"/>
      <c r="L5488" s="20" t="n"/>
      <c r="M5488" s="20" t="n"/>
      <c r="N5488" s="21">
        <f>IF($A5488="","",IF(IFERROR(VALUE($M5488),0)=1,1,0))</f>
        <v/>
      </c>
      <c r="O5488" s="21">
        <f>IF($A5488="",0,IF(OR($S5488&lt;&gt;1,COUNTA($J5488:$M5488)=0),0,IF($N5488=1,$H5488,0)))</f>
        <v/>
      </c>
      <c r="P5488" s="10" t="inlineStr">
        <is>
          <t>sì/no</t>
        </is>
      </c>
      <c r="Q5488" s="21">
        <f>IF($A5488="","",$A5488&amp;"|"&amp;$C5488)</f>
        <v/>
      </c>
      <c r="R5488" s="21">
        <f>IF($A5488="","",$A5488&amp;"|"&amp;$C5488&amp;"|"&amp;$D5488)</f>
        <v/>
      </c>
      <c r="S5488" s="21">
        <f>IF($A5488="","",IFERROR(INDEX(Offerte!$D$2:$D$200,MATCH($Q5488,Offerte!$L$2:$L$200,0)),0))</f>
        <v/>
      </c>
      <c r="T5488" s="21">
        <f>IF($A5488="","",IFERROR(INDEX(Offerte!$G$2:$G$200,MATCH($Q5488,Offerte!$L$2:$L$200,0)),"NO"))</f>
        <v/>
      </c>
    </row>
    <row r="5489">
      <c r="A5489" s="10">
        <f>IF(Offerte!$A178="","",Offerte!$A178)</f>
        <v/>
      </c>
      <c r="B5489" s="10">
        <f>IF(Offerte!$A178="","",Offerte!$B178)</f>
        <v/>
      </c>
      <c r="C5489" s="10">
        <f>IF(Offerte!$A178="","",Offerte!$C178)</f>
        <v/>
      </c>
      <c r="D5489" s="10" t="inlineStr">
        <is>
          <t>G.3.1</t>
        </is>
      </c>
      <c r="E5489" s="10" t="inlineStr">
        <is>
          <t>G</t>
        </is>
      </c>
      <c r="F5489" s="10" t="inlineStr">
        <is>
          <t>T</t>
        </is>
      </c>
      <c r="G5489" s="10" t="inlineStr">
        <is>
          <t>tabular</t>
        </is>
      </c>
      <c r="H5489" s="10" t="n">
        <v>1</v>
      </c>
      <c r="I5489" s="10" t="inlineStr">
        <is>
          <t>Certificazioni di responsabilità sociale</t>
        </is>
      </c>
      <c r="J5489" s="20" t="n"/>
      <c r="K5489" s="20" t="n"/>
      <c r="L5489" s="20" t="n"/>
      <c r="M5489" s="20" t="n"/>
      <c r="N5489" s="21">
        <f>IF($A5489="","",IF(IFERROR(VALUE($M5489),0)=1,1,0))</f>
        <v/>
      </c>
      <c r="O5489" s="21">
        <f>IF($A5489="",0,IF(OR($S5489&lt;&gt;1,COUNTA($J5489:$M5489)=0),0,IF($N5489=1,$H5489,0)))</f>
        <v/>
      </c>
      <c r="P5489" s="10" t="inlineStr">
        <is>
          <t>sì/no</t>
        </is>
      </c>
      <c r="Q5489" s="21">
        <f>IF($A5489="","",$A5489&amp;"|"&amp;$C5489)</f>
        <v/>
      </c>
      <c r="R5489" s="21">
        <f>IF($A5489="","",$A5489&amp;"|"&amp;$C5489&amp;"|"&amp;$D5489)</f>
        <v/>
      </c>
      <c r="S5489" s="21">
        <f>IF($A5489="","",IFERROR(INDEX(Offerte!$D$2:$D$200,MATCH($Q5489,Offerte!$L$2:$L$200,0)),0))</f>
        <v/>
      </c>
      <c r="T5489" s="21">
        <f>IF($A5489="","",IFERROR(INDEX(Offerte!$G$2:$G$200,MATCH($Q5489,Offerte!$L$2:$L$200,0)),"NO"))</f>
        <v/>
      </c>
    </row>
    <row r="5490">
      <c r="A5490" s="10">
        <f>IF(Offerte!$A178="","",Offerte!$A178)</f>
        <v/>
      </c>
      <c r="B5490" s="10">
        <f>IF(Offerte!$A178="","",Offerte!$B178)</f>
        <v/>
      </c>
      <c r="C5490" s="10">
        <f>IF(Offerte!$A178="","",Offerte!$C178)</f>
        <v/>
      </c>
      <c r="D5490" s="10" t="inlineStr">
        <is>
          <t>G.4.1</t>
        </is>
      </c>
      <c r="E5490" s="10" t="inlineStr">
        <is>
          <t>G</t>
        </is>
      </c>
      <c r="F5490" s="10" t="inlineStr">
        <is>
          <t>D</t>
        </is>
      </c>
      <c r="G5490" s="10" t="inlineStr">
        <is>
          <t>discretionary</t>
        </is>
      </c>
      <c r="H5490" s="10" t="n">
        <v>2</v>
      </c>
      <c r="I5490" s="10" t="inlineStr">
        <is>
          <t>Qualità del piano di formazione del personale</t>
        </is>
      </c>
      <c r="J5490" s="20" t="n"/>
      <c r="K5490" s="20" t="n"/>
      <c r="L5490" s="20" t="n"/>
      <c r="M5490" s="20" t="n"/>
      <c r="N5490" s="21">
        <f>IF($A5490="","",MAX(0,MIN(1,IFERROR(VALUE($M5490),0))))</f>
        <v/>
      </c>
      <c r="O5490" s="21">
        <f>IF($A5490="",0,IF(OR($S5490&lt;&gt;1,COUNTA($J5490:$M5490)=0),0,IF(SUMPRODUCT(MAX(($C$5:$C$6173=$C5490)*($D$5:$D$6173=$D5490)*($S$5:$S$6173=1)*IFERROR($N$5:$N$6173*1,0)))&gt;0,ROUND($H5490*($N5490/SUMPRODUCT(MAX(($C$5:$C$6173=$C5490)*($D$5:$D$6173=$D5490)*($S$5:$S$6173=1)*IFERROR($N$5:$N$6173*1,0)))),4),0)))</f>
        <v/>
      </c>
      <c r="P5490" s="10" t="inlineStr">
        <is>
          <t>coeff.</t>
        </is>
      </c>
      <c r="Q5490" s="21">
        <f>IF($A5490="","",$A5490&amp;"|"&amp;$C5490)</f>
        <v/>
      </c>
      <c r="R5490" s="21">
        <f>IF($A5490="","",$A5490&amp;"|"&amp;$C5490&amp;"|"&amp;$D5490)</f>
        <v/>
      </c>
      <c r="S5490" s="21">
        <f>IF($A5490="","",IFERROR(INDEX(Offerte!$D$2:$D$200,MATCH($Q5490,Offerte!$L$2:$L$200,0)),0))</f>
        <v/>
      </c>
      <c r="T5490" s="21">
        <f>IF($A5490="","",IFERROR(INDEX(Offerte!$G$2:$G$200,MATCH($Q5490,Offerte!$L$2:$L$200,0)),"NO"))</f>
        <v/>
      </c>
    </row>
    <row r="5491">
      <c r="A5491" s="10">
        <f>IF(Offerte!$A178="","",Offerte!$A178)</f>
        <v/>
      </c>
      <c r="B5491" s="10">
        <f>IF(Offerte!$A178="","",Offerte!$B178)</f>
        <v/>
      </c>
      <c r="C5491" s="10">
        <f>IF(Offerte!$A178="","",Offerte!$C178)</f>
        <v/>
      </c>
      <c r="D5491" s="10" t="inlineStr">
        <is>
          <t>G.5.1</t>
        </is>
      </c>
      <c r="E5491" s="10" t="inlineStr">
        <is>
          <t>G</t>
        </is>
      </c>
      <c r="F5491" s="10" t="inlineStr">
        <is>
          <t>T</t>
        </is>
      </c>
      <c r="G5491" s="10" t="inlineStr">
        <is>
          <t>tabular</t>
        </is>
      </c>
      <c r="H5491" s="10" t="n">
        <v>1</v>
      </c>
      <c r="I5491" s="10" t="inlineStr">
        <is>
          <t>Impegno al mantenimento delle garanzie del contratto di secondo livello del gestore uscente</t>
        </is>
      </c>
      <c r="J5491" s="20" t="n"/>
      <c r="K5491" s="20" t="n"/>
      <c r="L5491" s="20" t="n"/>
      <c r="M5491" s="20" t="n"/>
      <c r="N5491" s="21">
        <f>IF($A5491="","",IF(IFERROR(VALUE($M5491),0)=1,1,0))</f>
        <v/>
      </c>
      <c r="O5491" s="21">
        <f>IF($A5491="",0,IF(OR($S5491&lt;&gt;1,COUNTA($J5491:$M5491)=0),0,IF($N5491=1,$H5491,0)))</f>
        <v/>
      </c>
      <c r="P5491" s="10" t="inlineStr">
        <is>
          <t>sì/no</t>
        </is>
      </c>
      <c r="Q5491" s="21">
        <f>IF($A5491="","",$A5491&amp;"|"&amp;$C5491)</f>
        <v/>
      </c>
      <c r="R5491" s="21">
        <f>IF($A5491="","",$A5491&amp;"|"&amp;$C5491&amp;"|"&amp;$D5491)</f>
        <v/>
      </c>
      <c r="S5491" s="21">
        <f>IF($A5491="","",IFERROR(INDEX(Offerte!$D$2:$D$200,MATCH($Q5491,Offerte!$L$2:$L$200,0)),0))</f>
        <v/>
      </c>
      <c r="T5491" s="21">
        <f>IF($A5491="","",IFERROR(INDEX(Offerte!$G$2:$G$200,MATCH($Q5491,Offerte!$L$2:$L$200,0)),"NO"))</f>
        <v/>
      </c>
    </row>
    <row r="5492">
      <c r="A5492" s="10">
        <f>IF(Offerte!$A179="","",Offerte!$A179)</f>
        <v/>
      </c>
      <c r="B5492" s="10">
        <f>IF(Offerte!$A179="","",Offerte!$B179)</f>
        <v/>
      </c>
      <c r="C5492" s="10">
        <f>IF(Offerte!$A179="","",Offerte!$C179)</f>
        <v/>
      </c>
      <c r="D5492" s="10" t="inlineStr">
        <is>
          <t>A.1.1</t>
        </is>
      </c>
      <c r="E5492" s="10" t="inlineStr">
        <is>
          <t>A</t>
        </is>
      </c>
      <c r="F5492" s="10" t="inlineStr">
        <is>
          <t>Q</t>
        </is>
      </c>
      <c r="G5492" s="10" t="inlineStr">
        <is>
          <t>higher</t>
        </is>
      </c>
      <c r="H5492" s="10" t="n">
        <v>3</v>
      </c>
      <c r="I5492" s="10" t="inlineStr">
        <is>
          <t>Tasso aggiuntivo di corse controllate</t>
        </is>
      </c>
      <c r="J5492" s="20" t="n"/>
      <c r="K5492" s="20" t="n"/>
      <c r="L5492" s="20" t="n"/>
      <c r="M5492" s="20" t="n"/>
      <c r="N5492" s="21">
        <f>IF($A5492="","",IFERROR(VALUE($K5492)/VALUE($L5492)*100,IFERROR(VALUE($J5492),0)))</f>
        <v/>
      </c>
      <c r="O5492" s="21">
        <f>IF($A5492="",0,IF(OR($S5492&lt;&gt;1,COUNTA($J5492:$M5492)=0),0,IF(SUMPRODUCT(MAX(($C$5:$C$6173=$C5492)*($D$5:$D$6173=$D5492)*($S$5:$S$6173=1)*IFERROR($N$5:$N$6173*1,0)))&gt;0,ROUND($H5492*($N5492/SUMPRODUCT(MAX(($C$5:$C$6173=$C5492)*($D$5:$D$6173=$D5492)*($S$5:$S$6173=1)*IFERROR($N$5:$N$6173*1,0)))),4),0)))</f>
        <v/>
      </c>
      <c r="P5492" s="10" t="inlineStr">
        <is>
          <t>Corse controllate annue / Corse programmate annue</t>
        </is>
      </c>
      <c r="Q5492" s="21">
        <f>IF($A5492="","",$A5492&amp;"|"&amp;$C5492)</f>
        <v/>
      </c>
      <c r="R5492" s="21">
        <f>IF($A5492="","",$A5492&amp;"|"&amp;$C5492&amp;"|"&amp;$D5492)</f>
        <v/>
      </c>
      <c r="S5492" s="21">
        <f>IF($A5492="","",IFERROR(INDEX(Offerte!$D$2:$D$200,MATCH($Q5492,Offerte!$L$2:$L$200,0)),0))</f>
        <v/>
      </c>
      <c r="T5492" s="21">
        <f>IF($A5492="","",IFERROR(INDEX(Offerte!$G$2:$G$200,MATCH($Q5492,Offerte!$L$2:$L$200,0)),"NO"))</f>
        <v/>
      </c>
    </row>
    <row r="5493">
      <c r="A5493" s="10">
        <f>IF(Offerte!$A179="","",Offerte!$A179)</f>
        <v/>
      </c>
      <c r="B5493" s="10">
        <f>IF(Offerte!$A179="","",Offerte!$B179)</f>
        <v/>
      </c>
      <c r="C5493" s="10">
        <f>IF(Offerte!$A179="","",Offerte!$C179)</f>
        <v/>
      </c>
      <c r="D5493" s="10" t="inlineStr">
        <is>
          <t>A.1.2</t>
        </is>
      </c>
      <c r="E5493" s="10" t="inlineStr">
        <is>
          <t>A</t>
        </is>
      </c>
      <c r="F5493" s="10" t="inlineStr">
        <is>
          <t>Q</t>
        </is>
      </c>
      <c r="G5493" s="10" t="inlineStr">
        <is>
          <t>higher</t>
        </is>
      </c>
      <c r="H5493" s="10" t="n">
        <v>4</v>
      </c>
      <c r="I5493" s="10" t="inlineStr">
        <is>
          <t>Numero aggiuntivo di passeggeri controllati</t>
        </is>
      </c>
      <c r="J5493" s="20" t="n"/>
      <c r="K5493" s="20" t="n"/>
      <c r="L5493" s="20" t="n"/>
      <c r="M5493" s="20" t="n"/>
      <c r="N5493" s="21">
        <f>IF($A5493="","",IFERROR(VALUE($J5493),0))</f>
        <v/>
      </c>
      <c r="O5493" s="21">
        <f>IF($A5493="",0,IF(OR($S5493&lt;&gt;1,COUNTA($J5493:$M5493)=0),0,IF(SUMPRODUCT(MAX(($C$5:$C$6173=$C5493)*($D$5:$D$6173=$D5493)*($S$5:$S$6173=1)*IFERROR($N$5:$N$6173*1,0)))&gt;0,ROUND($H5493*($N5493/SUMPRODUCT(MAX(($C$5:$C$6173=$C5493)*($D$5:$D$6173=$D5493)*($S$5:$S$6173=1)*IFERROR($N$5:$N$6173*1,0)))),4),0)))</f>
        <v/>
      </c>
      <c r="P5493" s="10" t="inlineStr">
        <is>
          <t>passeggeri/anno</t>
        </is>
      </c>
      <c r="Q5493" s="21">
        <f>IF($A5493="","",$A5493&amp;"|"&amp;$C5493)</f>
        <v/>
      </c>
      <c r="R5493" s="21">
        <f>IF($A5493="","",$A5493&amp;"|"&amp;$C5493&amp;"|"&amp;$D5493)</f>
        <v/>
      </c>
      <c r="S5493" s="21">
        <f>IF($A5493="","",IFERROR(INDEX(Offerte!$D$2:$D$200,MATCH($Q5493,Offerte!$L$2:$L$200,0)),0))</f>
        <v/>
      </c>
      <c r="T5493" s="21">
        <f>IF($A5493="","",IFERROR(INDEX(Offerte!$G$2:$G$200,MATCH($Q5493,Offerte!$L$2:$L$200,0)),"NO"))</f>
        <v/>
      </c>
    </row>
    <row r="5494">
      <c r="A5494" s="10">
        <f>IF(Offerte!$A179="","",Offerte!$A179)</f>
        <v/>
      </c>
      <c r="B5494" s="10">
        <f>IF(Offerte!$A179="","",Offerte!$B179)</f>
        <v/>
      </c>
      <c r="C5494" s="10">
        <f>IF(Offerte!$A179="","",Offerte!$C179)</f>
        <v/>
      </c>
      <c r="D5494" s="10" t="inlineStr">
        <is>
          <t>B.1.1</t>
        </is>
      </c>
      <c r="E5494" s="10" t="inlineStr">
        <is>
          <t>B</t>
        </is>
      </c>
      <c r="F5494" s="10" t="inlineStr">
        <is>
          <t>Q</t>
        </is>
      </c>
      <c r="G5494" s="10" t="inlineStr">
        <is>
          <t>higher</t>
        </is>
      </c>
      <c r="H5494" s="10" t="n">
        <v>3</v>
      </c>
      <c r="I5494" s="10" t="inlineStr">
        <is>
          <t>Incremento dei posti offerti nelle fasce di punta</t>
        </is>
      </c>
      <c r="J5494" s="20" t="n"/>
      <c r="K5494" s="20" t="n"/>
      <c r="L5494" s="20" t="n"/>
      <c r="M5494" s="20" t="n"/>
      <c r="N5494" s="21">
        <f>IF($A5494="","",IFERROR(VALUE($J5494),0))</f>
        <v/>
      </c>
      <c r="O5494" s="21">
        <f>IF($A5494="",0,IF(OR($S5494&lt;&gt;1,COUNTA($J5494:$M5494)=0),0,IF(SUMPRODUCT(MAX(($C$5:$C$6173=$C5494)*($D$5:$D$6173=$D5494)*($S$5:$S$6173=1)*IFERROR($N$5:$N$6173*1,0)))&gt;0,ROUND($H5494*($N5494/SUMPRODUCT(MAX(($C$5:$C$6173=$C5494)*($D$5:$D$6173=$D5494)*($S$5:$S$6173=1)*IFERROR($N$5:$N$6173*1,0)))),4),0)))</f>
        <v/>
      </c>
      <c r="P5494" s="10" t="inlineStr">
        <is>
          <t>posti*km</t>
        </is>
      </c>
      <c r="Q5494" s="21">
        <f>IF($A5494="","",$A5494&amp;"|"&amp;$C5494)</f>
        <v/>
      </c>
      <c r="R5494" s="21">
        <f>IF($A5494="","",$A5494&amp;"|"&amp;$C5494&amp;"|"&amp;$D5494)</f>
        <v/>
      </c>
      <c r="S5494" s="21">
        <f>IF($A5494="","",IFERROR(INDEX(Offerte!$D$2:$D$200,MATCH($Q5494,Offerte!$L$2:$L$200,0)),0))</f>
        <v/>
      </c>
      <c r="T5494" s="21">
        <f>IF($A5494="","",IFERROR(INDEX(Offerte!$G$2:$G$200,MATCH($Q5494,Offerte!$L$2:$L$200,0)),"NO"))</f>
        <v/>
      </c>
    </row>
    <row r="5495">
      <c r="A5495" s="10">
        <f>IF(Offerte!$A179="","",Offerte!$A179)</f>
        <v/>
      </c>
      <c r="B5495" s="10">
        <f>IF(Offerte!$A179="","",Offerte!$B179)</f>
        <v/>
      </c>
      <c r="C5495" s="10">
        <f>IF(Offerte!$A179="","",Offerte!$C179)</f>
        <v/>
      </c>
      <c r="D5495" s="10" t="inlineStr">
        <is>
          <t>B.2.1</t>
        </is>
      </c>
      <c r="E5495" s="10" t="inlineStr">
        <is>
          <t>B</t>
        </is>
      </c>
      <c r="F5495" s="10" t="inlineStr">
        <is>
          <t>Q</t>
        </is>
      </c>
      <c r="G5495" s="10" t="inlineStr">
        <is>
          <t>higher</t>
        </is>
      </c>
      <c r="H5495" s="10" t="n">
        <v>4</v>
      </c>
      <c r="I5495" s="10" t="inlineStr">
        <is>
          <t>Corse aggiuntive nell'arco giornaliero base</t>
        </is>
      </c>
      <c r="J5495" s="20" t="n"/>
      <c r="K5495" s="20" t="n"/>
      <c r="L5495" s="20" t="n"/>
      <c r="M5495" s="20" t="n"/>
      <c r="N5495" s="21">
        <f>IF($A5495="","",IFERROR(VALUE($J5495),0))</f>
        <v/>
      </c>
      <c r="O5495" s="21">
        <f>IF($A5495="",0,IF(OR($S5495&lt;&gt;1,COUNTA($J5495:$M5495)=0),0,IF(SUMPRODUCT(MAX(($C$5:$C$6173=$C5495)*($D$5:$D$6173=$D5495)*($S$5:$S$6173=1)*IFERROR($N$5:$N$6173*1,0)))&gt;0,ROUND($H5495*($N5495/SUMPRODUCT(MAX(($C$5:$C$6173=$C5495)*($D$5:$D$6173=$D5495)*($S$5:$S$6173=1)*IFERROR($N$5:$N$6173*1,0)))),4),0)))</f>
        <v/>
      </c>
      <c r="P5495" s="10" t="inlineStr">
        <is>
          <t>corse</t>
        </is>
      </c>
      <c r="Q5495" s="21">
        <f>IF($A5495="","",$A5495&amp;"|"&amp;$C5495)</f>
        <v/>
      </c>
      <c r="R5495" s="21">
        <f>IF($A5495="","",$A5495&amp;"|"&amp;$C5495&amp;"|"&amp;$D5495)</f>
        <v/>
      </c>
      <c r="S5495" s="21">
        <f>IF($A5495="","",IFERROR(INDEX(Offerte!$D$2:$D$200,MATCH($Q5495,Offerte!$L$2:$L$200,0)),0))</f>
        <v/>
      </c>
      <c r="T5495" s="21">
        <f>IF($A5495="","",IFERROR(INDEX(Offerte!$G$2:$G$200,MATCH($Q5495,Offerte!$L$2:$L$200,0)),"NO"))</f>
        <v/>
      </c>
    </row>
    <row r="5496">
      <c r="A5496" s="10">
        <f>IF(Offerte!$A179="","",Offerte!$A179)</f>
        <v/>
      </c>
      <c r="B5496" s="10">
        <f>IF(Offerte!$A179="","",Offerte!$B179)</f>
        <v/>
      </c>
      <c r="C5496" s="10">
        <f>IF(Offerte!$A179="","",Offerte!$C179)</f>
        <v/>
      </c>
      <c r="D5496" s="10" t="inlineStr">
        <is>
          <t>B.3.1</t>
        </is>
      </c>
      <c r="E5496" s="10" t="inlineStr">
        <is>
          <t>B</t>
        </is>
      </c>
      <c r="F5496" s="10" t="inlineStr">
        <is>
          <t>Q</t>
        </is>
      </c>
      <c r="G5496" s="10" t="inlineStr">
        <is>
          <t>higher</t>
        </is>
      </c>
      <c r="H5496" s="10" t="n">
        <v>2</v>
      </c>
      <c r="I5496" s="10" t="inlineStr">
        <is>
          <t>Numero di corse aggiuntive per allungamento dell'arco di servizio giornaliero nelle fasce serali</t>
        </is>
      </c>
      <c r="J5496" s="20" t="n"/>
      <c r="K5496" s="20" t="n"/>
      <c r="L5496" s="20" t="n"/>
      <c r="M5496" s="20" t="n"/>
      <c r="N5496" s="21">
        <f>IF($A5496="","",IFERROR(VALUE($J5496),0))</f>
        <v/>
      </c>
      <c r="O5496" s="21">
        <f>IF($A5496="",0,IF(OR($S5496&lt;&gt;1,COUNTA($J5496:$M5496)=0),0,IF(SUMPRODUCT(MAX(($C$5:$C$6173=$C5496)*($D$5:$D$6173=$D5496)*($S$5:$S$6173=1)*IFERROR($N$5:$N$6173*1,0)))&gt;0,ROUND($H5496*($N5496/SUMPRODUCT(MAX(($C$5:$C$6173=$C5496)*($D$5:$D$6173=$D5496)*($S$5:$S$6173=1)*IFERROR($N$5:$N$6173*1,0)))),4),0)))</f>
        <v/>
      </c>
      <c r="P5496" s="10" t="inlineStr">
        <is>
          <t>corse</t>
        </is>
      </c>
      <c r="Q5496" s="21">
        <f>IF($A5496="","",$A5496&amp;"|"&amp;$C5496)</f>
        <v/>
      </c>
      <c r="R5496" s="21">
        <f>IF($A5496="","",$A5496&amp;"|"&amp;$C5496&amp;"|"&amp;$D5496)</f>
        <v/>
      </c>
      <c r="S5496" s="21">
        <f>IF($A5496="","",IFERROR(INDEX(Offerte!$D$2:$D$200,MATCH($Q5496,Offerte!$L$2:$L$200,0)),0))</f>
        <v/>
      </c>
      <c r="T5496" s="21">
        <f>IF($A5496="","",IFERROR(INDEX(Offerte!$G$2:$G$200,MATCH($Q5496,Offerte!$L$2:$L$200,0)),"NO"))</f>
        <v/>
      </c>
    </row>
    <row r="5497">
      <c r="A5497" s="10">
        <f>IF(Offerte!$A179="","",Offerte!$A179)</f>
        <v/>
      </c>
      <c r="B5497" s="10">
        <f>IF(Offerte!$A179="","",Offerte!$B179)</f>
        <v/>
      </c>
      <c r="C5497" s="10">
        <f>IF(Offerte!$A179="","",Offerte!$C179)</f>
        <v/>
      </c>
      <c r="D5497" s="10" t="inlineStr">
        <is>
          <t>B.4.1</t>
        </is>
      </c>
      <c r="E5497" s="10" t="inlineStr">
        <is>
          <t>B</t>
        </is>
      </c>
      <c r="F5497" s="10" t="inlineStr">
        <is>
          <t>Q</t>
        </is>
      </c>
      <c r="G5497" s="10" t="inlineStr">
        <is>
          <t>higher</t>
        </is>
      </c>
      <c r="H5497" s="10" t="n">
        <v>3</v>
      </c>
      <c r="I5497" s="10" t="inlineStr">
        <is>
          <t>Percorrenze aggiuntive offerte nel Programma d'esercizio delle prime due fasi attuative</t>
        </is>
      </c>
      <c r="J5497" s="20" t="n"/>
      <c r="K5497" s="20" t="n"/>
      <c r="L5497" s="20" t="n"/>
      <c r="M5497" s="20" t="n"/>
      <c r="N5497" s="21">
        <f>IF($A5497="","",IFERROR(VALUE($J5497),0))</f>
        <v/>
      </c>
      <c r="O5497" s="21">
        <f>IF($A5497="",0,IF(OR($S5497&lt;&gt;1,COUNTA($J5497:$M5497)=0),0,IF(SUMPRODUCT(MAX(($C$5:$C$6173=$C5497)*($D$5:$D$6173=$D5497)*($S$5:$S$6173=1)*IFERROR($N$5:$N$6173*1,0)))&gt;0,ROUND($H5497*($N5497/SUMPRODUCT(MAX(($C$5:$C$6173=$C5497)*($D$5:$D$6173=$D5497)*($S$5:$S$6173=1)*IFERROR($N$5:$N$6173*1,0)))),4),0)))</f>
        <v/>
      </c>
      <c r="P5497" s="10" t="inlineStr">
        <is>
          <t>vett*km</t>
        </is>
      </c>
      <c r="Q5497" s="21">
        <f>IF($A5497="","",$A5497&amp;"|"&amp;$C5497)</f>
        <v/>
      </c>
      <c r="R5497" s="21">
        <f>IF($A5497="","",$A5497&amp;"|"&amp;$C5497&amp;"|"&amp;$D5497)</f>
        <v/>
      </c>
      <c r="S5497" s="21">
        <f>IF($A5497="","",IFERROR(INDEX(Offerte!$D$2:$D$200,MATCH($Q5497,Offerte!$L$2:$L$200,0)),0))</f>
        <v/>
      </c>
      <c r="T5497" s="21">
        <f>IF($A5497="","",IFERROR(INDEX(Offerte!$G$2:$G$200,MATCH($Q5497,Offerte!$L$2:$L$200,0)),"NO"))</f>
        <v/>
      </c>
    </row>
    <row r="5498">
      <c r="A5498" s="10">
        <f>IF(Offerte!$A179="","",Offerte!$A179)</f>
        <v/>
      </c>
      <c r="B5498" s="10">
        <f>IF(Offerte!$A179="","",Offerte!$B179)</f>
        <v/>
      </c>
      <c r="C5498" s="10">
        <f>IF(Offerte!$A179="","",Offerte!$C179)</f>
        <v/>
      </c>
      <c r="D5498" s="10" t="inlineStr">
        <is>
          <t>B.5.1</t>
        </is>
      </c>
      <c r="E5498" s="10" t="inlineStr">
        <is>
          <t>B</t>
        </is>
      </c>
      <c r="F5498" s="10" t="inlineStr">
        <is>
          <t>D</t>
        </is>
      </c>
      <c r="G5498" s="10" t="inlineStr">
        <is>
          <t>discretionary</t>
        </is>
      </c>
      <c r="H5498" s="10" t="n">
        <v>2</v>
      </c>
      <c r="I5498" s="10" t="inlineStr">
        <is>
          <t>Efficacia del progetto di servizi complementari DRT</t>
        </is>
      </c>
      <c r="J5498" s="20" t="n"/>
      <c r="K5498" s="20" t="n"/>
      <c r="L5498" s="20" t="n"/>
      <c r="M5498" s="20" t="n"/>
      <c r="N5498" s="21">
        <f>IF($A5498="","",MAX(0,MIN(1,IFERROR(VALUE($M5498),0))))</f>
        <v/>
      </c>
      <c r="O5498" s="21">
        <f>IF($A5498="",0,IF(OR($S5498&lt;&gt;1,COUNTA($J5498:$M5498)=0),0,IF(SUMPRODUCT(MAX(($C$5:$C$6173=$C5498)*($D$5:$D$6173=$D5498)*($S$5:$S$6173=1)*IFERROR($N$5:$N$6173*1,0)))&gt;0,ROUND($H5498*($N5498/SUMPRODUCT(MAX(($C$5:$C$6173=$C5498)*($D$5:$D$6173=$D5498)*($S$5:$S$6173=1)*IFERROR($N$5:$N$6173*1,0)))),4),0)))</f>
        <v/>
      </c>
      <c r="P5498" s="10" t="inlineStr">
        <is>
          <t>coeff.</t>
        </is>
      </c>
      <c r="Q5498" s="21">
        <f>IF($A5498="","",$A5498&amp;"|"&amp;$C5498)</f>
        <v/>
      </c>
      <c r="R5498" s="21">
        <f>IF($A5498="","",$A5498&amp;"|"&amp;$C5498&amp;"|"&amp;$D5498)</f>
        <v/>
      </c>
      <c r="S5498" s="21">
        <f>IF($A5498="","",IFERROR(INDEX(Offerte!$D$2:$D$200,MATCH($Q5498,Offerte!$L$2:$L$200,0)),0))</f>
        <v/>
      </c>
      <c r="T5498" s="21">
        <f>IF($A5498="","",IFERROR(INDEX(Offerte!$G$2:$G$200,MATCH($Q5498,Offerte!$L$2:$L$200,0)),"NO"))</f>
        <v/>
      </c>
    </row>
    <row r="5499">
      <c r="A5499" s="10">
        <f>IF(Offerte!$A179="","",Offerte!$A179)</f>
        <v/>
      </c>
      <c r="B5499" s="10">
        <f>IF(Offerte!$A179="","",Offerte!$B179)</f>
        <v/>
      </c>
      <c r="C5499" s="10">
        <f>IF(Offerte!$A179="","",Offerte!$C179)</f>
        <v/>
      </c>
      <c r="D5499" s="10" t="inlineStr">
        <is>
          <t>C.1.1</t>
        </is>
      </c>
      <c r="E5499" s="10" t="inlineStr">
        <is>
          <t>C</t>
        </is>
      </c>
      <c r="F5499" s="10" t="inlineStr">
        <is>
          <t>Q</t>
        </is>
      </c>
      <c r="G5499" s="10" t="inlineStr">
        <is>
          <t>higher</t>
        </is>
      </c>
      <c r="H5499" s="10" t="n">
        <v>2</v>
      </c>
      <c r="I5499" s="10" t="inlineStr">
        <is>
          <t>Tasso di copertura del servizio con telecamere BSD</t>
        </is>
      </c>
      <c r="J5499" s="20" t="n"/>
      <c r="K5499" s="20" t="n"/>
      <c r="L5499" s="20" t="n"/>
      <c r="M5499" s="20" t="n"/>
      <c r="N5499" s="21">
        <f>IF($A5499="","",IFERROR(VALUE($K5499)/VALUE($L5499),IFERROR(VALUE($J5499),0)))</f>
        <v/>
      </c>
      <c r="O5499" s="21">
        <f>IF($A5499="",0,IF(OR($S5499&lt;&gt;1,COUNTA($J5499:$M5499)=0),0,IF(SUMPRODUCT(MAX(($C$5:$C$6173=$C5499)*($D$5:$D$6173=$D5499)*($S$5:$S$6173=1)*IFERROR($N$5:$N$6173*1,0)))&gt;0,ROUND($H5499*($N5499/SUMPRODUCT(MAX(($C$5:$C$6173=$C5499)*($D$5:$D$6173=$D5499)*($S$5:$S$6173=1)*IFERROR($N$5:$N$6173*1,0)))),4),0)))</f>
        <v/>
      </c>
      <c r="P5499" s="10" t="inlineStr">
        <is>
          <t>Autobus attrezzati con telecamere BSD / Autobus totali in offerta, incluse scorte</t>
        </is>
      </c>
      <c r="Q5499" s="21">
        <f>IF($A5499="","",$A5499&amp;"|"&amp;$C5499)</f>
        <v/>
      </c>
      <c r="R5499" s="21">
        <f>IF($A5499="","",$A5499&amp;"|"&amp;$C5499&amp;"|"&amp;$D5499)</f>
        <v/>
      </c>
      <c r="S5499" s="21">
        <f>IF($A5499="","",IFERROR(INDEX(Offerte!$D$2:$D$200,MATCH($Q5499,Offerte!$L$2:$L$200,0)),0))</f>
        <v/>
      </c>
      <c r="T5499" s="21">
        <f>IF($A5499="","",IFERROR(INDEX(Offerte!$G$2:$G$200,MATCH($Q5499,Offerte!$L$2:$L$200,0)),"NO"))</f>
        <v/>
      </c>
    </row>
    <row r="5500">
      <c r="A5500" s="10">
        <f>IF(Offerte!$A179="","",Offerte!$A179)</f>
        <v/>
      </c>
      <c r="B5500" s="10">
        <f>IF(Offerte!$A179="","",Offerte!$B179)</f>
        <v/>
      </c>
      <c r="C5500" s="10">
        <f>IF(Offerte!$A179="","",Offerte!$C179)</f>
        <v/>
      </c>
      <c r="D5500" s="10" t="inlineStr">
        <is>
          <t>C.1.2</t>
        </is>
      </c>
      <c r="E5500" s="10" t="inlineStr">
        <is>
          <t>C</t>
        </is>
      </c>
      <c r="F5500" s="10" t="inlineStr">
        <is>
          <t>Q</t>
        </is>
      </c>
      <c r="G5500" s="10" t="inlineStr">
        <is>
          <t>higher</t>
        </is>
      </c>
      <c r="H5500" s="10" t="n">
        <v>2</v>
      </c>
      <c r="I5500" s="10" t="inlineStr">
        <is>
          <t>Tasso di copertura del servizio con telecamere ADAS</t>
        </is>
      </c>
      <c r="J5500" s="20" t="n"/>
      <c r="K5500" s="20" t="n"/>
      <c r="L5500" s="20" t="n"/>
      <c r="M5500" s="20" t="n"/>
      <c r="N5500" s="21">
        <f>IF($A5500="","",IFERROR(VALUE($K5500)/VALUE($L5500),IFERROR(VALUE($J5500),0)))</f>
        <v/>
      </c>
      <c r="O5500" s="21">
        <f>IF($A5500="",0,IF(OR($S5500&lt;&gt;1,COUNTA($J5500:$M5500)=0),0,IF(SUMPRODUCT(MAX(($C$5:$C$6173=$C5500)*($D$5:$D$6173=$D5500)*($S$5:$S$6173=1)*IFERROR($N$5:$N$6173*1,0)))&gt;0,ROUND($H5500*($N5500/SUMPRODUCT(MAX(($C$5:$C$6173=$C5500)*($D$5:$D$6173=$D5500)*($S$5:$S$6173=1)*IFERROR($N$5:$N$6173*1,0)))),4),0)))</f>
        <v/>
      </c>
      <c r="P5500" s="10" t="inlineStr">
        <is>
          <t>Autobus attrezzati con telecamere ADAS / Autobus totali in offerta, incluse scorte</t>
        </is>
      </c>
      <c r="Q5500" s="21">
        <f>IF($A5500="","",$A5500&amp;"|"&amp;$C5500)</f>
        <v/>
      </c>
      <c r="R5500" s="21">
        <f>IF($A5500="","",$A5500&amp;"|"&amp;$C5500&amp;"|"&amp;$D5500)</f>
        <v/>
      </c>
      <c r="S5500" s="21">
        <f>IF($A5500="","",IFERROR(INDEX(Offerte!$D$2:$D$200,MATCH($Q5500,Offerte!$L$2:$L$200,0)),0))</f>
        <v/>
      </c>
      <c r="T5500" s="21">
        <f>IF($A5500="","",IFERROR(INDEX(Offerte!$G$2:$G$200,MATCH($Q5500,Offerte!$L$2:$L$200,0)),"NO"))</f>
        <v/>
      </c>
    </row>
    <row r="5501">
      <c r="A5501" s="10">
        <f>IF(Offerte!$A179="","",Offerte!$A179)</f>
        <v/>
      </c>
      <c r="B5501" s="10">
        <f>IF(Offerte!$A179="","",Offerte!$B179)</f>
        <v/>
      </c>
      <c r="C5501" s="10">
        <f>IF(Offerte!$A179="","",Offerte!$C179)</f>
        <v/>
      </c>
      <c r="D5501" s="10" t="inlineStr">
        <is>
          <t>C.2.1</t>
        </is>
      </c>
      <c r="E5501" s="10" t="inlineStr">
        <is>
          <t>C</t>
        </is>
      </c>
      <c r="F5501" s="10" t="inlineStr">
        <is>
          <t>Q</t>
        </is>
      </c>
      <c r="G5501" s="10" t="inlineStr">
        <is>
          <t>higher</t>
        </is>
      </c>
      <c r="H5501" s="10" t="n">
        <v>3</v>
      </c>
      <c r="I5501" s="10" t="inlineStr">
        <is>
          <t>Tasso di copertura del servizio con telecamere di bordo di videosorveglianza</t>
        </is>
      </c>
      <c r="J5501" s="20" t="n"/>
      <c r="K5501" s="20" t="n"/>
      <c r="L5501" s="20" t="n"/>
      <c r="M5501" s="20" t="n"/>
      <c r="N5501" s="21">
        <f>IF($A5501="","",IFERROR(VALUE($K5501)/VALUE($L5501),IFERROR(VALUE($J5501),0)))</f>
        <v/>
      </c>
      <c r="O5501" s="21">
        <f>IF($A5501="",0,IF(OR($S5501&lt;&gt;1,COUNTA($J5501:$M5501)=0),0,IF(SUMPRODUCT(MAX(($C$5:$C$6173=$C5501)*($D$5:$D$6173=$D5501)*($S$5:$S$6173=1)*IFERROR($N$5:$N$6173*1,0)))&gt;0,ROUND($H5501*($N5501/SUMPRODUCT(MAX(($C$5:$C$6173=$C5501)*($D$5:$D$6173=$D5501)*($S$5:$S$6173=1)*IFERROR($N$5:$N$6173*1,0)))),4),0)))</f>
        <v/>
      </c>
      <c r="P5501" s="10" t="inlineStr">
        <is>
          <t>Autobus attrezzati con videosorveglianza / Autobus totali in offerta, incluse scorte</t>
        </is>
      </c>
      <c r="Q5501" s="21">
        <f>IF($A5501="","",$A5501&amp;"|"&amp;$C5501)</f>
        <v/>
      </c>
      <c r="R5501" s="21">
        <f>IF($A5501="","",$A5501&amp;"|"&amp;$C5501&amp;"|"&amp;$D5501)</f>
        <v/>
      </c>
      <c r="S5501" s="21">
        <f>IF($A5501="","",IFERROR(INDEX(Offerte!$D$2:$D$200,MATCH($Q5501,Offerte!$L$2:$L$200,0)),0))</f>
        <v/>
      </c>
      <c r="T5501" s="21">
        <f>IF($A5501="","",IFERROR(INDEX(Offerte!$G$2:$G$200,MATCH($Q5501,Offerte!$L$2:$L$200,0)),"NO"))</f>
        <v/>
      </c>
    </row>
    <row r="5502">
      <c r="A5502" s="10">
        <f>IF(Offerte!$A179="","",Offerte!$A179)</f>
        <v/>
      </c>
      <c r="B5502" s="10">
        <f>IF(Offerte!$A179="","",Offerte!$B179)</f>
        <v/>
      </c>
      <c r="C5502" s="10">
        <f>IF(Offerte!$A179="","",Offerte!$C179)</f>
        <v/>
      </c>
      <c r="D5502" s="10" t="inlineStr">
        <is>
          <t>C.2.2</t>
        </is>
      </c>
      <c r="E5502" s="10" t="inlineStr">
        <is>
          <t>C</t>
        </is>
      </c>
      <c r="F5502" s="10" t="inlineStr">
        <is>
          <t>T</t>
        </is>
      </c>
      <c r="G5502" s="10" t="inlineStr">
        <is>
          <t>tabular</t>
        </is>
      </c>
      <c r="H5502" s="10" t="n">
        <v>1</v>
      </c>
      <c r="I5502" s="10" t="inlineStr">
        <is>
          <t>Software video/audio analisi per situazioni di pericolo</t>
        </is>
      </c>
      <c r="J5502" s="20" t="n"/>
      <c r="K5502" s="20" t="n"/>
      <c r="L5502" s="20" t="n"/>
      <c r="M5502" s="20" t="n"/>
      <c r="N5502" s="21">
        <f>IF($A5502="","",IF(IFERROR(VALUE($M5502),0)=1,1,0))</f>
        <v/>
      </c>
      <c r="O5502" s="21">
        <f>IF($A5502="",0,IF(OR($S5502&lt;&gt;1,COUNTA($J5502:$M5502)=0),0,IF($N5502=1,$H5502,0)))</f>
        <v/>
      </c>
      <c r="P5502" s="10" t="inlineStr">
        <is>
          <t>sì/no</t>
        </is>
      </c>
      <c r="Q5502" s="21">
        <f>IF($A5502="","",$A5502&amp;"|"&amp;$C5502)</f>
        <v/>
      </c>
      <c r="R5502" s="21">
        <f>IF($A5502="","",$A5502&amp;"|"&amp;$C5502&amp;"|"&amp;$D5502)</f>
        <v/>
      </c>
      <c r="S5502" s="21">
        <f>IF($A5502="","",IFERROR(INDEX(Offerte!$D$2:$D$200,MATCH($Q5502,Offerte!$L$2:$L$200,0)),0))</f>
        <v/>
      </c>
      <c r="T5502" s="21">
        <f>IF($A5502="","",IFERROR(INDEX(Offerte!$G$2:$G$200,MATCH($Q5502,Offerte!$L$2:$L$200,0)),"NO"))</f>
        <v/>
      </c>
    </row>
    <row r="5503">
      <c r="A5503" s="10">
        <f>IF(Offerte!$A179="","",Offerte!$A179)</f>
        <v/>
      </c>
      <c r="B5503" s="10">
        <f>IF(Offerte!$A179="","",Offerte!$B179)</f>
        <v/>
      </c>
      <c r="C5503" s="10">
        <f>IF(Offerte!$A179="","",Offerte!$C179)</f>
        <v/>
      </c>
      <c r="D5503" s="10" t="inlineStr">
        <is>
          <t>C.2.3</t>
        </is>
      </c>
      <c r="E5503" s="10" t="inlineStr">
        <is>
          <t>C</t>
        </is>
      </c>
      <c r="F5503" s="10" t="inlineStr">
        <is>
          <t>T</t>
        </is>
      </c>
      <c r="G5503" s="10" t="inlineStr">
        <is>
          <t>tabular</t>
        </is>
      </c>
      <c r="H5503" s="10" t="n">
        <v>1</v>
      </c>
      <c r="I5503" s="10" t="inlineStr">
        <is>
          <t>Collegamento con centrale qualificata di pronto intervento</t>
        </is>
      </c>
      <c r="J5503" s="20" t="n"/>
      <c r="K5503" s="20" t="n"/>
      <c r="L5503" s="20" t="n"/>
      <c r="M5503" s="20" t="n"/>
      <c r="N5503" s="21">
        <f>IF($A5503="","",IF(IFERROR(VALUE($M5503),0)=1,1,0))</f>
        <v/>
      </c>
      <c r="O5503" s="21">
        <f>IF($A5503="",0,IF(OR($S5503&lt;&gt;1,COUNTA($J5503:$M5503)=0),0,IF($N5503=1,$H5503,0)))</f>
        <v/>
      </c>
      <c r="P5503" s="10" t="inlineStr">
        <is>
          <t>sì/no</t>
        </is>
      </c>
      <c r="Q5503" s="21">
        <f>IF($A5503="","",$A5503&amp;"|"&amp;$C5503)</f>
        <v/>
      </c>
      <c r="R5503" s="21">
        <f>IF($A5503="","",$A5503&amp;"|"&amp;$C5503&amp;"|"&amp;$D5503)</f>
        <v/>
      </c>
      <c r="S5503" s="21">
        <f>IF($A5503="","",IFERROR(INDEX(Offerte!$D$2:$D$200,MATCH($Q5503,Offerte!$L$2:$L$200,0)),0))</f>
        <v/>
      </c>
      <c r="T5503" s="21">
        <f>IF($A5503="","",IFERROR(INDEX(Offerte!$G$2:$G$200,MATCH($Q5503,Offerte!$L$2:$L$200,0)),"NO"))</f>
        <v/>
      </c>
    </row>
    <row r="5504">
      <c r="A5504" s="10">
        <f>IF(Offerte!$A179="","",Offerte!$A179)</f>
        <v/>
      </c>
      <c r="B5504" s="10">
        <f>IF(Offerte!$A179="","",Offerte!$B179)</f>
        <v/>
      </c>
      <c r="C5504" s="10">
        <f>IF(Offerte!$A179="","",Offerte!$C179)</f>
        <v/>
      </c>
      <c r="D5504" s="10" t="inlineStr">
        <is>
          <t>C.2.4</t>
        </is>
      </c>
      <c r="E5504" s="10" t="inlineStr">
        <is>
          <t>C</t>
        </is>
      </c>
      <c r="F5504" s="10" t="inlineStr">
        <is>
          <t>Q</t>
        </is>
      </c>
      <c r="G5504" s="10" t="inlineStr">
        <is>
          <t>higher</t>
        </is>
      </c>
      <c r="H5504" s="10" t="n">
        <v>1</v>
      </c>
      <c r="I5504" s="10" t="inlineStr">
        <is>
          <t>Tasso di copertura del servizio con dispositivi per la chiamata di emergenza del conducente</t>
        </is>
      </c>
      <c r="J5504" s="20" t="n"/>
      <c r="K5504" s="20" t="n"/>
      <c r="L5504" s="20" t="n"/>
      <c r="M5504" s="20" t="n"/>
      <c r="N5504" s="21">
        <f>IF($A5504="","",IFERROR(VALUE($K5504)/VALUE($L5504),IFERROR(VALUE($J5504),0)))</f>
        <v/>
      </c>
      <c r="O5504" s="21">
        <f>IF($A5504="",0,IF(OR($S5504&lt;&gt;1,COUNTA($J5504:$M5504)=0),0,IF(SUMPRODUCT(MAX(($C$5:$C$6173=$C5504)*($D$5:$D$6173=$D5504)*($S$5:$S$6173=1)*IFERROR($N$5:$N$6173*1,0)))&gt;0,ROUND($H5504*($N5504/SUMPRODUCT(MAX(($C$5:$C$6173=$C5504)*($D$5:$D$6173=$D5504)*($S$5:$S$6173=1)*IFERROR($N$5:$N$6173*1,0)))),4),0)))</f>
        <v/>
      </c>
      <c r="P5504" s="10" t="inlineStr">
        <is>
          <t>Autobus attrezzati con chiamata di emergenza / Autobus totali in offerta, incluse scorte</t>
        </is>
      </c>
      <c r="Q5504" s="21">
        <f>IF($A5504="","",$A5504&amp;"|"&amp;$C5504)</f>
        <v/>
      </c>
      <c r="R5504" s="21">
        <f>IF($A5504="","",$A5504&amp;"|"&amp;$C5504&amp;"|"&amp;$D5504)</f>
        <v/>
      </c>
      <c r="S5504" s="21">
        <f>IF($A5504="","",IFERROR(INDEX(Offerte!$D$2:$D$200,MATCH($Q5504,Offerte!$L$2:$L$200,0)),0))</f>
        <v/>
      </c>
      <c r="T5504" s="21">
        <f>IF($A5504="","",IFERROR(INDEX(Offerte!$G$2:$G$200,MATCH($Q5504,Offerte!$L$2:$L$200,0)),"NO"))</f>
        <v/>
      </c>
    </row>
    <row r="5505">
      <c r="A5505" s="10">
        <f>IF(Offerte!$A179="","",Offerte!$A179)</f>
        <v/>
      </c>
      <c r="B5505" s="10">
        <f>IF(Offerte!$A179="","",Offerte!$B179)</f>
        <v/>
      </c>
      <c r="C5505" s="10">
        <f>IF(Offerte!$A179="","",Offerte!$C179)</f>
        <v/>
      </c>
      <c r="D5505" s="10" t="inlineStr">
        <is>
          <t>C.3.1</t>
        </is>
      </c>
      <c r="E5505" s="10" t="inlineStr">
        <is>
          <t>C</t>
        </is>
      </c>
      <c r="F5505" s="10" t="inlineStr">
        <is>
          <t>Q</t>
        </is>
      </c>
      <c r="G5505" s="10" t="inlineStr">
        <is>
          <t>higher</t>
        </is>
      </c>
      <c r="H5505" s="10" t="n">
        <v>2</v>
      </c>
      <c r="I5505" s="10" t="inlineStr">
        <is>
          <t>Tasso di copertura del servizio con dispositivi di informazione dinamica a bordo mezzo</t>
        </is>
      </c>
      <c r="J5505" s="20" t="n"/>
      <c r="K5505" s="20" t="n"/>
      <c r="L5505" s="20" t="n"/>
      <c r="M5505" s="20" t="n"/>
      <c r="N5505" s="21">
        <f>IF($A5505="","",IFERROR(VALUE($K5505)/VALUE($L5505),IFERROR(VALUE($J5505),0)))</f>
        <v/>
      </c>
      <c r="O5505" s="21">
        <f>IF($A5505="",0,IF(OR($S5505&lt;&gt;1,COUNTA($J5505:$M5505)=0),0,IF(SUMPRODUCT(MAX(($C$5:$C$6173=$C5505)*($D$5:$D$6173=$D5505)*($S$5:$S$6173=1)*IFERROR($N$5:$N$6173*1,0)))&gt;0,ROUND($H5505*($N5505/SUMPRODUCT(MAX(($C$5:$C$6173=$C5505)*($D$5:$D$6173=$D5505)*($S$5:$S$6173=1)*IFERROR($N$5:$N$6173*1,0)))),4),0)))</f>
        <v/>
      </c>
      <c r="P5505" s="10" t="inlineStr">
        <is>
          <t>Autobus con monitor e indicatori vocali / Autobus totali in offerta, incluse scorte</t>
        </is>
      </c>
      <c r="Q5505" s="21">
        <f>IF($A5505="","",$A5505&amp;"|"&amp;$C5505)</f>
        <v/>
      </c>
      <c r="R5505" s="21">
        <f>IF($A5505="","",$A5505&amp;"|"&amp;$C5505&amp;"|"&amp;$D5505)</f>
        <v/>
      </c>
      <c r="S5505" s="21">
        <f>IF($A5505="","",IFERROR(INDEX(Offerte!$D$2:$D$200,MATCH($Q5505,Offerte!$L$2:$L$200,0)),0))</f>
        <v/>
      </c>
      <c r="T5505" s="21">
        <f>IF($A5505="","",IFERROR(INDEX(Offerte!$G$2:$G$200,MATCH($Q5505,Offerte!$L$2:$L$200,0)),"NO"))</f>
        <v/>
      </c>
    </row>
    <row r="5506">
      <c r="A5506" s="10">
        <f>IF(Offerte!$A179="","",Offerte!$A179)</f>
        <v/>
      </c>
      <c r="B5506" s="10">
        <f>IF(Offerte!$A179="","",Offerte!$B179)</f>
        <v/>
      </c>
      <c r="C5506" s="10">
        <f>IF(Offerte!$A179="","",Offerte!$C179)</f>
        <v/>
      </c>
      <c r="D5506" s="10" t="inlineStr">
        <is>
          <t>C.3.2</t>
        </is>
      </c>
      <c r="E5506" s="10" t="inlineStr">
        <is>
          <t>C</t>
        </is>
      </c>
      <c r="F5506" s="10" t="inlineStr">
        <is>
          <t>T</t>
        </is>
      </c>
      <c r="G5506" s="10" t="inlineStr">
        <is>
          <t>tabular</t>
        </is>
      </c>
      <c r="H5506" s="10" t="n">
        <v>2</v>
      </c>
      <c r="I5506" s="10" t="inlineStr">
        <is>
          <t>Informazioni a bordo su coincidenze ai nodi</t>
        </is>
      </c>
      <c r="J5506" s="20" t="n"/>
      <c r="K5506" s="20" t="n"/>
      <c r="L5506" s="20" t="n"/>
      <c r="M5506" s="20" t="n"/>
      <c r="N5506" s="21">
        <f>IF($A5506="","",IF(IFERROR(VALUE($M5506),0)=1,1,0))</f>
        <v/>
      </c>
      <c r="O5506" s="21">
        <f>IF($A5506="",0,IF(OR($S5506&lt;&gt;1,COUNTA($J5506:$M5506)=0),0,IF(AND($N5506=1,IFERROR(SUMIFS($N$5:$N$6173,$Q$5:$Q$6173,$Q5506,$D$5:$D$6173,"C.3.1"),0)&gt;=0.5),$H5506,0)))</f>
        <v/>
      </c>
      <c r="P5506" s="10" t="inlineStr">
        <is>
          <t>Dipende da C.3.1 &gt;= 0.5</t>
        </is>
      </c>
      <c r="Q5506" s="21">
        <f>IF($A5506="","",$A5506&amp;"|"&amp;$C5506)</f>
        <v/>
      </c>
      <c r="R5506" s="21">
        <f>IF($A5506="","",$A5506&amp;"|"&amp;$C5506&amp;"|"&amp;$D5506)</f>
        <v/>
      </c>
      <c r="S5506" s="21">
        <f>IF($A5506="","",IFERROR(INDEX(Offerte!$D$2:$D$200,MATCH($Q5506,Offerte!$L$2:$L$200,0)),0))</f>
        <v/>
      </c>
      <c r="T5506" s="21">
        <f>IF($A5506="","",IFERROR(INDEX(Offerte!$G$2:$G$200,MATCH($Q5506,Offerte!$L$2:$L$200,0)),"NO"))</f>
        <v/>
      </c>
    </row>
    <row r="5507">
      <c r="A5507" s="10">
        <f>IF(Offerte!$A179="","",Offerte!$A179)</f>
        <v/>
      </c>
      <c r="B5507" s="10">
        <f>IF(Offerte!$A179="","",Offerte!$B179)</f>
        <v/>
      </c>
      <c r="C5507" s="10">
        <f>IF(Offerte!$A179="","",Offerte!$C179)</f>
        <v/>
      </c>
      <c r="D5507" s="10" t="inlineStr">
        <is>
          <t>D.1.1</t>
        </is>
      </c>
      <c r="E5507" s="10" t="inlineStr">
        <is>
          <t>D</t>
        </is>
      </c>
      <c r="F5507" s="10" t="inlineStr">
        <is>
          <t>Q</t>
        </is>
      </c>
      <c r="G5507" s="10" t="inlineStr">
        <is>
          <t>higher</t>
        </is>
      </c>
      <c r="H5507" s="10" t="n">
        <v>3</v>
      </c>
      <c r="I5507" s="10" t="inlineStr">
        <is>
          <t>Installazione di pensiline</t>
        </is>
      </c>
      <c r="J5507" s="20" t="n"/>
      <c r="K5507" s="20" t="n"/>
      <c r="L5507" s="20" t="n"/>
      <c r="M5507" s="20" t="n"/>
      <c r="N5507" s="21">
        <f>IF($A5507="","",IFERROR(VALUE($J5507),0))</f>
        <v/>
      </c>
      <c r="O5507" s="21">
        <f>IF($A5507="",0,IF(OR($S5507&lt;&gt;1,COUNTA($J5507:$M5507)=0),0,IF(SUMPRODUCT(MAX(($C$5:$C$6173=$C5507)*($D$5:$D$6173=$D5507)*($S$5:$S$6173=1)*IFERROR($N$5:$N$6173*1,0)))&gt;0,ROUND($H5507*($N5507/SUMPRODUCT(MAX(($C$5:$C$6173=$C5507)*($D$5:$D$6173=$D5507)*($S$5:$S$6173=1)*IFERROR($N$5:$N$6173*1,0)))),4),0)))</f>
        <v/>
      </c>
      <c r="P5507" s="10" t="inlineStr">
        <is>
          <t>fermate</t>
        </is>
      </c>
      <c r="Q5507" s="21">
        <f>IF($A5507="","",$A5507&amp;"|"&amp;$C5507)</f>
        <v/>
      </c>
      <c r="R5507" s="21">
        <f>IF($A5507="","",$A5507&amp;"|"&amp;$C5507&amp;"|"&amp;$D5507)</f>
        <v/>
      </c>
      <c r="S5507" s="21">
        <f>IF($A5507="","",IFERROR(INDEX(Offerte!$D$2:$D$200,MATCH($Q5507,Offerte!$L$2:$L$200,0)),0))</f>
        <v/>
      </c>
      <c r="T5507" s="21">
        <f>IF($A5507="","",IFERROR(INDEX(Offerte!$G$2:$G$200,MATCH($Q5507,Offerte!$L$2:$L$200,0)),"NO"))</f>
        <v/>
      </c>
    </row>
    <row r="5508">
      <c r="A5508" s="10">
        <f>IF(Offerte!$A179="","",Offerte!$A179)</f>
        <v/>
      </c>
      <c r="B5508" s="10">
        <f>IF(Offerte!$A179="","",Offerte!$B179)</f>
        <v/>
      </c>
      <c r="C5508" s="10">
        <f>IF(Offerte!$A179="","",Offerte!$C179)</f>
        <v/>
      </c>
      <c r="D5508" s="10" t="inlineStr">
        <is>
          <t>D.1.2</t>
        </is>
      </c>
      <c r="E5508" s="10" t="inlineStr">
        <is>
          <t>D</t>
        </is>
      </c>
      <c r="F5508" s="10" t="inlineStr">
        <is>
          <t>Q</t>
        </is>
      </c>
      <c r="G5508" s="10" t="inlineStr">
        <is>
          <t>higher</t>
        </is>
      </c>
      <c r="H5508" s="10" t="n">
        <v>3</v>
      </c>
      <c r="I5508" s="10" t="inlineStr">
        <is>
          <t>Installazione di paline di fermata conformi alla DGR 581/2023</t>
        </is>
      </c>
      <c r="J5508" s="20" t="n"/>
      <c r="K5508" s="20" t="n"/>
      <c r="L5508" s="20" t="n"/>
      <c r="M5508" s="20" t="n"/>
      <c r="N5508" s="21">
        <f>IF($A5508="","",IFERROR(VALUE($J5508),0))</f>
        <v/>
      </c>
      <c r="O5508" s="21">
        <f>IF($A5508="",0,IF(OR($S5508&lt;&gt;1,COUNTA($J5508:$M5508)=0),0,IF(SUMPRODUCT(MAX(($C$5:$C$6173=$C5508)*($D$5:$D$6173=$D5508)*($S$5:$S$6173=1)*IFERROR($N$5:$N$6173*1,0)))&gt;0,ROUND($H5508*($N5508/SUMPRODUCT(MAX(($C$5:$C$6173=$C5508)*($D$5:$D$6173=$D5508)*($S$5:$S$6173=1)*IFERROR($N$5:$N$6173*1,0)))),4),0)))</f>
        <v/>
      </c>
      <c r="P5508" s="10" t="inlineStr">
        <is>
          <t>fermate</t>
        </is>
      </c>
      <c r="Q5508" s="21">
        <f>IF($A5508="","",$A5508&amp;"|"&amp;$C5508)</f>
        <v/>
      </c>
      <c r="R5508" s="21">
        <f>IF($A5508="","",$A5508&amp;"|"&amp;$C5508&amp;"|"&amp;$D5508)</f>
        <v/>
      </c>
      <c r="S5508" s="21">
        <f>IF($A5508="","",IFERROR(INDEX(Offerte!$D$2:$D$200,MATCH($Q5508,Offerte!$L$2:$L$200,0)),0))</f>
        <v/>
      </c>
      <c r="T5508" s="21">
        <f>IF($A5508="","",IFERROR(INDEX(Offerte!$G$2:$G$200,MATCH($Q5508,Offerte!$L$2:$L$200,0)),"NO"))</f>
        <v/>
      </c>
    </row>
    <row r="5509">
      <c r="A5509" s="10">
        <f>IF(Offerte!$A179="","",Offerte!$A179)</f>
        <v/>
      </c>
      <c r="B5509" s="10">
        <f>IF(Offerte!$A179="","",Offerte!$B179)</f>
        <v/>
      </c>
      <c r="C5509" s="10">
        <f>IF(Offerte!$A179="","",Offerte!$C179)</f>
        <v/>
      </c>
      <c r="D5509" s="10" t="inlineStr">
        <is>
          <t>D.1.3</t>
        </is>
      </c>
      <c r="E5509" s="10" t="inlineStr">
        <is>
          <t>D</t>
        </is>
      </c>
      <c r="F5509" s="10" t="inlineStr">
        <is>
          <t>Q</t>
        </is>
      </c>
      <c r="G5509" s="10" t="inlineStr">
        <is>
          <t>higher</t>
        </is>
      </c>
      <c r="H5509" s="10" t="n">
        <v>2</v>
      </c>
      <c r="I5509" s="10" t="inlineStr">
        <is>
          <t>Display informativi connessi alle fermate</t>
        </is>
      </c>
      <c r="J5509" s="20" t="n"/>
      <c r="K5509" s="20" t="n"/>
      <c r="L5509" s="20" t="n"/>
      <c r="M5509" s="20" t="n"/>
      <c r="N5509" s="21">
        <f>IF($A5509="","",IFERROR(VALUE($J5509),0))</f>
        <v/>
      </c>
      <c r="O5509" s="21">
        <f>IF($A5509="",0,IF(OR($S5509&lt;&gt;1,COUNTA($J5509:$M5509)=0),0,IF(SUMPRODUCT(MAX(($C$5:$C$6173=$C5509)*($D$5:$D$6173=$D5509)*($S$5:$S$6173=1)*IFERROR($N$5:$N$6173*1,0)))&gt;0,ROUND($H5509*($N5509/SUMPRODUCT(MAX(($C$5:$C$6173=$C5509)*($D$5:$D$6173=$D5509)*($S$5:$S$6173=1)*IFERROR($N$5:$N$6173*1,0)))),4),0)))</f>
        <v/>
      </c>
      <c r="P5509" s="10" t="inlineStr">
        <is>
          <t>fermate</t>
        </is>
      </c>
      <c r="Q5509" s="21">
        <f>IF($A5509="","",$A5509&amp;"|"&amp;$C5509)</f>
        <v/>
      </c>
      <c r="R5509" s="21">
        <f>IF($A5509="","",$A5509&amp;"|"&amp;$C5509&amp;"|"&amp;$D5509)</f>
        <v/>
      </c>
      <c r="S5509" s="21">
        <f>IF($A5509="","",IFERROR(INDEX(Offerte!$D$2:$D$200,MATCH($Q5509,Offerte!$L$2:$L$200,0)),0))</f>
        <v/>
      </c>
      <c r="T5509" s="21">
        <f>IF($A5509="","",IFERROR(INDEX(Offerte!$G$2:$G$200,MATCH($Q5509,Offerte!$L$2:$L$200,0)),"NO"))</f>
        <v/>
      </c>
    </row>
    <row r="5510">
      <c r="A5510" s="10">
        <f>IF(Offerte!$A179="","",Offerte!$A179)</f>
        <v/>
      </c>
      <c r="B5510" s="10">
        <f>IF(Offerte!$A179="","",Offerte!$B179)</f>
        <v/>
      </c>
      <c r="C5510" s="10">
        <f>IF(Offerte!$A179="","",Offerte!$C179)</f>
        <v/>
      </c>
      <c r="D5510" s="10" t="inlineStr">
        <is>
          <t>D.2.1</t>
        </is>
      </c>
      <c r="E5510" s="10" t="inlineStr">
        <is>
          <t>D</t>
        </is>
      </c>
      <c r="F5510" s="10" t="inlineStr">
        <is>
          <t>Q</t>
        </is>
      </c>
      <c r="G5510" s="10" t="inlineStr">
        <is>
          <t>higher</t>
        </is>
      </c>
      <c r="H5510" s="10" t="n">
        <v>2</v>
      </c>
      <c r="I5510" s="10" t="inlineStr">
        <is>
          <t>Segnali tattili Loges-Vet-Evolution</t>
        </is>
      </c>
      <c r="J5510" s="20" t="n"/>
      <c r="K5510" s="20" t="n"/>
      <c r="L5510" s="20" t="n"/>
      <c r="M5510" s="20" t="n"/>
      <c r="N5510" s="21">
        <f>IF($A5510="","",IFERROR(VALUE($J5510),0))</f>
        <v/>
      </c>
      <c r="O5510" s="21">
        <f>IF($A5510="",0,IF(OR($S5510&lt;&gt;1,COUNTA($J5510:$M5510)=0),0,IF(SUMPRODUCT(MAX(($C$5:$C$6173=$C5510)*($D$5:$D$6173=$D5510)*($S$5:$S$6173=1)*IFERROR($N$5:$N$6173*1,0)))&gt;0,ROUND($H5510*($N5510/SUMPRODUCT(MAX(($C$5:$C$6173=$C5510)*($D$5:$D$6173=$D5510)*($S$5:$S$6173=1)*IFERROR($N$5:$N$6173*1,0)))),4),0)))</f>
        <v/>
      </c>
      <c r="P5510" s="10" t="inlineStr">
        <is>
          <t>fermate</t>
        </is>
      </c>
      <c r="Q5510" s="21">
        <f>IF($A5510="","",$A5510&amp;"|"&amp;$C5510)</f>
        <v/>
      </c>
      <c r="R5510" s="21">
        <f>IF($A5510="","",$A5510&amp;"|"&amp;$C5510&amp;"|"&amp;$D5510)</f>
        <v/>
      </c>
      <c r="S5510" s="21">
        <f>IF($A5510="","",IFERROR(INDEX(Offerte!$D$2:$D$200,MATCH($Q5510,Offerte!$L$2:$L$200,0)),0))</f>
        <v/>
      </c>
      <c r="T5510" s="21">
        <f>IF($A5510="","",IFERROR(INDEX(Offerte!$G$2:$G$200,MATCH($Q5510,Offerte!$L$2:$L$200,0)),"NO"))</f>
        <v/>
      </c>
    </row>
    <row r="5511">
      <c r="A5511" s="10">
        <f>IF(Offerte!$A179="","",Offerte!$A179)</f>
        <v/>
      </c>
      <c r="B5511" s="10">
        <f>IF(Offerte!$A179="","",Offerte!$B179)</f>
        <v/>
      </c>
      <c r="C5511" s="10">
        <f>IF(Offerte!$A179="","",Offerte!$C179)</f>
        <v/>
      </c>
      <c r="D5511" s="10" t="inlineStr">
        <is>
          <t>E.1.1</t>
        </is>
      </c>
      <c r="E5511" s="10" t="inlineStr">
        <is>
          <t>E</t>
        </is>
      </c>
      <c r="F5511" s="10" t="inlineStr">
        <is>
          <t>T</t>
        </is>
      </c>
      <c r="G5511" s="10" t="inlineStr">
        <is>
          <t>tabular</t>
        </is>
      </c>
      <c r="H5511" s="10" t="n">
        <v>2</v>
      </c>
      <c r="I5511" s="10" t="inlineStr">
        <is>
          <t>Mobile app con travel planner PRM</t>
        </is>
      </c>
      <c r="J5511" s="20" t="n"/>
      <c r="K5511" s="20" t="n"/>
      <c r="L5511" s="20" t="n"/>
      <c r="M5511" s="20" t="n"/>
      <c r="N5511" s="21">
        <f>IF($A5511="","",IF(IFERROR(VALUE($M5511),0)=1,1,0))</f>
        <v/>
      </c>
      <c r="O5511" s="21">
        <f>IF($A5511="",0,IF(OR($S5511&lt;&gt;1,COUNTA($J5511:$M5511)=0),0,IF($N5511=1,$H5511,0)))</f>
        <v/>
      </c>
      <c r="P5511" s="10" t="inlineStr">
        <is>
          <t>sì/no</t>
        </is>
      </c>
      <c r="Q5511" s="21">
        <f>IF($A5511="","",$A5511&amp;"|"&amp;$C5511)</f>
        <v/>
      </c>
      <c r="R5511" s="21">
        <f>IF($A5511="","",$A5511&amp;"|"&amp;$C5511&amp;"|"&amp;$D5511)</f>
        <v/>
      </c>
      <c r="S5511" s="21">
        <f>IF($A5511="","",IFERROR(INDEX(Offerte!$D$2:$D$200,MATCH($Q5511,Offerte!$L$2:$L$200,0)),0))</f>
        <v/>
      </c>
      <c r="T5511" s="21">
        <f>IF($A5511="","",IFERROR(INDEX(Offerte!$G$2:$G$200,MATCH($Q5511,Offerte!$L$2:$L$200,0)),"NO"))</f>
        <v/>
      </c>
    </row>
    <row r="5512">
      <c r="A5512" s="10">
        <f>IF(Offerte!$A179="","",Offerte!$A179)</f>
        <v/>
      </c>
      <c r="B5512" s="10">
        <f>IF(Offerte!$A179="","",Offerte!$B179)</f>
        <v/>
      </c>
      <c r="C5512" s="10">
        <f>IF(Offerte!$A179="","",Offerte!$C179)</f>
        <v/>
      </c>
      <c r="D5512" s="10" t="inlineStr">
        <is>
          <t>E.2.1</t>
        </is>
      </c>
      <c r="E5512" s="10" t="inlineStr">
        <is>
          <t>E</t>
        </is>
      </c>
      <c r="F5512" s="10" t="inlineStr">
        <is>
          <t>D</t>
        </is>
      </c>
      <c r="G5512" s="10" t="inlineStr">
        <is>
          <t>discretionary</t>
        </is>
      </c>
      <c r="H5512" s="10" t="n">
        <v>2</v>
      </c>
      <c r="I5512" s="10" t="inlineStr">
        <is>
          <t>Altre azioni informative e rapporti con gli utenti</t>
        </is>
      </c>
      <c r="J5512" s="20" t="n"/>
      <c r="K5512" s="20" t="n"/>
      <c r="L5512" s="20" t="n"/>
      <c r="M5512" s="20" t="n"/>
      <c r="N5512" s="21">
        <f>IF($A5512="","",MAX(0,MIN(1,IFERROR(VALUE($M5512),0))))</f>
        <v/>
      </c>
      <c r="O5512" s="21">
        <f>IF($A5512="",0,IF(OR($S5512&lt;&gt;1,COUNTA($J5512:$M5512)=0),0,IF(SUMPRODUCT(MAX(($C$5:$C$6173=$C5512)*($D$5:$D$6173=$D5512)*($S$5:$S$6173=1)*IFERROR($N$5:$N$6173*1,0)))&gt;0,ROUND($H5512*($N5512/SUMPRODUCT(MAX(($C$5:$C$6173=$C5512)*($D$5:$D$6173=$D5512)*($S$5:$S$6173=1)*IFERROR($N$5:$N$6173*1,0)))),4),0)))</f>
        <v/>
      </c>
      <c r="P5512" s="10" t="inlineStr">
        <is>
          <t>coeff.</t>
        </is>
      </c>
      <c r="Q5512" s="21">
        <f>IF($A5512="","",$A5512&amp;"|"&amp;$C5512)</f>
        <v/>
      </c>
      <c r="R5512" s="21">
        <f>IF($A5512="","",$A5512&amp;"|"&amp;$C5512&amp;"|"&amp;$D5512)</f>
        <v/>
      </c>
      <c r="S5512" s="21">
        <f>IF($A5512="","",IFERROR(INDEX(Offerte!$D$2:$D$200,MATCH($Q5512,Offerte!$L$2:$L$200,0)),0))</f>
        <v/>
      </c>
      <c r="T5512" s="21">
        <f>IF($A5512="","",IFERROR(INDEX(Offerte!$G$2:$G$200,MATCH($Q5512,Offerte!$L$2:$L$200,0)),"NO"))</f>
        <v/>
      </c>
    </row>
    <row r="5513">
      <c r="A5513" s="10">
        <f>IF(Offerte!$A179="","",Offerte!$A179)</f>
        <v/>
      </c>
      <c r="B5513" s="10">
        <f>IF(Offerte!$A179="","",Offerte!$B179)</f>
        <v/>
      </c>
      <c r="C5513" s="10">
        <f>IF(Offerte!$A179="","",Offerte!$C179)</f>
        <v/>
      </c>
      <c r="D5513" s="10" t="inlineStr">
        <is>
          <t>F.1.1</t>
        </is>
      </c>
      <c r="E5513" s="10" t="inlineStr">
        <is>
          <t>F</t>
        </is>
      </c>
      <c r="F5513" s="10" t="inlineStr">
        <is>
          <t>Q</t>
        </is>
      </c>
      <c r="G5513" s="10" t="inlineStr">
        <is>
          <t>lower</t>
        </is>
      </c>
      <c r="H5513" s="10" t="n">
        <v>7</v>
      </c>
      <c r="I5513" s="10" t="inlineStr">
        <is>
          <t>Performance ambientali del parco mezzi adibito al servizio - I_CEA</t>
        </is>
      </c>
      <c r="J5513" s="20" t="n"/>
      <c r="K5513" s="20" t="n"/>
      <c r="L5513" s="20" t="n"/>
      <c r="M5513" s="20" t="n"/>
      <c r="N5513" s="21">
        <f>IF($A5513="","",IFERROR(VALUE($J5513),0))</f>
        <v/>
      </c>
      <c r="O5513" s="21">
        <f>IF($A5513="",0,IF(OR($S5513&lt;&gt;1,COUNTA($J5513:$M5513)=0),0,IF(AND(IFERROR(AGGREGATE(15,6,$N$5:$N$6173/(($C$5:$C$6173=$C5513)*($D$5:$D$6173=$D5513)*($S$5:$S$6173=1)*($N$5:$N$6173&gt;0)),1),0)&gt;0,$N5513&gt;0),ROUND($H5513*(IFERROR(AGGREGATE(15,6,$N$5:$N$6173/(($C$5:$C$6173=$C5513)*($D$5:$D$6173=$D5513)*($S$5:$S$6173=1)*($N$5:$N$6173&gt;0)),1),0)/$N5513),4),0)))</f>
        <v/>
      </c>
      <c r="P5513" s="10" t="inlineStr">
        <is>
          <t>indice</t>
        </is>
      </c>
      <c r="Q5513" s="21">
        <f>IF($A5513="","",$A5513&amp;"|"&amp;$C5513)</f>
        <v/>
      </c>
      <c r="R5513" s="21">
        <f>IF($A5513="","",$A5513&amp;"|"&amp;$C5513&amp;"|"&amp;$D5513)</f>
        <v/>
      </c>
      <c r="S5513" s="21">
        <f>IF($A5513="","",IFERROR(INDEX(Offerte!$D$2:$D$200,MATCH($Q5513,Offerte!$L$2:$L$200,0)),0))</f>
        <v/>
      </c>
      <c r="T5513" s="21">
        <f>IF($A5513="","",IFERROR(INDEX(Offerte!$G$2:$G$200,MATCH($Q5513,Offerte!$L$2:$L$200,0)),"NO"))</f>
        <v/>
      </c>
    </row>
    <row r="5514">
      <c r="A5514" s="10">
        <f>IF(Offerte!$A179="","",Offerte!$A179)</f>
        <v/>
      </c>
      <c r="B5514" s="10">
        <f>IF(Offerte!$A179="","",Offerte!$B179)</f>
        <v/>
      </c>
      <c r="C5514" s="10">
        <f>IF(Offerte!$A179="","",Offerte!$C179)</f>
        <v/>
      </c>
      <c r="D5514" s="10" t="inlineStr">
        <is>
          <t>F.2.1</t>
        </is>
      </c>
      <c r="E5514" s="10" t="inlineStr">
        <is>
          <t>F</t>
        </is>
      </c>
      <c r="F5514" s="10" t="inlineStr">
        <is>
          <t>Q</t>
        </is>
      </c>
      <c r="G5514" s="10" t="inlineStr">
        <is>
          <t>higher</t>
        </is>
      </c>
      <c r="H5514" s="10" t="n">
        <v>2</v>
      </c>
      <c r="I5514" s="10" t="inlineStr">
        <is>
          <t>Tasso di copertura del servizio con dispositivi ECO-DRIVER</t>
        </is>
      </c>
      <c r="J5514" s="20" t="n"/>
      <c r="K5514" s="20" t="n"/>
      <c r="L5514" s="20" t="n"/>
      <c r="M5514" s="20" t="n"/>
      <c r="N5514" s="21">
        <f>IF($A5514="","",IFERROR(VALUE($K5514)/VALUE($L5514),IFERROR(VALUE($J5514),0)))</f>
        <v/>
      </c>
      <c r="O5514" s="21">
        <f>IF($A5514="",0,IF(OR($S5514&lt;&gt;1,COUNTA($J5514:$M5514)=0),0,IF(SUMPRODUCT(MAX(($C$5:$C$6173=$C5514)*($D$5:$D$6173=$D5514)*($S$5:$S$6173=1)*IFERROR($N$5:$N$6173*1,0)))&gt;0,ROUND($H5514*($N5514/SUMPRODUCT(MAX(($C$5:$C$6173=$C5514)*($D$5:$D$6173=$D5514)*($S$5:$S$6173=1)*IFERROR($N$5:$N$6173*1,0)))),4),0)))</f>
        <v/>
      </c>
      <c r="P5514" s="10" t="inlineStr">
        <is>
          <t>Autobus attrezzati con dispositivi ECO-DRIVER / Autobus totali in offerta, incluse scorte</t>
        </is>
      </c>
      <c r="Q5514" s="21">
        <f>IF($A5514="","",$A5514&amp;"|"&amp;$C5514)</f>
        <v/>
      </c>
      <c r="R5514" s="21">
        <f>IF($A5514="","",$A5514&amp;"|"&amp;$C5514&amp;"|"&amp;$D5514)</f>
        <v/>
      </c>
      <c r="S5514" s="21">
        <f>IF($A5514="","",IFERROR(INDEX(Offerte!$D$2:$D$200,MATCH($Q5514,Offerte!$L$2:$L$200,0)),0))</f>
        <v/>
      </c>
      <c r="T5514" s="21">
        <f>IF($A5514="","",IFERROR(INDEX(Offerte!$G$2:$G$200,MATCH($Q5514,Offerte!$L$2:$L$200,0)),"NO"))</f>
        <v/>
      </c>
    </row>
    <row r="5515">
      <c r="A5515" s="10">
        <f>IF(Offerte!$A179="","",Offerte!$A179)</f>
        <v/>
      </c>
      <c r="B5515" s="10">
        <f>IF(Offerte!$A179="","",Offerte!$B179)</f>
        <v/>
      </c>
      <c r="C5515" s="10">
        <f>IF(Offerte!$A179="","",Offerte!$C179)</f>
        <v/>
      </c>
      <c r="D5515" s="10" t="inlineStr">
        <is>
          <t>F.3.1</t>
        </is>
      </c>
      <c r="E5515" s="10" t="inlineStr">
        <is>
          <t>F</t>
        </is>
      </c>
      <c r="F5515" s="10" t="inlineStr">
        <is>
          <t>Q</t>
        </is>
      </c>
      <c r="G5515" s="10" t="inlineStr">
        <is>
          <t>higher</t>
        </is>
      </c>
      <c r="H5515" s="10" t="n">
        <v>2</v>
      </c>
      <c r="I5515" s="10" t="inlineStr">
        <is>
          <t>Autoproduzione consumi elettrici per trazione</t>
        </is>
      </c>
      <c r="J5515" s="20" t="n"/>
      <c r="K5515" s="20" t="n"/>
      <c r="L5515" s="20" t="n"/>
      <c r="M5515" s="20" t="n"/>
      <c r="N5515" s="21">
        <f>IF($A5515="","",IFERROR(VALUE($J5515),0))</f>
        <v/>
      </c>
      <c r="O5515" s="21">
        <f>IF($A5515="",0,IF(OR($S5515&lt;&gt;1,COUNTA($J5515:$M5515)=0),0,IF(SUMPRODUCT(MAX(($C$5:$C$6173=$C5515)*($D$5:$D$6173=$D5515)*($S$5:$S$6173=1)*IFERROR($N$5:$N$6173*1,0)))&gt;0,ROUND($H5515*($N5515/SUMPRODUCT(MAX(($C$5:$C$6173=$C5515)*($D$5:$D$6173=$D5515)*($S$5:$S$6173=1)*IFERROR($N$5:$N$6173*1,0)))),4),0)))</f>
        <v/>
      </c>
      <c r="P5515" s="10" t="inlineStr">
        <is>
          <t>kWh/anno</t>
        </is>
      </c>
      <c r="Q5515" s="21">
        <f>IF($A5515="","",$A5515&amp;"|"&amp;$C5515)</f>
        <v/>
      </c>
      <c r="R5515" s="21">
        <f>IF($A5515="","",$A5515&amp;"|"&amp;$C5515&amp;"|"&amp;$D5515)</f>
        <v/>
      </c>
      <c r="S5515" s="21">
        <f>IF($A5515="","",IFERROR(INDEX(Offerte!$D$2:$D$200,MATCH($Q5515,Offerte!$L$2:$L$200,0)),0))</f>
        <v/>
      </c>
      <c r="T5515" s="21">
        <f>IF($A5515="","",IFERROR(INDEX(Offerte!$G$2:$G$200,MATCH($Q5515,Offerte!$L$2:$L$200,0)),"NO"))</f>
        <v/>
      </c>
    </row>
    <row r="5516">
      <c r="A5516" s="10">
        <f>IF(Offerte!$A179="","",Offerte!$A179)</f>
        <v/>
      </c>
      <c r="B5516" s="10">
        <f>IF(Offerte!$A179="","",Offerte!$B179)</f>
        <v/>
      </c>
      <c r="C5516" s="10">
        <f>IF(Offerte!$A179="","",Offerte!$C179)</f>
        <v/>
      </c>
      <c r="D5516" s="10" t="inlineStr">
        <is>
          <t>F.4.1</t>
        </is>
      </c>
      <c r="E5516" s="10" t="inlineStr">
        <is>
          <t>F</t>
        </is>
      </c>
      <c r="F5516" s="10" t="inlineStr">
        <is>
          <t>Q</t>
        </is>
      </c>
      <c r="G5516" s="10" t="inlineStr">
        <is>
          <t>soil</t>
        </is>
      </c>
      <c r="H5516" s="10" t="n">
        <v>2</v>
      </c>
      <c r="I5516" s="10" t="inlineStr">
        <is>
          <t>Indice di consumo di suolo</t>
        </is>
      </c>
      <c r="J5516" s="20" t="n"/>
      <c r="K5516" s="20" t="n"/>
      <c r="L5516" s="20" t="n"/>
      <c r="M5516" s="20" t="n"/>
      <c r="N5516" s="21">
        <f>IF($A5516="","",IFERROR(VALUE($J5516),0))</f>
        <v/>
      </c>
      <c r="O5516" s="21">
        <f>IF($A5516="",0,IF(OR($S5516&lt;&gt;1,COUNTA($J5516:$M5516)=0),0,IF($N5516&lt;=0,$H5516,IF(SUMPRODUCT(MAX(($C$5:$C$6173=$C5516)*($D$5:$D$6173=$D5516)*($S$5:$S$6173=1)*IFERROR($N$5:$N$6173*1,0)))&gt;0,ROUND($H5516*((SUMPRODUCT(MAX(($C$5:$C$6173=$C5516)*($D$5:$D$6173=$D5516)*($S$5:$S$6173=1)*IFERROR($N$5:$N$6173*1,0)))-$N5516)/SUMPRODUCT(MAX(($C$5:$C$6173=$C5516)*($D$5:$D$6173=$D5516)*($S$5:$S$6173=1)*IFERROR($N$5:$N$6173*1,0)))),4),0))))</f>
        <v/>
      </c>
      <c r="P5516" s="10" t="inlineStr">
        <is>
          <t>m2</t>
        </is>
      </c>
      <c r="Q5516" s="21">
        <f>IF($A5516="","",$A5516&amp;"|"&amp;$C5516)</f>
        <v/>
      </c>
      <c r="R5516" s="21">
        <f>IF($A5516="","",$A5516&amp;"|"&amp;$C5516&amp;"|"&amp;$D5516)</f>
        <v/>
      </c>
      <c r="S5516" s="21">
        <f>IF($A5516="","",IFERROR(INDEX(Offerte!$D$2:$D$200,MATCH($Q5516,Offerte!$L$2:$L$200,0)),0))</f>
        <v/>
      </c>
      <c r="T5516" s="21">
        <f>IF($A5516="","",IFERROR(INDEX(Offerte!$G$2:$G$200,MATCH($Q5516,Offerte!$L$2:$L$200,0)),"NO"))</f>
        <v/>
      </c>
    </row>
    <row r="5517">
      <c r="A5517" s="10">
        <f>IF(Offerte!$A179="","",Offerte!$A179)</f>
        <v/>
      </c>
      <c r="B5517" s="10">
        <f>IF(Offerte!$A179="","",Offerte!$B179)</f>
        <v/>
      </c>
      <c r="C5517" s="10">
        <f>IF(Offerte!$A179="","",Offerte!$C179)</f>
        <v/>
      </c>
      <c r="D5517" s="10" t="inlineStr">
        <is>
          <t>F.5.1</t>
        </is>
      </c>
      <c r="E5517" s="10" t="inlineStr">
        <is>
          <t>F</t>
        </is>
      </c>
      <c r="F5517" s="10" t="inlineStr">
        <is>
          <t>T</t>
        </is>
      </c>
      <c r="G5517" s="10" t="inlineStr">
        <is>
          <t>tabular</t>
        </is>
      </c>
      <c r="H5517" s="10" t="n">
        <v>1</v>
      </c>
      <c r="I5517" s="10" t="inlineStr">
        <is>
          <t>Rendicontazione di sostenibilità ambientale</t>
        </is>
      </c>
      <c r="J5517" s="20" t="n"/>
      <c r="K5517" s="20" t="n"/>
      <c r="L5517" s="20" t="n"/>
      <c r="M5517" s="20" t="n"/>
      <c r="N5517" s="21">
        <f>IF($A5517="","",IF(IFERROR(VALUE($M5517),0)=1,1,0))</f>
        <v/>
      </c>
      <c r="O5517" s="21">
        <f>IF($A5517="",0,IF(OR($S5517&lt;&gt;1,COUNTA($J5517:$M5517)=0),0,IF($N5517=1,$H5517,0)))</f>
        <v/>
      </c>
      <c r="P5517" s="10" t="inlineStr">
        <is>
          <t>sì/no</t>
        </is>
      </c>
      <c r="Q5517" s="21">
        <f>IF($A5517="","",$A5517&amp;"|"&amp;$C5517)</f>
        <v/>
      </c>
      <c r="R5517" s="21">
        <f>IF($A5517="","",$A5517&amp;"|"&amp;$C5517&amp;"|"&amp;$D5517)</f>
        <v/>
      </c>
      <c r="S5517" s="21">
        <f>IF($A5517="","",IFERROR(INDEX(Offerte!$D$2:$D$200,MATCH($Q5517,Offerte!$L$2:$L$200,0)),0))</f>
        <v/>
      </c>
      <c r="T5517" s="21">
        <f>IF($A5517="","",IFERROR(INDEX(Offerte!$G$2:$G$200,MATCH($Q5517,Offerte!$L$2:$L$200,0)),"NO"))</f>
        <v/>
      </c>
    </row>
    <row r="5518">
      <c r="A5518" s="10">
        <f>IF(Offerte!$A179="","",Offerte!$A179)</f>
        <v/>
      </c>
      <c r="B5518" s="10">
        <f>IF(Offerte!$A179="","",Offerte!$B179)</f>
        <v/>
      </c>
      <c r="C5518" s="10">
        <f>IF(Offerte!$A179="","",Offerte!$C179)</f>
        <v/>
      </c>
      <c r="D5518" s="10" t="inlineStr">
        <is>
          <t>G.1.1</t>
        </is>
      </c>
      <c r="E5518" s="10" t="inlineStr">
        <is>
          <t>G</t>
        </is>
      </c>
      <c r="F5518" s="10" t="inlineStr">
        <is>
          <t>D</t>
        </is>
      </c>
      <c r="G5518" s="10" t="inlineStr">
        <is>
          <t>discretionary</t>
        </is>
      </c>
      <c r="H5518" s="10" t="n">
        <v>2</v>
      </c>
      <c r="I5518" s="10" t="inlineStr">
        <is>
          <t>Qualità del progetto di centrale di controllo aziendale</t>
        </is>
      </c>
      <c r="J5518" s="20" t="n"/>
      <c r="K5518" s="20" t="n"/>
      <c r="L5518" s="20" t="n"/>
      <c r="M5518" s="20" t="n"/>
      <c r="N5518" s="21">
        <f>IF($A5518="","",MAX(0,MIN(1,IFERROR(VALUE($M5518),0))))</f>
        <v/>
      </c>
      <c r="O5518" s="21">
        <f>IF($A5518="",0,IF(OR($S5518&lt;&gt;1,COUNTA($J5518:$M5518)=0),0,IF(SUMPRODUCT(MAX(($C$5:$C$6173=$C5518)*($D$5:$D$6173=$D5518)*($S$5:$S$6173=1)*IFERROR($N$5:$N$6173*1,0)))&gt;0,ROUND($H5518*($N5518/SUMPRODUCT(MAX(($C$5:$C$6173=$C5518)*($D$5:$D$6173=$D5518)*($S$5:$S$6173=1)*IFERROR($N$5:$N$6173*1,0)))),4),0)))</f>
        <v/>
      </c>
      <c r="P5518" s="10" t="inlineStr">
        <is>
          <t>coeff.</t>
        </is>
      </c>
      <c r="Q5518" s="21">
        <f>IF($A5518="","",$A5518&amp;"|"&amp;$C5518)</f>
        <v/>
      </c>
      <c r="R5518" s="21">
        <f>IF($A5518="","",$A5518&amp;"|"&amp;$C5518&amp;"|"&amp;$D5518)</f>
        <v/>
      </c>
      <c r="S5518" s="21">
        <f>IF($A5518="","",IFERROR(INDEX(Offerte!$D$2:$D$200,MATCH($Q5518,Offerte!$L$2:$L$200,0)),0))</f>
        <v/>
      </c>
      <c r="T5518" s="21">
        <f>IF($A5518="","",IFERROR(INDEX(Offerte!$G$2:$G$200,MATCH($Q5518,Offerte!$L$2:$L$200,0)),"NO"))</f>
        <v/>
      </c>
    </row>
    <row r="5519">
      <c r="A5519" s="10">
        <f>IF(Offerte!$A179="","",Offerte!$A179)</f>
        <v/>
      </c>
      <c r="B5519" s="10">
        <f>IF(Offerte!$A179="","",Offerte!$B179)</f>
        <v/>
      </c>
      <c r="C5519" s="10">
        <f>IF(Offerte!$A179="","",Offerte!$C179)</f>
        <v/>
      </c>
      <c r="D5519" s="10" t="inlineStr">
        <is>
          <t>G.2.1</t>
        </is>
      </c>
      <c r="E5519" s="10" t="inlineStr">
        <is>
          <t>G</t>
        </is>
      </c>
      <c r="F5519" s="10" t="inlineStr">
        <is>
          <t>T</t>
        </is>
      </c>
      <c r="G5519" s="10" t="inlineStr">
        <is>
          <t>tabular</t>
        </is>
      </c>
      <c r="H5519" s="10" t="n">
        <v>1</v>
      </c>
      <c r="I5519" s="10" t="inlineStr">
        <is>
          <t>Certificazione ISO 45001</t>
        </is>
      </c>
      <c r="J5519" s="20" t="n"/>
      <c r="K5519" s="20" t="n"/>
      <c r="L5519" s="20" t="n"/>
      <c r="M5519" s="20" t="n"/>
      <c r="N5519" s="21">
        <f>IF($A5519="","",IF(IFERROR(VALUE($M5519),0)=1,1,0))</f>
        <v/>
      </c>
      <c r="O5519" s="21">
        <f>IF($A5519="",0,IF(OR($S5519&lt;&gt;1,COUNTA($J5519:$M5519)=0),0,IF($N5519=1,$H5519,0)))</f>
        <v/>
      </c>
      <c r="P5519" s="10" t="inlineStr">
        <is>
          <t>sì/no</t>
        </is>
      </c>
      <c r="Q5519" s="21">
        <f>IF($A5519="","",$A5519&amp;"|"&amp;$C5519)</f>
        <v/>
      </c>
      <c r="R5519" s="21">
        <f>IF($A5519="","",$A5519&amp;"|"&amp;$C5519&amp;"|"&amp;$D5519)</f>
        <v/>
      </c>
      <c r="S5519" s="21">
        <f>IF($A5519="","",IFERROR(INDEX(Offerte!$D$2:$D$200,MATCH($Q5519,Offerte!$L$2:$L$200,0)),0))</f>
        <v/>
      </c>
      <c r="T5519" s="21">
        <f>IF($A5519="","",IFERROR(INDEX(Offerte!$G$2:$G$200,MATCH($Q5519,Offerte!$L$2:$L$200,0)),"NO"))</f>
        <v/>
      </c>
    </row>
    <row r="5520">
      <c r="A5520" s="10">
        <f>IF(Offerte!$A179="","",Offerte!$A179)</f>
        <v/>
      </c>
      <c r="B5520" s="10">
        <f>IF(Offerte!$A179="","",Offerte!$B179)</f>
        <v/>
      </c>
      <c r="C5520" s="10">
        <f>IF(Offerte!$A179="","",Offerte!$C179)</f>
        <v/>
      </c>
      <c r="D5520" s="10" t="inlineStr">
        <is>
          <t>G.3.1</t>
        </is>
      </c>
      <c r="E5520" s="10" t="inlineStr">
        <is>
          <t>G</t>
        </is>
      </c>
      <c r="F5520" s="10" t="inlineStr">
        <is>
          <t>T</t>
        </is>
      </c>
      <c r="G5520" s="10" t="inlineStr">
        <is>
          <t>tabular</t>
        </is>
      </c>
      <c r="H5520" s="10" t="n">
        <v>1</v>
      </c>
      <c r="I5520" s="10" t="inlineStr">
        <is>
          <t>Certificazioni di responsabilità sociale</t>
        </is>
      </c>
      <c r="J5520" s="20" t="n"/>
      <c r="K5520" s="20" t="n"/>
      <c r="L5520" s="20" t="n"/>
      <c r="M5520" s="20" t="n"/>
      <c r="N5520" s="21">
        <f>IF($A5520="","",IF(IFERROR(VALUE($M5520),0)=1,1,0))</f>
        <v/>
      </c>
      <c r="O5520" s="21">
        <f>IF($A5520="",0,IF(OR($S5520&lt;&gt;1,COUNTA($J5520:$M5520)=0),0,IF($N5520=1,$H5520,0)))</f>
        <v/>
      </c>
      <c r="P5520" s="10" t="inlineStr">
        <is>
          <t>sì/no</t>
        </is>
      </c>
      <c r="Q5520" s="21">
        <f>IF($A5520="","",$A5520&amp;"|"&amp;$C5520)</f>
        <v/>
      </c>
      <c r="R5520" s="21">
        <f>IF($A5520="","",$A5520&amp;"|"&amp;$C5520&amp;"|"&amp;$D5520)</f>
        <v/>
      </c>
      <c r="S5520" s="21">
        <f>IF($A5520="","",IFERROR(INDEX(Offerte!$D$2:$D$200,MATCH($Q5520,Offerte!$L$2:$L$200,0)),0))</f>
        <v/>
      </c>
      <c r="T5520" s="21">
        <f>IF($A5520="","",IFERROR(INDEX(Offerte!$G$2:$G$200,MATCH($Q5520,Offerte!$L$2:$L$200,0)),"NO"))</f>
        <v/>
      </c>
    </row>
    <row r="5521">
      <c r="A5521" s="10">
        <f>IF(Offerte!$A179="","",Offerte!$A179)</f>
        <v/>
      </c>
      <c r="B5521" s="10">
        <f>IF(Offerte!$A179="","",Offerte!$B179)</f>
        <v/>
      </c>
      <c r="C5521" s="10">
        <f>IF(Offerte!$A179="","",Offerte!$C179)</f>
        <v/>
      </c>
      <c r="D5521" s="10" t="inlineStr">
        <is>
          <t>G.4.1</t>
        </is>
      </c>
      <c r="E5521" s="10" t="inlineStr">
        <is>
          <t>G</t>
        </is>
      </c>
      <c r="F5521" s="10" t="inlineStr">
        <is>
          <t>D</t>
        </is>
      </c>
      <c r="G5521" s="10" t="inlineStr">
        <is>
          <t>discretionary</t>
        </is>
      </c>
      <c r="H5521" s="10" t="n">
        <v>2</v>
      </c>
      <c r="I5521" s="10" t="inlineStr">
        <is>
          <t>Qualità del piano di formazione del personale</t>
        </is>
      </c>
      <c r="J5521" s="20" t="n"/>
      <c r="K5521" s="20" t="n"/>
      <c r="L5521" s="20" t="n"/>
      <c r="M5521" s="20" t="n"/>
      <c r="N5521" s="21">
        <f>IF($A5521="","",MAX(0,MIN(1,IFERROR(VALUE($M5521),0))))</f>
        <v/>
      </c>
      <c r="O5521" s="21">
        <f>IF($A5521="",0,IF(OR($S5521&lt;&gt;1,COUNTA($J5521:$M5521)=0),0,IF(SUMPRODUCT(MAX(($C$5:$C$6173=$C5521)*($D$5:$D$6173=$D5521)*($S$5:$S$6173=1)*IFERROR($N$5:$N$6173*1,0)))&gt;0,ROUND($H5521*($N5521/SUMPRODUCT(MAX(($C$5:$C$6173=$C5521)*($D$5:$D$6173=$D5521)*($S$5:$S$6173=1)*IFERROR($N$5:$N$6173*1,0)))),4),0)))</f>
        <v/>
      </c>
      <c r="P5521" s="10" t="inlineStr">
        <is>
          <t>coeff.</t>
        </is>
      </c>
      <c r="Q5521" s="21">
        <f>IF($A5521="","",$A5521&amp;"|"&amp;$C5521)</f>
        <v/>
      </c>
      <c r="R5521" s="21">
        <f>IF($A5521="","",$A5521&amp;"|"&amp;$C5521&amp;"|"&amp;$D5521)</f>
        <v/>
      </c>
      <c r="S5521" s="21">
        <f>IF($A5521="","",IFERROR(INDEX(Offerte!$D$2:$D$200,MATCH($Q5521,Offerte!$L$2:$L$200,0)),0))</f>
        <v/>
      </c>
      <c r="T5521" s="21">
        <f>IF($A5521="","",IFERROR(INDEX(Offerte!$G$2:$G$200,MATCH($Q5521,Offerte!$L$2:$L$200,0)),"NO"))</f>
        <v/>
      </c>
    </row>
    <row r="5522">
      <c r="A5522" s="10">
        <f>IF(Offerte!$A179="","",Offerte!$A179)</f>
        <v/>
      </c>
      <c r="B5522" s="10">
        <f>IF(Offerte!$A179="","",Offerte!$B179)</f>
        <v/>
      </c>
      <c r="C5522" s="10">
        <f>IF(Offerte!$A179="","",Offerte!$C179)</f>
        <v/>
      </c>
      <c r="D5522" s="10" t="inlineStr">
        <is>
          <t>G.5.1</t>
        </is>
      </c>
      <c r="E5522" s="10" t="inlineStr">
        <is>
          <t>G</t>
        </is>
      </c>
      <c r="F5522" s="10" t="inlineStr">
        <is>
          <t>T</t>
        </is>
      </c>
      <c r="G5522" s="10" t="inlineStr">
        <is>
          <t>tabular</t>
        </is>
      </c>
      <c r="H5522" s="10" t="n">
        <v>1</v>
      </c>
      <c r="I5522" s="10" t="inlineStr">
        <is>
          <t>Impegno al mantenimento delle garanzie del contratto di secondo livello del gestore uscente</t>
        </is>
      </c>
      <c r="J5522" s="20" t="n"/>
      <c r="K5522" s="20" t="n"/>
      <c r="L5522" s="20" t="n"/>
      <c r="M5522" s="20" t="n"/>
      <c r="N5522" s="21">
        <f>IF($A5522="","",IF(IFERROR(VALUE($M5522),0)=1,1,0))</f>
        <v/>
      </c>
      <c r="O5522" s="21">
        <f>IF($A5522="",0,IF(OR($S5522&lt;&gt;1,COUNTA($J5522:$M5522)=0),0,IF($N5522=1,$H5522,0)))</f>
        <v/>
      </c>
      <c r="P5522" s="10" t="inlineStr">
        <is>
          <t>sì/no</t>
        </is>
      </c>
      <c r="Q5522" s="21">
        <f>IF($A5522="","",$A5522&amp;"|"&amp;$C5522)</f>
        <v/>
      </c>
      <c r="R5522" s="21">
        <f>IF($A5522="","",$A5522&amp;"|"&amp;$C5522&amp;"|"&amp;$D5522)</f>
        <v/>
      </c>
      <c r="S5522" s="21">
        <f>IF($A5522="","",IFERROR(INDEX(Offerte!$D$2:$D$200,MATCH($Q5522,Offerte!$L$2:$L$200,0)),0))</f>
        <v/>
      </c>
      <c r="T5522" s="21">
        <f>IF($A5522="","",IFERROR(INDEX(Offerte!$G$2:$G$200,MATCH($Q5522,Offerte!$L$2:$L$200,0)),"NO"))</f>
        <v/>
      </c>
    </row>
    <row r="5523">
      <c r="A5523" s="10">
        <f>IF(Offerte!$A180="","",Offerte!$A180)</f>
        <v/>
      </c>
      <c r="B5523" s="10">
        <f>IF(Offerte!$A180="","",Offerte!$B180)</f>
        <v/>
      </c>
      <c r="C5523" s="10">
        <f>IF(Offerte!$A180="","",Offerte!$C180)</f>
        <v/>
      </c>
      <c r="D5523" s="10" t="inlineStr">
        <is>
          <t>A.1.1</t>
        </is>
      </c>
      <c r="E5523" s="10" t="inlineStr">
        <is>
          <t>A</t>
        </is>
      </c>
      <c r="F5523" s="10" t="inlineStr">
        <is>
          <t>Q</t>
        </is>
      </c>
      <c r="G5523" s="10" t="inlineStr">
        <is>
          <t>higher</t>
        </is>
      </c>
      <c r="H5523" s="10" t="n">
        <v>3</v>
      </c>
      <c r="I5523" s="10" t="inlineStr">
        <is>
          <t>Tasso aggiuntivo di corse controllate</t>
        </is>
      </c>
      <c r="J5523" s="20" t="n"/>
      <c r="K5523" s="20" t="n"/>
      <c r="L5523" s="20" t="n"/>
      <c r="M5523" s="20" t="n"/>
      <c r="N5523" s="21">
        <f>IF($A5523="","",IFERROR(VALUE($K5523)/VALUE($L5523)*100,IFERROR(VALUE($J5523),0)))</f>
        <v/>
      </c>
      <c r="O5523" s="21">
        <f>IF($A5523="",0,IF(OR($S5523&lt;&gt;1,COUNTA($J5523:$M5523)=0),0,IF(SUMPRODUCT(MAX(($C$5:$C$6173=$C5523)*($D$5:$D$6173=$D5523)*($S$5:$S$6173=1)*IFERROR($N$5:$N$6173*1,0)))&gt;0,ROUND($H5523*($N5523/SUMPRODUCT(MAX(($C$5:$C$6173=$C5523)*($D$5:$D$6173=$D5523)*($S$5:$S$6173=1)*IFERROR($N$5:$N$6173*1,0)))),4),0)))</f>
        <v/>
      </c>
      <c r="P5523" s="10" t="inlineStr">
        <is>
          <t>Corse controllate annue / Corse programmate annue</t>
        </is>
      </c>
      <c r="Q5523" s="21">
        <f>IF($A5523="","",$A5523&amp;"|"&amp;$C5523)</f>
        <v/>
      </c>
      <c r="R5523" s="21">
        <f>IF($A5523="","",$A5523&amp;"|"&amp;$C5523&amp;"|"&amp;$D5523)</f>
        <v/>
      </c>
      <c r="S5523" s="21">
        <f>IF($A5523="","",IFERROR(INDEX(Offerte!$D$2:$D$200,MATCH($Q5523,Offerte!$L$2:$L$200,0)),0))</f>
        <v/>
      </c>
      <c r="T5523" s="21">
        <f>IF($A5523="","",IFERROR(INDEX(Offerte!$G$2:$G$200,MATCH($Q5523,Offerte!$L$2:$L$200,0)),"NO"))</f>
        <v/>
      </c>
    </row>
    <row r="5524">
      <c r="A5524" s="10">
        <f>IF(Offerte!$A180="","",Offerte!$A180)</f>
        <v/>
      </c>
      <c r="B5524" s="10">
        <f>IF(Offerte!$A180="","",Offerte!$B180)</f>
        <v/>
      </c>
      <c r="C5524" s="10">
        <f>IF(Offerte!$A180="","",Offerte!$C180)</f>
        <v/>
      </c>
      <c r="D5524" s="10" t="inlineStr">
        <is>
          <t>A.1.2</t>
        </is>
      </c>
      <c r="E5524" s="10" t="inlineStr">
        <is>
          <t>A</t>
        </is>
      </c>
      <c r="F5524" s="10" t="inlineStr">
        <is>
          <t>Q</t>
        </is>
      </c>
      <c r="G5524" s="10" t="inlineStr">
        <is>
          <t>higher</t>
        </is>
      </c>
      <c r="H5524" s="10" t="n">
        <v>4</v>
      </c>
      <c r="I5524" s="10" t="inlineStr">
        <is>
          <t>Numero aggiuntivo di passeggeri controllati</t>
        </is>
      </c>
      <c r="J5524" s="20" t="n"/>
      <c r="K5524" s="20" t="n"/>
      <c r="L5524" s="20" t="n"/>
      <c r="M5524" s="20" t="n"/>
      <c r="N5524" s="21">
        <f>IF($A5524="","",IFERROR(VALUE($J5524),0))</f>
        <v/>
      </c>
      <c r="O5524" s="21">
        <f>IF($A5524="",0,IF(OR($S5524&lt;&gt;1,COUNTA($J5524:$M5524)=0),0,IF(SUMPRODUCT(MAX(($C$5:$C$6173=$C5524)*($D$5:$D$6173=$D5524)*($S$5:$S$6173=1)*IFERROR($N$5:$N$6173*1,0)))&gt;0,ROUND($H5524*($N5524/SUMPRODUCT(MAX(($C$5:$C$6173=$C5524)*($D$5:$D$6173=$D5524)*($S$5:$S$6173=1)*IFERROR($N$5:$N$6173*1,0)))),4),0)))</f>
        <v/>
      </c>
      <c r="P5524" s="10" t="inlineStr">
        <is>
          <t>passeggeri/anno</t>
        </is>
      </c>
      <c r="Q5524" s="21">
        <f>IF($A5524="","",$A5524&amp;"|"&amp;$C5524)</f>
        <v/>
      </c>
      <c r="R5524" s="21">
        <f>IF($A5524="","",$A5524&amp;"|"&amp;$C5524&amp;"|"&amp;$D5524)</f>
        <v/>
      </c>
      <c r="S5524" s="21">
        <f>IF($A5524="","",IFERROR(INDEX(Offerte!$D$2:$D$200,MATCH($Q5524,Offerte!$L$2:$L$200,0)),0))</f>
        <v/>
      </c>
      <c r="T5524" s="21">
        <f>IF($A5524="","",IFERROR(INDEX(Offerte!$G$2:$G$200,MATCH($Q5524,Offerte!$L$2:$L$200,0)),"NO"))</f>
        <v/>
      </c>
    </row>
    <row r="5525">
      <c r="A5525" s="10">
        <f>IF(Offerte!$A180="","",Offerte!$A180)</f>
        <v/>
      </c>
      <c r="B5525" s="10">
        <f>IF(Offerte!$A180="","",Offerte!$B180)</f>
        <v/>
      </c>
      <c r="C5525" s="10">
        <f>IF(Offerte!$A180="","",Offerte!$C180)</f>
        <v/>
      </c>
      <c r="D5525" s="10" t="inlineStr">
        <is>
          <t>B.1.1</t>
        </is>
      </c>
      <c r="E5525" s="10" t="inlineStr">
        <is>
          <t>B</t>
        </is>
      </c>
      <c r="F5525" s="10" t="inlineStr">
        <is>
          <t>Q</t>
        </is>
      </c>
      <c r="G5525" s="10" t="inlineStr">
        <is>
          <t>higher</t>
        </is>
      </c>
      <c r="H5525" s="10" t="n">
        <v>3</v>
      </c>
      <c r="I5525" s="10" t="inlineStr">
        <is>
          <t>Incremento dei posti offerti nelle fasce di punta</t>
        </is>
      </c>
      <c r="J5525" s="20" t="n"/>
      <c r="K5525" s="20" t="n"/>
      <c r="L5525" s="20" t="n"/>
      <c r="M5525" s="20" t="n"/>
      <c r="N5525" s="21">
        <f>IF($A5525="","",IFERROR(VALUE($J5525),0))</f>
        <v/>
      </c>
      <c r="O5525" s="21">
        <f>IF($A5525="",0,IF(OR($S5525&lt;&gt;1,COUNTA($J5525:$M5525)=0),0,IF(SUMPRODUCT(MAX(($C$5:$C$6173=$C5525)*($D$5:$D$6173=$D5525)*($S$5:$S$6173=1)*IFERROR($N$5:$N$6173*1,0)))&gt;0,ROUND($H5525*($N5525/SUMPRODUCT(MAX(($C$5:$C$6173=$C5525)*($D$5:$D$6173=$D5525)*($S$5:$S$6173=1)*IFERROR($N$5:$N$6173*1,0)))),4),0)))</f>
        <v/>
      </c>
      <c r="P5525" s="10" t="inlineStr">
        <is>
          <t>posti*km</t>
        </is>
      </c>
      <c r="Q5525" s="21">
        <f>IF($A5525="","",$A5525&amp;"|"&amp;$C5525)</f>
        <v/>
      </c>
      <c r="R5525" s="21">
        <f>IF($A5525="","",$A5525&amp;"|"&amp;$C5525&amp;"|"&amp;$D5525)</f>
        <v/>
      </c>
      <c r="S5525" s="21">
        <f>IF($A5525="","",IFERROR(INDEX(Offerte!$D$2:$D$200,MATCH($Q5525,Offerte!$L$2:$L$200,0)),0))</f>
        <v/>
      </c>
      <c r="T5525" s="21">
        <f>IF($A5525="","",IFERROR(INDEX(Offerte!$G$2:$G$200,MATCH($Q5525,Offerte!$L$2:$L$200,0)),"NO"))</f>
        <v/>
      </c>
    </row>
    <row r="5526">
      <c r="A5526" s="10">
        <f>IF(Offerte!$A180="","",Offerte!$A180)</f>
        <v/>
      </c>
      <c r="B5526" s="10">
        <f>IF(Offerte!$A180="","",Offerte!$B180)</f>
        <v/>
      </c>
      <c r="C5526" s="10">
        <f>IF(Offerte!$A180="","",Offerte!$C180)</f>
        <v/>
      </c>
      <c r="D5526" s="10" t="inlineStr">
        <is>
          <t>B.2.1</t>
        </is>
      </c>
      <c r="E5526" s="10" t="inlineStr">
        <is>
          <t>B</t>
        </is>
      </c>
      <c r="F5526" s="10" t="inlineStr">
        <is>
          <t>Q</t>
        </is>
      </c>
      <c r="G5526" s="10" t="inlineStr">
        <is>
          <t>higher</t>
        </is>
      </c>
      <c r="H5526" s="10" t="n">
        <v>4</v>
      </c>
      <c r="I5526" s="10" t="inlineStr">
        <is>
          <t>Corse aggiuntive nell'arco giornaliero base</t>
        </is>
      </c>
      <c r="J5526" s="20" t="n"/>
      <c r="K5526" s="20" t="n"/>
      <c r="L5526" s="20" t="n"/>
      <c r="M5526" s="20" t="n"/>
      <c r="N5526" s="21">
        <f>IF($A5526="","",IFERROR(VALUE($J5526),0))</f>
        <v/>
      </c>
      <c r="O5526" s="21">
        <f>IF($A5526="",0,IF(OR($S5526&lt;&gt;1,COUNTA($J5526:$M5526)=0),0,IF(SUMPRODUCT(MAX(($C$5:$C$6173=$C5526)*($D$5:$D$6173=$D5526)*($S$5:$S$6173=1)*IFERROR($N$5:$N$6173*1,0)))&gt;0,ROUND($H5526*($N5526/SUMPRODUCT(MAX(($C$5:$C$6173=$C5526)*($D$5:$D$6173=$D5526)*($S$5:$S$6173=1)*IFERROR($N$5:$N$6173*1,0)))),4),0)))</f>
        <v/>
      </c>
      <c r="P5526" s="10" t="inlineStr">
        <is>
          <t>corse</t>
        </is>
      </c>
      <c r="Q5526" s="21">
        <f>IF($A5526="","",$A5526&amp;"|"&amp;$C5526)</f>
        <v/>
      </c>
      <c r="R5526" s="21">
        <f>IF($A5526="","",$A5526&amp;"|"&amp;$C5526&amp;"|"&amp;$D5526)</f>
        <v/>
      </c>
      <c r="S5526" s="21">
        <f>IF($A5526="","",IFERROR(INDEX(Offerte!$D$2:$D$200,MATCH($Q5526,Offerte!$L$2:$L$200,0)),0))</f>
        <v/>
      </c>
      <c r="T5526" s="21">
        <f>IF($A5526="","",IFERROR(INDEX(Offerte!$G$2:$G$200,MATCH($Q5526,Offerte!$L$2:$L$200,0)),"NO"))</f>
        <v/>
      </c>
    </row>
    <row r="5527">
      <c r="A5527" s="10">
        <f>IF(Offerte!$A180="","",Offerte!$A180)</f>
        <v/>
      </c>
      <c r="B5527" s="10">
        <f>IF(Offerte!$A180="","",Offerte!$B180)</f>
        <v/>
      </c>
      <c r="C5527" s="10">
        <f>IF(Offerte!$A180="","",Offerte!$C180)</f>
        <v/>
      </c>
      <c r="D5527" s="10" t="inlineStr">
        <is>
          <t>B.3.1</t>
        </is>
      </c>
      <c r="E5527" s="10" t="inlineStr">
        <is>
          <t>B</t>
        </is>
      </c>
      <c r="F5527" s="10" t="inlineStr">
        <is>
          <t>Q</t>
        </is>
      </c>
      <c r="G5527" s="10" t="inlineStr">
        <is>
          <t>higher</t>
        </is>
      </c>
      <c r="H5527" s="10" t="n">
        <v>2</v>
      </c>
      <c r="I5527" s="10" t="inlineStr">
        <is>
          <t>Numero di corse aggiuntive per allungamento dell'arco di servizio giornaliero nelle fasce serali</t>
        </is>
      </c>
      <c r="J5527" s="20" t="n"/>
      <c r="K5527" s="20" t="n"/>
      <c r="L5527" s="20" t="n"/>
      <c r="M5527" s="20" t="n"/>
      <c r="N5527" s="21">
        <f>IF($A5527="","",IFERROR(VALUE($J5527),0))</f>
        <v/>
      </c>
      <c r="O5527" s="21">
        <f>IF($A5527="",0,IF(OR($S5527&lt;&gt;1,COUNTA($J5527:$M5527)=0),0,IF(SUMPRODUCT(MAX(($C$5:$C$6173=$C5527)*($D$5:$D$6173=$D5527)*($S$5:$S$6173=1)*IFERROR($N$5:$N$6173*1,0)))&gt;0,ROUND($H5527*($N5527/SUMPRODUCT(MAX(($C$5:$C$6173=$C5527)*($D$5:$D$6173=$D5527)*($S$5:$S$6173=1)*IFERROR($N$5:$N$6173*1,0)))),4),0)))</f>
        <v/>
      </c>
      <c r="P5527" s="10" t="inlineStr">
        <is>
          <t>corse</t>
        </is>
      </c>
      <c r="Q5527" s="21">
        <f>IF($A5527="","",$A5527&amp;"|"&amp;$C5527)</f>
        <v/>
      </c>
      <c r="R5527" s="21">
        <f>IF($A5527="","",$A5527&amp;"|"&amp;$C5527&amp;"|"&amp;$D5527)</f>
        <v/>
      </c>
      <c r="S5527" s="21">
        <f>IF($A5527="","",IFERROR(INDEX(Offerte!$D$2:$D$200,MATCH($Q5527,Offerte!$L$2:$L$200,0)),0))</f>
        <v/>
      </c>
      <c r="T5527" s="21">
        <f>IF($A5527="","",IFERROR(INDEX(Offerte!$G$2:$G$200,MATCH($Q5527,Offerte!$L$2:$L$200,0)),"NO"))</f>
        <v/>
      </c>
    </row>
    <row r="5528">
      <c r="A5528" s="10">
        <f>IF(Offerte!$A180="","",Offerte!$A180)</f>
        <v/>
      </c>
      <c r="B5528" s="10">
        <f>IF(Offerte!$A180="","",Offerte!$B180)</f>
        <v/>
      </c>
      <c r="C5528" s="10">
        <f>IF(Offerte!$A180="","",Offerte!$C180)</f>
        <v/>
      </c>
      <c r="D5528" s="10" t="inlineStr">
        <is>
          <t>B.4.1</t>
        </is>
      </c>
      <c r="E5528" s="10" t="inlineStr">
        <is>
          <t>B</t>
        </is>
      </c>
      <c r="F5528" s="10" t="inlineStr">
        <is>
          <t>Q</t>
        </is>
      </c>
      <c r="G5528" s="10" t="inlineStr">
        <is>
          <t>higher</t>
        </is>
      </c>
      <c r="H5528" s="10" t="n">
        <v>3</v>
      </c>
      <c r="I5528" s="10" t="inlineStr">
        <is>
          <t>Percorrenze aggiuntive offerte nel Programma d'esercizio delle prime due fasi attuative</t>
        </is>
      </c>
      <c r="J5528" s="20" t="n"/>
      <c r="K5528" s="20" t="n"/>
      <c r="L5528" s="20" t="n"/>
      <c r="M5528" s="20" t="n"/>
      <c r="N5528" s="21">
        <f>IF($A5528="","",IFERROR(VALUE($J5528),0))</f>
        <v/>
      </c>
      <c r="O5528" s="21">
        <f>IF($A5528="",0,IF(OR($S5528&lt;&gt;1,COUNTA($J5528:$M5528)=0),0,IF(SUMPRODUCT(MAX(($C$5:$C$6173=$C5528)*($D$5:$D$6173=$D5528)*($S$5:$S$6173=1)*IFERROR($N$5:$N$6173*1,0)))&gt;0,ROUND($H5528*($N5528/SUMPRODUCT(MAX(($C$5:$C$6173=$C5528)*($D$5:$D$6173=$D5528)*($S$5:$S$6173=1)*IFERROR($N$5:$N$6173*1,0)))),4),0)))</f>
        <v/>
      </c>
      <c r="P5528" s="10" t="inlineStr">
        <is>
          <t>vett*km</t>
        </is>
      </c>
      <c r="Q5528" s="21">
        <f>IF($A5528="","",$A5528&amp;"|"&amp;$C5528)</f>
        <v/>
      </c>
      <c r="R5528" s="21">
        <f>IF($A5528="","",$A5528&amp;"|"&amp;$C5528&amp;"|"&amp;$D5528)</f>
        <v/>
      </c>
      <c r="S5528" s="21">
        <f>IF($A5528="","",IFERROR(INDEX(Offerte!$D$2:$D$200,MATCH($Q5528,Offerte!$L$2:$L$200,0)),0))</f>
        <v/>
      </c>
      <c r="T5528" s="21">
        <f>IF($A5528="","",IFERROR(INDEX(Offerte!$G$2:$G$200,MATCH($Q5528,Offerte!$L$2:$L$200,0)),"NO"))</f>
        <v/>
      </c>
    </row>
    <row r="5529">
      <c r="A5529" s="10">
        <f>IF(Offerte!$A180="","",Offerte!$A180)</f>
        <v/>
      </c>
      <c r="B5529" s="10">
        <f>IF(Offerte!$A180="","",Offerte!$B180)</f>
        <v/>
      </c>
      <c r="C5529" s="10">
        <f>IF(Offerte!$A180="","",Offerte!$C180)</f>
        <v/>
      </c>
      <c r="D5529" s="10" t="inlineStr">
        <is>
          <t>B.5.1</t>
        </is>
      </c>
      <c r="E5529" s="10" t="inlineStr">
        <is>
          <t>B</t>
        </is>
      </c>
      <c r="F5529" s="10" t="inlineStr">
        <is>
          <t>D</t>
        </is>
      </c>
      <c r="G5529" s="10" t="inlineStr">
        <is>
          <t>discretionary</t>
        </is>
      </c>
      <c r="H5529" s="10" t="n">
        <v>2</v>
      </c>
      <c r="I5529" s="10" t="inlineStr">
        <is>
          <t>Efficacia del progetto di servizi complementari DRT</t>
        </is>
      </c>
      <c r="J5529" s="20" t="n"/>
      <c r="K5529" s="20" t="n"/>
      <c r="L5529" s="20" t="n"/>
      <c r="M5529" s="20" t="n"/>
      <c r="N5529" s="21">
        <f>IF($A5529="","",MAX(0,MIN(1,IFERROR(VALUE($M5529),0))))</f>
        <v/>
      </c>
      <c r="O5529" s="21">
        <f>IF($A5529="",0,IF(OR($S5529&lt;&gt;1,COUNTA($J5529:$M5529)=0),0,IF(SUMPRODUCT(MAX(($C$5:$C$6173=$C5529)*($D$5:$D$6173=$D5529)*($S$5:$S$6173=1)*IFERROR($N$5:$N$6173*1,0)))&gt;0,ROUND($H5529*($N5529/SUMPRODUCT(MAX(($C$5:$C$6173=$C5529)*($D$5:$D$6173=$D5529)*($S$5:$S$6173=1)*IFERROR($N$5:$N$6173*1,0)))),4),0)))</f>
        <v/>
      </c>
      <c r="P5529" s="10" t="inlineStr">
        <is>
          <t>coeff.</t>
        </is>
      </c>
      <c r="Q5529" s="21">
        <f>IF($A5529="","",$A5529&amp;"|"&amp;$C5529)</f>
        <v/>
      </c>
      <c r="R5529" s="21">
        <f>IF($A5529="","",$A5529&amp;"|"&amp;$C5529&amp;"|"&amp;$D5529)</f>
        <v/>
      </c>
      <c r="S5529" s="21">
        <f>IF($A5529="","",IFERROR(INDEX(Offerte!$D$2:$D$200,MATCH($Q5529,Offerte!$L$2:$L$200,0)),0))</f>
        <v/>
      </c>
      <c r="T5529" s="21">
        <f>IF($A5529="","",IFERROR(INDEX(Offerte!$G$2:$G$200,MATCH($Q5529,Offerte!$L$2:$L$200,0)),"NO"))</f>
        <v/>
      </c>
    </row>
    <row r="5530">
      <c r="A5530" s="10">
        <f>IF(Offerte!$A180="","",Offerte!$A180)</f>
        <v/>
      </c>
      <c r="B5530" s="10">
        <f>IF(Offerte!$A180="","",Offerte!$B180)</f>
        <v/>
      </c>
      <c r="C5530" s="10">
        <f>IF(Offerte!$A180="","",Offerte!$C180)</f>
        <v/>
      </c>
      <c r="D5530" s="10" t="inlineStr">
        <is>
          <t>C.1.1</t>
        </is>
      </c>
      <c r="E5530" s="10" t="inlineStr">
        <is>
          <t>C</t>
        </is>
      </c>
      <c r="F5530" s="10" t="inlineStr">
        <is>
          <t>Q</t>
        </is>
      </c>
      <c r="G5530" s="10" t="inlineStr">
        <is>
          <t>higher</t>
        </is>
      </c>
      <c r="H5530" s="10" t="n">
        <v>2</v>
      </c>
      <c r="I5530" s="10" t="inlineStr">
        <is>
          <t>Tasso di copertura del servizio con telecamere BSD</t>
        </is>
      </c>
      <c r="J5530" s="20" t="n"/>
      <c r="K5530" s="20" t="n"/>
      <c r="L5530" s="20" t="n"/>
      <c r="M5530" s="20" t="n"/>
      <c r="N5530" s="21">
        <f>IF($A5530="","",IFERROR(VALUE($K5530)/VALUE($L5530),IFERROR(VALUE($J5530),0)))</f>
        <v/>
      </c>
      <c r="O5530" s="21">
        <f>IF($A5530="",0,IF(OR($S5530&lt;&gt;1,COUNTA($J5530:$M5530)=0),0,IF(SUMPRODUCT(MAX(($C$5:$C$6173=$C5530)*($D$5:$D$6173=$D5530)*($S$5:$S$6173=1)*IFERROR($N$5:$N$6173*1,0)))&gt;0,ROUND($H5530*($N5530/SUMPRODUCT(MAX(($C$5:$C$6173=$C5530)*($D$5:$D$6173=$D5530)*($S$5:$S$6173=1)*IFERROR($N$5:$N$6173*1,0)))),4),0)))</f>
        <v/>
      </c>
      <c r="P5530" s="10" t="inlineStr">
        <is>
          <t>Autobus attrezzati con telecamere BSD / Autobus totali in offerta, incluse scorte</t>
        </is>
      </c>
      <c r="Q5530" s="21">
        <f>IF($A5530="","",$A5530&amp;"|"&amp;$C5530)</f>
        <v/>
      </c>
      <c r="R5530" s="21">
        <f>IF($A5530="","",$A5530&amp;"|"&amp;$C5530&amp;"|"&amp;$D5530)</f>
        <v/>
      </c>
      <c r="S5530" s="21">
        <f>IF($A5530="","",IFERROR(INDEX(Offerte!$D$2:$D$200,MATCH($Q5530,Offerte!$L$2:$L$200,0)),0))</f>
        <v/>
      </c>
      <c r="T5530" s="21">
        <f>IF($A5530="","",IFERROR(INDEX(Offerte!$G$2:$G$200,MATCH($Q5530,Offerte!$L$2:$L$200,0)),"NO"))</f>
        <v/>
      </c>
    </row>
    <row r="5531">
      <c r="A5531" s="10">
        <f>IF(Offerte!$A180="","",Offerte!$A180)</f>
        <v/>
      </c>
      <c r="B5531" s="10">
        <f>IF(Offerte!$A180="","",Offerte!$B180)</f>
        <v/>
      </c>
      <c r="C5531" s="10">
        <f>IF(Offerte!$A180="","",Offerte!$C180)</f>
        <v/>
      </c>
      <c r="D5531" s="10" t="inlineStr">
        <is>
          <t>C.1.2</t>
        </is>
      </c>
      <c r="E5531" s="10" t="inlineStr">
        <is>
          <t>C</t>
        </is>
      </c>
      <c r="F5531" s="10" t="inlineStr">
        <is>
          <t>Q</t>
        </is>
      </c>
      <c r="G5531" s="10" t="inlineStr">
        <is>
          <t>higher</t>
        </is>
      </c>
      <c r="H5531" s="10" t="n">
        <v>2</v>
      </c>
      <c r="I5531" s="10" t="inlineStr">
        <is>
          <t>Tasso di copertura del servizio con telecamere ADAS</t>
        </is>
      </c>
      <c r="J5531" s="20" t="n"/>
      <c r="K5531" s="20" t="n"/>
      <c r="L5531" s="20" t="n"/>
      <c r="M5531" s="20" t="n"/>
      <c r="N5531" s="21">
        <f>IF($A5531="","",IFERROR(VALUE($K5531)/VALUE($L5531),IFERROR(VALUE($J5531),0)))</f>
        <v/>
      </c>
      <c r="O5531" s="21">
        <f>IF($A5531="",0,IF(OR($S5531&lt;&gt;1,COUNTA($J5531:$M5531)=0),0,IF(SUMPRODUCT(MAX(($C$5:$C$6173=$C5531)*($D$5:$D$6173=$D5531)*($S$5:$S$6173=1)*IFERROR($N$5:$N$6173*1,0)))&gt;0,ROUND($H5531*($N5531/SUMPRODUCT(MAX(($C$5:$C$6173=$C5531)*($D$5:$D$6173=$D5531)*($S$5:$S$6173=1)*IFERROR($N$5:$N$6173*1,0)))),4),0)))</f>
        <v/>
      </c>
      <c r="P5531" s="10" t="inlineStr">
        <is>
          <t>Autobus attrezzati con telecamere ADAS / Autobus totali in offerta, incluse scorte</t>
        </is>
      </c>
      <c r="Q5531" s="21">
        <f>IF($A5531="","",$A5531&amp;"|"&amp;$C5531)</f>
        <v/>
      </c>
      <c r="R5531" s="21">
        <f>IF($A5531="","",$A5531&amp;"|"&amp;$C5531&amp;"|"&amp;$D5531)</f>
        <v/>
      </c>
      <c r="S5531" s="21">
        <f>IF($A5531="","",IFERROR(INDEX(Offerte!$D$2:$D$200,MATCH($Q5531,Offerte!$L$2:$L$200,0)),0))</f>
        <v/>
      </c>
      <c r="T5531" s="21">
        <f>IF($A5531="","",IFERROR(INDEX(Offerte!$G$2:$G$200,MATCH($Q5531,Offerte!$L$2:$L$200,0)),"NO"))</f>
        <v/>
      </c>
    </row>
    <row r="5532">
      <c r="A5532" s="10">
        <f>IF(Offerte!$A180="","",Offerte!$A180)</f>
        <v/>
      </c>
      <c r="B5532" s="10">
        <f>IF(Offerte!$A180="","",Offerte!$B180)</f>
        <v/>
      </c>
      <c r="C5532" s="10">
        <f>IF(Offerte!$A180="","",Offerte!$C180)</f>
        <v/>
      </c>
      <c r="D5532" s="10" t="inlineStr">
        <is>
          <t>C.2.1</t>
        </is>
      </c>
      <c r="E5532" s="10" t="inlineStr">
        <is>
          <t>C</t>
        </is>
      </c>
      <c r="F5532" s="10" t="inlineStr">
        <is>
          <t>Q</t>
        </is>
      </c>
      <c r="G5532" s="10" t="inlineStr">
        <is>
          <t>higher</t>
        </is>
      </c>
      <c r="H5532" s="10" t="n">
        <v>3</v>
      </c>
      <c r="I5532" s="10" t="inlineStr">
        <is>
          <t>Tasso di copertura del servizio con telecamere di bordo di videosorveglianza</t>
        </is>
      </c>
      <c r="J5532" s="20" t="n"/>
      <c r="K5532" s="20" t="n"/>
      <c r="L5532" s="20" t="n"/>
      <c r="M5532" s="20" t="n"/>
      <c r="N5532" s="21">
        <f>IF($A5532="","",IFERROR(VALUE($K5532)/VALUE($L5532),IFERROR(VALUE($J5532),0)))</f>
        <v/>
      </c>
      <c r="O5532" s="21">
        <f>IF($A5532="",0,IF(OR($S5532&lt;&gt;1,COUNTA($J5532:$M5532)=0),0,IF(SUMPRODUCT(MAX(($C$5:$C$6173=$C5532)*($D$5:$D$6173=$D5532)*($S$5:$S$6173=1)*IFERROR($N$5:$N$6173*1,0)))&gt;0,ROUND($H5532*($N5532/SUMPRODUCT(MAX(($C$5:$C$6173=$C5532)*($D$5:$D$6173=$D5532)*($S$5:$S$6173=1)*IFERROR($N$5:$N$6173*1,0)))),4),0)))</f>
        <v/>
      </c>
      <c r="P5532" s="10" t="inlineStr">
        <is>
          <t>Autobus attrezzati con videosorveglianza / Autobus totali in offerta, incluse scorte</t>
        </is>
      </c>
      <c r="Q5532" s="21">
        <f>IF($A5532="","",$A5532&amp;"|"&amp;$C5532)</f>
        <v/>
      </c>
      <c r="R5532" s="21">
        <f>IF($A5532="","",$A5532&amp;"|"&amp;$C5532&amp;"|"&amp;$D5532)</f>
        <v/>
      </c>
      <c r="S5532" s="21">
        <f>IF($A5532="","",IFERROR(INDEX(Offerte!$D$2:$D$200,MATCH($Q5532,Offerte!$L$2:$L$200,0)),0))</f>
        <v/>
      </c>
      <c r="T5532" s="21">
        <f>IF($A5532="","",IFERROR(INDEX(Offerte!$G$2:$G$200,MATCH($Q5532,Offerte!$L$2:$L$200,0)),"NO"))</f>
        <v/>
      </c>
    </row>
    <row r="5533">
      <c r="A5533" s="10">
        <f>IF(Offerte!$A180="","",Offerte!$A180)</f>
        <v/>
      </c>
      <c r="B5533" s="10">
        <f>IF(Offerte!$A180="","",Offerte!$B180)</f>
        <v/>
      </c>
      <c r="C5533" s="10">
        <f>IF(Offerte!$A180="","",Offerte!$C180)</f>
        <v/>
      </c>
      <c r="D5533" s="10" t="inlineStr">
        <is>
          <t>C.2.2</t>
        </is>
      </c>
      <c r="E5533" s="10" t="inlineStr">
        <is>
          <t>C</t>
        </is>
      </c>
      <c r="F5533" s="10" t="inlineStr">
        <is>
          <t>T</t>
        </is>
      </c>
      <c r="G5533" s="10" t="inlineStr">
        <is>
          <t>tabular</t>
        </is>
      </c>
      <c r="H5533" s="10" t="n">
        <v>1</v>
      </c>
      <c r="I5533" s="10" t="inlineStr">
        <is>
          <t>Software video/audio analisi per situazioni di pericolo</t>
        </is>
      </c>
      <c r="J5533" s="20" t="n"/>
      <c r="K5533" s="20" t="n"/>
      <c r="L5533" s="20" t="n"/>
      <c r="M5533" s="20" t="n"/>
      <c r="N5533" s="21">
        <f>IF($A5533="","",IF(IFERROR(VALUE($M5533),0)=1,1,0))</f>
        <v/>
      </c>
      <c r="O5533" s="21">
        <f>IF($A5533="",0,IF(OR($S5533&lt;&gt;1,COUNTA($J5533:$M5533)=0),0,IF($N5533=1,$H5533,0)))</f>
        <v/>
      </c>
      <c r="P5533" s="10" t="inlineStr">
        <is>
          <t>sì/no</t>
        </is>
      </c>
      <c r="Q5533" s="21">
        <f>IF($A5533="","",$A5533&amp;"|"&amp;$C5533)</f>
        <v/>
      </c>
      <c r="R5533" s="21">
        <f>IF($A5533="","",$A5533&amp;"|"&amp;$C5533&amp;"|"&amp;$D5533)</f>
        <v/>
      </c>
      <c r="S5533" s="21">
        <f>IF($A5533="","",IFERROR(INDEX(Offerte!$D$2:$D$200,MATCH($Q5533,Offerte!$L$2:$L$200,0)),0))</f>
        <v/>
      </c>
      <c r="T5533" s="21">
        <f>IF($A5533="","",IFERROR(INDEX(Offerte!$G$2:$G$200,MATCH($Q5533,Offerte!$L$2:$L$200,0)),"NO"))</f>
        <v/>
      </c>
    </row>
    <row r="5534">
      <c r="A5534" s="10">
        <f>IF(Offerte!$A180="","",Offerte!$A180)</f>
        <v/>
      </c>
      <c r="B5534" s="10">
        <f>IF(Offerte!$A180="","",Offerte!$B180)</f>
        <v/>
      </c>
      <c r="C5534" s="10">
        <f>IF(Offerte!$A180="","",Offerte!$C180)</f>
        <v/>
      </c>
      <c r="D5534" s="10" t="inlineStr">
        <is>
          <t>C.2.3</t>
        </is>
      </c>
      <c r="E5534" s="10" t="inlineStr">
        <is>
          <t>C</t>
        </is>
      </c>
      <c r="F5534" s="10" t="inlineStr">
        <is>
          <t>T</t>
        </is>
      </c>
      <c r="G5534" s="10" t="inlineStr">
        <is>
          <t>tabular</t>
        </is>
      </c>
      <c r="H5534" s="10" t="n">
        <v>1</v>
      </c>
      <c r="I5534" s="10" t="inlineStr">
        <is>
          <t>Collegamento con centrale qualificata di pronto intervento</t>
        </is>
      </c>
      <c r="J5534" s="20" t="n"/>
      <c r="K5534" s="20" t="n"/>
      <c r="L5534" s="20" t="n"/>
      <c r="M5534" s="20" t="n"/>
      <c r="N5534" s="21">
        <f>IF($A5534="","",IF(IFERROR(VALUE($M5534),0)=1,1,0))</f>
        <v/>
      </c>
      <c r="O5534" s="21">
        <f>IF($A5534="",0,IF(OR($S5534&lt;&gt;1,COUNTA($J5534:$M5534)=0),0,IF($N5534=1,$H5534,0)))</f>
        <v/>
      </c>
      <c r="P5534" s="10" t="inlineStr">
        <is>
          <t>sì/no</t>
        </is>
      </c>
      <c r="Q5534" s="21">
        <f>IF($A5534="","",$A5534&amp;"|"&amp;$C5534)</f>
        <v/>
      </c>
      <c r="R5534" s="21">
        <f>IF($A5534="","",$A5534&amp;"|"&amp;$C5534&amp;"|"&amp;$D5534)</f>
        <v/>
      </c>
      <c r="S5534" s="21">
        <f>IF($A5534="","",IFERROR(INDEX(Offerte!$D$2:$D$200,MATCH($Q5534,Offerte!$L$2:$L$200,0)),0))</f>
        <v/>
      </c>
      <c r="T5534" s="21">
        <f>IF($A5534="","",IFERROR(INDEX(Offerte!$G$2:$G$200,MATCH($Q5534,Offerte!$L$2:$L$200,0)),"NO"))</f>
        <v/>
      </c>
    </row>
    <row r="5535">
      <c r="A5535" s="10">
        <f>IF(Offerte!$A180="","",Offerte!$A180)</f>
        <v/>
      </c>
      <c r="B5535" s="10">
        <f>IF(Offerte!$A180="","",Offerte!$B180)</f>
        <v/>
      </c>
      <c r="C5535" s="10">
        <f>IF(Offerte!$A180="","",Offerte!$C180)</f>
        <v/>
      </c>
      <c r="D5535" s="10" t="inlineStr">
        <is>
          <t>C.2.4</t>
        </is>
      </c>
      <c r="E5535" s="10" t="inlineStr">
        <is>
          <t>C</t>
        </is>
      </c>
      <c r="F5535" s="10" t="inlineStr">
        <is>
          <t>Q</t>
        </is>
      </c>
      <c r="G5535" s="10" t="inlineStr">
        <is>
          <t>higher</t>
        </is>
      </c>
      <c r="H5535" s="10" t="n">
        <v>1</v>
      </c>
      <c r="I5535" s="10" t="inlineStr">
        <is>
          <t>Tasso di copertura del servizio con dispositivi per la chiamata di emergenza del conducente</t>
        </is>
      </c>
      <c r="J5535" s="20" t="n"/>
      <c r="K5535" s="20" t="n"/>
      <c r="L5535" s="20" t="n"/>
      <c r="M5535" s="20" t="n"/>
      <c r="N5535" s="21">
        <f>IF($A5535="","",IFERROR(VALUE($K5535)/VALUE($L5535),IFERROR(VALUE($J5535),0)))</f>
        <v/>
      </c>
      <c r="O5535" s="21">
        <f>IF($A5535="",0,IF(OR($S5535&lt;&gt;1,COUNTA($J5535:$M5535)=0),0,IF(SUMPRODUCT(MAX(($C$5:$C$6173=$C5535)*($D$5:$D$6173=$D5535)*($S$5:$S$6173=1)*IFERROR($N$5:$N$6173*1,0)))&gt;0,ROUND($H5535*($N5535/SUMPRODUCT(MAX(($C$5:$C$6173=$C5535)*($D$5:$D$6173=$D5535)*($S$5:$S$6173=1)*IFERROR($N$5:$N$6173*1,0)))),4),0)))</f>
        <v/>
      </c>
      <c r="P5535" s="10" t="inlineStr">
        <is>
          <t>Autobus attrezzati con chiamata di emergenza / Autobus totali in offerta, incluse scorte</t>
        </is>
      </c>
      <c r="Q5535" s="21">
        <f>IF($A5535="","",$A5535&amp;"|"&amp;$C5535)</f>
        <v/>
      </c>
      <c r="R5535" s="21">
        <f>IF($A5535="","",$A5535&amp;"|"&amp;$C5535&amp;"|"&amp;$D5535)</f>
        <v/>
      </c>
      <c r="S5535" s="21">
        <f>IF($A5535="","",IFERROR(INDEX(Offerte!$D$2:$D$200,MATCH($Q5535,Offerte!$L$2:$L$200,0)),0))</f>
        <v/>
      </c>
      <c r="T5535" s="21">
        <f>IF($A5535="","",IFERROR(INDEX(Offerte!$G$2:$G$200,MATCH($Q5535,Offerte!$L$2:$L$200,0)),"NO"))</f>
        <v/>
      </c>
    </row>
    <row r="5536">
      <c r="A5536" s="10">
        <f>IF(Offerte!$A180="","",Offerte!$A180)</f>
        <v/>
      </c>
      <c r="B5536" s="10">
        <f>IF(Offerte!$A180="","",Offerte!$B180)</f>
        <v/>
      </c>
      <c r="C5536" s="10">
        <f>IF(Offerte!$A180="","",Offerte!$C180)</f>
        <v/>
      </c>
      <c r="D5536" s="10" t="inlineStr">
        <is>
          <t>C.3.1</t>
        </is>
      </c>
      <c r="E5536" s="10" t="inlineStr">
        <is>
          <t>C</t>
        </is>
      </c>
      <c r="F5536" s="10" t="inlineStr">
        <is>
          <t>Q</t>
        </is>
      </c>
      <c r="G5536" s="10" t="inlineStr">
        <is>
          <t>higher</t>
        </is>
      </c>
      <c r="H5536" s="10" t="n">
        <v>2</v>
      </c>
      <c r="I5536" s="10" t="inlineStr">
        <is>
          <t>Tasso di copertura del servizio con dispositivi di informazione dinamica a bordo mezzo</t>
        </is>
      </c>
      <c r="J5536" s="20" t="n"/>
      <c r="K5536" s="20" t="n"/>
      <c r="L5536" s="20" t="n"/>
      <c r="M5536" s="20" t="n"/>
      <c r="N5536" s="21">
        <f>IF($A5536="","",IFERROR(VALUE($K5536)/VALUE($L5536),IFERROR(VALUE($J5536),0)))</f>
        <v/>
      </c>
      <c r="O5536" s="21">
        <f>IF($A5536="",0,IF(OR($S5536&lt;&gt;1,COUNTA($J5536:$M5536)=0),0,IF(SUMPRODUCT(MAX(($C$5:$C$6173=$C5536)*($D$5:$D$6173=$D5536)*($S$5:$S$6173=1)*IFERROR($N$5:$N$6173*1,0)))&gt;0,ROUND($H5536*($N5536/SUMPRODUCT(MAX(($C$5:$C$6173=$C5536)*($D$5:$D$6173=$D5536)*($S$5:$S$6173=1)*IFERROR($N$5:$N$6173*1,0)))),4),0)))</f>
        <v/>
      </c>
      <c r="P5536" s="10" t="inlineStr">
        <is>
          <t>Autobus con monitor e indicatori vocali / Autobus totali in offerta, incluse scorte</t>
        </is>
      </c>
      <c r="Q5536" s="21">
        <f>IF($A5536="","",$A5536&amp;"|"&amp;$C5536)</f>
        <v/>
      </c>
      <c r="R5536" s="21">
        <f>IF($A5536="","",$A5536&amp;"|"&amp;$C5536&amp;"|"&amp;$D5536)</f>
        <v/>
      </c>
      <c r="S5536" s="21">
        <f>IF($A5536="","",IFERROR(INDEX(Offerte!$D$2:$D$200,MATCH($Q5536,Offerte!$L$2:$L$200,0)),0))</f>
        <v/>
      </c>
      <c r="T5536" s="21">
        <f>IF($A5536="","",IFERROR(INDEX(Offerte!$G$2:$G$200,MATCH($Q5536,Offerte!$L$2:$L$200,0)),"NO"))</f>
        <v/>
      </c>
    </row>
    <row r="5537">
      <c r="A5537" s="10">
        <f>IF(Offerte!$A180="","",Offerte!$A180)</f>
        <v/>
      </c>
      <c r="B5537" s="10">
        <f>IF(Offerte!$A180="","",Offerte!$B180)</f>
        <v/>
      </c>
      <c r="C5537" s="10">
        <f>IF(Offerte!$A180="","",Offerte!$C180)</f>
        <v/>
      </c>
      <c r="D5537" s="10" t="inlineStr">
        <is>
          <t>C.3.2</t>
        </is>
      </c>
      <c r="E5537" s="10" t="inlineStr">
        <is>
          <t>C</t>
        </is>
      </c>
      <c r="F5537" s="10" t="inlineStr">
        <is>
          <t>T</t>
        </is>
      </c>
      <c r="G5537" s="10" t="inlineStr">
        <is>
          <t>tabular</t>
        </is>
      </c>
      <c r="H5537" s="10" t="n">
        <v>2</v>
      </c>
      <c r="I5537" s="10" t="inlineStr">
        <is>
          <t>Informazioni a bordo su coincidenze ai nodi</t>
        </is>
      </c>
      <c r="J5537" s="20" t="n"/>
      <c r="K5537" s="20" t="n"/>
      <c r="L5537" s="20" t="n"/>
      <c r="M5537" s="20" t="n"/>
      <c r="N5537" s="21">
        <f>IF($A5537="","",IF(IFERROR(VALUE($M5537),0)=1,1,0))</f>
        <v/>
      </c>
      <c r="O5537" s="21">
        <f>IF($A5537="",0,IF(OR($S5537&lt;&gt;1,COUNTA($J5537:$M5537)=0),0,IF(AND($N5537=1,IFERROR(SUMIFS($N$5:$N$6173,$Q$5:$Q$6173,$Q5537,$D$5:$D$6173,"C.3.1"),0)&gt;=0.5),$H5537,0)))</f>
        <v/>
      </c>
      <c r="P5537" s="10" t="inlineStr">
        <is>
          <t>Dipende da C.3.1 &gt;= 0.5</t>
        </is>
      </c>
      <c r="Q5537" s="21">
        <f>IF($A5537="","",$A5537&amp;"|"&amp;$C5537)</f>
        <v/>
      </c>
      <c r="R5537" s="21">
        <f>IF($A5537="","",$A5537&amp;"|"&amp;$C5537&amp;"|"&amp;$D5537)</f>
        <v/>
      </c>
      <c r="S5537" s="21">
        <f>IF($A5537="","",IFERROR(INDEX(Offerte!$D$2:$D$200,MATCH($Q5537,Offerte!$L$2:$L$200,0)),0))</f>
        <v/>
      </c>
      <c r="T5537" s="21">
        <f>IF($A5537="","",IFERROR(INDEX(Offerte!$G$2:$G$200,MATCH($Q5537,Offerte!$L$2:$L$200,0)),"NO"))</f>
        <v/>
      </c>
    </row>
    <row r="5538">
      <c r="A5538" s="10">
        <f>IF(Offerte!$A180="","",Offerte!$A180)</f>
        <v/>
      </c>
      <c r="B5538" s="10">
        <f>IF(Offerte!$A180="","",Offerte!$B180)</f>
        <v/>
      </c>
      <c r="C5538" s="10">
        <f>IF(Offerte!$A180="","",Offerte!$C180)</f>
        <v/>
      </c>
      <c r="D5538" s="10" t="inlineStr">
        <is>
          <t>D.1.1</t>
        </is>
      </c>
      <c r="E5538" s="10" t="inlineStr">
        <is>
          <t>D</t>
        </is>
      </c>
      <c r="F5538" s="10" t="inlineStr">
        <is>
          <t>Q</t>
        </is>
      </c>
      <c r="G5538" s="10" t="inlineStr">
        <is>
          <t>higher</t>
        </is>
      </c>
      <c r="H5538" s="10" t="n">
        <v>3</v>
      </c>
      <c r="I5538" s="10" t="inlineStr">
        <is>
          <t>Installazione di pensiline</t>
        </is>
      </c>
      <c r="J5538" s="20" t="n"/>
      <c r="K5538" s="20" t="n"/>
      <c r="L5538" s="20" t="n"/>
      <c r="M5538" s="20" t="n"/>
      <c r="N5538" s="21">
        <f>IF($A5538="","",IFERROR(VALUE($J5538),0))</f>
        <v/>
      </c>
      <c r="O5538" s="21">
        <f>IF($A5538="",0,IF(OR($S5538&lt;&gt;1,COUNTA($J5538:$M5538)=0),0,IF(SUMPRODUCT(MAX(($C$5:$C$6173=$C5538)*($D$5:$D$6173=$D5538)*($S$5:$S$6173=1)*IFERROR($N$5:$N$6173*1,0)))&gt;0,ROUND($H5538*($N5538/SUMPRODUCT(MAX(($C$5:$C$6173=$C5538)*($D$5:$D$6173=$D5538)*($S$5:$S$6173=1)*IFERROR($N$5:$N$6173*1,0)))),4),0)))</f>
        <v/>
      </c>
      <c r="P5538" s="10" t="inlineStr">
        <is>
          <t>fermate</t>
        </is>
      </c>
      <c r="Q5538" s="21">
        <f>IF($A5538="","",$A5538&amp;"|"&amp;$C5538)</f>
        <v/>
      </c>
      <c r="R5538" s="21">
        <f>IF($A5538="","",$A5538&amp;"|"&amp;$C5538&amp;"|"&amp;$D5538)</f>
        <v/>
      </c>
      <c r="S5538" s="21">
        <f>IF($A5538="","",IFERROR(INDEX(Offerte!$D$2:$D$200,MATCH($Q5538,Offerte!$L$2:$L$200,0)),0))</f>
        <v/>
      </c>
      <c r="T5538" s="21">
        <f>IF($A5538="","",IFERROR(INDEX(Offerte!$G$2:$G$200,MATCH($Q5538,Offerte!$L$2:$L$200,0)),"NO"))</f>
        <v/>
      </c>
    </row>
    <row r="5539">
      <c r="A5539" s="10">
        <f>IF(Offerte!$A180="","",Offerte!$A180)</f>
        <v/>
      </c>
      <c r="B5539" s="10">
        <f>IF(Offerte!$A180="","",Offerte!$B180)</f>
        <v/>
      </c>
      <c r="C5539" s="10">
        <f>IF(Offerte!$A180="","",Offerte!$C180)</f>
        <v/>
      </c>
      <c r="D5539" s="10" t="inlineStr">
        <is>
          <t>D.1.2</t>
        </is>
      </c>
      <c r="E5539" s="10" t="inlineStr">
        <is>
          <t>D</t>
        </is>
      </c>
      <c r="F5539" s="10" t="inlineStr">
        <is>
          <t>Q</t>
        </is>
      </c>
      <c r="G5539" s="10" t="inlineStr">
        <is>
          <t>higher</t>
        </is>
      </c>
      <c r="H5539" s="10" t="n">
        <v>3</v>
      </c>
      <c r="I5539" s="10" t="inlineStr">
        <is>
          <t>Installazione di paline di fermata conformi alla DGR 581/2023</t>
        </is>
      </c>
      <c r="J5539" s="20" t="n"/>
      <c r="K5539" s="20" t="n"/>
      <c r="L5539" s="20" t="n"/>
      <c r="M5539" s="20" t="n"/>
      <c r="N5539" s="21">
        <f>IF($A5539="","",IFERROR(VALUE($J5539),0))</f>
        <v/>
      </c>
      <c r="O5539" s="21">
        <f>IF($A5539="",0,IF(OR($S5539&lt;&gt;1,COUNTA($J5539:$M5539)=0),0,IF(SUMPRODUCT(MAX(($C$5:$C$6173=$C5539)*($D$5:$D$6173=$D5539)*($S$5:$S$6173=1)*IFERROR($N$5:$N$6173*1,0)))&gt;0,ROUND($H5539*($N5539/SUMPRODUCT(MAX(($C$5:$C$6173=$C5539)*($D$5:$D$6173=$D5539)*($S$5:$S$6173=1)*IFERROR($N$5:$N$6173*1,0)))),4),0)))</f>
        <v/>
      </c>
      <c r="P5539" s="10" t="inlineStr">
        <is>
          <t>fermate</t>
        </is>
      </c>
      <c r="Q5539" s="21">
        <f>IF($A5539="","",$A5539&amp;"|"&amp;$C5539)</f>
        <v/>
      </c>
      <c r="R5539" s="21">
        <f>IF($A5539="","",$A5539&amp;"|"&amp;$C5539&amp;"|"&amp;$D5539)</f>
        <v/>
      </c>
      <c r="S5539" s="21">
        <f>IF($A5539="","",IFERROR(INDEX(Offerte!$D$2:$D$200,MATCH($Q5539,Offerte!$L$2:$L$200,0)),0))</f>
        <v/>
      </c>
      <c r="T5539" s="21">
        <f>IF($A5539="","",IFERROR(INDEX(Offerte!$G$2:$G$200,MATCH($Q5539,Offerte!$L$2:$L$200,0)),"NO"))</f>
        <v/>
      </c>
    </row>
    <row r="5540">
      <c r="A5540" s="10">
        <f>IF(Offerte!$A180="","",Offerte!$A180)</f>
        <v/>
      </c>
      <c r="B5540" s="10">
        <f>IF(Offerte!$A180="","",Offerte!$B180)</f>
        <v/>
      </c>
      <c r="C5540" s="10">
        <f>IF(Offerte!$A180="","",Offerte!$C180)</f>
        <v/>
      </c>
      <c r="D5540" s="10" t="inlineStr">
        <is>
          <t>D.1.3</t>
        </is>
      </c>
      <c r="E5540" s="10" t="inlineStr">
        <is>
          <t>D</t>
        </is>
      </c>
      <c r="F5540" s="10" t="inlineStr">
        <is>
          <t>Q</t>
        </is>
      </c>
      <c r="G5540" s="10" t="inlineStr">
        <is>
          <t>higher</t>
        </is>
      </c>
      <c r="H5540" s="10" t="n">
        <v>2</v>
      </c>
      <c r="I5540" s="10" t="inlineStr">
        <is>
          <t>Display informativi connessi alle fermate</t>
        </is>
      </c>
      <c r="J5540" s="20" t="n"/>
      <c r="K5540" s="20" t="n"/>
      <c r="L5540" s="20" t="n"/>
      <c r="M5540" s="20" t="n"/>
      <c r="N5540" s="21">
        <f>IF($A5540="","",IFERROR(VALUE($J5540),0))</f>
        <v/>
      </c>
      <c r="O5540" s="21">
        <f>IF($A5540="",0,IF(OR($S5540&lt;&gt;1,COUNTA($J5540:$M5540)=0),0,IF(SUMPRODUCT(MAX(($C$5:$C$6173=$C5540)*($D$5:$D$6173=$D5540)*($S$5:$S$6173=1)*IFERROR($N$5:$N$6173*1,0)))&gt;0,ROUND($H5540*($N5540/SUMPRODUCT(MAX(($C$5:$C$6173=$C5540)*($D$5:$D$6173=$D5540)*($S$5:$S$6173=1)*IFERROR($N$5:$N$6173*1,0)))),4),0)))</f>
        <v/>
      </c>
      <c r="P5540" s="10" t="inlineStr">
        <is>
          <t>fermate</t>
        </is>
      </c>
      <c r="Q5540" s="21">
        <f>IF($A5540="","",$A5540&amp;"|"&amp;$C5540)</f>
        <v/>
      </c>
      <c r="R5540" s="21">
        <f>IF($A5540="","",$A5540&amp;"|"&amp;$C5540&amp;"|"&amp;$D5540)</f>
        <v/>
      </c>
      <c r="S5540" s="21">
        <f>IF($A5540="","",IFERROR(INDEX(Offerte!$D$2:$D$200,MATCH($Q5540,Offerte!$L$2:$L$200,0)),0))</f>
        <v/>
      </c>
      <c r="T5540" s="21">
        <f>IF($A5540="","",IFERROR(INDEX(Offerte!$G$2:$G$200,MATCH($Q5540,Offerte!$L$2:$L$200,0)),"NO"))</f>
        <v/>
      </c>
    </row>
    <row r="5541">
      <c r="A5541" s="10">
        <f>IF(Offerte!$A180="","",Offerte!$A180)</f>
        <v/>
      </c>
      <c r="B5541" s="10">
        <f>IF(Offerte!$A180="","",Offerte!$B180)</f>
        <v/>
      </c>
      <c r="C5541" s="10">
        <f>IF(Offerte!$A180="","",Offerte!$C180)</f>
        <v/>
      </c>
      <c r="D5541" s="10" t="inlineStr">
        <is>
          <t>D.2.1</t>
        </is>
      </c>
      <c r="E5541" s="10" t="inlineStr">
        <is>
          <t>D</t>
        </is>
      </c>
      <c r="F5541" s="10" t="inlineStr">
        <is>
          <t>Q</t>
        </is>
      </c>
      <c r="G5541" s="10" t="inlineStr">
        <is>
          <t>higher</t>
        </is>
      </c>
      <c r="H5541" s="10" t="n">
        <v>2</v>
      </c>
      <c r="I5541" s="10" t="inlineStr">
        <is>
          <t>Segnali tattili Loges-Vet-Evolution</t>
        </is>
      </c>
      <c r="J5541" s="20" t="n"/>
      <c r="K5541" s="20" t="n"/>
      <c r="L5541" s="20" t="n"/>
      <c r="M5541" s="20" t="n"/>
      <c r="N5541" s="21">
        <f>IF($A5541="","",IFERROR(VALUE($J5541),0))</f>
        <v/>
      </c>
      <c r="O5541" s="21">
        <f>IF($A5541="",0,IF(OR($S5541&lt;&gt;1,COUNTA($J5541:$M5541)=0),0,IF(SUMPRODUCT(MAX(($C$5:$C$6173=$C5541)*($D$5:$D$6173=$D5541)*($S$5:$S$6173=1)*IFERROR($N$5:$N$6173*1,0)))&gt;0,ROUND($H5541*($N5541/SUMPRODUCT(MAX(($C$5:$C$6173=$C5541)*($D$5:$D$6173=$D5541)*($S$5:$S$6173=1)*IFERROR($N$5:$N$6173*1,0)))),4),0)))</f>
        <v/>
      </c>
      <c r="P5541" s="10" t="inlineStr">
        <is>
          <t>fermate</t>
        </is>
      </c>
      <c r="Q5541" s="21">
        <f>IF($A5541="","",$A5541&amp;"|"&amp;$C5541)</f>
        <v/>
      </c>
      <c r="R5541" s="21">
        <f>IF($A5541="","",$A5541&amp;"|"&amp;$C5541&amp;"|"&amp;$D5541)</f>
        <v/>
      </c>
      <c r="S5541" s="21">
        <f>IF($A5541="","",IFERROR(INDEX(Offerte!$D$2:$D$200,MATCH($Q5541,Offerte!$L$2:$L$200,0)),0))</f>
        <v/>
      </c>
      <c r="T5541" s="21">
        <f>IF($A5541="","",IFERROR(INDEX(Offerte!$G$2:$G$200,MATCH($Q5541,Offerte!$L$2:$L$200,0)),"NO"))</f>
        <v/>
      </c>
    </row>
    <row r="5542">
      <c r="A5542" s="10">
        <f>IF(Offerte!$A180="","",Offerte!$A180)</f>
        <v/>
      </c>
      <c r="B5542" s="10">
        <f>IF(Offerte!$A180="","",Offerte!$B180)</f>
        <v/>
      </c>
      <c r="C5542" s="10">
        <f>IF(Offerte!$A180="","",Offerte!$C180)</f>
        <v/>
      </c>
      <c r="D5542" s="10" t="inlineStr">
        <is>
          <t>E.1.1</t>
        </is>
      </c>
      <c r="E5542" s="10" t="inlineStr">
        <is>
          <t>E</t>
        </is>
      </c>
      <c r="F5542" s="10" t="inlineStr">
        <is>
          <t>T</t>
        </is>
      </c>
      <c r="G5542" s="10" t="inlineStr">
        <is>
          <t>tabular</t>
        </is>
      </c>
      <c r="H5542" s="10" t="n">
        <v>2</v>
      </c>
      <c r="I5542" s="10" t="inlineStr">
        <is>
          <t>Mobile app con travel planner PRM</t>
        </is>
      </c>
      <c r="J5542" s="20" t="n"/>
      <c r="K5542" s="20" t="n"/>
      <c r="L5542" s="20" t="n"/>
      <c r="M5542" s="20" t="n"/>
      <c r="N5542" s="21">
        <f>IF($A5542="","",IF(IFERROR(VALUE($M5542),0)=1,1,0))</f>
        <v/>
      </c>
      <c r="O5542" s="21">
        <f>IF($A5542="",0,IF(OR($S5542&lt;&gt;1,COUNTA($J5542:$M5542)=0),0,IF($N5542=1,$H5542,0)))</f>
        <v/>
      </c>
      <c r="P5542" s="10" t="inlineStr">
        <is>
          <t>sì/no</t>
        </is>
      </c>
      <c r="Q5542" s="21">
        <f>IF($A5542="","",$A5542&amp;"|"&amp;$C5542)</f>
        <v/>
      </c>
      <c r="R5542" s="21">
        <f>IF($A5542="","",$A5542&amp;"|"&amp;$C5542&amp;"|"&amp;$D5542)</f>
        <v/>
      </c>
      <c r="S5542" s="21">
        <f>IF($A5542="","",IFERROR(INDEX(Offerte!$D$2:$D$200,MATCH($Q5542,Offerte!$L$2:$L$200,0)),0))</f>
        <v/>
      </c>
      <c r="T5542" s="21">
        <f>IF($A5542="","",IFERROR(INDEX(Offerte!$G$2:$G$200,MATCH($Q5542,Offerte!$L$2:$L$200,0)),"NO"))</f>
        <v/>
      </c>
    </row>
    <row r="5543">
      <c r="A5543" s="10">
        <f>IF(Offerte!$A180="","",Offerte!$A180)</f>
        <v/>
      </c>
      <c r="B5543" s="10">
        <f>IF(Offerte!$A180="","",Offerte!$B180)</f>
        <v/>
      </c>
      <c r="C5543" s="10">
        <f>IF(Offerte!$A180="","",Offerte!$C180)</f>
        <v/>
      </c>
      <c r="D5543" s="10" t="inlineStr">
        <is>
          <t>E.2.1</t>
        </is>
      </c>
      <c r="E5543" s="10" t="inlineStr">
        <is>
          <t>E</t>
        </is>
      </c>
      <c r="F5543" s="10" t="inlineStr">
        <is>
          <t>D</t>
        </is>
      </c>
      <c r="G5543" s="10" t="inlineStr">
        <is>
          <t>discretionary</t>
        </is>
      </c>
      <c r="H5543" s="10" t="n">
        <v>2</v>
      </c>
      <c r="I5543" s="10" t="inlineStr">
        <is>
          <t>Altre azioni informative e rapporti con gli utenti</t>
        </is>
      </c>
      <c r="J5543" s="20" t="n"/>
      <c r="K5543" s="20" t="n"/>
      <c r="L5543" s="20" t="n"/>
      <c r="M5543" s="20" t="n"/>
      <c r="N5543" s="21">
        <f>IF($A5543="","",MAX(0,MIN(1,IFERROR(VALUE($M5543),0))))</f>
        <v/>
      </c>
      <c r="O5543" s="21">
        <f>IF($A5543="",0,IF(OR($S5543&lt;&gt;1,COUNTA($J5543:$M5543)=0),0,IF(SUMPRODUCT(MAX(($C$5:$C$6173=$C5543)*($D$5:$D$6173=$D5543)*($S$5:$S$6173=1)*IFERROR($N$5:$N$6173*1,0)))&gt;0,ROUND($H5543*($N5543/SUMPRODUCT(MAX(($C$5:$C$6173=$C5543)*($D$5:$D$6173=$D5543)*($S$5:$S$6173=1)*IFERROR($N$5:$N$6173*1,0)))),4),0)))</f>
        <v/>
      </c>
      <c r="P5543" s="10" t="inlineStr">
        <is>
          <t>coeff.</t>
        </is>
      </c>
      <c r="Q5543" s="21">
        <f>IF($A5543="","",$A5543&amp;"|"&amp;$C5543)</f>
        <v/>
      </c>
      <c r="R5543" s="21">
        <f>IF($A5543="","",$A5543&amp;"|"&amp;$C5543&amp;"|"&amp;$D5543)</f>
        <v/>
      </c>
      <c r="S5543" s="21">
        <f>IF($A5543="","",IFERROR(INDEX(Offerte!$D$2:$D$200,MATCH($Q5543,Offerte!$L$2:$L$200,0)),0))</f>
        <v/>
      </c>
      <c r="T5543" s="21">
        <f>IF($A5543="","",IFERROR(INDEX(Offerte!$G$2:$G$200,MATCH($Q5543,Offerte!$L$2:$L$200,0)),"NO"))</f>
        <v/>
      </c>
    </row>
    <row r="5544">
      <c r="A5544" s="10">
        <f>IF(Offerte!$A180="","",Offerte!$A180)</f>
        <v/>
      </c>
      <c r="B5544" s="10">
        <f>IF(Offerte!$A180="","",Offerte!$B180)</f>
        <v/>
      </c>
      <c r="C5544" s="10">
        <f>IF(Offerte!$A180="","",Offerte!$C180)</f>
        <v/>
      </c>
      <c r="D5544" s="10" t="inlineStr">
        <is>
          <t>F.1.1</t>
        </is>
      </c>
      <c r="E5544" s="10" t="inlineStr">
        <is>
          <t>F</t>
        </is>
      </c>
      <c r="F5544" s="10" t="inlineStr">
        <is>
          <t>Q</t>
        </is>
      </c>
      <c r="G5544" s="10" t="inlineStr">
        <is>
          <t>lower</t>
        </is>
      </c>
      <c r="H5544" s="10" t="n">
        <v>7</v>
      </c>
      <c r="I5544" s="10" t="inlineStr">
        <is>
          <t>Performance ambientali del parco mezzi adibito al servizio - I_CEA</t>
        </is>
      </c>
      <c r="J5544" s="20" t="n"/>
      <c r="K5544" s="20" t="n"/>
      <c r="L5544" s="20" t="n"/>
      <c r="M5544" s="20" t="n"/>
      <c r="N5544" s="21">
        <f>IF($A5544="","",IFERROR(VALUE($J5544),0))</f>
        <v/>
      </c>
      <c r="O5544" s="21">
        <f>IF($A5544="",0,IF(OR($S5544&lt;&gt;1,COUNTA($J5544:$M5544)=0),0,IF(AND(IFERROR(AGGREGATE(15,6,$N$5:$N$6173/(($C$5:$C$6173=$C5544)*($D$5:$D$6173=$D5544)*($S$5:$S$6173=1)*($N$5:$N$6173&gt;0)),1),0)&gt;0,$N5544&gt;0),ROUND($H5544*(IFERROR(AGGREGATE(15,6,$N$5:$N$6173/(($C$5:$C$6173=$C5544)*($D$5:$D$6173=$D5544)*($S$5:$S$6173=1)*($N$5:$N$6173&gt;0)),1),0)/$N5544),4),0)))</f>
        <v/>
      </c>
      <c r="P5544" s="10" t="inlineStr">
        <is>
          <t>indice</t>
        </is>
      </c>
      <c r="Q5544" s="21">
        <f>IF($A5544="","",$A5544&amp;"|"&amp;$C5544)</f>
        <v/>
      </c>
      <c r="R5544" s="21">
        <f>IF($A5544="","",$A5544&amp;"|"&amp;$C5544&amp;"|"&amp;$D5544)</f>
        <v/>
      </c>
      <c r="S5544" s="21">
        <f>IF($A5544="","",IFERROR(INDEX(Offerte!$D$2:$D$200,MATCH($Q5544,Offerte!$L$2:$L$200,0)),0))</f>
        <v/>
      </c>
      <c r="T5544" s="21">
        <f>IF($A5544="","",IFERROR(INDEX(Offerte!$G$2:$G$200,MATCH($Q5544,Offerte!$L$2:$L$200,0)),"NO"))</f>
        <v/>
      </c>
    </row>
    <row r="5545">
      <c r="A5545" s="10">
        <f>IF(Offerte!$A180="","",Offerte!$A180)</f>
        <v/>
      </c>
      <c r="B5545" s="10">
        <f>IF(Offerte!$A180="","",Offerte!$B180)</f>
        <v/>
      </c>
      <c r="C5545" s="10">
        <f>IF(Offerte!$A180="","",Offerte!$C180)</f>
        <v/>
      </c>
      <c r="D5545" s="10" t="inlineStr">
        <is>
          <t>F.2.1</t>
        </is>
      </c>
      <c r="E5545" s="10" t="inlineStr">
        <is>
          <t>F</t>
        </is>
      </c>
      <c r="F5545" s="10" t="inlineStr">
        <is>
          <t>Q</t>
        </is>
      </c>
      <c r="G5545" s="10" t="inlineStr">
        <is>
          <t>higher</t>
        </is>
      </c>
      <c r="H5545" s="10" t="n">
        <v>2</v>
      </c>
      <c r="I5545" s="10" t="inlineStr">
        <is>
          <t>Tasso di copertura del servizio con dispositivi ECO-DRIVER</t>
        </is>
      </c>
      <c r="J5545" s="20" t="n"/>
      <c r="K5545" s="20" t="n"/>
      <c r="L5545" s="20" t="n"/>
      <c r="M5545" s="20" t="n"/>
      <c r="N5545" s="21">
        <f>IF($A5545="","",IFERROR(VALUE($K5545)/VALUE($L5545),IFERROR(VALUE($J5545),0)))</f>
        <v/>
      </c>
      <c r="O5545" s="21">
        <f>IF($A5545="",0,IF(OR($S5545&lt;&gt;1,COUNTA($J5545:$M5545)=0),0,IF(SUMPRODUCT(MAX(($C$5:$C$6173=$C5545)*($D$5:$D$6173=$D5545)*($S$5:$S$6173=1)*IFERROR($N$5:$N$6173*1,0)))&gt;0,ROUND($H5545*($N5545/SUMPRODUCT(MAX(($C$5:$C$6173=$C5545)*($D$5:$D$6173=$D5545)*($S$5:$S$6173=1)*IFERROR($N$5:$N$6173*1,0)))),4),0)))</f>
        <v/>
      </c>
      <c r="P5545" s="10" t="inlineStr">
        <is>
          <t>Autobus attrezzati con dispositivi ECO-DRIVER / Autobus totali in offerta, incluse scorte</t>
        </is>
      </c>
      <c r="Q5545" s="21">
        <f>IF($A5545="","",$A5545&amp;"|"&amp;$C5545)</f>
        <v/>
      </c>
      <c r="R5545" s="21">
        <f>IF($A5545="","",$A5545&amp;"|"&amp;$C5545&amp;"|"&amp;$D5545)</f>
        <v/>
      </c>
      <c r="S5545" s="21">
        <f>IF($A5545="","",IFERROR(INDEX(Offerte!$D$2:$D$200,MATCH($Q5545,Offerte!$L$2:$L$200,0)),0))</f>
        <v/>
      </c>
      <c r="T5545" s="21">
        <f>IF($A5545="","",IFERROR(INDEX(Offerte!$G$2:$G$200,MATCH($Q5545,Offerte!$L$2:$L$200,0)),"NO"))</f>
        <v/>
      </c>
    </row>
    <row r="5546">
      <c r="A5546" s="10">
        <f>IF(Offerte!$A180="","",Offerte!$A180)</f>
        <v/>
      </c>
      <c r="B5546" s="10">
        <f>IF(Offerte!$A180="","",Offerte!$B180)</f>
        <v/>
      </c>
      <c r="C5546" s="10">
        <f>IF(Offerte!$A180="","",Offerte!$C180)</f>
        <v/>
      </c>
      <c r="D5546" s="10" t="inlineStr">
        <is>
          <t>F.3.1</t>
        </is>
      </c>
      <c r="E5546" s="10" t="inlineStr">
        <is>
          <t>F</t>
        </is>
      </c>
      <c r="F5546" s="10" t="inlineStr">
        <is>
          <t>Q</t>
        </is>
      </c>
      <c r="G5546" s="10" t="inlineStr">
        <is>
          <t>higher</t>
        </is>
      </c>
      <c r="H5546" s="10" t="n">
        <v>2</v>
      </c>
      <c r="I5546" s="10" t="inlineStr">
        <is>
          <t>Autoproduzione consumi elettrici per trazione</t>
        </is>
      </c>
      <c r="J5546" s="20" t="n"/>
      <c r="K5546" s="20" t="n"/>
      <c r="L5546" s="20" t="n"/>
      <c r="M5546" s="20" t="n"/>
      <c r="N5546" s="21">
        <f>IF($A5546="","",IFERROR(VALUE($J5546),0))</f>
        <v/>
      </c>
      <c r="O5546" s="21">
        <f>IF($A5546="",0,IF(OR($S5546&lt;&gt;1,COUNTA($J5546:$M5546)=0),0,IF(SUMPRODUCT(MAX(($C$5:$C$6173=$C5546)*($D$5:$D$6173=$D5546)*($S$5:$S$6173=1)*IFERROR($N$5:$N$6173*1,0)))&gt;0,ROUND($H5546*($N5546/SUMPRODUCT(MAX(($C$5:$C$6173=$C5546)*($D$5:$D$6173=$D5546)*($S$5:$S$6173=1)*IFERROR($N$5:$N$6173*1,0)))),4),0)))</f>
        <v/>
      </c>
      <c r="P5546" s="10" t="inlineStr">
        <is>
          <t>kWh/anno</t>
        </is>
      </c>
      <c r="Q5546" s="21">
        <f>IF($A5546="","",$A5546&amp;"|"&amp;$C5546)</f>
        <v/>
      </c>
      <c r="R5546" s="21">
        <f>IF($A5546="","",$A5546&amp;"|"&amp;$C5546&amp;"|"&amp;$D5546)</f>
        <v/>
      </c>
      <c r="S5546" s="21">
        <f>IF($A5546="","",IFERROR(INDEX(Offerte!$D$2:$D$200,MATCH($Q5546,Offerte!$L$2:$L$200,0)),0))</f>
        <v/>
      </c>
      <c r="T5546" s="21">
        <f>IF($A5546="","",IFERROR(INDEX(Offerte!$G$2:$G$200,MATCH($Q5546,Offerte!$L$2:$L$200,0)),"NO"))</f>
        <v/>
      </c>
    </row>
    <row r="5547">
      <c r="A5547" s="10">
        <f>IF(Offerte!$A180="","",Offerte!$A180)</f>
        <v/>
      </c>
      <c r="B5547" s="10">
        <f>IF(Offerte!$A180="","",Offerte!$B180)</f>
        <v/>
      </c>
      <c r="C5547" s="10">
        <f>IF(Offerte!$A180="","",Offerte!$C180)</f>
        <v/>
      </c>
      <c r="D5547" s="10" t="inlineStr">
        <is>
          <t>F.4.1</t>
        </is>
      </c>
      <c r="E5547" s="10" t="inlineStr">
        <is>
          <t>F</t>
        </is>
      </c>
      <c r="F5547" s="10" t="inlineStr">
        <is>
          <t>Q</t>
        </is>
      </c>
      <c r="G5547" s="10" t="inlineStr">
        <is>
          <t>soil</t>
        </is>
      </c>
      <c r="H5547" s="10" t="n">
        <v>2</v>
      </c>
      <c r="I5547" s="10" t="inlineStr">
        <is>
          <t>Indice di consumo di suolo</t>
        </is>
      </c>
      <c r="J5547" s="20" t="n"/>
      <c r="K5547" s="20" t="n"/>
      <c r="L5547" s="20" t="n"/>
      <c r="M5547" s="20" t="n"/>
      <c r="N5547" s="21">
        <f>IF($A5547="","",IFERROR(VALUE($J5547),0))</f>
        <v/>
      </c>
      <c r="O5547" s="21">
        <f>IF($A5547="",0,IF(OR($S5547&lt;&gt;1,COUNTA($J5547:$M5547)=0),0,IF($N5547&lt;=0,$H5547,IF(SUMPRODUCT(MAX(($C$5:$C$6173=$C5547)*($D$5:$D$6173=$D5547)*($S$5:$S$6173=1)*IFERROR($N$5:$N$6173*1,0)))&gt;0,ROUND($H5547*((SUMPRODUCT(MAX(($C$5:$C$6173=$C5547)*($D$5:$D$6173=$D5547)*($S$5:$S$6173=1)*IFERROR($N$5:$N$6173*1,0)))-$N5547)/SUMPRODUCT(MAX(($C$5:$C$6173=$C5547)*($D$5:$D$6173=$D5547)*($S$5:$S$6173=1)*IFERROR($N$5:$N$6173*1,0)))),4),0))))</f>
        <v/>
      </c>
      <c r="P5547" s="10" t="inlineStr">
        <is>
          <t>m2</t>
        </is>
      </c>
      <c r="Q5547" s="21">
        <f>IF($A5547="","",$A5547&amp;"|"&amp;$C5547)</f>
        <v/>
      </c>
      <c r="R5547" s="21">
        <f>IF($A5547="","",$A5547&amp;"|"&amp;$C5547&amp;"|"&amp;$D5547)</f>
        <v/>
      </c>
      <c r="S5547" s="21">
        <f>IF($A5547="","",IFERROR(INDEX(Offerte!$D$2:$D$200,MATCH($Q5547,Offerte!$L$2:$L$200,0)),0))</f>
        <v/>
      </c>
      <c r="T5547" s="21">
        <f>IF($A5547="","",IFERROR(INDEX(Offerte!$G$2:$G$200,MATCH($Q5547,Offerte!$L$2:$L$200,0)),"NO"))</f>
        <v/>
      </c>
    </row>
    <row r="5548">
      <c r="A5548" s="10">
        <f>IF(Offerte!$A180="","",Offerte!$A180)</f>
        <v/>
      </c>
      <c r="B5548" s="10">
        <f>IF(Offerte!$A180="","",Offerte!$B180)</f>
        <v/>
      </c>
      <c r="C5548" s="10">
        <f>IF(Offerte!$A180="","",Offerte!$C180)</f>
        <v/>
      </c>
      <c r="D5548" s="10" t="inlineStr">
        <is>
          <t>F.5.1</t>
        </is>
      </c>
      <c r="E5548" s="10" t="inlineStr">
        <is>
          <t>F</t>
        </is>
      </c>
      <c r="F5548" s="10" t="inlineStr">
        <is>
          <t>T</t>
        </is>
      </c>
      <c r="G5548" s="10" t="inlineStr">
        <is>
          <t>tabular</t>
        </is>
      </c>
      <c r="H5548" s="10" t="n">
        <v>1</v>
      </c>
      <c r="I5548" s="10" t="inlineStr">
        <is>
          <t>Rendicontazione di sostenibilità ambientale</t>
        </is>
      </c>
      <c r="J5548" s="20" t="n"/>
      <c r="K5548" s="20" t="n"/>
      <c r="L5548" s="20" t="n"/>
      <c r="M5548" s="20" t="n"/>
      <c r="N5548" s="21">
        <f>IF($A5548="","",IF(IFERROR(VALUE($M5548),0)=1,1,0))</f>
        <v/>
      </c>
      <c r="O5548" s="21">
        <f>IF($A5548="",0,IF(OR($S5548&lt;&gt;1,COUNTA($J5548:$M5548)=0),0,IF($N5548=1,$H5548,0)))</f>
        <v/>
      </c>
      <c r="P5548" s="10" t="inlineStr">
        <is>
          <t>sì/no</t>
        </is>
      </c>
      <c r="Q5548" s="21">
        <f>IF($A5548="","",$A5548&amp;"|"&amp;$C5548)</f>
        <v/>
      </c>
      <c r="R5548" s="21">
        <f>IF($A5548="","",$A5548&amp;"|"&amp;$C5548&amp;"|"&amp;$D5548)</f>
        <v/>
      </c>
      <c r="S5548" s="21">
        <f>IF($A5548="","",IFERROR(INDEX(Offerte!$D$2:$D$200,MATCH($Q5548,Offerte!$L$2:$L$200,0)),0))</f>
        <v/>
      </c>
      <c r="T5548" s="21">
        <f>IF($A5548="","",IFERROR(INDEX(Offerte!$G$2:$G$200,MATCH($Q5548,Offerte!$L$2:$L$200,0)),"NO"))</f>
        <v/>
      </c>
    </row>
    <row r="5549">
      <c r="A5549" s="10">
        <f>IF(Offerte!$A180="","",Offerte!$A180)</f>
        <v/>
      </c>
      <c r="B5549" s="10">
        <f>IF(Offerte!$A180="","",Offerte!$B180)</f>
        <v/>
      </c>
      <c r="C5549" s="10">
        <f>IF(Offerte!$A180="","",Offerte!$C180)</f>
        <v/>
      </c>
      <c r="D5549" s="10" t="inlineStr">
        <is>
          <t>G.1.1</t>
        </is>
      </c>
      <c r="E5549" s="10" t="inlineStr">
        <is>
          <t>G</t>
        </is>
      </c>
      <c r="F5549" s="10" t="inlineStr">
        <is>
          <t>D</t>
        </is>
      </c>
      <c r="G5549" s="10" t="inlineStr">
        <is>
          <t>discretionary</t>
        </is>
      </c>
      <c r="H5549" s="10" t="n">
        <v>2</v>
      </c>
      <c r="I5549" s="10" t="inlineStr">
        <is>
          <t>Qualità del progetto di centrale di controllo aziendale</t>
        </is>
      </c>
      <c r="J5549" s="20" t="n"/>
      <c r="K5549" s="20" t="n"/>
      <c r="L5549" s="20" t="n"/>
      <c r="M5549" s="20" t="n"/>
      <c r="N5549" s="21">
        <f>IF($A5549="","",MAX(0,MIN(1,IFERROR(VALUE($M5549),0))))</f>
        <v/>
      </c>
      <c r="O5549" s="21">
        <f>IF($A5549="",0,IF(OR($S5549&lt;&gt;1,COUNTA($J5549:$M5549)=0),0,IF(SUMPRODUCT(MAX(($C$5:$C$6173=$C5549)*($D$5:$D$6173=$D5549)*($S$5:$S$6173=1)*IFERROR($N$5:$N$6173*1,0)))&gt;0,ROUND($H5549*($N5549/SUMPRODUCT(MAX(($C$5:$C$6173=$C5549)*($D$5:$D$6173=$D5549)*($S$5:$S$6173=1)*IFERROR($N$5:$N$6173*1,0)))),4),0)))</f>
        <v/>
      </c>
      <c r="P5549" s="10" t="inlineStr">
        <is>
          <t>coeff.</t>
        </is>
      </c>
      <c r="Q5549" s="21">
        <f>IF($A5549="","",$A5549&amp;"|"&amp;$C5549)</f>
        <v/>
      </c>
      <c r="R5549" s="21">
        <f>IF($A5549="","",$A5549&amp;"|"&amp;$C5549&amp;"|"&amp;$D5549)</f>
        <v/>
      </c>
      <c r="S5549" s="21">
        <f>IF($A5549="","",IFERROR(INDEX(Offerte!$D$2:$D$200,MATCH($Q5549,Offerte!$L$2:$L$200,0)),0))</f>
        <v/>
      </c>
      <c r="T5549" s="21">
        <f>IF($A5549="","",IFERROR(INDEX(Offerte!$G$2:$G$200,MATCH($Q5549,Offerte!$L$2:$L$200,0)),"NO"))</f>
        <v/>
      </c>
    </row>
    <row r="5550">
      <c r="A5550" s="10">
        <f>IF(Offerte!$A180="","",Offerte!$A180)</f>
        <v/>
      </c>
      <c r="B5550" s="10">
        <f>IF(Offerte!$A180="","",Offerte!$B180)</f>
        <v/>
      </c>
      <c r="C5550" s="10">
        <f>IF(Offerte!$A180="","",Offerte!$C180)</f>
        <v/>
      </c>
      <c r="D5550" s="10" t="inlineStr">
        <is>
          <t>G.2.1</t>
        </is>
      </c>
      <c r="E5550" s="10" t="inlineStr">
        <is>
          <t>G</t>
        </is>
      </c>
      <c r="F5550" s="10" t="inlineStr">
        <is>
          <t>T</t>
        </is>
      </c>
      <c r="G5550" s="10" t="inlineStr">
        <is>
          <t>tabular</t>
        </is>
      </c>
      <c r="H5550" s="10" t="n">
        <v>1</v>
      </c>
      <c r="I5550" s="10" t="inlineStr">
        <is>
          <t>Certificazione ISO 45001</t>
        </is>
      </c>
      <c r="J5550" s="20" t="n"/>
      <c r="K5550" s="20" t="n"/>
      <c r="L5550" s="20" t="n"/>
      <c r="M5550" s="20" t="n"/>
      <c r="N5550" s="21">
        <f>IF($A5550="","",IF(IFERROR(VALUE($M5550),0)=1,1,0))</f>
        <v/>
      </c>
      <c r="O5550" s="21">
        <f>IF($A5550="",0,IF(OR($S5550&lt;&gt;1,COUNTA($J5550:$M5550)=0),0,IF($N5550=1,$H5550,0)))</f>
        <v/>
      </c>
      <c r="P5550" s="10" t="inlineStr">
        <is>
          <t>sì/no</t>
        </is>
      </c>
      <c r="Q5550" s="21">
        <f>IF($A5550="","",$A5550&amp;"|"&amp;$C5550)</f>
        <v/>
      </c>
      <c r="R5550" s="21">
        <f>IF($A5550="","",$A5550&amp;"|"&amp;$C5550&amp;"|"&amp;$D5550)</f>
        <v/>
      </c>
      <c r="S5550" s="21">
        <f>IF($A5550="","",IFERROR(INDEX(Offerte!$D$2:$D$200,MATCH($Q5550,Offerte!$L$2:$L$200,0)),0))</f>
        <v/>
      </c>
      <c r="T5550" s="21">
        <f>IF($A5550="","",IFERROR(INDEX(Offerte!$G$2:$G$200,MATCH($Q5550,Offerte!$L$2:$L$200,0)),"NO"))</f>
        <v/>
      </c>
    </row>
    <row r="5551">
      <c r="A5551" s="10">
        <f>IF(Offerte!$A180="","",Offerte!$A180)</f>
        <v/>
      </c>
      <c r="B5551" s="10">
        <f>IF(Offerte!$A180="","",Offerte!$B180)</f>
        <v/>
      </c>
      <c r="C5551" s="10">
        <f>IF(Offerte!$A180="","",Offerte!$C180)</f>
        <v/>
      </c>
      <c r="D5551" s="10" t="inlineStr">
        <is>
          <t>G.3.1</t>
        </is>
      </c>
      <c r="E5551" s="10" t="inlineStr">
        <is>
          <t>G</t>
        </is>
      </c>
      <c r="F5551" s="10" t="inlineStr">
        <is>
          <t>T</t>
        </is>
      </c>
      <c r="G5551" s="10" t="inlineStr">
        <is>
          <t>tabular</t>
        </is>
      </c>
      <c r="H5551" s="10" t="n">
        <v>1</v>
      </c>
      <c r="I5551" s="10" t="inlineStr">
        <is>
          <t>Certificazioni di responsabilità sociale</t>
        </is>
      </c>
      <c r="J5551" s="20" t="n"/>
      <c r="K5551" s="20" t="n"/>
      <c r="L5551" s="20" t="n"/>
      <c r="M5551" s="20" t="n"/>
      <c r="N5551" s="21">
        <f>IF($A5551="","",IF(IFERROR(VALUE($M5551),0)=1,1,0))</f>
        <v/>
      </c>
      <c r="O5551" s="21">
        <f>IF($A5551="",0,IF(OR($S5551&lt;&gt;1,COUNTA($J5551:$M5551)=0),0,IF($N5551=1,$H5551,0)))</f>
        <v/>
      </c>
      <c r="P5551" s="10" t="inlineStr">
        <is>
          <t>sì/no</t>
        </is>
      </c>
      <c r="Q5551" s="21">
        <f>IF($A5551="","",$A5551&amp;"|"&amp;$C5551)</f>
        <v/>
      </c>
      <c r="R5551" s="21">
        <f>IF($A5551="","",$A5551&amp;"|"&amp;$C5551&amp;"|"&amp;$D5551)</f>
        <v/>
      </c>
      <c r="S5551" s="21">
        <f>IF($A5551="","",IFERROR(INDEX(Offerte!$D$2:$D$200,MATCH($Q5551,Offerte!$L$2:$L$200,0)),0))</f>
        <v/>
      </c>
      <c r="T5551" s="21">
        <f>IF($A5551="","",IFERROR(INDEX(Offerte!$G$2:$G$200,MATCH($Q5551,Offerte!$L$2:$L$200,0)),"NO"))</f>
        <v/>
      </c>
    </row>
    <row r="5552">
      <c r="A5552" s="10">
        <f>IF(Offerte!$A180="","",Offerte!$A180)</f>
        <v/>
      </c>
      <c r="B5552" s="10">
        <f>IF(Offerte!$A180="","",Offerte!$B180)</f>
        <v/>
      </c>
      <c r="C5552" s="10">
        <f>IF(Offerte!$A180="","",Offerte!$C180)</f>
        <v/>
      </c>
      <c r="D5552" s="10" t="inlineStr">
        <is>
          <t>G.4.1</t>
        </is>
      </c>
      <c r="E5552" s="10" t="inlineStr">
        <is>
          <t>G</t>
        </is>
      </c>
      <c r="F5552" s="10" t="inlineStr">
        <is>
          <t>D</t>
        </is>
      </c>
      <c r="G5552" s="10" t="inlineStr">
        <is>
          <t>discretionary</t>
        </is>
      </c>
      <c r="H5552" s="10" t="n">
        <v>2</v>
      </c>
      <c r="I5552" s="10" t="inlineStr">
        <is>
          <t>Qualità del piano di formazione del personale</t>
        </is>
      </c>
      <c r="J5552" s="20" t="n"/>
      <c r="K5552" s="20" t="n"/>
      <c r="L5552" s="20" t="n"/>
      <c r="M5552" s="20" t="n"/>
      <c r="N5552" s="21">
        <f>IF($A5552="","",MAX(0,MIN(1,IFERROR(VALUE($M5552),0))))</f>
        <v/>
      </c>
      <c r="O5552" s="21">
        <f>IF($A5552="",0,IF(OR($S5552&lt;&gt;1,COUNTA($J5552:$M5552)=0),0,IF(SUMPRODUCT(MAX(($C$5:$C$6173=$C5552)*($D$5:$D$6173=$D5552)*($S$5:$S$6173=1)*IFERROR($N$5:$N$6173*1,0)))&gt;0,ROUND($H5552*($N5552/SUMPRODUCT(MAX(($C$5:$C$6173=$C5552)*($D$5:$D$6173=$D5552)*($S$5:$S$6173=1)*IFERROR($N$5:$N$6173*1,0)))),4),0)))</f>
        <v/>
      </c>
      <c r="P5552" s="10" t="inlineStr">
        <is>
          <t>coeff.</t>
        </is>
      </c>
      <c r="Q5552" s="21">
        <f>IF($A5552="","",$A5552&amp;"|"&amp;$C5552)</f>
        <v/>
      </c>
      <c r="R5552" s="21">
        <f>IF($A5552="","",$A5552&amp;"|"&amp;$C5552&amp;"|"&amp;$D5552)</f>
        <v/>
      </c>
      <c r="S5552" s="21">
        <f>IF($A5552="","",IFERROR(INDEX(Offerte!$D$2:$D$200,MATCH($Q5552,Offerte!$L$2:$L$200,0)),0))</f>
        <v/>
      </c>
      <c r="T5552" s="21">
        <f>IF($A5552="","",IFERROR(INDEX(Offerte!$G$2:$G$200,MATCH($Q5552,Offerte!$L$2:$L$200,0)),"NO"))</f>
        <v/>
      </c>
    </row>
    <row r="5553">
      <c r="A5553" s="10">
        <f>IF(Offerte!$A180="","",Offerte!$A180)</f>
        <v/>
      </c>
      <c r="B5553" s="10">
        <f>IF(Offerte!$A180="","",Offerte!$B180)</f>
        <v/>
      </c>
      <c r="C5553" s="10">
        <f>IF(Offerte!$A180="","",Offerte!$C180)</f>
        <v/>
      </c>
      <c r="D5553" s="10" t="inlineStr">
        <is>
          <t>G.5.1</t>
        </is>
      </c>
      <c r="E5553" s="10" t="inlineStr">
        <is>
          <t>G</t>
        </is>
      </c>
      <c r="F5553" s="10" t="inlineStr">
        <is>
          <t>T</t>
        </is>
      </c>
      <c r="G5553" s="10" t="inlineStr">
        <is>
          <t>tabular</t>
        </is>
      </c>
      <c r="H5553" s="10" t="n">
        <v>1</v>
      </c>
      <c r="I5553" s="10" t="inlineStr">
        <is>
          <t>Impegno al mantenimento delle garanzie del contratto di secondo livello del gestore uscente</t>
        </is>
      </c>
      <c r="J5553" s="20" t="n"/>
      <c r="K5553" s="20" t="n"/>
      <c r="L5553" s="20" t="n"/>
      <c r="M5553" s="20" t="n"/>
      <c r="N5553" s="21">
        <f>IF($A5553="","",IF(IFERROR(VALUE($M5553),0)=1,1,0))</f>
        <v/>
      </c>
      <c r="O5553" s="21">
        <f>IF($A5553="",0,IF(OR($S5553&lt;&gt;1,COUNTA($J5553:$M5553)=0),0,IF($N5553=1,$H5553,0)))</f>
        <v/>
      </c>
      <c r="P5553" s="10" t="inlineStr">
        <is>
          <t>sì/no</t>
        </is>
      </c>
      <c r="Q5553" s="21">
        <f>IF($A5553="","",$A5553&amp;"|"&amp;$C5553)</f>
        <v/>
      </c>
      <c r="R5553" s="21">
        <f>IF($A5553="","",$A5553&amp;"|"&amp;$C5553&amp;"|"&amp;$D5553)</f>
        <v/>
      </c>
      <c r="S5553" s="21">
        <f>IF($A5553="","",IFERROR(INDEX(Offerte!$D$2:$D$200,MATCH($Q5553,Offerte!$L$2:$L$200,0)),0))</f>
        <v/>
      </c>
      <c r="T5553" s="21">
        <f>IF($A5553="","",IFERROR(INDEX(Offerte!$G$2:$G$200,MATCH($Q5553,Offerte!$L$2:$L$200,0)),"NO"))</f>
        <v/>
      </c>
    </row>
    <row r="5554">
      <c r="A5554" s="10">
        <f>IF(Offerte!$A181="","",Offerte!$A181)</f>
        <v/>
      </c>
      <c r="B5554" s="10">
        <f>IF(Offerte!$A181="","",Offerte!$B181)</f>
        <v/>
      </c>
      <c r="C5554" s="10">
        <f>IF(Offerte!$A181="","",Offerte!$C181)</f>
        <v/>
      </c>
      <c r="D5554" s="10" t="inlineStr">
        <is>
          <t>A.1.1</t>
        </is>
      </c>
      <c r="E5554" s="10" t="inlineStr">
        <is>
          <t>A</t>
        </is>
      </c>
      <c r="F5554" s="10" t="inlineStr">
        <is>
          <t>Q</t>
        </is>
      </c>
      <c r="G5554" s="10" t="inlineStr">
        <is>
          <t>higher</t>
        </is>
      </c>
      <c r="H5554" s="10" t="n">
        <v>3</v>
      </c>
      <c r="I5554" s="10" t="inlineStr">
        <is>
          <t>Tasso aggiuntivo di corse controllate</t>
        </is>
      </c>
      <c r="J5554" s="20" t="n"/>
      <c r="K5554" s="20" t="n"/>
      <c r="L5554" s="20" t="n"/>
      <c r="M5554" s="20" t="n"/>
      <c r="N5554" s="21">
        <f>IF($A5554="","",IFERROR(VALUE($K5554)/VALUE($L5554)*100,IFERROR(VALUE($J5554),0)))</f>
        <v/>
      </c>
      <c r="O5554" s="21">
        <f>IF($A5554="",0,IF(OR($S5554&lt;&gt;1,COUNTA($J5554:$M5554)=0),0,IF(SUMPRODUCT(MAX(($C$5:$C$6173=$C5554)*($D$5:$D$6173=$D5554)*($S$5:$S$6173=1)*IFERROR($N$5:$N$6173*1,0)))&gt;0,ROUND($H5554*($N5554/SUMPRODUCT(MAX(($C$5:$C$6173=$C5554)*($D$5:$D$6173=$D5554)*($S$5:$S$6173=1)*IFERROR($N$5:$N$6173*1,0)))),4),0)))</f>
        <v/>
      </c>
      <c r="P5554" s="10" t="inlineStr">
        <is>
          <t>Corse controllate annue / Corse programmate annue</t>
        </is>
      </c>
      <c r="Q5554" s="21">
        <f>IF($A5554="","",$A5554&amp;"|"&amp;$C5554)</f>
        <v/>
      </c>
      <c r="R5554" s="21">
        <f>IF($A5554="","",$A5554&amp;"|"&amp;$C5554&amp;"|"&amp;$D5554)</f>
        <v/>
      </c>
      <c r="S5554" s="21">
        <f>IF($A5554="","",IFERROR(INDEX(Offerte!$D$2:$D$200,MATCH($Q5554,Offerte!$L$2:$L$200,0)),0))</f>
        <v/>
      </c>
      <c r="T5554" s="21">
        <f>IF($A5554="","",IFERROR(INDEX(Offerte!$G$2:$G$200,MATCH($Q5554,Offerte!$L$2:$L$200,0)),"NO"))</f>
        <v/>
      </c>
    </row>
    <row r="5555">
      <c r="A5555" s="10">
        <f>IF(Offerte!$A181="","",Offerte!$A181)</f>
        <v/>
      </c>
      <c r="B5555" s="10">
        <f>IF(Offerte!$A181="","",Offerte!$B181)</f>
        <v/>
      </c>
      <c r="C5555" s="10">
        <f>IF(Offerte!$A181="","",Offerte!$C181)</f>
        <v/>
      </c>
      <c r="D5555" s="10" t="inlineStr">
        <is>
          <t>A.1.2</t>
        </is>
      </c>
      <c r="E5555" s="10" t="inlineStr">
        <is>
          <t>A</t>
        </is>
      </c>
      <c r="F5555" s="10" t="inlineStr">
        <is>
          <t>Q</t>
        </is>
      </c>
      <c r="G5555" s="10" t="inlineStr">
        <is>
          <t>higher</t>
        </is>
      </c>
      <c r="H5555" s="10" t="n">
        <v>4</v>
      </c>
      <c r="I5555" s="10" t="inlineStr">
        <is>
          <t>Numero aggiuntivo di passeggeri controllati</t>
        </is>
      </c>
      <c r="J5555" s="20" t="n"/>
      <c r="K5555" s="20" t="n"/>
      <c r="L5555" s="20" t="n"/>
      <c r="M5555" s="20" t="n"/>
      <c r="N5555" s="21">
        <f>IF($A5555="","",IFERROR(VALUE($J5555),0))</f>
        <v/>
      </c>
      <c r="O5555" s="21">
        <f>IF($A5555="",0,IF(OR($S5555&lt;&gt;1,COUNTA($J5555:$M5555)=0),0,IF(SUMPRODUCT(MAX(($C$5:$C$6173=$C5555)*($D$5:$D$6173=$D5555)*($S$5:$S$6173=1)*IFERROR($N$5:$N$6173*1,0)))&gt;0,ROUND($H5555*($N5555/SUMPRODUCT(MAX(($C$5:$C$6173=$C5555)*($D$5:$D$6173=$D5555)*($S$5:$S$6173=1)*IFERROR($N$5:$N$6173*1,0)))),4),0)))</f>
        <v/>
      </c>
      <c r="P5555" s="10" t="inlineStr">
        <is>
          <t>passeggeri/anno</t>
        </is>
      </c>
      <c r="Q5555" s="21">
        <f>IF($A5555="","",$A5555&amp;"|"&amp;$C5555)</f>
        <v/>
      </c>
      <c r="R5555" s="21">
        <f>IF($A5555="","",$A5555&amp;"|"&amp;$C5555&amp;"|"&amp;$D5555)</f>
        <v/>
      </c>
      <c r="S5555" s="21">
        <f>IF($A5555="","",IFERROR(INDEX(Offerte!$D$2:$D$200,MATCH($Q5555,Offerte!$L$2:$L$200,0)),0))</f>
        <v/>
      </c>
      <c r="T5555" s="21">
        <f>IF($A5555="","",IFERROR(INDEX(Offerte!$G$2:$G$200,MATCH($Q5555,Offerte!$L$2:$L$200,0)),"NO"))</f>
        <v/>
      </c>
    </row>
    <row r="5556">
      <c r="A5556" s="10">
        <f>IF(Offerte!$A181="","",Offerte!$A181)</f>
        <v/>
      </c>
      <c r="B5556" s="10">
        <f>IF(Offerte!$A181="","",Offerte!$B181)</f>
        <v/>
      </c>
      <c r="C5556" s="10">
        <f>IF(Offerte!$A181="","",Offerte!$C181)</f>
        <v/>
      </c>
      <c r="D5556" s="10" t="inlineStr">
        <is>
          <t>B.1.1</t>
        </is>
      </c>
      <c r="E5556" s="10" t="inlineStr">
        <is>
          <t>B</t>
        </is>
      </c>
      <c r="F5556" s="10" t="inlineStr">
        <is>
          <t>Q</t>
        </is>
      </c>
      <c r="G5556" s="10" t="inlineStr">
        <is>
          <t>higher</t>
        </is>
      </c>
      <c r="H5556" s="10" t="n">
        <v>3</v>
      </c>
      <c r="I5556" s="10" t="inlineStr">
        <is>
          <t>Incremento dei posti offerti nelle fasce di punta</t>
        </is>
      </c>
      <c r="J5556" s="20" t="n"/>
      <c r="K5556" s="20" t="n"/>
      <c r="L5556" s="20" t="n"/>
      <c r="M5556" s="20" t="n"/>
      <c r="N5556" s="21">
        <f>IF($A5556="","",IFERROR(VALUE($J5556),0))</f>
        <v/>
      </c>
      <c r="O5556" s="21">
        <f>IF($A5556="",0,IF(OR($S5556&lt;&gt;1,COUNTA($J5556:$M5556)=0),0,IF(SUMPRODUCT(MAX(($C$5:$C$6173=$C5556)*($D$5:$D$6173=$D5556)*($S$5:$S$6173=1)*IFERROR($N$5:$N$6173*1,0)))&gt;0,ROUND($H5556*($N5556/SUMPRODUCT(MAX(($C$5:$C$6173=$C5556)*($D$5:$D$6173=$D5556)*($S$5:$S$6173=1)*IFERROR($N$5:$N$6173*1,0)))),4),0)))</f>
        <v/>
      </c>
      <c r="P5556" s="10" t="inlineStr">
        <is>
          <t>posti*km</t>
        </is>
      </c>
      <c r="Q5556" s="21">
        <f>IF($A5556="","",$A5556&amp;"|"&amp;$C5556)</f>
        <v/>
      </c>
      <c r="R5556" s="21">
        <f>IF($A5556="","",$A5556&amp;"|"&amp;$C5556&amp;"|"&amp;$D5556)</f>
        <v/>
      </c>
      <c r="S5556" s="21">
        <f>IF($A5556="","",IFERROR(INDEX(Offerte!$D$2:$D$200,MATCH($Q5556,Offerte!$L$2:$L$200,0)),0))</f>
        <v/>
      </c>
      <c r="T5556" s="21">
        <f>IF($A5556="","",IFERROR(INDEX(Offerte!$G$2:$G$200,MATCH($Q5556,Offerte!$L$2:$L$200,0)),"NO"))</f>
        <v/>
      </c>
    </row>
    <row r="5557">
      <c r="A5557" s="10">
        <f>IF(Offerte!$A181="","",Offerte!$A181)</f>
        <v/>
      </c>
      <c r="B5557" s="10">
        <f>IF(Offerte!$A181="","",Offerte!$B181)</f>
        <v/>
      </c>
      <c r="C5557" s="10">
        <f>IF(Offerte!$A181="","",Offerte!$C181)</f>
        <v/>
      </c>
      <c r="D5557" s="10" t="inlineStr">
        <is>
          <t>B.2.1</t>
        </is>
      </c>
      <c r="E5557" s="10" t="inlineStr">
        <is>
          <t>B</t>
        </is>
      </c>
      <c r="F5557" s="10" t="inlineStr">
        <is>
          <t>Q</t>
        </is>
      </c>
      <c r="G5557" s="10" t="inlineStr">
        <is>
          <t>higher</t>
        </is>
      </c>
      <c r="H5557" s="10" t="n">
        <v>4</v>
      </c>
      <c r="I5557" s="10" t="inlineStr">
        <is>
          <t>Corse aggiuntive nell'arco giornaliero base</t>
        </is>
      </c>
      <c r="J5557" s="20" t="n"/>
      <c r="K5557" s="20" t="n"/>
      <c r="L5557" s="20" t="n"/>
      <c r="M5557" s="20" t="n"/>
      <c r="N5557" s="21">
        <f>IF($A5557="","",IFERROR(VALUE($J5557),0))</f>
        <v/>
      </c>
      <c r="O5557" s="21">
        <f>IF($A5557="",0,IF(OR($S5557&lt;&gt;1,COUNTA($J5557:$M5557)=0),0,IF(SUMPRODUCT(MAX(($C$5:$C$6173=$C5557)*($D$5:$D$6173=$D5557)*($S$5:$S$6173=1)*IFERROR($N$5:$N$6173*1,0)))&gt;0,ROUND($H5557*($N5557/SUMPRODUCT(MAX(($C$5:$C$6173=$C5557)*($D$5:$D$6173=$D5557)*($S$5:$S$6173=1)*IFERROR($N$5:$N$6173*1,0)))),4),0)))</f>
        <v/>
      </c>
      <c r="P5557" s="10" t="inlineStr">
        <is>
          <t>corse</t>
        </is>
      </c>
      <c r="Q5557" s="21">
        <f>IF($A5557="","",$A5557&amp;"|"&amp;$C5557)</f>
        <v/>
      </c>
      <c r="R5557" s="21">
        <f>IF($A5557="","",$A5557&amp;"|"&amp;$C5557&amp;"|"&amp;$D5557)</f>
        <v/>
      </c>
      <c r="S5557" s="21">
        <f>IF($A5557="","",IFERROR(INDEX(Offerte!$D$2:$D$200,MATCH($Q5557,Offerte!$L$2:$L$200,0)),0))</f>
        <v/>
      </c>
      <c r="T5557" s="21">
        <f>IF($A5557="","",IFERROR(INDEX(Offerte!$G$2:$G$200,MATCH($Q5557,Offerte!$L$2:$L$200,0)),"NO"))</f>
        <v/>
      </c>
    </row>
    <row r="5558">
      <c r="A5558" s="10">
        <f>IF(Offerte!$A181="","",Offerte!$A181)</f>
        <v/>
      </c>
      <c r="B5558" s="10">
        <f>IF(Offerte!$A181="","",Offerte!$B181)</f>
        <v/>
      </c>
      <c r="C5558" s="10">
        <f>IF(Offerte!$A181="","",Offerte!$C181)</f>
        <v/>
      </c>
      <c r="D5558" s="10" t="inlineStr">
        <is>
          <t>B.3.1</t>
        </is>
      </c>
      <c r="E5558" s="10" t="inlineStr">
        <is>
          <t>B</t>
        </is>
      </c>
      <c r="F5558" s="10" t="inlineStr">
        <is>
          <t>Q</t>
        </is>
      </c>
      <c r="G5558" s="10" t="inlineStr">
        <is>
          <t>higher</t>
        </is>
      </c>
      <c r="H5558" s="10" t="n">
        <v>2</v>
      </c>
      <c r="I5558" s="10" t="inlineStr">
        <is>
          <t>Numero di corse aggiuntive per allungamento dell'arco di servizio giornaliero nelle fasce serali</t>
        </is>
      </c>
      <c r="J5558" s="20" t="n"/>
      <c r="K5558" s="20" t="n"/>
      <c r="L5558" s="20" t="n"/>
      <c r="M5558" s="20" t="n"/>
      <c r="N5558" s="21">
        <f>IF($A5558="","",IFERROR(VALUE($J5558),0))</f>
        <v/>
      </c>
      <c r="O5558" s="21">
        <f>IF($A5558="",0,IF(OR($S5558&lt;&gt;1,COUNTA($J5558:$M5558)=0),0,IF(SUMPRODUCT(MAX(($C$5:$C$6173=$C5558)*($D$5:$D$6173=$D5558)*($S$5:$S$6173=1)*IFERROR($N$5:$N$6173*1,0)))&gt;0,ROUND($H5558*($N5558/SUMPRODUCT(MAX(($C$5:$C$6173=$C5558)*($D$5:$D$6173=$D5558)*($S$5:$S$6173=1)*IFERROR($N$5:$N$6173*1,0)))),4),0)))</f>
        <v/>
      </c>
      <c r="P5558" s="10" t="inlineStr">
        <is>
          <t>corse</t>
        </is>
      </c>
      <c r="Q5558" s="21">
        <f>IF($A5558="","",$A5558&amp;"|"&amp;$C5558)</f>
        <v/>
      </c>
      <c r="R5558" s="21">
        <f>IF($A5558="","",$A5558&amp;"|"&amp;$C5558&amp;"|"&amp;$D5558)</f>
        <v/>
      </c>
      <c r="S5558" s="21">
        <f>IF($A5558="","",IFERROR(INDEX(Offerte!$D$2:$D$200,MATCH($Q5558,Offerte!$L$2:$L$200,0)),0))</f>
        <v/>
      </c>
      <c r="T5558" s="21">
        <f>IF($A5558="","",IFERROR(INDEX(Offerte!$G$2:$G$200,MATCH($Q5558,Offerte!$L$2:$L$200,0)),"NO"))</f>
        <v/>
      </c>
    </row>
    <row r="5559">
      <c r="A5559" s="10">
        <f>IF(Offerte!$A181="","",Offerte!$A181)</f>
        <v/>
      </c>
      <c r="B5559" s="10">
        <f>IF(Offerte!$A181="","",Offerte!$B181)</f>
        <v/>
      </c>
      <c r="C5559" s="10">
        <f>IF(Offerte!$A181="","",Offerte!$C181)</f>
        <v/>
      </c>
      <c r="D5559" s="10" t="inlineStr">
        <is>
          <t>B.4.1</t>
        </is>
      </c>
      <c r="E5559" s="10" t="inlineStr">
        <is>
          <t>B</t>
        </is>
      </c>
      <c r="F5559" s="10" t="inlineStr">
        <is>
          <t>Q</t>
        </is>
      </c>
      <c r="G5559" s="10" t="inlineStr">
        <is>
          <t>higher</t>
        </is>
      </c>
      <c r="H5559" s="10" t="n">
        <v>3</v>
      </c>
      <c r="I5559" s="10" t="inlineStr">
        <is>
          <t>Percorrenze aggiuntive offerte nel Programma d'esercizio delle prime due fasi attuative</t>
        </is>
      </c>
      <c r="J5559" s="20" t="n"/>
      <c r="K5559" s="20" t="n"/>
      <c r="L5559" s="20" t="n"/>
      <c r="M5559" s="20" t="n"/>
      <c r="N5559" s="21">
        <f>IF($A5559="","",IFERROR(VALUE($J5559),0))</f>
        <v/>
      </c>
      <c r="O5559" s="21">
        <f>IF($A5559="",0,IF(OR($S5559&lt;&gt;1,COUNTA($J5559:$M5559)=0),0,IF(SUMPRODUCT(MAX(($C$5:$C$6173=$C5559)*($D$5:$D$6173=$D5559)*($S$5:$S$6173=1)*IFERROR($N$5:$N$6173*1,0)))&gt;0,ROUND($H5559*($N5559/SUMPRODUCT(MAX(($C$5:$C$6173=$C5559)*($D$5:$D$6173=$D5559)*($S$5:$S$6173=1)*IFERROR($N$5:$N$6173*1,0)))),4),0)))</f>
        <v/>
      </c>
      <c r="P5559" s="10" t="inlineStr">
        <is>
          <t>vett*km</t>
        </is>
      </c>
      <c r="Q5559" s="21">
        <f>IF($A5559="","",$A5559&amp;"|"&amp;$C5559)</f>
        <v/>
      </c>
      <c r="R5559" s="21">
        <f>IF($A5559="","",$A5559&amp;"|"&amp;$C5559&amp;"|"&amp;$D5559)</f>
        <v/>
      </c>
      <c r="S5559" s="21">
        <f>IF($A5559="","",IFERROR(INDEX(Offerte!$D$2:$D$200,MATCH($Q5559,Offerte!$L$2:$L$200,0)),0))</f>
        <v/>
      </c>
      <c r="T5559" s="21">
        <f>IF($A5559="","",IFERROR(INDEX(Offerte!$G$2:$G$200,MATCH($Q5559,Offerte!$L$2:$L$200,0)),"NO"))</f>
        <v/>
      </c>
    </row>
    <row r="5560">
      <c r="A5560" s="10">
        <f>IF(Offerte!$A181="","",Offerte!$A181)</f>
        <v/>
      </c>
      <c r="B5560" s="10">
        <f>IF(Offerte!$A181="","",Offerte!$B181)</f>
        <v/>
      </c>
      <c r="C5560" s="10">
        <f>IF(Offerte!$A181="","",Offerte!$C181)</f>
        <v/>
      </c>
      <c r="D5560" s="10" t="inlineStr">
        <is>
          <t>B.5.1</t>
        </is>
      </c>
      <c r="E5560" s="10" t="inlineStr">
        <is>
          <t>B</t>
        </is>
      </c>
      <c r="F5560" s="10" t="inlineStr">
        <is>
          <t>D</t>
        </is>
      </c>
      <c r="G5560" s="10" t="inlineStr">
        <is>
          <t>discretionary</t>
        </is>
      </c>
      <c r="H5560" s="10" t="n">
        <v>2</v>
      </c>
      <c r="I5560" s="10" t="inlineStr">
        <is>
          <t>Efficacia del progetto di servizi complementari DRT</t>
        </is>
      </c>
      <c r="J5560" s="20" t="n"/>
      <c r="K5560" s="20" t="n"/>
      <c r="L5560" s="20" t="n"/>
      <c r="M5560" s="20" t="n"/>
      <c r="N5560" s="21">
        <f>IF($A5560="","",MAX(0,MIN(1,IFERROR(VALUE($M5560),0))))</f>
        <v/>
      </c>
      <c r="O5560" s="21">
        <f>IF($A5560="",0,IF(OR($S5560&lt;&gt;1,COUNTA($J5560:$M5560)=0),0,IF(SUMPRODUCT(MAX(($C$5:$C$6173=$C5560)*($D$5:$D$6173=$D5560)*($S$5:$S$6173=1)*IFERROR($N$5:$N$6173*1,0)))&gt;0,ROUND($H5560*($N5560/SUMPRODUCT(MAX(($C$5:$C$6173=$C5560)*($D$5:$D$6173=$D5560)*($S$5:$S$6173=1)*IFERROR($N$5:$N$6173*1,0)))),4),0)))</f>
        <v/>
      </c>
      <c r="P5560" s="10" t="inlineStr">
        <is>
          <t>coeff.</t>
        </is>
      </c>
      <c r="Q5560" s="21">
        <f>IF($A5560="","",$A5560&amp;"|"&amp;$C5560)</f>
        <v/>
      </c>
      <c r="R5560" s="21">
        <f>IF($A5560="","",$A5560&amp;"|"&amp;$C5560&amp;"|"&amp;$D5560)</f>
        <v/>
      </c>
      <c r="S5560" s="21">
        <f>IF($A5560="","",IFERROR(INDEX(Offerte!$D$2:$D$200,MATCH($Q5560,Offerte!$L$2:$L$200,0)),0))</f>
        <v/>
      </c>
      <c r="T5560" s="21">
        <f>IF($A5560="","",IFERROR(INDEX(Offerte!$G$2:$G$200,MATCH($Q5560,Offerte!$L$2:$L$200,0)),"NO"))</f>
        <v/>
      </c>
    </row>
    <row r="5561">
      <c r="A5561" s="10">
        <f>IF(Offerte!$A181="","",Offerte!$A181)</f>
        <v/>
      </c>
      <c r="B5561" s="10">
        <f>IF(Offerte!$A181="","",Offerte!$B181)</f>
        <v/>
      </c>
      <c r="C5561" s="10">
        <f>IF(Offerte!$A181="","",Offerte!$C181)</f>
        <v/>
      </c>
      <c r="D5561" s="10" t="inlineStr">
        <is>
          <t>C.1.1</t>
        </is>
      </c>
      <c r="E5561" s="10" t="inlineStr">
        <is>
          <t>C</t>
        </is>
      </c>
      <c r="F5561" s="10" t="inlineStr">
        <is>
          <t>Q</t>
        </is>
      </c>
      <c r="G5561" s="10" t="inlineStr">
        <is>
          <t>higher</t>
        </is>
      </c>
      <c r="H5561" s="10" t="n">
        <v>2</v>
      </c>
      <c r="I5561" s="10" t="inlineStr">
        <is>
          <t>Tasso di copertura del servizio con telecamere BSD</t>
        </is>
      </c>
      <c r="J5561" s="20" t="n"/>
      <c r="K5561" s="20" t="n"/>
      <c r="L5561" s="20" t="n"/>
      <c r="M5561" s="20" t="n"/>
      <c r="N5561" s="21">
        <f>IF($A5561="","",IFERROR(VALUE($K5561)/VALUE($L5561),IFERROR(VALUE($J5561),0)))</f>
        <v/>
      </c>
      <c r="O5561" s="21">
        <f>IF($A5561="",0,IF(OR($S5561&lt;&gt;1,COUNTA($J5561:$M5561)=0),0,IF(SUMPRODUCT(MAX(($C$5:$C$6173=$C5561)*($D$5:$D$6173=$D5561)*($S$5:$S$6173=1)*IFERROR($N$5:$N$6173*1,0)))&gt;0,ROUND($H5561*($N5561/SUMPRODUCT(MAX(($C$5:$C$6173=$C5561)*($D$5:$D$6173=$D5561)*($S$5:$S$6173=1)*IFERROR($N$5:$N$6173*1,0)))),4),0)))</f>
        <v/>
      </c>
      <c r="P5561" s="10" t="inlineStr">
        <is>
          <t>Autobus attrezzati con telecamere BSD / Autobus totali in offerta, incluse scorte</t>
        </is>
      </c>
      <c r="Q5561" s="21">
        <f>IF($A5561="","",$A5561&amp;"|"&amp;$C5561)</f>
        <v/>
      </c>
      <c r="R5561" s="21">
        <f>IF($A5561="","",$A5561&amp;"|"&amp;$C5561&amp;"|"&amp;$D5561)</f>
        <v/>
      </c>
      <c r="S5561" s="21">
        <f>IF($A5561="","",IFERROR(INDEX(Offerte!$D$2:$D$200,MATCH($Q5561,Offerte!$L$2:$L$200,0)),0))</f>
        <v/>
      </c>
      <c r="T5561" s="21">
        <f>IF($A5561="","",IFERROR(INDEX(Offerte!$G$2:$G$200,MATCH($Q5561,Offerte!$L$2:$L$200,0)),"NO"))</f>
        <v/>
      </c>
    </row>
    <row r="5562">
      <c r="A5562" s="10">
        <f>IF(Offerte!$A181="","",Offerte!$A181)</f>
        <v/>
      </c>
      <c r="B5562" s="10">
        <f>IF(Offerte!$A181="","",Offerte!$B181)</f>
        <v/>
      </c>
      <c r="C5562" s="10">
        <f>IF(Offerte!$A181="","",Offerte!$C181)</f>
        <v/>
      </c>
      <c r="D5562" s="10" t="inlineStr">
        <is>
          <t>C.1.2</t>
        </is>
      </c>
      <c r="E5562" s="10" t="inlineStr">
        <is>
          <t>C</t>
        </is>
      </c>
      <c r="F5562" s="10" t="inlineStr">
        <is>
          <t>Q</t>
        </is>
      </c>
      <c r="G5562" s="10" t="inlineStr">
        <is>
          <t>higher</t>
        </is>
      </c>
      <c r="H5562" s="10" t="n">
        <v>2</v>
      </c>
      <c r="I5562" s="10" t="inlineStr">
        <is>
          <t>Tasso di copertura del servizio con telecamere ADAS</t>
        </is>
      </c>
      <c r="J5562" s="20" t="n"/>
      <c r="K5562" s="20" t="n"/>
      <c r="L5562" s="20" t="n"/>
      <c r="M5562" s="20" t="n"/>
      <c r="N5562" s="21">
        <f>IF($A5562="","",IFERROR(VALUE($K5562)/VALUE($L5562),IFERROR(VALUE($J5562),0)))</f>
        <v/>
      </c>
      <c r="O5562" s="21">
        <f>IF($A5562="",0,IF(OR($S5562&lt;&gt;1,COUNTA($J5562:$M5562)=0),0,IF(SUMPRODUCT(MAX(($C$5:$C$6173=$C5562)*($D$5:$D$6173=$D5562)*($S$5:$S$6173=1)*IFERROR($N$5:$N$6173*1,0)))&gt;0,ROUND($H5562*($N5562/SUMPRODUCT(MAX(($C$5:$C$6173=$C5562)*($D$5:$D$6173=$D5562)*($S$5:$S$6173=1)*IFERROR($N$5:$N$6173*1,0)))),4),0)))</f>
        <v/>
      </c>
      <c r="P5562" s="10" t="inlineStr">
        <is>
          <t>Autobus attrezzati con telecamere ADAS / Autobus totali in offerta, incluse scorte</t>
        </is>
      </c>
      <c r="Q5562" s="21">
        <f>IF($A5562="","",$A5562&amp;"|"&amp;$C5562)</f>
        <v/>
      </c>
      <c r="R5562" s="21">
        <f>IF($A5562="","",$A5562&amp;"|"&amp;$C5562&amp;"|"&amp;$D5562)</f>
        <v/>
      </c>
      <c r="S5562" s="21">
        <f>IF($A5562="","",IFERROR(INDEX(Offerte!$D$2:$D$200,MATCH($Q5562,Offerte!$L$2:$L$200,0)),0))</f>
        <v/>
      </c>
      <c r="T5562" s="21">
        <f>IF($A5562="","",IFERROR(INDEX(Offerte!$G$2:$G$200,MATCH($Q5562,Offerte!$L$2:$L$200,0)),"NO"))</f>
        <v/>
      </c>
    </row>
    <row r="5563">
      <c r="A5563" s="10">
        <f>IF(Offerte!$A181="","",Offerte!$A181)</f>
        <v/>
      </c>
      <c r="B5563" s="10">
        <f>IF(Offerte!$A181="","",Offerte!$B181)</f>
        <v/>
      </c>
      <c r="C5563" s="10">
        <f>IF(Offerte!$A181="","",Offerte!$C181)</f>
        <v/>
      </c>
      <c r="D5563" s="10" t="inlineStr">
        <is>
          <t>C.2.1</t>
        </is>
      </c>
      <c r="E5563" s="10" t="inlineStr">
        <is>
          <t>C</t>
        </is>
      </c>
      <c r="F5563" s="10" t="inlineStr">
        <is>
          <t>Q</t>
        </is>
      </c>
      <c r="G5563" s="10" t="inlineStr">
        <is>
          <t>higher</t>
        </is>
      </c>
      <c r="H5563" s="10" t="n">
        <v>3</v>
      </c>
      <c r="I5563" s="10" t="inlineStr">
        <is>
          <t>Tasso di copertura del servizio con telecamere di bordo di videosorveglianza</t>
        </is>
      </c>
      <c r="J5563" s="20" t="n"/>
      <c r="K5563" s="20" t="n"/>
      <c r="L5563" s="20" t="n"/>
      <c r="M5563" s="20" t="n"/>
      <c r="N5563" s="21">
        <f>IF($A5563="","",IFERROR(VALUE($K5563)/VALUE($L5563),IFERROR(VALUE($J5563),0)))</f>
        <v/>
      </c>
      <c r="O5563" s="21">
        <f>IF($A5563="",0,IF(OR($S5563&lt;&gt;1,COUNTA($J5563:$M5563)=0),0,IF(SUMPRODUCT(MAX(($C$5:$C$6173=$C5563)*($D$5:$D$6173=$D5563)*($S$5:$S$6173=1)*IFERROR($N$5:$N$6173*1,0)))&gt;0,ROUND($H5563*($N5563/SUMPRODUCT(MAX(($C$5:$C$6173=$C5563)*($D$5:$D$6173=$D5563)*($S$5:$S$6173=1)*IFERROR($N$5:$N$6173*1,0)))),4),0)))</f>
        <v/>
      </c>
      <c r="P5563" s="10" t="inlineStr">
        <is>
          <t>Autobus attrezzati con videosorveglianza / Autobus totali in offerta, incluse scorte</t>
        </is>
      </c>
      <c r="Q5563" s="21">
        <f>IF($A5563="","",$A5563&amp;"|"&amp;$C5563)</f>
        <v/>
      </c>
      <c r="R5563" s="21">
        <f>IF($A5563="","",$A5563&amp;"|"&amp;$C5563&amp;"|"&amp;$D5563)</f>
        <v/>
      </c>
      <c r="S5563" s="21">
        <f>IF($A5563="","",IFERROR(INDEX(Offerte!$D$2:$D$200,MATCH($Q5563,Offerte!$L$2:$L$200,0)),0))</f>
        <v/>
      </c>
      <c r="T5563" s="21">
        <f>IF($A5563="","",IFERROR(INDEX(Offerte!$G$2:$G$200,MATCH($Q5563,Offerte!$L$2:$L$200,0)),"NO"))</f>
        <v/>
      </c>
    </row>
    <row r="5564">
      <c r="A5564" s="10">
        <f>IF(Offerte!$A181="","",Offerte!$A181)</f>
        <v/>
      </c>
      <c r="B5564" s="10">
        <f>IF(Offerte!$A181="","",Offerte!$B181)</f>
        <v/>
      </c>
      <c r="C5564" s="10">
        <f>IF(Offerte!$A181="","",Offerte!$C181)</f>
        <v/>
      </c>
      <c r="D5564" s="10" t="inlineStr">
        <is>
          <t>C.2.2</t>
        </is>
      </c>
      <c r="E5564" s="10" t="inlineStr">
        <is>
          <t>C</t>
        </is>
      </c>
      <c r="F5564" s="10" t="inlineStr">
        <is>
          <t>T</t>
        </is>
      </c>
      <c r="G5564" s="10" t="inlineStr">
        <is>
          <t>tabular</t>
        </is>
      </c>
      <c r="H5564" s="10" t="n">
        <v>1</v>
      </c>
      <c r="I5564" s="10" t="inlineStr">
        <is>
          <t>Software video/audio analisi per situazioni di pericolo</t>
        </is>
      </c>
      <c r="J5564" s="20" t="n"/>
      <c r="K5564" s="20" t="n"/>
      <c r="L5564" s="20" t="n"/>
      <c r="M5564" s="20" t="n"/>
      <c r="N5564" s="21">
        <f>IF($A5564="","",IF(IFERROR(VALUE($M5564),0)=1,1,0))</f>
        <v/>
      </c>
      <c r="O5564" s="21">
        <f>IF($A5564="",0,IF(OR($S5564&lt;&gt;1,COUNTA($J5564:$M5564)=0),0,IF($N5564=1,$H5564,0)))</f>
        <v/>
      </c>
      <c r="P5564" s="10" t="inlineStr">
        <is>
          <t>sì/no</t>
        </is>
      </c>
      <c r="Q5564" s="21">
        <f>IF($A5564="","",$A5564&amp;"|"&amp;$C5564)</f>
        <v/>
      </c>
      <c r="R5564" s="21">
        <f>IF($A5564="","",$A5564&amp;"|"&amp;$C5564&amp;"|"&amp;$D5564)</f>
        <v/>
      </c>
      <c r="S5564" s="21">
        <f>IF($A5564="","",IFERROR(INDEX(Offerte!$D$2:$D$200,MATCH($Q5564,Offerte!$L$2:$L$200,0)),0))</f>
        <v/>
      </c>
      <c r="T5564" s="21">
        <f>IF($A5564="","",IFERROR(INDEX(Offerte!$G$2:$G$200,MATCH($Q5564,Offerte!$L$2:$L$200,0)),"NO"))</f>
        <v/>
      </c>
    </row>
    <row r="5565">
      <c r="A5565" s="10">
        <f>IF(Offerte!$A181="","",Offerte!$A181)</f>
        <v/>
      </c>
      <c r="B5565" s="10">
        <f>IF(Offerte!$A181="","",Offerte!$B181)</f>
        <v/>
      </c>
      <c r="C5565" s="10">
        <f>IF(Offerte!$A181="","",Offerte!$C181)</f>
        <v/>
      </c>
      <c r="D5565" s="10" t="inlineStr">
        <is>
          <t>C.2.3</t>
        </is>
      </c>
      <c r="E5565" s="10" t="inlineStr">
        <is>
          <t>C</t>
        </is>
      </c>
      <c r="F5565" s="10" t="inlineStr">
        <is>
          <t>T</t>
        </is>
      </c>
      <c r="G5565" s="10" t="inlineStr">
        <is>
          <t>tabular</t>
        </is>
      </c>
      <c r="H5565" s="10" t="n">
        <v>1</v>
      </c>
      <c r="I5565" s="10" t="inlineStr">
        <is>
          <t>Collegamento con centrale qualificata di pronto intervento</t>
        </is>
      </c>
      <c r="J5565" s="20" t="n"/>
      <c r="K5565" s="20" t="n"/>
      <c r="L5565" s="20" t="n"/>
      <c r="M5565" s="20" t="n"/>
      <c r="N5565" s="21">
        <f>IF($A5565="","",IF(IFERROR(VALUE($M5565),0)=1,1,0))</f>
        <v/>
      </c>
      <c r="O5565" s="21">
        <f>IF($A5565="",0,IF(OR($S5565&lt;&gt;1,COUNTA($J5565:$M5565)=0),0,IF($N5565=1,$H5565,0)))</f>
        <v/>
      </c>
      <c r="P5565" s="10" t="inlineStr">
        <is>
          <t>sì/no</t>
        </is>
      </c>
      <c r="Q5565" s="21">
        <f>IF($A5565="","",$A5565&amp;"|"&amp;$C5565)</f>
        <v/>
      </c>
      <c r="R5565" s="21">
        <f>IF($A5565="","",$A5565&amp;"|"&amp;$C5565&amp;"|"&amp;$D5565)</f>
        <v/>
      </c>
      <c r="S5565" s="21">
        <f>IF($A5565="","",IFERROR(INDEX(Offerte!$D$2:$D$200,MATCH($Q5565,Offerte!$L$2:$L$200,0)),0))</f>
        <v/>
      </c>
      <c r="T5565" s="21">
        <f>IF($A5565="","",IFERROR(INDEX(Offerte!$G$2:$G$200,MATCH($Q5565,Offerte!$L$2:$L$200,0)),"NO"))</f>
        <v/>
      </c>
    </row>
    <row r="5566">
      <c r="A5566" s="10">
        <f>IF(Offerte!$A181="","",Offerte!$A181)</f>
        <v/>
      </c>
      <c r="B5566" s="10">
        <f>IF(Offerte!$A181="","",Offerte!$B181)</f>
        <v/>
      </c>
      <c r="C5566" s="10">
        <f>IF(Offerte!$A181="","",Offerte!$C181)</f>
        <v/>
      </c>
      <c r="D5566" s="10" t="inlineStr">
        <is>
          <t>C.2.4</t>
        </is>
      </c>
      <c r="E5566" s="10" t="inlineStr">
        <is>
          <t>C</t>
        </is>
      </c>
      <c r="F5566" s="10" t="inlineStr">
        <is>
          <t>Q</t>
        </is>
      </c>
      <c r="G5566" s="10" t="inlineStr">
        <is>
          <t>higher</t>
        </is>
      </c>
      <c r="H5566" s="10" t="n">
        <v>1</v>
      </c>
      <c r="I5566" s="10" t="inlineStr">
        <is>
          <t>Tasso di copertura del servizio con dispositivi per la chiamata di emergenza del conducente</t>
        </is>
      </c>
      <c r="J5566" s="20" t="n"/>
      <c r="K5566" s="20" t="n"/>
      <c r="L5566" s="20" t="n"/>
      <c r="M5566" s="20" t="n"/>
      <c r="N5566" s="21">
        <f>IF($A5566="","",IFERROR(VALUE($K5566)/VALUE($L5566),IFERROR(VALUE($J5566),0)))</f>
        <v/>
      </c>
      <c r="O5566" s="21">
        <f>IF($A5566="",0,IF(OR($S5566&lt;&gt;1,COUNTA($J5566:$M5566)=0),0,IF(SUMPRODUCT(MAX(($C$5:$C$6173=$C5566)*($D$5:$D$6173=$D5566)*($S$5:$S$6173=1)*IFERROR($N$5:$N$6173*1,0)))&gt;0,ROUND($H5566*($N5566/SUMPRODUCT(MAX(($C$5:$C$6173=$C5566)*($D$5:$D$6173=$D5566)*($S$5:$S$6173=1)*IFERROR($N$5:$N$6173*1,0)))),4),0)))</f>
        <v/>
      </c>
      <c r="P5566" s="10" t="inlineStr">
        <is>
          <t>Autobus attrezzati con chiamata di emergenza / Autobus totali in offerta, incluse scorte</t>
        </is>
      </c>
      <c r="Q5566" s="21">
        <f>IF($A5566="","",$A5566&amp;"|"&amp;$C5566)</f>
        <v/>
      </c>
      <c r="R5566" s="21">
        <f>IF($A5566="","",$A5566&amp;"|"&amp;$C5566&amp;"|"&amp;$D5566)</f>
        <v/>
      </c>
      <c r="S5566" s="21">
        <f>IF($A5566="","",IFERROR(INDEX(Offerte!$D$2:$D$200,MATCH($Q5566,Offerte!$L$2:$L$200,0)),0))</f>
        <v/>
      </c>
      <c r="T5566" s="21">
        <f>IF($A5566="","",IFERROR(INDEX(Offerte!$G$2:$G$200,MATCH($Q5566,Offerte!$L$2:$L$200,0)),"NO"))</f>
        <v/>
      </c>
    </row>
    <row r="5567">
      <c r="A5567" s="10">
        <f>IF(Offerte!$A181="","",Offerte!$A181)</f>
        <v/>
      </c>
      <c r="B5567" s="10">
        <f>IF(Offerte!$A181="","",Offerte!$B181)</f>
        <v/>
      </c>
      <c r="C5567" s="10">
        <f>IF(Offerte!$A181="","",Offerte!$C181)</f>
        <v/>
      </c>
      <c r="D5567" s="10" t="inlineStr">
        <is>
          <t>C.3.1</t>
        </is>
      </c>
      <c r="E5567" s="10" t="inlineStr">
        <is>
          <t>C</t>
        </is>
      </c>
      <c r="F5567" s="10" t="inlineStr">
        <is>
          <t>Q</t>
        </is>
      </c>
      <c r="G5567" s="10" t="inlineStr">
        <is>
          <t>higher</t>
        </is>
      </c>
      <c r="H5567" s="10" t="n">
        <v>2</v>
      </c>
      <c r="I5567" s="10" t="inlineStr">
        <is>
          <t>Tasso di copertura del servizio con dispositivi di informazione dinamica a bordo mezzo</t>
        </is>
      </c>
      <c r="J5567" s="20" t="n"/>
      <c r="K5567" s="20" t="n"/>
      <c r="L5567" s="20" t="n"/>
      <c r="M5567" s="20" t="n"/>
      <c r="N5567" s="21">
        <f>IF($A5567="","",IFERROR(VALUE($K5567)/VALUE($L5567),IFERROR(VALUE($J5567),0)))</f>
        <v/>
      </c>
      <c r="O5567" s="21">
        <f>IF($A5567="",0,IF(OR($S5567&lt;&gt;1,COUNTA($J5567:$M5567)=0),0,IF(SUMPRODUCT(MAX(($C$5:$C$6173=$C5567)*($D$5:$D$6173=$D5567)*($S$5:$S$6173=1)*IFERROR($N$5:$N$6173*1,0)))&gt;0,ROUND($H5567*($N5567/SUMPRODUCT(MAX(($C$5:$C$6173=$C5567)*($D$5:$D$6173=$D5567)*($S$5:$S$6173=1)*IFERROR($N$5:$N$6173*1,0)))),4),0)))</f>
        <v/>
      </c>
      <c r="P5567" s="10" t="inlineStr">
        <is>
          <t>Autobus con monitor e indicatori vocali / Autobus totali in offerta, incluse scorte</t>
        </is>
      </c>
      <c r="Q5567" s="21">
        <f>IF($A5567="","",$A5567&amp;"|"&amp;$C5567)</f>
        <v/>
      </c>
      <c r="R5567" s="21">
        <f>IF($A5567="","",$A5567&amp;"|"&amp;$C5567&amp;"|"&amp;$D5567)</f>
        <v/>
      </c>
      <c r="S5567" s="21">
        <f>IF($A5567="","",IFERROR(INDEX(Offerte!$D$2:$D$200,MATCH($Q5567,Offerte!$L$2:$L$200,0)),0))</f>
        <v/>
      </c>
      <c r="T5567" s="21">
        <f>IF($A5567="","",IFERROR(INDEX(Offerte!$G$2:$G$200,MATCH($Q5567,Offerte!$L$2:$L$200,0)),"NO"))</f>
        <v/>
      </c>
    </row>
    <row r="5568">
      <c r="A5568" s="10">
        <f>IF(Offerte!$A181="","",Offerte!$A181)</f>
        <v/>
      </c>
      <c r="B5568" s="10">
        <f>IF(Offerte!$A181="","",Offerte!$B181)</f>
        <v/>
      </c>
      <c r="C5568" s="10">
        <f>IF(Offerte!$A181="","",Offerte!$C181)</f>
        <v/>
      </c>
      <c r="D5568" s="10" t="inlineStr">
        <is>
          <t>C.3.2</t>
        </is>
      </c>
      <c r="E5568" s="10" t="inlineStr">
        <is>
          <t>C</t>
        </is>
      </c>
      <c r="F5568" s="10" t="inlineStr">
        <is>
          <t>T</t>
        </is>
      </c>
      <c r="G5568" s="10" t="inlineStr">
        <is>
          <t>tabular</t>
        </is>
      </c>
      <c r="H5568" s="10" t="n">
        <v>2</v>
      </c>
      <c r="I5568" s="10" t="inlineStr">
        <is>
          <t>Informazioni a bordo su coincidenze ai nodi</t>
        </is>
      </c>
      <c r="J5568" s="20" t="n"/>
      <c r="K5568" s="20" t="n"/>
      <c r="L5568" s="20" t="n"/>
      <c r="M5568" s="20" t="n"/>
      <c r="N5568" s="21">
        <f>IF($A5568="","",IF(IFERROR(VALUE($M5568),0)=1,1,0))</f>
        <v/>
      </c>
      <c r="O5568" s="21">
        <f>IF($A5568="",0,IF(OR($S5568&lt;&gt;1,COUNTA($J5568:$M5568)=0),0,IF(AND($N5568=1,IFERROR(SUMIFS($N$5:$N$6173,$Q$5:$Q$6173,$Q5568,$D$5:$D$6173,"C.3.1"),0)&gt;=0.5),$H5568,0)))</f>
        <v/>
      </c>
      <c r="P5568" s="10" t="inlineStr">
        <is>
          <t>Dipende da C.3.1 &gt;= 0.5</t>
        </is>
      </c>
      <c r="Q5568" s="21">
        <f>IF($A5568="","",$A5568&amp;"|"&amp;$C5568)</f>
        <v/>
      </c>
      <c r="R5568" s="21">
        <f>IF($A5568="","",$A5568&amp;"|"&amp;$C5568&amp;"|"&amp;$D5568)</f>
        <v/>
      </c>
      <c r="S5568" s="21">
        <f>IF($A5568="","",IFERROR(INDEX(Offerte!$D$2:$D$200,MATCH($Q5568,Offerte!$L$2:$L$200,0)),0))</f>
        <v/>
      </c>
      <c r="T5568" s="21">
        <f>IF($A5568="","",IFERROR(INDEX(Offerte!$G$2:$G$200,MATCH($Q5568,Offerte!$L$2:$L$200,0)),"NO"))</f>
        <v/>
      </c>
    </row>
    <row r="5569">
      <c r="A5569" s="10">
        <f>IF(Offerte!$A181="","",Offerte!$A181)</f>
        <v/>
      </c>
      <c r="B5569" s="10">
        <f>IF(Offerte!$A181="","",Offerte!$B181)</f>
        <v/>
      </c>
      <c r="C5569" s="10">
        <f>IF(Offerte!$A181="","",Offerte!$C181)</f>
        <v/>
      </c>
      <c r="D5569" s="10" t="inlineStr">
        <is>
          <t>D.1.1</t>
        </is>
      </c>
      <c r="E5569" s="10" t="inlineStr">
        <is>
          <t>D</t>
        </is>
      </c>
      <c r="F5569" s="10" t="inlineStr">
        <is>
          <t>Q</t>
        </is>
      </c>
      <c r="G5569" s="10" t="inlineStr">
        <is>
          <t>higher</t>
        </is>
      </c>
      <c r="H5569" s="10" t="n">
        <v>3</v>
      </c>
      <c r="I5569" s="10" t="inlineStr">
        <is>
          <t>Installazione di pensiline</t>
        </is>
      </c>
      <c r="J5569" s="20" t="n"/>
      <c r="K5569" s="20" t="n"/>
      <c r="L5569" s="20" t="n"/>
      <c r="M5569" s="20" t="n"/>
      <c r="N5569" s="21">
        <f>IF($A5569="","",IFERROR(VALUE($J5569),0))</f>
        <v/>
      </c>
      <c r="O5569" s="21">
        <f>IF($A5569="",0,IF(OR($S5569&lt;&gt;1,COUNTA($J5569:$M5569)=0),0,IF(SUMPRODUCT(MAX(($C$5:$C$6173=$C5569)*($D$5:$D$6173=$D5569)*($S$5:$S$6173=1)*IFERROR($N$5:$N$6173*1,0)))&gt;0,ROUND($H5569*($N5569/SUMPRODUCT(MAX(($C$5:$C$6173=$C5569)*($D$5:$D$6173=$D5569)*($S$5:$S$6173=1)*IFERROR($N$5:$N$6173*1,0)))),4),0)))</f>
        <v/>
      </c>
      <c r="P5569" s="10" t="inlineStr">
        <is>
          <t>fermate</t>
        </is>
      </c>
      <c r="Q5569" s="21">
        <f>IF($A5569="","",$A5569&amp;"|"&amp;$C5569)</f>
        <v/>
      </c>
      <c r="R5569" s="21">
        <f>IF($A5569="","",$A5569&amp;"|"&amp;$C5569&amp;"|"&amp;$D5569)</f>
        <v/>
      </c>
      <c r="S5569" s="21">
        <f>IF($A5569="","",IFERROR(INDEX(Offerte!$D$2:$D$200,MATCH($Q5569,Offerte!$L$2:$L$200,0)),0))</f>
        <v/>
      </c>
      <c r="T5569" s="21">
        <f>IF($A5569="","",IFERROR(INDEX(Offerte!$G$2:$G$200,MATCH($Q5569,Offerte!$L$2:$L$200,0)),"NO"))</f>
        <v/>
      </c>
    </row>
    <row r="5570">
      <c r="A5570" s="10">
        <f>IF(Offerte!$A181="","",Offerte!$A181)</f>
        <v/>
      </c>
      <c r="B5570" s="10">
        <f>IF(Offerte!$A181="","",Offerte!$B181)</f>
        <v/>
      </c>
      <c r="C5570" s="10">
        <f>IF(Offerte!$A181="","",Offerte!$C181)</f>
        <v/>
      </c>
      <c r="D5570" s="10" t="inlineStr">
        <is>
          <t>D.1.2</t>
        </is>
      </c>
      <c r="E5570" s="10" t="inlineStr">
        <is>
          <t>D</t>
        </is>
      </c>
      <c r="F5570" s="10" t="inlineStr">
        <is>
          <t>Q</t>
        </is>
      </c>
      <c r="G5570" s="10" t="inlineStr">
        <is>
          <t>higher</t>
        </is>
      </c>
      <c r="H5570" s="10" t="n">
        <v>3</v>
      </c>
      <c r="I5570" s="10" t="inlineStr">
        <is>
          <t>Installazione di paline di fermata conformi alla DGR 581/2023</t>
        </is>
      </c>
      <c r="J5570" s="20" t="n"/>
      <c r="K5570" s="20" t="n"/>
      <c r="L5570" s="20" t="n"/>
      <c r="M5570" s="20" t="n"/>
      <c r="N5570" s="21">
        <f>IF($A5570="","",IFERROR(VALUE($J5570),0))</f>
        <v/>
      </c>
      <c r="O5570" s="21">
        <f>IF($A5570="",0,IF(OR($S5570&lt;&gt;1,COUNTA($J5570:$M5570)=0),0,IF(SUMPRODUCT(MAX(($C$5:$C$6173=$C5570)*($D$5:$D$6173=$D5570)*($S$5:$S$6173=1)*IFERROR($N$5:$N$6173*1,0)))&gt;0,ROUND($H5570*($N5570/SUMPRODUCT(MAX(($C$5:$C$6173=$C5570)*($D$5:$D$6173=$D5570)*($S$5:$S$6173=1)*IFERROR($N$5:$N$6173*1,0)))),4),0)))</f>
        <v/>
      </c>
      <c r="P5570" s="10" t="inlineStr">
        <is>
          <t>fermate</t>
        </is>
      </c>
      <c r="Q5570" s="21">
        <f>IF($A5570="","",$A5570&amp;"|"&amp;$C5570)</f>
        <v/>
      </c>
      <c r="R5570" s="21">
        <f>IF($A5570="","",$A5570&amp;"|"&amp;$C5570&amp;"|"&amp;$D5570)</f>
        <v/>
      </c>
      <c r="S5570" s="21">
        <f>IF($A5570="","",IFERROR(INDEX(Offerte!$D$2:$D$200,MATCH($Q5570,Offerte!$L$2:$L$200,0)),0))</f>
        <v/>
      </c>
      <c r="T5570" s="21">
        <f>IF($A5570="","",IFERROR(INDEX(Offerte!$G$2:$G$200,MATCH($Q5570,Offerte!$L$2:$L$200,0)),"NO"))</f>
        <v/>
      </c>
    </row>
    <row r="5571">
      <c r="A5571" s="10">
        <f>IF(Offerte!$A181="","",Offerte!$A181)</f>
        <v/>
      </c>
      <c r="B5571" s="10">
        <f>IF(Offerte!$A181="","",Offerte!$B181)</f>
        <v/>
      </c>
      <c r="C5571" s="10">
        <f>IF(Offerte!$A181="","",Offerte!$C181)</f>
        <v/>
      </c>
      <c r="D5571" s="10" t="inlineStr">
        <is>
          <t>D.1.3</t>
        </is>
      </c>
      <c r="E5571" s="10" t="inlineStr">
        <is>
          <t>D</t>
        </is>
      </c>
      <c r="F5571" s="10" t="inlineStr">
        <is>
          <t>Q</t>
        </is>
      </c>
      <c r="G5571" s="10" t="inlineStr">
        <is>
          <t>higher</t>
        </is>
      </c>
      <c r="H5571" s="10" t="n">
        <v>2</v>
      </c>
      <c r="I5571" s="10" t="inlineStr">
        <is>
          <t>Display informativi connessi alle fermate</t>
        </is>
      </c>
      <c r="J5571" s="20" t="n"/>
      <c r="K5571" s="20" t="n"/>
      <c r="L5571" s="20" t="n"/>
      <c r="M5571" s="20" t="n"/>
      <c r="N5571" s="21">
        <f>IF($A5571="","",IFERROR(VALUE($J5571),0))</f>
        <v/>
      </c>
      <c r="O5571" s="21">
        <f>IF($A5571="",0,IF(OR($S5571&lt;&gt;1,COUNTA($J5571:$M5571)=0),0,IF(SUMPRODUCT(MAX(($C$5:$C$6173=$C5571)*($D$5:$D$6173=$D5571)*($S$5:$S$6173=1)*IFERROR($N$5:$N$6173*1,0)))&gt;0,ROUND($H5571*($N5571/SUMPRODUCT(MAX(($C$5:$C$6173=$C5571)*($D$5:$D$6173=$D5571)*($S$5:$S$6173=1)*IFERROR($N$5:$N$6173*1,0)))),4),0)))</f>
        <v/>
      </c>
      <c r="P5571" s="10" t="inlineStr">
        <is>
          <t>fermate</t>
        </is>
      </c>
      <c r="Q5571" s="21">
        <f>IF($A5571="","",$A5571&amp;"|"&amp;$C5571)</f>
        <v/>
      </c>
      <c r="R5571" s="21">
        <f>IF($A5571="","",$A5571&amp;"|"&amp;$C5571&amp;"|"&amp;$D5571)</f>
        <v/>
      </c>
      <c r="S5571" s="21">
        <f>IF($A5571="","",IFERROR(INDEX(Offerte!$D$2:$D$200,MATCH($Q5571,Offerte!$L$2:$L$200,0)),0))</f>
        <v/>
      </c>
      <c r="T5571" s="21">
        <f>IF($A5571="","",IFERROR(INDEX(Offerte!$G$2:$G$200,MATCH($Q5571,Offerte!$L$2:$L$200,0)),"NO"))</f>
        <v/>
      </c>
    </row>
    <row r="5572">
      <c r="A5572" s="10">
        <f>IF(Offerte!$A181="","",Offerte!$A181)</f>
        <v/>
      </c>
      <c r="B5572" s="10">
        <f>IF(Offerte!$A181="","",Offerte!$B181)</f>
        <v/>
      </c>
      <c r="C5572" s="10">
        <f>IF(Offerte!$A181="","",Offerte!$C181)</f>
        <v/>
      </c>
      <c r="D5572" s="10" t="inlineStr">
        <is>
          <t>D.2.1</t>
        </is>
      </c>
      <c r="E5572" s="10" t="inlineStr">
        <is>
          <t>D</t>
        </is>
      </c>
      <c r="F5572" s="10" t="inlineStr">
        <is>
          <t>Q</t>
        </is>
      </c>
      <c r="G5572" s="10" t="inlineStr">
        <is>
          <t>higher</t>
        </is>
      </c>
      <c r="H5572" s="10" t="n">
        <v>2</v>
      </c>
      <c r="I5572" s="10" t="inlineStr">
        <is>
          <t>Segnali tattili Loges-Vet-Evolution</t>
        </is>
      </c>
      <c r="J5572" s="20" t="n"/>
      <c r="K5572" s="20" t="n"/>
      <c r="L5572" s="20" t="n"/>
      <c r="M5572" s="20" t="n"/>
      <c r="N5572" s="21">
        <f>IF($A5572="","",IFERROR(VALUE($J5572),0))</f>
        <v/>
      </c>
      <c r="O5572" s="21">
        <f>IF($A5572="",0,IF(OR($S5572&lt;&gt;1,COUNTA($J5572:$M5572)=0),0,IF(SUMPRODUCT(MAX(($C$5:$C$6173=$C5572)*($D$5:$D$6173=$D5572)*($S$5:$S$6173=1)*IFERROR($N$5:$N$6173*1,0)))&gt;0,ROUND($H5572*($N5572/SUMPRODUCT(MAX(($C$5:$C$6173=$C5572)*($D$5:$D$6173=$D5572)*($S$5:$S$6173=1)*IFERROR($N$5:$N$6173*1,0)))),4),0)))</f>
        <v/>
      </c>
      <c r="P5572" s="10" t="inlineStr">
        <is>
          <t>fermate</t>
        </is>
      </c>
      <c r="Q5572" s="21">
        <f>IF($A5572="","",$A5572&amp;"|"&amp;$C5572)</f>
        <v/>
      </c>
      <c r="R5572" s="21">
        <f>IF($A5572="","",$A5572&amp;"|"&amp;$C5572&amp;"|"&amp;$D5572)</f>
        <v/>
      </c>
      <c r="S5572" s="21">
        <f>IF($A5572="","",IFERROR(INDEX(Offerte!$D$2:$D$200,MATCH($Q5572,Offerte!$L$2:$L$200,0)),0))</f>
        <v/>
      </c>
      <c r="T5572" s="21">
        <f>IF($A5572="","",IFERROR(INDEX(Offerte!$G$2:$G$200,MATCH($Q5572,Offerte!$L$2:$L$200,0)),"NO"))</f>
        <v/>
      </c>
    </row>
    <row r="5573">
      <c r="A5573" s="10">
        <f>IF(Offerte!$A181="","",Offerte!$A181)</f>
        <v/>
      </c>
      <c r="B5573" s="10">
        <f>IF(Offerte!$A181="","",Offerte!$B181)</f>
        <v/>
      </c>
      <c r="C5573" s="10">
        <f>IF(Offerte!$A181="","",Offerte!$C181)</f>
        <v/>
      </c>
      <c r="D5573" s="10" t="inlineStr">
        <is>
          <t>E.1.1</t>
        </is>
      </c>
      <c r="E5573" s="10" t="inlineStr">
        <is>
          <t>E</t>
        </is>
      </c>
      <c r="F5573" s="10" t="inlineStr">
        <is>
          <t>T</t>
        </is>
      </c>
      <c r="G5573" s="10" t="inlineStr">
        <is>
          <t>tabular</t>
        </is>
      </c>
      <c r="H5573" s="10" t="n">
        <v>2</v>
      </c>
      <c r="I5573" s="10" t="inlineStr">
        <is>
          <t>Mobile app con travel planner PRM</t>
        </is>
      </c>
      <c r="J5573" s="20" t="n"/>
      <c r="K5573" s="20" t="n"/>
      <c r="L5573" s="20" t="n"/>
      <c r="M5573" s="20" t="n"/>
      <c r="N5573" s="21">
        <f>IF($A5573="","",IF(IFERROR(VALUE($M5573),0)=1,1,0))</f>
        <v/>
      </c>
      <c r="O5573" s="21">
        <f>IF($A5573="",0,IF(OR($S5573&lt;&gt;1,COUNTA($J5573:$M5573)=0),0,IF($N5573=1,$H5573,0)))</f>
        <v/>
      </c>
      <c r="P5573" s="10" t="inlineStr">
        <is>
          <t>sì/no</t>
        </is>
      </c>
      <c r="Q5573" s="21">
        <f>IF($A5573="","",$A5573&amp;"|"&amp;$C5573)</f>
        <v/>
      </c>
      <c r="R5573" s="21">
        <f>IF($A5573="","",$A5573&amp;"|"&amp;$C5573&amp;"|"&amp;$D5573)</f>
        <v/>
      </c>
      <c r="S5573" s="21">
        <f>IF($A5573="","",IFERROR(INDEX(Offerte!$D$2:$D$200,MATCH($Q5573,Offerte!$L$2:$L$200,0)),0))</f>
        <v/>
      </c>
      <c r="T5573" s="21">
        <f>IF($A5573="","",IFERROR(INDEX(Offerte!$G$2:$G$200,MATCH($Q5573,Offerte!$L$2:$L$200,0)),"NO"))</f>
        <v/>
      </c>
    </row>
    <row r="5574">
      <c r="A5574" s="10">
        <f>IF(Offerte!$A181="","",Offerte!$A181)</f>
        <v/>
      </c>
      <c r="B5574" s="10">
        <f>IF(Offerte!$A181="","",Offerte!$B181)</f>
        <v/>
      </c>
      <c r="C5574" s="10">
        <f>IF(Offerte!$A181="","",Offerte!$C181)</f>
        <v/>
      </c>
      <c r="D5574" s="10" t="inlineStr">
        <is>
          <t>E.2.1</t>
        </is>
      </c>
      <c r="E5574" s="10" t="inlineStr">
        <is>
          <t>E</t>
        </is>
      </c>
      <c r="F5574" s="10" t="inlineStr">
        <is>
          <t>D</t>
        </is>
      </c>
      <c r="G5574" s="10" t="inlineStr">
        <is>
          <t>discretionary</t>
        </is>
      </c>
      <c r="H5574" s="10" t="n">
        <v>2</v>
      </c>
      <c r="I5574" s="10" t="inlineStr">
        <is>
          <t>Altre azioni informative e rapporti con gli utenti</t>
        </is>
      </c>
      <c r="J5574" s="20" t="n"/>
      <c r="K5574" s="20" t="n"/>
      <c r="L5574" s="20" t="n"/>
      <c r="M5574" s="20" t="n"/>
      <c r="N5574" s="21">
        <f>IF($A5574="","",MAX(0,MIN(1,IFERROR(VALUE($M5574),0))))</f>
        <v/>
      </c>
      <c r="O5574" s="21">
        <f>IF($A5574="",0,IF(OR($S5574&lt;&gt;1,COUNTA($J5574:$M5574)=0),0,IF(SUMPRODUCT(MAX(($C$5:$C$6173=$C5574)*($D$5:$D$6173=$D5574)*($S$5:$S$6173=1)*IFERROR($N$5:$N$6173*1,0)))&gt;0,ROUND($H5574*($N5574/SUMPRODUCT(MAX(($C$5:$C$6173=$C5574)*($D$5:$D$6173=$D5574)*($S$5:$S$6173=1)*IFERROR($N$5:$N$6173*1,0)))),4),0)))</f>
        <v/>
      </c>
      <c r="P5574" s="10" t="inlineStr">
        <is>
          <t>coeff.</t>
        </is>
      </c>
      <c r="Q5574" s="21">
        <f>IF($A5574="","",$A5574&amp;"|"&amp;$C5574)</f>
        <v/>
      </c>
      <c r="R5574" s="21">
        <f>IF($A5574="","",$A5574&amp;"|"&amp;$C5574&amp;"|"&amp;$D5574)</f>
        <v/>
      </c>
      <c r="S5574" s="21">
        <f>IF($A5574="","",IFERROR(INDEX(Offerte!$D$2:$D$200,MATCH($Q5574,Offerte!$L$2:$L$200,0)),0))</f>
        <v/>
      </c>
      <c r="T5574" s="21">
        <f>IF($A5574="","",IFERROR(INDEX(Offerte!$G$2:$G$200,MATCH($Q5574,Offerte!$L$2:$L$200,0)),"NO"))</f>
        <v/>
      </c>
    </row>
    <row r="5575">
      <c r="A5575" s="10">
        <f>IF(Offerte!$A181="","",Offerte!$A181)</f>
        <v/>
      </c>
      <c r="B5575" s="10">
        <f>IF(Offerte!$A181="","",Offerte!$B181)</f>
        <v/>
      </c>
      <c r="C5575" s="10">
        <f>IF(Offerte!$A181="","",Offerte!$C181)</f>
        <v/>
      </c>
      <c r="D5575" s="10" t="inlineStr">
        <is>
          <t>F.1.1</t>
        </is>
      </c>
      <c r="E5575" s="10" t="inlineStr">
        <is>
          <t>F</t>
        </is>
      </c>
      <c r="F5575" s="10" t="inlineStr">
        <is>
          <t>Q</t>
        </is>
      </c>
      <c r="G5575" s="10" t="inlineStr">
        <is>
          <t>lower</t>
        </is>
      </c>
      <c r="H5575" s="10" t="n">
        <v>7</v>
      </c>
      <c r="I5575" s="10" t="inlineStr">
        <is>
          <t>Performance ambientali del parco mezzi adibito al servizio - I_CEA</t>
        </is>
      </c>
      <c r="J5575" s="20" t="n"/>
      <c r="K5575" s="20" t="n"/>
      <c r="L5575" s="20" t="n"/>
      <c r="M5575" s="20" t="n"/>
      <c r="N5575" s="21">
        <f>IF($A5575="","",IFERROR(VALUE($J5575),0))</f>
        <v/>
      </c>
      <c r="O5575" s="21">
        <f>IF($A5575="",0,IF(OR($S5575&lt;&gt;1,COUNTA($J5575:$M5575)=0),0,IF(AND(IFERROR(AGGREGATE(15,6,$N$5:$N$6173/(($C$5:$C$6173=$C5575)*($D$5:$D$6173=$D5575)*($S$5:$S$6173=1)*($N$5:$N$6173&gt;0)),1),0)&gt;0,$N5575&gt;0),ROUND($H5575*(IFERROR(AGGREGATE(15,6,$N$5:$N$6173/(($C$5:$C$6173=$C5575)*($D$5:$D$6173=$D5575)*($S$5:$S$6173=1)*($N$5:$N$6173&gt;0)),1),0)/$N5575),4),0)))</f>
        <v/>
      </c>
      <c r="P5575" s="10" t="inlineStr">
        <is>
          <t>indice</t>
        </is>
      </c>
      <c r="Q5575" s="21">
        <f>IF($A5575="","",$A5575&amp;"|"&amp;$C5575)</f>
        <v/>
      </c>
      <c r="R5575" s="21">
        <f>IF($A5575="","",$A5575&amp;"|"&amp;$C5575&amp;"|"&amp;$D5575)</f>
        <v/>
      </c>
      <c r="S5575" s="21">
        <f>IF($A5575="","",IFERROR(INDEX(Offerte!$D$2:$D$200,MATCH($Q5575,Offerte!$L$2:$L$200,0)),0))</f>
        <v/>
      </c>
      <c r="T5575" s="21">
        <f>IF($A5575="","",IFERROR(INDEX(Offerte!$G$2:$G$200,MATCH($Q5575,Offerte!$L$2:$L$200,0)),"NO"))</f>
        <v/>
      </c>
    </row>
    <row r="5576">
      <c r="A5576" s="10">
        <f>IF(Offerte!$A181="","",Offerte!$A181)</f>
        <v/>
      </c>
      <c r="B5576" s="10">
        <f>IF(Offerte!$A181="","",Offerte!$B181)</f>
        <v/>
      </c>
      <c r="C5576" s="10">
        <f>IF(Offerte!$A181="","",Offerte!$C181)</f>
        <v/>
      </c>
      <c r="D5576" s="10" t="inlineStr">
        <is>
          <t>F.2.1</t>
        </is>
      </c>
      <c r="E5576" s="10" t="inlineStr">
        <is>
          <t>F</t>
        </is>
      </c>
      <c r="F5576" s="10" t="inlineStr">
        <is>
          <t>Q</t>
        </is>
      </c>
      <c r="G5576" s="10" t="inlineStr">
        <is>
          <t>higher</t>
        </is>
      </c>
      <c r="H5576" s="10" t="n">
        <v>2</v>
      </c>
      <c r="I5576" s="10" t="inlineStr">
        <is>
          <t>Tasso di copertura del servizio con dispositivi ECO-DRIVER</t>
        </is>
      </c>
      <c r="J5576" s="20" t="n"/>
      <c r="K5576" s="20" t="n"/>
      <c r="L5576" s="20" t="n"/>
      <c r="M5576" s="20" t="n"/>
      <c r="N5576" s="21">
        <f>IF($A5576="","",IFERROR(VALUE($K5576)/VALUE($L5576),IFERROR(VALUE($J5576),0)))</f>
        <v/>
      </c>
      <c r="O5576" s="21">
        <f>IF($A5576="",0,IF(OR($S5576&lt;&gt;1,COUNTA($J5576:$M5576)=0),0,IF(SUMPRODUCT(MAX(($C$5:$C$6173=$C5576)*($D$5:$D$6173=$D5576)*($S$5:$S$6173=1)*IFERROR($N$5:$N$6173*1,0)))&gt;0,ROUND($H5576*($N5576/SUMPRODUCT(MAX(($C$5:$C$6173=$C5576)*($D$5:$D$6173=$D5576)*($S$5:$S$6173=1)*IFERROR($N$5:$N$6173*1,0)))),4),0)))</f>
        <v/>
      </c>
      <c r="P5576" s="10" t="inlineStr">
        <is>
          <t>Autobus attrezzati con dispositivi ECO-DRIVER / Autobus totali in offerta, incluse scorte</t>
        </is>
      </c>
      <c r="Q5576" s="21">
        <f>IF($A5576="","",$A5576&amp;"|"&amp;$C5576)</f>
        <v/>
      </c>
      <c r="R5576" s="21">
        <f>IF($A5576="","",$A5576&amp;"|"&amp;$C5576&amp;"|"&amp;$D5576)</f>
        <v/>
      </c>
      <c r="S5576" s="21">
        <f>IF($A5576="","",IFERROR(INDEX(Offerte!$D$2:$D$200,MATCH($Q5576,Offerte!$L$2:$L$200,0)),0))</f>
        <v/>
      </c>
      <c r="T5576" s="21">
        <f>IF($A5576="","",IFERROR(INDEX(Offerte!$G$2:$G$200,MATCH($Q5576,Offerte!$L$2:$L$200,0)),"NO"))</f>
        <v/>
      </c>
    </row>
    <row r="5577">
      <c r="A5577" s="10">
        <f>IF(Offerte!$A181="","",Offerte!$A181)</f>
        <v/>
      </c>
      <c r="B5577" s="10">
        <f>IF(Offerte!$A181="","",Offerte!$B181)</f>
        <v/>
      </c>
      <c r="C5577" s="10">
        <f>IF(Offerte!$A181="","",Offerte!$C181)</f>
        <v/>
      </c>
      <c r="D5577" s="10" t="inlineStr">
        <is>
          <t>F.3.1</t>
        </is>
      </c>
      <c r="E5577" s="10" t="inlineStr">
        <is>
          <t>F</t>
        </is>
      </c>
      <c r="F5577" s="10" t="inlineStr">
        <is>
          <t>Q</t>
        </is>
      </c>
      <c r="G5577" s="10" t="inlineStr">
        <is>
          <t>higher</t>
        </is>
      </c>
      <c r="H5577" s="10" t="n">
        <v>2</v>
      </c>
      <c r="I5577" s="10" t="inlineStr">
        <is>
          <t>Autoproduzione consumi elettrici per trazione</t>
        </is>
      </c>
      <c r="J5577" s="20" t="n"/>
      <c r="K5577" s="20" t="n"/>
      <c r="L5577" s="20" t="n"/>
      <c r="M5577" s="20" t="n"/>
      <c r="N5577" s="21">
        <f>IF($A5577="","",IFERROR(VALUE($J5577),0))</f>
        <v/>
      </c>
      <c r="O5577" s="21">
        <f>IF($A5577="",0,IF(OR($S5577&lt;&gt;1,COUNTA($J5577:$M5577)=0),0,IF(SUMPRODUCT(MAX(($C$5:$C$6173=$C5577)*($D$5:$D$6173=$D5577)*($S$5:$S$6173=1)*IFERROR($N$5:$N$6173*1,0)))&gt;0,ROUND($H5577*($N5577/SUMPRODUCT(MAX(($C$5:$C$6173=$C5577)*($D$5:$D$6173=$D5577)*($S$5:$S$6173=1)*IFERROR($N$5:$N$6173*1,0)))),4),0)))</f>
        <v/>
      </c>
      <c r="P5577" s="10" t="inlineStr">
        <is>
          <t>kWh/anno</t>
        </is>
      </c>
      <c r="Q5577" s="21">
        <f>IF($A5577="","",$A5577&amp;"|"&amp;$C5577)</f>
        <v/>
      </c>
      <c r="R5577" s="21">
        <f>IF($A5577="","",$A5577&amp;"|"&amp;$C5577&amp;"|"&amp;$D5577)</f>
        <v/>
      </c>
      <c r="S5577" s="21">
        <f>IF($A5577="","",IFERROR(INDEX(Offerte!$D$2:$D$200,MATCH($Q5577,Offerte!$L$2:$L$200,0)),0))</f>
        <v/>
      </c>
      <c r="T5577" s="21">
        <f>IF($A5577="","",IFERROR(INDEX(Offerte!$G$2:$G$200,MATCH($Q5577,Offerte!$L$2:$L$200,0)),"NO"))</f>
        <v/>
      </c>
    </row>
    <row r="5578">
      <c r="A5578" s="10">
        <f>IF(Offerte!$A181="","",Offerte!$A181)</f>
        <v/>
      </c>
      <c r="B5578" s="10">
        <f>IF(Offerte!$A181="","",Offerte!$B181)</f>
        <v/>
      </c>
      <c r="C5578" s="10">
        <f>IF(Offerte!$A181="","",Offerte!$C181)</f>
        <v/>
      </c>
      <c r="D5578" s="10" t="inlineStr">
        <is>
          <t>F.4.1</t>
        </is>
      </c>
      <c r="E5578" s="10" t="inlineStr">
        <is>
          <t>F</t>
        </is>
      </c>
      <c r="F5578" s="10" t="inlineStr">
        <is>
          <t>Q</t>
        </is>
      </c>
      <c r="G5578" s="10" t="inlineStr">
        <is>
          <t>soil</t>
        </is>
      </c>
      <c r="H5578" s="10" t="n">
        <v>2</v>
      </c>
      <c r="I5578" s="10" t="inlineStr">
        <is>
          <t>Indice di consumo di suolo</t>
        </is>
      </c>
      <c r="J5578" s="20" t="n"/>
      <c r="K5578" s="20" t="n"/>
      <c r="L5578" s="20" t="n"/>
      <c r="M5578" s="20" t="n"/>
      <c r="N5578" s="21">
        <f>IF($A5578="","",IFERROR(VALUE($J5578),0))</f>
        <v/>
      </c>
      <c r="O5578" s="21">
        <f>IF($A5578="",0,IF(OR($S5578&lt;&gt;1,COUNTA($J5578:$M5578)=0),0,IF($N5578&lt;=0,$H5578,IF(SUMPRODUCT(MAX(($C$5:$C$6173=$C5578)*($D$5:$D$6173=$D5578)*($S$5:$S$6173=1)*IFERROR($N$5:$N$6173*1,0)))&gt;0,ROUND($H5578*((SUMPRODUCT(MAX(($C$5:$C$6173=$C5578)*($D$5:$D$6173=$D5578)*($S$5:$S$6173=1)*IFERROR($N$5:$N$6173*1,0)))-$N5578)/SUMPRODUCT(MAX(($C$5:$C$6173=$C5578)*($D$5:$D$6173=$D5578)*($S$5:$S$6173=1)*IFERROR($N$5:$N$6173*1,0)))),4),0))))</f>
        <v/>
      </c>
      <c r="P5578" s="10" t="inlineStr">
        <is>
          <t>m2</t>
        </is>
      </c>
      <c r="Q5578" s="21">
        <f>IF($A5578="","",$A5578&amp;"|"&amp;$C5578)</f>
        <v/>
      </c>
      <c r="R5578" s="21">
        <f>IF($A5578="","",$A5578&amp;"|"&amp;$C5578&amp;"|"&amp;$D5578)</f>
        <v/>
      </c>
      <c r="S5578" s="21">
        <f>IF($A5578="","",IFERROR(INDEX(Offerte!$D$2:$D$200,MATCH($Q5578,Offerte!$L$2:$L$200,0)),0))</f>
        <v/>
      </c>
      <c r="T5578" s="21">
        <f>IF($A5578="","",IFERROR(INDEX(Offerte!$G$2:$G$200,MATCH($Q5578,Offerte!$L$2:$L$200,0)),"NO"))</f>
        <v/>
      </c>
    </row>
    <row r="5579">
      <c r="A5579" s="10">
        <f>IF(Offerte!$A181="","",Offerte!$A181)</f>
        <v/>
      </c>
      <c r="B5579" s="10">
        <f>IF(Offerte!$A181="","",Offerte!$B181)</f>
        <v/>
      </c>
      <c r="C5579" s="10">
        <f>IF(Offerte!$A181="","",Offerte!$C181)</f>
        <v/>
      </c>
      <c r="D5579" s="10" t="inlineStr">
        <is>
          <t>F.5.1</t>
        </is>
      </c>
      <c r="E5579" s="10" t="inlineStr">
        <is>
          <t>F</t>
        </is>
      </c>
      <c r="F5579" s="10" t="inlineStr">
        <is>
          <t>T</t>
        </is>
      </c>
      <c r="G5579" s="10" t="inlineStr">
        <is>
          <t>tabular</t>
        </is>
      </c>
      <c r="H5579" s="10" t="n">
        <v>1</v>
      </c>
      <c r="I5579" s="10" t="inlineStr">
        <is>
          <t>Rendicontazione di sostenibilità ambientale</t>
        </is>
      </c>
      <c r="J5579" s="20" t="n"/>
      <c r="K5579" s="20" t="n"/>
      <c r="L5579" s="20" t="n"/>
      <c r="M5579" s="20" t="n"/>
      <c r="N5579" s="21">
        <f>IF($A5579="","",IF(IFERROR(VALUE($M5579),0)=1,1,0))</f>
        <v/>
      </c>
      <c r="O5579" s="21">
        <f>IF($A5579="",0,IF(OR($S5579&lt;&gt;1,COUNTA($J5579:$M5579)=0),0,IF($N5579=1,$H5579,0)))</f>
        <v/>
      </c>
      <c r="P5579" s="10" t="inlineStr">
        <is>
          <t>sì/no</t>
        </is>
      </c>
      <c r="Q5579" s="21">
        <f>IF($A5579="","",$A5579&amp;"|"&amp;$C5579)</f>
        <v/>
      </c>
      <c r="R5579" s="21">
        <f>IF($A5579="","",$A5579&amp;"|"&amp;$C5579&amp;"|"&amp;$D5579)</f>
        <v/>
      </c>
      <c r="S5579" s="21">
        <f>IF($A5579="","",IFERROR(INDEX(Offerte!$D$2:$D$200,MATCH($Q5579,Offerte!$L$2:$L$200,0)),0))</f>
        <v/>
      </c>
      <c r="T5579" s="21">
        <f>IF($A5579="","",IFERROR(INDEX(Offerte!$G$2:$G$200,MATCH($Q5579,Offerte!$L$2:$L$200,0)),"NO"))</f>
        <v/>
      </c>
    </row>
    <row r="5580">
      <c r="A5580" s="10">
        <f>IF(Offerte!$A181="","",Offerte!$A181)</f>
        <v/>
      </c>
      <c r="B5580" s="10">
        <f>IF(Offerte!$A181="","",Offerte!$B181)</f>
        <v/>
      </c>
      <c r="C5580" s="10">
        <f>IF(Offerte!$A181="","",Offerte!$C181)</f>
        <v/>
      </c>
      <c r="D5580" s="10" t="inlineStr">
        <is>
          <t>G.1.1</t>
        </is>
      </c>
      <c r="E5580" s="10" t="inlineStr">
        <is>
          <t>G</t>
        </is>
      </c>
      <c r="F5580" s="10" t="inlineStr">
        <is>
          <t>D</t>
        </is>
      </c>
      <c r="G5580" s="10" t="inlineStr">
        <is>
          <t>discretionary</t>
        </is>
      </c>
      <c r="H5580" s="10" t="n">
        <v>2</v>
      </c>
      <c r="I5580" s="10" t="inlineStr">
        <is>
          <t>Qualità del progetto di centrale di controllo aziendale</t>
        </is>
      </c>
      <c r="J5580" s="20" t="n"/>
      <c r="K5580" s="20" t="n"/>
      <c r="L5580" s="20" t="n"/>
      <c r="M5580" s="20" t="n"/>
      <c r="N5580" s="21">
        <f>IF($A5580="","",MAX(0,MIN(1,IFERROR(VALUE($M5580),0))))</f>
        <v/>
      </c>
      <c r="O5580" s="21">
        <f>IF($A5580="",0,IF(OR($S5580&lt;&gt;1,COUNTA($J5580:$M5580)=0),0,IF(SUMPRODUCT(MAX(($C$5:$C$6173=$C5580)*($D$5:$D$6173=$D5580)*($S$5:$S$6173=1)*IFERROR($N$5:$N$6173*1,0)))&gt;0,ROUND($H5580*($N5580/SUMPRODUCT(MAX(($C$5:$C$6173=$C5580)*($D$5:$D$6173=$D5580)*($S$5:$S$6173=1)*IFERROR($N$5:$N$6173*1,0)))),4),0)))</f>
        <v/>
      </c>
      <c r="P5580" s="10" t="inlineStr">
        <is>
          <t>coeff.</t>
        </is>
      </c>
      <c r="Q5580" s="21">
        <f>IF($A5580="","",$A5580&amp;"|"&amp;$C5580)</f>
        <v/>
      </c>
      <c r="R5580" s="21">
        <f>IF($A5580="","",$A5580&amp;"|"&amp;$C5580&amp;"|"&amp;$D5580)</f>
        <v/>
      </c>
      <c r="S5580" s="21">
        <f>IF($A5580="","",IFERROR(INDEX(Offerte!$D$2:$D$200,MATCH($Q5580,Offerte!$L$2:$L$200,0)),0))</f>
        <v/>
      </c>
      <c r="T5580" s="21">
        <f>IF($A5580="","",IFERROR(INDEX(Offerte!$G$2:$G$200,MATCH($Q5580,Offerte!$L$2:$L$200,0)),"NO"))</f>
        <v/>
      </c>
    </row>
    <row r="5581">
      <c r="A5581" s="10">
        <f>IF(Offerte!$A181="","",Offerte!$A181)</f>
        <v/>
      </c>
      <c r="B5581" s="10">
        <f>IF(Offerte!$A181="","",Offerte!$B181)</f>
        <v/>
      </c>
      <c r="C5581" s="10">
        <f>IF(Offerte!$A181="","",Offerte!$C181)</f>
        <v/>
      </c>
      <c r="D5581" s="10" t="inlineStr">
        <is>
          <t>G.2.1</t>
        </is>
      </c>
      <c r="E5581" s="10" t="inlineStr">
        <is>
          <t>G</t>
        </is>
      </c>
      <c r="F5581" s="10" t="inlineStr">
        <is>
          <t>T</t>
        </is>
      </c>
      <c r="G5581" s="10" t="inlineStr">
        <is>
          <t>tabular</t>
        </is>
      </c>
      <c r="H5581" s="10" t="n">
        <v>1</v>
      </c>
      <c r="I5581" s="10" t="inlineStr">
        <is>
          <t>Certificazione ISO 45001</t>
        </is>
      </c>
      <c r="J5581" s="20" t="n"/>
      <c r="K5581" s="20" t="n"/>
      <c r="L5581" s="20" t="n"/>
      <c r="M5581" s="20" t="n"/>
      <c r="N5581" s="21">
        <f>IF($A5581="","",IF(IFERROR(VALUE($M5581),0)=1,1,0))</f>
        <v/>
      </c>
      <c r="O5581" s="21">
        <f>IF($A5581="",0,IF(OR($S5581&lt;&gt;1,COUNTA($J5581:$M5581)=0),0,IF($N5581=1,$H5581,0)))</f>
        <v/>
      </c>
      <c r="P5581" s="10" t="inlineStr">
        <is>
          <t>sì/no</t>
        </is>
      </c>
      <c r="Q5581" s="21">
        <f>IF($A5581="","",$A5581&amp;"|"&amp;$C5581)</f>
        <v/>
      </c>
      <c r="R5581" s="21">
        <f>IF($A5581="","",$A5581&amp;"|"&amp;$C5581&amp;"|"&amp;$D5581)</f>
        <v/>
      </c>
      <c r="S5581" s="21">
        <f>IF($A5581="","",IFERROR(INDEX(Offerte!$D$2:$D$200,MATCH($Q5581,Offerte!$L$2:$L$200,0)),0))</f>
        <v/>
      </c>
      <c r="T5581" s="21">
        <f>IF($A5581="","",IFERROR(INDEX(Offerte!$G$2:$G$200,MATCH($Q5581,Offerte!$L$2:$L$200,0)),"NO"))</f>
        <v/>
      </c>
    </row>
    <row r="5582">
      <c r="A5582" s="10">
        <f>IF(Offerte!$A181="","",Offerte!$A181)</f>
        <v/>
      </c>
      <c r="B5582" s="10">
        <f>IF(Offerte!$A181="","",Offerte!$B181)</f>
        <v/>
      </c>
      <c r="C5582" s="10">
        <f>IF(Offerte!$A181="","",Offerte!$C181)</f>
        <v/>
      </c>
      <c r="D5582" s="10" t="inlineStr">
        <is>
          <t>G.3.1</t>
        </is>
      </c>
      <c r="E5582" s="10" t="inlineStr">
        <is>
          <t>G</t>
        </is>
      </c>
      <c r="F5582" s="10" t="inlineStr">
        <is>
          <t>T</t>
        </is>
      </c>
      <c r="G5582" s="10" t="inlineStr">
        <is>
          <t>tabular</t>
        </is>
      </c>
      <c r="H5582" s="10" t="n">
        <v>1</v>
      </c>
      <c r="I5582" s="10" t="inlineStr">
        <is>
          <t>Certificazioni di responsabilità sociale</t>
        </is>
      </c>
      <c r="J5582" s="20" t="n"/>
      <c r="K5582" s="20" t="n"/>
      <c r="L5582" s="20" t="n"/>
      <c r="M5582" s="20" t="n"/>
      <c r="N5582" s="21">
        <f>IF($A5582="","",IF(IFERROR(VALUE($M5582),0)=1,1,0))</f>
        <v/>
      </c>
      <c r="O5582" s="21">
        <f>IF($A5582="",0,IF(OR($S5582&lt;&gt;1,COUNTA($J5582:$M5582)=0),0,IF($N5582=1,$H5582,0)))</f>
        <v/>
      </c>
      <c r="P5582" s="10" t="inlineStr">
        <is>
          <t>sì/no</t>
        </is>
      </c>
      <c r="Q5582" s="21">
        <f>IF($A5582="","",$A5582&amp;"|"&amp;$C5582)</f>
        <v/>
      </c>
      <c r="R5582" s="21">
        <f>IF($A5582="","",$A5582&amp;"|"&amp;$C5582&amp;"|"&amp;$D5582)</f>
        <v/>
      </c>
      <c r="S5582" s="21">
        <f>IF($A5582="","",IFERROR(INDEX(Offerte!$D$2:$D$200,MATCH($Q5582,Offerte!$L$2:$L$200,0)),0))</f>
        <v/>
      </c>
      <c r="T5582" s="21">
        <f>IF($A5582="","",IFERROR(INDEX(Offerte!$G$2:$G$200,MATCH($Q5582,Offerte!$L$2:$L$200,0)),"NO"))</f>
        <v/>
      </c>
    </row>
    <row r="5583">
      <c r="A5583" s="10">
        <f>IF(Offerte!$A181="","",Offerte!$A181)</f>
        <v/>
      </c>
      <c r="B5583" s="10">
        <f>IF(Offerte!$A181="","",Offerte!$B181)</f>
        <v/>
      </c>
      <c r="C5583" s="10">
        <f>IF(Offerte!$A181="","",Offerte!$C181)</f>
        <v/>
      </c>
      <c r="D5583" s="10" t="inlineStr">
        <is>
          <t>G.4.1</t>
        </is>
      </c>
      <c r="E5583" s="10" t="inlineStr">
        <is>
          <t>G</t>
        </is>
      </c>
      <c r="F5583" s="10" t="inlineStr">
        <is>
          <t>D</t>
        </is>
      </c>
      <c r="G5583" s="10" t="inlineStr">
        <is>
          <t>discretionary</t>
        </is>
      </c>
      <c r="H5583" s="10" t="n">
        <v>2</v>
      </c>
      <c r="I5583" s="10" t="inlineStr">
        <is>
          <t>Qualità del piano di formazione del personale</t>
        </is>
      </c>
      <c r="J5583" s="20" t="n"/>
      <c r="K5583" s="20" t="n"/>
      <c r="L5583" s="20" t="n"/>
      <c r="M5583" s="20" t="n"/>
      <c r="N5583" s="21">
        <f>IF($A5583="","",MAX(0,MIN(1,IFERROR(VALUE($M5583),0))))</f>
        <v/>
      </c>
      <c r="O5583" s="21">
        <f>IF($A5583="",0,IF(OR($S5583&lt;&gt;1,COUNTA($J5583:$M5583)=0),0,IF(SUMPRODUCT(MAX(($C$5:$C$6173=$C5583)*($D$5:$D$6173=$D5583)*($S$5:$S$6173=1)*IFERROR($N$5:$N$6173*1,0)))&gt;0,ROUND($H5583*($N5583/SUMPRODUCT(MAX(($C$5:$C$6173=$C5583)*($D$5:$D$6173=$D5583)*($S$5:$S$6173=1)*IFERROR($N$5:$N$6173*1,0)))),4),0)))</f>
        <v/>
      </c>
      <c r="P5583" s="10" t="inlineStr">
        <is>
          <t>coeff.</t>
        </is>
      </c>
      <c r="Q5583" s="21">
        <f>IF($A5583="","",$A5583&amp;"|"&amp;$C5583)</f>
        <v/>
      </c>
      <c r="R5583" s="21">
        <f>IF($A5583="","",$A5583&amp;"|"&amp;$C5583&amp;"|"&amp;$D5583)</f>
        <v/>
      </c>
      <c r="S5583" s="21">
        <f>IF($A5583="","",IFERROR(INDEX(Offerte!$D$2:$D$200,MATCH($Q5583,Offerte!$L$2:$L$200,0)),0))</f>
        <v/>
      </c>
      <c r="T5583" s="21">
        <f>IF($A5583="","",IFERROR(INDEX(Offerte!$G$2:$G$200,MATCH($Q5583,Offerte!$L$2:$L$200,0)),"NO"))</f>
        <v/>
      </c>
    </row>
    <row r="5584">
      <c r="A5584" s="10">
        <f>IF(Offerte!$A181="","",Offerte!$A181)</f>
        <v/>
      </c>
      <c r="B5584" s="10">
        <f>IF(Offerte!$A181="","",Offerte!$B181)</f>
        <v/>
      </c>
      <c r="C5584" s="10">
        <f>IF(Offerte!$A181="","",Offerte!$C181)</f>
        <v/>
      </c>
      <c r="D5584" s="10" t="inlineStr">
        <is>
          <t>G.5.1</t>
        </is>
      </c>
      <c r="E5584" s="10" t="inlineStr">
        <is>
          <t>G</t>
        </is>
      </c>
      <c r="F5584" s="10" t="inlineStr">
        <is>
          <t>T</t>
        </is>
      </c>
      <c r="G5584" s="10" t="inlineStr">
        <is>
          <t>tabular</t>
        </is>
      </c>
      <c r="H5584" s="10" t="n">
        <v>1</v>
      </c>
      <c r="I5584" s="10" t="inlineStr">
        <is>
          <t>Impegno al mantenimento delle garanzie del contratto di secondo livello del gestore uscente</t>
        </is>
      </c>
      <c r="J5584" s="20" t="n"/>
      <c r="K5584" s="20" t="n"/>
      <c r="L5584" s="20" t="n"/>
      <c r="M5584" s="20" t="n"/>
      <c r="N5584" s="21">
        <f>IF($A5584="","",IF(IFERROR(VALUE($M5584),0)=1,1,0))</f>
        <v/>
      </c>
      <c r="O5584" s="21">
        <f>IF($A5584="",0,IF(OR($S5584&lt;&gt;1,COUNTA($J5584:$M5584)=0),0,IF($N5584=1,$H5584,0)))</f>
        <v/>
      </c>
      <c r="P5584" s="10" t="inlineStr">
        <is>
          <t>sì/no</t>
        </is>
      </c>
      <c r="Q5584" s="21">
        <f>IF($A5584="","",$A5584&amp;"|"&amp;$C5584)</f>
        <v/>
      </c>
      <c r="R5584" s="21">
        <f>IF($A5584="","",$A5584&amp;"|"&amp;$C5584&amp;"|"&amp;$D5584)</f>
        <v/>
      </c>
      <c r="S5584" s="21">
        <f>IF($A5584="","",IFERROR(INDEX(Offerte!$D$2:$D$200,MATCH($Q5584,Offerte!$L$2:$L$200,0)),0))</f>
        <v/>
      </c>
      <c r="T5584" s="21">
        <f>IF($A5584="","",IFERROR(INDEX(Offerte!$G$2:$G$200,MATCH($Q5584,Offerte!$L$2:$L$200,0)),"NO"))</f>
        <v/>
      </c>
    </row>
    <row r="5585">
      <c r="A5585" s="10">
        <f>IF(Offerte!$A182="","",Offerte!$A182)</f>
        <v/>
      </c>
      <c r="B5585" s="10">
        <f>IF(Offerte!$A182="","",Offerte!$B182)</f>
        <v/>
      </c>
      <c r="C5585" s="10">
        <f>IF(Offerte!$A182="","",Offerte!$C182)</f>
        <v/>
      </c>
      <c r="D5585" s="10" t="inlineStr">
        <is>
          <t>A.1.1</t>
        </is>
      </c>
      <c r="E5585" s="10" t="inlineStr">
        <is>
          <t>A</t>
        </is>
      </c>
      <c r="F5585" s="10" t="inlineStr">
        <is>
          <t>Q</t>
        </is>
      </c>
      <c r="G5585" s="10" t="inlineStr">
        <is>
          <t>higher</t>
        </is>
      </c>
      <c r="H5585" s="10" t="n">
        <v>3</v>
      </c>
      <c r="I5585" s="10" t="inlineStr">
        <is>
          <t>Tasso aggiuntivo di corse controllate</t>
        </is>
      </c>
      <c r="J5585" s="20" t="n"/>
      <c r="K5585" s="20" t="n"/>
      <c r="L5585" s="20" t="n"/>
      <c r="M5585" s="20" t="n"/>
      <c r="N5585" s="21">
        <f>IF($A5585="","",IFERROR(VALUE($K5585)/VALUE($L5585)*100,IFERROR(VALUE($J5585),0)))</f>
        <v/>
      </c>
      <c r="O5585" s="21">
        <f>IF($A5585="",0,IF(OR($S5585&lt;&gt;1,COUNTA($J5585:$M5585)=0),0,IF(SUMPRODUCT(MAX(($C$5:$C$6173=$C5585)*($D$5:$D$6173=$D5585)*($S$5:$S$6173=1)*IFERROR($N$5:$N$6173*1,0)))&gt;0,ROUND($H5585*($N5585/SUMPRODUCT(MAX(($C$5:$C$6173=$C5585)*($D$5:$D$6173=$D5585)*($S$5:$S$6173=1)*IFERROR($N$5:$N$6173*1,0)))),4),0)))</f>
        <v/>
      </c>
      <c r="P5585" s="10" t="inlineStr">
        <is>
          <t>Corse controllate annue / Corse programmate annue</t>
        </is>
      </c>
      <c r="Q5585" s="21">
        <f>IF($A5585="","",$A5585&amp;"|"&amp;$C5585)</f>
        <v/>
      </c>
      <c r="R5585" s="21">
        <f>IF($A5585="","",$A5585&amp;"|"&amp;$C5585&amp;"|"&amp;$D5585)</f>
        <v/>
      </c>
      <c r="S5585" s="21">
        <f>IF($A5585="","",IFERROR(INDEX(Offerte!$D$2:$D$200,MATCH($Q5585,Offerte!$L$2:$L$200,0)),0))</f>
        <v/>
      </c>
      <c r="T5585" s="21">
        <f>IF($A5585="","",IFERROR(INDEX(Offerte!$G$2:$G$200,MATCH($Q5585,Offerte!$L$2:$L$200,0)),"NO"))</f>
        <v/>
      </c>
    </row>
    <row r="5586">
      <c r="A5586" s="10">
        <f>IF(Offerte!$A182="","",Offerte!$A182)</f>
        <v/>
      </c>
      <c r="B5586" s="10">
        <f>IF(Offerte!$A182="","",Offerte!$B182)</f>
        <v/>
      </c>
      <c r="C5586" s="10">
        <f>IF(Offerte!$A182="","",Offerte!$C182)</f>
        <v/>
      </c>
      <c r="D5586" s="10" t="inlineStr">
        <is>
          <t>A.1.2</t>
        </is>
      </c>
      <c r="E5586" s="10" t="inlineStr">
        <is>
          <t>A</t>
        </is>
      </c>
      <c r="F5586" s="10" t="inlineStr">
        <is>
          <t>Q</t>
        </is>
      </c>
      <c r="G5586" s="10" t="inlineStr">
        <is>
          <t>higher</t>
        </is>
      </c>
      <c r="H5586" s="10" t="n">
        <v>4</v>
      </c>
      <c r="I5586" s="10" t="inlineStr">
        <is>
          <t>Numero aggiuntivo di passeggeri controllati</t>
        </is>
      </c>
      <c r="J5586" s="20" t="n"/>
      <c r="K5586" s="20" t="n"/>
      <c r="L5586" s="20" t="n"/>
      <c r="M5586" s="20" t="n"/>
      <c r="N5586" s="21">
        <f>IF($A5586="","",IFERROR(VALUE($J5586),0))</f>
        <v/>
      </c>
      <c r="O5586" s="21">
        <f>IF($A5586="",0,IF(OR($S5586&lt;&gt;1,COUNTA($J5586:$M5586)=0),0,IF(SUMPRODUCT(MAX(($C$5:$C$6173=$C5586)*($D$5:$D$6173=$D5586)*($S$5:$S$6173=1)*IFERROR($N$5:$N$6173*1,0)))&gt;0,ROUND($H5586*($N5586/SUMPRODUCT(MAX(($C$5:$C$6173=$C5586)*($D$5:$D$6173=$D5586)*($S$5:$S$6173=1)*IFERROR($N$5:$N$6173*1,0)))),4),0)))</f>
        <v/>
      </c>
      <c r="P5586" s="10" t="inlineStr">
        <is>
          <t>passeggeri/anno</t>
        </is>
      </c>
      <c r="Q5586" s="21">
        <f>IF($A5586="","",$A5586&amp;"|"&amp;$C5586)</f>
        <v/>
      </c>
      <c r="R5586" s="21">
        <f>IF($A5586="","",$A5586&amp;"|"&amp;$C5586&amp;"|"&amp;$D5586)</f>
        <v/>
      </c>
      <c r="S5586" s="21">
        <f>IF($A5586="","",IFERROR(INDEX(Offerte!$D$2:$D$200,MATCH($Q5586,Offerte!$L$2:$L$200,0)),0))</f>
        <v/>
      </c>
      <c r="T5586" s="21">
        <f>IF($A5586="","",IFERROR(INDEX(Offerte!$G$2:$G$200,MATCH($Q5586,Offerte!$L$2:$L$200,0)),"NO"))</f>
        <v/>
      </c>
    </row>
    <row r="5587">
      <c r="A5587" s="10">
        <f>IF(Offerte!$A182="","",Offerte!$A182)</f>
        <v/>
      </c>
      <c r="B5587" s="10">
        <f>IF(Offerte!$A182="","",Offerte!$B182)</f>
        <v/>
      </c>
      <c r="C5587" s="10">
        <f>IF(Offerte!$A182="","",Offerte!$C182)</f>
        <v/>
      </c>
      <c r="D5587" s="10" t="inlineStr">
        <is>
          <t>B.1.1</t>
        </is>
      </c>
      <c r="E5587" s="10" t="inlineStr">
        <is>
          <t>B</t>
        </is>
      </c>
      <c r="F5587" s="10" t="inlineStr">
        <is>
          <t>Q</t>
        </is>
      </c>
      <c r="G5587" s="10" t="inlineStr">
        <is>
          <t>higher</t>
        </is>
      </c>
      <c r="H5587" s="10" t="n">
        <v>3</v>
      </c>
      <c r="I5587" s="10" t="inlineStr">
        <is>
          <t>Incremento dei posti offerti nelle fasce di punta</t>
        </is>
      </c>
      <c r="J5587" s="20" t="n"/>
      <c r="K5587" s="20" t="n"/>
      <c r="L5587" s="20" t="n"/>
      <c r="M5587" s="20" t="n"/>
      <c r="N5587" s="21">
        <f>IF($A5587="","",IFERROR(VALUE($J5587),0))</f>
        <v/>
      </c>
      <c r="O5587" s="21">
        <f>IF($A5587="",0,IF(OR($S5587&lt;&gt;1,COUNTA($J5587:$M5587)=0),0,IF(SUMPRODUCT(MAX(($C$5:$C$6173=$C5587)*($D$5:$D$6173=$D5587)*($S$5:$S$6173=1)*IFERROR($N$5:$N$6173*1,0)))&gt;0,ROUND($H5587*($N5587/SUMPRODUCT(MAX(($C$5:$C$6173=$C5587)*($D$5:$D$6173=$D5587)*($S$5:$S$6173=1)*IFERROR($N$5:$N$6173*1,0)))),4),0)))</f>
        <v/>
      </c>
      <c r="P5587" s="10" t="inlineStr">
        <is>
          <t>posti*km</t>
        </is>
      </c>
      <c r="Q5587" s="21">
        <f>IF($A5587="","",$A5587&amp;"|"&amp;$C5587)</f>
        <v/>
      </c>
      <c r="R5587" s="21">
        <f>IF($A5587="","",$A5587&amp;"|"&amp;$C5587&amp;"|"&amp;$D5587)</f>
        <v/>
      </c>
      <c r="S5587" s="21">
        <f>IF($A5587="","",IFERROR(INDEX(Offerte!$D$2:$D$200,MATCH($Q5587,Offerte!$L$2:$L$200,0)),0))</f>
        <v/>
      </c>
      <c r="T5587" s="21">
        <f>IF($A5587="","",IFERROR(INDEX(Offerte!$G$2:$G$200,MATCH($Q5587,Offerte!$L$2:$L$200,0)),"NO"))</f>
        <v/>
      </c>
    </row>
    <row r="5588">
      <c r="A5588" s="10">
        <f>IF(Offerte!$A182="","",Offerte!$A182)</f>
        <v/>
      </c>
      <c r="B5588" s="10">
        <f>IF(Offerte!$A182="","",Offerte!$B182)</f>
        <v/>
      </c>
      <c r="C5588" s="10">
        <f>IF(Offerte!$A182="","",Offerte!$C182)</f>
        <v/>
      </c>
      <c r="D5588" s="10" t="inlineStr">
        <is>
          <t>B.2.1</t>
        </is>
      </c>
      <c r="E5588" s="10" t="inlineStr">
        <is>
          <t>B</t>
        </is>
      </c>
      <c r="F5588" s="10" t="inlineStr">
        <is>
          <t>Q</t>
        </is>
      </c>
      <c r="G5588" s="10" t="inlineStr">
        <is>
          <t>higher</t>
        </is>
      </c>
      <c r="H5588" s="10" t="n">
        <v>4</v>
      </c>
      <c r="I5588" s="10" t="inlineStr">
        <is>
          <t>Corse aggiuntive nell'arco giornaliero base</t>
        </is>
      </c>
      <c r="J5588" s="20" t="n"/>
      <c r="K5588" s="20" t="n"/>
      <c r="L5588" s="20" t="n"/>
      <c r="M5588" s="20" t="n"/>
      <c r="N5588" s="21">
        <f>IF($A5588="","",IFERROR(VALUE($J5588),0))</f>
        <v/>
      </c>
      <c r="O5588" s="21">
        <f>IF($A5588="",0,IF(OR($S5588&lt;&gt;1,COUNTA($J5588:$M5588)=0),0,IF(SUMPRODUCT(MAX(($C$5:$C$6173=$C5588)*($D$5:$D$6173=$D5588)*($S$5:$S$6173=1)*IFERROR($N$5:$N$6173*1,0)))&gt;0,ROUND($H5588*($N5588/SUMPRODUCT(MAX(($C$5:$C$6173=$C5588)*($D$5:$D$6173=$D5588)*($S$5:$S$6173=1)*IFERROR($N$5:$N$6173*1,0)))),4),0)))</f>
        <v/>
      </c>
      <c r="P5588" s="10" t="inlineStr">
        <is>
          <t>corse</t>
        </is>
      </c>
      <c r="Q5588" s="21">
        <f>IF($A5588="","",$A5588&amp;"|"&amp;$C5588)</f>
        <v/>
      </c>
      <c r="R5588" s="21">
        <f>IF($A5588="","",$A5588&amp;"|"&amp;$C5588&amp;"|"&amp;$D5588)</f>
        <v/>
      </c>
      <c r="S5588" s="21">
        <f>IF($A5588="","",IFERROR(INDEX(Offerte!$D$2:$D$200,MATCH($Q5588,Offerte!$L$2:$L$200,0)),0))</f>
        <v/>
      </c>
      <c r="T5588" s="21">
        <f>IF($A5588="","",IFERROR(INDEX(Offerte!$G$2:$G$200,MATCH($Q5588,Offerte!$L$2:$L$200,0)),"NO"))</f>
        <v/>
      </c>
    </row>
    <row r="5589">
      <c r="A5589" s="10">
        <f>IF(Offerte!$A182="","",Offerte!$A182)</f>
        <v/>
      </c>
      <c r="B5589" s="10">
        <f>IF(Offerte!$A182="","",Offerte!$B182)</f>
        <v/>
      </c>
      <c r="C5589" s="10">
        <f>IF(Offerte!$A182="","",Offerte!$C182)</f>
        <v/>
      </c>
      <c r="D5589" s="10" t="inlineStr">
        <is>
          <t>B.3.1</t>
        </is>
      </c>
      <c r="E5589" s="10" t="inlineStr">
        <is>
          <t>B</t>
        </is>
      </c>
      <c r="F5589" s="10" t="inlineStr">
        <is>
          <t>Q</t>
        </is>
      </c>
      <c r="G5589" s="10" t="inlineStr">
        <is>
          <t>higher</t>
        </is>
      </c>
      <c r="H5589" s="10" t="n">
        <v>2</v>
      </c>
      <c r="I5589" s="10" t="inlineStr">
        <is>
          <t>Numero di corse aggiuntive per allungamento dell'arco di servizio giornaliero nelle fasce serali</t>
        </is>
      </c>
      <c r="J5589" s="20" t="n"/>
      <c r="K5589" s="20" t="n"/>
      <c r="L5589" s="20" t="n"/>
      <c r="M5589" s="20" t="n"/>
      <c r="N5589" s="21">
        <f>IF($A5589="","",IFERROR(VALUE($J5589),0))</f>
        <v/>
      </c>
      <c r="O5589" s="21">
        <f>IF($A5589="",0,IF(OR($S5589&lt;&gt;1,COUNTA($J5589:$M5589)=0),0,IF(SUMPRODUCT(MAX(($C$5:$C$6173=$C5589)*($D$5:$D$6173=$D5589)*($S$5:$S$6173=1)*IFERROR($N$5:$N$6173*1,0)))&gt;0,ROUND($H5589*($N5589/SUMPRODUCT(MAX(($C$5:$C$6173=$C5589)*($D$5:$D$6173=$D5589)*($S$5:$S$6173=1)*IFERROR($N$5:$N$6173*1,0)))),4),0)))</f>
        <v/>
      </c>
      <c r="P5589" s="10" t="inlineStr">
        <is>
          <t>corse</t>
        </is>
      </c>
      <c r="Q5589" s="21">
        <f>IF($A5589="","",$A5589&amp;"|"&amp;$C5589)</f>
        <v/>
      </c>
      <c r="R5589" s="21">
        <f>IF($A5589="","",$A5589&amp;"|"&amp;$C5589&amp;"|"&amp;$D5589)</f>
        <v/>
      </c>
      <c r="S5589" s="21">
        <f>IF($A5589="","",IFERROR(INDEX(Offerte!$D$2:$D$200,MATCH($Q5589,Offerte!$L$2:$L$200,0)),0))</f>
        <v/>
      </c>
      <c r="T5589" s="21">
        <f>IF($A5589="","",IFERROR(INDEX(Offerte!$G$2:$G$200,MATCH($Q5589,Offerte!$L$2:$L$200,0)),"NO"))</f>
        <v/>
      </c>
    </row>
    <row r="5590">
      <c r="A5590" s="10">
        <f>IF(Offerte!$A182="","",Offerte!$A182)</f>
        <v/>
      </c>
      <c r="B5590" s="10">
        <f>IF(Offerte!$A182="","",Offerte!$B182)</f>
        <v/>
      </c>
      <c r="C5590" s="10">
        <f>IF(Offerte!$A182="","",Offerte!$C182)</f>
        <v/>
      </c>
      <c r="D5590" s="10" t="inlineStr">
        <is>
          <t>B.4.1</t>
        </is>
      </c>
      <c r="E5590" s="10" t="inlineStr">
        <is>
          <t>B</t>
        </is>
      </c>
      <c r="F5590" s="10" t="inlineStr">
        <is>
          <t>Q</t>
        </is>
      </c>
      <c r="G5590" s="10" t="inlineStr">
        <is>
          <t>higher</t>
        </is>
      </c>
      <c r="H5590" s="10" t="n">
        <v>3</v>
      </c>
      <c r="I5590" s="10" t="inlineStr">
        <is>
          <t>Percorrenze aggiuntive offerte nel Programma d'esercizio delle prime due fasi attuative</t>
        </is>
      </c>
      <c r="J5590" s="20" t="n"/>
      <c r="K5590" s="20" t="n"/>
      <c r="L5590" s="20" t="n"/>
      <c r="M5590" s="20" t="n"/>
      <c r="N5590" s="21">
        <f>IF($A5590="","",IFERROR(VALUE($J5590),0))</f>
        <v/>
      </c>
      <c r="O5590" s="21">
        <f>IF($A5590="",0,IF(OR($S5590&lt;&gt;1,COUNTA($J5590:$M5590)=0),0,IF(SUMPRODUCT(MAX(($C$5:$C$6173=$C5590)*($D$5:$D$6173=$D5590)*($S$5:$S$6173=1)*IFERROR($N$5:$N$6173*1,0)))&gt;0,ROUND($H5590*($N5590/SUMPRODUCT(MAX(($C$5:$C$6173=$C5590)*($D$5:$D$6173=$D5590)*($S$5:$S$6173=1)*IFERROR($N$5:$N$6173*1,0)))),4),0)))</f>
        <v/>
      </c>
      <c r="P5590" s="10" t="inlineStr">
        <is>
          <t>vett*km</t>
        </is>
      </c>
      <c r="Q5590" s="21">
        <f>IF($A5590="","",$A5590&amp;"|"&amp;$C5590)</f>
        <v/>
      </c>
      <c r="R5590" s="21">
        <f>IF($A5590="","",$A5590&amp;"|"&amp;$C5590&amp;"|"&amp;$D5590)</f>
        <v/>
      </c>
      <c r="S5590" s="21">
        <f>IF($A5590="","",IFERROR(INDEX(Offerte!$D$2:$D$200,MATCH($Q5590,Offerte!$L$2:$L$200,0)),0))</f>
        <v/>
      </c>
      <c r="T5590" s="21">
        <f>IF($A5590="","",IFERROR(INDEX(Offerte!$G$2:$G$200,MATCH($Q5590,Offerte!$L$2:$L$200,0)),"NO"))</f>
        <v/>
      </c>
    </row>
    <row r="5591">
      <c r="A5591" s="10">
        <f>IF(Offerte!$A182="","",Offerte!$A182)</f>
        <v/>
      </c>
      <c r="B5591" s="10">
        <f>IF(Offerte!$A182="","",Offerte!$B182)</f>
        <v/>
      </c>
      <c r="C5591" s="10">
        <f>IF(Offerte!$A182="","",Offerte!$C182)</f>
        <v/>
      </c>
      <c r="D5591" s="10" t="inlineStr">
        <is>
          <t>B.5.1</t>
        </is>
      </c>
      <c r="E5591" s="10" t="inlineStr">
        <is>
          <t>B</t>
        </is>
      </c>
      <c r="F5591" s="10" t="inlineStr">
        <is>
          <t>D</t>
        </is>
      </c>
      <c r="G5591" s="10" t="inlineStr">
        <is>
          <t>discretionary</t>
        </is>
      </c>
      <c r="H5591" s="10" t="n">
        <v>2</v>
      </c>
      <c r="I5591" s="10" t="inlineStr">
        <is>
          <t>Efficacia del progetto di servizi complementari DRT</t>
        </is>
      </c>
      <c r="J5591" s="20" t="n"/>
      <c r="K5591" s="20" t="n"/>
      <c r="L5591" s="20" t="n"/>
      <c r="M5591" s="20" t="n"/>
      <c r="N5591" s="21">
        <f>IF($A5591="","",MAX(0,MIN(1,IFERROR(VALUE($M5591),0))))</f>
        <v/>
      </c>
      <c r="O5591" s="21">
        <f>IF($A5591="",0,IF(OR($S5591&lt;&gt;1,COUNTA($J5591:$M5591)=0),0,IF(SUMPRODUCT(MAX(($C$5:$C$6173=$C5591)*($D$5:$D$6173=$D5591)*($S$5:$S$6173=1)*IFERROR($N$5:$N$6173*1,0)))&gt;0,ROUND($H5591*($N5591/SUMPRODUCT(MAX(($C$5:$C$6173=$C5591)*($D$5:$D$6173=$D5591)*($S$5:$S$6173=1)*IFERROR($N$5:$N$6173*1,0)))),4),0)))</f>
        <v/>
      </c>
      <c r="P5591" s="10" t="inlineStr">
        <is>
          <t>coeff.</t>
        </is>
      </c>
      <c r="Q5591" s="21">
        <f>IF($A5591="","",$A5591&amp;"|"&amp;$C5591)</f>
        <v/>
      </c>
      <c r="R5591" s="21">
        <f>IF($A5591="","",$A5591&amp;"|"&amp;$C5591&amp;"|"&amp;$D5591)</f>
        <v/>
      </c>
      <c r="S5591" s="21">
        <f>IF($A5591="","",IFERROR(INDEX(Offerte!$D$2:$D$200,MATCH($Q5591,Offerte!$L$2:$L$200,0)),0))</f>
        <v/>
      </c>
      <c r="T5591" s="21">
        <f>IF($A5591="","",IFERROR(INDEX(Offerte!$G$2:$G$200,MATCH($Q5591,Offerte!$L$2:$L$200,0)),"NO"))</f>
        <v/>
      </c>
    </row>
    <row r="5592">
      <c r="A5592" s="10">
        <f>IF(Offerte!$A182="","",Offerte!$A182)</f>
        <v/>
      </c>
      <c r="B5592" s="10">
        <f>IF(Offerte!$A182="","",Offerte!$B182)</f>
        <v/>
      </c>
      <c r="C5592" s="10">
        <f>IF(Offerte!$A182="","",Offerte!$C182)</f>
        <v/>
      </c>
      <c r="D5592" s="10" t="inlineStr">
        <is>
          <t>C.1.1</t>
        </is>
      </c>
      <c r="E5592" s="10" t="inlineStr">
        <is>
          <t>C</t>
        </is>
      </c>
      <c r="F5592" s="10" t="inlineStr">
        <is>
          <t>Q</t>
        </is>
      </c>
      <c r="G5592" s="10" t="inlineStr">
        <is>
          <t>higher</t>
        </is>
      </c>
      <c r="H5592" s="10" t="n">
        <v>2</v>
      </c>
      <c r="I5592" s="10" t="inlineStr">
        <is>
          <t>Tasso di copertura del servizio con telecamere BSD</t>
        </is>
      </c>
      <c r="J5592" s="20" t="n"/>
      <c r="K5592" s="20" t="n"/>
      <c r="L5592" s="20" t="n"/>
      <c r="M5592" s="20" t="n"/>
      <c r="N5592" s="21">
        <f>IF($A5592="","",IFERROR(VALUE($K5592)/VALUE($L5592),IFERROR(VALUE($J5592),0)))</f>
        <v/>
      </c>
      <c r="O5592" s="21">
        <f>IF($A5592="",0,IF(OR($S5592&lt;&gt;1,COUNTA($J5592:$M5592)=0),0,IF(SUMPRODUCT(MAX(($C$5:$C$6173=$C5592)*($D$5:$D$6173=$D5592)*($S$5:$S$6173=1)*IFERROR($N$5:$N$6173*1,0)))&gt;0,ROUND($H5592*($N5592/SUMPRODUCT(MAX(($C$5:$C$6173=$C5592)*($D$5:$D$6173=$D5592)*($S$5:$S$6173=1)*IFERROR($N$5:$N$6173*1,0)))),4),0)))</f>
        <v/>
      </c>
      <c r="P5592" s="10" t="inlineStr">
        <is>
          <t>Autobus attrezzati con telecamere BSD / Autobus totali in offerta, incluse scorte</t>
        </is>
      </c>
      <c r="Q5592" s="21">
        <f>IF($A5592="","",$A5592&amp;"|"&amp;$C5592)</f>
        <v/>
      </c>
      <c r="R5592" s="21">
        <f>IF($A5592="","",$A5592&amp;"|"&amp;$C5592&amp;"|"&amp;$D5592)</f>
        <v/>
      </c>
      <c r="S5592" s="21">
        <f>IF($A5592="","",IFERROR(INDEX(Offerte!$D$2:$D$200,MATCH($Q5592,Offerte!$L$2:$L$200,0)),0))</f>
        <v/>
      </c>
      <c r="T5592" s="21">
        <f>IF($A5592="","",IFERROR(INDEX(Offerte!$G$2:$G$200,MATCH($Q5592,Offerte!$L$2:$L$200,0)),"NO"))</f>
        <v/>
      </c>
    </row>
    <row r="5593">
      <c r="A5593" s="10">
        <f>IF(Offerte!$A182="","",Offerte!$A182)</f>
        <v/>
      </c>
      <c r="B5593" s="10">
        <f>IF(Offerte!$A182="","",Offerte!$B182)</f>
        <v/>
      </c>
      <c r="C5593" s="10">
        <f>IF(Offerte!$A182="","",Offerte!$C182)</f>
        <v/>
      </c>
      <c r="D5593" s="10" t="inlineStr">
        <is>
          <t>C.1.2</t>
        </is>
      </c>
      <c r="E5593" s="10" t="inlineStr">
        <is>
          <t>C</t>
        </is>
      </c>
      <c r="F5593" s="10" t="inlineStr">
        <is>
          <t>Q</t>
        </is>
      </c>
      <c r="G5593" s="10" t="inlineStr">
        <is>
          <t>higher</t>
        </is>
      </c>
      <c r="H5593" s="10" t="n">
        <v>2</v>
      </c>
      <c r="I5593" s="10" t="inlineStr">
        <is>
          <t>Tasso di copertura del servizio con telecamere ADAS</t>
        </is>
      </c>
      <c r="J5593" s="20" t="n"/>
      <c r="K5593" s="20" t="n"/>
      <c r="L5593" s="20" t="n"/>
      <c r="M5593" s="20" t="n"/>
      <c r="N5593" s="21">
        <f>IF($A5593="","",IFERROR(VALUE($K5593)/VALUE($L5593),IFERROR(VALUE($J5593),0)))</f>
        <v/>
      </c>
      <c r="O5593" s="21">
        <f>IF($A5593="",0,IF(OR($S5593&lt;&gt;1,COUNTA($J5593:$M5593)=0),0,IF(SUMPRODUCT(MAX(($C$5:$C$6173=$C5593)*($D$5:$D$6173=$D5593)*($S$5:$S$6173=1)*IFERROR($N$5:$N$6173*1,0)))&gt;0,ROUND($H5593*($N5593/SUMPRODUCT(MAX(($C$5:$C$6173=$C5593)*($D$5:$D$6173=$D5593)*($S$5:$S$6173=1)*IFERROR($N$5:$N$6173*1,0)))),4),0)))</f>
        <v/>
      </c>
      <c r="P5593" s="10" t="inlineStr">
        <is>
          <t>Autobus attrezzati con telecamere ADAS / Autobus totali in offerta, incluse scorte</t>
        </is>
      </c>
      <c r="Q5593" s="21">
        <f>IF($A5593="","",$A5593&amp;"|"&amp;$C5593)</f>
        <v/>
      </c>
      <c r="R5593" s="21">
        <f>IF($A5593="","",$A5593&amp;"|"&amp;$C5593&amp;"|"&amp;$D5593)</f>
        <v/>
      </c>
      <c r="S5593" s="21">
        <f>IF($A5593="","",IFERROR(INDEX(Offerte!$D$2:$D$200,MATCH($Q5593,Offerte!$L$2:$L$200,0)),0))</f>
        <v/>
      </c>
      <c r="T5593" s="21">
        <f>IF($A5593="","",IFERROR(INDEX(Offerte!$G$2:$G$200,MATCH($Q5593,Offerte!$L$2:$L$200,0)),"NO"))</f>
        <v/>
      </c>
    </row>
    <row r="5594">
      <c r="A5594" s="10">
        <f>IF(Offerte!$A182="","",Offerte!$A182)</f>
        <v/>
      </c>
      <c r="B5594" s="10">
        <f>IF(Offerte!$A182="","",Offerte!$B182)</f>
        <v/>
      </c>
      <c r="C5594" s="10">
        <f>IF(Offerte!$A182="","",Offerte!$C182)</f>
        <v/>
      </c>
      <c r="D5594" s="10" t="inlineStr">
        <is>
          <t>C.2.1</t>
        </is>
      </c>
      <c r="E5594" s="10" t="inlineStr">
        <is>
          <t>C</t>
        </is>
      </c>
      <c r="F5594" s="10" t="inlineStr">
        <is>
          <t>Q</t>
        </is>
      </c>
      <c r="G5594" s="10" t="inlineStr">
        <is>
          <t>higher</t>
        </is>
      </c>
      <c r="H5594" s="10" t="n">
        <v>3</v>
      </c>
      <c r="I5594" s="10" t="inlineStr">
        <is>
          <t>Tasso di copertura del servizio con telecamere di bordo di videosorveglianza</t>
        </is>
      </c>
      <c r="J5594" s="20" t="n"/>
      <c r="K5594" s="20" t="n"/>
      <c r="L5594" s="20" t="n"/>
      <c r="M5594" s="20" t="n"/>
      <c r="N5594" s="21">
        <f>IF($A5594="","",IFERROR(VALUE($K5594)/VALUE($L5594),IFERROR(VALUE($J5594),0)))</f>
        <v/>
      </c>
      <c r="O5594" s="21">
        <f>IF($A5594="",0,IF(OR($S5594&lt;&gt;1,COUNTA($J5594:$M5594)=0),0,IF(SUMPRODUCT(MAX(($C$5:$C$6173=$C5594)*($D$5:$D$6173=$D5594)*($S$5:$S$6173=1)*IFERROR($N$5:$N$6173*1,0)))&gt;0,ROUND($H5594*($N5594/SUMPRODUCT(MAX(($C$5:$C$6173=$C5594)*($D$5:$D$6173=$D5594)*($S$5:$S$6173=1)*IFERROR($N$5:$N$6173*1,0)))),4),0)))</f>
        <v/>
      </c>
      <c r="P5594" s="10" t="inlineStr">
        <is>
          <t>Autobus attrezzati con videosorveglianza / Autobus totali in offerta, incluse scorte</t>
        </is>
      </c>
      <c r="Q5594" s="21">
        <f>IF($A5594="","",$A5594&amp;"|"&amp;$C5594)</f>
        <v/>
      </c>
      <c r="R5594" s="21">
        <f>IF($A5594="","",$A5594&amp;"|"&amp;$C5594&amp;"|"&amp;$D5594)</f>
        <v/>
      </c>
      <c r="S5594" s="21">
        <f>IF($A5594="","",IFERROR(INDEX(Offerte!$D$2:$D$200,MATCH($Q5594,Offerte!$L$2:$L$200,0)),0))</f>
        <v/>
      </c>
      <c r="T5594" s="21">
        <f>IF($A5594="","",IFERROR(INDEX(Offerte!$G$2:$G$200,MATCH($Q5594,Offerte!$L$2:$L$200,0)),"NO"))</f>
        <v/>
      </c>
    </row>
    <row r="5595">
      <c r="A5595" s="10">
        <f>IF(Offerte!$A182="","",Offerte!$A182)</f>
        <v/>
      </c>
      <c r="B5595" s="10">
        <f>IF(Offerte!$A182="","",Offerte!$B182)</f>
        <v/>
      </c>
      <c r="C5595" s="10">
        <f>IF(Offerte!$A182="","",Offerte!$C182)</f>
        <v/>
      </c>
      <c r="D5595" s="10" t="inlineStr">
        <is>
          <t>C.2.2</t>
        </is>
      </c>
      <c r="E5595" s="10" t="inlineStr">
        <is>
          <t>C</t>
        </is>
      </c>
      <c r="F5595" s="10" t="inlineStr">
        <is>
          <t>T</t>
        </is>
      </c>
      <c r="G5595" s="10" t="inlineStr">
        <is>
          <t>tabular</t>
        </is>
      </c>
      <c r="H5595" s="10" t="n">
        <v>1</v>
      </c>
      <c r="I5595" s="10" t="inlineStr">
        <is>
          <t>Software video/audio analisi per situazioni di pericolo</t>
        </is>
      </c>
      <c r="J5595" s="20" t="n"/>
      <c r="K5595" s="20" t="n"/>
      <c r="L5595" s="20" t="n"/>
      <c r="M5595" s="20" t="n"/>
      <c r="N5595" s="21">
        <f>IF($A5595="","",IF(IFERROR(VALUE($M5595),0)=1,1,0))</f>
        <v/>
      </c>
      <c r="O5595" s="21">
        <f>IF($A5595="",0,IF(OR($S5595&lt;&gt;1,COUNTA($J5595:$M5595)=0),0,IF($N5595=1,$H5595,0)))</f>
        <v/>
      </c>
      <c r="P5595" s="10" t="inlineStr">
        <is>
          <t>sì/no</t>
        </is>
      </c>
      <c r="Q5595" s="21">
        <f>IF($A5595="","",$A5595&amp;"|"&amp;$C5595)</f>
        <v/>
      </c>
      <c r="R5595" s="21">
        <f>IF($A5595="","",$A5595&amp;"|"&amp;$C5595&amp;"|"&amp;$D5595)</f>
        <v/>
      </c>
      <c r="S5595" s="21">
        <f>IF($A5595="","",IFERROR(INDEX(Offerte!$D$2:$D$200,MATCH($Q5595,Offerte!$L$2:$L$200,0)),0))</f>
        <v/>
      </c>
      <c r="T5595" s="21">
        <f>IF($A5595="","",IFERROR(INDEX(Offerte!$G$2:$G$200,MATCH($Q5595,Offerte!$L$2:$L$200,0)),"NO"))</f>
        <v/>
      </c>
    </row>
    <row r="5596">
      <c r="A5596" s="10">
        <f>IF(Offerte!$A182="","",Offerte!$A182)</f>
        <v/>
      </c>
      <c r="B5596" s="10">
        <f>IF(Offerte!$A182="","",Offerte!$B182)</f>
        <v/>
      </c>
      <c r="C5596" s="10">
        <f>IF(Offerte!$A182="","",Offerte!$C182)</f>
        <v/>
      </c>
      <c r="D5596" s="10" t="inlineStr">
        <is>
          <t>C.2.3</t>
        </is>
      </c>
      <c r="E5596" s="10" t="inlineStr">
        <is>
          <t>C</t>
        </is>
      </c>
      <c r="F5596" s="10" t="inlineStr">
        <is>
          <t>T</t>
        </is>
      </c>
      <c r="G5596" s="10" t="inlineStr">
        <is>
          <t>tabular</t>
        </is>
      </c>
      <c r="H5596" s="10" t="n">
        <v>1</v>
      </c>
      <c r="I5596" s="10" t="inlineStr">
        <is>
          <t>Collegamento con centrale qualificata di pronto intervento</t>
        </is>
      </c>
      <c r="J5596" s="20" t="n"/>
      <c r="K5596" s="20" t="n"/>
      <c r="L5596" s="20" t="n"/>
      <c r="M5596" s="20" t="n"/>
      <c r="N5596" s="21">
        <f>IF($A5596="","",IF(IFERROR(VALUE($M5596),0)=1,1,0))</f>
        <v/>
      </c>
      <c r="O5596" s="21">
        <f>IF($A5596="",0,IF(OR($S5596&lt;&gt;1,COUNTA($J5596:$M5596)=0),0,IF($N5596=1,$H5596,0)))</f>
        <v/>
      </c>
      <c r="P5596" s="10" t="inlineStr">
        <is>
          <t>sì/no</t>
        </is>
      </c>
      <c r="Q5596" s="21">
        <f>IF($A5596="","",$A5596&amp;"|"&amp;$C5596)</f>
        <v/>
      </c>
      <c r="R5596" s="21">
        <f>IF($A5596="","",$A5596&amp;"|"&amp;$C5596&amp;"|"&amp;$D5596)</f>
        <v/>
      </c>
      <c r="S5596" s="21">
        <f>IF($A5596="","",IFERROR(INDEX(Offerte!$D$2:$D$200,MATCH($Q5596,Offerte!$L$2:$L$200,0)),0))</f>
        <v/>
      </c>
      <c r="T5596" s="21">
        <f>IF($A5596="","",IFERROR(INDEX(Offerte!$G$2:$G$200,MATCH($Q5596,Offerte!$L$2:$L$200,0)),"NO"))</f>
        <v/>
      </c>
    </row>
    <row r="5597">
      <c r="A5597" s="10">
        <f>IF(Offerte!$A182="","",Offerte!$A182)</f>
        <v/>
      </c>
      <c r="B5597" s="10">
        <f>IF(Offerte!$A182="","",Offerte!$B182)</f>
        <v/>
      </c>
      <c r="C5597" s="10">
        <f>IF(Offerte!$A182="","",Offerte!$C182)</f>
        <v/>
      </c>
      <c r="D5597" s="10" t="inlineStr">
        <is>
          <t>C.2.4</t>
        </is>
      </c>
      <c r="E5597" s="10" t="inlineStr">
        <is>
          <t>C</t>
        </is>
      </c>
      <c r="F5597" s="10" t="inlineStr">
        <is>
          <t>Q</t>
        </is>
      </c>
      <c r="G5597" s="10" t="inlineStr">
        <is>
          <t>higher</t>
        </is>
      </c>
      <c r="H5597" s="10" t="n">
        <v>1</v>
      </c>
      <c r="I5597" s="10" t="inlineStr">
        <is>
          <t>Tasso di copertura del servizio con dispositivi per la chiamata di emergenza del conducente</t>
        </is>
      </c>
      <c r="J5597" s="20" t="n"/>
      <c r="K5597" s="20" t="n"/>
      <c r="L5597" s="20" t="n"/>
      <c r="M5597" s="20" t="n"/>
      <c r="N5597" s="21">
        <f>IF($A5597="","",IFERROR(VALUE($K5597)/VALUE($L5597),IFERROR(VALUE($J5597),0)))</f>
        <v/>
      </c>
      <c r="O5597" s="21">
        <f>IF($A5597="",0,IF(OR($S5597&lt;&gt;1,COUNTA($J5597:$M5597)=0),0,IF(SUMPRODUCT(MAX(($C$5:$C$6173=$C5597)*($D$5:$D$6173=$D5597)*($S$5:$S$6173=1)*IFERROR($N$5:$N$6173*1,0)))&gt;0,ROUND($H5597*($N5597/SUMPRODUCT(MAX(($C$5:$C$6173=$C5597)*($D$5:$D$6173=$D5597)*($S$5:$S$6173=1)*IFERROR($N$5:$N$6173*1,0)))),4),0)))</f>
        <v/>
      </c>
      <c r="P5597" s="10" t="inlineStr">
        <is>
          <t>Autobus attrezzati con chiamata di emergenza / Autobus totali in offerta, incluse scorte</t>
        </is>
      </c>
      <c r="Q5597" s="21">
        <f>IF($A5597="","",$A5597&amp;"|"&amp;$C5597)</f>
        <v/>
      </c>
      <c r="R5597" s="21">
        <f>IF($A5597="","",$A5597&amp;"|"&amp;$C5597&amp;"|"&amp;$D5597)</f>
        <v/>
      </c>
      <c r="S5597" s="21">
        <f>IF($A5597="","",IFERROR(INDEX(Offerte!$D$2:$D$200,MATCH($Q5597,Offerte!$L$2:$L$200,0)),0))</f>
        <v/>
      </c>
      <c r="T5597" s="21">
        <f>IF($A5597="","",IFERROR(INDEX(Offerte!$G$2:$G$200,MATCH($Q5597,Offerte!$L$2:$L$200,0)),"NO"))</f>
        <v/>
      </c>
    </row>
    <row r="5598">
      <c r="A5598" s="10">
        <f>IF(Offerte!$A182="","",Offerte!$A182)</f>
        <v/>
      </c>
      <c r="B5598" s="10">
        <f>IF(Offerte!$A182="","",Offerte!$B182)</f>
        <v/>
      </c>
      <c r="C5598" s="10">
        <f>IF(Offerte!$A182="","",Offerte!$C182)</f>
        <v/>
      </c>
      <c r="D5598" s="10" t="inlineStr">
        <is>
          <t>C.3.1</t>
        </is>
      </c>
      <c r="E5598" s="10" t="inlineStr">
        <is>
          <t>C</t>
        </is>
      </c>
      <c r="F5598" s="10" t="inlineStr">
        <is>
          <t>Q</t>
        </is>
      </c>
      <c r="G5598" s="10" t="inlineStr">
        <is>
          <t>higher</t>
        </is>
      </c>
      <c r="H5598" s="10" t="n">
        <v>2</v>
      </c>
      <c r="I5598" s="10" t="inlineStr">
        <is>
          <t>Tasso di copertura del servizio con dispositivi di informazione dinamica a bordo mezzo</t>
        </is>
      </c>
      <c r="J5598" s="20" t="n"/>
      <c r="K5598" s="20" t="n"/>
      <c r="L5598" s="20" t="n"/>
      <c r="M5598" s="20" t="n"/>
      <c r="N5598" s="21">
        <f>IF($A5598="","",IFERROR(VALUE($K5598)/VALUE($L5598),IFERROR(VALUE($J5598),0)))</f>
        <v/>
      </c>
      <c r="O5598" s="21">
        <f>IF($A5598="",0,IF(OR($S5598&lt;&gt;1,COUNTA($J5598:$M5598)=0),0,IF(SUMPRODUCT(MAX(($C$5:$C$6173=$C5598)*($D$5:$D$6173=$D5598)*($S$5:$S$6173=1)*IFERROR($N$5:$N$6173*1,0)))&gt;0,ROUND($H5598*($N5598/SUMPRODUCT(MAX(($C$5:$C$6173=$C5598)*($D$5:$D$6173=$D5598)*($S$5:$S$6173=1)*IFERROR($N$5:$N$6173*1,0)))),4),0)))</f>
        <v/>
      </c>
      <c r="P5598" s="10" t="inlineStr">
        <is>
          <t>Autobus con monitor e indicatori vocali / Autobus totali in offerta, incluse scorte</t>
        </is>
      </c>
      <c r="Q5598" s="21">
        <f>IF($A5598="","",$A5598&amp;"|"&amp;$C5598)</f>
        <v/>
      </c>
      <c r="R5598" s="21">
        <f>IF($A5598="","",$A5598&amp;"|"&amp;$C5598&amp;"|"&amp;$D5598)</f>
        <v/>
      </c>
      <c r="S5598" s="21">
        <f>IF($A5598="","",IFERROR(INDEX(Offerte!$D$2:$D$200,MATCH($Q5598,Offerte!$L$2:$L$200,0)),0))</f>
        <v/>
      </c>
      <c r="T5598" s="21">
        <f>IF($A5598="","",IFERROR(INDEX(Offerte!$G$2:$G$200,MATCH($Q5598,Offerte!$L$2:$L$200,0)),"NO"))</f>
        <v/>
      </c>
    </row>
    <row r="5599">
      <c r="A5599" s="10">
        <f>IF(Offerte!$A182="","",Offerte!$A182)</f>
        <v/>
      </c>
      <c r="B5599" s="10">
        <f>IF(Offerte!$A182="","",Offerte!$B182)</f>
        <v/>
      </c>
      <c r="C5599" s="10">
        <f>IF(Offerte!$A182="","",Offerte!$C182)</f>
        <v/>
      </c>
      <c r="D5599" s="10" t="inlineStr">
        <is>
          <t>C.3.2</t>
        </is>
      </c>
      <c r="E5599" s="10" t="inlineStr">
        <is>
          <t>C</t>
        </is>
      </c>
      <c r="F5599" s="10" t="inlineStr">
        <is>
          <t>T</t>
        </is>
      </c>
      <c r="G5599" s="10" t="inlineStr">
        <is>
          <t>tabular</t>
        </is>
      </c>
      <c r="H5599" s="10" t="n">
        <v>2</v>
      </c>
      <c r="I5599" s="10" t="inlineStr">
        <is>
          <t>Informazioni a bordo su coincidenze ai nodi</t>
        </is>
      </c>
      <c r="J5599" s="20" t="n"/>
      <c r="K5599" s="20" t="n"/>
      <c r="L5599" s="20" t="n"/>
      <c r="M5599" s="20" t="n"/>
      <c r="N5599" s="21">
        <f>IF($A5599="","",IF(IFERROR(VALUE($M5599),0)=1,1,0))</f>
        <v/>
      </c>
      <c r="O5599" s="21">
        <f>IF($A5599="",0,IF(OR($S5599&lt;&gt;1,COUNTA($J5599:$M5599)=0),0,IF(AND($N5599=1,IFERROR(SUMIFS($N$5:$N$6173,$Q$5:$Q$6173,$Q5599,$D$5:$D$6173,"C.3.1"),0)&gt;=0.5),$H5599,0)))</f>
        <v/>
      </c>
      <c r="P5599" s="10" t="inlineStr">
        <is>
          <t>Dipende da C.3.1 &gt;= 0.5</t>
        </is>
      </c>
      <c r="Q5599" s="21">
        <f>IF($A5599="","",$A5599&amp;"|"&amp;$C5599)</f>
        <v/>
      </c>
      <c r="R5599" s="21">
        <f>IF($A5599="","",$A5599&amp;"|"&amp;$C5599&amp;"|"&amp;$D5599)</f>
        <v/>
      </c>
      <c r="S5599" s="21">
        <f>IF($A5599="","",IFERROR(INDEX(Offerte!$D$2:$D$200,MATCH($Q5599,Offerte!$L$2:$L$200,0)),0))</f>
        <v/>
      </c>
      <c r="T5599" s="21">
        <f>IF($A5599="","",IFERROR(INDEX(Offerte!$G$2:$G$200,MATCH($Q5599,Offerte!$L$2:$L$200,0)),"NO"))</f>
        <v/>
      </c>
    </row>
    <row r="5600">
      <c r="A5600" s="10">
        <f>IF(Offerte!$A182="","",Offerte!$A182)</f>
        <v/>
      </c>
      <c r="B5600" s="10">
        <f>IF(Offerte!$A182="","",Offerte!$B182)</f>
        <v/>
      </c>
      <c r="C5600" s="10">
        <f>IF(Offerte!$A182="","",Offerte!$C182)</f>
        <v/>
      </c>
      <c r="D5600" s="10" t="inlineStr">
        <is>
          <t>D.1.1</t>
        </is>
      </c>
      <c r="E5600" s="10" t="inlineStr">
        <is>
          <t>D</t>
        </is>
      </c>
      <c r="F5600" s="10" t="inlineStr">
        <is>
          <t>Q</t>
        </is>
      </c>
      <c r="G5600" s="10" t="inlineStr">
        <is>
          <t>higher</t>
        </is>
      </c>
      <c r="H5600" s="10" t="n">
        <v>3</v>
      </c>
      <c r="I5600" s="10" t="inlineStr">
        <is>
          <t>Installazione di pensiline</t>
        </is>
      </c>
      <c r="J5600" s="20" t="n"/>
      <c r="K5600" s="20" t="n"/>
      <c r="L5600" s="20" t="n"/>
      <c r="M5600" s="20" t="n"/>
      <c r="N5600" s="21">
        <f>IF($A5600="","",IFERROR(VALUE($J5600),0))</f>
        <v/>
      </c>
      <c r="O5600" s="21">
        <f>IF($A5600="",0,IF(OR($S5600&lt;&gt;1,COUNTA($J5600:$M5600)=0),0,IF(SUMPRODUCT(MAX(($C$5:$C$6173=$C5600)*($D$5:$D$6173=$D5600)*($S$5:$S$6173=1)*IFERROR($N$5:$N$6173*1,0)))&gt;0,ROUND($H5600*($N5600/SUMPRODUCT(MAX(($C$5:$C$6173=$C5600)*($D$5:$D$6173=$D5600)*($S$5:$S$6173=1)*IFERROR($N$5:$N$6173*1,0)))),4),0)))</f>
        <v/>
      </c>
      <c r="P5600" s="10" t="inlineStr">
        <is>
          <t>fermate</t>
        </is>
      </c>
      <c r="Q5600" s="21">
        <f>IF($A5600="","",$A5600&amp;"|"&amp;$C5600)</f>
        <v/>
      </c>
      <c r="R5600" s="21">
        <f>IF($A5600="","",$A5600&amp;"|"&amp;$C5600&amp;"|"&amp;$D5600)</f>
        <v/>
      </c>
      <c r="S5600" s="21">
        <f>IF($A5600="","",IFERROR(INDEX(Offerte!$D$2:$D$200,MATCH($Q5600,Offerte!$L$2:$L$200,0)),0))</f>
        <v/>
      </c>
      <c r="T5600" s="21">
        <f>IF($A5600="","",IFERROR(INDEX(Offerte!$G$2:$G$200,MATCH($Q5600,Offerte!$L$2:$L$200,0)),"NO"))</f>
        <v/>
      </c>
    </row>
    <row r="5601">
      <c r="A5601" s="10">
        <f>IF(Offerte!$A182="","",Offerte!$A182)</f>
        <v/>
      </c>
      <c r="B5601" s="10">
        <f>IF(Offerte!$A182="","",Offerte!$B182)</f>
        <v/>
      </c>
      <c r="C5601" s="10">
        <f>IF(Offerte!$A182="","",Offerte!$C182)</f>
        <v/>
      </c>
      <c r="D5601" s="10" t="inlineStr">
        <is>
          <t>D.1.2</t>
        </is>
      </c>
      <c r="E5601" s="10" t="inlineStr">
        <is>
          <t>D</t>
        </is>
      </c>
      <c r="F5601" s="10" t="inlineStr">
        <is>
          <t>Q</t>
        </is>
      </c>
      <c r="G5601" s="10" t="inlineStr">
        <is>
          <t>higher</t>
        </is>
      </c>
      <c r="H5601" s="10" t="n">
        <v>3</v>
      </c>
      <c r="I5601" s="10" t="inlineStr">
        <is>
          <t>Installazione di paline di fermata conformi alla DGR 581/2023</t>
        </is>
      </c>
      <c r="J5601" s="20" t="n"/>
      <c r="K5601" s="20" t="n"/>
      <c r="L5601" s="20" t="n"/>
      <c r="M5601" s="20" t="n"/>
      <c r="N5601" s="21">
        <f>IF($A5601="","",IFERROR(VALUE($J5601),0))</f>
        <v/>
      </c>
      <c r="O5601" s="21">
        <f>IF($A5601="",0,IF(OR($S5601&lt;&gt;1,COUNTA($J5601:$M5601)=0),0,IF(SUMPRODUCT(MAX(($C$5:$C$6173=$C5601)*($D$5:$D$6173=$D5601)*($S$5:$S$6173=1)*IFERROR($N$5:$N$6173*1,0)))&gt;0,ROUND($H5601*($N5601/SUMPRODUCT(MAX(($C$5:$C$6173=$C5601)*($D$5:$D$6173=$D5601)*($S$5:$S$6173=1)*IFERROR($N$5:$N$6173*1,0)))),4),0)))</f>
        <v/>
      </c>
      <c r="P5601" s="10" t="inlineStr">
        <is>
          <t>fermate</t>
        </is>
      </c>
      <c r="Q5601" s="21">
        <f>IF($A5601="","",$A5601&amp;"|"&amp;$C5601)</f>
        <v/>
      </c>
      <c r="R5601" s="21">
        <f>IF($A5601="","",$A5601&amp;"|"&amp;$C5601&amp;"|"&amp;$D5601)</f>
        <v/>
      </c>
      <c r="S5601" s="21">
        <f>IF($A5601="","",IFERROR(INDEX(Offerte!$D$2:$D$200,MATCH($Q5601,Offerte!$L$2:$L$200,0)),0))</f>
        <v/>
      </c>
      <c r="T5601" s="21">
        <f>IF($A5601="","",IFERROR(INDEX(Offerte!$G$2:$G$200,MATCH($Q5601,Offerte!$L$2:$L$200,0)),"NO"))</f>
        <v/>
      </c>
    </row>
    <row r="5602">
      <c r="A5602" s="10">
        <f>IF(Offerte!$A182="","",Offerte!$A182)</f>
        <v/>
      </c>
      <c r="B5602" s="10">
        <f>IF(Offerte!$A182="","",Offerte!$B182)</f>
        <v/>
      </c>
      <c r="C5602" s="10">
        <f>IF(Offerte!$A182="","",Offerte!$C182)</f>
        <v/>
      </c>
      <c r="D5602" s="10" t="inlineStr">
        <is>
          <t>D.1.3</t>
        </is>
      </c>
      <c r="E5602" s="10" t="inlineStr">
        <is>
          <t>D</t>
        </is>
      </c>
      <c r="F5602" s="10" t="inlineStr">
        <is>
          <t>Q</t>
        </is>
      </c>
      <c r="G5602" s="10" t="inlineStr">
        <is>
          <t>higher</t>
        </is>
      </c>
      <c r="H5602" s="10" t="n">
        <v>2</v>
      </c>
      <c r="I5602" s="10" t="inlineStr">
        <is>
          <t>Display informativi connessi alle fermate</t>
        </is>
      </c>
      <c r="J5602" s="20" t="n"/>
      <c r="K5602" s="20" t="n"/>
      <c r="L5602" s="20" t="n"/>
      <c r="M5602" s="20" t="n"/>
      <c r="N5602" s="21">
        <f>IF($A5602="","",IFERROR(VALUE($J5602),0))</f>
        <v/>
      </c>
      <c r="O5602" s="21">
        <f>IF($A5602="",0,IF(OR($S5602&lt;&gt;1,COUNTA($J5602:$M5602)=0),0,IF(SUMPRODUCT(MAX(($C$5:$C$6173=$C5602)*($D$5:$D$6173=$D5602)*($S$5:$S$6173=1)*IFERROR($N$5:$N$6173*1,0)))&gt;0,ROUND($H5602*($N5602/SUMPRODUCT(MAX(($C$5:$C$6173=$C5602)*($D$5:$D$6173=$D5602)*($S$5:$S$6173=1)*IFERROR($N$5:$N$6173*1,0)))),4),0)))</f>
        <v/>
      </c>
      <c r="P5602" s="10" t="inlineStr">
        <is>
          <t>fermate</t>
        </is>
      </c>
      <c r="Q5602" s="21">
        <f>IF($A5602="","",$A5602&amp;"|"&amp;$C5602)</f>
        <v/>
      </c>
      <c r="R5602" s="21">
        <f>IF($A5602="","",$A5602&amp;"|"&amp;$C5602&amp;"|"&amp;$D5602)</f>
        <v/>
      </c>
      <c r="S5602" s="21">
        <f>IF($A5602="","",IFERROR(INDEX(Offerte!$D$2:$D$200,MATCH($Q5602,Offerte!$L$2:$L$200,0)),0))</f>
        <v/>
      </c>
      <c r="T5602" s="21">
        <f>IF($A5602="","",IFERROR(INDEX(Offerte!$G$2:$G$200,MATCH($Q5602,Offerte!$L$2:$L$200,0)),"NO"))</f>
        <v/>
      </c>
    </row>
    <row r="5603">
      <c r="A5603" s="10">
        <f>IF(Offerte!$A182="","",Offerte!$A182)</f>
        <v/>
      </c>
      <c r="B5603" s="10">
        <f>IF(Offerte!$A182="","",Offerte!$B182)</f>
        <v/>
      </c>
      <c r="C5603" s="10">
        <f>IF(Offerte!$A182="","",Offerte!$C182)</f>
        <v/>
      </c>
      <c r="D5603" s="10" t="inlineStr">
        <is>
          <t>D.2.1</t>
        </is>
      </c>
      <c r="E5603" s="10" t="inlineStr">
        <is>
          <t>D</t>
        </is>
      </c>
      <c r="F5603" s="10" t="inlineStr">
        <is>
          <t>Q</t>
        </is>
      </c>
      <c r="G5603" s="10" t="inlineStr">
        <is>
          <t>higher</t>
        </is>
      </c>
      <c r="H5603" s="10" t="n">
        <v>2</v>
      </c>
      <c r="I5603" s="10" t="inlineStr">
        <is>
          <t>Segnali tattili Loges-Vet-Evolution</t>
        </is>
      </c>
      <c r="J5603" s="20" t="n"/>
      <c r="K5603" s="20" t="n"/>
      <c r="L5603" s="20" t="n"/>
      <c r="M5603" s="20" t="n"/>
      <c r="N5603" s="21">
        <f>IF($A5603="","",IFERROR(VALUE($J5603),0))</f>
        <v/>
      </c>
      <c r="O5603" s="21">
        <f>IF($A5603="",0,IF(OR($S5603&lt;&gt;1,COUNTA($J5603:$M5603)=0),0,IF(SUMPRODUCT(MAX(($C$5:$C$6173=$C5603)*($D$5:$D$6173=$D5603)*($S$5:$S$6173=1)*IFERROR($N$5:$N$6173*1,0)))&gt;0,ROUND($H5603*($N5603/SUMPRODUCT(MAX(($C$5:$C$6173=$C5603)*($D$5:$D$6173=$D5603)*($S$5:$S$6173=1)*IFERROR($N$5:$N$6173*1,0)))),4),0)))</f>
        <v/>
      </c>
      <c r="P5603" s="10" t="inlineStr">
        <is>
          <t>fermate</t>
        </is>
      </c>
      <c r="Q5603" s="21">
        <f>IF($A5603="","",$A5603&amp;"|"&amp;$C5603)</f>
        <v/>
      </c>
      <c r="R5603" s="21">
        <f>IF($A5603="","",$A5603&amp;"|"&amp;$C5603&amp;"|"&amp;$D5603)</f>
        <v/>
      </c>
      <c r="S5603" s="21">
        <f>IF($A5603="","",IFERROR(INDEX(Offerte!$D$2:$D$200,MATCH($Q5603,Offerte!$L$2:$L$200,0)),0))</f>
        <v/>
      </c>
      <c r="T5603" s="21">
        <f>IF($A5603="","",IFERROR(INDEX(Offerte!$G$2:$G$200,MATCH($Q5603,Offerte!$L$2:$L$200,0)),"NO"))</f>
        <v/>
      </c>
    </row>
    <row r="5604">
      <c r="A5604" s="10">
        <f>IF(Offerte!$A182="","",Offerte!$A182)</f>
        <v/>
      </c>
      <c r="B5604" s="10">
        <f>IF(Offerte!$A182="","",Offerte!$B182)</f>
        <v/>
      </c>
      <c r="C5604" s="10">
        <f>IF(Offerte!$A182="","",Offerte!$C182)</f>
        <v/>
      </c>
      <c r="D5604" s="10" t="inlineStr">
        <is>
          <t>E.1.1</t>
        </is>
      </c>
      <c r="E5604" s="10" t="inlineStr">
        <is>
          <t>E</t>
        </is>
      </c>
      <c r="F5604" s="10" t="inlineStr">
        <is>
          <t>T</t>
        </is>
      </c>
      <c r="G5604" s="10" t="inlineStr">
        <is>
          <t>tabular</t>
        </is>
      </c>
      <c r="H5604" s="10" t="n">
        <v>2</v>
      </c>
      <c r="I5604" s="10" t="inlineStr">
        <is>
          <t>Mobile app con travel planner PRM</t>
        </is>
      </c>
      <c r="J5604" s="20" t="n"/>
      <c r="K5604" s="20" t="n"/>
      <c r="L5604" s="20" t="n"/>
      <c r="M5604" s="20" t="n"/>
      <c r="N5604" s="21">
        <f>IF($A5604="","",IF(IFERROR(VALUE($M5604),0)=1,1,0))</f>
        <v/>
      </c>
      <c r="O5604" s="21">
        <f>IF($A5604="",0,IF(OR($S5604&lt;&gt;1,COUNTA($J5604:$M5604)=0),0,IF($N5604=1,$H5604,0)))</f>
        <v/>
      </c>
      <c r="P5604" s="10" t="inlineStr">
        <is>
          <t>sì/no</t>
        </is>
      </c>
      <c r="Q5604" s="21">
        <f>IF($A5604="","",$A5604&amp;"|"&amp;$C5604)</f>
        <v/>
      </c>
      <c r="R5604" s="21">
        <f>IF($A5604="","",$A5604&amp;"|"&amp;$C5604&amp;"|"&amp;$D5604)</f>
        <v/>
      </c>
      <c r="S5604" s="21">
        <f>IF($A5604="","",IFERROR(INDEX(Offerte!$D$2:$D$200,MATCH($Q5604,Offerte!$L$2:$L$200,0)),0))</f>
        <v/>
      </c>
      <c r="T5604" s="21">
        <f>IF($A5604="","",IFERROR(INDEX(Offerte!$G$2:$G$200,MATCH($Q5604,Offerte!$L$2:$L$200,0)),"NO"))</f>
        <v/>
      </c>
    </row>
    <row r="5605">
      <c r="A5605" s="10">
        <f>IF(Offerte!$A182="","",Offerte!$A182)</f>
        <v/>
      </c>
      <c r="B5605" s="10">
        <f>IF(Offerte!$A182="","",Offerte!$B182)</f>
        <v/>
      </c>
      <c r="C5605" s="10">
        <f>IF(Offerte!$A182="","",Offerte!$C182)</f>
        <v/>
      </c>
      <c r="D5605" s="10" t="inlineStr">
        <is>
          <t>E.2.1</t>
        </is>
      </c>
      <c r="E5605" s="10" t="inlineStr">
        <is>
          <t>E</t>
        </is>
      </c>
      <c r="F5605" s="10" t="inlineStr">
        <is>
          <t>D</t>
        </is>
      </c>
      <c r="G5605" s="10" t="inlineStr">
        <is>
          <t>discretionary</t>
        </is>
      </c>
      <c r="H5605" s="10" t="n">
        <v>2</v>
      </c>
      <c r="I5605" s="10" t="inlineStr">
        <is>
          <t>Altre azioni informative e rapporti con gli utenti</t>
        </is>
      </c>
      <c r="J5605" s="20" t="n"/>
      <c r="K5605" s="20" t="n"/>
      <c r="L5605" s="20" t="n"/>
      <c r="M5605" s="20" t="n"/>
      <c r="N5605" s="21">
        <f>IF($A5605="","",MAX(0,MIN(1,IFERROR(VALUE($M5605),0))))</f>
        <v/>
      </c>
      <c r="O5605" s="21">
        <f>IF($A5605="",0,IF(OR($S5605&lt;&gt;1,COUNTA($J5605:$M5605)=0),0,IF(SUMPRODUCT(MAX(($C$5:$C$6173=$C5605)*($D$5:$D$6173=$D5605)*($S$5:$S$6173=1)*IFERROR($N$5:$N$6173*1,0)))&gt;0,ROUND($H5605*($N5605/SUMPRODUCT(MAX(($C$5:$C$6173=$C5605)*($D$5:$D$6173=$D5605)*($S$5:$S$6173=1)*IFERROR($N$5:$N$6173*1,0)))),4),0)))</f>
        <v/>
      </c>
      <c r="P5605" s="10" t="inlineStr">
        <is>
          <t>coeff.</t>
        </is>
      </c>
      <c r="Q5605" s="21">
        <f>IF($A5605="","",$A5605&amp;"|"&amp;$C5605)</f>
        <v/>
      </c>
      <c r="R5605" s="21">
        <f>IF($A5605="","",$A5605&amp;"|"&amp;$C5605&amp;"|"&amp;$D5605)</f>
        <v/>
      </c>
      <c r="S5605" s="21">
        <f>IF($A5605="","",IFERROR(INDEX(Offerte!$D$2:$D$200,MATCH($Q5605,Offerte!$L$2:$L$200,0)),0))</f>
        <v/>
      </c>
      <c r="T5605" s="21">
        <f>IF($A5605="","",IFERROR(INDEX(Offerte!$G$2:$G$200,MATCH($Q5605,Offerte!$L$2:$L$200,0)),"NO"))</f>
        <v/>
      </c>
    </row>
    <row r="5606">
      <c r="A5606" s="10">
        <f>IF(Offerte!$A182="","",Offerte!$A182)</f>
        <v/>
      </c>
      <c r="B5606" s="10">
        <f>IF(Offerte!$A182="","",Offerte!$B182)</f>
        <v/>
      </c>
      <c r="C5606" s="10">
        <f>IF(Offerte!$A182="","",Offerte!$C182)</f>
        <v/>
      </c>
      <c r="D5606" s="10" t="inlineStr">
        <is>
          <t>F.1.1</t>
        </is>
      </c>
      <c r="E5606" s="10" t="inlineStr">
        <is>
          <t>F</t>
        </is>
      </c>
      <c r="F5606" s="10" t="inlineStr">
        <is>
          <t>Q</t>
        </is>
      </c>
      <c r="G5606" s="10" t="inlineStr">
        <is>
          <t>lower</t>
        </is>
      </c>
      <c r="H5606" s="10" t="n">
        <v>7</v>
      </c>
      <c r="I5606" s="10" t="inlineStr">
        <is>
          <t>Performance ambientali del parco mezzi adibito al servizio - I_CEA</t>
        </is>
      </c>
      <c r="J5606" s="20" t="n"/>
      <c r="K5606" s="20" t="n"/>
      <c r="L5606" s="20" t="n"/>
      <c r="M5606" s="20" t="n"/>
      <c r="N5606" s="21">
        <f>IF($A5606="","",IFERROR(VALUE($J5606),0))</f>
        <v/>
      </c>
      <c r="O5606" s="21">
        <f>IF($A5606="",0,IF(OR($S5606&lt;&gt;1,COUNTA($J5606:$M5606)=0),0,IF(AND(IFERROR(AGGREGATE(15,6,$N$5:$N$6173/(($C$5:$C$6173=$C5606)*($D$5:$D$6173=$D5606)*($S$5:$S$6173=1)*($N$5:$N$6173&gt;0)),1),0)&gt;0,$N5606&gt;0),ROUND($H5606*(IFERROR(AGGREGATE(15,6,$N$5:$N$6173/(($C$5:$C$6173=$C5606)*($D$5:$D$6173=$D5606)*($S$5:$S$6173=1)*($N$5:$N$6173&gt;0)),1),0)/$N5606),4),0)))</f>
        <v/>
      </c>
      <c r="P5606" s="10" t="inlineStr">
        <is>
          <t>indice</t>
        </is>
      </c>
      <c r="Q5606" s="21">
        <f>IF($A5606="","",$A5606&amp;"|"&amp;$C5606)</f>
        <v/>
      </c>
      <c r="R5606" s="21">
        <f>IF($A5606="","",$A5606&amp;"|"&amp;$C5606&amp;"|"&amp;$D5606)</f>
        <v/>
      </c>
      <c r="S5606" s="21">
        <f>IF($A5606="","",IFERROR(INDEX(Offerte!$D$2:$D$200,MATCH($Q5606,Offerte!$L$2:$L$200,0)),0))</f>
        <v/>
      </c>
      <c r="T5606" s="21">
        <f>IF($A5606="","",IFERROR(INDEX(Offerte!$G$2:$G$200,MATCH($Q5606,Offerte!$L$2:$L$200,0)),"NO"))</f>
        <v/>
      </c>
    </row>
    <row r="5607">
      <c r="A5607" s="10">
        <f>IF(Offerte!$A182="","",Offerte!$A182)</f>
        <v/>
      </c>
      <c r="B5607" s="10">
        <f>IF(Offerte!$A182="","",Offerte!$B182)</f>
        <v/>
      </c>
      <c r="C5607" s="10">
        <f>IF(Offerte!$A182="","",Offerte!$C182)</f>
        <v/>
      </c>
      <c r="D5607" s="10" t="inlineStr">
        <is>
          <t>F.2.1</t>
        </is>
      </c>
      <c r="E5607" s="10" t="inlineStr">
        <is>
          <t>F</t>
        </is>
      </c>
      <c r="F5607" s="10" t="inlineStr">
        <is>
          <t>Q</t>
        </is>
      </c>
      <c r="G5607" s="10" t="inlineStr">
        <is>
          <t>higher</t>
        </is>
      </c>
      <c r="H5607" s="10" t="n">
        <v>2</v>
      </c>
      <c r="I5607" s="10" t="inlineStr">
        <is>
          <t>Tasso di copertura del servizio con dispositivi ECO-DRIVER</t>
        </is>
      </c>
      <c r="J5607" s="20" t="n"/>
      <c r="K5607" s="20" t="n"/>
      <c r="L5607" s="20" t="n"/>
      <c r="M5607" s="20" t="n"/>
      <c r="N5607" s="21">
        <f>IF($A5607="","",IFERROR(VALUE($K5607)/VALUE($L5607),IFERROR(VALUE($J5607),0)))</f>
        <v/>
      </c>
      <c r="O5607" s="21">
        <f>IF($A5607="",0,IF(OR($S5607&lt;&gt;1,COUNTA($J5607:$M5607)=0),0,IF(SUMPRODUCT(MAX(($C$5:$C$6173=$C5607)*($D$5:$D$6173=$D5607)*($S$5:$S$6173=1)*IFERROR($N$5:$N$6173*1,0)))&gt;0,ROUND($H5607*($N5607/SUMPRODUCT(MAX(($C$5:$C$6173=$C5607)*($D$5:$D$6173=$D5607)*($S$5:$S$6173=1)*IFERROR($N$5:$N$6173*1,0)))),4),0)))</f>
        <v/>
      </c>
      <c r="P5607" s="10" t="inlineStr">
        <is>
          <t>Autobus attrezzati con dispositivi ECO-DRIVER / Autobus totali in offerta, incluse scorte</t>
        </is>
      </c>
      <c r="Q5607" s="21">
        <f>IF($A5607="","",$A5607&amp;"|"&amp;$C5607)</f>
        <v/>
      </c>
      <c r="R5607" s="21">
        <f>IF($A5607="","",$A5607&amp;"|"&amp;$C5607&amp;"|"&amp;$D5607)</f>
        <v/>
      </c>
      <c r="S5607" s="21">
        <f>IF($A5607="","",IFERROR(INDEX(Offerte!$D$2:$D$200,MATCH($Q5607,Offerte!$L$2:$L$200,0)),0))</f>
        <v/>
      </c>
      <c r="T5607" s="21">
        <f>IF($A5607="","",IFERROR(INDEX(Offerte!$G$2:$G$200,MATCH($Q5607,Offerte!$L$2:$L$200,0)),"NO"))</f>
        <v/>
      </c>
    </row>
    <row r="5608">
      <c r="A5608" s="10">
        <f>IF(Offerte!$A182="","",Offerte!$A182)</f>
        <v/>
      </c>
      <c r="B5608" s="10">
        <f>IF(Offerte!$A182="","",Offerte!$B182)</f>
        <v/>
      </c>
      <c r="C5608" s="10">
        <f>IF(Offerte!$A182="","",Offerte!$C182)</f>
        <v/>
      </c>
      <c r="D5608" s="10" t="inlineStr">
        <is>
          <t>F.3.1</t>
        </is>
      </c>
      <c r="E5608" s="10" t="inlineStr">
        <is>
          <t>F</t>
        </is>
      </c>
      <c r="F5608" s="10" t="inlineStr">
        <is>
          <t>Q</t>
        </is>
      </c>
      <c r="G5608" s="10" t="inlineStr">
        <is>
          <t>higher</t>
        </is>
      </c>
      <c r="H5608" s="10" t="n">
        <v>2</v>
      </c>
      <c r="I5608" s="10" t="inlineStr">
        <is>
          <t>Autoproduzione consumi elettrici per trazione</t>
        </is>
      </c>
      <c r="J5608" s="20" t="n"/>
      <c r="K5608" s="20" t="n"/>
      <c r="L5608" s="20" t="n"/>
      <c r="M5608" s="20" t="n"/>
      <c r="N5608" s="21">
        <f>IF($A5608="","",IFERROR(VALUE($J5608),0))</f>
        <v/>
      </c>
      <c r="O5608" s="21">
        <f>IF($A5608="",0,IF(OR($S5608&lt;&gt;1,COUNTA($J5608:$M5608)=0),0,IF(SUMPRODUCT(MAX(($C$5:$C$6173=$C5608)*($D$5:$D$6173=$D5608)*($S$5:$S$6173=1)*IFERROR($N$5:$N$6173*1,0)))&gt;0,ROUND($H5608*($N5608/SUMPRODUCT(MAX(($C$5:$C$6173=$C5608)*($D$5:$D$6173=$D5608)*($S$5:$S$6173=1)*IFERROR($N$5:$N$6173*1,0)))),4),0)))</f>
        <v/>
      </c>
      <c r="P5608" s="10" t="inlineStr">
        <is>
          <t>kWh/anno</t>
        </is>
      </c>
      <c r="Q5608" s="21">
        <f>IF($A5608="","",$A5608&amp;"|"&amp;$C5608)</f>
        <v/>
      </c>
      <c r="R5608" s="21">
        <f>IF($A5608="","",$A5608&amp;"|"&amp;$C5608&amp;"|"&amp;$D5608)</f>
        <v/>
      </c>
      <c r="S5608" s="21">
        <f>IF($A5608="","",IFERROR(INDEX(Offerte!$D$2:$D$200,MATCH($Q5608,Offerte!$L$2:$L$200,0)),0))</f>
        <v/>
      </c>
      <c r="T5608" s="21">
        <f>IF($A5608="","",IFERROR(INDEX(Offerte!$G$2:$G$200,MATCH($Q5608,Offerte!$L$2:$L$200,0)),"NO"))</f>
        <v/>
      </c>
    </row>
    <row r="5609">
      <c r="A5609" s="10">
        <f>IF(Offerte!$A182="","",Offerte!$A182)</f>
        <v/>
      </c>
      <c r="B5609" s="10">
        <f>IF(Offerte!$A182="","",Offerte!$B182)</f>
        <v/>
      </c>
      <c r="C5609" s="10">
        <f>IF(Offerte!$A182="","",Offerte!$C182)</f>
        <v/>
      </c>
      <c r="D5609" s="10" t="inlineStr">
        <is>
          <t>F.4.1</t>
        </is>
      </c>
      <c r="E5609" s="10" t="inlineStr">
        <is>
          <t>F</t>
        </is>
      </c>
      <c r="F5609" s="10" t="inlineStr">
        <is>
          <t>Q</t>
        </is>
      </c>
      <c r="G5609" s="10" t="inlineStr">
        <is>
          <t>soil</t>
        </is>
      </c>
      <c r="H5609" s="10" t="n">
        <v>2</v>
      </c>
      <c r="I5609" s="10" t="inlineStr">
        <is>
          <t>Indice di consumo di suolo</t>
        </is>
      </c>
      <c r="J5609" s="20" t="n"/>
      <c r="K5609" s="20" t="n"/>
      <c r="L5609" s="20" t="n"/>
      <c r="M5609" s="20" t="n"/>
      <c r="N5609" s="21">
        <f>IF($A5609="","",IFERROR(VALUE($J5609),0))</f>
        <v/>
      </c>
      <c r="O5609" s="21">
        <f>IF($A5609="",0,IF(OR($S5609&lt;&gt;1,COUNTA($J5609:$M5609)=0),0,IF($N5609&lt;=0,$H5609,IF(SUMPRODUCT(MAX(($C$5:$C$6173=$C5609)*($D$5:$D$6173=$D5609)*($S$5:$S$6173=1)*IFERROR($N$5:$N$6173*1,0)))&gt;0,ROUND($H5609*((SUMPRODUCT(MAX(($C$5:$C$6173=$C5609)*($D$5:$D$6173=$D5609)*($S$5:$S$6173=1)*IFERROR($N$5:$N$6173*1,0)))-$N5609)/SUMPRODUCT(MAX(($C$5:$C$6173=$C5609)*($D$5:$D$6173=$D5609)*($S$5:$S$6173=1)*IFERROR($N$5:$N$6173*1,0)))),4),0))))</f>
        <v/>
      </c>
      <c r="P5609" s="10" t="inlineStr">
        <is>
          <t>m2</t>
        </is>
      </c>
      <c r="Q5609" s="21">
        <f>IF($A5609="","",$A5609&amp;"|"&amp;$C5609)</f>
        <v/>
      </c>
      <c r="R5609" s="21">
        <f>IF($A5609="","",$A5609&amp;"|"&amp;$C5609&amp;"|"&amp;$D5609)</f>
        <v/>
      </c>
      <c r="S5609" s="21">
        <f>IF($A5609="","",IFERROR(INDEX(Offerte!$D$2:$D$200,MATCH($Q5609,Offerte!$L$2:$L$200,0)),0))</f>
        <v/>
      </c>
      <c r="T5609" s="21">
        <f>IF($A5609="","",IFERROR(INDEX(Offerte!$G$2:$G$200,MATCH($Q5609,Offerte!$L$2:$L$200,0)),"NO"))</f>
        <v/>
      </c>
    </row>
    <row r="5610">
      <c r="A5610" s="10">
        <f>IF(Offerte!$A182="","",Offerte!$A182)</f>
        <v/>
      </c>
      <c r="B5610" s="10">
        <f>IF(Offerte!$A182="","",Offerte!$B182)</f>
        <v/>
      </c>
      <c r="C5610" s="10">
        <f>IF(Offerte!$A182="","",Offerte!$C182)</f>
        <v/>
      </c>
      <c r="D5610" s="10" t="inlineStr">
        <is>
          <t>F.5.1</t>
        </is>
      </c>
      <c r="E5610" s="10" t="inlineStr">
        <is>
          <t>F</t>
        </is>
      </c>
      <c r="F5610" s="10" t="inlineStr">
        <is>
          <t>T</t>
        </is>
      </c>
      <c r="G5610" s="10" t="inlineStr">
        <is>
          <t>tabular</t>
        </is>
      </c>
      <c r="H5610" s="10" t="n">
        <v>1</v>
      </c>
      <c r="I5610" s="10" t="inlineStr">
        <is>
          <t>Rendicontazione di sostenibilità ambientale</t>
        </is>
      </c>
      <c r="J5610" s="20" t="n"/>
      <c r="K5610" s="20" t="n"/>
      <c r="L5610" s="20" t="n"/>
      <c r="M5610" s="20" t="n"/>
      <c r="N5610" s="21">
        <f>IF($A5610="","",IF(IFERROR(VALUE($M5610),0)=1,1,0))</f>
        <v/>
      </c>
      <c r="O5610" s="21">
        <f>IF($A5610="",0,IF(OR($S5610&lt;&gt;1,COUNTA($J5610:$M5610)=0),0,IF($N5610=1,$H5610,0)))</f>
        <v/>
      </c>
      <c r="P5610" s="10" t="inlineStr">
        <is>
          <t>sì/no</t>
        </is>
      </c>
      <c r="Q5610" s="21">
        <f>IF($A5610="","",$A5610&amp;"|"&amp;$C5610)</f>
        <v/>
      </c>
      <c r="R5610" s="21">
        <f>IF($A5610="","",$A5610&amp;"|"&amp;$C5610&amp;"|"&amp;$D5610)</f>
        <v/>
      </c>
      <c r="S5610" s="21">
        <f>IF($A5610="","",IFERROR(INDEX(Offerte!$D$2:$D$200,MATCH($Q5610,Offerte!$L$2:$L$200,0)),0))</f>
        <v/>
      </c>
      <c r="T5610" s="21">
        <f>IF($A5610="","",IFERROR(INDEX(Offerte!$G$2:$G$200,MATCH($Q5610,Offerte!$L$2:$L$200,0)),"NO"))</f>
        <v/>
      </c>
    </row>
    <row r="5611">
      <c r="A5611" s="10">
        <f>IF(Offerte!$A182="","",Offerte!$A182)</f>
        <v/>
      </c>
      <c r="B5611" s="10">
        <f>IF(Offerte!$A182="","",Offerte!$B182)</f>
        <v/>
      </c>
      <c r="C5611" s="10">
        <f>IF(Offerte!$A182="","",Offerte!$C182)</f>
        <v/>
      </c>
      <c r="D5611" s="10" t="inlineStr">
        <is>
          <t>G.1.1</t>
        </is>
      </c>
      <c r="E5611" s="10" t="inlineStr">
        <is>
          <t>G</t>
        </is>
      </c>
      <c r="F5611" s="10" t="inlineStr">
        <is>
          <t>D</t>
        </is>
      </c>
      <c r="G5611" s="10" t="inlineStr">
        <is>
          <t>discretionary</t>
        </is>
      </c>
      <c r="H5611" s="10" t="n">
        <v>2</v>
      </c>
      <c r="I5611" s="10" t="inlineStr">
        <is>
          <t>Qualità del progetto di centrale di controllo aziendale</t>
        </is>
      </c>
      <c r="J5611" s="20" t="n"/>
      <c r="K5611" s="20" t="n"/>
      <c r="L5611" s="20" t="n"/>
      <c r="M5611" s="20" t="n"/>
      <c r="N5611" s="21">
        <f>IF($A5611="","",MAX(0,MIN(1,IFERROR(VALUE($M5611),0))))</f>
        <v/>
      </c>
      <c r="O5611" s="21">
        <f>IF($A5611="",0,IF(OR($S5611&lt;&gt;1,COUNTA($J5611:$M5611)=0),0,IF(SUMPRODUCT(MAX(($C$5:$C$6173=$C5611)*($D$5:$D$6173=$D5611)*($S$5:$S$6173=1)*IFERROR($N$5:$N$6173*1,0)))&gt;0,ROUND($H5611*($N5611/SUMPRODUCT(MAX(($C$5:$C$6173=$C5611)*($D$5:$D$6173=$D5611)*($S$5:$S$6173=1)*IFERROR($N$5:$N$6173*1,0)))),4),0)))</f>
        <v/>
      </c>
      <c r="P5611" s="10" t="inlineStr">
        <is>
          <t>coeff.</t>
        </is>
      </c>
      <c r="Q5611" s="21">
        <f>IF($A5611="","",$A5611&amp;"|"&amp;$C5611)</f>
        <v/>
      </c>
      <c r="R5611" s="21">
        <f>IF($A5611="","",$A5611&amp;"|"&amp;$C5611&amp;"|"&amp;$D5611)</f>
        <v/>
      </c>
      <c r="S5611" s="21">
        <f>IF($A5611="","",IFERROR(INDEX(Offerte!$D$2:$D$200,MATCH($Q5611,Offerte!$L$2:$L$200,0)),0))</f>
        <v/>
      </c>
      <c r="T5611" s="21">
        <f>IF($A5611="","",IFERROR(INDEX(Offerte!$G$2:$G$200,MATCH($Q5611,Offerte!$L$2:$L$200,0)),"NO"))</f>
        <v/>
      </c>
    </row>
    <row r="5612">
      <c r="A5612" s="10">
        <f>IF(Offerte!$A182="","",Offerte!$A182)</f>
        <v/>
      </c>
      <c r="B5612" s="10">
        <f>IF(Offerte!$A182="","",Offerte!$B182)</f>
        <v/>
      </c>
      <c r="C5612" s="10">
        <f>IF(Offerte!$A182="","",Offerte!$C182)</f>
        <v/>
      </c>
      <c r="D5612" s="10" t="inlineStr">
        <is>
          <t>G.2.1</t>
        </is>
      </c>
      <c r="E5612" s="10" t="inlineStr">
        <is>
          <t>G</t>
        </is>
      </c>
      <c r="F5612" s="10" t="inlineStr">
        <is>
          <t>T</t>
        </is>
      </c>
      <c r="G5612" s="10" t="inlineStr">
        <is>
          <t>tabular</t>
        </is>
      </c>
      <c r="H5612" s="10" t="n">
        <v>1</v>
      </c>
      <c r="I5612" s="10" t="inlineStr">
        <is>
          <t>Certificazione ISO 45001</t>
        </is>
      </c>
      <c r="J5612" s="20" t="n"/>
      <c r="K5612" s="20" t="n"/>
      <c r="L5612" s="20" t="n"/>
      <c r="M5612" s="20" t="n"/>
      <c r="N5612" s="21">
        <f>IF($A5612="","",IF(IFERROR(VALUE($M5612),0)=1,1,0))</f>
        <v/>
      </c>
      <c r="O5612" s="21">
        <f>IF($A5612="",0,IF(OR($S5612&lt;&gt;1,COUNTA($J5612:$M5612)=0),0,IF($N5612=1,$H5612,0)))</f>
        <v/>
      </c>
      <c r="P5612" s="10" t="inlineStr">
        <is>
          <t>sì/no</t>
        </is>
      </c>
      <c r="Q5612" s="21">
        <f>IF($A5612="","",$A5612&amp;"|"&amp;$C5612)</f>
        <v/>
      </c>
      <c r="R5612" s="21">
        <f>IF($A5612="","",$A5612&amp;"|"&amp;$C5612&amp;"|"&amp;$D5612)</f>
        <v/>
      </c>
      <c r="S5612" s="21">
        <f>IF($A5612="","",IFERROR(INDEX(Offerte!$D$2:$D$200,MATCH($Q5612,Offerte!$L$2:$L$200,0)),0))</f>
        <v/>
      </c>
      <c r="T5612" s="21">
        <f>IF($A5612="","",IFERROR(INDEX(Offerte!$G$2:$G$200,MATCH($Q5612,Offerte!$L$2:$L$200,0)),"NO"))</f>
        <v/>
      </c>
    </row>
    <row r="5613">
      <c r="A5613" s="10">
        <f>IF(Offerte!$A182="","",Offerte!$A182)</f>
        <v/>
      </c>
      <c r="B5613" s="10">
        <f>IF(Offerte!$A182="","",Offerte!$B182)</f>
        <v/>
      </c>
      <c r="C5613" s="10">
        <f>IF(Offerte!$A182="","",Offerte!$C182)</f>
        <v/>
      </c>
      <c r="D5613" s="10" t="inlineStr">
        <is>
          <t>G.3.1</t>
        </is>
      </c>
      <c r="E5613" s="10" t="inlineStr">
        <is>
          <t>G</t>
        </is>
      </c>
      <c r="F5613" s="10" t="inlineStr">
        <is>
          <t>T</t>
        </is>
      </c>
      <c r="G5613" s="10" t="inlineStr">
        <is>
          <t>tabular</t>
        </is>
      </c>
      <c r="H5613" s="10" t="n">
        <v>1</v>
      </c>
      <c r="I5613" s="10" t="inlineStr">
        <is>
          <t>Certificazioni di responsabilità sociale</t>
        </is>
      </c>
      <c r="J5613" s="20" t="n"/>
      <c r="K5613" s="20" t="n"/>
      <c r="L5613" s="20" t="n"/>
      <c r="M5613" s="20" t="n"/>
      <c r="N5613" s="21">
        <f>IF($A5613="","",IF(IFERROR(VALUE($M5613),0)=1,1,0))</f>
        <v/>
      </c>
      <c r="O5613" s="21">
        <f>IF($A5613="",0,IF(OR($S5613&lt;&gt;1,COUNTA($J5613:$M5613)=0),0,IF($N5613=1,$H5613,0)))</f>
        <v/>
      </c>
      <c r="P5613" s="10" t="inlineStr">
        <is>
          <t>sì/no</t>
        </is>
      </c>
      <c r="Q5613" s="21">
        <f>IF($A5613="","",$A5613&amp;"|"&amp;$C5613)</f>
        <v/>
      </c>
      <c r="R5613" s="21">
        <f>IF($A5613="","",$A5613&amp;"|"&amp;$C5613&amp;"|"&amp;$D5613)</f>
        <v/>
      </c>
      <c r="S5613" s="21">
        <f>IF($A5613="","",IFERROR(INDEX(Offerte!$D$2:$D$200,MATCH($Q5613,Offerte!$L$2:$L$200,0)),0))</f>
        <v/>
      </c>
      <c r="T5613" s="21">
        <f>IF($A5613="","",IFERROR(INDEX(Offerte!$G$2:$G$200,MATCH($Q5613,Offerte!$L$2:$L$200,0)),"NO"))</f>
        <v/>
      </c>
    </row>
    <row r="5614">
      <c r="A5614" s="10">
        <f>IF(Offerte!$A182="","",Offerte!$A182)</f>
        <v/>
      </c>
      <c r="B5614" s="10">
        <f>IF(Offerte!$A182="","",Offerte!$B182)</f>
        <v/>
      </c>
      <c r="C5614" s="10">
        <f>IF(Offerte!$A182="","",Offerte!$C182)</f>
        <v/>
      </c>
      <c r="D5614" s="10" t="inlineStr">
        <is>
          <t>G.4.1</t>
        </is>
      </c>
      <c r="E5614" s="10" t="inlineStr">
        <is>
          <t>G</t>
        </is>
      </c>
      <c r="F5614" s="10" t="inlineStr">
        <is>
          <t>D</t>
        </is>
      </c>
      <c r="G5614" s="10" t="inlineStr">
        <is>
          <t>discretionary</t>
        </is>
      </c>
      <c r="H5614" s="10" t="n">
        <v>2</v>
      </c>
      <c r="I5614" s="10" t="inlineStr">
        <is>
          <t>Qualità del piano di formazione del personale</t>
        </is>
      </c>
      <c r="J5614" s="20" t="n"/>
      <c r="K5614" s="20" t="n"/>
      <c r="L5614" s="20" t="n"/>
      <c r="M5614" s="20" t="n"/>
      <c r="N5614" s="21">
        <f>IF($A5614="","",MAX(0,MIN(1,IFERROR(VALUE($M5614),0))))</f>
        <v/>
      </c>
      <c r="O5614" s="21">
        <f>IF($A5614="",0,IF(OR($S5614&lt;&gt;1,COUNTA($J5614:$M5614)=0),0,IF(SUMPRODUCT(MAX(($C$5:$C$6173=$C5614)*($D$5:$D$6173=$D5614)*($S$5:$S$6173=1)*IFERROR($N$5:$N$6173*1,0)))&gt;0,ROUND($H5614*($N5614/SUMPRODUCT(MAX(($C$5:$C$6173=$C5614)*($D$5:$D$6173=$D5614)*($S$5:$S$6173=1)*IFERROR($N$5:$N$6173*1,0)))),4),0)))</f>
        <v/>
      </c>
      <c r="P5614" s="10" t="inlineStr">
        <is>
          <t>coeff.</t>
        </is>
      </c>
      <c r="Q5614" s="21">
        <f>IF($A5614="","",$A5614&amp;"|"&amp;$C5614)</f>
        <v/>
      </c>
      <c r="R5614" s="21">
        <f>IF($A5614="","",$A5614&amp;"|"&amp;$C5614&amp;"|"&amp;$D5614)</f>
        <v/>
      </c>
      <c r="S5614" s="21">
        <f>IF($A5614="","",IFERROR(INDEX(Offerte!$D$2:$D$200,MATCH($Q5614,Offerte!$L$2:$L$200,0)),0))</f>
        <v/>
      </c>
      <c r="T5614" s="21">
        <f>IF($A5614="","",IFERROR(INDEX(Offerte!$G$2:$G$200,MATCH($Q5614,Offerte!$L$2:$L$200,0)),"NO"))</f>
        <v/>
      </c>
    </row>
    <row r="5615">
      <c r="A5615" s="10">
        <f>IF(Offerte!$A182="","",Offerte!$A182)</f>
        <v/>
      </c>
      <c r="B5615" s="10">
        <f>IF(Offerte!$A182="","",Offerte!$B182)</f>
        <v/>
      </c>
      <c r="C5615" s="10">
        <f>IF(Offerte!$A182="","",Offerte!$C182)</f>
        <v/>
      </c>
      <c r="D5615" s="10" t="inlineStr">
        <is>
          <t>G.5.1</t>
        </is>
      </c>
      <c r="E5615" s="10" t="inlineStr">
        <is>
          <t>G</t>
        </is>
      </c>
      <c r="F5615" s="10" t="inlineStr">
        <is>
          <t>T</t>
        </is>
      </c>
      <c r="G5615" s="10" t="inlineStr">
        <is>
          <t>tabular</t>
        </is>
      </c>
      <c r="H5615" s="10" t="n">
        <v>1</v>
      </c>
      <c r="I5615" s="10" t="inlineStr">
        <is>
          <t>Impegno al mantenimento delle garanzie del contratto di secondo livello del gestore uscente</t>
        </is>
      </c>
      <c r="J5615" s="20" t="n"/>
      <c r="K5615" s="20" t="n"/>
      <c r="L5615" s="20" t="n"/>
      <c r="M5615" s="20" t="n"/>
      <c r="N5615" s="21">
        <f>IF($A5615="","",IF(IFERROR(VALUE($M5615),0)=1,1,0))</f>
        <v/>
      </c>
      <c r="O5615" s="21">
        <f>IF($A5615="",0,IF(OR($S5615&lt;&gt;1,COUNTA($J5615:$M5615)=0),0,IF($N5615=1,$H5615,0)))</f>
        <v/>
      </c>
      <c r="P5615" s="10" t="inlineStr">
        <is>
          <t>sì/no</t>
        </is>
      </c>
      <c r="Q5615" s="21">
        <f>IF($A5615="","",$A5615&amp;"|"&amp;$C5615)</f>
        <v/>
      </c>
      <c r="R5615" s="21">
        <f>IF($A5615="","",$A5615&amp;"|"&amp;$C5615&amp;"|"&amp;$D5615)</f>
        <v/>
      </c>
      <c r="S5615" s="21">
        <f>IF($A5615="","",IFERROR(INDEX(Offerte!$D$2:$D$200,MATCH($Q5615,Offerte!$L$2:$L$200,0)),0))</f>
        <v/>
      </c>
      <c r="T5615" s="21">
        <f>IF($A5615="","",IFERROR(INDEX(Offerte!$G$2:$G$200,MATCH($Q5615,Offerte!$L$2:$L$200,0)),"NO"))</f>
        <v/>
      </c>
    </row>
    <row r="5616">
      <c r="A5616" s="10">
        <f>IF(Offerte!$A183="","",Offerte!$A183)</f>
        <v/>
      </c>
      <c r="B5616" s="10">
        <f>IF(Offerte!$A183="","",Offerte!$B183)</f>
        <v/>
      </c>
      <c r="C5616" s="10">
        <f>IF(Offerte!$A183="","",Offerte!$C183)</f>
        <v/>
      </c>
      <c r="D5616" s="10" t="inlineStr">
        <is>
          <t>A.1.1</t>
        </is>
      </c>
      <c r="E5616" s="10" t="inlineStr">
        <is>
          <t>A</t>
        </is>
      </c>
      <c r="F5616" s="10" t="inlineStr">
        <is>
          <t>Q</t>
        </is>
      </c>
      <c r="G5616" s="10" t="inlineStr">
        <is>
          <t>higher</t>
        </is>
      </c>
      <c r="H5616" s="10" t="n">
        <v>3</v>
      </c>
      <c r="I5616" s="10" t="inlineStr">
        <is>
          <t>Tasso aggiuntivo di corse controllate</t>
        </is>
      </c>
      <c r="J5616" s="20" t="n"/>
      <c r="K5616" s="20" t="n"/>
      <c r="L5616" s="20" t="n"/>
      <c r="M5616" s="20" t="n"/>
      <c r="N5616" s="21">
        <f>IF($A5616="","",IFERROR(VALUE($K5616)/VALUE($L5616)*100,IFERROR(VALUE($J5616),0)))</f>
        <v/>
      </c>
      <c r="O5616" s="21">
        <f>IF($A5616="",0,IF(OR($S5616&lt;&gt;1,COUNTA($J5616:$M5616)=0),0,IF(SUMPRODUCT(MAX(($C$5:$C$6173=$C5616)*($D$5:$D$6173=$D5616)*($S$5:$S$6173=1)*IFERROR($N$5:$N$6173*1,0)))&gt;0,ROUND($H5616*($N5616/SUMPRODUCT(MAX(($C$5:$C$6173=$C5616)*($D$5:$D$6173=$D5616)*($S$5:$S$6173=1)*IFERROR($N$5:$N$6173*1,0)))),4),0)))</f>
        <v/>
      </c>
      <c r="P5616" s="10" t="inlineStr">
        <is>
          <t>Corse controllate annue / Corse programmate annue</t>
        </is>
      </c>
      <c r="Q5616" s="21">
        <f>IF($A5616="","",$A5616&amp;"|"&amp;$C5616)</f>
        <v/>
      </c>
      <c r="R5616" s="21">
        <f>IF($A5616="","",$A5616&amp;"|"&amp;$C5616&amp;"|"&amp;$D5616)</f>
        <v/>
      </c>
      <c r="S5616" s="21">
        <f>IF($A5616="","",IFERROR(INDEX(Offerte!$D$2:$D$200,MATCH($Q5616,Offerte!$L$2:$L$200,0)),0))</f>
        <v/>
      </c>
      <c r="T5616" s="21">
        <f>IF($A5616="","",IFERROR(INDEX(Offerte!$G$2:$G$200,MATCH($Q5616,Offerte!$L$2:$L$200,0)),"NO"))</f>
        <v/>
      </c>
    </row>
    <row r="5617">
      <c r="A5617" s="10">
        <f>IF(Offerte!$A183="","",Offerte!$A183)</f>
        <v/>
      </c>
      <c r="B5617" s="10">
        <f>IF(Offerte!$A183="","",Offerte!$B183)</f>
        <v/>
      </c>
      <c r="C5617" s="10">
        <f>IF(Offerte!$A183="","",Offerte!$C183)</f>
        <v/>
      </c>
      <c r="D5617" s="10" t="inlineStr">
        <is>
          <t>A.1.2</t>
        </is>
      </c>
      <c r="E5617" s="10" t="inlineStr">
        <is>
          <t>A</t>
        </is>
      </c>
      <c r="F5617" s="10" t="inlineStr">
        <is>
          <t>Q</t>
        </is>
      </c>
      <c r="G5617" s="10" t="inlineStr">
        <is>
          <t>higher</t>
        </is>
      </c>
      <c r="H5617" s="10" t="n">
        <v>4</v>
      </c>
      <c r="I5617" s="10" t="inlineStr">
        <is>
          <t>Numero aggiuntivo di passeggeri controllati</t>
        </is>
      </c>
      <c r="J5617" s="20" t="n"/>
      <c r="K5617" s="20" t="n"/>
      <c r="L5617" s="20" t="n"/>
      <c r="M5617" s="20" t="n"/>
      <c r="N5617" s="21">
        <f>IF($A5617="","",IFERROR(VALUE($J5617),0))</f>
        <v/>
      </c>
      <c r="O5617" s="21">
        <f>IF($A5617="",0,IF(OR($S5617&lt;&gt;1,COUNTA($J5617:$M5617)=0),0,IF(SUMPRODUCT(MAX(($C$5:$C$6173=$C5617)*($D$5:$D$6173=$D5617)*($S$5:$S$6173=1)*IFERROR($N$5:$N$6173*1,0)))&gt;0,ROUND($H5617*($N5617/SUMPRODUCT(MAX(($C$5:$C$6173=$C5617)*($D$5:$D$6173=$D5617)*($S$5:$S$6173=1)*IFERROR($N$5:$N$6173*1,0)))),4),0)))</f>
        <v/>
      </c>
      <c r="P5617" s="10" t="inlineStr">
        <is>
          <t>passeggeri/anno</t>
        </is>
      </c>
      <c r="Q5617" s="21">
        <f>IF($A5617="","",$A5617&amp;"|"&amp;$C5617)</f>
        <v/>
      </c>
      <c r="R5617" s="21">
        <f>IF($A5617="","",$A5617&amp;"|"&amp;$C5617&amp;"|"&amp;$D5617)</f>
        <v/>
      </c>
      <c r="S5617" s="21">
        <f>IF($A5617="","",IFERROR(INDEX(Offerte!$D$2:$D$200,MATCH($Q5617,Offerte!$L$2:$L$200,0)),0))</f>
        <v/>
      </c>
      <c r="T5617" s="21">
        <f>IF($A5617="","",IFERROR(INDEX(Offerte!$G$2:$G$200,MATCH($Q5617,Offerte!$L$2:$L$200,0)),"NO"))</f>
        <v/>
      </c>
    </row>
    <row r="5618">
      <c r="A5618" s="10">
        <f>IF(Offerte!$A183="","",Offerte!$A183)</f>
        <v/>
      </c>
      <c r="B5618" s="10">
        <f>IF(Offerte!$A183="","",Offerte!$B183)</f>
        <v/>
      </c>
      <c r="C5618" s="10">
        <f>IF(Offerte!$A183="","",Offerte!$C183)</f>
        <v/>
      </c>
      <c r="D5618" s="10" t="inlineStr">
        <is>
          <t>B.1.1</t>
        </is>
      </c>
      <c r="E5618" s="10" t="inlineStr">
        <is>
          <t>B</t>
        </is>
      </c>
      <c r="F5618" s="10" t="inlineStr">
        <is>
          <t>Q</t>
        </is>
      </c>
      <c r="G5618" s="10" t="inlineStr">
        <is>
          <t>higher</t>
        </is>
      </c>
      <c r="H5618" s="10" t="n">
        <v>3</v>
      </c>
      <c r="I5618" s="10" t="inlineStr">
        <is>
          <t>Incremento dei posti offerti nelle fasce di punta</t>
        </is>
      </c>
      <c r="J5618" s="20" t="n"/>
      <c r="K5618" s="20" t="n"/>
      <c r="L5618" s="20" t="n"/>
      <c r="M5618" s="20" t="n"/>
      <c r="N5618" s="21">
        <f>IF($A5618="","",IFERROR(VALUE($J5618),0))</f>
        <v/>
      </c>
      <c r="O5618" s="21">
        <f>IF($A5618="",0,IF(OR($S5618&lt;&gt;1,COUNTA($J5618:$M5618)=0),0,IF(SUMPRODUCT(MAX(($C$5:$C$6173=$C5618)*($D$5:$D$6173=$D5618)*($S$5:$S$6173=1)*IFERROR($N$5:$N$6173*1,0)))&gt;0,ROUND($H5618*($N5618/SUMPRODUCT(MAX(($C$5:$C$6173=$C5618)*($D$5:$D$6173=$D5618)*($S$5:$S$6173=1)*IFERROR($N$5:$N$6173*1,0)))),4),0)))</f>
        <v/>
      </c>
      <c r="P5618" s="10" t="inlineStr">
        <is>
          <t>posti*km</t>
        </is>
      </c>
      <c r="Q5618" s="21">
        <f>IF($A5618="","",$A5618&amp;"|"&amp;$C5618)</f>
        <v/>
      </c>
      <c r="R5618" s="21">
        <f>IF($A5618="","",$A5618&amp;"|"&amp;$C5618&amp;"|"&amp;$D5618)</f>
        <v/>
      </c>
      <c r="S5618" s="21">
        <f>IF($A5618="","",IFERROR(INDEX(Offerte!$D$2:$D$200,MATCH($Q5618,Offerte!$L$2:$L$200,0)),0))</f>
        <v/>
      </c>
      <c r="T5618" s="21">
        <f>IF($A5618="","",IFERROR(INDEX(Offerte!$G$2:$G$200,MATCH($Q5618,Offerte!$L$2:$L$200,0)),"NO"))</f>
        <v/>
      </c>
    </row>
    <row r="5619">
      <c r="A5619" s="10">
        <f>IF(Offerte!$A183="","",Offerte!$A183)</f>
        <v/>
      </c>
      <c r="B5619" s="10">
        <f>IF(Offerte!$A183="","",Offerte!$B183)</f>
        <v/>
      </c>
      <c r="C5619" s="10">
        <f>IF(Offerte!$A183="","",Offerte!$C183)</f>
        <v/>
      </c>
      <c r="D5619" s="10" t="inlineStr">
        <is>
          <t>B.2.1</t>
        </is>
      </c>
      <c r="E5619" s="10" t="inlineStr">
        <is>
          <t>B</t>
        </is>
      </c>
      <c r="F5619" s="10" t="inlineStr">
        <is>
          <t>Q</t>
        </is>
      </c>
      <c r="G5619" s="10" t="inlineStr">
        <is>
          <t>higher</t>
        </is>
      </c>
      <c r="H5619" s="10" t="n">
        <v>4</v>
      </c>
      <c r="I5619" s="10" t="inlineStr">
        <is>
          <t>Corse aggiuntive nell'arco giornaliero base</t>
        </is>
      </c>
      <c r="J5619" s="20" t="n"/>
      <c r="K5619" s="20" t="n"/>
      <c r="L5619" s="20" t="n"/>
      <c r="M5619" s="20" t="n"/>
      <c r="N5619" s="21">
        <f>IF($A5619="","",IFERROR(VALUE($J5619),0))</f>
        <v/>
      </c>
      <c r="O5619" s="21">
        <f>IF($A5619="",0,IF(OR($S5619&lt;&gt;1,COUNTA($J5619:$M5619)=0),0,IF(SUMPRODUCT(MAX(($C$5:$C$6173=$C5619)*($D$5:$D$6173=$D5619)*($S$5:$S$6173=1)*IFERROR($N$5:$N$6173*1,0)))&gt;0,ROUND($H5619*($N5619/SUMPRODUCT(MAX(($C$5:$C$6173=$C5619)*($D$5:$D$6173=$D5619)*($S$5:$S$6173=1)*IFERROR($N$5:$N$6173*1,0)))),4),0)))</f>
        <v/>
      </c>
      <c r="P5619" s="10" t="inlineStr">
        <is>
          <t>corse</t>
        </is>
      </c>
      <c r="Q5619" s="21">
        <f>IF($A5619="","",$A5619&amp;"|"&amp;$C5619)</f>
        <v/>
      </c>
      <c r="R5619" s="21">
        <f>IF($A5619="","",$A5619&amp;"|"&amp;$C5619&amp;"|"&amp;$D5619)</f>
        <v/>
      </c>
      <c r="S5619" s="21">
        <f>IF($A5619="","",IFERROR(INDEX(Offerte!$D$2:$D$200,MATCH($Q5619,Offerte!$L$2:$L$200,0)),0))</f>
        <v/>
      </c>
      <c r="T5619" s="21">
        <f>IF($A5619="","",IFERROR(INDEX(Offerte!$G$2:$G$200,MATCH($Q5619,Offerte!$L$2:$L$200,0)),"NO"))</f>
        <v/>
      </c>
    </row>
    <row r="5620">
      <c r="A5620" s="10">
        <f>IF(Offerte!$A183="","",Offerte!$A183)</f>
        <v/>
      </c>
      <c r="B5620" s="10">
        <f>IF(Offerte!$A183="","",Offerte!$B183)</f>
        <v/>
      </c>
      <c r="C5620" s="10">
        <f>IF(Offerte!$A183="","",Offerte!$C183)</f>
        <v/>
      </c>
      <c r="D5620" s="10" t="inlineStr">
        <is>
          <t>B.3.1</t>
        </is>
      </c>
      <c r="E5620" s="10" t="inlineStr">
        <is>
          <t>B</t>
        </is>
      </c>
      <c r="F5620" s="10" t="inlineStr">
        <is>
          <t>Q</t>
        </is>
      </c>
      <c r="G5620" s="10" t="inlineStr">
        <is>
          <t>higher</t>
        </is>
      </c>
      <c r="H5620" s="10" t="n">
        <v>2</v>
      </c>
      <c r="I5620" s="10" t="inlineStr">
        <is>
          <t>Numero di corse aggiuntive per allungamento dell'arco di servizio giornaliero nelle fasce serali</t>
        </is>
      </c>
      <c r="J5620" s="20" t="n"/>
      <c r="K5620" s="20" t="n"/>
      <c r="L5620" s="20" t="n"/>
      <c r="M5620" s="20" t="n"/>
      <c r="N5620" s="21">
        <f>IF($A5620="","",IFERROR(VALUE($J5620),0))</f>
        <v/>
      </c>
      <c r="O5620" s="21">
        <f>IF($A5620="",0,IF(OR($S5620&lt;&gt;1,COUNTA($J5620:$M5620)=0),0,IF(SUMPRODUCT(MAX(($C$5:$C$6173=$C5620)*($D$5:$D$6173=$D5620)*($S$5:$S$6173=1)*IFERROR($N$5:$N$6173*1,0)))&gt;0,ROUND($H5620*($N5620/SUMPRODUCT(MAX(($C$5:$C$6173=$C5620)*($D$5:$D$6173=$D5620)*($S$5:$S$6173=1)*IFERROR($N$5:$N$6173*1,0)))),4),0)))</f>
        <v/>
      </c>
      <c r="P5620" s="10" t="inlineStr">
        <is>
          <t>corse</t>
        </is>
      </c>
      <c r="Q5620" s="21">
        <f>IF($A5620="","",$A5620&amp;"|"&amp;$C5620)</f>
        <v/>
      </c>
      <c r="R5620" s="21">
        <f>IF($A5620="","",$A5620&amp;"|"&amp;$C5620&amp;"|"&amp;$D5620)</f>
        <v/>
      </c>
      <c r="S5620" s="21">
        <f>IF($A5620="","",IFERROR(INDEX(Offerte!$D$2:$D$200,MATCH($Q5620,Offerte!$L$2:$L$200,0)),0))</f>
        <v/>
      </c>
      <c r="T5620" s="21">
        <f>IF($A5620="","",IFERROR(INDEX(Offerte!$G$2:$G$200,MATCH($Q5620,Offerte!$L$2:$L$200,0)),"NO"))</f>
        <v/>
      </c>
    </row>
    <row r="5621">
      <c r="A5621" s="10">
        <f>IF(Offerte!$A183="","",Offerte!$A183)</f>
        <v/>
      </c>
      <c r="B5621" s="10">
        <f>IF(Offerte!$A183="","",Offerte!$B183)</f>
        <v/>
      </c>
      <c r="C5621" s="10">
        <f>IF(Offerte!$A183="","",Offerte!$C183)</f>
        <v/>
      </c>
      <c r="D5621" s="10" t="inlineStr">
        <is>
          <t>B.4.1</t>
        </is>
      </c>
      <c r="E5621" s="10" t="inlineStr">
        <is>
          <t>B</t>
        </is>
      </c>
      <c r="F5621" s="10" t="inlineStr">
        <is>
          <t>Q</t>
        </is>
      </c>
      <c r="G5621" s="10" t="inlineStr">
        <is>
          <t>higher</t>
        </is>
      </c>
      <c r="H5621" s="10" t="n">
        <v>3</v>
      </c>
      <c r="I5621" s="10" t="inlineStr">
        <is>
          <t>Percorrenze aggiuntive offerte nel Programma d'esercizio delle prime due fasi attuative</t>
        </is>
      </c>
      <c r="J5621" s="20" t="n"/>
      <c r="K5621" s="20" t="n"/>
      <c r="L5621" s="20" t="n"/>
      <c r="M5621" s="20" t="n"/>
      <c r="N5621" s="21">
        <f>IF($A5621="","",IFERROR(VALUE($J5621),0))</f>
        <v/>
      </c>
      <c r="O5621" s="21">
        <f>IF($A5621="",0,IF(OR($S5621&lt;&gt;1,COUNTA($J5621:$M5621)=0),0,IF(SUMPRODUCT(MAX(($C$5:$C$6173=$C5621)*($D$5:$D$6173=$D5621)*($S$5:$S$6173=1)*IFERROR($N$5:$N$6173*1,0)))&gt;0,ROUND($H5621*($N5621/SUMPRODUCT(MAX(($C$5:$C$6173=$C5621)*($D$5:$D$6173=$D5621)*($S$5:$S$6173=1)*IFERROR($N$5:$N$6173*1,0)))),4),0)))</f>
        <v/>
      </c>
      <c r="P5621" s="10" t="inlineStr">
        <is>
          <t>vett*km</t>
        </is>
      </c>
      <c r="Q5621" s="21">
        <f>IF($A5621="","",$A5621&amp;"|"&amp;$C5621)</f>
        <v/>
      </c>
      <c r="R5621" s="21">
        <f>IF($A5621="","",$A5621&amp;"|"&amp;$C5621&amp;"|"&amp;$D5621)</f>
        <v/>
      </c>
      <c r="S5621" s="21">
        <f>IF($A5621="","",IFERROR(INDEX(Offerte!$D$2:$D$200,MATCH($Q5621,Offerte!$L$2:$L$200,0)),0))</f>
        <v/>
      </c>
      <c r="T5621" s="21">
        <f>IF($A5621="","",IFERROR(INDEX(Offerte!$G$2:$G$200,MATCH($Q5621,Offerte!$L$2:$L$200,0)),"NO"))</f>
        <v/>
      </c>
    </row>
    <row r="5622">
      <c r="A5622" s="10">
        <f>IF(Offerte!$A183="","",Offerte!$A183)</f>
        <v/>
      </c>
      <c r="B5622" s="10">
        <f>IF(Offerte!$A183="","",Offerte!$B183)</f>
        <v/>
      </c>
      <c r="C5622" s="10">
        <f>IF(Offerte!$A183="","",Offerte!$C183)</f>
        <v/>
      </c>
      <c r="D5622" s="10" t="inlineStr">
        <is>
          <t>B.5.1</t>
        </is>
      </c>
      <c r="E5622" s="10" t="inlineStr">
        <is>
          <t>B</t>
        </is>
      </c>
      <c r="F5622" s="10" t="inlineStr">
        <is>
          <t>D</t>
        </is>
      </c>
      <c r="G5622" s="10" t="inlineStr">
        <is>
          <t>discretionary</t>
        </is>
      </c>
      <c r="H5622" s="10" t="n">
        <v>2</v>
      </c>
      <c r="I5622" s="10" t="inlineStr">
        <is>
          <t>Efficacia del progetto di servizi complementari DRT</t>
        </is>
      </c>
      <c r="J5622" s="20" t="n"/>
      <c r="K5622" s="20" t="n"/>
      <c r="L5622" s="20" t="n"/>
      <c r="M5622" s="20" t="n"/>
      <c r="N5622" s="21">
        <f>IF($A5622="","",MAX(0,MIN(1,IFERROR(VALUE($M5622),0))))</f>
        <v/>
      </c>
      <c r="O5622" s="21">
        <f>IF($A5622="",0,IF(OR($S5622&lt;&gt;1,COUNTA($J5622:$M5622)=0),0,IF(SUMPRODUCT(MAX(($C$5:$C$6173=$C5622)*($D$5:$D$6173=$D5622)*($S$5:$S$6173=1)*IFERROR($N$5:$N$6173*1,0)))&gt;0,ROUND($H5622*($N5622/SUMPRODUCT(MAX(($C$5:$C$6173=$C5622)*($D$5:$D$6173=$D5622)*($S$5:$S$6173=1)*IFERROR($N$5:$N$6173*1,0)))),4),0)))</f>
        <v/>
      </c>
      <c r="P5622" s="10" t="inlineStr">
        <is>
          <t>coeff.</t>
        </is>
      </c>
      <c r="Q5622" s="21">
        <f>IF($A5622="","",$A5622&amp;"|"&amp;$C5622)</f>
        <v/>
      </c>
      <c r="R5622" s="21">
        <f>IF($A5622="","",$A5622&amp;"|"&amp;$C5622&amp;"|"&amp;$D5622)</f>
        <v/>
      </c>
      <c r="S5622" s="21">
        <f>IF($A5622="","",IFERROR(INDEX(Offerte!$D$2:$D$200,MATCH($Q5622,Offerte!$L$2:$L$200,0)),0))</f>
        <v/>
      </c>
      <c r="T5622" s="21">
        <f>IF($A5622="","",IFERROR(INDEX(Offerte!$G$2:$G$200,MATCH($Q5622,Offerte!$L$2:$L$200,0)),"NO"))</f>
        <v/>
      </c>
    </row>
    <row r="5623">
      <c r="A5623" s="10">
        <f>IF(Offerte!$A183="","",Offerte!$A183)</f>
        <v/>
      </c>
      <c r="B5623" s="10">
        <f>IF(Offerte!$A183="","",Offerte!$B183)</f>
        <v/>
      </c>
      <c r="C5623" s="10">
        <f>IF(Offerte!$A183="","",Offerte!$C183)</f>
        <v/>
      </c>
      <c r="D5623" s="10" t="inlineStr">
        <is>
          <t>C.1.1</t>
        </is>
      </c>
      <c r="E5623" s="10" t="inlineStr">
        <is>
          <t>C</t>
        </is>
      </c>
      <c r="F5623" s="10" t="inlineStr">
        <is>
          <t>Q</t>
        </is>
      </c>
      <c r="G5623" s="10" t="inlineStr">
        <is>
          <t>higher</t>
        </is>
      </c>
      <c r="H5623" s="10" t="n">
        <v>2</v>
      </c>
      <c r="I5623" s="10" t="inlineStr">
        <is>
          <t>Tasso di copertura del servizio con telecamere BSD</t>
        </is>
      </c>
      <c r="J5623" s="20" t="n"/>
      <c r="K5623" s="20" t="n"/>
      <c r="L5623" s="20" t="n"/>
      <c r="M5623" s="20" t="n"/>
      <c r="N5623" s="21">
        <f>IF($A5623="","",IFERROR(VALUE($K5623)/VALUE($L5623),IFERROR(VALUE($J5623),0)))</f>
        <v/>
      </c>
      <c r="O5623" s="21">
        <f>IF($A5623="",0,IF(OR($S5623&lt;&gt;1,COUNTA($J5623:$M5623)=0),0,IF(SUMPRODUCT(MAX(($C$5:$C$6173=$C5623)*($D$5:$D$6173=$D5623)*($S$5:$S$6173=1)*IFERROR($N$5:$N$6173*1,0)))&gt;0,ROUND($H5623*($N5623/SUMPRODUCT(MAX(($C$5:$C$6173=$C5623)*($D$5:$D$6173=$D5623)*($S$5:$S$6173=1)*IFERROR($N$5:$N$6173*1,0)))),4),0)))</f>
        <v/>
      </c>
      <c r="P5623" s="10" t="inlineStr">
        <is>
          <t>Autobus attrezzati con telecamere BSD / Autobus totali in offerta, incluse scorte</t>
        </is>
      </c>
      <c r="Q5623" s="21">
        <f>IF($A5623="","",$A5623&amp;"|"&amp;$C5623)</f>
        <v/>
      </c>
      <c r="R5623" s="21">
        <f>IF($A5623="","",$A5623&amp;"|"&amp;$C5623&amp;"|"&amp;$D5623)</f>
        <v/>
      </c>
      <c r="S5623" s="21">
        <f>IF($A5623="","",IFERROR(INDEX(Offerte!$D$2:$D$200,MATCH($Q5623,Offerte!$L$2:$L$200,0)),0))</f>
        <v/>
      </c>
      <c r="T5623" s="21">
        <f>IF($A5623="","",IFERROR(INDEX(Offerte!$G$2:$G$200,MATCH($Q5623,Offerte!$L$2:$L$200,0)),"NO"))</f>
        <v/>
      </c>
    </row>
    <row r="5624">
      <c r="A5624" s="10">
        <f>IF(Offerte!$A183="","",Offerte!$A183)</f>
        <v/>
      </c>
      <c r="B5624" s="10">
        <f>IF(Offerte!$A183="","",Offerte!$B183)</f>
        <v/>
      </c>
      <c r="C5624" s="10">
        <f>IF(Offerte!$A183="","",Offerte!$C183)</f>
        <v/>
      </c>
      <c r="D5624" s="10" t="inlineStr">
        <is>
          <t>C.1.2</t>
        </is>
      </c>
      <c r="E5624" s="10" t="inlineStr">
        <is>
          <t>C</t>
        </is>
      </c>
      <c r="F5624" s="10" t="inlineStr">
        <is>
          <t>Q</t>
        </is>
      </c>
      <c r="G5624" s="10" t="inlineStr">
        <is>
          <t>higher</t>
        </is>
      </c>
      <c r="H5624" s="10" t="n">
        <v>2</v>
      </c>
      <c r="I5624" s="10" t="inlineStr">
        <is>
          <t>Tasso di copertura del servizio con telecamere ADAS</t>
        </is>
      </c>
      <c r="J5624" s="20" t="n"/>
      <c r="K5624" s="20" t="n"/>
      <c r="L5624" s="20" t="n"/>
      <c r="M5624" s="20" t="n"/>
      <c r="N5624" s="21">
        <f>IF($A5624="","",IFERROR(VALUE($K5624)/VALUE($L5624),IFERROR(VALUE($J5624),0)))</f>
        <v/>
      </c>
      <c r="O5624" s="21">
        <f>IF($A5624="",0,IF(OR($S5624&lt;&gt;1,COUNTA($J5624:$M5624)=0),0,IF(SUMPRODUCT(MAX(($C$5:$C$6173=$C5624)*($D$5:$D$6173=$D5624)*($S$5:$S$6173=1)*IFERROR($N$5:$N$6173*1,0)))&gt;0,ROUND($H5624*($N5624/SUMPRODUCT(MAX(($C$5:$C$6173=$C5624)*($D$5:$D$6173=$D5624)*($S$5:$S$6173=1)*IFERROR($N$5:$N$6173*1,0)))),4),0)))</f>
        <v/>
      </c>
      <c r="P5624" s="10" t="inlineStr">
        <is>
          <t>Autobus attrezzati con telecamere ADAS / Autobus totali in offerta, incluse scorte</t>
        </is>
      </c>
      <c r="Q5624" s="21">
        <f>IF($A5624="","",$A5624&amp;"|"&amp;$C5624)</f>
        <v/>
      </c>
      <c r="R5624" s="21">
        <f>IF($A5624="","",$A5624&amp;"|"&amp;$C5624&amp;"|"&amp;$D5624)</f>
        <v/>
      </c>
      <c r="S5624" s="21">
        <f>IF($A5624="","",IFERROR(INDEX(Offerte!$D$2:$D$200,MATCH($Q5624,Offerte!$L$2:$L$200,0)),0))</f>
        <v/>
      </c>
      <c r="T5624" s="21">
        <f>IF($A5624="","",IFERROR(INDEX(Offerte!$G$2:$G$200,MATCH($Q5624,Offerte!$L$2:$L$200,0)),"NO"))</f>
        <v/>
      </c>
    </row>
    <row r="5625">
      <c r="A5625" s="10">
        <f>IF(Offerte!$A183="","",Offerte!$A183)</f>
        <v/>
      </c>
      <c r="B5625" s="10">
        <f>IF(Offerte!$A183="","",Offerte!$B183)</f>
        <v/>
      </c>
      <c r="C5625" s="10">
        <f>IF(Offerte!$A183="","",Offerte!$C183)</f>
        <v/>
      </c>
      <c r="D5625" s="10" t="inlineStr">
        <is>
          <t>C.2.1</t>
        </is>
      </c>
      <c r="E5625" s="10" t="inlineStr">
        <is>
          <t>C</t>
        </is>
      </c>
      <c r="F5625" s="10" t="inlineStr">
        <is>
          <t>Q</t>
        </is>
      </c>
      <c r="G5625" s="10" t="inlineStr">
        <is>
          <t>higher</t>
        </is>
      </c>
      <c r="H5625" s="10" t="n">
        <v>3</v>
      </c>
      <c r="I5625" s="10" t="inlineStr">
        <is>
          <t>Tasso di copertura del servizio con telecamere di bordo di videosorveglianza</t>
        </is>
      </c>
      <c r="J5625" s="20" t="n"/>
      <c r="K5625" s="20" t="n"/>
      <c r="L5625" s="20" t="n"/>
      <c r="M5625" s="20" t="n"/>
      <c r="N5625" s="21">
        <f>IF($A5625="","",IFERROR(VALUE($K5625)/VALUE($L5625),IFERROR(VALUE($J5625),0)))</f>
        <v/>
      </c>
      <c r="O5625" s="21">
        <f>IF($A5625="",0,IF(OR($S5625&lt;&gt;1,COUNTA($J5625:$M5625)=0),0,IF(SUMPRODUCT(MAX(($C$5:$C$6173=$C5625)*($D$5:$D$6173=$D5625)*($S$5:$S$6173=1)*IFERROR($N$5:$N$6173*1,0)))&gt;0,ROUND($H5625*($N5625/SUMPRODUCT(MAX(($C$5:$C$6173=$C5625)*($D$5:$D$6173=$D5625)*($S$5:$S$6173=1)*IFERROR($N$5:$N$6173*1,0)))),4),0)))</f>
        <v/>
      </c>
      <c r="P5625" s="10" t="inlineStr">
        <is>
          <t>Autobus attrezzati con videosorveglianza / Autobus totali in offerta, incluse scorte</t>
        </is>
      </c>
      <c r="Q5625" s="21">
        <f>IF($A5625="","",$A5625&amp;"|"&amp;$C5625)</f>
        <v/>
      </c>
      <c r="R5625" s="21">
        <f>IF($A5625="","",$A5625&amp;"|"&amp;$C5625&amp;"|"&amp;$D5625)</f>
        <v/>
      </c>
      <c r="S5625" s="21">
        <f>IF($A5625="","",IFERROR(INDEX(Offerte!$D$2:$D$200,MATCH($Q5625,Offerte!$L$2:$L$200,0)),0))</f>
        <v/>
      </c>
      <c r="T5625" s="21">
        <f>IF($A5625="","",IFERROR(INDEX(Offerte!$G$2:$G$200,MATCH($Q5625,Offerte!$L$2:$L$200,0)),"NO"))</f>
        <v/>
      </c>
    </row>
    <row r="5626">
      <c r="A5626" s="10">
        <f>IF(Offerte!$A183="","",Offerte!$A183)</f>
        <v/>
      </c>
      <c r="B5626" s="10">
        <f>IF(Offerte!$A183="","",Offerte!$B183)</f>
        <v/>
      </c>
      <c r="C5626" s="10">
        <f>IF(Offerte!$A183="","",Offerte!$C183)</f>
        <v/>
      </c>
      <c r="D5626" s="10" t="inlineStr">
        <is>
          <t>C.2.2</t>
        </is>
      </c>
      <c r="E5626" s="10" t="inlineStr">
        <is>
          <t>C</t>
        </is>
      </c>
      <c r="F5626" s="10" t="inlineStr">
        <is>
          <t>T</t>
        </is>
      </c>
      <c r="G5626" s="10" t="inlineStr">
        <is>
          <t>tabular</t>
        </is>
      </c>
      <c r="H5626" s="10" t="n">
        <v>1</v>
      </c>
      <c r="I5626" s="10" t="inlineStr">
        <is>
          <t>Software video/audio analisi per situazioni di pericolo</t>
        </is>
      </c>
      <c r="J5626" s="20" t="n"/>
      <c r="K5626" s="20" t="n"/>
      <c r="L5626" s="20" t="n"/>
      <c r="M5626" s="20" t="n"/>
      <c r="N5626" s="21">
        <f>IF($A5626="","",IF(IFERROR(VALUE($M5626),0)=1,1,0))</f>
        <v/>
      </c>
      <c r="O5626" s="21">
        <f>IF($A5626="",0,IF(OR($S5626&lt;&gt;1,COUNTA($J5626:$M5626)=0),0,IF($N5626=1,$H5626,0)))</f>
        <v/>
      </c>
      <c r="P5626" s="10" t="inlineStr">
        <is>
          <t>sì/no</t>
        </is>
      </c>
      <c r="Q5626" s="21">
        <f>IF($A5626="","",$A5626&amp;"|"&amp;$C5626)</f>
        <v/>
      </c>
      <c r="R5626" s="21">
        <f>IF($A5626="","",$A5626&amp;"|"&amp;$C5626&amp;"|"&amp;$D5626)</f>
        <v/>
      </c>
      <c r="S5626" s="21">
        <f>IF($A5626="","",IFERROR(INDEX(Offerte!$D$2:$D$200,MATCH($Q5626,Offerte!$L$2:$L$200,0)),0))</f>
        <v/>
      </c>
      <c r="T5626" s="21">
        <f>IF($A5626="","",IFERROR(INDEX(Offerte!$G$2:$G$200,MATCH($Q5626,Offerte!$L$2:$L$200,0)),"NO"))</f>
        <v/>
      </c>
    </row>
    <row r="5627">
      <c r="A5627" s="10">
        <f>IF(Offerte!$A183="","",Offerte!$A183)</f>
        <v/>
      </c>
      <c r="B5627" s="10">
        <f>IF(Offerte!$A183="","",Offerte!$B183)</f>
        <v/>
      </c>
      <c r="C5627" s="10">
        <f>IF(Offerte!$A183="","",Offerte!$C183)</f>
        <v/>
      </c>
      <c r="D5627" s="10" t="inlineStr">
        <is>
          <t>C.2.3</t>
        </is>
      </c>
      <c r="E5627" s="10" t="inlineStr">
        <is>
          <t>C</t>
        </is>
      </c>
      <c r="F5627" s="10" t="inlineStr">
        <is>
          <t>T</t>
        </is>
      </c>
      <c r="G5627" s="10" t="inlineStr">
        <is>
          <t>tabular</t>
        </is>
      </c>
      <c r="H5627" s="10" t="n">
        <v>1</v>
      </c>
      <c r="I5627" s="10" t="inlineStr">
        <is>
          <t>Collegamento con centrale qualificata di pronto intervento</t>
        </is>
      </c>
      <c r="J5627" s="20" t="n"/>
      <c r="K5627" s="20" t="n"/>
      <c r="L5627" s="20" t="n"/>
      <c r="M5627" s="20" t="n"/>
      <c r="N5627" s="21">
        <f>IF($A5627="","",IF(IFERROR(VALUE($M5627),0)=1,1,0))</f>
        <v/>
      </c>
      <c r="O5627" s="21">
        <f>IF($A5627="",0,IF(OR($S5627&lt;&gt;1,COUNTA($J5627:$M5627)=0),0,IF($N5627=1,$H5627,0)))</f>
        <v/>
      </c>
      <c r="P5627" s="10" t="inlineStr">
        <is>
          <t>sì/no</t>
        </is>
      </c>
      <c r="Q5627" s="21">
        <f>IF($A5627="","",$A5627&amp;"|"&amp;$C5627)</f>
        <v/>
      </c>
      <c r="R5627" s="21">
        <f>IF($A5627="","",$A5627&amp;"|"&amp;$C5627&amp;"|"&amp;$D5627)</f>
        <v/>
      </c>
      <c r="S5627" s="21">
        <f>IF($A5627="","",IFERROR(INDEX(Offerte!$D$2:$D$200,MATCH($Q5627,Offerte!$L$2:$L$200,0)),0))</f>
        <v/>
      </c>
      <c r="T5627" s="21">
        <f>IF($A5627="","",IFERROR(INDEX(Offerte!$G$2:$G$200,MATCH($Q5627,Offerte!$L$2:$L$200,0)),"NO"))</f>
        <v/>
      </c>
    </row>
    <row r="5628">
      <c r="A5628" s="10">
        <f>IF(Offerte!$A183="","",Offerte!$A183)</f>
        <v/>
      </c>
      <c r="B5628" s="10">
        <f>IF(Offerte!$A183="","",Offerte!$B183)</f>
        <v/>
      </c>
      <c r="C5628" s="10">
        <f>IF(Offerte!$A183="","",Offerte!$C183)</f>
        <v/>
      </c>
      <c r="D5628" s="10" t="inlineStr">
        <is>
          <t>C.2.4</t>
        </is>
      </c>
      <c r="E5628" s="10" t="inlineStr">
        <is>
          <t>C</t>
        </is>
      </c>
      <c r="F5628" s="10" t="inlineStr">
        <is>
          <t>Q</t>
        </is>
      </c>
      <c r="G5628" s="10" t="inlineStr">
        <is>
          <t>higher</t>
        </is>
      </c>
      <c r="H5628" s="10" t="n">
        <v>1</v>
      </c>
      <c r="I5628" s="10" t="inlineStr">
        <is>
          <t>Tasso di copertura del servizio con dispositivi per la chiamata di emergenza del conducente</t>
        </is>
      </c>
      <c r="J5628" s="20" t="n"/>
      <c r="K5628" s="20" t="n"/>
      <c r="L5628" s="20" t="n"/>
      <c r="M5628" s="20" t="n"/>
      <c r="N5628" s="21">
        <f>IF($A5628="","",IFERROR(VALUE($K5628)/VALUE($L5628),IFERROR(VALUE($J5628),0)))</f>
        <v/>
      </c>
      <c r="O5628" s="21">
        <f>IF($A5628="",0,IF(OR($S5628&lt;&gt;1,COUNTA($J5628:$M5628)=0),0,IF(SUMPRODUCT(MAX(($C$5:$C$6173=$C5628)*($D$5:$D$6173=$D5628)*($S$5:$S$6173=1)*IFERROR($N$5:$N$6173*1,0)))&gt;0,ROUND($H5628*($N5628/SUMPRODUCT(MAX(($C$5:$C$6173=$C5628)*($D$5:$D$6173=$D5628)*($S$5:$S$6173=1)*IFERROR($N$5:$N$6173*1,0)))),4),0)))</f>
        <v/>
      </c>
      <c r="P5628" s="10" t="inlineStr">
        <is>
          <t>Autobus attrezzati con chiamata di emergenza / Autobus totali in offerta, incluse scorte</t>
        </is>
      </c>
      <c r="Q5628" s="21">
        <f>IF($A5628="","",$A5628&amp;"|"&amp;$C5628)</f>
        <v/>
      </c>
      <c r="R5628" s="21">
        <f>IF($A5628="","",$A5628&amp;"|"&amp;$C5628&amp;"|"&amp;$D5628)</f>
        <v/>
      </c>
      <c r="S5628" s="21">
        <f>IF($A5628="","",IFERROR(INDEX(Offerte!$D$2:$D$200,MATCH($Q5628,Offerte!$L$2:$L$200,0)),0))</f>
        <v/>
      </c>
      <c r="T5628" s="21">
        <f>IF($A5628="","",IFERROR(INDEX(Offerte!$G$2:$G$200,MATCH($Q5628,Offerte!$L$2:$L$200,0)),"NO"))</f>
        <v/>
      </c>
    </row>
    <row r="5629">
      <c r="A5629" s="10">
        <f>IF(Offerte!$A183="","",Offerte!$A183)</f>
        <v/>
      </c>
      <c r="B5629" s="10">
        <f>IF(Offerte!$A183="","",Offerte!$B183)</f>
        <v/>
      </c>
      <c r="C5629" s="10">
        <f>IF(Offerte!$A183="","",Offerte!$C183)</f>
        <v/>
      </c>
      <c r="D5629" s="10" t="inlineStr">
        <is>
          <t>C.3.1</t>
        </is>
      </c>
      <c r="E5629" s="10" t="inlineStr">
        <is>
          <t>C</t>
        </is>
      </c>
      <c r="F5629" s="10" t="inlineStr">
        <is>
          <t>Q</t>
        </is>
      </c>
      <c r="G5629" s="10" t="inlineStr">
        <is>
          <t>higher</t>
        </is>
      </c>
      <c r="H5629" s="10" t="n">
        <v>2</v>
      </c>
      <c r="I5629" s="10" t="inlineStr">
        <is>
          <t>Tasso di copertura del servizio con dispositivi di informazione dinamica a bordo mezzo</t>
        </is>
      </c>
      <c r="J5629" s="20" t="n"/>
      <c r="K5629" s="20" t="n"/>
      <c r="L5629" s="20" t="n"/>
      <c r="M5629" s="20" t="n"/>
      <c r="N5629" s="21">
        <f>IF($A5629="","",IFERROR(VALUE($K5629)/VALUE($L5629),IFERROR(VALUE($J5629),0)))</f>
        <v/>
      </c>
      <c r="O5629" s="21">
        <f>IF($A5629="",0,IF(OR($S5629&lt;&gt;1,COUNTA($J5629:$M5629)=0),0,IF(SUMPRODUCT(MAX(($C$5:$C$6173=$C5629)*($D$5:$D$6173=$D5629)*($S$5:$S$6173=1)*IFERROR($N$5:$N$6173*1,0)))&gt;0,ROUND($H5629*($N5629/SUMPRODUCT(MAX(($C$5:$C$6173=$C5629)*($D$5:$D$6173=$D5629)*($S$5:$S$6173=1)*IFERROR($N$5:$N$6173*1,0)))),4),0)))</f>
        <v/>
      </c>
      <c r="P5629" s="10" t="inlineStr">
        <is>
          <t>Autobus con monitor e indicatori vocali / Autobus totali in offerta, incluse scorte</t>
        </is>
      </c>
      <c r="Q5629" s="21">
        <f>IF($A5629="","",$A5629&amp;"|"&amp;$C5629)</f>
        <v/>
      </c>
      <c r="R5629" s="21">
        <f>IF($A5629="","",$A5629&amp;"|"&amp;$C5629&amp;"|"&amp;$D5629)</f>
        <v/>
      </c>
      <c r="S5629" s="21">
        <f>IF($A5629="","",IFERROR(INDEX(Offerte!$D$2:$D$200,MATCH($Q5629,Offerte!$L$2:$L$200,0)),0))</f>
        <v/>
      </c>
      <c r="T5629" s="21">
        <f>IF($A5629="","",IFERROR(INDEX(Offerte!$G$2:$G$200,MATCH($Q5629,Offerte!$L$2:$L$200,0)),"NO"))</f>
        <v/>
      </c>
    </row>
    <row r="5630">
      <c r="A5630" s="10">
        <f>IF(Offerte!$A183="","",Offerte!$A183)</f>
        <v/>
      </c>
      <c r="B5630" s="10">
        <f>IF(Offerte!$A183="","",Offerte!$B183)</f>
        <v/>
      </c>
      <c r="C5630" s="10">
        <f>IF(Offerte!$A183="","",Offerte!$C183)</f>
        <v/>
      </c>
      <c r="D5630" s="10" t="inlineStr">
        <is>
          <t>C.3.2</t>
        </is>
      </c>
      <c r="E5630" s="10" t="inlineStr">
        <is>
          <t>C</t>
        </is>
      </c>
      <c r="F5630" s="10" t="inlineStr">
        <is>
          <t>T</t>
        </is>
      </c>
      <c r="G5630" s="10" t="inlineStr">
        <is>
          <t>tabular</t>
        </is>
      </c>
      <c r="H5630" s="10" t="n">
        <v>2</v>
      </c>
      <c r="I5630" s="10" t="inlineStr">
        <is>
          <t>Informazioni a bordo su coincidenze ai nodi</t>
        </is>
      </c>
      <c r="J5630" s="20" t="n"/>
      <c r="K5630" s="20" t="n"/>
      <c r="L5630" s="20" t="n"/>
      <c r="M5630" s="20" t="n"/>
      <c r="N5630" s="21">
        <f>IF($A5630="","",IF(IFERROR(VALUE($M5630),0)=1,1,0))</f>
        <v/>
      </c>
      <c r="O5630" s="21">
        <f>IF($A5630="",0,IF(OR($S5630&lt;&gt;1,COUNTA($J5630:$M5630)=0),0,IF(AND($N5630=1,IFERROR(SUMIFS($N$5:$N$6173,$Q$5:$Q$6173,$Q5630,$D$5:$D$6173,"C.3.1"),0)&gt;=0.5),$H5630,0)))</f>
        <v/>
      </c>
      <c r="P5630" s="10" t="inlineStr">
        <is>
          <t>Dipende da C.3.1 &gt;= 0.5</t>
        </is>
      </c>
      <c r="Q5630" s="21">
        <f>IF($A5630="","",$A5630&amp;"|"&amp;$C5630)</f>
        <v/>
      </c>
      <c r="R5630" s="21">
        <f>IF($A5630="","",$A5630&amp;"|"&amp;$C5630&amp;"|"&amp;$D5630)</f>
        <v/>
      </c>
      <c r="S5630" s="21">
        <f>IF($A5630="","",IFERROR(INDEX(Offerte!$D$2:$D$200,MATCH($Q5630,Offerte!$L$2:$L$200,0)),0))</f>
        <v/>
      </c>
      <c r="T5630" s="21">
        <f>IF($A5630="","",IFERROR(INDEX(Offerte!$G$2:$G$200,MATCH($Q5630,Offerte!$L$2:$L$200,0)),"NO"))</f>
        <v/>
      </c>
    </row>
    <row r="5631">
      <c r="A5631" s="10">
        <f>IF(Offerte!$A183="","",Offerte!$A183)</f>
        <v/>
      </c>
      <c r="B5631" s="10">
        <f>IF(Offerte!$A183="","",Offerte!$B183)</f>
        <v/>
      </c>
      <c r="C5631" s="10">
        <f>IF(Offerte!$A183="","",Offerte!$C183)</f>
        <v/>
      </c>
      <c r="D5631" s="10" t="inlineStr">
        <is>
          <t>D.1.1</t>
        </is>
      </c>
      <c r="E5631" s="10" t="inlineStr">
        <is>
          <t>D</t>
        </is>
      </c>
      <c r="F5631" s="10" t="inlineStr">
        <is>
          <t>Q</t>
        </is>
      </c>
      <c r="G5631" s="10" t="inlineStr">
        <is>
          <t>higher</t>
        </is>
      </c>
      <c r="H5631" s="10" t="n">
        <v>3</v>
      </c>
      <c r="I5631" s="10" t="inlineStr">
        <is>
          <t>Installazione di pensiline</t>
        </is>
      </c>
      <c r="J5631" s="20" t="n"/>
      <c r="K5631" s="20" t="n"/>
      <c r="L5631" s="20" t="n"/>
      <c r="M5631" s="20" t="n"/>
      <c r="N5631" s="21">
        <f>IF($A5631="","",IFERROR(VALUE($J5631),0))</f>
        <v/>
      </c>
      <c r="O5631" s="21">
        <f>IF($A5631="",0,IF(OR($S5631&lt;&gt;1,COUNTA($J5631:$M5631)=0),0,IF(SUMPRODUCT(MAX(($C$5:$C$6173=$C5631)*($D$5:$D$6173=$D5631)*($S$5:$S$6173=1)*IFERROR($N$5:$N$6173*1,0)))&gt;0,ROUND($H5631*($N5631/SUMPRODUCT(MAX(($C$5:$C$6173=$C5631)*($D$5:$D$6173=$D5631)*($S$5:$S$6173=1)*IFERROR($N$5:$N$6173*1,0)))),4),0)))</f>
        <v/>
      </c>
      <c r="P5631" s="10" t="inlineStr">
        <is>
          <t>fermate</t>
        </is>
      </c>
      <c r="Q5631" s="21">
        <f>IF($A5631="","",$A5631&amp;"|"&amp;$C5631)</f>
        <v/>
      </c>
      <c r="R5631" s="21">
        <f>IF($A5631="","",$A5631&amp;"|"&amp;$C5631&amp;"|"&amp;$D5631)</f>
        <v/>
      </c>
      <c r="S5631" s="21">
        <f>IF($A5631="","",IFERROR(INDEX(Offerte!$D$2:$D$200,MATCH($Q5631,Offerte!$L$2:$L$200,0)),0))</f>
        <v/>
      </c>
      <c r="T5631" s="21">
        <f>IF($A5631="","",IFERROR(INDEX(Offerte!$G$2:$G$200,MATCH($Q5631,Offerte!$L$2:$L$200,0)),"NO"))</f>
        <v/>
      </c>
    </row>
    <row r="5632">
      <c r="A5632" s="10">
        <f>IF(Offerte!$A183="","",Offerte!$A183)</f>
        <v/>
      </c>
      <c r="B5632" s="10">
        <f>IF(Offerte!$A183="","",Offerte!$B183)</f>
        <v/>
      </c>
      <c r="C5632" s="10">
        <f>IF(Offerte!$A183="","",Offerte!$C183)</f>
        <v/>
      </c>
      <c r="D5632" s="10" t="inlineStr">
        <is>
          <t>D.1.2</t>
        </is>
      </c>
      <c r="E5632" s="10" t="inlineStr">
        <is>
          <t>D</t>
        </is>
      </c>
      <c r="F5632" s="10" t="inlineStr">
        <is>
          <t>Q</t>
        </is>
      </c>
      <c r="G5632" s="10" t="inlineStr">
        <is>
          <t>higher</t>
        </is>
      </c>
      <c r="H5632" s="10" t="n">
        <v>3</v>
      </c>
      <c r="I5632" s="10" t="inlineStr">
        <is>
          <t>Installazione di paline di fermata conformi alla DGR 581/2023</t>
        </is>
      </c>
      <c r="J5632" s="20" t="n"/>
      <c r="K5632" s="20" t="n"/>
      <c r="L5632" s="20" t="n"/>
      <c r="M5632" s="20" t="n"/>
      <c r="N5632" s="21">
        <f>IF($A5632="","",IFERROR(VALUE($J5632),0))</f>
        <v/>
      </c>
      <c r="O5632" s="21">
        <f>IF($A5632="",0,IF(OR($S5632&lt;&gt;1,COUNTA($J5632:$M5632)=0),0,IF(SUMPRODUCT(MAX(($C$5:$C$6173=$C5632)*($D$5:$D$6173=$D5632)*($S$5:$S$6173=1)*IFERROR($N$5:$N$6173*1,0)))&gt;0,ROUND($H5632*($N5632/SUMPRODUCT(MAX(($C$5:$C$6173=$C5632)*($D$5:$D$6173=$D5632)*($S$5:$S$6173=1)*IFERROR($N$5:$N$6173*1,0)))),4),0)))</f>
        <v/>
      </c>
      <c r="P5632" s="10" t="inlineStr">
        <is>
          <t>fermate</t>
        </is>
      </c>
      <c r="Q5632" s="21">
        <f>IF($A5632="","",$A5632&amp;"|"&amp;$C5632)</f>
        <v/>
      </c>
      <c r="R5632" s="21">
        <f>IF($A5632="","",$A5632&amp;"|"&amp;$C5632&amp;"|"&amp;$D5632)</f>
        <v/>
      </c>
      <c r="S5632" s="21">
        <f>IF($A5632="","",IFERROR(INDEX(Offerte!$D$2:$D$200,MATCH($Q5632,Offerte!$L$2:$L$200,0)),0))</f>
        <v/>
      </c>
      <c r="T5632" s="21">
        <f>IF($A5632="","",IFERROR(INDEX(Offerte!$G$2:$G$200,MATCH($Q5632,Offerte!$L$2:$L$200,0)),"NO"))</f>
        <v/>
      </c>
    </row>
    <row r="5633">
      <c r="A5633" s="10">
        <f>IF(Offerte!$A183="","",Offerte!$A183)</f>
        <v/>
      </c>
      <c r="B5633" s="10">
        <f>IF(Offerte!$A183="","",Offerte!$B183)</f>
        <v/>
      </c>
      <c r="C5633" s="10">
        <f>IF(Offerte!$A183="","",Offerte!$C183)</f>
        <v/>
      </c>
      <c r="D5633" s="10" t="inlineStr">
        <is>
          <t>D.1.3</t>
        </is>
      </c>
      <c r="E5633" s="10" t="inlineStr">
        <is>
          <t>D</t>
        </is>
      </c>
      <c r="F5633" s="10" t="inlineStr">
        <is>
          <t>Q</t>
        </is>
      </c>
      <c r="G5633" s="10" t="inlineStr">
        <is>
          <t>higher</t>
        </is>
      </c>
      <c r="H5633" s="10" t="n">
        <v>2</v>
      </c>
      <c r="I5633" s="10" t="inlineStr">
        <is>
          <t>Display informativi connessi alle fermate</t>
        </is>
      </c>
      <c r="J5633" s="20" t="n"/>
      <c r="K5633" s="20" t="n"/>
      <c r="L5633" s="20" t="n"/>
      <c r="M5633" s="20" t="n"/>
      <c r="N5633" s="21">
        <f>IF($A5633="","",IFERROR(VALUE($J5633),0))</f>
        <v/>
      </c>
      <c r="O5633" s="21">
        <f>IF($A5633="",0,IF(OR($S5633&lt;&gt;1,COUNTA($J5633:$M5633)=0),0,IF(SUMPRODUCT(MAX(($C$5:$C$6173=$C5633)*($D$5:$D$6173=$D5633)*($S$5:$S$6173=1)*IFERROR($N$5:$N$6173*1,0)))&gt;0,ROUND($H5633*($N5633/SUMPRODUCT(MAX(($C$5:$C$6173=$C5633)*($D$5:$D$6173=$D5633)*($S$5:$S$6173=1)*IFERROR($N$5:$N$6173*1,0)))),4),0)))</f>
        <v/>
      </c>
      <c r="P5633" s="10" t="inlineStr">
        <is>
          <t>fermate</t>
        </is>
      </c>
      <c r="Q5633" s="21">
        <f>IF($A5633="","",$A5633&amp;"|"&amp;$C5633)</f>
        <v/>
      </c>
      <c r="R5633" s="21">
        <f>IF($A5633="","",$A5633&amp;"|"&amp;$C5633&amp;"|"&amp;$D5633)</f>
        <v/>
      </c>
      <c r="S5633" s="21">
        <f>IF($A5633="","",IFERROR(INDEX(Offerte!$D$2:$D$200,MATCH($Q5633,Offerte!$L$2:$L$200,0)),0))</f>
        <v/>
      </c>
      <c r="T5633" s="21">
        <f>IF($A5633="","",IFERROR(INDEX(Offerte!$G$2:$G$200,MATCH($Q5633,Offerte!$L$2:$L$200,0)),"NO"))</f>
        <v/>
      </c>
    </row>
    <row r="5634">
      <c r="A5634" s="10">
        <f>IF(Offerte!$A183="","",Offerte!$A183)</f>
        <v/>
      </c>
      <c r="B5634" s="10">
        <f>IF(Offerte!$A183="","",Offerte!$B183)</f>
        <v/>
      </c>
      <c r="C5634" s="10">
        <f>IF(Offerte!$A183="","",Offerte!$C183)</f>
        <v/>
      </c>
      <c r="D5634" s="10" t="inlineStr">
        <is>
          <t>D.2.1</t>
        </is>
      </c>
      <c r="E5634" s="10" t="inlineStr">
        <is>
          <t>D</t>
        </is>
      </c>
      <c r="F5634" s="10" t="inlineStr">
        <is>
          <t>Q</t>
        </is>
      </c>
      <c r="G5634" s="10" t="inlineStr">
        <is>
          <t>higher</t>
        </is>
      </c>
      <c r="H5634" s="10" t="n">
        <v>2</v>
      </c>
      <c r="I5634" s="10" t="inlineStr">
        <is>
          <t>Segnali tattili Loges-Vet-Evolution</t>
        </is>
      </c>
      <c r="J5634" s="20" t="n"/>
      <c r="K5634" s="20" t="n"/>
      <c r="L5634" s="20" t="n"/>
      <c r="M5634" s="20" t="n"/>
      <c r="N5634" s="21">
        <f>IF($A5634="","",IFERROR(VALUE($J5634),0))</f>
        <v/>
      </c>
      <c r="O5634" s="21">
        <f>IF($A5634="",0,IF(OR($S5634&lt;&gt;1,COUNTA($J5634:$M5634)=0),0,IF(SUMPRODUCT(MAX(($C$5:$C$6173=$C5634)*($D$5:$D$6173=$D5634)*($S$5:$S$6173=1)*IFERROR($N$5:$N$6173*1,0)))&gt;0,ROUND($H5634*($N5634/SUMPRODUCT(MAX(($C$5:$C$6173=$C5634)*($D$5:$D$6173=$D5634)*($S$5:$S$6173=1)*IFERROR($N$5:$N$6173*1,0)))),4),0)))</f>
        <v/>
      </c>
      <c r="P5634" s="10" t="inlineStr">
        <is>
          <t>fermate</t>
        </is>
      </c>
      <c r="Q5634" s="21">
        <f>IF($A5634="","",$A5634&amp;"|"&amp;$C5634)</f>
        <v/>
      </c>
      <c r="R5634" s="21">
        <f>IF($A5634="","",$A5634&amp;"|"&amp;$C5634&amp;"|"&amp;$D5634)</f>
        <v/>
      </c>
      <c r="S5634" s="21">
        <f>IF($A5634="","",IFERROR(INDEX(Offerte!$D$2:$D$200,MATCH($Q5634,Offerte!$L$2:$L$200,0)),0))</f>
        <v/>
      </c>
      <c r="T5634" s="21">
        <f>IF($A5634="","",IFERROR(INDEX(Offerte!$G$2:$G$200,MATCH($Q5634,Offerte!$L$2:$L$200,0)),"NO"))</f>
        <v/>
      </c>
    </row>
    <row r="5635">
      <c r="A5635" s="10">
        <f>IF(Offerte!$A183="","",Offerte!$A183)</f>
        <v/>
      </c>
      <c r="B5635" s="10">
        <f>IF(Offerte!$A183="","",Offerte!$B183)</f>
        <v/>
      </c>
      <c r="C5635" s="10">
        <f>IF(Offerte!$A183="","",Offerte!$C183)</f>
        <v/>
      </c>
      <c r="D5635" s="10" t="inlineStr">
        <is>
          <t>E.1.1</t>
        </is>
      </c>
      <c r="E5635" s="10" t="inlineStr">
        <is>
          <t>E</t>
        </is>
      </c>
      <c r="F5635" s="10" t="inlineStr">
        <is>
          <t>T</t>
        </is>
      </c>
      <c r="G5635" s="10" t="inlineStr">
        <is>
          <t>tabular</t>
        </is>
      </c>
      <c r="H5635" s="10" t="n">
        <v>2</v>
      </c>
      <c r="I5635" s="10" t="inlineStr">
        <is>
          <t>Mobile app con travel planner PRM</t>
        </is>
      </c>
      <c r="J5635" s="20" t="n"/>
      <c r="K5635" s="20" t="n"/>
      <c r="L5635" s="20" t="n"/>
      <c r="M5635" s="20" t="n"/>
      <c r="N5635" s="21">
        <f>IF($A5635="","",IF(IFERROR(VALUE($M5635),0)=1,1,0))</f>
        <v/>
      </c>
      <c r="O5635" s="21">
        <f>IF($A5635="",0,IF(OR($S5635&lt;&gt;1,COUNTA($J5635:$M5635)=0),0,IF($N5635=1,$H5635,0)))</f>
        <v/>
      </c>
      <c r="P5635" s="10" t="inlineStr">
        <is>
          <t>sì/no</t>
        </is>
      </c>
      <c r="Q5635" s="21">
        <f>IF($A5635="","",$A5635&amp;"|"&amp;$C5635)</f>
        <v/>
      </c>
      <c r="R5635" s="21">
        <f>IF($A5635="","",$A5635&amp;"|"&amp;$C5635&amp;"|"&amp;$D5635)</f>
        <v/>
      </c>
      <c r="S5635" s="21">
        <f>IF($A5635="","",IFERROR(INDEX(Offerte!$D$2:$D$200,MATCH($Q5635,Offerte!$L$2:$L$200,0)),0))</f>
        <v/>
      </c>
      <c r="T5635" s="21">
        <f>IF($A5635="","",IFERROR(INDEX(Offerte!$G$2:$G$200,MATCH($Q5635,Offerte!$L$2:$L$200,0)),"NO"))</f>
        <v/>
      </c>
    </row>
    <row r="5636">
      <c r="A5636" s="10">
        <f>IF(Offerte!$A183="","",Offerte!$A183)</f>
        <v/>
      </c>
      <c r="B5636" s="10">
        <f>IF(Offerte!$A183="","",Offerte!$B183)</f>
        <v/>
      </c>
      <c r="C5636" s="10">
        <f>IF(Offerte!$A183="","",Offerte!$C183)</f>
        <v/>
      </c>
      <c r="D5636" s="10" t="inlineStr">
        <is>
          <t>E.2.1</t>
        </is>
      </c>
      <c r="E5636" s="10" t="inlineStr">
        <is>
          <t>E</t>
        </is>
      </c>
      <c r="F5636" s="10" t="inlineStr">
        <is>
          <t>D</t>
        </is>
      </c>
      <c r="G5636" s="10" t="inlineStr">
        <is>
          <t>discretionary</t>
        </is>
      </c>
      <c r="H5636" s="10" t="n">
        <v>2</v>
      </c>
      <c r="I5636" s="10" t="inlineStr">
        <is>
          <t>Altre azioni informative e rapporti con gli utenti</t>
        </is>
      </c>
      <c r="J5636" s="20" t="n"/>
      <c r="K5636" s="20" t="n"/>
      <c r="L5636" s="20" t="n"/>
      <c r="M5636" s="20" t="n"/>
      <c r="N5636" s="21">
        <f>IF($A5636="","",MAX(0,MIN(1,IFERROR(VALUE($M5636),0))))</f>
        <v/>
      </c>
      <c r="O5636" s="21">
        <f>IF($A5636="",0,IF(OR($S5636&lt;&gt;1,COUNTA($J5636:$M5636)=0),0,IF(SUMPRODUCT(MAX(($C$5:$C$6173=$C5636)*($D$5:$D$6173=$D5636)*($S$5:$S$6173=1)*IFERROR($N$5:$N$6173*1,0)))&gt;0,ROUND($H5636*($N5636/SUMPRODUCT(MAX(($C$5:$C$6173=$C5636)*($D$5:$D$6173=$D5636)*($S$5:$S$6173=1)*IFERROR($N$5:$N$6173*1,0)))),4),0)))</f>
        <v/>
      </c>
      <c r="P5636" s="10" t="inlineStr">
        <is>
          <t>coeff.</t>
        </is>
      </c>
      <c r="Q5636" s="21">
        <f>IF($A5636="","",$A5636&amp;"|"&amp;$C5636)</f>
        <v/>
      </c>
      <c r="R5636" s="21">
        <f>IF($A5636="","",$A5636&amp;"|"&amp;$C5636&amp;"|"&amp;$D5636)</f>
        <v/>
      </c>
      <c r="S5636" s="21">
        <f>IF($A5636="","",IFERROR(INDEX(Offerte!$D$2:$D$200,MATCH($Q5636,Offerte!$L$2:$L$200,0)),0))</f>
        <v/>
      </c>
      <c r="T5636" s="21">
        <f>IF($A5636="","",IFERROR(INDEX(Offerte!$G$2:$G$200,MATCH($Q5636,Offerte!$L$2:$L$200,0)),"NO"))</f>
        <v/>
      </c>
    </row>
    <row r="5637">
      <c r="A5637" s="10">
        <f>IF(Offerte!$A183="","",Offerte!$A183)</f>
        <v/>
      </c>
      <c r="B5637" s="10">
        <f>IF(Offerte!$A183="","",Offerte!$B183)</f>
        <v/>
      </c>
      <c r="C5637" s="10">
        <f>IF(Offerte!$A183="","",Offerte!$C183)</f>
        <v/>
      </c>
      <c r="D5637" s="10" t="inlineStr">
        <is>
          <t>F.1.1</t>
        </is>
      </c>
      <c r="E5637" s="10" t="inlineStr">
        <is>
          <t>F</t>
        </is>
      </c>
      <c r="F5637" s="10" t="inlineStr">
        <is>
          <t>Q</t>
        </is>
      </c>
      <c r="G5637" s="10" t="inlineStr">
        <is>
          <t>lower</t>
        </is>
      </c>
      <c r="H5637" s="10" t="n">
        <v>7</v>
      </c>
      <c r="I5637" s="10" t="inlineStr">
        <is>
          <t>Performance ambientali del parco mezzi adibito al servizio - I_CEA</t>
        </is>
      </c>
      <c r="J5637" s="20" t="n"/>
      <c r="K5637" s="20" t="n"/>
      <c r="L5637" s="20" t="n"/>
      <c r="M5637" s="20" t="n"/>
      <c r="N5637" s="21">
        <f>IF($A5637="","",IFERROR(VALUE($J5637),0))</f>
        <v/>
      </c>
      <c r="O5637" s="21">
        <f>IF($A5637="",0,IF(OR($S5637&lt;&gt;1,COUNTA($J5637:$M5637)=0),0,IF(AND(IFERROR(AGGREGATE(15,6,$N$5:$N$6173/(($C$5:$C$6173=$C5637)*($D$5:$D$6173=$D5637)*($S$5:$S$6173=1)*($N$5:$N$6173&gt;0)),1),0)&gt;0,$N5637&gt;0),ROUND($H5637*(IFERROR(AGGREGATE(15,6,$N$5:$N$6173/(($C$5:$C$6173=$C5637)*($D$5:$D$6173=$D5637)*($S$5:$S$6173=1)*($N$5:$N$6173&gt;0)),1),0)/$N5637),4),0)))</f>
        <v/>
      </c>
      <c r="P5637" s="10" t="inlineStr">
        <is>
          <t>indice</t>
        </is>
      </c>
      <c r="Q5637" s="21">
        <f>IF($A5637="","",$A5637&amp;"|"&amp;$C5637)</f>
        <v/>
      </c>
      <c r="R5637" s="21">
        <f>IF($A5637="","",$A5637&amp;"|"&amp;$C5637&amp;"|"&amp;$D5637)</f>
        <v/>
      </c>
      <c r="S5637" s="21">
        <f>IF($A5637="","",IFERROR(INDEX(Offerte!$D$2:$D$200,MATCH($Q5637,Offerte!$L$2:$L$200,0)),0))</f>
        <v/>
      </c>
      <c r="T5637" s="21">
        <f>IF($A5637="","",IFERROR(INDEX(Offerte!$G$2:$G$200,MATCH($Q5637,Offerte!$L$2:$L$200,0)),"NO"))</f>
        <v/>
      </c>
    </row>
    <row r="5638">
      <c r="A5638" s="10">
        <f>IF(Offerte!$A183="","",Offerte!$A183)</f>
        <v/>
      </c>
      <c r="B5638" s="10">
        <f>IF(Offerte!$A183="","",Offerte!$B183)</f>
        <v/>
      </c>
      <c r="C5638" s="10">
        <f>IF(Offerte!$A183="","",Offerte!$C183)</f>
        <v/>
      </c>
      <c r="D5638" s="10" t="inlineStr">
        <is>
          <t>F.2.1</t>
        </is>
      </c>
      <c r="E5638" s="10" t="inlineStr">
        <is>
          <t>F</t>
        </is>
      </c>
      <c r="F5638" s="10" t="inlineStr">
        <is>
          <t>Q</t>
        </is>
      </c>
      <c r="G5638" s="10" t="inlineStr">
        <is>
          <t>higher</t>
        </is>
      </c>
      <c r="H5638" s="10" t="n">
        <v>2</v>
      </c>
      <c r="I5638" s="10" t="inlineStr">
        <is>
          <t>Tasso di copertura del servizio con dispositivi ECO-DRIVER</t>
        </is>
      </c>
      <c r="J5638" s="20" t="n"/>
      <c r="K5638" s="20" t="n"/>
      <c r="L5638" s="20" t="n"/>
      <c r="M5638" s="20" t="n"/>
      <c r="N5638" s="21">
        <f>IF($A5638="","",IFERROR(VALUE($K5638)/VALUE($L5638),IFERROR(VALUE($J5638),0)))</f>
        <v/>
      </c>
      <c r="O5638" s="21">
        <f>IF($A5638="",0,IF(OR($S5638&lt;&gt;1,COUNTA($J5638:$M5638)=0),0,IF(SUMPRODUCT(MAX(($C$5:$C$6173=$C5638)*($D$5:$D$6173=$D5638)*($S$5:$S$6173=1)*IFERROR($N$5:$N$6173*1,0)))&gt;0,ROUND($H5638*($N5638/SUMPRODUCT(MAX(($C$5:$C$6173=$C5638)*($D$5:$D$6173=$D5638)*($S$5:$S$6173=1)*IFERROR($N$5:$N$6173*1,0)))),4),0)))</f>
        <v/>
      </c>
      <c r="P5638" s="10" t="inlineStr">
        <is>
          <t>Autobus attrezzati con dispositivi ECO-DRIVER / Autobus totali in offerta, incluse scorte</t>
        </is>
      </c>
      <c r="Q5638" s="21">
        <f>IF($A5638="","",$A5638&amp;"|"&amp;$C5638)</f>
        <v/>
      </c>
      <c r="R5638" s="21">
        <f>IF($A5638="","",$A5638&amp;"|"&amp;$C5638&amp;"|"&amp;$D5638)</f>
        <v/>
      </c>
      <c r="S5638" s="21">
        <f>IF($A5638="","",IFERROR(INDEX(Offerte!$D$2:$D$200,MATCH($Q5638,Offerte!$L$2:$L$200,0)),0))</f>
        <v/>
      </c>
      <c r="T5638" s="21">
        <f>IF($A5638="","",IFERROR(INDEX(Offerte!$G$2:$G$200,MATCH($Q5638,Offerte!$L$2:$L$200,0)),"NO"))</f>
        <v/>
      </c>
    </row>
    <row r="5639">
      <c r="A5639" s="10">
        <f>IF(Offerte!$A183="","",Offerte!$A183)</f>
        <v/>
      </c>
      <c r="B5639" s="10">
        <f>IF(Offerte!$A183="","",Offerte!$B183)</f>
        <v/>
      </c>
      <c r="C5639" s="10">
        <f>IF(Offerte!$A183="","",Offerte!$C183)</f>
        <v/>
      </c>
      <c r="D5639" s="10" t="inlineStr">
        <is>
          <t>F.3.1</t>
        </is>
      </c>
      <c r="E5639" s="10" t="inlineStr">
        <is>
          <t>F</t>
        </is>
      </c>
      <c r="F5639" s="10" t="inlineStr">
        <is>
          <t>Q</t>
        </is>
      </c>
      <c r="G5639" s="10" t="inlineStr">
        <is>
          <t>higher</t>
        </is>
      </c>
      <c r="H5639" s="10" t="n">
        <v>2</v>
      </c>
      <c r="I5639" s="10" t="inlineStr">
        <is>
          <t>Autoproduzione consumi elettrici per trazione</t>
        </is>
      </c>
      <c r="J5639" s="20" t="n"/>
      <c r="K5639" s="20" t="n"/>
      <c r="L5639" s="20" t="n"/>
      <c r="M5639" s="20" t="n"/>
      <c r="N5639" s="21">
        <f>IF($A5639="","",IFERROR(VALUE($J5639),0))</f>
        <v/>
      </c>
      <c r="O5639" s="21">
        <f>IF($A5639="",0,IF(OR($S5639&lt;&gt;1,COUNTA($J5639:$M5639)=0),0,IF(SUMPRODUCT(MAX(($C$5:$C$6173=$C5639)*($D$5:$D$6173=$D5639)*($S$5:$S$6173=1)*IFERROR($N$5:$N$6173*1,0)))&gt;0,ROUND($H5639*($N5639/SUMPRODUCT(MAX(($C$5:$C$6173=$C5639)*($D$5:$D$6173=$D5639)*($S$5:$S$6173=1)*IFERROR($N$5:$N$6173*1,0)))),4),0)))</f>
        <v/>
      </c>
      <c r="P5639" s="10" t="inlineStr">
        <is>
          <t>kWh/anno</t>
        </is>
      </c>
      <c r="Q5639" s="21">
        <f>IF($A5639="","",$A5639&amp;"|"&amp;$C5639)</f>
        <v/>
      </c>
      <c r="R5639" s="21">
        <f>IF($A5639="","",$A5639&amp;"|"&amp;$C5639&amp;"|"&amp;$D5639)</f>
        <v/>
      </c>
      <c r="S5639" s="21">
        <f>IF($A5639="","",IFERROR(INDEX(Offerte!$D$2:$D$200,MATCH($Q5639,Offerte!$L$2:$L$200,0)),0))</f>
        <v/>
      </c>
      <c r="T5639" s="21">
        <f>IF($A5639="","",IFERROR(INDEX(Offerte!$G$2:$G$200,MATCH($Q5639,Offerte!$L$2:$L$200,0)),"NO"))</f>
        <v/>
      </c>
    </row>
    <row r="5640">
      <c r="A5640" s="10">
        <f>IF(Offerte!$A183="","",Offerte!$A183)</f>
        <v/>
      </c>
      <c r="B5640" s="10">
        <f>IF(Offerte!$A183="","",Offerte!$B183)</f>
        <v/>
      </c>
      <c r="C5640" s="10">
        <f>IF(Offerte!$A183="","",Offerte!$C183)</f>
        <v/>
      </c>
      <c r="D5640" s="10" t="inlineStr">
        <is>
          <t>F.4.1</t>
        </is>
      </c>
      <c r="E5640" s="10" t="inlineStr">
        <is>
          <t>F</t>
        </is>
      </c>
      <c r="F5640" s="10" t="inlineStr">
        <is>
          <t>Q</t>
        </is>
      </c>
      <c r="G5640" s="10" t="inlineStr">
        <is>
          <t>soil</t>
        </is>
      </c>
      <c r="H5640" s="10" t="n">
        <v>2</v>
      </c>
      <c r="I5640" s="10" t="inlineStr">
        <is>
          <t>Indice di consumo di suolo</t>
        </is>
      </c>
      <c r="J5640" s="20" t="n"/>
      <c r="K5640" s="20" t="n"/>
      <c r="L5640" s="20" t="n"/>
      <c r="M5640" s="20" t="n"/>
      <c r="N5640" s="21">
        <f>IF($A5640="","",IFERROR(VALUE($J5640),0))</f>
        <v/>
      </c>
      <c r="O5640" s="21">
        <f>IF($A5640="",0,IF(OR($S5640&lt;&gt;1,COUNTA($J5640:$M5640)=0),0,IF($N5640&lt;=0,$H5640,IF(SUMPRODUCT(MAX(($C$5:$C$6173=$C5640)*($D$5:$D$6173=$D5640)*($S$5:$S$6173=1)*IFERROR($N$5:$N$6173*1,0)))&gt;0,ROUND($H5640*((SUMPRODUCT(MAX(($C$5:$C$6173=$C5640)*($D$5:$D$6173=$D5640)*($S$5:$S$6173=1)*IFERROR($N$5:$N$6173*1,0)))-$N5640)/SUMPRODUCT(MAX(($C$5:$C$6173=$C5640)*($D$5:$D$6173=$D5640)*($S$5:$S$6173=1)*IFERROR($N$5:$N$6173*1,0)))),4),0))))</f>
        <v/>
      </c>
      <c r="P5640" s="10" t="inlineStr">
        <is>
          <t>m2</t>
        </is>
      </c>
      <c r="Q5640" s="21">
        <f>IF($A5640="","",$A5640&amp;"|"&amp;$C5640)</f>
        <v/>
      </c>
      <c r="R5640" s="21">
        <f>IF($A5640="","",$A5640&amp;"|"&amp;$C5640&amp;"|"&amp;$D5640)</f>
        <v/>
      </c>
      <c r="S5640" s="21">
        <f>IF($A5640="","",IFERROR(INDEX(Offerte!$D$2:$D$200,MATCH($Q5640,Offerte!$L$2:$L$200,0)),0))</f>
        <v/>
      </c>
      <c r="T5640" s="21">
        <f>IF($A5640="","",IFERROR(INDEX(Offerte!$G$2:$G$200,MATCH($Q5640,Offerte!$L$2:$L$200,0)),"NO"))</f>
        <v/>
      </c>
    </row>
    <row r="5641">
      <c r="A5641" s="10">
        <f>IF(Offerte!$A183="","",Offerte!$A183)</f>
        <v/>
      </c>
      <c r="B5641" s="10">
        <f>IF(Offerte!$A183="","",Offerte!$B183)</f>
        <v/>
      </c>
      <c r="C5641" s="10">
        <f>IF(Offerte!$A183="","",Offerte!$C183)</f>
        <v/>
      </c>
      <c r="D5641" s="10" t="inlineStr">
        <is>
          <t>F.5.1</t>
        </is>
      </c>
      <c r="E5641" s="10" t="inlineStr">
        <is>
          <t>F</t>
        </is>
      </c>
      <c r="F5641" s="10" t="inlineStr">
        <is>
          <t>T</t>
        </is>
      </c>
      <c r="G5641" s="10" t="inlineStr">
        <is>
          <t>tabular</t>
        </is>
      </c>
      <c r="H5641" s="10" t="n">
        <v>1</v>
      </c>
      <c r="I5641" s="10" t="inlineStr">
        <is>
          <t>Rendicontazione di sostenibilità ambientale</t>
        </is>
      </c>
      <c r="J5641" s="20" t="n"/>
      <c r="K5641" s="20" t="n"/>
      <c r="L5641" s="20" t="n"/>
      <c r="M5641" s="20" t="n"/>
      <c r="N5641" s="21">
        <f>IF($A5641="","",IF(IFERROR(VALUE($M5641),0)=1,1,0))</f>
        <v/>
      </c>
      <c r="O5641" s="21">
        <f>IF($A5641="",0,IF(OR($S5641&lt;&gt;1,COUNTA($J5641:$M5641)=0),0,IF($N5641=1,$H5641,0)))</f>
        <v/>
      </c>
      <c r="P5641" s="10" t="inlineStr">
        <is>
          <t>sì/no</t>
        </is>
      </c>
      <c r="Q5641" s="21">
        <f>IF($A5641="","",$A5641&amp;"|"&amp;$C5641)</f>
        <v/>
      </c>
      <c r="R5641" s="21">
        <f>IF($A5641="","",$A5641&amp;"|"&amp;$C5641&amp;"|"&amp;$D5641)</f>
        <v/>
      </c>
      <c r="S5641" s="21">
        <f>IF($A5641="","",IFERROR(INDEX(Offerte!$D$2:$D$200,MATCH($Q5641,Offerte!$L$2:$L$200,0)),0))</f>
        <v/>
      </c>
      <c r="T5641" s="21">
        <f>IF($A5641="","",IFERROR(INDEX(Offerte!$G$2:$G$200,MATCH($Q5641,Offerte!$L$2:$L$200,0)),"NO"))</f>
        <v/>
      </c>
    </row>
    <row r="5642">
      <c r="A5642" s="10">
        <f>IF(Offerte!$A183="","",Offerte!$A183)</f>
        <v/>
      </c>
      <c r="B5642" s="10">
        <f>IF(Offerte!$A183="","",Offerte!$B183)</f>
        <v/>
      </c>
      <c r="C5642" s="10">
        <f>IF(Offerte!$A183="","",Offerte!$C183)</f>
        <v/>
      </c>
      <c r="D5642" s="10" t="inlineStr">
        <is>
          <t>G.1.1</t>
        </is>
      </c>
      <c r="E5642" s="10" t="inlineStr">
        <is>
          <t>G</t>
        </is>
      </c>
      <c r="F5642" s="10" t="inlineStr">
        <is>
          <t>D</t>
        </is>
      </c>
      <c r="G5642" s="10" t="inlineStr">
        <is>
          <t>discretionary</t>
        </is>
      </c>
      <c r="H5642" s="10" t="n">
        <v>2</v>
      </c>
      <c r="I5642" s="10" t="inlineStr">
        <is>
          <t>Qualità del progetto di centrale di controllo aziendale</t>
        </is>
      </c>
      <c r="J5642" s="20" t="n"/>
      <c r="K5642" s="20" t="n"/>
      <c r="L5642" s="20" t="n"/>
      <c r="M5642" s="20" t="n"/>
      <c r="N5642" s="21">
        <f>IF($A5642="","",MAX(0,MIN(1,IFERROR(VALUE($M5642),0))))</f>
        <v/>
      </c>
      <c r="O5642" s="21">
        <f>IF($A5642="",0,IF(OR($S5642&lt;&gt;1,COUNTA($J5642:$M5642)=0),0,IF(SUMPRODUCT(MAX(($C$5:$C$6173=$C5642)*($D$5:$D$6173=$D5642)*($S$5:$S$6173=1)*IFERROR($N$5:$N$6173*1,0)))&gt;0,ROUND($H5642*($N5642/SUMPRODUCT(MAX(($C$5:$C$6173=$C5642)*($D$5:$D$6173=$D5642)*($S$5:$S$6173=1)*IFERROR($N$5:$N$6173*1,0)))),4),0)))</f>
        <v/>
      </c>
      <c r="P5642" s="10" t="inlineStr">
        <is>
          <t>coeff.</t>
        </is>
      </c>
      <c r="Q5642" s="21">
        <f>IF($A5642="","",$A5642&amp;"|"&amp;$C5642)</f>
        <v/>
      </c>
      <c r="R5642" s="21">
        <f>IF($A5642="","",$A5642&amp;"|"&amp;$C5642&amp;"|"&amp;$D5642)</f>
        <v/>
      </c>
      <c r="S5642" s="21">
        <f>IF($A5642="","",IFERROR(INDEX(Offerte!$D$2:$D$200,MATCH($Q5642,Offerte!$L$2:$L$200,0)),0))</f>
        <v/>
      </c>
      <c r="T5642" s="21">
        <f>IF($A5642="","",IFERROR(INDEX(Offerte!$G$2:$G$200,MATCH($Q5642,Offerte!$L$2:$L$200,0)),"NO"))</f>
        <v/>
      </c>
    </row>
    <row r="5643">
      <c r="A5643" s="10">
        <f>IF(Offerte!$A183="","",Offerte!$A183)</f>
        <v/>
      </c>
      <c r="B5643" s="10">
        <f>IF(Offerte!$A183="","",Offerte!$B183)</f>
        <v/>
      </c>
      <c r="C5643" s="10">
        <f>IF(Offerte!$A183="","",Offerte!$C183)</f>
        <v/>
      </c>
      <c r="D5643" s="10" t="inlineStr">
        <is>
          <t>G.2.1</t>
        </is>
      </c>
      <c r="E5643" s="10" t="inlineStr">
        <is>
          <t>G</t>
        </is>
      </c>
      <c r="F5643" s="10" t="inlineStr">
        <is>
          <t>T</t>
        </is>
      </c>
      <c r="G5643" s="10" t="inlineStr">
        <is>
          <t>tabular</t>
        </is>
      </c>
      <c r="H5643" s="10" t="n">
        <v>1</v>
      </c>
      <c r="I5643" s="10" t="inlineStr">
        <is>
          <t>Certificazione ISO 45001</t>
        </is>
      </c>
      <c r="J5643" s="20" t="n"/>
      <c r="K5643" s="20" t="n"/>
      <c r="L5643" s="20" t="n"/>
      <c r="M5643" s="20" t="n"/>
      <c r="N5643" s="21">
        <f>IF($A5643="","",IF(IFERROR(VALUE($M5643),0)=1,1,0))</f>
        <v/>
      </c>
      <c r="O5643" s="21">
        <f>IF($A5643="",0,IF(OR($S5643&lt;&gt;1,COUNTA($J5643:$M5643)=0),0,IF($N5643=1,$H5643,0)))</f>
        <v/>
      </c>
      <c r="P5643" s="10" t="inlineStr">
        <is>
          <t>sì/no</t>
        </is>
      </c>
      <c r="Q5643" s="21">
        <f>IF($A5643="","",$A5643&amp;"|"&amp;$C5643)</f>
        <v/>
      </c>
      <c r="R5643" s="21">
        <f>IF($A5643="","",$A5643&amp;"|"&amp;$C5643&amp;"|"&amp;$D5643)</f>
        <v/>
      </c>
      <c r="S5643" s="21">
        <f>IF($A5643="","",IFERROR(INDEX(Offerte!$D$2:$D$200,MATCH($Q5643,Offerte!$L$2:$L$200,0)),0))</f>
        <v/>
      </c>
      <c r="T5643" s="21">
        <f>IF($A5643="","",IFERROR(INDEX(Offerte!$G$2:$G$200,MATCH($Q5643,Offerte!$L$2:$L$200,0)),"NO"))</f>
        <v/>
      </c>
    </row>
    <row r="5644">
      <c r="A5644" s="10">
        <f>IF(Offerte!$A183="","",Offerte!$A183)</f>
        <v/>
      </c>
      <c r="B5644" s="10">
        <f>IF(Offerte!$A183="","",Offerte!$B183)</f>
        <v/>
      </c>
      <c r="C5644" s="10">
        <f>IF(Offerte!$A183="","",Offerte!$C183)</f>
        <v/>
      </c>
      <c r="D5644" s="10" t="inlineStr">
        <is>
          <t>G.3.1</t>
        </is>
      </c>
      <c r="E5644" s="10" t="inlineStr">
        <is>
          <t>G</t>
        </is>
      </c>
      <c r="F5644" s="10" t="inlineStr">
        <is>
          <t>T</t>
        </is>
      </c>
      <c r="G5644" s="10" t="inlineStr">
        <is>
          <t>tabular</t>
        </is>
      </c>
      <c r="H5644" s="10" t="n">
        <v>1</v>
      </c>
      <c r="I5644" s="10" t="inlineStr">
        <is>
          <t>Certificazioni di responsabilità sociale</t>
        </is>
      </c>
      <c r="J5644" s="20" t="n"/>
      <c r="K5644" s="20" t="n"/>
      <c r="L5644" s="20" t="n"/>
      <c r="M5644" s="20" t="n"/>
      <c r="N5644" s="21">
        <f>IF($A5644="","",IF(IFERROR(VALUE($M5644),0)=1,1,0))</f>
        <v/>
      </c>
      <c r="O5644" s="21">
        <f>IF($A5644="",0,IF(OR($S5644&lt;&gt;1,COUNTA($J5644:$M5644)=0),0,IF($N5644=1,$H5644,0)))</f>
        <v/>
      </c>
      <c r="P5644" s="10" t="inlineStr">
        <is>
          <t>sì/no</t>
        </is>
      </c>
      <c r="Q5644" s="21">
        <f>IF($A5644="","",$A5644&amp;"|"&amp;$C5644)</f>
        <v/>
      </c>
      <c r="R5644" s="21">
        <f>IF($A5644="","",$A5644&amp;"|"&amp;$C5644&amp;"|"&amp;$D5644)</f>
        <v/>
      </c>
      <c r="S5644" s="21">
        <f>IF($A5644="","",IFERROR(INDEX(Offerte!$D$2:$D$200,MATCH($Q5644,Offerte!$L$2:$L$200,0)),0))</f>
        <v/>
      </c>
      <c r="T5644" s="21">
        <f>IF($A5644="","",IFERROR(INDEX(Offerte!$G$2:$G$200,MATCH($Q5644,Offerte!$L$2:$L$200,0)),"NO"))</f>
        <v/>
      </c>
    </row>
    <row r="5645">
      <c r="A5645" s="10">
        <f>IF(Offerte!$A183="","",Offerte!$A183)</f>
        <v/>
      </c>
      <c r="B5645" s="10">
        <f>IF(Offerte!$A183="","",Offerte!$B183)</f>
        <v/>
      </c>
      <c r="C5645" s="10">
        <f>IF(Offerte!$A183="","",Offerte!$C183)</f>
        <v/>
      </c>
      <c r="D5645" s="10" t="inlineStr">
        <is>
          <t>G.4.1</t>
        </is>
      </c>
      <c r="E5645" s="10" t="inlineStr">
        <is>
          <t>G</t>
        </is>
      </c>
      <c r="F5645" s="10" t="inlineStr">
        <is>
          <t>D</t>
        </is>
      </c>
      <c r="G5645" s="10" t="inlineStr">
        <is>
          <t>discretionary</t>
        </is>
      </c>
      <c r="H5645" s="10" t="n">
        <v>2</v>
      </c>
      <c r="I5645" s="10" t="inlineStr">
        <is>
          <t>Qualità del piano di formazione del personale</t>
        </is>
      </c>
      <c r="J5645" s="20" t="n"/>
      <c r="K5645" s="20" t="n"/>
      <c r="L5645" s="20" t="n"/>
      <c r="M5645" s="20" t="n"/>
      <c r="N5645" s="21">
        <f>IF($A5645="","",MAX(0,MIN(1,IFERROR(VALUE($M5645),0))))</f>
        <v/>
      </c>
      <c r="O5645" s="21">
        <f>IF($A5645="",0,IF(OR($S5645&lt;&gt;1,COUNTA($J5645:$M5645)=0),0,IF(SUMPRODUCT(MAX(($C$5:$C$6173=$C5645)*($D$5:$D$6173=$D5645)*($S$5:$S$6173=1)*IFERROR($N$5:$N$6173*1,0)))&gt;0,ROUND($H5645*($N5645/SUMPRODUCT(MAX(($C$5:$C$6173=$C5645)*($D$5:$D$6173=$D5645)*($S$5:$S$6173=1)*IFERROR($N$5:$N$6173*1,0)))),4),0)))</f>
        <v/>
      </c>
      <c r="P5645" s="10" t="inlineStr">
        <is>
          <t>coeff.</t>
        </is>
      </c>
      <c r="Q5645" s="21">
        <f>IF($A5645="","",$A5645&amp;"|"&amp;$C5645)</f>
        <v/>
      </c>
      <c r="R5645" s="21">
        <f>IF($A5645="","",$A5645&amp;"|"&amp;$C5645&amp;"|"&amp;$D5645)</f>
        <v/>
      </c>
      <c r="S5645" s="21">
        <f>IF($A5645="","",IFERROR(INDEX(Offerte!$D$2:$D$200,MATCH($Q5645,Offerte!$L$2:$L$200,0)),0))</f>
        <v/>
      </c>
      <c r="T5645" s="21">
        <f>IF($A5645="","",IFERROR(INDEX(Offerte!$G$2:$G$200,MATCH($Q5645,Offerte!$L$2:$L$200,0)),"NO"))</f>
        <v/>
      </c>
    </row>
    <row r="5646">
      <c r="A5646" s="10">
        <f>IF(Offerte!$A183="","",Offerte!$A183)</f>
        <v/>
      </c>
      <c r="B5646" s="10">
        <f>IF(Offerte!$A183="","",Offerte!$B183)</f>
        <v/>
      </c>
      <c r="C5646" s="10">
        <f>IF(Offerte!$A183="","",Offerte!$C183)</f>
        <v/>
      </c>
      <c r="D5646" s="10" t="inlineStr">
        <is>
          <t>G.5.1</t>
        </is>
      </c>
      <c r="E5646" s="10" t="inlineStr">
        <is>
          <t>G</t>
        </is>
      </c>
      <c r="F5646" s="10" t="inlineStr">
        <is>
          <t>T</t>
        </is>
      </c>
      <c r="G5646" s="10" t="inlineStr">
        <is>
          <t>tabular</t>
        </is>
      </c>
      <c r="H5646" s="10" t="n">
        <v>1</v>
      </c>
      <c r="I5646" s="10" t="inlineStr">
        <is>
          <t>Impegno al mantenimento delle garanzie del contratto di secondo livello del gestore uscente</t>
        </is>
      </c>
      <c r="J5646" s="20" t="n"/>
      <c r="K5646" s="20" t="n"/>
      <c r="L5646" s="20" t="n"/>
      <c r="M5646" s="20" t="n"/>
      <c r="N5646" s="21">
        <f>IF($A5646="","",IF(IFERROR(VALUE($M5646),0)=1,1,0))</f>
        <v/>
      </c>
      <c r="O5646" s="21">
        <f>IF($A5646="",0,IF(OR($S5646&lt;&gt;1,COUNTA($J5646:$M5646)=0),0,IF($N5646=1,$H5646,0)))</f>
        <v/>
      </c>
      <c r="P5646" s="10" t="inlineStr">
        <is>
          <t>sì/no</t>
        </is>
      </c>
      <c r="Q5646" s="21">
        <f>IF($A5646="","",$A5646&amp;"|"&amp;$C5646)</f>
        <v/>
      </c>
      <c r="R5646" s="21">
        <f>IF($A5646="","",$A5646&amp;"|"&amp;$C5646&amp;"|"&amp;$D5646)</f>
        <v/>
      </c>
      <c r="S5646" s="21">
        <f>IF($A5646="","",IFERROR(INDEX(Offerte!$D$2:$D$200,MATCH($Q5646,Offerte!$L$2:$L$200,0)),0))</f>
        <v/>
      </c>
      <c r="T5646" s="21">
        <f>IF($A5646="","",IFERROR(INDEX(Offerte!$G$2:$G$200,MATCH($Q5646,Offerte!$L$2:$L$200,0)),"NO"))</f>
        <v/>
      </c>
    </row>
    <row r="5647">
      <c r="A5647" s="10">
        <f>IF(Offerte!$A184="","",Offerte!$A184)</f>
        <v/>
      </c>
      <c r="B5647" s="10">
        <f>IF(Offerte!$A184="","",Offerte!$B184)</f>
        <v/>
      </c>
      <c r="C5647" s="10">
        <f>IF(Offerte!$A184="","",Offerte!$C184)</f>
        <v/>
      </c>
      <c r="D5647" s="10" t="inlineStr">
        <is>
          <t>A.1.1</t>
        </is>
      </c>
      <c r="E5647" s="10" t="inlineStr">
        <is>
          <t>A</t>
        </is>
      </c>
      <c r="F5647" s="10" t="inlineStr">
        <is>
          <t>Q</t>
        </is>
      </c>
      <c r="G5647" s="10" t="inlineStr">
        <is>
          <t>higher</t>
        </is>
      </c>
      <c r="H5647" s="10" t="n">
        <v>3</v>
      </c>
      <c r="I5647" s="10" t="inlineStr">
        <is>
          <t>Tasso aggiuntivo di corse controllate</t>
        </is>
      </c>
      <c r="J5647" s="20" t="n"/>
      <c r="K5647" s="20" t="n"/>
      <c r="L5647" s="20" t="n"/>
      <c r="M5647" s="20" t="n"/>
      <c r="N5647" s="21">
        <f>IF($A5647="","",IFERROR(VALUE($K5647)/VALUE($L5647)*100,IFERROR(VALUE($J5647),0)))</f>
        <v/>
      </c>
      <c r="O5647" s="21">
        <f>IF($A5647="",0,IF(OR($S5647&lt;&gt;1,COUNTA($J5647:$M5647)=0),0,IF(SUMPRODUCT(MAX(($C$5:$C$6173=$C5647)*($D$5:$D$6173=$D5647)*($S$5:$S$6173=1)*IFERROR($N$5:$N$6173*1,0)))&gt;0,ROUND($H5647*($N5647/SUMPRODUCT(MAX(($C$5:$C$6173=$C5647)*($D$5:$D$6173=$D5647)*($S$5:$S$6173=1)*IFERROR($N$5:$N$6173*1,0)))),4),0)))</f>
        <v/>
      </c>
      <c r="P5647" s="10" t="inlineStr">
        <is>
          <t>Corse controllate annue / Corse programmate annue</t>
        </is>
      </c>
      <c r="Q5647" s="21">
        <f>IF($A5647="","",$A5647&amp;"|"&amp;$C5647)</f>
        <v/>
      </c>
      <c r="R5647" s="21">
        <f>IF($A5647="","",$A5647&amp;"|"&amp;$C5647&amp;"|"&amp;$D5647)</f>
        <v/>
      </c>
      <c r="S5647" s="21">
        <f>IF($A5647="","",IFERROR(INDEX(Offerte!$D$2:$D$200,MATCH($Q5647,Offerte!$L$2:$L$200,0)),0))</f>
        <v/>
      </c>
      <c r="T5647" s="21">
        <f>IF($A5647="","",IFERROR(INDEX(Offerte!$G$2:$G$200,MATCH($Q5647,Offerte!$L$2:$L$200,0)),"NO"))</f>
        <v/>
      </c>
    </row>
    <row r="5648">
      <c r="A5648" s="10">
        <f>IF(Offerte!$A184="","",Offerte!$A184)</f>
        <v/>
      </c>
      <c r="B5648" s="10">
        <f>IF(Offerte!$A184="","",Offerte!$B184)</f>
        <v/>
      </c>
      <c r="C5648" s="10">
        <f>IF(Offerte!$A184="","",Offerte!$C184)</f>
        <v/>
      </c>
      <c r="D5648" s="10" t="inlineStr">
        <is>
          <t>A.1.2</t>
        </is>
      </c>
      <c r="E5648" s="10" t="inlineStr">
        <is>
          <t>A</t>
        </is>
      </c>
      <c r="F5648" s="10" t="inlineStr">
        <is>
          <t>Q</t>
        </is>
      </c>
      <c r="G5648" s="10" t="inlineStr">
        <is>
          <t>higher</t>
        </is>
      </c>
      <c r="H5648" s="10" t="n">
        <v>4</v>
      </c>
      <c r="I5648" s="10" t="inlineStr">
        <is>
          <t>Numero aggiuntivo di passeggeri controllati</t>
        </is>
      </c>
      <c r="J5648" s="20" t="n"/>
      <c r="K5648" s="20" t="n"/>
      <c r="L5648" s="20" t="n"/>
      <c r="M5648" s="20" t="n"/>
      <c r="N5648" s="21">
        <f>IF($A5648="","",IFERROR(VALUE($J5648),0))</f>
        <v/>
      </c>
      <c r="O5648" s="21">
        <f>IF($A5648="",0,IF(OR($S5648&lt;&gt;1,COUNTA($J5648:$M5648)=0),0,IF(SUMPRODUCT(MAX(($C$5:$C$6173=$C5648)*($D$5:$D$6173=$D5648)*($S$5:$S$6173=1)*IFERROR($N$5:$N$6173*1,0)))&gt;0,ROUND($H5648*($N5648/SUMPRODUCT(MAX(($C$5:$C$6173=$C5648)*($D$5:$D$6173=$D5648)*($S$5:$S$6173=1)*IFERROR($N$5:$N$6173*1,0)))),4),0)))</f>
        <v/>
      </c>
      <c r="P5648" s="10" t="inlineStr">
        <is>
          <t>passeggeri/anno</t>
        </is>
      </c>
      <c r="Q5648" s="21">
        <f>IF($A5648="","",$A5648&amp;"|"&amp;$C5648)</f>
        <v/>
      </c>
      <c r="R5648" s="21">
        <f>IF($A5648="","",$A5648&amp;"|"&amp;$C5648&amp;"|"&amp;$D5648)</f>
        <v/>
      </c>
      <c r="S5648" s="21">
        <f>IF($A5648="","",IFERROR(INDEX(Offerte!$D$2:$D$200,MATCH($Q5648,Offerte!$L$2:$L$200,0)),0))</f>
        <v/>
      </c>
      <c r="T5648" s="21">
        <f>IF($A5648="","",IFERROR(INDEX(Offerte!$G$2:$G$200,MATCH($Q5648,Offerte!$L$2:$L$200,0)),"NO"))</f>
        <v/>
      </c>
    </row>
    <row r="5649">
      <c r="A5649" s="10">
        <f>IF(Offerte!$A184="","",Offerte!$A184)</f>
        <v/>
      </c>
      <c r="B5649" s="10">
        <f>IF(Offerte!$A184="","",Offerte!$B184)</f>
        <v/>
      </c>
      <c r="C5649" s="10">
        <f>IF(Offerte!$A184="","",Offerte!$C184)</f>
        <v/>
      </c>
      <c r="D5649" s="10" t="inlineStr">
        <is>
          <t>B.1.1</t>
        </is>
      </c>
      <c r="E5649" s="10" t="inlineStr">
        <is>
          <t>B</t>
        </is>
      </c>
      <c r="F5649" s="10" t="inlineStr">
        <is>
          <t>Q</t>
        </is>
      </c>
      <c r="G5649" s="10" t="inlineStr">
        <is>
          <t>higher</t>
        </is>
      </c>
      <c r="H5649" s="10" t="n">
        <v>3</v>
      </c>
      <c r="I5649" s="10" t="inlineStr">
        <is>
          <t>Incremento dei posti offerti nelle fasce di punta</t>
        </is>
      </c>
      <c r="J5649" s="20" t="n"/>
      <c r="K5649" s="20" t="n"/>
      <c r="L5649" s="20" t="n"/>
      <c r="M5649" s="20" t="n"/>
      <c r="N5649" s="21">
        <f>IF($A5649="","",IFERROR(VALUE($J5649),0))</f>
        <v/>
      </c>
      <c r="O5649" s="21">
        <f>IF($A5649="",0,IF(OR($S5649&lt;&gt;1,COUNTA($J5649:$M5649)=0),0,IF(SUMPRODUCT(MAX(($C$5:$C$6173=$C5649)*($D$5:$D$6173=$D5649)*($S$5:$S$6173=1)*IFERROR($N$5:$N$6173*1,0)))&gt;0,ROUND($H5649*($N5649/SUMPRODUCT(MAX(($C$5:$C$6173=$C5649)*($D$5:$D$6173=$D5649)*($S$5:$S$6173=1)*IFERROR($N$5:$N$6173*1,0)))),4),0)))</f>
        <v/>
      </c>
      <c r="P5649" s="10" t="inlineStr">
        <is>
          <t>posti*km</t>
        </is>
      </c>
      <c r="Q5649" s="21">
        <f>IF($A5649="","",$A5649&amp;"|"&amp;$C5649)</f>
        <v/>
      </c>
      <c r="R5649" s="21">
        <f>IF($A5649="","",$A5649&amp;"|"&amp;$C5649&amp;"|"&amp;$D5649)</f>
        <v/>
      </c>
      <c r="S5649" s="21">
        <f>IF($A5649="","",IFERROR(INDEX(Offerte!$D$2:$D$200,MATCH($Q5649,Offerte!$L$2:$L$200,0)),0))</f>
        <v/>
      </c>
      <c r="T5649" s="21">
        <f>IF($A5649="","",IFERROR(INDEX(Offerte!$G$2:$G$200,MATCH($Q5649,Offerte!$L$2:$L$200,0)),"NO"))</f>
        <v/>
      </c>
    </row>
    <row r="5650">
      <c r="A5650" s="10">
        <f>IF(Offerte!$A184="","",Offerte!$A184)</f>
        <v/>
      </c>
      <c r="B5650" s="10">
        <f>IF(Offerte!$A184="","",Offerte!$B184)</f>
        <v/>
      </c>
      <c r="C5650" s="10">
        <f>IF(Offerte!$A184="","",Offerte!$C184)</f>
        <v/>
      </c>
      <c r="D5650" s="10" t="inlineStr">
        <is>
          <t>B.2.1</t>
        </is>
      </c>
      <c r="E5650" s="10" t="inlineStr">
        <is>
          <t>B</t>
        </is>
      </c>
      <c r="F5650" s="10" t="inlineStr">
        <is>
          <t>Q</t>
        </is>
      </c>
      <c r="G5650" s="10" t="inlineStr">
        <is>
          <t>higher</t>
        </is>
      </c>
      <c r="H5650" s="10" t="n">
        <v>4</v>
      </c>
      <c r="I5650" s="10" t="inlineStr">
        <is>
          <t>Corse aggiuntive nell'arco giornaliero base</t>
        </is>
      </c>
      <c r="J5650" s="20" t="n"/>
      <c r="K5650" s="20" t="n"/>
      <c r="L5650" s="20" t="n"/>
      <c r="M5650" s="20" t="n"/>
      <c r="N5650" s="21">
        <f>IF($A5650="","",IFERROR(VALUE($J5650),0))</f>
        <v/>
      </c>
      <c r="O5650" s="21">
        <f>IF($A5650="",0,IF(OR($S5650&lt;&gt;1,COUNTA($J5650:$M5650)=0),0,IF(SUMPRODUCT(MAX(($C$5:$C$6173=$C5650)*($D$5:$D$6173=$D5650)*($S$5:$S$6173=1)*IFERROR($N$5:$N$6173*1,0)))&gt;0,ROUND($H5650*($N5650/SUMPRODUCT(MAX(($C$5:$C$6173=$C5650)*($D$5:$D$6173=$D5650)*($S$5:$S$6173=1)*IFERROR($N$5:$N$6173*1,0)))),4),0)))</f>
        <v/>
      </c>
      <c r="P5650" s="10" t="inlineStr">
        <is>
          <t>corse</t>
        </is>
      </c>
      <c r="Q5650" s="21">
        <f>IF($A5650="","",$A5650&amp;"|"&amp;$C5650)</f>
        <v/>
      </c>
      <c r="R5650" s="21">
        <f>IF($A5650="","",$A5650&amp;"|"&amp;$C5650&amp;"|"&amp;$D5650)</f>
        <v/>
      </c>
      <c r="S5650" s="21">
        <f>IF($A5650="","",IFERROR(INDEX(Offerte!$D$2:$D$200,MATCH($Q5650,Offerte!$L$2:$L$200,0)),0))</f>
        <v/>
      </c>
      <c r="T5650" s="21">
        <f>IF($A5650="","",IFERROR(INDEX(Offerte!$G$2:$G$200,MATCH($Q5650,Offerte!$L$2:$L$200,0)),"NO"))</f>
        <v/>
      </c>
    </row>
    <row r="5651">
      <c r="A5651" s="10">
        <f>IF(Offerte!$A184="","",Offerte!$A184)</f>
        <v/>
      </c>
      <c r="B5651" s="10">
        <f>IF(Offerte!$A184="","",Offerte!$B184)</f>
        <v/>
      </c>
      <c r="C5651" s="10">
        <f>IF(Offerte!$A184="","",Offerte!$C184)</f>
        <v/>
      </c>
      <c r="D5651" s="10" t="inlineStr">
        <is>
          <t>B.3.1</t>
        </is>
      </c>
      <c r="E5651" s="10" t="inlineStr">
        <is>
          <t>B</t>
        </is>
      </c>
      <c r="F5651" s="10" t="inlineStr">
        <is>
          <t>Q</t>
        </is>
      </c>
      <c r="G5651" s="10" t="inlineStr">
        <is>
          <t>higher</t>
        </is>
      </c>
      <c r="H5651" s="10" t="n">
        <v>2</v>
      </c>
      <c r="I5651" s="10" t="inlineStr">
        <is>
          <t>Numero di corse aggiuntive per allungamento dell'arco di servizio giornaliero nelle fasce serali</t>
        </is>
      </c>
      <c r="J5651" s="20" t="n"/>
      <c r="K5651" s="20" t="n"/>
      <c r="L5651" s="20" t="n"/>
      <c r="M5651" s="20" t="n"/>
      <c r="N5651" s="21">
        <f>IF($A5651="","",IFERROR(VALUE($J5651),0))</f>
        <v/>
      </c>
      <c r="O5651" s="21">
        <f>IF($A5651="",0,IF(OR($S5651&lt;&gt;1,COUNTA($J5651:$M5651)=0),0,IF(SUMPRODUCT(MAX(($C$5:$C$6173=$C5651)*($D$5:$D$6173=$D5651)*($S$5:$S$6173=1)*IFERROR($N$5:$N$6173*1,0)))&gt;0,ROUND($H5651*($N5651/SUMPRODUCT(MAX(($C$5:$C$6173=$C5651)*($D$5:$D$6173=$D5651)*($S$5:$S$6173=1)*IFERROR($N$5:$N$6173*1,0)))),4),0)))</f>
        <v/>
      </c>
      <c r="P5651" s="10" t="inlineStr">
        <is>
          <t>corse</t>
        </is>
      </c>
      <c r="Q5651" s="21">
        <f>IF($A5651="","",$A5651&amp;"|"&amp;$C5651)</f>
        <v/>
      </c>
      <c r="R5651" s="21">
        <f>IF($A5651="","",$A5651&amp;"|"&amp;$C5651&amp;"|"&amp;$D5651)</f>
        <v/>
      </c>
      <c r="S5651" s="21">
        <f>IF($A5651="","",IFERROR(INDEX(Offerte!$D$2:$D$200,MATCH($Q5651,Offerte!$L$2:$L$200,0)),0))</f>
        <v/>
      </c>
      <c r="T5651" s="21">
        <f>IF($A5651="","",IFERROR(INDEX(Offerte!$G$2:$G$200,MATCH($Q5651,Offerte!$L$2:$L$200,0)),"NO"))</f>
        <v/>
      </c>
    </row>
    <row r="5652">
      <c r="A5652" s="10">
        <f>IF(Offerte!$A184="","",Offerte!$A184)</f>
        <v/>
      </c>
      <c r="B5652" s="10">
        <f>IF(Offerte!$A184="","",Offerte!$B184)</f>
        <v/>
      </c>
      <c r="C5652" s="10">
        <f>IF(Offerte!$A184="","",Offerte!$C184)</f>
        <v/>
      </c>
      <c r="D5652" s="10" t="inlineStr">
        <is>
          <t>B.4.1</t>
        </is>
      </c>
      <c r="E5652" s="10" t="inlineStr">
        <is>
          <t>B</t>
        </is>
      </c>
      <c r="F5652" s="10" t="inlineStr">
        <is>
          <t>Q</t>
        </is>
      </c>
      <c r="G5652" s="10" t="inlineStr">
        <is>
          <t>higher</t>
        </is>
      </c>
      <c r="H5652" s="10" t="n">
        <v>3</v>
      </c>
      <c r="I5652" s="10" t="inlineStr">
        <is>
          <t>Percorrenze aggiuntive offerte nel Programma d'esercizio delle prime due fasi attuative</t>
        </is>
      </c>
      <c r="J5652" s="20" t="n"/>
      <c r="K5652" s="20" t="n"/>
      <c r="L5652" s="20" t="n"/>
      <c r="M5652" s="20" t="n"/>
      <c r="N5652" s="21">
        <f>IF($A5652="","",IFERROR(VALUE($J5652),0))</f>
        <v/>
      </c>
      <c r="O5652" s="21">
        <f>IF($A5652="",0,IF(OR($S5652&lt;&gt;1,COUNTA($J5652:$M5652)=0),0,IF(SUMPRODUCT(MAX(($C$5:$C$6173=$C5652)*($D$5:$D$6173=$D5652)*($S$5:$S$6173=1)*IFERROR($N$5:$N$6173*1,0)))&gt;0,ROUND($H5652*($N5652/SUMPRODUCT(MAX(($C$5:$C$6173=$C5652)*($D$5:$D$6173=$D5652)*($S$5:$S$6173=1)*IFERROR($N$5:$N$6173*1,0)))),4),0)))</f>
        <v/>
      </c>
      <c r="P5652" s="10" t="inlineStr">
        <is>
          <t>vett*km</t>
        </is>
      </c>
      <c r="Q5652" s="21">
        <f>IF($A5652="","",$A5652&amp;"|"&amp;$C5652)</f>
        <v/>
      </c>
      <c r="R5652" s="21">
        <f>IF($A5652="","",$A5652&amp;"|"&amp;$C5652&amp;"|"&amp;$D5652)</f>
        <v/>
      </c>
      <c r="S5652" s="21">
        <f>IF($A5652="","",IFERROR(INDEX(Offerte!$D$2:$D$200,MATCH($Q5652,Offerte!$L$2:$L$200,0)),0))</f>
        <v/>
      </c>
      <c r="T5652" s="21">
        <f>IF($A5652="","",IFERROR(INDEX(Offerte!$G$2:$G$200,MATCH($Q5652,Offerte!$L$2:$L$200,0)),"NO"))</f>
        <v/>
      </c>
    </row>
    <row r="5653">
      <c r="A5653" s="10">
        <f>IF(Offerte!$A184="","",Offerte!$A184)</f>
        <v/>
      </c>
      <c r="B5653" s="10">
        <f>IF(Offerte!$A184="","",Offerte!$B184)</f>
        <v/>
      </c>
      <c r="C5653" s="10">
        <f>IF(Offerte!$A184="","",Offerte!$C184)</f>
        <v/>
      </c>
      <c r="D5653" s="10" t="inlineStr">
        <is>
          <t>B.5.1</t>
        </is>
      </c>
      <c r="E5653" s="10" t="inlineStr">
        <is>
          <t>B</t>
        </is>
      </c>
      <c r="F5653" s="10" t="inlineStr">
        <is>
          <t>D</t>
        </is>
      </c>
      <c r="G5653" s="10" t="inlineStr">
        <is>
          <t>discretionary</t>
        </is>
      </c>
      <c r="H5653" s="10" t="n">
        <v>2</v>
      </c>
      <c r="I5653" s="10" t="inlineStr">
        <is>
          <t>Efficacia del progetto di servizi complementari DRT</t>
        </is>
      </c>
      <c r="J5653" s="20" t="n"/>
      <c r="K5653" s="20" t="n"/>
      <c r="L5653" s="20" t="n"/>
      <c r="M5653" s="20" t="n"/>
      <c r="N5653" s="21">
        <f>IF($A5653="","",MAX(0,MIN(1,IFERROR(VALUE($M5653),0))))</f>
        <v/>
      </c>
      <c r="O5653" s="21">
        <f>IF($A5653="",0,IF(OR($S5653&lt;&gt;1,COUNTA($J5653:$M5653)=0),0,IF(SUMPRODUCT(MAX(($C$5:$C$6173=$C5653)*($D$5:$D$6173=$D5653)*($S$5:$S$6173=1)*IFERROR($N$5:$N$6173*1,0)))&gt;0,ROUND($H5653*($N5653/SUMPRODUCT(MAX(($C$5:$C$6173=$C5653)*($D$5:$D$6173=$D5653)*($S$5:$S$6173=1)*IFERROR($N$5:$N$6173*1,0)))),4),0)))</f>
        <v/>
      </c>
      <c r="P5653" s="10" t="inlineStr">
        <is>
          <t>coeff.</t>
        </is>
      </c>
      <c r="Q5653" s="21">
        <f>IF($A5653="","",$A5653&amp;"|"&amp;$C5653)</f>
        <v/>
      </c>
      <c r="R5653" s="21">
        <f>IF($A5653="","",$A5653&amp;"|"&amp;$C5653&amp;"|"&amp;$D5653)</f>
        <v/>
      </c>
      <c r="S5653" s="21">
        <f>IF($A5653="","",IFERROR(INDEX(Offerte!$D$2:$D$200,MATCH($Q5653,Offerte!$L$2:$L$200,0)),0))</f>
        <v/>
      </c>
      <c r="T5653" s="21">
        <f>IF($A5653="","",IFERROR(INDEX(Offerte!$G$2:$G$200,MATCH($Q5653,Offerte!$L$2:$L$200,0)),"NO"))</f>
        <v/>
      </c>
    </row>
    <row r="5654">
      <c r="A5654" s="10">
        <f>IF(Offerte!$A184="","",Offerte!$A184)</f>
        <v/>
      </c>
      <c r="B5654" s="10">
        <f>IF(Offerte!$A184="","",Offerte!$B184)</f>
        <v/>
      </c>
      <c r="C5654" s="10">
        <f>IF(Offerte!$A184="","",Offerte!$C184)</f>
        <v/>
      </c>
      <c r="D5654" s="10" t="inlineStr">
        <is>
          <t>C.1.1</t>
        </is>
      </c>
      <c r="E5654" s="10" t="inlineStr">
        <is>
          <t>C</t>
        </is>
      </c>
      <c r="F5654" s="10" t="inlineStr">
        <is>
          <t>Q</t>
        </is>
      </c>
      <c r="G5654" s="10" t="inlineStr">
        <is>
          <t>higher</t>
        </is>
      </c>
      <c r="H5654" s="10" t="n">
        <v>2</v>
      </c>
      <c r="I5654" s="10" t="inlineStr">
        <is>
          <t>Tasso di copertura del servizio con telecamere BSD</t>
        </is>
      </c>
      <c r="J5654" s="20" t="n"/>
      <c r="K5654" s="20" t="n"/>
      <c r="L5654" s="20" t="n"/>
      <c r="M5654" s="20" t="n"/>
      <c r="N5654" s="21">
        <f>IF($A5654="","",IFERROR(VALUE($K5654)/VALUE($L5654),IFERROR(VALUE($J5654),0)))</f>
        <v/>
      </c>
      <c r="O5654" s="21">
        <f>IF($A5654="",0,IF(OR($S5654&lt;&gt;1,COUNTA($J5654:$M5654)=0),0,IF(SUMPRODUCT(MAX(($C$5:$C$6173=$C5654)*($D$5:$D$6173=$D5654)*($S$5:$S$6173=1)*IFERROR($N$5:$N$6173*1,0)))&gt;0,ROUND($H5654*($N5654/SUMPRODUCT(MAX(($C$5:$C$6173=$C5654)*($D$5:$D$6173=$D5654)*($S$5:$S$6173=1)*IFERROR($N$5:$N$6173*1,0)))),4),0)))</f>
        <v/>
      </c>
      <c r="P5654" s="10" t="inlineStr">
        <is>
          <t>Autobus attrezzati con telecamere BSD / Autobus totali in offerta, incluse scorte</t>
        </is>
      </c>
      <c r="Q5654" s="21">
        <f>IF($A5654="","",$A5654&amp;"|"&amp;$C5654)</f>
        <v/>
      </c>
      <c r="R5654" s="21">
        <f>IF($A5654="","",$A5654&amp;"|"&amp;$C5654&amp;"|"&amp;$D5654)</f>
        <v/>
      </c>
      <c r="S5654" s="21">
        <f>IF($A5654="","",IFERROR(INDEX(Offerte!$D$2:$D$200,MATCH($Q5654,Offerte!$L$2:$L$200,0)),0))</f>
        <v/>
      </c>
      <c r="T5654" s="21">
        <f>IF($A5654="","",IFERROR(INDEX(Offerte!$G$2:$G$200,MATCH($Q5654,Offerte!$L$2:$L$200,0)),"NO"))</f>
        <v/>
      </c>
    </row>
    <row r="5655">
      <c r="A5655" s="10">
        <f>IF(Offerte!$A184="","",Offerte!$A184)</f>
        <v/>
      </c>
      <c r="B5655" s="10">
        <f>IF(Offerte!$A184="","",Offerte!$B184)</f>
        <v/>
      </c>
      <c r="C5655" s="10">
        <f>IF(Offerte!$A184="","",Offerte!$C184)</f>
        <v/>
      </c>
      <c r="D5655" s="10" t="inlineStr">
        <is>
          <t>C.1.2</t>
        </is>
      </c>
      <c r="E5655" s="10" t="inlineStr">
        <is>
          <t>C</t>
        </is>
      </c>
      <c r="F5655" s="10" t="inlineStr">
        <is>
          <t>Q</t>
        </is>
      </c>
      <c r="G5655" s="10" t="inlineStr">
        <is>
          <t>higher</t>
        </is>
      </c>
      <c r="H5655" s="10" t="n">
        <v>2</v>
      </c>
      <c r="I5655" s="10" t="inlineStr">
        <is>
          <t>Tasso di copertura del servizio con telecamere ADAS</t>
        </is>
      </c>
      <c r="J5655" s="20" t="n"/>
      <c r="K5655" s="20" t="n"/>
      <c r="L5655" s="20" t="n"/>
      <c r="M5655" s="20" t="n"/>
      <c r="N5655" s="21">
        <f>IF($A5655="","",IFERROR(VALUE($K5655)/VALUE($L5655),IFERROR(VALUE($J5655),0)))</f>
        <v/>
      </c>
      <c r="O5655" s="21">
        <f>IF($A5655="",0,IF(OR($S5655&lt;&gt;1,COUNTA($J5655:$M5655)=0),0,IF(SUMPRODUCT(MAX(($C$5:$C$6173=$C5655)*($D$5:$D$6173=$D5655)*($S$5:$S$6173=1)*IFERROR($N$5:$N$6173*1,0)))&gt;0,ROUND($H5655*($N5655/SUMPRODUCT(MAX(($C$5:$C$6173=$C5655)*($D$5:$D$6173=$D5655)*($S$5:$S$6173=1)*IFERROR($N$5:$N$6173*1,0)))),4),0)))</f>
        <v/>
      </c>
      <c r="P5655" s="10" t="inlineStr">
        <is>
          <t>Autobus attrezzati con telecamere ADAS / Autobus totali in offerta, incluse scorte</t>
        </is>
      </c>
      <c r="Q5655" s="21">
        <f>IF($A5655="","",$A5655&amp;"|"&amp;$C5655)</f>
        <v/>
      </c>
      <c r="R5655" s="21">
        <f>IF($A5655="","",$A5655&amp;"|"&amp;$C5655&amp;"|"&amp;$D5655)</f>
        <v/>
      </c>
      <c r="S5655" s="21">
        <f>IF($A5655="","",IFERROR(INDEX(Offerte!$D$2:$D$200,MATCH($Q5655,Offerte!$L$2:$L$200,0)),0))</f>
        <v/>
      </c>
      <c r="T5655" s="21">
        <f>IF($A5655="","",IFERROR(INDEX(Offerte!$G$2:$G$200,MATCH($Q5655,Offerte!$L$2:$L$200,0)),"NO"))</f>
        <v/>
      </c>
    </row>
    <row r="5656">
      <c r="A5656" s="10">
        <f>IF(Offerte!$A184="","",Offerte!$A184)</f>
        <v/>
      </c>
      <c r="B5656" s="10">
        <f>IF(Offerte!$A184="","",Offerte!$B184)</f>
        <v/>
      </c>
      <c r="C5656" s="10">
        <f>IF(Offerte!$A184="","",Offerte!$C184)</f>
        <v/>
      </c>
      <c r="D5656" s="10" t="inlineStr">
        <is>
          <t>C.2.1</t>
        </is>
      </c>
      <c r="E5656" s="10" t="inlineStr">
        <is>
          <t>C</t>
        </is>
      </c>
      <c r="F5656" s="10" t="inlineStr">
        <is>
          <t>Q</t>
        </is>
      </c>
      <c r="G5656" s="10" t="inlineStr">
        <is>
          <t>higher</t>
        </is>
      </c>
      <c r="H5656" s="10" t="n">
        <v>3</v>
      </c>
      <c r="I5656" s="10" t="inlineStr">
        <is>
          <t>Tasso di copertura del servizio con telecamere di bordo di videosorveglianza</t>
        </is>
      </c>
      <c r="J5656" s="20" t="n"/>
      <c r="K5656" s="20" t="n"/>
      <c r="L5656" s="20" t="n"/>
      <c r="M5656" s="20" t="n"/>
      <c r="N5656" s="21">
        <f>IF($A5656="","",IFERROR(VALUE($K5656)/VALUE($L5656),IFERROR(VALUE($J5656),0)))</f>
        <v/>
      </c>
      <c r="O5656" s="21">
        <f>IF($A5656="",0,IF(OR($S5656&lt;&gt;1,COUNTA($J5656:$M5656)=0),0,IF(SUMPRODUCT(MAX(($C$5:$C$6173=$C5656)*($D$5:$D$6173=$D5656)*($S$5:$S$6173=1)*IFERROR($N$5:$N$6173*1,0)))&gt;0,ROUND($H5656*($N5656/SUMPRODUCT(MAX(($C$5:$C$6173=$C5656)*($D$5:$D$6173=$D5656)*($S$5:$S$6173=1)*IFERROR($N$5:$N$6173*1,0)))),4),0)))</f>
        <v/>
      </c>
      <c r="P5656" s="10" t="inlineStr">
        <is>
          <t>Autobus attrezzati con videosorveglianza / Autobus totali in offerta, incluse scorte</t>
        </is>
      </c>
      <c r="Q5656" s="21">
        <f>IF($A5656="","",$A5656&amp;"|"&amp;$C5656)</f>
        <v/>
      </c>
      <c r="R5656" s="21">
        <f>IF($A5656="","",$A5656&amp;"|"&amp;$C5656&amp;"|"&amp;$D5656)</f>
        <v/>
      </c>
      <c r="S5656" s="21">
        <f>IF($A5656="","",IFERROR(INDEX(Offerte!$D$2:$D$200,MATCH($Q5656,Offerte!$L$2:$L$200,0)),0))</f>
        <v/>
      </c>
      <c r="T5656" s="21">
        <f>IF($A5656="","",IFERROR(INDEX(Offerte!$G$2:$G$200,MATCH($Q5656,Offerte!$L$2:$L$200,0)),"NO"))</f>
        <v/>
      </c>
    </row>
    <row r="5657">
      <c r="A5657" s="10">
        <f>IF(Offerte!$A184="","",Offerte!$A184)</f>
        <v/>
      </c>
      <c r="B5657" s="10">
        <f>IF(Offerte!$A184="","",Offerte!$B184)</f>
        <v/>
      </c>
      <c r="C5657" s="10">
        <f>IF(Offerte!$A184="","",Offerte!$C184)</f>
        <v/>
      </c>
      <c r="D5657" s="10" t="inlineStr">
        <is>
          <t>C.2.2</t>
        </is>
      </c>
      <c r="E5657" s="10" t="inlineStr">
        <is>
          <t>C</t>
        </is>
      </c>
      <c r="F5657" s="10" t="inlineStr">
        <is>
          <t>T</t>
        </is>
      </c>
      <c r="G5657" s="10" t="inlineStr">
        <is>
          <t>tabular</t>
        </is>
      </c>
      <c r="H5657" s="10" t="n">
        <v>1</v>
      </c>
      <c r="I5657" s="10" t="inlineStr">
        <is>
          <t>Software video/audio analisi per situazioni di pericolo</t>
        </is>
      </c>
      <c r="J5657" s="20" t="n"/>
      <c r="K5657" s="20" t="n"/>
      <c r="L5657" s="20" t="n"/>
      <c r="M5657" s="20" t="n"/>
      <c r="N5657" s="21">
        <f>IF($A5657="","",IF(IFERROR(VALUE($M5657),0)=1,1,0))</f>
        <v/>
      </c>
      <c r="O5657" s="21">
        <f>IF($A5657="",0,IF(OR($S5657&lt;&gt;1,COUNTA($J5657:$M5657)=0),0,IF($N5657=1,$H5657,0)))</f>
        <v/>
      </c>
      <c r="P5657" s="10" t="inlineStr">
        <is>
          <t>sì/no</t>
        </is>
      </c>
      <c r="Q5657" s="21">
        <f>IF($A5657="","",$A5657&amp;"|"&amp;$C5657)</f>
        <v/>
      </c>
      <c r="R5657" s="21">
        <f>IF($A5657="","",$A5657&amp;"|"&amp;$C5657&amp;"|"&amp;$D5657)</f>
        <v/>
      </c>
      <c r="S5657" s="21">
        <f>IF($A5657="","",IFERROR(INDEX(Offerte!$D$2:$D$200,MATCH($Q5657,Offerte!$L$2:$L$200,0)),0))</f>
        <v/>
      </c>
      <c r="T5657" s="21">
        <f>IF($A5657="","",IFERROR(INDEX(Offerte!$G$2:$G$200,MATCH($Q5657,Offerte!$L$2:$L$200,0)),"NO"))</f>
        <v/>
      </c>
    </row>
    <row r="5658">
      <c r="A5658" s="10">
        <f>IF(Offerte!$A184="","",Offerte!$A184)</f>
        <v/>
      </c>
      <c r="B5658" s="10">
        <f>IF(Offerte!$A184="","",Offerte!$B184)</f>
        <v/>
      </c>
      <c r="C5658" s="10">
        <f>IF(Offerte!$A184="","",Offerte!$C184)</f>
        <v/>
      </c>
      <c r="D5658" s="10" t="inlineStr">
        <is>
          <t>C.2.3</t>
        </is>
      </c>
      <c r="E5658" s="10" t="inlineStr">
        <is>
          <t>C</t>
        </is>
      </c>
      <c r="F5658" s="10" t="inlineStr">
        <is>
          <t>T</t>
        </is>
      </c>
      <c r="G5658" s="10" t="inlineStr">
        <is>
          <t>tabular</t>
        </is>
      </c>
      <c r="H5658" s="10" t="n">
        <v>1</v>
      </c>
      <c r="I5658" s="10" t="inlineStr">
        <is>
          <t>Collegamento con centrale qualificata di pronto intervento</t>
        </is>
      </c>
      <c r="J5658" s="20" t="n"/>
      <c r="K5658" s="20" t="n"/>
      <c r="L5658" s="20" t="n"/>
      <c r="M5658" s="20" t="n"/>
      <c r="N5658" s="21">
        <f>IF($A5658="","",IF(IFERROR(VALUE($M5658),0)=1,1,0))</f>
        <v/>
      </c>
      <c r="O5658" s="21">
        <f>IF($A5658="",0,IF(OR($S5658&lt;&gt;1,COUNTA($J5658:$M5658)=0),0,IF($N5658=1,$H5658,0)))</f>
        <v/>
      </c>
      <c r="P5658" s="10" t="inlineStr">
        <is>
          <t>sì/no</t>
        </is>
      </c>
      <c r="Q5658" s="21">
        <f>IF($A5658="","",$A5658&amp;"|"&amp;$C5658)</f>
        <v/>
      </c>
      <c r="R5658" s="21">
        <f>IF($A5658="","",$A5658&amp;"|"&amp;$C5658&amp;"|"&amp;$D5658)</f>
        <v/>
      </c>
      <c r="S5658" s="21">
        <f>IF($A5658="","",IFERROR(INDEX(Offerte!$D$2:$D$200,MATCH($Q5658,Offerte!$L$2:$L$200,0)),0))</f>
        <v/>
      </c>
      <c r="T5658" s="21">
        <f>IF($A5658="","",IFERROR(INDEX(Offerte!$G$2:$G$200,MATCH($Q5658,Offerte!$L$2:$L$200,0)),"NO"))</f>
        <v/>
      </c>
    </row>
    <row r="5659">
      <c r="A5659" s="10">
        <f>IF(Offerte!$A184="","",Offerte!$A184)</f>
        <v/>
      </c>
      <c r="B5659" s="10">
        <f>IF(Offerte!$A184="","",Offerte!$B184)</f>
        <v/>
      </c>
      <c r="C5659" s="10">
        <f>IF(Offerte!$A184="","",Offerte!$C184)</f>
        <v/>
      </c>
      <c r="D5659" s="10" t="inlineStr">
        <is>
          <t>C.2.4</t>
        </is>
      </c>
      <c r="E5659" s="10" t="inlineStr">
        <is>
          <t>C</t>
        </is>
      </c>
      <c r="F5659" s="10" t="inlineStr">
        <is>
          <t>Q</t>
        </is>
      </c>
      <c r="G5659" s="10" t="inlineStr">
        <is>
          <t>higher</t>
        </is>
      </c>
      <c r="H5659" s="10" t="n">
        <v>1</v>
      </c>
      <c r="I5659" s="10" t="inlineStr">
        <is>
          <t>Tasso di copertura del servizio con dispositivi per la chiamata di emergenza del conducente</t>
        </is>
      </c>
      <c r="J5659" s="20" t="n"/>
      <c r="K5659" s="20" t="n"/>
      <c r="L5659" s="20" t="n"/>
      <c r="M5659" s="20" t="n"/>
      <c r="N5659" s="21">
        <f>IF($A5659="","",IFERROR(VALUE($K5659)/VALUE($L5659),IFERROR(VALUE($J5659),0)))</f>
        <v/>
      </c>
      <c r="O5659" s="21">
        <f>IF($A5659="",0,IF(OR($S5659&lt;&gt;1,COUNTA($J5659:$M5659)=0),0,IF(SUMPRODUCT(MAX(($C$5:$C$6173=$C5659)*($D$5:$D$6173=$D5659)*($S$5:$S$6173=1)*IFERROR($N$5:$N$6173*1,0)))&gt;0,ROUND($H5659*($N5659/SUMPRODUCT(MAX(($C$5:$C$6173=$C5659)*($D$5:$D$6173=$D5659)*($S$5:$S$6173=1)*IFERROR($N$5:$N$6173*1,0)))),4),0)))</f>
        <v/>
      </c>
      <c r="P5659" s="10" t="inlineStr">
        <is>
          <t>Autobus attrezzati con chiamata di emergenza / Autobus totali in offerta, incluse scorte</t>
        </is>
      </c>
      <c r="Q5659" s="21">
        <f>IF($A5659="","",$A5659&amp;"|"&amp;$C5659)</f>
        <v/>
      </c>
      <c r="R5659" s="21">
        <f>IF($A5659="","",$A5659&amp;"|"&amp;$C5659&amp;"|"&amp;$D5659)</f>
        <v/>
      </c>
      <c r="S5659" s="21">
        <f>IF($A5659="","",IFERROR(INDEX(Offerte!$D$2:$D$200,MATCH($Q5659,Offerte!$L$2:$L$200,0)),0))</f>
        <v/>
      </c>
      <c r="T5659" s="21">
        <f>IF($A5659="","",IFERROR(INDEX(Offerte!$G$2:$G$200,MATCH($Q5659,Offerte!$L$2:$L$200,0)),"NO"))</f>
        <v/>
      </c>
    </row>
    <row r="5660">
      <c r="A5660" s="10">
        <f>IF(Offerte!$A184="","",Offerte!$A184)</f>
        <v/>
      </c>
      <c r="B5660" s="10">
        <f>IF(Offerte!$A184="","",Offerte!$B184)</f>
        <v/>
      </c>
      <c r="C5660" s="10">
        <f>IF(Offerte!$A184="","",Offerte!$C184)</f>
        <v/>
      </c>
      <c r="D5660" s="10" t="inlineStr">
        <is>
          <t>C.3.1</t>
        </is>
      </c>
      <c r="E5660" s="10" t="inlineStr">
        <is>
          <t>C</t>
        </is>
      </c>
      <c r="F5660" s="10" t="inlineStr">
        <is>
          <t>Q</t>
        </is>
      </c>
      <c r="G5660" s="10" t="inlineStr">
        <is>
          <t>higher</t>
        </is>
      </c>
      <c r="H5660" s="10" t="n">
        <v>2</v>
      </c>
      <c r="I5660" s="10" t="inlineStr">
        <is>
          <t>Tasso di copertura del servizio con dispositivi di informazione dinamica a bordo mezzo</t>
        </is>
      </c>
      <c r="J5660" s="20" t="n"/>
      <c r="K5660" s="20" t="n"/>
      <c r="L5660" s="20" t="n"/>
      <c r="M5660" s="20" t="n"/>
      <c r="N5660" s="21">
        <f>IF($A5660="","",IFERROR(VALUE($K5660)/VALUE($L5660),IFERROR(VALUE($J5660),0)))</f>
        <v/>
      </c>
      <c r="O5660" s="21">
        <f>IF($A5660="",0,IF(OR($S5660&lt;&gt;1,COUNTA($J5660:$M5660)=0),0,IF(SUMPRODUCT(MAX(($C$5:$C$6173=$C5660)*($D$5:$D$6173=$D5660)*($S$5:$S$6173=1)*IFERROR($N$5:$N$6173*1,0)))&gt;0,ROUND($H5660*($N5660/SUMPRODUCT(MAX(($C$5:$C$6173=$C5660)*($D$5:$D$6173=$D5660)*($S$5:$S$6173=1)*IFERROR($N$5:$N$6173*1,0)))),4),0)))</f>
        <v/>
      </c>
      <c r="P5660" s="10" t="inlineStr">
        <is>
          <t>Autobus con monitor e indicatori vocali / Autobus totali in offerta, incluse scorte</t>
        </is>
      </c>
      <c r="Q5660" s="21">
        <f>IF($A5660="","",$A5660&amp;"|"&amp;$C5660)</f>
        <v/>
      </c>
      <c r="R5660" s="21">
        <f>IF($A5660="","",$A5660&amp;"|"&amp;$C5660&amp;"|"&amp;$D5660)</f>
        <v/>
      </c>
      <c r="S5660" s="21">
        <f>IF($A5660="","",IFERROR(INDEX(Offerte!$D$2:$D$200,MATCH($Q5660,Offerte!$L$2:$L$200,0)),0))</f>
        <v/>
      </c>
      <c r="T5660" s="21">
        <f>IF($A5660="","",IFERROR(INDEX(Offerte!$G$2:$G$200,MATCH($Q5660,Offerte!$L$2:$L$200,0)),"NO"))</f>
        <v/>
      </c>
    </row>
    <row r="5661">
      <c r="A5661" s="10">
        <f>IF(Offerte!$A184="","",Offerte!$A184)</f>
        <v/>
      </c>
      <c r="B5661" s="10">
        <f>IF(Offerte!$A184="","",Offerte!$B184)</f>
        <v/>
      </c>
      <c r="C5661" s="10">
        <f>IF(Offerte!$A184="","",Offerte!$C184)</f>
        <v/>
      </c>
      <c r="D5661" s="10" t="inlineStr">
        <is>
          <t>C.3.2</t>
        </is>
      </c>
      <c r="E5661" s="10" t="inlineStr">
        <is>
          <t>C</t>
        </is>
      </c>
      <c r="F5661" s="10" t="inlineStr">
        <is>
          <t>T</t>
        </is>
      </c>
      <c r="G5661" s="10" t="inlineStr">
        <is>
          <t>tabular</t>
        </is>
      </c>
      <c r="H5661" s="10" t="n">
        <v>2</v>
      </c>
      <c r="I5661" s="10" t="inlineStr">
        <is>
          <t>Informazioni a bordo su coincidenze ai nodi</t>
        </is>
      </c>
      <c r="J5661" s="20" t="n"/>
      <c r="K5661" s="20" t="n"/>
      <c r="L5661" s="20" t="n"/>
      <c r="M5661" s="20" t="n"/>
      <c r="N5661" s="21">
        <f>IF($A5661="","",IF(IFERROR(VALUE($M5661),0)=1,1,0))</f>
        <v/>
      </c>
      <c r="O5661" s="21">
        <f>IF($A5661="",0,IF(OR($S5661&lt;&gt;1,COUNTA($J5661:$M5661)=0),0,IF(AND($N5661=1,IFERROR(SUMIFS($N$5:$N$6173,$Q$5:$Q$6173,$Q5661,$D$5:$D$6173,"C.3.1"),0)&gt;=0.5),$H5661,0)))</f>
        <v/>
      </c>
      <c r="P5661" s="10" t="inlineStr">
        <is>
          <t>Dipende da C.3.1 &gt;= 0.5</t>
        </is>
      </c>
      <c r="Q5661" s="21">
        <f>IF($A5661="","",$A5661&amp;"|"&amp;$C5661)</f>
        <v/>
      </c>
      <c r="R5661" s="21">
        <f>IF($A5661="","",$A5661&amp;"|"&amp;$C5661&amp;"|"&amp;$D5661)</f>
        <v/>
      </c>
      <c r="S5661" s="21">
        <f>IF($A5661="","",IFERROR(INDEX(Offerte!$D$2:$D$200,MATCH($Q5661,Offerte!$L$2:$L$200,0)),0))</f>
        <v/>
      </c>
      <c r="T5661" s="21">
        <f>IF($A5661="","",IFERROR(INDEX(Offerte!$G$2:$G$200,MATCH($Q5661,Offerte!$L$2:$L$200,0)),"NO"))</f>
        <v/>
      </c>
    </row>
    <row r="5662">
      <c r="A5662" s="10">
        <f>IF(Offerte!$A184="","",Offerte!$A184)</f>
        <v/>
      </c>
      <c r="B5662" s="10">
        <f>IF(Offerte!$A184="","",Offerte!$B184)</f>
        <v/>
      </c>
      <c r="C5662" s="10">
        <f>IF(Offerte!$A184="","",Offerte!$C184)</f>
        <v/>
      </c>
      <c r="D5662" s="10" t="inlineStr">
        <is>
          <t>D.1.1</t>
        </is>
      </c>
      <c r="E5662" s="10" t="inlineStr">
        <is>
          <t>D</t>
        </is>
      </c>
      <c r="F5662" s="10" t="inlineStr">
        <is>
          <t>Q</t>
        </is>
      </c>
      <c r="G5662" s="10" t="inlineStr">
        <is>
          <t>higher</t>
        </is>
      </c>
      <c r="H5662" s="10" t="n">
        <v>3</v>
      </c>
      <c r="I5662" s="10" t="inlineStr">
        <is>
          <t>Installazione di pensiline</t>
        </is>
      </c>
      <c r="J5662" s="20" t="n"/>
      <c r="K5662" s="20" t="n"/>
      <c r="L5662" s="20" t="n"/>
      <c r="M5662" s="20" t="n"/>
      <c r="N5662" s="21">
        <f>IF($A5662="","",IFERROR(VALUE($J5662),0))</f>
        <v/>
      </c>
      <c r="O5662" s="21">
        <f>IF($A5662="",0,IF(OR($S5662&lt;&gt;1,COUNTA($J5662:$M5662)=0),0,IF(SUMPRODUCT(MAX(($C$5:$C$6173=$C5662)*($D$5:$D$6173=$D5662)*($S$5:$S$6173=1)*IFERROR($N$5:$N$6173*1,0)))&gt;0,ROUND($H5662*($N5662/SUMPRODUCT(MAX(($C$5:$C$6173=$C5662)*($D$5:$D$6173=$D5662)*($S$5:$S$6173=1)*IFERROR($N$5:$N$6173*1,0)))),4),0)))</f>
        <v/>
      </c>
      <c r="P5662" s="10" t="inlineStr">
        <is>
          <t>fermate</t>
        </is>
      </c>
      <c r="Q5662" s="21">
        <f>IF($A5662="","",$A5662&amp;"|"&amp;$C5662)</f>
        <v/>
      </c>
      <c r="R5662" s="21">
        <f>IF($A5662="","",$A5662&amp;"|"&amp;$C5662&amp;"|"&amp;$D5662)</f>
        <v/>
      </c>
      <c r="S5662" s="21">
        <f>IF($A5662="","",IFERROR(INDEX(Offerte!$D$2:$D$200,MATCH($Q5662,Offerte!$L$2:$L$200,0)),0))</f>
        <v/>
      </c>
      <c r="T5662" s="21">
        <f>IF($A5662="","",IFERROR(INDEX(Offerte!$G$2:$G$200,MATCH($Q5662,Offerte!$L$2:$L$200,0)),"NO"))</f>
        <v/>
      </c>
    </row>
    <row r="5663">
      <c r="A5663" s="10">
        <f>IF(Offerte!$A184="","",Offerte!$A184)</f>
        <v/>
      </c>
      <c r="B5663" s="10">
        <f>IF(Offerte!$A184="","",Offerte!$B184)</f>
        <v/>
      </c>
      <c r="C5663" s="10">
        <f>IF(Offerte!$A184="","",Offerte!$C184)</f>
        <v/>
      </c>
      <c r="D5663" s="10" t="inlineStr">
        <is>
          <t>D.1.2</t>
        </is>
      </c>
      <c r="E5663" s="10" t="inlineStr">
        <is>
          <t>D</t>
        </is>
      </c>
      <c r="F5663" s="10" t="inlineStr">
        <is>
          <t>Q</t>
        </is>
      </c>
      <c r="G5663" s="10" t="inlineStr">
        <is>
          <t>higher</t>
        </is>
      </c>
      <c r="H5663" s="10" t="n">
        <v>3</v>
      </c>
      <c r="I5663" s="10" t="inlineStr">
        <is>
          <t>Installazione di paline di fermata conformi alla DGR 581/2023</t>
        </is>
      </c>
      <c r="J5663" s="20" t="n"/>
      <c r="K5663" s="20" t="n"/>
      <c r="L5663" s="20" t="n"/>
      <c r="M5663" s="20" t="n"/>
      <c r="N5663" s="21">
        <f>IF($A5663="","",IFERROR(VALUE($J5663),0))</f>
        <v/>
      </c>
      <c r="O5663" s="21">
        <f>IF($A5663="",0,IF(OR($S5663&lt;&gt;1,COUNTA($J5663:$M5663)=0),0,IF(SUMPRODUCT(MAX(($C$5:$C$6173=$C5663)*($D$5:$D$6173=$D5663)*($S$5:$S$6173=1)*IFERROR($N$5:$N$6173*1,0)))&gt;0,ROUND($H5663*($N5663/SUMPRODUCT(MAX(($C$5:$C$6173=$C5663)*($D$5:$D$6173=$D5663)*($S$5:$S$6173=1)*IFERROR($N$5:$N$6173*1,0)))),4),0)))</f>
        <v/>
      </c>
      <c r="P5663" s="10" t="inlineStr">
        <is>
          <t>fermate</t>
        </is>
      </c>
      <c r="Q5663" s="21">
        <f>IF($A5663="","",$A5663&amp;"|"&amp;$C5663)</f>
        <v/>
      </c>
      <c r="R5663" s="21">
        <f>IF($A5663="","",$A5663&amp;"|"&amp;$C5663&amp;"|"&amp;$D5663)</f>
        <v/>
      </c>
      <c r="S5663" s="21">
        <f>IF($A5663="","",IFERROR(INDEX(Offerte!$D$2:$D$200,MATCH($Q5663,Offerte!$L$2:$L$200,0)),0))</f>
        <v/>
      </c>
      <c r="T5663" s="21">
        <f>IF($A5663="","",IFERROR(INDEX(Offerte!$G$2:$G$200,MATCH($Q5663,Offerte!$L$2:$L$200,0)),"NO"))</f>
        <v/>
      </c>
    </row>
    <row r="5664">
      <c r="A5664" s="10">
        <f>IF(Offerte!$A184="","",Offerte!$A184)</f>
        <v/>
      </c>
      <c r="B5664" s="10">
        <f>IF(Offerte!$A184="","",Offerte!$B184)</f>
        <v/>
      </c>
      <c r="C5664" s="10">
        <f>IF(Offerte!$A184="","",Offerte!$C184)</f>
        <v/>
      </c>
      <c r="D5664" s="10" t="inlineStr">
        <is>
          <t>D.1.3</t>
        </is>
      </c>
      <c r="E5664" s="10" t="inlineStr">
        <is>
          <t>D</t>
        </is>
      </c>
      <c r="F5664" s="10" t="inlineStr">
        <is>
          <t>Q</t>
        </is>
      </c>
      <c r="G5664" s="10" t="inlineStr">
        <is>
          <t>higher</t>
        </is>
      </c>
      <c r="H5664" s="10" t="n">
        <v>2</v>
      </c>
      <c r="I5664" s="10" t="inlineStr">
        <is>
          <t>Display informativi connessi alle fermate</t>
        </is>
      </c>
      <c r="J5664" s="20" t="n"/>
      <c r="K5664" s="20" t="n"/>
      <c r="L5664" s="20" t="n"/>
      <c r="M5664" s="20" t="n"/>
      <c r="N5664" s="21">
        <f>IF($A5664="","",IFERROR(VALUE($J5664),0))</f>
        <v/>
      </c>
      <c r="O5664" s="21">
        <f>IF($A5664="",0,IF(OR($S5664&lt;&gt;1,COUNTA($J5664:$M5664)=0),0,IF(SUMPRODUCT(MAX(($C$5:$C$6173=$C5664)*($D$5:$D$6173=$D5664)*($S$5:$S$6173=1)*IFERROR($N$5:$N$6173*1,0)))&gt;0,ROUND($H5664*($N5664/SUMPRODUCT(MAX(($C$5:$C$6173=$C5664)*($D$5:$D$6173=$D5664)*($S$5:$S$6173=1)*IFERROR($N$5:$N$6173*1,0)))),4),0)))</f>
        <v/>
      </c>
      <c r="P5664" s="10" t="inlineStr">
        <is>
          <t>fermate</t>
        </is>
      </c>
      <c r="Q5664" s="21">
        <f>IF($A5664="","",$A5664&amp;"|"&amp;$C5664)</f>
        <v/>
      </c>
      <c r="R5664" s="21">
        <f>IF($A5664="","",$A5664&amp;"|"&amp;$C5664&amp;"|"&amp;$D5664)</f>
        <v/>
      </c>
      <c r="S5664" s="21">
        <f>IF($A5664="","",IFERROR(INDEX(Offerte!$D$2:$D$200,MATCH($Q5664,Offerte!$L$2:$L$200,0)),0))</f>
        <v/>
      </c>
      <c r="T5664" s="21">
        <f>IF($A5664="","",IFERROR(INDEX(Offerte!$G$2:$G$200,MATCH($Q5664,Offerte!$L$2:$L$200,0)),"NO"))</f>
        <v/>
      </c>
    </row>
    <row r="5665">
      <c r="A5665" s="10">
        <f>IF(Offerte!$A184="","",Offerte!$A184)</f>
        <v/>
      </c>
      <c r="B5665" s="10">
        <f>IF(Offerte!$A184="","",Offerte!$B184)</f>
        <v/>
      </c>
      <c r="C5665" s="10">
        <f>IF(Offerte!$A184="","",Offerte!$C184)</f>
        <v/>
      </c>
      <c r="D5665" s="10" t="inlineStr">
        <is>
          <t>D.2.1</t>
        </is>
      </c>
      <c r="E5665" s="10" t="inlineStr">
        <is>
          <t>D</t>
        </is>
      </c>
      <c r="F5665" s="10" t="inlineStr">
        <is>
          <t>Q</t>
        </is>
      </c>
      <c r="G5665" s="10" t="inlineStr">
        <is>
          <t>higher</t>
        </is>
      </c>
      <c r="H5665" s="10" t="n">
        <v>2</v>
      </c>
      <c r="I5665" s="10" t="inlineStr">
        <is>
          <t>Segnali tattili Loges-Vet-Evolution</t>
        </is>
      </c>
      <c r="J5665" s="20" t="n"/>
      <c r="K5665" s="20" t="n"/>
      <c r="L5665" s="20" t="n"/>
      <c r="M5665" s="20" t="n"/>
      <c r="N5665" s="21">
        <f>IF($A5665="","",IFERROR(VALUE($J5665),0))</f>
        <v/>
      </c>
      <c r="O5665" s="21">
        <f>IF($A5665="",0,IF(OR($S5665&lt;&gt;1,COUNTA($J5665:$M5665)=0),0,IF(SUMPRODUCT(MAX(($C$5:$C$6173=$C5665)*($D$5:$D$6173=$D5665)*($S$5:$S$6173=1)*IFERROR($N$5:$N$6173*1,0)))&gt;0,ROUND($H5665*($N5665/SUMPRODUCT(MAX(($C$5:$C$6173=$C5665)*($D$5:$D$6173=$D5665)*($S$5:$S$6173=1)*IFERROR($N$5:$N$6173*1,0)))),4),0)))</f>
        <v/>
      </c>
      <c r="P5665" s="10" t="inlineStr">
        <is>
          <t>fermate</t>
        </is>
      </c>
      <c r="Q5665" s="21">
        <f>IF($A5665="","",$A5665&amp;"|"&amp;$C5665)</f>
        <v/>
      </c>
      <c r="R5665" s="21">
        <f>IF($A5665="","",$A5665&amp;"|"&amp;$C5665&amp;"|"&amp;$D5665)</f>
        <v/>
      </c>
      <c r="S5665" s="21">
        <f>IF($A5665="","",IFERROR(INDEX(Offerte!$D$2:$D$200,MATCH($Q5665,Offerte!$L$2:$L$200,0)),0))</f>
        <v/>
      </c>
      <c r="T5665" s="21">
        <f>IF($A5665="","",IFERROR(INDEX(Offerte!$G$2:$G$200,MATCH($Q5665,Offerte!$L$2:$L$200,0)),"NO"))</f>
        <v/>
      </c>
    </row>
    <row r="5666">
      <c r="A5666" s="10">
        <f>IF(Offerte!$A184="","",Offerte!$A184)</f>
        <v/>
      </c>
      <c r="B5666" s="10">
        <f>IF(Offerte!$A184="","",Offerte!$B184)</f>
        <v/>
      </c>
      <c r="C5666" s="10">
        <f>IF(Offerte!$A184="","",Offerte!$C184)</f>
        <v/>
      </c>
      <c r="D5666" s="10" t="inlineStr">
        <is>
          <t>E.1.1</t>
        </is>
      </c>
      <c r="E5666" s="10" t="inlineStr">
        <is>
          <t>E</t>
        </is>
      </c>
      <c r="F5666" s="10" t="inlineStr">
        <is>
          <t>T</t>
        </is>
      </c>
      <c r="G5666" s="10" t="inlineStr">
        <is>
          <t>tabular</t>
        </is>
      </c>
      <c r="H5666" s="10" t="n">
        <v>2</v>
      </c>
      <c r="I5666" s="10" t="inlineStr">
        <is>
          <t>Mobile app con travel planner PRM</t>
        </is>
      </c>
      <c r="J5666" s="20" t="n"/>
      <c r="K5666" s="20" t="n"/>
      <c r="L5666" s="20" t="n"/>
      <c r="M5666" s="20" t="n"/>
      <c r="N5666" s="21">
        <f>IF($A5666="","",IF(IFERROR(VALUE($M5666),0)=1,1,0))</f>
        <v/>
      </c>
      <c r="O5666" s="21">
        <f>IF($A5666="",0,IF(OR($S5666&lt;&gt;1,COUNTA($J5666:$M5666)=0),0,IF($N5666=1,$H5666,0)))</f>
        <v/>
      </c>
      <c r="P5666" s="10" t="inlineStr">
        <is>
          <t>sì/no</t>
        </is>
      </c>
      <c r="Q5666" s="21">
        <f>IF($A5666="","",$A5666&amp;"|"&amp;$C5666)</f>
        <v/>
      </c>
      <c r="R5666" s="21">
        <f>IF($A5666="","",$A5666&amp;"|"&amp;$C5666&amp;"|"&amp;$D5666)</f>
        <v/>
      </c>
      <c r="S5666" s="21">
        <f>IF($A5666="","",IFERROR(INDEX(Offerte!$D$2:$D$200,MATCH($Q5666,Offerte!$L$2:$L$200,0)),0))</f>
        <v/>
      </c>
      <c r="T5666" s="21">
        <f>IF($A5666="","",IFERROR(INDEX(Offerte!$G$2:$G$200,MATCH($Q5666,Offerte!$L$2:$L$200,0)),"NO"))</f>
        <v/>
      </c>
    </row>
    <row r="5667">
      <c r="A5667" s="10">
        <f>IF(Offerte!$A184="","",Offerte!$A184)</f>
        <v/>
      </c>
      <c r="B5667" s="10">
        <f>IF(Offerte!$A184="","",Offerte!$B184)</f>
        <v/>
      </c>
      <c r="C5667" s="10">
        <f>IF(Offerte!$A184="","",Offerte!$C184)</f>
        <v/>
      </c>
      <c r="D5667" s="10" t="inlineStr">
        <is>
          <t>E.2.1</t>
        </is>
      </c>
      <c r="E5667" s="10" t="inlineStr">
        <is>
          <t>E</t>
        </is>
      </c>
      <c r="F5667" s="10" t="inlineStr">
        <is>
          <t>D</t>
        </is>
      </c>
      <c r="G5667" s="10" t="inlineStr">
        <is>
          <t>discretionary</t>
        </is>
      </c>
      <c r="H5667" s="10" t="n">
        <v>2</v>
      </c>
      <c r="I5667" s="10" t="inlineStr">
        <is>
          <t>Altre azioni informative e rapporti con gli utenti</t>
        </is>
      </c>
      <c r="J5667" s="20" t="n"/>
      <c r="K5667" s="20" t="n"/>
      <c r="L5667" s="20" t="n"/>
      <c r="M5667" s="20" t="n"/>
      <c r="N5667" s="21">
        <f>IF($A5667="","",MAX(0,MIN(1,IFERROR(VALUE($M5667),0))))</f>
        <v/>
      </c>
      <c r="O5667" s="21">
        <f>IF($A5667="",0,IF(OR($S5667&lt;&gt;1,COUNTA($J5667:$M5667)=0),0,IF(SUMPRODUCT(MAX(($C$5:$C$6173=$C5667)*($D$5:$D$6173=$D5667)*($S$5:$S$6173=1)*IFERROR($N$5:$N$6173*1,0)))&gt;0,ROUND($H5667*($N5667/SUMPRODUCT(MAX(($C$5:$C$6173=$C5667)*($D$5:$D$6173=$D5667)*($S$5:$S$6173=1)*IFERROR($N$5:$N$6173*1,0)))),4),0)))</f>
        <v/>
      </c>
      <c r="P5667" s="10" t="inlineStr">
        <is>
          <t>coeff.</t>
        </is>
      </c>
      <c r="Q5667" s="21">
        <f>IF($A5667="","",$A5667&amp;"|"&amp;$C5667)</f>
        <v/>
      </c>
      <c r="R5667" s="21">
        <f>IF($A5667="","",$A5667&amp;"|"&amp;$C5667&amp;"|"&amp;$D5667)</f>
        <v/>
      </c>
      <c r="S5667" s="21">
        <f>IF($A5667="","",IFERROR(INDEX(Offerte!$D$2:$D$200,MATCH($Q5667,Offerte!$L$2:$L$200,0)),0))</f>
        <v/>
      </c>
      <c r="T5667" s="21">
        <f>IF($A5667="","",IFERROR(INDEX(Offerte!$G$2:$G$200,MATCH($Q5667,Offerte!$L$2:$L$200,0)),"NO"))</f>
        <v/>
      </c>
    </row>
    <row r="5668">
      <c r="A5668" s="10">
        <f>IF(Offerte!$A184="","",Offerte!$A184)</f>
        <v/>
      </c>
      <c r="B5668" s="10">
        <f>IF(Offerte!$A184="","",Offerte!$B184)</f>
        <v/>
      </c>
      <c r="C5668" s="10">
        <f>IF(Offerte!$A184="","",Offerte!$C184)</f>
        <v/>
      </c>
      <c r="D5668" s="10" t="inlineStr">
        <is>
          <t>F.1.1</t>
        </is>
      </c>
      <c r="E5668" s="10" t="inlineStr">
        <is>
          <t>F</t>
        </is>
      </c>
      <c r="F5668" s="10" t="inlineStr">
        <is>
          <t>Q</t>
        </is>
      </c>
      <c r="G5668" s="10" t="inlineStr">
        <is>
          <t>lower</t>
        </is>
      </c>
      <c r="H5668" s="10" t="n">
        <v>7</v>
      </c>
      <c r="I5668" s="10" t="inlineStr">
        <is>
          <t>Performance ambientali del parco mezzi adibito al servizio - I_CEA</t>
        </is>
      </c>
      <c r="J5668" s="20" t="n"/>
      <c r="K5668" s="20" t="n"/>
      <c r="L5668" s="20" t="n"/>
      <c r="M5668" s="20" t="n"/>
      <c r="N5668" s="21">
        <f>IF($A5668="","",IFERROR(VALUE($J5668),0))</f>
        <v/>
      </c>
      <c r="O5668" s="21">
        <f>IF($A5668="",0,IF(OR($S5668&lt;&gt;1,COUNTA($J5668:$M5668)=0),0,IF(AND(IFERROR(AGGREGATE(15,6,$N$5:$N$6173/(($C$5:$C$6173=$C5668)*($D$5:$D$6173=$D5668)*($S$5:$S$6173=1)*($N$5:$N$6173&gt;0)),1),0)&gt;0,$N5668&gt;0),ROUND($H5668*(IFERROR(AGGREGATE(15,6,$N$5:$N$6173/(($C$5:$C$6173=$C5668)*($D$5:$D$6173=$D5668)*($S$5:$S$6173=1)*($N$5:$N$6173&gt;0)),1),0)/$N5668),4),0)))</f>
        <v/>
      </c>
      <c r="P5668" s="10" t="inlineStr">
        <is>
          <t>indice</t>
        </is>
      </c>
      <c r="Q5668" s="21">
        <f>IF($A5668="","",$A5668&amp;"|"&amp;$C5668)</f>
        <v/>
      </c>
      <c r="R5668" s="21">
        <f>IF($A5668="","",$A5668&amp;"|"&amp;$C5668&amp;"|"&amp;$D5668)</f>
        <v/>
      </c>
      <c r="S5668" s="21">
        <f>IF($A5668="","",IFERROR(INDEX(Offerte!$D$2:$D$200,MATCH($Q5668,Offerte!$L$2:$L$200,0)),0))</f>
        <v/>
      </c>
      <c r="T5668" s="21">
        <f>IF($A5668="","",IFERROR(INDEX(Offerte!$G$2:$G$200,MATCH($Q5668,Offerte!$L$2:$L$200,0)),"NO"))</f>
        <v/>
      </c>
    </row>
    <row r="5669">
      <c r="A5669" s="10">
        <f>IF(Offerte!$A184="","",Offerte!$A184)</f>
        <v/>
      </c>
      <c r="B5669" s="10">
        <f>IF(Offerte!$A184="","",Offerte!$B184)</f>
        <v/>
      </c>
      <c r="C5669" s="10">
        <f>IF(Offerte!$A184="","",Offerte!$C184)</f>
        <v/>
      </c>
      <c r="D5669" s="10" t="inlineStr">
        <is>
          <t>F.2.1</t>
        </is>
      </c>
      <c r="E5669" s="10" t="inlineStr">
        <is>
          <t>F</t>
        </is>
      </c>
      <c r="F5669" s="10" t="inlineStr">
        <is>
          <t>Q</t>
        </is>
      </c>
      <c r="G5669" s="10" t="inlineStr">
        <is>
          <t>higher</t>
        </is>
      </c>
      <c r="H5669" s="10" t="n">
        <v>2</v>
      </c>
      <c r="I5669" s="10" t="inlineStr">
        <is>
          <t>Tasso di copertura del servizio con dispositivi ECO-DRIVER</t>
        </is>
      </c>
      <c r="J5669" s="20" t="n"/>
      <c r="K5669" s="20" t="n"/>
      <c r="L5669" s="20" t="n"/>
      <c r="M5669" s="20" t="n"/>
      <c r="N5669" s="21">
        <f>IF($A5669="","",IFERROR(VALUE($K5669)/VALUE($L5669),IFERROR(VALUE($J5669),0)))</f>
        <v/>
      </c>
      <c r="O5669" s="21">
        <f>IF($A5669="",0,IF(OR($S5669&lt;&gt;1,COUNTA($J5669:$M5669)=0),0,IF(SUMPRODUCT(MAX(($C$5:$C$6173=$C5669)*($D$5:$D$6173=$D5669)*($S$5:$S$6173=1)*IFERROR($N$5:$N$6173*1,0)))&gt;0,ROUND($H5669*($N5669/SUMPRODUCT(MAX(($C$5:$C$6173=$C5669)*($D$5:$D$6173=$D5669)*($S$5:$S$6173=1)*IFERROR($N$5:$N$6173*1,0)))),4),0)))</f>
        <v/>
      </c>
      <c r="P5669" s="10" t="inlineStr">
        <is>
          <t>Autobus attrezzati con dispositivi ECO-DRIVER / Autobus totali in offerta, incluse scorte</t>
        </is>
      </c>
      <c r="Q5669" s="21">
        <f>IF($A5669="","",$A5669&amp;"|"&amp;$C5669)</f>
        <v/>
      </c>
      <c r="R5669" s="21">
        <f>IF($A5669="","",$A5669&amp;"|"&amp;$C5669&amp;"|"&amp;$D5669)</f>
        <v/>
      </c>
      <c r="S5669" s="21">
        <f>IF($A5669="","",IFERROR(INDEX(Offerte!$D$2:$D$200,MATCH($Q5669,Offerte!$L$2:$L$200,0)),0))</f>
        <v/>
      </c>
      <c r="T5669" s="21">
        <f>IF($A5669="","",IFERROR(INDEX(Offerte!$G$2:$G$200,MATCH($Q5669,Offerte!$L$2:$L$200,0)),"NO"))</f>
        <v/>
      </c>
    </row>
    <row r="5670">
      <c r="A5670" s="10">
        <f>IF(Offerte!$A184="","",Offerte!$A184)</f>
        <v/>
      </c>
      <c r="B5670" s="10">
        <f>IF(Offerte!$A184="","",Offerte!$B184)</f>
        <v/>
      </c>
      <c r="C5670" s="10">
        <f>IF(Offerte!$A184="","",Offerte!$C184)</f>
        <v/>
      </c>
      <c r="D5670" s="10" t="inlineStr">
        <is>
          <t>F.3.1</t>
        </is>
      </c>
      <c r="E5670" s="10" t="inlineStr">
        <is>
          <t>F</t>
        </is>
      </c>
      <c r="F5670" s="10" t="inlineStr">
        <is>
          <t>Q</t>
        </is>
      </c>
      <c r="G5670" s="10" t="inlineStr">
        <is>
          <t>higher</t>
        </is>
      </c>
      <c r="H5670" s="10" t="n">
        <v>2</v>
      </c>
      <c r="I5670" s="10" t="inlineStr">
        <is>
          <t>Autoproduzione consumi elettrici per trazione</t>
        </is>
      </c>
      <c r="J5670" s="20" t="n"/>
      <c r="K5670" s="20" t="n"/>
      <c r="L5670" s="20" t="n"/>
      <c r="M5670" s="20" t="n"/>
      <c r="N5670" s="21">
        <f>IF($A5670="","",IFERROR(VALUE($J5670),0))</f>
        <v/>
      </c>
      <c r="O5670" s="21">
        <f>IF($A5670="",0,IF(OR($S5670&lt;&gt;1,COUNTA($J5670:$M5670)=0),0,IF(SUMPRODUCT(MAX(($C$5:$C$6173=$C5670)*($D$5:$D$6173=$D5670)*($S$5:$S$6173=1)*IFERROR($N$5:$N$6173*1,0)))&gt;0,ROUND($H5670*($N5670/SUMPRODUCT(MAX(($C$5:$C$6173=$C5670)*($D$5:$D$6173=$D5670)*($S$5:$S$6173=1)*IFERROR($N$5:$N$6173*1,0)))),4),0)))</f>
        <v/>
      </c>
      <c r="P5670" s="10" t="inlineStr">
        <is>
          <t>kWh/anno</t>
        </is>
      </c>
      <c r="Q5670" s="21">
        <f>IF($A5670="","",$A5670&amp;"|"&amp;$C5670)</f>
        <v/>
      </c>
      <c r="R5670" s="21">
        <f>IF($A5670="","",$A5670&amp;"|"&amp;$C5670&amp;"|"&amp;$D5670)</f>
        <v/>
      </c>
      <c r="S5670" s="21">
        <f>IF($A5670="","",IFERROR(INDEX(Offerte!$D$2:$D$200,MATCH($Q5670,Offerte!$L$2:$L$200,0)),0))</f>
        <v/>
      </c>
      <c r="T5670" s="21">
        <f>IF($A5670="","",IFERROR(INDEX(Offerte!$G$2:$G$200,MATCH($Q5670,Offerte!$L$2:$L$200,0)),"NO"))</f>
        <v/>
      </c>
    </row>
    <row r="5671">
      <c r="A5671" s="10">
        <f>IF(Offerte!$A184="","",Offerte!$A184)</f>
        <v/>
      </c>
      <c r="B5671" s="10">
        <f>IF(Offerte!$A184="","",Offerte!$B184)</f>
        <v/>
      </c>
      <c r="C5671" s="10">
        <f>IF(Offerte!$A184="","",Offerte!$C184)</f>
        <v/>
      </c>
      <c r="D5671" s="10" t="inlineStr">
        <is>
          <t>F.4.1</t>
        </is>
      </c>
      <c r="E5671" s="10" t="inlineStr">
        <is>
          <t>F</t>
        </is>
      </c>
      <c r="F5671" s="10" t="inlineStr">
        <is>
          <t>Q</t>
        </is>
      </c>
      <c r="G5671" s="10" t="inlineStr">
        <is>
          <t>soil</t>
        </is>
      </c>
      <c r="H5671" s="10" t="n">
        <v>2</v>
      </c>
      <c r="I5671" s="10" t="inlineStr">
        <is>
          <t>Indice di consumo di suolo</t>
        </is>
      </c>
      <c r="J5671" s="20" t="n"/>
      <c r="K5671" s="20" t="n"/>
      <c r="L5671" s="20" t="n"/>
      <c r="M5671" s="20" t="n"/>
      <c r="N5671" s="21">
        <f>IF($A5671="","",IFERROR(VALUE($J5671),0))</f>
        <v/>
      </c>
      <c r="O5671" s="21">
        <f>IF($A5671="",0,IF(OR($S5671&lt;&gt;1,COUNTA($J5671:$M5671)=0),0,IF($N5671&lt;=0,$H5671,IF(SUMPRODUCT(MAX(($C$5:$C$6173=$C5671)*($D$5:$D$6173=$D5671)*($S$5:$S$6173=1)*IFERROR($N$5:$N$6173*1,0)))&gt;0,ROUND($H5671*((SUMPRODUCT(MAX(($C$5:$C$6173=$C5671)*($D$5:$D$6173=$D5671)*($S$5:$S$6173=1)*IFERROR($N$5:$N$6173*1,0)))-$N5671)/SUMPRODUCT(MAX(($C$5:$C$6173=$C5671)*($D$5:$D$6173=$D5671)*($S$5:$S$6173=1)*IFERROR($N$5:$N$6173*1,0)))),4),0))))</f>
        <v/>
      </c>
      <c r="P5671" s="10" t="inlineStr">
        <is>
          <t>m2</t>
        </is>
      </c>
      <c r="Q5671" s="21">
        <f>IF($A5671="","",$A5671&amp;"|"&amp;$C5671)</f>
        <v/>
      </c>
      <c r="R5671" s="21">
        <f>IF($A5671="","",$A5671&amp;"|"&amp;$C5671&amp;"|"&amp;$D5671)</f>
        <v/>
      </c>
      <c r="S5671" s="21">
        <f>IF($A5671="","",IFERROR(INDEX(Offerte!$D$2:$D$200,MATCH($Q5671,Offerte!$L$2:$L$200,0)),0))</f>
        <v/>
      </c>
      <c r="T5671" s="21">
        <f>IF($A5671="","",IFERROR(INDEX(Offerte!$G$2:$G$200,MATCH($Q5671,Offerte!$L$2:$L$200,0)),"NO"))</f>
        <v/>
      </c>
    </row>
    <row r="5672">
      <c r="A5672" s="10">
        <f>IF(Offerte!$A184="","",Offerte!$A184)</f>
        <v/>
      </c>
      <c r="B5672" s="10">
        <f>IF(Offerte!$A184="","",Offerte!$B184)</f>
        <v/>
      </c>
      <c r="C5672" s="10">
        <f>IF(Offerte!$A184="","",Offerte!$C184)</f>
        <v/>
      </c>
      <c r="D5672" s="10" t="inlineStr">
        <is>
          <t>F.5.1</t>
        </is>
      </c>
      <c r="E5672" s="10" t="inlineStr">
        <is>
          <t>F</t>
        </is>
      </c>
      <c r="F5672" s="10" t="inlineStr">
        <is>
          <t>T</t>
        </is>
      </c>
      <c r="G5672" s="10" t="inlineStr">
        <is>
          <t>tabular</t>
        </is>
      </c>
      <c r="H5672" s="10" t="n">
        <v>1</v>
      </c>
      <c r="I5672" s="10" t="inlineStr">
        <is>
          <t>Rendicontazione di sostenibilità ambientale</t>
        </is>
      </c>
      <c r="J5672" s="20" t="n"/>
      <c r="K5672" s="20" t="n"/>
      <c r="L5672" s="20" t="n"/>
      <c r="M5672" s="20" t="n"/>
      <c r="N5672" s="21">
        <f>IF($A5672="","",IF(IFERROR(VALUE($M5672),0)=1,1,0))</f>
        <v/>
      </c>
      <c r="O5672" s="21">
        <f>IF($A5672="",0,IF(OR($S5672&lt;&gt;1,COUNTA($J5672:$M5672)=0),0,IF($N5672=1,$H5672,0)))</f>
        <v/>
      </c>
      <c r="P5672" s="10" t="inlineStr">
        <is>
          <t>sì/no</t>
        </is>
      </c>
      <c r="Q5672" s="21">
        <f>IF($A5672="","",$A5672&amp;"|"&amp;$C5672)</f>
        <v/>
      </c>
      <c r="R5672" s="21">
        <f>IF($A5672="","",$A5672&amp;"|"&amp;$C5672&amp;"|"&amp;$D5672)</f>
        <v/>
      </c>
      <c r="S5672" s="21">
        <f>IF($A5672="","",IFERROR(INDEX(Offerte!$D$2:$D$200,MATCH($Q5672,Offerte!$L$2:$L$200,0)),0))</f>
        <v/>
      </c>
      <c r="T5672" s="21">
        <f>IF($A5672="","",IFERROR(INDEX(Offerte!$G$2:$G$200,MATCH($Q5672,Offerte!$L$2:$L$200,0)),"NO"))</f>
        <v/>
      </c>
    </row>
    <row r="5673">
      <c r="A5673" s="10">
        <f>IF(Offerte!$A184="","",Offerte!$A184)</f>
        <v/>
      </c>
      <c r="B5673" s="10">
        <f>IF(Offerte!$A184="","",Offerte!$B184)</f>
        <v/>
      </c>
      <c r="C5673" s="10">
        <f>IF(Offerte!$A184="","",Offerte!$C184)</f>
        <v/>
      </c>
      <c r="D5673" s="10" t="inlineStr">
        <is>
          <t>G.1.1</t>
        </is>
      </c>
      <c r="E5673" s="10" t="inlineStr">
        <is>
          <t>G</t>
        </is>
      </c>
      <c r="F5673" s="10" t="inlineStr">
        <is>
          <t>D</t>
        </is>
      </c>
      <c r="G5673" s="10" t="inlineStr">
        <is>
          <t>discretionary</t>
        </is>
      </c>
      <c r="H5673" s="10" t="n">
        <v>2</v>
      </c>
      <c r="I5673" s="10" t="inlineStr">
        <is>
          <t>Qualità del progetto di centrale di controllo aziendale</t>
        </is>
      </c>
      <c r="J5673" s="20" t="n"/>
      <c r="K5673" s="20" t="n"/>
      <c r="L5673" s="20" t="n"/>
      <c r="M5673" s="20" t="n"/>
      <c r="N5673" s="21">
        <f>IF($A5673="","",MAX(0,MIN(1,IFERROR(VALUE($M5673),0))))</f>
        <v/>
      </c>
      <c r="O5673" s="21">
        <f>IF($A5673="",0,IF(OR($S5673&lt;&gt;1,COUNTA($J5673:$M5673)=0),0,IF(SUMPRODUCT(MAX(($C$5:$C$6173=$C5673)*($D$5:$D$6173=$D5673)*($S$5:$S$6173=1)*IFERROR($N$5:$N$6173*1,0)))&gt;0,ROUND($H5673*($N5673/SUMPRODUCT(MAX(($C$5:$C$6173=$C5673)*($D$5:$D$6173=$D5673)*($S$5:$S$6173=1)*IFERROR($N$5:$N$6173*1,0)))),4),0)))</f>
        <v/>
      </c>
      <c r="P5673" s="10" t="inlineStr">
        <is>
          <t>coeff.</t>
        </is>
      </c>
      <c r="Q5673" s="21">
        <f>IF($A5673="","",$A5673&amp;"|"&amp;$C5673)</f>
        <v/>
      </c>
      <c r="R5673" s="21">
        <f>IF($A5673="","",$A5673&amp;"|"&amp;$C5673&amp;"|"&amp;$D5673)</f>
        <v/>
      </c>
      <c r="S5673" s="21">
        <f>IF($A5673="","",IFERROR(INDEX(Offerte!$D$2:$D$200,MATCH($Q5673,Offerte!$L$2:$L$200,0)),0))</f>
        <v/>
      </c>
      <c r="T5673" s="21">
        <f>IF($A5673="","",IFERROR(INDEX(Offerte!$G$2:$G$200,MATCH($Q5673,Offerte!$L$2:$L$200,0)),"NO"))</f>
        <v/>
      </c>
    </row>
    <row r="5674">
      <c r="A5674" s="10">
        <f>IF(Offerte!$A184="","",Offerte!$A184)</f>
        <v/>
      </c>
      <c r="B5674" s="10">
        <f>IF(Offerte!$A184="","",Offerte!$B184)</f>
        <v/>
      </c>
      <c r="C5674" s="10">
        <f>IF(Offerte!$A184="","",Offerte!$C184)</f>
        <v/>
      </c>
      <c r="D5674" s="10" t="inlineStr">
        <is>
          <t>G.2.1</t>
        </is>
      </c>
      <c r="E5674" s="10" t="inlineStr">
        <is>
          <t>G</t>
        </is>
      </c>
      <c r="F5674" s="10" t="inlineStr">
        <is>
          <t>T</t>
        </is>
      </c>
      <c r="G5674" s="10" t="inlineStr">
        <is>
          <t>tabular</t>
        </is>
      </c>
      <c r="H5674" s="10" t="n">
        <v>1</v>
      </c>
      <c r="I5674" s="10" t="inlineStr">
        <is>
          <t>Certificazione ISO 45001</t>
        </is>
      </c>
      <c r="J5674" s="20" t="n"/>
      <c r="K5674" s="20" t="n"/>
      <c r="L5674" s="20" t="n"/>
      <c r="M5674" s="20" t="n"/>
      <c r="N5674" s="21">
        <f>IF($A5674="","",IF(IFERROR(VALUE($M5674),0)=1,1,0))</f>
        <v/>
      </c>
      <c r="O5674" s="21">
        <f>IF($A5674="",0,IF(OR($S5674&lt;&gt;1,COUNTA($J5674:$M5674)=0),0,IF($N5674=1,$H5674,0)))</f>
        <v/>
      </c>
      <c r="P5674" s="10" t="inlineStr">
        <is>
          <t>sì/no</t>
        </is>
      </c>
      <c r="Q5674" s="21">
        <f>IF($A5674="","",$A5674&amp;"|"&amp;$C5674)</f>
        <v/>
      </c>
      <c r="R5674" s="21">
        <f>IF($A5674="","",$A5674&amp;"|"&amp;$C5674&amp;"|"&amp;$D5674)</f>
        <v/>
      </c>
      <c r="S5674" s="21">
        <f>IF($A5674="","",IFERROR(INDEX(Offerte!$D$2:$D$200,MATCH($Q5674,Offerte!$L$2:$L$200,0)),0))</f>
        <v/>
      </c>
      <c r="T5674" s="21">
        <f>IF($A5674="","",IFERROR(INDEX(Offerte!$G$2:$G$200,MATCH($Q5674,Offerte!$L$2:$L$200,0)),"NO"))</f>
        <v/>
      </c>
    </row>
    <row r="5675">
      <c r="A5675" s="10">
        <f>IF(Offerte!$A184="","",Offerte!$A184)</f>
        <v/>
      </c>
      <c r="B5675" s="10">
        <f>IF(Offerte!$A184="","",Offerte!$B184)</f>
        <v/>
      </c>
      <c r="C5675" s="10">
        <f>IF(Offerte!$A184="","",Offerte!$C184)</f>
        <v/>
      </c>
      <c r="D5675" s="10" t="inlineStr">
        <is>
          <t>G.3.1</t>
        </is>
      </c>
      <c r="E5675" s="10" t="inlineStr">
        <is>
          <t>G</t>
        </is>
      </c>
      <c r="F5675" s="10" t="inlineStr">
        <is>
          <t>T</t>
        </is>
      </c>
      <c r="G5675" s="10" t="inlineStr">
        <is>
          <t>tabular</t>
        </is>
      </c>
      <c r="H5675" s="10" t="n">
        <v>1</v>
      </c>
      <c r="I5675" s="10" t="inlineStr">
        <is>
          <t>Certificazioni di responsabilità sociale</t>
        </is>
      </c>
      <c r="J5675" s="20" t="n"/>
      <c r="K5675" s="20" t="n"/>
      <c r="L5675" s="20" t="n"/>
      <c r="M5675" s="20" t="n"/>
      <c r="N5675" s="21">
        <f>IF($A5675="","",IF(IFERROR(VALUE($M5675),0)=1,1,0))</f>
        <v/>
      </c>
      <c r="O5675" s="21">
        <f>IF($A5675="",0,IF(OR($S5675&lt;&gt;1,COUNTA($J5675:$M5675)=0),0,IF($N5675=1,$H5675,0)))</f>
        <v/>
      </c>
      <c r="P5675" s="10" t="inlineStr">
        <is>
          <t>sì/no</t>
        </is>
      </c>
      <c r="Q5675" s="21">
        <f>IF($A5675="","",$A5675&amp;"|"&amp;$C5675)</f>
        <v/>
      </c>
      <c r="R5675" s="21">
        <f>IF($A5675="","",$A5675&amp;"|"&amp;$C5675&amp;"|"&amp;$D5675)</f>
        <v/>
      </c>
      <c r="S5675" s="21">
        <f>IF($A5675="","",IFERROR(INDEX(Offerte!$D$2:$D$200,MATCH($Q5675,Offerte!$L$2:$L$200,0)),0))</f>
        <v/>
      </c>
      <c r="T5675" s="21">
        <f>IF($A5675="","",IFERROR(INDEX(Offerte!$G$2:$G$200,MATCH($Q5675,Offerte!$L$2:$L$200,0)),"NO"))</f>
        <v/>
      </c>
    </row>
    <row r="5676">
      <c r="A5676" s="10">
        <f>IF(Offerte!$A184="","",Offerte!$A184)</f>
        <v/>
      </c>
      <c r="B5676" s="10">
        <f>IF(Offerte!$A184="","",Offerte!$B184)</f>
        <v/>
      </c>
      <c r="C5676" s="10">
        <f>IF(Offerte!$A184="","",Offerte!$C184)</f>
        <v/>
      </c>
      <c r="D5676" s="10" t="inlineStr">
        <is>
          <t>G.4.1</t>
        </is>
      </c>
      <c r="E5676" s="10" t="inlineStr">
        <is>
          <t>G</t>
        </is>
      </c>
      <c r="F5676" s="10" t="inlineStr">
        <is>
          <t>D</t>
        </is>
      </c>
      <c r="G5676" s="10" t="inlineStr">
        <is>
          <t>discretionary</t>
        </is>
      </c>
      <c r="H5676" s="10" t="n">
        <v>2</v>
      </c>
      <c r="I5676" s="10" t="inlineStr">
        <is>
          <t>Qualità del piano di formazione del personale</t>
        </is>
      </c>
      <c r="J5676" s="20" t="n"/>
      <c r="K5676" s="20" t="n"/>
      <c r="L5676" s="20" t="n"/>
      <c r="M5676" s="20" t="n"/>
      <c r="N5676" s="21">
        <f>IF($A5676="","",MAX(0,MIN(1,IFERROR(VALUE($M5676),0))))</f>
        <v/>
      </c>
      <c r="O5676" s="21">
        <f>IF($A5676="",0,IF(OR($S5676&lt;&gt;1,COUNTA($J5676:$M5676)=0),0,IF(SUMPRODUCT(MAX(($C$5:$C$6173=$C5676)*($D$5:$D$6173=$D5676)*($S$5:$S$6173=1)*IFERROR($N$5:$N$6173*1,0)))&gt;0,ROUND($H5676*($N5676/SUMPRODUCT(MAX(($C$5:$C$6173=$C5676)*($D$5:$D$6173=$D5676)*($S$5:$S$6173=1)*IFERROR($N$5:$N$6173*1,0)))),4),0)))</f>
        <v/>
      </c>
      <c r="P5676" s="10" t="inlineStr">
        <is>
          <t>coeff.</t>
        </is>
      </c>
      <c r="Q5676" s="21">
        <f>IF($A5676="","",$A5676&amp;"|"&amp;$C5676)</f>
        <v/>
      </c>
      <c r="R5676" s="21">
        <f>IF($A5676="","",$A5676&amp;"|"&amp;$C5676&amp;"|"&amp;$D5676)</f>
        <v/>
      </c>
      <c r="S5676" s="21">
        <f>IF($A5676="","",IFERROR(INDEX(Offerte!$D$2:$D$200,MATCH($Q5676,Offerte!$L$2:$L$200,0)),0))</f>
        <v/>
      </c>
      <c r="T5676" s="21">
        <f>IF($A5676="","",IFERROR(INDEX(Offerte!$G$2:$G$200,MATCH($Q5676,Offerte!$L$2:$L$200,0)),"NO"))</f>
        <v/>
      </c>
    </row>
    <row r="5677">
      <c r="A5677" s="10">
        <f>IF(Offerte!$A184="","",Offerte!$A184)</f>
        <v/>
      </c>
      <c r="B5677" s="10">
        <f>IF(Offerte!$A184="","",Offerte!$B184)</f>
        <v/>
      </c>
      <c r="C5677" s="10">
        <f>IF(Offerte!$A184="","",Offerte!$C184)</f>
        <v/>
      </c>
      <c r="D5677" s="10" t="inlineStr">
        <is>
          <t>G.5.1</t>
        </is>
      </c>
      <c r="E5677" s="10" t="inlineStr">
        <is>
          <t>G</t>
        </is>
      </c>
      <c r="F5677" s="10" t="inlineStr">
        <is>
          <t>T</t>
        </is>
      </c>
      <c r="G5677" s="10" t="inlineStr">
        <is>
          <t>tabular</t>
        </is>
      </c>
      <c r="H5677" s="10" t="n">
        <v>1</v>
      </c>
      <c r="I5677" s="10" t="inlineStr">
        <is>
          <t>Impegno al mantenimento delle garanzie del contratto di secondo livello del gestore uscente</t>
        </is>
      </c>
      <c r="J5677" s="20" t="n"/>
      <c r="K5677" s="20" t="n"/>
      <c r="L5677" s="20" t="n"/>
      <c r="M5677" s="20" t="n"/>
      <c r="N5677" s="21">
        <f>IF($A5677="","",IF(IFERROR(VALUE($M5677),0)=1,1,0))</f>
        <v/>
      </c>
      <c r="O5677" s="21">
        <f>IF($A5677="",0,IF(OR($S5677&lt;&gt;1,COUNTA($J5677:$M5677)=0),0,IF($N5677=1,$H5677,0)))</f>
        <v/>
      </c>
      <c r="P5677" s="10" t="inlineStr">
        <is>
          <t>sì/no</t>
        </is>
      </c>
      <c r="Q5677" s="21">
        <f>IF($A5677="","",$A5677&amp;"|"&amp;$C5677)</f>
        <v/>
      </c>
      <c r="R5677" s="21">
        <f>IF($A5677="","",$A5677&amp;"|"&amp;$C5677&amp;"|"&amp;$D5677)</f>
        <v/>
      </c>
      <c r="S5677" s="21">
        <f>IF($A5677="","",IFERROR(INDEX(Offerte!$D$2:$D$200,MATCH($Q5677,Offerte!$L$2:$L$200,0)),0))</f>
        <v/>
      </c>
      <c r="T5677" s="21">
        <f>IF($A5677="","",IFERROR(INDEX(Offerte!$G$2:$G$200,MATCH($Q5677,Offerte!$L$2:$L$200,0)),"NO"))</f>
        <v/>
      </c>
    </row>
    <row r="5678">
      <c r="A5678" s="10">
        <f>IF(Offerte!$A185="","",Offerte!$A185)</f>
        <v/>
      </c>
      <c r="B5678" s="10">
        <f>IF(Offerte!$A185="","",Offerte!$B185)</f>
        <v/>
      </c>
      <c r="C5678" s="10">
        <f>IF(Offerte!$A185="","",Offerte!$C185)</f>
        <v/>
      </c>
      <c r="D5678" s="10" t="inlineStr">
        <is>
          <t>A.1.1</t>
        </is>
      </c>
      <c r="E5678" s="10" t="inlineStr">
        <is>
          <t>A</t>
        </is>
      </c>
      <c r="F5678" s="10" t="inlineStr">
        <is>
          <t>Q</t>
        </is>
      </c>
      <c r="G5678" s="10" t="inlineStr">
        <is>
          <t>higher</t>
        </is>
      </c>
      <c r="H5678" s="10" t="n">
        <v>3</v>
      </c>
      <c r="I5678" s="10" t="inlineStr">
        <is>
          <t>Tasso aggiuntivo di corse controllate</t>
        </is>
      </c>
      <c r="J5678" s="20" t="n"/>
      <c r="K5678" s="20" t="n"/>
      <c r="L5678" s="20" t="n"/>
      <c r="M5678" s="20" t="n"/>
      <c r="N5678" s="21">
        <f>IF($A5678="","",IFERROR(VALUE($K5678)/VALUE($L5678)*100,IFERROR(VALUE($J5678),0)))</f>
        <v/>
      </c>
      <c r="O5678" s="21">
        <f>IF($A5678="",0,IF(OR($S5678&lt;&gt;1,COUNTA($J5678:$M5678)=0),0,IF(SUMPRODUCT(MAX(($C$5:$C$6173=$C5678)*($D$5:$D$6173=$D5678)*($S$5:$S$6173=1)*IFERROR($N$5:$N$6173*1,0)))&gt;0,ROUND($H5678*($N5678/SUMPRODUCT(MAX(($C$5:$C$6173=$C5678)*($D$5:$D$6173=$D5678)*($S$5:$S$6173=1)*IFERROR($N$5:$N$6173*1,0)))),4),0)))</f>
        <v/>
      </c>
      <c r="P5678" s="10" t="inlineStr">
        <is>
          <t>Corse controllate annue / Corse programmate annue</t>
        </is>
      </c>
      <c r="Q5678" s="21">
        <f>IF($A5678="","",$A5678&amp;"|"&amp;$C5678)</f>
        <v/>
      </c>
      <c r="R5678" s="21">
        <f>IF($A5678="","",$A5678&amp;"|"&amp;$C5678&amp;"|"&amp;$D5678)</f>
        <v/>
      </c>
      <c r="S5678" s="21">
        <f>IF($A5678="","",IFERROR(INDEX(Offerte!$D$2:$D$200,MATCH($Q5678,Offerte!$L$2:$L$200,0)),0))</f>
        <v/>
      </c>
      <c r="T5678" s="21">
        <f>IF($A5678="","",IFERROR(INDEX(Offerte!$G$2:$G$200,MATCH($Q5678,Offerte!$L$2:$L$200,0)),"NO"))</f>
        <v/>
      </c>
    </row>
    <row r="5679">
      <c r="A5679" s="10">
        <f>IF(Offerte!$A185="","",Offerte!$A185)</f>
        <v/>
      </c>
      <c r="B5679" s="10">
        <f>IF(Offerte!$A185="","",Offerte!$B185)</f>
        <v/>
      </c>
      <c r="C5679" s="10">
        <f>IF(Offerte!$A185="","",Offerte!$C185)</f>
        <v/>
      </c>
      <c r="D5679" s="10" t="inlineStr">
        <is>
          <t>A.1.2</t>
        </is>
      </c>
      <c r="E5679" s="10" t="inlineStr">
        <is>
          <t>A</t>
        </is>
      </c>
      <c r="F5679" s="10" t="inlineStr">
        <is>
          <t>Q</t>
        </is>
      </c>
      <c r="G5679" s="10" t="inlineStr">
        <is>
          <t>higher</t>
        </is>
      </c>
      <c r="H5679" s="10" t="n">
        <v>4</v>
      </c>
      <c r="I5679" s="10" t="inlineStr">
        <is>
          <t>Numero aggiuntivo di passeggeri controllati</t>
        </is>
      </c>
      <c r="J5679" s="20" t="n"/>
      <c r="K5679" s="20" t="n"/>
      <c r="L5679" s="20" t="n"/>
      <c r="M5679" s="20" t="n"/>
      <c r="N5679" s="21">
        <f>IF($A5679="","",IFERROR(VALUE($J5679),0))</f>
        <v/>
      </c>
      <c r="O5679" s="21">
        <f>IF($A5679="",0,IF(OR($S5679&lt;&gt;1,COUNTA($J5679:$M5679)=0),0,IF(SUMPRODUCT(MAX(($C$5:$C$6173=$C5679)*($D$5:$D$6173=$D5679)*($S$5:$S$6173=1)*IFERROR($N$5:$N$6173*1,0)))&gt;0,ROUND($H5679*($N5679/SUMPRODUCT(MAX(($C$5:$C$6173=$C5679)*($D$5:$D$6173=$D5679)*($S$5:$S$6173=1)*IFERROR($N$5:$N$6173*1,0)))),4),0)))</f>
        <v/>
      </c>
      <c r="P5679" s="10" t="inlineStr">
        <is>
          <t>passeggeri/anno</t>
        </is>
      </c>
      <c r="Q5679" s="21">
        <f>IF($A5679="","",$A5679&amp;"|"&amp;$C5679)</f>
        <v/>
      </c>
      <c r="R5679" s="21">
        <f>IF($A5679="","",$A5679&amp;"|"&amp;$C5679&amp;"|"&amp;$D5679)</f>
        <v/>
      </c>
      <c r="S5679" s="21">
        <f>IF($A5679="","",IFERROR(INDEX(Offerte!$D$2:$D$200,MATCH($Q5679,Offerte!$L$2:$L$200,0)),0))</f>
        <v/>
      </c>
      <c r="T5679" s="21">
        <f>IF($A5679="","",IFERROR(INDEX(Offerte!$G$2:$G$200,MATCH($Q5679,Offerte!$L$2:$L$200,0)),"NO"))</f>
        <v/>
      </c>
    </row>
    <row r="5680">
      <c r="A5680" s="10">
        <f>IF(Offerte!$A185="","",Offerte!$A185)</f>
        <v/>
      </c>
      <c r="B5680" s="10">
        <f>IF(Offerte!$A185="","",Offerte!$B185)</f>
        <v/>
      </c>
      <c r="C5680" s="10">
        <f>IF(Offerte!$A185="","",Offerte!$C185)</f>
        <v/>
      </c>
      <c r="D5680" s="10" t="inlineStr">
        <is>
          <t>B.1.1</t>
        </is>
      </c>
      <c r="E5680" s="10" t="inlineStr">
        <is>
          <t>B</t>
        </is>
      </c>
      <c r="F5680" s="10" t="inlineStr">
        <is>
          <t>Q</t>
        </is>
      </c>
      <c r="G5680" s="10" t="inlineStr">
        <is>
          <t>higher</t>
        </is>
      </c>
      <c r="H5680" s="10" t="n">
        <v>3</v>
      </c>
      <c r="I5680" s="10" t="inlineStr">
        <is>
          <t>Incremento dei posti offerti nelle fasce di punta</t>
        </is>
      </c>
      <c r="J5680" s="20" t="n"/>
      <c r="K5680" s="20" t="n"/>
      <c r="L5680" s="20" t="n"/>
      <c r="M5680" s="20" t="n"/>
      <c r="N5680" s="21">
        <f>IF($A5680="","",IFERROR(VALUE($J5680),0))</f>
        <v/>
      </c>
      <c r="O5680" s="21">
        <f>IF($A5680="",0,IF(OR($S5680&lt;&gt;1,COUNTA($J5680:$M5680)=0),0,IF(SUMPRODUCT(MAX(($C$5:$C$6173=$C5680)*($D$5:$D$6173=$D5680)*($S$5:$S$6173=1)*IFERROR($N$5:$N$6173*1,0)))&gt;0,ROUND($H5680*($N5680/SUMPRODUCT(MAX(($C$5:$C$6173=$C5680)*($D$5:$D$6173=$D5680)*($S$5:$S$6173=1)*IFERROR($N$5:$N$6173*1,0)))),4),0)))</f>
        <v/>
      </c>
      <c r="P5680" s="10" t="inlineStr">
        <is>
          <t>posti*km</t>
        </is>
      </c>
      <c r="Q5680" s="21">
        <f>IF($A5680="","",$A5680&amp;"|"&amp;$C5680)</f>
        <v/>
      </c>
      <c r="R5680" s="21">
        <f>IF($A5680="","",$A5680&amp;"|"&amp;$C5680&amp;"|"&amp;$D5680)</f>
        <v/>
      </c>
      <c r="S5680" s="21">
        <f>IF($A5680="","",IFERROR(INDEX(Offerte!$D$2:$D$200,MATCH($Q5680,Offerte!$L$2:$L$200,0)),0))</f>
        <v/>
      </c>
      <c r="T5680" s="21">
        <f>IF($A5680="","",IFERROR(INDEX(Offerte!$G$2:$G$200,MATCH($Q5680,Offerte!$L$2:$L$200,0)),"NO"))</f>
        <v/>
      </c>
    </row>
    <row r="5681">
      <c r="A5681" s="10">
        <f>IF(Offerte!$A185="","",Offerte!$A185)</f>
        <v/>
      </c>
      <c r="B5681" s="10">
        <f>IF(Offerte!$A185="","",Offerte!$B185)</f>
        <v/>
      </c>
      <c r="C5681" s="10">
        <f>IF(Offerte!$A185="","",Offerte!$C185)</f>
        <v/>
      </c>
      <c r="D5681" s="10" t="inlineStr">
        <is>
          <t>B.2.1</t>
        </is>
      </c>
      <c r="E5681" s="10" t="inlineStr">
        <is>
          <t>B</t>
        </is>
      </c>
      <c r="F5681" s="10" t="inlineStr">
        <is>
          <t>Q</t>
        </is>
      </c>
      <c r="G5681" s="10" t="inlineStr">
        <is>
          <t>higher</t>
        </is>
      </c>
      <c r="H5681" s="10" t="n">
        <v>4</v>
      </c>
      <c r="I5681" s="10" t="inlineStr">
        <is>
          <t>Corse aggiuntive nell'arco giornaliero base</t>
        </is>
      </c>
      <c r="J5681" s="20" t="n"/>
      <c r="K5681" s="20" t="n"/>
      <c r="L5681" s="20" t="n"/>
      <c r="M5681" s="20" t="n"/>
      <c r="N5681" s="21">
        <f>IF($A5681="","",IFERROR(VALUE($J5681),0))</f>
        <v/>
      </c>
      <c r="O5681" s="21">
        <f>IF($A5681="",0,IF(OR($S5681&lt;&gt;1,COUNTA($J5681:$M5681)=0),0,IF(SUMPRODUCT(MAX(($C$5:$C$6173=$C5681)*($D$5:$D$6173=$D5681)*($S$5:$S$6173=1)*IFERROR($N$5:$N$6173*1,0)))&gt;0,ROUND($H5681*($N5681/SUMPRODUCT(MAX(($C$5:$C$6173=$C5681)*($D$5:$D$6173=$D5681)*($S$5:$S$6173=1)*IFERROR($N$5:$N$6173*1,0)))),4),0)))</f>
        <v/>
      </c>
      <c r="P5681" s="10" t="inlineStr">
        <is>
          <t>corse</t>
        </is>
      </c>
      <c r="Q5681" s="21">
        <f>IF($A5681="","",$A5681&amp;"|"&amp;$C5681)</f>
        <v/>
      </c>
      <c r="R5681" s="21">
        <f>IF($A5681="","",$A5681&amp;"|"&amp;$C5681&amp;"|"&amp;$D5681)</f>
        <v/>
      </c>
      <c r="S5681" s="21">
        <f>IF($A5681="","",IFERROR(INDEX(Offerte!$D$2:$D$200,MATCH($Q5681,Offerte!$L$2:$L$200,0)),0))</f>
        <v/>
      </c>
      <c r="T5681" s="21">
        <f>IF($A5681="","",IFERROR(INDEX(Offerte!$G$2:$G$200,MATCH($Q5681,Offerte!$L$2:$L$200,0)),"NO"))</f>
        <v/>
      </c>
    </row>
    <row r="5682">
      <c r="A5682" s="10">
        <f>IF(Offerte!$A185="","",Offerte!$A185)</f>
        <v/>
      </c>
      <c r="B5682" s="10">
        <f>IF(Offerte!$A185="","",Offerte!$B185)</f>
        <v/>
      </c>
      <c r="C5682" s="10">
        <f>IF(Offerte!$A185="","",Offerte!$C185)</f>
        <v/>
      </c>
      <c r="D5682" s="10" t="inlineStr">
        <is>
          <t>B.3.1</t>
        </is>
      </c>
      <c r="E5682" s="10" t="inlineStr">
        <is>
          <t>B</t>
        </is>
      </c>
      <c r="F5682" s="10" t="inlineStr">
        <is>
          <t>Q</t>
        </is>
      </c>
      <c r="G5682" s="10" t="inlineStr">
        <is>
          <t>higher</t>
        </is>
      </c>
      <c r="H5682" s="10" t="n">
        <v>2</v>
      </c>
      <c r="I5682" s="10" t="inlineStr">
        <is>
          <t>Numero di corse aggiuntive per allungamento dell'arco di servizio giornaliero nelle fasce serali</t>
        </is>
      </c>
      <c r="J5682" s="20" t="n"/>
      <c r="K5682" s="20" t="n"/>
      <c r="L5682" s="20" t="n"/>
      <c r="M5682" s="20" t="n"/>
      <c r="N5682" s="21">
        <f>IF($A5682="","",IFERROR(VALUE($J5682),0))</f>
        <v/>
      </c>
      <c r="O5682" s="21">
        <f>IF($A5682="",0,IF(OR($S5682&lt;&gt;1,COUNTA($J5682:$M5682)=0),0,IF(SUMPRODUCT(MAX(($C$5:$C$6173=$C5682)*($D$5:$D$6173=$D5682)*($S$5:$S$6173=1)*IFERROR($N$5:$N$6173*1,0)))&gt;0,ROUND($H5682*($N5682/SUMPRODUCT(MAX(($C$5:$C$6173=$C5682)*($D$5:$D$6173=$D5682)*($S$5:$S$6173=1)*IFERROR($N$5:$N$6173*1,0)))),4),0)))</f>
        <v/>
      </c>
      <c r="P5682" s="10" t="inlineStr">
        <is>
          <t>corse</t>
        </is>
      </c>
      <c r="Q5682" s="21">
        <f>IF($A5682="","",$A5682&amp;"|"&amp;$C5682)</f>
        <v/>
      </c>
      <c r="R5682" s="21">
        <f>IF($A5682="","",$A5682&amp;"|"&amp;$C5682&amp;"|"&amp;$D5682)</f>
        <v/>
      </c>
      <c r="S5682" s="21">
        <f>IF($A5682="","",IFERROR(INDEX(Offerte!$D$2:$D$200,MATCH($Q5682,Offerte!$L$2:$L$200,0)),0))</f>
        <v/>
      </c>
      <c r="T5682" s="21">
        <f>IF($A5682="","",IFERROR(INDEX(Offerte!$G$2:$G$200,MATCH($Q5682,Offerte!$L$2:$L$200,0)),"NO"))</f>
        <v/>
      </c>
    </row>
    <row r="5683">
      <c r="A5683" s="10">
        <f>IF(Offerte!$A185="","",Offerte!$A185)</f>
        <v/>
      </c>
      <c r="B5683" s="10">
        <f>IF(Offerte!$A185="","",Offerte!$B185)</f>
        <v/>
      </c>
      <c r="C5683" s="10">
        <f>IF(Offerte!$A185="","",Offerte!$C185)</f>
        <v/>
      </c>
      <c r="D5683" s="10" t="inlineStr">
        <is>
          <t>B.4.1</t>
        </is>
      </c>
      <c r="E5683" s="10" t="inlineStr">
        <is>
          <t>B</t>
        </is>
      </c>
      <c r="F5683" s="10" t="inlineStr">
        <is>
          <t>Q</t>
        </is>
      </c>
      <c r="G5683" s="10" t="inlineStr">
        <is>
          <t>higher</t>
        </is>
      </c>
      <c r="H5683" s="10" t="n">
        <v>3</v>
      </c>
      <c r="I5683" s="10" t="inlineStr">
        <is>
          <t>Percorrenze aggiuntive offerte nel Programma d'esercizio delle prime due fasi attuative</t>
        </is>
      </c>
      <c r="J5683" s="20" t="n"/>
      <c r="K5683" s="20" t="n"/>
      <c r="L5683" s="20" t="n"/>
      <c r="M5683" s="20" t="n"/>
      <c r="N5683" s="21">
        <f>IF($A5683="","",IFERROR(VALUE($J5683),0))</f>
        <v/>
      </c>
      <c r="O5683" s="21">
        <f>IF($A5683="",0,IF(OR($S5683&lt;&gt;1,COUNTA($J5683:$M5683)=0),0,IF(SUMPRODUCT(MAX(($C$5:$C$6173=$C5683)*($D$5:$D$6173=$D5683)*($S$5:$S$6173=1)*IFERROR($N$5:$N$6173*1,0)))&gt;0,ROUND($H5683*($N5683/SUMPRODUCT(MAX(($C$5:$C$6173=$C5683)*($D$5:$D$6173=$D5683)*($S$5:$S$6173=1)*IFERROR($N$5:$N$6173*1,0)))),4),0)))</f>
        <v/>
      </c>
      <c r="P5683" s="10" t="inlineStr">
        <is>
          <t>vett*km</t>
        </is>
      </c>
      <c r="Q5683" s="21">
        <f>IF($A5683="","",$A5683&amp;"|"&amp;$C5683)</f>
        <v/>
      </c>
      <c r="R5683" s="21">
        <f>IF($A5683="","",$A5683&amp;"|"&amp;$C5683&amp;"|"&amp;$D5683)</f>
        <v/>
      </c>
      <c r="S5683" s="21">
        <f>IF($A5683="","",IFERROR(INDEX(Offerte!$D$2:$D$200,MATCH($Q5683,Offerte!$L$2:$L$200,0)),0))</f>
        <v/>
      </c>
      <c r="T5683" s="21">
        <f>IF($A5683="","",IFERROR(INDEX(Offerte!$G$2:$G$200,MATCH($Q5683,Offerte!$L$2:$L$200,0)),"NO"))</f>
        <v/>
      </c>
    </row>
    <row r="5684">
      <c r="A5684" s="10">
        <f>IF(Offerte!$A185="","",Offerte!$A185)</f>
        <v/>
      </c>
      <c r="B5684" s="10">
        <f>IF(Offerte!$A185="","",Offerte!$B185)</f>
        <v/>
      </c>
      <c r="C5684" s="10">
        <f>IF(Offerte!$A185="","",Offerte!$C185)</f>
        <v/>
      </c>
      <c r="D5684" s="10" t="inlineStr">
        <is>
          <t>B.5.1</t>
        </is>
      </c>
      <c r="E5684" s="10" t="inlineStr">
        <is>
          <t>B</t>
        </is>
      </c>
      <c r="F5684" s="10" t="inlineStr">
        <is>
          <t>D</t>
        </is>
      </c>
      <c r="G5684" s="10" t="inlineStr">
        <is>
          <t>discretionary</t>
        </is>
      </c>
      <c r="H5684" s="10" t="n">
        <v>2</v>
      </c>
      <c r="I5684" s="10" t="inlineStr">
        <is>
          <t>Efficacia del progetto di servizi complementari DRT</t>
        </is>
      </c>
      <c r="J5684" s="20" t="n"/>
      <c r="K5684" s="20" t="n"/>
      <c r="L5684" s="20" t="n"/>
      <c r="M5684" s="20" t="n"/>
      <c r="N5684" s="21">
        <f>IF($A5684="","",MAX(0,MIN(1,IFERROR(VALUE($M5684),0))))</f>
        <v/>
      </c>
      <c r="O5684" s="21">
        <f>IF($A5684="",0,IF(OR($S5684&lt;&gt;1,COUNTA($J5684:$M5684)=0),0,IF(SUMPRODUCT(MAX(($C$5:$C$6173=$C5684)*($D$5:$D$6173=$D5684)*($S$5:$S$6173=1)*IFERROR($N$5:$N$6173*1,0)))&gt;0,ROUND($H5684*($N5684/SUMPRODUCT(MAX(($C$5:$C$6173=$C5684)*($D$5:$D$6173=$D5684)*($S$5:$S$6173=1)*IFERROR($N$5:$N$6173*1,0)))),4),0)))</f>
        <v/>
      </c>
      <c r="P5684" s="10" t="inlineStr">
        <is>
          <t>coeff.</t>
        </is>
      </c>
      <c r="Q5684" s="21">
        <f>IF($A5684="","",$A5684&amp;"|"&amp;$C5684)</f>
        <v/>
      </c>
      <c r="R5684" s="21">
        <f>IF($A5684="","",$A5684&amp;"|"&amp;$C5684&amp;"|"&amp;$D5684)</f>
        <v/>
      </c>
      <c r="S5684" s="21">
        <f>IF($A5684="","",IFERROR(INDEX(Offerte!$D$2:$D$200,MATCH($Q5684,Offerte!$L$2:$L$200,0)),0))</f>
        <v/>
      </c>
      <c r="T5684" s="21">
        <f>IF($A5684="","",IFERROR(INDEX(Offerte!$G$2:$G$200,MATCH($Q5684,Offerte!$L$2:$L$200,0)),"NO"))</f>
        <v/>
      </c>
    </row>
    <row r="5685">
      <c r="A5685" s="10">
        <f>IF(Offerte!$A185="","",Offerte!$A185)</f>
        <v/>
      </c>
      <c r="B5685" s="10">
        <f>IF(Offerte!$A185="","",Offerte!$B185)</f>
        <v/>
      </c>
      <c r="C5685" s="10">
        <f>IF(Offerte!$A185="","",Offerte!$C185)</f>
        <v/>
      </c>
      <c r="D5685" s="10" t="inlineStr">
        <is>
          <t>C.1.1</t>
        </is>
      </c>
      <c r="E5685" s="10" t="inlineStr">
        <is>
          <t>C</t>
        </is>
      </c>
      <c r="F5685" s="10" t="inlineStr">
        <is>
          <t>Q</t>
        </is>
      </c>
      <c r="G5685" s="10" t="inlineStr">
        <is>
          <t>higher</t>
        </is>
      </c>
      <c r="H5685" s="10" t="n">
        <v>2</v>
      </c>
      <c r="I5685" s="10" t="inlineStr">
        <is>
          <t>Tasso di copertura del servizio con telecamere BSD</t>
        </is>
      </c>
      <c r="J5685" s="20" t="n"/>
      <c r="K5685" s="20" t="n"/>
      <c r="L5685" s="20" t="n"/>
      <c r="M5685" s="20" t="n"/>
      <c r="N5685" s="21">
        <f>IF($A5685="","",IFERROR(VALUE($K5685)/VALUE($L5685),IFERROR(VALUE($J5685),0)))</f>
        <v/>
      </c>
      <c r="O5685" s="21">
        <f>IF($A5685="",0,IF(OR($S5685&lt;&gt;1,COUNTA($J5685:$M5685)=0),0,IF(SUMPRODUCT(MAX(($C$5:$C$6173=$C5685)*($D$5:$D$6173=$D5685)*($S$5:$S$6173=1)*IFERROR($N$5:$N$6173*1,0)))&gt;0,ROUND($H5685*($N5685/SUMPRODUCT(MAX(($C$5:$C$6173=$C5685)*($D$5:$D$6173=$D5685)*($S$5:$S$6173=1)*IFERROR($N$5:$N$6173*1,0)))),4),0)))</f>
        <v/>
      </c>
      <c r="P5685" s="10" t="inlineStr">
        <is>
          <t>Autobus attrezzati con telecamere BSD / Autobus totali in offerta, incluse scorte</t>
        </is>
      </c>
      <c r="Q5685" s="21">
        <f>IF($A5685="","",$A5685&amp;"|"&amp;$C5685)</f>
        <v/>
      </c>
      <c r="R5685" s="21">
        <f>IF($A5685="","",$A5685&amp;"|"&amp;$C5685&amp;"|"&amp;$D5685)</f>
        <v/>
      </c>
      <c r="S5685" s="21">
        <f>IF($A5685="","",IFERROR(INDEX(Offerte!$D$2:$D$200,MATCH($Q5685,Offerte!$L$2:$L$200,0)),0))</f>
        <v/>
      </c>
      <c r="T5685" s="21">
        <f>IF($A5685="","",IFERROR(INDEX(Offerte!$G$2:$G$200,MATCH($Q5685,Offerte!$L$2:$L$200,0)),"NO"))</f>
        <v/>
      </c>
    </row>
    <row r="5686">
      <c r="A5686" s="10">
        <f>IF(Offerte!$A185="","",Offerte!$A185)</f>
        <v/>
      </c>
      <c r="B5686" s="10">
        <f>IF(Offerte!$A185="","",Offerte!$B185)</f>
        <v/>
      </c>
      <c r="C5686" s="10">
        <f>IF(Offerte!$A185="","",Offerte!$C185)</f>
        <v/>
      </c>
      <c r="D5686" s="10" t="inlineStr">
        <is>
          <t>C.1.2</t>
        </is>
      </c>
      <c r="E5686" s="10" t="inlineStr">
        <is>
          <t>C</t>
        </is>
      </c>
      <c r="F5686" s="10" t="inlineStr">
        <is>
          <t>Q</t>
        </is>
      </c>
      <c r="G5686" s="10" t="inlineStr">
        <is>
          <t>higher</t>
        </is>
      </c>
      <c r="H5686" s="10" t="n">
        <v>2</v>
      </c>
      <c r="I5686" s="10" t="inlineStr">
        <is>
          <t>Tasso di copertura del servizio con telecamere ADAS</t>
        </is>
      </c>
      <c r="J5686" s="20" t="n"/>
      <c r="K5686" s="20" t="n"/>
      <c r="L5686" s="20" t="n"/>
      <c r="M5686" s="20" t="n"/>
      <c r="N5686" s="21">
        <f>IF($A5686="","",IFERROR(VALUE($K5686)/VALUE($L5686),IFERROR(VALUE($J5686),0)))</f>
        <v/>
      </c>
      <c r="O5686" s="21">
        <f>IF($A5686="",0,IF(OR($S5686&lt;&gt;1,COUNTA($J5686:$M5686)=0),0,IF(SUMPRODUCT(MAX(($C$5:$C$6173=$C5686)*($D$5:$D$6173=$D5686)*($S$5:$S$6173=1)*IFERROR($N$5:$N$6173*1,0)))&gt;0,ROUND($H5686*($N5686/SUMPRODUCT(MAX(($C$5:$C$6173=$C5686)*($D$5:$D$6173=$D5686)*($S$5:$S$6173=1)*IFERROR($N$5:$N$6173*1,0)))),4),0)))</f>
        <v/>
      </c>
      <c r="P5686" s="10" t="inlineStr">
        <is>
          <t>Autobus attrezzati con telecamere ADAS / Autobus totali in offerta, incluse scorte</t>
        </is>
      </c>
      <c r="Q5686" s="21">
        <f>IF($A5686="","",$A5686&amp;"|"&amp;$C5686)</f>
        <v/>
      </c>
      <c r="R5686" s="21">
        <f>IF($A5686="","",$A5686&amp;"|"&amp;$C5686&amp;"|"&amp;$D5686)</f>
        <v/>
      </c>
      <c r="S5686" s="21">
        <f>IF($A5686="","",IFERROR(INDEX(Offerte!$D$2:$D$200,MATCH($Q5686,Offerte!$L$2:$L$200,0)),0))</f>
        <v/>
      </c>
      <c r="T5686" s="21">
        <f>IF($A5686="","",IFERROR(INDEX(Offerte!$G$2:$G$200,MATCH($Q5686,Offerte!$L$2:$L$200,0)),"NO"))</f>
        <v/>
      </c>
    </row>
    <row r="5687">
      <c r="A5687" s="10">
        <f>IF(Offerte!$A185="","",Offerte!$A185)</f>
        <v/>
      </c>
      <c r="B5687" s="10">
        <f>IF(Offerte!$A185="","",Offerte!$B185)</f>
        <v/>
      </c>
      <c r="C5687" s="10">
        <f>IF(Offerte!$A185="","",Offerte!$C185)</f>
        <v/>
      </c>
      <c r="D5687" s="10" t="inlineStr">
        <is>
          <t>C.2.1</t>
        </is>
      </c>
      <c r="E5687" s="10" t="inlineStr">
        <is>
          <t>C</t>
        </is>
      </c>
      <c r="F5687" s="10" t="inlineStr">
        <is>
          <t>Q</t>
        </is>
      </c>
      <c r="G5687" s="10" t="inlineStr">
        <is>
          <t>higher</t>
        </is>
      </c>
      <c r="H5687" s="10" t="n">
        <v>3</v>
      </c>
      <c r="I5687" s="10" t="inlineStr">
        <is>
          <t>Tasso di copertura del servizio con telecamere di bordo di videosorveglianza</t>
        </is>
      </c>
      <c r="J5687" s="20" t="n"/>
      <c r="K5687" s="20" t="n"/>
      <c r="L5687" s="20" t="n"/>
      <c r="M5687" s="20" t="n"/>
      <c r="N5687" s="21">
        <f>IF($A5687="","",IFERROR(VALUE($K5687)/VALUE($L5687),IFERROR(VALUE($J5687),0)))</f>
        <v/>
      </c>
      <c r="O5687" s="21">
        <f>IF($A5687="",0,IF(OR($S5687&lt;&gt;1,COUNTA($J5687:$M5687)=0),0,IF(SUMPRODUCT(MAX(($C$5:$C$6173=$C5687)*($D$5:$D$6173=$D5687)*($S$5:$S$6173=1)*IFERROR($N$5:$N$6173*1,0)))&gt;0,ROUND($H5687*($N5687/SUMPRODUCT(MAX(($C$5:$C$6173=$C5687)*($D$5:$D$6173=$D5687)*($S$5:$S$6173=1)*IFERROR($N$5:$N$6173*1,0)))),4),0)))</f>
        <v/>
      </c>
      <c r="P5687" s="10" t="inlineStr">
        <is>
          <t>Autobus attrezzati con videosorveglianza / Autobus totali in offerta, incluse scorte</t>
        </is>
      </c>
      <c r="Q5687" s="21">
        <f>IF($A5687="","",$A5687&amp;"|"&amp;$C5687)</f>
        <v/>
      </c>
      <c r="R5687" s="21">
        <f>IF($A5687="","",$A5687&amp;"|"&amp;$C5687&amp;"|"&amp;$D5687)</f>
        <v/>
      </c>
      <c r="S5687" s="21">
        <f>IF($A5687="","",IFERROR(INDEX(Offerte!$D$2:$D$200,MATCH($Q5687,Offerte!$L$2:$L$200,0)),0))</f>
        <v/>
      </c>
      <c r="T5687" s="21">
        <f>IF($A5687="","",IFERROR(INDEX(Offerte!$G$2:$G$200,MATCH($Q5687,Offerte!$L$2:$L$200,0)),"NO"))</f>
        <v/>
      </c>
    </row>
    <row r="5688">
      <c r="A5688" s="10">
        <f>IF(Offerte!$A185="","",Offerte!$A185)</f>
        <v/>
      </c>
      <c r="B5688" s="10">
        <f>IF(Offerte!$A185="","",Offerte!$B185)</f>
        <v/>
      </c>
      <c r="C5688" s="10">
        <f>IF(Offerte!$A185="","",Offerte!$C185)</f>
        <v/>
      </c>
      <c r="D5688" s="10" t="inlineStr">
        <is>
          <t>C.2.2</t>
        </is>
      </c>
      <c r="E5688" s="10" t="inlineStr">
        <is>
          <t>C</t>
        </is>
      </c>
      <c r="F5688" s="10" t="inlineStr">
        <is>
          <t>T</t>
        </is>
      </c>
      <c r="G5688" s="10" t="inlineStr">
        <is>
          <t>tabular</t>
        </is>
      </c>
      <c r="H5688" s="10" t="n">
        <v>1</v>
      </c>
      <c r="I5688" s="10" t="inlineStr">
        <is>
          <t>Software video/audio analisi per situazioni di pericolo</t>
        </is>
      </c>
      <c r="J5688" s="20" t="n"/>
      <c r="K5688" s="20" t="n"/>
      <c r="L5688" s="20" t="n"/>
      <c r="M5688" s="20" t="n"/>
      <c r="N5688" s="21">
        <f>IF($A5688="","",IF(IFERROR(VALUE($M5688),0)=1,1,0))</f>
        <v/>
      </c>
      <c r="O5688" s="21">
        <f>IF($A5688="",0,IF(OR($S5688&lt;&gt;1,COUNTA($J5688:$M5688)=0),0,IF($N5688=1,$H5688,0)))</f>
        <v/>
      </c>
      <c r="P5688" s="10" t="inlineStr">
        <is>
          <t>sì/no</t>
        </is>
      </c>
      <c r="Q5688" s="21">
        <f>IF($A5688="","",$A5688&amp;"|"&amp;$C5688)</f>
        <v/>
      </c>
      <c r="R5688" s="21">
        <f>IF($A5688="","",$A5688&amp;"|"&amp;$C5688&amp;"|"&amp;$D5688)</f>
        <v/>
      </c>
      <c r="S5688" s="21">
        <f>IF($A5688="","",IFERROR(INDEX(Offerte!$D$2:$D$200,MATCH($Q5688,Offerte!$L$2:$L$200,0)),0))</f>
        <v/>
      </c>
      <c r="T5688" s="21">
        <f>IF($A5688="","",IFERROR(INDEX(Offerte!$G$2:$G$200,MATCH($Q5688,Offerte!$L$2:$L$200,0)),"NO"))</f>
        <v/>
      </c>
    </row>
    <row r="5689">
      <c r="A5689" s="10">
        <f>IF(Offerte!$A185="","",Offerte!$A185)</f>
        <v/>
      </c>
      <c r="B5689" s="10">
        <f>IF(Offerte!$A185="","",Offerte!$B185)</f>
        <v/>
      </c>
      <c r="C5689" s="10">
        <f>IF(Offerte!$A185="","",Offerte!$C185)</f>
        <v/>
      </c>
      <c r="D5689" s="10" t="inlineStr">
        <is>
          <t>C.2.3</t>
        </is>
      </c>
      <c r="E5689" s="10" t="inlineStr">
        <is>
          <t>C</t>
        </is>
      </c>
      <c r="F5689" s="10" t="inlineStr">
        <is>
          <t>T</t>
        </is>
      </c>
      <c r="G5689" s="10" t="inlineStr">
        <is>
          <t>tabular</t>
        </is>
      </c>
      <c r="H5689" s="10" t="n">
        <v>1</v>
      </c>
      <c r="I5689" s="10" t="inlineStr">
        <is>
          <t>Collegamento con centrale qualificata di pronto intervento</t>
        </is>
      </c>
      <c r="J5689" s="20" t="n"/>
      <c r="K5689" s="20" t="n"/>
      <c r="L5689" s="20" t="n"/>
      <c r="M5689" s="20" t="n"/>
      <c r="N5689" s="21">
        <f>IF($A5689="","",IF(IFERROR(VALUE($M5689),0)=1,1,0))</f>
        <v/>
      </c>
      <c r="O5689" s="21">
        <f>IF($A5689="",0,IF(OR($S5689&lt;&gt;1,COUNTA($J5689:$M5689)=0),0,IF($N5689=1,$H5689,0)))</f>
        <v/>
      </c>
      <c r="P5689" s="10" t="inlineStr">
        <is>
          <t>sì/no</t>
        </is>
      </c>
      <c r="Q5689" s="21">
        <f>IF($A5689="","",$A5689&amp;"|"&amp;$C5689)</f>
        <v/>
      </c>
      <c r="R5689" s="21">
        <f>IF($A5689="","",$A5689&amp;"|"&amp;$C5689&amp;"|"&amp;$D5689)</f>
        <v/>
      </c>
      <c r="S5689" s="21">
        <f>IF($A5689="","",IFERROR(INDEX(Offerte!$D$2:$D$200,MATCH($Q5689,Offerte!$L$2:$L$200,0)),0))</f>
        <v/>
      </c>
      <c r="T5689" s="21">
        <f>IF($A5689="","",IFERROR(INDEX(Offerte!$G$2:$G$200,MATCH($Q5689,Offerte!$L$2:$L$200,0)),"NO"))</f>
        <v/>
      </c>
    </row>
    <row r="5690">
      <c r="A5690" s="10">
        <f>IF(Offerte!$A185="","",Offerte!$A185)</f>
        <v/>
      </c>
      <c r="B5690" s="10">
        <f>IF(Offerte!$A185="","",Offerte!$B185)</f>
        <v/>
      </c>
      <c r="C5690" s="10">
        <f>IF(Offerte!$A185="","",Offerte!$C185)</f>
        <v/>
      </c>
      <c r="D5690" s="10" t="inlineStr">
        <is>
          <t>C.2.4</t>
        </is>
      </c>
      <c r="E5690" s="10" t="inlineStr">
        <is>
          <t>C</t>
        </is>
      </c>
      <c r="F5690" s="10" t="inlineStr">
        <is>
          <t>Q</t>
        </is>
      </c>
      <c r="G5690" s="10" t="inlineStr">
        <is>
          <t>higher</t>
        </is>
      </c>
      <c r="H5690" s="10" t="n">
        <v>1</v>
      </c>
      <c r="I5690" s="10" t="inlineStr">
        <is>
          <t>Tasso di copertura del servizio con dispositivi per la chiamata di emergenza del conducente</t>
        </is>
      </c>
      <c r="J5690" s="20" t="n"/>
      <c r="K5690" s="20" t="n"/>
      <c r="L5690" s="20" t="n"/>
      <c r="M5690" s="20" t="n"/>
      <c r="N5690" s="21">
        <f>IF($A5690="","",IFERROR(VALUE($K5690)/VALUE($L5690),IFERROR(VALUE($J5690),0)))</f>
        <v/>
      </c>
      <c r="O5690" s="21">
        <f>IF($A5690="",0,IF(OR($S5690&lt;&gt;1,COUNTA($J5690:$M5690)=0),0,IF(SUMPRODUCT(MAX(($C$5:$C$6173=$C5690)*($D$5:$D$6173=$D5690)*($S$5:$S$6173=1)*IFERROR($N$5:$N$6173*1,0)))&gt;0,ROUND($H5690*($N5690/SUMPRODUCT(MAX(($C$5:$C$6173=$C5690)*($D$5:$D$6173=$D5690)*($S$5:$S$6173=1)*IFERROR($N$5:$N$6173*1,0)))),4),0)))</f>
        <v/>
      </c>
      <c r="P5690" s="10" t="inlineStr">
        <is>
          <t>Autobus attrezzati con chiamata di emergenza / Autobus totali in offerta, incluse scorte</t>
        </is>
      </c>
      <c r="Q5690" s="21">
        <f>IF($A5690="","",$A5690&amp;"|"&amp;$C5690)</f>
        <v/>
      </c>
      <c r="R5690" s="21">
        <f>IF($A5690="","",$A5690&amp;"|"&amp;$C5690&amp;"|"&amp;$D5690)</f>
        <v/>
      </c>
      <c r="S5690" s="21">
        <f>IF($A5690="","",IFERROR(INDEX(Offerte!$D$2:$D$200,MATCH($Q5690,Offerte!$L$2:$L$200,0)),0))</f>
        <v/>
      </c>
      <c r="T5690" s="21">
        <f>IF($A5690="","",IFERROR(INDEX(Offerte!$G$2:$G$200,MATCH($Q5690,Offerte!$L$2:$L$200,0)),"NO"))</f>
        <v/>
      </c>
    </row>
    <row r="5691">
      <c r="A5691" s="10">
        <f>IF(Offerte!$A185="","",Offerte!$A185)</f>
        <v/>
      </c>
      <c r="B5691" s="10">
        <f>IF(Offerte!$A185="","",Offerte!$B185)</f>
        <v/>
      </c>
      <c r="C5691" s="10">
        <f>IF(Offerte!$A185="","",Offerte!$C185)</f>
        <v/>
      </c>
      <c r="D5691" s="10" t="inlineStr">
        <is>
          <t>C.3.1</t>
        </is>
      </c>
      <c r="E5691" s="10" t="inlineStr">
        <is>
          <t>C</t>
        </is>
      </c>
      <c r="F5691" s="10" t="inlineStr">
        <is>
          <t>Q</t>
        </is>
      </c>
      <c r="G5691" s="10" t="inlineStr">
        <is>
          <t>higher</t>
        </is>
      </c>
      <c r="H5691" s="10" t="n">
        <v>2</v>
      </c>
      <c r="I5691" s="10" t="inlineStr">
        <is>
          <t>Tasso di copertura del servizio con dispositivi di informazione dinamica a bordo mezzo</t>
        </is>
      </c>
      <c r="J5691" s="20" t="n"/>
      <c r="K5691" s="20" t="n"/>
      <c r="L5691" s="20" t="n"/>
      <c r="M5691" s="20" t="n"/>
      <c r="N5691" s="21">
        <f>IF($A5691="","",IFERROR(VALUE($K5691)/VALUE($L5691),IFERROR(VALUE($J5691),0)))</f>
        <v/>
      </c>
      <c r="O5691" s="21">
        <f>IF($A5691="",0,IF(OR($S5691&lt;&gt;1,COUNTA($J5691:$M5691)=0),0,IF(SUMPRODUCT(MAX(($C$5:$C$6173=$C5691)*($D$5:$D$6173=$D5691)*($S$5:$S$6173=1)*IFERROR($N$5:$N$6173*1,0)))&gt;0,ROUND($H5691*($N5691/SUMPRODUCT(MAX(($C$5:$C$6173=$C5691)*($D$5:$D$6173=$D5691)*($S$5:$S$6173=1)*IFERROR($N$5:$N$6173*1,0)))),4),0)))</f>
        <v/>
      </c>
      <c r="P5691" s="10" t="inlineStr">
        <is>
          <t>Autobus con monitor e indicatori vocali / Autobus totali in offerta, incluse scorte</t>
        </is>
      </c>
      <c r="Q5691" s="21">
        <f>IF($A5691="","",$A5691&amp;"|"&amp;$C5691)</f>
        <v/>
      </c>
      <c r="R5691" s="21">
        <f>IF($A5691="","",$A5691&amp;"|"&amp;$C5691&amp;"|"&amp;$D5691)</f>
        <v/>
      </c>
      <c r="S5691" s="21">
        <f>IF($A5691="","",IFERROR(INDEX(Offerte!$D$2:$D$200,MATCH($Q5691,Offerte!$L$2:$L$200,0)),0))</f>
        <v/>
      </c>
      <c r="T5691" s="21">
        <f>IF($A5691="","",IFERROR(INDEX(Offerte!$G$2:$G$200,MATCH($Q5691,Offerte!$L$2:$L$200,0)),"NO"))</f>
        <v/>
      </c>
    </row>
    <row r="5692">
      <c r="A5692" s="10">
        <f>IF(Offerte!$A185="","",Offerte!$A185)</f>
        <v/>
      </c>
      <c r="B5692" s="10">
        <f>IF(Offerte!$A185="","",Offerte!$B185)</f>
        <v/>
      </c>
      <c r="C5692" s="10">
        <f>IF(Offerte!$A185="","",Offerte!$C185)</f>
        <v/>
      </c>
      <c r="D5692" s="10" t="inlineStr">
        <is>
          <t>C.3.2</t>
        </is>
      </c>
      <c r="E5692" s="10" t="inlineStr">
        <is>
          <t>C</t>
        </is>
      </c>
      <c r="F5692" s="10" t="inlineStr">
        <is>
          <t>T</t>
        </is>
      </c>
      <c r="G5692" s="10" t="inlineStr">
        <is>
          <t>tabular</t>
        </is>
      </c>
      <c r="H5692" s="10" t="n">
        <v>2</v>
      </c>
      <c r="I5692" s="10" t="inlineStr">
        <is>
          <t>Informazioni a bordo su coincidenze ai nodi</t>
        </is>
      </c>
      <c r="J5692" s="20" t="n"/>
      <c r="K5692" s="20" t="n"/>
      <c r="L5692" s="20" t="n"/>
      <c r="M5692" s="20" t="n"/>
      <c r="N5692" s="21">
        <f>IF($A5692="","",IF(IFERROR(VALUE($M5692),0)=1,1,0))</f>
        <v/>
      </c>
      <c r="O5692" s="21">
        <f>IF($A5692="",0,IF(OR($S5692&lt;&gt;1,COUNTA($J5692:$M5692)=0),0,IF(AND($N5692=1,IFERROR(SUMIFS($N$5:$N$6173,$Q$5:$Q$6173,$Q5692,$D$5:$D$6173,"C.3.1"),0)&gt;=0.5),$H5692,0)))</f>
        <v/>
      </c>
      <c r="P5692" s="10" t="inlineStr">
        <is>
          <t>Dipende da C.3.1 &gt;= 0.5</t>
        </is>
      </c>
      <c r="Q5692" s="21">
        <f>IF($A5692="","",$A5692&amp;"|"&amp;$C5692)</f>
        <v/>
      </c>
      <c r="R5692" s="21">
        <f>IF($A5692="","",$A5692&amp;"|"&amp;$C5692&amp;"|"&amp;$D5692)</f>
        <v/>
      </c>
      <c r="S5692" s="21">
        <f>IF($A5692="","",IFERROR(INDEX(Offerte!$D$2:$D$200,MATCH($Q5692,Offerte!$L$2:$L$200,0)),0))</f>
        <v/>
      </c>
      <c r="T5692" s="21">
        <f>IF($A5692="","",IFERROR(INDEX(Offerte!$G$2:$G$200,MATCH($Q5692,Offerte!$L$2:$L$200,0)),"NO"))</f>
        <v/>
      </c>
    </row>
    <row r="5693">
      <c r="A5693" s="10">
        <f>IF(Offerte!$A185="","",Offerte!$A185)</f>
        <v/>
      </c>
      <c r="B5693" s="10">
        <f>IF(Offerte!$A185="","",Offerte!$B185)</f>
        <v/>
      </c>
      <c r="C5693" s="10">
        <f>IF(Offerte!$A185="","",Offerte!$C185)</f>
        <v/>
      </c>
      <c r="D5693" s="10" t="inlineStr">
        <is>
          <t>D.1.1</t>
        </is>
      </c>
      <c r="E5693" s="10" t="inlineStr">
        <is>
          <t>D</t>
        </is>
      </c>
      <c r="F5693" s="10" t="inlineStr">
        <is>
          <t>Q</t>
        </is>
      </c>
      <c r="G5693" s="10" t="inlineStr">
        <is>
          <t>higher</t>
        </is>
      </c>
      <c r="H5693" s="10" t="n">
        <v>3</v>
      </c>
      <c r="I5693" s="10" t="inlineStr">
        <is>
          <t>Installazione di pensiline</t>
        </is>
      </c>
      <c r="J5693" s="20" t="n"/>
      <c r="K5693" s="20" t="n"/>
      <c r="L5693" s="20" t="n"/>
      <c r="M5693" s="20" t="n"/>
      <c r="N5693" s="21">
        <f>IF($A5693="","",IFERROR(VALUE($J5693),0))</f>
        <v/>
      </c>
      <c r="O5693" s="21">
        <f>IF($A5693="",0,IF(OR($S5693&lt;&gt;1,COUNTA($J5693:$M5693)=0),0,IF(SUMPRODUCT(MAX(($C$5:$C$6173=$C5693)*($D$5:$D$6173=$D5693)*($S$5:$S$6173=1)*IFERROR($N$5:$N$6173*1,0)))&gt;0,ROUND($H5693*($N5693/SUMPRODUCT(MAX(($C$5:$C$6173=$C5693)*($D$5:$D$6173=$D5693)*($S$5:$S$6173=1)*IFERROR($N$5:$N$6173*1,0)))),4),0)))</f>
        <v/>
      </c>
      <c r="P5693" s="10" t="inlineStr">
        <is>
          <t>fermate</t>
        </is>
      </c>
      <c r="Q5693" s="21">
        <f>IF($A5693="","",$A5693&amp;"|"&amp;$C5693)</f>
        <v/>
      </c>
      <c r="R5693" s="21">
        <f>IF($A5693="","",$A5693&amp;"|"&amp;$C5693&amp;"|"&amp;$D5693)</f>
        <v/>
      </c>
      <c r="S5693" s="21">
        <f>IF($A5693="","",IFERROR(INDEX(Offerte!$D$2:$D$200,MATCH($Q5693,Offerte!$L$2:$L$200,0)),0))</f>
        <v/>
      </c>
      <c r="T5693" s="21">
        <f>IF($A5693="","",IFERROR(INDEX(Offerte!$G$2:$G$200,MATCH($Q5693,Offerte!$L$2:$L$200,0)),"NO"))</f>
        <v/>
      </c>
    </row>
    <row r="5694">
      <c r="A5694" s="10">
        <f>IF(Offerte!$A185="","",Offerte!$A185)</f>
        <v/>
      </c>
      <c r="B5694" s="10">
        <f>IF(Offerte!$A185="","",Offerte!$B185)</f>
        <v/>
      </c>
      <c r="C5694" s="10">
        <f>IF(Offerte!$A185="","",Offerte!$C185)</f>
        <v/>
      </c>
      <c r="D5694" s="10" t="inlineStr">
        <is>
          <t>D.1.2</t>
        </is>
      </c>
      <c r="E5694" s="10" t="inlineStr">
        <is>
          <t>D</t>
        </is>
      </c>
      <c r="F5694" s="10" t="inlineStr">
        <is>
          <t>Q</t>
        </is>
      </c>
      <c r="G5694" s="10" t="inlineStr">
        <is>
          <t>higher</t>
        </is>
      </c>
      <c r="H5694" s="10" t="n">
        <v>3</v>
      </c>
      <c r="I5694" s="10" t="inlineStr">
        <is>
          <t>Installazione di paline di fermata conformi alla DGR 581/2023</t>
        </is>
      </c>
      <c r="J5694" s="20" t="n"/>
      <c r="K5694" s="20" t="n"/>
      <c r="L5694" s="20" t="n"/>
      <c r="M5694" s="20" t="n"/>
      <c r="N5694" s="21">
        <f>IF($A5694="","",IFERROR(VALUE($J5694),0))</f>
        <v/>
      </c>
      <c r="O5694" s="21">
        <f>IF($A5694="",0,IF(OR($S5694&lt;&gt;1,COUNTA($J5694:$M5694)=0),0,IF(SUMPRODUCT(MAX(($C$5:$C$6173=$C5694)*($D$5:$D$6173=$D5694)*($S$5:$S$6173=1)*IFERROR($N$5:$N$6173*1,0)))&gt;0,ROUND($H5694*($N5694/SUMPRODUCT(MAX(($C$5:$C$6173=$C5694)*($D$5:$D$6173=$D5694)*($S$5:$S$6173=1)*IFERROR($N$5:$N$6173*1,0)))),4),0)))</f>
        <v/>
      </c>
      <c r="P5694" s="10" t="inlineStr">
        <is>
          <t>fermate</t>
        </is>
      </c>
      <c r="Q5694" s="21">
        <f>IF($A5694="","",$A5694&amp;"|"&amp;$C5694)</f>
        <v/>
      </c>
      <c r="R5694" s="21">
        <f>IF($A5694="","",$A5694&amp;"|"&amp;$C5694&amp;"|"&amp;$D5694)</f>
        <v/>
      </c>
      <c r="S5694" s="21">
        <f>IF($A5694="","",IFERROR(INDEX(Offerte!$D$2:$D$200,MATCH($Q5694,Offerte!$L$2:$L$200,0)),0))</f>
        <v/>
      </c>
      <c r="T5694" s="21">
        <f>IF($A5694="","",IFERROR(INDEX(Offerte!$G$2:$G$200,MATCH($Q5694,Offerte!$L$2:$L$200,0)),"NO"))</f>
        <v/>
      </c>
    </row>
    <row r="5695">
      <c r="A5695" s="10">
        <f>IF(Offerte!$A185="","",Offerte!$A185)</f>
        <v/>
      </c>
      <c r="B5695" s="10">
        <f>IF(Offerte!$A185="","",Offerte!$B185)</f>
        <v/>
      </c>
      <c r="C5695" s="10">
        <f>IF(Offerte!$A185="","",Offerte!$C185)</f>
        <v/>
      </c>
      <c r="D5695" s="10" t="inlineStr">
        <is>
          <t>D.1.3</t>
        </is>
      </c>
      <c r="E5695" s="10" t="inlineStr">
        <is>
          <t>D</t>
        </is>
      </c>
      <c r="F5695" s="10" t="inlineStr">
        <is>
          <t>Q</t>
        </is>
      </c>
      <c r="G5695" s="10" t="inlineStr">
        <is>
          <t>higher</t>
        </is>
      </c>
      <c r="H5695" s="10" t="n">
        <v>2</v>
      </c>
      <c r="I5695" s="10" t="inlineStr">
        <is>
          <t>Display informativi connessi alle fermate</t>
        </is>
      </c>
      <c r="J5695" s="20" t="n"/>
      <c r="K5695" s="20" t="n"/>
      <c r="L5695" s="20" t="n"/>
      <c r="M5695" s="20" t="n"/>
      <c r="N5695" s="21">
        <f>IF($A5695="","",IFERROR(VALUE($J5695),0))</f>
        <v/>
      </c>
      <c r="O5695" s="21">
        <f>IF($A5695="",0,IF(OR($S5695&lt;&gt;1,COUNTA($J5695:$M5695)=0),0,IF(SUMPRODUCT(MAX(($C$5:$C$6173=$C5695)*($D$5:$D$6173=$D5695)*($S$5:$S$6173=1)*IFERROR($N$5:$N$6173*1,0)))&gt;0,ROUND($H5695*($N5695/SUMPRODUCT(MAX(($C$5:$C$6173=$C5695)*($D$5:$D$6173=$D5695)*($S$5:$S$6173=1)*IFERROR($N$5:$N$6173*1,0)))),4),0)))</f>
        <v/>
      </c>
      <c r="P5695" s="10" t="inlineStr">
        <is>
          <t>fermate</t>
        </is>
      </c>
      <c r="Q5695" s="21">
        <f>IF($A5695="","",$A5695&amp;"|"&amp;$C5695)</f>
        <v/>
      </c>
      <c r="R5695" s="21">
        <f>IF($A5695="","",$A5695&amp;"|"&amp;$C5695&amp;"|"&amp;$D5695)</f>
        <v/>
      </c>
      <c r="S5695" s="21">
        <f>IF($A5695="","",IFERROR(INDEX(Offerte!$D$2:$D$200,MATCH($Q5695,Offerte!$L$2:$L$200,0)),0))</f>
        <v/>
      </c>
      <c r="T5695" s="21">
        <f>IF($A5695="","",IFERROR(INDEX(Offerte!$G$2:$G$200,MATCH($Q5695,Offerte!$L$2:$L$200,0)),"NO"))</f>
        <v/>
      </c>
    </row>
    <row r="5696">
      <c r="A5696" s="10">
        <f>IF(Offerte!$A185="","",Offerte!$A185)</f>
        <v/>
      </c>
      <c r="B5696" s="10">
        <f>IF(Offerte!$A185="","",Offerte!$B185)</f>
        <v/>
      </c>
      <c r="C5696" s="10">
        <f>IF(Offerte!$A185="","",Offerte!$C185)</f>
        <v/>
      </c>
      <c r="D5696" s="10" t="inlineStr">
        <is>
          <t>D.2.1</t>
        </is>
      </c>
      <c r="E5696" s="10" t="inlineStr">
        <is>
          <t>D</t>
        </is>
      </c>
      <c r="F5696" s="10" t="inlineStr">
        <is>
          <t>Q</t>
        </is>
      </c>
      <c r="G5696" s="10" t="inlineStr">
        <is>
          <t>higher</t>
        </is>
      </c>
      <c r="H5696" s="10" t="n">
        <v>2</v>
      </c>
      <c r="I5696" s="10" t="inlineStr">
        <is>
          <t>Segnali tattili Loges-Vet-Evolution</t>
        </is>
      </c>
      <c r="J5696" s="20" t="n"/>
      <c r="K5696" s="20" t="n"/>
      <c r="L5696" s="20" t="n"/>
      <c r="M5696" s="20" t="n"/>
      <c r="N5696" s="21">
        <f>IF($A5696="","",IFERROR(VALUE($J5696),0))</f>
        <v/>
      </c>
      <c r="O5696" s="21">
        <f>IF($A5696="",0,IF(OR($S5696&lt;&gt;1,COUNTA($J5696:$M5696)=0),0,IF(SUMPRODUCT(MAX(($C$5:$C$6173=$C5696)*($D$5:$D$6173=$D5696)*($S$5:$S$6173=1)*IFERROR($N$5:$N$6173*1,0)))&gt;0,ROUND($H5696*($N5696/SUMPRODUCT(MAX(($C$5:$C$6173=$C5696)*($D$5:$D$6173=$D5696)*($S$5:$S$6173=1)*IFERROR($N$5:$N$6173*1,0)))),4),0)))</f>
        <v/>
      </c>
      <c r="P5696" s="10" t="inlineStr">
        <is>
          <t>fermate</t>
        </is>
      </c>
      <c r="Q5696" s="21">
        <f>IF($A5696="","",$A5696&amp;"|"&amp;$C5696)</f>
        <v/>
      </c>
      <c r="R5696" s="21">
        <f>IF($A5696="","",$A5696&amp;"|"&amp;$C5696&amp;"|"&amp;$D5696)</f>
        <v/>
      </c>
      <c r="S5696" s="21">
        <f>IF($A5696="","",IFERROR(INDEX(Offerte!$D$2:$D$200,MATCH($Q5696,Offerte!$L$2:$L$200,0)),0))</f>
        <v/>
      </c>
      <c r="T5696" s="21">
        <f>IF($A5696="","",IFERROR(INDEX(Offerte!$G$2:$G$200,MATCH($Q5696,Offerte!$L$2:$L$200,0)),"NO"))</f>
        <v/>
      </c>
    </row>
    <row r="5697">
      <c r="A5697" s="10">
        <f>IF(Offerte!$A185="","",Offerte!$A185)</f>
        <v/>
      </c>
      <c r="B5697" s="10">
        <f>IF(Offerte!$A185="","",Offerte!$B185)</f>
        <v/>
      </c>
      <c r="C5697" s="10">
        <f>IF(Offerte!$A185="","",Offerte!$C185)</f>
        <v/>
      </c>
      <c r="D5697" s="10" t="inlineStr">
        <is>
          <t>E.1.1</t>
        </is>
      </c>
      <c r="E5697" s="10" t="inlineStr">
        <is>
          <t>E</t>
        </is>
      </c>
      <c r="F5697" s="10" t="inlineStr">
        <is>
          <t>T</t>
        </is>
      </c>
      <c r="G5697" s="10" t="inlineStr">
        <is>
          <t>tabular</t>
        </is>
      </c>
      <c r="H5697" s="10" t="n">
        <v>2</v>
      </c>
      <c r="I5697" s="10" t="inlineStr">
        <is>
          <t>Mobile app con travel planner PRM</t>
        </is>
      </c>
      <c r="J5697" s="20" t="n"/>
      <c r="K5697" s="20" t="n"/>
      <c r="L5697" s="20" t="n"/>
      <c r="M5697" s="20" t="n"/>
      <c r="N5697" s="21">
        <f>IF($A5697="","",IF(IFERROR(VALUE($M5697),0)=1,1,0))</f>
        <v/>
      </c>
      <c r="O5697" s="21">
        <f>IF($A5697="",0,IF(OR($S5697&lt;&gt;1,COUNTA($J5697:$M5697)=0),0,IF($N5697=1,$H5697,0)))</f>
        <v/>
      </c>
      <c r="P5697" s="10" t="inlineStr">
        <is>
          <t>sì/no</t>
        </is>
      </c>
      <c r="Q5697" s="21">
        <f>IF($A5697="","",$A5697&amp;"|"&amp;$C5697)</f>
        <v/>
      </c>
      <c r="R5697" s="21">
        <f>IF($A5697="","",$A5697&amp;"|"&amp;$C5697&amp;"|"&amp;$D5697)</f>
        <v/>
      </c>
      <c r="S5697" s="21">
        <f>IF($A5697="","",IFERROR(INDEX(Offerte!$D$2:$D$200,MATCH($Q5697,Offerte!$L$2:$L$200,0)),0))</f>
        <v/>
      </c>
      <c r="T5697" s="21">
        <f>IF($A5697="","",IFERROR(INDEX(Offerte!$G$2:$G$200,MATCH($Q5697,Offerte!$L$2:$L$200,0)),"NO"))</f>
        <v/>
      </c>
    </row>
    <row r="5698">
      <c r="A5698" s="10">
        <f>IF(Offerte!$A185="","",Offerte!$A185)</f>
        <v/>
      </c>
      <c r="B5698" s="10">
        <f>IF(Offerte!$A185="","",Offerte!$B185)</f>
        <v/>
      </c>
      <c r="C5698" s="10">
        <f>IF(Offerte!$A185="","",Offerte!$C185)</f>
        <v/>
      </c>
      <c r="D5698" s="10" t="inlineStr">
        <is>
          <t>E.2.1</t>
        </is>
      </c>
      <c r="E5698" s="10" t="inlineStr">
        <is>
          <t>E</t>
        </is>
      </c>
      <c r="F5698" s="10" t="inlineStr">
        <is>
          <t>D</t>
        </is>
      </c>
      <c r="G5698" s="10" t="inlineStr">
        <is>
          <t>discretionary</t>
        </is>
      </c>
      <c r="H5698" s="10" t="n">
        <v>2</v>
      </c>
      <c r="I5698" s="10" t="inlineStr">
        <is>
          <t>Altre azioni informative e rapporti con gli utenti</t>
        </is>
      </c>
      <c r="J5698" s="20" t="n"/>
      <c r="K5698" s="20" t="n"/>
      <c r="L5698" s="20" t="n"/>
      <c r="M5698" s="20" t="n"/>
      <c r="N5698" s="21">
        <f>IF($A5698="","",MAX(0,MIN(1,IFERROR(VALUE($M5698),0))))</f>
        <v/>
      </c>
      <c r="O5698" s="21">
        <f>IF($A5698="",0,IF(OR($S5698&lt;&gt;1,COUNTA($J5698:$M5698)=0),0,IF(SUMPRODUCT(MAX(($C$5:$C$6173=$C5698)*($D$5:$D$6173=$D5698)*($S$5:$S$6173=1)*IFERROR($N$5:$N$6173*1,0)))&gt;0,ROUND($H5698*($N5698/SUMPRODUCT(MAX(($C$5:$C$6173=$C5698)*($D$5:$D$6173=$D5698)*($S$5:$S$6173=1)*IFERROR($N$5:$N$6173*1,0)))),4),0)))</f>
        <v/>
      </c>
      <c r="P5698" s="10" t="inlineStr">
        <is>
          <t>coeff.</t>
        </is>
      </c>
      <c r="Q5698" s="21">
        <f>IF($A5698="","",$A5698&amp;"|"&amp;$C5698)</f>
        <v/>
      </c>
      <c r="R5698" s="21">
        <f>IF($A5698="","",$A5698&amp;"|"&amp;$C5698&amp;"|"&amp;$D5698)</f>
        <v/>
      </c>
      <c r="S5698" s="21">
        <f>IF($A5698="","",IFERROR(INDEX(Offerte!$D$2:$D$200,MATCH($Q5698,Offerte!$L$2:$L$200,0)),0))</f>
        <v/>
      </c>
      <c r="T5698" s="21">
        <f>IF($A5698="","",IFERROR(INDEX(Offerte!$G$2:$G$200,MATCH($Q5698,Offerte!$L$2:$L$200,0)),"NO"))</f>
        <v/>
      </c>
    </row>
    <row r="5699">
      <c r="A5699" s="10">
        <f>IF(Offerte!$A185="","",Offerte!$A185)</f>
        <v/>
      </c>
      <c r="B5699" s="10">
        <f>IF(Offerte!$A185="","",Offerte!$B185)</f>
        <v/>
      </c>
      <c r="C5699" s="10">
        <f>IF(Offerte!$A185="","",Offerte!$C185)</f>
        <v/>
      </c>
      <c r="D5699" s="10" t="inlineStr">
        <is>
          <t>F.1.1</t>
        </is>
      </c>
      <c r="E5699" s="10" t="inlineStr">
        <is>
          <t>F</t>
        </is>
      </c>
      <c r="F5699" s="10" t="inlineStr">
        <is>
          <t>Q</t>
        </is>
      </c>
      <c r="G5699" s="10" t="inlineStr">
        <is>
          <t>lower</t>
        </is>
      </c>
      <c r="H5699" s="10" t="n">
        <v>7</v>
      </c>
      <c r="I5699" s="10" t="inlineStr">
        <is>
          <t>Performance ambientali del parco mezzi adibito al servizio - I_CEA</t>
        </is>
      </c>
      <c r="J5699" s="20" t="n"/>
      <c r="K5699" s="20" t="n"/>
      <c r="L5699" s="20" t="n"/>
      <c r="M5699" s="20" t="n"/>
      <c r="N5699" s="21">
        <f>IF($A5699="","",IFERROR(VALUE($J5699),0))</f>
        <v/>
      </c>
      <c r="O5699" s="21">
        <f>IF($A5699="",0,IF(OR($S5699&lt;&gt;1,COUNTA($J5699:$M5699)=0),0,IF(AND(IFERROR(AGGREGATE(15,6,$N$5:$N$6173/(($C$5:$C$6173=$C5699)*($D$5:$D$6173=$D5699)*($S$5:$S$6173=1)*($N$5:$N$6173&gt;0)),1),0)&gt;0,$N5699&gt;0),ROUND($H5699*(IFERROR(AGGREGATE(15,6,$N$5:$N$6173/(($C$5:$C$6173=$C5699)*($D$5:$D$6173=$D5699)*($S$5:$S$6173=1)*($N$5:$N$6173&gt;0)),1),0)/$N5699),4),0)))</f>
        <v/>
      </c>
      <c r="P5699" s="10" t="inlineStr">
        <is>
          <t>indice</t>
        </is>
      </c>
      <c r="Q5699" s="21">
        <f>IF($A5699="","",$A5699&amp;"|"&amp;$C5699)</f>
        <v/>
      </c>
      <c r="R5699" s="21">
        <f>IF($A5699="","",$A5699&amp;"|"&amp;$C5699&amp;"|"&amp;$D5699)</f>
        <v/>
      </c>
      <c r="S5699" s="21">
        <f>IF($A5699="","",IFERROR(INDEX(Offerte!$D$2:$D$200,MATCH($Q5699,Offerte!$L$2:$L$200,0)),0))</f>
        <v/>
      </c>
      <c r="T5699" s="21">
        <f>IF($A5699="","",IFERROR(INDEX(Offerte!$G$2:$G$200,MATCH($Q5699,Offerte!$L$2:$L$200,0)),"NO"))</f>
        <v/>
      </c>
    </row>
    <row r="5700">
      <c r="A5700" s="10">
        <f>IF(Offerte!$A185="","",Offerte!$A185)</f>
        <v/>
      </c>
      <c r="B5700" s="10">
        <f>IF(Offerte!$A185="","",Offerte!$B185)</f>
        <v/>
      </c>
      <c r="C5700" s="10">
        <f>IF(Offerte!$A185="","",Offerte!$C185)</f>
        <v/>
      </c>
      <c r="D5700" s="10" t="inlineStr">
        <is>
          <t>F.2.1</t>
        </is>
      </c>
      <c r="E5700" s="10" t="inlineStr">
        <is>
          <t>F</t>
        </is>
      </c>
      <c r="F5700" s="10" t="inlineStr">
        <is>
          <t>Q</t>
        </is>
      </c>
      <c r="G5700" s="10" t="inlineStr">
        <is>
          <t>higher</t>
        </is>
      </c>
      <c r="H5700" s="10" t="n">
        <v>2</v>
      </c>
      <c r="I5700" s="10" t="inlineStr">
        <is>
          <t>Tasso di copertura del servizio con dispositivi ECO-DRIVER</t>
        </is>
      </c>
      <c r="J5700" s="20" t="n"/>
      <c r="K5700" s="20" t="n"/>
      <c r="L5700" s="20" t="n"/>
      <c r="M5700" s="20" t="n"/>
      <c r="N5700" s="21">
        <f>IF($A5700="","",IFERROR(VALUE($K5700)/VALUE($L5700),IFERROR(VALUE($J5700),0)))</f>
        <v/>
      </c>
      <c r="O5700" s="21">
        <f>IF($A5700="",0,IF(OR($S5700&lt;&gt;1,COUNTA($J5700:$M5700)=0),0,IF(SUMPRODUCT(MAX(($C$5:$C$6173=$C5700)*($D$5:$D$6173=$D5700)*($S$5:$S$6173=1)*IFERROR($N$5:$N$6173*1,0)))&gt;0,ROUND($H5700*($N5700/SUMPRODUCT(MAX(($C$5:$C$6173=$C5700)*($D$5:$D$6173=$D5700)*($S$5:$S$6173=1)*IFERROR($N$5:$N$6173*1,0)))),4),0)))</f>
        <v/>
      </c>
      <c r="P5700" s="10" t="inlineStr">
        <is>
          <t>Autobus attrezzati con dispositivi ECO-DRIVER / Autobus totali in offerta, incluse scorte</t>
        </is>
      </c>
      <c r="Q5700" s="21">
        <f>IF($A5700="","",$A5700&amp;"|"&amp;$C5700)</f>
        <v/>
      </c>
      <c r="R5700" s="21">
        <f>IF($A5700="","",$A5700&amp;"|"&amp;$C5700&amp;"|"&amp;$D5700)</f>
        <v/>
      </c>
      <c r="S5700" s="21">
        <f>IF($A5700="","",IFERROR(INDEX(Offerte!$D$2:$D$200,MATCH($Q5700,Offerte!$L$2:$L$200,0)),0))</f>
        <v/>
      </c>
      <c r="T5700" s="21">
        <f>IF($A5700="","",IFERROR(INDEX(Offerte!$G$2:$G$200,MATCH($Q5700,Offerte!$L$2:$L$200,0)),"NO"))</f>
        <v/>
      </c>
    </row>
    <row r="5701">
      <c r="A5701" s="10">
        <f>IF(Offerte!$A185="","",Offerte!$A185)</f>
        <v/>
      </c>
      <c r="B5701" s="10">
        <f>IF(Offerte!$A185="","",Offerte!$B185)</f>
        <v/>
      </c>
      <c r="C5701" s="10">
        <f>IF(Offerte!$A185="","",Offerte!$C185)</f>
        <v/>
      </c>
      <c r="D5701" s="10" t="inlineStr">
        <is>
          <t>F.3.1</t>
        </is>
      </c>
      <c r="E5701" s="10" t="inlineStr">
        <is>
          <t>F</t>
        </is>
      </c>
      <c r="F5701" s="10" t="inlineStr">
        <is>
          <t>Q</t>
        </is>
      </c>
      <c r="G5701" s="10" t="inlineStr">
        <is>
          <t>higher</t>
        </is>
      </c>
      <c r="H5701" s="10" t="n">
        <v>2</v>
      </c>
      <c r="I5701" s="10" t="inlineStr">
        <is>
          <t>Autoproduzione consumi elettrici per trazione</t>
        </is>
      </c>
      <c r="J5701" s="20" t="n"/>
      <c r="K5701" s="20" t="n"/>
      <c r="L5701" s="20" t="n"/>
      <c r="M5701" s="20" t="n"/>
      <c r="N5701" s="21">
        <f>IF($A5701="","",IFERROR(VALUE($J5701),0))</f>
        <v/>
      </c>
      <c r="O5701" s="21">
        <f>IF($A5701="",0,IF(OR($S5701&lt;&gt;1,COUNTA($J5701:$M5701)=0),0,IF(SUMPRODUCT(MAX(($C$5:$C$6173=$C5701)*($D$5:$D$6173=$D5701)*($S$5:$S$6173=1)*IFERROR($N$5:$N$6173*1,0)))&gt;0,ROUND($H5701*($N5701/SUMPRODUCT(MAX(($C$5:$C$6173=$C5701)*($D$5:$D$6173=$D5701)*($S$5:$S$6173=1)*IFERROR($N$5:$N$6173*1,0)))),4),0)))</f>
        <v/>
      </c>
      <c r="P5701" s="10" t="inlineStr">
        <is>
          <t>kWh/anno</t>
        </is>
      </c>
      <c r="Q5701" s="21">
        <f>IF($A5701="","",$A5701&amp;"|"&amp;$C5701)</f>
        <v/>
      </c>
      <c r="R5701" s="21">
        <f>IF($A5701="","",$A5701&amp;"|"&amp;$C5701&amp;"|"&amp;$D5701)</f>
        <v/>
      </c>
      <c r="S5701" s="21">
        <f>IF($A5701="","",IFERROR(INDEX(Offerte!$D$2:$D$200,MATCH($Q5701,Offerte!$L$2:$L$200,0)),0))</f>
        <v/>
      </c>
      <c r="T5701" s="21">
        <f>IF($A5701="","",IFERROR(INDEX(Offerte!$G$2:$G$200,MATCH($Q5701,Offerte!$L$2:$L$200,0)),"NO"))</f>
        <v/>
      </c>
    </row>
    <row r="5702">
      <c r="A5702" s="10">
        <f>IF(Offerte!$A185="","",Offerte!$A185)</f>
        <v/>
      </c>
      <c r="B5702" s="10">
        <f>IF(Offerte!$A185="","",Offerte!$B185)</f>
        <v/>
      </c>
      <c r="C5702" s="10">
        <f>IF(Offerte!$A185="","",Offerte!$C185)</f>
        <v/>
      </c>
      <c r="D5702" s="10" t="inlineStr">
        <is>
          <t>F.4.1</t>
        </is>
      </c>
      <c r="E5702" s="10" t="inlineStr">
        <is>
          <t>F</t>
        </is>
      </c>
      <c r="F5702" s="10" t="inlineStr">
        <is>
          <t>Q</t>
        </is>
      </c>
      <c r="G5702" s="10" t="inlineStr">
        <is>
          <t>soil</t>
        </is>
      </c>
      <c r="H5702" s="10" t="n">
        <v>2</v>
      </c>
      <c r="I5702" s="10" t="inlineStr">
        <is>
          <t>Indice di consumo di suolo</t>
        </is>
      </c>
      <c r="J5702" s="20" t="n"/>
      <c r="K5702" s="20" t="n"/>
      <c r="L5702" s="20" t="n"/>
      <c r="M5702" s="20" t="n"/>
      <c r="N5702" s="21">
        <f>IF($A5702="","",IFERROR(VALUE($J5702),0))</f>
        <v/>
      </c>
      <c r="O5702" s="21">
        <f>IF($A5702="",0,IF(OR($S5702&lt;&gt;1,COUNTA($J5702:$M5702)=0),0,IF($N5702&lt;=0,$H5702,IF(SUMPRODUCT(MAX(($C$5:$C$6173=$C5702)*($D$5:$D$6173=$D5702)*($S$5:$S$6173=1)*IFERROR($N$5:$N$6173*1,0)))&gt;0,ROUND($H5702*((SUMPRODUCT(MAX(($C$5:$C$6173=$C5702)*($D$5:$D$6173=$D5702)*($S$5:$S$6173=1)*IFERROR($N$5:$N$6173*1,0)))-$N5702)/SUMPRODUCT(MAX(($C$5:$C$6173=$C5702)*($D$5:$D$6173=$D5702)*($S$5:$S$6173=1)*IFERROR($N$5:$N$6173*1,0)))),4),0))))</f>
        <v/>
      </c>
      <c r="P5702" s="10" t="inlineStr">
        <is>
          <t>m2</t>
        </is>
      </c>
      <c r="Q5702" s="21">
        <f>IF($A5702="","",$A5702&amp;"|"&amp;$C5702)</f>
        <v/>
      </c>
      <c r="R5702" s="21">
        <f>IF($A5702="","",$A5702&amp;"|"&amp;$C5702&amp;"|"&amp;$D5702)</f>
        <v/>
      </c>
      <c r="S5702" s="21">
        <f>IF($A5702="","",IFERROR(INDEX(Offerte!$D$2:$D$200,MATCH($Q5702,Offerte!$L$2:$L$200,0)),0))</f>
        <v/>
      </c>
      <c r="T5702" s="21">
        <f>IF($A5702="","",IFERROR(INDEX(Offerte!$G$2:$G$200,MATCH($Q5702,Offerte!$L$2:$L$200,0)),"NO"))</f>
        <v/>
      </c>
    </row>
    <row r="5703">
      <c r="A5703" s="10">
        <f>IF(Offerte!$A185="","",Offerte!$A185)</f>
        <v/>
      </c>
      <c r="B5703" s="10">
        <f>IF(Offerte!$A185="","",Offerte!$B185)</f>
        <v/>
      </c>
      <c r="C5703" s="10">
        <f>IF(Offerte!$A185="","",Offerte!$C185)</f>
        <v/>
      </c>
      <c r="D5703" s="10" t="inlineStr">
        <is>
          <t>F.5.1</t>
        </is>
      </c>
      <c r="E5703" s="10" t="inlineStr">
        <is>
          <t>F</t>
        </is>
      </c>
      <c r="F5703" s="10" t="inlineStr">
        <is>
          <t>T</t>
        </is>
      </c>
      <c r="G5703" s="10" t="inlineStr">
        <is>
          <t>tabular</t>
        </is>
      </c>
      <c r="H5703" s="10" t="n">
        <v>1</v>
      </c>
      <c r="I5703" s="10" t="inlineStr">
        <is>
          <t>Rendicontazione di sostenibilità ambientale</t>
        </is>
      </c>
      <c r="J5703" s="20" t="n"/>
      <c r="K5703" s="20" t="n"/>
      <c r="L5703" s="20" t="n"/>
      <c r="M5703" s="20" t="n"/>
      <c r="N5703" s="21">
        <f>IF($A5703="","",IF(IFERROR(VALUE($M5703),0)=1,1,0))</f>
        <v/>
      </c>
      <c r="O5703" s="21">
        <f>IF($A5703="",0,IF(OR($S5703&lt;&gt;1,COUNTA($J5703:$M5703)=0),0,IF($N5703=1,$H5703,0)))</f>
        <v/>
      </c>
      <c r="P5703" s="10" t="inlineStr">
        <is>
          <t>sì/no</t>
        </is>
      </c>
      <c r="Q5703" s="21">
        <f>IF($A5703="","",$A5703&amp;"|"&amp;$C5703)</f>
        <v/>
      </c>
      <c r="R5703" s="21">
        <f>IF($A5703="","",$A5703&amp;"|"&amp;$C5703&amp;"|"&amp;$D5703)</f>
        <v/>
      </c>
      <c r="S5703" s="21">
        <f>IF($A5703="","",IFERROR(INDEX(Offerte!$D$2:$D$200,MATCH($Q5703,Offerte!$L$2:$L$200,0)),0))</f>
        <v/>
      </c>
      <c r="T5703" s="21">
        <f>IF($A5703="","",IFERROR(INDEX(Offerte!$G$2:$G$200,MATCH($Q5703,Offerte!$L$2:$L$200,0)),"NO"))</f>
        <v/>
      </c>
    </row>
    <row r="5704">
      <c r="A5704" s="10">
        <f>IF(Offerte!$A185="","",Offerte!$A185)</f>
        <v/>
      </c>
      <c r="B5704" s="10">
        <f>IF(Offerte!$A185="","",Offerte!$B185)</f>
        <v/>
      </c>
      <c r="C5704" s="10">
        <f>IF(Offerte!$A185="","",Offerte!$C185)</f>
        <v/>
      </c>
      <c r="D5704" s="10" t="inlineStr">
        <is>
          <t>G.1.1</t>
        </is>
      </c>
      <c r="E5704" s="10" t="inlineStr">
        <is>
          <t>G</t>
        </is>
      </c>
      <c r="F5704" s="10" t="inlineStr">
        <is>
          <t>D</t>
        </is>
      </c>
      <c r="G5704" s="10" t="inlineStr">
        <is>
          <t>discretionary</t>
        </is>
      </c>
      <c r="H5704" s="10" t="n">
        <v>2</v>
      </c>
      <c r="I5704" s="10" t="inlineStr">
        <is>
          <t>Qualità del progetto di centrale di controllo aziendale</t>
        </is>
      </c>
      <c r="J5704" s="20" t="n"/>
      <c r="K5704" s="20" t="n"/>
      <c r="L5704" s="20" t="n"/>
      <c r="M5704" s="20" t="n"/>
      <c r="N5704" s="21">
        <f>IF($A5704="","",MAX(0,MIN(1,IFERROR(VALUE($M5704),0))))</f>
        <v/>
      </c>
      <c r="O5704" s="21">
        <f>IF($A5704="",0,IF(OR($S5704&lt;&gt;1,COUNTA($J5704:$M5704)=0),0,IF(SUMPRODUCT(MAX(($C$5:$C$6173=$C5704)*($D$5:$D$6173=$D5704)*($S$5:$S$6173=1)*IFERROR($N$5:$N$6173*1,0)))&gt;0,ROUND($H5704*($N5704/SUMPRODUCT(MAX(($C$5:$C$6173=$C5704)*($D$5:$D$6173=$D5704)*($S$5:$S$6173=1)*IFERROR($N$5:$N$6173*1,0)))),4),0)))</f>
        <v/>
      </c>
      <c r="P5704" s="10" t="inlineStr">
        <is>
          <t>coeff.</t>
        </is>
      </c>
      <c r="Q5704" s="21">
        <f>IF($A5704="","",$A5704&amp;"|"&amp;$C5704)</f>
        <v/>
      </c>
      <c r="R5704" s="21">
        <f>IF($A5704="","",$A5704&amp;"|"&amp;$C5704&amp;"|"&amp;$D5704)</f>
        <v/>
      </c>
      <c r="S5704" s="21">
        <f>IF($A5704="","",IFERROR(INDEX(Offerte!$D$2:$D$200,MATCH($Q5704,Offerte!$L$2:$L$200,0)),0))</f>
        <v/>
      </c>
      <c r="T5704" s="21">
        <f>IF($A5704="","",IFERROR(INDEX(Offerte!$G$2:$G$200,MATCH($Q5704,Offerte!$L$2:$L$200,0)),"NO"))</f>
        <v/>
      </c>
    </row>
    <row r="5705">
      <c r="A5705" s="10">
        <f>IF(Offerte!$A185="","",Offerte!$A185)</f>
        <v/>
      </c>
      <c r="B5705" s="10">
        <f>IF(Offerte!$A185="","",Offerte!$B185)</f>
        <v/>
      </c>
      <c r="C5705" s="10">
        <f>IF(Offerte!$A185="","",Offerte!$C185)</f>
        <v/>
      </c>
      <c r="D5705" s="10" t="inlineStr">
        <is>
          <t>G.2.1</t>
        </is>
      </c>
      <c r="E5705" s="10" t="inlineStr">
        <is>
          <t>G</t>
        </is>
      </c>
      <c r="F5705" s="10" t="inlineStr">
        <is>
          <t>T</t>
        </is>
      </c>
      <c r="G5705" s="10" t="inlineStr">
        <is>
          <t>tabular</t>
        </is>
      </c>
      <c r="H5705" s="10" t="n">
        <v>1</v>
      </c>
      <c r="I5705" s="10" t="inlineStr">
        <is>
          <t>Certificazione ISO 45001</t>
        </is>
      </c>
      <c r="J5705" s="20" t="n"/>
      <c r="K5705" s="20" t="n"/>
      <c r="L5705" s="20" t="n"/>
      <c r="M5705" s="20" t="n"/>
      <c r="N5705" s="21">
        <f>IF($A5705="","",IF(IFERROR(VALUE($M5705),0)=1,1,0))</f>
        <v/>
      </c>
      <c r="O5705" s="21">
        <f>IF($A5705="",0,IF(OR($S5705&lt;&gt;1,COUNTA($J5705:$M5705)=0),0,IF($N5705=1,$H5705,0)))</f>
        <v/>
      </c>
      <c r="P5705" s="10" t="inlineStr">
        <is>
          <t>sì/no</t>
        </is>
      </c>
      <c r="Q5705" s="21">
        <f>IF($A5705="","",$A5705&amp;"|"&amp;$C5705)</f>
        <v/>
      </c>
      <c r="R5705" s="21">
        <f>IF($A5705="","",$A5705&amp;"|"&amp;$C5705&amp;"|"&amp;$D5705)</f>
        <v/>
      </c>
      <c r="S5705" s="21">
        <f>IF($A5705="","",IFERROR(INDEX(Offerte!$D$2:$D$200,MATCH($Q5705,Offerte!$L$2:$L$200,0)),0))</f>
        <v/>
      </c>
      <c r="T5705" s="21">
        <f>IF($A5705="","",IFERROR(INDEX(Offerte!$G$2:$G$200,MATCH($Q5705,Offerte!$L$2:$L$200,0)),"NO"))</f>
        <v/>
      </c>
    </row>
    <row r="5706">
      <c r="A5706" s="10">
        <f>IF(Offerte!$A185="","",Offerte!$A185)</f>
        <v/>
      </c>
      <c r="B5706" s="10">
        <f>IF(Offerte!$A185="","",Offerte!$B185)</f>
        <v/>
      </c>
      <c r="C5706" s="10">
        <f>IF(Offerte!$A185="","",Offerte!$C185)</f>
        <v/>
      </c>
      <c r="D5706" s="10" t="inlineStr">
        <is>
          <t>G.3.1</t>
        </is>
      </c>
      <c r="E5706" s="10" t="inlineStr">
        <is>
          <t>G</t>
        </is>
      </c>
      <c r="F5706" s="10" t="inlineStr">
        <is>
          <t>T</t>
        </is>
      </c>
      <c r="G5706" s="10" t="inlineStr">
        <is>
          <t>tabular</t>
        </is>
      </c>
      <c r="H5706" s="10" t="n">
        <v>1</v>
      </c>
      <c r="I5706" s="10" t="inlineStr">
        <is>
          <t>Certificazioni di responsabilità sociale</t>
        </is>
      </c>
      <c r="J5706" s="20" t="n"/>
      <c r="K5706" s="20" t="n"/>
      <c r="L5706" s="20" t="n"/>
      <c r="M5706" s="20" t="n"/>
      <c r="N5706" s="21">
        <f>IF($A5706="","",IF(IFERROR(VALUE($M5706),0)=1,1,0))</f>
        <v/>
      </c>
      <c r="O5706" s="21">
        <f>IF($A5706="",0,IF(OR($S5706&lt;&gt;1,COUNTA($J5706:$M5706)=0),0,IF($N5706=1,$H5706,0)))</f>
        <v/>
      </c>
      <c r="P5706" s="10" t="inlineStr">
        <is>
          <t>sì/no</t>
        </is>
      </c>
      <c r="Q5706" s="21">
        <f>IF($A5706="","",$A5706&amp;"|"&amp;$C5706)</f>
        <v/>
      </c>
      <c r="R5706" s="21">
        <f>IF($A5706="","",$A5706&amp;"|"&amp;$C5706&amp;"|"&amp;$D5706)</f>
        <v/>
      </c>
      <c r="S5706" s="21">
        <f>IF($A5706="","",IFERROR(INDEX(Offerte!$D$2:$D$200,MATCH($Q5706,Offerte!$L$2:$L$200,0)),0))</f>
        <v/>
      </c>
      <c r="T5706" s="21">
        <f>IF($A5706="","",IFERROR(INDEX(Offerte!$G$2:$G$200,MATCH($Q5706,Offerte!$L$2:$L$200,0)),"NO"))</f>
        <v/>
      </c>
    </row>
    <row r="5707">
      <c r="A5707" s="10">
        <f>IF(Offerte!$A185="","",Offerte!$A185)</f>
        <v/>
      </c>
      <c r="B5707" s="10">
        <f>IF(Offerte!$A185="","",Offerte!$B185)</f>
        <v/>
      </c>
      <c r="C5707" s="10">
        <f>IF(Offerte!$A185="","",Offerte!$C185)</f>
        <v/>
      </c>
      <c r="D5707" s="10" t="inlineStr">
        <is>
          <t>G.4.1</t>
        </is>
      </c>
      <c r="E5707" s="10" t="inlineStr">
        <is>
          <t>G</t>
        </is>
      </c>
      <c r="F5707" s="10" t="inlineStr">
        <is>
          <t>D</t>
        </is>
      </c>
      <c r="G5707" s="10" t="inlineStr">
        <is>
          <t>discretionary</t>
        </is>
      </c>
      <c r="H5707" s="10" t="n">
        <v>2</v>
      </c>
      <c r="I5707" s="10" t="inlineStr">
        <is>
          <t>Qualità del piano di formazione del personale</t>
        </is>
      </c>
      <c r="J5707" s="20" t="n"/>
      <c r="K5707" s="20" t="n"/>
      <c r="L5707" s="20" t="n"/>
      <c r="M5707" s="20" t="n"/>
      <c r="N5707" s="21">
        <f>IF($A5707="","",MAX(0,MIN(1,IFERROR(VALUE($M5707),0))))</f>
        <v/>
      </c>
      <c r="O5707" s="21">
        <f>IF($A5707="",0,IF(OR($S5707&lt;&gt;1,COUNTA($J5707:$M5707)=0),0,IF(SUMPRODUCT(MAX(($C$5:$C$6173=$C5707)*($D$5:$D$6173=$D5707)*($S$5:$S$6173=1)*IFERROR($N$5:$N$6173*1,0)))&gt;0,ROUND($H5707*($N5707/SUMPRODUCT(MAX(($C$5:$C$6173=$C5707)*($D$5:$D$6173=$D5707)*($S$5:$S$6173=1)*IFERROR($N$5:$N$6173*1,0)))),4),0)))</f>
        <v/>
      </c>
      <c r="P5707" s="10" t="inlineStr">
        <is>
          <t>coeff.</t>
        </is>
      </c>
      <c r="Q5707" s="21">
        <f>IF($A5707="","",$A5707&amp;"|"&amp;$C5707)</f>
        <v/>
      </c>
      <c r="R5707" s="21">
        <f>IF($A5707="","",$A5707&amp;"|"&amp;$C5707&amp;"|"&amp;$D5707)</f>
        <v/>
      </c>
      <c r="S5707" s="21">
        <f>IF($A5707="","",IFERROR(INDEX(Offerte!$D$2:$D$200,MATCH($Q5707,Offerte!$L$2:$L$200,0)),0))</f>
        <v/>
      </c>
      <c r="T5707" s="21">
        <f>IF($A5707="","",IFERROR(INDEX(Offerte!$G$2:$G$200,MATCH($Q5707,Offerte!$L$2:$L$200,0)),"NO"))</f>
        <v/>
      </c>
    </row>
    <row r="5708">
      <c r="A5708" s="10">
        <f>IF(Offerte!$A185="","",Offerte!$A185)</f>
        <v/>
      </c>
      <c r="B5708" s="10">
        <f>IF(Offerte!$A185="","",Offerte!$B185)</f>
        <v/>
      </c>
      <c r="C5708" s="10">
        <f>IF(Offerte!$A185="","",Offerte!$C185)</f>
        <v/>
      </c>
      <c r="D5708" s="10" t="inlineStr">
        <is>
          <t>G.5.1</t>
        </is>
      </c>
      <c r="E5708" s="10" t="inlineStr">
        <is>
          <t>G</t>
        </is>
      </c>
      <c r="F5708" s="10" t="inlineStr">
        <is>
          <t>T</t>
        </is>
      </c>
      <c r="G5708" s="10" t="inlineStr">
        <is>
          <t>tabular</t>
        </is>
      </c>
      <c r="H5708" s="10" t="n">
        <v>1</v>
      </c>
      <c r="I5708" s="10" t="inlineStr">
        <is>
          <t>Impegno al mantenimento delle garanzie del contratto di secondo livello del gestore uscente</t>
        </is>
      </c>
      <c r="J5708" s="20" t="n"/>
      <c r="K5708" s="20" t="n"/>
      <c r="L5708" s="20" t="n"/>
      <c r="M5708" s="20" t="n"/>
      <c r="N5708" s="21">
        <f>IF($A5708="","",IF(IFERROR(VALUE($M5708),0)=1,1,0))</f>
        <v/>
      </c>
      <c r="O5708" s="21">
        <f>IF($A5708="",0,IF(OR($S5708&lt;&gt;1,COUNTA($J5708:$M5708)=0),0,IF($N5708=1,$H5708,0)))</f>
        <v/>
      </c>
      <c r="P5708" s="10" t="inlineStr">
        <is>
          <t>sì/no</t>
        </is>
      </c>
      <c r="Q5708" s="21">
        <f>IF($A5708="","",$A5708&amp;"|"&amp;$C5708)</f>
        <v/>
      </c>
      <c r="R5708" s="21">
        <f>IF($A5708="","",$A5708&amp;"|"&amp;$C5708&amp;"|"&amp;$D5708)</f>
        <v/>
      </c>
      <c r="S5708" s="21">
        <f>IF($A5708="","",IFERROR(INDEX(Offerte!$D$2:$D$200,MATCH($Q5708,Offerte!$L$2:$L$200,0)),0))</f>
        <v/>
      </c>
      <c r="T5708" s="21">
        <f>IF($A5708="","",IFERROR(INDEX(Offerte!$G$2:$G$200,MATCH($Q5708,Offerte!$L$2:$L$200,0)),"NO"))</f>
        <v/>
      </c>
    </row>
    <row r="5709">
      <c r="A5709" s="10">
        <f>IF(Offerte!$A186="","",Offerte!$A186)</f>
        <v/>
      </c>
      <c r="B5709" s="10">
        <f>IF(Offerte!$A186="","",Offerte!$B186)</f>
        <v/>
      </c>
      <c r="C5709" s="10">
        <f>IF(Offerte!$A186="","",Offerte!$C186)</f>
        <v/>
      </c>
      <c r="D5709" s="10" t="inlineStr">
        <is>
          <t>A.1.1</t>
        </is>
      </c>
      <c r="E5709" s="10" t="inlineStr">
        <is>
          <t>A</t>
        </is>
      </c>
      <c r="F5709" s="10" t="inlineStr">
        <is>
          <t>Q</t>
        </is>
      </c>
      <c r="G5709" s="10" t="inlineStr">
        <is>
          <t>higher</t>
        </is>
      </c>
      <c r="H5709" s="10" t="n">
        <v>3</v>
      </c>
      <c r="I5709" s="10" t="inlineStr">
        <is>
          <t>Tasso aggiuntivo di corse controllate</t>
        </is>
      </c>
      <c r="J5709" s="20" t="n"/>
      <c r="K5709" s="20" t="n"/>
      <c r="L5709" s="20" t="n"/>
      <c r="M5709" s="20" t="n"/>
      <c r="N5709" s="21">
        <f>IF($A5709="","",IFERROR(VALUE($K5709)/VALUE($L5709)*100,IFERROR(VALUE($J5709),0)))</f>
        <v/>
      </c>
      <c r="O5709" s="21">
        <f>IF($A5709="",0,IF(OR($S5709&lt;&gt;1,COUNTA($J5709:$M5709)=0),0,IF(SUMPRODUCT(MAX(($C$5:$C$6173=$C5709)*($D$5:$D$6173=$D5709)*($S$5:$S$6173=1)*IFERROR($N$5:$N$6173*1,0)))&gt;0,ROUND($H5709*($N5709/SUMPRODUCT(MAX(($C$5:$C$6173=$C5709)*($D$5:$D$6173=$D5709)*($S$5:$S$6173=1)*IFERROR($N$5:$N$6173*1,0)))),4),0)))</f>
        <v/>
      </c>
      <c r="P5709" s="10" t="inlineStr">
        <is>
          <t>Corse controllate annue / Corse programmate annue</t>
        </is>
      </c>
      <c r="Q5709" s="21">
        <f>IF($A5709="","",$A5709&amp;"|"&amp;$C5709)</f>
        <v/>
      </c>
      <c r="R5709" s="21">
        <f>IF($A5709="","",$A5709&amp;"|"&amp;$C5709&amp;"|"&amp;$D5709)</f>
        <v/>
      </c>
      <c r="S5709" s="21">
        <f>IF($A5709="","",IFERROR(INDEX(Offerte!$D$2:$D$200,MATCH($Q5709,Offerte!$L$2:$L$200,0)),0))</f>
        <v/>
      </c>
      <c r="T5709" s="21">
        <f>IF($A5709="","",IFERROR(INDEX(Offerte!$G$2:$G$200,MATCH($Q5709,Offerte!$L$2:$L$200,0)),"NO"))</f>
        <v/>
      </c>
    </row>
    <row r="5710">
      <c r="A5710" s="10">
        <f>IF(Offerte!$A186="","",Offerte!$A186)</f>
        <v/>
      </c>
      <c r="B5710" s="10">
        <f>IF(Offerte!$A186="","",Offerte!$B186)</f>
        <v/>
      </c>
      <c r="C5710" s="10">
        <f>IF(Offerte!$A186="","",Offerte!$C186)</f>
        <v/>
      </c>
      <c r="D5710" s="10" t="inlineStr">
        <is>
          <t>A.1.2</t>
        </is>
      </c>
      <c r="E5710" s="10" t="inlineStr">
        <is>
          <t>A</t>
        </is>
      </c>
      <c r="F5710" s="10" t="inlineStr">
        <is>
          <t>Q</t>
        </is>
      </c>
      <c r="G5710" s="10" t="inlineStr">
        <is>
          <t>higher</t>
        </is>
      </c>
      <c r="H5710" s="10" t="n">
        <v>4</v>
      </c>
      <c r="I5710" s="10" t="inlineStr">
        <is>
          <t>Numero aggiuntivo di passeggeri controllati</t>
        </is>
      </c>
      <c r="J5710" s="20" t="n"/>
      <c r="K5710" s="20" t="n"/>
      <c r="L5710" s="20" t="n"/>
      <c r="M5710" s="20" t="n"/>
      <c r="N5710" s="21">
        <f>IF($A5710="","",IFERROR(VALUE($J5710),0))</f>
        <v/>
      </c>
      <c r="O5710" s="21">
        <f>IF($A5710="",0,IF(OR($S5710&lt;&gt;1,COUNTA($J5710:$M5710)=0),0,IF(SUMPRODUCT(MAX(($C$5:$C$6173=$C5710)*($D$5:$D$6173=$D5710)*($S$5:$S$6173=1)*IFERROR($N$5:$N$6173*1,0)))&gt;0,ROUND($H5710*($N5710/SUMPRODUCT(MAX(($C$5:$C$6173=$C5710)*($D$5:$D$6173=$D5710)*($S$5:$S$6173=1)*IFERROR($N$5:$N$6173*1,0)))),4),0)))</f>
        <v/>
      </c>
      <c r="P5710" s="10" t="inlineStr">
        <is>
          <t>passeggeri/anno</t>
        </is>
      </c>
      <c r="Q5710" s="21">
        <f>IF($A5710="","",$A5710&amp;"|"&amp;$C5710)</f>
        <v/>
      </c>
      <c r="R5710" s="21">
        <f>IF($A5710="","",$A5710&amp;"|"&amp;$C5710&amp;"|"&amp;$D5710)</f>
        <v/>
      </c>
      <c r="S5710" s="21">
        <f>IF($A5710="","",IFERROR(INDEX(Offerte!$D$2:$D$200,MATCH($Q5710,Offerte!$L$2:$L$200,0)),0))</f>
        <v/>
      </c>
      <c r="T5710" s="21">
        <f>IF($A5710="","",IFERROR(INDEX(Offerte!$G$2:$G$200,MATCH($Q5710,Offerte!$L$2:$L$200,0)),"NO"))</f>
        <v/>
      </c>
    </row>
    <row r="5711">
      <c r="A5711" s="10">
        <f>IF(Offerte!$A186="","",Offerte!$A186)</f>
        <v/>
      </c>
      <c r="B5711" s="10">
        <f>IF(Offerte!$A186="","",Offerte!$B186)</f>
        <v/>
      </c>
      <c r="C5711" s="10">
        <f>IF(Offerte!$A186="","",Offerte!$C186)</f>
        <v/>
      </c>
      <c r="D5711" s="10" t="inlineStr">
        <is>
          <t>B.1.1</t>
        </is>
      </c>
      <c r="E5711" s="10" t="inlineStr">
        <is>
          <t>B</t>
        </is>
      </c>
      <c r="F5711" s="10" t="inlineStr">
        <is>
          <t>Q</t>
        </is>
      </c>
      <c r="G5711" s="10" t="inlineStr">
        <is>
          <t>higher</t>
        </is>
      </c>
      <c r="H5711" s="10" t="n">
        <v>3</v>
      </c>
      <c r="I5711" s="10" t="inlineStr">
        <is>
          <t>Incremento dei posti offerti nelle fasce di punta</t>
        </is>
      </c>
      <c r="J5711" s="20" t="n"/>
      <c r="K5711" s="20" t="n"/>
      <c r="L5711" s="20" t="n"/>
      <c r="M5711" s="20" t="n"/>
      <c r="N5711" s="21">
        <f>IF($A5711="","",IFERROR(VALUE($J5711),0))</f>
        <v/>
      </c>
      <c r="O5711" s="21">
        <f>IF($A5711="",0,IF(OR($S5711&lt;&gt;1,COUNTA($J5711:$M5711)=0),0,IF(SUMPRODUCT(MAX(($C$5:$C$6173=$C5711)*($D$5:$D$6173=$D5711)*($S$5:$S$6173=1)*IFERROR($N$5:$N$6173*1,0)))&gt;0,ROUND($H5711*($N5711/SUMPRODUCT(MAX(($C$5:$C$6173=$C5711)*($D$5:$D$6173=$D5711)*($S$5:$S$6173=1)*IFERROR($N$5:$N$6173*1,0)))),4),0)))</f>
        <v/>
      </c>
      <c r="P5711" s="10" t="inlineStr">
        <is>
          <t>posti*km</t>
        </is>
      </c>
      <c r="Q5711" s="21">
        <f>IF($A5711="","",$A5711&amp;"|"&amp;$C5711)</f>
        <v/>
      </c>
      <c r="R5711" s="21">
        <f>IF($A5711="","",$A5711&amp;"|"&amp;$C5711&amp;"|"&amp;$D5711)</f>
        <v/>
      </c>
      <c r="S5711" s="21">
        <f>IF($A5711="","",IFERROR(INDEX(Offerte!$D$2:$D$200,MATCH($Q5711,Offerte!$L$2:$L$200,0)),0))</f>
        <v/>
      </c>
      <c r="T5711" s="21">
        <f>IF($A5711="","",IFERROR(INDEX(Offerte!$G$2:$G$200,MATCH($Q5711,Offerte!$L$2:$L$200,0)),"NO"))</f>
        <v/>
      </c>
    </row>
    <row r="5712">
      <c r="A5712" s="10">
        <f>IF(Offerte!$A186="","",Offerte!$A186)</f>
        <v/>
      </c>
      <c r="B5712" s="10">
        <f>IF(Offerte!$A186="","",Offerte!$B186)</f>
        <v/>
      </c>
      <c r="C5712" s="10">
        <f>IF(Offerte!$A186="","",Offerte!$C186)</f>
        <v/>
      </c>
      <c r="D5712" s="10" t="inlineStr">
        <is>
          <t>B.2.1</t>
        </is>
      </c>
      <c r="E5712" s="10" t="inlineStr">
        <is>
          <t>B</t>
        </is>
      </c>
      <c r="F5712" s="10" t="inlineStr">
        <is>
          <t>Q</t>
        </is>
      </c>
      <c r="G5712" s="10" t="inlineStr">
        <is>
          <t>higher</t>
        </is>
      </c>
      <c r="H5712" s="10" t="n">
        <v>4</v>
      </c>
      <c r="I5712" s="10" t="inlineStr">
        <is>
          <t>Corse aggiuntive nell'arco giornaliero base</t>
        </is>
      </c>
      <c r="J5712" s="20" t="n"/>
      <c r="K5712" s="20" t="n"/>
      <c r="L5712" s="20" t="n"/>
      <c r="M5712" s="20" t="n"/>
      <c r="N5712" s="21">
        <f>IF($A5712="","",IFERROR(VALUE($J5712),0))</f>
        <v/>
      </c>
      <c r="O5712" s="21">
        <f>IF($A5712="",0,IF(OR($S5712&lt;&gt;1,COUNTA($J5712:$M5712)=0),0,IF(SUMPRODUCT(MAX(($C$5:$C$6173=$C5712)*($D$5:$D$6173=$D5712)*($S$5:$S$6173=1)*IFERROR($N$5:$N$6173*1,0)))&gt;0,ROUND($H5712*($N5712/SUMPRODUCT(MAX(($C$5:$C$6173=$C5712)*($D$5:$D$6173=$D5712)*($S$5:$S$6173=1)*IFERROR($N$5:$N$6173*1,0)))),4),0)))</f>
        <v/>
      </c>
      <c r="P5712" s="10" t="inlineStr">
        <is>
          <t>corse</t>
        </is>
      </c>
      <c r="Q5712" s="21">
        <f>IF($A5712="","",$A5712&amp;"|"&amp;$C5712)</f>
        <v/>
      </c>
      <c r="R5712" s="21">
        <f>IF($A5712="","",$A5712&amp;"|"&amp;$C5712&amp;"|"&amp;$D5712)</f>
        <v/>
      </c>
      <c r="S5712" s="21">
        <f>IF($A5712="","",IFERROR(INDEX(Offerte!$D$2:$D$200,MATCH($Q5712,Offerte!$L$2:$L$200,0)),0))</f>
        <v/>
      </c>
      <c r="T5712" s="21">
        <f>IF($A5712="","",IFERROR(INDEX(Offerte!$G$2:$G$200,MATCH($Q5712,Offerte!$L$2:$L$200,0)),"NO"))</f>
        <v/>
      </c>
    </row>
    <row r="5713">
      <c r="A5713" s="10">
        <f>IF(Offerte!$A186="","",Offerte!$A186)</f>
        <v/>
      </c>
      <c r="B5713" s="10">
        <f>IF(Offerte!$A186="","",Offerte!$B186)</f>
        <v/>
      </c>
      <c r="C5713" s="10">
        <f>IF(Offerte!$A186="","",Offerte!$C186)</f>
        <v/>
      </c>
      <c r="D5713" s="10" t="inlineStr">
        <is>
          <t>B.3.1</t>
        </is>
      </c>
      <c r="E5713" s="10" t="inlineStr">
        <is>
          <t>B</t>
        </is>
      </c>
      <c r="F5713" s="10" t="inlineStr">
        <is>
          <t>Q</t>
        </is>
      </c>
      <c r="G5713" s="10" t="inlineStr">
        <is>
          <t>higher</t>
        </is>
      </c>
      <c r="H5713" s="10" t="n">
        <v>2</v>
      </c>
      <c r="I5713" s="10" t="inlineStr">
        <is>
          <t>Numero di corse aggiuntive per allungamento dell'arco di servizio giornaliero nelle fasce serali</t>
        </is>
      </c>
      <c r="J5713" s="20" t="n"/>
      <c r="K5713" s="20" t="n"/>
      <c r="L5713" s="20" t="n"/>
      <c r="M5713" s="20" t="n"/>
      <c r="N5713" s="21">
        <f>IF($A5713="","",IFERROR(VALUE($J5713),0))</f>
        <v/>
      </c>
      <c r="O5713" s="21">
        <f>IF($A5713="",0,IF(OR($S5713&lt;&gt;1,COUNTA($J5713:$M5713)=0),0,IF(SUMPRODUCT(MAX(($C$5:$C$6173=$C5713)*($D$5:$D$6173=$D5713)*($S$5:$S$6173=1)*IFERROR($N$5:$N$6173*1,0)))&gt;0,ROUND($H5713*($N5713/SUMPRODUCT(MAX(($C$5:$C$6173=$C5713)*($D$5:$D$6173=$D5713)*($S$5:$S$6173=1)*IFERROR($N$5:$N$6173*1,0)))),4),0)))</f>
        <v/>
      </c>
      <c r="P5713" s="10" t="inlineStr">
        <is>
          <t>corse</t>
        </is>
      </c>
      <c r="Q5713" s="21">
        <f>IF($A5713="","",$A5713&amp;"|"&amp;$C5713)</f>
        <v/>
      </c>
      <c r="R5713" s="21">
        <f>IF($A5713="","",$A5713&amp;"|"&amp;$C5713&amp;"|"&amp;$D5713)</f>
        <v/>
      </c>
      <c r="S5713" s="21">
        <f>IF($A5713="","",IFERROR(INDEX(Offerte!$D$2:$D$200,MATCH($Q5713,Offerte!$L$2:$L$200,0)),0))</f>
        <v/>
      </c>
      <c r="T5713" s="21">
        <f>IF($A5713="","",IFERROR(INDEX(Offerte!$G$2:$G$200,MATCH($Q5713,Offerte!$L$2:$L$200,0)),"NO"))</f>
        <v/>
      </c>
    </row>
    <row r="5714">
      <c r="A5714" s="10">
        <f>IF(Offerte!$A186="","",Offerte!$A186)</f>
        <v/>
      </c>
      <c r="B5714" s="10">
        <f>IF(Offerte!$A186="","",Offerte!$B186)</f>
        <v/>
      </c>
      <c r="C5714" s="10">
        <f>IF(Offerte!$A186="","",Offerte!$C186)</f>
        <v/>
      </c>
      <c r="D5714" s="10" t="inlineStr">
        <is>
          <t>B.4.1</t>
        </is>
      </c>
      <c r="E5714" s="10" t="inlineStr">
        <is>
          <t>B</t>
        </is>
      </c>
      <c r="F5714" s="10" t="inlineStr">
        <is>
          <t>Q</t>
        </is>
      </c>
      <c r="G5714" s="10" t="inlineStr">
        <is>
          <t>higher</t>
        </is>
      </c>
      <c r="H5714" s="10" t="n">
        <v>3</v>
      </c>
      <c r="I5714" s="10" t="inlineStr">
        <is>
          <t>Percorrenze aggiuntive offerte nel Programma d'esercizio delle prime due fasi attuative</t>
        </is>
      </c>
      <c r="J5714" s="20" t="n"/>
      <c r="K5714" s="20" t="n"/>
      <c r="L5714" s="20" t="n"/>
      <c r="M5714" s="20" t="n"/>
      <c r="N5714" s="21">
        <f>IF($A5714="","",IFERROR(VALUE($J5714),0))</f>
        <v/>
      </c>
      <c r="O5714" s="21">
        <f>IF($A5714="",0,IF(OR($S5714&lt;&gt;1,COUNTA($J5714:$M5714)=0),0,IF(SUMPRODUCT(MAX(($C$5:$C$6173=$C5714)*($D$5:$D$6173=$D5714)*($S$5:$S$6173=1)*IFERROR($N$5:$N$6173*1,0)))&gt;0,ROUND($H5714*($N5714/SUMPRODUCT(MAX(($C$5:$C$6173=$C5714)*($D$5:$D$6173=$D5714)*($S$5:$S$6173=1)*IFERROR($N$5:$N$6173*1,0)))),4),0)))</f>
        <v/>
      </c>
      <c r="P5714" s="10" t="inlineStr">
        <is>
          <t>vett*km</t>
        </is>
      </c>
      <c r="Q5714" s="21">
        <f>IF($A5714="","",$A5714&amp;"|"&amp;$C5714)</f>
        <v/>
      </c>
      <c r="R5714" s="21">
        <f>IF($A5714="","",$A5714&amp;"|"&amp;$C5714&amp;"|"&amp;$D5714)</f>
        <v/>
      </c>
      <c r="S5714" s="21">
        <f>IF($A5714="","",IFERROR(INDEX(Offerte!$D$2:$D$200,MATCH($Q5714,Offerte!$L$2:$L$200,0)),0))</f>
        <v/>
      </c>
      <c r="T5714" s="21">
        <f>IF($A5714="","",IFERROR(INDEX(Offerte!$G$2:$G$200,MATCH($Q5714,Offerte!$L$2:$L$200,0)),"NO"))</f>
        <v/>
      </c>
    </row>
    <row r="5715">
      <c r="A5715" s="10">
        <f>IF(Offerte!$A186="","",Offerte!$A186)</f>
        <v/>
      </c>
      <c r="B5715" s="10">
        <f>IF(Offerte!$A186="","",Offerte!$B186)</f>
        <v/>
      </c>
      <c r="C5715" s="10">
        <f>IF(Offerte!$A186="","",Offerte!$C186)</f>
        <v/>
      </c>
      <c r="D5715" s="10" t="inlineStr">
        <is>
          <t>B.5.1</t>
        </is>
      </c>
      <c r="E5715" s="10" t="inlineStr">
        <is>
          <t>B</t>
        </is>
      </c>
      <c r="F5715" s="10" t="inlineStr">
        <is>
          <t>D</t>
        </is>
      </c>
      <c r="G5715" s="10" t="inlineStr">
        <is>
          <t>discretionary</t>
        </is>
      </c>
      <c r="H5715" s="10" t="n">
        <v>2</v>
      </c>
      <c r="I5715" s="10" t="inlineStr">
        <is>
          <t>Efficacia del progetto di servizi complementari DRT</t>
        </is>
      </c>
      <c r="J5715" s="20" t="n"/>
      <c r="K5715" s="20" t="n"/>
      <c r="L5715" s="20" t="n"/>
      <c r="M5715" s="20" t="n"/>
      <c r="N5715" s="21">
        <f>IF($A5715="","",MAX(0,MIN(1,IFERROR(VALUE($M5715),0))))</f>
        <v/>
      </c>
      <c r="O5715" s="21">
        <f>IF($A5715="",0,IF(OR($S5715&lt;&gt;1,COUNTA($J5715:$M5715)=0),0,IF(SUMPRODUCT(MAX(($C$5:$C$6173=$C5715)*($D$5:$D$6173=$D5715)*($S$5:$S$6173=1)*IFERROR($N$5:$N$6173*1,0)))&gt;0,ROUND($H5715*($N5715/SUMPRODUCT(MAX(($C$5:$C$6173=$C5715)*($D$5:$D$6173=$D5715)*($S$5:$S$6173=1)*IFERROR($N$5:$N$6173*1,0)))),4),0)))</f>
        <v/>
      </c>
      <c r="P5715" s="10" t="inlineStr">
        <is>
          <t>coeff.</t>
        </is>
      </c>
      <c r="Q5715" s="21">
        <f>IF($A5715="","",$A5715&amp;"|"&amp;$C5715)</f>
        <v/>
      </c>
      <c r="R5715" s="21">
        <f>IF($A5715="","",$A5715&amp;"|"&amp;$C5715&amp;"|"&amp;$D5715)</f>
        <v/>
      </c>
      <c r="S5715" s="21">
        <f>IF($A5715="","",IFERROR(INDEX(Offerte!$D$2:$D$200,MATCH($Q5715,Offerte!$L$2:$L$200,0)),0))</f>
        <v/>
      </c>
      <c r="T5715" s="21">
        <f>IF($A5715="","",IFERROR(INDEX(Offerte!$G$2:$G$200,MATCH($Q5715,Offerte!$L$2:$L$200,0)),"NO"))</f>
        <v/>
      </c>
    </row>
    <row r="5716">
      <c r="A5716" s="10">
        <f>IF(Offerte!$A186="","",Offerte!$A186)</f>
        <v/>
      </c>
      <c r="B5716" s="10">
        <f>IF(Offerte!$A186="","",Offerte!$B186)</f>
        <v/>
      </c>
      <c r="C5716" s="10">
        <f>IF(Offerte!$A186="","",Offerte!$C186)</f>
        <v/>
      </c>
      <c r="D5716" s="10" t="inlineStr">
        <is>
          <t>C.1.1</t>
        </is>
      </c>
      <c r="E5716" s="10" t="inlineStr">
        <is>
          <t>C</t>
        </is>
      </c>
      <c r="F5716" s="10" t="inlineStr">
        <is>
          <t>Q</t>
        </is>
      </c>
      <c r="G5716" s="10" t="inlineStr">
        <is>
          <t>higher</t>
        </is>
      </c>
      <c r="H5716" s="10" t="n">
        <v>2</v>
      </c>
      <c r="I5716" s="10" t="inlineStr">
        <is>
          <t>Tasso di copertura del servizio con telecamere BSD</t>
        </is>
      </c>
      <c r="J5716" s="20" t="n"/>
      <c r="K5716" s="20" t="n"/>
      <c r="L5716" s="20" t="n"/>
      <c r="M5716" s="20" t="n"/>
      <c r="N5716" s="21">
        <f>IF($A5716="","",IFERROR(VALUE($K5716)/VALUE($L5716),IFERROR(VALUE($J5716),0)))</f>
        <v/>
      </c>
      <c r="O5716" s="21">
        <f>IF($A5716="",0,IF(OR($S5716&lt;&gt;1,COUNTA($J5716:$M5716)=0),0,IF(SUMPRODUCT(MAX(($C$5:$C$6173=$C5716)*($D$5:$D$6173=$D5716)*($S$5:$S$6173=1)*IFERROR($N$5:$N$6173*1,0)))&gt;0,ROUND($H5716*($N5716/SUMPRODUCT(MAX(($C$5:$C$6173=$C5716)*($D$5:$D$6173=$D5716)*($S$5:$S$6173=1)*IFERROR($N$5:$N$6173*1,0)))),4),0)))</f>
        <v/>
      </c>
      <c r="P5716" s="10" t="inlineStr">
        <is>
          <t>Autobus attrezzati con telecamere BSD / Autobus totali in offerta, incluse scorte</t>
        </is>
      </c>
      <c r="Q5716" s="21">
        <f>IF($A5716="","",$A5716&amp;"|"&amp;$C5716)</f>
        <v/>
      </c>
      <c r="R5716" s="21">
        <f>IF($A5716="","",$A5716&amp;"|"&amp;$C5716&amp;"|"&amp;$D5716)</f>
        <v/>
      </c>
      <c r="S5716" s="21">
        <f>IF($A5716="","",IFERROR(INDEX(Offerte!$D$2:$D$200,MATCH($Q5716,Offerte!$L$2:$L$200,0)),0))</f>
        <v/>
      </c>
      <c r="T5716" s="21">
        <f>IF($A5716="","",IFERROR(INDEX(Offerte!$G$2:$G$200,MATCH($Q5716,Offerte!$L$2:$L$200,0)),"NO"))</f>
        <v/>
      </c>
    </row>
    <row r="5717">
      <c r="A5717" s="10">
        <f>IF(Offerte!$A186="","",Offerte!$A186)</f>
        <v/>
      </c>
      <c r="B5717" s="10">
        <f>IF(Offerte!$A186="","",Offerte!$B186)</f>
        <v/>
      </c>
      <c r="C5717" s="10">
        <f>IF(Offerte!$A186="","",Offerte!$C186)</f>
        <v/>
      </c>
      <c r="D5717" s="10" t="inlineStr">
        <is>
          <t>C.1.2</t>
        </is>
      </c>
      <c r="E5717" s="10" t="inlineStr">
        <is>
          <t>C</t>
        </is>
      </c>
      <c r="F5717" s="10" t="inlineStr">
        <is>
          <t>Q</t>
        </is>
      </c>
      <c r="G5717" s="10" t="inlineStr">
        <is>
          <t>higher</t>
        </is>
      </c>
      <c r="H5717" s="10" t="n">
        <v>2</v>
      </c>
      <c r="I5717" s="10" t="inlineStr">
        <is>
          <t>Tasso di copertura del servizio con telecamere ADAS</t>
        </is>
      </c>
      <c r="J5717" s="20" t="n"/>
      <c r="K5717" s="20" t="n"/>
      <c r="L5717" s="20" t="n"/>
      <c r="M5717" s="20" t="n"/>
      <c r="N5717" s="21">
        <f>IF($A5717="","",IFERROR(VALUE($K5717)/VALUE($L5717),IFERROR(VALUE($J5717),0)))</f>
        <v/>
      </c>
      <c r="O5717" s="21">
        <f>IF($A5717="",0,IF(OR($S5717&lt;&gt;1,COUNTA($J5717:$M5717)=0),0,IF(SUMPRODUCT(MAX(($C$5:$C$6173=$C5717)*($D$5:$D$6173=$D5717)*($S$5:$S$6173=1)*IFERROR($N$5:$N$6173*1,0)))&gt;0,ROUND($H5717*($N5717/SUMPRODUCT(MAX(($C$5:$C$6173=$C5717)*($D$5:$D$6173=$D5717)*($S$5:$S$6173=1)*IFERROR($N$5:$N$6173*1,0)))),4),0)))</f>
        <v/>
      </c>
      <c r="P5717" s="10" t="inlineStr">
        <is>
          <t>Autobus attrezzati con telecamere ADAS / Autobus totali in offerta, incluse scorte</t>
        </is>
      </c>
      <c r="Q5717" s="21">
        <f>IF($A5717="","",$A5717&amp;"|"&amp;$C5717)</f>
        <v/>
      </c>
      <c r="R5717" s="21">
        <f>IF($A5717="","",$A5717&amp;"|"&amp;$C5717&amp;"|"&amp;$D5717)</f>
        <v/>
      </c>
      <c r="S5717" s="21">
        <f>IF($A5717="","",IFERROR(INDEX(Offerte!$D$2:$D$200,MATCH($Q5717,Offerte!$L$2:$L$200,0)),0))</f>
        <v/>
      </c>
      <c r="T5717" s="21">
        <f>IF($A5717="","",IFERROR(INDEX(Offerte!$G$2:$G$200,MATCH($Q5717,Offerte!$L$2:$L$200,0)),"NO"))</f>
        <v/>
      </c>
    </row>
    <row r="5718">
      <c r="A5718" s="10">
        <f>IF(Offerte!$A186="","",Offerte!$A186)</f>
        <v/>
      </c>
      <c r="B5718" s="10">
        <f>IF(Offerte!$A186="","",Offerte!$B186)</f>
        <v/>
      </c>
      <c r="C5718" s="10">
        <f>IF(Offerte!$A186="","",Offerte!$C186)</f>
        <v/>
      </c>
      <c r="D5718" s="10" t="inlineStr">
        <is>
          <t>C.2.1</t>
        </is>
      </c>
      <c r="E5718" s="10" t="inlineStr">
        <is>
          <t>C</t>
        </is>
      </c>
      <c r="F5718" s="10" t="inlineStr">
        <is>
          <t>Q</t>
        </is>
      </c>
      <c r="G5718" s="10" t="inlineStr">
        <is>
          <t>higher</t>
        </is>
      </c>
      <c r="H5718" s="10" t="n">
        <v>3</v>
      </c>
      <c r="I5718" s="10" t="inlineStr">
        <is>
          <t>Tasso di copertura del servizio con telecamere di bordo di videosorveglianza</t>
        </is>
      </c>
      <c r="J5718" s="20" t="n"/>
      <c r="K5718" s="20" t="n"/>
      <c r="L5718" s="20" t="n"/>
      <c r="M5718" s="20" t="n"/>
      <c r="N5718" s="21">
        <f>IF($A5718="","",IFERROR(VALUE($K5718)/VALUE($L5718),IFERROR(VALUE($J5718),0)))</f>
        <v/>
      </c>
      <c r="O5718" s="21">
        <f>IF($A5718="",0,IF(OR($S5718&lt;&gt;1,COUNTA($J5718:$M5718)=0),0,IF(SUMPRODUCT(MAX(($C$5:$C$6173=$C5718)*($D$5:$D$6173=$D5718)*($S$5:$S$6173=1)*IFERROR($N$5:$N$6173*1,0)))&gt;0,ROUND($H5718*($N5718/SUMPRODUCT(MAX(($C$5:$C$6173=$C5718)*($D$5:$D$6173=$D5718)*($S$5:$S$6173=1)*IFERROR($N$5:$N$6173*1,0)))),4),0)))</f>
        <v/>
      </c>
      <c r="P5718" s="10" t="inlineStr">
        <is>
          <t>Autobus attrezzati con videosorveglianza / Autobus totali in offerta, incluse scorte</t>
        </is>
      </c>
      <c r="Q5718" s="21">
        <f>IF($A5718="","",$A5718&amp;"|"&amp;$C5718)</f>
        <v/>
      </c>
      <c r="R5718" s="21">
        <f>IF($A5718="","",$A5718&amp;"|"&amp;$C5718&amp;"|"&amp;$D5718)</f>
        <v/>
      </c>
      <c r="S5718" s="21">
        <f>IF($A5718="","",IFERROR(INDEX(Offerte!$D$2:$D$200,MATCH($Q5718,Offerte!$L$2:$L$200,0)),0))</f>
        <v/>
      </c>
      <c r="T5718" s="21">
        <f>IF($A5718="","",IFERROR(INDEX(Offerte!$G$2:$G$200,MATCH($Q5718,Offerte!$L$2:$L$200,0)),"NO"))</f>
        <v/>
      </c>
    </row>
    <row r="5719">
      <c r="A5719" s="10">
        <f>IF(Offerte!$A186="","",Offerte!$A186)</f>
        <v/>
      </c>
      <c r="B5719" s="10">
        <f>IF(Offerte!$A186="","",Offerte!$B186)</f>
        <v/>
      </c>
      <c r="C5719" s="10">
        <f>IF(Offerte!$A186="","",Offerte!$C186)</f>
        <v/>
      </c>
      <c r="D5719" s="10" t="inlineStr">
        <is>
          <t>C.2.2</t>
        </is>
      </c>
      <c r="E5719" s="10" t="inlineStr">
        <is>
          <t>C</t>
        </is>
      </c>
      <c r="F5719" s="10" t="inlineStr">
        <is>
          <t>T</t>
        </is>
      </c>
      <c r="G5719" s="10" t="inlineStr">
        <is>
          <t>tabular</t>
        </is>
      </c>
      <c r="H5719" s="10" t="n">
        <v>1</v>
      </c>
      <c r="I5719" s="10" t="inlineStr">
        <is>
          <t>Software video/audio analisi per situazioni di pericolo</t>
        </is>
      </c>
      <c r="J5719" s="20" t="n"/>
      <c r="K5719" s="20" t="n"/>
      <c r="L5719" s="20" t="n"/>
      <c r="M5719" s="20" t="n"/>
      <c r="N5719" s="21">
        <f>IF($A5719="","",IF(IFERROR(VALUE($M5719),0)=1,1,0))</f>
        <v/>
      </c>
      <c r="O5719" s="21">
        <f>IF($A5719="",0,IF(OR($S5719&lt;&gt;1,COUNTA($J5719:$M5719)=0),0,IF($N5719=1,$H5719,0)))</f>
        <v/>
      </c>
      <c r="P5719" s="10" t="inlineStr">
        <is>
          <t>sì/no</t>
        </is>
      </c>
      <c r="Q5719" s="21">
        <f>IF($A5719="","",$A5719&amp;"|"&amp;$C5719)</f>
        <v/>
      </c>
      <c r="R5719" s="21">
        <f>IF($A5719="","",$A5719&amp;"|"&amp;$C5719&amp;"|"&amp;$D5719)</f>
        <v/>
      </c>
      <c r="S5719" s="21">
        <f>IF($A5719="","",IFERROR(INDEX(Offerte!$D$2:$D$200,MATCH($Q5719,Offerte!$L$2:$L$200,0)),0))</f>
        <v/>
      </c>
      <c r="T5719" s="21">
        <f>IF($A5719="","",IFERROR(INDEX(Offerte!$G$2:$G$200,MATCH($Q5719,Offerte!$L$2:$L$200,0)),"NO"))</f>
        <v/>
      </c>
    </row>
    <row r="5720">
      <c r="A5720" s="10">
        <f>IF(Offerte!$A186="","",Offerte!$A186)</f>
        <v/>
      </c>
      <c r="B5720" s="10">
        <f>IF(Offerte!$A186="","",Offerte!$B186)</f>
        <v/>
      </c>
      <c r="C5720" s="10">
        <f>IF(Offerte!$A186="","",Offerte!$C186)</f>
        <v/>
      </c>
      <c r="D5720" s="10" t="inlineStr">
        <is>
          <t>C.2.3</t>
        </is>
      </c>
      <c r="E5720" s="10" t="inlineStr">
        <is>
          <t>C</t>
        </is>
      </c>
      <c r="F5720" s="10" t="inlineStr">
        <is>
          <t>T</t>
        </is>
      </c>
      <c r="G5720" s="10" t="inlineStr">
        <is>
          <t>tabular</t>
        </is>
      </c>
      <c r="H5720" s="10" t="n">
        <v>1</v>
      </c>
      <c r="I5720" s="10" t="inlineStr">
        <is>
          <t>Collegamento con centrale qualificata di pronto intervento</t>
        </is>
      </c>
      <c r="J5720" s="20" t="n"/>
      <c r="K5720" s="20" t="n"/>
      <c r="L5720" s="20" t="n"/>
      <c r="M5720" s="20" t="n"/>
      <c r="N5720" s="21">
        <f>IF($A5720="","",IF(IFERROR(VALUE($M5720),0)=1,1,0))</f>
        <v/>
      </c>
      <c r="O5720" s="21">
        <f>IF($A5720="",0,IF(OR($S5720&lt;&gt;1,COUNTA($J5720:$M5720)=0),0,IF($N5720=1,$H5720,0)))</f>
        <v/>
      </c>
      <c r="P5720" s="10" t="inlineStr">
        <is>
          <t>sì/no</t>
        </is>
      </c>
      <c r="Q5720" s="21">
        <f>IF($A5720="","",$A5720&amp;"|"&amp;$C5720)</f>
        <v/>
      </c>
      <c r="R5720" s="21">
        <f>IF($A5720="","",$A5720&amp;"|"&amp;$C5720&amp;"|"&amp;$D5720)</f>
        <v/>
      </c>
      <c r="S5720" s="21">
        <f>IF($A5720="","",IFERROR(INDEX(Offerte!$D$2:$D$200,MATCH($Q5720,Offerte!$L$2:$L$200,0)),0))</f>
        <v/>
      </c>
      <c r="T5720" s="21">
        <f>IF($A5720="","",IFERROR(INDEX(Offerte!$G$2:$G$200,MATCH($Q5720,Offerte!$L$2:$L$200,0)),"NO"))</f>
        <v/>
      </c>
    </row>
    <row r="5721">
      <c r="A5721" s="10">
        <f>IF(Offerte!$A186="","",Offerte!$A186)</f>
        <v/>
      </c>
      <c r="B5721" s="10">
        <f>IF(Offerte!$A186="","",Offerte!$B186)</f>
        <v/>
      </c>
      <c r="C5721" s="10">
        <f>IF(Offerte!$A186="","",Offerte!$C186)</f>
        <v/>
      </c>
      <c r="D5721" s="10" t="inlineStr">
        <is>
          <t>C.2.4</t>
        </is>
      </c>
      <c r="E5721" s="10" t="inlineStr">
        <is>
          <t>C</t>
        </is>
      </c>
      <c r="F5721" s="10" t="inlineStr">
        <is>
          <t>Q</t>
        </is>
      </c>
      <c r="G5721" s="10" t="inlineStr">
        <is>
          <t>higher</t>
        </is>
      </c>
      <c r="H5721" s="10" t="n">
        <v>1</v>
      </c>
      <c r="I5721" s="10" t="inlineStr">
        <is>
          <t>Tasso di copertura del servizio con dispositivi per la chiamata di emergenza del conducente</t>
        </is>
      </c>
      <c r="J5721" s="20" t="n"/>
      <c r="K5721" s="20" t="n"/>
      <c r="L5721" s="20" t="n"/>
      <c r="M5721" s="20" t="n"/>
      <c r="N5721" s="21">
        <f>IF($A5721="","",IFERROR(VALUE($K5721)/VALUE($L5721),IFERROR(VALUE($J5721),0)))</f>
        <v/>
      </c>
      <c r="O5721" s="21">
        <f>IF($A5721="",0,IF(OR($S5721&lt;&gt;1,COUNTA($J5721:$M5721)=0),0,IF(SUMPRODUCT(MAX(($C$5:$C$6173=$C5721)*($D$5:$D$6173=$D5721)*($S$5:$S$6173=1)*IFERROR($N$5:$N$6173*1,0)))&gt;0,ROUND($H5721*($N5721/SUMPRODUCT(MAX(($C$5:$C$6173=$C5721)*($D$5:$D$6173=$D5721)*($S$5:$S$6173=1)*IFERROR($N$5:$N$6173*1,0)))),4),0)))</f>
        <v/>
      </c>
      <c r="P5721" s="10" t="inlineStr">
        <is>
          <t>Autobus attrezzati con chiamata di emergenza / Autobus totali in offerta, incluse scorte</t>
        </is>
      </c>
      <c r="Q5721" s="21">
        <f>IF($A5721="","",$A5721&amp;"|"&amp;$C5721)</f>
        <v/>
      </c>
      <c r="R5721" s="21">
        <f>IF($A5721="","",$A5721&amp;"|"&amp;$C5721&amp;"|"&amp;$D5721)</f>
        <v/>
      </c>
      <c r="S5721" s="21">
        <f>IF($A5721="","",IFERROR(INDEX(Offerte!$D$2:$D$200,MATCH($Q5721,Offerte!$L$2:$L$200,0)),0))</f>
        <v/>
      </c>
      <c r="T5721" s="21">
        <f>IF($A5721="","",IFERROR(INDEX(Offerte!$G$2:$G$200,MATCH($Q5721,Offerte!$L$2:$L$200,0)),"NO"))</f>
        <v/>
      </c>
    </row>
    <row r="5722">
      <c r="A5722" s="10">
        <f>IF(Offerte!$A186="","",Offerte!$A186)</f>
        <v/>
      </c>
      <c r="B5722" s="10">
        <f>IF(Offerte!$A186="","",Offerte!$B186)</f>
        <v/>
      </c>
      <c r="C5722" s="10">
        <f>IF(Offerte!$A186="","",Offerte!$C186)</f>
        <v/>
      </c>
      <c r="D5722" s="10" t="inlineStr">
        <is>
          <t>C.3.1</t>
        </is>
      </c>
      <c r="E5722" s="10" t="inlineStr">
        <is>
          <t>C</t>
        </is>
      </c>
      <c r="F5722" s="10" t="inlineStr">
        <is>
          <t>Q</t>
        </is>
      </c>
      <c r="G5722" s="10" t="inlineStr">
        <is>
          <t>higher</t>
        </is>
      </c>
      <c r="H5722" s="10" t="n">
        <v>2</v>
      </c>
      <c r="I5722" s="10" t="inlineStr">
        <is>
          <t>Tasso di copertura del servizio con dispositivi di informazione dinamica a bordo mezzo</t>
        </is>
      </c>
      <c r="J5722" s="20" t="n"/>
      <c r="K5722" s="20" t="n"/>
      <c r="L5722" s="20" t="n"/>
      <c r="M5722" s="20" t="n"/>
      <c r="N5722" s="21">
        <f>IF($A5722="","",IFERROR(VALUE($K5722)/VALUE($L5722),IFERROR(VALUE($J5722),0)))</f>
        <v/>
      </c>
      <c r="O5722" s="21">
        <f>IF($A5722="",0,IF(OR($S5722&lt;&gt;1,COUNTA($J5722:$M5722)=0),0,IF(SUMPRODUCT(MAX(($C$5:$C$6173=$C5722)*($D$5:$D$6173=$D5722)*($S$5:$S$6173=1)*IFERROR($N$5:$N$6173*1,0)))&gt;0,ROUND($H5722*($N5722/SUMPRODUCT(MAX(($C$5:$C$6173=$C5722)*($D$5:$D$6173=$D5722)*($S$5:$S$6173=1)*IFERROR($N$5:$N$6173*1,0)))),4),0)))</f>
        <v/>
      </c>
      <c r="P5722" s="10" t="inlineStr">
        <is>
          <t>Autobus con monitor e indicatori vocali / Autobus totali in offerta, incluse scorte</t>
        </is>
      </c>
      <c r="Q5722" s="21">
        <f>IF($A5722="","",$A5722&amp;"|"&amp;$C5722)</f>
        <v/>
      </c>
      <c r="R5722" s="21">
        <f>IF($A5722="","",$A5722&amp;"|"&amp;$C5722&amp;"|"&amp;$D5722)</f>
        <v/>
      </c>
      <c r="S5722" s="21">
        <f>IF($A5722="","",IFERROR(INDEX(Offerte!$D$2:$D$200,MATCH($Q5722,Offerte!$L$2:$L$200,0)),0))</f>
        <v/>
      </c>
      <c r="T5722" s="21">
        <f>IF($A5722="","",IFERROR(INDEX(Offerte!$G$2:$G$200,MATCH($Q5722,Offerte!$L$2:$L$200,0)),"NO"))</f>
        <v/>
      </c>
    </row>
    <row r="5723">
      <c r="A5723" s="10">
        <f>IF(Offerte!$A186="","",Offerte!$A186)</f>
        <v/>
      </c>
      <c r="B5723" s="10">
        <f>IF(Offerte!$A186="","",Offerte!$B186)</f>
        <v/>
      </c>
      <c r="C5723" s="10">
        <f>IF(Offerte!$A186="","",Offerte!$C186)</f>
        <v/>
      </c>
      <c r="D5723" s="10" t="inlineStr">
        <is>
          <t>C.3.2</t>
        </is>
      </c>
      <c r="E5723" s="10" t="inlineStr">
        <is>
          <t>C</t>
        </is>
      </c>
      <c r="F5723" s="10" t="inlineStr">
        <is>
          <t>T</t>
        </is>
      </c>
      <c r="G5723" s="10" t="inlineStr">
        <is>
          <t>tabular</t>
        </is>
      </c>
      <c r="H5723" s="10" t="n">
        <v>2</v>
      </c>
      <c r="I5723" s="10" t="inlineStr">
        <is>
          <t>Informazioni a bordo su coincidenze ai nodi</t>
        </is>
      </c>
      <c r="J5723" s="20" t="n"/>
      <c r="K5723" s="20" t="n"/>
      <c r="L5723" s="20" t="n"/>
      <c r="M5723" s="20" t="n"/>
      <c r="N5723" s="21">
        <f>IF($A5723="","",IF(IFERROR(VALUE($M5723),0)=1,1,0))</f>
        <v/>
      </c>
      <c r="O5723" s="21">
        <f>IF($A5723="",0,IF(OR($S5723&lt;&gt;1,COUNTA($J5723:$M5723)=0),0,IF(AND($N5723=1,IFERROR(SUMIFS($N$5:$N$6173,$Q$5:$Q$6173,$Q5723,$D$5:$D$6173,"C.3.1"),0)&gt;=0.5),$H5723,0)))</f>
        <v/>
      </c>
      <c r="P5723" s="10" t="inlineStr">
        <is>
          <t>Dipende da C.3.1 &gt;= 0.5</t>
        </is>
      </c>
      <c r="Q5723" s="21">
        <f>IF($A5723="","",$A5723&amp;"|"&amp;$C5723)</f>
        <v/>
      </c>
      <c r="R5723" s="21">
        <f>IF($A5723="","",$A5723&amp;"|"&amp;$C5723&amp;"|"&amp;$D5723)</f>
        <v/>
      </c>
      <c r="S5723" s="21">
        <f>IF($A5723="","",IFERROR(INDEX(Offerte!$D$2:$D$200,MATCH($Q5723,Offerte!$L$2:$L$200,0)),0))</f>
        <v/>
      </c>
      <c r="T5723" s="21">
        <f>IF($A5723="","",IFERROR(INDEX(Offerte!$G$2:$G$200,MATCH($Q5723,Offerte!$L$2:$L$200,0)),"NO"))</f>
        <v/>
      </c>
    </row>
    <row r="5724">
      <c r="A5724" s="10">
        <f>IF(Offerte!$A186="","",Offerte!$A186)</f>
        <v/>
      </c>
      <c r="B5724" s="10">
        <f>IF(Offerte!$A186="","",Offerte!$B186)</f>
        <v/>
      </c>
      <c r="C5724" s="10">
        <f>IF(Offerte!$A186="","",Offerte!$C186)</f>
        <v/>
      </c>
      <c r="D5724" s="10" t="inlineStr">
        <is>
          <t>D.1.1</t>
        </is>
      </c>
      <c r="E5724" s="10" t="inlineStr">
        <is>
          <t>D</t>
        </is>
      </c>
      <c r="F5724" s="10" t="inlineStr">
        <is>
          <t>Q</t>
        </is>
      </c>
      <c r="G5724" s="10" t="inlineStr">
        <is>
          <t>higher</t>
        </is>
      </c>
      <c r="H5724" s="10" t="n">
        <v>3</v>
      </c>
      <c r="I5724" s="10" t="inlineStr">
        <is>
          <t>Installazione di pensiline</t>
        </is>
      </c>
      <c r="J5724" s="20" t="n"/>
      <c r="K5724" s="20" t="n"/>
      <c r="L5724" s="20" t="n"/>
      <c r="M5724" s="20" t="n"/>
      <c r="N5724" s="21">
        <f>IF($A5724="","",IFERROR(VALUE($J5724),0))</f>
        <v/>
      </c>
      <c r="O5724" s="21">
        <f>IF($A5724="",0,IF(OR($S5724&lt;&gt;1,COUNTA($J5724:$M5724)=0),0,IF(SUMPRODUCT(MAX(($C$5:$C$6173=$C5724)*($D$5:$D$6173=$D5724)*($S$5:$S$6173=1)*IFERROR($N$5:$N$6173*1,0)))&gt;0,ROUND($H5724*($N5724/SUMPRODUCT(MAX(($C$5:$C$6173=$C5724)*($D$5:$D$6173=$D5724)*($S$5:$S$6173=1)*IFERROR($N$5:$N$6173*1,0)))),4),0)))</f>
        <v/>
      </c>
      <c r="P5724" s="10" t="inlineStr">
        <is>
          <t>fermate</t>
        </is>
      </c>
      <c r="Q5724" s="21">
        <f>IF($A5724="","",$A5724&amp;"|"&amp;$C5724)</f>
        <v/>
      </c>
      <c r="R5724" s="21">
        <f>IF($A5724="","",$A5724&amp;"|"&amp;$C5724&amp;"|"&amp;$D5724)</f>
        <v/>
      </c>
      <c r="S5724" s="21">
        <f>IF($A5724="","",IFERROR(INDEX(Offerte!$D$2:$D$200,MATCH($Q5724,Offerte!$L$2:$L$200,0)),0))</f>
        <v/>
      </c>
      <c r="T5724" s="21">
        <f>IF($A5724="","",IFERROR(INDEX(Offerte!$G$2:$G$200,MATCH($Q5724,Offerte!$L$2:$L$200,0)),"NO"))</f>
        <v/>
      </c>
    </row>
    <row r="5725">
      <c r="A5725" s="10">
        <f>IF(Offerte!$A186="","",Offerte!$A186)</f>
        <v/>
      </c>
      <c r="B5725" s="10">
        <f>IF(Offerte!$A186="","",Offerte!$B186)</f>
        <v/>
      </c>
      <c r="C5725" s="10">
        <f>IF(Offerte!$A186="","",Offerte!$C186)</f>
        <v/>
      </c>
      <c r="D5725" s="10" t="inlineStr">
        <is>
          <t>D.1.2</t>
        </is>
      </c>
      <c r="E5725" s="10" t="inlineStr">
        <is>
          <t>D</t>
        </is>
      </c>
      <c r="F5725" s="10" t="inlineStr">
        <is>
          <t>Q</t>
        </is>
      </c>
      <c r="G5725" s="10" t="inlineStr">
        <is>
          <t>higher</t>
        </is>
      </c>
      <c r="H5725" s="10" t="n">
        <v>3</v>
      </c>
      <c r="I5725" s="10" t="inlineStr">
        <is>
          <t>Installazione di paline di fermata conformi alla DGR 581/2023</t>
        </is>
      </c>
      <c r="J5725" s="20" t="n"/>
      <c r="K5725" s="20" t="n"/>
      <c r="L5725" s="20" t="n"/>
      <c r="M5725" s="20" t="n"/>
      <c r="N5725" s="21">
        <f>IF($A5725="","",IFERROR(VALUE($J5725),0))</f>
        <v/>
      </c>
      <c r="O5725" s="21">
        <f>IF($A5725="",0,IF(OR($S5725&lt;&gt;1,COUNTA($J5725:$M5725)=0),0,IF(SUMPRODUCT(MAX(($C$5:$C$6173=$C5725)*($D$5:$D$6173=$D5725)*($S$5:$S$6173=1)*IFERROR($N$5:$N$6173*1,0)))&gt;0,ROUND($H5725*($N5725/SUMPRODUCT(MAX(($C$5:$C$6173=$C5725)*($D$5:$D$6173=$D5725)*($S$5:$S$6173=1)*IFERROR($N$5:$N$6173*1,0)))),4),0)))</f>
        <v/>
      </c>
      <c r="P5725" s="10" t="inlineStr">
        <is>
          <t>fermate</t>
        </is>
      </c>
      <c r="Q5725" s="21">
        <f>IF($A5725="","",$A5725&amp;"|"&amp;$C5725)</f>
        <v/>
      </c>
      <c r="R5725" s="21">
        <f>IF($A5725="","",$A5725&amp;"|"&amp;$C5725&amp;"|"&amp;$D5725)</f>
        <v/>
      </c>
      <c r="S5725" s="21">
        <f>IF($A5725="","",IFERROR(INDEX(Offerte!$D$2:$D$200,MATCH($Q5725,Offerte!$L$2:$L$200,0)),0))</f>
        <v/>
      </c>
      <c r="T5725" s="21">
        <f>IF($A5725="","",IFERROR(INDEX(Offerte!$G$2:$G$200,MATCH($Q5725,Offerte!$L$2:$L$200,0)),"NO"))</f>
        <v/>
      </c>
    </row>
    <row r="5726">
      <c r="A5726" s="10">
        <f>IF(Offerte!$A186="","",Offerte!$A186)</f>
        <v/>
      </c>
      <c r="B5726" s="10">
        <f>IF(Offerte!$A186="","",Offerte!$B186)</f>
        <v/>
      </c>
      <c r="C5726" s="10">
        <f>IF(Offerte!$A186="","",Offerte!$C186)</f>
        <v/>
      </c>
      <c r="D5726" s="10" t="inlineStr">
        <is>
          <t>D.1.3</t>
        </is>
      </c>
      <c r="E5726" s="10" t="inlineStr">
        <is>
          <t>D</t>
        </is>
      </c>
      <c r="F5726" s="10" t="inlineStr">
        <is>
          <t>Q</t>
        </is>
      </c>
      <c r="G5726" s="10" t="inlineStr">
        <is>
          <t>higher</t>
        </is>
      </c>
      <c r="H5726" s="10" t="n">
        <v>2</v>
      </c>
      <c r="I5726" s="10" t="inlineStr">
        <is>
          <t>Display informativi connessi alle fermate</t>
        </is>
      </c>
      <c r="J5726" s="20" t="n"/>
      <c r="K5726" s="20" t="n"/>
      <c r="L5726" s="20" t="n"/>
      <c r="M5726" s="20" t="n"/>
      <c r="N5726" s="21">
        <f>IF($A5726="","",IFERROR(VALUE($J5726),0))</f>
        <v/>
      </c>
      <c r="O5726" s="21">
        <f>IF($A5726="",0,IF(OR($S5726&lt;&gt;1,COUNTA($J5726:$M5726)=0),0,IF(SUMPRODUCT(MAX(($C$5:$C$6173=$C5726)*($D$5:$D$6173=$D5726)*($S$5:$S$6173=1)*IFERROR($N$5:$N$6173*1,0)))&gt;0,ROUND($H5726*($N5726/SUMPRODUCT(MAX(($C$5:$C$6173=$C5726)*($D$5:$D$6173=$D5726)*($S$5:$S$6173=1)*IFERROR($N$5:$N$6173*1,0)))),4),0)))</f>
        <v/>
      </c>
      <c r="P5726" s="10" t="inlineStr">
        <is>
          <t>fermate</t>
        </is>
      </c>
      <c r="Q5726" s="21">
        <f>IF($A5726="","",$A5726&amp;"|"&amp;$C5726)</f>
        <v/>
      </c>
      <c r="R5726" s="21">
        <f>IF($A5726="","",$A5726&amp;"|"&amp;$C5726&amp;"|"&amp;$D5726)</f>
        <v/>
      </c>
      <c r="S5726" s="21">
        <f>IF($A5726="","",IFERROR(INDEX(Offerte!$D$2:$D$200,MATCH($Q5726,Offerte!$L$2:$L$200,0)),0))</f>
        <v/>
      </c>
      <c r="T5726" s="21">
        <f>IF($A5726="","",IFERROR(INDEX(Offerte!$G$2:$G$200,MATCH($Q5726,Offerte!$L$2:$L$200,0)),"NO"))</f>
        <v/>
      </c>
    </row>
    <row r="5727">
      <c r="A5727" s="10">
        <f>IF(Offerte!$A186="","",Offerte!$A186)</f>
        <v/>
      </c>
      <c r="B5727" s="10">
        <f>IF(Offerte!$A186="","",Offerte!$B186)</f>
        <v/>
      </c>
      <c r="C5727" s="10">
        <f>IF(Offerte!$A186="","",Offerte!$C186)</f>
        <v/>
      </c>
      <c r="D5727" s="10" t="inlineStr">
        <is>
          <t>D.2.1</t>
        </is>
      </c>
      <c r="E5727" s="10" t="inlineStr">
        <is>
          <t>D</t>
        </is>
      </c>
      <c r="F5727" s="10" t="inlineStr">
        <is>
          <t>Q</t>
        </is>
      </c>
      <c r="G5727" s="10" t="inlineStr">
        <is>
          <t>higher</t>
        </is>
      </c>
      <c r="H5727" s="10" t="n">
        <v>2</v>
      </c>
      <c r="I5727" s="10" t="inlineStr">
        <is>
          <t>Segnali tattili Loges-Vet-Evolution</t>
        </is>
      </c>
      <c r="J5727" s="20" t="n"/>
      <c r="K5727" s="20" t="n"/>
      <c r="L5727" s="20" t="n"/>
      <c r="M5727" s="20" t="n"/>
      <c r="N5727" s="21">
        <f>IF($A5727="","",IFERROR(VALUE($J5727),0))</f>
        <v/>
      </c>
      <c r="O5727" s="21">
        <f>IF($A5727="",0,IF(OR($S5727&lt;&gt;1,COUNTA($J5727:$M5727)=0),0,IF(SUMPRODUCT(MAX(($C$5:$C$6173=$C5727)*($D$5:$D$6173=$D5727)*($S$5:$S$6173=1)*IFERROR($N$5:$N$6173*1,0)))&gt;0,ROUND($H5727*($N5727/SUMPRODUCT(MAX(($C$5:$C$6173=$C5727)*($D$5:$D$6173=$D5727)*($S$5:$S$6173=1)*IFERROR($N$5:$N$6173*1,0)))),4),0)))</f>
        <v/>
      </c>
      <c r="P5727" s="10" t="inlineStr">
        <is>
          <t>fermate</t>
        </is>
      </c>
      <c r="Q5727" s="21">
        <f>IF($A5727="","",$A5727&amp;"|"&amp;$C5727)</f>
        <v/>
      </c>
      <c r="R5727" s="21">
        <f>IF($A5727="","",$A5727&amp;"|"&amp;$C5727&amp;"|"&amp;$D5727)</f>
        <v/>
      </c>
      <c r="S5727" s="21">
        <f>IF($A5727="","",IFERROR(INDEX(Offerte!$D$2:$D$200,MATCH($Q5727,Offerte!$L$2:$L$200,0)),0))</f>
        <v/>
      </c>
      <c r="T5727" s="21">
        <f>IF($A5727="","",IFERROR(INDEX(Offerte!$G$2:$G$200,MATCH($Q5727,Offerte!$L$2:$L$200,0)),"NO"))</f>
        <v/>
      </c>
    </row>
    <row r="5728">
      <c r="A5728" s="10">
        <f>IF(Offerte!$A186="","",Offerte!$A186)</f>
        <v/>
      </c>
      <c r="B5728" s="10">
        <f>IF(Offerte!$A186="","",Offerte!$B186)</f>
        <v/>
      </c>
      <c r="C5728" s="10">
        <f>IF(Offerte!$A186="","",Offerte!$C186)</f>
        <v/>
      </c>
      <c r="D5728" s="10" t="inlineStr">
        <is>
          <t>E.1.1</t>
        </is>
      </c>
      <c r="E5728" s="10" t="inlineStr">
        <is>
          <t>E</t>
        </is>
      </c>
      <c r="F5728" s="10" t="inlineStr">
        <is>
          <t>T</t>
        </is>
      </c>
      <c r="G5728" s="10" t="inlineStr">
        <is>
          <t>tabular</t>
        </is>
      </c>
      <c r="H5728" s="10" t="n">
        <v>2</v>
      </c>
      <c r="I5728" s="10" t="inlineStr">
        <is>
          <t>Mobile app con travel planner PRM</t>
        </is>
      </c>
      <c r="J5728" s="20" t="n"/>
      <c r="K5728" s="20" t="n"/>
      <c r="L5728" s="20" t="n"/>
      <c r="M5728" s="20" t="n"/>
      <c r="N5728" s="21">
        <f>IF($A5728="","",IF(IFERROR(VALUE($M5728),0)=1,1,0))</f>
        <v/>
      </c>
      <c r="O5728" s="21">
        <f>IF($A5728="",0,IF(OR($S5728&lt;&gt;1,COUNTA($J5728:$M5728)=0),0,IF($N5728=1,$H5728,0)))</f>
        <v/>
      </c>
      <c r="P5728" s="10" t="inlineStr">
        <is>
          <t>sì/no</t>
        </is>
      </c>
      <c r="Q5728" s="21">
        <f>IF($A5728="","",$A5728&amp;"|"&amp;$C5728)</f>
        <v/>
      </c>
      <c r="R5728" s="21">
        <f>IF($A5728="","",$A5728&amp;"|"&amp;$C5728&amp;"|"&amp;$D5728)</f>
        <v/>
      </c>
      <c r="S5728" s="21">
        <f>IF($A5728="","",IFERROR(INDEX(Offerte!$D$2:$D$200,MATCH($Q5728,Offerte!$L$2:$L$200,0)),0))</f>
        <v/>
      </c>
      <c r="T5728" s="21">
        <f>IF($A5728="","",IFERROR(INDEX(Offerte!$G$2:$G$200,MATCH($Q5728,Offerte!$L$2:$L$200,0)),"NO"))</f>
        <v/>
      </c>
    </row>
    <row r="5729">
      <c r="A5729" s="10">
        <f>IF(Offerte!$A186="","",Offerte!$A186)</f>
        <v/>
      </c>
      <c r="B5729" s="10">
        <f>IF(Offerte!$A186="","",Offerte!$B186)</f>
        <v/>
      </c>
      <c r="C5729" s="10">
        <f>IF(Offerte!$A186="","",Offerte!$C186)</f>
        <v/>
      </c>
      <c r="D5729" s="10" t="inlineStr">
        <is>
          <t>E.2.1</t>
        </is>
      </c>
      <c r="E5729" s="10" t="inlineStr">
        <is>
          <t>E</t>
        </is>
      </c>
      <c r="F5729" s="10" t="inlineStr">
        <is>
          <t>D</t>
        </is>
      </c>
      <c r="G5729" s="10" t="inlineStr">
        <is>
          <t>discretionary</t>
        </is>
      </c>
      <c r="H5729" s="10" t="n">
        <v>2</v>
      </c>
      <c r="I5729" s="10" t="inlineStr">
        <is>
          <t>Altre azioni informative e rapporti con gli utenti</t>
        </is>
      </c>
      <c r="J5729" s="20" t="n"/>
      <c r="K5729" s="20" t="n"/>
      <c r="L5729" s="20" t="n"/>
      <c r="M5729" s="20" t="n"/>
      <c r="N5729" s="21">
        <f>IF($A5729="","",MAX(0,MIN(1,IFERROR(VALUE($M5729),0))))</f>
        <v/>
      </c>
      <c r="O5729" s="21">
        <f>IF($A5729="",0,IF(OR($S5729&lt;&gt;1,COUNTA($J5729:$M5729)=0),0,IF(SUMPRODUCT(MAX(($C$5:$C$6173=$C5729)*($D$5:$D$6173=$D5729)*($S$5:$S$6173=1)*IFERROR($N$5:$N$6173*1,0)))&gt;0,ROUND($H5729*($N5729/SUMPRODUCT(MAX(($C$5:$C$6173=$C5729)*($D$5:$D$6173=$D5729)*($S$5:$S$6173=1)*IFERROR($N$5:$N$6173*1,0)))),4),0)))</f>
        <v/>
      </c>
      <c r="P5729" s="10" t="inlineStr">
        <is>
          <t>coeff.</t>
        </is>
      </c>
      <c r="Q5729" s="21">
        <f>IF($A5729="","",$A5729&amp;"|"&amp;$C5729)</f>
        <v/>
      </c>
      <c r="R5729" s="21">
        <f>IF($A5729="","",$A5729&amp;"|"&amp;$C5729&amp;"|"&amp;$D5729)</f>
        <v/>
      </c>
      <c r="S5729" s="21">
        <f>IF($A5729="","",IFERROR(INDEX(Offerte!$D$2:$D$200,MATCH($Q5729,Offerte!$L$2:$L$200,0)),0))</f>
        <v/>
      </c>
      <c r="T5729" s="21">
        <f>IF($A5729="","",IFERROR(INDEX(Offerte!$G$2:$G$200,MATCH($Q5729,Offerte!$L$2:$L$200,0)),"NO"))</f>
        <v/>
      </c>
    </row>
    <row r="5730">
      <c r="A5730" s="10">
        <f>IF(Offerte!$A186="","",Offerte!$A186)</f>
        <v/>
      </c>
      <c r="B5730" s="10">
        <f>IF(Offerte!$A186="","",Offerte!$B186)</f>
        <v/>
      </c>
      <c r="C5730" s="10">
        <f>IF(Offerte!$A186="","",Offerte!$C186)</f>
        <v/>
      </c>
      <c r="D5730" s="10" t="inlineStr">
        <is>
          <t>F.1.1</t>
        </is>
      </c>
      <c r="E5730" s="10" t="inlineStr">
        <is>
          <t>F</t>
        </is>
      </c>
      <c r="F5730" s="10" t="inlineStr">
        <is>
          <t>Q</t>
        </is>
      </c>
      <c r="G5730" s="10" t="inlineStr">
        <is>
          <t>lower</t>
        </is>
      </c>
      <c r="H5730" s="10" t="n">
        <v>7</v>
      </c>
      <c r="I5730" s="10" t="inlineStr">
        <is>
          <t>Performance ambientali del parco mezzi adibito al servizio - I_CEA</t>
        </is>
      </c>
      <c r="J5730" s="20" t="n"/>
      <c r="K5730" s="20" t="n"/>
      <c r="L5730" s="20" t="n"/>
      <c r="M5730" s="20" t="n"/>
      <c r="N5730" s="21">
        <f>IF($A5730="","",IFERROR(VALUE($J5730),0))</f>
        <v/>
      </c>
      <c r="O5730" s="21">
        <f>IF($A5730="",0,IF(OR($S5730&lt;&gt;1,COUNTA($J5730:$M5730)=0),0,IF(AND(IFERROR(AGGREGATE(15,6,$N$5:$N$6173/(($C$5:$C$6173=$C5730)*($D$5:$D$6173=$D5730)*($S$5:$S$6173=1)*($N$5:$N$6173&gt;0)),1),0)&gt;0,$N5730&gt;0),ROUND($H5730*(IFERROR(AGGREGATE(15,6,$N$5:$N$6173/(($C$5:$C$6173=$C5730)*($D$5:$D$6173=$D5730)*($S$5:$S$6173=1)*($N$5:$N$6173&gt;0)),1),0)/$N5730),4),0)))</f>
        <v/>
      </c>
      <c r="P5730" s="10" t="inlineStr">
        <is>
          <t>indice</t>
        </is>
      </c>
      <c r="Q5730" s="21">
        <f>IF($A5730="","",$A5730&amp;"|"&amp;$C5730)</f>
        <v/>
      </c>
      <c r="R5730" s="21">
        <f>IF($A5730="","",$A5730&amp;"|"&amp;$C5730&amp;"|"&amp;$D5730)</f>
        <v/>
      </c>
      <c r="S5730" s="21">
        <f>IF($A5730="","",IFERROR(INDEX(Offerte!$D$2:$D$200,MATCH($Q5730,Offerte!$L$2:$L$200,0)),0))</f>
        <v/>
      </c>
      <c r="T5730" s="21">
        <f>IF($A5730="","",IFERROR(INDEX(Offerte!$G$2:$G$200,MATCH($Q5730,Offerte!$L$2:$L$200,0)),"NO"))</f>
        <v/>
      </c>
    </row>
    <row r="5731">
      <c r="A5731" s="10">
        <f>IF(Offerte!$A186="","",Offerte!$A186)</f>
        <v/>
      </c>
      <c r="B5731" s="10">
        <f>IF(Offerte!$A186="","",Offerte!$B186)</f>
        <v/>
      </c>
      <c r="C5731" s="10">
        <f>IF(Offerte!$A186="","",Offerte!$C186)</f>
        <v/>
      </c>
      <c r="D5731" s="10" t="inlineStr">
        <is>
          <t>F.2.1</t>
        </is>
      </c>
      <c r="E5731" s="10" t="inlineStr">
        <is>
          <t>F</t>
        </is>
      </c>
      <c r="F5731" s="10" t="inlineStr">
        <is>
          <t>Q</t>
        </is>
      </c>
      <c r="G5731" s="10" t="inlineStr">
        <is>
          <t>higher</t>
        </is>
      </c>
      <c r="H5731" s="10" t="n">
        <v>2</v>
      </c>
      <c r="I5731" s="10" t="inlineStr">
        <is>
          <t>Tasso di copertura del servizio con dispositivi ECO-DRIVER</t>
        </is>
      </c>
      <c r="J5731" s="20" t="n"/>
      <c r="K5731" s="20" t="n"/>
      <c r="L5731" s="20" t="n"/>
      <c r="M5731" s="20" t="n"/>
      <c r="N5731" s="21">
        <f>IF($A5731="","",IFERROR(VALUE($K5731)/VALUE($L5731),IFERROR(VALUE($J5731),0)))</f>
        <v/>
      </c>
      <c r="O5731" s="21">
        <f>IF($A5731="",0,IF(OR($S5731&lt;&gt;1,COUNTA($J5731:$M5731)=0),0,IF(SUMPRODUCT(MAX(($C$5:$C$6173=$C5731)*($D$5:$D$6173=$D5731)*($S$5:$S$6173=1)*IFERROR($N$5:$N$6173*1,0)))&gt;0,ROUND($H5731*($N5731/SUMPRODUCT(MAX(($C$5:$C$6173=$C5731)*($D$5:$D$6173=$D5731)*($S$5:$S$6173=1)*IFERROR($N$5:$N$6173*1,0)))),4),0)))</f>
        <v/>
      </c>
      <c r="P5731" s="10" t="inlineStr">
        <is>
          <t>Autobus attrezzati con dispositivi ECO-DRIVER / Autobus totali in offerta, incluse scorte</t>
        </is>
      </c>
      <c r="Q5731" s="21">
        <f>IF($A5731="","",$A5731&amp;"|"&amp;$C5731)</f>
        <v/>
      </c>
      <c r="R5731" s="21">
        <f>IF($A5731="","",$A5731&amp;"|"&amp;$C5731&amp;"|"&amp;$D5731)</f>
        <v/>
      </c>
      <c r="S5731" s="21">
        <f>IF($A5731="","",IFERROR(INDEX(Offerte!$D$2:$D$200,MATCH($Q5731,Offerte!$L$2:$L$200,0)),0))</f>
        <v/>
      </c>
      <c r="T5731" s="21">
        <f>IF($A5731="","",IFERROR(INDEX(Offerte!$G$2:$G$200,MATCH($Q5731,Offerte!$L$2:$L$200,0)),"NO"))</f>
        <v/>
      </c>
    </row>
    <row r="5732">
      <c r="A5732" s="10">
        <f>IF(Offerte!$A186="","",Offerte!$A186)</f>
        <v/>
      </c>
      <c r="B5732" s="10">
        <f>IF(Offerte!$A186="","",Offerte!$B186)</f>
        <v/>
      </c>
      <c r="C5732" s="10">
        <f>IF(Offerte!$A186="","",Offerte!$C186)</f>
        <v/>
      </c>
      <c r="D5732" s="10" t="inlineStr">
        <is>
          <t>F.3.1</t>
        </is>
      </c>
      <c r="E5732" s="10" t="inlineStr">
        <is>
          <t>F</t>
        </is>
      </c>
      <c r="F5732" s="10" t="inlineStr">
        <is>
          <t>Q</t>
        </is>
      </c>
      <c r="G5732" s="10" t="inlineStr">
        <is>
          <t>higher</t>
        </is>
      </c>
      <c r="H5732" s="10" t="n">
        <v>2</v>
      </c>
      <c r="I5732" s="10" t="inlineStr">
        <is>
          <t>Autoproduzione consumi elettrici per trazione</t>
        </is>
      </c>
      <c r="J5732" s="20" t="n"/>
      <c r="K5732" s="20" t="n"/>
      <c r="L5732" s="20" t="n"/>
      <c r="M5732" s="20" t="n"/>
      <c r="N5732" s="21">
        <f>IF($A5732="","",IFERROR(VALUE($J5732),0))</f>
        <v/>
      </c>
      <c r="O5732" s="21">
        <f>IF($A5732="",0,IF(OR($S5732&lt;&gt;1,COUNTA($J5732:$M5732)=0),0,IF(SUMPRODUCT(MAX(($C$5:$C$6173=$C5732)*($D$5:$D$6173=$D5732)*($S$5:$S$6173=1)*IFERROR($N$5:$N$6173*1,0)))&gt;0,ROUND($H5732*($N5732/SUMPRODUCT(MAX(($C$5:$C$6173=$C5732)*($D$5:$D$6173=$D5732)*($S$5:$S$6173=1)*IFERROR($N$5:$N$6173*1,0)))),4),0)))</f>
        <v/>
      </c>
      <c r="P5732" s="10" t="inlineStr">
        <is>
          <t>kWh/anno</t>
        </is>
      </c>
      <c r="Q5732" s="21">
        <f>IF($A5732="","",$A5732&amp;"|"&amp;$C5732)</f>
        <v/>
      </c>
      <c r="R5732" s="21">
        <f>IF($A5732="","",$A5732&amp;"|"&amp;$C5732&amp;"|"&amp;$D5732)</f>
        <v/>
      </c>
      <c r="S5732" s="21">
        <f>IF($A5732="","",IFERROR(INDEX(Offerte!$D$2:$D$200,MATCH($Q5732,Offerte!$L$2:$L$200,0)),0))</f>
        <v/>
      </c>
      <c r="T5732" s="21">
        <f>IF($A5732="","",IFERROR(INDEX(Offerte!$G$2:$G$200,MATCH($Q5732,Offerte!$L$2:$L$200,0)),"NO"))</f>
        <v/>
      </c>
    </row>
    <row r="5733">
      <c r="A5733" s="10">
        <f>IF(Offerte!$A186="","",Offerte!$A186)</f>
        <v/>
      </c>
      <c r="B5733" s="10">
        <f>IF(Offerte!$A186="","",Offerte!$B186)</f>
        <v/>
      </c>
      <c r="C5733" s="10">
        <f>IF(Offerte!$A186="","",Offerte!$C186)</f>
        <v/>
      </c>
      <c r="D5733" s="10" t="inlineStr">
        <is>
          <t>F.4.1</t>
        </is>
      </c>
      <c r="E5733" s="10" t="inlineStr">
        <is>
          <t>F</t>
        </is>
      </c>
      <c r="F5733" s="10" t="inlineStr">
        <is>
          <t>Q</t>
        </is>
      </c>
      <c r="G5733" s="10" t="inlineStr">
        <is>
          <t>soil</t>
        </is>
      </c>
      <c r="H5733" s="10" t="n">
        <v>2</v>
      </c>
      <c r="I5733" s="10" t="inlineStr">
        <is>
          <t>Indice di consumo di suolo</t>
        </is>
      </c>
      <c r="J5733" s="20" t="n"/>
      <c r="K5733" s="20" t="n"/>
      <c r="L5733" s="20" t="n"/>
      <c r="M5733" s="20" t="n"/>
      <c r="N5733" s="21">
        <f>IF($A5733="","",IFERROR(VALUE($J5733),0))</f>
        <v/>
      </c>
      <c r="O5733" s="21">
        <f>IF($A5733="",0,IF(OR($S5733&lt;&gt;1,COUNTA($J5733:$M5733)=0),0,IF($N5733&lt;=0,$H5733,IF(SUMPRODUCT(MAX(($C$5:$C$6173=$C5733)*($D$5:$D$6173=$D5733)*($S$5:$S$6173=1)*IFERROR($N$5:$N$6173*1,0)))&gt;0,ROUND($H5733*((SUMPRODUCT(MAX(($C$5:$C$6173=$C5733)*($D$5:$D$6173=$D5733)*($S$5:$S$6173=1)*IFERROR($N$5:$N$6173*1,0)))-$N5733)/SUMPRODUCT(MAX(($C$5:$C$6173=$C5733)*($D$5:$D$6173=$D5733)*($S$5:$S$6173=1)*IFERROR($N$5:$N$6173*1,0)))),4),0))))</f>
        <v/>
      </c>
      <c r="P5733" s="10" t="inlineStr">
        <is>
          <t>m2</t>
        </is>
      </c>
      <c r="Q5733" s="21">
        <f>IF($A5733="","",$A5733&amp;"|"&amp;$C5733)</f>
        <v/>
      </c>
      <c r="R5733" s="21">
        <f>IF($A5733="","",$A5733&amp;"|"&amp;$C5733&amp;"|"&amp;$D5733)</f>
        <v/>
      </c>
      <c r="S5733" s="21">
        <f>IF($A5733="","",IFERROR(INDEX(Offerte!$D$2:$D$200,MATCH($Q5733,Offerte!$L$2:$L$200,0)),0))</f>
        <v/>
      </c>
      <c r="T5733" s="21">
        <f>IF($A5733="","",IFERROR(INDEX(Offerte!$G$2:$G$200,MATCH($Q5733,Offerte!$L$2:$L$200,0)),"NO"))</f>
        <v/>
      </c>
    </row>
    <row r="5734">
      <c r="A5734" s="10">
        <f>IF(Offerte!$A186="","",Offerte!$A186)</f>
        <v/>
      </c>
      <c r="B5734" s="10">
        <f>IF(Offerte!$A186="","",Offerte!$B186)</f>
        <v/>
      </c>
      <c r="C5734" s="10">
        <f>IF(Offerte!$A186="","",Offerte!$C186)</f>
        <v/>
      </c>
      <c r="D5734" s="10" t="inlineStr">
        <is>
          <t>F.5.1</t>
        </is>
      </c>
      <c r="E5734" s="10" t="inlineStr">
        <is>
          <t>F</t>
        </is>
      </c>
      <c r="F5734" s="10" t="inlineStr">
        <is>
          <t>T</t>
        </is>
      </c>
      <c r="G5734" s="10" t="inlineStr">
        <is>
          <t>tabular</t>
        </is>
      </c>
      <c r="H5734" s="10" t="n">
        <v>1</v>
      </c>
      <c r="I5734" s="10" t="inlineStr">
        <is>
          <t>Rendicontazione di sostenibilità ambientale</t>
        </is>
      </c>
      <c r="J5734" s="20" t="n"/>
      <c r="K5734" s="20" t="n"/>
      <c r="L5734" s="20" t="n"/>
      <c r="M5734" s="20" t="n"/>
      <c r="N5734" s="21">
        <f>IF($A5734="","",IF(IFERROR(VALUE($M5734),0)=1,1,0))</f>
        <v/>
      </c>
      <c r="O5734" s="21">
        <f>IF($A5734="",0,IF(OR($S5734&lt;&gt;1,COUNTA($J5734:$M5734)=0),0,IF($N5734=1,$H5734,0)))</f>
        <v/>
      </c>
      <c r="P5734" s="10" t="inlineStr">
        <is>
          <t>sì/no</t>
        </is>
      </c>
      <c r="Q5734" s="21">
        <f>IF($A5734="","",$A5734&amp;"|"&amp;$C5734)</f>
        <v/>
      </c>
      <c r="R5734" s="21">
        <f>IF($A5734="","",$A5734&amp;"|"&amp;$C5734&amp;"|"&amp;$D5734)</f>
        <v/>
      </c>
      <c r="S5734" s="21">
        <f>IF($A5734="","",IFERROR(INDEX(Offerte!$D$2:$D$200,MATCH($Q5734,Offerte!$L$2:$L$200,0)),0))</f>
        <v/>
      </c>
      <c r="T5734" s="21">
        <f>IF($A5734="","",IFERROR(INDEX(Offerte!$G$2:$G$200,MATCH($Q5734,Offerte!$L$2:$L$200,0)),"NO"))</f>
        <v/>
      </c>
    </row>
    <row r="5735">
      <c r="A5735" s="10">
        <f>IF(Offerte!$A186="","",Offerte!$A186)</f>
        <v/>
      </c>
      <c r="B5735" s="10">
        <f>IF(Offerte!$A186="","",Offerte!$B186)</f>
        <v/>
      </c>
      <c r="C5735" s="10">
        <f>IF(Offerte!$A186="","",Offerte!$C186)</f>
        <v/>
      </c>
      <c r="D5735" s="10" t="inlineStr">
        <is>
          <t>G.1.1</t>
        </is>
      </c>
      <c r="E5735" s="10" t="inlineStr">
        <is>
          <t>G</t>
        </is>
      </c>
      <c r="F5735" s="10" t="inlineStr">
        <is>
          <t>D</t>
        </is>
      </c>
      <c r="G5735" s="10" t="inlineStr">
        <is>
          <t>discretionary</t>
        </is>
      </c>
      <c r="H5735" s="10" t="n">
        <v>2</v>
      </c>
      <c r="I5735" s="10" t="inlineStr">
        <is>
          <t>Qualità del progetto di centrale di controllo aziendale</t>
        </is>
      </c>
      <c r="J5735" s="20" t="n"/>
      <c r="K5735" s="20" t="n"/>
      <c r="L5735" s="20" t="n"/>
      <c r="M5735" s="20" t="n"/>
      <c r="N5735" s="21">
        <f>IF($A5735="","",MAX(0,MIN(1,IFERROR(VALUE($M5735),0))))</f>
        <v/>
      </c>
      <c r="O5735" s="21">
        <f>IF($A5735="",0,IF(OR($S5735&lt;&gt;1,COUNTA($J5735:$M5735)=0),0,IF(SUMPRODUCT(MAX(($C$5:$C$6173=$C5735)*($D$5:$D$6173=$D5735)*($S$5:$S$6173=1)*IFERROR($N$5:$N$6173*1,0)))&gt;0,ROUND($H5735*($N5735/SUMPRODUCT(MAX(($C$5:$C$6173=$C5735)*($D$5:$D$6173=$D5735)*($S$5:$S$6173=1)*IFERROR($N$5:$N$6173*1,0)))),4),0)))</f>
        <v/>
      </c>
      <c r="P5735" s="10" t="inlineStr">
        <is>
          <t>coeff.</t>
        </is>
      </c>
      <c r="Q5735" s="21">
        <f>IF($A5735="","",$A5735&amp;"|"&amp;$C5735)</f>
        <v/>
      </c>
      <c r="R5735" s="21">
        <f>IF($A5735="","",$A5735&amp;"|"&amp;$C5735&amp;"|"&amp;$D5735)</f>
        <v/>
      </c>
      <c r="S5735" s="21">
        <f>IF($A5735="","",IFERROR(INDEX(Offerte!$D$2:$D$200,MATCH($Q5735,Offerte!$L$2:$L$200,0)),0))</f>
        <v/>
      </c>
      <c r="T5735" s="21">
        <f>IF($A5735="","",IFERROR(INDEX(Offerte!$G$2:$G$200,MATCH($Q5735,Offerte!$L$2:$L$200,0)),"NO"))</f>
        <v/>
      </c>
    </row>
    <row r="5736">
      <c r="A5736" s="10">
        <f>IF(Offerte!$A186="","",Offerte!$A186)</f>
        <v/>
      </c>
      <c r="B5736" s="10">
        <f>IF(Offerte!$A186="","",Offerte!$B186)</f>
        <v/>
      </c>
      <c r="C5736" s="10">
        <f>IF(Offerte!$A186="","",Offerte!$C186)</f>
        <v/>
      </c>
      <c r="D5736" s="10" t="inlineStr">
        <is>
          <t>G.2.1</t>
        </is>
      </c>
      <c r="E5736" s="10" t="inlineStr">
        <is>
          <t>G</t>
        </is>
      </c>
      <c r="F5736" s="10" t="inlineStr">
        <is>
          <t>T</t>
        </is>
      </c>
      <c r="G5736" s="10" t="inlineStr">
        <is>
          <t>tabular</t>
        </is>
      </c>
      <c r="H5736" s="10" t="n">
        <v>1</v>
      </c>
      <c r="I5736" s="10" t="inlineStr">
        <is>
          <t>Certificazione ISO 45001</t>
        </is>
      </c>
      <c r="J5736" s="20" t="n"/>
      <c r="K5736" s="20" t="n"/>
      <c r="L5736" s="20" t="n"/>
      <c r="M5736" s="20" t="n"/>
      <c r="N5736" s="21">
        <f>IF($A5736="","",IF(IFERROR(VALUE($M5736),0)=1,1,0))</f>
        <v/>
      </c>
      <c r="O5736" s="21">
        <f>IF($A5736="",0,IF(OR($S5736&lt;&gt;1,COUNTA($J5736:$M5736)=0),0,IF($N5736=1,$H5736,0)))</f>
        <v/>
      </c>
      <c r="P5736" s="10" t="inlineStr">
        <is>
          <t>sì/no</t>
        </is>
      </c>
      <c r="Q5736" s="21">
        <f>IF($A5736="","",$A5736&amp;"|"&amp;$C5736)</f>
        <v/>
      </c>
      <c r="R5736" s="21">
        <f>IF($A5736="","",$A5736&amp;"|"&amp;$C5736&amp;"|"&amp;$D5736)</f>
        <v/>
      </c>
      <c r="S5736" s="21">
        <f>IF($A5736="","",IFERROR(INDEX(Offerte!$D$2:$D$200,MATCH($Q5736,Offerte!$L$2:$L$200,0)),0))</f>
        <v/>
      </c>
      <c r="T5736" s="21">
        <f>IF($A5736="","",IFERROR(INDEX(Offerte!$G$2:$G$200,MATCH($Q5736,Offerte!$L$2:$L$200,0)),"NO"))</f>
        <v/>
      </c>
    </row>
    <row r="5737">
      <c r="A5737" s="10">
        <f>IF(Offerte!$A186="","",Offerte!$A186)</f>
        <v/>
      </c>
      <c r="B5737" s="10">
        <f>IF(Offerte!$A186="","",Offerte!$B186)</f>
        <v/>
      </c>
      <c r="C5737" s="10">
        <f>IF(Offerte!$A186="","",Offerte!$C186)</f>
        <v/>
      </c>
      <c r="D5737" s="10" t="inlineStr">
        <is>
          <t>G.3.1</t>
        </is>
      </c>
      <c r="E5737" s="10" t="inlineStr">
        <is>
          <t>G</t>
        </is>
      </c>
      <c r="F5737" s="10" t="inlineStr">
        <is>
          <t>T</t>
        </is>
      </c>
      <c r="G5737" s="10" t="inlineStr">
        <is>
          <t>tabular</t>
        </is>
      </c>
      <c r="H5737" s="10" t="n">
        <v>1</v>
      </c>
      <c r="I5737" s="10" t="inlineStr">
        <is>
          <t>Certificazioni di responsabilità sociale</t>
        </is>
      </c>
      <c r="J5737" s="20" t="n"/>
      <c r="K5737" s="20" t="n"/>
      <c r="L5737" s="20" t="n"/>
      <c r="M5737" s="20" t="n"/>
      <c r="N5737" s="21">
        <f>IF($A5737="","",IF(IFERROR(VALUE($M5737),0)=1,1,0))</f>
        <v/>
      </c>
      <c r="O5737" s="21">
        <f>IF($A5737="",0,IF(OR($S5737&lt;&gt;1,COUNTA($J5737:$M5737)=0),0,IF($N5737=1,$H5737,0)))</f>
        <v/>
      </c>
      <c r="P5737" s="10" t="inlineStr">
        <is>
          <t>sì/no</t>
        </is>
      </c>
      <c r="Q5737" s="21">
        <f>IF($A5737="","",$A5737&amp;"|"&amp;$C5737)</f>
        <v/>
      </c>
      <c r="R5737" s="21">
        <f>IF($A5737="","",$A5737&amp;"|"&amp;$C5737&amp;"|"&amp;$D5737)</f>
        <v/>
      </c>
      <c r="S5737" s="21">
        <f>IF($A5737="","",IFERROR(INDEX(Offerte!$D$2:$D$200,MATCH($Q5737,Offerte!$L$2:$L$200,0)),0))</f>
        <v/>
      </c>
      <c r="T5737" s="21">
        <f>IF($A5737="","",IFERROR(INDEX(Offerte!$G$2:$G$200,MATCH($Q5737,Offerte!$L$2:$L$200,0)),"NO"))</f>
        <v/>
      </c>
    </row>
    <row r="5738">
      <c r="A5738" s="10">
        <f>IF(Offerte!$A186="","",Offerte!$A186)</f>
        <v/>
      </c>
      <c r="B5738" s="10">
        <f>IF(Offerte!$A186="","",Offerte!$B186)</f>
        <v/>
      </c>
      <c r="C5738" s="10">
        <f>IF(Offerte!$A186="","",Offerte!$C186)</f>
        <v/>
      </c>
      <c r="D5738" s="10" t="inlineStr">
        <is>
          <t>G.4.1</t>
        </is>
      </c>
      <c r="E5738" s="10" t="inlineStr">
        <is>
          <t>G</t>
        </is>
      </c>
      <c r="F5738" s="10" t="inlineStr">
        <is>
          <t>D</t>
        </is>
      </c>
      <c r="G5738" s="10" t="inlineStr">
        <is>
          <t>discretionary</t>
        </is>
      </c>
      <c r="H5738" s="10" t="n">
        <v>2</v>
      </c>
      <c r="I5738" s="10" t="inlineStr">
        <is>
          <t>Qualità del piano di formazione del personale</t>
        </is>
      </c>
      <c r="J5738" s="20" t="n"/>
      <c r="K5738" s="20" t="n"/>
      <c r="L5738" s="20" t="n"/>
      <c r="M5738" s="20" t="n"/>
      <c r="N5738" s="21">
        <f>IF($A5738="","",MAX(0,MIN(1,IFERROR(VALUE($M5738),0))))</f>
        <v/>
      </c>
      <c r="O5738" s="21">
        <f>IF($A5738="",0,IF(OR($S5738&lt;&gt;1,COUNTA($J5738:$M5738)=0),0,IF(SUMPRODUCT(MAX(($C$5:$C$6173=$C5738)*($D$5:$D$6173=$D5738)*($S$5:$S$6173=1)*IFERROR($N$5:$N$6173*1,0)))&gt;0,ROUND($H5738*($N5738/SUMPRODUCT(MAX(($C$5:$C$6173=$C5738)*($D$5:$D$6173=$D5738)*($S$5:$S$6173=1)*IFERROR($N$5:$N$6173*1,0)))),4),0)))</f>
        <v/>
      </c>
      <c r="P5738" s="10" t="inlineStr">
        <is>
          <t>coeff.</t>
        </is>
      </c>
      <c r="Q5738" s="21">
        <f>IF($A5738="","",$A5738&amp;"|"&amp;$C5738)</f>
        <v/>
      </c>
      <c r="R5738" s="21">
        <f>IF($A5738="","",$A5738&amp;"|"&amp;$C5738&amp;"|"&amp;$D5738)</f>
        <v/>
      </c>
      <c r="S5738" s="21">
        <f>IF($A5738="","",IFERROR(INDEX(Offerte!$D$2:$D$200,MATCH($Q5738,Offerte!$L$2:$L$200,0)),0))</f>
        <v/>
      </c>
      <c r="T5738" s="21">
        <f>IF($A5738="","",IFERROR(INDEX(Offerte!$G$2:$G$200,MATCH($Q5738,Offerte!$L$2:$L$200,0)),"NO"))</f>
        <v/>
      </c>
    </row>
    <row r="5739">
      <c r="A5739" s="10">
        <f>IF(Offerte!$A186="","",Offerte!$A186)</f>
        <v/>
      </c>
      <c r="B5739" s="10">
        <f>IF(Offerte!$A186="","",Offerte!$B186)</f>
        <v/>
      </c>
      <c r="C5739" s="10">
        <f>IF(Offerte!$A186="","",Offerte!$C186)</f>
        <v/>
      </c>
      <c r="D5739" s="10" t="inlineStr">
        <is>
          <t>G.5.1</t>
        </is>
      </c>
      <c r="E5739" s="10" t="inlineStr">
        <is>
          <t>G</t>
        </is>
      </c>
      <c r="F5739" s="10" t="inlineStr">
        <is>
          <t>T</t>
        </is>
      </c>
      <c r="G5739" s="10" t="inlineStr">
        <is>
          <t>tabular</t>
        </is>
      </c>
      <c r="H5739" s="10" t="n">
        <v>1</v>
      </c>
      <c r="I5739" s="10" t="inlineStr">
        <is>
          <t>Impegno al mantenimento delle garanzie del contratto di secondo livello del gestore uscente</t>
        </is>
      </c>
      <c r="J5739" s="20" t="n"/>
      <c r="K5739" s="20" t="n"/>
      <c r="L5739" s="20" t="n"/>
      <c r="M5739" s="20" t="n"/>
      <c r="N5739" s="21">
        <f>IF($A5739="","",IF(IFERROR(VALUE($M5739),0)=1,1,0))</f>
        <v/>
      </c>
      <c r="O5739" s="21">
        <f>IF($A5739="",0,IF(OR($S5739&lt;&gt;1,COUNTA($J5739:$M5739)=0),0,IF($N5739=1,$H5739,0)))</f>
        <v/>
      </c>
      <c r="P5739" s="10" t="inlineStr">
        <is>
          <t>sì/no</t>
        </is>
      </c>
      <c r="Q5739" s="21">
        <f>IF($A5739="","",$A5739&amp;"|"&amp;$C5739)</f>
        <v/>
      </c>
      <c r="R5739" s="21">
        <f>IF($A5739="","",$A5739&amp;"|"&amp;$C5739&amp;"|"&amp;$D5739)</f>
        <v/>
      </c>
      <c r="S5739" s="21">
        <f>IF($A5739="","",IFERROR(INDEX(Offerte!$D$2:$D$200,MATCH($Q5739,Offerte!$L$2:$L$200,0)),0))</f>
        <v/>
      </c>
      <c r="T5739" s="21">
        <f>IF($A5739="","",IFERROR(INDEX(Offerte!$G$2:$G$200,MATCH($Q5739,Offerte!$L$2:$L$200,0)),"NO"))</f>
        <v/>
      </c>
    </row>
    <row r="5740">
      <c r="A5740" s="10">
        <f>IF(Offerte!$A187="","",Offerte!$A187)</f>
        <v/>
      </c>
      <c r="B5740" s="10">
        <f>IF(Offerte!$A187="","",Offerte!$B187)</f>
        <v/>
      </c>
      <c r="C5740" s="10">
        <f>IF(Offerte!$A187="","",Offerte!$C187)</f>
        <v/>
      </c>
      <c r="D5740" s="10" t="inlineStr">
        <is>
          <t>A.1.1</t>
        </is>
      </c>
      <c r="E5740" s="10" t="inlineStr">
        <is>
          <t>A</t>
        </is>
      </c>
      <c r="F5740" s="10" t="inlineStr">
        <is>
          <t>Q</t>
        </is>
      </c>
      <c r="G5740" s="10" t="inlineStr">
        <is>
          <t>higher</t>
        </is>
      </c>
      <c r="H5740" s="10" t="n">
        <v>3</v>
      </c>
      <c r="I5740" s="10" t="inlineStr">
        <is>
          <t>Tasso aggiuntivo di corse controllate</t>
        </is>
      </c>
      <c r="J5740" s="20" t="n"/>
      <c r="K5740" s="20" t="n"/>
      <c r="L5740" s="20" t="n"/>
      <c r="M5740" s="20" t="n"/>
      <c r="N5740" s="21">
        <f>IF($A5740="","",IFERROR(VALUE($K5740)/VALUE($L5740)*100,IFERROR(VALUE($J5740),0)))</f>
        <v/>
      </c>
      <c r="O5740" s="21">
        <f>IF($A5740="",0,IF(OR($S5740&lt;&gt;1,COUNTA($J5740:$M5740)=0),0,IF(SUMPRODUCT(MAX(($C$5:$C$6173=$C5740)*($D$5:$D$6173=$D5740)*($S$5:$S$6173=1)*IFERROR($N$5:$N$6173*1,0)))&gt;0,ROUND($H5740*($N5740/SUMPRODUCT(MAX(($C$5:$C$6173=$C5740)*($D$5:$D$6173=$D5740)*($S$5:$S$6173=1)*IFERROR($N$5:$N$6173*1,0)))),4),0)))</f>
        <v/>
      </c>
      <c r="P5740" s="10" t="inlineStr">
        <is>
          <t>Corse controllate annue / Corse programmate annue</t>
        </is>
      </c>
      <c r="Q5740" s="21">
        <f>IF($A5740="","",$A5740&amp;"|"&amp;$C5740)</f>
        <v/>
      </c>
      <c r="R5740" s="21">
        <f>IF($A5740="","",$A5740&amp;"|"&amp;$C5740&amp;"|"&amp;$D5740)</f>
        <v/>
      </c>
      <c r="S5740" s="21">
        <f>IF($A5740="","",IFERROR(INDEX(Offerte!$D$2:$D$200,MATCH($Q5740,Offerte!$L$2:$L$200,0)),0))</f>
        <v/>
      </c>
      <c r="T5740" s="21">
        <f>IF($A5740="","",IFERROR(INDEX(Offerte!$G$2:$G$200,MATCH($Q5740,Offerte!$L$2:$L$200,0)),"NO"))</f>
        <v/>
      </c>
    </row>
    <row r="5741">
      <c r="A5741" s="10">
        <f>IF(Offerte!$A187="","",Offerte!$A187)</f>
        <v/>
      </c>
      <c r="B5741" s="10">
        <f>IF(Offerte!$A187="","",Offerte!$B187)</f>
        <v/>
      </c>
      <c r="C5741" s="10">
        <f>IF(Offerte!$A187="","",Offerte!$C187)</f>
        <v/>
      </c>
      <c r="D5741" s="10" t="inlineStr">
        <is>
          <t>A.1.2</t>
        </is>
      </c>
      <c r="E5741" s="10" t="inlineStr">
        <is>
          <t>A</t>
        </is>
      </c>
      <c r="F5741" s="10" t="inlineStr">
        <is>
          <t>Q</t>
        </is>
      </c>
      <c r="G5741" s="10" t="inlineStr">
        <is>
          <t>higher</t>
        </is>
      </c>
      <c r="H5741" s="10" t="n">
        <v>4</v>
      </c>
      <c r="I5741" s="10" t="inlineStr">
        <is>
          <t>Numero aggiuntivo di passeggeri controllati</t>
        </is>
      </c>
      <c r="J5741" s="20" t="n"/>
      <c r="K5741" s="20" t="n"/>
      <c r="L5741" s="20" t="n"/>
      <c r="M5741" s="20" t="n"/>
      <c r="N5741" s="21">
        <f>IF($A5741="","",IFERROR(VALUE($J5741),0))</f>
        <v/>
      </c>
      <c r="O5741" s="21">
        <f>IF($A5741="",0,IF(OR($S5741&lt;&gt;1,COUNTA($J5741:$M5741)=0),0,IF(SUMPRODUCT(MAX(($C$5:$C$6173=$C5741)*($D$5:$D$6173=$D5741)*($S$5:$S$6173=1)*IFERROR($N$5:$N$6173*1,0)))&gt;0,ROUND($H5741*($N5741/SUMPRODUCT(MAX(($C$5:$C$6173=$C5741)*($D$5:$D$6173=$D5741)*($S$5:$S$6173=1)*IFERROR($N$5:$N$6173*1,0)))),4),0)))</f>
        <v/>
      </c>
      <c r="P5741" s="10" t="inlineStr">
        <is>
          <t>passeggeri/anno</t>
        </is>
      </c>
      <c r="Q5741" s="21">
        <f>IF($A5741="","",$A5741&amp;"|"&amp;$C5741)</f>
        <v/>
      </c>
      <c r="R5741" s="21">
        <f>IF($A5741="","",$A5741&amp;"|"&amp;$C5741&amp;"|"&amp;$D5741)</f>
        <v/>
      </c>
      <c r="S5741" s="21">
        <f>IF($A5741="","",IFERROR(INDEX(Offerte!$D$2:$D$200,MATCH($Q5741,Offerte!$L$2:$L$200,0)),0))</f>
        <v/>
      </c>
      <c r="T5741" s="21">
        <f>IF($A5741="","",IFERROR(INDEX(Offerte!$G$2:$G$200,MATCH($Q5741,Offerte!$L$2:$L$200,0)),"NO"))</f>
        <v/>
      </c>
    </row>
    <row r="5742">
      <c r="A5742" s="10">
        <f>IF(Offerte!$A187="","",Offerte!$A187)</f>
        <v/>
      </c>
      <c r="B5742" s="10">
        <f>IF(Offerte!$A187="","",Offerte!$B187)</f>
        <v/>
      </c>
      <c r="C5742" s="10">
        <f>IF(Offerte!$A187="","",Offerte!$C187)</f>
        <v/>
      </c>
      <c r="D5742" s="10" t="inlineStr">
        <is>
          <t>B.1.1</t>
        </is>
      </c>
      <c r="E5742" s="10" t="inlineStr">
        <is>
          <t>B</t>
        </is>
      </c>
      <c r="F5742" s="10" t="inlineStr">
        <is>
          <t>Q</t>
        </is>
      </c>
      <c r="G5742" s="10" t="inlineStr">
        <is>
          <t>higher</t>
        </is>
      </c>
      <c r="H5742" s="10" t="n">
        <v>3</v>
      </c>
      <c r="I5742" s="10" t="inlineStr">
        <is>
          <t>Incremento dei posti offerti nelle fasce di punta</t>
        </is>
      </c>
      <c r="J5742" s="20" t="n"/>
      <c r="K5742" s="20" t="n"/>
      <c r="L5742" s="20" t="n"/>
      <c r="M5742" s="20" t="n"/>
      <c r="N5742" s="21">
        <f>IF($A5742="","",IFERROR(VALUE($J5742),0))</f>
        <v/>
      </c>
      <c r="O5742" s="21">
        <f>IF($A5742="",0,IF(OR($S5742&lt;&gt;1,COUNTA($J5742:$M5742)=0),0,IF(SUMPRODUCT(MAX(($C$5:$C$6173=$C5742)*($D$5:$D$6173=$D5742)*($S$5:$S$6173=1)*IFERROR($N$5:$N$6173*1,0)))&gt;0,ROUND($H5742*($N5742/SUMPRODUCT(MAX(($C$5:$C$6173=$C5742)*($D$5:$D$6173=$D5742)*($S$5:$S$6173=1)*IFERROR($N$5:$N$6173*1,0)))),4),0)))</f>
        <v/>
      </c>
      <c r="P5742" s="10" t="inlineStr">
        <is>
          <t>posti*km</t>
        </is>
      </c>
      <c r="Q5742" s="21">
        <f>IF($A5742="","",$A5742&amp;"|"&amp;$C5742)</f>
        <v/>
      </c>
      <c r="R5742" s="21">
        <f>IF($A5742="","",$A5742&amp;"|"&amp;$C5742&amp;"|"&amp;$D5742)</f>
        <v/>
      </c>
      <c r="S5742" s="21">
        <f>IF($A5742="","",IFERROR(INDEX(Offerte!$D$2:$D$200,MATCH($Q5742,Offerte!$L$2:$L$200,0)),0))</f>
        <v/>
      </c>
      <c r="T5742" s="21">
        <f>IF($A5742="","",IFERROR(INDEX(Offerte!$G$2:$G$200,MATCH($Q5742,Offerte!$L$2:$L$200,0)),"NO"))</f>
        <v/>
      </c>
    </row>
    <row r="5743">
      <c r="A5743" s="10">
        <f>IF(Offerte!$A187="","",Offerte!$A187)</f>
        <v/>
      </c>
      <c r="B5743" s="10">
        <f>IF(Offerte!$A187="","",Offerte!$B187)</f>
        <v/>
      </c>
      <c r="C5743" s="10">
        <f>IF(Offerte!$A187="","",Offerte!$C187)</f>
        <v/>
      </c>
      <c r="D5743" s="10" t="inlineStr">
        <is>
          <t>B.2.1</t>
        </is>
      </c>
      <c r="E5743" s="10" t="inlineStr">
        <is>
          <t>B</t>
        </is>
      </c>
      <c r="F5743" s="10" t="inlineStr">
        <is>
          <t>Q</t>
        </is>
      </c>
      <c r="G5743" s="10" t="inlineStr">
        <is>
          <t>higher</t>
        </is>
      </c>
      <c r="H5743" s="10" t="n">
        <v>4</v>
      </c>
      <c r="I5743" s="10" t="inlineStr">
        <is>
          <t>Corse aggiuntive nell'arco giornaliero base</t>
        </is>
      </c>
      <c r="J5743" s="20" t="n"/>
      <c r="K5743" s="20" t="n"/>
      <c r="L5743" s="20" t="n"/>
      <c r="M5743" s="20" t="n"/>
      <c r="N5743" s="21">
        <f>IF($A5743="","",IFERROR(VALUE($J5743),0))</f>
        <v/>
      </c>
      <c r="O5743" s="21">
        <f>IF($A5743="",0,IF(OR($S5743&lt;&gt;1,COUNTA($J5743:$M5743)=0),0,IF(SUMPRODUCT(MAX(($C$5:$C$6173=$C5743)*($D$5:$D$6173=$D5743)*($S$5:$S$6173=1)*IFERROR($N$5:$N$6173*1,0)))&gt;0,ROUND($H5743*($N5743/SUMPRODUCT(MAX(($C$5:$C$6173=$C5743)*($D$5:$D$6173=$D5743)*($S$5:$S$6173=1)*IFERROR($N$5:$N$6173*1,0)))),4),0)))</f>
        <v/>
      </c>
      <c r="P5743" s="10" t="inlineStr">
        <is>
          <t>corse</t>
        </is>
      </c>
      <c r="Q5743" s="21">
        <f>IF($A5743="","",$A5743&amp;"|"&amp;$C5743)</f>
        <v/>
      </c>
      <c r="R5743" s="21">
        <f>IF($A5743="","",$A5743&amp;"|"&amp;$C5743&amp;"|"&amp;$D5743)</f>
        <v/>
      </c>
      <c r="S5743" s="21">
        <f>IF($A5743="","",IFERROR(INDEX(Offerte!$D$2:$D$200,MATCH($Q5743,Offerte!$L$2:$L$200,0)),0))</f>
        <v/>
      </c>
      <c r="T5743" s="21">
        <f>IF($A5743="","",IFERROR(INDEX(Offerte!$G$2:$G$200,MATCH($Q5743,Offerte!$L$2:$L$200,0)),"NO"))</f>
        <v/>
      </c>
    </row>
    <row r="5744">
      <c r="A5744" s="10">
        <f>IF(Offerte!$A187="","",Offerte!$A187)</f>
        <v/>
      </c>
      <c r="B5744" s="10">
        <f>IF(Offerte!$A187="","",Offerte!$B187)</f>
        <v/>
      </c>
      <c r="C5744" s="10">
        <f>IF(Offerte!$A187="","",Offerte!$C187)</f>
        <v/>
      </c>
      <c r="D5744" s="10" t="inlineStr">
        <is>
          <t>B.3.1</t>
        </is>
      </c>
      <c r="E5744" s="10" t="inlineStr">
        <is>
          <t>B</t>
        </is>
      </c>
      <c r="F5744" s="10" t="inlineStr">
        <is>
          <t>Q</t>
        </is>
      </c>
      <c r="G5744" s="10" t="inlineStr">
        <is>
          <t>higher</t>
        </is>
      </c>
      <c r="H5744" s="10" t="n">
        <v>2</v>
      </c>
      <c r="I5744" s="10" t="inlineStr">
        <is>
          <t>Numero di corse aggiuntive per allungamento dell'arco di servizio giornaliero nelle fasce serali</t>
        </is>
      </c>
      <c r="J5744" s="20" t="n"/>
      <c r="K5744" s="20" t="n"/>
      <c r="L5744" s="20" t="n"/>
      <c r="M5744" s="20" t="n"/>
      <c r="N5744" s="21">
        <f>IF($A5744="","",IFERROR(VALUE($J5744),0))</f>
        <v/>
      </c>
      <c r="O5744" s="21">
        <f>IF($A5744="",0,IF(OR($S5744&lt;&gt;1,COUNTA($J5744:$M5744)=0),0,IF(SUMPRODUCT(MAX(($C$5:$C$6173=$C5744)*($D$5:$D$6173=$D5744)*($S$5:$S$6173=1)*IFERROR($N$5:$N$6173*1,0)))&gt;0,ROUND($H5744*($N5744/SUMPRODUCT(MAX(($C$5:$C$6173=$C5744)*($D$5:$D$6173=$D5744)*($S$5:$S$6173=1)*IFERROR($N$5:$N$6173*1,0)))),4),0)))</f>
        <v/>
      </c>
      <c r="P5744" s="10" t="inlineStr">
        <is>
          <t>corse</t>
        </is>
      </c>
      <c r="Q5744" s="21">
        <f>IF($A5744="","",$A5744&amp;"|"&amp;$C5744)</f>
        <v/>
      </c>
      <c r="R5744" s="21">
        <f>IF($A5744="","",$A5744&amp;"|"&amp;$C5744&amp;"|"&amp;$D5744)</f>
        <v/>
      </c>
      <c r="S5744" s="21">
        <f>IF($A5744="","",IFERROR(INDEX(Offerte!$D$2:$D$200,MATCH($Q5744,Offerte!$L$2:$L$200,0)),0))</f>
        <v/>
      </c>
      <c r="T5744" s="21">
        <f>IF($A5744="","",IFERROR(INDEX(Offerte!$G$2:$G$200,MATCH($Q5744,Offerte!$L$2:$L$200,0)),"NO"))</f>
        <v/>
      </c>
    </row>
    <row r="5745">
      <c r="A5745" s="10">
        <f>IF(Offerte!$A187="","",Offerte!$A187)</f>
        <v/>
      </c>
      <c r="B5745" s="10">
        <f>IF(Offerte!$A187="","",Offerte!$B187)</f>
        <v/>
      </c>
      <c r="C5745" s="10">
        <f>IF(Offerte!$A187="","",Offerte!$C187)</f>
        <v/>
      </c>
      <c r="D5745" s="10" t="inlineStr">
        <is>
          <t>B.4.1</t>
        </is>
      </c>
      <c r="E5745" s="10" t="inlineStr">
        <is>
          <t>B</t>
        </is>
      </c>
      <c r="F5745" s="10" t="inlineStr">
        <is>
          <t>Q</t>
        </is>
      </c>
      <c r="G5745" s="10" t="inlineStr">
        <is>
          <t>higher</t>
        </is>
      </c>
      <c r="H5745" s="10" t="n">
        <v>3</v>
      </c>
      <c r="I5745" s="10" t="inlineStr">
        <is>
          <t>Percorrenze aggiuntive offerte nel Programma d'esercizio delle prime due fasi attuative</t>
        </is>
      </c>
      <c r="J5745" s="20" t="n"/>
      <c r="K5745" s="20" t="n"/>
      <c r="L5745" s="20" t="n"/>
      <c r="M5745" s="20" t="n"/>
      <c r="N5745" s="21">
        <f>IF($A5745="","",IFERROR(VALUE($J5745),0))</f>
        <v/>
      </c>
      <c r="O5745" s="21">
        <f>IF($A5745="",0,IF(OR($S5745&lt;&gt;1,COUNTA($J5745:$M5745)=0),0,IF(SUMPRODUCT(MAX(($C$5:$C$6173=$C5745)*($D$5:$D$6173=$D5745)*($S$5:$S$6173=1)*IFERROR($N$5:$N$6173*1,0)))&gt;0,ROUND($H5745*($N5745/SUMPRODUCT(MAX(($C$5:$C$6173=$C5745)*($D$5:$D$6173=$D5745)*($S$5:$S$6173=1)*IFERROR($N$5:$N$6173*1,0)))),4),0)))</f>
        <v/>
      </c>
      <c r="P5745" s="10" t="inlineStr">
        <is>
          <t>vett*km</t>
        </is>
      </c>
      <c r="Q5745" s="21">
        <f>IF($A5745="","",$A5745&amp;"|"&amp;$C5745)</f>
        <v/>
      </c>
      <c r="R5745" s="21">
        <f>IF($A5745="","",$A5745&amp;"|"&amp;$C5745&amp;"|"&amp;$D5745)</f>
        <v/>
      </c>
      <c r="S5745" s="21">
        <f>IF($A5745="","",IFERROR(INDEX(Offerte!$D$2:$D$200,MATCH($Q5745,Offerte!$L$2:$L$200,0)),0))</f>
        <v/>
      </c>
      <c r="T5745" s="21">
        <f>IF($A5745="","",IFERROR(INDEX(Offerte!$G$2:$G$200,MATCH($Q5745,Offerte!$L$2:$L$200,0)),"NO"))</f>
        <v/>
      </c>
    </row>
    <row r="5746">
      <c r="A5746" s="10">
        <f>IF(Offerte!$A187="","",Offerte!$A187)</f>
        <v/>
      </c>
      <c r="B5746" s="10">
        <f>IF(Offerte!$A187="","",Offerte!$B187)</f>
        <v/>
      </c>
      <c r="C5746" s="10">
        <f>IF(Offerte!$A187="","",Offerte!$C187)</f>
        <v/>
      </c>
      <c r="D5746" s="10" t="inlineStr">
        <is>
          <t>B.5.1</t>
        </is>
      </c>
      <c r="E5746" s="10" t="inlineStr">
        <is>
          <t>B</t>
        </is>
      </c>
      <c r="F5746" s="10" t="inlineStr">
        <is>
          <t>D</t>
        </is>
      </c>
      <c r="G5746" s="10" t="inlineStr">
        <is>
          <t>discretionary</t>
        </is>
      </c>
      <c r="H5746" s="10" t="n">
        <v>2</v>
      </c>
      <c r="I5746" s="10" t="inlineStr">
        <is>
          <t>Efficacia del progetto di servizi complementari DRT</t>
        </is>
      </c>
      <c r="J5746" s="20" t="n"/>
      <c r="K5746" s="20" t="n"/>
      <c r="L5746" s="20" t="n"/>
      <c r="M5746" s="20" t="n"/>
      <c r="N5746" s="21">
        <f>IF($A5746="","",MAX(0,MIN(1,IFERROR(VALUE($M5746),0))))</f>
        <v/>
      </c>
      <c r="O5746" s="21">
        <f>IF($A5746="",0,IF(OR($S5746&lt;&gt;1,COUNTA($J5746:$M5746)=0),0,IF(SUMPRODUCT(MAX(($C$5:$C$6173=$C5746)*($D$5:$D$6173=$D5746)*($S$5:$S$6173=1)*IFERROR($N$5:$N$6173*1,0)))&gt;0,ROUND($H5746*($N5746/SUMPRODUCT(MAX(($C$5:$C$6173=$C5746)*($D$5:$D$6173=$D5746)*($S$5:$S$6173=1)*IFERROR($N$5:$N$6173*1,0)))),4),0)))</f>
        <v/>
      </c>
      <c r="P5746" s="10" t="inlineStr">
        <is>
          <t>coeff.</t>
        </is>
      </c>
      <c r="Q5746" s="21">
        <f>IF($A5746="","",$A5746&amp;"|"&amp;$C5746)</f>
        <v/>
      </c>
      <c r="R5746" s="21">
        <f>IF($A5746="","",$A5746&amp;"|"&amp;$C5746&amp;"|"&amp;$D5746)</f>
        <v/>
      </c>
      <c r="S5746" s="21">
        <f>IF($A5746="","",IFERROR(INDEX(Offerte!$D$2:$D$200,MATCH($Q5746,Offerte!$L$2:$L$200,0)),0))</f>
        <v/>
      </c>
      <c r="T5746" s="21">
        <f>IF($A5746="","",IFERROR(INDEX(Offerte!$G$2:$G$200,MATCH($Q5746,Offerte!$L$2:$L$200,0)),"NO"))</f>
        <v/>
      </c>
    </row>
    <row r="5747">
      <c r="A5747" s="10">
        <f>IF(Offerte!$A187="","",Offerte!$A187)</f>
        <v/>
      </c>
      <c r="B5747" s="10">
        <f>IF(Offerte!$A187="","",Offerte!$B187)</f>
        <v/>
      </c>
      <c r="C5747" s="10">
        <f>IF(Offerte!$A187="","",Offerte!$C187)</f>
        <v/>
      </c>
      <c r="D5747" s="10" t="inlineStr">
        <is>
          <t>C.1.1</t>
        </is>
      </c>
      <c r="E5747" s="10" t="inlineStr">
        <is>
          <t>C</t>
        </is>
      </c>
      <c r="F5747" s="10" t="inlineStr">
        <is>
          <t>Q</t>
        </is>
      </c>
      <c r="G5747" s="10" t="inlineStr">
        <is>
          <t>higher</t>
        </is>
      </c>
      <c r="H5747" s="10" t="n">
        <v>2</v>
      </c>
      <c r="I5747" s="10" t="inlineStr">
        <is>
          <t>Tasso di copertura del servizio con telecamere BSD</t>
        </is>
      </c>
      <c r="J5747" s="20" t="n"/>
      <c r="K5747" s="20" t="n"/>
      <c r="L5747" s="20" t="n"/>
      <c r="M5747" s="20" t="n"/>
      <c r="N5747" s="21">
        <f>IF($A5747="","",IFERROR(VALUE($K5747)/VALUE($L5747),IFERROR(VALUE($J5747),0)))</f>
        <v/>
      </c>
      <c r="O5747" s="21">
        <f>IF($A5747="",0,IF(OR($S5747&lt;&gt;1,COUNTA($J5747:$M5747)=0),0,IF(SUMPRODUCT(MAX(($C$5:$C$6173=$C5747)*($D$5:$D$6173=$D5747)*($S$5:$S$6173=1)*IFERROR($N$5:$N$6173*1,0)))&gt;0,ROUND($H5747*($N5747/SUMPRODUCT(MAX(($C$5:$C$6173=$C5747)*($D$5:$D$6173=$D5747)*($S$5:$S$6173=1)*IFERROR($N$5:$N$6173*1,0)))),4),0)))</f>
        <v/>
      </c>
      <c r="P5747" s="10" t="inlineStr">
        <is>
          <t>Autobus attrezzati con telecamere BSD / Autobus totali in offerta, incluse scorte</t>
        </is>
      </c>
      <c r="Q5747" s="21">
        <f>IF($A5747="","",$A5747&amp;"|"&amp;$C5747)</f>
        <v/>
      </c>
      <c r="R5747" s="21">
        <f>IF($A5747="","",$A5747&amp;"|"&amp;$C5747&amp;"|"&amp;$D5747)</f>
        <v/>
      </c>
      <c r="S5747" s="21">
        <f>IF($A5747="","",IFERROR(INDEX(Offerte!$D$2:$D$200,MATCH($Q5747,Offerte!$L$2:$L$200,0)),0))</f>
        <v/>
      </c>
      <c r="T5747" s="21">
        <f>IF($A5747="","",IFERROR(INDEX(Offerte!$G$2:$G$200,MATCH($Q5747,Offerte!$L$2:$L$200,0)),"NO"))</f>
        <v/>
      </c>
    </row>
    <row r="5748">
      <c r="A5748" s="10">
        <f>IF(Offerte!$A187="","",Offerte!$A187)</f>
        <v/>
      </c>
      <c r="B5748" s="10">
        <f>IF(Offerte!$A187="","",Offerte!$B187)</f>
        <v/>
      </c>
      <c r="C5748" s="10">
        <f>IF(Offerte!$A187="","",Offerte!$C187)</f>
        <v/>
      </c>
      <c r="D5748" s="10" t="inlineStr">
        <is>
          <t>C.1.2</t>
        </is>
      </c>
      <c r="E5748" s="10" t="inlineStr">
        <is>
          <t>C</t>
        </is>
      </c>
      <c r="F5748" s="10" t="inlineStr">
        <is>
          <t>Q</t>
        </is>
      </c>
      <c r="G5748" s="10" t="inlineStr">
        <is>
          <t>higher</t>
        </is>
      </c>
      <c r="H5748" s="10" t="n">
        <v>2</v>
      </c>
      <c r="I5748" s="10" t="inlineStr">
        <is>
          <t>Tasso di copertura del servizio con telecamere ADAS</t>
        </is>
      </c>
      <c r="J5748" s="20" t="n"/>
      <c r="K5748" s="20" t="n"/>
      <c r="L5748" s="20" t="n"/>
      <c r="M5748" s="20" t="n"/>
      <c r="N5748" s="21">
        <f>IF($A5748="","",IFERROR(VALUE($K5748)/VALUE($L5748),IFERROR(VALUE($J5748),0)))</f>
        <v/>
      </c>
      <c r="O5748" s="21">
        <f>IF($A5748="",0,IF(OR($S5748&lt;&gt;1,COUNTA($J5748:$M5748)=0),0,IF(SUMPRODUCT(MAX(($C$5:$C$6173=$C5748)*($D$5:$D$6173=$D5748)*($S$5:$S$6173=1)*IFERROR($N$5:$N$6173*1,0)))&gt;0,ROUND($H5748*($N5748/SUMPRODUCT(MAX(($C$5:$C$6173=$C5748)*($D$5:$D$6173=$D5748)*($S$5:$S$6173=1)*IFERROR($N$5:$N$6173*1,0)))),4),0)))</f>
        <v/>
      </c>
      <c r="P5748" s="10" t="inlineStr">
        <is>
          <t>Autobus attrezzati con telecamere ADAS / Autobus totali in offerta, incluse scorte</t>
        </is>
      </c>
      <c r="Q5748" s="21">
        <f>IF($A5748="","",$A5748&amp;"|"&amp;$C5748)</f>
        <v/>
      </c>
      <c r="R5748" s="21">
        <f>IF($A5748="","",$A5748&amp;"|"&amp;$C5748&amp;"|"&amp;$D5748)</f>
        <v/>
      </c>
      <c r="S5748" s="21">
        <f>IF($A5748="","",IFERROR(INDEX(Offerte!$D$2:$D$200,MATCH($Q5748,Offerte!$L$2:$L$200,0)),0))</f>
        <v/>
      </c>
      <c r="T5748" s="21">
        <f>IF($A5748="","",IFERROR(INDEX(Offerte!$G$2:$G$200,MATCH($Q5748,Offerte!$L$2:$L$200,0)),"NO"))</f>
        <v/>
      </c>
    </row>
    <row r="5749">
      <c r="A5749" s="10">
        <f>IF(Offerte!$A187="","",Offerte!$A187)</f>
        <v/>
      </c>
      <c r="B5749" s="10">
        <f>IF(Offerte!$A187="","",Offerte!$B187)</f>
        <v/>
      </c>
      <c r="C5749" s="10">
        <f>IF(Offerte!$A187="","",Offerte!$C187)</f>
        <v/>
      </c>
      <c r="D5749" s="10" t="inlineStr">
        <is>
          <t>C.2.1</t>
        </is>
      </c>
      <c r="E5749" s="10" t="inlineStr">
        <is>
          <t>C</t>
        </is>
      </c>
      <c r="F5749" s="10" t="inlineStr">
        <is>
          <t>Q</t>
        </is>
      </c>
      <c r="G5749" s="10" t="inlineStr">
        <is>
          <t>higher</t>
        </is>
      </c>
      <c r="H5749" s="10" t="n">
        <v>3</v>
      </c>
      <c r="I5749" s="10" t="inlineStr">
        <is>
          <t>Tasso di copertura del servizio con telecamere di bordo di videosorveglianza</t>
        </is>
      </c>
      <c r="J5749" s="20" t="n"/>
      <c r="K5749" s="20" t="n"/>
      <c r="L5749" s="20" t="n"/>
      <c r="M5749" s="20" t="n"/>
      <c r="N5749" s="21">
        <f>IF($A5749="","",IFERROR(VALUE($K5749)/VALUE($L5749),IFERROR(VALUE($J5749),0)))</f>
        <v/>
      </c>
      <c r="O5749" s="21">
        <f>IF($A5749="",0,IF(OR($S5749&lt;&gt;1,COUNTA($J5749:$M5749)=0),0,IF(SUMPRODUCT(MAX(($C$5:$C$6173=$C5749)*($D$5:$D$6173=$D5749)*($S$5:$S$6173=1)*IFERROR($N$5:$N$6173*1,0)))&gt;0,ROUND($H5749*($N5749/SUMPRODUCT(MAX(($C$5:$C$6173=$C5749)*($D$5:$D$6173=$D5749)*($S$5:$S$6173=1)*IFERROR($N$5:$N$6173*1,0)))),4),0)))</f>
        <v/>
      </c>
      <c r="P5749" s="10" t="inlineStr">
        <is>
          <t>Autobus attrezzati con videosorveglianza / Autobus totali in offerta, incluse scorte</t>
        </is>
      </c>
      <c r="Q5749" s="21">
        <f>IF($A5749="","",$A5749&amp;"|"&amp;$C5749)</f>
        <v/>
      </c>
      <c r="R5749" s="21">
        <f>IF($A5749="","",$A5749&amp;"|"&amp;$C5749&amp;"|"&amp;$D5749)</f>
        <v/>
      </c>
      <c r="S5749" s="21">
        <f>IF($A5749="","",IFERROR(INDEX(Offerte!$D$2:$D$200,MATCH($Q5749,Offerte!$L$2:$L$200,0)),0))</f>
        <v/>
      </c>
      <c r="T5749" s="21">
        <f>IF($A5749="","",IFERROR(INDEX(Offerte!$G$2:$G$200,MATCH($Q5749,Offerte!$L$2:$L$200,0)),"NO"))</f>
        <v/>
      </c>
    </row>
    <row r="5750">
      <c r="A5750" s="10">
        <f>IF(Offerte!$A187="","",Offerte!$A187)</f>
        <v/>
      </c>
      <c r="B5750" s="10">
        <f>IF(Offerte!$A187="","",Offerte!$B187)</f>
        <v/>
      </c>
      <c r="C5750" s="10">
        <f>IF(Offerte!$A187="","",Offerte!$C187)</f>
        <v/>
      </c>
      <c r="D5750" s="10" t="inlineStr">
        <is>
          <t>C.2.2</t>
        </is>
      </c>
      <c r="E5750" s="10" t="inlineStr">
        <is>
          <t>C</t>
        </is>
      </c>
      <c r="F5750" s="10" t="inlineStr">
        <is>
          <t>T</t>
        </is>
      </c>
      <c r="G5750" s="10" t="inlineStr">
        <is>
          <t>tabular</t>
        </is>
      </c>
      <c r="H5750" s="10" t="n">
        <v>1</v>
      </c>
      <c r="I5750" s="10" t="inlineStr">
        <is>
          <t>Software video/audio analisi per situazioni di pericolo</t>
        </is>
      </c>
      <c r="J5750" s="20" t="n"/>
      <c r="K5750" s="20" t="n"/>
      <c r="L5750" s="20" t="n"/>
      <c r="M5750" s="20" t="n"/>
      <c r="N5750" s="21">
        <f>IF($A5750="","",IF(IFERROR(VALUE($M5750),0)=1,1,0))</f>
        <v/>
      </c>
      <c r="O5750" s="21">
        <f>IF($A5750="",0,IF(OR($S5750&lt;&gt;1,COUNTA($J5750:$M5750)=0),0,IF($N5750=1,$H5750,0)))</f>
        <v/>
      </c>
      <c r="P5750" s="10" t="inlineStr">
        <is>
          <t>sì/no</t>
        </is>
      </c>
      <c r="Q5750" s="21">
        <f>IF($A5750="","",$A5750&amp;"|"&amp;$C5750)</f>
        <v/>
      </c>
      <c r="R5750" s="21">
        <f>IF($A5750="","",$A5750&amp;"|"&amp;$C5750&amp;"|"&amp;$D5750)</f>
        <v/>
      </c>
      <c r="S5750" s="21">
        <f>IF($A5750="","",IFERROR(INDEX(Offerte!$D$2:$D$200,MATCH($Q5750,Offerte!$L$2:$L$200,0)),0))</f>
        <v/>
      </c>
      <c r="T5750" s="21">
        <f>IF($A5750="","",IFERROR(INDEX(Offerte!$G$2:$G$200,MATCH($Q5750,Offerte!$L$2:$L$200,0)),"NO"))</f>
        <v/>
      </c>
    </row>
    <row r="5751">
      <c r="A5751" s="10">
        <f>IF(Offerte!$A187="","",Offerte!$A187)</f>
        <v/>
      </c>
      <c r="B5751" s="10">
        <f>IF(Offerte!$A187="","",Offerte!$B187)</f>
        <v/>
      </c>
      <c r="C5751" s="10">
        <f>IF(Offerte!$A187="","",Offerte!$C187)</f>
        <v/>
      </c>
      <c r="D5751" s="10" t="inlineStr">
        <is>
          <t>C.2.3</t>
        </is>
      </c>
      <c r="E5751" s="10" t="inlineStr">
        <is>
          <t>C</t>
        </is>
      </c>
      <c r="F5751" s="10" t="inlineStr">
        <is>
          <t>T</t>
        </is>
      </c>
      <c r="G5751" s="10" t="inlineStr">
        <is>
          <t>tabular</t>
        </is>
      </c>
      <c r="H5751" s="10" t="n">
        <v>1</v>
      </c>
      <c r="I5751" s="10" t="inlineStr">
        <is>
          <t>Collegamento con centrale qualificata di pronto intervento</t>
        </is>
      </c>
      <c r="J5751" s="20" t="n"/>
      <c r="K5751" s="20" t="n"/>
      <c r="L5751" s="20" t="n"/>
      <c r="M5751" s="20" t="n"/>
      <c r="N5751" s="21">
        <f>IF($A5751="","",IF(IFERROR(VALUE($M5751),0)=1,1,0))</f>
        <v/>
      </c>
      <c r="O5751" s="21">
        <f>IF($A5751="",0,IF(OR($S5751&lt;&gt;1,COUNTA($J5751:$M5751)=0),0,IF($N5751=1,$H5751,0)))</f>
        <v/>
      </c>
      <c r="P5751" s="10" t="inlineStr">
        <is>
          <t>sì/no</t>
        </is>
      </c>
      <c r="Q5751" s="21">
        <f>IF($A5751="","",$A5751&amp;"|"&amp;$C5751)</f>
        <v/>
      </c>
      <c r="R5751" s="21">
        <f>IF($A5751="","",$A5751&amp;"|"&amp;$C5751&amp;"|"&amp;$D5751)</f>
        <v/>
      </c>
      <c r="S5751" s="21">
        <f>IF($A5751="","",IFERROR(INDEX(Offerte!$D$2:$D$200,MATCH($Q5751,Offerte!$L$2:$L$200,0)),0))</f>
        <v/>
      </c>
      <c r="T5751" s="21">
        <f>IF($A5751="","",IFERROR(INDEX(Offerte!$G$2:$G$200,MATCH($Q5751,Offerte!$L$2:$L$200,0)),"NO"))</f>
        <v/>
      </c>
    </row>
    <row r="5752">
      <c r="A5752" s="10">
        <f>IF(Offerte!$A187="","",Offerte!$A187)</f>
        <v/>
      </c>
      <c r="B5752" s="10">
        <f>IF(Offerte!$A187="","",Offerte!$B187)</f>
        <v/>
      </c>
      <c r="C5752" s="10">
        <f>IF(Offerte!$A187="","",Offerte!$C187)</f>
        <v/>
      </c>
      <c r="D5752" s="10" t="inlineStr">
        <is>
          <t>C.2.4</t>
        </is>
      </c>
      <c r="E5752" s="10" t="inlineStr">
        <is>
          <t>C</t>
        </is>
      </c>
      <c r="F5752" s="10" t="inlineStr">
        <is>
          <t>Q</t>
        </is>
      </c>
      <c r="G5752" s="10" t="inlineStr">
        <is>
          <t>higher</t>
        </is>
      </c>
      <c r="H5752" s="10" t="n">
        <v>1</v>
      </c>
      <c r="I5752" s="10" t="inlineStr">
        <is>
          <t>Tasso di copertura del servizio con dispositivi per la chiamata di emergenza del conducente</t>
        </is>
      </c>
      <c r="J5752" s="20" t="n"/>
      <c r="K5752" s="20" t="n"/>
      <c r="L5752" s="20" t="n"/>
      <c r="M5752" s="20" t="n"/>
      <c r="N5752" s="21">
        <f>IF($A5752="","",IFERROR(VALUE($K5752)/VALUE($L5752),IFERROR(VALUE($J5752),0)))</f>
        <v/>
      </c>
      <c r="O5752" s="21">
        <f>IF($A5752="",0,IF(OR($S5752&lt;&gt;1,COUNTA($J5752:$M5752)=0),0,IF(SUMPRODUCT(MAX(($C$5:$C$6173=$C5752)*($D$5:$D$6173=$D5752)*($S$5:$S$6173=1)*IFERROR($N$5:$N$6173*1,0)))&gt;0,ROUND($H5752*($N5752/SUMPRODUCT(MAX(($C$5:$C$6173=$C5752)*($D$5:$D$6173=$D5752)*($S$5:$S$6173=1)*IFERROR($N$5:$N$6173*1,0)))),4),0)))</f>
        <v/>
      </c>
      <c r="P5752" s="10" t="inlineStr">
        <is>
          <t>Autobus attrezzati con chiamata di emergenza / Autobus totali in offerta, incluse scorte</t>
        </is>
      </c>
      <c r="Q5752" s="21">
        <f>IF($A5752="","",$A5752&amp;"|"&amp;$C5752)</f>
        <v/>
      </c>
      <c r="R5752" s="21">
        <f>IF($A5752="","",$A5752&amp;"|"&amp;$C5752&amp;"|"&amp;$D5752)</f>
        <v/>
      </c>
      <c r="S5752" s="21">
        <f>IF($A5752="","",IFERROR(INDEX(Offerte!$D$2:$D$200,MATCH($Q5752,Offerte!$L$2:$L$200,0)),0))</f>
        <v/>
      </c>
      <c r="T5752" s="21">
        <f>IF($A5752="","",IFERROR(INDEX(Offerte!$G$2:$G$200,MATCH($Q5752,Offerte!$L$2:$L$200,0)),"NO"))</f>
        <v/>
      </c>
    </row>
    <row r="5753">
      <c r="A5753" s="10">
        <f>IF(Offerte!$A187="","",Offerte!$A187)</f>
        <v/>
      </c>
      <c r="B5753" s="10">
        <f>IF(Offerte!$A187="","",Offerte!$B187)</f>
        <v/>
      </c>
      <c r="C5753" s="10">
        <f>IF(Offerte!$A187="","",Offerte!$C187)</f>
        <v/>
      </c>
      <c r="D5753" s="10" t="inlineStr">
        <is>
          <t>C.3.1</t>
        </is>
      </c>
      <c r="E5753" s="10" t="inlineStr">
        <is>
          <t>C</t>
        </is>
      </c>
      <c r="F5753" s="10" t="inlineStr">
        <is>
          <t>Q</t>
        </is>
      </c>
      <c r="G5753" s="10" t="inlineStr">
        <is>
          <t>higher</t>
        </is>
      </c>
      <c r="H5753" s="10" t="n">
        <v>2</v>
      </c>
      <c r="I5753" s="10" t="inlineStr">
        <is>
          <t>Tasso di copertura del servizio con dispositivi di informazione dinamica a bordo mezzo</t>
        </is>
      </c>
      <c r="J5753" s="20" t="n"/>
      <c r="K5753" s="20" t="n"/>
      <c r="L5753" s="20" t="n"/>
      <c r="M5753" s="20" t="n"/>
      <c r="N5753" s="21">
        <f>IF($A5753="","",IFERROR(VALUE($K5753)/VALUE($L5753),IFERROR(VALUE($J5753),0)))</f>
        <v/>
      </c>
      <c r="O5753" s="21">
        <f>IF($A5753="",0,IF(OR($S5753&lt;&gt;1,COUNTA($J5753:$M5753)=0),0,IF(SUMPRODUCT(MAX(($C$5:$C$6173=$C5753)*($D$5:$D$6173=$D5753)*($S$5:$S$6173=1)*IFERROR($N$5:$N$6173*1,0)))&gt;0,ROUND($H5753*($N5753/SUMPRODUCT(MAX(($C$5:$C$6173=$C5753)*($D$5:$D$6173=$D5753)*($S$5:$S$6173=1)*IFERROR($N$5:$N$6173*1,0)))),4),0)))</f>
        <v/>
      </c>
      <c r="P5753" s="10" t="inlineStr">
        <is>
          <t>Autobus con monitor e indicatori vocali / Autobus totali in offerta, incluse scorte</t>
        </is>
      </c>
      <c r="Q5753" s="21">
        <f>IF($A5753="","",$A5753&amp;"|"&amp;$C5753)</f>
        <v/>
      </c>
      <c r="R5753" s="21">
        <f>IF($A5753="","",$A5753&amp;"|"&amp;$C5753&amp;"|"&amp;$D5753)</f>
        <v/>
      </c>
      <c r="S5753" s="21">
        <f>IF($A5753="","",IFERROR(INDEX(Offerte!$D$2:$D$200,MATCH($Q5753,Offerte!$L$2:$L$200,0)),0))</f>
        <v/>
      </c>
      <c r="T5753" s="21">
        <f>IF($A5753="","",IFERROR(INDEX(Offerte!$G$2:$G$200,MATCH($Q5753,Offerte!$L$2:$L$200,0)),"NO"))</f>
        <v/>
      </c>
    </row>
    <row r="5754">
      <c r="A5754" s="10">
        <f>IF(Offerte!$A187="","",Offerte!$A187)</f>
        <v/>
      </c>
      <c r="B5754" s="10">
        <f>IF(Offerte!$A187="","",Offerte!$B187)</f>
        <v/>
      </c>
      <c r="C5754" s="10">
        <f>IF(Offerte!$A187="","",Offerte!$C187)</f>
        <v/>
      </c>
      <c r="D5754" s="10" t="inlineStr">
        <is>
          <t>C.3.2</t>
        </is>
      </c>
      <c r="E5754" s="10" t="inlineStr">
        <is>
          <t>C</t>
        </is>
      </c>
      <c r="F5754" s="10" t="inlineStr">
        <is>
          <t>T</t>
        </is>
      </c>
      <c r="G5754" s="10" t="inlineStr">
        <is>
          <t>tabular</t>
        </is>
      </c>
      <c r="H5754" s="10" t="n">
        <v>2</v>
      </c>
      <c r="I5754" s="10" t="inlineStr">
        <is>
          <t>Informazioni a bordo su coincidenze ai nodi</t>
        </is>
      </c>
      <c r="J5754" s="20" t="n"/>
      <c r="K5754" s="20" t="n"/>
      <c r="L5754" s="20" t="n"/>
      <c r="M5754" s="20" t="n"/>
      <c r="N5754" s="21">
        <f>IF($A5754="","",IF(IFERROR(VALUE($M5754),0)=1,1,0))</f>
        <v/>
      </c>
      <c r="O5754" s="21">
        <f>IF($A5754="",0,IF(OR($S5754&lt;&gt;1,COUNTA($J5754:$M5754)=0),0,IF(AND($N5754=1,IFERROR(SUMIFS($N$5:$N$6173,$Q$5:$Q$6173,$Q5754,$D$5:$D$6173,"C.3.1"),0)&gt;=0.5),$H5754,0)))</f>
        <v/>
      </c>
      <c r="P5754" s="10" t="inlineStr">
        <is>
          <t>Dipende da C.3.1 &gt;= 0.5</t>
        </is>
      </c>
      <c r="Q5754" s="21">
        <f>IF($A5754="","",$A5754&amp;"|"&amp;$C5754)</f>
        <v/>
      </c>
      <c r="R5754" s="21">
        <f>IF($A5754="","",$A5754&amp;"|"&amp;$C5754&amp;"|"&amp;$D5754)</f>
        <v/>
      </c>
      <c r="S5754" s="21">
        <f>IF($A5754="","",IFERROR(INDEX(Offerte!$D$2:$D$200,MATCH($Q5754,Offerte!$L$2:$L$200,0)),0))</f>
        <v/>
      </c>
      <c r="T5754" s="21">
        <f>IF($A5754="","",IFERROR(INDEX(Offerte!$G$2:$G$200,MATCH($Q5754,Offerte!$L$2:$L$200,0)),"NO"))</f>
        <v/>
      </c>
    </row>
    <row r="5755">
      <c r="A5755" s="10">
        <f>IF(Offerte!$A187="","",Offerte!$A187)</f>
        <v/>
      </c>
      <c r="B5755" s="10">
        <f>IF(Offerte!$A187="","",Offerte!$B187)</f>
        <v/>
      </c>
      <c r="C5755" s="10">
        <f>IF(Offerte!$A187="","",Offerte!$C187)</f>
        <v/>
      </c>
      <c r="D5755" s="10" t="inlineStr">
        <is>
          <t>D.1.1</t>
        </is>
      </c>
      <c r="E5755" s="10" t="inlineStr">
        <is>
          <t>D</t>
        </is>
      </c>
      <c r="F5755" s="10" t="inlineStr">
        <is>
          <t>Q</t>
        </is>
      </c>
      <c r="G5755" s="10" t="inlineStr">
        <is>
          <t>higher</t>
        </is>
      </c>
      <c r="H5755" s="10" t="n">
        <v>3</v>
      </c>
      <c r="I5755" s="10" t="inlineStr">
        <is>
          <t>Installazione di pensiline</t>
        </is>
      </c>
      <c r="J5755" s="20" t="n"/>
      <c r="K5755" s="20" t="n"/>
      <c r="L5755" s="20" t="n"/>
      <c r="M5755" s="20" t="n"/>
      <c r="N5755" s="21">
        <f>IF($A5755="","",IFERROR(VALUE($J5755),0))</f>
        <v/>
      </c>
      <c r="O5755" s="21">
        <f>IF($A5755="",0,IF(OR($S5755&lt;&gt;1,COUNTA($J5755:$M5755)=0),0,IF(SUMPRODUCT(MAX(($C$5:$C$6173=$C5755)*($D$5:$D$6173=$D5755)*($S$5:$S$6173=1)*IFERROR($N$5:$N$6173*1,0)))&gt;0,ROUND($H5755*($N5755/SUMPRODUCT(MAX(($C$5:$C$6173=$C5755)*($D$5:$D$6173=$D5755)*($S$5:$S$6173=1)*IFERROR($N$5:$N$6173*1,0)))),4),0)))</f>
        <v/>
      </c>
      <c r="P5755" s="10" t="inlineStr">
        <is>
          <t>fermate</t>
        </is>
      </c>
      <c r="Q5755" s="21">
        <f>IF($A5755="","",$A5755&amp;"|"&amp;$C5755)</f>
        <v/>
      </c>
      <c r="R5755" s="21">
        <f>IF($A5755="","",$A5755&amp;"|"&amp;$C5755&amp;"|"&amp;$D5755)</f>
        <v/>
      </c>
      <c r="S5755" s="21">
        <f>IF($A5755="","",IFERROR(INDEX(Offerte!$D$2:$D$200,MATCH($Q5755,Offerte!$L$2:$L$200,0)),0))</f>
        <v/>
      </c>
      <c r="T5755" s="21">
        <f>IF($A5755="","",IFERROR(INDEX(Offerte!$G$2:$G$200,MATCH($Q5755,Offerte!$L$2:$L$200,0)),"NO"))</f>
        <v/>
      </c>
    </row>
    <row r="5756">
      <c r="A5756" s="10">
        <f>IF(Offerte!$A187="","",Offerte!$A187)</f>
        <v/>
      </c>
      <c r="B5756" s="10">
        <f>IF(Offerte!$A187="","",Offerte!$B187)</f>
        <v/>
      </c>
      <c r="C5756" s="10">
        <f>IF(Offerte!$A187="","",Offerte!$C187)</f>
        <v/>
      </c>
      <c r="D5756" s="10" t="inlineStr">
        <is>
          <t>D.1.2</t>
        </is>
      </c>
      <c r="E5756" s="10" t="inlineStr">
        <is>
          <t>D</t>
        </is>
      </c>
      <c r="F5756" s="10" t="inlineStr">
        <is>
          <t>Q</t>
        </is>
      </c>
      <c r="G5756" s="10" t="inlineStr">
        <is>
          <t>higher</t>
        </is>
      </c>
      <c r="H5756" s="10" t="n">
        <v>3</v>
      </c>
      <c r="I5756" s="10" t="inlineStr">
        <is>
          <t>Installazione di paline di fermata conformi alla DGR 581/2023</t>
        </is>
      </c>
      <c r="J5756" s="20" t="n"/>
      <c r="K5756" s="20" t="n"/>
      <c r="L5756" s="20" t="n"/>
      <c r="M5756" s="20" t="n"/>
      <c r="N5756" s="21">
        <f>IF($A5756="","",IFERROR(VALUE($J5756),0))</f>
        <v/>
      </c>
      <c r="O5756" s="21">
        <f>IF($A5756="",0,IF(OR($S5756&lt;&gt;1,COUNTA($J5756:$M5756)=0),0,IF(SUMPRODUCT(MAX(($C$5:$C$6173=$C5756)*($D$5:$D$6173=$D5756)*($S$5:$S$6173=1)*IFERROR($N$5:$N$6173*1,0)))&gt;0,ROUND($H5756*($N5756/SUMPRODUCT(MAX(($C$5:$C$6173=$C5756)*($D$5:$D$6173=$D5756)*($S$5:$S$6173=1)*IFERROR($N$5:$N$6173*1,0)))),4),0)))</f>
        <v/>
      </c>
      <c r="P5756" s="10" t="inlineStr">
        <is>
          <t>fermate</t>
        </is>
      </c>
      <c r="Q5756" s="21">
        <f>IF($A5756="","",$A5756&amp;"|"&amp;$C5756)</f>
        <v/>
      </c>
      <c r="R5756" s="21">
        <f>IF($A5756="","",$A5756&amp;"|"&amp;$C5756&amp;"|"&amp;$D5756)</f>
        <v/>
      </c>
      <c r="S5756" s="21">
        <f>IF($A5756="","",IFERROR(INDEX(Offerte!$D$2:$D$200,MATCH($Q5756,Offerte!$L$2:$L$200,0)),0))</f>
        <v/>
      </c>
      <c r="T5756" s="21">
        <f>IF($A5756="","",IFERROR(INDEX(Offerte!$G$2:$G$200,MATCH($Q5756,Offerte!$L$2:$L$200,0)),"NO"))</f>
        <v/>
      </c>
    </row>
    <row r="5757">
      <c r="A5757" s="10">
        <f>IF(Offerte!$A187="","",Offerte!$A187)</f>
        <v/>
      </c>
      <c r="B5757" s="10">
        <f>IF(Offerte!$A187="","",Offerte!$B187)</f>
        <v/>
      </c>
      <c r="C5757" s="10">
        <f>IF(Offerte!$A187="","",Offerte!$C187)</f>
        <v/>
      </c>
      <c r="D5757" s="10" t="inlineStr">
        <is>
          <t>D.1.3</t>
        </is>
      </c>
      <c r="E5757" s="10" t="inlineStr">
        <is>
          <t>D</t>
        </is>
      </c>
      <c r="F5757" s="10" t="inlineStr">
        <is>
          <t>Q</t>
        </is>
      </c>
      <c r="G5757" s="10" t="inlineStr">
        <is>
          <t>higher</t>
        </is>
      </c>
      <c r="H5757" s="10" t="n">
        <v>2</v>
      </c>
      <c r="I5757" s="10" t="inlineStr">
        <is>
          <t>Display informativi connessi alle fermate</t>
        </is>
      </c>
      <c r="J5757" s="20" t="n"/>
      <c r="K5757" s="20" t="n"/>
      <c r="L5757" s="20" t="n"/>
      <c r="M5757" s="20" t="n"/>
      <c r="N5757" s="21">
        <f>IF($A5757="","",IFERROR(VALUE($J5757),0))</f>
        <v/>
      </c>
      <c r="O5757" s="21">
        <f>IF($A5757="",0,IF(OR($S5757&lt;&gt;1,COUNTA($J5757:$M5757)=0),0,IF(SUMPRODUCT(MAX(($C$5:$C$6173=$C5757)*($D$5:$D$6173=$D5757)*($S$5:$S$6173=1)*IFERROR($N$5:$N$6173*1,0)))&gt;0,ROUND($H5757*($N5757/SUMPRODUCT(MAX(($C$5:$C$6173=$C5757)*($D$5:$D$6173=$D5757)*($S$5:$S$6173=1)*IFERROR($N$5:$N$6173*1,0)))),4),0)))</f>
        <v/>
      </c>
      <c r="P5757" s="10" t="inlineStr">
        <is>
          <t>fermate</t>
        </is>
      </c>
      <c r="Q5757" s="21">
        <f>IF($A5757="","",$A5757&amp;"|"&amp;$C5757)</f>
        <v/>
      </c>
      <c r="R5757" s="21">
        <f>IF($A5757="","",$A5757&amp;"|"&amp;$C5757&amp;"|"&amp;$D5757)</f>
        <v/>
      </c>
      <c r="S5757" s="21">
        <f>IF($A5757="","",IFERROR(INDEX(Offerte!$D$2:$D$200,MATCH($Q5757,Offerte!$L$2:$L$200,0)),0))</f>
        <v/>
      </c>
      <c r="T5757" s="21">
        <f>IF($A5757="","",IFERROR(INDEX(Offerte!$G$2:$G$200,MATCH($Q5757,Offerte!$L$2:$L$200,0)),"NO"))</f>
        <v/>
      </c>
    </row>
    <row r="5758">
      <c r="A5758" s="10">
        <f>IF(Offerte!$A187="","",Offerte!$A187)</f>
        <v/>
      </c>
      <c r="B5758" s="10">
        <f>IF(Offerte!$A187="","",Offerte!$B187)</f>
        <v/>
      </c>
      <c r="C5758" s="10">
        <f>IF(Offerte!$A187="","",Offerte!$C187)</f>
        <v/>
      </c>
      <c r="D5758" s="10" t="inlineStr">
        <is>
          <t>D.2.1</t>
        </is>
      </c>
      <c r="E5758" s="10" t="inlineStr">
        <is>
          <t>D</t>
        </is>
      </c>
      <c r="F5758" s="10" t="inlineStr">
        <is>
          <t>Q</t>
        </is>
      </c>
      <c r="G5758" s="10" t="inlineStr">
        <is>
          <t>higher</t>
        </is>
      </c>
      <c r="H5758" s="10" t="n">
        <v>2</v>
      </c>
      <c r="I5758" s="10" t="inlineStr">
        <is>
          <t>Segnali tattili Loges-Vet-Evolution</t>
        </is>
      </c>
      <c r="J5758" s="20" t="n"/>
      <c r="K5758" s="20" t="n"/>
      <c r="L5758" s="20" t="n"/>
      <c r="M5758" s="20" t="n"/>
      <c r="N5758" s="21">
        <f>IF($A5758="","",IFERROR(VALUE($J5758),0))</f>
        <v/>
      </c>
      <c r="O5758" s="21">
        <f>IF($A5758="",0,IF(OR($S5758&lt;&gt;1,COUNTA($J5758:$M5758)=0),0,IF(SUMPRODUCT(MAX(($C$5:$C$6173=$C5758)*($D$5:$D$6173=$D5758)*($S$5:$S$6173=1)*IFERROR($N$5:$N$6173*1,0)))&gt;0,ROUND($H5758*($N5758/SUMPRODUCT(MAX(($C$5:$C$6173=$C5758)*($D$5:$D$6173=$D5758)*($S$5:$S$6173=1)*IFERROR($N$5:$N$6173*1,0)))),4),0)))</f>
        <v/>
      </c>
      <c r="P5758" s="10" t="inlineStr">
        <is>
          <t>fermate</t>
        </is>
      </c>
      <c r="Q5758" s="21">
        <f>IF($A5758="","",$A5758&amp;"|"&amp;$C5758)</f>
        <v/>
      </c>
      <c r="R5758" s="21">
        <f>IF($A5758="","",$A5758&amp;"|"&amp;$C5758&amp;"|"&amp;$D5758)</f>
        <v/>
      </c>
      <c r="S5758" s="21">
        <f>IF($A5758="","",IFERROR(INDEX(Offerte!$D$2:$D$200,MATCH($Q5758,Offerte!$L$2:$L$200,0)),0))</f>
        <v/>
      </c>
      <c r="T5758" s="21">
        <f>IF($A5758="","",IFERROR(INDEX(Offerte!$G$2:$G$200,MATCH($Q5758,Offerte!$L$2:$L$200,0)),"NO"))</f>
        <v/>
      </c>
    </row>
    <row r="5759">
      <c r="A5759" s="10">
        <f>IF(Offerte!$A187="","",Offerte!$A187)</f>
        <v/>
      </c>
      <c r="B5759" s="10">
        <f>IF(Offerte!$A187="","",Offerte!$B187)</f>
        <v/>
      </c>
      <c r="C5759" s="10">
        <f>IF(Offerte!$A187="","",Offerte!$C187)</f>
        <v/>
      </c>
      <c r="D5759" s="10" t="inlineStr">
        <is>
          <t>E.1.1</t>
        </is>
      </c>
      <c r="E5759" s="10" t="inlineStr">
        <is>
          <t>E</t>
        </is>
      </c>
      <c r="F5759" s="10" t="inlineStr">
        <is>
          <t>T</t>
        </is>
      </c>
      <c r="G5759" s="10" t="inlineStr">
        <is>
          <t>tabular</t>
        </is>
      </c>
      <c r="H5759" s="10" t="n">
        <v>2</v>
      </c>
      <c r="I5759" s="10" t="inlineStr">
        <is>
          <t>Mobile app con travel planner PRM</t>
        </is>
      </c>
      <c r="J5759" s="20" t="n"/>
      <c r="K5759" s="20" t="n"/>
      <c r="L5759" s="20" t="n"/>
      <c r="M5759" s="20" t="n"/>
      <c r="N5759" s="21">
        <f>IF($A5759="","",IF(IFERROR(VALUE($M5759),0)=1,1,0))</f>
        <v/>
      </c>
      <c r="O5759" s="21">
        <f>IF($A5759="",0,IF(OR($S5759&lt;&gt;1,COUNTA($J5759:$M5759)=0),0,IF($N5759=1,$H5759,0)))</f>
        <v/>
      </c>
      <c r="P5759" s="10" t="inlineStr">
        <is>
          <t>sì/no</t>
        </is>
      </c>
      <c r="Q5759" s="21">
        <f>IF($A5759="","",$A5759&amp;"|"&amp;$C5759)</f>
        <v/>
      </c>
      <c r="R5759" s="21">
        <f>IF($A5759="","",$A5759&amp;"|"&amp;$C5759&amp;"|"&amp;$D5759)</f>
        <v/>
      </c>
      <c r="S5759" s="21">
        <f>IF($A5759="","",IFERROR(INDEX(Offerte!$D$2:$D$200,MATCH($Q5759,Offerte!$L$2:$L$200,0)),0))</f>
        <v/>
      </c>
      <c r="T5759" s="21">
        <f>IF($A5759="","",IFERROR(INDEX(Offerte!$G$2:$G$200,MATCH($Q5759,Offerte!$L$2:$L$200,0)),"NO"))</f>
        <v/>
      </c>
    </row>
    <row r="5760">
      <c r="A5760" s="10">
        <f>IF(Offerte!$A187="","",Offerte!$A187)</f>
        <v/>
      </c>
      <c r="B5760" s="10">
        <f>IF(Offerte!$A187="","",Offerte!$B187)</f>
        <v/>
      </c>
      <c r="C5760" s="10">
        <f>IF(Offerte!$A187="","",Offerte!$C187)</f>
        <v/>
      </c>
      <c r="D5760" s="10" t="inlineStr">
        <is>
          <t>E.2.1</t>
        </is>
      </c>
      <c r="E5760" s="10" t="inlineStr">
        <is>
          <t>E</t>
        </is>
      </c>
      <c r="F5760" s="10" t="inlineStr">
        <is>
          <t>D</t>
        </is>
      </c>
      <c r="G5760" s="10" t="inlineStr">
        <is>
          <t>discretionary</t>
        </is>
      </c>
      <c r="H5760" s="10" t="n">
        <v>2</v>
      </c>
      <c r="I5760" s="10" t="inlineStr">
        <is>
          <t>Altre azioni informative e rapporti con gli utenti</t>
        </is>
      </c>
      <c r="J5760" s="20" t="n"/>
      <c r="K5760" s="20" t="n"/>
      <c r="L5760" s="20" t="n"/>
      <c r="M5760" s="20" t="n"/>
      <c r="N5760" s="21">
        <f>IF($A5760="","",MAX(0,MIN(1,IFERROR(VALUE($M5760),0))))</f>
        <v/>
      </c>
      <c r="O5760" s="21">
        <f>IF($A5760="",0,IF(OR($S5760&lt;&gt;1,COUNTA($J5760:$M5760)=0),0,IF(SUMPRODUCT(MAX(($C$5:$C$6173=$C5760)*($D$5:$D$6173=$D5760)*($S$5:$S$6173=1)*IFERROR($N$5:$N$6173*1,0)))&gt;0,ROUND($H5760*($N5760/SUMPRODUCT(MAX(($C$5:$C$6173=$C5760)*($D$5:$D$6173=$D5760)*($S$5:$S$6173=1)*IFERROR($N$5:$N$6173*1,0)))),4),0)))</f>
        <v/>
      </c>
      <c r="P5760" s="10" t="inlineStr">
        <is>
          <t>coeff.</t>
        </is>
      </c>
      <c r="Q5760" s="21">
        <f>IF($A5760="","",$A5760&amp;"|"&amp;$C5760)</f>
        <v/>
      </c>
      <c r="R5760" s="21">
        <f>IF($A5760="","",$A5760&amp;"|"&amp;$C5760&amp;"|"&amp;$D5760)</f>
        <v/>
      </c>
      <c r="S5760" s="21">
        <f>IF($A5760="","",IFERROR(INDEX(Offerte!$D$2:$D$200,MATCH($Q5760,Offerte!$L$2:$L$200,0)),0))</f>
        <v/>
      </c>
      <c r="T5760" s="21">
        <f>IF($A5760="","",IFERROR(INDEX(Offerte!$G$2:$G$200,MATCH($Q5760,Offerte!$L$2:$L$200,0)),"NO"))</f>
        <v/>
      </c>
    </row>
    <row r="5761">
      <c r="A5761" s="10">
        <f>IF(Offerte!$A187="","",Offerte!$A187)</f>
        <v/>
      </c>
      <c r="B5761" s="10">
        <f>IF(Offerte!$A187="","",Offerte!$B187)</f>
        <v/>
      </c>
      <c r="C5761" s="10">
        <f>IF(Offerte!$A187="","",Offerte!$C187)</f>
        <v/>
      </c>
      <c r="D5761" s="10" t="inlineStr">
        <is>
          <t>F.1.1</t>
        </is>
      </c>
      <c r="E5761" s="10" t="inlineStr">
        <is>
          <t>F</t>
        </is>
      </c>
      <c r="F5761" s="10" t="inlineStr">
        <is>
          <t>Q</t>
        </is>
      </c>
      <c r="G5761" s="10" t="inlineStr">
        <is>
          <t>lower</t>
        </is>
      </c>
      <c r="H5761" s="10" t="n">
        <v>7</v>
      </c>
      <c r="I5761" s="10" t="inlineStr">
        <is>
          <t>Performance ambientali del parco mezzi adibito al servizio - I_CEA</t>
        </is>
      </c>
      <c r="J5761" s="20" t="n"/>
      <c r="K5761" s="20" t="n"/>
      <c r="L5761" s="20" t="n"/>
      <c r="M5761" s="20" t="n"/>
      <c r="N5761" s="21">
        <f>IF($A5761="","",IFERROR(VALUE($J5761),0))</f>
        <v/>
      </c>
      <c r="O5761" s="21">
        <f>IF($A5761="",0,IF(OR($S5761&lt;&gt;1,COUNTA($J5761:$M5761)=0),0,IF(AND(IFERROR(AGGREGATE(15,6,$N$5:$N$6173/(($C$5:$C$6173=$C5761)*($D$5:$D$6173=$D5761)*($S$5:$S$6173=1)*($N$5:$N$6173&gt;0)),1),0)&gt;0,$N5761&gt;0),ROUND($H5761*(IFERROR(AGGREGATE(15,6,$N$5:$N$6173/(($C$5:$C$6173=$C5761)*($D$5:$D$6173=$D5761)*($S$5:$S$6173=1)*($N$5:$N$6173&gt;0)),1),0)/$N5761),4),0)))</f>
        <v/>
      </c>
      <c r="P5761" s="10" t="inlineStr">
        <is>
          <t>indice</t>
        </is>
      </c>
      <c r="Q5761" s="21">
        <f>IF($A5761="","",$A5761&amp;"|"&amp;$C5761)</f>
        <v/>
      </c>
      <c r="R5761" s="21">
        <f>IF($A5761="","",$A5761&amp;"|"&amp;$C5761&amp;"|"&amp;$D5761)</f>
        <v/>
      </c>
      <c r="S5761" s="21">
        <f>IF($A5761="","",IFERROR(INDEX(Offerte!$D$2:$D$200,MATCH($Q5761,Offerte!$L$2:$L$200,0)),0))</f>
        <v/>
      </c>
      <c r="T5761" s="21">
        <f>IF($A5761="","",IFERROR(INDEX(Offerte!$G$2:$G$200,MATCH($Q5761,Offerte!$L$2:$L$200,0)),"NO"))</f>
        <v/>
      </c>
    </row>
    <row r="5762">
      <c r="A5762" s="10">
        <f>IF(Offerte!$A187="","",Offerte!$A187)</f>
        <v/>
      </c>
      <c r="B5762" s="10">
        <f>IF(Offerte!$A187="","",Offerte!$B187)</f>
        <v/>
      </c>
      <c r="C5762" s="10">
        <f>IF(Offerte!$A187="","",Offerte!$C187)</f>
        <v/>
      </c>
      <c r="D5762" s="10" t="inlineStr">
        <is>
          <t>F.2.1</t>
        </is>
      </c>
      <c r="E5762" s="10" t="inlineStr">
        <is>
          <t>F</t>
        </is>
      </c>
      <c r="F5762" s="10" t="inlineStr">
        <is>
          <t>Q</t>
        </is>
      </c>
      <c r="G5762" s="10" t="inlineStr">
        <is>
          <t>higher</t>
        </is>
      </c>
      <c r="H5762" s="10" t="n">
        <v>2</v>
      </c>
      <c r="I5762" s="10" t="inlineStr">
        <is>
          <t>Tasso di copertura del servizio con dispositivi ECO-DRIVER</t>
        </is>
      </c>
      <c r="J5762" s="20" t="n"/>
      <c r="K5762" s="20" t="n"/>
      <c r="L5762" s="20" t="n"/>
      <c r="M5762" s="20" t="n"/>
      <c r="N5762" s="21">
        <f>IF($A5762="","",IFERROR(VALUE($K5762)/VALUE($L5762),IFERROR(VALUE($J5762),0)))</f>
        <v/>
      </c>
      <c r="O5762" s="21">
        <f>IF($A5762="",0,IF(OR($S5762&lt;&gt;1,COUNTA($J5762:$M5762)=0),0,IF(SUMPRODUCT(MAX(($C$5:$C$6173=$C5762)*($D$5:$D$6173=$D5762)*($S$5:$S$6173=1)*IFERROR($N$5:$N$6173*1,0)))&gt;0,ROUND($H5762*($N5762/SUMPRODUCT(MAX(($C$5:$C$6173=$C5762)*($D$5:$D$6173=$D5762)*($S$5:$S$6173=1)*IFERROR($N$5:$N$6173*1,0)))),4),0)))</f>
        <v/>
      </c>
      <c r="P5762" s="10" t="inlineStr">
        <is>
          <t>Autobus attrezzati con dispositivi ECO-DRIVER / Autobus totali in offerta, incluse scorte</t>
        </is>
      </c>
      <c r="Q5762" s="21">
        <f>IF($A5762="","",$A5762&amp;"|"&amp;$C5762)</f>
        <v/>
      </c>
      <c r="R5762" s="21">
        <f>IF($A5762="","",$A5762&amp;"|"&amp;$C5762&amp;"|"&amp;$D5762)</f>
        <v/>
      </c>
      <c r="S5762" s="21">
        <f>IF($A5762="","",IFERROR(INDEX(Offerte!$D$2:$D$200,MATCH($Q5762,Offerte!$L$2:$L$200,0)),0))</f>
        <v/>
      </c>
      <c r="T5762" s="21">
        <f>IF($A5762="","",IFERROR(INDEX(Offerte!$G$2:$G$200,MATCH($Q5762,Offerte!$L$2:$L$200,0)),"NO"))</f>
        <v/>
      </c>
    </row>
    <row r="5763">
      <c r="A5763" s="10">
        <f>IF(Offerte!$A187="","",Offerte!$A187)</f>
        <v/>
      </c>
      <c r="B5763" s="10">
        <f>IF(Offerte!$A187="","",Offerte!$B187)</f>
        <v/>
      </c>
      <c r="C5763" s="10">
        <f>IF(Offerte!$A187="","",Offerte!$C187)</f>
        <v/>
      </c>
      <c r="D5763" s="10" t="inlineStr">
        <is>
          <t>F.3.1</t>
        </is>
      </c>
      <c r="E5763" s="10" t="inlineStr">
        <is>
          <t>F</t>
        </is>
      </c>
      <c r="F5763" s="10" t="inlineStr">
        <is>
          <t>Q</t>
        </is>
      </c>
      <c r="G5763" s="10" t="inlineStr">
        <is>
          <t>higher</t>
        </is>
      </c>
      <c r="H5763" s="10" t="n">
        <v>2</v>
      </c>
      <c r="I5763" s="10" t="inlineStr">
        <is>
          <t>Autoproduzione consumi elettrici per trazione</t>
        </is>
      </c>
      <c r="J5763" s="20" t="n"/>
      <c r="K5763" s="20" t="n"/>
      <c r="L5763" s="20" t="n"/>
      <c r="M5763" s="20" t="n"/>
      <c r="N5763" s="21">
        <f>IF($A5763="","",IFERROR(VALUE($J5763),0))</f>
        <v/>
      </c>
      <c r="O5763" s="21">
        <f>IF($A5763="",0,IF(OR($S5763&lt;&gt;1,COUNTA($J5763:$M5763)=0),0,IF(SUMPRODUCT(MAX(($C$5:$C$6173=$C5763)*($D$5:$D$6173=$D5763)*($S$5:$S$6173=1)*IFERROR($N$5:$N$6173*1,0)))&gt;0,ROUND($H5763*($N5763/SUMPRODUCT(MAX(($C$5:$C$6173=$C5763)*($D$5:$D$6173=$D5763)*($S$5:$S$6173=1)*IFERROR($N$5:$N$6173*1,0)))),4),0)))</f>
        <v/>
      </c>
      <c r="P5763" s="10" t="inlineStr">
        <is>
          <t>kWh/anno</t>
        </is>
      </c>
      <c r="Q5763" s="21">
        <f>IF($A5763="","",$A5763&amp;"|"&amp;$C5763)</f>
        <v/>
      </c>
      <c r="R5763" s="21">
        <f>IF($A5763="","",$A5763&amp;"|"&amp;$C5763&amp;"|"&amp;$D5763)</f>
        <v/>
      </c>
      <c r="S5763" s="21">
        <f>IF($A5763="","",IFERROR(INDEX(Offerte!$D$2:$D$200,MATCH($Q5763,Offerte!$L$2:$L$200,0)),0))</f>
        <v/>
      </c>
      <c r="T5763" s="21">
        <f>IF($A5763="","",IFERROR(INDEX(Offerte!$G$2:$G$200,MATCH($Q5763,Offerte!$L$2:$L$200,0)),"NO"))</f>
        <v/>
      </c>
    </row>
    <row r="5764">
      <c r="A5764" s="10">
        <f>IF(Offerte!$A187="","",Offerte!$A187)</f>
        <v/>
      </c>
      <c r="B5764" s="10">
        <f>IF(Offerte!$A187="","",Offerte!$B187)</f>
        <v/>
      </c>
      <c r="C5764" s="10">
        <f>IF(Offerte!$A187="","",Offerte!$C187)</f>
        <v/>
      </c>
      <c r="D5764" s="10" t="inlineStr">
        <is>
          <t>F.4.1</t>
        </is>
      </c>
      <c r="E5764" s="10" t="inlineStr">
        <is>
          <t>F</t>
        </is>
      </c>
      <c r="F5764" s="10" t="inlineStr">
        <is>
          <t>Q</t>
        </is>
      </c>
      <c r="G5764" s="10" t="inlineStr">
        <is>
          <t>soil</t>
        </is>
      </c>
      <c r="H5764" s="10" t="n">
        <v>2</v>
      </c>
      <c r="I5764" s="10" t="inlineStr">
        <is>
          <t>Indice di consumo di suolo</t>
        </is>
      </c>
      <c r="J5764" s="20" t="n"/>
      <c r="K5764" s="20" t="n"/>
      <c r="L5764" s="20" t="n"/>
      <c r="M5764" s="20" t="n"/>
      <c r="N5764" s="21">
        <f>IF($A5764="","",IFERROR(VALUE($J5764),0))</f>
        <v/>
      </c>
      <c r="O5764" s="21">
        <f>IF($A5764="",0,IF(OR($S5764&lt;&gt;1,COUNTA($J5764:$M5764)=0),0,IF($N5764&lt;=0,$H5764,IF(SUMPRODUCT(MAX(($C$5:$C$6173=$C5764)*($D$5:$D$6173=$D5764)*($S$5:$S$6173=1)*IFERROR($N$5:$N$6173*1,0)))&gt;0,ROUND($H5764*((SUMPRODUCT(MAX(($C$5:$C$6173=$C5764)*($D$5:$D$6173=$D5764)*($S$5:$S$6173=1)*IFERROR($N$5:$N$6173*1,0)))-$N5764)/SUMPRODUCT(MAX(($C$5:$C$6173=$C5764)*($D$5:$D$6173=$D5764)*($S$5:$S$6173=1)*IFERROR($N$5:$N$6173*1,0)))),4),0))))</f>
        <v/>
      </c>
      <c r="P5764" s="10" t="inlineStr">
        <is>
          <t>m2</t>
        </is>
      </c>
      <c r="Q5764" s="21">
        <f>IF($A5764="","",$A5764&amp;"|"&amp;$C5764)</f>
        <v/>
      </c>
      <c r="R5764" s="21">
        <f>IF($A5764="","",$A5764&amp;"|"&amp;$C5764&amp;"|"&amp;$D5764)</f>
        <v/>
      </c>
      <c r="S5764" s="21">
        <f>IF($A5764="","",IFERROR(INDEX(Offerte!$D$2:$D$200,MATCH($Q5764,Offerte!$L$2:$L$200,0)),0))</f>
        <v/>
      </c>
      <c r="T5764" s="21">
        <f>IF($A5764="","",IFERROR(INDEX(Offerte!$G$2:$G$200,MATCH($Q5764,Offerte!$L$2:$L$200,0)),"NO"))</f>
        <v/>
      </c>
    </row>
    <row r="5765">
      <c r="A5765" s="10">
        <f>IF(Offerte!$A187="","",Offerte!$A187)</f>
        <v/>
      </c>
      <c r="B5765" s="10">
        <f>IF(Offerte!$A187="","",Offerte!$B187)</f>
        <v/>
      </c>
      <c r="C5765" s="10">
        <f>IF(Offerte!$A187="","",Offerte!$C187)</f>
        <v/>
      </c>
      <c r="D5765" s="10" t="inlineStr">
        <is>
          <t>F.5.1</t>
        </is>
      </c>
      <c r="E5765" s="10" t="inlineStr">
        <is>
          <t>F</t>
        </is>
      </c>
      <c r="F5765" s="10" t="inlineStr">
        <is>
          <t>T</t>
        </is>
      </c>
      <c r="G5765" s="10" t="inlineStr">
        <is>
          <t>tabular</t>
        </is>
      </c>
      <c r="H5765" s="10" t="n">
        <v>1</v>
      </c>
      <c r="I5765" s="10" t="inlineStr">
        <is>
          <t>Rendicontazione di sostenibilità ambientale</t>
        </is>
      </c>
      <c r="J5765" s="20" t="n"/>
      <c r="K5765" s="20" t="n"/>
      <c r="L5765" s="20" t="n"/>
      <c r="M5765" s="20" t="n"/>
      <c r="N5765" s="21">
        <f>IF($A5765="","",IF(IFERROR(VALUE($M5765),0)=1,1,0))</f>
        <v/>
      </c>
      <c r="O5765" s="21">
        <f>IF($A5765="",0,IF(OR($S5765&lt;&gt;1,COUNTA($J5765:$M5765)=0),0,IF($N5765=1,$H5765,0)))</f>
        <v/>
      </c>
      <c r="P5765" s="10" t="inlineStr">
        <is>
          <t>sì/no</t>
        </is>
      </c>
      <c r="Q5765" s="21">
        <f>IF($A5765="","",$A5765&amp;"|"&amp;$C5765)</f>
        <v/>
      </c>
      <c r="R5765" s="21">
        <f>IF($A5765="","",$A5765&amp;"|"&amp;$C5765&amp;"|"&amp;$D5765)</f>
        <v/>
      </c>
      <c r="S5765" s="21">
        <f>IF($A5765="","",IFERROR(INDEX(Offerte!$D$2:$D$200,MATCH($Q5765,Offerte!$L$2:$L$200,0)),0))</f>
        <v/>
      </c>
      <c r="T5765" s="21">
        <f>IF($A5765="","",IFERROR(INDEX(Offerte!$G$2:$G$200,MATCH($Q5765,Offerte!$L$2:$L$200,0)),"NO"))</f>
        <v/>
      </c>
    </row>
    <row r="5766">
      <c r="A5766" s="10">
        <f>IF(Offerte!$A187="","",Offerte!$A187)</f>
        <v/>
      </c>
      <c r="B5766" s="10">
        <f>IF(Offerte!$A187="","",Offerte!$B187)</f>
        <v/>
      </c>
      <c r="C5766" s="10">
        <f>IF(Offerte!$A187="","",Offerte!$C187)</f>
        <v/>
      </c>
      <c r="D5766" s="10" t="inlineStr">
        <is>
          <t>G.1.1</t>
        </is>
      </c>
      <c r="E5766" s="10" t="inlineStr">
        <is>
          <t>G</t>
        </is>
      </c>
      <c r="F5766" s="10" t="inlineStr">
        <is>
          <t>D</t>
        </is>
      </c>
      <c r="G5766" s="10" t="inlineStr">
        <is>
          <t>discretionary</t>
        </is>
      </c>
      <c r="H5766" s="10" t="n">
        <v>2</v>
      </c>
      <c r="I5766" s="10" t="inlineStr">
        <is>
          <t>Qualità del progetto di centrale di controllo aziendale</t>
        </is>
      </c>
      <c r="J5766" s="20" t="n"/>
      <c r="K5766" s="20" t="n"/>
      <c r="L5766" s="20" t="n"/>
      <c r="M5766" s="20" t="n"/>
      <c r="N5766" s="21">
        <f>IF($A5766="","",MAX(0,MIN(1,IFERROR(VALUE($M5766),0))))</f>
        <v/>
      </c>
      <c r="O5766" s="21">
        <f>IF($A5766="",0,IF(OR($S5766&lt;&gt;1,COUNTA($J5766:$M5766)=0),0,IF(SUMPRODUCT(MAX(($C$5:$C$6173=$C5766)*($D$5:$D$6173=$D5766)*($S$5:$S$6173=1)*IFERROR($N$5:$N$6173*1,0)))&gt;0,ROUND($H5766*($N5766/SUMPRODUCT(MAX(($C$5:$C$6173=$C5766)*($D$5:$D$6173=$D5766)*($S$5:$S$6173=1)*IFERROR($N$5:$N$6173*1,0)))),4),0)))</f>
        <v/>
      </c>
      <c r="P5766" s="10" t="inlineStr">
        <is>
          <t>coeff.</t>
        </is>
      </c>
      <c r="Q5766" s="21">
        <f>IF($A5766="","",$A5766&amp;"|"&amp;$C5766)</f>
        <v/>
      </c>
      <c r="R5766" s="21">
        <f>IF($A5766="","",$A5766&amp;"|"&amp;$C5766&amp;"|"&amp;$D5766)</f>
        <v/>
      </c>
      <c r="S5766" s="21">
        <f>IF($A5766="","",IFERROR(INDEX(Offerte!$D$2:$D$200,MATCH($Q5766,Offerte!$L$2:$L$200,0)),0))</f>
        <v/>
      </c>
      <c r="T5766" s="21">
        <f>IF($A5766="","",IFERROR(INDEX(Offerte!$G$2:$G$200,MATCH($Q5766,Offerte!$L$2:$L$200,0)),"NO"))</f>
        <v/>
      </c>
    </row>
    <row r="5767">
      <c r="A5767" s="10">
        <f>IF(Offerte!$A187="","",Offerte!$A187)</f>
        <v/>
      </c>
      <c r="B5767" s="10">
        <f>IF(Offerte!$A187="","",Offerte!$B187)</f>
        <v/>
      </c>
      <c r="C5767" s="10">
        <f>IF(Offerte!$A187="","",Offerte!$C187)</f>
        <v/>
      </c>
      <c r="D5767" s="10" t="inlineStr">
        <is>
          <t>G.2.1</t>
        </is>
      </c>
      <c r="E5767" s="10" t="inlineStr">
        <is>
          <t>G</t>
        </is>
      </c>
      <c r="F5767" s="10" t="inlineStr">
        <is>
          <t>T</t>
        </is>
      </c>
      <c r="G5767" s="10" t="inlineStr">
        <is>
          <t>tabular</t>
        </is>
      </c>
      <c r="H5767" s="10" t="n">
        <v>1</v>
      </c>
      <c r="I5767" s="10" t="inlineStr">
        <is>
          <t>Certificazione ISO 45001</t>
        </is>
      </c>
      <c r="J5767" s="20" t="n"/>
      <c r="K5767" s="20" t="n"/>
      <c r="L5767" s="20" t="n"/>
      <c r="M5767" s="20" t="n"/>
      <c r="N5767" s="21">
        <f>IF($A5767="","",IF(IFERROR(VALUE($M5767),0)=1,1,0))</f>
        <v/>
      </c>
      <c r="O5767" s="21">
        <f>IF($A5767="",0,IF(OR($S5767&lt;&gt;1,COUNTA($J5767:$M5767)=0),0,IF($N5767=1,$H5767,0)))</f>
        <v/>
      </c>
      <c r="P5767" s="10" t="inlineStr">
        <is>
          <t>sì/no</t>
        </is>
      </c>
      <c r="Q5767" s="21">
        <f>IF($A5767="","",$A5767&amp;"|"&amp;$C5767)</f>
        <v/>
      </c>
      <c r="R5767" s="21">
        <f>IF($A5767="","",$A5767&amp;"|"&amp;$C5767&amp;"|"&amp;$D5767)</f>
        <v/>
      </c>
      <c r="S5767" s="21">
        <f>IF($A5767="","",IFERROR(INDEX(Offerte!$D$2:$D$200,MATCH($Q5767,Offerte!$L$2:$L$200,0)),0))</f>
        <v/>
      </c>
      <c r="T5767" s="21">
        <f>IF($A5767="","",IFERROR(INDEX(Offerte!$G$2:$G$200,MATCH($Q5767,Offerte!$L$2:$L$200,0)),"NO"))</f>
        <v/>
      </c>
    </row>
    <row r="5768">
      <c r="A5768" s="10">
        <f>IF(Offerte!$A187="","",Offerte!$A187)</f>
        <v/>
      </c>
      <c r="B5768" s="10">
        <f>IF(Offerte!$A187="","",Offerte!$B187)</f>
        <v/>
      </c>
      <c r="C5768" s="10">
        <f>IF(Offerte!$A187="","",Offerte!$C187)</f>
        <v/>
      </c>
      <c r="D5768" s="10" t="inlineStr">
        <is>
          <t>G.3.1</t>
        </is>
      </c>
      <c r="E5768" s="10" t="inlineStr">
        <is>
          <t>G</t>
        </is>
      </c>
      <c r="F5768" s="10" t="inlineStr">
        <is>
          <t>T</t>
        </is>
      </c>
      <c r="G5768" s="10" t="inlineStr">
        <is>
          <t>tabular</t>
        </is>
      </c>
      <c r="H5768" s="10" t="n">
        <v>1</v>
      </c>
      <c r="I5768" s="10" t="inlineStr">
        <is>
          <t>Certificazioni di responsabilità sociale</t>
        </is>
      </c>
      <c r="J5768" s="20" t="n"/>
      <c r="K5768" s="20" t="n"/>
      <c r="L5768" s="20" t="n"/>
      <c r="M5768" s="20" t="n"/>
      <c r="N5768" s="21">
        <f>IF($A5768="","",IF(IFERROR(VALUE($M5768),0)=1,1,0))</f>
        <v/>
      </c>
      <c r="O5768" s="21">
        <f>IF($A5768="",0,IF(OR($S5768&lt;&gt;1,COUNTA($J5768:$M5768)=0),0,IF($N5768=1,$H5768,0)))</f>
        <v/>
      </c>
      <c r="P5768" s="10" t="inlineStr">
        <is>
          <t>sì/no</t>
        </is>
      </c>
      <c r="Q5768" s="21">
        <f>IF($A5768="","",$A5768&amp;"|"&amp;$C5768)</f>
        <v/>
      </c>
      <c r="R5768" s="21">
        <f>IF($A5768="","",$A5768&amp;"|"&amp;$C5768&amp;"|"&amp;$D5768)</f>
        <v/>
      </c>
      <c r="S5768" s="21">
        <f>IF($A5768="","",IFERROR(INDEX(Offerte!$D$2:$D$200,MATCH($Q5768,Offerte!$L$2:$L$200,0)),0))</f>
        <v/>
      </c>
      <c r="T5768" s="21">
        <f>IF($A5768="","",IFERROR(INDEX(Offerte!$G$2:$G$200,MATCH($Q5768,Offerte!$L$2:$L$200,0)),"NO"))</f>
        <v/>
      </c>
    </row>
    <row r="5769">
      <c r="A5769" s="10">
        <f>IF(Offerte!$A187="","",Offerte!$A187)</f>
        <v/>
      </c>
      <c r="B5769" s="10">
        <f>IF(Offerte!$A187="","",Offerte!$B187)</f>
        <v/>
      </c>
      <c r="C5769" s="10">
        <f>IF(Offerte!$A187="","",Offerte!$C187)</f>
        <v/>
      </c>
      <c r="D5769" s="10" t="inlineStr">
        <is>
          <t>G.4.1</t>
        </is>
      </c>
      <c r="E5769" s="10" t="inlineStr">
        <is>
          <t>G</t>
        </is>
      </c>
      <c r="F5769" s="10" t="inlineStr">
        <is>
          <t>D</t>
        </is>
      </c>
      <c r="G5769" s="10" t="inlineStr">
        <is>
          <t>discretionary</t>
        </is>
      </c>
      <c r="H5769" s="10" t="n">
        <v>2</v>
      </c>
      <c r="I5769" s="10" t="inlineStr">
        <is>
          <t>Qualità del piano di formazione del personale</t>
        </is>
      </c>
      <c r="J5769" s="20" t="n"/>
      <c r="K5769" s="20" t="n"/>
      <c r="L5769" s="20" t="n"/>
      <c r="M5769" s="20" t="n"/>
      <c r="N5769" s="21">
        <f>IF($A5769="","",MAX(0,MIN(1,IFERROR(VALUE($M5769),0))))</f>
        <v/>
      </c>
      <c r="O5769" s="21">
        <f>IF($A5769="",0,IF(OR($S5769&lt;&gt;1,COUNTA($J5769:$M5769)=0),0,IF(SUMPRODUCT(MAX(($C$5:$C$6173=$C5769)*($D$5:$D$6173=$D5769)*($S$5:$S$6173=1)*IFERROR($N$5:$N$6173*1,0)))&gt;0,ROUND($H5769*($N5769/SUMPRODUCT(MAX(($C$5:$C$6173=$C5769)*($D$5:$D$6173=$D5769)*($S$5:$S$6173=1)*IFERROR($N$5:$N$6173*1,0)))),4),0)))</f>
        <v/>
      </c>
      <c r="P5769" s="10" t="inlineStr">
        <is>
          <t>coeff.</t>
        </is>
      </c>
      <c r="Q5769" s="21">
        <f>IF($A5769="","",$A5769&amp;"|"&amp;$C5769)</f>
        <v/>
      </c>
      <c r="R5769" s="21">
        <f>IF($A5769="","",$A5769&amp;"|"&amp;$C5769&amp;"|"&amp;$D5769)</f>
        <v/>
      </c>
      <c r="S5769" s="21">
        <f>IF($A5769="","",IFERROR(INDEX(Offerte!$D$2:$D$200,MATCH($Q5769,Offerte!$L$2:$L$200,0)),0))</f>
        <v/>
      </c>
      <c r="T5769" s="21">
        <f>IF($A5769="","",IFERROR(INDEX(Offerte!$G$2:$G$200,MATCH($Q5769,Offerte!$L$2:$L$200,0)),"NO"))</f>
        <v/>
      </c>
    </row>
    <row r="5770">
      <c r="A5770" s="10">
        <f>IF(Offerte!$A187="","",Offerte!$A187)</f>
        <v/>
      </c>
      <c r="B5770" s="10">
        <f>IF(Offerte!$A187="","",Offerte!$B187)</f>
        <v/>
      </c>
      <c r="C5770" s="10">
        <f>IF(Offerte!$A187="","",Offerte!$C187)</f>
        <v/>
      </c>
      <c r="D5770" s="10" t="inlineStr">
        <is>
          <t>G.5.1</t>
        </is>
      </c>
      <c r="E5770" s="10" t="inlineStr">
        <is>
          <t>G</t>
        </is>
      </c>
      <c r="F5770" s="10" t="inlineStr">
        <is>
          <t>T</t>
        </is>
      </c>
      <c r="G5770" s="10" t="inlineStr">
        <is>
          <t>tabular</t>
        </is>
      </c>
      <c r="H5770" s="10" t="n">
        <v>1</v>
      </c>
      <c r="I5770" s="10" t="inlineStr">
        <is>
          <t>Impegno al mantenimento delle garanzie del contratto di secondo livello del gestore uscente</t>
        </is>
      </c>
      <c r="J5770" s="20" t="n"/>
      <c r="K5770" s="20" t="n"/>
      <c r="L5770" s="20" t="n"/>
      <c r="M5770" s="20" t="n"/>
      <c r="N5770" s="21">
        <f>IF($A5770="","",IF(IFERROR(VALUE($M5770),0)=1,1,0))</f>
        <v/>
      </c>
      <c r="O5770" s="21">
        <f>IF($A5770="",0,IF(OR($S5770&lt;&gt;1,COUNTA($J5770:$M5770)=0),0,IF($N5770=1,$H5770,0)))</f>
        <v/>
      </c>
      <c r="P5770" s="10" t="inlineStr">
        <is>
          <t>sì/no</t>
        </is>
      </c>
      <c r="Q5770" s="21">
        <f>IF($A5770="","",$A5770&amp;"|"&amp;$C5770)</f>
        <v/>
      </c>
      <c r="R5770" s="21">
        <f>IF($A5770="","",$A5770&amp;"|"&amp;$C5770&amp;"|"&amp;$D5770)</f>
        <v/>
      </c>
      <c r="S5770" s="21">
        <f>IF($A5770="","",IFERROR(INDEX(Offerte!$D$2:$D$200,MATCH($Q5770,Offerte!$L$2:$L$200,0)),0))</f>
        <v/>
      </c>
      <c r="T5770" s="21">
        <f>IF($A5770="","",IFERROR(INDEX(Offerte!$G$2:$G$200,MATCH($Q5770,Offerte!$L$2:$L$200,0)),"NO"))</f>
        <v/>
      </c>
    </row>
    <row r="5771">
      <c r="A5771" s="10">
        <f>IF(Offerte!$A188="","",Offerte!$A188)</f>
        <v/>
      </c>
      <c r="B5771" s="10">
        <f>IF(Offerte!$A188="","",Offerte!$B188)</f>
        <v/>
      </c>
      <c r="C5771" s="10">
        <f>IF(Offerte!$A188="","",Offerte!$C188)</f>
        <v/>
      </c>
      <c r="D5771" s="10" t="inlineStr">
        <is>
          <t>A.1.1</t>
        </is>
      </c>
      <c r="E5771" s="10" t="inlineStr">
        <is>
          <t>A</t>
        </is>
      </c>
      <c r="F5771" s="10" t="inlineStr">
        <is>
          <t>Q</t>
        </is>
      </c>
      <c r="G5771" s="10" t="inlineStr">
        <is>
          <t>higher</t>
        </is>
      </c>
      <c r="H5771" s="10" t="n">
        <v>3</v>
      </c>
      <c r="I5771" s="10" t="inlineStr">
        <is>
          <t>Tasso aggiuntivo di corse controllate</t>
        </is>
      </c>
      <c r="J5771" s="20" t="n"/>
      <c r="K5771" s="20" t="n"/>
      <c r="L5771" s="20" t="n"/>
      <c r="M5771" s="20" t="n"/>
      <c r="N5771" s="21">
        <f>IF($A5771="","",IFERROR(VALUE($K5771)/VALUE($L5771)*100,IFERROR(VALUE($J5771),0)))</f>
        <v/>
      </c>
      <c r="O5771" s="21">
        <f>IF($A5771="",0,IF(OR($S5771&lt;&gt;1,COUNTA($J5771:$M5771)=0),0,IF(SUMPRODUCT(MAX(($C$5:$C$6173=$C5771)*($D$5:$D$6173=$D5771)*($S$5:$S$6173=1)*IFERROR($N$5:$N$6173*1,0)))&gt;0,ROUND($H5771*($N5771/SUMPRODUCT(MAX(($C$5:$C$6173=$C5771)*($D$5:$D$6173=$D5771)*($S$5:$S$6173=1)*IFERROR($N$5:$N$6173*1,0)))),4),0)))</f>
        <v/>
      </c>
      <c r="P5771" s="10" t="inlineStr">
        <is>
          <t>Corse controllate annue / Corse programmate annue</t>
        </is>
      </c>
      <c r="Q5771" s="21">
        <f>IF($A5771="","",$A5771&amp;"|"&amp;$C5771)</f>
        <v/>
      </c>
      <c r="R5771" s="21">
        <f>IF($A5771="","",$A5771&amp;"|"&amp;$C5771&amp;"|"&amp;$D5771)</f>
        <v/>
      </c>
      <c r="S5771" s="21">
        <f>IF($A5771="","",IFERROR(INDEX(Offerte!$D$2:$D$200,MATCH($Q5771,Offerte!$L$2:$L$200,0)),0))</f>
        <v/>
      </c>
      <c r="T5771" s="21">
        <f>IF($A5771="","",IFERROR(INDEX(Offerte!$G$2:$G$200,MATCH($Q5771,Offerte!$L$2:$L$200,0)),"NO"))</f>
        <v/>
      </c>
    </row>
    <row r="5772">
      <c r="A5772" s="10">
        <f>IF(Offerte!$A188="","",Offerte!$A188)</f>
        <v/>
      </c>
      <c r="B5772" s="10">
        <f>IF(Offerte!$A188="","",Offerte!$B188)</f>
        <v/>
      </c>
      <c r="C5772" s="10">
        <f>IF(Offerte!$A188="","",Offerte!$C188)</f>
        <v/>
      </c>
      <c r="D5772" s="10" t="inlineStr">
        <is>
          <t>A.1.2</t>
        </is>
      </c>
      <c r="E5772" s="10" t="inlineStr">
        <is>
          <t>A</t>
        </is>
      </c>
      <c r="F5772" s="10" t="inlineStr">
        <is>
          <t>Q</t>
        </is>
      </c>
      <c r="G5772" s="10" t="inlineStr">
        <is>
          <t>higher</t>
        </is>
      </c>
      <c r="H5772" s="10" t="n">
        <v>4</v>
      </c>
      <c r="I5772" s="10" t="inlineStr">
        <is>
          <t>Numero aggiuntivo di passeggeri controllati</t>
        </is>
      </c>
      <c r="J5772" s="20" t="n"/>
      <c r="K5772" s="20" t="n"/>
      <c r="L5772" s="20" t="n"/>
      <c r="M5772" s="20" t="n"/>
      <c r="N5772" s="21">
        <f>IF($A5772="","",IFERROR(VALUE($J5772),0))</f>
        <v/>
      </c>
      <c r="O5772" s="21">
        <f>IF($A5772="",0,IF(OR($S5772&lt;&gt;1,COUNTA($J5772:$M5772)=0),0,IF(SUMPRODUCT(MAX(($C$5:$C$6173=$C5772)*($D$5:$D$6173=$D5772)*($S$5:$S$6173=1)*IFERROR($N$5:$N$6173*1,0)))&gt;0,ROUND($H5772*($N5772/SUMPRODUCT(MAX(($C$5:$C$6173=$C5772)*($D$5:$D$6173=$D5772)*($S$5:$S$6173=1)*IFERROR($N$5:$N$6173*1,0)))),4),0)))</f>
        <v/>
      </c>
      <c r="P5772" s="10" t="inlineStr">
        <is>
          <t>passeggeri/anno</t>
        </is>
      </c>
      <c r="Q5772" s="21">
        <f>IF($A5772="","",$A5772&amp;"|"&amp;$C5772)</f>
        <v/>
      </c>
      <c r="R5772" s="21">
        <f>IF($A5772="","",$A5772&amp;"|"&amp;$C5772&amp;"|"&amp;$D5772)</f>
        <v/>
      </c>
      <c r="S5772" s="21">
        <f>IF($A5772="","",IFERROR(INDEX(Offerte!$D$2:$D$200,MATCH($Q5772,Offerte!$L$2:$L$200,0)),0))</f>
        <v/>
      </c>
      <c r="T5772" s="21">
        <f>IF($A5772="","",IFERROR(INDEX(Offerte!$G$2:$G$200,MATCH($Q5772,Offerte!$L$2:$L$200,0)),"NO"))</f>
        <v/>
      </c>
    </row>
    <row r="5773">
      <c r="A5773" s="10">
        <f>IF(Offerte!$A188="","",Offerte!$A188)</f>
        <v/>
      </c>
      <c r="B5773" s="10">
        <f>IF(Offerte!$A188="","",Offerte!$B188)</f>
        <v/>
      </c>
      <c r="C5773" s="10">
        <f>IF(Offerte!$A188="","",Offerte!$C188)</f>
        <v/>
      </c>
      <c r="D5773" s="10" t="inlineStr">
        <is>
          <t>B.1.1</t>
        </is>
      </c>
      <c r="E5773" s="10" t="inlineStr">
        <is>
          <t>B</t>
        </is>
      </c>
      <c r="F5773" s="10" t="inlineStr">
        <is>
          <t>Q</t>
        </is>
      </c>
      <c r="G5773" s="10" t="inlineStr">
        <is>
          <t>higher</t>
        </is>
      </c>
      <c r="H5773" s="10" t="n">
        <v>3</v>
      </c>
      <c r="I5773" s="10" t="inlineStr">
        <is>
          <t>Incremento dei posti offerti nelle fasce di punta</t>
        </is>
      </c>
      <c r="J5773" s="20" t="n"/>
      <c r="K5773" s="20" t="n"/>
      <c r="L5773" s="20" t="n"/>
      <c r="M5773" s="20" t="n"/>
      <c r="N5773" s="21">
        <f>IF($A5773="","",IFERROR(VALUE($J5773),0))</f>
        <v/>
      </c>
      <c r="O5773" s="21">
        <f>IF($A5773="",0,IF(OR($S5773&lt;&gt;1,COUNTA($J5773:$M5773)=0),0,IF(SUMPRODUCT(MAX(($C$5:$C$6173=$C5773)*($D$5:$D$6173=$D5773)*($S$5:$S$6173=1)*IFERROR($N$5:$N$6173*1,0)))&gt;0,ROUND($H5773*($N5773/SUMPRODUCT(MAX(($C$5:$C$6173=$C5773)*($D$5:$D$6173=$D5773)*($S$5:$S$6173=1)*IFERROR($N$5:$N$6173*1,0)))),4),0)))</f>
        <v/>
      </c>
      <c r="P5773" s="10" t="inlineStr">
        <is>
          <t>posti*km</t>
        </is>
      </c>
      <c r="Q5773" s="21">
        <f>IF($A5773="","",$A5773&amp;"|"&amp;$C5773)</f>
        <v/>
      </c>
      <c r="R5773" s="21">
        <f>IF($A5773="","",$A5773&amp;"|"&amp;$C5773&amp;"|"&amp;$D5773)</f>
        <v/>
      </c>
      <c r="S5773" s="21">
        <f>IF($A5773="","",IFERROR(INDEX(Offerte!$D$2:$D$200,MATCH($Q5773,Offerte!$L$2:$L$200,0)),0))</f>
        <v/>
      </c>
      <c r="T5773" s="21">
        <f>IF($A5773="","",IFERROR(INDEX(Offerte!$G$2:$G$200,MATCH($Q5773,Offerte!$L$2:$L$200,0)),"NO"))</f>
        <v/>
      </c>
    </row>
    <row r="5774">
      <c r="A5774" s="10">
        <f>IF(Offerte!$A188="","",Offerte!$A188)</f>
        <v/>
      </c>
      <c r="B5774" s="10">
        <f>IF(Offerte!$A188="","",Offerte!$B188)</f>
        <v/>
      </c>
      <c r="C5774" s="10">
        <f>IF(Offerte!$A188="","",Offerte!$C188)</f>
        <v/>
      </c>
      <c r="D5774" s="10" t="inlineStr">
        <is>
          <t>B.2.1</t>
        </is>
      </c>
      <c r="E5774" s="10" t="inlineStr">
        <is>
          <t>B</t>
        </is>
      </c>
      <c r="F5774" s="10" t="inlineStr">
        <is>
          <t>Q</t>
        </is>
      </c>
      <c r="G5774" s="10" t="inlineStr">
        <is>
          <t>higher</t>
        </is>
      </c>
      <c r="H5774" s="10" t="n">
        <v>4</v>
      </c>
      <c r="I5774" s="10" t="inlineStr">
        <is>
          <t>Corse aggiuntive nell'arco giornaliero base</t>
        </is>
      </c>
      <c r="J5774" s="20" t="n"/>
      <c r="K5774" s="20" t="n"/>
      <c r="L5774" s="20" t="n"/>
      <c r="M5774" s="20" t="n"/>
      <c r="N5774" s="21">
        <f>IF($A5774="","",IFERROR(VALUE($J5774),0))</f>
        <v/>
      </c>
      <c r="O5774" s="21">
        <f>IF($A5774="",0,IF(OR($S5774&lt;&gt;1,COUNTA($J5774:$M5774)=0),0,IF(SUMPRODUCT(MAX(($C$5:$C$6173=$C5774)*($D$5:$D$6173=$D5774)*($S$5:$S$6173=1)*IFERROR($N$5:$N$6173*1,0)))&gt;0,ROUND($H5774*($N5774/SUMPRODUCT(MAX(($C$5:$C$6173=$C5774)*($D$5:$D$6173=$D5774)*($S$5:$S$6173=1)*IFERROR($N$5:$N$6173*1,0)))),4),0)))</f>
        <v/>
      </c>
      <c r="P5774" s="10" t="inlineStr">
        <is>
          <t>corse</t>
        </is>
      </c>
      <c r="Q5774" s="21">
        <f>IF($A5774="","",$A5774&amp;"|"&amp;$C5774)</f>
        <v/>
      </c>
      <c r="R5774" s="21">
        <f>IF($A5774="","",$A5774&amp;"|"&amp;$C5774&amp;"|"&amp;$D5774)</f>
        <v/>
      </c>
      <c r="S5774" s="21">
        <f>IF($A5774="","",IFERROR(INDEX(Offerte!$D$2:$D$200,MATCH($Q5774,Offerte!$L$2:$L$200,0)),0))</f>
        <v/>
      </c>
      <c r="T5774" s="21">
        <f>IF($A5774="","",IFERROR(INDEX(Offerte!$G$2:$G$200,MATCH($Q5774,Offerte!$L$2:$L$200,0)),"NO"))</f>
        <v/>
      </c>
    </row>
    <row r="5775">
      <c r="A5775" s="10">
        <f>IF(Offerte!$A188="","",Offerte!$A188)</f>
        <v/>
      </c>
      <c r="B5775" s="10">
        <f>IF(Offerte!$A188="","",Offerte!$B188)</f>
        <v/>
      </c>
      <c r="C5775" s="10">
        <f>IF(Offerte!$A188="","",Offerte!$C188)</f>
        <v/>
      </c>
      <c r="D5775" s="10" t="inlineStr">
        <is>
          <t>B.3.1</t>
        </is>
      </c>
      <c r="E5775" s="10" t="inlineStr">
        <is>
          <t>B</t>
        </is>
      </c>
      <c r="F5775" s="10" t="inlineStr">
        <is>
          <t>Q</t>
        </is>
      </c>
      <c r="G5775" s="10" t="inlineStr">
        <is>
          <t>higher</t>
        </is>
      </c>
      <c r="H5775" s="10" t="n">
        <v>2</v>
      </c>
      <c r="I5775" s="10" t="inlineStr">
        <is>
          <t>Numero di corse aggiuntive per allungamento dell'arco di servizio giornaliero nelle fasce serali</t>
        </is>
      </c>
      <c r="J5775" s="20" t="n"/>
      <c r="K5775" s="20" t="n"/>
      <c r="L5775" s="20" t="n"/>
      <c r="M5775" s="20" t="n"/>
      <c r="N5775" s="21">
        <f>IF($A5775="","",IFERROR(VALUE($J5775),0))</f>
        <v/>
      </c>
      <c r="O5775" s="21">
        <f>IF($A5775="",0,IF(OR($S5775&lt;&gt;1,COUNTA($J5775:$M5775)=0),0,IF(SUMPRODUCT(MAX(($C$5:$C$6173=$C5775)*($D$5:$D$6173=$D5775)*($S$5:$S$6173=1)*IFERROR($N$5:$N$6173*1,0)))&gt;0,ROUND($H5775*($N5775/SUMPRODUCT(MAX(($C$5:$C$6173=$C5775)*($D$5:$D$6173=$D5775)*($S$5:$S$6173=1)*IFERROR($N$5:$N$6173*1,0)))),4),0)))</f>
        <v/>
      </c>
      <c r="P5775" s="10" t="inlineStr">
        <is>
          <t>corse</t>
        </is>
      </c>
      <c r="Q5775" s="21">
        <f>IF($A5775="","",$A5775&amp;"|"&amp;$C5775)</f>
        <v/>
      </c>
      <c r="R5775" s="21">
        <f>IF($A5775="","",$A5775&amp;"|"&amp;$C5775&amp;"|"&amp;$D5775)</f>
        <v/>
      </c>
      <c r="S5775" s="21">
        <f>IF($A5775="","",IFERROR(INDEX(Offerte!$D$2:$D$200,MATCH($Q5775,Offerte!$L$2:$L$200,0)),0))</f>
        <v/>
      </c>
      <c r="T5775" s="21">
        <f>IF($A5775="","",IFERROR(INDEX(Offerte!$G$2:$G$200,MATCH($Q5775,Offerte!$L$2:$L$200,0)),"NO"))</f>
        <v/>
      </c>
    </row>
    <row r="5776">
      <c r="A5776" s="10">
        <f>IF(Offerte!$A188="","",Offerte!$A188)</f>
        <v/>
      </c>
      <c r="B5776" s="10">
        <f>IF(Offerte!$A188="","",Offerte!$B188)</f>
        <v/>
      </c>
      <c r="C5776" s="10">
        <f>IF(Offerte!$A188="","",Offerte!$C188)</f>
        <v/>
      </c>
      <c r="D5776" s="10" t="inlineStr">
        <is>
          <t>B.4.1</t>
        </is>
      </c>
      <c r="E5776" s="10" t="inlineStr">
        <is>
          <t>B</t>
        </is>
      </c>
      <c r="F5776" s="10" t="inlineStr">
        <is>
          <t>Q</t>
        </is>
      </c>
      <c r="G5776" s="10" t="inlineStr">
        <is>
          <t>higher</t>
        </is>
      </c>
      <c r="H5776" s="10" t="n">
        <v>3</v>
      </c>
      <c r="I5776" s="10" t="inlineStr">
        <is>
          <t>Percorrenze aggiuntive offerte nel Programma d'esercizio delle prime due fasi attuative</t>
        </is>
      </c>
      <c r="J5776" s="20" t="n"/>
      <c r="K5776" s="20" t="n"/>
      <c r="L5776" s="20" t="n"/>
      <c r="M5776" s="20" t="n"/>
      <c r="N5776" s="21">
        <f>IF($A5776="","",IFERROR(VALUE($J5776),0))</f>
        <v/>
      </c>
      <c r="O5776" s="21">
        <f>IF($A5776="",0,IF(OR($S5776&lt;&gt;1,COUNTA($J5776:$M5776)=0),0,IF(SUMPRODUCT(MAX(($C$5:$C$6173=$C5776)*($D$5:$D$6173=$D5776)*($S$5:$S$6173=1)*IFERROR($N$5:$N$6173*1,0)))&gt;0,ROUND($H5776*($N5776/SUMPRODUCT(MAX(($C$5:$C$6173=$C5776)*($D$5:$D$6173=$D5776)*($S$5:$S$6173=1)*IFERROR($N$5:$N$6173*1,0)))),4),0)))</f>
        <v/>
      </c>
      <c r="P5776" s="10" t="inlineStr">
        <is>
          <t>vett*km</t>
        </is>
      </c>
      <c r="Q5776" s="21">
        <f>IF($A5776="","",$A5776&amp;"|"&amp;$C5776)</f>
        <v/>
      </c>
      <c r="R5776" s="21">
        <f>IF($A5776="","",$A5776&amp;"|"&amp;$C5776&amp;"|"&amp;$D5776)</f>
        <v/>
      </c>
      <c r="S5776" s="21">
        <f>IF($A5776="","",IFERROR(INDEX(Offerte!$D$2:$D$200,MATCH($Q5776,Offerte!$L$2:$L$200,0)),0))</f>
        <v/>
      </c>
      <c r="T5776" s="21">
        <f>IF($A5776="","",IFERROR(INDEX(Offerte!$G$2:$G$200,MATCH($Q5776,Offerte!$L$2:$L$200,0)),"NO"))</f>
        <v/>
      </c>
    </row>
    <row r="5777">
      <c r="A5777" s="10">
        <f>IF(Offerte!$A188="","",Offerte!$A188)</f>
        <v/>
      </c>
      <c r="B5777" s="10">
        <f>IF(Offerte!$A188="","",Offerte!$B188)</f>
        <v/>
      </c>
      <c r="C5777" s="10">
        <f>IF(Offerte!$A188="","",Offerte!$C188)</f>
        <v/>
      </c>
      <c r="D5777" s="10" t="inlineStr">
        <is>
          <t>B.5.1</t>
        </is>
      </c>
      <c r="E5777" s="10" t="inlineStr">
        <is>
          <t>B</t>
        </is>
      </c>
      <c r="F5777" s="10" t="inlineStr">
        <is>
          <t>D</t>
        </is>
      </c>
      <c r="G5777" s="10" t="inlineStr">
        <is>
          <t>discretionary</t>
        </is>
      </c>
      <c r="H5777" s="10" t="n">
        <v>2</v>
      </c>
      <c r="I5777" s="10" t="inlineStr">
        <is>
          <t>Efficacia del progetto di servizi complementari DRT</t>
        </is>
      </c>
      <c r="J5777" s="20" t="n"/>
      <c r="K5777" s="20" t="n"/>
      <c r="L5777" s="20" t="n"/>
      <c r="M5777" s="20" t="n"/>
      <c r="N5777" s="21">
        <f>IF($A5777="","",MAX(0,MIN(1,IFERROR(VALUE($M5777),0))))</f>
        <v/>
      </c>
      <c r="O5777" s="21">
        <f>IF($A5777="",0,IF(OR($S5777&lt;&gt;1,COUNTA($J5777:$M5777)=0),0,IF(SUMPRODUCT(MAX(($C$5:$C$6173=$C5777)*($D$5:$D$6173=$D5777)*($S$5:$S$6173=1)*IFERROR($N$5:$N$6173*1,0)))&gt;0,ROUND($H5777*($N5777/SUMPRODUCT(MAX(($C$5:$C$6173=$C5777)*($D$5:$D$6173=$D5777)*($S$5:$S$6173=1)*IFERROR($N$5:$N$6173*1,0)))),4),0)))</f>
        <v/>
      </c>
      <c r="P5777" s="10" t="inlineStr">
        <is>
          <t>coeff.</t>
        </is>
      </c>
      <c r="Q5777" s="21">
        <f>IF($A5777="","",$A5777&amp;"|"&amp;$C5777)</f>
        <v/>
      </c>
      <c r="R5777" s="21">
        <f>IF($A5777="","",$A5777&amp;"|"&amp;$C5777&amp;"|"&amp;$D5777)</f>
        <v/>
      </c>
      <c r="S5777" s="21">
        <f>IF($A5777="","",IFERROR(INDEX(Offerte!$D$2:$D$200,MATCH($Q5777,Offerte!$L$2:$L$200,0)),0))</f>
        <v/>
      </c>
      <c r="T5777" s="21">
        <f>IF($A5777="","",IFERROR(INDEX(Offerte!$G$2:$G$200,MATCH($Q5777,Offerte!$L$2:$L$200,0)),"NO"))</f>
        <v/>
      </c>
    </row>
    <row r="5778">
      <c r="A5778" s="10">
        <f>IF(Offerte!$A188="","",Offerte!$A188)</f>
        <v/>
      </c>
      <c r="B5778" s="10">
        <f>IF(Offerte!$A188="","",Offerte!$B188)</f>
        <v/>
      </c>
      <c r="C5778" s="10">
        <f>IF(Offerte!$A188="","",Offerte!$C188)</f>
        <v/>
      </c>
      <c r="D5778" s="10" t="inlineStr">
        <is>
          <t>C.1.1</t>
        </is>
      </c>
      <c r="E5778" s="10" t="inlineStr">
        <is>
          <t>C</t>
        </is>
      </c>
      <c r="F5778" s="10" t="inlineStr">
        <is>
          <t>Q</t>
        </is>
      </c>
      <c r="G5778" s="10" t="inlineStr">
        <is>
          <t>higher</t>
        </is>
      </c>
      <c r="H5778" s="10" t="n">
        <v>2</v>
      </c>
      <c r="I5778" s="10" t="inlineStr">
        <is>
          <t>Tasso di copertura del servizio con telecamere BSD</t>
        </is>
      </c>
      <c r="J5778" s="20" t="n"/>
      <c r="K5778" s="20" t="n"/>
      <c r="L5778" s="20" t="n"/>
      <c r="M5778" s="20" t="n"/>
      <c r="N5778" s="21">
        <f>IF($A5778="","",IFERROR(VALUE($K5778)/VALUE($L5778),IFERROR(VALUE($J5778),0)))</f>
        <v/>
      </c>
      <c r="O5778" s="21">
        <f>IF($A5778="",0,IF(OR($S5778&lt;&gt;1,COUNTA($J5778:$M5778)=0),0,IF(SUMPRODUCT(MAX(($C$5:$C$6173=$C5778)*($D$5:$D$6173=$D5778)*($S$5:$S$6173=1)*IFERROR($N$5:$N$6173*1,0)))&gt;0,ROUND($H5778*($N5778/SUMPRODUCT(MAX(($C$5:$C$6173=$C5778)*($D$5:$D$6173=$D5778)*($S$5:$S$6173=1)*IFERROR($N$5:$N$6173*1,0)))),4),0)))</f>
        <v/>
      </c>
      <c r="P5778" s="10" t="inlineStr">
        <is>
          <t>Autobus attrezzati con telecamere BSD / Autobus totali in offerta, incluse scorte</t>
        </is>
      </c>
      <c r="Q5778" s="21">
        <f>IF($A5778="","",$A5778&amp;"|"&amp;$C5778)</f>
        <v/>
      </c>
      <c r="R5778" s="21">
        <f>IF($A5778="","",$A5778&amp;"|"&amp;$C5778&amp;"|"&amp;$D5778)</f>
        <v/>
      </c>
      <c r="S5778" s="21">
        <f>IF($A5778="","",IFERROR(INDEX(Offerte!$D$2:$D$200,MATCH($Q5778,Offerte!$L$2:$L$200,0)),0))</f>
        <v/>
      </c>
      <c r="T5778" s="21">
        <f>IF($A5778="","",IFERROR(INDEX(Offerte!$G$2:$G$200,MATCH($Q5778,Offerte!$L$2:$L$200,0)),"NO"))</f>
        <v/>
      </c>
    </row>
    <row r="5779">
      <c r="A5779" s="10">
        <f>IF(Offerte!$A188="","",Offerte!$A188)</f>
        <v/>
      </c>
      <c r="B5779" s="10">
        <f>IF(Offerte!$A188="","",Offerte!$B188)</f>
        <v/>
      </c>
      <c r="C5779" s="10">
        <f>IF(Offerte!$A188="","",Offerte!$C188)</f>
        <v/>
      </c>
      <c r="D5779" s="10" t="inlineStr">
        <is>
          <t>C.1.2</t>
        </is>
      </c>
      <c r="E5779" s="10" t="inlineStr">
        <is>
          <t>C</t>
        </is>
      </c>
      <c r="F5779" s="10" t="inlineStr">
        <is>
          <t>Q</t>
        </is>
      </c>
      <c r="G5779" s="10" t="inlineStr">
        <is>
          <t>higher</t>
        </is>
      </c>
      <c r="H5779" s="10" t="n">
        <v>2</v>
      </c>
      <c r="I5779" s="10" t="inlineStr">
        <is>
          <t>Tasso di copertura del servizio con telecamere ADAS</t>
        </is>
      </c>
      <c r="J5779" s="20" t="n"/>
      <c r="K5779" s="20" t="n"/>
      <c r="L5779" s="20" t="n"/>
      <c r="M5779" s="20" t="n"/>
      <c r="N5779" s="21">
        <f>IF($A5779="","",IFERROR(VALUE($K5779)/VALUE($L5779),IFERROR(VALUE($J5779),0)))</f>
        <v/>
      </c>
      <c r="O5779" s="21">
        <f>IF($A5779="",0,IF(OR($S5779&lt;&gt;1,COUNTA($J5779:$M5779)=0),0,IF(SUMPRODUCT(MAX(($C$5:$C$6173=$C5779)*($D$5:$D$6173=$D5779)*($S$5:$S$6173=1)*IFERROR($N$5:$N$6173*1,0)))&gt;0,ROUND($H5779*($N5779/SUMPRODUCT(MAX(($C$5:$C$6173=$C5779)*($D$5:$D$6173=$D5779)*($S$5:$S$6173=1)*IFERROR($N$5:$N$6173*1,0)))),4),0)))</f>
        <v/>
      </c>
      <c r="P5779" s="10" t="inlineStr">
        <is>
          <t>Autobus attrezzati con telecamere ADAS / Autobus totali in offerta, incluse scorte</t>
        </is>
      </c>
      <c r="Q5779" s="21">
        <f>IF($A5779="","",$A5779&amp;"|"&amp;$C5779)</f>
        <v/>
      </c>
      <c r="R5779" s="21">
        <f>IF($A5779="","",$A5779&amp;"|"&amp;$C5779&amp;"|"&amp;$D5779)</f>
        <v/>
      </c>
      <c r="S5779" s="21">
        <f>IF($A5779="","",IFERROR(INDEX(Offerte!$D$2:$D$200,MATCH($Q5779,Offerte!$L$2:$L$200,0)),0))</f>
        <v/>
      </c>
      <c r="T5779" s="21">
        <f>IF($A5779="","",IFERROR(INDEX(Offerte!$G$2:$G$200,MATCH($Q5779,Offerte!$L$2:$L$200,0)),"NO"))</f>
        <v/>
      </c>
    </row>
    <row r="5780">
      <c r="A5780" s="10">
        <f>IF(Offerte!$A188="","",Offerte!$A188)</f>
        <v/>
      </c>
      <c r="B5780" s="10">
        <f>IF(Offerte!$A188="","",Offerte!$B188)</f>
        <v/>
      </c>
      <c r="C5780" s="10">
        <f>IF(Offerte!$A188="","",Offerte!$C188)</f>
        <v/>
      </c>
      <c r="D5780" s="10" t="inlineStr">
        <is>
          <t>C.2.1</t>
        </is>
      </c>
      <c r="E5780" s="10" t="inlineStr">
        <is>
          <t>C</t>
        </is>
      </c>
      <c r="F5780" s="10" t="inlineStr">
        <is>
          <t>Q</t>
        </is>
      </c>
      <c r="G5780" s="10" t="inlineStr">
        <is>
          <t>higher</t>
        </is>
      </c>
      <c r="H5780" s="10" t="n">
        <v>3</v>
      </c>
      <c r="I5780" s="10" t="inlineStr">
        <is>
          <t>Tasso di copertura del servizio con telecamere di bordo di videosorveglianza</t>
        </is>
      </c>
      <c r="J5780" s="20" t="n"/>
      <c r="K5780" s="20" t="n"/>
      <c r="L5780" s="20" t="n"/>
      <c r="M5780" s="20" t="n"/>
      <c r="N5780" s="21">
        <f>IF($A5780="","",IFERROR(VALUE($K5780)/VALUE($L5780),IFERROR(VALUE($J5780),0)))</f>
        <v/>
      </c>
      <c r="O5780" s="21">
        <f>IF($A5780="",0,IF(OR($S5780&lt;&gt;1,COUNTA($J5780:$M5780)=0),0,IF(SUMPRODUCT(MAX(($C$5:$C$6173=$C5780)*($D$5:$D$6173=$D5780)*($S$5:$S$6173=1)*IFERROR($N$5:$N$6173*1,0)))&gt;0,ROUND($H5780*($N5780/SUMPRODUCT(MAX(($C$5:$C$6173=$C5780)*($D$5:$D$6173=$D5780)*($S$5:$S$6173=1)*IFERROR($N$5:$N$6173*1,0)))),4),0)))</f>
        <v/>
      </c>
      <c r="P5780" s="10" t="inlineStr">
        <is>
          <t>Autobus attrezzati con videosorveglianza / Autobus totali in offerta, incluse scorte</t>
        </is>
      </c>
      <c r="Q5780" s="21">
        <f>IF($A5780="","",$A5780&amp;"|"&amp;$C5780)</f>
        <v/>
      </c>
      <c r="R5780" s="21">
        <f>IF($A5780="","",$A5780&amp;"|"&amp;$C5780&amp;"|"&amp;$D5780)</f>
        <v/>
      </c>
      <c r="S5780" s="21">
        <f>IF($A5780="","",IFERROR(INDEX(Offerte!$D$2:$D$200,MATCH($Q5780,Offerte!$L$2:$L$200,0)),0))</f>
        <v/>
      </c>
      <c r="T5780" s="21">
        <f>IF($A5780="","",IFERROR(INDEX(Offerte!$G$2:$G$200,MATCH($Q5780,Offerte!$L$2:$L$200,0)),"NO"))</f>
        <v/>
      </c>
    </row>
    <row r="5781">
      <c r="A5781" s="10">
        <f>IF(Offerte!$A188="","",Offerte!$A188)</f>
        <v/>
      </c>
      <c r="B5781" s="10">
        <f>IF(Offerte!$A188="","",Offerte!$B188)</f>
        <v/>
      </c>
      <c r="C5781" s="10">
        <f>IF(Offerte!$A188="","",Offerte!$C188)</f>
        <v/>
      </c>
      <c r="D5781" s="10" t="inlineStr">
        <is>
          <t>C.2.2</t>
        </is>
      </c>
      <c r="E5781" s="10" t="inlineStr">
        <is>
          <t>C</t>
        </is>
      </c>
      <c r="F5781" s="10" t="inlineStr">
        <is>
          <t>T</t>
        </is>
      </c>
      <c r="G5781" s="10" t="inlineStr">
        <is>
          <t>tabular</t>
        </is>
      </c>
      <c r="H5781" s="10" t="n">
        <v>1</v>
      </c>
      <c r="I5781" s="10" t="inlineStr">
        <is>
          <t>Software video/audio analisi per situazioni di pericolo</t>
        </is>
      </c>
      <c r="J5781" s="20" t="n"/>
      <c r="K5781" s="20" t="n"/>
      <c r="L5781" s="20" t="n"/>
      <c r="M5781" s="20" t="n"/>
      <c r="N5781" s="21">
        <f>IF($A5781="","",IF(IFERROR(VALUE($M5781),0)=1,1,0))</f>
        <v/>
      </c>
      <c r="O5781" s="21">
        <f>IF($A5781="",0,IF(OR($S5781&lt;&gt;1,COUNTA($J5781:$M5781)=0),0,IF($N5781=1,$H5781,0)))</f>
        <v/>
      </c>
      <c r="P5781" s="10" t="inlineStr">
        <is>
          <t>sì/no</t>
        </is>
      </c>
      <c r="Q5781" s="21">
        <f>IF($A5781="","",$A5781&amp;"|"&amp;$C5781)</f>
        <v/>
      </c>
      <c r="R5781" s="21">
        <f>IF($A5781="","",$A5781&amp;"|"&amp;$C5781&amp;"|"&amp;$D5781)</f>
        <v/>
      </c>
      <c r="S5781" s="21">
        <f>IF($A5781="","",IFERROR(INDEX(Offerte!$D$2:$D$200,MATCH($Q5781,Offerte!$L$2:$L$200,0)),0))</f>
        <v/>
      </c>
      <c r="T5781" s="21">
        <f>IF($A5781="","",IFERROR(INDEX(Offerte!$G$2:$G$200,MATCH($Q5781,Offerte!$L$2:$L$200,0)),"NO"))</f>
        <v/>
      </c>
    </row>
    <row r="5782">
      <c r="A5782" s="10">
        <f>IF(Offerte!$A188="","",Offerte!$A188)</f>
        <v/>
      </c>
      <c r="B5782" s="10">
        <f>IF(Offerte!$A188="","",Offerte!$B188)</f>
        <v/>
      </c>
      <c r="C5782" s="10">
        <f>IF(Offerte!$A188="","",Offerte!$C188)</f>
        <v/>
      </c>
      <c r="D5782" s="10" t="inlineStr">
        <is>
          <t>C.2.3</t>
        </is>
      </c>
      <c r="E5782" s="10" t="inlineStr">
        <is>
          <t>C</t>
        </is>
      </c>
      <c r="F5782" s="10" t="inlineStr">
        <is>
          <t>T</t>
        </is>
      </c>
      <c r="G5782" s="10" t="inlineStr">
        <is>
          <t>tabular</t>
        </is>
      </c>
      <c r="H5782" s="10" t="n">
        <v>1</v>
      </c>
      <c r="I5782" s="10" t="inlineStr">
        <is>
          <t>Collegamento con centrale qualificata di pronto intervento</t>
        </is>
      </c>
      <c r="J5782" s="20" t="n"/>
      <c r="K5782" s="20" t="n"/>
      <c r="L5782" s="20" t="n"/>
      <c r="M5782" s="20" t="n"/>
      <c r="N5782" s="21">
        <f>IF($A5782="","",IF(IFERROR(VALUE($M5782),0)=1,1,0))</f>
        <v/>
      </c>
      <c r="O5782" s="21">
        <f>IF($A5782="",0,IF(OR($S5782&lt;&gt;1,COUNTA($J5782:$M5782)=0),0,IF($N5782=1,$H5782,0)))</f>
        <v/>
      </c>
      <c r="P5782" s="10" t="inlineStr">
        <is>
          <t>sì/no</t>
        </is>
      </c>
      <c r="Q5782" s="21">
        <f>IF($A5782="","",$A5782&amp;"|"&amp;$C5782)</f>
        <v/>
      </c>
      <c r="R5782" s="21">
        <f>IF($A5782="","",$A5782&amp;"|"&amp;$C5782&amp;"|"&amp;$D5782)</f>
        <v/>
      </c>
      <c r="S5782" s="21">
        <f>IF($A5782="","",IFERROR(INDEX(Offerte!$D$2:$D$200,MATCH($Q5782,Offerte!$L$2:$L$200,0)),0))</f>
        <v/>
      </c>
      <c r="T5782" s="21">
        <f>IF($A5782="","",IFERROR(INDEX(Offerte!$G$2:$G$200,MATCH($Q5782,Offerte!$L$2:$L$200,0)),"NO"))</f>
        <v/>
      </c>
    </row>
    <row r="5783">
      <c r="A5783" s="10">
        <f>IF(Offerte!$A188="","",Offerte!$A188)</f>
        <v/>
      </c>
      <c r="B5783" s="10">
        <f>IF(Offerte!$A188="","",Offerte!$B188)</f>
        <v/>
      </c>
      <c r="C5783" s="10">
        <f>IF(Offerte!$A188="","",Offerte!$C188)</f>
        <v/>
      </c>
      <c r="D5783" s="10" t="inlineStr">
        <is>
          <t>C.2.4</t>
        </is>
      </c>
      <c r="E5783" s="10" t="inlineStr">
        <is>
          <t>C</t>
        </is>
      </c>
      <c r="F5783" s="10" t="inlineStr">
        <is>
          <t>Q</t>
        </is>
      </c>
      <c r="G5783" s="10" t="inlineStr">
        <is>
          <t>higher</t>
        </is>
      </c>
      <c r="H5783" s="10" t="n">
        <v>1</v>
      </c>
      <c r="I5783" s="10" t="inlineStr">
        <is>
          <t>Tasso di copertura del servizio con dispositivi per la chiamata di emergenza del conducente</t>
        </is>
      </c>
      <c r="J5783" s="20" t="n"/>
      <c r="K5783" s="20" t="n"/>
      <c r="L5783" s="20" t="n"/>
      <c r="M5783" s="20" t="n"/>
      <c r="N5783" s="21">
        <f>IF($A5783="","",IFERROR(VALUE($K5783)/VALUE($L5783),IFERROR(VALUE($J5783),0)))</f>
        <v/>
      </c>
      <c r="O5783" s="21">
        <f>IF($A5783="",0,IF(OR($S5783&lt;&gt;1,COUNTA($J5783:$M5783)=0),0,IF(SUMPRODUCT(MAX(($C$5:$C$6173=$C5783)*($D$5:$D$6173=$D5783)*($S$5:$S$6173=1)*IFERROR($N$5:$N$6173*1,0)))&gt;0,ROUND($H5783*($N5783/SUMPRODUCT(MAX(($C$5:$C$6173=$C5783)*($D$5:$D$6173=$D5783)*($S$5:$S$6173=1)*IFERROR($N$5:$N$6173*1,0)))),4),0)))</f>
        <v/>
      </c>
      <c r="P5783" s="10" t="inlineStr">
        <is>
          <t>Autobus attrezzati con chiamata di emergenza / Autobus totali in offerta, incluse scorte</t>
        </is>
      </c>
      <c r="Q5783" s="21">
        <f>IF($A5783="","",$A5783&amp;"|"&amp;$C5783)</f>
        <v/>
      </c>
      <c r="R5783" s="21">
        <f>IF($A5783="","",$A5783&amp;"|"&amp;$C5783&amp;"|"&amp;$D5783)</f>
        <v/>
      </c>
      <c r="S5783" s="21">
        <f>IF($A5783="","",IFERROR(INDEX(Offerte!$D$2:$D$200,MATCH($Q5783,Offerte!$L$2:$L$200,0)),0))</f>
        <v/>
      </c>
      <c r="T5783" s="21">
        <f>IF($A5783="","",IFERROR(INDEX(Offerte!$G$2:$G$200,MATCH($Q5783,Offerte!$L$2:$L$200,0)),"NO"))</f>
        <v/>
      </c>
    </row>
    <row r="5784">
      <c r="A5784" s="10">
        <f>IF(Offerte!$A188="","",Offerte!$A188)</f>
        <v/>
      </c>
      <c r="B5784" s="10">
        <f>IF(Offerte!$A188="","",Offerte!$B188)</f>
        <v/>
      </c>
      <c r="C5784" s="10">
        <f>IF(Offerte!$A188="","",Offerte!$C188)</f>
        <v/>
      </c>
      <c r="D5784" s="10" t="inlineStr">
        <is>
          <t>C.3.1</t>
        </is>
      </c>
      <c r="E5784" s="10" t="inlineStr">
        <is>
          <t>C</t>
        </is>
      </c>
      <c r="F5784" s="10" t="inlineStr">
        <is>
          <t>Q</t>
        </is>
      </c>
      <c r="G5784" s="10" t="inlineStr">
        <is>
          <t>higher</t>
        </is>
      </c>
      <c r="H5784" s="10" t="n">
        <v>2</v>
      </c>
      <c r="I5784" s="10" t="inlineStr">
        <is>
          <t>Tasso di copertura del servizio con dispositivi di informazione dinamica a bordo mezzo</t>
        </is>
      </c>
      <c r="J5784" s="20" t="n"/>
      <c r="K5784" s="20" t="n"/>
      <c r="L5784" s="20" t="n"/>
      <c r="M5784" s="20" t="n"/>
      <c r="N5784" s="21">
        <f>IF($A5784="","",IFERROR(VALUE($K5784)/VALUE($L5784),IFERROR(VALUE($J5784),0)))</f>
        <v/>
      </c>
      <c r="O5784" s="21">
        <f>IF($A5784="",0,IF(OR($S5784&lt;&gt;1,COUNTA($J5784:$M5784)=0),0,IF(SUMPRODUCT(MAX(($C$5:$C$6173=$C5784)*($D$5:$D$6173=$D5784)*($S$5:$S$6173=1)*IFERROR($N$5:$N$6173*1,0)))&gt;0,ROUND($H5784*($N5784/SUMPRODUCT(MAX(($C$5:$C$6173=$C5784)*($D$5:$D$6173=$D5784)*($S$5:$S$6173=1)*IFERROR($N$5:$N$6173*1,0)))),4),0)))</f>
        <v/>
      </c>
      <c r="P5784" s="10" t="inlineStr">
        <is>
          <t>Autobus con monitor e indicatori vocali / Autobus totali in offerta, incluse scorte</t>
        </is>
      </c>
      <c r="Q5784" s="21">
        <f>IF($A5784="","",$A5784&amp;"|"&amp;$C5784)</f>
        <v/>
      </c>
      <c r="R5784" s="21">
        <f>IF($A5784="","",$A5784&amp;"|"&amp;$C5784&amp;"|"&amp;$D5784)</f>
        <v/>
      </c>
      <c r="S5784" s="21">
        <f>IF($A5784="","",IFERROR(INDEX(Offerte!$D$2:$D$200,MATCH($Q5784,Offerte!$L$2:$L$200,0)),0))</f>
        <v/>
      </c>
      <c r="T5784" s="21">
        <f>IF($A5784="","",IFERROR(INDEX(Offerte!$G$2:$G$200,MATCH($Q5784,Offerte!$L$2:$L$200,0)),"NO"))</f>
        <v/>
      </c>
    </row>
    <row r="5785">
      <c r="A5785" s="10">
        <f>IF(Offerte!$A188="","",Offerte!$A188)</f>
        <v/>
      </c>
      <c r="B5785" s="10">
        <f>IF(Offerte!$A188="","",Offerte!$B188)</f>
        <v/>
      </c>
      <c r="C5785" s="10">
        <f>IF(Offerte!$A188="","",Offerte!$C188)</f>
        <v/>
      </c>
      <c r="D5785" s="10" t="inlineStr">
        <is>
          <t>C.3.2</t>
        </is>
      </c>
      <c r="E5785" s="10" t="inlineStr">
        <is>
          <t>C</t>
        </is>
      </c>
      <c r="F5785" s="10" t="inlineStr">
        <is>
          <t>T</t>
        </is>
      </c>
      <c r="G5785" s="10" t="inlineStr">
        <is>
          <t>tabular</t>
        </is>
      </c>
      <c r="H5785" s="10" t="n">
        <v>2</v>
      </c>
      <c r="I5785" s="10" t="inlineStr">
        <is>
          <t>Informazioni a bordo su coincidenze ai nodi</t>
        </is>
      </c>
      <c r="J5785" s="20" t="n"/>
      <c r="K5785" s="20" t="n"/>
      <c r="L5785" s="20" t="n"/>
      <c r="M5785" s="20" t="n"/>
      <c r="N5785" s="21">
        <f>IF($A5785="","",IF(IFERROR(VALUE($M5785),0)=1,1,0))</f>
        <v/>
      </c>
      <c r="O5785" s="21">
        <f>IF($A5785="",0,IF(OR($S5785&lt;&gt;1,COUNTA($J5785:$M5785)=0),0,IF(AND($N5785=1,IFERROR(SUMIFS($N$5:$N$6173,$Q$5:$Q$6173,$Q5785,$D$5:$D$6173,"C.3.1"),0)&gt;=0.5),$H5785,0)))</f>
        <v/>
      </c>
      <c r="P5785" s="10" t="inlineStr">
        <is>
          <t>Dipende da C.3.1 &gt;= 0.5</t>
        </is>
      </c>
      <c r="Q5785" s="21">
        <f>IF($A5785="","",$A5785&amp;"|"&amp;$C5785)</f>
        <v/>
      </c>
      <c r="R5785" s="21">
        <f>IF($A5785="","",$A5785&amp;"|"&amp;$C5785&amp;"|"&amp;$D5785)</f>
        <v/>
      </c>
      <c r="S5785" s="21">
        <f>IF($A5785="","",IFERROR(INDEX(Offerte!$D$2:$D$200,MATCH($Q5785,Offerte!$L$2:$L$200,0)),0))</f>
        <v/>
      </c>
      <c r="T5785" s="21">
        <f>IF($A5785="","",IFERROR(INDEX(Offerte!$G$2:$G$200,MATCH($Q5785,Offerte!$L$2:$L$200,0)),"NO"))</f>
        <v/>
      </c>
    </row>
    <row r="5786">
      <c r="A5786" s="10">
        <f>IF(Offerte!$A188="","",Offerte!$A188)</f>
        <v/>
      </c>
      <c r="B5786" s="10">
        <f>IF(Offerte!$A188="","",Offerte!$B188)</f>
        <v/>
      </c>
      <c r="C5786" s="10">
        <f>IF(Offerte!$A188="","",Offerte!$C188)</f>
        <v/>
      </c>
      <c r="D5786" s="10" t="inlineStr">
        <is>
          <t>D.1.1</t>
        </is>
      </c>
      <c r="E5786" s="10" t="inlineStr">
        <is>
          <t>D</t>
        </is>
      </c>
      <c r="F5786" s="10" t="inlineStr">
        <is>
          <t>Q</t>
        </is>
      </c>
      <c r="G5786" s="10" t="inlineStr">
        <is>
          <t>higher</t>
        </is>
      </c>
      <c r="H5786" s="10" t="n">
        <v>3</v>
      </c>
      <c r="I5786" s="10" t="inlineStr">
        <is>
          <t>Installazione di pensiline</t>
        </is>
      </c>
      <c r="J5786" s="20" t="n"/>
      <c r="K5786" s="20" t="n"/>
      <c r="L5786" s="20" t="n"/>
      <c r="M5786" s="20" t="n"/>
      <c r="N5786" s="21">
        <f>IF($A5786="","",IFERROR(VALUE($J5786),0))</f>
        <v/>
      </c>
      <c r="O5786" s="21">
        <f>IF($A5786="",0,IF(OR($S5786&lt;&gt;1,COUNTA($J5786:$M5786)=0),0,IF(SUMPRODUCT(MAX(($C$5:$C$6173=$C5786)*($D$5:$D$6173=$D5786)*($S$5:$S$6173=1)*IFERROR($N$5:$N$6173*1,0)))&gt;0,ROUND($H5786*($N5786/SUMPRODUCT(MAX(($C$5:$C$6173=$C5786)*($D$5:$D$6173=$D5786)*($S$5:$S$6173=1)*IFERROR($N$5:$N$6173*1,0)))),4),0)))</f>
        <v/>
      </c>
      <c r="P5786" s="10" t="inlineStr">
        <is>
          <t>fermate</t>
        </is>
      </c>
      <c r="Q5786" s="21">
        <f>IF($A5786="","",$A5786&amp;"|"&amp;$C5786)</f>
        <v/>
      </c>
      <c r="R5786" s="21">
        <f>IF($A5786="","",$A5786&amp;"|"&amp;$C5786&amp;"|"&amp;$D5786)</f>
        <v/>
      </c>
      <c r="S5786" s="21">
        <f>IF($A5786="","",IFERROR(INDEX(Offerte!$D$2:$D$200,MATCH($Q5786,Offerte!$L$2:$L$200,0)),0))</f>
        <v/>
      </c>
      <c r="T5786" s="21">
        <f>IF($A5786="","",IFERROR(INDEX(Offerte!$G$2:$G$200,MATCH($Q5786,Offerte!$L$2:$L$200,0)),"NO"))</f>
        <v/>
      </c>
    </row>
    <row r="5787">
      <c r="A5787" s="10">
        <f>IF(Offerte!$A188="","",Offerte!$A188)</f>
        <v/>
      </c>
      <c r="B5787" s="10">
        <f>IF(Offerte!$A188="","",Offerte!$B188)</f>
        <v/>
      </c>
      <c r="C5787" s="10">
        <f>IF(Offerte!$A188="","",Offerte!$C188)</f>
        <v/>
      </c>
      <c r="D5787" s="10" t="inlineStr">
        <is>
          <t>D.1.2</t>
        </is>
      </c>
      <c r="E5787" s="10" t="inlineStr">
        <is>
          <t>D</t>
        </is>
      </c>
      <c r="F5787" s="10" t="inlineStr">
        <is>
          <t>Q</t>
        </is>
      </c>
      <c r="G5787" s="10" t="inlineStr">
        <is>
          <t>higher</t>
        </is>
      </c>
      <c r="H5787" s="10" t="n">
        <v>3</v>
      </c>
      <c r="I5787" s="10" t="inlineStr">
        <is>
          <t>Installazione di paline di fermata conformi alla DGR 581/2023</t>
        </is>
      </c>
      <c r="J5787" s="20" t="n"/>
      <c r="K5787" s="20" t="n"/>
      <c r="L5787" s="20" t="n"/>
      <c r="M5787" s="20" t="n"/>
      <c r="N5787" s="21">
        <f>IF($A5787="","",IFERROR(VALUE($J5787),0))</f>
        <v/>
      </c>
      <c r="O5787" s="21">
        <f>IF($A5787="",0,IF(OR($S5787&lt;&gt;1,COUNTA($J5787:$M5787)=0),0,IF(SUMPRODUCT(MAX(($C$5:$C$6173=$C5787)*($D$5:$D$6173=$D5787)*($S$5:$S$6173=1)*IFERROR($N$5:$N$6173*1,0)))&gt;0,ROUND($H5787*($N5787/SUMPRODUCT(MAX(($C$5:$C$6173=$C5787)*($D$5:$D$6173=$D5787)*($S$5:$S$6173=1)*IFERROR($N$5:$N$6173*1,0)))),4),0)))</f>
        <v/>
      </c>
      <c r="P5787" s="10" t="inlineStr">
        <is>
          <t>fermate</t>
        </is>
      </c>
      <c r="Q5787" s="21">
        <f>IF($A5787="","",$A5787&amp;"|"&amp;$C5787)</f>
        <v/>
      </c>
      <c r="R5787" s="21">
        <f>IF($A5787="","",$A5787&amp;"|"&amp;$C5787&amp;"|"&amp;$D5787)</f>
        <v/>
      </c>
      <c r="S5787" s="21">
        <f>IF($A5787="","",IFERROR(INDEX(Offerte!$D$2:$D$200,MATCH($Q5787,Offerte!$L$2:$L$200,0)),0))</f>
        <v/>
      </c>
      <c r="T5787" s="21">
        <f>IF($A5787="","",IFERROR(INDEX(Offerte!$G$2:$G$200,MATCH($Q5787,Offerte!$L$2:$L$200,0)),"NO"))</f>
        <v/>
      </c>
    </row>
    <row r="5788">
      <c r="A5788" s="10">
        <f>IF(Offerte!$A188="","",Offerte!$A188)</f>
        <v/>
      </c>
      <c r="B5788" s="10">
        <f>IF(Offerte!$A188="","",Offerte!$B188)</f>
        <v/>
      </c>
      <c r="C5788" s="10">
        <f>IF(Offerte!$A188="","",Offerte!$C188)</f>
        <v/>
      </c>
      <c r="D5788" s="10" t="inlineStr">
        <is>
          <t>D.1.3</t>
        </is>
      </c>
      <c r="E5788" s="10" t="inlineStr">
        <is>
          <t>D</t>
        </is>
      </c>
      <c r="F5788" s="10" t="inlineStr">
        <is>
          <t>Q</t>
        </is>
      </c>
      <c r="G5788" s="10" t="inlineStr">
        <is>
          <t>higher</t>
        </is>
      </c>
      <c r="H5788" s="10" t="n">
        <v>2</v>
      </c>
      <c r="I5788" s="10" t="inlineStr">
        <is>
          <t>Display informativi connessi alle fermate</t>
        </is>
      </c>
      <c r="J5788" s="20" t="n"/>
      <c r="K5788" s="20" t="n"/>
      <c r="L5788" s="20" t="n"/>
      <c r="M5788" s="20" t="n"/>
      <c r="N5788" s="21">
        <f>IF($A5788="","",IFERROR(VALUE($J5788),0))</f>
        <v/>
      </c>
      <c r="O5788" s="21">
        <f>IF($A5788="",0,IF(OR($S5788&lt;&gt;1,COUNTA($J5788:$M5788)=0),0,IF(SUMPRODUCT(MAX(($C$5:$C$6173=$C5788)*($D$5:$D$6173=$D5788)*($S$5:$S$6173=1)*IFERROR($N$5:$N$6173*1,0)))&gt;0,ROUND($H5788*($N5788/SUMPRODUCT(MAX(($C$5:$C$6173=$C5788)*($D$5:$D$6173=$D5788)*($S$5:$S$6173=1)*IFERROR($N$5:$N$6173*1,0)))),4),0)))</f>
        <v/>
      </c>
      <c r="P5788" s="10" t="inlineStr">
        <is>
          <t>fermate</t>
        </is>
      </c>
      <c r="Q5788" s="21">
        <f>IF($A5788="","",$A5788&amp;"|"&amp;$C5788)</f>
        <v/>
      </c>
      <c r="R5788" s="21">
        <f>IF($A5788="","",$A5788&amp;"|"&amp;$C5788&amp;"|"&amp;$D5788)</f>
        <v/>
      </c>
      <c r="S5788" s="21">
        <f>IF($A5788="","",IFERROR(INDEX(Offerte!$D$2:$D$200,MATCH($Q5788,Offerte!$L$2:$L$200,0)),0))</f>
        <v/>
      </c>
      <c r="T5788" s="21">
        <f>IF($A5788="","",IFERROR(INDEX(Offerte!$G$2:$G$200,MATCH($Q5788,Offerte!$L$2:$L$200,0)),"NO"))</f>
        <v/>
      </c>
    </row>
    <row r="5789">
      <c r="A5789" s="10">
        <f>IF(Offerte!$A188="","",Offerte!$A188)</f>
        <v/>
      </c>
      <c r="B5789" s="10">
        <f>IF(Offerte!$A188="","",Offerte!$B188)</f>
        <v/>
      </c>
      <c r="C5789" s="10">
        <f>IF(Offerte!$A188="","",Offerte!$C188)</f>
        <v/>
      </c>
      <c r="D5789" s="10" t="inlineStr">
        <is>
          <t>D.2.1</t>
        </is>
      </c>
      <c r="E5789" s="10" t="inlineStr">
        <is>
          <t>D</t>
        </is>
      </c>
      <c r="F5789" s="10" t="inlineStr">
        <is>
          <t>Q</t>
        </is>
      </c>
      <c r="G5789" s="10" t="inlineStr">
        <is>
          <t>higher</t>
        </is>
      </c>
      <c r="H5789" s="10" t="n">
        <v>2</v>
      </c>
      <c r="I5789" s="10" t="inlineStr">
        <is>
          <t>Segnali tattili Loges-Vet-Evolution</t>
        </is>
      </c>
      <c r="J5789" s="20" t="n"/>
      <c r="K5789" s="20" t="n"/>
      <c r="L5789" s="20" t="n"/>
      <c r="M5789" s="20" t="n"/>
      <c r="N5789" s="21">
        <f>IF($A5789="","",IFERROR(VALUE($J5789),0))</f>
        <v/>
      </c>
      <c r="O5789" s="21">
        <f>IF($A5789="",0,IF(OR($S5789&lt;&gt;1,COUNTA($J5789:$M5789)=0),0,IF(SUMPRODUCT(MAX(($C$5:$C$6173=$C5789)*($D$5:$D$6173=$D5789)*($S$5:$S$6173=1)*IFERROR($N$5:$N$6173*1,0)))&gt;0,ROUND($H5789*($N5789/SUMPRODUCT(MAX(($C$5:$C$6173=$C5789)*($D$5:$D$6173=$D5789)*($S$5:$S$6173=1)*IFERROR($N$5:$N$6173*1,0)))),4),0)))</f>
        <v/>
      </c>
      <c r="P5789" s="10" t="inlineStr">
        <is>
          <t>fermate</t>
        </is>
      </c>
      <c r="Q5789" s="21">
        <f>IF($A5789="","",$A5789&amp;"|"&amp;$C5789)</f>
        <v/>
      </c>
      <c r="R5789" s="21">
        <f>IF($A5789="","",$A5789&amp;"|"&amp;$C5789&amp;"|"&amp;$D5789)</f>
        <v/>
      </c>
      <c r="S5789" s="21">
        <f>IF($A5789="","",IFERROR(INDEX(Offerte!$D$2:$D$200,MATCH($Q5789,Offerte!$L$2:$L$200,0)),0))</f>
        <v/>
      </c>
      <c r="T5789" s="21">
        <f>IF($A5789="","",IFERROR(INDEX(Offerte!$G$2:$G$200,MATCH($Q5789,Offerte!$L$2:$L$200,0)),"NO"))</f>
        <v/>
      </c>
    </row>
    <row r="5790">
      <c r="A5790" s="10">
        <f>IF(Offerte!$A188="","",Offerte!$A188)</f>
        <v/>
      </c>
      <c r="B5790" s="10">
        <f>IF(Offerte!$A188="","",Offerte!$B188)</f>
        <v/>
      </c>
      <c r="C5790" s="10">
        <f>IF(Offerte!$A188="","",Offerte!$C188)</f>
        <v/>
      </c>
      <c r="D5790" s="10" t="inlineStr">
        <is>
          <t>E.1.1</t>
        </is>
      </c>
      <c r="E5790" s="10" t="inlineStr">
        <is>
          <t>E</t>
        </is>
      </c>
      <c r="F5790" s="10" t="inlineStr">
        <is>
          <t>T</t>
        </is>
      </c>
      <c r="G5790" s="10" t="inlineStr">
        <is>
          <t>tabular</t>
        </is>
      </c>
      <c r="H5790" s="10" t="n">
        <v>2</v>
      </c>
      <c r="I5790" s="10" t="inlineStr">
        <is>
          <t>Mobile app con travel planner PRM</t>
        </is>
      </c>
      <c r="J5790" s="20" t="n"/>
      <c r="K5790" s="20" t="n"/>
      <c r="L5790" s="20" t="n"/>
      <c r="M5790" s="20" t="n"/>
      <c r="N5790" s="21">
        <f>IF($A5790="","",IF(IFERROR(VALUE($M5790),0)=1,1,0))</f>
        <v/>
      </c>
      <c r="O5790" s="21">
        <f>IF($A5790="",0,IF(OR($S5790&lt;&gt;1,COUNTA($J5790:$M5790)=0),0,IF($N5790=1,$H5790,0)))</f>
        <v/>
      </c>
      <c r="P5790" s="10" t="inlineStr">
        <is>
          <t>sì/no</t>
        </is>
      </c>
      <c r="Q5790" s="21">
        <f>IF($A5790="","",$A5790&amp;"|"&amp;$C5790)</f>
        <v/>
      </c>
      <c r="R5790" s="21">
        <f>IF($A5790="","",$A5790&amp;"|"&amp;$C5790&amp;"|"&amp;$D5790)</f>
        <v/>
      </c>
      <c r="S5790" s="21">
        <f>IF($A5790="","",IFERROR(INDEX(Offerte!$D$2:$D$200,MATCH($Q5790,Offerte!$L$2:$L$200,0)),0))</f>
        <v/>
      </c>
      <c r="T5790" s="21">
        <f>IF($A5790="","",IFERROR(INDEX(Offerte!$G$2:$G$200,MATCH($Q5790,Offerte!$L$2:$L$200,0)),"NO"))</f>
        <v/>
      </c>
    </row>
    <row r="5791">
      <c r="A5791" s="10">
        <f>IF(Offerte!$A188="","",Offerte!$A188)</f>
        <v/>
      </c>
      <c r="B5791" s="10">
        <f>IF(Offerte!$A188="","",Offerte!$B188)</f>
        <v/>
      </c>
      <c r="C5791" s="10">
        <f>IF(Offerte!$A188="","",Offerte!$C188)</f>
        <v/>
      </c>
      <c r="D5791" s="10" t="inlineStr">
        <is>
          <t>E.2.1</t>
        </is>
      </c>
      <c r="E5791" s="10" t="inlineStr">
        <is>
          <t>E</t>
        </is>
      </c>
      <c r="F5791" s="10" t="inlineStr">
        <is>
          <t>D</t>
        </is>
      </c>
      <c r="G5791" s="10" t="inlineStr">
        <is>
          <t>discretionary</t>
        </is>
      </c>
      <c r="H5791" s="10" t="n">
        <v>2</v>
      </c>
      <c r="I5791" s="10" t="inlineStr">
        <is>
          <t>Altre azioni informative e rapporti con gli utenti</t>
        </is>
      </c>
      <c r="J5791" s="20" t="n"/>
      <c r="K5791" s="20" t="n"/>
      <c r="L5791" s="20" t="n"/>
      <c r="M5791" s="20" t="n"/>
      <c r="N5791" s="21">
        <f>IF($A5791="","",MAX(0,MIN(1,IFERROR(VALUE($M5791),0))))</f>
        <v/>
      </c>
      <c r="O5791" s="21">
        <f>IF($A5791="",0,IF(OR($S5791&lt;&gt;1,COUNTA($J5791:$M5791)=0),0,IF(SUMPRODUCT(MAX(($C$5:$C$6173=$C5791)*($D$5:$D$6173=$D5791)*($S$5:$S$6173=1)*IFERROR($N$5:$N$6173*1,0)))&gt;0,ROUND($H5791*($N5791/SUMPRODUCT(MAX(($C$5:$C$6173=$C5791)*($D$5:$D$6173=$D5791)*($S$5:$S$6173=1)*IFERROR($N$5:$N$6173*1,0)))),4),0)))</f>
        <v/>
      </c>
      <c r="P5791" s="10" t="inlineStr">
        <is>
          <t>coeff.</t>
        </is>
      </c>
      <c r="Q5791" s="21">
        <f>IF($A5791="","",$A5791&amp;"|"&amp;$C5791)</f>
        <v/>
      </c>
      <c r="R5791" s="21">
        <f>IF($A5791="","",$A5791&amp;"|"&amp;$C5791&amp;"|"&amp;$D5791)</f>
        <v/>
      </c>
      <c r="S5791" s="21">
        <f>IF($A5791="","",IFERROR(INDEX(Offerte!$D$2:$D$200,MATCH($Q5791,Offerte!$L$2:$L$200,0)),0))</f>
        <v/>
      </c>
      <c r="T5791" s="21">
        <f>IF($A5791="","",IFERROR(INDEX(Offerte!$G$2:$G$200,MATCH($Q5791,Offerte!$L$2:$L$200,0)),"NO"))</f>
        <v/>
      </c>
    </row>
    <row r="5792">
      <c r="A5792" s="10">
        <f>IF(Offerte!$A188="","",Offerte!$A188)</f>
        <v/>
      </c>
      <c r="B5792" s="10">
        <f>IF(Offerte!$A188="","",Offerte!$B188)</f>
        <v/>
      </c>
      <c r="C5792" s="10">
        <f>IF(Offerte!$A188="","",Offerte!$C188)</f>
        <v/>
      </c>
      <c r="D5792" s="10" t="inlineStr">
        <is>
          <t>F.1.1</t>
        </is>
      </c>
      <c r="E5792" s="10" t="inlineStr">
        <is>
          <t>F</t>
        </is>
      </c>
      <c r="F5792" s="10" t="inlineStr">
        <is>
          <t>Q</t>
        </is>
      </c>
      <c r="G5792" s="10" t="inlineStr">
        <is>
          <t>lower</t>
        </is>
      </c>
      <c r="H5792" s="10" t="n">
        <v>7</v>
      </c>
      <c r="I5792" s="10" t="inlineStr">
        <is>
          <t>Performance ambientali del parco mezzi adibito al servizio - I_CEA</t>
        </is>
      </c>
      <c r="J5792" s="20" t="n"/>
      <c r="K5792" s="20" t="n"/>
      <c r="L5792" s="20" t="n"/>
      <c r="M5792" s="20" t="n"/>
      <c r="N5792" s="21">
        <f>IF($A5792="","",IFERROR(VALUE($J5792),0))</f>
        <v/>
      </c>
      <c r="O5792" s="21">
        <f>IF($A5792="",0,IF(OR($S5792&lt;&gt;1,COUNTA($J5792:$M5792)=0),0,IF(AND(IFERROR(AGGREGATE(15,6,$N$5:$N$6173/(($C$5:$C$6173=$C5792)*($D$5:$D$6173=$D5792)*($S$5:$S$6173=1)*($N$5:$N$6173&gt;0)),1),0)&gt;0,$N5792&gt;0),ROUND($H5792*(IFERROR(AGGREGATE(15,6,$N$5:$N$6173/(($C$5:$C$6173=$C5792)*($D$5:$D$6173=$D5792)*($S$5:$S$6173=1)*($N$5:$N$6173&gt;0)),1),0)/$N5792),4),0)))</f>
        <v/>
      </c>
      <c r="P5792" s="10" t="inlineStr">
        <is>
          <t>indice</t>
        </is>
      </c>
      <c r="Q5792" s="21">
        <f>IF($A5792="","",$A5792&amp;"|"&amp;$C5792)</f>
        <v/>
      </c>
      <c r="R5792" s="21">
        <f>IF($A5792="","",$A5792&amp;"|"&amp;$C5792&amp;"|"&amp;$D5792)</f>
        <v/>
      </c>
      <c r="S5792" s="21">
        <f>IF($A5792="","",IFERROR(INDEX(Offerte!$D$2:$D$200,MATCH($Q5792,Offerte!$L$2:$L$200,0)),0))</f>
        <v/>
      </c>
      <c r="T5792" s="21">
        <f>IF($A5792="","",IFERROR(INDEX(Offerte!$G$2:$G$200,MATCH($Q5792,Offerte!$L$2:$L$200,0)),"NO"))</f>
        <v/>
      </c>
    </row>
    <row r="5793">
      <c r="A5793" s="10">
        <f>IF(Offerte!$A188="","",Offerte!$A188)</f>
        <v/>
      </c>
      <c r="B5793" s="10">
        <f>IF(Offerte!$A188="","",Offerte!$B188)</f>
        <v/>
      </c>
      <c r="C5793" s="10">
        <f>IF(Offerte!$A188="","",Offerte!$C188)</f>
        <v/>
      </c>
      <c r="D5793" s="10" t="inlineStr">
        <is>
          <t>F.2.1</t>
        </is>
      </c>
      <c r="E5793" s="10" t="inlineStr">
        <is>
          <t>F</t>
        </is>
      </c>
      <c r="F5793" s="10" t="inlineStr">
        <is>
          <t>Q</t>
        </is>
      </c>
      <c r="G5793" s="10" t="inlineStr">
        <is>
          <t>higher</t>
        </is>
      </c>
      <c r="H5793" s="10" t="n">
        <v>2</v>
      </c>
      <c r="I5793" s="10" t="inlineStr">
        <is>
          <t>Tasso di copertura del servizio con dispositivi ECO-DRIVER</t>
        </is>
      </c>
      <c r="J5793" s="20" t="n"/>
      <c r="K5793" s="20" t="n"/>
      <c r="L5793" s="20" t="n"/>
      <c r="M5793" s="20" t="n"/>
      <c r="N5793" s="21">
        <f>IF($A5793="","",IFERROR(VALUE($K5793)/VALUE($L5793),IFERROR(VALUE($J5793),0)))</f>
        <v/>
      </c>
      <c r="O5793" s="21">
        <f>IF($A5793="",0,IF(OR($S5793&lt;&gt;1,COUNTA($J5793:$M5793)=0),0,IF(SUMPRODUCT(MAX(($C$5:$C$6173=$C5793)*($D$5:$D$6173=$D5793)*($S$5:$S$6173=1)*IFERROR($N$5:$N$6173*1,0)))&gt;0,ROUND($H5793*($N5793/SUMPRODUCT(MAX(($C$5:$C$6173=$C5793)*($D$5:$D$6173=$D5793)*($S$5:$S$6173=1)*IFERROR($N$5:$N$6173*1,0)))),4),0)))</f>
        <v/>
      </c>
      <c r="P5793" s="10" t="inlineStr">
        <is>
          <t>Autobus attrezzati con dispositivi ECO-DRIVER / Autobus totali in offerta, incluse scorte</t>
        </is>
      </c>
      <c r="Q5793" s="21">
        <f>IF($A5793="","",$A5793&amp;"|"&amp;$C5793)</f>
        <v/>
      </c>
      <c r="R5793" s="21">
        <f>IF($A5793="","",$A5793&amp;"|"&amp;$C5793&amp;"|"&amp;$D5793)</f>
        <v/>
      </c>
      <c r="S5793" s="21">
        <f>IF($A5793="","",IFERROR(INDEX(Offerte!$D$2:$D$200,MATCH($Q5793,Offerte!$L$2:$L$200,0)),0))</f>
        <v/>
      </c>
      <c r="T5793" s="21">
        <f>IF($A5793="","",IFERROR(INDEX(Offerte!$G$2:$G$200,MATCH($Q5793,Offerte!$L$2:$L$200,0)),"NO"))</f>
        <v/>
      </c>
    </row>
    <row r="5794">
      <c r="A5794" s="10">
        <f>IF(Offerte!$A188="","",Offerte!$A188)</f>
        <v/>
      </c>
      <c r="B5794" s="10">
        <f>IF(Offerte!$A188="","",Offerte!$B188)</f>
        <v/>
      </c>
      <c r="C5794" s="10">
        <f>IF(Offerte!$A188="","",Offerte!$C188)</f>
        <v/>
      </c>
      <c r="D5794" s="10" t="inlineStr">
        <is>
          <t>F.3.1</t>
        </is>
      </c>
      <c r="E5794" s="10" t="inlineStr">
        <is>
          <t>F</t>
        </is>
      </c>
      <c r="F5794" s="10" t="inlineStr">
        <is>
          <t>Q</t>
        </is>
      </c>
      <c r="G5794" s="10" t="inlineStr">
        <is>
          <t>higher</t>
        </is>
      </c>
      <c r="H5794" s="10" t="n">
        <v>2</v>
      </c>
      <c r="I5794" s="10" t="inlineStr">
        <is>
          <t>Autoproduzione consumi elettrici per trazione</t>
        </is>
      </c>
      <c r="J5794" s="20" t="n"/>
      <c r="K5794" s="20" t="n"/>
      <c r="L5794" s="20" t="n"/>
      <c r="M5794" s="20" t="n"/>
      <c r="N5794" s="21">
        <f>IF($A5794="","",IFERROR(VALUE($J5794),0))</f>
        <v/>
      </c>
      <c r="O5794" s="21">
        <f>IF($A5794="",0,IF(OR($S5794&lt;&gt;1,COUNTA($J5794:$M5794)=0),0,IF(SUMPRODUCT(MAX(($C$5:$C$6173=$C5794)*($D$5:$D$6173=$D5794)*($S$5:$S$6173=1)*IFERROR($N$5:$N$6173*1,0)))&gt;0,ROUND($H5794*($N5794/SUMPRODUCT(MAX(($C$5:$C$6173=$C5794)*($D$5:$D$6173=$D5794)*($S$5:$S$6173=1)*IFERROR($N$5:$N$6173*1,0)))),4),0)))</f>
        <v/>
      </c>
      <c r="P5794" s="10" t="inlineStr">
        <is>
          <t>kWh/anno</t>
        </is>
      </c>
      <c r="Q5794" s="21">
        <f>IF($A5794="","",$A5794&amp;"|"&amp;$C5794)</f>
        <v/>
      </c>
      <c r="R5794" s="21">
        <f>IF($A5794="","",$A5794&amp;"|"&amp;$C5794&amp;"|"&amp;$D5794)</f>
        <v/>
      </c>
      <c r="S5794" s="21">
        <f>IF($A5794="","",IFERROR(INDEX(Offerte!$D$2:$D$200,MATCH($Q5794,Offerte!$L$2:$L$200,0)),0))</f>
        <v/>
      </c>
      <c r="T5794" s="21">
        <f>IF($A5794="","",IFERROR(INDEX(Offerte!$G$2:$G$200,MATCH($Q5794,Offerte!$L$2:$L$200,0)),"NO"))</f>
        <v/>
      </c>
    </row>
    <row r="5795">
      <c r="A5795" s="10">
        <f>IF(Offerte!$A188="","",Offerte!$A188)</f>
        <v/>
      </c>
      <c r="B5795" s="10">
        <f>IF(Offerte!$A188="","",Offerte!$B188)</f>
        <v/>
      </c>
      <c r="C5795" s="10">
        <f>IF(Offerte!$A188="","",Offerte!$C188)</f>
        <v/>
      </c>
      <c r="D5795" s="10" t="inlineStr">
        <is>
          <t>F.4.1</t>
        </is>
      </c>
      <c r="E5795" s="10" t="inlineStr">
        <is>
          <t>F</t>
        </is>
      </c>
      <c r="F5795" s="10" t="inlineStr">
        <is>
          <t>Q</t>
        </is>
      </c>
      <c r="G5795" s="10" t="inlineStr">
        <is>
          <t>soil</t>
        </is>
      </c>
      <c r="H5795" s="10" t="n">
        <v>2</v>
      </c>
      <c r="I5795" s="10" t="inlineStr">
        <is>
          <t>Indice di consumo di suolo</t>
        </is>
      </c>
      <c r="J5795" s="20" t="n"/>
      <c r="K5795" s="20" t="n"/>
      <c r="L5795" s="20" t="n"/>
      <c r="M5795" s="20" t="n"/>
      <c r="N5795" s="21">
        <f>IF($A5795="","",IFERROR(VALUE($J5795),0))</f>
        <v/>
      </c>
      <c r="O5795" s="21">
        <f>IF($A5795="",0,IF(OR($S5795&lt;&gt;1,COUNTA($J5795:$M5795)=0),0,IF($N5795&lt;=0,$H5795,IF(SUMPRODUCT(MAX(($C$5:$C$6173=$C5795)*($D$5:$D$6173=$D5795)*($S$5:$S$6173=1)*IFERROR($N$5:$N$6173*1,0)))&gt;0,ROUND($H5795*((SUMPRODUCT(MAX(($C$5:$C$6173=$C5795)*($D$5:$D$6173=$D5795)*($S$5:$S$6173=1)*IFERROR($N$5:$N$6173*1,0)))-$N5795)/SUMPRODUCT(MAX(($C$5:$C$6173=$C5795)*($D$5:$D$6173=$D5795)*($S$5:$S$6173=1)*IFERROR($N$5:$N$6173*1,0)))),4),0))))</f>
        <v/>
      </c>
      <c r="P5795" s="10" t="inlineStr">
        <is>
          <t>m2</t>
        </is>
      </c>
      <c r="Q5795" s="21">
        <f>IF($A5795="","",$A5795&amp;"|"&amp;$C5795)</f>
        <v/>
      </c>
      <c r="R5795" s="21">
        <f>IF($A5795="","",$A5795&amp;"|"&amp;$C5795&amp;"|"&amp;$D5795)</f>
        <v/>
      </c>
      <c r="S5795" s="21">
        <f>IF($A5795="","",IFERROR(INDEX(Offerte!$D$2:$D$200,MATCH($Q5795,Offerte!$L$2:$L$200,0)),0))</f>
        <v/>
      </c>
      <c r="T5795" s="21">
        <f>IF($A5795="","",IFERROR(INDEX(Offerte!$G$2:$G$200,MATCH($Q5795,Offerte!$L$2:$L$200,0)),"NO"))</f>
        <v/>
      </c>
    </row>
    <row r="5796">
      <c r="A5796" s="10">
        <f>IF(Offerte!$A188="","",Offerte!$A188)</f>
        <v/>
      </c>
      <c r="B5796" s="10">
        <f>IF(Offerte!$A188="","",Offerte!$B188)</f>
        <v/>
      </c>
      <c r="C5796" s="10">
        <f>IF(Offerte!$A188="","",Offerte!$C188)</f>
        <v/>
      </c>
      <c r="D5796" s="10" t="inlineStr">
        <is>
          <t>F.5.1</t>
        </is>
      </c>
      <c r="E5796" s="10" t="inlineStr">
        <is>
          <t>F</t>
        </is>
      </c>
      <c r="F5796" s="10" t="inlineStr">
        <is>
          <t>T</t>
        </is>
      </c>
      <c r="G5796" s="10" t="inlineStr">
        <is>
          <t>tabular</t>
        </is>
      </c>
      <c r="H5796" s="10" t="n">
        <v>1</v>
      </c>
      <c r="I5796" s="10" t="inlineStr">
        <is>
          <t>Rendicontazione di sostenibilità ambientale</t>
        </is>
      </c>
      <c r="J5796" s="20" t="n"/>
      <c r="K5796" s="20" t="n"/>
      <c r="L5796" s="20" t="n"/>
      <c r="M5796" s="20" t="n"/>
      <c r="N5796" s="21">
        <f>IF($A5796="","",IF(IFERROR(VALUE($M5796),0)=1,1,0))</f>
        <v/>
      </c>
      <c r="O5796" s="21">
        <f>IF($A5796="",0,IF(OR($S5796&lt;&gt;1,COUNTA($J5796:$M5796)=0),0,IF($N5796=1,$H5796,0)))</f>
        <v/>
      </c>
      <c r="P5796" s="10" t="inlineStr">
        <is>
          <t>sì/no</t>
        </is>
      </c>
      <c r="Q5796" s="21">
        <f>IF($A5796="","",$A5796&amp;"|"&amp;$C5796)</f>
        <v/>
      </c>
      <c r="R5796" s="21">
        <f>IF($A5796="","",$A5796&amp;"|"&amp;$C5796&amp;"|"&amp;$D5796)</f>
        <v/>
      </c>
      <c r="S5796" s="21">
        <f>IF($A5796="","",IFERROR(INDEX(Offerte!$D$2:$D$200,MATCH($Q5796,Offerte!$L$2:$L$200,0)),0))</f>
        <v/>
      </c>
      <c r="T5796" s="21">
        <f>IF($A5796="","",IFERROR(INDEX(Offerte!$G$2:$G$200,MATCH($Q5796,Offerte!$L$2:$L$200,0)),"NO"))</f>
        <v/>
      </c>
    </row>
    <row r="5797">
      <c r="A5797" s="10">
        <f>IF(Offerte!$A188="","",Offerte!$A188)</f>
        <v/>
      </c>
      <c r="B5797" s="10">
        <f>IF(Offerte!$A188="","",Offerte!$B188)</f>
        <v/>
      </c>
      <c r="C5797" s="10">
        <f>IF(Offerte!$A188="","",Offerte!$C188)</f>
        <v/>
      </c>
      <c r="D5797" s="10" t="inlineStr">
        <is>
          <t>G.1.1</t>
        </is>
      </c>
      <c r="E5797" s="10" t="inlineStr">
        <is>
          <t>G</t>
        </is>
      </c>
      <c r="F5797" s="10" t="inlineStr">
        <is>
          <t>D</t>
        </is>
      </c>
      <c r="G5797" s="10" t="inlineStr">
        <is>
          <t>discretionary</t>
        </is>
      </c>
      <c r="H5797" s="10" t="n">
        <v>2</v>
      </c>
      <c r="I5797" s="10" t="inlineStr">
        <is>
          <t>Qualità del progetto di centrale di controllo aziendale</t>
        </is>
      </c>
      <c r="J5797" s="20" t="n"/>
      <c r="K5797" s="20" t="n"/>
      <c r="L5797" s="20" t="n"/>
      <c r="M5797" s="20" t="n"/>
      <c r="N5797" s="21">
        <f>IF($A5797="","",MAX(0,MIN(1,IFERROR(VALUE($M5797),0))))</f>
        <v/>
      </c>
      <c r="O5797" s="21">
        <f>IF($A5797="",0,IF(OR($S5797&lt;&gt;1,COUNTA($J5797:$M5797)=0),0,IF(SUMPRODUCT(MAX(($C$5:$C$6173=$C5797)*($D$5:$D$6173=$D5797)*($S$5:$S$6173=1)*IFERROR($N$5:$N$6173*1,0)))&gt;0,ROUND($H5797*($N5797/SUMPRODUCT(MAX(($C$5:$C$6173=$C5797)*($D$5:$D$6173=$D5797)*($S$5:$S$6173=1)*IFERROR($N$5:$N$6173*1,0)))),4),0)))</f>
        <v/>
      </c>
      <c r="P5797" s="10" t="inlineStr">
        <is>
          <t>coeff.</t>
        </is>
      </c>
      <c r="Q5797" s="21">
        <f>IF($A5797="","",$A5797&amp;"|"&amp;$C5797)</f>
        <v/>
      </c>
      <c r="R5797" s="21">
        <f>IF($A5797="","",$A5797&amp;"|"&amp;$C5797&amp;"|"&amp;$D5797)</f>
        <v/>
      </c>
      <c r="S5797" s="21">
        <f>IF($A5797="","",IFERROR(INDEX(Offerte!$D$2:$D$200,MATCH($Q5797,Offerte!$L$2:$L$200,0)),0))</f>
        <v/>
      </c>
      <c r="T5797" s="21">
        <f>IF($A5797="","",IFERROR(INDEX(Offerte!$G$2:$G$200,MATCH($Q5797,Offerte!$L$2:$L$200,0)),"NO"))</f>
        <v/>
      </c>
    </row>
    <row r="5798">
      <c r="A5798" s="10">
        <f>IF(Offerte!$A188="","",Offerte!$A188)</f>
        <v/>
      </c>
      <c r="B5798" s="10">
        <f>IF(Offerte!$A188="","",Offerte!$B188)</f>
        <v/>
      </c>
      <c r="C5798" s="10">
        <f>IF(Offerte!$A188="","",Offerte!$C188)</f>
        <v/>
      </c>
      <c r="D5798" s="10" t="inlineStr">
        <is>
          <t>G.2.1</t>
        </is>
      </c>
      <c r="E5798" s="10" t="inlineStr">
        <is>
          <t>G</t>
        </is>
      </c>
      <c r="F5798" s="10" t="inlineStr">
        <is>
          <t>T</t>
        </is>
      </c>
      <c r="G5798" s="10" t="inlineStr">
        <is>
          <t>tabular</t>
        </is>
      </c>
      <c r="H5798" s="10" t="n">
        <v>1</v>
      </c>
      <c r="I5798" s="10" t="inlineStr">
        <is>
          <t>Certificazione ISO 45001</t>
        </is>
      </c>
      <c r="J5798" s="20" t="n"/>
      <c r="K5798" s="20" t="n"/>
      <c r="L5798" s="20" t="n"/>
      <c r="M5798" s="20" t="n"/>
      <c r="N5798" s="21">
        <f>IF($A5798="","",IF(IFERROR(VALUE($M5798),0)=1,1,0))</f>
        <v/>
      </c>
      <c r="O5798" s="21">
        <f>IF($A5798="",0,IF(OR($S5798&lt;&gt;1,COUNTA($J5798:$M5798)=0),0,IF($N5798=1,$H5798,0)))</f>
        <v/>
      </c>
      <c r="P5798" s="10" t="inlineStr">
        <is>
          <t>sì/no</t>
        </is>
      </c>
      <c r="Q5798" s="21">
        <f>IF($A5798="","",$A5798&amp;"|"&amp;$C5798)</f>
        <v/>
      </c>
      <c r="R5798" s="21">
        <f>IF($A5798="","",$A5798&amp;"|"&amp;$C5798&amp;"|"&amp;$D5798)</f>
        <v/>
      </c>
      <c r="S5798" s="21">
        <f>IF($A5798="","",IFERROR(INDEX(Offerte!$D$2:$D$200,MATCH($Q5798,Offerte!$L$2:$L$200,0)),0))</f>
        <v/>
      </c>
      <c r="T5798" s="21">
        <f>IF($A5798="","",IFERROR(INDEX(Offerte!$G$2:$G$200,MATCH($Q5798,Offerte!$L$2:$L$200,0)),"NO"))</f>
        <v/>
      </c>
    </row>
    <row r="5799">
      <c r="A5799" s="10">
        <f>IF(Offerte!$A188="","",Offerte!$A188)</f>
        <v/>
      </c>
      <c r="B5799" s="10">
        <f>IF(Offerte!$A188="","",Offerte!$B188)</f>
        <v/>
      </c>
      <c r="C5799" s="10">
        <f>IF(Offerte!$A188="","",Offerte!$C188)</f>
        <v/>
      </c>
      <c r="D5799" s="10" t="inlineStr">
        <is>
          <t>G.3.1</t>
        </is>
      </c>
      <c r="E5799" s="10" t="inlineStr">
        <is>
          <t>G</t>
        </is>
      </c>
      <c r="F5799" s="10" t="inlineStr">
        <is>
          <t>T</t>
        </is>
      </c>
      <c r="G5799" s="10" t="inlineStr">
        <is>
          <t>tabular</t>
        </is>
      </c>
      <c r="H5799" s="10" t="n">
        <v>1</v>
      </c>
      <c r="I5799" s="10" t="inlineStr">
        <is>
          <t>Certificazioni di responsabilità sociale</t>
        </is>
      </c>
      <c r="J5799" s="20" t="n"/>
      <c r="K5799" s="20" t="n"/>
      <c r="L5799" s="20" t="n"/>
      <c r="M5799" s="20" t="n"/>
      <c r="N5799" s="21">
        <f>IF($A5799="","",IF(IFERROR(VALUE($M5799),0)=1,1,0))</f>
        <v/>
      </c>
      <c r="O5799" s="21">
        <f>IF($A5799="",0,IF(OR($S5799&lt;&gt;1,COUNTA($J5799:$M5799)=0),0,IF($N5799=1,$H5799,0)))</f>
        <v/>
      </c>
      <c r="P5799" s="10" t="inlineStr">
        <is>
          <t>sì/no</t>
        </is>
      </c>
      <c r="Q5799" s="21">
        <f>IF($A5799="","",$A5799&amp;"|"&amp;$C5799)</f>
        <v/>
      </c>
      <c r="R5799" s="21">
        <f>IF($A5799="","",$A5799&amp;"|"&amp;$C5799&amp;"|"&amp;$D5799)</f>
        <v/>
      </c>
      <c r="S5799" s="21">
        <f>IF($A5799="","",IFERROR(INDEX(Offerte!$D$2:$D$200,MATCH($Q5799,Offerte!$L$2:$L$200,0)),0))</f>
        <v/>
      </c>
      <c r="T5799" s="21">
        <f>IF($A5799="","",IFERROR(INDEX(Offerte!$G$2:$G$200,MATCH($Q5799,Offerte!$L$2:$L$200,0)),"NO"))</f>
        <v/>
      </c>
    </row>
    <row r="5800">
      <c r="A5800" s="10">
        <f>IF(Offerte!$A188="","",Offerte!$A188)</f>
        <v/>
      </c>
      <c r="B5800" s="10">
        <f>IF(Offerte!$A188="","",Offerte!$B188)</f>
        <v/>
      </c>
      <c r="C5800" s="10">
        <f>IF(Offerte!$A188="","",Offerte!$C188)</f>
        <v/>
      </c>
      <c r="D5800" s="10" t="inlineStr">
        <is>
          <t>G.4.1</t>
        </is>
      </c>
      <c r="E5800" s="10" t="inlineStr">
        <is>
          <t>G</t>
        </is>
      </c>
      <c r="F5800" s="10" t="inlineStr">
        <is>
          <t>D</t>
        </is>
      </c>
      <c r="G5800" s="10" t="inlineStr">
        <is>
          <t>discretionary</t>
        </is>
      </c>
      <c r="H5800" s="10" t="n">
        <v>2</v>
      </c>
      <c r="I5800" s="10" t="inlineStr">
        <is>
          <t>Qualità del piano di formazione del personale</t>
        </is>
      </c>
      <c r="J5800" s="20" t="n"/>
      <c r="K5800" s="20" t="n"/>
      <c r="L5800" s="20" t="n"/>
      <c r="M5800" s="20" t="n"/>
      <c r="N5800" s="21">
        <f>IF($A5800="","",MAX(0,MIN(1,IFERROR(VALUE($M5800),0))))</f>
        <v/>
      </c>
      <c r="O5800" s="21">
        <f>IF($A5800="",0,IF(OR($S5800&lt;&gt;1,COUNTA($J5800:$M5800)=0),0,IF(SUMPRODUCT(MAX(($C$5:$C$6173=$C5800)*($D$5:$D$6173=$D5800)*($S$5:$S$6173=1)*IFERROR($N$5:$N$6173*1,0)))&gt;0,ROUND($H5800*($N5800/SUMPRODUCT(MAX(($C$5:$C$6173=$C5800)*($D$5:$D$6173=$D5800)*($S$5:$S$6173=1)*IFERROR($N$5:$N$6173*1,0)))),4),0)))</f>
        <v/>
      </c>
      <c r="P5800" s="10" t="inlineStr">
        <is>
          <t>coeff.</t>
        </is>
      </c>
      <c r="Q5800" s="21">
        <f>IF($A5800="","",$A5800&amp;"|"&amp;$C5800)</f>
        <v/>
      </c>
      <c r="R5800" s="21">
        <f>IF($A5800="","",$A5800&amp;"|"&amp;$C5800&amp;"|"&amp;$D5800)</f>
        <v/>
      </c>
      <c r="S5800" s="21">
        <f>IF($A5800="","",IFERROR(INDEX(Offerte!$D$2:$D$200,MATCH($Q5800,Offerte!$L$2:$L$200,0)),0))</f>
        <v/>
      </c>
      <c r="T5800" s="21">
        <f>IF($A5800="","",IFERROR(INDEX(Offerte!$G$2:$G$200,MATCH($Q5800,Offerte!$L$2:$L$200,0)),"NO"))</f>
        <v/>
      </c>
    </row>
    <row r="5801">
      <c r="A5801" s="10">
        <f>IF(Offerte!$A188="","",Offerte!$A188)</f>
        <v/>
      </c>
      <c r="B5801" s="10">
        <f>IF(Offerte!$A188="","",Offerte!$B188)</f>
        <v/>
      </c>
      <c r="C5801" s="10">
        <f>IF(Offerte!$A188="","",Offerte!$C188)</f>
        <v/>
      </c>
      <c r="D5801" s="10" t="inlineStr">
        <is>
          <t>G.5.1</t>
        </is>
      </c>
      <c r="E5801" s="10" t="inlineStr">
        <is>
          <t>G</t>
        </is>
      </c>
      <c r="F5801" s="10" t="inlineStr">
        <is>
          <t>T</t>
        </is>
      </c>
      <c r="G5801" s="10" t="inlineStr">
        <is>
          <t>tabular</t>
        </is>
      </c>
      <c r="H5801" s="10" t="n">
        <v>1</v>
      </c>
      <c r="I5801" s="10" t="inlineStr">
        <is>
          <t>Impegno al mantenimento delle garanzie del contratto di secondo livello del gestore uscente</t>
        </is>
      </c>
      <c r="J5801" s="20" t="n"/>
      <c r="K5801" s="20" t="n"/>
      <c r="L5801" s="20" t="n"/>
      <c r="M5801" s="20" t="n"/>
      <c r="N5801" s="21">
        <f>IF($A5801="","",IF(IFERROR(VALUE($M5801),0)=1,1,0))</f>
        <v/>
      </c>
      <c r="O5801" s="21">
        <f>IF($A5801="",0,IF(OR($S5801&lt;&gt;1,COUNTA($J5801:$M5801)=0),0,IF($N5801=1,$H5801,0)))</f>
        <v/>
      </c>
      <c r="P5801" s="10" t="inlineStr">
        <is>
          <t>sì/no</t>
        </is>
      </c>
      <c r="Q5801" s="21">
        <f>IF($A5801="","",$A5801&amp;"|"&amp;$C5801)</f>
        <v/>
      </c>
      <c r="R5801" s="21">
        <f>IF($A5801="","",$A5801&amp;"|"&amp;$C5801&amp;"|"&amp;$D5801)</f>
        <v/>
      </c>
      <c r="S5801" s="21">
        <f>IF($A5801="","",IFERROR(INDEX(Offerte!$D$2:$D$200,MATCH($Q5801,Offerte!$L$2:$L$200,0)),0))</f>
        <v/>
      </c>
      <c r="T5801" s="21">
        <f>IF($A5801="","",IFERROR(INDEX(Offerte!$G$2:$G$200,MATCH($Q5801,Offerte!$L$2:$L$200,0)),"NO"))</f>
        <v/>
      </c>
    </row>
    <row r="5802">
      <c r="A5802" s="10">
        <f>IF(Offerte!$A189="","",Offerte!$A189)</f>
        <v/>
      </c>
      <c r="B5802" s="10">
        <f>IF(Offerte!$A189="","",Offerte!$B189)</f>
        <v/>
      </c>
      <c r="C5802" s="10">
        <f>IF(Offerte!$A189="","",Offerte!$C189)</f>
        <v/>
      </c>
      <c r="D5802" s="10" t="inlineStr">
        <is>
          <t>A.1.1</t>
        </is>
      </c>
      <c r="E5802" s="10" t="inlineStr">
        <is>
          <t>A</t>
        </is>
      </c>
      <c r="F5802" s="10" t="inlineStr">
        <is>
          <t>Q</t>
        </is>
      </c>
      <c r="G5802" s="10" t="inlineStr">
        <is>
          <t>higher</t>
        </is>
      </c>
      <c r="H5802" s="10" t="n">
        <v>3</v>
      </c>
      <c r="I5802" s="10" t="inlineStr">
        <is>
          <t>Tasso aggiuntivo di corse controllate</t>
        </is>
      </c>
      <c r="J5802" s="20" t="n"/>
      <c r="K5802" s="20" t="n"/>
      <c r="L5802" s="20" t="n"/>
      <c r="M5802" s="20" t="n"/>
      <c r="N5802" s="21">
        <f>IF($A5802="","",IFERROR(VALUE($K5802)/VALUE($L5802)*100,IFERROR(VALUE($J5802),0)))</f>
        <v/>
      </c>
      <c r="O5802" s="21">
        <f>IF($A5802="",0,IF(OR($S5802&lt;&gt;1,COUNTA($J5802:$M5802)=0),0,IF(SUMPRODUCT(MAX(($C$5:$C$6173=$C5802)*($D$5:$D$6173=$D5802)*($S$5:$S$6173=1)*IFERROR($N$5:$N$6173*1,0)))&gt;0,ROUND($H5802*($N5802/SUMPRODUCT(MAX(($C$5:$C$6173=$C5802)*($D$5:$D$6173=$D5802)*($S$5:$S$6173=1)*IFERROR($N$5:$N$6173*1,0)))),4),0)))</f>
        <v/>
      </c>
      <c r="P5802" s="10" t="inlineStr">
        <is>
          <t>Corse controllate annue / Corse programmate annue</t>
        </is>
      </c>
      <c r="Q5802" s="21">
        <f>IF($A5802="","",$A5802&amp;"|"&amp;$C5802)</f>
        <v/>
      </c>
      <c r="R5802" s="21">
        <f>IF($A5802="","",$A5802&amp;"|"&amp;$C5802&amp;"|"&amp;$D5802)</f>
        <v/>
      </c>
      <c r="S5802" s="21">
        <f>IF($A5802="","",IFERROR(INDEX(Offerte!$D$2:$D$200,MATCH($Q5802,Offerte!$L$2:$L$200,0)),0))</f>
        <v/>
      </c>
      <c r="T5802" s="21">
        <f>IF($A5802="","",IFERROR(INDEX(Offerte!$G$2:$G$200,MATCH($Q5802,Offerte!$L$2:$L$200,0)),"NO"))</f>
        <v/>
      </c>
    </row>
    <row r="5803">
      <c r="A5803" s="10">
        <f>IF(Offerte!$A189="","",Offerte!$A189)</f>
        <v/>
      </c>
      <c r="B5803" s="10">
        <f>IF(Offerte!$A189="","",Offerte!$B189)</f>
        <v/>
      </c>
      <c r="C5803" s="10">
        <f>IF(Offerte!$A189="","",Offerte!$C189)</f>
        <v/>
      </c>
      <c r="D5803" s="10" t="inlineStr">
        <is>
          <t>A.1.2</t>
        </is>
      </c>
      <c r="E5803" s="10" t="inlineStr">
        <is>
          <t>A</t>
        </is>
      </c>
      <c r="F5803" s="10" t="inlineStr">
        <is>
          <t>Q</t>
        </is>
      </c>
      <c r="G5803" s="10" t="inlineStr">
        <is>
          <t>higher</t>
        </is>
      </c>
      <c r="H5803" s="10" t="n">
        <v>4</v>
      </c>
      <c r="I5803" s="10" t="inlineStr">
        <is>
          <t>Numero aggiuntivo di passeggeri controllati</t>
        </is>
      </c>
      <c r="J5803" s="20" t="n"/>
      <c r="K5803" s="20" t="n"/>
      <c r="L5803" s="20" t="n"/>
      <c r="M5803" s="20" t="n"/>
      <c r="N5803" s="21">
        <f>IF($A5803="","",IFERROR(VALUE($J5803),0))</f>
        <v/>
      </c>
      <c r="O5803" s="21">
        <f>IF($A5803="",0,IF(OR($S5803&lt;&gt;1,COUNTA($J5803:$M5803)=0),0,IF(SUMPRODUCT(MAX(($C$5:$C$6173=$C5803)*($D$5:$D$6173=$D5803)*($S$5:$S$6173=1)*IFERROR($N$5:$N$6173*1,0)))&gt;0,ROUND($H5803*($N5803/SUMPRODUCT(MAX(($C$5:$C$6173=$C5803)*($D$5:$D$6173=$D5803)*($S$5:$S$6173=1)*IFERROR($N$5:$N$6173*1,0)))),4),0)))</f>
        <v/>
      </c>
      <c r="P5803" s="10" t="inlineStr">
        <is>
          <t>passeggeri/anno</t>
        </is>
      </c>
      <c r="Q5803" s="21">
        <f>IF($A5803="","",$A5803&amp;"|"&amp;$C5803)</f>
        <v/>
      </c>
      <c r="R5803" s="21">
        <f>IF($A5803="","",$A5803&amp;"|"&amp;$C5803&amp;"|"&amp;$D5803)</f>
        <v/>
      </c>
      <c r="S5803" s="21">
        <f>IF($A5803="","",IFERROR(INDEX(Offerte!$D$2:$D$200,MATCH($Q5803,Offerte!$L$2:$L$200,0)),0))</f>
        <v/>
      </c>
      <c r="T5803" s="21">
        <f>IF($A5803="","",IFERROR(INDEX(Offerte!$G$2:$G$200,MATCH($Q5803,Offerte!$L$2:$L$200,0)),"NO"))</f>
        <v/>
      </c>
    </row>
    <row r="5804">
      <c r="A5804" s="10">
        <f>IF(Offerte!$A189="","",Offerte!$A189)</f>
        <v/>
      </c>
      <c r="B5804" s="10">
        <f>IF(Offerte!$A189="","",Offerte!$B189)</f>
        <v/>
      </c>
      <c r="C5804" s="10">
        <f>IF(Offerte!$A189="","",Offerte!$C189)</f>
        <v/>
      </c>
      <c r="D5804" s="10" t="inlineStr">
        <is>
          <t>B.1.1</t>
        </is>
      </c>
      <c r="E5804" s="10" t="inlineStr">
        <is>
          <t>B</t>
        </is>
      </c>
      <c r="F5804" s="10" t="inlineStr">
        <is>
          <t>Q</t>
        </is>
      </c>
      <c r="G5804" s="10" t="inlineStr">
        <is>
          <t>higher</t>
        </is>
      </c>
      <c r="H5804" s="10" t="n">
        <v>3</v>
      </c>
      <c r="I5804" s="10" t="inlineStr">
        <is>
          <t>Incremento dei posti offerti nelle fasce di punta</t>
        </is>
      </c>
      <c r="J5804" s="20" t="n"/>
      <c r="K5804" s="20" t="n"/>
      <c r="L5804" s="20" t="n"/>
      <c r="M5804" s="20" t="n"/>
      <c r="N5804" s="21">
        <f>IF($A5804="","",IFERROR(VALUE($J5804),0))</f>
        <v/>
      </c>
      <c r="O5804" s="21">
        <f>IF($A5804="",0,IF(OR($S5804&lt;&gt;1,COUNTA($J5804:$M5804)=0),0,IF(SUMPRODUCT(MAX(($C$5:$C$6173=$C5804)*($D$5:$D$6173=$D5804)*($S$5:$S$6173=1)*IFERROR($N$5:$N$6173*1,0)))&gt;0,ROUND($H5804*($N5804/SUMPRODUCT(MAX(($C$5:$C$6173=$C5804)*($D$5:$D$6173=$D5804)*($S$5:$S$6173=1)*IFERROR($N$5:$N$6173*1,0)))),4),0)))</f>
        <v/>
      </c>
      <c r="P5804" s="10" t="inlineStr">
        <is>
          <t>posti*km</t>
        </is>
      </c>
      <c r="Q5804" s="21">
        <f>IF($A5804="","",$A5804&amp;"|"&amp;$C5804)</f>
        <v/>
      </c>
      <c r="R5804" s="21">
        <f>IF($A5804="","",$A5804&amp;"|"&amp;$C5804&amp;"|"&amp;$D5804)</f>
        <v/>
      </c>
      <c r="S5804" s="21">
        <f>IF($A5804="","",IFERROR(INDEX(Offerte!$D$2:$D$200,MATCH($Q5804,Offerte!$L$2:$L$200,0)),0))</f>
        <v/>
      </c>
      <c r="T5804" s="21">
        <f>IF($A5804="","",IFERROR(INDEX(Offerte!$G$2:$G$200,MATCH($Q5804,Offerte!$L$2:$L$200,0)),"NO"))</f>
        <v/>
      </c>
    </row>
    <row r="5805">
      <c r="A5805" s="10">
        <f>IF(Offerte!$A189="","",Offerte!$A189)</f>
        <v/>
      </c>
      <c r="B5805" s="10">
        <f>IF(Offerte!$A189="","",Offerte!$B189)</f>
        <v/>
      </c>
      <c r="C5805" s="10">
        <f>IF(Offerte!$A189="","",Offerte!$C189)</f>
        <v/>
      </c>
      <c r="D5805" s="10" t="inlineStr">
        <is>
          <t>B.2.1</t>
        </is>
      </c>
      <c r="E5805" s="10" t="inlineStr">
        <is>
          <t>B</t>
        </is>
      </c>
      <c r="F5805" s="10" t="inlineStr">
        <is>
          <t>Q</t>
        </is>
      </c>
      <c r="G5805" s="10" t="inlineStr">
        <is>
          <t>higher</t>
        </is>
      </c>
      <c r="H5805" s="10" t="n">
        <v>4</v>
      </c>
      <c r="I5805" s="10" t="inlineStr">
        <is>
          <t>Corse aggiuntive nell'arco giornaliero base</t>
        </is>
      </c>
      <c r="J5805" s="20" t="n"/>
      <c r="K5805" s="20" t="n"/>
      <c r="L5805" s="20" t="n"/>
      <c r="M5805" s="20" t="n"/>
      <c r="N5805" s="21">
        <f>IF($A5805="","",IFERROR(VALUE($J5805),0))</f>
        <v/>
      </c>
      <c r="O5805" s="21">
        <f>IF($A5805="",0,IF(OR($S5805&lt;&gt;1,COUNTA($J5805:$M5805)=0),0,IF(SUMPRODUCT(MAX(($C$5:$C$6173=$C5805)*($D$5:$D$6173=$D5805)*($S$5:$S$6173=1)*IFERROR($N$5:$N$6173*1,0)))&gt;0,ROUND($H5805*($N5805/SUMPRODUCT(MAX(($C$5:$C$6173=$C5805)*($D$5:$D$6173=$D5805)*($S$5:$S$6173=1)*IFERROR($N$5:$N$6173*1,0)))),4),0)))</f>
        <v/>
      </c>
      <c r="P5805" s="10" t="inlineStr">
        <is>
          <t>corse</t>
        </is>
      </c>
      <c r="Q5805" s="21">
        <f>IF($A5805="","",$A5805&amp;"|"&amp;$C5805)</f>
        <v/>
      </c>
      <c r="R5805" s="21">
        <f>IF($A5805="","",$A5805&amp;"|"&amp;$C5805&amp;"|"&amp;$D5805)</f>
        <v/>
      </c>
      <c r="S5805" s="21">
        <f>IF($A5805="","",IFERROR(INDEX(Offerte!$D$2:$D$200,MATCH($Q5805,Offerte!$L$2:$L$200,0)),0))</f>
        <v/>
      </c>
      <c r="T5805" s="21">
        <f>IF($A5805="","",IFERROR(INDEX(Offerte!$G$2:$G$200,MATCH($Q5805,Offerte!$L$2:$L$200,0)),"NO"))</f>
        <v/>
      </c>
    </row>
    <row r="5806">
      <c r="A5806" s="10">
        <f>IF(Offerte!$A189="","",Offerte!$A189)</f>
        <v/>
      </c>
      <c r="B5806" s="10">
        <f>IF(Offerte!$A189="","",Offerte!$B189)</f>
        <v/>
      </c>
      <c r="C5806" s="10">
        <f>IF(Offerte!$A189="","",Offerte!$C189)</f>
        <v/>
      </c>
      <c r="D5806" s="10" t="inlineStr">
        <is>
          <t>B.3.1</t>
        </is>
      </c>
      <c r="E5806" s="10" t="inlineStr">
        <is>
          <t>B</t>
        </is>
      </c>
      <c r="F5806" s="10" t="inlineStr">
        <is>
          <t>Q</t>
        </is>
      </c>
      <c r="G5806" s="10" t="inlineStr">
        <is>
          <t>higher</t>
        </is>
      </c>
      <c r="H5806" s="10" t="n">
        <v>2</v>
      </c>
      <c r="I5806" s="10" t="inlineStr">
        <is>
          <t>Numero di corse aggiuntive per allungamento dell'arco di servizio giornaliero nelle fasce serali</t>
        </is>
      </c>
      <c r="J5806" s="20" t="n"/>
      <c r="K5806" s="20" t="n"/>
      <c r="L5806" s="20" t="n"/>
      <c r="M5806" s="20" t="n"/>
      <c r="N5806" s="21">
        <f>IF($A5806="","",IFERROR(VALUE($J5806),0))</f>
        <v/>
      </c>
      <c r="O5806" s="21">
        <f>IF($A5806="",0,IF(OR($S5806&lt;&gt;1,COUNTA($J5806:$M5806)=0),0,IF(SUMPRODUCT(MAX(($C$5:$C$6173=$C5806)*($D$5:$D$6173=$D5806)*($S$5:$S$6173=1)*IFERROR($N$5:$N$6173*1,0)))&gt;0,ROUND($H5806*($N5806/SUMPRODUCT(MAX(($C$5:$C$6173=$C5806)*($D$5:$D$6173=$D5806)*($S$5:$S$6173=1)*IFERROR($N$5:$N$6173*1,0)))),4),0)))</f>
        <v/>
      </c>
      <c r="P5806" s="10" t="inlineStr">
        <is>
          <t>corse</t>
        </is>
      </c>
      <c r="Q5806" s="21">
        <f>IF($A5806="","",$A5806&amp;"|"&amp;$C5806)</f>
        <v/>
      </c>
      <c r="R5806" s="21">
        <f>IF($A5806="","",$A5806&amp;"|"&amp;$C5806&amp;"|"&amp;$D5806)</f>
        <v/>
      </c>
      <c r="S5806" s="21">
        <f>IF($A5806="","",IFERROR(INDEX(Offerte!$D$2:$D$200,MATCH($Q5806,Offerte!$L$2:$L$200,0)),0))</f>
        <v/>
      </c>
      <c r="T5806" s="21">
        <f>IF($A5806="","",IFERROR(INDEX(Offerte!$G$2:$G$200,MATCH($Q5806,Offerte!$L$2:$L$200,0)),"NO"))</f>
        <v/>
      </c>
    </row>
    <row r="5807">
      <c r="A5807" s="10">
        <f>IF(Offerte!$A189="","",Offerte!$A189)</f>
        <v/>
      </c>
      <c r="B5807" s="10">
        <f>IF(Offerte!$A189="","",Offerte!$B189)</f>
        <v/>
      </c>
      <c r="C5807" s="10">
        <f>IF(Offerte!$A189="","",Offerte!$C189)</f>
        <v/>
      </c>
      <c r="D5807" s="10" t="inlineStr">
        <is>
          <t>B.4.1</t>
        </is>
      </c>
      <c r="E5807" s="10" t="inlineStr">
        <is>
          <t>B</t>
        </is>
      </c>
      <c r="F5807" s="10" t="inlineStr">
        <is>
          <t>Q</t>
        </is>
      </c>
      <c r="G5807" s="10" t="inlineStr">
        <is>
          <t>higher</t>
        </is>
      </c>
      <c r="H5807" s="10" t="n">
        <v>3</v>
      </c>
      <c r="I5807" s="10" t="inlineStr">
        <is>
          <t>Percorrenze aggiuntive offerte nel Programma d'esercizio delle prime due fasi attuative</t>
        </is>
      </c>
      <c r="J5807" s="20" t="n"/>
      <c r="K5807" s="20" t="n"/>
      <c r="L5807" s="20" t="n"/>
      <c r="M5807" s="20" t="n"/>
      <c r="N5807" s="21">
        <f>IF($A5807="","",IFERROR(VALUE($J5807),0))</f>
        <v/>
      </c>
      <c r="O5807" s="21">
        <f>IF($A5807="",0,IF(OR($S5807&lt;&gt;1,COUNTA($J5807:$M5807)=0),0,IF(SUMPRODUCT(MAX(($C$5:$C$6173=$C5807)*($D$5:$D$6173=$D5807)*($S$5:$S$6173=1)*IFERROR($N$5:$N$6173*1,0)))&gt;0,ROUND($H5807*($N5807/SUMPRODUCT(MAX(($C$5:$C$6173=$C5807)*($D$5:$D$6173=$D5807)*($S$5:$S$6173=1)*IFERROR($N$5:$N$6173*1,0)))),4),0)))</f>
        <v/>
      </c>
      <c r="P5807" s="10" t="inlineStr">
        <is>
          <t>vett*km</t>
        </is>
      </c>
      <c r="Q5807" s="21">
        <f>IF($A5807="","",$A5807&amp;"|"&amp;$C5807)</f>
        <v/>
      </c>
      <c r="R5807" s="21">
        <f>IF($A5807="","",$A5807&amp;"|"&amp;$C5807&amp;"|"&amp;$D5807)</f>
        <v/>
      </c>
      <c r="S5807" s="21">
        <f>IF($A5807="","",IFERROR(INDEX(Offerte!$D$2:$D$200,MATCH($Q5807,Offerte!$L$2:$L$200,0)),0))</f>
        <v/>
      </c>
      <c r="T5807" s="21">
        <f>IF($A5807="","",IFERROR(INDEX(Offerte!$G$2:$G$200,MATCH($Q5807,Offerte!$L$2:$L$200,0)),"NO"))</f>
        <v/>
      </c>
    </row>
    <row r="5808">
      <c r="A5808" s="10">
        <f>IF(Offerte!$A189="","",Offerte!$A189)</f>
        <v/>
      </c>
      <c r="B5808" s="10">
        <f>IF(Offerte!$A189="","",Offerte!$B189)</f>
        <v/>
      </c>
      <c r="C5808" s="10">
        <f>IF(Offerte!$A189="","",Offerte!$C189)</f>
        <v/>
      </c>
      <c r="D5808" s="10" t="inlineStr">
        <is>
          <t>B.5.1</t>
        </is>
      </c>
      <c r="E5808" s="10" t="inlineStr">
        <is>
          <t>B</t>
        </is>
      </c>
      <c r="F5808" s="10" t="inlineStr">
        <is>
          <t>D</t>
        </is>
      </c>
      <c r="G5808" s="10" t="inlineStr">
        <is>
          <t>discretionary</t>
        </is>
      </c>
      <c r="H5808" s="10" t="n">
        <v>2</v>
      </c>
      <c r="I5808" s="10" t="inlineStr">
        <is>
          <t>Efficacia del progetto di servizi complementari DRT</t>
        </is>
      </c>
      <c r="J5808" s="20" t="n"/>
      <c r="K5808" s="20" t="n"/>
      <c r="L5808" s="20" t="n"/>
      <c r="M5808" s="20" t="n"/>
      <c r="N5808" s="21">
        <f>IF($A5808="","",MAX(0,MIN(1,IFERROR(VALUE($M5808),0))))</f>
        <v/>
      </c>
      <c r="O5808" s="21">
        <f>IF($A5808="",0,IF(OR($S5808&lt;&gt;1,COUNTA($J5808:$M5808)=0),0,IF(SUMPRODUCT(MAX(($C$5:$C$6173=$C5808)*($D$5:$D$6173=$D5808)*($S$5:$S$6173=1)*IFERROR($N$5:$N$6173*1,0)))&gt;0,ROUND($H5808*($N5808/SUMPRODUCT(MAX(($C$5:$C$6173=$C5808)*($D$5:$D$6173=$D5808)*($S$5:$S$6173=1)*IFERROR($N$5:$N$6173*1,0)))),4),0)))</f>
        <v/>
      </c>
      <c r="P5808" s="10" t="inlineStr">
        <is>
          <t>coeff.</t>
        </is>
      </c>
      <c r="Q5808" s="21">
        <f>IF($A5808="","",$A5808&amp;"|"&amp;$C5808)</f>
        <v/>
      </c>
      <c r="R5808" s="21">
        <f>IF($A5808="","",$A5808&amp;"|"&amp;$C5808&amp;"|"&amp;$D5808)</f>
        <v/>
      </c>
      <c r="S5808" s="21">
        <f>IF($A5808="","",IFERROR(INDEX(Offerte!$D$2:$D$200,MATCH($Q5808,Offerte!$L$2:$L$200,0)),0))</f>
        <v/>
      </c>
      <c r="T5808" s="21">
        <f>IF($A5808="","",IFERROR(INDEX(Offerte!$G$2:$G$200,MATCH($Q5808,Offerte!$L$2:$L$200,0)),"NO"))</f>
        <v/>
      </c>
    </row>
    <row r="5809">
      <c r="A5809" s="10">
        <f>IF(Offerte!$A189="","",Offerte!$A189)</f>
        <v/>
      </c>
      <c r="B5809" s="10">
        <f>IF(Offerte!$A189="","",Offerte!$B189)</f>
        <v/>
      </c>
      <c r="C5809" s="10">
        <f>IF(Offerte!$A189="","",Offerte!$C189)</f>
        <v/>
      </c>
      <c r="D5809" s="10" t="inlineStr">
        <is>
          <t>C.1.1</t>
        </is>
      </c>
      <c r="E5809" s="10" t="inlineStr">
        <is>
          <t>C</t>
        </is>
      </c>
      <c r="F5809" s="10" t="inlineStr">
        <is>
          <t>Q</t>
        </is>
      </c>
      <c r="G5809" s="10" t="inlineStr">
        <is>
          <t>higher</t>
        </is>
      </c>
      <c r="H5809" s="10" t="n">
        <v>2</v>
      </c>
      <c r="I5809" s="10" t="inlineStr">
        <is>
          <t>Tasso di copertura del servizio con telecamere BSD</t>
        </is>
      </c>
      <c r="J5809" s="20" t="n"/>
      <c r="K5809" s="20" t="n"/>
      <c r="L5809" s="20" t="n"/>
      <c r="M5809" s="20" t="n"/>
      <c r="N5809" s="21">
        <f>IF($A5809="","",IFERROR(VALUE($K5809)/VALUE($L5809),IFERROR(VALUE($J5809),0)))</f>
        <v/>
      </c>
      <c r="O5809" s="21">
        <f>IF($A5809="",0,IF(OR($S5809&lt;&gt;1,COUNTA($J5809:$M5809)=0),0,IF(SUMPRODUCT(MAX(($C$5:$C$6173=$C5809)*($D$5:$D$6173=$D5809)*($S$5:$S$6173=1)*IFERROR($N$5:$N$6173*1,0)))&gt;0,ROUND($H5809*($N5809/SUMPRODUCT(MAX(($C$5:$C$6173=$C5809)*($D$5:$D$6173=$D5809)*($S$5:$S$6173=1)*IFERROR($N$5:$N$6173*1,0)))),4),0)))</f>
        <v/>
      </c>
      <c r="P5809" s="10" t="inlineStr">
        <is>
          <t>Autobus attrezzati con telecamere BSD / Autobus totali in offerta, incluse scorte</t>
        </is>
      </c>
      <c r="Q5809" s="21">
        <f>IF($A5809="","",$A5809&amp;"|"&amp;$C5809)</f>
        <v/>
      </c>
      <c r="R5809" s="21">
        <f>IF($A5809="","",$A5809&amp;"|"&amp;$C5809&amp;"|"&amp;$D5809)</f>
        <v/>
      </c>
      <c r="S5809" s="21">
        <f>IF($A5809="","",IFERROR(INDEX(Offerte!$D$2:$D$200,MATCH($Q5809,Offerte!$L$2:$L$200,0)),0))</f>
        <v/>
      </c>
      <c r="T5809" s="21">
        <f>IF($A5809="","",IFERROR(INDEX(Offerte!$G$2:$G$200,MATCH($Q5809,Offerte!$L$2:$L$200,0)),"NO"))</f>
        <v/>
      </c>
    </row>
    <row r="5810">
      <c r="A5810" s="10">
        <f>IF(Offerte!$A189="","",Offerte!$A189)</f>
        <v/>
      </c>
      <c r="B5810" s="10">
        <f>IF(Offerte!$A189="","",Offerte!$B189)</f>
        <v/>
      </c>
      <c r="C5810" s="10">
        <f>IF(Offerte!$A189="","",Offerte!$C189)</f>
        <v/>
      </c>
      <c r="D5810" s="10" t="inlineStr">
        <is>
          <t>C.1.2</t>
        </is>
      </c>
      <c r="E5810" s="10" t="inlineStr">
        <is>
          <t>C</t>
        </is>
      </c>
      <c r="F5810" s="10" t="inlineStr">
        <is>
          <t>Q</t>
        </is>
      </c>
      <c r="G5810" s="10" t="inlineStr">
        <is>
          <t>higher</t>
        </is>
      </c>
      <c r="H5810" s="10" t="n">
        <v>2</v>
      </c>
      <c r="I5810" s="10" t="inlineStr">
        <is>
          <t>Tasso di copertura del servizio con telecamere ADAS</t>
        </is>
      </c>
      <c r="J5810" s="20" t="n"/>
      <c r="K5810" s="20" t="n"/>
      <c r="L5810" s="20" t="n"/>
      <c r="M5810" s="20" t="n"/>
      <c r="N5810" s="21">
        <f>IF($A5810="","",IFERROR(VALUE($K5810)/VALUE($L5810),IFERROR(VALUE($J5810),0)))</f>
        <v/>
      </c>
      <c r="O5810" s="21">
        <f>IF($A5810="",0,IF(OR($S5810&lt;&gt;1,COUNTA($J5810:$M5810)=0),0,IF(SUMPRODUCT(MAX(($C$5:$C$6173=$C5810)*($D$5:$D$6173=$D5810)*($S$5:$S$6173=1)*IFERROR($N$5:$N$6173*1,0)))&gt;0,ROUND($H5810*($N5810/SUMPRODUCT(MAX(($C$5:$C$6173=$C5810)*($D$5:$D$6173=$D5810)*($S$5:$S$6173=1)*IFERROR($N$5:$N$6173*1,0)))),4),0)))</f>
        <v/>
      </c>
      <c r="P5810" s="10" t="inlineStr">
        <is>
          <t>Autobus attrezzati con telecamere ADAS / Autobus totali in offerta, incluse scorte</t>
        </is>
      </c>
      <c r="Q5810" s="21">
        <f>IF($A5810="","",$A5810&amp;"|"&amp;$C5810)</f>
        <v/>
      </c>
      <c r="R5810" s="21">
        <f>IF($A5810="","",$A5810&amp;"|"&amp;$C5810&amp;"|"&amp;$D5810)</f>
        <v/>
      </c>
      <c r="S5810" s="21">
        <f>IF($A5810="","",IFERROR(INDEX(Offerte!$D$2:$D$200,MATCH($Q5810,Offerte!$L$2:$L$200,0)),0))</f>
        <v/>
      </c>
      <c r="T5810" s="21">
        <f>IF($A5810="","",IFERROR(INDEX(Offerte!$G$2:$G$200,MATCH($Q5810,Offerte!$L$2:$L$200,0)),"NO"))</f>
        <v/>
      </c>
    </row>
    <row r="5811">
      <c r="A5811" s="10">
        <f>IF(Offerte!$A189="","",Offerte!$A189)</f>
        <v/>
      </c>
      <c r="B5811" s="10">
        <f>IF(Offerte!$A189="","",Offerte!$B189)</f>
        <v/>
      </c>
      <c r="C5811" s="10">
        <f>IF(Offerte!$A189="","",Offerte!$C189)</f>
        <v/>
      </c>
      <c r="D5811" s="10" t="inlineStr">
        <is>
          <t>C.2.1</t>
        </is>
      </c>
      <c r="E5811" s="10" t="inlineStr">
        <is>
          <t>C</t>
        </is>
      </c>
      <c r="F5811" s="10" t="inlineStr">
        <is>
          <t>Q</t>
        </is>
      </c>
      <c r="G5811" s="10" t="inlineStr">
        <is>
          <t>higher</t>
        </is>
      </c>
      <c r="H5811" s="10" t="n">
        <v>3</v>
      </c>
      <c r="I5811" s="10" t="inlineStr">
        <is>
          <t>Tasso di copertura del servizio con telecamere di bordo di videosorveglianza</t>
        </is>
      </c>
      <c r="J5811" s="20" t="n"/>
      <c r="K5811" s="20" t="n"/>
      <c r="L5811" s="20" t="n"/>
      <c r="M5811" s="20" t="n"/>
      <c r="N5811" s="21">
        <f>IF($A5811="","",IFERROR(VALUE($K5811)/VALUE($L5811),IFERROR(VALUE($J5811),0)))</f>
        <v/>
      </c>
      <c r="O5811" s="21">
        <f>IF($A5811="",0,IF(OR($S5811&lt;&gt;1,COUNTA($J5811:$M5811)=0),0,IF(SUMPRODUCT(MAX(($C$5:$C$6173=$C5811)*($D$5:$D$6173=$D5811)*($S$5:$S$6173=1)*IFERROR($N$5:$N$6173*1,0)))&gt;0,ROUND($H5811*($N5811/SUMPRODUCT(MAX(($C$5:$C$6173=$C5811)*($D$5:$D$6173=$D5811)*($S$5:$S$6173=1)*IFERROR($N$5:$N$6173*1,0)))),4),0)))</f>
        <v/>
      </c>
      <c r="P5811" s="10" t="inlineStr">
        <is>
          <t>Autobus attrezzati con videosorveglianza / Autobus totali in offerta, incluse scorte</t>
        </is>
      </c>
      <c r="Q5811" s="21">
        <f>IF($A5811="","",$A5811&amp;"|"&amp;$C5811)</f>
        <v/>
      </c>
      <c r="R5811" s="21">
        <f>IF($A5811="","",$A5811&amp;"|"&amp;$C5811&amp;"|"&amp;$D5811)</f>
        <v/>
      </c>
      <c r="S5811" s="21">
        <f>IF($A5811="","",IFERROR(INDEX(Offerte!$D$2:$D$200,MATCH($Q5811,Offerte!$L$2:$L$200,0)),0))</f>
        <v/>
      </c>
      <c r="T5811" s="21">
        <f>IF($A5811="","",IFERROR(INDEX(Offerte!$G$2:$G$200,MATCH($Q5811,Offerte!$L$2:$L$200,0)),"NO"))</f>
        <v/>
      </c>
    </row>
    <row r="5812">
      <c r="A5812" s="10">
        <f>IF(Offerte!$A189="","",Offerte!$A189)</f>
        <v/>
      </c>
      <c r="B5812" s="10">
        <f>IF(Offerte!$A189="","",Offerte!$B189)</f>
        <v/>
      </c>
      <c r="C5812" s="10">
        <f>IF(Offerte!$A189="","",Offerte!$C189)</f>
        <v/>
      </c>
      <c r="D5812" s="10" t="inlineStr">
        <is>
          <t>C.2.2</t>
        </is>
      </c>
      <c r="E5812" s="10" t="inlineStr">
        <is>
          <t>C</t>
        </is>
      </c>
      <c r="F5812" s="10" t="inlineStr">
        <is>
          <t>T</t>
        </is>
      </c>
      <c r="G5812" s="10" t="inlineStr">
        <is>
          <t>tabular</t>
        </is>
      </c>
      <c r="H5812" s="10" t="n">
        <v>1</v>
      </c>
      <c r="I5812" s="10" t="inlineStr">
        <is>
          <t>Software video/audio analisi per situazioni di pericolo</t>
        </is>
      </c>
      <c r="J5812" s="20" t="n"/>
      <c r="K5812" s="20" t="n"/>
      <c r="L5812" s="20" t="n"/>
      <c r="M5812" s="20" t="n"/>
      <c r="N5812" s="21">
        <f>IF($A5812="","",IF(IFERROR(VALUE($M5812),0)=1,1,0))</f>
        <v/>
      </c>
      <c r="O5812" s="21">
        <f>IF($A5812="",0,IF(OR($S5812&lt;&gt;1,COUNTA($J5812:$M5812)=0),0,IF($N5812=1,$H5812,0)))</f>
        <v/>
      </c>
      <c r="P5812" s="10" t="inlineStr">
        <is>
          <t>sì/no</t>
        </is>
      </c>
      <c r="Q5812" s="21">
        <f>IF($A5812="","",$A5812&amp;"|"&amp;$C5812)</f>
        <v/>
      </c>
      <c r="R5812" s="21">
        <f>IF($A5812="","",$A5812&amp;"|"&amp;$C5812&amp;"|"&amp;$D5812)</f>
        <v/>
      </c>
      <c r="S5812" s="21">
        <f>IF($A5812="","",IFERROR(INDEX(Offerte!$D$2:$D$200,MATCH($Q5812,Offerte!$L$2:$L$200,0)),0))</f>
        <v/>
      </c>
      <c r="T5812" s="21">
        <f>IF($A5812="","",IFERROR(INDEX(Offerte!$G$2:$G$200,MATCH($Q5812,Offerte!$L$2:$L$200,0)),"NO"))</f>
        <v/>
      </c>
    </row>
    <row r="5813">
      <c r="A5813" s="10">
        <f>IF(Offerte!$A189="","",Offerte!$A189)</f>
        <v/>
      </c>
      <c r="B5813" s="10">
        <f>IF(Offerte!$A189="","",Offerte!$B189)</f>
        <v/>
      </c>
      <c r="C5813" s="10">
        <f>IF(Offerte!$A189="","",Offerte!$C189)</f>
        <v/>
      </c>
      <c r="D5813" s="10" t="inlineStr">
        <is>
          <t>C.2.3</t>
        </is>
      </c>
      <c r="E5813" s="10" t="inlineStr">
        <is>
          <t>C</t>
        </is>
      </c>
      <c r="F5813" s="10" t="inlineStr">
        <is>
          <t>T</t>
        </is>
      </c>
      <c r="G5813" s="10" t="inlineStr">
        <is>
          <t>tabular</t>
        </is>
      </c>
      <c r="H5813" s="10" t="n">
        <v>1</v>
      </c>
      <c r="I5813" s="10" t="inlineStr">
        <is>
          <t>Collegamento con centrale qualificata di pronto intervento</t>
        </is>
      </c>
      <c r="J5813" s="20" t="n"/>
      <c r="K5813" s="20" t="n"/>
      <c r="L5813" s="20" t="n"/>
      <c r="M5813" s="20" t="n"/>
      <c r="N5813" s="21">
        <f>IF($A5813="","",IF(IFERROR(VALUE($M5813),0)=1,1,0))</f>
        <v/>
      </c>
      <c r="O5813" s="21">
        <f>IF($A5813="",0,IF(OR($S5813&lt;&gt;1,COUNTA($J5813:$M5813)=0),0,IF($N5813=1,$H5813,0)))</f>
        <v/>
      </c>
      <c r="P5813" s="10" t="inlineStr">
        <is>
          <t>sì/no</t>
        </is>
      </c>
      <c r="Q5813" s="21">
        <f>IF($A5813="","",$A5813&amp;"|"&amp;$C5813)</f>
        <v/>
      </c>
      <c r="R5813" s="21">
        <f>IF($A5813="","",$A5813&amp;"|"&amp;$C5813&amp;"|"&amp;$D5813)</f>
        <v/>
      </c>
      <c r="S5813" s="21">
        <f>IF($A5813="","",IFERROR(INDEX(Offerte!$D$2:$D$200,MATCH($Q5813,Offerte!$L$2:$L$200,0)),0))</f>
        <v/>
      </c>
      <c r="T5813" s="21">
        <f>IF($A5813="","",IFERROR(INDEX(Offerte!$G$2:$G$200,MATCH($Q5813,Offerte!$L$2:$L$200,0)),"NO"))</f>
        <v/>
      </c>
    </row>
    <row r="5814">
      <c r="A5814" s="10">
        <f>IF(Offerte!$A189="","",Offerte!$A189)</f>
        <v/>
      </c>
      <c r="B5814" s="10">
        <f>IF(Offerte!$A189="","",Offerte!$B189)</f>
        <v/>
      </c>
      <c r="C5814" s="10">
        <f>IF(Offerte!$A189="","",Offerte!$C189)</f>
        <v/>
      </c>
      <c r="D5814" s="10" t="inlineStr">
        <is>
          <t>C.2.4</t>
        </is>
      </c>
      <c r="E5814" s="10" t="inlineStr">
        <is>
          <t>C</t>
        </is>
      </c>
      <c r="F5814" s="10" t="inlineStr">
        <is>
          <t>Q</t>
        </is>
      </c>
      <c r="G5814" s="10" t="inlineStr">
        <is>
          <t>higher</t>
        </is>
      </c>
      <c r="H5814" s="10" t="n">
        <v>1</v>
      </c>
      <c r="I5814" s="10" t="inlineStr">
        <is>
          <t>Tasso di copertura del servizio con dispositivi per la chiamata di emergenza del conducente</t>
        </is>
      </c>
      <c r="J5814" s="20" t="n"/>
      <c r="K5814" s="20" t="n"/>
      <c r="L5814" s="20" t="n"/>
      <c r="M5814" s="20" t="n"/>
      <c r="N5814" s="21">
        <f>IF($A5814="","",IFERROR(VALUE($K5814)/VALUE($L5814),IFERROR(VALUE($J5814),0)))</f>
        <v/>
      </c>
      <c r="O5814" s="21">
        <f>IF($A5814="",0,IF(OR($S5814&lt;&gt;1,COUNTA($J5814:$M5814)=0),0,IF(SUMPRODUCT(MAX(($C$5:$C$6173=$C5814)*($D$5:$D$6173=$D5814)*($S$5:$S$6173=1)*IFERROR($N$5:$N$6173*1,0)))&gt;0,ROUND($H5814*($N5814/SUMPRODUCT(MAX(($C$5:$C$6173=$C5814)*($D$5:$D$6173=$D5814)*($S$5:$S$6173=1)*IFERROR($N$5:$N$6173*1,0)))),4),0)))</f>
        <v/>
      </c>
      <c r="P5814" s="10" t="inlineStr">
        <is>
          <t>Autobus attrezzati con chiamata di emergenza / Autobus totali in offerta, incluse scorte</t>
        </is>
      </c>
      <c r="Q5814" s="21">
        <f>IF($A5814="","",$A5814&amp;"|"&amp;$C5814)</f>
        <v/>
      </c>
      <c r="R5814" s="21">
        <f>IF($A5814="","",$A5814&amp;"|"&amp;$C5814&amp;"|"&amp;$D5814)</f>
        <v/>
      </c>
      <c r="S5814" s="21">
        <f>IF($A5814="","",IFERROR(INDEX(Offerte!$D$2:$D$200,MATCH($Q5814,Offerte!$L$2:$L$200,0)),0))</f>
        <v/>
      </c>
      <c r="T5814" s="21">
        <f>IF($A5814="","",IFERROR(INDEX(Offerte!$G$2:$G$200,MATCH($Q5814,Offerte!$L$2:$L$200,0)),"NO"))</f>
        <v/>
      </c>
    </row>
    <row r="5815">
      <c r="A5815" s="10">
        <f>IF(Offerte!$A189="","",Offerte!$A189)</f>
        <v/>
      </c>
      <c r="B5815" s="10">
        <f>IF(Offerte!$A189="","",Offerte!$B189)</f>
        <v/>
      </c>
      <c r="C5815" s="10">
        <f>IF(Offerte!$A189="","",Offerte!$C189)</f>
        <v/>
      </c>
      <c r="D5815" s="10" t="inlineStr">
        <is>
          <t>C.3.1</t>
        </is>
      </c>
      <c r="E5815" s="10" t="inlineStr">
        <is>
          <t>C</t>
        </is>
      </c>
      <c r="F5815" s="10" t="inlineStr">
        <is>
          <t>Q</t>
        </is>
      </c>
      <c r="G5815" s="10" t="inlineStr">
        <is>
          <t>higher</t>
        </is>
      </c>
      <c r="H5815" s="10" t="n">
        <v>2</v>
      </c>
      <c r="I5815" s="10" t="inlineStr">
        <is>
          <t>Tasso di copertura del servizio con dispositivi di informazione dinamica a bordo mezzo</t>
        </is>
      </c>
      <c r="J5815" s="20" t="n"/>
      <c r="K5815" s="20" t="n"/>
      <c r="L5815" s="20" t="n"/>
      <c r="M5815" s="20" t="n"/>
      <c r="N5815" s="21">
        <f>IF($A5815="","",IFERROR(VALUE($K5815)/VALUE($L5815),IFERROR(VALUE($J5815),0)))</f>
        <v/>
      </c>
      <c r="O5815" s="21">
        <f>IF($A5815="",0,IF(OR($S5815&lt;&gt;1,COUNTA($J5815:$M5815)=0),0,IF(SUMPRODUCT(MAX(($C$5:$C$6173=$C5815)*($D$5:$D$6173=$D5815)*($S$5:$S$6173=1)*IFERROR($N$5:$N$6173*1,0)))&gt;0,ROUND($H5815*($N5815/SUMPRODUCT(MAX(($C$5:$C$6173=$C5815)*($D$5:$D$6173=$D5815)*($S$5:$S$6173=1)*IFERROR($N$5:$N$6173*1,0)))),4),0)))</f>
        <v/>
      </c>
      <c r="P5815" s="10" t="inlineStr">
        <is>
          <t>Autobus con monitor e indicatori vocali / Autobus totali in offerta, incluse scorte</t>
        </is>
      </c>
      <c r="Q5815" s="21">
        <f>IF($A5815="","",$A5815&amp;"|"&amp;$C5815)</f>
        <v/>
      </c>
      <c r="R5815" s="21">
        <f>IF($A5815="","",$A5815&amp;"|"&amp;$C5815&amp;"|"&amp;$D5815)</f>
        <v/>
      </c>
      <c r="S5815" s="21">
        <f>IF($A5815="","",IFERROR(INDEX(Offerte!$D$2:$D$200,MATCH($Q5815,Offerte!$L$2:$L$200,0)),0))</f>
        <v/>
      </c>
      <c r="T5815" s="21">
        <f>IF($A5815="","",IFERROR(INDEX(Offerte!$G$2:$G$200,MATCH($Q5815,Offerte!$L$2:$L$200,0)),"NO"))</f>
        <v/>
      </c>
    </row>
    <row r="5816">
      <c r="A5816" s="10">
        <f>IF(Offerte!$A189="","",Offerte!$A189)</f>
        <v/>
      </c>
      <c r="B5816" s="10">
        <f>IF(Offerte!$A189="","",Offerte!$B189)</f>
        <v/>
      </c>
      <c r="C5816" s="10">
        <f>IF(Offerte!$A189="","",Offerte!$C189)</f>
        <v/>
      </c>
      <c r="D5816" s="10" t="inlineStr">
        <is>
          <t>C.3.2</t>
        </is>
      </c>
      <c r="E5816" s="10" t="inlineStr">
        <is>
          <t>C</t>
        </is>
      </c>
      <c r="F5816" s="10" t="inlineStr">
        <is>
          <t>T</t>
        </is>
      </c>
      <c r="G5816" s="10" t="inlineStr">
        <is>
          <t>tabular</t>
        </is>
      </c>
      <c r="H5816" s="10" t="n">
        <v>2</v>
      </c>
      <c r="I5816" s="10" t="inlineStr">
        <is>
          <t>Informazioni a bordo su coincidenze ai nodi</t>
        </is>
      </c>
      <c r="J5816" s="20" t="n"/>
      <c r="K5816" s="20" t="n"/>
      <c r="L5816" s="20" t="n"/>
      <c r="M5816" s="20" t="n"/>
      <c r="N5816" s="21">
        <f>IF($A5816="","",IF(IFERROR(VALUE($M5816),0)=1,1,0))</f>
        <v/>
      </c>
      <c r="O5816" s="21">
        <f>IF($A5816="",0,IF(OR($S5816&lt;&gt;1,COUNTA($J5816:$M5816)=0),0,IF(AND($N5816=1,IFERROR(SUMIFS($N$5:$N$6173,$Q$5:$Q$6173,$Q5816,$D$5:$D$6173,"C.3.1"),0)&gt;=0.5),$H5816,0)))</f>
        <v/>
      </c>
      <c r="P5816" s="10" t="inlineStr">
        <is>
          <t>Dipende da C.3.1 &gt;= 0.5</t>
        </is>
      </c>
      <c r="Q5816" s="21">
        <f>IF($A5816="","",$A5816&amp;"|"&amp;$C5816)</f>
        <v/>
      </c>
      <c r="R5816" s="21">
        <f>IF($A5816="","",$A5816&amp;"|"&amp;$C5816&amp;"|"&amp;$D5816)</f>
        <v/>
      </c>
      <c r="S5816" s="21">
        <f>IF($A5816="","",IFERROR(INDEX(Offerte!$D$2:$D$200,MATCH($Q5816,Offerte!$L$2:$L$200,0)),0))</f>
        <v/>
      </c>
      <c r="T5816" s="21">
        <f>IF($A5816="","",IFERROR(INDEX(Offerte!$G$2:$G$200,MATCH($Q5816,Offerte!$L$2:$L$200,0)),"NO"))</f>
        <v/>
      </c>
    </row>
    <row r="5817">
      <c r="A5817" s="10">
        <f>IF(Offerte!$A189="","",Offerte!$A189)</f>
        <v/>
      </c>
      <c r="B5817" s="10">
        <f>IF(Offerte!$A189="","",Offerte!$B189)</f>
        <v/>
      </c>
      <c r="C5817" s="10">
        <f>IF(Offerte!$A189="","",Offerte!$C189)</f>
        <v/>
      </c>
      <c r="D5817" s="10" t="inlineStr">
        <is>
          <t>D.1.1</t>
        </is>
      </c>
      <c r="E5817" s="10" t="inlineStr">
        <is>
          <t>D</t>
        </is>
      </c>
      <c r="F5817" s="10" t="inlineStr">
        <is>
          <t>Q</t>
        </is>
      </c>
      <c r="G5817" s="10" t="inlineStr">
        <is>
          <t>higher</t>
        </is>
      </c>
      <c r="H5817" s="10" t="n">
        <v>3</v>
      </c>
      <c r="I5817" s="10" t="inlineStr">
        <is>
          <t>Installazione di pensiline</t>
        </is>
      </c>
      <c r="J5817" s="20" t="n"/>
      <c r="K5817" s="20" t="n"/>
      <c r="L5817" s="20" t="n"/>
      <c r="M5817" s="20" t="n"/>
      <c r="N5817" s="21">
        <f>IF($A5817="","",IFERROR(VALUE($J5817),0))</f>
        <v/>
      </c>
      <c r="O5817" s="21">
        <f>IF($A5817="",0,IF(OR($S5817&lt;&gt;1,COUNTA($J5817:$M5817)=0),0,IF(SUMPRODUCT(MAX(($C$5:$C$6173=$C5817)*($D$5:$D$6173=$D5817)*($S$5:$S$6173=1)*IFERROR($N$5:$N$6173*1,0)))&gt;0,ROUND($H5817*($N5817/SUMPRODUCT(MAX(($C$5:$C$6173=$C5817)*($D$5:$D$6173=$D5817)*($S$5:$S$6173=1)*IFERROR($N$5:$N$6173*1,0)))),4),0)))</f>
        <v/>
      </c>
      <c r="P5817" s="10" t="inlineStr">
        <is>
          <t>fermate</t>
        </is>
      </c>
      <c r="Q5817" s="21">
        <f>IF($A5817="","",$A5817&amp;"|"&amp;$C5817)</f>
        <v/>
      </c>
      <c r="R5817" s="21">
        <f>IF($A5817="","",$A5817&amp;"|"&amp;$C5817&amp;"|"&amp;$D5817)</f>
        <v/>
      </c>
      <c r="S5817" s="21">
        <f>IF($A5817="","",IFERROR(INDEX(Offerte!$D$2:$D$200,MATCH($Q5817,Offerte!$L$2:$L$200,0)),0))</f>
        <v/>
      </c>
      <c r="T5817" s="21">
        <f>IF($A5817="","",IFERROR(INDEX(Offerte!$G$2:$G$200,MATCH($Q5817,Offerte!$L$2:$L$200,0)),"NO"))</f>
        <v/>
      </c>
    </row>
    <row r="5818">
      <c r="A5818" s="10">
        <f>IF(Offerte!$A189="","",Offerte!$A189)</f>
        <v/>
      </c>
      <c r="B5818" s="10">
        <f>IF(Offerte!$A189="","",Offerte!$B189)</f>
        <v/>
      </c>
      <c r="C5818" s="10">
        <f>IF(Offerte!$A189="","",Offerte!$C189)</f>
        <v/>
      </c>
      <c r="D5818" s="10" t="inlineStr">
        <is>
          <t>D.1.2</t>
        </is>
      </c>
      <c r="E5818" s="10" t="inlineStr">
        <is>
          <t>D</t>
        </is>
      </c>
      <c r="F5818" s="10" t="inlineStr">
        <is>
          <t>Q</t>
        </is>
      </c>
      <c r="G5818" s="10" t="inlineStr">
        <is>
          <t>higher</t>
        </is>
      </c>
      <c r="H5818" s="10" t="n">
        <v>3</v>
      </c>
      <c r="I5818" s="10" t="inlineStr">
        <is>
          <t>Installazione di paline di fermata conformi alla DGR 581/2023</t>
        </is>
      </c>
      <c r="J5818" s="20" t="n"/>
      <c r="K5818" s="20" t="n"/>
      <c r="L5818" s="20" t="n"/>
      <c r="M5818" s="20" t="n"/>
      <c r="N5818" s="21">
        <f>IF($A5818="","",IFERROR(VALUE($J5818),0))</f>
        <v/>
      </c>
      <c r="O5818" s="21">
        <f>IF($A5818="",0,IF(OR($S5818&lt;&gt;1,COUNTA($J5818:$M5818)=0),0,IF(SUMPRODUCT(MAX(($C$5:$C$6173=$C5818)*($D$5:$D$6173=$D5818)*($S$5:$S$6173=1)*IFERROR($N$5:$N$6173*1,0)))&gt;0,ROUND($H5818*($N5818/SUMPRODUCT(MAX(($C$5:$C$6173=$C5818)*($D$5:$D$6173=$D5818)*($S$5:$S$6173=1)*IFERROR($N$5:$N$6173*1,0)))),4),0)))</f>
        <v/>
      </c>
      <c r="P5818" s="10" t="inlineStr">
        <is>
          <t>fermate</t>
        </is>
      </c>
      <c r="Q5818" s="21">
        <f>IF($A5818="","",$A5818&amp;"|"&amp;$C5818)</f>
        <v/>
      </c>
      <c r="R5818" s="21">
        <f>IF($A5818="","",$A5818&amp;"|"&amp;$C5818&amp;"|"&amp;$D5818)</f>
        <v/>
      </c>
      <c r="S5818" s="21">
        <f>IF($A5818="","",IFERROR(INDEX(Offerte!$D$2:$D$200,MATCH($Q5818,Offerte!$L$2:$L$200,0)),0))</f>
        <v/>
      </c>
      <c r="T5818" s="21">
        <f>IF($A5818="","",IFERROR(INDEX(Offerte!$G$2:$G$200,MATCH($Q5818,Offerte!$L$2:$L$200,0)),"NO"))</f>
        <v/>
      </c>
    </row>
    <row r="5819">
      <c r="A5819" s="10">
        <f>IF(Offerte!$A189="","",Offerte!$A189)</f>
        <v/>
      </c>
      <c r="B5819" s="10">
        <f>IF(Offerte!$A189="","",Offerte!$B189)</f>
        <v/>
      </c>
      <c r="C5819" s="10">
        <f>IF(Offerte!$A189="","",Offerte!$C189)</f>
        <v/>
      </c>
      <c r="D5819" s="10" t="inlineStr">
        <is>
          <t>D.1.3</t>
        </is>
      </c>
      <c r="E5819" s="10" t="inlineStr">
        <is>
          <t>D</t>
        </is>
      </c>
      <c r="F5819" s="10" t="inlineStr">
        <is>
          <t>Q</t>
        </is>
      </c>
      <c r="G5819" s="10" t="inlineStr">
        <is>
          <t>higher</t>
        </is>
      </c>
      <c r="H5819" s="10" t="n">
        <v>2</v>
      </c>
      <c r="I5819" s="10" t="inlineStr">
        <is>
          <t>Display informativi connessi alle fermate</t>
        </is>
      </c>
      <c r="J5819" s="20" t="n"/>
      <c r="K5819" s="20" t="n"/>
      <c r="L5819" s="20" t="n"/>
      <c r="M5819" s="20" t="n"/>
      <c r="N5819" s="21">
        <f>IF($A5819="","",IFERROR(VALUE($J5819),0))</f>
        <v/>
      </c>
      <c r="O5819" s="21">
        <f>IF($A5819="",0,IF(OR($S5819&lt;&gt;1,COUNTA($J5819:$M5819)=0),0,IF(SUMPRODUCT(MAX(($C$5:$C$6173=$C5819)*($D$5:$D$6173=$D5819)*($S$5:$S$6173=1)*IFERROR($N$5:$N$6173*1,0)))&gt;0,ROUND($H5819*($N5819/SUMPRODUCT(MAX(($C$5:$C$6173=$C5819)*($D$5:$D$6173=$D5819)*($S$5:$S$6173=1)*IFERROR($N$5:$N$6173*1,0)))),4),0)))</f>
        <v/>
      </c>
      <c r="P5819" s="10" t="inlineStr">
        <is>
          <t>fermate</t>
        </is>
      </c>
      <c r="Q5819" s="21">
        <f>IF($A5819="","",$A5819&amp;"|"&amp;$C5819)</f>
        <v/>
      </c>
      <c r="R5819" s="21">
        <f>IF($A5819="","",$A5819&amp;"|"&amp;$C5819&amp;"|"&amp;$D5819)</f>
        <v/>
      </c>
      <c r="S5819" s="21">
        <f>IF($A5819="","",IFERROR(INDEX(Offerte!$D$2:$D$200,MATCH($Q5819,Offerte!$L$2:$L$200,0)),0))</f>
        <v/>
      </c>
      <c r="T5819" s="21">
        <f>IF($A5819="","",IFERROR(INDEX(Offerte!$G$2:$G$200,MATCH($Q5819,Offerte!$L$2:$L$200,0)),"NO"))</f>
        <v/>
      </c>
    </row>
    <row r="5820">
      <c r="A5820" s="10">
        <f>IF(Offerte!$A189="","",Offerte!$A189)</f>
        <v/>
      </c>
      <c r="B5820" s="10">
        <f>IF(Offerte!$A189="","",Offerte!$B189)</f>
        <v/>
      </c>
      <c r="C5820" s="10">
        <f>IF(Offerte!$A189="","",Offerte!$C189)</f>
        <v/>
      </c>
      <c r="D5820" s="10" t="inlineStr">
        <is>
          <t>D.2.1</t>
        </is>
      </c>
      <c r="E5820" s="10" t="inlineStr">
        <is>
          <t>D</t>
        </is>
      </c>
      <c r="F5820" s="10" t="inlineStr">
        <is>
          <t>Q</t>
        </is>
      </c>
      <c r="G5820" s="10" t="inlineStr">
        <is>
          <t>higher</t>
        </is>
      </c>
      <c r="H5820" s="10" t="n">
        <v>2</v>
      </c>
      <c r="I5820" s="10" t="inlineStr">
        <is>
          <t>Segnali tattili Loges-Vet-Evolution</t>
        </is>
      </c>
      <c r="J5820" s="20" t="n"/>
      <c r="K5820" s="20" t="n"/>
      <c r="L5820" s="20" t="n"/>
      <c r="M5820" s="20" t="n"/>
      <c r="N5820" s="21">
        <f>IF($A5820="","",IFERROR(VALUE($J5820),0))</f>
        <v/>
      </c>
      <c r="O5820" s="21">
        <f>IF($A5820="",0,IF(OR($S5820&lt;&gt;1,COUNTA($J5820:$M5820)=0),0,IF(SUMPRODUCT(MAX(($C$5:$C$6173=$C5820)*($D$5:$D$6173=$D5820)*($S$5:$S$6173=1)*IFERROR($N$5:$N$6173*1,0)))&gt;0,ROUND($H5820*($N5820/SUMPRODUCT(MAX(($C$5:$C$6173=$C5820)*($D$5:$D$6173=$D5820)*($S$5:$S$6173=1)*IFERROR($N$5:$N$6173*1,0)))),4),0)))</f>
        <v/>
      </c>
      <c r="P5820" s="10" t="inlineStr">
        <is>
          <t>fermate</t>
        </is>
      </c>
      <c r="Q5820" s="21">
        <f>IF($A5820="","",$A5820&amp;"|"&amp;$C5820)</f>
        <v/>
      </c>
      <c r="R5820" s="21">
        <f>IF($A5820="","",$A5820&amp;"|"&amp;$C5820&amp;"|"&amp;$D5820)</f>
        <v/>
      </c>
      <c r="S5820" s="21">
        <f>IF($A5820="","",IFERROR(INDEX(Offerte!$D$2:$D$200,MATCH($Q5820,Offerte!$L$2:$L$200,0)),0))</f>
        <v/>
      </c>
      <c r="T5820" s="21">
        <f>IF($A5820="","",IFERROR(INDEX(Offerte!$G$2:$G$200,MATCH($Q5820,Offerte!$L$2:$L$200,0)),"NO"))</f>
        <v/>
      </c>
    </row>
    <row r="5821">
      <c r="A5821" s="10">
        <f>IF(Offerte!$A189="","",Offerte!$A189)</f>
        <v/>
      </c>
      <c r="B5821" s="10">
        <f>IF(Offerte!$A189="","",Offerte!$B189)</f>
        <v/>
      </c>
      <c r="C5821" s="10">
        <f>IF(Offerte!$A189="","",Offerte!$C189)</f>
        <v/>
      </c>
      <c r="D5821" s="10" t="inlineStr">
        <is>
          <t>E.1.1</t>
        </is>
      </c>
      <c r="E5821" s="10" t="inlineStr">
        <is>
          <t>E</t>
        </is>
      </c>
      <c r="F5821" s="10" t="inlineStr">
        <is>
          <t>T</t>
        </is>
      </c>
      <c r="G5821" s="10" t="inlineStr">
        <is>
          <t>tabular</t>
        </is>
      </c>
      <c r="H5821" s="10" t="n">
        <v>2</v>
      </c>
      <c r="I5821" s="10" t="inlineStr">
        <is>
          <t>Mobile app con travel planner PRM</t>
        </is>
      </c>
      <c r="J5821" s="20" t="n"/>
      <c r="K5821" s="20" t="n"/>
      <c r="L5821" s="20" t="n"/>
      <c r="M5821" s="20" t="n"/>
      <c r="N5821" s="21">
        <f>IF($A5821="","",IF(IFERROR(VALUE($M5821),0)=1,1,0))</f>
        <v/>
      </c>
      <c r="O5821" s="21">
        <f>IF($A5821="",0,IF(OR($S5821&lt;&gt;1,COUNTA($J5821:$M5821)=0),0,IF($N5821=1,$H5821,0)))</f>
        <v/>
      </c>
      <c r="P5821" s="10" t="inlineStr">
        <is>
          <t>sì/no</t>
        </is>
      </c>
      <c r="Q5821" s="21">
        <f>IF($A5821="","",$A5821&amp;"|"&amp;$C5821)</f>
        <v/>
      </c>
      <c r="R5821" s="21">
        <f>IF($A5821="","",$A5821&amp;"|"&amp;$C5821&amp;"|"&amp;$D5821)</f>
        <v/>
      </c>
      <c r="S5821" s="21">
        <f>IF($A5821="","",IFERROR(INDEX(Offerte!$D$2:$D$200,MATCH($Q5821,Offerte!$L$2:$L$200,0)),0))</f>
        <v/>
      </c>
      <c r="T5821" s="21">
        <f>IF($A5821="","",IFERROR(INDEX(Offerte!$G$2:$G$200,MATCH($Q5821,Offerte!$L$2:$L$200,0)),"NO"))</f>
        <v/>
      </c>
    </row>
    <row r="5822">
      <c r="A5822" s="10">
        <f>IF(Offerte!$A189="","",Offerte!$A189)</f>
        <v/>
      </c>
      <c r="B5822" s="10">
        <f>IF(Offerte!$A189="","",Offerte!$B189)</f>
        <v/>
      </c>
      <c r="C5822" s="10">
        <f>IF(Offerte!$A189="","",Offerte!$C189)</f>
        <v/>
      </c>
      <c r="D5822" s="10" t="inlineStr">
        <is>
          <t>E.2.1</t>
        </is>
      </c>
      <c r="E5822" s="10" t="inlineStr">
        <is>
          <t>E</t>
        </is>
      </c>
      <c r="F5822" s="10" t="inlineStr">
        <is>
          <t>D</t>
        </is>
      </c>
      <c r="G5822" s="10" t="inlineStr">
        <is>
          <t>discretionary</t>
        </is>
      </c>
      <c r="H5822" s="10" t="n">
        <v>2</v>
      </c>
      <c r="I5822" s="10" t="inlineStr">
        <is>
          <t>Altre azioni informative e rapporti con gli utenti</t>
        </is>
      </c>
      <c r="J5822" s="20" t="n"/>
      <c r="K5822" s="20" t="n"/>
      <c r="L5822" s="20" t="n"/>
      <c r="M5822" s="20" t="n"/>
      <c r="N5822" s="21">
        <f>IF($A5822="","",MAX(0,MIN(1,IFERROR(VALUE($M5822),0))))</f>
        <v/>
      </c>
      <c r="O5822" s="21">
        <f>IF($A5822="",0,IF(OR($S5822&lt;&gt;1,COUNTA($J5822:$M5822)=0),0,IF(SUMPRODUCT(MAX(($C$5:$C$6173=$C5822)*($D$5:$D$6173=$D5822)*($S$5:$S$6173=1)*IFERROR($N$5:$N$6173*1,0)))&gt;0,ROUND($H5822*($N5822/SUMPRODUCT(MAX(($C$5:$C$6173=$C5822)*($D$5:$D$6173=$D5822)*($S$5:$S$6173=1)*IFERROR($N$5:$N$6173*1,0)))),4),0)))</f>
        <v/>
      </c>
      <c r="P5822" s="10" t="inlineStr">
        <is>
          <t>coeff.</t>
        </is>
      </c>
      <c r="Q5822" s="21">
        <f>IF($A5822="","",$A5822&amp;"|"&amp;$C5822)</f>
        <v/>
      </c>
      <c r="R5822" s="21">
        <f>IF($A5822="","",$A5822&amp;"|"&amp;$C5822&amp;"|"&amp;$D5822)</f>
        <v/>
      </c>
      <c r="S5822" s="21">
        <f>IF($A5822="","",IFERROR(INDEX(Offerte!$D$2:$D$200,MATCH($Q5822,Offerte!$L$2:$L$200,0)),0))</f>
        <v/>
      </c>
      <c r="T5822" s="21">
        <f>IF($A5822="","",IFERROR(INDEX(Offerte!$G$2:$G$200,MATCH($Q5822,Offerte!$L$2:$L$200,0)),"NO"))</f>
        <v/>
      </c>
    </row>
    <row r="5823">
      <c r="A5823" s="10">
        <f>IF(Offerte!$A189="","",Offerte!$A189)</f>
        <v/>
      </c>
      <c r="B5823" s="10">
        <f>IF(Offerte!$A189="","",Offerte!$B189)</f>
        <v/>
      </c>
      <c r="C5823" s="10">
        <f>IF(Offerte!$A189="","",Offerte!$C189)</f>
        <v/>
      </c>
      <c r="D5823" s="10" t="inlineStr">
        <is>
          <t>F.1.1</t>
        </is>
      </c>
      <c r="E5823" s="10" t="inlineStr">
        <is>
          <t>F</t>
        </is>
      </c>
      <c r="F5823" s="10" t="inlineStr">
        <is>
          <t>Q</t>
        </is>
      </c>
      <c r="G5823" s="10" t="inlineStr">
        <is>
          <t>lower</t>
        </is>
      </c>
      <c r="H5823" s="10" t="n">
        <v>7</v>
      </c>
      <c r="I5823" s="10" t="inlineStr">
        <is>
          <t>Performance ambientali del parco mezzi adibito al servizio - I_CEA</t>
        </is>
      </c>
      <c r="J5823" s="20" t="n"/>
      <c r="K5823" s="20" t="n"/>
      <c r="L5823" s="20" t="n"/>
      <c r="M5823" s="20" t="n"/>
      <c r="N5823" s="21">
        <f>IF($A5823="","",IFERROR(VALUE($J5823),0))</f>
        <v/>
      </c>
      <c r="O5823" s="21">
        <f>IF($A5823="",0,IF(OR($S5823&lt;&gt;1,COUNTA($J5823:$M5823)=0),0,IF(AND(IFERROR(AGGREGATE(15,6,$N$5:$N$6173/(($C$5:$C$6173=$C5823)*($D$5:$D$6173=$D5823)*($S$5:$S$6173=1)*($N$5:$N$6173&gt;0)),1),0)&gt;0,$N5823&gt;0),ROUND($H5823*(IFERROR(AGGREGATE(15,6,$N$5:$N$6173/(($C$5:$C$6173=$C5823)*($D$5:$D$6173=$D5823)*($S$5:$S$6173=1)*($N$5:$N$6173&gt;0)),1),0)/$N5823),4),0)))</f>
        <v/>
      </c>
      <c r="P5823" s="10" t="inlineStr">
        <is>
          <t>indice</t>
        </is>
      </c>
      <c r="Q5823" s="21">
        <f>IF($A5823="","",$A5823&amp;"|"&amp;$C5823)</f>
        <v/>
      </c>
      <c r="R5823" s="21">
        <f>IF($A5823="","",$A5823&amp;"|"&amp;$C5823&amp;"|"&amp;$D5823)</f>
        <v/>
      </c>
      <c r="S5823" s="21">
        <f>IF($A5823="","",IFERROR(INDEX(Offerte!$D$2:$D$200,MATCH($Q5823,Offerte!$L$2:$L$200,0)),0))</f>
        <v/>
      </c>
      <c r="T5823" s="21">
        <f>IF($A5823="","",IFERROR(INDEX(Offerte!$G$2:$G$200,MATCH($Q5823,Offerte!$L$2:$L$200,0)),"NO"))</f>
        <v/>
      </c>
    </row>
    <row r="5824">
      <c r="A5824" s="10">
        <f>IF(Offerte!$A189="","",Offerte!$A189)</f>
        <v/>
      </c>
      <c r="B5824" s="10">
        <f>IF(Offerte!$A189="","",Offerte!$B189)</f>
        <v/>
      </c>
      <c r="C5824" s="10">
        <f>IF(Offerte!$A189="","",Offerte!$C189)</f>
        <v/>
      </c>
      <c r="D5824" s="10" t="inlineStr">
        <is>
          <t>F.2.1</t>
        </is>
      </c>
      <c r="E5824" s="10" t="inlineStr">
        <is>
          <t>F</t>
        </is>
      </c>
      <c r="F5824" s="10" t="inlineStr">
        <is>
          <t>Q</t>
        </is>
      </c>
      <c r="G5824" s="10" t="inlineStr">
        <is>
          <t>higher</t>
        </is>
      </c>
      <c r="H5824" s="10" t="n">
        <v>2</v>
      </c>
      <c r="I5824" s="10" t="inlineStr">
        <is>
          <t>Tasso di copertura del servizio con dispositivi ECO-DRIVER</t>
        </is>
      </c>
      <c r="J5824" s="20" t="n"/>
      <c r="K5824" s="20" t="n"/>
      <c r="L5824" s="20" t="n"/>
      <c r="M5824" s="20" t="n"/>
      <c r="N5824" s="21">
        <f>IF($A5824="","",IFERROR(VALUE($K5824)/VALUE($L5824),IFERROR(VALUE($J5824),0)))</f>
        <v/>
      </c>
      <c r="O5824" s="21">
        <f>IF($A5824="",0,IF(OR($S5824&lt;&gt;1,COUNTA($J5824:$M5824)=0),0,IF(SUMPRODUCT(MAX(($C$5:$C$6173=$C5824)*($D$5:$D$6173=$D5824)*($S$5:$S$6173=1)*IFERROR($N$5:$N$6173*1,0)))&gt;0,ROUND($H5824*($N5824/SUMPRODUCT(MAX(($C$5:$C$6173=$C5824)*($D$5:$D$6173=$D5824)*($S$5:$S$6173=1)*IFERROR($N$5:$N$6173*1,0)))),4),0)))</f>
        <v/>
      </c>
      <c r="P5824" s="10" t="inlineStr">
        <is>
          <t>Autobus attrezzati con dispositivi ECO-DRIVER / Autobus totali in offerta, incluse scorte</t>
        </is>
      </c>
      <c r="Q5824" s="21">
        <f>IF($A5824="","",$A5824&amp;"|"&amp;$C5824)</f>
        <v/>
      </c>
      <c r="R5824" s="21">
        <f>IF($A5824="","",$A5824&amp;"|"&amp;$C5824&amp;"|"&amp;$D5824)</f>
        <v/>
      </c>
      <c r="S5824" s="21">
        <f>IF($A5824="","",IFERROR(INDEX(Offerte!$D$2:$D$200,MATCH($Q5824,Offerte!$L$2:$L$200,0)),0))</f>
        <v/>
      </c>
      <c r="T5824" s="21">
        <f>IF($A5824="","",IFERROR(INDEX(Offerte!$G$2:$G$200,MATCH($Q5824,Offerte!$L$2:$L$200,0)),"NO"))</f>
        <v/>
      </c>
    </row>
    <row r="5825">
      <c r="A5825" s="10">
        <f>IF(Offerte!$A189="","",Offerte!$A189)</f>
        <v/>
      </c>
      <c r="B5825" s="10">
        <f>IF(Offerte!$A189="","",Offerte!$B189)</f>
        <v/>
      </c>
      <c r="C5825" s="10">
        <f>IF(Offerte!$A189="","",Offerte!$C189)</f>
        <v/>
      </c>
      <c r="D5825" s="10" t="inlineStr">
        <is>
          <t>F.3.1</t>
        </is>
      </c>
      <c r="E5825" s="10" t="inlineStr">
        <is>
          <t>F</t>
        </is>
      </c>
      <c r="F5825" s="10" t="inlineStr">
        <is>
          <t>Q</t>
        </is>
      </c>
      <c r="G5825" s="10" t="inlineStr">
        <is>
          <t>higher</t>
        </is>
      </c>
      <c r="H5825" s="10" t="n">
        <v>2</v>
      </c>
      <c r="I5825" s="10" t="inlineStr">
        <is>
          <t>Autoproduzione consumi elettrici per trazione</t>
        </is>
      </c>
      <c r="J5825" s="20" t="n"/>
      <c r="K5825" s="20" t="n"/>
      <c r="L5825" s="20" t="n"/>
      <c r="M5825" s="20" t="n"/>
      <c r="N5825" s="21">
        <f>IF($A5825="","",IFERROR(VALUE($J5825),0))</f>
        <v/>
      </c>
      <c r="O5825" s="21">
        <f>IF($A5825="",0,IF(OR($S5825&lt;&gt;1,COUNTA($J5825:$M5825)=0),0,IF(SUMPRODUCT(MAX(($C$5:$C$6173=$C5825)*($D$5:$D$6173=$D5825)*($S$5:$S$6173=1)*IFERROR($N$5:$N$6173*1,0)))&gt;0,ROUND($H5825*($N5825/SUMPRODUCT(MAX(($C$5:$C$6173=$C5825)*($D$5:$D$6173=$D5825)*($S$5:$S$6173=1)*IFERROR($N$5:$N$6173*1,0)))),4),0)))</f>
        <v/>
      </c>
      <c r="P5825" s="10" t="inlineStr">
        <is>
          <t>kWh/anno</t>
        </is>
      </c>
      <c r="Q5825" s="21">
        <f>IF($A5825="","",$A5825&amp;"|"&amp;$C5825)</f>
        <v/>
      </c>
      <c r="R5825" s="21">
        <f>IF($A5825="","",$A5825&amp;"|"&amp;$C5825&amp;"|"&amp;$D5825)</f>
        <v/>
      </c>
      <c r="S5825" s="21">
        <f>IF($A5825="","",IFERROR(INDEX(Offerte!$D$2:$D$200,MATCH($Q5825,Offerte!$L$2:$L$200,0)),0))</f>
        <v/>
      </c>
      <c r="T5825" s="21">
        <f>IF($A5825="","",IFERROR(INDEX(Offerte!$G$2:$G$200,MATCH($Q5825,Offerte!$L$2:$L$200,0)),"NO"))</f>
        <v/>
      </c>
    </row>
    <row r="5826">
      <c r="A5826" s="10">
        <f>IF(Offerte!$A189="","",Offerte!$A189)</f>
        <v/>
      </c>
      <c r="B5826" s="10">
        <f>IF(Offerte!$A189="","",Offerte!$B189)</f>
        <v/>
      </c>
      <c r="C5826" s="10">
        <f>IF(Offerte!$A189="","",Offerte!$C189)</f>
        <v/>
      </c>
      <c r="D5826" s="10" t="inlineStr">
        <is>
          <t>F.4.1</t>
        </is>
      </c>
      <c r="E5826" s="10" t="inlineStr">
        <is>
          <t>F</t>
        </is>
      </c>
      <c r="F5826" s="10" t="inlineStr">
        <is>
          <t>Q</t>
        </is>
      </c>
      <c r="G5826" s="10" t="inlineStr">
        <is>
          <t>soil</t>
        </is>
      </c>
      <c r="H5826" s="10" t="n">
        <v>2</v>
      </c>
      <c r="I5826" s="10" t="inlineStr">
        <is>
          <t>Indice di consumo di suolo</t>
        </is>
      </c>
      <c r="J5826" s="20" t="n"/>
      <c r="K5826" s="20" t="n"/>
      <c r="L5826" s="20" t="n"/>
      <c r="M5826" s="20" t="n"/>
      <c r="N5826" s="21">
        <f>IF($A5826="","",IFERROR(VALUE($J5826),0))</f>
        <v/>
      </c>
      <c r="O5826" s="21">
        <f>IF($A5826="",0,IF(OR($S5826&lt;&gt;1,COUNTA($J5826:$M5826)=0),0,IF($N5826&lt;=0,$H5826,IF(SUMPRODUCT(MAX(($C$5:$C$6173=$C5826)*($D$5:$D$6173=$D5826)*($S$5:$S$6173=1)*IFERROR($N$5:$N$6173*1,0)))&gt;0,ROUND($H5826*((SUMPRODUCT(MAX(($C$5:$C$6173=$C5826)*($D$5:$D$6173=$D5826)*($S$5:$S$6173=1)*IFERROR($N$5:$N$6173*1,0)))-$N5826)/SUMPRODUCT(MAX(($C$5:$C$6173=$C5826)*($D$5:$D$6173=$D5826)*($S$5:$S$6173=1)*IFERROR($N$5:$N$6173*1,0)))),4),0))))</f>
        <v/>
      </c>
      <c r="P5826" s="10" t="inlineStr">
        <is>
          <t>m2</t>
        </is>
      </c>
      <c r="Q5826" s="21">
        <f>IF($A5826="","",$A5826&amp;"|"&amp;$C5826)</f>
        <v/>
      </c>
      <c r="R5826" s="21">
        <f>IF($A5826="","",$A5826&amp;"|"&amp;$C5826&amp;"|"&amp;$D5826)</f>
        <v/>
      </c>
      <c r="S5826" s="21">
        <f>IF($A5826="","",IFERROR(INDEX(Offerte!$D$2:$D$200,MATCH($Q5826,Offerte!$L$2:$L$200,0)),0))</f>
        <v/>
      </c>
      <c r="T5826" s="21">
        <f>IF($A5826="","",IFERROR(INDEX(Offerte!$G$2:$G$200,MATCH($Q5826,Offerte!$L$2:$L$200,0)),"NO"))</f>
        <v/>
      </c>
    </row>
    <row r="5827">
      <c r="A5827" s="10">
        <f>IF(Offerte!$A189="","",Offerte!$A189)</f>
        <v/>
      </c>
      <c r="B5827" s="10">
        <f>IF(Offerte!$A189="","",Offerte!$B189)</f>
        <v/>
      </c>
      <c r="C5827" s="10">
        <f>IF(Offerte!$A189="","",Offerte!$C189)</f>
        <v/>
      </c>
      <c r="D5827" s="10" t="inlineStr">
        <is>
          <t>F.5.1</t>
        </is>
      </c>
      <c r="E5827" s="10" t="inlineStr">
        <is>
          <t>F</t>
        </is>
      </c>
      <c r="F5827" s="10" t="inlineStr">
        <is>
          <t>T</t>
        </is>
      </c>
      <c r="G5827" s="10" t="inlineStr">
        <is>
          <t>tabular</t>
        </is>
      </c>
      <c r="H5827" s="10" t="n">
        <v>1</v>
      </c>
      <c r="I5827" s="10" t="inlineStr">
        <is>
          <t>Rendicontazione di sostenibilità ambientale</t>
        </is>
      </c>
      <c r="J5827" s="20" t="n"/>
      <c r="K5827" s="20" t="n"/>
      <c r="L5827" s="20" t="n"/>
      <c r="M5827" s="20" t="n"/>
      <c r="N5827" s="21">
        <f>IF($A5827="","",IF(IFERROR(VALUE($M5827),0)=1,1,0))</f>
        <v/>
      </c>
      <c r="O5827" s="21">
        <f>IF($A5827="",0,IF(OR($S5827&lt;&gt;1,COUNTA($J5827:$M5827)=0),0,IF($N5827=1,$H5827,0)))</f>
        <v/>
      </c>
      <c r="P5827" s="10" t="inlineStr">
        <is>
          <t>sì/no</t>
        </is>
      </c>
      <c r="Q5827" s="21">
        <f>IF($A5827="","",$A5827&amp;"|"&amp;$C5827)</f>
        <v/>
      </c>
      <c r="R5827" s="21">
        <f>IF($A5827="","",$A5827&amp;"|"&amp;$C5827&amp;"|"&amp;$D5827)</f>
        <v/>
      </c>
      <c r="S5827" s="21">
        <f>IF($A5827="","",IFERROR(INDEX(Offerte!$D$2:$D$200,MATCH($Q5827,Offerte!$L$2:$L$200,0)),0))</f>
        <v/>
      </c>
      <c r="T5827" s="21">
        <f>IF($A5827="","",IFERROR(INDEX(Offerte!$G$2:$G$200,MATCH($Q5827,Offerte!$L$2:$L$200,0)),"NO"))</f>
        <v/>
      </c>
    </row>
    <row r="5828">
      <c r="A5828" s="10">
        <f>IF(Offerte!$A189="","",Offerte!$A189)</f>
        <v/>
      </c>
      <c r="B5828" s="10">
        <f>IF(Offerte!$A189="","",Offerte!$B189)</f>
        <v/>
      </c>
      <c r="C5828" s="10">
        <f>IF(Offerte!$A189="","",Offerte!$C189)</f>
        <v/>
      </c>
      <c r="D5828" s="10" t="inlineStr">
        <is>
          <t>G.1.1</t>
        </is>
      </c>
      <c r="E5828" s="10" t="inlineStr">
        <is>
          <t>G</t>
        </is>
      </c>
      <c r="F5828" s="10" t="inlineStr">
        <is>
          <t>D</t>
        </is>
      </c>
      <c r="G5828" s="10" t="inlineStr">
        <is>
          <t>discretionary</t>
        </is>
      </c>
      <c r="H5828" s="10" t="n">
        <v>2</v>
      </c>
      <c r="I5828" s="10" t="inlineStr">
        <is>
          <t>Qualità del progetto di centrale di controllo aziendale</t>
        </is>
      </c>
      <c r="J5828" s="20" t="n"/>
      <c r="K5828" s="20" t="n"/>
      <c r="L5828" s="20" t="n"/>
      <c r="M5828" s="20" t="n"/>
      <c r="N5828" s="21">
        <f>IF($A5828="","",MAX(0,MIN(1,IFERROR(VALUE($M5828),0))))</f>
        <v/>
      </c>
      <c r="O5828" s="21">
        <f>IF($A5828="",0,IF(OR($S5828&lt;&gt;1,COUNTA($J5828:$M5828)=0),0,IF(SUMPRODUCT(MAX(($C$5:$C$6173=$C5828)*($D$5:$D$6173=$D5828)*($S$5:$S$6173=1)*IFERROR($N$5:$N$6173*1,0)))&gt;0,ROUND($H5828*($N5828/SUMPRODUCT(MAX(($C$5:$C$6173=$C5828)*($D$5:$D$6173=$D5828)*($S$5:$S$6173=1)*IFERROR($N$5:$N$6173*1,0)))),4),0)))</f>
        <v/>
      </c>
      <c r="P5828" s="10" t="inlineStr">
        <is>
          <t>coeff.</t>
        </is>
      </c>
      <c r="Q5828" s="21">
        <f>IF($A5828="","",$A5828&amp;"|"&amp;$C5828)</f>
        <v/>
      </c>
      <c r="R5828" s="21">
        <f>IF($A5828="","",$A5828&amp;"|"&amp;$C5828&amp;"|"&amp;$D5828)</f>
        <v/>
      </c>
      <c r="S5828" s="21">
        <f>IF($A5828="","",IFERROR(INDEX(Offerte!$D$2:$D$200,MATCH($Q5828,Offerte!$L$2:$L$200,0)),0))</f>
        <v/>
      </c>
      <c r="T5828" s="21">
        <f>IF($A5828="","",IFERROR(INDEX(Offerte!$G$2:$G$200,MATCH($Q5828,Offerte!$L$2:$L$200,0)),"NO"))</f>
        <v/>
      </c>
    </row>
    <row r="5829">
      <c r="A5829" s="10">
        <f>IF(Offerte!$A189="","",Offerte!$A189)</f>
        <v/>
      </c>
      <c r="B5829" s="10">
        <f>IF(Offerte!$A189="","",Offerte!$B189)</f>
        <v/>
      </c>
      <c r="C5829" s="10">
        <f>IF(Offerte!$A189="","",Offerte!$C189)</f>
        <v/>
      </c>
      <c r="D5829" s="10" t="inlineStr">
        <is>
          <t>G.2.1</t>
        </is>
      </c>
      <c r="E5829" s="10" t="inlineStr">
        <is>
          <t>G</t>
        </is>
      </c>
      <c r="F5829" s="10" t="inlineStr">
        <is>
          <t>T</t>
        </is>
      </c>
      <c r="G5829" s="10" t="inlineStr">
        <is>
          <t>tabular</t>
        </is>
      </c>
      <c r="H5829" s="10" t="n">
        <v>1</v>
      </c>
      <c r="I5829" s="10" t="inlineStr">
        <is>
          <t>Certificazione ISO 45001</t>
        </is>
      </c>
      <c r="J5829" s="20" t="n"/>
      <c r="K5829" s="20" t="n"/>
      <c r="L5829" s="20" t="n"/>
      <c r="M5829" s="20" t="n"/>
      <c r="N5829" s="21">
        <f>IF($A5829="","",IF(IFERROR(VALUE($M5829),0)=1,1,0))</f>
        <v/>
      </c>
      <c r="O5829" s="21">
        <f>IF($A5829="",0,IF(OR($S5829&lt;&gt;1,COUNTA($J5829:$M5829)=0),0,IF($N5829=1,$H5829,0)))</f>
        <v/>
      </c>
      <c r="P5829" s="10" t="inlineStr">
        <is>
          <t>sì/no</t>
        </is>
      </c>
      <c r="Q5829" s="21">
        <f>IF($A5829="","",$A5829&amp;"|"&amp;$C5829)</f>
        <v/>
      </c>
      <c r="R5829" s="21">
        <f>IF($A5829="","",$A5829&amp;"|"&amp;$C5829&amp;"|"&amp;$D5829)</f>
        <v/>
      </c>
      <c r="S5829" s="21">
        <f>IF($A5829="","",IFERROR(INDEX(Offerte!$D$2:$D$200,MATCH($Q5829,Offerte!$L$2:$L$200,0)),0))</f>
        <v/>
      </c>
      <c r="T5829" s="21">
        <f>IF($A5829="","",IFERROR(INDEX(Offerte!$G$2:$G$200,MATCH($Q5829,Offerte!$L$2:$L$200,0)),"NO"))</f>
        <v/>
      </c>
    </row>
    <row r="5830">
      <c r="A5830" s="10">
        <f>IF(Offerte!$A189="","",Offerte!$A189)</f>
        <v/>
      </c>
      <c r="B5830" s="10">
        <f>IF(Offerte!$A189="","",Offerte!$B189)</f>
        <v/>
      </c>
      <c r="C5830" s="10">
        <f>IF(Offerte!$A189="","",Offerte!$C189)</f>
        <v/>
      </c>
      <c r="D5830" s="10" t="inlineStr">
        <is>
          <t>G.3.1</t>
        </is>
      </c>
      <c r="E5830" s="10" t="inlineStr">
        <is>
          <t>G</t>
        </is>
      </c>
      <c r="F5830" s="10" t="inlineStr">
        <is>
          <t>T</t>
        </is>
      </c>
      <c r="G5830" s="10" t="inlineStr">
        <is>
          <t>tabular</t>
        </is>
      </c>
      <c r="H5830" s="10" t="n">
        <v>1</v>
      </c>
      <c r="I5830" s="10" t="inlineStr">
        <is>
          <t>Certificazioni di responsabilità sociale</t>
        </is>
      </c>
      <c r="J5830" s="20" t="n"/>
      <c r="K5830" s="20" t="n"/>
      <c r="L5830" s="20" t="n"/>
      <c r="M5830" s="20" t="n"/>
      <c r="N5830" s="21">
        <f>IF($A5830="","",IF(IFERROR(VALUE($M5830),0)=1,1,0))</f>
        <v/>
      </c>
      <c r="O5830" s="21">
        <f>IF($A5830="",0,IF(OR($S5830&lt;&gt;1,COUNTA($J5830:$M5830)=0),0,IF($N5830=1,$H5830,0)))</f>
        <v/>
      </c>
      <c r="P5830" s="10" t="inlineStr">
        <is>
          <t>sì/no</t>
        </is>
      </c>
      <c r="Q5830" s="21">
        <f>IF($A5830="","",$A5830&amp;"|"&amp;$C5830)</f>
        <v/>
      </c>
      <c r="R5830" s="21">
        <f>IF($A5830="","",$A5830&amp;"|"&amp;$C5830&amp;"|"&amp;$D5830)</f>
        <v/>
      </c>
      <c r="S5830" s="21">
        <f>IF($A5830="","",IFERROR(INDEX(Offerte!$D$2:$D$200,MATCH($Q5830,Offerte!$L$2:$L$200,0)),0))</f>
        <v/>
      </c>
      <c r="T5830" s="21">
        <f>IF($A5830="","",IFERROR(INDEX(Offerte!$G$2:$G$200,MATCH($Q5830,Offerte!$L$2:$L$200,0)),"NO"))</f>
        <v/>
      </c>
    </row>
    <row r="5831">
      <c r="A5831" s="10">
        <f>IF(Offerte!$A189="","",Offerte!$A189)</f>
        <v/>
      </c>
      <c r="B5831" s="10">
        <f>IF(Offerte!$A189="","",Offerte!$B189)</f>
        <v/>
      </c>
      <c r="C5831" s="10">
        <f>IF(Offerte!$A189="","",Offerte!$C189)</f>
        <v/>
      </c>
      <c r="D5831" s="10" t="inlineStr">
        <is>
          <t>G.4.1</t>
        </is>
      </c>
      <c r="E5831" s="10" t="inlineStr">
        <is>
          <t>G</t>
        </is>
      </c>
      <c r="F5831" s="10" t="inlineStr">
        <is>
          <t>D</t>
        </is>
      </c>
      <c r="G5831" s="10" t="inlineStr">
        <is>
          <t>discretionary</t>
        </is>
      </c>
      <c r="H5831" s="10" t="n">
        <v>2</v>
      </c>
      <c r="I5831" s="10" t="inlineStr">
        <is>
          <t>Qualità del piano di formazione del personale</t>
        </is>
      </c>
      <c r="J5831" s="20" t="n"/>
      <c r="K5831" s="20" t="n"/>
      <c r="L5831" s="20" t="n"/>
      <c r="M5831" s="20" t="n"/>
      <c r="N5831" s="21">
        <f>IF($A5831="","",MAX(0,MIN(1,IFERROR(VALUE($M5831),0))))</f>
        <v/>
      </c>
      <c r="O5831" s="21">
        <f>IF($A5831="",0,IF(OR($S5831&lt;&gt;1,COUNTA($J5831:$M5831)=0),0,IF(SUMPRODUCT(MAX(($C$5:$C$6173=$C5831)*($D$5:$D$6173=$D5831)*($S$5:$S$6173=1)*IFERROR($N$5:$N$6173*1,0)))&gt;0,ROUND($H5831*($N5831/SUMPRODUCT(MAX(($C$5:$C$6173=$C5831)*($D$5:$D$6173=$D5831)*($S$5:$S$6173=1)*IFERROR($N$5:$N$6173*1,0)))),4),0)))</f>
        <v/>
      </c>
      <c r="P5831" s="10" t="inlineStr">
        <is>
          <t>coeff.</t>
        </is>
      </c>
      <c r="Q5831" s="21">
        <f>IF($A5831="","",$A5831&amp;"|"&amp;$C5831)</f>
        <v/>
      </c>
      <c r="R5831" s="21">
        <f>IF($A5831="","",$A5831&amp;"|"&amp;$C5831&amp;"|"&amp;$D5831)</f>
        <v/>
      </c>
      <c r="S5831" s="21">
        <f>IF($A5831="","",IFERROR(INDEX(Offerte!$D$2:$D$200,MATCH($Q5831,Offerte!$L$2:$L$200,0)),0))</f>
        <v/>
      </c>
      <c r="T5831" s="21">
        <f>IF($A5831="","",IFERROR(INDEX(Offerte!$G$2:$G$200,MATCH($Q5831,Offerte!$L$2:$L$200,0)),"NO"))</f>
        <v/>
      </c>
    </row>
    <row r="5832">
      <c r="A5832" s="10">
        <f>IF(Offerte!$A189="","",Offerte!$A189)</f>
        <v/>
      </c>
      <c r="B5832" s="10">
        <f>IF(Offerte!$A189="","",Offerte!$B189)</f>
        <v/>
      </c>
      <c r="C5832" s="10">
        <f>IF(Offerte!$A189="","",Offerte!$C189)</f>
        <v/>
      </c>
      <c r="D5832" s="10" t="inlineStr">
        <is>
          <t>G.5.1</t>
        </is>
      </c>
      <c r="E5832" s="10" t="inlineStr">
        <is>
          <t>G</t>
        </is>
      </c>
      <c r="F5832" s="10" t="inlineStr">
        <is>
          <t>T</t>
        </is>
      </c>
      <c r="G5832" s="10" t="inlineStr">
        <is>
          <t>tabular</t>
        </is>
      </c>
      <c r="H5832" s="10" t="n">
        <v>1</v>
      </c>
      <c r="I5832" s="10" t="inlineStr">
        <is>
          <t>Impegno al mantenimento delle garanzie del contratto di secondo livello del gestore uscente</t>
        </is>
      </c>
      <c r="J5832" s="20" t="n"/>
      <c r="K5832" s="20" t="n"/>
      <c r="L5832" s="20" t="n"/>
      <c r="M5832" s="20" t="n"/>
      <c r="N5832" s="21">
        <f>IF($A5832="","",IF(IFERROR(VALUE($M5832),0)=1,1,0))</f>
        <v/>
      </c>
      <c r="O5832" s="21">
        <f>IF($A5832="",0,IF(OR($S5832&lt;&gt;1,COUNTA($J5832:$M5832)=0),0,IF($N5832=1,$H5832,0)))</f>
        <v/>
      </c>
      <c r="P5832" s="10" t="inlineStr">
        <is>
          <t>sì/no</t>
        </is>
      </c>
      <c r="Q5832" s="21">
        <f>IF($A5832="","",$A5832&amp;"|"&amp;$C5832)</f>
        <v/>
      </c>
      <c r="R5832" s="21">
        <f>IF($A5832="","",$A5832&amp;"|"&amp;$C5832&amp;"|"&amp;$D5832)</f>
        <v/>
      </c>
      <c r="S5832" s="21">
        <f>IF($A5832="","",IFERROR(INDEX(Offerte!$D$2:$D$200,MATCH($Q5832,Offerte!$L$2:$L$200,0)),0))</f>
        <v/>
      </c>
      <c r="T5832" s="21">
        <f>IF($A5832="","",IFERROR(INDEX(Offerte!$G$2:$G$200,MATCH($Q5832,Offerte!$L$2:$L$200,0)),"NO"))</f>
        <v/>
      </c>
    </row>
    <row r="5833">
      <c r="A5833" s="10">
        <f>IF(Offerte!$A190="","",Offerte!$A190)</f>
        <v/>
      </c>
      <c r="B5833" s="10">
        <f>IF(Offerte!$A190="","",Offerte!$B190)</f>
        <v/>
      </c>
      <c r="C5833" s="10">
        <f>IF(Offerte!$A190="","",Offerte!$C190)</f>
        <v/>
      </c>
      <c r="D5833" s="10" t="inlineStr">
        <is>
          <t>A.1.1</t>
        </is>
      </c>
      <c r="E5833" s="10" t="inlineStr">
        <is>
          <t>A</t>
        </is>
      </c>
      <c r="F5833" s="10" t="inlineStr">
        <is>
          <t>Q</t>
        </is>
      </c>
      <c r="G5833" s="10" t="inlineStr">
        <is>
          <t>higher</t>
        </is>
      </c>
      <c r="H5833" s="10" t="n">
        <v>3</v>
      </c>
      <c r="I5833" s="10" t="inlineStr">
        <is>
          <t>Tasso aggiuntivo di corse controllate</t>
        </is>
      </c>
      <c r="J5833" s="20" t="n"/>
      <c r="K5833" s="20" t="n"/>
      <c r="L5833" s="20" t="n"/>
      <c r="M5833" s="20" t="n"/>
      <c r="N5833" s="21">
        <f>IF($A5833="","",IFERROR(VALUE($K5833)/VALUE($L5833)*100,IFERROR(VALUE($J5833),0)))</f>
        <v/>
      </c>
      <c r="O5833" s="21">
        <f>IF($A5833="",0,IF(OR($S5833&lt;&gt;1,COUNTA($J5833:$M5833)=0),0,IF(SUMPRODUCT(MAX(($C$5:$C$6173=$C5833)*($D$5:$D$6173=$D5833)*($S$5:$S$6173=1)*IFERROR($N$5:$N$6173*1,0)))&gt;0,ROUND($H5833*($N5833/SUMPRODUCT(MAX(($C$5:$C$6173=$C5833)*($D$5:$D$6173=$D5833)*($S$5:$S$6173=1)*IFERROR($N$5:$N$6173*1,0)))),4),0)))</f>
        <v/>
      </c>
      <c r="P5833" s="10" t="inlineStr">
        <is>
          <t>Corse controllate annue / Corse programmate annue</t>
        </is>
      </c>
      <c r="Q5833" s="21">
        <f>IF($A5833="","",$A5833&amp;"|"&amp;$C5833)</f>
        <v/>
      </c>
      <c r="R5833" s="21">
        <f>IF($A5833="","",$A5833&amp;"|"&amp;$C5833&amp;"|"&amp;$D5833)</f>
        <v/>
      </c>
      <c r="S5833" s="21">
        <f>IF($A5833="","",IFERROR(INDEX(Offerte!$D$2:$D$200,MATCH($Q5833,Offerte!$L$2:$L$200,0)),0))</f>
        <v/>
      </c>
      <c r="T5833" s="21">
        <f>IF($A5833="","",IFERROR(INDEX(Offerte!$G$2:$G$200,MATCH($Q5833,Offerte!$L$2:$L$200,0)),"NO"))</f>
        <v/>
      </c>
    </row>
    <row r="5834">
      <c r="A5834" s="10">
        <f>IF(Offerte!$A190="","",Offerte!$A190)</f>
        <v/>
      </c>
      <c r="B5834" s="10">
        <f>IF(Offerte!$A190="","",Offerte!$B190)</f>
        <v/>
      </c>
      <c r="C5834" s="10">
        <f>IF(Offerte!$A190="","",Offerte!$C190)</f>
        <v/>
      </c>
      <c r="D5834" s="10" t="inlineStr">
        <is>
          <t>A.1.2</t>
        </is>
      </c>
      <c r="E5834" s="10" t="inlineStr">
        <is>
          <t>A</t>
        </is>
      </c>
      <c r="F5834" s="10" t="inlineStr">
        <is>
          <t>Q</t>
        </is>
      </c>
      <c r="G5834" s="10" t="inlineStr">
        <is>
          <t>higher</t>
        </is>
      </c>
      <c r="H5834" s="10" t="n">
        <v>4</v>
      </c>
      <c r="I5834" s="10" t="inlineStr">
        <is>
          <t>Numero aggiuntivo di passeggeri controllati</t>
        </is>
      </c>
      <c r="J5834" s="20" t="n"/>
      <c r="K5834" s="20" t="n"/>
      <c r="L5834" s="20" t="n"/>
      <c r="M5834" s="20" t="n"/>
      <c r="N5834" s="21">
        <f>IF($A5834="","",IFERROR(VALUE($J5834),0))</f>
        <v/>
      </c>
      <c r="O5834" s="21">
        <f>IF($A5834="",0,IF(OR($S5834&lt;&gt;1,COUNTA($J5834:$M5834)=0),0,IF(SUMPRODUCT(MAX(($C$5:$C$6173=$C5834)*($D$5:$D$6173=$D5834)*($S$5:$S$6173=1)*IFERROR($N$5:$N$6173*1,0)))&gt;0,ROUND($H5834*($N5834/SUMPRODUCT(MAX(($C$5:$C$6173=$C5834)*($D$5:$D$6173=$D5834)*($S$5:$S$6173=1)*IFERROR($N$5:$N$6173*1,0)))),4),0)))</f>
        <v/>
      </c>
      <c r="P5834" s="10" t="inlineStr">
        <is>
          <t>passeggeri/anno</t>
        </is>
      </c>
      <c r="Q5834" s="21">
        <f>IF($A5834="","",$A5834&amp;"|"&amp;$C5834)</f>
        <v/>
      </c>
      <c r="R5834" s="21">
        <f>IF($A5834="","",$A5834&amp;"|"&amp;$C5834&amp;"|"&amp;$D5834)</f>
        <v/>
      </c>
      <c r="S5834" s="21">
        <f>IF($A5834="","",IFERROR(INDEX(Offerte!$D$2:$D$200,MATCH($Q5834,Offerte!$L$2:$L$200,0)),0))</f>
        <v/>
      </c>
      <c r="T5834" s="21">
        <f>IF($A5834="","",IFERROR(INDEX(Offerte!$G$2:$G$200,MATCH($Q5834,Offerte!$L$2:$L$200,0)),"NO"))</f>
        <v/>
      </c>
    </row>
    <row r="5835">
      <c r="A5835" s="10">
        <f>IF(Offerte!$A190="","",Offerte!$A190)</f>
        <v/>
      </c>
      <c r="B5835" s="10">
        <f>IF(Offerte!$A190="","",Offerte!$B190)</f>
        <v/>
      </c>
      <c r="C5835" s="10">
        <f>IF(Offerte!$A190="","",Offerte!$C190)</f>
        <v/>
      </c>
      <c r="D5835" s="10" t="inlineStr">
        <is>
          <t>B.1.1</t>
        </is>
      </c>
      <c r="E5835" s="10" t="inlineStr">
        <is>
          <t>B</t>
        </is>
      </c>
      <c r="F5835" s="10" t="inlineStr">
        <is>
          <t>Q</t>
        </is>
      </c>
      <c r="G5835" s="10" t="inlineStr">
        <is>
          <t>higher</t>
        </is>
      </c>
      <c r="H5835" s="10" t="n">
        <v>3</v>
      </c>
      <c r="I5835" s="10" t="inlineStr">
        <is>
          <t>Incremento dei posti offerti nelle fasce di punta</t>
        </is>
      </c>
      <c r="J5835" s="20" t="n"/>
      <c r="K5835" s="20" t="n"/>
      <c r="L5835" s="20" t="n"/>
      <c r="M5835" s="20" t="n"/>
      <c r="N5835" s="21">
        <f>IF($A5835="","",IFERROR(VALUE($J5835),0))</f>
        <v/>
      </c>
      <c r="O5835" s="21">
        <f>IF($A5835="",0,IF(OR($S5835&lt;&gt;1,COUNTA($J5835:$M5835)=0),0,IF(SUMPRODUCT(MAX(($C$5:$C$6173=$C5835)*($D$5:$D$6173=$D5835)*($S$5:$S$6173=1)*IFERROR($N$5:$N$6173*1,0)))&gt;0,ROUND($H5835*($N5835/SUMPRODUCT(MAX(($C$5:$C$6173=$C5835)*($D$5:$D$6173=$D5835)*($S$5:$S$6173=1)*IFERROR($N$5:$N$6173*1,0)))),4),0)))</f>
        <v/>
      </c>
      <c r="P5835" s="10" t="inlineStr">
        <is>
          <t>posti*km</t>
        </is>
      </c>
      <c r="Q5835" s="21">
        <f>IF($A5835="","",$A5835&amp;"|"&amp;$C5835)</f>
        <v/>
      </c>
      <c r="R5835" s="21">
        <f>IF($A5835="","",$A5835&amp;"|"&amp;$C5835&amp;"|"&amp;$D5835)</f>
        <v/>
      </c>
      <c r="S5835" s="21">
        <f>IF($A5835="","",IFERROR(INDEX(Offerte!$D$2:$D$200,MATCH($Q5835,Offerte!$L$2:$L$200,0)),0))</f>
        <v/>
      </c>
      <c r="T5835" s="21">
        <f>IF($A5835="","",IFERROR(INDEX(Offerte!$G$2:$G$200,MATCH($Q5835,Offerte!$L$2:$L$200,0)),"NO"))</f>
        <v/>
      </c>
    </row>
    <row r="5836">
      <c r="A5836" s="10">
        <f>IF(Offerte!$A190="","",Offerte!$A190)</f>
        <v/>
      </c>
      <c r="B5836" s="10">
        <f>IF(Offerte!$A190="","",Offerte!$B190)</f>
        <v/>
      </c>
      <c r="C5836" s="10">
        <f>IF(Offerte!$A190="","",Offerte!$C190)</f>
        <v/>
      </c>
      <c r="D5836" s="10" t="inlineStr">
        <is>
          <t>B.2.1</t>
        </is>
      </c>
      <c r="E5836" s="10" t="inlineStr">
        <is>
          <t>B</t>
        </is>
      </c>
      <c r="F5836" s="10" t="inlineStr">
        <is>
          <t>Q</t>
        </is>
      </c>
      <c r="G5836" s="10" t="inlineStr">
        <is>
          <t>higher</t>
        </is>
      </c>
      <c r="H5836" s="10" t="n">
        <v>4</v>
      </c>
      <c r="I5836" s="10" t="inlineStr">
        <is>
          <t>Corse aggiuntive nell'arco giornaliero base</t>
        </is>
      </c>
      <c r="J5836" s="20" t="n"/>
      <c r="K5836" s="20" t="n"/>
      <c r="L5836" s="20" t="n"/>
      <c r="M5836" s="20" t="n"/>
      <c r="N5836" s="21">
        <f>IF($A5836="","",IFERROR(VALUE($J5836),0))</f>
        <v/>
      </c>
      <c r="O5836" s="21">
        <f>IF($A5836="",0,IF(OR($S5836&lt;&gt;1,COUNTA($J5836:$M5836)=0),0,IF(SUMPRODUCT(MAX(($C$5:$C$6173=$C5836)*($D$5:$D$6173=$D5836)*($S$5:$S$6173=1)*IFERROR($N$5:$N$6173*1,0)))&gt;0,ROUND($H5836*($N5836/SUMPRODUCT(MAX(($C$5:$C$6173=$C5836)*($D$5:$D$6173=$D5836)*($S$5:$S$6173=1)*IFERROR($N$5:$N$6173*1,0)))),4),0)))</f>
        <v/>
      </c>
      <c r="P5836" s="10" t="inlineStr">
        <is>
          <t>corse</t>
        </is>
      </c>
      <c r="Q5836" s="21">
        <f>IF($A5836="","",$A5836&amp;"|"&amp;$C5836)</f>
        <v/>
      </c>
      <c r="R5836" s="21">
        <f>IF($A5836="","",$A5836&amp;"|"&amp;$C5836&amp;"|"&amp;$D5836)</f>
        <v/>
      </c>
      <c r="S5836" s="21">
        <f>IF($A5836="","",IFERROR(INDEX(Offerte!$D$2:$D$200,MATCH($Q5836,Offerte!$L$2:$L$200,0)),0))</f>
        <v/>
      </c>
      <c r="T5836" s="21">
        <f>IF($A5836="","",IFERROR(INDEX(Offerte!$G$2:$G$200,MATCH($Q5836,Offerte!$L$2:$L$200,0)),"NO"))</f>
        <v/>
      </c>
    </row>
    <row r="5837">
      <c r="A5837" s="10">
        <f>IF(Offerte!$A190="","",Offerte!$A190)</f>
        <v/>
      </c>
      <c r="B5837" s="10">
        <f>IF(Offerte!$A190="","",Offerte!$B190)</f>
        <v/>
      </c>
      <c r="C5837" s="10">
        <f>IF(Offerte!$A190="","",Offerte!$C190)</f>
        <v/>
      </c>
      <c r="D5837" s="10" t="inlineStr">
        <is>
          <t>B.3.1</t>
        </is>
      </c>
      <c r="E5837" s="10" t="inlineStr">
        <is>
          <t>B</t>
        </is>
      </c>
      <c r="F5837" s="10" t="inlineStr">
        <is>
          <t>Q</t>
        </is>
      </c>
      <c r="G5837" s="10" t="inlineStr">
        <is>
          <t>higher</t>
        </is>
      </c>
      <c r="H5837" s="10" t="n">
        <v>2</v>
      </c>
      <c r="I5837" s="10" t="inlineStr">
        <is>
          <t>Numero di corse aggiuntive per allungamento dell'arco di servizio giornaliero nelle fasce serali</t>
        </is>
      </c>
      <c r="J5837" s="20" t="n"/>
      <c r="K5837" s="20" t="n"/>
      <c r="L5837" s="20" t="n"/>
      <c r="M5837" s="20" t="n"/>
      <c r="N5837" s="21">
        <f>IF($A5837="","",IFERROR(VALUE($J5837),0))</f>
        <v/>
      </c>
      <c r="O5837" s="21">
        <f>IF($A5837="",0,IF(OR($S5837&lt;&gt;1,COUNTA($J5837:$M5837)=0),0,IF(SUMPRODUCT(MAX(($C$5:$C$6173=$C5837)*($D$5:$D$6173=$D5837)*($S$5:$S$6173=1)*IFERROR($N$5:$N$6173*1,0)))&gt;0,ROUND($H5837*($N5837/SUMPRODUCT(MAX(($C$5:$C$6173=$C5837)*($D$5:$D$6173=$D5837)*($S$5:$S$6173=1)*IFERROR($N$5:$N$6173*1,0)))),4),0)))</f>
        <v/>
      </c>
      <c r="P5837" s="10" t="inlineStr">
        <is>
          <t>corse</t>
        </is>
      </c>
      <c r="Q5837" s="21">
        <f>IF($A5837="","",$A5837&amp;"|"&amp;$C5837)</f>
        <v/>
      </c>
      <c r="R5837" s="21">
        <f>IF($A5837="","",$A5837&amp;"|"&amp;$C5837&amp;"|"&amp;$D5837)</f>
        <v/>
      </c>
      <c r="S5837" s="21">
        <f>IF($A5837="","",IFERROR(INDEX(Offerte!$D$2:$D$200,MATCH($Q5837,Offerte!$L$2:$L$200,0)),0))</f>
        <v/>
      </c>
      <c r="T5837" s="21">
        <f>IF($A5837="","",IFERROR(INDEX(Offerte!$G$2:$G$200,MATCH($Q5837,Offerte!$L$2:$L$200,0)),"NO"))</f>
        <v/>
      </c>
    </row>
    <row r="5838">
      <c r="A5838" s="10">
        <f>IF(Offerte!$A190="","",Offerte!$A190)</f>
        <v/>
      </c>
      <c r="B5838" s="10">
        <f>IF(Offerte!$A190="","",Offerte!$B190)</f>
        <v/>
      </c>
      <c r="C5838" s="10">
        <f>IF(Offerte!$A190="","",Offerte!$C190)</f>
        <v/>
      </c>
      <c r="D5838" s="10" t="inlineStr">
        <is>
          <t>B.4.1</t>
        </is>
      </c>
      <c r="E5838" s="10" t="inlineStr">
        <is>
          <t>B</t>
        </is>
      </c>
      <c r="F5838" s="10" t="inlineStr">
        <is>
          <t>Q</t>
        </is>
      </c>
      <c r="G5838" s="10" t="inlineStr">
        <is>
          <t>higher</t>
        </is>
      </c>
      <c r="H5838" s="10" t="n">
        <v>3</v>
      </c>
      <c r="I5838" s="10" t="inlineStr">
        <is>
          <t>Percorrenze aggiuntive offerte nel Programma d'esercizio delle prime due fasi attuative</t>
        </is>
      </c>
      <c r="J5838" s="20" t="n"/>
      <c r="K5838" s="20" t="n"/>
      <c r="L5838" s="20" t="n"/>
      <c r="M5838" s="20" t="n"/>
      <c r="N5838" s="21">
        <f>IF($A5838="","",IFERROR(VALUE($J5838),0))</f>
        <v/>
      </c>
      <c r="O5838" s="21">
        <f>IF($A5838="",0,IF(OR($S5838&lt;&gt;1,COUNTA($J5838:$M5838)=0),0,IF(SUMPRODUCT(MAX(($C$5:$C$6173=$C5838)*($D$5:$D$6173=$D5838)*($S$5:$S$6173=1)*IFERROR($N$5:$N$6173*1,0)))&gt;0,ROUND($H5838*($N5838/SUMPRODUCT(MAX(($C$5:$C$6173=$C5838)*($D$5:$D$6173=$D5838)*($S$5:$S$6173=1)*IFERROR($N$5:$N$6173*1,0)))),4),0)))</f>
        <v/>
      </c>
      <c r="P5838" s="10" t="inlineStr">
        <is>
          <t>vett*km</t>
        </is>
      </c>
      <c r="Q5838" s="21">
        <f>IF($A5838="","",$A5838&amp;"|"&amp;$C5838)</f>
        <v/>
      </c>
      <c r="R5838" s="21">
        <f>IF($A5838="","",$A5838&amp;"|"&amp;$C5838&amp;"|"&amp;$D5838)</f>
        <v/>
      </c>
      <c r="S5838" s="21">
        <f>IF($A5838="","",IFERROR(INDEX(Offerte!$D$2:$D$200,MATCH($Q5838,Offerte!$L$2:$L$200,0)),0))</f>
        <v/>
      </c>
      <c r="T5838" s="21">
        <f>IF($A5838="","",IFERROR(INDEX(Offerte!$G$2:$G$200,MATCH($Q5838,Offerte!$L$2:$L$200,0)),"NO"))</f>
        <v/>
      </c>
    </row>
    <row r="5839">
      <c r="A5839" s="10">
        <f>IF(Offerte!$A190="","",Offerte!$A190)</f>
        <v/>
      </c>
      <c r="B5839" s="10">
        <f>IF(Offerte!$A190="","",Offerte!$B190)</f>
        <v/>
      </c>
      <c r="C5839" s="10">
        <f>IF(Offerte!$A190="","",Offerte!$C190)</f>
        <v/>
      </c>
      <c r="D5839" s="10" t="inlineStr">
        <is>
          <t>B.5.1</t>
        </is>
      </c>
      <c r="E5839" s="10" t="inlineStr">
        <is>
          <t>B</t>
        </is>
      </c>
      <c r="F5839" s="10" t="inlineStr">
        <is>
          <t>D</t>
        </is>
      </c>
      <c r="G5839" s="10" t="inlineStr">
        <is>
          <t>discretionary</t>
        </is>
      </c>
      <c r="H5839" s="10" t="n">
        <v>2</v>
      </c>
      <c r="I5839" s="10" t="inlineStr">
        <is>
          <t>Efficacia del progetto di servizi complementari DRT</t>
        </is>
      </c>
      <c r="J5839" s="20" t="n"/>
      <c r="K5839" s="20" t="n"/>
      <c r="L5839" s="20" t="n"/>
      <c r="M5839" s="20" t="n"/>
      <c r="N5839" s="21">
        <f>IF($A5839="","",MAX(0,MIN(1,IFERROR(VALUE($M5839),0))))</f>
        <v/>
      </c>
      <c r="O5839" s="21">
        <f>IF($A5839="",0,IF(OR($S5839&lt;&gt;1,COUNTA($J5839:$M5839)=0),0,IF(SUMPRODUCT(MAX(($C$5:$C$6173=$C5839)*($D$5:$D$6173=$D5839)*($S$5:$S$6173=1)*IFERROR($N$5:$N$6173*1,0)))&gt;0,ROUND($H5839*($N5839/SUMPRODUCT(MAX(($C$5:$C$6173=$C5839)*($D$5:$D$6173=$D5839)*($S$5:$S$6173=1)*IFERROR($N$5:$N$6173*1,0)))),4),0)))</f>
        <v/>
      </c>
      <c r="P5839" s="10" t="inlineStr">
        <is>
          <t>coeff.</t>
        </is>
      </c>
      <c r="Q5839" s="21">
        <f>IF($A5839="","",$A5839&amp;"|"&amp;$C5839)</f>
        <v/>
      </c>
      <c r="R5839" s="21">
        <f>IF($A5839="","",$A5839&amp;"|"&amp;$C5839&amp;"|"&amp;$D5839)</f>
        <v/>
      </c>
      <c r="S5839" s="21">
        <f>IF($A5839="","",IFERROR(INDEX(Offerte!$D$2:$D$200,MATCH($Q5839,Offerte!$L$2:$L$200,0)),0))</f>
        <v/>
      </c>
      <c r="T5839" s="21">
        <f>IF($A5839="","",IFERROR(INDEX(Offerte!$G$2:$G$200,MATCH($Q5839,Offerte!$L$2:$L$200,0)),"NO"))</f>
        <v/>
      </c>
    </row>
    <row r="5840">
      <c r="A5840" s="10">
        <f>IF(Offerte!$A190="","",Offerte!$A190)</f>
        <v/>
      </c>
      <c r="B5840" s="10">
        <f>IF(Offerte!$A190="","",Offerte!$B190)</f>
        <v/>
      </c>
      <c r="C5840" s="10">
        <f>IF(Offerte!$A190="","",Offerte!$C190)</f>
        <v/>
      </c>
      <c r="D5840" s="10" t="inlineStr">
        <is>
          <t>C.1.1</t>
        </is>
      </c>
      <c r="E5840" s="10" t="inlineStr">
        <is>
          <t>C</t>
        </is>
      </c>
      <c r="F5840" s="10" t="inlineStr">
        <is>
          <t>Q</t>
        </is>
      </c>
      <c r="G5840" s="10" t="inlineStr">
        <is>
          <t>higher</t>
        </is>
      </c>
      <c r="H5840" s="10" t="n">
        <v>2</v>
      </c>
      <c r="I5840" s="10" t="inlineStr">
        <is>
          <t>Tasso di copertura del servizio con telecamere BSD</t>
        </is>
      </c>
      <c r="J5840" s="20" t="n"/>
      <c r="K5840" s="20" t="n"/>
      <c r="L5840" s="20" t="n"/>
      <c r="M5840" s="20" t="n"/>
      <c r="N5840" s="21">
        <f>IF($A5840="","",IFERROR(VALUE($K5840)/VALUE($L5840),IFERROR(VALUE($J5840),0)))</f>
        <v/>
      </c>
      <c r="O5840" s="21">
        <f>IF($A5840="",0,IF(OR($S5840&lt;&gt;1,COUNTA($J5840:$M5840)=0),0,IF(SUMPRODUCT(MAX(($C$5:$C$6173=$C5840)*($D$5:$D$6173=$D5840)*($S$5:$S$6173=1)*IFERROR($N$5:$N$6173*1,0)))&gt;0,ROUND($H5840*($N5840/SUMPRODUCT(MAX(($C$5:$C$6173=$C5840)*($D$5:$D$6173=$D5840)*($S$5:$S$6173=1)*IFERROR($N$5:$N$6173*1,0)))),4),0)))</f>
        <v/>
      </c>
      <c r="P5840" s="10" t="inlineStr">
        <is>
          <t>Autobus attrezzati con telecamere BSD / Autobus totali in offerta, incluse scorte</t>
        </is>
      </c>
      <c r="Q5840" s="21">
        <f>IF($A5840="","",$A5840&amp;"|"&amp;$C5840)</f>
        <v/>
      </c>
      <c r="R5840" s="21">
        <f>IF($A5840="","",$A5840&amp;"|"&amp;$C5840&amp;"|"&amp;$D5840)</f>
        <v/>
      </c>
      <c r="S5840" s="21">
        <f>IF($A5840="","",IFERROR(INDEX(Offerte!$D$2:$D$200,MATCH($Q5840,Offerte!$L$2:$L$200,0)),0))</f>
        <v/>
      </c>
      <c r="T5840" s="21">
        <f>IF($A5840="","",IFERROR(INDEX(Offerte!$G$2:$G$200,MATCH($Q5840,Offerte!$L$2:$L$200,0)),"NO"))</f>
        <v/>
      </c>
    </row>
    <row r="5841">
      <c r="A5841" s="10">
        <f>IF(Offerte!$A190="","",Offerte!$A190)</f>
        <v/>
      </c>
      <c r="B5841" s="10">
        <f>IF(Offerte!$A190="","",Offerte!$B190)</f>
        <v/>
      </c>
      <c r="C5841" s="10">
        <f>IF(Offerte!$A190="","",Offerte!$C190)</f>
        <v/>
      </c>
      <c r="D5841" s="10" t="inlineStr">
        <is>
          <t>C.1.2</t>
        </is>
      </c>
      <c r="E5841" s="10" t="inlineStr">
        <is>
          <t>C</t>
        </is>
      </c>
      <c r="F5841" s="10" t="inlineStr">
        <is>
          <t>Q</t>
        </is>
      </c>
      <c r="G5841" s="10" t="inlineStr">
        <is>
          <t>higher</t>
        </is>
      </c>
      <c r="H5841" s="10" t="n">
        <v>2</v>
      </c>
      <c r="I5841" s="10" t="inlineStr">
        <is>
          <t>Tasso di copertura del servizio con telecamere ADAS</t>
        </is>
      </c>
      <c r="J5841" s="20" t="n"/>
      <c r="K5841" s="20" t="n"/>
      <c r="L5841" s="20" t="n"/>
      <c r="M5841" s="20" t="n"/>
      <c r="N5841" s="21">
        <f>IF($A5841="","",IFERROR(VALUE($K5841)/VALUE($L5841),IFERROR(VALUE($J5841),0)))</f>
        <v/>
      </c>
      <c r="O5841" s="21">
        <f>IF($A5841="",0,IF(OR($S5841&lt;&gt;1,COUNTA($J5841:$M5841)=0),0,IF(SUMPRODUCT(MAX(($C$5:$C$6173=$C5841)*($D$5:$D$6173=$D5841)*($S$5:$S$6173=1)*IFERROR($N$5:$N$6173*1,0)))&gt;0,ROUND($H5841*($N5841/SUMPRODUCT(MAX(($C$5:$C$6173=$C5841)*($D$5:$D$6173=$D5841)*($S$5:$S$6173=1)*IFERROR($N$5:$N$6173*1,0)))),4),0)))</f>
        <v/>
      </c>
      <c r="P5841" s="10" t="inlineStr">
        <is>
          <t>Autobus attrezzati con telecamere ADAS / Autobus totali in offerta, incluse scorte</t>
        </is>
      </c>
      <c r="Q5841" s="21">
        <f>IF($A5841="","",$A5841&amp;"|"&amp;$C5841)</f>
        <v/>
      </c>
      <c r="R5841" s="21">
        <f>IF($A5841="","",$A5841&amp;"|"&amp;$C5841&amp;"|"&amp;$D5841)</f>
        <v/>
      </c>
      <c r="S5841" s="21">
        <f>IF($A5841="","",IFERROR(INDEX(Offerte!$D$2:$D$200,MATCH($Q5841,Offerte!$L$2:$L$200,0)),0))</f>
        <v/>
      </c>
      <c r="T5841" s="21">
        <f>IF($A5841="","",IFERROR(INDEX(Offerte!$G$2:$G$200,MATCH($Q5841,Offerte!$L$2:$L$200,0)),"NO"))</f>
        <v/>
      </c>
    </row>
    <row r="5842">
      <c r="A5842" s="10">
        <f>IF(Offerte!$A190="","",Offerte!$A190)</f>
        <v/>
      </c>
      <c r="B5842" s="10">
        <f>IF(Offerte!$A190="","",Offerte!$B190)</f>
        <v/>
      </c>
      <c r="C5842" s="10">
        <f>IF(Offerte!$A190="","",Offerte!$C190)</f>
        <v/>
      </c>
      <c r="D5842" s="10" t="inlineStr">
        <is>
          <t>C.2.1</t>
        </is>
      </c>
      <c r="E5842" s="10" t="inlineStr">
        <is>
          <t>C</t>
        </is>
      </c>
      <c r="F5842" s="10" t="inlineStr">
        <is>
          <t>Q</t>
        </is>
      </c>
      <c r="G5842" s="10" t="inlineStr">
        <is>
          <t>higher</t>
        </is>
      </c>
      <c r="H5842" s="10" t="n">
        <v>3</v>
      </c>
      <c r="I5842" s="10" t="inlineStr">
        <is>
          <t>Tasso di copertura del servizio con telecamere di bordo di videosorveglianza</t>
        </is>
      </c>
      <c r="J5842" s="20" t="n"/>
      <c r="K5842" s="20" t="n"/>
      <c r="L5842" s="20" t="n"/>
      <c r="M5842" s="20" t="n"/>
      <c r="N5842" s="21">
        <f>IF($A5842="","",IFERROR(VALUE($K5842)/VALUE($L5842),IFERROR(VALUE($J5842),0)))</f>
        <v/>
      </c>
      <c r="O5842" s="21">
        <f>IF($A5842="",0,IF(OR($S5842&lt;&gt;1,COUNTA($J5842:$M5842)=0),0,IF(SUMPRODUCT(MAX(($C$5:$C$6173=$C5842)*($D$5:$D$6173=$D5842)*($S$5:$S$6173=1)*IFERROR($N$5:$N$6173*1,0)))&gt;0,ROUND($H5842*($N5842/SUMPRODUCT(MAX(($C$5:$C$6173=$C5842)*($D$5:$D$6173=$D5842)*($S$5:$S$6173=1)*IFERROR($N$5:$N$6173*1,0)))),4),0)))</f>
        <v/>
      </c>
      <c r="P5842" s="10" t="inlineStr">
        <is>
          <t>Autobus attrezzati con videosorveglianza / Autobus totali in offerta, incluse scorte</t>
        </is>
      </c>
      <c r="Q5842" s="21">
        <f>IF($A5842="","",$A5842&amp;"|"&amp;$C5842)</f>
        <v/>
      </c>
      <c r="R5842" s="21">
        <f>IF($A5842="","",$A5842&amp;"|"&amp;$C5842&amp;"|"&amp;$D5842)</f>
        <v/>
      </c>
      <c r="S5842" s="21">
        <f>IF($A5842="","",IFERROR(INDEX(Offerte!$D$2:$D$200,MATCH($Q5842,Offerte!$L$2:$L$200,0)),0))</f>
        <v/>
      </c>
      <c r="T5842" s="21">
        <f>IF($A5842="","",IFERROR(INDEX(Offerte!$G$2:$G$200,MATCH($Q5842,Offerte!$L$2:$L$200,0)),"NO"))</f>
        <v/>
      </c>
    </row>
    <row r="5843">
      <c r="A5843" s="10">
        <f>IF(Offerte!$A190="","",Offerte!$A190)</f>
        <v/>
      </c>
      <c r="B5843" s="10">
        <f>IF(Offerte!$A190="","",Offerte!$B190)</f>
        <v/>
      </c>
      <c r="C5843" s="10">
        <f>IF(Offerte!$A190="","",Offerte!$C190)</f>
        <v/>
      </c>
      <c r="D5843" s="10" t="inlineStr">
        <is>
          <t>C.2.2</t>
        </is>
      </c>
      <c r="E5843" s="10" t="inlineStr">
        <is>
          <t>C</t>
        </is>
      </c>
      <c r="F5843" s="10" t="inlineStr">
        <is>
          <t>T</t>
        </is>
      </c>
      <c r="G5843" s="10" t="inlineStr">
        <is>
          <t>tabular</t>
        </is>
      </c>
      <c r="H5843" s="10" t="n">
        <v>1</v>
      </c>
      <c r="I5843" s="10" t="inlineStr">
        <is>
          <t>Software video/audio analisi per situazioni di pericolo</t>
        </is>
      </c>
      <c r="J5843" s="20" t="n"/>
      <c r="K5843" s="20" t="n"/>
      <c r="L5843" s="20" t="n"/>
      <c r="M5843" s="20" t="n"/>
      <c r="N5843" s="21">
        <f>IF($A5843="","",IF(IFERROR(VALUE($M5843),0)=1,1,0))</f>
        <v/>
      </c>
      <c r="O5843" s="21">
        <f>IF($A5843="",0,IF(OR($S5843&lt;&gt;1,COUNTA($J5843:$M5843)=0),0,IF($N5843=1,$H5843,0)))</f>
        <v/>
      </c>
      <c r="P5843" s="10" t="inlineStr">
        <is>
          <t>sì/no</t>
        </is>
      </c>
      <c r="Q5843" s="21">
        <f>IF($A5843="","",$A5843&amp;"|"&amp;$C5843)</f>
        <v/>
      </c>
      <c r="R5843" s="21">
        <f>IF($A5843="","",$A5843&amp;"|"&amp;$C5843&amp;"|"&amp;$D5843)</f>
        <v/>
      </c>
      <c r="S5843" s="21">
        <f>IF($A5843="","",IFERROR(INDEX(Offerte!$D$2:$D$200,MATCH($Q5843,Offerte!$L$2:$L$200,0)),0))</f>
        <v/>
      </c>
      <c r="T5843" s="21">
        <f>IF($A5843="","",IFERROR(INDEX(Offerte!$G$2:$G$200,MATCH($Q5843,Offerte!$L$2:$L$200,0)),"NO"))</f>
        <v/>
      </c>
    </row>
    <row r="5844">
      <c r="A5844" s="10">
        <f>IF(Offerte!$A190="","",Offerte!$A190)</f>
        <v/>
      </c>
      <c r="B5844" s="10">
        <f>IF(Offerte!$A190="","",Offerte!$B190)</f>
        <v/>
      </c>
      <c r="C5844" s="10">
        <f>IF(Offerte!$A190="","",Offerte!$C190)</f>
        <v/>
      </c>
      <c r="D5844" s="10" t="inlineStr">
        <is>
          <t>C.2.3</t>
        </is>
      </c>
      <c r="E5844" s="10" t="inlineStr">
        <is>
          <t>C</t>
        </is>
      </c>
      <c r="F5844" s="10" t="inlineStr">
        <is>
          <t>T</t>
        </is>
      </c>
      <c r="G5844" s="10" t="inlineStr">
        <is>
          <t>tabular</t>
        </is>
      </c>
      <c r="H5844" s="10" t="n">
        <v>1</v>
      </c>
      <c r="I5844" s="10" t="inlineStr">
        <is>
          <t>Collegamento con centrale qualificata di pronto intervento</t>
        </is>
      </c>
      <c r="J5844" s="20" t="n"/>
      <c r="K5844" s="20" t="n"/>
      <c r="L5844" s="20" t="n"/>
      <c r="M5844" s="20" t="n"/>
      <c r="N5844" s="21">
        <f>IF($A5844="","",IF(IFERROR(VALUE($M5844),0)=1,1,0))</f>
        <v/>
      </c>
      <c r="O5844" s="21">
        <f>IF($A5844="",0,IF(OR($S5844&lt;&gt;1,COUNTA($J5844:$M5844)=0),0,IF($N5844=1,$H5844,0)))</f>
        <v/>
      </c>
      <c r="P5844" s="10" t="inlineStr">
        <is>
          <t>sì/no</t>
        </is>
      </c>
      <c r="Q5844" s="21">
        <f>IF($A5844="","",$A5844&amp;"|"&amp;$C5844)</f>
        <v/>
      </c>
      <c r="R5844" s="21">
        <f>IF($A5844="","",$A5844&amp;"|"&amp;$C5844&amp;"|"&amp;$D5844)</f>
        <v/>
      </c>
      <c r="S5844" s="21">
        <f>IF($A5844="","",IFERROR(INDEX(Offerte!$D$2:$D$200,MATCH($Q5844,Offerte!$L$2:$L$200,0)),0))</f>
        <v/>
      </c>
      <c r="T5844" s="21">
        <f>IF($A5844="","",IFERROR(INDEX(Offerte!$G$2:$G$200,MATCH($Q5844,Offerte!$L$2:$L$200,0)),"NO"))</f>
        <v/>
      </c>
    </row>
    <row r="5845">
      <c r="A5845" s="10">
        <f>IF(Offerte!$A190="","",Offerte!$A190)</f>
        <v/>
      </c>
      <c r="B5845" s="10">
        <f>IF(Offerte!$A190="","",Offerte!$B190)</f>
        <v/>
      </c>
      <c r="C5845" s="10">
        <f>IF(Offerte!$A190="","",Offerte!$C190)</f>
        <v/>
      </c>
      <c r="D5845" s="10" t="inlineStr">
        <is>
          <t>C.2.4</t>
        </is>
      </c>
      <c r="E5845" s="10" t="inlineStr">
        <is>
          <t>C</t>
        </is>
      </c>
      <c r="F5845" s="10" t="inlineStr">
        <is>
          <t>Q</t>
        </is>
      </c>
      <c r="G5845" s="10" t="inlineStr">
        <is>
          <t>higher</t>
        </is>
      </c>
      <c r="H5845" s="10" t="n">
        <v>1</v>
      </c>
      <c r="I5845" s="10" t="inlineStr">
        <is>
          <t>Tasso di copertura del servizio con dispositivi per la chiamata di emergenza del conducente</t>
        </is>
      </c>
      <c r="J5845" s="20" t="n"/>
      <c r="K5845" s="20" t="n"/>
      <c r="L5845" s="20" t="n"/>
      <c r="M5845" s="20" t="n"/>
      <c r="N5845" s="21">
        <f>IF($A5845="","",IFERROR(VALUE($K5845)/VALUE($L5845),IFERROR(VALUE($J5845),0)))</f>
        <v/>
      </c>
      <c r="O5845" s="21">
        <f>IF($A5845="",0,IF(OR($S5845&lt;&gt;1,COUNTA($J5845:$M5845)=0),0,IF(SUMPRODUCT(MAX(($C$5:$C$6173=$C5845)*($D$5:$D$6173=$D5845)*($S$5:$S$6173=1)*IFERROR($N$5:$N$6173*1,0)))&gt;0,ROUND($H5845*($N5845/SUMPRODUCT(MAX(($C$5:$C$6173=$C5845)*($D$5:$D$6173=$D5845)*($S$5:$S$6173=1)*IFERROR($N$5:$N$6173*1,0)))),4),0)))</f>
        <v/>
      </c>
      <c r="P5845" s="10" t="inlineStr">
        <is>
          <t>Autobus attrezzati con chiamata di emergenza / Autobus totali in offerta, incluse scorte</t>
        </is>
      </c>
      <c r="Q5845" s="21">
        <f>IF($A5845="","",$A5845&amp;"|"&amp;$C5845)</f>
        <v/>
      </c>
      <c r="R5845" s="21">
        <f>IF($A5845="","",$A5845&amp;"|"&amp;$C5845&amp;"|"&amp;$D5845)</f>
        <v/>
      </c>
      <c r="S5845" s="21">
        <f>IF($A5845="","",IFERROR(INDEX(Offerte!$D$2:$D$200,MATCH($Q5845,Offerte!$L$2:$L$200,0)),0))</f>
        <v/>
      </c>
      <c r="T5845" s="21">
        <f>IF($A5845="","",IFERROR(INDEX(Offerte!$G$2:$G$200,MATCH($Q5845,Offerte!$L$2:$L$200,0)),"NO"))</f>
        <v/>
      </c>
    </row>
    <row r="5846">
      <c r="A5846" s="10">
        <f>IF(Offerte!$A190="","",Offerte!$A190)</f>
        <v/>
      </c>
      <c r="B5846" s="10">
        <f>IF(Offerte!$A190="","",Offerte!$B190)</f>
        <v/>
      </c>
      <c r="C5846" s="10">
        <f>IF(Offerte!$A190="","",Offerte!$C190)</f>
        <v/>
      </c>
      <c r="D5846" s="10" t="inlineStr">
        <is>
          <t>C.3.1</t>
        </is>
      </c>
      <c r="E5846" s="10" t="inlineStr">
        <is>
          <t>C</t>
        </is>
      </c>
      <c r="F5846" s="10" t="inlineStr">
        <is>
          <t>Q</t>
        </is>
      </c>
      <c r="G5846" s="10" t="inlineStr">
        <is>
          <t>higher</t>
        </is>
      </c>
      <c r="H5846" s="10" t="n">
        <v>2</v>
      </c>
      <c r="I5846" s="10" t="inlineStr">
        <is>
          <t>Tasso di copertura del servizio con dispositivi di informazione dinamica a bordo mezzo</t>
        </is>
      </c>
      <c r="J5846" s="20" t="n"/>
      <c r="K5846" s="20" t="n"/>
      <c r="L5846" s="20" t="n"/>
      <c r="M5846" s="20" t="n"/>
      <c r="N5846" s="21">
        <f>IF($A5846="","",IFERROR(VALUE($K5846)/VALUE($L5846),IFERROR(VALUE($J5846),0)))</f>
        <v/>
      </c>
      <c r="O5846" s="21">
        <f>IF($A5846="",0,IF(OR($S5846&lt;&gt;1,COUNTA($J5846:$M5846)=0),0,IF(SUMPRODUCT(MAX(($C$5:$C$6173=$C5846)*($D$5:$D$6173=$D5846)*($S$5:$S$6173=1)*IFERROR($N$5:$N$6173*1,0)))&gt;0,ROUND($H5846*($N5846/SUMPRODUCT(MAX(($C$5:$C$6173=$C5846)*($D$5:$D$6173=$D5846)*($S$5:$S$6173=1)*IFERROR($N$5:$N$6173*1,0)))),4),0)))</f>
        <v/>
      </c>
      <c r="P5846" s="10" t="inlineStr">
        <is>
          <t>Autobus con monitor e indicatori vocali / Autobus totali in offerta, incluse scorte</t>
        </is>
      </c>
      <c r="Q5846" s="21">
        <f>IF($A5846="","",$A5846&amp;"|"&amp;$C5846)</f>
        <v/>
      </c>
      <c r="R5846" s="21">
        <f>IF($A5846="","",$A5846&amp;"|"&amp;$C5846&amp;"|"&amp;$D5846)</f>
        <v/>
      </c>
      <c r="S5846" s="21">
        <f>IF($A5846="","",IFERROR(INDEX(Offerte!$D$2:$D$200,MATCH($Q5846,Offerte!$L$2:$L$200,0)),0))</f>
        <v/>
      </c>
      <c r="T5846" s="21">
        <f>IF($A5846="","",IFERROR(INDEX(Offerte!$G$2:$G$200,MATCH($Q5846,Offerte!$L$2:$L$200,0)),"NO"))</f>
        <v/>
      </c>
    </row>
    <row r="5847">
      <c r="A5847" s="10">
        <f>IF(Offerte!$A190="","",Offerte!$A190)</f>
        <v/>
      </c>
      <c r="B5847" s="10">
        <f>IF(Offerte!$A190="","",Offerte!$B190)</f>
        <v/>
      </c>
      <c r="C5847" s="10">
        <f>IF(Offerte!$A190="","",Offerte!$C190)</f>
        <v/>
      </c>
      <c r="D5847" s="10" t="inlineStr">
        <is>
          <t>C.3.2</t>
        </is>
      </c>
      <c r="E5847" s="10" t="inlineStr">
        <is>
          <t>C</t>
        </is>
      </c>
      <c r="F5847" s="10" t="inlineStr">
        <is>
          <t>T</t>
        </is>
      </c>
      <c r="G5847" s="10" t="inlineStr">
        <is>
          <t>tabular</t>
        </is>
      </c>
      <c r="H5847" s="10" t="n">
        <v>2</v>
      </c>
      <c r="I5847" s="10" t="inlineStr">
        <is>
          <t>Informazioni a bordo su coincidenze ai nodi</t>
        </is>
      </c>
      <c r="J5847" s="20" t="n"/>
      <c r="K5847" s="20" t="n"/>
      <c r="L5847" s="20" t="n"/>
      <c r="M5847" s="20" t="n"/>
      <c r="N5847" s="21">
        <f>IF($A5847="","",IF(IFERROR(VALUE($M5847),0)=1,1,0))</f>
        <v/>
      </c>
      <c r="O5847" s="21">
        <f>IF($A5847="",0,IF(OR($S5847&lt;&gt;1,COUNTA($J5847:$M5847)=0),0,IF(AND($N5847=1,IFERROR(SUMIFS($N$5:$N$6173,$Q$5:$Q$6173,$Q5847,$D$5:$D$6173,"C.3.1"),0)&gt;=0.5),$H5847,0)))</f>
        <v/>
      </c>
      <c r="P5847" s="10" t="inlineStr">
        <is>
          <t>Dipende da C.3.1 &gt;= 0.5</t>
        </is>
      </c>
      <c r="Q5847" s="21">
        <f>IF($A5847="","",$A5847&amp;"|"&amp;$C5847)</f>
        <v/>
      </c>
      <c r="R5847" s="21">
        <f>IF($A5847="","",$A5847&amp;"|"&amp;$C5847&amp;"|"&amp;$D5847)</f>
        <v/>
      </c>
      <c r="S5847" s="21">
        <f>IF($A5847="","",IFERROR(INDEX(Offerte!$D$2:$D$200,MATCH($Q5847,Offerte!$L$2:$L$200,0)),0))</f>
        <v/>
      </c>
      <c r="T5847" s="21">
        <f>IF($A5847="","",IFERROR(INDEX(Offerte!$G$2:$G$200,MATCH($Q5847,Offerte!$L$2:$L$200,0)),"NO"))</f>
        <v/>
      </c>
    </row>
    <row r="5848">
      <c r="A5848" s="10">
        <f>IF(Offerte!$A190="","",Offerte!$A190)</f>
        <v/>
      </c>
      <c r="B5848" s="10">
        <f>IF(Offerte!$A190="","",Offerte!$B190)</f>
        <v/>
      </c>
      <c r="C5848" s="10">
        <f>IF(Offerte!$A190="","",Offerte!$C190)</f>
        <v/>
      </c>
      <c r="D5848" s="10" t="inlineStr">
        <is>
          <t>D.1.1</t>
        </is>
      </c>
      <c r="E5848" s="10" t="inlineStr">
        <is>
          <t>D</t>
        </is>
      </c>
      <c r="F5848" s="10" t="inlineStr">
        <is>
          <t>Q</t>
        </is>
      </c>
      <c r="G5848" s="10" t="inlineStr">
        <is>
          <t>higher</t>
        </is>
      </c>
      <c r="H5848" s="10" t="n">
        <v>3</v>
      </c>
      <c r="I5848" s="10" t="inlineStr">
        <is>
          <t>Installazione di pensiline</t>
        </is>
      </c>
      <c r="J5848" s="20" t="n"/>
      <c r="K5848" s="20" t="n"/>
      <c r="L5848" s="20" t="n"/>
      <c r="M5848" s="20" t="n"/>
      <c r="N5848" s="21">
        <f>IF($A5848="","",IFERROR(VALUE($J5848),0))</f>
        <v/>
      </c>
      <c r="O5848" s="21">
        <f>IF($A5848="",0,IF(OR($S5848&lt;&gt;1,COUNTA($J5848:$M5848)=0),0,IF(SUMPRODUCT(MAX(($C$5:$C$6173=$C5848)*($D$5:$D$6173=$D5848)*($S$5:$S$6173=1)*IFERROR($N$5:$N$6173*1,0)))&gt;0,ROUND($H5848*($N5848/SUMPRODUCT(MAX(($C$5:$C$6173=$C5848)*($D$5:$D$6173=$D5848)*($S$5:$S$6173=1)*IFERROR($N$5:$N$6173*1,0)))),4),0)))</f>
        <v/>
      </c>
      <c r="P5848" s="10" t="inlineStr">
        <is>
          <t>fermate</t>
        </is>
      </c>
      <c r="Q5848" s="21">
        <f>IF($A5848="","",$A5848&amp;"|"&amp;$C5848)</f>
        <v/>
      </c>
      <c r="R5848" s="21">
        <f>IF($A5848="","",$A5848&amp;"|"&amp;$C5848&amp;"|"&amp;$D5848)</f>
        <v/>
      </c>
      <c r="S5848" s="21">
        <f>IF($A5848="","",IFERROR(INDEX(Offerte!$D$2:$D$200,MATCH($Q5848,Offerte!$L$2:$L$200,0)),0))</f>
        <v/>
      </c>
      <c r="T5848" s="21">
        <f>IF($A5848="","",IFERROR(INDEX(Offerte!$G$2:$G$200,MATCH($Q5848,Offerte!$L$2:$L$200,0)),"NO"))</f>
        <v/>
      </c>
    </row>
    <row r="5849">
      <c r="A5849" s="10">
        <f>IF(Offerte!$A190="","",Offerte!$A190)</f>
        <v/>
      </c>
      <c r="B5849" s="10">
        <f>IF(Offerte!$A190="","",Offerte!$B190)</f>
        <v/>
      </c>
      <c r="C5849" s="10">
        <f>IF(Offerte!$A190="","",Offerte!$C190)</f>
        <v/>
      </c>
      <c r="D5849" s="10" t="inlineStr">
        <is>
          <t>D.1.2</t>
        </is>
      </c>
      <c r="E5849" s="10" t="inlineStr">
        <is>
          <t>D</t>
        </is>
      </c>
      <c r="F5849" s="10" t="inlineStr">
        <is>
          <t>Q</t>
        </is>
      </c>
      <c r="G5849" s="10" t="inlineStr">
        <is>
          <t>higher</t>
        </is>
      </c>
      <c r="H5849" s="10" t="n">
        <v>3</v>
      </c>
      <c r="I5849" s="10" t="inlineStr">
        <is>
          <t>Installazione di paline di fermata conformi alla DGR 581/2023</t>
        </is>
      </c>
      <c r="J5849" s="20" t="n"/>
      <c r="K5849" s="20" t="n"/>
      <c r="L5849" s="20" t="n"/>
      <c r="M5849" s="20" t="n"/>
      <c r="N5849" s="21">
        <f>IF($A5849="","",IFERROR(VALUE($J5849),0))</f>
        <v/>
      </c>
      <c r="O5849" s="21">
        <f>IF($A5849="",0,IF(OR($S5849&lt;&gt;1,COUNTA($J5849:$M5849)=0),0,IF(SUMPRODUCT(MAX(($C$5:$C$6173=$C5849)*($D$5:$D$6173=$D5849)*($S$5:$S$6173=1)*IFERROR($N$5:$N$6173*1,0)))&gt;0,ROUND($H5849*($N5849/SUMPRODUCT(MAX(($C$5:$C$6173=$C5849)*($D$5:$D$6173=$D5849)*($S$5:$S$6173=1)*IFERROR($N$5:$N$6173*1,0)))),4),0)))</f>
        <v/>
      </c>
      <c r="P5849" s="10" t="inlineStr">
        <is>
          <t>fermate</t>
        </is>
      </c>
      <c r="Q5849" s="21">
        <f>IF($A5849="","",$A5849&amp;"|"&amp;$C5849)</f>
        <v/>
      </c>
      <c r="R5849" s="21">
        <f>IF($A5849="","",$A5849&amp;"|"&amp;$C5849&amp;"|"&amp;$D5849)</f>
        <v/>
      </c>
      <c r="S5849" s="21">
        <f>IF($A5849="","",IFERROR(INDEX(Offerte!$D$2:$D$200,MATCH($Q5849,Offerte!$L$2:$L$200,0)),0))</f>
        <v/>
      </c>
      <c r="T5849" s="21">
        <f>IF($A5849="","",IFERROR(INDEX(Offerte!$G$2:$G$200,MATCH($Q5849,Offerte!$L$2:$L$200,0)),"NO"))</f>
        <v/>
      </c>
    </row>
    <row r="5850">
      <c r="A5850" s="10">
        <f>IF(Offerte!$A190="","",Offerte!$A190)</f>
        <v/>
      </c>
      <c r="B5850" s="10">
        <f>IF(Offerte!$A190="","",Offerte!$B190)</f>
        <v/>
      </c>
      <c r="C5850" s="10">
        <f>IF(Offerte!$A190="","",Offerte!$C190)</f>
        <v/>
      </c>
      <c r="D5850" s="10" t="inlineStr">
        <is>
          <t>D.1.3</t>
        </is>
      </c>
      <c r="E5850" s="10" t="inlineStr">
        <is>
          <t>D</t>
        </is>
      </c>
      <c r="F5850" s="10" t="inlineStr">
        <is>
          <t>Q</t>
        </is>
      </c>
      <c r="G5850" s="10" t="inlineStr">
        <is>
          <t>higher</t>
        </is>
      </c>
      <c r="H5850" s="10" t="n">
        <v>2</v>
      </c>
      <c r="I5850" s="10" t="inlineStr">
        <is>
          <t>Display informativi connessi alle fermate</t>
        </is>
      </c>
      <c r="J5850" s="20" t="n"/>
      <c r="K5850" s="20" t="n"/>
      <c r="L5850" s="20" t="n"/>
      <c r="M5850" s="20" t="n"/>
      <c r="N5850" s="21">
        <f>IF($A5850="","",IFERROR(VALUE($J5850),0))</f>
        <v/>
      </c>
      <c r="O5850" s="21">
        <f>IF($A5850="",0,IF(OR($S5850&lt;&gt;1,COUNTA($J5850:$M5850)=0),0,IF(SUMPRODUCT(MAX(($C$5:$C$6173=$C5850)*($D$5:$D$6173=$D5850)*($S$5:$S$6173=1)*IFERROR($N$5:$N$6173*1,0)))&gt;0,ROUND($H5850*($N5850/SUMPRODUCT(MAX(($C$5:$C$6173=$C5850)*($D$5:$D$6173=$D5850)*($S$5:$S$6173=1)*IFERROR($N$5:$N$6173*1,0)))),4),0)))</f>
        <v/>
      </c>
      <c r="P5850" s="10" t="inlineStr">
        <is>
          <t>fermate</t>
        </is>
      </c>
      <c r="Q5850" s="21">
        <f>IF($A5850="","",$A5850&amp;"|"&amp;$C5850)</f>
        <v/>
      </c>
      <c r="R5850" s="21">
        <f>IF($A5850="","",$A5850&amp;"|"&amp;$C5850&amp;"|"&amp;$D5850)</f>
        <v/>
      </c>
      <c r="S5850" s="21">
        <f>IF($A5850="","",IFERROR(INDEX(Offerte!$D$2:$D$200,MATCH($Q5850,Offerte!$L$2:$L$200,0)),0))</f>
        <v/>
      </c>
      <c r="T5850" s="21">
        <f>IF($A5850="","",IFERROR(INDEX(Offerte!$G$2:$G$200,MATCH($Q5850,Offerte!$L$2:$L$200,0)),"NO"))</f>
        <v/>
      </c>
    </row>
    <row r="5851">
      <c r="A5851" s="10">
        <f>IF(Offerte!$A190="","",Offerte!$A190)</f>
        <v/>
      </c>
      <c r="B5851" s="10">
        <f>IF(Offerte!$A190="","",Offerte!$B190)</f>
        <v/>
      </c>
      <c r="C5851" s="10">
        <f>IF(Offerte!$A190="","",Offerte!$C190)</f>
        <v/>
      </c>
      <c r="D5851" s="10" t="inlineStr">
        <is>
          <t>D.2.1</t>
        </is>
      </c>
      <c r="E5851" s="10" t="inlineStr">
        <is>
          <t>D</t>
        </is>
      </c>
      <c r="F5851" s="10" t="inlineStr">
        <is>
          <t>Q</t>
        </is>
      </c>
      <c r="G5851" s="10" t="inlineStr">
        <is>
          <t>higher</t>
        </is>
      </c>
      <c r="H5851" s="10" t="n">
        <v>2</v>
      </c>
      <c r="I5851" s="10" t="inlineStr">
        <is>
          <t>Segnali tattili Loges-Vet-Evolution</t>
        </is>
      </c>
      <c r="J5851" s="20" t="n"/>
      <c r="K5851" s="20" t="n"/>
      <c r="L5851" s="20" t="n"/>
      <c r="M5851" s="20" t="n"/>
      <c r="N5851" s="21">
        <f>IF($A5851="","",IFERROR(VALUE($J5851),0))</f>
        <v/>
      </c>
      <c r="O5851" s="21">
        <f>IF($A5851="",0,IF(OR($S5851&lt;&gt;1,COUNTA($J5851:$M5851)=0),0,IF(SUMPRODUCT(MAX(($C$5:$C$6173=$C5851)*($D$5:$D$6173=$D5851)*($S$5:$S$6173=1)*IFERROR($N$5:$N$6173*1,0)))&gt;0,ROUND($H5851*($N5851/SUMPRODUCT(MAX(($C$5:$C$6173=$C5851)*($D$5:$D$6173=$D5851)*($S$5:$S$6173=1)*IFERROR($N$5:$N$6173*1,0)))),4),0)))</f>
        <v/>
      </c>
      <c r="P5851" s="10" t="inlineStr">
        <is>
          <t>fermate</t>
        </is>
      </c>
      <c r="Q5851" s="21">
        <f>IF($A5851="","",$A5851&amp;"|"&amp;$C5851)</f>
        <v/>
      </c>
      <c r="R5851" s="21">
        <f>IF($A5851="","",$A5851&amp;"|"&amp;$C5851&amp;"|"&amp;$D5851)</f>
        <v/>
      </c>
      <c r="S5851" s="21">
        <f>IF($A5851="","",IFERROR(INDEX(Offerte!$D$2:$D$200,MATCH($Q5851,Offerte!$L$2:$L$200,0)),0))</f>
        <v/>
      </c>
      <c r="T5851" s="21">
        <f>IF($A5851="","",IFERROR(INDEX(Offerte!$G$2:$G$200,MATCH($Q5851,Offerte!$L$2:$L$200,0)),"NO"))</f>
        <v/>
      </c>
    </row>
    <row r="5852">
      <c r="A5852" s="10">
        <f>IF(Offerte!$A190="","",Offerte!$A190)</f>
        <v/>
      </c>
      <c r="B5852" s="10">
        <f>IF(Offerte!$A190="","",Offerte!$B190)</f>
        <v/>
      </c>
      <c r="C5852" s="10">
        <f>IF(Offerte!$A190="","",Offerte!$C190)</f>
        <v/>
      </c>
      <c r="D5852" s="10" t="inlineStr">
        <is>
          <t>E.1.1</t>
        </is>
      </c>
      <c r="E5852" s="10" t="inlineStr">
        <is>
          <t>E</t>
        </is>
      </c>
      <c r="F5852" s="10" t="inlineStr">
        <is>
          <t>T</t>
        </is>
      </c>
      <c r="G5852" s="10" t="inlineStr">
        <is>
          <t>tabular</t>
        </is>
      </c>
      <c r="H5852" s="10" t="n">
        <v>2</v>
      </c>
      <c r="I5852" s="10" t="inlineStr">
        <is>
          <t>Mobile app con travel planner PRM</t>
        </is>
      </c>
      <c r="J5852" s="20" t="n"/>
      <c r="K5852" s="20" t="n"/>
      <c r="L5852" s="20" t="n"/>
      <c r="M5852" s="20" t="n"/>
      <c r="N5852" s="21">
        <f>IF($A5852="","",IF(IFERROR(VALUE($M5852),0)=1,1,0))</f>
        <v/>
      </c>
      <c r="O5852" s="21">
        <f>IF($A5852="",0,IF(OR($S5852&lt;&gt;1,COUNTA($J5852:$M5852)=0),0,IF($N5852=1,$H5852,0)))</f>
        <v/>
      </c>
      <c r="P5852" s="10" t="inlineStr">
        <is>
          <t>sì/no</t>
        </is>
      </c>
      <c r="Q5852" s="21">
        <f>IF($A5852="","",$A5852&amp;"|"&amp;$C5852)</f>
        <v/>
      </c>
      <c r="R5852" s="21">
        <f>IF($A5852="","",$A5852&amp;"|"&amp;$C5852&amp;"|"&amp;$D5852)</f>
        <v/>
      </c>
      <c r="S5852" s="21">
        <f>IF($A5852="","",IFERROR(INDEX(Offerte!$D$2:$D$200,MATCH($Q5852,Offerte!$L$2:$L$200,0)),0))</f>
        <v/>
      </c>
      <c r="T5852" s="21">
        <f>IF($A5852="","",IFERROR(INDEX(Offerte!$G$2:$G$200,MATCH($Q5852,Offerte!$L$2:$L$200,0)),"NO"))</f>
        <v/>
      </c>
    </row>
    <row r="5853">
      <c r="A5853" s="10">
        <f>IF(Offerte!$A190="","",Offerte!$A190)</f>
        <v/>
      </c>
      <c r="B5853" s="10">
        <f>IF(Offerte!$A190="","",Offerte!$B190)</f>
        <v/>
      </c>
      <c r="C5853" s="10">
        <f>IF(Offerte!$A190="","",Offerte!$C190)</f>
        <v/>
      </c>
      <c r="D5853" s="10" t="inlineStr">
        <is>
          <t>E.2.1</t>
        </is>
      </c>
      <c r="E5853" s="10" t="inlineStr">
        <is>
          <t>E</t>
        </is>
      </c>
      <c r="F5853" s="10" t="inlineStr">
        <is>
          <t>D</t>
        </is>
      </c>
      <c r="G5853" s="10" t="inlineStr">
        <is>
          <t>discretionary</t>
        </is>
      </c>
      <c r="H5853" s="10" t="n">
        <v>2</v>
      </c>
      <c r="I5853" s="10" t="inlineStr">
        <is>
          <t>Altre azioni informative e rapporti con gli utenti</t>
        </is>
      </c>
      <c r="J5853" s="20" t="n"/>
      <c r="K5853" s="20" t="n"/>
      <c r="L5853" s="20" t="n"/>
      <c r="M5853" s="20" t="n"/>
      <c r="N5853" s="21">
        <f>IF($A5853="","",MAX(0,MIN(1,IFERROR(VALUE($M5853),0))))</f>
        <v/>
      </c>
      <c r="O5853" s="21">
        <f>IF($A5853="",0,IF(OR($S5853&lt;&gt;1,COUNTA($J5853:$M5853)=0),0,IF(SUMPRODUCT(MAX(($C$5:$C$6173=$C5853)*($D$5:$D$6173=$D5853)*($S$5:$S$6173=1)*IFERROR($N$5:$N$6173*1,0)))&gt;0,ROUND($H5853*($N5853/SUMPRODUCT(MAX(($C$5:$C$6173=$C5853)*($D$5:$D$6173=$D5853)*($S$5:$S$6173=1)*IFERROR($N$5:$N$6173*1,0)))),4),0)))</f>
        <v/>
      </c>
      <c r="P5853" s="10" t="inlineStr">
        <is>
          <t>coeff.</t>
        </is>
      </c>
      <c r="Q5853" s="21">
        <f>IF($A5853="","",$A5853&amp;"|"&amp;$C5853)</f>
        <v/>
      </c>
      <c r="R5853" s="21">
        <f>IF($A5853="","",$A5853&amp;"|"&amp;$C5853&amp;"|"&amp;$D5853)</f>
        <v/>
      </c>
      <c r="S5853" s="21">
        <f>IF($A5853="","",IFERROR(INDEX(Offerte!$D$2:$D$200,MATCH($Q5853,Offerte!$L$2:$L$200,0)),0))</f>
        <v/>
      </c>
      <c r="T5853" s="21">
        <f>IF($A5853="","",IFERROR(INDEX(Offerte!$G$2:$G$200,MATCH($Q5853,Offerte!$L$2:$L$200,0)),"NO"))</f>
        <v/>
      </c>
    </row>
    <row r="5854">
      <c r="A5854" s="10">
        <f>IF(Offerte!$A190="","",Offerte!$A190)</f>
        <v/>
      </c>
      <c r="B5854" s="10">
        <f>IF(Offerte!$A190="","",Offerte!$B190)</f>
        <v/>
      </c>
      <c r="C5854" s="10">
        <f>IF(Offerte!$A190="","",Offerte!$C190)</f>
        <v/>
      </c>
      <c r="D5854" s="10" t="inlineStr">
        <is>
          <t>F.1.1</t>
        </is>
      </c>
      <c r="E5854" s="10" t="inlineStr">
        <is>
          <t>F</t>
        </is>
      </c>
      <c r="F5854" s="10" t="inlineStr">
        <is>
          <t>Q</t>
        </is>
      </c>
      <c r="G5854" s="10" t="inlineStr">
        <is>
          <t>lower</t>
        </is>
      </c>
      <c r="H5854" s="10" t="n">
        <v>7</v>
      </c>
      <c r="I5854" s="10" t="inlineStr">
        <is>
          <t>Performance ambientali del parco mezzi adibito al servizio - I_CEA</t>
        </is>
      </c>
      <c r="J5854" s="20" t="n"/>
      <c r="K5854" s="20" t="n"/>
      <c r="L5854" s="20" t="n"/>
      <c r="M5854" s="20" t="n"/>
      <c r="N5854" s="21">
        <f>IF($A5854="","",IFERROR(VALUE($J5854),0))</f>
        <v/>
      </c>
      <c r="O5854" s="21">
        <f>IF($A5854="",0,IF(OR($S5854&lt;&gt;1,COUNTA($J5854:$M5854)=0),0,IF(AND(IFERROR(AGGREGATE(15,6,$N$5:$N$6173/(($C$5:$C$6173=$C5854)*($D$5:$D$6173=$D5854)*($S$5:$S$6173=1)*($N$5:$N$6173&gt;0)),1),0)&gt;0,$N5854&gt;0),ROUND($H5854*(IFERROR(AGGREGATE(15,6,$N$5:$N$6173/(($C$5:$C$6173=$C5854)*($D$5:$D$6173=$D5854)*($S$5:$S$6173=1)*($N$5:$N$6173&gt;0)),1),0)/$N5854),4),0)))</f>
        <v/>
      </c>
      <c r="P5854" s="10" t="inlineStr">
        <is>
          <t>indice</t>
        </is>
      </c>
      <c r="Q5854" s="21">
        <f>IF($A5854="","",$A5854&amp;"|"&amp;$C5854)</f>
        <v/>
      </c>
      <c r="R5854" s="21">
        <f>IF($A5854="","",$A5854&amp;"|"&amp;$C5854&amp;"|"&amp;$D5854)</f>
        <v/>
      </c>
      <c r="S5854" s="21">
        <f>IF($A5854="","",IFERROR(INDEX(Offerte!$D$2:$D$200,MATCH($Q5854,Offerte!$L$2:$L$200,0)),0))</f>
        <v/>
      </c>
      <c r="T5854" s="21">
        <f>IF($A5854="","",IFERROR(INDEX(Offerte!$G$2:$G$200,MATCH($Q5854,Offerte!$L$2:$L$200,0)),"NO"))</f>
        <v/>
      </c>
    </row>
    <row r="5855">
      <c r="A5855" s="10">
        <f>IF(Offerte!$A190="","",Offerte!$A190)</f>
        <v/>
      </c>
      <c r="B5855" s="10">
        <f>IF(Offerte!$A190="","",Offerte!$B190)</f>
        <v/>
      </c>
      <c r="C5855" s="10">
        <f>IF(Offerte!$A190="","",Offerte!$C190)</f>
        <v/>
      </c>
      <c r="D5855" s="10" t="inlineStr">
        <is>
          <t>F.2.1</t>
        </is>
      </c>
      <c r="E5855" s="10" t="inlineStr">
        <is>
          <t>F</t>
        </is>
      </c>
      <c r="F5855" s="10" t="inlineStr">
        <is>
          <t>Q</t>
        </is>
      </c>
      <c r="G5855" s="10" t="inlineStr">
        <is>
          <t>higher</t>
        </is>
      </c>
      <c r="H5855" s="10" t="n">
        <v>2</v>
      </c>
      <c r="I5855" s="10" t="inlineStr">
        <is>
          <t>Tasso di copertura del servizio con dispositivi ECO-DRIVER</t>
        </is>
      </c>
      <c r="J5855" s="20" t="n"/>
      <c r="K5855" s="20" t="n"/>
      <c r="L5855" s="20" t="n"/>
      <c r="M5855" s="20" t="n"/>
      <c r="N5855" s="21">
        <f>IF($A5855="","",IFERROR(VALUE($K5855)/VALUE($L5855),IFERROR(VALUE($J5855),0)))</f>
        <v/>
      </c>
      <c r="O5855" s="21">
        <f>IF($A5855="",0,IF(OR($S5855&lt;&gt;1,COUNTA($J5855:$M5855)=0),0,IF(SUMPRODUCT(MAX(($C$5:$C$6173=$C5855)*($D$5:$D$6173=$D5855)*($S$5:$S$6173=1)*IFERROR($N$5:$N$6173*1,0)))&gt;0,ROUND($H5855*($N5855/SUMPRODUCT(MAX(($C$5:$C$6173=$C5855)*($D$5:$D$6173=$D5855)*($S$5:$S$6173=1)*IFERROR($N$5:$N$6173*1,0)))),4),0)))</f>
        <v/>
      </c>
      <c r="P5855" s="10" t="inlineStr">
        <is>
          <t>Autobus attrezzati con dispositivi ECO-DRIVER / Autobus totali in offerta, incluse scorte</t>
        </is>
      </c>
      <c r="Q5855" s="21">
        <f>IF($A5855="","",$A5855&amp;"|"&amp;$C5855)</f>
        <v/>
      </c>
      <c r="R5855" s="21">
        <f>IF($A5855="","",$A5855&amp;"|"&amp;$C5855&amp;"|"&amp;$D5855)</f>
        <v/>
      </c>
      <c r="S5855" s="21">
        <f>IF($A5855="","",IFERROR(INDEX(Offerte!$D$2:$D$200,MATCH($Q5855,Offerte!$L$2:$L$200,0)),0))</f>
        <v/>
      </c>
      <c r="T5855" s="21">
        <f>IF($A5855="","",IFERROR(INDEX(Offerte!$G$2:$G$200,MATCH($Q5855,Offerte!$L$2:$L$200,0)),"NO"))</f>
        <v/>
      </c>
    </row>
    <row r="5856">
      <c r="A5856" s="10">
        <f>IF(Offerte!$A190="","",Offerte!$A190)</f>
        <v/>
      </c>
      <c r="B5856" s="10">
        <f>IF(Offerte!$A190="","",Offerte!$B190)</f>
        <v/>
      </c>
      <c r="C5856" s="10">
        <f>IF(Offerte!$A190="","",Offerte!$C190)</f>
        <v/>
      </c>
      <c r="D5856" s="10" t="inlineStr">
        <is>
          <t>F.3.1</t>
        </is>
      </c>
      <c r="E5856" s="10" t="inlineStr">
        <is>
          <t>F</t>
        </is>
      </c>
      <c r="F5856" s="10" t="inlineStr">
        <is>
          <t>Q</t>
        </is>
      </c>
      <c r="G5856" s="10" t="inlineStr">
        <is>
          <t>higher</t>
        </is>
      </c>
      <c r="H5856" s="10" t="n">
        <v>2</v>
      </c>
      <c r="I5856" s="10" t="inlineStr">
        <is>
          <t>Autoproduzione consumi elettrici per trazione</t>
        </is>
      </c>
      <c r="J5856" s="20" t="n"/>
      <c r="K5856" s="20" t="n"/>
      <c r="L5856" s="20" t="n"/>
      <c r="M5856" s="20" t="n"/>
      <c r="N5856" s="21">
        <f>IF($A5856="","",IFERROR(VALUE($J5856),0))</f>
        <v/>
      </c>
      <c r="O5856" s="21">
        <f>IF($A5856="",0,IF(OR($S5856&lt;&gt;1,COUNTA($J5856:$M5856)=0),0,IF(SUMPRODUCT(MAX(($C$5:$C$6173=$C5856)*($D$5:$D$6173=$D5856)*($S$5:$S$6173=1)*IFERROR($N$5:$N$6173*1,0)))&gt;0,ROUND($H5856*($N5856/SUMPRODUCT(MAX(($C$5:$C$6173=$C5856)*($D$5:$D$6173=$D5856)*($S$5:$S$6173=1)*IFERROR($N$5:$N$6173*1,0)))),4),0)))</f>
        <v/>
      </c>
      <c r="P5856" s="10" t="inlineStr">
        <is>
          <t>kWh/anno</t>
        </is>
      </c>
      <c r="Q5856" s="21">
        <f>IF($A5856="","",$A5856&amp;"|"&amp;$C5856)</f>
        <v/>
      </c>
      <c r="R5856" s="21">
        <f>IF($A5856="","",$A5856&amp;"|"&amp;$C5856&amp;"|"&amp;$D5856)</f>
        <v/>
      </c>
      <c r="S5856" s="21">
        <f>IF($A5856="","",IFERROR(INDEX(Offerte!$D$2:$D$200,MATCH($Q5856,Offerte!$L$2:$L$200,0)),0))</f>
        <v/>
      </c>
      <c r="T5856" s="21">
        <f>IF($A5856="","",IFERROR(INDEX(Offerte!$G$2:$G$200,MATCH($Q5856,Offerte!$L$2:$L$200,0)),"NO"))</f>
        <v/>
      </c>
    </row>
    <row r="5857">
      <c r="A5857" s="10">
        <f>IF(Offerte!$A190="","",Offerte!$A190)</f>
        <v/>
      </c>
      <c r="B5857" s="10">
        <f>IF(Offerte!$A190="","",Offerte!$B190)</f>
        <v/>
      </c>
      <c r="C5857" s="10">
        <f>IF(Offerte!$A190="","",Offerte!$C190)</f>
        <v/>
      </c>
      <c r="D5857" s="10" t="inlineStr">
        <is>
          <t>F.4.1</t>
        </is>
      </c>
      <c r="E5857" s="10" t="inlineStr">
        <is>
          <t>F</t>
        </is>
      </c>
      <c r="F5857" s="10" t="inlineStr">
        <is>
          <t>Q</t>
        </is>
      </c>
      <c r="G5857" s="10" t="inlineStr">
        <is>
          <t>soil</t>
        </is>
      </c>
      <c r="H5857" s="10" t="n">
        <v>2</v>
      </c>
      <c r="I5857" s="10" t="inlineStr">
        <is>
          <t>Indice di consumo di suolo</t>
        </is>
      </c>
      <c r="J5857" s="20" t="n"/>
      <c r="K5857" s="20" t="n"/>
      <c r="L5857" s="20" t="n"/>
      <c r="M5857" s="20" t="n"/>
      <c r="N5857" s="21">
        <f>IF($A5857="","",IFERROR(VALUE($J5857),0))</f>
        <v/>
      </c>
      <c r="O5857" s="21">
        <f>IF($A5857="",0,IF(OR($S5857&lt;&gt;1,COUNTA($J5857:$M5857)=0),0,IF($N5857&lt;=0,$H5857,IF(SUMPRODUCT(MAX(($C$5:$C$6173=$C5857)*($D$5:$D$6173=$D5857)*($S$5:$S$6173=1)*IFERROR($N$5:$N$6173*1,0)))&gt;0,ROUND($H5857*((SUMPRODUCT(MAX(($C$5:$C$6173=$C5857)*($D$5:$D$6173=$D5857)*($S$5:$S$6173=1)*IFERROR($N$5:$N$6173*1,0)))-$N5857)/SUMPRODUCT(MAX(($C$5:$C$6173=$C5857)*($D$5:$D$6173=$D5857)*($S$5:$S$6173=1)*IFERROR($N$5:$N$6173*1,0)))),4),0))))</f>
        <v/>
      </c>
      <c r="P5857" s="10" t="inlineStr">
        <is>
          <t>m2</t>
        </is>
      </c>
      <c r="Q5857" s="21">
        <f>IF($A5857="","",$A5857&amp;"|"&amp;$C5857)</f>
        <v/>
      </c>
      <c r="R5857" s="21">
        <f>IF($A5857="","",$A5857&amp;"|"&amp;$C5857&amp;"|"&amp;$D5857)</f>
        <v/>
      </c>
      <c r="S5857" s="21">
        <f>IF($A5857="","",IFERROR(INDEX(Offerte!$D$2:$D$200,MATCH($Q5857,Offerte!$L$2:$L$200,0)),0))</f>
        <v/>
      </c>
      <c r="T5857" s="21">
        <f>IF($A5857="","",IFERROR(INDEX(Offerte!$G$2:$G$200,MATCH($Q5857,Offerte!$L$2:$L$200,0)),"NO"))</f>
        <v/>
      </c>
    </row>
    <row r="5858">
      <c r="A5858" s="10">
        <f>IF(Offerte!$A190="","",Offerte!$A190)</f>
        <v/>
      </c>
      <c r="B5858" s="10">
        <f>IF(Offerte!$A190="","",Offerte!$B190)</f>
        <v/>
      </c>
      <c r="C5858" s="10">
        <f>IF(Offerte!$A190="","",Offerte!$C190)</f>
        <v/>
      </c>
      <c r="D5858" s="10" t="inlineStr">
        <is>
          <t>F.5.1</t>
        </is>
      </c>
      <c r="E5858" s="10" t="inlineStr">
        <is>
          <t>F</t>
        </is>
      </c>
      <c r="F5858" s="10" t="inlineStr">
        <is>
          <t>T</t>
        </is>
      </c>
      <c r="G5858" s="10" t="inlineStr">
        <is>
          <t>tabular</t>
        </is>
      </c>
      <c r="H5858" s="10" t="n">
        <v>1</v>
      </c>
      <c r="I5858" s="10" t="inlineStr">
        <is>
          <t>Rendicontazione di sostenibilità ambientale</t>
        </is>
      </c>
      <c r="J5858" s="20" t="n"/>
      <c r="K5858" s="20" t="n"/>
      <c r="L5858" s="20" t="n"/>
      <c r="M5858" s="20" t="n"/>
      <c r="N5858" s="21">
        <f>IF($A5858="","",IF(IFERROR(VALUE($M5858),0)=1,1,0))</f>
        <v/>
      </c>
      <c r="O5858" s="21">
        <f>IF($A5858="",0,IF(OR($S5858&lt;&gt;1,COUNTA($J5858:$M5858)=0),0,IF($N5858=1,$H5858,0)))</f>
        <v/>
      </c>
      <c r="P5858" s="10" t="inlineStr">
        <is>
          <t>sì/no</t>
        </is>
      </c>
      <c r="Q5858" s="21">
        <f>IF($A5858="","",$A5858&amp;"|"&amp;$C5858)</f>
        <v/>
      </c>
      <c r="R5858" s="21">
        <f>IF($A5858="","",$A5858&amp;"|"&amp;$C5858&amp;"|"&amp;$D5858)</f>
        <v/>
      </c>
      <c r="S5858" s="21">
        <f>IF($A5858="","",IFERROR(INDEX(Offerte!$D$2:$D$200,MATCH($Q5858,Offerte!$L$2:$L$200,0)),0))</f>
        <v/>
      </c>
      <c r="T5858" s="21">
        <f>IF($A5858="","",IFERROR(INDEX(Offerte!$G$2:$G$200,MATCH($Q5858,Offerte!$L$2:$L$200,0)),"NO"))</f>
        <v/>
      </c>
    </row>
    <row r="5859">
      <c r="A5859" s="10">
        <f>IF(Offerte!$A190="","",Offerte!$A190)</f>
        <v/>
      </c>
      <c r="B5859" s="10">
        <f>IF(Offerte!$A190="","",Offerte!$B190)</f>
        <v/>
      </c>
      <c r="C5859" s="10">
        <f>IF(Offerte!$A190="","",Offerte!$C190)</f>
        <v/>
      </c>
      <c r="D5859" s="10" t="inlineStr">
        <is>
          <t>G.1.1</t>
        </is>
      </c>
      <c r="E5859" s="10" t="inlineStr">
        <is>
          <t>G</t>
        </is>
      </c>
      <c r="F5859" s="10" t="inlineStr">
        <is>
          <t>D</t>
        </is>
      </c>
      <c r="G5859" s="10" t="inlineStr">
        <is>
          <t>discretionary</t>
        </is>
      </c>
      <c r="H5859" s="10" t="n">
        <v>2</v>
      </c>
      <c r="I5859" s="10" t="inlineStr">
        <is>
          <t>Qualità del progetto di centrale di controllo aziendale</t>
        </is>
      </c>
      <c r="J5859" s="20" t="n"/>
      <c r="K5859" s="20" t="n"/>
      <c r="L5859" s="20" t="n"/>
      <c r="M5859" s="20" t="n"/>
      <c r="N5859" s="21">
        <f>IF($A5859="","",MAX(0,MIN(1,IFERROR(VALUE($M5859),0))))</f>
        <v/>
      </c>
      <c r="O5859" s="21">
        <f>IF($A5859="",0,IF(OR($S5859&lt;&gt;1,COUNTA($J5859:$M5859)=0),0,IF(SUMPRODUCT(MAX(($C$5:$C$6173=$C5859)*($D$5:$D$6173=$D5859)*($S$5:$S$6173=1)*IFERROR($N$5:$N$6173*1,0)))&gt;0,ROUND($H5859*($N5859/SUMPRODUCT(MAX(($C$5:$C$6173=$C5859)*($D$5:$D$6173=$D5859)*($S$5:$S$6173=1)*IFERROR($N$5:$N$6173*1,0)))),4),0)))</f>
        <v/>
      </c>
      <c r="P5859" s="10" t="inlineStr">
        <is>
          <t>coeff.</t>
        </is>
      </c>
      <c r="Q5859" s="21">
        <f>IF($A5859="","",$A5859&amp;"|"&amp;$C5859)</f>
        <v/>
      </c>
      <c r="R5859" s="21">
        <f>IF($A5859="","",$A5859&amp;"|"&amp;$C5859&amp;"|"&amp;$D5859)</f>
        <v/>
      </c>
      <c r="S5859" s="21">
        <f>IF($A5859="","",IFERROR(INDEX(Offerte!$D$2:$D$200,MATCH($Q5859,Offerte!$L$2:$L$200,0)),0))</f>
        <v/>
      </c>
      <c r="T5859" s="21">
        <f>IF($A5859="","",IFERROR(INDEX(Offerte!$G$2:$G$200,MATCH($Q5859,Offerte!$L$2:$L$200,0)),"NO"))</f>
        <v/>
      </c>
    </row>
    <row r="5860">
      <c r="A5860" s="10">
        <f>IF(Offerte!$A190="","",Offerte!$A190)</f>
        <v/>
      </c>
      <c r="B5860" s="10">
        <f>IF(Offerte!$A190="","",Offerte!$B190)</f>
        <v/>
      </c>
      <c r="C5860" s="10">
        <f>IF(Offerte!$A190="","",Offerte!$C190)</f>
        <v/>
      </c>
      <c r="D5860" s="10" t="inlineStr">
        <is>
          <t>G.2.1</t>
        </is>
      </c>
      <c r="E5860" s="10" t="inlineStr">
        <is>
          <t>G</t>
        </is>
      </c>
      <c r="F5860" s="10" t="inlineStr">
        <is>
          <t>T</t>
        </is>
      </c>
      <c r="G5860" s="10" t="inlineStr">
        <is>
          <t>tabular</t>
        </is>
      </c>
      <c r="H5860" s="10" t="n">
        <v>1</v>
      </c>
      <c r="I5860" s="10" t="inlineStr">
        <is>
          <t>Certificazione ISO 45001</t>
        </is>
      </c>
      <c r="J5860" s="20" t="n"/>
      <c r="K5860" s="20" t="n"/>
      <c r="L5860" s="20" t="n"/>
      <c r="M5860" s="20" t="n"/>
      <c r="N5860" s="21">
        <f>IF($A5860="","",IF(IFERROR(VALUE($M5860),0)=1,1,0))</f>
        <v/>
      </c>
      <c r="O5860" s="21">
        <f>IF($A5860="",0,IF(OR($S5860&lt;&gt;1,COUNTA($J5860:$M5860)=0),0,IF($N5860=1,$H5860,0)))</f>
        <v/>
      </c>
      <c r="P5860" s="10" t="inlineStr">
        <is>
          <t>sì/no</t>
        </is>
      </c>
      <c r="Q5860" s="21">
        <f>IF($A5860="","",$A5860&amp;"|"&amp;$C5860)</f>
        <v/>
      </c>
      <c r="R5860" s="21">
        <f>IF($A5860="","",$A5860&amp;"|"&amp;$C5860&amp;"|"&amp;$D5860)</f>
        <v/>
      </c>
      <c r="S5860" s="21">
        <f>IF($A5860="","",IFERROR(INDEX(Offerte!$D$2:$D$200,MATCH($Q5860,Offerte!$L$2:$L$200,0)),0))</f>
        <v/>
      </c>
      <c r="T5860" s="21">
        <f>IF($A5860="","",IFERROR(INDEX(Offerte!$G$2:$G$200,MATCH($Q5860,Offerte!$L$2:$L$200,0)),"NO"))</f>
        <v/>
      </c>
    </row>
    <row r="5861">
      <c r="A5861" s="10">
        <f>IF(Offerte!$A190="","",Offerte!$A190)</f>
        <v/>
      </c>
      <c r="B5861" s="10">
        <f>IF(Offerte!$A190="","",Offerte!$B190)</f>
        <v/>
      </c>
      <c r="C5861" s="10">
        <f>IF(Offerte!$A190="","",Offerte!$C190)</f>
        <v/>
      </c>
      <c r="D5861" s="10" t="inlineStr">
        <is>
          <t>G.3.1</t>
        </is>
      </c>
      <c r="E5861" s="10" t="inlineStr">
        <is>
          <t>G</t>
        </is>
      </c>
      <c r="F5861" s="10" t="inlineStr">
        <is>
          <t>T</t>
        </is>
      </c>
      <c r="G5861" s="10" t="inlineStr">
        <is>
          <t>tabular</t>
        </is>
      </c>
      <c r="H5861" s="10" t="n">
        <v>1</v>
      </c>
      <c r="I5861" s="10" t="inlineStr">
        <is>
          <t>Certificazioni di responsabilità sociale</t>
        </is>
      </c>
      <c r="J5861" s="20" t="n"/>
      <c r="K5861" s="20" t="n"/>
      <c r="L5861" s="20" t="n"/>
      <c r="M5861" s="20" t="n"/>
      <c r="N5861" s="21">
        <f>IF($A5861="","",IF(IFERROR(VALUE($M5861),0)=1,1,0))</f>
        <v/>
      </c>
      <c r="O5861" s="21">
        <f>IF($A5861="",0,IF(OR($S5861&lt;&gt;1,COUNTA($J5861:$M5861)=0),0,IF($N5861=1,$H5861,0)))</f>
        <v/>
      </c>
      <c r="P5861" s="10" t="inlineStr">
        <is>
          <t>sì/no</t>
        </is>
      </c>
      <c r="Q5861" s="21">
        <f>IF($A5861="","",$A5861&amp;"|"&amp;$C5861)</f>
        <v/>
      </c>
      <c r="R5861" s="21">
        <f>IF($A5861="","",$A5861&amp;"|"&amp;$C5861&amp;"|"&amp;$D5861)</f>
        <v/>
      </c>
      <c r="S5861" s="21">
        <f>IF($A5861="","",IFERROR(INDEX(Offerte!$D$2:$D$200,MATCH($Q5861,Offerte!$L$2:$L$200,0)),0))</f>
        <v/>
      </c>
      <c r="T5861" s="21">
        <f>IF($A5861="","",IFERROR(INDEX(Offerte!$G$2:$G$200,MATCH($Q5861,Offerte!$L$2:$L$200,0)),"NO"))</f>
        <v/>
      </c>
    </row>
    <row r="5862">
      <c r="A5862" s="10">
        <f>IF(Offerte!$A190="","",Offerte!$A190)</f>
        <v/>
      </c>
      <c r="B5862" s="10">
        <f>IF(Offerte!$A190="","",Offerte!$B190)</f>
        <v/>
      </c>
      <c r="C5862" s="10">
        <f>IF(Offerte!$A190="","",Offerte!$C190)</f>
        <v/>
      </c>
      <c r="D5862" s="10" t="inlineStr">
        <is>
          <t>G.4.1</t>
        </is>
      </c>
      <c r="E5862" s="10" t="inlineStr">
        <is>
          <t>G</t>
        </is>
      </c>
      <c r="F5862" s="10" t="inlineStr">
        <is>
          <t>D</t>
        </is>
      </c>
      <c r="G5862" s="10" t="inlineStr">
        <is>
          <t>discretionary</t>
        </is>
      </c>
      <c r="H5862" s="10" t="n">
        <v>2</v>
      </c>
      <c r="I5862" s="10" t="inlineStr">
        <is>
          <t>Qualità del piano di formazione del personale</t>
        </is>
      </c>
      <c r="J5862" s="20" t="n"/>
      <c r="K5862" s="20" t="n"/>
      <c r="L5862" s="20" t="n"/>
      <c r="M5862" s="20" t="n"/>
      <c r="N5862" s="21">
        <f>IF($A5862="","",MAX(0,MIN(1,IFERROR(VALUE($M5862),0))))</f>
        <v/>
      </c>
      <c r="O5862" s="21">
        <f>IF($A5862="",0,IF(OR($S5862&lt;&gt;1,COUNTA($J5862:$M5862)=0),0,IF(SUMPRODUCT(MAX(($C$5:$C$6173=$C5862)*($D$5:$D$6173=$D5862)*($S$5:$S$6173=1)*IFERROR($N$5:$N$6173*1,0)))&gt;0,ROUND($H5862*($N5862/SUMPRODUCT(MAX(($C$5:$C$6173=$C5862)*($D$5:$D$6173=$D5862)*($S$5:$S$6173=1)*IFERROR($N$5:$N$6173*1,0)))),4),0)))</f>
        <v/>
      </c>
      <c r="P5862" s="10" t="inlineStr">
        <is>
          <t>coeff.</t>
        </is>
      </c>
      <c r="Q5862" s="21">
        <f>IF($A5862="","",$A5862&amp;"|"&amp;$C5862)</f>
        <v/>
      </c>
      <c r="R5862" s="21">
        <f>IF($A5862="","",$A5862&amp;"|"&amp;$C5862&amp;"|"&amp;$D5862)</f>
        <v/>
      </c>
      <c r="S5862" s="21">
        <f>IF($A5862="","",IFERROR(INDEX(Offerte!$D$2:$D$200,MATCH($Q5862,Offerte!$L$2:$L$200,0)),0))</f>
        <v/>
      </c>
      <c r="T5862" s="21">
        <f>IF($A5862="","",IFERROR(INDEX(Offerte!$G$2:$G$200,MATCH($Q5862,Offerte!$L$2:$L$200,0)),"NO"))</f>
        <v/>
      </c>
    </row>
    <row r="5863">
      <c r="A5863" s="10">
        <f>IF(Offerte!$A190="","",Offerte!$A190)</f>
        <v/>
      </c>
      <c r="B5863" s="10">
        <f>IF(Offerte!$A190="","",Offerte!$B190)</f>
        <v/>
      </c>
      <c r="C5863" s="10">
        <f>IF(Offerte!$A190="","",Offerte!$C190)</f>
        <v/>
      </c>
      <c r="D5863" s="10" t="inlineStr">
        <is>
          <t>G.5.1</t>
        </is>
      </c>
      <c r="E5863" s="10" t="inlineStr">
        <is>
          <t>G</t>
        </is>
      </c>
      <c r="F5863" s="10" t="inlineStr">
        <is>
          <t>T</t>
        </is>
      </c>
      <c r="G5863" s="10" t="inlineStr">
        <is>
          <t>tabular</t>
        </is>
      </c>
      <c r="H5863" s="10" t="n">
        <v>1</v>
      </c>
      <c r="I5863" s="10" t="inlineStr">
        <is>
          <t>Impegno al mantenimento delle garanzie del contratto di secondo livello del gestore uscente</t>
        </is>
      </c>
      <c r="J5863" s="20" t="n"/>
      <c r="K5863" s="20" t="n"/>
      <c r="L5863" s="20" t="n"/>
      <c r="M5863" s="20" t="n"/>
      <c r="N5863" s="21">
        <f>IF($A5863="","",IF(IFERROR(VALUE($M5863),0)=1,1,0))</f>
        <v/>
      </c>
      <c r="O5863" s="21">
        <f>IF($A5863="",0,IF(OR($S5863&lt;&gt;1,COUNTA($J5863:$M5863)=0),0,IF($N5863=1,$H5863,0)))</f>
        <v/>
      </c>
      <c r="P5863" s="10" t="inlineStr">
        <is>
          <t>sì/no</t>
        </is>
      </c>
      <c r="Q5863" s="21">
        <f>IF($A5863="","",$A5863&amp;"|"&amp;$C5863)</f>
        <v/>
      </c>
      <c r="R5863" s="21">
        <f>IF($A5863="","",$A5863&amp;"|"&amp;$C5863&amp;"|"&amp;$D5863)</f>
        <v/>
      </c>
      <c r="S5863" s="21">
        <f>IF($A5863="","",IFERROR(INDEX(Offerte!$D$2:$D$200,MATCH($Q5863,Offerte!$L$2:$L$200,0)),0))</f>
        <v/>
      </c>
      <c r="T5863" s="21">
        <f>IF($A5863="","",IFERROR(INDEX(Offerte!$G$2:$G$200,MATCH($Q5863,Offerte!$L$2:$L$200,0)),"NO"))</f>
        <v/>
      </c>
    </row>
    <row r="5864">
      <c r="A5864" s="10">
        <f>IF(Offerte!$A191="","",Offerte!$A191)</f>
        <v/>
      </c>
      <c r="B5864" s="10">
        <f>IF(Offerte!$A191="","",Offerte!$B191)</f>
        <v/>
      </c>
      <c r="C5864" s="10">
        <f>IF(Offerte!$A191="","",Offerte!$C191)</f>
        <v/>
      </c>
      <c r="D5864" s="10" t="inlineStr">
        <is>
          <t>A.1.1</t>
        </is>
      </c>
      <c r="E5864" s="10" t="inlineStr">
        <is>
          <t>A</t>
        </is>
      </c>
      <c r="F5864" s="10" t="inlineStr">
        <is>
          <t>Q</t>
        </is>
      </c>
      <c r="G5864" s="10" t="inlineStr">
        <is>
          <t>higher</t>
        </is>
      </c>
      <c r="H5864" s="10" t="n">
        <v>3</v>
      </c>
      <c r="I5864" s="10" t="inlineStr">
        <is>
          <t>Tasso aggiuntivo di corse controllate</t>
        </is>
      </c>
      <c r="J5864" s="20" t="n"/>
      <c r="K5864" s="20" t="n"/>
      <c r="L5864" s="20" t="n"/>
      <c r="M5864" s="20" t="n"/>
      <c r="N5864" s="21">
        <f>IF($A5864="","",IFERROR(VALUE($K5864)/VALUE($L5864)*100,IFERROR(VALUE($J5864),0)))</f>
        <v/>
      </c>
      <c r="O5864" s="21">
        <f>IF($A5864="",0,IF(OR($S5864&lt;&gt;1,COUNTA($J5864:$M5864)=0),0,IF(SUMPRODUCT(MAX(($C$5:$C$6173=$C5864)*($D$5:$D$6173=$D5864)*($S$5:$S$6173=1)*IFERROR($N$5:$N$6173*1,0)))&gt;0,ROUND($H5864*($N5864/SUMPRODUCT(MAX(($C$5:$C$6173=$C5864)*($D$5:$D$6173=$D5864)*($S$5:$S$6173=1)*IFERROR($N$5:$N$6173*1,0)))),4),0)))</f>
        <v/>
      </c>
      <c r="P5864" s="10" t="inlineStr">
        <is>
          <t>Corse controllate annue / Corse programmate annue</t>
        </is>
      </c>
      <c r="Q5864" s="21">
        <f>IF($A5864="","",$A5864&amp;"|"&amp;$C5864)</f>
        <v/>
      </c>
      <c r="R5864" s="21">
        <f>IF($A5864="","",$A5864&amp;"|"&amp;$C5864&amp;"|"&amp;$D5864)</f>
        <v/>
      </c>
      <c r="S5864" s="21">
        <f>IF($A5864="","",IFERROR(INDEX(Offerte!$D$2:$D$200,MATCH($Q5864,Offerte!$L$2:$L$200,0)),0))</f>
        <v/>
      </c>
      <c r="T5864" s="21">
        <f>IF($A5864="","",IFERROR(INDEX(Offerte!$G$2:$G$200,MATCH($Q5864,Offerte!$L$2:$L$200,0)),"NO"))</f>
        <v/>
      </c>
    </row>
    <row r="5865">
      <c r="A5865" s="10">
        <f>IF(Offerte!$A191="","",Offerte!$A191)</f>
        <v/>
      </c>
      <c r="B5865" s="10">
        <f>IF(Offerte!$A191="","",Offerte!$B191)</f>
        <v/>
      </c>
      <c r="C5865" s="10">
        <f>IF(Offerte!$A191="","",Offerte!$C191)</f>
        <v/>
      </c>
      <c r="D5865" s="10" t="inlineStr">
        <is>
          <t>A.1.2</t>
        </is>
      </c>
      <c r="E5865" s="10" t="inlineStr">
        <is>
          <t>A</t>
        </is>
      </c>
      <c r="F5865" s="10" t="inlineStr">
        <is>
          <t>Q</t>
        </is>
      </c>
      <c r="G5865" s="10" t="inlineStr">
        <is>
          <t>higher</t>
        </is>
      </c>
      <c r="H5865" s="10" t="n">
        <v>4</v>
      </c>
      <c r="I5865" s="10" t="inlineStr">
        <is>
          <t>Numero aggiuntivo di passeggeri controllati</t>
        </is>
      </c>
      <c r="J5865" s="20" t="n"/>
      <c r="K5865" s="20" t="n"/>
      <c r="L5865" s="20" t="n"/>
      <c r="M5865" s="20" t="n"/>
      <c r="N5865" s="21">
        <f>IF($A5865="","",IFERROR(VALUE($J5865),0))</f>
        <v/>
      </c>
      <c r="O5865" s="21">
        <f>IF($A5865="",0,IF(OR($S5865&lt;&gt;1,COUNTA($J5865:$M5865)=0),0,IF(SUMPRODUCT(MAX(($C$5:$C$6173=$C5865)*($D$5:$D$6173=$D5865)*($S$5:$S$6173=1)*IFERROR($N$5:$N$6173*1,0)))&gt;0,ROUND($H5865*($N5865/SUMPRODUCT(MAX(($C$5:$C$6173=$C5865)*($D$5:$D$6173=$D5865)*($S$5:$S$6173=1)*IFERROR($N$5:$N$6173*1,0)))),4),0)))</f>
        <v/>
      </c>
      <c r="P5865" s="10" t="inlineStr">
        <is>
          <t>passeggeri/anno</t>
        </is>
      </c>
      <c r="Q5865" s="21">
        <f>IF($A5865="","",$A5865&amp;"|"&amp;$C5865)</f>
        <v/>
      </c>
      <c r="R5865" s="21">
        <f>IF($A5865="","",$A5865&amp;"|"&amp;$C5865&amp;"|"&amp;$D5865)</f>
        <v/>
      </c>
      <c r="S5865" s="21">
        <f>IF($A5865="","",IFERROR(INDEX(Offerte!$D$2:$D$200,MATCH($Q5865,Offerte!$L$2:$L$200,0)),0))</f>
        <v/>
      </c>
      <c r="T5865" s="21">
        <f>IF($A5865="","",IFERROR(INDEX(Offerte!$G$2:$G$200,MATCH($Q5865,Offerte!$L$2:$L$200,0)),"NO"))</f>
        <v/>
      </c>
    </row>
    <row r="5866">
      <c r="A5866" s="10">
        <f>IF(Offerte!$A191="","",Offerte!$A191)</f>
        <v/>
      </c>
      <c r="B5866" s="10">
        <f>IF(Offerte!$A191="","",Offerte!$B191)</f>
        <v/>
      </c>
      <c r="C5866" s="10">
        <f>IF(Offerte!$A191="","",Offerte!$C191)</f>
        <v/>
      </c>
      <c r="D5866" s="10" t="inlineStr">
        <is>
          <t>B.1.1</t>
        </is>
      </c>
      <c r="E5866" s="10" t="inlineStr">
        <is>
          <t>B</t>
        </is>
      </c>
      <c r="F5866" s="10" t="inlineStr">
        <is>
          <t>Q</t>
        </is>
      </c>
      <c r="G5866" s="10" t="inlineStr">
        <is>
          <t>higher</t>
        </is>
      </c>
      <c r="H5866" s="10" t="n">
        <v>3</v>
      </c>
      <c r="I5866" s="10" t="inlineStr">
        <is>
          <t>Incremento dei posti offerti nelle fasce di punta</t>
        </is>
      </c>
      <c r="J5866" s="20" t="n"/>
      <c r="K5866" s="20" t="n"/>
      <c r="L5866" s="20" t="n"/>
      <c r="M5866" s="20" t="n"/>
      <c r="N5866" s="21">
        <f>IF($A5866="","",IFERROR(VALUE($J5866),0))</f>
        <v/>
      </c>
      <c r="O5866" s="21">
        <f>IF($A5866="",0,IF(OR($S5866&lt;&gt;1,COUNTA($J5866:$M5866)=0),0,IF(SUMPRODUCT(MAX(($C$5:$C$6173=$C5866)*($D$5:$D$6173=$D5866)*($S$5:$S$6173=1)*IFERROR($N$5:$N$6173*1,0)))&gt;0,ROUND($H5866*($N5866/SUMPRODUCT(MAX(($C$5:$C$6173=$C5866)*($D$5:$D$6173=$D5866)*($S$5:$S$6173=1)*IFERROR($N$5:$N$6173*1,0)))),4),0)))</f>
        <v/>
      </c>
      <c r="P5866" s="10" t="inlineStr">
        <is>
          <t>posti*km</t>
        </is>
      </c>
      <c r="Q5866" s="21">
        <f>IF($A5866="","",$A5866&amp;"|"&amp;$C5866)</f>
        <v/>
      </c>
      <c r="R5866" s="21">
        <f>IF($A5866="","",$A5866&amp;"|"&amp;$C5866&amp;"|"&amp;$D5866)</f>
        <v/>
      </c>
      <c r="S5866" s="21">
        <f>IF($A5866="","",IFERROR(INDEX(Offerte!$D$2:$D$200,MATCH($Q5866,Offerte!$L$2:$L$200,0)),0))</f>
        <v/>
      </c>
      <c r="T5866" s="21">
        <f>IF($A5866="","",IFERROR(INDEX(Offerte!$G$2:$G$200,MATCH($Q5866,Offerte!$L$2:$L$200,0)),"NO"))</f>
        <v/>
      </c>
    </row>
    <row r="5867">
      <c r="A5867" s="10">
        <f>IF(Offerte!$A191="","",Offerte!$A191)</f>
        <v/>
      </c>
      <c r="B5867" s="10">
        <f>IF(Offerte!$A191="","",Offerte!$B191)</f>
        <v/>
      </c>
      <c r="C5867" s="10">
        <f>IF(Offerte!$A191="","",Offerte!$C191)</f>
        <v/>
      </c>
      <c r="D5867" s="10" t="inlineStr">
        <is>
          <t>B.2.1</t>
        </is>
      </c>
      <c r="E5867" s="10" t="inlineStr">
        <is>
          <t>B</t>
        </is>
      </c>
      <c r="F5867" s="10" t="inlineStr">
        <is>
          <t>Q</t>
        </is>
      </c>
      <c r="G5867" s="10" t="inlineStr">
        <is>
          <t>higher</t>
        </is>
      </c>
      <c r="H5867" s="10" t="n">
        <v>4</v>
      </c>
      <c r="I5867" s="10" t="inlineStr">
        <is>
          <t>Corse aggiuntive nell'arco giornaliero base</t>
        </is>
      </c>
      <c r="J5867" s="20" t="n"/>
      <c r="K5867" s="20" t="n"/>
      <c r="L5867" s="20" t="n"/>
      <c r="M5867" s="20" t="n"/>
      <c r="N5867" s="21">
        <f>IF($A5867="","",IFERROR(VALUE($J5867),0))</f>
        <v/>
      </c>
      <c r="O5867" s="21">
        <f>IF($A5867="",0,IF(OR($S5867&lt;&gt;1,COUNTA($J5867:$M5867)=0),0,IF(SUMPRODUCT(MAX(($C$5:$C$6173=$C5867)*($D$5:$D$6173=$D5867)*($S$5:$S$6173=1)*IFERROR($N$5:$N$6173*1,0)))&gt;0,ROUND($H5867*($N5867/SUMPRODUCT(MAX(($C$5:$C$6173=$C5867)*($D$5:$D$6173=$D5867)*($S$5:$S$6173=1)*IFERROR($N$5:$N$6173*1,0)))),4),0)))</f>
        <v/>
      </c>
      <c r="P5867" s="10" t="inlineStr">
        <is>
          <t>corse</t>
        </is>
      </c>
      <c r="Q5867" s="21">
        <f>IF($A5867="","",$A5867&amp;"|"&amp;$C5867)</f>
        <v/>
      </c>
      <c r="R5867" s="21">
        <f>IF($A5867="","",$A5867&amp;"|"&amp;$C5867&amp;"|"&amp;$D5867)</f>
        <v/>
      </c>
      <c r="S5867" s="21">
        <f>IF($A5867="","",IFERROR(INDEX(Offerte!$D$2:$D$200,MATCH($Q5867,Offerte!$L$2:$L$200,0)),0))</f>
        <v/>
      </c>
      <c r="T5867" s="21">
        <f>IF($A5867="","",IFERROR(INDEX(Offerte!$G$2:$G$200,MATCH($Q5867,Offerte!$L$2:$L$200,0)),"NO"))</f>
        <v/>
      </c>
    </row>
    <row r="5868">
      <c r="A5868" s="10">
        <f>IF(Offerte!$A191="","",Offerte!$A191)</f>
        <v/>
      </c>
      <c r="B5868" s="10">
        <f>IF(Offerte!$A191="","",Offerte!$B191)</f>
        <v/>
      </c>
      <c r="C5868" s="10">
        <f>IF(Offerte!$A191="","",Offerte!$C191)</f>
        <v/>
      </c>
      <c r="D5868" s="10" t="inlineStr">
        <is>
          <t>B.3.1</t>
        </is>
      </c>
      <c r="E5868" s="10" t="inlineStr">
        <is>
          <t>B</t>
        </is>
      </c>
      <c r="F5868" s="10" t="inlineStr">
        <is>
          <t>Q</t>
        </is>
      </c>
      <c r="G5868" s="10" t="inlineStr">
        <is>
          <t>higher</t>
        </is>
      </c>
      <c r="H5868" s="10" t="n">
        <v>2</v>
      </c>
      <c r="I5868" s="10" t="inlineStr">
        <is>
          <t>Numero di corse aggiuntive per allungamento dell'arco di servizio giornaliero nelle fasce serali</t>
        </is>
      </c>
      <c r="J5868" s="20" t="n"/>
      <c r="K5868" s="20" t="n"/>
      <c r="L5868" s="20" t="n"/>
      <c r="M5868" s="20" t="n"/>
      <c r="N5868" s="21">
        <f>IF($A5868="","",IFERROR(VALUE($J5868),0))</f>
        <v/>
      </c>
      <c r="O5868" s="21">
        <f>IF($A5868="",0,IF(OR($S5868&lt;&gt;1,COUNTA($J5868:$M5868)=0),0,IF(SUMPRODUCT(MAX(($C$5:$C$6173=$C5868)*($D$5:$D$6173=$D5868)*($S$5:$S$6173=1)*IFERROR($N$5:$N$6173*1,0)))&gt;0,ROUND($H5868*($N5868/SUMPRODUCT(MAX(($C$5:$C$6173=$C5868)*($D$5:$D$6173=$D5868)*($S$5:$S$6173=1)*IFERROR($N$5:$N$6173*1,0)))),4),0)))</f>
        <v/>
      </c>
      <c r="P5868" s="10" t="inlineStr">
        <is>
          <t>corse</t>
        </is>
      </c>
      <c r="Q5868" s="21">
        <f>IF($A5868="","",$A5868&amp;"|"&amp;$C5868)</f>
        <v/>
      </c>
      <c r="R5868" s="21">
        <f>IF($A5868="","",$A5868&amp;"|"&amp;$C5868&amp;"|"&amp;$D5868)</f>
        <v/>
      </c>
      <c r="S5868" s="21">
        <f>IF($A5868="","",IFERROR(INDEX(Offerte!$D$2:$D$200,MATCH($Q5868,Offerte!$L$2:$L$200,0)),0))</f>
        <v/>
      </c>
      <c r="T5868" s="21">
        <f>IF($A5868="","",IFERROR(INDEX(Offerte!$G$2:$G$200,MATCH($Q5868,Offerte!$L$2:$L$200,0)),"NO"))</f>
        <v/>
      </c>
    </row>
    <row r="5869">
      <c r="A5869" s="10">
        <f>IF(Offerte!$A191="","",Offerte!$A191)</f>
        <v/>
      </c>
      <c r="B5869" s="10">
        <f>IF(Offerte!$A191="","",Offerte!$B191)</f>
        <v/>
      </c>
      <c r="C5869" s="10">
        <f>IF(Offerte!$A191="","",Offerte!$C191)</f>
        <v/>
      </c>
      <c r="D5869" s="10" t="inlineStr">
        <is>
          <t>B.4.1</t>
        </is>
      </c>
      <c r="E5869" s="10" t="inlineStr">
        <is>
          <t>B</t>
        </is>
      </c>
      <c r="F5869" s="10" t="inlineStr">
        <is>
          <t>Q</t>
        </is>
      </c>
      <c r="G5869" s="10" t="inlineStr">
        <is>
          <t>higher</t>
        </is>
      </c>
      <c r="H5869" s="10" t="n">
        <v>3</v>
      </c>
      <c r="I5869" s="10" t="inlineStr">
        <is>
          <t>Percorrenze aggiuntive offerte nel Programma d'esercizio delle prime due fasi attuative</t>
        </is>
      </c>
      <c r="J5869" s="20" t="n"/>
      <c r="K5869" s="20" t="n"/>
      <c r="L5869" s="20" t="n"/>
      <c r="M5869" s="20" t="n"/>
      <c r="N5869" s="21">
        <f>IF($A5869="","",IFERROR(VALUE($J5869),0))</f>
        <v/>
      </c>
      <c r="O5869" s="21">
        <f>IF($A5869="",0,IF(OR($S5869&lt;&gt;1,COUNTA($J5869:$M5869)=0),0,IF(SUMPRODUCT(MAX(($C$5:$C$6173=$C5869)*($D$5:$D$6173=$D5869)*($S$5:$S$6173=1)*IFERROR($N$5:$N$6173*1,0)))&gt;0,ROUND($H5869*($N5869/SUMPRODUCT(MAX(($C$5:$C$6173=$C5869)*($D$5:$D$6173=$D5869)*($S$5:$S$6173=1)*IFERROR($N$5:$N$6173*1,0)))),4),0)))</f>
        <v/>
      </c>
      <c r="P5869" s="10" t="inlineStr">
        <is>
          <t>vett*km</t>
        </is>
      </c>
      <c r="Q5869" s="21">
        <f>IF($A5869="","",$A5869&amp;"|"&amp;$C5869)</f>
        <v/>
      </c>
      <c r="R5869" s="21">
        <f>IF($A5869="","",$A5869&amp;"|"&amp;$C5869&amp;"|"&amp;$D5869)</f>
        <v/>
      </c>
      <c r="S5869" s="21">
        <f>IF($A5869="","",IFERROR(INDEX(Offerte!$D$2:$D$200,MATCH($Q5869,Offerte!$L$2:$L$200,0)),0))</f>
        <v/>
      </c>
      <c r="T5869" s="21">
        <f>IF($A5869="","",IFERROR(INDEX(Offerte!$G$2:$G$200,MATCH($Q5869,Offerte!$L$2:$L$200,0)),"NO"))</f>
        <v/>
      </c>
    </row>
    <row r="5870">
      <c r="A5870" s="10">
        <f>IF(Offerte!$A191="","",Offerte!$A191)</f>
        <v/>
      </c>
      <c r="B5870" s="10">
        <f>IF(Offerte!$A191="","",Offerte!$B191)</f>
        <v/>
      </c>
      <c r="C5870" s="10">
        <f>IF(Offerte!$A191="","",Offerte!$C191)</f>
        <v/>
      </c>
      <c r="D5870" s="10" t="inlineStr">
        <is>
          <t>B.5.1</t>
        </is>
      </c>
      <c r="E5870" s="10" t="inlineStr">
        <is>
          <t>B</t>
        </is>
      </c>
      <c r="F5870" s="10" t="inlineStr">
        <is>
          <t>D</t>
        </is>
      </c>
      <c r="G5870" s="10" t="inlineStr">
        <is>
          <t>discretionary</t>
        </is>
      </c>
      <c r="H5870" s="10" t="n">
        <v>2</v>
      </c>
      <c r="I5870" s="10" t="inlineStr">
        <is>
          <t>Efficacia del progetto di servizi complementari DRT</t>
        </is>
      </c>
      <c r="J5870" s="20" t="n"/>
      <c r="K5870" s="20" t="n"/>
      <c r="L5870" s="20" t="n"/>
      <c r="M5870" s="20" t="n"/>
      <c r="N5870" s="21">
        <f>IF($A5870="","",MAX(0,MIN(1,IFERROR(VALUE($M5870),0))))</f>
        <v/>
      </c>
      <c r="O5870" s="21">
        <f>IF($A5870="",0,IF(OR($S5870&lt;&gt;1,COUNTA($J5870:$M5870)=0),0,IF(SUMPRODUCT(MAX(($C$5:$C$6173=$C5870)*($D$5:$D$6173=$D5870)*($S$5:$S$6173=1)*IFERROR($N$5:$N$6173*1,0)))&gt;0,ROUND($H5870*($N5870/SUMPRODUCT(MAX(($C$5:$C$6173=$C5870)*($D$5:$D$6173=$D5870)*($S$5:$S$6173=1)*IFERROR($N$5:$N$6173*1,0)))),4),0)))</f>
        <v/>
      </c>
      <c r="P5870" s="10" t="inlineStr">
        <is>
          <t>coeff.</t>
        </is>
      </c>
      <c r="Q5870" s="21">
        <f>IF($A5870="","",$A5870&amp;"|"&amp;$C5870)</f>
        <v/>
      </c>
      <c r="R5870" s="21">
        <f>IF($A5870="","",$A5870&amp;"|"&amp;$C5870&amp;"|"&amp;$D5870)</f>
        <v/>
      </c>
      <c r="S5870" s="21">
        <f>IF($A5870="","",IFERROR(INDEX(Offerte!$D$2:$D$200,MATCH($Q5870,Offerte!$L$2:$L$200,0)),0))</f>
        <v/>
      </c>
      <c r="T5870" s="21">
        <f>IF($A5870="","",IFERROR(INDEX(Offerte!$G$2:$G$200,MATCH($Q5870,Offerte!$L$2:$L$200,0)),"NO"))</f>
        <v/>
      </c>
    </row>
    <row r="5871">
      <c r="A5871" s="10">
        <f>IF(Offerte!$A191="","",Offerte!$A191)</f>
        <v/>
      </c>
      <c r="B5871" s="10">
        <f>IF(Offerte!$A191="","",Offerte!$B191)</f>
        <v/>
      </c>
      <c r="C5871" s="10">
        <f>IF(Offerte!$A191="","",Offerte!$C191)</f>
        <v/>
      </c>
      <c r="D5871" s="10" t="inlineStr">
        <is>
          <t>C.1.1</t>
        </is>
      </c>
      <c r="E5871" s="10" t="inlineStr">
        <is>
          <t>C</t>
        </is>
      </c>
      <c r="F5871" s="10" t="inlineStr">
        <is>
          <t>Q</t>
        </is>
      </c>
      <c r="G5871" s="10" t="inlineStr">
        <is>
          <t>higher</t>
        </is>
      </c>
      <c r="H5871" s="10" t="n">
        <v>2</v>
      </c>
      <c r="I5871" s="10" t="inlineStr">
        <is>
          <t>Tasso di copertura del servizio con telecamere BSD</t>
        </is>
      </c>
      <c r="J5871" s="20" t="n"/>
      <c r="K5871" s="20" t="n"/>
      <c r="L5871" s="20" t="n"/>
      <c r="M5871" s="20" t="n"/>
      <c r="N5871" s="21">
        <f>IF($A5871="","",IFERROR(VALUE($K5871)/VALUE($L5871),IFERROR(VALUE($J5871),0)))</f>
        <v/>
      </c>
      <c r="O5871" s="21">
        <f>IF($A5871="",0,IF(OR($S5871&lt;&gt;1,COUNTA($J5871:$M5871)=0),0,IF(SUMPRODUCT(MAX(($C$5:$C$6173=$C5871)*($D$5:$D$6173=$D5871)*($S$5:$S$6173=1)*IFERROR($N$5:$N$6173*1,0)))&gt;0,ROUND($H5871*($N5871/SUMPRODUCT(MAX(($C$5:$C$6173=$C5871)*($D$5:$D$6173=$D5871)*($S$5:$S$6173=1)*IFERROR($N$5:$N$6173*1,0)))),4),0)))</f>
        <v/>
      </c>
      <c r="P5871" s="10" t="inlineStr">
        <is>
          <t>Autobus attrezzati con telecamere BSD / Autobus totali in offerta, incluse scorte</t>
        </is>
      </c>
      <c r="Q5871" s="21">
        <f>IF($A5871="","",$A5871&amp;"|"&amp;$C5871)</f>
        <v/>
      </c>
      <c r="R5871" s="21">
        <f>IF($A5871="","",$A5871&amp;"|"&amp;$C5871&amp;"|"&amp;$D5871)</f>
        <v/>
      </c>
      <c r="S5871" s="21">
        <f>IF($A5871="","",IFERROR(INDEX(Offerte!$D$2:$D$200,MATCH($Q5871,Offerte!$L$2:$L$200,0)),0))</f>
        <v/>
      </c>
      <c r="T5871" s="21">
        <f>IF($A5871="","",IFERROR(INDEX(Offerte!$G$2:$G$200,MATCH($Q5871,Offerte!$L$2:$L$200,0)),"NO"))</f>
        <v/>
      </c>
    </row>
    <row r="5872">
      <c r="A5872" s="10">
        <f>IF(Offerte!$A191="","",Offerte!$A191)</f>
        <v/>
      </c>
      <c r="B5872" s="10">
        <f>IF(Offerte!$A191="","",Offerte!$B191)</f>
        <v/>
      </c>
      <c r="C5872" s="10">
        <f>IF(Offerte!$A191="","",Offerte!$C191)</f>
        <v/>
      </c>
      <c r="D5872" s="10" t="inlineStr">
        <is>
          <t>C.1.2</t>
        </is>
      </c>
      <c r="E5872" s="10" t="inlineStr">
        <is>
          <t>C</t>
        </is>
      </c>
      <c r="F5872" s="10" t="inlineStr">
        <is>
          <t>Q</t>
        </is>
      </c>
      <c r="G5872" s="10" t="inlineStr">
        <is>
          <t>higher</t>
        </is>
      </c>
      <c r="H5872" s="10" t="n">
        <v>2</v>
      </c>
      <c r="I5872" s="10" t="inlineStr">
        <is>
          <t>Tasso di copertura del servizio con telecamere ADAS</t>
        </is>
      </c>
      <c r="J5872" s="20" t="n"/>
      <c r="K5872" s="20" t="n"/>
      <c r="L5872" s="20" t="n"/>
      <c r="M5872" s="20" t="n"/>
      <c r="N5872" s="21">
        <f>IF($A5872="","",IFERROR(VALUE($K5872)/VALUE($L5872),IFERROR(VALUE($J5872),0)))</f>
        <v/>
      </c>
      <c r="O5872" s="21">
        <f>IF($A5872="",0,IF(OR($S5872&lt;&gt;1,COUNTA($J5872:$M5872)=0),0,IF(SUMPRODUCT(MAX(($C$5:$C$6173=$C5872)*($D$5:$D$6173=$D5872)*($S$5:$S$6173=1)*IFERROR($N$5:$N$6173*1,0)))&gt;0,ROUND($H5872*($N5872/SUMPRODUCT(MAX(($C$5:$C$6173=$C5872)*($D$5:$D$6173=$D5872)*($S$5:$S$6173=1)*IFERROR($N$5:$N$6173*1,0)))),4),0)))</f>
        <v/>
      </c>
      <c r="P5872" s="10" t="inlineStr">
        <is>
          <t>Autobus attrezzati con telecamere ADAS / Autobus totali in offerta, incluse scorte</t>
        </is>
      </c>
      <c r="Q5872" s="21">
        <f>IF($A5872="","",$A5872&amp;"|"&amp;$C5872)</f>
        <v/>
      </c>
      <c r="R5872" s="21">
        <f>IF($A5872="","",$A5872&amp;"|"&amp;$C5872&amp;"|"&amp;$D5872)</f>
        <v/>
      </c>
      <c r="S5872" s="21">
        <f>IF($A5872="","",IFERROR(INDEX(Offerte!$D$2:$D$200,MATCH($Q5872,Offerte!$L$2:$L$200,0)),0))</f>
        <v/>
      </c>
      <c r="T5872" s="21">
        <f>IF($A5872="","",IFERROR(INDEX(Offerte!$G$2:$G$200,MATCH($Q5872,Offerte!$L$2:$L$200,0)),"NO"))</f>
        <v/>
      </c>
    </row>
    <row r="5873">
      <c r="A5873" s="10">
        <f>IF(Offerte!$A191="","",Offerte!$A191)</f>
        <v/>
      </c>
      <c r="B5873" s="10">
        <f>IF(Offerte!$A191="","",Offerte!$B191)</f>
        <v/>
      </c>
      <c r="C5873" s="10">
        <f>IF(Offerte!$A191="","",Offerte!$C191)</f>
        <v/>
      </c>
      <c r="D5873" s="10" t="inlineStr">
        <is>
          <t>C.2.1</t>
        </is>
      </c>
      <c r="E5873" s="10" t="inlineStr">
        <is>
          <t>C</t>
        </is>
      </c>
      <c r="F5873" s="10" t="inlineStr">
        <is>
          <t>Q</t>
        </is>
      </c>
      <c r="G5873" s="10" t="inlineStr">
        <is>
          <t>higher</t>
        </is>
      </c>
      <c r="H5873" s="10" t="n">
        <v>3</v>
      </c>
      <c r="I5873" s="10" t="inlineStr">
        <is>
          <t>Tasso di copertura del servizio con telecamere di bordo di videosorveglianza</t>
        </is>
      </c>
      <c r="J5873" s="20" t="n"/>
      <c r="K5873" s="20" t="n"/>
      <c r="L5873" s="20" t="n"/>
      <c r="M5873" s="20" t="n"/>
      <c r="N5873" s="21">
        <f>IF($A5873="","",IFERROR(VALUE($K5873)/VALUE($L5873),IFERROR(VALUE($J5873),0)))</f>
        <v/>
      </c>
      <c r="O5873" s="21">
        <f>IF($A5873="",0,IF(OR($S5873&lt;&gt;1,COUNTA($J5873:$M5873)=0),0,IF(SUMPRODUCT(MAX(($C$5:$C$6173=$C5873)*($D$5:$D$6173=$D5873)*($S$5:$S$6173=1)*IFERROR($N$5:$N$6173*1,0)))&gt;0,ROUND($H5873*($N5873/SUMPRODUCT(MAX(($C$5:$C$6173=$C5873)*($D$5:$D$6173=$D5873)*($S$5:$S$6173=1)*IFERROR($N$5:$N$6173*1,0)))),4),0)))</f>
        <v/>
      </c>
      <c r="P5873" s="10" t="inlineStr">
        <is>
          <t>Autobus attrezzati con videosorveglianza / Autobus totali in offerta, incluse scorte</t>
        </is>
      </c>
      <c r="Q5873" s="21">
        <f>IF($A5873="","",$A5873&amp;"|"&amp;$C5873)</f>
        <v/>
      </c>
      <c r="R5873" s="21">
        <f>IF($A5873="","",$A5873&amp;"|"&amp;$C5873&amp;"|"&amp;$D5873)</f>
        <v/>
      </c>
      <c r="S5873" s="21">
        <f>IF($A5873="","",IFERROR(INDEX(Offerte!$D$2:$D$200,MATCH($Q5873,Offerte!$L$2:$L$200,0)),0))</f>
        <v/>
      </c>
      <c r="T5873" s="21">
        <f>IF($A5873="","",IFERROR(INDEX(Offerte!$G$2:$G$200,MATCH($Q5873,Offerte!$L$2:$L$200,0)),"NO"))</f>
        <v/>
      </c>
    </row>
    <row r="5874">
      <c r="A5874" s="10">
        <f>IF(Offerte!$A191="","",Offerte!$A191)</f>
        <v/>
      </c>
      <c r="B5874" s="10">
        <f>IF(Offerte!$A191="","",Offerte!$B191)</f>
        <v/>
      </c>
      <c r="C5874" s="10">
        <f>IF(Offerte!$A191="","",Offerte!$C191)</f>
        <v/>
      </c>
      <c r="D5874" s="10" t="inlineStr">
        <is>
          <t>C.2.2</t>
        </is>
      </c>
      <c r="E5874" s="10" t="inlineStr">
        <is>
          <t>C</t>
        </is>
      </c>
      <c r="F5874" s="10" t="inlineStr">
        <is>
          <t>T</t>
        </is>
      </c>
      <c r="G5874" s="10" t="inlineStr">
        <is>
          <t>tabular</t>
        </is>
      </c>
      <c r="H5874" s="10" t="n">
        <v>1</v>
      </c>
      <c r="I5874" s="10" t="inlineStr">
        <is>
          <t>Software video/audio analisi per situazioni di pericolo</t>
        </is>
      </c>
      <c r="J5874" s="20" t="n"/>
      <c r="K5874" s="20" t="n"/>
      <c r="L5874" s="20" t="n"/>
      <c r="M5874" s="20" t="n"/>
      <c r="N5874" s="21">
        <f>IF($A5874="","",IF(IFERROR(VALUE($M5874),0)=1,1,0))</f>
        <v/>
      </c>
      <c r="O5874" s="21">
        <f>IF($A5874="",0,IF(OR($S5874&lt;&gt;1,COUNTA($J5874:$M5874)=0),0,IF($N5874=1,$H5874,0)))</f>
        <v/>
      </c>
      <c r="P5874" s="10" t="inlineStr">
        <is>
          <t>sì/no</t>
        </is>
      </c>
      <c r="Q5874" s="21">
        <f>IF($A5874="","",$A5874&amp;"|"&amp;$C5874)</f>
        <v/>
      </c>
      <c r="R5874" s="21">
        <f>IF($A5874="","",$A5874&amp;"|"&amp;$C5874&amp;"|"&amp;$D5874)</f>
        <v/>
      </c>
      <c r="S5874" s="21">
        <f>IF($A5874="","",IFERROR(INDEX(Offerte!$D$2:$D$200,MATCH($Q5874,Offerte!$L$2:$L$200,0)),0))</f>
        <v/>
      </c>
      <c r="T5874" s="21">
        <f>IF($A5874="","",IFERROR(INDEX(Offerte!$G$2:$G$200,MATCH($Q5874,Offerte!$L$2:$L$200,0)),"NO"))</f>
        <v/>
      </c>
    </row>
    <row r="5875">
      <c r="A5875" s="10">
        <f>IF(Offerte!$A191="","",Offerte!$A191)</f>
        <v/>
      </c>
      <c r="B5875" s="10">
        <f>IF(Offerte!$A191="","",Offerte!$B191)</f>
        <v/>
      </c>
      <c r="C5875" s="10">
        <f>IF(Offerte!$A191="","",Offerte!$C191)</f>
        <v/>
      </c>
      <c r="D5875" s="10" t="inlineStr">
        <is>
          <t>C.2.3</t>
        </is>
      </c>
      <c r="E5875" s="10" t="inlineStr">
        <is>
          <t>C</t>
        </is>
      </c>
      <c r="F5875" s="10" t="inlineStr">
        <is>
          <t>T</t>
        </is>
      </c>
      <c r="G5875" s="10" t="inlineStr">
        <is>
          <t>tabular</t>
        </is>
      </c>
      <c r="H5875" s="10" t="n">
        <v>1</v>
      </c>
      <c r="I5875" s="10" t="inlineStr">
        <is>
          <t>Collegamento con centrale qualificata di pronto intervento</t>
        </is>
      </c>
      <c r="J5875" s="20" t="n"/>
      <c r="K5875" s="20" t="n"/>
      <c r="L5875" s="20" t="n"/>
      <c r="M5875" s="20" t="n"/>
      <c r="N5875" s="21">
        <f>IF($A5875="","",IF(IFERROR(VALUE($M5875),0)=1,1,0))</f>
        <v/>
      </c>
      <c r="O5875" s="21">
        <f>IF($A5875="",0,IF(OR($S5875&lt;&gt;1,COUNTA($J5875:$M5875)=0),0,IF($N5875=1,$H5875,0)))</f>
        <v/>
      </c>
      <c r="P5875" s="10" t="inlineStr">
        <is>
          <t>sì/no</t>
        </is>
      </c>
      <c r="Q5875" s="21">
        <f>IF($A5875="","",$A5875&amp;"|"&amp;$C5875)</f>
        <v/>
      </c>
      <c r="R5875" s="21">
        <f>IF($A5875="","",$A5875&amp;"|"&amp;$C5875&amp;"|"&amp;$D5875)</f>
        <v/>
      </c>
      <c r="S5875" s="21">
        <f>IF($A5875="","",IFERROR(INDEX(Offerte!$D$2:$D$200,MATCH($Q5875,Offerte!$L$2:$L$200,0)),0))</f>
        <v/>
      </c>
      <c r="T5875" s="21">
        <f>IF($A5875="","",IFERROR(INDEX(Offerte!$G$2:$G$200,MATCH($Q5875,Offerte!$L$2:$L$200,0)),"NO"))</f>
        <v/>
      </c>
    </row>
    <row r="5876">
      <c r="A5876" s="10">
        <f>IF(Offerte!$A191="","",Offerte!$A191)</f>
        <v/>
      </c>
      <c r="B5876" s="10">
        <f>IF(Offerte!$A191="","",Offerte!$B191)</f>
        <v/>
      </c>
      <c r="C5876" s="10">
        <f>IF(Offerte!$A191="","",Offerte!$C191)</f>
        <v/>
      </c>
      <c r="D5876" s="10" t="inlineStr">
        <is>
          <t>C.2.4</t>
        </is>
      </c>
      <c r="E5876" s="10" t="inlineStr">
        <is>
          <t>C</t>
        </is>
      </c>
      <c r="F5876" s="10" t="inlineStr">
        <is>
          <t>Q</t>
        </is>
      </c>
      <c r="G5876" s="10" t="inlineStr">
        <is>
          <t>higher</t>
        </is>
      </c>
      <c r="H5876" s="10" t="n">
        <v>1</v>
      </c>
      <c r="I5876" s="10" t="inlineStr">
        <is>
          <t>Tasso di copertura del servizio con dispositivi per la chiamata di emergenza del conducente</t>
        </is>
      </c>
      <c r="J5876" s="20" t="n"/>
      <c r="K5876" s="20" t="n"/>
      <c r="L5876" s="20" t="n"/>
      <c r="M5876" s="20" t="n"/>
      <c r="N5876" s="21">
        <f>IF($A5876="","",IFERROR(VALUE($K5876)/VALUE($L5876),IFERROR(VALUE($J5876),0)))</f>
        <v/>
      </c>
      <c r="O5876" s="21">
        <f>IF($A5876="",0,IF(OR($S5876&lt;&gt;1,COUNTA($J5876:$M5876)=0),0,IF(SUMPRODUCT(MAX(($C$5:$C$6173=$C5876)*($D$5:$D$6173=$D5876)*($S$5:$S$6173=1)*IFERROR($N$5:$N$6173*1,0)))&gt;0,ROUND($H5876*($N5876/SUMPRODUCT(MAX(($C$5:$C$6173=$C5876)*($D$5:$D$6173=$D5876)*($S$5:$S$6173=1)*IFERROR($N$5:$N$6173*1,0)))),4),0)))</f>
        <v/>
      </c>
      <c r="P5876" s="10" t="inlineStr">
        <is>
          <t>Autobus attrezzati con chiamata di emergenza / Autobus totali in offerta, incluse scorte</t>
        </is>
      </c>
      <c r="Q5876" s="21">
        <f>IF($A5876="","",$A5876&amp;"|"&amp;$C5876)</f>
        <v/>
      </c>
      <c r="R5876" s="21">
        <f>IF($A5876="","",$A5876&amp;"|"&amp;$C5876&amp;"|"&amp;$D5876)</f>
        <v/>
      </c>
      <c r="S5876" s="21">
        <f>IF($A5876="","",IFERROR(INDEX(Offerte!$D$2:$D$200,MATCH($Q5876,Offerte!$L$2:$L$200,0)),0))</f>
        <v/>
      </c>
      <c r="T5876" s="21">
        <f>IF($A5876="","",IFERROR(INDEX(Offerte!$G$2:$G$200,MATCH($Q5876,Offerte!$L$2:$L$200,0)),"NO"))</f>
        <v/>
      </c>
    </row>
    <row r="5877">
      <c r="A5877" s="10">
        <f>IF(Offerte!$A191="","",Offerte!$A191)</f>
        <v/>
      </c>
      <c r="B5877" s="10">
        <f>IF(Offerte!$A191="","",Offerte!$B191)</f>
        <v/>
      </c>
      <c r="C5877" s="10">
        <f>IF(Offerte!$A191="","",Offerte!$C191)</f>
        <v/>
      </c>
      <c r="D5877" s="10" t="inlineStr">
        <is>
          <t>C.3.1</t>
        </is>
      </c>
      <c r="E5877" s="10" t="inlineStr">
        <is>
          <t>C</t>
        </is>
      </c>
      <c r="F5877" s="10" t="inlineStr">
        <is>
          <t>Q</t>
        </is>
      </c>
      <c r="G5877" s="10" t="inlineStr">
        <is>
          <t>higher</t>
        </is>
      </c>
      <c r="H5877" s="10" t="n">
        <v>2</v>
      </c>
      <c r="I5877" s="10" t="inlineStr">
        <is>
          <t>Tasso di copertura del servizio con dispositivi di informazione dinamica a bordo mezzo</t>
        </is>
      </c>
      <c r="J5877" s="20" t="n"/>
      <c r="K5877" s="20" t="n"/>
      <c r="L5877" s="20" t="n"/>
      <c r="M5877" s="20" t="n"/>
      <c r="N5877" s="21">
        <f>IF($A5877="","",IFERROR(VALUE($K5877)/VALUE($L5877),IFERROR(VALUE($J5877),0)))</f>
        <v/>
      </c>
      <c r="O5877" s="21">
        <f>IF($A5877="",0,IF(OR($S5877&lt;&gt;1,COUNTA($J5877:$M5877)=0),0,IF(SUMPRODUCT(MAX(($C$5:$C$6173=$C5877)*($D$5:$D$6173=$D5877)*($S$5:$S$6173=1)*IFERROR($N$5:$N$6173*1,0)))&gt;0,ROUND($H5877*($N5877/SUMPRODUCT(MAX(($C$5:$C$6173=$C5877)*($D$5:$D$6173=$D5877)*($S$5:$S$6173=1)*IFERROR($N$5:$N$6173*1,0)))),4),0)))</f>
        <v/>
      </c>
      <c r="P5877" s="10" t="inlineStr">
        <is>
          <t>Autobus con monitor e indicatori vocali / Autobus totali in offerta, incluse scorte</t>
        </is>
      </c>
      <c r="Q5877" s="21">
        <f>IF($A5877="","",$A5877&amp;"|"&amp;$C5877)</f>
        <v/>
      </c>
      <c r="R5877" s="21">
        <f>IF($A5877="","",$A5877&amp;"|"&amp;$C5877&amp;"|"&amp;$D5877)</f>
        <v/>
      </c>
      <c r="S5877" s="21">
        <f>IF($A5877="","",IFERROR(INDEX(Offerte!$D$2:$D$200,MATCH($Q5877,Offerte!$L$2:$L$200,0)),0))</f>
        <v/>
      </c>
      <c r="T5877" s="21">
        <f>IF($A5877="","",IFERROR(INDEX(Offerte!$G$2:$G$200,MATCH($Q5877,Offerte!$L$2:$L$200,0)),"NO"))</f>
        <v/>
      </c>
    </row>
    <row r="5878">
      <c r="A5878" s="10">
        <f>IF(Offerte!$A191="","",Offerte!$A191)</f>
        <v/>
      </c>
      <c r="B5878" s="10">
        <f>IF(Offerte!$A191="","",Offerte!$B191)</f>
        <v/>
      </c>
      <c r="C5878" s="10">
        <f>IF(Offerte!$A191="","",Offerte!$C191)</f>
        <v/>
      </c>
      <c r="D5878" s="10" t="inlineStr">
        <is>
          <t>C.3.2</t>
        </is>
      </c>
      <c r="E5878" s="10" t="inlineStr">
        <is>
          <t>C</t>
        </is>
      </c>
      <c r="F5878" s="10" t="inlineStr">
        <is>
          <t>T</t>
        </is>
      </c>
      <c r="G5878" s="10" t="inlineStr">
        <is>
          <t>tabular</t>
        </is>
      </c>
      <c r="H5878" s="10" t="n">
        <v>2</v>
      </c>
      <c r="I5878" s="10" t="inlineStr">
        <is>
          <t>Informazioni a bordo su coincidenze ai nodi</t>
        </is>
      </c>
      <c r="J5878" s="20" t="n"/>
      <c r="K5878" s="20" t="n"/>
      <c r="L5878" s="20" t="n"/>
      <c r="M5878" s="20" t="n"/>
      <c r="N5878" s="21">
        <f>IF($A5878="","",IF(IFERROR(VALUE($M5878),0)=1,1,0))</f>
        <v/>
      </c>
      <c r="O5878" s="21">
        <f>IF($A5878="",0,IF(OR($S5878&lt;&gt;1,COUNTA($J5878:$M5878)=0),0,IF(AND($N5878=1,IFERROR(SUMIFS($N$5:$N$6173,$Q$5:$Q$6173,$Q5878,$D$5:$D$6173,"C.3.1"),0)&gt;=0.5),$H5878,0)))</f>
        <v/>
      </c>
      <c r="P5878" s="10" t="inlineStr">
        <is>
          <t>Dipende da C.3.1 &gt;= 0.5</t>
        </is>
      </c>
      <c r="Q5878" s="21">
        <f>IF($A5878="","",$A5878&amp;"|"&amp;$C5878)</f>
        <v/>
      </c>
      <c r="R5878" s="21">
        <f>IF($A5878="","",$A5878&amp;"|"&amp;$C5878&amp;"|"&amp;$D5878)</f>
        <v/>
      </c>
      <c r="S5878" s="21">
        <f>IF($A5878="","",IFERROR(INDEX(Offerte!$D$2:$D$200,MATCH($Q5878,Offerte!$L$2:$L$200,0)),0))</f>
        <v/>
      </c>
      <c r="T5878" s="21">
        <f>IF($A5878="","",IFERROR(INDEX(Offerte!$G$2:$G$200,MATCH($Q5878,Offerte!$L$2:$L$200,0)),"NO"))</f>
        <v/>
      </c>
    </row>
    <row r="5879">
      <c r="A5879" s="10">
        <f>IF(Offerte!$A191="","",Offerte!$A191)</f>
        <v/>
      </c>
      <c r="B5879" s="10">
        <f>IF(Offerte!$A191="","",Offerte!$B191)</f>
        <v/>
      </c>
      <c r="C5879" s="10">
        <f>IF(Offerte!$A191="","",Offerte!$C191)</f>
        <v/>
      </c>
      <c r="D5879" s="10" t="inlineStr">
        <is>
          <t>D.1.1</t>
        </is>
      </c>
      <c r="E5879" s="10" t="inlineStr">
        <is>
          <t>D</t>
        </is>
      </c>
      <c r="F5879" s="10" t="inlineStr">
        <is>
          <t>Q</t>
        </is>
      </c>
      <c r="G5879" s="10" t="inlineStr">
        <is>
          <t>higher</t>
        </is>
      </c>
      <c r="H5879" s="10" t="n">
        <v>3</v>
      </c>
      <c r="I5879" s="10" t="inlineStr">
        <is>
          <t>Installazione di pensiline</t>
        </is>
      </c>
      <c r="J5879" s="20" t="n"/>
      <c r="K5879" s="20" t="n"/>
      <c r="L5879" s="20" t="n"/>
      <c r="M5879" s="20" t="n"/>
      <c r="N5879" s="21">
        <f>IF($A5879="","",IFERROR(VALUE($J5879),0))</f>
        <v/>
      </c>
      <c r="O5879" s="21">
        <f>IF($A5879="",0,IF(OR($S5879&lt;&gt;1,COUNTA($J5879:$M5879)=0),0,IF(SUMPRODUCT(MAX(($C$5:$C$6173=$C5879)*($D$5:$D$6173=$D5879)*($S$5:$S$6173=1)*IFERROR($N$5:$N$6173*1,0)))&gt;0,ROUND($H5879*($N5879/SUMPRODUCT(MAX(($C$5:$C$6173=$C5879)*($D$5:$D$6173=$D5879)*($S$5:$S$6173=1)*IFERROR($N$5:$N$6173*1,0)))),4),0)))</f>
        <v/>
      </c>
      <c r="P5879" s="10" t="inlineStr">
        <is>
          <t>fermate</t>
        </is>
      </c>
      <c r="Q5879" s="21">
        <f>IF($A5879="","",$A5879&amp;"|"&amp;$C5879)</f>
        <v/>
      </c>
      <c r="R5879" s="21">
        <f>IF($A5879="","",$A5879&amp;"|"&amp;$C5879&amp;"|"&amp;$D5879)</f>
        <v/>
      </c>
      <c r="S5879" s="21">
        <f>IF($A5879="","",IFERROR(INDEX(Offerte!$D$2:$D$200,MATCH($Q5879,Offerte!$L$2:$L$200,0)),0))</f>
        <v/>
      </c>
      <c r="T5879" s="21">
        <f>IF($A5879="","",IFERROR(INDEX(Offerte!$G$2:$G$200,MATCH($Q5879,Offerte!$L$2:$L$200,0)),"NO"))</f>
        <v/>
      </c>
    </row>
    <row r="5880">
      <c r="A5880" s="10">
        <f>IF(Offerte!$A191="","",Offerte!$A191)</f>
        <v/>
      </c>
      <c r="B5880" s="10">
        <f>IF(Offerte!$A191="","",Offerte!$B191)</f>
        <v/>
      </c>
      <c r="C5880" s="10">
        <f>IF(Offerte!$A191="","",Offerte!$C191)</f>
        <v/>
      </c>
      <c r="D5880" s="10" t="inlineStr">
        <is>
          <t>D.1.2</t>
        </is>
      </c>
      <c r="E5880" s="10" t="inlineStr">
        <is>
          <t>D</t>
        </is>
      </c>
      <c r="F5880" s="10" t="inlineStr">
        <is>
          <t>Q</t>
        </is>
      </c>
      <c r="G5880" s="10" t="inlineStr">
        <is>
          <t>higher</t>
        </is>
      </c>
      <c r="H5880" s="10" t="n">
        <v>3</v>
      </c>
      <c r="I5880" s="10" t="inlineStr">
        <is>
          <t>Installazione di paline di fermata conformi alla DGR 581/2023</t>
        </is>
      </c>
      <c r="J5880" s="20" t="n"/>
      <c r="K5880" s="20" t="n"/>
      <c r="L5880" s="20" t="n"/>
      <c r="M5880" s="20" t="n"/>
      <c r="N5880" s="21">
        <f>IF($A5880="","",IFERROR(VALUE($J5880),0))</f>
        <v/>
      </c>
      <c r="O5880" s="21">
        <f>IF($A5880="",0,IF(OR($S5880&lt;&gt;1,COUNTA($J5880:$M5880)=0),0,IF(SUMPRODUCT(MAX(($C$5:$C$6173=$C5880)*($D$5:$D$6173=$D5880)*($S$5:$S$6173=1)*IFERROR($N$5:$N$6173*1,0)))&gt;0,ROUND($H5880*($N5880/SUMPRODUCT(MAX(($C$5:$C$6173=$C5880)*($D$5:$D$6173=$D5880)*($S$5:$S$6173=1)*IFERROR($N$5:$N$6173*1,0)))),4),0)))</f>
        <v/>
      </c>
      <c r="P5880" s="10" t="inlineStr">
        <is>
          <t>fermate</t>
        </is>
      </c>
      <c r="Q5880" s="21">
        <f>IF($A5880="","",$A5880&amp;"|"&amp;$C5880)</f>
        <v/>
      </c>
      <c r="R5880" s="21">
        <f>IF($A5880="","",$A5880&amp;"|"&amp;$C5880&amp;"|"&amp;$D5880)</f>
        <v/>
      </c>
      <c r="S5880" s="21">
        <f>IF($A5880="","",IFERROR(INDEX(Offerte!$D$2:$D$200,MATCH($Q5880,Offerte!$L$2:$L$200,0)),0))</f>
        <v/>
      </c>
      <c r="T5880" s="21">
        <f>IF($A5880="","",IFERROR(INDEX(Offerte!$G$2:$G$200,MATCH($Q5880,Offerte!$L$2:$L$200,0)),"NO"))</f>
        <v/>
      </c>
    </row>
    <row r="5881">
      <c r="A5881" s="10">
        <f>IF(Offerte!$A191="","",Offerte!$A191)</f>
        <v/>
      </c>
      <c r="B5881" s="10">
        <f>IF(Offerte!$A191="","",Offerte!$B191)</f>
        <v/>
      </c>
      <c r="C5881" s="10">
        <f>IF(Offerte!$A191="","",Offerte!$C191)</f>
        <v/>
      </c>
      <c r="D5881" s="10" t="inlineStr">
        <is>
          <t>D.1.3</t>
        </is>
      </c>
      <c r="E5881" s="10" t="inlineStr">
        <is>
          <t>D</t>
        </is>
      </c>
      <c r="F5881" s="10" t="inlineStr">
        <is>
          <t>Q</t>
        </is>
      </c>
      <c r="G5881" s="10" t="inlineStr">
        <is>
          <t>higher</t>
        </is>
      </c>
      <c r="H5881" s="10" t="n">
        <v>2</v>
      </c>
      <c r="I5881" s="10" t="inlineStr">
        <is>
          <t>Display informativi connessi alle fermate</t>
        </is>
      </c>
      <c r="J5881" s="20" t="n"/>
      <c r="K5881" s="20" t="n"/>
      <c r="L5881" s="20" t="n"/>
      <c r="M5881" s="20" t="n"/>
      <c r="N5881" s="21">
        <f>IF($A5881="","",IFERROR(VALUE($J5881),0))</f>
        <v/>
      </c>
      <c r="O5881" s="21">
        <f>IF($A5881="",0,IF(OR($S5881&lt;&gt;1,COUNTA($J5881:$M5881)=0),0,IF(SUMPRODUCT(MAX(($C$5:$C$6173=$C5881)*($D$5:$D$6173=$D5881)*($S$5:$S$6173=1)*IFERROR($N$5:$N$6173*1,0)))&gt;0,ROUND($H5881*($N5881/SUMPRODUCT(MAX(($C$5:$C$6173=$C5881)*($D$5:$D$6173=$D5881)*($S$5:$S$6173=1)*IFERROR($N$5:$N$6173*1,0)))),4),0)))</f>
        <v/>
      </c>
      <c r="P5881" s="10" t="inlineStr">
        <is>
          <t>fermate</t>
        </is>
      </c>
      <c r="Q5881" s="21">
        <f>IF($A5881="","",$A5881&amp;"|"&amp;$C5881)</f>
        <v/>
      </c>
      <c r="R5881" s="21">
        <f>IF($A5881="","",$A5881&amp;"|"&amp;$C5881&amp;"|"&amp;$D5881)</f>
        <v/>
      </c>
      <c r="S5881" s="21">
        <f>IF($A5881="","",IFERROR(INDEX(Offerte!$D$2:$D$200,MATCH($Q5881,Offerte!$L$2:$L$200,0)),0))</f>
        <v/>
      </c>
      <c r="T5881" s="21">
        <f>IF($A5881="","",IFERROR(INDEX(Offerte!$G$2:$G$200,MATCH($Q5881,Offerte!$L$2:$L$200,0)),"NO"))</f>
        <v/>
      </c>
    </row>
    <row r="5882">
      <c r="A5882" s="10">
        <f>IF(Offerte!$A191="","",Offerte!$A191)</f>
        <v/>
      </c>
      <c r="B5882" s="10">
        <f>IF(Offerte!$A191="","",Offerte!$B191)</f>
        <v/>
      </c>
      <c r="C5882" s="10">
        <f>IF(Offerte!$A191="","",Offerte!$C191)</f>
        <v/>
      </c>
      <c r="D5882" s="10" t="inlineStr">
        <is>
          <t>D.2.1</t>
        </is>
      </c>
      <c r="E5882" s="10" t="inlineStr">
        <is>
          <t>D</t>
        </is>
      </c>
      <c r="F5882" s="10" t="inlineStr">
        <is>
          <t>Q</t>
        </is>
      </c>
      <c r="G5882" s="10" t="inlineStr">
        <is>
          <t>higher</t>
        </is>
      </c>
      <c r="H5882" s="10" t="n">
        <v>2</v>
      </c>
      <c r="I5882" s="10" t="inlineStr">
        <is>
          <t>Segnali tattili Loges-Vet-Evolution</t>
        </is>
      </c>
      <c r="J5882" s="20" t="n"/>
      <c r="K5882" s="20" t="n"/>
      <c r="L5882" s="20" t="n"/>
      <c r="M5882" s="20" t="n"/>
      <c r="N5882" s="21">
        <f>IF($A5882="","",IFERROR(VALUE($J5882),0))</f>
        <v/>
      </c>
      <c r="O5882" s="21">
        <f>IF($A5882="",0,IF(OR($S5882&lt;&gt;1,COUNTA($J5882:$M5882)=0),0,IF(SUMPRODUCT(MAX(($C$5:$C$6173=$C5882)*($D$5:$D$6173=$D5882)*($S$5:$S$6173=1)*IFERROR($N$5:$N$6173*1,0)))&gt;0,ROUND($H5882*($N5882/SUMPRODUCT(MAX(($C$5:$C$6173=$C5882)*($D$5:$D$6173=$D5882)*($S$5:$S$6173=1)*IFERROR($N$5:$N$6173*1,0)))),4),0)))</f>
        <v/>
      </c>
      <c r="P5882" s="10" t="inlineStr">
        <is>
          <t>fermate</t>
        </is>
      </c>
      <c r="Q5882" s="21">
        <f>IF($A5882="","",$A5882&amp;"|"&amp;$C5882)</f>
        <v/>
      </c>
      <c r="R5882" s="21">
        <f>IF($A5882="","",$A5882&amp;"|"&amp;$C5882&amp;"|"&amp;$D5882)</f>
        <v/>
      </c>
      <c r="S5882" s="21">
        <f>IF($A5882="","",IFERROR(INDEX(Offerte!$D$2:$D$200,MATCH($Q5882,Offerte!$L$2:$L$200,0)),0))</f>
        <v/>
      </c>
      <c r="T5882" s="21">
        <f>IF($A5882="","",IFERROR(INDEX(Offerte!$G$2:$G$200,MATCH($Q5882,Offerte!$L$2:$L$200,0)),"NO"))</f>
        <v/>
      </c>
    </row>
    <row r="5883">
      <c r="A5883" s="10">
        <f>IF(Offerte!$A191="","",Offerte!$A191)</f>
        <v/>
      </c>
      <c r="B5883" s="10">
        <f>IF(Offerte!$A191="","",Offerte!$B191)</f>
        <v/>
      </c>
      <c r="C5883" s="10">
        <f>IF(Offerte!$A191="","",Offerte!$C191)</f>
        <v/>
      </c>
      <c r="D5883" s="10" t="inlineStr">
        <is>
          <t>E.1.1</t>
        </is>
      </c>
      <c r="E5883" s="10" t="inlineStr">
        <is>
          <t>E</t>
        </is>
      </c>
      <c r="F5883" s="10" t="inlineStr">
        <is>
          <t>T</t>
        </is>
      </c>
      <c r="G5883" s="10" t="inlineStr">
        <is>
          <t>tabular</t>
        </is>
      </c>
      <c r="H5883" s="10" t="n">
        <v>2</v>
      </c>
      <c r="I5883" s="10" t="inlineStr">
        <is>
          <t>Mobile app con travel planner PRM</t>
        </is>
      </c>
      <c r="J5883" s="20" t="n"/>
      <c r="K5883" s="20" t="n"/>
      <c r="L5883" s="20" t="n"/>
      <c r="M5883" s="20" t="n"/>
      <c r="N5883" s="21">
        <f>IF($A5883="","",IF(IFERROR(VALUE($M5883),0)=1,1,0))</f>
        <v/>
      </c>
      <c r="O5883" s="21">
        <f>IF($A5883="",0,IF(OR($S5883&lt;&gt;1,COUNTA($J5883:$M5883)=0),0,IF($N5883=1,$H5883,0)))</f>
        <v/>
      </c>
      <c r="P5883" s="10" t="inlineStr">
        <is>
          <t>sì/no</t>
        </is>
      </c>
      <c r="Q5883" s="21">
        <f>IF($A5883="","",$A5883&amp;"|"&amp;$C5883)</f>
        <v/>
      </c>
      <c r="R5883" s="21">
        <f>IF($A5883="","",$A5883&amp;"|"&amp;$C5883&amp;"|"&amp;$D5883)</f>
        <v/>
      </c>
      <c r="S5883" s="21">
        <f>IF($A5883="","",IFERROR(INDEX(Offerte!$D$2:$D$200,MATCH($Q5883,Offerte!$L$2:$L$200,0)),0))</f>
        <v/>
      </c>
      <c r="T5883" s="21">
        <f>IF($A5883="","",IFERROR(INDEX(Offerte!$G$2:$G$200,MATCH($Q5883,Offerte!$L$2:$L$200,0)),"NO"))</f>
        <v/>
      </c>
    </row>
    <row r="5884">
      <c r="A5884" s="10">
        <f>IF(Offerte!$A191="","",Offerte!$A191)</f>
        <v/>
      </c>
      <c r="B5884" s="10">
        <f>IF(Offerte!$A191="","",Offerte!$B191)</f>
        <v/>
      </c>
      <c r="C5884" s="10">
        <f>IF(Offerte!$A191="","",Offerte!$C191)</f>
        <v/>
      </c>
      <c r="D5884" s="10" t="inlineStr">
        <is>
          <t>E.2.1</t>
        </is>
      </c>
      <c r="E5884" s="10" t="inlineStr">
        <is>
          <t>E</t>
        </is>
      </c>
      <c r="F5884" s="10" t="inlineStr">
        <is>
          <t>D</t>
        </is>
      </c>
      <c r="G5884" s="10" t="inlineStr">
        <is>
          <t>discretionary</t>
        </is>
      </c>
      <c r="H5884" s="10" t="n">
        <v>2</v>
      </c>
      <c r="I5884" s="10" t="inlineStr">
        <is>
          <t>Altre azioni informative e rapporti con gli utenti</t>
        </is>
      </c>
      <c r="J5884" s="20" t="n"/>
      <c r="K5884" s="20" t="n"/>
      <c r="L5884" s="20" t="n"/>
      <c r="M5884" s="20" t="n"/>
      <c r="N5884" s="21">
        <f>IF($A5884="","",MAX(0,MIN(1,IFERROR(VALUE($M5884),0))))</f>
        <v/>
      </c>
      <c r="O5884" s="21">
        <f>IF($A5884="",0,IF(OR($S5884&lt;&gt;1,COUNTA($J5884:$M5884)=0),0,IF(SUMPRODUCT(MAX(($C$5:$C$6173=$C5884)*($D$5:$D$6173=$D5884)*($S$5:$S$6173=1)*IFERROR($N$5:$N$6173*1,0)))&gt;0,ROUND($H5884*($N5884/SUMPRODUCT(MAX(($C$5:$C$6173=$C5884)*($D$5:$D$6173=$D5884)*($S$5:$S$6173=1)*IFERROR($N$5:$N$6173*1,0)))),4),0)))</f>
        <v/>
      </c>
      <c r="P5884" s="10" t="inlineStr">
        <is>
          <t>coeff.</t>
        </is>
      </c>
      <c r="Q5884" s="21">
        <f>IF($A5884="","",$A5884&amp;"|"&amp;$C5884)</f>
        <v/>
      </c>
      <c r="R5884" s="21">
        <f>IF($A5884="","",$A5884&amp;"|"&amp;$C5884&amp;"|"&amp;$D5884)</f>
        <v/>
      </c>
      <c r="S5884" s="21">
        <f>IF($A5884="","",IFERROR(INDEX(Offerte!$D$2:$D$200,MATCH($Q5884,Offerte!$L$2:$L$200,0)),0))</f>
        <v/>
      </c>
      <c r="T5884" s="21">
        <f>IF($A5884="","",IFERROR(INDEX(Offerte!$G$2:$G$200,MATCH($Q5884,Offerte!$L$2:$L$200,0)),"NO"))</f>
        <v/>
      </c>
    </row>
    <row r="5885">
      <c r="A5885" s="10">
        <f>IF(Offerte!$A191="","",Offerte!$A191)</f>
        <v/>
      </c>
      <c r="B5885" s="10">
        <f>IF(Offerte!$A191="","",Offerte!$B191)</f>
        <v/>
      </c>
      <c r="C5885" s="10">
        <f>IF(Offerte!$A191="","",Offerte!$C191)</f>
        <v/>
      </c>
      <c r="D5885" s="10" t="inlineStr">
        <is>
          <t>F.1.1</t>
        </is>
      </c>
      <c r="E5885" s="10" t="inlineStr">
        <is>
          <t>F</t>
        </is>
      </c>
      <c r="F5885" s="10" t="inlineStr">
        <is>
          <t>Q</t>
        </is>
      </c>
      <c r="G5885" s="10" t="inlineStr">
        <is>
          <t>lower</t>
        </is>
      </c>
      <c r="H5885" s="10" t="n">
        <v>7</v>
      </c>
      <c r="I5885" s="10" t="inlineStr">
        <is>
          <t>Performance ambientali del parco mezzi adibito al servizio - I_CEA</t>
        </is>
      </c>
      <c r="J5885" s="20" t="n"/>
      <c r="K5885" s="20" t="n"/>
      <c r="L5885" s="20" t="n"/>
      <c r="M5885" s="20" t="n"/>
      <c r="N5885" s="21">
        <f>IF($A5885="","",IFERROR(VALUE($J5885),0))</f>
        <v/>
      </c>
      <c r="O5885" s="21">
        <f>IF($A5885="",0,IF(OR($S5885&lt;&gt;1,COUNTA($J5885:$M5885)=0),0,IF(AND(IFERROR(AGGREGATE(15,6,$N$5:$N$6173/(($C$5:$C$6173=$C5885)*($D$5:$D$6173=$D5885)*($S$5:$S$6173=1)*($N$5:$N$6173&gt;0)),1),0)&gt;0,$N5885&gt;0),ROUND($H5885*(IFERROR(AGGREGATE(15,6,$N$5:$N$6173/(($C$5:$C$6173=$C5885)*($D$5:$D$6173=$D5885)*($S$5:$S$6173=1)*($N$5:$N$6173&gt;0)),1),0)/$N5885),4),0)))</f>
        <v/>
      </c>
      <c r="P5885" s="10" t="inlineStr">
        <is>
          <t>indice</t>
        </is>
      </c>
      <c r="Q5885" s="21">
        <f>IF($A5885="","",$A5885&amp;"|"&amp;$C5885)</f>
        <v/>
      </c>
      <c r="R5885" s="21">
        <f>IF($A5885="","",$A5885&amp;"|"&amp;$C5885&amp;"|"&amp;$D5885)</f>
        <v/>
      </c>
      <c r="S5885" s="21">
        <f>IF($A5885="","",IFERROR(INDEX(Offerte!$D$2:$D$200,MATCH($Q5885,Offerte!$L$2:$L$200,0)),0))</f>
        <v/>
      </c>
      <c r="T5885" s="21">
        <f>IF($A5885="","",IFERROR(INDEX(Offerte!$G$2:$G$200,MATCH($Q5885,Offerte!$L$2:$L$200,0)),"NO"))</f>
        <v/>
      </c>
    </row>
    <row r="5886">
      <c r="A5886" s="10">
        <f>IF(Offerte!$A191="","",Offerte!$A191)</f>
        <v/>
      </c>
      <c r="B5886" s="10">
        <f>IF(Offerte!$A191="","",Offerte!$B191)</f>
        <v/>
      </c>
      <c r="C5886" s="10">
        <f>IF(Offerte!$A191="","",Offerte!$C191)</f>
        <v/>
      </c>
      <c r="D5886" s="10" t="inlineStr">
        <is>
          <t>F.2.1</t>
        </is>
      </c>
      <c r="E5886" s="10" t="inlineStr">
        <is>
          <t>F</t>
        </is>
      </c>
      <c r="F5886" s="10" t="inlineStr">
        <is>
          <t>Q</t>
        </is>
      </c>
      <c r="G5886" s="10" t="inlineStr">
        <is>
          <t>higher</t>
        </is>
      </c>
      <c r="H5886" s="10" t="n">
        <v>2</v>
      </c>
      <c r="I5886" s="10" t="inlineStr">
        <is>
          <t>Tasso di copertura del servizio con dispositivi ECO-DRIVER</t>
        </is>
      </c>
      <c r="J5886" s="20" t="n"/>
      <c r="K5886" s="20" t="n"/>
      <c r="L5886" s="20" t="n"/>
      <c r="M5886" s="20" t="n"/>
      <c r="N5886" s="21">
        <f>IF($A5886="","",IFERROR(VALUE($K5886)/VALUE($L5886),IFERROR(VALUE($J5886),0)))</f>
        <v/>
      </c>
      <c r="O5886" s="21">
        <f>IF($A5886="",0,IF(OR($S5886&lt;&gt;1,COUNTA($J5886:$M5886)=0),0,IF(SUMPRODUCT(MAX(($C$5:$C$6173=$C5886)*($D$5:$D$6173=$D5886)*($S$5:$S$6173=1)*IFERROR($N$5:$N$6173*1,0)))&gt;0,ROUND($H5886*($N5886/SUMPRODUCT(MAX(($C$5:$C$6173=$C5886)*($D$5:$D$6173=$D5886)*($S$5:$S$6173=1)*IFERROR($N$5:$N$6173*1,0)))),4),0)))</f>
        <v/>
      </c>
      <c r="P5886" s="10" t="inlineStr">
        <is>
          <t>Autobus attrezzati con dispositivi ECO-DRIVER / Autobus totali in offerta, incluse scorte</t>
        </is>
      </c>
      <c r="Q5886" s="21">
        <f>IF($A5886="","",$A5886&amp;"|"&amp;$C5886)</f>
        <v/>
      </c>
      <c r="R5886" s="21">
        <f>IF($A5886="","",$A5886&amp;"|"&amp;$C5886&amp;"|"&amp;$D5886)</f>
        <v/>
      </c>
      <c r="S5886" s="21">
        <f>IF($A5886="","",IFERROR(INDEX(Offerte!$D$2:$D$200,MATCH($Q5886,Offerte!$L$2:$L$200,0)),0))</f>
        <v/>
      </c>
      <c r="T5886" s="21">
        <f>IF($A5886="","",IFERROR(INDEX(Offerte!$G$2:$G$200,MATCH($Q5886,Offerte!$L$2:$L$200,0)),"NO"))</f>
        <v/>
      </c>
    </row>
    <row r="5887">
      <c r="A5887" s="10">
        <f>IF(Offerte!$A191="","",Offerte!$A191)</f>
        <v/>
      </c>
      <c r="B5887" s="10">
        <f>IF(Offerte!$A191="","",Offerte!$B191)</f>
        <v/>
      </c>
      <c r="C5887" s="10">
        <f>IF(Offerte!$A191="","",Offerte!$C191)</f>
        <v/>
      </c>
      <c r="D5887" s="10" t="inlineStr">
        <is>
          <t>F.3.1</t>
        </is>
      </c>
      <c r="E5887" s="10" t="inlineStr">
        <is>
          <t>F</t>
        </is>
      </c>
      <c r="F5887" s="10" t="inlineStr">
        <is>
          <t>Q</t>
        </is>
      </c>
      <c r="G5887" s="10" t="inlineStr">
        <is>
          <t>higher</t>
        </is>
      </c>
      <c r="H5887" s="10" t="n">
        <v>2</v>
      </c>
      <c r="I5887" s="10" t="inlineStr">
        <is>
          <t>Autoproduzione consumi elettrici per trazione</t>
        </is>
      </c>
      <c r="J5887" s="20" t="n"/>
      <c r="K5887" s="20" t="n"/>
      <c r="L5887" s="20" t="n"/>
      <c r="M5887" s="20" t="n"/>
      <c r="N5887" s="21">
        <f>IF($A5887="","",IFERROR(VALUE($J5887),0))</f>
        <v/>
      </c>
      <c r="O5887" s="21">
        <f>IF($A5887="",0,IF(OR($S5887&lt;&gt;1,COUNTA($J5887:$M5887)=0),0,IF(SUMPRODUCT(MAX(($C$5:$C$6173=$C5887)*($D$5:$D$6173=$D5887)*($S$5:$S$6173=1)*IFERROR($N$5:$N$6173*1,0)))&gt;0,ROUND($H5887*($N5887/SUMPRODUCT(MAX(($C$5:$C$6173=$C5887)*($D$5:$D$6173=$D5887)*($S$5:$S$6173=1)*IFERROR($N$5:$N$6173*1,0)))),4),0)))</f>
        <v/>
      </c>
      <c r="P5887" s="10" t="inlineStr">
        <is>
          <t>kWh/anno</t>
        </is>
      </c>
      <c r="Q5887" s="21">
        <f>IF($A5887="","",$A5887&amp;"|"&amp;$C5887)</f>
        <v/>
      </c>
      <c r="R5887" s="21">
        <f>IF($A5887="","",$A5887&amp;"|"&amp;$C5887&amp;"|"&amp;$D5887)</f>
        <v/>
      </c>
      <c r="S5887" s="21">
        <f>IF($A5887="","",IFERROR(INDEX(Offerte!$D$2:$D$200,MATCH($Q5887,Offerte!$L$2:$L$200,0)),0))</f>
        <v/>
      </c>
      <c r="T5887" s="21">
        <f>IF($A5887="","",IFERROR(INDEX(Offerte!$G$2:$G$200,MATCH($Q5887,Offerte!$L$2:$L$200,0)),"NO"))</f>
        <v/>
      </c>
    </row>
    <row r="5888">
      <c r="A5888" s="10">
        <f>IF(Offerte!$A191="","",Offerte!$A191)</f>
        <v/>
      </c>
      <c r="B5888" s="10">
        <f>IF(Offerte!$A191="","",Offerte!$B191)</f>
        <v/>
      </c>
      <c r="C5888" s="10">
        <f>IF(Offerte!$A191="","",Offerte!$C191)</f>
        <v/>
      </c>
      <c r="D5888" s="10" t="inlineStr">
        <is>
          <t>F.4.1</t>
        </is>
      </c>
      <c r="E5888" s="10" t="inlineStr">
        <is>
          <t>F</t>
        </is>
      </c>
      <c r="F5888" s="10" t="inlineStr">
        <is>
          <t>Q</t>
        </is>
      </c>
      <c r="G5888" s="10" t="inlineStr">
        <is>
          <t>soil</t>
        </is>
      </c>
      <c r="H5888" s="10" t="n">
        <v>2</v>
      </c>
      <c r="I5888" s="10" t="inlineStr">
        <is>
          <t>Indice di consumo di suolo</t>
        </is>
      </c>
      <c r="J5888" s="20" t="n"/>
      <c r="K5888" s="20" t="n"/>
      <c r="L5888" s="20" t="n"/>
      <c r="M5888" s="20" t="n"/>
      <c r="N5888" s="21">
        <f>IF($A5888="","",IFERROR(VALUE($J5888),0))</f>
        <v/>
      </c>
      <c r="O5888" s="21">
        <f>IF($A5888="",0,IF(OR($S5888&lt;&gt;1,COUNTA($J5888:$M5888)=0),0,IF($N5888&lt;=0,$H5888,IF(SUMPRODUCT(MAX(($C$5:$C$6173=$C5888)*($D$5:$D$6173=$D5888)*($S$5:$S$6173=1)*IFERROR($N$5:$N$6173*1,0)))&gt;0,ROUND($H5888*((SUMPRODUCT(MAX(($C$5:$C$6173=$C5888)*($D$5:$D$6173=$D5888)*($S$5:$S$6173=1)*IFERROR($N$5:$N$6173*1,0)))-$N5888)/SUMPRODUCT(MAX(($C$5:$C$6173=$C5888)*($D$5:$D$6173=$D5888)*($S$5:$S$6173=1)*IFERROR($N$5:$N$6173*1,0)))),4),0))))</f>
        <v/>
      </c>
      <c r="P5888" s="10" t="inlineStr">
        <is>
          <t>m2</t>
        </is>
      </c>
      <c r="Q5888" s="21">
        <f>IF($A5888="","",$A5888&amp;"|"&amp;$C5888)</f>
        <v/>
      </c>
      <c r="R5888" s="21">
        <f>IF($A5888="","",$A5888&amp;"|"&amp;$C5888&amp;"|"&amp;$D5888)</f>
        <v/>
      </c>
      <c r="S5888" s="21">
        <f>IF($A5888="","",IFERROR(INDEX(Offerte!$D$2:$D$200,MATCH($Q5888,Offerte!$L$2:$L$200,0)),0))</f>
        <v/>
      </c>
      <c r="T5888" s="21">
        <f>IF($A5888="","",IFERROR(INDEX(Offerte!$G$2:$G$200,MATCH($Q5888,Offerte!$L$2:$L$200,0)),"NO"))</f>
        <v/>
      </c>
    </row>
    <row r="5889">
      <c r="A5889" s="10">
        <f>IF(Offerte!$A191="","",Offerte!$A191)</f>
        <v/>
      </c>
      <c r="B5889" s="10">
        <f>IF(Offerte!$A191="","",Offerte!$B191)</f>
        <v/>
      </c>
      <c r="C5889" s="10">
        <f>IF(Offerte!$A191="","",Offerte!$C191)</f>
        <v/>
      </c>
      <c r="D5889" s="10" t="inlineStr">
        <is>
          <t>F.5.1</t>
        </is>
      </c>
      <c r="E5889" s="10" t="inlineStr">
        <is>
          <t>F</t>
        </is>
      </c>
      <c r="F5889" s="10" t="inlineStr">
        <is>
          <t>T</t>
        </is>
      </c>
      <c r="G5889" s="10" t="inlineStr">
        <is>
          <t>tabular</t>
        </is>
      </c>
      <c r="H5889" s="10" t="n">
        <v>1</v>
      </c>
      <c r="I5889" s="10" t="inlineStr">
        <is>
          <t>Rendicontazione di sostenibilità ambientale</t>
        </is>
      </c>
      <c r="J5889" s="20" t="n"/>
      <c r="K5889" s="20" t="n"/>
      <c r="L5889" s="20" t="n"/>
      <c r="M5889" s="20" t="n"/>
      <c r="N5889" s="21">
        <f>IF($A5889="","",IF(IFERROR(VALUE($M5889),0)=1,1,0))</f>
        <v/>
      </c>
      <c r="O5889" s="21">
        <f>IF($A5889="",0,IF(OR($S5889&lt;&gt;1,COUNTA($J5889:$M5889)=0),0,IF($N5889=1,$H5889,0)))</f>
        <v/>
      </c>
      <c r="P5889" s="10" t="inlineStr">
        <is>
          <t>sì/no</t>
        </is>
      </c>
      <c r="Q5889" s="21">
        <f>IF($A5889="","",$A5889&amp;"|"&amp;$C5889)</f>
        <v/>
      </c>
      <c r="R5889" s="21">
        <f>IF($A5889="","",$A5889&amp;"|"&amp;$C5889&amp;"|"&amp;$D5889)</f>
        <v/>
      </c>
      <c r="S5889" s="21">
        <f>IF($A5889="","",IFERROR(INDEX(Offerte!$D$2:$D$200,MATCH($Q5889,Offerte!$L$2:$L$200,0)),0))</f>
        <v/>
      </c>
      <c r="T5889" s="21">
        <f>IF($A5889="","",IFERROR(INDEX(Offerte!$G$2:$G$200,MATCH($Q5889,Offerte!$L$2:$L$200,0)),"NO"))</f>
        <v/>
      </c>
    </row>
    <row r="5890">
      <c r="A5890" s="10">
        <f>IF(Offerte!$A191="","",Offerte!$A191)</f>
        <v/>
      </c>
      <c r="B5890" s="10">
        <f>IF(Offerte!$A191="","",Offerte!$B191)</f>
        <v/>
      </c>
      <c r="C5890" s="10">
        <f>IF(Offerte!$A191="","",Offerte!$C191)</f>
        <v/>
      </c>
      <c r="D5890" s="10" t="inlineStr">
        <is>
          <t>G.1.1</t>
        </is>
      </c>
      <c r="E5890" s="10" t="inlineStr">
        <is>
          <t>G</t>
        </is>
      </c>
      <c r="F5890" s="10" t="inlineStr">
        <is>
          <t>D</t>
        </is>
      </c>
      <c r="G5890" s="10" t="inlineStr">
        <is>
          <t>discretionary</t>
        </is>
      </c>
      <c r="H5890" s="10" t="n">
        <v>2</v>
      </c>
      <c r="I5890" s="10" t="inlineStr">
        <is>
          <t>Qualità del progetto di centrale di controllo aziendale</t>
        </is>
      </c>
      <c r="J5890" s="20" t="n"/>
      <c r="K5890" s="20" t="n"/>
      <c r="L5890" s="20" t="n"/>
      <c r="M5890" s="20" t="n"/>
      <c r="N5890" s="21">
        <f>IF($A5890="","",MAX(0,MIN(1,IFERROR(VALUE($M5890),0))))</f>
        <v/>
      </c>
      <c r="O5890" s="21">
        <f>IF($A5890="",0,IF(OR($S5890&lt;&gt;1,COUNTA($J5890:$M5890)=0),0,IF(SUMPRODUCT(MAX(($C$5:$C$6173=$C5890)*($D$5:$D$6173=$D5890)*($S$5:$S$6173=1)*IFERROR($N$5:$N$6173*1,0)))&gt;0,ROUND($H5890*($N5890/SUMPRODUCT(MAX(($C$5:$C$6173=$C5890)*($D$5:$D$6173=$D5890)*($S$5:$S$6173=1)*IFERROR($N$5:$N$6173*1,0)))),4),0)))</f>
        <v/>
      </c>
      <c r="P5890" s="10" t="inlineStr">
        <is>
          <t>coeff.</t>
        </is>
      </c>
      <c r="Q5890" s="21">
        <f>IF($A5890="","",$A5890&amp;"|"&amp;$C5890)</f>
        <v/>
      </c>
      <c r="R5890" s="21">
        <f>IF($A5890="","",$A5890&amp;"|"&amp;$C5890&amp;"|"&amp;$D5890)</f>
        <v/>
      </c>
      <c r="S5890" s="21">
        <f>IF($A5890="","",IFERROR(INDEX(Offerte!$D$2:$D$200,MATCH($Q5890,Offerte!$L$2:$L$200,0)),0))</f>
        <v/>
      </c>
      <c r="T5890" s="21">
        <f>IF($A5890="","",IFERROR(INDEX(Offerte!$G$2:$G$200,MATCH($Q5890,Offerte!$L$2:$L$200,0)),"NO"))</f>
        <v/>
      </c>
    </row>
    <row r="5891">
      <c r="A5891" s="10">
        <f>IF(Offerte!$A191="","",Offerte!$A191)</f>
        <v/>
      </c>
      <c r="B5891" s="10">
        <f>IF(Offerte!$A191="","",Offerte!$B191)</f>
        <v/>
      </c>
      <c r="C5891" s="10">
        <f>IF(Offerte!$A191="","",Offerte!$C191)</f>
        <v/>
      </c>
      <c r="D5891" s="10" t="inlineStr">
        <is>
          <t>G.2.1</t>
        </is>
      </c>
      <c r="E5891" s="10" t="inlineStr">
        <is>
          <t>G</t>
        </is>
      </c>
      <c r="F5891" s="10" t="inlineStr">
        <is>
          <t>T</t>
        </is>
      </c>
      <c r="G5891" s="10" t="inlineStr">
        <is>
          <t>tabular</t>
        </is>
      </c>
      <c r="H5891" s="10" t="n">
        <v>1</v>
      </c>
      <c r="I5891" s="10" t="inlineStr">
        <is>
          <t>Certificazione ISO 45001</t>
        </is>
      </c>
      <c r="J5891" s="20" t="n"/>
      <c r="K5891" s="20" t="n"/>
      <c r="L5891" s="20" t="n"/>
      <c r="M5891" s="20" t="n"/>
      <c r="N5891" s="21">
        <f>IF($A5891="","",IF(IFERROR(VALUE($M5891),0)=1,1,0))</f>
        <v/>
      </c>
      <c r="O5891" s="21">
        <f>IF($A5891="",0,IF(OR($S5891&lt;&gt;1,COUNTA($J5891:$M5891)=0),0,IF($N5891=1,$H5891,0)))</f>
        <v/>
      </c>
      <c r="P5891" s="10" t="inlineStr">
        <is>
          <t>sì/no</t>
        </is>
      </c>
      <c r="Q5891" s="21">
        <f>IF($A5891="","",$A5891&amp;"|"&amp;$C5891)</f>
        <v/>
      </c>
      <c r="R5891" s="21">
        <f>IF($A5891="","",$A5891&amp;"|"&amp;$C5891&amp;"|"&amp;$D5891)</f>
        <v/>
      </c>
      <c r="S5891" s="21">
        <f>IF($A5891="","",IFERROR(INDEX(Offerte!$D$2:$D$200,MATCH($Q5891,Offerte!$L$2:$L$200,0)),0))</f>
        <v/>
      </c>
      <c r="T5891" s="21">
        <f>IF($A5891="","",IFERROR(INDEX(Offerte!$G$2:$G$200,MATCH($Q5891,Offerte!$L$2:$L$200,0)),"NO"))</f>
        <v/>
      </c>
    </row>
    <row r="5892">
      <c r="A5892" s="10">
        <f>IF(Offerte!$A191="","",Offerte!$A191)</f>
        <v/>
      </c>
      <c r="B5892" s="10">
        <f>IF(Offerte!$A191="","",Offerte!$B191)</f>
        <v/>
      </c>
      <c r="C5892" s="10">
        <f>IF(Offerte!$A191="","",Offerte!$C191)</f>
        <v/>
      </c>
      <c r="D5892" s="10" t="inlineStr">
        <is>
          <t>G.3.1</t>
        </is>
      </c>
      <c r="E5892" s="10" t="inlineStr">
        <is>
          <t>G</t>
        </is>
      </c>
      <c r="F5892" s="10" t="inlineStr">
        <is>
          <t>T</t>
        </is>
      </c>
      <c r="G5892" s="10" t="inlineStr">
        <is>
          <t>tabular</t>
        </is>
      </c>
      <c r="H5892" s="10" t="n">
        <v>1</v>
      </c>
      <c r="I5892" s="10" t="inlineStr">
        <is>
          <t>Certificazioni di responsabilità sociale</t>
        </is>
      </c>
      <c r="J5892" s="20" t="n"/>
      <c r="K5892" s="20" t="n"/>
      <c r="L5892" s="20" t="n"/>
      <c r="M5892" s="20" t="n"/>
      <c r="N5892" s="21">
        <f>IF($A5892="","",IF(IFERROR(VALUE($M5892),0)=1,1,0))</f>
        <v/>
      </c>
      <c r="O5892" s="21">
        <f>IF($A5892="",0,IF(OR($S5892&lt;&gt;1,COUNTA($J5892:$M5892)=0),0,IF($N5892=1,$H5892,0)))</f>
        <v/>
      </c>
      <c r="P5892" s="10" t="inlineStr">
        <is>
          <t>sì/no</t>
        </is>
      </c>
      <c r="Q5892" s="21">
        <f>IF($A5892="","",$A5892&amp;"|"&amp;$C5892)</f>
        <v/>
      </c>
      <c r="R5892" s="21">
        <f>IF($A5892="","",$A5892&amp;"|"&amp;$C5892&amp;"|"&amp;$D5892)</f>
        <v/>
      </c>
      <c r="S5892" s="21">
        <f>IF($A5892="","",IFERROR(INDEX(Offerte!$D$2:$D$200,MATCH($Q5892,Offerte!$L$2:$L$200,0)),0))</f>
        <v/>
      </c>
      <c r="T5892" s="21">
        <f>IF($A5892="","",IFERROR(INDEX(Offerte!$G$2:$G$200,MATCH($Q5892,Offerte!$L$2:$L$200,0)),"NO"))</f>
        <v/>
      </c>
    </row>
    <row r="5893">
      <c r="A5893" s="10">
        <f>IF(Offerte!$A191="","",Offerte!$A191)</f>
        <v/>
      </c>
      <c r="B5893" s="10">
        <f>IF(Offerte!$A191="","",Offerte!$B191)</f>
        <v/>
      </c>
      <c r="C5893" s="10">
        <f>IF(Offerte!$A191="","",Offerte!$C191)</f>
        <v/>
      </c>
      <c r="D5893" s="10" t="inlineStr">
        <is>
          <t>G.4.1</t>
        </is>
      </c>
      <c r="E5893" s="10" t="inlineStr">
        <is>
          <t>G</t>
        </is>
      </c>
      <c r="F5893" s="10" t="inlineStr">
        <is>
          <t>D</t>
        </is>
      </c>
      <c r="G5893" s="10" t="inlineStr">
        <is>
          <t>discretionary</t>
        </is>
      </c>
      <c r="H5893" s="10" t="n">
        <v>2</v>
      </c>
      <c r="I5893" s="10" t="inlineStr">
        <is>
          <t>Qualità del piano di formazione del personale</t>
        </is>
      </c>
      <c r="J5893" s="20" t="n"/>
      <c r="K5893" s="20" t="n"/>
      <c r="L5893" s="20" t="n"/>
      <c r="M5893" s="20" t="n"/>
      <c r="N5893" s="21">
        <f>IF($A5893="","",MAX(0,MIN(1,IFERROR(VALUE($M5893),0))))</f>
        <v/>
      </c>
      <c r="O5893" s="21">
        <f>IF($A5893="",0,IF(OR($S5893&lt;&gt;1,COUNTA($J5893:$M5893)=0),0,IF(SUMPRODUCT(MAX(($C$5:$C$6173=$C5893)*($D$5:$D$6173=$D5893)*($S$5:$S$6173=1)*IFERROR($N$5:$N$6173*1,0)))&gt;0,ROUND($H5893*($N5893/SUMPRODUCT(MAX(($C$5:$C$6173=$C5893)*($D$5:$D$6173=$D5893)*($S$5:$S$6173=1)*IFERROR($N$5:$N$6173*1,0)))),4),0)))</f>
        <v/>
      </c>
      <c r="P5893" s="10" t="inlineStr">
        <is>
          <t>coeff.</t>
        </is>
      </c>
      <c r="Q5893" s="21">
        <f>IF($A5893="","",$A5893&amp;"|"&amp;$C5893)</f>
        <v/>
      </c>
      <c r="R5893" s="21">
        <f>IF($A5893="","",$A5893&amp;"|"&amp;$C5893&amp;"|"&amp;$D5893)</f>
        <v/>
      </c>
      <c r="S5893" s="21">
        <f>IF($A5893="","",IFERROR(INDEX(Offerte!$D$2:$D$200,MATCH($Q5893,Offerte!$L$2:$L$200,0)),0))</f>
        <v/>
      </c>
      <c r="T5893" s="21">
        <f>IF($A5893="","",IFERROR(INDEX(Offerte!$G$2:$G$200,MATCH($Q5893,Offerte!$L$2:$L$200,0)),"NO"))</f>
        <v/>
      </c>
    </row>
    <row r="5894">
      <c r="A5894" s="10">
        <f>IF(Offerte!$A191="","",Offerte!$A191)</f>
        <v/>
      </c>
      <c r="B5894" s="10">
        <f>IF(Offerte!$A191="","",Offerte!$B191)</f>
        <v/>
      </c>
      <c r="C5894" s="10">
        <f>IF(Offerte!$A191="","",Offerte!$C191)</f>
        <v/>
      </c>
      <c r="D5894" s="10" t="inlineStr">
        <is>
          <t>G.5.1</t>
        </is>
      </c>
      <c r="E5894" s="10" t="inlineStr">
        <is>
          <t>G</t>
        </is>
      </c>
      <c r="F5894" s="10" t="inlineStr">
        <is>
          <t>T</t>
        </is>
      </c>
      <c r="G5894" s="10" t="inlineStr">
        <is>
          <t>tabular</t>
        </is>
      </c>
      <c r="H5894" s="10" t="n">
        <v>1</v>
      </c>
      <c r="I5894" s="10" t="inlineStr">
        <is>
          <t>Impegno al mantenimento delle garanzie del contratto di secondo livello del gestore uscente</t>
        </is>
      </c>
      <c r="J5894" s="20" t="n"/>
      <c r="K5894" s="20" t="n"/>
      <c r="L5894" s="20" t="n"/>
      <c r="M5894" s="20" t="n"/>
      <c r="N5894" s="21">
        <f>IF($A5894="","",IF(IFERROR(VALUE($M5894),0)=1,1,0))</f>
        <v/>
      </c>
      <c r="O5894" s="21">
        <f>IF($A5894="",0,IF(OR($S5894&lt;&gt;1,COUNTA($J5894:$M5894)=0),0,IF($N5894=1,$H5894,0)))</f>
        <v/>
      </c>
      <c r="P5894" s="10" t="inlineStr">
        <is>
          <t>sì/no</t>
        </is>
      </c>
      <c r="Q5894" s="21">
        <f>IF($A5894="","",$A5894&amp;"|"&amp;$C5894)</f>
        <v/>
      </c>
      <c r="R5894" s="21">
        <f>IF($A5894="","",$A5894&amp;"|"&amp;$C5894&amp;"|"&amp;$D5894)</f>
        <v/>
      </c>
      <c r="S5894" s="21">
        <f>IF($A5894="","",IFERROR(INDEX(Offerte!$D$2:$D$200,MATCH($Q5894,Offerte!$L$2:$L$200,0)),0))</f>
        <v/>
      </c>
      <c r="T5894" s="21">
        <f>IF($A5894="","",IFERROR(INDEX(Offerte!$G$2:$G$200,MATCH($Q5894,Offerte!$L$2:$L$200,0)),"NO"))</f>
        <v/>
      </c>
    </row>
    <row r="5895">
      <c r="A5895" s="10">
        <f>IF(Offerte!$A192="","",Offerte!$A192)</f>
        <v/>
      </c>
      <c r="B5895" s="10">
        <f>IF(Offerte!$A192="","",Offerte!$B192)</f>
        <v/>
      </c>
      <c r="C5895" s="10">
        <f>IF(Offerte!$A192="","",Offerte!$C192)</f>
        <v/>
      </c>
      <c r="D5895" s="10" t="inlineStr">
        <is>
          <t>A.1.1</t>
        </is>
      </c>
      <c r="E5895" s="10" t="inlineStr">
        <is>
          <t>A</t>
        </is>
      </c>
      <c r="F5895" s="10" t="inlineStr">
        <is>
          <t>Q</t>
        </is>
      </c>
      <c r="G5895" s="10" t="inlineStr">
        <is>
          <t>higher</t>
        </is>
      </c>
      <c r="H5895" s="10" t="n">
        <v>3</v>
      </c>
      <c r="I5895" s="10" t="inlineStr">
        <is>
          <t>Tasso aggiuntivo di corse controllate</t>
        </is>
      </c>
      <c r="J5895" s="20" t="n"/>
      <c r="K5895" s="20" t="n"/>
      <c r="L5895" s="20" t="n"/>
      <c r="M5895" s="20" t="n"/>
      <c r="N5895" s="21">
        <f>IF($A5895="","",IFERROR(VALUE($K5895)/VALUE($L5895)*100,IFERROR(VALUE($J5895),0)))</f>
        <v/>
      </c>
      <c r="O5895" s="21">
        <f>IF($A5895="",0,IF(OR($S5895&lt;&gt;1,COUNTA($J5895:$M5895)=0),0,IF(SUMPRODUCT(MAX(($C$5:$C$6173=$C5895)*($D$5:$D$6173=$D5895)*($S$5:$S$6173=1)*IFERROR($N$5:$N$6173*1,0)))&gt;0,ROUND($H5895*($N5895/SUMPRODUCT(MAX(($C$5:$C$6173=$C5895)*($D$5:$D$6173=$D5895)*($S$5:$S$6173=1)*IFERROR($N$5:$N$6173*1,0)))),4),0)))</f>
        <v/>
      </c>
      <c r="P5895" s="10" t="inlineStr">
        <is>
          <t>Corse controllate annue / Corse programmate annue</t>
        </is>
      </c>
      <c r="Q5895" s="21">
        <f>IF($A5895="","",$A5895&amp;"|"&amp;$C5895)</f>
        <v/>
      </c>
      <c r="R5895" s="21">
        <f>IF($A5895="","",$A5895&amp;"|"&amp;$C5895&amp;"|"&amp;$D5895)</f>
        <v/>
      </c>
      <c r="S5895" s="21">
        <f>IF($A5895="","",IFERROR(INDEX(Offerte!$D$2:$D$200,MATCH($Q5895,Offerte!$L$2:$L$200,0)),0))</f>
        <v/>
      </c>
      <c r="T5895" s="21">
        <f>IF($A5895="","",IFERROR(INDEX(Offerte!$G$2:$G$200,MATCH($Q5895,Offerte!$L$2:$L$200,0)),"NO"))</f>
        <v/>
      </c>
    </row>
    <row r="5896">
      <c r="A5896" s="10">
        <f>IF(Offerte!$A192="","",Offerte!$A192)</f>
        <v/>
      </c>
      <c r="B5896" s="10">
        <f>IF(Offerte!$A192="","",Offerte!$B192)</f>
        <v/>
      </c>
      <c r="C5896" s="10">
        <f>IF(Offerte!$A192="","",Offerte!$C192)</f>
        <v/>
      </c>
      <c r="D5896" s="10" t="inlineStr">
        <is>
          <t>A.1.2</t>
        </is>
      </c>
      <c r="E5896" s="10" t="inlineStr">
        <is>
          <t>A</t>
        </is>
      </c>
      <c r="F5896" s="10" t="inlineStr">
        <is>
          <t>Q</t>
        </is>
      </c>
      <c r="G5896" s="10" t="inlineStr">
        <is>
          <t>higher</t>
        </is>
      </c>
      <c r="H5896" s="10" t="n">
        <v>4</v>
      </c>
      <c r="I5896" s="10" t="inlineStr">
        <is>
          <t>Numero aggiuntivo di passeggeri controllati</t>
        </is>
      </c>
      <c r="J5896" s="20" t="n"/>
      <c r="K5896" s="20" t="n"/>
      <c r="L5896" s="20" t="n"/>
      <c r="M5896" s="20" t="n"/>
      <c r="N5896" s="21">
        <f>IF($A5896="","",IFERROR(VALUE($J5896),0))</f>
        <v/>
      </c>
      <c r="O5896" s="21">
        <f>IF($A5896="",0,IF(OR($S5896&lt;&gt;1,COUNTA($J5896:$M5896)=0),0,IF(SUMPRODUCT(MAX(($C$5:$C$6173=$C5896)*($D$5:$D$6173=$D5896)*($S$5:$S$6173=1)*IFERROR($N$5:$N$6173*1,0)))&gt;0,ROUND($H5896*($N5896/SUMPRODUCT(MAX(($C$5:$C$6173=$C5896)*($D$5:$D$6173=$D5896)*($S$5:$S$6173=1)*IFERROR($N$5:$N$6173*1,0)))),4),0)))</f>
        <v/>
      </c>
      <c r="P5896" s="10" t="inlineStr">
        <is>
          <t>passeggeri/anno</t>
        </is>
      </c>
      <c r="Q5896" s="21">
        <f>IF($A5896="","",$A5896&amp;"|"&amp;$C5896)</f>
        <v/>
      </c>
      <c r="R5896" s="21">
        <f>IF($A5896="","",$A5896&amp;"|"&amp;$C5896&amp;"|"&amp;$D5896)</f>
        <v/>
      </c>
      <c r="S5896" s="21">
        <f>IF($A5896="","",IFERROR(INDEX(Offerte!$D$2:$D$200,MATCH($Q5896,Offerte!$L$2:$L$200,0)),0))</f>
        <v/>
      </c>
      <c r="T5896" s="21">
        <f>IF($A5896="","",IFERROR(INDEX(Offerte!$G$2:$G$200,MATCH($Q5896,Offerte!$L$2:$L$200,0)),"NO"))</f>
        <v/>
      </c>
    </row>
    <row r="5897">
      <c r="A5897" s="10">
        <f>IF(Offerte!$A192="","",Offerte!$A192)</f>
        <v/>
      </c>
      <c r="B5897" s="10">
        <f>IF(Offerte!$A192="","",Offerte!$B192)</f>
        <v/>
      </c>
      <c r="C5897" s="10">
        <f>IF(Offerte!$A192="","",Offerte!$C192)</f>
        <v/>
      </c>
      <c r="D5897" s="10" t="inlineStr">
        <is>
          <t>B.1.1</t>
        </is>
      </c>
      <c r="E5897" s="10" t="inlineStr">
        <is>
          <t>B</t>
        </is>
      </c>
      <c r="F5897" s="10" t="inlineStr">
        <is>
          <t>Q</t>
        </is>
      </c>
      <c r="G5897" s="10" t="inlineStr">
        <is>
          <t>higher</t>
        </is>
      </c>
      <c r="H5897" s="10" t="n">
        <v>3</v>
      </c>
      <c r="I5897" s="10" t="inlineStr">
        <is>
          <t>Incremento dei posti offerti nelle fasce di punta</t>
        </is>
      </c>
      <c r="J5897" s="20" t="n"/>
      <c r="K5897" s="20" t="n"/>
      <c r="L5897" s="20" t="n"/>
      <c r="M5897" s="20" t="n"/>
      <c r="N5897" s="21">
        <f>IF($A5897="","",IFERROR(VALUE($J5897),0))</f>
        <v/>
      </c>
      <c r="O5897" s="21">
        <f>IF($A5897="",0,IF(OR($S5897&lt;&gt;1,COUNTA($J5897:$M5897)=0),0,IF(SUMPRODUCT(MAX(($C$5:$C$6173=$C5897)*($D$5:$D$6173=$D5897)*($S$5:$S$6173=1)*IFERROR($N$5:$N$6173*1,0)))&gt;0,ROUND($H5897*($N5897/SUMPRODUCT(MAX(($C$5:$C$6173=$C5897)*($D$5:$D$6173=$D5897)*($S$5:$S$6173=1)*IFERROR($N$5:$N$6173*1,0)))),4),0)))</f>
        <v/>
      </c>
      <c r="P5897" s="10" t="inlineStr">
        <is>
          <t>posti*km</t>
        </is>
      </c>
      <c r="Q5897" s="21">
        <f>IF($A5897="","",$A5897&amp;"|"&amp;$C5897)</f>
        <v/>
      </c>
      <c r="R5897" s="21">
        <f>IF($A5897="","",$A5897&amp;"|"&amp;$C5897&amp;"|"&amp;$D5897)</f>
        <v/>
      </c>
      <c r="S5897" s="21">
        <f>IF($A5897="","",IFERROR(INDEX(Offerte!$D$2:$D$200,MATCH($Q5897,Offerte!$L$2:$L$200,0)),0))</f>
        <v/>
      </c>
      <c r="T5897" s="21">
        <f>IF($A5897="","",IFERROR(INDEX(Offerte!$G$2:$G$200,MATCH($Q5897,Offerte!$L$2:$L$200,0)),"NO"))</f>
        <v/>
      </c>
    </row>
    <row r="5898">
      <c r="A5898" s="10">
        <f>IF(Offerte!$A192="","",Offerte!$A192)</f>
        <v/>
      </c>
      <c r="B5898" s="10">
        <f>IF(Offerte!$A192="","",Offerte!$B192)</f>
        <v/>
      </c>
      <c r="C5898" s="10">
        <f>IF(Offerte!$A192="","",Offerte!$C192)</f>
        <v/>
      </c>
      <c r="D5898" s="10" t="inlineStr">
        <is>
          <t>B.2.1</t>
        </is>
      </c>
      <c r="E5898" s="10" t="inlineStr">
        <is>
          <t>B</t>
        </is>
      </c>
      <c r="F5898" s="10" t="inlineStr">
        <is>
          <t>Q</t>
        </is>
      </c>
      <c r="G5898" s="10" t="inlineStr">
        <is>
          <t>higher</t>
        </is>
      </c>
      <c r="H5898" s="10" t="n">
        <v>4</v>
      </c>
      <c r="I5898" s="10" t="inlineStr">
        <is>
          <t>Corse aggiuntive nell'arco giornaliero base</t>
        </is>
      </c>
      <c r="J5898" s="20" t="n"/>
      <c r="K5898" s="20" t="n"/>
      <c r="L5898" s="20" t="n"/>
      <c r="M5898" s="20" t="n"/>
      <c r="N5898" s="21">
        <f>IF($A5898="","",IFERROR(VALUE($J5898),0))</f>
        <v/>
      </c>
      <c r="O5898" s="21">
        <f>IF($A5898="",0,IF(OR($S5898&lt;&gt;1,COUNTA($J5898:$M5898)=0),0,IF(SUMPRODUCT(MAX(($C$5:$C$6173=$C5898)*($D$5:$D$6173=$D5898)*($S$5:$S$6173=1)*IFERROR($N$5:$N$6173*1,0)))&gt;0,ROUND($H5898*($N5898/SUMPRODUCT(MAX(($C$5:$C$6173=$C5898)*($D$5:$D$6173=$D5898)*($S$5:$S$6173=1)*IFERROR($N$5:$N$6173*1,0)))),4),0)))</f>
        <v/>
      </c>
      <c r="P5898" s="10" t="inlineStr">
        <is>
          <t>corse</t>
        </is>
      </c>
      <c r="Q5898" s="21">
        <f>IF($A5898="","",$A5898&amp;"|"&amp;$C5898)</f>
        <v/>
      </c>
      <c r="R5898" s="21">
        <f>IF($A5898="","",$A5898&amp;"|"&amp;$C5898&amp;"|"&amp;$D5898)</f>
        <v/>
      </c>
      <c r="S5898" s="21">
        <f>IF($A5898="","",IFERROR(INDEX(Offerte!$D$2:$D$200,MATCH($Q5898,Offerte!$L$2:$L$200,0)),0))</f>
        <v/>
      </c>
      <c r="T5898" s="21">
        <f>IF($A5898="","",IFERROR(INDEX(Offerte!$G$2:$G$200,MATCH($Q5898,Offerte!$L$2:$L$200,0)),"NO"))</f>
        <v/>
      </c>
    </row>
    <row r="5899">
      <c r="A5899" s="10">
        <f>IF(Offerte!$A192="","",Offerte!$A192)</f>
        <v/>
      </c>
      <c r="B5899" s="10">
        <f>IF(Offerte!$A192="","",Offerte!$B192)</f>
        <v/>
      </c>
      <c r="C5899" s="10">
        <f>IF(Offerte!$A192="","",Offerte!$C192)</f>
        <v/>
      </c>
      <c r="D5899" s="10" t="inlineStr">
        <is>
          <t>B.3.1</t>
        </is>
      </c>
      <c r="E5899" s="10" t="inlineStr">
        <is>
          <t>B</t>
        </is>
      </c>
      <c r="F5899" s="10" t="inlineStr">
        <is>
          <t>Q</t>
        </is>
      </c>
      <c r="G5899" s="10" t="inlineStr">
        <is>
          <t>higher</t>
        </is>
      </c>
      <c r="H5899" s="10" t="n">
        <v>2</v>
      </c>
      <c r="I5899" s="10" t="inlineStr">
        <is>
          <t>Numero di corse aggiuntive per allungamento dell'arco di servizio giornaliero nelle fasce serali</t>
        </is>
      </c>
      <c r="J5899" s="20" t="n"/>
      <c r="K5899" s="20" t="n"/>
      <c r="L5899" s="20" t="n"/>
      <c r="M5899" s="20" t="n"/>
      <c r="N5899" s="21">
        <f>IF($A5899="","",IFERROR(VALUE($J5899),0))</f>
        <v/>
      </c>
      <c r="O5899" s="21">
        <f>IF($A5899="",0,IF(OR($S5899&lt;&gt;1,COUNTA($J5899:$M5899)=0),0,IF(SUMPRODUCT(MAX(($C$5:$C$6173=$C5899)*($D$5:$D$6173=$D5899)*($S$5:$S$6173=1)*IFERROR($N$5:$N$6173*1,0)))&gt;0,ROUND($H5899*($N5899/SUMPRODUCT(MAX(($C$5:$C$6173=$C5899)*($D$5:$D$6173=$D5899)*($S$5:$S$6173=1)*IFERROR($N$5:$N$6173*1,0)))),4),0)))</f>
        <v/>
      </c>
      <c r="P5899" s="10" t="inlineStr">
        <is>
          <t>corse</t>
        </is>
      </c>
      <c r="Q5899" s="21">
        <f>IF($A5899="","",$A5899&amp;"|"&amp;$C5899)</f>
        <v/>
      </c>
      <c r="R5899" s="21">
        <f>IF($A5899="","",$A5899&amp;"|"&amp;$C5899&amp;"|"&amp;$D5899)</f>
        <v/>
      </c>
      <c r="S5899" s="21">
        <f>IF($A5899="","",IFERROR(INDEX(Offerte!$D$2:$D$200,MATCH($Q5899,Offerte!$L$2:$L$200,0)),0))</f>
        <v/>
      </c>
      <c r="T5899" s="21">
        <f>IF($A5899="","",IFERROR(INDEX(Offerte!$G$2:$G$200,MATCH($Q5899,Offerte!$L$2:$L$200,0)),"NO"))</f>
        <v/>
      </c>
    </row>
    <row r="5900">
      <c r="A5900" s="10">
        <f>IF(Offerte!$A192="","",Offerte!$A192)</f>
        <v/>
      </c>
      <c r="B5900" s="10">
        <f>IF(Offerte!$A192="","",Offerte!$B192)</f>
        <v/>
      </c>
      <c r="C5900" s="10">
        <f>IF(Offerte!$A192="","",Offerte!$C192)</f>
        <v/>
      </c>
      <c r="D5900" s="10" t="inlineStr">
        <is>
          <t>B.4.1</t>
        </is>
      </c>
      <c r="E5900" s="10" t="inlineStr">
        <is>
          <t>B</t>
        </is>
      </c>
      <c r="F5900" s="10" t="inlineStr">
        <is>
          <t>Q</t>
        </is>
      </c>
      <c r="G5900" s="10" t="inlineStr">
        <is>
          <t>higher</t>
        </is>
      </c>
      <c r="H5900" s="10" t="n">
        <v>3</v>
      </c>
      <c r="I5900" s="10" t="inlineStr">
        <is>
          <t>Percorrenze aggiuntive offerte nel Programma d'esercizio delle prime due fasi attuative</t>
        </is>
      </c>
      <c r="J5900" s="20" t="n"/>
      <c r="K5900" s="20" t="n"/>
      <c r="L5900" s="20" t="n"/>
      <c r="M5900" s="20" t="n"/>
      <c r="N5900" s="21">
        <f>IF($A5900="","",IFERROR(VALUE($J5900),0))</f>
        <v/>
      </c>
      <c r="O5900" s="21">
        <f>IF($A5900="",0,IF(OR($S5900&lt;&gt;1,COUNTA($J5900:$M5900)=0),0,IF(SUMPRODUCT(MAX(($C$5:$C$6173=$C5900)*($D$5:$D$6173=$D5900)*($S$5:$S$6173=1)*IFERROR($N$5:$N$6173*1,0)))&gt;0,ROUND($H5900*($N5900/SUMPRODUCT(MAX(($C$5:$C$6173=$C5900)*($D$5:$D$6173=$D5900)*($S$5:$S$6173=1)*IFERROR($N$5:$N$6173*1,0)))),4),0)))</f>
        <v/>
      </c>
      <c r="P5900" s="10" t="inlineStr">
        <is>
          <t>vett*km</t>
        </is>
      </c>
      <c r="Q5900" s="21">
        <f>IF($A5900="","",$A5900&amp;"|"&amp;$C5900)</f>
        <v/>
      </c>
      <c r="R5900" s="21">
        <f>IF($A5900="","",$A5900&amp;"|"&amp;$C5900&amp;"|"&amp;$D5900)</f>
        <v/>
      </c>
      <c r="S5900" s="21">
        <f>IF($A5900="","",IFERROR(INDEX(Offerte!$D$2:$D$200,MATCH($Q5900,Offerte!$L$2:$L$200,0)),0))</f>
        <v/>
      </c>
      <c r="T5900" s="21">
        <f>IF($A5900="","",IFERROR(INDEX(Offerte!$G$2:$G$200,MATCH($Q5900,Offerte!$L$2:$L$200,0)),"NO"))</f>
        <v/>
      </c>
    </row>
    <row r="5901">
      <c r="A5901" s="10">
        <f>IF(Offerte!$A192="","",Offerte!$A192)</f>
        <v/>
      </c>
      <c r="B5901" s="10">
        <f>IF(Offerte!$A192="","",Offerte!$B192)</f>
        <v/>
      </c>
      <c r="C5901" s="10">
        <f>IF(Offerte!$A192="","",Offerte!$C192)</f>
        <v/>
      </c>
      <c r="D5901" s="10" t="inlineStr">
        <is>
          <t>B.5.1</t>
        </is>
      </c>
      <c r="E5901" s="10" t="inlineStr">
        <is>
          <t>B</t>
        </is>
      </c>
      <c r="F5901" s="10" t="inlineStr">
        <is>
          <t>D</t>
        </is>
      </c>
      <c r="G5901" s="10" t="inlineStr">
        <is>
          <t>discretionary</t>
        </is>
      </c>
      <c r="H5901" s="10" t="n">
        <v>2</v>
      </c>
      <c r="I5901" s="10" t="inlineStr">
        <is>
          <t>Efficacia del progetto di servizi complementari DRT</t>
        </is>
      </c>
      <c r="J5901" s="20" t="n"/>
      <c r="K5901" s="20" t="n"/>
      <c r="L5901" s="20" t="n"/>
      <c r="M5901" s="20" t="n"/>
      <c r="N5901" s="21">
        <f>IF($A5901="","",MAX(0,MIN(1,IFERROR(VALUE($M5901),0))))</f>
        <v/>
      </c>
      <c r="O5901" s="21">
        <f>IF($A5901="",0,IF(OR($S5901&lt;&gt;1,COUNTA($J5901:$M5901)=0),0,IF(SUMPRODUCT(MAX(($C$5:$C$6173=$C5901)*($D$5:$D$6173=$D5901)*($S$5:$S$6173=1)*IFERROR($N$5:$N$6173*1,0)))&gt;0,ROUND($H5901*($N5901/SUMPRODUCT(MAX(($C$5:$C$6173=$C5901)*($D$5:$D$6173=$D5901)*($S$5:$S$6173=1)*IFERROR($N$5:$N$6173*1,0)))),4),0)))</f>
        <v/>
      </c>
      <c r="P5901" s="10" t="inlineStr">
        <is>
          <t>coeff.</t>
        </is>
      </c>
      <c r="Q5901" s="21">
        <f>IF($A5901="","",$A5901&amp;"|"&amp;$C5901)</f>
        <v/>
      </c>
      <c r="R5901" s="21">
        <f>IF($A5901="","",$A5901&amp;"|"&amp;$C5901&amp;"|"&amp;$D5901)</f>
        <v/>
      </c>
      <c r="S5901" s="21">
        <f>IF($A5901="","",IFERROR(INDEX(Offerte!$D$2:$D$200,MATCH($Q5901,Offerte!$L$2:$L$200,0)),0))</f>
        <v/>
      </c>
      <c r="T5901" s="21">
        <f>IF($A5901="","",IFERROR(INDEX(Offerte!$G$2:$G$200,MATCH($Q5901,Offerte!$L$2:$L$200,0)),"NO"))</f>
        <v/>
      </c>
    </row>
    <row r="5902">
      <c r="A5902" s="10">
        <f>IF(Offerte!$A192="","",Offerte!$A192)</f>
        <v/>
      </c>
      <c r="B5902" s="10">
        <f>IF(Offerte!$A192="","",Offerte!$B192)</f>
        <v/>
      </c>
      <c r="C5902" s="10">
        <f>IF(Offerte!$A192="","",Offerte!$C192)</f>
        <v/>
      </c>
      <c r="D5902" s="10" t="inlineStr">
        <is>
          <t>C.1.1</t>
        </is>
      </c>
      <c r="E5902" s="10" t="inlineStr">
        <is>
          <t>C</t>
        </is>
      </c>
      <c r="F5902" s="10" t="inlineStr">
        <is>
          <t>Q</t>
        </is>
      </c>
      <c r="G5902" s="10" t="inlineStr">
        <is>
          <t>higher</t>
        </is>
      </c>
      <c r="H5902" s="10" t="n">
        <v>2</v>
      </c>
      <c r="I5902" s="10" t="inlineStr">
        <is>
          <t>Tasso di copertura del servizio con telecamere BSD</t>
        </is>
      </c>
      <c r="J5902" s="20" t="n"/>
      <c r="K5902" s="20" t="n"/>
      <c r="L5902" s="20" t="n"/>
      <c r="M5902" s="20" t="n"/>
      <c r="N5902" s="21">
        <f>IF($A5902="","",IFERROR(VALUE($K5902)/VALUE($L5902),IFERROR(VALUE($J5902),0)))</f>
        <v/>
      </c>
      <c r="O5902" s="21">
        <f>IF($A5902="",0,IF(OR($S5902&lt;&gt;1,COUNTA($J5902:$M5902)=0),0,IF(SUMPRODUCT(MAX(($C$5:$C$6173=$C5902)*($D$5:$D$6173=$D5902)*($S$5:$S$6173=1)*IFERROR($N$5:$N$6173*1,0)))&gt;0,ROUND($H5902*($N5902/SUMPRODUCT(MAX(($C$5:$C$6173=$C5902)*($D$5:$D$6173=$D5902)*($S$5:$S$6173=1)*IFERROR($N$5:$N$6173*1,0)))),4),0)))</f>
        <v/>
      </c>
      <c r="P5902" s="10" t="inlineStr">
        <is>
          <t>Autobus attrezzati con telecamere BSD / Autobus totali in offerta, incluse scorte</t>
        </is>
      </c>
      <c r="Q5902" s="21">
        <f>IF($A5902="","",$A5902&amp;"|"&amp;$C5902)</f>
        <v/>
      </c>
      <c r="R5902" s="21">
        <f>IF($A5902="","",$A5902&amp;"|"&amp;$C5902&amp;"|"&amp;$D5902)</f>
        <v/>
      </c>
      <c r="S5902" s="21">
        <f>IF($A5902="","",IFERROR(INDEX(Offerte!$D$2:$D$200,MATCH($Q5902,Offerte!$L$2:$L$200,0)),0))</f>
        <v/>
      </c>
      <c r="T5902" s="21">
        <f>IF($A5902="","",IFERROR(INDEX(Offerte!$G$2:$G$200,MATCH($Q5902,Offerte!$L$2:$L$200,0)),"NO"))</f>
        <v/>
      </c>
    </row>
    <row r="5903">
      <c r="A5903" s="10">
        <f>IF(Offerte!$A192="","",Offerte!$A192)</f>
        <v/>
      </c>
      <c r="B5903" s="10">
        <f>IF(Offerte!$A192="","",Offerte!$B192)</f>
        <v/>
      </c>
      <c r="C5903" s="10">
        <f>IF(Offerte!$A192="","",Offerte!$C192)</f>
        <v/>
      </c>
      <c r="D5903" s="10" t="inlineStr">
        <is>
          <t>C.1.2</t>
        </is>
      </c>
      <c r="E5903" s="10" t="inlineStr">
        <is>
          <t>C</t>
        </is>
      </c>
      <c r="F5903" s="10" t="inlineStr">
        <is>
          <t>Q</t>
        </is>
      </c>
      <c r="G5903" s="10" t="inlineStr">
        <is>
          <t>higher</t>
        </is>
      </c>
      <c r="H5903" s="10" t="n">
        <v>2</v>
      </c>
      <c r="I5903" s="10" t="inlineStr">
        <is>
          <t>Tasso di copertura del servizio con telecamere ADAS</t>
        </is>
      </c>
      <c r="J5903" s="20" t="n"/>
      <c r="K5903" s="20" t="n"/>
      <c r="L5903" s="20" t="n"/>
      <c r="M5903" s="20" t="n"/>
      <c r="N5903" s="21">
        <f>IF($A5903="","",IFERROR(VALUE($K5903)/VALUE($L5903),IFERROR(VALUE($J5903),0)))</f>
        <v/>
      </c>
      <c r="O5903" s="21">
        <f>IF($A5903="",0,IF(OR($S5903&lt;&gt;1,COUNTA($J5903:$M5903)=0),0,IF(SUMPRODUCT(MAX(($C$5:$C$6173=$C5903)*($D$5:$D$6173=$D5903)*($S$5:$S$6173=1)*IFERROR($N$5:$N$6173*1,0)))&gt;0,ROUND($H5903*($N5903/SUMPRODUCT(MAX(($C$5:$C$6173=$C5903)*($D$5:$D$6173=$D5903)*($S$5:$S$6173=1)*IFERROR($N$5:$N$6173*1,0)))),4),0)))</f>
        <v/>
      </c>
      <c r="P5903" s="10" t="inlineStr">
        <is>
          <t>Autobus attrezzati con telecamere ADAS / Autobus totali in offerta, incluse scorte</t>
        </is>
      </c>
      <c r="Q5903" s="21">
        <f>IF($A5903="","",$A5903&amp;"|"&amp;$C5903)</f>
        <v/>
      </c>
      <c r="R5903" s="21">
        <f>IF($A5903="","",$A5903&amp;"|"&amp;$C5903&amp;"|"&amp;$D5903)</f>
        <v/>
      </c>
      <c r="S5903" s="21">
        <f>IF($A5903="","",IFERROR(INDEX(Offerte!$D$2:$D$200,MATCH($Q5903,Offerte!$L$2:$L$200,0)),0))</f>
        <v/>
      </c>
      <c r="T5903" s="21">
        <f>IF($A5903="","",IFERROR(INDEX(Offerte!$G$2:$G$200,MATCH($Q5903,Offerte!$L$2:$L$200,0)),"NO"))</f>
        <v/>
      </c>
    </row>
    <row r="5904">
      <c r="A5904" s="10">
        <f>IF(Offerte!$A192="","",Offerte!$A192)</f>
        <v/>
      </c>
      <c r="B5904" s="10">
        <f>IF(Offerte!$A192="","",Offerte!$B192)</f>
        <v/>
      </c>
      <c r="C5904" s="10">
        <f>IF(Offerte!$A192="","",Offerte!$C192)</f>
        <v/>
      </c>
      <c r="D5904" s="10" t="inlineStr">
        <is>
          <t>C.2.1</t>
        </is>
      </c>
      <c r="E5904" s="10" t="inlineStr">
        <is>
          <t>C</t>
        </is>
      </c>
      <c r="F5904" s="10" t="inlineStr">
        <is>
          <t>Q</t>
        </is>
      </c>
      <c r="G5904" s="10" t="inlineStr">
        <is>
          <t>higher</t>
        </is>
      </c>
      <c r="H5904" s="10" t="n">
        <v>3</v>
      </c>
      <c r="I5904" s="10" t="inlineStr">
        <is>
          <t>Tasso di copertura del servizio con telecamere di bordo di videosorveglianza</t>
        </is>
      </c>
      <c r="J5904" s="20" t="n"/>
      <c r="K5904" s="20" t="n"/>
      <c r="L5904" s="20" t="n"/>
      <c r="M5904" s="20" t="n"/>
      <c r="N5904" s="21">
        <f>IF($A5904="","",IFERROR(VALUE($K5904)/VALUE($L5904),IFERROR(VALUE($J5904),0)))</f>
        <v/>
      </c>
      <c r="O5904" s="21">
        <f>IF($A5904="",0,IF(OR($S5904&lt;&gt;1,COUNTA($J5904:$M5904)=0),0,IF(SUMPRODUCT(MAX(($C$5:$C$6173=$C5904)*($D$5:$D$6173=$D5904)*($S$5:$S$6173=1)*IFERROR($N$5:$N$6173*1,0)))&gt;0,ROUND($H5904*($N5904/SUMPRODUCT(MAX(($C$5:$C$6173=$C5904)*($D$5:$D$6173=$D5904)*($S$5:$S$6173=1)*IFERROR($N$5:$N$6173*1,0)))),4),0)))</f>
        <v/>
      </c>
      <c r="P5904" s="10" t="inlineStr">
        <is>
          <t>Autobus attrezzati con videosorveglianza / Autobus totali in offerta, incluse scorte</t>
        </is>
      </c>
      <c r="Q5904" s="21">
        <f>IF($A5904="","",$A5904&amp;"|"&amp;$C5904)</f>
        <v/>
      </c>
      <c r="R5904" s="21">
        <f>IF($A5904="","",$A5904&amp;"|"&amp;$C5904&amp;"|"&amp;$D5904)</f>
        <v/>
      </c>
      <c r="S5904" s="21">
        <f>IF($A5904="","",IFERROR(INDEX(Offerte!$D$2:$D$200,MATCH($Q5904,Offerte!$L$2:$L$200,0)),0))</f>
        <v/>
      </c>
      <c r="T5904" s="21">
        <f>IF($A5904="","",IFERROR(INDEX(Offerte!$G$2:$G$200,MATCH($Q5904,Offerte!$L$2:$L$200,0)),"NO"))</f>
        <v/>
      </c>
    </row>
    <row r="5905">
      <c r="A5905" s="10">
        <f>IF(Offerte!$A192="","",Offerte!$A192)</f>
        <v/>
      </c>
      <c r="B5905" s="10">
        <f>IF(Offerte!$A192="","",Offerte!$B192)</f>
        <v/>
      </c>
      <c r="C5905" s="10">
        <f>IF(Offerte!$A192="","",Offerte!$C192)</f>
        <v/>
      </c>
      <c r="D5905" s="10" t="inlineStr">
        <is>
          <t>C.2.2</t>
        </is>
      </c>
      <c r="E5905" s="10" t="inlineStr">
        <is>
          <t>C</t>
        </is>
      </c>
      <c r="F5905" s="10" t="inlineStr">
        <is>
          <t>T</t>
        </is>
      </c>
      <c r="G5905" s="10" t="inlineStr">
        <is>
          <t>tabular</t>
        </is>
      </c>
      <c r="H5905" s="10" t="n">
        <v>1</v>
      </c>
      <c r="I5905" s="10" t="inlineStr">
        <is>
          <t>Software video/audio analisi per situazioni di pericolo</t>
        </is>
      </c>
      <c r="J5905" s="20" t="n"/>
      <c r="K5905" s="20" t="n"/>
      <c r="L5905" s="20" t="n"/>
      <c r="M5905" s="20" t="n"/>
      <c r="N5905" s="21">
        <f>IF($A5905="","",IF(IFERROR(VALUE($M5905),0)=1,1,0))</f>
        <v/>
      </c>
      <c r="O5905" s="21">
        <f>IF($A5905="",0,IF(OR($S5905&lt;&gt;1,COUNTA($J5905:$M5905)=0),0,IF($N5905=1,$H5905,0)))</f>
        <v/>
      </c>
      <c r="P5905" s="10" t="inlineStr">
        <is>
          <t>sì/no</t>
        </is>
      </c>
      <c r="Q5905" s="21">
        <f>IF($A5905="","",$A5905&amp;"|"&amp;$C5905)</f>
        <v/>
      </c>
      <c r="R5905" s="21">
        <f>IF($A5905="","",$A5905&amp;"|"&amp;$C5905&amp;"|"&amp;$D5905)</f>
        <v/>
      </c>
      <c r="S5905" s="21">
        <f>IF($A5905="","",IFERROR(INDEX(Offerte!$D$2:$D$200,MATCH($Q5905,Offerte!$L$2:$L$200,0)),0))</f>
        <v/>
      </c>
      <c r="T5905" s="21">
        <f>IF($A5905="","",IFERROR(INDEX(Offerte!$G$2:$G$200,MATCH($Q5905,Offerte!$L$2:$L$200,0)),"NO"))</f>
        <v/>
      </c>
    </row>
    <row r="5906">
      <c r="A5906" s="10">
        <f>IF(Offerte!$A192="","",Offerte!$A192)</f>
        <v/>
      </c>
      <c r="B5906" s="10">
        <f>IF(Offerte!$A192="","",Offerte!$B192)</f>
        <v/>
      </c>
      <c r="C5906" s="10">
        <f>IF(Offerte!$A192="","",Offerte!$C192)</f>
        <v/>
      </c>
      <c r="D5906" s="10" t="inlineStr">
        <is>
          <t>C.2.3</t>
        </is>
      </c>
      <c r="E5906" s="10" t="inlineStr">
        <is>
          <t>C</t>
        </is>
      </c>
      <c r="F5906" s="10" t="inlineStr">
        <is>
          <t>T</t>
        </is>
      </c>
      <c r="G5906" s="10" t="inlineStr">
        <is>
          <t>tabular</t>
        </is>
      </c>
      <c r="H5906" s="10" t="n">
        <v>1</v>
      </c>
      <c r="I5906" s="10" t="inlineStr">
        <is>
          <t>Collegamento con centrale qualificata di pronto intervento</t>
        </is>
      </c>
      <c r="J5906" s="20" t="n"/>
      <c r="K5906" s="20" t="n"/>
      <c r="L5906" s="20" t="n"/>
      <c r="M5906" s="20" t="n"/>
      <c r="N5906" s="21">
        <f>IF($A5906="","",IF(IFERROR(VALUE($M5906),0)=1,1,0))</f>
        <v/>
      </c>
      <c r="O5906" s="21">
        <f>IF($A5906="",0,IF(OR($S5906&lt;&gt;1,COUNTA($J5906:$M5906)=0),0,IF($N5906=1,$H5906,0)))</f>
        <v/>
      </c>
      <c r="P5906" s="10" t="inlineStr">
        <is>
          <t>sì/no</t>
        </is>
      </c>
      <c r="Q5906" s="21">
        <f>IF($A5906="","",$A5906&amp;"|"&amp;$C5906)</f>
        <v/>
      </c>
      <c r="R5906" s="21">
        <f>IF($A5906="","",$A5906&amp;"|"&amp;$C5906&amp;"|"&amp;$D5906)</f>
        <v/>
      </c>
      <c r="S5906" s="21">
        <f>IF($A5906="","",IFERROR(INDEX(Offerte!$D$2:$D$200,MATCH($Q5906,Offerte!$L$2:$L$200,0)),0))</f>
        <v/>
      </c>
      <c r="T5906" s="21">
        <f>IF($A5906="","",IFERROR(INDEX(Offerte!$G$2:$G$200,MATCH($Q5906,Offerte!$L$2:$L$200,0)),"NO"))</f>
        <v/>
      </c>
    </row>
    <row r="5907">
      <c r="A5907" s="10">
        <f>IF(Offerte!$A192="","",Offerte!$A192)</f>
        <v/>
      </c>
      <c r="B5907" s="10">
        <f>IF(Offerte!$A192="","",Offerte!$B192)</f>
        <v/>
      </c>
      <c r="C5907" s="10">
        <f>IF(Offerte!$A192="","",Offerte!$C192)</f>
        <v/>
      </c>
      <c r="D5907" s="10" t="inlineStr">
        <is>
          <t>C.2.4</t>
        </is>
      </c>
      <c r="E5907" s="10" t="inlineStr">
        <is>
          <t>C</t>
        </is>
      </c>
      <c r="F5907" s="10" t="inlineStr">
        <is>
          <t>Q</t>
        </is>
      </c>
      <c r="G5907" s="10" t="inlineStr">
        <is>
          <t>higher</t>
        </is>
      </c>
      <c r="H5907" s="10" t="n">
        <v>1</v>
      </c>
      <c r="I5907" s="10" t="inlineStr">
        <is>
          <t>Tasso di copertura del servizio con dispositivi per la chiamata di emergenza del conducente</t>
        </is>
      </c>
      <c r="J5907" s="20" t="n"/>
      <c r="K5907" s="20" t="n"/>
      <c r="L5907" s="20" t="n"/>
      <c r="M5907" s="20" t="n"/>
      <c r="N5907" s="21">
        <f>IF($A5907="","",IFERROR(VALUE($K5907)/VALUE($L5907),IFERROR(VALUE($J5907),0)))</f>
        <v/>
      </c>
      <c r="O5907" s="21">
        <f>IF($A5907="",0,IF(OR($S5907&lt;&gt;1,COUNTA($J5907:$M5907)=0),0,IF(SUMPRODUCT(MAX(($C$5:$C$6173=$C5907)*($D$5:$D$6173=$D5907)*($S$5:$S$6173=1)*IFERROR($N$5:$N$6173*1,0)))&gt;0,ROUND($H5907*($N5907/SUMPRODUCT(MAX(($C$5:$C$6173=$C5907)*($D$5:$D$6173=$D5907)*($S$5:$S$6173=1)*IFERROR($N$5:$N$6173*1,0)))),4),0)))</f>
        <v/>
      </c>
      <c r="P5907" s="10" t="inlineStr">
        <is>
          <t>Autobus attrezzati con chiamata di emergenza / Autobus totali in offerta, incluse scorte</t>
        </is>
      </c>
      <c r="Q5907" s="21">
        <f>IF($A5907="","",$A5907&amp;"|"&amp;$C5907)</f>
        <v/>
      </c>
      <c r="R5907" s="21">
        <f>IF($A5907="","",$A5907&amp;"|"&amp;$C5907&amp;"|"&amp;$D5907)</f>
        <v/>
      </c>
      <c r="S5907" s="21">
        <f>IF($A5907="","",IFERROR(INDEX(Offerte!$D$2:$D$200,MATCH($Q5907,Offerte!$L$2:$L$200,0)),0))</f>
        <v/>
      </c>
      <c r="T5907" s="21">
        <f>IF($A5907="","",IFERROR(INDEX(Offerte!$G$2:$G$200,MATCH($Q5907,Offerte!$L$2:$L$200,0)),"NO"))</f>
        <v/>
      </c>
    </row>
    <row r="5908">
      <c r="A5908" s="10">
        <f>IF(Offerte!$A192="","",Offerte!$A192)</f>
        <v/>
      </c>
      <c r="B5908" s="10">
        <f>IF(Offerte!$A192="","",Offerte!$B192)</f>
        <v/>
      </c>
      <c r="C5908" s="10">
        <f>IF(Offerte!$A192="","",Offerte!$C192)</f>
        <v/>
      </c>
      <c r="D5908" s="10" t="inlineStr">
        <is>
          <t>C.3.1</t>
        </is>
      </c>
      <c r="E5908" s="10" t="inlineStr">
        <is>
          <t>C</t>
        </is>
      </c>
      <c r="F5908" s="10" t="inlineStr">
        <is>
          <t>Q</t>
        </is>
      </c>
      <c r="G5908" s="10" t="inlineStr">
        <is>
          <t>higher</t>
        </is>
      </c>
      <c r="H5908" s="10" t="n">
        <v>2</v>
      </c>
      <c r="I5908" s="10" t="inlineStr">
        <is>
          <t>Tasso di copertura del servizio con dispositivi di informazione dinamica a bordo mezzo</t>
        </is>
      </c>
      <c r="J5908" s="20" t="n"/>
      <c r="K5908" s="20" t="n"/>
      <c r="L5908" s="20" t="n"/>
      <c r="M5908" s="20" t="n"/>
      <c r="N5908" s="21">
        <f>IF($A5908="","",IFERROR(VALUE($K5908)/VALUE($L5908),IFERROR(VALUE($J5908),0)))</f>
        <v/>
      </c>
      <c r="O5908" s="21">
        <f>IF($A5908="",0,IF(OR($S5908&lt;&gt;1,COUNTA($J5908:$M5908)=0),0,IF(SUMPRODUCT(MAX(($C$5:$C$6173=$C5908)*($D$5:$D$6173=$D5908)*($S$5:$S$6173=1)*IFERROR($N$5:$N$6173*1,0)))&gt;0,ROUND($H5908*($N5908/SUMPRODUCT(MAX(($C$5:$C$6173=$C5908)*($D$5:$D$6173=$D5908)*($S$5:$S$6173=1)*IFERROR($N$5:$N$6173*1,0)))),4),0)))</f>
        <v/>
      </c>
      <c r="P5908" s="10" t="inlineStr">
        <is>
          <t>Autobus con monitor e indicatori vocali / Autobus totali in offerta, incluse scorte</t>
        </is>
      </c>
      <c r="Q5908" s="21">
        <f>IF($A5908="","",$A5908&amp;"|"&amp;$C5908)</f>
        <v/>
      </c>
      <c r="R5908" s="21">
        <f>IF($A5908="","",$A5908&amp;"|"&amp;$C5908&amp;"|"&amp;$D5908)</f>
        <v/>
      </c>
      <c r="S5908" s="21">
        <f>IF($A5908="","",IFERROR(INDEX(Offerte!$D$2:$D$200,MATCH($Q5908,Offerte!$L$2:$L$200,0)),0))</f>
        <v/>
      </c>
      <c r="T5908" s="21">
        <f>IF($A5908="","",IFERROR(INDEX(Offerte!$G$2:$G$200,MATCH($Q5908,Offerte!$L$2:$L$200,0)),"NO"))</f>
        <v/>
      </c>
    </row>
    <row r="5909">
      <c r="A5909" s="10">
        <f>IF(Offerte!$A192="","",Offerte!$A192)</f>
        <v/>
      </c>
      <c r="B5909" s="10">
        <f>IF(Offerte!$A192="","",Offerte!$B192)</f>
        <v/>
      </c>
      <c r="C5909" s="10">
        <f>IF(Offerte!$A192="","",Offerte!$C192)</f>
        <v/>
      </c>
      <c r="D5909" s="10" t="inlineStr">
        <is>
          <t>C.3.2</t>
        </is>
      </c>
      <c r="E5909" s="10" t="inlineStr">
        <is>
          <t>C</t>
        </is>
      </c>
      <c r="F5909" s="10" t="inlineStr">
        <is>
          <t>T</t>
        </is>
      </c>
      <c r="G5909" s="10" t="inlineStr">
        <is>
          <t>tabular</t>
        </is>
      </c>
      <c r="H5909" s="10" t="n">
        <v>2</v>
      </c>
      <c r="I5909" s="10" t="inlineStr">
        <is>
          <t>Informazioni a bordo su coincidenze ai nodi</t>
        </is>
      </c>
      <c r="J5909" s="20" t="n"/>
      <c r="K5909" s="20" t="n"/>
      <c r="L5909" s="20" t="n"/>
      <c r="M5909" s="20" t="n"/>
      <c r="N5909" s="21">
        <f>IF($A5909="","",IF(IFERROR(VALUE($M5909),0)=1,1,0))</f>
        <v/>
      </c>
      <c r="O5909" s="21">
        <f>IF($A5909="",0,IF(OR($S5909&lt;&gt;1,COUNTA($J5909:$M5909)=0),0,IF(AND($N5909=1,IFERROR(SUMIFS($N$5:$N$6173,$Q$5:$Q$6173,$Q5909,$D$5:$D$6173,"C.3.1"),0)&gt;=0.5),$H5909,0)))</f>
        <v/>
      </c>
      <c r="P5909" s="10" t="inlineStr">
        <is>
          <t>Dipende da C.3.1 &gt;= 0.5</t>
        </is>
      </c>
      <c r="Q5909" s="21">
        <f>IF($A5909="","",$A5909&amp;"|"&amp;$C5909)</f>
        <v/>
      </c>
      <c r="R5909" s="21">
        <f>IF($A5909="","",$A5909&amp;"|"&amp;$C5909&amp;"|"&amp;$D5909)</f>
        <v/>
      </c>
      <c r="S5909" s="21">
        <f>IF($A5909="","",IFERROR(INDEX(Offerte!$D$2:$D$200,MATCH($Q5909,Offerte!$L$2:$L$200,0)),0))</f>
        <v/>
      </c>
      <c r="T5909" s="21">
        <f>IF($A5909="","",IFERROR(INDEX(Offerte!$G$2:$G$200,MATCH($Q5909,Offerte!$L$2:$L$200,0)),"NO"))</f>
        <v/>
      </c>
    </row>
    <row r="5910">
      <c r="A5910" s="10">
        <f>IF(Offerte!$A192="","",Offerte!$A192)</f>
        <v/>
      </c>
      <c r="B5910" s="10">
        <f>IF(Offerte!$A192="","",Offerte!$B192)</f>
        <v/>
      </c>
      <c r="C5910" s="10">
        <f>IF(Offerte!$A192="","",Offerte!$C192)</f>
        <v/>
      </c>
      <c r="D5910" s="10" t="inlineStr">
        <is>
          <t>D.1.1</t>
        </is>
      </c>
      <c r="E5910" s="10" t="inlineStr">
        <is>
          <t>D</t>
        </is>
      </c>
      <c r="F5910" s="10" t="inlineStr">
        <is>
          <t>Q</t>
        </is>
      </c>
      <c r="G5910" s="10" t="inlineStr">
        <is>
          <t>higher</t>
        </is>
      </c>
      <c r="H5910" s="10" t="n">
        <v>3</v>
      </c>
      <c r="I5910" s="10" t="inlineStr">
        <is>
          <t>Installazione di pensiline</t>
        </is>
      </c>
      <c r="J5910" s="20" t="n"/>
      <c r="K5910" s="20" t="n"/>
      <c r="L5910" s="20" t="n"/>
      <c r="M5910" s="20" t="n"/>
      <c r="N5910" s="21">
        <f>IF($A5910="","",IFERROR(VALUE($J5910),0))</f>
        <v/>
      </c>
      <c r="O5910" s="21">
        <f>IF($A5910="",0,IF(OR($S5910&lt;&gt;1,COUNTA($J5910:$M5910)=0),0,IF(SUMPRODUCT(MAX(($C$5:$C$6173=$C5910)*($D$5:$D$6173=$D5910)*($S$5:$S$6173=1)*IFERROR($N$5:$N$6173*1,0)))&gt;0,ROUND($H5910*($N5910/SUMPRODUCT(MAX(($C$5:$C$6173=$C5910)*($D$5:$D$6173=$D5910)*($S$5:$S$6173=1)*IFERROR($N$5:$N$6173*1,0)))),4),0)))</f>
        <v/>
      </c>
      <c r="P5910" s="10" t="inlineStr">
        <is>
          <t>fermate</t>
        </is>
      </c>
      <c r="Q5910" s="21">
        <f>IF($A5910="","",$A5910&amp;"|"&amp;$C5910)</f>
        <v/>
      </c>
      <c r="R5910" s="21">
        <f>IF($A5910="","",$A5910&amp;"|"&amp;$C5910&amp;"|"&amp;$D5910)</f>
        <v/>
      </c>
      <c r="S5910" s="21">
        <f>IF($A5910="","",IFERROR(INDEX(Offerte!$D$2:$D$200,MATCH($Q5910,Offerte!$L$2:$L$200,0)),0))</f>
        <v/>
      </c>
      <c r="T5910" s="21">
        <f>IF($A5910="","",IFERROR(INDEX(Offerte!$G$2:$G$200,MATCH($Q5910,Offerte!$L$2:$L$200,0)),"NO"))</f>
        <v/>
      </c>
    </row>
    <row r="5911">
      <c r="A5911" s="10">
        <f>IF(Offerte!$A192="","",Offerte!$A192)</f>
        <v/>
      </c>
      <c r="B5911" s="10">
        <f>IF(Offerte!$A192="","",Offerte!$B192)</f>
        <v/>
      </c>
      <c r="C5911" s="10">
        <f>IF(Offerte!$A192="","",Offerte!$C192)</f>
        <v/>
      </c>
      <c r="D5911" s="10" t="inlineStr">
        <is>
          <t>D.1.2</t>
        </is>
      </c>
      <c r="E5911" s="10" t="inlineStr">
        <is>
          <t>D</t>
        </is>
      </c>
      <c r="F5911" s="10" t="inlineStr">
        <is>
          <t>Q</t>
        </is>
      </c>
      <c r="G5911" s="10" t="inlineStr">
        <is>
          <t>higher</t>
        </is>
      </c>
      <c r="H5911" s="10" t="n">
        <v>3</v>
      </c>
      <c r="I5911" s="10" t="inlineStr">
        <is>
          <t>Installazione di paline di fermata conformi alla DGR 581/2023</t>
        </is>
      </c>
      <c r="J5911" s="20" t="n"/>
      <c r="K5911" s="20" t="n"/>
      <c r="L5911" s="20" t="n"/>
      <c r="M5911" s="20" t="n"/>
      <c r="N5911" s="21">
        <f>IF($A5911="","",IFERROR(VALUE($J5911),0))</f>
        <v/>
      </c>
      <c r="O5911" s="21">
        <f>IF($A5911="",0,IF(OR($S5911&lt;&gt;1,COUNTA($J5911:$M5911)=0),0,IF(SUMPRODUCT(MAX(($C$5:$C$6173=$C5911)*($D$5:$D$6173=$D5911)*($S$5:$S$6173=1)*IFERROR($N$5:$N$6173*1,0)))&gt;0,ROUND($H5911*($N5911/SUMPRODUCT(MAX(($C$5:$C$6173=$C5911)*($D$5:$D$6173=$D5911)*($S$5:$S$6173=1)*IFERROR($N$5:$N$6173*1,0)))),4),0)))</f>
        <v/>
      </c>
      <c r="P5911" s="10" t="inlineStr">
        <is>
          <t>fermate</t>
        </is>
      </c>
      <c r="Q5911" s="21">
        <f>IF($A5911="","",$A5911&amp;"|"&amp;$C5911)</f>
        <v/>
      </c>
      <c r="R5911" s="21">
        <f>IF($A5911="","",$A5911&amp;"|"&amp;$C5911&amp;"|"&amp;$D5911)</f>
        <v/>
      </c>
      <c r="S5911" s="21">
        <f>IF($A5911="","",IFERROR(INDEX(Offerte!$D$2:$D$200,MATCH($Q5911,Offerte!$L$2:$L$200,0)),0))</f>
        <v/>
      </c>
      <c r="T5911" s="21">
        <f>IF($A5911="","",IFERROR(INDEX(Offerte!$G$2:$G$200,MATCH($Q5911,Offerte!$L$2:$L$200,0)),"NO"))</f>
        <v/>
      </c>
    </row>
    <row r="5912">
      <c r="A5912" s="10">
        <f>IF(Offerte!$A192="","",Offerte!$A192)</f>
        <v/>
      </c>
      <c r="B5912" s="10">
        <f>IF(Offerte!$A192="","",Offerte!$B192)</f>
        <v/>
      </c>
      <c r="C5912" s="10">
        <f>IF(Offerte!$A192="","",Offerte!$C192)</f>
        <v/>
      </c>
      <c r="D5912" s="10" t="inlineStr">
        <is>
          <t>D.1.3</t>
        </is>
      </c>
      <c r="E5912" s="10" t="inlineStr">
        <is>
          <t>D</t>
        </is>
      </c>
      <c r="F5912" s="10" t="inlineStr">
        <is>
          <t>Q</t>
        </is>
      </c>
      <c r="G5912" s="10" t="inlineStr">
        <is>
          <t>higher</t>
        </is>
      </c>
      <c r="H5912" s="10" t="n">
        <v>2</v>
      </c>
      <c r="I5912" s="10" t="inlineStr">
        <is>
          <t>Display informativi connessi alle fermate</t>
        </is>
      </c>
      <c r="J5912" s="20" t="n"/>
      <c r="K5912" s="20" t="n"/>
      <c r="L5912" s="20" t="n"/>
      <c r="M5912" s="20" t="n"/>
      <c r="N5912" s="21">
        <f>IF($A5912="","",IFERROR(VALUE($J5912),0))</f>
        <v/>
      </c>
      <c r="O5912" s="21">
        <f>IF($A5912="",0,IF(OR($S5912&lt;&gt;1,COUNTA($J5912:$M5912)=0),0,IF(SUMPRODUCT(MAX(($C$5:$C$6173=$C5912)*($D$5:$D$6173=$D5912)*($S$5:$S$6173=1)*IFERROR($N$5:$N$6173*1,0)))&gt;0,ROUND($H5912*($N5912/SUMPRODUCT(MAX(($C$5:$C$6173=$C5912)*($D$5:$D$6173=$D5912)*($S$5:$S$6173=1)*IFERROR($N$5:$N$6173*1,0)))),4),0)))</f>
        <v/>
      </c>
      <c r="P5912" s="10" t="inlineStr">
        <is>
          <t>fermate</t>
        </is>
      </c>
      <c r="Q5912" s="21">
        <f>IF($A5912="","",$A5912&amp;"|"&amp;$C5912)</f>
        <v/>
      </c>
      <c r="R5912" s="21">
        <f>IF($A5912="","",$A5912&amp;"|"&amp;$C5912&amp;"|"&amp;$D5912)</f>
        <v/>
      </c>
      <c r="S5912" s="21">
        <f>IF($A5912="","",IFERROR(INDEX(Offerte!$D$2:$D$200,MATCH($Q5912,Offerte!$L$2:$L$200,0)),0))</f>
        <v/>
      </c>
      <c r="T5912" s="21">
        <f>IF($A5912="","",IFERROR(INDEX(Offerte!$G$2:$G$200,MATCH($Q5912,Offerte!$L$2:$L$200,0)),"NO"))</f>
        <v/>
      </c>
    </row>
    <row r="5913">
      <c r="A5913" s="10">
        <f>IF(Offerte!$A192="","",Offerte!$A192)</f>
        <v/>
      </c>
      <c r="B5913" s="10">
        <f>IF(Offerte!$A192="","",Offerte!$B192)</f>
        <v/>
      </c>
      <c r="C5913" s="10">
        <f>IF(Offerte!$A192="","",Offerte!$C192)</f>
        <v/>
      </c>
      <c r="D5913" s="10" t="inlineStr">
        <is>
          <t>D.2.1</t>
        </is>
      </c>
      <c r="E5913" s="10" t="inlineStr">
        <is>
          <t>D</t>
        </is>
      </c>
      <c r="F5913" s="10" t="inlineStr">
        <is>
          <t>Q</t>
        </is>
      </c>
      <c r="G5913" s="10" t="inlineStr">
        <is>
          <t>higher</t>
        </is>
      </c>
      <c r="H5913" s="10" t="n">
        <v>2</v>
      </c>
      <c r="I5913" s="10" t="inlineStr">
        <is>
          <t>Segnali tattili Loges-Vet-Evolution</t>
        </is>
      </c>
      <c r="J5913" s="20" t="n"/>
      <c r="K5913" s="20" t="n"/>
      <c r="L5913" s="20" t="n"/>
      <c r="M5913" s="20" t="n"/>
      <c r="N5913" s="21">
        <f>IF($A5913="","",IFERROR(VALUE($J5913),0))</f>
        <v/>
      </c>
      <c r="O5913" s="21">
        <f>IF($A5913="",0,IF(OR($S5913&lt;&gt;1,COUNTA($J5913:$M5913)=0),0,IF(SUMPRODUCT(MAX(($C$5:$C$6173=$C5913)*($D$5:$D$6173=$D5913)*($S$5:$S$6173=1)*IFERROR($N$5:$N$6173*1,0)))&gt;0,ROUND($H5913*($N5913/SUMPRODUCT(MAX(($C$5:$C$6173=$C5913)*($D$5:$D$6173=$D5913)*($S$5:$S$6173=1)*IFERROR($N$5:$N$6173*1,0)))),4),0)))</f>
        <v/>
      </c>
      <c r="P5913" s="10" t="inlineStr">
        <is>
          <t>fermate</t>
        </is>
      </c>
      <c r="Q5913" s="21">
        <f>IF($A5913="","",$A5913&amp;"|"&amp;$C5913)</f>
        <v/>
      </c>
      <c r="R5913" s="21">
        <f>IF($A5913="","",$A5913&amp;"|"&amp;$C5913&amp;"|"&amp;$D5913)</f>
        <v/>
      </c>
      <c r="S5913" s="21">
        <f>IF($A5913="","",IFERROR(INDEX(Offerte!$D$2:$D$200,MATCH($Q5913,Offerte!$L$2:$L$200,0)),0))</f>
        <v/>
      </c>
      <c r="T5913" s="21">
        <f>IF($A5913="","",IFERROR(INDEX(Offerte!$G$2:$G$200,MATCH($Q5913,Offerte!$L$2:$L$200,0)),"NO"))</f>
        <v/>
      </c>
    </row>
    <row r="5914">
      <c r="A5914" s="10">
        <f>IF(Offerte!$A192="","",Offerte!$A192)</f>
        <v/>
      </c>
      <c r="B5914" s="10">
        <f>IF(Offerte!$A192="","",Offerte!$B192)</f>
        <v/>
      </c>
      <c r="C5914" s="10">
        <f>IF(Offerte!$A192="","",Offerte!$C192)</f>
        <v/>
      </c>
      <c r="D5914" s="10" t="inlineStr">
        <is>
          <t>E.1.1</t>
        </is>
      </c>
      <c r="E5914" s="10" t="inlineStr">
        <is>
          <t>E</t>
        </is>
      </c>
      <c r="F5914" s="10" t="inlineStr">
        <is>
          <t>T</t>
        </is>
      </c>
      <c r="G5914" s="10" t="inlineStr">
        <is>
          <t>tabular</t>
        </is>
      </c>
      <c r="H5914" s="10" t="n">
        <v>2</v>
      </c>
      <c r="I5914" s="10" t="inlineStr">
        <is>
          <t>Mobile app con travel planner PRM</t>
        </is>
      </c>
      <c r="J5914" s="20" t="n"/>
      <c r="K5914" s="20" t="n"/>
      <c r="L5914" s="20" t="n"/>
      <c r="M5914" s="20" t="n"/>
      <c r="N5914" s="21">
        <f>IF($A5914="","",IF(IFERROR(VALUE($M5914),0)=1,1,0))</f>
        <v/>
      </c>
      <c r="O5914" s="21">
        <f>IF($A5914="",0,IF(OR($S5914&lt;&gt;1,COUNTA($J5914:$M5914)=0),0,IF($N5914=1,$H5914,0)))</f>
        <v/>
      </c>
      <c r="P5914" s="10" t="inlineStr">
        <is>
          <t>sì/no</t>
        </is>
      </c>
      <c r="Q5914" s="21">
        <f>IF($A5914="","",$A5914&amp;"|"&amp;$C5914)</f>
        <v/>
      </c>
      <c r="R5914" s="21">
        <f>IF($A5914="","",$A5914&amp;"|"&amp;$C5914&amp;"|"&amp;$D5914)</f>
        <v/>
      </c>
      <c r="S5914" s="21">
        <f>IF($A5914="","",IFERROR(INDEX(Offerte!$D$2:$D$200,MATCH($Q5914,Offerte!$L$2:$L$200,0)),0))</f>
        <v/>
      </c>
      <c r="T5914" s="21">
        <f>IF($A5914="","",IFERROR(INDEX(Offerte!$G$2:$G$200,MATCH($Q5914,Offerte!$L$2:$L$200,0)),"NO"))</f>
        <v/>
      </c>
    </row>
    <row r="5915">
      <c r="A5915" s="10">
        <f>IF(Offerte!$A192="","",Offerte!$A192)</f>
        <v/>
      </c>
      <c r="B5915" s="10">
        <f>IF(Offerte!$A192="","",Offerte!$B192)</f>
        <v/>
      </c>
      <c r="C5915" s="10">
        <f>IF(Offerte!$A192="","",Offerte!$C192)</f>
        <v/>
      </c>
      <c r="D5915" s="10" t="inlineStr">
        <is>
          <t>E.2.1</t>
        </is>
      </c>
      <c r="E5915" s="10" t="inlineStr">
        <is>
          <t>E</t>
        </is>
      </c>
      <c r="F5915" s="10" t="inlineStr">
        <is>
          <t>D</t>
        </is>
      </c>
      <c r="G5915" s="10" t="inlineStr">
        <is>
          <t>discretionary</t>
        </is>
      </c>
      <c r="H5915" s="10" t="n">
        <v>2</v>
      </c>
      <c r="I5915" s="10" t="inlineStr">
        <is>
          <t>Altre azioni informative e rapporti con gli utenti</t>
        </is>
      </c>
      <c r="J5915" s="20" t="n"/>
      <c r="K5915" s="20" t="n"/>
      <c r="L5915" s="20" t="n"/>
      <c r="M5915" s="20" t="n"/>
      <c r="N5915" s="21">
        <f>IF($A5915="","",MAX(0,MIN(1,IFERROR(VALUE($M5915),0))))</f>
        <v/>
      </c>
      <c r="O5915" s="21">
        <f>IF($A5915="",0,IF(OR($S5915&lt;&gt;1,COUNTA($J5915:$M5915)=0),0,IF(SUMPRODUCT(MAX(($C$5:$C$6173=$C5915)*($D$5:$D$6173=$D5915)*($S$5:$S$6173=1)*IFERROR($N$5:$N$6173*1,0)))&gt;0,ROUND($H5915*($N5915/SUMPRODUCT(MAX(($C$5:$C$6173=$C5915)*($D$5:$D$6173=$D5915)*($S$5:$S$6173=1)*IFERROR($N$5:$N$6173*1,0)))),4),0)))</f>
        <v/>
      </c>
      <c r="P5915" s="10" t="inlineStr">
        <is>
          <t>coeff.</t>
        </is>
      </c>
      <c r="Q5915" s="21">
        <f>IF($A5915="","",$A5915&amp;"|"&amp;$C5915)</f>
        <v/>
      </c>
      <c r="R5915" s="21">
        <f>IF($A5915="","",$A5915&amp;"|"&amp;$C5915&amp;"|"&amp;$D5915)</f>
        <v/>
      </c>
      <c r="S5915" s="21">
        <f>IF($A5915="","",IFERROR(INDEX(Offerte!$D$2:$D$200,MATCH($Q5915,Offerte!$L$2:$L$200,0)),0))</f>
        <v/>
      </c>
      <c r="T5915" s="21">
        <f>IF($A5915="","",IFERROR(INDEX(Offerte!$G$2:$G$200,MATCH($Q5915,Offerte!$L$2:$L$200,0)),"NO"))</f>
        <v/>
      </c>
    </row>
    <row r="5916">
      <c r="A5916" s="10">
        <f>IF(Offerte!$A192="","",Offerte!$A192)</f>
        <v/>
      </c>
      <c r="B5916" s="10">
        <f>IF(Offerte!$A192="","",Offerte!$B192)</f>
        <v/>
      </c>
      <c r="C5916" s="10">
        <f>IF(Offerte!$A192="","",Offerte!$C192)</f>
        <v/>
      </c>
      <c r="D5916" s="10" t="inlineStr">
        <is>
          <t>F.1.1</t>
        </is>
      </c>
      <c r="E5916" s="10" t="inlineStr">
        <is>
          <t>F</t>
        </is>
      </c>
      <c r="F5916" s="10" t="inlineStr">
        <is>
          <t>Q</t>
        </is>
      </c>
      <c r="G5916" s="10" t="inlineStr">
        <is>
          <t>lower</t>
        </is>
      </c>
      <c r="H5916" s="10" t="n">
        <v>7</v>
      </c>
      <c r="I5916" s="10" t="inlineStr">
        <is>
          <t>Performance ambientali del parco mezzi adibito al servizio - I_CEA</t>
        </is>
      </c>
      <c r="J5916" s="20" t="n"/>
      <c r="K5916" s="20" t="n"/>
      <c r="L5916" s="20" t="n"/>
      <c r="M5916" s="20" t="n"/>
      <c r="N5916" s="21">
        <f>IF($A5916="","",IFERROR(VALUE($J5916),0))</f>
        <v/>
      </c>
      <c r="O5916" s="21">
        <f>IF($A5916="",0,IF(OR($S5916&lt;&gt;1,COUNTA($J5916:$M5916)=0),0,IF(AND(IFERROR(AGGREGATE(15,6,$N$5:$N$6173/(($C$5:$C$6173=$C5916)*($D$5:$D$6173=$D5916)*($S$5:$S$6173=1)*($N$5:$N$6173&gt;0)),1),0)&gt;0,$N5916&gt;0),ROUND($H5916*(IFERROR(AGGREGATE(15,6,$N$5:$N$6173/(($C$5:$C$6173=$C5916)*($D$5:$D$6173=$D5916)*($S$5:$S$6173=1)*($N$5:$N$6173&gt;0)),1),0)/$N5916),4),0)))</f>
        <v/>
      </c>
      <c r="P5916" s="10" t="inlineStr">
        <is>
          <t>indice</t>
        </is>
      </c>
      <c r="Q5916" s="21">
        <f>IF($A5916="","",$A5916&amp;"|"&amp;$C5916)</f>
        <v/>
      </c>
      <c r="R5916" s="21">
        <f>IF($A5916="","",$A5916&amp;"|"&amp;$C5916&amp;"|"&amp;$D5916)</f>
        <v/>
      </c>
      <c r="S5916" s="21">
        <f>IF($A5916="","",IFERROR(INDEX(Offerte!$D$2:$D$200,MATCH($Q5916,Offerte!$L$2:$L$200,0)),0))</f>
        <v/>
      </c>
      <c r="T5916" s="21">
        <f>IF($A5916="","",IFERROR(INDEX(Offerte!$G$2:$G$200,MATCH($Q5916,Offerte!$L$2:$L$200,0)),"NO"))</f>
        <v/>
      </c>
    </row>
    <row r="5917">
      <c r="A5917" s="10">
        <f>IF(Offerte!$A192="","",Offerte!$A192)</f>
        <v/>
      </c>
      <c r="B5917" s="10">
        <f>IF(Offerte!$A192="","",Offerte!$B192)</f>
        <v/>
      </c>
      <c r="C5917" s="10">
        <f>IF(Offerte!$A192="","",Offerte!$C192)</f>
        <v/>
      </c>
      <c r="D5917" s="10" t="inlineStr">
        <is>
          <t>F.2.1</t>
        </is>
      </c>
      <c r="E5917" s="10" t="inlineStr">
        <is>
          <t>F</t>
        </is>
      </c>
      <c r="F5917" s="10" t="inlineStr">
        <is>
          <t>Q</t>
        </is>
      </c>
      <c r="G5917" s="10" t="inlineStr">
        <is>
          <t>higher</t>
        </is>
      </c>
      <c r="H5917" s="10" t="n">
        <v>2</v>
      </c>
      <c r="I5917" s="10" t="inlineStr">
        <is>
          <t>Tasso di copertura del servizio con dispositivi ECO-DRIVER</t>
        </is>
      </c>
      <c r="J5917" s="20" t="n"/>
      <c r="K5917" s="20" t="n"/>
      <c r="L5917" s="20" t="n"/>
      <c r="M5917" s="20" t="n"/>
      <c r="N5917" s="21">
        <f>IF($A5917="","",IFERROR(VALUE($K5917)/VALUE($L5917),IFERROR(VALUE($J5917),0)))</f>
        <v/>
      </c>
      <c r="O5917" s="21">
        <f>IF($A5917="",0,IF(OR($S5917&lt;&gt;1,COUNTA($J5917:$M5917)=0),0,IF(SUMPRODUCT(MAX(($C$5:$C$6173=$C5917)*($D$5:$D$6173=$D5917)*($S$5:$S$6173=1)*IFERROR($N$5:$N$6173*1,0)))&gt;0,ROUND($H5917*($N5917/SUMPRODUCT(MAX(($C$5:$C$6173=$C5917)*($D$5:$D$6173=$D5917)*($S$5:$S$6173=1)*IFERROR($N$5:$N$6173*1,0)))),4),0)))</f>
        <v/>
      </c>
      <c r="P5917" s="10" t="inlineStr">
        <is>
          <t>Autobus attrezzati con dispositivi ECO-DRIVER / Autobus totali in offerta, incluse scorte</t>
        </is>
      </c>
      <c r="Q5917" s="21">
        <f>IF($A5917="","",$A5917&amp;"|"&amp;$C5917)</f>
        <v/>
      </c>
      <c r="R5917" s="21">
        <f>IF($A5917="","",$A5917&amp;"|"&amp;$C5917&amp;"|"&amp;$D5917)</f>
        <v/>
      </c>
      <c r="S5917" s="21">
        <f>IF($A5917="","",IFERROR(INDEX(Offerte!$D$2:$D$200,MATCH($Q5917,Offerte!$L$2:$L$200,0)),0))</f>
        <v/>
      </c>
      <c r="T5917" s="21">
        <f>IF($A5917="","",IFERROR(INDEX(Offerte!$G$2:$G$200,MATCH($Q5917,Offerte!$L$2:$L$200,0)),"NO"))</f>
        <v/>
      </c>
    </row>
    <row r="5918">
      <c r="A5918" s="10">
        <f>IF(Offerte!$A192="","",Offerte!$A192)</f>
        <v/>
      </c>
      <c r="B5918" s="10">
        <f>IF(Offerte!$A192="","",Offerte!$B192)</f>
        <v/>
      </c>
      <c r="C5918" s="10">
        <f>IF(Offerte!$A192="","",Offerte!$C192)</f>
        <v/>
      </c>
      <c r="D5918" s="10" t="inlineStr">
        <is>
          <t>F.3.1</t>
        </is>
      </c>
      <c r="E5918" s="10" t="inlineStr">
        <is>
          <t>F</t>
        </is>
      </c>
      <c r="F5918" s="10" t="inlineStr">
        <is>
          <t>Q</t>
        </is>
      </c>
      <c r="G5918" s="10" t="inlineStr">
        <is>
          <t>higher</t>
        </is>
      </c>
      <c r="H5918" s="10" t="n">
        <v>2</v>
      </c>
      <c r="I5918" s="10" t="inlineStr">
        <is>
          <t>Autoproduzione consumi elettrici per trazione</t>
        </is>
      </c>
      <c r="J5918" s="20" t="n"/>
      <c r="K5918" s="20" t="n"/>
      <c r="L5918" s="20" t="n"/>
      <c r="M5918" s="20" t="n"/>
      <c r="N5918" s="21">
        <f>IF($A5918="","",IFERROR(VALUE($J5918),0))</f>
        <v/>
      </c>
      <c r="O5918" s="21">
        <f>IF($A5918="",0,IF(OR($S5918&lt;&gt;1,COUNTA($J5918:$M5918)=0),0,IF(SUMPRODUCT(MAX(($C$5:$C$6173=$C5918)*($D$5:$D$6173=$D5918)*($S$5:$S$6173=1)*IFERROR($N$5:$N$6173*1,0)))&gt;0,ROUND($H5918*($N5918/SUMPRODUCT(MAX(($C$5:$C$6173=$C5918)*($D$5:$D$6173=$D5918)*($S$5:$S$6173=1)*IFERROR($N$5:$N$6173*1,0)))),4),0)))</f>
        <v/>
      </c>
      <c r="P5918" s="10" t="inlineStr">
        <is>
          <t>kWh/anno</t>
        </is>
      </c>
      <c r="Q5918" s="21">
        <f>IF($A5918="","",$A5918&amp;"|"&amp;$C5918)</f>
        <v/>
      </c>
      <c r="R5918" s="21">
        <f>IF($A5918="","",$A5918&amp;"|"&amp;$C5918&amp;"|"&amp;$D5918)</f>
        <v/>
      </c>
      <c r="S5918" s="21">
        <f>IF($A5918="","",IFERROR(INDEX(Offerte!$D$2:$D$200,MATCH($Q5918,Offerte!$L$2:$L$200,0)),0))</f>
        <v/>
      </c>
      <c r="T5918" s="21">
        <f>IF($A5918="","",IFERROR(INDEX(Offerte!$G$2:$G$200,MATCH($Q5918,Offerte!$L$2:$L$200,0)),"NO"))</f>
        <v/>
      </c>
    </row>
    <row r="5919">
      <c r="A5919" s="10">
        <f>IF(Offerte!$A192="","",Offerte!$A192)</f>
        <v/>
      </c>
      <c r="B5919" s="10">
        <f>IF(Offerte!$A192="","",Offerte!$B192)</f>
        <v/>
      </c>
      <c r="C5919" s="10">
        <f>IF(Offerte!$A192="","",Offerte!$C192)</f>
        <v/>
      </c>
      <c r="D5919" s="10" t="inlineStr">
        <is>
          <t>F.4.1</t>
        </is>
      </c>
      <c r="E5919" s="10" t="inlineStr">
        <is>
          <t>F</t>
        </is>
      </c>
      <c r="F5919" s="10" t="inlineStr">
        <is>
          <t>Q</t>
        </is>
      </c>
      <c r="G5919" s="10" t="inlineStr">
        <is>
          <t>soil</t>
        </is>
      </c>
      <c r="H5919" s="10" t="n">
        <v>2</v>
      </c>
      <c r="I5919" s="10" t="inlineStr">
        <is>
          <t>Indice di consumo di suolo</t>
        </is>
      </c>
      <c r="J5919" s="20" t="n"/>
      <c r="K5919" s="20" t="n"/>
      <c r="L5919" s="20" t="n"/>
      <c r="M5919" s="20" t="n"/>
      <c r="N5919" s="21">
        <f>IF($A5919="","",IFERROR(VALUE($J5919),0))</f>
        <v/>
      </c>
      <c r="O5919" s="21">
        <f>IF($A5919="",0,IF(OR($S5919&lt;&gt;1,COUNTA($J5919:$M5919)=0),0,IF($N5919&lt;=0,$H5919,IF(SUMPRODUCT(MAX(($C$5:$C$6173=$C5919)*($D$5:$D$6173=$D5919)*($S$5:$S$6173=1)*IFERROR($N$5:$N$6173*1,0)))&gt;0,ROUND($H5919*((SUMPRODUCT(MAX(($C$5:$C$6173=$C5919)*($D$5:$D$6173=$D5919)*($S$5:$S$6173=1)*IFERROR($N$5:$N$6173*1,0)))-$N5919)/SUMPRODUCT(MAX(($C$5:$C$6173=$C5919)*($D$5:$D$6173=$D5919)*($S$5:$S$6173=1)*IFERROR($N$5:$N$6173*1,0)))),4),0))))</f>
        <v/>
      </c>
      <c r="P5919" s="10" t="inlineStr">
        <is>
          <t>m2</t>
        </is>
      </c>
      <c r="Q5919" s="21">
        <f>IF($A5919="","",$A5919&amp;"|"&amp;$C5919)</f>
        <v/>
      </c>
      <c r="R5919" s="21">
        <f>IF($A5919="","",$A5919&amp;"|"&amp;$C5919&amp;"|"&amp;$D5919)</f>
        <v/>
      </c>
      <c r="S5919" s="21">
        <f>IF($A5919="","",IFERROR(INDEX(Offerte!$D$2:$D$200,MATCH($Q5919,Offerte!$L$2:$L$200,0)),0))</f>
        <v/>
      </c>
      <c r="T5919" s="21">
        <f>IF($A5919="","",IFERROR(INDEX(Offerte!$G$2:$G$200,MATCH($Q5919,Offerte!$L$2:$L$200,0)),"NO"))</f>
        <v/>
      </c>
    </row>
    <row r="5920">
      <c r="A5920" s="10">
        <f>IF(Offerte!$A192="","",Offerte!$A192)</f>
        <v/>
      </c>
      <c r="B5920" s="10">
        <f>IF(Offerte!$A192="","",Offerte!$B192)</f>
        <v/>
      </c>
      <c r="C5920" s="10">
        <f>IF(Offerte!$A192="","",Offerte!$C192)</f>
        <v/>
      </c>
      <c r="D5920" s="10" t="inlineStr">
        <is>
          <t>F.5.1</t>
        </is>
      </c>
      <c r="E5920" s="10" t="inlineStr">
        <is>
          <t>F</t>
        </is>
      </c>
      <c r="F5920" s="10" t="inlineStr">
        <is>
          <t>T</t>
        </is>
      </c>
      <c r="G5920" s="10" t="inlineStr">
        <is>
          <t>tabular</t>
        </is>
      </c>
      <c r="H5920" s="10" t="n">
        <v>1</v>
      </c>
      <c r="I5920" s="10" t="inlineStr">
        <is>
          <t>Rendicontazione di sostenibilità ambientale</t>
        </is>
      </c>
      <c r="J5920" s="20" t="n"/>
      <c r="K5920" s="20" t="n"/>
      <c r="L5920" s="20" t="n"/>
      <c r="M5920" s="20" t="n"/>
      <c r="N5920" s="21">
        <f>IF($A5920="","",IF(IFERROR(VALUE($M5920),0)=1,1,0))</f>
        <v/>
      </c>
      <c r="O5920" s="21">
        <f>IF($A5920="",0,IF(OR($S5920&lt;&gt;1,COUNTA($J5920:$M5920)=0),0,IF($N5920=1,$H5920,0)))</f>
        <v/>
      </c>
      <c r="P5920" s="10" t="inlineStr">
        <is>
          <t>sì/no</t>
        </is>
      </c>
      <c r="Q5920" s="21">
        <f>IF($A5920="","",$A5920&amp;"|"&amp;$C5920)</f>
        <v/>
      </c>
      <c r="R5920" s="21">
        <f>IF($A5920="","",$A5920&amp;"|"&amp;$C5920&amp;"|"&amp;$D5920)</f>
        <v/>
      </c>
      <c r="S5920" s="21">
        <f>IF($A5920="","",IFERROR(INDEX(Offerte!$D$2:$D$200,MATCH($Q5920,Offerte!$L$2:$L$200,0)),0))</f>
        <v/>
      </c>
      <c r="T5920" s="21">
        <f>IF($A5920="","",IFERROR(INDEX(Offerte!$G$2:$G$200,MATCH($Q5920,Offerte!$L$2:$L$200,0)),"NO"))</f>
        <v/>
      </c>
    </row>
    <row r="5921">
      <c r="A5921" s="10">
        <f>IF(Offerte!$A192="","",Offerte!$A192)</f>
        <v/>
      </c>
      <c r="B5921" s="10">
        <f>IF(Offerte!$A192="","",Offerte!$B192)</f>
        <v/>
      </c>
      <c r="C5921" s="10">
        <f>IF(Offerte!$A192="","",Offerte!$C192)</f>
        <v/>
      </c>
      <c r="D5921" s="10" t="inlineStr">
        <is>
          <t>G.1.1</t>
        </is>
      </c>
      <c r="E5921" s="10" t="inlineStr">
        <is>
          <t>G</t>
        </is>
      </c>
      <c r="F5921" s="10" t="inlineStr">
        <is>
          <t>D</t>
        </is>
      </c>
      <c r="G5921" s="10" t="inlineStr">
        <is>
          <t>discretionary</t>
        </is>
      </c>
      <c r="H5921" s="10" t="n">
        <v>2</v>
      </c>
      <c r="I5921" s="10" t="inlineStr">
        <is>
          <t>Qualità del progetto di centrale di controllo aziendale</t>
        </is>
      </c>
      <c r="J5921" s="20" t="n"/>
      <c r="K5921" s="20" t="n"/>
      <c r="L5921" s="20" t="n"/>
      <c r="M5921" s="20" t="n"/>
      <c r="N5921" s="21">
        <f>IF($A5921="","",MAX(0,MIN(1,IFERROR(VALUE($M5921),0))))</f>
        <v/>
      </c>
      <c r="O5921" s="21">
        <f>IF($A5921="",0,IF(OR($S5921&lt;&gt;1,COUNTA($J5921:$M5921)=0),0,IF(SUMPRODUCT(MAX(($C$5:$C$6173=$C5921)*($D$5:$D$6173=$D5921)*($S$5:$S$6173=1)*IFERROR($N$5:$N$6173*1,0)))&gt;0,ROUND($H5921*($N5921/SUMPRODUCT(MAX(($C$5:$C$6173=$C5921)*($D$5:$D$6173=$D5921)*($S$5:$S$6173=1)*IFERROR($N$5:$N$6173*1,0)))),4),0)))</f>
        <v/>
      </c>
      <c r="P5921" s="10" t="inlineStr">
        <is>
          <t>coeff.</t>
        </is>
      </c>
      <c r="Q5921" s="21">
        <f>IF($A5921="","",$A5921&amp;"|"&amp;$C5921)</f>
        <v/>
      </c>
      <c r="R5921" s="21">
        <f>IF($A5921="","",$A5921&amp;"|"&amp;$C5921&amp;"|"&amp;$D5921)</f>
        <v/>
      </c>
      <c r="S5921" s="21">
        <f>IF($A5921="","",IFERROR(INDEX(Offerte!$D$2:$D$200,MATCH($Q5921,Offerte!$L$2:$L$200,0)),0))</f>
        <v/>
      </c>
      <c r="T5921" s="21">
        <f>IF($A5921="","",IFERROR(INDEX(Offerte!$G$2:$G$200,MATCH($Q5921,Offerte!$L$2:$L$200,0)),"NO"))</f>
        <v/>
      </c>
    </row>
    <row r="5922">
      <c r="A5922" s="10">
        <f>IF(Offerte!$A192="","",Offerte!$A192)</f>
        <v/>
      </c>
      <c r="B5922" s="10">
        <f>IF(Offerte!$A192="","",Offerte!$B192)</f>
        <v/>
      </c>
      <c r="C5922" s="10">
        <f>IF(Offerte!$A192="","",Offerte!$C192)</f>
        <v/>
      </c>
      <c r="D5922" s="10" t="inlineStr">
        <is>
          <t>G.2.1</t>
        </is>
      </c>
      <c r="E5922" s="10" t="inlineStr">
        <is>
          <t>G</t>
        </is>
      </c>
      <c r="F5922" s="10" t="inlineStr">
        <is>
          <t>T</t>
        </is>
      </c>
      <c r="G5922" s="10" t="inlineStr">
        <is>
          <t>tabular</t>
        </is>
      </c>
      <c r="H5922" s="10" t="n">
        <v>1</v>
      </c>
      <c r="I5922" s="10" t="inlineStr">
        <is>
          <t>Certificazione ISO 45001</t>
        </is>
      </c>
      <c r="J5922" s="20" t="n"/>
      <c r="K5922" s="20" t="n"/>
      <c r="L5922" s="20" t="n"/>
      <c r="M5922" s="20" t="n"/>
      <c r="N5922" s="21">
        <f>IF($A5922="","",IF(IFERROR(VALUE($M5922),0)=1,1,0))</f>
        <v/>
      </c>
      <c r="O5922" s="21">
        <f>IF($A5922="",0,IF(OR($S5922&lt;&gt;1,COUNTA($J5922:$M5922)=0),0,IF($N5922=1,$H5922,0)))</f>
        <v/>
      </c>
      <c r="P5922" s="10" t="inlineStr">
        <is>
          <t>sì/no</t>
        </is>
      </c>
      <c r="Q5922" s="21">
        <f>IF($A5922="","",$A5922&amp;"|"&amp;$C5922)</f>
        <v/>
      </c>
      <c r="R5922" s="21">
        <f>IF($A5922="","",$A5922&amp;"|"&amp;$C5922&amp;"|"&amp;$D5922)</f>
        <v/>
      </c>
      <c r="S5922" s="21">
        <f>IF($A5922="","",IFERROR(INDEX(Offerte!$D$2:$D$200,MATCH($Q5922,Offerte!$L$2:$L$200,0)),0))</f>
        <v/>
      </c>
      <c r="T5922" s="21">
        <f>IF($A5922="","",IFERROR(INDEX(Offerte!$G$2:$G$200,MATCH($Q5922,Offerte!$L$2:$L$200,0)),"NO"))</f>
        <v/>
      </c>
    </row>
    <row r="5923">
      <c r="A5923" s="10">
        <f>IF(Offerte!$A192="","",Offerte!$A192)</f>
        <v/>
      </c>
      <c r="B5923" s="10">
        <f>IF(Offerte!$A192="","",Offerte!$B192)</f>
        <v/>
      </c>
      <c r="C5923" s="10">
        <f>IF(Offerte!$A192="","",Offerte!$C192)</f>
        <v/>
      </c>
      <c r="D5923" s="10" t="inlineStr">
        <is>
          <t>G.3.1</t>
        </is>
      </c>
      <c r="E5923" s="10" t="inlineStr">
        <is>
          <t>G</t>
        </is>
      </c>
      <c r="F5923" s="10" t="inlineStr">
        <is>
          <t>T</t>
        </is>
      </c>
      <c r="G5923" s="10" t="inlineStr">
        <is>
          <t>tabular</t>
        </is>
      </c>
      <c r="H5923" s="10" t="n">
        <v>1</v>
      </c>
      <c r="I5923" s="10" t="inlineStr">
        <is>
          <t>Certificazioni di responsabilità sociale</t>
        </is>
      </c>
      <c r="J5923" s="20" t="n"/>
      <c r="K5923" s="20" t="n"/>
      <c r="L5923" s="20" t="n"/>
      <c r="M5923" s="20" t="n"/>
      <c r="N5923" s="21">
        <f>IF($A5923="","",IF(IFERROR(VALUE($M5923),0)=1,1,0))</f>
        <v/>
      </c>
      <c r="O5923" s="21">
        <f>IF($A5923="",0,IF(OR($S5923&lt;&gt;1,COUNTA($J5923:$M5923)=0),0,IF($N5923=1,$H5923,0)))</f>
        <v/>
      </c>
      <c r="P5923" s="10" t="inlineStr">
        <is>
          <t>sì/no</t>
        </is>
      </c>
      <c r="Q5923" s="21">
        <f>IF($A5923="","",$A5923&amp;"|"&amp;$C5923)</f>
        <v/>
      </c>
      <c r="R5923" s="21">
        <f>IF($A5923="","",$A5923&amp;"|"&amp;$C5923&amp;"|"&amp;$D5923)</f>
        <v/>
      </c>
      <c r="S5923" s="21">
        <f>IF($A5923="","",IFERROR(INDEX(Offerte!$D$2:$D$200,MATCH($Q5923,Offerte!$L$2:$L$200,0)),0))</f>
        <v/>
      </c>
      <c r="T5923" s="21">
        <f>IF($A5923="","",IFERROR(INDEX(Offerte!$G$2:$G$200,MATCH($Q5923,Offerte!$L$2:$L$200,0)),"NO"))</f>
        <v/>
      </c>
    </row>
    <row r="5924">
      <c r="A5924" s="10">
        <f>IF(Offerte!$A192="","",Offerte!$A192)</f>
        <v/>
      </c>
      <c r="B5924" s="10">
        <f>IF(Offerte!$A192="","",Offerte!$B192)</f>
        <v/>
      </c>
      <c r="C5924" s="10">
        <f>IF(Offerte!$A192="","",Offerte!$C192)</f>
        <v/>
      </c>
      <c r="D5924" s="10" t="inlineStr">
        <is>
          <t>G.4.1</t>
        </is>
      </c>
      <c r="E5924" s="10" t="inlineStr">
        <is>
          <t>G</t>
        </is>
      </c>
      <c r="F5924" s="10" t="inlineStr">
        <is>
          <t>D</t>
        </is>
      </c>
      <c r="G5924" s="10" t="inlineStr">
        <is>
          <t>discretionary</t>
        </is>
      </c>
      <c r="H5924" s="10" t="n">
        <v>2</v>
      </c>
      <c r="I5924" s="10" t="inlineStr">
        <is>
          <t>Qualità del piano di formazione del personale</t>
        </is>
      </c>
      <c r="J5924" s="20" t="n"/>
      <c r="K5924" s="20" t="n"/>
      <c r="L5924" s="20" t="n"/>
      <c r="M5924" s="20" t="n"/>
      <c r="N5924" s="21">
        <f>IF($A5924="","",MAX(0,MIN(1,IFERROR(VALUE($M5924),0))))</f>
        <v/>
      </c>
      <c r="O5924" s="21">
        <f>IF($A5924="",0,IF(OR($S5924&lt;&gt;1,COUNTA($J5924:$M5924)=0),0,IF(SUMPRODUCT(MAX(($C$5:$C$6173=$C5924)*($D$5:$D$6173=$D5924)*($S$5:$S$6173=1)*IFERROR($N$5:$N$6173*1,0)))&gt;0,ROUND($H5924*($N5924/SUMPRODUCT(MAX(($C$5:$C$6173=$C5924)*($D$5:$D$6173=$D5924)*($S$5:$S$6173=1)*IFERROR($N$5:$N$6173*1,0)))),4),0)))</f>
        <v/>
      </c>
      <c r="P5924" s="10" t="inlineStr">
        <is>
          <t>coeff.</t>
        </is>
      </c>
      <c r="Q5924" s="21">
        <f>IF($A5924="","",$A5924&amp;"|"&amp;$C5924)</f>
        <v/>
      </c>
      <c r="R5924" s="21">
        <f>IF($A5924="","",$A5924&amp;"|"&amp;$C5924&amp;"|"&amp;$D5924)</f>
        <v/>
      </c>
      <c r="S5924" s="21">
        <f>IF($A5924="","",IFERROR(INDEX(Offerte!$D$2:$D$200,MATCH($Q5924,Offerte!$L$2:$L$200,0)),0))</f>
        <v/>
      </c>
      <c r="T5924" s="21">
        <f>IF($A5924="","",IFERROR(INDEX(Offerte!$G$2:$G$200,MATCH($Q5924,Offerte!$L$2:$L$200,0)),"NO"))</f>
        <v/>
      </c>
    </row>
    <row r="5925">
      <c r="A5925" s="10">
        <f>IF(Offerte!$A192="","",Offerte!$A192)</f>
        <v/>
      </c>
      <c r="B5925" s="10">
        <f>IF(Offerte!$A192="","",Offerte!$B192)</f>
        <v/>
      </c>
      <c r="C5925" s="10">
        <f>IF(Offerte!$A192="","",Offerte!$C192)</f>
        <v/>
      </c>
      <c r="D5925" s="10" t="inlineStr">
        <is>
          <t>G.5.1</t>
        </is>
      </c>
      <c r="E5925" s="10" t="inlineStr">
        <is>
          <t>G</t>
        </is>
      </c>
      <c r="F5925" s="10" t="inlineStr">
        <is>
          <t>T</t>
        </is>
      </c>
      <c r="G5925" s="10" t="inlineStr">
        <is>
          <t>tabular</t>
        </is>
      </c>
      <c r="H5925" s="10" t="n">
        <v>1</v>
      </c>
      <c r="I5925" s="10" t="inlineStr">
        <is>
          <t>Impegno al mantenimento delle garanzie del contratto di secondo livello del gestore uscente</t>
        </is>
      </c>
      <c r="J5925" s="20" t="n"/>
      <c r="K5925" s="20" t="n"/>
      <c r="L5925" s="20" t="n"/>
      <c r="M5925" s="20" t="n"/>
      <c r="N5925" s="21">
        <f>IF($A5925="","",IF(IFERROR(VALUE($M5925),0)=1,1,0))</f>
        <v/>
      </c>
      <c r="O5925" s="21">
        <f>IF($A5925="",0,IF(OR($S5925&lt;&gt;1,COUNTA($J5925:$M5925)=0),0,IF($N5925=1,$H5925,0)))</f>
        <v/>
      </c>
      <c r="P5925" s="10" t="inlineStr">
        <is>
          <t>sì/no</t>
        </is>
      </c>
      <c r="Q5925" s="21">
        <f>IF($A5925="","",$A5925&amp;"|"&amp;$C5925)</f>
        <v/>
      </c>
      <c r="R5925" s="21">
        <f>IF($A5925="","",$A5925&amp;"|"&amp;$C5925&amp;"|"&amp;$D5925)</f>
        <v/>
      </c>
      <c r="S5925" s="21">
        <f>IF($A5925="","",IFERROR(INDEX(Offerte!$D$2:$D$200,MATCH($Q5925,Offerte!$L$2:$L$200,0)),0))</f>
        <v/>
      </c>
      <c r="T5925" s="21">
        <f>IF($A5925="","",IFERROR(INDEX(Offerte!$G$2:$G$200,MATCH($Q5925,Offerte!$L$2:$L$200,0)),"NO"))</f>
        <v/>
      </c>
    </row>
    <row r="5926">
      <c r="A5926" s="10">
        <f>IF(Offerte!$A193="","",Offerte!$A193)</f>
        <v/>
      </c>
      <c r="B5926" s="10">
        <f>IF(Offerte!$A193="","",Offerte!$B193)</f>
        <v/>
      </c>
      <c r="C5926" s="10">
        <f>IF(Offerte!$A193="","",Offerte!$C193)</f>
        <v/>
      </c>
      <c r="D5926" s="10" t="inlineStr">
        <is>
          <t>A.1.1</t>
        </is>
      </c>
      <c r="E5926" s="10" t="inlineStr">
        <is>
          <t>A</t>
        </is>
      </c>
      <c r="F5926" s="10" t="inlineStr">
        <is>
          <t>Q</t>
        </is>
      </c>
      <c r="G5926" s="10" t="inlineStr">
        <is>
          <t>higher</t>
        </is>
      </c>
      <c r="H5926" s="10" t="n">
        <v>3</v>
      </c>
      <c r="I5926" s="10" t="inlineStr">
        <is>
          <t>Tasso aggiuntivo di corse controllate</t>
        </is>
      </c>
      <c r="J5926" s="20" t="n"/>
      <c r="K5926" s="20" t="n"/>
      <c r="L5926" s="20" t="n"/>
      <c r="M5926" s="20" t="n"/>
      <c r="N5926" s="21">
        <f>IF($A5926="","",IFERROR(VALUE($K5926)/VALUE($L5926)*100,IFERROR(VALUE($J5926),0)))</f>
        <v/>
      </c>
      <c r="O5926" s="21">
        <f>IF($A5926="",0,IF(OR($S5926&lt;&gt;1,COUNTA($J5926:$M5926)=0),0,IF(SUMPRODUCT(MAX(($C$5:$C$6173=$C5926)*($D$5:$D$6173=$D5926)*($S$5:$S$6173=1)*IFERROR($N$5:$N$6173*1,0)))&gt;0,ROUND($H5926*($N5926/SUMPRODUCT(MAX(($C$5:$C$6173=$C5926)*($D$5:$D$6173=$D5926)*($S$5:$S$6173=1)*IFERROR($N$5:$N$6173*1,0)))),4),0)))</f>
        <v/>
      </c>
      <c r="P5926" s="10" t="inlineStr">
        <is>
          <t>Corse controllate annue / Corse programmate annue</t>
        </is>
      </c>
      <c r="Q5926" s="21">
        <f>IF($A5926="","",$A5926&amp;"|"&amp;$C5926)</f>
        <v/>
      </c>
      <c r="R5926" s="21">
        <f>IF($A5926="","",$A5926&amp;"|"&amp;$C5926&amp;"|"&amp;$D5926)</f>
        <v/>
      </c>
      <c r="S5926" s="21">
        <f>IF($A5926="","",IFERROR(INDEX(Offerte!$D$2:$D$200,MATCH($Q5926,Offerte!$L$2:$L$200,0)),0))</f>
        <v/>
      </c>
      <c r="T5926" s="21">
        <f>IF($A5926="","",IFERROR(INDEX(Offerte!$G$2:$G$200,MATCH($Q5926,Offerte!$L$2:$L$200,0)),"NO"))</f>
        <v/>
      </c>
    </row>
    <row r="5927">
      <c r="A5927" s="10">
        <f>IF(Offerte!$A193="","",Offerte!$A193)</f>
        <v/>
      </c>
      <c r="B5927" s="10">
        <f>IF(Offerte!$A193="","",Offerte!$B193)</f>
        <v/>
      </c>
      <c r="C5927" s="10">
        <f>IF(Offerte!$A193="","",Offerte!$C193)</f>
        <v/>
      </c>
      <c r="D5927" s="10" t="inlineStr">
        <is>
          <t>A.1.2</t>
        </is>
      </c>
      <c r="E5927" s="10" t="inlineStr">
        <is>
          <t>A</t>
        </is>
      </c>
      <c r="F5927" s="10" t="inlineStr">
        <is>
          <t>Q</t>
        </is>
      </c>
      <c r="G5927" s="10" t="inlineStr">
        <is>
          <t>higher</t>
        </is>
      </c>
      <c r="H5927" s="10" t="n">
        <v>4</v>
      </c>
      <c r="I5927" s="10" t="inlineStr">
        <is>
          <t>Numero aggiuntivo di passeggeri controllati</t>
        </is>
      </c>
      <c r="J5927" s="20" t="n"/>
      <c r="K5927" s="20" t="n"/>
      <c r="L5927" s="20" t="n"/>
      <c r="M5927" s="20" t="n"/>
      <c r="N5927" s="21">
        <f>IF($A5927="","",IFERROR(VALUE($J5927),0))</f>
        <v/>
      </c>
      <c r="O5927" s="21">
        <f>IF($A5927="",0,IF(OR($S5927&lt;&gt;1,COUNTA($J5927:$M5927)=0),0,IF(SUMPRODUCT(MAX(($C$5:$C$6173=$C5927)*($D$5:$D$6173=$D5927)*($S$5:$S$6173=1)*IFERROR($N$5:$N$6173*1,0)))&gt;0,ROUND($H5927*($N5927/SUMPRODUCT(MAX(($C$5:$C$6173=$C5927)*($D$5:$D$6173=$D5927)*($S$5:$S$6173=1)*IFERROR($N$5:$N$6173*1,0)))),4),0)))</f>
        <v/>
      </c>
      <c r="P5927" s="10" t="inlineStr">
        <is>
          <t>passeggeri/anno</t>
        </is>
      </c>
      <c r="Q5927" s="21">
        <f>IF($A5927="","",$A5927&amp;"|"&amp;$C5927)</f>
        <v/>
      </c>
      <c r="R5927" s="21">
        <f>IF($A5927="","",$A5927&amp;"|"&amp;$C5927&amp;"|"&amp;$D5927)</f>
        <v/>
      </c>
      <c r="S5927" s="21">
        <f>IF($A5927="","",IFERROR(INDEX(Offerte!$D$2:$D$200,MATCH($Q5927,Offerte!$L$2:$L$200,0)),0))</f>
        <v/>
      </c>
      <c r="T5927" s="21">
        <f>IF($A5927="","",IFERROR(INDEX(Offerte!$G$2:$G$200,MATCH($Q5927,Offerte!$L$2:$L$200,0)),"NO"))</f>
        <v/>
      </c>
    </row>
    <row r="5928">
      <c r="A5928" s="10">
        <f>IF(Offerte!$A193="","",Offerte!$A193)</f>
        <v/>
      </c>
      <c r="B5928" s="10">
        <f>IF(Offerte!$A193="","",Offerte!$B193)</f>
        <v/>
      </c>
      <c r="C5928" s="10">
        <f>IF(Offerte!$A193="","",Offerte!$C193)</f>
        <v/>
      </c>
      <c r="D5928" s="10" t="inlineStr">
        <is>
          <t>B.1.1</t>
        </is>
      </c>
      <c r="E5928" s="10" t="inlineStr">
        <is>
          <t>B</t>
        </is>
      </c>
      <c r="F5928" s="10" t="inlineStr">
        <is>
          <t>Q</t>
        </is>
      </c>
      <c r="G5928" s="10" t="inlineStr">
        <is>
          <t>higher</t>
        </is>
      </c>
      <c r="H5928" s="10" t="n">
        <v>3</v>
      </c>
      <c r="I5928" s="10" t="inlineStr">
        <is>
          <t>Incremento dei posti offerti nelle fasce di punta</t>
        </is>
      </c>
      <c r="J5928" s="20" t="n"/>
      <c r="K5928" s="20" t="n"/>
      <c r="L5928" s="20" t="n"/>
      <c r="M5928" s="20" t="n"/>
      <c r="N5928" s="21">
        <f>IF($A5928="","",IFERROR(VALUE($J5928),0))</f>
        <v/>
      </c>
      <c r="O5928" s="21">
        <f>IF($A5928="",0,IF(OR($S5928&lt;&gt;1,COUNTA($J5928:$M5928)=0),0,IF(SUMPRODUCT(MAX(($C$5:$C$6173=$C5928)*($D$5:$D$6173=$D5928)*($S$5:$S$6173=1)*IFERROR($N$5:$N$6173*1,0)))&gt;0,ROUND($H5928*($N5928/SUMPRODUCT(MAX(($C$5:$C$6173=$C5928)*($D$5:$D$6173=$D5928)*($S$5:$S$6173=1)*IFERROR($N$5:$N$6173*1,0)))),4),0)))</f>
        <v/>
      </c>
      <c r="P5928" s="10" t="inlineStr">
        <is>
          <t>posti*km</t>
        </is>
      </c>
      <c r="Q5928" s="21">
        <f>IF($A5928="","",$A5928&amp;"|"&amp;$C5928)</f>
        <v/>
      </c>
      <c r="R5928" s="21">
        <f>IF($A5928="","",$A5928&amp;"|"&amp;$C5928&amp;"|"&amp;$D5928)</f>
        <v/>
      </c>
      <c r="S5928" s="21">
        <f>IF($A5928="","",IFERROR(INDEX(Offerte!$D$2:$D$200,MATCH($Q5928,Offerte!$L$2:$L$200,0)),0))</f>
        <v/>
      </c>
      <c r="T5928" s="21">
        <f>IF($A5928="","",IFERROR(INDEX(Offerte!$G$2:$G$200,MATCH($Q5928,Offerte!$L$2:$L$200,0)),"NO"))</f>
        <v/>
      </c>
    </row>
    <row r="5929">
      <c r="A5929" s="10">
        <f>IF(Offerte!$A193="","",Offerte!$A193)</f>
        <v/>
      </c>
      <c r="B5929" s="10">
        <f>IF(Offerte!$A193="","",Offerte!$B193)</f>
        <v/>
      </c>
      <c r="C5929" s="10">
        <f>IF(Offerte!$A193="","",Offerte!$C193)</f>
        <v/>
      </c>
      <c r="D5929" s="10" t="inlineStr">
        <is>
          <t>B.2.1</t>
        </is>
      </c>
      <c r="E5929" s="10" t="inlineStr">
        <is>
          <t>B</t>
        </is>
      </c>
      <c r="F5929" s="10" t="inlineStr">
        <is>
          <t>Q</t>
        </is>
      </c>
      <c r="G5929" s="10" t="inlineStr">
        <is>
          <t>higher</t>
        </is>
      </c>
      <c r="H5929" s="10" t="n">
        <v>4</v>
      </c>
      <c r="I5929" s="10" t="inlineStr">
        <is>
          <t>Corse aggiuntive nell'arco giornaliero base</t>
        </is>
      </c>
      <c r="J5929" s="20" t="n"/>
      <c r="K5929" s="20" t="n"/>
      <c r="L5929" s="20" t="n"/>
      <c r="M5929" s="20" t="n"/>
      <c r="N5929" s="21">
        <f>IF($A5929="","",IFERROR(VALUE($J5929),0))</f>
        <v/>
      </c>
      <c r="O5929" s="21">
        <f>IF($A5929="",0,IF(OR($S5929&lt;&gt;1,COUNTA($J5929:$M5929)=0),0,IF(SUMPRODUCT(MAX(($C$5:$C$6173=$C5929)*($D$5:$D$6173=$D5929)*($S$5:$S$6173=1)*IFERROR($N$5:$N$6173*1,0)))&gt;0,ROUND($H5929*($N5929/SUMPRODUCT(MAX(($C$5:$C$6173=$C5929)*($D$5:$D$6173=$D5929)*($S$5:$S$6173=1)*IFERROR($N$5:$N$6173*1,0)))),4),0)))</f>
        <v/>
      </c>
      <c r="P5929" s="10" t="inlineStr">
        <is>
          <t>corse</t>
        </is>
      </c>
      <c r="Q5929" s="21">
        <f>IF($A5929="","",$A5929&amp;"|"&amp;$C5929)</f>
        <v/>
      </c>
      <c r="R5929" s="21">
        <f>IF($A5929="","",$A5929&amp;"|"&amp;$C5929&amp;"|"&amp;$D5929)</f>
        <v/>
      </c>
      <c r="S5929" s="21">
        <f>IF($A5929="","",IFERROR(INDEX(Offerte!$D$2:$D$200,MATCH($Q5929,Offerte!$L$2:$L$200,0)),0))</f>
        <v/>
      </c>
      <c r="T5929" s="21">
        <f>IF($A5929="","",IFERROR(INDEX(Offerte!$G$2:$G$200,MATCH($Q5929,Offerte!$L$2:$L$200,0)),"NO"))</f>
        <v/>
      </c>
    </row>
    <row r="5930">
      <c r="A5930" s="10">
        <f>IF(Offerte!$A193="","",Offerte!$A193)</f>
        <v/>
      </c>
      <c r="B5930" s="10">
        <f>IF(Offerte!$A193="","",Offerte!$B193)</f>
        <v/>
      </c>
      <c r="C5930" s="10">
        <f>IF(Offerte!$A193="","",Offerte!$C193)</f>
        <v/>
      </c>
      <c r="D5930" s="10" t="inlineStr">
        <is>
          <t>B.3.1</t>
        </is>
      </c>
      <c r="E5930" s="10" t="inlineStr">
        <is>
          <t>B</t>
        </is>
      </c>
      <c r="F5930" s="10" t="inlineStr">
        <is>
          <t>Q</t>
        </is>
      </c>
      <c r="G5930" s="10" t="inlineStr">
        <is>
          <t>higher</t>
        </is>
      </c>
      <c r="H5930" s="10" t="n">
        <v>2</v>
      </c>
      <c r="I5930" s="10" t="inlineStr">
        <is>
          <t>Numero di corse aggiuntive per allungamento dell'arco di servizio giornaliero nelle fasce serali</t>
        </is>
      </c>
      <c r="J5930" s="20" t="n"/>
      <c r="K5930" s="20" t="n"/>
      <c r="L5930" s="20" t="n"/>
      <c r="M5930" s="20" t="n"/>
      <c r="N5930" s="21">
        <f>IF($A5930="","",IFERROR(VALUE($J5930),0))</f>
        <v/>
      </c>
      <c r="O5930" s="21">
        <f>IF($A5930="",0,IF(OR($S5930&lt;&gt;1,COUNTA($J5930:$M5930)=0),0,IF(SUMPRODUCT(MAX(($C$5:$C$6173=$C5930)*($D$5:$D$6173=$D5930)*($S$5:$S$6173=1)*IFERROR($N$5:$N$6173*1,0)))&gt;0,ROUND($H5930*($N5930/SUMPRODUCT(MAX(($C$5:$C$6173=$C5930)*($D$5:$D$6173=$D5930)*($S$5:$S$6173=1)*IFERROR($N$5:$N$6173*1,0)))),4),0)))</f>
        <v/>
      </c>
      <c r="P5930" s="10" t="inlineStr">
        <is>
          <t>corse</t>
        </is>
      </c>
      <c r="Q5930" s="21">
        <f>IF($A5930="","",$A5930&amp;"|"&amp;$C5930)</f>
        <v/>
      </c>
      <c r="R5930" s="21">
        <f>IF($A5930="","",$A5930&amp;"|"&amp;$C5930&amp;"|"&amp;$D5930)</f>
        <v/>
      </c>
      <c r="S5930" s="21">
        <f>IF($A5930="","",IFERROR(INDEX(Offerte!$D$2:$D$200,MATCH($Q5930,Offerte!$L$2:$L$200,0)),0))</f>
        <v/>
      </c>
      <c r="T5930" s="21">
        <f>IF($A5930="","",IFERROR(INDEX(Offerte!$G$2:$G$200,MATCH($Q5930,Offerte!$L$2:$L$200,0)),"NO"))</f>
        <v/>
      </c>
    </row>
    <row r="5931">
      <c r="A5931" s="10">
        <f>IF(Offerte!$A193="","",Offerte!$A193)</f>
        <v/>
      </c>
      <c r="B5931" s="10">
        <f>IF(Offerte!$A193="","",Offerte!$B193)</f>
        <v/>
      </c>
      <c r="C5931" s="10">
        <f>IF(Offerte!$A193="","",Offerte!$C193)</f>
        <v/>
      </c>
      <c r="D5931" s="10" t="inlineStr">
        <is>
          <t>B.4.1</t>
        </is>
      </c>
      <c r="E5931" s="10" t="inlineStr">
        <is>
          <t>B</t>
        </is>
      </c>
      <c r="F5931" s="10" t="inlineStr">
        <is>
          <t>Q</t>
        </is>
      </c>
      <c r="G5931" s="10" t="inlineStr">
        <is>
          <t>higher</t>
        </is>
      </c>
      <c r="H5931" s="10" t="n">
        <v>3</v>
      </c>
      <c r="I5931" s="10" t="inlineStr">
        <is>
          <t>Percorrenze aggiuntive offerte nel Programma d'esercizio delle prime due fasi attuative</t>
        </is>
      </c>
      <c r="J5931" s="20" t="n"/>
      <c r="K5931" s="20" t="n"/>
      <c r="L5931" s="20" t="n"/>
      <c r="M5931" s="20" t="n"/>
      <c r="N5931" s="21">
        <f>IF($A5931="","",IFERROR(VALUE($J5931),0))</f>
        <v/>
      </c>
      <c r="O5931" s="21">
        <f>IF($A5931="",0,IF(OR($S5931&lt;&gt;1,COUNTA($J5931:$M5931)=0),0,IF(SUMPRODUCT(MAX(($C$5:$C$6173=$C5931)*($D$5:$D$6173=$D5931)*($S$5:$S$6173=1)*IFERROR($N$5:$N$6173*1,0)))&gt;0,ROUND($H5931*($N5931/SUMPRODUCT(MAX(($C$5:$C$6173=$C5931)*($D$5:$D$6173=$D5931)*($S$5:$S$6173=1)*IFERROR($N$5:$N$6173*1,0)))),4),0)))</f>
        <v/>
      </c>
      <c r="P5931" s="10" t="inlineStr">
        <is>
          <t>vett*km</t>
        </is>
      </c>
      <c r="Q5931" s="21">
        <f>IF($A5931="","",$A5931&amp;"|"&amp;$C5931)</f>
        <v/>
      </c>
      <c r="R5931" s="21">
        <f>IF($A5931="","",$A5931&amp;"|"&amp;$C5931&amp;"|"&amp;$D5931)</f>
        <v/>
      </c>
      <c r="S5931" s="21">
        <f>IF($A5931="","",IFERROR(INDEX(Offerte!$D$2:$D$200,MATCH($Q5931,Offerte!$L$2:$L$200,0)),0))</f>
        <v/>
      </c>
      <c r="T5931" s="21">
        <f>IF($A5931="","",IFERROR(INDEX(Offerte!$G$2:$G$200,MATCH($Q5931,Offerte!$L$2:$L$200,0)),"NO"))</f>
        <v/>
      </c>
    </row>
    <row r="5932">
      <c r="A5932" s="10">
        <f>IF(Offerte!$A193="","",Offerte!$A193)</f>
        <v/>
      </c>
      <c r="B5932" s="10">
        <f>IF(Offerte!$A193="","",Offerte!$B193)</f>
        <v/>
      </c>
      <c r="C5932" s="10">
        <f>IF(Offerte!$A193="","",Offerte!$C193)</f>
        <v/>
      </c>
      <c r="D5932" s="10" t="inlineStr">
        <is>
          <t>B.5.1</t>
        </is>
      </c>
      <c r="E5932" s="10" t="inlineStr">
        <is>
          <t>B</t>
        </is>
      </c>
      <c r="F5932" s="10" t="inlineStr">
        <is>
          <t>D</t>
        </is>
      </c>
      <c r="G5932" s="10" t="inlineStr">
        <is>
          <t>discretionary</t>
        </is>
      </c>
      <c r="H5932" s="10" t="n">
        <v>2</v>
      </c>
      <c r="I5932" s="10" t="inlineStr">
        <is>
          <t>Efficacia del progetto di servizi complementari DRT</t>
        </is>
      </c>
      <c r="J5932" s="20" t="n"/>
      <c r="K5932" s="20" t="n"/>
      <c r="L5932" s="20" t="n"/>
      <c r="M5932" s="20" t="n"/>
      <c r="N5932" s="21">
        <f>IF($A5932="","",MAX(0,MIN(1,IFERROR(VALUE($M5932),0))))</f>
        <v/>
      </c>
      <c r="O5932" s="21">
        <f>IF($A5932="",0,IF(OR($S5932&lt;&gt;1,COUNTA($J5932:$M5932)=0),0,IF(SUMPRODUCT(MAX(($C$5:$C$6173=$C5932)*($D$5:$D$6173=$D5932)*($S$5:$S$6173=1)*IFERROR($N$5:$N$6173*1,0)))&gt;0,ROUND($H5932*($N5932/SUMPRODUCT(MAX(($C$5:$C$6173=$C5932)*($D$5:$D$6173=$D5932)*($S$5:$S$6173=1)*IFERROR($N$5:$N$6173*1,0)))),4),0)))</f>
        <v/>
      </c>
      <c r="P5932" s="10" t="inlineStr">
        <is>
          <t>coeff.</t>
        </is>
      </c>
      <c r="Q5932" s="21">
        <f>IF($A5932="","",$A5932&amp;"|"&amp;$C5932)</f>
        <v/>
      </c>
      <c r="R5932" s="21">
        <f>IF($A5932="","",$A5932&amp;"|"&amp;$C5932&amp;"|"&amp;$D5932)</f>
        <v/>
      </c>
      <c r="S5932" s="21">
        <f>IF($A5932="","",IFERROR(INDEX(Offerte!$D$2:$D$200,MATCH($Q5932,Offerte!$L$2:$L$200,0)),0))</f>
        <v/>
      </c>
      <c r="T5932" s="21">
        <f>IF($A5932="","",IFERROR(INDEX(Offerte!$G$2:$G$200,MATCH($Q5932,Offerte!$L$2:$L$200,0)),"NO"))</f>
        <v/>
      </c>
    </row>
    <row r="5933">
      <c r="A5933" s="10">
        <f>IF(Offerte!$A193="","",Offerte!$A193)</f>
        <v/>
      </c>
      <c r="B5933" s="10">
        <f>IF(Offerte!$A193="","",Offerte!$B193)</f>
        <v/>
      </c>
      <c r="C5933" s="10">
        <f>IF(Offerte!$A193="","",Offerte!$C193)</f>
        <v/>
      </c>
      <c r="D5933" s="10" t="inlineStr">
        <is>
          <t>C.1.1</t>
        </is>
      </c>
      <c r="E5933" s="10" t="inlineStr">
        <is>
          <t>C</t>
        </is>
      </c>
      <c r="F5933" s="10" t="inlineStr">
        <is>
          <t>Q</t>
        </is>
      </c>
      <c r="G5933" s="10" t="inlineStr">
        <is>
          <t>higher</t>
        </is>
      </c>
      <c r="H5933" s="10" t="n">
        <v>2</v>
      </c>
      <c r="I5933" s="10" t="inlineStr">
        <is>
          <t>Tasso di copertura del servizio con telecamere BSD</t>
        </is>
      </c>
      <c r="J5933" s="20" t="n"/>
      <c r="K5933" s="20" t="n"/>
      <c r="L5933" s="20" t="n"/>
      <c r="M5933" s="20" t="n"/>
      <c r="N5933" s="21">
        <f>IF($A5933="","",IFERROR(VALUE($K5933)/VALUE($L5933),IFERROR(VALUE($J5933),0)))</f>
        <v/>
      </c>
      <c r="O5933" s="21">
        <f>IF($A5933="",0,IF(OR($S5933&lt;&gt;1,COUNTA($J5933:$M5933)=0),0,IF(SUMPRODUCT(MAX(($C$5:$C$6173=$C5933)*($D$5:$D$6173=$D5933)*($S$5:$S$6173=1)*IFERROR($N$5:$N$6173*1,0)))&gt;0,ROUND($H5933*($N5933/SUMPRODUCT(MAX(($C$5:$C$6173=$C5933)*($D$5:$D$6173=$D5933)*($S$5:$S$6173=1)*IFERROR($N$5:$N$6173*1,0)))),4),0)))</f>
        <v/>
      </c>
      <c r="P5933" s="10" t="inlineStr">
        <is>
          <t>Autobus attrezzati con telecamere BSD / Autobus totali in offerta, incluse scorte</t>
        </is>
      </c>
      <c r="Q5933" s="21">
        <f>IF($A5933="","",$A5933&amp;"|"&amp;$C5933)</f>
        <v/>
      </c>
      <c r="R5933" s="21">
        <f>IF($A5933="","",$A5933&amp;"|"&amp;$C5933&amp;"|"&amp;$D5933)</f>
        <v/>
      </c>
      <c r="S5933" s="21">
        <f>IF($A5933="","",IFERROR(INDEX(Offerte!$D$2:$D$200,MATCH($Q5933,Offerte!$L$2:$L$200,0)),0))</f>
        <v/>
      </c>
      <c r="T5933" s="21">
        <f>IF($A5933="","",IFERROR(INDEX(Offerte!$G$2:$G$200,MATCH($Q5933,Offerte!$L$2:$L$200,0)),"NO"))</f>
        <v/>
      </c>
    </row>
    <row r="5934">
      <c r="A5934" s="10">
        <f>IF(Offerte!$A193="","",Offerte!$A193)</f>
        <v/>
      </c>
      <c r="B5934" s="10">
        <f>IF(Offerte!$A193="","",Offerte!$B193)</f>
        <v/>
      </c>
      <c r="C5934" s="10">
        <f>IF(Offerte!$A193="","",Offerte!$C193)</f>
        <v/>
      </c>
      <c r="D5934" s="10" t="inlineStr">
        <is>
          <t>C.1.2</t>
        </is>
      </c>
      <c r="E5934" s="10" t="inlineStr">
        <is>
          <t>C</t>
        </is>
      </c>
      <c r="F5934" s="10" t="inlineStr">
        <is>
          <t>Q</t>
        </is>
      </c>
      <c r="G5934" s="10" t="inlineStr">
        <is>
          <t>higher</t>
        </is>
      </c>
      <c r="H5934" s="10" t="n">
        <v>2</v>
      </c>
      <c r="I5934" s="10" t="inlineStr">
        <is>
          <t>Tasso di copertura del servizio con telecamere ADAS</t>
        </is>
      </c>
      <c r="J5934" s="20" t="n"/>
      <c r="K5934" s="20" t="n"/>
      <c r="L5934" s="20" t="n"/>
      <c r="M5934" s="20" t="n"/>
      <c r="N5934" s="21">
        <f>IF($A5934="","",IFERROR(VALUE($K5934)/VALUE($L5934),IFERROR(VALUE($J5934),0)))</f>
        <v/>
      </c>
      <c r="O5934" s="21">
        <f>IF($A5934="",0,IF(OR($S5934&lt;&gt;1,COUNTA($J5934:$M5934)=0),0,IF(SUMPRODUCT(MAX(($C$5:$C$6173=$C5934)*($D$5:$D$6173=$D5934)*($S$5:$S$6173=1)*IFERROR($N$5:$N$6173*1,0)))&gt;0,ROUND($H5934*($N5934/SUMPRODUCT(MAX(($C$5:$C$6173=$C5934)*($D$5:$D$6173=$D5934)*($S$5:$S$6173=1)*IFERROR($N$5:$N$6173*1,0)))),4),0)))</f>
        <v/>
      </c>
      <c r="P5934" s="10" t="inlineStr">
        <is>
          <t>Autobus attrezzati con telecamere ADAS / Autobus totali in offerta, incluse scorte</t>
        </is>
      </c>
      <c r="Q5934" s="21">
        <f>IF($A5934="","",$A5934&amp;"|"&amp;$C5934)</f>
        <v/>
      </c>
      <c r="R5934" s="21">
        <f>IF($A5934="","",$A5934&amp;"|"&amp;$C5934&amp;"|"&amp;$D5934)</f>
        <v/>
      </c>
      <c r="S5934" s="21">
        <f>IF($A5934="","",IFERROR(INDEX(Offerte!$D$2:$D$200,MATCH($Q5934,Offerte!$L$2:$L$200,0)),0))</f>
        <v/>
      </c>
      <c r="T5934" s="21">
        <f>IF($A5934="","",IFERROR(INDEX(Offerte!$G$2:$G$200,MATCH($Q5934,Offerte!$L$2:$L$200,0)),"NO"))</f>
        <v/>
      </c>
    </row>
    <row r="5935">
      <c r="A5935" s="10">
        <f>IF(Offerte!$A193="","",Offerte!$A193)</f>
        <v/>
      </c>
      <c r="B5935" s="10">
        <f>IF(Offerte!$A193="","",Offerte!$B193)</f>
        <v/>
      </c>
      <c r="C5935" s="10">
        <f>IF(Offerte!$A193="","",Offerte!$C193)</f>
        <v/>
      </c>
      <c r="D5935" s="10" t="inlineStr">
        <is>
          <t>C.2.1</t>
        </is>
      </c>
      <c r="E5935" s="10" t="inlineStr">
        <is>
          <t>C</t>
        </is>
      </c>
      <c r="F5935" s="10" t="inlineStr">
        <is>
          <t>Q</t>
        </is>
      </c>
      <c r="G5935" s="10" t="inlineStr">
        <is>
          <t>higher</t>
        </is>
      </c>
      <c r="H5935" s="10" t="n">
        <v>3</v>
      </c>
      <c r="I5935" s="10" t="inlineStr">
        <is>
          <t>Tasso di copertura del servizio con telecamere di bordo di videosorveglianza</t>
        </is>
      </c>
      <c r="J5935" s="20" t="n"/>
      <c r="K5935" s="20" t="n"/>
      <c r="L5935" s="20" t="n"/>
      <c r="M5935" s="20" t="n"/>
      <c r="N5935" s="21">
        <f>IF($A5935="","",IFERROR(VALUE($K5935)/VALUE($L5935),IFERROR(VALUE($J5935),0)))</f>
        <v/>
      </c>
      <c r="O5935" s="21">
        <f>IF($A5935="",0,IF(OR($S5935&lt;&gt;1,COUNTA($J5935:$M5935)=0),0,IF(SUMPRODUCT(MAX(($C$5:$C$6173=$C5935)*($D$5:$D$6173=$D5935)*($S$5:$S$6173=1)*IFERROR($N$5:$N$6173*1,0)))&gt;0,ROUND($H5935*($N5935/SUMPRODUCT(MAX(($C$5:$C$6173=$C5935)*($D$5:$D$6173=$D5935)*($S$5:$S$6173=1)*IFERROR($N$5:$N$6173*1,0)))),4),0)))</f>
        <v/>
      </c>
      <c r="P5935" s="10" t="inlineStr">
        <is>
          <t>Autobus attrezzati con videosorveglianza / Autobus totali in offerta, incluse scorte</t>
        </is>
      </c>
      <c r="Q5935" s="21">
        <f>IF($A5935="","",$A5935&amp;"|"&amp;$C5935)</f>
        <v/>
      </c>
      <c r="R5935" s="21">
        <f>IF($A5935="","",$A5935&amp;"|"&amp;$C5935&amp;"|"&amp;$D5935)</f>
        <v/>
      </c>
      <c r="S5935" s="21">
        <f>IF($A5935="","",IFERROR(INDEX(Offerte!$D$2:$D$200,MATCH($Q5935,Offerte!$L$2:$L$200,0)),0))</f>
        <v/>
      </c>
      <c r="T5935" s="21">
        <f>IF($A5935="","",IFERROR(INDEX(Offerte!$G$2:$G$200,MATCH($Q5935,Offerte!$L$2:$L$200,0)),"NO"))</f>
        <v/>
      </c>
    </row>
    <row r="5936">
      <c r="A5936" s="10">
        <f>IF(Offerte!$A193="","",Offerte!$A193)</f>
        <v/>
      </c>
      <c r="B5936" s="10">
        <f>IF(Offerte!$A193="","",Offerte!$B193)</f>
        <v/>
      </c>
      <c r="C5936" s="10">
        <f>IF(Offerte!$A193="","",Offerte!$C193)</f>
        <v/>
      </c>
      <c r="D5936" s="10" t="inlineStr">
        <is>
          <t>C.2.2</t>
        </is>
      </c>
      <c r="E5936" s="10" t="inlineStr">
        <is>
          <t>C</t>
        </is>
      </c>
      <c r="F5936" s="10" t="inlineStr">
        <is>
          <t>T</t>
        </is>
      </c>
      <c r="G5936" s="10" t="inlineStr">
        <is>
          <t>tabular</t>
        </is>
      </c>
      <c r="H5936" s="10" t="n">
        <v>1</v>
      </c>
      <c r="I5936" s="10" t="inlineStr">
        <is>
          <t>Software video/audio analisi per situazioni di pericolo</t>
        </is>
      </c>
      <c r="J5936" s="20" t="n"/>
      <c r="K5936" s="20" t="n"/>
      <c r="L5936" s="20" t="n"/>
      <c r="M5936" s="20" t="n"/>
      <c r="N5936" s="21">
        <f>IF($A5936="","",IF(IFERROR(VALUE($M5936),0)=1,1,0))</f>
        <v/>
      </c>
      <c r="O5936" s="21">
        <f>IF($A5936="",0,IF(OR($S5936&lt;&gt;1,COUNTA($J5936:$M5936)=0),0,IF($N5936=1,$H5936,0)))</f>
        <v/>
      </c>
      <c r="P5936" s="10" t="inlineStr">
        <is>
          <t>sì/no</t>
        </is>
      </c>
      <c r="Q5936" s="21">
        <f>IF($A5936="","",$A5936&amp;"|"&amp;$C5936)</f>
        <v/>
      </c>
      <c r="R5936" s="21">
        <f>IF($A5936="","",$A5936&amp;"|"&amp;$C5936&amp;"|"&amp;$D5936)</f>
        <v/>
      </c>
      <c r="S5936" s="21">
        <f>IF($A5936="","",IFERROR(INDEX(Offerte!$D$2:$D$200,MATCH($Q5936,Offerte!$L$2:$L$200,0)),0))</f>
        <v/>
      </c>
      <c r="T5936" s="21">
        <f>IF($A5936="","",IFERROR(INDEX(Offerte!$G$2:$G$200,MATCH($Q5936,Offerte!$L$2:$L$200,0)),"NO"))</f>
        <v/>
      </c>
    </row>
    <row r="5937">
      <c r="A5937" s="10">
        <f>IF(Offerte!$A193="","",Offerte!$A193)</f>
        <v/>
      </c>
      <c r="B5937" s="10">
        <f>IF(Offerte!$A193="","",Offerte!$B193)</f>
        <v/>
      </c>
      <c r="C5937" s="10">
        <f>IF(Offerte!$A193="","",Offerte!$C193)</f>
        <v/>
      </c>
      <c r="D5937" s="10" t="inlineStr">
        <is>
          <t>C.2.3</t>
        </is>
      </c>
      <c r="E5937" s="10" t="inlineStr">
        <is>
          <t>C</t>
        </is>
      </c>
      <c r="F5937" s="10" t="inlineStr">
        <is>
          <t>T</t>
        </is>
      </c>
      <c r="G5937" s="10" t="inlineStr">
        <is>
          <t>tabular</t>
        </is>
      </c>
      <c r="H5937" s="10" t="n">
        <v>1</v>
      </c>
      <c r="I5937" s="10" t="inlineStr">
        <is>
          <t>Collegamento con centrale qualificata di pronto intervento</t>
        </is>
      </c>
      <c r="J5937" s="20" t="n"/>
      <c r="K5937" s="20" t="n"/>
      <c r="L5937" s="20" t="n"/>
      <c r="M5937" s="20" t="n"/>
      <c r="N5937" s="21">
        <f>IF($A5937="","",IF(IFERROR(VALUE($M5937),0)=1,1,0))</f>
        <v/>
      </c>
      <c r="O5937" s="21">
        <f>IF($A5937="",0,IF(OR($S5937&lt;&gt;1,COUNTA($J5937:$M5937)=0),0,IF($N5937=1,$H5937,0)))</f>
        <v/>
      </c>
      <c r="P5937" s="10" t="inlineStr">
        <is>
          <t>sì/no</t>
        </is>
      </c>
      <c r="Q5937" s="21">
        <f>IF($A5937="","",$A5937&amp;"|"&amp;$C5937)</f>
        <v/>
      </c>
      <c r="R5937" s="21">
        <f>IF($A5937="","",$A5937&amp;"|"&amp;$C5937&amp;"|"&amp;$D5937)</f>
        <v/>
      </c>
      <c r="S5937" s="21">
        <f>IF($A5937="","",IFERROR(INDEX(Offerte!$D$2:$D$200,MATCH($Q5937,Offerte!$L$2:$L$200,0)),0))</f>
        <v/>
      </c>
      <c r="T5937" s="21">
        <f>IF($A5937="","",IFERROR(INDEX(Offerte!$G$2:$G$200,MATCH($Q5937,Offerte!$L$2:$L$200,0)),"NO"))</f>
        <v/>
      </c>
    </row>
    <row r="5938">
      <c r="A5938" s="10">
        <f>IF(Offerte!$A193="","",Offerte!$A193)</f>
        <v/>
      </c>
      <c r="B5938" s="10">
        <f>IF(Offerte!$A193="","",Offerte!$B193)</f>
        <v/>
      </c>
      <c r="C5938" s="10">
        <f>IF(Offerte!$A193="","",Offerte!$C193)</f>
        <v/>
      </c>
      <c r="D5938" s="10" t="inlineStr">
        <is>
          <t>C.2.4</t>
        </is>
      </c>
      <c r="E5938" s="10" t="inlineStr">
        <is>
          <t>C</t>
        </is>
      </c>
      <c r="F5938" s="10" t="inlineStr">
        <is>
          <t>Q</t>
        </is>
      </c>
      <c r="G5938" s="10" t="inlineStr">
        <is>
          <t>higher</t>
        </is>
      </c>
      <c r="H5938" s="10" t="n">
        <v>1</v>
      </c>
      <c r="I5938" s="10" t="inlineStr">
        <is>
          <t>Tasso di copertura del servizio con dispositivi per la chiamata di emergenza del conducente</t>
        </is>
      </c>
      <c r="J5938" s="20" t="n"/>
      <c r="K5938" s="20" t="n"/>
      <c r="L5938" s="20" t="n"/>
      <c r="M5938" s="20" t="n"/>
      <c r="N5938" s="21">
        <f>IF($A5938="","",IFERROR(VALUE($K5938)/VALUE($L5938),IFERROR(VALUE($J5938),0)))</f>
        <v/>
      </c>
      <c r="O5938" s="21">
        <f>IF($A5938="",0,IF(OR($S5938&lt;&gt;1,COUNTA($J5938:$M5938)=0),0,IF(SUMPRODUCT(MAX(($C$5:$C$6173=$C5938)*($D$5:$D$6173=$D5938)*($S$5:$S$6173=1)*IFERROR($N$5:$N$6173*1,0)))&gt;0,ROUND($H5938*($N5938/SUMPRODUCT(MAX(($C$5:$C$6173=$C5938)*($D$5:$D$6173=$D5938)*($S$5:$S$6173=1)*IFERROR($N$5:$N$6173*1,0)))),4),0)))</f>
        <v/>
      </c>
      <c r="P5938" s="10" t="inlineStr">
        <is>
          <t>Autobus attrezzati con chiamata di emergenza / Autobus totali in offerta, incluse scorte</t>
        </is>
      </c>
      <c r="Q5938" s="21">
        <f>IF($A5938="","",$A5938&amp;"|"&amp;$C5938)</f>
        <v/>
      </c>
      <c r="R5938" s="21">
        <f>IF($A5938="","",$A5938&amp;"|"&amp;$C5938&amp;"|"&amp;$D5938)</f>
        <v/>
      </c>
      <c r="S5938" s="21">
        <f>IF($A5938="","",IFERROR(INDEX(Offerte!$D$2:$D$200,MATCH($Q5938,Offerte!$L$2:$L$200,0)),0))</f>
        <v/>
      </c>
      <c r="T5938" s="21">
        <f>IF($A5938="","",IFERROR(INDEX(Offerte!$G$2:$G$200,MATCH($Q5938,Offerte!$L$2:$L$200,0)),"NO"))</f>
        <v/>
      </c>
    </row>
    <row r="5939">
      <c r="A5939" s="10">
        <f>IF(Offerte!$A193="","",Offerte!$A193)</f>
        <v/>
      </c>
      <c r="B5939" s="10">
        <f>IF(Offerte!$A193="","",Offerte!$B193)</f>
        <v/>
      </c>
      <c r="C5939" s="10">
        <f>IF(Offerte!$A193="","",Offerte!$C193)</f>
        <v/>
      </c>
      <c r="D5939" s="10" t="inlineStr">
        <is>
          <t>C.3.1</t>
        </is>
      </c>
      <c r="E5939" s="10" t="inlineStr">
        <is>
          <t>C</t>
        </is>
      </c>
      <c r="F5939" s="10" t="inlineStr">
        <is>
          <t>Q</t>
        </is>
      </c>
      <c r="G5939" s="10" t="inlineStr">
        <is>
          <t>higher</t>
        </is>
      </c>
      <c r="H5939" s="10" t="n">
        <v>2</v>
      </c>
      <c r="I5939" s="10" t="inlineStr">
        <is>
          <t>Tasso di copertura del servizio con dispositivi di informazione dinamica a bordo mezzo</t>
        </is>
      </c>
      <c r="J5939" s="20" t="n"/>
      <c r="K5939" s="20" t="n"/>
      <c r="L5939" s="20" t="n"/>
      <c r="M5939" s="20" t="n"/>
      <c r="N5939" s="21">
        <f>IF($A5939="","",IFERROR(VALUE($K5939)/VALUE($L5939),IFERROR(VALUE($J5939),0)))</f>
        <v/>
      </c>
      <c r="O5939" s="21">
        <f>IF($A5939="",0,IF(OR($S5939&lt;&gt;1,COUNTA($J5939:$M5939)=0),0,IF(SUMPRODUCT(MAX(($C$5:$C$6173=$C5939)*($D$5:$D$6173=$D5939)*($S$5:$S$6173=1)*IFERROR($N$5:$N$6173*1,0)))&gt;0,ROUND($H5939*($N5939/SUMPRODUCT(MAX(($C$5:$C$6173=$C5939)*($D$5:$D$6173=$D5939)*($S$5:$S$6173=1)*IFERROR($N$5:$N$6173*1,0)))),4),0)))</f>
        <v/>
      </c>
      <c r="P5939" s="10" t="inlineStr">
        <is>
          <t>Autobus con monitor e indicatori vocali / Autobus totali in offerta, incluse scorte</t>
        </is>
      </c>
      <c r="Q5939" s="21">
        <f>IF($A5939="","",$A5939&amp;"|"&amp;$C5939)</f>
        <v/>
      </c>
      <c r="R5939" s="21">
        <f>IF($A5939="","",$A5939&amp;"|"&amp;$C5939&amp;"|"&amp;$D5939)</f>
        <v/>
      </c>
      <c r="S5939" s="21">
        <f>IF($A5939="","",IFERROR(INDEX(Offerte!$D$2:$D$200,MATCH($Q5939,Offerte!$L$2:$L$200,0)),0))</f>
        <v/>
      </c>
      <c r="T5939" s="21">
        <f>IF($A5939="","",IFERROR(INDEX(Offerte!$G$2:$G$200,MATCH($Q5939,Offerte!$L$2:$L$200,0)),"NO"))</f>
        <v/>
      </c>
    </row>
    <row r="5940">
      <c r="A5940" s="10">
        <f>IF(Offerte!$A193="","",Offerte!$A193)</f>
        <v/>
      </c>
      <c r="B5940" s="10">
        <f>IF(Offerte!$A193="","",Offerte!$B193)</f>
        <v/>
      </c>
      <c r="C5940" s="10">
        <f>IF(Offerte!$A193="","",Offerte!$C193)</f>
        <v/>
      </c>
      <c r="D5940" s="10" t="inlineStr">
        <is>
          <t>C.3.2</t>
        </is>
      </c>
      <c r="E5940" s="10" t="inlineStr">
        <is>
          <t>C</t>
        </is>
      </c>
      <c r="F5940" s="10" t="inlineStr">
        <is>
          <t>T</t>
        </is>
      </c>
      <c r="G5940" s="10" t="inlineStr">
        <is>
          <t>tabular</t>
        </is>
      </c>
      <c r="H5940" s="10" t="n">
        <v>2</v>
      </c>
      <c r="I5940" s="10" t="inlineStr">
        <is>
          <t>Informazioni a bordo su coincidenze ai nodi</t>
        </is>
      </c>
      <c r="J5940" s="20" t="n"/>
      <c r="K5940" s="20" t="n"/>
      <c r="L5940" s="20" t="n"/>
      <c r="M5940" s="20" t="n"/>
      <c r="N5940" s="21">
        <f>IF($A5940="","",IF(IFERROR(VALUE($M5940),0)=1,1,0))</f>
        <v/>
      </c>
      <c r="O5940" s="21">
        <f>IF($A5940="",0,IF(OR($S5940&lt;&gt;1,COUNTA($J5940:$M5940)=0),0,IF(AND($N5940=1,IFERROR(SUMIFS($N$5:$N$6173,$Q$5:$Q$6173,$Q5940,$D$5:$D$6173,"C.3.1"),0)&gt;=0.5),$H5940,0)))</f>
        <v/>
      </c>
      <c r="P5940" s="10" t="inlineStr">
        <is>
          <t>Dipende da C.3.1 &gt;= 0.5</t>
        </is>
      </c>
      <c r="Q5940" s="21">
        <f>IF($A5940="","",$A5940&amp;"|"&amp;$C5940)</f>
        <v/>
      </c>
      <c r="R5940" s="21">
        <f>IF($A5940="","",$A5940&amp;"|"&amp;$C5940&amp;"|"&amp;$D5940)</f>
        <v/>
      </c>
      <c r="S5940" s="21">
        <f>IF($A5940="","",IFERROR(INDEX(Offerte!$D$2:$D$200,MATCH($Q5940,Offerte!$L$2:$L$200,0)),0))</f>
        <v/>
      </c>
      <c r="T5940" s="21">
        <f>IF($A5940="","",IFERROR(INDEX(Offerte!$G$2:$G$200,MATCH($Q5940,Offerte!$L$2:$L$200,0)),"NO"))</f>
        <v/>
      </c>
    </row>
    <row r="5941">
      <c r="A5941" s="10">
        <f>IF(Offerte!$A193="","",Offerte!$A193)</f>
        <v/>
      </c>
      <c r="B5941" s="10">
        <f>IF(Offerte!$A193="","",Offerte!$B193)</f>
        <v/>
      </c>
      <c r="C5941" s="10">
        <f>IF(Offerte!$A193="","",Offerte!$C193)</f>
        <v/>
      </c>
      <c r="D5941" s="10" t="inlineStr">
        <is>
          <t>D.1.1</t>
        </is>
      </c>
      <c r="E5941" s="10" t="inlineStr">
        <is>
          <t>D</t>
        </is>
      </c>
      <c r="F5941" s="10" t="inlineStr">
        <is>
          <t>Q</t>
        </is>
      </c>
      <c r="G5941" s="10" t="inlineStr">
        <is>
          <t>higher</t>
        </is>
      </c>
      <c r="H5941" s="10" t="n">
        <v>3</v>
      </c>
      <c r="I5941" s="10" t="inlineStr">
        <is>
          <t>Installazione di pensiline</t>
        </is>
      </c>
      <c r="J5941" s="20" t="n"/>
      <c r="K5941" s="20" t="n"/>
      <c r="L5941" s="20" t="n"/>
      <c r="M5941" s="20" t="n"/>
      <c r="N5941" s="21">
        <f>IF($A5941="","",IFERROR(VALUE($J5941),0))</f>
        <v/>
      </c>
      <c r="O5941" s="21">
        <f>IF($A5941="",0,IF(OR($S5941&lt;&gt;1,COUNTA($J5941:$M5941)=0),0,IF(SUMPRODUCT(MAX(($C$5:$C$6173=$C5941)*($D$5:$D$6173=$D5941)*($S$5:$S$6173=1)*IFERROR($N$5:$N$6173*1,0)))&gt;0,ROUND($H5941*($N5941/SUMPRODUCT(MAX(($C$5:$C$6173=$C5941)*($D$5:$D$6173=$D5941)*($S$5:$S$6173=1)*IFERROR($N$5:$N$6173*1,0)))),4),0)))</f>
        <v/>
      </c>
      <c r="P5941" s="10" t="inlineStr">
        <is>
          <t>fermate</t>
        </is>
      </c>
      <c r="Q5941" s="21">
        <f>IF($A5941="","",$A5941&amp;"|"&amp;$C5941)</f>
        <v/>
      </c>
      <c r="R5941" s="21">
        <f>IF($A5941="","",$A5941&amp;"|"&amp;$C5941&amp;"|"&amp;$D5941)</f>
        <v/>
      </c>
      <c r="S5941" s="21">
        <f>IF($A5941="","",IFERROR(INDEX(Offerte!$D$2:$D$200,MATCH($Q5941,Offerte!$L$2:$L$200,0)),0))</f>
        <v/>
      </c>
      <c r="T5941" s="21">
        <f>IF($A5941="","",IFERROR(INDEX(Offerte!$G$2:$G$200,MATCH($Q5941,Offerte!$L$2:$L$200,0)),"NO"))</f>
        <v/>
      </c>
    </row>
    <row r="5942">
      <c r="A5942" s="10">
        <f>IF(Offerte!$A193="","",Offerte!$A193)</f>
        <v/>
      </c>
      <c r="B5942" s="10">
        <f>IF(Offerte!$A193="","",Offerte!$B193)</f>
        <v/>
      </c>
      <c r="C5942" s="10">
        <f>IF(Offerte!$A193="","",Offerte!$C193)</f>
        <v/>
      </c>
      <c r="D5942" s="10" t="inlineStr">
        <is>
          <t>D.1.2</t>
        </is>
      </c>
      <c r="E5942" s="10" t="inlineStr">
        <is>
          <t>D</t>
        </is>
      </c>
      <c r="F5942" s="10" t="inlineStr">
        <is>
          <t>Q</t>
        </is>
      </c>
      <c r="G5942" s="10" t="inlineStr">
        <is>
          <t>higher</t>
        </is>
      </c>
      <c r="H5942" s="10" t="n">
        <v>3</v>
      </c>
      <c r="I5942" s="10" t="inlineStr">
        <is>
          <t>Installazione di paline di fermata conformi alla DGR 581/2023</t>
        </is>
      </c>
      <c r="J5942" s="20" t="n"/>
      <c r="K5942" s="20" t="n"/>
      <c r="L5942" s="20" t="n"/>
      <c r="M5942" s="20" t="n"/>
      <c r="N5942" s="21">
        <f>IF($A5942="","",IFERROR(VALUE($J5942),0))</f>
        <v/>
      </c>
      <c r="O5942" s="21">
        <f>IF($A5942="",0,IF(OR($S5942&lt;&gt;1,COUNTA($J5942:$M5942)=0),0,IF(SUMPRODUCT(MAX(($C$5:$C$6173=$C5942)*($D$5:$D$6173=$D5942)*($S$5:$S$6173=1)*IFERROR($N$5:$N$6173*1,0)))&gt;0,ROUND($H5942*($N5942/SUMPRODUCT(MAX(($C$5:$C$6173=$C5942)*($D$5:$D$6173=$D5942)*($S$5:$S$6173=1)*IFERROR($N$5:$N$6173*1,0)))),4),0)))</f>
        <v/>
      </c>
      <c r="P5942" s="10" t="inlineStr">
        <is>
          <t>fermate</t>
        </is>
      </c>
      <c r="Q5942" s="21">
        <f>IF($A5942="","",$A5942&amp;"|"&amp;$C5942)</f>
        <v/>
      </c>
      <c r="R5942" s="21">
        <f>IF($A5942="","",$A5942&amp;"|"&amp;$C5942&amp;"|"&amp;$D5942)</f>
        <v/>
      </c>
      <c r="S5942" s="21">
        <f>IF($A5942="","",IFERROR(INDEX(Offerte!$D$2:$D$200,MATCH($Q5942,Offerte!$L$2:$L$200,0)),0))</f>
        <v/>
      </c>
      <c r="T5942" s="21">
        <f>IF($A5942="","",IFERROR(INDEX(Offerte!$G$2:$G$200,MATCH($Q5942,Offerte!$L$2:$L$200,0)),"NO"))</f>
        <v/>
      </c>
    </row>
    <row r="5943">
      <c r="A5943" s="10">
        <f>IF(Offerte!$A193="","",Offerte!$A193)</f>
        <v/>
      </c>
      <c r="B5943" s="10">
        <f>IF(Offerte!$A193="","",Offerte!$B193)</f>
        <v/>
      </c>
      <c r="C5943" s="10">
        <f>IF(Offerte!$A193="","",Offerte!$C193)</f>
        <v/>
      </c>
      <c r="D5943" s="10" t="inlineStr">
        <is>
          <t>D.1.3</t>
        </is>
      </c>
      <c r="E5943" s="10" t="inlineStr">
        <is>
          <t>D</t>
        </is>
      </c>
      <c r="F5943" s="10" t="inlineStr">
        <is>
          <t>Q</t>
        </is>
      </c>
      <c r="G5943" s="10" t="inlineStr">
        <is>
          <t>higher</t>
        </is>
      </c>
      <c r="H5943" s="10" t="n">
        <v>2</v>
      </c>
      <c r="I5943" s="10" t="inlineStr">
        <is>
          <t>Display informativi connessi alle fermate</t>
        </is>
      </c>
      <c r="J5943" s="20" t="n"/>
      <c r="K5943" s="20" t="n"/>
      <c r="L5943" s="20" t="n"/>
      <c r="M5943" s="20" t="n"/>
      <c r="N5943" s="21">
        <f>IF($A5943="","",IFERROR(VALUE($J5943),0))</f>
        <v/>
      </c>
      <c r="O5943" s="21">
        <f>IF($A5943="",0,IF(OR($S5943&lt;&gt;1,COUNTA($J5943:$M5943)=0),0,IF(SUMPRODUCT(MAX(($C$5:$C$6173=$C5943)*($D$5:$D$6173=$D5943)*($S$5:$S$6173=1)*IFERROR($N$5:$N$6173*1,0)))&gt;0,ROUND($H5943*($N5943/SUMPRODUCT(MAX(($C$5:$C$6173=$C5943)*($D$5:$D$6173=$D5943)*($S$5:$S$6173=1)*IFERROR($N$5:$N$6173*1,0)))),4),0)))</f>
        <v/>
      </c>
      <c r="P5943" s="10" t="inlineStr">
        <is>
          <t>fermate</t>
        </is>
      </c>
      <c r="Q5943" s="21">
        <f>IF($A5943="","",$A5943&amp;"|"&amp;$C5943)</f>
        <v/>
      </c>
      <c r="R5943" s="21">
        <f>IF($A5943="","",$A5943&amp;"|"&amp;$C5943&amp;"|"&amp;$D5943)</f>
        <v/>
      </c>
      <c r="S5943" s="21">
        <f>IF($A5943="","",IFERROR(INDEX(Offerte!$D$2:$D$200,MATCH($Q5943,Offerte!$L$2:$L$200,0)),0))</f>
        <v/>
      </c>
      <c r="T5943" s="21">
        <f>IF($A5943="","",IFERROR(INDEX(Offerte!$G$2:$G$200,MATCH($Q5943,Offerte!$L$2:$L$200,0)),"NO"))</f>
        <v/>
      </c>
    </row>
    <row r="5944">
      <c r="A5944" s="10">
        <f>IF(Offerte!$A193="","",Offerte!$A193)</f>
        <v/>
      </c>
      <c r="B5944" s="10">
        <f>IF(Offerte!$A193="","",Offerte!$B193)</f>
        <v/>
      </c>
      <c r="C5944" s="10">
        <f>IF(Offerte!$A193="","",Offerte!$C193)</f>
        <v/>
      </c>
      <c r="D5944" s="10" t="inlineStr">
        <is>
          <t>D.2.1</t>
        </is>
      </c>
      <c r="E5944" s="10" t="inlineStr">
        <is>
          <t>D</t>
        </is>
      </c>
      <c r="F5944" s="10" t="inlineStr">
        <is>
          <t>Q</t>
        </is>
      </c>
      <c r="G5944" s="10" t="inlineStr">
        <is>
          <t>higher</t>
        </is>
      </c>
      <c r="H5944" s="10" t="n">
        <v>2</v>
      </c>
      <c r="I5944" s="10" t="inlineStr">
        <is>
          <t>Segnali tattili Loges-Vet-Evolution</t>
        </is>
      </c>
      <c r="J5944" s="20" t="n"/>
      <c r="K5944" s="20" t="n"/>
      <c r="L5944" s="20" t="n"/>
      <c r="M5944" s="20" t="n"/>
      <c r="N5944" s="21">
        <f>IF($A5944="","",IFERROR(VALUE($J5944),0))</f>
        <v/>
      </c>
      <c r="O5944" s="21">
        <f>IF($A5944="",0,IF(OR($S5944&lt;&gt;1,COUNTA($J5944:$M5944)=0),0,IF(SUMPRODUCT(MAX(($C$5:$C$6173=$C5944)*($D$5:$D$6173=$D5944)*($S$5:$S$6173=1)*IFERROR($N$5:$N$6173*1,0)))&gt;0,ROUND($H5944*($N5944/SUMPRODUCT(MAX(($C$5:$C$6173=$C5944)*($D$5:$D$6173=$D5944)*($S$5:$S$6173=1)*IFERROR($N$5:$N$6173*1,0)))),4),0)))</f>
        <v/>
      </c>
      <c r="P5944" s="10" t="inlineStr">
        <is>
          <t>fermate</t>
        </is>
      </c>
      <c r="Q5944" s="21">
        <f>IF($A5944="","",$A5944&amp;"|"&amp;$C5944)</f>
        <v/>
      </c>
      <c r="R5944" s="21">
        <f>IF($A5944="","",$A5944&amp;"|"&amp;$C5944&amp;"|"&amp;$D5944)</f>
        <v/>
      </c>
      <c r="S5944" s="21">
        <f>IF($A5944="","",IFERROR(INDEX(Offerte!$D$2:$D$200,MATCH($Q5944,Offerte!$L$2:$L$200,0)),0))</f>
        <v/>
      </c>
      <c r="T5944" s="21">
        <f>IF($A5944="","",IFERROR(INDEX(Offerte!$G$2:$G$200,MATCH($Q5944,Offerte!$L$2:$L$200,0)),"NO"))</f>
        <v/>
      </c>
    </row>
    <row r="5945">
      <c r="A5945" s="10">
        <f>IF(Offerte!$A193="","",Offerte!$A193)</f>
        <v/>
      </c>
      <c r="B5945" s="10">
        <f>IF(Offerte!$A193="","",Offerte!$B193)</f>
        <v/>
      </c>
      <c r="C5945" s="10">
        <f>IF(Offerte!$A193="","",Offerte!$C193)</f>
        <v/>
      </c>
      <c r="D5945" s="10" t="inlineStr">
        <is>
          <t>E.1.1</t>
        </is>
      </c>
      <c r="E5945" s="10" t="inlineStr">
        <is>
          <t>E</t>
        </is>
      </c>
      <c r="F5945" s="10" t="inlineStr">
        <is>
          <t>T</t>
        </is>
      </c>
      <c r="G5945" s="10" t="inlineStr">
        <is>
          <t>tabular</t>
        </is>
      </c>
      <c r="H5945" s="10" t="n">
        <v>2</v>
      </c>
      <c r="I5945" s="10" t="inlineStr">
        <is>
          <t>Mobile app con travel planner PRM</t>
        </is>
      </c>
      <c r="J5945" s="20" t="n"/>
      <c r="K5945" s="20" t="n"/>
      <c r="L5945" s="20" t="n"/>
      <c r="M5945" s="20" t="n"/>
      <c r="N5945" s="21">
        <f>IF($A5945="","",IF(IFERROR(VALUE($M5945),0)=1,1,0))</f>
        <v/>
      </c>
      <c r="O5945" s="21">
        <f>IF($A5945="",0,IF(OR($S5945&lt;&gt;1,COUNTA($J5945:$M5945)=0),0,IF($N5945=1,$H5945,0)))</f>
        <v/>
      </c>
      <c r="P5945" s="10" t="inlineStr">
        <is>
          <t>sì/no</t>
        </is>
      </c>
      <c r="Q5945" s="21">
        <f>IF($A5945="","",$A5945&amp;"|"&amp;$C5945)</f>
        <v/>
      </c>
      <c r="R5945" s="21">
        <f>IF($A5945="","",$A5945&amp;"|"&amp;$C5945&amp;"|"&amp;$D5945)</f>
        <v/>
      </c>
      <c r="S5945" s="21">
        <f>IF($A5945="","",IFERROR(INDEX(Offerte!$D$2:$D$200,MATCH($Q5945,Offerte!$L$2:$L$200,0)),0))</f>
        <v/>
      </c>
      <c r="T5945" s="21">
        <f>IF($A5945="","",IFERROR(INDEX(Offerte!$G$2:$G$200,MATCH($Q5945,Offerte!$L$2:$L$200,0)),"NO"))</f>
        <v/>
      </c>
    </row>
    <row r="5946">
      <c r="A5946" s="10">
        <f>IF(Offerte!$A193="","",Offerte!$A193)</f>
        <v/>
      </c>
      <c r="B5946" s="10">
        <f>IF(Offerte!$A193="","",Offerte!$B193)</f>
        <v/>
      </c>
      <c r="C5946" s="10">
        <f>IF(Offerte!$A193="","",Offerte!$C193)</f>
        <v/>
      </c>
      <c r="D5946" s="10" t="inlineStr">
        <is>
          <t>E.2.1</t>
        </is>
      </c>
      <c r="E5946" s="10" t="inlineStr">
        <is>
          <t>E</t>
        </is>
      </c>
      <c r="F5946" s="10" t="inlineStr">
        <is>
          <t>D</t>
        </is>
      </c>
      <c r="G5946" s="10" t="inlineStr">
        <is>
          <t>discretionary</t>
        </is>
      </c>
      <c r="H5946" s="10" t="n">
        <v>2</v>
      </c>
      <c r="I5946" s="10" t="inlineStr">
        <is>
          <t>Altre azioni informative e rapporti con gli utenti</t>
        </is>
      </c>
      <c r="J5946" s="20" t="n"/>
      <c r="K5946" s="20" t="n"/>
      <c r="L5946" s="20" t="n"/>
      <c r="M5946" s="20" t="n"/>
      <c r="N5946" s="21">
        <f>IF($A5946="","",MAX(0,MIN(1,IFERROR(VALUE($M5946),0))))</f>
        <v/>
      </c>
      <c r="O5946" s="21">
        <f>IF($A5946="",0,IF(OR($S5946&lt;&gt;1,COUNTA($J5946:$M5946)=0),0,IF(SUMPRODUCT(MAX(($C$5:$C$6173=$C5946)*($D$5:$D$6173=$D5946)*($S$5:$S$6173=1)*IFERROR($N$5:$N$6173*1,0)))&gt;0,ROUND($H5946*($N5946/SUMPRODUCT(MAX(($C$5:$C$6173=$C5946)*($D$5:$D$6173=$D5946)*($S$5:$S$6173=1)*IFERROR($N$5:$N$6173*1,0)))),4),0)))</f>
        <v/>
      </c>
      <c r="P5946" s="10" t="inlineStr">
        <is>
          <t>coeff.</t>
        </is>
      </c>
      <c r="Q5946" s="21">
        <f>IF($A5946="","",$A5946&amp;"|"&amp;$C5946)</f>
        <v/>
      </c>
      <c r="R5946" s="21">
        <f>IF($A5946="","",$A5946&amp;"|"&amp;$C5946&amp;"|"&amp;$D5946)</f>
        <v/>
      </c>
      <c r="S5946" s="21">
        <f>IF($A5946="","",IFERROR(INDEX(Offerte!$D$2:$D$200,MATCH($Q5946,Offerte!$L$2:$L$200,0)),0))</f>
        <v/>
      </c>
      <c r="T5946" s="21">
        <f>IF($A5946="","",IFERROR(INDEX(Offerte!$G$2:$G$200,MATCH($Q5946,Offerte!$L$2:$L$200,0)),"NO"))</f>
        <v/>
      </c>
    </row>
    <row r="5947">
      <c r="A5947" s="10">
        <f>IF(Offerte!$A193="","",Offerte!$A193)</f>
        <v/>
      </c>
      <c r="B5947" s="10">
        <f>IF(Offerte!$A193="","",Offerte!$B193)</f>
        <v/>
      </c>
      <c r="C5947" s="10">
        <f>IF(Offerte!$A193="","",Offerte!$C193)</f>
        <v/>
      </c>
      <c r="D5947" s="10" t="inlineStr">
        <is>
          <t>F.1.1</t>
        </is>
      </c>
      <c r="E5947" s="10" t="inlineStr">
        <is>
          <t>F</t>
        </is>
      </c>
      <c r="F5947" s="10" t="inlineStr">
        <is>
          <t>Q</t>
        </is>
      </c>
      <c r="G5947" s="10" t="inlineStr">
        <is>
          <t>lower</t>
        </is>
      </c>
      <c r="H5947" s="10" t="n">
        <v>7</v>
      </c>
      <c r="I5947" s="10" t="inlineStr">
        <is>
          <t>Performance ambientali del parco mezzi adibito al servizio - I_CEA</t>
        </is>
      </c>
      <c r="J5947" s="20" t="n"/>
      <c r="K5947" s="20" t="n"/>
      <c r="L5947" s="20" t="n"/>
      <c r="M5947" s="20" t="n"/>
      <c r="N5947" s="21">
        <f>IF($A5947="","",IFERROR(VALUE($J5947),0))</f>
        <v/>
      </c>
      <c r="O5947" s="21">
        <f>IF($A5947="",0,IF(OR($S5947&lt;&gt;1,COUNTA($J5947:$M5947)=0),0,IF(AND(IFERROR(AGGREGATE(15,6,$N$5:$N$6173/(($C$5:$C$6173=$C5947)*($D$5:$D$6173=$D5947)*($S$5:$S$6173=1)*($N$5:$N$6173&gt;0)),1),0)&gt;0,$N5947&gt;0),ROUND($H5947*(IFERROR(AGGREGATE(15,6,$N$5:$N$6173/(($C$5:$C$6173=$C5947)*($D$5:$D$6173=$D5947)*($S$5:$S$6173=1)*($N$5:$N$6173&gt;0)),1),0)/$N5947),4),0)))</f>
        <v/>
      </c>
      <c r="P5947" s="10" t="inlineStr">
        <is>
          <t>indice</t>
        </is>
      </c>
      <c r="Q5947" s="21">
        <f>IF($A5947="","",$A5947&amp;"|"&amp;$C5947)</f>
        <v/>
      </c>
      <c r="R5947" s="21">
        <f>IF($A5947="","",$A5947&amp;"|"&amp;$C5947&amp;"|"&amp;$D5947)</f>
        <v/>
      </c>
      <c r="S5947" s="21">
        <f>IF($A5947="","",IFERROR(INDEX(Offerte!$D$2:$D$200,MATCH($Q5947,Offerte!$L$2:$L$200,0)),0))</f>
        <v/>
      </c>
      <c r="T5947" s="21">
        <f>IF($A5947="","",IFERROR(INDEX(Offerte!$G$2:$G$200,MATCH($Q5947,Offerte!$L$2:$L$200,0)),"NO"))</f>
        <v/>
      </c>
    </row>
    <row r="5948">
      <c r="A5948" s="10">
        <f>IF(Offerte!$A193="","",Offerte!$A193)</f>
        <v/>
      </c>
      <c r="B5948" s="10">
        <f>IF(Offerte!$A193="","",Offerte!$B193)</f>
        <v/>
      </c>
      <c r="C5948" s="10">
        <f>IF(Offerte!$A193="","",Offerte!$C193)</f>
        <v/>
      </c>
      <c r="D5948" s="10" t="inlineStr">
        <is>
          <t>F.2.1</t>
        </is>
      </c>
      <c r="E5948" s="10" t="inlineStr">
        <is>
          <t>F</t>
        </is>
      </c>
      <c r="F5948" s="10" t="inlineStr">
        <is>
          <t>Q</t>
        </is>
      </c>
      <c r="G5948" s="10" t="inlineStr">
        <is>
          <t>higher</t>
        </is>
      </c>
      <c r="H5948" s="10" t="n">
        <v>2</v>
      </c>
      <c r="I5948" s="10" t="inlineStr">
        <is>
          <t>Tasso di copertura del servizio con dispositivi ECO-DRIVER</t>
        </is>
      </c>
      <c r="J5948" s="20" t="n"/>
      <c r="K5948" s="20" t="n"/>
      <c r="L5948" s="20" t="n"/>
      <c r="M5948" s="20" t="n"/>
      <c r="N5948" s="21">
        <f>IF($A5948="","",IFERROR(VALUE($K5948)/VALUE($L5948),IFERROR(VALUE($J5948),0)))</f>
        <v/>
      </c>
      <c r="O5948" s="21">
        <f>IF($A5948="",0,IF(OR($S5948&lt;&gt;1,COUNTA($J5948:$M5948)=0),0,IF(SUMPRODUCT(MAX(($C$5:$C$6173=$C5948)*($D$5:$D$6173=$D5948)*($S$5:$S$6173=1)*IFERROR($N$5:$N$6173*1,0)))&gt;0,ROUND($H5948*($N5948/SUMPRODUCT(MAX(($C$5:$C$6173=$C5948)*($D$5:$D$6173=$D5948)*($S$5:$S$6173=1)*IFERROR($N$5:$N$6173*1,0)))),4),0)))</f>
        <v/>
      </c>
      <c r="P5948" s="10" t="inlineStr">
        <is>
          <t>Autobus attrezzati con dispositivi ECO-DRIVER / Autobus totali in offerta, incluse scorte</t>
        </is>
      </c>
      <c r="Q5948" s="21">
        <f>IF($A5948="","",$A5948&amp;"|"&amp;$C5948)</f>
        <v/>
      </c>
      <c r="R5948" s="21">
        <f>IF($A5948="","",$A5948&amp;"|"&amp;$C5948&amp;"|"&amp;$D5948)</f>
        <v/>
      </c>
      <c r="S5948" s="21">
        <f>IF($A5948="","",IFERROR(INDEX(Offerte!$D$2:$D$200,MATCH($Q5948,Offerte!$L$2:$L$200,0)),0))</f>
        <v/>
      </c>
      <c r="T5948" s="21">
        <f>IF($A5948="","",IFERROR(INDEX(Offerte!$G$2:$G$200,MATCH($Q5948,Offerte!$L$2:$L$200,0)),"NO"))</f>
        <v/>
      </c>
    </row>
    <row r="5949">
      <c r="A5949" s="10">
        <f>IF(Offerte!$A193="","",Offerte!$A193)</f>
        <v/>
      </c>
      <c r="B5949" s="10">
        <f>IF(Offerte!$A193="","",Offerte!$B193)</f>
        <v/>
      </c>
      <c r="C5949" s="10">
        <f>IF(Offerte!$A193="","",Offerte!$C193)</f>
        <v/>
      </c>
      <c r="D5949" s="10" t="inlineStr">
        <is>
          <t>F.3.1</t>
        </is>
      </c>
      <c r="E5949" s="10" t="inlineStr">
        <is>
          <t>F</t>
        </is>
      </c>
      <c r="F5949" s="10" t="inlineStr">
        <is>
          <t>Q</t>
        </is>
      </c>
      <c r="G5949" s="10" t="inlineStr">
        <is>
          <t>higher</t>
        </is>
      </c>
      <c r="H5949" s="10" t="n">
        <v>2</v>
      </c>
      <c r="I5949" s="10" t="inlineStr">
        <is>
          <t>Autoproduzione consumi elettrici per trazione</t>
        </is>
      </c>
      <c r="J5949" s="20" t="n"/>
      <c r="K5949" s="20" t="n"/>
      <c r="L5949" s="20" t="n"/>
      <c r="M5949" s="20" t="n"/>
      <c r="N5949" s="21">
        <f>IF($A5949="","",IFERROR(VALUE($J5949),0))</f>
        <v/>
      </c>
      <c r="O5949" s="21">
        <f>IF($A5949="",0,IF(OR($S5949&lt;&gt;1,COUNTA($J5949:$M5949)=0),0,IF(SUMPRODUCT(MAX(($C$5:$C$6173=$C5949)*($D$5:$D$6173=$D5949)*($S$5:$S$6173=1)*IFERROR($N$5:$N$6173*1,0)))&gt;0,ROUND($H5949*($N5949/SUMPRODUCT(MAX(($C$5:$C$6173=$C5949)*($D$5:$D$6173=$D5949)*($S$5:$S$6173=1)*IFERROR($N$5:$N$6173*1,0)))),4),0)))</f>
        <v/>
      </c>
      <c r="P5949" s="10" t="inlineStr">
        <is>
          <t>kWh/anno</t>
        </is>
      </c>
      <c r="Q5949" s="21">
        <f>IF($A5949="","",$A5949&amp;"|"&amp;$C5949)</f>
        <v/>
      </c>
      <c r="R5949" s="21">
        <f>IF($A5949="","",$A5949&amp;"|"&amp;$C5949&amp;"|"&amp;$D5949)</f>
        <v/>
      </c>
      <c r="S5949" s="21">
        <f>IF($A5949="","",IFERROR(INDEX(Offerte!$D$2:$D$200,MATCH($Q5949,Offerte!$L$2:$L$200,0)),0))</f>
        <v/>
      </c>
      <c r="T5949" s="21">
        <f>IF($A5949="","",IFERROR(INDEX(Offerte!$G$2:$G$200,MATCH($Q5949,Offerte!$L$2:$L$200,0)),"NO"))</f>
        <v/>
      </c>
    </row>
    <row r="5950">
      <c r="A5950" s="10">
        <f>IF(Offerte!$A193="","",Offerte!$A193)</f>
        <v/>
      </c>
      <c r="B5950" s="10">
        <f>IF(Offerte!$A193="","",Offerte!$B193)</f>
        <v/>
      </c>
      <c r="C5950" s="10">
        <f>IF(Offerte!$A193="","",Offerte!$C193)</f>
        <v/>
      </c>
      <c r="D5950" s="10" t="inlineStr">
        <is>
          <t>F.4.1</t>
        </is>
      </c>
      <c r="E5950" s="10" t="inlineStr">
        <is>
          <t>F</t>
        </is>
      </c>
      <c r="F5950" s="10" t="inlineStr">
        <is>
          <t>Q</t>
        </is>
      </c>
      <c r="G5950" s="10" t="inlineStr">
        <is>
          <t>soil</t>
        </is>
      </c>
      <c r="H5950" s="10" t="n">
        <v>2</v>
      </c>
      <c r="I5950" s="10" t="inlineStr">
        <is>
          <t>Indice di consumo di suolo</t>
        </is>
      </c>
      <c r="J5950" s="20" t="n"/>
      <c r="K5950" s="20" t="n"/>
      <c r="L5950" s="20" t="n"/>
      <c r="M5950" s="20" t="n"/>
      <c r="N5950" s="21">
        <f>IF($A5950="","",IFERROR(VALUE($J5950),0))</f>
        <v/>
      </c>
      <c r="O5950" s="21">
        <f>IF($A5950="",0,IF(OR($S5950&lt;&gt;1,COUNTA($J5950:$M5950)=0),0,IF($N5950&lt;=0,$H5950,IF(SUMPRODUCT(MAX(($C$5:$C$6173=$C5950)*($D$5:$D$6173=$D5950)*($S$5:$S$6173=1)*IFERROR($N$5:$N$6173*1,0)))&gt;0,ROUND($H5950*((SUMPRODUCT(MAX(($C$5:$C$6173=$C5950)*($D$5:$D$6173=$D5950)*($S$5:$S$6173=1)*IFERROR($N$5:$N$6173*1,0)))-$N5950)/SUMPRODUCT(MAX(($C$5:$C$6173=$C5950)*($D$5:$D$6173=$D5950)*($S$5:$S$6173=1)*IFERROR($N$5:$N$6173*1,0)))),4),0))))</f>
        <v/>
      </c>
      <c r="P5950" s="10" t="inlineStr">
        <is>
          <t>m2</t>
        </is>
      </c>
      <c r="Q5950" s="21">
        <f>IF($A5950="","",$A5950&amp;"|"&amp;$C5950)</f>
        <v/>
      </c>
      <c r="R5950" s="21">
        <f>IF($A5950="","",$A5950&amp;"|"&amp;$C5950&amp;"|"&amp;$D5950)</f>
        <v/>
      </c>
      <c r="S5950" s="21">
        <f>IF($A5950="","",IFERROR(INDEX(Offerte!$D$2:$D$200,MATCH($Q5950,Offerte!$L$2:$L$200,0)),0))</f>
        <v/>
      </c>
      <c r="T5950" s="21">
        <f>IF($A5950="","",IFERROR(INDEX(Offerte!$G$2:$G$200,MATCH($Q5950,Offerte!$L$2:$L$200,0)),"NO"))</f>
        <v/>
      </c>
    </row>
    <row r="5951">
      <c r="A5951" s="10">
        <f>IF(Offerte!$A193="","",Offerte!$A193)</f>
        <v/>
      </c>
      <c r="B5951" s="10">
        <f>IF(Offerte!$A193="","",Offerte!$B193)</f>
        <v/>
      </c>
      <c r="C5951" s="10">
        <f>IF(Offerte!$A193="","",Offerte!$C193)</f>
        <v/>
      </c>
      <c r="D5951" s="10" t="inlineStr">
        <is>
          <t>F.5.1</t>
        </is>
      </c>
      <c r="E5951" s="10" t="inlineStr">
        <is>
          <t>F</t>
        </is>
      </c>
      <c r="F5951" s="10" t="inlineStr">
        <is>
          <t>T</t>
        </is>
      </c>
      <c r="G5951" s="10" t="inlineStr">
        <is>
          <t>tabular</t>
        </is>
      </c>
      <c r="H5951" s="10" t="n">
        <v>1</v>
      </c>
      <c r="I5951" s="10" t="inlineStr">
        <is>
          <t>Rendicontazione di sostenibilità ambientale</t>
        </is>
      </c>
      <c r="J5951" s="20" t="n"/>
      <c r="K5951" s="20" t="n"/>
      <c r="L5951" s="20" t="n"/>
      <c r="M5951" s="20" t="n"/>
      <c r="N5951" s="21">
        <f>IF($A5951="","",IF(IFERROR(VALUE($M5951),0)=1,1,0))</f>
        <v/>
      </c>
      <c r="O5951" s="21">
        <f>IF($A5951="",0,IF(OR($S5951&lt;&gt;1,COUNTA($J5951:$M5951)=0),0,IF($N5951=1,$H5951,0)))</f>
        <v/>
      </c>
      <c r="P5951" s="10" t="inlineStr">
        <is>
          <t>sì/no</t>
        </is>
      </c>
      <c r="Q5951" s="21">
        <f>IF($A5951="","",$A5951&amp;"|"&amp;$C5951)</f>
        <v/>
      </c>
      <c r="R5951" s="21">
        <f>IF($A5951="","",$A5951&amp;"|"&amp;$C5951&amp;"|"&amp;$D5951)</f>
        <v/>
      </c>
      <c r="S5951" s="21">
        <f>IF($A5951="","",IFERROR(INDEX(Offerte!$D$2:$D$200,MATCH($Q5951,Offerte!$L$2:$L$200,0)),0))</f>
        <v/>
      </c>
      <c r="T5951" s="21">
        <f>IF($A5951="","",IFERROR(INDEX(Offerte!$G$2:$G$200,MATCH($Q5951,Offerte!$L$2:$L$200,0)),"NO"))</f>
        <v/>
      </c>
    </row>
    <row r="5952">
      <c r="A5952" s="10">
        <f>IF(Offerte!$A193="","",Offerte!$A193)</f>
        <v/>
      </c>
      <c r="B5952" s="10">
        <f>IF(Offerte!$A193="","",Offerte!$B193)</f>
        <v/>
      </c>
      <c r="C5952" s="10">
        <f>IF(Offerte!$A193="","",Offerte!$C193)</f>
        <v/>
      </c>
      <c r="D5952" s="10" t="inlineStr">
        <is>
          <t>G.1.1</t>
        </is>
      </c>
      <c r="E5952" s="10" t="inlineStr">
        <is>
          <t>G</t>
        </is>
      </c>
      <c r="F5952" s="10" t="inlineStr">
        <is>
          <t>D</t>
        </is>
      </c>
      <c r="G5952" s="10" t="inlineStr">
        <is>
          <t>discretionary</t>
        </is>
      </c>
      <c r="H5952" s="10" t="n">
        <v>2</v>
      </c>
      <c r="I5952" s="10" t="inlineStr">
        <is>
          <t>Qualità del progetto di centrale di controllo aziendale</t>
        </is>
      </c>
      <c r="J5952" s="20" t="n"/>
      <c r="K5952" s="20" t="n"/>
      <c r="L5952" s="20" t="n"/>
      <c r="M5952" s="20" t="n"/>
      <c r="N5952" s="21">
        <f>IF($A5952="","",MAX(0,MIN(1,IFERROR(VALUE($M5952),0))))</f>
        <v/>
      </c>
      <c r="O5952" s="21">
        <f>IF($A5952="",0,IF(OR($S5952&lt;&gt;1,COUNTA($J5952:$M5952)=0),0,IF(SUMPRODUCT(MAX(($C$5:$C$6173=$C5952)*($D$5:$D$6173=$D5952)*($S$5:$S$6173=1)*IFERROR($N$5:$N$6173*1,0)))&gt;0,ROUND($H5952*($N5952/SUMPRODUCT(MAX(($C$5:$C$6173=$C5952)*($D$5:$D$6173=$D5952)*($S$5:$S$6173=1)*IFERROR($N$5:$N$6173*1,0)))),4),0)))</f>
        <v/>
      </c>
      <c r="P5952" s="10" t="inlineStr">
        <is>
          <t>coeff.</t>
        </is>
      </c>
      <c r="Q5952" s="21">
        <f>IF($A5952="","",$A5952&amp;"|"&amp;$C5952)</f>
        <v/>
      </c>
      <c r="R5952" s="21">
        <f>IF($A5952="","",$A5952&amp;"|"&amp;$C5952&amp;"|"&amp;$D5952)</f>
        <v/>
      </c>
      <c r="S5952" s="21">
        <f>IF($A5952="","",IFERROR(INDEX(Offerte!$D$2:$D$200,MATCH($Q5952,Offerte!$L$2:$L$200,0)),0))</f>
        <v/>
      </c>
      <c r="T5952" s="21">
        <f>IF($A5952="","",IFERROR(INDEX(Offerte!$G$2:$G$200,MATCH($Q5952,Offerte!$L$2:$L$200,0)),"NO"))</f>
        <v/>
      </c>
    </row>
    <row r="5953">
      <c r="A5953" s="10">
        <f>IF(Offerte!$A193="","",Offerte!$A193)</f>
        <v/>
      </c>
      <c r="B5953" s="10">
        <f>IF(Offerte!$A193="","",Offerte!$B193)</f>
        <v/>
      </c>
      <c r="C5953" s="10">
        <f>IF(Offerte!$A193="","",Offerte!$C193)</f>
        <v/>
      </c>
      <c r="D5953" s="10" t="inlineStr">
        <is>
          <t>G.2.1</t>
        </is>
      </c>
      <c r="E5953" s="10" t="inlineStr">
        <is>
          <t>G</t>
        </is>
      </c>
      <c r="F5953" s="10" t="inlineStr">
        <is>
          <t>T</t>
        </is>
      </c>
      <c r="G5953" s="10" t="inlineStr">
        <is>
          <t>tabular</t>
        </is>
      </c>
      <c r="H5953" s="10" t="n">
        <v>1</v>
      </c>
      <c r="I5953" s="10" t="inlineStr">
        <is>
          <t>Certificazione ISO 45001</t>
        </is>
      </c>
      <c r="J5953" s="20" t="n"/>
      <c r="K5953" s="20" t="n"/>
      <c r="L5953" s="20" t="n"/>
      <c r="M5953" s="20" t="n"/>
      <c r="N5953" s="21">
        <f>IF($A5953="","",IF(IFERROR(VALUE($M5953),0)=1,1,0))</f>
        <v/>
      </c>
      <c r="O5953" s="21">
        <f>IF($A5953="",0,IF(OR($S5953&lt;&gt;1,COUNTA($J5953:$M5953)=0),0,IF($N5953=1,$H5953,0)))</f>
        <v/>
      </c>
      <c r="P5953" s="10" t="inlineStr">
        <is>
          <t>sì/no</t>
        </is>
      </c>
      <c r="Q5953" s="21">
        <f>IF($A5953="","",$A5953&amp;"|"&amp;$C5953)</f>
        <v/>
      </c>
      <c r="R5953" s="21">
        <f>IF($A5953="","",$A5953&amp;"|"&amp;$C5953&amp;"|"&amp;$D5953)</f>
        <v/>
      </c>
      <c r="S5953" s="21">
        <f>IF($A5953="","",IFERROR(INDEX(Offerte!$D$2:$D$200,MATCH($Q5953,Offerte!$L$2:$L$200,0)),0))</f>
        <v/>
      </c>
      <c r="T5953" s="21">
        <f>IF($A5953="","",IFERROR(INDEX(Offerte!$G$2:$G$200,MATCH($Q5953,Offerte!$L$2:$L$200,0)),"NO"))</f>
        <v/>
      </c>
    </row>
    <row r="5954">
      <c r="A5954" s="10">
        <f>IF(Offerte!$A193="","",Offerte!$A193)</f>
        <v/>
      </c>
      <c r="B5954" s="10">
        <f>IF(Offerte!$A193="","",Offerte!$B193)</f>
        <v/>
      </c>
      <c r="C5954" s="10">
        <f>IF(Offerte!$A193="","",Offerte!$C193)</f>
        <v/>
      </c>
      <c r="D5954" s="10" t="inlineStr">
        <is>
          <t>G.3.1</t>
        </is>
      </c>
      <c r="E5954" s="10" t="inlineStr">
        <is>
          <t>G</t>
        </is>
      </c>
      <c r="F5954" s="10" t="inlineStr">
        <is>
          <t>T</t>
        </is>
      </c>
      <c r="G5954" s="10" t="inlineStr">
        <is>
          <t>tabular</t>
        </is>
      </c>
      <c r="H5954" s="10" t="n">
        <v>1</v>
      </c>
      <c r="I5954" s="10" t="inlineStr">
        <is>
          <t>Certificazioni di responsabilità sociale</t>
        </is>
      </c>
      <c r="J5954" s="20" t="n"/>
      <c r="K5954" s="20" t="n"/>
      <c r="L5954" s="20" t="n"/>
      <c r="M5954" s="20" t="n"/>
      <c r="N5954" s="21">
        <f>IF($A5954="","",IF(IFERROR(VALUE($M5954),0)=1,1,0))</f>
        <v/>
      </c>
      <c r="O5954" s="21">
        <f>IF($A5954="",0,IF(OR($S5954&lt;&gt;1,COUNTA($J5954:$M5954)=0),0,IF($N5954=1,$H5954,0)))</f>
        <v/>
      </c>
      <c r="P5954" s="10" t="inlineStr">
        <is>
          <t>sì/no</t>
        </is>
      </c>
      <c r="Q5954" s="21">
        <f>IF($A5954="","",$A5954&amp;"|"&amp;$C5954)</f>
        <v/>
      </c>
      <c r="R5954" s="21">
        <f>IF($A5954="","",$A5954&amp;"|"&amp;$C5954&amp;"|"&amp;$D5954)</f>
        <v/>
      </c>
      <c r="S5954" s="21">
        <f>IF($A5954="","",IFERROR(INDEX(Offerte!$D$2:$D$200,MATCH($Q5954,Offerte!$L$2:$L$200,0)),0))</f>
        <v/>
      </c>
      <c r="T5954" s="21">
        <f>IF($A5954="","",IFERROR(INDEX(Offerte!$G$2:$G$200,MATCH($Q5954,Offerte!$L$2:$L$200,0)),"NO"))</f>
        <v/>
      </c>
    </row>
    <row r="5955">
      <c r="A5955" s="10">
        <f>IF(Offerte!$A193="","",Offerte!$A193)</f>
        <v/>
      </c>
      <c r="B5955" s="10">
        <f>IF(Offerte!$A193="","",Offerte!$B193)</f>
        <v/>
      </c>
      <c r="C5955" s="10">
        <f>IF(Offerte!$A193="","",Offerte!$C193)</f>
        <v/>
      </c>
      <c r="D5955" s="10" t="inlineStr">
        <is>
          <t>G.4.1</t>
        </is>
      </c>
      <c r="E5955" s="10" t="inlineStr">
        <is>
          <t>G</t>
        </is>
      </c>
      <c r="F5955" s="10" t="inlineStr">
        <is>
          <t>D</t>
        </is>
      </c>
      <c r="G5955" s="10" t="inlineStr">
        <is>
          <t>discretionary</t>
        </is>
      </c>
      <c r="H5955" s="10" t="n">
        <v>2</v>
      </c>
      <c r="I5955" s="10" t="inlineStr">
        <is>
          <t>Qualità del piano di formazione del personale</t>
        </is>
      </c>
      <c r="J5955" s="20" t="n"/>
      <c r="K5955" s="20" t="n"/>
      <c r="L5955" s="20" t="n"/>
      <c r="M5955" s="20" t="n"/>
      <c r="N5955" s="21">
        <f>IF($A5955="","",MAX(0,MIN(1,IFERROR(VALUE($M5955),0))))</f>
        <v/>
      </c>
      <c r="O5955" s="21">
        <f>IF($A5955="",0,IF(OR($S5955&lt;&gt;1,COUNTA($J5955:$M5955)=0),0,IF(SUMPRODUCT(MAX(($C$5:$C$6173=$C5955)*($D$5:$D$6173=$D5955)*($S$5:$S$6173=1)*IFERROR($N$5:$N$6173*1,0)))&gt;0,ROUND($H5955*($N5955/SUMPRODUCT(MAX(($C$5:$C$6173=$C5955)*($D$5:$D$6173=$D5955)*($S$5:$S$6173=1)*IFERROR($N$5:$N$6173*1,0)))),4),0)))</f>
        <v/>
      </c>
      <c r="P5955" s="10" t="inlineStr">
        <is>
          <t>coeff.</t>
        </is>
      </c>
      <c r="Q5955" s="21">
        <f>IF($A5955="","",$A5955&amp;"|"&amp;$C5955)</f>
        <v/>
      </c>
      <c r="R5955" s="21">
        <f>IF($A5955="","",$A5955&amp;"|"&amp;$C5955&amp;"|"&amp;$D5955)</f>
        <v/>
      </c>
      <c r="S5955" s="21">
        <f>IF($A5955="","",IFERROR(INDEX(Offerte!$D$2:$D$200,MATCH($Q5955,Offerte!$L$2:$L$200,0)),0))</f>
        <v/>
      </c>
      <c r="T5955" s="21">
        <f>IF($A5955="","",IFERROR(INDEX(Offerte!$G$2:$G$200,MATCH($Q5955,Offerte!$L$2:$L$200,0)),"NO"))</f>
        <v/>
      </c>
    </row>
    <row r="5956">
      <c r="A5956" s="10">
        <f>IF(Offerte!$A193="","",Offerte!$A193)</f>
        <v/>
      </c>
      <c r="B5956" s="10">
        <f>IF(Offerte!$A193="","",Offerte!$B193)</f>
        <v/>
      </c>
      <c r="C5956" s="10">
        <f>IF(Offerte!$A193="","",Offerte!$C193)</f>
        <v/>
      </c>
      <c r="D5956" s="10" t="inlineStr">
        <is>
          <t>G.5.1</t>
        </is>
      </c>
      <c r="E5956" s="10" t="inlineStr">
        <is>
          <t>G</t>
        </is>
      </c>
      <c r="F5956" s="10" t="inlineStr">
        <is>
          <t>T</t>
        </is>
      </c>
      <c r="G5956" s="10" t="inlineStr">
        <is>
          <t>tabular</t>
        </is>
      </c>
      <c r="H5956" s="10" t="n">
        <v>1</v>
      </c>
      <c r="I5956" s="10" t="inlineStr">
        <is>
          <t>Impegno al mantenimento delle garanzie del contratto di secondo livello del gestore uscente</t>
        </is>
      </c>
      <c r="J5956" s="20" t="n"/>
      <c r="K5956" s="20" t="n"/>
      <c r="L5956" s="20" t="n"/>
      <c r="M5956" s="20" t="n"/>
      <c r="N5956" s="21">
        <f>IF($A5956="","",IF(IFERROR(VALUE($M5956),0)=1,1,0))</f>
        <v/>
      </c>
      <c r="O5956" s="21">
        <f>IF($A5956="",0,IF(OR($S5956&lt;&gt;1,COUNTA($J5956:$M5956)=0),0,IF($N5956=1,$H5956,0)))</f>
        <v/>
      </c>
      <c r="P5956" s="10" t="inlineStr">
        <is>
          <t>sì/no</t>
        </is>
      </c>
      <c r="Q5956" s="21">
        <f>IF($A5956="","",$A5956&amp;"|"&amp;$C5956)</f>
        <v/>
      </c>
      <c r="R5956" s="21">
        <f>IF($A5956="","",$A5956&amp;"|"&amp;$C5956&amp;"|"&amp;$D5956)</f>
        <v/>
      </c>
      <c r="S5956" s="21">
        <f>IF($A5956="","",IFERROR(INDEX(Offerte!$D$2:$D$200,MATCH($Q5956,Offerte!$L$2:$L$200,0)),0))</f>
        <v/>
      </c>
      <c r="T5956" s="21">
        <f>IF($A5956="","",IFERROR(INDEX(Offerte!$G$2:$G$200,MATCH($Q5956,Offerte!$L$2:$L$200,0)),"NO"))</f>
        <v/>
      </c>
    </row>
    <row r="5957">
      <c r="A5957" s="10">
        <f>IF(Offerte!$A194="","",Offerte!$A194)</f>
        <v/>
      </c>
      <c r="B5957" s="10">
        <f>IF(Offerte!$A194="","",Offerte!$B194)</f>
        <v/>
      </c>
      <c r="C5957" s="10">
        <f>IF(Offerte!$A194="","",Offerte!$C194)</f>
        <v/>
      </c>
      <c r="D5957" s="10" t="inlineStr">
        <is>
          <t>A.1.1</t>
        </is>
      </c>
      <c r="E5957" s="10" t="inlineStr">
        <is>
          <t>A</t>
        </is>
      </c>
      <c r="F5957" s="10" t="inlineStr">
        <is>
          <t>Q</t>
        </is>
      </c>
      <c r="G5957" s="10" t="inlineStr">
        <is>
          <t>higher</t>
        </is>
      </c>
      <c r="H5957" s="10" t="n">
        <v>3</v>
      </c>
      <c r="I5957" s="10" t="inlineStr">
        <is>
          <t>Tasso aggiuntivo di corse controllate</t>
        </is>
      </c>
      <c r="J5957" s="20" t="n"/>
      <c r="K5957" s="20" t="n"/>
      <c r="L5957" s="20" t="n"/>
      <c r="M5957" s="20" t="n"/>
      <c r="N5957" s="21">
        <f>IF($A5957="","",IFERROR(VALUE($K5957)/VALUE($L5957)*100,IFERROR(VALUE($J5957),0)))</f>
        <v/>
      </c>
      <c r="O5957" s="21">
        <f>IF($A5957="",0,IF(OR($S5957&lt;&gt;1,COUNTA($J5957:$M5957)=0),0,IF(SUMPRODUCT(MAX(($C$5:$C$6173=$C5957)*($D$5:$D$6173=$D5957)*($S$5:$S$6173=1)*IFERROR($N$5:$N$6173*1,0)))&gt;0,ROUND($H5957*($N5957/SUMPRODUCT(MAX(($C$5:$C$6173=$C5957)*($D$5:$D$6173=$D5957)*($S$5:$S$6173=1)*IFERROR($N$5:$N$6173*1,0)))),4),0)))</f>
        <v/>
      </c>
      <c r="P5957" s="10" t="inlineStr">
        <is>
          <t>Corse controllate annue / Corse programmate annue</t>
        </is>
      </c>
      <c r="Q5957" s="21">
        <f>IF($A5957="","",$A5957&amp;"|"&amp;$C5957)</f>
        <v/>
      </c>
      <c r="R5957" s="21">
        <f>IF($A5957="","",$A5957&amp;"|"&amp;$C5957&amp;"|"&amp;$D5957)</f>
        <v/>
      </c>
      <c r="S5957" s="21">
        <f>IF($A5957="","",IFERROR(INDEX(Offerte!$D$2:$D$200,MATCH($Q5957,Offerte!$L$2:$L$200,0)),0))</f>
        <v/>
      </c>
      <c r="T5957" s="21">
        <f>IF($A5957="","",IFERROR(INDEX(Offerte!$G$2:$G$200,MATCH($Q5957,Offerte!$L$2:$L$200,0)),"NO"))</f>
        <v/>
      </c>
    </row>
    <row r="5958">
      <c r="A5958" s="10">
        <f>IF(Offerte!$A194="","",Offerte!$A194)</f>
        <v/>
      </c>
      <c r="B5958" s="10">
        <f>IF(Offerte!$A194="","",Offerte!$B194)</f>
        <v/>
      </c>
      <c r="C5958" s="10">
        <f>IF(Offerte!$A194="","",Offerte!$C194)</f>
        <v/>
      </c>
      <c r="D5958" s="10" t="inlineStr">
        <is>
          <t>A.1.2</t>
        </is>
      </c>
      <c r="E5958" s="10" t="inlineStr">
        <is>
          <t>A</t>
        </is>
      </c>
      <c r="F5958" s="10" t="inlineStr">
        <is>
          <t>Q</t>
        </is>
      </c>
      <c r="G5958" s="10" t="inlineStr">
        <is>
          <t>higher</t>
        </is>
      </c>
      <c r="H5958" s="10" t="n">
        <v>4</v>
      </c>
      <c r="I5958" s="10" t="inlineStr">
        <is>
          <t>Numero aggiuntivo di passeggeri controllati</t>
        </is>
      </c>
      <c r="J5958" s="20" t="n"/>
      <c r="K5958" s="20" t="n"/>
      <c r="L5958" s="20" t="n"/>
      <c r="M5958" s="20" t="n"/>
      <c r="N5958" s="21">
        <f>IF($A5958="","",IFERROR(VALUE($J5958),0))</f>
        <v/>
      </c>
      <c r="O5958" s="21">
        <f>IF($A5958="",0,IF(OR($S5958&lt;&gt;1,COUNTA($J5958:$M5958)=0),0,IF(SUMPRODUCT(MAX(($C$5:$C$6173=$C5958)*($D$5:$D$6173=$D5958)*($S$5:$S$6173=1)*IFERROR($N$5:$N$6173*1,0)))&gt;0,ROUND($H5958*($N5958/SUMPRODUCT(MAX(($C$5:$C$6173=$C5958)*($D$5:$D$6173=$D5958)*($S$5:$S$6173=1)*IFERROR($N$5:$N$6173*1,0)))),4),0)))</f>
        <v/>
      </c>
      <c r="P5958" s="10" t="inlineStr">
        <is>
          <t>passeggeri/anno</t>
        </is>
      </c>
      <c r="Q5958" s="21">
        <f>IF($A5958="","",$A5958&amp;"|"&amp;$C5958)</f>
        <v/>
      </c>
      <c r="R5958" s="21">
        <f>IF($A5958="","",$A5958&amp;"|"&amp;$C5958&amp;"|"&amp;$D5958)</f>
        <v/>
      </c>
      <c r="S5958" s="21">
        <f>IF($A5958="","",IFERROR(INDEX(Offerte!$D$2:$D$200,MATCH($Q5958,Offerte!$L$2:$L$200,0)),0))</f>
        <v/>
      </c>
      <c r="T5958" s="21">
        <f>IF($A5958="","",IFERROR(INDEX(Offerte!$G$2:$G$200,MATCH($Q5958,Offerte!$L$2:$L$200,0)),"NO"))</f>
        <v/>
      </c>
    </row>
    <row r="5959">
      <c r="A5959" s="10">
        <f>IF(Offerte!$A194="","",Offerte!$A194)</f>
        <v/>
      </c>
      <c r="B5959" s="10">
        <f>IF(Offerte!$A194="","",Offerte!$B194)</f>
        <v/>
      </c>
      <c r="C5959" s="10">
        <f>IF(Offerte!$A194="","",Offerte!$C194)</f>
        <v/>
      </c>
      <c r="D5959" s="10" t="inlineStr">
        <is>
          <t>B.1.1</t>
        </is>
      </c>
      <c r="E5959" s="10" t="inlineStr">
        <is>
          <t>B</t>
        </is>
      </c>
      <c r="F5959" s="10" t="inlineStr">
        <is>
          <t>Q</t>
        </is>
      </c>
      <c r="G5959" s="10" t="inlineStr">
        <is>
          <t>higher</t>
        </is>
      </c>
      <c r="H5959" s="10" t="n">
        <v>3</v>
      </c>
      <c r="I5959" s="10" t="inlineStr">
        <is>
          <t>Incremento dei posti offerti nelle fasce di punta</t>
        </is>
      </c>
      <c r="J5959" s="20" t="n"/>
      <c r="K5959" s="20" t="n"/>
      <c r="L5959" s="20" t="n"/>
      <c r="M5959" s="20" t="n"/>
      <c r="N5959" s="21">
        <f>IF($A5959="","",IFERROR(VALUE($J5959),0))</f>
        <v/>
      </c>
      <c r="O5959" s="21">
        <f>IF($A5959="",0,IF(OR($S5959&lt;&gt;1,COUNTA($J5959:$M5959)=0),0,IF(SUMPRODUCT(MAX(($C$5:$C$6173=$C5959)*($D$5:$D$6173=$D5959)*($S$5:$S$6173=1)*IFERROR($N$5:$N$6173*1,0)))&gt;0,ROUND($H5959*($N5959/SUMPRODUCT(MAX(($C$5:$C$6173=$C5959)*($D$5:$D$6173=$D5959)*($S$5:$S$6173=1)*IFERROR($N$5:$N$6173*1,0)))),4),0)))</f>
        <v/>
      </c>
      <c r="P5959" s="10" t="inlineStr">
        <is>
          <t>posti*km</t>
        </is>
      </c>
      <c r="Q5959" s="21">
        <f>IF($A5959="","",$A5959&amp;"|"&amp;$C5959)</f>
        <v/>
      </c>
      <c r="R5959" s="21">
        <f>IF($A5959="","",$A5959&amp;"|"&amp;$C5959&amp;"|"&amp;$D5959)</f>
        <v/>
      </c>
      <c r="S5959" s="21">
        <f>IF($A5959="","",IFERROR(INDEX(Offerte!$D$2:$D$200,MATCH($Q5959,Offerte!$L$2:$L$200,0)),0))</f>
        <v/>
      </c>
      <c r="T5959" s="21">
        <f>IF($A5959="","",IFERROR(INDEX(Offerte!$G$2:$G$200,MATCH($Q5959,Offerte!$L$2:$L$200,0)),"NO"))</f>
        <v/>
      </c>
    </row>
    <row r="5960">
      <c r="A5960" s="10">
        <f>IF(Offerte!$A194="","",Offerte!$A194)</f>
        <v/>
      </c>
      <c r="B5960" s="10">
        <f>IF(Offerte!$A194="","",Offerte!$B194)</f>
        <v/>
      </c>
      <c r="C5960" s="10">
        <f>IF(Offerte!$A194="","",Offerte!$C194)</f>
        <v/>
      </c>
      <c r="D5960" s="10" t="inlineStr">
        <is>
          <t>B.2.1</t>
        </is>
      </c>
      <c r="E5960" s="10" t="inlineStr">
        <is>
          <t>B</t>
        </is>
      </c>
      <c r="F5960" s="10" t="inlineStr">
        <is>
          <t>Q</t>
        </is>
      </c>
      <c r="G5960" s="10" t="inlineStr">
        <is>
          <t>higher</t>
        </is>
      </c>
      <c r="H5960" s="10" t="n">
        <v>4</v>
      </c>
      <c r="I5960" s="10" t="inlineStr">
        <is>
          <t>Corse aggiuntive nell'arco giornaliero base</t>
        </is>
      </c>
      <c r="J5960" s="20" t="n"/>
      <c r="K5960" s="20" t="n"/>
      <c r="L5960" s="20" t="n"/>
      <c r="M5960" s="20" t="n"/>
      <c r="N5960" s="21">
        <f>IF($A5960="","",IFERROR(VALUE($J5960),0))</f>
        <v/>
      </c>
      <c r="O5960" s="21">
        <f>IF($A5960="",0,IF(OR($S5960&lt;&gt;1,COUNTA($J5960:$M5960)=0),0,IF(SUMPRODUCT(MAX(($C$5:$C$6173=$C5960)*($D$5:$D$6173=$D5960)*($S$5:$S$6173=1)*IFERROR($N$5:$N$6173*1,0)))&gt;0,ROUND($H5960*($N5960/SUMPRODUCT(MAX(($C$5:$C$6173=$C5960)*($D$5:$D$6173=$D5960)*($S$5:$S$6173=1)*IFERROR($N$5:$N$6173*1,0)))),4),0)))</f>
        <v/>
      </c>
      <c r="P5960" s="10" t="inlineStr">
        <is>
          <t>corse</t>
        </is>
      </c>
      <c r="Q5960" s="21">
        <f>IF($A5960="","",$A5960&amp;"|"&amp;$C5960)</f>
        <v/>
      </c>
      <c r="R5960" s="21">
        <f>IF($A5960="","",$A5960&amp;"|"&amp;$C5960&amp;"|"&amp;$D5960)</f>
        <v/>
      </c>
      <c r="S5960" s="21">
        <f>IF($A5960="","",IFERROR(INDEX(Offerte!$D$2:$D$200,MATCH($Q5960,Offerte!$L$2:$L$200,0)),0))</f>
        <v/>
      </c>
      <c r="T5960" s="21">
        <f>IF($A5960="","",IFERROR(INDEX(Offerte!$G$2:$G$200,MATCH($Q5960,Offerte!$L$2:$L$200,0)),"NO"))</f>
        <v/>
      </c>
    </row>
    <row r="5961">
      <c r="A5961" s="10">
        <f>IF(Offerte!$A194="","",Offerte!$A194)</f>
        <v/>
      </c>
      <c r="B5961" s="10">
        <f>IF(Offerte!$A194="","",Offerte!$B194)</f>
        <v/>
      </c>
      <c r="C5961" s="10">
        <f>IF(Offerte!$A194="","",Offerte!$C194)</f>
        <v/>
      </c>
      <c r="D5961" s="10" t="inlineStr">
        <is>
          <t>B.3.1</t>
        </is>
      </c>
      <c r="E5961" s="10" t="inlineStr">
        <is>
          <t>B</t>
        </is>
      </c>
      <c r="F5961" s="10" t="inlineStr">
        <is>
          <t>Q</t>
        </is>
      </c>
      <c r="G5961" s="10" t="inlineStr">
        <is>
          <t>higher</t>
        </is>
      </c>
      <c r="H5961" s="10" t="n">
        <v>2</v>
      </c>
      <c r="I5961" s="10" t="inlineStr">
        <is>
          <t>Numero di corse aggiuntive per allungamento dell'arco di servizio giornaliero nelle fasce serali</t>
        </is>
      </c>
      <c r="J5961" s="20" t="n"/>
      <c r="K5961" s="20" t="n"/>
      <c r="L5961" s="20" t="n"/>
      <c r="M5961" s="20" t="n"/>
      <c r="N5961" s="21">
        <f>IF($A5961="","",IFERROR(VALUE($J5961),0))</f>
        <v/>
      </c>
      <c r="O5961" s="21">
        <f>IF($A5961="",0,IF(OR($S5961&lt;&gt;1,COUNTA($J5961:$M5961)=0),0,IF(SUMPRODUCT(MAX(($C$5:$C$6173=$C5961)*($D$5:$D$6173=$D5961)*($S$5:$S$6173=1)*IFERROR($N$5:$N$6173*1,0)))&gt;0,ROUND($H5961*($N5961/SUMPRODUCT(MAX(($C$5:$C$6173=$C5961)*($D$5:$D$6173=$D5961)*($S$5:$S$6173=1)*IFERROR($N$5:$N$6173*1,0)))),4),0)))</f>
        <v/>
      </c>
      <c r="P5961" s="10" t="inlineStr">
        <is>
          <t>corse</t>
        </is>
      </c>
      <c r="Q5961" s="21">
        <f>IF($A5961="","",$A5961&amp;"|"&amp;$C5961)</f>
        <v/>
      </c>
      <c r="R5961" s="21">
        <f>IF($A5961="","",$A5961&amp;"|"&amp;$C5961&amp;"|"&amp;$D5961)</f>
        <v/>
      </c>
      <c r="S5961" s="21">
        <f>IF($A5961="","",IFERROR(INDEX(Offerte!$D$2:$D$200,MATCH($Q5961,Offerte!$L$2:$L$200,0)),0))</f>
        <v/>
      </c>
      <c r="T5961" s="21">
        <f>IF($A5961="","",IFERROR(INDEX(Offerte!$G$2:$G$200,MATCH($Q5961,Offerte!$L$2:$L$200,0)),"NO"))</f>
        <v/>
      </c>
    </row>
    <row r="5962">
      <c r="A5962" s="10">
        <f>IF(Offerte!$A194="","",Offerte!$A194)</f>
        <v/>
      </c>
      <c r="B5962" s="10">
        <f>IF(Offerte!$A194="","",Offerte!$B194)</f>
        <v/>
      </c>
      <c r="C5962" s="10">
        <f>IF(Offerte!$A194="","",Offerte!$C194)</f>
        <v/>
      </c>
      <c r="D5962" s="10" t="inlineStr">
        <is>
          <t>B.4.1</t>
        </is>
      </c>
      <c r="E5962" s="10" t="inlineStr">
        <is>
          <t>B</t>
        </is>
      </c>
      <c r="F5962" s="10" t="inlineStr">
        <is>
          <t>Q</t>
        </is>
      </c>
      <c r="G5962" s="10" t="inlineStr">
        <is>
          <t>higher</t>
        </is>
      </c>
      <c r="H5962" s="10" t="n">
        <v>3</v>
      </c>
      <c r="I5962" s="10" t="inlineStr">
        <is>
          <t>Percorrenze aggiuntive offerte nel Programma d'esercizio delle prime due fasi attuative</t>
        </is>
      </c>
      <c r="J5962" s="20" t="n"/>
      <c r="K5962" s="20" t="n"/>
      <c r="L5962" s="20" t="n"/>
      <c r="M5962" s="20" t="n"/>
      <c r="N5962" s="21">
        <f>IF($A5962="","",IFERROR(VALUE($J5962),0))</f>
        <v/>
      </c>
      <c r="O5962" s="21">
        <f>IF($A5962="",0,IF(OR($S5962&lt;&gt;1,COUNTA($J5962:$M5962)=0),0,IF(SUMPRODUCT(MAX(($C$5:$C$6173=$C5962)*($D$5:$D$6173=$D5962)*($S$5:$S$6173=1)*IFERROR($N$5:$N$6173*1,0)))&gt;0,ROUND($H5962*($N5962/SUMPRODUCT(MAX(($C$5:$C$6173=$C5962)*($D$5:$D$6173=$D5962)*($S$5:$S$6173=1)*IFERROR($N$5:$N$6173*1,0)))),4),0)))</f>
        <v/>
      </c>
      <c r="P5962" s="10" t="inlineStr">
        <is>
          <t>vett*km</t>
        </is>
      </c>
      <c r="Q5962" s="21">
        <f>IF($A5962="","",$A5962&amp;"|"&amp;$C5962)</f>
        <v/>
      </c>
      <c r="R5962" s="21">
        <f>IF($A5962="","",$A5962&amp;"|"&amp;$C5962&amp;"|"&amp;$D5962)</f>
        <v/>
      </c>
      <c r="S5962" s="21">
        <f>IF($A5962="","",IFERROR(INDEX(Offerte!$D$2:$D$200,MATCH($Q5962,Offerte!$L$2:$L$200,0)),0))</f>
        <v/>
      </c>
      <c r="T5962" s="21">
        <f>IF($A5962="","",IFERROR(INDEX(Offerte!$G$2:$G$200,MATCH($Q5962,Offerte!$L$2:$L$200,0)),"NO"))</f>
        <v/>
      </c>
    </row>
    <row r="5963">
      <c r="A5963" s="10">
        <f>IF(Offerte!$A194="","",Offerte!$A194)</f>
        <v/>
      </c>
      <c r="B5963" s="10">
        <f>IF(Offerte!$A194="","",Offerte!$B194)</f>
        <v/>
      </c>
      <c r="C5963" s="10">
        <f>IF(Offerte!$A194="","",Offerte!$C194)</f>
        <v/>
      </c>
      <c r="D5963" s="10" t="inlineStr">
        <is>
          <t>B.5.1</t>
        </is>
      </c>
      <c r="E5963" s="10" t="inlineStr">
        <is>
          <t>B</t>
        </is>
      </c>
      <c r="F5963" s="10" t="inlineStr">
        <is>
          <t>D</t>
        </is>
      </c>
      <c r="G5963" s="10" t="inlineStr">
        <is>
          <t>discretionary</t>
        </is>
      </c>
      <c r="H5963" s="10" t="n">
        <v>2</v>
      </c>
      <c r="I5963" s="10" t="inlineStr">
        <is>
          <t>Efficacia del progetto di servizi complementari DRT</t>
        </is>
      </c>
      <c r="J5963" s="20" t="n"/>
      <c r="K5963" s="20" t="n"/>
      <c r="L5963" s="20" t="n"/>
      <c r="M5963" s="20" t="n"/>
      <c r="N5963" s="21">
        <f>IF($A5963="","",MAX(0,MIN(1,IFERROR(VALUE($M5963),0))))</f>
        <v/>
      </c>
      <c r="O5963" s="21">
        <f>IF($A5963="",0,IF(OR($S5963&lt;&gt;1,COUNTA($J5963:$M5963)=0),0,IF(SUMPRODUCT(MAX(($C$5:$C$6173=$C5963)*($D$5:$D$6173=$D5963)*($S$5:$S$6173=1)*IFERROR($N$5:$N$6173*1,0)))&gt;0,ROUND($H5963*($N5963/SUMPRODUCT(MAX(($C$5:$C$6173=$C5963)*($D$5:$D$6173=$D5963)*($S$5:$S$6173=1)*IFERROR($N$5:$N$6173*1,0)))),4),0)))</f>
        <v/>
      </c>
      <c r="P5963" s="10" t="inlineStr">
        <is>
          <t>coeff.</t>
        </is>
      </c>
      <c r="Q5963" s="21">
        <f>IF($A5963="","",$A5963&amp;"|"&amp;$C5963)</f>
        <v/>
      </c>
      <c r="R5963" s="21">
        <f>IF($A5963="","",$A5963&amp;"|"&amp;$C5963&amp;"|"&amp;$D5963)</f>
        <v/>
      </c>
      <c r="S5963" s="21">
        <f>IF($A5963="","",IFERROR(INDEX(Offerte!$D$2:$D$200,MATCH($Q5963,Offerte!$L$2:$L$200,0)),0))</f>
        <v/>
      </c>
      <c r="T5963" s="21">
        <f>IF($A5963="","",IFERROR(INDEX(Offerte!$G$2:$G$200,MATCH($Q5963,Offerte!$L$2:$L$200,0)),"NO"))</f>
        <v/>
      </c>
    </row>
    <row r="5964">
      <c r="A5964" s="10">
        <f>IF(Offerte!$A194="","",Offerte!$A194)</f>
        <v/>
      </c>
      <c r="B5964" s="10">
        <f>IF(Offerte!$A194="","",Offerte!$B194)</f>
        <v/>
      </c>
      <c r="C5964" s="10">
        <f>IF(Offerte!$A194="","",Offerte!$C194)</f>
        <v/>
      </c>
      <c r="D5964" s="10" t="inlineStr">
        <is>
          <t>C.1.1</t>
        </is>
      </c>
      <c r="E5964" s="10" t="inlineStr">
        <is>
          <t>C</t>
        </is>
      </c>
      <c r="F5964" s="10" t="inlineStr">
        <is>
          <t>Q</t>
        </is>
      </c>
      <c r="G5964" s="10" t="inlineStr">
        <is>
          <t>higher</t>
        </is>
      </c>
      <c r="H5964" s="10" t="n">
        <v>2</v>
      </c>
      <c r="I5964" s="10" t="inlineStr">
        <is>
          <t>Tasso di copertura del servizio con telecamere BSD</t>
        </is>
      </c>
      <c r="J5964" s="20" t="n"/>
      <c r="K5964" s="20" t="n"/>
      <c r="L5964" s="20" t="n"/>
      <c r="M5964" s="20" t="n"/>
      <c r="N5964" s="21">
        <f>IF($A5964="","",IFERROR(VALUE($K5964)/VALUE($L5964),IFERROR(VALUE($J5964),0)))</f>
        <v/>
      </c>
      <c r="O5964" s="21">
        <f>IF($A5964="",0,IF(OR($S5964&lt;&gt;1,COUNTA($J5964:$M5964)=0),0,IF(SUMPRODUCT(MAX(($C$5:$C$6173=$C5964)*($D$5:$D$6173=$D5964)*($S$5:$S$6173=1)*IFERROR($N$5:$N$6173*1,0)))&gt;0,ROUND($H5964*($N5964/SUMPRODUCT(MAX(($C$5:$C$6173=$C5964)*($D$5:$D$6173=$D5964)*($S$5:$S$6173=1)*IFERROR($N$5:$N$6173*1,0)))),4),0)))</f>
        <v/>
      </c>
      <c r="P5964" s="10" t="inlineStr">
        <is>
          <t>Autobus attrezzati con telecamere BSD / Autobus totali in offerta, incluse scorte</t>
        </is>
      </c>
      <c r="Q5964" s="21">
        <f>IF($A5964="","",$A5964&amp;"|"&amp;$C5964)</f>
        <v/>
      </c>
      <c r="R5964" s="21">
        <f>IF($A5964="","",$A5964&amp;"|"&amp;$C5964&amp;"|"&amp;$D5964)</f>
        <v/>
      </c>
      <c r="S5964" s="21">
        <f>IF($A5964="","",IFERROR(INDEX(Offerte!$D$2:$D$200,MATCH($Q5964,Offerte!$L$2:$L$200,0)),0))</f>
        <v/>
      </c>
      <c r="T5964" s="21">
        <f>IF($A5964="","",IFERROR(INDEX(Offerte!$G$2:$G$200,MATCH($Q5964,Offerte!$L$2:$L$200,0)),"NO"))</f>
        <v/>
      </c>
    </row>
    <row r="5965">
      <c r="A5965" s="10">
        <f>IF(Offerte!$A194="","",Offerte!$A194)</f>
        <v/>
      </c>
      <c r="B5965" s="10">
        <f>IF(Offerte!$A194="","",Offerte!$B194)</f>
        <v/>
      </c>
      <c r="C5965" s="10">
        <f>IF(Offerte!$A194="","",Offerte!$C194)</f>
        <v/>
      </c>
      <c r="D5965" s="10" t="inlineStr">
        <is>
          <t>C.1.2</t>
        </is>
      </c>
      <c r="E5965" s="10" t="inlineStr">
        <is>
          <t>C</t>
        </is>
      </c>
      <c r="F5965" s="10" t="inlineStr">
        <is>
          <t>Q</t>
        </is>
      </c>
      <c r="G5965" s="10" t="inlineStr">
        <is>
          <t>higher</t>
        </is>
      </c>
      <c r="H5965" s="10" t="n">
        <v>2</v>
      </c>
      <c r="I5965" s="10" t="inlineStr">
        <is>
          <t>Tasso di copertura del servizio con telecamere ADAS</t>
        </is>
      </c>
      <c r="J5965" s="20" t="n"/>
      <c r="K5965" s="20" t="n"/>
      <c r="L5965" s="20" t="n"/>
      <c r="M5965" s="20" t="n"/>
      <c r="N5965" s="21">
        <f>IF($A5965="","",IFERROR(VALUE($K5965)/VALUE($L5965),IFERROR(VALUE($J5965),0)))</f>
        <v/>
      </c>
      <c r="O5965" s="21">
        <f>IF($A5965="",0,IF(OR($S5965&lt;&gt;1,COUNTA($J5965:$M5965)=0),0,IF(SUMPRODUCT(MAX(($C$5:$C$6173=$C5965)*($D$5:$D$6173=$D5965)*($S$5:$S$6173=1)*IFERROR($N$5:$N$6173*1,0)))&gt;0,ROUND($H5965*($N5965/SUMPRODUCT(MAX(($C$5:$C$6173=$C5965)*($D$5:$D$6173=$D5965)*($S$5:$S$6173=1)*IFERROR($N$5:$N$6173*1,0)))),4),0)))</f>
        <v/>
      </c>
      <c r="P5965" s="10" t="inlineStr">
        <is>
          <t>Autobus attrezzati con telecamere ADAS / Autobus totali in offerta, incluse scorte</t>
        </is>
      </c>
      <c r="Q5965" s="21">
        <f>IF($A5965="","",$A5965&amp;"|"&amp;$C5965)</f>
        <v/>
      </c>
      <c r="R5965" s="21">
        <f>IF($A5965="","",$A5965&amp;"|"&amp;$C5965&amp;"|"&amp;$D5965)</f>
        <v/>
      </c>
      <c r="S5965" s="21">
        <f>IF($A5965="","",IFERROR(INDEX(Offerte!$D$2:$D$200,MATCH($Q5965,Offerte!$L$2:$L$200,0)),0))</f>
        <v/>
      </c>
      <c r="T5965" s="21">
        <f>IF($A5965="","",IFERROR(INDEX(Offerte!$G$2:$G$200,MATCH($Q5965,Offerte!$L$2:$L$200,0)),"NO"))</f>
        <v/>
      </c>
    </row>
    <row r="5966">
      <c r="A5966" s="10">
        <f>IF(Offerte!$A194="","",Offerte!$A194)</f>
        <v/>
      </c>
      <c r="B5966" s="10">
        <f>IF(Offerte!$A194="","",Offerte!$B194)</f>
        <v/>
      </c>
      <c r="C5966" s="10">
        <f>IF(Offerte!$A194="","",Offerte!$C194)</f>
        <v/>
      </c>
      <c r="D5966" s="10" t="inlineStr">
        <is>
          <t>C.2.1</t>
        </is>
      </c>
      <c r="E5966" s="10" t="inlineStr">
        <is>
          <t>C</t>
        </is>
      </c>
      <c r="F5966" s="10" t="inlineStr">
        <is>
          <t>Q</t>
        </is>
      </c>
      <c r="G5966" s="10" t="inlineStr">
        <is>
          <t>higher</t>
        </is>
      </c>
      <c r="H5966" s="10" t="n">
        <v>3</v>
      </c>
      <c r="I5966" s="10" t="inlineStr">
        <is>
          <t>Tasso di copertura del servizio con telecamere di bordo di videosorveglianza</t>
        </is>
      </c>
      <c r="J5966" s="20" t="n"/>
      <c r="K5966" s="20" t="n"/>
      <c r="L5966" s="20" t="n"/>
      <c r="M5966" s="20" t="n"/>
      <c r="N5966" s="21">
        <f>IF($A5966="","",IFERROR(VALUE($K5966)/VALUE($L5966),IFERROR(VALUE($J5966),0)))</f>
        <v/>
      </c>
      <c r="O5966" s="21">
        <f>IF($A5966="",0,IF(OR($S5966&lt;&gt;1,COUNTA($J5966:$M5966)=0),0,IF(SUMPRODUCT(MAX(($C$5:$C$6173=$C5966)*($D$5:$D$6173=$D5966)*($S$5:$S$6173=1)*IFERROR($N$5:$N$6173*1,0)))&gt;0,ROUND($H5966*($N5966/SUMPRODUCT(MAX(($C$5:$C$6173=$C5966)*($D$5:$D$6173=$D5966)*($S$5:$S$6173=1)*IFERROR($N$5:$N$6173*1,0)))),4),0)))</f>
        <v/>
      </c>
      <c r="P5966" s="10" t="inlineStr">
        <is>
          <t>Autobus attrezzati con videosorveglianza / Autobus totali in offerta, incluse scorte</t>
        </is>
      </c>
      <c r="Q5966" s="21">
        <f>IF($A5966="","",$A5966&amp;"|"&amp;$C5966)</f>
        <v/>
      </c>
      <c r="R5966" s="21">
        <f>IF($A5966="","",$A5966&amp;"|"&amp;$C5966&amp;"|"&amp;$D5966)</f>
        <v/>
      </c>
      <c r="S5966" s="21">
        <f>IF($A5966="","",IFERROR(INDEX(Offerte!$D$2:$D$200,MATCH($Q5966,Offerte!$L$2:$L$200,0)),0))</f>
        <v/>
      </c>
      <c r="T5966" s="21">
        <f>IF($A5966="","",IFERROR(INDEX(Offerte!$G$2:$G$200,MATCH($Q5966,Offerte!$L$2:$L$200,0)),"NO"))</f>
        <v/>
      </c>
    </row>
    <row r="5967">
      <c r="A5967" s="10">
        <f>IF(Offerte!$A194="","",Offerte!$A194)</f>
        <v/>
      </c>
      <c r="B5967" s="10">
        <f>IF(Offerte!$A194="","",Offerte!$B194)</f>
        <v/>
      </c>
      <c r="C5967" s="10">
        <f>IF(Offerte!$A194="","",Offerte!$C194)</f>
        <v/>
      </c>
      <c r="D5967" s="10" t="inlineStr">
        <is>
          <t>C.2.2</t>
        </is>
      </c>
      <c r="E5967" s="10" t="inlineStr">
        <is>
          <t>C</t>
        </is>
      </c>
      <c r="F5967" s="10" t="inlineStr">
        <is>
          <t>T</t>
        </is>
      </c>
      <c r="G5967" s="10" t="inlineStr">
        <is>
          <t>tabular</t>
        </is>
      </c>
      <c r="H5967" s="10" t="n">
        <v>1</v>
      </c>
      <c r="I5967" s="10" t="inlineStr">
        <is>
          <t>Software video/audio analisi per situazioni di pericolo</t>
        </is>
      </c>
      <c r="J5967" s="20" t="n"/>
      <c r="K5967" s="20" t="n"/>
      <c r="L5967" s="20" t="n"/>
      <c r="M5967" s="20" t="n"/>
      <c r="N5967" s="21">
        <f>IF($A5967="","",IF(IFERROR(VALUE($M5967),0)=1,1,0))</f>
        <v/>
      </c>
      <c r="O5967" s="21">
        <f>IF($A5967="",0,IF(OR($S5967&lt;&gt;1,COUNTA($J5967:$M5967)=0),0,IF($N5967=1,$H5967,0)))</f>
        <v/>
      </c>
      <c r="P5967" s="10" t="inlineStr">
        <is>
          <t>sì/no</t>
        </is>
      </c>
      <c r="Q5967" s="21">
        <f>IF($A5967="","",$A5967&amp;"|"&amp;$C5967)</f>
        <v/>
      </c>
      <c r="R5967" s="21">
        <f>IF($A5967="","",$A5967&amp;"|"&amp;$C5967&amp;"|"&amp;$D5967)</f>
        <v/>
      </c>
      <c r="S5967" s="21">
        <f>IF($A5967="","",IFERROR(INDEX(Offerte!$D$2:$D$200,MATCH($Q5967,Offerte!$L$2:$L$200,0)),0))</f>
        <v/>
      </c>
      <c r="T5967" s="21">
        <f>IF($A5967="","",IFERROR(INDEX(Offerte!$G$2:$G$200,MATCH($Q5967,Offerte!$L$2:$L$200,0)),"NO"))</f>
        <v/>
      </c>
    </row>
    <row r="5968">
      <c r="A5968" s="10">
        <f>IF(Offerte!$A194="","",Offerte!$A194)</f>
        <v/>
      </c>
      <c r="B5968" s="10">
        <f>IF(Offerte!$A194="","",Offerte!$B194)</f>
        <v/>
      </c>
      <c r="C5968" s="10">
        <f>IF(Offerte!$A194="","",Offerte!$C194)</f>
        <v/>
      </c>
      <c r="D5968" s="10" t="inlineStr">
        <is>
          <t>C.2.3</t>
        </is>
      </c>
      <c r="E5968" s="10" t="inlineStr">
        <is>
          <t>C</t>
        </is>
      </c>
      <c r="F5968" s="10" t="inlineStr">
        <is>
          <t>T</t>
        </is>
      </c>
      <c r="G5968" s="10" t="inlineStr">
        <is>
          <t>tabular</t>
        </is>
      </c>
      <c r="H5968" s="10" t="n">
        <v>1</v>
      </c>
      <c r="I5968" s="10" t="inlineStr">
        <is>
          <t>Collegamento con centrale qualificata di pronto intervento</t>
        </is>
      </c>
      <c r="J5968" s="20" t="n"/>
      <c r="K5968" s="20" t="n"/>
      <c r="L5968" s="20" t="n"/>
      <c r="M5968" s="20" t="n"/>
      <c r="N5968" s="21">
        <f>IF($A5968="","",IF(IFERROR(VALUE($M5968),0)=1,1,0))</f>
        <v/>
      </c>
      <c r="O5968" s="21">
        <f>IF($A5968="",0,IF(OR($S5968&lt;&gt;1,COUNTA($J5968:$M5968)=0),0,IF($N5968=1,$H5968,0)))</f>
        <v/>
      </c>
      <c r="P5968" s="10" t="inlineStr">
        <is>
          <t>sì/no</t>
        </is>
      </c>
      <c r="Q5968" s="21">
        <f>IF($A5968="","",$A5968&amp;"|"&amp;$C5968)</f>
        <v/>
      </c>
      <c r="R5968" s="21">
        <f>IF($A5968="","",$A5968&amp;"|"&amp;$C5968&amp;"|"&amp;$D5968)</f>
        <v/>
      </c>
      <c r="S5968" s="21">
        <f>IF($A5968="","",IFERROR(INDEX(Offerte!$D$2:$D$200,MATCH($Q5968,Offerte!$L$2:$L$200,0)),0))</f>
        <v/>
      </c>
      <c r="T5968" s="21">
        <f>IF($A5968="","",IFERROR(INDEX(Offerte!$G$2:$G$200,MATCH($Q5968,Offerte!$L$2:$L$200,0)),"NO"))</f>
        <v/>
      </c>
    </row>
    <row r="5969">
      <c r="A5969" s="10">
        <f>IF(Offerte!$A194="","",Offerte!$A194)</f>
        <v/>
      </c>
      <c r="B5969" s="10">
        <f>IF(Offerte!$A194="","",Offerte!$B194)</f>
        <v/>
      </c>
      <c r="C5969" s="10">
        <f>IF(Offerte!$A194="","",Offerte!$C194)</f>
        <v/>
      </c>
      <c r="D5969" s="10" t="inlineStr">
        <is>
          <t>C.2.4</t>
        </is>
      </c>
      <c r="E5969" s="10" t="inlineStr">
        <is>
          <t>C</t>
        </is>
      </c>
      <c r="F5969" s="10" t="inlineStr">
        <is>
          <t>Q</t>
        </is>
      </c>
      <c r="G5969" s="10" t="inlineStr">
        <is>
          <t>higher</t>
        </is>
      </c>
      <c r="H5969" s="10" t="n">
        <v>1</v>
      </c>
      <c r="I5969" s="10" t="inlineStr">
        <is>
          <t>Tasso di copertura del servizio con dispositivi per la chiamata di emergenza del conducente</t>
        </is>
      </c>
      <c r="J5969" s="20" t="n"/>
      <c r="K5969" s="20" t="n"/>
      <c r="L5969" s="20" t="n"/>
      <c r="M5969" s="20" t="n"/>
      <c r="N5969" s="21">
        <f>IF($A5969="","",IFERROR(VALUE($K5969)/VALUE($L5969),IFERROR(VALUE($J5969),0)))</f>
        <v/>
      </c>
      <c r="O5969" s="21">
        <f>IF($A5969="",0,IF(OR($S5969&lt;&gt;1,COUNTA($J5969:$M5969)=0),0,IF(SUMPRODUCT(MAX(($C$5:$C$6173=$C5969)*($D$5:$D$6173=$D5969)*($S$5:$S$6173=1)*IFERROR($N$5:$N$6173*1,0)))&gt;0,ROUND($H5969*($N5969/SUMPRODUCT(MAX(($C$5:$C$6173=$C5969)*($D$5:$D$6173=$D5969)*($S$5:$S$6173=1)*IFERROR($N$5:$N$6173*1,0)))),4),0)))</f>
        <v/>
      </c>
      <c r="P5969" s="10" t="inlineStr">
        <is>
          <t>Autobus attrezzati con chiamata di emergenza / Autobus totali in offerta, incluse scorte</t>
        </is>
      </c>
      <c r="Q5969" s="21">
        <f>IF($A5969="","",$A5969&amp;"|"&amp;$C5969)</f>
        <v/>
      </c>
      <c r="R5969" s="21">
        <f>IF($A5969="","",$A5969&amp;"|"&amp;$C5969&amp;"|"&amp;$D5969)</f>
        <v/>
      </c>
      <c r="S5969" s="21">
        <f>IF($A5969="","",IFERROR(INDEX(Offerte!$D$2:$D$200,MATCH($Q5969,Offerte!$L$2:$L$200,0)),0))</f>
        <v/>
      </c>
      <c r="T5969" s="21">
        <f>IF($A5969="","",IFERROR(INDEX(Offerte!$G$2:$G$200,MATCH($Q5969,Offerte!$L$2:$L$200,0)),"NO"))</f>
        <v/>
      </c>
    </row>
    <row r="5970">
      <c r="A5970" s="10">
        <f>IF(Offerte!$A194="","",Offerte!$A194)</f>
        <v/>
      </c>
      <c r="B5970" s="10">
        <f>IF(Offerte!$A194="","",Offerte!$B194)</f>
        <v/>
      </c>
      <c r="C5970" s="10">
        <f>IF(Offerte!$A194="","",Offerte!$C194)</f>
        <v/>
      </c>
      <c r="D5970" s="10" t="inlineStr">
        <is>
          <t>C.3.1</t>
        </is>
      </c>
      <c r="E5970" s="10" t="inlineStr">
        <is>
          <t>C</t>
        </is>
      </c>
      <c r="F5970" s="10" t="inlineStr">
        <is>
          <t>Q</t>
        </is>
      </c>
      <c r="G5970" s="10" t="inlineStr">
        <is>
          <t>higher</t>
        </is>
      </c>
      <c r="H5970" s="10" t="n">
        <v>2</v>
      </c>
      <c r="I5970" s="10" t="inlineStr">
        <is>
          <t>Tasso di copertura del servizio con dispositivi di informazione dinamica a bordo mezzo</t>
        </is>
      </c>
      <c r="J5970" s="20" t="n"/>
      <c r="K5970" s="20" t="n"/>
      <c r="L5970" s="20" t="n"/>
      <c r="M5970" s="20" t="n"/>
      <c r="N5970" s="21">
        <f>IF($A5970="","",IFERROR(VALUE($K5970)/VALUE($L5970),IFERROR(VALUE($J5970),0)))</f>
        <v/>
      </c>
      <c r="O5970" s="21">
        <f>IF($A5970="",0,IF(OR($S5970&lt;&gt;1,COUNTA($J5970:$M5970)=0),0,IF(SUMPRODUCT(MAX(($C$5:$C$6173=$C5970)*($D$5:$D$6173=$D5970)*($S$5:$S$6173=1)*IFERROR($N$5:$N$6173*1,0)))&gt;0,ROUND($H5970*($N5970/SUMPRODUCT(MAX(($C$5:$C$6173=$C5970)*($D$5:$D$6173=$D5970)*($S$5:$S$6173=1)*IFERROR($N$5:$N$6173*1,0)))),4),0)))</f>
        <v/>
      </c>
      <c r="P5970" s="10" t="inlineStr">
        <is>
          <t>Autobus con monitor e indicatori vocali / Autobus totali in offerta, incluse scorte</t>
        </is>
      </c>
      <c r="Q5970" s="21">
        <f>IF($A5970="","",$A5970&amp;"|"&amp;$C5970)</f>
        <v/>
      </c>
      <c r="R5970" s="21">
        <f>IF($A5970="","",$A5970&amp;"|"&amp;$C5970&amp;"|"&amp;$D5970)</f>
        <v/>
      </c>
      <c r="S5970" s="21">
        <f>IF($A5970="","",IFERROR(INDEX(Offerte!$D$2:$D$200,MATCH($Q5970,Offerte!$L$2:$L$200,0)),0))</f>
        <v/>
      </c>
      <c r="T5970" s="21">
        <f>IF($A5970="","",IFERROR(INDEX(Offerte!$G$2:$G$200,MATCH($Q5970,Offerte!$L$2:$L$200,0)),"NO"))</f>
        <v/>
      </c>
    </row>
    <row r="5971">
      <c r="A5971" s="10">
        <f>IF(Offerte!$A194="","",Offerte!$A194)</f>
        <v/>
      </c>
      <c r="B5971" s="10">
        <f>IF(Offerte!$A194="","",Offerte!$B194)</f>
        <v/>
      </c>
      <c r="C5971" s="10">
        <f>IF(Offerte!$A194="","",Offerte!$C194)</f>
        <v/>
      </c>
      <c r="D5971" s="10" t="inlineStr">
        <is>
          <t>C.3.2</t>
        </is>
      </c>
      <c r="E5971" s="10" t="inlineStr">
        <is>
          <t>C</t>
        </is>
      </c>
      <c r="F5971" s="10" t="inlineStr">
        <is>
          <t>T</t>
        </is>
      </c>
      <c r="G5971" s="10" t="inlineStr">
        <is>
          <t>tabular</t>
        </is>
      </c>
      <c r="H5971" s="10" t="n">
        <v>2</v>
      </c>
      <c r="I5971" s="10" t="inlineStr">
        <is>
          <t>Informazioni a bordo su coincidenze ai nodi</t>
        </is>
      </c>
      <c r="J5971" s="20" t="n"/>
      <c r="K5971" s="20" t="n"/>
      <c r="L5971" s="20" t="n"/>
      <c r="M5971" s="20" t="n"/>
      <c r="N5971" s="21">
        <f>IF($A5971="","",IF(IFERROR(VALUE($M5971),0)=1,1,0))</f>
        <v/>
      </c>
      <c r="O5971" s="21">
        <f>IF($A5971="",0,IF(OR($S5971&lt;&gt;1,COUNTA($J5971:$M5971)=0),0,IF(AND($N5971=1,IFERROR(SUMIFS($N$5:$N$6173,$Q$5:$Q$6173,$Q5971,$D$5:$D$6173,"C.3.1"),0)&gt;=0.5),$H5971,0)))</f>
        <v/>
      </c>
      <c r="P5971" s="10" t="inlineStr">
        <is>
          <t>Dipende da C.3.1 &gt;= 0.5</t>
        </is>
      </c>
      <c r="Q5971" s="21">
        <f>IF($A5971="","",$A5971&amp;"|"&amp;$C5971)</f>
        <v/>
      </c>
      <c r="R5971" s="21">
        <f>IF($A5971="","",$A5971&amp;"|"&amp;$C5971&amp;"|"&amp;$D5971)</f>
        <v/>
      </c>
      <c r="S5971" s="21">
        <f>IF($A5971="","",IFERROR(INDEX(Offerte!$D$2:$D$200,MATCH($Q5971,Offerte!$L$2:$L$200,0)),0))</f>
        <v/>
      </c>
      <c r="T5971" s="21">
        <f>IF($A5971="","",IFERROR(INDEX(Offerte!$G$2:$G$200,MATCH($Q5971,Offerte!$L$2:$L$200,0)),"NO"))</f>
        <v/>
      </c>
    </row>
    <row r="5972">
      <c r="A5972" s="10">
        <f>IF(Offerte!$A194="","",Offerte!$A194)</f>
        <v/>
      </c>
      <c r="B5972" s="10">
        <f>IF(Offerte!$A194="","",Offerte!$B194)</f>
        <v/>
      </c>
      <c r="C5972" s="10">
        <f>IF(Offerte!$A194="","",Offerte!$C194)</f>
        <v/>
      </c>
      <c r="D5972" s="10" t="inlineStr">
        <is>
          <t>D.1.1</t>
        </is>
      </c>
      <c r="E5972" s="10" t="inlineStr">
        <is>
          <t>D</t>
        </is>
      </c>
      <c r="F5972" s="10" t="inlineStr">
        <is>
          <t>Q</t>
        </is>
      </c>
      <c r="G5972" s="10" t="inlineStr">
        <is>
          <t>higher</t>
        </is>
      </c>
      <c r="H5972" s="10" t="n">
        <v>3</v>
      </c>
      <c r="I5972" s="10" t="inlineStr">
        <is>
          <t>Installazione di pensiline</t>
        </is>
      </c>
      <c r="J5972" s="20" t="n"/>
      <c r="K5972" s="20" t="n"/>
      <c r="L5972" s="20" t="n"/>
      <c r="M5972" s="20" t="n"/>
      <c r="N5972" s="21">
        <f>IF($A5972="","",IFERROR(VALUE($J5972),0))</f>
        <v/>
      </c>
      <c r="O5972" s="21">
        <f>IF($A5972="",0,IF(OR($S5972&lt;&gt;1,COUNTA($J5972:$M5972)=0),0,IF(SUMPRODUCT(MAX(($C$5:$C$6173=$C5972)*($D$5:$D$6173=$D5972)*($S$5:$S$6173=1)*IFERROR($N$5:$N$6173*1,0)))&gt;0,ROUND($H5972*($N5972/SUMPRODUCT(MAX(($C$5:$C$6173=$C5972)*($D$5:$D$6173=$D5972)*($S$5:$S$6173=1)*IFERROR($N$5:$N$6173*1,0)))),4),0)))</f>
        <v/>
      </c>
      <c r="P5972" s="10" t="inlineStr">
        <is>
          <t>fermate</t>
        </is>
      </c>
      <c r="Q5972" s="21">
        <f>IF($A5972="","",$A5972&amp;"|"&amp;$C5972)</f>
        <v/>
      </c>
      <c r="R5972" s="21">
        <f>IF($A5972="","",$A5972&amp;"|"&amp;$C5972&amp;"|"&amp;$D5972)</f>
        <v/>
      </c>
      <c r="S5972" s="21">
        <f>IF($A5972="","",IFERROR(INDEX(Offerte!$D$2:$D$200,MATCH($Q5972,Offerte!$L$2:$L$200,0)),0))</f>
        <v/>
      </c>
      <c r="T5972" s="21">
        <f>IF($A5972="","",IFERROR(INDEX(Offerte!$G$2:$G$200,MATCH($Q5972,Offerte!$L$2:$L$200,0)),"NO"))</f>
        <v/>
      </c>
    </row>
    <row r="5973">
      <c r="A5973" s="10">
        <f>IF(Offerte!$A194="","",Offerte!$A194)</f>
        <v/>
      </c>
      <c r="B5973" s="10">
        <f>IF(Offerte!$A194="","",Offerte!$B194)</f>
        <v/>
      </c>
      <c r="C5973" s="10">
        <f>IF(Offerte!$A194="","",Offerte!$C194)</f>
        <v/>
      </c>
      <c r="D5973" s="10" t="inlineStr">
        <is>
          <t>D.1.2</t>
        </is>
      </c>
      <c r="E5973" s="10" t="inlineStr">
        <is>
          <t>D</t>
        </is>
      </c>
      <c r="F5973" s="10" t="inlineStr">
        <is>
          <t>Q</t>
        </is>
      </c>
      <c r="G5973" s="10" t="inlineStr">
        <is>
          <t>higher</t>
        </is>
      </c>
      <c r="H5973" s="10" t="n">
        <v>3</v>
      </c>
      <c r="I5973" s="10" t="inlineStr">
        <is>
          <t>Installazione di paline di fermata conformi alla DGR 581/2023</t>
        </is>
      </c>
      <c r="J5973" s="20" t="n"/>
      <c r="K5973" s="20" t="n"/>
      <c r="L5973" s="20" t="n"/>
      <c r="M5973" s="20" t="n"/>
      <c r="N5973" s="21">
        <f>IF($A5973="","",IFERROR(VALUE($J5973),0))</f>
        <v/>
      </c>
      <c r="O5973" s="21">
        <f>IF($A5973="",0,IF(OR($S5973&lt;&gt;1,COUNTA($J5973:$M5973)=0),0,IF(SUMPRODUCT(MAX(($C$5:$C$6173=$C5973)*($D$5:$D$6173=$D5973)*($S$5:$S$6173=1)*IFERROR($N$5:$N$6173*1,0)))&gt;0,ROUND($H5973*($N5973/SUMPRODUCT(MAX(($C$5:$C$6173=$C5973)*($D$5:$D$6173=$D5973)*($S$5:$S$6173=1)*IFERROR($N$5:$N$6173*1,0)))),4),0)))</f>
        <v/>
      </c>
      <c r="P5973" s="10" t="inlineStr">
        <is>
          <t>fermate</t>
        </is>
      </c>
      <c r="Q5973" s="21">
        <f>IF($A5973="","",$A5973&amp;"|"&amp;$C5973)</f>
        <v/>
      </c>
      <c r="R5973" s="21">
        <f>IF($A5973="","",$A5973&amp;"|"&amp;$C5973&amp;"|"&amp;$D5973)</f>
        <v/>
      </c>
      <c r="S5973" s="21">
        <f>IF($A5973="","",IFERROR(INDEX(Offerte!$D$2:$D$200,MATCH($Q5973,Offerte!$L$2:$L$200,0)),0))</f>
        <v/>
      </c>
      <c r="T5973" s="21">
        <f>IF($A5973="","",IFERROR(INDEX(Offerte!$G$2:$G$200,MATCH($Q5973,Offerte!$L$2:$L$200,0)),"NO"))</f>
        <v/>
      </c>
    </row>
    <row r="5974">
      <c r="A5974" s="10">
        <f>IF(Offerte!$A194="","",Offerte!$A194)</f>
        <v/>
      </c>
      <c r="B5974" s="10">
        <f>IF(Offerte!$A194="","",Offerte!$B194)</f>
        <v/>
      </c>
      <c r="C5974" s="10">
        <f>IF(Offerte!$A194="","",Offerte!$C194)</f>
        <v/>
      </c>
      <c r="D5974" s="10" t="inlineStr">
        <is>
          <t>D.1.3</t>
        </is>
      </c>
      <c r="E5974" s="10" t="inlineStr">
        <is>
          <t>D</t>
        </is>
      </c>
      <c r="F5974" s="10" t="inlineStr">
        <is>
          <t>Q</t>
        </is>
      </c>
      <c r="G5974" s="10" t="inlineStr">
        <is>
          <t>higher</t>
        </is>
      </c>
      <c r="H5974" s="10" t="n">
        <v>2</v>
      </c>
      <c r="I5974" s="10" t="inlineStr">
        <is>
          <t>Display informativi connessi alle fermate</t>
        </is>
      </c>
      <c r="J5974" s="20" t="n"/>
      <c r="K5974" s="20" t="n"/>
      <c r="L5974" s="20" t="n"/>
      <c r="M5974" s="20" t="n"/>
      <c r="N5974" s="21">
        <f>IF($A5974="","",IFERROR(VALUE($J5974),0))</f>
        <v/>
      </c>
      <c r="O5974" s="21">
        <f>IF($A5974="",0,IF(OR($S5974&lt;&gt;1,COUNTA($J5974:$M5974)=0),0,IF(SUMPRODUCT(MAX(($C$5:$C$6173=$C5974)*($D$5:$D$6173=$D5974)*($S$5:$S$6173=1)*IFERROR($N$5:$N$6173*1,0)))&gt;0,ROUND($H5974*($N5974/SUMPRODUCT(MAX(($C$5:$C$6173=$C5974)*($D$5:$D$6173=$D5974)*($S$5:$S$6173=1)*IFERROR($N$5:$N$6173*1,0)))),4),0)))</f>
        <v/>
      </c>
      <c r="P5974" s="10" t="inlineStr">
        <is>
          <t>fermate</t>
        </is>
      </c>
      <c r="Q5974" s="21">
        <f>IF($A5974="","",$A5974&amp;"|"&amp;$C5974)</f>
        <v/>
      </c>
      <c r="R5974" s="21">
        <f>IF($A5974="","",$A5974&amp;"|"&amp;$C5974&amp;"|"&amp;$D5974)</f>
        <v/>
      </c>
      <c r="S5974" s="21">
        <f>IF($A5974="","",IFERROR(INDEX(Offerte!$D$2:$D$200,MATCH($Q5974,Offerte!$L$2:$L$200,0)),0))</f>
        <v/>
      </c>
      <c r="T5974" s="21">
        <f>IF($A5974="","",IFERROR(INDEX(Offerte!$G$2:$G$200,MATCH($Q5974,Offerte!$L$2:$L$200,0)),"NO"))</f>
        <v/>
      </c>
    </row>
    <row r="5975">
      <c r="A5975" s="10">
        <f>IF(Offerte!$A194="","",Offerte!$A194)</f>
        <v/>
      </c>
      <c r="B5975" s="10">
        <f>IF(Offerte!$A194="","",Offerte!$B194)</f>
        <v/>
      </c>
      <c r="C5975" s="10">
        <f>IF(Offerte!$A194="","",Offerte!$C194)</f>
        <v/>
      </c>
      <c r="D5975" s="10" t="inlineStr">
        <is>
          <t>D.2.1</t>
        </is>
      </c>
      <c r="E5975" s="10" t="inlineStr">
        <is>
          <t>D</t>
        </is>
      </c>
      <c r="F5975" s="10" t="inlineStr">
        <is>
          <t>Q</t>
        </is>
      </c>
      <c r="G5975" s="10" t="inlineStr">
        <is>
          <t>higher</t>
        </is>
      </c>
      <c r="H5975" s="10" t="n">
        <v>2</v>
      </c>
      <c r="I5975" s="10" t="inlineStr">
        <is>
          <t>Segnali tattili Loges-Vet-Evolution</t>
        </is>
      </c>
      <c r="J5975" s="20" t="n"/>
      <c r="K5975" s="20" t="n"/>
      <c r="L5975" s="20" t="n"/>
      <c r="M5975" s="20" t="n"/>
      <c r="N5975" s="21">
        <f>IF($A5975="","",IFERROR(VALUE($J5975),0))</f>
        <v/>
      </c>
      <c r="O5975" s="21">
        <f>IF($A5975="",0,IF(OR($S5975&lt;&gt;1,COUNTA($J5975:$M5975)=0),0,IF(SUMPRODUCT(MAX(($C$5:$C$6173=$C5975)*($D$5:$D$6173=$D5975)*($S$5:$S$6173=1)*IFERROR($N$5:$N$6173*1,0)))&gt;0,ROUND($H5975*($N5975/SUMPRODUCT(MAX(($C$5:$C$6173=$C5975)*($D$5:$D$6173=$D5975)*($S$5:$S$6173=1)*IFERROR($N$5:$N$6173*1,0)))),4),0)))</f>
        <v/>
      </c>
      <c r="P5975" s="10" t="inlineStr">
        <is>
          <t>fermate</t>
        </is>
      </c>
      <c r="Q5975" s="21">
        <f>IF($A5975="","",$A5975&amp;"|"&amp;$C5975)</f>
        <v/>
      </c>
      <c r="R5975" s="21">
        <f>IF($A5975="","",$A5975&amp;"|"&amp;$C5975&amp;"|"&amp;$D5975)</f>
        <v/>
      </c>
      <c r="S5975" s="21">
        <f>IF($A5975="","",IFERROR(INDEX(Offerte!$D$2:$D$200,MATCH($Q5975,Offerte!$L$2:$L$200,0)),0))</f>
        <v/>
      </c>
      <c r="T5975" s="21">
        <f>IF($A5975="","",IFERROR(INDEX(Offerte!$G$2:$G$200,MATCH($Q5975,Offerte!$L$2:$L$200,0)),"NO"))</f>
        <v/>
      </c>
    </row>
    <row r="5976">
      <c r="A5976" s="10">
        <f>IF(Offerte!$A194="","",Offerte!$A194)</f>
        <v/>
      </c>
      <c r="B5976" s="10">
        <f>IF(Offerte!$A194="","",Offerte!$B194)</f>
        <v/>
      </c>
      <c r="C5976" s="10">
        <f>IF(Offerte!$A194="","",Offerte!$C194)</f>
        <v/>
      </c>
      <c r="D5976" s="10" t="inlineStr">
        <is>
          <t>E.1.1</t>
        </is>
      </c>
      <c r="E5976" s="10" t="inlineStr">
        <is>
          <t>E</t>
        </is>
      </c>
      <c r="F5976" s="10" t="inlineStr">
        <is>
          <t>T</t>
        </is>
      </c>
      <c r="G5976" s="10" t="inlineStr">
        <is>
          <t>tabular</t>
        </is>
      </c>
      <c r="H5976" s="10" t="n">
        <v>2</v>
      </c>
      <c r="I5976" s="10" t="inlineStr">
        <is>
          <t>Mobile app con travel planner PRM</t>
        </is>
      </c>
      <c r="J5976" s="20" t="n"/>
      <c r="K5976" s="20" t="n"/>
      <c r="L5976" s="20" t="n"/>
      <c r="M5976" s="20" t="n"/>
      <c r="N5976" s="21">
        <f>IF($A5976="","",IF(IFERROR(VALUE($M5976),0)=1,1,0))</f>
        <v/>
      </c>
      <c r="O5976" s="21">
        <f>IF($A5976="",0,IF(OR($S5976&lt;&gt;1,COUNTA($J5976:$M5976)=0),0,IF($N5976=1,$H5976,0)))</f>
        <v/>
      </c>
      <c r="P5976" s="10" t="inlineStr">
        <is>
          <t>sì/no</t>
        </is>
      </c>
      <c r="Q5976" s="21">
        <f>IF($A5976="","",$A5976&amp;"|"&amp;$C5976)</f>
        <v/>
      </c>
      <c r="R5976" s="21">
        <f>IF($A5976="","",$A5976&amp;"|"&amp;$C5976&amp;"|"&amp;$D5976)</f>
        <v/>
      </c>
      <c r="S5976" s="21">
        <f>IF($A5976="","",IFERROR(INDEX(Offerte!$D$2:$D$200,MATCH($Q5976,Offerte!$L$2:$L$200,0)),0))</f>
        <v/>
      </c>
      <c r="T5976" s="21">
        <f>IF($A5976="","",IFERROR(INDEX(Offerte!$G$2:$G$200,MATCH($Q5976,Offerte!$L$2:$L$200,0)),"NO"))</f>
        <v/>
      </c>
    </row>
    <row r="5977">
      <c r="A5977" s="10">
        <f>IF(Offerte!$A194="","",Offerte!$A194)</f>
        <v/>
      </c>
      <c r="B5977" s="10">
        <f>IF(Offerte!$A194="","",Offerte!$B194)</f>
        <v/>
      </c>
      <c r="C5977" s="10">
        <f>IF(Offerte!$A194="","",Offerte!$C194)</f>
        <v/>
      </c>
      <c r="D5977" s="10" t="inlineStr">
        <is>
          <t>E.2.1</t>
        </is>
      </c>
      <c r="E5977" s="10" t="inlineStr">
        <is>
          <t>E</t>
        </is>
      </c>
      <c r="F5977" s="10" t="inlineStr">
        <is>
          <t>D</t>
        </is>
      </c>
      <c r="G5977" s="10" t="inlineStr">
        <is>
          <t>discretionary</t>
        </is>
      </c>
      <c r="H5977" s="10" t="n">
        <v>2</v>
      </c>
      <c r="I5977" s="10" t="inlineStr">
        <is>
          <t>Altre azioni informative e rapporti con gli utenti</t>
        </is>
      </c>
      <c r="J5977" s="20" t="n"/>
      <c r="K5977" s="20" t="n"/>
      <c r="L5977" s="20" t="n"/>
      <c r="M5977" s="20" t="n"/>
      <c r="N5977" s="21">
        <f>IF($A5977="","",MAX(0,MIN(1,IFERROR(VALUE($M5977),0))))</f>
        <v/>
      </c>
      <c r="O5977" s="21">
        <f>IF($A5977="",0,IF(OR($S5977&lt;&gt;1,COUNTA($J5977:$M5977)=0),0,IF(SUMPRODUCT(MAX(($C$5:$C$6173=$C5977)*($D$5:$D$6173=$D5977)*($S$5:$S$6173=1)*IFERROR($N$5:$N$6173*1,0)))&gt;0,ROUND($H5977*($N5977/SUMPRODUCT(MAX(($C$5:$C$6173=$C5977)*($D$5:$D$6173=$D5977)*($S$5:$S$6173=1)*IFERROR($N$5:$N$6173*1,0)))),4),0)))</f>
        <v/>
      </c>
      <c r="P5977" s="10" t="inlineStr">
        <is>
          <t>coeff.</t>
        </is>
      </c>
      <c r="Q5977" s="21">
        <f>IF($A5977="","",$A5977&amp;"|"&amp;$C5977)</f>
        <v/>
      </c>
      <c r="R5977" s="21">
        <f>IF($A5977="","",$A5977&amp;"|"&amp;$C5977&amp;"|"&amp;$D5977)</f>
        <v/>
      </c>
      <c r="S5977" s="21">
        <f>IF($A5977="","",IFERROR(INDEX(Offerte!$D$2:$D$200,MATCH($Q5977,Offerte!$L$2:$L$200,0)),0))</f>
        <v/>
      </c>
      <c r="T5977" s="21">
        <f>IF($A5977="","",IFERROR(INDEX(Offerte!$G$2:$G$200,MATCH($Q5977,Offerte!$L$2:$L$200,0)),"NO"))</f>
        <v/>
      </c>
    </row>
    <row r="5978">
      <c r="A5978" s="10">
        <f>IF(Offerte!$A194="","",Offerte!$A194)</f>
        <v/>
      </c>
      <c r="B5978" s="10">
        <f>IF(Offerte!$A194="","",Offerte!$B194)</f>
        <v/>
      </c>
      <c r="C5978" s="10">
        <f>IF(Offerte!$A194="","",Offerte!$C194)</f>
        <v/>
      </c>
      <c r="D5978" s="10" t="inlineStr">
        <is>
          <t>F.1.1</t>
        </is>
      </c>
      <c r="E5978" s="10" t="inlineStr">
        <is>
          <t>F</t>
        </is>
      </c>
      <c r="F5978" s="10" t="inlineStr">
        <is>
          <t>Q</t>
        </is>
      </c>
      <c r="G5978" s="10" t="inlineStr">
        <is>
          <t>lower</t>
        </is>
      </c>
      <c r="H5978" s="10" t="n">
        <v>7</v>
      </c>
      <c r="I5978" s="10" t="inlineStr">
        <is>
          <t>Performance ambientali del parco mezzi adibito al servizio - I_CEA</t>
        </is>
      </c>
      <c r="J5978" s="20" t="n"/>
      <c r="K5978" s="20" t="n"/>
      <c r="L5978" s="20" t="n"/>
      <c r="M5978" s="20" t="n"/>
      <c r="N5978" s="21">
        <f>IF($A5978="","",IFERROR(VALUE($J5978),0))</f>
        <v/>
      </c>
      <c r="O5978" s="21">
        <f>IF($A5978="",0,IF(OR($S5978&lt;&gt;1,COUNTA($J5978:$M5978)=0),0,IF(AND(IFERROR(AGGREGATE(15,6,$N$5:$N$6173/(($C$5:$C$6173=$C5978)*($D$5:$D$6173=$D5978)*($S$5:$S$6173=1)*($N$5:$N$6173&gt;0)),1),0)&gt;0,$N5978&gt;0),ROUND($H5978*(IFERROR(AGGREGATE(15,6,$N$5:$N$6173/(($C$5:$C$6173=$C5978)*($D$5:$D$6173=$D5978)*($S$5:$S$6173=1)*($N$5:$N$6173&gt;0)),1),0)/$N5978),4),0)))</f>
        <v/>
      </c>
      <c r="P5978" s="10" t="inlineStr">
        <is>
          <t>indice</t>
        </is>
      </c>
      <c r="Q5978" s="21">
        <f>IF($A5978="","",$A5978&amp;"|"&amp;$C5978)</f>
        <v/>
      </c>
      <c r="R5978" s="21">
        <f>IF($A5978="","",$A5978&amp;"|"&amp;$C5978&amp;"|"&amp;$D5978)</f>
        <v/>
      </c>
      <c r="S5978" s="21">
        <f>IF($A5978="","",IFERROR(INDEX(Offerte!$D$2:$D$200,MATCH($Q5978,Offerte!$L$2:$L$200,0)),0))</f>
        <v/>
      </c>
      <c r="T5978" s="21">
        <f>IF($A5978="","",IFERROR(INDEX(Offerte!$G$2:$G$200,MATCH($Q5978,Offerte!$L$2:$L$200,0)),"NO"))</f>
        <v/>
      </c>
    </row>
    <row r="5979">
      <c r="A5979" s="10">
        <f>IF(Offerte!$A194="","",Offerte!$A194)</f>
        <v/>
      </c>
      <c r="B5979" s="10">
        <f>IF(Offerte!$A194="","",Offerte!$B194)</f>
        <v/>
      </c>
      <c r="C5979" s="10">
        <f>IF(Offerte!$A194="","",Offerte!$C194)</f>
        <v/>
      </c>
      <c r="D5979" s="10" t="inlineStr">
        <is>
          <t>F.2.1</t>
        </is>
      </c>
      <c r="E5979" s="10" t="inlineStr">
        <is>
          <t>F</t>
        </is>
      </c>
      <c r="F5979" s="10" t="inlineStr">
        <is>
          <t>Q</t>
        </is>
      </c>
      <c r="G5979" s="10" t="inlineStr">
        <is>
          <t>higher</t>
        </is>
      </c>
      <c r="H5979" s="10" t="n">
        <v>2</v>
      </c>
      <c r="I5979" s="10" t="inlineStr">
        <is>
          <t>Tasso di copertura del servizio con dispositivi ECO-DRIVER</t>
        </is>
      </c>
      <c r="J5979" s="20" t="n"/>
      <c r="K5979" s="20" t="n"/>
      <c r="L5979" s="20" t="n"/>
      <c r="M5979" s="20" t="n"/>
      <c r="N5979" s="21">
        <f>IF($A5979="","",IFERROR(VALUE($K5979)/VALUE($L5979),IFERROR(VALUE($J5979),0)))</f>
        <v/>
      </c>
      <c r="O5979" s="21">
        <f>IF($A5979="",0,IF(OR($S5979&lt;&gt;1,COUNTA($J5979:$M5979)=0),0,IF(SUMPRODUCT(MAX(($C$5:$C$6173=$C5979)*($D$5:$D$6173=$D5979)*($S$5:$S$6173=1)*IFERROR($N$5:$N$6173*1,0)))&gt;0,ROUND($H5979*($N5979/SUMPRODUCT(MAX(($C$5:$C$6173=$C5979)*($D$5:$D$6173=$D5979)*($S$5:$S$6173=1)*IFERROR($N$5:$N$6173*1,0)))),4),0)))</f>
        <v/>
      </c>
      <c r="P5979" s="10" t="inlineStr">
        <is>
          <t>Autobus attrezzati con dispositivi ECO-DRIVER / Autobus totali in offerta, incluse scorte</t>
        </is>
      </c>
      <c r="Q5979" s="21">
        <f>IF($A5979="","",$A5979&amp;"|"&amp;$C5979)</f>
        <v/>
      </c>
      <c r="R5979" s="21">
        <f>IF($A5979="","",$A5979&amp;"|"&amp;$C5979&amp;"|"&amp;$D5979)</f>
        <v/>
      </c>
      <c r="S5979" s="21">
        <f>IF($A5979="","",IFERROR(INDEX(Offerte!$D$2:$D$200,MATCH($Q5979,Offerte!$L$2:$L$200,0)),0))</f>
        <v/>
      </c>
      <c r="T5979" s="21">
        <f>IF($A5979="","",IFERROR(INDEX(Offerte!$G$2:$G$200,MATCH($Q5979,Offerte!$L$2:$L$200,0)),"NO"))</f>
        <v/>
      </c>
    </row>
    <row r="5980">
      <c r="A5980" s="10">
        <f>IF(Offerte!$A194="","",Offerte!$A194)</f>
        <v/>
      </c>
      <c r="B5980" s="10">
        <f>IF(Offerte!$A194="","",Offerte!$B194)</f>
        <v/>
      </c>
      <c r="C5980" s="10">
        <f>IF(Offerte!$A194="","",Offerte!$C194)</f>
        <v/>
      </c>
      <c r="D5980" s="10" t="inlineStr">
        <is>
          <t>F.3.1</t>
        </is>
      </c>
      <c r="E5980" s="10" t="inlineStr">
        <is>
          <t>F</t>
        </is>
      </c>
      <c r="F5980" s="10" t="inlineStr">
        <is>
          <t>Q</t>
        </is>
      </c>
      <c r="G5980" s="10" t="inlineStr">
        <is>
          <t>higher</t>
        </is>
      </c>
      <c r="H5980" s="10" t="n">
        <v>2</v>
      </c>
      <c r="I5980" s="10" t="inlineStr">
        <is>
          <t>Autoproduzione consumi elettrici per trazione</t>
        </is>
      </c>
      <c r="J5980" s="20" t="n"/>
      <c r="K5980" s="20" t="n"/>
      <c r="L5980" s="20" t="n"/>
      <c r="M5980" s="20" t="n"/>
      <c r="N5980" s="21">
        <f>IF($A5980="","",IFERROR(VALUE($J5980),0))</f>
        <v/>
      </c>
      <c r="O5980" s="21">
        <f>IF($A5980="",0,IF(OR($S5980&lt;&gt;1,COUNTA($J5980:$M5980)=0),0,IF(SUMPRODUCT(MAX(($C$5:$C$6173=$C5980)*($D$5:$D$6173=$D5980)*($S$5:$S$6173=1)*IFERROR($N$5:$N$6173*1,0)))&gt;0,ROUND($H5980*($N5980/SUMPRODUCT(MAX(($C$5:$C$6173=$C5980)*($D$5:$D$6173=$D5980)*($S$5:$S$6173=1)*IFERROR($N$5:$N$6173*1,0)))),4),0)))</f>
        <v/>
      </c>
      <c r="P5980" s="10" t="inlineStr">
        <is>
          <t>kWh/anno</t>
        </is>
      </c>
      <c r="Q5980" s="21">
        <f>IF($A5980="","",$A5980&amp;"|"&amp;$C5980)</f>
        <v/>
      </c>
      <c r="R5980" s="21">
        <f>IF($A5980="","",$A5980&amp;"|"&amp;$C5980&amp;"|"&amp;$D5980)</f>
        <v/>
      </c>
      <c r="S5980" s="21">
        <f>IF($A5980="","",IFERROR(INDEX(Offerte!$D$2:$D$200,MATCH($Q5980,Offerte!$L$2:$L$200,0)),0))</f>
        <v/>
      </c>
      <c r="T5980" s="21">
        <f>IF($A5980="","",IFERROR(INDEX(Offerte!$G$2:$G$200,MATCH($Q5980,Offerte!$L$2:$L$200,0)),"NO"))</f>
        <v/>
      </c>
    </row>
    <row r="5981">
      <c r="A5981" s="10">
        <f>IF(Offerte!$A194="","",Offerte!$A194)</f>
        <v/>
      </c>
      <c r="B5981" s="10">
        <f>IF(Offerte!$A194="","",Offerte!$B194)</f>
        <v/>
      </c>
      <c r="C5981" s="10">
        <f>IF(Offerte!$A194="","",Offerte!$C194)</f>
        <v/>
      </c>
      <c r="D5981" s="10" t="inlineStr">
        <is>
          <t>F.4.1</t>
        </is>
      </c>
      <c r="E5981" s="10" t="inlineStr">
        <is>
          <t>F</t>
        </is>
      </c>
      <c r="F5981" s="10" t="inlineStr">
        <is>
          <t>Q</t>
        </is>
      </c>
      <c r="G5981" s="10" t="inlineStr">
        <is>
          <t>soil</t>
        </is>
      </c>
      <c r="H5981" s="10" t="n">
        <v>2</v>
      </c>
      <c r="I5981" s="10" t="inlineStr">
        <is>
          <t>Indice di consumo di suolo</t>
        </is>
      </c>
      <c r="J5981" s="20" t="n"/>
      <c r="K5981" s="20" t="n"/>
      <c r="L5981" s="20" t="n"/>
      <c r="M5981" s="20" t="n"/>
      <c r="N5981" s="21">
        <f>IF($A5981="","",IFERROR(VALUE($J5981),0))</f>
        <v/>
      </c>
      <c r="O5981" s="21">
        <f>IF($A5981="",0,IF(OR($S5981&lt;&gt;1,COUNTA($J5981:$M5981)=0),0,IF($N5981&lt;=0,$H5981,IF(SUMPRODUCT(MAX(($C$5:$C$6173=$C5981)*($D$5:$D$6173=$D5981)*($S$5:$S$6173=1)*IFERROR($N$5:$N$6173*1,0)))&gt;0,ROUND($H5981*((SUMPRODUCT(MAX(($C$5:$C$6173=$C5981)*($D$5:$D$6173=$D5981)*($S$5:$S$6173=1)*IFERROR($N$5:$N$6173*1,0)))-$N5981)/SUMPRODUCT(MAX(($C$5:$C$6173=$C5981)*($D$5:$D$6173=$D5981)*($S$5:$S$6173=1)*IFERROR($N$5:$N$6173*1,0)))),4),0))))</f>
        <v/>
      </c>
      <c r="P5981" s="10" t="inlineStr">
        <is>
          <t>m2</t>
        </is>
      </c>
      <c r="Q5981" s="21">
        <f>IF($A5981="","",$A5981&amp;"|"&amp;$C5981)</f>
        <v/>
      </c>
      <c r="R5981" s="21">
        <f>IF($A5981="","",$A5981&amp;"|"&amp;$C5981&amp;"|"&amp;$D5981)</f>
        <v/>
      </c>
      <c r="S5981" s="21">
        <f>IF($A5981="","",IFERROR(INDEX(Offerte!$D$2:$D$200,MATCH($Q5981,Offerte!$L$2:$L$200,0)),0))</f>
        <v/>
      </c>
      <c r="T5981" s="21">
        <f>IF($A5981="","",IFERROR(INDEX(Offerte!$G$2:$G$200,MATCH($Q5981,Offerte!$L$2:$L$200,0)),"NO"))</f>
        <v/>
      </c>
    </row>
    <row r="5982">
      <c r="A5982" s="10">
        <f>IF(Offerte!$A194="","",Offerte!$A194)</f>
        <v/>
      </c>
      <c r="B5982" s="10">
        <f>IF(Offerte!$A194="","",Offerte!$B194)</f>
        <v/>
      </c>
      <c r="C5982" s="10">
        <f>IF(Offerte!$A194="","",Offerte!$C194)</f>
        <v/>
      </c>
      <c r="D5982" s="10" t="inlineStr">
        <is>
          <t>F.5.1</t>
        </is>
      </c>
      <c r="E5982" s="10" t="inlineStr">
        <is>
          <t>F</t>
        </is>
      </c>
      <c r="F5982" s="10" t="inlineStr">
        <is>
          <t>T</t>
        </is>
      </c>
      <c r="G5982" s="10" t="inlineStr">
        <is>
          <t>tabular</t>
        </is>
      </c>
      <c r="H5982" s="10" t="n">
        <v>1</v>
      </c>
      <c r="I5982" s="10" t="inlineStr">
        <is>
          <t>Rendicontazione di sostenibilità ambientale</t>
        </is>
      </c>
      <c r="J5982" s="20" t="n"/>
      <c r="K5982" s="20" t="n"/>
      <c r="L5982" s="20" t="n"/>
      <c r="M5982" s="20" t="n"/>
      <c r="N5982" s="21">
        <f>IF($A5982="","",IF(IFERROR(VALUE($M5982),0)=1,1,0))</f>
        <v/>
      </c>
      <c r="O5982" s="21">
        <f>IF($A5982="",0,IF(OR($S5982&lt;&gt;1,COUNTA($J5982:$M5982)=0),0,IF($N5982=1,$H5982,0)))</f>
        <v/>
      </c>
      <c r="P5982" s="10" t="inlineStr">
        <is>
          <t>sì/no</t>
        </is>
      </c>
      <c r="Q5982" s="21">
        <f>IF($A5982="","",$A5982&amp;"|"&amp;$C5982)</f>
        <v/>
      </c>
      <c r="R5982" s="21">
        <f>IF($A5982="","",$A5982&amp;"|"&amp;$C5982&amp;"|"&amp;$D5982)</f>
        <v/>
      </c>
      <c r="S5982" s="21">
        <f>IF($A5982="","",IFERROR(INDEX(Offerte!$D$2:$D$200,MATCH($Q5982,Offerte!$L$2:$L$200,0)),0))</f>
        <v/>
      </c>
      <c r="T5982" s="21">
        <f>IF($A5982="","",IFERROR(INDEX(Offerte!$G$2:$G$200,MATCH($Q5982,Offerte!$L$2:$L$200,0)),"NO"))</f>
        <v/>
      </c>
    </row>
    <row r="5983">
      <c r="A5983" s="10">
        <f>IF(Offerte!$A194="","",Offerte!$A194)</f>
        <v/>
      </c>
      <c r="B5983" s="10">
        <f>IF(Offerte!$A194="","",Offerte!$B194)</f>
        <v/>
      </c>
      <c r="C5983" s="10">
        <f>IF(Offerte!$A194="","",Offerte!$C194)</f>
        <v/>
      </c>
      <c r="D5983" s="10" t="inlineStr">
        <is>
          <t>G.1.1</t>
        </is>
      </c>
      <c r="E5983" s="10" t="inlineStr">
        <is>
          <t>G</t>
        </is>
      </c>
      <c r="F5983" s="10" t="inlineStr">
        <is>
          <t>D</t>
        </is>
      </c>
      <c r="G5983" s="10" t="inlineStr">
        <is>
          <t>discretionary</t>
        </is>
      </c>
      <c r="H5983" s="10" t="n">
        <v>2</v>
      </c>
      <c r="I5983" s="10" t="inlineStr">
        <is>
          <t>Qualità del progetto di centrale di controllo aziendale</t>
        </is>
      </c>
      <c r="J5983" s="20" t="n"/>
      <c r="K5983" s="20" t="n"/>
      <c r="L5983" s="20" t="n"/>
      <c r="M5983" s="20" t="n"/>
      <c r="N5983" s="21">
        <f>IF($A5983="","",MAX(0,MIN(1,IFERROR(VALUE($M5983),0))))</f>
        <v/>
      </c>
      <c r="O5983" s="21">
        <f>IF($A5983="",0,IF(OR($S5983&lt;&gt;1,COUNTA($J5983:$M5983)=0),0,IF(SUMPRODUCT(MAX(($C$5:$C$6173=$C5983)*($D$5:$D$6173=$D5983)*($S$5:$S$6173=1)*IFERROR($N$5:$N$6173*1,0)))&gt;0,ROUND($H5983*($N5983/SUMPRODUCT(MAX(($C$5:$C$6173=$C5983)*($D$5:$D$6173=$D5983)*($S$5:$S$6173=1)*IFERROR($N$5:$N$6173*1,0)))),4),0)))</f>
        <v/>
      </c>
      <c r="P5983" s="10" t="inlineStr">
        <is>
          <t>coeff.</t>
        </is>
      </c>
      <c r="Q5983" s="21">
        <f>IF($A5983="","",$A5983&amp;"|"&amp;$C5983)</f>
        <v/>
      </c>
      <c r="R5983" s="21">
        <f>IF($A5983="","",$A5983&amp;"|"&amp;$C5983&amp;"|"&amp;$D5983)</f>
        <v/>
      </c>
      <c r="S5983" s="21">
        <f>IF($A5983="","",IFERROR(INDEX(Offerte!$D$2:$D$200,MATCH($Q5983,Offerte!$L$2:$L$200,0)),0))</f>
        <v/>
      </c>
      <c r="T5983" s="21">
        <f>IF($A5983="","",IFERROR(INDEX(Offerte!$G$2:$G$200,MATCH($Q5983,Offerte!$L$2:$L$200,0)),"NO"))</f>
        <v/>
      </c>
    </row>
    <row r="5984">
      <c r="A5984" s="10">
        <f>IF(Offerte!$A194="","",Offerte!$A194)</f>
        <v/>
      </c>
      <c r="B5984" s="10">
        <f>IF(Offerte!$A194="","",Offerte!$B194)</f>
        <v/>
      </c>
      <c r="C5984" s="10">
        <f>IF(Offerte!$A194="","",Offerte!$C194)</f>
        <v/>
      </c>
      <c r="D5984" s="10" t="inlineStr">
        <is>
          <t>G.2.1</t>
        </is>
      </c>
      <c r="E5984" s="10" t="inlineStr">
        <is>
          <t>G</t>
        </is>
      </c>
      <c r="F5984" s="10" t="inlineStr">
        <is>
          <t>T</t>
        </is>
      </c>
      <c r="G5984" s="10" t="inlineStr">
        <is>
          <t>tabular</t>
        </is>
      </c>
      <c r="H5984" s="10" t="n">
        <v>1</v>
      </c>
      <c r="I5984" s="10" t="inlineStr">
        <is>
          <t>Certificazione ISO 45001</t>
        </is>
      </c>
      <c r="J5984" s="20" t="n"/>
      <c r="K5984" s="20" t="n"/>
      <c r="L5984" s="20" t="n"/>
      <c r="M5984" s="20" t="n"/>
      <c r="N5984" s="21">
        <f>IF($A5984="","",IF(IFERROR(VALUE($M5984),0)=1,1,0))</f>
        <v/>
      </c>
      <c r="O5984" s="21">
        <f>IF($A5984="",0,IF(OR($S5984&lt;&gt;1,COUNTA($J5984:$M5984)=0),0,IF($N5984=1,$H5984,0)))</f>
        <v/>
      </c>
      <c r="P5984" s="10" t="inlineStr">
        <is>
          <t>sì/no</t>
        </is>
      </c>
      <c r="Q5984" s="21">
        <f>IF($A5984="","",$A5984&amp;"|"&amp;$C5984)</f>
        <v/>
      </c>
      <c r="R5984" s="21">
        <f>IF($A5984="","",$A5984&amp;"|"&amp;$C5984&amp;"|"&amp;$D5984)</f>
        <v/>
      </c>
      <c r="S5984" s="21">
        <f>IF($A5984="","",IFERROR(INDEX(Offerte!$D$2:$D$200,MATCH($Q5984,Offerte!$L$2:$L$200,0)),0))</f>
        <v/>
      </c>
      <c r="T5984" s="21">
        <f>IF($A5984="","",IFERROR(INDEX(Offerte!$G$2:$G$200,MATCH($Q5984,Offerte!$L$2:$L$200,0)),"NO"))</f>
        <v/>
      </c>
    </row>
    <row r="5985">
      <c r="A5985" s="10">
        <f>IF(Offerte!$A194="","",Offerte!$A194)</f>
        <v/>
      </c>
      <c r="B5985" s="10">
        <f>IF(Offerte!$A194="","",Offerte!$B194)</f>
        <v/>
      </c>
      <c r="C5985" s="10">
        <f>IF(Offerte!$A194="","",Offerte!$C194)</f>
        <v/>
      </c>
      <c r="D5985" s="10" t="inlineStr">
        <is>
          <t>G.3.1</t>
        </is>
      </c>
      <c r="E5985" s="10" t="inlineStr">
        <is>
          <t>G</t>
        </is>
      </c>
      <c r="F5985" s="10" t="inlineStr">
        <is>
          <t>T</t>
        </is>
      </c>
      <c r="G5985" s="10" t="inlineStr">
        <is>
          <t>tabular</t>
        </is>
      </c>
      <c r="H5985" s="10" t="n">
        <v>1</v>
      </c>
      <c r="I5985" s="10" t="inlineStr">
        <is>
          <t>Certificazioni di responsabilità sociale</t>
        </is>
      </c>
      <c r="J5985" s="20" t="n"/>
      <c r="K5985" s="20" t="n"/>
      <c r="L5985" s="20" t="n"/>
      <c r="M5985" s="20" t="n"/>
      <c r="N5985" s="21">
        <f>IF($A5985="","",IF(IFERROR(VALUE($M5985),0)=1,1,0))</f>
        <v/>
      </c>
      <c r="O5985" s="21">
        <f>IF($A5985="",0,IF(OR($S5985&lt;&gt;1,COUNTA($J5985:$M5985)=0),0,IF($N5985=1,$H5985,0)))</f>
        <v/>
      </c>
      <c r="P5985" s="10" t="inlineStr">
        <is>
          <t>sì/no</t>
        </is>
      </c>
      <c r="Q5985" s="21">
        <f>IF($A5985="","",$A5985&amp;"|"&amp;$C5985)</f>
        <v/>
      </c>
      <c r="R5985" s="21">
        <f>IF($A5985="","",$A5985&amp;"|"&amp;$C5985&amp;"|"&amp;$D5985)</f>
        <v/>
      </c>
      <c r="S5985" s="21">
        <f>IF($A5985="","",IFERROR(INDEX(Offerte!$D$2:$D$200,MATCH($Q5985,Offerte!$L$2:$L$200,0)),0))</f>
        <v/>
      </c>
      <c r="T5985" s="21">
        <f>IF($A5985="","",IFERROR(INDEX(Offerte!$G$2:$G$200,MATCH($Q5985,Offerte!$L$2:$L$200,0)),"NO"))</f>
        <v/>
      </c>
    </row>
    <row r="5986">
      <c r="A5986" s="10">
        <f>IF(Offerte!$A194="","",Offerte!$A194)</f>
        <v/>
      </c>
      <c r="B5986" s="10">
        <f>IF(Offerte!$A194="","",Offerte!$B194)</f>
        <v/>
      </c>
      <c r="C5986" s="10">
        <f>IF(Offerte!$A194="","",Offerte!$C194)</f>
        <v/>
      </c>
      <c r="D5986" s="10" t="inlineStr">
        <is>
          <t>G.4.1</t>
        </is>
      </c>
      <c r="E5986" s="10" t="inlineStr">
        <is>
          <t>G</t>
        </is>
      </c>
      <c r="F5986" s="10" t="inlineStr">
        <is>
          <t>D</t>
        </is>
      </c>
      <c r="G5986" s="10" t="inlineStr">
        <is>
          <t>discretionary</t>
        </is>
      </c>
      <c r="H5986" s="10" t="n">
        <v>2</v>
      </c>
      <c r="I5986" s="10" t="inlineStr">
        <is>
          <t>Qualità del piano di formazione del personale</t>
        </is>
      </c>
      <c r="J5986" s="20" t="n"/>
      <c r="K5986" s="20" t="n"/>
      <c r="L5986" s="20" t="n"/>
      <c r="M5986" s="20" t="n"/>
      <c r="N5986" s="21">
        <f>IF($A5986="","",MAX(0,MIN(1,IFERROR(VALUE($M5986),0))))</f>
        <v/>
      </c>
      <c r="O5986" s="21">
        <f>IF($A5986="",0,IF(OR($S5986&lt;&gt;1,COUNTA($J5986:$M5986)=0),0,IF(SUMPRODUCT(MAX(($C$5:$C$6173=$C5986)*($D$5:$D$6173=$D5986)*($S$5:$S$6173=1)*IFERROR($N$5:$N$6173*1,0)))&gt;0,ROUND($H5986*($N5986/SUMPRODUCT(MAX(($C$5:$C$6173=$C5986)*($D$5:$D$6173=$D5986)*($S$5:$S$6173=1)*IFERROR($N$5:$N$6173*1,0)))),4),0)))</f>
        <v/>
      </c>
      <c r="P5986" s="10" t="inlineStr">
        <is>
          <t>coeff.</t>
        </is>
      </c>
      <c r="Q5986" s="21">
        <f>IF($A5986="","",$A5986&amp;"|"&amp;$C5986)</f>
        <v/>
      </c>
      <c r="R5986" s="21">
        <f>IF($A5986="","",$A5986&amp;"|"&amp;$C5986&amp;"|"&amp;$D5986)</f>
        <v/>
      </c>
      <c r="S5986" s="21">
        <f>IF($A5986="","",IFERROR(INDEX(Offerte!$D$2:$D$200,MATCH($Q5986,Offerte!$L$2:$L$200,0)),0))</f>
        <v/>
      </c>
      <c r="T5986" s="21">
        <f>IF($A5986="","",IFERROR(INDEX(Offerte!$G$2:$G$200,MATCH($Q5986,Offerte!$L$2:$L$200,0)),"NO"))</f>
        <v/>
      </c>
    </row>
    <row r="5987">
      <c r="A5987" s="10">
        <f>IF(Offerte!$A194="","",Offerte!$A194)</f>
        <v/>
      </c>
      <c r="B5987" s="10">
        <f>IF(Offerte!$A194="","",Offerte!$B194)</f>
        <v/>
      </c>
      <c r="C5987" s="10">
        <f>IF(Offerte!$A194="","",Offerte!$C194)</f>
        <v/>
      </c>
      <c r="D5987" s="10" t="inlineStr">
        <is>
          <t>G.5.1</t>
        </is>
      </c>
      <c r="E5987" s="10" t="inlineStr">
        <is>
          <t>G</t>
        </is>
      </c>
      <c r="F5987" s="10" t="inlineStr">
        <is>
          <t>T</t>
        </is>
      </c>
      <c r="G5987" s="10" t="inlineStr">
        <is>
          <t>tabular</t>
        </is>
      </c>
      <c r="H5987" s="10" t="n">
        <v>1</v>
      </c>
      <c r="I5987" s="10" t="inlineStr">
        <is>
          <t>Impegno al mantenimento delle garanzie del contratto di secondo livello del gestore uscente</t>
        </is>
      </c>
      <c r="J5987" s="20" t="n"/>
      <c r="K5987" s="20" t="n"/>
      <c r="L5987" s="20" t="n"/>
      <c r="M5987" s="20" t="n"/>
      <c r="N5987" s="21">
        <f>IF($A5987="","",IF(IFERROR(VALUE($M5987),0)=1,1,0))</f>
        <v/>
      </c>
      <c r="O5987" s="21">
        <f>IF($A5987="",0,IF(OR($S5987&lt;&gt;1,COUNTA($J5987:$M5987)=0),0,IF($N5987=1,$H5987,0)))</f>
        <v/>
      </c>
      <c r="P5987" s="10" t="inlineStr">
        <is>
          <t>sì/no</t>
        </is>
      </c>
      <c r="Q5987" s="21">
        <f>IF($A5987="","",$A5987&amp;"|"&amp;$C5987)</f>
        <v/>
      </c>
      <c r="R5987" s="21">
        <f>IF($A5987="","",$A5987&amp;"|"&amp;$C5987&amp;"|"&amp;$D5987)</f>
        <v/>
      </c>
      <c r="S5987" s="21">
        <f>IF($A5987="","",IFERROR(INDEX(Offerte!$D$2:$D$200,MATCH($Q5987,Offerte!$L$2:$L$200,0)),0))</f>
        <v/>
      </c>
      <c r="T5987" s="21">
        <f>IF($A5987="","",IFERROR(INDEX(Offerte!$G$2:$G$200,MATCH($Q5987,Offerte!$L$2:$L$200,0)),"NO"))</f>
        <v/>
      </c>
    </row>
    <row r="5988">
      <c r="A5988" s="10">
        <f>IF(Offerte!$A195="","",Offerte!$A195)</f>
        <v/>
      </c>
      <c r="B5988" s="10">
        <f>IF(Offerte!$A195="","",Offerte!$B195)</f>
        <v/>
      </c>
      <c r="C5988" s="10">
        <f>IF(Offerte!$A195="","",Offerte!$C195)</f>
        <v/>
      </c>
      <c r="D5988" s="10" t="inlineStr">
        <is>
          <t>A.1.1</t>
        </is>
      </c>
      <c r="E5988" s="10" t="inlineStr">
        <is>
          <t>A</t>
        </is>
      </c>
      <c r="F5988" s="10" t="inlineStr">
        <is>
          <t>Q</t>
        </is>
      </c>
      <c r="G5988" s="10" t="inlineStr">
        <is>
          <t>higher</t>
        </is>
      </c>
      <c r="H5988" s="10" t="n">
        <v>3</v>
      </c>
      <c r="I5988" s="10" t="inlineStr">
        <is>
          <t>Tasso aggiuntivo di corse controllate</t>
        </is>
      </c>
      <c r="J5988" s="20" t="n"/>
      <c r="K5988" s="20" t="n"/>
      <c r="L5988" s="20" t="n"/>
      <c r="M5988" s="20" t="n"/>
      <c r="N5988" s="21">
        <f>IF($A5988="","",IFERROR(VALUE($K5988)/VALUE($L5988)*100,IFERROR(VALUE($J5988),0)))</f>
        <v/>
      </c>
      <c r="O5988" s="21">
        <f>IF($A5988="",0,IF(OR($S5988&lt;&gt;1,COUNTA($J5988:$M5988)=0),0,IF(SUMPRODUCT(MAX(($C$5:$C$6173=$C5988)*($D$5:$D$6173=$D5988)*($S$5:$S$6173=1)*IFERROR($N$5:$N$6173*1,0)))&gt;0,ROUND($H5988*($N5988/SUMPRODUCT(MAX(($C$5:$C$6173=$C5988)*($D$5:$D$6173=$D5988)*($S$5:$S$6173=1)*IFERROR($N$5:$N$6173*1,0)))),4),0)))</f>
        <v/>
      </c>
      <c r="P5988" s="10" t="inlineStr">
        <is>
          <t>Corse controllate annue / Corse programmate annue</t>
        </is>
      </c>
      <c r="Q5988" s="21">
        <f>IF($A5988="","",$A5988&amp;"|"&amp;$C5988)</f>
        <v/>
      </c>
      <c r="R5988" s="21">
        <f>IF($A5988="","",$A5988&amp;"|"&amp;$C5988&amp;"|"&amp;$D5988)</f>
        <v/>
      </c>
      <c r="S5988" s="21">
        <f>IF($A5988="","",IFERROR(INDEX(Offerte!$D$2:$D$200,MATCH($Q5988,Offerte!$L$2:$L$200,0)),0))</f>
        <v/>
      </c>
      <c r="T5988" s="21">
        <f>IF($A5988="","",IFERROR(INDEX(Offerte!$G$2:$G$200,MATCH($Q5988,Offerte!$L$2:$L$200,0)),"NO"))</f>
        <v/>
      </c>
    </row>
    <row r="5989">
      <c r="A5989" s="10">
        <f>IF(Offerte!$A195="","",Offerte!$A195)</f>
        <v/>
      </c>
      <c r="B5989" s="10">
        <f>IF(Offerte!$A195="","",Offerte!$B195)</f>
        <v/>
      </c>
      <c r="C5989" s="10">
        <f>IF(Offerte!$A195="","",Offerte!$C195)</f>
        <v/>
      </c>
      <c r="D5989" s="10" t="inlineStr">
        <is>
          <t>A.1.2</t>
        </is>
      </c>
      <c r="E5989" s="10" t="inlineStr">
        <is>
          <t>A</t>
        </is>
      </c>
      <c r="F5989" s="10" t="inlineStr">
        <is>
          <t>Q</t>
        </is>
      </c>
      <c r="G5989" s="10" t="inlineStr">
        <is>
          <t>higher</t>
        </is>
      </c>
      <c r="H5989" s="10" t="n">
        <v>4</v>
      </c>
      <c r="I5989" s="10" t="inlineStr">
        <is>
          <t>Numero aggiuntivo di passeggeri controllati</t>
        </is>
      </c>
      <c r="J5989" s="20" t="n"/>
      <c r="K5989" s="20" t="n"/>
      <c r="L5989" s="20" t="n"/>
      <c r="M5989" s="20" t="n"/>
      <c r="N5989" s="21">
        <f>IF($A5989="","",IFERROR(VALUE($J5989),0))</f>
        <v/>
      </c>
      <c r="O5989" s="21">
        <f>IF($A5989="",0,IF(OR($S5989&lt;&gt;1,COUNTA($J5989:$M5989)=0),0,IF(SUMPRODUCT(MAX(($C$5:$C$6173=$C5989)*($D$5:$D$6173=$D5989)*($S$5:$S$6173=1)*IFERROR($N$5:$N$6173*1,0)))&gt;0,ROUND($H5989*($N5989/SUMPRODUCT(MAX(($C$5:$C$6173=$C5989)*($D$5:$D$6173=$D5989)*($S$5:$S$6173=1)*IFERROR($N$5:$N$6173*1,0)))),4),0)))</f>
        <v/>
      </c>
      <c r="P5989" s="10" t="inlineStr">
        <is>
          <t>passeggeri/anno</t>
        </is>
      </c>
      <c r="Q5989" s="21">
        <f>IF($A5989="","",$A5989&amp;"|"&amp;$C5989)</f>
        <v/>
      </c>
      <c r="R5989" s="21">
        <f>IF($A5989="","",$A5989&amp;"|"&amp;$C5989&amp;"|"&amp;$D5989)</f>
        <v/>
      </c>
      <c r="S5989" s="21">
        <f>IF($A5989="","",IFERROR(INDEX(Offerte!$D$2:$D$200,MATCH($Q5989,Offerte!$L$2:$L$200,0)),0))</f>
        <v/>
      </c>
      <c r="T5989" s="21">
        <f>IF($A5989="","",IFERROR(INDEX(Offerte!$G$2:$G$200,MATCH($Q5989,Offerte!$L$2:$L$200,0)),"NO"))</f>
        <v/>
      </c>
    </row>
    <row r="5990">
      <c r="A5990" s="10">
        <f>IF(Offerte!$A195="","",Offerte!$A195)</f>
        <v/>
      </c>
      <c r="B5990" s="10">
        <f>IF(Offerte!$A195="","",Offerte!$B195)</f>
        <v/>
      </c>
      <c r="C5990" s="10">
        <f>IF(Offerte!$A195="","",Offerte!$C195)</f>
        <v/>
      </c>
      <c r="D5990" s="10" t="inlineStr">
        <is>
          <t>B.1.1</t>
        </is>
      </c>
      <c r="E5990" s="10" t="inlineStr">
        <is>
          <t>B</t>
        </is>
      </c>
      <c r="F5990" s="10" t="inlineStr">
        <is>
          <t>Q</t>
        </is>
      </c>
      <c r="G5990" s="10" t="inlineStr">
        <is>
          <t>higher</t>
        </is>
      </c>
      <c r="H5990" s="10" t="n">
        <v>3</v>
      </c>
      <c r="I5990" s="10" t="inlineStr">
        <is>
          <t>Incremento dei posti offerti nelle fasce di punta</t>
        </is>
      </c>
      <c r="J5990" s="20" t="n"/>
      <c r="K5990" s="20" t="n"/>
      <c r="L5990" s="20" t="n"/>
      <c r="M5990" s="20" t="n"/>
      <c r="N5990" s="21">
        <f>IF($A5990="","",IFERROR(VALUE($J5990),0))</f>
        <v/>
      </c>
      <c r="O5990" s="21">
        <f>IF($A5990="",0,IF(OR($S5990&lt;&gt;1,COUNTA($J5990:$M5990)=0),0,IF(SUMPRODUCT(MAX(($C$5:$C$6173=$C5990)*($D$5:$D$6173=$D5990)*($S$5:$S$6173=1)*IFERROR($N$5:$N$6173*1,0)))&gt;0,ROUND($H5990*($N5990/SUMPRODUCT(MAX(($C$5:$C$6173=$C5990)*($D$5:$D$6173=$D5990)*($S$5:$S$6173=1)*IFERROR($N$5:$N$6173*1,0)))),4),0)))</f>
        <v/>
      </c>
      <c r="P5990" s="10" t="inlineStr">
        <is>
          <t>posti*km</t>
        </is>
      </c>
      <c r="Q5990" s="21">
        <f>IF($A5990="","",$A5990&amp;"|"&amp;$C5990)</f>
        <v/>
      </c>
      <c r="R5990" s="21">
        <f>IF($A5990="","",$A5990&amp;"|"&amp;$C5990&amp;"|"&amp;$D5990)</f>
        <v/>
      </c>
      <c r="S5990" s="21">
        <f>IF($A5990="","",IFERROR(INDEX(Offerte!$D$2:$D$200,MATCH($Q5990,Offerte!$L$2:$L$200,0)),0))</f>
        <v/>
      </c>
      <c r="T5990" s="21">
        <f>IF($A5990="","",IFERROR(INDEX(Offerte!$G$2:$G$200,MATCH($Q5990,Offerte!$L$2:$L$200,0)),"NO"))</f>
        <v/>
      </c>
    </row>
    <row r="5991">
      <c r="A5991" s="10">
        <f>IF(Offerte!$A195="","",Offerte!$A195)</f>
        <v/>
      </c>
      <c r="B5991" s="10">
        <f>IF(Offerte!$A195="","",Offerte!$B195)</f>
        <v/>
      </c>
      <c r="C5991" s="10">
        <f>IF(Offerte!$A195="","",Offerte!$C195)</f>
        <v/>
      </c>
      <c r="D5991" s="10" t="inlineStr">
        <is>
          <t>B.2.1</t>
        </is>
      </c>
      <c r="E5991" s="10" t="inlineStr">
        <is>
          <t>B</t>
        </is>
      </c>
      <c r="F5991" s="10" t="inlineStr">
        <is>
          <t>Q</t>
        </is>
      </c>
      <c r="G5991" s="10" t="inlineStr">
        <is>
          <t>higher</t>
        </is>
      </c>
      <c r="H5991" s="10" t="n">
        <v>4</v>
      </c>
      <c r="I5991" s="10" t="inlineStr">
        <is>
          <t>Corse aggiuntive nell'arco giornaliero base</t>
        </is>
      </c>
      <c r="J5991" s="20" t="n"/>
      <c r="K5991" s="20" t="n"/>
      <c r="L5991" s="20" t="n"/>
      <c r="M5991" s="20" t="n"/>
      <c r="N5991" s="21">
        <f>IF($A5991="","",IFERROR(VALUE($J5991),0))</f>
        <v/>
      </c>
      <c r="O5991" s="21">
        <f>IF($A5991="",0,IF(OR($S5991&lt;&gt;1,COUNTA($J5991:$M5991)=0),0,IF(SUMPRODUCT(MAX(($C$5:$C$6173=$C5991)*($D$5:$D$6173=$D5991)*($S$5:$S$6173=1)*IFERROR($N$5:$N$6173*1,0)))&gt;0,ROUND($H5991*($N5991/SUMPRODUCT(MAX(($C$5:$C$6173=$C5991)*($D$5:$D$6173=$D5991)*($S$5:$S$6173=1)*IFERROR($N$5:$N$6173*1,0)))),4),0)))</f>
        <v/>
      </c>
      <c r="P5991" s="10" t="inlineStr">
        <is>
          <t>corse</t>
        </is>
      </c>
      <c r="Q5991" s="21">
        <f>IF($A5991="","",$A5991&amp;"|"&amp;$C5991)</f>
        <v/>
      </c>
      <c r="R5991" s="21">
        <f>IF($A5991="","",$A5991&amp;"|"&amp;$C5991&amp;"|"&amp;$D5991)</f>
        <v/>
      </c>
      <c r="S5991" s="21">
        <f>IF($A5991="","",IFERROR(INDEX(Offerte!$D$2:$D$200,MATCH($Q5991,Offerte!$L$2:$L$200,0)),0))</f>
        <v/>
      </c>
      <c r="T5991" s="21">
        <f>IF($A5991="","",IFERROR(INDEX(Offerte!$G$2:$G$200,MATCH($Q5991,Offerte!$L$2:$L$200,0)),"NO"))</f>
        <v/>
      </c>
    </row>
    <row r="5992">
      <c r="A5992" s="10">
        <f>IF(Offerte!$A195="","",Offerte!$A195)</f>
        <v/>
      </c>
      <c r="B5992" s="10">
        <f>IF(Offerte!$A195="","",Offerte!$B195)</f>
        <v/>
      </c>
      <c r="C5992" s="10">
        <f>IF(Offerte!$A195="","",Offerte!$C195)</f>
        <v/>
      </c>
      <c r="D5992" s="10" t="inlineStr">
        <is>
          <t>B.3.1</t>
        </is>
      </c>
      <c r="E5992" s="10" t="inlineStr">
        <is>
          <t>B</t>
        </is>
      </c>
      <c r="F5992" s="10" t="inlineStr">
        <is>
          <t>Q</t>
        </is>
      </c>
      <c r="G5992" s="10" t="inlineStr">
        <is>
          <t>higher</t>
        </is>
      </c>
      <c r="H5992" s="10" t="n">
        <v>2</v>
      </c>
      <c r="I5992" s="10" t="inlineStr">
        <is>
          <t>Numero di corse aggiuntive per allungamento dell'arco di servizio giornaliero nelle fasce serali</t>
        </is>
      </c>
      <c r="J5992" s="20" t="n"/>
      <c r="K5992" s="20" t="n"/>
      <c r="L5992" s="20" t="n"/>
      <c r="M5992" s="20" t="n"/>
      <c r="N5992" s="21">
        <f>IF($A5992="","",IFERROR(VALUE($J5992),0))</f>
        <v/>
      </c>
      <c r="O5992" s="21">
        <f>IF($A5992="",0,IF(OR($S5992&lt;&gt;1,COUNTA($J5992:$M5992)=0),0,IF(SUMPRODUCT(MAX(($C$5:$C$6173=$C5992)*($D$5:$D$6173=$D5992)*($S$5:$S$6173=1)*IFERROR($N$5:$N$6173*1,0)))&gt;0,ROUND($H5992*($N5992/SUMPRODUCT(MAX(($C$5:$C$6173=$C5992)*($D$5:$D$6173=$D5992)*($S$5:$S$6173=1)*IFERROR($N$5:$N$6173*1,0)))),4),0)))</f>
        <v/>
      </c>
      <c r="P5992" s="10" t="inlineStr">
        <is>
          <t>corse</t>
        </is>
      </c>
      <c r="Q5992" s="21">
        <f>IF($A5992="","",$A5992&amp;"|"&amp;$C5992)</f>
        <v/>
      </c>
      <c r="R5992" s="21">
        <f>IF($A5992="","",$A5992&amp;"|"&amp;$C5992&amp;"|"&amp;$D5992)</f>
        <v/>
      </c>
      <c r="S5992" s="21">
        <f>IF($A5992="","",IFERROR(INDEX(Offerte!$D$2:$D$200,MATCH($Q5992,Offerte!$L$2:$L$200,0)),0))</f>
        <v/>
      </c>
      <c r="T5992" s="21">
        <f>IF($A5992="","",IFERROR(INDEX(Offerte!$G$2:$G$200,MATCH($Q5992,Offerte!$L$2:$L$200,0)),"NO"))</f>
        <v/>
      </c>
    </row>
    <row r="5993">
      <c r="A5993" s="10">
        <f>IF(Offerte!$A195="","",Offerte!$A195)</f>
        <v/>
      </c>
      <c r="B5993" s="10">
        <f>IF(Offerte!$A195="","",Offerte!$B195)</f>
        <v/>
      </c>
      <c r="C5993" s="10">
        <f>IF(Offerte!$A195="","",Offerte!$C195)</f>
        <v/>
      </c>
      <c r="D5993" s="10" t="inlineStr">
        <is>
          <t>B.4.1</t>
        </is>
      </c>
      <c r="E5993" s="10" t="inlineStr">
        <is>
          <t>B</t>
        </is>
      </c>
      <c r="F5993" s="10" t="inlineStr">
        <is>
          <t>Q</t>
        </is>
      </c>
      <c r="G5993" s="10" t="inlineStr">
        <is>
          <t>higher</t>
        </is>
      </c>
      <c r="H5993" s="10" t="n">
        <v>3</v>
      </c>
      <c r="I5993" s="10" t="inlineStr">
        <is>
          <t>Percorrenze aggiuntive offerte nel Programma d'esercizio delle prime due fasi attuative</t>
        </is>
      </c>
      <c r="J5993" s="20" t="n"/>
      <c r="K5993" s="20" t="n"/>
      <c r="L5993" s="20" t="n"/>
      <c r="M5993" s="20" t="n"/>
      <c r="N5993" s="21">
        <f>IF($A5993="","",IFERROR(VALUE($J5993),0))</f>
        <v/>
      </c>
      <c r="O5993" s="21">
        <f>IF($A5993="",0,IF(OR($S5993&lt;&gt;1,COUNTA($J5993:$M5993)=0),0,IF(SUMPRODUCT(MAX(($C$5:$C$6173=$C5993)*($D$5:$D$6173=$D5993)*($S$5:$S$6173=1)*IFERROR($N$5:$N$6173*1,0)))&gt;0,ROUND($H5993*($N5993/SUMPRODUCT(MAX(($C$5:$C$6173=$C5993)*($D$5:$D$6173=$D5993)*($S$5:$S$6173=1)*IFERROR($N$5:$N$6173*1,0)))),4),0)))</f>
        <v/>
      </c>
      <c r="P5993" s="10" t="inlineStr">
        <is>
          <t>vett*km</t>
        </is>
      </c>
      <c r="Q5993" s="21">
        <f>IF($A5993="","",$A5993&amp;"|"&amp;$C5993)</f>
        <v/>
      </c>
      <c r="R5993" s="21">
        <f>IF($A5993="","",$A5993&amp;"|"&amp;$C5993&amp;"|"&amp;$D5993)</f>
        <v/>
      </c>
      <c r="S5993" s="21">
        <f>IF($A5993="","",IFERROR(INDEX(Offerte!$D$2:$D$200,MATCH($Q5993,Offerte!$L$2:$L$200,0)),0))</f>
        <v/>
      </c>
      <c r="T5993" s="21">
        <f>IF($A5993="","",IFERROR(INDEX(Offerte!$G$2:$G$200,MATCH($Q5993,Offerte!$L$2:$L$200,0)),"NO"))</f>
        <v/>
      </c>
    </row>
    <row r="5994">
      <c r="A5994" s="10">
        <f>IF(Offerte!$A195="","",Offerte!$A195)</f>
        <v/>
      </c>
      <c r="B5994" s="10">
        <f>IF(Offerte!$A195="","",Offerte!$B195)</f>
        <v/>
      </c>
      <c r="C5994" s="10">
        <f>IF(Offerte!$A195="","",Offerte!$C195)</f>
        <v/>
      </c>
      <c r="D5994" s="10" t="inlineStr">
        <is>
          <t>B.5.1</t>
        </is>
      </c>
      <c r="E5994" s="10" t="inlineStr">
        <is>
          <t>B</t>
        </is>
      </c>
      <c r="F5994" s="10" t="inlineStr">
        <is>
          <t>D</t>
        </is>
      </c>
      <c r="G5994" s="10" t="inlineStr">
        <is>
          <t>discretionary</t>
        </is>
      </c>
      <c r="H5994" s="10" t="n">
        <v>2</v>
      </c>
      <c r="I5994" s="10" t="inlineStr">
        <is>
          <t>Efficacia del progetto di servizi complementari DRT</t>
        </is>
      </c>
      <c r="J5994" s="20" t="n"/>
      <c r="K5994" s="20" t="n"/>
      <c r="L5994" s="20" t="n"/>
      <c r="M5994" s="20" t="n"/>
      <c r="N5994" s="21">
        <f>IF($A5994="","",MAX(0,MIN(1,IFERROR(VALUE($M5994),0))))</f>
        <v/>
      </c>
      <c r="O5994" s="21">
        <f>IF($A5994="",0,IF(OR($S5994&lt;&gt;1,COUNTA($J5994:$M5994)=0),0,IF(SUMPRODUCT(MAX(($C$5:$C$6173=$C5994)*($D$5:$D$6173=$D5994)*($S$5:$S$6173=1)*IFERROR($N$5:$N$6173*1,0)))&gt;0,ROUND($H5994*($N5994/SUMPRODUCT(MAX(($C$5:$C$6173=$C5994)*($D$5:$D$6173=$D5994)*($S$5:$S$6173=1)*IFERROR($N$5:$N$6173*1,0)))),4),0)))</f>
        <v/>
      </c>
      <c r="P5994" s="10" t="inlineStr">
        <is>
          <t>coeff.</t>
        </is>
      </c>
      <c r="Q5994" s="21">
        <f>IF($A5994="","",$A5994&amp;"|"&amp;$C5994)</f>
        <v/>
      </c>
      <c r="R5994" s="21">
        <f>IF($A5994="","",$A5994&amp;"|"&amp;$C5994&amp;"|"&amp;$D5994)</f>
        <v/>
      </c>
      <c r="S5994" s="21">
        <f>IF($A5994="","",IFERROR(INDEX(Offerte!$D$2:$D$200,MATCH($Q5994,Offerte!$L$2:$L$200,0)),0))</f>
        <v/>
      </c>
      <c r="T5994" s="21">
        <f>IF($A5994="","",IFERROR(INDEX(Offerte!$G$2:$G$200,MATCH($Q5994,Offerte!$L$2:$L$200,0)),"NO"))</f>
        <v/>
      </c>
    </row>
    <row r="5995">
      <c r="A5995" s="10">
        <f>IF(Offerte!$A195="","",Offerte!$A195)</f>
        <v/>
      </c>
      <c r="B5995" s="10">
        <f>IF(Offerte!$A195="","",Offerte!$B195)</f>
        <v/>
      </c>
      <c r="C5995" s="10">
        <f>IF(Offerte!$A195="","",Offerte!$C195)</f>
        <v/>
      </c>
      <c r="D5995" s="10" t="inlineStr">
        <is>
          <t>C.1.1</t>
        </is>
      </c>
      <c r="E5995" s="10" t="inlineStr">
        <is>
          <t>C</t>
        </is>
      </c>
      <c r="F5995" s="10" t="inlineStr">
        <is>
          <t>Q</t>
        </is>
      </c>
      <c r="G5995" s="10" t="inlineStr">
        <is>
          <t>higher</t>
        </is>
      </c>
      <c r="H5995" s="10" t="n">
        <v>2</v>
      </c>
      <c r="I5995" s="10" t="inlineStr">
        <is>
          <t>Tasso di copertura del servizio con telecamere BSD</t>
        </is>
      </c>
      <c r="J5995" s="20" t="n"/>
      <c r="K5995" s="20" t="n"/>
      <c r="L5995" s="20" t="n"/>
      <c r="M5995" s="20" t="n"/>
      <c r="N5995" s="21">
        <f>IF($A5995="","",IFERROR(VALUE($K5995)/VALUE($L5995),IFERROR(VALUE($J5995),0)))</f>
        <v/>
      </c>
      <c r="O5995" s="21">
        <f>IF($A5995="",0,IF(OR($S5995&lt;&gt;1,COUNTA($J5995:$M5995)=0),0,IF(SUMPRODUCT(MAX(($C$5:$C$6173=$C5995)*($D$5:$D$6173=$D5995)*($S$5:$S$6173=1)*IFERROR($N$5:$N$6173*1,0)))&gt;0,ROUND($H5995*($N5995/SUMPRODUCT(MAX(($C$5:$C$6173=$C5995)*($D$5:$D$6173=$D5995)*($S$5:$S$6173=1)*IFERROR($N$5:$N$6173*1,0)))),4),0)))</f>
        <v/>
      </c>
      <c r="P5995" s="10" t="inlineStr">
        <is>
          <t>Autobus attrezzati con telecamere BSD / Autobus totali in offerta, incluse scorte</t>
        </is>
      </c>
      <c r="Q5995" s="21">
        <f>IF($A5995="","",$A5995&amp;"|"&amp;$C5995)</f>
        <v/>
      </c>
      <c r="R5995" s="21">
        <f>IF($A5995="","",$A5995&amp;"|"&amp;$C5995&amp;"|"&amp;$D5995)</f>
        <v/>
      </c>
      <c r="S5995" s="21">
        <f>IF($A5995="","",IFERROR(INDEX(Offerte!$D$2:$D$200,MATCH($Q5995,Offerte!$L$2:$L$200,0)),0))</f>
        <v/>
      </c>
      <c r="T5995" s="21">
        <f>IF($A5995="","",IFERROR(INDEX(Offerte!$G$2:$G$200,MATCH($Q5995,Offerte!$L$2:$L$200,0)),"NO"))</f>
        <v/>
      </c>
    </row>
    <row r="5996">
      <c r="A5996" s="10">
        <f>IF(Offerte!$A195="","",Offerte!$A195)</f>
        <v/>
      </c>
      <c r="B5996" s="10">
        <f>IF(Offerte!$A195="","",Offerte!$B195)</f>
        <v/>
      </c>
      <c r="C5996" s="10">
        <f>IF(Offerte!$A195="","",Offerte!$C195)</f>
        <v/>
      </c>
      <c r="D5996" s="10" t="inlineStr">
        <is>
          <t>C.1.2</t>
        </is>
      </c>
      <c r="E5996" s="10" t="inlineStr">
        <is>
          <t>C</t>
        </is>
      </c>
      <c r="F5996" s="10" t="inlineStr">
        <is>
          <t>Q</t>
        </is>
      </c>
      <c r="G5996" s="10" t="inlineStr">
        <is>
          <t>higher</t>
        </is>
      </c>
      <c r="H5996" s="10" t="n">
        <v>2</v>
      </c>
      <c r="I5996" s="10" t="inlineStr">
        <is>
          <t>Tasso di copertura del servizio con telecamere ADAS</t>
        </is>
      </c>
      <c r="J5996" s="20" t="n"/>
      <c r="K5996" s="20" t="n"/>
      <c r="L5996" s="20" t="n"/>
      <c r="M5996" s="20" t="n"/>
      <c r="N5996" s="21">
        <f>IF($A5996="","",IFERROR(VALUE($K5996)/VALUE($L5996),IFERROR(VALUE($J5996),0)))</f>
        <v/>
      </c>
      <c r="O5996" s="21">
        <f>IF($A5996="",0,IF(OR($S5996&lt;&gt;1,COUNTA($J5996:$M5996)=0),0,IF(SUMPRODUCT(MAX(($C$5:$C$6173=$C5996)*($D$5:$D$6173=$D5996)*($S$5:$S$6173=1)*IFERROR($N$5:$N$6173*1,0)))&gt;0,ROUND($H5996*($N5996/SUMPRODUCT(MAX(($C$5:$C$6173=$C5996)*($D$5:$D$6173=$D5996)*($S$5:$S$6173=1)*IFERROR($N$5:$N$6173*1,0)))),4),0)))</f>
        <v/>
      </c>
      <c r="P5996" s="10" t="inlineStr">
        <is>
          <t>Autobus attrezzati con telecamere ADAS / Autobus totali in offerta, incluse scorte</t>
        </is>
      </c>
      <c r="Q5996" s="21">
        <f>IF($A5996="","",$A5996&amp;"|"&amp;$C5996)</f>
        <v/>
      </c>
      <c r="R5996" s="21">
        <f>IF($A5996="","",$A5996&amp;"|"&amp;$C5996&amp;"|"&amp;$D5996)</f>
        <v/>
      </c>
      <c r="S5996" s="21">
        <f>IF($A5996="","",IFERROR(INDEX(Offerte!$D$2:$D$200,MATCH($Q5996,Offerte!$L$2:$L$200,0)),0))</f>
        <v/>
      </c>
      <c r="T5996" s="21">
        <f>IF($A5996="","",IFERROR(INDEX(Offerte!$G$2:$G$200,MATCH($Q5996,Offerte!$L$2:$L$200,0)),"NO"))</f>
        <v/>
      </c>
    </row>
    <row r="5997">
      <c r="A5997" s="10">
        <f>IF(Offerte!$A195="","",Offerte!$A195)</f>
        <v/>
      </c>
      <c r="B5997" s="10">
        <f>IF(Offerte!$A195="","",Offerte!$B195)</f>
        <v/>
      </c>
      <c r="C5997" s="10">
        <f>IF(Offerte!$A195="","",Offerte!$C195)</f>
        <v/>
      </c>
      <c r="D5997" s="10" t="inlineStr">
        <is>
          <t>C.2.1</t>
        </is>
      </c>
      <c r="E5997" s="10" t="inlineStr">
        <is>
          <t>C</t>
        </is>
      </c>
      <c r="F5997" s="10" t="inlineStr">
        <is>
          <t>Q</t>
        </is>
      </c>
      <c r="G5997" s="10" t="inlineStr">
        <is>
          <t>higher</t>
        </is>
      </c>
      <c r="H5997" s="10" t="n">
        <v>3</v>
      </c>
      <c r="I5997" s="10" t="inlineStr">
        <is>
          <t>Tasso di copertura del servizio con telecamere di bordo di videosorveglianza</t>
        </is>
      </c>
      <c r="J5997" s="20" t="n"/>
      <c r="K5997" s="20" t="n"/>
      <c r="L5997" s="20" t="n"/>
      <c r="M5997" s="20" t="n"/>
      <c r="N5997" s="21">
        <f>IF($A5997="","",IFERROR(VALUE($K5997)/VALUE($L5997),IFERROR(VALUE($J5997),0)))</f>
        <v/>
      </c>
      <c r="O5997" s="21">
        <f>IF($A5997="",0,IF(OR($S5997&lt;&gt;1,COUNTA($J5997:$M5997)=0),0,IF(SUMPRODUCT(MAX(($C$5:$C$6173=$C5997)*($D$5:$D$6173=$D5997)*($S$5:$S$6173=1)*IFERROR($N$5:$N$6173*1,0)))&gt;0,ROUND($H5997*($N5997/SUMPRODUCT(MAX(($C$5:$C$6173=$C5997)*($D$5:$D$6173=$D5997)*($S$5:$S$6173=1)*IFERROR($N$5:$N$6173*1,0)))),4),0)))</f>
        <v/>
      </c>
      <c r="P5997" s="10" t="inlineStr">
        <is>
          <t>Autobus attrezzati con videosorveglianza / Autobus totali in offerta, incluse scorte</t>
        </is>
      </c>
      <c r="Q5997" s="21">
        <f>IF($A5997="","",$A5997&amp;"|"&amp;$C5997)</f>
        <v/>
      </c>
      <c r="R5997" s="21">
        <f>IF($A5997="","",$A5997&amp;"|"&amp;$C5997&amp;"|"&amp;$D5997)</f>
        <v/>
      </c>
      <c r="S5997" s="21">
        <f>IF($A5997="","",IFERROR(INDEX(Offerte!$D$2:$D$200,MATCH($Q5997,Offerte!$L$2:$L$200,0)),0))</f>
        <v/>
      </c>
      <c r="T5997" s="21">
        <f>IF($A5997="","",IFERROR(INDEX(Offerte!$G$2:$G$200,MATCH($Q5997,Offerte!$L$2:$L$200,0)),"NO"))</f>
        <v/>
      </c>
    </row>
    <row r="5998">
      <c r="A5998" s="10">
        <f>IF(Offerte!$A195="","",Offerte!$A195)</f>
        <v/>
      </c>
      <c r="B5998" s="10">
        <f>IF(Offerte!$A195="","",Offerte!$B195)</f>
        <v/>
      </c>
      <c r="C5998" s="10">
        <f>IF(Offerte!$A195="","",Offerte!$C195)</f>
        <v/>
      </c>
      <c r="D5998" s="10" t="inlineStr">
        <is>
          <t>C.2.2</t>
        </is>
      </c>
      <c r="E5998" s="10" t="inlineStr">
        <is>
          <t>C</t>
        </is>
      </c>
      <c r="F5998" s="10" t="inlineStr">
        <is>
          <t>T</t>
        </is>
      </c>
      <c r="G5998" s="10" t="inlineStr">
        <is>
          <t>tabular</t>
        </is>
      </c>
      <c r="H5998" s="10" t="n">
        <v>1</v>
      </c>
      <c r="I5998" s="10" t="inlineStr">
        <is>
          <t>Software video/audio analisi per situazioni di pericolo</t>
        </is>
      </c>
      <c r="J5998" s="20" t="n"/>
      <c r="K5998" s="20" t="n"/>
      <c r="L5998" s="20" t="n"/>
      <c r="M5998" s="20" t="n"/>
      <c r="N5998" s="21">
        <f>IF($A5998="","",IF(IFERROR(VALUE($M5998),0)=1,1,0))</f>
        <v/>
      </c>
      <c r="O5998" s="21">
        <f>IF($A5998="",0,IF(OR($S5998&lt;&gt;1,COUNTA($J5998:$M5998)=0),0,IF($N5998=1,$H5998,0)))</f>
        <v/>
      </c>
      <c r="P5998" s="10" t="inlineStr">
        <is>
          <t>sì/no</t>
        </is>
      </c>
      <c r="Q5998" s="21">
        <f>IF($A5998="","",$A5998&amp;"|"&amp;$C5998)</f>
        <v/>
      </c>
      <c r="R5998" s="21">
        <f>IF($A5998="","",$A5998&amp;"|"&amp;$C5998&amp;"|"&amp;$D5998)</f>
        <v/>
      </c>
      <c r="S5998" s="21">
        <f>IF($A5998="","",IFERROR(INDEX(Offerte!$D$2:$D$200,MATCH($Q5998,Offerte!$L$2:$L$200,0)),0))</f>
        <v/>
      </c>
      <c r="T5998" s="21">
        <f>IF($A5998="","",IFERROR(INDEX(Offerte!$G$2:$G$200,MATCH($Q5998,Offerte!$L$2:$L$200,0)),"NO"))</f>
        <v/>
      </c>
    </row>
    <row r="5999">
      <c r="A5999" s="10">
        <f>IF(Offerte!$A195="","",Offerte!$A195)</f>
        <v/>
      </c>
      <c r="B5999" s="10">
        <f>IF(Offerte!$A195="","",Offerte!$B195)</f>
        <v/>
      </c>
      <c r="C5999" s="10">
        <f>IF(Offerte!$A195="","",Offerte!$C195)</f>
        <v/>
      </c>
      <c r="D5999" s="10" t="inlineStr">
        <is>
          <t>C.2.3</t>
        </is>
      </c>
      <c r="E5999" s="10" t="inlineStr">
        <is>
          <t>C</t>
        </is>
      </c>
      <c r="F5999" s="10" t="inlineStr">
        <is>
          <t>T</t>
        </is>
      </c>
      <c r="G5999" s="10" t="inlineStr">
        <is>
          <t>tabular</t>
        </is>
      </c>
      <c r="H5999" s="10" t="n">
        <v>1</v>
      </c>
      <c r="I5999" s="10" t="inlineStr">
        <is>
          <t>Collegamento con centrale qualificata di pronto intervento</t>
        </is>
      </c>
      <c r="J5999" s="20" t="n"/>
      <c r="K5999" s="20" t="n"/>
      <c r="L5999" s="20" t="n"/>
      <c r="M5999" s="20" t="n"/>
      <c r="N5999" s="21">
        <f>IF($A5999="","",IF(IFERROR(VALUE($M5999),0)=1,1,0))</f>
        <v/>
      </c>
      <c r="O5999" s="21">
        <f>IF($A5999="",0,IF(OR($S5999&lt;&gt;1,COUNTA($J5999:$M5999)=0),0,IF($N5999=1,$H5999,0)))</f>
        <v/>
      </c>
      <c r="P5999" s="10" t="inlineStr">
        <is>
          <t>sì/no</t>
        </is>
      </c>
      <c r="Q5999" s="21">
        <f>IF($A5999="","",$A5999&amp;"|"&amp;$C5999)</f>
        <v/>
      </c>
      <c r="R5999" s="21">
        <f>IF($A5999="","",$A5999&amp;"|"&amp;$C5999&amp;"|"&amp;$D5999)</f>
        <v/>
      </c>
      <c r="S5999" s="21">
        <f>IF($A5999="","",IFERROR(INDEX(Offerte!$D$2:$D$200,MATCH($Q5999,Offerte!$L$2:$L$200,0)),0))</f>
        <v/>
      </c>
      <c r="T5999" s="21">
        <f>IF($A5999="","",IFERROR(INDEX(Offerte!$G$2:$G$200,MATCH($Q5999,Offerte!$L$2:$L$200,0)),"NO"))</f>
        <v/>
      </c>
    </row>
    <row r="6000">
      <c r="A6000" s="10">
        <f>IF(Offerte!$A195="","",Offerte!$A195)</f>
        <v/>
      </c>
      <c r="B6000" s="10">
        <f>IF(Offerte!$A195="","",Offerte!$B195)</f>
        <v/>
      </c>
      <c r="C6000" s="10">
        <f>IF(Offerte!$A195="","",Offerte!$C195)</f>
        <v/>
      </c>
      <c r="D6000" s="10" t="inlineStr">
        <is>
          <t>C.2.4</t>
        </is>
      </c>
      <c r="E6000" s="10" t="inlineStr">
        <is>
          <t>C</t>
        </is>
      </c>
      <c r="F6000" s="10" t="inlineStr">
        <is>
          <t>Q</t>
        </is>
      </c>
      <c r="G6000" s="10" t="inlineStr">
        <is>
          <t>higher</t>
        </is>
      </c>
      <c r="H6000" s="10" t="n">
        <v>1</v>
      </c>
      <c r="I6000" s="10" t="inlineStr">
        <is>
          <t>Tasso di copertura del servizio con dispositivi per la chiamata di emergenza del conducente</t>
        </is>
      </c>
      <c r="J6000" s="20" t="n"/>
      <c r="K6000" s="20" t="n"/>
      <c r="L6000" s="20" t="n"/>
      <c r="M6000" s="20" t="n"/>
      <c r="N6000" s="21">
        <f>IF($A6000="","",IFERROR(VALUE($K6000)/VALUE($L6000),IFERROR(VALUE($J6000),0)))</f>
        <v/>
      </c>
      <c r="O6000" s="21">
        <f>IF($A6000="",0,IF(OR($S6000&lt;&gt;1,COUNTA($J6000:$M6000)=0),0,IF(SUMPRODUCT(MAX(($C$5:$C$6173=$C6000)*($D$5:$D$6173=$D6000)*($S$5:$S$6173=1)*IFERROR($N$5:$N$6173*1,0)))&gt;0,ROUND($H6000*($N6000/SUMPRODUCT(MAX(($C$5:$C$6173=$C6000)*($D$5:$D$6173=$D6000)*($S$5:$S$6173=1)*IFERROR($N$5:$N$6173*1,0)))),4),0)))</f>
        <v/>
      </c>
      <c r="P6000" s="10" t="inlineStr">
        <is>
          <t>Autobus attrezzati con chiamata di emergenza / Autobus totali in offerta, incluse scorte</t>
        </is>
      </c>
      <c r="Q6000" s="21">
        <f>IF($A6000="","",$A6000&amp;"|"&amp;$C6000)</f>
        <v/>
      </c>
      <c r="R6000" s="21">
        <f>IF($A6000="","",$A6000&amp;"|"&amp;$C6000&amp;"|"&amp;$D6000)</f>
        <v/>
      </c>
      <c r="S6000" s="21">
        <f>IF($A6000="","",IFERROR(INDEX(Offerte!$D$2:$D$200,MATCH($Q6000,Offerte!$L$2:$L$200,0)),0))</f>
        <v/>
      </c>
      <c r="T6000" s="21">
        <f>IF($A6000="","",IFERROR(INDEX(Offerte!$G$2:$G$200,MATCH($Q6000,Offerte!$L$2:$L$200,0)),"NO"))</f>
        <v/>
      </c>
    </row>
    <row r="6001">
      <c r="A6001" s="10">
        <f>IF(Offerte!$A195="","",Offerte!$A195)</f>
        <v/>
      </c>
      <c r="B6001" s="10">
        <f>IF(Offerte!$A195="","",Offerte!$B195)</f>
        <v/>
      </c>
      <c r="C6001" s="10">
        <f>IF(Offerte!$A195="","",Offerte!$C195)</f>
        <v/>
      </c>
      <c r="D6001" s="10" t="inlineStr">
        <is>
          <t>C.3.1</t>
        </is>
      </c>
      <c r="E6001" s="10" t="inlineStr">
        <is>
          <t>C</t>
        </is>
      </c>
      <c r="F6001" s="10" t="inlineStr">
        <is>
          <t>Q</t>
        </is>
      </c>
      <c r="G6001" s="10" t="inlineStr">
        <is>
          <t>higher</t>
        </is>
      </c>
      <c r="H6001" s="10" t="n">
        <v>2</v>
      </c>
      <c r="I6001" s="10" t="inlineStr">
        <is>
          <t>Tasso di copertura del servizio con dispositivi di informazione dinamica a bordo mezzo</t>
        </is>
      </c>
      <c r="J6001" s="20" t="n"/>
      <c r="K6001" s="20" t="n"/>
      <c r="L6001" s="20" t="n"/>
      <c r="M6001" s="20" t="n"/>
      <c r="N6001" s="21">
        <f>IF($A6001="","",IFERROR(VALUE($K6001)/VALUE($L6001),IFERROR(VALUE($J6001),0)))</f>
        <v/>
      </c>
      <c r="O6001" s="21">
        <f>IF($A6001="",0,IF(OR($S6001&lt;&gt;1,COUNTA($J6001:$M6001)=0),0,IF(SUMPRODUCT(MAX(($C$5:$C$6173=$C6001)*($D$5:$D$6173=$D6001)*($S$5:$S$6173=1)*IFERROR($N$5:$N$6173*1,0)))&gt;0,ROUND($H6001*($N6001/SUMPRODUCT(MAX(($C$5:$C$6173=$C6001)*($D$5:$D$6173=$D6001)*($S$5:$S$6173=1)*IFERROR($N$5:$N$6173*1,0)))),4),0)))</f>
        <v/>
      </c>
      <c r="P6001" s="10" t="inlineStr">
        <is>
          <t>Autobus con monitor e indicatori vocali / Autobus totali in offerta, incluse scorte</t>
        </is>
      </c>
      <c r="Q6001" s="21">
        <f>IF($A6001="","",$A6001&amp;"|"&amp;$C6001)</f>
        <v/>
      </c>
      <c r="R6001" s="21">
        <f>IF($A6001="","",$A6001&amp;"|"&amp;$C6001&amp;"|"&amp;$D6001)</f>
        <v/>
      </c>
      <c r="S6001" s="21">
        <f>IF($A6001="","",IFERROR(INDEX(Offerte!$D$2:$D$200,MATCH($Q6001,Offerte!$L$2:$L$200,0)),0))</f>
        <v/>
      </c>
      <c r="T6001" s="21">
        <f>IF($A6001="","",IFERROR(INDEX(Offerte!$G$2:$G$200,MATCH($Q6001,Offerte!$L$2:$L$200,0)),"NO"))</f>
        <v/>
      </c>
    </row>
    <row r="6002">
      <c r="A6002" s="10">
        <f>IF(Offerte!$A195="","",Offerte!$A195)</f>
        <v/>
      </c>
      <c r="B6002" s="10">
        <f>IF(Offerte!$A195="","",Offerte!$B195)</f>
        <v/>
      </c>
      <c r="C6002" s="10">
        <f>IF(Offerte!$A195="","",Offerte!$C195)</f>
        <v/>
      </c>
      <c r="D6002" s="10" t="inlineStr">
        <is>
          <t>C.3.2</t>
        </is>
      </c>
      <c r="E6002" s="10" t="inlineStr">
        <is>
          <t>C</t>
        </is>
      </c>
      <c r="F6002" s="10" t="inlineStr">
        <is>
          <t>T</t>
        </is>
      </c>
      <c r="G6002" s="10" t="inlineStr">
        <is>
          <t>tabular</t>
        </is>
      </c>
      <c r="H6002" s="10" t="n">
        <v>2</v>
      </c>
      <c r="I6002" s="10" t="inlineStr">
        <is>
          <t>Informazioni a bordo su coincidenze ai nodi</t>
        </is>
      </c>
      <c r="J6002" s="20" t="n"/>
      <c r="K6002" s="20" t="n"/>
      <c r="L6002" s="20" t="n"/>
      <c r="M6002" s="20" t="n"/>
      <c r="N6002" s="21">
        <f>IF($A6002="","",IF(IFERROR(VALUE($M6002),0)=1,1,0))</f>
        <v/>
      </c>
      <c r="O6002" s="21">
        <f>IF($A6002="",0,IF(OR($S6002&lt;&gt;1,COUNTA($J6002:$M6002)=0),0,IF(AND($N6002=1,IFERROR(SUMIFS($N$5:$N$6173,$Q$5:$Q$6173,$Q6002,$D$5:$D$6173,"C.3.1"),0)&gt;=0.5),$H6002,0)))</f>
        <v/>
      </c>
      <c r="P6002" s="10" t="inlineStr">
        <is>
          <t>Dipende da C.3.1 &gt;= 0.5</t>
        </is>
      </c>
      <c r="Q6002" s="21">
        <f>IF($A6002="","",$A6002&amp;"|"&amp;$C6002)</f>
        <v/>
      </c>
      <c r="R6002" s="21">
        <f>IF($A6002="","",$A6002&amp;"|"&amp;$C6002&amp;"|"&amp;$D6002)</f>
        <v/>
      </c>
      <c r="S6002" s="21">
        <f>IF($A6002="","",IFERROR(INDEX(Offerte!$D$2:$D$200,MATCH($Q6002,Offerte!$L$2:$L$200,0)),0))</f>
        <v/>
      </c>
      <c r="T6002" s="21">
        <f>IF($A6002="","",IFERROR(INDEX(Offerte!$G$2:$G$200,MATCH($Q6002,Offerte!$L$2:$L$200,0)),"NO"))</f>
        <v/>
      </c>
    </row>
    <row r="6003">
      <c r="A6003" s="10">
        <f>IF(Offerte!$A195="","",Offerte!$A195)</f>
        <v/>
      </c>
      <c r="B6003" s="10">
        <f>IF(Offerte!$A195="","",Offerte!$B195)</f>
        <v/>
      </c>
      <c r="C6003" s="10">
        <f>IF(Offerte!$A195="","",Offerte!$C195)</f>
        <v/>
      </c>
      <c r="D6003" s="10" t="inlineStr">
        <is>
          <t>D.1.1</t>
        </is>
      </c>
      <c r="E6003" s="10" t="inlineStr">
        <is>
          <t>D</t>
        </is>
      </c>
      <c r="F6003" s="10" t="inlineStr">
        <is>
          <t>Q</t>
        </is>
      </c>
      <c r="G6003" s="10" t="inlineStr">
        <is>
          <t>higher</t>
        </is>
      </c>
      <c r="H6003" s="10" t="n">
        <v>3</v>
      </c>
      <c r="I6003" s="10" t="inlineStr">
        <is>
          <t>Installazione di pensiline</t>
        </is>
      </c>
      <c r="J6003" s="20" t="n"/>
      <c r="K6003" s="20" t="n"/>
      <c r="L6003" s="20" t="n"/>
      <c r="M6003" s="20" t="n"/>
      <c r="N6003" s="21">
        <f>IF($A6003="","",IFERROR(VALUE($J6003),0))</f>
        <v/>
      </c>
      <c r="O6003" s="21">
        <f>IF($A6003="",0,IF(OR($S6003&lt;&gt;1,COUNTA($J6003:$M6003)=0),0,IF(SUMPRODUCT(MAX(($C$5:$C$6173=$C6003)*($D$5:$D$6173=$D6003)*($S$5:$S$6173=1)*IFERROR($N$5:$N$6173*1,0)))&gt;0,ROUND($H6003*($N6003/SUMPRODUCT(MAX(($C$5:$C$6173=$C6003)*($D$5:$D$6173=$D6003)*($S$5:$S$6173=1)*IFERROR($N$5:$N$6173*1,0)))),4),0)))</f>
        <v/>
      </c>
      <c r="P6003" s="10" t="inlineStr">
        <is>
          <t>fermate</t>
        </is>
      </c>
      <c r="Q6003" s="21">
        <f>IF($A6003="","",$A6003&amp;"|"&amp;$C6003)</f>
        <v/>
      </c>
      <c r="R6003" s="21">
        <f>IF($A6003="","",$A6003&amp;"|"&amp;$C6003&amp;"|"&amp;$D6003)</f>
        <v/>
      </c>
      <c r="S6003" s="21">
        <f>IF($A6003="","",IFERROR(INDEX(Offerte!$D$2:$D$200,MATCH($Q6003,Offerte!$L$2:$L$200,0)),0))</f>
        <v/>
      </c>
      <c r="T6003" s="21">
        <f>IF($A6003="","",IFERROR(INDEX(Offerte!$G$2:$G$200,MATCH($Q6003,Offerte!$L$2:$L$200,0)),"NO"))</f>
        <v/>
      </c>
    </row>
    <row r="6004">
      <c r="A6004" s="10">
        <f>IF(Offerte!$A195="","",Offerte!$A195)</f>
        <v/>
      </c>
      <c r="B6004" s="10">
        <f>IF(Offerte!$A195="","",Offerte!$B195)</f>
        <v/>
      </c>
      <c r="C6004" s="10">
        <f>IF(Offerte!$A195="","",Offerte!$C195)</f>
        <v/>
      </c>
      <c r="D6004" s="10" t="inlineStr">
        <is>
          <t>D.1.2</t>
        </is>
      </c>
      <c r="E6004" s="10" t="inlineStr">
        <is>
          <t>D</t>
        </is>
      </c>
      <c r="F6004" s="10" t="inlineStr">
        <is>
          <t>Q</t>
        </is>
      </c>
      <c r="G6004" s="10" t="inlineStr">
        <is>
          <t>higher</t>
        </is>
      </c>
      <c r="H6004" s="10" t="n">
        <v>3</v>
      </c>
      <c r="I6004" s="10" t="inlineStr">
        <is>
          <t>Installazione di paline di fermata conformi alla DGR 581/2023</t>
        </is>
      </c>
      <c r="J6004" s="20" t="n"/>
      <c r="K6004" s="20" t="n"/>
      <c r="L6004" s="20" t="n"/>
      <c r="M6004" s="20" t="n"/>
      <c r="N6004" s="21">
        <f>IF($A6004="","",IFERROR(VALUE($J6004),0))</f>
        <v/>
      </c>
      <c r="O6004" s="21">
        <f>IF($A6004="",0,IF(OR($S6004&lt;&gt;1,COUNTA($J6004:$M6004)=0),0,IF(SUMPRODUCT(MAX(($C$5:$C$6173=$C6004)*($D$5:$D$6173=$D6004)*($S$5:$S$6173=1)*IFERROR($N$5:$N$6173*1,0)))&gt;0,ROUND($H6004*($N6004/SUMPRODUCT(MAX(($C$5:$C$6173=$C6004)*($D$5:$D$6173=$D6004)*($S$5:$S$6173=1)*IFERROR($N$5:$N$6173*1,0)))),4),0)))</f>
        <v/>
      </c>
      <c r="P6004" s="10" t="inlineStr">
        <is>
          <t>fermate</t>
        </is>
      </c>
      <c r="Q6004" s="21">
        <f>IF($A6004="","",$A6004&amp;"|"&amp;$C6004)</f>
        <v/>
      </c>
      <c r="R6004" s="21">
        <f>IF($A6004="","",$A6004&amp;"|"&amp;$C6004&amp;"|"&amp;$D6004)</f>
        <v/>
      </c>
      <c r="S6004" s="21">
        <f>IF($A6004="","",IFERROR(INDEX(Offerte!$D$2:$D$200,MATCH($Q6004,Offerte!$L$2:$L$200,0)),0))</f>
        <v/>
      </c>
      <c r="T6004" s="21">
        <f>IF($A6004="","",IFERROR(INDEX(Offerte!$G$2:$G$200,MATCH($Q6004,Offerte!$L$2:$L$200,0)),"NO"))</f>
        <v/>
      </c>
    </row>
    <row r="6005">
      <c r="A6005" s="10">
        <f>IF(Offerte!$A195="","",Offerte!$A195)</f>
        <v/>
      </c>
      <c r="B6005" s="10">
        <f>IF(Offerte!$A195="","",Offerte!$B195)</f>
        <v/>
      </c>
      <c r="C6005" s="10">
        <f>IF(Offerte!$A195="","",Offerte!$C195)</f>
        <v/>
      </c>
      <c r="D6005" s="10" t="inlineStr">
        <is>
          <t>D.1.3</t>
        </is>
      </c>
      <c r="E6005" s="10" t="inlineStr">
        <is>
          <t>D</t>
        </is>
      </c>
      <c r="F6005" s="10" t="inlineStr">
        <is>
          <t>Q</t>
        </is>
      </c>
      <c r="G6005" s="10" t="inlineStr">
        <is>
          <t>higher</t>
        </is>
      </c>
      <c r="H6005" s="10" t="n">
        <v>2</v>
      </c>
      <c r="I6005" s="10" t="inlineStr">
        <is>
          <t>Display informativi connessi alle fermate</t>
        </is>
      </c>
      <c r="J6005" s="20" t="n"/>
      <c r="K6005" s="20" t="n"/>
      <c r="L6005" s="20" t="n"/>
      <c r="M6005" s="20" t="n"/>
      <c r="N6005" s="21">
        <f>IF($A6005="","",IFERROR(VALUE($J6005),0))</f>
        <v/>
      </c>
      <c r="O6005" s="21">
        <f>IF($A6005="",0,IF(OR($S6005&lt;&gt;1,COUNTA($J6005:$M6005)=0),0,IF(SUMPRODUCT(MAX(($C$5:$C$6173=$C6005)*($D$5:$D$6173=$D6005)*($S$5:$S$6173=1)*IFERROR($N$5:$N$6173*1,0)))&gt;0,ROUND($H6005*($N6005/SUMPRODUCT(MAX(($C$5:$C$6173=$C6005)*($D$5:$D$6173=$D6005)*($S$5:$S$6173=1)*IFERROR($N$5:$N$6173*1,0)))),4),0)))</f>
        <v/>
      </c>
      <c r="P6005" s="10" t="inlineStr">
        <is>
          <t>fermate</t>
        </is>
      </c>
      <c r="Q6005" s="21">
        <f>IF($A6005="","",$A6005&amp;"|"&amp;$C6005)</f>
        <v/>
      </c>
      <c r="R6005" s="21">
        <f>IF($A6005="","",$A6005&amp;"|"&amp;$C6005&amp;"|"&amp;$D6005)</f>
        <v/>
      </c>
      <c r="S6005" s="21">
        <f>IF($A6005="","",IFERROR(INDEX(Offerte!$D$2:$D$200,MATCH($Q6005,Offerte!$L$2:$L$200,0)),0))</f>
        <v/>
      </c>
      <c r="T6005" s="21">
        <f>IF($A6005="","",IFERROR(INDEX(Offerte!$G$2:$G$200,MATCH($Q6005,Offerte!$L$2:$L$200,0)),"NO"))</f>
        <v/>
      </c>
    </row>
    <row r="6006">
      <c r="A6006" s="10">
        <f>IF(Offerte!$A195="","",Offerte!$A195)</f>
        <v/>
      </c>
      <c r="B6006" s="10">
        <f>IF(Offerte!$A195="","",Offerte!$B195)</f>
        <v/>
      </c>
      <c r="C6006" s="10">
        <f>IF(Offerte!$A195="","",Offerte!$C195)</f>
        <v/>
      </c>
      <c r="D6006" s="10" t="inlineStr">
        <is>
          <t>D.2.1</t>
        </is>
      </c>
      <c r="E6006" s="10" t="inlineStr">
        <is>
          <t>D</t>
        </is>
      </c>
      <c r="F6006" s="10" t="inlineStr">
        <is>
          <t>Q</t>
        </is>
      </c>
      <c r="G6006" s="10" t="inlineStr">
        <is>
          <t>higher</t>
        </is>
      </c>
      <c r="H6006" s="10" t="n">
        <v>2</v>
      </c>
      <c r="I6006" s="10" t="inlineStr">
        <is>
          <t>Segnali tattili Loges-Vet-Evolution</t>
        </is>
      </c>
      <c r="J6006" s="20" t="n"/>
      <c r="K6006" s="20" t="n"/>
      <c r="L6006" s="20" t="n"/>
      <c r="M6006" s="20" t="n"/>
      <c r="N6006" s="21">
        <f>IF($A6006="","",IFERROR(VALUE($J6006),0))</f>
        <v/>
      </c>
      <c r="O6006" s="21">
        <f>IF($A6006="",0,IF(OR($S6006&lt;&gt;1,COUNTA($J6006:$M6006)=0),0,IF(SUMPRODUCT(MAX(($C$5:$C$6173=$C6006)*($D$5:$D$6173=$D6006)*($S$5:$S$6173=1)*IFERROR($N$5:$N$6173*1,0)))&gt;0,ROUND($H6006*($N6006/SUMPRODUCT(MAX(($C$5:$C$6173=$C6006)*($D$5:$D$6173=$D6006)*($S$5:$S$6173=1)*IFERROR($N$5:$N$6173*1,0)))),4),0)))</f>
        <v/>
      </c>
      <c r="P6006" s="10" t="inlineStr">
        <is>
          <t>fermate</t>
        </is>
      </c>
      <c r="Q6006" s="21">
        <f>IF($A6006="","",$A6006&amp;"|"&amp;$C6006)</f>
        <v/>
      </c>
      <c r="R6006" s="21">
        <f>IF($A6006="","",$A6006&amp;"|"&amp;$C6006&amp;"|"&amp;$D6006)</f>
        <v/>
      </c>
      <c r="S6006" s="21">
        <f>IF($A6006="","",IFERROR(INDEX(Offerte!$D$2:$D$200,MATCH($Q6006,Offerte!$L$2:$L$200,0)),0))</f>
        <v/>
      </c>
      <c r="T6006" s="21">
        <f>IF($A6006="","",IFERROR(INDEX(Offerte!$G$2:$G$200,MATCH($Q6006,Offerte!$L$2:$L$200,0)),"NO"))</f>
        <v/>
      </c>
    </row>
    <row r="6007">
      <c r="A6007" s="10">
        <f>IF(Offerte!$A195="","",Offerte!$A195)</f>
        <v/>
      </c>
      <c r="B6007" s="10">
        <f>IF(Offerte!$A195="","",Offerte!$B195)</f>
        <v/>
      </c>
      <c r="C6007" s="10">
        <f>IF(Offerte!$A195="","",Offerte!$C195)</f>
        <v/>
      </c>
      <c r="D6007" s="10" t="inlineStr">
        <is>
          <t>E.1.1</t>
        </is>
      </c>
      <c r="E6007" s="10" t="inlineStr">
        <is>
          <t>E</t>
        </is>
      </c>
      <c r="F6007" s="10" t="inlineStr">
        <is>
          <t>T</t>
        </is>
      </c>
      <c r="G6007" s="10" t="inlineStr">
        <is>
          <t>tabular</t>
        </is>
      </c>
      <c r="H6007" s="10" t="n">
        <v>2</v>
      </c>
      <c r="I6007" s="10" t="inlineStr">
        <is>
          <t>Mobile app con travel planner PRM</t>
        </is>
      </c>
      <c r="J6007" s="20" t="n"/>
      <c r="K6007" s="20" t="n"/>
      <c r="L6007" s="20" t="n"/>
      <c r="M6007" s="20" t="n"/>
      <c r="N6007" s="21">
        <f>IF($A6007="","",IF(IFERROR(VALUE($M6007),0)=1,1,0))</f>
        <v/>
      </c>
      <c r="O6007" s="21">
        <f>IF($A6007="",0,IF(OR($S6007&lt;&gt;1,COUNTA($J6007:$M6007)=0),0,IF($N6007=1,$H6007,0)))</f>
        <v/>
      </c>
      <c r="P6007" s="10" t="inlineStr">
        <is>
          <t>sì/no</t>
        </is>
      </c>
      <c r="Q6007" s="21">
        <f>IF($A6007="","",$A6007&amp;"|"&amp;$C6007)</f>
        <v/>
      </c>
      <c r="R6007" s="21">
        <f>IF($A6007="","",$A6007&amp;"|"&amp;$C6007&amp;"|"&amp;$D6007)</f>
        <v/>
      </c>
      <c r="S6007" s="21">
        <f>IF($A6007="","",IFERROR(INDEX(Offerte!$D$2:$D$200,MATCH($Q6007,Offerte!$L$2:$L$200,0)),0))</f>
        <v/>
      </c>
      <c r="T6007" s="21">
        <f>IF($A6007="","",IFERROR(INDEX(Offerte!$G$2:$G$200,MATCH($Q6007,Offerte!$L$2:$L$200,0)),"NO"))</f>
        <v/>
      </c>
    </row>
    <row r="6008">
      <c r="A6008" s="10">
        <f>IF(Offerte!$A195="","",Offerte!$A195)</f>
        <v/>
      </c>
      <c r="B6008" s="10">
        <f>IF(Offerte!$A195="","",Offerte!$B195)</f>
        <v/>
      </c>
      <c r="C6008" s="10">
        <f>IF(Offerte!$A195="","",Offerte!$C195)</f>
        <v/>
      </c>
      <c r="D6008" s="10" t="inlineStr">
        <is>
          <t>E.2.1</t>
        </is>
      </c>
      <c r="E6008" s="10" t="inlineStr">
        <is>
          <t>E</t>
        </is>
      </c>
      <c r="F6008" s="10" t="inlineStr">
        <is>
          <t>D</t>
        </is>
      </c>
      <c r="G6008" s="10" t="inlineStr">
        <is>
          <t>discretionary</t>
        </is>
      </c>
      <c r="H6008" s="10" t="n">
        <v>2</v>
      </c>
      <c r="I6008" s="10" t="inlineStr">
        <is>
          <t>Altre azioni informative e rapporti con gli utenti</t>
        </is>
      </c>
      <c r="J6008" s="20" t="n"/>
      <c r="K6008" s="20" t="n"/>
      <c r="L6008" s="20" t="n"/>
      <c r="M6008" s="20" t="n"/>
      <c r="N6008" s="21">
        <f>IF($A6008="","",MAX(0,MIN(1,IFERROR(VALUE($M6008),0))))</f>
        <v/>
      </c>
      <c r="O6008" s="21">
        <f>IF($A6008="",0,IF(OR($S6008&lt;&gt;1,COUNTA($J6008:$M6008)=0),0,IF(SUMPRODUCT(MAX(($C$5:$C$6173=$C6008)*($D$5:$D$6173=$D6008)*($S$5:$S$6173=1)*IFERROR($N$5:$N$6173*1,0)))&gt;0,ROUND($H6008*($N6008/SUMPRODUCT(MAX(($C$5:$C$6173=$C6008)*($D$5:$D$6173=$D6008)*($S$5:$S$6173=1)*IFERROR($N$5:$N$6173*1,0)))),4),0)))</f>
        <v/>
      </c>
      <c r="P6008" s="10" t="inlineStr">
        <is>
          <t>coeff.</t>
        </is>
      </c>
      <c r="Q6008" s="21">
        <f>IF($A6008="","",$A6008&amp;"|"&amp;$C6008)</f>
        <v/>
      </c>
      <c r="R6008" s="21">
        <f>IF($A6008="","",$A6008&amp;"|"&amp;$C6008&amp;"|"&amp;$D6008)</f>
        <v/>
      </c>
      <c r="S6008" s="21">
        <f>IF($A6008="","",IFERROR(INDEX(Offerte!$D$2:$D$200,MATCH($Q6008,Offerte!$L$2:$L$200,0)),0))</f>
        <v/>
      </c>
      <c r="T6008" s="21">
        <f>IF($A6008="","",IFERROR(INDEX(Offerte!$G$2:$G$200,MATCH($Q6008,Offerte!$L$2:$L$200,0)),"NO"))</f>
        <v/>
      </c>
    </row>
    <row r="6009">
      <c r="A6009" s="10">
        <f>IF(Offerte!$A195="","",Offerte!$A195)</f>
        <v/>
      </c>
      <c r="B6009" s="10">
        <f>IF(Offerte!$A195="","",Offerte!$B195)</f>
        <v/>
      </c>
      <c r="C6009" s="10">
        <f>IF(Offerte!$A195="","",Offerte!$C195)</f>
        <v/>
      </c>
      <c r="D6009" s="10" t="inlineStr">
        <is>
          <t>F.1.1</t>
        </is>
      </c>
      <c r="E6009" s="10" t="inlineStr">
        <is>
          <t>F</t>
        </is>
      </c>
      <c r="F6009" s="10" t="inlineStr">
        <is>
          <t>Q</t>
        </is>
      </c>
      <c r="G6009" s="10" t="inlineStr">
        <is>
          <t>lower</t>
        </is>
      </c>
      <c r="H6009" s="10" t="n">
        <v>7</v>
      </c>
      <c r="I6009" s="10" t="inlineStr">
        <is>
          <t>Performance ambientali del parco mezzi adibito al servizio - I_CEA</t>
        </is>
      </c>
      <c r="J6009" s="20" t="n"/>
      <c r="K6009" s="20" t="n"/>
      <c r="L6009" s="20" t="n"/>
      <c r="M6009" s="20" t="n"/>
      <c r="N6009" s="21">
        <f>IF($A6009="","",IFERROR(VALUE($J6009),0))</f>
        <v/>
      </c>
      <c r="O6009" s="21">
        <f>IF($A6009="",0,IF(OR($S6009&lt;&gt;1,COUNTA($J6009:$M6009)=0),0,IF(AND(IFERROR(AGGREGATE(15,6,$N$5:$N$6173/(($C$5:$C$6173=$C6009)*($D$5:$D$6173=$D6009)*($S$5:$S$6173=1)*($N$5:$N$6173&gt;0)),1),0)&gt;0,$N6009&gt;0),ROUND($H6009*(IFERROR(AGGREGATE(15,6,$N$5:$N$6173/(($C$5:$C$6173=$C6009)*($D$5:$D$6173=$D6009)*($S$5:$S$6173=1)*($N$5:$N$6173&gt;0)),1),0)/$N6009),4),0)))</f>
        <v/>
      </c>
      <c r="P6009" s="10" t="inlineStr">
        <is>
          <t>indice</t>
        </is>
      </c>
      <c r="Q6009" s="21">
        <f>IF($A6009="","",$A6009&amp;"|"&amp;$C6009)</f>
        <v/>
      </c>
      <c r="R6009" s="21">
        <f>IF($A6009="","",$A6009&amp;"|"&amp;$C6009&amp;"|"&amp;$D6009)</f>
        <v/>
      </c>
      <c r="S6009" s="21">
        <f>IF($A6009="","",IFERROR(INDEX(Offerte!$D$2:$D$200,MATCH($Q6009,Offerte!$L$2:$L$200,0)),0))</f>
        <v/>
      </c>
      <c r="T6009" s="21">
        <f>IF($A6009="","",IFERROR(INDEX(Offerte!$G$2:$G$200,MATCH($Q6009,Offerte!$L$2:$L$200,0)),"NO"))</f>
        <v/>
      </c>
    </row>
    <row r="6010">
      <c r="A6010" s="10">
        <f>IF(Offerte!$A195="","",Offerte!$A195)</f>
        <v/>
      </c>
      <c r="B6010" s="10">
        <f>IF(Offerte!$A195="","",Offerte!$B195)</f>
        <v/>
      </c>
      <c r="C6010" s="10">
        <f>IF(Offerte!$A195="","",Offerte!$C195)</f>
        <v/>
      </c>
      <c r="D6010" s="10" t="inlineStr">
        <is>
          <t>F.2.1</t>
        </is>
      </c>
      <c r="E6010" s="10" t="inlineStr">
        <is>
          <t>F</t>
        </is>
      </c>
      <c r="F6010" s="10" t="inlineStr">
        <is>
          <t>Q</t>
        </is>
      </c>
      <c r="G6010" s="10" t="inlineStr">
        <is>
          <t>higher</t>
        </is>
      </c>
      <c r="H6010" s="10" t="n">
        <v>2</v>
      </c>
      <c r="I6010" s="10" t="inlineStr">
        <is>
          <t>Tasso di copertura del servizio con dispositivi ECO-DRIVER</t>
        </is>
      </c>
      <c r="J6010" s="20" t="n"/>
      <c r="K6010" s="20" t="n"/>
      <c r="L6010" s="20" t="n"/>
      <c r="M6010" s="20" t="n"/>
      <c r="N6010" s="21">
        <f>IF($A6010="","",IFERROR(VALUE($K6010)/VALUE($L6010),IFERROR(VALUE($J6010),0)))</f>
        <v/>
      </c>
      <c r="O6010" s="21">
        <f>IF($A6010="",0,IF(OR($S6010&lt;&gt;1,COUNTA($J6010:$M6010)=0),0,IF(SUMPRODUCT(MAX(($C$5:$C$6173=$C6010)*($D$5:$D$6173=$D6010)*($S$5:$S$6173=1)*IFERROR($N$5:$N$6173*1,0)))&gt;0,ROUND($H6010*($N6010/SUMPRODUCT(MAX(($C$5:$C$6173=$C6010)*($D$5:$D$6173=$D6010)*($S$5:$S$6173=1)*IFERROR($N$5:$N$6173*1,0)))),4),0)))</f>
        <v/>
      </c>
      <c r="P6010" s="10" t="inlineStr">
        <is>
          <t>Autobus attrezzati con dispositivi ECO-DRIVER / Autobus totali in offerta, incluse scorte</t>
        </is>
      </c>
      <c r="Q6010" s="21">
        <f>IF($A6010="","",$A6010&amp;"|"&amp;$C6010)</f>
        <v/>
      </c>
      <c r="R6010" s="21">
        <f>IF($A6010="","",$A6010&amp;"|"&amp;$C6010&amp;"|"&amp;$D6010)</f>
        <v/>
      </c>
      <c r="S6010" s="21">
        <f>IF($A6010="","",IFERROR(INDEX(Offerte!$D$2:$D$200,MATCH($Q6010,Offerte!$L$2:$L$200,0)),0))</f>
        <v/>
      </c>
      <c r="T6010" s="21">
        <f>IF($A6010="","",IFERROR(INDEX(Offerte!$G$2:$G$200,MATCH($Q6010,Offerte!$L$2:$L$200,0)),"NO"))</f>
        <v/>
      </c>
    </row>
    <row r="6011">
      <c r="A6011" s="10">
        <f>IF(Offerte!$A195="","",Offerte!$A195)</f>
        <v/>
      </c>
      <c r="B6011" s="10">
        <f>IF(Offerte!$A195="","",Offerte!$B195)</f>
        <v/>
      </c>
      <c r="C6011" s="10">
        <f>IF(Offerte!$A195="","",Offerte!$C195)</f>
        <v/>
      </c>
      <c r="D6011" s="10" t="inlineStr">
        <is>
          <t>F.3.1</t>
        </is>
      </c>
      <c r="E6011" s="10" t="inlineStr">
        <is>
          <t>F</t>
        </is>
      </c>
      <c r="F6011" s="10" t="inlineStr">
        <is>
          <t>Q</t>
        </is>
      </c>
      <c r="G6011" s="10" t="inlineStr">
        <is>
          <t>higher</t>
        </is>
      </c>
      <c r="H6011" s="10" t="n">
        <v>2</v>
      </c>
      <c r="I6011" s="10" t="inlineStr">
        <is>
          <t>Autoproduzione consumi elettrici per trazione</t>
        </is>
      </c>
      <c r="J6011" s="20" t="n"/>
      <c r="K6011" s="20" t="n"/>
      <c r="L6011" s="20" t="n"/>
      <c r="M6011" s="20" t="n"/>
      <c r="N6011" s="21">
        <f>IF($A6011="","",IFERROR(VALUE($J6011),0))</f>
        <v/>
      </c>
      <c r="O6011" s="21">
        <f>IF($A6011="",0,IF(OR($S6011&lt;&gt;1,COUNTA($J6011:$M6011)=0),0,IF(SUMPRODUCT(MAX(($C$5:$C$6173=$C6011)*($D$5:$D$6173=$D6011)*($S$5:$S$6173=1)*IFERROR($N$5:$N$6173*1,0)))&gt;0,ROUND($H6011*($N6011/SUMPRODUCT(MAX(($C$5:$C$6173=$C6011)*($D$5:$D$6173=$D6011)*($S$5:$S$6173=1)*IFERROR($N$5:$N$6173*1,0)))),4),0)))</f>
        <v/>
      </c>
      <c r="P6011" s="10" t="inlineStr">
        <is>
          <t>kWh/anno</t>
        </is>
      </c>
      <c r="Q6011" s="21">
        <f>IF($A6011="","",$A6011&amp;"|"&amp;$C6011)</f>
        <v/>
      </c>
      <c r="R6011" s="21">
        <f>IF($A6011="","",$A6011&amp;"|"&amp;$C6011&amp;"|"&amp;$D6011)</f>
        <v/>
      </c>
      <c r="S6011" s="21">
        <f>IF($A6011="","",IFERROR(INDEX(Offerte!$D$2:$D$200,MATCH($Q6011,Offerte!$L$2:$L$200,0)),0))</f>
        <v/>
      </c>
      <c r="T6011" s="21">
        <f>IF($A6011="","",IFERROR(INDEX(Offerte!$G$2:$G$200,MATCH($Q6011,Offerte!$L$2:$L$200,0)),"NO"))</f>
        <v/>
      </c>
    </row>
    <row r="6012">
      <c r="A6012" s="10">
        <f>IF(Offerte!$A195="","",Offerte!$A195)</f>
        <v/>
      </c>
      <c r="B6012" s="10">
        <f>IF(Offerte!$A195="","",Offerte!$B195)</f>
        <v/>
      </c>
      <c r="C6012" s="10">
        <f>IF(Offerte!$A195="","",Offerte!$C195)</f>
        <v/>
      </c>
      <c r="D6012" s="10" t="inlineStr">
        <is>
          <t>F.4.1</t>
        </is>
      </c>
      <c r="E6012" s="10" t="inlineStr">
        <is>
          <t>F</t>
        </is>
      </c>
      <c r="F6012" s="10" t="inlineStr">
        <is>
          <t>Q</t>
        </is>
      </c>
      <c r="G6012" s="10" t="inlineStr">
        <is>
          <t>soil</t>
        </is>
      </c>
      <c r="H6012" s="10" t="n">
        <v>2</v>
      </c>
      <c r="I6012" s="10" t="inlineStr">
        <is>
          <t>Indice di consumo di suolo</t>
        </is>
      </c>
      <c r="J6012" s="20" t="n"/>
      <c r="K6012" s="20" t="n"/>
      <c r="L6012" s="20" t="n"/>
      <c r="M6012" s="20" t="n"/>
      <c r="N6012" s="21">
        <f>IF($A6012="","",IFERROR(VALUE($J6012),0))</f>
        <v/>
      </c>
      <c r="O6012" s="21">
        <f>IF($A6012="",0,IF(OR($S6012&lt;&gt;1,COUNTA($J6012:$M6012)=0),0,IF($N6012&lt;=0,$H6012,IF(SUMPRODUCT(MAX(($C$5:$C$6173=$C6012)*($D$5:$D$6173=$D6012)*($S$5:$S$6173=1)*IFERROR($N$5:$N$6173*1,0)))&gt;0,ROUND($H6012*((SUMPRODUCT(MAX(($C$5:$C$6173=$C6012)*($D$5:$D$6173=$D6012)*($S$5:$S$6173=1)*IFERROR($N$5:$N$6173*1,0)))-$N6012)/SUMPRODUCT(MAX(($C$5:$C$6173=$C6012)*($D$5:$D$6173=$D6012)*($S$5:$S$6173=1)*IFERROR($N$5:$N$6173*1,0)))),4),0))))</f>
        <v/>
      </c>
      <c r="P6012" s="10" t="inlineStr">
        <is>
          <t>m2</t>
        </is>
      </c>
      <c r="Q6012" s="21">
        <f>IF($A6012="","",$A6012&amp;"|"&amp;$C6012)</f>
        <v/>
      </c>
      <c r="R6012" s="21">
        <f>IF($A6012="","",$A6012&amp;"|"&amp;$C6012&amp;"|"&amp;$D6012)</f>
        <v/>
      </c>
      <c r="S6012" s="21">
        <f>IF($A6012="","",IFERROR(INDEX(Offerte!$D$2:$D$200,MATCH($Q6012,Offerte!$L$2:$L$200,0)),0))</f>
        <v/>
      </c>
      <c r="T6012" s="21">
        <f>IF($A6012="","",IFERROR(INDEX(Offerte!$G$2:$G$200,MATCH($Q6012,Offerte!$L$2:$L$200,0)),"NO"))</f>
        <v/>
      </c>
    </row>
    <row r="6013">
      <c r="A6013" s="10">
        <f>IF(Offerte!$A195="","",Offerte!$A195)</f>
        <v/>
      </c>
      <c r="B6013" s="10">
        <f>IF(Offerte!$A195="","",Offerte!$B195)</f>
        <v/>
      </c>
      <c r="C6013" s="10">
        <f>IF(Offerte!$A195="","",Offerte!$C195)</f>
        <v/>
      </c>
      <c r="D6013" s="10" t="inlineStr">
        <is>
          <t>F.5.1</t>
        </is>
      </c>
      <c r="E6013" s="10" t="inlineStr">
        <is>
          <t>F</t>
        </is>
      </c>
      <c r="F6013" s="10" t="inlineStr">
        <is>
          <t>T</t>
        </is>
      </c>
      <c r="G6013" s="10" t="inlineStr">
        <is>
          <t>tabular</t>
        </is>
      </c>
      <c r="H6013" s="10" t="n">
        <v>1</v>
      </c>
      <c r="I6013" s="10" t="inlineStr">
        <is>
          <t>Rendicontazione di sostenibilità ambientale</t>
        </is>
      </c>
      <c r="J6013" s="20" t="n"/>
      <c r="K6013" s="20" t="n"/>
      <c r="L6013" s="20" t="n"/>
      <c r="M6013" s="20" t="n"/>
      <c r="N6013" s="21">
        <f>IF($A6013="","",IF(IFERROR(VALUE($M6013),0)=1,1,0))</f>
        <v/>
      </c>
      <c r="O6013" s="21">
        <f>IF($A6013="",0,IF(OR($S6013&lt;&gt;1,COUNTA($J6013:$M6013)=0),0,IF($N6013=1,$H6013,0)))</f>
        <v/>
      </c>
      <c r="P6013" s="10" t="inlineStr">
        <is>
          <t>sì/no</t>
        </is>
      </c>
      <c r="Q6013" s="21">
        <f>IF($A6013="","",$A6013&amp;"|"&amp;$C6013)</f>
        <v/>
      </c>
      <c r="R6013" s="21">
        <f>IF($A6013="","",$A6013&amp;"|"&amp;$C6013&amp;"|"&amp;$D6013)</f>
        <v/>
      </c>
      <c r="S6013" s="21">
        <f>IF($A6013="","",IFERROR(INDEX(Offerte!$D$2:$D$200,MATCH($Q6013,Offerte!$L$2:$L$200,0)),0))</f>
        <v/>
      </c>
      <c r="T6013" s="21">
        <f>IF($A6013="","",IFERROR(INDEX(Offerte!$G$2:$G$200,MATCH($Q6013,Offerte!$L$2:$L$200,0)),"NO"))</f>
        <v/>
      </c>
    </row>
    <row r="6014">
      <c r="A6014" s="10">
        <f>IF(Offerte!$A195="","",Offerte!$A195)</f>
        <v/>
      </c>
      <c r="B6014" s="10">
        <f>IF(Offerte!$A195="","",Offerte!$B195)</f>
        <v/>
      </c>
      <c r="C6014" s="10">
        <f>IF(Offerte!$A195="","",Offerte!$C195)</f>
        <v/>
      </c>
      <c r="D6014" s="10" t="inlineStr">
        <is>
          <t>G.1.1</t>
        </is>
      </c>
      <c r="E6014" s="10" t="inlineStr">
        <is>
          <t>G</t>
        </is>
      </c>
      <c r="F6014" s="10" t="inlineStr">
        <is>
          <t>D</t>
        </is>
      </c>
      <c r="G6014" s="10" t="inlineStr">
        <is>
          <t>discretionary</t>
        </is>
      </c>
      <c r="H6014" s="10" t="n">
        <v>2</v>
      </c>
      <c r="I6014" s="10" t="inlineStr">
        <is>
          <t>Qualità del progetto di centrale di controllo aziendale</t>
        </is>
      </c>
      <c r="J6014" s="20" t="n"/>
      <c r="K6014" s="20" t="n"/>
      <c r="L6014" s="20" t="n"/>
      <c r="M6014" s="20" t="n"/>
      <c r="N6014" s="21">
        <f>IF($A6014="","",MAX(0,MIN(1,IFERROR(VALUE($M6014),0))))</f>
        <v/>
      </c>
      <c r="O6014" s="21">
        <f>IF($A6014="",0,IF(OR($S6014&lt;&gt;1,COUNTA($J6014:$M6014)=0),0,IF(SUMPRODUCT(MAX(($C$5:$C$6173=$C6014)*($D$5:$D$6173=$D6014)*($S$5:$S$6173=1)*IFERROR($N$5:$N$6173*1,0)))&gt;0,ROUND($H6014*($N6014/SUMPRODUCT(MAX(($C$5:$C$6173=$C6014)*($D$5:$D$6173=$D6014)*($S$5:$S$6173=1)*IFERROR($N$5:$N$6173*1,0)))),4),0)))</f>
        <v/>
      </c>
      <c r="P6014" s="10" t="inlineStr">
        <is>
          <t>coeff.</t>
        </is>
      </c>
      <c r="Q6014" s="21">
        <f>IF($A6014="","",$A6014&amp;"|"&amp;$C6014)</f>
        <v/>
      </c>
      <c r="R6014" s="21">
        <f>IF($A6014="","",$A6014&amp;"|"&amp;$C6014&amp;"|"&amp;$D6014)</f>
        <v/>
      </c>
      <c r="S6014" s="21">
        <f>IF($A6014="","",IFERROR(INDEX(Offerte!$D$2:$D$200,MATCH($Q6014,Offerte!$L$2:$L$200,0)),0))</f>
        <v/>
      </c>
      <c r="T6014" s="21">
        <f>IF($A6014="","",IFERROR(INDEX(Offerte!$G$2:$G$200,MATCH($Q6014,Offerte!$L$2:$L$200,0)),"NO"))</f>
        <v/>
      </c>
    </row>
    <row r="6015">
      <c r="A6015" s="10">
        <f>IF(Offerte!$A195="","",Offerte!$A195)</f>
        <v/>
      </c>
      <c r="B6015" s="10">
        <f>IF(Offerte!$A195="","",Offerte!$B195)</f>
        <v/>
      </c>
      <c r="C6015" s="10">
        <f>IF(Offerte!$A195="","",Offerte!$C195)</f>
        <v/>
      </c>
      <c r="D6015" s="10" t="inlineStr">
        <is>
          <t>G.2.1</t>
        </is>
      </c>
      <c r="E6015" s="10" t="inlineStr">
        <is>
          <t>G</t>
        </is>
      </c>
      <c r="F6015" s="10" t="inlineStr">
        <is>
          <t>T</t>
        </is>
      </c>
      <c r="G6015" s="10" t="inlineStr">
        <is>
          <t>tabular</t>
        </is>
      </c>
      <c r="H6015" s="10" t="n">
        <v>1</v>
      </c>
      <c r="I6015" s="10" t="inlineStr">
        <is>
          <t>Certificazione ISO 45001</t>
        </is>
      </c>
      <c r="J6015" s="20" t="n"/>
      <c r="K6015" s="20" t="n"/>
      <c r="L6015" s="20" t="n"/>
      <c r="M6015" s="20" t="n"/>
      <c r="N6015" s="21">
        <f>IF($A6015="","",IF(IFERROR(VALUE($M6015),0)=1,1,0))</f>
        <v/>
      </c>
      <c r="O6015" s="21">
        <f>IF($A6015="",0,IF(OR($S6015&lt;&gt;1,COUNTA($J6015:$M6015)=0),0,IF($N6015=1,$H6015,0)))</f>
        <v/>
      </c>
      <c r="P6015" s="10" t="inlineStr">
        <is>
          <t>sì/no</t>
        </is>
      </c>
      <c r="Q6015" s="21">
        <f>IF($A6015="","",$A6015&amp;"|"&amp;$C6015)</f>
        <v/>
      </c>
      <c r="R6015" s="21">
        <f>IF($A6015="","",$A6015&amp;"|"&amp;$C6015&amp;"|"&amp;$D6015)</f>
        <v/>
      </c>
      <c r="S6015" s="21">
        <f>IF($A6015="","",IFERROR(INDEX(Offerte!$D$2:$D$200,MATCH($Q6015,Offerte!$L$2:$L$200,0)),0))</f>
        <v/>
      </c>
      <c r="T6015" s="21">
        <f>IF($A6015="","",IFERROR(INDEX(Offerte!$G$2:$G$200,MATCH($Q6015,Offerte!$L$2:$L$200,0)),"NO"))</f>
        <v/>
      </c>
    </row>
    <row r="6016">
      <c r="A6016" s="10">
        <f>IF(Offerte!$A195="","",Offerte!$A195)</f>
        <v/>
      </c>
      <c r="B6016" s="10">
        <f>IF(Offerte!$A195="","",Offerte!$B195)</f>
        <v/>
      </c>
      <c r="C6016" s="10">
        <f>IF(Offerte!$A195="","",Offerte!$C195)</f>
        <v/>
      </c>
      <c r="D6016" s="10" t="inlineStr">
        <is>
          <t>G.3.1</t>
        </is>
      </c>
      <c r="E6016" s="10" t="inlineStr">
        <is>
          <t>G</t>
        </is>
      </c>
      <c r="F6016" s="10" t="inlineStr">
        <is>
          <t>T</t>
        </is>
      </c>
      <c r="G6016" s="10" t="inlineStr">
        <is>
          <t>tabular</t>
        </is>
      </c>
      <c r="H6016" s="10" t="n">
        <v>1</v>
      </c>
      <c r="I6016" s="10" t="inlineStr">
        <is>
          <t>Certificazioni di responsabilità sociale</t>
        </is>
      </c>
      <c r="J6016" s="20" t="n"/>
      <c r="K6016" s="20" t="n"/>
      <c r="L6016" s="20" t="n"/>
      <c r="M6016" s="20" t="n"/>
      <c r="N6016" s="21">
        <f>IF($A6016="","",IF(IFERROR(VALUE($M6016),0)=1,1,0))</f>
        <v/>
      </c>
      <c r="O6016" s="21">
        <f>IF($A6016="",0,IF(OR($S6016&lt;&gt;1,COUNTA($J6016:$M6016)=0),0,IF($N6016=1,$H6016,0)))</f>
        <v/>
      </c>
      <c r="P6016" s="10" t="inlineStr">
        <is>
          <t>sì/no</t>
        </is>
      </c>
      <c r="Q6016" s="21">
        <f>IF($A6016="","",$A6016&amp;"|"&amp;$C6016)</f>
        <v/>
      </c>
      <c r="R6016" s="21">
        <f>IF($A6016="","",$A6016&amp;"|"&amp;$C6016&amp;"|"&amp;$D6016)</f>
        <v/>
      </c>
      <c r="S6016" s="21">
        <f>IF($A6016="","",IFERROR(INDEX(Offerte!$D$2:$D$200,MATCH($Q6016,Offerte!$L$2:$L$200,0)),0))</f>
        <v/>
      </c>
      <c r="T6016" s="21">
        <f>IF($A6016="","",IFERROR(INDEX(Offerte!$G$2:$G$200,MATCH($Q6016,Offerte!$L$2:$L$200,0)),"NO"))</f>
        <v/>
      </c>
    </row>
    <row r="6017">
      <c r="A6017" s="10">
        <f>IF(Offerte!$A195="","",Offerte!$A195)</f>
        <v/>
      </c>
      <c r="B6017" s="10">
        <f>IF(Offerte!$A195="","",Offerte!$B195)</f>
        <v/>
      </c>
      <c r="C6017" s="10">
        <f>IF(Offerte!$A195="","",Offerte!$C195)</f>
        <v/>
      </c>
      <c r="D6017" s="10" t="inlineStr">
        <is>
          <t>G.4.1</t>
        </is>
      </c>
      <c r="E6017" s="10" t="inlineStr">
        <is>
          <t>G</t>
        </is>
      </c>
      <c r="F6017" s="10" t="inlineStr">
        <is>
          <t>D</t>
        </is>
      </c>
      <c r="G6017" s="10" t="inlineStr">
        <is>
          <t>discretionary</t>
        </is>
      </c>
      <c r="H6017" s="10" t="n">
        <v>2</v>
      </c>
      <c r="I6017" s="10" t="inlineStr">
        <is>
          <t>Qualità del piano di formazione del personale</t>
        </is>
      </c>
      <c r="J6017" s="20" t="n"/>
      <c r="K6017" s="20" t="n"/>
      <c r="L6017" s="20" t="n"/>
      <c r="M6017" s="20" t="n"/>
      <c r="N6017" s="21">
        <f>IF($A6017="","",MAX(0,MIN(1,IFERROR(VALUE($M6017),0))))</f>
        <v/>
      </c>
      <c r="O6017" s="21">
        <f>IF($A6017="",0,IF(OR($S6017&lt;&gt;1,COUNTA($J6017:$M6017)=0),0,IF(SUMPRODUCT(MAX(($C$5:$C$6173=$C6017)*($D$5:$D$6173=$D6017)*($S$5:$S$6173=1)*IFERROR($N$5:$N$6173*1,0)))&gt;0,ROUND($H6017*($N6017/SUMPRODUCT(MAX(($C$5:$C$6173=$C6017)*($D$5:$D$6173=$D6017)*($S$5:$S$6173=1)*IFERROR($N$5:$N$6173*1,0)))),4),0)))</f>
        <v/>
      </c>
      <c r="P6017" s="10" t="inlineStr">
        <is>
          <t>coeff.</t>
        </is>
      </c>
      <c r="Q6017" s="21">
        <f>IF($A6017="","",$A6017&amp;"|"&amp;$C6017)</f>
        <v/>
      </c>
      <c r="R6017" s="21">
        <f>IF($A6017="","",$A6017&amp;"|"&amp;$C6017&amp;"|"&amp;$D6017)</f>
        <v/>
      </c>
      <c r="S6017" s="21">
        <f>IF($A6017="","",IFERROR(INDEX(Offerte!$D$2:$D$200,MATCH($Q6017,Offerte!$L$2:$L$200,0)),0))</f>
        <v/>
      </c>
      <c r="T6017" s="21">
        <f>IF($A6017="","",IFERROR(INDEX(Offerte!$G$2:$G$200,MATCH($Q6017,Offerte!$L$2:$L$200,0)),"NO"))</f>
        <v/>
      </c>
    </row>
    <row r="6018">
      <c r="A6018" s="10">
        <f>IF(Offerte!$A195="","",Offerte!$A195)</f>
        <v/>
      </c>
      <c r="B6018" s="10">
        <f>IF(Offerte!$A195="","",Offerte!$B195)</f>
        <v/>
      </c>
      <c r="C6018" s="10">
        <f>IF(Offerte!$A195="","",Offerte!$C195)</f>
        <v/>
      </c>
      <c r="D6018" s="10" t="inlineStr">
        <is>
          <t>G.5.1</t>
        </is>
      </c>
      <c r="E6018" s="10" t="inlineStr">
        <is>
          <t>G</t>
        </is>
      </c>
      <c r="F6018" s="10" t="inlineStr">
        <is>
          <t>T</t>
        </is>
      </c>
      <c r="G6018" s="10" t="inlineStr">
        <is>
          <t>tabular</t>
        </is>
      </c>
      <c r="H6018" s="10" t="n">
        <v>1</v>
      </c>
      <c r="I6018" s="10" t="inlineStr">
        <is>
          <t>Impegno al mantenimento delle garanzie del contratto di secondo livello del gestore uscente</t>
        </is>
      </c>
      <c r="J6018" s="20" t="n"/>
      <c r="K6018" s="20" t="n"/>
      <c r="L6018" s="20" t="n"/>
      <c r="M6018" s="20" t="n"/>
      <c r="N6018" s="21">
        <f>IF($A6018="","",IF(IFERROR(VALUE($M6018),0)=1,1,0))</f>
        <v/>
      </c>
      <c r="O6018" s="21">
        <f>IF($A6018="",0,IF(OR($S6018&lt;&gt;1,COUNTA($J6018:$M6018)=0),0,IF($N6018=1,$H6018,0)))</f>
        <v/>
      </c>
      <c r="P6018" s="10" t="inlineStr">
        <is>
          <t>sì/no</t>
        </is>
      </c>
      <c r="Q6018" s="21">
        <f>IF($A6018="","",$A6018&amp;"|"&amp;$C6018)</f>
        <v/>
      </c>
      <c r="R6018" s="21">
        <f>IF($A6018="","",$A6018&amp;"|"&amp;$C6018&amp;"|"&amp;$D6018)</f>
        <v/>
      </c>
      <c r="S6018" s="21">
        <f>IF($A6018="","",IFERROR(INDEX(Offerte!$D$2:$D$200,MATCH($Q6018,Offerte!$L$2:$L$200,0)),0))</f>
        <v/>
      </c>
      <c r="T6018" s="21">
        <f>IF($A6018="","",IFERROR(INDEX(Offerte!$G$2:$G$200,MATCH($Q6018,Offerte!$L$2:$L$200,0)),"NO"))</f>
        <v/>
      </c>
    </row>
    <row r="6019">
      <c r="A6019" s="10">
        <f>IF(Offerte!$A196="","",Offerte!$A196)</f>
        <v/>
      </c>
      <c r="B6019" s="10">
        <f>IF(Offerte!$A196="","",Offerte!$B196)</f>
        <v/>
      </c>
      <c r="C6019" s="10">
        <f>IF(Offerte!$A196="","",Offerte!$C196)</f>
        <v/>
      </c>
      <c r="D6019" s="10" t="inlineStr">
        <is>
          <t>A.1.1</t>
        </is>
      </c>
      <c r="E6019" s="10" t="inlineStr">
        <is>
          <t>A</t>
        </is>
      </c>
      <c r="F6019" s="10" t="inlineStr">
        <is>
          <t>Q</t>
        </is>
      </c>
      <c r="G6019" s="10" t="inlineStr">
        <is>
          <t>higher</t>
        </is>
      </c>
      <c r="H6019" s="10" t="n">
        <v>3</v>
      </c>
      <c r="I6019" s="10" t="inlineStr">
        <is>
          <t>Tasso aggiuntivo di corse controllate</t>
        </is>
      </c>
      <c r="J6019" s="20" t="n"/>
      <c r="K6019" s="20" t="n"/>
      <c r="L6019" s="20" t="n"/>
      <c r="M6019" s="20" t="n"/>
      <c r="N6019" s="21">
        <f>IF($A6019="","",IFERROR(VALUE($K6019)/VALUE($L6019)*100,IFERROR(VALUE($J6019),0)))</f>
        <v/>
      </c>
      <c r="O6019" s="21">
        <f>IF($A6019="",0,IF(OR($S6019&lt;&gt;1,COUNTA($J6019:$M6019)=0),0,IF(SUMPRODUCT(MAX(($C$5:$C$6173=$C6019)*($D$5:$D$6173=$D6019)*($S$5:$S$6173=1)*IFERROR($N$5:$N$6173*1,0)))&gt;0,ROUND($H6019*($N6019/SUMPRODUCT(MAX(($C$5:$C$6173=$C6019)*($D$5:$D$6173=$D6019)*($S$5:$S$6173=1)*IFERROR($N$5:$N$6173*1,0)))),4),0)))</f>
        <v/>
      </c>
      <c r="P6019" s="10" t="inlineStr">
        <is>
          <t>Corse controllate annue / Corse programmate annue</t>
        </is>
      </c>
      <c r="Q6019" s="21">
        <f>IF($A6019="","",$A6019&amp;"|"&amp;$C6019)</f>
        <v/>
      </c>
      <c r="R6019" s="21">
        <f>IF($A6019="","",$A6019&amp;"|"&amp;$C6019&amp;"|"&amp;$D6019)</f>
        <v/>
      </c>
      <c r="S6019" s="21">
        <f>IF($A6019="","",IFERROR(INDEX(Offerte!$D$2:$D$200,MATCH($Q6019,Offerte!$L$2:$L$200,0)),0))</f>
        <v/>
      </c>
      <c r="T6019" s="21">
        <f>IF($A6019="","",IFERROR(INDEX(Offerte!$G$2:$G$200,MATCH($Q6019,Offerte!$L$2:$L$200,0)),"NO"))</f>
        <v/>
      </c>
    </row>
    <row r="6020">
      <c r="A6020" s="10">
        <f>IF(Offerte!$A196="","",Offerte!$A196)</f>
        <v/>
      </c>
      <c r="B6020" s="10">
        <f>IF(Offerte!$A196="","",Offerte!$B196)</f>
        <v/>
      </c>
      <c r="C6020" s="10">
        <f>IF(Offerte!$A196="","",Offerte!$C196)</f>
        <v/>
      </c>
      <c r="D6020" s="10" t="inlineStr">
        <is>
          <t>A.1.2</t>
        </is>
      </c>
      <c r="E6020" s="10" t="inlineStr">
        <is>
          <t>A</t>
        </is>
      </c>
      <c r="F6020" s="10" t="inlineStr">
        <is>
          <t>Q</t>
        </is>
      </c>
      <c r="G6020" s="10" t="inlineStr">
        <is>
          <t>higher</t>
        </is>
      </c>
      <c r="H6020" s="10" t="n">
        <v>4</v>
      </c>
      <c r="I6020" s="10" t="inlineStr">
        <is>
          <t>Numero aggiuntivo di passeggeri controllati</t>
        </is>
      </c>
      <c r="J6020" s="20" t="n"/>
      <c r="K6020" s="20" t="n"/>
      <c r="L6020" s="20" t="n"/>
      <c r="M6020" s="20" t="n"/>
      <c r="N6020" s="21">
        <f>IF($A6020="","",IFERROR(VALUE($J6020),0))</f>
        <v/>
      </c>
      <c r="O6020" s="21">
        <f>IF($A6020="",0,IF(OR($S6020&lt;&gt;1,COUNTA($J6020:$M6020)=0),0,IF(SUMPRODUCT(MAX(($C$5:$C$6173=$C6020)*($D$5:$D$6173=$D6020)*($S$5:$S$6173=1)*IFERROR($N$5:$N$6173*1,0)))&gt;0,ROUND($H6020*($N6020/SUMPRODUCT(MAX(($C$5:$C$6173=$C6020)*($D$5:$D$6173=$D6020)*($S$5:$S$6173=1)*IFERROR($N$5:$N$6173*1,0)))),4),0)))</f>
        <v/>
      </c>
      <c r="P6020" s="10" t="inlineStr">
        <is>
          <t>passeggeri/anno</t>
        </is>
      </c>
      <c r="Q6020" s="21">
        <f>IF($A6020="","",$A6020&amp;"|"&amp;$C6020)</f>
        <v/>
      </c>
      <c r="R6020" s="21">
        <f>IF($A6020="","",$A6020&amp;"|"&amp;$C6020&amp;"|"&amp;$D6020)</f>
        <v/>
      </c>
      <c r="S6020" s="21">
        <f>IF($A6020="","",IFERROR(INDEX(Offerte!$D$2:$D$200,MATCH($Q6020,Offerte!$L$2:$L$200,0)),0))</f>
        <v/>
      </c>
      <c r="T6020" s="21">
        <f>IF($A6020="","",IFERROR(INDEX(Offerte!$G$2:$G$200,MATCH($Q6020,Offerte!$L$2:$L$200,0)),"NO"))</f>
        <v/>
      </c>
    </row>
    <row r="6021">
      <c r="A6021" s="10">
        <f>IF(Offerte!$A196="","",Offerte!$A196)</f>
        <v/>
      </c>
      <c r="B6021" s="10">
        <f>IF(Offerte!$A196="","",Offerte!$B196)</f>
        <v/>
      </c>
      <c r="C6021" s="10">
        <f>IF(Offerte!$A196="","",Offerte!$C196)</f>
        <v/>
      </c>
      <c r="D6021" s="10" t="inlineStr">
        <is>
          <t>B.1.1</t>
        </is>
      </c>
      <c r="E6021" s="10" t="inlineStr">
        <is>
          <t>B</t>
        </is>
      </c>
      <c r="F6021" s="10" t="inlineStr">
        <is>
          <t>Q</t>
        </is>
      </c>
      <c r="G6021" s="10" t="inlineStr">
        <is>
          <t>higher</t>
        </is>
      </c>
      <c r="H6021" s="10" t="n">
        <v>3</v>
      </c>
      <c r="I6021" s="10" t="inlineStr">
        <is>
          <t>Incremento dei posti offerti nelle fasce di punta</t>
        </is>
      </c>
      <c r="J6021" s="20" t="n"/>
      <c r="K6021" s="20" t="n"/>
      <c r="L6021" s="20" t="n"/>
      <c r="M6021" s="20" t="n"/>
      <c r="N6021" s="21">
        <f>IF($A6021="","",IFERROR(VALUE($J6021),0))</f>
        <v/>
      </c>
      <c r="O6021" s="21">
        <f>IF($A6021="",0,IF(OR($S6021&lt;&gt;1,COUNTA($J6021:$M6021)=0),0,IF(SUMPRODUCT(MAX(($C$5:$C$6173=$C6021)*($D$5:$D$6173=$D6021)*($S$5:$S$6173=1)*IFERROR($N$5:$N$6173*1,0)))&gt;0,ROUND($H6021*($N6021/SUMPRODUCT(MAX(($C$5:$C$6173=$C6021)*($D$5:$D$6173=$D6021)*($S$5:$S$6173=1)*IFERROR($N$5:$N$6173*1,0)))),4),0)))</f>
        <v/>
      </c>
      <c r="P6021" s="10" t="inlineStr">
        <is>
          <t>posti*km</t>
        </is>
      </c>
      <c r="Q6021" s="21">
        <f>IF($A6021="","",$A6021&amp;"|"&amp;$C6021)</f>
        <v/>
      </c>
      <c r="R6021" s="21">
        <f>IF($A6021="","",$A6021&amp;"|"&amp;$C6021&amp;"|"&amp;$D6021)</f>
        <v/>
      </c>
      <c r="S6021" s="21">
        <f>IF($A6021="","",IFERROR(INDEX(Offerte!$D$2:$D$200,MATCH($Q6021,Offerte!$L$2:$L$200,0)),0))</f>
        <v/>
      </c>
      <c r="T6021" s="21">
        <f>IF($A6021="","",IFERROR(INDEX(Offerte!$G$2:$G$200,MATCH($Q6021,Offerte!$L$2:$L$200,0)),"NO"))</f>
        <v/>
      </c>
    </row>
    <row r="6022">
      <c r="A6022" s="10">
        <f>IF(Offerte!$A196="","",Offerte!$A196)</f>
        <v/>
      </c>
      <c r="B6022" s="10">
        <f>IF(Offerte!$A196="","",Offerte!$B196)</f>
        <v/>
      </c>
      <c r="C6022" s="10">
        <f>IF(Offerte!$A196="","",Offerte!$C196)</f>
        <v/>
      </c>
      <c r="D6022" s="10" t="inlineStr">
        <is>
          <t>B.2.1</t>
        </is>
      </c>
      <c r="E6022" s="10" t="inlineStr">
        <is>
          <t>B</t>
        </is>
      </c>
      <c r="F6022" s="10" t="inlineStr">
        <is>
          <t>Q</t>
        </is>
      </c>
      <c r="G6022" s="10" t="inlineStr">
        <is>
          <t>higher</t>
        </is>
      </c>
      <c r="H6022" s="10" t="n">
        <v>4</v>
      </c>
      <c r="I6022" s="10" t="inlineStr">
        <is>
          <t>Corse aggiuntive nell'arco giornaliero base</t>
        </is>
      </c>
      <c r="J6022" s="20" t="n"/>
      <c r="K6022" s="20" t="n"/>
      <c r="L6022" s="20" t="n"/>
      <c r="M6022" s="20" t="n"/>
      <c r="N6022" s="21">
        <f>IF($A6022="","",IFERROR(VALUE($J6022),0))</f>
        <v/>
      </c>
      <c r="O6022" s="21">
        <f>IF($A6022="",0,IF(OR($S6022&lt;&gt;1,COUNTA($J6022:$M6022)=0),0,IF(SUMPRODUCT(MAX(($C$5:$C$6173=$C6022)*($D$5:$D$6173=$D6022)*($S$5:$S$6173=1)*IFERROR($N$5:$N$6173*1,0)))&gt;0,ROUND($H6022*($N6022/SUMPRODUCT(MAX(($C$5:$C$6173=$C6022)*($D$5:$D$6173=$D6022)*($S$5:$S$6173=1)*IFERROR($N$5:$N$6173*1,0)))),4),0)))</f>
        <v/>
      </c>
      <c r="P6022" s="10" t="inlineStr">
        <is>
          <t>corse</t>
        </is>
      </c>
      <c r="Q6022" s="21">
        <f>IF($A6022="","",$A6022&amp;"|"&amp;$C6022)</f>
        <v/>
      </c>
      <c r="R6022" s="21">
        <f>IF($A6022="","",$A6022&amp;"|"&amp;$C6022&amp;"|"&amp;$D6022)</f>
        <v/>
      </c>
      <c r="S6022" s="21">
        <f>IF($A6022="","",IFERROR(INDEX(Offerte!$D$2:$D$200,MATCH($Q6022,Offerte!$L$2:$L$200,0)),0))</f>
        <v/>
      </c>
      <c r="T6022" s="21">
        <f>IF($A6022="","",IFERROR(INDEX(Offerte!$G$2:$G$200,MATCH($Q6022,Offerte!$L$2:$L$200,0)),"NO"))</f>
        <v/>
      </c>
    </row>
    <row r="6023">
      <c r="A6023" s="10">
        <f>IF(Offerte!$A196="","",Offerte!$A196)</f>
        <v/>
      </c>
      <c r="B6023" s="10">
        <f>IF(Offerte!$A196="","",Offerte!$B196)</f>
        <v/>
      </c>
      <c r="C6023" s="10">
        <f>IF(Offerte!$A196="","",Offerte!$C196)</f>
        <v/>
      </c>
      <c r="D6023" s="10" t="inlineStr">
        <is>
          <t>B.3.1</t>
        </is>
      </c>
      <c r="E6023" s="10" t="inlineStr">
        <is>
          <t>B</t>
        </is>
      </c>
      <c r="F6023" s="10" t="inlineStr">
        <is>
          <t>Q</t>
        </is>
      </c>
      <c r="G6023" s="10" t="inlineStr">
        <is>
          <t>higher</t>
        </is>
      </c>
      <c r="H6023" s="10" t="n">
        <v>2</v>
      </c>
      <c r="I6023" s="10" t="inlineStr">
        <is>
          <t>Numero di corse aggiuntive per allungamento dell'arco di servizio giornaliero nelle fasce serali</t>
        </is>
      </c>
      <c r="J6023" s="20" t="n"/>
      <c r="K6023" s="20" t="n"/>
      <c r="L6023" s="20" t="n"/>
      <c r="M6023" s="20" t="n"/>
      <c r="N6023" s="21">
        <f>IF($A6023="","",IFERROR(VALUE($J6023),0))</f>
        <v/>
      </c>
      <c r="O6023" s="21">
        <f>IF($A6023="",0,IF(OR($S6023&lt;&gt;1,COUNTA($J6023:$M6023)=0),0,IF(SUMPRODUCT(MAX(($C$5:$C$6173=$C6023)*($D$5:$D$6173=$D6023)*($S$5:$S$6173=1)*IFERROR($N$5:$N$6173*1,0)))&gt;0,ROUND($H6023*($N6023/SUMPRODUCT(MAX(($C$5:$C$6173=$C6023)*($D$5:$D$6173=$D6023)*($S$5:$S$6173=1)*IFERROR($N$5:$N$6173*1,0)))),4),0)))</f>
        <v/>
      </c>
      <c r="P6023" s="10" t="inlineStr">
        <is>
          <t>corse</t>
        </is>
      </c>
      <c r="Q6023" s="21">
        <f>IF($A6023="","",$A6023&amp;"|"&amp;$C6023)</f>
        <v/>
      </c>
      <c r="R6023" s="21">
        <f>IF($A6023="","",$A6023&amp;"|"&amp;$C6023&amp;"|"&amp;$D6023)</f>
        <v/>
      </c>
      <c r="S6023" s="21">
        <f>IF($A6023="","",IFERROR(INDEX(Offerte!$D$2:$D$200,MATCH($Q6023,Offerte!$L$2:$L$200,0)),0))</f>
        <v/>
      </c>
      <c r="T6023" s="21">
        <f>IF($A6023="","",IFERROR(INDEX(Offerte!$G$2:$G$200,MATCH($Q6023,Offerte!$L$2:$L$200,0)),"NO"))</f>
        <v/>
      </c>
    </row>
    <row r="6024">
      <c r="A6024" s="10">
        <f>IF(Offerte!$A196="","",Offerte!$A196)</f>
        <v/>
      </c>
      <c r="B6024" s="10">
        <f>IF(Offerte!$A196="","",Offerte!$B196)</f>
        <v/>
      </c>
      <c r="C6024" s="10">
        <f>IF(Offerte!$A196="","",Offerte!$C196)</f>
        <v/>
      </c>
      <c r="D6024" s="10" t="inlineStr">
        <is>
          <t>B.4.1</t>
        </is>
      </c>
      <c r="E6024" s="10" t="inlineStr">
        <is>
          <t>B</t>
        </is>
      </c>
      <c r="F6024" s="10" t="inlineStr">
        <is>
          <t>Q</t>
        </is>
      </c>
      <c r="G6024" s="10" t="inlineStr">
        <is>
          <t>higher</t>
        </is>
      </c>
      <c r="H6024" s="10" t="n">
        <v>3</v>
      </c>
      <c r="I6024" s="10" t="inlineStr">
        <is>
          <t>Percorrenze aggiuntive offerte nel Programma d'esercizio delle prime due fasi attuative</t>
        </is>
      </c>
      <c r="J6024" s="20" t="n"/>
      <c r="K6024" s="20" t="n"/>
      <c r="L6024" s="20" t="n"/>
      <c r="M6024" s="20" t="n"/>
      <c r="N6024" s="21">
        <f>IF($A6024="","",IFERROR(VALUE($J6024),0))</f>
        <v/>
      </c>
      <c r="O6024" s="21">
        <f>IF($A6024="",0,IF(OR($S6024&lt;&gt;1,COUNTA($J6024:$M6024)=0),0,IF(SUMPRODUCT(MAX(($C$5:$C$6173=$C6024)*($D$5:$D$6173=$D6024)*($S$5:$S$6173=1)*IFERROR($N$5:$N$6173*1,0)))&gt;0,ROUND($H6024*($N6024/SUMPRODUCT(MAX(($C$5:$C$6173=$C6024)*($D$5:$D$6173=$D6024)*($S$5:$S$6173=1)*IFERROR($N$5:$N$6173*1,0)))),4),0)))</f>
        <v/>
      </c>
      <c r="P6024" s="10" t="inlineStr">
        <is>
          <t>vett*km</t>
        </is>
      </c>
      <c r="Q6024" s="21">
        <f>IF($A6024="","",$A6024&amp;"|"&amp;$C6024)</f>
        <v/>
      </c>
      <c r="R6024" s="21">
        <f>IF($A6024="","",$A6024&amp;"|"&amp;$C6024&amp;"|"&amp;$D6024)</f>
        <v/>
      </c>
      <c r="S6024" s="21">
        <f>IF($A6024="","",IFERROR(INDEX(Offerte!$D$2:$D$200,MATCH($Q6024,Offerte!$L$2:$L$200,0)),0))</f>
        <v/>
      </c>
      <c r="T6024" s="21">
        <f>IF($A6024="","",IFERROR(INDEX(Offerte!$G$2:$G$200,MATCH($Q6024,Offerte!$L$2:$L$200,0)),"NO"))</f>
        <v/>
      </c>
    </row>
    <row r="6025">
      <c r="A6025" s="10">
        <f>IF(Offerte!$A196="","",Offerte!$A196)</f>
        <v/>
      </c>
      <c r="B6025" s="10">
        <f>IF(Offerte!$A196="","",Offerte!$B196)</f>
        <v/>
      </c>
      <c r="C6025" s="10">
        <f>IF(Offerte!$A196="","",Offerte!$C196)</f>
        <v/>
      </c>
      <c r="D6025" s="10" t="inlineStr">
        <is>
          <t>B.5.1</t>
        </is>
      </c>
      <c r="E6025" s="10" t="inlineStr">
        <is>
          <t>B</t>
        </is>
      </c>
      <c r="F6025" s="10" t="inlineStr">
        <is>
          <t>D</t>
        </is>
      </c>
      <c r="G6025" s="10" t="inlineStr">
        <is>
          <t>discretionary</t>
        </is>
      </c>
      <c r="H6025" s="10" t="n">
        <v>2</v>
      </c>
      <c r="I6025" s="10" t="inlineStr">
        <is>
          <t>Efficacia del progetto di servizi complementari DRT</t>
        </is>
      </c>
      <c r="J6025" s="20" t="n"/>
      <c r="K6025" s="20" t="n"/>
      <c r="L6025" s="20" t="n"/>
      <c r="M6025" s="20" t="n"/>
      <c r="N6025" s="21">
        <f>IF($A6025="","",MAX(0,MIN(1,IFERROR(VALUE($M6025),0))))</f>
        <v/>
      </c>
      <c r="O6025" s="21">
        <f>IF($A6025="",0,IF(OR($S6025&lt;&gt;1,COUNTA($J6025:$M6025)=0),0,IF(SUMPRODUCT(MAX(($C$5:$C$6173=$C6025)*($D$5:$D$6173=$D6025)*($S$5:$S$6173=1)*IFERROR($N$5:$N$6173*1,0)))&gt;0,ROUND($H6025*($N6025/SUMPRODUCT(MAX(($C$5:$C$6173=$C6025)*($D$5:$D$6173=$D6025)*($S$5:$S$6173=1)*IFERROR($N$5:$N$6173*1,0)))),4),0)))</f>
        <v/>
      </c>
      <c r="P6025" s="10" t="inlineStr">
        <is>
          <t>coeff.</t>
        </is>
      </c>
      <c r="Q6025" s="21">
        <f>IF($A6025="","",$A6025&amp;"|"&amp;$C6025)</f>
        <v/>
      </c>
      <c r="R6025" s="21">
        <f>IF($A6025="","",$A6025&amp;"|"&amp;$C6025&amp;"|"&amp;$D6025)</f>
        <v/>
      </c>
      <c r="S6025" s="21">
        <f>IF($A6025="","",IFERROR(INDEX(Offerte!$D$2:$D$200,MATCH($Q6025,Offerte!$L$2:$L$200,0)),0))</f>
        <v/>
      </c>
      <c r="T6025" s="21">
        <f>IF($A6025="","",IFERROR(INDEX(Offerte!$G$2:$G$200,MATCH($Q6025,Offerte!$L$2:$L$200,0)),"NO"))</f>
        <v/>
      </c>
    </row>
    <row r="6026">
      <c r="A6026" s="10">
        <f>IF(Offerte!$A196="","",Offerte!$A196)</f>
        <v/>
      </c>
      <c r="B6026" s="10">
        <f>IF(Offerte!$A196="","",Offerte!$B196)</f>
        <v/>
      </c>
      <c r="C6026" s="10">
        <f>IF(Offerte!$A196="","",Offerte!$C196)</f>
        <v/>
      </c>
      <c r="D6026" s="10" t="inlineStr">
        <is>
          <t>C.1.1</t>
        </is>
      </c>
      <c r="E6026" s="10" t="inlineStr">
        <is>
          <t>C</t>
        </is>
      </c>
      <c r="F6026" s="10" t="inlineStr">
        <is>
          <t>Q</t>
        </is>
      </c>
      <c r="G6026" s="10" t="inlineStr">
        <is>
          <t>higher</t>
        </is>
      </c>
      <c r="H6026" s="10" t="n">
        <v>2</v>
      </c>
      <c r="I6026" s="10" t="inlineStr">
        <is>
          <t>Tasso di copertura del servizio con telecamere BSD</t>
        </is>
      </c>
      <c r="J6026" s="20" t="n"/>
      <c r="K6026" s="20" t="n"/>
      <c r="L6026" s="20" t="n"/>
      <c r="M6026" s="20" t="n"/>
      <c r="N6026" s="21">
        <f>IF($A6026="","",IFERROR(VALUE($K6026)/VALUE($L6026),IFERROR(VALUE($J6026),0)))</f>
        <v/>
      </c>
      <c r="O6026" s="21">
        <f>IF($A6026="",0,IF(OR($S6026&lt;&gt;1,COUNTA($J6026:$M6026)=0),0,IF(SUMPRODUCT(MAX(($C$5:$C$6173=$C6026)*($D$5:$D$6173=$D6026)*($S$5:$S$6173=1)*IFERROR($N$5:$N$6173*1,0)))&gt;0,ROUND($H6026*($N6026/SUMPRODUCT(MAX(($C$5:$C$6173=$C6026)*($D$5:$D$6173=$D6026)*($S$5:$S$6173=1)*IFERROR($N$5:$N$6173*1,0)))),4),0)))</f>
        <v/>
      </c>
      <c r="P6026" s="10" t="inlineStr">
        <is>
          <t>Autobus attrezzati con telecamere BSD / Autobus totali in offerta, incluse scorte</t>
        </is>
      </c>
      <c r="Q6026" s="21">
        <f>IF($A6026="","",$A6026&amp;"|"&amp;$C6026)</f>
        <v/>
      </c>
      <c r="R6026" s="21">
        <f>IF($A6026="","",$A6026&amp;"|"&amp;$C6026&amp;"|"&amp;$D6026)</f>
        <v/>
      </c>
      <c r="S6026" s="21">
        <f>IF($A6026="","",IFERROR(INDEX(Offerte!$D$2:$D$200,MATCH($Q6026,Offerte!$L$2:$L$200,0)),0))</f>
        <v/>
      </c>
      <c r="T6026" s="21">
        <f>IF($A6026="","",IFERROR(INDEX(Offerte!$G$2:$G$200,MATCH($Q6026,Offerte!$L$2:$L$200,0)),"NO"))</f>
        <v/>
      </c>
    </row>
    <row r="6027">
      <c r="A6027" s="10">
        <f>IF(Offerte!$A196="","",Offerte!$A196)</f>
        <v/>
      </c>
      <c r="B6027" s="10">
        <f>IF(Offerte!$A196="","",Offerte!$B196)</f>
        <v/>
      </c>
      <c r="C6027" s="10">
        <f>IF(Offerte!$A196="","",Offerte!$C196)</f>
        <v/>
      </c>
      <c r="D6027" s="10" t="inlineStr">
        <is>
          <t>C.1.2</t>
        </is>
      </c>
      <c r="E6027" s="10" t="inlineStr">
        <is>
          <t>C</t>
        </is>
      </c>
      <c r="F6027" s="10" t="inlineStr">
        <is>
          <t>Q</t>
        </is>
      </c>
      <c r="G6027" s="10" t="inlineStr">
        <is>
          <t>higher</t>
        </is>
      </c>
      <c r="H6027" s="10" t="n">
        <v>2</v>
      </c>
      <c r="I6027" s="10" t="inlineStr">
        <is>
          <t>Tasso di copertura del servizio con telecamere ADAS</t>
        </is>
      </c>
      <c r="J6027" s="20" t="n"/>
      <c r="K6027" s="20" t="n"/>
      <c r="L6027" s="20" t="n"/>
      <c r="M6027" s="20" t="n"/>
      <c r="N6027" s="21">
        <f>IF($A6027="","",IFERROR(VALUE($K6027)/VALUE($L6027),IFERROR(VALUE($J6027),0)))</f>
        <v/>
      </c>
      <c r="O6027" s="21">
        <f>IF($A6027="",0,IF(OR($S6027&lt;&gt;1,COUNTA($J6027:$M6027)=0),0,IF(SUMPRODUCT(MAX(($C$5:$C$6173=$C6027)*($D$5:$D$6173=$D6027)*($S$5:$S$6173=1)*IFERROR($N$5:$N$6173*1,0)))&gt;0,ROUND($H6027*($N6027/SUMPRODUCT(MAX(($C$5:$C$6173=$C6027)*($D$5:$D$6173=$D6027)*($S$5:$S$6173=1)*IFERROR($N$5:$N$6173*1,0)))),4),0)))</f>
        <v/>
      </c>
      <c r="P6027" s="10" t="inlineStr">
        <is>
          <t>Autobus attrezzati con telecamere ADAS / Autobus totali in offerta, incluse scorte</t>
        </is>
      </c>
      <c r="Q6027" s="21">
        <f>IF($A6027="","",$A6027&amp;"|"&amp;$C6027)</f>
        <v/>
      </c>
      <c r="R6027" s="21">
        <f>IF($A6027="","",$A6027&amp;"|"&amp;$C6027&amp;"|"&amp;$D6027)</f>
        <v/>
      </c>
      <c r="S6027" s="21">
        <f>IF($A6027="","",IFERROR(INDEX(Offerte!$D$2:$D$200,MATCH($Q6027,Offerte!$L$2:$L$200,0)),0))</f>
        <v/>
      </c>
      <c r="T6027" s="21">
        <f>IF($A6027="","",IFERROR(INDEX(Offerte!$G$2:$G$200,MATCH($Q6027,Offerte!$L$2:$L$200,0)),"NO"))</f>
        <v/>
      </c>
    </row>
    <row r="6028">
      <c r="A6028" s="10">
        <f>IF(Offerte!$A196="","",Offerte!$A196)</f>
        <v/>
      </c>
      <c r="B6028" s="10">
        <f>IF(Offerte!$A196="","",Offerte!$B196)</f>
        <v/>
      </c>
      <c r="C6028" s="10">
        <f>IF(Offerte!$A196="","",Offerte!$C196)</f>
        <v/>
      </c>
      <c r="D6028" s="10" t="inlineStr">
        <is>
          <t>C.2.1</t>
        </is>
      </c>
      <c r="E6028" s="10" t="inlineStr">
        <is>
          <t>C</t>
        </is>
      </c>
      <c r="F6028" s="10" t="inlineStr">
        <is>
          <t>Q</t>
        </is>
      </c>
      <c r="G6028" s="10" t="inlineStr">
        <is>
          <t>higher</t>
        </is>
      </c>
      <c r="H6028" s="10" t="n">
        <v>3</v>
      </c>
      <c r="I6028" s="10" t="inlineStr">
        <is>
          <t>Tasso di copertura del servizio con telecamere di bordo di videosorveglianza</t>
        </is>
      </c>
      <c r="J6028" s="20" t="n"/>
      <c r="K6028" s="20" t="n"/>
      <c r="L6028" s="20" t="n"/>
      <c r="M6028" s="20" t="n"/>
      <c r="N6028" s="21">
        <f>IF($A6028="","",IFERROR(VALUE($K6028)/VALUE($L6028),IFERROR(VALUE($J6028),0)))</f>
        <v/>
      </c>
      <c r="O6028" s="21">
        <f>IF($A6028="",0,IF(OR($S6028&lt;&gt;1,COUNTA($J6028:$M6028)=0),0,IF(SUMPRODUCT(MAX(($C$5:$C$6173=$C6028)*($D$5:$D$6173=$D6028)*($S$5:$S$6173=1)*IFERROR($N$5:$N$6173*1,0)))&gt;0,ROUND($H6028*($N6028/SUMPRODUCT(MAX(($C$5:$C$6173=$C6028)*($D$5:$D$6173=$D6028)*($S$5:$S$6173=1)*IFERROR($N$5:$N$6173*1,0)))),4),0)))</f>
        <v/>
      </c>
      <c r="P6028" s="10" t="inlineStr">
        <is>
          <t>Autobus attrezzati con videosorveglianza / Autobus totali in offerta, incluse scorte</t>
        </is>
      </c>
      <c r="Q6028" s="21">
        <f>IF($A6028="","",$A6028&amp;"|"&amp;$C6028)</f>
        <v/>
      </c>
      <c r="R6028" s="21">
        <f>IF($A6028="","",$A6028&amp;"|"&amp;$C6028&amp;"|"&amp;$D6028)</f>
        <v/>
      </c>
      <c r="S6028" s="21">
        <f>IF($A6028="","",IFERROR(INDEX(Offerte!$D$2:$D$200,MATCH($Q6028,Offerte!$L$2:$L$200,0)),0))</f>
        <v/>
      </c>
      <c r="T6028" s="21">
        <f>IF($A6028="","",IFERROR(INDEX(Offerte!$G$2:$G$200,MATCH($Q6028,Offerte!$L$2:$L$200,0)),"NO"))</f>
        <v/>
      </c>
    </row>
    <row r="6029">
      <c r="A6029" s="10">
        <f>IF(Offerte!$A196="","",Offerte!$A196)</f>
        <v/>
      </c>
      <c r="B6029" s="10">
        <f>IF(Offerte!$A196="","",Offerte!$B196)</f>
        <v/>
      </c>
      <c r="C6029" s="10">
        <f>IF(Offerte!$A196="","",Offerte!$C196)</f>
        <v/>
      </c>
      <c r="D6029" s="10" t="inlineStr">
        <is>
          <t>C.2.2</t>
        </is>
      </c>
      <c r="E6029" s="10" t="inlineStr">
        <is>
          <t>C</t>
        </is>
      </c>
      <c r="F6029" s="10" t="inlineStr">
        <is>
          <t>T</t>
        </is>
      </c>
      <c r="G6029" s="10" t="inlineStr">
        <is>
          <t>tabular</t>
        </is>
      </c>
      <c r="H6029" s="10" t="n">
        <v>1</v>
      </c>
      <c r="I6029" s="10" t="inlineStr">
        <is>
          <t>Software video/audio analisi per situazioni di pericolo</t>
        </is>
      </c>
      <c r="J6029" s="20" t="n"/>
      <c r="K6029" s="20" t="n"/>
      <c r="L6029" s="20" t="n"/>
      <c r="M6029" s="20" t="n"/>
      <c r="N6029" s="21">
        <f>IF($A6029="","",IF(IFERROR(VALUE($M6029),0)=1,1,0))</f>
        <v/>
      </c>
      <c r="O6029" s="21">
        <f>IF($A6029="",0,IF(OR($S6029&lt;&gt;1,COUNTA($J6029:$M6029)=0),0,IF($N6029=1,$H6029,0)))</f>
        <v/>
      </c>
      <c r="P6029" s="10" t="inlineStr">
        <is>
          <t>sì/no</t>
        </is>
      </c>
      <c r="Q6029" s="21">
        <f>IF($A6029="","",$A6029&amp;"|"&amp;$C6029)</f>
        <v/>
      </c>
      <c r="R6029" s="21">
        <f>IF($A6029="","",$A6029&amp;"|"&amp;$C6029&amp;"|"&amp;$D6029)</f>
        <v/>
      </c>
      <c r="S6029" s="21">
        <f>IF($A6029="","",IFERROR(INDEX(Offerte!$D$2:$D$200,MATCH($Q6029,Offerte!$L$2:$L$200,0)),0))</f>
        <v/>
      </c>
      <c r="T6029" s="21">
        <f>IF($A6029="","",IFERROR(INDEX(Offerte!$G$2:$G$200,MATCH($Q6029,Offerte!$L$2:$L$200,0)),"NO"))</f>
        <v/>
      </c>
    </row>
    <row r="6030">
      <c r="A6030" s="10">
        <f>IF(Offerte!$A196="","",Offerte!$A196)</f>
        <v/>
      </c>
      <c r="B6030" s="10">
        <f>IF(Offerte!$A196="","",Offerte!$B196)</f>
        <v/>
      </c>
      <c r="C6030" s="10">
        <f>IF(Offerte!$A196="","",Offerte!$C196)</f>
        <v/>
      </c>
      <c r="D6030" s="10" t="inlineStr">
        <is>
          <t>C.2.3</t>
        </is>
      </c>
      <c r="E6030" s="10" t="inlineStr">
        <is>
          <t>C</t>
        </is>
      </c>
      <c r="F6030" s="10" t="inlineStr">
        <is>
          <t>T</t>
        </is>
      </c>
      <c r="G6030" s="10" t="inlineStr">
        <is>
          <t>tabular</t>
        </is>
      </c>
      <c r="H6030" s="10" t="n">
        <v>1</v>
      </c>
      <c r="I6030" s="10" t="inlineStr">
        <is>
          <t>Collegamento con centrale qualificata di pronto intervento</t>
        </is>
      </c>
      <c r="J6030" s="20" t="n"/>
      <c r="K6030" s="20" t="n"/>
      <c r="L6030" s="20" t="n"/>
      <c r="M6030" s="20" t="n"/>
      <c r="N6030" s="21">
        <f>IF($A6030="","",IF(IFERROR(VALUE($M6030),0)=1,1,0))</f>
        <v/>
      </c>
      <c r="O6030" s="21">
        <f>IF($A6030="",0,IF(OR($S6030&lt;&gt;1,COUNTA($J6030:$M6030)=0),0,IF($N6030=1,$H6030,0)))</f>
        <v/>
      </c>
      <c r="P6030" s="10" t="inlineStr">
        <is>
          <t>sì/no</t>
        </is>
      </c>
      <c r="Q6030" s="21">
        <f>IF($A6030="","",$A6030&amp;"|"&amp;$C6030)</f>
        <v/>
      </c>
      <c r="R6030" s="21">
        <f>IF($A6030="","",$A6030&amp;"|"&amp;$C6030&amp;"|"&amp;$D6030)</f>
        <v/>
      </c>
      <c r="S6030" s="21">
        <f>IF($A6030="","",IFERROR(INDEX(Offerte!$D$2:$D$200,MATCH($Q6030,Offerte!$L$2:$L$200,0)),0))</f>
        <v/>
      </c>
      <c r="T6030" s="21">
        <f>IF($A6030="","",IFERROR(INDEX(Offerte!$G$2:$G$200,MATCH($Q6030,Offerte!$L$2:$L$200,0)),"NO"))</f>
        <v/>
      </c>
    </row>
    <row r="6031">
      <c r="A6031" s="10">
        <f>IF(Offerte!$A196="","",Offerte!$A196)</f>
        <v/>
      </c>
      <c r="B6031" s="10">
        <f>IF(Offerte!$A196="","",Offerte!$B196)</f>
        <v/>
      </c>
      <c r="C6031" s="10">
        <f>IF(Offerte!$A196="","",Offerte!$C196)</f>
        <v/>
      </c>
      <c r="D6031" s="10" t="inlineStr">
        <is>
          <t>C.2.4</t>
        </is>
      </c>
      <c r="E6031" s="10" t="inlineStr">
        <is>
          <t>C</t>
        </is>
      </c>
      <c r="F6031" s="10" t="inlineStr">
        <is>
          <t>Q</t>
        </is>
      </c>
      <c r="G6031" s="10" t="inlineStr">
        <is>
          <t>higher</t>
        </is>
      </c>
      <c r="H6031" s="10" t="n">
        <v>1</v>
      </c>
      <c r="I6031" s="10" t="inlineStr">
        <is>
          <t>Tasso di copertura del servizio con dispositivi per la chiamata di emergenza del conducente</t>
        </is>
      </c>
      <c r="J6031" s="20" t="n"/>
      <c r="K6031" s="20" t="n"/>
      <c r="L6031" s="20" t="n"/>
      <c r="M6031" s="20" t="n"/>
      <c r="N6031" s="21">
        <f>IF($A6031="","",IFERROR(VALUE($K6031)/VALUE($L6031),IFERROR(VALUE($J6031),0)))</f>
        <v/>
      </c>
      <c r="O6031" s="21">
        <f>IF($A6031="",0,IF(OR($S6031&lt;&gt;1,COUNTA($J6031:$M6031)=0),0,IF(SUMPRODUCT(MAX(($C$5:$C$6173=$C6031)*($D$5:$D$6173=$D6031)*($S$5:$S$6173=1)*IFERROR($N$5:$N$6173*1,0)))&gt;0,ROUND($H6031*($N6031/SUMPRODUCT(MAX(($C$5:$C$6173=$C6031)*($D$5:$D$6173=$D6031)*($S$5:$S$6173=1)*IFERROR($N$5:$N$6173*1,0)))),4),0)))</f>
        <v/>
      </c>
      <c r="P6031" s="10" t="inlineStr">
        <is>
          <t>Autobus attrezzati con chiamata di emergenza / Autobus totali in offerta, incluse scorte</t>
        </is>
      </c>
      <c r="Q6031" s="21">
        <f>IF($A6031="","",$A6031&amp;"|"&amp;$C6031)</f>
        <v/>
      </c>
      <c r="R6031" s="21">
        <f>IF($A6031="","",$A6031&amp;"|"&amp;$C6031&amp;"|"&amp;$D6031)</f>
        <v/>
      </c>
      <c r="S6031" s="21">
        <f>IF($A6031="","",IFERROR(INDEX(Offerte!$D$2:$D$200,MATCH($Q6031,Offerte!$L$2:$L$200,0)),0))</f>
        <v/>
      </c>
      <c r="T6031" s="21">
        <f>IF($A6031="","",IFERROR(INDEX(Offerte!$G$2:$G$200,MATCH($Q6031,Offerte!$L$2:$L$200,0)),"NO"))</f>
        <v/>
      </c>
    </row>
    <row r="6032">
      <c r="A6032" s="10">
        <f>IF(Offerte!$A196="","",Offerte!$A196)</f>
        <v/>
      </c>
      <c r="B6032" s="10">
        <f>IF(Offerte!$A196="","",Offerte!$B196)</f>
        <v/>
      </c>
      <c r="C6032" s="10">
        <f>IF(Offerte!$A196="","",Offerte!$C196)</f>
        <v/>
      </c>
      <c r="D6032" s="10" t="inlineStr">
        <is>
          <t>C.3.1</t>
        </is>
      </c>
      <c r="E6032" s="10" t="inlineStr">
        <is>
          <t>C</t>
        </is>
      </c>
      <c r="F6032" s="10" t="inlineStr">
        <is>
          <t>Q</t>
        </is>
      </c>
      <c r="G6032" s="10" t="inlineStr">
        <is>
          <t>higher</t>
        </is>
      </c>
      <c r="H6032" s="10" t="n">
        <v>2</v>
      </c>
      <c r="I6032" s="10" t="inlineStr">
        <is>
          <t>Tasso di copertura del servizio con dispositivi di informazione dinamica a bordo mezzo</t>
        </is>
      </c>
      <c r="J6032" s="20" t="n"/>
      <c r="K6032" s="20" t="n"/>
      <c r="L6032" s="20" t="n"/>
      <c r="M6032" s="20" t="n"/>
      <c r="N6032" s="21">
        <f>IF($A6032="","",IFERROR(VALUE($K6032)/VALUE($L6032),IFERROR(VALUE($J6032),0)))</f>
        <v/>
      </c>
      <c r="O6032" s="21">
        <f>IF($A6032="",0,IF(OR($S6032&lt;&gt;1,COUNTA($J6032:$M6032)=0),0,IF(SUMPRODUCT(MAX(($C$5:$C$6173=$C6032)*($D$5:$D$6173=$D6032)*($S$5:$S$6173=1)*IFERROR($N$5:$N$6173*1,0)))&gt;0,ROUND($H6032*($N6032/SUMPRODUCT(MAX(($C$5:$C$6173=$C6032)*($D$5:$D$6173=$D6032)*($S$5:$S$6173=1)*IFERROR($N$5:$N$6173*1,0)))),4),0)))</f>
        <v/>
      </c>
      <c r="P6032" s="10" t="inlineStr">
        <is>
          <t>Autobus con monitor e indicatori vocali / Autobus totali in offerta, incluse scorte</t>
        </is>
      </c>
      <c r="Q6032" s="21">
        <f>IF($A6032="","",$A6032&amp;"|"&amp;$C6032)</f>
        <v/>
      </c>
      <c r="R6032" s="21">
        <f>IF($A6032="","",$A6032&amp;"|"&amp;$C6032&amp;"|"&amp;$D6032)</f>
        <v/>
      </c>
      <c r="S6032" s="21">
        <f>IF($A6032="","",IFERROR(INDEX(Offerte!$D$2:$D$200,MATCH($Q6032,Offerte!$L$2:$L$200,0)),0))</f>
        <v/>
      </c>
      <c r="T6032" s="21">
        <f>IF($A6032="","",IFERROR(INDEX(Offerte!$G$2:$G$200,MATCH($Q6032,Offerte!$L$2:$L$200,0)),"NO"))</f>
        <v/>
      </c>
    </row>
    <row r="6033">
      <c r="A6033" s="10">
        <f>IF(Offerte!$A196="","",Offerte!$A196)</f>
        <v/>
      </c>
      <c r="B6033" s="10">
        <f>IF(Offerte!$A196="","",Offerte!$B196)</f>
        <v/>
      </c>
      <c r="C6033" s="10">
        <f>IF(Offerte!$A196="","",Offerte!$C196)</f>
        <v/>
      </c>
      <c r="D6033" s="10" t="inlineStr">
        <is>
          <t>C.3.2</t>
        </is>
      </c>
      <c r="E6033" s="10" t="inlineStr">
        <is>
          <t>C</t>
        </is>
      </c>
      <c r="F6033" s="10" t="inlineStr">
        <is>
          <t>T</t>
        </is>
      </c>
      <c r="G6033" s="10" t="inlineStr">
        <is>
          <t>tabular</t>
        </is>
      </c>
      <c r="H6033" s="10" t="n">
        <v>2</v>
      </c>
      <c r="I6033" s="10" t="inlineStr">
        <is>
          <t>Informazioni a bordo su coincidenze ai nodi</t>
        </is>
      </c>
      <c r="J6033" s="20" t="n"/>
      <c r="K6033" s="20" t="n"/>
      <c r="L6033" s="20" t="n"/>
      <c r="M6033" s="20" t="n"/>
      <c r="N6033" s="21">
        <f>IF($A6033="","",IF(IFERROR(VALUE($M6033),0)=1,1,0))</f>
        <v/>
      </c>
      <c r="O6033" s="21">
        <f>IF($A6033="",0,IF(OR($S6033&lt;&gt;1,COUNTA($J6033:$M6033)=0),0,IF(AND($N6033=1,IFERROR(SUMIFS($N$5:$N$6173,$Q$5:$Q$6173,$Q6033,$D$5:$D$6173,"C.3.1"),0)&gt;=0.5),$H6033,0)))</f>
        <v/>
      </c>
      <c r="P6033" s="10" t="inlineStr">
        <is>
          <t>Dipende da C.3.1 &gt;= 0.5</t>
        </is>
      </c>
      <c r="Q6033" s="21">
        <f>IF($A6033="","",$A6033&amp;"|"&amp;$C6033)</f>
        <v/>
      </c>
      <c r="R6033" s="21">
        <f>IF($A6033="","",$A6033&amp;"|"&amp;$C6033&amp;"|"&amp;$D6033)</f>
        <v/>
      </c>
      <c r="S6033" s="21">
        <f>IF($A6033="","",IFERROR(INDEX(Offerte!$D$2:$D$200,MATCH($Q6033,Offerte!$L$2:$L$200,0)),0))</f>
        <v/>
      </c>
      <c r="T6033" s="21">
        <f>IF($A6033="","",IFERROR(INDEX(Offerte!$G$2:$G$200,MATCH($Q6033,Offerte!$L$2:$L$200,0)),"NO"))</f>
        <v/>
      </c>
    </row>
    <row r="6034">
      <c r="A6034" s="10">
        <f>IF(Offerte!$A196="","",Offerte!$A196)</f>
        <v/>
      </c>
      <c r="B6034" s="10">
        <f>IF(Offerte!$A196="","",Offerte!$B196)</f>
        <v/>
      </c>
      <c r="C6034" s="10">
        <f>IF(Offerte!$A196="","",Offerte!$C196)</f>
        <v/>
      </c>
      <c r="D6034" s="10" t="inlineStr">
        <is>
          <t>D.1.1</t>
        </is>
      </c>
      <c r="E6034" s="10" t="inlineStr">
        <is>
          <t>D</t>
        </is>
      </c>
      <c r="F6034" s="10" t="inlineStr">
        <is>
          <t>Q</t>
        </is>
      </c>
      <c r="G6034" s="10" t="inlineStr">
        <is>
          <t>higher</t>
        </is>
      </c>
      <c r="H6034" s="10" t="n">
        <v>3</v>
      </c>
      <c r="I6034" s="10" t="inlineStr">
        <is>
          <t>Installazione di pensiline</t>
        </is>
      </c>
      <c r="J6034" s="20" t="n"/>
      <c r="K6034" s="20" t="n"/>
      <c r="L6034" s="20" t="n"/>
      <c r="M6034" s="20" t="n"/>
      <c r="N6034" s="21">
        <f>IF($A6034="","",IFERROR(VALUE($J6034),0))</f>
        <v/>
      </c>
      <c r="O6034" s="21">
        <f>IF($A6034="",0,IF(OR($S6034&lt;&gt;1,COUNTA($J6034:$M6034)=0),0,IF(SUMPRODUCT(MAX(($C$5:$C$6173=$C6034)*($D$5:$D$6173=$D6034)*($S$5:$S$6173=1)*IFERROR($N$5:$N$6173*1,0)))&gt;0,ROUND($H6034*($N6034/SUMPRODUCT(MAX(($C$5:$C$6173=$C6034)*($D$5:$D$6173=$D6034)*($S$5:$S$6173=1)*IFERROR($N$5:$N$6173*1,0)))),4),0)))</f>
        <v/>
      </c>
      <c r="P6034" s="10" t="inlineStr">
        <is>
          <t>fermate</t>
        </is>
      </c>
      <c r="Q6034" s="21">
        <f>IF($A6034="","",$A6034&amp;"|"&amp;$C6034)</f>
        <v/>
      </c>
      <c r="R6034" s="21">
        <f>IF($A6034="","",$A6034&amp;"|"&amp;$C6034&amp;"|"&amp;$D6034)</f>
        <v/>
      </c>
      <c r="S6034" s="21">
        <f>IF($A6034="","",IFERROR(INDEX(Offerte!$D$2:$D$200,MATCH($Q6034,Offerte!$L$2:$L$200,0)),0))</f>
        <v/>
      </c>
      <c r="T6034" s="21">
        <f>IF($A6034="","",IFERROR(INDEX(Offerte!$G$2:$G$200,MATCH($Q6034,Offerte!$L$2:$L$200,0)),"NO"))</f>
        <v/>
      </c>
    </row>
    <row r="6035">
      <c r="A6035" s="10">
        <f>IF(Offerte!$A196="","",Offerte!$A196)</f>
        <v/>
      </c>
      <c r="B6035" s="10">
        <f>IF(Offerte!$A196="","",Offerte!$B196)</f>
        <v/>
      </c>
      <c r="C6035" s="10">
        <f>IF(Offerte!$A196="","",Offerte!$C196)</f>
        <v/>
      </c>
      <c r="D6035" s="10" t="inlineStr">
        <is>
          <t>D.1.2</t>
        </is>
      </c>
      <c r="E6035" s="10" t="inlineStr">
        <is>
          <t>D</t>
        </is>
      </c>
      <c r="F6035" s="10" t="inlineStr">
        <is>
          <t>Q</t>
        </is>
      </c>
      <c r="G6035" s="10" t="inlineStr">
        <is>
          <t>higher</t>
        </is>
      </c>
      <c r="H6035" s="10" t="n">
        <v>3</v>
      </c>
      <c r="I6035" s="10" t="inlineStr">
        <is>
          <t>Installazione di paline di fermata conformi alla DGR 581/2023</t>
        </is>
      </c>
      <c r="J6035" s="20" t="n"/>
      <c r="K6035" s="20" t="n"/>
      <c r="L6035" s="20" t="n"/>
      <c r="M6035" s="20" t="n"/>
      <c r="N6035" s="21">
        <f>IF($A6035="","",IFERROR(VALUE($J6035),0))</f>
        <v/>
      </c>
      <c r="O6035" s="21">
        <f>IF($A6035="",0,IF(OR($S6035&lt;&gt;1,COUNTA($J6035:$M6035)=0),0,IF(SUMPRODUCT(MAX(($C$5:$C$6173=$C6035)*($D$5:$D$6173=$D6035)*($S$5:$S$6173=1)*IFERROR($N$5:$N$6173*1,0)))&gt;0,ROUND($H6035*($N6035/SUMPRODUCT(MAX(($C$5:$C$6173=$C6035)*($D$5:$D$6173=$D6035)*($S$5:$S$6173=1)*IFERROR($N$5:$N$6173*1,0)))),4),0)))</f>
        <v/>
      </c>
      <c r="P6035" s="10" t="inlineStr">
        <is>
          <t>fermate</t>
        </is>
      </c>
      <c r="Q6035" s="21">
        <f>IF($A6035="","",$A6035&amp;"|"&amp;$C6035)</f>
        <v/>
      </c>
      <c r="R6035" s="21">
        <f>IF($A6035="","",$A6035&amp;"|"&amp;$C6035&amp;"|"&amp;$D6035)</f>
        <v/>
      </c>
      <c r="S6035" s="21">
        <f>IF($A6035="","",IFERROR(INDEX(Offerte!$D$2:$D$200,MATCH($Q6035,Offerte!$L$2:$L$200,0)),0))</f>
        <v/>
      </c>
      <c r="T6035" s="21">
        <f>IF($A6035="","",IFERROR(INDEX(Offerte!$G$2:$G$200,MATCH($Q6035,Offerte!$L$2:$L$200,0)),"NO"))</f>
        <v/>
      </c>
    </row>
    <row r="6036">
      <c r="A6036" s="10">
        <f>IF(Offerte!$A196="","",Offerte!$A196)</f>
        <v/>
      </c>
      <c r="B6036" s="10">
        <f>IF(Offerte!$A196="","",Offerte!$B196)</f>
        <v/>
      </c>
      <c r="C6036" s="10">
        <f>IF(Offerte!$A196="","",Offerte!$C196)</f>
        <v/>
      </c>
      <c r="D6036" s="10" t="inlineStr">
        <is>
          <t>D.1.3</t>
        </is>
      </c>
      <c r="E6036" s="10" t="inlineStr">
        <is>
          <t>D</t>
        </is>
      </c>
      <c r="F6036" s="10" t="inlineStr">
        <is>
          <t>Q</t>
        </is>
      </c>
      <c r="G6036" s="10" t="inlineStr">
        <is>
          <t>higher</t>
        </is>
      </c>
      <c r="H6036" s="10" t="n">
        <v>2</v>
      </c>
      <c r="I6036" s="10" t="inlineStr">
        <is>
          <t>Display informativi connessi alle fermate</t>
        </is>
      </c>
      <c r="J6036" s="20" t="n"/>
      <c r="K6036" s="20" t="n"/>
      <c r="L6036" s="20" t="n"/>
      <c r="M6036" s="20" t="n"/>
      <c r="N6036" s="21">
        <f>IF($A6036="","",IFERROR(VALUE($J6036),0))</f>
        <v/>
      </c>
      <c r="O6036" s="21">
        <f>IF($A6036="",0,IF(OR($S6036&lt;&gt;1,COUNTA($J6036:$M6036)=0),0,IF(SUMPRODUCT(MAX(($C$5:$C$6173=$C6036)*($D$5:$D$6173=$D6036)*($S$5:$S$6173=1)*IFERROR($N$5:$N$6173*1,0)))&gt;0,ROUND($H6036*($N6036/SUMPRODUCT(MAX(($C$5:$C$6173=$C6036)*($D$5:$D$6173=$D6036)*($S$5:$S$6173=1)*IFERROR($N$5:$N$6173*1,0)))),4),0)))</f>
        <v/>
      </c>
      <c r="P6036" s="10" t="inlineStr">
        <is>
          <t>fermate</t>
        </is>
      </c>
      <c r="Q6036" s="21">
        <f>IF($A6036="","",$A6036&amp;"|"&amp;$C6036)</f>
        <v/>
      </c>
      <c r="R6036" s="21">
        <f>IF($A6036="","",$A6036&amp;"|"&amp;$C6036&amp;"|"&amp;$D6036)</f>
        <v/>
      </c>
      <c r="S6036" s="21">
        <f>IF($A6036="","",IFERROR(INDEX(Offerte!$D$2:$D$200,MATCH($Q6036,Offerte!$L$2:$L$200,0)),0))</f>
        <v/>
      </c>
      <c r="T6036" s="21">
        <f>IF($A6036="","",IFERROR(INDEX(Offerte!$G$2:$G$200,MATCH($Q6036,Offerte!$L$2:$L$200,0)),"NO"))</f>
        <v/>
      </c>
    </row>
    <row r="6037">
      <c r="A6037" s="10">
        <f>IF(Offerte!$A196="","",Offerte!$A196)</f>
        <v/>
      </c>
      <c r="B6037" s="10">
        <f>IF(Offerte!$A196="","",Offerte!$B196)</f>
        <v/>
      </c>
      <c r="C6037" s="10">
        <f>IF(Offerte!$A196="","",Offerte!$C196)</f>
        <v/>
      </c>
      <c r="D6037" s="10" t="inlineStr">
        <is>
          <t>D.2.1</t>
        </is>
      </c>
      <c r="E6037" s="10" t="inlineStr">
        <is>
          <t>D</t>
        </is>
      </c>
      <c r="F6037" s="10" t="inlineStr">
        <is>
          <t>Q</t>
        </is>
      </c>
      <c r="G6037" s="10" t="inlineStr">
        <is>
          <t>higher</t>
        </is>
      </c>
      <c r="H6037" s="10" t="n">
        <v>2</v>
      </c>
      <c r="I6037" s="10" t="inlineStr">
        <is>
          <t>Segnali tattili Loges-Vet-Evolution</t>
        </is>
      </c>
      <c r="J6037" s="20" t="n"/>
      <c r="K6037" s="20" t="n"/>
      <c r="L6037" s="20" t="n"/>
      <c r="M6037" s="20" t="n"/>
      <c r="N6037" s="21">
        <f>IF($A6037="","",IFERROR(VALUE($J6037),0))</f>
        <v/>
      </c>
      <c r="O6037" s="21">
        <f>IF($A6037="",0,IF(OR($S6037&lt;&gt;1,COUNTA($J6037:$M6037)=0),0,IF(SUMPRODUCT(MAX(($C$5:$C$6173=$C6037)*($D$5:$D$6173=$D6037)*($S$5:$S$6173=1)*IFERROR($N$5:$N$6173*1,0)))&gt;0,ROUND($H6037*($N6037/SUMPRODUCT(MAX(($C$5:$C$6173=$C6037)*($D$5:$D$6173=$D6037)*($S$5:$S$6173=1)*IFERROR($N$5:$N$6173*1,0)))),4),0)))</f>
        <v/>
      </c>
      <c r="P6037" s="10" t="inlineStr">
        <is>
          <t>fermate</t>
        </is>
      </c>
      <c r="Q6037" s="21">
        <f>IF($A6037="","",$A6037&amp;"|"&amp;$C6037)</f>
        <v/>
      </c>
      <c r="R6037" s="21">
        <f>IF($A6037="","",$A6037&amp;"|"&amp;$C6037&amp;"|"&amp;$D6037)</f>
        <v/>
      </c>
      <c r="S6037" s="21">
        <f>IF($A6037="","",IFERROR(INDEX(Offerte!$D$2:$D$200,MATCH($Q6037,Offerte!$L$2:$L$200,0)),0))</f>
        <v/>
      </c>
      <c r="T6037" s="21">
        <f>IF($A6037="","",IFERROR(INDEX(Offerte!$G$2:$G$200,MATCH($Q6037,Offerte!$L$2:$L$200,0)),"NO"))</f>
        <v/>
      </c>
    </row>
    <row r="6038">
      <c r="A6038" s="10">
        <f>IF(Offerte!$A196="","",Offerte!$A196)</f>
        <v/>
      </c>
      <c r="B6038" s="10">
        <f>IF(Offerte!$A196="","",Offerte!$B196)</f>
        <v/>
      </c>
      <c r="C6038" s="10">
        <f>IF(Offerte!$A196="","",Offerte!$C196)</f>
        <v/>
      </c>
      <c r="D6038" s="10" t="inlineStr">
        <is>
          <t>E.1.1</t>
        </is>
      </c>
      <c r="E6038" s="10" t="inlineStr">
        <is>
          <t>E</t>
        </is>
      </c>
      <c r="F6038" s="10" t="inlineStr">
        <is>
          <t>T</t>
        </is>
      </c>
      <c r="G6038" s="10" t="inlineStr">
        <is>
          <t>tabular</t>
        </is>
      </c>
      <c r="H6038" s="10" t="n">
        <v>2</v>
      </c>
      <c r="I6038" s="10" t="inlineStr">
        <is>
          <t>Mobile app con travel planner PRM</t>
        </is>
      </c>
      <c r="J6038" s="20" t="n"/>
      <c r="K6038" s="20" t="n"/>
      <c r="L6038" s="20" t="n"/>
      <c r="M6038" s="20" t="n"/>
      <c r="N6038" s="21">
        <f>IF($A6038="","",IF(IFERROR(VALUE($M6038),0)=1,1,0))</f>
        <v/>
      </c>
      <c r="O6038" s="21">
        <f>IF($A6038="",0,IF(OR($S6038&lt;&gt;1,COUNTA($J6038:$M6038)=0),0,IF($N6038=1,$H6038,0)))</f>
        <v/>
      </c>
      <c r="P6038" s="10" t="inlineStr">
        <is>
          <t>sì/no</t>
        </is>
      </c>
      <c r="Q6038" s="21">
        <f>IF($A6038="","",$A6038&amp;"|"&amp;$C6038)</f>
        <v/>
      </c>
      <c r="R6038" s="21">
        <f>IF($A6038="","",$A6038&amp;"|"&amp;$C6038&amp;"|"&amp;$D6038)</f>
        <v/>
      </c>
      <c r="S6038" s="21">
        <f>IF($A6038="","",IFERROR(INDEX(Offerte!$D$2:$D$200,MATCH($Q6038,Offerte!$L$2:$L$200,0)),0))</f>
        <v/>
      </c>
      <c r="T6038" s="21">
        <f>IF($A6038="","",IFERROR(INDEX(Offerte!$G$2:$G$200,MATCH($Q6038,Offerte!$L$2:$L$200,0)),"NO"))</f>
        <v/>
      </c>
    </row>
    <row r="6039">
      <c r="A6039" s="10">
        <f>IF(Offerte!$A196="","",Offerte!$A196)</f>
        <v/>
      </c>
      <c r="B6039" s="10">
        <f>IF(Offerte!$A196="","",Offerte!$B196)</f>
        <v/>
      </c>
      <c r="C6039" s="10">
        <f>IF(Offerte!$A196="","",Offerte!$C196)</f>
        <v/>
      </c>
      <c r="D6039" s="10" t="inlineStr">
        <is>
          <t>E.2.1</t>
        </is>
      </c>
      <c r="E6039" s="10" t="inlineStr">
        <is>
          <t>E</t>
        </is>
      </c>
      <c r="F6039" s="10" t="inlineStr">
        <is>
          <t>D</t>
        </is>
      </c>
      <c r="G6039" s="10" t="inlineStr">
        <is>
          <t>discretionary</t>
        </is>
      </c>
      <c r="H6039" s="10" t="n">
        <v>2</v>
      </c>
      <c r="I6039" s="10" t="inlineStr">
        <is>
          <t>Altre azioni informative e rapporti con gli utenti</t>
        </is>
      </c>
      <c r="J6039" s="20" t="n"/>
      <c r="K6039" s="20" t="n"/>
      <c r="L6039" s="20" t="n"/>
      <c r="M6039" s="20" t="n"/>
      <c r="N6039" s="21">
        <f>IF($A6039="","",MAX(0,MIN(1,IFERROR(VALUE($M6039),0))))</f>
        <v/>
      </c>
      <c r="O6039" s="21">
        <f>IF($A6039="",0,IF(OR($S6039&lt;&gt;1,COUNTA($J6039:$M6039)=0),0,IF(SUMPRODUCT(MAX(($C$5:$C$6173=$C6039)*($D$5:$D$6173=$D6039)*($S$5:$S$6173=1)*IFERROR($N$5:$N$6173*1,0)))&gt;0,ROUND($H6039*($N6039/SUMPRODUCT(MAX(($C$5:$C$6173=$C6039)*($D$5:$D$6173=$D6039)*($S$5:$S$6173=1)*IFERROR($N$5:$N$6173*1,0)))),4),0)))</f>
        <v/>
      </c>
      <c r="P6039" s="10" t="inlineStr">
        <is>
          <t>coeff.</t>
        </is>
      </c>
      <c r="Q6039" s="21">
        <f>IF($A6039="","",$A6039&amp;"|"&amp;$C6039)</f>
        <v/>
      </c>
      <c r="R6039" s="21">
        <f>IF($A6039="","",$A6039&amp;"|"&amp;$C6039&amp;"|"&amp;$D6039)</f>
        <v/>
      </c>
      <c r="S6039" s="21">
        <f>IF($A6039="","",IFERROR(INDEX(Offerte!$D$2:$D$200,MATCH($Q6039,Offerte!$L$2:$L$200,0)),0))</f>
        <v/>
      </c>
      <c r="T6039" s="21">
        <f>IF($A6039="","",IFERROR(INDEX(Offerte!$G$2:$G$200,MATCH($Q6039,Offerte!$L$2:$L$200,0)),"NO"))</f>
        <v/>
      </c>
    </row>
    <row r="6040">
      <c r="A6040" s="10">
        <f>IF(Offerte!$A196="","",Offerte!$A196)</f>
        <v/>
      </c>
      <c r="B6040" s="10">
        <f>IF(Offerte!$A196="","",Offerte!$B196)</f>
        <v/>
      </c>
      <c r="C6040" s="10">
        <f>IF(Offerte!$A196="","",Offerte!$C196)</f>
        <v/>
      </c>
      <c r="D6040" s="10" t="inlineStr">
        <is>
          <t>F.1.1</t>
        </is>
      </c>
      <c r="E6040" s="10" t="inlineStr">
        <is>
          <t>F</t>
        </is>
      </c>
      <c r="F6040" s="10" t="inlineStr">
        <is>
          <t>Q</t>
        </is>
      </c>
      <c r="G6040" s="10" t="inlineStr">
        <is>
          <t>lower</t>
        </is>
      </c>
      <c r="H6040" s="10" t="n">
        <v>7</v>
      </c>
      <c r="I6040" s="10" t="inlineStr">
        <is>
          <t>Performance ambientali del parco mezzi adibito al servizio - I_CEA</t>
        </is>
      </c>
      <c r="J6040" s="20" t="n"/>
      <c r="K6040" s="20" t="n"/>
      <c r="L6040" s="20" t="n"/>
      <c r="M6040" s="20" t="n"/>
      <c r="N6040" s="21">
        <f>IF($A6040="","",IFERROR(VALUE($J6040),0))</f>
        <v/>
      </c>
      <c r="O6040" s="21">
        <f>IF($A6040="",0,IF(OR($S6040&lt;&gt;1,COUNTA($J6040:$M6040)=0),0,IF(AND(IFERROR(AGGREGATE(15,6,$N$5:$N$6173/(($C$5:$C$6173=$C6040)*($D$5:$D$6173=$D6040)*($S$5:$S$6173=1)*($N$5:$N$6173&gt;0)),1),0)&gt;0,$N6040&gt;0),ROUND($H6040*(IFERROR(AGGREGATE(15,6,$N$5:$N$6173/(($C$5:$C$6173=$C6040)*($D$5:$D$6173=$D6040)*($S$5:$S$6173=1)*($N$5:$N$6173&gt;0)),1),0)/$N6040),4),0)))</f>
        <v/>
      </c>
      <c r="P6040" s="10" t="inlineStr">
        <is>
          <t>indice</t>
        </is>
      </c>
      <c r="Q6040" s="21">
        <f>IF($A6040="","",$A6040&amp;"|"&amp;$C6040)</f>
        <v/>
      </c>
      <c r="R6040" s="21">
        <f>IF($A6040="","",$A6040&amp;"|"&amp;$C6040&amp;"|"&amp;$D6040)</f>
        <v/>
      </c>
      <c r="S6040" s="21">
        <f>IF($A6040="","",IFERROR(INDEX(Offerte!$D$2:$D$200,MATCH($Q6040,Offerte!$L$2:$L$200,0)),0))</f>
        <v/>
      </c>
      <c r="T6040" s="21">
        <f>IF($A6040="","",IFERROR(INDEX(Offerte!$G$2:$G$200,MATCH($Q6040,Offerte!$L$2:$L$200,0)),"NO"))</f>
        <v/>
      </c>
    </row>
    <row r="6041">
      <c r="A6041" s="10">
        <f>IF(Offerte!$A196="","",Offerte!$A196)</f>
        <v/>
      </c>
      <c r="B6041" s="10">
        <f>IF(Offerte!$A196="","",Offerte!$B196)</f>
        <v/>
      </c>
      <c r="C6041" s="10">
        <f>IF(Offerte!$A196="","",Offerte!$C196)</f>
        <v/>
      </c>
      <c r="D6041" s="10" t="inlineStr">
        <is>
          <t>F.2.1</t>
        </is>
      </c>
      <c r="E6041" s="10" t="inlineStr">
        <is>
          <t>F</t>
        </is>
      </c>
      <c r="F6041" s="10" t="inlineStr">
        <is>
          <t>Q</t>
        </is>
      </c>
      <c r="G6041" s="10" t="inlineStr">
        <is>
          <t>higher</t>
        </is>
      </c>
      <c r="H6041" s="10" t="n">
        <v>2</v>
      </c>
      <c r="I6041" s="10" t="inlineStr">
        <is>
          <t>Tasso di copertura del servizio con dispositivi ECO-DRIVER</t>
        </is>
      </c>
      <c r="J6041" s="20" t="n"/>
      <c r="K6041" s="20" t="n"/>
      <c r="L6041" s="20" t="n"/>
      <c r="M6041" s="20" t="n"/>
      <c r="N6041" s="21">
        <f>IF($A6041="","",IFERROR(VALUE($K6041)/VALUE($L6041),IFERROR(VALUE($J6041),0)))</f>
        <v/>
      </c>
      <c r="O6041" s="21">
        <f>IF($A6041="",0,IF(OR($S6041&lt;&gt;1,COUNTA($J6041:$M6041)=0),0,IF(SUMPRODUCT(MAX(($C$5:$C$6173=$C6041)*($D$5:$D$6173=$D6041)*($S$5:$S$6173=1)*IFERROR($N$5:$N$6173*1,0)))&gt;0,ROUND($H6041*($N6041/SUMPRODUCT(MAX(($C$5:$C$6173=$C6041)*($D$5:$D$6173=$D6041)*($S$5:$S$6173=1)*IFERROR($N$5:$N$6173*1,0)))),4),0)))</f>
        <v/>
      </c>
      <c r="P6041" s="10" t="inlineStr">
        <is>
          <t>Autobus attrezzati con dispositivi ECO-DRIVER / Autobus totali in offerta, incluse scorte</t>
        </is>
      </c>
      <c r="Q6041" s="21">
        <f>IF($A6041="","",$A6041&amp;"|"&amp;$C6041)</f>
        <v/>
      </c>
      <c r="R6041" s="21">
        <f>IF($A6041="","",$A6041&amp;"|"&amp;$C6041&amp;"|"&amp;$D6041)</f>
        <v/>
      </c>
      <c r="S6041" s="21">
        <f>IF($A6041="","",IFERROR(INDEX(Offerte!$D$2:$D$200,MATCH($Q6041,Offerte!$L$2:$L$200,0)),0))</f>
        <v/>
      </c>
      <c r="T6041" s="21">
        <f>IF($A6041="","",IFERROR(INDEX(Offerte!$G$2:$G$200,MATCH($Q6041,Offerte!$L$2:$L$200,0)),"NO"))</f>
        <v/>
      </c>
    </row>
    <row r="6042">
      <c r="A6042" s="10">
        <f>IF(Offerte!$A196="","",Offerte!$A196)</f>
        <v/>
      </c>
      <c r="B6042" s="10">
        <f>IF(Offerte!$A196="","",Offerte!$B196)</f>
        <v/>
      </c>
      <c r="C6042" s="10">
        <f>IF(Offerte!$A196="","",Offerte!$C196)</f>
        <v/>
      </c>
      <c r="D6042" s="10" t="inlineStr">
        <is>
          <t>F.3.1</t>
        </is>
      </c>
      <c r="E6042" s="10" t="inlineStr">
        <is>
          <t>F</t>
        </is>
      </c>
      <c r="F6042" s="10" t="inlineStr">
        <is>
          <t>Q</t>
        </is>
      </c>
      <c r="G6042" s="10" t="inlineStr">
        <is>
          <t>higher</t>
        </is>
      </c>
      <c r="H6042" s="10" t="n">
        <v>2</v>
      </c>
      <c r="I6042" s="10" t="inlineStr">
        <is>
          <t>Autoproduzione consumi elettrici per trazione</t>
        </is>
      </c>
      <c r="J6042" s="20" t="n"/>
      <c r="K6042" s="20" t="n"/>
      <c r="L6042" s="20" t="n"/>
      <c r="M6042" s="20" t="n"/>
      <c r="N6042" s="21">
        <f>IF($A6042="","",IFERROR(VALUE($J6042),0))</f>
        <v/>
      </c>
      <c r="O6042" s="21">
        <f>IF($A6042="",0,IF(OR($S6042&lt;&gt;1,COUNTA($J6042:$M6042)=0),0,IF(SUMPRODUCT(MAX(($C$5:$C$6173=$C6042)*($D$5:$D$6173=$D6042)*($S$5:$S$6173=1)*IFERROR($N$5:$N$6173*1,0)))&gt;0,ROUND($H6042*($N6042/SUMPRODUCT(MAX(($C$5:$C$6173=$C6042)*($D$5:$D$6173=$D6042)*($S$5:$S$6173=1)*IFERROR($N$5:$N$6173*1,0)))),4),0)))</f>
        <v/>
      </c>
      <c r="P6042" s="10" t="inlineStr">
        <is>
          <t>kWh/anno</t>
        </is>
      </c>
      <c r="Q6042" s="21">
        <f>IF($A6042="","",$A6042&amp;"|"&amp;$C6042)</f>
        <v/>
      </c>
      <c r="R6042" s="21">
        <f>IF($A6042="","",$A6042&amp;"|"&amp;$C6042&amp;"|"&amp;$D6042)</f>
        <v/>
      </c>
      <c r="S6042" s="21">
        <f>IF($A6042="","",IFERROR(INDEX(Offerte!$D$2:$D$200,MATCH($Q6042,Offerte!$L$2:$L$200,0)),0))</f>
        <v/>
      </c>
      <c r="T6042" s="21">
        <f>IF($A6042="","",IFERROR(INDEX(Offerte!$G$2:$G$200,MATCH($Q6042,Offerte!$L$2:$L$200,0)),"NO"))</f>
        <v/>
      </c>
    </row>
    <row r="6043">
      <c r="A6043" s="10">
        <f>IF(Offerte!$A196="","",Offerte!$A196)</f>
        <v/>
      </c>
      <c r="B6043" s="10">
        <f>IF(Offerte!$A196="","",Offerte!$B196)</f>
        <v/>
      </c>
      <c r="C6043" s="10">
        <f>IF(Offerte!$A196="","",Offerte!$C196)</f>
        <v/>
      </c>
      <c r="D6043" s="10" t="inlineStr">
        <is>
          <t>F.4.1</t>
        </is>
      </c>
      <c r="E6043" s="10" t="inlineStr">
        <is>
          <t>F</t>
        </is>
      </c>
      <c r="F6043" s="10" t="inlineStr">
        <is>
          <t>Q</t>
        </is>
      </c>
      <c r="G6043" s="10" t="inlineStr">
        <is>
          <t>soil</t>
        </is>
      </c>
      <c r="H6043" s="10" t="n">
        <v>2</v>
      </c>
      <c r="I6043" s="10" t="inlineStr">
        <is>
          <t>Indice di consumo di suolo</t>
        </is>
      </c>
      <c r="J6043" s="20" t="n"/>
      <c r="K6043" s="20" t="n"/>
      <c r="L6043" s="20" t="n"/>
      <c r="M6043" s="20" t="n"/>
      <c r="N6043" s="21">
        <f>IF($A6043="","",IFERROR(VALUE($J6043),0))</f>
        <v/>
      </c>
      <c r="O6043" s="21">
        <f>IF($A6043="",0,IF(OR($S6043&lt;&gt;1,COUNTA($J6043:$M6043)=0),0,IF($N6043&lt;=0,$H6043,IF(SUMPRODUCT(MAX(($C$5:$C$6173=$C6043)*($D$5:$D$6173=$D6043)*($S$5:$S$6173=1)*IFERROR($N$5:$N$6173*1,0)))&gt;0,ROUND($H6043*((SUMPRODUCT(MAX(($C$5:$C$6173=$C6043)*($D$5:$D$6173=$D6043)*($S$5:$S$6173=1)*IFERROR($N$5:$N$6173*1,0)))-$N6043)/SUMPRODUCT(MAX(($C$5:$C$6173=$C6043)*($D$5:$D$6173=$D6043)*($S$5:$S$6173=1)*IFERROR($N$5:$N$6173*1,0)))),4),0))))</f>
        <v/>
      </c>
      <c r="P6043" s="10" t="inlineStr">
        <is>
          <t>m2</t>
        </is>
      </c>
      <c r="Q6043" s="21">
        <f>IF($A6043="","",$A6043&amp;"|"&amp;$C6043)</f>
        <v/>
      </c>
      <c r="R6043" s="21">
        <f>IF($A6043="","",$A6043&amp;"|"&amp;$C6043&amp;"|"&amp;$D6043)</f>
        <v/>
      </c>
      <c r="S6043" s="21">
        <f>IF($A6043="","",IFERROR(INDEX(Offerte!$D$2:$D$200,MATCH($Q6043,Offerte!$L$2:$L$200,0)),0))</f>
        <v/>
      </c>
      <c r="T6043" s="21">
        <f>IF($A6043="","",IFERROR(INDEX(Offerte!$G$2:$G$200,MATCH($Q6043,Offerte!$L$2:$L$200,0)),"NO"))</f>
        <v/>
      </c>
    </row>
    <row r="6044">
      <c r="A6044" s="10">
        <f>IF(Offerte!$A196="","",Offerte!$A196)</f>
        <v/>
      </c>
      <c r="B6044" s="10">
        <f>IF(Offerte!$A196="","",Offerte!$B196)</f>
        <v/>
      </c>
      <c r="C6044" s="10">
        <f>IF(Offerte!$A196="","",Offerte!$C196)</f>
        <v/>
      </c>
      <c r="D6044" s="10" t="inlineStr">
        <is>
          <t>F.5.1</t>
        </is>
      </c>
      <c r="E6044" s="10" t="inlineStr">
        <is>
          <t>F</t>
        </is>
      </c>
      <c r="F6044" s="10" t="inlineStr">
        <is>
          <t>T</t>
        </is>
      </c>
      <c r="G6044" s="10" t="inlineStr">
        <is>
          <t>tabular</t>
        </is>
      </c>
      <c r="H6044" s="10" t="n">
        <v>1</v>
      </c>
      <c r="I6044" s="10" t="inlineStr">
        <is>
          <t>Rendicontazione di sostenibilità ambientale</t>
        </is>
      </c>
      <c r="J6044" s="20" t="n"/>
      <c r="K6044" s="20" t="n"/>
      <c r="L6044" s="20" t="n"/>
      <c r="M6044" s="20" t="n"/>
      <c r="N6044" s="21">
        <f>IF($A6044="","",IF(IFERROR(VALUE($M6044),0)=1,1,0))</f>
        <v/>
      </c>
      <c r="O6044" s="21">
        <f>IF($A6044="",0,IF(OR($S6044&lt;&gt;1,COUNTA($J6044:$M6044)=0),0,IF($N6044=1,$H6044,0)))</f>
        <v/>
      </c>
      <c r="P6044" s="10" t="inlineStr">
        <is>
          <t>sì/no</t>
        </is>
      </c>
      <c r="Q6044" s="21">
        <f>IF($A6044="","",$A6044&amp;"|"&amp;$C6044)</f>
        <v/>
      </c>
      <c r="R6044" s="21">
        <f>IF($A6044="","",$A6044&amp;"|"&amp;$C6044&amp;"|"&amp;$D6044)</f>
        <v/>
      </c>
      <c r="S6044" s="21">
        <f>IF($A6044="","",IFERROR(INDEX(Offerte!$D$2:$D$200,MATCH($Q6044,Offerte!$L$2:$L$200,0)),0))</f>
        <v/>
      </c>
      <c r="T6044" s="21">
        <f>IF($A6044="","",IFERROR(INDEX(Offerte!$G$2:$G$200,MATCH($Q6044,Offerte!$L$2:$L$200,0)),"NO"))</f>
        <v/>
      </c>
    </row>
    <row r="6045">
      <c r="A6045" s="10">
        <f>IF(Offerte!$A196="","",Offerte!$A196)</f>
        <v/>
      </c>
      <c r="B6045" s="10">
        <f>IF(Offerte!$A196="","",Offerte!$B196)</f>
        <v/>
      </c>
      <c r="C6045" s="10">
        <f>IF(Offerte!$A196="","",Offerte!$C196)</f>
        <v/>
      </c>
      <c r="D6045" s="10" t="inlineStr">
        <is>
          <t>G.1.1</t>
        </is>
      </c>
      <c r="E6045" s="10" t="inlineStr">
        <is>
          <t>G</t>
        </is>
      </c>
      <c r="F6045" s="10" t="inlineStr">
        <is>
          <t>D</t>
        </is>
      </c>
      <c r="G6045" s="10" t="inlineStr">
        <is>
          <t>discretionary</t>
        </is>
      </c>
      <c r="H6045" s="10" t="n">
        <v>2</v>
      </c>
      <c r="I6045" s="10" t="inlineStr">
        <is>
          <t>Qualità del progetto di centrale di controllo aziendale</t>
        </is>
      </c>
      <c r="J6045" s="20" t="n"/>
      <c r="K6045" s="20" t="n"/>
      <c r="L6045" s="20" t="n"/>
      <c r="M6045" s="20" t="n"/>
      <c r="N6045" s="21">
        <f>IF($A6045="","",MAX(0,MIN(1,IFERROR(VALUE($M6045),0))))</f>
        <v/>
      </c>
      <c r="O6045" s="21">
        <f>IF($A6045="",0,IF(OR($S6045&lt;&gt;1,COUNTA($J6045:$M6045)=0),0,IF(SUMPRODUCT(MAX(($C$5:$C$6173=$C6045)*($D$5:$D$6173=$D6045)*($S$5:$S$6173=1)*IFERROR($N$5:$N$6173*1,0)))&gt;0,ROUND($H6045*($N6045/SUMPRODUCT(MAX(($C$5:$C$6173=$C6045)*($D$5:$D$6173=$D6045)*($S$5:$S$6173=1)*IFERROR($N$5:$N$6173*1,0)))),4),0)))</f>
        <v/>
      </c>
      <c r="P6045" s="10" t="inlineStr">
        <is>
          <t>coeff.</t>
        </is>
      </c>
      <c r="Q6045" s="21">
        <f>IF($A6045="","",$A6045&amp;"|"&amp;$C6045)</f>
        <v/>
      </c>
      <c r="R6045" s="21">
        <f>IF($A6045="","",$A6045&amp;"|"&amp;$C6045&amp;"|"&amp;$D6045)</f>
        <v/>
      </c>
      <c r="S6045" s="21">
        <f>IF($A6045="","",IFERROR(INDEX(Offerte!$D$2:$D$200,MATCH($Q6045,Offerte!$L$2:$L$200,0)),0))</f>
        <v/>
      </c>
      <c r="T6045" s="21">
        <f>IF($A6045="","",IFERROR(INDEX(Offerte!$G$2:$G$200,MATCH($Q6045,Offerte!$L$2:$L$200,0)),"NO"))</f>
        <v/>
      </c>
    </row>
    <row r="6046">
      <c r="A6046" s="10">
        <f>IF(Offerte!$A196="","",Offerte!$A196)</f>
        <v/>
      </c>
      <c r="B6046" s="10">
        <f>IF(Offerte!$A196="","",Offerte!$B196)</f>
        <v/>
      </c>
      <c r="C6046" s="10">
        <f>IF(Offerte!$A196="","",Offerte!$C196)</f>
        <v/>
      </c>
      <c r="D6046" s="10" t="inlineStr">
        <is>
          <t>G.2.1</t>
        </is>
      </c>
      <c r="E6046" s="10" t="inlineStr">
        <is>
          <t>G</t>
        </is>
      </c>
      <c r="F6046" s="10" t="inlineStr">
        <is>
          <t>T</t>
        </is>
      </c>
      <c r="G6046" s="10" t="inlineStr">
        <is>
          <t>tabular</t>
        </is>
      </c>
      <c r="H6046" s="10" t="n">
        <v>1</v>
      </c>
      <c r="I6046" s="10" t="inlineStr">
        <is>
          <t>Certificazione ISO 45001</t>
        </is>
      </c>
      <c r="J6046" s="20" t="n"/>
      <c r="K6046" s="20" t="n"/>
      <c r="L6046" s="20" t="n"/>
      <c r="M6046" s="20" t="n"/>
      <c r="N6046" s="21">
        <f>IF($A6046="","",IF(IFERROR(VALUE($M6046),0)=1,1,0))</f>
        <v/>
      </c>
      <c r="O6046" s="21">
        <f>IF($A6046="",0,IF(OR($S6046&lt;&gt;1,COUNTA($J6046:$M6046)=0),0,IF($N6046=1,$H6046,0)))</f>
        <v/>
      </c>
      <c r="P6046" s="10" t="inlineStr">
        <is>
          <t>sì/no</t>
        </is>
      </c>
      <c r="Q6046" s="21">
        <f>IF($A6046="","",$A6046&amp;"|"&amp;$C6046)</f>
        <v/>
      </c>
      <c r="R6046" s="21">
        <f>IF($A6046="","",$A6046&amp;"|"&amp;$C6046&amp;"|"&amp;$D6046)</f>
        <v/>
      </c>
      <c r="S6046" s="21">
        <f>IF($A6046="","",IFERROR(INDEX(Offerte!$D$2:$D$200,MATCH($Q6046,Offerte!$L$2:$L$200,0)),0))</f>
        <v/>
      </c>
      <c r="T6046" s="21">
        <f>IF($A6046="","",IFERROR(INDEX(Offerte!$G$2:$G$200,MATCH($Q6046,Offerte!$L$2:$L$200,0)),"NO"))</f>
        <v/>
      </c>
    </row>
    <row r="6047">
      <c r="A6047" s="10">
        <f>IF(Offerte!$A196="","",Offerte!$A196)</f>
        <v/>
      </c>
      <c r="B6047" s="10">
        <f>IF(Offerte!$A196="","",Offerte!$B196)</f>
        <v/>
      </c>
      <c r="C6047" s="10">
        <f>IF(Offerte!$A196="","",Offerte!$C196)</f>
        <v/>
      </c>
      <c r="D6047" s="10" t="inlineStr">
        <is>
          <t>G.3.1</t>
        </is>
      </c>
      <c r="E6047" s="10" t="inlineStr">
        <is>
          <t>G</t>
        </is>
      </c>
      <c r="F6047" s="10" t="inlineStr">
        <is>
          <t>T</t>
        </is>
      </c>
      <c r="G6047" s="10" t="inlineStr">
        <is>
          <t>tabular</t>
        </is>
      </c>
      <c r="H6047" s="10" t="n">
        <v>1</v>
      </c>
      <c r="I6047" s="10" t="inlineStr">
        <is>
          <t>Certificazioni di responsabilità sociale</t>
        </is>
      </c>
      <c r="J6047" s="20" t="n"/>
      <c r="K6047" s="20" t="n"/>
      <c r="L6047" s="20" t="n"/>
      <c r="M6047" s="20" t="n"/>
      <c r="N6047" s="21">
        <f>IF($A6047="","",IF(IFERROR(VALUE($M6047),0)=1,1,0))</f>
        <v/>
      </c>
      <c r="O6047" s="21">
        <f>IF($A6047="",0,IF(OR($S6047&lt;&gt;1,COUNTA($J6047:$M6047)=0),0,IF($N6047=1,$H6047,0)))</f>
        <v/>
      </c>
      <c r="P6047" s="10" t="inlineStr">
        <is>
          <t>sì/no</t>
        </is>
      </c>
      <c r="Q6047" s="21">
        <f>IF($A6047="","",$A6047&amp;"|"&amp;$C6047)</f>
        <v/>
      </c>
      <c r="R6047" s="21">
        <f>IF($A6047="","",$A6047&amp;"|"&amp;$C6047&amp;"|"&amp;$D6047)</f>
        <v/>
      </c>
      <c r="S6047" s="21">
        <f>IF($A6047="","",IFERROR(INDEX(Offerte!$D$2:$D$200,MATCH($Q6047,Offerte!$L$2:$L$200,0)),0))</f>
        <v/>
      </c>
      <c r="T6047" s="21">
        <f>IF($A6047="","",IFERROR(INDEX(Offerte!$G$2:$G$200,MATCH($Q6047,Offerte!$L$2:$L$200,0)),"NO"))</f>
        <v/>
      </c>
    </row>
    <row r="6048">
      <c r="A6048" s="10">
        <f>IF(Offerte!$A196="","",Offerte!$A196)</f>
        <v/>
      </c>
      <c r="B6048" s="10">
        <f>IF(Offerte!$A196="","",Offerte!$B196)</f>
        <v/>
      </c>
      <c r="C6048" s="10">
        <f>IF(Offerte!$A196="","",Offerte!$C196)</f>
        <v/>
      </c>
      <c r="D6048" s="10" t="inlineStr">
        <is>
          <t>G.4.1</t>
        </is>
      </c>
      <c r="E6048" s="10" t="inlineStr">
        <is>
          <t>G</t>
        </is>
      </c>
      <c r="F6048" s="10" t="inlineStr">
        <is>
          <t>D</t>
        </is>
      </c>
      <c r="G6048" s="10" t="inlineStr">
        <is>
          <t>discretionary</t>
        </is>
      </c>
      <c r="H6048" s="10" t="n">
        <v>2</v>
      </c>
      <c r="I6048" s="10" t="inlineStr">
        <is>
          <t>Qualità del piano di formazione del personale</t>
        </is>
      </c>
      <c r="J6048" s="20" t="n"/>
      <c r="K6048" s="20" t="n"/>
      <c r="L6048" s="20" t="n"/>
      <c r="M6048" s="20" t="n"/>
      <c r="N6048" s="21">
        <f>IF($A6048="","",MAX(0,MIN(1,IFERROR(VALUE($M6048),0))))</f>
        <v/>
      </c>
      <c r="O6048" s="21">
        <f>IF($A6048="",0,IF(OR($S6048&lt;&gt;1,COUNTA($J6048:$M6048)=0),0,IF(SUMPRODUCT(MAX(($C$5:$C$6173=$C6048)*($D$5:$D$6173=$D6048)*($S$5:$S$6173=1)*IFERROR($N$5:$N$6173*1,0)))&gt;0,ROUND($H6048*($N6048/SUMPRODUCT(MAX(($C$5:$C$6173=$C6048)*($D$5:$D$6173=$D6048)*($S$5:$S$6173=1)*IFERROR($N$5:$N$6173*1,0)))),4),0)))</f>
        <v/>
      </c>
      <c r="P6048" s="10" t="inlineStr">
        <is>
          <t>coeff.</t>
        </is>
      </c>
      <c r="Q6048" s="21">
        <f>IF($A6048="","",$A6048&amp;"|"&amp;$C6048)</f>
        <v/>
      </c>
      <c r="R6048" s="21">
        <f>IF($A6048="","",$A6048&amp;"|"&amp;$C6048&amp;"|"&amp;$D6048)</f>
        <v/>
      </c>
      <c r="S6048" s="21">
        <f>IF($A6048="","",IFERROR(INDEX(Offerte!$D$2:$D$200,MATCH($Q6048,Offerte!$L$2:$L$200,0)),0))</f>
        <v/>
      </c>
      <c r="T6048" s="21">
        <f>IF($A6048="","",IFERROR(INDEX(Offerte!$G$2:$G$200,MATCH($Q6048,Offerte!$L$2:$L$200,0)),"NO"))</f>
        <v/>
      </c>
    </row>
    <row r="6049">
      <c r="A6049" s="10">
        <f>IF(Offerte!$A196="","",Offerte!$A196)</f>
        <v/>
      </c>
      <c r="B6049" s="10">
        <f>IF(Offerte!$A196="","",Offerte!$B196)</f>
        <v/>
      </c>
      <c r="C6049" s="10">
        <f>IF(Offerte!$A196="","",Offerte!$C196)</f>
        <v/>
      </c>
      <c r="D6049" s="10" t="inlineStr">
        <is>
          <t>G.5.1</t>
        </is>
      </c>
      <c r="E6049" s="10" t="inlineStr">
        <is>
          <t>G</t>
        </is>
      </c>
      <c r="F6049" s="10" t="inlineStr">
        <is>
          <t>T</t>
        </is>
      </c>
      <c r="G6049" s="10" t="inlineStr">
        <is>
          <t>tabular</t>
        </is>
      </c>
      <c r="H6049" s="10" t="n">
        <v>1</v>
      </c>
      <c r="I6049" s="10" t="inlineStr">
        <is>
          <t>Impegno al mantenimento delle garanzie del contratto di secondo livello del gestore uscente</t>
        </is>
      </c>
      <c r="J6049" s="20" t="n"/>
      <c r="K6049" s="20" t="n"/>
      <c r="L6049" s="20" t="n"/>
      <c r="M6049" s="20" t="n"/>
      <c r="N6049" s="21">
        <f>IF($A6049="","",IF(IFERROR(VALUE($M6049),0)=1,1,0))</f>
        <v/>
      </c>
      <c r="O6049" s="21">
        <f>IF($A6049="",0,IF(OR($S6049&lt;&gt;1,COUNTA($J6049:$M6049)=0),0,IF($N6049=1,$H6049,0)))</f>
        <v/>
      </c>
      <c r="P6049" s="10" t="inlineStr">
        <is>
          <t>sì/no</t>
        </is>
      </c>
      <c r="Q6049" s="21">
        <f>IF($A6049="","",$A6049&amp;"|"&amp;$C6049)</f>
        <v/>
      </c>
      <c r="R6049" s="21">
        <f>IF($A6049="","",$A6049&amp;"|"&amp;$C6049&amp;"|"&amp;$D6049)</f>
        <v/>
      </c>
      <c r="S6049" s="21">
        <f>IF($A6049="","",IFERROR(INDEX(Offerte!$D$2:$D$200,MATCH($Q6049,Offerte!$L$2:$L$200,0)),0))</f>
        <v/>
      </c>
      <c r="T6049" s="21">
        <f>IF($A6049="","",IFERROR(INDEX(Offerte!$G$2:$G$200,MATCH($Q6049,Offerte!$L$2:$L$200,0)),"NO"))</f>
        <v/>
      </c>
    </row>
    <row r="6050">
      <c r="A6050" s="10">
        <f>IF(Offerte!$A197="","",Offerte!$A197)</f>
        <v/>
      </c>
      <c r="B6050" s="10">
        <f>IF(Offerte!$A197="","",Offerte!$B197)</f>
        <v/>
      </c>
      <c r="C6050" s="10">
        <f>IF(Offerte!$A197="","",Offerte!$C197)</f>
        <v/>
      </c>
      <c r="D6050" s="10" t="inlineStr">
        <is>
          <t>A.1.1</t>
        </is>
      </c>
      <c r="E6050" s="10" t="inlineStr">
        <is>
          <t>A</t>
        </is>
      </c>
      <c r="F6050" s="10" t="inlineStr">
        <is>
          <t>Q</t>
        </is>
      </c>
      <c r="G6050" s="10" t="inlineStr">
        <is>
          <t>higher</t>
        </is>
      </c>
      <c r="H6050" s="10" t="n">
        <v>3</v>
      </c>
      <c r="I6050" s="10" t="inlineStr">
        <is>
          <t>Tasso aggiuntivo di corse controllate</t>
        </is>
      </c>
      <c r="J6050" s="20" t="n"/>
      <c r="K6050" s="20" t="n"/>
      <c r="L6050" s="20" t="n"/>
      <c r="M6050" s="20" t="n"/>
      <c r="N6050" s="21">
        <f>IF($A6050="","",IFERROR(VALUE($K6050)/VALUE($L6050)*100,IFERROR(VALUE($J6050),0)))</f>
        <v/>
      </c>
      <c r="O6050" s="21">
        <f>IF($A6050="",0,IF(OR($S6050&lt;&gt;1,COUNTA($J6050:$M6050)=0),0,IF(SUMPRODUCT(MAX(($C$5:$C$6173=$C6050)*($D$5:$D$6173=$D6050)*($S$5:$S$6173=1)*IFERROR($N$5:$N$6173*1,0)))&gt;0,ROUND($H6050*($N6050/SUMPRODUCT(MAX(($C$5:$C$6173=$C6050)*($D$5:$D$6173=$D6050)*($S$5:$S$6173=1)*IFERROR($N$5:$N$6173*1,0)))),4),0)))</f>
        <v/>
      </c>
      <c r="P6050" s="10" t="inlineStr">
        <is>
          <t>Corse controllate annue / Corse programmate annue</t>
        </is>
      </c>
      <c r="Q6050" s="21">
        <f>IF($A6050="","",$A6050&amp;"|"&amp;$C6050)</f>
        <v/>
      </c>
      <c r="R6050" s="21">
        <f>IF($A6050="","",$A6050&amp;"|"&amp;$C6050&amp;"|"&amp;$D6050)</f>
        <v/>
      </c>
      <c r="S6050" s="21">
        <f>IF($A6050="","",IFERROR(INDEX(Offerte!$D$2:$D$200,MATCH($Q6050,Offerte!$L$2:$L$200,0)),0))</f>
        <v/>
      </c>
      <c r="T6050" s="21">
        <f>IF($A6050="","",IFERROR(INDEX(Offerte!$G$2:$G$200,MATCH($Q6050,Offerte!$L$2:$L$200,0)),"NO"))</f>
        <v/>
      </c>
    </row>
    <row r="6051">
      <c r="A6051" s="10">
        <f>IF(Offerte!$A197="","",Offerte!$A197)</f>
        <v/>
      </c>
      <c r="B6051" s="10">
        <f>IF(Offerte!$A197="","",Offerte!$B197)</f>
        <v/>
      </c>
      <c r="C6051" s="10">
        <f>IF(Offerte!$A197="","",Offerte!$C197)</f>
        <v/>
      </c>
      <c r="D6051" s="10" t="inlineStr">
        <is>
          <t>A.1.2</t>
        </is>
      </c>
      <c r="E6051" s="10" t="inlineStr">
        <is>
          <t>A</t>
        </is>
      </c>
      <c r="F6051" s="10" t="inlineStr">
        <is>
          <t>Q</t>
        </is>
      </c>
      <c r="G6051" s="10" t="inlineStr">
        <is>
          <t>higher</t>
        </is>
      </c>
      <c r="H6051" s="10" t="n">
        <v>4</v>
      </c>
      <c r="I6051" s="10" t="inlineStr">
        <is>
          <t>Numero aggiuntivo di passeggeri controllati</t>
        </is>
      </c>
      <c r="J6051" s="20" t="n"/>
      <c r="K6051" s="20" t="n"/>
      <c r="L6051" s="20" t="n"/>
      <c r="M6051" s="20" t="n"/>
      <c r="N6051" s="21">
        <f>IF($A6051="","",IFERROR(VALUE($J6051),0))</f>
        <v/>
      </c>
      <c r="O6051" s="21">
        <f>IF($A6051="",0,IF(OR($S6051&lt;&gt;1,COUNTA($J6051:$M6051)=0),0,IF(SUMPRODUCT(MAX(($C$5:$C$6173=$C6051)*($D$5:$D$6173=$D6051)*($S$5:$S$6173=1)*IFERROR($N$5:$N$6173*1,0)))&gt;0,ROUND($H6051*($N6051/SUMPRODUCT(MAX(($C$5:$C$6173=$C6051)*($D$5:$D$6173=$D6051)*($S$5:$S$6173=1)*IFERROR($N$5:$N$6173*1,0)))),4),0)))</f>
        <v/>
      </c>
      <c r="P6051" s="10" t="inlineStr">
        <is>
          <t>passeggeri/anno</t>
        </is>
      </c>
      <c r="Q6051" s="21">
        <f>IF($A6051="","",$A6051&amp;"|"&amp;$C6051)</f>
        <v/>
      </c>
      <c r="R6051" s="21">
        <f>IF($A6051="","",$A6051&amp;"|"&amp;$C6051&amp;"|"&amp;$D6051)</f>
        <v/>
      </c>
      <c r="S6051" s="21">
        <f>IF($A6051="","",IFERROR(INDEX(Offerte!$D$2:$D$200,MATCH($Q6051,Offerte!$L$2:$L$200,0)),0))</f>
        <v/>
      </c>
      <c r="T6051" s="21">
        <f>IF($A6051="","",IFERROR(INDEX(Offerte!$G$2:$G$200,MATCH($Q6051,Offerte!$L$2:$L$200,0)),"NO"))</f>
        <v/>
      </c>
    </row>
    <row r="6052">
      <c r="A6052" s="10">
        <f>IF(Offerte!$A197="","",Offerte!$A197)</f>
        <v/>
      </c>
      <c r="B6052" s="10">
        <f>IF(Offerte!$A197="","",Offerte!$B197)</f>
        <v/>
      </c>
      <c r="C6052" s="10">
        <f>IF(Offerte!$A197="","",Offerte!$C197)</f>
        <v/>
      </c>
      <c r="D6052" s="10" t="inlineStr">
        <is>
          <t>B.1.1</t>
        </is>
      </c>
      <c r="E6052" s="10" t="inlineStr">
        <is>
          <t>B</t>
        </is>
      </c>
      <c r="F6052" s="10" t="inlineStr">
        <is>
          <t>Q</t>
        </is>
      </c>
      <c r="G6052" s="10" t="inlineStr">
        <is>
          <t>higher</t>
        </is>
      </c>
      <c r="H6052" s="10" t="n">
        <v>3</v>
      </c>
      <c r="I6052" s="10" t="inlineStr">
        <is>
          <t>Incremento dei posti offerti nelle fasce di punta</t>
        </is>
      </c>
      <c r="J6052" s="20" t="n"/>
      <c r="K6052" s="20" t="n"/>
      <c r="L6052" s="20" t="n"/>
      <c r="M6052" s="20" t="n"/>
      <c r="N6052" s="21">
        <f>IF($A6052="","",IFERROR(VALUE($J6052),0))</f>
        <v/>
      </c>
      <c r="O6052" s="21">
        <f>IF($A6052="",0,IF(OR($S6052&lt;&gt;1,COUNTA($J6052:$M6052)=0),0,IF(SUMPRODUCT(MAX(($C$5:$C$6173=$C6052)*($D$5:$D$6173=$D6052)*($S$5:$S$6173=1)*IFERROR($N$5:$N$6173*1,0)))&gt;0,ROUND($H6052*($N6052/SUMPRODUCT(MAX(($C$5:$C$6173=$C6052)*($D$5:$D$6173=$D6052)*($S$5:$S$6173=1)*IFERROR($N$5:$N$6173*1,0)))),4),0)))</f>
        <v/>
      </c>
      <c r="P6052" s="10" t="inlineStr">
        <is>
          <t>posti*km</t>
        </is>
      </c>
      <c r="Q6052" s="21">
        <f>IF($A6052="","",$A6052&amp;"|"&amp;$C6052)</f>
        <v/>
      </c>
      <c r="R6052" s="21">
        <f>IF($A6052="","",$A6052&amp;"|"&amp;$C6052&amp;"|"&amp;$D6052)</f>
        <v/>
      </c>
      <c r="S6052" s="21">
        <f>IF($A6052="","",IFERROR(INDEX(Offerte!$D$2:$D$200,MATCH($Q6052,Offerte!$L$2:$L$200,0)),0))</f>
        <v/>
      </c>
      <c r="T6052" s="21">
        <f>IF($A6052="","",IFERROR(INDEX(Offerte!$G$2:$G$200,MATCH($Q6052,Offerte!$L$2:$L$200,0)),"NO"))</f>
        <v/>
      </c>
    </row>
    <row r="6053">
      <c r="A6053" s="10">
        <f>IF(Offerte!$A197="","",Offerte!$A197)</f>
        <v/>
      </c>
      <c r="B6053" s="10">
        <f>IF(Offerte!$A197="","",Offerte!$B197)</f>
        <v/>
      </c>
      <c r="C6053" s="10">
        <f>IF(Offerte!$A197="","",Offerte!$C197)</f>
        <v/>
      </c>
      <c r="D6053" s="10" t="inlineStr">
        <is>
          <t>B.2.1</t>
        </is>
      </c>
      <c r="E6053" s="10" t="inlineStr">
        <is>
          <t>B</t>
        </is>
      </c>
      <c r="F6053" s="10" t="inlineStr">
        <is>
          <t>Q</t>
        </is>
      </c>
      <c r="G6053" s="10" t="inlineStr">
        <is>
          <t>higher</t>
        </is>
      </c>
      <c r="H6053" s="10" t="n">
        <v>4</v>
      </c>
      <c r="I6053" s="10" t="inlineStr">
        <is>
          <t>Corse aggiuntive nell'arco giornaliero base</t>
        </is>
      </c>
      <c r="J6053" s="20" t="n"/>
      <c r="K6053" s="20" t="n"/>
      <c r="L6053" s="20" t="n"/>
      <c r="M6053" s="20" t="n"/>
      <c r="N6053" s="21">
        <f>IF($A6053="","",IFERROR(VALUE($J6053),0))</f>
        <v/>
      </c>
      <c r="O6053" s="21">
        <f>IF($A6053="",0,IF(OR($S6053&lt;&gt;1,COUNTA($J6053:$M6053)=0),0,IF(SUMPRODUCT(MAX(($C$5:$C$6173=$C6053)*($D$5:$D$6173=$D6053)*($S$5:$S$6173=1)*IFERROR($N$5:$N$6173*1,0)))&gt;0,ROUND($H6053*($N6053/SUMPRODUCT(MAX(($C$5:$C$6173=$C6053)*($D$5:$D$6173=$D6053)*($S$5:$S$6173=1)*IFERROR($N$5:$N$6173*1,0)))),4),0)))</f>
        <v/>
      </c>
      <c r="P6053" s="10" t="inlineStr">
        <is>
          <t>corse</t>
        </is>
      </c>
      <c r="Q6053" s="21">
        <f>IF($A6053="","",$A6053&amp;"|"&amp;$C6053)</f>
        <v/>
      </c>
      <c r="R6053" s="21">
        <f>IF($A6053="","",$A6053&amp;"|"&amp;$C6053&amp;"|"&amp;$D6053)</f>
        <v/>
      </c>
      <c r="S6053" s="21">
        <f>IF($A6053="","",IFERROR(INDEX(Offerte!$D$2:$D$200,MATCH($Q6053,Offerte!$L$2:$L$200,0)),0))</f>
        <v/>
      </c>
      <c r="T6053" s="21">
        <f>IF($A6053="","",IFERROR(INDEX(Offerte!$G$2:$G$200,MATCH($Q6053,Offerte!$L$2:$L$200,0)),"NO"))</f>
        <v/>
      </c>
    </row>
    <row r="6054">
      <c r="A6054" s="10">
        <f>IF(Offerte!$A197="","",Offerte!$A197)</f>
        <v/>
      </c>
      <c r="B6054" s="10">
        <f>IF(Offerte!$A197="","",Offerte!$B197)</f>
        <v/>
      </c>
      <c r="C6054" s="10">
        <f>IF(Offerte!$A197="","",Offerte!$C197)</f>
        <v/>
      </c>
      <c r="D6054" s="10" t="inlineStr">
        <is>
          <t>B.3.1</t>
        </is>
      </c>
      <c r="E6054" s="10" t="inlineStr">
        <is>
          <t>B</t>
        </is>
      </c>
      <c r="F6054" s="10" t="inlineStr">
        <is>
          <t>Q</t>
        </is>
      </c>
      <c r="G6054" s="10" t="inlineStr">
        <is>
          <t>higher</t>
        </is>
      </c>
      <c r="H6054" s="10" t="n">
        <v>2</v>
      </c>
      <c r="I6054" s="10" t="inlineStr">
        <is>
          <t>Numero di corse aggiuntive per allungamento dell'arco di servizio giornaliero nelle fasce serali</t>
        </is>
      </c>
      <c r="J6054" s="20" t="n"/>
      <c r="K6054" s="20" t="n"/>
      <c r="L6054" s="20" t="n"/>
      <c r="M6054" s="20" t="n"/>
      <c r="N6054" s="21">
        <f>IF($A6054="","",IFERROR(VALUE($J6054),0))</f>
        <v/>
      </c>
      <c r="O6054" s="21">
        <f>IF($A6054="",0,IF(OR($S6054&lt;&gt;1,COUNTA($J6054:$M6054)=0),0,IF(SUMPRODUCT(MAX(($C$5:$C$6173=$C6054)*($D$5:$D$6173=$D6054)*($S$5:$S$6173=1)*IFERROR($N$5:$N$6173*1,0)))&gt;0,ROUND($H6054*($N6054/SUMPRODUCT(MAX(($C$5:$C$6173=$C6054)*($D$5:$D$6173=$D6054)*($S$5:$S$6173=1)*IFERROR($N$5:$N$6173*1,0)))),4),0)))</f>
        <v/>
      </c>
      <c r="P6054" s="10" t="inlineStr">
        <is>
          <t>corse</t>
        </is>
      </c>
      <c r="Q6054" s="21">
        <f>IF($A6054="","",$A6054&amp;"|"&amp;$C6054)</f>
        <v/>
      </c>
      <c r="R6054" s="21">
        <f>IF($A6054="","",$A6054&amp;"|"&amp;$C6054&amp;"|"&amp;$D6054)</f>
        <v/>
      </c>
      <c r="S6054" s="21">
        <f>IF($A6054="","",IFERROR(INDEX(Offerte!$D$2:$D$200,MATCH($Q6054,Offerte!$L$2:$L$200,0)),0))</f>
        <v/>
      </c>
      <c r="T6054" s="21">
        <f>IF($A6054="","",IFERROR(INDEX(Offerte!$G$2:$G$200,MATCH($Q6054,Offerte!$L$2:$L$200,0)),"NO"))</f>
        <v/>
      </c>
    </row>
    <row r="6055">
      <c r="A6055" s="10">
        <f>IF(Offerte!$A197="","",Offerte!$A197)</f>
        <v/>
      </c>
      <c r="B6055" s="10">
        <f>IF(Offerte!$A197="","",Offerte!$B197)</f>
        <v/>
      </c>
      <c r="C6055" s="10">
        <f>IF(Offerte!$A197="","",Offerte!$C197)</f>
        <v/>
      </c>
      <c r="D6055" s="10" t="inlineStr">
        <is>
          <t>B.4.1</t>
        </is>
      </c>
      <c r="E6055" s="10" t="inlineStr">
        <is>
          <t>B</t>
        </is>
      </c>
      <c r="F6055" s="10" t="inlineStr">
        <is>
          <t>Q</t>
        </is>
      </c>
      <c r="G6055" s="10" t="inlineStr">
        <is>
          <t>higher</t>
        </is>
      </c>
      <c r="H6055" s="10" t="n">
        <v>3</v>
      </c>
      <c r="I6055" s="10" t="inlineStr">
        <is>
          <t>Percorrenze aggiuntive offerte nel Programma d'esercizio delle prime due fasi attuative</t>
        </is>
      </c>
      <c r="J6055" s="20" t="n"/>
      <c r="K6055" s="20" t="n"/>
      <c r="L6055" s="20" t="n"/>
      <c r="M6055" s="20" t="n"/>
      <c r="N6055" s="21">
        <f>IF($A6055="","",IFERROR(VALUE($J6055),0))</f>
        <v/>
      </c>
      <c r="O6055" s="21">
        <f>IF($A6055="",0,IF(OR($S6055&lt;&gt;1,COUNTA($J6055:$M6055)=0),0,IF(SUMPRODUCT(MAX(($C$5:$C$6173=$C6055)*($D$5:$D$6173=$D6055)*($S$5:$S$6173=1)*IFERROR($N$5:$N$6173*1,0)))&gt;0,ROUND($H6055*($N6055/SUMPRODUCT(MAX(($C$5:$C$6173=$C6055)*($D$5:$D$6173=$D6055)*($S$5:$S$6173=1)*IFERROR($N$5:$N$6173*1,0)))),4),0)))</f>
        <v/>
      </c>
      <c r="P6055" s="10" t="inlineStr">
        <is>
          <t>vett*km</t>
        </is>
      </c>
      <c r="Q6055" s="21">
        <f>IF($A6055="","",$A6055&amp;"|"&amp;$C6055)</f>
        <v/>
      </c>
      <c r="R6055" s="21">
        <f>IF($A6055="","",$A6055&amp;"|"&amp;$C6055&amp;"|"&amp;$D6055)</f>
        <v/>
      </c>
      <c r="S6055" s="21">
        <f>IF($A6055="","",IFERROR(INDEX(Offerte!$D$2:$D$200,MATCH($Q6055,Offerte!$L$2:$L$200,0)),0))</f>
        <v/>
      </c>
      <c r="T6055" s="21">
        <f>IF($A6055="","",IFERROR(INDEX(Offerte!$G$2:$G$200,MATCH($Q6055,Offerte!$L$2:$L$200,0)),"NO"))</f>
        <v/>
      </c>
    </row>
    <row r="6056">
      <c r="A6056" s="10">
        <f>IF(Offerte!$A197="","",Offerte!$A197)</f>
        <v/>
      </c>
      <c r="B6056" s="10">
        <f>IF(Offerte!$A197="","",Offerte!$B197)</f>
        <v/>
      </c>
      <c r="C6056" s="10">
        <f>IF(Offerte!$A197="","",Offerte!$C197)</f>
        <v/>
      </c>
      <c r="D6056" s="10" t="inlineStr">
        <is>
          <t>B.5.1</t>
        </is>
      </c>
      <c r="E6056" s="10" t="inlineStr">
        <is>
          <t>B</t>
        </is>
      </c>
      <c r="F6056" s="10" t="inlineStr">
        <is>
          <t>D</t>
        </is>
      </c>
      <c r="G6056" s="10" t="inlineStr">
        <is>
          <t>discretionary</t>
        </is>
      </c>
      <c r="H6056" s="10" t="n">
        <v>2</v>
      </c>
      <c r="I6056" s="10" t="inlineStr">
        <is>
          <t>Efficacia del progetto di servizi complementari DRT</t>
        </is>
      </c>
      <c r="J6056" s="20" t="n"/>
      <c r="K6056" s="20" t="n"/>
      <c r="L6056" s="20" t="n"/>
      <c r="M6056" s="20" t="n"/>
      <c r="N6056" s="21">
        <f>IF($A6056="","",MAX(0,MIN(1,IFERROR(VALUE($M6056),0))))</f>
        <v/>
      </c>
      <c r="O6056" s="21">
        <f>IF($A6056="",0,IF(OR($S6056&lt;&gt;1,COUNTA($J6056:$M6056)=0),0,IF(SUMPRODUCT(MAX(($C$5:$C$6173=$C6056)*($D$5:$D$6173=$D6056)*($S$5:$S$6173=1)*IFERROR($N$5:$N$6173*1,0)))&gt;0,ROUND($H6056*($N6056/SUMPRODUCT(MAX(($C$5:$C$6173=$C6056)*($D$5:$D$6173=$D6056)*($S$5:$S$6173=1)*IFERROR($N$5:$N$6173*1,0)))),4),0)))</f>
        <v/>
      </c>
      <c r="P6056" s="10" t="inlineStr">
        <is>
          <t>coeff.</t>
        </is>
      </c>
      <c r="Q6056" s="21">
        <f>IF($A6056="","",$A6056&amp;"|"&amp;$C6056)</f>
        <v/>
      </c>
      <c r="R6056" s="21">
        <f>IF($A6056="","",$A6056&amp;"|"&amp;$C6056&amp;"|"&amp;$D6056)</f>
        <v/>
      </c>
      <c r="S6056" s="21">
        <f>IF($A6056="","",IFERROR(INDEX(Offerte!$D$2:$D$200,MATCH($Q6056,Offerte!$L$2:$L$200,0)),0))</f>
        <v/>
      </c>
      <c r="T6056" s="21">
        <f>IF($A6056="","",IFERROR(INDEX(Offerte!$G$2:$G$200,MATCH($Q6056,Offerte!$L$2:$L$200,0)),"NO"))</f>
        <v/>
      </c>
    </row>
    <row r="6057">
      <c r="A6057" s="10">
        <f>IF(Offerte!$A197="","",Offerte!$A197)</f>
        <v/>
      </c>
      <c r="B6057" s="10">
        <f>IF(Offerte!$A197="","",Offerte!$B197)</f>
        <v/>
      </c>
      <c r="C6057" s="10">
        <f>IF(Offerte!$A197="","",Offerte!$C197)</f>
        <v/>
      </c>
      <c r="D6057" s="10" t="inlineStr">
        <is>
          <t>C.1.1</t>
        </is>
      </c>
      <c r="E6057" s="10" t="inlineStr">
        <is>
          <t>C</t>
        </is>
      </c>
      <c r="F6057" s="10" t="inlineStr">
        <is>
          <t>Q</t>
        </is>
      </c>
      <c r="G6057" s="10" t="inlineStr">
        <is>
          <t>higher</t>
        </is>
      </c>
      <c r="H6057" s="10" t="n">
        <v>2</v>
      </c>
      <c r="I6057" s="10" t="inlineStr">
        <is>
          <t>Tasso di copertura del servizio con telecamere BSD</t>
        </is>
      </c>
      <c r="J6057" s="20" t="n"/>
      <c r="K6057" s="20" t="n"/>
      <c r="L6057" s="20" t="n"/>
      <c r="M6057" s="20" t="n"/>
      <c r="N6057" s="21">
        <f>IF($A6057="","",IFERROR(VALUE($K6057)/VALUE($L6057),IFERROR(VALUE($J6057),0)))</f>
        <v/>
      </c>
      <c r="O6057" s="21">
        <f>IF($A6057="",0,IF(OR($S6057&lt;&gt;1,COUNTA($J6057:$M6057)=0),0,IF(SUMPRODUCT(MAX(($C$5:$C$6173=$C6057)*($D$5:$D$6173=$D6057)*($S$5:$S$6173=1)*IFERROR($N$5:$N$6173*1,0)))&gt;0,ROUND($H6057*($N6057/SUMPRODUCT(MAX(($C$5:$C$6173=$C6057)*($D$5:$D$6173=$D6057)*($S$5:$S$6173=1)*IFERROR($N$5:$N$6173*1,0)))),4),0)))</f>
        <v/>
      </c>
      <c r="P6057" s="10" t="inlineStr">
        <is>
          <t>Autobus attrezzati con telecamere BSD / Autobus totali in offerta, incluse scorte</t>
        </is>
      </c>
      <c r="Q6057" s="21">
        <f>IF($A6057="","",$A6057&amp;"|"&amp;$C6057)</f>
        <v/>
      </c>
      <c r="R6057" s="21">
        <f>IF($A6057="","",$A6057&amp;"|"&amp;$C6057&amp;"|"&amp;$D6057)</f>
        <v/>
      </c>
      <c r="S6057" s="21">
        <f>IF($A6057="","",IFERROR(INDEX(Offerte!$D$2:$D$200,MATCH($Q6057,Offerte!$L$2:$L$200,0)),0))</f>
        <v/>
      </c>
      <c r="T6057" s="21">
        <f>IF($A6057="","",IFERROR(INDEX(Offerte!$G$2:$G$200,MATCH($Q6057,Offerte!$L$2:$L$200,0)),"NO"))</f>
        <v/>
      </c>
    </row>
    <row r="6058">
      <c r="A6058" s="10">
        <f>IF(Offerte!$A197="","",Offerte!$A197)</f>
        <v/>
      </c>
      <c r="B6058" s="10">
        <f>IF(Offerte!$A197="","",Offerte!$B197)</f>
        <v/>
      </c>
      <c r="C6058" s="10">
        <f>IF(Offerte!$A197="","",Offerte!$C197)</f>
        <v/>
      </c>
      <c r="D6058" s="10" t="inlineStr">
        <is>
          <t>C.1.2</t>
        </is>
      </c>
      <c r="E6058" s="10" t="inlineStr">
        <is>
          <t>C</t>
        </is>
      </c>
      <c r="F6058" s="10" t="inlineStr">
        <is>
          <t>Q</t>
        </is>
      </c>
      <c r="G6058" s="10" t="inlineStr">
        <is>
          <t>higher</t>
        </is>
      </c>
      <c r="H6058" s="10" t="n">
        <v>2</v>
      </c>
      <c r="I6058" s="10" t="inlineStr">
        <is>
          <t>Tasso di copertura del servizio con telecamere ADAS</t>
        </is>
      </c>
      <c r="J6058" s="20" t="n"/>
      <c r="K6058" s="20" t="n"/>
      <c r="L6058" s="20" t="n"/>
      <c r="M6058" s="20" t="n"/>
      <c r="N6058" s="21">
        <f>IF($A6058="","",IFERROR(VALUE($K6058)/VALUE($L6058),IFERROR(VALUE($J6058),0)))</f>
        <v/>
      </c>
      <c r="O6058" s="21">
        <f>IF($A6058="",0,IF(OR($S6058&lt;&gt;1,COUNTA($J6058:$M6058)=0),0,IF(SUMPRODUCT(MAX(($C$5:$C$6173=$C6058)*($D$5:$D$6173=$D6058)*($S$5:$S$6173=1)*IFERROR($N$5:$N$6173*1,0)))&gt;0,ROUND($H6058*($N6058/SUMPRODUCT(MAX(($C$5:$C$6173=$C6058)*($D$5:$D$6173=$D6058)*($S$5:$S$6173=1)*IFERROR($N$5:$N$6173*1,0)))),4),0)))</f>
        <v/>
      </c>
      <c r="P6058" s="10" t="inlineStr">
        <is>
          <t>Autobus attrezzati con telecamere ADAS / Autobus totali in offerta, incluse scorte</t>
        </is>
      </c>
      <c r="Q6058" s="21">
        <f>IF($A6058="","",$A6058&amp;"|"&amp;$C6058)</f>
        <v/>
      </c>
      <c r="R6058" s="21">
        <f>IF($A6058="","",$A6058&amp;"|"&amp;$C6058&amp;"|"&amp;$D6058)</f>
        <v/>
      </c>
      <c r="S6058" s="21">
        <f>IF($A6058="","",IFERROR(INDEX(Offerte!$D$2:$D$200,MATCH($Q6058,Offerte!$L$2:$L$200,0)),0))</f>
        <v/>
      </c>
      <c r="T6058" s="21">
        <f>IF($A6058="","",IFERROR(INDEX(Offerte!$G$2:$G$200,MATCH($Q6058,Offerte!$L$2:$L$200,0)),"NO"))</f>
        <v/>
      </c>
    </row>
    <row r="6059">
      <c r="A6059" s="10">
        <f>IF(Offerte!$A197="","",Offerte!$A197)</f>
        <v/>
      </c>
      <c r="B6059" s="10">
        <f>IF(Offerte!$A197="","",Offerte!$B197)</f>
        <v/>
      </c>
      <c r="C6059" s="10">
        <f>IF(Offerte!$A197="","",Offerte!$C197)</f>
        <v/>
      </c>
      <c r="D6059" s="10" t="inlineStr">
        <is>
          <t>C.2.1</t>
        </is>
      </c>
      <c r="E6059" s="10" t="inlineStr">
        <is>
          <t>C</t>
        </is>
      </c>
      <c r="F6059" s="10" t="inlineStr">
        <is>
          <t>Q</t>
        </is>
      </c>
      <c r="G6059" s="10" t="inlineStr">
        <is>
          <t>higher</t>
        </is>
      </c>
      <c r="H6059" s="10" t="n">
        <v>3</v>
      </c>
      <c r="I6059" s="10" t="inlineStr">
        <is>
          <t>Tasso di copertura del servizio con telecamere di bordo di videosorveglianza</t>
        </is>
      </c>
      <c r="J6059" s="20" t="n"/>
      <c r="K6059" s="20" t="n"/>
      <c r="L6059" s="20" t="n"/>
      <c r="M6059" s="20" t="n"/>
      <c r="N6059" s="21">
        <f>IF($A6059="","",IFERROR(VALUE($K6059)/VALUE($L6059),IFERROR(VALUE($J6059),0)))</f>
        <v/>
      </c>
      <c r="O6059" s="21">
        <f>IF($A6059="",0,IF(OR($S6059&lt;&gt;1,COUNTA($J6059:$M6059)=0),0,IF(SUMPRODUCT(MAX(($C$5:$C$6173=$C6059)*($D$5:$D$6173=$D6059)*($S$5:$S$6173=1)*IFERROR($N$5:$N$6173*1,0)))&gt;0,ROUND($H6059*($N6059/SUMPRODUCT(MAX(($C$5:$C$6173=$C6059)*($D$5:$D$6173=$D6059)*($S$5:$S$6173=1)*IFERROR($N$5:$N$6173*1,0)))),4),0)))</f>
        <v/>
      </c>
      <c r="P6059" s="10" t="inlineStr">
        <is>
          <t>Autobus attrezzati con videosorveglianza / Autobus totali in offerta, incluse scorte</t>
        </is>
      </c>
      <c r="Q6059" s="21">
        <f>IF($A6059="","",$A6059&amp;"|"&amp;$C6059)</f>
        <v/>
      </c>
      <c r="R6059" s="21">
        <f>IF($A6059="","",$A6059&amp;"|"&amp;$C6059&amp;"|"&amp;$D6059)</f>
        <v/>
      </c>
      <c r="S6059" s="21">
        <f>IF($A6059="","",IFERROR(INDEX(Offerte!$D$2:$D$200,MATCH($Q6059,Offerte!$L$2:$L$200,0)),0))</f>
        <v/>
      </c>
      <c r="T6059" s="21">
        <f>IF($A6059="","",IFERROR(INDEX(Offerte!$G$2:$G$200,MATCH($Q6059,Offerte!$L$2:$L$200,0)),"NO"))</f>
        <v/>
      </c>
    </row>
    <row r="6060">
      <c r="A6060" s="10">
        <f>IF(Offerte!$A197="","",Offerte!$A197)</f>
        <v/>
      </c>
      <c r="B6060" s="10">
        <f>IF(Offerte!$A197="","",Offerte!$B197)</f>
        <v/>
      </c>
      <c r="C6060" s="10">
        <f>IF(Offerte!$A197="","",Offerte!$C197)</f>
        <v/>
      </c>
      <c r="D6060" s="10" t="inlineStr">
        <is>
          <t>C.2.2</t>
        </is>
      </c>
      <c r="E6060" s="10" t="inlineStr">
        <is>
          <t>C</t>
        </is>
      </c>
      <c r="F6060" s="10" t="inlineStr">
        <is>
          <t>T</t>
        </is>
      </c>
      <c r="G6060" s="10" t="inlineStr">
        <is>
          <t>tabular</t>
        </is>
      </c>
      <c r="H6060" s="10" t="n">
        <v>1</v>
      </c>
      <c r="I6060" s="10" t="inlineStr">
        <is>
          <t>Software video/audio analisi per situazioni di pericolo</t>
        </is>
      </c>
      <c r="J6060" s="20" t="n"/>
      <c r="K6060" s="20" t="n"/>
      <c r="L6060" s="20" t="n"/>
      <c r="M6060" s="20" t="n"/>
      <c r="N6060" s="21">
        <f>IF($A6060="","",IF(IFERROR(VALUE($M6060),0)=1,1,0))</f>
        <v/>
      </c>
      <c r="O6060" s="21">
        <f>IF($A6060="",0,IF(OR($S6060&lt;&gt;1,COUNTA($J6060:$M6060)=0),0,IF($N6060=1,$H6060,0)))</f>
        <v/>
      </c>
      <c r="P6060" s="10" t="inlineStr">
        <is>
          <t>sì/no</t>
        </is>
      </c>
      <c r="Q6060" s="21">
        <f>IF($A6060="","",$A6060&amp;"|"&amp;$C6060)</f>
        <v/>
      </c>
      <c r="R6060" s="21">
        <f>IF($A6060="","",$A6060&amp;"|"&amp;$C6060&amp;"|"&amp;$D6060)</f>
        <v/>
      </c>
      <c r="S6060" s="21">
        <f>IF($A6060="","",IFERROR(INDEX(Offerte!$D$2:$D$200,MATCH($Q6060,Offerte!$L$2:$L$200,0)),0))</f>
        <v/>
      </c>
      <c r="T6060" s="21">
        <f>IF($A6060="","",IFERROR(INDEX(Offerte!$G$2:$G$200,MATCH($Q6060,Offerte!$L$2:$L$200,0)),"NO"))</f>
        <v/>
      </c>
    </row>
    <row r="6061">
      <c r="A6061" s="10">
        <f>IF(Offerte!$A197="","",Offerte!$A197)</f>
        <v/>
      </c>
      <c r="B6061" s="10">
        <f>IF(Offerte!$A197="","",Offerte!$B197)</f>
        <v/>
      </c>
      <c r="C6061" s="10">
        <f>IF(Offerte!$A197="","",Offerte!$C197)</f>
        <v/>
      </c>
      <c r="D6061" s="10" t="inlineStr">
        <is>
          <t>C.2.3</t>
        </is>
      </c>
      <c r="E6061" s="10" t="inlineStr">
        <is>
          <t>C</t>
        </is>
      </c>
      <c r="F6061" s="10" t="inlineStr">
        <is>
          <t>T</t>
        </is>
      </c>
      <c r="G6061" s="10" t="inlineStr">
        <is>
          <t>tabular</t>
        </is>
      </c>
      <c r="H6061" s="10" t="n">
        <v>1</v>
      </c>
      <c r="I6061" s="10" t="inlineStr">
        <is>
          <t>Collegamento con centrale qualificata di pronto intervento</t>
        </is>
      </c>
      <c r="J6061" s="20" t="n"/>
      <c r="K6061" s="20" t="n"/>
      <c r="L6061" s="20" t="n"/>
      <c r="M6061" s="20" t="n"/>
      <c r="N6061" s="21">
        <f>IF($A6061="","",IF(IFERROR(VALUE($M6061),0)=1,1,0))</f>
        <v/>
      </c>
      <c r="O6061" s="21">
        <f>IF($A6061="",0,IF(OR($S6061&lt;&gt;1,COUNTA($J6061:$M6061)=0),0,IF($N6061=1,$H6061,0)))</f>
        <v/>
      </c>
      <c r="P6061" s="10" t="inlineStr">
        <is>
          <t>sì/no</t>
        </is>
      </c>
      <c r="Q6061" s="21">
        <f>IF($A6061="","",$A6061&amp;"|"&amp;$C6061)</f>
        <v/>
      </c>
      <c r="R6061" s="21">
        <f>IF($A6061="","",$A6061&amp;"|"&amp;$C6061&amp;"|"&amp;$D6061)</f>
        <v/>
      </c>
      <c r="S6061" s="21">
        <f>IF($A6061="","",IFERROR(INDEX(Offerte!$D$2:$D$200,MATCH($Q6061,Offerte!$L$2:$L$200,0)),0))</f>
        <v/>
      </c>
      <c r="T6061" s="21">
        <f>IF($A6061="","",IFERROR(INDEX(Offerte!$G$2:$G$200,MATCH($Q6061,Offerte!$L$2:$L$200,0)),"NO"))</f>
        <v/>
      </c>
    </row>
    <row r="6062">
      <c r="A6062" s="10">
        <f>IF(Offerte!$A197="","",Offerte!$A197)</f>
        <v/>
      </c>
      <c r="B6062" s="10">
        <f>IF(Offerte!$A197="","",Offerte!$B197)</f>
        <v/>
      </c>
      <c r="C6062" s="10">
        <f>IF(Offerte!$A197="","",Offerte!$C197)</f>
        <v/>
      </c>
      <c r="D6062" s="10" t="inlineStr">
        <is>
          <t>C.2.4</t>
        </is>
      </c>
      <c r="E6062" s="10" t="inlineStr">
        <is>
          <t>C</t>
        </is>
      </c>
      <c r="F6062" s="10" t="inlineStr">
        <is>
          <t>Q</t>
        </is>
      </c>
      <c r="G6062" s="10" t="inlineStr">
        <is>
          <t>higher</t>
        </is>
      </c>
      <c r="H6062" s="10" t="n">
        <v>1</v>
      </c>
      <c r="I6062" s="10" t="inlineStr">
        <is>
          <t>Tasso di copertura del servizio con dispositivi per la chiamata di emergenza del conducente</t>
        </is>
      </c>
      <c r="J6062" s="20" t="n"/>
      <c r="K6062" s="20" t="n"/>
      <c r="L6062" s="20" t="n"/>
      <c r="M6062" s="20" t="n"/>
      <c r="N6062" s="21">
        <f>IF($A6062="","",IFERROR(VALUE($K6062)/VALUE($L6062),IFERROR(VALUE($J6062),0)))</f>
        <v/>
      </c>
      <c r="O6062" s="21">
        <f>IF($A6062="",0,IF(OR($S6062&lt;&gt;1,COUNTA($J6062:$M6062)=0),0,IF(SUMPRODUCT(MAX(($C$5:$C$6173=$C6062)*($D$5:$D$6173=$D6062)*($S$5:$S$6173=1)*IFERROR($N$5:$N$6173*1,0)))&gt;0,ROUND($H6062*($N6062/SUMPRODUCT(MAX(($C$5:$C$6173=$C6062)*($D$5:$D$6173=$D6062)*($S$5:$S$6173=1)*IFERROR($N$5:$N$6173*1,0)))),4),0)))</f>
        <v/>
      </c>
      <c r="P6062" s="10" t="inlineStr">
        <is>
          <t>Autobus attrezzati con chiamata di emergenza / Autobus totali in offerta, incluse scorte</t>
        </is>
      </c>
      <c r="Q6062" s="21">
        <f>IF($A6062="","",$A6062&amp;"|"&amp;$C6062)</f>
        <v/>
      </c>
      <c r="R6062" s="21">
        <f>IF($A6062="","",$A6062&amp;"|"&amp;$C6062&amp;"|"&amp;$D6062)</f>
        <v/>
      </c>
      <c r="S6062" s="21">
        <f>IF($A6062="","",IFERROR(INDEX(Offerte!$D$2:$D$200,MATCH($Q6062,Offerte!$L$2:$L$200,0)),0))</f>
        <v/>
      </c>
      <c r="T6062" s="21">
        <f>IF($A6062="","",IFERROR(INDEX(Offerte!$G$2:$G$200,MATCH($Q6062,Offerte!$L$2:$L$200,0)),"NO"))</f>
        <v/>
      </c>
    </row>
    <row r="6063">
      <c r="A6063" s="10">
        <f>IF(Offerte!$A197="","",Offerte!$A197)</f>
        <v/>
      </c>
      <c r="B6063" s="10">
        <f>IF(Offerte!$A197="","",Offerte!$B197)</f>
        <v/>
      </c>
      <c r="C6063" s="10">
        <f>IF(Offerte!$A197="","",Offerte!$C197)</f>
        <v/>
      </c>
      <c r="D6063" s="10" t="inlineStr">
        <is>
          <t>C.3.1</t>
        </is>
      </c>
      <c r="E6063" s="10" t="inlineStr">
        <is>
          <t>C</t>
        </is>
      </c>
      <c r="F6063" s="10" t="inlineStr">
        <is>
          <t>Q</t>
        </is>
      </c>
      <c r="G6063" s="10" t="inlineStr">
        <is>
          <t>higher</t>
        </is>
      </c>
      <c r="H6063" s="10" t="n">
        <v>2</v>
      </c>
      <c r="I6063" s="10" t="inlineStr">
        <is>
          <t>Tasso di copertura del servizio con dispositivi di informazione dinamica a bordo mezzo</t>
        </is>
      </c>
      <c r="J6063" s="20" t="n"/>
      <c r="K6063" s="20" t="n"/>
      <c r="L6063" s="20" t="n"/>
      <c r="M6063" s="20" t="n"/>
      <c r="N6063" s="21">
        <f>IF($A6063="","",IFERROR(VALUE($K6063)/VALUE($L6063),IFERROR(VALUE($J6063),0)))</f>
        <v/>
      </c>
      <c r="O6063" s="21">
        <f>IF($A6063="",0,IF(OR($S6063&lt;&gt;1,COUNTA($J6063:$M6063)=0),0,IF(SUMPRODUCT(MAX(($C$5:$C$6173=$C6063)*($D$5:$D$6173=$D6063)*($S$5:$S$6173=1)*IFERROR($N$5:$N$6173*1,0)))&gt;0,ROUND($H6063*($N6063/SUMPRODUCT(MAX(($C$5:$C$6173=$C6063)*($D$5:$D$6173=$D6063)*($S$5:$S$6173=1)*IFERROR($N$5:$N$6173*1,0)))),4),0)))</f>
        <v/>
      </c>
      <c r="P6063" s="10" t="inlineStr">
        <is>
          <t>Autobus con monitor e indicatori vocali / Autobus totali in offerta, incluse scorte</t>
        </is>
      </c>
      <c r="Q6063" s="21">
        <f>IF($A6063="","",$A6063&amp;"|"&amp;$C6063)</f>
        <v/>
      </c>
      <c r="R6063" s="21">
        <f>IF($A6063="","",$A6063&amp;"|"&amp;$C6063&amp;"|"&amp;$D6063)</f>
        <v/>
      </c>
      <c r="S6063" s="21">
        <f>IF($A6063="","",IFERROR(INDEX(Offerte!$D$2:$D$200,MATCH($Q6063,Offerte!$L$2:$L$200,0)),0))</f>
        <v/>
      </c>
      <c r="T6063" s="21">
        <f>IF($A6063="","",IFERROR(INDEX(Offerte!$G$2:$G$200,MATCH($Q6063,Offerte!$L$2:$L$200,0)),"NO"))</f>
        <v/>
      </c>
    </row>
    <row r="6064">
      <c r="A6064" s="10">
        <f>IF(Offerte!$A197="","",Offerte!$A197)</f>
        <v/>
      </c>
      <c r="B6064" s="10">
        <f>IF(Offerte!$A197="","",Offerte!$B197)</f>
        <v/>
      </c>
      <c r="C6064" s="10">
        <f>IF(Offerte!$A197="","",Offerte!$C197)</f>
        <v/>
      </c>
      <c r="D6064" s="10" t="inlineStr">
        <is>
          <t>C.3.2</t>
        </is>
      </c>
      <c r="E6064" s="10" t="inlineStr">
        <is>
          <t>C</t>
        </is>
      </c>
      <c r="F6064" s="10" t="inlineStr">
        <is>
          <t>T</t>
        </is>
      </c>
      <c r="G6064" s="10" t="inlineStr">
        <is>
          <t>tabular</t>
        </is>
      </c>
      <c r="H6064" s="10" t="n">
        <v>2</v>
      </c>
      <c r="I6064" s="10" t="inlineStr">
        <is>
          <t>Informazioni a bordo su coincidenze ai nodi</t>
        </is>
      </c>
      <c r="J6064" s="20" t="n"/>
      <c r="K6064" s="20" t="n"/>
      <c r="L6064" s="20" t="n"/>
      <c r="M6064" s="20" t="n"/>
      <c r="N6064" s="21">
        <f>IF($A6064="","",IF(IFERROR(VALUE($M6064),0)=1,1,0))</f>
        <v/>
      </c>
      <c r="O6064" s="21">
        <f>IF($A6064="",0,IF(OR($S6064&lt;&gt;1,COUNTA($J6064:$M6064)=0),0,IF(AND($N6064=1,IFERROR(SUMIFS($N$5:$N$6173,$Q$5:$Q$6173,$Q6064,$D$5:$D$6173,"C.3.1"),0)&gt;=0.5),$H6064,0)))</f>
        <v/>
      </c>
      <c r="P6064" s="10" t="inlineStr">
        <is>
          <t>Dipende da C.3.1 &gt;= 0.5</t>
        </is>
      </c>
      <c r="Q6064" s="21">
        <f>IF($A6064="","",$A6064&amp;"|"&amp;$C6064)</f>
        <v/>
      </c>
      <c r="R6064" s="21">
        <f>IF($A6064="","",$A6064&amp;"|"&amp;$C6064&amp;"|"&amp;$D6064)</f>
        <v/>
      </c>
      <c r="S6064" s="21">
        <f>IF($A6064="","",IFERROR(INDEX(Offerte!$D$2:$D$200,MATCH($Q6064,Offerte!$L$2:$L$200,0)),0))</f>
        <v/>
      </c>
      <c r="T6064" s="21">
        <f>IF($A6064="","",IFERROR(INDEX(Offerte!$G$2:$G$200,MATCH($Q6064,Offerte!$L$2:$L$200,0)),"NO"))</f>
        <v/>
      </c>
    </row>
    <row r="6065">
      <c r="A6065" s="10">
        <f>IF(Offerte!$A197="","",Offerte!$A197)</f>
        <v/>
      </c>
      <c r="B6065" s="10">
        <f>IF(Offerte!$A197="","",Offerte!$B197)</f>
        <v/>
      </c>
      <c r="C6065" s="10">
        <f>IF(Offerte!$A197="","",Offerte!$C197)</f>
        <v/>
      </c>
      <c r="D6065" s="10" t="inlineStr">
        <is>
          <t>D.1.1</t>
        </is>
      </c>
      <c r="E6065" s="10" t="inlineStr">
        <is>
          <t>D</t>
        </is>
      </c>
      <c r="F6065" s="10" t="inlineStr">
        <is>
          <t>Q</t>
        </is>
      </c>
      <c r="G6065" s="10" t="inlineStr">
        <is>
          <t>higher</t>
        </is>
      </c>
      <c r="H6065" s="10" t="n">
        <v>3</v>
      </c>
      <c r="I6065" s="10" t="inlineStr">
        <is>
          <t>Installazione di pensiline</t>
        </is>
      </c>
      <c r="J6065" s="20" t="n"/>
      <c r="K6065" s="20" t="n"/>
      <c r="L6065" s="20" t="n"/>
      <c r="M6065" s="20" t="n"/>
      <c r="N6065" s="21">
        <f>IF($A6065="","",IFERROR(VALUE($J6065),0))</f>
        <v/>
      </c>
      <c r="O6065" s="21">
        <f>IF($A6065="",0,IF(OR($S6065&lt;&gt;1,COUNTA($J6065:$M6065)=0),0,IF(SUMPRODUCT(MAX(($C$5:$C$6173=$C6065)*($D$5:$D$6173=$D6065)*($S$5:$S$6173=1)*IFERROR($N$5:$N$6173*1,0)))&gt;0,ROUND($H6065*($N6065/SUMPRODUCT(MAX(($C$5:$C$6173=$C6065)*($D$5:$D$6173=$D6065)*($S$5:$S$6173=1)*IFERROR($N$5:$N$6173*1,0)))),4),0)))</f>
        <v/>
      </c>
      <c r="P6065" s="10" t="inlineStr">
        <is>
          <t>fermate</t>
        </is>
      </c>
      <c r="Q6065" s="21">
        <f>IF($A6065="","",$A6065&amp;"|"&amp;$C6065)</f>
        <v/>
      </c>
      <c r="R6065" s="21">
        <f>IF($A6065="","",$A6065&amp;"|"&amp;$C6065&amp;"|"&amp;$D6065)</f>
        <v/>
      </c>
      <c r="S6065" s="21">
        <f>IF($A6065="","",IFERROR(INDEX(Offerte!$D$2:$D$200,MATCH($Q6065,Offerte!$L$2:$L$200,0)),0))</f>
        <v/>
      </c>
      <c r="T6065" s="21">
        <f>IF($A6065="","",IFERROR(INDEX(Offerte!$G$2:$G$200,MATCH($Q6065,Offerte!$L$2:$L$200,0)),"NO"))</f>
        <v/>
      </c>
    </row>
    <row r="6066">
      <c r="A6066" s="10">
        <f>IF(Offerte!$A197="","",Offerte!$A197)</f>
        <v/>
      </c>
      <c r="B6066" s="10">
        <f>IF(Offerte!$A197="","",Offerte!$B197)</f>
        <v/>
      </c>
      <c r="C6066" s="10">
        <f>IF(Offerte!$A197="","",Offerte!$C197)</f>
        <v/>
      </c>
      <c r="D6066" s="10" t="inlineStr">
        <is>
          <t>D.1.2</t>
        </is>
      </c>
      <c r="E6066" s="10" t="inlineStr">
        <is>
          <t>D</t>
        </is>
      </c>
      <c r="F6066" s="10" t="inlineStr">
        <is>
          <t>Q</t>
        </is>
      </c>
      <c r="G6066" s="10" t="inlineStr">
        <is>
          <t>higher</t>
        </is>
      </c>
      <c r="H6066" s="10" t="n">
        <v>3</v>
      </c>
      <c r="I6066" s="10" t="inlineStr">
        <is>
          <t>Installazione di paline di fermata conformi alla DGR 581/2023</t>
        </is>
      </c>
      <c r="J6066" s="20" t="n"/>
      <c r="K6066" s="20" t="n"/>
      <c r="L6066" s="20" t="n"/>
      <c r="M6066" s="20" t="n"/>
      <c r="N6066" s="21">
        <f>IF($A6066="","",IFERROR(VALUE($J6066),0))</f>
        <v/>
      </c>
      <c r="O6066" s="21">
        <f>IF($A6066="",0,IF(OR($S6066&lt;&gt;1,COUNTA($J6066:$M6066)=0),0,IF(SUMPRODUCT(MAX(($C$5:$C$6173=$C6066)*($D$5:$D$6173=$D6066)*($S$5:$S$6173=1)*IFERROR($N$5:$N$6173*1,0)))&gt;0,ROUND($H6066*($N6066/SUMPRODUCT(MAX(($C$5:$C$6173=$C6066)*($D$5:$D$6173=$D6066)*($S$5:$S$6173=1)*IFERROR($N$5:$N$6173*1,0)))),4),0)))</f>
        <v/>
      </c>
      <c r="P6066" s="10" t="inlineStr">
        <is>
          <t>fermate</t>
        </is>
      </c>
      <c r="Q6066" s="21">
        <f>IF($A6066="","",$A6066&amp;"|"&amp;$C6066)</f>
        <v/>
      </c>
      <c r="R6066" s="21">
        <f>IF($A6066="","",$A6066&amp;"|"&amp;$C6066&amp;"|"&amp;$D6066)</f>
        <v/>
      </c>
      <c r="S6066" s="21">
        <f>IF($A6066="","",IFERROR(INDEX(Offerte!$D$2:$D$200,MATCH($Q6066,Offerte!$L$2:$L$200,0)),0))</f>
        <v/>
      </c>
      <c r="T6066" s="21">
        <f>IF($A6066="","",IFERROR(INDEX(Offerte!$G$2:$G$200,MATCH($Q6066,Offerte!$L$2:$L$200,0)),"NO"))</f>
        <v/>
      </c>
    </row>
    <row r="6067">
      <c r="A6067" s="10">
        <f>IF(Offerte!$A197="","",Offerte!$A197)</f>
        <v/>
      </c>
      <c r="B6067" s="10">
        <f>IF(Offerte!$A197="","",Offerte!$B197)</f>
        <v/>
      </c>
      <c r="C6067" s="10">
        <f>IF(Offerte!$A197="","",Offerte!$C197)</f>
        <v/>
      </c>
      <c r="D6067" s="10" t="inlineStr">
        <is>
          <t>D.1.3</t>
        </is>
      </c>
      <c r="E6067" s="10" t="inlineStr">
        <is>
          <t>D</t>
        </is>
      </c>
      <c r="F6067" s="10" t="inlineStr">
        <is>
          <t>Q</t>
        </is>
      </c>
      <c r="G6067" s="10" t="inlineStr">
        <is>
          <t>higher</t>
        </is>
      </c>
      <c r="H6067" s="10" t="n">
        <v>2</v>
      </c>
      <c r="I6067" s="10" t="inlineStr">
        <is>
          <t>Display informativi connessi alle fermate</t>
        </is>
      </c>
      <c r="J6067" s="20" t="n"/>
      <c r="K6067" s="20" t="n"/>
      <c r="L6067" s="20" t="n"/>
      <c r="M6067" s="20" t="n"/>
      <c r="N6067" s="21">
        <f>IF($A6067="","",IFERROR(VALUE($J6067),0))</f>
        <v/>
      </c>
      <c r="O6067" s="21">
        <f>IF($A6067="",0,IF(OR($S6067&lt;&gt;1,COUNTA($J6067:$M6067)=0),0,IF(SUMPRODUCT(MAX(($C$5:$C$6173=$C6067)*($D$5:$D$6173=$D6067)*($S$5:$S$6173=1)*IFERROR($N$5:$N$6173*1,0)))&gt;0,ROUND($H6067*($N6067/SUMPRODUCT(MAX(($C$5:$C$6173=$C6067)*($D$5:$D$6173=$D6067)*($S$5:$S$6173=1)*IFERROR($N$5:$N$6173*1,0)))),4),0)))</f>
        <v/>
      </c>
      <c r="P6067" s="10" t="inlineStr">
        <is>
          <t>fermate</t>
        </is>
      </c>
      <c r="Q6067" s="21">
        <f>IF($A6067="","",$A6067&amp;"|"&amp;$C6067)</f>
        <v/>
      </c>
      <c r="R6067" s="21">
        <f>IF($A6067="","",$A6067&amp;"|"&amp;$C6067&amp;"|"&amp;$D6067)</f>
        <v/>
      </c>
      <c r="S6067" s="21">
        <f>IF($A6067="","",IFERROR(INDEX(Offerte!$D$2:$D$200,MATCH($Q6067,Offerte!$L$2:$L$200,0)),0))</f>
        <v/>
      </c>
      <c r="T6067" s="21">
        <f>IF($A6067="","",IFERROR(INDEX(Offerte!$G$2:$G$200,MATCH($Q6067,Offerte!$L$2:$L$200,0)),"NO"))</f>
        <v/>
      </c>
    </row>
    <row r="6068">
      <c r="A6068" s="10">
        <f>IF(Offerte!$A197="","",Offerte!$A197)</f>
        <v/>
      </c>
      <c r="B6068" s="10">
        <f>IF(Offerte!$A197="","",Offerte!$B197)</f>
        <v/>
      </c>
      <c r="C6068" s="10">
        <f>IF(Offerte!$A197="","",Offerte!$C197)</f>
        <v/>
      </c>
      <c r="D6068" s="10" t="inlineStr">
        <is>
          <t>D.2.1</t>
        </is>
      </c>
      <c r="E6068" s="10" t="inlineStr">
        <is>
          <t>D</t>
        </is>
      </c>
      <c r="F6068" s="10" t="inlineStr">
        <is>
          <t>Q</t>
        </is>
      </c>
      <c r="G6068" s="10" t="inlineStr">
        <is>
          <t>higher</t>
        </is>
      </c>
      <c r="H6068" s="10" t="n">
        <v>2</v>
      </c>
      <c r="I6068" s="10" t="inlineStr">
        <is>
          <t>Segnali tattili Loges-Vet-Evolution</t>
        </is>
      </c>
      <c r="J6068" s="20" t="n"/>
      <c r="K6068" s="20" t="n"/>
      <c r="L6068" s="20" t="n"/>
      <c r="M6068" s="20" t="n"/>
      <c r="N6068" s="21">
        <f>IF($A6068="","",IFERROR(VALUE($J6068),0))</f>
        <v/>
      </c>
      <c r="O6068" s="21">
        <f>IF($A6068="",0,IF(OR($S6068&lt;&gt;1,COUNTA($J6068:$M6068)=0),0,IF(SUMPRODUCT(MAX(($C$5:$C$6173=$C6068)*($D$5:$D$6173=$D6068)*($S$5:$S$6173=1)*IFERROR($N$5:$N$6173*1,0)))&gt;0,ROUND($H6068*($N6068/SUMPRODUCT(MAX(($C$5:$C$6173=$C6068)*($D$5:$D$6173=$D6068)*($S$5:$S$6173=1)*IFERROR($N$5:$N$6173*1,0)))),4),0)))</f>
        <v/>
      </c>
      <c r="P6068" s="10" t="inlineStr">
        <is>
          <t>fermate</t>
        </is>
      </c>
      <c r="Q6068" s="21">
        <f>IF($A6068="","",$A6068&amp;"|"&amp;$C6068)</f>
        <v/>
      </c>
      <c r="R6068" s="21">
        <f>IF($A6068="","",$A6068&amp;"|"&amp;$C6068&amp;"|"&amp;$D6068)</f>
        <v/>
      </c>
      <c r="S6068" s="21">
        <f>IF($A6068="","",IFERROR(INDEX(Offerte!$D$2:$D$200,MATCH($Q6068,Offerte!$L$2:$L$200,0)),0))</f>
        <v/>
      </c>
      <c r="T6068" s="21">
        <f>IF($A6068="","",IFERROR(INDEX(Offerte!$G$2:$G$200,MATCH($Q6068,Offerte!$L$2:$L$200,0)),"NO"))</f>
        <v/>
      </c>
    </row>
    <row r="6069">
      <c r="A6069" s="10">
        <f>IF(Offerte!$A197="","",Offerte!$A197)</f>
        <v/>
      </c>
      <c r="B6069" s="10">
        <f>IF(Offerte!$A197="","",Offerte!$B197)</f>
        <v/>
      </c>
      <c r="C6069" s="10">
        <f>IF(Offerte!$A197="","",Offerte!$C197)</f>
        <v/>
      </c>
      <c r="D6069" s="10" t="inlineStr">
        <is>
          <t>E.1.1</t>
        </is>
      </c>
      <c r="E6069" s="10" t="inlineStr">
        <is>
          <t>E</t>
        </is>
      </c>
      <c r="F6069" s="10" t="inlineStr">
        <is>
          <t>T</t>
        </is>
      </c>
      <c r="G6069" s="10" t="inlineStr">
        <is>
          <t>tabular</t>
        </is>
      </c>
      <c r="H6069" s="10" t="n">
        <v>2</v>
      </c>
      <c r="I6069" s="10" t="inlineStr">
        <is>
          <t>Mobile app con travel planner PRM</t>
        </is>
      </c>
      <c r="J6069" s="20" t="n"/>
      <c r="K6069" s="20" t="n"/>
      <c r="L6069" s="20" t="n"/>
      <c r="M6069" s="20" t="n"/>
      <c r="N6069" s="21">
        <f>IF($A6069="","",IF(IFERROR(VALUE($M6069),0)=1,1,0))</f>
        <v/>
      </c>
      <c r="O6069" s="21">
        <f>IF($A6069="",0,IF(OR($S6069&lt;&gt;1,COUNTA($J6069:$M6069)=0),0,IF($N6069=1,$H6069,0)))</f>
        <v/>
      </c>
      <c r="P6069" s="10" t="inlineStr">
        <is>
          <t>sì/no</t>
        </is>
      </c>
      <c r="Q6069" s="21">
        <f>IF($A6069="","",$A6069&amp;"|"&amp;$C6069)</f>
        <v/>
      </c>
      <c r="R6069" s="21">
        <f>IF($A6069="","",$A6069&amp;"|"&amp;$C6069&amp;"|"&amp;$D6069)</f>
        <v/>
      </c>
      <c r="S6069" s="21">
        <f>IF($A6069="","",IFERROR(INDEX(Offerte!$D$2:$D$200,MATCH($Q6069,Offerte!$L$2:$L$200,0)),0))</f>
        <v/>
      </c>
      <c r="T6069" s="21">
        <f>IF($A6069="","",IFERROR(INDEX(Offerte!$G$2:$G$200,MATCH($Q6069,Offerte!$L$2:$L$200,0)),"NO"))</f>
        <v/>
      </c>
    </row>
    <row r="6070">
      <c r="A6070" s="10">
        <f>IF(Offerte!$A197="","",Offerte!$A197)</f>
        <v/>
      </c>
      <c r="B6070" s="10">
        <f>IF(Offerte!$A197="","",Offerte!$B197)</f>
        <v/>
      </c>
      <c r="C6070" s="10">
        <f>IF(Offerte!$A197="","",Offerte!$C197)</f>
        <v/>
      </c>
      <c r="D6070" s="10" t="inlineStr">
        <is>
          <t>E.2.1</t>
        </is>
      </c>
      <c r="E6070" s="10" t="inlineStr">
        <is>
          <t>E</t>
        </is>
      </c>
      <c r="F6070" s="10" t="inlineStr">
        <is>
          <t>D</t>
        </is>
      </c>
      <c r="G6070" s="10" t="inlineStr">
        <is>
          <t>discretionary</t>
        </is>
      </c>
      <c r="H6070" s="10" t="n">
        <v>2</v>
      </c>
      <c r="I6070" s="10" t="inlineStr">
        <is>
          <t>Altre azioni informative e rapporti con gli utenti</t>
        </is>
      </c>
      <c r="J6070" s="20" t="n"/>
      <c r="K6070" s="20" t="n"/>
      <c r="L6070" s="20" t="n"/>
      <c r="M6070" s="20" t="n"/>
      <c r="N6070" s="21">
        <f>IF($A6070="","",MAX(0,MIN(1,IFERROR(VALUE($M6070),0))))</f>
        <v/>
      </c>
      <c r="O6070" s="21">
        <f>IF($A6070="",0,IF(OR($S6070&lt;&gt;1,COUNTA($J6070:$M6070)=0),0,IF(SUMPRODUCT(MAX(($C$5:$C$6173=$C6070)*($D$5:$D$6173=$D6070)*($S$5:$S$6173=1)*IFERROR($N$5:$N$6173*1,0)))&gt;0,ROUND($H6070*($N6070/SUMPRODUCT(MAX(($C$5:$C$6173=$C6070)*($D$5:$D$6173=$D6070)*($S$5:$S$6173=1)*IFERROR($N$5:$N$6173*1,0)))),4),0)))</f>
        <v/>
      </c>
      <c r="P6070" s="10" t="inlineStr">
        <is>
          <t>coeff.</t>
        </is>
      </c>
      <c r="Q6070" s="21">
        <f>IF($A6070="","",$A6070&amp;"|"&amp;$C6070)</f>
        <v/>
      </c>
      <c r="R6070" s="21">
        <f>IF($A6070="","",$A6070&amp;"|"&amp;$C6070&amp;"|"&amp;$D6070)</f>
        <v/>
      </c>
      <c r="S6070" s="21">
        <f>IF($A6070="","",IFERROR(INDEX(Offerte!$D$2:$D$200,MATCH($Q6070,Offerte!$L$2:$L$200,0)),0))</f>
        <v/>
      </c>
      <c r="T6070" s="21">
        <f>IF($A6070="","",IFERROR(INDEX(Offerte!$G$2:$G$200,MATCH($Q6070,Offerte!$L$2:$L$200,0)),"NO"))</f>
        <v/>
      </c>
    </row>
    <row r="6071">
      <c r="A6071" s="10">
        <f>IF(Offerte!$A197="","",Offerte!$A197)</f>
        <v/>
      </c>
      <c r="B6071" s="10">
        <f>IF(Offerte!$A197="","",Offerte!$B197)</f>
        <v/>
      </c>
      <c r="C6071" s="10">
        <f>IF(Offerte!$A197="","",Offerte!$C197)</f>
        <v/>
      </c>
      <c r="D6071" s="10" t="inlineStr">
        <is>
          <t>F.1.1</t>
        </is>
      </c>
      <c r="E6071" s="10" t="inlineStr">
        <is>
          <t>F</t>
        </is>
      </c>
      <c r="F6071" s="10" t="inlineStr">
        <is>
          <t>Q</t>
        </is>
      </c>
      <c r="G6071" s="10" t="inlineStr">
        <is>
          <t>lower</t>
        </is>
      </c>
      <c r="H6071" s="10" t="n">
        <v>7</v>
      </c>
      <c r="I6071" s="10" t="inlineStr">
        <is>
          <t>Performance ambientali del parco mezzi adibito al servizio - I_CEA</t>
        </is>
      </c>
      <c r="J6071" s="20" t="n"/>
      <c r="K6071" s="20" t="n"/>
      <c r="L6071" s="20" t="n"/>
      <c r="M6071" s="20" t="n"/>
      <c r="N6071" s="21">
        <f>IF($A6071="","",IFERROR(VALUE($J6071),0))</f>
        <v/>
      </c>
      <c r="O6071" s="21">
        <f>IF($A6071="",0,IF(OR($S6071&lt;&gt;1,COUNTA($J6071:$M6071)=0),0,IF(AND(IFERROR(AGGREGATE(15,6,$N$5:$N$6173/(($C$5:$C$6173=$C6071)*($D$5:$D$6173=$D6071)*($S$5:$S$6173=1)*($N$5:$N$6173&gt;0)),1),0)&gt;0,$N6071&gt;0),ROUND($H6071*(IFERROR(AGGREGATE(15,6,$N$5:$N$6173/(($C$5:$C$6173=$C6071)*($D$5:$D$6173=$D6071)*($S$5:$S$6173=1)*($N$5:$N$6173&gt;0)),1),0)/$N6071),4),0)))</f>
        <v/>
      </c>
      <c r="P6071" s="10" t="inlineStr">
        <is>
          <t>indice</t>
        </is>
      </c>
      <c r="Q6071" s="21">
        <f>IF($A6071="","",$A6071&amp;"|"&amp;$C6071)</f>
        <v/>
      </c>
      <c r="R6071" s="21">
        <f>IF($A6071="","",$A6071&amp;"|"&amp;$C6071&amp;"|"&amp;$D6071)</f>
        <v/>
      </c>
      <c r="S6071" s="21">
        <f>IF($A6071="","",IFERROR(INDEX(Offerte!$D$2:$D$200,MATCH($Q6071,Offerte!$L$2:$L$200,0)),0))</f>
        <v/>
      </c>
      <c r="T6071" s="21">
        <f>IF($A6071="","",IFERROR(INDEX(Offerte!$G$2:$G$200,MATCH($Q6071,Offerte!$L$2:$L$200,0)),"NO"))</f>
        <v/>
      </c>
    </row>
    <row r="6072">
      <c r="A6072" s="10">
        <f>IF(Offerte!$A197="","",Offerte!$A197)</f>
        <v/>
      </c>
      <c r="B6072" s="10">
        <f>IF(Offerte!$A197="","",Offerte!$B197)</f>
        <v/>
      </c>
      <c r="C6072" s="10">
        <f>IF(Offerte!$A197="","",Offerte!$C197)</f>
        <v/>
      </c>
      <c r="D6072" s="10" t="inlineStr">
        <is>
          <t>F.2.1</t>
        </is>
      </c>
      <c r="E6072" s="10" t="inlineStr">
        <is>
          <t>F</t>
        </is>
      </c>
      <c r="F6072" s="10" t="inlineStr">
        <is>
          <t>Q</t>
        </is>
      </c>
      <c r="G6072" s="10" t="inlineStr">
        <is>
          <t>higher</t>
        </is>
      </c>
      <c r="H6072" s="10" t="n">
        <v>2</v>
      </c>
      <c r="I6072" s="10" t="inlineStr">
        <is>
          <t>Tasso di copertura del servizio con dispositivi ECO-DRIVER</t>
        </is>
      </c>
      <c r="J6072" s="20" t="n"/>
      <c r="K6072" s="20" t="n"/>
      <c r="L6072" s="20" t="n"/>
      <c r="M6072" s="20" t="n"/>
      <c r="N6072" s="21">
        <f>IF($A6072="","",IFERROR(VALUE($K6072)/VALUE($L6072),IFERROR(VALUE($J6072),0)))</f>
        <v/>
      </c>
      <c r="O6072" s="21">
        <f>IF($A6072="",0,IF(OR($S6072&lt;&gt;1,COUNTA($J6072:$M6072)=0),0,IF(SUMPRODUCT(MAX(($C$5:$C$6173=$C6072)*($D$5:$D$6173=$D6072)*($S$5:$S$6173=1)*IFERROR($N$5:$N$6173*1,0)))&gt;0,ROUND($H6072*($N6072/SUMPRODUCT(MAX(($C$5:$C$6173=$C6072)*($D$5:$D$6173=$D6072)*($S$5:$S$6173=1)*IFERROR($N$5:$N$6173*1,0)))),4),0)))</f>
        <v/>
      </c>
      <c r="P6072" s="10" t="inlineStr">
        <is>
          <t>Autobus attrezzati con dispositivi ECO-DRIVER / Autobus totali in offerta, incluse scorte</t>
        </is>
      </c>
      <c r="Q6072" s="21">
        <f>IF($A6072="","",$A6072&amp;"|"&amp;$C6072)</f>
        <v/>
      </c>
      <c r="R6072" s="21">
        <f>IF($A6072="","",$A6072&amp;"|"&amp;$C6072&amp;"|"&amp;$D6072)</f>
        <v/>
      </c>
      <c r="S6072" s="21">
        <f>IF($A6072="","",IFERROR(INDEX(Offerte!$D$2:$D$200,MATCH($Q6072,Offerte!$L$2:$L$200,0)),0))</f>
        <v/>
      </c>
      <c r="T6072" s="21">
        <f>IF($A6072="","",IFERROR(INDEX(Offerte!$G$2:$G$200,MATCH($Q6072,Offerte!$L$2:$L$200,0)),"NO"))</f>
        <v/>
      </c>
    </row>
    <row r="6073">
      <c r="A6073" s="10">
        <f>IF(Offerte!$A197="","",Offerte!$A197)</f>
        <v/>
      </c>
      <c r="B6073" s="10">
        <f>IF(Offerte!$A197="","",Offerte!$B197)</f>
        <v/>
      </c>
      <c r="C6073" s="10">
        <f>IF(Offerte!$A197="","",Offerte!$C197)</f>
        <v/>
      </c>
      <c r="D6073" s="10" t="inlineStr">
        <is>
          <t>F.3.1</t>
        </is>
      </c>
      <c r="E6073" s="10" t="inlineStr">
        <is>
          <t>F</t>
        </is>
      </c>
      <c r="F6073" s="10" t="inlineStr">
        <is>
          <t>Q</t>
        </is>
      </c>
      <c r="G6073" s="10" t="inlineStr">
        <is>
          <t>higher</t>
        </is>
      </c>
      <c r="H6073" s="10" t="n">
        <v>2</v>
      </c>
      <c r="I6073" s="10" t="inlineStr">
        <is>
          <t>Autoproduzione consumi elettrici per trazione</t>
        </is>
      </c>
      <c r="J6073" s="20" t="n"/>
      <c r="K6073" s="20" t="n"/>
      <c r="L6073" s="20" t="n"/>
      <c r="M6073" s="20" t="n"/>
      <c r="N6073" s="21">
        <f>IF($A6073="","",IFERROR(VALUE($J6073),0))</f>
        <v/>
      </c>
      <c r="O6073" s="21">
        <f>IF($A6073="",0,IF(OR($S6073&lt;&gt;1,COUNTA($J6073:$M6073)=0),0,IF(SUMPRODUCT(MAX(($C$5:$C$6173=$C6073)*($D$5:$D$6173=$D6073)*($S$5:$S$6173=1)*IFERROR($N$5:$N$6173*1,0)))&gt;0,ROUND($H6073*($N6073/SUMPRODUCT(MAX(($C$5:$C$6173=$C6073)*($D$5:$D$6173=$D6073)*($S$5:$S$6173=1)*IFERROR($N$5:$N$6173*1,0)))),4),0)))</f>
        <v/>
      </c>
      <c r="P6073" s="10" t="inlineStr">
        <is>
          <t>kWh/anno</t>
        </is>
      </c>
      <c r="Q6073" s="21">
        <f>IF($A6073="","",$A6073&amp;"|"&amp;$C6073)</f>
        <v/>
      </c>
      <c r="R6073" s="21">
        <f>IF($A6073="","",$A6073&amp;"|"&amp;$C6073&amp;"|"&amp;$D6073)</f>
        <v/>
      </c>
      <c r="S6073" s="21">
        <f>IF($A6073="","",IFERROR(INDEX(Offerte!$D$2:$D$200,MATCH($Q6073,Offerte!$L$2:$L$200,0)),0))</f>
        <v/>
      </c>
      <c r="T6073" s="21">
        <f>IF($A6073="","",IFERROR(INDEX(Offerte!$G$2:$G$200,MATCH($Q6073,Offerte!$L$2:$L$200,0)),"NO"))</f>
        <v/>
      </c>
    </row>
    <row r="6074">
      <c r="A6074" s="10">
        <f>IF(Offerte!$A197="","",Offerte!$A197)</f>
        <v/>
      </c>
      <c r="B6074" s="10">
        <f>IF(Offerte!$A197="","",Offerte!$B197)</f>
        <v/>
      </c>
      <c r="C6074" s="10">
        <f>IF(Offerte!$A197="","",Offerte!$C197)</f>
        <v/>
      </c>
      <c r="D6074" s="10" t="inlineStr">
        <is>
          <t>F.4.1</t>
        </is>
      </c>
      <c r="E6074" s="10" t="inlineStr">
        <is>
          <t>F</t>
        </is>
      </c>
      <c r="F6074" s="10" t="inlineStr">
        <is>
          <t>Q</t>
        </is>
      </c>
      <c r="G6074" s="10" t="inlineStr">
        <is>
          <t>soil</t>
        </is>
      </c>
      <c r="H6074" s="10" t="n">
        <v>2</v>
      </c>
      <c r="I6074" s="10" t="inlineStr">
        <is>
          <t>Indice di consumo di suolo</t>
        </is>
      </c>
      <c r="J6074" s="20" t="n"/>
      <c r="K6074" s="20" t="n"/>
      <c r="L6074" s="20" t="n"/>
      <c r="M6074" s="20" t="n"/>
      <c r="N6074" s="21">
        <f>IF($A6074="","",IFERROR(VALUE($J6074),0))</f>
        <v/>
      </c>
      <c r="O6074" s="21">
        <f>IF($A6074="",0,IF(OR($S6074&lt;&gt;1,COUNTA($J6074:$M6074)=0),0,IF($N6074&lt;=0,$H6074,IF(SUMPRODUCT(MAX(($C$5:$C$6173=$C6074)*($D$5:$D$6173=$D6074)*($S$5:$S$6173=1)*IFERROR($N$5:$N$6173*1,0)))&gt;0,ROUND($H6074*((SUMPRODUCT(MAX(($C$5:$C$6173=$C6074)*($D$5:$D$6173=$D6074)*($S$5:$S$6173=1)*IFERROR($N$5:$N$6173*1,0)))-$N6074)/SUMPRODUCT(MAX(($C$5:$C$6173=$C6074)*($D$5:$D$6173=$D6074)*($S$5:$S$6173=1)*IFERROR($N$5:$N$6173*1,0)))),4),0))))</f>
        <v/>
      </c>
      <c r="P6074" s="10" t="inlineStr">
        <is>
          <t>m2</t>
        </is>
      </c>
      <c r="Q6074" s="21">
        <f>IF($A6074="","",$A6074&amp;"|"&amp;$C6074)</f>
        <v/>
      </c>
      <c r="R6074" s="21">
        <f>IF($A6074="","",$A6074&amp;"|"&amp;$C6074&amp;"|"&amp;$D6074)</f>
        <v/>
      </c>
      <c r="S6074" s="21">
        <f>IF($A6074="","",IFERROR(INDEX(Offerte!$D$2:$D$200,MATCH($Q6074,Offerte!$L$2:$L$200,0)),0))</f>
        <v/>
      </c>
      <c r="T6074" s="21">
        <f>IF($A6074="","",IFERROR(INDEX(Offerte!$G$2:$G$200,MATCH($Q6074,Offerte!$L$2:$L$200,0)),"NO"))</f>
        <v/>
      </c>
    </row>
    <row r="6075">
      <c r="A6075" s="10">
        <f>IF(Offerte!$A197="","",Offerte!$A197)</f>
        <v/>
      </c>
      <c r="B6075" s="10">
        <f>IF(Offerte!$A197="","",Offerte!$B197)</f>
        <v/>
      </c>
      <c r="C6075" s="10">
        <f>IF(Offerte!$A197="","",Offerte!$C197)</f>
        <v/>
      </c>
      <c r="D6075" s="10" t="inlineStr">
        <is>
          <t>F.5.1</t>
        </is>
      </c>
      <c r="E6075" s="10" t="inlineStr">
        <is>
          <t>F</t>
        </is>
      </c>
      <c r="F6075" s="10" t="inlineStr">
        <is>
          <t>T</t>
        </is>
      </c>
      <c r="G6075" s="10" t="inlineStr">
        <is>
          <t>tabular</t>
        </is>
      </c>
      <c r="H6075" s="10" t="n">
        <v>1</v>
      </c>
      <c r="I6075" s="10" t="inlineStr">
        <is>
          <t>Rendicontazione di sostenibilità ambientale</t>
        </is>
      </c>
      <c r="J6075" s="20" t="n"/>
      <c r="K6075" s="20" t="n"/>
      <c r="L6075" s="20" t="n"/>
      <c r="M6075" s="20" t="n"/>
      <c r="N6075" s="21">
        <f>IF($A6075="","",IF(IFERROR(VALUE($M6075),0)=1,1,0))</f>
        <v/>
      </c>
      <c r="O6075" s="21">
        <f>IF($A6075="",0,IF(OR($S6075&lt;&gt;1,COUNTA($J6075:$M6075)=0),0,IF($N6075=1,$H6075,0)))</f>
        <v/>
      </c>
      <c r="P6075" s="10" t="inlineStr">
        <is>
          <t>sì/no</t>
        </is>
      </c>
      <c r="Q6075" s="21">
        <f>IF($A6075="","",$A6075&amp;"|"&amp;$C6075)</f>
        <v/>
      </c>
      <c r="R6075" s="21">
        <f>IF($A6075="","",$A6075&amp;"|"&amp;$C6075&amp;"|"&amp;$D6075)</f>
        <v/>
      </c>
      <c r="S6075" s="21">
        <f>IF($A6075="","",IFERROR(INDEX(Offerte!$D$2:$D$200,MATCH($Q6075,Offerte!$L$2:$L$200,0)),0))</f>
        <v/>
      </c>
      <c r="T6075" s="21">
        <f>IF($A6075="","",IFERROR(INDEX(Offerte!$G$2:$G$200,MATCH($Q6075,Offerte!$L$2:$L$200,0)),"NO"))</f>
        <v/>
      </c>
    </row>
    <row r="6076">
      <c r="A6076" s="10">
        <f>IF(Offerte!$A197="","",Offerte!$A197)</f>
        <v/>
      </c>
      <c r="B6076" s="10">
        <f>IF(Offerte!$A197="","",Offerte!$B197)</f>
        <v/>
      </c>
      <c r="C6076" s="10">
        <f>IF(Offerte!$A197="","",Offerte!$C197)</f>
        <v/>
      </c>
      <c r="D6076" s="10" t="inlineStr">
        <is>
          <t>G.1.1</t>
        </is>
      </c>
      <c r="E6076" s="10" t="inlineStr">
        <is>
          <t>G</t>
        </is>
      </c>
      <c r="F6076" s="10" t="inlineStr">
        <is>
          <t>D</t>
        </is>
      </c>
      <c r="G6076" s="10" t="inlineStr">
        <is>
          <t>discretionary</t>
        </is>
      </c>
      <c r="H6076" s="10" t="n">
        <v>2</v>
      </c>
      <c r="I6076" s="10" t="inlineStr">
        <is>
          <t>Qualità del progetto di centrale di controllo aziendale</t>
        </is>
      </c>
      <c r="J6076" s="20" t="n"/>
      <c r="K6076" s="20" t="n"/>
      <c r="L6076" s="20" t="n"/>
      <c r="M6076" s="20" t="n"/>
      <c r="N6076" s="21">
        <f>IF($A6076="","",MAX(0,MIN(1,IFERROR(VALUE($M6076),0))))</f>
        <v/>
      </c>
      <c r="O6076" s="21">
        <f>IF($A6076="",0,IF(OR($S6076&lt;&gt;1,COUNTA($J6076:$M6076)=0),0,IF(SUMPRODUCT(MAX(($C$5:$C$6173=$C6076)*($D$5:$D$6173=$D6076)*($S$5:$S$6173=1)*IFERROR($N$5:$N$6173*1,0)))&gt;0,ROUND($H6076*($N6076/SUMPRODUCT(MAX(($C$5:$C$6173=$C6076)*($D$5:$D$6173=$D6076)*($S$5:$S$6173=1)*IFERROR($N$5:$N$6173*1,0)))),4),0)))</f>
        <v/>
      </c>
      <c r="P6076" s="10" t="inlineStr">
        <is>
          <t>coeff.</t>
        </is>
      </c>
      <c r="Q6076" s="21">
        <f>IF($A6076="","",$A6076&amp;"|"&amp;$C6076)</f>
        <v/>
      </c>
      <c r="R6076" s="21">
        <f>IF($A6076="","",$A6076&amp;"|"&amp;$C6076&amp;"|"&amp;$D6076)</f>
        <v/>
      </c>
      <c r="S6076" s="21">
        <f>IF($A6076="","",IFERROR(INDEX(Offerte!$D$2:$D$200,MATCH($Q6076,Offerte!$L$2:$L$200,0)),0))</f>
        <v/>
      </c>
      <c r="T6076" s="21">
        <f>IF($A6076="","",IFERROR(INDEX(Offerte!$G$2:$G$200,MATCH($Q6076,Offerte!$L$2:$L$200,0)),"NO"))</f>
        <v/>
      </c>
    </row>
    <row r="6077">
      <c r="A6077" s="10">
        <f>IF(Offerte!$A197="","",Offerte!$A197)</f>
        <v/>
      </c>
      <c r="B6077" s="10">
        <f>IF(Offerte!$A197="","",Offerte!$B197)</f>
        <v/>
      </c>
      <c r="C6077" s="10">
        <f>IF(Offerte!$A197="","",Offerte!$C197)</f>
        <v/>
      </c>
      <c r="D6077" s="10" t="inlineStr">
        <is>
          <t>G.2.1</t>
        </is>
      </c>
      <c r="E6077" s="10" t="inlineStr">
        <is>
          <t>G</t>
        </is>
      </c>
      <c r="F6077" s="10" t="inlineStr">
        <is>
          <t>T</t>
        </is>
      </c>
      <c r="G6077" s="10" t="inlineStr">
        <is>
          <t>tabular</t>
        </is>
      </c>
      <c r="H6077" s="10" t="n">
        <v>1</v>
      </c>
      <c r="I6077" s="10" t="inlineStr">
        <is>
          <t>Certificazione ISO 45001</t>
        </is>
      </c>
      <c r="J6077" s="20" t="n"/>
      <c r="K6077" s="20" t="n"/>
      <c r="L6077" s="20" t="n"/>
      <c r="M6077" s="20" t="n"/>
      <c r="N6077" s="21">
        <f>IF($A6077="","",IF(IFERROR(VALUE($M6077),0)=1,1,0))</f>
        <v/>
      </c>
      <c r="O6077" s="21">
        <f>IF($A6077="",0,IF(OR($S6077&lt;&gt;1,COUNTA($J6077:$M6077)=0),0,IF($N6077=1,$H6077,0)))</f>
        <v/>
      </c>
      <c r="P6077" s="10" t="inlineStr">
        <is>
          <t>sì/no</t>
        </is>
      </c>
      <c r="Q6077" s="21">
        <f>IF($A6077="","",$A6077&amp;"|"&amp;$C6077)</f>
        <v/>
      </c>
      <c r="R6077" s="21">
        <f>IF($A6077="","",$A6077&amp;"|"&amp;$C6077&amp;"|"&amp;$D6077)</f>
        <v/>
      </c>
      <c r="S6077" s="21">
        <f>IF($A6077="","",IFERROR(INDEX(Offerte!$D$2:$D$200,MATCH($Q6077,Offerte!$L$2:$L$200,0)),0))</f>
        <v/>
      </c>
      <c r="T6077" s="21">
        <f>IF($A6077="","",IFERROR(INDEX(Offerte!$G$2:$G$200,MATCH($Q6077,Offerte!$L$2:$L$200,0)),"NO"))</f>
        <v/>
      </c>
    </row>
    <row r="6078">
      <c r="A6078" s="10">
        <f>IF(Offerte!$A197="","",Offerte!$A197)</f>
        <v/>
      </c>
      <c r="B6078" s="10">
        <f>IF(Offerte!$A197="","",Offerte!$B197)</f>
        <v/>
      </c>
      <c r="C6078" s="10">
        <f>IF(Offerte!$A197="","",Offerte!$C197)</f>
        <v/>
      </c>
      <c r="D6078" s="10" t="inlineStr">
        <is>
          <t>G.3.1</t>
        </is>
      </c>
      <c r="E6078" s="10" t="inlineStr">
        <is>
          <t>G</t>
        </is>
      </c>
      <c r="F6078" s="10" t="inlineStr">
        <is>
          <t>T</t>
        </is>
      </c>
      <c r="G6078" s="10" t="inlineStr">
        <is>
          <t>tabular</t>
        </is>
      </c>
      <c r="H6078" s="10" t="n">
        <v>1</v>
      </c>
      <c r="I6078" s="10" t="inlineStr">
        <is>
          <t>Certificazioni di responsabilità sociale</t>
        </is>
      </c>
      <c r="J6078" s="20" t="n"/>
      <c r="K6078" s="20" t="n"/>
      <c r="L6078" s="20" t="n"/>
      <c r="M6078" s="20" t="n"/>
      <c r="N6078" s="21">
        <f>IF($A6078="","",IF(IFERROR(VALUE($M6078),0)=1,1,0))</f>
        <v/>
      </c>
      <c r="O6078" s="21">
        <f>IF($A6078="",0,IF(OR($S6078&lt;&gt;1,COUNTA($J6078:$M6078)=0),0,IF($N6078=1,$H6078,0)))</f>
        <v/>
      </c>
      <c r="P6078" s="10" t="inlineStr">
        <is>
          <t>sì/no</t>
        </is>
      </c>
      <c r="Q6078" s="21">
        <f>IF($A6078="","",$A6078&amp;"|"&amp;$C6078)</f>
        <v/>
      </c>
      <c r="R6078" s="21">
        <f>IF($A6078="","",$A6078&amp;"|"&amp;$C6078&amp;"|"&amp;$D6078)</f>
        <v/>
      </c>
      <c r="S6078" s="21">
        <f>IF($A6078="","",IFERROR(INDEX(Offerte!$D$2:$D$200,MATCH($Q6078,Offerte!$L$2:$L$200,0)),0))</f>
        <v/>
      </c>
      <c r="T6078" s="21">
        <f>IF($A6078="","",IFERROR(INDEX(Offerte!$G$2:$G$200,MATCH($Q6078,Offerte!$L$2:$L$200,0)),"NO"))</f>
        <v/>
      </c>
    </row>
    <row r="6079">
      <c r="A6079" s="10">
        <f>IF(Offerte!$A197="","",Offerte!$A197)</f>
        <v/>
      </c>
      <c r="B6079" s="10">
        <f>IF(Offerte!$A197="","",Offerte!$B197)</f>
        <v/>
      </c>
      <c r="C6079" s="10">
        <f>IF(Offerte!$A197="","",Offerte!$C197)</f>
        <v/>
      </c>
      <c r="D6079" s="10" t="inlineStr">
        <is>
          <t>G.4.1</t>
        </is>
      </c>
      <c r="E6079" s="10" t="inlineStr">
        <is>
          <t>G</t>
        </is>
      </c>
      <c r="F6079" s="10" t="inlineStr">
        <is>
          <t>D</t>
        </is>
      </c>
      <c r="G6079" s="10" t="inlineStr">
        <is>
          <t>discretionary</t>
        </is>
      </c>
      <c r="H6079" s="10" t="n">
        <v>2</v>
      </c>
      <c r="I6079" s="10" t="inlineStr">
        <is>
          <t>Qualità del piano di formazione del personale</t>
        </is>
      </c>
      <c r="J6079" s="20" t="n"/>
      <c r="K6079" s="20" t="n"/>
      <c r="L6079" s="20" t="n"/>
      <c r="M6079" s="20" t="n"/>
      <c r="N6079" s="21">
        <f>IF($A6079="","",MAX(0,MIN(1,IFERROR(VALUE($M6079),0))))</f>
        <v/>
      </c>
      <c r="O6079" s="21">
        <f>IF($A6079="",0,IF(OR($S6079&lt;&gt;1,COUNTA($J6079:$M6079)=0),0,IF(SUMPRODUCT(MAX(($C$5:$C$6173=$C6079)*($D$5:$D$6173=$D6079)*($S$5:$S$6173=1)*IFERROR($N$5:$N$6173*1,0)))&gt;0,ROUND($H6079*($N6079/SUMPRODUCT(MAX(($C$5:$C$6173=$C6079)*($D$5:$D$6173=$D6079)*($S$5:$S$6173=1)*IFERROR($N$5:$N$6173*1,0)))),4),0)))</f>
        <v/>
      </c>
      <c r="P6079" s="10" t="inlineStr">
        <is>
          <t>coeff.</t>
        </is>
      </c>
      <c r="Q6079" s="21">
        <f>IF($A6079="","",$A6079&amp;"|"&amp;$C6079)</f>
        <v/>
      </c>
      <c r="R6079" s="21">
        <f>IF($A6079="","",$A6079&amp;"|"&amp;$C6079&amp;"|"&amp;$D6079)</f>
        <v/>
      </c>
      <c r="S6079" s="21">
        <f>IF($A6079="","",IFERROR(INDEX(Offerte!$D$2:$D$200,MATCH($Q6079,Offerte!$L$2:$L$200,0)),0))</f>
        <v/>
      </c>
      <c r="T6079" s="21">
        <f>IF($A6079="","",IFERROR(INDEX(Offerte!$G$2:$G$200,MATCH($Q6079,Offerte!$L$2:$L$200,0)),"NO"))</f>
        <v/>
      </c>
    </row>
    <row r="6080">
      <c r="A6080" s="10">
        <f>IF(Offerte!$A197="","",Offerte!$A197)</f>
        <v/>
      </c>
      <c r="B6080" s="10">
        <f>IF(Offerte!$A197="","",Offerte!$B197)</f>
        <v/>
      </c>
      <c r="C6080" s="10">
        <f>IF(Offerte!$A197="","",Offerte!$C197)</f>
        <v/>
      </c>
      <c r="D6080" s="10" t="inlineStr">
        <is>
          <t>G.5.1</t>
        </is>
      </c>
      <c r="E6080" s="10" t="inlineStr">
        <is>
          <t>G</t>
        </is>
      </c>
      <c r="F6080" s="10" t="inlineStr">
        <is>
          <t>T</t>
        </is>
      </c>
      <c r="G6080" s="10" t="inlineStr">
        <is>
          <t>tabular</t>
        </is>
      </c>
      <c r="H6080" s="10" t="n">
        <v>1</v>
      </c>
      <c r="I6080" s="10" t="inlineStr">
        <is>
          <t>Impegno al mantenimento delle garanzie del contratto di secondo livello del gestore uscente</t>
        </is>
      </c>
      <c r="J6080" s="20" t="n"/>
      <c r="K6080" s="20" t="n"/>
      <c r="L6080" s="20" t="n"/>
      <c r="M6080" s="20" t="n"/>
      <c r="N6080" s="21">
        <f>IF($A6080="","",IF(IFERROR(VALUE($M6080),0)=1,1,0))</f>
        <v/>
      </c>
      <c r="O6080" s="21">
        <f>IF($A6080="",0,IF(OR($S6080&lt;&gt;1,COUNTA($J6080:$M6080)=0),0,IF($N6080=1,$H6080,0)))</f>
        <v/>
      </c>
      <c r="P6080" s="10" t="inlineStr">
        <is>
          <t>sì/no</t>
        </is>
      </c>
      <c r="Q6080" s="21">
        <f>IF($A6080="","",$A6080&amp;"|"&amp;$C6080)</f>
        <v/>
      </c>
      <c r="R6080" s="21">
        <f>IF($A6080="","",$A6080&amp;"|"&amp;$C6080&amp;"|"&amp;$D6080)</f>
        <v/>
      </c>
      <c r="S6080" s="21">
        <f>IF($A6080="","",IFERROR(INDEX(Offerte!$D$2:$D$200,MATCH($Q6080,Offerte!$L$2:$L$200,0)),0))</f>
        <v/>
      </c>
      <c r="T6080" s="21">
        <f>IF($A6080="","",IFERROR(INDEX(Offerte!$G$2:$G$200,MATCH($Q6080,Offerte!$L$2:$L$200,0)),"NO"))</f>
        <v/>
      </c>
    </row>
    <row r="6081">
      <c r="A6081" s="10">
        <f>IF(Offerte!$A198="","",Offerte!$A198)</f>
        <v/>
      </c>
      <c r="B6081" s="10">
        <f>IF(Offerte!$A198="","",Offerte!$B198)</f>
        <v/>
      </c>
      <c r="C6081" s="10">
        <f>IF(Offerte!$A198="","",Offerte!$C198)</f>
        <v/>
      </c>
      <c r="D6081" s="10" t="inlineStr">
        <is>
          <t>A.1.1</t>
        </is>
      </c>
      <c r="E6081" s="10" t="inlineStr">
        <is>
          <t>A</t>
        </is>
      </c>
      <c r="F6081" s="10" t="inlineStr">
        <is>
          <t>Q</t>
        </is>
      </c>
      <c r="G6081" s="10" t="inlineStr">
        <is>
          <t>higher</t>
        </is>
      </c>
      <c r="H6081" s="10" t="n">
        <v>3</v>
      </c>
      <c r="I6081" s="10" t="inlineStr">
        <is>
          <t>Tasso aggiuntivo di corse controllate</t>
        </is>
      </c>
      <c r="J6081" s="20" t="n"/>
      <c r="K6081" s="20" t="n"/>
      <c r="L6081" s="20" t="n"/>
      <c r="M6081" s="20" t="n"/>
      <c r="N6081" s="21">
        <f>IF($A6081="","",IFERROR(VALUE($K6081)/VALUE($L6081)*100,IFERROR(VALUE($J6081),0)))</f>
        <v/>
      </c>
      <c r="O6081" s="21">
        <f>IF($A6081="",0,IF(OR($S6081&lt;&gt;1,COUNTA($J6081:$M6081)=0),0,IF(SUMPRODUCT(MAX(($C$5:$C$6173=$C6081)*($D$5:$D$6173=$D6081)*($S$5:$S$6173=1)*IFERROR($N$5:$N$6173*1,0)))&gt;0,ROUND($H6081*($N6081/SUMPRODUCT(MAX(($C$5:$C$6173=$C6081)*($D$5:$D$6173=$D6081)*($S$5:$S$6173=1)*IFERROR($N$5:$N$6173*1,0)))),4),0)))</f>
        <v/>
      </c>
      <c r="P6081" s="10" t="inlineStr">
        <is>
          <t>Corse controllate annue / Corse programmate annue</t>
        </is>
      </c>
      <c r="Q6081" s="21">
        <f>IF($A6081="","",$A6081&amp;"|"&amp;$C6081)</f>
        <v/>
      </c>
      <c r="R6081" s="21">
        <f>IF($A6081="","",$A6081&amp;"|"&amp;$C6081&amp;"|"&amp;$D6081)</f>
        <v/>
      </c>
      <c r="S6081" s="21">
        <f>IF($A6081="","",IFERROR(INDEX(Offerte!$D$2:$D$200,MATCH($Q6081,Offerte!$L$2:$L$200,0)),0))</f>
        <v/>
      </c>
      <c r="T6081" s="21">
        <f>IF($A6081="","",IFERROR(INDEX(Offerte!$G$2:$G$200,MATCH($Q6081,Offerte!$L$2:$L$200,0)),"NO"))</f>
        <v/>
      </c>
    </row>
    <row r="6082">
      <c r="A6082" s="10">
        <f>IF(Offerte!$A198="","",Offerte!$A198)</f>
        <v/>
      </c>
      <c r="B6082" s="10">
        <f>IF(Offerte!$A198="","",Offerte!$B198)</f>
        <v/>
      </c>
      <c r="C6082" s="10">
        <f>IF(Offerte!$A198="","",Offerte!$C198)</f>
        <v/>
      </c>
      <c r="D6082" s="10" t="inlineStr">
        <is>
          <t>A.1.2</t>
        </is>
      </c>
      <c r="E6082" s="10" t="inlineStr">
        <is>
          <t>A</t>
        </is>
      </c>
      <c r="F6082" s="10" t="inlineStr">
        <is>
          <t>Q</t>
        </is>
      </c>
      <c r="G6082" s="10" t="inlineStr">
        <is>
          <t>higher</t>
        </is>
      </c>
      <c r="H6082" s="10" t="n">
        <v>4</v>
      </c>
      <c r="I6082" s="10" t="inlineStr">
        <is>
          <t>Numero aggiuntivo di passeggeri controllati</t>
        </is>
      </c>
      <c r="J6082" s="20" t="n"/>
      <c r="K6082" s="20" t="n"/>
      <c r="L6082" s="20" t="n"/>
      <c r="M6082" s="20" t="n"/>
      <c r="N6082" s="21">
        <f>IF($A6082="","",IFERROR(VALUE($J6082),0))</f>
        <v/>
      </c>
      <c r="O6082" s="21">
        <f>IF($A6082="",0,IF(OR($S6082&lt;&gt;1,COUNTA($J6082:$M6082)=0),0,IF(SUMPRODUCT(MAX(($C$5:$C$6173=$C6082)*($D$5:$D$6173=$D6082)*($S$5:$S$6173=1)*IFERROR($N$5:$N$6173*1,0)))&gt;0,ROUND($H6082*($N6082/SUMPRODUCT(MAX(($C$5:$C$6173=$C6082)*($D$5:$D$6173=$D6082)*($S$5:$S$6173=1)*IFERROR($N$5:$N$6173*1,0)))),4),0)))</f>
        <v/>
      </c>
      <c r="P6082" s="10" t="inlineStr">
        <is>
          <t>passeggeri/anno</t>
        </is>
      </c>
      <c r="Q6082" s="21">
        <f>IF($A6082="","",$A6082&amp;"|"&amp;$C6082)</f>
        <v/>
      </c>
      <c r="R6082" s="21">
        <f>IF($A6082="","",$A6082&amp;"|"&amp;$C6082&amp;"|"&amp;$D6082)</f>
        <v/>
      </c>
      <c r="S6082" s="21">
        <f>IF($A6082="","",IFERROR(INDEX(Offerte!$D$2:$D$200,MATCH($Q6082,Offerte!$L$2:$L$200,0)),0))</f>
        <v/>
      </c>
      <c r="T6082" s="21">
        <f>IF($A6082="","",IFERROR(INDEX(Offerte!$G$2:$G$200,MATCH($Q6082,Offerte!$L$2:$L$200,0)),"NO"))</f>
        <v/>
      </c>
    </row>
    <row r="6083">
      <c r="A6083" s="10">
        <f>IF(Offerte!$A198="","",Offerte!$A198)</f>
        <v/>
      </c>
      <c r="B6083" s="10">
        <f>IF(Offerte!$A198="","",Offerte!$B198)</f>
        <v/>
      </c>
      <c r="C6083" s="10">
        <f>IF(Offerte!$A198="","",Offerte!$C198)</f>
        <v/>
      </c>
      <c r="D6083" s="10" t="inlineStr">
        <is>
          <t>B.1.1</t>
        </is>
      </c>
      <c r="E6083" s="10" t="inlineStr">
        <is>
          <t>B</t>
        </is>
      </c>
      <c r="F6083" s="10" t="inlineStr">
        <is>
          <t>Q</t>
        </is>
      </c>
      <c r="G6083" s="10" t="inlineStr">
        <is>
          <t>higher</t>
        </is>
      </c>
      <c r="H6083" s="10" t="n">
        <v>3</v>
      </c>
      <c r="I6083" s="10" t="inlineStr">
        <is>
          <t>Incremento dei posti offerti nelle fasce di punta</t>
        </is>
      </c>
      <c r="J6083" s="20" t="n"/>
      <c r="K6083" s="20" t="n"/>
      <c r="L6083" s="20" t="n"/>
      <c r="M6083" s="20" t="n"/>
      <c r="N6083" s="21">
        <f>IF($A6083="","",IFERROR(VALUE($J6083),0))</f>
        <v/>
      </c>
      <c r="O6083" s="21">
        <f>IF($A6083="",0,IF(OR($S6083&lt;&gt;1,COUNTA($J6083:$M6083)=0),0,IF(SUMPRODUCT(MAX(($C$5:$C$6173=$C6083)*($D$5:$D$6173=$D6083)*($S$5:$S$6173=1)*IFERROR($N$5:$N$6173*1,0)))&gt;0,ROUND($H6083*($N6083/SUMPRODUCT(MAX(($C$5:$C$6173=$C6083)*($D$5:$D$6173=$D6083)*($S$5:$S$6173=1)*IFERROR($N$5:$N$6173*1,0)))),4),0)))</f>
        <v/>
      </c>
      <c r="P6083" s="10" t="inlineStr">
        <is>
          <t>posti*km</t>
        </is>
      </c>
      <c r="Q6083" s="21">
        <f>IF($A6083="","",$A6083&amp;"|"&amp;$C6083)</f>
        <v/>
      </c>
      <c r="R6083" s="21">
        <f>IF($A6083="","",$A6083&amp;"|"&amp;$C6083&amp;"|"&amp;$D6083)</f>
        <v/>
      </c>
      <c r="S6083" s="21">
        <f>IF($A6083="","",IFERROR(INDEX(Offerte!$D$2:$D$200,MATCH($Q6083,Offerte!$L$2:$L$200,0)),0))</f>
        <v/>
      </c>
      <c r="T6083" s="21">
        <f>IF($A6083="","",IFERROR(INDEX(Offerte!$G$2:$G$200,MATCH($Q6083,Offerte!$L$2:$L$200,0)),"NO"))</f>
        <v/>
      </c>
    </row>
    <row r="6084">
      <c r="A6084" s="10">
        <f>IF(Offerte!$A198="","",Offerte!$A198)</f>
        <v/>
      </c>
      <c r="B6084" s="10">
        <f>IF(Offerte!$A198="","",Offerte!$B198)</f>
        <v/>
      </c>
      <c r="C6084" s="10">
        <f>IF(Offerte!$A198="","",Offerte!$C198)</f>
        <v/>
      </c>
      <c r="D6084" s="10" t="inlineStr">
        <is>
          <t>B.2.1</t>
        </is>
      </c>
      <c r="E6084" s="10" t="inlineStr">
        <is>
          <t>B</t>
        </is>
      </c>
      <c r="F6084" s="10" t="inlineStr">
        <is>
          <t>Q</t>
        </is>
      </c>
      <c r="G6084" s="10" t="inlineStr">
        <is>
          <t>higher</t>
        </is>
      </c>
      <c r="H6084" s="10" t="n">
        <v>4</v>
      </c>
      <c r="I6084" s="10" t="inlineStr">
        <is>
          <t>Corse aggiuntive nell'arco giornaliero base</t>
        </is>
      </c>
      <c r="J6084" s="20" t="n"/>
      <c r="K6084" s="20" t="n"/>
      <c r="L6084" s="20" t="n"/>
      <c r="M6084" s="20" t="n"/>
      <c r="N6084" s="21">
        <f>IF($A6084="","",IFERROR(VALUE($J6084),0))</f>
        <v/>
      </c>
      <c r="O6084" s="21">
        <f>IF($A6084="",0,IF(OR($S6084&lt;&gt;1,COUNTA($J6084:$M6084)=0),0,IF(SUMPRODUCT(MAX(($C$5:$C$6173=$C6084)*($D$5:$D$6173=$D6084)*($S$5:$S$6173=1)*IFERROR($N$5:$N$6173*1,0)))&gt;0,ROUND($H6084*($N6084/SUMPRODUCT(MAX(($C$5:$C$6173=$C6084)*($D$5:$D$6173=$D6084)*($S$5:$S$6173=1)*IFERROR($N$5:$N$6173*1,0)))),4),0)))</f>
        <v/>
      </c>
      <c r="P6084" s="10" t="inlineStr">
        <is>
          <t>corse</t>
        </is>
      </c>
      <c r="Q6084" s="21">
        <f>IF($A6084="","",$A6084&amp;"|"&amp;$C6084)</f>
        <v/>
      </c>
      <c r="R6084" s="21">
        <f>IF($A6084="","",$A6084&amp;"|"&amp;$C6084&amp;"|"&amp;$D6084)</f>
        <v/>
      </c>
      <c r="S6084" s="21">
        <f>IF($A6084="","",IFERROR(INDEX(Offerte!$D$2:$D$200,MATCH($Q6084,Offerte!$L$2:$L$200,0)),0))</f>
        <v/>
      </c>
      <c r="T6084" s="21">
        <f>IF($A6084="","",IFERROR(INDEX(Offerte!$G$2:$G$200,MATCH($Q6084,Offerte!$L$2:$L$200,0)),"NO"))</f>
        <v/>
      </c>
    </row>
    <row r="6085">
      <c r="A6085" s="10">
        <f>IF(Offerte!$A198="","",Offerte!$A198)</f>
        <v/>
      </c>
      <c r="B6085" s="10">
        <f>IF(Offerte!$A198="","",Offerte!$B198)</f>
        <v/>
      </c>
      <c r="C6085" s="10">
        <f>IF(Offerte!$A198="","",Offerte!$C198)</f>
        <v/>
      </c>
      <c r="D6085" s="10" t="inlineStr">
        <is>
          <t>B.3.1</t>
        </is>
      </c>
      <c r="E6085" s="10" t="inlineStr">
        <is>
          <t>B</t>
        </is>
      </c>
      <c r="F6085" s="10" t="inlineStr">
        <is>
          <t>Q</t>
        </is>
      </c>
      <c r="G6085" s="10" t="inlineStr">
        <is>
          <t>higher</t>
        </is>
      </c>
      <c r="H6085" s="10" t="n">
        <v>2</v>
      </c>
      <c r="I6085" s="10" t="inlineStr">
        <is>
          <t>Numero di corse aggiuntive per allungamento dell'arco di servizio giornaliero nelle fasce serali</t>
        </is>
      </c>
      <c r="J6085" s="20" t="n"/>
      <c r="K6085" s="20" t="n"/>
      <c r="L6085" s="20" t="n"/>
      <c r="M6085" s="20" t="n"/>
      <c r="N6085" s="21">
        <f>IF($A6085="","",IFERROR(VALUE($J6085),0))</f>
        <v/>
      </c>
      <c r="O6085" s="21">
        <f>IF($A6085="",0,IF(OR($S6085&lt;&gt;1,COUNTA($J6085:$M6085)=0),0,IF(SUMPRODUCT(MAX(($C$5:$C$6173=$C6085)*($D$5:$D$6173=$D6085)*($S$5:$S$6173=1)*IFERROR($N$5:$N$6173*1,0)))&gt;0,ROUND($H6085*($N6085/SUMPRODUCT(MAX(($C$5:$C$6173=$C6085)*($D$5:$D$6173=$D6085)*($S$5:$S$6173=1)*IFERROR($N$5:$N$6173*1,0)))),4),0)))</f>
        <v/>
      </c>
      <c r="P6085" s="10" t="inlineStr">
        <is>
          <t>corse</t>
        </is>
      </c>
      <c r="Q6085" s="21">
        <f>IF($A6085="","",$A6085&amp;"|"&amp;$C6085)</f>
        <v/>
      </c>
      <c r="R6085" s="21">
        <f>IF($A6085="","",$A6085&amp;"|"&amp;$C6085&amp;"|"&amp;$D6085)</f>
        <v/>
      </c>
      <c r="S6085" s="21">
        <f>IF($A6085="","",IFERROR(INDEX(Offerte!$D$2:$D$200,MATCH($Q6085,Offerte!$L$2:$L$200,0)),0))</f>
        <v/>
      </c>
      <c r="T6085" s="21">
        <f>IF($A6085="","",IFERROR(INDEX(Offerte!$G$2:$G$200,MATCH($Q6085,Offerte!$L$2:$L$200,0)),"NO"))</f>
        <v/>
      </c>
    </row>
    <row r="6086">
      <c r="A6086" s="10">
        <f>IF(Offerte!$A198="","",Offerte!$A198)</f>
        <v/>
      </c>
      <c r="B6086" s="10">
        <f>IF(Offerte!$A198="","",Offerte!$B198)</f>
        <v/>
      </c>
      <c r="C6086" s="10">
        <f>IF(Offerte!$A198="","",Offerte!$C198)</f>
        <v/>
      </c>
      <c r="D6086" s="10" t="inlineStr">
        <is>
          <t>B.4.1</t>
        </is>
      </c>
      <c r="E6086" s="10" t="inlineStr">
        <is>
          <t>B</t>
        </is>
      </c>
      <c r="F6086" s="10" t="inlineStr">
        <is>
          <t>Q</t>
        </is>
      </c>
      <c r="G6086" s="10" t="inlineStr">
        <is>
          <t>higher</t>
        </is>
      </c>
      <c r="H6086" s="10" t="n">
        <v>3</v>
      </c>
      <c r="I6086" s="10" t="inlineStr">
        <is>
          <t>Percorrenze aggiuntive offerte nel Programma d'esercizio delle prime due fasi attuative</t>
        </is>
      </c>
      <c r="J6086" s="20" t="n"/>
      <c r="K6086" s="20" t="n"/>
      <c r="L6086" s="20" t="n"/>
      <c r="M6086" s="20" t="n"/>
      <c r="N6086" s="21">
        <f>IF($A6086="","",IFERROR(VALUE($J6086),0))</f>
        <v/>
      </c>
      <c r="O6086" s="21">
        <f>IF($A6086="",0,IF(OR($S6086&lt;&gt;1,COUNTA($J6086:$M6086)=0),0,IF(SUMPRODUCT(MAX(($C$5:$C$6173=$C6086)*($D$5:$D$6173=$D6086)*($S$5:$S$6173=1)*IFERROR($N$5:$N$6173*1,0)))&gt;0,ROUND($H6086*($N6086/SUMPRODUCT(MAX(($C$5:$C$6173=$C6086)*($D$5:$D$6173=$D6086)*($S$5:$S$6173=1)*IFERROR($N$5:$N$6173*1,0)))),4),0)))</f>
        <v/>
      </c>
      <c r="P6086" s="10" t="inlineStr">
        <is>
          <t>vett*km</t>
        </is>
      </c>
      <c r="Q6086" s="21">
        <f>IF($A6086="","",$A6086&amp;"|"&amp;$C6086)</f>
        <v/>
      </c>
      <c r="R6086" s="21">
        <f>IF($A6086="","",$A6086&amp;"|"&amp;$C6086&amp;"|"&amp;$D6086)</f>
        <v/>
      </c>
      <c r="S6086" s="21">
        <f>IF($A6086="","",IFERROR(INDEX(Offerte!$D$2:$D$200,MATCH($Q6086,Offerte!$L$2:$L$200,0)),0))</f>
        <v/>
      </c>
      <c r="T6086" s="21">
        <f>IF($A6086="","",IFERROR(INDEX(Offerte!$G$2:$G$200,MATCH($Q6086,Offerte!$L$2:$L$200,0)),"NO"))</f>
        <v/>
      </c>
    </row>
    <row r="6087">
      <c r="A6087" s="10">
        <f>IF(Offerte!$A198="","",Offerte!$A198)</f>
        <v/>
      </c>
      <c r="B6087" s="10">
        <f>IF(Offerte!$A198="","",Offerte!$B198)</f>
        <v/>
      </c>
      <c r="C6087" s="10">
        <f>IF(Offerte!$A198="","",Offerte!$C198)</f>
        <v/>
      </c>
      <c r="D6087" s="10" t="inlineStr">
        <is>
          <t>B.5.1</t>
        </is>
      </c>
      <c r="E6087" s="10" t="inlineStr">
        <is>
          <t>B</t>
        </is>
      </c>
      <c r="F6087" s="10" t="inlineStr">
        <is>
          <t>D</t>
        </is>
      </c>
      <c r="G6087" s="10" t="inlineStr">
        <is>
          <t>discretionary</t>
        </is>
      </c>
      <c r="H6087" s="10" t="n">
        <v>2</v>
      </c>
      <c r="I6087" s="10" t="inlineStr">
        <is>
          <t>Efficacia del progetto di servizi complementari DRT</t>
        </is>
      </c>
      <c r="J6087" s="20" t="n"/>
      <c r="K6087" s="20" t="n"/>
      <c r="L6087" s="20" t="n"/>
      <c r="M6087" s="20" t="n"/>
      <c r="N6087" s="21">
        <f>IF($A6087="","",MAX(0,MIN(1,IFERROR(VALUE($M6087),0))))</f>
        <v/>
      </c>
      <c r="O6087" s="21">
        <f>IF($A6087="",0,IF(OR($S6087&lt;&gt;1,COUNTA($J6087:$M6087)=0),0,IF(SUMPRODUCT(MAX(($C$5:$C$6173=$C6087)*($D$5:$D$6173=$D6087)*($S$5:$S$6173=1)*IFERROR($N$5:$N$6173*1,0)))&gt;0,ROUND($H6087*($N6087/SUMPRODUCT(MAX(($C$5:$C$6173=$C6087)*($D$5:$D$6173=$D6087)*($S$5:$S$6173=1)*IFERROR($N$5:$N$6173*1,0)))),4),0)))</f>
        <v/>
      </c>
      <c r="P6087" s="10" t="inlineStr">
        <is>
          <t>coeff.</t>
        </is>
      </c>
      <c r="Q6087" s="21">
        <f>IF($A6087="","",$A6087&amp;"|"&amp;$C6087)</f>
        <v/>
      </c>
      <c r="R6087" s="21">
        <f>IF($A6087="","",$A6087&amp;"|"&amp;$C6087&amp;"|"&amp;$D6087)</f>
        <v/>
      </c>
      <c r="S6087" s="21">
        <f>IF($A6087="","",IFERROR(INDEX(Offerte!$D$2:$D$200,MATCH($Q6087,Offerte!$L$2:$L$200,0)),0))</f>
        <v/>
      </c>
      <c r="T6087" s="21">
        <f>IF($A6087="","",IFERROR(INDEX(Offerte!$G$2:$G$200,MATCH($Q6087,Offerte!$L$2:$L$200,0)),"NO"))</f>
        <v/>
      </c>
    </row>
    <row r="6088">
      <c r="A6088" s="10">
        <f>IF(Offerte!$A198="","",Offerte!$A198)</f>
        <v/>
      </c>
      <c r="B6088" s="10">
        <f>IF(Offerte!$A198="","",Offerte!$B198)</f>
        <v/>
      </c>
      <c r="C6088" s="10">
        <f>IF(Offerte!$A198="","",Offerte!$C198)</f>
        <v/>
      </c>
      <c r="D6088" s="10" t="inlineStr">
        <is>
          <t>C.1.1</t>
        </is>
      </c>
      <c r="E6088" s="10" t="inlineStr">
        <is>
          <t>C</t>
        </is>
      </c>
      <c r="F6088" s="10" t="inlineStr">
        <is>
          <t>Q</t>
        </is>
      </c>
      <c r="G6088" s="10" t="inlineStr">
        <is>
          <t>higher</t>
        </is>
      </c>
      <c r="H6088" s="10" t="n">
        <v>2</v>
      </c>
      <c r="I6088" s="10" t="inlineStr">
        <is>
          <t>Tasso di copertura del servizio con telecamere BSD</t>
        </is>
      </c>
      <c r="J6088" s="20" t="n"/>
      <c r="K6088" s="20" t="n"/>
      <c r="L6088" s="20" t="n"/>
      <c r="M6088" s="20" t="n"/>
      <c r="N6088" s="21">
        <f>IF($A6088="","",IFERROR(VALUE($K6088)/VALUE($L6088),IFERROR(VALUE($J6088),0)))</f>
        <v/>
      </c>
      <c r="O6088" s="21">
        <f>IF($A6088="",0,IF(OR($S6088&lt;&gt;1,COUNTA($J6088:$M6088)=0),0,IF(SUMPRODUCT(MAX(($C$5:$C$6173=$C6088)*($D$5:$D$6173=$D6088)*($S$5:$S$6173=1)*IFERROR($N$5:$N$6173*1,0)))&gt;0,ROUND($H6088*($N6088/SUMPRODUCT(MAX(($C$5:$C$6173=$C6088)*($D$5:$D$6173=$D6088)*($S$5:$S$6173=1)*IFERROR($N$5:$N$6173*1,0)))),4),0)))</f>
        <v/>
      </c>
      <c r="P6088" s="10" t="inlineStr">
        <is>
          <t>Autobus attrezzati con telecamere BSD / Autobus totali in offerta, incluse scorte</t>
        </is>
      </c>
      <c r="Q6088" s="21">
        <f>IF($A6088="","",$A6088&amp;"|"&amp;$C6088)</f>
        <v/>
      </c>
      <c r="R6088" s="21">
        <f>IF($A6088="","",$A6088&amp;"|"&amp;$C6088&amp;"|"&amp;$D6088)</f>
        <v/>
      </c>
      <c r="S6088" s="21">
        <f>IF($A6088="","",IFERROR(INDEX(Offerte!$D$2:$D$200,MATCH($Q6088,Offerte!$L$2:$L$200,0)),0))</f>
        <v/>
      </c>
      <c r="T6088" s="21">
        <f>IF($A6088="","",IFERROR(INDEX(Offerte!$G$2:$G$200,MATCH($Q6088,Offerte!$L$2:$L$200,0)),"NO"))</f>
        <v/>
      </c>
    </row>
    <row r="6089">
      <c r="A6089" s="10">
        <f>IF(Offerte!$A198="","",Offerte!$A198)</f>
        <v/>
      </c>
      <c r="B6089" s="10">
        <f>IF(Offerte!$A198="","",Offerte!$B198)</f>
        <v/>
      </c>
      <c r="C6089" s="10">
        <f>IF(Offerte!$A198="","",Offerte!$C198)</f>
        <v/>
      </c>
      <c r="D6089" s="10" t="inlineStr">
        <is>
          <t>C.1.2</t>
        </is>
      </c>
      <c r="E6089" s="10" t="inlineStr">
        <is>
          <t>C</t>
        </is>
      </c>
      <c r="F6089" s="10" t="inlineStr">
        <is>
          <t>Q</t>
        </is>
      </c>
      <c r="G6089" s="10" t="inlineStr">
        <is>
          <t>higher</t>
        </is>
      </c>
      <c r="H6089" s="10" t="n">
        <v>2</v>
      </c>
      <c r="I6089" s="10" t="inlineStr">
        <is>
          <t>Tasso di copertura del servizio con telecamere ADAS</t>
        </is>
      </c>
      <c r="J6089" s="20" t="n"/>
      <c r="K6089" s="20" t="n"/>
      <c r="L6089" s="20" t="n"/>
      <c r="M6089" s="20" t="n"/>
      <c r="N6089" s="21">
        <f>IF($A6089="","",IFERROR(VALUE($K6089)/VALUE($L6089),IFERROR(VALUE($J6089),0)))</f>
        <v/>
      </c>
      <c r="O6089" s="21">
        <f>IF($A6089="",0,IF(OR($S6089&lt;&gt;1,COUNTA($J6089:$M6089)=0),0,IF(SUMPRODUCT(MAX(($C$5:$C$6173=$C6089)*($D$5:$D$6173=$D6089)*($S$5:$S$6173=1)*IFERROR($N$5:$N$6173*1,0)))&gt;0,ROUND($H6089*($N6089/SUMPRODUCT(MAX(($C$5:$C$6173=$C6089)*($D$5:$D$6173=$D6089)*($S$5:$S$6173=1)*IFERROR($N$5:$N$6173*1,0)))),4),0)))</f>
        <v/>
      </c>
      <c r="P6089" s="10" t="inlineStr">
        <is>
          <t>Autobus attrezzati con telecamere ADAS / Autobus totali in offerta, incluse scorte</t>
        </is>
      </c>
      <c r="Q6089" s="21">
        <f>IF($A6089="","",$A6089&amp;"|"&amp;$C6089)</f>
        <v/>
      </c>
      <c r="R6089" s="21">
        <f>IF($A6089="","",$A6089&amp;"|"&amp;$C6089&amp;"|"&amp;$D6089)</f>
        <v/>
      </c>
      <c r="S6089" s="21">
        <f>IF($A6089="","",IFERROR(INDEX(Offerte!$D$2:$D$200,MATCH($Q6089,Offerte!$L$2:$L$200,0)),0))</f>
        <v/>
      </c>
      <c r="T6089" s="21">
        <f>IF($A6089="","",IFERROR(INDEX(Offerte!$G$2:$G$200,MATCH($Q6089,Offerte!$L$2:$L$200,0)),"NO"))</f>
        <v/>
      </c>
    </row>
    <row r="6090">
      <c r="A6090" s="10">
        <f>IF(Offerte!$A198="","",Offerte!$A198)</f>
        <v/>
      </c>
      <c r="B6090" s="10">
        <f>IF(Offerte!$A198="","",Offerte!$B198)</f>
        <v/>
      </c>
      <c r="C6090" s="10">
        <f>IF(Offerte!$A198="","",Offerte!$C198)</f>
        <v/>
      </c>
      <c r="D6090" s="10" t="inlineStr">
        <is>
          <t>C.2.1</t>
        </is>
      </c>
      <c r="E6090" s="10" t="inlineStr">
        <is>
          <t>C</t>
        </is>
      </c>
      <c r="F6090" s="10" t="inlineStr">
        <is>
          <t>Q</t>
        </is>
      </c>
      <c r="G6090" s="10" t="inlineStr">
        <is>
          <t>higher</t>
        </is>
      </c>
      <c r="H6090" s="10" t="n">
        <v>3</v>
      </c>
      <c r="I6090" s="10" t="inlineStr">
        <is>
          <t>Tasso di copertura del servizio con telecamere di bordo di videosorveglianza</t>
        </is>
      </c>
      <c r="J6090" s="20" t="n"/>
      <c r="K6090" s="20" t="n"/>
      <c r="L6090" s="20" t="n"/>
      <c r="M6090" s="20" t="n"/>
      <c r="N6090" s="21">
        <f>IF($A6090="","",IFERROR(VALUE($K6090)/VALUE($L6090),IFERROR(VALUE($J6090),0)))</f>
        <v/>
      </c>
      <c r="O6090" s="21">
        <f>IF($A6090="",0,IF(OR($S6090&lt;&gt;1,COUNTA($J6090:$M6090)=0),0,IF(SUMPRODUCT(MAX(($C$5:$C$6173=$C6090)*($D$5:$D$6173=$D6090)*($S$5:$S$6173=1)*IFERROR($N$5:$N$6173*1,0)))&gt;0,ROUND($H6090*($N6090/SUMPRODUCT(MAX(($C$5:$C$6173=$C6090)*($D$5:$D$6173=$D6090)*($S$5:$S$6173=1)*IFERROR($N$5:$N$6173*1,0)))),4),0)))</f>
        <v/>
      </c>
      <c r="P6090" s="10" t="inlineStr">
        <is>
          <t>Autobus attrezzati con videosorveglianza / Autobus totali in offerta, incluse scorte</t>
        </is>
      </c>
      <c r="Q6090" s="21">
        <f>IF($A6090="","",$A6090&amp;"|"&amp;$C6090)</f>
        <v/>
      </c>
      <c r="R6090" s="21">
        <f>IF($A6090="","",$A6090&amp;"|"&amp;$C6090&amp;"|"&amp;$D6090)</f>
        <v/>
      </c>
      <c r="S6090" s="21">
        <f>IF($A6090="","",IFERROR(INDEX(Offerte!$D$2:$D$200,MATCH($Q6090,Offerte!$L$2:$L$200,0)),0))</f>
        <v/>
      </c>
      <c r="T6090" s="21">
        <f>IF($A6090="","",IFERROR(INDEX(Offerte!$G$2:$G$200,MATCH($Q6090,Offerte!$L$2:$L$200,0)),"NO"))</f>
        <v/>
      </c>
    </row>
    <row r="6091">
      <c r="A6091" s="10">
        <f>IF(Offerte!$A198="","",Offerte!$A198)</f>
        <v/>
      </c>
      <c r="B6091" s="10">
        <f>IF(Offerte!$A198="","",Offerte!$B198)</f>
        <v/>
      </c>
      <c r="C6091" s="10">
        <f>IF(Offerte!$A198="","",Offerte!$C198)</f>
        <v/>
      </c>
      <c r="D6091" s="10" t="inlineStr">
        <is>
          <t>C.2.2</t>
        </is>
      </c>
      <c r="E6091" s="10" t="inlineStr">
        <is>
          <t>C</t>
        </is>
      </c>
      <c r="F6091" s="10" t="inlineStr">
        <is>
          <t>T</t>
        </is>
      </c>
      <c r="G6091" s="10" t="inlineStr">
        <is>
          <t>tabular</t>
        </is>
      </c>
      <c r="H6091" s="10" t="n">
        <v>1</v>
      </c>
      <c r="I6091" s="10" t="inlineStr">
        <is>
          <t>Software video/audio analisi per situazioni di pericolo</t>
        </is>
      </c>
      <c r="J6091" s="20" t="n"/>
      <c r="K6091" s="20" t="n"/>
      <c r="L6091" s="20" t="n"/>
      <c r="M6091" s="20" t="n"/>
      <c r="N6091" s="21">
        <f>IF($A6091="","",IF(IFERROR(VALUE($M6091),0)=1,1,0))</f>
        <v/>
      </c>
      <c r="O6091" s="21">
        <f>IF($A6091="",0,IF(OR($S6091&lt;&gt;1,COUNTA($J6091:$M6091)=0),0,IF($N6091=1,$H6091,0)))</f>
        <v/>
      </c>
      <c r="P6091" s="10" t="inlineStr">
        <is>
          <t>sì/no</t>
        </is>
      </c>
      <c r="Q6091" s="21">
        <f>IF($A6091="","",$A6091&amp;"|"&amp;$C6091)</f>
        <v/>
      </c>
      <c r="R6091" s="21">
        <f>IF($A6091="","",$A6091&amp;"|"&amp;$C6091&amp;"|"&amp;$D6091)</f>
        <v/>
      </c>
      <c r="S6091" s="21">
        <f>IF($A6091="","",IFERROR(INDEX(Offerte!$D$2:$D$200,MATCH($Q6091,Offerte!$L$2:$L$200,0)),0))</f>
        <v/>
      </c>
      <c r="T6091" s="21">
        <f>IF($A6091="","",IFERROR(INDEX(Offerte!$G$2:$G$200,MATCH($Q6091,Offerte!$L$2:$L$200,0)),"NO"))</f>
        <v/>
      </c>
    </row>
    <row r="6092">
      <c r="A6092" s="10">
        <f>IF(Offerte!$A198="","",Offerte!$A198)</f>
        <v/>
      </c>
      <c r="B6092" s="10">
        <f>IF(Offerte!$A198="","",Offerte!$B198)</f>
        <v/>
      </c>
      <c r="C6092" s="10">
        <f>IF(Offerte!$A198="","",Offerte!$C198)</f>
        <v/>
      </c>
      <c r="D6092" s="10" t="inlineStr">
        <is>
          <t>C.2.3</t>
        </is>
      </c>
      <c r="E6092" s="10" t="inlineStr">
        <is>
          <t>C</t>
        </is>
      </c>
      <c r="F6092" s="10" t="inlineStr">
        <is>
          <t>T</t>
        </is>
      </c>
      <c r="G6092" s="10" t="inlineStr">
        <is>
          <t>tabular</t>
        </is>
      </c>
      <c r="H6092" s="10" t="n">
        <v>1</v>
      </c>
      <c r="I6092" s="10" t="inlineStr">
        <is>
          <t>Collegamento con centrale qualificata di pronto intervento</t>
        </is>
      </c>
      <c r="J6092" s="20" t="n"/>
      <c r="K6092" s="20" t="n"/>
      <c r="L6092" s="20" t="n"/>
      <c r="M6092" s="20" t="n"/>
      <c r="N6092" s="21">
        <f>IF($A6092="","",IF(IFERROR(VALUE($M6092),0)=1,1,0))</f>
        <v/>
      </c>
      <c r="O6092" s="21">
        <f>IF($A6092="",0,IF(OR($S6092&lt;&gt;1,COUNTA($J6092:$M6092)=0),0,IF($N6092=1,$H6092,0)))</f>
        <v/>
      </c>
      <c r="P6092" s="10" t="inlineStr">
        <is>
          <t>sì/no</t>
        </is>
      </c>
      <c r="Q6092" s="21">
        <f>IF($A6092="","",$A6092&amp;"|"&amp;$C6092)</f>
        <v/>
      </c>
      <c r="R6092" s="21">
        <f>IF($A6092="","",$A6092&amp;"|"&amp;$C6092&amp;"|"&amp;$D6092)</f>
        <v/>
      </c>
      <c r="S6092" s="21">
        <f>IF($A6092="","",IFERROR(INDEX(Offerte!$D$2:$D$200,MATCH($Q6092,Offerte!$L$2:$L$200,0)),0))</f>
        <v/>
      </c>
      <c r="T6092" s="21">
        <f>IF($A6092="","",IFERROR(INDEX(Offerte!$G$2:$G$200,MATCH($Q6092,Offerte!$L$2:$L$200,0)),"NO"))</f>
        <v/>
      </c>
    </row>
    <row r="6093">
      <c r="A6093" s="10">
        <f>IF(Offerte!$A198="","",Offerte!$A198)</f>
        <v/>
      </c>
      <c r="B6093" s="10">
        <f>IF(Offerte!$A198="","",Offerte!$B198)</f>
        <v/>
      </c>
      <c r="C6093" s="10">
        <f>IF(Offerte!$A198="","",Offerte!$C198)</f>
        <v/>
      </c>
      <c r="D6093" s="10" t="inlineStr">
        <is>
          <t>C.2.4</t>
        </is>
      </c>
      <c r="E6093" s="10" t="inlineStr">
        <is>
          <t>C</t>
        </is>
      </c>
      <c r="F6093" s="10" t="inlineStr">
        <is>
          <t>Q</t>
        </is>
      </c>
      <c r="G6093" s="10" t="inlineStr">
        <is>
          <t>higher</t>
        </is>
      </c>
      <c r="H6093" s="10" t="n">
        <v>1</v>
      </c>
      <c r="I6093" s="10" t="inlineStr">
        <is>
          <t>Tasso di copertura del servizio con dispositivi per la chiamata di emergenza del conducente</t>
        </is>
      </c>
      <c r="J6093" s="20" t="n"/>
      <c r="K6093" s="20" t="n"/>
      <c r="L6093" s="20" t="n"/>
      <c r="M6093" s="20" t="n"/>
      <c r="N6093" s="21">
        <f>IF($A6093="","",IFERROR(VALUE($K6093)/VALUE($L6093),IFERROR(VALUE($J6093),0)))</f>
        <v/>
      </c>
      <c r="O6093" s="21">
        <f>IF($A6093="",0,IF(OR($S6093&lt;&gt;1,COUNTA($J6093:$M6093)=0),0,IF(SUMPRODUCT(MAX(($C$5:$C$6173=$C6093)*($D$5:$D$6173=$D6093)*($S$5:$S$6173=1)*IFERROR($N$5:$N$6173*1,0)))&gt;0,ROUND($H6093*($N6093/SUMPRODUCT(MAX(($C$5:$C$6173=$C6093)*($D$5:$D$6173=$D6093)*($S$5:$S$6173=1)*IFERROR($N$5:$N$6173*1,0)))),4),0)))</f>
        <v/>
      </c>
      <c r="P6093" s="10" t="inlineStr">
        <is>
          <t>Autobus attrezzati con chiamata di emergenza / Autobus totali in offerta, incluse scorte</t>
        </is>
      </c>
      <c r="Q6093" s="21">
        <f>IF($A6093="","",$A6093&amp;"|"&amp;$C6093)</f>
        <v/>
      </c>
      <c r="R6093" s="21">
        <f>IF($A6093="","",$A6093&amp;"|"&amp;$C6093&amp;"|"&amp;$D6093)</f>
        <v/>
      </c>
      <c r="S6093" s="21">
        <f>IF($A6093="","",IFERROR(INDEX(Offerte!$D$2:$D$200,MATCH($Q6093,Offerte!$L$2:$L$200,0)),0))</f>
        <v/>
      </c>
      <c r="T6093" s="21">
        <f>IF($A6093="","",IFERROR(INDEX(Offerte!$G$2:$G$200,MATCH($Q6093,Offerte!$L$2:$L$200,0)),"NO"))</f>
        <v/>
      </c>
    </row>
    <row r="6094">
      <c r="A6094" s="10">
        <f>IF(Offerte!$A198="","",Offerte!$A198)</f>
        <v/>
      </c>
      <c r="B6094" s="10">
        <f>IF(Offerte!$A198="","",Offerte!$B198)</f>
        <v/>
      </c>
      <c r="C6094" s="10">
        <f>IF(Offerte!$A198="","",Offerte!$C198)</f>
        <v/>
      </c>
      <c r="D6094" s="10" t="inlineStr">
        <is>
          <t>C.3.1</t>
        </is>
      </c>
      <c r="E6094" s="10" t="inlineStr">
        <is>
          <t>C</t>
        </is>
      </c>
      <c r="F6094" s="10" t="inlineStr">
        <is>
          <t>Q</t>
        </is>
      </c>
      <c r="G6094" s="10" t="inlineStr">
        <is>
          <t>higher</t>
        </is>
      </c>
      <c r="H6094" s="10" t="n">
        <v>2</v>
      </c>
      <c r="I6094" s="10" t="inlineStr">
        <is>
          <t>Tasso di copertura del servizio con dispositivi di informazione dinamica a bordo mezzo</t>
        </is>
      </c>
      <c r="J6094" s="20" t="n"/>
      <c r="K6094" s="20" t="n"/>
      <c r="L6094" s="20" t="n"/>
      <c r="M6094" s="20" t="n"/>
      <c r="N6094" s="21">
        <f>IF($A6094="","",IFERROR(VALUE($K6094)/VALUE($L6094),IFERROR(VALUE($J6094),0)))</f>
        <v/>
      </c>
      <c r="O6094" s="21">
        <f>IF($A6094="",0,IF(OR($S6094&lt;&gt;1,COUNTA($J6094:$M6094)=0),0,IF(SUMPRODUCT(MAX(($C$5:$C$6173=$C6094)*($D$5:$D$6173=$D6094)*($S$5:$S$6173=1)*IFERROR($N$5:$N$6173*1,0)))&gt;0,ROUND($H6094*($N6094/SUMPRODUCT(MAX(($C$5:$C$6173=$C6094)*($D$5:$D$6173=$D6094)*($S$5:$S$6173=1)*IFERROR($N$5:$N$6173*1,0)))),4),0)))</f>
        <v/>
      </c>
      <c r="P6094" s="10" t="inlineStr">
        <is>
          <t>Autobus con monitor e indicatori vocali / Autobus totali in offerta, incluse scorte</t>
        </is>
      </c>
      <c r="Q6094" s="21">
        <f>IF($A6094="","",$A6094&amp;"|"&amp;$C6094)</f>
        <v/>
      </c>
      <c r="R6094" s="21">
        <f>IF($A6094="","",$A6094&amp;"|"&amp;$C6094&amp;"|"&amp;$D6094)</f>
        <v/>
      </c>
      <c r="S6094" s="21">
        <f>IF($A6094="","",IFERROR(INDEX(Offerte!$D$2:$D$200,MATCH($Q6094,Offerte!$L$2:$L$200,0)),0))</f>
        <v/>
      </c>
      <c r="T6094" s="21">
        <f>IF($A6094="","",IFERROR(INDEX(Offerte!$G$2:$G$200,MATCH($Q6094,Offerte!$L$2:$L$200,0)),"NO"))</f>
        <v/>
      </c>
    </row>
    <row r="6095">
      <c r="A6095" s="10">
        <f>IF(Offerte!$A198="","",Offerte!$A198)</f>
        <v/>
      </c>
      <c r="B6095" s="10">
        <f>IF(Offerte!$A198="","",Offerte!$B198)</f>
        <v/>
      </c>
      <c r="C6095" s="10">
        <f>IF(Offerte!$A198="","",Offerte!$C198)</f>
        <v/>
      </c>
      <c r="D6095" s="10" t="inlineStr">
        <is>
          <t>C.3.2</t>
        </is>
      </c>
      <c r="E6095" s="10" t="inlineStr">
        <is>
          <t>C</t>
        </is>
      </c>
      <c r="F6095" s="10" t="inlineStr">
        <is>
          <t>T</t>
        </is>
      </c>
      <c r="G6095" s="10" t="inlineStr">
        <is>
          <t>tabular</t>
        </is>
      </c>
      <c r="H6095" s="10" t="n">
        <v>2</v>
      </c>
      <c r="I6095" s="10" t="inlineStr">
        <is>
          <t>Informazioni a bordo su coincidenze ai nodi</t>
        </is>
      </c>
      <c r="J6095" s="20" t="n"/>
      <c r="K6095" s="20" t="n"/>
      <c r="L6095" s="20" t="n"/>
      <c r="M6095" s="20" t="n"/>
      <c r="N6095" s="21">
        <f>IF($A6095="","",IF(IFERROR(VALUE($M6095),0)=1,1,0))</f>
        <v/>
      </c>
      <c r="O6095" s="21">
        <f>IF($A6095="",0,IF(OR($S6095&lt;&gt;1,COUNTA($J6095:$M6095)=0),0,IF(AND($N6095=1,IFERROR(SUMIFS($N$5:$N$6173,$Q$5:$Q$6173,$Q6095,$D$5:$D$6173,"C.3.1"),0)&gt;=0.5),$H6095,0)))</f>
        <v/>
      </c>
      <c r="P6095" s="10" t="inlineStr">
        <is>
          <t>Dipende da C.3.1 &gt;= 0.5</t>
        </is>
      </c>
      <c r="Q6095" s="21">
        <f>IF($A6095="","",$A6095&amp;"|"&amp;$C6095)</f>
        <v/>
      </c>
      <c r="R6095" s="21">
        <f>IF($A6095="","",$A6095&amp;"|"&amp;$C6095&amp;"|"&amp;$D6095)</f>
        <v/>
      </c>
      <c r="S6095" s="21">
        <f>IF($A6095="","",IFERROR(INDEX(Offerte!$D$2:$D$200,MATCH($Q6095,Offerte!$L$2:$L$200,0)),0))</f>
        <v/>
      </c>
      <c r="T6095" s="21">
        <f>IF($A6095="","",IFERROR(INDEX(Offerte!$G$2:$G$200,MATCH($Q6095,Offerte!$L$2:$L$200,0)),"NO"))</f>
        <v/>
      </c>
    </row>
    <row r="6096">
      <c r="A6096" s="10">
        <f>IF(Offerte!$A198="","",Offerte!$A198)</f>
        <v/>
      </c>
      <c r="B6096" s="10">
        <f>IF(Offerte!$A198="","",Offerte!$B198)</f>
        <v/>
      </c>
      <c r="C6096" s="10">
        <f>IF(Offerte!$A198="","",Offerte!$C198)</f>
        <v/>
      </c>
      <c r="D6096" s="10" t="inlineStr">
        <is>
          <t>D.1.1</t>
        </is>
      </c>
      <c r="E6096" s="10" t="inlineStr">
        <is>
          <t>D</t>
        </is>
      </c>
      <c r="F6096" s="10" t="inlineStr">
        <is>
          <t>Q</t>
        </is>
      </c>
      <c r="G6096" s="10" t="inlineStr">
        <is>
          <t>higher</t>
        </is>
      </c>
      <c r="H6096" s="10" t="n">
        <v>3</v>
      </c>
      <c r="I6096" s="10" t="inlineStr">
        <is>
          <t>Installazione di pensiline</t>
        </is>
      </c>
      <c r="J6096" s="20" t="n"/>
      <c r="K6096" s="20" t="n"/>
      <c r="L6096" s="20" t="n"/>
      <c r="M6096" s="20" t="n"/>
      <c r="N6096" s="21">
        <f>IF($A6096="","",IFERROR(VALUE($J6096),0))</f>
        <v/>
      </c>
      <c r="O6096" s="21">
        <f>IF($A6096="",0,IF(OR($S6096&lt;&gt;1,COUNTA($J6096:$M6096)=0),0,IF(SUMPRODUCT(MAX(($C$5:$C$6173=$C6096)*($D$5:$D$6173=$D6096)*($S$5:$S$6173=1)*IFERROR($N$5:$N$6173*1,0)))&gt;0,ROUND($H6096*($N6096/SUMPRODUCT(MAX(($C$5:$C$6173=$C6096)*($D$5:$D$6173=$D6096)*($S$5:$S$6173=1)*IFERROR($N$5:$N$6173*1,0)))),4),0)))</f>
        <v/>
      </c>
      <c r="P6096" s="10" t="inlineStr">
        <is>
          <t>fermate</t>
        </is>
      </c>
      <c r="Q6096" s="21">
        <f>IF($A6096="","",$A6096&amp;"|"&amp;$C6096)</f>
        <v/>
      </c>
      <c r="R6096" s="21">
        <f>IF($A6096="","",$A6096&amp;"|"&amp;$C6096&amp;"|"&amp;$D6096)</f>
        <v/>
      </c>
      <c r="S6096" s="21">
        <f>IF($A6096="","",IFERROR(INDEX(Offerte!$D$2:$D$200,MATCH($Q6096,Offerte!$L$2:$L$200,0)),0))</f>
        <v/>
      </c>
      <c r="T6096" s="21">
        <f>IF($A6096="","",IFERROR(INDEX(Offerte!$G$2:$G$200,MATCH($Q6096,Offerte!$L$2:$L$200,0)),"NO"))</f>
        <v/>
      </c>
    </row>
    <row r="6097">
      <c r="A6097" s="10">
        <f>IF(Offerte!$A198="","",Offerte!$A198)</f>
        <v/>
      </c>
      <c r="B6097" s="10">
        <f>IF(Offerte!$A198="","",Offerte!$B198)</f>
        <v/>
      </c>
      <c r="C6097" s="10">
        <f>IF(Offerte!$A198="","",Offerte!$C198)</f>
        <v/>
      </c>
      <c r="D6097" s="10" t="inlineStr">
        <is>
          <t>D.1.2</t>
        </is>
      </c>
      <c r="E6097" s="10" t="inlineStr">
        <is>
          <t>D</t>
        </is>
      </c>
      <c r="F6097" s="10" t="inlineStr">
        <is>
          <t>Q</t>
        </is>
      </c>
      <c r="G6097" s="10" t="inlineStr">
        <is>
          <t>higher</t>
        </is>
      </c>
      <c r="H6097" s="10" t="n">
        <v>3</v>
      </c>
      <c r="I6097" s="10" t="inlineStr">
        <is>
          <t>Installazione di paline di fermata conformi alla DGR 581/2023</t>
        </is>
      </c>
      <c r="J6097" s="20" t="n"/>
      <c r="K6097" s="20" t="n"/>
      <c r="L6097" s="20" t="n"/>
      <c r="M6097" s="20" t="n"/>
      <c r="N6097" s="21">
        <f>IF($A6097="","",IFERROR(VALUE($J6097),0))</f>
        <v/>
      </c>
      <c r="O6097" s="21">
        <f>IF($A6097="",0,IF(OR($S6097&lt;&gt;1,COUNTA($J6097:$M6097)=0),0,IF(SUMPRODUCT(MAX(($C$5:$C$6173=$C6097)*($D$5:$D$6173=$D6097)*($S$5:$S$6173=1)*IFERROR($N$5:$N$6173*1,0)))&gt;0,ROUND($H6097*($N6097/SUMPRODUCT(MAX(($C$5:$C$6173=$C6097)*($D$5:$D$6173=$D6097)*($S$5:$S$6173=1)*IFERROR($N$5:$N$6173*1,0)))),4),0)))</f>
        <v/>
      </c>
      <c r="P6097" s="10" t="inlineStr">
        <is>
          <t>fermate</t>
        </is>
      </c>
      <c r="Q6097" s="21">
        <f>IF($A6097="","",$A6097&amp;"|"&amp;$C6097)</f>
        <v/>
      </c>
      <c r="R6097" s="21">
        <f>IF($A6097="","",$A6097&amp;"|"&amp;$C6097&amp;"|"&amp;$D6097)</f>
        <v/>
      </c>
      <c r="S6097" s="21">
        <f>IF($A6097="","",IFERROR(INDEX(Offerte!$D$2:$D$200,MATCH($Q6097,Offerte!$L$2:$L$200,0)),0))</f>
        <v/>
      </c>
      <c r="T6097" s="21">
        <f>IF($A6097="","",IFERROR(INDEX(Offerte!$G$2:$G$200,MATCH($Q6097,Offerte!$L$2:$L$200,0)),"NO"))</f>
        <v/>
      </c>
    </row>
    <row r="6098">
      <c r="A6098" s="10">
        <f>IF(Offerte!$A198="","",Offerte!$A198)</f>
        <v/>
      </c>
      <c r="B6098" s="10">
        <f>IF(Offerte!$A198="","",Offerte!$B198)</f>
        <v/>
      </c>
      <c r="C6098" s="10">
        <f>IF(Offerte!$A198="","",Offerte!$C198)</f>
        <v/>
      </c>
      <c r="D6098" s="10" t="inlineStr">
        <is>
          <t>D.1.3</t>
        </is>
      </c>
      <c r="E6098" s="10" t="inlineStr">
        <is>
          <t>D</t>
        </is>
      </c>
      <c r="F6098" s="10" t="inlineStr">
        <is>
          <t>Q</t>
        </is>
      </c>
      <c r="G6098" s="10" t="inlineStr">
        <is>
          <t>higher</t>
        </is>
      </c>
      <c r="H6098" s="10" t="n">
        <v>2</v>
      </c>
      <c r="I6098" s="10" t="inlineStr">
        <is>
          <t>Display informativi connessi alle fermate</t>
        </is>
      </c>
      <c r="J6098" s="20" t="n"/>
      <c r="K6098" s="20" t="n"/>
      <c r="L6098" s="20" t="n"/>
      <c r="M6098" s="20" t="n"/>
      <c r="N6098" s="21">
        <f>IF($A6098="","",IFERROR(VALUE($J6098),0))</f>
        <v/>
      </c>
      <c r="O6098" s="21">
        <f>IF($A6098="",0,IF(OR($S6098&lt;&gt;1,COUNTA($J6098:$M6098)=0),0,IF(SUMPRODUCT(MAX(($C$5:$C$6173=$C6098)*($D$5:$D$6173=$D6098)*($S$5:$S$6173=1)*IFERROR($N$5:$N$6173*1,0)))&gt;0,ROUND($H6098*($N6098/SUMPRODUCT(MAX(($C$5:$C$6173=$C6098)*($D$5:$D$6173=$D6098)*($S$5:$S$6173=1)*IFERROR($N$5:$N$6173*1,0)))),4),0)))</f>
        <v/>
      </c>
      <c r="P6098" s="10" t="inlineStr">
        <is>
          <t>fermate</t>
        </is>
      </c>
      <c r="Q6098" s="21">
        <f>IF($A6098="","",$A6098&amp;"|"&amp;$C6098)</f>
        <v/>
      </c>
      <c r="R6098" s="21">
        <f>IF($A6098="","",$A6098&amp;"|"&amp;$C6098&amp;"|"&amp;$D6098)</f>
        <v/>
      </c>
      <c r="S6098" s="21">
        <f>IF($A6098="","",IFERROR(INDEX(Offerte!$D$2:$D$200,MATCH($Q6098,Offerte!$L$2:$L$200,0)),0))</f>
        <v/>
      </c>
      <c r="T6098" s="21">
        <f>IF($A6098="","",IFERROR(INDEX(Offerte!$G$2:$G$200,MATCH($Q6098,Offerte!$L$2:$L$200,0)),"NO"))</f>
        <v/>
      </c>
    </row>
    <row r="6099">
      <c r="A6099" s="10">
        <f>IF(Offerte!$A198="","",Offerte!$A198)</f>
        <v/>
      </c>
      <c r="B6099" s="10">
        <f>IF(Offerte!$A198="","",Offerte!$B198)</f>
        <v/>
      </c>
      <c r="C6099" s="10">
        <f>IF(Offerte!$A198="","",Offerte!$C198)</f>
        <v/>
      </c>
      <c r="D6099" s="10" t="inlineStr">
        <is>
          <t>D.2.1</t>
        </is>
      </c>
      <c r="E6099" s="10" t="inlineStr">
        <is>
          <t>D</t>
        </is>
      </c>
      <c r="F6099" s="10" t="inlineStr">
        <is>
          <t>Q</t>
        </is>
      </c>
      <c r="G6099" s="10" t="inlineStr">
        <is>
          <t>higher</t>
        </is>
      </c>
      <c r="H6099" s="10" t="n">
        <v>2</v>
      </c>
      <c r="I6099" s="10" t="inlineStr">
        <is>
          <t>Segnali tattili Loges-Vet-Evolution</t>
        </is>
      </c>
      <c r="J6099" s="20" t="n"/>
      <c r="K6099" s="20" t="n"/>
      <c r="L6099" s="20" t="n"/>
      <c r="M6099" s="20" t="n"/>
      <c r="N6099" s="21">
        <f>IF($A6099="","",IFERROR(VALUE($J6099),0))</f>
        <v/>
      </c>
      <c r="O6099" s="21">
        <f>IF($A6099="",0,IF(OR($S6099&lt;&gt;1,COUNTA($J6099:$M6099)=0),0,IF(SUMPRODUCT(MAX(($C$5:$C$6173=$C6099)*($D$5:$D$6173=$D6099)*($S$5:$S$6173=1)*IFERROR($N$5:$N$6173*1,0)))&gt;0,ROUND($H6099*($N6099/SUMPRODUCT(MAX(($C$5:$C$6173=$C6099)*($D$5:$D$6173=$D6099)*($S$5:$S$6173=1)*IFERROR($N$5:$N$6173*1,0)))),4),0)))</f>
        <v/>
      </c>
      <c r="P6099" s="10" t="inlineStr">
        <is>
          <t>fermate</t>
        </is>
      </c>
      <c r="Q6099" s="21">
        <f>IF($A6099="","",$A6099&amp;"|"&amp;$C6099)</f>
        <v/>
      </c>
      <c r="R6099" s="21">
        <f>IF($A6099="","",$A6099&amp;"|"&amp;$C6099&amp;"|"&amp;$D6099)</f>
        <v/>
      </c>
      <c r="S6099" s="21">
        <f>IF($A6099="","",IFERROR(INDEX(Offerte!$D$2:$D$200,MATCH($Q6099,Offerte!$L$2:$L$200,0)),0))</f>
        <v/>
      </c>
      <c r="T6099" s="21">
        <f>IF($A6099="","",IFERROR(INDEX(Offerte!$G$2:$G$200,MATCH($Q6099,Offerte!$L$2:$L$200,0)),"NO"))</f>
        <v/>
      </c>
    </row>
    <row r="6100">
      <c r="A6100" s="10">
        <f>IF(Offerte!$A198="","",Offerte!$A198)</f>
        <v/>
      </c>
      <c r="B6100" s="10">
        <f>IF(Offerte!$A198="","",Offerte!$B198)</f>
        <v/>
      </c>
      <c r="C6100" s="10">
        <f>IF(Offerte!$A198="","",Offerte!$C198)</f>
        <v/>
      </c>
      <c r="D6100" s="10" t="inlineStr">
        <is>
          <t>E.1.1</t>
        </is>
      </c>
      <c r="E6100" s="10" t="inlineStr">
        <is>
          <t>E</t>
        </is>
      </c>
      <c r="F6100" s="10" t="inlineStr">
        <is>
          <t>T</t>
        </is>
      </c>
      <c r="G6100" s="10" t="inlineStr">
        <is>
          <t>tabular</t>
        </is>
      </c>
      <c r="H6100" s="10" t="n">
        <v>2</v>
      </c>
      <c r="I6100" s="10" t="inlineStr">
        <is>
          <t>Mobile app con travel planner PRM</t>
        </is>
      </c>
      <c r="J6100" s="20" t="n"/>
      <c r="K6100" s="20" t="n"/>
      <c r="L6100" s="20" t="n"/>
      <c r="M6100" s="20" t="n"/>
      <c r="N6100" s="21">
        <f>IF($A6100="","",IF(IFERROR(VALUE($M6100),0)=1,1,0))</f>
        <v/>
      </c>
      <c r="O6100" s="21">
        <f>IF($A6100="",0,IF(OR($S6100&lt;&gt;1,COUNTA($J6100:$M6100)=0),0,IF($N6100=1,$H6100,0)))</f>
        <v/>
      </c>
      <c r="P6100" s="10" t="inlineStr">
        <is>
          <t>sì/no</t>
        </is>
      </c>
      <c r="Q6100" s="21">
        <f>IF($A6100="","",$A6100&amp;"|"&amp;$C6100)</f>
        <v/>
      </c>
      <c r="R6100" s="21">
        <f>IF($A6100="","",$A6100&amp;"|"&amp;$C6100&amp;"|"&amp;$D6100)</f>
        <v/>
      </c>
      <c r="S6100" s="21">
        <f>IF($A6100="","",IFERROR(INDEX(Offerte!$D$2:$D$200,MATCH($Q6100,Offerte!$L$2:$L$200,0)),0))</f>
        <v/>
      </c>
      <c r="T6100" s="21">
        <f>IF($A6100="","",IFERROR(INDEX(Offerte!$G$2:$G$200,MATCH($Q6100,Offerte!$L$2:$L$200,0)),"NO"))</f>
        <v/>
      </c>
    </row>
    <row r="6101">
      <c r="A6101" s="10">
        <f>IF(Offerte!$A198="","",Offerte!$A198)</f>
        <v/>
      </c>
      <c r="B6101" s="10">
        <f>IF(Offerte!$A198="","",Offerte!$B198)</f>
        <v/>
      </c>
      <c r="C6101" s="10">
        <f>IF(Offerte!$A198="","",Offerte!$C198)</f>
        <v/>
      </c>
      <c r="D6101" s="10" t="inlineStr">
        <is>
          <t>E.2.1</t>
        </is>
      </c>
      <c r="E6101" s="10" t="inlineStr">
        <is>
          <t>E</t>
        </is>
      </c>
      <c r="F6101" s="10" t="inlineStr">
        <is>
          <t>D</t>
        </is>
      </c>
      <c r="G6101" s="10" t="inlineStr">
        <is>
          <t>discretionary</t>
        </is>
      </c>
      <c r="H6101" s="10" t="n">
        <v>2</v>
      </c>
      <c r="I6101" s="10" t="inlineStr">
        <is>
          <t>Altre azioni informative e rapporti con gli utenti</t>
        </is>
      </c>
      <c r="J6101" s="20" t="n"/>
      <c r="K6101" s="20" t="n"/>
      <c r="L6101" s="20" t="n"/>
      <c r="M6101" s="20" t="n"/>
      <c r="N6101" s="21">
        <f>IF($A6101="","",MAX(0,MIN(1,IFERROR(VALUE($M6101),0))))</f>
        <v/>
      </c>
      <c r="O6101" s="21">
        <f>IF($A6101="",0,IF(OR($S6101&lt;&gt;1,COUNTA($J6101:$M6101)=0),0,IF(SUMPRODUCT(MAX(($C$5:$C$6173=$C6101)*($D$5:$D$6173=$D6101)*($S$5:$S$6173=1)*IFERROR($N$5:$N$6173*1,0)))&gt;0,ROUND($H6101*($N6101/SUMPRODUCT(MAX(($C$5:$C$6173=$C6101)*($D$5:$D$6173=$D6101)*($S$5:$S$6173=1)*IFERROR($N$5:$N$6173*1,0)))),4),0)))</f>
        <v/>
      </c>
      <c r="P6101" s="10" t="inlineStr">
        <is>
          <t>coeff.</t>
        </is>
      </c>
      <c r="Q6101" s="21">
        <f>IF($A6101="","",$A6101&amp;"|"&amp;$C6101)</f>
        <v/>
      </c>
      <c r="R6101" s="21">
        <f>IF($A6101="","",$A6101&amp;"|"&amp;$C6101&amp;"|"&amp;$D6101)</f>
        <v/>
      </c>
      <c r="S6101" s="21">
        <f>IF($A6101="","",IFERROR(INDEX(Offerte!$D$2:$D$200,MATCH($Q6101,Offerte!$L$2:$L$200,0)),0))</f>
        <v/>
      </c>
      <c r="T6101" s="21">
        <f>IF($A6101="","",IFERROR(INDEX(Offerte!$G$2:$G$200,MATCH($Q6101,Offerte!$L$2:$L$200,0)),"NO"))</f>
        <v/>
      </c>
    </row>
    <row r="6102">
      <c r="A6102" s="10">
        <f>IF(Offerte!$A198="","",Offerte!$A198)</f>
        <v/>
      </c>
      <c r="B6102" s="10">
        <f>IF(Offerte!$A198="","",Offerte!$B198)</f>
        <v/>
      </c>
      <c r="C6102" s="10">
        <f>IF(Offerte!$A198="","",Offerte!$C198)</f>
        <v/>
      </c>
      <c r="D6102" s="10" t="inlineStr">
        <is>
          <t>F.1.1</t>
        </is>
      </c>
      <c r="E6102" s="10" t="inlineStr">
        <is>
          <t>F</t>
        </is>
      </c>
      <c r="F6102" s="10" t="inlineStr">
        <is>
          <t>Q</t>
        </is>
      </c>
      <c r="G6102" s="10" t="inlineStr">
        <is>
          <t>lower</t>
        </is>
      </c>
      <c r="H6102" s="10" t="n">
        <v>7</v>
      </c>
      <c r="I6102" s="10" t="inlineStr">
        <is>
          <t>Performance ambientali del parco mezzi adibito al servizio - I_CEA</t>
        </is>
      </c>
      <c r="J6102" s="20" t="n"/>
      <c r="K6102" s="20" t="n"/>
      <c r="L6102" s="20" t="n"/>
      <c r="M6102" s="20" t="n"/>
      <c r="N6102" s="21">
        <f>IF($A6102="","",IFERROR(VALUE($J6102),0))</f>
        <v/>
      </c>
      <c r="O6102" s="21">
        <f>IF($A6102="",0,IF(OR($S6102&lt;&gt;1,COUNTA($J6102:$M6102)=0),0,IF(AND(IFERROR(AGGREGATE(15,6,$N$5:$N$6173/(($C$5:$C$6173=$C6102)*($D$5:$D$6173=$D6102)*($S$5:$S$6173=1)*($N$5:$N$6173&gt;0)),1),0)&gt;0,$N6102&gt;0),ROUND($H6102*(IFERROR(AGGREGATE(15,6,$N$5:$N$6173/(($C$5:$C$6173=$C6102)*($D$5:$D$6173=$D6102)*($S$5:$S$6173=1)*($N$5:$N$6173&gt;0)),1),0)/$N6102),4),0)))</f>
        <v/>
      </c>
      <c r="P6102" s="10" t="inlineStr">
        <is>
          <t>indice</t>
        </is>
      </c>
      <c r="Q6102" s="21">
        <f>IF($A6102="","",$A6102&amp;"|"&amp;$C6102)</f>
        <v/>
      </c>
      <c r="R6102" s="21">
        <f>IF($A6102="","",$A6102&amp;"|"&amp;$C6102&amp;"|"&amp;$D6102)</f>
        <v/>
      </c>
      <c r="S6102" s="21">
        <f>IF($A6102="","",IFERROR(INDEX(Offerte!$D$2:$D$200,MATCH($Q6102,Offerte!$L$2:$L$200,0)),0))</f>
        <v/>
      </c>
      <c r="T6102" s="21">
        <f>IF($A6102="","",IFERROR(INDEX(Offerte!$G$2:$G$200,MATCH($Q6102,Offerte!$L$2:$L$200,0)),"NO"))</f>
        <v/>
      </c>
    </row>
    <row r="6103">
      <c r="A6103" s="10">
        <f>IF(Offerte!$A198="","",Offerte!$A198)</f>
        <v/>
      </c>
      <c r="B6103" s="10">
        <f>IF(Offerte!$A198="","",Offerte!$B198)</f>
        <v/>
      </c>
      <c r="C6103" s="10">
        <f>IF(Offerte!$A198="","",Offerte!$C198)</f>
        <v/>
      </c>
      <c r="D6103" s="10" t="inlineStr">
        <is>
          <t>F.2.1</t>
        </is>
      </c>
      <c r="E6103" s="10" t="inlineStr">
        <is>
          <t>F</t>
        </is>
      </c>
      <c r="F6103" s="10" t="inlineStr">
        <is>
          <t>Q</t>
        </is>
      </c>
      <c r="G6103" s="10" t="inlineStr">
        <is>
          <t>higher</t>
        </is>
      </c>
      <c r="H6103" s="10" t="n">
        <v>2</v>
      </c>
      <c r="I6103" s="10" t="inlineStr">
        <is>
          <t>Tasso di copertura del servizio con dispositivi ECO-DRIVER</t>
        </is>
      </c>
      <c r="J6103" s="20" t="n"/>
      <c r="K6103" s="20" t="n"/>
      <c r="L6103" s="20" t="n"/>
      <c r="M6103" s="20" t="n"/>
      <c r="N6103" s="21">
        <f>IF($A6103="","",IFERROR(VALUE($K6103)/VALUE($L6103),IFERROR(VALUE($J6103),0)))</f>
        <v/>
      </c>
      <c r="O6103" s="21">
        <f>IF($A6103="",0,IF(OR($S6103&lt;&gt;1,COUNTA($J6103:$M6103)=0),0,IF(SUMPRODUCT(MAX(($C$5:$C$6173=$C6103)*($D$5:$D$6173=$D6103)*($S$5:$S$6173=1)*IFERROR($N$5:$N$6173*1,0)))&gt;0,ROUND($H6103*($N6103/SUMPRODUCT(MAX(($C$5:$C$6173=$C6103)*($D$5:$D$6173=$D6103)*($S$5:$S$6173=1)*IFERROR($N$5:$N$6173*1,0)))),4),0)))</f>
        <v/>
      </c>
      <c r="P6103" s="10" t="inlineStr">
        <is>
          <t>Autobus attrezzati con dispositivi ECO-DRIVER / Autobus totali in offerta, incluse scorte</t>
        </is>
      </c>
      <c r="Q6103" s="21">
        <f>IF($A6103="","",$A6103&amp;"|"&amp;$C6103)</f>
        <v/>
      </c>
      <c r="R6103" s="21">
        <f>IF($A6103="","",$A6103&amp;"|"&amp;$C6103&amp;"|"&amp;$D6103)</f>
        <v/>
      </c>
      <c r="S6103" s="21">
        <f>IF($A6103="","",IFERROR(INDEX(Offerte!$D$2:$D$200,MATCH($Q6103,Offerte!$L$2:$L$200,0)),0))</f>
        <v/>
      </c>
      <c r="T6103" s="21">
        <f>IF($A6103="","",IFERROR(INDEX(Offerte!$G$2:$G$200,MATCH($Q6103,Offerte!$L$2:$L$200,0)),"NO"))</f>
        <v/>
      </c>
    </row>
    <row r="6104">
      <c r="A6104" s="10">
        <f>IF(Offerte!$A198="","",Offerte!$A198)</f>
        <v/>
      </c>
      <c r="B6104" s="10">
        <f>IF(Offerte!$A198="","",Offerte!$B198)</f>
        <v/>
      </c>
      <c r="C6104" s="10">
        <f>IF(Offerte!$A198="","",Offerte!$C198)</f>
        <v/>
      </c>
      <c r="D6104" s="10" t="inlineStr">
        <is>
          <t>F.3.1</t>
        </is>
      </c>
      <c r="E6104" s="10" t="inlineStr">
        <is>
          <t>F</t>
        </is>
      </c>
      <c r="F6104" s="10" t="inlineStr">
        <is>
          <t>Q</t>
        </is>
      </c>
      <c r="G6104" s="10" t="inlineStr">
        <is>
          <t>higher</t>
        </is>
      </c>
      <c r="H6104" s="10" t="n">
        <v>2</v>
      </c>
      <c r="I6104" s="10" t="inlineStr">
        <is>
          <t>Autoproduzione consumi elettrici per trazione</t>
        </is>
      </c>
      <c r="J6104" s="20" t="n"/>
      <c r="K6104" s="20" t="n"/>
      <c r="L6104" s="20" t="n"/>
      <c r="M6104" s="20" t="n"/>
      <c r="N6104" s="21">
        <f>IF($A6104="","",IFERROR(VALUE($J6104),0))</f>
        <v/>
      </c>
      <c r="O6104" s="21">
        <f>IF($A6104="",0,IF(OR($S6104&lt;&gt;1,COUNTA($J6104:$M6104)=0),0,IF(SUMPRODUCT(MAX(($C$5:$C$6173=$C6104)*($D$5:$D$6173=$D6104)*($S$5:$S$6173=1)*IFERROR($N$5:$N$6173*1,0)))&gt;0,ROUND($H6104*($N6104/SUMPRODUCT(MAX(($C$5:$C$6173=$C6104)*($D$5:$D$6173=$D6104)*($S$5:$S$6173=1)*IFERROR($N$5:$N$6173*1,0)))),4),0)))</f>
        <v/>
      </c>
      <c r="P6104" s="10" t="inlineStr">
        <is>
          <t>kWh/anno</t>
        </is>
      </c>
      <c r="Q6104" s="21">
        <f>IF($A6104="","",$A6104&amp;"|"&amp;$C6104)</f>
        <v/>
      </c>
      <c r="R6104" s="21">
        <f>IF($A6104="","",$A6104&amp;"|"&amp;$C6104&amp;"|"&amp;$D6104)</f>
        <v/>
      </c>
      <c r="S6104" s="21">
        <f>IF($A6104="","",IFERROR(INDEX(Offerte!$D$2:$D$200,MATCH($Q6104,Offerte!$L$2:$L$200,0)),0))</f>
        <v/>
      </c>
      <c r="T6104" s="21">
        <f>IF($A6104="","",IFERROR(INDEX(Offerte!$G$2:$G$200,MATCH($Q6104,Offerte!$L$2:$L$200,0)),"NO"))</f>
        <v/>
      </c>
    </row>
    <row r="6105">
      <c r="A6105" s="10">
        <f>IF(Offerte!$A198="","",Offerte!$A198)</f>
        <v/>
      </c>
      <c r="B6105" s="10">
        <f>IF(Offerte!$A198="","",Offerte!$B198)</f>
        <v/>
      </c>
      <c r="C6105" s="10">
        <f>IF(Offerte!$A198="","",Offerte!$C198)</f>
        <v/>
      </c>
      <c r="D6105" s="10" t="inlineStr">
        <is>
          <t>F.4.1</t>
        </is>
      </c>
      <c r="E6105" s="10" t="inlineStr">
        <is>
          <t>F</t>
        </is>
      </c>
      <c r="F6105" s="10" t="inlineStr">
        <is>
          <t>Q</t>
        </is>
      </c>
      <c r="G6105" s="10" t="inlineStr">
        <is>
          <t>soil</t>
        </is>
      </c>
      <c r="H6105" s="10" t="n">
        <v>2</v>
      </c>
      <c r="I6105" s="10" t="inlineStr">
        <is>
          <t>Indice di consumo di suolo</t>
        </is>
      </c>
      <c r="J6105" s="20" t="n"/>
      <c r="K6105" s="20" t="n"/>
      <c r="L6105" s="20" t="n"/>
      <c r="M6105" s="20" t="n"/>
      <c r="N6105" s="21">
        <f>IF($A6105="","",IFERROR(VALUE($J6105),0))</f>
        <v/>
      </c>
      <c r="O6105" s="21">
        <f>IF($A6105="",0,IF(OR($S6105&lt;&gt;1,COUNTA($J6105:$M6105)=0),0,IF($N6105&lt;=0,$H6105,IF(SUMPRODUCT(MAX(($C$5:$C$6173=$C6105)*($D$5:$D$6173=$D6105)*($S$5:$S$6173=1)*IFERROR($N$5:$N$6173*1,0)))&gt;0,ROUND($H6105*((SUMPRODUCT(MAX(($C$5:$C$6173=$C6105)*($D$5:$D$6173=$D6105)*($S$5:$S$6173=1)*IFERROR($N$5:$N$6173*1,0)))-$N6105)/SUMPRODUCT(MAX(($C$5:$C$6173=$C6105)*($D$5:$D$6173=$D6105)*($S$5:$S$6173=1)*IFERROR($N$5:$N$6173*1,0)))),4),0))))</f>
        <v/>
      </c>
      <c r="P6105" s="10" t="inlineStr">
        <is>
          <t>m2</t>
        </is>
      </c>
      <c r="Q6105" s="21">
        <f>IF($A6105="","",$A6105&amp;"|"&amp;$C6105)</f>
        <v/>
      </c>
      <c r="R6105" s="21">
        <f>IF($A6105="","",$A6105&amp;"|"&amp;$C6105&amp;"|"&amp;$D6105)</f>
        <v/>
      </c>
      <c r="S6105" s="21">
        <f>IF($A6105="","",IFERROR(INDEX(Offerte!$D$2:$D$200,MATCH($Q6105,Offerte!$L$2:$L$200,0)),0))</f>
        <v/>
      </c>
      <c r="T6105" s="21">
        <f>IF($A6105="","",IFERROR(INDEX(Offerte!$G$2:$G$200,MATCH($Q6105,Offerte!$L$2:$L$200,0)),"NO"))</f>
        <v/>
      </c>
    </row>
    <row r="6106">
      <c r="A6106" s="10">
        <f>IF(Offerte!$A198="","",Offerte!$A198)</f>
        <v/>
      </c>
      <c r="B6106" s="10">
        <f>IF(Offerte!$A198="","",Offerte!$B198)</f>
        <v/>
      </c>
      <c r="C6106" s="10">
        <f>IF(Offerte!$A198="","",Offerte!$C198)</f>
        <v/>
      </c>
      <c r="D6106" s="10" t="inlineStr">
        <is>
          <t>F.5.1</t>
        </is>
      </c>
      <c r="E6106" s="10" t="inlineStr">
        <is>
          <t>F</t>
        </is>
      </c>
      <c r="F6106" s="10" t="inlineStr">
        <is>
          <t>T</t>
        </is>
      </c>
      <c r="G6106" s="10" t="inlineStr">
        <is>
          <t>tabular</t>
        </is>
      </c>
      <c r="H6106" s="10" t="n">
        <v>1</v>
      </c>
      <c r="I6106" s="10" t="inlineStr">
        <is>
          <t>Rendicontazione di sostenibilità ambientale</t>
        </is>
      </c>
      <c r="J6106" s="20" t="n"/>
      <c r="K6106" s="20" t="n"/>
      <c r="L6106" s="20" t="n"/>
      <c r="M6106" s="20" t="n"/>
      <c r="N6106" s="21">
        <f>IF($A6106="","",IF(IFERROR(VALUE($M6106),0)=1,1,0))</f>
        <v/>
      </c>
      <c r="O6106" s="21">
        <f>IF($A6106="",0,IF(OR($S6106&lt;&gt;1,COUNTA($J6106:$M6106)=0),0,IF($N6106=1,$H6106,0)))</f>
        <v/>
      </c>
      <c r="P6106" s="10" t="inlineStr">
        <is>
          <t>sì/no</t>
        </is>
      </c>
      <c r="Q6106" s="21">
        <f>IF($A6106="","",$A6106&amp;"|"&amp;$C6106)</f>
        <v/>
      </c>
      <c r="R6106" s="21">
        <f>IF($A6106="","",$A6106&amp;"|"&amp;$C6106&amp;"|"&amp;$D6106)</f>
        <v/>
      </c>
      <c r="S6106" s="21">
        <f>IF($A6106="","",IFERROR(INDEX(Offerte!$D$2:$D$200,MATCH($Q6106,Offerte!$L$2:$L$200,0)),0))</f>
        <v/>
      </c>
      <c r="T6106" s="21">
        <f>IF($A6106="","",IFERROR(INDEX(Offerte!$G$2:$G$200,MATCH($Q6106,Offerte!$L$2:$L$200,0)),"NO"))</f>
        <v/>
      </c>
    </row>
    <row r="6107">
      <c r="A6107" s="10">
        <f>IF(Offerte!$A198="","",Offerte!$A198)</f>
        <v/>
      </c>
      <c r="B6107" s="10">
        <f>IF(Offerte!$A198="","",Offerte!$B198)</f>
        <v/>
      </c>
      <c r="C6107" s="10">
        <f>IF(Offerte!$A198="","",Offerte!$C198)</f>
        <v/>
      </c>
      <c r="D6107" s="10" t="inlineStr">
        <is>
          <t>G.1.1</t>
        </is>
      </c>
      <c r="E6107" s="10" t="inlineStr">
        <is>
          <t>G</t>
        </is>
      </c>
      <c r="F6107" s="10" t="inlineStr">
        <is>
          <t>D</t>
        </is>
      </c>
      <c r="G6107" s="10" t="inlineStr">
        <is>
          <t>discretionary</t>
        </is>
      </c>
      <c r="H6107" s="10" t="n">
        <v>2</v>
      </c>
      <c r="I6107" s="10" t="inlineStr">
        <is>
          <t>Qualità del progetto di centrale di controllo aziendale</t>
        </is>
      </c>
      <c r="J6107" s="20" t="n"/>
      <c r="K6107" s="20" t="n"/>
      <c r="L6107" s="20" t="n"/>
      <c r="M6107" s="20" t="n"/>
      <c r="N6107" s="21">
        <f>IF($A6107="","",MAX(0,MIN(1,IFERROR(VALUE($M6107),0))))</f>
        <v/>
      </c>
      <c r="O6107" s="21">
        <f>IF($A6107="",0,IF(OR($S6107&lt;&gt;1,COUNTA($J6107:$M6107)=0),0,IF(SUMPRODUCT(MAX(($C$5:$C$6173=$C6107)*($D$5:$D$6173=$D6107)*($S$5:$S$6173=1)*IFERROR($N$5:$N$6173*1,0)))&gt;0,ROUND($H6107*($N6107/SUMPRODUCT(MAX(($C$5:$C$6173=$C6107)*($D$5:$D$6173=$D6107)*($S$5:$S$6173=1)*IFERROR($N$5:$N$6173*1,0)))),4),0)))</f>
        <v/>
      </c>
      <c r="P6107" s="10" t="inlineStr">
        <is>
          <t>coeff.</t>
        </is>
      </c>
      <c r="Q6107" s="21">
        <f>IF($A6107="","",$A6107&amp;"|"&amp;$C6107)</f>
        <v/>
      </c>
      <c r="R6107" s="21">
        <f>IF($A6107="","",$A6107&amp;"|"&amp;$C6107&amp;"|"&amp;$D6107)</f>
        <v/>
      </c>
      <c r="S6107" s="21">
        <f>IF($A6107="","",IFERROR(INDEX(Offerte!$D$2:$D$200,MATCH($Q6107,Offerte!$L$2:$L$200,0)),0))</f>
        <v/>
      </c>
      <c r="T6107" s="21">
        <f>IF($A6107="","",IFERROR(INDEX(Offerte!$G$2:$G$200,MATCH($Q6107,Offerte!$L$2:$L$200,0)),"NO"))</f>
        <v/>
      </c>
    </row>
    <row r="6108">
      <c r="A6108" s="10">
        <f>IF(Offerte!$A198="","",Offerte!$A198)</f>
        <v/>
      </c>
      <c r="B6108" s="10">
        <f>IF(Offerte!$A198="","",Offerte!$B198)</f>
        <v/>
      </c>
      <c r="C6108" s="10">
        <f>IF(Offerte!$A198="","",Offerte!$C198)</f>
        <v/>
      </c>
      <c r="D6108" s="10" t="inlineStr">
        <is>
          <t>G.2.1</t>
        </is>
      </c>
      <c r="E6108" s="10" t="inlineStr">
        <is>
          <t>G</t>
        </is>
      </c>
      <c r="F6108" s="10" t="inlineStr">
        <is>
          <t>T</t>
        </is>
      </c>
      <c r="G6108" s="10" t="inlineStr">
        <is>
          <t>tabular</t>
        </is>
      </c>
      <c r="H6108" s="10" t="n">
        <v>1</v>
      </c>
      <c r="I6108" s="10" t="inlineStr">
        <is>
          <t>Certificazione ISO 45001</t>
        </is>
      </c>
      <c r="J6108" s="20" t="n"/>
      <c r="K6108" s="20" t="n"/>
      <c r="L6108" s="20" t="n"/>
      <c r="M6108" s="20" t="n"/>
      <c r="N6108" s="21">
        <f>IF($A6108="","",IF(IFERROR(VALUE($M6108),0)=1,1,0))</f>
        <v/>
      </c>
      <c r="O6108" s="21">
        <f>IF($A6108="",0,IF(OR($S6108&lt;&gt;1,COUNTA($J6108:$M6108)=0),0,IF($N6108=1,$H6108,0)))</f>
        <v/>
      </c>
      <c r="P6108" s="10" t="inlineStr">
        <is>
          <t>sì/no</t>
        </is>
      </c>
      <c r="Q6108" s="21">
        <f>IF($A6108="","",$A6108&amp;"|"&amp;$C6108)</f>
        <v/>
      </c>
      <c r="R6108" s="21">
        <f>IF($A6108="","",$A6108&amp;"|"&amp;$C6108&amp;"|"&amp;$D6108)</f>
        <v/>
      </c>
      <c r="S6108" s="21">
        <f>IF($A6108="","",IFERROR(INDEX(Offerte!$D$2:$D$200,MATCH($Q6108,Offerte!$L$2:$L$200,0)),0))</f>
        <v/>
      </c>
      <c r="T6108" s="21">
        <f>IF($A6108="","",IFERROR(INDEX(Offerte!$G$2:$G$200,MATCH($Q6108,Offerte!$L$2:$L$200,0)),"NO"))</f>
        <v/>
      </c>
    </row>
    <row r="6109">
      <c r="A6109" s="10">
        <f>IF(Offerte!$A198="","",Offerte!$A198)</f>
        <v/>
      </c>
      <c r="B6109" s="10">
        <f>IF(Offerte!$A198="","",Offerte!$B198)</f>
        <v/>
      </c>
      <c r="C6109" s="10">
        <f>IF(Offerte!$A198="","",Offerte!$C198)</f>
        <v/>
      </c>
      <c r="D6109" s="10" t="inlineStr">
        <is>
          <t>G.3.1</t>
        </is>
      </c>
      <c r="E6109" s="10" t="inlineStr">
        <is>
          <t>G</t>
        </is>
      </c>
      <c r="F6109" s="10" t="inlineStr">
        <is>
          <t>T</t>
        </is>
      </c>
      <c r="G6109" s="10" t="inlineStr">
        <is>
          <t>tabular</t>
        </is>
      </c>
      <c r="H6109" s="10" t="n">
        <v>1</v>
      </c>
      <c r="I6109" s="10" t="inlineStr">
        <is>
          <t>Certificazioni di responsabilità sociale</t>
        </is>
      </c>
      <c r="J6109" s="20" t="n"/>
      <c r="K6109" s="20" t="n"/>
      <c r="L6109" s="20" t="n"/>
      <c r="M6109" s="20" t="n"/>
      <c r="N6109" s="21">
        <f>IF($A6109="","",IF(IFERROR(VALUE($M6109),0)=1,1,0))</f>
        <v/>
      </c>
      <c r="O6109" s="21">
        <f>IF($A6109="",0,IF(OR($S6109&lt;&gt;1,COUNTA($J6109:$M6109)=0),0,IF($N6109=1,$H6109,0)))</f>
        <v/>
      </c>
      <c r="P6109" s="10" t="inlineStr">
        <is>
          <t>sì/no</t>
        </is>
      </c>
      <c r="Q6109" s="21">
        <f>IF($A6109="","",$A6109&amp;"|"&amp;$C6109)</f>
        <v/>
      </c>
      <c r="R6109" s="21">
        <f>IF($A6109="","",$A6109&amp;"|"&amp;$C6109&amp;"|"&amp;$D6109)</f>
        <v/>
      </c>
      <c r="S6109" s="21">
        <f>IF($A6109="","",IFERROR(INDEX(Offerte!$D$2:$D$200,MATCH($Q6109,Offerte!$L$2:$L$200,0)),0))</f>
        <v/>
      </c>
      <c r="T6109" s="21">
        <f>IF($A6109="","",IFERROR(INDEX(Offerte!$G$2:$G$200,MATCH($Q6109,Offerte!$L$2:$L$200,0)),"NO"))</f>
        <v/>
      </c>
    </row>
    <row r="6110">
      <c r="A6110" s="10">
        <f>IF(Offerte!$A198="","",Offerte!$A198)</f>
        <v/>
      </c>
      <c r="B6110" s="10">
        <f>IF(Offerte!$A198="","",Offerte!$B198)</f>
        <v/>
      </c>
      <c r="C6110" s="10">
        <f>IF(Offerte!$A198="","",Offerte!$C198)</f>
        <v/>
      </c>
      <c r="D6110" s="10" t="inlineStr">
        <is>
          <t>G.4.1</t>
        </is>
      </c>
      <c r="E6110" s="10" t="inlineStr">
        <is>
          <t>G</t>
        </is>
      </c>
      <c r="F6110" s="10" t="inlineStr">
        <is>
          <t>D</t>
        </is>
      </c>
      <c r="G6110" s="10" t="inlineStr">
        <is>
          <t>discretionary</t>
        </is>
      </c>
      <c r="H6110" s="10" t="n">
        <v>2</v>
      </c>
      <c r="I6110" s="10" t="inlineStr">
        <is>
          <t>Qualità del piano di formazione del personale</t>
        </is>
      </c>
      <c r="J6110" s="20" t="n"/>
      <c r="K6110" s="20" t="n"/>
      <c r="L6110" s="20" t="n"/>
      <c r="M6110" s="20" t="n"/>
      <c r="N6110" s="21">
        <f>IF($A6110="","",MAX(0,MIN(1,IFERROR(VALUE($M6110),0))))</f>
        <v/>
      </c>
      <c r="O6110" s="21">
        <f>IF($A6110="",0,IF(OR($S6110&lt;&gt;1,COUNTA($J6110:$M6110)=0),0,IF(SUMPRODUCT(MAX(($C$5:$C$6173=$C6110)*($D$5:$D$6173=$D6110)*($S$5:$S$6173=1)*IFERROR($N$5:$N$6173*1,0)))&gt;0,ROUND($H6110*($N6110/SUMPRODUCT(MAX(($C$5:$C$6173=$C6110)*($D$5:$D$6173=$D6110)*($S$5:$S$6173=1)*IFERROR($N$5:$N$6173*1,0)))),4),0)))</f>
        <v/>
      </c>
      <c r="P6110" s="10" t="inlineStr">
        <is>
          <t>coeff.</t>
        </is>
      </c>
      <c r="Q6110" s="21">
        <f>IF($A6110="","",$A6110&amp;"|"&amp;$C6110)</f>
        <v/>
      </c>
      <c r="R6110" s="21">
        <f>IF($A6110="","",$A6110&amp;"|"&amp;$C6110&amp;"|"&amp;$D6110)</f>
        <v/>
      </c>
      <c r="S6110" s="21">
        <f>IF($A6110="","",IFERROR(INDEX(Offerte!$D$2:$D$200,MATCH($Q6110,Offerte!$L$2:$L$200,0)),0))</f>
        <v/>
      </c>
      <c r="T6110" s="21">
        <f>IF($A6110="","",IFERROR(INDEX(Offerte!$G$2:$G$200,MATCH($Q6110,Offerte!$L$2:$L$200,0)),"NO"))</f>
        <v/>
      </c>
    </row>
    <row r="6111">
      <c r="A6111" s="10">
        <f>IF(Offerte!$A198="","",Offerte!$A198)</f>
        <v/>
      </c>
      <c r="B6111" s="10">
        <f>IF(Offerte!$A198="","",Offerte!$B198)</f>
        <v/>
      </c>
      <c r="C6111" s="10">
        <f>IF(Offerte!$A198="","",Offerte!$C198)</f>
        <v/>
      </c>
      <c r="D6111" s="10" t="inlineStr">
        <is>
          <t>G.5.1</t>
        </is>
      </c>
      <c r="E6111" s="10" t="inlineStr">
        <is>
          <t>G</t>
        </is>
      </c>
      <c r="F6111" s="10" t="inlineStr">
        <is>
          <t>T</t>
        </is>
      </c>
      <c r="G6111" s="10" t="inlineStr">
        <is>
          <t>tabular</t>
        </is>
      </c>
      <c r="H6111" s="10" t="n">
        <v>1</v>
      </c>
      <c r="I6111" s="10" t="inlineStr">
        <is>
          <t>Impegno al mantenimento delle garanzie del contratto di secondo livello del gestore uscente</t>
        </is>
      </c>
      <c r="J6111" s="20" t="n"/>
      <c r="K6111" s="20" t="n"/>
      <c r="L6111" s="20" t="n"/>
      <c r="M6111" s="20" t="n"/>
      <c r="N6111" s="21">
        <f>IF($A6111="","",IF(IFERROR(VALUE($M6111),0)=1,1,0))</f>
        <v/>
      </c>
      <c r="O6111" s="21">
        <f>IF($A6111="",0,IF(OR($S6111&lt;&gt;1,COUNTA($J6111:$M6111)=0),0,IF($N6111=1,$H6111,0)))</f>
        <v/>
      </c>
      <c r="P6111" s="10" t="inlineStr">
        <is>
          <t>sì/no</t>
        </is>
      </c>
      <c r="Q6111" s="21">
        <f>IF($A6111="","",$A6111&amp;"|"&amp;$C6111)</f>
        <v/>
      </c>
      <c r="R6111" s="21">
        <f>IF($A6111="","",$A6111&amp;"|"&amp;$C6111&amp;"|"&amp;$D6111)</f>
        <v/>
      </c>
      <c r="S6111" s="21">
        <f>IF($A6111="","",IFERROR(INDEX(Offerte!$D$2:$D$200,MATCH($Q6111,Offerte!$L$2:$L$200,0)),0))</f>
        <v/>
      </c>
      <c r="T6111" s="21">
        <f>IF($A6111="","",IFERROR(INDEX(Offerte!$G$2:$G$200,MATCH($Q6111,Offerte!$L$2:$L$200,0)),"NO"))</f>
        <v/>
      </c>
    </row>
    <row r="6112">
      <c r="A6112" s="10">
        <f>IF(Offerte!$A199="","",Offerte!$A199)</f>
        <v/>
      </c>
      <c r="B6112" s="10">
        <f>IF(Offerte!$A199="","",Offerte!$B199)</f>
        <v/>
      </c>
      <c r="C6112" s="10">
        <f>IF(Offerte!$A199="","",Offerte!$C199)</f>
        <v/>
      </c>
      <c r="D6112" s="10" t="inlineStr">
        <is>
          <t>A.1.1</t>
        </is>
      </c>
      <c r="E6112" s="10" t="inlineStr">
        <is>
          <t>A</t>
        </is>
      </c>
      <c r="F6112" s="10" t="inlineStr">
        <is>
          <t>Q</t>
        </is>
      </c>
      <c r="G6112" s="10" t="inlineStr">
        <is>
          <t>higher</t>
        </is>
      </c>
      <c r="H6112" s="10" t="n">
        <v>3</v>
      </c>
      <c r="I6112" s="10" t="inlineStr">
        <is>
          <t>Tasso aggiuntivo di corse controllate</t>
        </is>
      </c>
      <c r="J6112" s="20" t="n"/>
      <c r="K6112" s="20" t="n"/>
      <c r="L6112" s="20" t="n"/>
      <c r="M6112" s="20" t="n"/>
      <c r="N6112" s="21">
        <f>IF($A6112="","",IFERROR(VALUE($K6112)/VALUE($L6112)*100,IFERROR(VALUE($J6112),0)))</f>
        <v/>
      </c>
      <c r="O6112" s="21">
        <f>IF($A6112="",0,IF(OR($S6112&lt;&gt;1,COUNTA($J6112:$M6112)=0),0,IF(SUMPRODUCT(MAX(($C$5:$C$6173=$C6112)*($D$5:$D$6173=$D6112)*($S$5:$S$6173=1)*IFERROR($N$5:$N$6173*1,0)))&gt;0,ROUND($H6112*($N6112/SUMPRODUCT(MAX(($C$5:$C$6173=$C6112)*($D$5:$D$6173=$D6112)*($S$5:$S$6173=1)*IFERROR($N$5:$N$6173*1,0)))),4),0)))</f>
        <v/>
      </c>
      <c r="P6112" s="10" t="inlineStr">
        <is>
          <t>Corse controllate annue / Corse programmate annue</t>
        </is>
      </c>
      <c r="Q6112" s="21">
        <f>IF($A6112="","",$A6112&amp;"|"&amp;$C6112)</f>
        <v/>
      </c>
      <c r="R6112" s="21">
        <f>IF($A6112="","",$A6112&amp;"|"&amp;$C6112&amp;"|"&amp;$D6112)</f>
        <v/>
      </c>
      <c r="S6112" s="21">
        <f>IF($A6112="","",IFERROR(INDEX(Offerte!$D$2:$D$200,MATCH($Q6112,Offerte!$L$2:$L$200,0)),0))</f>
        <v/>
      </c>
      <c r="T6112" s="21">
        <f>IF($A6112="","",IFERROR(INDEX(Offerte!$G$2:$G$200,MATCH($Q6112,Offerte!$L$2:$L$200,0)),"NO"))</f>
        <v/>
      </c>
    </row>
    <row r="6113">
      <c r="A6113" s="10">
        <f>IF(Offerte!$A199="","",Offerte!$A199)</f>
        <v/>
      </c>
      <c r="B6113" s="10">
        <f>IF(Offerte!$A199="","",Offerte!$B199)</f>
        <v/>
      </c>
      <c r="C6113" s="10">
        <f>IF(Offerte!$A199="","",Offerte!$C199)</f>
        <v/>
      </c>
      <c r="D6113" s="10" t="inlineStr">
        <is>
          <t>A.1.2</t>
        </is>
      </c>
      <c r="E6113" s="10" t="inlineStr">
        <is>
          <t>A</t>
        </is>
      </c>
      <c r="F6113" s="10" t="inlineStr">
        <is>
          <t>Q</t>
        </is>
      </c>
      <c r="G6113" s="10" t="inlineStr">
        <is>
          <t>higher</t>
        </is>
      </c>
      <c r="H6113" s="10" t="n">
        <v>4</v>
      </c>
      <c r="I6113" s="10" t="inlineStr">
        <is>
          <t>Numero aggiuntivo di passeggeri controllati</t>
        </is>
      </c>
      <c r="J6113" s="20" t="n"/>
      <c r="K6113" s="20" t="n"/>
      <c r="L6113" s="20" t="n"/>
      <c r="M6113" s="20" t="n"/>
      <c r="N6113" s="21">
        <f>IF($A6113="","",IFERROR(VALUE($J6113),0))</f>
        <v/>
      </c>
      <c r="O6113" s="21">
        <f>IF($A6113="",0,IF(OR($S6113&lt;&gt;1,COUNTA($J6113:$M6113)=0),0,IF(SUMPRODUCT(MAX(($C$5:$C$6173=$C6113)*($D$5:$D$6173=$D6113)*($S$5:$S$6173=1)*IFERROR($N$5:$N$6173*1,0)))&gt;0,ROUND($H6113*($N6113/SUMPRODUCT(MAX(($C$5:$C$6173=$C6113)*($D$5:$D$6173=$D6113)*($S$5:$S$6173=1)*IFERROR($N$5:$N$6173*1,0)))),4),0)))</f>
        <v/>
      </c>
      <c r="P6113" s="10" t="inlineStr">
        <is>
          <t>passeggeri/anno</t>
        </is>
      </c>
      <c r="Q6113" s="21">
        <f>IF($A6113="","",$A6113&amp;"|"&amp;$C6113)</f>
        <v/>
      </c>
      <c r="R6113" s="21">
        <f>IF($A6113="","",$A6113&amp;"|"&amp;$C6113&amp;"|"&amp;$D6113)</f>
        <v/>
      </c>
      <c r="S6113" s="21">
        <f>IF($A6113="","",IFERROR(INDEX(Offerte!$D$2:$D$200,MATCH($Q6113,Offerte!$L$2:$L$200,0)),0))</f>
        <v/>
      </c>
      <c r="T6113" s="21">
        <f>IF($A6113="","",IFERROR(INDEX(Offerte!$G$2:$G$200,MATCH($Q6113,Offerte!$L$2:$L$200,0)),"NO"))</f>
        <v/>
      </c>
    </row>
    <row r="6114">
      <c r="A6114" s="10">
        <f>IF(Offerte!$A199="","",Offerte!$A199)</f>
        <v/>
      </c>
      <c r="B6114" s="10">
        <f>IF(Offerte!$A199="","",Offerte!$B199)</f>
        <v/>
      </c>
      <c r="C6114" s="10">
        <f>IF(Offerte!$A199="","",Offerte!$C199)</f>
        <v/>
      </c>
      <c r="D6114" s="10" t="inlineStr">
        <is>
          <t>B.1.1</t>
        </is>
      </c>
      <c r="E6114" s="10" t="inlineStr">
        <is>
          <t>B</t>
        </is>
      </c>
      <c r="F6114" s="10" t="inlineStr">
        <is>
          <t>Q</t>
        </is>
      </c>
      <c r="G6114" s="10" t="inlineStr">
        <is>
          <t>higher</t>
        </is>
      </c>
      <c r="H6114" s="10" t="n">
        <v>3</v>
      </c>
      <c r="I6114" s="10" t="inlineStr">
        <is>
          <t>Incremento dei posti offerti nelle fasce di punta</t>
        </is>
      </c>
      <c r="J6114" s="20" t="n"/>
      <c r="K6114" s="20" t="n"/>
      <c r="L6114" s="20" t="n"/>
      <c r="M6114" s="20" t="n"/>
      <c r="N6114" s="21">
        <f>IF($A6114="","",IFERROR(VALUE($J6114),0))</f>
        <v/>
      </c>
      <c r="O6114" s="21">
        <f>IF($A6114="",0,IF(OR($S6114&lt;&gt;1,COUNTA($J6114:$M6114)=0),0,IF(SUMPRODUCT(MAX(($C$5:$C$6173=$C6114)*($D$5:$D$6173=$D6114)*($S$5:$S$6173=1)*IFERROR($N$5:$N$6173*1,0)))&gt;0,ROUND($H6114*($N6114/SUMPRODUCT(MAX(($C$5:$C$6173=$C6114)*($D$5:$D$6173=$D6114)*($S$5:$S$6173=1)*IFERROR($N$5:$N$6173*1,0)))),4),0)))</f>
        <v/>
      </c>
      <c r="P6114" s="10" t="inlineStr">
        <is>
          <t>posti*km</t>
        </is>
      </c>
      <c r="Q6114" s="21">
        <f>IF($A6114="","",$A6114&amp;"|"&amp;$C6114)</f>
        <v/>
      </c>
      <c r="R6114" s="21">
        <f>IF($A6114="","",$A6114&amp;"|"&amp;$C6114&amp;"|"&amp;$D6114)</f>
        <v/>
      </c>
      <c r="S6114" s="21">
        <f>IF($A6114="","",IFERROR(INDEX(Offerte!$D$2:$D$200,MATCH($Q6114,Offerte!$L$2:$L$200,0)),0))</f>
        <v/>
      </c>
      <c r="T6114" s="21">
        <f>IF($A6114="","",IFERROR(INDEX(Offerte!$G$2:$G$200,MATCH($Q6114,Offerte!$L$2:$L$200,0)),"NO"))</f>
        <v/>
      </c>
    </row>
    <row r="6115">
      <c r="A6115" s="10">
        <f>IF(Offerte!$A199="","",Offerte!$A199)</f>
        <v/>
      </c>
      <c r="B6115" s="10">
        <f>IF(Offerte!$A199="","",Offerte!$B199)</f>
        <v/>
      </c>
      <c r="C6115" s="10">
        <f>IF(Offerte!$A199="","",Offerte!$C199)</f>
        <v/>
      </c>
      <c r="D6115" s="10" t="inlineStr">
        <is>
          <t>B.2.1</t>
        </is>
      </c>
      <c r="E6115" s="10" t="inlineStr">
        <is>
          <t>B</t>
        </is>
      </c>
      <c r="F6115" s="10" t="inlineStr">
        <is>
          <t>Q</t>
        </is>
      </c>
      <c r="G6115" s="10" t="inlineStr">
        <is>
          <t>higher</t>
        </is>
      </c>
      <c r="H6115" s="10" t="n">
        <v>4</v>
      </c>
      <c r="I6115" s="10" t="inlineStr">
        <is>
          <t>Corse aggiuntive nell'arco giornaliero base</t>
        </is>
      </c>
      <c r="J6115" s="20" t="n"/>
      <c r="K6115" s="20" t="n"/>
      <c r="L6115" s="20" t="n"/>
      <c r="M6115" s="20" t="n"/>
      <c r="N6115" s="21">
        <f>IF($A6115="","",IFERROR(VALUE($J6115),0))</f>
        <v/>
      </c>
      <c r="O6115" s="21">
        <f>IF($A6115="",0,IF(OR($S6115&lt;&gt;1,COUNTA($J6115:$M6115)=0),0,IF(SUMPRODUCT(MAX(($C$5:$C$6173=$C6115)*($D$5:$D$6173=$D6115)*($S$5:$S$6173=1)*IFERROR($N$5:$N$6173*1,0)))&gt;0,ROUND($H6115*($N6115/SUMPRODUCT(MAX(($C$5:$C$6173=$C6115)*($D$5:$D$6173=$D6115)*($S$5:$S$6173=1)*IFERROR($N$5:$N$6173*1,0)))),4),0)))</f>
        <v/>
      </c>
      <c r="P6115" s="10" t="inlineStr">
        <is>
          <t>corse</t>
        </is>
      </c>
      <c r="Q6115" s="21">
        <f>IF($A6115="","",$A6115&amp;"|"&amp;$C6115)</f>
        <v/>
      </c>
      <c r="R6115" s="21">
        <f>IF($A6115="","",$A6115&amp;"|"&amp;$C6115&amp;"|"&amp;$D6115)</f>
        <v/>
      </c>
      <c r="S6115" s="21">
        <f>IF($A6115="","",IFERROR(INDEX(Offerte!$D$2:$D$200,MATCH($Q6115,Offerte!$L$2:$L$200,0)),0))</f>
        <v/>
      </c>
      <c r="T6115" s="21">
        <f>IF($A6115="","",IFERROR(INDEX(Offerte!$G$2:$G$200,MATCH($Q6115,Offerte!$L$2:$L$200,0)),"NO"))</f>
        <v/>
      </c>
    </row>
    <row r="6116">
      <c r="A6116" s="10">
        <f>IF(Offerte!$A199="","",Offerte!$A199)</f>
        <v/>
      </c>
      <c r="B6116" s="10">
        <f>IF(Offerte!$A199="","",Offerte!$B199)</f>
        <v/>
      </c>
      <c r="C6116" s="10">
        <f>IF(Offerte!$A199="","",Offerte!$C199)</f>
        <v/>
      </c>
      <c r="D6116" s="10" t="inlineStr">
        <is>
          <t>B.3.1</t>
        </is>
      </c>
      <c r="E6116" s="10" t="inlineStr">
        <is>
          <t>B</t>
        </is>
      </c>
      <c r="F6116" s="10" t="inlineStr">
        <is>
          <t>Q</t>
        </is>
      </c>
      <c r="G6116" s="10" t="inlineStr">
        <is>
          <t>higher</t>
        </is>
      </c>
      <c r="H6116" s="10" t="n">
        <v>2</v>
      </c>
      <c r="I6116" s="10" t="inlineStr">
        <is>
          <t>Numero di corse aggiuntive per allungamento dell'arco di servizio giornaliero nelle fasce serali</t>
        </is>
      </c>
      <c r="J6116" s="20" t="n"/>
      <c r="K6116" s="20" t="n"/>
      <c r="L6116" s="20" t="n"/>
      <c r="M6116" s="20" t="n"/>
      <c r="N6116" s="21">
        <f>IF($A6116="","",IFERROR(VALUE($J6116),0))</f>
        <v/>
      </c>
      <c r="O6116" s="21">
        <f>IF($A6116="",0,IF(OR($S6116&lt;&gt;1,COUNTA($J6116:$M6116)=0),0,IF(SUMPRODUCT(MAX(($C$5:$C$6173=$C6116)*($D$5:$D$6173=$D6116)*($S$5:$S$6173=1)*IFERROR($N$5:$N$6173*1,0)))&gt;0,ROUND($H6116*($N6116/SUMPRODUCT(MAX(($C$5:$C$6173=$C6116)*($D$5:$D$6173=$D6116)*($S$5:$S$6173=1)*IFERROR($N$5:$N$6173*1,0)))),4),0)))</f>
        <v/>
      </c>
      <c r="P6116" s="10" t="inlineStr">
        <is>
          <t>corse</t>
        </is>
      </c>
      <c r="Q6116" s="21">
        <f>IF($A6116="","",$A6116&amp;"|"&amp;$C6116)</f>
        <v/>
      </c>
      <c r="R6116" s="21">
        <f>IF($A6116="","",$A6116&amp;"|"&amp;$C6116&amp;"|"&amp;$D6116)</f>
        <v/>
      </c>
      <c r="S6116" s="21">
        <f>IF($A6116="","",IFERROR(INDEX(Offerte!$D$2:$D$200,MATCH($Q6116,Offerte!$L$2:$L$200,0)),0))</f>
        <v/>
      </c>
      <c r="T6116" s="21">
        <f>IF($A6116="","",IFERROR(INDEX(Offerte!$G$2:$G$200,MATCH($Q6116,Offerte!$L$2:$L$200,0)),"NO"))</f>
        <v/>
      </c>
    </row>
    <row r="6117">
      <c r="A6117" s="10">
        <f>IF(Offerte!$A199="","",Offerte!$A199)</f>
        <v/>
      </c>
      <c r="B6117" s="10">
        <f>IF(Offerte!$A199="","",Offerte!$B199)</f>
        <v/>
      </c>
      <c r="C6117" s="10">
        <f>IF(Offerte!$A199="","",Offerte!$C199)</f>
        <v/>
      </c>
      <c r="D6117" s="10" t="inlineStr">
        <is>
          <t>B.4.1</t>
        </is>
      </c>
      <c r="E6117" s="10" t="inlineStr">
        <is>
          <t>B</t>
        </is>
      </c>
      <c r="F6117" s="10" t="inlineStr">
        <is>
          <t>Q</t>
        </is>
      </c>
      <c r="G6117" s="10" t="inlineStr">
        <is>
          <t>higher</t>
        </is>
      </c>
      <c r="H6117" s="10" t="n">
        <v>3</v>
      </c>
      <c r="I6117" s="10" t="inlineStr">
        <is>
          <t>Percorrenze aggiuntive offerte nel Programma d'esercizio delle prime due fasi attuative</t>
        </is>
      </c>
      <c r="J6117" s="20" t="n"/>
      <c r="K6117" s="20" t="n"/>
      <c r="L6117" s="20" t="n"/>
      <c r="M6117" s="20" t="n"/>
      <c r="N6117" s="21">
        <f>IF($A6117="","",IFERROR(VALUE($J6117),0))</f>
        <v/>
      </c>
      <c r="O6117" s="21">
        <f>IF($A6117="",0,IF(OR($S6117&lt;&gt;1,COUNTA($J6117:$M6117)=0),0,IF(SUMPRODUCT(MAX(($C$5:$C$6173=$C6117)*($D$5:$D$6173=$D6117)*($S$5:$S$6173=1)*IFERROR($N$5:$N$6173*1,0)))&gt;0,ROUND($H6117*($N6117/SUMPRODUCT(MAX(($C$5:$C$6173=$C6117)*($D$5:$D$6173=$D6117)*($S$5:$S$6173=1)*IFERROR($N$5:$N$6173*1,0)))),4),0)))</f>
        <v/>
      </c>
      <c r="P6117" s="10" t="inlineStr">
        <is>
          <t>vett*km</t>
        </is>
      </c>
      <c r="Q6117" s="21">
        <f>IF($A6117="","",$A6117&amp;"|"&amp;$C6117)</f>
        <v/>
      </c>
      <c r="R6117" s="21">
        <f>IF($A6117="","",$A6117&amp;"|"&amp;$C6117&amp;"|"&amp;$D6117)</f>
        <v/>
      </c>
      <c r="S6117" s="21">
        <f>IF($A6117="","",IFERROR(INDEX(Offerte!$D$2:$D$200,MATCH($Q6117,Offerte!$L$2:$L$200,0)),0))</f>
        <v/>
      </c>
      <c r="T6117" s="21">
        <f>IF($A6117="","",IFERROR(INDEX(Offerte!$G$2:$G$200,MATCH($Q6117,Offerte!$L$2:$L$200,0)),"NO"))</f>
        <v/>
      </c>
    </row>
    <row r="6118">
      <c r="A6118" s="10">
        <f>IF(Offerte!$A199="","",Offerte!$A199)</f>
        <v/>
      </c>
      <c r="B6118" s="10">
        <f>IF(Offerte!$A199="","",Offerte!$B199)</f>
        <v/>
      </c>
      <c r="C6118" s="10">
        <f>IF(Offerte!$A199="","",Offerte!$C199)</f>
        <v/>
      </c>
      <c r="D6118" s="10" t="inlineStr">
        <is>
          <t>B.5.1</t>
        </is>
      </c>
      <c r="E6118" s="10" t="inlineStr">
        <is>
          <t>B</t>
        </is>
      </c>
      <c r="F6118" s="10" t="inlineStr">
        <is>
          <t>D</t>
        </is>
      </c>
      <c r="G6118" s="10" t="inlineStr">
        <is>
          <t>discretionary</t>
        </is>
      </c>
      <c r="H6118" s="10" t="n">
        <v>2</v>
      </c>
      <c r="I6118" s="10" t="inlineStr">
        <is>
          <t>Efficacia del progetto di servizi complementari DRT</t>
        </is>
      </c>
      <c r="J6118" s="20" t="n"/>
      <c r="K6118" s="20" t="n"/>
      <c r="L6118" s="20" t="n"/>
      <c r="M6118" s="20" t="n"/>
      <c r="N6118" s="21">
        <f>IF($A6118="","",MAX(0,MIN(1,IFERROR(VALUE($M6118),0))))</f>
        <v/>
      </c>
      <c r="O6118" s="21">
        <f>IF($A6118="",0,IF(OR($S6118&lt;&gt;1,COUNTA($J6118:$M6118)=0),0,IF(SUMPRODUCT(MAX(($C$5:$C$6173=$C6118)*($D$5:$D$6173=$D6118)*($S$5:$S$6173=1)*IFERROR($N$5:$N$6173*1,0)))&gt;0,ROUND($H6118*($N6118/SUMPRODUCT(MAX(($C$5:$C$6173=$C6118)*($D$5:$D$6173=$D6118)*($S$5:$S$6173=1)*IFERROR($N$5:$N$6173*1,0)))),4),0)))</f>
        <v/>
      </c>
      <c r="P6118" s="10" t="inlineStr">
        <is>
          <t>coeff.</t>
        </is>
      </c>
      <c r="Q6118" s="21">
        <f>IF($A6118="","",$A6118&amp;"|"&amp;$C6118)</f>
        <v/>
      </c>
      <c r="R6118" s="21">
        <f>IF($A6118="","",$A6118&amp;"|"&amp;$C6118&amp;"|"&amp;$D6118)</f>
        <v/>
      </c>
      <c r="S6118" s="21">
        <f>IF($A6118="","",IFERROR(INDEX(Offerte!$D$2:$D$200,MATCH($Q6118,Offerte!$L$2:$L$200,0)),0))</f>
        <v/>
      </c>
      <c r="T6118" s="21">
        <f>IF($A6118="","",IFERROR(INDEX(Offerte!$G$2:$G$200,MATCH($Q6118,Offerte!$L$2:$L$200,0)),"NO"))</f>
        <v/>
      </c>
    </row>
    <row r="6119">
      <c r="A6119" s="10">
        <f>IF(Offerte!$A199="","",Offerte!$A199)</f>
        <v/>
      </c>
      <c r="B6119" s="10">
        <f>IF(Offerte!$A199="","",Offerte!$B199)</f>
        <v/>
      </c>
      <c r="C6119" s="10">
        <f>IF(Offerte!$A199="","",Offerte!$C199)</f>
        <v/>
      </c>
      <c r="D6119" s="10" t="inlineStr">
        <is>
          <t>C.1.1</t>
        </is>
      </c>
      <c r="E6119" s="10" t="inlineStr">
        <is>
          <t>C</t>
        </is>
      </c>
      <c r="F6119" s="10" t="inlineStr">
        <is>
          <t>Q</t>
        </is>
      </c>
      <c r="G6119" s="10" t="inlineStr">
        <is>
          <t>higher</t>
        </is>
      </c>
      <c r="H6119" s="10" t="n">
        <v>2</v>
      </c>
      <c r="I6119" s="10" t="inlineStr">
        <is>
          <t>Tasso di copertura del servizio con telecamere BSD</t>
        </is>
      </c>
      <c r="J6119" s="20" t="n"/>
      <c r="K6119" s="20" t="n"/>
      <c r="L6119" s="20" t="n"/>
      <c r="M6119" s="20" t="n"/>
      <c r="N6119" s="21">
        <f>IF($A6119="","",IFERROR(VALUE($K6119)/VALUE($L6119),IFERROR(VALUE($J6119),0)))</f>
        <v/>
      </c>
      <c r="O6119" s="21">
        <f>IF($A6119="",0,IF(OR($S6119&lt;&gt;1,COUNTA($J6119:$M6119)=0),0,IF(SUMPRODUCT(MAX(($C$5:$C$6173=$C6119)*($D$5:$D$6173=$D6119)*($S$5:$S$6173=1)*IFERROR($N$5:$N$6173*1,0)))&gt;0,ROUND($H6119*($N6119/SUMPRODUCT(MAX(($C$5:$C$6173=$C6119)*($D$5:$D$6173=$D6119)*($S$5:$S$6173=1)*IFERROR($N$5:$N$6173*1,0)))),4),0)))</f>
        <v/>
      </c>
      <c r="P6119" s="10" t="inlineStr">
        <is>
          <t>Autobus attrezzati con telecamere BSD / Autobus totali in offerta, incluse scorte</t>
        </is>
      </c>
      <c r="Q6119" s="21">
        <f>IF($A6119="","",$A6119&amp;"|"&amp;$C6119)</f>
        <v/>
      </c>
      <c r="R6119" s="21">
        <f>IF($A6119="","",$A6119&amp;"|"&amp;$C6119&amp;"|"&amp;$D6119)</f>
        <v/>
      </c>
      <c r="S6119" s="21">
        <f>IF($A6119="","",IFERROR(INDEX(Offerte!$D$2:$D$200,MATCH($Q6119,Offerte!$L$2:$L$200,0)),0))</f>
        <v/>
      </c>
      <c r="T6119" s="21">
        <f>IF($A6119="","",IFERROR(INDEX(Offerte!$G$2:$G$200,MATCH($Q6119,Offerte!$L$2:$L$200,0)),"NO"))</f>
        <v/>
      </c>
    </row>
    <row r="6120">
      <c r="A6120" s="10">
        <f>IF(Offerte!$A199="","",Offerte!$A199)</f>
        <v/>
      </c>
      <c r="B6120" s="10">
        <f>IF(Offerte!$A199="","",Offerte!$B199)</f>
        <v/>
      </c>
      <c r="C6120" s="10">
        <f>IF(Offerte!$A199="","",Offerte!$C199)</f>
        <v/>
      </c>
      <c r="D6120" s="10" t="inlineStr">
        <is>
          <t>C.1.2</t>
        </is>
      </c>
      <c r="E6120" s="10" t="inlineStr">
        <is>
          <t>C</t>
        </is>
      </c>
      <c r="F6120" s="10" t="inlineStr">
        <is>
          <t>Q</t>
        </is>
      </c>
      <c r="G6120" s="10" t="inlineStr">
        <is>
          <t>higher</t>
        </is>
      </c>
      <c r="H6120" s="10" t="n">
        <v>2</v>
      </c>
      <c r="I6120" s="10" t="inlineStr">
        <is>
          <t>Tasso di copertura del servizio con telecamere ADAS</t>
        </is>
      </c>
      <c r="J6120" s="20" t="n"/>
      <c r="K6120" s="20" t="n"/>
      <c r="L6120" s="20" t="n"/>
      <c r="M6120" s="20" t="n"/>
      <c r="N6120" s="21">
        <f>IF($A6120="","",IFERROR(VALUE($K6120)/VALUE($L6120),IFERROR(VALUE($J6120),0)))</f>
        <v/>
      </c>
      <c r="O6120" s="21">
        <f>IF($A6120="",0,IF(OR($S6120&lt;&gt;1,COUNTA($J6120:$M6120)=0),0,IF(SUMPRODUCT(MAX(($C$5:$C$6173=$C6120)*($D$5:$D$6173=$D6120)*($S$5:$S$6173=1)*IFERROR($N$5:$N$6173*1,0)))&gt;0,ROUND($H6120*($N6120/SUMPRODUCT(MAX(($C$5:$C$6173=$C6120)*($D$5:$D$6173=$D6120)*($S$5:$S$6173=1)*IFERROR($N$5:$N$6173*1,0)))),4),0)))</f>
        <v/>
      </c>
      <c r="P6120" s="10" t="inlineStr">
        <is>
          <t>Autobus attrezzati con telecamere ADAS / Autobus totali in offerta, incluse scorte</t>
        </is>
      </c>
      <c r="Q6120" s="21">
        <f>IF($A6120="","",$A6120&amp;"|"&amp;$C6120)</f>
        <v/>
      </c>
      <c r="R6120" s="21">
        <f>IF($A6120="","",$A6120&amp;"|"&amp;$C6120&amp;"|"&amp;$D6120)</f>
        <v/>
      </c>
      <c r="S6120" s="21">
        <f>IF($A6120="","",IFERROR(INDEX(Offerte!$D$2:$D$200,MATCH($Q6120,Offerte!$L$2:$L$200,0)),0))</f>
        <v/>
      </c>
      <c r="T6120" s="21">
        <f>IF($A6120="","",IFERROR(INDEX(Offerte!$G$2:$G$200,MATCH($Q6120,Offerte!$L$2:$L$200,0)),"NO"))</f>
        <v/>
      </c>
    </row>
    <row r="6121">
      <c r="A6121" s="10">
        <f>IF(Offerte!$A199="","",Offerte!$A199)</f>
        <v/>
      </c>
      <c r="B6121" s="10">
        <f>IF(Offerte!$A199="","",Offerte!$B199)</f>
        <v/>
      </c>
      <c r="C6121" s="10">
        <f>IF(Offerte!$A199="","",Offerte!$C199)</f>
        <v/>
      </c>
      <c r="D6121" s="10" t="inlineStr">
        <is>
          <t>C.2.1</t>
        </is>
      </c>
      <c r="E6121" s="10" t="inlineStr">
        <is>
          <t>C</t>
        </is>
      </c>
      <c r="F6121" s="10" t="inlineStr">
        <is>
          <t>Q</t>
        </is>
      </c>
      <c r="G6121" s="10" t="inlineStr">
        <is>
          <t>higher</t>
        </is>
      </c>
      <c r="H6121" s="10" t="n">
        <v>3</v>
      </c>
      <c r="I6121" s="10" t="inlineStr">
        <is>
          <t>Tasso di copertura del servizio con telecamere di bordo di videosorveglianza</t>
        </is>
      </c>
      <c r="J6121" s="20" t="n"/>
      <c r="K6121" s="20" t="n"/>
      <c r="L6121" s="20" t="n"/>
      <c r="M6121" s="20" t="n"/>
      <c r="N6121" s="21">
        <f>IF($A6121="","",IFERROR(VALUE($K6121)/VALUE($L6121),IFERROR(VALUE($J6121),0)))</f>
        <v/>
      </c>
      <c r="O6121" s="21">
        <f>IF($A6121="",0,IF(OR($S6121&lt;&gt;1,COUNTA($J6121:$M6121)=0),0,IF(SUMPRODUCT(MAX(($C$5:$C$6173=$C6121)*($D$5:$D$6173=$D6121)*($S$5:$S$6173=1)*IFERROR($N$5:$N$6173*1,0)))&gt;0,ROUND($H6121*($N6121/SUMPRODUCT(MAX(($C$5:$C$6173=$C6121)*($D$5:$D$6173=$D6121)*($S$5:$S$6173=1)*IFERROR($N$5:$N$6173*1,0)))),4),0)))</f>
        <v/>
      </c>
      <c r="P6121" s="10" t="inlineStr">
        <is>
          <t>Autobus attrezzati con videosorveglianza / Autobus totali in offerta, incluse scorte</t>
        </is>
      </c>
      <c r="Q6121" s="21">
        <f>IF($A6121="","",$A6121&amp;"|"&amp;$C6121)</f>
        <v/>
      </c>
      <c r="R6121" s="21">
        <f>IF($A6121="","",$A6121&amp;"|"&amp;$C6121&amp;"|"&amp;$D6121)</f>
        <v/>
      </c>
      <c r="S6121" s="21">
        <f>IF($A6121="","",IFERROR(INDEX(Offerte!$D$2:$D$200,MATCH($Q6121,Offerte!$L$2:$L$200,0)),0))</f>
        <v/>
      </c>
      <c r="T6121" s="21">
        <f>IF($A6121="","",IFERROR(INDEX(Offerte!$G$2:$G$200,MATCH($Q6121,Offerte!$L$2:$L$200,0)),"NO"))</f>
        <v/>
      </c>
    </row>
    <row r="6122">
      <c r="A6122" s="10">
        <f>IF(Offerte!$A199="","",Offerte!$A199)</f>
        <v/>
      </c>
      <c r="B6122" s="10">
        <f>IF(Offerte!$A199="","",Offerte!$B199)</f>
        <v/>
      </c>
      <c r="C6122" s="10">
        <f>IF(Offerte!$A199="","",Offerte!$C199)</f>
        <v/>
      </c>
      <c r="D6122" s="10" t="inlineStr">
        <is>
          <t>C.2.2</t>
        </is>
      </c>
      <c r="E6122" s="10" t="inlineStr">
        <is>
          <t>C</t>
        </is>
      </c>
      <c r="F6122" s="10" t="inlineStr">
        <is>
          <t>T</t>
        </is>
      </c>
      <c r="G6122" s="10" t="inlineStr">
        <is>
          <t>tabular</t>
        </is>
      </c>
      <c r="H6122" s="10" t="n">
        <v>1</v>
      </c>
      <c r="I6122" s="10" t="inlineStr">
        <is>
          <t>Software video/audio analisi per situazioni di pericolo</t>
        </is>
      </c>
      <c r="J6122" s="20" t="n"/>
      <c r="K6122" s="20" t="n"/>
      <c r="L6122" s="20" t="n"/>
      <c r="M6122" s="20" t="n"/>
      <c r="N6122" s="21">
        <f>IF($A6122="","",IF(IFERROR(VALUE($M6122),0)=1,1,0))</f>
        <v/>
      </c>
      <c r="O6122" s="21">
        <f>IF($A6122="",0,IF(OR($S6122&lt;&gt;1,COUNTA($J6122:$M6122)=0),0,IF($N6122=1,$H6122,0)))</f>
        <v/>
      </c>
      <c r="P6122" s="10" t="inlineStr">
        <is>
          <t>sì/no</t>
        </is>
      </c>
      <c r="Q6122" s="21">
        <f>IF($A6122="","",$A6122&amp;"|"&amp;$C6122)</f>
        <v/>
      </c>
      <c r="R6122" s="21">
        <f>IF($A6122="","",$A6122&amp;"|"&amp;$C6122&amp;"|"&amp;$D6122)</f>
        <v/>
      </c>
      <c r="S6122" s="21">
        <f>IF($A6122="","",IFERROR(INDEX(Offerte!$D$2:$D$200,MATCH($Q6122,Offerte!$L$2:$L$200,0)),0))</f>
        <v/>
      </c>
      <c r="T6122" s="21">
        <f>IF($A6122="","",IFERROR(INDEX(Offerte!$G$2:$G$200,MATCH($Q6122,Offerte!$L$2:$L$200,0)),"NO"))</f>
        <v/>
      </c>
    </row>
    <row r="6123">
      <c r="A6123" s="10">
        <f>IF(Offerte!$A199="","",Offerte!$A199)</f>
        <v/>
      </c>
      <c r="B6123" s="10">
        <f>IF(Offerte!$A199="","",Offerte!$B199)</f>
        <v/>
      </c>
      <c r="C6123" s="10">
        <f>IF(Offerte!$A199="","",Offerte!$C199)</f>
        <v/>
      </c>
      <c r="D6123" s="10" t="inlineStr">
        <is>
          <t>C.2.3</t>
        </is>
      </c>
      <c r="E6123" s="10" t="inlineStr">
        <is>
          <t>C</t>
        </is>
      </c>
      <c r="F6123" s="10" t="inlineStr">
        <is>
          <t>T</t>
        </is>
      </c>
      <c r="G6123" s="10" t="inlineStr">
        <is>
          <t>tabular</t>
        </is>
      </c>
      <c r="H6123" s="10" t="n">
        <v>1</v>
      </c>
      <c r="I6123" s="10" t="inlineStr">
        <is>
          <t>Collegamento con centrale qualificata di pronto intervento</t>
        </is>
      </c>
      <c r="J6123" s="20" t="n"/>
      <c r="K6123" s="20" t="n"/>
      <c r="L6123" s="20" t="n"/>
      <c r="M6123" s="20" t="n"/>
      <c r="N6123" s="21">
        <f>IF($A6123="","",IF(IFERROR(VALUE($M6123),0)=1,1,0))</f>
        <v/>
      </c>
      <c r="O6123" s="21">
        <f>IF($A6123="",0,IF(OR($S6123&lt;&gt;1,COUNTA($J6123:$M6123)=0),0,IF($N6123=1,$H6123,0)))</f>
        <v/>
      </c>
      <c r="P6123" s="10" t="inlineStr">
        <is>
          <t>sì/no</t>
        </is>
      </c>
      <c r="Q6123" s="21">
        <f>IF($A6123="","",$A6123&amp;"|"&amp;$C6123)</f>
        <v/>
      </c>
      <c r="R6123" s="21">
        <f>IF($A6123="","",$A6123&amp;"|"&amp;$C6123&amp;"|"&amp;$D6123)</f>
        <v/>
      </c>
      <c r="S6123" s="21">
        <f>IF($A6123="","",IFERROR(INDEX(Offerte!$D$2:$D$200,MATCH($Q6123,Offerte!$L$2:$L$200,0)),0))</f>
        <v/>
      </c>
      <c r="T6123" s="21">
        <f>IF($A6123="","",IFERROR(INDEX(Offerte!$G$2:$G$200,MATCH($Q6123,Offerte!$L$2:$L$200,0)),"NO"))</f>
        <v/>
      </c>
    </row>
    <row r="6124">
      <c r="A6124" s="10">
        <f>IF(Offerte!$A199="","",Offerte!$A199)</f>
        <v/>
      </c>
      <c r="B6124" s="10">
        <f>IF(Offerte!$A199="","",Offerte!$B199)</f>
        <v/>
      </c>
      <c r="C6124" s="10">
        <f>IF(Offerte!$A199="","",Offerte!$C199)</f>
        <v/>
      </c>
      <c r="D6124" s="10" t="inlineStr">
        <is>
          <t>C.2.4</t>
        </is>
      </c>
      <c r="E6124" s="10" t="inlineStr">
        <is>
          <t>C</t>
        </is>
      </c>
      <c r="F6124" s="10" t="inlineStr">
        <is>
          <t>Q</t>
        </is>
      </c>
      <c r="G6124" s="10" t="inlineStr">
        <is>
          <t>higher</t>
        </is>
      </c>
      <c r="H6124" s="10" t="n">
        <v>1</v>
      </c>
      <c r="I6124" s="10" t="inlineStr">
        <is>
          <t>Tasso di copertura del servizio con dispositivi per la chiamata di emergenza del conducente</t>
        </is>
      </c>
      <c r="J6124" s="20" t="n"/>
      <c r="K6124" s="20" t="n"/>
      <c r="L6124" s="20" t="n"/>
      <c r="M6124" s="20" t="n"/>
      <c r="N6124" s="21">
        <f>IF($A6124="","",IFERROR(VALUE($K6124)/VALUE($L6124),IFERROR(VALUE($J6124),0)))</f>
        <v/>
      </c>
      <c r="O6124" s="21">
        <f>IF($A6124="",0,IF(OR($S6124&lt;&gt;1,COUNTA($J6124:$M6124)=0),0,IF(SUMPRODUCT(MAX(($C$5:$C$6173=$C6124)*($D$5:$D$6173=$D6124)*($S$5:$S$6173=1)*IFERROR($N$5:$N$6173*1,0)))&gt;0,ROUND($H6124*($N6124/SUMPRODUCT(MAX(($C$5:$C$6173=$C6124)*($D$5:$D$6173=$D6124)*($S$5:$S$6173=1)*IFERROR($N$5:$N$6173*1,0)))),4),0)))</f>
        <v/>
      </c>
      <c r="P6124" s="10" t="inlineStr">
        <is>
          <t>Autobus attrezzati con chiamata di emergenza / Autobus totali in offerta, incluse scorte</t>
        </is>
      </c>
      <c r="Q6124" s="21">
        <f>IF($A6124="","",$A6124&amp;"|"&amp;$C6124)</f>
        <v/>
      </c>
      <c r="R6124" s="21">
        <f>IF($A6124="","",$A6124&amp;"|"&amp;$C6124&amp;"|"&amp;$D6124)</f>
        <v/>
      </c>
      <c r="S6124" s="21">
        <f>IF($A6124="","",IFERROR(INDEX(Offerte!$D$2:$D$200,MATCH($Q6124,Offerte!$L$2:$L$200,0)),0))</f>
        <v/>
      </c>
      <c r="T6124" s="21">
        <f>IF($A6124="","",IFERROR(INDEX(Offerte!$G$2:$G$200,MATCH($Q6124,Offerte!$L$2:$L$200,0)),"NO"))</f>
        <v/>
      </c>
    </row>
    <row r="6125">
      <c r="A6125" s="10">
        <f>IF(Offerte!$A199="","",Offerte!$A199)</f>
        <v/>
      </c>
      <c r="B6125" s="10">
        <f>IF(Offerte!$A199="","",Offerte!$B199)</f>
        <v/>
      </c>
      <c r="C6125" s="10">
        <f>IF(Offerte!$A199="","",Offerte!$C199)</f>
        <v/>
      </c>
      <c r="D6125" s="10" t="inlineStr">
        <is>
          <t>C.3.1</t>
        </is>
      </c>
      <c r="E6125" s="10" t="inlineStr">
        <is>
          <t>C</t>
        </is>
      </c>
      <c r="F6125" s="10" t="inlineStr">
        <is>
          <t>Q</t>
        </is>
      </c>
      <c r="G6125" s="10" t="inlineStr">
        <is>
          <t>higher</t>
        </is>
      </c>
      <c r="H6125" s="10" t="n">
        <v>2</v>
      </c>
      <c r="I6125" s="10" t="inlineStr">
        <is>
          <t>Tasso di copertura del servizio con dispositivi di informazione dinamica a bordo mezzo</t>
        </is>
      </c>
      <c r="J6125" s="20" t="n"/>
      <c r="K6125" s="20" t="n"/>
      <c r="L6125" s="20" t="n"/>
      <c r="M6125" s="20" t="n"/>
      <c r="N6125" s="21">
        <f>IF($A6125="","",IFERROR(VALUE($K6125)/VALUE($L6125),IFERROR(VALUE($J6125),0)))</f>
        <v/>
      </c>
      <c r="O6125" s="21">
        <f>IF($A6125="",0,IF(OR($S6125&lt;&gt;1,COUNTA($J6125:$M6125)=0),0,IF(SUMPRODUCT(MAX(($C$5:$C$6173=$C6125)*($D$5:$D$6173=$D6125)*($S$5:$S$6173=1)*IFERROR($N$5:$N$6173*1,0)))&gt;0,ROUND($H6125*($N6125/SUMPRODUCT(MAX(($C$5:$C$6173=$C6125)*($D$5:$D$6173=$D6125)*($S$5:$S$6173=1)*IFERROR($N$5:$N$6173*1,0)))),4),0)))</f>
        <v/>
      </c>
      <c r="P6125" s="10" t="inlineStr">
        <is>
          <t>Autobus con monitor e indicatori vocali / Autobus totali in offerta, incluse scorte</t>
        </is>
      </c>
      <c r="Q6125" s="21">
        <f>IF($A6125="","",$A6125&amp;"|"&amp;$C6125)</f>
        <v/>
      </c>
      <c r="R6125" s="21">
        <f>IF($A6125="","",$A6125&amp;"|"&amp;$C6125&amp;"|"&amp;$D6125)</f>
        <v/>
      </c>
      <c r="S6125" s="21">
        <f>IF($A6125="","",IFERROR(INDEX(Offerte!$D$2:$D$200,MATCH($Q6125,Offerte!$L$2:$L$200,0)),0))</f>
        <v/>
      </c>
      <c r="T6125" s="21">
        <f>IF($A6125="","",IFERROR(INDEX(Offerte!$G$2:$G$200,MATCH($Q6125,Offerte!$L$2:$L$200,0)),"NO"))</f>
        <v/>
      </c>
    </row>
    <row r="6126">
      <c r="A6126" s="10">
        <f>IF(Offerte!$A199="","",Offerte!$A199)</f>
        <v/>
      </c>
      <c r="B6126" s="10">
        <f>IF(Offerte!$A199="","",Offerte!$B199)</f>
        <v/>
      </c>
      <c r="C6126" s="10">
        <f>IF(Offerte!$A199="","",Offerte!$C199)</f>
        <v/>
      </c>
      <c r="D6126" s="10" t="inlineStr">
        <is>
          <t>C.3.2</t>
        </is>
      </c>
      <c r="E6126" s="10" t="inlineStr">
        <is>
          <t>C</t>
        </is>
      </c>
      <c r="F6126" s="10" t="inlineStr">
        <is>
          <t>T</t>
        </is>
      </c>
      <c r="G6126" s="10" t="inlineStr">
        <is>
          <t>tabular</t>
        </is>
      </c>
      <c r="H6126" s="10" t="n">
        <v>2</v>
      </c>
      <c r="I6126" s="10" t="inlineStr">
        <is>
          <t>Informazioni a bordo su coincidenze ai nodi</t>
        </is>
      </c>
      <c r="J6126" s="20" t="n"/>
      <c r="K6126" s="20" t="n"/>
      <c r="L6126" s="20" t="n"/>
      <c r="M6126" s="20" t="n"/>
      <c r="N6126" s="21">
        <f>IF($A6126="","",IF(IFERROR(VALUE($M6126),0)=1,1,0))</f>
        <v/>
      </c>
      <c r="O6126" s="21">
        <f>IF($A6126="",0,IF(OR($S6126&lt;&gt;1,COUNTA($J6126:$M6126)=0),0,IF(AND($N6126=1,IFERROR(SUMIFS($N$5:$N$6173,$Q$5:$Q$6173,$Q6126,$D$5:$D$6173,"C.3.1"),0)&gt;=0.5),$H6126,0)))</f>
        <v/>
      </c>
      <c r="P6126" s="10" t="inlineStr">
        <is>
          <t>Dipende da C.3.1 &gt;= 0.5</t>
        </is>
      </c>
      <c r="Q6126" s="21">
        <f>IF($A6126="","",$A6126&amp;"|"&amp;$C6126)</f>
        <v/>
      </c>
      <c r="R6126" s="21">
        <f>IF($A6126="","",$A6126&amp;"|"&amp;$C6126&amp;"|"&amp;$D6126)</f>
        <v/>
      </c>
      <c r="S6126" s="21">
        <f>IF($A6126="","",IFERROR(INDEX(Offerte!$D$2:$D$200,MATCH($Q6126,Offerte!$L$2:$L$200,0)),0))</f>
        <v/>
      </c>
      <c r="T6126" s="21">
        <f>IF($A6126="","",IFERROR(INDEX(Offerte!$G$2:$G$200,MATCH($Q6126,Offerte!$L$2:$L$200,0)),"NO"))</f>
        <v/>
      </c>
    </row>
    <row r="6127">
      <c r="A6127" s="10">
        <f>IF(Offerte!$A199="","",Offerte!$A199)</f>
        <v/>
      </c>
      <c r="B6127" s="10">
        <f>IF(Offerte!$A199="","",Offerte!$B199)</f>
        <v/>
      </c>
      <c r="C6127" s="10">
        <f>IF(Offerte!$A199="","",Offerte!$C199)</f>
        <v/>
      </c>
      <c r="D6127" s="10" t="inlineStr">
        <is>
          <t>D.1.1</t>
        </is>
      </c>
      <c r="E6127" s="10" t="inlineStr">
        <is>
          <t>D</t>
        </is>
      </c>
      <c r="F6127" s="10" t="inlineStr">
        <is>
          <t>Q</t>
        </is>
      </c>
      <c r="G6127" s="10" t="inlineStr">
        <is>
          <t>higher</t>
        </is>
      </c>
      <c r="H6127" s="10" t="n">
        <v>3</v>
      </c>
      <c r="I6127" s="10" t="inlineStr">
        <is>
          <t>Installazione di pensiline</t>
        </is>
      </c>
      <c r="J6127" s="20" t="n"/>
      <c r="K6127" s="20" t="n"/>
      <c r="L6127" s="20" t="n"/>
      <c r="M6127" s="20" t="n"/>
      <c r="N6127" s="21">
        <f>IF($A6127="","",IFERROR(VALUE($J6127),0))</f>
        <v/>
      </c>
      <c r="O6127" s="21">
        <f>IF($A6127="",0,IF(OR($S6127&lt;&gt;1,COUNTA($J6127:$M6127)=0),0,IF(SUMPRODUCT(MAX(($C$5:$C$6173=$C6127)*($D$5:$D$6173=$D6127)*($S$5:$S$6173=1)*IFERROR($N$5:$N$6173*1,0)))&gt;0,ROUND($H6127*($N6127/SUMPRODUCT(MAX(($C$5:$C$6173=$C6127)*($D$5:$D$6173=$D6127)*($S$5:$S$6173=1)*IFERROR($N$5:$N$6173*1,0)))),4),0)))</f>
        <v/>
      </c>
      <c r="P6127" s="10" t="inlineStr">
        <is>
          <t>fermate</t>
        </is>
      </c>
      <c r="Q6127" s="21">
        <f>IF($A6127="","",$A6127&amp;"|"&amp;$C6127)</f>
        <v/>
      </c>
      <c r="R6127" s="21">
        <f>IF($A6127="","",$A6127&amp;"|"&amp;$C6127&amp;"|"&amp;$D6127)</f>
        <v/>
      </c>
      <c r="S6127" s="21">
        <f>IF($A6127="","",IFERROR(INDEX(Offerte!$D$2:$D$200,MATCH($Q6127,Offerte!$L$2:$L$200,0)),0))</f>
        <v/>
      </c>
      <c r="T6127" s="21">
        <f>IF($A6127="","",IFERROR(INDEX(Offerte!$G$2:$G$200,MATCH($Q6127,Offerte!$L$2:$L$200,0)),"NO"))</f>
        <v/>
      </c>
    </row>
    <row r="6128">
      <c r="A6128" s="10">
        <f>IF(Offerte!$A199="","",Offerte!$A199)</f>
        <v/>
      </c>
      <c r="B6128" s="10">
        <f>IF(Offerte!$A199="","",Offerte!$B199)</f>
        <v/>
      </c>
      <c r="C6128" s="10">
        <f>IF(Offerte!$A199="","",Offerte!$C199)</f>
        <v/>
      </c>
      <c r="D6128" s="10" t="inlineStr">
        <is>
          <t>D.1.2</t>
        </is>
      </c>
      <c r="E6128" s="10" t="inlineStr">
        <is>
          <t>D</t>
        </is>
      </c>
      <c r="F6128" s="10" t="inlineStr">
        <is>
          <t>Q</t>
        </is>
      </c>
      <c r="G6128" s="10" t="inlineStr">
        <is>
          <t>higher</t>
        </is>
      </c>
      <c r="H6128" s="10" t="n">
        <v>3</v>
      </c>
      <c r="I6128" s="10" t="inlineStr">
        <is>
          <t>Installazione di paline di fermata conformi alla DGR 581/2023</t>
        </is>
      </c>
      <c r="J6128" s="20" t="n"/>
      <c r="K6128" s="20" t="n"/>
      <c r="L6128" s="20" t="n"/>
      <c r="M6128" s="20" t="n"/>
      <c r="N6128" s="21">
        <f>IF($A6128="","",IFERROR(VALUE($J6128),0))</f>
        <v/>
      </c>
      <c r="O6128" s="21">
        <f>IF($A6128="",0,IF(OR($S6128&lt;&gt;1,COUNTA($J6128:$M6128)=0),0,IF(SUMPRODUCT(MAX(($C$5:$C$6173=$C6128)*($D$5:$D$6173=$D6128)*($S$5:$S$6173=1)*IFERROR($N$5:$N$6173*1,0)))&gt;0,ROUND($H6128*($N6128/SUMPRODUCT(MAX(($C$5:$C$6173=$C6128)*($D$5:$D$6173=$D6128)*($S$5:$S$6173=1)*IFERROR($N$5:$N$6173*1,0)))),4),0)))</f>
        <v/>
      </c>
      <c r="P6128" s="10" t="inlineStr">
        <is>
          <t>fermate</t>
        </is>
      </c>
      <c r="Q6128" s="21">
        <f>IF($A6128="","",$A6128&amp;"|"&amp;$C6128)</f>
        <v/>
      </c>
      <c r="R6128" s="21">
        <f>IF($A6128="","",$A6128&amp;"|"&amp;$C6128&amp;"|"&amp;$D6128)</f>
        <v/>
      </c>
      <c r="S6128" s="21">
        <f>IF($A6128="","",IFERROR(INDEX(Offerte!$D$2:$D$200,MATCH($Q6128,Offerte!$L$2:$L$200,0)),0))</f>
        <v/>
      </c>
      <c r="T6128" s="21">
        <f>IF($A6128="","",IFERROR(INDEX(Offerte!$G$2:$G$200,MATCH($Q6128,Offerte!$L$2:$L$200,0)),"NO"))</f>
        <v/>
      </c>
    </row>
    <row r="6129">
      <c r="A6129" s="10">
        <f>IF(Offerte!$A199="","",Offerte!$A199)</f>
        <v/>
      </c>
      <c r="B6129" s="10">
        <f>IF(Offerte!$A199="","",Offerte!$B199)</f>
        <v/>
      </c>
      <c r="C6129" s="10">
        <f>IF(Offerte!$A199="","",Offerte!$C199)</f>
        <v/>
      </c>
      <c r="D6129" s="10" t="inlineStr">
        <is>
          <t>D.1.3</t>
        </is>
      </c>
      <c r="E6129" s="10" t="inlineStr">
        <is>
          <t>D</t>
        </is>
      </c>
      <c r="F6129" s="10" t="inlineStr">
        <is>
          <t>Q</t>
        </is>
      </c>
      <c r="G6129" s="10" t="inlineStr">
        <is>
          <t>higher</t>
        </is>
      </c>
      <c r="H6129" s="10" t="n">
        <v>2</v>
      </c>
      <c r="I6129" s="10" t="inlineStr">
        <is>
          <t>Display informativi connessi alle fermate</t>
        </is>
      </c>
      <c r="J6129" s="20" t="n"/>
      <c r="K6129" s="20" t="n"/>
      <c r="L6129" s="20" t="n"/>
      <c r="M6129" s="20" t="n"/>
      <c r="N6129" s="21">
        <f>IF($A6129="","",IFERROR(VALUE($J6129),0))</f>
        <v/>
      </c>
      <c r="O6129" s="21">
        <f>IF($A6129="",0,IF(OR($S6129&lt;&gt;1,COUNTA($J6129:$M6129)=0),0,IF(SUMPRODUCT(MAX(($C$5:$C$6173=$C6129)*($D$5:$D$6173=$D6129)*($S$5:$S$6173=1)*IFERROR($N$5:$N$6173*1,0)))&gt;0,ROUND($H6129*($N6129/SUMPRODUCT(MAX(($C$5:$C$6173=$C6129)*($D$5:$D$6173=$D6129)*($S$5:$S$6173=1)*IFERROR($N$5:$N$6173*1,0)))),4),0)))</f>
        <v/>
      </c>
      <c r="P6129" s="10" t="inlineStr">
        <is>
          <t>fermate</t>
        </is>
      </c>
      <c r="Q6129" s="21">
        <f>IF($A6129="","",$A6129&amp;"|"&amp;$C6129)</f>
        <v/>
      </c>
      <c r="R6129" s="21">
        <f>IF($A6129="","",$A6129&amp;"|"&amp;$C6129&amp;"|"&amp;$D6129)</f>
        <v/>
      </c>
      <c r="S6129" s="21">
        <f>IF($A6129="","",IFERROR(INDEX(Offerte!$D$2:$D$200,MATCH($Q6129,Offerte!$L$2:$L$200,0)),0))</f>
        <v/>
      </c>
      <c r="T6129" s="21">
        <f>IF($A6129="","",IFERROR(INDEX(Offerte!$G$2:$G$200,MATCH($Q6129,Offerte!$L$2:$L$200,0)),"NO"))</f>
        <v/>
      </c>
    </row>
    <row r="6130">
      <c r="A6130" s="10">
        <f>IF(Offerte!$A199="","",Offerte!$A199)</f>
        <v/>
      </c>
      <c r="B6130" s="10">
        <f>IF(Offerte!$A199="","",Offerte!$B199)</f>
        <v/>
      </c>
      <c r="C6130" s="10">
        <f>IF(Offerte!$A199="","",Offerte!$C199)</f>
        <v/>
      </c>
      <c r="D6130" s="10" t="inlineStr">
        <is>
          <t>D.2.1</t>
        </is>
      </c>
      <c r="E6130" s="10" t="inlineStr">
        <is>
          <t>D</t>
        </is>
      </c>
      <c r="F6130" s="10" t="inlineStr">
        <is>
          <t>Q</t>
        </is>
      </c>
      <c r="G6130" s="10" t="inlineStr">
        <is>
          <t>higher</t>
        </is>
      </c>
      <c r="H6130" s="10" t="n">
        <v>2</v>
      </c>
      <c r="I6130" s="10" t="inlineStr">
        <is>
          <t>Segnali tattili Loges-Vet-Evolution</t>
        </is>
      </c>
      <c r="J6130" s="20" t="n"/>
      <c r="K6130" s="20" t="n"/>
      <c r="L6130" s="20" t="n"/>
      <c r="M6130" s="20" t="n"/>
      <c r="N6130" s="21">
        <f>IF($A6130="","",IFERROR(VALUE($J6130),0))</f>
        <v/>
      </c>
      <c r="O6130" s="21">
        <f>IF($A6130="",0,IF(OR($S6130&lt;&gt;1,COUNTA($J6130:$M6130)=0),0,IF(SUMPRODUCT(MAX(($C$5:$C$6173=$C6130)*($D$5:$D$6173=$D6130)*($S$5:$S$6173=1)*IFERROR($N$5:$N$6173*1,0)))&gt;0,ROUND($H6130*($N6130/SUMPRODUCT(MAX(($C$5:$C$6173=$C6130)*($D$5:$D$6173=$D6130)*($S$5:$S$6173=1)*IFERROR($N$5:$N$6173*1,0)))),4),0)))</f>
        <v/>
      </c>
      <c r="P6130" s="10" t="inlineStr">
        <is>
          <t>fermate</t>
        </is>
      </c>
      <c r="Q6130" s="21">
        <f>IF($A6130="","",$A6130&amp;"|"&amp;$C6130)</f>
        <v/>
      </c>
      <c r="R6130" s="21">
        <f>IF($A6130="","",$A6130&amp;"|"&amp;$C6130&amp;"|"&amp;$D6130)</f>
        <v/>
      </c>
      <c r="S6130" s="21">
        <f>IF($A6130="","",IFERROR(INDEX(Offerte!$D$2:$D$200,MATCH($Q6130,Offerte!$L$2:$L$200,0)),0))</f>
        <v/>
      </c>
      <c r="T6130" s="21">
        <f>IF($A6130="","",IFERROR(INDEX(Offerte!$G$2:$G$200,MATCH($Q6130,Offerte!$L$2:$L$200,0)),"NO"))</f>
        <v/>
      </c>
    </row>
    <row r="6131">
      <c r="A6131" s="10">
        <f>IF(Offerte!$A199="","",Offerte!$A199)</f>
        <v/>
      </c>
      <c r="B6131" s="10">
        <f>IF(Offerte!$A199="","",Offerte!$B199)</f>
        <v/>
      </c>
      <c r="C6131" s="10">
        <f>IF(Offerte!$A199="","",Offerte!$C199)</f>
        <v/>
      </c>
      <c r="D6131" s="10" t="inlineStr">
        <is>
          <t>E.1.1</t>
        </is>
      </c>
      <c r="E6131" s="10" t="inlineStr">
        <is>
          <t>E</t>
        </is>
      </c>
      <c r="F6131" s="10" t="inlineStr">
        <is>
          <t>T</t>
        </is>
      </c>
      <c r="G6131" s="10" t="inlineStr">
        <is>
          <t>tabular</t>
        </is>
      </c>
      <c r="H6131" s="10" t="n">
        <v>2</v>
      </c>
      <c r="I6131" s="10" t="inlineStr">
        <is>
          <t>Mobile app con travel planner PRM</t>
        </is>
      </c>
      <c r="J6131" s="20" t="n"/>
      <c r="K6131" s="20" t="n"/>
      <c r="L6131" s="20" t="n"/>
      <c r="M6131" s="20" t="n"/>
      <c r="N6131" s="21">
        <f>IF($A6131="","",IF(IFERROR(VALUE($M6131),0)=1,1,0))</f>
        <v/>
      </c>
      <c r="O6131" s="21">
        <f>IF($A6131="",0,IF(OR($S6131&lt;&gt;1,COUNTA($J6131:$M6131)=0),0,IF($N6131=1,$H6131,0)))</f>
        <v/>
      </c>
      <c r="P6131" s="10" t="inlineStr">
        <is>
          <t>sì/no</t>
        </is>
      </c>
      <c r="Q6131" s="21">
        <f>IF($A6131="","",$A6131&amp;"|"&amp;$C6131)</f>
        <v/>
      </c>
      <c r="R6131" s="21">
        <f>IF($A6131="","",$A6131&amp;"|"&amp;$C6131&amp;"|"&amp;$D6131)</f>
        <v/>
      </c>
      <c r="S6131" s="21">
        <f>IF($A6131="","",IFERROR(INDEX(Offerte!$D$2:$D$200,MATCH($Q6131,Offerte!$L$2:$L$200,0)),0))</f>
        <v/>
      </c>
      <c r="T6131" s="21">
        <f>IF($A6131="","",IFERROR(INDEX(Offerte!$G$2:$G$200,MATCH($Q6131,Offerte!$L$2:$L$200,0)),"NO"))</f>
        <v/>
      </c>
    </row>
    <row r="6132">
      <c r="A6132" s="10">
        <f>IF(Offerte!$A199="","",Offerte!$A199)</f>
        <v/>
      </c>
      <c r="B6132" s="10">
        <f>IF(Offerte!$A199="","",Offerte!$B199)</f>
        <v/>
      </c>
      <c r="C6132" s="10">
        <f>IF(Offerte!$A199="","",Offerte!$C199)</f>
        <v/>
      </c>
      <c r="D6132" s="10" t="inlineStr">
        <is>
          <t>E.2.1</t>
        </is>
      </c>
      <c r="E6132" s="10" t="inlineStr">
        <is>
          <t>E</t>
        </is>
      </c>
      <c r="F6132" s="10" t="inlineStr">
        <is>
          <t>D</t>
        </is>
      </c>
      <c r="G6132" s="10" t="inlineStr">
        <is>
          <t>discretionary</t>
        </is>
      </c>
      <c r="H6132" s="10" t="n">
        <v>2</v>
      </c>
      <c r="I6132" s="10" t="inlineStr">
        <is>
          <t>Altre azioni informative e rapporti con gli utenti</t>
        </is>
      </c>
      <c r="J6132" s="20" t="n"/>
      <c r="K6132" s="20" t="n"/>
      <c r="L6132" s="20" t="n"/>
      <c r="M6132" s="20" t="n"/>
      <c r="N6132" s="21">
        <f>IF($A6132="","",MAX(0,MIN(1,IFERROR(VALUE($M6132),0))))</f>
        <v/>
      </c>
      <c r="O6132" s="21">
        <f>IF($A6132="",0,IF(OR($S6132&lt;&gt;1,COUNTA($J6132:$M6132)=0),0,IF(SUMPRODUCT(MAX(($C$5:$C$6173=$C6132)*($D$5:$D$6173=$D6132)*($S$5:$S$6173=1)*IFERROR($N$5:$N$6173*1,0)))&gt;0,ROUND($H6132*($N6132/SUMPRODUCT(MAX(($C$5:$C$6173=$C6132)*($D$5:$D$6173=$D6132)*($S$5:$S$6173=1)*IFERROR($N$5:$N$6173*1,0)))),4),0)))</f>
        <v/>
      </c>
      <c r="P6132" s="10" t="inlineStr">
        <is>
          <t>coeff.</t>
        </is>
      </c>
      <c r="Q6132" s="21">
        <f>IF($A6132="","",$A6132&amp;"|"&amp;$C6132)</f>
        <v/>
      </c>
      <c r="R6132" s="21">
        <f>IF($A6132="","",$A6132&amp;"|"&amp;$C6132&amp;"|"&amp;$D6132)</f>
        <v/>
      </c>
      <c r="S6132" s="21">
        <f>IF($A6132="","",IFERROR(INDEX(Offerte!$D$2:$D$200,MATCH($Q6132,Offerte!$L$2:$L$200,0)),0))</f>
        <v/>
      </c>
      <c r="T6132" s="21">
        <f>IF($A6132="","",IFERROR(INDEX(Offerte!$G$2:$G$200,MATCH($Q6132,Offerte!$L$2:$L$200,0)),"NO"))</f>
        <v/>
      </c>
    </row>
    <row r="6133">
      <c r="A6133" s="10">
        <f>IF(Offerte!$A199="","",Offerte!$A199)</f>
        <v/>
      </c>
      <c r="B6133" s="10">
        <f>IF(Offerte!$A199="","",Offerte!$B199)</f>
        <v/>
      </c>
      <c r="C6133" s="10">
        <f>IF(Offerte!$A199="","",Offerte!$C199)</f>
        <v/>
      </c>
      <c r="D6133" s="10" t="inlineStr">
        <is>
          <t>F.1.1</t>
        </is>
      </c>
      <c r="E6133" s="10" t="inlineStr">
        <is>
          <t>F</t>
        </is>
      </c>
      <c r="F6133" s="10" t="inlineStr">
        <is>
          <t>Q</t>
        </is>
      </c>
      <c r="G6133" s="10" t="inlineStr">
        <is>
          <t>lower</t>
        </is>
      </c>
      <c r="H6133" s="10" t="n">
        <v>7</v>
      </c>
      <c r="I6133" s="10" t="inlineStr">
        <is>
          <t>Performance ambientali del parco mezzi adibito al servizio - I_CEA</t>
        </is>
      </c>
      <c r="J6133" s="20" t="n"/>
      <c r="K6133" s="20" t="n"/>
      <c r="L6133" s="20" t="n"/>
      <c r="M6133" s="20" t="n"/>
      <c r="N6133" s="21">
        <f>IF($A6133="","",IFERROR(VALUE($J6133),0))</f>
        <v/>
      </c>
      <c r="O6133" s="21">
        <f>IF($A6133="",0,IF(OR($S6133&lt;&gt;1,COUNTA($J6133:$M6133)=0),0,IF(AND(IFERROR(AGGREGATE(15,6,$N$5:$N$6173/(($C$5:$C$6173=$C6133)*($D$5:$D$6173=$D6133)*($S$5:$S$6173=1)*($N$5:$N$6173&gt;0)),1),0)&gt;0,$N6133&gt;0),ROUND($H6133*(IFERROR(AGGREGATE(15,6,$N$5:$N$6173/(($C$5:$C$6173=$C6133)*($D$5:$D$6173=$D6133)*($S$5:$S$6173=1)*($N$5:$N$6173&gt;0)),1),0)/$N6133),4),0)))</f>
        <v/>
      </c>
      <c r="P6133" s="10" t="inlineStr">
        <is>
          <t>indice</t>
        </is>
      </c>
      <c r="Q6133" s="21">
        <f>IF($A6133="","",$A6133&amp;"|"&amp;$C6133)</f>
        <v/>
      </c>
      <c r="R6133" s="21">
        <f>IF($A6133="","",$A6133&amp;"|"&amp;$C6133&amp;"|"&amp;$D6133)</f>
        <v/>
      </c>
      <c r="S6133" s="21">
        <f>IF($A6133="","",IFERROR(INDEX(Offerte!$D$2:$D$200,MATCH($Q6133,Offerte!$L$2:$L$200,0)),0))</f>
        <v/>
      </c>
      <c r="T6133" s="21">
        <f>IF($A6133="","",IFERROR(INDEX(Offerte!$G$2:$G$200,MATCH($Q6133,Offerte!$L$2:$L$200,0)),"NO"))</f>
        <v/>
      </c>
    </row>
    <row r="6134">
      <c r="A6134" s="10">
        <f>IF(Offerte!$A199="","",Offerte!$A199)</f>
        <v/>
      </c>
      <c r="B6134" s="10">
        <f>IF(Offerte!$A199="","",Offerte!$B199)</f>
        <v/>
      </c>
      <c r="C6134" s="10">
        <f>IF(Offerte!$A199="","",Offerte!$C199)</f>
        <v/>
      </c>
      <c r="D6134" s="10" t="inlineStr">
        <is>
          <t>F.2.1</t>
        </is>
      </c>
      <c r="E6134" s="10" t="inlineStr">
        <is>
          <t>F</t>
        </is>
      </c>
      <c r="F6134" s="10" t="inlineStr">
        <is>
          <t>Q</t>
        </is>
      </c>
      <c r="G6134" s="10" t="inlineStr">
        <is>
          <t>higher</t>
        </is>
      </c>
      <c r="H6134" s="10" t="n">
        <v>2</v>
      </c>
      <c r="I6134" s="10" t="inlineStr">
        <is>
          <t>Tasso di copertura del servizio con dispositivi ECO-DRIVER</t>
        </is>
      </c>
      <c r="J6134" s="20" t="n"/>
      <c r="K6134" s="20" t="n"/>
      <c r="L6134" s="20" t="n"/>
      <c r="M6134" s="20" t="n"/>
      <c r="N6134" s="21">
        <f>IF($A6134="","",IFERROR(VALUE($K6134)/VALUE($L6134),IFERROR(VALUE($J6134),0)))</f>
        <v/>
      </c>
      <c r="O6134" s="21">
        <f>IF($A6134="",0,IF(OR($S6134&lt;&gt;1,COUNTA($J6134:$M6134)=0),0,IF(SUMPRODUCT(MAX(($C$5:$C$6173=$C6134)*($D$5:$D$6173=$D6134)*($S$5:$S$6173=1)*IFERROR($N$5:$N$6173*1,0)))&gt;0,ROUND($H6134*($N6134/SUMPRODUCT(MAX(($C$5:$C$6173=$C6134)*($D$5:$D$6173=$D6134)*($S$5:$S$6173=1)*IFERROR($N$5:$N$6173*1,0)))),4),0)))</f>
        <v/>
      </c>
      <c r="P6134" s="10" t="inlineStr">
        <is>
          <t>Autobus attrezzati con dispositivi ECO-DRIVER / Autobus totali in offerta, incluse scorte</t>
        </is>
      </c>
      <c r="Q6134" s="21">
        <f>IF($A6134="","",$A6134&amp;"|"&amp;$C6134)</f>
        <v/>
      </c>
      <c r="R6134" s="21">
        <f>IF($A6134="","",$A6134&amp;"|"&amp;$C6134&amp;"|"&amp;$D6134)</f>
        <v/>
      </c>
      <c r="S6134" s="21">
        <f>IF($A6134="","",IFERROR(INDEX(Offerte!$D$2:$D$200,MATCH($Q6134,Offerte!$L$2:$L$200,0)),0))</f>
        <v/>
      </c>
      <c r="T6134" s="21">
        <f>IF($A6134="","",IFERROR(INDEX(Offerte!$G$2:$G$200,MATCH($Q6134,Offerte!$L$2:$L$200,0)),"NO"))</f>
        <v/>
      </c>
    </row>
    <row r="6135">
      <c r="A6135" s="10">
        <f>IF(Offerte!$A199="","",Offerte!$A199)</f>
        <v/>
      </c>
      <c r="B6135" s="10">
        <f>IF(Offerte!$A199="","",Offerte!$B199)</f>
        <v/>
      </c>
      <c r="C6135" s="10">
        <f>IF(Offerte!$A199="","",Offerte!$C199)</f>
        <v/>
      </c>
      <c r="D6135" s="10" t="inlineStr">
        <is>
          <t>F.3.1</t>
        </is>
      </c>
      <c r="E6135" s="10" t="inlineStr">
        <is>
          <t>F</t>
        </is>
      </c>
      <c r="F6135" s="10" t="inlineStr">
        <is>
          <t>Q</t>
        </is>
      </c>
      <c r="G6135" s="10" t="inlineStr">
        <is>
          <t>higher</t>
        </is>
      </c>
      <c r="H6135" s="10" t="n">
        <v>2</v>
      </c>
      <c r="I6135" s="10" t="inlineStr">
        <is>
          <t>Autoproduzione consumi elettrici per trazione</t>
        </is>
      </c>
      <c r="J6135" s="20" t="n"/>
      <c r="K6135" s="20" t="n"/>
      <c r="L6135" s="20" t="n"/>
      <c r="M6135" s="20" t="n"/>
      <c r="N6135" s="21">
        <f>IF($A6135="","",IFERROR(VALUE($J6135),0))</f>
        <v/>
      </c>
      <c r="O6135" s="21">
        <f>IF($A6135="",0,IF(OR($S6135&lt;&gt;1,COUNTA($J6135:$M6135)=0),0,IF(SUMPRODUCT(MAX(($C$5:$C$6173=$C6135)*($D$5:$D$6173=$D6135)*($S$5:$S$6173=1)*IFERROR($N$5:$N$6173*1,0)))&gt;0,ROUND($H6135*($N6135/SUMPRODUCT(MAX(($C$5:$C$6173=$C6135)*($D$5:$D$6173=$D6135)*($S$5:$S$6173=1)*IFERROR($N$5:$N$6173*1,0)))),4),0)))</f>
        <v/>
      </c>
      <c r="P6135" s="10" t="inlineStr">
        <is>
          <t>kWh/anno</t>
        </is>
      </c>
      <c r="Q6135" s="21">
        <f>IF($A6135="","",$A6135&amp;"|"&amp;$C6135)</f>
        <v/>
      </c>
      <c r="R6135" s="21">
        <f>IF($A6135="","",$A6135&amp;"|"&amp;$C6135&amp;"|"&amp;$D6135)</f>
        <v/>
      </c>
      <c r="S6135" s="21">
        <f>IF($A6135="","",IFERROR(INDEX(Offerte!$D$2:$D$200,MATCH($Q6135,Offerte!$L$2:$L$200,0)),0))</f>
        <v/>
      </c>
      <c r="T6135" s="21">
        <f>IF($A6135="","",IFERROR(INDEX(Offerte!$G$2:$G$200,MATCH($Q6135,Offerte!$L$2:$L$200,0)),"NO"))</f>
        <v/>
      </c>
    </row>
    <row r="6136">
      <c r="A6136" s="10">
        <f>IF(Offerte!$A199="","",Offerte!$A199)</f>
        <v/>
      </c>
      <c r="B6136" s="10">
        <f>IF(Offerte!$A199="","",Offerte!$B199)</f>
        <v/>
      </c>
      <c r="C6136" s="10">
        <f>IF(Offerte!$A199="","",Offerte!$C199)</f>
        <v/>
      </c>
      <c r="D6136" s="10" t="inlineStr">
        <is>
          <t>F.4.1</t>
        </is>
      </c>
      <c r="E6136" s="10" t="inlineStr">
        <is>
          <t>F</t>
        </is>
      </c>
      <c r="F6136" s="10" t="inlineStr">
        <is>
          <t>Q</t>
        </is>
      </c>
      <c r="G6136" s="10" t="inlineStr">
        <is>
          <t>soil</t>
        </is>
      </c>
      <c r="H6136" s="10" t="n">
        <v>2</v>
      </c>
      <c r="I6136" s="10" t="inlineStr">
        <is>
          <t>Indice di consumo di suolo</t>
        </is>
      </c>
      <c r="J6136" s="20" t="n"/>
      <c r="K6136" s="20" t="n"/>
      <c r="L6136" s="20" t="n"/>
      <c r="M6136" s="20" t="n"/>
      <c r="N6136" s="21">
        <f>IF($A6136="","",IFERROR(VALUE($J6136),0))</f>
        <v/>
      </c>
      <c r="O6136" s="21">
        <f>IF($A6136="",0,IF(OR($S6136&lt;&gt;1,COUNTA($J6136:$M6136)=0),0,IF($N6136&lt;=0,$H6136,IF(SUMPRODUCT(MAX(($C$5:$C$6173=$C6136)*($D$5:$D$6173=$D6136)*($S$5:$S$6173=1)*IFERROR($N$5:$N$6173*1,0)))&gt;0,ROUND($H6136*((SUMPRODUCT(MAX(($C$5:$C$6173=$C6136)*($D$5:$D$6173=$D6136)*($S$5:$S$6173=1)*IFERROR($N$5:$N$6173*1,0)))-$N6136)/SUMPRODUCT(MAX(($C$5:$C$6173=$C6136)*($D$5:$D$6173=$D6136)*($S$5:$S$6173=1)*IFERROR($N$5:$N$6173*1,0)))),4),0))))</f>
        <v/>
      </c>
      <c r="P6136" s="10" t="inlineStr">
        <is>
          <t>m2</t>
        </is>
      </c>
      <c r="Q6136" s="21">
        <f>IF($A6136="","",$A6136&amp;"|"&amp;$C6136)</f>
        <v/>
      </c>
      <c r="R6136" s="21">
        <f>IF($A6136="","",$A6136&amp;"|"&amp;$C6136&amp;"|"&amp;$D6136)</f>
        <v/>
      </c>
      <c r="S6136" s="21">
        <f>IF($A6136="","",IFERROR(INDEX(Offerte!$D$2:$D$200,MATCH($Q6136,Offerte!$L$2:$L$200,0)),0))</f>
        <v/>
      </c>
      <c r="T6136" s="21">
        <f>IF($A6136="","",IFERROR(INDEX(Offerte!$G$2:$G$200,MATCH($Q6136,Offerte!$L$2:$L$200,0)),"NO"))</f>
        <v/>
      </c>
    </row>
    <row r="6137">
      <c r="A6137" s="10">
        <f>IF(Offerte!$A199="","",Offerte!$A199)</f>
        <v/>
      </c>
      <c r="B6137" s="10">
        <f>IF(Offerte!$A199="","",Offerte!$B199)</f>
        <v/>
      </c>
      <c r="C6137" s="10">
        <f>IF(Offerte!$A199="","",Offerte!$C199)</f>
        <v/>
      </c>
      <c r="D6137" s="10" t="inlineStr">
        <is>
          <t>F.5.1</t>
        </is>
      </c>
      <c r="E6137" s="10" t="inlineStr">
        <is>
          <t>F</t>
        </is>
      </c>
      <c r="F6137" s="10" t="inlineStr">
        <is>
          <t>T</t>
        </is>
      </c>
      <c r="G6137" s="10" t="inlineStr">
        <is>
          <t>tabular</t>
        </is>
      </c>
      <c r="H6137" s="10" t="n">
        <v>1</v>
      </c>
      <c r="I6137" s="10" t="inlineStr">
        <is>
          <t>Rendicontazione di sostenibilità ambientale</t>
        </is>
      </c>
      <c r="J6137" s="20" t="n"/>
      <c r="K6137" s="20" t="n"/>
      <c r="L6137" s="20" t="n"/>
      <c r="M6137" s="20" t="n"/>
      <c r="N6137" s="21">
        <f>IF($A6137="","",IF(IFERROR(VALUE($M6137),0)=1,1,0))</f>
        <v/>
      </c>
      <c r="O6137" s="21">
        <f>IF($A6137="",0,IF(OR($S6137&lt;&gt;1,COUNTA($J6137:$M6137)=0),0,IF($N6137=1,$H6137,0)))</f>
        <v/>
      </c>
      <c r="P6137" s="10" t="inlineStr">
        <is>
          <t>sì/no</t>
        </is>
      </c>
      <c r="Q6137" s="21">
        <f>IF($A6137="","",$A6137&amp;"|"&amp;$C6137)</f>
        <v/>
      </c>
      <c r="R6137" s="21">
        <f>IF($A6137="","",$A6137&amp;"|"&amp;$C6137&amp;"|"&amp;$D6137)</f>
        <v/>
      </c>
      <c r="S6137" s="21">
        <f>IF($A6137="","",IFERROR(INDEX(Offerte!$D$2:$D$200,MATCH($Q6137,Offerte!$L$2:$L$200,0)),0))</f>
        <v/>
      </c>
      <c r="T6137" s="21">
        <f>IF($A6137="","",IFERROR(INDEX(Offerte!$G$2:$G$200,MATCH($Q6137,Offerte!$L$2:$L$200,0)),"NO"))</f>
        <v/>
      </c>
    </row>
    <row r="6138">
      <c r="A6138" s="10">
        <f>IF(Offerte!$A199="","",Offerte!$A199)</f>
        <v/>
      </c>
      <c r="B6138" s="10">
        <f>IF(Offerte!$A199="","",Offerte!$B199)</f>
        <v/>
      </c>
      <c r="C6138" s="10">
        <f>IF(Offerte!$A199="","",Offerte!$C199)</f>
        <v/>
      </c>
      <c r="D6138" s="10" t="inlineStr">
        <is>
          <t>G.1.1</t>
        </is>
      </c>
      <c r="E6138" s="10" t="inlineStr">
        <is>
          <t>G</t>
        </is>
      </c>
      <c r="F6138" s="10" t="inlineStr">
        <is>
          <t>D</t>
        </is>
      </c>
      <c r="G6138" s="10" t="inlineStr">
        <is>
          <t>discretionary</t>
        </is>
      </c>
      <c r="H6138" s="10" t="n">
        <v>2</v>
      </c>
      <c r="I6138" s="10" t="inlineStr">
        <is>
          <t>Qualità del progetto di centrale di controllo aziendale</t>
        </is>
      </c>
      <c r="J6138" s="20" t="n"/>
      <c r="K6138" s="20" t="n"/>
      <c r="L6138" s="20" t="n"/>
      <c r="M6138" s="20" t="n"/>
      <c r="N6138" s="21">
        <f>IF($A6138="","",MAX(0,MIN(1,IFERROR(VALUE($M6138),0))))</f>
        <v/>
      </c>
      <c r="O6138" s="21">
        <f>IF($A6138="",0,IF(OR($S6138&lt;&gt;1,COUNTA($J6138:$M6138)=0),0,IF(SUMPRODUCT(MAX(($C$5:$C$6173=$C6138)*($D$5:$D$6173=$D6138)*($S$5:$S$6173=1)*IFERROR($N$5:$N$6173*1,0)))&gt;0,ROUND($H6138*($N6138/SUMPRODUCT(MAX(($C$5:$C$6173=$C6138)*($D$5:$D$6173=$D6138)*($S$5:$S$6173=1)*IFERROR($N$5:$N$6173*1,0)))),4),0)))</f>
        <v/>
      </c>
      <c r="P6138" s="10" t="inlineStr">
        <is>
          <t>coeff.</t>
        </is>
      </c>
      <c r="Q6138" s="21">
        <f>IF($A6138="","",$A6138&amp;"|"&amp;$C6138)</f>
        <v/>
      </c>
      <c r="R6138" s="21">
        <f>IF($A6138="","",$A6138&amp;"|"&amp;$C6138&amp;"|"&amp;$D6138)</f>
        <v/>
      </c>
      <c r="S6138" s="21">
        <f>IF($A6138="","",IFERROR(INDEX(Offerte!$D$2:$D$200,MATCH($Q6138,Offerte!$L$2:$L$200,0)),0))</f>
        <v/>
      </c>
      <c r="T6138" s="21">
        <f>IF($A6138="","",IFERROR(INDEX(Offerte!$G$2:$G$200,MATCH($Q6138,Offerte!$L$2:$L$200,0)),"NO"))</f>
        <v/>
      </c>
    </row>
    <row r="6139">
      <c r="A6139" s="10">
        <f>IF(Offerte!$A199="","",Offerte!$A199)</f>
        <v/>
      </c>
      <c r="B6139" s="10">
        <f>IF(Offerte!$A199="","",Offerte!$B199)</f>
        <v/>
      </c>
      <c r="C6139" s="10">
        <f>IF(Offerte!$A199="","",Offerte!$C199)</f>
        <v/>
      </c>
      <c r="D6139" s="10" t="inlineStr">
        <is>
          <t>G.2.1</t>
        </is>
      </c>
      <c r="E6139" s="10" t="inlineStr">
        <is>
          <t>G</t>
        </is>
      </c>
      <c r="F6139" s="10" t="inlineStr">
        <is>
          <t>T</t>
        </is>
      </c>
      <c r="G6139" s="10" t="inlineStr">
        <is>
          <t>tabular</t>
        </is>
      </c>
      <c r="H6139" s="10" t="n">
        <v>1</v>
      </c>
      <c r="I6139" s="10" t="inlineStr">
        <is>
          <t>Certificazione ISO 45001</t>
        </is>
      </c>
      <c r="J6139" s="20" t="n"/>
      <c r="K6139" s="20" t="n"/>
      <c r="L6139" s="20" t="n"/>
      <c r="M6139" s="20" t="n"/>
      <c r="N6139" s="21">
        <f>IF($A6139="","",IF(IFERROR(VALUE($M6139),0)=1,1,0))</f>
        <v/>
      </c>
      <c r="O6139" s="21">
        <f>IF($A6139="",0,IF(OR($S6139&lt;&gt;1,COUNTA($J6139:$M6139)=0),0,IF($N6139=1,$H6139,0)))</f>
        <v/>
      </c>
      <c r="P6139" s="10" t="inlineStr">
        <is>
          <t>sì/no</t>
        </is>
      </c>
      <c r="Q6139" s="21">
        <f>IF($A6139="","",$A6139&amp;"|"&amp;$C6139)</f>
        <v/>
      </c>
      <c r="R6139" s="21">
        <f>IF($A6139="","",$A6139&amp;"|"&amp;$C6139&amp;"|"&amp;$D6139)</f>
        <v/>
      </c>
      <c r="S6139" s="21">
        <f>IF($A6139="","",IFERROR(INDEX(Offerte!$D$2:$D$200,MATCH($Q6139,Offerte!$L$2:$L$200,0)),0))</f>
        <v/>
      </c>
      <c r="T6139" s="21">
        <f>IF($A6139="","",IFERROR(INDEX(Offerte!$G$2:$G$200,MATCH($Q6139,Offerte!$L$2:$L$200,0)),"NO"))</f>
        <v/>
      </c>
    </row>
    <row r="6140">
      <c r="A6140" s="10">
        <f>IF(Offerte!$A199="","",Offerte!$A199)</f>
        <v/>
      </c>
      <c r="B6140" s="10">
        <f>IF(Offerte!$A199="","",Offerte!$B199)</f>
        <v/>
      </c>
      <c r="C6140" s="10">
        <f>IF(Offerte!$A199="","",Offerte!$C199)</f>
        <v/>
      </c>
      <c r="D6140" s="10" t="inlineStr">
        <is>
          <t>G.3.1</t>
        </is>
      </c>
      <c r="E6140" s="10" t="inlineStr">
        <is>
          <t>G</t>
        </is>
      </c>
      <c r="F6140" s="10" t="inlineStr">
        <is>
          <t>T</t>
        </is>
      </c>
      <c r="G6140" s="10" t="inlineStr">
        <is>
          <t>tabular</t>
        </is>
      </c>
      <c r="H6140" s="10" t="n">
        <v>1</v>
      </c>
      <c r="I6140" s="10" t="inlineStr">
        <is>
          <t>Certificazioni di responsabilità sociale</t>
        </is>
      </c>
      <c r="J6140" s="20" t="n"/>
      <c r="K6140" s="20" t="n"/>
      <c r="L6140" s="20" t="n"/>
      <c r="M6140" s="20" t="n"/>
      <c r="N6140" s="21">
        <f>IF($A6140="","",IF(IFERROR(VALUE($M6140),0)=1,1,0))</f>
        <v/>
      </c>
      <c r="O6140" s="21">
        <f>IF($A6140="",0,IF(OR($S6140&lt;&gt;1,COUNTA($J6140:$M6140)=0),0,IF($N6140=1,$H6140,0)))</f>
        <v/>
      </c>
      <c r="P6140" s="10" t="inlineStr">
        <is>
          <t>sì/no</t>
        </is>
      </c>
      <c r="Q6140" s="21">
        <f>IF($A6140="","",$A6140&amp;"|"&amp;$C6140)</f>
        <v/>
      </c>
      <c r="R6140" s="21">
        <f>IF($A6140="","",$A6140&amp;"|"&amp;$C6140&amp;"|"&amp;$D6140)</f>
        <v/>
      </c>
      <c r="S6140" s="21">
        <f>IF($A6140="","",IFERROR(INDEX(Offerte!$D$2:$D$200,MATCH($Q6140,Offerte!$L$2:$L$200,0)),0))</f>
        <v/>
      </c>
      <c r="T6140" s="21">
        <f>IF($A6140="","",IFERROR(INDEX(Offerte!$G$2:$G$200,MATCH($Q6140,Offerte!$L$2:$L$200,0)),"NO"))</f>
        <v/>
      </c>
    </row>
    <row r="6141">
      <c r="A6141" s="10">
        <f>IF(Offerte!$A199="","",Offerte!$A199)</f>
        <v/>
      </c>
      <c r="B6141" s="10">
        <f>IF(Offerte!$A199="","",Offerte!$B199)</f>
        <v/>
      </c>
      <c r="C6141" s="10">
        <f>IF(Offerte!$A199="","",Offerte!$C199)</f>
        <v/>
      </c>
      <c r="D6141" s="10" t="inlineStr">
        <is>
          <t>G.4.1</t>
        </is>
      </c>
      <c r="E6141" s="10" t="inlineStr">
        <is>
          <t>G</t>
        </is>
      </c>
      <c r="F6141" s="10" t="inlineStr">
        <is>
          <t>D</t>
        </is>
      </c>
      <c r="G6141" s="10" t="inlineStr">
        <is>
          <t>discretionary</t>
        </is>
      </c>
      <c r="H6141" s="10" t="n">
        <v>2</v>
      </c>
      <c r="I6141" s="10" t="inlineStr">
        <is>
          <t>Qualità del piano di formazione del personale</t>
        </is>
      </c>
      <c r="J6141" s="20" t="n"/>
      <c r="K6141" s="20" t="n"/>
      <c r="L6141" s="20" t="n"/>
      <c r="M6141" s="20" t="n"/>
      <c r="N6141" s="21">
        <f>IF($A6141="","",MAX(0,MIN(1,IFERROR(VALUE($M6141),0))))</f>
        <v/>
      </c>
      <c r="O6141" s="21">
        <f>IF($A6141="",0,IF(OR($S6141&lt;&gt;1,COUNTA($J6141:$M6141)=0),0,IF(SUMPRODUCT(MAX(($C$5:$C$6173=$C6141)*($D$5:$D$6173=$D6141)*($S$5:$S$6173=1)*IFERROR($N$5:$N$6173*1,0)))&gt;0,ROUND($H6141*($N6141/SUMPRODUCT(MAX(($C$5:$C$6173=$C6141)*($D$5:$D$6173=$D6141)*($S$5:$S$6173=1)*IFERROR($N$5:$N$6173*1,0)))),4),0)))</f>
        <v/>
      </c>
      <c r="P6141" s="10" t="inlineStr">
        <is>
          <t>coeff.</t>
        </is>
      </c>
      <c r="Q6141" s="21">
        <f>IF($A6141="","",$A6141&amp;"|"&amp;$C6141)</f>
        <v/>
      </c>
      <c r="R6141" s="21">
        <f>IF($A6141="","",$A6141&amp;"|"&amp;$C6141&amp;"|"&amp;$D6141)</f>
        <v/>
      </c>
      <c r="S6141" s="21">
        <f>IF($A6141="","",IFERROR(INDEX(Offerte!$D$2:$D$200,MATCH($Q6141,Offerte!$L$2:$L$200,0)),0))</f>
        <v/>
      </c>
      <c r="T6141" s="21">
        <f>IF($A6141="","",IFERROR(INDEX(Offerte!$G$2:$G$200,MATCH($Q6141,Offerte!$L$2:$L$200,0)),"NO"))</f>
        <v/>
      </c>
    </row>
    <row r="6142">
      <c r="A6142" s="10">
        <f>IF(Offerte!$A199="","",Offerte!$A199)</f>
        <v/>
      </c>
      <c r="B6142" s="10">
        <f>IF(Offerte!$A199="","",Offerte!$B199)</f>
        <v/>
      </c>
      <c r="C6142" s="10">
        <f>IF(Offerte!$A199="","",Offerte!$C199)</f>
        <v/>
      </c>
      <c r="D6142" s="10" t="inlineStr">
        <is>
          <t>G.5.1</t>
        </is>
      </c>
      <c r="E6142" s="10" t="inlineStr">
        <is>
          <t>G</t>
        </is>
      </c>
      <c r="F6142" s="10" t="inlineStr">
        <is>
          <t>T</t>
        </is>
      </c>
      <c r="G6142" s="10" t="inlineStr">
        <is>
          <t>tabular</t>
        </is>
      </c>
      <c r="H6142" s="10" t="n">
        <v>1</v>
      </c>
      <c r="I6142" s="10" t="inlineStr">
        <is>
          <t>Impegno al mantenimento delle garanzie del contratto di secondo livello del gestore uscente</t>
        </is>
      </c>
      <c r="J6142" s="20" t="n"/>
      <c r="K6142" s="20" t="n"/>
      <c r="L6142" s="20" t="n"/>
      <c r="M6142" s="20" t="n"/>
      <c r="N6142" s="21">
        <f>IF($A6142="","",IF(IFERROR(VALUE($M6142),0)=1,1,0))</f>
        <v/>
      </c>
      <c r="O6142" s="21">
        <f>IF($A6142="",0,IF(OR($S6142&lt;&gt;1,COUNTA($J6142:$M6142)=0),0,IF($N6142=1,$H6142,0)))</f>
        <v/>
      </c>
      <c r="P6142" s="10" t="inlineStr">
        <is>
          <t>sì/no</t>
        </is>
      </c>
      <c r="Q6142" s="21">
        <f>IF($A6142="","",$A6142&amp;"|"&amp;$C6142)</f>
        <v/>
      </c>
      <c r="R6142" s="21">
        <f>IF($A6142="","",$A6142&amp;"|"&amp;$C6142&amp;"|"&amp;$D6142)</f>
        <v/>
      </c>
      <c r="S6142" s="21">
        <f>IF($A6142="","",IFERROR(INDEX(Offerte!$D$2:$D$200,MATCH($Q6142,Offerte!$L$2:$L$200,0)),0))</f>
        <v/>
      </c>
      <c r="T6142" s="21">
        <f>IF($A6142="","",IFERROR(INDEX(Offerte!$G$2:$G$200,MATCH($Q6142,Offerte!$L$2:$L$200,0)),"NO"))</f>
        <v/>
      </c>
    </row>
    <row r="6143">
      <c r="A6143" s="10">
        <f>IF(Offerte!$A200="","",Offerte!$A200)</f>
        <v/>
      </c>
      <c r="B6143" s="10">
        <f>IF(Offerte!$A200="","",Offerte!$B200)</f>
        <v/>
      </c>
      <c r="C6143" s="10">
        <f>IF(Offerte!$A200="","",Offerte!$C200)</f>
        <v/>
      </c>
      <c r="D6143" s="10" t="inlineStr">
        <is>
          <t>A.1.1</t>
        </is>
      </c>
      <c r="E6143" s="10" t="inlineStr">
        <is>
          <t>A</t>
        </is>
      </c>
      <c r="F6143" s="10" t="inlineStr">
        <is>
          <t>Q</t>
        </is>
      </c>
      <c r="G6143" s="10" t="inlineStr">
        <is>
          <t>higher</t>
        </is>
      </c>
      <c r="H6143" s="10" t="n">
        <v>3</v>
      </c>
      <c r="I6143" s="10" t="inlineStr">
        <is>
          <t>Tasso aggiuntivo di corse controllate</t>
        </is>
      </c>
      <c r="J6143" s="20" t="n"/>
      <c r="K6143" s="20" t="n"/>
      <c r="L6143" s="20" t="n"/>
      <c r="M6143" s="20" t="n"/>
      <c r="N6143" s="21">
        <f>IF($A6143="","",IFERROR(VALUE($K6143)/VALUE($L6143)*100,IFERROR(VALUE($J6143),0)))</f>
        <v/>
      </c>
      <c r="O6143" s="21">
        <f>IF($A6143="",0,IF(OR($S6143&lt;&gt;1,COUNTA($J6143:$M6143)=0),0,IF(SUMPRODUCT(MAX(($C$5:$C$6173=$C6143)*($D$5:$D$6173=$D6143)*($S$5:$S$6173=1)*IFERROR($N$5:$N$6173*1,0)))&gt;0,ROUND($H6143*($N6143/SUMPRODUCT(MAX(($C$5:$C$6173=$C6143)*($D$5:$D$6173=$D6143)*($S$5:$S$6173=1)*IFERROR($N$5:$N$6173*1,0)))),4),0)))</f>
        <v/>
      </c>
      <c r="P6143" s="10" t="inlineStr">
        <is>
          <t>Corse controllate annue / Corse programmate annue</t>
        </is>
      </c>
      <c r="Q6143" s="21">
        <f>IF($A6143="","",$A6143&amp;"|"&amp;$C6143)</f>
        <v/>
      </c>
      <c r="R6143" s="21">
        <f>IF($A6143="","",$A6143&amp;"|"&amp;$C6143&amp;"|"&amp;$D6143)</f>
        <v/>
      </c>
      <c r="S6143" s="21">
        <f>IF($A6143="","",IFERROR(INDEX(Offerte!$D$2:$D$200,MATCH($Q6143,Offerte!$L$2:$L$200,0)),0))</f>
        <v/>
      </c>
      <c r="T6143" s="21">
        <f>IF($A6143="","",IFERROR(INDEX(Offerte!$G$2:$G$200,MATCH($Q6143,Offerte!$L$2:$L$200,0)),"NO"))</f>
        <v/>
      </c>
    </row>
    <row r="6144">
      <c r="A6144" s="10">
        <f>IF(Offerte!$A200="","",Offerte!$A200)</f>
        <v/>
      </c>
      <c r="B6144" s="10">
        <f>IF(Offerte!$A200="","",Offerte!$B200)</f>
        <v/>
      </c>
      <c r="C6144" s="10">
        <f>IF(Offerte!$A200="","",Offerte!$C200)</f>
        <v/>
      </c>
      <c r="D6144" s="10" t="inlineStr">
        <is>
          <t>A.1.2</t>
        </is>
      </c>
      <c r="E6144" s="10" t="inlineStr">
        <is>
          <t>A</t>
        </is>
      </c>
      <c r="F6144" s="10" t="inlineStr">
        <is>
          <t>Q</t>
        </is>
      </c>
      <c r="G6144" s="10" t="inlineStr">
        <is>
          <t>higher</t>
        </is>
      </c>
      <c r="H6144" s="10" t="n">
        <v>4</v>
      </c>
      <c r="I6144" s="10" t="inlineStr">
        <is>
          <t>Numero aggiuntivo di passeggeri controllati</t>
        </is>
      </c>
      <c r="J6144" s="20" t="n"/>
      <c r="K6144" s="20" t="n"/>
      <c r="L6144" s="20" t="n"/>
      <c r="M6144" s="20" t="n"/>
      <c r="N6144" s="21">
        <f>IF($A6144="","",IFERROR(VALUE($J6144),0))</f>
        <v/>
      </c>
      <c r="O6144" s="21">
        <f>IF($A6144="",0,IF(OR($S6144&lt;&gt;1,COUNTA($J6144:$M6144)=0),0,IF(SUMPRODUCT(MAX(($C$5:$C$6173=$C6144)*($D$5:$D$6173=$D6144)*($S$5:$S$6173=1)*IFERROR($N$5:$N$6173*1,0)))&gt;0,ROUND($H6144*($N6144/SUMPRODUCT(MAX(($C$5:$C$6173=$C6144)*($D$5:$D$6173=$D6144)*($S$5:$S$6173=1)*IFERROR($N$5:$N$6173*1,0)))),4),0)))</f>
        <v/>
      </c>
      <c r="P6144" s="10" t="inlineStr">
        <is>
          <t>passeggeri/anno</t>
        </is>
      </c>
      <c r="Q6144" s="21">
        <f>IF($A6144="","",$A6144&amp;"|"&amp;$C6144)</f>
        <v/>
      </c>
      <c r="R6144" s="21">
        <f>IF($A6144="","",$A6144&amp;"|"&amp;$C6144&amp;"|"&amp;$D6144)</f>
        <v/>
      </c>
      <c r="S6144" s="21">
        <f>IF($A6144="","",IFERROR(INDEX(Offerte!$D$2:$D$200,MATCH($Q6144,Offerte!$L$2:$L$200,0)),0))</f>
        <v/>
      </c>
      <c r="T6144" s="21">
        <f>IF($A6144="","",IFERROR(INDEX(Offerte!$G$2:$G$200,MATCH($Q6144,Offerte!$L$2:$L$200,0)),"NO"))</f>
        <v/>
      </c>
    </row>
    <row r="6145">
      <c r="A6145" s="10">
        <f>IF(Offerte!$A200="","",Offerte!$A200)</f>
        <v/>
      </c>
      <c r="B6145" s="10">
        <f>IF(Offerte!$A200="","",Offerte!$B200)</f>
        <v/>
      </c>
      <c r="C6145" s="10">
        <f>IF(Offerte!$A200="","",Offerte!$C200)</f>
        <v/>
      </c>
      <c r="D6145" s="10" t="inlineStr">
        <is>
          <t>B.1.1</t>
        </is>
      </c>
      <c r="E6145" s="10" t="inlineStr">
        <is>
          <t>B</t>
        </is>
      </c>
      <c r="F6145" s="10" t="inlineStr">
        <is>
          <t>Q</t>
        </is>
      </c>
      <c r="G6145" s="10" t="inlineStr">
        <is>
          <t>higher</t>
        </is>
      </c>
      <c r="H6145" s="10" t="n">
        <v>3</v>
      </c>
      <c r="I6145" s="10" t="inlineStr">
        <is>
          <t>Incremento dei posti offerti nelle fasce di punta</t>
        </is>
      </c>
      <c r="J6145" s="20" t="n"/>
      <c r="K6145" s="20" t="n"/>
      <c r="L6145" s="20" t="n"/>
      <c r="M6145" s="20" t="n"/>
      <c r="N6145" s="21">
        <f>IF($A6145="","",IFERROR(VALUE($J6145),0))</f>
        <v/>
      </c>
      <c r="O6145" s="21">
        <f>IF($A6145="",0,IF(OR($S6145&lt;&gt;1,COUNTA($J6145:$M6145)=0),0,IF(SUMPRODUCT(MAX(($C$5:$C$6173=$C6145)*($D$5:$D$6173=$D6145)*($S$5:$S$6173=1)*IFERROR($N$5:$N$6173*1,0)))&gt;0,ROUND($H6145*($N6145/SUMPRODUCT(MAX(($C$5:$C$6173=$C6145)*($D$5:$D$6173=$D6145)*($S$5:$S$6173=1)*IFERROR($N$5:$N$6173*1,0)))),4),0)))</f>
        <v/>
      </c>
      <c r="P6145" s="10" t="inlineStr">
        <is>
          <t>posti*km</t>
        </is>
      </c>
      <c r="Q6145" s="21">
        <f>IF($A6145="","",$A6145&amp;"|"&amp;$C6145)</f>
        <v/>
      </c>
      <c r="R6145" s="21">
        <f>IF($A6145="","",$A6145&amp;"|"&amp;$C6145&amp;"|"&amp;$D6145)</f>
        <v/>
      </c>
      <c r="S6145" s="21">
        <f>IF($A6145="","",IFERROR(INDEX(Offerte!$D$2:$D$200,MATCH($Q6145,Offerte!$L$2:$L$200,0)),0))</f>
        <v/>
      </c>
      <c r="T6145" s="21">
        <f>IF($A6145="","",IFERROR(INDEX(Offerte!$G$2:$G$200,MATCH($Q6145,Offerte!$L$2:$L$200,0)),"NO"))</f>
        <v/>
      </c>
    </row>
    <row r="6146">
      <c r="A6146" s="10">
        <f>IF(Offerte!$A200="","",Offerte!$A200)</f>
        <v/>
      </c>
      <c r="B6146" s="10">
        <f>IF(Offerte!$A200="","",Offerte!$B200)</f>
        <v/>
      </c>
      <c r="C6146" s="10">
        <f>IF(Offerte!$A200="","",Offerte!$C200)</f>
        <v/>
      </c>
      <c r="D6146" s="10" t="inlineStr">
        <is>
          <t>B.2.1</t>
        </is>
      </c>
      <c r="E6146" s="10" t="inlineStr">
        <is>
          <t>B</t>
        </is>
      </c>
      <c r="F6146" s="10" t="inlineStr">
        <is>
          <t>Q</t>
        </is>
      </c>
      <c r="G6146" s="10" t="inlineStr">
        <is>
          <t>higher</t>
        </is>
      </c>
      <c r="H6146" s="10" t="n">
        <v>4</v>
      </c>
      <c r="I6146" s="10" t="inlineStr">
        <is>
          <t>Corse aggiuntive nell'arco giornaliero base</t>
        </is>
      </c>
      <c r="J6146" s="20" t="n"/>
      <c r="K6146" s="20" t="n"/>
      <c r="L6146" s="20" t="n"/>
      <c r="M6146" s="20" t="n"/>
      <c r="N6146" s="21">
        <f>IF($A6146="","",IFERROR(VALUE($J6146),0))</f>
        <v/>
      </c>
      <c r="O6146" s="21">
        <f>IF($A6146="",0,IF(OR($S6146&lt;&gt;1,COUNTA($J6146:$M6146)=0),0,IF(SUMPRODUCT(MAX(($C$5:$C$6173=$C6146)*($D$5:$D$6173=$D6146)*($S$5:$S$6173=1)*IFERROR($N$5:$N$6173*1,0)))&gt;0,ROUND($H6146*($N6146/SUMPRODUCT(MAX(($C$5:$C$6173=$C6146)*($D$5:$D$6173=$D6146)*($S$5:$S$6173=1)*IFERROR($N$5:$N$6173*1,0)))),4),0)))</f>
        <v/>
      </c>
      <c r="P6146" s="10" t="inlineStr">
        <is>
          <t>corse</t>
        </is>
      </c>
      <c r="Q6146" s="21">
        <f>IF($A6146="","",$A6146&amp;"|"&amp;$C6146)</f>
        <v/>
      </c>
      <c r="R6146" s="21">
        <f>IF($A6146="","",$A6146&amp;"|"&amp;$C6146&amp;"|"&amp;$D6146)</f>
        <v/>
      </c>
      <c r="S6146" s="21">
        <f>IF($A6146="","",IFERROR(INDEX(Offerte!$D$2:$D$200,MATCH($Q6146,Offerte!$L$2:$L$200,0)),0))</f>
        <v/>
      </c>
      <c r="T6146" s="21">
        <f>IF($A6146="","",IFERROR(INDEX(Offerte!$G$2:$G$200,MATCH($Q6146,Offerte!$L$2:$L$200,0)),"NO"))</f>
        <v/>
      </c>
    </row>
    <row r="6147">
      <c r="A6147" s="10">
        <f>IF(Offerte!$A200="","",Offerte!$A200)</f>
        <v/>
      </c>
      <c r="B6147" s="10">
        <f>IF(Offerte!$A200="","",Offerte!$B200)</f>
        <v/>
      </c>
      <c r="C6147" s="10">
        <f>IF(Offerte!$A200="","",Offerte!$C200)</f>
        <v/>
      </c>
      <c r="D6147" s="10" t="inlineStr">
        <is>
          <t>B.3.1</t>
        </is>
      </c>
      <c r="E6147" s="10" t="inlineStr">
        <is>
          <t>B</t>
        </is>
      </c>
      <c r="F6147" s="10" t="inlineStr">
        <is>
          <t>Q</t>
        </is>
      </c>
      <c r="G6147" s="10" t="inlineStr">
        <is>
          <t>higher</t>
        </is>
      </c>
      <c r="H6147" s="10" t="n">
        <v>2</v>
      </c>
      <c r="I6147" s="10" t="inlineStr">
        <is>
          <t>Numero di corse aggiuntive per allungamento dell'arco di servizio giornaliero nelle fasce serali</t>
        </is>
      </c>
      <c r="J6147" s="20" t="n"/>
      <c r="K6147" s="20" t="n"/>
      <c r="L6147" s="20" t="n"/>
      <c r="M6147" s="20" t="n"/>
      <c r="N6147" s="21">
        <f>IF($A6147="","",IFERROR(VALUE($J6147),0))</f>
        <v/>
      </c>
      <c r="O6147" s="21">
        <f>IF($A6147="",0,IF(OR($S6147&lt;&gt;1,COUNTA($J6147:$M6147)=0),0,IF(SUMPRODUCT(MAX(($C$5:$C$6173=$C6147)*($D$5:$D$6173=$D6147)*($S$5:$S$6173=1)*IFERROR($N$5:$N$6173*1,0)))&gt;0,ROUND($H6147*($N6147/SUMPRODUCT(MAX(($C$5:$C$6173=$C6147)*($D$5:$D$6173=$D6147)*($S$5:$S$6173=1)*IFERROR($N$5:$N$6173*1,0)))),4),0)))</f>
        <v/>
      </c>
      <c r="P6147" s="10" t="inlineStr">
        <is>
          <t>corse</t>
        </is>
      </c>
      <c r="Q6147" s="21">
        <f>IF($A6147="","",$A6147&amp;"|"&amp;$C6147)</f>
        <v/>
      </c>
      <c r="R6147" s="21">
        <f>IF($A6147="","",$A6147&amp;"|"&amp;$C6147&amp;"|"&amp;$D6147)</f>
        <v/>
      </c>
      <c r="S6147" s="21">
        <f>IF($A6147="","",IFERROR(INDEX(Offerte!$D$2:$D$200,MATCH($Q6147,Offerte!$L$2:$L$200,0)),0))</f>
        <v/>
      </c>
      <c r="T6147" s="21">
        <f>IF($A6147="","",IFERROR(INDEX(Offerte!$G$2:$G$200,MATCH($Q6147,Offerte!$L$2:$L$200,0)),"NO"))</f>
        <v/>
      </c>
    </row>
    <row r="6148">
      <c r="A6148" s="10">
        <f>IF(Offerte!$A200="","",Offerte!$A200)</f>
        <v/>
      </c>
      <c r="B6148" s="10">
        <f>IF(Offerte!$A200="","",Offerte!$B200)</f>
        <v/>
      </c>
      <c r="C6148" s="10">
        <f>IF(Offerte!$A200="","",Offerte!$C200)</f>
        <v/>
      </c>
      <c r="D6148" s="10" t="inlineStr">
        <is>
          <t>B.4.1</t>
        </is>
      </c>
      <c r="E6148" s="10" t="inlineStr">
        <is>
          <t>B</t>
        </is>
      </c>
      <c r="F6148" s="10" t="inlineStr">
        <is>
          <t>Q</t>
        </is>
      </c>
      <c r="G6148" s="10" t="inlineStr">
        <is>
          <t>higher</t>
        </is>
      </c>
      <c r="H6148" s="10" t="n">
        <v>3</v>
      </c>
      <c r="I6148" s="10" t="inlineStr">
        <is>
          <t>Percorrenze aggiuntive offerte nel Programma d'esercizio delle prime due fasi attuative</t>
        </is>
      </c>
      <c r="J6148" s="20" t="n"/>
      <c r="K6148" s="20" t="n"/>
      <c r="L6148" s="20" t="n"/>
      <c r="M6148" s="20" t="n"/>
      <c r="N6148" s="21">
        <f>IF($A6148="","",IFERROR(VALUE($J6148),0))</f>
        <v/>
      </c>
      <c r="O6148" s="21">
        <f>IF($A6148="",0,IF(OR($S6148&lt;&gt;1,COUNTA($J6148:$M6148)=0),0,IF(SUMPRODUCT(MAX(($C$5:$C$6173=$C6148)*($D$5:$D$6173=$D6148)*($S$5:$S$6173=1)*IFERROR($N$5:$N$6173*1,0)))&gt;0,ROUND($H6148*($N6148/SUMPRODUCT(MAX(($C$5:$C$6173=$C6148)*($D$5:$D$6173=$D6148)*($S$5:$S$6173=1)*IFERROR($N$5:$N$6173*1,0)))),4),0)))</f>
        <v/>
      </c>
      <c r="P6148" s="10" t="inlineStr">
        <is>
          <t>vett*km</t>
        </is>
      </c>
      <c r="Q6148" s="21">
        <f>IF($A6148="","",$A6148&amp;"|"&amp;$C6148)</f>
        <v/>
      </c>
      <c r="R6148" s="21">
        <f>IF($A6148="","",$A6148&amp;"|"&amp;$C6148&amp;"|"&amp;$D6148)</f>
        <v/>
      </c>
      <c r="S6148" s="21">
        <f>IF($A6148="","",IFERROR(INDEX(Offerte!$D$2:$D$200,MATCH($Q6148,Offerte!$L$2:$L$200,0)),0))</f>
        <v/>
      </c>
      <c r="T6148" s="21">
        <f>IF($A6148="","",IFERROR(INDEX(Offerte!$G$2:$G$200,MATCH($Q6148,Offerte!$L$2:$L$200,0)),"NO"))</f>
        <v/>
      </c>
    </row>
    <row r="6149">
      <c r="A6149" s="10">
        <f>IF(Offerte!$A200="","",Offerte!$A200)</f>
        <v/>
      </c>
      <c r="B6149" s="10">
        <f>IF(Offerte!$A200="","",Offerte!$B200)</f>
        <v/>
      </c>
      <c r="C6149" s="10">
        <f>IF(Offerte!$A200="","",Offerte!$C200)</f>
        <v/>
      </c>
      <c r="D6149" s="10" t="inlineStr">
        <is>
          <t>B.5.1</t>
        </is>
      </c>
      <c r="E6149" s="10" t="inlineStr">
        <is>
          <t>B</t>
        </is>
      </c>
      <c r="F6149" s="10" t="inlineStr">
        <is>
          <t>D</t>
        </is>
      </c>
      <c r="G6149" s="10" t="inlineStr">
        <is>
          <t>discretionary</t>
        </is>
      </c>
      <c r="H6149" s="10" t="n">
        <v>2</v>
      </c>
      <c r="I6149" s="10" t="inlineStr">
        <is>
          <t>Efficacia del progetto di servizi complementari DRT</t>
        </is>
      </c>
      <c r="J6149" s="20" t="n"/>
      <c r="K6149" s="20" t="n"/>
      <c r="L6149" s="20" t="n"/>
      <c r="M6149" s="20" t="n"/>
      <c r="N6149" s="21">
        <f>IF($A6149="","",MAX(0,MIN(1,IFERROR(VALUE($M6149),0))))</f>
        <v/>
      </c>
      <c r="O6149" s="21">
        <f>IF($A6149="",0,IF(OR($S6149&lt;&gt;1,COUNTA($J6149:$M6149)=0),0,IF(SUMPRODUCT(MAX(($C$5:$C$6173=$C6149)*($D$5:$D$6173=$D6149)*($S$5:$S$6173=1)*IFERROR($N$5:$N$6173*1,0)))&gt;0,ROUND($H6149*($N6149/SUMPRODUCT(MAX(($C$5:$C$6173=$C6149)*($D$5:$D$6173=$D6149)*($S$5:$S$6173=1)*IFERROR($N$5:$N$6173*1,0)))),4),0)))</f>
        <v/>
      </c>
      <c r="P6149" s="10" t="inlineStr">
        <is>
          <t>coeff.</t>
        </is>
      </c>
      <c r="Q6149" s="21">
        <f>IF($A6149="","",$A6149&amp;"|"&amp;$C6149)</f>
        <v/>
      </c>
      <c r="R6149" s="21">
        <f>IF($A6149="","",$A6149&amp;"|"&amp;$C6149&amp;"|"&amp;$D6149)</f>
        <v/>
      </c>
      <c r="S6149" s="21">
        <f>IF($A6149="","",IFERROR(INDEX(Offerte!$D$2:$D$200,MATCH($Q6149,Offerte!$L$2:$L$200,0)),0))</f>
        <v/>
      </c>
      <c r="T6149" s="21">
        <f>IF($A6149="","",IFERROR(INDEX(Offerte!$G$2:$G$200,MATCH($Q6149,Offerte!$L$2:$L$200,0)),"NO"))</f>
        <v/>
      </c>
    </row>
    <row r="6150">
      <c r="A6150" s="10">
        <f>IF(Offerte!$A200="","",Offerte!$A200)</f>
        <v/>
      </c>
      <c r="B6150" s="10">
        <f>IF(Offerte!$A200="","",Offerte!$B200)</f>
        <v/>
      </c>
      <c r="C6150" s="10">
        <f>IF(Offerte!$A200="","",Offerte!$C200)</f>
        <v/>
      </c>
      <c r="D6150" s="10" t="inlineStr">
        <is>
          <t>C.1.1</t>
        </is>
      </c>
      <c r="E6150" s="10" t="inlineStr">
        <is>
          <t>C</t>
        </is>
      </c>
      <c r="F6150" s="10" t="inlineStr">
        <is>
          <t>Q</t>
        </is>
      </c>
      <c r="G6150" s="10" t="inlineStr">
        <is>
          <t>higher</t>
        </is>
      </c>
      <c r="H6150" s="10" t="n">
        <v>2</v>
      </c>
      <c r="I6150" s="10" t="inlineStr">
        <is>
          <t>Tasso di copertura del servizio con telecamere BSD</t>
        </is>
      </c>
      <c r="J6150" s="20" t="n"/>
      <c r="K6150" s="20" t="n"/>
      <c r="L6150" s="20" t="n"/>
      <c r="M6150" s="20" t="n"/>
      <c r="N6150" s="21">
        <f>IF($A6150="","",IFERROR(VALUE($K6150)/VALUE($L6150),IFERROR(VALUE($J6150),0)))</f>
        <v/>
      </c>
      <c r="O6150" s="21">
        <f>IF($A6150="",0,IF(OR($S6150&lt;&gt;1,COUNTA($J6150:$M6150)=0),0,IF(SUMPRODUCT(MAX(($C$5:$C$6173=$C6150)*($D$5:$D$6173=$D6150)*($S$5:$S$6173=1)*IFERROR($N$5:$N$6173*1,0)))&gt;0,ROUND($H6150*($N6150/SUMPRODUCT(MAX(($C$5:$C$6173=$C6150)*($D$5:$D$6173=$D6150)*($S$5:$S$6173=1)*IFERROR($N$5:$N$6173*1,0)))),4),0)))</f>
        <v/>
      </c>
      <c r="P6150" s="10" t="inlineStr">
        <is>
          <t>Autobus attrezzati con telecamere BSD / Autobus totali in offerta, incluse scorte</t>
        </is>
      </c>
      <c r="Q6150" s="21">
        <f>IF($A6150="","",$A6150&amp;"|"&amp;$C6150)</f>
        <v/>
      </c>
      <c r="R6150" s="21">
        <f>IF($A6150="","",$A6150&amp;"|"&amp;$C6150&amp;"|"&amp;$D6150)</f>
        <v/>
      </c>
      <c r="S6150" s="21">
        <f>IF($A6150="","",IFERROR(INDEX(Offerte!$D$2:$D$200,MATCH($Q6150,Offerte!$L$2:$L$200,0)),0))</f>
        <v/>
      </c>
      <c r="T6150" s="21">
        <f>IF($A6150="","",IFERROR(INDEX(Offerte!$G$2:$G$200,MATCH($Q6150,Offerte!$L$2:$L$200,0)),"NO"))</f>
        <v/>
      </c>
    </row>
    <row r="6151">
      <c r="A6151" s="10">
        <f>IF(Offerte!$A200="","",Offerte!$A200)</f>
        <v/>
      </c>
      <c r="B6151" s="10">
        <f>IF(Offerte!$A200="","",Offerte!$B200)</f>
        <v/>
      </c>
      <c r="C6151" s="10">
        <f>IF(Offerte!$A200="","",Offerte!$C200)</f>
        <v/>
      </c>
      <c r="D6151" s="10" t="inlineStr">
        <is>
          <t>C.1.2</t>
        </is>
      </c>
      <c r="E6151" s="10" t="inlineStr">
        <is>
          <t>C</t>
        </is>
      </c>
      <c r="F6151" s="10" t="inlineStr">
        <is>
          <t>Q</t>
        </is>
      </c>
      <c r="G6151" s="10" t="inlineStr">
        <is>
          <t>higher</t>
        </is>
      </c>
      <c r="H6151" s="10" t="n">
        <v>2</v>
      </c>
      <c r="I6151" s="10" t="inlineStr">
        <is>
          <t>Tasso di copertura del servizio con telecamere ADAS</t>
        </is>
      </c>
      <c r="J6151" s="20" t="n"/>
      <c r="K6151" s="20" t="n"/>
      <c r="L6151" s="20" t="n"/>
      <c r="M6151" s="20" t="n"/>
      <c r="N6151" s="21">
        <f>IF($A6151="","",IFERROR(VALUE($K6151)/VALUE($L6151),IFERROR(VALUE($J6151),0)))</f>
        <v/>
      </c>
      <c r="O6151" s="21">
        <f>IF($A6151="",0,IF(OR($S6151&lt;&gt;1,COUNTA($J6151:$M6151)=0),0,IF(SUMPRODUCT(MAX(($C$5:$C$6173=$C6151)*($D$5:$D$6173=$D6151)*($S$5:$S$6173=1)*IFERROR($N$5:$N$6173*1,0)))&gt;0,ROUND($H6151*($N6151/SUMPRODUCT(MAX(($C$5:$C$6173=$C6151)*($D$5:$D$6173=$D6151)*($S$5:$S$6173=1)*IFERROR($N$5:$N$6173*1,0)))),4),0)))</f>
        <v/>
      </c>
      <c r="P6151" s="10" t="inlineStr">
        <is>
          <t>Autobus attrezzati con telecamere ADAS / Autobus totali in offerta, incluse scorte</t>
        </is>
      </c>
      <c r="Q6151" s="21">
        <f>IF($A6151="","",$A6151&amp;"|"&amp;$C6151)</f>
        <v/>
      </c>
      <c r="R6151" s="21">
        <f>IF($A6151="","",$A6151&amp;"|"&amp;$C6151&amp;"|"&amp;$D6151)</f>
        <v/>
      </c>
      <c r="S6151" s="21">
        <f>IF($A6151="","",IFERROR(INDEX(Offerte!$D$2:$D$200,MATCH($Q6151,Offerte!$L$2:$L$200,0)),0))</f>
        <v/>
      </c>
      <c r="T6151" s="21">
        <f>IF($A6151="","",IFERROR(INDEX(Offerte!$G$2:$G$200,MATCH($Q6151,Offerte!$L$2:$L$200,0)),"NO"))</f>
        <v/>
      </c>
    </row>
    <row r="6152">
      <c r="A6152" s="10">
        <f>IF(Offerte!$A200="","",Offerte!$A200)</f>
        <v/>
      </c>
      <c r="B6152" s="10">
        <f>IF(Offerte!$A200="","",Offerte!$B200)</f>
        <v/>
      </c>
      <c r="C6152" s="10">
        <f>IF(Offerte!$A200="","",Offerte!$C200)</f>
        <v/>
      </c>
      <c r="D6152" s="10" t="inlineStr">
        <is>
          <t>C.2.1</t>
        </is>
      </c>
      <c r="E6152" s="10" t="inlineStr">
        <is>
          <t>C</t>
        </is>
      </c>
      <c r="F6152" s="10" t="inlineStr">
        <is>
          <t>Q</t>
        </is>
      </c>
      <c r="G6152" s="10" t="inlineStr">
        <is>
          <t>higher</t>
        </is>
      </c>
      <c r="H6152" s="10" t="n">
        <v>3</v>
      </c>
      <c r="I6152" s="10" t="inlineStr">
        <is>
          <t>Tasso di copertura del servizio con telecamere di bordo di videosorveglianza</t>
        </is>
      </c>
      <c r="J6152" s="20" t="n"/>
      <c r="K6152" s="20" t="n"/>
      <c r="L6152" s="20" t="n"/>
      <c r="M6152" s="20" t="n"/>
      <c r="N6152" s="21">
        <f>IF($A6152="","",IFERROR(VALUE($K6152)/VALUE($L6152),IFERROR(VALUE($J6152),0)))</f>
        <v/>
      </c>
      <c r="O6152" s="21">
        <f>IF($A6152="",0,IF(OR($S6152&lt;&gt;1,COUNTA($J6152:$M6152)=0),0,IF(SUMPRODUCT(MAX(($C$5:$C$6173=$C6152)*($D$5:$D$6173=$D6152)*($S$5:$S$6173=1)*IFERROR($N$5:$N$6173*1,0)))&gt;0,ROUND($H6152*($N6152/SUMPRODUCT(MAX(($C$5:$C$6173=$C6152)*($D$5:$D$6173=$D6152)*($S$5:$S$6173=1)*IFERROR($N$5:$N$6173*1,0)))),4),0)))</f>
        <v/>
      </c>
      <c r="P6152" s="10" t="inlineStr">
        <is>
          <t>Autobus attrezzati con videosorveglianza / Autobus totali in offerta, incluse scorte</t>
        </is>
      </c>
      <c r="Q6152" s="21">
        <f>IF($A6152="","",$A6152&amp;"|"&amp;$C6152)</f>
        <v/>
      </c>
      <c r="R6152" s="21">
        <f>IF($A6152="","",$A6152&amp;"|"&amp;$C6152&amp;"|"&amp;$D6152)</f>
        <v/>
      </c>
      <c r="S6152" s="21">
        <f>IF($A6152="","",IFERROR(INDEX(Offerte!$D$2:$D$200,MATCH($Q6152,Offerte!$L$2:$L$200,0)),0))</f>
        <v/>
      </c>
      <c r="T6152" s="21">
        <f>IF($A6152="","",IFERROR(INDEX(Offerte!$G$2:$G$200,MATCH($Q6152,Offerte!$L$2:$L$200,0)),"NO"))</f>
        <v/>
      </c>
    </row>
    <row r="6153">
      <c r="A6153" s="10">
        <f>IF(Offerte!$A200="","",Offerte!$A200)</f>
        <v/>
      </c>
      <c r="B6153" s="10">
        <f>IF(Offerte!$A200="","",Offerte!$B200)</f>
        <v/>
      </c>
      <c r="C6153" s="10">
        <f>IF(Offerte!$A200="","",Offerte!$C200)</f>
        <v/>
      </c>
      <c r="D6153" s="10" t="inlineStr">
        <is>
          <t>C.2.2</t>
        </is>
      </c>
      <c r="E6153" s="10" t="inlineStr">
        <is>
          <t>C</t>
        </is>
      </c>
      <c r="F6153" s="10" t="inlineStr">
        <is>
          <t>T</t>
        </is>
      </c>
      <c r="G6153" s="10" t="inlineStr">
        <is>
          <t>tabular</t>
        </is>
      </c>
      <c r="H6153" s="10" t="n">
        <v>1</v>
      </c>
      <c r="I6153" s="10" t="inlineStr">
        <is>
          <t>Software video/audio analisi per situazioni di pericolo</t>
        </is>
      </c>
      <c r="J6153" s="20" t="n"/>
      <c r="K6153" s="20" t="n"/>
      <c r="L6153" s="20" t="n"/>
      <c r="M6153" s="20" t="n"/>
      <c r="N6153" s="21">
        <f>IF($A6153="","",IF(IFERROR(VALUE($M6153),0)=1,1,0))</f>
        <v/>
      </c>
      <c r="O6153" s="21">
        <f>IF($A6153="",0,IF(OR($S6153&lt;&gt;1,COUNTA($J6153:$M6153)=0),0,IF($N6153=1,$H6153,0)))</f>
        <v/>
      </c>
      <c r="P6153" s="10" t="inlineStr">
        <is>
          <t>sì/no</t>
        </is>
      </c>
      <c r="Q6153" s="21">
        <f>IF($A6153="","",$A6153&amp;"|"&amp;$C6153)</f>
        <v/>
      </c>
      <c r="R6153" s="21">
        <f>IF($A6153="","",$A6153&amp;"|"&amp;$C6153&amp;"|"&amp;$D6153)</f>
        <v/>
      </c>
      <c r="S6153" s="21">
        <f>IF($A6153="","",IFERROR(INDEX(Offerte!$D$2:$D$200,MATCH($Q6153,Offerte!$L$2:$L$200,0)),0))</f>
        <v/>
      </c>
      <c r="T6153" s="21">
        <f>IF($A6153="","",IFERROR(INDEX(Offerte!$G$2:$G$200,MATCH($Q6153,Offerte!$L$2:$L$200,0)),"NO"))</f>
        <v/>
      </c>
    </row>
    <row r="6154">
      <c r="A6154" s="10">
        <f>IF(Offerte!$A200="","",Offerte!$A200)</f>
        <v/>
      </c>
      <c r="B6154" s="10">
        <f>IF(Offerte!$A200="","",Offerte!$B200)</f>
        <v/>
      </c>
      <c r="C6154" s="10">
        <f>IF(Offerte!$A200="","",Offerte!$C200)</f>
        <v/>
      </c>
      <c r="D6154" s="10" t="inlineStr">
        <is>
          <t>C.2.3</t>
        </is>
      </c>
      <c r="E6154" s="10" t="inlineStr">
        <is>
          <t>C</t>
        </is>
      </c>
      <c r="F6154" s="10" t="inlineStr">
        <is>
          <t>T</t>
        </is>
      </c>
      <c r="G6154" s="10" t="inlineStr">
        <is>
          <t>tabular</t>
        </is>
      </c>
      <c r="H6154" s="10" t="n">
        <v>1</v>
      </c>
      <c r="I6154" s="10" t="inlineStr">
        <is>
          <t>Collegamento con centrale qualificata di pronto intervento</t>
        </is>
      </c>
      <c r="J6154" s="20" t="n"/>
      <c r="K6154" s="20" t="n"/>
      <c r="L6154" s="20" t="n"/>
      <c r="M6154" s="20" t="n"/>
      <c r="N6154" s="21">
        <f>IF($A6154="","",IF(IFERROR(VALUE($M6154),0)=1,1,0))</f>
        <v/>
      </c>
      <c r="O6154" s="21">
        <f>IF($A6154="",0,IF(OR($S6154&lt;&gt;1,COUNTA($J6154:$M6154)=0),0,IF($N6154=1,$H6154,0)))</f>
        <v/>
      </c>
      <c r="P6154" s="10" t="inlineStr">
        <is>
          <t>sì/no</t>
        </is>
      </c>
      <c r="Q6154" s="21">
        <f>IF($A6154="","",$A6154&amp;"|"&amp;$C6154)</f>
        <v/>
      </c>
      <c r="R6154" s="21">
        <f>IF($A6154="","",$A6154&amp;"|"&amp;$C6154&amp;"|"&amp;$D6154)</f>
        <v/>
      </c>
      <c r="S6154" s="21">
        <f>IF($A6154="","",IFERROR(INDEX(Offerte!$D$2:$D$200,MATCH($Q6154,Offerte!$L$2:$L$200,0)),0))</f>
        <v/>
      </c>
      <c r="T6154" s="21">
        <f>IF($A6154="","",IFERROR(INDEX(Offerte!$G$2:$G$200,MATCH($Q6154,Offerte!$L$2:$L$200,0)),"NO"))</f>
        <v/>
      </c>
    </row>
    <row r="6155">
      <c r="A6155" s="10">
        <f>IF(Offerte!$A200="","",Offerte!$A200)</f>
        <v/>
      </c>
      <c r="B6155" s="10">
        <f>IF(Offerte!$A200="","",Offerte!$B200)</f>
        <v/>
      </c>
      <c r="C6155" s="10">
        <f>IF(Offerte!$A200="","",Offerte!$C200)</f>
        <v/>
      </c>
      <c r="D6155" s="10" t="inlineStr">
        <is>
          <t>C.2.4</t>
        </is>
      </c>
      <c r="E6155" s="10" t="inlineStr">
        <is>
          <t>C</t>
        </is>
      </c>
      <c r="F6155" s="10" t="inlineStr">
        <is>
          <t>Q</t>
        </is>
      </c>
      <c r="G6155" s="10" t="inlineStr">
        <is>
          <t>higher</t>
        </is>
      </c>
      <c r="H6155" s="10" t="n">
        <v>1</v>
      </c>
      <c r="I6155" s="10" t="inlineStr">
        <is>
          <t>Tasso di copertura del servizio con dispositivi per la chiamata di emergenza del conducente</t>
        </is>
      </c>
      <c r="J6155" s="20" t="n"/>
      <c r="K6155" s="20" t="n"/>
      <c r="L6155" s="20" t="n"/>
      <c r="M6155" s="20" t="n"/>
      <c r="N6155" s="21">
        <f>IF($A6155="","",IFERROR(VALUE($K6155)/VALUE($L6155),IFERROR(VALUE($J6155),0)))</f>
        <v/>
      </c>
      <c r="O6155" s="21">
        <f>IF($A6155="",0,IF(OR($S6155&lt;&gt;1,COUNTA($J6155:$M6155)=0),0,IF(SUMPRODUCT(MAX(($C$5:$C$6173=$C6155)*($D$5:$D$6173=$D6155)*($S$5:$S$6173=1)*IFERROR($N$5:$N$6173*1,0)))&gt;0,ROUND($H6155*($N6155/SUMPRODUCT(MAX(($C$5:$C$6173=$C6155)*($D$5:$D$6173=$D6155)*($S$5:$S$6173=1)*IFERROR($N$5:$N$6173*1,0)))),4),0)))</f>
        <v/>
      </c>
      <c r="P6155" s="10" t="inlineStr">
        <is>
          <t>Autobus attrezzati con chiamata di emergenza / Autobus totali in offerta, incluse scorte</t>
        </is>
      </c>
      <c r="Q6155" s="21">
        <f>IF($A6155="","",$A6155&amp;"|"&amp;$C6155)</f>
        <v/>
      </c>
      <c r="R6155" s="21">
        <f>IF($A6155="","",$A6155&amp;"|"&amp;$C6155&amp;"|"&amp;$D6155)</f>
        <v/>
      </c>
      <c r="S6155" s="21">
        <f>IF($A6155="","",IFERROR(INDEX(Offerte!$D$2:$D$200,MATCH($Q6155,Offerte!$L$2:$L$200,0)),0))</f>
        <v/>
      </c>
      <c r="T6155" s="21">
        <f>IF($A6155="","",IFERROR(INDEX(Offerte!$G$2:$G$200,MATCH($Q6155,Offerte!$L$2:$L$200,0)),"NO"))</f>
        <v/>
      </c>
    </row>
    <row r="6156">
      <c r="A6156" s="10">
        <f>IF(Offerte!$A200="","",Offerte!$A200)</f>
        <v/>
      </c>
      <c r="B6156" s="10">
        <f>IF(Offerte!$A200="","",Offerte!$B200)</f>
        <v/>
      </c>
      <c r="C6156" s="10">
        <f>IF(Offerte!$A200="","",Offerte!$C200)</f>
        <v/>
      </c>
      <c r="D6156" s="10" t="inlineStr">
        <is>
          <t>C.3.1</t>
        </is>
      </c>
      <c r="E6156" s="10" t="inlineStr">
        <is>
          <t>C</t>
        </is>
      </c>
      <c r="F6156" s="10" t="inlineStr">
        <is>
          <t>Q</t>
        </is>
      </c>
      <c r="G6156" s="10" t="inlineStr">
        <is>
          <t>higher</t>
        </is>
      </c>
      <c r="H6156" s="10" t="n">
        <v>2</v>
      </c>
      <c r="I6156" s="10" t="inlineStr">
        <is>
          <t>Tasso di copertura del servizio con dispositivi di informazione dinamica a bordo mezzo</t>
        </is>
      </c>
      <c r="J6156" s="20" t="n"/>
      <c r="K6156" s="20" t="n"/>
      <c r="L6156" s="20" t="n"/>
      <c r="M6156" s="20" t="n"/>
      <c r="N6156" s="21">
        <f>IF($A6156="","",IFERROR(VALUE($K6156)/VALUE($L6156),IFERROR(VALUE($J6156),0)))</f>
        <v/>
      </c>
      <c r="O6156" s="21">
        <f>IF($A6156="",0,IF(OR($S6156&lt;&gt;1,COUNTA($J6156:$M6156)=0),0,IF(SUMPRODUCT(MAX(($C$5:$C$6173=$C6156)*($D$5:$D$6173=$D6156)*($S$5:$S$6173=1)*IFERROR($N$5:$N$6173*1,0)))&gt;0,ROUND($H6156*($N6156/SUMPRODUCT(MAX(($C$5:$C$6173=$C6156)*($D$5:$D$6173=$D6156)*($S$5:$S$6173=1)*IFERROR($N$5:$N$6173*1,0)))),4),0)))</f>
        <v/>
      </c>
      <c r="P6156" s="10" t="inlineStr">
        <is>
          <t>Autobus con monitor e indicatori vocali / Autobus totali in offerta, incluse scorte</t>
        </is>
      </c>
      <c r="Q6156" s="21">
        <f>IF($A6156="","",$A6156&amp;"|"&amp;$C6156)</f>
        <v/>
      </c>
      <c r="R6156" s="21">
        <f>IF($A6156="","",$A6156&amp;"|"&amp;$C6156&amp;"|"&amp;$D6156)</f>
        <v/>
      </c>
      <c r="S6156" s="21">
        <f>IF($A6156="","",IFERROR(INDEX(Offerte!$D$2:$D$200,MATCH($Q6156,Offerte!$L$2:$L$200,0)),0))</f>
        <v/>
      </c>
      <c r="T6156" s="21">
        <f>IF($A6156="","",IFERROR(INDEX(Offerte!$G$2:$G$200,MATCH($Q6156,Offerte!$L$2:$L$200,0)),"NO"))</f>
        <v/>
      </c>
    </row>
    <row r="6157">
      <c r="A6157" s="10">
        <f>IF(Offerte!$A200="","",Offerte!$A200)</f>
        <v/>
      </c>
      <c r="B6157" s="10">
        <f>IF(Offerte!$A200="","",Offerte!$B200)</f>
        <v/>
      </c>
      <c r="C6157" s="10">
        <f>IF(Offerte!$A200="","",Offerte!$C200)</f>
        <v/>
      </c>
      <c r="D6157" s="10" t="inlineStr">
        <is>
          <t>C.3.2</t>
        </is>
      </c>
      <c r="E6157" s="10" t="inlineStr">
        <is>
          <t>C</t>
        </is>
      </c>
      <c r="F6157" s="10" t="inlineStr">
        <is>
          <t>T</t>
        </is>
      </c>
      <c r="G6157" s="10" t="inlineStr">
        <is>
          <t>tabular</t>
        </is>
      </c>
      <c r="H6157" s="10" t="n">
        <v>2</v>
      </c>
      <c r="I6157" s="10" t="inlineStr">
        <is>
          <t>Informazioni a bordo su coincidenze ai nodi</t>
        </is>
      </c>
      <c r="J6157" s="20" t="n"/>
      <c r="K6157" s="20" t="n"/>
      <c r="L6157" s="20" t="n"/>
      <c r="M6157" s="20" t="n"/>
      <c r="N6157" s="21">
        <f>IF($A6157="","",IF(IFERROR(VALUE($M6157),0)=1,1,0))</f>
        <v/>
      </c>
      <c r="O6157" s="21">
        <f>IF($A6157="",0,IF(OR($S6157&lt;&gt;1,COUNTA($J6157:$M6157)=0),0,IF(AND($N6157=1,IFERROR(SUMIFS($N$5:$N$6173,$Q$5:$Q$6173,$Q6157,$D$5:$D$6173,"C.3.1"),0)&gt;=0.5),$H6157,0)))</f>
        <v/>
      </c>
      <c r="P6157" s="10" t="inlineStr">
        <is>
          <t>Dipende da C.3.1 &gt;= 0.5</t>
        </is>
      </c>
      <c r="Q6157" s="21">
        <f>IF($A6157="","",$A6157&amp;"|"&amp;$C6157)</f>
        <v/>
      </c>
      <c r="R6157" s="21">
        <f>IF($A6157="","",$A6157&amp;"|"&amp;$C6157&amp;"|"&amp;$D6157)</f>
        <v/>
      </c>
      <c r="S6157" s="21">
        <f>IF($A6157="","",IFERROR(INDEX(Offerte!$D$2:$D$200,MATCH($Q6157,Offerte!$L$2:$L$200,0)),0))</f>
        <v/>
      </c>
      <c r="T6157" s="21">
        <f>IF($A6157="","",IFERROR(INDEX(Offerte!$G$2:$G$200,MATCH($Q6157,Offerte!$L$2:$L$200,0)),"NO"))</f>
        <v/>
      </c>
    </row>
    <row r="6158">
      <c r="A6158" s="10">
        <f>IF(Offerte!$A200="","",Offerte!$A200)</f>
        <v/>
      </c>
      <c r="B6158" s="10">
        <f>IF(Offerte!$A200="","",Offerte!$B200)</f>
        <v/>
      </c>
      <c r="C6158" s="10">
        <f>IF(Offerte!$A200="","",Offerte!$C200)</f>
        <v/>
      </c>
      <c r="D6158" s="10" t="inlineStr">
        <is>
          <t>D.1.1</t>
        </is>
      </c>
      <c r="E6158" s="10" t="inlineStr">
        <is>
          <t>D</t>
        </is>
      </c>
      <c r="F6158" s="10" t="inlineStr">
        <is>
          <t>Q</t>
        </is>
      </c>
      <c r="G6158" s="10" t="inlineStr">
        <is>
          <t>higher</t>
        </is>
      </c>
      <c r="H6158" s="10" t="n">
        <v>3</v>
      </c>
      <c r="I6158" s="10" t="inlineStr">
        <is>
          <t>Installazione di pensiline</t>
        </is>
      </c>
      <c r="J6158" s="20" t="n"/>
      <c r="K6158" s="20" t="n"/>
      <c r="L6158" s="20" t="n"/>
      <c r="M6158" s="20" t="n"/>
      <c r="N6158" s="21">
        <f>IF($A6158="","",IFERROR(VALUE($J6158),0))</f>
        <v/>
      </c>
      <c r="O6158" s="21">
        <f>IF($A6158="",0,IF(OR($S6158&lt;&gt;1,COUNTA($J6158:$M6158)=0),0,IF(SUMPRODUCT(MAX(($C$5:$C$6173=$C6158)*($D$5:$D$6173=$D6158)*($S$5:$S$6173=1)*IFERROR($N$5:$N$6173*1,0)))&gt;0,ROUND($H6158*($N6158/SUMPRODUCT(MAX(($C$5:$C$6173=$C6158)*($D$5:$D$6173=$D6158)*($S$5:$S$6173=1)*IFERROR($N$5:$N$6173*1,0)))),4),0)))</f>
        <v/>
      </c>
      <c r="P6158" s="10" t="inlineStr">
        <is>
          <t>fermate</t>
        </is>
      </c>
      <c r="Q6158" s="21">
        <f>IF($A6158="","",$A6158&amp;"|"&amp;$C6158)</f>
        <v/>
      </c>
      <c r="R6158" s="21">
        <f>IF($A6158="","",$A6158&amp;"|"&amp;$C6158&amp;"|"&amp;$D6158)</f>
        <v/>
      </c>
      <c r="S6158" s="21">
        <f>IF($A6158="","",IFERROR(INDEX(Offerte!$D$2:$D$200,MATCH($Q6158,Offerte!$L$2:$L$200,0)),0))</f>
        <v/>
      </c>
      <c r="T6158" s="21">
        <f>IF($A6158="","",IFERROR(INDEX(Offerte!$G$2:$G$200,MATCH($Q6158,Offerte!$L$2:$L$200,0)),"NO"))</f>
        <v/>
      </c>
    </row>
    <row r="6159">
      <c r="A6159" s="10">
        <f>IF(Offerte!$A200="","",Offerte!$A200)</f>
        <v/>
      </c>
      <c r="B6159" s="10">
        <f>IF(Offerte!$A200="","",Offerte!$B200)</f>
        <v/>
      </c>
      <c r="C6159" s="10">
        <f>IF(Offerte!$A200="","",Offerte!$C200)</f>
        <v/>
      </c>
      <c r="D6159" s="10" t="inlineStr">
        <is>
          <t>D.1.2</t>
        </is>
      </c>
      <c r="E6159" s="10" t="inlineStr">
        <is>
          <t>D</t>
        </is>
      </c>
      <c r="F6159" s="10" t="inlineStr">
        <is>
          <t>Q</t>
        </is>
      </c>
      <c r="G6159" s="10" t="inlineStr">
        <is>
          <t>higher</t>
        </is>
      </c>
      <c r="H6159" s="10" t="n">
        <v>3</v>
      </c>
      <c r="I6159" s="10" t="inlineStr">
        <is>
          <t>Installazione di paline di fermata conformi alla DGR 581/2023</t>
        </is>
      </c>
      <c r="J6159" s="20" t="n"/>
      <c r="K6159" s="20" t="n"/>
      <c r="L6159" s="20" t="n"/>
      <c r="M6159" s="20" t="n"/>
      <c r="N6159" s="21">
        <f>IF($A6159="","",IFERROR(VALUE($J6159),0))</f>
        <v/>
      </c>
      <c r="O6159" s="21">
        <f>IF($A6159="",0,IF(OR($S6159&lt;&gt;1,COUNTA($J6159:$M6159)=0),0,IF(SUMPRODUCT(MAX(($C$5:$C$6173=$C6159)*($D$5:$D$6173=$D6159)*($S$5:$S$6173=1)*IFERROR($N$5:$N$6173*1,0)))&gt;0,ROUND($H6159*($N6159/SUMPRODUCT(MAX(($C$5:$C$6173=$C6159)*($D$5:$D$6173=$D6159)*($S$5:$S$6173=1)*IFERROR($N$5:$N$6173*1,0)))),4),0)))</f>
        <v/>
      </c>
      <c r="P6159" s="10" t="inlineStr">
        <is>
          <t>fermate</t>
        </is>
      </c>
      <c r="Q6159" s="21">
        <f>IF($A6159="","",$A6159&amp;"|"&amp;$C6159)</f>
        <v/>
      </c>
      <c r="R6159" s="21">
        <f>IF($A6159="","",$A6159&amp;"|"&amp;$C6159&amp;"|"&amp;$D6159)</f>
        <v/>
      </c>
      <c r="S6159" s="21">
        <f>IF($A6159="","",IFERROR(INDEX(Offerte!$D$2:$D$200,MATCH($Q6159,Offerte!$L$2:$L$200,0)),0))</f>
        <v/>
      </c>
      <c r="T6159" s="21">
        <f>IF($A6159="","",IFERROR(INDEX(Offerte!$G$2:$G$200,MATCH($Q6159,Offerte!$L$2:$L$200,0)),"NO"))</f>
        <v/>
      </c>
    </row>
    <row r="6160">
      <c r="A6160" s="10">
        <f>IF(Offerte!$A200="","",Offerte!$A200)</f>
        <v/>
      </c>
      <c r="B6160" s="10">
        <f>IF(Offerte!$A200="","",Offerte!$B200)</f>
        <v/>
      </c>
      <c r="C6160" s="10">
        <f>IF(Offerte!$A200="","",Offerte!$C200)</f>
        <v/>
      </c>
      <c r="D6160" s="10" t="inlineStr">
        <is>
          <t>D.1.3</t>
        </is>
      </c>
      <c r="E6160" s="10" t="inlineStr">
        <is>
          <t>D</t>
        </is>
      </c>
      <c r="F6160" s="10" t="inlineStr">
        <is>
          <t>Q</t>
        </is>
      </c>
      <c r="G6160" s="10" t="inlineStr">
        <is>
          <t>higher</t>
        </is>
      </c>
      <c r="H6160" s="10" t="n">
        <v>2</v>
      </c>
      <c r="I6160" s="10" t="inlineStr">
        <is>
          <t>Display informativi connessi alle fermate</t>
        </is>
      </c>
      <c r="J6160" s="20" t="n"/>
      <c r="K6160" s="20" t="n"/>
      <c r="L6160" s="20" t="n"/>
      <c r="M6160" s="20" t="n"/>
      <c r="N6160" s="21">
        <f>IF($A6160="","",IFERROR(VALUE($J6160),0))</f>
        <v/>
      </c>
      <c r="O6160" s="21">
        <f>IF($A6160="",0,IF(OR($S6160&lt;&gt;1,COUNTA($J6160:$M6160)=0),0,IF(SUMPRODUCT(MAX(($C$5:$C$6173=$C6160)*($D$5:$D$6173=$D6160)*($S$5:$S$6173=1)*IFERROR($N$5:$N$6173*1,0)))&gt;0,ROUND($H6160*($N6160/SUMPRODUCT(MAX(($C$5:$C$6173=$C6160)*($D$5:$D$6173=$D6160)*($S$5:$S$6173=1)*IFERROR($N$5:$N$6173*1,0)))),4),0)))</f>
        <v/>
      </c>
      <c r="P6160" s="10" t="inlineStr">
        <is>
          <t>fermate</t>
        </is>
      </c>
      <c r="Q6160" s="21">
        <f>IF($A6160="","",$A6160&amp;"|"&amp;$C6160)</f>
        <v/>
      </c>
      <c r="R6160" s="21">
        <f>IF($A6160="","",$A6160&amp;"|"&amp;$C6160&amp;"|"&amp;$D6160)</f>
        <v/>
      </c>
      <c r="S6160" s="21">
        <f>IF($A6160="","",IFERROR(INDEX(Offerte!$D$2:$D$200,MATCH($Q6160,Offerte!$L$2:$L$200,0)),0))</f>
        <v/>
      </c>
      <c r="T6160" s="21">
        <f>IF($A6160="","",IFERROR(INDEX(Offerte!$G$2:$G$200,MATCH($Q6160,Offerte!$L$2:$L$200,0)),"NO"))</f>
        <v/>
      </c>
    </row>
    <row r="6161">
      <c r="A6161" s="10">
        <f>IF(Offerte!$A200="","",Offerte!$A200)</f>
        <v/>
      </c>
      <c r="B6161" s="10">
        <f>IF(Offerte!$A200="","",Offerte!$B200)</f>
        <v/>
      </c>
      <c r="C6161" s="10">
        <f>IF(Offerte!$A200="","",Offerte!$C200)</f>
        <v/>
      </c>
      <c r="D6161" s="10" t="inlineStr">
        <is>
          <t>D.2.1</t>
        </is>
      </c>
      <c r="E6161" s="10" t="inlineStr">
        <is>
          <t>D</t>
        </is>
      </c>
      <c r="F6161" s="10" t="inlineStr">
        <is>
          <t>Q</t>
        </is>
      </c>
      <c r="G6161" s="10" t="inlineStr">
        <is>
          <t>higher</t>
        </is>
      </c>
      <c r="H6161" s="10" t="n">
        <v>2</v>
      </c>
      <c r="I6161" s="10" t="inlineStr">
        <is>
          <t>Segnali tattili Loges-Vet-Evolution</t>
        </is>
      </c>
      <c r="J6161" s="20" t="n"/>
      <c r="K6161" s="20" t="n"/>
      <c r="L6161" s="20" t="n"/>
      <c r="M6161" s="20" t="n"/>
      <c r="N6161" s="21">
        <f>IF($A6161="","",IFERROR(VALUE($J6161),0))</f>
        <v/>
      </c>
      <c r="O6161" s="21">
        <f>IF($A6161="",0,IF(OR($S6161&lt;&gt;1,COUNTA($J6161:$M6161)=0),0,IF(SUMPRODUCT(MAX(($C$5:$C$6173=$C6161)*($D$5:$D$6173=$D6161)*($S$5:$S$6173=1)*IFERROR($N$5:$N$6173*1,0)))&gt;0,ROUND($H6161*($N6161/SUMPRODUCT(MAX(($C$5:$C$6173=$C6161)*($D$5:$D$6173=$D6161)*($S$5:$S$6173=1)*IFERROR($N$5:$N$6173*1,0)))),4),0)))</f>
        <v/>
      </c>
      <c r="P6161" s="10" t="inlineStr">
        <is>
          <t>fermate</t>
        </is>
      </c>
      <c r="Q6161" s="21">
        <f>IF($A6161="","",$A6161&amp;"|"&amp;$C6161)</f>
        <v/>
      </c>
      <c r="R6161" s="21">
        <f>IF($A6161="","",$A6161&amp;"|"&amp;$C6161&amp;"|"&amp;$D6161)</f>
        <v/>
      </c>
      <c r="S6161" s="21">
        <f>IF($A6161="","",IFERROR(INDEX(Offerte!$D$2:$D$200,MATCH($Q6161,Offerte!$L$2:$L$200,0)),0))</f>
        <v/>
      </c>
      <c r="T6161" s="21">
        <f>IF($A6161="","",IFERROR(INDEX(Offerte!$G$2:$G$200,MATCH($Q6161,Offerte!$L$2:$L$200,0)),"NO"))</f>
        <v/>
      </c>
    </row>
    <row r="6162">
      <c r="A6162" s="10">
        <f>IF(Offerte!$A200="","",Offerte!$A200)</f>
        <v/>
      </c>
      <c r="B6162" s="10">
        <f>IF(Offerte!$A200="","",Offerte!$B200)</f>
        <v/>
      </c>
      <c r="C6162" s="10">
        <f>IF(Offerte!$A200="","",Offerte!$C200)</f>
        <v/>
      </c>
      <c r="D6162" s="10" t="inlineStr">
        <is>
          <t>E.1.1</t>
        </is>
      </c>
      <c r="E6162" s="10" t="inlineStr">
        <is>
          <t>E</t>
        </is>
      </c>
      <c r="F6162" s="10" t="inlineStr">
        <is>
          <t>T</t>
        </is>
      </c>
      <c r="G6162" s="10" t="inlineStr">
        <is>
          <t>tabular</t>
        </is>
      </c>
      <c r="H6162" s="10" t="n">
        <v>2</v>
      </c>
      <c r="I6162" s="10" t="inlineStr">
        <is>
          <t>Mobile app con travel planner PRM</t>
        </is>
      </c>
      <c r="J6162" s="20" t="n"/>
      <c r="K6162" s="20" t="n"/>
      <c r="L6162" s="20" t="n"/>
      <c r="M6162" s="20" t="n"/>
      <c r="N6162" s="21">
        <f>IF($A6162="","",IF(IFERROR(VALUE($M6162),0)=1,1,0))</f>
        <v/>
      </c>
      <c r="O6162" s="21">
        <f>IF($A6162="",0,IF(OR($S6162&lt;&gt;1,COUNTA($J6162:$M6162)=0),0,IF($N6162=1,$H6162,0)))</f>
        <v/>
      </c>
      <c r="P6162" s="10" t="inlineStr">
        <is>
          <t>sì/no</t>
        </is>
      </c>
      <c r="Q6162" s="21">
        <f>IF($A6162="","",$A6162&amp;"|"&amp;$C6162)</f>
        <v/>
      </c>
      <c r="R6162" s="21">
        <f>IF($A6162="","",$A6162&amp;"|"&amp;$C6162&amp;"|"&amp;$D6162)</f>
        <v/>
      </c>
      <c r="S6162" s="21">
        <f>IF($A6162="","",IFERROR(INDEX(Offerte!$D$2:$D$200,MATCH($Q6162,Offerte!$L$2:$L$200,0)),0))</f>
        <v/>
      </c>
      <c r="T6162" s="21">
        <f>IF($A6162="","",IFERROR(INDEX(Offerte!$G$2:$G$200,MATCH($Q6162,Offerte!$L$2:$L$200,0)),"NO"))</f>
        <v/>
      </c>
    </row>
    <row r="6163">
      <c r="A6163" s="10">
        <f>IF(Offerte!$A200="","",Offerte!$A200)</f>
        <v/>
      </c>
      <c r="B6163" s="10">
        <f>IF(Offerte!$A200="","",Offerte!$B200)</f>
        <v/>
      </c>
      <c r="C6163" s="10">
        <f>IF(Offerte!$A200="","",Offerte!$C200)</f>
        <v/>
      </c>
      <c r="D6163" s="10" t="inlineStr">
        <is>
          <t>E.2.1</t>
        </is>
      </c>
      <c r="E6163" s="10" t="inlineStr">
        <is>
          <t>E</t>
        </is>
      </c>
      <c r="F6163" s="10" t="inlineStr">
        <is>
          <t>D</t>
        </is>
      </c>
      <c r="G6163" s="10" t="inlineStr">
        <is>
          <t>discretionary</t>
        </is>
      </c>
      <c r="H6163" s="10" t="n">
        <v>2</v>
      </c>
      <c r="I6163" s="10" t="inlineStr">
        <is>
          <t>Altre azioni informative e rapporti con gli utenti</t>
        </is>
      </c>
      <c r="J6163" s="20" t="n"/>
      <c r="K6163" s="20" t="n"/>
      <c r="L6163" s="20" t="n"/>
      <c r="M6163" s="20" t="n"/>
      <c r="N6163" s="21">
        <f>IF($A6163="","",MAX(0,MIN(1,IFERROR(VALUE($M6163),0))))</f>
        <v/>
      </c>
      <c r="O6163" s="21">
        <f>IF($A6163="",0,IF(OR($S6163&lt;&gt;1,COUNTA($J6163:$M6163)=0),0,IF(SUMPRODUCT(MAX(($C$5:$C$6173=$C6163)*($D$5:$D$6173=$D6163)*($S$5:$S$6173=1)*IFERROR($N$5:$N$6173*1,0)))&gt;0,ROUND($H6163*($N6163/SUMPRODUCT(MAX(($C$5:$C$6173=$C6163)*($D$5:$D$6173=$D6163)*($S$5:$S$6173=1)*IFERROR($N$5:$N$6173*1,0)))),4),0)))</f>
        <v/>
      </c>
      <c r="P6163" s="10" t="inlineStr">
        <is>
          <t>coeff.</t>
        </is>
      </c>
      <c r="Q6163" s="21">
        <f>IF($A6163="","",$A6163&amp;"|"&amp;$C6163)</f>
        <v/>
      </c>
      <c r="R6163" s="21">
        <f>IF($A6163="","",$A6163&amp;"|"&amp;$C6163&amp;"|"&amp;$D6163)</f>
        <v/>
      </c>
      <c r="S6163" s="21">
        <f>IF($A6163="","",IFERROR(INDEX(Offerte!$D$2:$D$200,MATCH($Q6163,Offerte!$L$2:$L$200,0)),0))</f>
        <v/>
      </c>
      <c r="T6163" s="21">
        <f>IF($A6163="","",IFERROR(INDEX(Offerte!$G$2:$G$200,MATCH($Q6163,Offerte!$L$2:$L$200,0)),"NO"))</f>
        <v/>
      </c>
    </row>
    <row r="6164">
      <c r="A6164" s="10">
        <f>IF(Offerte!$A200="","",Offerte!$A200)</f>
        <v/>
      </c>
      <c r="B6164" s="10">
        <f>IF(Offerte!$A200="","",Offerte!$B200)</f>
        <v/>
      </c>
      <c r="C6164" s="10">
        <f>IF(Offerte!$A200="","",Offerte!$C200)</f>
        <v/>
      </c>
      <c r="D6164" s="10" t="inlineStr">
        <is>
          <t>F.1.1</t>
        </is>
      </c>
      <c r="E6164" s="10" t="inlineStr">
        <is>
          <t>F</t>
        </is>
      </c>
      <c r="F6164" s="10" t="inlineStr">
        <is>
          <t>Q</t>
        </is>
      </c>
      <c r="G6164" s="10" t="inlineStr">
        <is>
          <t>lower</t>
        </is>
      </c>
      <c r="H6164" s="10" t="n">
        <v>7</v>
      </c>
      <c r="I6164" s="10" t="inlineStr">
        <is>
          <t>Performance ambientali del parco mezzi adibito al servizio - I_CEA</t>
        </is>
      </c>
      <c r="J6164" s="20" t="n"/>
      <c r="K6164" s="20" t="n"/>
      <c r="L6164" s="20" t="n"/>
      <c r="M6164" s="20" t="n"/>
      <c r="N6164" s="21">
        <f>IF($A6164="","",IFERROR(VALUE($J6164),0))</f>
        <v/>
      </c>
      <c r="O6164" s="21">
        <f>IF($A6164="",0,IF(OR($S6164&lt;&gt;1,COUNTA($J6164:$M6164)=0),0,IF(AND(IFERROR(AGGREGATE(15,6,$N$5:$N$6173/(($C$5:$C$6173=$C6164)*($D$5:$D$6173=$D6164)*($S$5:$S$6173=1)*($N$5:$N$6173&gt;0)),1),0)&gt;0,$N6164&gt;0),ROUND($H6164*(IFERROR(AGGREGATE(15,6,$N$5:$N$6173/(($C$5:$C$6173=$C6164)*($D$5:$D$6173=$D6164)*($S$5:$S$6173=1)*($N$5:$N$6173&gt;0)),1),0)/$N6164),4),0)))</f>
        <v/>
      </c>
      <c r="P6164" s="10" t="inlineStr">
        <is>
          <t>indice</t>
        </is>
      </c>
      <c r="Q6164" s="21">
        <f>IF($A6164="","",$A6164&amp;"|"&amp;$C6164)</f>
        <v/>
      </c>
      <c r="R6164" s="21">
        <f>IF($A6164="","",$A6164&amp;"|"&amp;$C6164&amp;"|"&amp;$D6164)</f>
        <v/>
      </c>
      <c r="S6164" s="21">
        <f>IF($A6164="","",IFERROR(INDEX(Offerte!$D$2:$D$200,MATCH($Q6164,Offerte!$L$2:$L$200,0)),0))</f>
        <v/>
      </c>
      <c r="T6164" s="21">
        <f>IF($A6164="","",IFERROR(INDEX(Offerte!$G$2:$G$200,MATCH($Q6164,Offerte!$L$2:$L$200,0)),"NO"))</f>
        <v/>
      </c>
    </row>
    <row r="6165">
      <c r="A6165" s="10">
        <f>IF(Offerte!$A200="","",Offerte!$A200)</f>
        <v/>
      </c>
      <c r="B6165" s="10">
        <f>IF(Offerte!$A200="","",Offerte!$B200)</f>
        <v/>
      </c>
      <c r="C6165" s="10">
        <f>IF(Offerte!$A200="","",Offerte!$C200)</f>
        <v/>
      </c>
      <c r="D6165" s="10" t="inlineStr">
        <is>
          <t>F.2.1</t>
        </is>
      </c>
      <c r="E6165" s="10" t="inlineStr">
        <is>
          <t>F</t>
        </is>
      </c>
      <c r="F6165" s="10" t="inlineStr">
        <is>
          <t>Q</t>
        </is>
      </c>
      <c r="G6165" s="10" t="inlineStr">
        <is>
          <t>higher</t>
        </is>
      </c>
      <c r="H6165" s="10" t="n">
        <v>2</v>
      </c>
      <c r="I6165" s="10" t="inlineStr">
        <is>
          <t>Tasso di copertura del servizio con dispositivi ECO-DRIVER</t>
        </is>
      </c>
      <c r="J6165" s="20" t="n"/>
      <c r="K6165" s="20" t="n"/>
      <c r="L6165" s="20" t="n"/>
      <c r="M6165" s="20" t="n"/>
      <c r="N6165" s="21">
        <f>IF($A6165="","",IFERROR(VALUE($K6165)/VALUE($L6165),IFERROR(VALUE($J6165),0)))</f>
        <v/>
      </c>
      <c r="O6165" s="21">
        <f>IF($A6165="",0,IF(OR($S6165&lt;&gt;1,COUNTA($J6165:$M6165)=0),0,IF(SUMPRODUCT(MAX(($C$5:$C$6173=$C6165)*($D$5:$D$6173=$D6165)*($S$5:$S$6173=1)*IFERROR($N$5:$N$6173*1,0)))&gt;0,ROUND($H6165*($N6165/SUMPRODUCT(MAX(($C$5:$C$6173=$C6165)*($D$5:$D$6173=$D6165)*($S$5:$S$6173=1)*IFERROR($N$5:$N$6173*1,0)))),4),0)))</f>
        <v/>
      </c>
      <c r="P6165" s="10" t="inlineStr">
        <is>
          <t>Autobus attrezzati con dispositivi ECO-DRIVER / Autobus totali in offerta, incluse scorte</t>
        </is>
      </c>
      <c r="Q6165" s="21">
        <f>IF($A6165="","",$A6165&amp;"|"&amp;$C6165)</f>
        <v/>
      </c>
      <c r="R6165" s="21">
        <f>IF($A6165="","",$A6165&amp;"|"&amp;$C6165&amp;"|"&amp;$D6165)</f>
        <v/>
      </c>
      <c r="S6165" s="21">
        <f>IF($A6165="","",IFERROR(INDEX(Offerte!$D$2:$D$200,MATCH($Q6165,Offerte!$L$2:$L$200,0)),0))</f>
        <v/>
      </c>
      <c r="T6165" s="21">
        <f>IF($A6165="","",IFERROR(INDEX(Offerte!$G$2:$G$200,MATCH($Q6165,Offerte!$L$2:$L$200,0)),"NO"))</f>
        <v/>
      </c>
    </row>
    <row r="6166">
      <c r="A6166" s="10">
        <f>IF(Offerte!$A200="","",Offerte!$A200)</f>
        <v/>
      </c>
      <c r="B6166" s="10">
        <f>IF(Offerte!$A200="","",Offerte!$B200)</f>
        <v/>
      </c>
      <c r="C6166" s="10">
        <f>IF(Offerte!$A200="","",Offerte!$C200)</f>
        <v/>
      </c>
      <c r="D6166" s="10" t="inlineStr">
        <is>
          <t>F.3.1</t>
        </is>
      </c>
      <c r="E6166" s="10" t="inlineStr">
        <is>
          <t>F</t>
        </is>
      </c>
      <c r="F6166" s="10" t="inlineStr">
        <is>
          <t>Q</t>
        </is>
      </c>
      <c r="G6166" s="10" t="inlineStr">
        <is>
          <t>higher</t>
        </is>
      </c>
      <c r="H6166" s="10" t="n">
        <v>2</v>
      </c>
      <c r="I6166" s="10" t="inlineStr">
        <is>
          <t>Autoproduzione consumi elettrici per trazione</t>
        </is>
      </c>
      <c r="J6166" s="20" t="n"/>
      <c r="K6166" s="20" t="n"/>
      <c r="L6166" s="20" t="n"/>
      <c r="M6166" s="20" t="n"/>
      <c r="N6166" s="21">
        <f>IF($A6166="","",IFERROR(VALUE($J6166),0))</f>
        <v/>
      </c>
      <c r="O6166" s="21">
        <f>IF($A6166="",0,IF(OR($S6166&lt;&gt;1,COUNTA($J6166:$M6166)=0),0,IF(SUMPRODUCT(MAX(($C$5:$C$6173=$C6166)*($D$5:$D$6173=$D6166)*($S$5:$S$6173=1)*IFERROR($N$5:$N$6173*1,0)))&gt;0,ROUND($H6166*($N6166/SUMPRODUCT(MAX(($C$5:$C$6173=$C6166)*($D$5:$D$6173=$D6166)*($S$5:$S$6173=1)*IFERROR($N$5:$N$6173*1,0)))),4),0)))</f>
        <v/>
      </c>
      <c r="P6166" s="10" t="inlineStr">
        <is>
          <t>kWh/anno</t>
        </is>
      </c>
      <c r="Q6166" s="21">
        <f>IF($A6166="","",$A6166&amp;"|"&amp;$C6166)</f>
        <v/>
      </c>
      <c r="R6166" s="21">
        <f>IF($A6166="","",$A6166&amp;"|"&amp;$C6166&amp;"|"&amp;$D6166)</f>
        <v/>
      </c>
      <c r="S6166" s="21">
        <f>IF($A6166="","",IFERROR(INDEX(Offerte!$D$2:$D$200,MATCH($Q6166,Offerte!$L$2:$L$200,0)),0))</f>
        <v/>
      </c>
      <c r="T6166" s="21">
        <f>IF($A6166="","",IFERROR(INDEX(Offerte!$G$2:$G$200,MATCH($Q6166,Offerte!$L$2:$L$200,0)),"NO"))</f>
        <v/>
      </c>
    </row>
    <row r="6167">
      <c r="A6167" s="10">
        <f>IF(Offerte!$A200="","",Offerte!$A200)</f>
        <v/>
      </c>
      <c r="B6167" s="10">
        <f>IF(Offerte!$A200="","",Offerte!$B200)</f>
        <v/>
      </c>
      <c r="C6167" s="10">
        <f>IF(Offerte!$A200="","",Offerte!$C200)</f>
        <v/>
      </c>
      <c r="D6167" s="10" t="inlineStr">
        <is>
          <t>F.4.1</t>
        </is>
      </c>
      <c r="E6167" s="10" t="inlineStr">
        <is>
          <t>F</t>
        </is>
      </c>
      <c r="F6167" s="10" t="inlineStr">
        <is>
          <t>Q</t>
        </is>
      </c>
      <c r="G6167" s="10" t="inlineStr">
        <is>
          <t>soil</t>
        </is>
      </c>
      <c r="H6167" s="10" t="n">
        <v>2</v>
      </c>
      <c r="I6167" s="10" t="inlineStr">
        <is>
          <t>Indice di consumo di suolo</t>
        </is>
      </c>
      <c r="J6167" s="20" t="n"/>
      <c r="K6167" s="20" t="n"/>
      <c r="L6167" s="20" t="n"/>
      <c r="M6167" s="20" t="n"/>
      <c r="N6167" s="21">
        <f>IF($A6167="","",IFERROR(VALUE($J6167),0))</f>
        <v/>
      </c>
      <c r="O6167" s="21">
        <f>IF($A6167="",0,IF(OR($S6167&lt;&gt;1,COUNTA($J6167:$M6167)=0),0,IF($N6167&lt;=0,$H6167,IF(SUMPRODUCT(MAX(($C$5:$C$6173=$C6167)*($D$5:$D$6173=$D6167)*($S$5:$S$6173=1)*IFERROR($N$5:$N$6173*1,0)))&gt;0,ROUND($H6167*((SUMPRODUCT(MAX(($C$5:$C$6173=$C6167)*($D$5:$D$6173=$D6167)*($S$5:$S$6173=1)*IFERROR($N$5:$N$6173*1,0)))-$N6167)/SUMPRODUCT(MAX(($C$5:$C$6173=$C6167)*($D$5:$D$6173=$D6167)*($S$5:$S$6173=1)*IFERROR($N$5:$N$6173*1,0)))),4),0))))</f>
        <v/>
      </c>
      <c r="P6167" s="10" t="inlineStr">
        <is>
          <t>m2</t>
        </is>
      </c>
      <c r="Q6167" s="21">
        <f>IF($A6167="","",$A6167&amp;"|"&amp;$C6167)</f>
        <v/>
      </c>
      <c r="R6167" s="21">
        <f>IF($A6167="","",$A6167&amp;"|"&amp;$C6167&amp;"|"&amp;$D6167)</f>
        <v/>
      </c>
      <c r="S6167" s="21">
        <f>IF($A6167="","",IFERROR(INDEX(Offerte!$D$2:$D$200,MATCH($Q6167,Offerte!$L$2:$L$200,0)),0))</f>
        <v/>
      </c>
      <c r="T6167" s="21">
        <f>IF($A6167="","",IFERROR(INDEX(Offerte!$G$2:$G$200,MATCH($Q6167,Offerte!$L$2:$L$200,0)),"NO"))</f>
        <v/>
      </c>
    </row>
    <row r="6168">
      <c r="A6168" s="10">
        <f>IF(Offerte!$A200="","",Offerte!$A200)</f>
        <v/>
      </c>
      <c r="B6168" s="10">
        <f>IF(Offerte!$A200="","",Offerte!$B200)</f>
        <v/>
      </c>
      <c r="C6168" s="10">
        <f>IF(Offerte!$A200="","",Offerte!$C200)</f>
        <v/>
      </c>
      <c r="D6168" s="10" t="inlineStr">
        <is>
          <t>F.5.1</t>
        </is>
      </c>
      <c r="E6168" s="10" t="inlineStr">
        <is>
          <t>F</t>
        </is>
      </c>
      <c r="F6168" s="10" t="inlineStr">
        <is>
          <t>T</t>
        </is>
      </c>
      <c r="G6168" s="10" t="inlineStr">
        <is>
          <t>tabular</t>
        </is>
      </c>
      <c r="H6168" s="10" t="n">
        <v>1</v>
      </c>
      <c r="I6168" s="10" t="inlineStr">
        <is>
          <t>Rendicontazione di sostenibilità ambientale</t>
        </is>
      </c>
      <c r="J6168" s="20" t="n"/>
      <c r="K6168" s="20" t="n"/>
      <c r="L6168" s="20" t="n"/>
      <c r="M6168" s="20" t="n"/>
      <c r="N6168" s="21">
        <f>IF($A6168="","",IF(IFERROR(VALUE($M6168),0)=1,1,0))</f>
        <v/>
      </c>
      <c r="O6168" s="21">
        <f>IF($A6168="",0,IF(OR($S6168&lt;&gt;1,COUNTA($J6168:$M6168)=0),0,IF($N6168=1,$H6168,0)))</f>
        <v/>
      </c>
      <c r="P6168" s="10" t="inlineStr">
        <is>
          <t>sì/no</t>
        </is>
      </c>
      <c r="Q6168" s="21">
        <f>IF($A6168="","",$A6168&amp;"|"&amp;$C6168)</f>
        <v/>
      </c>
      <c r="R6168" s="21">
        <f>IF($A6168="","",$A6168&amp;"|"&amp;$C6168&amp;"|"&amp;$D6168)</f>
        <v/>
      </c>
      <c r="S6168" s="21">
        <f>IF($A6168="","",IFERROR(INDEX(Offerte!$D$2:$D$200,MATCH($Q6168,Offerte!$L$2:$L$200,0)),0))</f>
        <v/>
      </c>
      <c r="T6168" s="21">
        <f>IF($A6168="","",IFERROR(INDEX(Offerte!$G$2:$G$200,MATCH($Q6168,Offerte!$L$2:$L$200,0)),"NO"))</f>
        <v/>
      </c>
    </row>
    <row r="6169">
      <c r="A6169" s="10">
        <f>IF(Offerte!$A200="","",Offerte!$A200)</f>
        <v/>
      </c>
      <c r="B6169" s="10">
        <f>IF(Offerte!$A200="","",Offerte!$B200)</f>
        <v/>
      </c>
      <c r="C6169" s="10">
        <f>IF(Offerte!$A200="","",Offerte!$C200)</f>
        <v/>
      </c>
      <c r="D6169" s="10" t="inlineStr">
        <is>
          <t>G.1.1</t>
        </is>
      </c>
      <c r="E6169" s="10" t="inlineStr">
        <is>
          <t>G</t>
        </is>
      </c>
      <c r="F6169" s="10" t="inlineStr">
        <is>
          <t>D</t>
        </is>
      </c>
      <c r="G6169" s="10" t="inlineStr">
        <is>
          <t>discretionary</t>
        </is>
      </c>
      <c r="H6169" s="10" t="n">
        <v>2</v>
      </c>
      <c r="I6169" s="10" t="inlineStr">
        <is>
          <t>Qualità del progetto di centrale di controllo aziendale</t>
        </is>
      </c>
      <c r="J6169" s="20" t="n"/>
      <c r="K6169" s="20" t="n"/>
      <c r="L6169" s="20" t="n"/>
      <c r="M6169" s="20" t="n"/>
      <c r="N6169" s="21">
        <f>IF($A6169="","",MAX(0,MIN(1,IFERROR(VALUE($M6169),0))))</f>
        <v/>
      </c>
      <c r="O6169" s="21">
        <f>IF($A6169="",0,IF(OR($S6169&lt;&gt;1,COUNTA($J6169:$M6169)=0),0,IF(SUMPRODUCT(MAX(($C$5:$C$6173=$C6169)*($D$5:$D$6173=$D6169)*($S$5:$S$6173=1)*IFERROR($N$5:$N$6173*1,0)))&gt;0,ROUND($H6169*($N6169/SUMPRODUCT(MAX(($C$5:$C$6173=$C6169)*($D$5:$D$6173=$D6169)*($S$5:$S$6173=1)*IFERROR($N$5:$N$6173*1,0)))),4),0)))</f>
        <v/>
      </c>
      <c r="P6169" s="10" t="inlineStr">
        <is>
          <t>coeff.</t>
        </is>
      </c>
      <c r="Q6169" s="21">
        <f>IF($A6169="","",$A6169&amp;"|"&amp;$C6169)</f>
        <v/>
      </c>
      <c r="R6169" s="21">
        <f>IF($A6169="","",$A6169&amp;"|"&amp;$C6169&amp;"|"&amp;$D6169)</f>
        <v/>
      </c>
      <c r="S6169" s="21">
        <f>IF($A6169="","",IFERROR(INDEX(Offerte!$D$2:$D$200,MATCH($Q6169,Offerte!$L$2:$L$200,0)),0))</f>
        <v/>
      </c>
      <c r="T6169" s="21">
        <f>IF($A6169="","",IFERROR(INDEX(Offerte!$G$2:$G$200,MATCH($Q6169,Offerte!$L$2:$L$200,0)),"NO"))</f>
        <v/>
      </c>
    </row>
    <row r="6170">
      <c r="A6170" s="10">
        <f>IF(Offerte!$A200="","",Offerte!$A200)</f>
        <v/>
      </c>
      <c r="B6170" s="10">
        <f>IF(Offerte!$A200="","",Offerte!$B200)</f>
        <v/>
      </c>
      <c r="C6170" s="10">
        <f>IF(Offerte!$A200="","",Offerte!$C200)</f>
        <v/>
      </c>
      <c r="D6170" s="10" t="inlineStr">
        <is>
          <t>G.2.1</t>
        </is>
      </c>
      <c r="E6170" s="10" t="inlineStr">
        <is>
          <t>G</t>
        </is>
      </c>
      <c r="F6170" s="10" t="inlineStr">
        <is>
          <t>T</t>
        </is>
      </c>
      <c r="G6170" s="10" t="inlineStr">
        <is>
          <t>tabular</t>
        </is>
      </c>
      <c r="H6170" s="10" t="n">
        <v>1</v>
      </c>
      <c r="I6170" s="10" t="inlineStr">
        <is>
          <t>Certificazione ISO 45001</t>
        </is>
      </c>
      <c r="J6170" s="20" t="n"/>
      <c r="K6170" s="20" t="n"/>
      <c r="L6170" s="20" t="n"/>
      <c r="M6170" s="20" t="n"/>
      <c r="N6170" s="21">
        <f>IF($A6170="","",IF(IFERROR(VALUE($M6170),0)=1,1,0))</f>
        <v/>
      </c>
      <c r="O6170" s="21">
        <f>IF($A6170="",0,IF(OR($S6170&lt;&gt;1,COUNTA($J6170:$M6170)=0),0,IF($N6170=1,$H6170,0)))</f>
        <v/>
      </c>
      <c r="P6170" s="10" t="inlineStr">
        <is>
          <t>sì/no</t>
        </is>
      </c>
      <c r="Q6170" s="21">
        <f>IF($A6170="","",$A6170&amp;"|"&amp;$C6170)</f>
        <v/>
      </c>
      <c r="R6170" s="21">
        <f>IF($A6170="","",$A6170&amp;"|"&amp;$C6170&amp;"|"&amp;$D6170)</f>
        <v/>
      </c>
      <c r="S6170" s="21">
        <f>IF($A6170="","",IFERROR(INDEX(Offerte!$D$2:$D$200,MATCH($Q6170,Offerte!$L$2:$L$200,0)),0))</f>
        <v/>
      </c>
      <c r="T6170" s="21">
        <f>IF($A6170="","",IFERROR(INDEX(Offerte!$G$2:$G$200,MATCH($Q6170,Offerte!$L$2:$L$200,0)),"NO"))</f>
        <v/>
      </c>
    </row>
    <row r="6171">
      <c r="A6171" s="10">
        <f>IF(Offerte!$A200="","",Offerte!$A200)</f>
        <v/>
      </c>
      <c r="B6171" s="10">
        <f>IF(Offerte!$A200="","",Offerte!$B200)</f>
        <v/>
      </c>
      <c r="C6171" s="10">
        <f>IF(Offerte!$A200="","",Offerte!$C200)</f>
        <v/>
      </c>
      <c r="D6171" s="10" t="inlineStr">
        <is>
          <t>G.3.1</t>
        </is>
      </c>
      <c r="E6171" s="10" t="inlineStr">
        <is>
          <t>G</t>
        </is>
      </c>
      <c r="F6171" s="10" t="inlineStr">
        <is>
          <t>T</t>
        </is>
      </c>
      <c r="G6171" s="10" t="inlineStr">
        <is>
          <t>tabular</t>
        </is>
      </c>
      <c r="H6171" s="10" t="n">
        <v>1</v>
      </c>
      <c r="I6171" s="10" t="inlineStr">
        <is>
          <t>Certificazioni di responsabilità sociale</t>
        </is>
      </c>
      <c r="J6171" s="20" t="n"/>
      <c r="K6171" s="20" t="n"/>
      <c r="L6171" s="20" t="n"/>
      <c r="M6171" s="20" t="n"/>
      <c r="N6171" s="21">
        <f>IF($A6171="","",IF(IFERROR(VALUE($M6171),0)=1,1,0))</f>
        <v/>
      </c>
      <c r="O6171" s="21">
        <f>IF($A6171="",0,IF(OR($S6171&lt;&gt;1,COUNTA($J6171:$M6171)=0),0,IF($N6171=1,$H6171,0)))</f>
        <v/>
      </c>
      <c r="P6171" s="10" t="inlineStr">
        <is>
          <t>sì/no</t>
        </is>
      </c>
      <c r="Q6171" s="21">
        <f>IF($A6171="","",$A6171&amp;"|"&amp;$C6171)</f>
        <v/>
      </c>
      <c r="R6171" s="21">
        <f>IF($A6171="","",$A6171&amp;"|"&amp;$C6171&amp;"|"&amp;$D6171)</f>
        <v/>
      </c>
      <c r="S6171" s="21">
        <f>IF($A6171="","",IFERROR(INDEX(Offerte!$D$2:$D$200,MATCH($Q6171,Offerte!$L$2:$L$200,0)),0))</f>
        <v/>
      </c>
      <c r="T6171" s="21">
        <f>IF($A6171="","",IFERROR(INDEX(Offerte!$G$2:$G$200,MATCH($Q6171,Offerte!$L$2:$L$200,0)),"NO"))</f>
        <v/>
      </c>
    </row>
    <row r="6172">
      <c r="A6172" s="10">
        <f>IF(Offerte!$A200="","",Offerte!$A200)</f>
        <v/>
      </c>
      <c r="B6172" s="10">
        <f>IF(Offerte!$A200="","",Offerte!$B200)</f>
        <v/>
      </c>
      <c r="C6172" s="10">
        <f>IF(Offerte!$A200="","",Offerte!$C200)</f>
        <v/>
      </c>
      <c r="D6172" s="10" t="inlineStr">
        <is>
          <t>G.4.1</t>
        </is>
      </c>
      <c r="E6172" s="10" t="inlineStr">
        <is>
          <t>G</t>
        </is>
      </c>
      <c r="F6172" s="10" t="inlineStr">
        <is>
          <t>D</t>
        </is>
      </c>
      <c r="G6172" s="10" t="inlineStr">
        <is>
          <t>discretionary</t>
        </is>
      </c>
      <c r="H6172" s="10" t="n">
        <v>2</v>
      </c>
      <c r="I6172" s="10" t="inlineStr">
        <is>
          <t>Qualità del piano di formazione del personale</t>
        </is>
      </c>
      <c r="J6172" s="20" t="n"/>
      <c r="K6172" s="20" t="n"/>
      <c r="L6172" s="20" t="n"/>
      <c r="M6172" s="20" t="n"/>
      <c r="N6172" s="21">
        <f>IF($A6172="","",MAX(0,MIN(1,IFERROR(VALUE($M6172),0))))</f>
        <v/>
      </c>
      <c r="O6172" s="21">
        <f>IF($A6172="",0,IF(OR($S6172&lt;&gt;1,COUNTA($J6172:$M6172)=0),0,IF(SUMPRODUCT(MAX(($C$5:$C$6173=$C6172)*($D$5:$D$6173=$D6172)*($S$5:$S$6173=1)*IFERROR($N$5:$N$6173*1,0)))&gt;0,ROUND($H6172*($N6172/SUMPRODUCT(MAX(($C$5:$C$6173=$C6172)*($D$5:$D$6173=$D6172)*($S$5:$S$6173=1)*IFERROR($N$5:$N$6173*1,0)))),4),0)))</f>
        <v/>
      </c>
      <c r="P6172" s="10" t="inlineStr">
        <is>
          <t>coeff.</t>
        </is>
      </c>
      <c r="Q6172" s="21">
        <f>IF($A6172="","",$A6172&amp;"|"&amp;$C6172)</f>
        <v/>
      </c>
      <c r="R6172" s="21">
        <f>IF($A6172="","",$A6172&amp;"|"&amp;$C6172&amp;"|"&amp;$D6172)</f>
        <v/>
      </c>
      <c r="S6172" s="21">
        <f>IF($A6172="","",IFERROR(INDEX(Offerte!$D$2:$D$200,MATCH($Q6172,Offerte!$L$2:$L$200,0)),0))</f>
        <v/>
      </c>
      <c r="T6172" s="21">
        <f>IF($A6172="","",IFERROR(INDEX(Offerte!$G$2:$G$200,MATCH($Q6172,Offerte!$L$2:$L$200,0)),"NO"))</f>
        <v/>
      </c>
    </row>
    <row r="6173">
      <c r="A6173" s="10">
        <f>IF(Offerte!$A200="","",Offerte!$A200)</f>
        <v/>
      </c>
      <c r="B6173" s="10">
        <f>IF(Offerte!$A200="","",Offerte!$B200)</f>
        <v/>
      </c>
      <c r="C6173" s="10">
        <f>IF(Offerte!$A200="","",Offerte!$C200)</f>
        <v/>
      </c>
      <c r="D6173" s="10" t="inlineStr">
        <is>
          <t>G.5.1</t>
        </is>
      </c>
      <c r="E6173" s="10" t="inlineStr">
        <is>
          <t>G</t>
        </is>
      </c>
      <c r="F6173" s="10" t="inlineStr">
        <is>
          <t>T</t>
        </is>
      </c>
      <c r="G6173" s="10" t="inlineStr">
        <is>
          <t>tabular</t>
        </is>
      </c>
      <c r="H6173" s="10" t="n">
        <v>1</v>
      </c>
      <c r="I6173" s="10" t="inlineStr">
        <is>
          <t>Impegno al mantenimento delle garanzie del contratto di secondo livello del gestore uscente</t>
        </is>
      </c>
      <c r="J6173" s="20" t="n"/>
      <c r="K6173" s="20" t="n"/>
      <c r="L6173" s="20" t="n"/>
      <c r="M6173" s="20" t="n"/>
      <c r="N6173" s="21">
        <f>IF($A6173="","",IF(IFERROR(VALUE($M6173),0)=1,1,0))</f>
        <v/>
      </c>
      <c r="O6173" s="21">
        <f>IF($A6173="",0,IF(OR($S6173&lt;&gt;1,COUNTA($J6173:$M6173)=0),0,IF($N6173=1,$H6173,0)))</f>
        <v/>
      </c>
      <c r="P6173" s="10" t="inlineStr">
        <is>
          <t>sì/no</t>
        </is>
      </c>
      <c r="Q6173" s="21">
        <f>IF($A6173="","",$A6173&amp;"|"&amp;$C6173)</f>
        <v/>
      </c>
      <c r="R6173" s="21">
        <f>IF($A6173="","",$A6173&amp;"|"&amp;$C6173&amp;"|"&amp;$D6173)</f>
        <v/>
      </c>
      <c r="S6173" s="21">
        <f>IF($A6173="","",IFERROR(INDEX(Offerte!$D$2:$D$200,MATCH($Q6173,Offerte!$L$2:$L$200,0)),0))</f>
        <v/>
      </c>
      <c r="T6173" s="21">
        <f>IF($A6173="","",IFERROR(INDEX(Offerte!$G$2:$G$200,MATCH($Q6173,Offerte!$L$2:$L$200,0)),"NO"))</f>
        <v/>
      </c>
    </row>
  </sheetData>
  <mergeCells count="2">
    <mergeCell ref="A2:H2"/>
    <mergeCell ref="A1:H1"/>
  </mergeCells>
  <conditionalFormatting sqref="O5:O6173">
    <cfRule type="cellIs" priority="1" operator="greaterThan" dxfId="2">
      <formula>0</formula>
    </cfRule>
  </conditionalFormatting>
  <dataValidations count="2">
    <dataValidation sqref="J5:L6173" showDropDown="0" showInputMessage="0" showErrorMessage="0" allowBlank="1" type="decimal" operator="greaterThanOrEqual">
      <formula1>0</formula1>
    </dataValidation>
    <dataValidation sqref="M5:M6173" showDropDown="0" showInputMessage="0" showErrorMessage="0" allowBlank="1" type="decimal" operator="between">
      <formula1>0</formula1>
      <formula2>1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tabColor rgb="008064A2"/>
    <outlinePr summaryBelow="1" summaryRight="1"/>
    <pageSetUpPr fitToPage="1"/>
  </sheetPr>
  <dimension ref="A1:W80"/>
  <sheetViews>
    <sheetView showGridLines="0" tabSelected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6" customWidth="1" min="1" max="1"/>
    <col width="26" customWidth="1" min="2" max="2"/>
    <col width="14" customWidth="1" min="3" max="3"/>
    <col width="10" customWidth="1" min="4" max="4"/>
    <col width="22" customWidth="1" min="5" max="5"/>
    <col width="14" customWidth="1" min="6" max="6"/>
    <col width="14" customWidth="1" min="7" max="7"/>
    <col width="10" customWidth="1" min="8" max="8"/>
    <col width="10" customWidth="1" min="9" max="9"/>
    <col width="10" customWidth="1" min="10" max="10"/>
    <col width="10" customWidth="1" min="11" max="11"/>
    <col width="12" customWidth="1" min="12" max="12"/>
    <col width="12" customWidth="1" min="13" max="13"/>
    <col width="14" customWidth="1" min="14" max="14"/>
    <col width="14" customWidth="1" min="15" max="15"/>
    <col width="14" customWidth="1" min="16" max="16"/>
    <col width="16" customWidth="1" min="17" max="17"/>
    <col width="32" customWidth="1" min="18" max="18"/>
    <col width="16" customWidth="1" min="19" max="19"/>
    <col width="16" customWidth="1" min="20" max="20"/>
    <col width="22" customWidth="1" min="21" max="21"/>
    <col hidden="1" width="18" customWidth="1" min="22" max="22"/>
    <col hidden="1" width="18" customWidth="1" min="23" max="23"/>
  </cols>
  <sheetData>
    <row r="1" ht="28" customHeight="1">
      <c r="A1" s="4" t="inlineStr">
        <is>
          <t>Combinatorie</t>
        </is>
      </c>
    </row>
    <row r="2">
      <c r="A2" s="5" t="inlineStr">
        <is>
          <t>Input per confrontare coppie L1+L2, L2+L3, L3+L4 e L1+L4 nella matrice scenario globale.</t>
        </is>
      </c>
    </row>
    <row r="4" ht="24" customHeight="1">
      <c r="A4" s="18" t="inlineStr">
        <is>
          <t>BidderId</t>
        </is>
      </c>
      <c r="B4" s="18" t="inlineStr">
        <is>
          <t>BidderNome</t>
        </is>
      </c>
      <c r="C4" s="18" t="inlineStr">
        <is>
          <t>Coppia</t>
        </is>
      </c>
      <c r="D4" s="18" t="inlineStr">
        <is>
          <t>Attivo</t>
        </is>
      </c>
      <c r="E4" s="18" t="inlineStr">
        <is>
          <t>RibassoCombinatoria</t>
        </is>
      </c>
      <c r="F4" s="18" t="inlineStr">
        <is>
          <t>InseritoBuste</t>
        </is>
      </c>
      <c r="G4" s="18" t="inlineStr">
        <is>
          <t>PEFCoerente</t>
        </is>
      </c>
      <c r="H4" s="18" t="inlineStr">
        <is>
          <t>LottoA</t>
        </is>
      </c>
      <c r="I4" s="18" t="inlineStr">
        <is>
          <t>LottoB</t>
        </is>
      </c>
      <c r="J4" s="18" t="inlineStr">
        <is>
          <t>AttivoA</t>
        </is>
      </c>
      <c r="K4" s="18" t="inlineStr">
        <is>
          <t>AttivoB</t>
        </is>
      </c>
      <c r="L4" s="18" t="inlineStr">
        <is>
          <t>TecnicoA</t>
        </is>
      </c>
      <c r="M4" s="18" t="inlineStr">
        <is>
          <t>TecnicoB</t>
        </is>
      </c>
      <c r="N4" s="18" t="inlineStr">
        <is>
          <t>Ammissibile</t>
        </is>
      </c>
      <c r="O4" s="18" t="inlineStr">
        <is>
          <t>EconomicoA</t>
        </is>
      </c>
      <c r="P4" s="18" t="inlineStr">
        <is>
          <t>EconomicoB</t>
        </is>
      </c>
      <c r="Q4" s="18" t="inlineStr">
        <is>
          <t>TotaleCoppia</t>
        </is>
      </c>
      <c r="R4" s="18" t="inlineStr">
        <is>
          <t>Note</t>
        </is>
      </c>
      <c r="S4" s="18" t="inlineStr">
        <is>
          <t>RibassoSingoloA</t>
        </is>
      </c>
      <c r="T4" s="18" t="inlineStr">
        <is>
          <t>RibassoSingoloB</t>
        </is>
      </c>
      <c r="U4" s="18" t="inlineStr">
        <is>
          <t>RibassoMinimoIndicativo</t>
        </is>
      </c>
      <c r="V4" s="18" t="inlineStr">
        <is>
          <t>ChiaveCoppiaTotale</t>
        </is>
      </c>
      <c r="W4" s="18" t="inlineStr">
        <is>
          <t>ChiaveCoppiaBidder</t>
        </is>
      </c>
    </row>
    <row r="5">
      <c r="A5" s="20" t="inlineStr">
        <is>
          <t>B1</t>
        </is>
      </c>
      <c r="B5" s="20">
        <f>IF($A5="","",IFERROR(INDEX(Offerte!$B$2:$B$200,MATCH($A5,Offerte!$A$2:$A$200,0)),""))</f>
        <v/>
      </c>
      <c r="C5" s="20" t="inlineStr">
        <is>
          <t>L1+L2</t>
        </is>
      </c>
      <c r="D5" s="20" t="n">
        <v>0</v>
      </c>
      <c r="E5" s="20" t="n">
        <v>5.75</v>
      </c>
      <c r="F5" s="20" t="n">
        <v>1</v>
      </c>
      <c r="G5" s="20" t="n">
        <v>1</v>
      </c>
      <c r="H5" s="21">
        <f>IF($C5="L1+L2","L1",IF($C5="L2+L3","L2",IF($C5="L3+L4","L3",IF($C5="L1+L4","L1",""))))</f>
        <v/>
      </c>
      <c r="I5" s="21">
        <f>IF($C5="L1+L2","L2",IF($C5="L2+L3","L3",IF($C5="L3+L4","L4",IF($C5="L1+L4","L4",""))))</f>
        <v/>
      </c>
      <c r="J5" s="21">
        <f>IF($H5="","",IFERROR(INDEX(Offerte!$D$2:$D$200,MATCH($A5&amp;"|"&amp;$H5,Offerte!$L$2:$L$200,0)),0))</f>
        <v/>
      </c>
      <c r="K5" s="21">
        <f>IF($I5="","",IFERROR(INDEX(Offerte!$D$2:$D$200,MATCH($A5&amp;"|"&amp;$I5,Offerte!$L$2:$L$200,0)),0))</f>
        <v/>
      </c>
      <c r="L5" s="21">
        <f>IF($H5="","",IFERROR(INDEX(Offerte!$E$2:$E$200,MATCH($A5&amp;"|"&amp;$H5,Offerte!$L$2:$L$200,0)),0))</f>
        <v/>
      </c>
      <c r="M5" s="21">
        <f>IF($I5="","",IFERROR(INDEX(Offerte!$E$2:$E$200,MATCH($A5&amp;"|"&amp;$I5,Offerte!$L$2:$L$200,0)),0))</f>
        <v/>
      </c>
      <c r="N5" s="21">
        <f>IF($A5="","",IF(IFERROR(VALUE($D5),0)&lt;&gt;1,"NO",IF(AND(IFERROR(VALUE($J5),0)=1,IFERROR(VALUE($K5),0)=1,IFERROR(INDEX(Offerte!$G$2:$G$200,MATCH($A5&amp;"|"&amp;$H5,Offerte!$L$2:$L$200,0)),"NO")="SI",IFERROR(INDEX(Offerte!$G$2:$G$200,MATCH($A5&amp;"|"&amp;$I5,Offerte!$L$2:$L$200,0)),"NO")="SI",IFERROR(VALUE($F5),0)=1,IFERROR(VALUE($G5),0)=1,IFERROR(VALUE($E5),0)&gt;$U5),"SI","NO")))</f>
        <v/>
      </c>
      <c r="O5" s="21">
        <f>IF($N5="SI",IFERROR(30*(IFERROR(VALUE($E5),0)/MAX(SUMPRODUCT(MAX((Offerte!$C$2:$C$200=$H5)*(IFERROR(Offerte!$D$2:$D$200*1,0)=1)*(IFERROR(Offerte!$E$2:$E$200*1,0)&gt;=Parametri!$B$2)*IFERROR(Offerte!$F$2:$F$200*1,0))),SUMPRODUCT(MAX(($H$5:$H$80=$H5)*($N$5:$N$80="SI")*IFERROR($E$5:$E$80*1,0))),SUMPRODUCT(MAX(($I$5:$I$80=$H5)*($N$5:$N$80="SI")*IFERROR($E$5:$E$80*1,0))))),0),0)</f>
        <v/>
      </c>
      <c r="P5" s="21">
        <f>IF($N5="SI",IFERROR(30*(IFERROR(VALUE($E5),0)/MAX(SUMPRODUCT(MAX((Offerte!$C$2:$C$200=$I5)*(IFERROR(Offerte!$D$2:$D$200*1,0)=1)*(IFERROR(Offerte!$E$2:$E$200*1,0)&gt;=Parametri!$B$2)*IFERROR(Offerte!$F$2:$F$200*1,0))),SUMPRODUCT(MAX(($H$5:$H$80=$I5)*($N$5:$N$80="SI")*IFERROR($E$5:$E$80*1,0))),SUMPRODUCT(MAX(($I$5:$I$80=$I5)*($N$5:$N$80="SI")*IFERROR($E$5:$E$80*1,0))))),0),0)</f>
        <v/>
      </c>
      <c r="Q5" s="21">
        <f>IF($N5="SI",ROUND($L5+$M5+$O5+$P5,4),0)</f>
        <v/>
      </c>
      <c r="R5" s="21">
        <f>IF($A5="","",IF(IFERROR(VALUE($D5),0)&lt;&gt;1,"Non attiva",IF(OR(IFERROR(VALUE($J5),0)&lt;&gt;1,IFERROR(VALUE($K5),0)&lt;&gt;1),"Singoli non attivi",IF(OR(IFERROR(INDEX(Offerte!$G$2:$G$200,MATCH($A5&amp;"|"&amp;$H5,Offerte!$L$2:$L$200,0)),"NO")&lt;&gt;"SI",IFERROR(INDEX(Offerte!$G$2:$G$200,MATCH($A5&amp;"|"&amp;$I5,Offerte!$L$2:$L$200,0)),"NO")&lt;&gt;"SI"),"Soglia non superata",IF(OR(IFERROR(VALUE($F5),0)&lt;&gt;1,IFERROR(VALUE($G5),0)&lt;&gt;1),"Buste/PEF non confermati",IF(IFERROR(VALUE($E5),0)&lt;=$U5,"Ribasso non migliorativo",""))))))</f>
        <v/>
      </c>
      <c r="S5" s="21">
        <f>IF($H5="","",IFERROR(INDEX(Offerte!$F$2:$F$200,MATCH($A5&amp;"|"&amp;$H5,Offerte!$L$2:$L$200,0)),0))</f>
        <v/>
      </c>
      <c r="T5" s="21">
        <f>IF($I5="","",IFERROR(INDEX(Offerte!$F$2:$F$200,MATCH($A5&amp;"|"&amp;$I5,Offerte!$L$2:$L$200,0)),0))</f>
        <v/>
      </c>
      <c r="U5" s="21">
        <f>IF($A5="","",ROUND((IFERROR(VALUE($S5),0)+IFERROR(VALUE($T5),0))/2,4))</f>
        <v/>
      </c>
      <c r="V5" s="21">
        <f>IF($A5="","",$C5&amp;"|"&amp;TEXT($Q5,"0.0000"))</f>
        <v/>
      </c>
      <c r="W5" s="21">
        <f>IF($A5="","",$C5&amp;"|"&amp;$A5)</f>
        <v/>
      </c>
    </row>
    <row r="6">
      <c r="A6" s="20" t="inlineStr">
        <is>
          <t>B1</t>
        </is>
      </c>
      <c r="B6" s="20">
        <f>IF($A6="","",IFERROR(INDEX(Offerte!$B$2:$B$200,MATCH($A6,Offerte!$A$2:$A$200,0)),""))</f>
        <v/>
      </c>
      <c r="C6" s="20" t="inlineStr">
        <is>
          <t>L2+L3</t>
        </is>
      </c>
      <c r="D6" s="20" t="n">
        <v>0</v>
      </c>
      <c r="E6" s="20" t="n">
        <v>2.7</v>
      </c>
      <c r="F6" s="20" t="n">
        <v>1</v>
      </c>
      <c r="G6" s="20" t="n">
        <v>1</v>
      </c>
      <c r="H6" s="21">
        <f>IF($C6="L1+L2","L1",IF($C6="L2+L3","L2",IF($C6="L3+L4","L3",IF($C6="L1+L4","L1",""))))</f>
        <v/>
      </c>
      <c r="I6" s="21">
        <f>IF($C6="L1+L2","L2",IF($C6="L2+L3","L3",IF($C6="L3+L4","L4",IF($C6="L1+L4","L4",""))))</f>
        <v/>
      </c>
      <c r="J6" s="21">
        <f>IF($H6="","",IFERROR(INDEX(Offerte!$D$2:$D$200,MATCH($A6&amp;"|"&amp;$H6,Offerte!$L$2:$L$200,0)),0))</f>
        <v/>
      </c>
      <c r="K6" s="21">
        <f>IF($I6="","",IFERROR(INDEX(Offerte!$D$2:$D$200,MATCH($A6&amp;"|"&amp;$I6,Offerte!$L$2:$L$200,0)),0))</f>
        <v/>
      </c>
      <c r="L6" s="21">
        <f>IF($H6="","",IFERROR(INDEX(Offerte!$E$2:$E$200,MATCH($A6&amp;"|"&amp;$H6,Offerte!$L$2:$L$200,0)),0))</f>
        <v/>
      </c>
      <c r="M6" s="21">
        <f>IF($I6="","",IFERROR(INDEX(Offerte!$E$2:$E$200,MATCH($A6&amp;"|"&amp;$I6,Offerte!$L$2:$L$200,0)),0))</f>
        <v/>
      </c>
      <c r="N6" s="21">
        <f>IF($A6="","",IF(IFERROR(VALUE($D6),0)&lt;&gt;1,"NO",IF(AND(IFERROR(VALUE($J6),0)=1,IFERROR(VALUE($K6),0)=1,IFERROR(INDEX(Offerte!$G$2:$G$200,MATCH($A6&amp;"|"&amp;$H6,Offerte!$L$2:$L$200,0)),"NO")="SI",IFERROR(INDEX(Offerte!$G$2:$G$200,MATCH($A6&amp;"|"&amp;$I6,Offerte!$L$2:$L$200,0)),"NO")="SI",IFERROR(VALUE($F6),0)=1,IFERROR(VALUE($G6),0)=1,IFERROR(VALUE($E6),0)&gt;$U6),"SI","NO")))</f>
        <v/>
      </c>
      <c r="O6" s="21">
        <f>IF($N6="SI",IFERROR(30*(IFERROR(VALUE($E6),0)/MAX(SUMPRODUCT(MAX((Offerte!$C$2:$C$200=$H6)*(IFERROR(Offerte!$D$2:$D$200*1,0)=1)*(IFERROR(Offerte!$E$2:$E$200*1,0)&gt;=Parametri!$B$2)*IFERROR(Offerte!$F$2:$F$200*1,0))),SUMPRODUCT(MAX(($H$5:$H$80=$H6)*($N$5:$N$80="SI")*IFERROR($E$5:$E$80*1,0))),SUMPRODUCT(MAX(($I$5:$I$80=$H6)*($N$5:$N$80="SI")*IFERROR($E$5:$E$80*1,0))))),0),0)</f>
        <v/>
      </c>
      <c r="P6" s="21">
        <f>IF($N6="SI",IFERROR(30*(IFERROR(VALUE($E6),0)/MAX(SUMPRODUCT(MAX((Offerte!$C$2:$C$200=$I6)*(IFERROR(Offerte!$D$2:$D$200*1,0)=1)*(IFERROR(Offerte!$E$2:$E$200*1,0)&gt;=Parametri!$B$2)*IFERROR(Offerte!$F$2:$F$200*1,0))),SUMPRODUCT(MAX(($H$5:$H$80=$I6)*($N$5:$N$80="SI")*IFERROR($E$5:$E$80*1,0))),SUMPRODUCT(MAX(($I$5:$I$80=$I6)*($N$5:$N$80="SI")*IFERROR($E$5:$E$80*1,0))))),0),0)</f>
        <v/>
      </c>
      <c r="Q6" s="21">
        <f>IF($N6="SI",ROUND($L6+$M6+$O6+$P6,4),0)</f>
        <v/>
      </c>
      <c r="R6" s="21">
        <f>IF($A6="","",IF(IFERROR(VALUE($D6),0)&lt;&gt;1,"Non attiva",IF(OR(IFERROR(VALUE($J6),0)&lt;&gt;1,IFERROR(VALUE($K6),0)&lt;&gt;1),"Singoli non attivi",IF(OR(IFERROR(INDEX(Offerte!$G$2:$G$200,MATCH($A6&amp;"|"&amp;$H6,Offerte!$L$2:$L$200,0)),"NO")&lt;&gt;"SI",IFERROR(INDEX(Offerte!$G$2:$G$200,MATCH($A6&amp;"|"&amp;$I6,Offerte!$L$2:$L$200,0)),"NO")&lt;&gt;"SI"),"Soglia non superata",IF(OR(IFERROR(VALUE($F6),0)&lt;&gt;1,IFERROR(VALUE($G6),0)&lt;&gt;1),"Buste/PEF non confermati",IF(IFERROR(VALUE($E6),0)&lt;=$U6,"Ribasso non migliorativo",""))))))</f>
        <v/>
      </c>
      <c r="S6" s="21">
        <f>IF($H6="","",IFERROR(INDEX(Offerte!$F$2:$F$200,MATCH($A6&amp;"|"&amp;$H6,Offerte!$L$2:$L$200,0)),0))</f>
        <v/>
      </c>
      <c r="T6" s="21">
        <f>IF($I6="","",IFERROR(INDEX(Offerte!$F$2:$F$200,MATCH($A6&amp;"|"&amp;$I6,Offerte!$L$2:$L$200,0)),0))</f>
        <v/>
      </c>
      <c r="U6" s="21">
        <f>IF($A6="","",ROUND((IFERROR(VALUE($S6),0)+IFERROR(VALUE($T6),0))/2,4))</f>
        <v/>
      </c>
      <c r="V6" s="21">
        <f>IF($A6="","",$C6&amp;"|"&amp;TEXT($Q6,"0.0000"))</f>
        <v/>
      </c>
      <c r="W6" s="21">
        <f>IF($A6="","",$C6&amp;"|"&amp;$A6)</f>
        <v/>
      </c>
    </row>
    <row r="7">
      <c r="A7" s="20" t="inlineStr">
        <is>
          <t>B1</t>
        </is>
      </c>
      <c r="B7" s="20">
        <f>IF($A7="","",IFERROR(INDEX(Offerte!$B$2:$B$200,MATCH($A7,Offerte!$A$2:$A$200,0)),""))</f>
        <v/>
      </c>
      <c r="C7" s="20" t="inlineStr">
        <is>
          <t>L3+L4</t>
        </is>
      </c>
      <c r="D7" s="20" t="n">
        <v>0</v>
      </c>
      <c r="E7" s="20" t="n">
        <v>2.45</v>
      </c>
      <c r="F7" s="20" t="n">
        <v>1</v>
      </c>
      <c r="G7" s="20" t="n">
        <v>1</v>
      </c>
      <c r="H7" s="21">
        <f>IF($C7="L1+L2","L1",IF($C7="L2+L3","L2",IF($C7="L3+L4","L3",IF($C7="L1+L4","L1",""))))</f>
        <v/>
      </c>
      <c r="I7" s="21">
        <f>IF($C7="L1+L2","L2",IF($C7="L2+L3","L3",IF($C7="L3+L4","L4",IF($C7="L1+L4","L4",""))))</f>
        <v/>
      </c>
      <c r="J7" s="21">
        <f>IF($H7="","",IFERROR(INDEX(Offerte!$D$2:$D$200,MATCH($A7&amp;"|"&amp;$H7,Offerte!$L$2:$L$200,0)),0))</f>
        <v/>
      </c>
      <c r="K7" s="21">
        <f>IF($I7="","",IFERROR(INDEX(Offerte!$D$2:$D$200,MATCH($A7&amp;"|"&amp;$I7,Offerte!$L$2:$L$200,0)),0))</f>
        <v/>
      </c>
      <c r="L7" s="21">
        <f>IF($H7="","",IFERROR(INDEX(Offerte!$E$2:$E$200,MATCH($A7&amp;"|"&amp;$H7,Offerte!$L$2:$L$200,0)),0))</f>
        <v/>
      </c>
      <c r="M7" s="21">
        <f>IF($I7="","",IFERROR(INDEX(Offerte!$E$2:$E$200,MATCH($A7&amp;"|"&amp;$I7,Offerte!$L$2:$L$200,0)),0))</f>
        <v/>
      </c>
      <c r="N7" s="21">
        <f>IF($A7="","",IF(IFERROR(VALUE($D7),0)&lt;&gt;1,"NO",IF(AND(IFERROR(VALUE($J7),0)=1,IFERROR(VALUE($K7),0)=1,IFERROR(INDEX(Offerte!$G$2:$G$200,MATCH($A7&amp;"|"&amp;$H7,Offerte!$L$2:$L$200,0)),"NO")="SI",IFERROR(INDEX(Offerte!$G$2:$G$200,MATCH($A7&amp;"|"&amp;$I7,Offerte!$L$2:$L$200,0)),"NO")="SI",IFERROR(VALUE($F7),0)=1,IFERROR(VALUE($G7),0)=1,IFERROR(VALUE($E7),0)&gt;$U7),"SI","NO")))</f>
        <v/>
      </c>
      <c r="O7" s="21">
        <f>IF($N7="SI",IFERROR(30*(IFERROR(VALUE($E7),0)/MAX(SUMPRODUCT(MAX((Offerte!$C$2:$C$200=$H7)*(IFERROR(Offerte!$D$2:$D$200*1,0)=1)*(IFERROR(Offerte!$E$2:$E$200*1,0)&gt;=Parametri!$B$2)*IFERROR(Offerte!$F$2:$F$200*1,0))),SUMPRODUCT(MAX(($H$5:$H$80=$H7)*($N$5:$N$80="SI")*IFERROR($E$5:$E$80*1,0))),SUMPRODUCT(MAX(($I$5:$I$80=$H7)*($N$5:$N$80="SI")*IFERROR($E$5:$E$80*1,0))))),0),0)</f>
        <v/>
      </c>
      <c r="P7" s="21">
        <f>IF($N7="SI",IFERROR(30*(IFERROR(VALUE($E7),0)/MAX(SUMPRODUCT(MAX((Offerte!$C$2:$C$200=$I7)*(IFERROR(Offerte!$D$2:$D$200*1,0)=1)*(IFERROR(Offerte!$E$2:$E$200*1,0)&gt;=Parametri!$B$2)*IFERROR(Offerte!$F$2:$F$200*1,0))),SUMPRODUCT(MAX(($H$5:$H$80=$I7)*($N$5:$N$80="SI")*IFERROR($E$5:$E$80*1,0))),SUMPRODUCT(MAX(($I$5:$I$80=$I7)*($N$5:$N$80="SI")*IFERROR($E$5:$E$80*1,0))))),0),0)</f>
        <v/>
      </c>
      <c r="Q7" s="21">
        <f>IF($N7="SI",ROUND($L7+$M7+$O7+$P7,4),0)</f>
        <v/>
      </c>
      <c r="R7" s="21">
        <f>IF($A7="","",IF(IFERROR(VALUE($D7),0)&lt;&gt;1,"Non attiva",IF(OR(IFERROR(VALUE($J7),0)&lt;&gt;1,IFERROR(VALUE($K7),0)&lt;&gt;1),"Singoli non attivi",IF(OR(IFERROR(INDEX(Offerte!$G$2:$G$200,MATCH($A7&amp;"|"&amp;$H7,Offerte!$L$2:$L$200,0)),"NO")&lt;&gt;"SI",IFERROR(INDEX(Offerte!$G$2:$G$200,MATCH($A7&amp;"|"&amp;$I7,Offerte!$L$2:$L$200,0)),"NO")&lt;&gt;"SI"),"Soglia non superata",IF(OR(IFERROR(VALUE($F7),0)&lt;&gt;1,IFERROR(VALUE($G7),0)&lt;&gt;1),"Buste/PEF non confermati",IF(IFERROR(VALUE($E7),0)&lt;=$U7,"Ribasso non migliorativo",""))))))</f>
        <v/>
      </c>
      <c r="S7" s="21">
        <f>IF($H7="","",IFERROR(INDEX(Offerte!$F$2:$F$200,MATCH($A7&amp;"|"&amp;$H7,Offerte!$L$2:$L$200,0)),0))</f>
        <v/>
      </c>
      <c r="T7" s="21">
        <f>IF($I7="","",IFERROR(INDEX(Offerte!$F$2:$F$200,MATCH($A7&amp;"|"&amp;$I7,Offerte!$L$2:$L$200,0)),0))</f>
        <v/>
      </c>
      <c r="U7" s="21">
        <f>IF($A7="","",ROUND((IFERROR(VALUE($S7),0)+IFERROR(VALUE($T7),0))/2,4))</f>
        <v/>
      </c>
      <c r="V7" s="21">
        <f>IF($A7="","",$C7&amp;"|"&amp;TEXT($Q7,"0.0000"))</f>
        <v/>
      </c>
      <c r="W7" s="21">
        <f>IF($A7="","",$C7&amp;"|"&amp;$A7)</f>
        <v/>
      </c>
    </row>
    <row r="8">
      <c r="A8" s="20" t="inlineStr">
        <is>
          <t>B1</t>
        </is>
      </c>
      <c r="B8" s="20">
        <f>IF($A8="","",IFERROR(INDEX(Offerte!$B$2:$B$200,MATCH($A8,Offerte!$A$2:$A$200,0)),""))</f>
        <v/>
      </c>
      <c r="C8" s="20" t="inlineStr">
        <is>
          <t>L1+L4</t>
        </is>
      </c>
      <c r="D8" s="20" t="n">
        <v>0</v>
      </c>
      <c r="E8" s="20" t="n">
        <v>5.5</v>
      </c>
      <c r="F8" s="20" t="n">
        <v>1</v>
      </c>
      <c r="G8" s="20" t="n">
        <v>1</v>
      </c>
      <c r="H8" s="21">
        <f>IF($C8="L1+L2","L1",IF($C8="L2+L3","L2",IF($C8="L3+L4","L3",IF($C8="L1+L4","L1",""))))</f>
        <v/>
      </c>
      <c r="I8" s="21">
        <f>IF($C8="L1+L2","L2",IF($C8="L2+L3","L3",IF($C8="L3+L4","L4",IF($C8="L1+L4","L4",""))))</f>
        <v/>
      </c>
      <c r="J8" s="21">
        <f>IF($H8="","",IFERROR(INDEX(Offerte!$D$2:$D$200,MATCH($A8&amp;"|"&amp;$H8,Offerte!$L$2:$L$200,0)),0))</f>
        <v/>
      </c>
      <c r="K8" s="21">
        <f>IF($I8="","",IFERROR(INDEX(Offerte!$D$2:$D$200,MATCH($A8&amp;"|"&amp;$I8,Offerte!$L$2:$L$200,0)),0))</f>
        <v/>
      </c>
      <c r="L8" s="21">
        <f>IF($H8="","",IFERROR(INDEX(Offerte!$E$2:$E$200,MATCH($A8&amp;"|"&amp;$H8,Offerte!$L$2:$L$200,0)),0))</f>
        <v/>
      </c>
      <c r="M8" s="21">
        <f>IF($I8="","",IFERROR(INDEX(Offerte!$E$2:$E$200,MATCH($A8&amp;"|"&amp;$I8,Offerte!$L$2:$L$200,0)),0))</f>
        <v/>
      </c>
      <c r="N8" s="21">
        <f>IF($A8="","",IF(IFERROR(VALUE($D8),0)&lt;&gt;1,"NO",IF(AND(IFERROR(VALUE($J8),0)=1,IFERROR(VALUE($K8),0)=1,IFERROR(INDEX(Offerte!$G$2:$G$200,MATCH($A8&amp;"|"&amp;$H8,Offerte!$L$2:$L$200,0)),"NO")="SI",IFERROR(INDEX(Offerte!$G$2:$G$200,MATCH($A8&amp;"|"&amp;$I8,Offerte!$L$2:$L$200,0)),"NO")="SI",IFERROR(VALUE($F8),0)=1,IFERROR(VALUE($G8),0)=1,IFERROR(VALUE($E8),0)&gt;$U8),"SI","NO")))</f>
        <v/>
      </c>
      <c r="O8" s="21">
        <f>IF($N8="SI",IFERROR(30*(IFERROR(VALUE($E8),0)/MAX(SUMPRODUCT(MAX((Offerte!$C$2:$C$200=$H8)*(IFERROR(Offerte!$D$2:$D$200*1,0)=1)*(IFERROR(Offerte!$E$2:$E$200*1,0)&gt;=Parametri!$B$2)*IFERROR(Offerte!$F$2:$F$200*1,0))),SUMPRODUCT(MAX(($H$5:$H$80=$H8)*($N$5:$N$80="SI")*IFERROR($E$5:$E$80*1,0))),SUMPRODUCT(MAX(($I$5:$I$80=$H8)*($N$5:$N$80="SI")*IFERROR($E$5:$E$80*1,0))))),0),0)</f>
        <v/>
      </c>
      <c r="P8" s="21">
        <f>IF($N8="SI",IFERROR(30*(IFERROR(VALUE($E8),0)/MAX(SUMPRODUCT(MAX((Offerte!$C$2:$C$200=$I8)*(IFERROR(Offerte!$D$2:$D$200*1,0)=1)*(IFERROR(Offerte!$E$2:$E$200*1,0)&gt;=Parametri!$B$2)*IFERROR(Offerte!$F$2:$F$200*1,0))),SUMPRODUCT(MAX(($H$5:$H$80=$I8)*($N$5:$N$80="SI")*IFERROR($E$5:$E$80*1,0))),SUMPRODUCT(MAX(($I$5:$I$80=$I8)*($N$5:$N$80="SI")*IFERROR($E$5:$E$80*1,0))))),0),0)</f>
        <v/>
      </c>
      <c r="Q8" s="21">
        <f>IF($N8="SI",ROUND($L8+$M8+$O8+$P8,4),0)</f>
        <v/>
      </c>
      <c r="R8" s="21">
        <f>IF($A8="","",IF(IFERROR(VALUE($D8),0)&lt;&gt;1,"Non attiva",IF(OR(IFERROR(VALUE($J8),0)&lt;&gt;1,IFERROR(VALUE($K8),0)&lt;&gt;1),"Singoli non attivi",IF(OR(IFERROR(INDEX(Offerte!$G$2:$G$200,MATCH($A8&amp;"|"&amp;$H8,Offerte!$L$2:$L$200,0)),"NO")&lt;&gt;"SI",IFERROR(INDEX(Offerte!$G$2:$G$200,MATCH($A8&amp;"|"&amp;$I8,Offerte!$L$2:$L$200,0)),"NO")&lt;&gt;"SI"),"Soglia non superata",IF(OR(IFERROR(VALUE($F8),0)&lt;&gt;1,IFERROR(VALUE($G8),0)&lt;&gt;1),"Buste/PEF non confermati",IF(IFERROR(VALUE($E8),0)&lt;=$U8,"Ribasso non migliorativo",""))))))</f>
        <v/>
      </c>
      <c r="S8" s="21">
        <f>IF($H8="","",IFERROR(INDEX(Offerte!$F$2:$F$200,MATCH($A8&amp;"|"&amp;$H8,Offerte!$L$2:$L$200,0)),0))</f>
        <v/>
      </c>
      <c r="T8" s="21">
        <f>IF($I8="","",IFERROR(INDEX(Offerte!$F$2:$F$200,MATCH($A8&amp;"|"&amp;$I8,Offerte!$L$2:$L$200,0)),0))</f>
        <v/>
      </c>
      <c r="U8" s="21">
        <f>IF($A8="","",ROUND((IFERROR(VALUE($S8),0)+IFERROR(VALUE($T8),0))/2,4))</f>
        <v/>
      </c>
      <c r="V8" s="21">
        <f>IF($A8="","",$C8&amp;"|"&amp;TEXT($Q8,"0.0000"))</f>
        <v/>
      </c>
      <c r="W8" s="21">
        <f>IF($A8="","",$C8&amp;"|"&amp;$A8)</f>
        <v/>
      </c>
    </row>
    <row r="9">
      <c r="A9" s="20" t="inlineStr">
        <is>
          <t>B2</t>
        </is>
      </c>
      <c r="B9" s="20">
        <f>IF($A9="","",IFERROR(INDEX(Offerte!$B$2:$B$200,MATCH($A9,Offerte!$A$2:$A$200,0)),""))</f>
        <v/>
      </c>
      <c r="C9" s="20" t="inlineStr">
        <is>
          <t>L1+L2</t>
        </is>
      </c>
      <c r="D9" s="20" t="n">
        <v>0</v>
      </c>
      <c r="E9" s="20" t="n">
        <v>6.2</v>
      </c>
      <c r="F9" s="20" t="n">
        <v>1</v>
      </c>
      <c r="G9" s="20" t="n">
        <v>1</v>
      </c>
      <c r="H9" s="21">
        <f>IF($C9="L1+L2","L1",IF($C9="L2+L3","L2",IF($C9="L3+L4","L3",IF($C9="L1+L4","L1",""))))</f>
        <v/>
      </c>
      <c r="I9" s="21">
        <f>IF($C9="L1+L2","L2",IF($C9="L2+L3","L3",IF($C9="L3+L4","L4",IF($C9="L1+L4","L4",""))))</f>
        <v/>
      </c>
      <c r="J9" s="21">
        <f>IF($H9="","",IFERROR(INDEX(Offerte!$D$2:$D$200,MATCH($A9&amp;"|"&amp;$H9,Offerte!$L$2:$L$200,0)),0))</f>
        <v/>
      </c>
      <c r="K9" s="21">
        <f>IF($I9="","",IFERROR(INDEX(Offerte!$D$2:$D$200,MATCH($A9&amp;"|"&amp;$I9,Offerte!$L$2:$L$200,0)),0))</f>
        <v/>
      </c>
      <c r="L9" s="21">
        <f>IF($H9="","",IFERROR(INDEX(Offerte!$E$2:$E$200,MATCH($A9&amp;"|"&amp;$H9,Offerte!$L$2:$L$200,0)),0))</f>
        <v/>
      </c>
      <c r="M9" s="21">
        <f>IF($I9="","",IFERROR(INDEX(Offerte!$E$2:$E$200,MATCH($A9&amp;"|"&amp;$I9,Offerte!$L$2:$L$200,0)),0))</f>
        <v/>
      </c>
      <c r="N9" s="21">
        <f>IF($A9="","",IF(IFERROR(VALUE($D9),0)&lt;&gt;1,"NO",IF(AND(IFERROR(VALUE($J9),0)=1,IFERROR(VALUE($K9),0)=1,IFERROR(INDEX(Offerte!$G$2:$G$200,MATCH($A9&amp;"|"&amp;$H9,Offerte!$L$2:$L$200,0)),"NO")="SI",IFERROR(INDEX(Offerte!$G$2:$G$200,MATCH($A9&amp;"|"&amp;$I9,Offerte!$L$2:$L$200,0)),"NO")="SI",IFERROR(VALUE($F9),0)=1,IFERROR(VALUE($G9),0)=1,IFERROR(VALUE($E9),0)&gt;$U9),"SI","NO")))</f>
        <v/>
      </c>
      <c r="O9" s="21">
        <f>IF($N9="SI",IFERROR(30*(IFERROR(VALUE($E9),0)/MAX(SUMPRODUCT(MAX((Offerte!$C$2:$C$200=$H9)*(IFERROR(Offerte!$D$2:$D$200*1,0)=1)*(IFERROR(Offerte!$E$2:$E$200*1,0)&gt;=Parametri!$B$2)*IFERROR(Offerte!$F$2:$F$200*1,0))),SUMPRODUCT(MAX(($H$5:$H$80=$H9)*($N$5:$N$80="SI")*IFERROR($E$5:$E$80*1,0))),SUMPRODUCT(MAX(($I$5:$I$80=$H9)*($N$5:$N$80="SI")*IFERROR($E$5:$E$80*1,0))))),0),0)</f>
        <v/>
      </c>
      <c r="P9" s="21">
        <f>IF($N9="SI",IFERROR(30*(IFERROR(VALUE($E9),0)/MAX(SUMPRODUCT(MAX((Offerte!$C$2:$C$200=$I9)*(IFERROR(Offerte!$D$2:$D$200*1,0)=1)*(IFERROR(Offerte!$E$2:$E$200*1,0)&gt;=Parametri!$B$2)*IFERROR(Offerte!$F$2:$F$200*1,0))),SUMPRODUCT(MAX(($H$5:$H$80=$I9)*($N$5:$N$80="SI")*IFERROR($E$5:$E$80*1,0))),SUMPRODUCT(MAX(($I$5:$I$80=$I9)*($N$5:$N$80="SI")*IFERROR($E$5:$E$80*1,0))))),0),0)</f>
        <v/>
      </c>
      <c r="Q9" s="21">
        <f>IF($N9="SI",ROUND($L9+$M9+$O9+$P9,4),0)</f>
        <v/>
      </c>
      <c r="R9" s="21">
        <f>IF($A9="","",IF(IFERROR(VALUE($D9),0)&lt;&gt;1,"Non attiva",IF(OR(IFERROR(VALUE($J9),0)&lt;&gt;1,IFERROR(VALUE($K9),0)&lt;&gt;1),"Singoli non attivi",IF(OR(IFERROR(INDEX(Offerte!$G$2:$G$200,MATCH($A9&amp;"|"&amp;$H9,Offerte!$L$2:$L$200,0)),"NO")&lt;&gt;"SI",IFERROR(INDEX(Offerte!$G$2:$G$200,MATCH($A9&amp;"|"&amp;$I9,Offerte!$L$2:$L$200,0)),"NO")&lt;&gt;"SI"),"Soglia non superata",IF(OR(IFERROR(VALUE($F9),0)&lt;&gt;1,IFERROR(VALUE($G9),0)&lt;&gt;1),"Buste/PEF non confermati",IF(IFERROR(VALUE($E9),0)&lt;=$U9,"Ribasso non migliorativo",""))))))</f>
        <v/>
      </c>
      <c r="S9" s="21">
        <f>IF($H9="","",IFERROR(INDEX(Offerte!$F$2:$F$200,MATCH($A9&amp;"|"&amp;$H9,Offerte!$L$2:$L$200,0)),0))</f>
        <v/>
      </c>
      <c r="T9" s="21">
        <f>IF($I9="","",IFERROR(INDEX(Offerte!$F$2:$F$200,MATCH($A9&amp;"|"&amp;$I9,Offerte!$L$2:$L$200,0)),0))</f>
        <v/>
      </c>
      <c r="U9" s="21">
        <f>IF($A9="","",ROUND((IFERROR(VALUE($S9),0)+IFERROR(VALUE($T9),0))/2,4))</f>
        <v/>
      </c>
      <c r="V9" s="21">
        <f>IF($A9="","",$C9&amp;"|"&amp;TEXT($Q9,"0.0000"))</f>
        <v/>
      </c>
      <c r="W9" s="21">
        <f>IF($A9="","",$C9&amp;"|"&amp;$A9)</f>
        <v/>
      </c>
    </row>
    <row r="10">
      <c r="A10" s="20" t="inlineStr">
        <is>
          <t>B2</t>
        </is>
      </c>
      <c r="B10" s="20">
        <f>IF($A10="","",IFERROR(INDEX(Offerte!$B$2:$B$200,MATCH($A10,Offerte!$A$2:$A$200,0)),""))</f>
        <v/>
      </c>
      <c r="C10" s="20" t="inlineStr">
        <is>
          <t>L2+L3</t>
        </is>
      </c>
      <c r="D10" s="20" t="n">
        <v>0</v>
      </c>
      <c r="E10" s="20" t="n">
        <v>5.55</v>
      </c>
      <c r="F10" s="20" t="n">
        <v>1</v>
      </c>
      <c r="G10" s="20" t="n">
        <v>1</v>
      </c>
      <c r="H10" s="21">
        <f>IF($C10="L1+L2","L1",IF($C10="L2+L3","L2",IF($C10="L3+L4","L3",IF($C10="L1+L4","L1",""))))</f>
        <v/>
      </c>
      <c r="I10" s="21">
        <f>IF($C10="L1+L2","L2",IF($C10="L2+L3","L3",IF($C10="L3+L4","L4",IF($C10="L1+L4","L4",""))))</f>
        <v/>
      </c>
      <c r="J10" s="21">
        <f>IF($H10="","",IFERROR(INDEX(Offerte!$D$2:$D$200,MATCH($A10&amp;"|"&amp;$H10,Offerte!$L$2:$L$200,0)),0))</f>
        <v/>
      </c>
      <c r="K10" s="21">
        <f>IF($I10="","",IFERROR(INDEX(Offerte!$D$2:$D$200,MATCH($A10&amp;"|"&amp;$I10,Offerte!$L$2:$L$200,0)),0))</f>
        <v/>
      </c>
      <c r="L10" s="21">
        <f>IF($H10="","",IFERROR(INDEX(Offerte!$E$2:$E$200,MATCH($A10&amp;"|"&amp;$H10,Offerte!$L$2:$L$200,0)),0))</f>
        <v/>
      </c>
      <c r="M10" s="21">
        <f>IF($I10="","",IFERROR(INDEX(Offerte!$E$2:$E$200,MATCH($A10&amp;"|"&amp;$I10,Offerte!$L$2:$L$200,0)),0))</f>
        <v/>
      </c>
      <c r="N10" s="21">
        <f>IF($A10="","",IF(IFERROR(VALUE($D10),0)&lt;&gt;1,"NO",IF(AND(IFERROR(VALUE($J10),0)=1,IFERROR(VALUE($K10),0)=1,IFERROR(INDEX(Offerte!$G$2:$G$200,MATCH($A10&amp;"|"&amp;$H10,Offerte!$L$2:$L$200,0)),"NO")="SI",IFERROR(INDEX(Offerte!$G$2:$G$200,MATCH($A10&amp;"|"&amp;$I10,Offerte!$L$2:$L$200,0)),"NO")="SI",IFERROR(VALUE($F10),0)=1,IFERROR(VALUE($G10),0)=1,IFERROR(VALUE($E10),0)&gt;$U10),"SI","NO")))</f>
        <v/>
      </c>
      <c r="O10" s="21">
        <f>IF($N10="SI",IFERROR(30*(IFERROR(VALUE($E10),0)/MAX(SUMPRODUCT(MAX((Offerte!$C$2:$C$200=$H10)*(IFERROR(Offerte!$D$2:$D$200*1,0)=1)*(IFERROR(Offerte!$E$2:$E$200*1,0)&gt;=Parametri!$B$2)*IFERROR(Offerte!$F$2:$F$200*1,0))),SUMPRODUCT(MAX(($H$5:$H$80=$H10)*($N$5:$N$80="SI")*IFERROR($E$5:$E$80*1,0))),SUMPRODUCT(MAX(($I$5:$I$80=$H10)*($N$5:$N$80="SI")*IFERROR($E$5:$E$80*1,0))))),0),0)</f>
        <v/>
      </c>
      <c r="P10" s="21">
        <f>IF($N10="SI",IFERROR(30*(IFERROR(VALUE($E10),0)/MAX(SUMPRODUCT(MAX((Offerte!$C$2:$C$200=$I10)*(IFERROR(Offerte!$D$2:$D$200*1,0)=1)*(IFERROR(Offerte!$E$2:$E$200*1,0)&gt;=Parametri!$B$2)*IFERROR(Offerte!$F$2:$F$200*1,0))),SUMPRODUCT(MAX(($H$5:$H$80=$I10)*($N$5:$N$80="SI")*IFERROR($E$5:$E$80*1,0))),SUMPRODUCT(MAX(($I$5:$I$80=$I10)*($N$5:$N$80="SI")*IFERROR($E$5:$E$80*1,0))))),0),0)</f>
        <v/>
      </c>
      <c r="Q10" s="21">
        <f>IF($N10="SI",ROUND($L10+$M10+$O10+$P10,4),0)</f>
        <v/>
      </c>
      <c r="R10" s="21">
        <f>IF($A10="","",IF(IFERROR(VALUE($D10),0)&lt;&gt;1,"Non attiva",IF(OR(IFERROR(VALUE($J10),0)&lt;&gt;1,IFERROR(VALUE($K10),0)&lt;&gt;1),"Singoli non attivi",IF(OR(IFERROR(INDEX(Offerte!$G$2:$G$200,MATCH($A10&amp;"|"&amp;$H10,Offerte!$L$2:$L$200,0)),"NO")&lt;&gt;"SI",IFERROR(INDEX(Offerte!$G$2:$G$200,MATCH($A10&amp;"|"&amp;$I10,Offerte!$L$2:$L$200,0)),"NO")&lt;&gt;"SI"),"Soglia non superata",IF(OR(IFERROR(VALUE($F10),0)&lt;&gt;1,IFERROR(VALUE($G10),0)&lt;&gt;1),"Buste/PEF non confermati",IF(IFERROR(VALUE($E10),0)&lt;=$U10,"Ribasso non migliorativo",""))))))</f>
        <v/>
      </c>
      <c r="S10" s="21">
        <f>IF($H10="","",IFERROR(INDEX(Offerte!$F$2:$F$200,MATCH($A10&amp;"|"&amp;$H10,Offerte!$L$2:$L$200,0)),0))</f>
        <v/>
      </c>
      <c r="T10" s="21">
        <f>IF($I10="","",IFERROR(INDEX(Offerte!$F$2:$F$200,MATCH($A10&amp;"|"&amp;$I10,Offerte!$L$2:$L$200,0)),0))</f>
        <v/>
      </c>
      <c r="U10" s="21">
        <f>IF($A10="","",ROUND((IFERROR(VALUE($S10),0)+IFERROR(VALUE($T10),0))/2,4))</f>
        <v/>
      </c>
      <c r="V10" s="21">
        <f>IF($A10="","",$C10&amp;"|"&amp;TEXT($Q10,"0.0000"))</f>
        <v/>
      </c>
      <c r="W10" s="21">
        <f>IF($A10="","",$C10&amp;"|"&amp;$A10)</f>
        <v/>
      </c>
    </row>
    <row r="11">
      <c r="A11" s="20" t="inlineStr">
        <is>
          <t>B2</t>
        </is>
      </c>
      <c r="B11" s="20">
        <f>IF($A11="","",IFERROR(INDEX(Offerte!$B$2:$B$200,MATCH($A11,Offerte!$A$2:$A$200,0)),""))</f>
        <v/>
      </c>
      <c r="C11" s="20" t="inlineStr">
        <is>
          <t>L3+L4</t>
        </is>
      </c>
      <c r="D11" s="20" t="n">
        <v>0</v>
      </c>
      <c r="E11" s="20" t="n">
        <v>5.1</v>
      </c>
      <c r="F11" s="20" t="n">
        <v>1</v>
      </c>
      <c r="G11" s="20" t="n">
        <v>1</v>
      </c>
      <c r="H11" s="21">
        <f>IF($C11="L1+L2","L1",IF($C11="L2+L3","L2",IF($C11="L3+L4","L3",IF($C11="L1+L4","L1",""))))</f>
        <v/>
      </c>
      <c r="I11" s="21">
        <f>IF($C11="L1+L2","L2",IF($C11="L2+L3","L3",IF($C11="L3+L4","L4",IF($C11="L1+L4","L4",""))))</f>
        <v/>
      </c>
      <c r="J11" s="21">
        <f>IF($H11="","",IFERROR(INDEX(Offerte!$D$2:$D$200,MATCH($A11&amp;"|"&amp;$H11,Offerte!$L$2:$L$200,0)),0))</f>
        <v/>
      </c>
      <c r="K11" s="21">
        <f>IF($I11="","",IFERROR(INDEX(Offerte!$D$2:$D$200,MATCH($A11&amp;"|"&amp;$I11,Offerte!$L$2:$L$200,0)),0))</f>
        <v/>
      </c>
      <c r="L11" s="21">
        <f>IF($H11="","",IFERROR(INDEX(Offerte!$E$2:$E$200,MATCH($A11&amp;"|"&amp;$H11,Offerte!$L$2:$L$200,0)),0))</f>
        <v/>
      </c>
      <c r="M11" s="21">
        <f>IF($I11="","",IFERROR(INDEX(Offerte!$E$2:$E$200,MATCH($A11&amp;"|"&amp;$I11,Offerte!$L$2:$L$200,0)),0))</f>
        <v/>
      </c>
      <c r="N11" s="21">
        <f>IF($A11="","",IF(IFERROR(VALUE($D11),0)&lt;&gt;1,"NO",IF(AND(IFERROR(VALUE($J11),0)=1,IFERROR(VALUE($K11),0)=1,IFERROR(INDEX(Offerte!$G$2:$G$200,MATCH($A11&amp;"|"&amp;$H11,Offerte!$L$2:$L$200,0)),"NO")="SI",IFERROR(INDEX(Offerte!$G$2:$G$200,MATCH($A11&amp;"|"&amp;$I11,Offerte!$L$2:$L$200,0)),"NO")="SI",IFERROR(VALUE($F11),0)=1,IFERROR(VALUE($G11),0)=1,IFERROR(VALUE($E11),0)&gt;$U11),"SI","NO")))</f>
        <v/>
      </c>
      <c r="O11" s="21">
        <f>IF($N11="SI",IFERROR(30*(IFERROR(VALUE($E11),0)/MAX(SUMPRODUCT(MAX((Offerte!$C$2:$C$200=$H11)*(IFERROR(Offerte!$D$2:$D$200*1,0)=1)*(IFERROR(Offerte!$E$2:$E$200*1,0)&gt;=Parametri!$B$2)*IFERROR(Offerte!$F$2:$F$200*1,0))),SUMPRODUCT(MAX(($H$5:$H$80=$H11)*($N$5:$N$80="SI")*IFERROR($E$5:$E$80*1,0))),SUMPRODUCT(MAX(($I$5:$I$80=$H11)*($N$5:$N$80="SI")*IFERROR($E$5:$E$80*1,0))))),0),0)</f>
        <v/>
      </c>
      <c r="P11" s="21">
        <f>IF($N11="SI",IFERROR(30*(IFERROR(VALUE($E11),0)/MAX(SUMPRODUCT(MAX((Offerte!$C$2:$C$200=$I11)*(IFERROR(Offerte!$D$2:$D$200*1,0)=1)*(IFERROR(Offerte!$E$2:$E$200*1,0)&gt;=Parametri!$B$2)*IFERROR(Offerte!$F$2:$F$200*1,0))),SUMPRODUCT(MAX(($H$5:$H$80=$I11)*($N$5:$N$80="SI")*IFERROR($E$5:$E$80*1,0))),SUMPRODUCT(MAX(($I$5:$I$80=$I11)*($N$5:$N$80="SI")*IFERROR($E$5:$E$80*1,0))))),0),0)</f>
        <v/>
      </c>
      <c r="Q11" s="21">
        <f>IF($N11="SI",ROUND($L11+$M11+$O11+$P11,4),0)</f>
        <v/>
      </c>
      <c r="R11" s="21">
        <f>IF($A11="","",IF(IFERROR(VALUE($D11),0)&lt;&gt;1,"Non attiva",IF(OR(IFERROR(VALUE($J11),0)&lt;&gt;1,IFERROR(VALUE($K11),0)&lt;&gt;1),"Singoli non attivi",IF(OR(IFERROR(INDEX(Offerte!$G$2:$G$200,MATCH($A11&amp;"|"&amp;$H11,Offerte!$L$2:$L$200,0)),"NO")&lt;&gt;"SI",IFERROR(INDEX(Offerte!$G$2:$G$200,MATCH($A11&amp;"|"&amp;$I11,Offerte!$L$2:$L$200,0)),"NO")&lt;&gt;"SI"),"Soglia non superata",IF(OR(IFERROR(VALUE($F11),0)&lt;&gt;1,IFERROR(VALUE($G11),0)&lt;&gt;1),"Buste/PEF non confermati",IF(IFERROR(VALUE($E11),0)&lt;=$U11,"Ribasso non migliorativo",""))))))</f>
        <v/>
      </c>
      <c r="S11" s="21">
        <f>IF($H11="","",IFERROR(INDEX(Offerte!$F$2:$F$200,MATCH($A11&amp;"|"&amp;$H11,Offerte!$L$2:$L$200,0)),0))</f>
        <v/>
      </c>
      <c r="T11" s="21">
        <f>IF($I11="","",IFERROR(INDEX(Offerte!$F$2:$F$200,MATCH($A11&amp;"|"&amp;$I11,Offerte!$L$2:$L$200,0)),0))</f>
        <v/>
      </c>
      <c r="U11" s="21">
        <f>IF($A11="","",ROUND((IFERROR(VALUE($S11),0)+IFERROR(VALUE($T11),0))/2,4))</f>
        <v/>
      </c>
      <c r="V11" s="21">
        <f>IF($A11="","",$C11&amp;"|"&amp;TEXT($Q11,"0.0000"))</f>
        <v/>
      </c>
      <c r="W11" s="21">
        <f>IF($A11="","",$C11&amp;"|"&amp;$A11)</f>
        <v/>
      </c>
    </row>
    <row r="12">
      <c r="A12" s="20" t="inlineStr">
        <is>
          <t>B2</t>
        </is>
      </c>
      <c r="B12" s="20">
        <f>IF($A12="","",IFERROR(INDEX(Offerte!$B$2:$B$200,MATCH($A12,Offerte!$A$2:$A$200,0)),""))</f>
        <v/>
      </c>
      <c r="C12" s="20" t="inlineStr">
        <is>
          <t>L1+L4</t>
        </is>
      </c>
      <c r="D12" s="20" t="n">
        <v>0</v>
      </c>
      <c r="E12" s="20" t="n">
        <v>5.75</v>
      </c>
      <c r="F12" s="20" t="n">
        <v>1</v>
      </c>
      <c r="G12" s="20" t="n">
        <v>1</v>
      </c>
      <c r="H12" s="21">
        <f>IF($C12="L1+L2","L1",IF($C12="L2+L3","L2",IF($C12="L3+L4","L3",IF($C12="L1+L4","L1",""))))</f>
        <v/>
      </c>
      <c r="I12" s="21">
        <f>IF($C12="L1+L2","L2",IF($C12="L2+L3","L3",IF($C12="L3+L4","L4",IF($C12="L1+L4","L4",""))))</f>
        <v/>
      </c>
      <c r="J12" s="21">
        <f>IF($H12="","",IFERROR(INDEX(Offerte!$D$2:$D$200,MATCH($A12&amp;"|"&amp;$H12,Offerte!$L$2:$L$200,0)),0))</f>
        <v/>
      </c>
      <c r="K12" s="21">
        <f>IF($I12="","",IFERROR(INDEX(Offerte!$D$2:$D$200,MATCH($A12&amp;"|"&amp;$I12,Offerte!$L$2:$L$200,0)),0))</f>
        <v/>
      </c>
      <c r="L12" s="21">
        <f>IF($H12="","",IFERROR(INDEX(Offerte!$E$2:$E$200,MATCH($A12&amp;"|"&amp;$H12,Offerte!$L$2:$L$200,0)),0))</f>
        <v/>
      </c>
      <c r="M12" s="21">
        <f>IF($I12="","",IFERROR(INDEX(Offerte!$E$2:$E$200,MATCH($A12&amp;"|"&amp;$I12,Offerte!$L$2:$L$200,0)),0))</f>
        <v/>
      </c>
      <c r="N12" s="21">
        <f>IF($A12="","",IF(IFERROR(VALUE($D12),0)&lt;&gt;1,"NO",IF(AND(IFERROR(VALUE($J12),0)=1,IFERROR(VALUE($K12),0)=1,IFERROR(INDEX(Offerte!$G$2:$G$200,MATCH($A12&amp;"|"&amp;$H12,Offerte!$L$2:$L$200,0)),"NO")="SI",IFERROR(INDEX(Offerte!$G$2:$G$200,MATCH($A12&amp;"|"&amp;$I12,Offerte!$L$2:$L$200,0)),"NO")="SI",IFERROR(VALUE($F12),0)=1,IFERROR(VALUE($G12),0)=1,IFERROR(VALUE($E12),0)&gt;$U12),"SI","NO")))</f>
        <v/>
      </c>
      <c r="O12" s="21">
        <f>IF($N12="SI",IFERROR(30*(IFERROR(VALUE($E12),0)/MAX(SUMPRODUCT(MAX((Offerte!$C$2:$C$200=$H12)*(IFERROR(Offerte!$D$2:$D$200*1,0)=1)*(IFERROR(Offerte!$E$2:$E$200*1,0)&gt;=Parametri!$B$2)*IFERROR(Offerte!$F$2:$F$200*1,0))),SUMPRODUCT(MAX(($H$5:$H$80=$H12)*($N$5:$N$80="SI")*IFERROR($E$5:$E$80*1,0))),SUMPRODUCT(MAX(($I$5:$I$80=$H12)*($N$5:$N$80="SI")*IFERROR($E$5:$E$80*1,0))))),0),0)</f>
        <v/>
      </c>
      <c r="P12" s="21">
        <f>IF($N12="SI",IFERROR(30*(IFERROR(VALUE($E12),0)/MAX(SUMPRODUCT(MAX((Offerte!$C$2:$C$200=$I12)*(IFERROR(Offerte!$D$2:$D$200*1,0)=1)*(IFERROR(Offerte!$E$2:$E$200*1,0)&gt;=Parametri!$B$2)*IFERROR(Offerte!$F$2:$F$200*1,0))),SUMPRODUCT(MAX(($H$5:$H$80=$I12)*($N$5:$N$80="SI")*IFERROR($E$5:$E$80*1,0))),SUMPRODUCT(MAX(($I$5:$I$80=$I12)*($N$5:$N$80="SI")*IFERROR($E$5:$E$80*1,0))))),0),0)</f>
        <v/>
      </c>
      <c r="Q12" s="21">
        <f>IF($N12="SI",ROUND($L12+$M12+$O12+$P12,4),0)</f>
        <v/>
      </c>
      <c r="R12" s="21">
        <f>IF($A12="","",IF(IFERROR(VALUE($D12),0)&lt;&gt;1,"Non attiva",IF(OR(IFERROR(VALUE($J12),0)&lt;&gt;1,IFERROR(VALUE($K12),0)&lt;&gt;1),"Singoli non attivi",IF(OR(IFERROR(INDEX(Offerte!$G$2:$G$200,MATCH($A12&amp;"|"&amp;$H12,Offerte!$L$2:$L$200,0)),"NO")&lt;&gt;"SI",IFERROR(INDEX(Offerte!$G$2:$G$200,MATCH($A12&amp;"|"&amp;$I12,Offerte!$L$2:$L$200,0)),"NO")&lt;&gt;"SI"),"Soglia non superata",IF(OR(IFERROR(VALUE($F12),0)&lt;&gt;1,IFERROR(VALUE($G12),0)&lt;&gt;1),"Buste/PEF non confermati",IF(IFERROR(VALUE($E12),0)&lt;=$U12,"Ribasso non migliorativo",""))))))</f>
        <v/>
      </c>
      <c r="S12" s="21">
        <f>IF($H12="","",IFERROR(INDEX(Offerte!$F$2:$F$200,MATCH($A12&amp;"|"&amp;$H12,Offerte!$L$2:$L$200,0)),0))</f>
        <v/>
      </c>
      <c r="T12" s="21">
        <f>IF($I12="","",IFERROR(INDEX(Offerte!$F$2:$F$200,MATCH($A12&amp;"|"&amp;$I12,Offerte!$L$2:$L$200,0)),0))</f>
        <v/>
      </c>
      <c r="U12" s="21">
        <f>IF($A12="","",ROUND((IFERROR(VALUE($S12),0)+IFERROR(VALUE($T12),0))/2,4))</f>
        <v/>
      </c>
      <c r="V12" s="21">
        <f>IF($A12="","",$C12&amp;"|"&amp;TEXT($Q12,"0.0000"))</f>
        <v/>
      </c>
      <c r="W12" s="21">
        <f>IF($A12="","",$C12&amp;"|"&amp;$A12)</f>
        <v/>
      </c>
    </row>
    <row r="13">
      <c r="A13" s="20" t="inlineStr">
        <is>
          <t>B3</t>
        </is>
      </c>
      <c r="B13" s="20">
        <f>IF($A13="","",IFERROR(INDEX(Offerte!$B$2:$B$200,MATCH($A13,Offerte!$A$2:$A$200,0)),""))</f>
        <v/>
      </c>
      <c r="C13" s="20" t="inlineStr">
        <is>
          <t>L1+L2</t>
        </is>
      </c>
      <c r="D13" s="20" t="n">
        <v>0</v>
      </c>
      <c r="E13" s="20" t="n">
        <v>7.1</v>
      </c>
      <c r="F13" s="20" t="n">
        <v>1</v>
      </c>
      <c r="G13" s="20" t="n">
        <v>1</v>
      </c>
      <c r="H13" s="21">
        <f>IF($C13="L1+L2","L1",IF($C13="L2+L3","L2",IF($C13="L3+L4","L3",IF($C13="L1+L4","L1",""))))</f>
        <v/>
      </c>
      <c r="I13" s="21">
        <f>IF($C13="L1+L2","L2",IF($C13="L2+L3","L3",IF($C13="L3+L4","L4",IF($C13="L1+L4","L4",""))))</f>
        <v/>
      </c>
      <c r="J13" s="21">
        <f>IF($H13="","",IFERROR(INDEX(Offerte!$D$2:$D$200,MATCH($A13&amp;"|"&amp;$H13,Offerte!$L$2:$L$200,0)),0))</f>
        <v/>
      </c>
      <c r="K13" s="21">
        <f>IF($I13="","",IFERROR(INDEX(Offerte!$D$2:$D$200,MATCH($A13&amp;"|"&amp;$I13,Offerte!$L$2:$L$200,0)),0))</f>
        <v/>
      </c>
      <c r="L13" s="21">
        <f>IF($H13="","",IFERROR(INDEX(Offerte!$E$2:$E$200,MATCH($A13&amp;"|"&amp;$H13,Offerte!$L$2:$L$200,0)),0))</f>
        <v/>
      </c>
      <c r="M13" s="21">
        <f>IF($I13="","",IFERROR(INDEX(Offerte!$E$2:$E$200,MATCH($A13&amp;"|"&amp;$I13,Offerte!$L$2:$L$200,0)),0))</f>
        <v/>
      </c>
      <c r="N13" s="21">
        <f>IF($A13="","",IF(IFERROR(VALUE($D13),0)&lt;&gt;1,"NO",IF(AND(IFERROR(VALUE($J13),0)=1,IFERROR(VALUE($K13),0)=1,IFERROR(INDEX(Offerte!$G$2:$G$200,MATCH($A13&amp;"|"&amp;$H13,Offerte!$L$2:$L$200,0)),"NO")="SI",IFERROR(INDEX(Offerte!$G$2:$G$200,MATCH($A13&amp;"|"&amp;$I13,Offerte!$L$2:$L$200,0)),"NO")="SI",IFERROR(VALUE($F13),0)=1,IFERROR(VALUE($G13),0)=1,IFERROR(VALUE($E13),0)&gt;$U13),"SI","NO")))</f>
        <v/>
      </c>
      <c r="O13" s="21">
        <f>IF($N13="SI",IFERROR(30*(IFERROR(VALUE($E13),0)/MAX(SUMPRODUCT(MAX((Offerte!$C$2:$C$200=$H13)*(IFERROR(Offerte!$D$2:$D$200*1,0)=1)*(IFERROR(Offerte!$E$2:$E$200*1,0)&gt;=Parametri!$B$2)*IFERROR(Offerte!$F$2:$F$200*1,0))),SUMPRODUCT(MAX(($H$5:$H$80=$H13)*($N$5:$N$80="SI")*IFERROR($E$5:$E$80*1,0))),SUMPRODUCT(MAX(($I$5:$I$80=$H13)*($N$5:$N$80="SI")*IFERROR($E$5:$E$80*1,0))))),0),0)</f>
        <v/>
      </c>
      <c r="P13" s="21">
        <f>IF($N13="SI",IFERROR(30*(IFERROR(VALUE($E13),0)/MAX(SUMPRODUCT(MAX((Offerte!$C$2:$C$200=$I13)*(IFERROR(Offerte!$D$2:$D$200*1,0)=1)*(IFERROR(Offerte!$E$2:$E$200*1,0)&gt;=Parametri!$B$2)*IFERROR(Offerte!$F$2:$F$200*1,0))),SUMPRODUCT(MAX(($H$5:$H$80=$I13)*($N$5:$N$80="SI")*IFERROR($E$5:$E$80*1,0))),SUMPRODUCT(MAX(($I$5:$I$80=$I13)*($N$5:$N$80="SI")*IFERROR($E$5:$E$80*1,0))))),0),0)</f>
        <v/>
      </c>
      <c r="Q13" s="21">
        <f>IF($N13="SI",ROUND($L13+$M13+$O13+$P13,4),0)</f>
        <v/>
      </c>
      <c r="R13" s="21">
        <f>IF($A13="","",IF(IFERROR(VALUE($D13),0)&lt;&gt;1,"Non attiva",IF(OR(IFERROR(VALUE($J13),0)&lt;&gt;1,IFERROR(VALUE($K13),0)&lt;&gt;1),"Singoli non attivi",IF(OR(IFERROR(INDEX(Offerte!$G$2:$G$200,MATCH($A13&amp;"|"&amp;$H13,Offerte!$L$2:$L$200,0)),"NO")&lt;&gt;"SI",IFERROR(INDEX(Offerte!$G$2:$G$200,MATCH($A13&amp;"|"&amp;$I13,Offerte!$L$2:$L$200,0)),"NO")&lt;&gt;"SI"),"Soglia non superata",IF(OR(IFERROR(VALUE($F13),0)&lt;&gt;1,IFERROR(VALUE($G13),0)&lt;&gt;1),"Buste/PEF non confermati",IF(IFERROR(VALUE($E13),0)&lt;=$U13,"Ribasso non migliorativo",""))))))</f>
        <v/>
      </c>
      <c r="S13" s="21">
        <f>IF($H13="","",IFERROR(INDEX(Offerte!$F$2:$F$200,MATCH($A13&amp;"|"&amp;$H13,Offerte!$L$2:$L$200,0)),0))</f>
        <v/>
      </c>
      <c r="T13" s="21">
        <f>IF($I13="","",IFERROR(INDEX(Offerte!$F$2:$F$200,MATCH($A13&amp;"|"&amp;$I13,Offerte!$L$2:$L$200,0)),0))</f>
        <v/>
      </c>
      <c r="U13" s="21">
        <f>IF($A13="","",ROUND((IFERROR(VALUE($S13),0)+IFERROR(VALUE($T13),0))/2,4))</f>
        <v/>
      </c>
      <c r="V13" s="21">
        <f>IF($A13="","",$C13&amp;"|"&amp;TEXT($Q13,"0.0000"))</f>
        <v/>
      </c>
      <c r="W13" s="21">
        <f>IF($A13="","",$C13&amp;"|"&amp;$A13)</f>
        <v/>
      </c>
    </row>
    <row r="14">
      <c r="A14" s="20" t="inlineStr">
        <is>
          <t>B3</t>
        </is>
      </c>
      <c r="B14" s="20">
        <f>IF($A14="","",IFERROR(INDEX(Offerte!$B$2:$B$200,MATCH($A14,Offerte!$A$2:$A$200,0)),""))</f>
        <v/>
      </c>
      <c r="C14" s="20" t="inlineStr">
        <is>
          <t>L2+L3</t>
        </is>
      </c>
      <c r="D14" s="20" t="n">
        <v>0</v>
      </c>
      <c r="E14" s="20" t="n">
        <v>6.65</v>
      </c>
      <c r="F14" s="20" t="n">
        <v>1</v>
      </c>
      <c r="G14" s="20" t="n">
        <v>1</v>
      </c>
      <c r="H14" s="21">
        <f>IF($C14="L1+L2","L1",IF($C14="L2+L3","L2",IF($C14="L3+L4","L3",IF($C14="L1+L4","L1",""))))</f>
        <v/>
      </c>
      <c r="I14" s="21">
        <f>IF($C14="L1+L2","L2",IF($C14="L2+L3","L3",IF($C14="L3+L4","L4",IF($C14="L1+L4","L4",""))))</f>
        <v/>
      </c>
      <c r="J14" s="21">
        <f>IF($H14="","",IFERROR(INDEX(Offerte!$D$2:$D$200,MATCH($A14&amp;"|"&amp;$H14,Offerte!$L$2:$L$200,0)),0))</f>
        <v/>
      </c>
      <c r="K14" s="21">
        <f>IF($I14="","",IFERROR(INDEX(Offerte!$D$2:$D$200,MATCH($A14&amp;"|"&amp;$I14,Offerte!$L$2:$L$200,0)),0))</f>
        <v/>
      </c>
      <c r="L14" s="21">
        <f>IF($H14="","",IFERROR(INDEX(Offerte!$E$2:$E$200,MATCH($A14&amp;"|"&amp;$H14,Offerte!$L$2:$L$200,0)),0))</f>
        <v/>
      </c>
      <c r="M14" s="21">
        <f>IF($I14="","",IFERROR(INDEX(Offerte!$E$2:$E$200,MATCH($A14&amp;"|"&amp;$I14,Offerte!$L$2:$L$200,0)),0))</f>
        <v/>
      </c>
      <c r="N14" s="21">
        <f>IF($A14="","",IF(IFERROR(VALUE($D14),0)&lt;&gt;1,"NO",IF(AND(IFERROR(VALUE($J14),0)=1,IFERROR(VALUE($K14),0)=1,IFERROR(INDEX(Offerte!$G$2:$G$200,MATCH($A14&amp;"|"&amp;$H14,Offerte!$L$2:$L$200,0)),"NO")="SI",IFERROR(INDEX(Offerte!$G$2:$G$200,MATCH($A14&amp;"|"&amp;$I14,Offerte!$L$2:$L$200,0)),"NO")="SI",IFERROR(VALUE($F14),0)=1,IFERROR(VALUE($G14),0)=1,IFERROR(VALUE($E14),0)&gt;$U14),"SI","NO")))</f>
        <v/>
      </c>
      <c r="O14" s="21">
        <f>IF($N14="SI",IFERROR(30*(IFERROR(VALUE($E14),0)/MAX(SUMPRODUCT(MAX((Offerte!$C$2:$C$200=$H14)*(IFERROR(Offerte!$D$2:$D$200*1,0)=1)*(IFERROR(Offerte!$E$2:$E$200*1,0)&gt;=Parametri!$B$2)*IFERROR(Offerte!$F$2:$F$200*1,0))),SUMPRODUCT(MAX(($H$5:$H$80=$H14)*($N$5:$N$80="SI")*IFERROR($E$5:$E$80*1,0))),SUMPRODUCT(MAX(($I$5:$I$80=$H14)*($N$5:$N$80="SI")*IFERROR($E$5:$E$80*1,0))))),0),0)</f>
        <v/>
      </c>
      <c r="P14" s="21">
        <f>IF($N14="SI",IFERROR(30*(IFERROR(VALUE($E14),0)/MAX(SUMPRODUCT(MAX((Offerte!$C$2:$C$200=$I14)*(IFERROR(Offerte!$D$2:$D$200*1,0)=1)*(IFERROR(Offerte!$E$2:$E$200*1,0)&gt;=Parametri!$B$2)*IFERROR(Offerte!$F$2:$F$200*1,0))),SUMPRODUCT(MAX(($H$5:$H$80=$I14)*($N$5:$N$80="SI")*IFERROR($E$5:$E$80*1,0))),SUMPRODUCT(MAX(($I$5:$I$80=$I14)*($N$5:$N$80="SI")*IFERROR($E$5:$E$80*1,0))))),0),0)</f>
        <v/>
      </c>
      <c r="Q14" s="21">
        <f>IF($N14="SI",ROUND($L14+$M14+$O14+$P14,4),0)</f>
        <v/>
      </c>
      <c r="R14" s="21">
        <f>IF($A14="","",IF(IFERROR(VALUE($D14),0)&lt;&gt;1,"Non attiva",IF(OR(IFERROR(VALUE($J14),0)&lt;&gt;1,IFERROR(VALUE($K14),0)&lt;&gt;1),"Singoli non attivi",IF(OR(IFERROR(INDEX(Offerte!$G$2:$G$200,MATCH($A14&amp;"|"&amp;$H14,Offerte!$L$2:$L$200,0)),"NO")&lt;&gt;"SI",IFERROR(INDEX(Offerte!$G$2:$G$200,MATCH($A14&amp;"|"&amp;$I14,Offerte!$L$2:$L$200,0)),"NO")&lt;&gt;"SI"),"Soglia non superata",IF(OR(IFERROR(VALUE($F14),0)&lt;&gt;1,IFERROR(VALUE($G14),0)&lt;&gt;1),"Buste/PEF non confermati",IF(IFERROR(VALUE($E14),0)&lt;=$U14,"Ribasso non migliorativo",""))))))</f>
        <v/>
      </c>
      <c r="S14" s="21">
        <f>IF($H14="","",IFERROR(INDEX(Offerte!$F$2:$F$200,MATCH($A14&amp;"|"&amp;$H14,Offerte!$L$2:$L$200,0)),0))</f>
        <v/>
      </c>
      <c r="T14" s="21">
        <f>IF($I14="","",IFERROR(INDEX(Offerte!$F$2:$F$200,MATCH($A14&amp;"|"&amp;$I14,Offerte!$L$2:$L$200,0)),0))</f>
        <v/>
      </c>
      <c r="U14" s="21">
        <f>IF($A14="","",ROUND((IFERROR(VALUE($S14),0)+IFERROR(VALUE($T14),0))/2,4))</f>
        <v/>
      </c>
      <c r="V14" s="21">
        <f>IF($A14="","",$C14&amp;"|"&amp;TEXT($Q14,"0.0000"))</f>
        <v/>
      </c>
      <c r="W14" s="21">
        <f>IF($A14="","",$C14&amp;"|"&amp;$A14)</f>
        <v/>
      </c>
    </row>
    <row r="15">
      <c r="A15" s="20" t="inlineStr">
        <is>
          <t>B3</t>
        </is>
      </c>
      <c r="B15" s="20">
        <f>IF($A15="","",IFERROR(INDEX(Offerte!$B$2:$B$200,MATCH($A15,Offerte!$A$2:$A$200,0)),""))</f>
        <v/>
      </c>
      <c r="C15" s="20" t="inlineStr">
        <is>
          <t>L3+L4</t>
        </is>
      </c>
      <c r="D15" s="20" t="n">
        <v>0</v>
      </c>
      <c r="E15" s="20" t="n">
        <v>6.25</v>
      </c>
      <c r="F15" s="20" t="n">
        <v>1</v>
      </c>
      <c r="G15" s="20" t="n">
        <v>1</v>
      </c>
      <c r="H15" s="21">
        <f>IF($C15="L1+L2","L1",IF($C15="L2+L3","L2",IF($C15="L3+L4","L3",IF($C15="L1+L4","L1",""))))</f>
        <v/>
      </c>
      <c r="I15" s="21">
        <f>IF($C15="L1+L2","L2",IF($C15="L2+L3","L3",IF($C15="L3+L4","L4",IF($C15="L1+L4","L4",""))))</f>
        <v/>
      </c>
      <c r="J15" s="21">
        <f>IF($H15="","",IFERROR(INDEX(Offerte!$D$2:$D$200,MATCH($A15&amp;"|"&amp;$H15,Offerte!$L$2:$L$200,0)),0))</f>
        <v/>
      </c>
      <c r="K15" s="21">
        <f>IF($I15="","",IFERROR(INDEX(Offerte!$D$2:$D$200,MATCH($A15&amp;"|"&amp;$I15,Offerte!$L$2:$L$200,0)),0))</f>
        <v/>
      </c>
      <c r="L15" s="21">
        <f>IF($H15="","",IFERROR(INDEX(Offerte!$E$2:$E$200,MATCH($A15&amp;"|"&amp;$H15,Offerte!$L$2:$L$200,0)),0))</f>
        <v/>
      </c>
      <c r="M15" s="21">
        <f>IF($I15="","",IFERROR(INDEX(Offerte!$E$2:$E$200,MATCH($A15&amp;"|"&amp;$I15,Offerte!$L$2:$L$200,0)),0))</f>
        <v/>
      </c>
      <c r="N15" s="21">
        <f>IF($A15="","",IF(IFERROR(VALUE($D15),0)&lt;&gt;1,"NO",IF(AND(IFERROR(VALUE($J15),0)=1,IFERROR(VALUE($K15),0)=1,IFERROR(INDEX(Offerte!$G$2:$G$200,MATCH($A15&amp;"|"&amp;$H15,Offerte!$L$2:$L$200,0)),"NO")="SI",IFERROR(INDEX(Offerte!$G$2:$G$200,MATCH($A15&amp;"|"&amp;$I15,Offerte!$L$2:$L$200,0)),"NO")="SI",IFERROR(VALUE($F15),0)=1,IFERROR(VALUE($G15),0)=1,IFERROR(VALUE($E15),0)&gt;$U15),"SI","NO")))</f>
        <v/>
      </c>
      <c r="O15" s="21">
        <f>IF($N15="SI",IFERROR(30*(IFERROR(VALUE($E15),0)/MAX(SUMPRODUCT(MAX((Offerte!$C$2:$C$200=$H15)*(IFERROR(Offerte!$D$2:$D$200*1,0)=1)*(IFERROR(Offerte!$E$2:$E$200*1,0)&gt;=Parametri!$B$2)*IFERROR(Offerte!$F$2:$F$200*1,0))),SUMPRODUCT(MAX(($H$5:$H$80=$H15)*($N$5:$N$80="SI")*IFERROR($E$5:$E$80*1,0))),SUMPRODUCT(MAX(($I$5:$I$80=$H15)*($N$5:$N$80="SI")*IFERROR($E$5:$E$80*1,0))))),0),0)</f>
        <v/>
      </c>
      <c r="P15" s="21">
        <f>IF($N15="SI",IFERROR(30*(IFERROR(VALUE($E15),0)/MAX(SUMPRODUCT(MAX((Offerte!$C$2:$C$200=$I15)*(IFERROR(Offerte!$D$2:$D$200*1,0)=1)*(IFERROR(Offerte!$E$2:$E$200*1,0)&gt;=Parametri!$B$2)*IFERROR(Offerte!$F$2:$F$200*1,0))),SUMPRODUCT(MAX(($H$5:$H$80=$I15)*($N$5:$N$80="SI")*IFERROR($E$5:$E$80*1,0))),SUMPRODUCT(MAX(($I$5:$I$80=$I15)*($N$5:$N$80="SI")*IFERROR($E$5:$E$80*1,0))))),0),0)</f>
        <v/>
      </c>
      <c r="Q15" s="21">
        <f>IF($N15="SI",ROUND($L15+$M15+$O15+$P15,4),0)</f>
        <v/>
      </c>
      <c r="R15" s="21">
        <f>IF($A15="","",IF(IFERROR(VALUE($D15),0)&lt;&gt;1,"Non attiva",IF(OR(IFERROR(VALUE($J15),0)&lt;&gt;1,IFERROR(VALUE($K15),0)&lt;&gt;1),"Singoli non attivi",IF(OR(IFERROR(INDEX(Offerte!$G$2:$G$200,MATCH($A15&amp;"|"&amp;$H15,Offerte!$L$2:$L$200,0)),"NO")&lt;&gt;"SI",IFERROR(INDEX(Offerte!$G$2:$G$200,MATCH($A15&amp;"|"&amp;$I15,Offerte!$L$2:$L$200,0)),"NO")&lt;&gt;"SI"),"Soglia non superata",IF(OR(IFERROR(VALUE($F15),0)&lt;&gt;1,IFERROR(VALUE($G15),0)&lt;&gt;1),"Buste/PEF non confermati",IF(IFERROR(VALUE($E15),0)&lt;=$U15,"Ribasso non migliorativo",""))))))</f>
        <v/>
      </c>
      <c r="S15" s="21">
        <f>IF($H15="","",IFERROR(INDEX(Offerte!$F$2:$F$200,MATCH($A15&amp;"|"&amp;$H15,Offerte!$L$2:$L$200,0)),0))</f>
        <v/>
      </c>
      <c r="T15" s="21">
        <f>IF($I15="","",IFERROR(INDEX(Offerte!$F$2:$F$200,MATCH($A15&amp;"|"&amp;$I15,Offerte!$L$2:$L$200,0)),0))</f>
        <v/>
      </c>
      <c r="U15" s="21">
        <f>IF($A15="","",ROUND((IFERROR(VALUE($S15),0)+IFERROR(VALUE($T15),0))/2,4))</f>
        <v/>
      </c>
      <c r="V15" s="21">
        <f>IF($A15="","",$C15&amp;"|"&amp;TEXT($Q15,"0.0000"))</f>
        <v/>
      </c>
      <c r="W15" s="21">
        <f>IF($A15="","",$C15&amp;"|"&amp;$A15)</f>
        <v/>
      </c>
    </row>
    <row r="16">
      <c r="A16" s="20" t="inlineStr">
        <is>
          <t>B3</t>
        </is>
      </c>
      <c r="B16" s="20">
        <f>IF($A16="","",IFERROR(INDEX(Offerte!$B$2:$B$200,MATCH($A16,Offerte!$A$2:$A$200,0)),""))</f>
        <v/>
      </c>
      <c r="C16" s="20" t="inlineStr">
        <is>
          <t>L1+L4</t>
        </is>
      </c>
      <c r="D16" s="20" t="n">
        <v>0</v>
      </c>
      <c r="E16" s="20" t="n">
        <v>6.7</v>
      </c>
      <c r="F16" s="20" t="n">
        <v>1</v>
      </c>
      <c r="G16" s="20" t="n">
        <v>1</v>
      </c>
      <c r="H16" s="21">
        <f>IF($C16="L1+L2","L1",IF($C16="L2+L3","L2",IF($C16="L3+L4","L3",IF($C16="L1+L4","L1",""))))</f>
        <v/>
      </c>
      <c r="I16" s="21">
        <f>IF($C16="L1+L2","L2",IF($C16="L2+L3","L3",IF($C16="L3+L4","L4",IF($C16="L1+L4","L4",""))))</f>
        <v/>
      </c>
      <c r="J16" s="21">
        <f>IF($H16="","",IFERROR(INDEX(Offerte!$D$2:$D$200,MATCH($A16&amp;"|"&amp;$H16,Offerte!$L$2:$L$200,0)),0))</f>
        <v/>
      </c>
      <c r="K16" s="21">
        <f>IF($I16="","",IFERROR(INDEX(Offerte!$D$2:$D$200,MATCH($A16&amp;"|"&amp;$I16,Offerte!$L$2:$L$200,0)),0))</f>
        <v/>
      </c>
      <c r="L16" s="21">
        <f>IF($H16="","",IFERROR(INDEX(Offerte!$E$2:$E$200,MATCH($A16&amp;"|"&amp;$H16,Offerte!$L$2:$L$200,0)),0))</f>
        <v/>
      </c>
      <c r="M16" s="21">
        <f>IF($I16="","",IFERROR(INDEX(Offerte!$E$2:$E$200,MATCH($A16&amp;"|"&amp;$I16,Offerte!$L$2:$L$200,0)),0))</f>
        <v/>
      </c>
      <c r="N16" s="21">
        <f>IF($A16="","",IF(IFERROR(VALUE($D16),0)&lt;&gt;1,"NO",IF(AND(IFERROR(VALUE($J16),0)=1,IFERROR(VALUE($K16),0)=1,IFERROR(INDEX(Offerte!$G$2:$G$200,MATCH($A16&amp;"|"&amp;$H16,Offerte!$L$2:$L$200,0)),"NO")="SI",IFERROR(INDEX(Offerte!$G$2:$G$200,MATCH($A16&amp;"|"&amp;$I16,Offerte!$L$2:$L$200,0)),"NO")="SI",IFERROR(VALUE($F16),0)=1,IFERROR(VALUE($G16),0)=1,IFERROR(VALUE($E16),0)&gt;$U16),"SI","NO")))</f>
        <v/>
      </c>
      <c r="O16" s="21">
        <f>IF($N16="SI",IFERROR(30*(IFERROR(VALUE($E16),0)/MAX(SUMPRODUCT(MAX((Offerte!$C$2:$C$200=$H16)*(IFERROR(Offerte!$D$2:$D$200*1,0)=1)*(IFERROR(Offerte!$E$2:$E$200*1,0)&gt;=Parametri!$B$2)*IFERROR(Offerte!$F$2:$F$200*1,0))),SUMPRODUCT(MAX(($H$5:$H$80=$H16)*($N$5:$N$80="SI")*IFERROR($E$5:$E$80*1,0))),SUMPRODUCT(MAX(($I$5:$I$80=$H16)*($N$5:$N$80="SI")*IFERROR($E$5:$E$80*1,0))))),0),0)</f>
        <v/>
      </c>
      <c r="P16" s="21">
        <f>IF($N16="SI",IFERROR(30*(IFERROR(VALUE($E16),0)/MAX(SUMPRODUCT(MAX((Offerte!$C$2:$C$200=$I16)*(IFERROR(Offerte!$D$2:$D$200*1,0)=1)*(IFERROR(Offerte!$E$2:$E$200*1,0)&gt;=Parametri!$B$2)*IFERROR(Offerte!$F$2:$F$200*1,0))),SUMPRODUCT(MAX(($H$5:$H$80=$I16)*($N$5:$N$80="SI")*IFERROR($E$5:$E$80*1,0))),SUMPRODUCT(MAX(($I$5:$I$80=$I16)*($N$5:$N$80="SI")*IFERROR($E$5:$E$80*1,0))))),0),0)</f>
        <v/>
      </c>
      <c r="Q16" s="21">
        <f>IF($N16="SI",ROUND($L16+$M16+$O16+$P16,4),0)</f>
        <v/>
      </c>
      <c r="R16" s="21">
        <f>IF($A16="","",IF(IFERROR(VALUE($D16),0)&lt;&gt;1,"Non attiva",IF(OR(IFERROR(VALUE($J16),0)&lt;&gt;1,IFERROR(VALUE($K16),0)&lt;&gt;1),"Singoli non attivi",IF(OR(IFERROR(INDEX(Offerte!$G$2:$G$200,MATCH($A16&amp;"|"&amp;$H16,Offerte!$L$2:$L$200,0)),"NO")&lt;&gt;"SI",IFERROR(INDEX(Offerte!$G$2:$G$200,MATCH($A16&amp;"|"&amp;$I16,Offerte!$L$2:$L$200,0)),"NO")&lt;&gt;"SI"),"Soglia non superata",IF(OR(IFERROR(VALUE($F16),0)&lt;&gt;1,IFERROR(VALUE($G16),0)&lt;&gt;1),"Buste/PEF non confermati",IF(IFERROR(VALUE($E16),0)&lt;=$U16,"Ribasso non migliorativo",""))))))</f>
        <v/>
      </c>
      <c r="S16" s="21">
        <f>IF($H16="","",IFERROR(INDEX(Offerte!$F$2:$F$200,MATCH($A16&amp;"|"&amp;$H16,Offerte!$L$2:$L$200,0)),0))</f>
        <v/>
      </c>
      <c r="T16" s="21">
        <f>IF($I16="","",IFERROR(INDEX(Offerte!$F$2:$F$200,MATCH($A16&amp;"|"&amp;$I16,Offerte!$L$2:$L$200,0)),0))</f>
        <v/>
      </c>
      <c r="U16" s="21">
        <f>IF($A16="","",ROUND((IFERROR(VALUE($S16),0)+IFERROR(VALUE($T16),0))/2,4))</f>
        <v/>
      </c>
      <c r="V16" s="21">
        <f>IF($A16="","",$C16&amp;"|"&amp;TEXT($Q16,"0.0000"))</f>
        <v/>
      </c>
      <c r="W16" s="21">
        <f>IF($A16="","",$C16&amp;"|"&amp;$A16)</f>
        <v/>
      </c>
    </row>
    <row r="17">
      <c r="A17" s="20" t="n"/>
      <c r="B17" s="20">
        <f>IF($A17="","",IFERROR(INDEX(Offerte!$B$2:$B$200,MATCH($A17,Offerte!$A$2:$A$200,0)),""))</f>
        <v/>
      </c>
      <c r="C17" s="20" t="n"/>
      <c r="D17" s="20" t="n"/>
      <c r="E17" s="20" t="n"/>
      <c r="F17" s="20" t="n"/>
      <c r="G17" s="20" t="n"/>
      <c r="H17" s="21">
        <f>IF($C17="L1+L2","L1",IF($C17="L2+L3","L2",IF($C17="L3+L4","L3",IF($C17="L1+L4","L1",""))))</f>
        <v/>
      </c>
      <c r="I17" s="21">
        <f>IF($C17="L1+L2","L2",IF($C17="L2+L3","L3",IF($C17="L3+L4","L4",IF($C17="L1+L4","L4",""))))</f>
        <v/>
      </c>
      <c r="J17" s="21">
        <f>IF($H17="","",IFERROR(INDEX(Offerte!$D$2:$D$200,MATCH($A17&amp;"|"&amp;$H17,Offerte!$L$2:$L$200,0)),0))</f>
        <v/>
      </c>
      <c r="K17" s="21">
        <f>IF($I17="","",IFERROR(INDEX(Offerte!$D$2:$D$200,MATCH($A17&amp;"|"&amp;$I17,Offerte!$L$2:$L$200,0)),0))</f>
        <v/>
      </c>
      <c r="L17" s="21">
        <f>IF($H17="","",IFERROR(INDEX(Offerte!$E$2:$E$200,MATCH($A17&amp;"|"&amp;$H17,Offerte!$L$2:$L$200,0)),0))</f>
        <v/>
      </c>
      <c r="M17" s="21">
        <f>IF($I17="","",IFERROR(INDEX(Offerte!$E$2:$E$200,MATCH($A17&amp;"|"&amp;$I17,Offerte!$L$2:$L$200,0)),0))</f>
        <v/>
      </c>
      <c r="N17" s="21">
        <f>IF($A17="","",IF(IFERROR(VALUE($D17),0)&lt;&gt;1,"NO",IF(AND(IFERROR(VALUE($J17),0)=1,IFERROR(VALUE($K17),0)=1,IFERROR(INDEX(Offerte!$G$2:$G$200,MATCH($A17&amp;"|"&amp;$H17,Offerte!$L$2:$L$200,0)),"NO")="SI",IFERROR(INDEX(Offerte!$G$2:$G$200,MATCH($A17&amp;"|"&amp;$I17,Offerte!$L$2:$L$200,0)),"NO")="SI",IFERROR(VALUE($F17),0)=1,IFERROR(VALUE($G17),0)=1,IFERROR(VALUE($E17),0)&gt;$U17),"SI","NO")))</f>
        <v/>
      </c>
      <c r="O17" s="21">
        <f>IF($N17="SI",IFERROR(30*(IFERROR(VALUE($E17),0)/MAX(SUMPRODUCT(MAX((Offerte!$C$2:$C$200=$H17)*(IFERROR(Offerte!$D$2:$D$200*1,0)=1)*(IFERROR(Offerte!$E$2:$E$200*1,0)&gt;=Parametri!$B$2)*IFERROR(Offerte!$F$2:$F$200*1,0))),SUMPRODUCT(MAX(($H$5:$H$80=$H17)*($N$5:$N$80="SI")*IFERROR($E$5:$E$80*1,0))),SUMPRODUCT(MAX(($I$5:$I$80=$H17)*($N$5:$N$80="SI")*IFERROR($E$5:$E$80*1,0))))),0),0)</f>
        <v/>
      </c>
      <c r="P17" s="21">
        <f>IF($N17="SI",IFERROR(30*(IFERROR(VALUE($E17),0)/MAX(SUMPRODUCT(MAX((Offerte!$C$2:$C$200=$I17)*(IFERROR(Offerte!$D$2:$D$200*1,0)=1)*(IFERROR(Offerte!$E$2:$E$200*1,0)&gt;=Parametri!$B$2)*IFERROR(Offerte!$F$2:$F$200*1,0))),SUMPRODUCT(MAX(($H$5:$H$80=$I17)*($N$5:$N$80="SI")*IFERROR($E$5:$E$80*1,0))),SUMPRODUCT(MAX(($I$5:$I$80=$I17)*($N$5:$N$80="SI")*IFERROR($E$5:$E$80*1,0))))),0),0)</f>
        <v/>
      </c>
      <c r="Q17" s="21">
        <f>IF($N17="SI",ROUND($L17+$M17+$O17+$P17,4),0)</f>
        <v/>
      </c>
      <c r="R17" s="21">
        <f>IF($A17="","",IF(IFERROR(VALUE($D17),0)&lt;&gt;1,"Non attiva",IF(OR(IFERROR(VALUE($J17),0)&lt;&gt;1,IFERROR(VALUE($K17),0)&lt;&gt;1),"Singoli non attivi",IF(OR(IFERROR(INDEX(Offerte!$G$2:$G$200,MATCH($A17&amp;"|"&amp;$H17,Offerte!$L$2:$L$200,0)),"NO")&lt;&gt;"SI",IFERROR(INDEX(Offerte!$G$2:$G$200,MATCH($A17&amp;"|"&amp;$I17,Offerte!$L$2:$L$200,0)),"NO")&lt;&gt;"SI"),"Soglia non superata",IF(OR(IFERROR(VALUE($F17),0)&lt;&gt;1,IFERROR(VALUE($G17),0)&lt;&gt;1),"Buste/PEF non confermati",IF(IFERROR(VALUE($E17),0)&lt;=$U17,"Ribasso non migliorativo",""))))))</f>
        <v/>
      </c>
      <c r="S17" s="21">
        <f>IF($H17="","",IFERROR(INDEX(Offerte!$F$2:$F$200,MATCH($A17&amp;"|"&amp;$H17,Offerte!$L$2:$L$200,0)),0))</f>
        <v/>
      </c>
      <c r="T17" s="21">
        <f>IF($I17="","",IFERROR(INDEX(Offerte!$F$2:$F$200,MATCH($A17&amp;"|"&amp;$I17,Offerte!$L$2:$L$200,0)),0))</f>
        <v/>
      </c>
      <c r="U17" s="21">
        <f>IF($A17="","",ROUND((IFERROR(VALUE($S17),0)+IFERROR(VALUE($T17),0))/2,4))</f>
        <v/>
      </c>
      <c r="V17" s="21">
        <f>IF($A17="","",$C17&amp;"|"&amp;TEXT($Q17,"0.0000"))</f>
        <v/>
      </c>
      <c r="W17" s="21">
        <f>IF($A17="","",$C17&amp;"|"&amp;$A17)</f>
        <v/>
      </c>
    </row>
    <row r="18">
      <c r="A18" s="20" t="n"/>
      <c r="B18" s="20">
        <f>IF($A18="","",IFERROR(INDEX(Offerte!$B$2:$B$200,MATCH($A18,Offerte!$A$2:$A$200,0)),""))</f>
        <v/>
      </c>
      <c r="C18" s="20" t="n"/>
      <c r="D18" s="20" t="n"/>
      <c r="E18" s="20" t="n"/>
      <c r="F18" s="20" t="n"/>
      <c r="G18" s="20" t="n"/>
      <c r="H18" s="21">
        <f>IF($C18="L1+L2","L1",IF($C18="L2+L3","L2",IF($C18="L3+L4","L3",IF($C18="L1+L4","L1",""))))</f>
        <v/>
      </c>
      <c r="I18" s="21">
        <f>IF($C18="L1+L2","L2",IF($C18="L2+L3","L3",IF($C18="L3+L4","L4",IF($C18="L1+L4","L4",""))))</f>
        <v/>
      </c>
      <c r="J18" s="21">
        <f>IF($H18="","",IFERROR(INDEX(Offerte!$D$2:$D$200,MATCH($A18&amp;"|"&amp;$H18,Offerte!$L$2:$L$200,0)),0))</f>
        <v/>
      </c>
      <c r="K18" s="21">
        <f>IF($I18="","",IFERROR(INDEX(Offerte!$D$2:$D$200,MATCH($A18&amp;"|"&amp;$I18,Offerte!$L$2:$L$200,0)),0))</f>
        <v/>
      </c>
      <c r="L18" s="21">
        <f>IF($H18="","",IFERROR(INDEX(Offerte!$E$2:$E$200,MATCH($A18&amp;"|"&amp;$H18,Offerte!$L$2:$L$200,0)),0))</f>
        <v/>
      </c>
      <c r="M18" s="21">
        <f>IF($I18="","",IFERROR(INDEX(Offerte!$E$2:$E$200,MATCH($A18&amp;"|"&amp;$I18,Offerte!$L$2:$L$200,0)),0))</f>
        <v/>
      </c>
      <c r="N18" s="21">
        <f>IF($A18="","",IF(IFERROR(VALUE($D18),0)&lt;&gt;1,"NO",IF(AND(IFERROR(VALUE($J18),0)=1,IFERROR(VALUE($K18),0)=1,IFERROR(INDEX(Offerte!$G$2:$G$200,MATCH($A18&amp;"|"&amp;$H18,Offerte!$L$2:$L$200,0)),"NO")="SI",IFERROR(INDEX(Offerte!$G$2:$G$200,MATCH($A18&amp;"|"&amp;$I18,Offerte!$L$2:$L$200,0)),"NO")="SI",IFERROR(VALUE($F18),0)=1,IFERROR(VALUE($G18),0)=1,IFERROR(VALUE($E18),0)&gt;$U18),"SI","NO")))</f>
        <v/>
      </c>
      <c r="O18" s="21">
        <f>IF($N18="SI",IFERROR(30*(IFERROR(VALUE($E18),0)/MAX(SUMPRODUCT(MAX((Offerte!$C$2:$C$200=$H18)*(IFERROR(Offerte!$D$2:$D$200*1,0)=1)*(IFERROR(Offerte!$E$2:$E$200*1,0)&gt;=Parametri!$B$2)*IFERROR(Offerte!$F$2:$F$200*1,0))),SUMPRODUCT(MAX(($H$5:$H$80=$H18)*($N$5:$N$80="SI")*IFERROR($E$5:$E$80*1,0))),SUMPRODUCT(MAX(($I$5:$I$80=$H18)*($N$5:$N$80="SI")*IFERROR($E$5:$E$80*1,0))))),0),0)</f>
        <v/>
      </c>
      <c r="P18" s="21">
        <f>IF($N18="SI",IFERROR(30*(IFERROR(VALUE($E18),0)/MAX(SUMPRODUCT(MAX((Offerte!$C$2:$C$200=$I18)*(IFERROR(Offerte!$D$2:$D$200*1,0)=1)*(IFERROR(Offerte!$E$2:$E$200*1,0)&gt;=Parametri!$B$2)*IFERROR(Offerte!$F$2:$F$200*1,0))),SUMPRODUCT(MAX(($H$5:$H$80=$I18)*($N$5:$N$80="SI")*IFERROR($E$5:$E$80*1,0))),SUMPRODUCT(MAX(($I$5:$I$80=$I18)*($N$5:$N$80="SI")*IFERROR($E$5:$E$80*1,0))))),0),0)</f>
        <v/>
      </c>
      <c r="Q18" s="21">
        <f>IF($N18="SI",ROUND($L18+$M18+$O18+$P18,4),0)</f>
        <v/>
      </c>
      <c r="R18" s="21">
        <f>IF($A18="","",IF(IFERROR(VALUE($D18),0)&lt;&gt;1,"Non attiva",IF(OR(IFERROR(VALUE($J18),0)&lt;&gt;1,IFERROR(VALUE($K18),0)&lt;&gt;1),"Singoli non attivi",IF(OR(IFERROR(INDEX(Offerte!$G$2:$G$200,MATCH($A18&amp;"|"&amp;$H18,Offerte!$L$2:$L$200,0)),"NO")&lt;&gt;"SI",IFERROR(INDEX(Offerte!$G$2:$G$200,MATCH($A18&amp;"|"&amp;$I18,Offerte!$L$2:$L$200,0)),"NO")&lt;&gt;"SI"),"Soglia non superata",IF(OR(IFERROR(VALUE($F18),0)&lt;&gt;1,IFERROR(VALUE($G18),0)&lt;&gt;1),"Buste/PEF non confermati",IF(IFERROR(VALUE($E18),0)&lt;=$U18,"Ribasso non migliorativo",""))))))</f>
        <v/>
      </c>
      <c r="S18" s="21">
        <f>IF($H18="","",IFERROR(INDEX(Offerte!$F$2:$F$200,MATCH($A18&amp;"|"&amp;$H18,Offerte!$L$2:$L$200,0)),0))</f>
        <v/>
      </c>
      <c r="T18" s="21">
        <f>IF($I18="","",IFERROR(INDEX(Offerte!$F$2:$F$200,MATCH($A18&amp;"|"&amp;$I18,Offerte!$L$2:$L$200,0)),0))</f>
        <v/>
      </c>
      <c r="U18" s="21">
        <f>IF($A18="","",ROUND((IFERROR(VALUE($S18),0)+IFERROR(VALUE($T18),0))/2,4))</f>
        <v/>
      </c>
      <c r="V18" s="21">
        <f>IF($A18="","",$C18&amp;"|"&amp;TEXT($Q18,"0.0000"))</f>
        <v/>
      </c>
      <c r="W18" s="21">
        <f>IF($A18="","",$C18&amp;"|"&amp;$A18)</f>
        <v/>
      </c>
    </row>
    <row r="19">
      <c r="A19" s="20" t="n"/>
      <c r="B19" s="20">
        <f>IF($A19="","",IFERROR(INDEX(Offerte!$B$2:$B$200,MATCH($A19,Offerte!$A$2:$A$200,0)),""))</f>
        <v/>
      </c>
      <c r="C19" s="20" t="n"/>
      <c r="D19" s="20" t="n"/>
      <c r="E19" s="20" t="n"/>
      <c r="F19" s="20" t="n"/>
      <c r="G19" s="20" t="n"/>
      <c r="H19" s="21">
        <f>IF($C19="L1+L2","L1",IF($C19="L2+L3","L2",IF($C19="L3+L4","L3",IF($C19="L1+L4","L1",""))))</f>
        <v/>
      </c>
      <c r="I19" s="21">
        <f>IF($C19="L1+L2","L2",IF($C19="L2+L3","L3",IF($C19="L3+L4","L4",IF($C19="L1+L4","L4",""))))</f>
        <v/>
      </c>
      <c r="J19" s="21">
        <f>IF($H19="","",IFERROR(INDEX(Offerte!$D$2:$D$200,MATCH($A19&amp;"|"&amp;$H19,Offerte!$L$2:$L$200,0)),0))</f>
        <v/>
      </c>
      <c r="K19" s="21">
        <f>IF($I19="","",IFERROR(INDEX(Offerte!$D$2:$D$200,MATCH($A19&amp;"|"&amp;$I19,Offerte!$L$2:$L$200,0)),0))</f>
        <v/>
      </c>
      <c r="L19" s="21">
        <f>IF($H19="","",IFERROR(INDEX(Offerte!$E$2:$E$200,MATCH($A19&amp;"|"&amp;$H19,Offerte!$L$2:$L$200,0)),0))</f>
        <v/>
      </c>
      <c r="M19" s="21">
        <f>IF($I19="","",IFERROR(INDEX(Offerte!$E$2:$E$200,MATCH($A19&amp;"|"&amp;$I19,Offerte!$L$2:$L$200,0)),0))</f>
        <v/>
      </c>
      <c r="N19" s="21">
        <f>IF($A19="","",IF(IFERROR(VALUE($D19),0)&lt;&gt;1,"NO",IF(AND(IFERROR(VALUE($J19),0)=1,IFERROR(VALUE($K19),0)=1,IFERROR(INDEX(Offerte!$G$2:$G$200,MATCH($A19&amp;"|"&amp;$H19,Offerte!$L$2:$L$200,0)),"NO")="SI",IFERROR(INDEX(Offerte!$G$2:$G$200,MATCH($A19&amp;"|"&amp;$I19,Offerte!$L$2:$L$200,0)),"NO")="SI",IFERROR(VALUE($F19),0)=1,IFERROR(VALUE($G19),0)=1,IFERROR(VALUE($E19),0)&gt;$U19),"SI","NO")))</f>
        <v/>
      </c>
      <c r="O19" s="21">
        <f>IF($N19="SI",IFERROR(30*(IFERROR(VALUE($E19),0)/MAX(SUMPRODUCT(MAX((Offerte!$C$2:$C$200=$H19)*(IFERROR(Offerte!$D$2:$D$200*1,0)=1)*(IFERROR(Offerte!$E$2:$E$200*1,0)&gt;=Parametri!$B$2)*IFERROR(Offerte!$F$2:$F$200*1,0))),SUMPRODUCT(MAX(($H$5:$H$80=$H19)*($N$5:$N$80="SI")*IFERROR($E$5:$E$80*1,0))),SUMPRODUCT(MAX(($I$5:$I$80=$H19)*($N$5:$N$80="SI")*IFERROR($E$5:$E$80*1,0))))),0),0)</f>
        <v/>
      </c>
      <c r="P19" s="21">
        <f>IF($N19="SI",IFERROR(30*(IFERROR(VALUE($E19),0)/MAX(SUMPRODUCT(MAX((Offerte!$C$2:$C$200=$I19)*(IFERROR(Offerte!$D$2:$D$200*1,0)=1)*(IFERROR(Offerte!$E$2:$E$200*1,0)&gt;=Parametri!$B$2)*IFERROR(Offerte!$F$2:$F$200*1,0))),SUMPRODUCT(MAX(($H$5:$H$80=$I19)*($N$5:$N$80="SI")*IFERROR($E$5:$E$80*1,0))),SUMPRODUCT(MAX(($I$5:$I$80=$I19)*($N$5:$N$80="SI")*IFERROR($E$5:$E$80*1,0))))),0),0)</f>
        <v/>
      </c>
      <c r="Q19" s="21">
        <f>IF($N19="SI",ROUND($L19+$M19+$O19+$P19,4),0)</f>
        <v/>
      </c>
      <c r="R19" s="21">
        <f>IF($A19="","",IF(IFERROR(VALUE($D19),0)&lt;&gt;1,"Non attiva",IF(OR(IFERROR(VALUE($J19),0)&lt;&gt;1,IFERROR(VALUE($K19),0)&lt;&gt;1),"Singoli non attivi",IF(OR(IFERROR(INDEX(Offerte!$G$2:$G$200,MATCH($A19&amp;"|"&amp;$H19,Offerte!$L$2:$L$200,0)),"NO")&lt;&gt;"SI",IFERROR(INDEX(Offerte!$G$2:$G$200,MATCH($A19&amp;"|"&amp;$I19,Offerte!$L$2:$L$200,0)),"NO")&lt;&gt;"SI"),"Soglia non superata",IF(OR(IFERROR(VALUE($F19),0)&lt;&gt;1,IFERROR(VALUE($G19),0)&lt;&gt;1),"Buste/PEF non confermati",IF(IFERROR(VALUE($E19),0)&lt;=$U19,"Ribasso non migliorativo",""))))))</f>
        <v/>
      </c>
      <c r="S19" s="21">
        <f>IF($H19="","",IFERROR(INDEX(Offerte!$F$2:$F$200,MATCH($A19&amp;"|"&amp;$H19,Offerte!$L$2:$L$200,0)),0))</f>
        <v/>
      </c>
      <c r="T19" s="21">
        <f>IF($I19="","",IFERROR(INDEX(Offerte!$F$2:$F$200,MATCH($A19&amp;"|"&amp;$I19,Offerte!$L$2:$L$200,0)),0))</f>
        <v/>
      </c>
      <c r="U19" s="21">
        <f>IF($A19="","",ROUND((IFERROR(VALUE($S19),0)+IFERROR(VALUE($T19),0))/2,4))</f>
        <v/>
      </c>
      <c r="V19" s="21">
        <f>IF($A19="","",$C19&amp;"|"&amp;TEXT($Q19,"0.0000"))</f>
        <v/>
      </c>
      <c r="W19" s="21">
        <f>IF($A19="","",$C19&amp;"|"&amp;$A19)</f>
        <v/>
      </c>
    </row>
    <row r="20">
      <c r="A20" s="20" t="n"/>
      <c r="B20" s="20">
        <f>IF($A20="","",IFERROR(INDEX(Offerte!$B$2:$B$200,MATCH($A20,Offerte!$A$2:$A$200,0)),""))</f>
        <v/>
      </c>
      <c r="C20" s="20" t="n"/>
      <c r="D20" s="20" t="n"/>
      <c r="E20" s="20" t="n"/>
      <c r="F20" s="20" t="n"/>
      <c r="G20" s="20" t="n"/>
      <c r="H20" s="21">
        <f>IF($C20="L1+L2","L1",IF($C20="L2+L3","L2",IF($C20="L3+L4","L3",IF($C20="L1+L4","L1",""))))</f>
        <v/>
      </c>
      <c r="I20" s="21">
        <f>IF($C20="L1+L2","L2",IF($C20="L2+L3","L3",IF($C20="L3+L4","L4",IF($C20="L1+L4","L4",""))))</f>
        <v/>
      </c>
      <c r="J20" s="21">
        <f>IF($H20="","",IFERROR(INDEX(Offerte!$D$2:$D$200,MATCH($A20&amp;"|"&amp;$H20,Offerte!$L$2:$L$200,0)),0))</f>
        <v/>
      </c>
      <c r="K20" s="21">
        <f>IF($I20="","",IFERROR(INDEX(Offerte!$D$2:$D$200,MATCH($A20&amp;"|"&amp;$I20,Offerte!$L$2:$L$200,0)),0))</f>
        <v/>
      </c>
      <c r="L20" s="21">
        <f>IF($H20="","",IFERROR(INDEX(Offerte!$E$2:$E$200,MATCH($A20&amp;"|"&amp;$H20,Offerte!$L$2:$L$200,0)),0))</f>
        <v/>
      </c>
      <c r="M20" s="21">
        <f>IF($I20="","",IFERROR(INDEX(Offerte!$E$2:$E$200,MATCH($A20&amp;"|"&amp;$I20,Offerte!$L$2:$L$200,0)),0))</f>
        <v/>
      </c>
      <c r="N20" s="21">
        <f>IF($A20="","",IF(IFERROR(VALUE($D20),0)&lt;&gt;1,"NO",IF(AND(IFERROR(VALUE($J20),0)=1,IFERROR(VALUE($K20),0)=1,IFERROR(INDEX(Offerte!$G$2:$G$200,MATCH($A20&amp;"|"&amp;$H20,Offerte!$L$2:$L$200,0)),"NO")="SI",IFERROR(INDEX(Offerte!$G$2:$G$200,MATCH($A20&amp;"|"&amp;$I20,Offerte!$L$2:$L$200,0)),"NO")="SI",IFERROR(VALUE($F20),0)=1,IFERROR(VALUE($G20),0)=1,IFERROR(VALUE($E20),0)&gt;$U20),"SI","NO")))</f>
        <v/>
      </c>
      <c r="O20" s="21">
        <f>IF($N20="SI",IFERROR(30*(IFERROR(VALUE($E20),0)/MAX(SUMPRODUCT(MAX((Offerte!$C$2:$C$200=$H20)*(IFERROR(Offerte!$D$2:$D$200*1,0)=1)*(IFERROR(Offerte!$E$2:$E$200*1,0)&gt;=Parametri!$B$2)*IFERROR(Offerte!$F$2:$F$200*1,0))),SUMPRODUCT(MAX(($H$5:$H$80=$H20)*($N$5:$N$80="SI")*IFERROR($E$5:$E$80*1,0))),SUMPRODUCT(MAX(($I$5:$I$80=$H20)*($N$5:$N$80="SI")*IFERROR($E$5:$E$80*1,0))))),0),0)</f>
        <v/>
      </c>
      <c r="P20" s="21">
        <f>IF($N20="SI",IFERROR(30*(IFERROR(VALUE($E20),0)/MAX(SUMPRODUCT(MAX((Offerte!$C$2:$C$200=$I20)*(IFERROR(Offerte!$D$2:$D$200*1,0)=1)*(IFERROR(Offerte!$E$2:$E$200*1,0)&gt;=Parametri!$B$2)*IFERROR(Offerte!$F$2:$F$200*1,0))),SUMPRODUCT(MAX(($H$5:$H$80=$I20)*($N$5:$N$80="SI")*IFERROR($E$5:$E$80*1,0))),SUMPRODUCT(MAX(($I$5:$I$80=$I20)*($N$5:$N$80="SI")*IFERROR($E$5:$E$80*1,0))))),0),0)</f>
        <v/>
      </c>
      <c r="Q20" s="21">
        <f>IF($N20="SI",ROUND($L20+$M20+$O20+$P20,4),0)</f>
        <v/>
      </c>
      <c r="R20" s="21">
        <f>IF($A20="","",IF(IFERROR(VALUE($D20),0)&lt;&gt;1,"Non attiva",IF(OR(IFERROR(VALUE($J20),0)&lt;&gt;1,IFERROR(VALUE($K20),0)&lt;&gt;1),"Singoli non attivi",IF(OR(IFERROR(INDEX(Offerte!$G$2:$G$200,MATCH($A20&amp;"|"&amp;$H20,Offerte!$L$2:$L$200,0)),"NO")&lt;&gt;"SI",IFERROR(INDEX(Offerte!$G$2:$G$200,MATCH($A20&amp;"|"&amp;$I20,Offerte!$L$2:$L$200,0)),"NO")&lt;&gt;"SI"),"Soglia non superata",IF(OR(IFERROR(VALUE($F20),0)&lt;&gt;1,IFERROR(VALUE($G20),0)&lt;&gt;1),"Buste/PEF non confermati",IF(IFERROR(VALUE($E20),0)&lt;=$U20,"Ribasso non migliorativo",""))))))</f>
        <v/>
      </c>
      <c r="S20" s="21">
        <f>IF($H20="","",IFERROR(INDEX(Offerte!$F$2:$F$200,MATCH($A20&amp;"|"&amp;$H20,Offerte!$L$2:$L$200,0)),0))</f>
        <v/>
      </c>
      <c r="T20" s="21">
        <f>IF($I20="","",IFERROR(INDEX(Offerte!$F$2:$F$200,MATCH($A20&amp;"|"&amp;$I20,Offerte!$L$2:$L$200,0)),0))</f>
        <v/>
      </c>
      <c r="U20" s="21">
        <f>IF($A20="","",ROUND((IFERROR(VALUE($S20),0)+IFERROR(VALUE($T20),0))/2,4))</f>
        <v/>
      </c>
      <c r="V20" s="21">
        <f>IF($A20="","",$C20&amp;"|"&amp;TEXT($Q20,"0.0000"))</f>
        <v/>
      </c>
      <c r="W20" s="21">
        <f>IF($A20="","",$C20&amp;"|"&amp;$A20)</f>
        <v/>
      </c>
    </row>
    <row r="21">
      <c r="A21" s="20" t="n"/>
      <c r="B21" s="20">
        <f>IF($A21="","",IFERROR(INDEX(Offerte!$B$2:$B$200,MATCH($A21,Offerte!$A$2:$A$200,0)),""))</f>
        <v/>
      </c>
      <c r="C21" s="20" t="n"/>
      <c r="D21" s="20" t="n"/>
      <c r="E21" s="20" t="n"/>
      <c r="F21" s="20" t="n"/>
      <c r="G21" s="20" t="n"/>
      <c r="H21" s="21">
        <f>IF($C21="L1+L2","L1",IF($C21="L2+L3","L2",IF($C21="L3+L4","L3",IF($C21="L1+L4","L1",""))))</f>
        <v/>
      </c>
      <c r="I21" s="21">
        <f>IF($C21="L1+L2","L2",IF($C21="L2+L3","L3",IF($C21="L3+L4","L4",IF($C21="L1+L4","L4",""))))</f>
        <v/>
      </c>
      <c r="J21" s="21">
        <f>IF($H21="","",IFERROR(INDEX(Offerte!$D$2:$D$200,MATCH($A21&amp;"|"&amp;$H21,Offerte!$L$2:$L$200,0)),0))</f>
        <v/>
      </c>
      <c r="K21" s="21">
        <f>IF($I21="","",IFERROR(INDEX(Offerte!$D$2:$D$200,MATCH($A21&amp;"|"&amp;$I21,Offerte!$L$2:$L$200,0)),0))</f>
        <v/>
      </c>
      <c r="L21" s="21">
        <f>IF($H21="","",IFERROR(INDEX(Offerte!$E$2:$E$200,MATCH($A21&amp;"|"&amp;$H21,Offerte!$L$2:$L$200,0)),0))</f>
        <v/>
      </c>
      <c r="M21" s="21">
        <f>IF($I21="","",IFERROR(INDEX(Offerte!$E$2:$E$200,MATCH($A21&amp;"|"&amp;$I21,Offerte!$L$2:$L$200,0)),0))</f>
        <v/>
      </c>
      <c r="N21" s="21">
        <f>IF($A21="","",IF(IFERROR(VALUE($D21),0)&lt;&gt;1,"NO",IF(AND(IFERROR(VALUE($J21),0)=1,IFERROR(VALUE($K21),0)=1,IFERROR(INDEX(Offerte!$G$2:$G$200,MATCH($A21&amp;"|"&amp;$H21,Offerte!$L$2:$L$200,0)),"NO")="SI",IFERROR(INDEX(Offerte!$G$2:$G$200,MATCH($A21&amp;"|"&amp;$I21,Offerte!$L$2:$L$200,0)),"NO")="SI",IFERROR(VALUE($F21),0)=1,IFERROR(VALUE($G21),0)=1,IFERROR(VALUE($E21),0)&gt;$U21),"SI","NO")))</f>
        <v/>
      </c>
      <c r="O21" s="21">
        <f>IF($N21="SI",IFERROR(30*(IFERROR(VALUE($E21),0)/MAX(SUMPRODUCT(MAX((Offerte!$C$2:$C$200=$H21)*(IFERROR(Offerte!$D$2:$D$200*1,0)=1)*(IFERROR(Offerte!$E$2:$E$200*1,0)&gt;=Parametri!$B$2)*IFERROR(Offerte!$F$2:$F$200*1,0))),SUMPRODUCT(MAX(($H$5:$H$80=$H21)*($N$5:$N$80="SI")*IFERROR($E$5:$E$80*1,0))),SUMPRODUCT(MAX(($I$5:$I$80=$H21)*($N$5:$N$80="SI")*IFERROR($E$5:$E$80*1,0))))),0),0)</f>
        <v/>
      </c>
      <c r="P21" s="21">
        <f>IF($N21="SI",IFERROR(30*(IFERROR(VALUE($E21),0)/MAX(SUMPRODUCT(MAX((Offerte!$C$2:$C$200=$I21)*(IFERROR(Offerte!$D$2:$D$200*1,0)=1)*(IFERROR(Offerte!$E$2:$E$200*1,0)&gt;=Parametri!$B$2)*IFERROR(Offerte!$F$2:$F$200*1,0))),SUMPRODUCT(MAX(($H$5:$H$80=$I21)*($N$5:$N$80="SI")*IFERROR($E$5:$E$80*1,0))),SUMPRODUCT(MAX(($I$5:$I$80=$I21)*($N$5:$N$80="SI")*IFERROR($E$5:$E$80*1,0))))),0),0)</f>
        <v/>
      </c>
      <c r="Q21" s="21">
        <f>IF($N21="SI",ROUND($L21+$M21+$O21+$P21,4),0)</f>
        <v/>
      </c>
      <c r="R21" s="21">
        <f>IF($A21="","",IF(IFERROR(VALUE($D21),0)&lt;&gt;1,"Non attiva",IF(OR(IFERROR(VALUE($J21),0)&lt;&gt;1,IFERROR(VALUE($K21),0)&lt;&gt;1),"Singoli non attivi",IF(OR(IFERROR(INDEX(Offerte!$G$2:$G$200,MATCH($A21&amp;"|"&amp;$H21,Offerte!$L$2:$L$200,0)),"NO")&lt;&gt;"SI",IFERROR(INDEX(Offerte!$G$2:$G$200,MATCH($A21&amp;"|"&amp;$I21,Offerte!$L$2:$L$200,0)),"NO")&lt;&gt;"SI"),"Soglia non superata",IF(OR(IFERROR(VALUE($F21),0)&lt;&gt;1,IFERROR(VALUE($G21),0)&lt;&gt;1),"Buste/PEF non confermati",IF(IFERROR(VALUE($E21),0)&lt;=$U21,"Ribasso non migliorativo",""))))))</f>
        <v/>
      </c>
      <c r="S21" s="21">
        <f>IF($H21="","",IFERROR(INDEX(Offerte!$F$2:$F$200,MATCH($A21&amp;"|"&amp;$H21,Offerte!$L$2:$L$200,0)),0))</f>
        <v/>
      </c>
      <c r="T21" s="21">
        <f>IF($I21="","",IFERROR(INDEX(Offerte!$F$2:$F$200,MATCH($A21&amp;"|"&amp;$I21,Offerte!$L$2:$L$200,0)),0))</f>
        <v/>
      </c>
      <c r="U21" s="21">
        <f>IF($A21="","",ROUND((IFERROR(VALUE($S21),0)+IFERROR(VALUE($T21),0))/2,4))</f>
        <v/>
      </c>
      <c r="V21" s="21">
        <f>IF($A21="","",$C21&amp;"|"&amp;TEXT($Q21,"0.0000"))</f>
        <v/>
      </c>
      <c r="W21" s="21">
        <f>IF($A21="","",$C21&amp;"|"&amp;$A21)</f>
        <v/>
      </c>
    </row>
    <row r="22">
      <c r="A22" s="20" t="n"/>
      <c r="B22" s="20">
        <f>IF($A22="","",IFERROR(INDEX(Offerte!$B$2:$B$200,MATCH($A22,Offerte!$A$2:$A$200,0)),""))</f>
        <v/>
      </c>
      <c r="C22" s="20" t="n"/>
      <c r="D22" s="20" t="n"/>
      <c r="E22" s="20" t="n"/>
      <c r="F22" s="20" t="n"/>
      <c r="G22" s="20" t="n"/>
      <c r="H22" s="21">
        <f>IF($C22="L1+L2","L1",IF($C22="L2+L3","L2",IF($C22="L3+L4","L3",IF($C22="L1+L4","L1",""))))</f>
        <v/>
      </c>
      <c r="I22" s="21">
        <f>IF($C22="L1+L2","L2",IF($C22="L2+L3","L3",IF($C22="L3+L4","L4",IF($C22="L1+L4","L4",""))))</f>
        <v/>
      </c>
      <c r="J22" s="21">
        <f>IF($H22="","",IFERROR(INDEX(Offerte!$D$2:$D$200,MATCH($A22&amp;"|"&amp;$H22,Offerte!$L$2:$L$200,0)),0))</f>
        <v/>
      </c>
      <c r="K22" s="21">
        <f>IF($I22="","",IFERROR(INDEX(Offerte!$D$2:$D$200,MATCH($A22&amp;"|"&amp;$I22,Offerte!$L$2:$L$200,0)),0))</f>
        <v/>
      </c>
      <c r="L22" s="21">
        <f>IF($H22="","",IFERROR(INDEX(Offerte!$E$2:$E$200,MATCH($A22&amp;"|"&amp;$H22,Offerte!$L$2:$L$200,0)),0))</f>
        <v/>
      </c>
      <c r="M22" s="21">
        <f>IF($I22="","",IFERROR(INDEX(Offerte!$E$2:$E$200,MATCH($A22&amp;"|"&amp;$I22,Offerte!$L$2:$L$200,0)),0))</f>
        <v/>
      </c>
      <c r="N22" s="21">
        <f>IF($A22="","",IF(IFERROR(VALUE($D22),0)&lt;&gt;1,"NO",IF(AND(IFERROR(VALUE($J22),0)=1,IFERROR(VALUE($K22),0)=1,IFERROR(INDEX(Offerte!$G$2:$G$200,MATCH($A22&amp;"|"&amp;$H22,Offerte!$L$2:$L$200,0)),"NO")="SI",IFERROR(INDEX(Offerte!$G$2:$G$200,MATCH($A22&amp;"|"&amp;$I22,Offerte!$L$2:$L$200,0)),"NO")="SI",IFERROR(VALUE($F22),0)=1,IFERROR(VALUE($G22),0)=1,IFERROR(VALUE($E22),0)&gt;$U22),"SI","NO")))</f>
        <v/>
      </c>
      <c r="O22" s="21">
        <f>IF($N22="SI",IFERROR(30*(IFERROR(VALUE($E22),0)/MAX(SUMPRODUCT(MAX((Offerte!$C$2:$C$200=$H22)*(IFERROR(Offerte!$D$2:$D$200*1,0)=1)*(IFERROR(Offerte!$E$2:$E$200*1,0)&gt;=Parametri!$B$2)*IFERROR(Offerte!$F$2:$F$200*1,0))),SUMPRODUCT(MAX(($H$5:$H$80=$H22)*($N$5:$N$80="SI")*IFERROR($E$5:$E$80*1,0))),SUMPRODUCT(MAX(($I$5:$I$80=$H22)*($N$5:$N$80="SI")*IFERROR($E$5:$E$80*1,0))))),0),0)</f>
        <v/>
      </c>
      <c r="P22" s="21">
        <f>IF($N22="SI",IFERROR(30*(IFERROR(VALUE($E22),0)/MAX(SUMPRODUCT(MAX((Offerte!$C$2:$C$200=$I22)*(IFERROR(Offerte!$D$2:$D$200*1,0)=1)*(IFERROR(Offerte!$E$2:$E$200*1,0)&gt;=Parametri!$B$2)*IFERROR(Offerte!$F$2:$F$200*1,0))),SUMPRODUCT(MAX(($H$5:$H$80=$I22)*($N$5:$N$80="SI")*IFERROR($E$5:$E$80*1,0))),SUMPRODUCT(MAX(($I$5:$I$80=$I22)*($N$5:$N$80="SI")*IFERROR($E$5:$E$80*1,0))))),0),0)</f>
        <v/>
      </c>
      <c r="Q22" s="21">
        <f>IF($N22="SI",ROUND($L22+$M22+$O22+$P22,4),0)</f>
        <v/>
      </c>
      <c r="R22" s="21">
        <f>IF($A22="","",IF(IFERROR(VALUE($D22),0)&lt;&gt;1,"Non attiva",IF(OR(IFERROR(VALUE($J22),0)&lt;&gt;1,IFERROR(VALUE($K22),0)&lt;&gt;1),"Singoli non attivi",IF(OR(IFERROR(INDEX(Offerte!$G$2:$G$200,MATCH($A22&amp;"|"&amp;$H22,Offerte!$L$2:$L$200,0)),"NO")&lt;&gt;"SI",IFERROR(INDEX(Offerte!$G$2:$G$200,MATCH($A22&amp;"|"&amp;$I22,Offerte!$L$2:$L$200,0)),"NO")&lt;&gt;"SI"),"Soglia non superata",IF(OR(IFERROR(VALUE($F22),0)&lt;&gt;1,IFERROR(VALUE($G22),0)&lt;&gt;1),"Buste/PEF non confermati",IF(IFERROR(VALUE($E22),0)&lt;=$U22,"Ribasso non migliorativo",""))))))</f>
        <v/>
      </c>
      <c r="S22" s="21">
        <f>IF($H22="","",IFERROR(INDEX(Offerte!$F$2:$F$200,MATCH($A22&amp;"|"&amp;$H22,Offerte!$L$2:$L$200,0)),0))</f>
        <v/>
      </c>
      <c r="T22" s="21">
        <f>IF($I22="","",IFERROR(INDEX(Offerte!$F$2:$F$200,MATCH($A22&amp;"|"&amp;$I22,Offerte!$L$2:$L$200,0)),0))</f>
        <v/>
      </c>
      <c r="U22" s="21">
        <f>IF($A22="","",ROUND((IFERROR(VALUE($S22),0)+IFERROR(VALUE($T22),0))/2,4))</f>
        <v/>
      </c>
      <c r="V22" s="21">
        <f>IF($A22="","",$C22&amp;"|"&amp;TEXT($Q22,"0.0000"))</f>
        <v/>
      </c>
      <c r="W22" s="21">
        <f>IF($A22="","",$C22&amp;"|"&amp;$A22)</f>
        <v/>
      </c>
    </row>
    <row r="23">
      <c r="A23" s="20" t="n"/>
      <c r="B23" s="20">
        <f>IF($A23="","",IFERROR(INDEX(Offerte!$B$2:$B$200,MATCH($A23,Offerte!$A$2:$A$200,0)),""))</f>
        <v/>
      </c>
      <c r="C23" s="20" t="n"/>
      <c r="D23" s="20" t="n"/>
      <c r="E23" s="20" t="n"/>
      <c r="F23" s="20" t="n"/>
      <c r="G23" s="20" t="n"/>
      <c r="H23" s="21">
        <f>IF($C23="L1+L2","L1",IF($C23="L2+L3","L2",IF($C23="L3+L4","L3",IF($C23="L1+L4","L1",""))))</f>
        <v/>
      </c>
      <c r="I23" s="21">
        <f>IF($C23="L1+L2","L2",IF($C23="L2+L3","L3",IF($C23="L3+L4","L4",IF($C23="L1+L4","L4",""))))</f>
        <v/>
      </c>
      <c r="J23" s="21">
        <f>IF($H23="","",IFERROR(INDEX(Offerte!$D$2:$D$200,MATCH($A23&amp;"|"&amp;$H23,Offerte!$L$2:$L$200,0)),0))</f>
        <v/>
      </c>
      <c r="K23" s="21">
        <f>IF($I23="","",IFERROR(INDEX(Offerte!$D$2:$D$200,MATCH($A23&amp;"|"&amp;$I23,Offerte!$L$2:$L$200,0)),0))</f>
        <v/>
      </c>
      <c r="L23" s="21">
        <f>IF($H23="","",IFERROR(INDEX(Offerte!$E$2:$E$200,MATCH($A23&amp;"|"&amp;$H23,Offerte!$L$2:$L$200,0)),0))</f>
        <v/>
      </c>
      <c r="M23" s="21">
        <f>IF($I23="","",IFERROR(INDEX(Offerte!$E$2:$E$200,MATCH($A23&amp;"|"&amp;$I23,Offerte!$L$2:$L$200,0)),0))</f>
        <v/>
      </c>
      <c r="N23" s="21">
        <f>IF($A23="","",IF(IFERROR(VALUE($D23),0)&lt;&gt;1,"NO",IF(AND(IFERROR(VALUE($J23),0)=1,IFERROR(VALUE($K23),0)=1,IFERROR(INDEX(Offerte!$G$2:$G$200,MATCH($A23&amp;"|"&amp;$H23,Offerte!$L$2:$L$200,0)),"NO")="SI",IFERROR(INDEX(Offerte!$G$2:$G$200,MATCH($A23&amp;"|"&amp;$I23,Offerte!$L$2:$L$200,0)),"NO")="SI",IFERROR(VALUE($F23),0)=1,IFERROR(VALUE($G23),0)=1,IFERROR(VALUE($E23),0)&gt;$U23),"SI","NO")))</f>
        <v/>
      </c>
      <c r="O23" s="21">
        <f>IF($N23="SI",IFERROR(30*(IFERROR(VALUE($E23),0)/MAX(SUMPRODUCT(MAX((Offerte!$C$2:$C$200=$H23)*(IFERROR(Offerte!$D$2:$D$200*1,0)=1)*(IFERROR(Offerte!$E$2:$E$200*1,0)&gt;=Parametri!$B$2)*IFERROR(Offerte!$F$2:$F$200*1,0))),SUMPRODUCT(MAX(($H$5:$H$80=$H23)*($N$5:$N$80="SI")*IFERROR($E$5:$E$80*1,0))),SUMPRODUCT(MAX(($I$5:$I$80=$H23)*($N$5:$N$80="SI")*IFERROR($E$5:$E$80*1,0))))),0),0)</f>
        <v/>
      </c>
      <c r="P23" s="21">
        <f>IF($N23="SI",IFERROR(30*(IFERROR(VALUE($E23),0)/MAX(SUMPRODUCT(MAX((Offerte!$C$2:$C$200=$I23)*(IFERROR(Offerte!$D$2:$D$200*1,0)=1)*(IFERROR(Offerte!$E$2:$E$200*1,0)&gt;=Parametri!$B$2)*IFERROR(Offerte!$F$2:$F$200*1,0))),SUMPRODUCT(MAX(($H$5:$H$80=$I23)*($N$5:$N$80="SI")*IFERROR($E$5:$E$80*1,0))),SUMPRODUCT(MAX(($I$5:$I$80=$I23)*($N$5:$N$80="SI")*IFERROR($E$5:$E$80*1,0))))),0),0)</f>
        <v/>
      </c>
      <c r="Q23" s="21">
        <f>IF($N23="SI",ROUND($L23+$M23+$O23+$P23,4),0)</f>
        <v/>
      </c>
      <c r="R23" s="21">
        <f>IF($A23="","",IF(IFERROR(VALUE($D23),0)&lt;&gt;1,"Non attiva",IF(OR(IFERROR(VALUE($J23),0)&lt;&gt;1,IFERROR(VALUE($K23),0)&lt;&gt;1),"Singoli non attivi",IF(OR(IFERROR(INDEX(Offerte!$G$2:$G$200,MATCH($A23&amp;"|"&amp;$H23,Offerte!$L$2:$L$200,0)),"NO")&lt;&gt;"SI",IFERROR(INDEX(Offerte!$G$2:$G$200,MATCH($A23&amp;"|"&amp;$I23,Offerte!$L$2:$L$200,0)),"NO")&lt;&gt;"SI"),"Soglia non superata",IF(OR(IFERROR(VALUE($F23),0)&lt;&gt;1,IFERROR(VALUE($G23),0)&lt;&gt;1),"Buste/PEF non confermati",IF(IFERROR(VALUE($E23),0)&lt;=$U23,"Ribasso non migliorativo",""))))))</f>
        <v/>
      </c>
      <c r="S23" s="21">
        <f>IF($H23="","",IFERROR(INDEX(Offerte!$F$2:$F$200,MATCH($A23&amp;"|"&amp;$H23,Offerte!$L$2:$L$200,0)),0))</f>
        <v/>
      </c>
      <c r="T23" s="21">
        <f>IF($I23="","",IFERROR(INDEX(Offerte!$F$2:$F$200,MATCH($A23&amp;"|"&amp;$I23,Offerte!$L$2:$L$200,0)),0))</f>
        <v/>
      </c>
      <c r="U23" s="21">
        <f>IF($A23="","",ROUND((IFERROR(VALUE($S23),0)+IFERROR(VALUE($T23),0))/2,4))</f>
        <v/>
      </c>
      <c r="V23" s="21">
        <f>IF($A23="","",$C23&amp;"|"&amp;TEXT($Q23,"0.0000"))</f>
        <v/>
      </c>
      <c r="W23" s="21">
        <f>IF($A23="","",$C23&amp;"|"&amp;$A23)</f>
        <v/>
      </c>
    </row>
    <row r="24">
      <c r="A24" s="20" t="n"/>
      <c r="B24" s="20">
        <f>IF($A24="","",IFERROR(INDEX(Offerte!$B$2:$B$200,MATCH($A24,Offerte!$A$2:$A$200,0)),""))</f>
        <v/>
      </c>
      <c r="C24" s="20" t="n"/>
      <c r="D24" s="20" t="n"/>
      <c r="E24" s="20" t="n"/>
      <c r="F24" s="20" t="n"/>
      <c r="G24" s="20" t="n"/>
      <c r="H24" s="21">
        <f>IF($C24="L1+L2","L1",IF($C24="L2+L3","L2",IF($C24="L3+L4","L3",IF($C24="L1+L4","L1",""))))</f>
        <v/>
      </c>
      <c r="I24" s="21">
        <f>IF($C24="L1+L2","L2",IF($C24="L2+L3","L3",IF($C24="L3+L4","L4",IF($C24="L1+L4","L4",""))))</f>
        <v/>
      </c>
      <c r="J24" s="21">
        <f>IF($H24="","",IFERROR(INDEX(Offerte!$D$2:$D$200,MATCH($A24&amp;"|"&amp;$H24,Offerte!$L$2:$L$200,0)),0))</f>
        <v/>
      </c>
      <c r="K24" s="21">
        <f>IF($I24="","",IFERROR(INDEX(Offerte!$D$2:$D$200,MATCH($A24&amp;"|"&amp;$I24,Offerte!$L$2:$L$200,0)),0))</f>
        <v/>
      </c>
      <c r="L24" s="21">
        <f>IF($H24="","",IFERROR(INDEX(Offerte!$E$2:$E$200,MATCH($A24&amp;"|"&amp;$H24,Offerte!$L$2:$L$200,0)),0))</f>
        <v/>
      </c>
      <c r="M24" s="21">
        <f>IF($I24="","",IFERROR(INDEX(Offerte!$E$2:$E$200,MATCH($A24&amp;"|"&amp;$I24,Offerte!$L$2:$L$200,0)),0))</f>
        <v/>
      </c>
      <c r="N24" s="21">
        <f>IF($A24="","",IF(IFERROR(VALUE($D24),0)&lt;&gt;1,"NO",IF(AND(IFERROR(VALUE($J24),0)=1,IFERROR(VALUE($K24),0)=1,IFERROR(INDEX(Offerte!$G$2:$G$200,MATCH($A24&amp;"|"&amp;$H24,Offerte!$L$2:$L$200,0)),"NO")="SI",IFERROR(INDEX(Offerte!$G$2:$G$200,MATCH($A24&amp;"|"&amp;$I24,Offerte!$L$2:$L$200,0)),"NO")="SI",IFERROR(VALUE($F24),0)=1,IFERROR(VALUE($G24),0)=1,IFERROR(VALUE($E24),0)&gt;$U24),"SI","NO")))</f>
        <v/>
      </c>
      <c r="O24" s="21">
        <f>IF($N24="SI",IFERROR(30*(IFERROR(VALUE($E24),0)/MAX(SUMPRODUCT(MAX((Offerte!$C$2:$C$200=$H24)*(IFERROR(Offerte!$D$2:$D$200*1,0)=1)*(IFERROR(Offerte!$E$2:$E$200*1,0)&gt;=Parametri!$B$2)*IFERROR(Offerte!$F$2:$F$200*1,0))),SUMPRODUCT(MAX(($H$5:$H$80=$H24)*($N$5:$N$80="SI")*IFERROR($E$5:$E$80*1,0))),SUMPRODUCT(MAX(($I$5:$I$80=$H24)*($N$5:$N$80="SI")*IFERROR($E$5:$E$80*1,0))))),0),0)</f>
        <v/>
      </c>
      <c r="P24" s="21">
        <f>IF($N24="SI",IFERROR(30*(IFERROR(VALUE($E24),0)/MAX(SUMPRODUCT(MAX((Offerte!$C$2:$C$200=$I24)*(IFERROR(Offerte!$D$2:$D$200*1,0)=1)*(IFERROR(Offerte!$E$2:$E$200*1,0)&gt;=Parametri!$B$2)*IFERROR(Offerte!$F$2:$F$200*1,0))),SUMPRODUCT(MAX(($H$5:$H$80=$I24)*($N$5:$N$80="SI")*IFERROR($E$5:$E$80*1,0))),SUMPRODUCT(MAX(($I$5:$I$80=$I24)*($N$5:$N$80="SI")*IFERROR($E$5:$E$80*1,0))))),0),0)</f>
        <v/>
      </c>
      <c r="Q24" s="21">
        <f>IF($N24="SI",ROUND($L24+$M24+$O24+$P24,4),0)</f>
        <v/>
      </c>
      <c r="R24" s="21">
        <f>IF($A24="","",IF(IFERROR(VALUE($D24),0)&lt;&gt;1,"Non attiva",IF(OR(IFERROR(VALUE($J24),0)&lt;&gt;1,IFERROR(VALUE($K24),0)&lt;&gt;1),"Singoli non attivi",IF(OR(IFERROR(INDEX(Offerte!$G$2:$G$200,MATCH($A24&amp;"|"&amp;$H24,Offerte!$L$2:$L$200,0)),"NO")&lt;&gt;"SI",IFERROR(INDEX(Offerte!$G$2:$G$200,MATCH($A24&amp;"|"&amp;$I24,Offerte!$L$2:$L$200,0)),"NO")&lt;&gt;"SI"),"Soglia non superata",IF(OR(IFERROR(VALUE($F24),0)&lt;&gt;1,IFERROR(VALUE($G24),0)&lt;&gt;1),"Buste/PEF non confermati",IF(IFERROR(VALUE($E24),0)&lt;=$U24,"Ribasso non migliorativo",""))))))</f>
        <v/>
      </c>
      <c r="S24" s="21">
        <f>IF($H24="","",IFERROR(INDEX(Offerte!$F$2:$F$200,MATCH($A24&amp;"|"&amp;$H24,Offerte!$L$2:$L$200,0)),0))</f>
        <v/>
      </c>
      <c r="T24" s="21">
        <f>IF($I24="","",IFERROR(INDEX(Offerte!$F$2:$F$200,MATCH($A24&amp;"|"&amp;$I24,Offerte!$L$2:$L$200,0)),0))</f>
        <v/>
      </c>
      <c r="U24" s="21">
        <f>IF($A24="","",ROUND((IFERROR(VALUE($S24),0)+IFERROR(VALUE($T24),0))/2,4))</f>
        <v/>
      </c>
      <c r="V24" s="21">
        <f>IF($A24="","",$C24&amp;"|"&amp;TEXT($Q24,"0.0000"))</f>
        <v/>
      </c>
      <c r="W24" s="21">
        <f>IF($A24="","",$C24&amp;"|"&amp;$A24)</f>
        <v/>
      </c>
    </row>
    <row r="25">
      <c r="A25" s="20" t="n"/>
      <c r="B25" s="20">
        <f>IF($A25="","",IFERROR(INDEX(Offerte!$B$2:$B$200,MATCH($A25,Offerte!$A$2:$A$200,0)),""))</f>
        <v/>
      </c>
      <c r="C25" s="20" t="n"/>
      <c r="D25" s="20" t="n"/>
      <c r="E25" s="20" t="n"/>
      <c r="F25" s="20" t="n"/>
      <c r="G25" s="20" t="n"/>
      <c r="H25" s="21">
        <f>IF($C25="L1+L2","L1",IF($C25="L2+L3","L2",IF($C25="L3+L4","L3",IF($C25="L1+L4","L1",""))))</f>
        <v/>
      </c>
      <c r="I25" s="21">
        <f>IF($C25="L1+L2","L2",IF($C25="L2+L3","L3",IF($C25="L3+L4","L4",IF($C25="L1+L4","L4",""))))</f>
        <v/>
      </c>
      <c r="J25" s="21">
        <f>IF($H25="","",IFERROR(INDEX(Offerte!$D$2:$D$200,MATCH($A25&amp;"|"&amp;$H25,Offerte!$L$2:$L$200,0)),0))</f>
        <v/>
      </c>
      <c r="K25" s="21">
        <f>IF($I25="","",IFERROR(INDEX(Offerte!$D$2:$D$200,MATCH($A25&amp;"|"&amp;$I25,Offerte!$L$2:$L$200,0)),0))</f>
        <v/>
      </c>
      <c r="L25" s="21">
        <f>IF($H25="","",IFERROR(INDEX(Offerte!$E$2:$E$200,MATCH($A25&amp;"|"&amp;$H25,Offerte!$L$2:$L$200,0)),0))</f>
        <v/>
      </c>
      <c r="M25" s="21">
        <f>IF($I25="","",IFERROR(INDEX(Offerte!$E$2:$E$200,MATCH($A25&amp;"|"&amp;$I25,Offerte!$L$2:$L$200,0)),0))</f>
        <v/>
      </c>
      <c r="N25" s="21">
        <f>IF($A25="","",IF(IFERROR(VALUE($D25),0)&lt;&gt;1,"NO",IF(AND(IFERROR(VALUE($J25),0)=1,IFERROR(VALUE($K25),0)=1,IFERROR(INDEX(Offerte!$G$2:$G$200,MATCH($A25&amp;"|"&amp;$H25,Offerte!$L$2:$L$200,0)),"NO")="SI",IFERROR(INDEX(Offerte!$G$2:$G$200,MATCH($A25&amp;"|"&amp;$I25,Offerte!$L$2:$L$200,0)),"NO")="SI",IFERROR(VALUE($F25),0)=1,IFERROR(VALUE($G25),0)=1,IFERROR(VALUE($E25),0)&gt;$U25),"SI","NO")))</f>
        <v/>
      </c>
      <c r="O25" s="21">
        <f>IF($N25="SI",IFERROR(30*(IFERROR(VALUE($E25),0)/MAX(SUMPRODUCT(MAX((Offerte!$C$2:$C$200=$H25)*(IFERROR(Offerte!$D$2:$D$200*1,0)=1)*(IFERROR(Offerte!$E$2:$E$200*1,0)&gt;=Parametri!$B$2)*IFERROR(Offerte!$F$2:$F$200*1,0))),SUMPRODUCT(MAX(($H$5:$H$80=$H25)*($N$5:$N$80="SI")*IFERROR($E$5:$E$80*1,0))),SUMPRODUCT(MAX(($I$5:$I$80=$H25)*($N$5:$N$80="SI")*IFERROR($E$5:$E$80*1,0))))),0),0)</f>
        <v/>
      </c>
      <c r="P25" s="21">
        <f>IF($N25="SI",IFERROR(30*(IFERROR(VALUE($E25),0)/MAX(SUMPRODUCT(MAX((Offerte!$C$2:$C$200=$I25)*(IFERROR(Offerte!$D$2:$D$200*1,0)=1)*(IFERROR(Offerte!$E$2:$E$200*1,0)&gt;=Parametri!$B$2)*IFERROR(Offerte!$F$2:$F$200*1,0))),SUMPRODUCT(MAX(($H$5:$H$80=$I25)*($N$5:$N$80="SI")*IFERROR($E$5:$E$80*1,0))),SUMPRODUCT(MAX(($I$5:$I$80=$I25)*($N$5:$N$80="SI")*IFERROR($E$5:$E$80*1,0))))),0),0)</f>
        <v/>
      </c>
      <c r="Q25" s="21">
        <f>IF($N25="SI",ROUND($L25+$M25+$O25+$P25,4),0)</f>
        <v/>
      </c>
      <c r="R25" s="21">
        <f>IF($A25="","",IF(IFERROR(VALUE($D25),0)&lt;&gt;1,"Non attiva",IF(OR(IFERROR(VALUE($J25),0)&lt;&gt;1,IFERROR(VALUE($K25),0)&lt;&gt;1),"Singoli non attivi",IF(OR(IFERROR(INDEX(Offerte!$G$2:$G$200,MATCH($A25&amp;"|"&amp;$H25,Offerte!$L$2:$L$200,0)),"NO")&lt;&gt;"SI",IFERROR(INDEX(Offerte!$G$2:$G$200,MATCH($A25&amp;"|"&amp;$I25,Offerte!$L$2:$L$200,0)),"NO")&lt;&gt;"SI"),"Soglia non superata",IF(OR(IFERROR(VALUE($F25),0)&lt;&gt;1,IFERROR(VALUE($G25),0)&lt;&gt;1),"Buste/PEF non confermati",IF(IFERROR(VALUE($E25),0)&lt;=$U25,"Ribasso non migliorativo",""))))))</f>
        <v/>
      </c>
      <c r="S25" s="21">
        <f>IF($H25="","",IFERROR(INDEX(Offerte!$F$2:$F$200,MATCH($A25&amp;"|"&amp;$H25,Offerte!$L$2:$L$200,0)),0))</f>
        <v/>
      </c>
      <c r="T25" s="21">
        <f>IF($I25="","",IFERROR(INDEX(Offerte!$F$2:$F$200,MATCH($A25&amp;"|"&amp;$I25,Offerte!$L$2:$L$200,0)),0))</f>
        <v/>
      </c>
      <c r="U25" s="21">
        <f>IF($A25="","",ROUND((IFERROR(VALUE($S25),0)+IFERROR(VALUE($T25),0))/2,4))</f>
        <v/>
      </c>
      <c r="V25" s="21">
        <f>IF($A25="","",$C25&amp;"|"&amp;TEXT($Q25,"0.0000"))</f>
        <v/>
      </c>
      <c r="W25" s="21">
        <f>IF($A25="","",$C25&amp;"|"&amp;$A25)</f>
        <v/>
      </c>
    </row>
    <row r="26">
      <c r="A26" s="20" t="n"/>
      <c r="B26" s="20">
        <f>IF($A26="","",IFERROR(INDEX(Offerte!$B$2:$B$200,MATCH($A26,Offerte!$A$2:$A$200,0)),""))</f>
        <v/>
      </c>
      <c r="C26" s="20" t="n"/>
      <c r="D26" s="20" t="n"/>
      <c r="E26" s="20" t="n"/>
      <c r="F26" s="20" t="n"/>
      <c r="G26" s="20" t="n"/>
      <c r="H26" s="21">
        <f>IF($C26="L1+L2","L1",IF($C26="L2+L3","L2",IF($C26="L3+L4","L3",IF($C26="L1+L4","L1",""))))</f>
        <v/>
      </c>
      <c r="I26" s="21">
        <f>IF($C26="L1+L2","L2",IF($C26="L2+L3","L3",IF($C26="L3+L4","L4",IF($C26="L1+L4","L4",""))))</f>
        <v/>
      </c>
      <c r="J26" s="21">
        <f>IF($H26="","",IFERROR(INDEX(Offerte!$D$2:$D$200,MATCH($A26&amp;"|"&amp;$H26,Offerte!$L$2:$L$200,0)),0))</f>
        <v/>
      </c>
      <c r="K26" s="21">
        <f>IF($I26="","",IFERROR(INDEX(Offerte!$D$2:$D$200,MATCH($A26&amp;"|"&amp;$I26,Offerte!$L$2:$L$200,0)),0))</f>
        <v/>
      </c>
      <c r="L26" s="21">
        <f>IF($H26="","",IFERROR(INDEX(Offerte!$E$2:$E$200,MATCH($A26&amp;"|"&amp;$H26,Offerte!$L$2:$L$200,0)),0))</f>
        <v/>
      </c>
      <c r="M26" s="21">
        <f>IF($I26="","",IFERROR(INDEX(Offerte!$E$2:$E$200,MATCH($A26&amp;"|"&amp;$I26,Offerte!$L$2:$L$200,0)),0))</f>
        <v/>
      </c>
      <c r="N26" s="21">
        <f>IF($A26="","",IF(IFERROR(VALUE($D26),0)&lt;&gt;1,"NO",IF(AND(IFERROR(VALUE($J26),0)=1,IFERROR(VALUE($K26),0)=1,IFERROR(INDEX(Offerte!$G$2:$G$200,MATCH($A26&amp;"|"&amp;$H26,Offerte!$L$2:$L$200,0)),"NO")="SI",IFERROR(INDEX(Offerte!$G$2:$G$200,MATCH($A26&amp;"|"&amp;$I26,Offerte!$L$2:$L$200,0)),"NO")="SI",IFERROR(VALUE($F26),0)=1,IFERROR(VALUE($G26),0)=1,IFERROR(VALUE($E26),0)&gt;$U26),"SI","NO")))</f>
        <v/>
      </c>
      <c r="O26" s="21">
        <f>IF($N26="SI",IFERROR(30*(IFERROR(VALUE($E26),0)/MAX(SUMPRODUCT(MAX((Offerte!$C$2:$C$200=$H26)*(IFERROR(Offerte!$D$2:$D$200*1,0)=1)*(IFERROR(Offerte!$E$2:$E$200*1,0)&gt;=Parametri!$B$2)*IFERROR(Offerte!$F$2:$F$200*1,0))),SUMPRODUCT(MAX(($H$5:$H$80=$H26)*($N$5:$N$80="SI")*IFERROR($E$5:$E$80*1,0))),SUMPRODUCT(MAX(($I$5:$I$80=$H26)*($N$5:$N$80="SI")*IFERROR($E$5:$E$80*1,0))))),0),0)</f>
        <v/>
      </c>
      <c r="P26" s="21">
        <f>IF($N26="SI",IFERROR(30*(IFERROR(VALUE($E26),0)/MAX(SUMPRODUCT(MAX((Offerte!$C$2:$C$200=$I26)*(IFERROR(Offerte!$D$2:$D$200*1,0)=1)*(IFERROR(Offerte!$E$2:$E$200*1,0)&gt;=Parametri!$B$2)*IFERROR(Offerte!$F$2:$F$200*1,0))),SUMPRODUCT(MAX(($H$5:$H$80=$I26)*($N$5:$N$80="SI")*IFERROR($E$5:$E$80*1,0))),SUMPRODUCT(MAX(($I$5:$I$80=$I26)*($N$5:$N$80="SI")*IFERROR($E$5:$E$80*1,0))))),0),0)</f>
        <v/>
      </c>
      <c r="Q26" s="21">
        <f>IF($N26="SI",ROUND($L26+$M26+$O26+$P26,4),0)</f>
        <v/>
      </c>
      <c r="R26" s="21">
        <f>IF($A26="","",IF(IFERROR(VALUE($D26),0)&lt;&gt;1,"Non attiva",IF(OR(IFERROR(VALUE($J26),0)&lt;&gt;1,IFERROR(VALUE($K26),0)&lt;&gt;1),"Singoli non attivi",IF(OR(IFERROR(INDEX(Offerte!$G$2:$G$200,MATCH($A26&amp;"|"&amp;$H26,Offerte!$L$2:$L$200,0)),"NO")&lt;&gt;"SI",IFERROR(INDEX(Offerte!$G$2:$G$200,MATCH($A26&amp;"|"&amp;$I26,Offerte!$L$2:$L$200,0)),"NO")&lt;&gt;"SI"),"Soglia non superata",IF(OR(IFERROR(VALUE($F26),0)&lt;&gt;1,IFERROR(VALUE($G26),0)&lt;&gt;1),"Buste/PEF non confermati",IF(IFERROR(VALUE($E26),0)&lt;=$U26,"Ribasso non migliorativo",""))))))</f>
        <v/>
      </c>
      <c r="S26" s="21">
        <f>IF($H26="","",IFERROR(INDEX(Offerte!$F$2:$F$200,MATCH($A26&amp;"|"&amp;$H26,Offerte!$L$2:$L$200,0)),0))</f>
        <v/>
      </c>
      <c r="T26" s="21">
        <f>IF($I26="","",IFERROR(INDEX(Offerte!$F$2:$F$200,MATCH($A26&amp;"|"&amp;$I26,Offerte!$L$2:$L$200,0)),0))</f>
        <v/>
      </c>
      <c r="U26" s="21">
        <f>IF($A26="","",ROUND((IFERROR(VALUE($S26),0)+IFERROR(VALUE($T26),0))/2,4))</f>
        <v/>
      </c>
      <c r="V26" s="21">
        <f>IF($A26="","",$C26&amp;"|"&amp;TEXT($Q26,"0.0000"))</f>
        <v/>
      </c>
      <c r="W26" s="21">
        <f>IF($A26="","",$C26&amp;"|"&amp;$A26)</f>
        <v/>
      </c>
    </row>
    <row r="27">
      <c r="A27" s="20" t="n"/>
      <c r="B27" s="20">
        <f>IF($A27="","",IFERROR(INDEX(Offerte!$B$2:$B$200,MATCH($A27,Offerte!$A$2:$A$200,0)),""))</f>
        <v/>
      </c>
      <c r="C27" s="20" t="n"/>
      <c r="D27" s="20" t="n"/>
      <c r="E27" s="20" t="n"/>
      <c r="F27" s="20" t="n"/>
      <c r="G27" s="20" t="n"/>
      <c r="H27" s="21">
        <f>IF($C27="L1+L2","L1",IF($C27="L2+L3","L2",IF($C27="L3+L4","L3",IF($C27="L1+L4","L1",""))))</f>
        <v/>
      </c>
      <c r="I27" s="21">
        <f>IF($C27="L1+L2","L2",IF($C27="L2+L3","L3",IF($C27="L3+L4","L4",IF($C27="L1+L4","L4",""))))</f>
        <v/>
      </c>
      <c r="J27" s="21">
        <f>IF($H27="","",IFERROR(INDEX(Offerte!$D$2:$D$200,MATCH($A27&amp;"|"&amp;$H27,Offerte!$L$2:$L$200,0)),0))</f>
        <v/>
      </c>
      <c r="K27" s="21">
        <f>IF($I27="","",IFERROR(INDEX(Offerte!$D$2:$D$200,MATCH($A27&amp;"|"&amp;$I27,Offerte!$L$2:$L$200,0)),0))</f>
        <v/>
      </c>
      <c r="L27" s="21">
        <f>IF($H27="","",IFERROR(INDEX(Offerte!$E$2:$E$200,MATCH($A27&amp;"|"&amp;$H27,Offerte!$L$2:$L$200,0)),0))</f>
        <v/>
      </c>
      <c r="M27" s="21">
        <f>IF($I27="","",IFERROR(INDEX(Offerte!$E$2:$E$200,MATCH($A27&amp;"|"&amp;$I27,Offerte!$L$2:$L$200,0)),0))</f>
        <v/>
      </c>
      <c r="N27" s="21">
        <f>IF($A27="","",IF(IFERROR(VALUE($D27),0)&lt;&gt;1,"NO",IF(AND(IFERROR(VALUE($J27),0)=1,IFERROR(VALUE($K27),0)=1,IFERROR(INDEX(Offerte!$G$2:$G$200,MATCH($A27&amp;"|"&amp;$H27,Offerte!$L$2:$L$200,0)),"NO")="SI",IFERROR(INDEX(Offerte!$G$2:$G$200,MATCH($A27&amp;"|"&amp;$I27,Offerte!$L$2:$L$200,0)),"NO")="SI",IFERROR(VALUE($F27),0)=1,IFERROR(VALUE($G27),0)=1,IFERROR(VALUE($E27),0)&gt;$U27),"SI","NO")))</f>
        <v/>
      </c>
      <c r="O27" s="21">
        <f>IF($N27="SI",IFERROR(30*(IFERROR(VALUE($E27),0)/MAX(SUMPRODUCT(MAX((Offerte!$C$2:$C$200=$H27)*(IFERROR(Offerte!$D$2:$D$200*1,0)=1)*(IFERROR(Offerte!$E$2:$E$200*1,0)&gt;=Parametri!$B$2)*IFERROR(Offerte!$F$2:$F$200*1,0))),SUMPRODUCT(MAX(($H$5:$H$80=$H27)*($N$5:$N$80="SI")*IFERROR($E$5:$E$80*1,0))),SUMPRODUCT(MAX(($I$5:$I$80=$H27)*($N$5:$N$80="SI")*IFERROR($E$5:$E$80*1,0))))),0),0)</f>
        <v/>
      </c>
      <c r="P27" s="21">
        <f>IF($N27="SI",IFERROR(30*(IFERROR(VALUE($E27),0)/MAX(SUMPRODUCT(MAX((Offerte!$C$2:$C$200=$I27)*(IFERROR(Offerte!$D$2:$D$200*1,0)=1)*(IFERROR(Offerte!$E$2:$E$200*1,0)&gt;=Parametri!$B$2)*IFERROR(Offerte!$F$2:$F$200*1,0))),SUMPRODUCT(MAX(($H$5:$H$80=$I27)*($N$5:$N$80="SI")*IFERROR($E$5:$E$80*1,0))),SUMPRODUCT(MAX(($I$5:$I$80=$I27)*($N$5:$N$80="SI")*IFERROR($E$5:$E$80*1,0))))),0),0)</f>
        <v/>
      </c>
      <c r="Q27" s="21">
        <f>IF($N27="SI",ROUND($L27+$M27+$O27+$P27,4),0)</f>
        <v/>
      </c>
      <c r="R27" s="21">
        <f>IF($A27="","",IF(IFERROR(VALUE($D27),0)&lt;&gt;1,"Non attiva",IF(OR(IFERROR(VALUE($J27),0)&lt;&gt;1,IFERROR(VALUE($K27),0)&lt;&gt;1),"Singoli non attivi",IF(OR(IFERROR(INDEX(Offerte!$G$2:$G$200,MATCH($A27&amp;"|"&amp;$H27,Offerte!$L$2:$L$200,0)),"NO")&lt;&gt;"SI",IFERROR(INDEX(Offerte!$G$2:$G$200,MATCH($A27&amp;"|"&amp;$I27,Offerte!$L$2:$L$200,0)),"NO")&lt;&gt;"SI"),"Soglia non superata",IF(OR(IFERROR(VALUE($F27),0)&lt;&gt;1,IFERROR(VALUE($G27),0)&lt;&gt;1),"Buste/PEF non confermati",IF(IFERROR(VALUE($E27),0)&lt;=$U27,"Ribasso non migliorativo",""))))))</f>
        <v/>
      </c>
      <c r="S27" s="21">
        <f>IF($H27="","",IFERROR(INDEX(Offerte!$F$2:$F$200,MATCH($A27&amp;"|"&amp;$H27,Offerte!$L$2:$L$200,0)),0))</f>
        <v/>
      </c>
      <c r="T27" s="21">
        <f>IF($I27="","",IFERROR(INDEX(Offerte!$F$2:$F$200,MATCH($A27&amp;"|"&amp;$I27,Offerte!$L$2:$L$200,0)),0))</f>
        <v/>
      </c>
      <c r="U27" s="21">
        <f>IF($A27="","",ROUND((IFERROR(VALUE($S27),0)+IFERROR(VALUE($T27),0))/2,4))</f>
        <v/>
      </c>
      <c r="V27" s="21">
        <f>IF($A27="","",$C27&amp;"|"&amp;TEXT($Q27,"0.0000"))</f>
        <v/>
      </c>
      <c r="W27" s="21">
        <f>IF($A27="","",$C27&amp;"|"&amp;$A27)</f>
        <v/>
      </c>
    </row>
    <row r="28">
      <c r="A28" s="20" t="n"/>
      <c r="B28" s="20">
        <f>IF($A28="","",IFERROR(INDEX(Offerte!$B$2:$B$200,MATCH($A28,Offerte!$A$2:$A$200,0)),""))</f>
        <v/>
      </c>
      <c r="C28" s="20" t="n"/>
      <c r="D28" s="20" t="n"/>
      <c r="E28" s="20" t="n"/>
      <c r="F28" s="20" t="n"/>
      <c r="G28" s="20" t="n"/>
      <c r="H28" s="21">
        <f>IF($C28="L1+L2","L1",IF($C28="L2+L3","L2",IF($C28="L3+L4","L3",IF($C28="L1+L4","L1",""))))</f>
        <v/>
      </c>
      <c r="I28" s="21">
        <f>IF($C28="L1+L2","L2",IF($C28="L2+L3","L3",IF($C28="L3+L4","L4",IF($C28="L1+L4","L4",""))))</f>
        <v/>
      </c>
      <c r="J28" s="21">
        <f>IF($H28="","",IFERROR(INDEX(Offerte!$D$2:$D$200,MATCH($A28&amp;"|"&amp;$H28,Offerte!$L$2:$L$200,0)),0))</f>
        <v/>
      </c>
      <c r="K28" s="21">
        <f>IF($I28="","",IFERROR(INDEX(Offerte!$D$2:$D$200,MATCH($A28&amp;"|"&amp;$I28,Offerte!$L$2:$L$200,0)),0))</f>
        <v/>
      </c>
      <c r="L28" s="21">
        <f>IF($H28="","",IFERROR(INDEX(Offerte!$E$2:$E$200,MATCH($A28&amp;"|"&amp;$H28,Offerte!$L$2:$L$200,0)),0))</f>
        <v/>
      </c>
      <c r="M28" s="21">
        <f>IF($I28="","",IFERROR(INDEX(Offerte!$E$2:$E$200,MATCH($A28&amp;"|"&amp;$I28,Offerte!$L$2:$L$200,0)),0))</f>
        <v/>
      </c>
      <c r="N28" s="21">
        <f>IF($A28="","",IF(IFERROR(VALUE($D28),0)&lt;&gt;1,"NO",IF(AND(IFERROR(VALUE($J28),0)=1,IFERROR(VALUE($K28),0)=1,IFERROR(INDEX(Offerte!$G$2:$G$200,MATCH($A28&amp;"|"&amp;$H28,Offerte!$L$2:$L$200,0)),"NO")="SI",IFERROR(INDEX(Offerte!$G$2:$G$200,MATCH($A28&amp;"|"&amp;$I28,Offerte!$L$2:$L$200,0)),"NO")="SI",IFERROR(VALUE($F28),0)=1,IFERROR(VALUE($G28),0)=1,IFERROR(VALUE($E28),0)&gt;$U28),"SI","NO")))</f>
        <v/>
      </c>
      <c r="O28" s="21">
        <f>IF($N28="SI",IFERROR(30*(IFERROR(VALUE($E28),0)/MAX(SUMPRODUCT(MAX((Offerte!$C$2:$C$200=$H28)*(IFERROR(Offerte!$D$2:$D$200*1,0)=1)*(IFERROR(Offerte!$E$2:$E$200*1,0)&gt;=Parametri!$B$2)*IFERROR(Offerte!$F$2:$F$200*1,0))),SUMPRODUCT(MAX(($H$5:$H$80=$H28)*($N$5:$N$80="SI")*IFERROR($E$5:$E$80*1,0))),SUMPRODUCT(MAX(($I$5:$I$80=$H28)*($N$5:$N$80="SI")*IFERROR($E$5:$E$80*1,0))))),0),0)</f>
        <v/>
      </c>
      <c r="P28" s="21">
        <f>IF($N28="SI",IFERROR(30*(IFERROR(VALUE($E28),0)/MAX(SUMPRODUCT(MAX((Offerte!$C$2:$C$200=$I28)*(IFERROR(Offerte!$D$2:$D$200*1,0)=1)*(IFERROR(Offerte!$E$2:$E$200*1,0)&gt;=Parametri!$B$2)*IFERROR(Offerte!$F$2:$F$200*1,0))),SUMPRODUCT(MAX(($H$5:$H$80=$I28)*($N$5:$N$80="SI")*IFERROR($E$5:$E$80*1,0))),SUMPRODUCT(MAX(($I$5:$I$80=$I28)*($N$5:$N$80="SI")*IFERROR($E$5:$E$80*1,0))))),0),0)</f>
        <v/>
      </c>
      <c r="Q28" s="21">
        <f>IF($N28="SI",ROUND($L28+$M28+$O28+$P28,4),0)</f>
        <v/>
      </c>
      <c r="R28" s="21">
        <f>IF($A28="","",IF(IFERROR(VALUE($D28),0)&lt;&gt;1,"Non attiva",IF(OR(IFERROR(VALUE($J28),0)&lt;&gt;1,IFERROR(VALUE($K28),0)&lt;&gt;1),"Singoli non attivi",IF(OR(IFERROR(INDEX(Offerte!$G$2:$G$200,MATCH($A28&amp;"|"&amp;$H28,Offerte!$L$2:$L$200,0)),"NO")&lt;&gt;"SI",IFERROR(INDEX(Offerte!$G$2:$G$200,MATCH($A28&amp;"|"&amp;$I28,Offerte!$L$2:$L$200,0)),"NO")&lt;&gt;"SI"),"Soglia non superata",IF(OR(IFERROR(VALUE($F28),0)&lt;&gt;1,IFERROR(VALUE($G28),0)&lt;&gt;1),"Buste/PEF non confermati",IF(IFERROR(VALUE($E28),0)&lt;=$U28,"Ribasso non migliorativo",""))))))</f>
        <v/>
      </c>
      <c r="S28" s="21">
        <f>IF($H28="","",IFERROR(INDEX(Offerte!$F$2:$F$200,MATCH($A28&amp;"|"&amp;$H28,Offerte!$L$2:$L$200,0)),0))</f>
        <v/>
      </c>
      <c r="T28" s="21">
        <f>IF($I28="","",IFERROR(INDEX(Offerte!$F$2:$F$200,MATCH($A28&amp;"|"&amp;$I28,Offerte!$L$2:$L$200,0)),0))</f>
        <v/>
      </c>
      <c r="U28" s="21">
        <f>IF($A28="","",ROUND((IFERROR(VALUE($S28),0)+IFERROR(VALUE($T28),0))/2,4))</f>
        <v/>
      </c>
      <c r="V28" s="21">
        <f>IF($A28="","",$C28&amp;"|"&amp;TEXT($Q28,"0.0000"))</f>
        <v/>
      </c>
      <c r="W28" s="21">
        <f>IF($A28="","",$C28&amp;"|"&amp;$A28)</f>
        <v/>
      </c>
    </row>
    <row r="29">
      <c r="A29" s="20" t="n"/>
      <c r="B29" s="20">
        <f>IF($A29="","",IFERROR(INDEX(Offerte!$B$2:$B$200,MATCH($A29,Offerte!$A$2:$A$200,0)),""))</f>
        <v/>
      </c>
      <c r="C29" s="20" t="n"/>
      <c r="D29" s="20" t="n"/>
      <c r="E29" s="20" t="n"/>
      <c r="F29" s="20" t="n"/>
      <c r="G29" s="20" t="n"/>
      <c r="H29" s="21">
        <f>IF($C29="L1+L2","L1",IF($C29="L2+L3","L2",IF($C29="L3+L4","L3",IF($C29="L1+L4","L1",""))))</f>
        <v/>
      </c>
      <c r="I29" s="21">
        <f>IF($C29="L1+L2","L2",IF($C29="L2+L3","L3",IF($C29="L3+L4","L4",IF($C29="L1+L4","L4",""))))</f>
        <v/>
      </c>
      <c r="J29" s="21">
        <f>IF($H29="","",IFERROR(INDEX(Offerte!$D$2:$D$200,MATCH($A29&amp;"|"&amp;$H29,Offerte!$L$2:$L$200,0)),0))</f>
        <v/>
      </c>
      <c r="K29" s="21">
        <f>IF($I29="","",IFERROR(INDEX(Offerte!$D$2:$D$200,MATCH($A29&amp;"|"&amp;$I29,Offerte!$L$2:$L$200,0)),0))</f>
        <v/>
      </c>
      <c r="L29" s="21">
        <f>IF($H29="","",IFERROR(INDEX(Offerte!$E$2:$E$200,MATCH($A29&amp;"|"&amp;$H29,Offerte!$L$2:$L$200,0)),0))</f>
        <v/>
      </c>
      <c r="M29" s="21">
        <f>IF($I29="","",IFERROR(INDEX(Offerte!$E$2:$E$200,MATCH($A29&amp;"|"&amp;$I29,Offerte!$L$2:$L$200,0)),0))</f>
        <v/>
      </c>
      <c r="N29" s="21">
        <f>IF($A29="","",IF(IFERROR(VALUE($D29),0)&lt;&gt;1,"NO",IF(AND(IFERROR(VALUE($J29),0)=1,IFERROR(VALUE($K29),0)=1,IFERROR(INDEX(Offerte!$G$2:$G$200,MATCH($A29&amp;"|"&amp;$H29,Offerte!$L$2:$L$200,0)),"NO")="SI",IFERROR(INDEX(Offerte!$G$2:$G$200,MATCH($A29&amp;"|"&amp;$I29,Offerte!$L$2:$L$200,0)),"NO")="SI",IFERROR(VALUE($F29),0)=1,IFERROR(VALUE($G29),0)=1,IFERROR(VALUE($E29),0)&gt;$U29),"SI","NO")))</f>
        <v/>
      </c>
      <c r="O29" s="21">
        <f>IF($N29="SI",IFERROR(30*(IFERROR(VALUE($E29),0)/MAX(SUMPRODUCT(MAX((Offerte!$C$2:$C$200=$H29)*(IFERROR(Offerte!$D$2:$D$200*1,0)=1)*(IFERROR(Offerte!$E$2:$E$200*1,0)&gt;=Parametri!$B$2)*IFERROR(Offerte!$F$2:$F$200*1,0))),SUMPRODUCT(MAX(($H$5:$H$80=$H29)*($N$5:$N$80="SI")*IFERROR($E$5:$E$80*1,0))),SUMPRODUCT(MAX(($I$5:$I$80=$H29)*($N$5:$N$80="SI")*IFERROR($E$5:$E$80*1,0))))),0),0)</f>
        <v/>
      </c>
      <c r="P29" s="21">
        <f>IF($N29="SI",IFERROR(30*(IFERROR(VALUE($E29),0)/MAX(SUMPRODUCT(MAX((Offerte!$C$2:$C$200=$I29)*(IFERROR(Offerte!$D$2:$D$200*1,0)=1)*(IFERROR(Offerte!$E$2:$E$200*1,0)&gt;=Parametri!$B$2)*IFERROR(Offerte!$F$2:$F$200*1,0))),SUMPRODUCT(MAX(($H$5:$H$80=$I29)*($N$5:$N$80="SI")*IFERROR($E$5:$E$80*1,0))),SUMPRODUCT(MAX(($I$5:$I$80=$I29)*($N$5:$N$80="SI")*IFERROR($E$5:$E$80*1,0))))),0),0)</f>
        <v/>
      </c>
      <c r="Q29" s="21">
        <f>IF($N29="SI",ROUND($L29+$M29+$O29+$P29,4),0)</f>
        <v/>
      </c>
      <c r="R29" s="21">
        <f>IF($A29="","",IF(IFERROR(VALUE($D29),0)&lt;&gt;1,"Non attiva",IF(OR(IFERROR(VALUE($J29),0)&lt;&gt;1,IFERROR(VALUE($K29),0)&lt;&gt;1),"Singoli non attivi",IF(OR(IFERROR(INDEX(Offerte!$G$2:$G$200,MATCH($A29&amp;"|"&amp;$H29,Offerte!$L$2:$L$200,0)),"NO")&lt;&gt;"SI",IFERROR(INDEX(Offerte!$G$2:$G$200,MATCH($A29&amp;"|"&amp;$I29,Offerte!$L$2:$L$200,0)),"NO")&lt;&gt;"SI"),"Soglia non superata",IF(OR(IFERROR(VALUE($F29),0)&lt;&gt;1,IFERROR(VALUE($G29),0)&lt;&gt;1),"Buste/PEF non confermati",IF(IFERROR(VALUE($E29),0)&lt;=$U29,"Ribasso non migliorativo",""))))))</f>
        <v/>
      </c>
      <c r="S29" s="21">
        <f>IF($H29="","",IFERROR(INDEX(Offerte!$F$2:$F$200,MATCH($A29&amp;"|"&amp;$H29,Offerte!$L$2:$L$200,0)),0))</f>
        <v/>
      </c>
      <c r="T29" s="21">
        <f>IF($I29="","",IFERROR(INDEX(Offerte!$F$2:$F$200,MATCH($A29&amp;"|"&amp;$I29,Offerte!$L$2:$L$200,0)),0))</f>
        <v/>
      </c>
      <c r="U29" s="21">
        <f>IF($A29="","",ROUND((IFERROR(VALUE($S29),0)+IFERROR(VALUE($T29),0))/2,4))</f>
        <v/>
      </c>
      <c r="V29" s="21">
        <f>IF($A29="","",$C29&amp;"|"&amp;TEXT($Q29,"0.0000"))</f>
        <v/>
      </c>
      <c r="W29" s="21">
        <f>IF($A29="","",$C29&amp;"|"&amp;$A29)</f>
        <v/>
      </c>
    </row>
    <row r="30">
      <c r="A30" s="20" t="n"/>
      <c r="B30" s="20">
        <f>IF($A30="","",IFERROR(INDEX(Offerte!$B$2:$B$200,MATCH($A30,Offerte!$A$2:$A$200,0)),""))</f>
        <v/>
      </c>
      <c r="C30" s="20" t="n"/>
      <c r="D30" s="20" t="n"/>
      <c r="E30" s="20" t="n"/>
      <c r="F30" s="20" t="n"/>
      <c r="G30" s="20" t="n"/>
      <c r="H30" s="21">
        <f>IF($C30="L1+L2","L1",IF($C30="L2+L3","L2",IF($C30="L3+L4","L3",IF($C30="L1+L4","L1",""))))</f>
        <v/>
      </c>
      <c r="I30" s="21">
        <f>IF($C30="L1+L2","L2",IF($C30="L2+L3","L3",IF($C30="L3+L4","L4",IF($C30="L1+L4","L4",""))))</f>
        <v/>
      </c>
      <c r="J30" s="21">
        <f>IF($H30="","",IFERROR(INDEX(Offerte!$D$2:$D$200,MATCH($A30&amp;"|"&amp;$H30,Offerte!$L$2:$L$200,0)),0))</f>
        <v/>
      </c>
      <c r="K30" s="21">
        <f>IF($I30="","",IFERROR(INDEX(Offerte!$D$2:$D$200,MATCH($A30&amp;"|"&amp;$I30,Offerte!$L$2:$L$200,0)),0))</f>
        <v/>
      </c>
      <c r="L30" s="21">
        <f>IF($H30="","",IFERROR(INDEX(Offerte!$E$2:$E$200,MATCH($A30&amp;"|"&amp;$H30,Offerte!$L$2:$L$200,0)),0))</f>
        <v/>
      </c>
      <c r="M30" s="21">
        <f>IF($I30="","",IFERROR(INDEX(Offerte!$E$2:$E$200,MATCH($A30&amp;"|"&amp;$I30,Offerte!$L$2:$L$200,0)),0))</f>
        <v/>
      </c>
      <c r="N30" s="21">
        <f>IF($A30="","",IF(IFERROR(VALUE($D30),0)&lt;&gt;1,"NO",IF(AND(IFERROR(VALUE($J30),0)=1,IFERROR(VALUE($K30),0)=1,IFERROR(INDEX(Offerte!$G$2:$G$200,MATCH($A30&amp;"|"&amp;$H30,Offerte!$L$2:$L$200,0)),"NO")="SI",IFERROR(INDEX(Offerte!$G$2:$G$200,MATCH($A30&amp;"|"&amp;$I30,Offerte!$L$2:$L$200,0)),"NO")="SI",IFERROR(VALUE($F30),0)=1,IFERROR(VALUE($G30),0)=1,IFERROR(VALUE($E30),0)&gt;$U30),"SI","NO")))</f>
        <v/>
      </c>
      <c r="O30" s="21">
        <f>IF($N30="SI",IFERROR(30*(IFERROR(VALUE($E30),0)/MAX(SUMPRODUCT(MAX((Offerte!$C$2:$C$200=$H30)*(IFERROR(Offerte!$D$2:$D$200*1,0)=1)*(IFERROR(Offerte!$E$2:$E$200*1,0)&gt;=Parametri!$B$2)*IFERROR(Offerte!$F$2:$F$200*1,0))),SUMPRODUCT(MAX(($H$5:$H$80=$H30)*($N$5:$N$80="SI")*IFERROR($E$5:$E$80*1,0))),SUMPRODUCT(MAX(($I$5:$I$80=$H30)*($N$5:$N$80="SI")*IFERROR($E$5:$E$80*1,0))))),0),0)</f>
        <v/>
      </c>
      <c r="P30" s="21">
        <f>IF($N30="SI",IFERROR(30*(IFERROR(VALUE($E30),0)/MAX(SUMPRODUCT(MAX((Offerte!$C$2:$C$200=$I30)*(IFERROR(Offerte!$D$2:$D$200*1,0)=1)*(IFERROR(Offerte!$E$2:$E$200*1,0)&gt;=Parametri!$B$2)*IFERROR(Offerte!$F$2:$F$200*1,0))),SUMPRODUCT(MAX(($H$5:$H$80=$I30)*($N$5:$N$80="SI")*IFERROR($E$5:$E$80*1,0))),SUMPRODUCT(MAX(($I$5:$I$80=$I30)*($N$5:$N$80="SI")*IFERROR($E$5:$E$80*1,0))))),0),0)</f>
        <v/>
      </c>
      <c r="Q30" s="21">
        <f>IF($N30="SI",ROUND($L30+$M30+$O30+$P30,4),0)</f>
        <v/>
      </c>
      <c r="R30" s="21">
        <f>IF($A30="","",IF(IFERROR(VALUE($D30),0)&lt;&gt;1,"Non attiva",IF(OR(IFERROR(VALUE($J30),0)&lt;&gt;1,IFERROR(VALUE($K30),0)&lt;&gt;1),"Singoli non attivi",IF(OR(IFERROR(INDEX(Offerte!$G$2:$G$200,MATCH($A30&amp;"|"&amp;$H30,Offerte!$L$2:$L$200,0)),"NO")&lt;&gt;"SI",IFERROR(INDEX(Offerte!$G$2:$G$200,MATCH($A30&amp;"|"&amp;$I30,Offerte!$L$2:$L$200,0)),"NO")&lt;&gt;"SI"),"Soglia non superata",IF(OR(IFERROR(VALUE($F30),0)&lt;&gt;1,IFERROR(VALUE($G30),0)&lt;&gt;1),"Buste/PEF non confermati",IF(IFERROR(VALUE($E30),0)&lt;=$U30,"Ribasso non migliorativo",""))))))</f>
        <v/>
      </c>
      <c r="S30" s="21">
        <f>IF($H30="","",IFERROR(INDEX(Offerte!$F$2:$F$200,MATCH($A30&amp;"|"&amp;$H30,Offerte!$L$2:$L$200,0)),0))</f>
        <v/>
      </c>
      <c r="T30" s="21">
        <f>IF($I30="","",IFERROR(INDEX(Offerte!$F$2:$F$200,MATCH($A30&amp;"|"&amp;$I30,Offerte!$L$2:$L$200,0)),0))</f>
        <v/>
      </c>
      <c r="U30" s="21">
        <f>IF($A30="","",ROUND((IFERROR(VALUE($S30),0)+IFERROR(VALUE($T30),0))/2,4))</f>
        <v/>
      </c>
      <c r="V30" s="21">
        <f>IF($A30="","",$C30&amp;"|"&amp;TEXT($Q30,"0.0000"))</f>
        <v/>
      </c>
      <c r="W30" s="21">
        <f>IF($A30="","",$C30&amp;"|"&amp;$A30)</f>
        <v/>
      </c>
    </row>
    <row r="31">
      <c r="A31" s="20" t="n"/>
      <c r="B31" s="20">
        <f>IF($A31="","",IFERROR(INDEX(Offerte!$B$2:$B$200,MATCH($A31,Offerte!$A$2:$A$200,0)),""))</f>
        <v/>
      </c>
      <c r="C31" s="20" t="n"/>
      <c r="D31" s="20" t="n"/>
      <c r="E31" s="20" t="n"/>
      <c r="F31" s="20" t="n"/>
      <c r="G31" s="20" t="n"/>
      <c r="H31" s="21">
        <f>IF($C31="L1+L2","L1",IF($C31="L2+L3","L2",IF($C31="L3+L4","L3",IF($C31="L1+L4","L1",""))))</f>
        <v/>
      </c>
      <c r="I31" s="21">
        <f>IF($C31="L1+L2","L2",IF($C31="L2+L3","L3",IF($C31="L3+L4","L4",IF($C31="L1+L4","L4",""))))</f>
        <v/>
      </c>
      <c r="J31" s="21">
        <f>IF($H31="","",IFERROR(INDEX(Offerte!$D$2:$D$200,MATCH($A31&amp;"|"&amp;$H31,Offerte!$L$2:$L$200,0)),0))</f>
        <v/>
      </c>
      <c r="K31" s="21">
        <f>IF($I31="","",IFERROR(INDEX(Offerte!$D$2:$D$200,MATCH($A31&amp;"|"&amp;$I31,Offerte!$L$2:$L$200,0)),0))</f>
        <v/>
      </c>
      <c r="L31" s="21">
        <f>IF($H31="","",IFERROR(INDEX(Offerte!$E$2:$E$200,MATCH($A31&amp;"|"&amp;$H31,Offerte!$L$2:$L$200,0)),0))</f>
        <v/>
      </c>
      <c r="M31" s="21">
        <f>IF($I31="","",IFERROR(INDEX(Offerte!$E$2:$E$200,MATCH($A31&amp;"|"&amp;$I31,Offerte!$L$2:$L$200,0)),0))</f>
        <v/>
      </c>
      <c r="N31" s="21">
        <f>IF($A31="","",IF(IFERROR(VALUE($D31),0)&lt;&gt;1,"NO",IF(AND(IFERROR(VALUE($J31),0)=1,IFERROR(VALUE($K31),0)=1,IFERROR(INDEX(Offerte!$G$2:$G$200,MATCH($A31&amp;"|"&amp;$H31,Offerte!$L$2:$L$200,0)),"NO")="SI",IFERROR(INDEX(Offerte!$G$2:$G$200,MATCH($A31&amp;"|"&amp;$I31,Offerte!$L$2:$L$200,0)),"NO")="SI",IFERROR(VALUE($F31),0)=1,IFERROR(VALUE($G31),0)=1,IFERROR(VALUE($E31),0)&gt;$U31),"SI","NO")))</f>
        <v/>
      </c>
      <c r="O31" s="21">
        <f>IF($N31="SI",IFERROR(30*(IFERROR(VALUE($E31),0)/MAX(SUMPRODUCT(MAX((Offerte!$C$2:$C$200=$H31)*(IFERROR(Offerte!$D$2:$D$200*1,0)=1)*(IFERROR(Offerte!$E$2:$E$200*1,0)&gt;=Parametri!$B$2)*IFERROR(Offerte!$F$2:$F$200*1,0))),SUMPRODUCT(MAX(($H$5:$H$80=$H31)*($N$5:$N$80="SI")*IFERROR($E$5:$E$80*1,0))),SUMPRODUCT(MAX(($I$5:$I$80=$H31)*($N$5:$N$80="SI")*IFERROR($E$5:$E$80*1,0))))),0),0)</f>
        <v/>
      </c>
      <c r="P31" s="21">
        <f>IF($N31="SI",IFERROR(30*(IFERROR(VALUE($E31),0)/MAX(SUMPRODUCT(MAX((Offerte!$C$2:$C$200=$I31)*(IFERROR(Offerte!$D$2:$D$200*1,0)=1)*(IFERROR(Offerte!$E$2:$E$200*1,0)&gt;=Parametri!$B$2)*IFERROR(Offerte!$F$2:$F$200*1,0))),SUMPRODUCT(MAX(($H$5:$H$80=$I31)*($N$5:$N$80="SI")*IFERROR($E$5:$E$80*1,0))),SUMPRODUCT(MAX(($I$5:$I$80=$I31)*($N$5:$N$80="SI")*IFERROR($E$5:$E$80*1,0))))),0),0)</f>
        <v/>
      </c>
      <c r="Q31" s="21">
        <f>IF($N31="SI",ROUND($L31+$M31+$O31+$P31,4),0)</f>
        <v/>
      </c>
      <c r="R31" s="21">
        <f>IF($A31="","",IF(IFERROR(VALUE($D31),0)&lt;&gt;1,"Non attiva",IF(OR(IFERROR(VALUE($J31),0)&lt;&gt;1,IFERROR(VALUE($K31),0)&lt;&gt;1),"Singoli non attivi",IF(OR(IFERROR(INDEX(Offerte!$G$2:$G$200,MATCH($A31&amp;"|"&amp;$H31,Offerte!$L$2:$L$200,0)),"NO")&lt;&gt;"SI",IFERROR(INDEX(Offerte!$G$2:$G$200,MATCH($A31&amp;"|"&amp;$I31,Offerte!$L$2:$L$200,0)),"NO")&lt;&gt;"SI"),"Soglia non superata",IF(OR(IFERROR(VALUE($F31),0)&lt;&gt;1,IFERROR(VALUE($G31),0)&lt;&gt;1),"Buste/PEF non confermati",IF(IFERROR(VALUE($E31),0)&lt;=$U31,"Ribasso non migliorativo",""))))))</f>
        <v/>
      </c>
      <c r="S31" s="21">
        <f>IF($H31="","",IFERROR(INDEX(Offerte!$F$2:$F$200,MATCH($A31&amp;"|"&amp;$H31,Offerte!$L$2:$L$200,0)),0))</f>
        <v/>
      </c>
      <c r="T31" s="21">
        <f>IF($I31="","",IFERROR(INDEX(Offerte!$F$2:$F$200,MATCH($A31&amp;"|"&amp;$I31,Offerte!$L$2:$L$200,0)),0))</f>
        <v/>
      </c>
      <c r="U31" s="21">
        <f>IF($A31="","",ROUND((IFERROR(VALUE($S31),0)+IFERROR(VALUE($T31),0))/2,4))</f>
        <v/>
      </c>
      <c r="V31" s="21">
        <f>IF($A31="","",$C31&amp;"|"&amp;TEXT($Q31,"0.0000"))</f>
        <v/>
      </c>
      <c r="W31" s="21">
        <f>IF($A31="","",$C31&amp;"|"&amp;$A31)</f>
        <v/>
      </c>
    </row>
    <row r="32">
      <c r="A32" s="20" t="n"/>
      <c r="B32" s="20">
        <f>IF($A32="","",IFERROR(INDEX(Offerte!$B$2:$B$200,MATCH($A32,Offerte!$A$2:$A$200,0)),""))</f>
        <v/>
      </c>
      <c r="C32" s="20" t="n"/>
      <c r="D32" s="20" t="n"/>
      <c r="E32" s="20" t="n"/>
      <c r="F32" s="20" t="n"/>
      <c r="G32" s="20" t="n"/>
      <c r="H32" s="21">
        <f>IF($C32="L1+L2","L1",IF($C32="L2+L3","L2",IF($C32="L3+L4","L3",IF($C32="L1+L4","L1",""))))</f>
        <v/>
      </c>
      <c r="I32" s="21">
        <f>IF($C32="L1+L2","L2",IF($C32="L2+L3","L3",IF($C32="L3+L4","L4",IF($C32="L1+L4","L4",""))))</f>
        <v/>
      </c>
      <c r="J32" s="21">
        <f>IF($H32="","",IFERROR(INDEX(Offerte!$D$2:$D$200,MATCH($A32&amp;"|"&amp;$H32,Offerte!$L$2:$L$200,0)),0))</f>
        <v/>
      </c>
      <c r="K32" s="21">
        <f>IF($I32="","",IFERROR(INDEX(Offerte!$D$2:$D$200,MATCH($A32&amp;"|"&amp;$I32,Offerte!$L$2:$L$200,0)),0))</f>
        <v/>
      </c>
      <c r="L32" s="21">
        <f>IF($H32="","",IFERROR(INDEX(Offerte!$E$2:$E$200,MATCH($A32&amp;"|"&amp;$H32,Offerte!$L$2:$L$200,0)),0))</f>
        <v/>
      </c>
      <c r="M32" s="21">
        <f>IF($I32="","",IFERROR(INDEX(Offerte!$E$2:$E$200,MATCH($A32&amp;"|"&amp;$I32,Offerte!$L$2:$L$200,0)),0))</f>
        <v/>
      </c>
      <c r="N32" s="21">
        <f>IF($A32="","",IF(IFERROR(VALUE($D32),0)&lt;&gt;1,"NO",IF(AND(IFERROR(VALUE($J32),0)=1,IFERROR(VALUE($K32),0)=1,IFERROR(INDEX(Offerte!$G$2:$G$200,MATCH($A32&amp;"|"&amp;$H32,Offerte!$L$2:$L$200,0)),"NO")="SI",IFERROR(INDEX(Offerte!$G$2:$G$200,MATCH($A32&amp;"|"&amp;$I32,Offerte!$L$2:$L$200,0)),"NO")="SI",IFERROR(VALUE($F32),0)=1,IFERROR(VALUE($G32),0)=1,IFERROR(VALUE($E32),0)&gt;$U32),"SI","NO")))</f>
        <v/>
      </c>
      <c r="O32" s="21">
        <f>IF($N32="SI",IFERROR(30*(IFERROR(VALUE($E32),0)/MAX(SUMPRODUCT(MAX((Offerte!$C$2:$C$200=$H32)*(IFERROR(Offerte!$D$2:$D$200*1,0)=1)*(IFERROR(Offerte!$E$2:$E$200*1,0)&gt;=Parametri!$B$2)*IFERROR(Offerte!$F$2:$F$200*1,0))),SUMPRODUCT(MAX(($H$5:$H$80=$H32)*($N$5:$N$80="SI")*IFERROR($E$5:$E$80*1,0))),SUMPRODUCT(MAX(($I$5:$I$80=$H32)*($N$5:$N$80="SI")*IFERROR($E$5:$E$80*1,0))))),0),0)</f>
        <v/>
      </c>
      <c r="P32" s="21">
        <f>IF($N32="SI",IFERROR(30*(IFERROR(VALUE($E32),0)/MAX(SUMPRODUCT(MAX((Offerte!$C$2:$C$200=$I32)*(IFERROR(Offerte!$D$2:$D$200*1,0)=1)*(IFERROR(Offerte!$E$2:$E$200*1,0)&gt;=Parametri!$B$2)*IFERROR(Offerte!$F$2:$F$200*1,0))),SUMPRODUCT(MAX(($H$5:$H$80=$I32)*($N$5:$N$80="SI")*IFERROR($E$5:$E$80*1,0))),SUMPRODUCT(MAX(($I$5:$I$80=$I32)*($N$5:$N$80="SI")*IFERROR($E$5:$E$80*1,0))))),0),0)</f>
        <v/>
      </c>
      <c r="Q32" s="21">
        <f>IF($N32="SI",ROUND($L32+$M32+$O32+$P32,4),0)</f>
        <v/>
      </c>
      <c r="R32" s="21">
        <f>IF($A32="","",IF(IFERROR(VALUE($D32),0)&lt;&gt;1,"Non attiva",IF(OR(IFERROR(VALUE($J32),0)&lt;&gt;1,IFERROR(VALUE($K32),0)&lt;&gt;1),"Singoli non attivi",IF(OR(IFERROR(INDEX(Offerte!$G$2:$G$200,MATCH($A32&amp;"|"&amp;$H32,Offerte!$L$2:$L$200,0)),"NO")&lt;&gt;"SI",IFERROR(INDEX(Offerte!$G$2:$G$200,MATCH($A32&amp;"|"&amp;$I32,Offerte!$L$2:$L$200,0)),"NO")&lt;&gt;"SI"),"Soglia non superata",IF(OR(IFERROR(VALUE($F32),0)&lt;&gt;1,IFERROR(VALUE($G32),0)&lt;&gt;1),"Buste/PEF non confermati",IF(IFERROR(VALUE($E32),0)&lt;=$U32,"Ribasso non migliorativo",""))))))</f>
        <v/>
      </c>
      <c r="S32" s="21">
        <f>IF($H32="","",IFERROR(INDEX(Offerte!$F$2:$F$200,MATCH($A32&amp;"|"&amp;$H32,Offerte!$L$2:$L$200,0)),0))</f>
        <v/>
      </c>
      <c r="T32" s="21">
        <f>IF($I32="","",IFERROR(INDEX(Offerte!$F$2:$F$200,MATCH($A32&amp;"|"&amp;$I32,Offerte!$L$2:$L$200,0)),0))</f>
        <v/>
      </c>
      <c r="U32" s="21">
        <f>IF($A32="","",ROUND((IFERROR(VALUE($S32),0)+IFERROR(VALUE($T32),0))/2,4))</f>
        <v/>
      </c>
      <c r="V32" s="21">
        <f>IF($A32="","",$C32&amp;"|"&amp;TEXT($Q32,"0.0000"))</f>
        <v/>
      </c>
      <c r="W32" s="21">
        <f>IF($A32="","",$C32&amp;"|"&amp;$A32)</f>
        <v/>
      </c>
    </row>
    <row r="33">
      <c r="A33" s="20" t="n"/>
      <c r="B33" s="20">
        <f>IF($A33="","",IFERROR(INDEX(Offerte!$B$2:$B$200,MATCH($A33,Offerte!$A$2:$A$200,0)),""))</f>
        <v/>
      </c>
      <c r="C33" s="20" t="n"/>
      <c r="D33" s="20" t="n"/>
      <c r="E33" s="20" t="n"/>
      <c r="F33" s="20" t="n"/>
      <c r="G33" s="20" t="n"/>
      <c r="H33" s="21">
        <f>IF($C33="L1+L2","L1",IF($C33="L2+L3","L2",IF($C33="L3+L4","L3",IF($C33="L1+L4","L1",""))))</f>
        <v/>
      </c>
      <c r="I33" s="21">
        <f>IF($C33="L1+L2","L2",IF($C33="L2+L3","L3",IF($C33="L3+L4","L4",IF($C33="L1+L4","L4",""))))</f>
        <v/>
      </c>
      <c r="J33" s="21">
        <f>IF($H33="","",IFERROR(INDEX(Offerte!$D$2:$D$200,MATCH($A33&amp;"|"&amp;$H33,Offerte!$L$2:$L$200,0)),0))</f>
        <v/>
      </c>
      <c r="K33" s="21">
        <f>IF($I33="","",IFERROR(INDEX(Offerte!$D$2:$D$200,MATCH($A33&amp;"|"&amp;$I33,Offerte!$L$2:$L$200,0)),0))</f>
        <v/>
      </c>
      <c r="L33" s="21">
        <f>IF($H33="","",IFERROR(INDEX(Offerte!$E$2:$E$200,MATCH($A33&amp;"|"&amp;$H33,Offerte!$L$2:$L$200,0)),0))</f>
        <v/>
      </c>
      <c r="M33" s="21">
        <f>IF($I33="","",IFERROR(INDEX(Offerte!$E$2:$E$200,MATCH($A33&amp;"|"&amp;$I33,Offerte!$L$2:$L$200,0)),0))</f>
        <v/>
      </c>
      <c r="N33" s="21">
        <f>IF($A33="","",IF(IFERROR(VALUE($D33),0)&lt;&gt;1,"NO",IF(AND(IFERROR(VALUE($J33),0)=1,IFERROR(VALUE($K33),0)=1,IFERROR(INDEX(Offerte!$G$2:$G$200,MATCH($A33&amp;"|"&amp;$H33,Offerte!$L$2:$L$200,0)),"NO")="SI",IFERROR(INDEX(Offerte!$G$2:$G$200,MATCH($A33&amp;"|"&amp;$I33,Offerte!$L$2:$L$200,0)),"NO")="SI",IFERROR(VALUE($F33),0)=1,IFERROR(VALUE($G33),0)=1,IFERROR(VALUE($E33),0)&gt;$U33),"SI","NO")))</f>
        <v/>
      </c>
      <c r="O33" s="21">
        <f>IF($N33="SI",IFERROR(30*(IFERROR(VALUE($E33),0)/MAX(SUMPRODUCT(MAX((Offerte!$C$2:$C$200=$H33)*(IFERROR(Offerte!$D$2:$D$200*1,0)=1)*(IFERROR(Offerte!$E$2:$E$200*1,0)&gt;=Parametri!$B$2)*IFERROR(Offerte!$F$2:$F$200*1,0))),SUMPRODUCT(MAX(($H$5:$H$80=$H33)*($N$5:$N$80="SI")*IFERROR($E$5:$E$80*1,0))),SUMPRODUCT(MAX(($I$5:$I$80=$H33)*($N$5:$N$80="SI")*IFERROR($E$5:$E$80*1,0))))),0),0)</f>
        <v/>
      </c>
      <c r="P33" s="21">
        <f>IF($N33="SI",IFERROR(30*(IFERROR(VALUE($E33),0)/MAX(SUMPRODUCT(MAX((Offerte!$C$2:$C$200=$I33)*(IFERROR(Offerte!$D$2:$D$200*1,0)=1)*(IFERROR(Offerte!$E$2:$E$200*1,0)&gt;=Parametri!$B$2)*IFERROR(Offerte!$F$2:$F$200*1,0))),SUMPRODUCT(MAX(($H$5:$H$80=$I33)*($N$5:$N$80="SI")*IFERROR($E$5:$E$80*1,0))),SUMPRODUCT(MAX(($I$5:$I$80=$I33)*($N$5:$N$80="SI")*IFERROR($E$5:$E$80*1,0))))),0),0)</f>
        <v/>
      </c>
      <c r="Q33" s="21">
        <f>IF($N33="SI",ROUND($L33+$M33+$O33+$P33,4),0)</f>
        <v/>
      </c>
      <c r="R33" s="21">
        <f>IF($A33="","",IF(IFERROR(VALUE($D33),0)&lt;&gt;1,"Non attiva",IF(OR(IFERROR(VALUE($J33),0)&lt;&gt;1,IFERROR(VALUE($K33),0)&lt;&gt;1),"Singoli non attivi",IF(OR(IFERROR(INDEX(Offerte!$G$2:$G$200,MATCH($A33&amp;"|"&amp;$H33,Offerte!$L$2:$L$200,0)),"NO")&lt;&gt;"SI",IFERROR(INDEX(Offerte!$G$2:$G$200,MATCH($A33&amp;"|"&amp;$I33,Offerte!$L$2:$L$200,0)),"NO")&lt;&gt;"SI"),"Soglia non superata",IF(OR(IFERROR(VALUE($F33),0)&lt;&gt;1,IFERROR(VALUE($G33),0)&lt;&gt;1),"Buste/PEF non confermati",IF(IFERROR(VALUE($E33),0)&lt;=$U33,"Ribasso non migliorativo",""))))))</f>
        <v/>
      </c>
      <c r="S33" s="21">
        <f>IF($H33="","",IFERROR(INDEX(Offerte!$F$2:$F$200,MATCH($A33&amp;"|"&amp;$H33,Offerte!$L$2:$L$200,0)),0))</f>
        <v/>
      </c>
      <c r="T33" s="21">
        <f>IF($I33="","",IFERROR(INDEX(Offerte!$F$2:$F$200,MATCH($A33&amp;"|"&amp;$I33,Offerte!$L$2:$L$200,0)),0))</f>
        <v/>
      </c>
      <c r="U33" s="21">
        <f>IF($A33="","",ROUND((IFERROR(VALUE($S33),0)+IFERROR(VALUE($T33),0))/2,4))</f>
        <v/>
      </c>
      <c r="V33" s="21">
        <f>IF($A33="","",$C33&amp;"|"&amp;TEXT($Q33,"0.0000"))</f>
        <v/>
      </c>
      <c r="W33" s="21">
        <f>IF($A33="","",$C33&amp;"|"&amp;$A33)</f>
        <v/>
      </c>
    </row>
    <row r="34">
      <c r="A34" s="20" t="n"/>
      <c r="B34" s="20">
        <f>IF($A34="","",IFERROR(INDEX(Offerte!$B$2:$B$200,MATCH($A34,Offerte!$A$2:$A$200,0)),""))</f>
        <v/>
      </c>
      <c r="C34" s="20" t="n"/>
      <c r="D34" s="20" t="n"/>
      <c r="E34" s="20" t="n"/>
      <c r="F34" s="20" t="n"/>
      <c r="G34" s="20" t="n"/>
      <c r="H34" s="21">
        <f>IF($C34="L1+L2","L1",IF($C34="L2+L3","L2",IF($C34="L3+L4","L3",IF($C34="L1+L4","L1",""))))</f>
        <v/>
      </c>
      <c r="I34" s="21">
        <f>IF($C34="L1+L2","L2",IF($C34="L2+L3","L3",IF($C34="L3+L4","L4",IF($C34="L1+L4","L4",""))))</f>
        <v/>
      </c>
      <c r="J34" s="21">
        <f>IF($H34="","",IFERROR(INDEX(Offerte!$D$2:$D$200,MATCH($A34&amp;"|"&amp;$H34,Offerte!$L$2:$L$200,0)),0))</f>
        <v/>
      </c>
      <c r="K34" s="21">
        <f>IF($I34="","",IFERROR(INDEX(Offerte!$D$2:$D$200,MATCH($A34&amp;"|"&amp;$I34,Offerte!$L$2:$L$200,0)),0))</f>
        <v/>
      </c>
      <c r="L34" s="21">
        <f>IF($H34="","",IFERROR(INDEX(Offerte!$E$2:$E$200,MATCH($A34&amp;"|"&amp;$H34,Offerte!$L$2:$L$200,0)),0))</f>
        <v/>
      </c>
      <c r="M34" s="21">
        <f>IF($I34="","",IFERROR(INDEX(Offerte!$E$2:$E$200,MATCH($A34&amp;"|"&amp;$I34,Offerte!$L$2:$L$200,0)),0))</f>
        <v/>
      </c>
      <c r="N34" s="21">
        <f>IF($A34="","",IF(IFERROR(VALUE($D34),0)&lt;&gt;1,"NO",IF(AND(IFERROR(VALUE($J34),0)=1,IFERROR(VALUE($K34),0)=1,IFERROR(INDEX(Offerte!$G$2:$G$200,MATCH($A34&amp;"|"&amp;$H34,Offerte!$L$2:$L$200,0)),"NO")="SI",IFERROR(INDEX(Offerte!$G$2:$G$200,MATCH($A34&amp;"|"&amp;$I34,Offerte!$L$2:$L$200,0)),"NO")="SI",IFERROR(VALUE($F34),0)=1,IFERROR(VALUE($G34),0)=1,IFERROR(VALUE($E34),0)&gt;$U34),"SI","NO")))</f>
        <v/>
      </c>
      <c r="O34" s="21">
        <f>IF($N34="SI",IFERROR(30*(IFERROR(VALUE($E34),0)/MAX(SUMPRODUCT(MAX((Offerte!$C$2:$C$200=$H34)*(IFERROR(Offerte!$D$2:$D$200*1,0)=1)*(IFERROR(Offerte!$E$2:$E$200*1,0)&gt;=Parametri!$B$2)*IFERROR(Offerte!$F$2:$F$200*1,0))),SUMPRODUCT(MAX(($H$5:$H$80=$H34)*($N$5:$N$80="SI")*IFERROR($E$5:$E$80*1,0))),SUMPRODUCT(MAX(($I$5:$I$80=$H34)*($N$5:$N$80="SI")*IFERROR($E$5:$E$80*1,0))))),0),0)</f>
        <v/>
      </c>
      <c r="P34" s="21">
        <f>IF($N34="SI",IFERROR(30*(IFERROR(VALUE($E34),0)/MAX(SUMPRODUCT(MAX((Offerte!$C$2:$C$200=$I34)*(IFERROR(Offerte!$D$2:$D$200*1,0)=1)*(IFERROR(Offerte!$E$2:$E$200*1,0)&gt;=Parametri!$B$2)*IFERROR(Offerte!$F$2:$F$200*1,0))),SUMPRODUCT(MAX(($H$5:$H$80=$I34)*($N$5:$N$80="SI")*IFERROR($E$5:$E$80*1,0))),SUMPRODUCT(MAX(($I$5:$I$80=$I34)*($N$5:$N$80="SI")*IFERROR($E$5:$E$80*1,0))))),0),0)</f>
        <v/>
      </c>
      <c r="Q34" s="21">
        <f>IF($N34="SI",ROUND($L34+$M34+$O34+$P34,4),0)</f>
        <v/>
      </c>
      <c r="R34" s="21">
        <f>IF($A34="","",IF(IFERROR(VALUE($D34),0)&lt;&gt;1,"Non attiva",IF(OR(IFERROR(VALUE($J34),0)&lt;&gt;1,IFERROR(VALUE($K34),0)&lt;&gt;1),"Singoli non attivi",IF(OR(IFERROR(INDEX(Offerte!$G$2:$G$200,MATCH($A34&amp;"|"&amp;$H34,Offerte!$L$2:$L$200,0)),"NO")&lt;&gt;"SI",IFERROR(INDEX(Offerte!$G$2:$G$200,MATCH($A34&amp;"|"&amp;$I34,Offerte!$L$2:$L$200,0)),"NO")&lt;&gt;"SI"),"Soglia non superata",IF(OR(IFERROR(VALUE($F34),0)&lt;&gt;1,IFERROR(VALUE($G34),0)&lt;&gt;1),"Buste/PEF non confermati",IF(IFERROR(VALUE($E34),0)&lt;=$U34,"Ribasso non migliorativo",""))))))</f>
        <v/>
      </c>
      <c r="S34" s="21">
        <f>IF($H34="","",IFERROR(INDEX(Offerte!$F$2:$F$200,MATCH($A34&amp;"|"&amp;$H34,Offerte!$L$2:$L$200,0)),0))</f>
        <v/>
      </c>
      <c r="T34" s="21">
        <f>IF($I34="","",IFERROR(INDEX(Offerte!$F$2:$F$200,MATCH($A34&amp;"|"&amp;$I34,Offerte!$L$2:$L$200,0)),0))</f>
        <v/>
      </c>
      <c r="U34" s="21">
        <f>IF($A34="","",ROUND((IFERROR(VALUE($S34),0)+IFERROR(VALUE($T34),0))/2,4))</f>
        <v/>
      </c>
      <c r="V34" s="21">
        <f>IF($A34="","",$C34&amp;"|"&amp;TEXT($Q34,"0.0000"))</f>
        <v/>
      </c>
      <c r="W34" s="21">
        <f>IF($A34="","",$C34&amp;"|"&amp;$A34)</f>
        <v/>
      </c>
    </row>
    <row r="35">
      <c r="A35" s="20" t="n"/>
      <c r="B35" s="20">
        <f>IF($A35="","",IFERROR(INDEX(Offerte!$B$2:$B$200,MATCH($A35,Offerte!$A$2:$A$200,0)),""))</f>
        <v/>
      </c>
      <c r="C35" s="20" t="n"/>
      <c r="D35" s="20" t="n"/>
      <c r="E35" s="20" t="n"/>
      <c r="F35" s="20" t="n"/>
      <c r="G35" s="20" t="n"/>
      <c r="H35" s="21">
        <f>IF($C35="L1+L2","L1",IF($C35="L2+L3","L2",IF($C35="L3+L4","L3",IF($C35="L1+L4","L1",""))))</f>
        <v/>
      </c>
      <c r="I35" s="21">
        <f>IF($C35="L1+L2","L2",IF($C35="L2+L3","L3",IF($C35="L3+L4","L4",IF($C35="L1+L4","L4",""))))</f>
        <v/>
      </c>
      <c r="J35" s="21">
        <f>IF($H35="","",IFERROR(INDEX(Offerte!$D$2:$D$200,MATCH($A35&amp;"|"&amp;$H35,Offerte!$L$2:$L$200,0)),0))</f>
        <v/>
      </c>
      <c r="K35" s="21">
        <f>IF($I35="","",IFERROR(INDEX(Offerte!$D$2:$D$200,MATCH($A35&amp;"|"&amp;$I35,Offerte!$L$2:$L$200,0)),0))</f>
        <v/>
      </c>
      <c r="L35" s="21">
        <f>IF($H35="","",IFERROR(INDEX(Offerte!$E$2:$E$200,MATCH($A35&amp;"|"&amp;$H35,Offerte!$L$2:$L$200,0)),0))</f>
        <v/>
      </c>
      <c r="M35" s="21">
        <f>IF($I35="","",IFERROR(INDEX(Offerte!$E$2:$E$200,MATCH($A35&amp;"|"&amp;$I35,Offerte!$L$2:$L$200,0)),0))</f>
        <v/>
      </c>
      <c r="N35" s="21">
        <f>IF($A35="","",IF(IFERROR(VALUE($D35),0)&lt;&gt;1,"NO",IF(AND(IFERROR(VALUE($J35),0)=1,IFERROR(VALUE($K35),0)=1,IFERROR(INDEX(Offerte!$G$2:$G$200,MATCH($A35&amp;"|"&amp;$H35,Offerte!$L$2:$L$200,0)),"NO")="SI",IFERROR(INDEX(Offerte!$G$2:$G$200,MATCH($A35&amp;"|"&amp;$I35,Offerte!$L$2:$L$200,0)),"NO")="SI",IFERROR(VALUE($F35),0)=1,IFERROR(VALUE($G35),0)=1,IFERROR(VALUE($E35),0)&gt;$U35),"SI","NO")))</f>
        <v/>
      </c>
      <c r="O35" s="21">
        <f>IF($N35="SI",IFERROR(30*(IFERROR(VALUE($E35),0)/MAX(SUMPRODUCT(MAX((Offerte!$C$2:$C$200=$H35)*(IFERROR(Offerte!$D$2:$D$200*1,0)=1)*(IFERROR(Offerte!$E$2:$E$200*1,0)&gt;=Parametri!$B$2)*IFERROR(Offerte!$F$2:$F$200*1,0))),SUMPRODUCT(MAX(($H$5:$H$80=$H35)*($N$5:$N$80="SI")*IFERROR($E$5:$E$80*1,0))),SUMPRODUCT(MAX(($I$5:$I$80=$H35)*($N$5:$N$80="SI")*IFERROR($E$5:$E$80*1,0))))),0),0)</f>
        <v/>
      </c>
      <c r="P35" s="21">
        <f>IF($N35="SI",IFERROR(30*(IFERROR(VALUE($E35),0)/MAX(SUMPRODUCT(MAX((Offerte!$C$2:$C$200=$I35)*(IFERROR(Offerte!$D$2:$D$200*1,0)=1)*(IFERROR(Offerte!$E$2:$E$200*1,0)&gt;=Parametri!$B$2)*IFERROR(Offerte!$F$2:$F$200*1,0))),SUMPRODUCT(MAX(($H$5:$H$80=$I35)*($N$5:$N$80="SI")*IFERROR($E$5:$E$80*1,0))),SUMPRODUCT(MAX(($I$5:$I$80=$I35)*($N$5:$N$80="SI")*IFERROR($E$5:$E$80*1,0))))),0),0)</f>
        <v/>
      </c>
      <c r="Q35" s="21">
        <f>IF($N35="SI",ROUND($L35+$M35+$O35+$P35,4),0)</f>
        <v/>
      </c>
      <c r="R35" s="21">
        <f>IF($A35="","",IF(IFERROR(VALUE($D35),0)&lt;&gt;1,"Non attiva",IF(OR(IFERROR(VALUE($J35),0)&lt;&gt;1,IFERROR(VALUE($K35),0)&lt;&gt;1),"Singoli non attivi",IF(OR(IFERROR(INDEX(Offerte!$G$2:$G$200,MATCH($A35&amp;"|"&amp;$H35,Offerte!$L$2:$L$200,0)),"NO")&lt;&gt;"SI",IFERROR(INDEX(Offerte!$G$2:$G$200,MATCH($A35&amp;"|"&amp;$I35,Offerte!$L$2:$L$200,0)),"NO")&lt;&gt;"SI"),"Soglia non superata",IF(OR(IFERROR(VALUE($F35),0)&lt;&gt;1,IFERROR(VALUE($G35),0)&lt;&gt;1),"Buste/PEF non confermati",IF(IFERROR(VALUE($E35),0)&lt;=$U35,"Ribasso non migliorativo",""))))))</f>
        <v/>
      </c>
      <c r="S35" s="21">
        <f>IF($H35="","",IFERROR(INDEX(Offerte!$F$2:$F$200,MATCH($A35&amp;"|"&amp;$H35,Offerte!$L$2:$L$200,0)),0))</f>
        <v/>
      </c>
      <c r="T35" s="21">
        <f>IF($I35="","",IFERROR(INDEX(Offerte!$F$2:$F$200,MATCH($A35&amp;"|"&amp;$I35,Offerte!$L$2:$L$200,0)),0))</f>
        <v/>
      </c>
      <c r="U35" s="21">
        <f>IF($A35="","",ROUND((IFERROR(VALUE($S35),0)+IFERROR(VALUE($T35),0))/2,4))</f>
        <v/>
      </c>
      <c r="V35" s="21">
        <f>IF($A35="","",$C35&amp;"|"&amp;TEXT($Q35,"0.0000"))</f>
        <v/>
      </c>
      <c r="W35" s="21">
        <f>IF($A35="","",$C35&amp;"|"&amp;$A35)</f>
        <v/>
      </c>
    </row>
    <row r="36">
      <c r="A36" s="20" t="n"/>
      <c r="B36" s="20">
        <f>IF($A36="","",IFERROR(INDEX(Offerte!$B$2:$B$200,MATCH($A36,Offerte!$A$2:$A$200,0)),""))</f>
        <v/>
      </c>
      <c r="C36" s="20" t="n"/>
      <c r="D36" s="20" t="n"/>
      <c r="E36" s="20" t="n"/>
      <c r="F36" s="20" t="n"/>
      <c r="G36" s="20" t="n"/>
      <c r="H36" s="21">
        <f>IF($C36="L1+L2","L1",IF($C36="L2+L3","L2",IF($C36="L3+L4","L3",IF($C36="L1+L4","L1",""))))</f>
        <v/>
      </c>
      <c r="I36" s="21">
        <f>IF($C36="L1+L2","L2",IF($C36="L2+L3","L3",IF($C36="L3+L4","L4",IF($C36="L1+L4","L4",""))))</f>
        <v/>
      </c>
      <c r="J36" s="21">
        <f>IF($H36="","",IFERROR(INDEX(Offerte!$D$2:$D$200,MATCH($A36&amp;"|"&amp;$H36,Offerte!$L$2:$L$200,0)),0))</f>
        <v/>
      </c>
      <c r="K36" s="21">
        <f>IF($I36="","",IFERROR(INDEX(Offerte!$D$2:$D$200,MATCH($A36&amp;"|"&amp;$I36,Offerte!$L$2:$L$200,0)),0))</f>
        <v/>
      </c>
      <c r="L36" s="21">
        <f>IF($H36="","",IFERROR(INDEX(Offerte!$E$2:$E$200,MATCH($A36&amp;"|"&amp;$H36,Offerte!$L$2:$L$200,0)),0))</f>
        <v/>
      </c>
      <c r="M36" s="21">
        <f>IF($I36="","",IFERROR(INDEX(Offerte!$E$2:$E$200,MATCH($A36&amp;"|"&amp;$I36,Offerte!$L$2:$L$200,0)),0))</f>
        <v/>
      </c>
      <c r="N36" s="21">
        <f>IF($A36="","",IF(IFERROR(VALUE($D36),0)&lt;&gt;1,"NO",IF(AND(IFERROR(VALUE($J36),0)=1,IFERROR(VALUE($K36),0)=1,IFERROR(INDEX(Offerte!$G$2:$G$200,MATCH($A36&amp;"|"&amp;$H36,Offerte!$L$2:$L$200,0)),"NO")="SI",IFERROR(INDEX(Offerte!$G$2:$G$200,MATCH($A36&amp;"|"&amp;$I36,Offerte!$L$2:$L$200,0)),"NO")="SI",IFERROR(VALUE($F36),0)=1,IFERROR(VALUE($G36),0)=1,IFERROR(VALUE($E36),0)&gt;$U36),"SI","NO")))</f>
        <v/>
      </c>
      <c r="O36" s="21">
        <f>IF($N36="SI",IFERROR(30*(IFERROR(VALUE($E36),0)/MAX(SUMPRODUCT(MAX((Offerte!$C$2:$C$200=$H36)*(IFERROR(Offerte!$D$2:$D$200*1,0)=1)*(IFERROR(Offerte!$E$2:$E$200*1,0)&gt;=Parametri!$B$2)*IFERROR(Offerte!$F$2:$F$200*1,0))),SUMPRODUCT(MAX(($H$5:$H$80=$H36)*($N$5:$N$80="SI")*IFERROR($E$5:$E$80*1,0))),SUMPRODUCT(MAX(($I$5:$I$80=$H36)*($N$5:$N$80="SI")*IFERROR($E$5:$E$80*1,0))))),0),0)</f>
        <v/>
      </c>
      <c r="P36" s="21">
        <f>IF($N36="SI",IFERROR(30*(IFERROR(VALUE($E36),0)/MAX(SUMPRODUCT(MAX((Offerte!$C$2:$C$200=$I36)*(IFERROR(Offerte!$D$2:$D$200*1,0)=1)*(IFERROR(Offerte!$E$2:$E$200*1,0)&gt;=Parametri!$B$2)*IFERROR(Offerte!$F$2:$F$200*1,0))),SUMPRODUCT(MAX(($H$5:$H$80=$I36)*($N$5:$N$80="SI")*IFERROR($E$5:$E$80*1,0))),SUMPRODUCT(MAX(($I$5:$I$80=$I36)*($N$5:$N$80="SI")*IFERROR($E$5:$E$80*1,0))))),0),0)</f>
        <v/>
      </c>
      <c r="Q36" s="21">
        <f>IF($N36="SI",ROUND($L36+$M36+$O36+$P36,4),0)</f>
        <v/>
      </c>
      <c r="R36" s="21">
        <f>IF($A36="","",IF(IFERROR(VALUE($D36),0)&lt;&gt;1,"Non attiva",IF(OR(IFERROR(VALUE($J36),0)&lt;&gt;1,IFERROR(VALUE($K36),0)&lt;&gt;1),"Singoli non attivi",IF(OR(IFERROR(INDEX(Offerte!$G$2:$G$200,MATCH($A36&amp;"|"&amp;$H36,Offerte!$L$2:$L$200,0)),"NO")&lt;&gt;"SI",IFERROR(INDEX(Offerte!$G$2:$G$200,MATCH($A36&amp;"|"&amp;$I36,Offerte!$L$2:$L$200,0)),"NO")&lt;&gt;"SI"),"Soglia non superata",IF(OR(IFERROR(VALUE($F36),0)&lt;&gt;1,IFERROR(VALUE($G36),0)&lt;&gt;1),"Buste/PEF non confermati",IF(IFERROR(VALUE($E36),0)&lt;=$U36,"Ribasso non migliorativo",""))))))</f>
        <v/>
      </c>
      <c r="S36" s="21">
        <f>IF($H36="","",IFERROR(INDEX(Offerte!$F$2:$F$200,MATCH($A36&amp;"|"&amp;$H36,Offerte!$L$2:$L$200,0)),0))</f>
        <v/>
      </c>
      <c r="T36" s="21">
        <f>IF($I36="","",IFERROR(INDEX(Offerte!$F$2:$F$200,MATCH($A36&amp;"|"&amp;$I36,Offerte!$L$2:$L$200,0)),0))</f>
        <v/>
      </c>
      <c r="U36" s="21">
        <f>IF($A36="","",ROUND((IFERROR(VALUE($S36),0)+IFERROR(VALUE($T36),0))/2,4))</f>
        <v/>
      </c>
      <c r="V36" s="21">
        <f>IF($A36="","",$C36&amp;"|"&amp;TEXT($Q36,"0.0000"))</f>
        <v/>
      </c>
      <c r="W36" s="21">
        <f>IF($A36="","",$C36&amp;"|"&amp;$A36)</f>
        <v/>
      </c>
    </row>
    <row r="37">
      <c r="A37" s="20" t="n"/>
      <c r="B37" s="20">
        <f>IF($A37="","",IFERROR(INDEX(Offerte!$B$2:$B$200,MATCH($A37,Offerte!$A$2:$A$200,0)),""))</f>
        <v/>
      </c>
      <c r="C37" s="20" t="n"/>
      <c r="D37" s="20" t="n"/>
      <c r="E37" s="20" t="n"/>
      <c r="F37" s="20" t="n"/>
      <c r="G37" s="20" t="n"/>
      <c r="H37" s="21">
        <f>IF($C37="L1+L2","L1",IF($C37="L2+L3","L2",IF($C37="L3+L4","L3",IF($C37="L1+L4","L1",""))))</f>
        <v/>
      </c>
      <c r="I37" s="21">
        <f>IF($C37="L1+L2","L2",IF($C37="L2+L3","L3",IF($C37="L3+L4","L4",IF($C37="L1+L4","L4",""))))</f>
        <v/>
      </c>
      <c r="J37" s="21">
        <f>IF($H37="","",IFERROR(INDEX(Offerte!$D$2:$D$200,MATCH($A37&amp;"|"&amp;$H37,Offerte!$L$2:$L$200,0)),0))</f>
        <v/>
      </c>
      <c r="K37" s="21">
        <f>IF($I37="","",IFERROR(INDEX(Offerte!$D$2:$D$200,MATCH($A37&amp;"|"&amp;$I37,Offerte!$L$2:$L$200,0)),0))</f>
        <v/>
      </c>
      <c r="L37" s="21">
        <f>IF($H37="","",IFERROR(INDEX(Offerte!$E$2:$E$200,MATCH($A37&amp;"|"&amp;$H37,Offerte!$L$2:$L$200,0)),0))</f>
        <v/>
      </c>
      <c r="M37" s="21">
        <f>IF($I37="","",IFERROR(INDEX(Offerte!$E$2:$E$200,MATCH($A37&amp;"|"&amp;$I37,Offerte!$L$2:$L$200,0)),0))</f>
        <v/>
      </c>
      <c r="N37" s="21">
        <f>IF($A37="","",IF(IFERROR(VALUE($D37),0)&lt;&gt;1,"NO",IF(AND(IFERROR(VALUE($J37),0)=1,IFERROR(VALUE($K37),0)=1,IFERROR(INDEX(Offerte!$G$2:$G$200,MATCH($A37&amp;"|"&amp;$H37,Offerte!$L$2:$L$200,0)),"NO")="SI",IFERROR(INDEX(Offerte!$G$2:$G$200,MATCH($A37&amp;"|"&amp;$I37,Offerte!$L$2:$L$200,0)),"NO")="SI",IFERROR(VALUE($F37),0)=1,IFERROR(VALUE($G37),0)=1,IFERROR(VALUE($E37),0)&gt;$U37),"SI","NO")))</f>
        <v/>
      </c>
      <c r="O37" s="21">
        <f>IF($N37="SI",IFERROR(30*(IFERROR(VALUE($E37),0)/MAX(SUMPRODUCT(MAX((Offerte!$C$2:$C$200=$H37)*(IFERROR(Offerte!$D$2:$D$200*1,0)=1)*(IFERROR(Offerte!$E$2:$E$200*1,0)&gt;=Parametri!$B$2)*IFERROR(Offerte!$F$2:$F$200*1,0))),SUMPRODUCT(MAX(($H$5:$H$80=$H37)*($N$5:$N$80="SI")*IFERROR($E$5:$E$80*1,0))),SUMPRODUCT(MAX(($I$5:$I$80=$H37)*($N$5:$N$80="SI")*IFERROR($E$5:$E$80*1,0))))),0),0)</f>
        <v/>
      </c>
      <c r="P37" s="21">
        <f>IF($N37="SI",IFERROR(30*(IFERROR(VALUE($E37),0)/MAX(SUMPRODUCT(MAX((Offerte!$C$2:$C$200=$I37)*(IFERROR(Offerte!$D$2:$D$200*1,0)=1)*(IFERROR(Offerte!$E$2:$E$200*1,0)&gt;=Parametri!$B$2)*IFERROR(Offerte!$F$2:$F$200*1,0))),SUMPRODUCT(MAX(($H$5:$H$80=$I37)*($N$5:$N$80="SI")*IFERROR($E$5:$E$80*1,0))),SUMPRODUCT(MAX(($I$5:$I$80=$I37)*($N$5:$N$80="SI")*IFERROR($E$5:$E$80*1,0))))),0),0)</f>
        <v/>
      </c>
      <c r="Q37" s="21">
        <f>IF($N37="SI",ROUND($L37+$M37+$O37+$P37,4),0)</f>
        <v/>
      </c>
      <c r="R37" s="21">
        <f>IF($A37="","",IF(IFERROR(VALUE($D37),0)&lt;&gt;1,"Non attiva",IF(OR(IFERROR(VALUE($J37),0)&lt;&gt;1,IFERROR(VALUE($K37),0)&lt;&gt;1),"Singoli non attivi",IF(OR(IFERROR(INDEX(Offerte!$G$2:$G$200,MATCH($A37&amp;"|"&amp;$H37,Offerte!$L$2:$L$200,0)),"NO")&lt;&gt;"SI",IFERROR(INDEX(Offerte!$G$2:$G$200,MATCH($A37&amp;"|"&amp;$I37,Offerte!$L$2:$L$200,0)),"NO")&lt;&gt;"SI"),"Soglia non superata",IF(OR(IFERROR(VALUE($F37),0)&lt;&gt;1,IFERROR(VALUE($G37),0)&lt;&gt;1),"Buste/PEF non confermati",IF(IFERROR(VALUE($E37),0)&lt;=$U37,"Ribasso non migliorativo",""))))))</f>
        <v/>
      </c>
      <c r="S37" s="21">
        <f>IF($H37="","",IFERROR(INDEX(Offerte!$F$2:$F$200,MATCH($A37&amp;"|"&amp;$H37,Offerte!$L$2:$L$200,0)),0))</f>
        <v/>
      </c>
      <c r="T37" s="21">
        <f>IF($I37="","",IFERROR(INDEX(Offerte!$F$2:$F$200,MATCH($A37&amp;"|"&amp;$I37,Offerte!$L$2:$L$200,0)),0))</f>
        <v/>
      </c>
      <c r="U37" s="21">
        <f>IF($A37="","",ROUND((IFERROR(VALUE($S37),0)+IFERROR(VALUE($T37),0))/2,4))</f>
        <v/>
      </c>
      <c r="V37" s="21">
        <f>IF($A37="","",$C37&amp;"|"&amp;TEXT($Q37,"0.0000"))</f>
        <v/>
      </c>
      <c r="W37" s="21">
        <f>IF($A37="","",$C37&amp;"|"&amp;$A37)</f>
        <v/>
      </c>
    </row>
    <row r="38">
      <c r="A38" s="20" t="n"/>
      <c r="B38" s="20">
        <f>IF($A38="","",IFERROR(INDEX(Offerte!$B$2:$B$200,MATCH($A38,Offerte!$A$2:$A$200,0)),""))</f>
        <v/>
      </c>
      <c r="C38" s="20" t="n"/>
      <c r="D38" s="20" t="n"/>
      <c r="E38" s="20" t="n"/>
      <c r="F38" s="20" t="n"/>
      <c r="G38" s="20" t="n"/>
      <c r="H38" s="21">
        <f>IF($C38="L1+L2","L1",IF($C38="L2+L3","L2",IF($C38="L3+L4","L3",IF($C38="L1+L4","L1",""))))</f>
        <v/>
      </c>
      <c r="I38" s="21">
        <f>IF($C38="L1+L2","L2",IF($C38="L2+L3","L3",IF($C38="L3+L4","L4",IF($C38="L1+L4","L4",""))))</f>
        <v/>
      </c>
      <c r="J38" s="21">
        <f>IF($H38="","",IFERROR(INDEX(Offerte!$D$2:$D$200,MATCH($A38&amp;"|"&amp;$H38,Offerte!$L$2:$L$200,0)),0))</f>
        <v/>
      </c>
      <c r="K38" s="21">
        <f>IF($I38="","",IFERROR(INDEX(Offerte!$D$2:$D$200,MATCH($A38&amp;"|"&amp;$I38,Offerte!$L$2:$L$200,0)),0))</f>
        <v/>
      </c>
      <c r="L38" s="21">
        <f>IF($H38="","",IFERROR(INDEX(Offerte!$E$2:$E$200,MATCH($A38&amp;"|"&amp;$H38,Offerte!$L$2:$L$200,0)),0))</f>
        <v/>
      </c>
      <c r="M38" s="21">
        <f>IF($I38="","",IFERROR(INDEX(Offerte!$E$2:$E$200,MATCH($A38&amp;"|"&amp;$I38,Offerte!$L$2:$L$200,0)),0))</f>
        <v/>
      </c>
      <c r="N38" s="21">
        <f>IF($A38="","",IF(IFERROR(VALUE($D38),0)&lt;&gt;1,"NO",IF(AND(IFERROR(VALUE($J38),0)=1,IFERROR(VALUE($K38),0)=1,IFERROR(INDEX(Offerte!$G$2:$G$200,MATCH($A38&amp;"|"&amp;$H38,Offerte!$L$2:$L$200,0)),"NO")="SI",IFERROR(INDEX(Offerte!$G$2:$G$200,MATCH($A38&amp;"|"&amp;$I38,Offerte!$L$2:$L$200,0)),"NO")="SI",IFERROR(VALUE($F38),0)=1,IFERROR(VALUE($G38),0)=1,IFERROR(VALUE($E38),0)&gt;$U38),"SI","NO")))</f>
        <v/>
      </c>
      <c r="O38" s="21">
        <f>IF($N38="SI",IFERROR(30*(IFERROR(VALUE($E38),0)/MAX(SUMPRODUCT(MAX((Offerte!$C$2:$C$200=$H38)*(IFERROR(Offerte!$D$2:$D$200*1,0)=1)*(IFERROR(Offerte!$E$2:$E$200*1,0)&gt;=Parametri!$B$2)*IFERROR(Offerte!$F$2:$F$200*1,0))),SUMPRODUCT(MAX(($H$5:$H$80=$H38)*($N$5:$N$80="SI")*IFERROR($E$5:$E$80*1,0))),SUMPRODUCT(MAX(($I$5:$I$80=$H38)*($N$5:$N$80="SI")*IFERROR($E$5:$E$80*1,0))))),0),0)</f>
        <v/>
      </c>
      <c r="P38" s="21">
        <f>IF($N38="SI",IFERROR(30*(IFERROR(VALUE($E38),0)/MAX(SUMPRODUCT(MAX((Offerte!$C$2:$C$200=$I38)*(IFERROR(Offerte!$D$2:$D$200*1,0)=1)*(IFERROR(Offerte!$E$2:$E$200*1,0)&gt;=Parametri!$B$2)*IFERROR(Offerte!$F$2:$F$200*1,0))),SUMPRODUCT(MAX(($H$5:$H$80=$I38)*($N$5:$N$80="SI")*IFERROR($E$5:$E$80*1,0))),SUMPRODUCT(MAX(($I$5:$I$80=$I38)*($N$5:$N$80="SI")*IFERROR($E$5:$E$80*1,0))))),0),0)</f>
        <v/>
      </c>
      <c r="Q38" s="21">
        <f>IF($N38="SI",ROUND($L38+$M38+$O38+$P38,4),0)</f>
        <v/>
      </c>
      <c r="R38" s="21">
        <f>IF($A38="","",IF(IFERROR(VALUE($D38),0)&lt;&gt;1,"Non attiva",IF(OR(IFERROR(VALUE($J38),0)&lt;&gt;1,IFERROR(VALUE($K38),0)&lt;&gt;1),"Singoli non attivi",IF(OR(IFERROR(INDEX(Offerte!$G$2:$G$200,MATCH($A38&amp;"|"&amp;$H38,Offerte!$L$2:$L$200,0)),"NO")&lt;&gt;"SI",IFERROR(INDEX(Offerte!$G$2:$G$200,MATCH($A38&amp;"|"&amp;$I38,Offerte!$L$2:$L$200,0)),"NO")&lt;&gt;"SI"),"Soglia non superata",IF(OR(IFERROR(VALUE($F38),0)&lt;&gt;1,IFERROR(VALUE($G38),0)&lt;&gt;1),"Buste/PEF non confermati",IF(IFERROR(VALUE($E38),0)&lt;=$U38,"Ribasso non migliorativo",""))))))</f>
        <v/>
      </c>
      <c r="S38" s="21">
        <f>IF($H38="","",IFERROR(INDEX(Offerte!$F$2:$F$200,MATCH($A38&amp;"|"&amp;$H38,Offerte!$L$2:$L$200,0)),0))</f>
        <v/>
      </c>
      <c r="T38" s="21">
        <f>IF($I38="","",IFERROR(INDEX(Offerte!$F$2:$F$200,MATCH($A38&amp;"|"&amp;$I38,Offerte!$L$2:$L$200,0)),0))</f>
        <v/>
      </c>
      <c r="U38" s="21">
        <f>IF($A38="","",ROUND((IFERROR(VALUE($S38),0)+IFERROR(VALUE($T38),0))/2,4))</f>
        <v/>
      </c>
      <c r="V38" s="21">
        <f>IF($A38="","",$C38&amp;"|"&amp;TEXT($Q38,"0.0000"))</f>
        <v/>
      </c>
      <c r="W38" s="21">
        <f>IF($A38="","",$C38&amp;"|"&amp;$A38)</f>
        <v/>
      </c>
    </row>
    <row r="39">
      <c r="A39" s="20" t="n"/>
      <c r="B39" s="20">
        <f>IF($A39="","",IFERROR(INDEX(Offerte!$B$2:$B$200,MATCH($A39,Offerte!$A$2:$A$200,0)),""))</f>
        <v/>
      </c>
      <c r="C39" s="20" t="n"/>
      <c r="D39" s="20" t="n"/>
      <c r="E39" s="20" t="n"/>
      <c r="F39" s="20" t="n"/>
      <c r="G39" s="20" t="n"/>
      <c r="H39" s="21">
        <f>IF($C39="L1+L2","L1",IF($C39="L2+L3","L2",IF($C39="L3+L4","L3",IF($C39="L1+L4","L1",""))))</f>
        <v/>
      </c>
      <c r="I39" s="21">
        <f>IF($C39="L1+L2","L2",IF($C39="L2+L3","L3",IF($C39="L3+L4","L4",IF($C39="L1+L4","L4",""))))</f>
        <v/>
      </c>
      <c r="J39" s="21">
        <f>IF($H39="","",IFERROR(INDEX(Offerte!$D$2:$D$200,MATCH($A39&amp;"|"&amp;$H39,Offerte!$L$2:$L$200,0)),0))</f>
        <v/>
      </c>
      <c r="K39" s="21">
        <f>IF($I39="","",IFERROR(INDEX(Offerte!$D$2:$D$200,MATCH($A39&amp;"|"&amp;$I39,Offerte!$L$2:$L$200,0)),0))</f>
        <v/>
      </c>
      <c r="L39" s="21">
        <f>IF($H39="","",IFERROR(INDEX(Offerte!$E$2:$E$200,MATCH($A39&amp;"|"&amp;$H39,Offerte!$L$2:$L$200,0)),0))</f>
        <v/>
      </c>
      <c r="M39" s="21">
        <f>IF($I39="","",IFERROR(INDEX(Offerte!$E$2:$E$200,MATCH($A39&amp;"|"&amp;$I39,Offerte!$L$2:$L$200,0)),0))</f>
        <v/>
      </c>
      <c r="N39" s="21">
        <f>IF($A39="","",IF(IFERROR(VALUE($D39),0)&lt;&gt;1,"NO",IF(AND(IFERROR(VALUE($J39),0)=1,IFERROR(VALUE($K39),0)=1,IFERROR(INDEX(Offerte!$G$2:$G$200,MATCH($A39&amp;"|"&amp;$H39,Offerte!$L$2:$L$200,0)),"NO")="SI",IFERROR(INDEX(Offerte!$G$2:$G$200,MATCH($A39&amp;"|"&amp;$I39,Offerte!$L$2:$L$200,0)),"NO")="SI",IFERROR(VALUE($F39),0)=1,IFERROR(VALUE($G39),0)=1,IFERROR(VALUE($E39),0)&gt;$U39),"SI","NO")))</f>
        <v/>
      </c>
      <c r="O39" s="21">
        <f>IF($N39="SI",IFERROR(30*(IFERROR(VALUE($E39),0)/MAX(SUMPRODUCT(MAX((Offerte!$C$2:$C$200=$H39)*(IFERROR(Offerte!$D$2:$D$200*1,0)=1)*(IFERROR(Offerte!$E$2:$E$200*1,0)&gt;=Parametri!$B$2)*IFERROR(Offerte!$F$2:$F$200*1,0))),SUMPRODUCT(MAX(($H$5:$H$80=$H39)*($N$5:$N$80="SI")*IFERROR($E$5:$E$80*1,0))),SUMPRODUCT(MAX(($I$5:$I$80=$H39)*($N$5:$N$80="SI")*IFERROR($E$5:$E$80*1,0))))),0),0)</f>
        <v/>
      </c>
      <c r="P39" s="21">
        <f>IF($N39="SI",IFERROR(30*(IFERROR(VALUE($E39),0)/MAX(SUMPRODUCT(MAX((Offerte!$C$2:$C$200=$I39)*(IFERROR(Offerte!$D$2:$D$200*1,0)=1)*(IFERROR(Offerte!$E$2:$E$200*1,0)&gt;=Parametri!$B$2)*IFERROR(Offerte!$F$2:$F$200*1,0))),SUMPRODUCT(MAX(($H$5:$H$80=$I39)*($N$5:$N$80="SI")*IFERROR($E$5:$E$80*1,0))),SUMPRODUCT(MAX(($I$5:$I$80=$I39)*($N$5:$N$80="SI")*IFERROR($E$5:$E$80*1,0))))),0),0)</f>
        <v/>
      </c>
      <c r="Q39" s="21">
        <f>IF($N39="SI",ROUND($L39+$M39+$O39+$P39,4),0)</f>
        <v/>
      </c>
      <c r="R39" s="21">
        <f>IF($A39="","",IF(IFERROR(VALUE($D39),0)&lt;&gt;1,"Non attiva",IF(OR(IFERROR(VALUE($J39),0)&lt;&gt;1,IFERROR(VALUE($K39),0)&lt;&gt;1),"Singoli non attivi",IF(OR(IFERROR(INDEX(Offerte!$G$2:$G$200,MATCH($A39&amp;"|"&amp;$H39,Offerte!$L$2:$L$200,0)),"NO")&lt;&gt;"SI",IFERROR(INDEX(Offerte!$G$2:$G$200,MATCH($A39&amp;"|"&amp;$I39,Offerte!$L$2:$L$200,0)),"NO")&lt;&gt;"SI"),"Soglia non superata",IF(OR(IFERROR(VALUE($F39),0)&lt;&gt;1,IFERROR(VALUE($G39),0)&lt;&gt;1),"Buste/PEF non confermati",IF(IFERROR(VALUE($E39),0)&lt;=$U39,"Ribasso non migliorativo",""))))))</f>
        <v/>
      </c>
      <c r="S39" s="21">
        <f>IF($H39="","",IFERROR(INDEX(Offerte!$F$2:$F$200,MATCH($A39&amp;"|"&amp;$H39,Offerte!$L$2:$L$200,0)),0))</f>
        <v/>
      </c>
      <c r="T39" s="21">
        <f>IF($I39="","",IFERROR(INDEX(Offerte!$F$2:$F$200,MATCH($A39&amp;"|"&amp;$I39,Offerte!$L$2:$L$200,0)),0))</f>
        <v/>
      </c>
      <c r="U39" s="21">
        <f>IF($A39="","",ROUND((IFERROR(VALUE($S39),0)+IFERROR(VALUE($T39),0))/2,4))</f>
        <v/>
      </c>
      <c r="V39" s="21">
        <f>IF($A39="","",$C39&amp;"|"&amp;TEXT($Q39,"0.0000"))</f>
        <v/>
      </c>
      <c r="W39" s="21">
        <f>IF($A39="","",$C39&amp;"|"&amp;$A39)</f>
        <v/>
      </c>
    </row>
    <row r="40">
      <c r="A40" s="20" t="n"/>
      <c r="B40" s="20">
        <f>IF($A40="","",IFERROR(INDEX(Offerte!$B$2:$B$200,MATCH($A40,Offerte!$A$2:$A$200,0)),""))</f>
        <v/>
      </c>
      <c r="C40" s="20" t="n"/>
      <c r="D40" s="20" t="n"/>
      <c r="E40" s="20" t="n"/>
      <c r="F40" s="20" t="n"/>
      <c r="G40" s="20" t="n"/>
      <c r="H40" s="21">
        <f>IF($C40="L1+L2","L1",IF($C40="L2+L3","L2",IF($C40="L3+L4","L3",IF($C40="L1+L4","L1",""))))</f>
        <v/>
      </c>
      <c r="I40" s="21">
        <f>IF($C40="L1+L2","L2",IF($C40="L2+L3","L3",IF($C40="L3+L4","L4",IF($C40="L1+L4","L4",""))))</f>
        <v/>
      </c>
      <c r="J40" s="21">
        <f>IF($H40="","",IFERROR(INDEX(Offerte!$D$2:$D$200,MATCH($A40&amp;"|"&amp;$H40,Offerte!$L$2:$L$200,0)),0))</f>
        <v/>
      </c>
      <c r="K40" s="21">
        <f>IF($I40="","",IFERROR(INDEX(Offerte!$D$2:$D$200,MATCH($A40&amp;"|"&amp;$I40,Offerte!$L$2:$L$200,0)),0))</f>
        <v/>
      </c>
      <c r="L40" s="21">
        <f>IF($H40="","",IFERROR(INDEX(Offerte!$E$2:$E$200,MATCH($A40&amp;"|"&amp;$H40,Offerte!$L$2:$L$200,0)),0))</f>
        <v/>
      </c>
      <c r="M40" s="21">
        <f>IF($I40="","",IFERROR(INDEX(Offerte!$E$2:$E$200,MATCH($A40&amp;"|"&amp;$I40,Offerte!$L$2:$L$200,0)),0))</f>
        <v/>
      </c>
      <c r="N40" s="21">
        <f>IF($A40="","",IF(IFERROR(VALUE($D40),0)&lt;&gt;1,"NO",IF(AND(IFERROR(VALUE($J40),0)=1,IFERROR(VALUE($K40),0)=1,IFERROR(INDEX(Offerte!$G$2:$G$200,MATCH($A40&amp;"|"&amp;$H40,Offerte!$L$2:$L$200,0)),"NO")="SI",IFERROR(INDEX(Offerte!$G$2:$G$200,MATCH($A40&amp;"|"&amp;$I40,Offerte!$L$2:$L$200,0)),"NO")="SI",IFERROR(VALUE($F40),0)=1,IFERROR(VALUE($G40),0)=1,IFERROR(VALUE($E40),0)&gt;$U40),"SI","NO")))</f>
        <v/>
      </c>
      <c r="O40" s="21">
        <f>IF($N40="SI",IFERROR(30*(IFERROR(VALUE($E40),0)/MAX(SUMPRODUCT(MAX((Offerte!$C$2:$C$200=$H40)*(IFERROR(Offerte!$D$2:$D$200*1,0)=1)*(IFERROR(Offerte!$E$2:$E$200*1,0)&gt;=Parametri!$B$2)*IFERROR(Offerte!$F$2:$F$200*1,0))),SUMPRODUCT(MAX(($H$5:$H$80=$H40)*($N$5:$N$80="SI")*IFERROR($E$5:$E$80*1,0))),SUMPRODUCT(MAX(($I$5:$I$80=$H40)*($N$5:$N$80="SI")*IFERROR($E$5:$E$80*1,0))))),0),0)</f>
        <v/>
      </c>
      <c r="P40" s="21">
        <f>IF($N40="SI",IFERROR(30*(IFERROR(VALUE($E40),0)/MAX(SUMPRODUCT(MAX((Offerte!$C$2:$C$200=$I40)*(IFERROR(Offerte!$D$2:$D$200*1,0)=1)*(IFERROR(Offerte!$E$2:$E$200*1,0)&gt;=Parametri!$B$2)*IFERROR(Offerte!$F$2:$F$200*1,0))),SUMPRODUCT(MAX(($H$5:$H$80=$I40)*($N$5:$N$80="SI")*IFERROR($E$5:$E$80*1,0))),SUMPRODUCT(MAX(($I$5:$I$80=$I40)*($N$5:$N$80="SI")*IFERROR($E$5:$E$80*1,0))))),0),0)</f>
        <v/>
      </c>
      <c r="Q40" s="21">
        <f>IF($N40="SI",ROUND($L40+$M40+$O40+$P40,4),0)</f>
        <v/>
      </c>
      <c r="R40" s="21">
        <f>IF($A40="","",IF(IFERROR(VALUE($D40),0)&lt;&gt;1,"Non attiva",IF(OR(IFERROR(VALUE($J40),0)&lt;&gt;1,IFERROR(VALUE($K40),0)&lt;&gt;1),"Singoli non attivi",IF(OR(IFERROR(INDEX(Offerte!$G$2:$G$200,MATCH($A40&amp;"|"&amp;$H40,Offerte!$L$2:$L$200,0)),"NO")&lt;&gt;"SI",IFERROR(INDEX(Offerte!$G$2:$G$200,MATCH($A40&amp;"|"&amp;$I40,Offerte!$L$2:$L$200,0)),"NO")&lt;&gt;"SI"),"Soglia non superata",IF(OR(IFERROR(VALUE($F40),0)&lt;&gt;1,IFERROR(VALUE($G40),0)&lt;&gt;1),"Buste/PEF non confermati",IF(IFERROR(VALUE($E40),0)&lt;=$U40,"Ribasso non migliorativo",""))))))</f>
        <v/>
      </c>
      <c r="S40" s="21">
        <f>IF($H40="","",IFERROR(INDEX(Offerte!$F$2:$F$200,MATCH($A40&amp;"|"&amp;$H40,Offerte!$L$2:$L$200,0)),0))</f>
        <v/>
      </c>
      <c r="T40" s="21">
        <f>IF($I40="","",IFERROR(INDEX(Offerte!$F$2:$F$200,MATCH($A40&amp;"|"&amp;$I40,Offerte!$L$2:$L$200,0)),0))</f>
        <v/>
      </c>
      <c r="U40" s="21">
        <f>IF($A40="","",ROUND((IFERROR(VALUE($S40),0)+IFERROR(VALUE($T40),0))/2,4))</f>
        <v/>
      </c>
      <c r="V40" s="21">
        <f>IF($A40="","",$C40&amp;"|"&amp;TEXT($Q40,"0.0000"))</f>
        <v/>
      </c>
      <c r="W40" s="21">
        <f>IF($A40="","",$C40&amp;"|"&amp;$A40)</f>
        <v/>
      </c>
    </row>
    <row r="41">
      <c r="A41" s="20" t="n"/>
      <c r="B41" s="20">
        <f>IF($A41="","",IFERROR(INDEX(Offerte!$B$2:$B$200,MATCH($A41,Offerte!$A$2:$A$200,0)),""))</f>
        <v/>
      </c>
      <c r="C41" s="20" t="n"/>
      <c r="D41" s="20" t="n"/>
      <c r="E41" s="20" t="n"/>
      <c r="F41" s="20" t="n"/>
      <c r="G41" s="20" t="n"/>
      <c r="H41" s="21">
        <f>IF($C41="L1+L2","L1",IF($C41="L2+L3","L2",IF($C41="L3+L4","L3",IF($C41="L1+L4","L1",""))))</f>
        <v/>
      </c>
      <c r="I41" s="21">
        <f>IF($C41="L1+L2","L2",IF($C41="L2+L3","L3",IF($C41="L3+L4","L4",IF($C41="L1+L4","L4",""))))</f>
        <v/>
      </c>
      <c r="J41" s="21">
        <f>IF($H41="","",IFERROR(INDEX(Offerte!$D$2:$D$200,MATCH($A41&amp;"|"&amp;$H41,Offerte!$L$2:$L$200,0)),0))</f>
        <v/>
      </c>
      <c r="K41" s="21">
        <f>IF($I41="","",IFERROR(INDEX(Offerte!$D$2:$D$200,MATCH($A41&amp;"|"&amp;$I41,Offerte!$L$2:$L$200,0)),0))</f>
        <v/>
      </c>
      <c r="L41" s="21">
        <f>IF($H41="","",IFERROR(INDEX(Offerte!$E$2:$E$200,MATCH($A41&amp;"|"&amp;$H41,Offerte!$L$2:$L$200,0)),0))</f>
        <v/>
      </c>
      <c r="M41" s="21">
        <f>IF($I41="","",IFERROR(INDEX(Offerte!$E$2:$E$200,MATCH($A41&amp;"|"&amp;$I41,Offerte!$L$2:$L$200,0)),0))</f>
        <v/>
      </c>
      <c r="N41" s="21">
        <f>IF($A41="","",IF(IFERROR(VALUE($D41),0)&lt;&gt;1,"NO",IF(AND(IFERROR(VALUE($J41),0)=1,IFERROR(VALUE($K41),0)=1,IFERROR(INDEX(Offerte!$G$2:$G$200,MATCH($A41&amp;"|"&amp;$H41,Offerte!$L$2:$L$200,0)),"NO")="SI",IFERROR(INDEX(Offerte!$G$2:$G$200,MATCH($A41&amp;"|"&amp;$I41,Offerte!$L$2:$L$200,0)),"NO")="SI",IFERROR(VALUE($F41),0)=1,IFERROR(VALUE($G41),0)=1,IFERROR(VALUE($E41),0)&gt;$U41),"SI","NO")))</f>
        <v/>
      </c>
      <c r="O41" s="21">
        <f>IF($N41="SI",IFERROR(30*(IFERROR(VALUE($E41),0)/MAX(SUMPRODUCT(MAX((Offerte!$C$2:$C$200=$H41)*(IFERROR(Offerte!$D$2:$D$200*1,0)=1)*(IFERROR(Offerte!$E$2:$E$200*1,0)&gt;=Parametri!$B$2)*IFERROR(Offerte!$F$2:$F$200*1,0))),SUMPRODUCT(MAX(($H$5:$H$80=$H41)*($N$5:$N$80="SI")*IFERROR($E$5:$E$80*1,0))),SUMPRODUCT(MAX(($I$5:$I$80=$H41)*($N$5:$N$80="SI")*IFERROR($E$5:$E$80*1,0))))),0),0)</f>
        <v/>
      </c>
      <c r="P41" s="21">
        <f>IF($N41="SI",IFERROR(30*(IFERROR(VALUE($E41),0)/MAX(SUMPRODUCT(MAX((Offerte!$C$2:$C$200=$I41)*(IFERROR(Offerte!$D$2:$D$200*1,0)=1)*(IFERROR(Offerte!$E$2:$E$200*1,0)&gt;=Parametri!$B$2)*IFERROR(Offerte!$F$2:$F$200*1,0))),SUMPRODUCT(MAX(($H$5:$H$80=$I41)*($N$5:$N$80="SI")*IFERROR($E$5:$E$80*1,0))),SUMPRODUCT(MAX(($I$5:$I$80=$I41)*($N$5:$N$80="SI")*IFERROR($E$5:$E$80*1,0))))),0),0)</f>
        <v/>
      </c>
      <c r="Q41" s="21">
        <f>IF($N41="SI",ROUND($L41+$M41+$O41+$P41,4),0)</f>
        <v/>
      </c>
      <c r="R41" s="21">
        <f>IF($A41="","",IF(IFERROR(VALUE($D41),0)&lt;&gt;1,"Non attiva",IF(OR(IFERROR(VALUE($J41),0)&lt;&gt;1,IFERROR(VALUE($K41),0)&lt;&gt;1),"Singoli non attivi",IF(OR(IFERROR(INDEX(Offerte!$G$2:$G$200,MATCH($A41&amp;"|"&amp;$H41,Offerte!$L$2:$L$200,0)),"NO")&lt;&gt;"SI",IFERROR(INDEX(Offerte!$G$2:$G$200,MATCH($A41&amp;"|"&amp;$I41,Offerte!$L$2:$L$200,0)),"NO")&lt;&gt;"SI"),"Soglia non superata",IF(OR(IFERROR(VALUE($F41),0)&lt;&gt;1,IFERROR(VALUE($G41),0)&lt;&gt;1),"Buste/PEF non confermati",IF(IFERROR(VALUE($E41),0)&lt;=$U41,"Ribasso non migliorativo",""))))))</f>
        <v/>
      </c>
      <c r="S41" s="21">
        <f>IF($H41="","",IFERROR(INDEX(Offerte!$F$2:$F$200,MATCH($A41&amp;"|"&amp;$H41,Offerte!$L$2:$L$200,0)),0))</f>
        <v/>
      </c>
      <c r="T41" s="21">
        <f>IF($I41="","",IFERROR(INDEX(Offerte!$F$2:$F$200,MATCH($A41&amp;"|"&amp;$I41,Offerte!$L$2:$L$200,0)),0))</f>
        <v/>
      </c>
      <c r="U41" s="21">
        <f>IF($A41="","",ROUND((IFERROR(VALUE($S41),0)+IFERROR(VALUE($T41),0))/2,4))</f>
        <v/>
      </c>
      <c r="V41" s="21">
        <f>IF($A41="","",$C41&amp;"|"&amp;TEXT($Q41,"0.0000"))</f>
        <v/>
      </c>
      <c r="W41" s="21">
        <f>IF($A41="","",$C41&amp;"|"&amp;$A41)</f>
        <v/>
      </c>
    </row>
    <row r="42">
      <c r="A42" s="20" t="n"/>
      <c r="B42" s="20">
        <f>IF($A42="","",IFERROR(INDEX(Offerte!$B$2:$B$200,MATCH($A42,Offerte!$A$2:$A$200,0)),""))</f>
        <v/>
      </c>
      <c r="C42" s="20" t="n"/>
      <c r="D42" s="20" t="n"/>
      <c r="E42" s="20" t="n"/>
      <c r="F42" s="20" t="n"/>
      <c r="G42" s="20" t="n"/>
      <c r="H42" s="21">
        <f>IF($C42="L1+L2","L1",IF($C42="L2+L3","L2",IF($C42="L3+L4","L3",IF($C42="L1+L4","L1",""))))</f>
        <v/>
      </c>
      <c r="I42" s="21">
        <f>IF($C42="L1+L2","L2",IF($C42="L2+L3","L3",IF($C42="L3+L4","L4",IF($C42="L1+L4","L4",""))))</f>
        <v/>
      </c>
      <c r="J42" s="21">
        <f>IF($H42="","",IFERROR(INDEX(Offerte!$D$2:$D$200,MATCH($A42&amp;"|"&amp;$H42,Offerte!$L$2:$L$200,0)),0))</f>
        <v/>
      </c>
      <c r="K42" s="21">
        <f>IF($I42="","",IFERROR(INDEX(Offerte!$D$2:$D$200,MATCH($A42&amp;"|"&amp;$I42,Offerte!$L$2:$L$200,0)),0))</f>
        <v/>
      </c>
      <c r="L42" s="21">
        <f>IF($H42="","",IFERROR(INDEX(Offerte!$E$2:$E$200,MATCH($A42&amp;"|"&amp;$H42,Offerte!$L$2:$L$200,0)),0))</f>
        <v/>
      </c>
      <c r="M42" s="21">
        <f>IF($I42="","",IFERROR(INDEX(Offerte!$E$2:$E$200,MATCH($A42&amp;"|"&amp;$I42,Offerte!$L$2:$L$200,0)),0))</f>
        <v/>
      </c>
      <c r="N42" s="21">
        <f>IF($A42="","",IF(IFERROR(VALUE($D42),0)&lt;&gt;1,"NO",IF(AND(IFERROR(VALUE($J42),0)=1,IFERROR(VALUE($K42),0)=1,IFERROR(INDEX(Offerte!$G$2:$G$200,MATCH($A42&amp;"|"&amp;$H42,Offerte!$L$2:$L$200,0)),"NO")="SI",IFERROR(INDEX(Offerte!$G$2:$G$200,MATCH($A42&amp;"|"&amp;$I42,Offerte!$L$2:$L$200,0)),"NO")="SI",IFERROR(VALUE($F42),0)=1,IFERROR(VALUE($G42),0)=1,IFERROR(VALUE($E42),0)&gt;$U42),"SI","NO")))</f>
        <v/>
      </c>
      <c r="O42" s="21">
        <f>IF($N42="SI",IFERROR(30*(IFERROR(VALUE($E42),0)/MAX(SUMPRODUCT(MAX((Offerte!$C$2:$C$200=$H42)*(IFERROR(Offerte!$D$2:$D$200*1,0)=1)*(IFERROR(Offerte!$E$2:$E$200*1,0)&gt;=Parametri!$B$2)*IFERROR(Offerte!$F$2:$F$200*1,0))),SUMPRODUCT(MAX(($H$5:$H$80=$H42)*($N$5:$N$80="SI")*IFERROR($E$5:$E$80*1,0))),SUMPRODUCT(MAX(($I$5:$I$80=$H42)*($N$5:$N$80="SI")*IFERROR($E$5:$E$80*1,0))))),0),0)</f>
        <v/>
      </c>
      <c r="P42" s="21">
        <f>IF($N42="SI",IFERROR(30*(IFERROR(VALUE($E42),0)/MAX(SUMPRODUCT(MAX((Offerte!$C$2:$C$200=$I42)*(IFERROR(Offerte!$D$2:$D$200*1,0)=1)*(IFERROR(Offerte!$E$2:$E$200*1,0)&gt;=Parametri!$B$2)*IFERROR(Offerte!$F$2:$F$200*1,0))),SUMPRODUCT(MAX(($H$5:$H$80=$I42)*($N$5:$N$80="SI")*IFERROR($E$5:$E$80*1,0))),SUMPRODUCT(MAX(($I$5:$I$80=$I42)*($N$5:$N$80="SI")*IFERROR($E$5:$E$80*1,0))))),0),0)</f>
        <v/>
      </c>
      <c r="Q42" s="21">
        <f>IF($N42="SI",ROUND($L42+$M42+$O42+$P42,4),0)</f>
        <v/>
      </c>
      <c r="R42" s="21">
        <f>IF($A42="","",IF(IFERROR(VALUE($D42),0)&lt;&gt;1,"Non attiva",IF(OR(IFERROR(VALUE($J42),0)&lt;&gt;1,IFERROR(VALUE($K42),0)&lt;&gt;1),"Singoli non attivi",IF(OR(IFERROR(INDEX(Offerte!$G$2:$G$200,MATCH($A42&amp;"|"&amp;$H42,Offerte!$L$2:$L$200,0)),"NO")&lt;&gt;"SI",IFERROR(INDEX(Offerte!$G$2:$G$200,MATCH($A42&amp;"|"&amp;$I42,Offerte!$L$2:$L$200,0)),"NO")&lt;&gt;"SI"),"Soglia non superata",IF(OR(IFERROR(VALUE($F42),0)&lt;&gt;1,IFERROR(VALUE($G42),0)&lt;&gt;1),"Buste/PEF non confermati",IF(IFERROR(VALUE($E42),0)&lt;=$U42,"Ribasso non migliorativo",""))))))</f>
        <v/>
      </c>
      <c r="S42" s="21">
        <f>IF($H42="","",IFERROR(INDEX(Offerte!$F$2:$F$200,MATCH($A42&amp;"|"&amp;$H42,Offerte!$L$2:$L$200,0)),0))</f>
        <v/>
      </c>
      <c r="T42" s="21">
        <f>IF($I42="","",IFERROR(INDEX(Offerte!$F$2:$F$200,MATCH($A42&amp;"|"&amp;$I42,Offerte!$L$2:$L$200,0)),0))</f>
        <v/>
      </c>
      <c r="U42" s="21">
        <f>IF($A42="","",ROUND((IFERROR(VALUE($S42),0)+IFERROR(VALUE($T42),0))/2,4))</f>
        <v/>
      </c>
      <c r="V42" s="21">
        <f>IF($A42="","",$C42&amp;"|"&amp;TEXT($Q42,"0.0000"))</f>
        <v/>
      </c>
      <c r="W42" s="21">
        <f>IF($A42="","",$C42&amp;"|"&amp;$A42)</f>
        <v/>
      </c>
    </row>
    <row r="43">
      <c r="A43" s="20" t="n"/>
      <c r="B43" s="20">
        <f>IF($A43="","",IFERROR(INDEX(Offerte!$B$2:$B$200,MATCH($A43,Offerte!$A$2:$A$200,0)),""))</f>
        <v/>
      </c>
      <c r="C43" s="20" t="n"/>
      <c r="D43" s="20" t="n"/>
      <c r="E43" s="20" t="n"/>
      <c r="F43" s="20" t="n"/>
      <c r="G43" s="20" t="n"/>
      <c r="H43" s="21">
        <f>IF($C43="L1+L2","L1",IF($C43="L2+L3","L2",IF($C43="L3+L4","L3",IF($C43="L1+L4","L1",""))))</f>
        <v/>
      </c>
      <c r="I43" s="21">
        <f>IF($C43="L1+L2","L2",IF($C43="L2+L3","L3",IF($C43="L3+L4","L4",IF($C43="L1+L4","L4",""))))</f>
        <v/>
      </c>
      <c r="J43" s="21">
        <f>IF($H43="","",IFERROR(INDEX(Offerte!$D$2:$D$200,MATCH($A43&amp;"|"&amp;$H43,Offerte!$L$2:$L$200,0)),0))</f>
        <v/>
      </c>
      <c r="K43" s="21">
        <f>IF($I43="","",IFERROR(INDEX(Offerte!$D$2:$D$200,MATCH($A43&amp;"|"&amp;$I43,Offerte!$L$2:$L$200,0)),0))</f>
        <v/>
      </c>
      <c r="L43" s="21">
        <f>IF($H43="","",IFERROR(INDEX(Offerte!$E$2:$E$200,MATCH($A43&amp;"|"&amp;$H43,Offerte!$L$2:$L$200,0)),0))</f>
        <v/>
      </c>
      <c r="M43" s="21">
        <f>IF($I43="","",IFERROR(INDEX(Offerte!$E$2:$E$200,MATCH($A43&amp;"|"&amp;$I43,Offerte!$L$2:$L$200,0)),0))</f>
        <v/>
      </c>
      <c r="N43" s="21">
        <f>IF($A43="","",IF(IFERROR(VALUE($D43),0)&lt;&gt;1,"NO",IF(AND(IFERROR(VALUE($J43),0)=1,IFERROR(VALUE($K43),0)=1,IFERROR(INDEX(Offerte!$G$2:$G$200,MATCH($A43&amp;"|"&amp;$H43,Offerte!$L$2:$L$200,0)),"NO")="SI",IFERROR(INDEX(Offerte!$G$2:$G$200,MATCH($A43&amp;"|"&amp;$I43,Offerte!$L$2:$L$200,0)),"NO")="SI",IFERROR(VALUE($F43),0)=1,IFERROR(VALUE($G43),0)=1,IFERROR(VALUE($E43),0)&gt;$U43),"SI","NO")))</f>
        <v/>
      </c>
      <c r="O43" s="21">
        <f>IF($N43="SI",IFERROR(30*(IFERROR(VALUE($E43),0)/MAX(SUMPRODUCT(MAX((Offerte!$C$2:$C$200=$H43)*(IFERROR(Offerte!$D$2:$D$200*1,0)=1)*(IFERROR(Offerte!$E$2:$E$200*1,0)&gt;=Parametri!$B$2)*IFERROR(Offerte!$F$2:$F$200*1,0))),SUMPRODUCT(MAX(($H$5:$H$80=$H43)*($N$5:$N$80="SI")*IFERROR($E$5:$E$80*1,0))),SUMPRODUCT(MAX(($I$5:$I$80=$H43)*($N$5:$N$80="SI")*IFERROR($E$5:$E$80*1,0))))),0),0)</f>
        <v/>
      </c>
      <c r="P43" s="21">
        <f>IF($N43="SI",IFERROR(30*(IFERROR(VALUE($E43),0)/MAX(SUMPRODUCT(MAX((Offerte!$C$2:$C$200=$I43)*(IFERROR(Offerte!$D$2:$D$200*1,0)=1)*(IFERROR(Offerte!$E$2:$E$200*1,0)&gt;=Parametri!$B$2)*IFERROR(Offerte!$F$2:$F$200*1,0))),SUMPRODUCT(MAX(($H$5:$H$80=$I43)*($N$5:$N$80="SI")*IFERROR($E$5:$E$80*1,0))),SUMPRODUCT(MAX(($I$5:$I$80=$I43)*($N$5:$N$80="SI")*IFERROR($E$5:$E$80*1,0))))),0),0)</f>
        <v/>
      </c>
      <c r="Q43" s="21">
        <f>IF($N43="SI",ROUND($L43+$M43+$O43+$P43,4),0)</f>
        <v/>
      </c>
      <c r="R43" s="21">
        <f>IF($A43="","",IF(IFERROR(VALUE($D43),0)&lt;&gt;1,"Non attiva",IF(OR(IFERROR(VALUE($J43),0)&lt;&gt;1,IFERROR(VALUE($K43),0)&lt;&gt;1),"Singoli non attivi",IF(OR(IFERROR(INDEX(Offerte!$G$2:$G$200,MATCH($A43&amp;"|"&amp;$H43,Offerte!$L$2:$L$200,0)),"NO")&lt;&gt;"SI",IFERROR(INDEX(Offerte!$G$2:$G$200,MATCH($A43&amp;"|"&amp;$I43,Offerte!$L$2:$L$200,0)),"NO")&lt;&gt;"SI"),"Soglia non superata",IF(OR(IFERROR(VALUE($F43),0)&lt;&gt;1,IFERROR(VALUE($G43),0)&lt;&gt;1),"Buste/PEF non confermati",IF(IFERROR(VALUE($E43),0)&lt;=$U43,"Ribasso non migliorativo",""))))))</f>
        <v/>
      </c>
      <c r="S43" s="21">
        <f>IF($H43="","",IFERROR(INDEX(Offerte!$F$2:$F$200,MATCH($A43&amp;"|"&amp;$H43,Offerte!$L$2:$L$200,0)),0))</f>
        <v/>
      </c>
      <c r="T43" s="21">
        <f>IF($I43="","",IFERROR(INDEX(Offerte!$F$2:$F$200,MATCH($A43&amp;"|"&amp;$I43,Offerte!$L$2:$L$200,0)),0))</f>
        <v/>
      </c>
      <c r="U43" s="21">
        <f>IF($A43="","",ROUND((IFERROR(VALUE($S43),0)+IFERROR(VALUE($T43),0))/2,4))</f>
        <v/>
      </c>
      <c r="V43" s="21">
        <f>IF($A43="","",$C43&amp;"|"&amp;TEXT($Q43,"0.0000"))</f>
        <v/>
      </c>
      <c r="W43" s="21">
        <f>IF($A43="","",$C43&amp;"|"&amp;$A43)</f>
        <v/>
      </c>
    </row>
    <row r="44">
      <c r="A44" s="20" t="n"/>
      <c r="B44" s="20">
        <f>IF($A44="","",IFERROR(INDEX(Offerte!$B$2:$B$200,MATCH($A44,Offerte!$A$2:$A$200,0)),""))</f>
        <v/>
      </c>
      <c r="C44" s="20" t="n"/>
      <c r="D44" s="20" t="n"/>
      <c r="E44" s="20" t="n"/>
      <c r="F44" s="20" t="n"/>
      <c r="G44" s="20" t="n"/>
      <c r="H44" s="21">
        <f>IF($C44="L1+L2","L1",IF($C44="L2+L3","L2",IF($C44="L3+L4","L3",IF($C44="L1+L4","L1",""))))</f>
        <v/>
      </c>
      <c r="I44" s="21">
        <f>IF($C44="L1+L2","L2",IF($C44="L2+L3","L3",IF($C44="L3+L4","L4",IF($C44="L1+L4","L4",""))))</f>
        <v/>
      </c>
      <c r="J44" s="21">
        <f>IF($H44="","",IFERROR(INDEX(Offerte!$D$2:$D$200,MATCH($A44&amp;"|"&amp;$H44,Offerte!$L$2:$L$200,0)),0))</f>
        <v/>
      </c>
      <c r="K44" s="21">
        <f>IF($I44="","",IFERROR(INDEX(Offerte!$D$2:$D$200,MATCH($A44&amp;"|"&amp;$I44,Offerte!$L$2:$L$200,0)),0))</f>
        <v/>
      </c>
      <c r="L44" s="21">
        <f>IF($H44="","",IFERROR(INDEX(Offerte!$E$2:$E$200,MATCH($A44&amp;"|"&amp;$H44,Offerte!$L$2:$L$200,0)),0))</f>
        <v/>
      </c>
      <c r="M44" s="21">
        <f>IF($I44="","",IFERROR(INDEX(Offerte!$E$2:$E$200,MATCH($A44&amp;"|"&amp;$I44,Offerte!$L$2:$L$200,0)),0))</f>
        <v/>
      </c>
      <c r="N44" s="21">
        <f>IF($A44="","",IF(IFERROR(VALUE($D44),0)&lt;&gt;1,"NO",IF(AND(IFERROR(VALUE($J44),0)=1,IFERROR(VALUE($K44),0)=1,IFERROR(INDEX(Offerte!$G$2:$G$200,MATCH($A44&amp;"|"&amp;$H44,Offerte!$L$2:$L$200,0)),"NO")="SI",IFERROR(INDEX(Offerte!$G$2:$G$200,MATCH($A44&amp;"|"&amp;$I44,Offerte!$L$2:$L$200,0)),"NO")="SI",IFERROR(VALUE($F44),0)=1,IFERROR(VALUE($G44),0)=1,IFERROR(VALUE($E44),0)&gt;$U44),"SI","NO")))</f>
        <v/>
      </c>
      <c r="O44" s="21">
        <f>IF($N44="SI",IFERROR(30*(IFERROR(VALUE($E44),0)/MAX(SUMPRODUCT(MAX((Offerte!$C$2:$C$200=$H44)*(IFERROR(Offerte!$D$2:$D$200*1,0)=1)*(IFERROR(Offerte!$E$2:$E$200*1,0)&gt;=Parametri!$B$2)*IFERROR(Offerte!$F$2:$F$200*1,0))),SUMPRODUCT(MAX(($H$5:$H$80=$H44)*($N$5:$N$80="SI")*IFERROR($E$5:$E$80*1,0))),SUMPRODUCT(MAX(($I$5:$I$80=$H44)*($N$5:$N$80="SI")*IFERROR($E$5:$E$80*1,0))))),0),0)</f>
        <v/>
      </c>
      <c r="P44" s="21">
        <f>IF($N44="SI",IFERROR(30*(IFERROR(VALUE($E44),0)/MAX(SUMPRODUCT(MAX((Offerte!$C$2:$C$200=$I44)*(IFERROR(Offerte!$D$2:$D$200*1,0)=1)*(IFERROR(Offerte!$E$2:$E$200*1,0)&gt;=Parametri!$B$2)*IFERROR(Offerte!$F$2:$F$200*1,0))),SUMPRODUCT(MAX(($H$5:$H$80=$I44)*($N$5:$N$80="SI")*IFERROR($E$5:$E$80*1,0))),SUMPRODUCT(MAX(($I$5:$I$80=$I44)*($N$5:$N$80="SI")*IFERROR($E$5:$E$80*1,0))))),0),0)</f>
        <v/>
      </c>
      <c r="Q44" s="21">
        <f>IF($N44="SI",ROUND($L44+$M44+$O44+$P44,4),0)</f>
        <v/>
      </c>
      <c r="R44" s="21">
        <f>IF($A44="","",IF(IFERROR(VALUE($D44),0)&lt;&gt;1,"Non attiva",IF(OR(IFERROR(VALUE($J44),0)&lt;&gt;1,IFERROR(VALUE($K44),0)&lt;&gt;1),"Singoli non attivi",IF(OR(IFERROR(INDEX(Offerte!$G$2:$G$200,MATCH($A44&amp;"|"&amp;$H44,Offerte!$L$2:$L$200,0)),"NO")&lt;&gt;"SI",IFERROR(INDEX(Offerte!$G$2:$G$200,MATCH($A44&amp;"|"&amp;$I44,Offerte!$L$2:$L$200,0)),"NO")&lt;&gt;"SI"),"Soglia non superata",IF(OR(IFERROR(VALUE($F44),0)&lt;&gt;1,IFERROR(VALUE($G44),0)&lt;&gt;1),"Buste/PEF non confermati",IF(IFERROR(VALUE($E44),0)&lt;=$U44,"Ribasso non migliorativo",""))))))</f>
        <v/>
      </c>
      <c r="S44" s="21">
        <f>IF($H44="","",IFERROR(INDEX(Offerte!$F$2:$F$200,MATCH($A44&amp;"|"&amp;$H44,Offerte!$L$2:$L$200,0)),0))</f>
        <v/>
      </c>
      <c r="T44" s="21">
        <f>IF($I44="","",IFERROR(INDEX(Offerte!$F$2:$F$200,MATCH($A44&amp;"|"&amp;$I44,Offerte!$L$2:$L$200,0)),0))</f>
        <v/>
      </c>
      <c r="U44" s="21">
        <f>IF($A44="","",ROUND((IFERROR(VALUE($S44),0)+IFERROR(VALUE($T44),0))/2,4))</f>
        <v/>
      </c>
      <c r="V44" s="21">
        <f>IF($A44="","",$C44&amp;"|"&amp;TEXT($Q44,"0.0000"))</f>
        <v/>
      </c>
      <c r="W44" s="21">
        <f>IF($A44="","",$C44&amp;"|"&amp;$A44)</f>
        <v/>
      </c>
    </row>
    <row r="45">
      <c r="A45" s="20" t="n"/>
      <c r="B45" s="20">
        <f>IF($A45="","",IFERROR(INDEX(Offerte!$B$2:$B$200,MATCH($A45,Offerte!$A$2:$A$200,0)),""))</f>
        <v/>
      </c>
      <c r="C45" s="20" t="n"/>
      <c r="D45" s="20" t="n"/>
      <c r="E45" s="20" t="n"/>
      <c r="F45" s="20" t="n"/>
      <c r="G45" s="20" t="n"/>
      <c r="H45" s="21">
        <f>IF($C45="L1+L2","L1",IF($C45="L2+L3","L2",IF($C45="L3+L4","L3",IF($C45="L1+L4","L1",""))))</f>
        <v/>
      </c>
      <c r="I45" s="21">
        <f>IF($C45="L1+L2","L2",IF($C45="L2+L3","L3",IF($C45="L3+L4","L4",IF($C45="L1+L4","L4",""))))</f>
        <v/>
      </c>
      <c r="J45" s="21">
        <f>IF($H45="","",IFERROR(INDEX(Offerte!$D$2:$D$200,MATCH($A45&amp;"|"&amp;$H45,Offerte!$L$2:$L$200,0)),0))</f>
        <v/>
      </c>
      <c r="K45" s="21">
        <f>IF($I45="","",IFERROR(INDEX(Offerte!$D$2:$D$200,MATCH($A45&amp;"|"&amp;$I45,Offerte!$L$2:$L$200,0)),0))</f>
        <v/>
      </c>
      <c r="L45" s="21">
        <f>IF($H45="","",IFERROR(INDEX(Offerte!$E$2:$E$200,MATCH($A45&amp;"|"&amp;$H45,Offerte!$L$2:$L$200,0)),0))</f>
        <v/>
      </c>
      <c r="M45" s="21">
        <f>IF($I45="","",IFERROR(INDEX(Offerte!$E$2:$E$200,MATCH($A45&amp;"|"&amp;$I45,Offerte!$L$2:$L$200,0)),0))</f>
        <v/>
      </c>
      <c r="N45" s="21">
        <f>IF($A45="","",IF(IFERROR(VALUE($D45),0)&lt;&gt;1,"NO",IF(AND(IFERROR(VALUE($J45),0)=1,IFERROR(VALUE($K45),0)=1,IFERROR(INDEX(Offerte!$G$2:$G$200,MATCH($A45&amp;"|"&amp;$H45,Offerte!$L$2:$L$200,0)),"NO")="SI",IFERROR(INDEX(Offerte!$G$2:$G$200,MATCH($A45&amp;"|"&amp;$I45,Offerte!$L$2:$L$200,0)),"NO")="SI",IFERROR(VALUE($F45),0)=1,IFERROR(VALUE($G45),0)=1,IFERROR(VALUE($E45),0)&gt;$U45),"SI","NO")))</f>
        <v/>
      </c>
      <c r="O45" s="21">
        <f>IF($N45="SI",IFERROR(30*(IFERROR(VALUE($E45),0)/MAX(SUMPRODUCT(MAX((Offerte!$C$2:$C$200=$H45)*(IFERROR(Offerte!$D$2:$D$200*1,0)=1)*(IFERROR(Offerte!$E$2:$E$200*1,0)&gt;=Parametri!$B$2)*IFERROR(Offerte!$F$2:$F$200*1,0))),SUMPRODUCT(MAX(($H$5:$H$80=$H45)*($N$5:$N$80="SI")*IFERROR($E$5:$E$80*1,0))),SUMPRODUCT(MAX(($I$5:$I$80=$H45)*($N$5:$N$80="SI")*IFERROR($E$5:$E$80*1,0))))),0),0)</f>
        <v/>
      </c>
      <c r="P45" s="21">
        <f>IF($N45="SI",IFERROR(30*(IFERROR(VALUE($E45),0)/MAX(SUMPRODUCT(MAX((Offerte!$C$2:$C$200=$I45)*(IFERROR(Offerte!$D$2:$D$200*1,0)=1)*(IFERROR(Offerte!$E$2:$E$200*1,0)&gt;=Parametri!$B$2)*IFERROR(Offerte!$F$2:$F$200*1,0))),SUMPRODUCT(MAX(($H$5:$H$80=$I45)*($N$5:$N$80="SI")*IFERROR($E$5:$E$80*1,0))),SUMPRODUCT(MAX(($I$5:$I$80=$I45)*($N$5:$N$80="SI")*IFERROR($E$5:$E$80*1,0))))),0),0)</f>
        <v/>
      </c>
      <c r="Q45" s="21">
        <f>IF($N45="SI",ROUND($L45+$M45+$O45+$P45,4),0)</f>
        <v/>
      </c>
      <c r="R45" s="21">
        <f>IF($A45="","",IF(IFERROR(VALUE($D45),0)&lt;&gt;1,"Non attiva",IF(OR(IFERROR(VALUE($J45),0)&lt;&gt;1,IFERROR(VALUE($K45),0)&lt;&gt;1),"Singoli non attivi",IF(OR(IFERROR(INDEX(Offerte!$G$2:$G$200,MATCH($A45&amp;"|"&amp;$H45,Offerte!$L$2:$L$200,0)),"NO")&lt;&gt;"SI",IFERROR(INDEX(Offerte!$G$2:$G$200,MATCH($A45&amp;"|"&amp;$I45,Offerte!$L$2:$L$200,0)),"NO")&lt;&gt;"SI"),"Soglia non superata",IF(OR(IFERROR(VALUE($F45),0)&lt;&gt;1,IFERROR(VALUE($G45),0)&lt;&gt;1),"Buste/PEF non confermati",IF(IFERROR(VALUE($E45),0)&lt;=$U45,"Ribasso non migliorativo",""))))))</f>
        <v/>
      </c>
      <c r="S45" s="21">
        <f>IF($H45="","",IFERROR(INDEX(Offerte!$F$2:$F$200,MATCH($A45&amp;"|"&amp;$H45,Offerte!$L$2:$L$200,0)),0))</f>
        <v/>
      </c>
      <c r="T45" s="21">
        <f>IF($I45="","",IFERROR(INDEX(Offerte!$F$2:$F$200,MATCH($A45&amp;"|"&amp;$I45,Offerte!$L$2:$L$200,0)),0))</f>
        <v/>
      </c>
      <c r="U45" s="21">
        <f>IF($A45="","",ROUND((IFERROR(VALUE($S45),0)+IFERROR(VALUE($T45),0))/2,4))</f>
        <v/>
      </c>
      <c r="V45" s="21">
        <f>IF($A45="","",$C45&amp;"|"&amp;TEXT($Q45,"0.0000"))</f>
        <v/>
      </c>
      <c r="W45" s="21">
        <f>IF($A45="","",$C45&amp;"|"&amp;$A45)</f>
        <v/>
      </c>
    </row>
    <row r="46">
      <c r="A46" s="20" t="n"/>
      <c r="B46" s="20">
        <f>IF($A46="","",IFERROR(INDEX(Offerte!$B$2:$B$200,MATCH($A46,Offerte!$A$2:$A$200,0)),""))</f>
        <v/>
      </c>
      <c r="C46" s="20" t="n"/>
      <c r="D46" s="20" t="n"/>
      <c r="E46" s="20" t="n"/>
      <c r="F46" s="20" t="n"/>
      <c r="G46" s="20" t="n"/>
      <c r="H46" s="21">
        <f>IF($C46="L1+L2","L1",IF($C46="L2+L3","L2",IF($C46="L3+L4","L3",IF($C46="L1+L4","L1",""))))</f>
        <v/>
      </c>
      <c r="I46" s="21">
        <f>IF($C46="L1+L2","L2",IF($C46="L2+L3","L3",IF($C46="L3+L4","L4",IF($C46="L1+L4","L4",""))))</f>
        <v/>
      </c>
      <c r="J46" s="21">
        <f>IF($H46="","",IFERROR(INDEX(Offerte!$D$2:$D$200,MATCH($A46&amp;"|"&amp;$H46,Offerte!$L$2:$L$200,0)),0))</f>
        <v/>
      </c>
      <c r="K46" s="21">
        <f>IF($I46="","",IFERROR(INDEX(Offerte!$D$2:$D$200,MATCH($A46&amp;"|"&amp;$I46,Offerte!$L$2:$L$200,0)),0))</f>
        <v/>
      </c>
      <c r="L46" s="21">
        <f>IF($H46="","",IFERROR(INDEX(Offerte!$E$2:$E$200,MATCH($A46&amp;"|"&amp;$H46,Offerte!$L$2:$L$200,0)),0))</f>
        <v/>
      </c>
      <c r="M46" s="21">
        <f>IF($I46="","",IFERROR(INDEX(Offerte!$E$2:$E$200,MATCH($A46&amp;"|"&amp;$I46,Offerte!$L$2:$L$200,0)),0))</f>
        <v/>
      </c>
      <c r="N46" s="21">
        <f>IF($A46="","",IF(IFERROR(VALUE($D46),0)&lt;&gt;1,"NO",IF(AND(IFERROR(VALUE($J46),0)=1,IFERROR(VALUE($K46),0)=1,IFERROR(INDEX(Offerte!$G$2:$G$200,MATCH($A46&amp;"|"&amp;$H46,Offerte!$L$2:$L$200,0)),"NO")="SI",IFERROR(INDEX(Offerte!$G$2:$G$200,MATCH($A46&amp;"|"&amp;$I46,Offerte!$L$2:$L$200,0)),"NO")="SI",IFERROR(VALUE($F46),0)=1,IFERROR(VALUE($G46),0)=1,IFERROR(VALUE($E46),0)&gt;$U46),"SI","NO")))</f>
        <v/>
      </c>
      <c r="O46" s="21">
        <f>IF($N46="SI",IFERROR(30*(IFERROR(VALUE($E46),0)/MAX(SUMPRODUCT(MAX((Offerte!$C$2:$C$200=$H46)*(IFERROR(Offerte!$D$2:$D$200*1,0)=1)*(IFERROR(Offerte!$E$2:$E$200*1,0)&gt;=Parametri!$B$2)*IFERROR(Offerte!$F$2:$F$200*1,0))),SUMPRODUCT(MAX(($H$5:$H$80=$H46)*($N$5:$N$80="SI")*IFERROR($E$5:$E$80*1,0))),SUMPRODUCT(MAX(($I$5:$I$80=$H46)*($N$5:$N$80="SI")*IFERROR($E$5:$E$80*1,0))))),0),0)</f>
        <v/>
      </c>
      <c r="P46" s="21">
        <f>IF($N46="SI",IFERROR(30*(IFERROR(VALUE($E46),0)/MAX(SUMPRODUCT(MAX((Offerte!$C$2:$C$200=$I46)*(IFERROR(Offerte!$D$2:$D$200*1,0)=1)*(IFERROR(Offerte!$E$2:$E$200*1,0)&gt;=Parametri!$B$2)*IFERROR(Offerte!$F$2:$F$200*1,0))),SUMPRODUCT(MAX(($H$5:$H$80=$I46)*($N$5:$N$80="SI")*IFERROR($E$5:$E$80*1,0))),SUMPRODUCT(MAX(($I$5:$I$80=$I46)*($N$5:$N$80="SI")*IFERROR($E$5:$E$80*1,0))))),0),0)</f>
        <v/>
      </c>
      <c r="Q46" s="21">
        <f>IF($N46="SI",ROUND($L46+$M46+$O46+$P46,4),0)</f>
        <v/>
      </c>
      <c r="R46" s="21">
        <f>IF($A46="","",IF(IFERROR(VALUE($D46),0)&lt;&gt;1,"Non attiva",IF(OR(IFERROR(VALUE($J46),0)&lt;&gt;1,IFERROR(VALUE($K46),0)&lt;&gt;1),"Singoli non attivi",IF(OR(IFERROR(INDEX(Offerte!$G$2:$G$200,MATCH($A46&amp;"|"&amp;$H46,Offerte!$L$2:$L$200,0)),"NO")&lt;&gt;"SI",IFERROR(INDEX(Offerte!$G$2:$G$200,MATCH($A46&amp;"|"&amp;$I46,Offerte!$L$2:$L$200,0)),"NO")&lt;&gt;"SI"),"Soglia non superata",IF(OR(IFERROR(VALUE($F46),0)&lt;&gt;1,IFERROR(VALUE($G46),0)&lt;&gt;1),"Buste/PEF non confermati",IF(IFERROR(VALUE($E46),0)&lt;=$U46,"Ribasso non migliorativo",""))))))</f>
        <v/>
      </c>
      <c r="S46" s="21">
        <f>IF($H46="","",IFERROR(INDEX(Offerte!$F$2:$F$200,MATCH($A46&amp;"|"&amp;$H46,Offerte!$L$2:$L$200,0)),0))</f>
        <v/>
      </c>
      <c r="T46" s="21">
        <f>IF($I46="","",IFERROR(INDEX(Offerte!$F$2:$F$200,MATCH($A46&amp;"|"&amp;$I46,Offerte!$L$2:$L$200,0)),0))</f>
        <v/>
      </c>
      <c r="U46" s="21">
        <f>IF($A46="","",ROUND((IFERROR(VALUE($S46),0)+IFERROR(VALUE($T46),0))/2,4))</f>
        <v/>
      </c>
      <c r="V46" s="21">
        <f>IF($A46="","",$C46&amp;"|"&amp;TEXT($Q46,"0.0000"))</f>
        <v/>
      </c>
      <c r="W46" s="21">
        <f>IF($A46="","",$C46&amp;"|"&amp;$A46)</f>
        <v/>
      </c>
    </row>
    <row r="47">
      <c r="A47" s="20" t="n"/>
      <c r="B47" s="20">
        <f>IF($A47="","",IFERROR(INDEX(Offerte!$B$2:$B$200,MATCH($A47,Offerte!$A$2:$A$200,0)),""))</f>
        <v/>
      </c>
      <c r="C47" s="20" t="n"/>
      <c r="D47" s="20" t="n"/>
      <c r="E47" s="20" t="n"/>
      <c r="F47" s="20" t="n"/>
      <c r="G47" s="20" t="n"/>
      <c r="H47" s="21">
        <f>IF($C47="L1+L2","L1",IF($C47="L2+L3","L2",IF($C47="L3+L4","L3",IF($C47="L1+L4","L1",""))))</f>
        <v/>
      </c>
      <c r="I47" s="21">
        <f>IF($C47="L1+L2","L2",IF($C47="L2+L3","L3",IF($C47="L3+L4","L4",IF($C47="L1+L4","L4",""))))</f>
        <v/>
      </c>
      <c r="J47" s="21">
        <f>IF($H47="","",IFERROR(INDEX(Offerte!$D$2:$D$200,MATCH($A47&amp;"|"&amp;$H47,Offerte!$L$2:$L$200,0)),0))</f>
        <v/>
      </c>
      <c r="K47" s="21">
        <f>IF($I47="","",IFERROR(INDEX(Offerte!$D$2:$D$200,MATCH($A47&amp;"|"&amp;$I47,Offerte!$L$2:$L$200,0)),0))</f>
        <v/>
      </c>
      <c r="L47" s="21">
        <f>IF($H47="","",IFERROR(INDEX(Offerte!$E$2:$E$200,MATCH($A47&amp;"|"&amp;$H47,Offerte!$L$2:$L$200,0)),0))</f>
        <v/>
      </c>
      <c r="M47" s="21">
        <f>IF($I47="","",IFERROR(INDEX(Offerte!$E$2:$E$200,MATCH($A47&amp;"|"&amp;$I47,Offerte!$L$2:$L$200,0)),0))</f>
        <v/>
      </c>
      <c r="N47" s="21">
        <f>IF($A47="","",IF(IFERROR(VALUE($D47),0)&lt;&gt;1,"NO",IF(AND(IFERROR(VALUE($J47),0)=1,IFERROR(VALUE($K47),0)=1,IFERROR(INDEX(Offerte!$G$2:$G$200,MATCH($A47&amp;"|"&amp;$H47,Offerte!$L$2:$L$200,0)),"NO")="SI",IFERROR(INDEX(Offerte!$G$2:$G$200,MATCH($A47&amp;"|"&amp;$I47,Offerte!$L$2:$L$200,0)),"NO")="SI",IFERROR(VALUE($F47),0)=1,IFERROR(VALUE($G47),0)=1,IFERROR(VALUE($E47),0)&gt;$U47),"SI","NO")))</f>
        <v/>
      </c>
      <c r="O47" s="21">
        <f>IF($N47="SI",IFERROR(30*(IFERROR(VALUE($E47),0)/MAX(SUMPRODUCT(MAX((Offerte!$C$2:$C$200=$H47)*(IFERROR(Offerte!$D$2:$D$200*1,0)=1)*(IFERROR(Offerte!$E$2:$E$200*1,0)&gt;=Parametri!$B$2)*IFERROR(Offerte!$F$2:$F$200*1,0))),SUMPRODUCT(MAX(($H$5:$H$80=$H47)*($N$5:$N$80="SI")*IFERROR($E$5:$E$80*1,0))),SUMPRODUCT(MAX(($I$5:$I$80=$H47)*($N$5:$N$80="SI")*IFERROR($E$5:$E$80*1,0))))),0),0)</f>
        <v/>
      </c>
      <c r="P47" s="21">
        <f>IF($N47="SI",IFERROR(30*(IFERROR(VALUE($E47),0)/MAX(SUMPRODUCT(MAX((Offerte!$C$2:$C$200=$I47)*(IFERROR(Offerte!$D$2:$D$200*1,0)=1)*(IFERROR(Offerte!$E$2:$E$200*1,0)&gt;=Parametri!$B$2)*IFERROR(Offerte!$F$2:$F$200*1,0))),SUMPRODUCT(MAX(($H$5:$H$80=$I47)*($N$5:$N$80="SI")*IFERROR($E$5:$E$80*1,0))),SUMPRODUCT(MAX(($I$5:$I$80=$I47)*($N$5:$N$80="SI")*IFERROR($E$5:$E$80*1,0))))),0),0)</f>
        <v/>
      </c>
      <c r="Q47" s="21">
        <f>IF($N47="SI",ROUND($L47+$M47+$O47+$P47,4),0)</f>
        <v/>
      </c>
      <c r="R47" s="21">
        <f>IF($A47="","",IF(IFERROR(VALUE($D47),0)&lt;&gt;1,"Non attiva",IF(OR(IFERROR(VALUE($J47),0)&lt;&gt;1,IFERROR(VALUE($K47),0)&lt;&gt;1),"Singoli non attivi",IF(OR(IFERROR(INDEX(Offerte!$G$2:$G$200,MATCH($A47&amp;"|"&amp;$H47,Offerte!$L$2:$L$200,0)),"NO")&lt;&gt;"SI",IFERROR(INDEX(Offerte!$G$2:$G$200,MATCH($A47&amp;"|"&amp;$I47,Offerte!$L$2:$L$200,0)),"NO")&lt;&gt;"SI"),"Soglia non superata",IF(OR(IFERROR(VALUE($F47),0)&lt;&gt;1,IFERROR(VALUE($G47),0)&lt;&gt;1),"Buste/PEF non confermati",IF(IFERROR(VALUE($E47),0)&lt;=$U47,"Ribasso non migliorativo",""))))))</f>
        <v/>
      </c>
      <c r="S47" s="21">
        <f>IF($H47="","",IFERROR(INDEX(Offerte!$F$2:$F$200,MATCH($A47&amp;"|"&amp;$H47,Offerte!$L$2:$L$200,0)),0))</f>
        <v/>
      </c>
      <c r="T47" s="21">
        <f>IF($I47="","",IFERROR(INDEX(Offerte!$F$2:$F$200,MATCH($A47&amp;"|"&amp;$I47,Offerte!$L$2:$L$200,0)),0))</f>
        <v/>
      </c>
      <c r="U47" s="21">
        <f>IF($A47="","",ROUND((IFERROR(VALUE($S47),0)+IFERROR(VALUE($T47),0))/2,4))</f>
        <v/>
      </c>
      <c r="V47" s="21">
        <f>IF($A47="","",$C47&amp;"|"&amp;TEXT($Q47,"0.0000"))</f>
        <v/>
      </c>
      <c r="W47" s="21">
        <f>IF($A47="","",$C47&amp;"|"&amp;$A47)</f>
        <v/>
      </c>
    </row>
    <row r="48">
      <c r="A48" s="20" t="n"/>
      <c r="B48" s="20">
        <f>IF($A48="","",IFERROR(INDEX(Offerte!$B$2:$B$200,MATCH($A48,Offerte!$A$2:$A$200,0)),""))</f>
        <v/>
      </c>
      <c r="C48" s="20" t="n"/>
      <c r="D48" s="20" t="n"/>
      <c r="E48" s="20" t="n"/>
      <c r="F48" s="20" t="n"/>
      <c r="G48" s="20" t="n"/>
      <c r="H48" s="21">
        <f>IF($C48="L1+L2","L1",IF($C48="L2+L3","L2",IF($C48="L3+L4","L3",IF($C48="L1+L4","L1",""))))</f>
        <v/>
      </c>
      <c r="I48" s="21">
        <f>IF($C48="L1+L2","L2",IF($C48="L2+L3","L3",IF($C48="L3+L4","L4",IF($C48="L1+L4","L4",""))))</f>
        <v/>
      </c>
      <c r="J48" s="21">
        <f>IF($H48="","",IFERROR(INDEX(Offerte!$D$2:$D$200,MATCH($A48&amp;"|"&amp;$H48,Offerte!$L$2:$L$200,0)),0))</f>
        <v/>
      </c>
      <c r="K48" s="21">
        <f>IF($I48="","",IFERROR(INDEX(Offerte!$D$2:$D$200,MATCH($A48&amp;"|"&amp;$I48,Offerte!$L$2:$L$200,0)),0))</f>
        <v/>
      </c>
      <c r="L48" s="21">
        <f>IF($H48="","",IFERROR(INDEX(Offerte!$E$2:$E$200,MATCH($A48&amp;"|"&amp;$H48,Offerte!$L$2:$L$200,0)),0))</f>
        <v/>
      </c>
      <c r="M48" s="21">
        <f>IF($I48="","",IFERROR(INDEX(Offerte!$E$2:$E$200,MATCH($A48&amp;"|"&amp;$I48,Offerte!$L$2:$L$200,0)),0))</f>
        <v/>
      </c>
      <c r="N48" s="21">
        <f>IF($A48="","",IF(IFERROR(VALUE($D48),0)&lt;&gt;1,"NO",IF(AND(IFERROR(VALUE($J48),0)=1,IFERROR(VALUE($K48),0)=1,IFERROR(INDEX(Offerte!$G$2:$G$200,MATCH($A48&amp;"|"&amp;$H48,Offerte!$L$2:$L$200,0)),"NO")="SI",IFERROR(INDEX(Offerte!$G$2:$G$200,MATCH($A48&amp;"|"&amp;$I48,Offerte!$L$2:$L$200,0)),"NO")="SI",IFERROR(VALUE($F48),0)=1,IFERROR(VALUE($G48),0)=1,IFERROR(VALUE($E48),0)&gt;$U48),"SI","NO")))</f>
        <v/>
      </c>
      <c r="O48" s="21">
        <f>IF($N48="SI",IFERROR(30*(IFERROR(VALUE($E48),0)/MAX(SUMPRODUCT(MAX((Offerte!$C$2:$C$200=$H48)*(IFERROR(Offerte!$D$2:$D$200*1,0)=1)*(IFERROR(Offerte!$E$2:$E$200*1,0)&gt;=Parametri!$B$2)*IFERROR(Offerte!$F$2:$F$200*1,0))),SUMPRODUCT(MAX(($H$5:$H$80=$H48)*($N$5:$N$80="SI")*IFERROR($E$5:$E$80*1,0))),SUMPRODUCT(MAX(($I$5:$I$80=$H48)*($N$5:$N$80="SI")*IFERROR($E$5:$E$80*1,0))))),0),0)</f>
        <v/>
      </c>
      <c r="P48" s="21">
        <f>IF($N48="SI",IFERROR(30*(IFERROR(VALUE($E48),0)/MAX(SUMPRODUCT(MAX((Offerte!$C$2:$C$200=$I48)*(IFERROR(Offerte!$D$2:$D$200*1,0)=1)*(IFERROR(Offerte!$E$2:$E$200*1,0)&gt;=Parametri!$B$2)*IFERROR(Offerte!$F$2:$F$200*1,0))),SUMPRODUCT(MAX(($H$5:$H$80=$I48)*($N$5:$N$80="SI")*IFERROR($E$5:$E$80*1,0))),SUMPRODUCT(MAX(($I$5:$I$80=$I48)*($N$5:$N$80="SI")*IFERROR($E$5:$E$80*1,0))))),0),0)</f>
        <v/>
      </c>
      <c r="Q48" s="21">
        <f>IF($N48="SI",ROUND($L48+$M48+$O48+$P48,4),0)</f>
        <v/>
      </c>
      <c r="R48" s="21">
        <f>IF($A48="","",IF(IFERROR(VALUE($D48),0)&lt;&gt;1,"Non attiva",IF(OR(IFERROR(VALUE($J48),0)&lt;&gt;1,IFERROR(VALUE($K48),0)&lt;&gt;1),"Singoli non attivi",IF(OR(IFERROR(INDEX(Offerte!$G$2:$G$200,MATCH($A48&amp;"|"&amp;$H48,Offerte!$L$2:$L$200,0)),"NO")&lt;&gt;"SI",IFERROR(INDEX(Offerte!$G$2:$G$200,MATCH($A48&amp;"|"&amp;$I48,Offerte!$L$2:$L$200,0)),"NO")&lt;&gt;"SI"),"Soglia non superata",IF(OR(IFERROR(VALUE($F48),0)&lt;&gt;1,IFERROR(VALUE($G48),0)&lt;&gt;1),"Buste/PEF non confermati",IF(IFERROR(VALUE($E48),0)&lt;=$U48,"Ribasso non migliorativo",""))))))</f>
        <v/>
      </c>
      <c r="S48" s="21">
        <f>IF($H48="","",IFERROR(INDEX(Offerte!$F$2:$F$200,MATCH($A48&amp;"|"&amp;$H48,Offerte!$L$2:$L$200,0)),0))</f>
        <v/>
      </c>
      <c r="T48" s="21">
        <f>IF($I48="","",IFERROR(INDEX(Offerte!$F$2:$F$200,MATCH($A48&amp;"|"&amp;$I48,Offerte!$L$2:$L$200,0)),0))</f>
        <v/>
      </c>
      <c r="U48" s="21">
        <f>IF($A48="","",ROUND((IFERROR(VALUE($S48),0)+IFERROR(VALUE($T48),0))/2,4))</f>
        <v/>
      </c>
      <c r="V48" s="21">
        <f>IF($A48="","",$C48&amp;"|"&amp;TEXT($Q48,"0.0000"))</f>
        <v/>
      </c>
      <c r="W48" s="21">
        <f>IF($A48="","",$C48&amp;"|"&amp;$A48)</f>
        <v/>
      </c>
    </row>
    <row r="49">
      <c r="A49" s="20" t="n"/>
      <c r="B49" s="20">
        <f>IF($A49="","",IFERROR(INDEX(Offerte!$B$2:$B$200,MATCH($A49,Offerte!$A$2:$A$200,0)),""))</f>
        <v/>
      </c>
      <c r="C49" s="20" t="n"/>
      <c r="D49" s="20" t="n"/>
      <c r="E49" s="20" t="n"/>
      <c r="F49" s="20" t="n"/>
      <c r="G49" s="20" t="n"/>
      <c r="H49" s="21">
        <f>IF($C49="L1+L2","L1",IF($C49="L2+L3","L2",IF($C49="L3+L4","L3",IF($C49="L1+L4","L1",""))))</f>
        <v/>
      </c>
      <c r="I49" s="21">
        <f>IF($C49="L1+L2","L2",IF($C49="L2+L3","L3",IF($C49="L3+L4","L4",IF($C49="L1+L4","L4",""))))</f>
        <v/>
      </c>
      <c r="J49" s="21">
        <f>IF($H49="","",IFERROR(INDEX(Offerte!$D$2:$D$200,MATCH($A49&amp;"|"&amp;$H49,Offerte!$L$2:$L$200,0)),0))</f>
        <v/>
      </c>
      <c r="K49" s="21">
        <f>IF($I49="","",IFERROR(INDEX(Offerte!$D$2:$D$200,MATCH($A49&amp;"|"&amp;$I49,Offerte!$L$2:$L$200,0)),0))</f>
        <v/>
      </c>
      <c r="L49" s="21">
        <f>IF($H49="","",IFERROR(INDEX(Offerte!$E$2:$E$200,MATCH($A49&amp;"|"&amp;$H49,Offerte!$L$2:$L$200,0)),0))</f>
        <v/>
      </c>
      <c r="M49" s="21">
        <f>IF($I49="","",IFERROR(INDEX(Offerte!$E$2:$E$200,MATCH($A49&amp;"|"&amp;$I49,Offerte!$L$2:$L$200,0)),0))</f>
        <v/>
      </c>
      <c r="N49" s="21">
        <f>IF($A49="","",IF(IFERROR(VALUE($D49),0)&lt;&gt;1,"NO",IF(AND(IFERROR(VALUE($J49),0)=1,IFERROR(VALUE($K49),0)=1,IFERROR(INDEX(Offerte!$G$2:$G$200,MATCH($A49&amp;"|"&amp;$H49,Offerte!$L$2:$L$200,0)),"NO")="SI",IFERROR(INDEX(Offerte!$G$2:$G$200,MATCH($A49&amp;"|"&amp;$I49,Offerte!$L$2:$L$200,0)),"NO")="SI",IFERROR(VALUE($F49),0)=1,IFERROR(VALUE($G49),0)=1,IFERROR(VALUE($E49),0)&gt;$U49),"SI","NO")))</f>
        <v/>
      </c>
      <c r="O49" s="21">
        <f>IF($N49="SI",IFERROR(30*(IFERROR(VALUE($E49),0)/MAX(SUMPRODUCT(MAX((Offerte!$C$2:$C$200=$H49)*(IFERROR(Offerte!$D$2:$D$200*1,0)=1)*(IFERROR(Offerte!$E$2:$E$200*1,0)&gt;=Parametri!$B$2)*IFERROR(Offerte!$F$2:$F$200*1,0))),SUMPRODUCT(MAX(($H$5:$H$80=$H49)*($N$5:$N$80="SI")*IFERROR($E$5:$E$80*1,0))),SUMPRODUCT(MAX(($I$5:$I$80=$H49)*($N$5:$N$80="SI")*IFERROR($E$5:$E$80*1,0))))),0),0)</f>
        <v/>
      </c>
      <c r="P49" s="21">
        <f>IF($N49="SI",IFERROR(30*(IFERROR(VALUE($E49),0)/MAX(SUMPRODUCT(MAX((Offerte!$C$2:$C$200=$I49)*(IFERROR(Offerte!$D$2:$D$200*1,0)=1)*(IFERROR(Offerte!$E$2:$E$200*1,0)&gt;=Parametri!$B$2)*IFERROR(Offerte!$F$2:$F$200*1,0))),SUMPRODUCT(MAX(($H$5:$H$80=$I49)*($N$5:$N$80="SI")*IFERROR($E$5:$E$80*1,0))),SUMPRODUCT(MAX(($I$5:$I$80=$I49)*($N$5:$N$80="SI")*IFERROR($E$5:$E$80*1,0))))),0),0)</f>
        <v/>
      </c>
      <c r="Q49" s="21">
        <f>IF($N49="SI",ROUND($L49+$M49+$O49+$P49,4),0)</f>
        <v/>
      </c>
      <c r="R49" s="21">
        <f>IF($A49="","",IF(IFERROR(VALUE($D49),0)&lt;&gt;1,"Non attiva",IF(OR(IFERROR(VALUE($J49),0)&lt;&gt;1,IFERROR(VALUE($K49),0)&lt;&gt;1),"Singoli non attivi",IF(OR(IFERROR(INDEX(Offerte!$G$2:$G$200,MATCH($A49&amp;"|"&amp;$H49,Offerte!$L$2:$L$200,0)),"NO")&lt;&gt;"SI",IFERROR(INDEX(Offerte!$G$2:$G$200,MATCH($A49&amp;"|"&amp;$I49,Offerte!$L$2:$L$200,0)),"NO")&lt;&gt;"SI"),"Soglia non superata",IF(OR(IFERROR(VALUE($F49),0)&lt;&gt;1,IFERROR(VALUE($G49),0)&lt;&gt;1),"Buste/PEF non confermati",IF(IFERROR(VALUE($E49),0)&lt;=$U49,"Ribasso non migliorativo",""))))))</f>
        <v/>
      </c>
      <c r="S49" s="21">
        <f>IF($H49="","",IFERROR(INDEX(Offerte!$F$2:$F$200,MATCH($A49&amp;"|"&amp;$H49,Offerte!$L$2:$L$200,0)),0))</f>
        <v/>
      </c>
      <c r="T49" s="21">
        <f>IF($I49="","",IFERROR(INDEX(Offerte!$F$2:$F$200,MATCH($A49&amp;"|"&amp;$I49,Offerte!$L$2:$L$200,0)),0))</f>
        <v/>
      </c>
      <c r="U49" s="21">
        <f>IF($A49="","",ROUND((IFERROR(VALUE($S49),0)+IFERROR(VALUE($T49),0))/2,4))</f>
        <v/>
      </c>
      <c r="V49" s="21">
        <f>IF($A49="","",$C49&amp;"|"&amp;TEXT($Q49,"0.0000"))</f>
        <v/>
      </c>
      <c r="W49" s="21">
        <f>IF($A49="","",$C49&amp;"|"&amp;$A49)</f>
        <v/>
      </c>
    </row>
    <row r="50">
      <c r="A50" s="20" t="n"/>
      <c r="B50" s="20">
        <f>IF($A50="","",IFERROR(INDEX(Offerte!$B$2:$B$200,MATCH($A50,Offerte!$A$2:$A$200,0)),""))</f>
        <v/>
      </c>
      <c r="C50" s="20" t="n"/>
      <c r="D50" s="20" t="n"/>
      <c r="E50" s="20" t="n"/>
      <c r="F50" s="20" t="n"/>
      <c r="G50" s="20" t="n"/>
      <c r="H50" s="21">
        <f>IF($C50="L1+L2","L1",IF($C50="L2+L3","L2",IF($C50="L3+L4","L3",IF($C50="L1+L4","L1",""))))</f>
        <v/>
      </c>
      <c r="I50" s="21">
        <f>IF($C50="L1+L2","L2",IF($C50="L2+L3","L3",IF($C50="L3+L4","L4",IF($C50="L1+L4","L4",""))))</f>
        <v/>
      </c>
      <c r="J50" s="21">
        <f>IF($H50="","",IFERROR(INDEX(Offerte!$D$2:$D$200,MATCH($A50&amp;"|"&amp;$H50,Offerte!$L$2:$L$200,0)),0))</f>
        <v/>
      </c>
      <c r="K50" s="21">
        <f>IF($I50="","",IFERROR(INDEX(Offerte!$D$2:$D$200,MATCH($A50&amp;"|"&amp;$I50,Offerte!$L$2:$L$200,0)),0))</f>
        <v/>
      </c>
      <c r="L50" s="21">
        <f>IF($H50="","",IFERROR(INDEX(Offerte!$E$2:$E$200,MATCH($A50&amp;"|"&amp;$H50,Offerte!$L$2:$L$200,0)),0))</f>
        <v/>
      </c>
      <c r="M50" s="21">
        <f>IF($I50="","",IFERROR(INDEX(Offerte!$E$2:$E$200,MATCH($A50&amp;"|"&amp;$I50,Offerte!$L$2:$L$200,0)),0))</f>
        <v/>
      </c>
      <c r="N50" s="21">
        <f>IF($A50="","",IF(IFERROR(VALUE($D50),0)&lt;&gt;1,"NO",IF(AND(IFERROR(VALUE($J50),0)=1,IFERROR(VALUE($K50),0)=1,IFERROR(INDEX(Offerte!$G$2:$G$200,MATCH($A50&amp;"|"&amp;$H50,Offerte!$L$2:$L$200,0)),"NO")="SI",IFERROR(INDEX(Offerte!$G$2:$G$200,MATCH($A50&amp;"|"&amp;$I50,Offerte!$L$2:$L$200,0)),"NO")="SI",IFERROR(VALUE($F50),0)=1,IFERROR(VALUE($G50),0)=1,IFERROR(VALUE($E50),0)&gt;$U50),"SI","NO")))</f>
        <v/>
      </c>
      <c r="O50" s="21">
        <f>IF($N50="SI",IFERROR(30*(IFERROR(VALUE($E50),0)/MAX(SUMPRODUCT(MAX((Offerte!$C$2:$C$200=$H50)*(IFERROR(Offerte!$D$2:$D$200*1,0)=1)*(IFERROR(Offerte!$E$2:$E$200*1,0)&gt;=Parametri!$B$2)*IFERROR(Offerte!$F$2:$F$200*1,0))),SUMPRODUCT(MAX(($H$5:$H$80=$H50)*($N$5:$N$80="SI")*IFERROR($E$5:$E$80*1,0))),SUMPRODUCT(MAX(($I$5:$I$80=$H50)*($N$5:$N$80="SI")*IFERROR($E$5:$E$80*1,0))))),0),0)</f>
        <v/>
      </c>
      <c r="P50" s="21">
        <f>IF($N50="SI",IFERROR(30*(IFERROR(VALUE($E50),0)/MAX(SUMPRODUCT(MAX((Offerte!$C$2:$C$200=$I50)*(IFERROR(Offerte!$D$2:$D$200*1,0)=1)*(IFERROR(Offerte!$E$2:$E$200*1,0)&gt;=Parametri!$B$2)*IFERROR(Offerte!$F$2:$F$200*1,0))),SUMPRODUCT(MAX(($H$5:$H$80=$I50)*($N$5:$N$80="SI")*IFERROR($E$5:$E$80*1,0))),SUMPRODUCT(MAX(($I$5:$I$80=$I50)*($N$5:$N$80="SI")*IFERROR($E$5:$E$80*1,0))))),0),0)</f>
        <v/>
      </c>
      <c r="Q50" s="21">
        <f>IF($N50="SI",ROUND($L50+$M50+$O50+$P50,4),0)</f>
        <v/>
      </c>
      <c r="R50" s="21">
        <f>IF($A50="","",IF(IFERROR(VALUE($D50),0)&lt;&gt;1,"Non attiva",IF(OR(IFERROR(VALUE($J50),0)&lt;&gt;1,IFERROR(VALUE($K50),0)&lt;&gt;1),"Singoli non attivi",IF(OR(IFERROR(INDEX(Offerte!$G$2:$G$200,MATCH($A50&amp;"|"&amp;$H50,Offerte!$L$2:$L$200,0)),"NO")&lt;&gt;"SI",IFERROR(INDEX(Offerte!$G$2:$G$200,MATCH($A50&amp;"|"&amp;$I50,Offerte!$L$2:$L$200,0)),"NO")&lt;&gt;"SI"),"Soglia non superata",IF(OR(IFERROR(VALUE($F50),0)&lt;&gt;1,IFERROR(VALUE($G50),0)&lt;&gt;1),"Buste/PEF non confermati",IF(IFERROR(VALUE($E50),0)&lt;=$U50,"Ribasso non migliorativo",""))))))</f>
        <v/>
      </c>
      <c r="S50" s="21">
        <f>IF($H50="","",IFERROR(INDEX(Offerte!$F$2:$F$200,MATCH($A50&amp;"|"&amp;$H50,Offerte!$L$2:$L$200,0)),0))</f>
        <v/>
      </c>
      <c r="T50" s="21">
        <f>IF($I50="","",IFERROR(INDEX(Offerte!$F$2:$F$200,MATCH($A50&amp;"|"&amp;$I50,Offerte!$L$2:$L$200,0)),0))</f>
        <v/>
      </c>
      <c r="U50" s="21">
        <f>IF($A50="","",ROUND((IFERROR(VALUE($S50),0)+IFERROR(VALUE($T50),0))/2,4))</f>
        <v/>
      </c>
      <c r="V50" s="21">
        <f>IF($A50="","",$C50&amp;"|"&amp;TEXT($Q50,"0.0000"))</f>
        <v/>
      </c>
      <c r="W50" s="21">
        <f>IF($A50="","",$C50&amp;"|"&amp;$A50)</f>
        <v/>
      </c>
    </row>
    <row r="51">
      <c r="A51" s="20" t="n"/>
      <c r="B51" s="20">
        <f>IF($A51="","",IFERROR(INDEX(Offerte!$B$2:$B$200,MATCH($A51,Offerte!$A$2:$A$200,0)),""))</f>
        <v/>
      </c>
      <c r="C51" s="20" t="n"/>
      <c r="D51" s="20" t="n"/>
      <c r="E51" s="20" t="n"/>
      <c r="F51" s="20" t="n"/>
      <c r="G51" s="20" t="n"/>
      <c r="H51" s="21">
        <f>IF($C51="L1+L2","L1",IF($C51="L2+L3","L2",IF($C51="L3+L4","L3",IF($C51="L1+L4","L1",""))))</f>
        <v/>
      </c>
      <c r="I51" s="21">
        <f>IF($C51="L1+L2","L2",IF($C51="L2+L3","L3",IF($C51="L3+L4","L4",IF($C51="L1+L4","L4",""))))</f>
        <v/>
      </c>
      <c r="J51" s="21">
        <f>IF($H51="","",IFERROR(INDEX(Offerte!$D$2:$D$200,MATCH($A51&amp;"|"&amp;$H51,Offerte!$L$2:$L$200,0)),0))</f>
        <v/>
      </c>
      <c r="K51" s="21">
        <f>IF($I51="","",IFERROR(INDEX(Offerte!$D$2:$D$200,MATCH($A51&amp;"|"&amp;$I51,Offerte!$L$2:$L$200,0)),0))</f>
        <v/>
      </c>
      <c r="L51" s="21">
        <f>IF($H51="","",IFERROR(INDEX(Offerte!$E$2:$E$200,MATCH($A51&amp;"|"&amp;$H51,Offerte!$L$2:$L$200,0)),0))</f>
        <v/>
      </c>
      <c r="M51" s="21">
        <f>IF($I51="","",IFERROR(INDEX(Offerte!$E$2:$E$200,MATCH($A51&amp;"|"&amp;$I51,Offerte!$L$2:$L$200,0)),0))</f>
        <v/>
      </c>
      <c r="N51" s="21">
        <f>IF($A51="","",IF(IFERROR(VALUE($D51),0)&lt;&gt;1,"NO",IF(AND(IFERROR(VALUE($J51),0)=1,IFERROR(VALUE($K51),0)=1,IFERROR(INDEX(Offerte!$G$2:$G$200,MATCH($A51&amp;"|"&amp;$H51,Offerte!$L$2:$L$200,0)),"NO")="SI",IFERROR(INDEX(Offerte!$G$2:$G$200,MATCH($A51&amp;"|"&amp;$I51,Offerte!$L$2:$L$200,0)),"NO")="SI",IFERROR(VALUE($F51),0)=1,IFERROR(VALUE($G51),0)=1,IFERROR(VALUE($E51),0)&gt;$U51),"SI","NO")))</f>
        <v/>
      </c>
      <c r="O51" s="21">
        <f>IF($N51="SI",IFERROR(30*(IFERROR(VALUE($E51),0)/MAX(SUMPRODUCT(MAX((Offerte!$C$2:$C$200=$H51)*(IFERROR(Offerte!$D$2:$D$200*1,0)=1)*(IFERROR(Offerte!$E$2:$E$200*1,0)&gt;=Parametri!$B$2)*IFERROR(Offerte!$F$2:$F$200*1,0))),SUMPRODUCT(MAX(($H$5:$H$80=$H51)*($N$5:$N$80="SI")*IFERROR($E$5:$E$80*1,0))),SUMPRODUCT(MAX(($I$5:$I$80=$H51)*($N$5:$N$80="SI")*IFERROR($E$5:$E$80*1,0))))),0),0)</f>
        <v/>
      </c>
      <c r="P51" s="21">
        <f>IF($N51="SI",IFERROR(30*(IFERROR(VALUE($E51),0)/MAX(SUMPRODUCT(MAX((Offerte!$C$2:$C$200=$I51)*(IFERROR(Offerte!$D$2:$D$200*1,0)=1)*(IFERROR(Offerte!$E$2:$E$200*1,0)&gt;=Parametri!$B$2)*IFERROR(Offerte!$F$2:$F$200*1,0))),SUMPRODUCT(MAX(($H$5:$H$80=$I51)*($N$5:$N$80="SI")*IFERROR($E$5:$E$80*1,0))),SUMPRODUCT(MAX(($I$5:$I$80=$I51)*($N$5:$N$80="SI")*IFERROR($E$5:$E$80*1,0))))),0),0)</f>
        <v/>
      </c>
      <c r="Q51" s="21">
        <f>IF($N51="SI",ROUND($L51+$M51+$O51+$P51,4),0)</f>
        <v/>
      </c>
      <c r="R51" s="21">
        <f>IF($A51="","",IF(IFERROR(VALUE($D51),0)&lt;&gt;1,"Non attiva",IF(OR(IFERROR(VALUE($J51),0)&lt;&gt;1,IFERROR(VALUE($K51),0)&lt;&gt;1),"Singoli non attivi",IF(OR(IFERROR(INDEX(Offerte!$G$2:$G$200,MATCH($A51&amp;"|"&amp;$H51,Offerte!$L$2:$L$200,0)),"NO")&lt;&gt;"SI",IFERROR(INDEX(Offerte!$G$2:$G$200,MATCH($A51&amp;"|"&amp;$I51,Offerte!$L$2:$L$200,0)),"NO")&lt;&gt;"SI"),"Soglia non superata",IF(OR(IFERROR(VALUE($F51),0)&lt;&gt;1,IFERROR(VALUE($G51),0)&lt;&gt;1),"Buste/PEF non confermati",IF(IFERROR(VALUE($E51),0)&lt;=$U51,"Ribasso non migliorativo",""))))))</f>
        <v/>
      </c>
      <c r="S51" s="21">
        <f>IF($H51="","",IFERROR(INDEX(Offerte!$F$2:$F$200,MATCH($A51&amp;"|"&amp;$H51,Offerte!$L$2:$L$200,0)),0))</f>
        <v/>
      </c>
      <c r="T51" s="21">
        <f>IF($I51="","",IFERROR(INDEX(Offerte!$F$2:$F$200,MATCH($A51&amp;"|"&amp;$I51,Offerte!$L$2:$L$200,0)),0))</f>
        <v/>
      </c>
      <c r="U51" s="21">
        <f>IF($A51="","",ROUND((IFERROR(VALUE($S51),0)+IFERROR(VALUE($T51),0))/2,4))</f>
        <v/>
      </c>
      <c r="V51" s="21">
        <f>IF($A51="","",$C51&amp;"|"&amp;TEXT($Q51,"0.0000"))</f>
        <v/>
      </c>
      <c r="W51" s="21">
        <f>IF($A51="","",$C51&amp;"|"&amp;$A51)</f>
        <v/>
      </c>
    </row>
    <row r="52">
      <c r="A52" s="20" t="n"/>
      <c r="B52" s="20">
        <f>IF($A52="","",IFERROR(INDEX(Offerte!$B$2:$B$200,MATCH($A52,Offerte!$A$2:$A$200,0)),""))</f>
        <v/>
      </c>
      <c r="C52" s="20" t="n"/>
      <c r="D52" s="20" t="n"/>
      <c r="E52" s="20" t="n"/>
      <c r="F52" s="20" t="n"/>
      <c r="G52" s="20" t="n"/>
      <c r="H52" s="21">
        <f>IF($C52="L1+L2","L1",IF($C52="L2+L3","L2",IF($C52="L3+L4","L3",IF($C52="L1+L4","L1",""))))</f>
        <v/>
      </c>
      <c r="I52" s="21">
        <f>IF($C52="L1+L2","L2",IF($C52="L2+L3","L3",IF($C52="L3+L4","L4",IF($C52="L1+L4","L4",""))))</f>
        <v/>
      </c>
      <c r="J52" s="21">
        <f>IF($H52="","",IFERROR(INDEX(Offerte!$D$2:$D$200,MATCH($A52&amp;"|"&amp;$H52,Offerte!$L$2:$L$200,0)),0))</f>
        <v/>
      </c>
      <c r="K52" s="21">
        <f>IF($I52="","",IFERROR(INDEX(Offerte!$D$2:$D$200,MATCH($A52&amp;"|"&amp;$I52,Offerte!$L$2:$L$200,0)),0))</f>
        <v/>
      </c>
      <c r="L52" s="21">
        <f>IF($H52="","",IFERROR(INDEX(Offerte!$E$2:$E$200,MATCH($A52&amp;"|"&amp;$H52,Offerte!$L$2:$L$200,0)),0))</f>
        <v/>
      </c>
      <c r="M52" s="21">
        <f>IF($I52="","",IFERROR(INDEX(Offerte!$E$2:$E$200,MATCH($A52&amp;"|"&amp;$I52,Offerte!$L$2:$L$200,0)),0))</f>
        <v/>
      </c>
      <c r="N52" s="21">
        <f>IF($A52="","",IF(IFERROR(VALUE($D52),0)&lt;&gt;1,"NO",IF(AND(IFERROR(VALUE($J52),0)=1,IFERROR(VALUE($K52),0)=1,IFERROR(INDEX(Offerte!$G$2:$G$200,MATCH($A52&amp;"|"&amp;$H52,Offerte!$L$2:$L$200,0)),"NO")="SI",IFERROR(INDEX(Offerte!$G$2:$G$200,MATCH($A52&amp;"|"&amp;$I52,Offerte!$L$2:$L$200,0)),"NO")="SI",IFERROR(VALUE($F52),0)=1,IFERROR(VALUE($G52),0)=1,IFERROR(VALUE($E52),0)&gt;$U52),"SI","NO")))</f>
        <v/>
      </c>
      <c r="O52" s="21">
        <f>IF($N52="SI",IFERROR(30*(IFERROR(VALUE($E52),0)/MAX(SUMPRODUCT(MAX((Offerte!$C$2:$C$200=$H52)*(IFERROR(Offerte!$D$2:$D$200*1,0)=1)*(IFERROR(Offerte!$E$2:$E$200*1,0)&gt;=Parametri!$B$2)*IFERROR(Offerte!$F$2:$F$200*1,0))),SUMPRODUCT(MAX(($H$5:$H$80=$H52)*($N$5:$N$80="SI")*IFERROR($E$5:$E$80*1,0))),SUMPRODUCT(MAX(($I$5:$I$80=$H52)*($N$5:$N$80="SI")*IFERROR($E$5:$E$80*1,0))))),0),0)</f>
        <v/>
      </c>
      <c r="P52" s="21">
        <f>IF($N52="SI",IFERROR(30*(IFERROR(VALUE($E52),0)/MAX(SUMPRODUCT(MAX((Offerte!$C$2:$C$200=$I52)*(IFERROR(Offerte!$D$2:$D$200*1,0)=1)*(IFERROR(Offerte!$E$2:$E$200*1,0)&gt;=Parametri!$B$2)*IFERROR(Offerte!$F$2:$F$200*1,0))),SUMPRODUCT(MAX(($H$5:$H$80=$I52)*($N$5:$N$80="SI")*IFERROR($E$5:$E$80*1,0))),SUMPRODUCT(MAX(($I$5:$I$80=$I52)*($N$5:$N$80="SI")*IFERROR($E$5:$E$80*1,0))))),0),0)</f>
        <v/>
      </c>
      <c r="Q52" s="21">
        <f>IF($N52="SI",ROUND($L52+$M52+$O52+$P52,4),0)</f>
        <v/>
      </c>
      <c r="R52" s="21">
        <f>IF($A52="","",IF(IFERROR(VALUE($D52),0)&lt;&gt;1,"Non attiva",IF(OR(IFERROR(VALUE($J52),0)&lt;&gt;1,IFERROR(VALUE($K52),0)&lt;&gt;1),"Singoli non attivi",IF(OR(IFERROR(INDEX(Offerte!$G$2:$G$200,MATCH($A52&amp;"|"&amp;$H52,Offerte!$L$2:$L$200,0)),"NO")&lt;&gt;"SI",IFERROR(INDEX(Offerte!$G$2:$G$200,MATCH($A52&amp;"|"&amp;$I52,Offerte!$L$2:$L$200,0)),"NO")&lt;&gt;"SI"),"Soglia non superata",IF(OR(IFERROR(VALUE($F52),0)&lt;&gt;1,IFERROR(VALUE($G52),0)&lt;&gt;1),"Buste/PEF non confermati",IF(IFERROR(VALUE($E52),0)&lt;=$U52,"Ribasso non migliorativo",""))))))</f>
        <v/>
      </c>
      <c r="S52" s="21">
        <f>IF($H52="","",IFERROR(INDEX(Offerte!$F$2:$F$200,MATCH($A52&amp;"|"&amp;$H52,Offerte!$L$2:$L$200,0)),0))</f>
        <v/>
      </c>
      <c r="T52" s="21">
        <f>IF($I52="","",IFERROR(INDEX(Offerte!$F$2:$F$200,MATCH($A52&amp;"|"&amp;$I52,Offerte!$L$2:$L$200,0)),0))</f>
        <v/>
      </c>
      <c r="U52" s="21">
        <f>IF($A52="","",ROUND((IFERROR(VALUE($S52),0)+IFERROR(VALUE($T52),0))/2,4))</f>
        <v/>
      </c>
      <c r="V52" s="21">
        <f>IF($A52="","",$C52&amp;"|"&amp;TEXT($Q52,"0.0000"))</f>
        <v/>
      </c>
      <c r="W52" s="21">
        <f>IF($A52="","",$C52&amp;"|"&amp;$A52)</f>
        <v/>
      </c>
    </row>
    <row r="53">
      <c r="A53" s="20" t="n"/>
      <c r="B53" s="20">
        <f>IF($A53="","",IFERROR(INDEX(Offerte!$B$2:$B$200,MATCH($A53,Offerte!$A$2:$A$200,0)),""))</f>
        <v/>
      </c>
      <c r="C53" s="20" t="n"/>
      <c r="D53" s="20" t="n"/>
      <c r="E53" s="20" t="n"/>
      <c r="F53" s="20" t="n"/>
      <c r="G53" s="20" t="n"/>
      <c r="H53" s="21">
        <f>IF($C53="L1+L2","L1",IF($C53="L2+L3","L2",IF($C53="L3+L4","L3",IF($C53="L1+L4","L1",""))))</f>
        <v/>
      </c>
      <c r="I53" s="21">
        <f>IF($C53="L1+L2","L2",IF($C53="L2+L3","L3",IF($C53="L3+L4","L4",IF($C53="L1+L4","L4",""))))</f>
        <v/>
      </c>
      <c r="J53" s="21">
        <f>IF($H53="","",IFERROR(INDEX(Offerte!$D$2:$D$200,MATCH($A53&amp;"|"&amp;$H53,Offerte!$L$2:$L$200,0)),0))</f>
        <v/>
      </c>
      <c r="K53" s="21">
        <f>IF($I53="","",IFERROR(INDEX(Offerte!$D$2:$D$200,MATCH($A53&amp;"|"&amp;$I53,Offerte!$L$2:$L$200,0)),0))</f>
        <v/>
      </c>
      <c r="L53" s="21">
        <f>IF($H53="","",IFERROR(INDEX(Offerte!$E$2:$E$200,MATCH($A53&amp;"|"&amp;$H53,Offerte!$L$2:$L$200,0)),0))</f>
        <v/>
      </c>
      <c r="M53" s="21">
        <f>IF($I53="","",IFERROR(INDEX(Offerte!$E$2:$E$200,MATCH($A53&amp;"|"&amp;$I53,Offerte!$L$2:$L$200,0)),0))</f>
        <v/>
      </c>
      <c r="N53" s="21">
        <f>IF($A53="","",IF(IFERROR(VALUE($D53),0)&lt;&gt;1,"NO",IF(AND(IFERROR(VALUE($J53),0)=1,IFERROR(VALUE($K53),0)=1,IFERROR(INDEX(Offerte!$G$2:$G$200,MATCH($A53&amp;"|"&amp;$H53,Offerte!$L$2:$L$200,0)),"NO")="SI",IFERROR(INDEX(Offerte!$G$2:$G$200,MATCH($A53&amp;"|"&amp;$I53,Offerte!$L$2:$L$200,0)),"NO")="SI",IFERROR(VALUE($F53),0)=1,IFERROR(VALUE($G53),0)=1,IFERROR(VALUE($E53),0)&gt;$U53),"SI","NO")))</f>
        <v/>
      </c>
      <c r="O53" s="21">
        <f>IF($N53="SI",IFERROR(30*(IFERROR(VALUE($E53),0)/MAX(SUMPRODUCT(MAX((Offerte!$C$2:$C$200=$H53)*(IFERROR(Offerte!$D$2:$D$200*1,0)=1)*(IFERROR(Offerte!$E$2:$E$200*1,0)&gt;=Parametri!$B$2)*IFERROR(Offerte!$F$2:$F$200*1,0))),SUMPRODUCT(MAX(($H$5:$H$80=$H53)*($N$5:$N$80="SI")*IFERROR($E$5:$E$80*1,0))),SUMPRODUCT(MAX(($I$5:$I$80=$H53)*($N$5:$N$80="SI")*IFERROR($E$5:$E$80*1,0))))),0),0)</f>
        <v/>
      </c>
      <c r="P53" s="21">
        <f>IF($N53="SI",IFERROR(30*(IFERROR(VALUE($E53),0)/MAX(SUMPRODUCT(MAX((Offerte!$C$2:$C$200=$I53)*(IFERROR(Offerte!$D$2:$D$200*1,0)=1)*(IFERROR(Offerte!$E$2:$E$200*1,0)&gt;=Parametri!$B$2)*IFERROR(Offerte!$F$2:$F$200*1,0))),SUMPRODUCT(MAX(($H$5:$H$80=$I53)*($N$5:$N$80="SI")*IFERROR($E$5:$E$80*1,0))),SUMPRODUCT(MAX(($I$5:$I$80=$I53)*($N$5:$N$80="SI")*IFERROR($E$5:$E$80*1,0))))),0),0)</f>
        <v/>
      </c>
      <c r="Q53" s="21">
        <f>IF($N53="SI",ROUND($L53+$M53+$O53+$P53,4),0)</f>
        <v/>
      </c>
      <c r="R53" s="21">
        <f>IF($A53="","",IF(IFERROR(VALUE($D53),0)&lt;&gt;1,"Non attiva",IF(OR(IFERROR(VALUE($J53),0)&lt;&gt;1,IFERROR(VALUE($K53),0)&lt;&gt;1),"Singoli non attivi",IF(OR(IFERROR(INDEX(Offerte!$G$2:$G$200,MATCH($A53&amp;"|"&amp;$H53,Offerte!$L$2:$L$200,0)),"NO")&lt;&gt;"SI",IFERROR(INDEX(Offerte!$G$2:$G$200,MATCH($A53&amp;"|"&amp;$I53,Offerte!$L$2:$L$200,0)),"NO")&lt;&gt;"SI"),"Soglia non superata",IF(OR(IFERROR(VALUE($F53),0)&lt;&gt;1,IFERROR(VALUE($G53),0)&lt;&gt;1),"Buste/PEF non confermati",IF(IFERROR(VALUE($E53),0)&lt;=$U53,"Ribasso non migliorativo",""))))))</f>
        <v/>
      </c>
      <c r="S53" s="21">
        <f>IF($H53="","",IFERROR(INDEX(Offerte!$F$2:$F$200,MATCH($A53&amp;"|"&amp;$H53,Offerte!$L$2:$L$200,0)),0))</f>
        <v/>
      </c>
      <c r="T53" s="21">
        <f>IF($I53="","",IFERROR(INDEX(Offerte!$F$2:$F$200,MATCH($A53&amp;"|"&amp;$I53,Offerte!$L$2:$L$200,0)),0))</f>
        <v/>
      </c>
      <c r="U53" s="21">
        <f>IF($A53="","",ROUND((IFERROR(VALUE($S53),0)+IFERROR(VALUE($T53),0))/2,4))</f>
        <v/>
      </c>
      <c r="V53" s="21">
        <f>IF($A53="","",$C53&amp;"|"&amp;TEXT($Q53,"0.0000"))</f>
        <v/>
      </c>
      <c r="W53" s="21">
        <f>IF($A53="","",$C53&amp;"|"&amp;$A53)</f>
        <v/>
      </c>
    </row>
    <row r="54">
      <c r="A54" s="20" t="n"/>
      <c r="B54" s="20">
        <f>IF($A54="","",IFERROR(INDEX(Offerte!$B$2:$B$200,MATCH($A54,Offerte!$A$2:$A$200,0)),""))</f>
        <v/>
      </c>
      <c r="C54" s="20" t="n"/>
      <c r="D54" s="20" t="n"/>
      <c r="E54" s="20" t="n"/>
      <c r="F54" s="20" t="n"/>
      <c r="G54" s="20" t="n"/>
      <c r="H54" s="21">
        <f>IF($C54="L1+L2","L1",IF($C54="L2+L3","L2",IF($C54="L3+L4","L3",IF($C54="L1+L4","L1",""))))</f>
        <v/>
      </c>
      <c r="I54" s="21">
        <f>IF($C54="L1+L2","L2",IF($C54="L2+L3","L3",IF($C54="L3+L4","L4",IF($C54="L1+L4","L4",""))))</f>
        <v/>
      </c>
      <c r="J54" s="21">
        <f>IF($H54="","",IFERROR(INDEX(Offerte!$D$2:$D$200,MATCH($A54&amp;"|"&amp;$H54,Offerte!$L$2:$L$200,0)),0))</f>
        <v/>
      </c>
      <c r="K54" s="21">
        <f>IF($I54="","",IFERROR(INDEX(Offerte!$D$2:$D$200,MATCH($A54&amp;"|"&amp;$I54,Offerte!$L$2:$L$200,0)),0))</f>
        <v/>
      </c>
      <c r="L54" s="21">
        <f>IF($H54="","",IFERROR(INDEX(Offerte!$E$2:$E$200,MATCH($A54&amp;"|"&amp;$H54,Offerte!$L$2:$L$200,0)),0))</f>
        <v/>
      </c>
      <c r="M54" s="21">
        <f>IF($I54="","",IFERROR(INDEX(Offerte!$E$2:$E$200,MATCH($A54&amp;"|"&amp;$I54,Offerte!$L$2:$L$200,0)),0))</f>
        <v/>
      </c>
      <c r="N54" s="21">
        <f>IF($A54="","",IF(IFERROR(VALUE($D54),0)&lt;&gt;1,"NO",IF(AND(IFERROR(VALUE($J54),0)=1,IFERROR(VALUE($K54),0)=1,IFERROR(INDEX(Offerte!$G$2:$G$200,MATCH($A54&amp;"|"&amp;$H54,Offerte!$L$2:$L$200,0)),"NO")="SI",IFERROR(INDEX(Offerte!$G$2:$G$200,MATCH($A54&amp;"|"&amp;$I54,Offerte!$L$2:$L$200,0)),"NO")="SI",IFERROR(VALUE($F54),0)=1,IFERROR(VALUE($G54),0)=1,IFERROR(VALUE($E54),0)&gt;$U54),"SI","NO")))</f>
        <v/>
      </c>
      <c r="O54" s="21">
        <f>IF($N54="SI",IFERROR(30*(IFERROR(VALUE($E54),0)/MAX(SUMPRODUCT(MAX((Offerte!$C$2:$C$200=$H54)*(IFERROR(Offerte!$D$2:$D$200*1,0)=1)*(IFERROR(Offerte!$E$2:$E$200*1,0)&gt;=Parametri!$B$2)*IFERROR(Offerte!$F$2:$F$200*1,0))),SUMPRODUCT(MAX(($H$5:$H$80=$H54)*($N$5:$N$80="SI")*IFERROR($E$5:$E$80*1,0))),SUMPRODUCT(MAX(($I$5:$I$80=$H54)*($N$5:$N$80="SI")*IFERROR($E$5:$E$80*1,0))))),0),0)</f>
        <v/>
      </c>
      <c r="P54" s="21">
        <f>IF($N54="SI",IFERROR(30*(IFERROR(VALUE($E54),0)/MAX(SUMPRODUCT(MAX((Offerte!$C$2:$C$200=$I54)*(IFERROR(Offerte!$D$2:$D$200*1,0)=1)*(IFERROR(Offerte!$E$2:$E$200*1,0)&gt;=Parametri!$B$2)*IFERROR(Offerte!$F$2:$F$200*1,0))),SUMPRODUCT(MAX(($H$5:$H$80=$I54)*($N$5:$N$80="SI")*IFERROR($E$5:$E$80*1,0))),SUMPRODUCT(MAX(($I$5:$I$80=$I54)*($N$5:$N$80="SI")*IFERROR($E$5:$E$80*1,0))))),0),0)</f>
        <v/>
      </c>
      <c r="Q54" s="21">
        <f>IF($N54="SI",ROUND($L54+$M54+$O54+$P54,4),0)</f>
        <v/>
      </c>
      <c r="R54" s="21">
        <f>IF($A54="","",IF(IFERROR(VALUE($D54),0)&lt;&gt;1,"Non attiva",IF(OR(IFERROR(VALUE($J54),0)&lt;&gt;1,IFERROR(VALUE($K54),0)&lt;&gt;1),"Singoli non attivi",IF(OR(IFERROR(INDEX(Offerte!$G$2:$G$200,MATCH($A54&amp;"|"&amp;$H54,Offerte!$L$2:$L$200,0)),"NO")&lt;&gt;"SI",IFERROR(INDEX(Offerte!$G$2:$G$200,MATCH($A54&amp;"|"&amp;$I54,Offerte!$L$2:$L$200,0)),"NO")&lt;&gt;"SI"),"Soglia non superata",IF(OR(IFERROR(VALUE($F54),0)&lt;&gt;1,IFERROR(VALUE($G54),0)&lt;&gt;1),"Buste/PEF non confermati",IF(IFERROR(VALUE($E54),0)&lt;=$U54,"Ribasso non migliorativo",""))))))</f>
        <v/>
      </c>
      <c r="S54" s="21">
        <f>IF($H54="","",IFERROR(INDEX(Offerte!$F$2:$F$200,MATCH($A54&amp;"|"&amp;$H54,Offerte!$L$2:$L$200,0)),0))</f>
        <v/>
      </c>
      <c r="T54" s="21">
        <f>IF($I54="","",IFERROR(INDEX(Offerte!$F$2:$F$200,MATCH($A54&amp;"|"&amp;$I54,Offerte!$L$2:$L$200,0)),0))</f>
        <v/>
      </c>
      <c r="U54" s="21">
        <f>IF($A54="","",ROUND((IFERROR(VALUE($S54),0)+IFERROR(VALUE($T54),0))/2,4))</f>
        <v/>
      </c>
      <c r="V54" s="21">
        <f>IF($A54="","",$C54&amp;"|"&amp;TEXT($Q54,"0.0000"))</f>
        <v/>
      </c>
      <c r="W54" s="21">
        <f>IF($A54="","",$C54&amp;"|"&amp;$A54)</f>
        <v/>
      </c>
    </row>
    <row r="55">
      <c r="A55" s="20" t="n"/>
      <c r="B55" s="20">
        <f>IF($A55="","",IFERROR(INDEX(Offerte!$B$2:$B$200,MATCH($A55,Offerte!$A$2:$A$200,0)),""))</f>
        <v/>
      </c>
      <c r="C55" s="20" t="n"/>
      <c r="D55" s="20" t="n"/>
      <c r="E55" s="20" t="n"/>
      <c r="F55" s="20" t="n"/>
      <c r="G55" s="20" t="n"/>
      <c r="H55" s="21">
        <f>IF($C55="L1+L2","L1",IF($C55="L2+L3","L2",IF($C55="L3+L4","L3",IF($C55="L1+L4","L1",""))))</f>
        <v/>
      </c>
      <c r="I55" s="21">
        <f>IF($C55="L1+L2","L2",IF($C55="L2+L3","L3",IF($C55="L3+L4","L4",IF($C55="L1+L4","L4",""))))</f>
        <v/>
      </c>
      <c r="J55" s="21">
        <f>IF($H55="","",IFERROR(INDEX(Offerte!$D$2:$D$200,MATCH($A55&amp;"|"&amp;$H55,Offerte!$L$2:$L$200,0)),0))</f>
        <v/>
      </c>
      <c r="K55" s="21">
        <f>IF($I55="","",IFERROR(INDEX(Offerte!$D$2:$D$200,MATCH($A55&amp;"|"&amp;$I55,Offerte!$L$2:$L$200,0)),0))</f>
        <v/>
      </c>
      <c r="L55" s="21">
        <f>IF($H55="","",IFERROR(INDEX(Offerte!$E$2:$E$200,MATCH($A55&amp;"|"&amp;$H55,Offerte!$L$2:$L$200,0)),0))</f>
        <v/>
      </c>
      <c r="M55" s="21">
        <f>IF($I55="","",IFERROR(INDEX(Offerte!$E$2:$E$200,MATCH($A55&amp;"|"&amp;$I55,Offerte!$L$2:$L$200,0)),0))</f>
        <v/>
      </c>
      <c r="N55" s="21">
        <f>IF($A55="","",IF(IFERROR(VALUE($D55),0)&lt;&gt;1,"NO",IF(AND(IFERROR(VALUE($J55),0)=1,IFERROR(VALUE($K55),0)=1,IFERROR(INDEX(Offerte!$G$2:$G$200,MATCH($A55&amp;"|"&amp;$H55,Offerte!$L$2:$L$200,0)),"NO")="SI",IFERROR(INDEX(Offerte!$G$2:$G$200,MATCH($A55&amp;"|"&amp;$I55,Offerte!$L$2:$L$200,0)),"NO")="SI",IFERROR(VALUE($F55),0)=1,IFERROR(VALUE($G55),0)=1,IFERROR(VALUE($E55),0)&gt;$U55),"SI","NO")))</f>
        <v/>
      </c>
      <c r="O55" s="21">
        <f>IF($N55="SI",IFERROR(30*(IFERROR(VALUE($E55),0)/MAX(SUMPRODUCT(MAX((Offerte!$C$2:$C$200=$H55)*(IFERROR(Offerte!$D$2:$D$200*1,0)=1)*(IFERROR(Offerte!$E$2:$E$200*1,0)&gt;=Parametri!$B$2)*IFERROR(Offerte!$F$2:$F$200*1,0))),SUMPRODUCT(MAX(($H$5:$H$80=$H55)*($N$5:$N$80="SI")*IFERROR($E$5:$E$80*1,0))),SUMPRODUCT(MAX(($I$5:$I$80=$H55)*($N$5:$N$80="SI")*IFERROR($E$5:$E$80*1,0))))),0),0)</f>
        <v/>
      </c>
      <c r="P55" s="21">
        <f>IF($N55="SI",IFERROR(30*(IFERROR(VALUE($E55),0)/MAX(SUMPRODUCT(MAX((Offerte!$C$2:$C$200=$I55)*(IFERROR(Offerte!$D$2:$D$200*1,0)=1)*(IFERROR(Offerte!$E$2:$E$200*1,0)&gt;=Parametri!$B$2)*IFERROR(Offerte!$F$2:$F$200*1,0))),SUMPRODUCT(MAX(($H$5:$H$80=$I55)*($N$5:$N$80="SI")*IFERROR($E$5:$E$80*1,0))),SUMPRODUCT(MAX(($I$5:$I$80=$I55)*($N$5:$N$80="SI")*IFERROR($E$5:$E$80*1,0))))),0),0)</f>
        <v/>
      </c>
      <c r="Q55" s="21">
        <f>IF($N55="SI",ROUND($L55+$M55+$O55+$P55,4),0)</f>
        <v/>
      </c>
      <c r="R55" s="21">
        <f>IF($A55="","",IF(IFERROR(VALUE($D55),0)&lt;&gt;1,"Non attiva",IF(OR(IFERROR(VALUE($J55),0)&lt;&gt;1,IFERROR(VALUE($K55),0)&lt;&gt;1),"Singoli non attivi",IF(OR(IFERROR(INDEX(Offerte!$G$2:$G$200,MATCH($A55&amp;"|"&amp;$H55,Offerte!$L$2:$L$200,0)),"NO")&lt;&gt;"SI",IFERROR(INDEX(Offerte!$G$2:$G$200,MATCH($A55&amp;"|"&amp;$I55,Offerte!$L$2:$L$200,0)),"NO")&lt;&gt;"SI"),"Soglia non superata",IF(OR(IFERROR(VALUE($F55),0)&lt;&gt;1,IFERROR(VALUE($G55),0)&lt;&gt;1),"Buste/PEF non confermati",IF(IFERROR(VALUE($E55),0)&lt;=$U55,"Ribasso non migliorativo",""))))))</f>
        <v/>
      </c>
      <c r="S55" s="21">
        <f>IF($H55="","",IFERROR(INDEX(Offerte!$F$2:$F$200,MATCH($A55&amp;"|"&amp;$H55,Offerte!$L$2:$L$200,0)),0))</f>
        <v/>
      </c>
      <c r="T55" s="21">
        <f>IF($I55="","",IFERROR(INDEX(Offerte!$F$2:$F$200,MATCH($A55&amp;"|"&amp;$I55,Offerte!$L$2:$L$200,0)),0))</f>
        <v/>
      </c>
      <c r="U55" s="21">
        <f>IF($A55="","",ROUND((IFERROR(VALUE($S55),0)+IFERROR(VALUE($T55),0))/2,4))</f>
        <v/>
      </c>
      <c r="V55" s="21">
        <f>IF($A55="","",$C55&amp;"|"&amp;TEXT($Q55,"0.0000"))</f>
        <v/>
      </c>
      <c r="W55" s="21">
        <f>IF($A55="","",$C55&amp;"|"&amp;$A55)</f>
        <v/>
      </c>
    </row>
    <row r="56">
      <c r="A56" s="20" t="n"/>
      <c r="B56" s="20">
        <f>IF($A56="","",IFERROR(INDEX(Offerte!$B$2:$B$200,MATCH($A56,Offerte!$A$2:$A$200,0)),""))</f>
        <v/>
      </c>
      <c r="C56" s="20" t="n"/>
      <c r="D56" s="20" t="n"/>
      <c r="E56" s="20" t="n"/>
      <c r="F56" s="20" t="n"/>
      <c r="G56" s="20" t="n"/>
      <c r="H56" s="21">
        <f>IF($C56="L1+L2","L1",IF($C56="L2+L3","L2",IF($C56="L3+L4","L3",IF($C56="L1+L4","L1",""))))</f>
        <v/>
      </c>
      <c r="I56" s="21">
        <f>IF($C56="L1+L2","L2",IF($C56="L2+L3","L3",IF($C56="L3+L4","L4",IF($C56="L1+L4","L4",""))))</f>
        <v/>
      </c>
      <c r="J56" s="21">
        <f>IF($H56="","",IFERROR(INDEX(Offerte!$D$2:$D$200,MATCH($A56&amp;"|"&amp;$H56,Offerte!$L$2:$L$200,0)),0))</f>
        <v/>
      </c>
      <c r="K56" s="21">
        <f>IF($I56="","",IFERROR(INDEX(Offerte!$D$2:$D$200,MATCH($A56&amp;"|"&amp;$I56,Offerte!$L$2:$L$200,0)),0))</f>
        <v/>
      </c>
      <c r="L56" s="21">
        <f>IF($H56="","",IFERROR(INDEX(Offerte!$E$2:$E$200,MATCH($A56&amp;"|"&amp;$H56,Offerte!$L$2:$L$200,0)),0))</f>
        <v/>
      </c>
      <c r="M56" s="21">
        <f>IF($I56="","",IFERROR(INDEX(Offerte!$E$2:$E$200,MATCH($A56&amp;"|"&amp;$I56,Offerte!$L$2:$L$200,0)),0))</f>
        <v/>
      </c>
      <c r="N56" s="21">
        <f>IF($A56="","",IF(IFERROR(VALUE($D56),0)&lt;&gt;1,"NO",IF(AND(IFERROR(VALUE($J56),0)=1,IFERROR(VALUE($K56),0)=1,IFERROR(INDEX(Offerte!$G$2:$G$200,MATCH($A56&amp;"|"&amp;$H56,Offerte!$L$2:$L$200,0)),"NO")="SI",IFERROR(INDEX(Offerte!$G$2:$G$200,MATCH($A56&amp;"|"&amp;$I56,Offerte!$L$2:$L$200,0)),"NO")="SI",IFERROR(VALUE($F56),0)=1,IFERROR(VALUE($G56),0)=1,IFERROR(VALUE($E56),0)&gt;$U56),"SI","NO")))</f>
        <v/>
      </c>
      <c r="O56" s="21">
        <f>IF($N56="SI",IFERROR(30*(IFERROR(VALUE($E56),0)/MAX(SUMPRODUCT(MAX((Offerte!$C$2:$C$200=$H56)*(IFERROR(Offerte!$D$2:$D$200*1,0)=1)*(IFERROR(Offerte!$E$2:$E$200*1,0)&gt;=Parametri!$B$2)*IFERROR(Offerte!$F$2:$F$200*1,0))),SUMPRODUCT(MAX(($H$5:$H$80=$H56)*($N$5:$N$80="SI")*IFERROR($E$5:$E$80*1,0))),SUMPRODUCT(MAX(($I$5:$I$80=$H56)*($N$5:$N$80="SI")*IFERROR($E$5:$E$80*1,0))))),0),0)</f>
        <v/>
      </c>
      <c r="P56" s="21">
        <f>IF($N56="SI",IFERROR(30*(IFERROR(VALUE($E56),0)/MAX(SUMPRODUCT(MAX((Offerte!$C$2:$C$200=$I56)*(IFERROR(Offerte!$D$2:$D$200*1,0)=1)*(IFERROR(Offerte!$E$2:$E$200*1,0)&gt;=Parametri!$B$2)*IFERROR(Offerte!$F$2:$F$200*1,0))),SUMPRODUCT(MAX(($H$5:$H$80=$I56)*($N$5:$N$80="SI")*IFERROR($E$5:$E$80*1,0))),SUMPRODUCT(MAX(($I$5:$I$80=$I56)*($N$5:$N$80="SI")*IFERROR($E$5:$E$80*1,0))))),0),0)</f>
        <v/>
      </c>
      <c r="Q56" s="21">
        <f>IF($N56="SI",ROUND($L56+$M56+$O56+$P56,4),0)</f>
        <v/>
      </c>
      <c r="R56" s="21">
        <f>IF($A56="","",IF(IFERROR(VALUE($D56),0)&lt;&gt;1,"Non attiva",IF(OR(IFERROR(VALUE($J56),0)&lt;&gt;1,IFERROR(VALUE($K56),0)&lt;&gt;1),"Singoli non attivi",IF(OR(IFERROR(INDEX(Offerte!$G$2:$G$200,MATCH($A56&amp;"|"&amp;$H56,Offerte!$L$2:$L$200,0)),"NO")&lt;&gt;"SI",IFERROR(INDEX(Offerte!$G$2:$G$200,MATCH($A56&amp;"|"&amp;$I56,Offerte!$L$2:$L$200,0)),"NO")&lt;&gt;"SI"),"Soglia non superata",IF(OR(IFERROR(VALUE($F56),0)&lt;&gt;1,IFERROR(VALUE($G56),0)&lt;&gt;1),"Buste/PEF non confermati",IF(IFERROR(VALUE($E56),0)&lt;=$U56,"Ribasso non migliorativo",""))))))</f>
        <v/>
      </c>
      <c r="S56" s="21">
        <f>IF($H56="","",IFERROR(INDEX(Offerte!$F$2:$F$200,MATCH($A56&amp;"|"&amp;$H56,Offerte!$L$2:$L$200,0)),0))</f>
        <v/>
      </c>
      <c r="T56" s="21">
        <f>IF($I56="","",IFERROR(INDEX(Offerte!$F$2:$F$200,MATCH($A56&amp;"|"&amp;$I56,Offerte!$L$2:$L$200,0)),0))</f>
        <v/>
      </c>
      <c r="U56" s="21">
        <f>IF($A56="","",ROUND((IFERROR(VALUE($S56),0)+IFERROR(VALUE($T56),0))/2,4))</f>
        <v/>
      </c>
      <c r="V56" s="21">
        <f>IF($A56="","",$C56&amp;"|"&amp;TEXT($Q56,"0.0000"))</f>
        <v/>
      </c>
      <c r="W56" s="21">
        <f>IF($A56="","",$C56&amp;"|"&amp;$A56)</f>
        <v/>
      </c>
    </row>
    <row r="57">
      <c r="A57" s="20" t="n"/>
      <c r="B57" s="20">
        <f>IF($A57="","",IFERROR(INDEX(Offerte!$B$2:$B$200,MATCH($A57,Offerte!$A$2:$A$200,0)),""))</f>
        <v/>
      </c>
      <c r="C57" s="20" t="n"/>
      <c r="D57" s="20" t="n"/>
      <c r="E57" s="20" t="n"/>
      <c r="F57" s="20" t="n"/>
      <c r="G57" s="20" t="n"/>
      <c r="H57" s="21">
        <f>IF($C57="L1+L2","L1",IF($C57="L2+L3","L2",IF($C57="L3+L4","L3",IF($C57="L1+L4","L1",""))))</f>
        <v/>
      </c>
      <c r="I57" s="21">
        <f>IF($C57="L1+L2","L2",IF($C57="L2+L3","L3",IF($C57="L3+L4","L4",IF($C57="L1+L4","L4",""))))</f>
        <v/>
      </c>
      <c r="J57" s="21">
        <f>IF($H57="","",IFERROR(INDEX(Offerte!$D$2:$D$200,MATCH($A57&amp;"|"&amp;$H57,Offerte!$L$2:$L$200,0)),0))</f>
        <v/>
      </c>
      <c r="K57" s="21">
        <f>IF($I57="","",IFERROR(INDEX(Offerte!$D$2:$D$200,MATCH($A57&amp;"|"&amp;$I57,Offerte!$L$2:$L$200,0)),0))</f>
        <v/>
      </c>
      <c r="L57" s="21">
        <f>IF($H57="","",IFERROR(INDEX(Offerte!$E$2:$E$200,MATCH($A57&amp;"|"&amp;$H57,Offerte!$L$2:$L$200,0)),0))</f>
        <v/>
      </c>
      <c r="M57" s="21">
        <f>IF($I57="","",IFERROR(INDEX(Offerte!$E$2:$E$200,MATCH($A57&amp;"|"&amp;$I57,Offerte!$L$2:$L$200,0)),0))</f>
        <v/>
      </c>
      <c r="N57" s="21">
        <f>IF($A57="","",IF(IFERROR(VALUE($D57),0)&lt;&gt;1,"NO",IF(AND(IFERROR(VALUE($J57),0)=1,IFERROR(VALUE($K57),0)=1,IFERROR(INDEX(Offerte!$G$2:$G$200,MATCH($A57&amp;"|"&amp;$H57,Offerte!$L$2:$L$200,0)),"NO")="SI",IFERROR(INDEX(Offerte!$G$2:$G$200,MATCH($A57&amp;"|"&amp;$I57,Offerte!$L$2:$L$200,0)),"NO")="SI",IFERROR(VALUE($F57),0)=1,IFERROR(VALUE($G57),0)=1,IFERROR(VALUE($E57),0)&gt;$U57),"SI","NO")))</f>
        <v/>
      </c>
      <c r="O57" s="21">
        <f>IF($N57="SI",IFERROR(30*(IFERROR(VALUE($E57),0)/MAX(SUMPRODUCT(MAX((Offerte!$C$2:$C$200=$H57)*(IFERROR(Offerte!$D$2:$D$200*1,0)=1)*(IFERROR(Offerte!$E$2:$E$200*1,0)&gt;=Parametri!$B$2)*IFERROR(Offerte!$F$2:$F$200*1,0))),SUMPRODUCT(MAX(($H$5:$H$80=$H57)*($N$5:$N$80="SI")*IFERROR($E$5:$E$80*1,0))),SUMPRODUCT(MAX(($I$5:$I$80=$H57)*($N$5:$N$80="SI")*IFERROR($E$5:$E$80*1,0))))),0),0)</f>
        <v/>
      </c>
      <c r="P57" s="21">
        <f>IF($N57="SI",IFERROR(30*(IFERROR(VALUE($E57),0)/MAX(SUMPRODUCT(MAX((Offerte!$C$2:$C$200=$I57)*(IFERROR(Offerte!$D$2:$D$200*1,0)=1)*(IFERROR(Offerte!$E$2:$E$200*1,0)&gt;=Parametri!$B$2)*IFERROR(Offerte!$F$2:$F$200*1,0))),SUMPRODUCT(MAX(($H$5:$H$80=$I57)*($N$5:$N$80="SI")*IFERROR($E$5:$E$80*1,0))),SUMPRODUCT(MAX(($I$5:$I$80=$I57)*($N$5:$N$80="SI")*IFERROR($E$5:$E$80*1,0))))),0),0)</f>
        <v/>
      </c>
      <c r="Q57" s="21">
        <f>IF($N57="SI",ROUND($L57+$M57+$O57+$P57,4),0)</f>
        <v/>
      </c>
      <c r="R57" s="21">
        <f>IF($A57="","",IF(IFERROR(VALUE($D57),0)&lt;&gt;1,"Non attiva",IF(OR(IFERROR(VALUE($J57),0)&lt;&gt;1,IFERROR(VALUE($K57),0)&lt;&gt;1),"Singoli non attivi",IF(OR(IFERROR(INDEX(Offerte!$G$2:$G$200,MATCH($A57&amp;"|"&amp;$H57,Offerte!$L$2:$L$200,0)),"NO")&lt;&gt;"SI",IFERROR(INDEX(Offerte!$G$2:$G$200,MATCH($A57&amp;"|"&amp;$I57,Offerte!$L$2:$L$200,0)),"NO")&lt;&gt;"SI"),"Soglia non superata",IF(OR(IFERROR(VALUE($F57),0)&lt;&gt;1,IFERROR(VALUE($G57),0)&lt;&gt;1),"Buste/PEF non confermati",IF(IFERROR(VALUE($E57),0)&lt;=$U57,"Ribasso non migliorativo",""))))))</f>
        <v/>
      </c>
      <c r="S57" s="21">
        <f>IF($H57="","",IFERROR(INDEX(Offerte!$F$2:$F$200,MATCH($A57&amp;"|"&amp;$H57,Offerte!$L$2:$L$200,0)),0))</f>
        <v/>
      </c>
      <c r="T57" s="21">
        <f>IF($I57="","",IFERROR(INDEX(Offerte!$F$2:$F$200,MATCH($A57&amp;"|"&amp;$I57,Offerte!$L$2:$L$200,0)),0))</f>
        <v/>
      </c>
      <c r="U57" s="21">
        <f>IF($A57="","",ROUND((IFERROR(VALUE($S57),0)+IFERROR(VALUE($T57),0))/2,4))</f>
        <v/>
      </c>
      <c r="V57" s="21">
        <f>IF($A57="","",$C57&amp;"|"&amp;TEXT($Q57,"0.0000"))</f>
        <v/>
      </c>
      <c r="W57" s="21">
        <f>IF($A57="","",$C57&amp;"|"&amp;$A57)</f>
        <v/>
      </c>
    </row>
    <row r="58">
      <c r="A58" s="20" t="n"/>
      <c r="B58" s="20">
        <f>IF($A58="","",IFERROR(INDEX(Offerte!$B$2:$B$200,MATCH($A58,Offerte!$A$2:$A$200,0)),""))</f>
        <v/>
      </c>
      <c r="C58" s="20" t="n"/>
      <c r="D58" s="20" t="n"/>
      <c r="E58" s="20" t="n"/>
      <c r="F58" s="20" t="n"/>
      <c r="G58" s="20" t="n"/>
      <c r="H58" s="21">
        <f>IF($C58="L1+L2","L1",IF($C58="L2+L3","L2",IF($C58="L3+L4","L3",IF($C58="L1+L4","L1",""))))</f>
        <v/>
      </c>
      <c r="I58" s="21">
        <f>IF($C58="L1+L2","L2",IF($C58="L2+L3","L3",IF($C58="L3+L4","L4",IF($C58="L1+L4","L4",""))))</f>
        <v/>
      </c>
      <c r="J58" s="21">
        <f>IF($H58="","",IFERROR(INDEX(Offerte!$D$2:$D$200,MATCH($A58&amp;"|"&amp;$H58,Offerte!$L$2:$L$200,0)),0))</f>
        <v/>
      </c>
      <c r="K58" s="21">
        <f>IF($I58="","",IFERROR(INDEX(Offerte!$D$2:$D$200,MATCH($A58&amp;"|"&amp;$I58,Offerte!$L$2:$L$200,0)),0))</f>
        <v/>
      </c>
      <c r="L58" s="21">
        <f>IF($H58="","",IFERROR(INDEX(Offerte!$E$2:$E$200,MATCH($A58&amp;"|"&amp;$H58,Offerte!$L$2:$L$200,0)),0))</f>
        <v/>
      </c>
      <c r="M58" s="21">
        <f>IF($I58="","",IFERROR(INDEX(Offerte!$E$2:$E$200,MATCH($A58&amp;"|"&amp;$I58,Offerte!$L$2:$L$200,0)),0))</f>
        <v/>
      </c>
      <c r="N58" s="21">
        <f>IF($A58="","",IF(IFERROR(VALUE($D58),0)&lt;&gt;1,"NO",IF(AND(IFERROR(VALUE($J58),0)=1,IFERROR(VALUE($K58),0)=1,IFERROR(INDEX(Offerte!$G$2:$G$200,MATCH($A58&amp;"|"&amp;$H58,Offerte!$L$2:$L$200,0)),"NO")="SI",IFERROR(INDEX(Offerte!$G$2:$G$200,MATCH($A58&amp;"|"&amp;$I58,Offerte!$L$2:$L$200,0)),"NO")="SI",IFERROR(VALUE($F58),0)=1,IFERROR(VALUE($G58),0)=1,IFERROR(VALUE($E58),0)&gt;$U58),"SI","NO")))</f>
        <v/>
      </c>
      <c r="O58" s="21">
        <f>IF($N58="SI",IFERROR(30*(IFERROR(VALUE($E58),0)/MAX(SUMPRODUCT(MAX((Offerte!$C$2:$C$200=$H58)*(IFERROR(Offerte!$D$2:$D$200*1,0)=1)*(IFERROR(Offerte!$E$2:$E$200*1,0)&gt;=Parametri!$B$2)*IFERROR(Offerte!$F$2:$F$200*1,0))),SUMPRODUCT(MAX(($H$5:$H$80=$H58)*($N$5:$N$80="SI")*IFERROR($E$5:$E$80*1,0))),SUMPRODUCT(MAX(($I$5:$I$80=$H58)*($N$5:$N$80="SI")*IFERROR($E$5:$E$80*1,0))))),0),0)</f>
        <v/>
      </c>
      <c r="P58" s="21">
        <f>IF($N58="SI",IFERROR(30*(IFERROR(VALUE($E58),0)/MAX(SUMPRODUCT(MAX((Offerte!$C$2:$C$200=$I58)*(IFERROR(Offerte!$D$2:$D$200*1,0)=1)*(IFERROR(Offerte!$E$2:$E$200*1,0)&gt;=Parametri!$B$2)*IFERROR(Offerte!$F$2:$F$200*1,0))),SUMPRODUCT(MAX(($H$5:$H$80=$I58)*($N$5:$N$80="SI")*IFERROR($E$5:$E$80*1,0))),SUMPRODUCT(MAX(($I$5:$I$80=$I58)*($N$5:$N$80="SI")*IFERROR($E$5:$E$80*1,0))))),0),0)</f>
        <v/>
      </c>
      <c r="Q58" s="21">
        <f>IF($N58="SI",ROUND($L58+$M58+$O58+$P58,4),0)</f>
        <v/>
      </c>
      <c r="R58" s="21">
        <f>IF($A58="","",IF(IFERROR(VALUE($D58),0)&lt;&gt;1,"Non attiva",IF(OR(IFERROR(VALUE($J58),0)&lt;&gt;1,IFERROR(VALUE($K58),0)&lt;&gt;1),"Singoli non attivi",IF(OR(IFERROR(INDEX(Offerte!$G$2:$G$200,MATCH($A58&amp;"|"&amp;$H58,Offerte!$L$2:$L$200,0)),"NO")&lt;&gt;"SI",IFERROR(INDEX(Offerte!$G$2:$G$200,MATCH($A58&amp;"|"&amp;$I58,Offerte!$L$2:$L$200,0)),"NO")&lt;&gt;"SI"),"Soglia non superata",IF(OR(IFERROR(VALUE($F58),0)&lt;&gt;1,IFERROR(VALUE($G58),0)&lt;&gt;1),"Buste/PEF non confermati",IF(IFERROR(VALUE($E58),0)&lt;=$U58,"Ribasso non migliorativo",""))))))</f>
        <v/>
      </c>
      <c r="S58" s="21">
        <f>IF($H58="","",IFERROR(INDEX(Offerte!$F$2:$F$200,MATCH($A58&amp;"|"&amp;$H58,Offerte!$L$2:$L$200,0)),0))</f>
        <v/>
      </c>
      <c r="T58" s="21">
        <f>IF($I58="","",IFERROR(INDEX(Offerte!$F$2:$F$200,MATCH($A58&amp;"|"&amp;$I58,Offerte!$L$2:$L$200,0)),0))</f>
        <v/>
      </c>
      <c r="U58" s="21">
        <f>IF($A58="","",ROUND((IFERROR(VALUE($S58),0)+IFERROR(VALUE($T58),0))/2,4))</f>
        <v/>
      </c>
      <c r="V58" s="21">
        <f>IF($A58="","",$C58&amp;"|"&amp;TEXT($Q58,"0.0000"))</f>
        <v/>
      </c>
      <c r="W58" s="21">
        <f>IF($A58="","",$C58&amp;"|"&amp;$A58)</f>
        <v/>
      </c>
    </row>
    <row r="59">
      <c r="A59" s="20" t="n"/>
      <c r="B59" s="20">
        <f>IF($A59="","",IFERROR(INDEX(Offerte!$B$2:$B$200,MATCH($A59,Offerte!$A$2:$A$200,0)),""))</f>
        <v/>
      </c>
      <c r="C59" s="20" t="n"/>
      <c r="D59" s="20" t="n"/>
      <c r="E59" s="20" t="n"/>
      <c r="F59" s="20" t="n"/>
      <c r="G59" s="20" t="n"/>
      <c r="H59" s="21">
        <f>IF($C59="L1+L2","L1",IF($C59="L2+L3","L2",IF($C59="L3+L4","L3",IF($C59="L1+L4","L1",""))))</f>
        <v/>
      </c>
      <c r="I59" s="21">
        <f>IF($C59="L1+L2","L2",IF($C59="L2+L3","L3",IF($C59="L3+L4","L4",IF($C59="L1+L4","L4",""))))</f>
        <v/>
      </c>
      <c r="J59" s="21">
        <f>IF($H59="","",IFERROR(INDEX(Offerte!$D$2:$D$200,MATCH($A59&amp;"|"&amp;$H59,Offerte!$L$2:$L$200,0)),0))</f>
        <v/>
      </c>
      <c r="K59" s="21">
        <f>IF($I59="","",IFERROR(INDEX(Offerte!$D$2:$D$200,MATCH($A59&amp;"|"&amp;$I59,Offerte!$L$2:$L$200,0)),0))</f>
        <v/>
      </c>
      <c r="L59" s="21">
        <f>IF($H59="","",IFERROR(INDEX(Offerte!$E$2:$E$200,MATCH($A59&amp;"|"&amp;$H59,Offerte!$L$2:$L$200,0)),0))</f>
        <v/>
      </c>
      <c r="M59" s="21">
        <f>IF($I59="","",IFERROR(INDEX(Offerte!$E$2:$E$200,MATCH($A59&amp;"|"&amp;$I59,Offerte!$L$2:$L$200,0)),0))</f>
        <v/>
      </c>
      <c r="N59" s="21">
        <f>IF($A59="","",IF(IFERROR(VALUE($D59),0)&lt;&gt;1,"NO",IF(AND(IFERROR(VALUE($J59),0)=1,IFERROR(VALUE($K59),0)=1,IFERROR(INDEX(Offerte!$G$2:$G$200,MATCH($A59&amp;"|"&amp;$H59,Offerte!$L$2:$L$200,0)),"NO")="SI",IFERROR(INDEX(Offerte!$G$2:$G$200,MATCH($A59&amp;"|"&amp;$I59,Offerte!$L$2:$L$200,0)),"NO")="SI",IFERROR(VALUE($F59),0)=1,IFERROR(VALUE($G59),0)=1,IFERROR(VALUE($E59),0)&gt;$U59),"SI","NO")))</f>
        <v/>
      </c>
      <c r="O59" s="21">
        <f>IF($N59="SI",IFERROR(30*(IFERROR(VALUE($E59),0)/MAX(SUMPRODUCT(MAX((Offerte!$C$2:$C$200=$H59)*(IFERROR(Offerte!$D$2:$D$200*1,0)=1)*(IFERROR(Offerte!$E$2:$E$200*1,0)&gt;=Parametri!$B$2)*IFERROR(Offerte!$F$2:$F$200*1,0))),SUMPRODUCT(MAX(($H$5:$H$80=$H59)*($N$5:$N$80="SI")*IFERROR($E$5:$E$80*1,0))),SUMPRODUCT(MAX(($I$5:$I$80=$H59)*($N$5:$N$80="SI")*IFERROR($E$5:$E$80*1,0))))),0),0)</f>
        <v/>
      </c>
      <c r="P59" s="21">
        <f>IF($N59="SI",IFERROR(30*(IFERROR(VALUE($E59),0)/MAX(SUMPRODUCT(MAX((Offerte!$C$2:$C$200=$I59)*(IFERROR(Offerte!$D$2:$D$200*1,0)=1)*(IFERROR(Offerte!$E$2:$E$200*1,0)&gt;=Parametri!$B$2)*IFERROR(Offerte!$F$2:$F$200*1,0))),SUMPRODUCT(MAX(($H$5:$H$80=$I59)*($N$5:$N$80="SI")*IFERROR($E$5:$E$80*1,0))),SUMPRODUCT(MAX(($I$5:$I$80=$I59)*($N$5:$N$80="SI")*IFERROR($E$5:$E$80*1,0))))),0),0)</f>
        <v/>
      </c>
      <c r="Q59" s="21">
        <f>IF($N59="SI",ROUND($L59+$M59+$O59+$P59,4),0)</f>
        <v/>
      </c>
      <c r="R59" s="21">
        <f>IF($A59="","",IF(IFERROR(VALUE($D59),0)&lt;&gt;1,"Non attiva",IF(OR(IFERROR(VALUE($J59),0)&lt;&gt;1,IFERROR(VALUE($K59),0)&lt;&gt;1),"Singoli non attivi",IF(OR(IFERROR(INDEX(Offerte!$G$2:$G$200,MATCH($A59&amp;"|"&amp;$H59,Offerte!$L$2:$L$200,0)),"NO")&lt;&gt;"SI",IFERROR(INDEX(Offerte!$G$2:$G$200,MATCH($A59&amp;"|"&amp;$I59,Offerte!$L$2:$L$200,0)),"NO")&lt;&gt;"SI"),"Soglia non superata",IF(OR(IFERROR(VALUE($F59),0)&lt;&gt;1,IFERROR(VALUE($G59),0)&lt;&gt;1),"Buste/PEF non confermati",IF(IFERROR(VALUE($E59),0)&lt;=$U59,"Ribasso non migliorativo",""))))))</f>
        <v/>
      </c>
      <c r="S59" s="21">
        <f>IF($H59="","",IFERROR(INDEX(Offerte!$F$2:$F$200,MATCH($A59&amp;"|"&amp;$H59,Offerte!$L$2:$L$200,0)),0))</f>
        <v/>
      </c>
      <c r="T59" s="21">
        <f>IF($I59="","",IFERROR(INDEX(Offerte!$F$2:$F$200,MATCH($A59&amp;"|"&amp;$I59,Offerte!$L$2:$L$200,0)),0))</f>
        <v/>
      </c>
      <c r="U59" s="21">
        <f>IF($A59="","",ROUND((IFERROR(VALUE($S59),0)+IFERROR(VALUE($T59),0))/2,4))</f>
        <v/>
      </c>
      <c r="V59" s="21">
        <f>IF($A59="","",$C59&amp;"|"&amp;TEXT($Q59,"0.0000"))</f>
        <v/>
      </c>
      <c r="W59" s="21">
        <f>IF($A59="","",$C59&amp;"|"&amp;$A59)</f>
        <v/>
      </c>
    </row>
    <row r="60">
      <c r="A60" s="20" t="n"/>
      <c r="B60" s="20">
        <f>IF($A60="","",IFERROR(INDEX(Offerte!$B$2:$B$200,MATCH($A60,Offerte!$A$2:$A$200,0)),""))</f>
        <v/>
      </c>
      <c r="C60" s="20" t="n"/>
      <c r="D60" s="20" t="n"/>
      <c r="E60" s="20" t="n"/>
      <c r="F60" s="20" t="n"/>
      <c r="G60" s="20" t="n"/>
      <c r="H60" s="21">
        <f>IF($C60="L1+L2","L1",IF($C60="L2+L3","L2",IF($C60="L3+L4","L3",IF($C60="L1+L4","L1",""))))</f>
        <v/>
      </c>
      <c r="I60" s="21">
        <f>IF($C60="L1+L2","L2",IF($C60="L2+L3","L3",IF($C60="L3+L4","L4",IF($C60="L1+L4","L4",""))))</f>
        <v/>
      </c>
      <c r="J60" s="21">
        <f>IF($H60="","",IFERROR(INDEX(Offerte!$D$2:$D$200,MATCH($A60&amp;"|"&amp;$H60,Offerte!$L$2:$L$200,0)),0))</f>
        <v/>
      </c>
      <c r="K60" s="21">
        <f>IF($I60="","",IFERROR(INDEX(Offerte!$D$2:$D$200,MATCH($A60&amp;"|"&amp;$I60,Offerte!$L$2:$L$200,0)),0))</f>
        <v/>
      </c>
      <c r="L60" s="21">
        <f>IF($H60="","",IFERROR(INDEX(Offerte!$E$2:$E$200,MATCH($A60&amp;"|"&amp;$H60,Offerte!$L$2:$L$200,0)),0))</f>
        <v/>
      </c>
      <c r="M60" s="21">
        <f>IF($I60="","",IFERROR(INDEX(Offerte!$E$2:$E$200,MATCH($A60&amp;"|"&amp;$I60,Offerte!$L$2:$L$200,0)),0))</f>
        <v/>
      </c>
      <c r="N60" s="21">
        <f>IF($A60="","",IF(IFERROR(VALUE($D60),0)&lt;&gt;1,"NO",IF(AND(IFERROR(VALUE($J60),0)=1,IFERROR(VALUE($K60),0)=1,IFERROR(INDEX(Offerte!$G$2:$G$200,MATCH($A60&amp;"|"&amp;$H60,Offerte!$L$2:$L$200,0)),"NO")="SI",IFERROR(INDEX(Offerte!$G$2:$G$200,MATCH($A60&amp;"|"&amp;$I60,Offerte!$L$2:$L$200,0)),"NO")="SI",IFERROR(VALUE($F60),0)=1,IFERROR(VALUE($G60),0)=1,IFERROR(VALUE($E60),0)&gt;$U60),"SI","NO")))</f>
        <v/>
      </c>
      <c r="O60" s="21">
        <f>IF($N60="SI",IFERROR(30*(IFERROR(VALUE($E60),0)/MAX(SUMPRODUCT(MAX((Offerte!$C$2:$C$200=$H60)*(IFERROR(Offerte!$D$2:$D$200*1,0)=1)*(IFERROR(Offerte!$E$2:$E$200*1,0)&gt;=Parametri!$B$2)*IFERROR(Offerte!$F$2:$F$200*1,0))),SUMPRODUCT(MAX(($H$5:$H$80=$H60)*($N$5:$N$80="SI")*IFERROR($E$5:$E$80*1,0))),SUMPRODUCT(MAX(($I$5:$I$80=$H60)*($N$5:$N$80="SI")*IFERROR($E$5:$E$80*1,0))))),0),0)</f>
        <v/>
      </c>
      <c r="P60" s="21">
        <f>IF($N60="SI",IFERROR(30*(IFERROR(VALUE($E60),0)/MAX(SUMPRODUCT(MAX((Offerte!$C$2:$C$200=$I60)*(IFERROR(Offerte!$D$2:$D$200*1,0)=1)*(IFERROR(Offerte!$E$2:$E$200*1,0)&gt;=Parametri!$B$2)*IFERROR(Offerte!$F$2:$F$200*1,0))),SUMPRODUCT(MAX(($H$5:$H$80=$I60)*($N$5:$N$80="SI")*IFERROR($E$5:$E$80*1,0))),SUMPRODUCT(MAX(($I$5:$I$80=$I60)*($N$5:$N$80="SI")*IFERROR($E$5:$E$80*1,0))))),0),0)</f>
        <v/>
      </c>
      <c r="Q60" s="21">
        <f>IF($N60="SI",ROUND($L60+$M60+$O60+$P60,4),0)</f>
        <v/>
      </c>
      <c r="R60" s="21">
        <f>IF($A60="","",IF(IFERROR(VALUE($D60),0)&lt;&gt;1,"Non attiva",IF(OR(IFERROR(VALUE($J60),0)&lt;&gt;1,IFERROR(VALUE($K60),0)&lt;&gt;1),"Singoli non attivi",IF(OR(IFERROR(INDEX(Offerte!$G$2:$G$200,MATCH($A60&amp;"|"&amp;$H60,Offerte!$L$2:$L$200,0)),"NO")&lt;&gt;"SI",IFERROR(INDEX(Offerte!$G$2:$G$200,MATCH($A60&amp;"|"&amp;$I60,Offerte!$L$2:$L$200,0)),"NO")&lt;&gt;"SI"),"Soglia non superata",IF(OR(IFERROR(VALUE($F60),0)&lt;&gt;1,IFERROR(VALUE($G60),0)&lt;&gt;1),"Buste/PEF non confermati",IF(IFERROR(VALUE($E60),0)&lt;=$U60,"Ribasso non migliorativo",""))))))</f>
        <v/>
      </c>
      <c r="S60" s="21">
        <f>IF($H60="","",IFERROR(INDEX(Offerte!$F$2:$F$200,MATCH($A60&amp;"|"&amp;$H60,Offerte!$L$2:$L$200,0)),0))</f>
        <v/>
      </c>
      <c r="T60" s="21">
        <f>IF($I60="","",IFERROR(INDEX(Offerte!$F$2:$F$200,MATCH($A60&amp;"|"&amp;$I60,Offerte!$L$2:$L$200,0)),0))</f>
        <v/>
      </c>
      <c r="U60" s="21">
        <f>IF($A60="","",ROUND((IFERROR(VALUE($S60),0)+IFERROR(VALUE($T60),0))/2,4))</f>
        <v/>
      </c>
      <c r="V60" s="21">
        <f>IF($A60="","",$C60&amp;"|"&amp;TEXT($Q60,"0.0000"))</f>
        <v/>
      </c>
      <c r="W60" s="21">
        <f>IF($A60="","",$C60&amp;"|"&amp;$A60)</f>
        <v/>
      </c>
    </row>
    <row r="61">
      <c r="A61" s="20" t="n"/>
      <c r="B61" s="20">
        <f>IF($A61="","",IFERROR(INDEX(Offerte!$B$2:$B$200,MATCH($A61,Offerte!$A$2:$A$200,0)),""))</f>
        <v/>
      </c>
      <c r="C61" s="20" t="n"/>
      <c r="D61" s="20" t="n"/>
      <c r="E61" s="20" t="n"/>
      <c r="F61" s="20" t="n"/>
      <c r="G61" s="20" t="n"/>
      <c r="H61" s="21">
        <f>IF($C61="L1+L2","L1",IF($C61="L2+L3","L2",IF($C61="L3+L4","L3",IF($C61="L1+L4","L1",""))))</f>
        <v/>
      </c>
      <c r="I61" s="21">
        <f>IF($C61="L1+L2","L2",IF($C61="L2+L3","L3",IF($C61="L3+L4","L4",IF($C61="L1+L4","L4",""))))</f>
        <v/>
      </c>
      <c r="J61" s="21">
        <f>IF($H61="","",IFERROR(INDEX(Offerte!$D$2:$D$200,MATCH($A61&amp;"|"&amp;$H61,Offerte!$L$2:$L$200,0)),0))</f>
        <v/>
      </c>
      <c r="K61" s="21">
        <f>IF($I61="","",IFERROR(INDEX(Offerte!$D$2:$D$200,MATCH($A61&amp;"|"&amp;$I61,Offerte!$L$2:$L$200,0)),0))</f>
        <v/>
      </c>
      <c r="L61" s="21">
        <f>IF($H61="","",IFERROR(INDEX(Offerte!$E$2:$E$200,MATCH($A61&amp;"|"&amp;$H61,Offerte!$L$2:$L$200,0)),0))</f>
        <v/>
      </c>
      <c r="M61" s="21">
        <f>IF($I61="","",IFERROR(INDEX(Offerte!$E$2:$E$200,MATCH($A61&amp;"|"&amp;$I61,Offerte!$L$2:$L$200,0)),0))</f>
        <v/>
      </c>
      <c r="N61" s="21">
        <f>IF($A61="","",IF(IFERROR(VALUE($D61),0)&lt;&gt;1,"NO",IF(AND(IFERROR(VALUE($J61),0)=1,IFERROR(VALUE($K61),0)=1,IFERROR(INDEX(Offerte!$G$2:$G$200,MATCH($A61&amp;"|"&amp;$H61,Offerte!$L$2:$L$200,0)),"NO")="SI",IFERROR(INDEX(Offerte!$G$2:$G$200,MATCH($A61&amp;"|"&amp;$I61,Offerte!$L$2:$L$200,0)),"NO")="SI",IFERROR(VALUE($F61),0)=1,IFERROR(VALUE($G61),0)=1,IFERROR(VALUE($E61),0)&gt;$U61),"SI","NO")))</f>
        <v/>
      </c>
      <c r="O61" s="21">
        <f>IF($N61="SI",IFERROR(30*(IFERROR(VALUE($E61),0)/MAX(SUMPRODUCT(MAX((Offerte!$C$2:$C$200=$H61)*(IFERROR(Offerte!$D$2:$D$200*1,0)=1)*(IFERROR(Offerte!$E$2:$E$200*1,0)&gt;=Parametri!$B$2)*IFERROR(Offerte!$F$2:$F$200*1,0))),SUMPRODUCT(MAX(($H$5:$H$80=$H61)*($N$5:$N$80="SI")*IFERROR($E$5:$E$80*1,0))),SUMPRODUCT(MAX(($I$5:$I$80=$H61)*($N$5:$N$80="SI")*IFERROR($E$5:$E$80*1,0))))),0),0)</f>
        <v/>
      </c>
      <c r="P61" s="21">
        <f>IF($N61="SI",IFERROR(30*(IFERROR(VALUE($E61),0)/MAX(SUMPRODUCT(MAX((Offerte!$C$2:$C$200=$I61)*(IFERROR(Offerte!$D$2:$D$200*1,0)=1)*(IFERROR(Offerte!$E$2:$E$200*1,0)&gt;=Parametri!$B$2)*IFERROR(Offerte!$F$2:$F$200*1,0))),SUMPRODUCT(MAX(($H$5:$H$80=$I61)*($N$5:$N$80="SI")*IFERROR($E$5:$E$80*1,0))),SUMPRODUCT(MAX(($I$5:$I$80=$I61)*($N$5:$N$80="SI")*IFERROR($E$5:$E$80*1,0))))),0),0)</f>
        <v/>
      </c>
      <c r="Q61" s="21">
        <f>IF($N61="SI",ROUND($L61+$M61+$O61+$P61,4),0)</f>
        <v/>
      </c>
      <c r="R61" s="21">
        <f>IF($A61="","",IF(IFERROR(VALUE($D61),0)&lt;&gt;1,"Non attiva",IF(OR(IFERROR(VALUE($J61),0)&lt;&gt;1,IFERROR(VALUE($K61),0)&lt;&gt;1),"Singoli non attivi",IF(OR(IFERROR(INDEX(Offerte!$G$2:$G$200,MATCH($A61&amp;"|"&amp;$H61,Offerte!$L$2:$L$200,0)),"NO")&lt;&gt;"SI",IFERROR(INDEX(Offerte!$G$2:$G$200,MATCH($A61&amp;"|"&amp;$I61,Offerte!$L$2:$L$200,0)),"NO")&lt;&gt;"SI"),"Soglia non superata",IF(OR(IFERROR(VALUE($F61),0)&lt;&gt;1,IFERROR(VALUE($G61),0)&lt;&gt;1),"Buste/PEF non confermati",IF(IFERROR(VALUE($E61),0)&lt;=$U61,"Ribasso non migliorativo",""))))))</f>
        <v/>
      </c>
      <c r="S61" s="21">
        <f>IF($H61="","",IFERROR(INDEX(Offerte!$F$2:$F$200,MATCH($A61&amp;"|"&amp;$H61,Offerte!$L$2:$L$200,0)),0))</f>
        <v/>
      </c>
      <c r="T61" s="21">
        <f>IF($I61="","",IFERROR(INDEX(Offerte!$F$2:$F$200,MATCH($A61&amp;"|"&amp;$I61,Offerte!$L$2:$L$200,0)),0))</f>
        <v/>
      </c>
      <c r="U61" s="21">
        <f>IF($A61="","",ROUND((IFERROR(VALUE($S61),0)+IFERROR(VALUE($T61),0))/2,4))</f>
        <v/>
      </c>
      <c r="V61" s="21">
        <f>IF($A61="","",$C61&amp;"|"&amp;TEXT($Q61,"0.0000"))</f>
        <v/>
      </c>
      <c r="W61" s="21">
        <f>IF($A61="","",$C61&amp;"|"&amp;$A61)</f>
        <v/>
      </c>
    </row>
    <row r="62">
      <c r="A62" s="20" t="n"/>
      <c r="B62" s="20">
        <f>IF($A62="","",IFERROR(INDEX(Offerte!$B$2:$B$200,MATCH($A62,Offerte!$A$2:$A$200,0)),""))</f>
        <v/>
      </c>
      <c r="C62" s="20" t="n"/>
      <c r="D62" s="20" t="n"/>
      <c r="E62" s="20" t="n"/>
      <c r="F62" s="20" t="n"/>
      <c r="G62" s="20" t="n"/>
      <c r="H62" s="21">
        <f>IF($C62="L1+L2","L1",IF($C62="L2+L3","L2",IF($C62="L3+L4","L3",IF($C62="L1+L4","L1",""))))</f>
        <v/>
      </c>
      <c r="I62" s="21">
        <f>IF($C62="L1+L2","L2",IF($C62="L2+L3","L3",IF($C62="L3+L4","L4",IF($C62="L1+L4","L4",""))))</f>
        <v/>
      </c>
      <c r="J62" s="21">
        <f>IF($H62="","",IFERROR(INDEX(Offerte!$D$2:$D$200,MATCH($A62&amp;"|"&amp;$H62,Offerte!$L$2:$L$200,0)),0))</f>
        <v/>
      </c>
      <c r="K62" s="21">
        <f>IF($I62="","",IFERROR(INDEX(Offerte!$D$2:$D$200,MATCH($A62&amp;"|"&amp;$I62,Offerte!$L$2:$L$200,0)),0))</f>
        <v/>
      </c>
      <c r="L62" s="21">
        <f>IF($H62="","",IFERROR(INDEX(Offerte!$E$2:$E$200,MATCH($A62&amp;"|"&amp;$H62,Offerte!$L$2:$L$200,0)),0))</f>
        <v/>
      </c>
      <c r="M62" s="21">
        <f>IF($I62="","",IFERROR(INDEX(Offerte!$E$2:$E$200,MATCH($A62&amp;"|"&amp;$I62,Offerte!$L$2:$L$200,0)),0))</f>
        <v/>
      </c>
      <c r="N62" s="21">
        <f>IF($A62="","",IF(IFERROR(VALUE($D62),0)&lt;&gt;1,"NO",IF(AND(IFERROR(VALUE($J62),0)=1,IFERROR(VALUE($K62),0)=1,IFERROR(INDEX(Offerte!$G$2:$G$200,MATCH($A62&amp;"|"&amp;$H62,Offerte!$L$2:$L$200,0)),"NO")="SI",IFERROR(INDEX(Offerte!$G$2:$G$200,MATCH($A62&amp;"|"&amp;$I62,Offerte!$L$2:$L$200,0)),"NO")="SI",IFERROR(VALUE($F62),0)=1,IFERROR(VALUE($G62),0)=1,IFERROR(VALUE($E62),0)&gt;$U62),"SI","NO")))</f>
        <v/>
      </c>
      <c r="O62" s="21">
        <f>IF($N62="SI",IFERROR(30*(IFERROR(VALUE($E62),0)/MAX(SUMPRODUCT(MAX((Offerte!$C$2:$C$200=$H62)*(IFERROR(Offerte!$D$2:$D$200*1,0)=1)*(IFERROR(Offerte!$E$2:$E$200*1,0)&gt;=Parametri!$B$2)*IFERROR(Offerte!$F$2:$F$200*1,0))),SUMPRODUCT(MAX(($H$5:$H$80=$H62)*($N$5:$N$80="SI")*IFERROR($E$5:$E$80*1,0))),SUMPRODUCT(MAX(($I$5:$I$80=$H62)*($N$5:$N$80="SI")*IFERROR($E$5:$E$80*1,0))))),0),0)</f>
        <v/>
      </c>
      <c r="P62" s="21">
        <f>IF($N62="SI",IFERROR(30*(IFERROR(VALUE($E62),0)/MAX(SUMPRODUCT(MAX((Offerte!$C$2:$C$200=$I62)*(IFERROR(Offerte!$D$2:$D$200*1,0)=1)*(IFERROR(Offerte!$E$2:$E$200*1,0)&gt;=Parametri!$B$2)*IFERROR(Offerte!$F$2:$F$200*1,0))),SUMPRODUCT(MAX(($H$5:$H$80=$I62)*($N$5:$N$80="SI")*IFERROR($E$5:$E$80*1,0))),SUMPRODUCT(MAX(($I$5:$I$80=$I62)*($N$5:$N$80="SI")*IFERROR($E$5:$E$80*1,0))))),0),0)</f>
        <v/>
      </c>
      <c r="Q62" s="21">
        <f>IF($N62="SI",ROUND($L62+$M62+$O62+$P62,4),0)</f>
        <v/>
      </c>
      <c r="R62" s="21">
        <f>IF($A62="","",IF(IFERROR(VALUE($D62),0)&lt;&gt;1,"Non attiva",IF(OR(IFERROR(VALUE($J62),0)&lt;&gt;1,IFERROR(VALUE($K62),0)&lt;&gt;1),"Singoli non attivi",IF(OR(IFERROR(INDEX(Offerte!$G$2:$G$200,MATCH($A62&amp;"|"&amp;$H62,Offerte!$L$2:$L$200,0)),"NO")&lt;&gt;"SI",IFERROR(INDEX(Offerte!$G$2:$G$200,MATCH($A62&amp;"|"&amp;$I62,Offerte!$L$2:$L$200,0)),"NO")&lt;&gt;"SI"),"Soglia non superata",IF(OR(IFERROR(VALUE($F62),0)&lt;&gt;1,IFERROR(VALUE($G62),0)&lt;&gt;1),"Buste/PEF non confermati",IF(IFERROR(VALUE($E62),0)&lt;=$U62,"Ribasso non migliorativo",""))))))</f>
        <v/>
      </c>
      <c r="S62" s="21">
        <f>IF($H62="","",IFERROR(INDEX(Offerte!$F$2:$F$200,MATCH($A62&amp;"|"&amp;$H62,Offerte!$L$2:$L$200,0)),0))</f>
        <v/>
      </c>
      <c r="T62" s="21">
        <f>IF($I62="","",IFERROR(INDEX(Offerte!$F$2:$F$200,MATCH($A62&amp;"|"&amp;$I62,Offerte!$L$2:$L$200,0)),0))</f>
        <v/>
      </c>
      <c r="U62" s="21">
        <f>IF($A62="","",ROUND((IFERROR(VALUE($S62),0)+IFERROR(VALUE($T62),0))/2,4))</f>
        <v/>
      </c>
      <c r="V62" s="21">
        <f>IF($A62="","",$C62&amp;"|"&amp;TEXT($Q62,"0.0000"))</f>
        <v/>
      </c>
      <c r="W62" s="21">
        <f>IF($A62="","",$C62&amp;"|"&amp;$A62)</f>
        <v/>
      </c>
    </row>
    <row r="63">
      <c r="A63" s="20" t="n"/>
      <c r="B63" s="20">
        <f>IF($A63="","",IFERROR(INDEX(Offerte!$B$2:$B$200,MATCH($A63,Offerte!$A$2:$A$200,0)),""))</f>
        <v/>
      </c>
      <c r="C63" s="20" t="n"/>
      <c r="D63" s="20" t="n"/>
      <c r="E63" s="20" t="n"/>
      <c r="F63" s="20" t="n"/>
      <c r="G63" s="20" t="n"/>
      <c r="H63" s="21">
        <f>IF($C63="L1+L2","L1",IF($C63="L2+L3","L2",IF($C63="L3+L4","L3",IF($C63="L1+L4","L1",""))))</f>
        <v/>
      </c>
      <c r="I63" s="21">
        <f>IF($C63="L1+L2","L2",IF($C63="L2+L3","L3",IF($C63="L3+L4","L4",IF($C63="L1+L4","L4",""))))</f>
        <v/>
      </c>
      <c r="J63" s="21">
        <f>IF($H63="","",IFERROR(INDEX(Offerte!$D$2:$D$200,MATCH($A63&amp;"|"&amp;$H63,Offerte!$L$2:$L$200,0)),0))</f>
        <v/>
      </c>
      <c r="K63" s="21">
        <f>IF($I63="","",IFERROR(INDEX(Offerte!$D$2:$D$200,MATCH($A63&amp;"|"&amp;$I63,Offerte!$L$2:$L$200,0)),0))</f>
        <v/>
      </c>
      <c r="L63" s="21">
        <f>IF($H63="","",IFERROR(INDEX(Offerte!$E$2:$E$200,MATCH($A63&amp;"|"&amp;$H63,Offerte!$L$2:$L$200,0)),0))</f>
        <v/>
      </c>
      <c r="M63" s="21">
        <f>IF($I63="","",IFERROR(INDEX(Offerte!$E$2:$E$200,MATCH($A63&amp;"|"&amp;$I63,Offerte!$L$2:$L$200,0)),0))</f>
        <v/>
      </c>
      <c r="N63" s="21">
        <f>IF($A63="","",IF(IFERROR(VALUE($D63),0)&lt;&gt;1,"NO",IF(AND(IFERROR(VALUE($J63),0)=1,IFERROR(VALUE($K63),0)=1,IFERROR(INDEX(Offerte!$G$2:$G$200,MATCH($A63&amp;"|"&amp;$H63,Offerte!$L$2:$L$200,0)),"NO")="SI",IFERROR(INDEX(Offerte!$G$2:$G$200,MATCH($A63&amp;"|"&amp;$I63,Offerte!$L$2:$L$200,0)),"NO")="SI",IFERROR(VALUE($F63),0)=1,IFERROR(VALUE($G63),0)=1,IFERROR(VALUE($E63),0)&gt;$U63),"SI","NO")))</f>
        <v/>
      </c>
      <c r="O63" s="21">
        <f>IF($N63="SI",IFERROR(30*(IFERROR(VALUE($E63),0)/MAX(SUMPRODUCT(MAX((Offerte!$C$2:$C$200=$H63)*(IFERROR(Offerte!$D$2:$D$200*1,0)=1)*(IFERROR(Offerte!$E$2:$E$200*1,0)&gt;=Parametri!$B$2)*IFERROR(Offerte!$F$2:$F$200*1,0))),SUMPRODUCT(MAX(($H$5:$H$80=$H63)*($N$5:$N$80="SI")*IFERROR($E$5:$E$80*1,0))),SUMPRODUCT(MAX(($I$5:$I$80=$H63)*($N$5:$N$80="SI")*IFERROR($E$5:$E$80*1,0))))),0),0)</f>
        <v/>
      </c>
      <c r="P63" s="21">
        <f>IF($N63="SI",IFERROR(30*(IFERROR(VALUE($E63),0)/MAX(SUMPRODUCT(MAX((Offerte!$C$2:$C$200=$I63)*(IFERROR(Offerte!$D$2:$D$200*1,0)=1)*(IFERROR(Offerte!$E$2:$E$200*1,0)&gt;=Parametri!$B$2)*IFERROR(Offerte!$F$2:$F$200*1,0))),SUMPRODUCT(MAX(($H$5:$H$80=$I63)*($N$5:$N$80="SI")*IFERROR($E$5:$E$80*1,0))),SUMPRODUCT(MAX(($I$5:$I$80=$I63)*($N$5:$N$80="SI")*IFERROR($E$5:$E$80*1,0))))),0),0)</f>
        <v/>
      </c>
      <c r="Q63" s="21">
        <f>IF($N63="SI",ROUND($L63+$M63+$O63+$P63,4),0)</f>
        <v/>
      </c>
      <c r="R63" s="21">
        <f>IF($A63="","",IF(IFERROR(VALUE($D63),0)&lt;&gt;1,"Non attiva",IF(OR(IFERROR(VALUE($J63),0)&lt;&gt;1,IFERROR(VALUE($K63),0)&lt;&gt;1),"Singoli non attivi",IF(OR(IFERROR(INDEX(Offerte!$G$2:$G$200,MATCH($A63&amp;"|"&amp;$H63,Offerte!$L$2:$L$200,0)),"NO")&lt;&gt;"SI",IFERROR(INDEX(Offerte!$G$2:$G$200,MATCH($A63&amp;"|"&amp;$I63,Offerte!$L$2:$L$200,0)),"NO")&lt;&gt;"SI"),"Soglia non superata",IF(OR(IFERROR(VALUE($F63),0)&lt;&gt;1,IFERROR(VALUE($G63),0)&lt;&gt;1),"Buste/PEF non confermati",IF(IFERROR(VALUE($E63),0)&lt;=$U63,"Ribasso non migliorativo",""))))))</f>
        <v/>
      </c>
      <c r="S63" s="21">
        <f>IF($H63="","",IFERROR(INDEX(Offerte!$F$2:$F$200,MATCH($A63&amp;"|"&amp;$H63,Offerte!$L$2:$L$200,0)),0))</f>
        <v/>
      </c>
      <c r="T63" s="21">
        <f>IF($I63="","",IFERROR(INDEX(Offerte!$F$2:$F$200,MATCH($A63&amp;"|"&amp;$I63,Offerte!$L$2:$L$200,0)),0))</f>
        <v/>
      </c>
      <c r="U63" s="21">
        <f>IF($A63="","",ROUND((IFERROR(VALUE($S63),0)+IFERROR(VALUE($T63),0))/2,4))</f>
        <v/>
      </c>
      <c r="V63" s="21">
        <f>IF($A63="","",$C63&amp;"|"&amp;TEXT($Q63,"0.0000"))</f>
        <v/>
      </c>
      <c r="W63" s="21">
        <f>IF($A63="","",$C63&amp;"|"&amp;$A63)</f>
        <v/>
      </c>
    </row>
    <row r="64">
      <c r="A64" s="20" t="n"/>
      <c r="B64" s="20">
        <f>IF($A64="","",IFERROR(INDEX(Offerte!$B$2:$B$200,MATCH($A64,Offerte!$A$2:$A$200,0)),""))</f>
        <v/>
      </c>
      <c r="C64" s="20" t="n"/>
      <c r="D64" s="20" t="n"/>
      <c r="E64" s="20" t="n"/>
      <c r="F64" s="20" t="n"/>
      <c r="G64" s="20" t="n"/>
      <c r="H64" s="21">
        <f>IF($C64="L1+L2","L1",IF($C64="L2+L3","L2",IF($C64="L3+L4","L3",IF($C64="L1+L4","L1",""))))</f>
        <v/>
      </c>
      <c r="I64" s="21">
        <f>IF($C64="L1+L2","L2",IF($C64="L2+L3","L3",IF($C64="L3+L4","L4",IF($C64="L1+L4","L4",""))))</f>
        <v/>
      </c>
      <c r="J64" s="21">
        <f>IF($H64="","",IFERROR(INDEX(Offerte!$D$2:$D$200,MATCH($A64&amp;"|"&amp;$H64,Offerte!$L$2:$L$200,0)),0))</f>
        <v/>
      </c>
      <c r="K64" s="21">
        <f>IF($I64="","",IFERROR(INDEX(Offerte!$D$2:$D$200,MATCH($A64&amp;"|"&amp;$I64,Offerte!$L$2:$L$200,0)),0))</f>
        <v/>
      </c>
      <c r="L64" s="21">
        <f>IF($H64="","",IFERROR(INDEX(Offerte!$E$2:$E$200,MATCH($A64&amp;"|"&amp;$H64,Offerte!$L$2:$L$200,0)),0))</f>
        <v/>
      </c>
      <c r="M64" s="21">
        <f>IF($I64="","",IFERROR(INDEX(Offerte!$E$2:$E$200,MATCH($A64&amp;"|"&amp;$I64,Offerte!$L$2:$L$200,0)),0))</f>
        <v/>
      </c>
      <c r="N64" s="21">
        <f>IF($A64="","",IF(IFERROR(VALUE($D64),0)&lt;&gt;1,"NO",IF(AND(IFERROR(VALUE($J64),0)=1,IFERROR(VALUE($K64),0)=1,IFERROR(INDEX(Offerte!$G$2:$G$200,MATCH($A64&amp;"|"&amp;$H64,Offerte!$L$2:$L$200,0)),"NO")="SI",IFERROR(INDEX(Offerte!$G$2:$G$200,MATCH($A64&amp;"|"&amp;$I64,Offerte!$L$2:$L$200,0)),"NO")="SI",IFERROR(VALUE($F64),0)=1,IFERROR(VALUE($G64),0)=1,IFERROR(VALUE($E64),0)&gt;$U64),"SI","NO")))</f>
        <v/>
      </c>
      <c r="O64" s="21">
        <f>IF($N64="SI",IFERROR(30*(IFERROR(VALUE($E64),0)/MAX(SUMPRODUCT(MAX((Offerte!$C$2:$C$200=$H64)*(IFERROR(Offerte!$D$2:$D$200*1,0)=1)*(IFERROR(Offerte!$E$2:$E$200*1,0)&gt;=Parametri!$B$2)*IFERROR(Offerte!$F$2:$F$200*1,0))),SUMPRODUCT(MAX(($H$5:$H$80=$H64)*($N$5:$N$80="SI")*IFERROR($E$5:$E$80*1,0))),SUMPRODUCT(MAX(($I$5:$I$80=$H64)*($N$5:$N$80="SI")*IFERROR($E$5:$E$80*1,0))))),0),0)</f>
        <v/>
      </c>
      <c r="P64" s="21">
        <f>IF($N64="SI",IFERROR(30*(IFERROR(VALUE($E64),0)/MAX(SUMPRODUCT(MAX((Offerte!$C$2:$C$200=$I64)*(IFERROR(Offerte!$D$2:$D$200*1,0)=1)*(IFERROR(Offerte!$E$2:$E$200*1,0)&gt;=Parametri!$B$2)*IFERROR(Offerte!$F$2:$F$200*1,0))),SUMPRODUCT(MAX(($H$5:$H$80=$I64)*($N$5:$N$80="SI")*IFERROR($E$5:$E$80*1,0))),SUMPRODUCT(MAX(($I$5:$I$80=$I64)*($N$5:$N$80="SI")*IFERROR($E$5:$E$80*1,0))))),0),0)</f>
        <v/>
      </c>
      <c r="Q64" s="21">
        <f>IF($N64="SI",ROUND($L64+$M64+$O64+$P64,4),0)</f>
        <v/>
      </c>
      <c r="R64" s="21">
        <f>IF($A64="","",IF(IFERROR(VALUE($D64),0)&lt;&gt;1,"Non attiva",IF(OR(IFERROR(VALUE($J64),0)&lt;&gt;1,IFERROR(VALUE($K64),0)&lt;&gt;1),"Singoli non attivi",IF(OR(IFERROR(INDEX(Offerte!$G$2:$G$200,MATCH($A64&amp;"|"&amp;$H64,Offerte!$L$2:$L$200,0)),"NO")&lt;&gt;"SI",IFERROR(INDEX(Offerte!$G$2:$G$200,MATCH($A64&amp;"|"&amp;$I64,Offerte!$L$2:$L$200,0)),"NO")&lt;&gt;"SI"),"Soglia non superata",IF(OR(IFERROR(VALUE($F64),0)&lt;&gt;1,IFERROR(VALUE($G64),0)&lt;&gt;1),"Buste/PEF non confermati",IF(IFERROR(VALUE($E64),0)&lt;=$U64,"Ribasso non migliorativo",""))))))</f>
        <v/>
      </c>
      <c r="S64" s="21">
        <f>IF($H64="","",IFERROR(INDEX(Offerte!$F$2:$F$200,MATCH($A64&amp;"|"&amp;$H64,Offerte!$L$2:$L$200,0)),0))</f>
        <v/>
      </c>
      <c r="T64" s="21">
        <f>IF($I64="","",IFERROR(INDEX(Offerte!$F$2:$F$200,MATCH($A64&amp;"|"&amp;$I64,Offerte!$L$2:$L$200,0)),0))</f>
        <v/>
      </c>
      <c r="U64" s="21">
        <f>IF($A64="","",ROUND((IFERROR(VALUE($S64),0)+IFERROR(VALUE($T64),0))/2,4))</f>
        <v/>
      </c>
      <c r="V64" s="21">
        <f>IF($A64="","",$C64&amp;"|"&amp;TEXT($Q64,"0.0000"))</f>
        <v/>
      </c>
      <c r="W64" s="21">
        <f>IF($A64="","",$C64&amp;"|"&amp;$A64)</f>
        <v/>
      </c>
    </row>
    <row r="65">
      <c r="A65" s="20" t="n"/>
      <c r="B65" s="20">
        <f>IF($A65="","",IFERROR(INDEX(Offerte!$B$2:$B$200,MATCH($A65,Offerte!$A$2:$A$200,0)),""))</f>
        <v/>
      </c>
      <c r="C65" s="20" t="n"/>
      <c r="D65" s="20" t="n"/>
      <c r="E65" s="20" t="n"/>
      <c r="F65" s="20" t="n"/>
      <c r="G65" s="20" t="n"/>
      <c r="H65" s="21">
        <f>IF($C65="L1+L2","L1",IF($C65="L2+L3","L2",IF($C65="L3+L4","L3",IF($C65="L1+L4","L1",""))))</f>
        <v/>
      </c>
      <c r="I65" s="21">
        <f>IF($C65="L1+L2","L2",IF($C65="L2+L3","L3",IF($C65="L3+L4","L4",IF($C65="L1+L4","L4",""))))</f>
        <v/>
      </c>
      <c r="J65" s="21">
        <f>IF($H65="","",IFERROR(INDEX(Offerte!$D$2:$D$200,MATCH($A65&amp;"|"&amp;$H65,Offerte!$L$2:$L$200,0)),0))</f>
        <v/>
      </c>
      <c r="K65" s="21">
        <f>IF($I65="","",IFERROR(INDEX(Offerte!$D$2:$D$200,MATCH($A65&amp;"|"&amp;$I65,Offerte!$L$2:$L$200,0)),0))</f>
        <v/>
      </c>
      <c r="L65" s="21">
        <f>IF($H65="","",IFERROR(INDEX(Offerte!$E$2:$E$200,MATCH($A65&amp;"|"&amp;$H65,Offerte!$L$2:$L$200,0)),0))</f>
        <v/>
      </c>
      <c r="M65" s="21">
        <f>IF($I65="","",IFERROR(INDEX(Offerte!$E$2:$E$200,MATCH($A65&amp;"|"&amp;$I65,Offerte!$L$2:$L$200,0)),0))</f>
        <v/>
      </c>
      <c r="N65" s="21">
        <f>IF($A65="","",IF(IFERROR(VALUE($D65),0)&lt;&gt;1,"NO",IF(AND(IFERROR(VALUE($J65),0)=1,IFERROR(VALUE($K65),0)=1,IFERROR(INDEX(Offerte!$G$2:$G$200,MATCH($A65&amp;"|"&amp;$H65,Offerte!$L$2:$L$200,0)),"NO")="SI",IFERROR(INDEX(Offerte!$G$2:$G$200,MATCH($A65&amp;"|"&amp;$I65,Offerte!$L$2:$L$200,0)),"NO")="SI",IFERROR(VALUE($F65),0)=1,IFERROR(VALUE($G65),0)=1,IFERROR(VALUE($E65),0)&gt;$U65),"SI","NO")))</f>
        <v/>
      </c>
      <c r="O65" s="21">
        <f>IF($N65="SI",IFERROR(30*(IFERROR(VALUE($E65),0)/MAX(SUMPRODUCT(MAX((Offerte!$C$2:$C$200=$H65)*(IFERROR(Offerte!$D$2:$D$200*1,0)=1)*(IFERROR(Offerte!$E$2:$E$200*1,0)&gt;=Parametri!$B$2)*IFERROR(Offerte!$F$2:$F$200*1,0))),SUMPRODUCT(MAX(($H$5:$H$80=$H65)*($N$5:$N$80="SI")*IFERROR($E$5:$E$80*1,0))),SUMPRODUCT(MAX(($I$5:$I$80=$H65)*($N$5:$N$80="SI")*IFERROR($E$5:$E$80*1,0))))),0),0)</f>
        <v/>
      </c>
      <c r="P65" s="21">
        <f>IF($N65="SI",IFERROR(30*(IFERROR(VALUE($E65),0)/MAX(SUMPRODUCT(MAX((Offerte!$C$2:$C$200=$I65)*(IFERROR(Offerte!$D$2:$D$200*1,0)=1)*(IFERROR(Offerte!$E$2:$E$200*1,0)&gt;=Parametri!$B$2)*IFERROR(Offerte!$F$2:$F$200*1,0))),SUMPRODUCT(MAX(($H$5:$H$80=$I65)*($N$5:$N$80="SI")*IFERROR($E$5:$E$80*1,0))),SUMPRODUCT(MAX(($I$5:$I$80=$I65)*($N$5:$N$80="SI")*IFERROR($E$5:$E$80*1,0))))),0),0)</f>
        <v/>
      </c>
      <c r="Q65" s="21">
        <f>IF($N65="SI",ROUND($L65+$M65+$O65+$P65,4),0)</f>
        <v/>
      </c>
      <c r="R65" s="21">
        <f>IF($A65="","",IF(IFERROR(VALUE($D65),0)&lt;&gt;1,"Non attiva",IF(OR(IFERROR(VALUE($J65),0)&lt;&gt;1,IFERROR(VALUE($K65),0)&lt;&gt;1),"Singoli non attivi",IF(OR(IFERROR(INDEX(Offerte!$G$2:$G$200,MATCH($A65&amp;"|"&amp;$H65,Offerte!$L$2:$L$200,0)),"NO")&lt;&gt;"SI",IFERROR(INDEX(Offerte!$G$2:$G$200,MATCH($A65&amp;"|"&amp;$I65,Offerte!$L$2:$L$200,0)),"NO")&lt;&gt;"SI"),"Soglia non superata",IF(OR(IFERROR(VALUE($F65),0)&lt;&gt;1,IFERROR(VALUE($G65),0)&lt;&gt;1),"Buste/PEF non confermati",IF(IFERROR(VALUE($E65),0)&lt;=$U65,"Ribasso non migliorativo",""))))))</f>
        <v/>
      </c>
      <c r="S65" s="21">
        <f>IF($H65="","",IFERROR(INDEX(Offerte!$F$2:$F$200,MATCH($A65&amp;"|"&amp;$H65,Offerte!$L$2:$L$200,0)),0))</f>
        <v/>
      </c>
      <c r="T65" s="21">
        <f>IF($I65="","",IFERROR(INDEX(Offerte!$F$2:$F$200,MATCH($A65&amp;"|"&amp;$I65,Offerte!$L$2:$L$200,0)),0))</f>
        <v/>
      </c>
      <c r="U65" s="21">
        <f>IF($A65="","",ROUND((IFERROR(VALUE($S65),0)+IFERROR(VALUE($T65),0))/2,4))</f>
        <v/>
      </c>
      <c r="V65" s="21">
        <f>IF($A65="","",$C65&amp;"|"&amp;TEXT($Q65,"0.0000"))</f>
        <v/>
      </c>
      <c r="W65" s="21">
        <f>IF($A65="","",$C65&amp;"|"&amp;$A65)</f>
        <v/>
      </c>
    </row>
    <row r="66">
      <c r="A66" s="20" t="n"/>
      <c r="B66" s="20">
        <f>IF($A66="","",IFERROR(INDEX(Offerte!$B$2:$B$200,MATCH($A66,Offerte!$A$2:$A$200,0)),""))</f>
        <v/>
      </c>
      <c r="C66" s="20" t="n"/>
      <c r="D66" s="20" t="n"/>
      <c r="E66" s="20" t="n"/>
      <c r="F66" s="20" t="n"/>
      <c r="G66" s="20" t="n"/>
      <c r="H66" s="21">
        <f>IF($C66="L1+L2","L1",IF($C66="L2+L3","L2",IF($C66="L3+L4","L3",IF($C66="L1+L4","L1",""))))</f>
        <v/>
      </c>
      <c r="I66" s="21">
        <f>IF($C66="L1+L2","L2",IF($C66="L2+L3","L3",IF($C66="L3+L4","L4",IF($C66="L1+L4","L4",""))))</f>
        <v/>
      </c>
      <c r="J66" s="21">
        <f>IF($H66="","",IFERROR(INDEX(Offerte!$D$2:$D$200,MATCH($A66&amp;"|"&amp;$H66,Offerte!$L$2:$L$200,0)),0))</f>
        <v/>
      </c>
      <c r="K66" s="21">
        <f>IF($I66="","",IFERROR(INDEX(Offerte!$D$2:$D$200,MATCH($A66&amp;"|"&amp;$I66,Offerte!$L$2:$L$200,0)),0))</f>
        <v/>
      </c>
      <c r="L66" s="21">
        <f>IF($H66="","",IFERROR(INDEX(Offerte!$E$2:$E$200,MATCH($A66&amp;"|"&amp;$H66,Offerte!$L$2:$L$200,0)),0))</f>
        <v/>
      </c>
      <c r="M66" s="21">
        <f>IF($I66="","",IFERROR(INDEX(Offerte!$E$2:$E$200,MATCH($A66&amp;"|"&amp;$I66,Offerte!$L$2:$L$200,0)),0))</f>
        <v/>
      </c>
      <c r="N66" s="21">
        <f>IF($A66="","",IF(IFERROR(VALUE($D66),0)&lt;&gt;1,"NO",IF(AND(IFERROR(VALUE($J66),0)=1,IFERROR(VALUE($K66),0)=1,IFERROR(INDEX(Offerte!$G$2:$G$200,MATCH($A66&amp;"|"&amp;$H66,Offerte!$L$2:$L$200,0)),"NO")="SI",IFERROR(INDEX(Offerte!$G$2:$G$200,MATCH($A66&amp;"|"&amp;$I66,Offerte!$L$2:$L$200,0)),"NO")="SI",IFERROR(VALUE($F66),0)=1,IFERROR(VALUE($G66),0)=1,IFERROR(VALUE($E66),0)&gt;$U66),"SI","NO")))</f>
        <v/>
      </c>
      <c r="O66" s="21">
        <f>IF($N66="SI",IFERROR(30*(IFERROR(VALUE($E66),0)/MAX(SUMPRODUCT(MAX((Offerte!$C$2:$C$200=$H66)*(IFERROR(Offerte!$D$2:$D$200*1,0)=1)*(IFERROR(Offerte!$E$2:$E$200*1,0)&gt;=Parametri!$B$2)*IFERROR(Offerte!$F$2:$F$200*1,0))),SUMPRODUCT(MAX(($H$5:$H$80=$H66)*($N$5:$N$80="SI")*IFERROR($E$5:$E$80*1,0))),SUMPRODUCT(MAX(($I$5:$I$80=$H66)*($N$5:$N$80="SI")*IFERROR($E$5:$E$80*1,0))))),0),0)</f>
        <v/>
      </c>
      <c r="P66" s="21">
        <f>IF($N66="SI",IFERROR(30*(IFERROR(VALUE($E66),0)/MAX(SUMPRODUCT(MAX((Offerte!$C$2:$C$200=$I66)*(IFERROR(Offerte!$D$2:$D$200*1,0)=1)*(IFERROR(Offerte!$E$2:$E$200*1,0)&gt;=Parametri!$B$2)*IFERROR(Offerte!$F$2:$F$200*1,0))),SUMPRODUCT(MAX(($H$5:$H$80=$I66)*($N$5:$N$80="SI")*IFERROR($E$5:$E$80*1,0))),SUMPRODUCT(MAX(($I$5:$I$80=$I66)*($N$5:$N$80="SI")*IFERROR($E$5:$E$80*1,0))))),0),0)</f>
        <v/>
      </c>
      <c r="Q66" s="21">
        <f>IF($N66="SI",ROUND($L66+$M66+$O66+$P66,4),0)</f>
        <v/>
      </c>
      <c r="R66" s="21">
        <f>IF($A66="","",IF(IFERROR(VALUE($D66),0)&lt;&gt;1,"Non attiva",IF(OR(IFERROR(VALUE($J66),0)&lt;&gt;1,IFERROR(VALUE($K66),0)&lt;&gt;1),"Singoli non attivi",IF(OR(IFERROR(INDEX(Offerte!$G$2:$G$200,MATCH($A66&amp;"|"&amp;$H66,Offerte!$L$2:$L$200,0)),"NO")&lt;&gt;"SI",IFERROR(INDEX(Offerte!$G$2:$G$200,MATCH($A66&amp;"|"&amp;$I66,Offerte!$L$2:$L$200,0)),"NO")&lt;&gt;"SI"),"Soglia non superata",IF(OR(IFERROR(VALUE($F66),0)&lt;&gt;1,IFERROR(VALUE($G66),0)&lt;&gt;1),"Buste/PEF non confermati",IF(IFERROR(VALUE($E66),0)&lt;=$U66,"Ribasso non migliorativo",""))))))</f>
        <v/>
      </c>
      <c r="S66" s="21">
        <f>IF($H66="","",IFERROR(INDEX(Offerte!$F$2:$F$200,MATCH($A66&amp;"|"&amp;$H66,Offerte!$L$2:$L$200,0)),0))</f>
        <v/>
      </c>
      <c r="T66" s="21">
        <f>IF($I66="","",IFERROR(INDEX(Offerte!$F$2:$F$200,MATCH($A66&amp;"|"&amp;$I66,Offerte!$L$2:$L$200,0)),0))</f>
        <v/>
      </c>
      <c r="U66" s="21">
        <f>IF($A66="","",ROUND((IFERROR(VALUE($S66),0)+IFERROR(VALUE($T66),0))/2,4))</f>
        <v/>
      </c>
      <c r="V66" s="21">
        <f>IF($A66="","",$C66&amp;"|"&amp;TEXT($Q66,"0.0000"))</f>
        <v/>
      </c>
      <c r="W66" s="21">
        <f>IF($A66="","",$C66&amp;"|"&amp;$A66)</f>
        <v/>
      </c>
    </row>
    <row r="67">
      <c r="A67" s="20" t="n"/>
      <c r="B67" s="20">
        <f>IF($A67="","",IFERROR(INDEX(Offerte!$B$2:$B$200,MATCH($A67,Offerte!$A$2:$A$200,0)),""))</f>
        <v/>
      </c>
      <c r="C67" s="20" t="n"/>
      <c r="D67" s="20" t="n"/>
      <c r="E67" s="20" t="n"/>
      <c r="F67" s="20" t="n"/>
      <c r="G67" s="20" t="n"/>
      <c r="H67" s="21">
        <f>IF($C67="L1+L2","L1",IF($C67="L2+L3","L2",IF($C67="L3+L4","L3",IF($C67="L1+L4","L1",""))))</f>
        <v/>
      </c>
      <c r="I67" s="21">
        <f>IF($C67="L1+L2","L2",IF($C67="L2+L3","L3",IF($C67="L3+L4","L4",IF($C67="L1+L4","L4",""))))</f>
        <v/>
      </c>
      <c r="J67" s="21">
        <f>IF($H67="","",IFERROR(INDEX(Offerte!$D$2:$D$200,MATCH($A67&amp;"|"&amp;$H67,Offerte!$L$2:$L$200,0)),0))</f>
        <v/>
      </c>
      <c r="K67" s="21">
        <f>IF($I67="","",IFERROR(INDEX(Offerte!$D$2:$D$200,MATCH($A67&amp;"|"&amp;$I67,Offerte!$L$2:$L$200,0)),0))</f>
        <v/>
      </c>
      <c r="L67" s="21">
        <f>IF($H67="","",IFERROR(INDEX(Offerte!$E$2:$E$200,MATCH($A67&amp;"|"&amp;$H67,Offerte!$L$2:$L$200,0)),0))</f>
        <v/>
      </c>
      <c r="M67" s="21">
        <f>IF($I67="","",IFERROR(INDEX(Offerte!$E$2:$E$200,MATCH($A67&amp;"|"&amp;$I67,Offerte!$L$2:$L$200,0)),0))</f>
        <v/>
      </c>
      <c r="N67" s="21">
        <f>IF($A67="","",IF(IFERROR(VALUE($D67),0)&lt;&gt;1,"NO",IF(AND(IFERROR(VALUE($J67),0)=1,IFERROR(VALUE($K67),0)=1,IFERROR(INDEX(Offerte!$G$2:$G$200,MATCH($A67&amp;"|"&amp;$H67,Offerte!$L$2:$L$200,0)),"NO")="SI",IFERROR(INDEX(Offerte!$G$2:$G$200,MATCH($A67&amp;"|"&amp;$I67,Offerte!$L$2:$L$200,0)),"NO")="SI",IFERROR(VALUE($F67),0)=1,IFERROR(VALUE($G67),0)=1,IFERROR(VALUE($E67),0)&gt;$U67),"SI","NO")))</f>
        <v/>
      </c>
      <c r="O67" s="21">
        <f>IF($N67="SI",IFERROR(30*(IFERROR(VALUE($E67),0)/MAX(SUMPRODUCT(MAX((Offerte!$C$2:$C$200=$H67)*(IFERROR(Offerte!$D$2:$D$200*1,0)=1)*(IFERROR(Offerte!$E$2:$E$200*1,0)&gt;=Parametri!$B$2)*IFERROR(Offerte!$F$2:$F$200*1,0))),SUMPRODUCT(MAX(($H$5:$H$80=$H67)*($N$5:$N$80="SI")*IFERROR($E$5:$E$80*1,0))),SUMPRODUCT(MAX(($I$5:$I$80=$H67)*($N$5:$N$80="SI")*IFERROR($E$5:$E$80*1,0))))),0),0)</f>
        <v/>
      </c>
      <c r="P67" s="21">
        <f>IF($N67="SI",IFERROR(30*(IFERROR(VALUE($E67),0)/MAX(SUMPRODUCT(MAX((Offerte!$C$2:$C$200=$I67)*(IFERROR(Offerte!$D$2:$D$200*1,0)=1)*(IFERROR(Offerte!$E$2:$E$200*1,0)&gt;=Parametri!$B$2)*IFERROR(Offerte!$F$2:$F$200*1,0))),SUMPRODUCT(MAX(($H$5:$H$80=$I67)*($N$5:$N$80="SI")*IFERROR($E$5:$E$80*1,0))),SUMPRODUCT(MAX(($I$5:$I$80=$I67)*($N$5:$N$80="SI")*IFERROR($E$5:$E$80*1,0))))),0),0)</f>
        <v/>
      </c>
      <c r="Q67" s="21">
        <f>IF($N67="SI",ROUND($L67+$M67+$O67+$P67,4),0)</f>
        <v/>
      </c>
      <c r="R67" s="21">
        <f>IF($A67="","",IF(IFERROR(VALUE($D67),0)&lt;&gt;1,"Non attiva",IF(OR(IFERROR(VALUE($J67),0)&lt;&gt;1,IFERROR(VALUE($K67),0)&lt;&gt;1),"Singoli non attivi",IF(OR(IFERROR(INDEX(Offerte!$G$2:$G$200,MATCH($A67&amp;"|"&amp;$H67,Offerte!$L$2:$L$200,0)),"NO")&lt;&gt;"SI",IFERROR(INDEX(Offerte!$G$2:$G$200,MATCH($A67&amp;"|"&amp;$I67,Offerte!$L$2:$L$200,0)),"NO")&lt;&gt;"SI"),"Soglia non superata",IF(OR(IFERROR(VALUE($F67),0)&lt;&gt;1,IFERROR(VALUE($G67),0)&lt;&gt;1),"Buste/PEF non confermati",IF(IFERROR(VALUE($E67),0)&lt;=$U67,"Ribasso non migliorativo",""))))))</f>
        <v/>
      </c>
      <c r="S67" s="21">
        <f>IF($H67="","",IFERROR(INDEX(Offerte!$F$2:$F$200,MATCH($A67&amp;"|"&amp;$H67,Offerte!$L$2:$L$200,0)),0))</f>
        <v/>
      </c>
      <c r="T67" s="21">
        <f>IF($I67="","",IFERROR(INDEX(Offerte!$F$2:$F$200,MATCH($A67&amp;"|"&amp;$I67,Offerte!$L$2:$L$200,0)),0))</f>
        <v/>
      </c>
      <c r="U67" s="21">
        <f>IF($A67="","",ROUND((IFERROR(VALUE($S67),0)+IFERROR(VALUE($T67),0))/2,4))</f>
        <v/>
      </c>
      <c r="V67" s="21">
        <f>IF($A67="","",$C67&amp;"|"&amp;TEXT($Q67,"0.0000"))</f>
        <v/>
      </c>
      <c r="W67" s="21">
        <f>IF($A67="","",$C67&amp;"|"&amp;$A67)</f>
        <v/>
      </c>
    </row>
    <row r="68">
      <c r="A68" s="20" t="n"/>
      <c r="B68" s="20">
        <f>IF($A68="","",IFERROR(INDEX(Offerte!$B$2:$B$200,MATCH($A68,Offerte!$A$2:$A$200,0)),""))</f>
        <v/>
      </c>
      <c r="C68" s="20" t="n"/>
      <c r="D68" s="20" t="n"/>
      <c r="E68" s="20" t="n"/>
      <c r="F68" s="20" t="n"/>
      <c r="G68" s="20" t="n"/>
      <c r="H68" s="21">
        <f>IF($C68="L1+L2","L1",IF($C68="L2+L3","L2",IF($C68="L3+L4","L3",IF($C68="L1+L4","L1",""))))</f>
        <v/>
      </c>
      <c r="I68" s="21">
        <f>IF($C68="L1+L2","L2",IF($C68="L2+L3","L3",IF($C68="L3+L4","L4",IF($C68="L1+L4","L4",""))))</f>
        <v/>
      </c>
      <c r="J68" s="21">
        <f>IF($H68="","",IFERROR(INDEX(Offerte!$D$2:$D$200,MATCH($A68&amp;"|"&amp;$H68,Offerte!$L$2:$L$200,0)),0))</f>
        <v/>
      </c>
      <c r="K68" s="21">
        <f>IF($I68="","",IFERROR(INDEX(Offerte!$D$2:$D$200,MATCH($A68&amp;"|"&amp;$I68,Offerte!$L$2:$L$200,0)),0))</f>
        <v/>
      </c>
      <c r="L68" s="21">
        <f>IF($H68="","",IFERROR(INDEX(Offerte!$E$2:$E$200,MATCH($A68&amp;"|"&amp;$H68,Offerte!$L$2:$L$200,0)),0))</f>
        <v/>
      </c>
      <c r="M68" s="21">
        <f>IF($I68="","",IFERROR(INDEX(Offerte!$E$2:$E$200,MATCH($A68&amp;"|"&amp;$I68,Offerte!$L$2:$L$200,0)),0))</f>
        <v/>
      </c>
      <c r="N68" s="21">
        <f>IF($A68="","",IF(IFERROR(VALUE($D68),0)&lt;&gt;1,"NO",IF(AND(IFERROR(VALUE($J68),0)=1,IFERROR(VALUE($K68),0)=1,IFERROR(INDEX(Offerte!$G$2:$G$200,MATCH($A68&amp;"|"&amp;$H68,Offerte!$L$2:$L$200,0)),"NO")="SI",IFERROR(INDEX(Offerte!$G$2:$G$200,MATCH($A68&amp;"|"&amp;$I68,Offerte!$L$2:$L$200,0)),"NO")="SI",IFERROR(VALUE($F68),0)=1,IFERROR(VALUE($G68),0)=1,IFERROR(VALUE($E68),0)&gt;$U68),"SI","NO")))</f>
        <v/>
      </c>
      <c r="O68" s="21">
        <f>IF($N68="SI",IFERROR(30*(IFERROR(VALUE($E68),0)/MAX(SUMPRODUCT(MAX((Offerte!$C$2:$C$200=$H68)*(IFERROR(Offerte!$D$2:$D$200*1,0)=1)*(IFERROR(Offerte!$E$2:$E$200*1,0)&gt;=Parametri!$B$2)*IFERROR(Offerte!$F$2:$F$200*1,0))),SUMPRODUCT(MAX(($H$5:$H$80=$H68)*($N$5:$N$80="SI")*IFERROR($E$5:$E$80*1,0))),SUMPRODUCT(MAX(($I$5:$I$80=$H68)*($N$5:$N$80="SI")*IFERROR($E$5:$E$80*1,0))))),0),0)</f>
        <v/>
      </c>
      <c r="P68" s="21">
        <f>IF($N68="SI",IFERROR(30*(IFERROR(VALUE($E68),0)/MAX(SUMPRODUCT(MAX((Offerte!$C$2:$C$200=$I68)*(IFERROR(Offerte!$D$2:$D$200*1,0)=1)*(IFERROR(Offerte!$E$2:$E$200*1,0)&gt;=Parametri!$B$2)*IFERROR(Offerte!$F$2:$F$200*1,0))),SUMPRODUCT(MAX(($H$5:$H$80=$I68)*($N$5:$N$80="SI")*IFERROR($E$5:$E$80*1,0))),SUMPRODUCT(MAX(($I$5:$I$80=$I68)*($N$5:$N$80="SI")*IFERROR($E$5:$E$80*1,0))))),0),0)</f>
        <v/>
      </c>
      <c r="Q68" s="21">
        <f>IF($N68="SI",ROUND($L68+$M68+$O68+$P68,4),0)</f>
        <v/>
      </c>
      <c r="R68" s="21">
        <f>IF($A68="","",IF(IFERROR(VALUE($D68),0)&lt;&gt;1,"Non attiva",IF(OR(IFERROR(VALUE($J68),0)&lt;&gt;1,IFERROR(VALUE($K68),0)&lt;&gt;1),"Singoli non attivi",IF(OR(IFERROR(INDEX(Offerte!$G$2:$G$200,MATCH($A68&amp;"|"&amp;$H68,Offerte!$L$2:$L$200,0)),"NO")&lt;&gt;"SI",IFERROR(INDEX(Offerte!$G$2:$G$200,MATCH($A68&amp;"|"&amp;$I68,Offerte!$L$2:$L$200,0)),"NO")&lt;&gt;"SI"),"Soglia non superata",IF(OR(IFERROR(VALUE($F68),0)&lt;&gt;1,IFERROR(VALUE($G68),0)&lt;&gt;1),"Buste/PEF non confermati",IF(IFERROR(VALUE($E68),0)&lt;=$U68,"Ribasso non migliorativo",""))))))</f>
        <v/>
      </c>
      <c r="S68" s="21">
        <f>IF($H68="","",IFERROR(INDEX(Offerte!$F$2:$F$200,MATCH($A68&amp;"|"&amp;$H68,Offerte!$L$2:$L$200,0)),0))</f>
        <v/>
      </c>
      <c r="T68" s="21">
        <f>IF($I68="","",IFERROR(INDEX(Offerte!$F$2:$F$200,MATCH($A68&amp;"|"&amp;$I68,Offerte!$L$2:$L$200,0)),0))</f>
        <v/>
      </c>
      <c r="U68" s="21">
        <f>IF($A68="","",ROUND((IFERROR(VALUE($S68),0)+IFERROR(VALUE($T68),0))/2,4))</f>
        <v/>
      </c>
      <c r="V68" s="21">
        <f>IF($A68="","",$C68&amp;"|"&amp;TEXT($Q68,"0.0000"))</f>
        <v/>
      </c>
      <c r="W68" s="21">
        <f>IF($A68="","",$C68&amp;"|"&amp;$A68)</f>
        <v/>
      </c>
    </row>
    <row r="69">
      <c r="A69" s="20" t="n"/>
      <c r="B69" s="20">
        <f>IF($A69="","",IFERROR(INDEX(Offerte!$B$2:$B$200,MATCH($A69,Offerte!$A$2:$A$200,0)),""))</f>
        <v/>
      </c>
      <c r="C69" s="20" t="n"/>
      <c r="D69" s="20" t="n"/>
      <c r="E69" s="20" t="n"/>
      <c r="F69" s="20" t="n"/>
      <c r="G69" s="20" t="n"/>
      <c r="H69" s="21">
        <f>IF($C69="L1+L2","L1",IF($C69="L2+L3","L2",IF($C69="L3+L4","L3",IF($C69="L1+L4","L1",""))))</f>
        <v/>
      </c>
      <c r="I69" s="21">
        <f>IF($C69="L1+L2","L2",IF($C69="L2+L3","L3",IF($C69="L3+L4","L4",IF($C69="L1+L4","L4",""))))</f>
        <v/>
      </c>
      <c r="J69" s="21">
        <f>IF($H69="","",IFERROR(INDEX(Offerte!$D$2:$D$200,MATCH($A69&amp;"|"&amp;$H69,Offerte!$L$2:$L$200,0)),0))</f>
        <v/>
      </c>
      <c r="K69" s="21">
        <f>IF($I69="","",IFERROR(INDEX(Offerte!$D$2:$D$200,MATCH($A69&amp;"|"&amp;$I69,Offerte!$L$2:$L$200,0)),0))</f>
        <v/>
      </c>
      <c r="L69" s="21">
        <f>IF($H69="","",IFERROR(INDEX(Offerte!$E$2:$E$200,MATCH($A69&amp;"|"&amp;$H69,Offerte!$L$2:$L$200,0)),0))</f>
        <v/>
      </c>
      <c r="M69" s="21">
        <f>IF($I69="","",IFERROR(INDEX(Offerte!$E$2:$E$200,MATCH($A69&amp;"|"&amp;$I69,Offerte!$L$2:$L$200,0)),0))</f>
        <v/>
      </c>
      <c r="N69" s="21">
        <f>IF($A69="","",IF(IFERROR(VALUE($D69),0)&lt;&gt;1,"NO",IF(AND(IFERROR(VALUE($J69),0)=1,IFERROR(VALUE($K69),0)=1,IFERROR(INDEX(Offerte!$G$2:$G$200,MATCH($A69&amp;"|"&amp;$H69,Offerte!$L$2:$L$200,0)),"NO")="SI",IFERROR(INDEX(Offerte!$G$2:$G$200,MATCH($A69&amp;"|"&amp;$I69,Offerte!$L$2:$L$200,0)),"NO")="SI",IFERROR(VALUE($F69),0)=1,IFERROR(VALUE($G69),0)=1,IFERROR(VALUE($E69),0)&gt;$U69),"SI","NO")))</f>
        <v/>
      </c>
      <c r="O69" s="21">
        <f>IF($N69="SI",IFERROR(30*(IFERROR(VALUE($E69),0)/MAX(SUMPRODUCT(MAX((Offerte!$C$2:$C$200=$H69)*(IFERROR(Offerte!$D$2:$D$200*1,0)=1)*(IFERROR(Offerte!$E$2:$E$200*1,0)&gt;=Parametri!$B$2)*IFERROR(Offerte!$F$2:$F$200*1,0))),SUMPRODUCT(MAX(($H$5:$H$80=$H69)*($N$5:$N$80="SI")*IFERROR($E$5:$E$80*1,0))),SUMPRODUCT(MAX(($I$5:$I$80=$H69)*($N$5:$N$80="SI")*IFERROR($E$5:$E$80*1,0))))),0),0)</f>
        <v/>
      </c>
      <c r="P69" s="21">
        <f>IF($N69="SI",IFERROR(30*(IFERROR(VALUE($E69),0)/MAX(SUMPRODUCT(MAX((Offerte!$C$2:$C$200=$I69)*(IFERROR(Offerte!$D$2:$D$200*1,0)=1)*(IFERROR(Offerte!$E$2:$E$200*1,0)&gt;=Parametri!$B$2)*IFERROR(Offerte!$F$2:$F$200*1,0))),SUMPRODUCT(MAX(($H$5:$H$80=$I69)*($N$5:$N$80="SI")*IFERROR($E$5:$E$80*1,0))),SUMPRODUCT(MAX(($I$5:$I$80=$I69)*($N$5:$N$80="SI")*IFERROR($E$5:$E$80*1,0))))),0),0)</f>
        <v/>
      </c>
      <c r="Q69" s="21">
        <f>IF($N69="SI",ROUND($L69+$M69+$O69+$P69,4),0)</f>
        <v/>
      </c>
      <c r="R69" s="21">
        <f>IF($A69="","",IF(IFERROR(VALUE($D69),0)&lt;&gt;1,"Non attiva",IF(OR(IFERROR(VALUE($J69),0)&lt;&gt;1,IFERROR(VALUE($K69),0)&lt;&gt;1),"Singoli non attivi",IF(OR(IFERROR(INDEX(Offerte!$G$2:$G$200,MATCH($A69&amp;"|"&amp;$H69,Offerte!$L$2:$L$200,0)),"NO")&lt;&gt;"SI",IFERROR(INDEX(Offerte!$G$2:$G$200,MATCH($A69&amp;"|"&amp;$I69,Offerte!$L$2:$L$200,0)),"NO")&lt;&gt;"SI"),"Soglia non superata",IF(OR(IFERROR(VALUE($F69),0)&lt;&gt;1,IFERROR(VALUE($G69),0)&lt;&gt;1),"Buste/PEF non confermati",IF(IFERROR(VALUE($E69),0)&lt;=$U69,"Ribasso non migliorativo",""))))))</f>
        <v/>
      </c>
      <c r="S69" s="21">
        <f>IF($H69="","",IFERROR(INDEX(Offerte!$F$2:$F$200,MATCH($A69&amp;"|"&amp;$H69,Offerte!$L$2:$L$200,0)),0))</f>
        <v/>
      </c>
      <c r="T69" s="21">
        <f>IF($I69="","",IFERROR(INDEX(Offerte!$F$2:$F$200,MATCH($A69&amp;"|"&amp;$I69,Offerte!$L$2:$L$200,0)),0))</f>
        <v/>
      </c>
      <c r="U69" s="21">
        <f>IF($A69="","",ROUND((IFERROR(VALUE($S69),0)+IFERROR(VALUE($T69),0))/2,4))</f>
        <v/>
      </c>
      <c r="V69" s="21">
        <f>IF($A69="","",$C69&amp;"|"&amp;TEXT($Q69,"0.0000"))</f>
        <v/>
      </c>
      <c r="W69" s="21">
        <f>IF($A69="","",$C69&amp;"|"&amp;$A69)</f>
        <v/>
      </c>
    </row>
    <row r="70">
      <c r="A70" s="20" t="n"/>
      <c r="B70" s="20">
        <f>IF($A70="","",IFERROR(INDEX(Offerte!$B$2:$B$200,MATCH($A70,Offerte!$A$2:$A$200,0)),""))</f>
        <v/>
      </c>
      <c r="C70" s="20" t="n"/>
      <c r="D70" s="20" t="n"/>
      <c r="E70" s="20" t="n"/>
      <c r="F70" s="20" t="n"/>
      <c r="G70" s="20" t="n"/>
      <c r="H70" s="21">
        <f>IF($C70="L1+L2","L1",IF($C70="L2+L3","L2",IF($C70="L3+L4","L3",IF($C70="L1+L4","L1",""))))</f>
        <v/>
      </c>
      <c r="I70" s="21">
        <f>IF($C70="L1+L2","L2",IF($C70="L2+L3","L3",IF($C70="L3+L4","L4",IF($C70="L1+L4","L4",""))))</f>
        <v/>
      </c>
      <c r="J70" s="21">
        <f>IF($H70="","",IFERROR(INDEX(Offerte!$D$2:$D$200,MATCH($A70&amp;"|"&amp;$H70,Offerte!$L$2:$L$200,0)),0))</f>
        <v/>
      </c>
      <c r="K70" s="21">
        <f>IF($I70="","",IFERROR(INDEX(Offerte!$D$2:$D$200,MATCH($A70&amp;"|"&amp;$I70,Offerte!$L$2:$L$200,0)),0))</f>
        <v/>
      </c>
      <c r="L70" s="21">
        <f>IF($H70="","",IFERROR(INDEX(Offerte!$E$2:$E$200,MATCH($A70&amp;"|"&amp;$H70,Offerte!$L$2:$L$200,0)),0))</f>
        <v/>
      </c>
      <c r="M70" s="21">
        <f>IF($I70="","",IFERROR(INDEX(Offerte!$E$2:$E$200,MATCH($A70&amp;"|"&amp;$I70,Offerte!$L$2:$L$200,0)),0))</f>
        <v/>
      </c>
      <c r="N70" s="21">
        <f>IF($A70="","",IF(IFERROR(VALUE($D70),0)&lt;&gt;1,"NO",IF(AND(IFERROR(VALUE($J70),0)=1,IFERROR(VALUE($K70),0)=1,IFERROR(INDEX(Offerte!$G$2:$G$200,MATCH($A70&amp;"|"&amp;$H70,Offerte!$L$2:$L$200,0)),"NO")="SI",IFERROR(INDEX(Offerte!$G$2:$G$200,MATCH($A70&amp;"|"&amp;$I70,Offerte!$L$2:$L$200,0)),"NO")="SI",IFERROR(VALUE($F70),0)=1,IFERROR(VALUE($G70),0)=1,IFERROR(VALUE($E70),0)&gt;$U70),"SI","NO")))</f>
        <v/>
      </c>
      <c r="O70" s="21">
        <f>IF($N70="SI",IFERROR(30*(IFERROR(VALUE($E70),0)/MAX(SUMPRODUCT(MAX((Offerte!$C$2:$C$200=$H70)*(IFERROR(Offerte!$D$2:$D$200*1,0)=1)*(IFERROR(Offerte!$E$2:$E$200*1,0)&gt;=Parametri!$B$2)*IFERROR(Offerte!$F$2:$F$200*1,0))),SUMPRODUCT(MAX(($H$5:$H$80=$H70)*($N$5:$N$80="SI")*IFERROR($E$5:$E$80*1,0))),SUMPRODUCT(MAX(($I$5:$I$80=$H70)*($N$5:$N$80="SI")*IFERROR($E$5:$E$80*1,0))))),0),0)</f>
        <v/>
      </c>
      <c r="P70" s="21">
        <f>IF($N70="SI",IFERROR(30*(IFERROR(VALUE($E70),0)/MAX(SUMPRODUCT(MAX((Offerte!$C$2:$C$200=$I70)*(IFERROR(Offerte!$D$2:$D$200*1,0)=1)*(IFERROR(Offerte!$E$2:$E$200*1,0)&gt;=Parametri!$B$2)*IFERROR(Offerte!$F$2:$F$200*1,0))),SUMPRODUCT(MAX(($H$5:$H$80=$I70)*($N$5:$N$80="SI")*IFERROR($E$5:$E$80*1,0))),SUMPRODUCT(MAX(($I$5:$I$80=$I70)*($N$5:$N$80="SI")*IFERROR($E$5:$E$80*1,0))))),0),0)</f>
        <v/>
      </c>
      <c r="Q70" s="21">
        <f>IF($N70="SI",ROUND($L70+$M70+$O70+$P70,4),0)</f>
        <v/>
      </c>
      <c r="R70" s="21">
        <f>IF($A70="","",IF(IFERROR(VALUE($D70),0)&lt;&gt;1,"Non attiva",IF(OR(IFERROR(VALUE($J70),0)&lt;&gt;1,IFERROR(VALUE($K70),0)&lt;&gt;1),"Singoli non attivi",IF(OR(IFERROR(INDEX(Offerte!$G$2:$G$200,MATCH($A70&amp;"|"&amp;$H70,Offerte!$L$2:$L$200,0)),"NO")&lt;&gt;"SI",IFERROR(INDEX(Offerte!$G$2:$G$200,MATCH($A70&amp;"|"&amp;$I70,Offerte!$L$2:$L$200,0)),"NO")&lt;&gt;"SI"),"Soglia non superata",IF(OR(IFERROR(VALUE($F70),0)&lt;&gt;1,IFERROR(VALUE($G70),0)&lt;&gt;1),"Buste/PEF non confermati",IF(IFERROR(VALUE($E70),0)&lt;=$U70,"Ribasso non migliorativo",""))))))</f>
        <v/>
      </c>
      <c r="S70" s="21">
        <f>IF($H70="","",IFERROR(INDEX(Offerte!$F$2:$F$200,MATCH($A70&amp;"|"&amp;$H70,Offerte!$L$2:$L$200,0)),0))</f>
        <v/>
      </c>
      <c r="T70" s="21">
        <f>IF($I70="","",IFERROR(INDEX(Offerte!$F$2:$F$200,MATCH($A70&amp;"|"&amp;$I70,Offerte!$L$2:$L$200,0)),0))</f>
        <v/>
      </c>
      <c r="U70" s="21">
        <f>IF($A70="","",ROUND((IFERROR(VALUE($S70),0)+IFERROR(VALUE($T70),0))/2,4))</f>
        <v/>
      </c>
      <c r="V70" s="21">
        <f>IF($A70="","",$C70&amp;"|"&amp;TEXT($Q70,"0.0000"))</f>
        <v/>
      </c>
      <c r="W70" s="21">
        <f>IF($A70="","",$C70&amp;"|"&amp;$A70)</f>
        <v/>
      </c>
    </row>
    <row r="71">
      <c r="A71" s="20" t="n"/>
      <c r="B71" s="20">
        <f>IF($A71="","",IFERROR(INDEX(Offerte!$B$2:$B$200,MATCH($A71,Offerte!$A$2:$A$200,0)),""))</f>
        <v/>
      </c>
      <c r="C71" s="20" t="n"/>
      <c r="D71" s="20" t="n"/>
      <c r="E71" s="20" t="n"/>
      <c r="F71" s="20" t="n"/>
      <c r="G71" s="20" t="n"/>
      <c r="H71" s="21">
        <f>IF($C71="L1+L2","L1",IF($C71="L2+L3","L2",IF($C71="L3+L4","L3",IF($C71="L1+L4","L1",""))))</f>
        <v/>
      </c>
      <c r="I71" s="21">
        <f>IF($C71="L1+L2","L2",IF($C71="L2+L3","L3",IF($C71="L3+L4","L4",IF($C71="L1+L4","L4",""))))</f>
        <v/>
      </c>
      <c r="J71" s="21">
        <f>IF($H71="","",IFERROR(INDEX(Offerte!$D$2:$D$200,MATCH($A71&amp;"|"&amp;$H71,Offerte!$L$2:$L$200,0)),0))</f>
        <v/>
      </c>
      <c r="K71" s="21">
        <f>IF($I71="","",IFERROR(INDEX(Offerte!$D$2:$D$200,MATCH($A71&amp;"|"&amp;$I71,Offerte!$L$2:$L$200,0)),0))</f>
        <v/>
      </c>
      <c r="L71" s="21">
        <f>IF($H71="","",IFERROR(INDEX(Offerte!$E$2:$E$200,MATCH($A71&amp;"|"&amp;$H71,Offerte!$L$2:$L$200,0)),0))</f>
        <v/>
      </c>
      <c r="M71" s="21">
        <f>IF($I71="","",IFERROR(INDEX(Offerte!$E$2:$E$200,MATCH($A71&amp;"|"&amp;$I71,Offerte!$L$2:$L$200,0)),0))</f>
        <v/>
      </c>
      <c r="N71" s="21">
        <f>IF($A71="","",IF(IFERROR(VALUE($D71),0)&lt;&gt;1,"NO",IF(AND(IFERROR(VALUE($J71),0)=1,IFERROR(VALUE($K71),0)=1,IFERROR(INDEX(Offerte!$G$2:$G$200,MATCH($A71&amp;"|"&amp;$H71,Offerte!$L$2:$L$200,0)),"NO")="SI",IFERROR(INDEX(Offerte!$G$2:$G$200,MATCH($A71&amp;"|"&amp;$I71,Offerte!$L$2:$L$200,0)),"NO")="SI",IFERROR(VALUE($F71),0)=1,IFERROR(VALUE($G71),0)=1,IFERROR(VALUE($E71),0)&gt;$U71),"SI","NO")))</f>
        <v/>
      </c>
      <c r="O71" s="21">
        <f>IF($N71="SI",IFERROR(30*(IFERROR(VALUE($E71),0)/MAX(SUMPRODUCT(MAX((Offerte!$C$2:$C$200=$H71)*(IFERROR(Offerte!$D$2:$D$200*1,0)=1)*(IFERROR(Offerte!$E$2:$E$200*1,0)&gt;=Parametri!$B$2)*IFERROR(Offerte!$F$2:$F$200*1,0))),SUMPRODUCT(MAX(($H$5:$H$80=$H71)*($N$5:$N$80="SI")*IFERROR($E$5:$E$80*1,0))),SUMPRODUCT(MAX(($I$5:$I$80=$H71)*($N$5:$N$80="SI")*IFERROR($E$5:$E$80*1,0))))),0),0)</f>
        <v/>
      </c>
      <c r="P71" s="21">
        <f>IF($N71="SI",IFERROR(30*(IFERROR(VALUE($E71),0)/MAX(SUMPRODUCT(MAX((Offerte!$C$2:$C$200=$I71)*(IFERROR(Offerte!$D$2:$D$200*1,0)=1)*(IFERROR(Offerte!$E$2:$E$200*1,0)&gt;=Parametri!$B$2)*IFERROR(Offerte!$F$2:$F$200*1,0))),SUMPRODUCT(MAX(($H$5:$H$80=$I71)*($N$5:$N$80="SI")*IFERROR($E$5:$E$80*1,0))),SUMPRODUCT(MAX(($I$5:$I$80=$I71)*($N$5:$N$80="SI")*IFERROR($E$5:$E$80*1,0))))),0),0)</f>
        <v/>
      </c>
      <c r="Q71" s="21">
        <f>IF($N71="SI",ROUND($L71+$M71+$O71+$P71,4),0)</f>
        <v/>
      </c>
      <c r="R71" s="21">
        <f>IF($A71="","",IF(IFERROR(VALUE($D71),0)&lt;&gt;1,"Non attiva",IF(OR(IFERROR(VALUE($J71),0)&lt;&gt;1,IFERROR(VALUE($K71),0)&lt;&gt;1),"Singoli non attivi",IF(OR(IFERROR(INDEX(Offerte!$G$2:$G$200,MATCH($A71&amp;"|"&amp;$H71,Offerte!$L$2:$L$200,0)),"NO")&lt;&gt;"SI",IFERROR(INDEX(Offerte!$G$2:$G$200,MATCH($A71&amp;"|"&amp;$I71,Offerte!$L$2:$L$200,0)),"NO")&lt;&gt;"SI"),"Soglia non superata",IF(OR(IFERROR(VALUE($F71),0)&lt;&gt;1,IFERROR(VALUE($G71),0)&lt;&gt;1),"Buste/PEF non confermati",IF(IFERROR(VALUE($E71),0)&lt;=$U71,"Ribasso non migliorativo",""))))))</f>
        <v/>
      </c>
      <c r="S71" s="21">
        <f>IF($H71="","",IFERROR(INDEX(Offerte!$F$2:$F$200,MATCH($A71&amp;"|"&amp;$H71,Offerte!$L$2:$L$200,0)),0))</f>
        <v/>
      </c>
      <c r="T71" s="21">
        <f>IF($I71="","",IFERROR(INDEX(Offerte!$F$2:$F$200,MATCH($A71&amp;"|"&amp;$I71,Offerte!$L$2:$L$200,0)),0))</f>
        <v/>
      </c>
      <c r="U71" s="21">
        <f>IF($A71="","",ROUND((IFERROR(VALUE($S71),0)+IFERROR(VALUE($T71),0))/2,4))</f>
        <v/>
      </c>
      <c r="V71" s="21">
        <f>IF($A71="","",$C71&amp;"|"&amp;TEXT($Q71,"0.0000"))</f>
        <v/>
      </c>
      <c r="W71" s="21">
        <f>IF($A71="","",$C71&amp;"|"&amp;$A71)</f>
        <v/>
      </c>
    </row>
    <row r="72">
      <c r="A72" s="20" t="n"/>
      <c r="B72" s="20">
        <f>IF($A72="","",IFERROR(INDEX(Offerte!$B$2:$B$200,MATCH($A72,Offerte!$A$2:$A$200,0)),""))</f>
        <v/>
      </c>
      <c r="C72" s="20" t="n"/>
      <c r="D72" s="20" t="n"/>
      <c r="E72" s="20" t="n"/>
      <c r="F72" s="20" t="n"/>
      <c r="G72" s="20" t="n"/>
      <c r="H72" s="21">
        <f>IF($C72="L1+L2","L1",IF($C72="L2+L3","L2",IF($C72="L3+L4","L3",IF($C72="L1+L4","L1",""))))</f>
        <v/>
      </c>
      <c r="I72" s="21">
        <f>IF($C72="L1+L2","L2",IF($C72="L2+L3","L3",IF($C72="L3+L4","L4",IF($C72="L1+L4","L4",""))))</f>
        <v/>
      </c>
      <c r="J72" s="21">
        <f>IF($H72="","",IFERROR(INDEX(Offerte!$D$2:$D$200,MATCH($A72&amp;"|"&amp;$H72,Offerte!$L$2:$L$200,0)),0))</f>
        <v/>
      </c>
      <c r="K72" s="21">
        <f>IF($I72="","",IFERROR(INDEX(Offerte!$D$2:$D$200,MATCH($A72&amp;"|"&amp;$I72,Offerte!$L$2:$L$200,0)),0))</f>
        <v/>
      </c>
      <c r="L72" s="21">
        <f>IF($H72="","",IFERROR(INDEX(Offerte!$E$2:$E$200,MATCH($A72&amp;"|"&amp;$H72,Offerte!$L$2:$L$200,0)),0))</f>
        <v/>
      </c>
      <c r="M72" s="21">
        <f>IF($I72="","",IFERROR(INDEX(Offerte!$E$2:$E$200,MATCH($A72&amp;"|"&amp;$I72,Offerte!$L$2:$L$200,0)),0))</f>
        <v/>
      </c>
      <c r="N72" s="21">
        <f>IF($A72="","",IF(IFERROR(VALUE($D72),0)&lt;&gt;1,"NO",IF(AND(IFERROR(VALUE($J72),0)=1,IFERROR(VALUE($K72),0)=1,IFERROR(INDEX(Offerte!$G$2:$G$200,MATCH($A72&amp;"|"&amp;$H72,Offerte!$L$2:$L$200,0)),"NO")="SI",IFERROR(INDEX(Offerte!$G$2:$G$200,MATCH($A72&amp;"|"&amp;$I72,Offerte!$L$2:$L$200,0)),"NO")="SI",IFERROR(VALUE($F72),0)=1,IFERROR(VALUE($G72),0)=1,IFERROR(VALUE($E72),0)&gt;$U72),"SI","NO")))</f>
        <v/>
      </c>
      <c r="O72" s="21">
        <f>IF($N72="SI",IFERROR(30*(IFERROR(VALUE($E72),0)/MAX(SUMPRODUCT(MAX((Offerte!$C$2:$C$200=$H72)*(IFERROR(Offerte!$D$2:$D$200*1,0)=1)*(IFERROR(Offerte!$E$2:$E$200*1,0)&gt;=Parametri!$B$2)*IFERROR(Offerte!$F$2:$F$200*1,0))),SUMPRODUCT(MAX(($H$5:$H$80=$H72)*($N$5:$N$80="SI")*IFERROR($E$5:$E$80*1,0))),SUMPRODUCT(MAX(($I$5:$I$80=$H72)*($N$5:$N$80="SI")*IFERROR($E$5:$E$80*1,0))))),0),0)</f>
        <v/>
      </c>
      <c r="P72" s="21">
        <f>IF($N72="SI",IFERROR(30*(IFERROR(VALUE($E72),0)/MAX(SUMPRODUCT(MAX((Offerte!$C$2:$C$200=$I72)*(IFERROR(Offerte!$D$2:$D$200*1,0)=1)*(IFERROR(Offerte!$E$2:$E$200*1,0)&gt;=Parametri!$B$2)*IFERROR(Offerte!$F$2:$F$200*1,0))),SUMPRODUCT(MAX(($H$5:$H$80=$I72)*($N$5:$N$80="SI")*IFERROR($E$5:$E$80*1,0))),SUMPRODUCT(MAX(($I$5:$I$80=$I72)*($N$5:$N$80="SI")*IFERROR($E$5:$E$80*1,0))))),0),0)</f>
        <v/>
      </c>
      <c r="Q72" s="21">
        <f>IF($N72="SI",ROUND($L72+$M72+$O72+$P72,4),0)</f>
        <v/>
      </c>
      <c r="R72" s="21">
        <f>IF($A72="","",IF(IFERROR(VALUE($D72),0)&lt;&gt;1,"Non attiva",IF(OR(IFERROR(VALUE($J72),0)&lt;&gt;1,IFERROR(VALUE($K72),0)&lt;&gt;1),"Singoli non attivi",IF(OR(IFERROR(INDEX(Offerte!$G$2:$G$200,MATCH($A72&amp;"|"&amp;$H72,Offerte!$L$2:$L$200,0)),"NO")&lt;&gt;"SI",IFERROR(INDEX(Offerte!$G$2:$G$200,MATCH($A72&amp;"|"&amp;$I72,Offerte!$L$2:$L$200,0)),"NO")&lt;&gt;"SI"),"Soglia non superata",IF(OR(IFERROR(VALUE($F72),0)&lt;&gt;1,IFERROR(VALUE($G72),0)&lt;&gt;1),"Buste/PEF non confermati",IF(IFERROR(VALUE($E72),0)&lt;=$U72,"Ribasso non migliorativo",""))))))</f>
        <v/>
      </c>
      <c r="S72" s="21">
        <f>IF($H72="","",IFERROR(INDEX(Offerte!$F$2:$F$200,MATCH($A72&amp;"|"&amp;$H72,Offerte!$L$2:$L$200,0)),0))</f>
        <v/>
      </c>
      <c r="T72" s="21">
        <f>IF($I72="","",IFERROR(INDEX(Offerte!$F$2:$F$200,MATCH($A72&amp;"|"&amp;$I72,Offerte!$L$2:$L$200,0)),0))</f>
        <v/>
      </c>
      <c r="U72" s="21">
        <f>IF($A72="","",ROUND((IFERROR(VALUE($S72),0)+IFERROR(VALUE($T72),0))/2,4))</f>
        <v/>
      </c>
      <c r="V72" s="21">
        <f>IF($A72="","",$C72&amp;"|"&amp;TEXT($Q72,"0.0000"))</f>
        <v/>
      </c>
      <c r="W72" s="21">
        <f>IF($A72="","",$C72&amp;"|"&amp;$A72)</f>
        <v/>
      </c>
    </row>
    <row r="73">
      <c r="A73" s="20" t="n"/>
      <c r="B73" s="20">
        <f>IF($A73="","",IFERROR(INDEX(Offerte!$B$2:$B$200,MATCH($A73,Offerte!$A$2:$A$200,0)),""))</f>
        <v/>
      </c>
      <c r="C73" s="20" t="n"/>
      <c r="D73" s="20" t="n"/>
      <c r="E73" s="20" t="n"/>
      <c r="F73" s="20" t="n"/>
      <c r="G73" s="20" t="n"/>
      <c r="H73" s="21">
        <f>IF($C73="L1+L2","L1",IF($C73="L2+L3","L2",IF($C73="L3+L4","L3",IF($C73="L1+L4","L1",""))))</f>
        <v/>
      </c>
      <c r="I73" s="21">
        <f>IF($C73="L1+L2","L2",IF($C73="L2+L3","L3",IF($C73="L3+L4","L4",IF($C73="L1+L4","L4",""))))</f>
        <v/>
      </c>
      <c r="J73" s="21">
        <f>IF($H73="","",IFERROR(INDEX(Offerte!$D$2:$D$200,MATCH($A73&amp;"|"&amp;$H73,Offerte!$L$2:$L$200,0)),0))</f>
        <v/>
      </c>
      <c r="K73" s="21">
        <f>IF($I73="","",IFERROR(INDEX(Offerte!$D$2:$D$200,MATCH($A73&amp;"|"&amp;$I73,Offerte!$L$2:$L$200,0)),0))</f>
        <v/>
      </c>
      <c r="L73" s="21">
        <f>IF($H73="","",IFERROR(INDEX(Offerte!$E$2:$E$200,MATCH($A73&amp;"|"&amp;$H73,Offerte!$L$2:$L$200,0)),0))</f>
        <v/>
      </c>
      <c r="M73" s="21">
        <f>IF($I73="","",IFERROR(INDEX(Offerte!$E$2:$E$200,MATCH($A73&amp;"|"&amp;$I73,Offerte!$L$2:$L$200,0)),0))</f>
        <v/>
      </c>
      <c r="N73" s="21">
        <f>IF($A73="","",IF(IFERROR(VALUE($D73),0)&lt;&gt;1,"NO",IF(AND(IFERROR(VALUE($J73),0)=1,IFERROR(VALUE($K73),0)=1,IFERROR(INDEX(Offerte!$G$2:$G$200,MATCH($A73&amp;"|"&amp;$H73,Offerte!$L$2:$L$200,0)),"NO")="SI",IFERROR(INDEX(Offerte!$G$2:$G$200,MATCH($A73&amp;"|"&amp;$I73,Offerte!$L$2:$L$200,0)),"NO")="SI",IFERROR(VALUE($F73),0)=1,IFERROR(VALUE($G73),0)=1,IFERROR(VALUE($E73),0)&gt;$U73),"SI","NO")))</f>
        <v/>
      </c>
      <c r="O73" s="21">
        <f>IF($N73="SI",IFERROR(30*(IFERROR(VALUE($E73),0)/MAX(SUMPRODUCT(MAX((Offerte!$C$2:$C$200=$H73)*(IFERROR(Offerte!$D$2:$D$200*1,0)=1)*(IFERROR(Offerte!$E$2:$E$200*1,0)&gt;=Parametri!$B$2)*IFERROR(Offerte!$F$2:$F$200*1,0))),SUMPRODUCT(MAX(($H$5:$H$80=$H73)*($N$5:$N$80="SI")*IFERROR($E$5:$E$80*1,0))),SUMPRODUCT(MAX(($I$5:$I$80=$H73)*($N$5:$N$80="SI")*IFERROR($E$5:$E$80*1,0))))),0),0)</f>
        <v/>
      </c>
      <c r="P73" s="21">
        <f>IF($N73="SI",IFERROR(30*(IFERROR(VALUE($E73),0)/MAX(SUMPRODUCT(MAX((Offerte!$C$2:$C$200=$I73)*(IFERROR(Offerte!$D$2:$D$200*1,0)=1)*(IFERROR(Offerte!$E$2:$E$200*1,0)&gt;=Parametri!$B$2)*IFERROR(Offerte!$F$2:$F$200*1,0))),SUMPRODUCT(MAX(($H$5:$H$80=$I73)*($N$5:$N$80="SI")*IFERROR($E$5:$E$80*1,0))),SUMPRODUCT(MAX(($I$5:$I$80=$I73)*($N$5:$N$80="SI")*IFERROR($E$5:$E$80*1,0))))),0),0)</f>
        <v/>
      </c>
      <c r="Q73" s="21">
        <f>IF($N73="SI",ROUND($L73+$M73+$O73+$P73,4),0)</f>
        <v/>
      </c>
      <c r="R73" s="21">
        <f>IF($A73="","",IF(IFERROR(VALUE($D73),0)&lt;&gt;1,"Non attiva",IF(OR(IFERROR(VALUE($J73),0)&lt;&gt;1,IFERROR(VALUE($K73),0)&lt;&gt;1),"Singoli non attivi",IF(OR(IFERROR(INDEX(Offerte!$G$2:$G$200,MATCH($A73&amp;"|"&amp;$H73,Offerte!$L$2:$L$200,0)),"NO")&lt;&gt;"SI",IFERROR(INDEX(Offerte!$G$2:$G$200,MATCH($A73&amp;"|"&amp;$I73,Offerte!$L$2:$L$200,0)),"NO")&lt;&gt;"SI"),"Soglia non superata",IF(OR(IFERROR(VALUE($F73),0)&lt;&gt;1,IFERROR(VALUE($G73),0)&lt;&gt;1),"Buste/PEF non confermati",IF(IFERROR(VALUE($E73),0)&lt;=$U73,"Ribasso non migliorativo",""))))))</f>
        <v/>
      </c>
      <c r="S73" s="21">
        <f>IF($H73="","",IFERROR(INDEX(Offerte!$F$2:$F$200,MATCH($A73&amp;"|"&amp;$H73,Offerte!$L$2:$L$200,0)),0))</f>
        <v/>
      </c>
      <c r="T73" s="21">
        <f>IF($I73="","",IFERROR(INDEX(Offerte!$F$2:$F$200,MATCH($A73&amp;"|"&amp;$I73,Offerte!$L$2:$L$200,0)),0))</f>
        <v/>
      </c>
      <c r="U73" s="21">
        <f>IF($A73="","",ROUND((IFERROR(VALUE($S73),0)+IFERROR(VALUE($T73),0))/2,4))</f>
        <v/>
      </c>
      <c r="V73" s="21">
        <f>IF($A73="","",$C73&amp;"|"&amp;TEXT($Q73,"0.0000"))</f>
        <v/>
      </c>
      <c r="W73" s="21">
        <f>IF($A73="","",$C73&amp;"|"&amp;$A73)</f>
        <v/>
      </c>
    </row>
    <row r="74">
      <c r="A74" s="20" t="n"/>
      <c r="B74" s="20">
        <f>IF($A74="","",IFERROR(INDEX(Offerte!$B$2:$B$200,MATCH($A74,Offerte!$A$2:$A$200,0)),""))</f>
        <v/>
      </c>
      <c r="C74" s="20" t="n"/>
      <c r="D74" s="20" t="n"/>
      <c r="E74" s="20" t="n"/>
      <c r="F74" s="20" t="n"/>
      <c r="G74" s="20" t="n"/>
      <c r="H74" s="21">
        <f>IF($C74="L1+L2","L1",IF($C74="L2+L3","L2",IF($C74="L3+L4","L3",IF($C74="L1+L4","L1",""))))</f>
        <v/>
      </c>
      <c r="I74" s="21">
        <f>IF($C74="L1+L2","L2",IF($C74="L2+L3","L3",IF($C74="L3+L4","L4",IF($C74="L1+L4","L4",""))))</f>
        <v/>
      </c>
      <c r="J74" s="21">
        <f>IF($H74="","",IFERROR(INDEX(Offerte!$D$2:$D$200,MATCH($A74&amp;"|"&amp;$H74,Offerte!$L$2:$L$200,0)),0))</f>
        <v/>
      </c>
      <c r="K74" s="21">
        <f>IF($I74="","",IFERROR(INDEX(Offerte!$D$2:$D$200,MATCH($A74&amp;"|"&amp;$I74,Offerte!$L$2:$L$200,0)),0))</f>
        <v/>
      </c>
      <c r="L74" s="21">
        <f>IF($H74="","",IFERROR(INDEX(Offerte!$E$2:$E$200,MATCH($A74&amp;"|"&amp;$H74,Offerte!$L$2:$L$200,0)),0))</f>
        <v/>
      </c>
      <c r="M74" s="21">
        <f>IF($I74="","",IFERROR(INDEX(Offerte!$E$2:$E$200,MATCH($A74&amp;"|"&amp;$I74,Offerte!$L$2:$L$200,0)),0))</f>
        <v/>
      </c>
      <c r="N74" s="21">
        <f>IF($A74="","",IF(IFERROR(VALUE($D74),0)&lt;&gt;1,"NO",IF(AND(IFERROR(VALUE($J74),0)=1,IFERROR(VALUE($K74),0)=1,IFERROR(INDEX(Offerte!$G$2:$G$200,MATCH($A74&amp;"|"&amp;$H74,Offerte!$L$2:$L$200,0)),"NO")="SI",IFERROR(INDEX(Offerte!$G$2:$G$200,MATCH($A74&amp;"|"&amp;$I74,Offerte!$L$2:$L$200,0)),"NO")="SI",IFERROR(VALUE($F74),0)=1,IFERROR(VALUE($G74),0)=1,IFERROR(VALUE($E74),0)&gt;$U74),"SI","NO")))</f>
        <v/>
      </c>
      <c r="O74" s="21">
        <f>IF($N74="SI",IFERROR(30*(IFERROR(VALUE($E74),0)/MAX(SUMPRODUCT(MAX((Offerte!$C$2:$C$200=$H74)*(IFERROR(Offerte!$D$2:$D$200*1,0)=1)*(IFERROR(Offerte!$E$2:$E$200*1,0)&gt;=Parametri!$B$2)*IFERROR(Offerte!$F$2:$F$200*1,0))),SUMPRODUCT(MAX(($H$5:$H$80=$H74)*($N$5:$N$80="SI")*IFERROR($E$5:$E$80*1,0))),SUMPRODUCT(MAX(($I$5:$I$80=$H74)*($N$5:$N$80="SI")*IFERROR($E$5:$E$80*1,0))))),0),0)</f>
        <v/>
      </c>
      <c r="P74" s="21">
        <f>IF($N74="SI",IFERROR(30*(IFERROR(VALUE($E74),0)/MAX(SUMPRODUCT(MAX((Offerte!$C$2:$C$200=$I74)*(IFERROR(Offerte!$D$2:$D$200*1,0)=1)*(IFERROR(Offerte!$E$2:$E$200*1,0)&gt;=Parametri!$B$2)*IFERROR(Offerte!$F$2:$F$200*1,0))),SUMPRODUCT(MAX(($H$5:$H$80=$I74)*($N$5:$N$80="SI")*IFERROR($E$5:$E$80*1,0))),SUMPRODUCT(MAX(($I$5:$I$80=$I74)*($N$5:$N$80="SI")*IFERROR($E$5:$E$80*1,0))))),0),0)</f>
        <v/>
      </c>
      <c r="Q74" s="21">
        <f>IF($N74="SI",ROUND($L74+$M74+$O74+$P74,4),0)</f>
        <v/>
      </c>
      <c r="R74" s="21">
        <f>IF($A74="","",IF(IFERROR(VALUE($D74),0)&lt;&gt;1,"Non attiva",IF(OR(IFERROR(VALUE($J74),0)&lt;&gt;1,IFERROR(VALUE($K74),0)&lt;&gt;1),"Singoli non attivi",IF(OR(IFERROR(INDEX(Offerte!$G$2:$G$200,MATCH($A74&amp;"|"&amp;$H74,Offerte!$L$2:$L$200,0)),"NO")&lt;&gt;"SI",IFERROR(INDEX(Offerte!$G$2:$G$200,MATCH($A74&amp;"|"&amp;$I74,Offerte!$L$2:$L$200,0)),"NO")&lt;&gt;"SI"),"Soglia non superata",IF(OR(IFERROR(VALUE($F74),0)&lt;&gt;1,IFERROR(VALUE($G74),0)&lt;&gt;1),"Buste/PEF non confermati",IF(IFERROR(VALUE($E74),0)&lt;=$U74,"Ribasso non migliorativo",""))))))</f>
        <v/>
      </c>
      <c r="S74" s="21">
        <f>IF($H74="","",IFERROR(INDEX(Offerte!$F$2:$F$200,MATCH($A74&amp;"|"&amp;$H74,Offerte!$L$2:$L$200,0)),0))</f>
        <v/>
      </c>
      <c r="T74" s="21">
        <f>IF($I74="","",IFERROR(INDEX(Offerte!$F$2:$F$200,MATCH($A74&amp;"|"&amp;$I74,Offerte!$L$2:$L$200,0)),0))</f>
        <v/>
      </c>
      <c r="U74" s="21">
        <f>IF($A74="","",ROUND((IFERROR(VALUE($S74),0)+IFERROR(VALUE($T74),0))/2,4))</f>
        <v/>
      </c>
      <c r="V74" s="21">
        <f>IF($A74="","",$C74&amp;"|"&amp;TEXT($Q74,"0.0000"))</f>
        <v/>
      </c>
      <c r="W74" s="21">
        <f>IF($A74="","",$C74&amp;"|"&amp;$A74)</f>
        <v/>
      </c>
    </row>
    <row r="75">
      <c r="A75" s="20" t="n"/>
      <c r="B75" s="20">
        <f>IF($A75="","",IFERROR(INDEX(Offerte!$B$2:$B$200,MATCH($A75,Offerte!$A$2:$A$200,0)),""))</f>
        <v/>
      </c>
      <c r="C75" s="20" t="n"/>
      <c r="D75" s="20" t="n"/>
      <c r="E75" s="20" t="n"/>
      <c r="F75" s="20" t="n"/>
      <c r="G75" s="20" t="n"/>
      <c r="H75" s="21">
        <f>IF($C75="L1+L2","L1",IF($C75="L2+L3","L2",IF($C75="L3+L4","L3",IF($C75="L1+L4","L1",""))))</f>
        <v/>
      </c>
      <c r="I75" s="21">
        <f>IF($C75="L1+L2","L2",IF($C75="L2+L3","L3",IF($C75="L3+L4","L4",IF($C75="L1+L4","L4",""))))</f>
        <v/>
      </c>
      <c r="J75" s="21">
        <f>IF($H75="","",IFERROR(INDEX(Offerte!$D$2:$D$200,MATCH($A75&amp;"|"&amp;$H75,Offerte!$L$2:$L$200,0)),0))</f>
        <v/>
      </c>
      <c r="K75" s="21">
        <f>IF($I75="","",IFERROR(INDEX(Offerte!$D$2:$D$200,MATCH($A75&amp;"|"&amp;$I75,Offerte!$L$2:$L$200,0)),0))</f>
        <v/>
      </c>
      <c r="L75" s="21">
        <f>IF($H75="","",IFERROR(INDEX(Offerte!$E$2:$E$200,MATCH($A75&amp;"|"&amp;$H75,Offerte!$L$2:$L$200,0)),0))</f>
        <v/>
      </c>
      <c r="M75" s="21">
        <f>IF($I75="","",IFERROR(INDEX(Offerte!$E$2:$E$200,MATCH($A75&amp;"|"&amp;$I75,Offerte!$L$2:$L$200,0)),0))</f>
        <v/>
      </c>
      <c r="N75" s="21">
        <f>IF($A75="","",IF(IFERROR(VALUE($D75),0)&lt;&gt;1,"NO",IF(AND(IFERROR(VALUE($J75),0)=1,IFERROR(VALUE($K75),0)=1,IFERROR(INDEX(Offerte!$G$2:$G$200,MATCH($A75&amp;"|"&amp;$H75,Offerte!$L$2:$L$200,0)),"NO")="SI",IFERROR(INDEX(Offerte!$G$2:$G$200,MATCH($A75&amp;"|"&amp;$I75,Offerte!$L$2:$L$200,0)),"NO")="SI",IFERROR(VALUE($F75),0)=1,IFERROR(VALUE($G75),0)=1,IFERROR(VALUE($E75),0)&gt;$U75),"SI","NO")))</f>
        <v/>
      </c>
      <c r="O75" s="21">
        <f>IF($N75="SI",IFERROR(30*(IFERROR(VALUE($E75),0)/MAX(SUMPRODUCT(MAX((Offerte!$C$2:$C$200=$H75)*(IFERROR(Offerte!$D$2:$D$200*1,0)=1)*(IFERROR(Offerte!$E$2:$E$200*1,0)&gt;=Parametri!$B$2)*IFERROR(Offerte!$F$2:$F$200*1,0))),SUMPRODUCT(MAX(($H$5:$H$80=$H75)*($N$5:$N$80="SI")*IFERROR($E$5:$E$80*1,0))),SUMPRODUCT(MAX(($I$5:$I$80=$H75)*($N$5:$N$80="SI")*IFERROR($E$5:$E$80*1,0))))),0),0)</f>
        <v/>
      </c>
      <c r="P75" s="21">
        <f>IF($N75="SI",IFERROR(30*(IFERROR(VALUE($E75),0)/MAX(SUMPRODUCT(MAX((Offerte!$C$2:$C$200=$I75)*(IFERROR(Offerte!$D$2:$D$200*1,0)=1)*(IFERROR(Offerte!$E$2:$E$200*1,0)&gt;=Parametri!$B$2)*IFERROR(Offerte!$F$2:$F$200*1,0))),SUMPRODUCT(MAX(($H$5:$H$80=$I75)*($N$5:$N$80="SI")*IFERROR($E$5:$E$80*1,0))),SUMPRODUCT(MAX(($I$5:$I$80=$I75)*($N$5:$N$80="SI")*IFERROR($E$5:$E$80*1,0))))),0),0)</f>
        <v/>
      </c>
      <c r="Q75" s="21">
        <f>IF($N75="SI",ROUND($L75+$M75+$O75+$P75,4),0)</f>
        <v/>
      </c>
      <c r="R75" s="21">
        <f>IF($A75="","",IF(IFERROR(VALUE($D75),0)&lt;&gt;1,"Non attiva",IF(OR(IFERROR(VALUE($J75),0)&lt;&gt;1,IFERROR(VALUE($K75),0)&lt;&gt;1),"Singoli non attivi",IF(OR(IFERROR(INDEX(Offerte!$G$2:$G$200,MATCH($A75&amp;"|"&amp;$H75,Offerte!$L$2:$L$200,0)),"NO")&lt;&gt;"SI",IFERROR(INDEX(Offerte!$G$2:$G$200,MATCH($A75&amp;"|"&amp;$I75,Offerte!$L$2:$L$200,0)),"NO")&lt;&gt;"SI"),"Soglia non superata",IF(OR(IFERROR(VALUE($F75),0)&lt;&gt;1,IFERROR(VALUE($G75),0)&lt;&gt;1),"Buste/PEF non confermati",IF(IFERROR(VALUE($E75),0)&lt;=$U75,"Ribasso non migliorativo",""))))))</f>
        <v/>
      </c>
      <c r="S75" s="21">
        <f>IF($H75="","",IFERROR(INDEX(Offerte!$F$2:$F$200,MATCH($A75&amp;"|"&amp;$H75,Offerte!$L$2:$L$200,0)),0))</f>
        <v/>
      </c>
      <c r="T75" s="21">
        <f>IF($I75="","",IFERROR(INDEX(Offerte!$F$2:$F$200,MATCH($A75&amp;"|"&amp;$I75,Offerte!$L$2:$L$200,0)),0))</f>
        <v/>
      </c>
      <c r="U75" s="21">
        <f>IF($A75="","",ROUND((IFERROR(VALUE($S75),0)+IFERROR(VALUE($T75),0))/2,4))</f>
        <v/>
      </c>
      <c r="V75" s="21">
        <f>IF($A75="","",$C75&amp;"|"&amp;TEXT($Q75,"0.0000"))</f>
        <v/>
      </c>
      <c r="W75" s="21">
        <f>IF($A75="","",$C75&amp;"|"&amp;$A75)</f>
        <v/>
      </c>
    </row>
    <row r="76">
      <c r="A76" s="20" t="n"/>
      <c r="B76" s="20">
        <f>IF($A76="","",IFERROR(INDEX(Offerte!$B$2:$B$200,MATCH($A76,Offerte!$A$2:$A$200,0)),""))</f>
        <v/>
      </c>
      <c r="C76" s="20" t="n"/>
      <c r="D76" s="20" t="n"/>
      <c r="E76" s="20" t="n"/>
      <c r="F76" s="20" t="n"/>
      <c r="G76" s="20" t="n"/>
      <c r="H76" s="21">
        <f>IF($C76="L1+L2","L1",IF($C76="L2+L3","L2",IF($C76="L3+L4","L3",IF($C76="L1+L4","L1",""))))</f>
        <v/>
      </c>
      <c r="I76" s="21">
        <f>IF($C76="L1+L2","L2",IF($C76="L2+L3","L3",IF($C76="L3+L4","L4",IF($C76="L1+L4","L4",""))))</f>
        <v/>
      </c>
      <c r="J76" s="21">
        <f>IF($H76="","",IFERROR(INDEX(Offerte!$D$2:$D$200,MATCH($A76&amp;"|"&amp;$H76,Offerte!$L$2:$L$200,0)),0))</f>
        <v/>
      </c>
      <c r="K76" s="21">
        <f>IF($I76="","",IFERROR(INDEX(Offerte!$D$2:$D$200,MATCH($A76&amp;"|"&amp;$I76,Offerte!$L$2:$L$200,0)),0))</f>
        <v/>
      </c>
      <c r="L76" s="21">
        <f>IF($H76="","",IFERROR(INDEX(Offerte!$E$2:$E$200,MATCH($A76&amp;"|"&amp;$H76,Offerte!$L$2:$L$200,0)),0))</f>
        <v/>
      </c>
      <c r="M76" s="21">
        <f>IF($I76="","",IFERROR(INDEX(Offerte!$E$2:$E$200,MATCH($A76&amp;"|"&amp;$I76,Offerte!$L$2:$L$200,0)),0))</f>
        <v/>
      </c>
      <c r="N76" s="21">
        <f>IF($A76="","",IF(IFERROR(VALUE($D76),0)&lt;&gt;1,"NO",IF(AND(IFERROR(VALUE($J76),0)=1,IFERROR(VALUE($K76),0)=1,IFERROR(INDEX(Offerte!$G$2:$G$200,MATCH($A76&amp;"|"&amp;$H76,Offerte!$L$2:$L$200,0)),"NO")="SI",IFERROR(INDEX(Offerte!$G$2:$G$200,MATCH($A76&amp;"|"&amp;$I76,Offerte!$L$2:$L$200,0)),"NO")="SI",IFERROR(VALUE($F76),0)=1,IFERROR(VALUE($G76),0)=1,IFERROR(VALUE($E76),0)&gt;$U76),"SI","NO")))</f>
        <v/>
      </c>
      <c r="O76" s="21">
        <f>IF($N76="SI",IFERROR(30*(IFERROR(VALUE($E76),0)/MAX(SUMPRODUCT(MAX((Offerte!$C$2:$C$200=$H76)*(IFERROR(Offerte!$D$2:$D$200*1,0)=1)*(IFERROR(Offerte!$E$2:$E$200*1,0)&gt;=Parametri!$B$2)*IFERROR(Offerte!$F$2:$F$200*1,0))),SUMPRODUCT(MAX(($H$5:$H$80=$H76)*($N$5:$N$80="SI")*IFERROR($E$5:$E$80*1,0))),SUMPRODUCT(MAX(($I$5:$I$80=$H76)*($N$5:$N$80="SI")*IFERROR($E$5:$E$80*1,0))))),0),0)</f>
        <v/>
      </c>
      <c r="P76" s="21">
        <f>IF($N76="SI",IFERROR(30*(IFERROR(VALUE($E76),0)/MAX(SUMPRODUCT(MAX((Offerte!$C$2:$C$200=$I76)*(IFERROR(Offerte!$D$2:$D$200*1,0)=1)*(IFERROR(Offerte!$E$2:$E$200*1,0)&gt;=Parametri!$B$2)*IFERROR(Offerte!$F$2:$F$200*1,0))),SUMPRODUCT(MAX(($H$5:$H$80=$I76)*($N$5:$N$80="SI")*IFERROR($E$5:$E$80*1,0))),SUMPRODUCT(MAX(($I$5:$I$80=$I76)*($N$5:$N$80="SI")*IFERROR($E$5:$E$80*1,0))))),0),0)</f>
        <v/>
      </c>
      <c r="Q76" s="21">
        <f>IF($N76="SI",ROUND($L76+$M76+$O76+$P76,4),0)</f>
        <v/>
      </c>
      <c r="R76" s="21">
        <f>IF($A76="","",IF(IFERROR(VALUE($D76),0)&lt;&gt;1,"Non attiva",IF(OR(IFERROR(VALUE($J76),0)&lt;&gt;1,IFERROR(VALUE($K76),0)&lt;&gt;1),"Singoli non attivi",IF(OR(IFERROR(INDEX(Offerte!$G$2:$G$200,MATCH($A76&amp;"|"&amp;$H76,Offerte!$L$2:$L$200,0)),"NO")&lt;&gt;"SI",IFERROR(INDEX(Offerte!$G$2:$G$200,MATCH($A76&amp;"|"&amp;$I76,Offerte!$L$2:$L$200,0)),"NO")&lt;&gt;"SI"),"Soglia non superata",IF(OR(IFERROR(VALUE($F76),0)&lt;&gt;1,IFERROR(VALUE($G76),0)&lt;&gt;1),"Buste/PEF non confermati",IF(IFERROR(VALUE($E76),0)&lt;=$U76,"Ribasso non migliorativo",""))))))</f>
        <v/>
      </c>
      <c r="S76" s="21">
        <f>IF($H76="","",IFERROR(INDEX(Offerte!$F$2:$F$200,MATCH($A76&amp;"|"&amp;$H76,Offerte!$L$2:$L$200,0)),0))</f>
        <v/>
      </c>
      <c r="T76" s="21">
        <f>IF($I76="","",IFERROR(INDEX(Offerte!$F$2:$F$200,MATCH($A76&amp;"|"&amp;$I76,Offerte!$L$2:$L$200,0)),0))</f>
        <v/>
      </c>
      <c r="U76" s="21">
        <f>IF($A76="","",ROUND((IFERROR(VALUE($S76),0)+IFERROR(VALUE($T76),0))/2,4))</f>
        <v/>
      </c>
      <c r="V76" s="21">
        <f>IF($A76="","",$C76&amp;"|"&amp;TEXT($Q76,"0.0000"))</f>
        <v/>
      </c>
      <c r="W76" s="21">
        <f>IF($A76="","",$C76&amp;"|"&amp;$A76)</f>
        <v/>
      </c>
    </row>
    <row r="77">
      <c r="A77" s="20" t="n"/>
      <c r="B77" s="20">
        <f>IF($A77="","",IFERROR(INDEX(Offerte!$B$2:$B$200,MATCH($A77,Offerte!$A$2:$A$200,0)),""))</f>
        <v/>
      </c>
      <c r="C77" s="20" t="n"/>
      <c r="D77" s="20" t="n"/>
      <c r="E77" s="20" t="n"/>
      <c r="F77" s="20" t="n"/>
      <c r="G77" s="20" t="n"/>
      <c r="H77" s="21">
        <f>IF($C77="L1+L2","L1",IF($C77="L2+L3","L2",IF($C77="L3+L4","L3",IF($C77="L1+L4","L1",""))))</f>
        <v/>
      </c>
      <c r="I77" s="21">
        <f>IF($C77="L1+L2","L2",IF($C77="L2+L3","L3",IF($C77="L3+L4","L4",IF($C77="L1+L4","L4",""))))</f>
        <v/>
      </c>
      <c r="J77" s="21">
        <f>IF($H77="","",IFERROR(INDEX(Offerte!$D$2:$D$200,MATCH($A77&amp;"|"&amp;$H77,Offerte!$L$2:$L$200,0)),0))</f>
        <v/>
      </c>
      <c r="K77" s="21">
        <f>IF($I77="","",IFERROR(INDEX(Offerte!$D$2:$D$200,MATCH($A77&amp;"|"&amp;$I77,Offerte!$L$2:$L$200,0)),0))</f>
        <v/>
      </c>
      <c r="L77" s="21">
        <f>IF($H77="","",IFERROR(INDEX(Offerte!$E$2:$E$200,MATCH($A77&amp;"|"&amp;$H77,Offerte!$L$2:$L$200,0)),0))</f>
        <v/>
      </c>
      <c r="M77" s="21">
        <f>IF($I77="","",IFERROR(INDEX(Offerte!$E$2:$E$200,MATCH($A77&amp;"|"&amp;$I77,Offerte!$L$2:$L$200,0)),0))</f>
        <v/>
      </c>
      <c r="N77" s="21">
        <f>IF($A77="","",IF(IFERROR(VALUE($D77),0)&lt;&gt;1,"NO",IF(AND(IFERROR(VALUE($J77),0)=1,IFERROR(VALUE($K77),0)=1,IFERROR(INDEX(Offerte!$G$2:$G$200,MATCH($A77&amp;"|"&amp;$H77,Offerte!$L$2:$L$200,0)),"NO")="SI",IFERROR(INDEX(Offerte!$G$2:$G$200,MATCH($A77&amp;"|"&amp;$I77,Offerte!$L$2:$L$200,0)),"NO")="SI",IFERROR(VALUE($F77),0)=1,IFERROR(VALUE($G77),0)=1,IFERROR(VALUE($E77),0)&gt;$U77),"SI","NO")))</f>
        <v/>
      </c>
      <c r="O77" s="21">
        <f>IF($N77="SI",IFERROR(30*(IFERROR(VALUE($E77),0)/MAX(SUMPRODUCT(MAX((Offerte!$C$2:$C$200=$H77)*(IFERROR(Offerte!$D$2:$D$200*1,0)=1)*(IFERROR(Offerte!$E$2:$E$200*1,0)&gt;=Parametri!$B$2)*IFERROR(Offerte!$F$2:$F$200*1,0))),SUMPRODUCT(MAX(($H$5:$H$80=$H77)*($N$5:$N$80="SI")*IFERROR($E$5:$E$80*1,0))),SUMPRODUCT(MAX(($I$5:$I$80=$H77)*($N$5:$N$80="SI")*IFERROR($E$5:$E$80*1,0))))),0),0)</f>
        <v/>
      </c>
      <c r="P77" s="21">
        <f>IF($N77="SI",IFERROR(30*(IFERROR(VALUE($E77),0)/MAX(SUMPRODUCT(MAX((Offerte!$C$2:$C$200=$I77)*(IFERROR(Offerte!$D$2:$D$200*1,0)=1)*(IFERROR(Offerte!$E$2:$E$200*1,0)&gt;=Parametri!$B$2)*IFERROR(Offerte!$F$2:$F$200*1,0))),SUMPRODUCT(MAX(($H$5:$H$80=$I77)*($N$5:$N$80="SI")*IFERROR($E$5:$E$80*1,0))),SUMPRODUCT(MAX(($I$5:$I$80=$I77)*($N$5:$N$80="SI")*IFERROR($E$5:$E$80*1,0))))),0),0)</f>
        <v/>
      </c>
      <c r="Q77" s="21">
        <f>IF($N77="SI",ROUND($L77+$M77+$O77+$P77,4),0)</f>
        <v/>
      </c>
      <c r="R77" s="21">
        <f>IF($A77="","",IF(IFERROR(VALUE($D77),0)&lt;&gt;1,"Non attiva",IF(OR(IFERROR(VALUE($J77),0)&lt;&gt;1,IFERROR(VALUE($K77),0)&lt;&gt;1),"Singoli non attivi",IF(OR(IFERROR(INDEX(Offerte!$G$2:$G$200,MATCH($A77&amp;"|"&amp;$H77,Offerte!$L$2:$L$200,0)),"NO")&lt;&gt;"SI",IFERROR(INDEX(Offerte!$G$2:$G$200,MATCH($A77&amp;"|"&amp;$I77,Offerte!$L$2:$L$200,0)),"NO")&lt;&gt;"SI"),"Soglia non superata",IF(OR(IFERROR(VALUE($F77),0)&lt;&gt;1,IFERROR(VALUE($G77),0)&lt;&gt;1),"Buste/PEF non confermati",IF(IFERROR(VALUE($E77),0)&lt;=$U77,"Ribasso non migliorativo",""))))))</f>
        <v/>
      </c>
      <c r="S77" s="21">
        <f>IF($H77="","",IFERROR(INDEX(Offerte!$F$2:$F$200,MATCH($A77&amp;"|"&amp;$H77,Offerte!$L$2:$L$200,0)),0))</f>
        <v/>
      </c>
      <c r="T77" s="21">
        <f>IF($I77="","",IFERROR(INDEX(Offerte!$F$2:$F$200,MATCH($A77&amp;"|"&amp;$I77,Offerte!$L$2:$L$200,0)),0))</f>
        <v/>
      </c>
      <c r="U77" s="21">
        <f>IF($A77="","",ROUND((IFERROR(VALUE($S77),0)+IFERROR(VALUE($T77),0))/2,4))</f>
        <v/>
      </c>
      <c r="V77" s="21">
        <f>IF($A77="","",$C77&amp;"|"&amp;TEXT($Q77,"0.0000"))</f>
        <v/>
      </c>
      <c r="W77" s="21">
        <f>IF($A77="","",$C77&amp;"|"&amp;$A77)</f>
        <v/>
      </c>
    </row>
    <row r="78">
      <c r="A78" s="20" t="n"/>
      <c r="B78" s="20">
        <f>IF($A78="","",IFERROR(INDEX(Offerte!$B$2:$B$200,MATCH($A78,Offerte!$A$2:$A$200,0)),""))</f>
        <v/>
      </c>
      <c r="C78" s="20" t="n"/>
      <c r="D78" s="20" t="n"/>
      <c r="E78" s="20" t="n"/>
      <c r="F78" s="20" t="n"/>
      <c r="G78" s="20" t="n"/>
      <c r="H78" s="21">
        <f>IF($C78="L1+L2","L1",IF($C78="L2+L3","L2",IF($C78="L3+L4","L3",IF($C78="L1+L4","L1",""))))</f>
        <v/>
      </c>
      <c r="I78" s="21">
        <f>IF($C78="L1+L2","L2",IF($C78="L2+L3","L3",IF($C78="L3+L4","L4",IF($C78="L1+L4","L4",""))))</f>
        <v/>
      </c>
      <c r="J78" s="21">
        <f>IF($H78="","",IFERROR(INDEX(Offerte!$D$2:$D$200,MATCH($A78&amp;"|"&amp;$H78,Offerte!$L$2:$L$200,0)),0))</f>
        <v/>
      </c>
      <c r="K78" s="21">
        <f>IF($I78="","",IFERROR(INDEX(Offerte!$D$2:$D$200,MATCH($A78&amp;"|"&amp;$I78,Offerte!$L$2:$L$200,0)),0))</f>
        <v/>
      </c>
      <c r="L78" s="21">
        <f>IF($H78="","",IFERROR(INDEX(Offerte!$E$2:$E$200,MATCH($A78&amp;"|"&amp;$H78,Offerte!$L$2:$L$200,0)),0))</f>
        <v/>
      </c>
      <c r="M78" s="21">
        <f>IF($I78="","",IFERROR(INDEX(Offerte!$E$2:$E$200,MATCH($A78&amp;"|"&amp;$I78,Offerte!$L$2:$L$200,0)),0))</f>
        <v/>
      </c>
      <c r="N78" s="21">
        <f>IF($A78="","",IF(IFERROR(VALUE($D78),0)&lt;&gt;1,"NO",IF(AND(IFERROR(VALUE($J78),0)=1,IFERROR(VALUE($K78),0)=1,IFERROR(INDEX(Offerte!$G$2:$G$200,MATCH($A78&amp;"|"&amp;$H78,Offerte!$L$2:$L$200,0)),"NO")="SI",IFERROR(INDEX(Offerte!$G$2:$G$200,MATCH($A78&amp;"|"&amp;$I78,Offerte!$L$2:$L$200,0)),"NO")="SI",IFERROR(VALUE($F78),0)=1,IFERROR(VALUE($G78),0)=1,IFERROR(VALUE($E78),0)&gt;$U78),"SI","NO")))</f>
        <v/>
      </c>
      <c r="O78" s="21">
        <f>IF($N78="SI",IFERROR(30*(IFERROR(VALUE($E78),0)/MAX(SUMPRODUCT(MAX((Offerte!$C$2:$C$200=$H78)*(IFERROR(Offerte!$D$2:$D$200*1,0)=1)*(IFERROR(Offerte!$E$2:$E$200*1,0)&gt;=Parametri!$B$2)*IFERROR(Offerte!$F$2:$F$200*1,0))),SUMPRODUCT(MAX(($H$5:$H$80=$H78)*($N$5:$N$80="SI")*IFERROR($E$5:$E$80*1,0))),SUMPRODUCT(MAX(($I$5:$I$80=$H78)*($N$5:$N$80="SI")*IFERROR($E$5:$E$80*1,0))))),0),0)</f>
        <v/>
      </c>
      <c r="P78" s="21">
        <f>IF($N78="SI",IFERROR(30*(IFERROR(VALUE($E78),0)/MAX(SUMPRODUCT(MAX((Offerte!$C$2:$C$200=$I78)*(IFERROR(Offerte!$D$2:$D$200*1,0)=1)*(IFERROR(Offerte!$E$2:$E$200*1,0)&gt;=Parametri!$B$2)*IFERROR(Offerte!$F$2:$F$200*1,0))),SUMPRODUCT(MAX(($H$5:$H$80=$I78)*($N$5:$N$80="SI")*IFERROR($E$5:$E$80*1,0))),SUMPRODUCT(MAX(($I$5:$I$80=$I78)*($N$5:$N$80="SI")*IFERROR($E$5:$E$80*1,0))))),0),0)</f>
        <v/>
      </c>
      <c r="Q78" s="21">
        <f>IF($N78="SI",ROUND($L78+$M78+$O78+$P78,4),0)</f>
        <v/>
      </c>
      <c r="R78" s="21">
        <f>IF($A78="","",IF(IFERROR(VALUE($D78),0)&lt;&gt;1,"Non attiva",IF(OR(IFERROR(VALUE($J78),0)&lt;&gt;1,IFERROR(VALUE($K78),0)&lt;&gt;1),"Singoli non attivi",IF(OR(IFERROR(INDEX(Offerte!$G$2:$G$200,MATCH($A78&amp;"|"&amp;$H78,Offerte!$L$2:$L$200,0)),"NO")&lt;&gt;"SI",IFERROR(INDEX(Offerte!$G$2:$G$200,MATCH($A78&amp;"|"&amp;$I78,Offerte!$L$2:$L$200,0)),"NO")&lt;&gt;"SI"),"Soglia non superata",IF(OR(IFERROR(VALUE($F78),0)&lt;&gt;1,IFERROR(VALUE($G78),0)&lt;&gt;1),"Buste/PEF non confermati",IF(IFERROR(VALUE($E78),0)&lt;=$U78,"Ribasso non migliorativo",""))))))</f>
        <v/>
      </c>
      <c r="S78" s="21">
        <f>IF($H78="","",IFERROR(INDEX(Offerte!$F$2:$F$200,MATCH($A78&amp;"|"&amp;$H78,Offerte!$L$2:$L$200,0)),0))</f>
        <v/>
      </c>
      <c r="T78" s="21">
        <f>IF($I78="","",IFERROR(INDEX(Offerte!$F$2:$F$200,MATCH($A78&amp;"|"&amp;$I78,Offerte!$L$2:$L$200,0)),0))</f>
        <v/>
      </c>
      <c r="U78" s="21">
        <f>IF($A78="","",ROUND((IFERROR(VALUE($S78),0)+IFERROR(VALUE($T78),0))/2,4))</f>
        <v/>
      </c>
      <c r="V78" s="21">
        <f>IF($A78="","",$C78&amp;"|"&amp;TEXT($Q78,"0.0000"))</f>
        <v/>
      </c>
      <c r="W78" s="21">
        <f>IF($A78="","",$C78&amp;"|"&amp;$A78)</f>
        <v/>
      </c>
    </row>
    <row r="79">
      <c r="A79" s="20" t="n"/>
      <c r="B79" s="20">
        <f>IF($A79="","",IFERROR(INDEX(Offerte!$B$2:$B$200,MATCH($A79,Offerte!$A$2:$A$200,0)),""))</f>
        <v/>
      </c>
      <c r="C79" s="20" t="n"/>
      <c r="D79" s="20" t="n"/>
      <c r="E79" s="20" t="n"/>
      <c r="F79" s="20" t="n"/>
      <c r="G79" s="20" t="n"/>
      <c r="H79" s="21">
        <f>IF($C79="L1+L2","L1",IF($C79="L2+L3","L2",IF($C79="L3+L4","L3",IF($C79="L1+L4","L1",""))))</f>
        <v/>
      </c>
      <c r="I79" s="21">
        <f>IF($C79="L1+L2","L2",IF($C79="L2+L3","L3",IF($C79="L3+L4","L4",IF($C79="L1+L4","L4",""))))</f>
        <v/>
      </c>
      <c r="J79" s="21">
        <f>IF($H79="","",IFERROR(INDEX(Offerte!$D$2:$D$200,MATCH($A79&amp;"|"&amp;$H79,Offerte!$L$2:$L$200,0)),0))</f>
        <v/>
      </c>
      <c r="K79" s="21">
        <f>IF($I79="","",IFERROR(INDEX(Offerte!$D$2:$D$200,MATCH($A79&amp;"|"&amp;$I79,Offerte!$L$2:$L$200,0)),0))</f>
        <v/>
      </c>
      <c r="L79" s="21">
        <f>IF($H79="","",IFERROR(INDEX(Offerte!$E$2:$E$200,MATCH($A79&amp;"|"&amp;$H79,Offerte!$L$2:$L$200,0)),0))</f>
        <v/>
      </c>
      <c r="M79" s="21">
        <f>IF($I79="","",IFERROR(INDEX(Offerte!$E$2:$E$200,MATCH($A79&amp;"|"&amp;$I79,Offerte!$L$2:$L$200,0)),0))</f>
        <v/>
      </c>
      <c r="N79" s="21">
        <f>IF($A79="","",IF(IFERROR(VALUE($D79),0)&lt;&gt;1,"NO",IF(AND(IFERROR(VALUE($J79),0)=1,IFERROR(VALUE($K79),0)=1,IFERROR(INDEX(Offerte!$G$2:$G$200,MATCH($A79&amp;"|"&amp;$H79,Offerte!$L$2:$L$200,0)),"NO")="SI",IFERROR(INDEX(Offerte!$G$2:$G$200,MATCH($A79&amp;"|"&amp;$I79,Offerte!$L$2:$L$200,0)),"NO")="SI",IFERROR(VALUE($F79),0)=1,IFERROR(VALUE($G79),0)=1,IFERROR(VALUE($E79),0)&gt;$U79),"SI","NO")))</f>
        <v/>
      </c>
      <c r="O79" s="21">
        <f>IF($N79="SI",IFERROR(30*(IFERROR(VALUE($E79),0)/MAX(SUMPRODUCT(MAX((Offerte!$C$2:$C$200=$H79)*(IFERROR(Offerte!$D$2:$D$200*1,0)=1)*(IFERROR(Offerte!$E$2:$E$200*1,0)&gt;=Parametri!$B$2)*IFERROR(Offerte!$F$2:$F$200*1,0))),SUMPRODUCT(MAX(($H$5:$H$80=$H79)*($N$5:$N$80="SI")*IFERROR($E$5:$E$80*1,0))),SUMPRODUCT(MAX(($I$5:$I$80=$H79)*($N$5:$N$80="SI")*IFERROR($E$5:$E$80*1,0))))),0),0)</f>
        <v/>
      </c>
      <c r="P79" s="21">
        <f>IF($N79="SI",IFERROR(30*(IFERROR(VALUE($E79),0)/MAX(SUMPRODUCT(MAX((Offerte!$C$2:$C$200=$I79)*(IFERROR(Offerte!$D$2:$D$200*1,0)=1)*(IFERROR(Offerte!$E$2:$E$200*1,0)&gt;=Parametri!$B$2)*IFERROR(Offerte!$F$2:$F$200*1,0))),SUMPRODUCT(MAX(($H$5:$H$80=$I79)*($N$5:$N$80="SI")*IFERROR($E$5:$E$80*1,0))),SUMPRODUCT(MAX(($I$5:$I$80=$I79)*($N$5:$N$80="SI")*IFERROR($E$5:$E$80*1,0))))),0),0)</f>
        <v/>
      </c>
      <c r="Q79" s="21">
        <f>IF($N79="SI",ROUND($L79+$M79+$O79+$P79,4),0)</f>
        <v/>
      </c>
      <c r="R79" s="21">
        <f>IF($A79="","",IF(IFERROR(VALUE($D79),0)&lt;&gt;1,"Non attiva",IF(OR(IFERROR(VALUE($J79),0)&lt;&gt;1,IFERROR(VALUE($K79),0)&lt;&gt;1),"Singoli non attivi",IF(OR(IFERROR(INDEX(Offerte!$G$2:$G$200,MATCH($A79&amp;"|"&amp;$H79,Offerte!$L$2:$L$200,0)),"NO")&lt;&gt;"SI",IFERROR(INDEX(Offerte!$G$2:$G$200,MATCH($A79&amp;"|"&amp;$I79,Offerte!$L$2:$L$200,0)),"NO")&lt;&gt;"SI"),"Soglia non superata",IF(OR(IFERROR(VALUE($F79),0)&lt;&gt;1,IFERROR(VALUE($G79),0)&lt;&gt;1),"Buste/PEF non confermati",IF(IFERROR(VALUE($E79),0)&lt;=$U79,"Ribasso non migliorativo",""))))))</f>
        <v/>
      </c>
      <c r="S79" s="21">
        <f>IF($H79="","",IFERROR(INDEX(Offerte!$F$2:$F$200,MATCH($A79&amp;"|"&amp;$H79,Offerte!$L$2:$L$200,0)),0))</f>
        <v/>
      </c>
      <c r="T79" s="21">
        <f>IF($I79="","",IFERROR(INDEX(Offerte!$F$2:$F$200,MATCH($A79&amp;"|"&amp;$I79,Offerte!$L$2:$L$200,0)),0))</f>
        <v/>
      </c>
      <c r="U79" s="21">
        <f>IF($A79="","",ROUND((IFERROR(VALUE($S79),0)+IFERROR(VALUE($T79),0))/2,4))</f>
        <v/>
      </c>
      <c r="V79" s="21">
        <f>IF($A79="","",$C79&amp;"|"&amp;TEXT($Q79,"0.0000"))</f>
        <v/>
      </c>
      <c r="W79" s="21">
        <f>IF($A79="","",$C79&amp;"|"&amp;$A79)</f>
        <v/>
      </c>
    </row>
    <row r="80">
      <c r="A80" s="20" t="n"/>
      <c r="B80" s="20">
        <f>IF($A80="","",IFERROR(INDEX(Offerte!$B$2:$B$200,MATCH($A80,Offerte!$A$2:$A$200,0)),""))</f>
        <v/>
      </c>
      <c r="C80" s="20" t="n"/>
      <c r="D80" s="20" t="n"/>
      <c r="E80" s="20" t="n"/>
      <c r="F80" s="20" t="n"/>
      <c r="G80" s="20" t="n"/>
      <c r="H80" s="21">
        <f>IF($C80="L1+L2","L1",IF($C80="L2+L3","L2",IF($C80="L3+L4","L3",IF($C80="L1+L4","L1",""))))</f>
        <v/>
      </c>
      <c r="I80" s="21">
        <f>IF($C80="L1+L2","L2",IF($C80="L2+L3","L3",IF($C80="L3+L4","L4",IF($C80="L1+L4","L4",""))))</f>
        <v/>
      </c>
      <c r="J80" s="21">
        <f>IF($H80="","",IFERROR(INDEX(Offerte!$D$2:$D$200,MATCH($A80&amp;"|"&amp;$H80,Offerte!$L$2:$L$200,0)),0))</f>
        <v/>
      </c>
      <c r="K80" s="21">
        <f>IF($I80="","",IFERROR(INDEX(Offerte!$D$2:$D$200,MATCH($A80&amp;"|"&amp;$I80,Offerte!$L$2:$L$200,0)),0))</f>
        <v/>
      </c>
      <c r="L80" s="21">
        <f>IF($H80="","",IFERROR(INDEX(Offerte!$E$2:$E$200,MATCH($A80&amp;"|"&amp;$H80,Offerte!$L$2:$L$200,0)),0))</f>
        <v/>
      </c>
      <c r="M80" s="21">
        <f>IF($I80="","",IFERROR(INDEX(Offerte!$E$2:$E$200,MATCH($A80&amp;"|"&amp;$I80,Offerte!$L$2:$L$200,0)),0))</f>
        <v/>
      </c>
      <c r="N80" s="21">
        <f>IF($A80="","",IF(IFERROR(VALUE($D80),0)&lt;&gt;1,"NO",IF(AND(IFERROR(VALUE($J80),0)=1,IFERROR(VALUE($K80),0)=1,IFERROR(INDEX(Offerte!$G$2:$G$200,MATCH($A80&amp;"|"&amp;$H80,Offerte!$L$2:$L$200,0)),"NO")="SI",IFERROR(INDEX(Offerte!$G$2:$G$200,MATCH($A80&amp;"|"&amp;$I80,Offerte!$L$2:$L$200,0)),"NO")="SI",IFERROR(VALUE($F80),0)=1,IFERROR(VALUE($G80),0)=1,IFERROR(VALUE($E80),0)&gt;$U80),"SI","NO")))</f>
        <v/>
      </c>
      <c r="O80" s="21">
        <f>IF($N80="SI",IFERROR(30*(IFERROR(VALUE($E80),0)/MAX(SUMPRODUCT(MAX((Offerte!$C$2:$C$200=$H80)*(IFERROR(Offerte!$D$2:$D$200*1,0)=1)*(IFERROR(Offerte!$E$2:$E$200*1,0)&gt;=Parametri!$B$2)*IFERROR(Offerte!$F$2:$F$200*1,0))),SUMPRODUCT(MAX(($H$5:$H$80=$H80)*($N$5:$N$80="SI")*IFERROR($E$5:$E$80*1,0))),SUMPRODUCT(MAX(($I$5:$I$80=$H80)*($N$5:$N$80="SI")*IFERROR($E$5:$E$80*1,0))))),0),0)</f>
        <v/>
      </c>
      <c r="P80" s="21">
        <f>IF($N80="SI",IFERROR(30*(IFERROR(VALUE($E80),0)/MAX(SUMPRODUCT(MAX((Offerte!$C$2:$C$200=$I80)*(IFERROR(Offerte!$D$2:$D$200*1,0)=1)*(IFERROR(Offerte!$E$2:$E$200*1,0)&gt;=Parametri!$B$2)*IFERROR(Offerte!$F$2:$F$200*1,0))),SUMPRODUCT(MAX(($H$5:$H$80=$I80)*($N$5:$N$80="SI")*IFERROR($E$5:$E$80*1,0))),SUMPRODUCT(MAX(($I$5:$I$80=$I80)*($N$5:$N$80="SI")*IFERROR($E$5:$E$80*1,0))))),0),0)</f>
        <v/>
      </c>
      <c r="Q80" s="21">
        <f>IF($N80="SI",ROUND($L80+$M80+$O80+$P80,4),0)</f>
        <v/>
      </c>
      <c r="R80" s="21">
        <f>IF($A80="","",IF(IFERROR(VALUE($D80),0)&lt;&gt;1,"Non attiva",IF(OR(IFERROR(VALUE($J80),0)&lt;&gt;1,IFERROR(VALUE($K80),0)&lt;&gt;1),"Singoli non attivi",IF(OR(IFERROR(INDEX(Offerte!$G$2:$G$200,MATCH($A80&amp;"|"&amp;$H80,Offerte!$L$2:$L$200,0)),"NO")&lt;&gt;"SI",IFERROR(INDEX(Offerte!$G$2:$G$200,MATCH($A80&amp;"|"&amp;$I80,Offerte!$L$2:$L$200,0)),"NO")&lt;&gt;"SI"),"Soglia non superata",IF(OR(IFERROR(VALUE($F80),0)&lt;&gt;1,IFERROR(VALUE($G80),0)&lt;&gt;1),"Buste/PEF non confermati",IF(IFERROR(VALUE($E80),0)&lt;=$U80,"Ribasso non migliorativo",""))))))</f>
        <v/>
      </c>
      <c r="S80" s="21">
        <f>IF($H80="","",IFERROR(INDEX(Offerte!$F$2:$F$200,MATCH($A80&amp;"|"&amp;$H80,Offerte!$L$2:$L$200,0)),0))</f>
        <v/>
      </c>
      <c r="T80" s="21">
        <f>IF($I80="","",IFERROR(INDEX(Offerte!$F$2:$F$200,MATCH($A80&amp;"|"&amp;$I80,Offerte!$L$2:$L$200,0)),0))</f>
        <v/>
      </c>
      <c r="U80" s="21">
        <f>IF($A80="","",ROUND((IFERROR(VALUE($S80),0)+IFERROR(VALUE($T80),0))/2,4))</f>
        <v/>
      </c>
      <c r="V80" s="21">
        <f>IF($A80="","",$C80&amp;"|"&amp;TEXT($Q80,"0.0000"))</f>
        <v/>
      </c>
      <c r="W80" s="21">
        <f>IF($A80="","",$C80&amp;"|"&amp;$A80)</f>
        <v/>
      </c>
    </row>
  </sheetData>
  <mergeCells count="2">
    <mergeCell ref="A2:H2"/>
    <mergeCell ref="A1:H1"/>
  </mergeCells>
  <conditionalFormatting sqref="N5:N80">
    <cfRule type="cellIs" priority="1" operator="equal" dxfId="2">
      <formula>"SI"</formula>
    </cfRule>
    <cfRule type="cellIs" priority="2" operator="equal" dxfId="0">
      <formula>"NO"</formula>
    </cfRule>
  </conditionalFormatting>
  <dataValidations count="3">
    <dataValidation sqref="C5:C80" showDropDown="0" showInputMessage="0" showErrorMessage="0" allowBlank="1" type="list">
      <formula1>"L1+L2,L2+L3,L3+L4,L1+L4"</formula1>
    </dataValidation>
    <dataValidation sqref="D5:D80 F5:F80 G5:G80" showDropDown="0" showInputMessage="0" showErrorMessage="0" allowBlank="1" type="list">
      <formula1>"1,0"</formula1>
    </dataValidation>
    <dataValidation sqref="E5:E80" showDropDown="0" showInputMessage="0" showErrorMessage="0" allowBlank="1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tabColor rgb="0000A6A6"/>
    <outlinePr summaryBelow="1" summaryRight="1"/>
    <pageSetUpPr fitToPage="1"/>
  </sheetPr>
  <dimension ref="A1:H34"/>
  <sheetViews>
    <sheetView showGridLines="0" tabSelected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4" customWidth="1" min="1" max="1"/>
    <col width="18" customWidth="1" min="2" max="2"/>
    <col width="18" customWidth="1" min="3" max="3"/>
    <col width="18" customWidth="1" min="4" max="4"/>
    <col width="18" customWidth="1" min="5" max="5"/>
    <col width="14" customWidth="1" min="6" max="6"/>
    <col width="34" customWidth="1" min="7" max="7"/>
    <col width="10" customWidth="1" min="8" max="8"/>
  </cols>
  <sheetData>
    <row r="1" ht="28" customHeight="1">
      <c r="A1" s="4" t="inlineStr">
        <is>
          <t>Scenario globale</t>
        </is>
      </c>
    </row>
    <row r="2">
      <c r="A2" s="5" t="inlineStr">
        <is>
          <t>Matrice operativa per confrontare singoli e combinatorie compatibili dentro Excel.</t>
        </is>
      </c>
    </row>
    <row r="4" ht="22" customHeight="1">
      <c r="A4" s="6" t="inlineStr">
        <is>
          <t>Migliori singoli per lotto</t>
        </is>
      </c>
    </row>
    <row r="5" ht="24" customHeight="1">
      <c r="A5" s="18" t="inlineStr">
        <is>
          <t>Lotto</t>
        </is>
      </c>
      <c r="B5" s="18" t="inlineStr">
        <is>
          <t>BidderId</t>
        </is>
      </c>
      <c r="C5" s="18" t="inlineStr">
        <is>
          <t>BidderNome</t>
        </is>
      </c>
      <c r="D5" s="18" t="inlineStr">
        <is>
          <t>Totale</t>
        </is>
      </c>
      <c r="E5" s="18" t="inlineStr">
        <is>
          <t>Tecnico</t>
        </is>
      </c>
      <c r="F5" s="18" t="inlineStr">
        <is>
          <t>Economico</t>
        </is>
      </c>
      <c r="G5" s="18" t="inlineStr">
        <is>
          <t>Warning</t>
        </is>
      </c>
      <c r="H5" s="18" t="inlineStr">
        <is>
          <t>Origine</t>
        </is>
      </c>
    </row>
    <row r="6">
      <c r="A6" s="21" t="inlineStr">
        <is>
          <t>L1</t>
        </is>
      </c>
      <c r="B6" s="21">
        <f>IF($D6=0,"",IFERROR(INDEX(Offerte!$A$2:$A$200,MATCH($A6&amp;"|"&amp;TEXT($D6,"0.0000"),Offerte!$M$2:$M$200,0)),""))</f>
        <v/>
      </c>
      <c r="C6" s="21">
        <f>IF($B6="","",IFERROR(INDEX(Offerte!$B$2:$B$200,MATCH($B6&amp;"|"&amp;$A6,Offerte!$L$2:$L$200,0)),""))</f>
        <v/>
      </c>
      <c r="D6" s="21">
        <f>SUMPRODUCT(MAX((Offerte!$C$2:$C$200=$A6)*(Offerte!$G$2:$G$200="SI")*Offerte!$J$2:$J$200))</f>
        <v/>
      </c>
      <c r="E6" s="21">
        <f>IF($B6="","",IFERROR(INDEX(Offerte!$E$2:$E$200,MATCH($B6&amp;"|"&amp;$A6,Offerte!$L$2:$L$200,0)),0))</f>
        <v/>
      </c>
      <c r="F6" s="21">
        <f>IF($B6="","",IFERROR(INDEX(Offerte!$I$2:$I$200,MATCH($B6&amp;"|"&amp;$A6,Offerte!$L$2:$L$200,0)),0))</f>
        <v/>
      </c>
      <c r="G6" s="21">
        <f>IF($B6="","Nessuna offerta ammessa","")</f>
        <v/>
      </c>
      <c r="H6" s="21" t="inlineStr">
        <is>
          <t>Singolo</t>
        </is>
      </c>
    </row>
    <row r="7">
      <c r="A7" s="21" t="inlineStr">
        <is>
          <t>L2</t>
        </is>
      </c>
      <c r="B7" s="21">
        <f>IF($D7=0,"",IFERROR(INDEX(Offerte!$A$2:$A$200,MATCH($A7&amp;"|"&amp;TEXT($D7,"0.0000"),Offerte!$M$2:$M$200,0)),""))</f>
        <v/>
      </c>
      <c r="C7" s="21">
        <f>IF($B7="","",IFERROR(INDEX(Offerte!$B$2:$B$200,MATCH($B7&amp;"|"&amp;$A7,Offerte!$L$2:$L$200,0)),""))</f>
        <v/>
      </c>
      <c r="D7" s="21">
        <f>SUMPRODUCT(MAX((Offerte!$C$2:$C$200=$A7)*(Offerte!$G$2:$G$200="SI")*Offerte!$J$2:$J$200))</f>
        <v/>
      </c>
      <c r="E7" s="21">
        <f>IF($B7="","",IFERROR(INDEX(Offerte!$E$2:$E$200,MATCH($B7&amp;"|"&amp;$A7,Offerte!$L$2:$L$200,0)),0))</f>
        <v/>
      </c>
      <c r="F7" s="21">
        <f>IF($B7="","",IFERROR(INDEX(Offerte!$I$2:$I$200,MATCH($B7&amp;"|"&amp;$A7,Offerte!$L$2:$L$200,0)),0))</f>
        <v/>
      </c>
      <c r="G7" s="21">
        <f>IF($B7="","Nessuna offerta ammessa","")</f>
        <v/>
      </c>
      <c r="H7" s="21" t="inlineStr">
        <is>
          <t>Singolo</t>
        </is>
      </c>
    </row>
    <row r="8">
      <c r="A8" s="21" t="inlineStr">
        <is>
          <t>L3</t>
        </is>
      </c>
      <c r="B8" s="21">
        <f>IF($D8=0,"",IFERROR(INDEX(Offerte!$A$2:$A$200,MATCH($A8&amp;"|"&amp;TEXT($D8,"0.0000"),Offerte!$M$2:$M$200,0)),""))</f>
        <v/>
      </c>
      <c r="C8" s="21">
        <f>IF($B8="","",IFERROR(INDEX(Offerte!$B$2:$B$200,MATCH($B8&amp;"|"&amp;$A8,Offerte!$L$2:$L$200,0)),""))</f>
        <v/>
      </c>
      <c r="D8" s="21">
        <f>SUMPRODUCT(MAX((Offerte!$C$2:$C$200=$A8)*(Offerte!$G$2:$G$200="SI")*Offerte!$J$2:$J$200))</f>
        <v/>
      </c>
      <c r="E8" s="21">
        <f>IF($B8="","",IFERROR(INDEX(Offerte!$E$2:$E$200,MATCH($B8&amp;"|"&amp;$A8,Offerte!$L$2:$L$200,0)),0))</f>
        <v/>
      </c>
      <c r="F8" s="21">
        <f>IF($B8="","",IFERROR(INDEX(Offerte!$I$2:$I$200,MATCH($B8&amp;"|"&amp;$A8,Offerte!$L$2:$L$200,0)),0))</f>
        <v/>
      </c>
      <c r="G8" s="21">
        <f>IF($B8="","Nessuna offerta ammessa","")</f>
        <v/>
      </c>
      <c r="H8" s="21" t="inlineStr">
        <is>
          <t>Singolo</t>
        </is>
      </c>
    </row>
    <row r="9">
      <c r="A9" s="21" t="inlineStr">
        <is>
          <t>L4</t>
        </is>
      </c>
      <c r="B9" s="21">
        <f>IF($D9=0,"",IFERROR(INDEX(Offerte!$A$2:$A$200,MATCH($A9&amp;"|"&amp;TEXT($D9,"0.0000"),Offerte!$M$2:$M$200,0)),""))</f>
        <v/>
      </c>
      <c r="C9" s="21">
        <f>IF($B9="","",IFERROR(INDEX(Offerte!$B$2:$B$200,MATCH($B9&amp;"|"&amp;$A9,Offerte!$L$2:$L$200,0)),""))</f>
        <v/>
      </c>
      <c r="D9" s="21">
        <f>SUMPRODUCT(MAX((Offerte!$C$2:$C$200=$A9)*(Offerte!$G$2:$G$200="SI")*Offerte!$J$2:$J$200))</f>
        <v/>
      </c>
      <c r="E9" s="21">
        <f>IF($B9="","",IFERROR(INDEX(Offerte!$E$2:$E$200,MATCH($B9&amp;"|"&amp;$A9,Offerte!$L$2:$L$200,0)),0))</f>
        <v/>
      </c>
      <c r="F9" s="21">
        <f>IF($B9="","",IFERROR(INDEX(Offerte!$I$2:$I$200,MATCH($B9&amp;"|"&amp;$A9,Offerte!$L$2:$L$200,0)),0))</f>
        <v/>
      </c>
      <c r="G9" s="21">
        <f>IF($B9="","Nessuna offerta ammessa","")</f>
        <v/>
      </c>
      <c r="H9" s="21" t="inlineStr">
        <is>
          <t>Singolo</t>
        </is>
      </c>
    </row>
    <row r="12" ht="22" customHeight="1">
      <c r="A12" s="6" t="inlineStr">
        <is>
          <t>Migliori combinatorie per coppia</t>
        </is>
      </c>
    </row>
    <row r="13" ht="24" customHeight="1">
      <c r="A13" s="18" t="inlineStr">
        <is>
          <t>Coppia</t>
        </is>
      </c>
      <c r="B13" s="18" t="inlineStr">
        <is>
          <t>BidderId</t>
        </is>
      </c>
      <c r="C13" s="18" t="inlineStr">
        <is>
          <t>BidderNome</t>
        </is>
      </c>
      <c r="D13" s="18" t="inlineStr">
        <is>
          <t>Totale</t>
        </is>
      </c>
      <c r="E13" s="18" t="inlineStr">
        <is>
          <t>Ammissibile</t>
        </is>
      </c>
      <c r="F13" s="18" t="inlineStr">
        <is>
          <t>Ribasso</t>
        </is>
      </c>
      <c r="G13" s="18" t="inlineStr">
        <is>
          <t>Note</t>
        </is>
      </c>
      <c r="H13" s="18" t="inlineStr">
        <is>
          <t>Origine</t>
        </is>
      </c>
    </row>
    <row r="14">
      <c r="A14" s="21" t="inlineStr">
        <is>
          <t>L1+L2</t>
        </is>
      </c>
      <c r="B14" s="21">
        <f>IF($D14=0,"",IFERROR(INDEX(Combinatorie!$A$5:$A$80,MATCH($A14&amp;"|"&amp;TEXT($D14,"0.0000"),Combinatorie!$V$5:$V$80,0)),""))</f>
        <v/>
      </c>
      <c r="C14" s="21">
        <f>IF($B14="","",IFERROR(INDEX(Combinatorie!$B$5:$B$80,MATCH($A14&amp;"|"&amp;$B14,Combinatorie!$W$5:$W$80,0)),""))</f>
        <v/>
      </c>
      <c r="D14" s="21">
        <f>SUMPRODUCT(MAX((Combinatorie!$C$5:$C$80=$A14)*(Combinatorie!$N$5:$N$80="SI")*Combinatorie!$Q$5:$Q$80))</f>
        <v/>
      </c>
      <c r="E14" s="21">
        <f>IF($B14="","NO","SI")</f>
        <v/>
      </c>
      <c r="F14" s="21">
        <f>IF($B14="","",IFERROR(INDEX(Combinatorie!$E$5:$E$80,MATCH($A14&amp;"|"&amp;$B14,Combinatorie!$W$5:$W$80,0)),0))</f>
        <v/>
      </c>
      <c r="G14" s="21">
        <f>IF($B14="","Nessuna combinatoria ammessa","")</f>
        <v/>
      </c>
      <c r="H14" s="21" t="inlineStr">
        <is>
          <t>Combinatoria</t>
        </is>
      </c>
    </row>
    <row r="15">
      <c r="A15" s="21" t="inlineStr">
        <is>
          <t>L2+L3</t>
        </is>
      </c>
      <c r="B15" s="21">
        <f>IF($D15=0,"",IFERROR(INDEX(Combinatorie!$A$5:$A$80,MATCH($A15&amp;"|"&amp;TEXT($D15,"0.0000"),Combinatorie!$V$5:$V$80,0)),""))</f>
        <v/>
      </c>
      <c r="C15" s="21">
        <f>IF($B15="","",IFERROR(INDEX(Combinatorie!$B$5:$B$80,MATCH($A15&amp;"|"&amp;$B15,Combinatorie!$W$5:$W$80,0)),""))</f>
        <v/>
      </c>
      <c r="D15" s="21">
        <f>SUMPRODUCT(MAX((Combinatorie!$C$5:$C$80=$A15)*(Combinatorie!$N$5:$N$80="SI")*Combinatorie!$Q$5:$Q$80))</f>
        <v/>
      </c>
      <c r="E15" s="21">
        <f>IF($B15="","NO","SI")</f>
        <v/>
      </c>
      <c r="F15" s="21">
        <f>IF($B15="","",IFERROR(INDEX(Combinatorie!$E$5:$E$80,MATCH($A15&amp;"|"&amp;$B15,Combinatorie!$W$5:$W$80,0)),0))</f>
        <v/>
      </c>
      <c r="G15" s="21">
        <f>IF($B15="","Nessuna combinatoria ammessa","")</f>
        <v/>
      </c>
      <c r="H15" s="21" t="inlineStr">
        <is>
          <t>Combinatoria</t>
        </is>
      </c>
    </row>
    <row r="16">
      <c r="A16" s="21" t="inlineStr">
        <is>
          <t>L3+L4</t>
        </is>
      </c>
      <c r="B16" s="21">
        <f>IF($D16=0,"",IFERROR(INDEX(Combinatorie!$A$5:$A$80,MATCH($A16&amp;"|"&amp;TEXT($D16,"0.0000"),Combinatorie!$V$5:$V$80,0)),""))</f>
        <v/>
      </c>
      <c r="C16" s="21">
        <f>IF($B16="","",IFERROR(INDEX(Combinatorie!$B$5:$B$80,MATCH($A16&amp;"|"&amp;$B16,Combinatorie!$W$5:$W$80,0)),""))</f>
        <v/>
      </c>
      <c r="D16" s="21">
        <f>SUMPRODUCT(MAX((Combinatorie!$C$5:$C$80=$A16)*(Combinatorie!$N$5:$N$80="SI")*Combinatorie!$Q$5:$Q$80))</f>
        <v/>
      </c>
      <c r="E16" s="21">
        <f>IF($B16="","NO","SI")</f>
        <v/>
      </c>
      <c r="F16" s="21">
        <f>IF($B16="","",IFERROR(INDEX(Combinatorie!$E$5:$E$80,MATCH($A16&amp;"|"&amp;$B16,Combinatorie!$W$5:$W$80,0)),0))</f>
        <v/>
      </c>
      <c r="G16" s="21">
        <f>IF($B16="","Nessuna combinatoria ammessa","")</f>
        <v/>
      </c>
      <c r="H16" s="21" t="inlineStr">
        <is>
          <t>Combinatoria</t>
        </is>
      </c>
    </row>
    <row r="17">
      <c r="A17" s="21" t="inlineStr">
        <is>
          <t>L1+L4</t>
        </is>
      </c>
      <c r="B17" s="21">
        <f>IF($D17=0,"",IFERROR(INDEX(Combinatorie!$A$5:$A$80,MATCH($A17&amp;"|"&amp;TEXT($D17,"0.0000"),Combinatorie!$V$5:$V$80,0)),""))</f>
        <v/>
      </c>
      <c r="C17" s="21">
        <f>IF($B17="","",IFERROR(INDEX(Combinatorie!$B$5:$B$80,MATCH($A17&amp;"|"&amp;$B17,Combinatorie!$W$5:$W$80,0)),""))</f>
        <v/>
      </c>
      <c r="D17" s="21">
        <f>SUMPRODUCT(MAX((Combinatorie!$C$5:$C$80=$A17)*(Combinatorie!$N$5:$N$80="SI")*Combinatorie!$Q$5:$Q$80))</f>
        <v/>
      </c>
      <c r="E17" s="21">
        <f>IF($B17="","NO","SI")</f>
        <v/>
      </c>
      <c r="F17" s="21">
        <f>IF($B17="","",IFERROR(INDEX(Combinatorie!$E$5:$E$80,MATCH($A17&amp;"|"&amp;$B17,Combinatorie!$W$5:$W$80,0)),0))</f>
        <v/>
      </c>
      <c r="G17" s="21">
        <f>IF($B17="","Nessuna combinatoria ammessa","")</f>
        <v/>
      </c>
      <c r="H17" s="21" t="inlineStr">
        <is>
          <t>Combinatoria</t>
        </is>
      </c>
    </row>
    <row r="20" ht="22" customHeight="1">
      <c r="A20" s="6" t="inlineStr">
        <is>
          <t>Matrice scenario indicativa</t>
        </is>
      </c>
    </row>
    <row r="21" ht="24" customHeight="1">
      <c r="A21" s="18" t="inlineStr">
        <is>
          <t>Scenario</t>
        </is>
      </c>
      <c r="B21" s="18" t="inlineStr">
        <is>
          <t>L1</t>
        </is>
      </c>
      <c r="C21" s="18" t="inlineStr">
        <is>
          <t>L2</t>
        </is>
      </c>
      <c r="D21" s="18" t="inlineStr">
        <is>
          <t>L3</t>
        </is>
      </c>
      <c r="E21" s="18" t="inlineStr">
        <is>
          <t>L4</t>
        </is>
      </c>
      <c r="F21" s="18" t="inlineStr">
        <is>
          <t>Totale</t>
        </is>
      </c>
      <c r="G21" s="18" t="inlineStr">
        <is>
          <t>Nota</t>
        </is>
      </c>
      <c r="H21" s="18" t="inlineStr">
        <is>
          <t>Rank</t>
        </is>
      </c>
    </row>
    <row r="22">
      <c r="A22" s="10" t="inlineStr">
        <is>
          <t>Tutti singoli</t>
        </is>
      </c>
      <c r="B22" s="10" t="inlineStr">
        <is>
          <t>Singolo L1</t>
        </is>
      </c>
      <c r="C22" s="10" t="inlineStr">
        <is>
          <t>Singolo L2</t>
        </is>
      </c>
      <c r="D22" s="10" t="inlineStr">
        <is>
          <t>Singolo L3</t>
        </is>
      </c>
      <c r="E22" s="10" t="inlineStr">
        <is>
          <t>Singolo L4</t>
        </is>
      </c>
      <c r="F22" s="10">
        <f>SUM($D$6:$D$9)</f>
        <v/>
      </c>
      <c r="G22" s="10">
        <f>IF($F22=0,"Nessun dato sufficiente",IF($H22=1,"Scenario migliore nella matrice",""))</f>
        <v/>
      </c>
      <c r="H22" s="10">
        <f>IF($F22=0,"",RANK($F22,$F$22:$F$28,0))</f>
        <v/>
      </c>
    </row>
    <row r="23">
      <c r="A23" s="10" t="inlineStr">
        <is>
          <t>L1+L2 + singoli</t>
        </is>
      </c>
      <c r="B23" s="10" t="inlineStr">
        <is>
          <t>Combo L1+L2</t>
        </is>
      </c>
      <c r="C23" s="10" t="inlineStr">
        <is>
          <t>Combo L1+L2</t>
        </is>
      </c>
      <c r="D23" s="10" t="inlineStr">
        <is>
          <t>Singolo L3</t>
        </is>
      </c>
      <c r="E23" s="10" t="inlineStr">
        <is>
          <t>Singolo L4</t>
        </is>
      </c>
      <c r="F23" s="10">
        <f>$D$14+$D$8+$D$9</f>
        <v/>
      </c>
      <c r="G23" s="10">
        <f>IF($F23=0,"Nessun dato sufficiente",IF($H23=1,"Scenario migliore nella matrice",""))</f>
        <v/>
      </c>
      <c r="H23" s="10">
        <f>IF($F23=0,"",RANK($F23,$F$22:$F$28,0))</f>
        <v/>
      </c>
    </row>
    <row r="24">
      <c r="A24" s="10" t="inlineStr">
        <is>
          <t>L2+L3 + singoli</t>
        </is>
      </c>
      <c r="B24" s="10" t="inlineStr">
        <is>
          <t>Singolo L1</t>
        </is>
      </c>
      <c r="C24" s="10" t="inlineStr">
        <is>
          <t>Combo L2+L3</t>
        </is>
      </c>
      <c r="D24" s="10" t="inlineStr">
        <is>
          <t>Combo L2+L3</t>
        </is>
      </c>
      <c r="E24" s="10" t="inlineStr">
        <is>
          <t>Singolo L4</t>
        </is>
      </c>
      <c r="F24" s="10">
        <f>$D$6+$D$15+$D$9</f>
        <v/>
      </c>
      <c r="G24" s="10">
        <f>IF($F24=0,"Nessun dato sufficiente",IF($H24=1,"Scenario migliore nella matrice",""))</f>
        <v/>
      </c>
      <c r="H24" s="10">
        <f>IF($F24=0,"",RANK($F24,$F$22:$F$28,0))</f>
        <v/>
      </c>
    </row>
    <row r="25">
      <c r="A25" s="10" t="inlineStr">
        <is>
          <t>L3+L4 + singoli</t>
        </is>
      </c>
      <c r="B25" s="10" t="inlineStr">
        <is>
          <t>Singolo L1</t>
        </is>
      </c>
      <c r="C25" s="10" t="inlineStr">
        <is>
          <t>Singolo L2</t>
        </is>
      </c>
      <c r="D25" s="10" t="inlineStr">
        <is>
          <t>Combo L3+L4</t>
        </is>
      </c>
      <c r="E25" s="10" t="inlineStr">
        <is>
          <t>Combo L3+L4</t>
        </is>
      </c>
      <c r="F25" s="10">
        <f>$D$6+$D$7+$D$16</f>
        <v/>
      </c>
      <c r="G25" s="10">
        <f>IF($F25=0,"Nessun dato sufficiente",IF($H25=1,"Scenario migliore nella matrice",""))</f>
        <v/>
      </c>
      <c r="H25" s="10">
        <f>IF($F25=0,"",RANK($F25,$F$22:$F$28,0))</f>
        <v/>
      </c>
    </row>
    <row r="26">
      <c r="A26" s="10" t="inlineStr">
        <is>
          <t>L1+L4 + singoli</t>
        </is>
      </c>
      <c r="B26" s="10" t="inlineStr">
        <is>
          <t>Combo L1+L4</t>
        </is>
      </c>
      <c r="C26" s="10" t="inlineStr">
        <is>
          <t>Singolo L2</t>
        </is>
      </c>
      <c r="D26" s="10" t="inlineStr">
        <is>
          <t>Singolo L3</t>
        </is>
      </c>
      <c r="E26" s="10" t="inlineStr">
        <is>
          <t>Combo L1+L4</t>
        </is>
      </c>
      <c r="F26" s="10">
        <f>$D$17+$D$7+$D$8</f>
        <v/>
      </c>
      <c r="G26" s="10">
        <f>IF($F26=0,"Nessun dato sufficiente",IF($H26=1,"Scenario migliore nella matrice",""))</f>
        <v/>
      </c>
      <c r="H26" s="10">
        <f>IF($F26=0,"",RANK($F26,$F$22:$F$28,0))</f>
        <v/>
      </c>
    </row>
    <row r="27">
      <c r="A27" s="10" t="inlineStr">
        <is>
          <t>L1+L2 e L3+L4</t>
        </is>
      </c>
      <c r="B27" s="10" t="inlineStr">
        <is>
          <t>Combo L1+L2</t>
        </is>
      </c>
      <c r="C27" s="10" t="inlineStr">
        <is>
          <t>Combo L1+L2</t>
        </is>
      </c>
      <c r="D27" s="10" t="inlineStr">
        <is>
          <t>Combo L3+L4</t>
        </is>
      </c>
      <c r="E27" s="10" t="inlineStr">
        <is>
          <t>Combo L3+L4</t>
        </is>
      </c>
      <c r="F27" s="10">
        <f>$D$14+$D$16</f>
        <v/>
      </c>
      <c r="G27" s="10">
        <f>IF($F27=0,"Nessun dato sufficiente",IF($H27=1,"Scenario migliore nella matrice",""))</f>
        <v/>
      </c>
      <c r="H27" s="10">
        <f>IF($F27=0,"",RANK($F27,$F$22:$F$28,0))</f>
        <v/>
      </c>
    </row>
    <row r="28">
      <c r="A28" s="10" t="inlineStr">
        <is>
          <t>L2+L3 e L1+L4</t>
        </is>
      </c>
      <c r="B28" s="10" t="inlineStr">
        <is>
          <t>Combo L1+L4</t>
        </is>
      </c>
      <c r="C28" s="10" t="inlineStr">
        <is>
          <t>Combo L2+L3</t>
        </is>
      </c>
      <c r="D28" s="10" t="inlineStr">
        <is>
          <t>Combo L2+L3</t>
        </is>
      </c>
      <c r="E28" s="10" t="inlineStr">
        <is>
          <t>Combo L1+L4</t>
        </is>
      </c>
      <c r="F28" s="10">
        <f>$D$15+$D$17</f>
        <v/>
      </c>
      <c r="G28" s="10">
        <f>IF($F28=0,"Nessun dato sufficiente",IF($H28=1,"Scenario migliore nella matrice",""))</f>
        <v/>
      </c>
      <c r="H28" s="10">
        <f>IF($F28=0,"",RANK($F28,$F$22:$F$28,0))</f>
        <v/>
      </c>
    </row>
    <row r="31" ht="22" customHeight="1">
      <c r="A31" s="6" t="inlineStr">
        <is>
          <t>Limiti della matrice Excel</t>
        </is>
      </c>
    </row>
    <row r="32">
      <c r="A32" s="17" t="inlineStr">
        <is>
          <t>La matrice è pensata per analisi operative rapide: considera singoli e coppie compatibili principali.</t>
        </is>
      </c>
    </row>
    <row r="33">
      <c r="A33" s="28" t="inlineStr">
        <is>
          <t>Per warning documentali avanzati, persistenza JSON, simulazioni batch e deroga al limite di due lotti resta più affidabile la web app.</t>
        </is>
      </c>
    </row>
    <row r="34">
      <c r="A34" s="28" t="inlineStr">
        <is>
          <t>Se una combinatoria non compare, controlla foglio Combinatorie: singoli attivi, soglia, buste, PEF e ribasso migliorativo.</t>
        </is>
      </c>
    </row>
  </sheetData>
  <mergeCells count="9">
    <mergeCell ref="A12:H12"/>
    <mergeCell ref="A4:H4"/>
    <mergeCell ref="A20:H20"/>
    <mergeCell ref="A2:H2"/>
    <mergeCell ref="A33:H33"/>
    <mergeCell ref="A1:H1"/>
    <mergeCell ref="A32:H32"/>
    <mergeCell ref="A31:H31"/>
    <mergeCell ref="A34:H34"/>
  </mergeCells>
  <conditionalFormatting sqref="H22:H28">
    <cfRule type="cellIs" priority="1" operator="equal" dxfId="2">
      <formula>1</formula>
    </cfRule>
  </conditionalFormatting>
  <pageMargins left="0.25" right="0.25" top="0.5" bottom="0.5" header="0.5" footer="0.5"/>
  <pageSetup fitToHeight="0" fitToWidth="1"/>
</worksheet>
</file>

<file path=xl/worksheets/sheet9.xml><?xml version="1.0" encoding="utf-8"?>
<worksheet xmlns="http://schemas.openxmlformats.org/spreadsheetml/2006/main">
  <sheetPr>
    <tabColor rgb="0000B0F0"/>
    <outlinePr summaryBelow="1" summaryRight="1"/>
    <pageSetUpPr fitToPage="1"/>
  </sheetPr>
  <dimension ref="A1:H6473"/>
  <sheetViews>
    <sheetView showGridLines="0" tabSelected="0" workbookViewId="0">
      <pane ySplit="12" topLeftCell="A13" activePane="bottomLeft" state="frozen"/>
      <selection pane="bottomLeft" activeCell="A1" sqref="A1"/>
    </sheetView>
  </sheetViews>
  <sheetFormatPr baseColWidth="8" defaultRowHeight="15"/>
  <cols>
    <col width="145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</cols>
  <sheetData>
    <row r="1" ht="28" customHeight="1">
      <c r="A1" s="4" t="inlineStr">
        <is>
          <t>Scambio web</t>
        </is>
      </c>
    </row>
    <row r="2">
      <c r="A2" s="5" t="inlineStr">
        <is>
          <t>JSON copiabile fra Excel e web: include offerte, sub-criteri A-G, ribassi e combinatorie.</t>
        </is>
      </c>
    </row>
    <row r="4" ht="22" customHeight="1">
      <c r="A4" s="6" t="inlineStr">
        <is>
          <t>Come usarlo</t>
        </is>
      </c>
    </row>
    <row r="5">
      <c r="A5" s="8" t="inlineStr">
        <is>
          <t>1</t>
        </is>
      </c>
      <c r="B5" s="10" t="inlineStr">
        <is>
          <t>Compila Offerte e, se servono, Combinatorie.</t>
        </is>
      </c>
      <c r="C5" s="10" t="n"/>
      <c r="D5" s="10" t="n"/>
      <c r="E5" s="10" t="n"/>
      <c r="F5" s="10" t="n"/>
      <c r="G5" s="10" t="n"/>
      <c r="H5" s="10" t="n"/>
    </row>
    <row r="6">
      <c r="A6" s="8" t="inlineStr">
        <is>
          <t>2</t>
        </is>
      </c>
      <c r="B6" s="10" t="inlineStr">
        <is>
          <t>Esegui CheckBeforeRun e SimulaScenario per aggiornare formule e warning.</t>
        </is>
      </c>
      <c r="C6" s="10" t="n"/>
      <c r="D6" s="10" t="n"/>
      <c r="E6" s="10" t="n"/>
      <c r="F6" s="10" t="n"/>
      <c r="G6" s="10" t="n"/>
      <c r="H6" s="10" t="n"/>
    </row>
    <row r="7">
      <c r="A7" s="8" t="inlineStr">
        <is>
          <t>3</t>
        </is>
      </c>
      <c r="B7" s="10" t="inlineStr">
        <is>
          <t>Copia le righe non vuote della colonna A dalla sezione JSON generato.</t>
        </is>
      </c>
      <c r="C7" s="10" t="n"/>
      <c r="D7" s="10" t="n"/>
      <c r="E7" s="10" t="n"/>
      <c r="F7" s="10" t="n"/>
      <c r="G7" s="10" t="n"/>
      <c r="H7" s="10" t="n"/>
    </row>
    <row r="8">
      <c r="A8" s="8" t="inlineStr">
        <is>
          <t>4</t>
        </is>
      </c>
      <c r="B8" s="10" t="inlineStr">
        <is>
          <t>Salvale come file .json oppure incollale in un editor e importale dal simulatore web.</t>
        </is>
      </c>
      <c r="C8" s="10" t="n"/>
      <c r="D8" s="10" t="n"/>
      <c r="E8" s="10" t="n"/>
      <c r="F8" s="10" t="n"/>
      <c r="G8" s="10" t="n"/>
      <c r="H8" s="10" t="n"/>
    </row>
    <row r="10" ht="22" customHeight="1">
      <c r="A10" s="6" t="inlineStr">
        <is>
          <t>JSON generato</t>
        </is>
      </c>
    </row>
    <row r="11">
      <c r="A11" s="13" t="inlineStr">
        <is>
          <t>Copia la colonna A. Le righe vuote sono solo spazi bianchi JSON e possono essere ignorate.</t>
        </is>
      </c>
    </row>
    <row r="13">
      <c r="A13" s="38" t="inlineStr">
        <is>
          <t>{</t>
        </is>
      </c>
    </row>
    <row r="14">
      <c r="A14" s="38" t="inlineStr">
        <is>
          <t xml:space="preserve">  "format": "glm-excel-v1",</t>
        </is>
      </c>
    </row>
    <row r="15">
      <c r="A15" s="38" t="inlineStr">
        <is>
          <t xml:space="preserve">  "schemaVersion": 1,</t>
        </is>
      </c>
    </row>
    <row r="16">
      <c r="A16" s="38">
        <f>"  "&amp;CHAR(34)&amp;"id"&amp;CHAR(34)&amp;": "&amp;CHAR(34)&amp;"excel-"&amp;YEAR(NOW())&amp;TEXT(MONTH(NOW()),"00")&amp;TEXT(DAY(NOW()),"00")&amp;TEXT(HOUR(NOW()),"00")&amp;TEXT(MINUTE(NOW()),"00")&amp;TEXT(SECOND(NOW()),"00")&amp;CHAR(34)&amp;","</f>
        <v/>
      </c>
    </row>
    <row r="17">
      <c r="A17" s="38">
        <f>"  "&amp;CHAR(34)&amp;"name"&amp;CHAR(34)&amp;": "&amp;CHAR(34)&amp;"Scenario Excel "&amp;YEAR(TODAY())&amp;"-"&amp;TEXT(MONTH(TODAY()),"00")&amp;"-"&amp;TEXT(DAY(TODAY()),"00")&amp;CHAR(34)&amp;","</f>
        <v/>
      </c>
    </row>
    <row r="18">
      <c r="A18" s="38" t="inlineStr">
        <is>
          <t xml:space="preserve">  "baseScenarioId": "market",</t>
        </is>
      </c>
    </row>
    <row r="19">
      <c r="A19" s="38">
        <f>"  "&amp;CHAR(34)&amp;"settings"&amp;CHAR(34)&amp;": "&amp;CHAR(123)&amp;CHAR(34)&amp;"threshold"&amp;CHAR(34)&amp;": "&amp;SUBSTITUTE(TRIM(ROUND(IFERROR(Parametri!$B$2*1,IFERROR(NUMBERVALUE(Parametri!$B$2,".",","),IFERROR(NUMBERVALUE(Parametri!$B$2,",","."),0))),4)&amp;""),",",".")&amp;", "&amp;CHAR(34)&amp;"applyAwardLimitDerogation"&amp;CHAR(34)&amp;": false"&amp;CHAR(125)&amp;","</f>
        <v/>
      </c>
    </row>
    <row r="20">
      <c r="A20" s="38">
        <f>"  "&amp;CHAR(34)&amp;"selectedLotId"&amp;CHAR(34)&amp;": "&amp;CHAR(34)&amp;Parametri!$B$3&amp;CHAR(34)&amp;","</f>
        <v/>
      </c>
    </row>
    <row r="21">
      <c r="A21" s="38" t="inlineStr">
        <is>
          <t xml:space="preserve">  "selectedPairId": "L1+L2",</t>
        </is>
      </c>
    </row>
    <row r="22">
      <c r="A22" s="38" t="inlineStr">
        <is>
          <t xml:space="preserve">  "notes": "Export da Excel: offerte, sub-criteri A-G, ribassi e combinatorie.",</t>
        </is>
      </c>
    </row>
    <row r="23">
      <c r="A23" s="38" t="inlineStr">
        <is>
          <t xml:space="preserve">  "offers": [</t>
        </is>
      </c>
    </row>
    <row r="24">
      <c r="A24" s="38">
        <f>IF(Offerte!$A2="","","    "&amp;CHAR(123)&amp;CHAR(34)&amp;"bidderId"&amp;CHAR(34)&amp;": "&amp;CHAR(34)&amp;SUBSTITUTE(Offerte!$A2,CHAR(34),"'")&amp;CHAR(34)&amp;", "&amp;CHAR(34)&amp;"bidderName"&amp;CHAR(34)&amp;": "&amp;CHAR(34)&amp;SUBSTITUTE(Offerte!$B2,CHAR(34),"'")&amp;CHAR(34)&amp;", "&amp;CHAR(34)&amp;"lotId"&amp;CHAR(34)&amp;": "&amp;CHAR(34)&amp;SUBSTITUTE(Offerte!$C2,CHAR(34),"'")&amp;CHAR(34)&amp;", "&amp;CHAR(34)&amp;"enabled"&amp;CHAR(34)&amp;": "&amp;IF(IFERROR(Offerte!$D2*1,IFERROR(NUMBERVALUE(Offerte!$D2,".",","),IFERROR(NUMBERVALUE(Offerte!$D2,",","."),0)))=1,"true","false")&amp;", "&amp;CHAR(34)&amp;"technicalRaw"&amp;CHAR(34)&amp;": "&amp;SUBSTITUTE(TRIM(ROUND(IFERROR(Offerte!$E2*1,IFERROR(NUMBERVALUE(Offerte!$E2,".",","),IFERROR(NUMBERVALUE(Offerte!$E2,",","."),0))),4)&amp;""),",",".")&amp;", "&amp;CHAR(34)&amp;"discount"&amp;CHAR(34)&amp;": "&amp;SUBSTITUTE(TRIM(ROUND(IFERROR(Offerte!$F2*1,IFERROR(NUMBERVALUE(Offerte!$F2,".",","),IFERROR(NUMBERVALUE(Offerte!$F2,",","."),0))),4)&amp;""),",",".")&amp;CHAR(125)&amp;IF(COUNTA(Offerte!$A3:$A$200)&gt;0,",",""))</f>
        <v/>
      </c>
    </row>
    <row r="25">
      <c r="A25" s="38">
        <f>IF(Offerte!$A3="","","    "&amp;CHAR(123)&amp;CHAR(34)&amp;"bidderId"&amp;CHAR(34)&amp;": "&amp;CHAR(34)&amp;SUBSTITUTE(Offerte!$A3,CHAR(34),"'")&amp;CHAR(34)&amp;", "&amp;CHAR(34)&amp;"bidderName"&amp;CHAR(34)&amp;": "&amp;CHAR(34)&amp;SUBSTITUTE(Offerte!$B3,CHAR(34),"'")&amp;CHAR(34)&amp;", "&amp;CHAR(34)&amp;"lotId"&amp;CHAR(34)&amp;": "&amp;CHAR(34)&amp;SUBSTITUTE(Offerte!$C3,CHAR(34),"'")&amp;CHAR(34)&amp;", "&amp;CHAR(34)&amp;"enabled"&amp;CHAR(34)&amp;": "&amp;IF(IFERROR(Offerte!$D3*1,IFERROR(NUMBERVALUE(Offerte!$D3,".",","),IFERROR(NUMBERVALUE(Offerte!$D3,",","."),0)))=1,"true","false")&amp;", "&amp;CHAR(34)&amp;"technicalRaw"&amp;CHAR(34)&amp;": "&amp;SUBSTITUTE(TRIM(ROUND(IFERROR(Offerte!$E3*1,IFERROR(NUMBERVALUE(Offerte!$E3,".",","),IFERROR(NUMBERVALUE(Offerte!$E3,",","."),0))),4)&amp;""),",",".")&amp;", "&amp;CHAR(34)&amp;"discount"&amp;CHAR(34)&amp;": "&amp;SUBSTITUTE(TRIM(ROUND(IFERROR(Offerte!$F3*1,IFERROR(NUMBERVALUE(Offerte!$F3,".",","),IFERROR(NUMBERVALUE(Offerte!$F3,",","."),0))),4)&amp;""),",",".")&amp;CHAR(125)&amp;IF(COUNTA(Offerte!$A4:$A$200)&gt;0,",",""))</f>
        <v/>
      </c>
    </row>
    <row r="26">
      <c r="A26" s="38">
        <f>IF(Offerte!$A4="","","    "&amp;CHAR(123)&amp;CHAR(34)&amp;"bidderId"&amp;CHAR(34)&amp;": "&amp;CHAR(34)&amp;SUBSTITUTE(Offerte!$A4,CHAR(34),"'")&amp;CHAR(34)&amp;", "&amp;CHAR(34)&amp;"bidderName"&amp;CHAR(34)&amp;": "&amp;CHAR(34)&amp;SUBSTITUTE(Offerte!$B4,CHAR(34),"'")&amp;CHAR(34)&amp;", "&amp;CHAR(34)&amp;"lotId"&amp;CHAR(34)&amp;": "&amp;CHAR(34)&amp;SUBSTITUTE(Offerte!$C4,CHAR(34),"'")&amp;CHAR(34)&amp;", "&amp;CHAR(34)&amp;"enabled"&amp;CHAR(34)&amp;": "&amp;IF(IFERROR(Offerte!$D4*1,IFERROR(NUMBERVALUE(Offerte!$D4,".",","),IFERROR(NUMBERVALUE(Offerte!$D4,",","."),0)))=1,"true","false")&amp;", "&amp;CHAR(34)&amp;"technicalRaw"&amp;CHAR(34)&amp;": "&amp;SUBSTITUTE(TRIM(ROUND(IFERROR(Offerte!$E4*1,IFERROR(NUMBERVALUE(Offerte!$E4,".",","),IFERROR(NUMBERVALUE(Offerte!$E4,",","."),0))),4)&amp;""),",",".")&amp;", "&amp;CHAR(34)&amp;"discount"&amp;CHAR(34)&amp;": "&amp;SUBSTITUTE(TRIM(ROUND(IFERROR(Offerte!$F4*1,IFERROR(NUMBERVALUE(Offerte!$F4,".",","),IFERROR(NUMBERVALUE(Offerte!$F4,",","."),0))),4)&amp;""),",",".")&amp;CHAR(125)&amp;IF(COUNTA(Offerte!$A5:$A$200)&gt;0,",",""))</f>
        <v/>
      </c>
    </row>
    <row r="27">
      <c r="A27" s="38">
        <f>IF(Offerte!$A5="","","    "&amp;CHAR(123)&amp;CHAR(34)&amp;"bidderId"&amp;CHAR(34)&amp;": "&amp;CHAR(34)&amp;SUBSTITUTE(Offerte!$A5,CHAR(34),"'")&amp;CHAR(34)&amp;", "&amp;CHAR(34)&amp;"bidderName"&amp;CHAR(34)&amp;": "&amp;CHAR(34)&amp;SUBSTITUTE(Offerte!$B5,CHAR(34),"'")&amp;CHAR(34)&amp;", "&amp;CHAR(34)&amp;"lotId"&amp;CHAR(34)&amp;": "&amp;CHAR(34)&amp;SUBSTITUTE(Offerte!$C5,CHAR(34),"'")&amp;CHAR(34)&amp;", "&amp;CHAR(34)&amp;"enabled"&amp;CHAR(34)&amp;": "&amp;IF(IFERROR(Offerte!$D5*1,IFERROR(NUMBERVALUE(Offerte!$D5,".",","),IFERROR(NUMBERVALUE(Offerte!$D5,",","."),0)))=1,"true","false")&amp;", "&amp;CHAR(34)&amp;"technicalRaw"&amp;CHAR(34)&amp;": "&amp;SUBSTITUTE(TRIM(ROUND(IFERROR(Offerte!$E5*1,IFERROR(NUMBERVALUE(Offerte!$E5,".",","),IFERROR(NUMBERVALUE(Offerte!$E5,",","."),0))),4)&amp;""),",",".")&amp;", "&amp;CHAR(34)&amp;"discount"&amp;CHAR(34)&amp;": "&amp;SUBSTITUTE(TRIM(ROUND(IFERROR(Offerte!$F5*1,IFERROR(NUMBERVALUE(Offerte!$F5,".",","),IFERROR(NUMBERVALUE(Offerte!$F5,",","."),0))),4)&amp;""),",",".")&amp;CHAR(125)&amp;IF(COUNTA(Offerte!$A6:$A$200)&gt;0,",",""))</f>
        <v/>
      </c>
    </row>
    <row r="28">
      <c r="A28" s="38">
        <f>IF(Offerte!$A6="","","    "&amp;CHAR(123)&amp;CHAR(34)&amp;"bidderId"&amp;CHAR(34)&amp;": "&amp;CHAR(34)&amp;SUBSTITUTE(Offerte!$A6,CHAR(34),"'")&amp;CHAR(34)&amp;", "&amp;CHAR(34)&amp;"bidderName"&amp;CHAR(34)&amp;": "&amp;CHAR(34)&amp;SUBSTITUTE(Offerte!$B6,CHAR(34),"'")&amp;CHAR(34)&amp;", "&amp;CHAR(34)&amp;"lotId"&amp;CHAR(34)&amp;": "&amp;CHAR(34)&amp;SUBSTITUTE(Offerte!$C6,CHAR(34),"'")&amp;CHAR(34)&amp;", "&amp;CHAR(34)&amp;"enabled"&amp;CHAR(34)&amp;": "&amp;IF(IFERROR(Offerte!$D6*1,IFERROR(NUMBERVALUE(Offerte!$D6,".",","),IFERROR(NUMBERVALUE(Offerte!$D6,",","."),0)))=1,"true","false")&amp;", "&amp;CHAR(34)&amp;"technicalRaw"&amp;CHAR(34)&amp;": "&amp;SUBSTITUTE(TRIM(ROUND(IFERROR(Offerte!$E6*1,IFERROR(NUMBERVALUE(Offerte!$E6,".",","),IFERROR(NUMBERVALUE(Offerte!$E6,",","."),0))),4)&amp;""),",",".")&amp;", "&amp;CHAR(34)&amp;"discount"&amp;CHAR(34)&amp;": "&amp;SUBSTITUTE(TRIM(ROUND(IFERROR(Offerte!$F6*1,IFERROR(NUMBERVALUE(Offerte!$F6,".",","),IFERROR(NUMBERVALUE(Offerte!$F6,",","."),0))),4)&amp;""),",",".")&amp;CHAR(125)&amp;IF(COUNTA(Offerte!$A7:$A$200)&gt;0,",",""))</f>
        <v/>
      </c>
    </row>
    <row r="29">
      <c r="A29" s="38">
        <f>IF(Offerte!$A7="","","    "&amp;CHAR(123)&amp;CHAR(34)&amp;"bidderId"&amp;CHAR(34)&amp;": "&amp;CHAR(34)&amp;SUBSTITUTE(Offerte!$A7,CHAR(34),"'")&amp;CHAR(34)&amp;", "&amp;CHAR(34)&amp;"bidderName"&amp;CHAR(34)&amp;": "&amp;CHAR(34)&amp;SUBSTITUTE(Offerte!$B7,CHAR(34),"'")&amp;CHAR(34)&amp;", "&amp;CHAR(34)&amp;"lotId"&amp;CHAR(34)&amp;": "&amp;CHAR(34)&amp;SUBSTITUTE(Offerte!$C7,CHAR(34),"'")&amp;CHAR(34)&amp;", "&amp;CHAR(34)&amp;"enabled"&amp;CHAR(34)&amp;": "&amp;IF(IFERROR(Offerte!$D7*1,IFERROR(NUMBERVALUE(Offerte!$D7,".",","),IFERROR(NUMBERVALUE(Offerte!$D7,",","."),0)))=1,"true","false")&amp;", "&amp;CHAR(34)&amp;"technicalRaw"&amp;CHAR(34)&amp;": "&amp;SUBSTITUTE(TRIM(ROUND(IFERROR(Offerte!$E7*1,IFERROR(NUMBERVALUE(Offerte!$E7,".",","),IFERROR(NUMBERVALUE(Offerte!$E7,",","."),0))),4)&amp;""),",",".")&amp;", "&amp;CHAR(34)&amp;"discount"&amp;CHAR(34)&amp;": "&amp;SUBSTITUTE(TRIM(ROUND(IFERROR(Offerte!$F7*1,IFERROR(NUMBERVALUE(Offerte!$F7,".",","),IFERROR(NUMBERVALUE(Offerte!$F7,",","."),0))),4)&amp;""),",",".")&amp;CHAR(125)&amp;IF(COUNTA(Offerte!$A8:$A$200)&gt;0,",",""))</f>
        <v/>
      </c>
    </row>
    <row r="30">
      <c r="A30" s="38">
        <f>IF(Offerte!$A8="","","    "&amp;CHAR(123)&amp;CHAR(34)&amp;"bidderId"&amp;CHAR(34)&amp;": "&amp;CHAR(34)&amp;SUBSTITUTE(Offerte!$A8,CHAR(34),"'")&amp;CHAR(34)&amp;", "&amp;CHAR(34)&amp;"bidderName"&amp;CHAR(34)&amp;": "&amp;CHAR(34)&amp;SUBSTITUTE(Offerte!$B8,CHAR(34),"'")&amp;CHAR(34)&amp;", "&amp;CHAR(34)&amp;"lotId"&amp;CHAR(34)&amp;": "&amp;CHAR(34)&amp;SUBSTITUTE(Offerte!$C8,CHAR(34),"'")&amp;CHAR(34)&amp;", "&amp;CHAR(34)&amp;"enabled"&amp;CHAR(34)&amp;": "&amp;IF(IFERROR(Offerte!$D8*1,IFERROR(NUMBERVALUE(Offerte!$D8,".",","),IFERROR(NUMBERVALUE(Offerte!$D8,",","."),0)))=1,"true","false")&amp;", "&amp;CHAR(34)&amp;"technicalRaw"&amp;CHAR(34)&amp;": "&amp;SUBSTITUTE(TRIM(ROUND(IFERROR(Offerte!$E8*1,IFERROR(NUMBERVALUE(Offerte!$E8,".",","),IFERROR(NUMBERVALUE(Offerte!$E8,",","."),0))),4)&amp;""),",",".")&amp;", "&amp;CHAR(34)&amp;"discount"&amp;CHAR(34)&amp;": "&amp;SUBSTITUTE(TRIM(ROUND(IFERROR(Offerte!$F8*1,IFERROR(NUMBERVALUE(Offerte!$F8,".",","),IFERROR(NUMBERVALUE(Offerte!$F8,",","."),0))),4)&amp;""),",",".")&amp;CHAR(125)&amp;IF(COUNTA(Offerte!$A9:$A$200)&gt;0,",",""))</f>
        <v/>
      </c>
    </row>
    <row r="31">
      <c r="A31" s="38">
        <f>IF(Offerte!$A9="","","    "&amp;CHAR(123)&amp;CHAR(34)&amp;"bidderId"&amp;CHAR(34)&amp;": "&amp;CHAR(34)&amp;SUBSTITUTE(Offerte!$A9,CHAR(34),"'")&amp;CHAR(34)&amp;", "&amp;CHAR(34)&amp;"bidderName"&amp;CHAR(34)&amp;": "&amp;CHAR(34)&amp;SUBSTITUTE(Offerte!$B9,CHAR(34),"'")&amp;CHAR(34)&amp;", "&amp;CHAR(34)&amp;"lotId"&amp;CHAR(34)&amp;": "&amp;CHAR(34)&amp;SUBSTITUTE(Offerte!$C9,CHAR(34),"'")&amp;CHAR(34)&amp;", "&amp;CHAR(34)&amp;"enabled"&amp;CHAR(34)&amp;": "&amp;IF(IFERROR(Offerte!$D9*1,IFERROR(NUMBERVALUE(Offerte!$D9,".",","),IFERROR(NUMBERVALUE(Offerte!$D9,",","."),0)))=1,"true","false")&amp;", "&amp;CHAR(34)&amp;"technicalRaw"&amp;CHAR(34)&amp;": "&amp;SUBSTITUTE(TRIM(ROUND(IFERROR(Offerte!$E9*1,IFERROR(NUMBERVALUE(Offerte!$E9,".",","),IFERROR(NUMBERVALUE(Offerte!$E9,",","."),0))),4)&amp;""),",",".")&amp;", "&amp;CHAR(34)&amp;"discount"&amp;CHAR(34)&amp;": "&amp;SUBSTITUTE(TRIM(ROUND(IFERROR(Offerte!$F9*1,IFERROR(NUMBERVALUE(Offerte!$F9,".",","),IFERROR(NUMBERVALUE(Offerte!$F9,",","."),0))),4)&amp;""),",",".")&amp;CHAR(125)&amp;IF(COUNTA(Offerte!$A10:$A$200)&gt;0,",",""))</f>
        <v/>
      </c>
    </row>
    <row r="32">
      <c r="A32" s="38">
        <f>IF(Offerte!$A10="","","    "&amp;CHAR(123)&amp;CHAR(34)&amp;"bidderId"&amp;CHAR(34)&amp;": "&amp;CHAR(34)&amp;SUBSTITUTE(Offerte!$A10,CHAR(34),"'")&amp;CHAR(34)&amp;", "&amp;CHAR(34)&amp;"bidderName"&amp;CHAR(34)&amp;": "&amp;CHAR(34)&amp;SUBSTITUTE(Offerte!$B10,CHAR(34),"'")&amp;CHAR(34)&amp;", "&amp;CHAR(34)&amp;"lotId"&amp;CHAR(34)&amp;": "&amp;CHAR(34)&amp;SUBSTITUTE(Offerte!$C10,CHAR(34),"'")&amp;CHAR(34)&amp;", "&amp;CHAR(34)&amp;"enabled"&amp;CHAR(34)&amp;": "&amp;IF(IFERROR(Offerte!$D10*1,IFERROR(NUMBERVALUE(Offerte!$D10,".",","),IFERROR(NUMBERVALUE(Offerte!$D10,",","."),0)))=1,"true","false")&amp;", "&amp;CHAR(34)&amp;"technicalRaw"&amp;CHAR(34)&amp;": "&amp;SUBSTITUTE(TRIM(ROUND(IFERROR(Offerte!$E10*1,IFERROR(NUMBERVALUE(Offerte!$E10,".",","),IFERROR(NUMBERVALUE(Offerte!$E10,",","."),0))),4)&amp;""),",",".")&amp;", "&amp;CHAR(34)&amp;"discount"&amp;CHAR(34)&amp;": "&amp;SUBSTITUTE(TRIM(ROUND(IFERROR(Offerte!$F10*1,IFERROR(NUMBERVALUE(Offerte!$F10,".",","),IFERROR(NUMBERVALUE(Offerte!$F10,",","."),0))),4)&amp;""),",",".")&amp;CHAR(125)&amp;IF(COUNTA(Offerte!$A11:$A$200)&gt;0,",",""))</f>
        <v/>
      </c>
    </row>
    <row r="33">
      <c r="A33" s="38">
        <f>IF(Offerte!$A11="","","    "&amp;CHAR(123)&amp;CHAR(34)&amp;"bidderId"&amp;CHAR(34)&amp;": "&amp;CHAR(34)&amp;SUBSTITUTE(Offerte!$A11,CHAR(34),"'")&amp;CHAR(34)&amp;", "&amp;CHAR(34)&amp;"bidderName"&amp;CHAR(34)&amp;": "&amp;CHAR(34)&amp;SUBSTITUTE(Offerte!$B11,CHAR(34),"'")&amp;CHAR(34)&amp;", "&amp;CHAR(34)&amp;"lotId"&amp;CHAR(34)&amp;": "&amp;CHAR(34)&amp;SUBSTITUTE(Offerte!$C11,CHAR(34),"'")&amp;CHAR(34)&amp;", "&amp;CHAR(34)&amp;"enabled"&amp;CHAR(34)&amp;": "&amp;IF(IFERROR(Offerte!$D11*1,IFERROR(NUMBERVALUE(Offerte!$D11,".",","),IFERROR(NUMBERVALUE(Offerte!$D11,",","."),0)))=1,"true","false")&amp;", "&amp;CHAR(34)&amp;"technicalRaw"&amp;CHAR(34)&amp;": "&amp;SUBSTITUTE(TRIM(ROUND(IFERROR(Offerte!$E11*1,IFERROR(NUMBERVALUE(Offerte!$E11,".",","),IFERROR(NUMBERVALUE(Offerte!$E11,",","."),0))),4)&amp;""),",",".")&amp;", "&amp;CHAR(34)&amp;"discount"&amp;CHAR(34)&amp;": "&amp;SUBSTITUTE(TRIM(ROUND(IFERROR(Offerte!$F11*1,IFERROR(NUMBERVALUE(Offerte!$F11,".",","),IFERROR(NUMBERVALUE(Offerte!$F11,",","."),0))),4)&amp;""),",",".")&amp;CHAR(125)&amp;IF(COUNTA(Offerte!$A12:$A$200)&gt;0,",",""))</f>
        <v/>
      </c>
    </row>
    <row r="34">
      <c r="A34" s="38">
        <f>IF(Offerte!$A12="","","    "&amp;CHAR(123)&amp;CHAR(34)&amp;"bidderId"&amp;CHAR(34)&amp;": "&amp;CHAR(34)&amp;SUBSTITUTE(Offerte!$A12,CHAR(34),"'")&amp;CHAR(34)&amp;", "&amp;CHAR(34)&amp;"bidderName"&amp;CHAR(34)&amp;": "&amp;CHAR(34)&amp;SUBSTITUTE(Offerte!$B12,CHAR(34),"'")&amp;CHAR(34)&amp;", "&amp;CHAR(34)&amp;"lotId"&amp;CHAR(34)&amp;": "&amp;CHAR(34)&amp;SUBSTITUTE(Offerte!$C12,CHAR(34),"'")&amp;CHAR(34)&amp;", "&amp;CHAR(34)&amp;"enabled"&amp;CHAR(34)&amp;": "&amp;IF(IFERROR(Offerte!$D12*1,IFERROR(NUMBERVALUE(Offerte!$D12,".",","),IFERROR(NUMBERVALUE(Offerte!$D12,",","."),0)))=1,"true","false")&amp;", "&amp;CHAR(34)&amp;"technicalRaw"&amp;CHAR(34)&amp;": "&amp;SUBSTITUTE(TRIM(ROUND(IFERROR(Offerte!$E12*1,IFERROR(NUMBERVALUE(Offerte!$E12,".",","),IFERROR(NUMBERVALUE(Offerte!$E12,",","."),0))),4)&amp;""),",",".")&amp;", "&amp;CHAR(34)&amp;"discount"&amp;CHAR(34)&amp;": "&amp;SUBSTITUTE(TRIM(ROUND(IFERROR(Offerte!$F12*1,IFERROR(NUMBERVALUE(Offerte!$F12,".",","),IFERROR(NUMBERVALUE(Offerte!$F12,",","."),0))),4)&amp;""),",",".")&amp;CHAR(125)&amp;IF(COUNTA(Offerte!$A13:$A$200)&gt;0,",",""))</f>
        <v/>
      </c>
    </row>
    <row r="35">
      <c r="A35" s="38">
        <f>IF(Offerte!$A13="","","    "&amp;CHAR(123)&amp;CHAR(34)&amp;"bidderId"&amp;CHAR(34)&amp;": "&amp;CHAR(34)&amp;SUBSTITUTE(Offerte!$A13,CHAR(34),"'")&amp;CHAR(34)&amp;", "&amp;CHAR(34)&amp;"bidderName"&amp;CHAR(34)&amp;": "&amp;CHAR(34)&amp;SUBSTITUTE(Offerte!$B13,CHAR(34),"'")&amp;CHAR(34)&amp;", "&amp;CHAR(34)&amp;"lotId"&amp;CHAR(34)&amp;": "&amp;CHAR(34)&amp;SUBSTITUTE(Offerte!$C13,CHAR(34),"'")&amp;CHAR(34)&amp;", "&amp;CHAR(34)&amp;"enabled"&amp;CHAR(34)&amp;": "&amp;IF(IFERROR(Offerte!$D13*1,IFERROR(NUMBERVALUE(Offerte!$D13,".",","),IFERROR(NUMBERVALUE(Offerte!$D13,",","."),0)))=1,"true","false")&amp;", "&amp;CHAR(34)&amp;"technicalRaw"&amp;CHAR(34)&amp;": "&amp;SUBSTITUTE(TRIM(ROUND(IFERROR(Offerte!$E13*1,IFERROR(NUMBERVALUE(Offerte!$E13,".",","),IFERROR(NUMBERVALUE(Offerte!$E13,",","."),0))),4)&amp;""),",",".")&amp;", "&amp;CHAR(34)&amp;"discount"&amp;CHAR(34)&amp;": "&amp;SUBSTITUTE(TRIM(ROUND(IFERROR(Offerte!$F13*1,IFERROR(NUMBERVALUE(Offerte!$F13,".",","),IFERROR(NUMBERVALUE(Offerte!$F13,",","."),0))),4)&amp;""),",",".")&amp;CHAR(125)&amp;IF(COUNTA(Offerte!$A14:$A$200)&gt;0,",",""))</f>
        <v/>
      </c>
    </row>
    <row r="36">
      <c r="A36" s="38">
        <f>IF(Offerte!$A14="","","    "&amp;CHAR(123)&amp;CHAR(34)&amp;"bidderId"&amp;CHAR(34)&amp;": "&amp;CHAR(34)&amp;SUBSTITUTE(Offerte!$A14,CHAR(34),"'")&amp;CHAR(34)&amp;", "&amp;CHAR(34)&amp;"bidderName"&amp;CHAR(34)&amp;": "&amp;CHAR(34)&amp;SUBSTITUTE(Offerte!$B14,CHAR(34),"'")&amp;CHAR(34)&amp;", "&amp;CHAR(34)&amp;"lotId"&amp;CHAR(34)&amp;": "&amp;CHAR(34)&amp;SUBSTITUTE(Offerte!$C14,CHAR(34),"'")&amp;CHAR(34)&amp;", "&amp;CHAR(34)&amp;"enabled"&amp;CHAR(34)&amp;": "&amp;IF(IFERROR(Offerte!$D14*1,IFERROR(NUMBERVALUE(Offerte!$D14,".",","),IFERROR(NUMBERVALUE(Offerte!$D14,",","."),0)))=1,"true","false")&amp;", "&amp;CHAR(34)&amp;"technicalRaw"&amp;CHAR(34)&amp;": "&amp;SUBSTITUTE(TRIM(ROUND(IFERROR(Offerte!$E14*1,IFERROR(NUMBERVALUE(Offerte!$E14,".",","),IFERROR(NUMBERVALUE(Offerte!$E14,",","."),0))),4)&amp;""),",",".")&amp;", "&amp;CHAR(34)&amp;"discount"&amp;CHAR(34)&amp;": "&amp;SUBSTITUTE(TRIM(ROUND(IFERROR(Offerte!$F14*1,IFERROR(NUMBERVALUE(Offerte!$F14,".",","),IFERROR(NUMBERVALUE(Offerte!$F14,",","."),0))),4)&amp;""),",",".")&amp;CHAR(125)&amp;IF(COUNTA(Offerte!$A15:$A$200)&gt;0,",",""))</f>
        <v/>
      </c>
    </row>
    <row r="37">
      <c r="A37" s="38">
        <f>IF(Offerte!$A15="","","    "&amp;CHAR(123)&amp;CHAR(34)&amp;"bidderId"&amp;CHAR(34)&amp;": "&amp;CHAR(34)&amp;SUBSTITUTE(Offerte!$A15,CHAR(34),"'")&amp;CHAR(34)&amp;", "&amp;CHAR(34)&amp;"bidderName"&amp;CHAR(34)&amp;": "&amp;CHAR(34)&amp;SUBSTITUTE(Offerte!$B15,CHAR(34),"'")&amp;CHAR(34)&amp;", "&amp;CHAR(34)&amp;"lotId"&amp;CHAR(34)&amp;": "&amp;CHAR(34)&amp;SUBSTITUTE(Offerte!$C15,CHAR(34),"'")&amp;CHAR(34)&amp;", "&amp;CHAR(34)&amp;"enabled"&amp;CHAR(34)&amp;": "&amp;IF(IFERROR(Offerte!$D15*1,IFERROR(NUMBERVALUE(Offerte!$D15,".",","),IFERROR(NUMBERVALUE(Offerte!$D15,",","."),0)))=1,"true","false")&amp;", "&amp;CHAR(34)&amp;"technicalRaw"&amp;CHAR(34)&amp;": "&amp;SUBSTITUTE(TRIM(ROUND(IFERROR(Offerte!$E15*1,IFERROR(NUMBERVALUE(Offerte!$E15,".",","),IFERROR(NUMBERVALUE(Offerte!$E15,",","."),0))),4)&amp;""),",",".")&amp;", "&amp;CHAR(34)&amp;"discount"&amp;CHAR(34)&amp;": "&amp;SUBSTITUTE(TRIM(ROUND(IFERROR(Offerte!$F15*1,IFERROR(NUMBERVALUE(Offerte!$F15,".",","),IFERROR(NUMBERVALUE(Offerte!$F15,",","."),0))),4)&amp;""),",",".")&amp;CHAR(125)&amp;IF(COUNTA(Offerte!$A16:$A$200)&gt;0,",",""))</f>
        <v/>
      </c>
    </row>
    <row r="38">
      <c r="A38" s="38">
        <f>IF(Offerte!$A16="","","    "&amp;CHAR(123)&amp;CHAR(34)&amp;"bidderId"&amp;CHAR(34)&amp;": "&amp;CHAR(34)&amp;SUBSTITUTE(Offerte!$A16,CHAR(34),"'")&amp;CHAR(34)&amp;", "&amp;CHAR(34)&amp;"bidderName"&amp;CHAR(34)&amp;": "&amp;CHAR(34)&amp;SUBSTITUTE(Offerte!$B16,CHAR(34),"'")&amp;CHAR(34)&amp;", "&amp;CHAR(34)&amp;"lotId"&amp;CHAR(34)&amp;": "&amp;CHAR(34)&amp;SUBSTITUTE(Offerte!$C16,CHAR(34),"'")&amp;CHAR(34)&amp;", "&amp;CHAR(34)&amp;"enabled"&amp;CHAR(34)&amp;": "&amp;IF(IFERROR(Offerte!$D16*1,IFERROR(NUMBERVALUE(Offerte!$D16,".",","),IFERROR(NUMBERVALUE(Offerte!$D16,",","."),0)))=1,"true","false")&amp;", "&amp;CHAR(34)&amp;"technicalRaw"&amp;CHAR(34)&amp;": "&amp;SUBSTITUTE(TRIM(ROUND(IFERROR(Offerte!$E16*1,IFERROR(NUMBERVALUE(Offerte!$E16,".",","),IFERROR(NUMBERVALUE(Offerte!$E16,",","."),0))),4)&amp;""),",",".")&amp;", "&amp;CHAR(34)&amp;"discount"&amp;CHAR(34)&amp;": "&amp;SUBSTITUTE(TRIM(ROUND(IFERROR(Offerte!$F16*1,IFERROR(NUMBERVALUE(Offerte!$F16,".",","),IFERROR(NUMBERVALUE(Offerte!$F16,",","."),0))),4)&amp;""),",",".")&amp;CHAR(125)&amp;IF(COUNTA(Offerte!$A17:$A$200)&gt;0,",",""))</f>
        <v/>
      </c>
    </row>
    <row r="39">
      <c r="A39" s="38">
        <f>IF(Offerte!$A17="","","    "&amp;CHAR(123)&amp;CHAR(34)&amp;"bidderId"&amp;CHAR(34)&amp;": "&amp;CHAR(34)&amp;SUBSTITUTE(Offerte!$A17,CHAR(34),"'")&amp;CHAR(34)&amp;", "&amp;CHAR(34)&amp;"bidderName"&amp;CHAR(34)&amp;": "&amp;CHAR(34)&amp;SUBSTITUTE(Offerte!$B17,CHAR(34),"'")&amp;CHAR(34)&amp;", "&amp;CHAR(34)&amp;"lotId"&amp;CHAR(34)&amp;": "&amp;CHAR(34)&amp;SUBSTITUTE(Offerte!$C17,CHAR(34),"'")&amp;CHAR(34)&amp;", "&amp;CHAR(34)&amp;"enabled"&amp;CHAR(34)&amp;": "&amp;IF(IFERROR(Offerte!$D17*1,IFERROR(NUMBERVALUE(Offerte!$D17,".",","),IFERROR(NUMBERVALUE(Offerte!$D17,",","."),0)))=1,"true","false")&amp;", "&amp;CHAR(34)&amp;"technicalRaw"&amp;CHAR(34)&amp;": "&amp;SUBSTITUTE(TRIM(ROUND(IFERROR(Offerte!$E17*1,IFERROR(NUMBERVALUE(Offerte!$E17,".",","),IFERROR(NUMBERVALUE(Offerte!$E17,",","."),0))),4)&amp;""),",",".")&amp;", "&amp;CHAR(34)&amp;"discount"&amp;CHAR(34)&amp;": "&amp;SUBSTITUTE(TRIM(ROUND(IFERROR(Offerte!$F17*1,IFERROR(NUMBERVALUE(Offerte!$F17,".",","),IFERROR(NUMBERVALUE(Offerte!$F17,",","."),0))),4)&amp;""),",",".")&amp;CHAR(125)&amp;IF(COUNTA(Offerte!$A18:$A$200)&gt;0,",",""))</f>
        <v/>
      </c>
    </row>
    <row r="40">
      <c r="A40" s="38">
        <f>IF(Offerte!$A18="","","    "&amp;CHAR(123)&amp;CHAR(34)&amp;"bidderId"&amp;CHAR(34)&amp;": "&amp;CHAR(34)&amp;SUBSTITUTE(Offerte!$A18,CHAR(34),"'")&amp;CHAR(34)&amp;", "&amp;CHAR(34)&amp;"bidderName"&amp;CHAR(34)&amp;": "&amp;CHAR(34)&amp;SUBSTITUTE(Offerte!$B18,CHAR(34),"'")&amp;CHAR(34)&amp;", "&amp;CHAR(34)&amp;"lotId"&amp;CHAR(34)&amp;": "&amp;CHAR(34)&amp;SUBSTITUTE(Offerte!$C18,CHAR(34),"'")&amp;CHAR(34)&amp;", "&amp;CHAR(34)&amp;"enabled"&amp;CHAR(34)&amp;": "&amp;IF(IFERROR(Offerte!$D18*1,IFERROR(NUMBERVALUE(Offerte!$D18,".",","),IFERROR(NUMBERVALUE(Offerte!$D18,",","."),0)))=1,"true","false")&amp;", "&amp;CHAR(34)&amp;"technicalRaw"&amp;CHAR(34)&amp;": "&amp;SUBSTITUTE(TRIM(ROUND(IFERROR(Offerte!$E18*1,IFERROR(NUMBERVALUE(Offerte!$E18,".",","),IFERROR(NUMBERVALUE(Offerte!$E18,",","."),0))),4)&amp;""),",",".")&amp;", "&amp;CHAR(34)&amp;"discount"&amp;CHAR(34)&amp;": "&amp;SUBSTITUTE(TRIM(ROUND(IFERROR(Offerte!$F18*1,IFERROR(NUMBERVALUE(Offerte!$F18,".",","),IFERROR(NUMBERVALUE(Offerte!$F18,",","."),0))),4)&amp;""),",",".")&amp;CHAR(125)&amp;IF(COUNTA(Offerte!$A19:$A$200)&gt;0,",",""))</f>
        <v/>
      </c>
    </row>
    <row r="41">
      <c r="A41" s="38">
        <f>IF(Offerte!$A19="","","    "&amp;CHAR(123)&amp;CHAR(34)&amp;"bidderId"&amp;CHAR(34)&amp;": "&amp;CHAR(34)&amp;SUBSTITUTE(Offerte!$A19,CHAR(34),"'")&amp;CHAR(34)&amp;", "&amp;CHAR(34)&amp;"bidderName"&amp;CHAR(34)&amp;": "&amp;CHAR(34)&amp;SUBSTITUTE(Offerte!$B19,CHAR(34),"'")&amp;CHAR(34)&amp;", "&amp;CHAR(34)&amp;"lotId"&amp;CHAR(34)&amp;": "&amp;CHAR(34)&amp;SUBSTITUTE(Offerte!$C19,CHAR(34),"'")&amp;CHAR(34)&amp;", "&amp;CHAR(34)&amp;"enabled"&amp;CHAR(34)&amp;": "&amp;IF(IFERROR(Offerte!$D19*1,IFERROR(NUMBERVALUE(Offerte!$D19,".",","),IFERROR(NUMBERVALUE(Offerte!$D19,",","."),0)))=1,"true","false")&amp;", "&amp;CHAR(34)&amp;"technicalRaw"&amp;CHAR(34)&amp;": "&amp;SUBSTITUTE(TRIM(ROUND(IFERROR(Offerte!$E19*1,IFERROR(NUMBERVALUE(Offerte!$E19,".",","),IFERROR(NUMBERVALUE(Offerte!$E19,",","."),0))),4)&amp;""),",",".")&amp;", "&amp;CHAR(34)&amp;"discount"&amp;CHAR(34)&amp;": "&amp;SUBSTITUTE(TRIM(ROUND(IFERROR(Offerte!$F19*1,IFERROR(NUMBERVALUE(Offerte!$F19,".",","),IFERROR(NUMBERVALUE(Offerte!$F19,",","."),0))),4)&amp;""),",",".")&amp;CHAR(125)&amp;IF(COUNTA(Offerte!$A20:$A$200)&gt;0,",",""))</f>
        <v/>
      </c>
    </row>
    <row r="42">
      <c r="A42" s="38">
        <f>IF(Offerte!$A20="","","    "&amp;CHAR(123)&amp;CHAR(34)&amp;"bidderId"&amp;CHAR(34)&amp;": "&amp;CHAR(34)&amp;SUBSTITUTE(Offerte!$A20,CHAR(34),"'")&amp;CHAR(34)&amp;", "&amp;CHAR(34)&amp;"bidderName"&amp;CHAR(34)&amp;": "&amp;CHAR(34)&amp;SUBSTITUTE(Offerte!$B20,CHAR(34),"'")&amp;CHAR(34)&amp;", "&amp;CHAR(34)&amp;"lotId"&amp;CHAR(34)&amp;": "&amp;CHAR(34)&amp;SUBSTITUTE(Offerte!$C20,CHAR(34),"'")&amp;CHAR(34)&amp;", "&amp;CHAR(34)&amp;"enabled"&amp;CHAR(34)&amp;": "&amp;IF(IFERROR(Offerte!$D20*1,IFERROR(NUMBERVALUE(Offerte!$D20,".",","),IFERROR(NUMBERVALUE(Offerte!$D20,",","."),0)))=1,"true","false")&amp;", "&amp;CHAR(34)&amp;"technicalRaw"&amp;CHAR(34)&amp;": "&amp;SUBSTITUTE(TRIM(ROUND(IFERROR(Offerte!$E20*1,IFERROR(NUMBERVALUE(Offerte!$E20,".",","),IFERROR(NUMBERVALUE(Offerte!$E20,",","."),0))),4)&amp;""),",",".")&amp;", "&amp;CHAR(34)&amp;"discount"&amp;CHAR(34)&amp;": "&amp;SUBSTITUTE(TRIM(ROUND(IFERROR(Offerte!$F20*1,IFERROR(NUMBERVALUE(Offerte!$F20,".",","),IFERROR(NUMBERVALUE(Offerte!$F20,",","."),0))),4)&amp;""),",",".")&amp;CHAR(125)&amp;IF(COUNTA(Offerte!$A21:$A$200)&gt;0,",",""))</f>
        <v/>
      </c>
    </row>
    <row r="43">
      <c r="A43" s="38">
        <f>IF(Offerte!$A21="","","    "&amp;CHAR(123)&amp;CHAR(34)&amp;"bidderId"&amp;CHAR(34)&amp;": "&amp;CHAR(34)&amp;SUBSTITUTE(Offerte!$A21,CHAR(34),"'")&amp;CHAR(34)&amp;", "&amp;CHAR(34)&amp;"bidderName"&amp;CHAR(34)&amp;": "&amp;CHAR(34)&amp;SUBSTITUTE(Offerte!$B21,CHAR(34),"'")&amp;CHAR(34)&amp;", "&amp;CHAR(34)&amp;"lotId"&amp;CHAR(34)&amp;": "&amp;CHAR(34)&amp;SUBSTITUTE(Offerte!$C21,CHAR(34),"'")&amp;CHAR(34)&amp;", "&amp;CHAR(34)&amp;"enabled"&amp;CHAR(34)&amp;": "&amp;IF(IFERROR(Offerte!$D21*1,IFERROR(NUMBERVALUE(Offerte!$D21,".",","),IFERROR(NUMBERVALUE(Offerte!$D21,",","."),0)))=1,"true","false")&amp;", "&amp;CHAR(34)&amp;"technicalRaw"&amp;CHAR(34)&amp;": "&amp;SUBSTITUTE(TRIM(ROUND(IFERROR(Offerte!$E21*1,IFERROR(NUMBERVALUE(Offerte!$E21,".",","),IFERROR(NUMBERVALUE(Offerte!$E21,",","."),0))),4)&amp;""),",",".")&amp;", "&amp;CHAR(34)&amp;"discount"&amp;CHAR(34)&amp;": "&amp;SUBSTITUTE(TRIM(ROUND(IFERROR(Offerte!$F21*1,IFERROR(NUMBERVALUE(Offerte!$F21,".",","),IFERROR(NUMBERVALUE(Offerte!$F21,",","."),0))),4)&amp;""),",",".")&amp;CHAR(125)&amp;IF(COUNTA(Offerte!$A22:$A$200)&gt;0,",",""))</f>
        <v/>
      </c>
    </row>
    <row r="44">
      <c r="A44" s="38">
        <f>IF(Offerte!$A22="","","    "&amp;CHAR(123)&amp;CHAR(34)&amp;"bidderId"&amp;CHAR(34)&amp;": "&amp;CHAR(34)&amp;SUBSTITUTE(Offerte!$A22,CHAR(34),"'")&amp;CHAR(34)&amp;", "&amp;CHAR(34)&amp;"bidderName"&amp;CHAR(34)&amp;": "&amp;CHAR(34)&amp;SUBSTITUTE(Offerte!$B22,CHAR(34),"'")&amp;CHAR(34)&amp;", "&amp;CHAR(34)&amp;"lotId"&amp;CHAR(34)&amp;": "&amp;CHAR(34)&amp;SUBSTITUTE(Offerte!$C22,CHAR(34),"'")&amp;CHAR(34)&amp;", "&amp;CHAR(34)&amp;"enabled"&amp;CHAR(34)&amp;": "&amp;IF(IFERROR(Offerte!$D22*1,IFERROR(NUMBERVALUE(Offerte!$D22,".",","),IFERROR(NUMBERVALUE(Offerte!$D22,",","."),0)))=1,"true","false")&amp;", "&amp;CHAR(34)&amp;"technicalRaw"&amp;CHAR(34)&amp;": "&amp;SUBSTITUTE(TRIM(ROUND(IFERROR(Offerte!$E22*1,IFERROR(NUMBERVALUE(Offerte!$E22,".",","),IFERROR(NUMBERVALUE(Offerte!$E22,",","."),0))),4)&amp;""),",",".")&amp;", "&amp;CHAR(34)&amp;"discount"&amp;CHAR(34)&amp;": "&amp;SUBSTITUTE(TRIM(ROUND(IFERROR(Offerte!$F22*1,IFERROR(NUMBERVALUE(Offerte!$F22,".",","),IFERROR(NUMBERVALUE(Offerte!$F22,",","."),0))),4)&amp;""),",",".")&amp;CHAR(125)&amp;IF(COUNTA(Offerte!$A23:$A$200)&gt;0,",",""))</f>
        <v/>
      </c>
    </row>
    <row r="45">
      <c r="A45" s="38">
        <f>IF(Offerte!$A23="","","    "&amp;CHAR(123)&amp;CHAR(34)&amp;"bidderId"&amp;CHAR(34)&amp;": "&amp;CHAR(34)&amp;SUBSTITUTE(Offerte!$A23,CHAR(34),"'")&amp;CHAR(34)&amp;", "&amp;CHAR(34)&amp;"bidderName"&amp;CHAR(34)&amp;": "&amp;CHAR(34)&amp;SUBSTITUTE(Offerte!$B23,CHAR(34),"'")&amp;CHAR(34)&amp;", "&amp;CHAR(34)&amp;"lotId"&amp;CHAR(34)&amp;": "&amp;CHAR(34)&amp;SUBSTITUTE(Offerte!$C23,CHAR(34),"'")&amp;CHAR(34)&amp;", "&amp;CHAR(34)&amp;"enabled"&amp;CHAR(34)&amp;": "&amp;IF(IFERROR(Offerte!$D23*1,IFERROR(NUMBERVALUE(Offerte!$D23,".",","),IFERROR(NUMBERVALUE(Offerte!$D23,",","."),0)))=1,"true","false")&amp;", "&amp;CHAR(34)&amp;"technicalRaw"&amp;CHAR(34)&amp;": "&amp;SUBSTITUTE(TRIM(ROUND(IFERROR(Offerte!$E23*1,IFERROR(NUMBERVALUE(Offerte!$E23,".",","),IFERROR(NUMBERVALUE(Offerte!$E23,",","."),0))),4)&amp;""),",",".")&amp;", "&amp;CHAR(34)&amp;"discount"&amp;CHAR(34)&amp;": "&amp;SUBSTITUTE(TRIM(ROUND(IFERROR(Offerte!$F23*1,IFERROR(NUMBERVALUE(Offerte!$F23,".",","),IFERROR(NUMBERVALUE(Offerte!$F23,",","."),0))),4)&amp;""),",",".")&amp;CHAR(125)&amp;IF(COUNTA(Offerte!$A24:$A$200)&gt;0,",",""))</f>
        <v/>
      </c>
    </row>
    <row r="46">
      <c r="A46" s="38">
        <f>IF(Offerte!$A24="","","    "&amp;CHAR(123)&amp;CHAR(34)&amp;"bidderId"&amp;CHAR(34)&amp;": "&amp;CHAR(34)&amp;SUBSTITUTE(Offerte!$A24,CHAR(34),"'")&amp;CHAR(34)&amp;", "&amp;CHAR(34)&amp;"bidderName"&amp;CHAR(34)&amp;": "&amp;CHAR(34)&amp;SUBSTITUTE(Offerte!$B24,CHAR(34),"'")&amp;CHAR(34)&amp;", "&amp;CHAR(34)&amp;"lotId"&amp;CHAR(34)&amp;": "&amp;CHAR(34)&amp;SUBSTITUTE(Offerte!$C24,CHAR(34),"'")&amp;CHAR(34)&amp;", "&amp;CHAR(34)&amp;"enabled"&amp;CHAR(34)&amp;": "&amp;IF(IFERROR(Offerte!$D24*1,IFERROR(NUMBERVALUE(Offerte!$D24,".",","),IFERROR(NUMBERVALUE(Offerte!$D24,",","."),0)))=1,"true","false")&amp;", "&amp;CHAR(34)&amp;"technicalRaw"&amp;CHAR(34)&amp;": "&amp;SUBSTITUTE(TRIM(ROUND(IFERROR(Offerte!$E24*1,IFERROR(NUMBERVALUE(Offerte!$E24,".",","),IFERROR(NUMBERVALUE(Offerte!$E24,",","."),0))),4)&amp;""),",",".")&amp;", "&amp;CHAR(34)&amp;"discount"&amp;CHAR(34)&amp;": "&amp;SUBSTITUTE(TRIM(ROUND(IFERROR(Offerte!$F24*1,IFERROR(NUMBERVALUE(Offerte!$F24,".",","),IFERROR(NUMBERVALUE(Offerte!$F24,",","."),0))),4)&amp;""),",",".")&amp;CHAR(125)&amp;IF(COUNTA(Offerte!$A25:$A$200)&gt;0,",",""))</f>
        <v/>
      </c>
    </row>
    <row r="47">
      <c r="A47" s="38">
        <f>IF(Offerte!$A25="","","    "&amp;CHAR(123)&amp;CHAR(34)&amp;"bidderId"&amp;CHAR(34)&amp;": "&amp;CHAR(34)&amp;SUBSTITUTE(Offerte!$A25,CHAR(34),"'")&amp;CHAR(34)&amp;", "&amp;CHAR(34)&amp;"bidderName"&amp;CHAR(34)&amp;": "&amp;CHAR(34)&amp;SUBSTITUTE(Offerte!$B25,CHAR(34),"'")&amp;CHAR(34)&amp;", "&amp;CHAR(34)&amp;"lotId"&amp;CHAR(34)&amp;": "&amp;CHAR(34)&amp;SUBSTITUTE(Offerte!$C25,CHAR(34),"'")&amp;CHAR(34)&amp;", "&amp;CHAR(34)&amp;"enabled"&amp;CHAR(34)&amp;": "&amp;IF(IFERROR(Offerte!$D25*1,IFERROR(NUMBERVALUE(Offerte!$D25,".",","),IFERROR(NUMBERVALUE(Offerte!$D25,",","."),0)))=1,"true","false")&amp;", "&amp;CHAR(34)&amp;"technicalRaw"&amp;CHAR(34)&amp;": "&amp;SUBSTITUTE(TRIM(ROUND(IFERROR(Offerte!$E25*1,IFERROR(NUMBERVALUE(Offerte!$E25,".",","),IFERROR(NUMBERVALUE(Offerte!$E25,",","."),0))),4)&amp;""),",",".")&amp;", "&amp;CHAR(34)&amp;"discount"&amp;CHAR(34)&amp;": "&amp;SUBSTITUTE(TRIM(ROUND(IFERROR(Offerte!$F25*1,IFERROR(NUMBERVALUE(Offerte!$F25,".",","),IFERROR(NUMBERVALUE(Offerte!$F25,",","."),0))),4)&amp;""),",",".")&amp;CHAR(125)&amp;IF(COUNTA(Offerte!$A26:$A$200)&gt;0,",",""))</f>
        <v/>
      </c>
    </row>
    <row r="48">
      <c r="A48" s="38">
        <f>IF(Offerte!$A26="","","    "&amp;CHAR(123)&amp;CHAR(34)&amp;"bidderId"&amp;CHAR(34)&amp;": "&amp;CHAR(34)&amp;SUBSTITUTE(Offerte!$A26,CHAR(34),"'")&amp;CHAR(34)&amp;", "&amp;CHAR(34)&amp;"bidderName"&amp;CHAR(34)&amp;": "&amp;CHAR(34)&amp;SUBSTITUTE(Offerte!$B26,CHAR(34),"'")&amp;CHAR(34)&amp;", "&amp;CHAR(34)&amp;"lotId"&amp;CHAR(34)&amp;": "&amp;CHAR(34)&amp;SUBSTITUTE(Offerte!$C26,CHAR(34),"'")&amp;CHAR(34)&amp;", "&amp;CHAR(34)&amp;"enabled"&amp;CHAR(34)&amp;": "&amp;IF(IFERROR(Offerte!$D26*1,IFERROR(NUMBERVALUE(Offerte!$D26,".",","),IFERROR(NUMBERVALUE(Offerte!$D26,",","."),0)))=1,"true","false")&amp;", "&amp;CHAR(34)&amp;"technicalRaw"&amp;CHAR(34)&amp;": "&amp;SUBSTITUTE(TRIM(ROUND(IFERROR(Offerte!$E26*1,IFERROR(NUMBERVALUE(Offerte!$E26,".",","),IFERROR(NUMBERVALUE(Offerte!$E26,",","."),0))),4)&amp;""),",",".")&amp;", "&amp;CHAR(34)&amp;"discount"&amp;CHAR(34)&amp;": "&amp;SUBSTITUTE(TRIM(ROUND(IFERROR(Offerte!$F26*1,IFERROR(NUMBERVALUE(Offerte!$F26,".",","),IFERROR(NUMBERVALUE(Offerte!$F26,",","."),0))),4)&amp;""),",",".")&amp;CHAR(125)&amp;IF(COUNTA(Offerte!$A27:$A$200)&gt;0,",",""))</f>
        <v/>
      </c>
    </row>
    <row r="49">
      <c r="A49" s="38">
        <f>IF(Offerte!$A27="","","    "&amp;CHAR(123)&amp;CHAR(34)&amp;"bidderId"&amp;CHAR(34)&amp;": "&amp;CHAR(34)&amp;SUBSTITUTE(Offerte!$A27,CHAR(34),"'")&amp;CHAR(34)&amp;", "&amp;CHAR(34)&amp;"bidderName"&amp;CHAR(34)&amp;": "&amp;CHAR(34)&amp;SUBSTITUTE(Offerte!$B27,CHAR(34),"'")&amp;CHAR(34)&amp;", "&amp;CHAR(34)&amp;"lotId"&amp;CHAR(34)&amp;": "&amp;CHAR(34)&amp;SUBSTITUTE(Offerte!$C27,CHAR(34),"'")&amp;CHAR(34)&amp;", "&amp;CHAR(34)&amp;"enabled"&amp;CHAR(34)&amp;": "&amp;IF(IFERROR(Offerte!$D27*1,IFERROR(NUMBERVALUE(Offerte!$D27,".",","),IFERROR(NUMBERVALUE(Offerte!$D27,",","."),0)))=1,"true","false")&amp;", "&amp;CHAR(34)&amp;"technicalRaw"&amp;CHAR(34)&amp;": "&amp;SUBSTITUTE(TRIM(ROUND(IFERROR(Offerte!$E27*1,IFERROR(NUMBERVALUE(Offerte!$E27,".",","),IFERROR(NUMBERVALUE(Offerte!$E27,",","."),0))),4)&amp;""),",",".")&amp;", "&amp;CHAR(34)&amp;"discount"&amp;CHAR(34)&amp;": "&amp;SUBSTITUTE(TRIM(ROUND(IFERROR(Offerte!$F27*1,IFERROR(NUMBERVALUE(Offerte!$F27,".",","),IFERROR(NUMBERVALUE(Offerte!$F27,",","."),0))),4)&amp;""),",",".")&amp;CHAR(125)&amp;IF(COUNTA(Offerte!$A28:$A$200)&gt;0,",",""))</f>
        <v/>
      </c>
    </row>
    <row r="50">
      <c r="A50" s="38">
        <f>IF(Offerte!$A28="","","    "&amp;CHAR(123)&amp;CHAR(34)&amp;"bidderId"&amp;CHAR(34)&amp;": "&amp;CHAR(34)&amp;SUBSTITUTE(Offerte!$A28,CHAR(34),"'")&amp;CHAR(34)&amp;", "&amp;CHAR(34)&amp;"bidderName"&amp;CHAR(34)&amp;": "&amp;CHAR(34)&amp;SUBSTITUTE(Offerte!$B28,CHAR(34),"'")&amp;CHAR(34)&amp;", "&amp;CHAR(34)&amp;"lotId"&amp;CHAR(34)&amp;": "&amp;CHAR(34)&amp;SUBSTITUTE(Offerte!$C28,CHAR(34),"'")&amp;CHAR(34)&amp;", "&amp;CHAR(34)&amp;"enabled"&amp;CHAR(34)&amp;": "&amp;IF(IFERROR(Offerte!$D28*1,IFERROR(NUMBERVALUE(Offerte!$D28,".",","),IFERROR(NUMBERVALUE(Offerte!$D28,",","."),0)))=1,"true","false")&amp;", "&amp;CHAR(34)&amp;"technicalRaw"&amp;CHAR(34)&amp;": "&amp;SUBSTITUTE(TRIM(ROUND(IFERROR(Offerte!$E28*1,IFERROR(NUMBERVALUE(Offerte!$E28,".",","),IFERROR(NUMBERVALUE(Offerte!$E28,",","."),0))),4)&amp;""),",",".")&amp;", "&amp;CHAR(34)&amp;"discount"&amp;CHAR(34)&amp;": "&amp;SUBSTITUTE(TRIM(ROUND(IFERROR(Offerte!$F28*1,IFERROR(NUMBERVALUE(Offerte!$F28,".",","),IFERROR(NUMBERVALUE(Offerte!$F28,",","."),0))),4)&amp;""),",",".")&amp;CHAR(125)&amp;IF(COUNTA(Offerte!$A29:$A$200)&gt;0,",",""))</f>
        <v/>
      </c>
    </row>
    <row r="51">
      <c r="A51" s="38">
        <f>IF(Offerte!$A29="","","    "&amp;CHAR(123)&amp;CHAR(34)&amp;"bidderId"&amp;CHAR(34)&amp;": "&amp;CHAR(34)&amp;SUBSTITUTE(Offerte!$A29,CHAR(34),"'")&amp;CHAR(34)&amp;", "&amp;CHAR(34)&amp;"bidderName"&amp;CHAR(34)&amp;": "&amp;CHAR(34)&amp;SUBSTITUTE(Offerte!$B29,CHAR(34),"'")&amp;CHAR(34)&amp;", "&amp;CHAR(34)&amp;"lotId"&amp;CHAR(34)&amp;": "&amp;CHAR(34)&amp;SUBSTITUTE(Offerte!$C29,CHAR(34),"'")&amp;CHAR(34)&amp;", "&amp;CHAR(34)&amp;"enabled"&amp;CHAR(34)&amp;": "&amp;IF(IFERROR(Offerte!$D29*1,IFERROR(NUMBERVALUE(Offerte!$D29,".",","),IFERROR(NUMBERVALUE(Offerte!$D29,",","."),0)))=1,"true","false")&amp;", "&amp;CHAR(34)&amp;"technicalRaw"&amp;CHAR(34)&amp;": "&amp;SUBSTITUTE(TRIM(ROUND(IFERROR(Offerte!$E29*1,IFERROR(NUMBERVALUE(Offerte!$E29,".",","),IFERROR(NUMBERVALUE(Offerte!$E29,",","."),0))),4)&amp;""),",",".")&amp;", "&amp;CHAR(34)&amp;"discount"&amp;CHAR(34)&amp;": "&amp;SUBSTITUTE(TRIM(ROUND(IFERROR(Offerte!$F29*1,IFERROR(NUMBERVALUE(Offerte!$F29,".",","),IFERROR(NUMBERVALUE(Offerte!$F29,",","."),0))),4)&amp;""),",",".")&amp;CHAR(125)&amp;IF(COUNTA(Offerte!$A30:$A$200)&gt;0,",",""))</f>
        <v/>
      </c>
    </row>
    <row r="52">
      <c r="A52" s="38">
        <f>IF(Offerte!$A30="","","    "&amp;CHAR(123)&amp;CHAR(34)&amp;"bidderId"&amp;CHAR(34)&amp;": "&amp;CHAR(34)&amp;SUBSTITUTE(Offerte!$A30,CHAR(34),"'")&amp;CHAR(34)&amp;", "&amp;CHAR(34)&amp;"bidderName"&amp;CHAR(34)&amp;": "&amp;CHAR(34)&amp;SUBSTITUTE(Offerte!$B30,CHAR(34),"'")&amp;CHAR(34)&amp;", "&amp;CHAR(34)&amp;"lotId"&amp;CHAR(34)&amp;": "&amp;CHAR(34)&amp;SUBSTITUTE(Offerte!$C30,CHAR(34),"'")&amp;CHAR(34)&amp;", "&amp;CHAR(34)&amp;"enabled"&amp;CHAR(34)&amp;": "&amp;IF(IFERROR(Offerte!$D30*1,IFERROR(NUMBERVALUE(Offerte!$D30,".",","),IFERROR(NUMBERVALUE(Offerte!$D30,",","."),0)))=1,"true","false")&amp;", "&amp;CHAR(34)&amp;"technicalRaw"&amp;CHAR(34)&amp;": "&amp;SUBSTITUTE(TRIM(ROUND(IFERROR(Offerte!$E30*1,IFERROR(NUMBERVALUE(Offerte!$E30,".",","),IFERROR(NUMBERVALUE(Offerte!$E30,",","."),0))),4)&amp;""),",",".")&amp;", "&amp;CHAR(34)&amp;"discount"&amp;CHAR(34)&amp;": "&amp;SUBSTITUTE(TRIM(ROUND(IFERROR(Offerte!$F30*1,IFERROR(NUMBERVALUE(Offerte!$F30,".",","),IFERROR(NUMBERVALUE(Offerte!$F30,",","."),0))),4)&amp;""),",",".")&amp;CHAR(125)&amp;IF(COUNTA(Offerte!$A31:$A$200)&gt;0,",",""))</f>
        <v/>
      </c>
    </row>
    <row r="53">
      <c r="A53" s="38">
        <f>IF(Offerte!$A31="","","    "&amp;CHAR(123)&amp;CHAR(34)&amp;"bidderId"&amp;CHAR(34)&amp;": "&amp;CHAR(34)&amp;SUBSTITUTE(Offerte!$A31,CHAR(34),"'")&amp;CHAR(34)&amp;", "&amp;CHAR(34)&amp;"bidderName"&amp;CHAR(34)&amp;": "&amp;CHAR(34)&amp;SUBSTITUTE(Offerte!$B31,CHAR(34),"'")&amp;CHAR(34)&amp;", "&amp;CHAR(34)&amp;"lotId"&amp;CHAR(34)&amp;": "&amp;CHAR(34)&amp;SUBSTITUTE(Offerte!$C31,CHAR(34),"'")&amp;CHAR(34)&amp;", "&amp;CHAR(34)&amp;"enabled"&amp;CHAR(34)&amp;": "&amp;IF(IFERROR(Offerte!$D31*1,IFERROR(NUMBERVALUE(Offerte!$D31,".",","),IFERROR(NUMBERVALUE(Offerte!$D31,",","."),0)))=1,"true","false")&amp;", "&amp;CHAR(34)&amp;"technicalRaw"&amp;CHAR(34)&amp;": "&amp;SUBSTITUTE(TRIM(ROUND(IFERROR(Offerte!$E31*1,IFERROR(NUMBERVALUE(Offerte!$E31,".",","),IFERROR(NUMBERVALUE(Offerte!$E31,",","."),0))),4)&amp;""),",",".")&amp;", "&amp;CHAR(34)&amp;"discount"&amp;CHAR(34)&amp;": "&amp;SUBSTITUTE(TRIM(ROUND(IFERROR(Offerte!$F31*1,IFERROR(NUMBERVALUE(Offerte!$F31,".",","),IFERROR(NUMBERVALUE(Offerte!$F31,",","."),0))),4)&amp;""),",",".")&amp;CHAR(125)&amp;IF(COUNTA(Offerte!$A32:$A$200)&gt;0,",",""))</f>
        <v/>
      </c>
    </row>
    <row r="54">
      <c r="A54" s="38">
        <f>IF(Offerte!$A32="","","    "&amp;CHAR(123)&amp;CHAR(34)&amp;"bidderId"&amp;CHAR(34)&amp;": "&amp;CHAR(34)&amp;SUBSTITUTE(Offerte!$A32,CHAR(34),"'")&amp;CHAR(34)&amp;", "&amp;CHAR(34)&amp;"bidderName"&amp;CHAR(34)&amp;": "&amp;CHAR(34)&amp;SUBSTITUTE(Offerte!$B32,CHAR(34),"'")&amp;CHAR(34)&amp;", "&amp;CHAR(34)&amp;"lotId"&amp;CHAR(34)&amp;": "&amp;CHAR(34)&amp;SUBSTITUTE(Offerte!$C32,CHAR(34),"'")&amp;CHAR(34)&amp;", "&amp;CHAR(34)&amp;"enabled"&amp;CHAR(34)&amp;": "&amp;IF(IFERROR(Offerte!$D32*1,IFERROR(NUMBERVALUE(Offerte!$D32,".",","),IFERROR(NUMBERVALUE(Offerte!$D32,",","."),0)))=1,"true","false")&amp;", "&amp;CHAR(34)&amp;"technicalRaw"&amp;CHAR(34)&amp;": "&amp;SUBSTITUTE(TRIM(ROUND(IFERROR(Offerte!$E32*1,IFERROR(NUMBERVALUE(Offerte!$E32,".",","),IFERROR(NUMBERVALUE(Offerte!$E32,",","."),0))),4)&amp;""),",",".")&amp;", "&amp;CHAR(34)&amp;"discount"&amp;CHAR(34)&amp;": "&amp;SUBSTITUTE(TRIM(ROUND(IFERROR(Offerte!$F32*1,IFERROR(NUMBERVALUE(Offerte!$F32,".",","),IFERROR(NUMBERVALUE(Offerte!$F32,",","."),0))),4)&amp;""),",",".")&amp;CHAR(125)&amp;IF(COUNTA(Offerte!$A33:$A$200)&gt;0,",",""))</f>
        <v/>
      </c>
    </row>
    <row r="55">
      <c r="A55" s="38">
        <f>IF(Offerte!$A33="","","    "&amp;CHAR(123)&amp;CHAR(34)&amp;"bidderId"&amp;CHAR(34)&amp;": "&amp;CHAR(34)&amp;SUBSTITUTE(Offerte!$A33,CHAR(34),"'")&amp;CHAR(34)&amp;", "&amp;CHAR(34)&amp;"bidderName"&amp;CHAR(34)&amp;": "&amp;CHAR(34)&amp;SUBSTITUTE(Offerte!$B33,CHAR(34),"'")&amp;CHAR(34)&amp;", "&amp;CHAR(34)&amp;"lotId"&amp;CHAR(34)&amp;": "&amp;CHAR(34)&amp;SUBSTITUTE(Offerte!$C33,CHAR(34),"'")&amp;CHAR(34)&amp;", "&amp;CHAR(34)&amp;"enabled"&amp;CHAR(34)&amp;": "&amp;IF(IFERROR(Offerte!$D33*1,IFERROR(NUMBERVALUE(Offerte!$D33,".",","),IFERROR(NUMBERVALUE(Offerte!$D33,",","."),0)))=1,"true","false")&amp;", "&amp;CHAR(34)&amp;"technicalRaw"&amp;CHAR(34)&amp;": "&amp;SUBSTITUTE(TRIM(ROUND(IFERROR(Offerte!$E33*1,IFERROR(NUMBERVALUE(Offerte!$E33,".",","),IFERROR(NUMBERVALUE(Offerte!$E33,",","."),0))),4)&amp;""),",",".")&amp;", "&amp;CHAR(34)&amp;"discount"&amp;CHAR(34)&amp;": "&amp;SUBSTITUTE(TRIM(ROUND(IFERROR(Offerte!$F33*1,IFERROR(NUMBERVALUE(Offerte!$F33,".",","),IFERROR(NUMBERVALUE(Offerte!$F33,",","."),0))),4)&amp;""),",",".")&amp;CHAR(125)&amp;IF(COUNTA(Offerte!$A34:$A$200)&gt;0,",",""))</f>
        <v/>
      </c>
    </row>
    <row r="56">
      <c r="A56" s="38">
        <f>IF(Offerte!$A34="","","    "&amp;CHAR(123)&amp;CHAR(34)&amp;"bidderId"&amp;CHAR(34)&amp;": "&amp;CHAR(34)&amp;SUBSTITUTE(Offerte!$A34,CHAR(34),"'")&amp;CHAR(34)&amp;", "&amp;CHAR(34)&amp;"bidderName"&amp;CHAR(34)&amp;": "&amp;CHAR(34)&amp;SUBSTITUTE(Offerte!$B34,CHAR(34),"'")&amp;CHAR(34)&amp;", "&amp;CHAR(34)&amp;"lotId"&amp;CHAR(34)&amp;": "&amp;CHAR(34)&amp;SUBSTITUTE(Offerte!$C34,CHAR(34),"'")&amp;CHAR(34)&amp;", "&amp;CHAR(34)&amp;"enabled"&amp;CHAR(34)&amp;": "&amp;IF(IFERROR(Offerte!$D34*1,IFERROR(NUMBERVALUE(Offerte!$D34,".",","),IFERROR(NUMBERVALUE(Offerte!$D34,",","."),0)))=1,"true","false")&amp;", "&amp;CHAR(34)&amp;"technicalRaw"&amp;CHAR(34)&amp;": "&amp;SUBSTITUTE(TRIM(ROUND(IFERROR(Offerte!$E34*1,IFERROR(NUMBERVALUE(Offerte!$E34,".",","),IFERROR(NUMBERVALUE(Offerte!$E34,",","."),0))),4)&amp;""),",",".")&amp;", "&amp;CHAR(34)&amp;"discount"&amp;CHAR(34)&amp;": "&amp;SUBSTITUTE(TRIM(ROUND(IFERROR(Offerte!$F34*1,IFERROR(NUMBERVALUE(Offerte!$F34,".",","),IFERROR(NUMBERVALUE(Offerte!$F34,",","."),0))),4)&amp;""),",",".")&amp;CHAR(125)&amp;IF(COUNTA(Offerte!$A35:$A$200)&gt;0,",",""))</f>
        <v/>
      </c>
    </row>
    <row r="57">
      <c r="A57" s="38">
        <f>IF(Offerte!$A35="","","    "&amp;CHAR(123)&amp;CHAR(34)&amp;"bidderId"&amp;CHAR(34)&amp;": "&amp;CHAR(34)&amp;SUBSTITUTE(Offerte!$A35,CHAR(34),"'")&amp;CHAR(34)&amp;", "&amp;CHAR(34)&amp;"bidderName"&amp;CHAR(34)&amp;": "&amp;CHAR(34)&amp;SUBSTITUTE(Offerte!$B35,CHAR(34),"'")&amp;CHAR(34)&amp;", "&amp;CHAR(34)&amp;"lotId"&amp;CHAR(34)&amp;": "&amp;CHAR(34)&amp;SUBSTITUTE(Offerte!$C35,CHAR(34),"'")&amp;CHAR(34)&amp;", "&amp;CHAR(34)&amp;"enabled"&amp;CHAR(34)&amp;": "&amp;IF(IFERROR(Offerte!$D35*1,IFERROR(NUMBERVALUE(Offerte!$D35,".",","),IFERROR(NUMBERVALUE(Offerte!$D35,",","."),0)))=1,"true","false")&amp;", "&amp;CHAR(34)&amp;"technicalRaw"&amp;CHAR(34)&amp;": "&amp;SUBSTITUTE(TRIM(ROUND(IFERROR(Offerte!$E35*1,IFERROR(NUMBERVALUE(Offerte!$E35,".",","),IFERROR(NUMBERVALUE(Offerte!$E35,",","."),0))),4)&amp;""),",",".")&amp;", "&amp;CHAR(34)&amp;"discount"&amp;CHAR(34)&amp;": "&amp;SUBSTITUTE(TRIM(ROUND(IFERROR(Offerte!$F35*1,IFERROR(NUMBERVALUE(Offerte!$F35,".",","),IFERROR(NUMBERVALUE(Offerte!$F35,",","."),0))),4)&amp;""),",",".")&amp;CHAR(125)&amp;IF(COUNTA(Offerte!$A36:$A$200)&gt;0,",",""))</f>
        <v/>
      </c>
    </row>
    <row r="58">
      <c r="A58" s="38">
        <f>IF(Offerte!$A36="","","    "&amp;CHAR(123)&amp;CHAR(34)&amp;"bidderId"&amp;CHAR(34)&amp;": "&amp;CHAR(34)&amp;SUBSTITUTE(Offerte!$A36,CHAR(34),"'")&amp;CHAR(34)&amp;", "&amp;CHAR(34)&amp;"bidderName"&amp;CHAR(34)&amp;": "&amp;CHAR(34)&amp;SUBSTITUTE(Offerte!$B36,CHAR(34),"'")&amp;CHAR(34)&amp;", "&amp;CHAR(34)&amp;"lotId"&amp;CHAR(34)&amp;": "&amp;CHAR(34)&amp;SUBSTITUTE(Offerte!$C36,CHAR(34),"'")&amp;CHAR(34)&amp;", "&amp;CHAR(34)&amp;"enabled"&amp;CHAR(34)&amp;": "&amp;IF(IFERROR(Offerte!$D36*1,IFERROR(NUMBERVALUE(Offerte!$D36,".",","),IFERROR(NUMBERVALUE(Offerte!$D36,",","."),0)))=1,"true","false")&amp;", "&amp;CHAR(34)&amp;"technicalRaw"&amp;CHAR(34)&amp;": "&amp;SUBSTITUTE(TRIM(ROUND(IFERROR(Offerte!$E36*1,IFERROR(NUMBERVALUE(Offerte!$E36,".",","),IFERROR(NUMBERVALUE(Offerte!$E36,",","."),0))),4)&amp;""),",",".")&amp;", "&amp;CHAR(34)&amp;"discount"&amp;CHAR(34)&amp;": "&amp;SUBSTITUTE(TRIM(ROUND(IFERROR(Offerte!$F36*1,IFERROR(NUMBERVALUE(Offerte!$F36,".",","),IFERROR(NUMBERVALUE(Offerte!$F36,",","."),0))),4)&amp;""),",",".")&amp;CHAR(125)&amp;IF(COUNTA(Offerte!$A37:$A$200)&gt;0,",",""))</f>
        <v/>
      </c>
    </row>
    <row r="59">
      <c r="A59" s="38">
        <f>IF(Offerte!$A37="","","    "&amp;CHAR(123)&amp;CHAR(34)&amp;"bidderId"&amp;CHAR(34)&amp;": "&amp;CHAR(34)&amp;SUBSTITUTE(Offerte!$A37,CHAR(34),"'")&amp;CHAR(34)&amp;", "&amp;CHAR(34)&amp;"bidderName"&amp;CHAR(34)&amp;": "&amp;CHAR(34)&amp;SUBSTITUTE(Offerte!$B37,CHAR(34),"'")&amp;CHAR(34)&amp;", "&amp;CHAR(34)&amp;"lotId"&amp;CHAR(34)&amp;": "&amp;CHAR(34)&amp;SUBSTITUTE(Offerte!$C37,CHAR(34),"'")&amp;CHAR(34)&amp;", "&amp;CHAR(34)&amp;"enabled"&amp;CHAR(34)&amp;": "&amp;IF(IFERROR(Offerte!$D37*1,IFERROR(NUMBERVALUE(Offerte!$D37,".",","),IFERROR(NUMBERVALUE(Offerte!$D37,",","."),0)))=1,"true","false")&amp;", "&amp;CHAR(34)&amp;"technicalRaw"&amp;CHAR(34)&amp;": "&amp;SUBSTITUTE(TRIM(ROUND(IFERROR(Offerte!$E37*1,IFERROR(NUMBERVALUE(Offerte!$E37,".",","),IFERROR(NUMBERVALUE(Offerte!$E37,",","."),0))),4)&amp;""),",",".")&amp;", "&amp;CHAR(34)&amp;"discount"&amp;CHAR(34)&amp;": "&amp;SUBSTITUTE(TRIM(ROUND(IFERROR(Offerte!$F37*1,IFERROR(NUMBERVALUE(Offerte!$F37,".",","),IFERROR(NUMBERVALUE(Offerte!$F37,",","."),0))),4)&amp;""),",",".")&amp;CHAR(125)&amp;IF(COUNTA(Offerte!$A38:$A$200)&gt;0,",",""))</f>
        <v/>
      </c>
    </row>
    <row r="60">
      <c r="A60" s="38">
        <f>IF(Offerte!$A38="","","    "&amp;CHAR(123)&amp;CHAR(34)&amp;"bidderId"&amp;CHAR(34)&amp;": "&amp;CHAR(34)&amp;SUBSTITUTE(Offerte!$A38,CHAR(34),"'")&amp;CHAR(34)&amp;", "&amp;CHAR(34)&amp;"bidderName"&amp;CHAR(34)&amp;": "&amp;CHAR(34)&amp;SUBSTITUTE(Offerte!$B38,CHAR(34),"'")&amp;CHAR(34)&amp;", "&amp;CHAR(34)&amp;"lotId"&amp;CHAR(34)&amp;": "&amp;CHAR(34)&amp;SUBSTITUTE(Offerte!$C38,CHAR(34),"'")&amp;CHAR(34)&amp;", "&amp;CHAR(34)&amp;"enabled"&amp;CHAR(34)&amp;": "&amp;IF(IFERROR(Offerte!$D38*1,IFERROR(NUMBERVALUE(Offerte!$D38,".",","),IFERROR(NUMBERVALUE(Offerte!$D38,",","."),0)))=1,"true","false")&amp;", "&amp;CHAR(34)&amp;"technicalRaw"&amp;CHAR(34)&amp;": "&amp;SUBSTITUTE(TRIM(ROUND(IFERROR(Offerte!$E38*1,IFERROR(NUMBERVALUE(Offerte!$E38,".",","),IFERROR(NUMBERVALUE(Offerte!$E38,",","."),0))),4)&amp;""),",",".")&amp;", "&amp;CHAR(34)&amp;"discount"&amp;CHAR(34)&amp;": "&amp;SUBSTITUTE(TRIM(ROUND(IFERROR(Offerte!$F38*1,IFERROR(NUMBERVALUE(Offerte!$F38,".",","),IFERROR(NUMBERVALUE(Offerte!$F38,",","."),0))),4)&amp;""),",",".")&amp;CHAR(125)&amp;IF(COUNTA(Offerte!$A39:$A$200)&gt;0,",",""))</f>
        <v/>
      </c>
    </row>
    <row r="61">
      <c r="A61" s="38">
        <f>IF(Offerte!$A39="","","    "&amp;CHAR(123)&amp;CHAR(34)&amp;"bidderId"&amp;CHAR(34)&amp;": "&amp;CHAR(34)&amp;SUBSTITUTE(Offerte!$A39,CHAR(34),"'")&amp;CHAR(34)&amp;", "&amp;CHAR(34)&amp;"bidderName"&amp;CHAR(34)&amp;": "&amp;CHAR(34)&amp;SUBSTITUTE(Offerte!$B39,CHAR(34),"'")&amp;CHAR(34)&amp;", "&amp;CHAR(34)&amp;"lotId"&amp;CHAR(34)&amp;": "&amp;CHAR(34)&amp;SUBSTITUTE(Offerte!$C39,CHAR(34),"'")&amp;CHAR(34)&amp;", "&amp;CHAR(34)&amp;"enabled"&amp;CHAR(34)&amp;": "&amp;IF(IFERROR(Offerte!$D39*1,IFERROR(NUMBERVALUE(Offerte!$D39,".",","),IFERROR(NUMBERVALUE(Offerte!$D39,",","."),0)))=1,"true","false")&amp;", "&amp;CHAR(34)&amp;"technicalRaw"&amp;CHAR(34)&amp;": "&amp;SUBSTITUTE(TRIM(ROUND(IFERROR(Offerte!$E39*1,IFERROR(NUMBERVALUE(Offerte!$E39,".",","),IFERROR(NUMBERVALUE(Offerte!$E39,",","."),0))),4)&amp;""),",",".")&amp;", "&amp;CHAR(34)&amp;"discount"&amp;CHAR(34)&amp;": "&amp;SUBSTITUTE(TRIM(ROUND(IFERROR(Offerte!$F39*1,IFERROR(NUMBERVALUE(Offerte!$F39,".",","),IFERROR(NUMBERVALUE(Offerte!$F39,",","."),0))),4)&amp;""),",",".")&amp;CHAR(125)&amp;IF(COUNTA(Offerte!$A40:$A$200)&gt;0,",",""))</f>
        <v/>
      </c>
    </row>
    <row r="62">
      <c r="A62" s="38">
        <f>IF(Offerte!$A40="","","    "&amp;CHAR(123)&amp;CHAR(34)&amp;"bidderId"&amp;CHAR(34)&amp;": "&amp;CHAR(34)&amp;SUBSTITUTE(Offerte!$A40,CHAR(34),"'")&amp;CHAR(34)&amp;", "&amp;CHAR(34)&amp;"bidderName"&amp;CHAR(34)&amp;": "&amp;CHAR(34)&amp;SUBSTITUTE(Offerte!$B40,CHAR(34),"'")&amp;CHAR(34)&amp;", "&amp;CHAR(34)&amp;"lotId"&amp;CHAR(34)&amp;": "&amp;CHAR(34)&amp;SUBSTITUTE(Offerte!$C40,CHAR(34),"'")&amp;CHAR(34)&amp;", "&amp;CHAR(34)&amp;"enabled"&amp;CHAR(34)&amp;": "&amp;IF(IFERROR(Offerte!$D40*1,IFERROR(NUMBERVALUE(Offerte!$D40,".",","),IFERROR(NUMBERVALUE(Offerte!$D40,",","."),0)))=1,"true","false")&amp;", "&amp;CHAR(34)&amp;"technicalRaw"&amp;CHAR(34)&amp;": "&amp;SUBSTITUTE(TRIM(ROUND(IFERROR(Offerte!$E40*1,IFERROR(NUMBERVALUE(Offerte!$E40,".",","),IFERROR(NUMBERVALUE(Offerte!$E40,",","."),0))),4)&amp;""),",",".")&amp;", "&amp;CHAR(34)&amp;"discount"&amp;CHAR(34)&amp;": "&amp;SUBSTITUTE(TRIM(ROUND(IFERROR(Offerte!$F40*1,IFERROR(NUMBERVALUE(Offerte!$F40,".",","),IFERROR(NUMBERVALUE(Offerte!$F40,",","."),0))),4)&amp;""),",",".")&amp;CHAR(125)&amp;IF(COUNTA(Offerte!$A41:$A$200)&gt;0,",",""))</f>
        <v/>
      </c>
    </row>
    <row r="63">
      <c r="A63" s="38">
        <f>IF(Offerte!$A41="","","    "&amp;CHAR(123)&amp;CHAR(34)&amp;"bidderId"&amp;CHAR(34)&amp;": "&amp;CHAR(34)&amp;SUBSTITUTE(Offerte!$A41,CHAR(34),"'")&amp;CHAR(34)&amp;", "&amp;CHAR(34)&amp;"bidderName"&amp;CHAR(34)&amp;": "&amp;CHAR(34)&amp;SUBSTITUTE(Offerte!$B41,CHAR(34),"'")&amp;CHAR(34)&amp;", "&amp;CHAR(34)&amp;"lotId"&amp;CHAR(34)&amp;": "&amp;CHAR(34)&amp;SUBSTITUTE(Offerte!$C41,CHAR(34),"'")&amp;CHAR(34)&amp;", "&amp;CHAR(34)&amp;"enabled"&amp;CHAR(34)&amp;": "&amp;IF(IFERROR(Offerte!$D41*1,IFERROR(NUMBERVALUE(Offerte!$D41,".",","),IFERROR(NUMBERVALUE(Offerte!$D41,",","."),0)))=1,"true","false")&amp;", "&amp;CHAR(34)&amp;"technicalRaw"&amp;CHAR(34)&amp;": "&amp;SUBSTITUTE(TRIM(ROUND(IFERROR(Offerte!$E41*1,IFERROR(NUMBERVALUE(Offerte!$E41,".",","),IFERROR(NUMBERVALUE(Offerte!$E41,",","."),0))),4)&amp;""),",",".")&amp;", "&amp;CHAR(34)&amp;"discount"&amp;CHAR(34)&amp;": "&amp;SUBSTITUTE(TRIM(ROUND(IFERROR(Offerte!$F41*1,IFERROR(NUMBERVALUE(Offerte!$F41,".",","),IFERROR(NUMBERVALUE(Offerte!$F41,",","."),0))),4)&amp;""),",",".")&amp;CHAR(125)&amp;IF(COUNTA(Offerte!$A42:$A$200)&gt;0,",",""))</f>
        <v/>
      </c>
    </row>
    <row r="64">
      <c r="A64" s="38">
        <f>IF(Offerte!$A42="","","    "&amp;CHAR(123)&amp;CHAR(34)&amp;"bidderId"&amp;CHAR(34)&amp;": "&amp;CHAR(34)&amp;SUBSTITUTE(Offerte!$A42,CHAR(34),"'")&amp;CHAR(34)&amp;", "&amp;CHAR(34)&amp;"bidderName"&amp;CHAR(34)&amp;": "&amp;CHAR(34)&amp;SUBSTITUTE(Offerte!$B42,CHAR(34),"'")&amp;CHAR(34)&amp;", "&amp;CHAR(34)&amp;"lotId"&amp;CHAR(34)&amp;": "&amp;CHAR(34)&amp;SUBSTITUTE(Offerte!$C42,CHAR(34),"'")&amp;CHAR(34)&amp;", "&amp;CHAR(34)&amp;"enabled"&amp;CHAR(34)&amp;": "&amp;IF(IFERROR(Offerte!$D42*1,IFERROR(NUMBERVALUE(Offerte!$D42,".",","),IFERROR(NUMBERVALUE(Offerte!$D42,",","."),0)))=1,"true","false")&amp;", "&amp;CHAR(34)&amp;"technicalRaw"&amp;CHAR(34)&amp;": "&amp;SUBSTITUTE(TRIM(ROUND(IFERROR(Offerte!$E42*1,IFERROR(NUMBERVALUE(Offerte!$E42,".",","),IFERROR(NUMBERVALUE(Offerte!$E42,",","."),0))),4)&amp;""),",",".")&amp;", "&amp;CHAR(34)&amp;"discount"&amp;CHAR(34)&amp;": "&amp;SUBSTITUTE(TRIM(ROUND(IFERROR(Offerte!$F42*1,IFERROR(NUMBERVALUE(Offerte!$F42,".",","),IFERROR(NUMBERVALUE(Offerte!$F42,",","."),0))),4)&amp;""),",",".")&amp;CHAR(125)&amp;IF(COUNTA(Offerte!$A43:$A$200)&gt;0,",",""))</f>
        <v/>
      </c>
    </row>
    <row r="65">
      <c r="A65" s="38">
        <f>IF(Offerte!$A43="","","    "&amp;CHAR(123)&amp;CHAR(34)&amp;"bidderId"&amp;CHAR(34)&amp;": "&amp;CHAR(34)&amp;SUBSTITUTE(Offerte!$A43,CHAR(34),"'")&amp;CHAR(34)&amp;", "&amp;CHAR(34)&amp;"bidderName"&amp;CHAR(34)&amp;": "&amp;CHAR(34)&amp;SUBSTITUTE(Offerte!$B43,CHAR(34),"'")&amp;CHAR(34)&amp;", "&amp;CHAR(34)&amp;"lotId"&amp;CHAR(34)&amp;": "&amp;CHAR(34)&amp;SUBSTITUTE(Offerte!$C43,CHAR(34),"'")&amp;CHAR(34)&amp;", "&amp;CHAR(34)&amp;"enabled"&amp;CHAR(34)&amp;": "&amp;IF(IFERROR(Offerte!$D43*1,IFERROR(NUMBERVALUE(Offerte!$D43,".",","),IFERROR(NUMBERVALUE(Offerte!$D43,",","."),0)))=1,"true","false")&amp;", "&amp;CHAR(34)&amp;"technicalRaw"&amp;CHAR(34)&amp;": "&amp;SUBSTITUTE(TRIM(ROUND(IFERROR(Offerte!$E43*1,IFERROR(NUMBERVALUE(Offerte!$E43,".",","),IFERROR(NUMBERVALUE(Offerte!$E43,",","."),0))),4)&amp;""),",",".")&amp;", "&amp;CHAR(34)&amp;"discount"&amp;CHAR(34)&amp;": "&amp;SUBSTITUTE(TRIM(ROUND(IFERROR(Offerte!$F43*1,IFERROR(NUMBERVALUE(Offerte!$F43,".",","),IFERROR(NUMBERVALUE(Offerte!$F43,",","."),0))),4)&amp;""),",",".")&amp;CHAR(125)&amp;IF(COUNTA(Offerte!$A44:$A$200)&gt;0,",",""))</f>
        <v/>
      </c>
    </row>
    <row r="66">
      <c r="A66" s="38">
        <f>IF(Offerte!$A44="","","    "&amp;CHAR(123)&amp;CHAR(34)&amp;"bidderId"&amp;CHAR(34)&amp;": "&amp;CHAR(34)&amp;SUBSTITUTE(Offerte!$A44,CHAR(34),"'")&amp;CHAR(34)&amp;", "&amp;CHAR(34)&amp;"bidderName"&amp;CHAR(34)&amp;": "&amp;CHAR(34)&amp;SUBSTITUTE(Offerte!$B44,CHAR(34),"'")&amp;CHAR(34)&amp;", "&amp;CHAR(34)&amp;"lotId"&amp;CHAR(34)&amp;": "&amp;CHAR(34)&amp;SUBSTITUTE(Offerte!$C44,CHAR(34),"'")&amp;CHAR(34)&amp;", "&amp;CHAR(34)&amp;"enabled"&amp;CHAR(34)&amp;": "&amp;IF(IFERROR(Offerte!$D44*1,IFERROR(NUMBERVALUE(Offerte!$D44,".",","),IFERROR(NUMBERVALUE(Offerte!$D44,",","."),0)))=1,"true","false")&amp;", "&amp;CHAR(34)&amp;"technicalRaw"&amp;CHAR(34)&amp;": "&amp;SUBSTITUTE(TRIM(ROUND(IFERROR(Offerte!$E44*1,IFERROR(NUMBERVALUE(Offerte!$E44,".",","),IFERROR(NUMBERVALUE(Offerte!$E44,",","."),0))),4)&amp;""),",",".")&amp;", "&amp;CHAR(34)&amp;"discount"&amp;CHAR(34)&amp;": "&amp;SUBSTITUTE(TRIM(ROUND(IFERROR(Offerte!$F44*1,IFERROR(NUMBERVALUE(Offerte!$F44,".",","),IFERROR(NUMBERVALUE(Offerte!$F44,",","."),0))),4)&amp;""),",",".")&amp;CHAR(125)&amp;IF(COUNTA(Offerte!$A45:$A$200)&gt;0,",",""))</f>
        <v/>
      </c>
    </row>
    <row r="67">
      <c r="A67" s="38">
        <f>IF(Offerte!$A45="","","    "&amp;CHAR(123)&amp;CHAR(34)&amp;"bidderId"&amp;CHAR(34)&amp;": "&amp;CHAR(34)&amp;SUBSTITUTE(Offerte!$A45,CHAR(34),"'")&amp;CHAR(34)&amp;", "&amp;CHAR(34)&amp;"bidderName"&amp;CHAR(34)&amp;": "&amp;CHAR(34)&amp;SUBSTITUTE(Offerte!$B45,CHAR(34),"'")&amp;CHAR(34)&amp;", "&amp;CHAR(34)&amp;"lotId"&amp;CHAR(34)&amp;": "&amp;CHAR(34)&amp;SUBSTITUTE(Offerte!$C45,CHAR(34),"'")&amp;CHAR(34)&amp;", "&amp;CHAR(34)&amp;"enabled"&amp;CHAR(34)&amp;": "&amp;IF(IFERROR(Offerte!$D45*1,IFERROR(NUMBERVALUE(Offerte!$D45,".",","),IFERROR(NUMBERVALUE(Offerte!$D45,",","."),0)))=1,"true","false")&amp;", "&amp;CHAR(34)&amp;"technicalRaw"&amp;CHAR(34)&amp;": "&amp;SUBSTITUTE(TRIM(ROUND(IFERROR(Offerte!$E45*1,IFERROR(NUMBERVALUE(Offerte!$E45,".",","),IFERROR(NUMBERVALUE(Offerte!$E45,",","."),0))),4)&amp;""),",",".")&amp;", "&amp;CHAR(34)&amp;"discount"&amp;CHAR(34)&amp;": "&amp;SUBSTITUTE(TRIM(ROUND(IFERROR(Offerte!$F45*1,IFERROR(NUMBERVALUE(Offerte!$F45,".",","),IFERROR(NUMBERVALUE(Offerte!$F45,",","."),0))),4)&amp;""),",",".")&amp;CHAR(125)&amp;IF(COUNTA(Offerte!$A46:$A$200)&gt;0,",",""))</f>
        <v/>
      </c>
    </row>
    <row r="68">
      <c r="A68" s="38">
        <f>IF(Offerte!$A46="","","    "&amp;CHAR(123)&amp;CHAR(34)&amp;"bidderId"&amp;CHAR(34)&amp;": "&amp;CHAR(34)&amp;SUBSTITUTE(Offerte!$A46,CHAR(34),"'")&amp;CHAR(34)&amp;", "&amp;CHAR(34)&amp;"bidderName"&amp;CHAR(34)&amp;": "&amp;CHAR(34)&amp;SUBSTITUTE(Offerte!$B46,CHAR(34),"'")&amp;CHAR(34)&amp;", "&amp;CHAR(34)&amp;"lotId"&amp;CHAR(34)&amp;": "&amp;CHAR(34)&amp;SUBSTITUTE(Offerte!$C46,CHAR(34),"'")&amp;CHAR(34)&amp;", "&amp;CHAR(34)&amp;"enabled"&amp;CHAR(34)&amp;": "&amp;IF(IFERROR(Offerte!$D46*1,IFERROR(NUMBERVALUE(Offerte!$D46,".",","),IFERROR(NUMBERVALUE(Offerte!$D46,",","."),0)))=1,"true","false")&amp;", "&amp;CHAR(34)&amp;"technicalRaw"&amp;CHAR(34)&amp;": "&amp;SUBSTITUTE(TRIM(ROUND(IFERROR(Offerte!$E46*1,IFERROR(NUMBERVALUE(Offerte!$E46,".",","),IFERROR(NUMBERVALUE(Offerte!$E46,",","."),0))),4)&amp;""),",",".")&amp;", "&amp;CHAR(34)&amp;"discount"&amp;CHAR(34)&amp;": "&amp;SUBSTITUTE(TRIM(ROUND(IFERROR(Offerte!$F46*1,IFERROR(NUMBERVALUE(Offerte!$F46,".",","),IFERROR(NUMBERVALUE(Offerte!$F46,",","."),0))),4)&amp;""),",",".")&amp;CHAR(125)&amp;IF(COUNTA(Offerte!$A47:$A$200)&gt;0,",",""))</f>
        <v/>
      </c>
    </row>
    <row r="69">
      <c r="A69" s="38">
        <f>IF(Offerte!$A47="","","    "&amp;CHAR(123)&amp;CHAR(34)&amp;"bidderId"&amp;CHAR(34)&amp;": "&amp;CHAR(34)&amp;SUBSTITUTE(Offerte!$A47,CHAR(34),"'")&amp;CHAR(34)&amp;", "&amp;CHAR(34)&amp;"bidderName"&amp;CHAR(34)&amp;": "&amp;CHAR(34)&amp;SUBSTITUTE(Offerte!$B47,CHAR(34),"'")&amp;CHAR(34)&amp;", "&amp;CHAR(34)&amp;"lotId"&amp;CHAR(34)&amp;": "&amp;CHAR(34)&amp;SUBSTITUTE(Offerte!$C47,CHAR(34),"'")&amp;CHAR(34)&amp;", "&amp;CHAR(34)&amp;"enabled"&amp;CHAR(34)&amp;": "&amp;IF(IFERROR(Offerte!$D47*1,IFERROR(NUMBERVALUE(Offerte!$D47,".",","),IFERROR(NUMBERVALUE(Offerte!$D47,",","."),0)))=1,"true","false")&amp;", "&amp;CHAR(34)&amp;"technicalRaw"&amp;CHAR(34)&amp;": "&amp;SUBSTITUTE(TRIM(ROUND(IFERROR(Offerte!$E47*1,IFERROR(NUMBERVALUE(Offerte!$E47,".",","),IFERROR(NUMBERVALUE(Offerte!$E47,",","."),0))),4)&amp;""),",",".")&amp;", "&amp;CHAR(34)&amp;"discount"&amp;CHAR(34)&amp;": "&amp;SUBSTITUTE(TRIM(ROUND(IFERROR(Offerte!$F47*1,IFERROR(NUMBERVALUE(Offerte!$F47,".",","),IFERROR(NUMBERVALUE(Offerte!$F47,",","."),0))),4)&amp;""),",",".")&amp;CHAR(125)&amp;IF(COUNTA(Offerte!$A48:$A$200)&gt;0,",",""))</f>
        <v/>
      </c>
    </row>
    <row r="70">
      <c r="A70" s="38">
        <f>IF(Offerte!$A48="","","    "&amp;CHAR(123)&amp;CHAR(34)&amp;"bidderId"&amp;CHAR(34)&amp;": "&amp;CHAR(34)&amp;SUBSTITUTE(Offerte!$A48,CHAR(34),"'")&amp;CHAR(34)&amp;", "&amp;CHAR(34)&amp;"bidderName"&amp;CHAR(34)&amp;": "&amp;CHAR(34)&amp;SUBSTITUTE(Offerte!$B48,CHAR(34),"'")&amp;CHAR(34)&amp;", "&amp;CHAR(34)&amp;"lotId"&amp;CHAR(34)&amp;": "&amp;CHAR(34)&amp;SUBSTITUTE(Offerte!$C48,CHAR(34),"'")&amp;CHAR(34)&amp;", "&amp;CHAR(34)&amp;"enabled"&amp;CHAR(34)&amp;": "&amp;IF(IFERROR(Offerte!$D48*1,IFERROR(NUMBERVALUE(Offerte!$D48,".",","),IFERROR(NUMBERVALUE(Offerte!$D48,",","."),0)))=1,"true","false")&amp;", "&amp;CHAR(34)&amp;"technicalRaw"&amp;CHAR(34)&amp;": "&amp;SUBSTITUTE(TRIM(ROUND(IFERROR(Offerte!$E48*1,IFERROR(NUMBERVALUE(Offerte!$E48,".",","),IFERROR(NUMBERVALUE(Offerte!$E48,",","."),0))),4)&amp;""),",",".")&amp;", "&amp;CHAR(34)&amp;"discount"&amp;CHAR(34)&amp;": "&amp;SUBSTITUTE(TRIM(ROUND(IFERROR(Offerte!$F48*1,IFERROR(NUMBERVALUE(Offerte!$F48,".",","),IFERROR(NUMBERVALUE(Offerte!$F48,",","."),0))),4)&amp;""),",",".")&amp;CHAR(125)&amp;IF(COUNTA(Offerte!$A49:$A$200)&gt;0,",",""))</f>
        <v/>
      </c>
    </row>
    <row r="71">
      <c r="A71" s="38">
        <f>IF(Offerte!$A49="","","    "&amp;CHAR(123)&amp;CHAR(34)&amp;"bidderId"&amp;CHAR(34)&amp;": "&amp;CHAR(34)&amp;SUBSTITUTE(Offerte!$A49,CHAR(34),"'")&amp;CHAR(34)&amp;", "&amp;CHAR(34)&amp;"bidderName"&amp;CHAR(34)&amp;": "&amp;CHAR(34)&amp;SUBSTITUTE(Offerte!$B49,CHAR(34),"'")&amp;CHAR(34)&amp;", "&amp;CHAR(34)&amp;"lotId"&amp;CHAR(34)&amp;": "&amp;CHAR(34)&amp;SUBSTITUTE(Offerte!$C49,CHAR(34),"'")&amp;CHAR(34)&amp;", "&amp;CHAR(34)&amp;"enabled"&amp;CHAR(34)&amp;": "&amp;IF(IFERROR(Offerte!$D49*1,IFERROR(NUMBERVALUE(Offerte!$D49,".",","),IFERROR(NUMBERVALUE(Offerte!$D49,",","."),0)))=1,"true","false")&amp;", "&amp;CHAR(34)&amp;"technicalRaw"&amp;CHAR(34)&amp;": "&amp;SUBSTITUTE(TRIM(ROUND(IFERROR(Offerte!$E49*1,IFERROR(NUMBERVALUE(Offerte!$E49,".",","),IFERROR(NUMBERVALUE(Offerte!$E49,",","."),0))),4)&amp;""),",",".")&amp;", "&amp;CHAR(34)&amp;"discount"&amp;CHAR(34)&amp;": "&amp;SUBSTITUTE(TRIM(ROUND(IFERROR(Offerte!$F49*1,IFERROR(NUMBERVALUE(Offerte!$F49,".",","),IFERROR(NUMBERVALUE(Offerte!$F49,",","."),0))),4)&amp;""),",",".")&amp;CHAR(125)&amp;IF(COUNTA(Offerte!$A50:$A$200)&gt;0,",",""))</f>
        <v/>
      </c>
    </row>
    <row r="72">
      <c r="A72" s="38">
        <f>IF(Offerte!$A50="","","    "&amp;CHAR(123)&amp;CHAR(34)&amp;"bidderId"&amp;CHAR(34)&amp;": "&amp;CHAR(34)&amp;SUBSTITUTE(Offerte!$A50,CHAR(34),"'")&amp;CHAR(34)&amp;", "&amp;CHAR(34)&amp;"bidderName"&amp;CHAR(34)&amp;": "&amp;CHAR(34)&amp;SUBSTITUTE(Offerte!$B50,CHAR(34),"'")&amp;CHAR(34)&amp;", "&amp;CHAR(34)&amp;"lotId"&amp;CHAR(34)&amp;": "&amp;CHAR(34)&amp;SUBSTITUTE(Offerte!$C50,CHAR(34),"'")&amp;CHAR(34)&amp;", "&amp;CHAR(34)&amp;"enabled"&amp;CHAR(34)&amp;": "&amp;IF(IFERROR(Offerte!$D50*1,IFERROR(NUMBERVALUE(Offerte!$D50,".",","),IFERROR(NUMBERVALUE(Offerte!$D50,",","."),0)))=1,"true","false")&amp;", "&amp;CHAR(34)&amp;"technicalRaw"&amp;CHAR(34)&amp;": "&amp;SUBSTITUTE(TRIM(ROUND(IFERROR(Offerte!$E50*1,IFERROR(NUMBERVALUE(Offerte!$E50,".",","),IFERROR(NUMBERVALUE(Offerte!$E50,",","."),0))),4)&amp;""),",",".")&amp;", "&amp;CHAR(34)&amp;"discount"&amp;CHAR(34)&amp;": "&amp;SUBSTITUTE(TRIM(ROUND(IFERROR(Offerte!$F50*1,IFERROR(NUMBERVALUE(Offerte!$F50,".",","),IFERROR(NUMBERVALUE(Offerte!$F50,",","."),0))),4)&amp;""),",",".")&amp;CHAR(125)&amp;IF(COUNTA(Offerte!$A51:$A$200)&gt;0,",",""))</f>
        <v/>
      </c>
    </row>
    <row r="73">
      <c r="A73" s="38">
        <f>IF(Offerte!$A51="","","    "&amp;CHAR(123)&amp;CHAR(34)&amp;"bidderId"&amp;CHAR(34)&amp;": "&amp;CHAR(34)&amp;SUBSTITUTE(Offerte!$A51,CHAR(34),"'")&amp;CHAR(34)&amp;", "&amp;CHAR(34)&amp;"bidderName"&amp;CHAR(34)&amp;": "&amp;CHAR(34)&amp;SUBSTITUTE(Offerte!$B51,CHAR(34),"'")&amp;CHAR(34)&amp;", "&amp;CHAR(34)&amp;"lotId"&amp;CHAR(34)&amp;": "&amp;CHAR(34)&amp;SUBSTITUTE(Offerte!$C51,CHAR(34),"'")&amp;CHAR(34)&amp;", "&amp;CHAR(34)&amp;"enabled"&amp;CHAR(34)&amp;": "&amp;IF(IFERROR(Offerte!$D51*1,IFERROR(NUMBERVALUE(Offerte!$D51,".",","),IFERROR(NUMBERVALUE(Offerte!$D51,",","."),0)))=1,"true","false")&amp;", "&amp;CHAR(34)&amp;"technicalRaw"&amp;CHAR(34)&amp;": "&amp;SUBSTITUTE(TRIM(ROUND(IFERROR(Offerte!$E51*1,IFERROR(NUMBERVALUE(Offerte!$E51,".",","),IFERROR(NUMBERVALUE(Offerte!$E51,",","."),0))),4)&amp;""),",",".")&amp;", "&amp;CHAR(34)&amp;"discount"&amp;CHAR(34)&amp;": "&amp;SUBSTITUTE(TRIM(ROUND(IFERROR(Offerte!$F51*1,IFERROR(NUMBERVALUE(Offerte!$F51,".",","),IFERROR(NUMBERVALUE(Offerte!$F51,",","."),0))),4)&amp;""),",",".")&amp;CHAR(125)&amp;IF(COUNTA(Offerte!$A52:$A$200)&gt;0,",",""))</f>
        <v/>
      </c>
    </row>
    <row r="74">
      <c r="A74" s="38">
        <f>IF(Offerte!$A52="","","    "&amp;CHAR(123)&amp;CHAR(34)&amp;"bidderId"&amp;CHAR(34)&amp;": "&amp;CHAR(34)&amp;SUBSTITUTE(Offerte!$A52,CHAR(34),"'")&amp;CHAR(34)&amp;", "&amp;CHAR(34)&amp;"bidderName"&amp;CHAR(34)&amp;": "&amp;CHAR(34)&amp;SUBSTITUTE(Offerte!$B52,CHAR(34),"'")&amp;CHAR(34)&amp;", "&amp;CHAR(34)&amp;"lotId"&amp;CHAR(34)&amp;": "&amp;CHAR(34)&amp;SUBSTITUTE(Offerte!$C52,CHAR(34),"'")&amp;CHAR(34)&amp;", "&amp;CHAR(34)&amp;"enabled"&amp;CHAR(34)&amp;": "&amp;IF(IFERROR(Offerte!$D52*1,IFERROR(NUMBERVALUE(Offerte!$D52,".",","),IFERROR(NUMBERVALUE(Offerte!$D52,",","."),0)))=1,"true","false")&amp;", "&amp;CHAR(34)&amp;"technicalRaw"&amp;CHAR(34)&amp;": "&amp;SUBSTITUTE(TRIM(ROUND(IFERROR(Offerte!$E52*1,IFERROR(NUMBERVALUE(Offerte!$E52,".",","),IFERROR(NUMBERVALUE(Offerte!$E52,",","."),0))),4)&amp;""),",",".")&amp;", "&amp;CHAR(34)&amp;"discount"&amp;CHAR(34)&amp;": "&amp;SUBSTITUTE(TRIM(ROUND(IFERROR(Offerte!$F52*1,IFERROR(NUMBERVALUE(Offerte!$F52,".",","),IFERROR(NUMBERVALUE(Offerte!$F52,",","."),0))),4)&amp;""),",",".")&amp;CHAR(125)&amp;IF(COUNTA(Offerte!$A53:$A$200)&gt;0,",",""))</f>
        <v/>
      </c>
    </row>
    <row r="75">
      <c r="A75" s="38">
        <f>IF(Offerte!$A53="","","    "&amp;CHAR(123)&amp;CHAR(34)&amp;"bidderId"&amp;CHAR(34)&amp;": "&amp;CHAR(34)&amp;SUBSTITUTE(Offerte!$A53,CHAR(34),"'")&amp;CHAR(34)&amp;", "&amp;CHAR(34)&amp;"bidderName"&amp;CHAR(34)&amp;": "&amp;CHAR(34)&amp;SUBSTITUTE(Offerte!$B53,CHAR(34),"'")&amp;CHAR(34)&amp;", "&amp;CHAR(34)&amp;"lotId"&amp;CHAR(34)&amp;": "&amp;CHAR(34)&amp;SUBSTITUTE(Offerte!$C53,CHAR(34),"'")&amp;CHAR(34)&amp;", "&amp;CHAR(34)&amp;"enabled"&amp;CHAR(34)&amp;": "&amp;IF(IFERROR(Offerte!$D53*1,IFERROR(NUMBERVALUE(Offerte!$D53,".",","),IFERROR(NUMBERVALUE(Offerte!$D53,",","."),0)))=1,"true","false")&amp;", "&amp;CHAR(34)&amp;"technicalRaw"&amp;CHAR(34)&amp;": "&amp;SUBSTITUTE(TRIM(ROUND(IFERROR(Offerte!$E53*1,IFERROR(NUMBERVALUE(Offerte!$E53,".",","),IFERROR(NUMBERVALUE(Offerte!$E53,",","."),0))),4)&amp;""),",",".")&amp;", "&amp;CHAR(34)&amp;"discount"&amp;CHAR(34)&amp;": "&amp;SUBSTITUTE(TRIM(ROUND(IFERROR(Offerte!$F53*1,IFERROR(NUMBERVALUE(Offerte!$F53,".",","),IFERROR(NUMBERVALUE(Offerte!$F53,",","."),0))),4)&amp;""),",",".")&amp;CHAR(125)&amp;IF(COUNTA(Offerte!$A54:$A$200)&gt;0,",",""))</f>
        <v/>
      </c>
    </row>
    <row r="76">
      <c r="A76" s="38">
        <f>IF(Offerte!$A54="","","    "&amp;CHAR(123)&amp;CHAR(34)&amp;"bidderId"&amp;CHAR(34)&amp;": "&amp;CHAR(34)&amp;SUBSTITUTE(Offerte!$A54,CHAR(34),"'")&amp;CHAR(34)&amp;", "&amp;CHAR(34)&amp;"bidderName"&amp;CHAR(34)&amp;": "&amp;CHAR(34)&amp;SUBSTITUTE(Offerte!$B54,CHAR(34),"'")&amp;CHAR(34)&amp;", "&amp;CHAR(34)&amp;"lotId"&amp;CHAR(34)&amp;": "&amp;CHAR(34)&amp;SUBSTITUTE(Offerte!$C54,CHAR(34),"'")&amp;CHAR(34)&amp;", "&amp;CHAR(34)&amp;"enabled"&amp;CHAR(34)&amp;": "&amp;IF(IFERROR(Offerte!$D54*1,IFERROR(NUMBERVALUE(Offerte!$D54,".",","),IFERROR(NUMBERVALUE(Offerte!$D54,",","."),0)))=1,"true","false")&amp;", "&amp;CHAR(34)&amp;"technicalRaw"&amp;CHAR(34)&amp;": "&amp;SUBSTITUTE(TRIM(ROUND(IFERROR(Offerte!$E54*1,IFERROR(NUMBERVALUE(Offerte!$E54,".",","),IFERROR(NUMBERVALUE(Offerte!$E54,",","."),0))),4)&amp;""),",",".")&amp;", "&amp;CHAR(34)&amp;"discount"&amp;CHAR(34)&amp;": "&amp;SUBSTITUTE(TRIM(ROUND(IFERROR(Offerte!$F54*1,IFERROR(NUMBERVALUE(Offerte!$F54,".",","),IFERROR(NUMBERVALUE(Offerte!$F54,",","."),0))),4)&amp;""),",",".")&amp;CHAR(125)&amp;IF(COUNTA(Offerte!$A55:$A$200)&gt;0,",",""))</f>
        <v/>
      </c>
    </row>
    <row r="77">
      <c r="A77" s="38">
        <f>IF(Offerte!$A55="","","    "&amp;CHAR(123)&amp;CHAR(34)&amp;"bidderId"&amp;CHAR(34)&amp;": "&amp;CHAR(34)&amp;SUBSTITUTE(Offerte!$A55,CHAR(34),"'")&amp;CHAR(34)&amp;", "&amp;CHAR(34)&amp;"bidderName"&amp;CHAR(34)&amp;": "&amp;CHAR(34)&amp;SUBSTITUTE(Offerte!$B55,CHAR(34),"'")&amp;CHAR(34)&amp;", "&amp;CHAR(34)&amp;"lotId"&amp;CHAR(34)&amp;": "&amp;CHAR(34)&amp;SUBSTITUTE(Offerte!$C55,CHAR(34),"'")&amp;CHAR(34)&amp;", "&amp;CHAR(34)&amp;"enabled"&amp;CHAR(34)&amp;": "&amp;IF(IFERROR(Offerte!$D55*1,IFERROR(NUMBERVALUE(Offerte!$D55,".",","),IFERROR(NUMBERVALUE(Offerte!$D55,",","."),0)))=1,"true","false")&amp;", "&amp;CHAR(34)&amp;"technicalRaw"&amp;CHAR(34)&amp;": "&amp;SUBSTITUTE(TRIM(ROUND(IFERROR(Offerte!$E55*1,IFERROR(NUMBERVALUE(Offerte!$E55,".",","),IFERROR(NUMBERVALUE(Offerte!$E55,",","."),0))),4)&amp;""),",",".")&amp;", "&amp;CHAR(34)&amp;"discount"&amp;CHAR(34)&amp;": "&amp;SUBSTITUTE(TRIM(ROUND(IFERROR(Offerte!$F55*1,IFERROR(NUMBERVALUE(Offerte!$F55,".",","),IFERROR(NUMBERVALUE(Offerte!$F55,",","."),0))),4)&amp;""),",",".")&amp;CHAR(125)&amp;IF(COUNTA(Offerte!$A56:$A$200)&gt;0,",",""))</f>
        <v/>
      </c>
    </row>
    <row r="78">
      <c r="A78" s="38">
        <f>IF(Offerte!$A56="","","    "&amp;CHAR(123)&amp;CHAR(34)&amp;"bidderId"&amp;CHAR(34)&amp;": "&amp;CHAR(34)&amp;SUBSTITUTE(Offerte!$A56,CHAR(34),"'")&amp;CHAR(34)&amp;", "&amp;CHAR(34)&amp;"bidderName"&amp;CHAR(34)&amp;": "&amp;CHAR(34)&amp;SUBSTITUTE(Offerte!$B56,CHAR(34),"'")&amp;CHAR(34)&amp;", "&amp;CHAR(34)&amp;"lotId"&amp;CHAR(34)&amp;": "&amp;CHAR(34)&amp;SUBSTITUTE(Offerte!$C56,CHAR(34),"'")&amp;CHAR(34)&amp;", "&amp;CHAR(34)&amp;"enabled"&amp;CHAR(34)&amp;": "&amp;IF(IFERROR(Offerte!$D56*1,IFERROR(NUMBERVALUE(Offerte!$D56,".",","),IFERROR(NUMBERVALUE(Offerte!$D56,",","."),0)))=1,"true","false")&amp;", "&amp;CHAR(34)&amp;"technicalRaw"&amp;CHAR(34)&amp;": "&amp;SUBSTITUTE(TRIM(ROUND(IFERROR(Offerte!$E56*1,IFERROR(NUMBERVALUE(Offerte!$E56,".",","),IFERROR(NUMBERVALUE(Offerte!$E56,",","."),0))),4)&amp;""),",",".")&amp;", "&amp;CHAR(34)&amp;"discount"&amp;CHAR(34)&amp;": "&amp;SUBSTITUTE(TRIM(ROUND(IFERROR(Offerte!$F56*1,IFERROR(NUMBERVALUE(Offerte!$F56,".",","),IFERROR(NUMBERVALUE(Offerte!$F56,",","."),0))),4)&amp;""),",",".")&amp;CHAR(125)&amp;IF(COUNTA(Offerte!$A57:$A$200)&gt;0,",",""))</f>
        <v/>
      </c>
    </row>
    <row r="79">
      <c r="A79" s="38">
        <f>IF(Offerte!$A57="","","    "&amp;CHAR(123)&amp;CHAR(34)&amp;"bidderId"&amp;CHAR(34)&amp;": "&amp;CHAR(34)&amp;SUBSTITUTE(Offerte!$A57,CHAR(34),"'")&amp;CHAR(34)&amp;", "&amp;CHAR(34)&amp;"bidderName"&amp;CHAR(34)&amp;": "&amp;CHAR(34)&amp;SUBSTITUTE(Offerte!$B57,CHAR(34),"'")&amp;CHAR(34)&amp;", "&amp;CHAR(34)&amp;"lotId"&amp;CHAR(34)&amp;": "&amp;CHAR(34)&amp;SUBSTITUTE(Offerte!$C57,CHAR(34),"'")&amp;CHAR(34)&amp;", "&amp;CHAR(34)&amp;"enabled"&amp;CHAR(34)&amp;": "&amp;IF(IFERROR(Offerte!$D57*1,IFERROR(NUMBERVALUE(Offerte!$D57,".",","),IFERROR(NUMBERVALUE(Offerte!$D57,",","."),0)))=1,"true","false")&amp;", "&amp;CHAR(34)&amp;"technicalRaw"&amp;CHAR(34)&amp;": "&amp;SUBSTITUTE(TRIM(ROUND(IFERROR(Offerte!$E57*1,IFERROR(NUMBERVALUE(Offerte!$E57,".",","),IFERROR(NUMBERVALUE(Offerte!$E57,",","."),0))),4)&amp;""),",",".")&amp;", "&amp;CHAR(34)&amp;"discount"&amp;CHAR(34)&amp;": "&amp;SUBSTITUTE(TRIM(ROUND(IFERROR(Offerte!$F57*1,IFERROR(NUMBERVALUE(Offerte!$F57,".",","),IFERROR(NUMBERVALUE(Offerte!$F57,",","."),0))),4)&amp;""),",",".")&amp;CHAR(125)&amp;IF(COUNTA(Offerte!$A58:$A$200)&gt;0,",",""))</f>
        <v/>
      </c>
    </row>
    <row r="80">
      <c r="A80" s="38">
        <f>IF(Offerte!$A58="","","    "&amp;CHAR(123)&amp;CHAR(34)&amp;"bidderId"&amp;CHAR(34)&amp;": "&amp;CHAR(34)&amp;SUBSTITUTE(Offerte!$A58,CHAR(34),"'")&amp;CHAR(34)&amp;", "&amp;CHAR(34)&amp;"bidderName"&amp;CHAR(34)&amp;": "&amp;CHAR(34)&amp;SUBSTITUTE(Offerte!$B58,CHAR(34),"'")&amp;CHAR(34)&amp;", "&amp;CHAR(34)&amp;"lotId"&amp;CHAR(34)&amp;": "&amp;CHAR(34)&amp;SUBSTITUTE(Offerte!$C58,CHAR(34),"'")&amp;CHAR(34)&amp;", "&amp;CHAR(34)&amp;"enabled"&amp;CHAR(34)&amp;": "&amp;IF(IFERROR(Offerte!$D58*1,IFERROR(NUMBERVALUE(Offerte!$D58,".",","),IFERROR(NUMBERVALUE(Offerte!$D58,",","."),0)))=1,"true","false")&amp;", "&amp;CHAR(34)&amp;"technicalRaw"&amp;CHAR(34)&amp;": "&amp;SUBSTITUTE(TRIM(ROUND(IFERROR(Offerte!$E58*1,IFERROR(NUMBERVALUE(Offerte!$E58,".",","),IFERROR(NUMBERVALUE(Offerte!$E58,",","."),0))),4)&amp;""),",",".")&amp;", "&amp;CHAR(34)&amp;"discount"&amp;CHAR(34)&amp;": "&amp;SUBSTITUTE(TRIM(ROUND(IFERROR(Offerte!$F58*1,IFERROR(NUMBERVALUE(Offerte!$F58,".",","),IFERROR(NUMBERVALUE(Offerte!$F58,",","."),0))),4)&amp;""),",",".")&amp;CHAR(125)&amp;IF(COUNTA(Offerte!$A59:$A$200)&gt;0,",",""))</f>
        <v/>
      </c>
    </row>
    <row r="81">
      <c r="A81" s="38">
        <f>IF(Offerte!$A59="","","    "&amp;CHAR(123)&amp;CHAR(34)&amp;"bidderId"&amp;CHAR(34)&amp;": "&amp;CHAR(34)&amp;SUBSTITUTE(Offerte!$A59,CHAR(34),"'")&amp;CHAR(34)&amp;", "&amp;CHAR(34)&amp;"bidderName"&amp;CHAR(34)&amp;": "&amp;CHAR(34)&amp;SUBSTITUTE(Offerte!$B59,CHAR(34),"'")&amp;CHAR(34)&amp;", "&amp;CHAR(34)&amp;"lotId"&amp;CHAR(34)&amp;": "&amp;CHAR(34)&amp;SUBSTITUTE(Offerte!$C59,CHAR(34),"'")&amp;CHAR(34)&amp;", "&amp;CHAR(34)&amp;"enabled"&amp;CHAR(34)&amp;": "&amp;IF(IFERROR(Offerte!$D59*1,IFERROR(NUMBERVALUE(Offerte!$D59,".",","),IFERROR(NUMBERVALUE(Offerte!$D59,",","."),0)))=1,"true","false")&amp;", "&amp;CHAR(34)&amp;"technicalRaw"&amp;CHAR(34)&amp;": "&amp;SUBSTITUTE(TRIM(ROUND(IFERROR(Offerte!$E59*1,IFERROR(NUMBERVALUE(Offerte!$E59,".",","),IFERROR(NUMBERVALUE(Offerte!$E59,",","."),0))),4)&amp;""),",",".")&amp;", "&amp;CHAR(34)&amp;"discount"&amp;CHAR(34)&amp;": "&amp;SUBSTITUTE(TRIM(ROUND(IFERROR(Offerte!$F59*1,IFERROR(NUMBERVALUE(Offerte!$F59,".",","),IFERROR(NUMBERVALUE(Offerte!$F59,",","."),0))),4)&amp;""),",",".")&amp;CHAR(125)&amp;IF(COUNTA(Offerte!$A60:$A$200)&gt;0,",",""))</f>
        <v/>
      </c>
    </row>
    <row r="82">
      <c r="A82" s="38">
        <f>IF(Offerte!$A60="","","    "&amp;CHAR(123)&amp;CHAR(34)&amp;"bidderId"&amp;CHAR(34)&amp;": "&amp;CHAR(34)&amp;SUBSTITUTE(Offerte!$A60,CHAR(34),"'")&amp;CHAR(34)&amp;", "&amp;CHAR(34)&amp;"bidderName"&amp;CHAR(34)&amp;": "&amp;CHAR(34)&amp;SUBSTITUTE(Offerte!$B60,CHAR(34),"'")&amp;CHAR(34)&amp;", "&amp;CHAR(34)&amp;"lotId"&amp;CHAR(34)&amp;": "&amp;CHAR(34)&amp;SUBSTITUTE(Offerte!$C60,CHAR(34),"'")&amp;CHAR(34)&amp;", "&amp;CHAR(34)&amp;"enabled"&amp;CHAR(34)&amp;": "&amp;IF(IFERROR(Offerte!$D60*1,IFERROR(NUMBERVALUE(Offerte!$D60,".",","),IFERROR(NUMBERVALUE(Offerte!$D60,",","."),0)))=1,"true","false")&amp;", "&amp;CHAR(34)&amp;"technicalRaw"&amp;CHAR(34)&amp;": "&amp;SUBSTITUTE(TRIM(ROUND(IFERROR(Offerte!$E60*1,IFERROR(NUMBERVALUE(Offerte!$E60,".",","),IFERROR(NUMBERVALUE(Offerte!$E60,",","."),0))),4)&amp;""),",",".")&amp;", "&amp;CHAR(34)&amp;"discount"&amp;CHAR(34)&amp;": "&amp;SUBSTITUTE(TRIM(ROUND(IFERROR(Offerte!$F60*1,IFERROR(NUMBERVALUE(Offerte!$F60,".",","),IFERROR(NUMBERVALUE(Offerte!$F60,",","."),0))),4)&amp;""),",",".")&amp;CHAR(125)&amp;IF(COUNTA(Offerte!$A61:$A$200)&gt;0,",",""))</f>
        <v/>
      </c>
    </row>
    <row r="83">
      <c r="A83" s="38">
        <f>IF(Offerte!$A61="","","    "&amp;CHAR(123)&amp;CHAR(34)&amp;"bidderId"&amp;CHAR(34)&amp;": "&amp;CHAR(34)&amp;SUBSTITUTE(Offerte!$A61,CHAR(34),"'")&amp;CHAR(34)&amp;", "&amp;CHAR(34)&amp;"bidderName"&amp;CHAR(34)&amp;": "&amp;CHAR(34)&amp;SUBSTITUTE(Offerte!$B61,CHAR(34),"'")&amp;CHAR(34)&amp;", "&amp;CHAR(34)&amp;"lotId"&amp;CHAR(34)&amp;": "&amp;CHAR(34)&amp;SUBSTITUTE(Offerte!$C61,CHAR(34),"'")&amp;CHAR(34)&amp;", "&amp;CHAR(34)&amp;"enabled"&amp;CHAR(34)&amp;": "&amp;IF(IFERROR(Offerte!$D61*1,IFERROR(NUMBERVALUE(Offerte!$D61,".",","),IFERROR(NUMBERVALUE(Offerte!$D61,",","."),0)))=1,"true","false")&amp;", "&amp;CHAR(34)&amp;"technicalRaw"&amp;CHAR(34)&amp;": "&amp;SUBSTITUTE(TRIM(ROUND(IFERROR(Offerte!$E61*1,IFERROR(NUMBERVALUE(Offerte!$E61,".",","),IFERROR(NUMBERVALUE(Offerte!$E61,",","."),0))),4)&amp;""),",",".")&amp;", "&amp;CHAR(34)&amp;"discount"&amp;CHAR(34)&amp;": "&amp;SUBSTITUTE(TRIM(ROUND(IFERROR(Offerte!$F61*1,IFERROR(NUMBERVALUE(Offerte!$F61,".",","),IFERROR(NUMBERVALUE(Offerte!$F61,",","."),0))),4)&amp;""),",",".")&amp;CHAR(125)&amp;IF(COUNTA(Offerte!$A62:$A$200)&gt;0,",",""))</f>
        <v/>
      </c>
    </row>
    <row r="84">
      <c r="A84" s="38">
        <f>IF(Offerte!$A62="","","    "&amp;CHAR(123)&amp;CHAR(34)&amp;"bidderId"&amp;CHAR(34)&amp;": "&amp;CHAR(34)&amp;SUBSTITUTE(Offerte!$A62,CHAR(34),"'")&amp;CHAR(34)&amp;", "&amp;CHAR(34)&amp;"bidderName"&amp;CHAR(34)&amp;": "&amp;CHAR(34)&amp;SUBSTITUTE(Offerte!$B62,CHAR(34),"'")&amp;CHAR(34)&amp;", "&amp;CHAR(34)&amp;"lotId"&amp;CHAR(34)&amp;": "&amp;CHAR(34)&amp;SUBSTITUTE(Offerte!$C62,CHAR(34),"'")&amp;CHAR(34)&amp;", "&amp;CHAR(34)&amp;"enabled"&amp;CHAR(34)&amp;": "&amp;IF(IFERROR(Offerte!$D62*1,IFERROR(NUMBERVALUE(Offerte!$D62,".",","),IFERROR(NUMBERVALUE(Offerte!$D62,",","."),0)))=1,"true","false")&amp;", "&amp;CHAR(34)&amp;"technicalRaw"&amp;CHAR(34)&amp;": "&amp;SUBSTITUTE(TRIM(ROUND(IFERROR(Offerte!$E62*1,IFERROR(NUMBERVALUE(Offerte!$E62,".",","),IFERROR(NUMBERVALUE(Offerte!$E62,",","."),0))),4)&amp;""),",",".")&amp;", "&amp;CHAR(34)&amp;"discount"&amp;CHAR(34)&amp;": "&amp;SUBSTITUTE(TRIM(ROUND(IFERROR(Offerte!$F62*1,IFERROR(NUMBERVALUE(Offerte!$F62,".",","),IFERROR(NUMBERVALUE(Offerte!$F62,",","."),0))),4)&amp;""),",",".")&amp;CHAR(125)&amp;IF(COUNTA(Offerte!$A63:$A$200)&gt;0,",",""))</f>
        <v/>
      </c>
    </row>
    <row r="85">
      <c r="A85" s="38">
        <f>IF(Offerte!$A63="","","    "&amp;CHAR(123)&amp;CHAR(34)&amp;"bidderId"&amp;CHAR(34)&amp;": "&amp;CHAR(34)&amp;SUBSTITUTE(Offerte!$A63,CHAR(34),"'")&amp;CHAR(34)&amp;", "&amp;CHAR(34)&amp;"bidderName"&amp;CHAR(34)&amp;": "&amp;CHAR(34)&amp;SUBSTITUTE(Offerte!$B63,CHAR(34),"'")&amp;CHAR(34)&amp;", "&amp;CHAR(34)&amp;"lotId"&amp;CHAR(34)&amp;": "&amp;CHAR(34)&amp;SUBSTITUTE(Offerte!$C63,CHAR(34),"'")&amp;CHAR(34)&amp;", "&amp;CHAR(34)&amp;"enabled"&amp;CHAR(34)&amp;": "&amp;IF(IFERROR(Offerte!$D63*1,IFERROR(NUMBERVALUE(Offerte!$D63,".",","),IFERROR(NUMBERVALUE(Offerte!$D63,",","."),0)))=1,"true","false")&amp;", "&amp;CHAR(34)&amp;"technicalRaw"&amp;CHAR(34)&amp;": "&amp;SUBSTITUTE(TRIM(ROUND(IFERROR(Offerte!$E63*1,IFERROR(NUMBERVALUE(Offerte!$E63,".",","),IFERROR(NUMBERVALUE(Offerte!$E63,",","."),0))),4)&amp;""),",",".")&amp;", "&amp;CHAR(34)&amp;"discount"&amp;CHAR(34)&amp;": "&amp;SUBSTITUTE(TRIM(ROUND(IFERROR(Offerte!$F63*1,IFERROR(NUMBERVALUE(Offerte!$F63,".",","),IFERROR(NUMBERVALUE(Offerte!$F63,",","."),0))),4)&amp;""),",",".")&amp;CHAR(125)&amp;IF(COUNTA(Offerte!$A64:$A$200)&gt;0,",",""))</f>
        <v/>
      </c>
    </row>
    <row r="86">
      <c r="A86" s="38">
        <f>IF(Offerte!$A64="","","    "&amp;CHAR(123)&amp;CHAR(34)&amp;"bidderId"&amp;CHAR(34)&amp;": "&amp;CHAR(34)&amp;SUBSTITUTE(Offerte!$A64,CHAR(34),"'")&amp;CHAR(34)&amp;", "&amp;CHAR(34)&amp;"bidderName"&amp;CHAR(34)&amp;": "&amp;CHAR(34)&amp;SUBSTITUTE(Offerte!$B64,CHAR(34),"'")&amp;CHAR(34)&amp;", "&amp;CHAR(34)&amp;"lotId"&amp;CHAR(34)&amp;": "&amp;CHAR(34)&amp;SUBSTITUTE(Offerte!$C64,CHAR(34),"'")&amp;CHAR(34)&amp;", "&amp;CHAR(34)&amp;"enabled"&amp;CHAR(34)&amp;": "&amp;IF(IFERROR(Offerte!$D64*1,IFERROR(NUMBERVALUE(Offerte!$D64,".",","),IFERROR(NUMBERVALUE(Offerte!$D64,",","."),0)))=1,"true","false")&amp;", "&amp;CHAR(34)&amp;"technicalRaw"&amp;CHAR(34)&amp;": "&amp;SUBSTITUTE(TRIM(ROUND(IFERROR(Offerte!$E64*1,IFERROR(NUMBERVALUE(Offerte!$E64,".",","),IFERROR(NUMBERVALUE(Offerte!$E64,",","."),0))),4)&amp;""),",",".")&amp;", "&amp;CHAR(34)&amp;"discount"&amp;CHAR(34)&amp;": "&amp;SUBSTITUTE(TRIM(ROUND(IFERROR(Offerte!$F64*1,IFERROR(NUMBERVALUE(Offerte!$F64,".",","),IFERROR(NUMBERVALUE(Offerte!$F64,",","."),0))),4)&amp;""),",",".")&amp;CHAR(125)&amp;IF(COUNTA(Offerte!$A65:$A$200)&gt;0,",",""))</f>
        <v/>
      </c>
    </row>
    <row r="87">
      <c r="A87" s="38">
        <f>IF(Offerte!$A65="","","    "&amp;CHAR(123)&amp;CHAR(34)&amp;"bidderId"&amp;CHAR(34)&amp;": "&amp;CHAR(34)&amp;SUBSTITUTE(Offerte!$A65,CHAR(34),"'")&amp;CHAR(34)&amp;", "&amp;CHAR(34)&amp;"bidderName"&amp;CHAR(34)&amp;": "&amp;CHAR(34)&amp;SUBSTITUTE(Offerte!$B65,CHAR(34),"'")&amp;CHAR(34)&amp;", "&amp;CHAR(34)&amp;"lotId"&amp;CHAR(34)&amp;": "&amp;CHAR(34)&amp;SUBSTITUTE(Offerte!$C65,CHAR(34),"'")&amp;CHAR(34)&amp;", "&amp;CHAR(34)&amp;"enabled"&amp;CHAR(34)&amp;": "&amp;IF(IFERROR(Offerte!$D65*1,IFERROR(NUMBERVALUE(Offerte!$D65,".",","),IFERROR(NUMBERVALUE(Offerte!$D65,",","."),0)))=1,"true","false")&amp;", "&amp;CHAR(34)&amp;"technicalRaw"&amp;CHAR(34)&amp;": "&amp;SUBSTITUTE(TRIM(ROUND(IFERROR(Offerte!$E65*1,IFERROR(NUMBERVALUE(Offerte!$E65,".",","),IFERROR(NUMBERVALUE(Offerte!$E65,",","."),0))),4)&amp;""),",",".")&amp;", "&amp;CHAR(34)&amp;"discount"&amp;CHAR(34)&amp;": "&amp;SUBSTITUTE(TRIM(ROUND(IFERROR(Offerte!$F65*1,IFERROR(NUMBERVALUE(Offerte!$F65,".",","),IFERROR(NUMBERVALUE(Offerte!$F65,",","."),0))),4)&amp;""),",",".")&amp;CHAR(125)&amp;IF(COUNTA(Offerte!$A66:$A$200)&gt;0,",",""))</f>
        <v/>
      </c>
    </row>
    <row r="88">
      <c r="A88" s="38">
        <f>IF(Offerte!$A66="","","    "&amp;CHAR(123)&amp;CHAR(34)&amp;"bidderId"&amp;CHAR(34)&amp;": "&amp;CHAR(34)&amp;SUBSTITUTE(Offerte!$A66,CHAR(34),"'")&amp;CHAR(34)&amp;", "&amp;CHAR(34)&amp;"bidderName"&amp;CHAR(34)&amp;": "&amp;CHAR(34)&amp;SUBSTITUTE(Offerte!$B66,CHAR(34),"'")&amp;CHAR(34)&amp;", "&amp;CHAR(34)&amp;"lotId"&amp;CHAR(34)&amp;": "&amp;CHAR(34)&amp;SUBSTITUTE(Offerte!$C66,CHAR(34),"'")&amp;CHAR(34)&amp;", "&amp;CHAR(34)&amp;"enabled"&amp;CHAR(34)&amp;": "&amp;IF(IFERROR(Offerte!$D66*1,IFERROR(NUMBERVALUE(Offerte!$D66,".",","),IFERROR(NUMBERVALUE(Offerte!$D66,",","."),0)))=1,"true","false")&amp;", "&amp;CHAR(34)&amp;"technicalRaw"&amp;CHAR(34)&amp;": "&amp;SUBSTITUTE(TRIM(ROUND(IFERROR(Offerte!$E66*1,IFERROR(NUMBERVALUE(Offerte!$E66,".",","),IFERROR(NUMBERVALUE(Offerte!$E66,",","."),0))),4)&amp;""),",",".")&amp;", "&amp;CHAR(34)&amp;"discount"&amp;CHAR(34)&amp;": "&amp;SUBSTITUTE(TRIM(ROUND(IFERROR(Offerte!$F66*1,IFERROR(NUMBERVALUE(Offerte!$F66,".",","),IFERROR(NUMBERVALUE(Offerte!$F66,",","."),0))),4)&amp;""),",",".")&amp;CHAR(125)&amp;IF(COUNTA(Offerte!$A67:$A$200)&gt;0,",",""))</f>
        <v/>
      </c>
    </row>
    <row r="89">
      <c r="A89" s="38">
        <f>IF(Offerte!$A67="","","    "&amp;CHAR(123)&amp;CHAR(34)&amp;"bidderId"&amp;CHAR(34)&amp;": "&amp;CHAR(34)&amp;SUBSTITUTE(Offerte!$A67,CHAR(34),"'")&amp;CHAR(34)&amp;", "&amp;CHAR(34)&amp;"bidderName"&amp;CHAR(34)&amp;": "&amp;CHAR(34)&amp;SUBSTITUTE(Offerte!$B67,CHAR(34),"'")&amp;CHAR(34)&amp;", "&amp;CHAR(34)&amp;"lotId"&amp;CHAR(34)&amp;": "&amp;CHAR(34)&amp;SUBSTITUTE(Offerte!$C67,CHAR(34),"'")&amp;CHAR(34)&amp;", "&amp;CHAR(34)&amp;"enabled"&amp;CHAR(34)&amp;": "&amp;IF(IFERROR(Offerte!$D67*1,IFERROR(NUMBERVALUE(Offerte!$D67,".",","),IFERROR(NUMBERVALUE(Offerte!$D67,",","."),0)))=1,"true","false")&amp;", "&amp;CHAR(34)&amp;"technicalRaw"&amp;CHAR(34)&amp;": "&amp;SUBSTITUTE(TRIM(ROUND(IFERROR(Offerte!$E67*1,IFERROR(NUMBERVALUE(Offerte!$E67,".",","),IFERROR(NUMBERVALUE(Offerte!$E67,",","."),0))),4)&amp;""),",",".")&amp;", "&amp;CHAR(34)&amp;"discount"&amp;CHAR(34)&amp;": "&amp;SUBSTITUTE(TRIM(ROUND(IFERROR(Offerte!$F67*1,IFERROR(NUMBERVALUE(Offerte!$F67,".",","),IFERROR(NUMBERVALUE(Offerte!$F67,",","."),0))),4)&amp;""),",",".")&amp;CHAR(125)&amp;IF(COUNTA(Offerte!$A68:$A$200)&gt;0,",",""))</f>
        <v/>
      </c>
    </row>
    <row r="90">
      <c r="A90" s="38">
        <f>IF(Offerte!$A68="","","    "&amp;CHAR(123)&amp;CHAR(34)&amp;"bidderId"&amp;CHAR(34)&amp;": "&amp;CHAR(34)&amp;SUBSTITUTE(Offerte!$A68,CHAR(34),"'")&amp;CHAR(34)&amp;", "&amp;CHAR(34)&amp;"bidderName"&amp;CHAR(34)&amp;": "&amp;CHAR(34)&amp;SUBSTITUTE(Offerte!$B68,CHAR(34),"'")&amp;CHAR(34)&amp;", "&amp;CHAR(34)&amp;"lotId"&amp;CHAR(34)&amp;": "&amp;CHAR(34)&amp;SUBSTITUTE(Offerte!$C68,CHAR(34),"'")&amp;CHAR(34)&amp;", "&amp;CHAR(34)&amp;"enabled"&amp;CHAR(34)&amp;": "&amp;IF(IFERROR(Offerte!$D68*1,IFERROR(NUMBERVALUE(Offerte!$D68,".",","),IFERROR(NUMBERVALUE(Offerte!$D68,",","."),0)))=1,"true","false")&amp;", "&amp;CHAR(34)&amp;"technicalRaw"&amp;CHAR(34)&amp;": "&amp;SUBSTITUTE(TRIM(ROUND(IFERROR(Offerte!$E68*1,IFERROR(NUMBERVALUE(Offerte!$E68,".",","),IFERROR(NUMBERVALUE(Offerte!$E68,",","."),0))),4)&amp;""),",",".")&amp;", "&amp;CHAR(34)&amp;"discount"&amp;CHAR(34)&amp;": "&amp;SUBSTITUTE(TRIM(ROUND(IFERROR(Offerte!$F68*1,IFERROR(NUMBERVALUE(Offerte!$F68,".",","),IFERROR(NUMBERVALUE(Offerte!$F68,",","."),0))),4)&amp;""),",",".")&amp;CHAR(125)&amp;IF(COUNTA(Offerte!$A69:$A$200)&gt;0,",",""))</f>
        <v/>
      </c>
    </row>
    <row r="91">
      <c r="A91" s="38">
        <f>IF(Offerte!$A69="","","    "&amp;CHAR(123)&amp;CHAR(34)&amp;"bidderId"&amp;CHAR(34)&amp;": "&amp;CHAR(34)&amp;SUBSTITUTE(Offerte!$A69,CHAR(34),"'")&amp;CHAR(34)&amp;", "&amp;CHAR(34)&amp;"bidderName"&amp;CHAR(34)&amp;": "&amp;CHAR(34)&amp;SUBSTITUTE(Offerte!$B69,CHAR(34),"'")&amp;CHAR(34)&amp;", "&amp;CHAR(34)&amp;"lotId"&amp;CHAR(34)&amp;": "&amp;CHAR(34)&amp;SUBSTITUTE(Offerte!$C69,CHAR(34),"'")&amp;CHAR(34)&amp;", "&amp;CHAR(34)&amp;"enabled"&amp;CHAR(34)&amp;": "&amp;IF(IFERROR(Offerte!$D69*1,IFERROR(NUMBERVALUE(Offerte!$D69,".",","),IFERROR(NUMBERVALUE(Offerte!$D69,",","."),0)))=1,"true","false")&amp;", "&amp;CHAR(34)&amp;"technicalRaw"&amp;CHAR(34)&amp;": "&amp;SUBSTITUTE(TRIM(ROUND(IFERROR(Offerte!$E69*1,IFERROR(NUMBERVALUE(Offerte!$E69,".",","),IFERROR(NUMBERVALUE(Offerte!$E69,",","."),0))),4)&amp;""),",",".")&amp;", "&amp;CHAR(34)&amp;"discount"&amp;CHAR(34)&amp;": "&amp;SUBSTITUTE(TRIM(ROUND(IFERROR(Offerte!$F69*1,IFERROR(NUMBERVALUE(Offerte!$F69,".",","),IFERROR(NUMBERVALUE(Offerte!$F69,",","."),0))),4)&amp;""),",",".")&amp;CHAR(125)&amp;IF(COUNTA(Offerte!$A70:$A$200)&gt;0,",",""))</f>
        <v/>
      </c>
    </row>
    <row r="92">
      <c r="A92" s="38">
        <f>IF(Offerte!$A70="","","    "&amp;CHAR(123)&amp;CHAR(34)&amp;"bidderId"&amp;CHAR(34)&amp;": "&amp;CHAR(34)&amp;SUBSTITUTE(Offerte!$A70,CHAR(34),"'")&amp;CHAR(34)&amp;", "&amp;CHAR(34)&amp;"bidderName"&amp;CHAR(34)&amp;": "&amp;CHAR(34)&amp;SUBSTITUTE(Offerte!$B70,CHAR(34),"'")&amp;CHAR(34)&amp;", "&amp;CHAR(34)&amp;"lotId"&amp;CHAR(34)&amp;": "&amp;CHAR(34)&amp;SUBSTITUTE(Offerte!$C70,CHAR(34),"'")&amp;CHAR(34)&amp;", "&amp;CHAR(34)&amp;"enabled"&amp;CHAR(34)&amp;": "&amp;IF(IFERROR(Offerte!$D70*1,IFERROR(NUMBERVALUE(Offerte!$D70,".",","),IFERROR(NUMBERVALUE(Offerte!$D70,",","."),0)))=1,"true","false")&amp;", "&amp;CHAR(34)&amp;"technicalRaw"&amp;CHAR(34)&amp;": "&amp;SUBSTITUTE(TRIM(ROUND(IFERROR(Offerte!$E70*1,IFERROR(NUMBERVALUE(Offerte!$E70,".",","),IFERROR(NUMBERVALUE(Offerte!$E70,",","."),0))),4)&amp;""),",",".")&amp;", "&amp;CHAR(34)&amp;"discount"&amp;CHAR(34)&amp;": "&amp;SUBSTITUTE(TRIM(ROUND(IFERROR(Offerte!$F70*1,IFERROR(NUMBERVALUE(Offerte!$F70,".",","),IFERROR(NUMBERVALUE(Offerte!$F70,",","."),0))),4)&amp;""),",",".")&amp;CHAR(125)&amp;IF(COUNTA(Offerte!$A71:$A$200)&gt;0,",",""))</f>
        <v/>
      </c>
    </row>
    <row r="93">
      <c r="A93" s="38">
        <f>IF(Offerte!$A71="","","    "&amp;CHAR(123)&amp;CHAR(34)&amp;"bidderId"&amp;CHAR(34)&amp;": "&amp;CHAR(34)&amp;SUBSTITUTE(Offerte!$A71,CHAR(34),"'")&amp;CHAR(34)&amp;", "&amp;CHAR(34)&amp;"bidderName"&amp;CHAR(34)&amp;": "&amp;CHAR(34)&amp;SUBSTITUTE(Offerte!$B71,CHAR(34),"'")&amp;CHAR(34)&amp;", "&amp;CHAR(34)&amp;"lotId"&amp;CHAR(34)&amp;": "&amp;CHAR(34)&amp;SUBSTITUTE(Offerte!$C71,CHAR(34),"'")&amp;CHAR(34)&amp;", "&amp;CHAR(34)&amp;"enabled"&amp;CHAR(34)&amp;": "&amp;IF(IFERROR(Offerte!$D71*1,IFERROR(NUMBERVALUE(Offerte!$D71,".",","),IFERROR(NUMBERVALUE(Offerte!$D71,",","."),0)))=1,"true","false")&amp;", "&amp;CHAR(34)&amp;"technicalRaw"&amp;CHAR(34)&amp;": "&amp;SUBSTITUTE(TRIM(ROUND(IFERROR(Offerte!$E71*1,IFERROR(NUMBERVALUE(Offerte!$E71,".",","),IFERROR(NUMBERVALUE(Offerte!$E71,",","."),0))),4)&amp;""),",",".")&amp;", "&amp;CHAR(34)&amp;"discount"&amp;CHAR(34)&amp;": "&amp;SUBSTITUTE(TRIM(ROUND(IFERROR(Offerte!$F71*1,IFERROR(NUMBERVALUE(Offerte!$F71,".",","),IFERROR(NUMBERVALUE(Offerte!$F71,",","."),0))),4)&amp;""),",",".")&amp;CHAR(125)&amp;IF(COUNTA(Offerte!$A72:$A$200)&gt;0,",",""))</f>
        <v/>
      </c>
    </row>
    <row r="94">
      <c r="A94" s="38">
        <f>IF(Offerte!$A72="","","    "&amp;CHAR(123)&amp;CHAR(34)&amp;"bidderId"&amp;CHAR(34)&amp;": "&amp;CHAR(34)&amp;SUBSTITUTE(Offerte!$A72,CHAR(34),"'")&amp;CHAR(34)&amp;", "&amp;CHAR(34)&amp;"bidderName"&amp;CHAR(34)&amp;": "&amp;CHAR(34)&amp;SUBSTITUTE(Offerte!$B72,CHAR(34),"'")&amp;CHAR(34)&amp;", "&amp;CHAR(34)&amp;"lotId"&amp;CHAR(34)&amp;": "&amp;CHAR(34)&amp;SUBSTITUTE(Offerte!$C72,CHAR(34),"'")&amp;CHAR(34)&amp;", "&amp;CHAR(34)&amp;"enabled"&amp;CHAR(34)&amp;": "&amp;IF(IFERROR(Offerte!$D72*1,IFERROR(NUMBERVALUE(Offerte!$D72,".",","),IFERROR(NUMBERVALUE(Offerte!$D72,",","."),0)))=1,"true","false")&amp;", "&amp;CHAR(34)&amp;"technicalRaw"&amp;CHAR(34)&amp;": "&amp;SUBSTITUTE(TRIM(ROUND(IFERROR(Offerte!$E72*1,IFERROR(NUMBERVALUE(Offerte!$E72,".",","),IFERROR(NUMBERVALUE(Offerte!$E72,",","."),0))),4)&amp;""),",",".")&amp;", "&amp;CHAR(34)&amp;"discount"&amp;CHAR(34)&amp;": "&amp;SUBSTITUTE(TRIM(ROUND(IFERROR(Offerte!$F72*1,IFERROR(NUMBERVALUE(Offerte!$F72,".",","),IFERROR(NUMBERVALUE(Offerte!$F72,",","."),0))),4)&amp;""),",",".")&amp;CHAR(125)&amp;IF(COUNTA(Offerte!$A73:$A$200)&gt;0,",",""))</f>
        <v/>
      </c>
    </row>
    <row r="95">
      <c r="A95" s="38">
        <f>IF(Offerte!$A73="","","    "&amp;CHAR(123)&amp;CHAR(34)&amp;"bidderId"&amp;CHAR(34)&amp;": "&amp;CHAR(34)&amp;SUBSTITUTE(Offerte!$A73,CHAR(34),"'")&amp;CHAR(34)&amp;", "&amp;CHAR(34)&amp;"bidderName"&amp;CHAR(34)&amp;": "&amp;CHAR(34)&amp;SUBSTITUTE(Offerte!$B73,CHAR(34),"'")&amp;CHAR(34)&amp;", "&amp;CHAR(34)&amp;"lotId"&amp;CHAR(34)&amp;": "&amp;CHAR(34)&amp;SUBSTITUTE(Offerte!$C73,CHAR(34),"'")&amp;CHAR(34)&amp;", "&amp;CHAR(34)&amp;"enabled"&amp;CHAR(34)&amp;": "&amp;IF(IFERROR(Offerte!$D73*1,IFERROR(NUMBERVALUE(Offerte!$D73,".",","),IFERROR(NUMBERVALUE(Offerte!$D73,",","."),0)))=1,"true","false")&amp;", "&amp;CHAR(34)&amp;"technicalRaw"&amp;CHAR(34)&amp;": "&amp;SUBSTITUTE(TRIM(ROUND(IFERROR(Offerte!$E73*1,IFERROR(NUMBERVALUE(Offerte!$E73,".",","),IFERROR(NUMBERVALUE(Offerte!$E73,",","."),0))),4)&amp;""),",",".")&amp;", "&amp;CHAR(34)&amp;"discount"&amp;CHAR(34)&amp;": "&amp;SUBSTITUTE(TRIM(ROUND(IFERROR(Offerte!$F73*1,IFERROR(NUMBERVALUE(Offerte!$F73,".",","),IFERROR(NUMBERVALUE(Offerte!$F73,",","."),0))),4)&amp;""),",",".")&amp;CHAR(125)&amp;IF(COUNTA(Offerte!$A74:$A$200)&gt;0,",",""))</f>
        <v/>
      </c>
    </row>
    <row r="96">
      <c r="A96" s="38">
        <f>IF(Offerte!$A74="","","    "&amp;CHAR(123)&amp;CHAR(34)&amp;"bidderId"&amp;CHAR(34)&amp;": "&amp;CHAR(34)&amp;SUBSTITUTE(Offerte!$A74,CHAR(34),"'")&amp;CHAR(34)&amp;", "&amp;CHAR(34)&amp;"bidderName"&amp;CHAR(34)&amp;": "&amp;CHAR(34)&amp;SUBSTITUTE(Offerte!$B74,CHAR(34),"'")&amp;CHAR(34)&amp;", "&amp;CHAR(34)&amp;"lotId"&amp;CHAR(34)&amp;": "&amp;CHAR(34)&amp;SUBSTITUTE(Offerte!$C74,CHAR(34),"'")&amp;CHAR(34)&amp;", "&amp;CHAR(34)&amp;"enabled"&amp;CHAR(34)&amp;": "&amp;IF(IFERROR(Offerte!$D74*1,IFERROR(NUMBERVALUE(Offerte!$D74,".",","),IFERROR(NUMBERVALUE(Offerte!$D74,",","."),0)))=1,"true","false")&amp;", "&amp;CHAR(34)&amp;"technicalRaw"&amp;CHAR(34)&amp;": "&amp;SUBSTITUTE(TRIM(ROUND(IFERROR(Offerte!$E74*1,IFERROR(NUMBERVALUE(Offerte!$E74,".",","),IFERROR(NUMBERVALUE(Offerte!$E74,",","."),0))),4)&amp;""),",",".")&amp;", "&amp;CHAR(34)&amp;"discount"&amp;CHAR(34)&amp;": "&amp;SUBSTITUTE(TRIM(ROUND(IFERROR(Offerte!$F74*1,IFERROR(NUMBERVALUE(Offerte!$F74,".",","),IFERROR(NUMBERVALUE(Offerte!$F74,",","."),0))),4)&amp;""),",",".")&amp;CHAR(125)&amp;IF(COUNTA(Offerte!$A75:$A$200)&gt;0,",",""))</f>
        <v/>
      </c>
    </row>
    <row r="97">
      <c r="A97" s="38">
        <f>IF(Offerte!$A75="","","    "&amp;CHAR(123)&amp;CHAR(34)&amp;"bidderId"&amp;CHAR(34)&amp;": "&amp;CHAR(34)&amp;SUBSTITUTE(Offerte!$A75,CHAR(34),"'")&amp;CHAR(34)&amp;", "&amp;CHAR(34)&amp;"bidderName"&amp;CHAR(34)&amp;": "&amp;CHAR(34)&amp;SUBSTITUTE(Offerte!$B75,CHAR(34),"'")&amp;CHAR(34)&amp;", "&amp;CHAR(34)&amp;"lotId"&amp;CHAR(34)&amp;": "&amp;CHAR(34)&amp;SUBSTITUTE(Offerte!$C75,CHAR(34),"'")&amp;CHAR(34)&amp;", "&amp;CHAR(34)&amp;"enabled"&amp;CHAR(34)&amp;": "&amp;IF(IFERROR(Offerte!$D75*1,IFERROR(NUMBERVALUE(Offerte!$D75,".",","),IFERROR(NUMBERVALUE(Offerte!$D75,",","."),0)))=1,"true","false")&amp;", "&amp;CHAR(34)&amp;"technicalRaw"&amp;CHAR(34)&amp;": "&amp;SUBSTITUTE(TRIM(ROUND(IFERROR(Offerte!$E75*1,IFERROR(NUMBERVALUE(Offerte!$E75,".",","),IFERROR(NUMBERVALUE(Offerte!$E75,",","."),0))),4)&amp;""),",",".")&amp;", "&amp;CHAR(34)&amp;"discount"&amp;CHAR(34)&amp;": "&amp;SUBSTITUTE(TRIM(ROUND(IFERROR(Offerte!$F75*1,IFERROR(NUMBERVALUE(Offerte!$F75,".",","),IFERROR(NUMBERVALUE(Offerte!$F75,",","."),0))),4)&amp;""),",",".")&amp;CHAR(125)&amp;IF(COUNTA(Offerte!$A76:$A$200)&gt;0,",",""))</f>
        <v/>
      </c>
    </row>
    <row r="98">
      <c r="A98" s="38">
        <f>IF(Offerte!$A76="","","    "&amp;CHAR(123)&amp;CHAR(34)&amp;"bidderId"&amp;CHAR(34)&amp;": "&amp;CHAR(34)&amp;SUBSTITUTE(Offerte!$A76,CHAR(34),"'")&amp;CHAR(34)&amp;", "&amp;CHAR(34)&amp;"bidderName"&amp;CHAR(34)&amp;": "&amp;CHAR(34)&amp;SUBSTITUTE(Offerte!$B76,CHAR(34),"'")&amp;CHAR(34)&amp;", "&amp;CHAR(34)&amp;"lotId"&amp;CHAR(34)&amp;": "&amp;CHAR(34)&amp;SUBSTITUTE(Offerte!$C76,CHAR(34),"'")&amp;CHAR(34)&amp;", "&amp;CHAR(34)&amp;"enabled"&amp;CHAR(34)&amp;": "&amp;IF(IFERROR(Offerte!$D76*1,IFERROR(NUMBERVALUE(Offerte!$D76,".",","),IFERROR(NUMBERVALUE(Offerte!$D76,",","."),0)))=1,"true","false")&amp;", "&amp;CHAR(34)&amp;"technicalRaw"&amp;CHAR(34)&amp;": "&amp;SUBSTITUTE(TRIM(ROUND(IFERROR(Offerte!$E76*1,IFERROR(NUMBERVALUE(Offerte!$E76,".",","),IFERROR(NUMBERVALUE(Offerte!$E76,",","."),0))),4)&amp;""),",",".")&amp;", "&amp;CHAR(34)&amp;"discount"&amp;CHAR(34)&amp;": "&amp;SUBSTITUTE(TRIM(ROUND(IFERROR(Offerte!$F76*1,IFERROR(NUMBERVALUE(Offerte!$F76,".",","),IFERROR(NUMBERVALUE(Offerte!$F76,",","."),0))),4)&amp;""),",",".")&amp;CHAR(125)&amp;IF(COUNTA(Offerte!$A77:$A$200)&gt;0,",",""))</f>
        <v/>
      </c>
    </row>
    <row r="99">
      <c r="A99" s="38">
        <f>IF(Offerte!$A77="","","    "&amp;CHAR(123)&amp;CHAR(34)&amp;"bidderId"&amp;CHAR(34)&amp;": "&amp;CHAR(34)&amp;SUBSTITUTE(Offerte!$A77,CHAR(34),"'")&amp;CHAR(34)&amp;", "&amp;CHAR(34)&amp;"bidderName"&amp;CHAR(34)&amp;": "&amp;CHAR(34)&amp;SUBSTITUTE(Offerte!$B77,CHAR(34),"'")&amp;CHAR(34)&amp;", "&amp;CHAR(34)&amp;"lotId"&amp;CHAR(34)&amp;": "&amp;CHAR(34)&amp;SUBSTITUTE(Offerte!$C77,CHAR(34),"'")&amp;CHAR(34)&amp;", "&amp;CHAR(34)&amp;"enabled"&amp;CHAR(34)&amp;": "&amp;IF(IFERROR(Offerte!$D77*1,IFERROR(NUMBERVALUE(Offerte!$D77,".",","),IFERROR(NUMBERVALUE(Offerte!$D77,",","."),0)))=1,"true","false")&amp;", "&amp;CHAR(34)&amp;"technicalRaw"&amp;CHAR(34)&amp;": "&amp;SUBSTITUTE(TRIM(ROUND(IFERROR(Offerte!$E77*1,IFERROR(NUMBERVALUE(Offerte!$E77,".",","),IFERROR(NUMBERVALUE(Offerte!$E77,",","."),0))),4)&amp;""),",",".")&amp;", "&amp;CHAR(34)&amp;"discount"&amp;CHAR(34)&amp;": "&amp;SUBSTITUTE(TRIM(ROUND(IFERROR(Offerte!$F77*1,IFERROR(NUMBERVALUE(Offerte!$F77,".",","),IFERROR(NUMBERVALUE(Offerte!$F77,",","."),0))),4)&amp;""),",",".")&amp;CHAR(125)&amp;IF(COUNTA(Offerte!$A78:$A$200)&gt;0,",",""))</f>
        <v/>
      </c>
    </row>
    <row r="100">
      <c r="A100" s="38">
        <f>IF(Offerte!$A78="","","    "&amp;CHAR(123)&amp;CHAR(34)&amp;"bidderId"&amp;CHAR(34)&amp;": "&amp;CHAR(34)&amp;SUBSTITUTE(Offerte!$A78,CHAR(34),"'")&amp;CHAR(34)&amp;", "&amp;CHAR(34)&amp;"bidderName"&amp;CHAR(34)&amp;": "&amp;CHAR(34)&amp;SUBSTITUTE(Offerte!$B78,CHAR(34),"'")&amp;CHAR(34)&amp;", "&amp;CHAR(34)&amp;"lotId"&amp;CHAR(34)&amp;": "&amp;CHAR(34)&amp;SUBSTITUTE(Offerte!$C78,CHAR(34),"'")&amp;CHAR(34)&amp;", "&amp;CHAR(34)&amp;"enabled"&amp;CHAR(34)&amp;": "&amp;IF(IFERROR(Offerte!$D78*1,IFERROR(NUMBERVALUE(Offerte!$D78,".",","),IFERROR(NUMBERVALUE(Offerte!$D78,",","."),0)))=1,"true","false")&amp;", "&amp;CHAR(34)&amp;"technicalRaw"&amp;CHAR(34)&amp;": "&amp;SUBSTITUTE(TRIM(ROUND(IFERROR(Offerte!$E78*1,IFERROR(NUMBERVALUE(Offerte!$E78,".",","),IFERROR(NUMBERVALUE(Offerte!$E78,",","."),0))),4)&amp;""),",",".")&amp;", "&amp;CHAR(34)&amp;"discount"&amp;CHAR(34)&amp;": "&amp;SUBSTITUTE(TRIM(ROUND(IFERROR(Offerte!$F78*1,IFERROR(NUMBERVALUE(Offerte!$F78,".",","),IFERROR(NUMBERVALUE(Offerte!$F78,",","."),0))),4)&amp;""),",",".")&amp;CHAR(125)&amp;IF(COUNTA(Offerte!$A79:$A$200)&gt;0,",",""))</f>
        <v/>
      </c>
    </row>
    <row r="101">
      <c r="A101" s="38">
        <f>IF(Offerte!$A79="","","    "&amp;CHAR(123)&amp;CHAR(34)&amp;"bidderId"&amp;CHAR(34)&amp;": "&amp;CHAR(34)&amp;SUBSTITUTE(Offerte!$A79,CHAR(34),"'")&amp;CHAR(34)&amp;", "&amp;CHAR(34)&amp;"bidderName"&amp;CHAR(34)&amp;": "&amp;CHAR(34)&amp;SUBSTITUTE(Offerte!$B79,CHAR(34),"'")&amp;CHAR(34)&amp;", "&amp;CHAR(34)&amp;"lotId"&amp;CHAR(34)&amp;": "&amp;CHAR(34)&amp;SUBSTITUTE(Offerte!$C79,CHAR(34),"'")&amp;CHAR(34)&amp;", "&amp;CHAR(34)&amp;"enabled"&amp;CHAR(34)&amp;": "&amp;IF(IFERROR(Offerte!$D79*1,IFERROR(NUMBERVALUE(Offerte!$D79,".",","),IFERROR(NUMBERVALUE(Offerte!$D79,",","."),0)))=1,"true","false")&amp;", "&amp;CHAR(34)&amp;"technicalRaw"&amp;CHAR(34)&amp;": "&amp;SUBSTITUTE(TRIM(ROUND(IFERROR(Offerte!$E79*1,IFERROR(NUMBERVALUE(Offerte!$E79,".",","),IFERROR(NUMBERVALUE(Offerte!$E79,",","."),0))),4)&amp;""),",",".")&amp;", "&amp;CHAR(34)&amp;"discount"&amp;CHAR(34)&amp;": "&amp;SUBSTITUTE(TRIM(ROUND(IFERROR(Offerte!$F79*1,IFERROR(NUMBERVALUE(Offerte!$F79,".",","),IFERROR(NUMBERVALUE(Offerte!$F79,",","."),0))),4)&amp;""),",",".")&amp;CHAR(125)&amp;IF(COUNTA(Offerte!$A80:$A$200)&gt;0,",",""))</f>
        <v/>
      </c>
    </row>
    <row r="102">
      <c r="A102" s="38">
        <f>IF(Offerte!$A80="","","    "&amp;CHAR(123)&amp;CHAR(34)&amp;"bidderId"&amp;CHAR(34)&amp;": "&amp;CHAR(34)&amp;SUBSTITUTE(Offerte!$A80,CHAR(34),"'")&amp;CHAR(34)&amp;", "&amp;CHAR(34)&amp;"bidderName"&amp;CHAR(34)&amp;": "&amp;CHAR(34)&amp;SUBSTITUTE(Offerte!$B80,CHAR(34),"'")&amp;CHAR(34)&amp;", "&amp;CHAR(34)&amp;"lotId"&amp;CHAR(34)&amp;": "&amp;CHAR(34)&amp;SUBSTITUTE(Offerte!$C80,CHAR(34),"'")&amp;CHAR(34)&amp;", "&amp;CHAR(34)&amp;"enabled"&amp;CHAR(34)&amp;": "&amp;IF(IFERROR(Offerte!$D80*1,IFERROR(NUMBERVALUE(Offerte!$D80,".",","),IFERROR(NUMBERVALUE(Offerte!$D80,",","."),0)))=1,"true","false")&amp;", "&amp;CHAR(34)&amp;"technicalRaw"&amp;CHAR(34)&amp;": "&amp;SUBSTITUTE(TRIM(ROUND(IFERROR(Offerte!$E80*1,IFERROR(NUMBERVALUE(Offerte!$E80,".",","),IFERROR(NUMBERVALUE(Offerte!$E80,",","."),0))),4)&amp;""),",",".")&amp;", "&amp;CHAR(34)&amp;"discount"&amp;CHAR(34)&amp;": "&amp;SUBSTITUTE(TRIM(ROUND(IFERROR(Offerte!$F80*1,IFERROR(NUMBERVALUE(Offerte!$F80,".",","),IFERROR(NUMBERVALUE(Offerte!$F80,",","."),0))),4)&amp;""),",",".")&amp;CHAR(125)&amp;IF(COUNTA(Offerte!$A81:$A$200)&gt;0,",",""))</f>
        <v/>
      </c>
    </row>
    <row r="103">
      <c r="A103" s="38">
        <f>IF(Offerte!$A81="","","    "&amp;CHAR(123)&amp;CHAR(34)&amp;"bidderId"&amp;CHAR(34)&amp;": "&amp;CHAR(34)&amp;SUBSTITUTE(Offerte!$A81,CHAR(34),"'")&amp;CHAR(34)&amp;", "&amp;CHAR(34)&amp;"bidderName"&amp;CHAR(34)&amp;": "&amp;CHAR(34)&amp;SUBSTITUTE(Offerte!$B81,CHAR(34),"'")&amp;CHAR(34)&amp;", "&amp;CHAR(34)&amp;"lotId"&amp;CHAR(34)&amp;": "&amp;CHAR(34)&amp;SUBSTITUTE(Offerte!$C81,CHAR(34),"'")&amp;CHAR(34)&amp;", "&amp;CHAR(34)&amp;"enabled"&amp;CHAR(34)&amp;": "&amp;IF(IFERROR(Offerte!$D81*1,IFERROR(NUMBERVALUE(Offerte!$D81,".",","),IFERROR(NUMBERVALUE(Offerte!$D81,",","."),0)))=1,"true","false")&amp;", "&amp;CHAR(34)&amp;"technicalRaw"&amp;CHAR(34)&amp;": "&amp;SUBSTITUTE(TRIM(ROUND(IFERROR(Offerte!$E81*1,IFERROR(NUMBERVALUE(Offerte!$E81,".",","),IFERROR(NUMBERVALUE(Offerte!$E81,",","."),0))),4)&amp;""),",",".")&amp;", "&amp;CHAR(34)&amp;"discount"&amp;CHAR(34)&amp;": "&amp;SUBSTITUTE(TRIM(ROUND(IFERROR(Offerte!$F81*1,IFERROR(NUMBERVALUE(Offerte!$F81,".",","),IFERROR(NUMBERVALUE(Offerte!$F81,",","."),0))),4)&amp;""),",",".")&amp;CHAR(125)&amp;IF(COUNTA(Offerte!$A82:$A$200)&gt;0,",",""))</f>
        <v/>
      </c>
    </row>
    <row r="104">
      <c r="A104" s="38">
        <f>IF(Offerte!$A82="","","    "&amp;CHAR(123)&amp;CHAR(34)&amp;"bidderId"&amp;CHAR(34)&amp;": "&amp;CHAR(34)&amp;SUBSTITUTE(Offerte!$A82,CHAR(34),"'")&amp;CHAR(34)&amp;", "&amp;CHAR(34)&amp;"bidderName"&amp;CHAR(34)&amp;": "&amp;CHAR(34)&amp;SUBSTITUTE(Offerte!$B82,CHAR(34),"'")&amp;CHAR(34)&amp;", "&amp;CHAR(34)&amp;"lotId"&amp;CHAR(34)&amp;": "&amp;CHAR(34)&amp;SUBSTITUTE(Offerte!$C82,CHAR(34),"'")&amp;CHAR(34)&amp;", "&amp;CHAR(34)&amp;"enabled"&amp;CHAR(34)&amp;": "&amp;IF(IFERROR(Offerte!$D82*1,IFERROR(NUMBERVALUE(Offerte!$D82,".",","),IFERROR(NUMBERVALUE(Offerte!$D82,",","."),0)))=1,"true","false")&amp;", "&amp;CHAR(34)&amp;"technicalRaw"&amp;CHAR(34)&amp;": "&amp;SUBSTITUTE(TRIM(ROUND(IFERROR(Offerte!$E82*1,IFERROR(NUMBERVALUE(Offerte!$E82,".",","),IFERROR(NUMBERVALUE(Offerte!$E82,",","."),0))),4)&amp;""),",",".")&amp;", "&amp;CHAR(34)&amp;"discount"&amp;CHAR(34)&amp;": "&amp;SUBSTITUTE(TRIM(ROUND(IFERROR(Offerte!$F82*1,IFERROR(NUMBERVALUE(Offerte!$F82,".",","),IFERROR(NUMBERVALUE(Offerte!$F82,",","."),0))),4)&amp;""),",",".")&amp;CHAR(125)&amp;IF(COUNTA(Offerte!$A83:$A$200)&gt;0,",",""))</f>
        <v/>
      </c>
    </row>
    <row r="105">
      <c r="A105" s="38">
        <f>IF(Offerte!$A83="","","    "&amp;CHAR(123)&amp;CHAR(34)&amp;"bidderId"&amp;CHAR(34)&amp;": "&amp;CHAR(34)&amp;SUBSTITUTE(Offerte!$A83,CHAR(34),"'")&amp;CHAR(34)&amp;", "&amp;CHAR(34)&amp;"bidderName"&amp;CHAR(34)&amp;": "&amp;CHAR(34)&amp;SUBSTITUTE(Offerte!$B83,CHAR(34),"'")&amp;CHAR(34)&amp;", "&amp;CHAR(34)&amp;"lotId"&amp;CHAR(34)&amp;": "&amp;CHAR(34)&amp;SUBSTITUTE(Offerte!$C83,CHAR(34),"'")&amp;CHAR(34)&amp;", "&amp;CHAR(34)&amp;"enabled"&amp;CHAR(34)&amp;": "&amp;IF(IFERROR(Offerte!$D83*1,IFERROR(NUMBERVALUE(Offerte!$D83,".",","),IFERROR(NUMBERVALUE(Offerte!$D83,",","."),0)))=1,"true","false")&amp;", "&amp;CHAR(34)&amp;"technicalRaw"&amp;CHAR(34)&amp;": "&amp;SUBSTITUTE(TRIM(ROUND(IFERROR(Offerte!$E83*1,IFERROR(NUMBERVALUE(Offerte!$E83,".",","),IFERROR(NUMBERVALUE(Offerte!$E83,",","."),0))),4)&amp;""),",",".")&amp;", "&amp;CHAR(34)&amp;"discount"&amp;CHAR(34)&amp;": "&amp;SUBSTITUTE(TRIM(ROUND(IFERROR(Offerte!$F83*1,IFERROR(NUMBERVALUE(Offerte!$F83,".",","),IFERROR(NUMBERVALUE(Offerte!$F83,",","."),0))),4)&amp;""),",",".")&amp;CHAR(125)&amp;IF(COUNTA(Offerte!$A84:$A$200)&gt;0,",",""))</f>
        <v/>
      </c>
    </row>
    <row r="106">
      <c r="A106" s="38">
        <f>IF(Offerte!$A84="","","    "&amp;CHAR(123)&amp;CHAR(34)&amp;"bidderId"&amp;CHAR(34)&amp;": "&amp;CHAR(34)&amp;SUBSTITUTE(Offerte!$A84,CHAR(34),"'")&amp;CHAR(34)&amp;", "&amp;CHAR(34)&amp;"bidderName"&amp;CHAR(34)&amp;": "&amp;CHAR(34)&amp;SUBSTITUTE(Offerte!$B84,CHAR(34),"'")&amp;CHAR(34)&amp;", "&amp;CHAR(34)&amp;"lotId"&amp;CHAR(34)&amp;": "&amp;CHAR(34)&amp;SUBSTITUTE(Offerte!$C84,CHAR(34),"'")&amp;CHAR(34)&amp;", "&amp;CHAR(34)&amp;"enabled"&amp;CHAR(34)&amp;": "&amp;IF(IFERROR(Offerte!$D84*1,IFERROR(NUMBERVALUE(Offerte!$D84,".",","),IFERROR(NUMBERVALUE(Offerte!$D84,",","."),0)))=1,"true","false")&amp;", "&amp;CHAR(34)&amp;"technicalRaw"&amp;CHAR(34)&amp;": "&amp;SUBSTITUTE(TRIM(ROUND(IFERROR(Offerte!$E84*1,IFERROR(NUMBERVALUE(Offerte!$E84,".",","),IFERROR(NUMBERVALUE(Offerte!$E84,",","."),0))),4)&amp;""),",",".")&amp;", "&amp;CHAR(34)&amp;"discount"&amp;CHAR(34)&amp;": "&amp;SUBSTITUTE(TRIM(ROUND(IFERROR(Offerte!$F84*1,IFERROR(NUMBERVALUE(Offerte!$F84,".",","),IFERROR(NUMBERVALUE(Offerte!$F84,",","."),0))),4)&amp;""),",",".")&amp;CHAR(125)&amp;IF(COUNTA(Offerte!$A85:$A$200)&gt;0,",",""))</f>
        <v/>
      </c>
    </row>
    <row r="107">
      <c r="A107" s="38">
        <f>IF(Offerte!$A85="","","    "&amp;CHAR(123)&amp;CHAR(34)&amp;"bidderId"&amp;CHAR(34)&amp;": "&amp;CHAR(34)&amp;SUBSTITUTE(Offerte!$A85,CHAR(34),"'")&amp;CHAR(34)&amp;", "&amp;CHAR(34)&amp;"bidderName"&amp;CHAR(34)&amp;": "&amp;CHAR(34)&amp;SUBSTITUTE(Offerte!$B85,CHAR(34),"'")&amp;CHAR(34)&amp;", "&amp;CHAR(34)&amp;"lotId"&amp;CHAR(34)&amp;": "&amp;CHAR(34)&amp;SUBSTITUTE(Offerte!$C85,CHAR(34),"'")&amp;CHAR(34)&amp;", "&amp;CHAR(34)&amp;"enabled"&amp;CHAR(34)&amp;": "&amp;IF(IFERROR(Offerte!$D85*1,IFERROR(NUMBERVALUE(Offerte!$D85,".",","),IFERROR(NUMBERVALUE(Offerte!$D85,",","."),0)))=1,"true","false")&amp;", "&amp;CHAR(34)&amp;"technicalRaw"&amp;CHAR(34)&amp;": "&amp;SUBSTITUTE(TRIM(ROUND(IFERROR(Offerte!$E85*1,IFERROR(NUMBERVALUE(Offerte!$E85,".",","),IFERROR(NUMBERVALUE(Offerte!$E85,",","."),0))),4)&amp;""),",",".")&amp;", "&amp;CHAR(34)&amp;"discount"&amp;CHAR(34)&amp;": "&amp;SUBSTITUTE(TRIM(ROUND(IFERROR(Offerte!$F85*1,IFERROR(NUMBERVALUE(Offerte!$F85,".",","),IFERROR(NUMBERVALUE(Offerte!$F85,",","."),0))),4)&amp;""),",",".")&amp;CHAR(125)&amp;IF(COUNTA(Offerte!$A86:$A$200)&gt;0,",",""))</f>
        <v/>
      </c>
    </row>
    <row r="108">
      <c r="A108" s="38">
        <f>IF(Offerte!$A86="","","    "&amp;CHAR(123)&amp;CHAR(34)&amp;"bidderId"&amp;CHAR(34)&amp;": "&amp;CHAR(34)&amp;SUBSTITUTE(Offerte!$A86,CHAR(34),"'")&amp;CHAR(34)&amp;", "&amp;CHAR(34)&amp;"bidderName"&amp;CHAR(34)&amp;": "&amp;CHAR(34)&amp;SUBSTITUTE(Offerte!$B86,CHAR(34),"'")&amp;CHAR(34)&amp;", "&amp;CHAR(34)&amp;"lotId"&amp;CHAR(34)&amp;": "&amp;CHAR(34)&amp;SUBSTITUTE(Offerte!$C86,CHAR(34),"'")&amp;CHAR(34)&amp;", "&amp;CHAR(34)&amp;"enabled"&amp;CHAR(34)&amp;": "&amp;IF(IFERROR(Offerte!$D86*1,IFERROR(NUMBERVALUE(Offerte!$D86,".",","),IFERROR(NUMBERVALUE(Offerte!$D86,",","."),0)))=1,"true","false")&amp;", "&amp;CHAR(34)&amp;"technicalRaw"&amp;CHAR(34)&amp;": "&amp;SUBSTITUTE(TRIM(ROUND(IFERROR(Offerte!$E86*1,IFERROR(NUMBERVALUE(Offerte!$E86,".",","),IFERROR(NUMBERVALUE(Offerte!$E86,",","."),0))),4)&amp;""),",",".")&amp;", "&amp;CHAR(34)&amp;"discount"&amp;CHAR(34)&amp;": "&amp;SUBSTITUTE(TRIM(ROUND(IFERROR(Offerte!$F86*1,IFERROR(NUMBERVALUE(Offerte!$F86,".",","),IFERROR(NUMBERVALUE(Offerte!$F86,",","."),0))),4)&amp;""),",",".")&amp;CHAR(125)&amp;IF(COUNTA(Offerte!$A87:$A$200)&gt;0,",",""))</f>
        <v/>
      </c>
    </row>
    <row r="109">
      <c r="A109" s="38">
        <f>IF(Offerte!$A87="","","    "&amp;CHAR(123)&amp;CHAR(34)&amp;"bidderId"&amp;CHAR(34)&amp;": "&amp;CHAR(34)&amp;SUBSTITUTE(Offerte!$A87,CHAR(34),"'")&amp;CHAR(34)&amp;", "&amp;CHAR(34)&amp;"bidderName"&amp;CHAR(34)&amp;": "&amp;CHAR(34)&amp;SUBSTITUTE(Offerte!$B87,CHAR(34),"'")&amp;CHAR(34)&amp;", "&amp;CHAR(34)&amp;"lotId"&amp;CHAR(34)&amp;": "&amp;CHAR(34)&amp;SUBSTITUTE(Offerte!$C87,CHAR(34),"'")&amp;CHAR(34)&amp;", "&amp;CHAR(34)&amp;"enabled"&amp;CHAR(34)&amp;": "&amp;IF(IFERROR(Offerte!$D87*1,IFERROR(NUMBERVALUE(Offerte!$D87,".",","),IFERROR(NUMBERVALUE(Offerte!$D87,",","."),0)))=1,"true","false")&amp;", "&amp;CHAR(34)&amp;"technicalRaw"&amp;CHAR(34)&amp;": "&amp;SUBSTITUTE(TRIM(ROUND(IFERROR(Offerte!$E87*1,IFERROR(NUMBERVALUE(Offerte!$E87,".",","),IFERROR(NUMBERVALUE(Offerte!$E87,",","."),0))),4)&amp;""),",",".")&amp;", "&amp;CHAR(34)&amp;"discount"&amp;CHAR(34)&amp;": "&amp;SUBSTITUTE(TRIM(ROUND(IFERROR(Offerte!$F87*1,IFERROR(NUMBERVALUE(Offerte!$F87,".",","),IFERROR(NUMBERVALUE(Offerte!$F87,",","."),0))),4)&amp;""),",",".")&amp;CHAR(125)&amp;IF(COUNTA(Offerte!$A88:$A$200)&gt;0,",",""))</f>
        <v/>
      </c>
    </row>
    <row r="110">
      <c r="A110" s="38">
        <f>IF(Offerte!$A88="","","    "&amp;CHAR(123)&amp;CHAR(34)&amp;"bidderId"&amp;CHAR(34)&amp;": "&amp;CHAR(34)&amp;SUBSTITUTE(Offerte!$A88,CHAR(34),"'")&amp;CHAR(34)&amp;", "&amp;CHAR(34)&amp;"bidderName"&amp;CHAR(34)&amp;": "&amp;CHAR(34)&amp;SUBSTITUTE(Offerte!$B88,CHAR(34),"'")&amp;CHAR(34)&amp;", "&amp;CHAR(34)&amp;"lotId"&amp;CHAR(34)&amp;": "&amp;CHAR(34)&amp;SUBSTITUTE(Offerte!$C88,CHAR(34),"'")&amp;CHAR(34)&amp;", "&amp;CHAR(34)&amp;"enabled"&amp;CHAR(34)&amp;": "&amp;IF(IFERROR(Offerte!$D88*1,IFERROR(NUMBERVALUE(Offerte!$D88,".",","),IFERROR(NUMBERVALUE(Offerte!$D88,",","."),0)))=1,"true","false")&amp;", "&amp;CHAR(34)&amp;"technicalRaw"&amp;CHAR(34)&amp;": "&amp;SUBSTITUTE(TRIM(ROUND(IFERROR(Offerte!$E88*1,IFERROR(NUMBERVALUE(Offerte!$E88,".",","),IFERROR(NUMBERVALUE(Offerte!$E88,",","."),0))),4)&amp;""),",",".")&amp;", "&amp;CHAR(34)&amp;"discount"&amp;CHAR(34)&amp;": "&amp;SUBSTITUTE(TRIM(ROUND(IFERROR(Offerte!$F88*1,IFERROR(NUMBERVALUE(Offerte!$F88,".",","),IFERROR(NUMBERVALUE(Offerte!$F88,",","."),0))),4)&amp;""),",",".")&amp;CHAR(125)&amp;IF(COUNTA(Offerte!$A89:$A$200)&gt;0,",",""))</f>
        <v/>
      </c>
    </row>
    <row r="111">
      <c r="A111" s="38">
        <f>IF(Offerte!$A89="","","    "&amp;CHAR(123)&amp;CHAR(34)&amp;"bidderId"&amp;CHAR(34)&amp;": "&amp;CHAR(34)&amp;SUBSTITUTE(Offerte!$A89,CHAR(34),"'")&amp;CHAR(34)&amp;", "&amp;CHAR(34)&amp;"bidderName"&amp;CHAR(34)&amp;": "&amp;CHAR(34)&amp;SUBSTITUTE(Offerte!$B89,CHAR(34),"'")&amp;CHAR(34)&amp;", "&amp;CHAR(34)&amp;"lotId"&amp;CHAR(34)&amp;": "&amp;CHAR(34)&amp;SUBSTITUTE(Offerte!$C89,CHAR(34),"'")&amp;CHAR(34)&amp;", "&amp;CHAR(34)&amp;"enabled"&amp;CHAR(34)&amp;": "&amp;IF(IFERROR(Offerte!$D89*1,IFERROR(NUMBERVALUE(Offerte!$D89,".",","),IFERROR(NUMBERVALUE(Offerte!$D89,",","."),0)))=1,"true","false")&amp;", "&amp;CHAR(34)&amp;"technicalRaw"&amp;CHAR(34)&amp;": "&amp;SUBSTITUTE(TRIM(ROUND(IFERROR(Offerte!$E89*1,IFERROR(NUMBERVALUE(Offerte!$E89,".",","),IFERROR(NUMBERVALUE(Offerte!$E89,",","."),0))),4)&amp;""),",",".")&amp;", "&amp;CHAR(34)&amp;"discount"&amp;CHAR(34)&amp;": "&amp;SUBSTITUTE(TRIM(ROUND(IFERROR(Offerte!$F89*1,IFERROR(NUMBERVALUE(Offerte!$F89,".",","),IFERROR(NUMBERVALUE(Offerte!$F89,",","."),0))),4)&amp;""),",",".")&amp;CHAR(125)&amp;IF(COUNTA(Offerte!$A90:$A$200)&gt;0,",",""))</f>
        <v/>
      </c>
    </row>
    <row r="112">
      <c r="A112" s="38">
        <f>IF(Offerte!$A90="","","    "&amp;CHAR(123)&amp;CHAR(34)&amp;"bidderId"&amp;CHAR(34)&amp;": "&amp;CHAR(34)&amp;SUBSTITUTE(Offerte!$A90,CHAR(34),"'")&amp;CHAR(34)&amp;", "&amp;CHAR(34)&amp;"bidderName"&amp;CHAR(34)&amp;": "&amp;CHAR(34)&amp;SUBSTITUTE(Offerte!$B90,CHAR(34),"'")&amp;CHAR(34)&amp;", "&amp;CHAR(34)&amp;"lotId"&amp;CHAR(34)&amp;": "&amp;CHAR(34)&amp;SUBSTITUTE(Offerte!$C90,CHAR(34),"'")&amp;CHAR(34)&amp;", "&amp;CHAR(34)&amp;"enabled"&amp;CHAR(34)&amp;": "&amp;IF(IFERROR(Offerte!$D90*1,IFERROR(NUMBERVALUE(Offerte!$D90,".",","),IFERROR(NUMBERVALUE(Offerte!$D90,",","."),0)))=1,"true","false")&amp;", "&amp;CHAR(34)&amp;"technicalRaw"&amp;CHAR(34)&amp;": "&amp;SUBSTITUTE(TRIM(ROUND(IFERROR(Offerte!$E90*1,IFERROR(NUMBERVALUE(Offerte!$E90,".",","),IFERROR(NUMBERVALUE(Offerte!$E90,",","."),0))),4)&amp;""),",",".")&amp;", "&amp;CHAR(34)&amp;"discount"&amp;CHAR(34)&amp;": "&amp;SUBSTITUTE(TRIM(ROUND(IFERROR(Offerte!$F90*1,IFERROR(NUMBERVALUE(Offerte!$F90,".",","),IFERROR(NUMBERVALUE(Offerte!$F90,",","."),0))),4)&amp;""),",",".")&amp;CHAR(125)&amp;IF(COUNTA(Offerte!$A91:$A$200)&gt;0,",",""))</f>
        <v/>
      </c>
    </row>
    <row r="113">
      <c r="A113" s="38">
        <f>IF(Offerte!$A91="","","    "&amp;CHAR(123)&amp;CHAR(34)&amp;"bidderId"&amp;CHAR(34)&amp;": "&amp;CHAR(34)&amp;SUBSTITUTE(Offerte!$A91,CHAR(34),"'")&amp;CHAR(34)&amp;", "&amp;CHAR(34)&amp;"bidderName"&amp;CHAR(34)&amp;": "&amp;CHAR(34)&amp;SUBSTITUTE(Offerte!$B91,CHAR(34),"'")&amp;CHAR(34)&amp;", "&amp;CHAR(34)&amp;"lotId"&amp;CHAR(34)&amp;": "&amp;CHAR(34)&amp;SUBSTITUTE(Offerte!$C91,CHAR(34),"'")&amp;CHAR(34)&amp;", "&amp;CHAR(34)&amp;"enabled"&amp;CHAR(34)&amp;": "&amp;IF(IFERROR(Offerte!$D91*1,IFERROR(NUMBERVALUE(Offerte!$D91,".",","),IFERROR(NUMBERVALUE(Offerte!$D91,",","."),0)))=1,"true","false")&amp;", "&amp;CHAR(34)&amp;"technicalRaw"&amp;CHAR(34)&amp;": "&amp;SUBSTITUTE(TRIM(ROUND(IFERROR(Offerte!$E91*1,IFERROR(NUMBERVALUE(Offerte!$E91,".",","),IFERROR(NUMBERVALUE(Offerte!$E91,",","."),0))),4)&amp;""),",",".")&amp;", "&amp;CHAR(34)&amp;"discount"&amp;CHAR(34)&amp;": "&amp;SUBSTITUTE(TRIM(ROUND(IFERROR(Offerte!$F91*1,IFERROR(NUMBERVALUE(Offerte!$F91,".",","),IFERROR(NUMBERVALUE(Offerte!$F91,",","."),0))),4)&amp;""),",",".")&amp;CHAR(125)&amp;IF(COUNTA(Offerte!$A92:$A$200)&gt;0,",",""))</f>
        <v/>
      </c>
    </row>
    <row r="114">
      <c r="A114" s="38">
        <f>IF(Offerte!$A92="","","    "&amp;CHAR(123)&amp;CHAR(34)&amp;"bidderId"&amp;CHAR(34)&amp;": "&amp;CHAR(34)&amp;SUBSTITUTE(Offerte!$A92,CHAR(34),"'")&amp;CHAR(34)&amp;", "&amp;CHAR(34)&amp;"bidderName"&amp;CHAR(34)&amp;": "&amp;CHAR(34)&amp;SUBSTITUTE(Offerte!$B92,CHAR(34),"'")&amp;CHAR(34)&amp;", "&amp;CHAR(34)&amp;"lotId"&amp;CHAR(34)&amp;": "&amp;CHAR(34)&amp;SUBSTITUTE(Offerte!$C92,CHAR(34),"'")&amp;CHAR(34)&amp;", "&amp;CHAR(34)&amp;"enabled"&amp;CHAR(34)&amp;": "&amp;IF(IFERROR(Offerte!$D92*1,IFERROR(NUMBERVALUE(Offerte!$D92,".",","),IFERROR(NUMBERVALUE(Offerte!$D92,",","."),0)))=1,"true","false")&amp;", "&amp;CHAR(34)&amp;"technicalRaw"&amp;CHAR(34)&amp;": "&amp;SUBSTITUTE(TRIM(ROUND(IFERROR(Offerte!$E92*1,IFERROR(NUMBERVALUE(Offerte!$E92,".",","),IFERROR(NUMBERVALUE(Offerte!$E92,",","."),0))),4)&amp;""),",",".")&amp;", "&amp;CHAR(34)&amp;"discount"&amp;CHAR(34)&amp;": "&amp;SUBSTITUTE(TRIM(ROUND(IFERROR(Offerte!$F92*1,IFERROR(NUMBERVALUE(Offerte!$F92,".",","),IFERROR(NUMBERVALUE(Offerte!$F92,",","."),0))),4)&amp;""),",",".")&amp;CHAR(125)&amp;IF(COUNTA(Offerte!$A93:$A$200)&gt;0,",",""))</f>
        <v/>
      </c>
    </row>
    <row r="115">
      <c r="A115" s="38">
        <f>IF(Offerte!$A93="","","    "&amp;CHAR(123)&amp;CHAR(34)&amp;"bidderId"&amp;CHAR(34)&amp;": "&amp;CHAR(34)&amp;SUBSTITUTE(Offerte!$A93,CHAR(34),"'")&amp;CHAR(34)&amp;", "&amp;CHAR(34)&amp;"bidderName"&amp;CHAR(34)&amp;": "&amp;CHAR(34)&amp;SUBSTITUTE(Offerte!$B93,CHAR(34),"'")&amp;CHAR(34)&amp;", "&amp;CHAR(34)&amp;"lotId"&amp;CHAR(34)&amp;": "&amp;CHAR(34)&amp;SUBSTITUTE(Offerte!$C93,CHAR(34),"'")&amp;CHAR(34)&amp;", "&amp;CHAR(34)&amp;"enabled"&amp;CHAR(34)&amp;": "&amp;IF(IFERROR(Offerte!$D93*1,IFERROR(NUMBERVALUE(Offerte!$D93,".",","),IFERROR(NUMBERVALUE(Offerte!$D93,",","."),0)))=1,"true","false")&amp;", "&amp;CHAR(34)&amp;"technicalRaw"&amp;CHAR(34)&amp;": "&amp;SUBSTITUTE(TRIM(ROUND(IFERROR(Offerte!$E93*1,IFERROR(NUMBERVALUE(Offerte!$E93,".",","),IFERROR(NUMBERVALUE(Offerte!$E93,",","."),0))),4)&amp;""),",",".")&amp;", "&amp;CHAR(34)&amp;"discount"&amp;CHAR(34)&amp;": "&amp;SUBSTITUTE(TRIM(ROUND(IFERROR(Offerte!$F93*1,IFERROR(NUMBERVALUE(Offerte!$F93,".",","),IFERROR(NUMBERVALUE(Offerte!$F93,",","."),0))),4)&amp;""),",",".")&amp;CHAR(125)&amp;IF(COUNTA(Offerte!$A94:$A$200)&gt;0,",",""))</f>
        <v/>
      </c>
    </row>
    <row r="116">
      <c r="A116" s="38">
        <f>IF(Offerte!$A94="","","    "&amp;CHAR(123)&amp;CHAR(34)&amp;"bidderId"&amp;CHAR(34)&amp;": "&amp;CHAR(34)&amp;SUBSTITUTE(Offerte!$A94,CHAR(34),"'")&amp;CHAR(34)&amp;", "&amp;CHAR(34)&amp;"bidderName"&amp;CHAR(34)&amp;": "&amp;CHAR(34)&amp;SUBSTITUTE(Offerte!$B94,CHAR(34),"'")&amp;CHAR(34)&amp;", "&amp;CHAR(34)&amp;"lotId"&amp;CHAR(34)&amp;": "&amp;CHAR(34)&amp;SUBSTITUTE(Offerte!$C94,CHAR(34),"'")&amp;CHAR(34)&amp;", "&amp;CHAR(34)&amp;"enabled"&amp;CHAR(34)&amp;": "&amp;IF(IFERROR(Offerte!$D94*1,IFERROR(NUMBERVALUE(Offerte!$D94,".",","),IFERROR(NUMBERVALUE(Offerte!$D94,",","."),0)))=1,"true","false")&amp;", "&amp;CHAR(34)&amp;"technicalRaw"&amp;CHAR(34)&amp;": "&amp;SUBSTITUTE(TRIM(ROUND(IFERROR(Offerte!$E94*1,IFERROR(NUMBERVALUE(Offerte!$E94,".",","),IFERROR(NUMBERVALUE(Offerte!$E94,",","."),0))),4)&amp;""),",",".")&amp;", "&amp;CHAR(34)&amp;"discount"&amp;CHAR(34)&amp;": "&amp;SUBSTITUTE(TRIM(ROUND(IFERROR(Offerte!$F94*1,IFERROR(NUMBERVALUE(Offerte!$F94,".",","),IFERROR(NUMBERVALUE(Offerte!$F94,",","."),0))),4)&amp;""),",",".")&amp;CHAR(125)&amp;IF(COUNTA(Offerte!$A95:$A$200)&gt;0,",",""))</f>
        <v/>
      </c>
    </row>
    <row r="117">
      <c r="A117" s="38">
        <f>IF(Offerte!$A95="","","    "&amp;CHAR(123)&amp;CHAR(34)&amp;"bidderId"&amp;CHAR(34)&amp;": "&amp;CHAR(34)&amp;SUBSTITUTE(Offerte!$A95,CHAR(34),"'")&amp;CHAR(34)&amp;", "&amp;CHAR(34)&amp;"bidderName"&amp;CHAR(34)&amp;": "&amp;CHAR(34)&amp;SUBSTITUTE(Offerte!$B95,CHAR(34),"'")&amp;CHAR(34)&amp;", "&amp;CHAR(34)&amp;"lotId"&amp;CHAR(34)&amp;": "&amp;CHAR(34)&amp;SUBSTITUTE(Offerte!$C95,CHAR(34),"'")&amp;CHAR(34)&amp;", "&amp;CHAR(34)&amp;"enabled"&amp;CHAR(34)&amp;": "&amp;IF(IFERROR(Offerte!$D95*1,IFERROR(NUMBERVALUE(Offerte!$D95,".",","),IFERROR(NUMBERVALUE(Offerte!$D95,",","."),0)))=1,"true","false")&amp;", "&amp;CHAR(34)&amp;"technicalRaw"&amp;CHAR(34)&amp;": "&amp;SUBSTITUTE(TRIM(ROUND(IFERROR(Offerte!$E95*1,IFERROR(NUMBERVALUE(Offerte!$E95,".",","),IFERROR(NUMBERVALUE(Offerte!$E95,",","."),0))),4)&amp;""),",",".")&amp;", "&amp;CHAR(34)&amp;"discount"&amp;CHAR(34)&amp;": "&amp;SUBSTITUTE(TRIM(ROUND(IFERROR(Offerte!$F95*1,IFERROR(NUMBERVALUE(Offerte!$F95,".",","),IFERROR(NUMBERVALUE(Offerte!$F95,",","."),0))),4)&amp;""),",",".")&amp;CHAR(125)&amp;IF(COUNTA(Offerte!$A96:$A$200)&gt;0,",",""))</f>
        <v/>
      </c>
    </row>
    <row r="118">
      <c r="A118" s="38">
        <f>IF(Offerte!$A96="","","    "&amp;CHAR(123)&amp;CHAR(34)&amp;"bidderId"&amp;CHAR(34)&amp;": "&amp;CHAR(34)&amp;SUBSTITUTE(Offerte!$A96,CHAR(34),"'")&amp;CHAR(34)&amp;", "&amp;CHAR(34)&amp;"bidderName"&amp;CHAR(34)&amp;": "&amp;CHAR(34)&amp;SUBSTITUTE(Offerte!$B96,CHAR(34),"'")&amp;CHAR(34)&amp;", "&amp;CHAR(34)&amp;"lotId"&amp;CHAR(34)&amp;": "&amp;CHAR(34)&amp;SUBSTITUTE(Offerte!$C96,CHAR(34),"'")&amp;CHAR(34)&amp;", "&amp;CHAR(34)&amp;"enabled"&amp;CHAR(34)&amp;": "&amp;IF(IFERROR(Offerte!$D96*1,IFERROR(NUMBERVALUE(Offerte!$D96,".",","),IFERROR(NUMBERVALUE(Offerte!$D96,",","."),0)))=1,"true","false")&amp;", "&amp;CHAR(34)&amp;"technicalRaw"&amp;CHAR(34)&amp;": "&amp;SUBSTITUTE(TRIM(ROUND(IFERROR(Offerte!$E96*1,IFERROR(NUMBERVALUE(Offerte!$E96,".",","),IFERROR(NUMBERVALUE(Offerte!$E96,",","."),0))),4)&amp;""),",",".")&amp;", "&amp;CHAR(34)&amp;"discount"&amp;CHAR(34)&amp;": "&amp;SUBSTITUTE(TRIM(ROUND(IFERROR(Offerte!$F96*1,IFERROR(NUMBERVALUE(Offerte!$F96,".",","),IFERROR(NUMBERVALUE(Offerte!$F96,",","."),0))),4)&amp;""),",",".")&amp;CHAR(125)&amp;IF(COUNTA(Offerte!$A97:$A$200)&gt;0,",",""))</f>
        <v/>
      </c>
    </row>
    <row r="119">
      <c r="A119" s="38">
        <f>IF(Offerte!$A97="","","    "&amp;CHAR(123)&amp;CHAR(34)&amp;"bidderId"&amp;CHAR(34)&amp;": "&amp;CHAR(34)&amp;SUBSTITUTE(Offerte!$A97,CHAR(34),"'")&amp;CHAR(34)&amp;", "&amp;CHAR(34)&amp;"bidderName"&amp;CHAR(34)&amp;": "&amp;CHAR(34)&amp;SUBSTITUTE(Offerte!$B97,CHAR(34),"'")&amp;CHAR(34)&amp;", "&amp;CHAR(34)&amp;"lotId"&amp;CHAR(34)&amp;": "&amp;CHAR(34)&amp;SUBSTITUTE(Offerte!$C97,CHAR(34),"'")&amp;CHAR(34)&amp;", "&amp;CHAR(34)&amp;"enabled"&amp;CHAR(34)&amp;": "&amp;IF(IFERROR(Offerte!$D97*1,IFERROR(NUMBERVALUE(Offerte!$D97,".",","),IFERROR(NUMBERVALUE(Offerte!$D97,",","."),0)))=1,"true","false")&amp;", "&amp;CHAR(34)&amp;"technicalRaw"&amp;CHAR(34)&amp;": "&amp;SUBSTITUTE(TRIM(ROUND(IFERROR(Offerte!$E97*1,IFERROR(NUMBERVALUE(Offerte!$E97,".",","),IFERROR(NUMBERVALUE(Offerte!$E97,",","."),0))),4)&amp;""),",",".")&amp;", "&amp;CHAR(34)&amp;"discount"&amp;CHAR(34)&amp;": "&amp;SUBSTITUTE(TRIM(ROUND(IFERROR(Offerte!$F97*1,IFERROR(NUMBERVALUE(Offerte!$F97,".",","),IFERROR(NUMBERVALUE(Offerte!$F97,",","."),0))),4)&amp;""),",",".")&amp;CHAR(125)&amp;IF(COUNTA(Offerte!$A98:$A$200)&gt;0,",",""))</f>
        <v/>
      </c>
    </row>
    <row r="120">
      <c r="A120" s="38">
        <f>IF(Offerte!$A98="","","    "&amp;CHAR(123)&amp;CHAR(34)&amp;"bidderId"&amp;CHAR(34)&amp;": "&amp;CHAR(34)&amp;SUBSTITUTE(Offerte!$A98,CHAR(34),"'")&amp;CHAR(34)&amp;", "&amp;CHAR(34)&amp;"bidderName"&amp;CHAR(34)&amp;": "&amp;CHAR(34)&amp;SUBSTITUTE(Offerte!$B98,CHAR(34),"'")&amp;CHAR(34)&amp;", "&amp;CHAR(34)&amp;"lotId"&amp;CHAR(34)&amp;": "&amp;CHAR(34)&amp;SUBSTITUTE(Offerte!$C98,CHAR(34),"'")&amp;CHAR(34)&amp;", "&amp;CHAR(34)&amp;"enabled"&amp;CHAR(34)&amp;": "&amp;IF(IFERROR(Offerte!$D98*1,IFERROR(NUMBERVALUE(Offerte!$D98,".",","),IFERROR(NUMBERVALUE(Offerte!$D98,",","."),0)))=1,"true","false")&amp;", "&amp;CHAR(34)&amp;"technicalRaw"&amp;CHAR(34)&amp;": "&amp;SUBSTITUTE(TRIM(ROUND(IFERROR(Offerte!$E98*1,IFERROR(NUMBERVALUE(Offerte!$E98,".",","),IFERROR(NUMBERVALUE(Offerte!$E98,",","."),0))),4)&amp;""),",",".")&amp;", "&amp;CHAR(34)&amp;"discount"&amp;CHAR(34)&amp;": "&amp;SUBSTITUTE(TRIM(ROUND(IFERROR(Offerte!$F98*1,IFERROR(NUMBERVALUE(Offerte!$F98,".",","),IFERROR(NUMBERVALUE(Offerte!$F98,",","."),0))),4)&amp;""),",",".")&amp;CHAR(125)&amp;IF(COUNTA(Offerte!$A99:$A$200)&gt;0,",",""))</f>
        <v/>
      </c>
    </row>
    <row r="121">
      <c r="A121" s="38">
        <f>IF(Offerte!$A99="","","    "&amp;CHAR(123)&amp;CHAR(34)&amp;"bidderId"&amp;CHAR(34)&amp;": "&amp;CHAR(34)&amp;SUBSTITUTE(Offerte!$A99,CHAR(34),"'")&amp;CHAR(34)&amp;", "&amp;CHAR(34)&amp;"bidderName"&amp;CHAR(34)&amp;": "&amp;CHAR(34)&amp;SUBSTITUTE(Offerte!$B99,CHAR(34),"'")&amp;CHAR(34)&amp;", "&amp;CHAR(34)&amp;"lotId"&amp;CHAR(34)&amp;": "&amp;CHAR(34)&amp;SUBSTITUTE(Offerte!$C99,CHAR(34),"'")&amp;CHAR(34)&amp;", "&amp;CHAR(34)&amp;"enabled"&amp;CHAR(34)&amp;": "&amp;IF(IFERROR(Offerte!$D99*1,IFERROR(NUMBERVALUE(Offerte!$D99,".",","),IFERROR(NUMBERVALUE(Offerte!$D99,",","."),0)))=1,"true","false")&amp;", "&amp;CHAR(34)&amp;"technicalRaw"&amp;CHAR(34)&amp;": "&amp;SUBSTITUTE(TRIM(ROUND(IFERROR(Offerte!$E99*1,IFERROR(NUMBERVALUE(Offerte!$E99,".",","),IFERROR(NUMBERVALUE(Offerte!$E99,",","."),0))),4)&amp;""),",",".")&amp;", "&amp;CHAR(34)&amp;"discount"&amp;CHAR(34)&amp;": "&amp;SUBSTITUTE(TRIM(ROUND(IFERROR(Offerte!$F99*1,IFERROR(NUMBERVALUE(Offerte!$F99,".",","),IFERROR(NUMBERVALUE(Offerte!$F99,",","."),0))),4)&amp;""),",",".")&amp;CHAR(125)&amp;IF(COUNTA(Offerte!$A100:$A$200)&gt;0,",",""))</f>
        <v/>
      </c>
    </row>
    <row r="122">
      <c r="A122" s="38">
        <f>IF(Offerte!$A100="","","    "&amp;CHAR(123)&amp;CHAR(34)&amp;"bidderId"&amp;CHAR(34)&amp;": "&amp;CHAR(34)&amp;SUBSTITUTE(Offerte!$A100,CHAR(34),"'")&amp;CHAR(34)&amp;", "&amp;CHAR(34)&amp;"bidderName"&amp;CHAR(34)&amp;": "&amp;CHAR(34)&amp;SUBSTITUTE(Offerte!$B100,CHAR(34),"'")&amp;CHAR(34)&amp;", "&amp;CHAR(34)&amp;"lotId"&amp;CHAR(34)&amp;": "&amp;CHAR(34)&amp;SUBSTITUTE(Offerte!$C100,CHAR(34),"'")&amp;CHAR(34)&amp;", "&amp;CHAR(34)&amp;"enabled"&amp;CHAR(34)&amp;": "&amp;IF(IFERROR(Offerte!$D100*1,IFERROR(NUMBERVALUE(Offerte!$D100,".",","),IFERROR(NUMBERVALUE(Offerte!$D100,",","."),0)))=1,"true","false")&amp;", "&amp;CHAR(34)&amp;"technicalRaw"&amp;CHAR(34)&amp;": "&amp;SUBSTITUTE(TRIM(ROUND(IFERROR(Offerte!$E100*1,IFERROR(NUMBERVALUE(Offerte!$E100,".",","),IFERROR(NUMBERVALUE(Offerte!$E100,",","."),0))),4)&amp;""),",",".")&amp;", "&amp;CHAR(34)&amp;"discount"&amp;CHAR(34)&amp;": "&amp;SUBSTITUTE(TRIM(ROUND(IFERROR(Offerte!$F100*1,IFERROR(NUMBERVALUE(Offerte!$F100,".",","),IFERROR(NUMBERVALUE(Offerte!$F100,",","."),0))),4)&amp;""),",",".")&amp;CHAR(125)&amp;IF(COUNTA(Offerte!$A101:$A$200)&gt;0,",",""))</f>
        <v/>
      </c>
    </row>
    <row r="123">
      <c r="A123" s="38">
        <f>IF(Offerte!$A101="","","    "&amp;CHAR(123)&amp;CHAR(34)&amp;"bidderId"&amp;CHAR(34)&amp;": "&amp;CHAR(34)&amp;SUBSTITUTE(Offerte!$A101,CHAR(34),"'")&amp;CHAR(34)&amp;", "&amp;CHAR(34)&amp;"bidderName"&amp;CHAR(34)&amp;": "&amp;CHAR(34)&amp;SUBSTITUTE(Offerte!$B101,CHAR(34),"'")&amp;CHAR(34)&amp;", "&amp;CHAR(34)&amp;"lotId"&amp;CHAR(34)&amp;": "&amp;CHAR(34)&amp;SUBSTITUTE(Offerte!$C101,CHAR(34),"'")&amp;CHAR(34)&amp;", "&amp;CHAR(34)&amp;"enabled"&amp;CHAR(34)&amp;": "&amp;IF(IFERROR(Offerte!$D101*1,IFERROR(NUMBERVALUE(Offerte!$D101,".",","),IFERROR(NUMBERVALUE(Offerte!$D101,",","."),0)))=1,"true","false")&amp;", "&amp;CHAR(34)&amp;"technicalRaw"&amp;CHAR(34)&amp;": "&amp;SUBSTITUTE(TRIM(ROUND(IFERROR(Offerte!$E101*1,IFERROR(NUMBERVALUE(Offerte!$E101,".",","),IFERROR(NUMBERVALUE(Offerte!$E101,",","."),0))),4)&amp;""),",",".")&amp;", "&amp;CHAR(34)&amp;"discount"&amp;CHAR(34)&amp;": "&amp;SUBSTITUTE(TRIM(ROUND(IFERROR(Offerte!$F101*1,IFERROR(NUMBERVALUE(Offerte!$F101,".",","),IFERROR(NUMBERVALUE(Offerte!$F101,",","."),0))),4)&amp;""),",",".")&amp;CHAR(125)&amp;IF(COUNTA(Offerte!$A102:$A$200)&gt;0,",",""))</f>
        <v/>
      </c>
    </row>
    <row r="124">
      <c r="A124" s="38">
        <f>IF(Offerte!$A102="","","    "&amp;CHAR(123)&amp;CHAR(34)&amp;"bidderId"&amp;CHAR(34)&amp;": "&amp;CHAR(34)&amp;SUBSTITUTE(Offerte!$A102,CHAR(34),"'")&amp;CHAR(34)&amp;", "&amp;CHAR(34)&amp;"bidderName"&amp;CHAR(34)&amp;": "&amp;CHAR(34)&amp;SUBSTITUTE(Offerte!$B102,CHAR(34),"'")&amp;CHAR(34)&amp;", "&amp;CHAR(34)&amp;"lotId"&amp;CHAR(34)&amp;": "&amp;CHAR(34)&amp;SUBSTITUTE(Offerte!$C102,CHAR(34),"'")&amp;CHAR(34)&amp;", "&amp;CHAR(34)&amp;"enabled"&amp;CHAR(34)&amp;": "&amp;IF(IFERROR(Offerte!$D102*1,IFERROR(NUMBERVALUE(Offerte!$D102,".",","),IFERROR(NUMBERVALUE(Offerte!$D102,",","."),0)))=1,"true","false")&amp;", "&amp;CHAR(34)&amp;"technicalRaw"&amp;CHAR(34)&amp;": "&amp;SUBSTITUTE(TRIM(ROUND(IFERROR(Offerte!$E102*1,IFERROR(NUMBERVALUE(Offerte!$E102,".",","),IFERROR(NUMBERVALUE(Offerte!$E102,",","."),0))),4)&amp;""),",",".")&amp;", "&amp;CHAR(34)&amp;"discount"&amp;CHAR(34)&amp;": "&amp;SUBSTITUTE(TRIM(ROUND(IFERROR(Offerte!$F102*1,IFERROR(NUMBERVALUE(Offerte!$F102,".",","),IFERROR(NUMBERVALUE(Offerte!$F102,",","."),0))),4)&amp;""),",",".")&amp;CHAR(125)&amp;IF(COUNTA(Offerte!$A103:$A$200)&gt;0,",",""))</f>
        <v/>
      </c>
    </row>
    <row r="125">
      <c r="A125" s="38">
        <f>IF(Offerte!$A103="","","    "&amp;CHAR(123)&amp;CHAR(34)&amp;"bidderId"&amp;CHAR(34)&amp;": "&amp;CHAR(34)&amp;SUBSTITUTE(Offerte!$A103,CHAR(34),"'")&amp;CHAR(34)&amp;", "&amp;CHAR(34)&amp;"bidderName"&amp;CHAR(34)&amp;": "&amp;CHAR(34)&amp;SUBSTITUTE(Offerte!$B103,CHAR(34),"'")&amp;CHAR(34)&amp;", "&amp;CHAR(34)&amp;"lotId"&amp;CHAR(34)&amp;": "&amp;CHAR(34)&amp;SUBSTITUTE(Offerte!$C103,CHAR(34),"'")&amp;CHAR(34)&amp;", "&amp;CHAR(34)&amp;"enabled"&amp;CHAR(34)&amp;": "&amp;IF(IFERROR(Offerte!$D103*1,IFERROR(NUMBERVALUE(Offerte!$D103,".",","),IFERROR(NUMBERVALUE(Offerte!$D103,",","."),0)))=1,"true","false")&amp;", "&amp;CHAR(34)&amp;"technicalRaw"&amp;CHAR(34)&amp;": "&amp;SUBSTITUTE(TRIM(ROUND(IFERROR(Offerte!$E103*1,IFERROR(NUMBERVALUE(Offerte!$E103,".",","),IFERROR(NUMBERVALUE(Offerte!$E103,",","."),0))),4)&amp;""),",",".")&amp;", "&amp;CHAR(34)&amp;"discount"&amp;CHAR(34)&amp;": "&amp;SUBSTITUTE(TRIM(ROUND(IFERROR(Offerte!$F103*1,IFERROR(NUMBERVALUE(Offerte!$F103,".",","),IFERROR(NUMBERVALUE(Offerte!$F103,",","."),0))),4)&amp;""),",",".")&amp;CHAR(125)&amp;IF(COUNTA(Offerte!$A104:$A$200)&gt;0,",",""))</f>
        <v/>
      </c>
    </row>
    <row r="126">
      <c r="A126" s="38">
        <f>IF(Offerte!$A104="","","    "&amp;CHAR(123)&amp;CHAR(34)&amp;"bidderId"&amp;CHAR(34)&amp;": "&amp;CHAR(34)&amp;SUBSTITUTE(Offerte!$A104,CHAR(34),"'")&amp;CHAR(34)&amp;", "&amp;CHAR(34)&amp;"bidderName"&amp;CHAR(34)&amp;": "&amp;CHAR(34)&amp;SUBSTITUTE(Offerte!$B104,CHAR(34),"'")&amp;CHAR(34)&amp;", "&amp;CHAR(34)&amp;"lotId"&amp;CHAR(34)&amp;": "&amp;CHAR(34)&amp;SUBSTITUTE(Offerte!$C104,CHAR(34),"'")&amp;CHAR(34)&amp;", "&amp;CHAR(34)&amp;"enabled"&amp;CHAR(34)&amp;": "&amp;IF(IFERROR(Offerte!$D104*1,IFERROR(NUMBERVALUE(Offerte!$D104,".",","),IFERROR(NUMBERVALUE(Offerte!$D104,",","."),0)))=1,"true","false")&amp;", "&amp;CHAR(34)&amp;"technicalRaw"&amp;CHAR(34)&amp;": "&amp;SUBSTITUTE(TRIM(ROUND(IFERROR(Offerte!$E104*1,IFERROR(NUMBERVALUE(Offerte!$E104,".",","),IFERROR(NUMBERVALUE(Offerte!$E104,",","."),0))),4)&amp;""),",",".")&amp;", "&amp;CHAR(34)&amp;"discount"&amp;CHAR(34)&amp;": "&amp;SUBSTITUTE(TRIM(ROUND(IFERROR(Offerte!$F104*1,IFERROR(NUMBERVALUE(Offerte!$F104,".",","),IFERROR(NUMBERVALUE(Offerte!$F104,",","."),0))),4)&amp;""),",",".")&amp;CHAR(125)&amp;IF(COUNTA(Offerte!$A105:$A$200)&gt;0,",",""))</f>
        <v/>
      </c>
    </row>
    <row r="127">
      <c r="A127" s="38">
        <f>IF(Offerte!$A105="","","    "&amp;CHAR(123)&amp;CHAR(34)&amp;"bidderId"&amp;CHAR(34)&amp;": "&amp;CHAR(34)&amp;SUBSTITUTE(Offerte!$A105,CHAR(34),"'")&amp;CHAR(34)&amp;", "&amp;CHAR(34)&amp;"bidderName"&amp;CHAR(34)&amp;": "&amp;CHAR(34)&amp;SUBSTITUTE(Offerte!$B105,CHAR(34),"'")&amp;CHAR(34)&amp;", "&amp;CHAR(34)&amp;"lotId"&amp;CHAR(34)&amp;": "&amp;CHAR(34)&amp;SUBSTITUTE(Offerte!$C105,CHAR(34),"'")&amp;CHAR(34)&amp;", "&amp;CHAR(34)&amp;"enabled"&amp;CHAR(34)&amp;": "&amp;IF(IFERROR(Offerte!$D105*1,IFERROR(NUMBERVALUE(Offerte!$D105,".",","),IFERROR(NUMBERVALUE(Offerte!$D105,",","."),0)))=1,"true","false")&amp;", "&amp;CHAR(34)&amp;"technicalRaw"&amp;CHAR(34)&amp;": "&amp;SUBSTITUTE(TRIM(ROUND(IFERROR(Offerte!$E105*1,IFERROR(NUMBERVALUE(Offerte!$E105,".",","),IFERROR(NUMBERVALUE(Offerte!$E105,",","."),0))),4)&amp;""),",",".")&amp;", "&amp;CHAR(34)&amp;"discount"&amp;CHAR(34)&amp;": "&amp;SUBSTITUTE(TRIM(ROUND(IFERROR(Offerte!$F105*1,IFERROR(NUMBERVALUE(Offerte!$F105,".",","),IFERROR(NUMBERVALUE(Offerte!$F105,",","."),0))),4)&amp;""),",",".")&amp;CHAR(125)&amp;IF(COUNTA(Offerte!$A106:$A$200)&gt;0,",",""))</f>
        <v/>
      </c>
    </row>
    <row r="128">
      <c r="A128" s="38">
        <f>IF(Offerte!$A106="","","    "&amp;CHAR(123)&amp;CHAR(34)&amp;"bidderId"&amp;CHAR(34)&amp;": "&amp;CHAR(34)&amp;SUBSTITUTE(Offerte!$A106,CHAR(34),"'")&amp;CHAR(34)&amp;", "&amp;CHAR(34)&amp;"bidderName"&amp;CHAR(34)&amp;": "&amp;CHAR(34)&amp;SUBSTITUTE(Offerte!$B106,CHAR(34),"'")&amp;CHAR(34)&amp;", "&amp;CHAR(34)&amp;"lotId"&amp;CHAR(34)&amp;": "&amp;CHAR(34)&amp;SUBSTITUTE(Offerte!$C106,CHAR(34),"'")&amp;CHAR(34)&amp;", "&amp;CHAR(34)&amp;"enabled"&amp;CHAR(34)&amp;": "&amp;IF(IFERROR(Offerte!$D106*1,IFERROR(NUMBERVALUE(Offerte!$D106,".",","),IFERROR(NUMBERVALUE(Offerte!$D106,",","."),0)))=1,"true","false")&amp;", "&amp;CHAR(34)&amp;"technicalRaw"&amp;CHAR(34)&amp;": "&amp;SUBSTITUTE(TRIM(ROUND(IFERROR(Offerte!$E106*1,IFERROR(NUMBERVALUE(Offerte!$E106,".",","),IFERROR(NUMBERVALUE(Offerte!$E106,",","."),0))),4)&amp;""),",",".")&amp;", "&amp;CHAR(34)&amp;"discount"&amp;CHAR(34)&amp;": "&amp;SUBSTITUTE(TRIM(ROUND(IFERROR(Offerte!$F106*1,IFERROR(NUMBERVALUE(Offerte!$F106,".",","),IFERROR(NUMBERVALUE(Offerte!$F106,",","."),0))),4)&amp;""),",",".")&amp;CHAR(125)&amp;IF(COUNTA(Offerte!$A107:$A$200)&gt;0,",",""))</f>
        <v/>
      </c>
    </row>
    <row r="129">
      <c r="A129" s="38">
        <f>IF(Offerte!$A107="","","    "&amp;CHAR(123)&amp;CHAR(34)&amp;"bidderId"&amp;CHAR(34)&amp;": "&amp;CHAR(34)&amp;SUBSTITUTE(Offerte!$A107,CHAR(34),"'")&amp;CHAR(34)&amp;", "&amp;CHAR(34)&amp;"bidderName"&amp;CHAR(34)&amp;": "&amp;CHAR(34)&amp;SUBSTITUTE(Offerte!$B107,CHAR(34),"'")&amp;CHAR(34)&amp;", "&amp;CHAR(34)&amp;"lotId"&amp;CHAR(34)&amp;": "&amp;CHAR(34)&amp;SUBSTITUTE(Offerte!$C107,CHAR(34),"'")&amp;CHAR(34)&amp;", "&amp;CHAR(34)&amp;"enabled"&amp;CHAR(34)&amp;": "&amp;IF(IFERROR(Offerte!$D107*1,IFERROR(NUMBERVALUE(Offerte!$D107,".",","),IFERROR(NUMBERVALUE(Offerte!$D107,",","."),0)))=1,"true","false")&amp;", "&amp;CHAR(34)&amp;"technicalRaw"&amp;CHAR(34)&amp;": "&amp;SUBSTITUTE(TRIM(ROUND(IFERROR(Offerte!$E107*1,IFERROR(NUMBERVALUE(Offerte!$E107,".",","),IFERROR(NUMBERVALUE(Offerte!$E107,",","."),0))),4)&amp;""),",",".")&amp;", "&amp;CHAR(34)&amp;"discount"&amp;CHAR(34)&amp;": "&amp;SUBSTITUTE(TRIM(ROUND(IFERROR(Offerte!$F107*1,IFERROR(NUMBERVALUE(Offerte!$F107,".",","),IFERROR(NUMBERVALUE(Offerte!$F107,",","."),0))),4)&amp;""),",",".")&amp;CHAR(125)&amp;IF(COUNTA(Offerte!$A108:$A$200)&gt;0,",",""))</f>
        <v/>
      </c>
    </row>
    <row r="130">
      <c r="A130" s="38">
        <f>IF(Offerte!$A108="","","    "&amp;CHAR(123)&amp;CHAR(34)&amp;"bidderId"&amp;CHAR(34)&amp;": "&amp;CHAR(34)&amp;SUBSTITUTE(Offerte!$A108,CHAR(34),"'")&amp;CHAR(34)&amp;", "&amp;CHAR(34)&amp;"bidderName"&amp;CHAR(34)&amp;": "&amp;CHAR(34)&amp;SUBSTITUTE(Offerte!$B108,CHAR(34),"'")&amp;CHAR(34)&amp;", "&amp;CHAR(34)&amp;"lotId"&amp;CHAR(34)&amp;": "&amp;CHAR(34)&amp;SUBSTITUTE(Offerte!$C108,CHAR(34),"'")&amp;CHAR(34)&amp;", "&amp;CHAR(34)&amp;"enabled"&amp;CHAR(34)&amp;": "&amp;IF(IFERROR(Offerte!$D108*1,IFERROR(NUMBERVALUE(Offerte!$D108,".",","),IFERROR(NUMBERVALUE(Offerte!$D108,",","."),0)))=1,"true","false")&amp;", "&amp;CHAR(34)&amp;"technicalRaw"&amp;CHAR(34)&amp;": "&amp;SUBSTITUTE(TRIM(ROUND(IFERROR(Offerte!$E108*1,IFERROR(NUMBERVALUE(Offerte!$E108,".",","),IFERROR(NUMBERVALUE(Offerte!$E108,",","."),0))),4)&amp;""),",",".")&amp;", "&amp;CHAR(34)&amp;"discount"&amp;CHAR(34)&amp;": "&amp;SUBSTITUTE(TRIM(ROUND(IFERROR(Offerte!$F108*1,IFERROR(NUMBERVALUE(Offerte!$F108,".",","),IFERROR(NUMBERVALUE(Offerte!$F108,",","."),0))),4)&amp;""),",",".")&amp;CHAR(125)&amp;IF(COUNTA(Offerte!$A109:$A$200)&gt;0,",",""))</f>
        <v/>
      </c>
    </row>
    <row r="131">
      <c r="A131" s="38">
        <f>IF(Offerte!$A109="","","    "&amp;CHAR(123)&amp;CHAR(34)&amp;"bidderId"&amp;CHAR(34)&amp;": "&amp;CHAR(34)&amp;SUBSTITUTE(Offerte!$A109,CHAR(34),"'")&amp;CHAR(34)&amp;", "&amp;CHAR(34)&amp;"bidderName"&amp;CHAR(34)&amp;": "&amp;CHAR(34)&amp;SUBSTITUTE(Offerte!$B109,CHAR(34),"'")&amp;CHAR(34)&amp;", "&amp;CHAR(34)&amp;"lotId"&amp;CHAR(34)&amp;": "&amp;CHAR(34)&amp;SUBSTITUTE(Offerte!$C109,CHAR(34),"'")&amp;CHAR(34)&amp;", "&amp;CHAR(34)&amp;"enabled"&amp;CHAR(34)&amp;": "&amp;IF(IFERROR(Offerte!$D109*1,IFERROR(NUMBERVALUE(Offerte!$D109,".",","),IFERROR(NUMBERVALUE(Offerte!$D109,",","."),0)))=1,"true","false")&amp;", "&amp;CHAR(34)&amp;"technicalRaw"&amp;CHAR(34)&amp;": "&amp;SUBSTITUTE(TRIM(ROUND(IFERROR(Offerte!$E109*1,IFERROR(NUMBERVALUE(Offerte!$E109,".",","),IFERROR(NUMBERVALUE(Offerte!$E109,",","."),0))),4)&amp;""),",",".")&amp;", "&amp;CHAR(34)&amp;"discount"&amp;CHAR(34)&amp;": "&amp;SUBSTITUTE(TRIM(ROUND(IFERROR(Offerte!$F109*1,IFERROR(NUMBERVALUE(Offerte!$F109,".",","),IFERROR(NUMBERVALUE(Offerte!$F109,",","."),0))),4)&amp;""),",",".")&amp;CHAR(125)&amp;IF(COUNTA(Offerte!$A110:$A$200)&gt;0,",",""))</f>
        <v/>
      </c>
    </row>
    <row r="132">
      <c r="A132" s="38">
        <f>IF(Offerte!$A110="","","    "&amp;CHAR(123)&amp;CHAR(34)&amp;"bidderId"&amp;CHAR(34)&amp;": "&amp;CHAR(34)&amp;SUBSTITUTE(Offerte!$A110,CHAR(34),"'")&amp;CHAR(34)&amp;", "&amp;CHAR(34)&amp;"bidderName"&amp;CHAR(34)&amp;": "&amp;CHAR(34)&amp;SUBSTITUTE(Offerte!$B110,CHAR(34),"'")&amp;CHAR(34)&amp;", "&amp;CHAR(34)&amp;"lotId"&amp;CHAR(34)&amp;": "&amp;CHAR(34)&amp;SUBSTITUTE(Offerte!$C110,CHAR(34),"'")&amp;CHAR(34)&amp;", "&amp;CHAR(34)&amp;"enabled"&amp;CHAR(34)&amp;": "&amp;IF(IFERROR(Offerte!$D110*1,IFERROR(NUMBERVALUE(Offerte!$D110,".",","),IFERROR(NUMBERVALUE(Offerte!$D110,",","."),0)))=1,"true","false")&amp;", "&amp;CHAR(34)&amp;"technicalRaw"&amp;CHAR(34)&amp;": "&amp;SUBSTITUTE(TRIM(ROUND(IFERROR(Offerte!$E110*1,IFERROR(NUMBERVALUE(Offerte!$E110,".",","),IFERROR(NUMBERVALUE(Offerte!$E110,",","."),0))),4)&amp;""),",",".")&amp;", "&amp;CHAR(34)&amp;"discount"&amp;CHAR(34)&amp;": "&amp;SUBSTITUTE(TRIM(ROUND(IFERROR(Offerte!$F110*1,IFERROR(NUMBERVALUE(Offerte!$F110,".",","),IFERROR(NUMBERVALUE(Offerte!$F110,",","."),0))),4)&amp;""),",",".")&amp;CHAR(125)&amp;IF(COUNTA(Offerte!$A111:$A$200)&gt;0,",",""))</f>
        <v/>
      </c>
    </row>
    <row r="133">
      <c r="A133" s="38">
        <f>IF(Offerte!$A111="","","    "&amp;CHAR(123)&amp;CHAR(34)&amp;"bidderId"&amp;CHAR(34)&amp;": "&amp;CHAR(34)&amp;SUBSTITUTE(Offerte!$A111,CHAR(34),"'")&amp;CHAR(34)&amp;", "&amp;CHAR(34)&amp;"bidderName"&amp;CHAR(34)&amp;": "&amp;CHAR(34)&amp;SUBSTITUTE(Offerte!$B111,CHAR(34),"'")&amp;CHAR(34)&amp;", "&amp;CHAR(34)&amp;"lotId"&amp;CHAR(34)&amp;": "&amp;CHAR(34)&amp;SUBSTITUTE(Offerte!$C111,CHAR(34),"'")&amp;CHAR(34)&amp;", "&amp;CHAR(34)&amp;"enabled"&amp;CHAR(34)&amp;": "&amp;IF(IFERROR(Offerte!$D111*1,IFERROR(NUMBERVALUE(Offerte!$D111,".",","),IFERROR(NUMBERVALUE(Offerte!$D111,",","."),0)))=1,"true","false")&amp;", "&amp;CHAR(34)&amp;"technicalRaw"&amp;CHAR(34)&amp;": "&amp;SUBSTITUTE(TRIM(ROUND(IFERROR(Offerte!$E111*1,IFERROR(NUMBERVALUE(Offerte!$E111,".",","),IFERROR(NUMBERVALUE(Offerte!$E111,",","."),0))),4)&amp;""),",",".")&amp;", "&amp;CHAR(34)&amp;"discount"&amp;CHAR(34)&amp;": "&amp;SUBSTITUTE(TRIM(ROUND(IFERROR(Offerte!$F111*1,IFERROR(NUMBERVALUE(Offerte!$F111,".",","),IFERROR(NUMBERVALUE(Offerte!$F111,",","."),0))),4)&amp;""),",",".")&amp;CHAR(125)&amp;IF(COUNTA(Offerte!$A112:$A$200)&gt;0,",",""))</f>
        <v/>
      </c>
    </row>
    <row r="134">
      <c r="A134" s="38">
        <f>IF(Offerte!$A112="","","    "&amp;CHAR(123)&amp;CHAR(34)&amp;"bidderId"&amp;CHAR(34)&amp;": "&amp;CHAR(34)&amp;SUBSTITUTE(Offerte!$A112,CHAR(34),"'")&amp;CHAR(34)&amp;", "&amp;CHAR(34)&amp;"bidderName"&amp;CHAR(34)&amp;": "&amp;CHAR(34)&amp;SUBSTITUTE(Offerte!$B112,CHAR(34),"'")&amp;CHAR(34)&amp;", "&amp;CHAR(34)&amp;"lotId"&amp;CHAR(34)&amp;": "&amp;CHAR(34)&amp;SUBSTITUTE(Offerte!$C112,CHAR(34),"'")&amp;CHAR(34)&amp;", "&amp;CHAR(34)&amp;"enabled"&amp;CHAR(34)&amp;": "&amp;IF(IFERROR(Offerte!$D112*1,IFERROR(NUMBERVALUE(Offerte!$D112,".",","),IFERROR(NUMBERVALUE(Offerte!$D112,",","."),0)))=1,"true","false")&amp;", "&amp;CHAR(34)&amp;"technicalRaw"&amp;CHAR(34)&amp;": "&amp;SUBSTITUTE(TRIM(ROUND(IFERROR(Offerte!$E112*1,IFERROR(NUMBERVALUE(Offerte!$E112,".",","),IFERROR(NUMBERVALUE(Offerte!$E112,",","."),0))),4)&amp;""),",",".")&amp;", "&amp;CHAR(34)&amp;"discount"&amp;CHAR(34)&amp;": "&amp;SUBSTITUTE(TRIM(ROUND(IFERROR(Offerte!$F112*1,IFERROR(NUMBERVALUE(Offerte!$F112,".",","),IFERROR(NUMBERVALUE(Offerte!$F112,",","."),0))),4)&amp;""),",",".")&amp;CHAR(125)&amp;IF(COUNTA(Offerte!$A113:$A$200)&gt;0,",",""))</f>
        <v/>
      </c>
    </row>
    <row r="135">
      <c r="A135" s="38">
        <f>IF(Offerte!$A113="","","    "&amp;CHAR(123)&amp;CHAR(34)&amp;"bidderId"&amp;CHAR(34)&amp;": "&amp;CHAR(34)&amp;SUBSTITUTE(Offerte!$A113,CHAR(34),"'")&amp;CHAR(34)&amp;", "&amp;CHAR(34)&amp;"bidderName"&amp;CHAR(34)&amp;": "&amp;CHAR(34)&amp;SUBSTITUTE(Offerte!$B113,CHAR(34),"'")&amp;CHAR(34)&amp;", "&amp;CHAR(34)&amp;"lotId"&amp;CHAR(34)&amp;": "&amp;CHAR(34)&amp;SUBSTITUTE(Offerte!$C113,CHAR(34),"'")&amp;CHAR(34)&amp;", "&amp;CHAR(34)&amp;"enabled"&amp;CHAR(34)&amp;": "&amp;IF(IFERROR(Offerte!$D113*1,IFERROR(NUMBERVALUE(Offerte!$D113,".",","),IFERROR(NUMBERVALUE(Offerte!$D113,",","."),0)))=1,"true","false")&amp;", "&amp;CHAR(34)&amp;"technicalRaw"&amp;CHAR(34)&amp;": "&amp;SUBSTITUTE(TRIM(ROUND(IFERROR(Offerte!$E113*1,IFERROR(NUMBERVALUE(Offerte!$E113,".",","),IFERROR(NUMBERVALUE(Offerte!$E113,",","."),0))),4)&amp;""),",",".")&amp;", "&amp;CHAR(34)&amp;"discount"&amp;CHAR(34)&amp;": "&amp;SUBSTITUTE(TRIM(ROUND(IFERROR(Offerte!$F113*1,IFERROR(NUMBERVALUE(Offerte!$F113,".",","),IFERROR(NUMBERVALUE(Offerte!$F113,",","."),0))),4)&amp;""),",",".")&amp;CHAR(125)&amp;IF(COUNTA(Offerte!$A114:$A$200)&gt;0,",",""))</f>
        <v/>
      </c>
    </row>
    <row r="136">
      <c r="A136" s="38">
        <f>IF(Offerte!$A114="","","    "&amp;CHAR(123)&amp;CHAR(34)&amp;"bidderId"&amp;CHAR(34)&amp;": "&amp;CHAR(34)&amp;SUBSTITUTE(Offerte!$A114,CHAR(34),"'")&amp;CHAR(34)&amp;", "&amp;CHAR(34)&amp;"bidderName"&amp;CHAR(34)&amp;": "&amp;CHAR(34)&amp;SUBSTITUTE(Offerte!$B114,CHAR(34),"'")&amp;CHAR(34)&amp;", "&amp;CHAR(34)&amp;"lotId"&amp;CHAR(34)&amp;": "&amp;CHAR(34)&amp;SUBSTITUTE(Offerte!$C114,CHAR(34),"'")&amp;CHAR(34)&amp;", "&amp;CHAR(34)&amp;"enabled"&amp;CHAR(34)&amp;": "&amp;IF(IFERROR(Offerte!$D114*1,IFERROR(NUMBERVALUE(Offerte!$D114,".",","),IFERROR(NUMBERVALUE(Offerte!$D114,",","."),0)))=1,"true","false")&amp;", "&amp;CHAR(34)&amp;"technicalRaw"&amp;CHAR(34)&amp;": "&amp;SUBSTITUTE(TRIM(ROUND(IFERROR(Offerte!$E114*1,IFERROR(NUMBERVALUE(Offerte!$E114,".",","),IFERROR(NUMBERVALUE(Offerte!$E114,",","."),0))),4)&amp;""),",",".")&amp;", "&amp;CHAR(34)&amp;"discount"&amp;CHAR(34)&amp;": "&amp;SUBSTITUTE(TRIM(ROUND(IFERROR(Offerte!$F114*1,IFERROR(NUMBERVALUE(Offerte!$F114,".",","),IFERROR(NUMBERVALUE(Offerte!$F114,",","."),0))),4)&amp;""),",",".")&amp;CHAR(125)&amp;IF(COUNTA(Offerte!$A115:$A$200)&gt;0,",",""))</f>
        <v/>
      </c>
    </row>
    <row r="137">
      <c r="A137" s="38">
        <f>IF(Offerte!$A115="","","    "&amp;CHAR(123)&amp;CHAR(34)&amp;"bidderId"&amp;CHAR(34)&amp;": "&amp;CHAR(34)&amp;SUBSTITUTE(Offerte!$A115,CHAR(34),"'")&amp;CHAR(34)&amp;", "&amp;CHAR(34)&amp;"bidderName"&amp;CHAR(34)&amp;": "&amp;CHAR(34)&amp;SUBSTITUTE(Offerte!$B115,CHAR(34),"'")&amp;CHAR(34)&amp;", "&amp;CHAR(34)&amp;"lotId"&amp;CHAR(34)&amp;": "&amp;CHAR(34)&amp;SUBSTITUTE(Offerte!$C115,CHAR(34),"'")&amp;CHAR(34)&amp;", "&amp;CHAR(34)&amp;"enabled"&amp;CHAR(34)&amp;": "&amp;IF(IFERROR(Offerte!$D115*1,IFERROR(NUMBERVALUE(Offerte!$D115,".",","),IFERROR(NUMBERVALUE(Offerte!$D115,",","."),0)))=1,"true","false")&amp;", "&amp;CHAR(34)&amp;"technicalRaw"&amp;CHAR(34)&amp;": "&amp;SUBSTITUTE(TRIM(ROUND(IFERROR(Offerte!$E115*1,IFERROR(NUMBERVALUE(Offerte!$E115,".",","),IFERROR(NUMBERVALUE(Offerte!$E115,",","."),0))),4)&amp;""),",",".")&amp;", "&amp;CHAR(34)&amp;"discount"&amp;CHAR(34)&amp;": "&amp;SUBSTITUTE(TRIM(ROUND(IFERROR(Offerte!$F115*1,IFERROR(NUMBERVALUE(Offerte!$F115,".",","),IFERROR(NUMBERVALUE(Offerte!$F115,",","."),0))),4)&amp;""),",",".")&amp;CHAR(125)&amp;IF(COUNTA(Offerte!$A116:$A$200)&gt;0,",",""))</f>
        <v/>
      </c>
    </row>
    <row r="138">
      <c r="A138" s="38">
        <f>IF(Offerte!$A116="","","    "&amp;CHAR(123)&amp;CHAR(34)&amp;"bidderId"&amp;CHAR(34)&amp;": "&amp;CHAR(34)&amp;SUBSTITUTE(Offerte!$A116,CHAR(34),"'")&amp;CHAR(34)&amp;", "&amp;CHAR(34)&amp;"bidderName"&amp;CHAR(34)&amp;": "&amp;CHAR(34)&amp;SUBSTITUTE(Offerte!$B116,CHAR(34),"'")&amp;CHAR(34)&amp;", "&amp;CHAR(34)&amp;"lotId"&amp;CHAR(34)&amp;": "&amp;CHAR(34)&amp;SUBSTITUTE(Offerte!$C116,CHAR(34),"'")&amp;CHAR(34)&amp;", "&amp;CHAR(34)&amp;"enabled"&amp;CHAR(34)&amp;": "&amp;IF(IFERROR(Offerte!$D116*1,IFERROR(NUMBERVALUE(Offerte!$D116,".",","),IFERROR(NUMBERVALUE(Offerte!$D116,",","."),0)))=1,"true","false")&amp;", "&amp;CHAR(34)&amp;"technicalRaw"&amp;CHAR(34)&amp;": "&amp;SUBSTITUTE(TRIM(ROUND(IFERROR(Offerte!$E116*1,IFERROR(NUMBERVALUE(Offerte!$E116,".",","),IFERROR(NUMBERVALUE(Offerte!$E116,",","."),0))),4)&amp;""),",",".")&amp;", "&amp;CHAR(34)&amp;"discount"&amp;CHAR(34)&amp;": "&amp;SUBSTITUTE(TRIM(ROUND(IFERROR(Offerte!$F116*1,IFERROR(NUMBERVALUE(Offerte!$F116,".",","),IFERROR(NUMBERVALUE(Offerte!$F116,",","."),0))),4)&amp;""),",",".")&amp;CHAR(125)&amp;IF(COUNTA(Offerte!$A117:$A$200)&gt;0,",",""))</f>
        <v/>
      </c>
    </row>
    <row r="139">
      <c r="A139" s="38">
        <f>IF(Offerte!$A117="","","    "&amp;CHAR(123)&amp;CHAR(34)&amp;"bidderId"&amp;CHAR(34)&amp;": "&amp;CHAR(34)&amp;SUBSTITUTE(Offerte!$A117,CHAR(34),"'")&amp;CHAR(34)&amp;", "&amp;CHAR(34)&amp;"bidderName"&amp;CHAR(34)&amp;": "&amp;CHAR(34)&amp;SUBSTITUTE(Offerte!$B117,CHAR(34),"'")&amp;CHAR(34)&amp;", "&amp;CHAR(34)&amp;"lotId"&amp;CHAR(34)&amp;": "&amp;CHAR(34)&amp;SUBSTITUTE(Offerte!$C117,CHAR(34),"'")&amp;CHAR(34)&amp;", "&amp;CHAR(34)&amp;"enabled"&amp;CHAR(34)&amp;": "&amp;IF(IFERROR(Offerte!$D117*1,IFERROR(NUMBERVALUE(Offerte!$D117,".",","),IFERROR(NUMBERVALUE(Offerte!$D117,",","."),0)))=1,"true","false")&amp;", "&amp;CHAR(34)&amp;"technicalRaw"&amp;CHAR(34)&amp;": "&amp;SUBSTITUTE(TRIM(ROUND(IFERROR(Offerte!$E117*1,IFERROR(NUMBERVALUE(Offerte!$E117,".",","),IFERROR(NUMBERVALUE(Offerte!$E117,",","."),0))),4)&amp;""),",",".")&amp;", "&amp;CHAR(34)&amp;"discount"&amp;CHAR(34)&amp;": "&amp;SUBSTITUTE(TRIM(ROUND(IFERROR(Offerte!$F117*1,IFERROR(NUMBERVALUE(Offerte!$F117,".",","),IFERROR(NUMBERVALUE(Offerte!$F117,",","."),0))),4)&amp;""),",",".")&amp;CHAR(125)&amp;IF(COUNTA(Offerte!$A118:$A$200)&gt;0,",",""))</f>
        <v/>
      </c>
    </row>
    <row r="140">
      <c r="A140" s="38">
        <f>IF(Offerte!$A118="","","    "&amp;CHAR(123)&amp;CHAR(34)&amp;"bidderId"&amp;CHAR(34)&amp;": "&amp;CHAR(34)&amp;SUBSTITUTE(Offerte!$A118,CHAR(34),"'")&amp;CHAR(34)&amp;", "&amp;CHAR(34)&amp;"bidderName"&amp;CHAR(34)&amp;": "&amp;CHAR(34)&amp;SUBSTITUTE(Offerte!$B118,CHAR(34),"'")&amp;CHAR(34)&amp;", "&amp;CHAR(34)&amp;"lotId"&amp;CHAR(34)&amp;": "&amp;CHAR(34)&amp;SUBSTITUTE(Offerte!$C118,CHAR(34),"'")&amp;CHAR(34)&amp;", "&amp;CHAR(34)&amp;"enabled"&amp;CHAR(34)&amp;": "&amp;IF(IFERROR(Offerte!$D118*1,IFERROR(NUMBERVALUE(Offerte!$D118,".",","),IFERROR(NUMBERVALUE(Offerte!$D118,",","."),0)))=1,"true","false")&amp;", "&amp;CHAR(34)&amp;"technicalRaw"&amp;CHAR(34)&amp;": "&amp;SUBSTITUTE(TRIM(ROUND(IFERROR(Offerte!$E118*1,IFERROR(NUMBERVALUE(Offerte!$E118,".",","),IFERROR(NUMBERVALUE(Offerte!$E118,",","."),0))),4)&amp;""),",",".")&amp;", "&amp;CHAR(34)&amp;"discount"&amp;CHAR(34)&amp;": "&amp;SUBSTITUTE(TRIM(ROUND(IFERROR(Offerte!$F118*1,IFERROR(NUMBERVALUE(Offerte!$F118,".",","),IFERROR(NUMBERVALUE(Offerte!$F118,",","."),0))),4)&amp;""),",",".")&amp;CHAR(125)&amp;IF(COUNTA(Offerte!$A119:$A$200)&gt;0,",",""))</f>
        <v/>
      </c>
    </row>
    <row r="141">
      <c r="A141" s="38">
        <f>IF(Offerte!$A119="","","    "&amp;CHAR(123)&amp;CHAR(34)&amp;"bidderId"&amp;CHAR(34)&amp;": "&amp;CHAR(34)&amp;SUBSTITUTE(Offerte!$A119,CHAR(34),"'")&amp;CHAR(34)&amp;", "&amp;CHAR(34)&amp;"bidderName"&amp;CHAR(34)&amp;": "&amp;CHAR(34)&amp;SUBSTITUTE(Offerte!$B119,CHAR(34),"'")&amp;CHAR(34)&amp;", "&amp;CHAR(34)&amp;"lotId"&amp;CHAR(34)&amp;": "&amp;CHAR(34)&amp;SUBSTITUTE(Offerte!$C119,CHAR(34),"'")&amp;CHAR(34)&amp;", "&amp;CHAR(34)&amp;"enabled"&amp;CHAR(34)&amp;": "&amp;IF(IFERROR(Offerte!$D119*1,IFERROR(NUMBERVALUE(Offerte!$D119,".",","),IFERROR(NUMBERVALUE(Offerte!$D119,",","."),0)))=1,"true","false")&amp;", "&amp;CHAR(34)&amp;"technicalRaw"&amp;CHAR(34)&amp;": "&amp;SUBSTITUTE(TRIM(ROUND(IFERROR(Offerte!$E119*1,IFERROR(NUMBERVALUE(Offerte!$E119,".",","),IFERROR(NUMBERVALUE(Offerte!$E119,",","."),0))),4)&amp;""),",",".")&amp;", "&amp;CHAR(34)&amp;"discount"&amp;CHAR(34)&amp;": "&amp;SUBSTITUTE(TRIM(ROUND(IFERROR(Offerte!$F119*1,IFERROR(NUMBERVALUE(Offerte!$F119,".",","),IFERROR(NUMBERVALUE(Offerte!$F119,",","."),0))),4)&amp;""),",",".")&amp;CHAR(125)&amp;IF(COUNTA(Offerte!$A120:$A$200)&gt;0,",",""))</f>
        <v/>
      </c>
    </row>
    <row r="142">
      <c r="A142" s="38">
        <f>IF(Offerte!$A120="","","    "&amp;CHAR(123)&amp;CHAR(34)&amp;"bidderId"&amp;CHAR(34)&amp;": "&amp;CHAR(34)&amp;SUBSTITUTE(Offerte!$A120,CHAR(34),"'")&amp;CHAR(34)&amp;", "&amp;CHAR(34)&amp;"bidderName"&amp;CHAR(34)&amp;": "&amp;CHAR(34)&amp;SUBSTITUTE(Offerte!$B120,CHAR(34),"'")&amp;CHAR(34)&amp;", "&amp;CHAR(34)&amp;"lotId"&amp;CHAR(34)&amp;": "&amp;CHAR(34)&amp;SUBSTITUTE(Offerte!$C120,CHAR(34),"'")&amp;CHAR(34)&amp;", "&amp;CHAR(34)&amp;"enabled"&amp;CHAR(34)&amp;": "&amp;IF(IFERROR(Offerte!$D120*1,IFERROR(NUMBERVALUE(Offerte!$D120,".",","),IFERROR(NUMBERVALUE(Offerte!$D120,",","."),0)))=1,"true","false")&amp;", "&amp;CHAR(34)&amp;"technicalRaw"&amp;CHAR(34)&amp;": "&amp;SUBSTITUTE(TRIM(ROUND(IFERROR(Offerte!$E120*1,IFERROR(NUMBERVALUE(Offerte!$E120,".",","),IFERROR(NUMBERVALUE(Offerte!$E120,",","."),0))),4)&amp;""),",",".")&amp;", "&amp;CHAR(34)&amp;"discount"&amp;CHAR(34)&amp;": "&amp;SUBSTITUTE(TRIM(ROUND(IFERROR(Offerte!$F120*1,IFERROR(NUMBERVALUE(Offerte!$F120,".",","),IFERROR(NUMBERVALUE(Offerte!$F120,",","."),0))),4)&amp;""),",",".")&amp;CHAR(125)&amp;IF(COUNTA(Offerte!$A121:$A$200)&gt;0,",",""))</f>
        <v/>
      </c>
    </row>
    <row r="143">
      <c r="A143" s="38">
        <f>IF(Offerte!$A121="","","    "&amp;CHAR(123)&amp;CHAR(34)&amp;"bidderId"&amp;CHAR(34)&amp;": "&amp;CHAR(34)&amp;SUBSTITUTE(Offerte!$A121,CHAR(34),"'")&amp;CHAR(34)&amp;", "&amp;CHAR(34)&amp;"bidderName"&amp;CHAR(34)&amp;": "&amp;CHAR(34)&amp;SUBSTITUTE(Offerte!$B121,CHAR(34),"'")&amp;CHAR(34)&amp;", "&amp;CHAR(34)&amp;"lotId"&amp;CHAR(34)&amp;": "&amp;CHAR(34)&amp;SUBSTITUTE(Offerte!$C121,CHAR(34),"'")&amp;CHAR(34)&amp;", "&amp;CHAR(34)&amp;"enabled"&amp;CHAR(34)&amp;": "&amp;IF(IFERROR(Offerte!$D121*1,IFERROR(NUMBERVALUE(Offerte!$D121,".",","),IFERROR(NUMBERVALUE(Offerte!$D121,",","."),0)))=1,"true","false")&amp;", "&amp;CHAR(34)&amp;"technicalRaw"&amp;CHAR(34)&amp;": "&amp;SUBSTITUTE(TRIM(ROUND(IFERROR(Offerte!$E121*1,IFERROR(NUMBERVALUE(Offerte!$E121,".",","),IFERROR(NUMBERVALUE(Offerte!$E121,",","."),0))),4)&amp;""),",",".")&amp;", "&amp;CHAR(34)&amp;"discount"&amp;CHAR(34)&amp;": "&amp;SUBSTITUTE(TRIM(ROUND(IFERROR(Offerte!$F121*1,IFERROR(NUMBERVALUE(Offerte!$F121,".",","),IFERROR(NUMBERVALUE(Offerte!$F121,",","."),0))),4)&amp;""),",",".")&amp;CHAR(125)&amp;IF(COUNTA(Offerte!$A122:$A$200)&gt;0,",",""))</f>
        <v/>
      </c>
    </row>
    <row r="144">
      <c r="A144" s="38">
        <f>IF(Offerte!$A122="","","    "&amp;CHAR(123)&amp;CHAR(34)&amp;"bidderId"&amp;CHAR(34)&amp;": "&amp;CHAR(34)&amp;SUBSTITUTE(Offerte!$A122,CHAR(34),"'")&amp;CHAR(34)&amp;", "&amp;CHAR(34)&amp;"bidderName"&amp;CHAR(34)&amp;": "&amp;CHAR(34)&amp;SUBSTITUTE(Offerte!$B122,CHAR(34),"'")&amp;CHAR(34)&amp;", "&amp;CHAR(34)&amp;"lotId"&amp;CHAR(34)&amp;": "&amp;CHAR(34)&amp;SUBSTITUTE(Offerte!$C122,CHAR(34),"'")&amp;CHAR(34)&amp;", "&amp;CHAR(34)&amp;"enabled"&amp;CHAR(34)&amp;": "&amp;IF(IFERROR(Offerte!$D122*1,IFERROR(NUMBERVALUE(Offerte!$D122,".",","),IFERROR(NUMBERVALUE(Offerte!$D122,",","."),0)))=1,"true","false")&amp;", "&amp;CHAR(34)&amp;"technicalRaw"&amp;CHAR(34)&amp;": "&amp;SUBSTITUTE(TRIM(ROUND(IFERROR(Offerte!$E122*1,IFERROR(NUMBERVALUE(Offerte!$E122,".",","),IFERROR(NUMBERVALUE(Offerte!$E122,",","."),0))),4)&amp;""),",",".")&amp;", "&amp;CHAR(34)&amp;"discount"&amp;CHAR(34)&amp;": "&amp;SUBSTITUTE(TRIM(ROUND(IFERROR(Offerte!$F122*1,IFERROR(NUMBERVALUE(Offerte!$F122,".",","),IFERROR(NUMBERVALUE(Offerte!$F122,",","."),0))),4)&amp;""),",",".")&amp;CHAR(125)&amp;IF(COUNTA(Offerte!$A123:$A$200)&gt;0,",",""))</f>
        <v/>
      </c>
    </row>
    <row r="145">
      <c r="A145" s="38">
        <f>IF(Offerte!$A123="","","    "&amp;CHAR(123)&amp;CHAR(34)&amp;"bidderId"&amp;CHAR(34)&amp;": "&amp;CHAR(34)&amp;SUBSTITUTE(Offerte!$A123,CHAR(34),"'")&amp;CHAR(34)&amp;", "&amp;CHAR(34)&amp;"bidderName"&amp;CHAR(34)&amp;": "&amp;CHAR(34)&amp;SUBSTITUTE(Offerte!$B123,CHAR(34),"'")&amp;CHAR(34)&amp;", "&amp;CHAR(34)&amp;"lotId"&amp;CHAR(34)&amp;": "&amp;CHAR(34)&amp;SUBSTITUTE(Offerte!$C123,CHAR(34),"'")&amp;CHAR(34)&amp;", "&amp;CHAR(34)&amp;"enabled"&amp;CHAR(34)&amp;": "&amp;IF(IFERROR(Offerte!$D123*1,IFERROR(NUMBERVALUE(Offerte!$D123,".",","),IFERROR(NUMBERVALUE(Offerte!$D123,",","."),0)))=1,"true","false")&amp;", "&amp;CHAR(34)&amp;"technicalRaw"&amp;CHAR(34)&amp;": "&amp;SUBSTITUTE(TRIM(ROUND(IFERROR(Offerte!$E123*1,IFERROR(NUMBERVALUE(Offerte!$E123,".",","),IFERROR(NUMBERVALUE(Offerte!$E123,",","."),0))),4)&amp;""),",",".")&amp;", "&amp;CHAR(34)&amp;"discount"&amp;CHAR(34)&amp;": "&amp;SUBSTITUTE(TRIM(ROUND(IFERROR(Offerte!$F123*1,IFERROR(NUMBERVALUE(Offerte!$F123,".",","),IFERROR(NUMBERVALUE(Offerte!$F123,",","."),0))),4)&amp;""),",",".")&amp;CHAR(125)&amp;IF(COUNTA(Offerte!$A124:$A$200)&gt;0,",",""))</f>
        <v/>
      </c>
    </row>
    <row r="146">
      <c r="A146" s="38">
        <f>IF(Offerte!$A124="","","    "&amp;CHAR(123)&amp;CHAR(34)&amp;"bidderId"&amp;CHAR(34)&amp;": "&amp;CHAR(34)&amp;SUBSTITUTE(Offerte!$A124,CHAR(34),"'")&amp;CHAR(34)&amp;", "&amp;CHAR(34)&amp;"bidderName"&amp;CHAR(34)&amp;": "&amp;CHAR(34)&amp;SUBSTITUTE(Offerte!$B124,CHAR(34),"'")&amp;CHAR(34)&amp;", "&amp;CHAR(34)&amp;"lotId"&amp;CHAR(34)&amp;": "&amp;CHAR(34)&amp;SUBSTITUTE(Offerte!$C124,CHAR(34),"'")&amp;CHAR(34)&amp;", "&amp;CHAR(34)&amp;"enabled"&amp;CHAR(34)&amp;": "&amp;IF(IFERROR(Offerte!$D124*1,IFERROR(NUMBERVALUE(Offerte!$D124,".",","),IFERROR(NUMBERVALUE(Offerte!$D124,",","."),0)))=1,"true","false")&amp;", "&amp;CHAR(34)&amp;"technicalRaw"&amp;CHAR(34)&amp;": "&amp;SUBSTITUTE(TRIM(ROUND(IFERROR(Offerte!$E124*1,IFERROR(NUMBERVALUE(Offerte!$E124,".",","),IFERROR(NUMBERVALUE(Offerte!$E124,",","."),0))),4)&amp;""),",",".")&amp;", "&amp;CHAR(34)&amp;"discount"&amp;CHAR(34)&amp;": "&amp;SUBSTITUTE(TRIM(ROUND(IFERROR(Offerte!$F124*1,IFERROR(NUMBERVALUE(Offerte!$F124,".",","),IFERROR(NUMBERVALUE(Offerte!$F124,",","."),0))),4)&amp;""),",",".")&amp;CHAR(125)&amp;IF(COUNTA(Offerte!$A125:$A$200)&gt;0,",",""))</f>
        <v/>
      </c>
    </row>
    <row r="147">
      <c r="A147" s="38">
        <f>IF(Offerte!$A125="","","    "&amp;CHAR(123)&amp;CHAR(34)&amp;"bidderId"&amp;CHAR(34)&amp;": "&amp;CHAR(34)&amp;SUBSTITUTE(Offerte!$A125,CHAR(34),"'")&amp;CHAR(34)&amp;", "&amp;CHAR(34)&amp;"bidderName"&amp;CHAR(34)&amp;": "&amp;CHAR(34)&amp;SUBSTITUTE(Offerte!$B125,CHAR(34),"'")&amp;CHAR(34)&amp;", "&amp;CHAR(34)&amp;"lotId"&amp;CHAR(34)&amp;": "&amp;CHAR(34)&amp;SUBSTITUTE(Offerte!$C125,CHAR(34),"'")&amp;CHAR(34)&amp;", "&amp;CHAR(34)&amp;"enabled"&amp;CHAR(34)&amp;": "&amp;IF(IFERROR(Offerte!$D125*1,IFERROR(NUMBERVALUE(Offerte!$D125,".",","),IFERROR(NUMBERVALUE(Offerte!$D125,",","."),0)))=1,"true","false")&amp;", "&amp;CHAR(34)&amp;"technicalRaw"&amp;CHAR(34)&amp;": "&amp;SUBSTITUTE(TRIM(ROUND(IFERROR(Offerte!$E125*1,IFERROR(NUMBERVALUE(Offerte!$E125,".",","),IFERROR(NUMBERVALUE(Offerte!$E125,",","."),0))),4)&amp;""),",",".")&amp;", "&amp;CHAR(34)&amp;"discount"&amp;CHAR(34)&amp;": "&amp;SUBSTITUTE(TRIM(ROUND(IFERROR(Offerte!$F125*1,IFERROR(NUMBERVALUE(Offerte!$F125,".",","),IFERROR(NUMBERVALUE(Offerte!$F125,",","."),0))),4)&amp;""),",",".")&amp;CHAR(125)&amp;IF(COUNTA(Offerte!$A126:$A$200)&gt;0,",",""))</f>
        <v/>
      </c>
    </row>
    <row r="148">
      <c r="A148" s="38">
        <f>IF(Offerte!$A126="","","    "&amp;CHAR(123)&amp;CHAR(34)&amp;"bidderId"&amp;CHAR(34)&amp;": "&amp;CHAR(34)&amp;SUBSTITUTE(Offerte!$A126,CHAR(34),"'")&amp;CHAR(34)&amp;", "&amp;CHAR(34)&amp;"bidderName"&amp;CHAR(34)&amp;": "&amp;CHAR(34)&amp;SUBSTITUTE(Offerte!$B126,CHAR(34),"'")&amp;CHAR(34)&amp;", "&amp;CHAR(34)&amp;"lotId"&amp;CHAR(34)&amp;": "&amp;CHAR(34)&amp;SUBSTITUTE(Offerte!$C126,CHAR(34),"'")&amp;CHAR(34)&amp;", "&amp;CHAR(34)&amp;"enabled"&amp;CHAR(34)&amp;": "&amp;IF(IFERROR(Offerte!$D126*1,IFERROR(NUMBERVALUE(Offerte!$D126,".",","),IFERROR(NUMBERVALUE(Offerte!$D126,",","."),0)))=1,"true","false")&amp;", "&amp;CHAR(34)&amp;"technicalRaw"&amp;CHAR(34)&amp;": "&amp;SUBSTITUTE(TRIM(ROUND(IFERROR(Offerte!$E126*1,IFERROR(NUMBERVALUE(Offerte!$E126,".",","),IFERROR(NUMBERVALUE(Offerte!$E126,",","."),0))),4)&amp;""),",",".")&amp;", "&amp;CHAR(34)&amp;"discount"&amp;CHAR(34)&amp;": "&amp;SUBSTITUTE(TRIM(ROUND(IFERROR(Offerte!$F126*1,IFERROR(NUMBERVALUE(Offerte!$F126,".",","),IFERROR(NUMBERVALUE(Offerte!$F126,",","."),0))),4)&amp;""),",",".")&amp;CHAR(125)&amp;IF(COUNTA(Offerte!$A127:$A$200)&gt;0,",",""))</f>
        <v/>
      </c>
    </row>
    <row r="149">
      <c r="A149" s="38">
        <f>IF(Offerte!$A127="","","    "&amp;CHAR(123)&amp;CHAR(34)&amp;"bidderId"&amp;CHAR(34)&amp;": "&amp;CHAR(34)&amp;SUBSTITUTE(Offerte!$A127,CHAR(34),"'")&amp;CHAR(34)&amp;", "&amp;CHAR(34)&amp;"bidderName"&amp;CHAR(34)&amp;": "&amp;CHAR(34)&amp;SUBSTITUTE(Offerte!$B127,CHAR(34),"'")&amp;CHAR(34)&amp;", "&amp;CHAR(34)&amp;"lotId"&amp;CHAR(34)&amp;": "&amp;CHAR(34)&amp;SUBSTITUTE(Offerte!$C127,CHAR(34),"'")&amp;CHAR(34)&amp;", "&amp;CHAR(34)&amp;"enabled"&amp;CHAR(34)&amp;": "&amp;IF(IFERROR(Offerte!$D127*1,IFERROR(NUMBERVALUE(Offerte!$D127,".",","),IFERROR(NUMBERVALUE(Offerte!$D127,",","."),0)))=1,"true","false")&amp;", "&amp;CHAR(34)&amp;"technicalRaw"&amp;CHAR(34)&amp;": "&amp;SUBSTITUTE(TRIM(ROUND(IFERROR(Offerte!$E127*1,IFERROR(NUMBERVALUE(Offerte!$E127,".",","),IFERROR(NUMBERVALUE(Offerte!$E127,",","."),0))),4)&amp;""),",",".")&amp;", "&amp;CHAR(34)&amp;"discount"&amp;CHAR(34)&amp;": "&amp;SUBSTITUTE(TRIM(ROUND(IFERROR(Offerte!$F127*1,IFERROR(NUMBERVALUE(Offerte!$F127,".",","),IFERROR(NUMBERVALUE(Offerte!$F127,",","."),0))),4)&amp;""),",",".")&amp;CHAR(125)&amp;IF(COUNTA(Offerte!$A128:$A$200)&gt;0,",",""))</f>
        <v/>
      </c>
    </row>
    <row r="150">
      <c r="A150" s="38">
        <f>IF(Offerte!$A128="","","    "&amp;CHAR(123)&amp;CHAR(34)&amp;"bidderId"&amp;CHAR(34)&amp;": "&amp;CHAR(34)&amp;SUBSTITUTE(Offerte!$A128,CHAR(34),"'")&amp;CHAR(34)&amp;", "&amp;CHAR(34)&amp;"bidderName"&amp;CHAR(34)&amp;": "&amp;CHAR(34)&amp;SUBSTITUTE(Offerte!$B128,CHAR(34),"'")&amp;CHAR(34)&amp;", "&amp;CHAR(34)&amp;"lotId"&amp;CHAR(34)&amp;": "&amp;CHAR(34)&amp;SUBSTITUTE(Offerte!$C128,CHAR(34),"'")&amp;CHAR(34)&amp;", "&amp;CHAR(34)&amp;"enabled"&amp;CHAR(34)&amp;": "&amp;IF(IFERROR(Offerte!$D128*1,IFERROR(NUMBERVALUE(Offerte!$D128,".",","),IFERROR(NUMBERVALUE(Offerte!$D128,",","."),0)))=1,"true","false")&amp;", "&amp;CHAR(34)&amp;"technicalRaw"&amp;CHAR(34)&amp;": "&amp;SUBSTITUTE(TRIM(ROUND(IFERROR(Offerte!$E128*1,IFERROR(NUMBERVALUE(Offerte!$E128,".",","),IFERROR(NUMBERVALUE(Offerte!$E128,",","."),0))),4)&amp;""),",",".")&amp;", "&amp;CHAR(34)&amp;"discount"&amp;CHAR(34)&amp;": "&amp;SUBSTITUTE(TRIM(ROUND(IFERROR(Offerte!$F128*1,IFERROR(NUMBERVALUE(Offerte!$F128,".",","),IFERROR(NUMBERVALUE(Offerte!$F128,",","."),0))),4)&amp;""),",",".")&amp;CHAR(125)&amp;IF(COUNTA(Offerte!$A129:$A$200)&gt;0,",",""))</f>
        <v/>
      </c>
    </row>
    <row r="151">
      <c r="A151" s="38">
        <f>IF(Offerte!$A129="","","    "&amp;CHAR(123)&amp;CHAR(34)&amp;"bidderId"&amp;CHAR(34)&amp;": "&amp;CHAR(34)&amp;SUBSTITUTE(Offerte!$A129,CHAR(34),"'")&amp;CHAR(34)&amp;", "&amp;CHAR(34)&amp;"bidderName"&amp;CHAR(34)&amp;": "&amp;CHAR(34)&amp;SUBSTITUTE(Offerte!$B129,CHAR(34),"'")&amp;CHAR(34)&amp;", "&amp;CHAR(34)&amp;"lotId"&amp;CHAR(34)&amp;": "&amp;CHAR(34)&amp;SUBSTITUTE(Offerte!$C129,CHAR(34),"'")&amp;CHAR(34)&amp;", "&amp;CHAR(34)&amp;"enabled"&amp;CHAR(34)&amp;": "&amp;IF(IFERROR(Offerte!$D129*1,IFERROR(NUMBERVALUE(Offerte!$D129,".",","),IFERROR(NUMBERVALUE(Offerte!$D129,",","."),0)))=1,"true","false")&amp;", "&amp;CHAR(34)&amp;"technicalRaw"&amp;CHAR(34)&amp;": "&amp;SUBSTITUTE(TRIM(ROUND(IFERROR(Offerte!$E129*1,IFERROR(NUMBERVALUE(Offerte!$E129,".",","),IFERROR(NUMBERVALUE(Offerte!$E129,",","."),0))),4)&amp;""),",",".")&amp;", "&amp;CHAR(34)&amp;"discount"&amp;CHAR(34)&amp;": "&amp;SUBSTITUTE(TRIM(ROUND(IFERROR(Offerte!$F129*1,IFERROR(NUMBERVALUE(Offerte!$F129,".",","),IFERROR(NUMBERVALUE(Offerte!$F129,",","."),0))),4)&amp;""),",",".")&amp;CHAR(125)&amp;IF(COUNTA(Offerte!$A130:$A$200)&gt;0,",",""))</f>
        <v/>
      </c>
    </row>
    <row r="152">
      <c r="A152" s="38">
        <f>IF(Offerte!$A130="","","    "&amp;CHAR(123)&amp;CHAR(34)&amp;"bidderId"&amp;CHAR(34)&amp;": "&amp;CHAR(34)&amp;SUBSTITUTE(Offerte!$A130,CHAR(34),"'")&amp;CHAR(34)&amp;", "&amp;CHAR(34)&amp;"bidderName"&amp;CHAR(34)&amp;": "&amp;CHAR(34)&amp;SUBSTITUTE(Offerte!$B130,CHAR(34),"'")&amp;CHAR(34)&amp;", "&amp;CHAR(34)&amp;"lotId"&amp;CHAR(34)&amp;": "&amp;CHAR(34)&amp;SUBSTITUTE(Offerte!$C130,CHAR(34),"'")&amp;CHAR(34)&amp;", "&amp;CHAR(34)&amp;"enabled"&amp;CHAR(34)&amp;": "&amp;IF(IFERROR(Offerte!$D130*1,IFERROR(NUMBERVALUE(Offerte!$D130,".",","),IFERROR(NUMBERVALUE(Offerte!$D130,",","."),0)))=1,"true","false")&amp;", "&amp;CHAR(34)&amp;"technicalRaw"&amp;CHAR(34)&amp;": "&amp;SUBSTITUTE(TRIM(ROUND(IFERROR(Offerte!$E130*1,IFERROR(NUMBERVALUE(Offerte!$E130,".",","),IFERROR(NUMBERVALUE(Offerte!$E130,",","."),0))),4)&amp;""),",",".")&amp;", "&amp;CHAR(34)&amp;"discount"&amp;CHAR(34)&amp;": "&amp;SUBSTITUTE(TRIM(ROUND(IFERROR(Offerte!$F130*1,IFERROR(NUMBERVALUE(Offerte!$F130,".",","),IFERROR(NUMBERVALUE(Offerte!$F130,",","."),0))),4)&amp;""),",",".")&amp;CHAR(125)&amp;IF(COUNTA(Offerte!$A131:$A$200)&gt;0,",",""))</f>
        <v/>
      </c>
    </row>
    <row r="153">
      <c r="A153" s="38">
        <f>IF(Offerte!$A131="","","    "&amp;CHAR(123)&amp;CHAR(34)&amp;"bidderId"&amp;CHAR(34)&amp;": "&amp;CHAR(34)&amp;SUBSTITUTE(Offerte!$A131,CHAR(34),"'")&amp;CHAR(34)&amp;", "&amp;CHAR(34)&amp;"bidderName"&amp;CHAR(34)&amp;": "&amp;CHAR(34)&amp;SUBSTITUTE(Offerte!$B131,CHAR(34),"'")&amp;CHAR(34)&amp;", "&amp;CHAR(34)&amp;"lotId"&amp;CHAR(34)&amp;": "&amp;CHAR(34)&amp;SUBSTITUTE(Offerte!$C131,CHAR(34),"'")&amp;CHAR(34)&amp;", "&amp;CHAR(34)&amp;"enabled"&amp;CHAR(34)&amp;": "&amp;IF(IFERROR(Offerte!$D131*1,IFERROR(NUMBERVALUE(Offerte!$D131,".",","),IFERROR(NUMBERVALUE(Offerte!$D131,",","."),0)))=1,"true","false")&amp;", "&amp;CHAR(34)&amp;"technicalRaw"&amp;CHAR(34)&amp;": "&amp;SUBSTITUTE(TRIM(ROUND(IFERROR(Offerte!$E131*1,IFERROR(NUMBERVALUE(Offerte!$E131,".",","),IFERROR(NUMBERVALUE(Offerte!$E131,",","."),0))),4)&amp;""),",",".")&amp;", "&amp;CHAR(34)&amp;"discount"&amp;CHAR(34)&amp;": "&amp;SUBSTITUTE(TRIM(ROUND(IFERROR(Offerte!$F131*1,IFERROR(NUMBERVALUE(Offerte!$F131,".",","),IFERROR(NUMBERVALUE(Offerte!$F131,",","."),0))),4)&amp;""),",",".")&amp;CHAR(125)&amp;IF(COUNTA(Offerte!$A132:$A$200)&gt;0,",",""))</f>
        <v/>
      </c>
    </row>
    <row r="154">
      <c r="A154" s="38">
        <f>IF(Offerte!$A132="","","    "&amp;CHAR(123)&amp;CHAR(34)&amp;"bidderId"&amp;CHAR(34)&amp;": "&amp;CHAR(34)&amp;SUBSTITUTE(Offerte!$A132,CHAR(34),"'")&amp;CHAR(34)&amp;", "&amp;CHAR(34)&amp;"bidderName"&amp;CHAR(34)&amp;": "&amp;CHAR(34)&amp;SUBSTITUTE(Offerte!$B132,CHAR(34),"'")&amp;CHAR(34)&amp;", "&amp;CHAR(34)&amp;"lotId"&amp;CHAR(34)&amp;": "&amp;CHAR(34)&amp;SUBSTITUTE(Offerte!$C132,CHAR(34),"'")&amp;CHAR(34)&amp;", "&amp;CHAR(34)&amp;"enabled"&amp;CHAR(34)&amp;": "&amp;IF(IFERROR(Offerte!$D132*1,IFERROR(NUMBERVALUE(Offerte!$D132,".",","),IFERROR(NUMBERVALUE(Offerte!$D132,",","."),0)))=1,"true","false")&amp;", "&amp;CHAR(34)&amp;"technicalRaw"&amp;CHAR(34)&amp;": "&amp;SUBSTITUTE(TRIM(ROUND(IFERROR(Offerte!$E132*1,IFERROR(NUMBERVALUE(Offerte!$E132,".",","),IFERROR(NUMBERVALUE(Offerte!$E132,",","."),0))),4)&amp;""),",",".")&amp;", "&amp;CHAR(34)&amp;"discount"&amp;CHAR(34)&amp;": "&amp;SUBSTITUTE(TRIM(ROUND(IFERROR(Offerte!$F132*1,IFERROR(NUMBERVALUE(Offerte!$F132,".",","),IFERROR(NUMBERVALUE(Offerte!$F132,",","."),0))),4)&amp;""),",",".")&amp;CHAR(125)&amp;IF(COUNTA(Offerte!$A133:$A$200)&gt;0,",",""))</f>
        <v/>
      </c>
    </row>
    <row r="155">
      <c r="A155" s="38">
        <f>IF(Offerte!$A133="","","    "&amp;CHAR(123)&amp;CHAR(34)&amp;"bidderId"&amp;CHAR(34)&amp;": "&amp;CHAR(34)&amp;SUBSTITUTE(Offerte!$A133,CHAR(34),"'")&amp;CHAR(34)&amp;", "&amp;CHAR(34)&amp;"bidderName"&amp;CHAR(34)&amp;": "&amp;CHAR(34)&amp;SUBSTITUTE(Offerte!$B133,CHAR(34),"'")&amp;CHAR(34)&amp;", "&amp;CHAR(34)&amp;"lotId"&amp;CHAR(34)&amp;": "&amp;CHAR(34)&amp;SUBSTITUTE(Offerte!$C133,CHAR(34),"'")&amp;CHAR(34)&amp;", "&amp;CHAR(34)&amp;"enabled"&amp;CHAR(34)&amp;": "&amp;IF(IFERROR(Offerte!$D133*1,IFERROR(NUMBERVALUE(Offerte!$D133,".",","),IFERROR(NUMBERVALUE(Offerte!$D133,",","."),0)))=1,"true","false")&amp;", "&amp;CHAR(34)&amp;"technicalRaw"&amp;CHAR(34)&amp;": "&amp;SUBSTITUTE(TRIM(ROUND(IFERROR(Offerte!$E133*1,IFERROR(NUMBERVALUE(Offerte!$E133,".",","),IFERROR(NUMBERVALUE(Offerte!$E133,",","."),0))),4)&amp;""),",",".")&amp;", "&amp;CHAR(34)&amp;"discount"&amp;CHAR(34)&amp;": "&amp;SUBSTITUTE(TRIM(ROUND(IFERROR(Offerte!$F133*1,IFERROR(NUMBERVALUE(Offerte!$F133,".",","),IFERROR(NUMBERVALUE(Offerte!$F133,",","."),0))),4)&amp;""),",",".")&amp;CHAR(125)&amp;IF(COUNTA(Offerte!$A134:$A$200)&gt;0,",",""))</f>
        <v/>
      </c>
    </row>
    <row r="156">
      <c r="A156" s="38">
        <f>IF(Offerte!$A134="","","    "&amp;CHAR(123)&amp;CHAR(34)&amp;"bidderId"&amp;CHAR(34)&amp;": "&amp;CHAR(34)&amp;SUBSTITUTE(Offerte!$A134,CHAR(34),"'")&amp;CHAR(34)&amp;", "&amp;CHAR(34)&amp;"bidderName"&amp;CHAR(34)&amp;": "&amp;CHAR(34)&amp;SUBSTITUTE(Offerte!$B134,CHAR(34),"'")&amp;CHAR(34)&amp;", "&amp;CHAR(34)&amp;"lotId"&amp;CHAR(34)&amp;": "&amp;CHAR(34)&amp;SUBSTITUTE(Offerte!$C134,CHAR(34),"'")&amp;CHAR(34)&amp;", "&amp;CHAR(34)&amp;"enabled"&amp;CHAR(34)&amp;": "&amp;IF(IFERROR(Offerte!$D134*1,IFERROR(NUMBERVALUE(Offerte!$D134,".",","),IFERROR(NUMBERVALUE(Offerte!$D134,",","."),0)))=1,"true","false")&amp;", "&amp;CHAR(34)&amp;"technicalRaw"&amp;CHAR(34)&amp;": "&amp;SUBSTITUTE(TRIM(ROUND(IFERROR(Offerte!$E134*1,IFERROR(NUMBERVALUE(Offerte!$E134,".",","),IFERROR(NUMBERVALUE(Offerte!$E134,",","."),0))),4)&amp;""),",",".")&amp;", "&amp;CHAR(34)&amp;"discount"&amp;CHAR(34)&amp;": "&amp;SUBSTITUTE(TRIM(ROUND(IFERROR(Offerte!$F134*1,IFERROR(NUMBERVALUE(Offerte!$F134,".",","),IFERROR(NUMBERVALUE(Offerte!$F134,",","."),0))),4)&amp;""),",",".")&amp;CHAR(125)&amp;IF(COUNTA(Offerte!$A135:$A$200)&gt;0,",",""))</f>
        <v/>
      </c>
    </row>
    <row r="157">
      <c r="A157" s="38">
        <f>IF(Offerte!$A135="","","    "&amp;CHAR(123)&amp;CHAR(34)&amp;"bidderId"&amp;CHAR(34)&amp;": "&amp;CHAR(34)&amp;SUBSTITUTE(Offerte!$A135,CHAR(34),"'")&amp;CHAR(34)&amp;", "&amp;CHAR(34)&amp;"bidderName"&amp;CHAR(34)&amp;": "&amp;CHAR(34)&amp;SUBSTITUTE(Offerte!$B135,CHAR(34),"'")&amp;CHAR(34)&amp;", "&amp;CHAR(34)&amp;"lotId"&amp;CHAR(34)&amp;": "&amp;CHAR(34)&amp;SUBSTITUTE(Offerte!$C135,CHAR(34),"'")&amp;CHAR(34)&amp;", "&amp;CHAR(34)&amp;"enabled"&amp;CHAR(34)&amp;": "&amp;IF(IFERROR(Offerte!$D135*1,IFERROR(NUMBERVALUE(Offerte!$D135,".",","),IFERROR(NUMBERVALUE(Offerte!$D135,",","."),0)))=1,"true","false")&amp;", "&amp;CHAR(34)&amp;"technicalRaw"&amp;CHAR(34)&amp;": "&amp;SUBSTITUTE(TRIM(ROUND(IFERROR(Offerte!$E135*1,IFERROR(NUMBERVALUE(Offerte!$E135,".",","),IFERROR(NUMBERVALUE(Offerte!$E135,",","."),0))),4)&amp;""),",",".")&amp;", "&amp;CHAR(34)&amp;"discount"&amp;CHAR(34)&amp;": "&amp;SUBSTITUTE(TRIM(ROUND(IFERROR(Offerte!$F135*1,IFERROR(NUMBERVALUE(Offerte!$F135,".",","),IFERROR(NUMBERVALUE(Offerte!$F135,",","."),0))),4)&amp;""),",",".")&amp;CHAR(125)&amp;IF(COUNTA(Offerte!$A136:$A$200)&gt;0,",",""))</f>
        <v/>
      </c>
    </row>
    <row r="158">
      <c r="A158" s="38">
        <f>IF(Offerte!$A136="","","    "&amp;CHAR(123)&amp;CHAR(34)&amp;"bidderId"&amp;CHAR(34)&amp;": "&amp;CHAR(34)&amp;SUBSTITUTE(Offerte!$A136,CHAR(34),"'")&amp;CHAR(34)&amp;", "&amp;CHAR(34)&amp;"bidderName"&amp;CHAR(34)&amp;": "&amp;CHAR(34)&amp;SUBSTITUTE(Offerte!$B136,CHAR(34),"'")&amp;CHAR(34)&amp;", "&amp;CHAR(34)&amp;"lotId"&amp;CHAR(34)&amp;": "&amp;CHAR(34)&amp;SUBSTITUTE(Offerte!$C136,CHAR(34),"'")&amp;CHAR(34)&amp;", "&amp;CHAR(34)&amp;"enabled"&amp;CHAR(34)&amp;": "&amp;IF(IFERROR(Offerte!$D136*1,IFERROR(NUMBERVALUE(Offerte!$D136,".",","),IFERROR(NUMBERVALUE(Offerte!$D136,",","."),0)))=1,"true","false")&amp;", "&amp;CHAR(34)&amp;"technicalRaw"&amp;CHAR(34)&amp;": "&amp;SUBSTITUTE(TRIM(ROUND(IFERROR(Offerte!$E136*1,IFERROR(NUMBERVALUE(Offerte!$E136,".",","),IFERROR(NUMBERVALUE(Offerte!$E136,",","."),0))),4)&amp;""),",",".")&amp;", "&amp;CHAR(34)&amp;"discount"&amp;CHAR(34)&amp;": "&amp;SUBSTITUTE(TRIM(ROUND(IFERROR(Offerte!$F136*1,IFERROR(NUMBERVALUE(Offerte!$F136,".",","),IFERROR(NUMBERVALUE(Offerte!$F136,",","."),0))),4)&amp;""),",",".")&amp;CHAR(125)&amp;IF(COUNTA(Offerte!$A137:$A$200)&gt;0,",",""))</f>
        <v/>
      </c>
    </row>
    <row r="159">
      <c r="A159" s="38">
        <f>IF(Offerte!$A137="","","    "&amp;CHAR(123)&amp;CHAR(34)&amp;"bidderId"&amp;CHAR(34)&amp;": "&amp;CHAR(34)&amp;SUBSTITUTE(Offerte!$A137,CHAR(34),"'")&amp;CHAR(34)&amp;", "&amp;CHAR(34)&amp;"bidderName"&amp;CHAR(34)&amp;": "&amp;CHAR(34)&amp;SUBSTITUTE(Offerte!$B137,CHAR(34),"'")&amp;CHAR(34)&amp;", "&amp;CHAR(34)&amp;"lotId"&amp;CHAR(34)&amp;": "&amp;CHAR(34)&amp;SUBSTITUTE(Offerte!$C137,CHAR(34),"'")&amp;CHAR(34)&amp;", "&amp;CHAR(34)&amp;"enabled"&amp;CHAR(34)&amp;": "&amp;IF(IFERROR(Offerte!$D137*1,IFERROR(NUMBERVALUE(Offerte!$D137,".",","),IFERROR(NUMBERVALUE(Offerte!$D137,",","."),0)))=1,"true","false")&amp;", "&amp;CHAR(34)&amp;"technicalRaw"&amp;CHAR(34)&amp;": "&amp;SUBSTITUTE(TRIM(ROUND(IFERROR(Offerte!$E137*1,IFERROR(NUMBERVALUE(Offerte!$E137,".",","),IFERROR(NUMBERVALUE(Offerte!$E137,",","."),0))),4)&amp;""),",",".")&amp;", "&amp;CHAR(34)&amp;"discount"&amp;CHAR(34)&amp;": "&amp;SUBSTITUTE(TRIM(ROUND(IFERROR(Offerte!$F137*1,IFERROR(NUMBERVALUE(Offerte!$F137,".",","),IFERROR(NUMBERVALUE(Offerte!$F137,",","."),0))),4)&amp;""),",",".")&amp;CHAR(125)&amp;IF(COUNTA(Offerte!$A138:$A$200)&gt;0,",",""))</f>
        <v/>
      </c>
    </row>
    <row r="160">
      <c r="A160" s="38">
        <f>IF(Offerte!$A138="","","    "&amp;CHAR(123)&amp;CHAR(34)&amp;"bidderId"&amp;CHAR(34)&amp;": "&amp;CHAR(34)&amp;SUBSTITUTE(Offerte!$A138,CHAR(34),"'")&amp;CHAR(34)&amp;", "&amp;CHAR(34)&amp;"bidderName"&amp;CHAR(34)&amp;": "&amp;CHAR(34)&amp;SUBSTITUTE(Offerte!$B138,CHAR(34),"'")&amp;CHAR(34)&amp;", "&amp;CHAR(34)&amp;"lotId"&amp;CHAR(34)&amp;": "&amp;CHAR(34)&amp;SUBSTITUTE(Offerte!$C138,CHAR(34),"'")&amp;CHAR(34)&amp;", "&amp;CHAR(34)&amp;"enabled"&amp;CHAR(34)&amp;": "&amp;IF(IFERROR(Offerte!$D138*1,IFERROR(NUMBERVALUE(Offerte!$D138,".",","),IFERROR(NUMBERVALUE(Offerte!$D138,",","."),0)))=1,"true","false")&amp;", "&amp;CHAR(34)&amp;"technicalRaw"&amp;CHAR(34)&amp;": "&amp;SUBSTITUTE(TRIM(ROUND(IFERROR(Offerte!$E138*1,IFERROR(NUMBERVALUE(Offerte!$E138,".",","),IFERROR(NUMBERVALUE(Offerte!$E138,",","."),0))),4)&amp;""),",",".")&amp;", "&amp;CHAR(34)&amp;"discount"&amp;CHAR(34)&amp;": "&amp;SUBSTITUTE(TRIM(ROUND(IFERROR(Offerte!$F138*1,IFERROR(NUMBERVALUE(Offerte!$F138,".",","),IFERROR(NUMBERVALUE(Offerte!$F138,",","."),0))),4)&amp;""),",",".")&amp;CHAR(125)&amp;IF(COUNTA(Offerte!$A139:$A$200)&gt;0,",",""))</f>
        <v/>
      </c>
    </row>
    <row r="161">
      <c r="A161" s="38">
        <f>IF(Offerte!$A139="","","    "&amp;CHAR(123)&amp;CHAR(34)&amp;"bidderId"&amp;CHAR(34)&amp;": "&amp;CHAR(34)&amp;SUBSTITUTE(Offerte!$A139,CHAR(34),"'")&amp;CHAR(34)&amp;", "&amp;CHAR(34)&amp;"bidderName"&amp;CHAR(34)&amp;": "&amp;CHAR(34)&amp;SUBSTITUTE(Offerte!$B139,CHAR(34),"'")&amp;CHAR(34)&amp;", "&amp;CHAR(34)&amp;"lotId"&amp;CHAR(34)&amp;": "&amp;CHAR(34)&amp;SUBSTITUTE(Offerte!$C139,CHAR(34),"'")&amp;CHAR(34)&amp;", "&amp;CHAR(34)&amp;"enabled"&amp;CHAR(34)&amp;": "&amp;IF(IFERROR(Offerte!$D139*1,IFERROR(NUMBERVALUE(Offerte!$D139,".",","),IFERROR(NUMBERVALUE(Offerte!$D139,",","."),0)))=1,"true","false")&amp;", "&amp;CHAR(34)&amp;"technicalRaw"&amp;CHAR(34)&amp;": "&amp;SUBSTITUTE(TRIM(ROUND(IFERROR(Offerte!$E139*1,IFERROR(NUMBERVALUE(Offerte!$E139,".",","),IFERROR(NUMBERVALUE(Offerte!$E139,",","."),0))),4)&amp;""),",",".")&amp;", "&amp;CHAR(34)&amp;"discount"&amp;CHAR(34)&amp;": "&amp;SUBSTITUTE(TRIM(ROUND(IFERROR(Offerte!$F139*1,IFERROR(NUMBERVALUE(Offerte!$F139,".",","),IFERROR(NUMBERVALUE(Offerte!$F139,",","."),0))),4)&amp;""),",",".")&amp;CHAR(125)&amp;IF(COUNTA(Offerte!$A140:$A$200)&gt;0,",",""))</f>
        <v/>
      </c>
    </row>
    <row r="162">
      <c r="A162" s="38">
        <f>IF(Offerte!$A140="","","    "&amp;CHAR(123)&amp;CHAR(34)&amp;"bidderId"&amp;CHAR(34)&amp;": "&amp;CHAR(34)&amp;SUBSTITUTE(Offerte!$A140,CHAR(34),"'")&amp;CHAR(34)&amp;", "&amp;CHAR(34)&amp;"bidderName"&amp;CHAR(34)&amp;": "&amp;CHAR(34)&amp;SUBSTITUTE(Offerte!$B140,CHAR(34),"'")&amp;CHAR(34)&amp;", "&amp;CHAR(34)&amp;"lotId"&amp;CHAR(34)&amp;": "&amp;CHAR(34)&amp;SUBSTITUTE(Offerte!$C140,CHAR(34),"'")&amp;CHAR(34)&amp;", "&amp;CHAR(34)&amp;"enabled"&amp;CHAR(34)&amp;": "&amp;IF(IFERROR(Offerte!$D140*1,IFERROR(NUMBERVALUE(Offerte!$D140,".",","),IFERROR(NUMBERVALUE(Offerte!$D140,",","."),0)))=1,"true","false")&amp;", "&amp;CHAR(34)&amp;"technicalRaw"&amp;CHAR(34)&amp;": "&amp;SUBSTITUTE(TRIM(ROUND(IFERROR(Offerte!$E140*1,IFERROR(NUMBERVALUE(Offerte!$E140,".",","),IFERROR(NUMBERVALUE(Offerte!$E140,",","."),0))),4)&amp;""),",",".")&amp;", "&amp;CHAR(34)&amp;"discount"&amp;CHAR(34)&amp;": "&amp;SUBSTITUTE(TRIM(ROUND(IFERROR(Offerte!$F140*1,IFERROR(NUMBERVALUE(Offerte!$F140,".",","),IFERROR(NUMBERVALUE(Offerte!$F140,",","."),0))),4)&amp;""),",",".")&amp;CHAR(125)&amp;IF(COUNTA(Offerte!$A141:$A$200)&gt;0,",",""))</f>
        <v/>
      </c>
    </row>
    <row r="163">
      <c r="A163" s="38">
        <f>IF(Offerte!$A141="","","    "&amp;CHAR(123)&amp;CHAR(34)&amp;"bidderId"&amp;CHAR(34)&amp;": "&amp;CHAR(34)&amp;SUBSTITUTE(Offerte!$A141,CHAR(34),"'")&amp;CHAR(34)&amp;", "&amp;CHAR(34)&amp;"bidderName"&amp;CHAR(34)&amp;": "&amp;CHAR(34)&amp;SUBSTITUTE(Offerte!$B141,CHAR(34),"'")&amp;CHAR(34)&amp;", "&amp;CHAR(34)&amp;"lotId"&amp;CHAR(34)&amp;": "&amp;CHAR(34)&amp;SUBSTITUTE(Offerte!$C141,CHAR(34),"'")&amp;CHAR(34)&amp;", "&amp;CHAR(34)&amp;"enabled"&amp;CHAR(34)&amp;": "&amp;IF(IFERROR(Offerte!$D141*1,IFERROR(NUMBERVALUE(Offerte!$D141,".",","),IFERROR(NUMBERVALUE(Offerte!$D141,",","."),0)))=1,"true","false")&amp;", "&amp;CHAR(34)&amp;"technicalRaw"&amp;CHAR(34)&amp;": "&amp;SUBSTITUTE(TRIM(ROUND(IFERROR(Offerte!$E141*1,IFERROR(NUMBERVALUE(Offerte!$E141,".",","),IFERROR(NUMBERVALUE(Offerte!$E141,",","."),0))),4)&amp;""),",",".")&amp;", "&amp;CHAR(34)&amp;"discount"&amp;CHAR(34)&amp;": "&amp;SUBSTITUTE(TRIM(ROUND(IFERROR(Offerte!$F141*1,IFERROR(NUMBERVALUE(Offerte!$F141,".",","),IFERROR(NUMBERVALUE(Offerte!$F141,",","."),0))),4)&amp;""),",",".")&amp;CHAR(125)&amp;IF(COUNTA(Offerte!$A142:$A$200)&gt;0,",",""))</f>
        <v/>
      </c>
    </row>
    <row r="164">
      <c r="A164" s="38">
        <f>IF(Offerte!$A142="","","    "&amp;CHAR(123)&amp;CHAR(34)&amp;"bidderId"&amp;CHAR(34)&amp;": "&amp;CHAR(34)&amp;SUBSTITUTE(Offerte!$A142,CHAR(34),"'")&amp;CHAR(34)&amp;", "&amp;CHAR(34)&amp;"bidderName"&amp;CHAR(34)&amp;": "&amp;CHAR(34)&amp;SUBSTITUTE(Offerte!$B142,CHAR(34),"'")&amp;CHAR(34)&amp;", "&amp;CHAR(34)&amp;"lotId"&amp;CHAR(34)&amp;": "&amp;CHAR(34)&amp;SUBSTITUTE(Offerte!$C142,CHAR(34),"'")&amp;CHAR(34)&amp;", "&amp;CHAR(34)&amp;"enabled"&amp;CHAR(34)&amp;": "&amp;IF(IFERROR(Offerte!$D142*1,IFERROR(NUMBERVALUE(Offerte!$D142,".",","),IFERROR(NUMBERVALUE(Offerte!$D142,",","."),0)))=1,"true","false")&amp;", "&amp;CHAR(34)&amp;"technicalRaw"&amp;CHAR(34)&amp;": "&amp;SUBSTITUTE(TRIM(ROUND(IFERROR(Offerte!$E142*1,IFERROR(NUMBERVALUE(Offerte!$E142,".",","),IFERROR(NUMBERVALUE(Offerte!$E142,",","."),0))),4)&amp;""),",",".")&amp;", "&amp;CHAR(34)&amp;"discount"&amp;CHAR(34)&amp;": "&amp;SUBSTITUTE(TRIM(ROUND(IFERROR(Offerte!$F142*1,IFERROR(NUMBERVALUE(Offerte!$F142,".",","),IFERROR(NUMBERVALUE(Offerte!$F142,",","."),0))),4)&amp;""),",",".")&amp;CHAR(125)&amp;IF(COUNTA(Offerte!$A143:$A$200)&gt;0,",",""))</f>
        <v/>
      </c>
    </row>
    <row r="165">
      <c r="A165" s="38">
        <f>IF(Offerte!$A143="","","    "&amp;CHAR(123)&amp;CHAR(34)&amp;"bidderId"&amp;CHAR(34)&amp;": "&amp;CHAR(34)&amp;SUBSTITUTE(Offerte!$A143,CHAR(34),"'")&amp;CHAR(34)&amp;", "&amp;CHAR(34)&amp;"bidderName"&amp;CHAR(34)&amp;": "&amp;CHAR(34)&amp;SUBSTITUTE(Offerte!$B143,CHAR(34),"'")&amp;CHAR(34)&amp;", "&amp;CHAR(34)&amp;"lotId"&amp;CHAR(34)&amp;": "&amp;CHAR(34)&amp;SUBSTITUTE(Offerte!$C143,CHAR(34),"'")&amp;CHAR(34)&amp;", "&amp;CHAR(34)&amp;"enabled"&amp;CHAR(34)&amp;": "&amp;IF(IFERROR(Offerte!$D143*1,IFERROR(NUMBERVALUE(Offerte!$D143,".",","),IFERROR(NUMBERVALUE(Offerte!$D143,",","."),0)))=1,"true","false")&amp;", "&amp;CHAR(34)&amp;"technicalRaw"&amp;CHAR(34)&amp;": "&amp;SUBSTITUTE(TRIM(ROUND(IFERROR(Offerte!$E143*1,IFERROR(NUMBERVALUE(Offerte!$E143,".",","),IFERROR(NUMBERVALUE(Offerte!$E143,",","."),0))),4)&amp;""),",",".")&amp;", "&amp;CHAR(34)&amp;"discount"&amp;CHAR(34)&amp;": "&amp;SUBSTITUTE(TRIM(ROUND(IFERROR(Offerte!$F143*1,IFERROR(NUMBERVALUE(Offerte!$F143,".",","),IFERROR(NUMBERVALUE(Offerte!$F143,",","."),0))),4)&amp;""),",",".")&amp;CHAR(125)&amp;IF(COUNTA(Offerte!$A144:$A$200)&gt;0,",",""))</f>
        <v/>
      </c>
    </row>
    <row r="166">
      <c r="A166" s="38">
        <f>IF(Offerte!$A144="","","    "&amp;CHAR(123)&amp;CHAR(34)&amp;"bidderId"&amp;CHAR(34)&amp;": "&amp;CHAR(34)&amp;SUBSTITUTE(Offerte!$A144,CHAR(34),"'")&amp;CHAR(34)&amp;", "&amp;CHAR(34)&amp;"bidderName"&amp;CHAR(34)&amp;": "&amp;CHAR(34)&amp;SUBSTITUTE(Offerte!$B144,CHAR(34),"'")&amp;CHAR(34)&amp;", "&amp;CHAR(34)&amp;"lotId"&amp;CHAR(34)&amp;": "&amp;CHAR(34)&amp;SUBSTITUTE(Offerte!$C144,CHAR(34),"'")&amp;CHAR(34)&amp;", "&amp;CHAR(34)&amp;"enabled"&amp;CHAR(34)&amp;": "&amp;IF(IFERROR(Offerte!$D144*1,IFERROR(NUMBERVALUE(Offerte!$D144,".",","),IFERROR(NUMBERVALUE(Offerte!$D144,",","."),0)))=1,"true","false")&amp;", "&amp;CHAR(34)&amp;"technicalRaw"&amp;CHAR(34)&amp;": "&amp;SUBSTITUTE(TRIM(ROUND(IFERROR(Offerte!$E144*1,IFERROR(NUMBERVALUE(Offerte!$E144,".",","),IFERROR(NUMBERVALUE(Offerte!$E144,",","."),0))),4)&amp;""),",",".")&amp;", "&amp;CHAR(34)&amp;"discount"&amp;CHAR(34)&amp;": "&amp;SUBSTITUTE(TRIM(ROUND(IFERROR(Offerte!$F144*1,IFERROR(NUMBERVALUE(Offerte!$F144,".",","),IFERROR(NUMBERVALUE(Offerte!$F144,",","."),0))),4)&amp;""),",",".")&amp;CHAR(125)&amp;IF(COUNTA(Offerte!$A145:$A$200)&gt;0,",",""))</f>
        <v/>
      </c>
    </row>
    <row r="167">
      <c r="A167" s="38">
        <f>IF(Offerte!$A145="","","    "&amp;CHAR(123)&amp;CHAR(34)&amp;"bidderId"&amp;CHAR(34)&amp;": "&amp;CHAR(34)&amp;SUBSTITUTE(Offerte!$A145,CHAR(34),"'")&amp;CHAR(34)&amp;", "&amp;CHAR(34)&amp;"bidderName"&amp;CHAR(34)&amp;": "&amp;CHAR(34)&amp;SUBSTITUTE(Offerte!$B145,CHAR(34),"'")&amp;CHAR(34)&amp;", "&amp;CHAR(34)&amp;"lotId"&amp;CHAR(34)&amp;": "&amp;CHAR(34)&amp;SUBSTITUTE(Offerte!$C145,CHAR(34),"'")&amp;CHAR(34)&amp;", "&amp;CHAR(34)&amp;"enabled"&amp;CHAR(34)&amp;": "&amp;IF(IFERROR(Offerte!$D145*1,IFERROR(NUMBERVALUE(Offerte!$D145,".",","),IFERROR(NUMBERVALUE(Offerte!$D145,",","."),0)))=1,"true","false")&amp;", "&amp;CHAR(34)&amp;"technicalRaw"&amp;CHAR(34)&amp;": "&amp;SUBSTITUTE(TRIM(ROUND(IFERROR(Offerte!$E145*1,IFERROR(NUMBERVALUE(Offerte!$E145,".",","),IFERROR(NUMBERVALUE(Offerte!$E145,",","."),0))),4)&amp;""),",",".")&amp;", "&amp;CHAR(34)&amp;"discount"&amp;CHAR(34)&amp;": "&amp;SUBSTITUTE(TRIM(ROUND(IFERROR(Offerte!$F145*1,IFERROR(NUMBERVALUE(Offerte!$F145,".",","),IFERROR(NUMBERVALUE(Offerte!$F145,",","."),0))),4)&amp;""),",",".")&amp;CHAR(125)&amp;IF(COUNTA(Offerte!$A146:$A$200)&gt;0,",",""))</f>
        <v/>
      </c>
    </row>
    <row r="168">
      <c r="A168" s="38">
        <f>IF(Offerte!$A146="","","    "&amp;CHAR(123)&amp;CHAR(34)&amp;"bidderId"&amp;CHAR(34)&amp;": "&amp;CHAR(34)&amp;SUBSTITUTE(Offerte!$A146,CHAR(34),"'")&amp;CHAR(34)&amp;", "&amp;CHAR(34)&amp;"bidderName"&amp;CHAR(34)&amp;": "&amp;CHAR(34)&amp;SUBSTITUTE(Offerte!$B146,CHAR(34),"'")&amp;CHAR(34)&amp;", "&amp;CHAR(34)&amp;"lotId"&amp;CHAR(34)&amp;": "&amp;CHAR(34)&amp;SUBSTITUTE(Offerte!$C146,CHAR(34),"'")&amp;CHAR(34)&amp;", "&amp;CHAR(34)&amp;"enabled"&amp;CHAR(34)&amp;": "&amp;IF(IFERROR(Offerte!$D146*1,IFERROR(NUMBERVALUE(Offerte!$D146,".",","),IFERROR(NUMBERVALUE(Offerte!$D146,",","."),0)))=1,"true","false")&amp;", "&amp;CHAR(34)&amp;"technicalRaw"&amp;CHAR(34)&amp;": "&amp;SUBSTITUTE(TRIM(ROUND(IFERROR(Offerte!$E146*1,IFERROR(NUMBERVALUE(Offerte!$E146,".",","),IFERROR(NUMBERVALUE(Offerte!$E146,",","."),0))),4)&amp;""),",",".")&amp;", "&amp;CHAR(34)&amp;"discount"&amp;CHAR(34)&amp;": "&amp;SUBSTITUTE(TRIM(ROUND(IFERROR(Offerte!$F146*1,IFERROR(NUMBERVALUE(Offerte!$F146,".",","),IFERROR(NUMBERVALUE(Offerte!$F146,",","."),0))),4)&amp;""),",",".")&amp;CHAR(125)&amp;IF(COUNTA(Offerte!$A147:$A$200)&gt;0,",",""))</f>
        <v/>
      </c>
    </row>
    <row r="169">
      <c r="A169" s="38">
        <f>IF(Offerte!$A147="","","    "&amp;CHAR(123)&amp;CHAR(34)&amp;"bidderId"&amp;CHAR(34)&amp;": "&amp;CHAR(34)&amp;SUBSTITUTE(Offerte!$A147,CHAR(34),"'")&amp;CHAR(34)&amp;", "&amp;CHAR(34)&amp;"bidderName"&amp;CHAR(34)&amp;": "&amp;CHAR(34)&amp;SUBSTITUTE(Offerte!$B147,CHAR(34),"'")&amp;CHAR(34)&amp;", "&amp;CHAR(34)&amp;"lotId"&amp;CHAR(34)&amp;": "&amp;CHAR(34)&amp;SUBSTITUTE(Offerte!$C147,CHAR(34),"'")&amp;CHAR(34)&amp;", "&amp;CHAR(34)&amp;"enabled"&amp;CHAR(34)&amp;": "&amp;IF(IFERROR(Offerte!$D147*1,IFERROR(NUMBERVALUE(Offerte!$D147,".",","),IFERROR(NUMBERVALUE(Offerte!$D147,",","."),0)))=1,"true","false")&amp;", "&amp;CHAR(34)&amp;"technicalRaw"&amp;CHAR(34)&amp;": "&amp;SUBSTITUTE(TRIM(ROUND(IFERROR(Offerte!$E147*1,IFERROR(NUMBERVALUE(Offerte!$E147,".",","),IFERROR(NUMBERVALUE(Offerte!$E147,",","."),0))),4)&amp;""),",",".")&amp;", "&amp;CHAR(34)&amp;"discount"&amp;CHAR(34)&amp;": "&amp;SUBSTITUTE(TRIM(ROUND(IFERROR(Offerte!$F147*1,IFERROR(NUMBERVALUE(Offerte!$F147,".",","),IFERROR(NUMBERVALUE(Offerte!$F147,",","."),0))),4)&amp;""),",",".")&amp;CHAR(125)&amp;IF(COUNTA(Offerte!$A148:$A$200)&gt;0,",",""))</f>
        <v/>
      </c>
    </row>
    <row r="170">
      <c r="A170" s="38">
        <f>IF(Offerte!$A148="","","    "&amp;CHAR(123)&amp;CHAR(34)&amp;"bidderId"&amp;CHAR(34)&amp;": "&amp;CHAR(34)&amp;SUBSTITUTE(Offerte!$A148,CHAR(34),"'")&amp;CHAR(34)&amp;", "&amp;CHAR(34)&amp;"bidderName"&amp;CHAR(34)&amp;": "&amp;CHAR(34)&amp;SUBSTITUTE(Offerte!$B148,CHAR(34),"'")&amp;CHAR(34)&amp;", "&amp;CHAR(34)&amp;"lotId"&amp;CHAR(34)&amp;": "&amp;CHAR(34)&amp;SUBSTITUTE(Offerte!$C148,CHAR(34),"'")&amp;CHAR(34)&amp;", "&amp;CHAR(34)&amp;"enabled"&amp;CHAR(34)&amp;": "&amp;IF(IFERROR(Offerte!$D148*1,IFERROR(NUMBERVALUE(Offerte!$D148,".",","),IFERROR(NUMBERVALUE(Offerte!$D148,",","."),0)))=1,"true","false")&amp;", "&amp;CHAR(34)&amp;"technicalRaw"&amp;CHAR(34)&amp;": "&amp;SUBSTITUTE(TRIM(ROUND(IFERROR(Offerte!$E148*1,IFERROR(NUMBERVALUE(Offerte!$E148,".",","),IFERROR(NUMBERVALUE(Offerte!$E148,",","."),0))),4)&amp;""),",",".")&amp;", "&amp;CHAR(34)&amp;"discount"&amp;CHAR(34)&amp;": "&amp;SUBSTITUTE(TRIM(ROUND(IFERROR(Offerte!$F148*1,IFERROR(NUMBERVALUE(Offerte!$F148,".",","),IFERROR(NUMBERVALUE(Offerte!$F148,",","."),0))),4)&amp;""),",",".")&amp;CHAR(125)&amp;IF(COUNTA(Offerte!$A149:$A$200)&gt;0,",",""))</f>
        <v/>
      </c>
    </row>
    <row r="171">
      <c r="A171" s="38">
        <f>IF(Offerte!$A149="","","    "&amp;CHAR(123)&amp;CHAR(34)&amp;"bidderId"&amp;CHAR(34)&amp;": "&amp;CHAR(34)&amp;SUBSTITUTE(Offerte!$A149,CHAR(34),"'")&amp;CHAR(34)&amp;", "&amp;CHAR(34)&amp;"bidderName"&amp;CHAR(34)&amp;": "&amp;CHAR(34)&amp;SUBSTITUTE(Offerte!$B149,CHAR(34),"'")&amp;CHAR(34)&amp;", "&amp;CHAR(34)&amp;"lotId"&amp;CHAR(34)&amp;": "&amp;CHAR(34)&amp;SUBSTITUTE(Offerte!$C149,CHAR(34),"'")&amp;CHAR(34)&amp;", "&amp;CHAR(34)&amp;"enabled"&amp;CHAR(34)&amp;": "&amp;IF(IFERROR(Offerte!$D149*1,IFERROR(NUMBERVALUE(Offerte!$D149,".",","),IFERROR(NUMBERVALUE(Offerte!$D149,",","."),0)))=1,"true","false")&amp;", "&amp;CHAR(34)&amp;"technicalRaw"&amp;CHAR(34)&amp;": "&amp;SUBSTITUTE(TRIM(ROUND(IFERROR(Offerte!$E149*1,IFERROR(NUMBERVALUE(Offerte!$E149,".",","),IFERROR(NUMBERVALUE(Offerte!$E149,",","."),0))),4)&amp;""),",",".")&amp;", "&amp;CHAR(34)&amp;"discount"&amp;CHAR(34)&amp;": "&amp;SUBSTITUTE(TRIM(ROUND(IFERROR(Offerte!$F149*1,IFERROR(NUMBERVALUE(Offerte!$F149,".",","),IFERROR(NUMBERVALUE(Offerte!$F149,",","."),0))),4)&amp;""),",",".")&amp;CHAR(125)&amp;IF(COUNTA(Offerte!$A150:$A$200)&gt;0,",",""))</f>
        <v/>
      </c>
    </row>
    <row r="172">
      <c r="A172" s="38">
        <f>IF(Offerte!$A150="","","    "&amp;CHAR(123)&amp;CHAR(34)&amp;"bidderId"&amp;CHAR(34)&amp;": "&amp;CHAR(34)&amp;SUBSTITUTE(Offerte!$A150,CHAR(34),"'")&amp;CHAR(34)&amp;", "&amp;CHAR(34)&amp;"bidderName"&amp;CHAR(34)&amp;": "&amp;CHAR(34)&amp;SUBSTITUTE(Offerte!$B150,CHAR(34),"'")&amp;CHAR(34)&amp;", "&amp;CHAR(34)&amp;"lotId"&amp;CHAR(34)&amp;": "&amp;CHAR(34)&amp;SUBSTITUTE(Offerte!$C150,CHAR(34),"'")&amp;CHAR(34)&amp;", "&amp;CHAR(34)&amp;"enabled"&amp;CHAR(34)&amp;": "&amp;IF(IFERROR(Offerte!$D150*1,IFERROR(NUMBERVALUE(Offerte!$D150,".",","),IFERROR(NUMBERVALUE(Offerte!$D150,",","."),0)))=1,"true","false")&amp;", "&amp;CHAR(34)&amp;"technicalRaw"&amp;CHAR(34)&amp;": "&amp;SUBSTITUTE(TRIM(ROUND(IFERROR(Offerte!$E150*1,IFERROR(NUMBERVALUE(Offerte!$E150,".",","),IFERROR(NUMBERVALUE(Offerte!$E150,",","."),0))),4)&amp;""),",",".")&amp;", "&amp;CHAR(34)&amp;"discount"&amp;CHAR(34)&amp;": "&amp;SUBSTITUTE(TRIM(ROUND(IFERROR(Offerte!$F150*1,IFERROR(NUMBERVALUE(Offerte!$F150,".",","),IFERROR(NUMBERVALUE(Offerte!$F150,",","."),0))),4)&amp;""),",",".")&amp;CHAR(125)&amp;IF(COUNTA(Offerte!$A151:$A$200)&gt;0,",",""))</f>
        <v/>
      </c>
    </row>
    <row r="173">
      <c r="A173" s="38">
        <f>IF(Offerte!$A151="","","    "&amp;CHAR(123)&amp;CHAR(34)&amp;"bidderId"&amp;CHAR(34)&amp;": "&amp;CHAR(34)&amp;SUBSTITUTE(Offerte!$A151,CHAR(34),"'")&amp;CHAR(34)&amp;", "&amp;CHAR(34)&amp;"bidderName"&amp;CHAR(34)&amp;": "&amp;CHAR(34)&amp;SUBSTITUTE(Offerte!$B151,CHAR(34),"'")&amp;CHAR(34)&amp;", "&amp;CHAR(34)&amp;"lotId"&amp;CHAR(34)&amp;": "&amp;CHAR(34)&amp;SUBSTITUTE(Offerte!$C151,CHAR(34),"'")&amp;CHAR(34)&amp;", "&amp;CHAR(34)&amp;"enabled"&amp;CHAR(34)&amp;": "&amp;IF(IFERROR(Offerte!$D151*1,IFERROR(NUMBERVALUE(Offerte!$D151,".",","),IFERROR(NUMBERVALUE(Offerte!$D151,",","."),0)))=1,"true","false")&amp;", "&amp;CHAR(34)&amp;"technicalRaw"&amp;CHAR(34)&amp;": "&amp;SUBSTITUTE(TRIM(ROUND(IFERROR(Offerte!$E151*1,IFERROR(NUMBERVALUE(Offerte!$E151,".",","),IFERROR(NUMBERVALUE(Offerte!$E151,",","."),0))),4)&amp;""),",",".")&amp;", "&amp;CHAR(34)&amp;"discount"&amp;CHAR(34)&amp;": "&amp;SUBSTITUTE(TRIM(ROUND(IFERROR(Offerte!$F151*1,IFERROR(NUMBERVALUE(Offerte!$F151,".",","),IFERROR(NUMBERVALUE(Offerte!$F151,",","."),0))),4)&amp;""),",",".")&amp;CHAR(125)&amp;IF(COUNTA(Offerte!$A152:$A$200)&gt;0,",",""))</f>
        <v/>
      </c>
    </row>
    <row r="174">
      <c r="A174" s="38">
        <f>IF(Offerte!$A152="","","    "&amp;CHAR(123)&amp;CHAR(34)&amp;"bidderId"&amp;CHAR(34)&amp;": "&amp;CHAR(34)&amp;SUBSTITUTE(Offerte!$A152,CHAR(34),"'")&amp;CHAR(34)&amp;", "&amp;CHAR(34)&amp;"bidderName"&amp;CHAR(34)&amp;": "&amp;CHAR(34)&amp;SUBSTITUTE(Offerte!$B152,CHAR(34),"'")&amp;CHAR(34)&amp;", "&amp;CHAR(34)&amp;"lotId"&amp;CHAR(34)&amp;": "&amp;CHAR(34)&amp;SUBSTITUTE(Offerte!$C152,CHAR(34),"'")&amp;CHAR(34)&amp;", "&amp;CHAR(34)&amp;"enabled"&amp;CHAR(34)&amp;": "&amp;IF(IFERROR(Offerte!$D152*1,IFERROR(NUMBERVALUE(Offerte!$D152,".",","),IFERROR(NUMBERVALUE(Offerte!$D152,",","."),0)))=1,"true","false")&amp;", "&amp;CHAR(34)&amp;"technicalRaw"&amp;CHAR(34)&amp;": "&amp;SUBSTITUTE(TRIM(ROUND(IFERROR(Offerte!$E152*1,IFERROR(NUMBERVALUE(Offerte!$E152,".",","),IFERROR(NUMBERVALUE(Offerte!$E152,",","."),0))),4)&amp;""),",",".")&amp;", "&amp;CHAR(34)&amp;"discount"&amp;CHAR(34)&amp;": "&amp;SUBSTITUTE(TRIM(ROUND(IFERROR(Offerte!$F152*1,IFERROR(NUMBERVALUE(Offerte!$F152,".",","),IFERROR(NUMBERVALUE(Offerte!$F152,",","."),0))),4)&amp;""),",",".")&amp;CHAR(125)&amp;IF(COUNTA(Offerte!$A153:$A$200)&gt;0,",",""))</f>
        <v/>
      </c>
    </row>
    <row r="175">
      <c r="A175" s="38">
        <f>IF(Offerte!$A153="","","    "&amp;CHAR(123)&amp;CHAR(34)&amp;"bidderId"&amp;CHAR(34)&amp;": "&amp;CHAR(34)&amp;SUBSTITUTE(Offerte!$A153,CHAR(34),"'")&amp;CHAR(34)&amp;", "&amp;CHAR(34)&amp;"bidderName"&amp;CHAR(34)&amp;": "&amp;CHAR(34)&amp;SUBSTITUTE(Offerte!$B153,CHAR(34),"'")&amp;CHAR(34)&amp;", "&amp;CHAR(34)&amp;"lotId"&amp;CHAR(34)&amp;": "&amp;CHAR(34)&amp;SUBSTITUTE(Offerte!$C153,CHAR(34),"'")&amp;CHAR(34)&amp;", "&amp;CHAR(34)&amp;"enabled"&amp;CHAR(34)&amp;": "&amp;IF(IFERROR(Offerte!$D153*1,IFERROR(NUMBERVALUE(Offerte!$D153,".",","),IFERROR(NUMBERVALUE(Offerte!$D153,",","."),0)))=1,"true","false")&amp;", "&amp;CHAR(34)&amp;"technicalRaw"&amp;CHAR(34)&amp;": "&amp;SUBSTITUTE(TRIM(ROUND(IFERROR(Offerte!$E153*1,IFERROR(NUMBERVALUE(Offerte!$E153,".",","),IFERROR(NUMBERVALUE(Offerte!$E153,",","."),0))),4)&amp;""),",",".")&amp;", "&amp;CHAR(34)&amp;"discount"&amp;CHAR(34)&amp;": "&amp;SUBSTITUTE(TRIM(ROUND(IFERROR(Offerte!$F153*1,IFERROR(NUMBERVALUE(Offerte!$F153,".",","),IFERROR(NUMBERVALUE(Offerte!$F153,",","."),0))),4)&amp;""),",",".")&amp;CHAR(125)&amp;IF(COUNTA(Offerte!$A154:$A$200)&gt;0,",",""))</f>
        <v/>
      </c>
    </row>
    <row r="176">
      <c r="A176" s="38">
        <f>IF(Offerte!$A154="","","    "&amp;CHAR(123)&amp;CHAR(34)&amp;"bidderId"&amp;CHAR(34)&amp;": "&amp;CHAR(34)&amp;SUBSTITUTE(Offerte!$A154,CHAR(34),"'")&amp;CHAR(34)&amp;", "&amp;CHAR(34)&amp;"bidderName"&amp;CHAR(34)&amp;": "&amp;CHAR(34)&amp;SUBSTITUTE(Offerte!$B154,CHAR(34),"'")&amp;CHAR(34)&amp;", "&amp;CHAR(34)&amp;"lotId"&amp;CHAR(34)&amp;": "&amp;CHAR(34)&amp;SUBSTITUTE(Offerte!$C154,CHAR(34),"'")&amp;CHAR(34)&amp;", "&amp;CHAR(34)&amp;"enabled"&amp;CHAR(34)&amp;": "&amp;IF(IFERROR(Offerte!$D154*1,IFERROR(NUMBERVALUE(Offerte!$D154,".",","),IFERROR(NUMBERVALUE(Offerte!$D154,",","."),0)))=1,"true","false")&amp;", "&amp;CHAR(34)&amp;"technicalRaw"&amp;CHAR(34)&amp;": "&amp;SUBSTITUTE(TRIM(ROUND(IFERROR(Offerte!$E154*1,IFERROR(NUMBERVALUE(Offerte!$E154,".",","),IFERROR(NUMBERVALUE(Offerte!$E154,",","."),0))),4)&amp;""),",",".")&amp;", "&amp;CHAR(34)&amp;"discount"&amp;CHAR(34)&amp;": "&amp;SUBSTITUTE(TRIM(ROUND(IFERROR(Offerte!$F154*1,IFERROR(NUMBERVALUE(Offerte!$F154,".",","),IFERROR(NUMBERVALUE(Offerte!$F154,",","."),0))),4)&amp;""),",",".")&amp;CHAR(125)&amp;IF(COUNTA(Offerte!$A155:$A$200)&gt;0,",",""))</f>
        <v/>
      </c>
    </row>
    <row r="177">
      <c r="A177" s="38">
        <f>IF(Offerte!$A155="","","    "&amp;CHAR(123)&amp;CHAR(34)&amp;"bidderId"&amp;CHAR(34)&amp;": "&amp;CHAR(34)&amp;SUBSTITUTE(Offerte!$A155,CHAR(34),"'")&amp;CHAR(34)&amp;", "&amp;CHAR(34)&amp;"bidderName"&amp;CHAR(34)&amp;": "&amp;CHAR(34)&amp;SUBSTITUTE(Offerte!$B155,CHAR(34),"'")&amp;CHAR(34)&amp;", "&amp;CHAR(34)&amp;"lotId"&amp;CHAR(34)&amp;": "&amp;CHAR(34)&amp;SUBSTITUTE(Offerte!$C155,CHAR(34),"'")&amp;CHAR(34)&amp;", "&amp;CHAR(34)&amp;"enabled"&amp;CHAR(34)&amp;": "&amp;IF(IFERROR(Offerte!$D155*1,IFERROR(NUMBERVALUE(Offerte!$D155,".",","),IFERROR(NUMBERVALUE(Offerte!$D155,",","."),0)))=1,"true","false")&amp;", "&amp;CHAR(34)&amp;"technicalRaw"&amp;CHAR(34)&amp;": "&amp;SUBSTITUTE(TRIM(ROUND(IFERROR(Offerte!$E155*1,IFERROR(NUMBERVALUE(Offerte!$E155,".",","),IFERROR(NUMBERVALUE(Offerte!$E155,",","."),0))),4)&amp;""),",",".")&amp;", "&amp;CHAR(34)&amp;"discount"&amp;CHAR(34)&amp;": "&amp;SUBSTITUTE(TRIM(ROUND(IFERROR(Offerte!$F155*1,IFERROR(NUMBERVALUE(Offerte!$F155,".",","),IFERROR(NUMBERVALUE(Offerte!$F155,",","."),0))),4)&amp;""),",",".")&amp;CHAR(125)&amp;IF(COUNTA(Offerte!$A156:$A$200)&gt;0,",",""))</f>
        <v/>
      </c>
    </row>
    <row r="178">
      <c r="A178" s="38">
        <f>IF(Offerte!$A156="","","    "&amp;CHAR(123)&amp;CHAR(34)&amp;"bidderId"&amp;CHAR(34)&amp;": "&amp;CHAR(34)&amp;SUBSTITUTE(Offerte!$A156,CHAR(34),"'")&amp;CHAR(34)&amp;", "&amp;CHAR(34)&amp;"bidderName"&amp;CHAR(34)&amp;": "&amp;CHAR(34)&amp;SUBSTITUTE(Offerte!$B156,CHAR(34),"'")&amp;CHAR(34)&amp;", "&amp;CHAR(34)&amp;"lotId"&amp;CHAR(34)&amp;": "&amp;CHAR(34)&amp;SUBSTITUTE(Offerte!$C156,CHAR(34),"'")&amp;CHAR(34)&amp;", "&amp;CHAR(34)&amp;"enabled"&amp;CHAR(34)&amp;": "&amp;IF(IFERROR(Offerte!$D156*1,IFERROR(NUMBERVALUE(Offerte!$D156,".",","),IFERROR(NUMBERVALUE(Offerte!$D156,",","."),0)))=1,"true","false")&amp;", "&amp;CHAR(34)&amp;"technicalRaw"&amp;CHAR(34)&amp;": "&amp;SUBSTITUTE(TRIM(ROUND(IFERROR(Offerte!$E156*1,IFERROR(NUMBERVALUE(Offerte!$E156,".",","),IFERROR(NUMBERVALUE(Offerte!$E156,",","."),0))),4)&amp;""),",",".")&amp;", "&amp;CHAR(34)&amp;"discount"&amp;CHAR(34)&amp;": "&amp;SUBSTITUTE(TRIM(ROUND(IFERROR(Offerte!$F156*1,IFERROR(NUMBERVALUE(Offerte!$F156,".",","),IFERROR(NUMBERVALUE(Offerte!$F156,",","."),0))),4)&amp;""),",",".")&amp;CHAR(125)&amp;IF(COUNTA(Offerte!$A157:$A$200)&gt;0,",",""))</f>
        <v/>
      </c>
    </row>
    <row r="179">
      <c r="A179" s="38">
        <f>IF(Offerte!$A157="","","    "&amp;CHAR(123)&amp;CHAR(34)&amp;"bidderId"&amp;CHAR(34)&amp;": "&amp;CHAR(34)&amp;SUBSTITUTE(Offerte!$A157,CHAR(34),"'")&amp;CHAR(34)&amp;", "&amp;CHAR(34)&amp;"bidderName"&amp;CHAR(34)&amp;": "&amp;CHAR(34)&amp;SUBSTITUTE(Offerte!$B157,CHAR(34),"'")&amp;CHAR(34)&amp;", "&amp;CHAR(34)&amp;"lotId"&amp;CHAR(34)&amp;": "&amp;CHAR(34)&amp;SUBSTITUTE(Offerte!$C157,CHAR(34),"'")&amp;CHAR(34)&amp;", "&amp;CHAR(34)&amp;"enabled"&amp;CHAR(34)&amp;": "&amp;IF(IFERROR(Offerte!$D157*1,IFERROR(NUMBERVALUE(Offerte!$D157,".",","),IFERROR(NUMBERVALUE(Offerte!$D157,",","."),0)))=1,"true","false")&amp;", "&amp;CHAR(34)&amp;"technicalRaw"&amp;CHAR(34)&amp;": "&amp;SUBSTITUTE(TRIM(ROUND(IFERROR(Offerte!$E157*1,IFERROR(NUMBERVALUE(Offerte!$E157,".",","),IFERROR(NUMBERVALUE(Offerte!$E157,",","."),0))),4)&amp;""),",",".")&amp;", "&amp;CHAR(34)&amp;"discount"&amp;CHAR(34)&amp;": "&amp;SUBSTITUTE(TRIM(ROUND(IFERROR(Offerte!$F157*1,IFERROR(NUMBERVALUE(Offerte!$F157,".",","),IFERROR(NUMBERVALUE(Offerte!$F157,",","."),0))),4)&amp;""),",",".")&amp;CHAR(125)&amp;IF(COUNTA(Offerte!$A158:$A$200)&gt;0,",",""))</f>
        <v/>
      </c>
    </row>
    <row r="180">
      <c r="A180" s="38">
        <f>IF(Offerte!$A158="","","    "&amp;CHAR(123)&amp;CHAR(34)&amp;"bidderId"&amp;CHAR(34)&amp;": "&amp;CHAR(34)&amp;SUBSTITUTE(Offerte!$A158,CHAR(34),"'")&amp;CHAR(34)&amp;", "&amp;CHAR(34)&amp;"bidderName"&amp;CHAR(34)&amp;": "&amp;CHAR(34)&amp;SUBSTITUTE(Offerte!$B158,CHAR(34),"'")&amp;CHAR(34)&amp;", "&amp;CHAR(34)&amp;"lotId"&amp;CHAR(34)&amp;": "&amp;CHAR(34)&amp;SUBSTITUTE(Offerte!$C158,CHAR(34),"'")&amp;CHAR(34)&amp;", "&amp;CHAR(34)&amp;"enabled"&amp;CHAR(34)&amp;": "&amp;IF(IFERROR(Offerte!$D158*1,IFERROR(NUMBERVALUE(Offerte!$D158,".",","),IFERROR(NUMBERVALUE(Offerte!$D158,",","."),0)))=1,"true","false")&amp;", "&amp;CHAR(34)&amp;"technicalRaw"&amp;CHAR(34)&amp;": "&amp;SUBSTITUTE(TRIM(ROUND(IFERROR(Offerte!$E158*1,IFERROR(NUMBERVALUE(Offerte!$E158,".",","),IFERROR(NUMBERVALUE(Offerte!$E158,",","."),0))),4)&amp;""),",",".")&amp;", "&amp;CHAR(34)&amp;"discount"&amp;CHAR(34)&amp;": "&amp;SUBSTITUTE(TRIM(ROUND(IFERROR(Offerte!$F158*1,IFERROR(NUMBERVALUE(Offerte!$F158,".",","),IFERROR(NUMBERVALUE(Offerte!$F158,",","."),0))),4)&amp;""),",",".")&amp;CHAR(125)&amp;IF(COUNTA(Offerte!$A159:$A$200)&gt;0,",",""))</f>
        <v/>
      </c>
    </row>
    <row r="181">
      <c r="A181" s="38">
        <f>IF(Offerte!$A159="","","    "&amp;CHAR(123)&amp;CHAR(34)&amp;"bidderId"&amp;CHAR(34)&amp;": "&amp;CHAR(34)&amp;SUBSTITUTE(Offerte!$A159,CHAR(34),"'")&amp;CHAR(34)&amp;", "&amp;CHAR(34)&amp;"bidderName"&amp;CHAR(34)&amp;": "&amp;CHAR(34)&amp;SUBSTITUTE(Offerte!$B159,CHAR(34),"'")&amp;CHAR(34)&amp;", "&amp;CHAR(34)&amp;"lotId"&amp;CHAR(34)&amp;": "&amp;CHAR(34)&amp;SUBSTITUTE(Offerte!$C159,CHAR(34),"'")&amp;CHAR(34)&amp;", "&amp;CHAR(34)&amp;"enabled"&amp;CHAR(34)&amp;": "&amp;IF(IFERROR(Offerte!$D159*1,IFERROR(NUMBERVALUE(Offerte!$D159,".",","),IFERROR(NUMBERVALUE(Offerte!$D159,",","."),0)))=1,"true","false")&amp;", "&amp;CHAR(34)&amp;"technicalRaw"&amp;CHAR(34)&amp;": "&amp;SUBSTITUTE(TRIM(ROUND(IFERROR(Offerte!$E159*1,IFERROR(NUMBERVALUE(Offerte!$E159,".",","),IFERROR(NUMBERVALUE(Offerte!$E159,",","."),0))),4)&amp;""),",",".")&amp;", "&amp;CHAR(34)&amp;"discount"&amp;CHAR(34)&amp;": "&amp;SUBSTITUTE(TRIM(ROUND(IFERROR(Offerte!$F159*1,IFERROR(NUMBERVALUE(Offerte!$F159,".",","),IFERROR(NUMBERVALUE(Offerte!$F159,",","."),0))),4)&amp;""),",",".")&amp;CHAR(125)&amp;IF(COUNTA(Offerte!$A160:$A$200)&gt;0,",",""))</f>
        <v/>
      </c>
    </row>
    <row r="182">
      <c r="A182" s="38">
        <f>IF(Offerte!$A160="","","    "&amp;CHAR(123)&amp;CHAR(34)&amp;"bidderId"&amp;CHAR(34)&amp;": "&amp;CHAR(34)&amp;SUBSTITUTE(Offerte!$A160,CHAR(34),"'")&amp;CHAR(34)&amp;", "&amp;CHAR(34)&amp;"bidderName"&amp;CHAR(34)&amp;": "&amp;CHAR(34)&amp;SUBSTITUTE(Offerte!$B160,CHAR(34),"'")&amp;CHAR(34)&amp;", "&amp;CHAR(34)&amp;"lotId"&amp;CHAR(34)&amp;": "&amp;CHAR(34)&amp;SUBSTITUTE(Offerte!$C160,CHAR(34),"'")&amp;CHAR(34)&amp;", "&amp;CHAR(34)&amp;"enabled"&amp;CHAR(34)&amp;": "&amp;IF(IFERROR(Offerte!$D160*1,IFERROR(NUMBERVALUE(Offerte!$D160,".",","),IFERROR(NUMBERVALUE(Offerte!$D160,",","."),0)))=1,"true","false")&amp;", "&amp;CHAR(34)&amp;"technicalRaw"&amp;CHAR(34)&amp;": "&amp;SUBSTITUTE(TRIM(ROUND(IFERROR(Offerte!$E160*1,IFERROR(NUMBERVALUE(Offerte!$E160,".",","),IFERROR(NUMBERVALUE(Offerte!$E160,",","."),0))),4)&amp;""),",",".")&amp;", "&amp;CHAR(34)&amp;"discount"&amp;CHAR(34)&amp;": "&amp;SUBSTITUTE(TRIM(ROUND(IFERROR(Offerte!$F160*1,IFERROR(NUMBERVALUE(Offerte!$F160,".",","),IFERROR(NUMBERVALUE(Offerte!$F160,",","."),0))),4)&amp;""),",",".")&amp;CHAR(125)&amp;IF(COUNTA(Offerte!$A161:$A$200)&gt;0,",",""))</f>
        <v/>
      </c>
    </row>
    <row r="183">
      <c r="A183" s="38">
        <f>IF(Offerte!$A161="","","    "&amp;CHAR(123)&amp;CHAR(34)&amp;"bidderId"&amp;CHAR(34)&amp;": "&amp;CHAR(34)&amp;SUBSTITUTE(Offerte!$A161,CHAR(34),"'")&amp;CHAR(34)&amp;", "&amp;CHAR(34)&amp;"bidderName"&amp;CHAR(34)&amp;": "&amp;CHAR(34)&amp;SUBSTITUTE(Offerte!$B161,CHAR(34),"'")&amp;CHAR(34)&amp;", "&amp;CHAR(34)&amp;"lotId"&amp;CHAR(34)&amp;": "&amp;CHAR(34)&amp;SUBSTITUTE(Offerte!$C161,CHAR(34),"'")&amp;CHAR(34)&amp;", "&amp;CHAR(34)&amp;"enabled"&amp;CHAR(34)&amp;": "&amp;IF(IFERROR(Offerte!$D161*1,IFERROR(NUMBERVALUE(Offerte!$D161,".",","),IFERROR(NUMBERVALUE(Offerte!$D161,",","."),0)))=1,"true","false")&amp;", "&amp;CHAR(34)&amp;"technicalRaw"&amp;CHAR(34)&amp;": "&amp;SUBSTITUTE(TRIM(ROUND(IFERROR(Offerte!$E161*1,IFERROR(NUMBERVALUE(Offerte!$E161,".",","),IFERROR(NUMBERVALUE(Offerte!$E161,",","."),0))),4)&amp;""),",",".")&amp;", "&amp;CHAR(34)&amp;"discount"&amp;CHAR(34)&amp;": "&amp;SUBSTITUTE(TRIM(ROUND(IFERROR(Offerte!$F161*1,IFERROR(NUMBERVALUE(Offerte!$F161,".",","),IFERROR(NUMBERVALUE(Offerte!$F161,",","."),0))),4)&amp;""),",",".")&amp;CHAR(125)&amp;IF(COUNTA(Offerte!$A162:$A$200)&gt;0,",",""))</f>
        <v/>
      </c>
    </row>
    <row r="184">
      <c r="A184" s="38">
        <f>IF(Offerte!$A162="","","    "&amp;CHAR(123)&amp;CHAR(34)&amp;"bidderId"&amp;CHAR(34)&amp;": "&amp;CHAR(34)&amp;SUBSTITUTE(Offerte!$A162,CHAR(34),"'")&amp;CHAR(34)&amp;", "&amp;CHAR(34)&amp;"bidderName"&amp;CHAR(34)&amp;": "&amp;CHAR(34)&amp;SUBSTITUTE(Offerte!$B162,CHAR(34),"'")&amp;CHAR(34)&amp;", "&amp;CHAR(34)&amp;"lotId"&amp;CHAR(34)&amp;": "&amp;CHAR(34)&amp;SUBSTITUTE(Offerte!$C162,CHAR(34),"'")&amp;CHAR(34)&amp;", "&amp;CHAR(34)&amp;"enabled"&amp;CHAR(34)&amp;": "&amp;IF(IFERROR(Offerte!$D162*1,IFERROR(NUMBERVALUE(Offerte!$D162,".",","),IFERROR(NUMBERVALUE(Offerte!$D162,",","."),0)))=1,"true","false")&amp;", "&amp;CHAR(34)&amp;"technicalRaw"&amp;CHAR(34)&amp;": "&amp;SUBSTITUTE(TRIM(ROUND(IFERROR(Offerte!$E162*1,IFERROR(NUMBERVALUE(Offerte!$E162,".",","),IFERROR(NUMBERVALUE(Offerte!$E162,",","."),0))),4)&amp;""),",",".")&amp;", "&amp;CHAR(34)&amp;"discount"&amp;CHAR(34)&amp;": "&amp;SUBSTITUTE(TRIM(ROUND(IFERROR(Offerte!$F162*1,IFERROR(NUMBERVALUE(Offerte!$F162,".",","),IFERROR(NUMBERVALUE(Offerte!$F162,",","."),0))),4)&amp;""),",",".")&amp;CHAR(125)&amp;IF(COUNTA(Offerte!$A163:$A$200)&gt;0,",",""))</f>
        <v/>
      </c>
    </row>
    <row r="185">
      <c r="A185" s="38">
        <f>IF(Offerte!$A163="","","    "&amp;CHAR(123)&amp;CHAR(34)&amp;"bidderId"&amp;CHAR(34)&amp;": "&amp;CHAR(34)&amp;SUBSTITUTE(Offerte!$A163,CHAR(34),"'")&amp;CHAR(34)&amp;", "&amp;CHAR(34)&amp;"bidderName"&amp;CHAR(34)&amp;": "&amp;CHAR(34)&amp;SUBSTITUTE(Offerte!$B163,CHAR(34),"'")&amp;CHAR(34)&amp;", "&amp;CHAR(34)&amp;"lotId"&amp;CHAR(34)&amp;": "&amp;CHAR(34)&amp;SUBSTITUTE(Offerte!$C163,CHAR(34),"'")&amp;CHAR(34)&amp;", "&amp;CHAR(34)&amp;"enabled"&amp;CHAR(34)&amp;": "&amp;IF(IFERROR(Offerte!$D163*1,IFERROR(NUMBERVALUE(Offerte!$D163,".",","),IFERROR(NUMBERVALUE(Offerte!$D163,",","."),0)))=1,"true","false")&amp;", "&amp;CHAR(34)&amp;"technicalRaw"&amp;CHAR(34)&amp;": "&amp;SUBSTITUTE(TRIM(ROUND(IFERROR(Offerte!$E163*1,IFERROR(NUMBERVALUE(Offerte!$E163,".",","),IFERROR(NUMBERVALUE(Offerte!$E163,",","."),0))),4)&amp;""),",",".")&amp;", "&amp;CHAR(34)&amp;"discount"&amp;CHAR(34)&amp;": "&amp;SUBSTITUTE(TRIM(ROUND(IFERROR(Offerte!$F163*1,IFERROR(NUMBERVALUE(Offerte!$F163,".",","),IFERROR(NUMBERVALUE(Offerte!$F163,",","."),0))),4)&amp;""),",",".")&amp;CHAR(125)&amp;IF(COUNTA(Offerte!$A164:$A$200)&gt;0,",",""))</f>
        <v/>
      </c>
    </row>
    <row r="186">
      <c r="A186" s="38">
        <f>IF(Offerte!$A164="","","    "&amp;CHAR(123)&amp;CHAR(34)&amp;"bidderId"&amp;CHAR(34)&amp;": "&amp;CHAR(34)&amp;SUBSTITUTE(Offerte!$A164,CHAR(34),"'")&amp;CHAR(34)&amp;", "&amp;CHAR(34)&amp;"bidderName"&amp;CHAR(34)&amp;": "&amp;CHAR(34)&amp;SUBSTITUTE(Offerte!$B164,CHAR(34),"'")&amp;CHAR(34)&amp;", "&amp;CHAR(34)&amp;"lotId"&amp;CHAR(34)&amp;": "&amp;CHAR(34)&amp;SUBSTITUTE(Offerte!$C164,CHAR(34),"'")&amp;CHAR(34)&amp;", "&amp;CHAR(34)&amp;"enabled"&amp;CHAR(34)&amp;": "&amp;IF(IFERROR(Offerte!$D164*1,IFERROR(NUMBERVALUE(Offerte!$D164,".",","),IFERROR(NUMBERVALUE(Offerte!$D164,",","."),0)))=1,"true","false")&amp;", "&amp;CHAR(34)&amp;"technicalRaw"&amp;CHAR(34)&amp;": "&amp;SUBSTITUTE(TRIM(ROUND(IFERROR(Offerte!$E164*1,IFERROR(NUMBERVALUE(Offerte!$E164,".",","),IFERROR(NUMBERVALUE(Offerte!$E164,",","."),0))),4)&amp;""),",",".")&amp;", "&amp;CHAR(34)&amp;"discount"&amp;CHAR(34)&amp;": "&amp;SUBSTITUTE(TRIM(ROUND(IFERROR(Offerte!$F164*1,IFERROR(NUMBERVALUE(Offerte!$F164,".",","),IFERROR(NUMBERVALUE(Offerte!$F164,",","."),0))),4)&amp;""),",",".")&amp;CHAR(125)&amp;IF(COUNTA(Offerte!$A165:$A$200)&gt;0,",",""))</f>
        <v/>
      </c>
    </row>
    <row r="187">
      <c r="A187" s="38">
        <f>IF(Offerte!$A165="","","    "&amp;CHAR(123)&amp;CHAR(34)&amp;"bidderId"&amp;CHAR(34)&amp;": "&amp;CHAR(34)&amp;SUBSTITUTE(Offerte!$A165,CHAR(34),"'")&amp;CHAR(34)&amp;", "&amp;CHAR(34)&amp;"bidderName"&amp;CHAR(34)&amp;": "&amp;CHAR(34)&amp;SUBSTITUTE(Offerte!$B165,CHAR(34),"'")&amp;CHAR(34)&amp;", "&amp;CHAR(34)&amp;"lotId"&amp;CHAR(34)&amp;": "&amp;CHAR(34)&amp;SUBSTITUTE(Offerte!$C165,CHAR(34),"'")&amp;CHAR(34)&amp;", "&amp;CHAR(34)&amp;"enabled"&amp;CHAR(34)&amp;": "&amp;IF(IFERROR(Offerte!$D165*1,IFERROR(NUMBERVALUE(Offerte!$D165,".",","),IFERROR(NUMBERVALUE(Offerte!$D165,",","."),0)))=1,"true","false")&amp;", "&amp;CHAR(34)&amp;"technicalRaw"&amp;CHAR(34)&amp;": "&amp;SUBSTITUTE(TRIM(ROUND(IFERROR(Offerte!$E165*1,IFERROR(NUMBERVALUE(Offerte!$E165,".",","),IFERROR(NUMBERVALUE(Offerte!$E165,",","."),0))),4)&amp;""),",",".")&amp;", "&amp;CHAR(34)&amp;"discount"&amp;CHAR(34)&amp;": "&amp;SUBSTITUTE(TRIM(ROUND(IFERROR(Offerte!$F165*1,IFERROR(NUMBERVALUE(Offerte!$F165,".",","),IFERROR(NUMBERVALUE(Offerte!$F165,",","."),0))),4)&amp;""),",",".")&amp;CHAR(125)&amp;IF(COUNTA(Offerte!$A166:$A$200)&gt;0,",",""))</f>
        <v/>
      </c>
    </row>
    <row r="188">
      <c r="A188" s="38">
        <f>IF(Offerte!$A166="","","    "&amp;CHAR(123)&amp;CHAR(34)&amp;"bidderId"&amp;CHAR(34)&amp;": "&amp;CHAR(34)&amp;SUBSTITUTE(Offerte!$A166,CHAR(34),"'")&amp;CHAR(34)&amp;", "&amp;CHAR(34)&amp;"bidderName"&amp;CHAR(34)&amp;": "&amp;CHAR(34)&amp;SUBSTITUTE(Offerte!$B166,CHAR(34),"'")&amp;CHAR(34)&amp;", "&amp;CHAR(34)&amp;"lotId"&amp;CHAR(34)&amp;": "&amp;CHAR(34)&amp;SUBSTITUTE(Offerte!$C166,CHAR(34),"'")&amp;CHAR(34)&amp;", "&amp;CHAR(34)&amp;"enabled"&amp;CHAR(34)&amp;": "&amp;IF(IFERROR(Offerte!$D166*1,IFERROR(NUMBERVALUE(Offerte!$D166,".",","),IFERROR(NUMBERVALUE(Offerte!$D166,",","."),0)))=1,"true","false")&amp;", "&amp;CHAR(34)&amp;"technicalRaw"&amp;CHAR(34)&amp;": "&amp;SUBSTITUTE(TRIM(ROUND(IFERROR(Offerte!$E166*1,IFERROR(NUMBERVALUE(Offerte!$E166,".",","),IFERROR(NUMBERVALUE(Offerte!$E166,",","."),0))),4)&amp;""),",",".")&amp;", "&amp;CHAR(34)&amp;"discount"&amp;CHAR(34)&amp;": "&amp;SUBSTITUTE(TRIM(ROUND(IFERROR(Offerte!$F166*1,IFERROR(NUMBERVALUE(Offerte!$F166,".",","),IFERROR(NUMBERVALUE(Offerte!$F166,",","."),0))),4)&amp;""),",",".")&amp;CHAR(125)&amp;IF(COUNTA(Offerte!$A167:$A$200)&gt;0,",",""))</f>
        <v/>
      </c>
    </row>
    <row r="189">
      <c r="A189" s="38">
        <f>IF(Offerte!$A167="","","    "&amp;CHAR(123)&amp;CHAR(34)&amp;"bidderId"&amp;CHAR(34)&amp;": "&amp;CHAR(34)&amp;SUBSTITUTE(Offerte!$A167,CHAR(34),"'")&amp;CHAR(34)&amp;", "&amp;CHAR(34)&amp;"bidderName"&amp;CHAR(34)&amp;": "&amp;CHAR(34)&amp;SUBSTITUTE(Offerte!$B167,CHAR(34),"'")&amp;CHAR(34)&amp;", "&amp;CHAR(34)&amp;"lotId"&amp;CHAR(34)&amp;": "&amp;CHAR(34)&amp;SUBSTITUTE(Offerte!$C167,CHAR(34),"'")&amp;CHAR(34)&amp;", "&amp;CHAR(34)&amp;"enabled"&amp;CHAR(34)&amp;": "&amp;IF(IFERROR(Offerte!$D167*1,IFERROR(NUMBERVALUE(Offerte!$D167,".",","),IFERROR(NUMBERVALUE(Offerte!$D167,",","."),0)))=1,"true","false")&amp;", "&amp;CHAR(34)&amp;"technicalRaw"&amp;CHAR(34)&amp;": "&amp;SUBSTITUTE(TRIM(ROUND(IFERROR(Offerte!$E167*1,IFERROR(NUMBERVALUE(Offerte!$E167,".",","),IFERROR(NUMBERVALUE(Offerte!$E167,",","."),0))),4)&amp;""),",",".")&amp;", "&amp;CHAR(34)&amp;"discount"&amp;CHAR(34)&amp;": "&amp;SUBSTITUTE(TRIM(ROUND(IFERROR(Offerte!$F167*1,IFERROR(NUMBERVALUE(Offerte!$F167,".",","),IFERROR(NUMBERVALUE(Offerte!$F167,",","."),0))),4)&amp;""),",",".")&amp;CHAR(125)&amp;IF(COUNTA(Offerte!$A168:$A$200)&gt;0,",",""))</f>
        <v/>
      </c>
    </row>
    <row r="190">
      <c r="A190" s="38">
        <f>IF(Offerte!$A168="","","    "&amp;CHAR(123)&amp;CHAR(34)&amp;"bidderId"&amp;CHAR(34)&amp;": "&amp;CHAR(34)&amp;SUBSTITUTE(Offerte!$A168,CHAR(34),"'")&amp;CHAR(34)&amp;", "&amp;CHAR(34)&amp;"bidderName"&amp;CHAR(34)&amp;": "&amp;CHAR(34)&amp;SUBSTITUTE(Offerte!$B168,CHAR(34),"'")&amp;CHAR(34)&amp;", "&amp;CHAR(34)&amp;"lotId"&amp;CHAR(34)&amp;": "&amp;CHAR(34)&amp;SUBSTITUTE(Offerte!$C168,CHAR(34),"'")&amp;CHAR(34)&amp;", "&amp;CHAR(34)&amp;"enabled"&amp;CHAR(34)&amp;": "&amp;IF(IFERROR(Offerte!$D168*1,IFERROR(NUMBERVALUE(Offerte!$D168,".",","),IFERROR(NUMBERVALUE(Offerte!$D168,",","."),0)))=1,"true","false")&amp;", "&amp;CHAR(34)&amp;"technicalRaw"&amp;CHAR(34)&amp;": "&amp;SUBSTITUTE(TRIM(ROUND(IFERROR(Offerte!$E168*1,IFERROR(NUMBERVALUE(Offerte!$E168,".",","),IFERROR(NUMBERVALUE(Offerte!$E168,",","."),0))),4)&amp;""),",",".")&amp;", "&amp;CHAR(34)&amp;"discount"&amp;CHAR(34)&amp;": "&amp;SUBSTITUTE(TRIM(ROUND(IFERROR(Offerte!$F168*1,IFERROR(NUMBERVALUE(Offerte!$F168,".",","),IFERROR(NUMBERVALUE(Offerte!$F168,",","."),0))),4)&amp;""),",",".")&amp;CHAR(125)&amp;IF(COUNTA(Offerte!$A169:$A$200)&gt;0,",",""))</f>
        <v/>
      </c>
    </row>
    <row r="191">
      <c r="A191" s="38">
        <f>IF(Offerte!$A169="","","    "&amp;CHAR(123)&amp;CHAR(34)&amp;"bidderId"&amp;CHAR(34)&amp;": "&amp;CHAR(34)&amp;SUBSTITUTE(Offerte!$A169,CHAR(34),"'")&amp;CHAR(34)&amp;", "&amp;CHAR(34)&amp;"bidderName"&amp;CHAR(34)&amp;": "&amp;CHAR(34)&amp;SUBSTITUTE(Offerte!$B169,CHAR(34),"'")&amp;CHAR(34)&amp;", "&amp;CHAR(34)&amp;"lotId"&amp;CHAR(34)&amp;": "&amp;CHAR(34)&amp;SUBSTITUTE(Offerte!$C169,CHAR(34),"'")&amp;CHAR(34)&amp;", "&amp;CHAR(34)&amp;"enabled"&amp;CHAR(34)&amp;": "&amp;IF(IFERROR(Offerte!$D169*1,IFERROR(NUMBERVALUE(Offerte!$D169,".",","),IFERROR(NUMBERVALUE(Offerte!$D169,",","."),0)))=1,"true","false")&amp;", "&amp;CHAR(34)&amp;"technicalRaw"&amp;CHAR(34)&amp;": "&amp;SUBSTITUTE(TRIM(ROUND(IFERROR(Offerte!$E169*1,IFERROR(NUMBERVALUE(Offerte!$E169,".",","),IFERROR(NUMBERVALUE(Offerte!$E169,",","."),0))),4)&amp;""),",",".")&amp;", "&amp;CHAR(34)&amp;"discount"&amp;CHAR(34)&amp;": "&amp;SUBSTITUTE(TRIM(ROUND(IFERROR(Offerte!$F169*1,IFERROR(NUMBERVALUE(Offerte!$F169,".",","),IFERROR(NUMBERVALUE(Offerte!$F169,",","."),0))),4)&amp;""),",",".")&amp;CHAR(125)&amp;IF(COUNTA(Offerte!$A170:$A$200)&gt;0,",",""))</f>
        <v/>
      </c>
    </row>
    <row r="192">
      <c r="A192" s="38">
        <f>IF(Offerte!$A170="","","    "&amp;CHAR(123)&amp;CHAR(34)&amp;"bidderId"&amp;CHAR(34)&amp;": "&amp;CHAR(34)&amp;SUBSTITUTE(Offerte!$A170,CHAR(34),"'")&amp;CHAR(34)&amp;", "&amp;CHAR(34)&amp;"bidderName"&amp;CHAR(34)&amp;": "&amp;CHAR(34)&amp;SUBSTITUTE(Offerte!$B170,CHAR(34),"'")&amp;CHAR(34)&amp;", "&amp;CHAR(34)&amp;"lotId"&amp;CHAR(34)&amp;": "&amp;CHAR(34)&amp;SUBSTITUTE(Offerte!$C170,CHAR(34),"'")&amp;CHAR(34)&amp;", "&amp;CHAR(34)&amp;"enabled"&amp;CHAR(34)&amp;": "&amp;IF(IFERROR(Offerte!$D170*1,IFERROR(NUMBERVALUE(Offerte!$D170,".",","),IFERROR(NUMBERVALUE(Offerte!$D170,",","."),0)))=1,"true","false")&amp;", "&amp;CHAR(34)&amp;"technicalRaw"&amp;CHAR(34)&amp;": "&amp;SUBSTITUTE(TRIM(ROUND(IFERROR(Offerte!$E170*1,IFERROR(NUMBERVALUE(Offerte!$E170,".",","),IFERROR(NUMBERVALUE(Offerte!$E170,",","."),0))),4)&amp;""),",",".")&amp;", "&amp;CHAR(34)&amp;"discount"&amp;CHAR(34)&amp;": "&amp;SUBSTITUTE(TRIM(ROUND(IFERROR(Offerte!$F170*1,IFERROR(NUMBERVALUE(Offerte!$F170,".",","),IFERROR(NUMBERVALUE(Offerte!$F170,",","."),0))),4)&amp;""),",",".")&amp;CHAR(125)&amp;IF(COUNTA(Offerte!$A171:$A$200)&gt;0,",",""))</f>
        <v/>
      </c>
    </row>
    <row r="193">
      <c r="A193" s="38">
        <f>IF(Offerte!$A171="","","    "&amp;CHAR(123)&amp;CHAR(34)&amp;"bidderId"&amp;CHAR(34)&amp;": "&amp;CHAR(34)&amp;SUBSTITUTE(Offerte!$A171,CHAR(34),"'")&amp;CHAR(34)&amp;", "&amp;CHAR(34)&amp;"bidderName"&amp;CHAR(34)&amp;": "&amp;CHAR(34)&amp;SUBSTITUTE(Offerte!$B171,CHAR(34),"'")&amp;CHAR(34)&amp;", "&amp;CHAR(34)&amp;"lotId"&amp;CHAR(34)&amp;": "&amp;CHAR(34)&amp;SUBSTITUTE(Offerte!$C171,CHAR(34),"'")&amp;CHAR(34)&amp;", "&amp;CHAR(34)&amp;"enabled"&amp;CHAR(34)&amp;": "&amp;IF(IFERROR(Offerte!$D171*1,IFERROR(NUMBERVALUE(Offerte!$D171,".",","),IFERROR(NUMBERVALUE(Offerte!$D171,",","."),0)))=1,"true","false")&amp;", "&amp;CHAR(34)&amp;"technicalRaw"&amp;CHAR(34)&amp;": "&amp;SUBSTITUTE(TRIM(ROUND(IFERROR(Offerte!$E171*1,IFERROR(NUMBERVALUE(Offerte!$E171,".",","),IFERROR(NUMBERVALUE(Offerte!$E171,",","."),0))),4)&amp;""),",",".")&amp;", "&amp;CHAR(34)&amp;"discount"&amp;CHAR(34)&amp;": "&amp;SUBSTITUTE(TRIM(ROUND(IFERROR(Offerte!$F171*1,IFERROR(NUMBERVALUE(Offerte!$F171,".",","),IFERROR(NUMBERVALUE(Offerte!$F171,",","."),0))),4)&amp;""),",",".")&amp;CHAR(125)&amp;IF(COUNTA(Offerte!$A172:$A$200)&gt;0,",",""))</f>
        <v/>
      </c>
    </row>
    <row r="194">
      <c r="A194" s="38">
        <f>IF(Offerte!$A172="","","    "&amp;CHAR(123)&amp;CHAR(34)&amp;"bidderId"&amp;CHAR(34)&amp;": "&amp;CHAR(34)&amp;SUBSTITUTE(Offerte!$A172,CHAR(34),"'")&amp;CHAR(34)&amp;", "&amp;CHAR(34)&amp;"bidderName"&amp;CHAR(34)&amp;": "&amp;CHAR(34)&amp;SUBSTITUTE(Offerte!$B172,CHAR(34),"'")&amp;CHAR(34)&amp;", "&amp;CHAR(34)&amp;"lotId"&amp;CHAR(34)&amp;": "&amp;CHAR(34)&amp;SUBSTITUTE(Offerte!$C172,CHAR(34),"'")&amp;CHAR(34)&amp;", "&amp;CHAR(34)&amp;"enabled"&amp;CHAR(34)&amp;": "&amp;IF(IFERROR(Offerte!$D172*1,IFERROR(NUMBERVALUE(Offerte!$D172,".",","),IFERROR(NUMBERVALUE(Offerte!$D172,",","."),0)))=1,"true","false")&amp;", "&amp;CHAR(34)&amp;"technicalRaw"&amp;CHAR(34)&amp;": "&amp;SUBSTITUTE(TRIM(ROUND(IFERROR(Offerte!$E172*1,IFERROR(NUMBERVALUE(Offerte!$E172,".",","),IFERROR(NUMBERVALUE(Offerte!$E172,",","."),0))),4)&amp;""),",",".")&amp;", "&amp;CHAR(34)&amp;"discount"&amp;CHAR(34)&amp;": "&amp;SUBSTITUTE(TRIM(ROUND(IFERROR(Offerte!$F172*1,IFERROR(NUMBERVALUE(Offerte!$F172,".",","),IFERROR(NUMBERVALUE(Offerte!$F172,",","."),0))),4)&amp;""),",",".")&amp;CHAR(125)&amp;IF(COUNTA(Offerte!$A173:$A$200)&gt;0,",",""))</f>
        <v/>
      </c>
    </row>
    <row r="195">
      <c r="A195" s="38">
        <f>IF(Offerte!$A173="","","    "&amp;CHAR(123)&amp;CHAR(34)&amp;"bidderId"&amp;CHAR(34)&amp;": "&amp;CHAR(34)&amp;SUBSTITUTE(Offerte!$A173,CHAR(34),"'")&amp;CHAR(34)&amp;", "&amp;CHAR(34)&amp;"bidderName"&amp;CHAR(34)&amp;": "&amp;CHAR(34)&amp;SUBSTITUTE(Offerte!$B173,CHAR(34),"'")&amp;CHAR(34)&amp;", "&amp;CHAR(34)&amp;"lotId"&amp;CHAR(34)&amp;": "&amp;CHAR(34)&amp;SUBSTITUTE(Offerte!$C173,CHAR(34),"'")&amp;CHAR(34)&amp;", "&amp;CHAR(34)&amp;"enabled"&amp;CHAR(34)&amp;": "&amp;IF(IFERROR(Offerte!$D173*1,IFERROR(NUMBERVALUE(Offerte!$D173,".",","),IFERROR(NUMBERVALUE(Offerte!$D173,",","."),0)))=1,"true","false")&amp;", "&amp;CHAR(34)&amp;"technicalRaw"&amp;CHAR(34)&amp;": "&amp;SUBSTITUTE(TRIM(ROUND(IFERROR(Offerte!$E173*1,IFERROR(NUMBERVALUE(Offerte!$E173,".",","),IFERROR(NUMBERVALUE(Offerte!$E173,",","."),0))),4)&amp;""),",",".")&amp;", "&amp;CHAR(34)&amp;"discount"&amp;CHAR(34)&amp;": "&amp;SUBSTITUTE(TRIM(ROUND(IFERROR(Offerte!$F173*1,IFERROR(NUMBERVALUE(Offerte!$F173,".",","),IFERROR(NUMBERVALUE(Offerte!$F173,",","."),0))),4)&amp;""),",",".")&amp;CHAR(125)&amp;IF(COUNTA(Offerte!$A174:$A$200)&gt;0,",",""))</f>
        <v/>
      </c>
    </row>
    <row r="196">
      <c r="A196" s="38">
        <f>IF(Offerte!$A174="","","    "&amp;CHAR(123)&amp;CHAR(34)&amp;"bidderId"&amp;CHAR(34)&amp;": "&amp;CHAR(34)&amp;SUBSTITUTE(Offerte!$A174,CHAR(34),"'")&amp;CHAR(34)&amp;", "&amp;CHAR(34)&amp;"bidderName"&amp;CHAR(34)&amp;": "&amp;CHAR(34)&amp;SUBSTITUTE(Offerte!$B174,CHAR(34),"'")&amp;CHAR(34)&amp;", "&amp;CHAR(34)&amp;"lotId"&amp;CHAR(34)&amp;": "&amp;CHAR(34)&amp;SUBSTITUTE(Offerte!$C174,CHAR(34),"'")&amp;CHAR(34)&amp;", "&amp;CHAR(34)&amp;"enabled"&amp;CHAR(34)&amp;": "&amp;IF(IFERROR(Offerte!$D174*1,IFERROR(NUMBERVALUE(Offerte!$D174,".",","),IFERROR(NUMBERVALUE(Offerte!$D174,",","."),0)))=1,"true","false")&amp;", "&amp;CHAR(34)&amp;"technicalRaw"&amp;CHAR(34)&amp;": "&amp;SUBSTITUTE(TRIM(ROUND(IFERROR(Offerte!$E174*1,IFERROR(NUMBERVALUE(Offerte!$E174,".",","),IFERROR(NUMBERVALUE(Offerte!$E174,",","."),0))),4)&amp;""),",",".")&amp;", "&amp;CHAR(34)&amp;"discount"&amp;CHAR(34)&amp;": "&amp;SUBSTITUTE(TRIM(ROUND(IFERROR(Offerte!$F174*1,IFERROR(NUMBERVALUE(Offerte!$F174,".",","),IFERROR(NUMBERVALUE(Offerte!$F174,",","."),0))),4)&amp;""),",",".")&amp;CHAR(125)&amp;IF(COUNTA(Offerte!$A175:$A$200)&gt;0,",",""))</f>
        <v/>
      </c>
    </row>
    <row r="197">
      <c r="A197" s="38">
        <f>IF(Offerte!$A175="","","    "&amp;CHAR(123)&amp;CHAR(34)&amp;"bidderId"&amp;CHAR(34)&amp;": "&amp;CHAR(34)&amp;SUBSTITUTE(Offerte!$A175,CHAR(34),"'")&amp;CHAR(34)&amp;", "&amp;CHAR(34)&amp;"bidderName"&amp;CHAR(34)&amp;": "&amp;CHAR(34)&amp;SUBSTITUTE(Offerte!$B175,CHAR(34),"'")&amp;CHAR(34)&amp;", "&amp;CHAR(34)&amp;"lotId"&amp;CHAR(34)&amp;": "&amp;CHAR(34)&amp;SUBSTITUTE(Offerte!$C175,CHAR(34),"'")&amp;CHAR(34)&amp;", "&amp;CHAR(34)&amp;"enabled"&amp;CHAR(34)&amp;": "&amp;IF(IFERROR(Offerte!$D175*1,IFERROR(NUMBERVALUE(Offerte!$D175,".",","),IFERROR(NUMBERVALUE(Offerte!$D175,",","."),0)))=1,"true","false")&amp;", "&amp;CHAR(34)&amp;"technicalRaw"&amp;CHAR(34)&amp;": "&amp;SUBSTITUTE(TRIM(ROUND(IFERROR(Offerte!$E175*1,IFERROR(NUMBERVALUE(Offerte!$E175,".",","),IFERROR(NUMBERVALUE(Offerte!$E175,",","."),0))),4)&amp;""),",",".")&amp;", "&amp;CHAR(34)&amp;"discount"&amp;CHAR(34)&amp;": "&amp;SUBSTITUTE(TRIM(ROUND(IFERROR(Offerte!$F175*1,IFERROR(NUMBERVALUE(Offerte!$F175,".",","),IFERROR(NUMBERVALUE(Offerte!$F175,",","."),0))),4)&amp;""),",",".")&amp;CHAR(125)&amp;IF(COUNTA(Offerte!$A176:$A$200)&gt;0,",",""))</f>
        <v/>
      </c>
    </row>
    <row r="198">
      <c r="A198" s="38">
        <f>IF(Offerte!$A176="","","    "&amp;CHAR(123)&amp;CHAR(34)&amp;"bidderId"&amp;CHAR(34)&amp;": "&amp;CHAR(34)&amp;SUBSTITUTE(Offerte!$A176,CHAR(34),"'")&amp;CHAR(34)&amp;", "&amp;CHAR(34)&amp;"bidderName"&amp;CHAR(34)&amp;": "&amp;CHAR(34)&amp;SUBSTITUTE(Offerte!$B176,CHAR(34),"'")&amp;CHAR(34)&amp;", "&amp;CHAR(34)&amp;"lotId"&amp;CHAR(34)&amp;": "&amp;CHAR(34)&amp;SUBSTITUTE(Offerte!$C176,CHAR(34),"'")&amp;CHAR(34)&amp;", "&amp;CHAR(34)&amp;"enabled"&amp;CHAR(34)&amp;": "&amp;IF(IFERROR(Offerte!$D176*1,IFERROR(NUMBERVALUE(Offerte!$D176,".",","),IFERROR(NUMBERVALUE(Offerte!$D176,",","."),0)))=1,"true","false")&amp;", "&amp;CHAR(34)&amp;"technicalRaw"&amp;CHAR(34)&amp;": "&amp;SUBSTITUTE(TRIM(ROUND(IFERROR(Offerte!$E176*1,IFERROR(NUMBERVALUE(Offerte!$E176,".",","),IFERROR(NUMBERVALUE(Offerte!$E176,",","."),0))),4)&amp;""),",",".")&amp;", "&amp;CHAR(34)&amp;"discount"&amp;CHAR(34)&amp;": "&amp;SUBSTITUTE(TRIM(ROUND(IFERROR(Offerte!$F176*1,IFERROR(NUMBERVALUE(Offerte!$F176,".",","),IFERROR(NUMBERVALUE(Offerte!$F176,",","."),0))),4)&amp;""),",",".")&amp;CHAR(125)&amp;IF(COUNTA(Offerte!$A177:$A$200)&gt;0,",",""))</f>
        <v/>
      </c>
    </row>
    <row r="199">
      <c r="A199" s="38">
        <f>IF(Offerte!$A177="","","    "&amp;CHAR(123)&amp;CHAR(34)&amp;"bidderId"&amp;CHAR(34)&amp;": "&amp;CHAR(34)&amp;SUBSTITUTE(Offerte!$A177,CHAR(34),"'")&amp;CHAR(34)&amp;", "&amp;CHAR(34)&amp;"bidderName"&amp;CHAR(34)&amp;": "&amp;CHAR(34)&amp;SUBSTITUTE(Offerte!$B177,CHAR(34),"'")&amp;CHAR(34)&amp;", "&amp;CHAR(34)&amp;"lotId"&amp;CHAR(34)&amp;": "&amp;CHAR(34)&amp;SUBSTITUTE(Offerte!$C177,CHAR(34),"'")&amp;CHAR(34)&amp;", "&amp;CHAR(34)&amp;"enabled"&amp;CHAR(34)&amp;": "&amp;IF(IFERROR(Offerte!$D177*1,IFERROR(NUMBERVALUE(Offerte!$D177,".",","),IFERROR(NUMBERVALUE(Offerte!$D177,",","."),0)))=1,"true","false")&amp;", "&amp;CHAR(34)&amp;"technicalRaw"&amp;CHAR(34)&amp;": "&amp;SUBSTITUTE(TRIM(ROUND(IFERROR(Offerte!$E177*1,IFERROR(NUMBERVALUE(Offerte!$E177,".",","),IFERROR(NUMBERVALUE(Offerte!$E177,",","."),0))),4)&amp;""),",",".")&amp;", "&amp;CHAR(34)&amp;"discount"&amp;CHAR(34)&amp;": "&amp;SUBSTITUTE(TRIM(ROUND(IFERROR(Offerte!$F177*1,IFERROR(NUMBERVALUE(Offerte!$F177,".",","),IFERROR(NUMBERVALUE(Offerte!$F177,",","."),0))),4)&amp;""),",",".")&amp;CHAR(125)&amp;IF(COUNTA(Offerte!$A178:$A$200)&gt;0,",",""))</f>
        <v/>
      </c>
    </row>
    <row r="200">
      <c r="A200" s="38">
        <f>IF(Offerte!$A178="","","    "&amp;CHAR(123)&amp;CHAR(34)&amp;"bidderId"&amp;CHAR(34)&amp;": "&amp;CHAR(34)&amp;SUBSTITUTE(Offerte!$A178,CHAR(34),"'")&amp;CHAR(34)&amp;", "&amp;CHAR(34)&amp;"bidderName"&amp;CHAR(34)&amp;": "&amp;CHAR(34)&amp;SUBSTITUTE(Offerte!$B178,CHAR(34),"'")&amp;CHAR(34)&amp;", "&amp;CHAR(34)&amp;"lotId"&amp;CHAR(34)&amp;": "&amp;CHAR(34)&amp;SUBSTITUTE(Offerte!$C178,CHAR(34),"'")&amp;CHAR(34)&amp;", "&amp;CHAR(34)&amp;"enabled"&amp;CHAR(34)&amp;": "&amp;IF(IFERROR(Offerte!$D178*1,IFERROR(NUMBERVALUE(Offerte!$D178,".",","),IFERROR(NUMBERVALUE(Offerte!$D178,",","."),0)))=1,"true","false")&amp;", "&amp;CHAR(34)&amp;"technicalRaw"&amp;CHAR(34)&amp;": "&amp;SUBSTITUTE(TRIM(ROUND(IFERROR(Offerte!$E178*1,IFERROR(NUMBERVALUE(Offerte!$E178,".",","),IFERROR(NUMBERVALUE(Offerte!$E178,",","."),0))),4)&amp;""),",",".")&amp;", "&amp;CHAR(34)&amp;"discount"&amp;CHAR(34)&amp;": "&amp;SUBSTITUTE(TRIM(ROUND(IFERROR(Offerte!$F178*1,IFERROR(NUMBERVALUE(Offerte!$F178,".",","),IFERROR(NUMBERVALUE(Offerte!$F178,",","."),0))),4)&amp;""),",",".")&amp;CHAR(125)&amp;IF(COUNTA(Offerte!$A179:$A$200)&gt;0,",",""))</f>
        <v/>
      </c>
    </row>
    <row r="201">
      <c r="A201" s="38">
        <f>IF(Offerte!$A179="","","    "&amp;CHAR(123)&amp;CHAR(34)&amp;"bidderId"&amp;CHAR(34)&amp;": "&amp;CHAR(34)&amp;SUBSTITUTE(Offerte!$A179,CHAR(34),"'")&amp;CHAR(34)&amp;", "&amp;CHAR(34)&amp;"bidderName"&amp;CHAR(34)&amp;": "&amp;CHAR(34)&amp;SUBSTITUTE(Offerte!$B179,CHAR(34),"'")&amp;CHAR(34)&amp;", "&amp;CHAR(34)&amp;"lotId"&amp;CHAR(34)&amp;": "&amp;CHAR(34)&amp;SUBSTITUTE(Offerte!$C179,CHAR(34),"'")&amp;CHAR(34)&amp;", "&amp;CHAR(34)&amp;"enabled"&amp;CHAR(34)&amp;": "&amp;IF(IFERROR(Offerte!$D179*1,IFERROR(NUMBERVALUE(Offerte!$D179,".",","),IFERROR(NUMBERVALUE(Offerte!$D179,",","."),0)))=1,"true","false")&amp;", "&amp;CHAR(34)&amp;"technicalRaw"&amp;CHAR(34)&amp;": "&amp;SUBSTITUTE(TRIM(ROUND(IFERROR(Offerte!$E179*1,IFERROR(NUMBERVALUE(Offerte!$E179,".",","),IFERROR(NUMBERVALUE(Offerte!$E179,",","."),0))),4)&amp;""),",",".")&amp;", "&amp;CHAR(34)&amp;"discount"&amp;CHAR(34)&amp;": "&amp;SUBSTITUTE(TRIM(ROUND(IFERROR(Offerte!$F179*1,IFERROR(NUMBERVALUE(Offerte!$F179,".",","),IFERROR(NUMBERVALUE(Offerte!$F179,",","."),0))),4)&amp;""),",",".")&amp;CHAR(125)&amp;IF(COUNTA(Offerte!$A180:$A$200)&gt;0,",",""))</f>
        <v/>
      </c>
    </row>
    <row r="202">
      <c r="A202" s="38">
        <f>IF(Offerte!$A180="","","    "&amp;CHAR(123)&amp;CHAR(34)&amp;"bidderId"&amp;CHAR(34)&amp;": "&amp;CHAR(34)&amp;SUBSTITUTE(Offerte!$A180,CHAR(34),"'")&amp;CHAR(34)&amp;", "&amp;CHAR(34)&amp;"bidderName"&amp;CHAR(34)&amp;": "&amp;CHAR(34)&amp;SUBSTITUTE(Offerte!$B180,CHAR(34),"'")&amp;CHAR(34)&amp;", "&amp;CHAR(34)&amp;"lotId"&amp;CHAR(34)&amp;": "&amp;CHAR(34)&amp;SUBSTITUTE(Offerte!$C180,CHAR(34),"'")&amp;CHAR(34)&amp;", "&amp;CHAR(34)&amp;"enabled"&amp;CHAR(34)&amp;": "&amp;IF(IFERROR(Offerte!$D180*1,IFERROR(NUMBERVALUE(Offerte!$D180,".",","),IFERROR(NUMBERVALUE(Offerte!$D180,",","."),0)))=1,"true","false")&amp;", "&amp;CHAR(34)&amp;"technicalRaw"&amp;CHAR(34)&amp;": "&amp;SUBSTITUTE(TRIM(ROUND(IFERROR(Offerte!$E180*1,IFERROR(NUMBERVALUE(Offerte!$E180,".",","),IFERROR(NUMBERVALUE(Offerte!$E180,",","."),0))),4)&amp;""),",",".")&amp;", "&amp;CHAR(34)&amp;"discount"&amp;CHAR(34)&amp;": "&amp;SUBSTITUTE(TRIM(ROUND(IFERROR(Offerte!$F180*1,IFERROR(NUMBERVALUE(Offerte!$F180,".",","),IFERROR(NUMBERVALUE(Offerte!$F180,",","."),0))),4)&amp;""),",",".")&amp;CHAR(125)&amp;IF(COUNTA(Offerte!$A181:$A$200)&gt;0,",",""))</f>
        <v/>
      </c>
    </row>
    <row r="203">
      <c r="A203" s="38">
        <f>IF(Offerte!$A181="","","    "&amp;CHAR(123)&amp;CHAR(34)&amp;"bidderId"&amp;CHAR(34)&amp;": "&amp;CHAR(34)&amp;SUBSTITUTE(Offerte!$A181,CHAR(34),"'")&amp;CHAR(34)&amp;", "&amp;CHAR(34)&amp;"bidderName"&amp;CHAR(34)&amp;": "&amp;CHAR(34)&amp;SUBSTITUTE(Offerte!$B181,CHAR(34),"'")&amp;CHAR(34)&amp;", "&amp;CHAR(34)&amp;"lotId"&amp;CHAR(34)&amp;": "&amp;CHAR(34)&amp;SUBSTITUTE(Offerte!$C181,CHAR(34),"'")&amp;CHAR(34)&amp;", "&amp;CHAR(34)&amp;"enabled"&amp;CHAR(34)&amp;": "&amp;IF(IFERROR(Offerte!$D181*1,IFERROR(NUMBERVALUE(Offerte!$D181,".",","),IFERROR(NUMBERVALUE(Offerte!$D181,",","."),0)))=1,"true","false")&amp;", "&amp;CHAR(34)&amp;"technicalRaw"&amp;CHAR(34)&amp;": "&amp;SUBSTITUTE(TRIM(ROUND(IFERROR(Offerte!$E181*1,IFERROR(NUMBERVALUE(Offerte!$E181,".",","),IFERROR(NUMBERVALUE(Offerte!$E181,",","."),0))),4)&amp;""),",",".")&amp;", "&amp;CHAR(34)&amp;"discount"&amp;CHAR(34)&amp;": "&amp;SUBSTITUTE(TRIM(ROUND(IFERROR(Offerte!$F181*1,IFERROR(NUMBERVALUE(Offerte!$F181,".",","),IFERROR(NUMBERVALUE(Offerte!$F181,",","."),0))),4)&amp;""),",",".")&amp;CHAR(125)&amp;IF(COUNTA(Offerte!$A182:$A$200)&gt;0,",",""))</f>
        <v/>
      </c>
    </row>
    <row r="204">
      <c r="A204" s="38">
        <f>IF(Offerte!$A182="","","    "&amp;CHAR(123)&amp;CHAR(34)&amp;"bidderId"&amp;CHAR(34)&amp;": "&amp;CHAR(34)&amp;SUBSTITUTE(Offerte!$A182,CHAR(34),"'")&amp;CHAR(34)&amp;", "&amp;CHAR(34)&amp;"bidderName"&amp;CHAR(34)&amp;": "&amp;CHAR(34)&amp;SUBSTITUTE(Offerte!$B182,CHAR(34),"'")&amp;CHAR(34)&amp;", "&amp;CHAR(34)&amp;"lotId"&amp;CHAR(34)&amp;": "&amp;CHAR(34)&amp;SUBSTITUTE(Offerte!$C182,CHAR(34),"'")&amp;CHAR(34)&amp;", "&amp;CHAR(34)&amp;"enabled"&amp;CHAR(34)&amp;": "&amp;IF(IFERROR(Offerte!$D182*1,IFERROR(NUMBERVALUE(Offerte!$D182,".",","),IFERROR(NUMBERVALUE(Offerte!$D182,",","."),0)))=1,"true","false")&amp;", "&amp;CHAR(34)&amp;"technicalRaw"&amp;CHAR(34)&amp;": "&amp;SUBSTITUTE(TRIM(ROUND(IFERROR(Offerte!$E182*1,IFERROR(NUMBERVALUE(Offerte!$E182,".",","),IFERROR(NUMBERVALUE(Offerte!$E182,",","."),0))),4)&amp;""),",",".")&amp;", "&amp;CHAR(34)&amp;"discount"&amp;CHAR(34)&amp;": "&amp;SUBSTITUTE(TRIM(ROUND(IFERROR(Offerte!$F182*1,IFERROR(NUMBERVALUE(Offerte!$F182,".",","),IFERROR(NUMBERVALUE(Offerte!$F182,",","."),0))),4)&amp;""),",",".")&amp;CHAR(125)&amp;IF(COUNTA(Offerte!$A183:$A$200)&gt;0,",",""))</f>
        <v/>
      </c>
    </row>
    <row r="205">
      <c r="A205" s="38">
        <f>IF(Offerte!$A183="","","    "&amp;CHAR(123)&amp;CHAR(34)&amp;"bidderId"&amp;CHAR(34)&amp;": "&amp;CHAR(34)&amp;SUBSTITUTE(Offerte!$A183,CHAR(34),"'")&amp;CHAR(34)&amp;", "&amp;CHAR(34)&amp;"bidderName"&amp;CHAR(34)&amp;": "&amp;CHAR(34)&amp;SUBSTITUTE(Offerte!$B183,CHAR(34),"'")&amp;CHAR(34)&amp;", "&amp;CHAR(34)&amp;"lotId"&amp;CHAR(34)&amp;": "&amp;CHAR(34)&amp;SUBSTITUTE(Offerte!$C183,CHAR(34),"'")&amp;CHAR(34)&amp;", "&amp;CHAR(34)&amp;"enabled"&amp;CHAR(34)&amp;": "&amp;IF(IFERROR(Offerte!$D183*1,IFERROR(NUMBERVALUE(Offerte!$D183,".",","),IFERROR(NUMBERVALUE(Offerte!$D183,",","."),0)))=1,"true","false")&amp;", "&amp;CHAR(34)&amp;"technicalRaw"&amp;CHAR(34)&amp;": "&amp;SUBSTITUTE(TRIM(ROUND(IFERROR(Offerte!$E183*1,IFERROR(NUMBERVALUE(Offerte!$E183,".",","),IFERROR(NUMBERVALUE(Offerte!$E183,",","."),0))),4)&amp;""),",",".")&amp;", "&amp;CHAR(34)&amp;"discount"&amp;CHAR(34)&amp;": "&amp;SUBSTITUTE(TRIM(ROUND(IFERROR(Offerte!$F183*1,IFERROR(NUMBERVALUE(Offerte!$F183,".",","),IFERROR(NUMBERVALUE(Offerte!$F183,",","."),0))),4)&amp;""),",",".")&amp;CHAR(125)&amp;IF(COUNTA(Offerte!$A184:$A$200)&gt;0,",",""))</f>
        <v/>
      </c>
    </row>
    <row r="206">
      <c r="A206" s="38">
        <f>IF(Offerte!$A184="","","    "&amp;CHAR(123)&amp;CHAR(34)&amp;"bidderId"&amp;CHAR(34)&amp;": "&amp;CHAR(34)&amp;SUBSTITUTE(Offerte!$A184,CHAR(34),"'")&amp;CHAR(34)&amp;", "&amp;CHAR(34)&amp;"bidderName"&amp;CHAR(34)&amp;": "&amp;CHAR(34)&amp;SUBSTITUTE(Offerte!$B184,CHAR(34),"'")&amp;CHAR(34)&amp;", "&amp;CHAR(34)&amp;"lotId"&amp;CHAR(34)&amp;": "&amp;CHAR(34)&amp;SUBSTITUTE(Offerte!$C184,CHAR(34),"'")&amp;CHAR(34)&amp;", "&amp;CHAR(34)&amp;"enabled"&amp;CHAR(34)&amp;": "&amp;IF(IFERROR(Offerte!$D184*1,IFERROR(NUMBERVALUE(Offerte!$D184,".",","),IFERROR(NUMBERVALUE(Offerte!$D184,",","."),0)))=1,"true","false")&amp;", "&amp;CHAR(34)&amp;"technicalRaw"&amp;CHAR(34)&amp;": "&amp;SUBSTITUTE(TRIM(ROUND(IFERROR(Offerte!$E184*1,IFERROR(NUMBERVALUE(Offerte!$E184,".",","),IFERROR(NUMBERVALUE(Offerte!$E184,",","."),0))),4)&amp;""),",",".")&amp;", "&amp;CHAR(34)&amp;"discount"&amp;CHAR(34)&amp;": "&amp;SUBSTITUTE(TRIM(ROUND(IFERROR(Offerte!$F184*1,IFERROR(NUMBERVALUE(Offerte!$F184,".",","),IFERROR(NUMBERVALUE(Offerte!$F184,",","."),0))),4)&amp;""),",",".")&amp;CHAR(125)&amp;IF(COUNTA(Offerte!$A185:$A$200)&gt;0,",",""))</f>
        <v/>
      </c>
    </row>
    <row r="207">
      <c r="A207" s="38">
        <f>IF(Offerte!$A185="","","    "&amp;CHAR(123)&amp;CHAR(34)&amp;"bidderId"&amp;CHAR(34)&amp;": "&amp;CHAR(34)&amp;SUBSTITUTE(Offerte!$A185,CHAR(34),"'")&amp;CHAR(34)&amp;", "&amp;CHAR(34)&amp;"bidderName"&amp;CHAR(34)&amp;": "&amp;CHAR(34)&amp;SUBSTITUTE(Offerte!$B185,CHAR(34),"'")&amp;CHAR(34)&amp;", "&amp;CHAR(34)&amp;"lotId"&amp;CHAR(34)&amp;": "&amp;CHAR(34)&amp;SUBSTITUTE(Offerte!$C185,CHAR(34),"'")&amp;CHAR(34)&amp;", "&amp;CHAR(34)&amp;"enabled"&amp;CHAR(34)&amp;": "&amp;IF(IFERROR(Offerte!$D185*1,IFERROR(NUMBERVALUE(Offerte!$D185,".",","),IFERROR(NUMBERVALUE(Offerte!$D185,",","."),0)))=1,"true","false")&amp;", "&amp;CHAR(34)&amp;"technicalRaw"&amp;CHAR(34)&amp;": "&amp;SUBSTITUTE(TRIM(ROUND(IFERROR(Offerte!$E185*1,IFERROR(NUMBERVALUE(Offerte!$E185,".",","),IFERROR(NUMBERVALUE(Offerte!$E185,",","."),0))),4)&amp;""),",",".")&amp;", "&amp;CHAR(34)&amp;"discount"&amp;CHAR(34)&amp;": "&amp;SUBSTITUTE(TRIM(ROUND(IFERROR(Offerte!$F185*1,IFERROR(NUMBERVALUE(Offerte!$F185,".",","),IFERROR(NUMBERVALUE(Offerte!$F185,",","."),0))),4)&amp;""),",",".")&amp;CHAR(125)&amp;IF(COUNTA(Offerte!$A186:$A$200)&gt;0,",",""))</f>
        <v/>
      </c>
    </row>
    <row r="208">
      <c r="A208" s="38">
        <f>IF(Offerte!$A186="","","    "&amp;CHAR(123)&amp;CHAR(34)&amp;"bidderId"&amp;CHAR(34)&amp;": "&amp;CHAR(34)&amp;SUBSTITUTE(Offerte!$A186,CHAR(34),"'")&amp;CHAR(34)&amp;", "&amp;CHAR(34)&amp;"bidderName"&amp;CHAR(34)&amp;": "&amp;CHAR(34)&amp;SUBSTITUTE(Offerte!$B186,CHAR(34),"'")&amp;CHAR(34)&amp;", "&amp;CHAR(34)&amp;"lotId"&amp;CHAR(34)&amp;": "&amp;CHAR(34)&amp;SUBSTITUTE(Offerte!$C186,CHAR(34),"'")&amp;CHAR(34)&amp;", "&amp;CHAR(34)&amp;"enabled"&amp;CHAR(34)&amp;": "&amp;IF(IFERROR(Offerte!$D186*1,IFERROR(NUMBERVALUE(Offerte!$D186,".",","),IFERROR(NUMBERVALUE(Offerte!$D186,",","."),0)))=1,"true","false")&amp;", "&amp;CHAR(34)&amp;"technicalRaw"&amp;CHAR(34)&amp;": "&amp;SUBSTITUTE(TRIM(ROUND(IFERROR(Offerte!$E186*1,IFERROR(NUMBERVALUE(Offerte!$E186,".",","),IFERROR(NUMBERVALUE(Offerte!$E186,",","."),0))),4)&amp;""),",",".")&amp;", "&amp;CHAR(34)&amp;"discount"&amp;CHAR(34)&amp;": "&amp;SUBSTITUTE(TRIM(ROUND(IFERROR(Offerte!$F186*1,IFERROR(NUMBERVALUE(Offerte!$F186,".",","),IFERROR(NUMBERVALUE(Offerte!$F186,",","."),0))),4)&amp;""),",",".")&amp;CHAR(125)&amp;IF(COUNTA(Offerte!$A187:$A$200)&gt;0,",",""))</f>
        <v/>
      </c>
    </row>
    <row r="209">
      <c r="A209" s="38">
        <f>IF(Offerte!$A187="","","    "&amp;CHAR(123)&amp;CHAR(34)&amp;"bidderId"&amp;CHAR(34)&amp;": "&amp;CHAR(34)&amp;SUBSTITUTE(Offerte!$A187,CHAR(34),"'")&amp;CHAR(34)&amp;", "&amp;CHAR(34)&amp;"bidderName"&amp;CHAR(34)&amp;": "&amp;CHAR(34)&amp;SUBSTITUTE(Offerte!$B187,CHAR(34),"'")&amp;CHAR(34)&amp;", "&amp;CHAR(34)&amp;"lotId"&amp;CHAR(34)&amp;": "&amp;CHAR(34)&amp;SUBSTITUTE(Offerte!$C187,CHAR(34),"'")&amp;CHAR(34)&amp;", "&amp;CHAR(34)&amp;"enabled"&amp;CHAR(34)&amp;": "&amp;IF(IFERROR(Offerte!$D187*1,IFERROR(NUMBERVALUE(Offerte!$D187,".",","),IFERROR(NUMBERVALUE(Offerte!$D187,",","."),0)))=1,"true","false")&amp;", "&amp;CHAR(34)&amp;"technicalRaw"&amp;CHAR(34)&amp;": "&amp;SUBSTITUTE(TRIM(ROUND(IFERROR(Offerte!$E187*1,IFERROR(NUMBERVALUE(Offerte!$E187,".",","),IFERROR(NUMBERVALUE(Offerte!$E187,",","."),0))),4)&amp;""),",",".")&amp;", "&amp;CHAR(34)&amp;"discount"&amp;CHAR(34)&amp;": "&amp;SUBSTITUTE(TRIM(ROUND(IFERROR(Offerte!$F187*1,IFERROR(NUMBERVALUE(Offerte!$F187,".",","),IFERROR(NUMBERVALUE(Offerte!$F187,",","."),0))),4)&amp;""),",",".")&amp;CHAR(125)&amp;IF(COUNTA(Offerte!$A188:$A$200)&gt;0,",",""))</f>
        <v/>
      </c>
    </row>
    <row r="210">
      <c r="A210" s="38">
        <f>IF(Offerte!$A188="","","    "&amp;CHAR(123)&amp;CHAR(34)&amp;"bidderId"&amp;CHAR(34)&amp;": "&amp;CHAR(34)&amp;SUBSTITUTE(Offerte!$A188,CHAR(34),"'")&amp;CHAR(34)&amp;", "&amp;CHAR(34)&amp;"bidderName"&amp;CHAR(34)&amp;": "&amp;CHAR(34)&amp;SUBSTITUTE(Offerte!$B188,CHAR(34),"'")&amp;CHAR(34)&amp;", "&amp;CHAR(34)&amp;"lotId"&amp;CHAR(34)&amp;": "&amp;CHAR(34)&amp;SUBSTITUTE(Offerte!$C188,CHAR(34),"'")&amp;CHAR(34)&amp;", "&amp;CHAR(34)&amp;"enabled"&amp;CHAR(34)&amp;": "&amp;IF(IFERROR(Offerte!$D188*1,IFERROR(NUMBERVALUE(Offerte!$D188,".",","),IFERROR(NUMBERVALUE(Offerte!$D188,",","."),0)))=1,"true","false")&amp;", "&amp;CHAR(34)&amp;"technicalRaw"&amp;CHAR(34)&amp;": "&amp;SUBSTITUTE(TRIM(ROUND(IFERROR(Offerte!$E188*1,IFERROR(NUMBERVALUE(Offerte!$E188,".",","),IFERROR(NUMBERVALUE(Offerte!$E188,",","."),0))),4)&amp;""),",",".")&amp;", "&amp;CHAR(34)&amp;"discount"&amp;CHAR(34)&amp;": "&amp;SUBSTITUTE(TRIM(ROUND(IFERROR(Offerte!$F188*1,IFERROR(NUMBERVALUE(Offerte!$F188,".",","),IFERROR(NUMBERVALUE(Offerte!$F188,",","."),0))),4)&amp;""),",",".")&amp;CHAR(125)&amp;IF(COUNTA(Offerte!$A189:$A$200)&gt;0,",",""))</f>
        <v/>
      </c>
    </row>
    <row r="211">
      <c r="A211" s="38">
        <f>IF(Offerte!$A189="","","    "&amp;CHAR(123)&amp;CHAR(34)&amp;"bidderId"&amp;CHAR(34)&amp;": "&amp;CHAR(34)&amp;SUBSTITUTE(Offerte!$A189,CHAR(34),"'")&amp;CHAR(34)&amp;", "&amp;CHAR(34)&amp;"bidderName"&amp;CHAR(34)&amp;": "&amp;CHAR(34)&amp;SUBSTITUTE(Offerte!$B189,CHAR(34),"'")&amp;CHAR(34)&amp;", "&amp;CHAR(34)&amp;"lotId"&amp;CHAR(34)&amp;": "&amp;CHAR(34)&amp;SUBSTITUTE(Offerte!$C189,CHAR(34),"'")&amp;CHAR(34)&amp;", "&amp;CHAR(34)&amp;"enabled"&amp;CHAR(34)&amp;": "&amp;IF(IFERROR(Offerte!$D189*1,IFERROR(NUMBERVALUE(Offerte!$D189,".",","),IFERROR(NUMBERVALUE(Offerte!$D189,",","."),0)))=1,"true","false")&amp;", "&amp;CHAR(34)&amp;"technicalRaw"&amp;CHAR(34)&amp;": "&amp;SUBSTITUTE(TRIM(ROUND(IFERROR(Offerte!$E189*1,IFERROR(NUMBERVALUE(Offerte!$E189,".",","),IFERROR(NUMBERVALUE(Offerte!$E189,",","."),0))),4)&amp;""),",",".")&amp;", "&amp;CHAR(34)&amp;"discount"&amp;CHAR(34)&amp;": "&amp;SUBSTITUTE(TRIM(ROUND(IFERROR(Offerte!$F189*1,IFERROR(NUMBERVALUE(Offerte!$F189,".",","),IFERROR(NUMBERVALUE(Offerte!$F189,",","."),0))),4)&amp;""),",",".")&amp;CHAR(125)&amp;IF(COUNTA(Offerte!$A190:$A$200)&gt;0,",",""))</f>
        <v/>
      </c>
    </row>
    <row r="212">
      <c r="A212" s="38">
        <f>IF(Offerte!$A190="","","    "&amp;CHAR(123)&amp;CHAR(34)&amp;"bidderId"&amp;CHAR(34)&amp;": "&amp;CHAR(34)&amp;SUBSTITUTE(Offerte!$A190,CHAR(34),"'")&amp;CHAR(34)&amp;", "&amp;CHAR(34)&amp;"bidderName"&amp;CHAR(34)&amp;": "&amp;CHAR(34)&amp;SUBSTITUTE(Offerte!$B190,CHAR(34),"'")&amp;CHAR(34)&amp;", "&amp;CHAR(34)&amp;"lotId"&amp;CHAR(34)&amp;": "&amp;CHAR(34)&amp;SUBSTITUTE(Offerte!$C190,CHAR(34),"'")&amp;CHAR(34)&amp;", "&amp;CHAR(34)&amp;"enabled"&amp;CHAR(34)&amp;": "&amp;IF(IFERROR(Offerte!$D190*1,IFERROR(NUMBERVALUE(Offerte!$D190,".",","),IFERROR(NUMBERVALUE(Offerte!$D190,",","."),0)))=1,"true","false")&amp;", "&amp;CHAR(34)&amp;"technicalRaw"&amp;CHAR(34)&amp;": "&amp;SUBSTITUTE(TRIM(ROUND(IFERROR(Offerte!$E190*1,IFERROR(NUMBERVALUE(Offerte!$E190,".",","),IFERROR(NUMBERVALUE(Offerte!$E190,",","."),0))),4)&amp;""),",",".")&amp;", "&amp;CHAR(34)&amp;"discount"&amp;CHAR(34)&amp;": "&amp;SUBSTITUTE(TRIM(ROUND(IFERROR(Offerte!$F190*1,IFERROR(NUMBERVALUE(Offerte!$F190,".",","),IFERROR(NUMBERVALUE(Offerte!$F190,",","."),0))),4)&amp;""),",",".")&amp;CHAR(125)&amp;IF(COUNTA(Offerte!$A191:$A$200)&gt;0,",",""))</f>
        <v/>
      </c>
    </row>
    <row r="213">
      <c r="A213" s="38">
        <f>IF(Offerte!$A191="","","    "&amp;CHAR(123)&amp;CHAR(34)&amp;"bidderId"&amp;CHAR(34)&amp;": "&amp;CHAR(34)&amp;SUBSTITUTE(Offerte!$A191,CHAR(34),"'")&amp;CHAR(34)&amp;", "&amp;CHAR(34)&amp;"bidderName"&amp;CHAR(34)&amp;": "&amp;CHAR(34)&amp;SUBSTITUTE(Offerte!$B191,CHAR(34),"'")&amp;CHAR(34)&amp;", "&amp;CHAR(34)&amp;"lotId"&amp;CHAR(34)&amp;": "&amp;CHAR(34)&amp;SUBSTITUTE(Offerte!$C191,CHAR(34),"'")&amp;CHAR(34)&amp;", "&amp;CHAR(34)&amp;"enabled"&amp;CHAR(34)&amp;": "&amp;IF(IFERROR(Offerte!$D191*1,IFERROR(NUMBERVALUE(Offerte!$D191,".",","),IFERROR(NUMBERVALUE(Offerte!$D191,",","."),0)))=1,"true","false")&amp;", "&amp;CHAR(34)&amp;"technicalRaw"&amp;CHAR(34)&amp;": "&amp;SUBSTITUTE(TRIM(ROUND(IFERROR(Offerte!$E191*1,IFERROR(NUMBERVALUE(Offerte!$E191,".",","),IFERROR(NUMBERVALUE(Offerte!$E191,",","."),0))),4)&amp;""),",",".")&amp;", "&amp;CHAR(34)&amp;"discount"&amp;CHAR(34)&amp;": "&amp;SUBSTITUTE(TRIM(ROUND(IFERROR(Offerte!$F191*1,IFERROR(NUMBERVALUE(Offerte!$F191,".",","),IFERROR(NUMBERVALUE(Offerte!$F191,",","."),0))),4)&amp;""),",",".")&amp;CHAR(125)&amp;IF(COUNTA(Offerte!$A192:$A$200)&gt;0,",",""))</f>
        <v/>
      </c>
    </row>
    <row r="214">
      <c r="A214" s="38">
        <f>IF(Offerte!$A192="","","    "&amp;CHAR(123)&amp;CHAR(34)&amp;"bidderId"&amp;CHAR(34)&amp;": "&amp;CHAR(34)&amp;SUBSTITUTE(Offerte!$A192,CHAR(34),"'")&amp;CHAR(34)&amp;", "&amp;CHAR(34)&amp;"bidderName"&amp;CHAR(34)&amp;": "&amp;CHAR(34)&amp;SUBSTITUTE(Offerte!$B192,CHAR(34),"'")&amp;CHAR(34)&amp;", "&amp;CHAR(34)&amp;"lotId"&amp;CHAR(34)&amp;": "&amp;CHAR(34)&amp;SUBSTITUTE(Offerte!$C192,CHAR(34),"'")&amp;CHAR(34)&amp;", "&amp;CHAR(34)&amp;"enabled"&amp;CHAR(34)&amp;": "&amp;IF(IFERROR(Offerte!$D192*1,IFERROR(NUMBERVALUE(Offerte!$D192,".",","),IFERROR(NUMBERVALUE(Offerte!$D192,",","."),0)))=1,"true","false")&amp;", "&amp;CHAR(34)&amp;"technicalRaw"&amp;CHAR(34)&amp;": "&amp;SUBSTITUTE(TRIM(ROUND(IFERROR(Offerte!$E192*1,IFERROR(NUMBERVALUE(Offerte!$E192,".",","),IFERROR(NUMBERVALUE(Offerte!$E192,",","."),0))),4)&amp;""),",",".")&amp;", "&amp;CHAR(34)&amp;"discount"&amp;CHAR(34)&amp;": "&amp;SUBSTITUTE(TRIM(ROUND(IFERROR(Offerte!$F192*1,IFERROR(NUMBERVALUE(Offerte!$F192,".",","),IFERROR(NUMBERVALUE(Offerte!$F192,",","."),0))),4)&amp;""),",",".")&amp;CHAR(125)&amp;IF(COUNTA(Offerte!$A193:$A$200)&gt;0,",",""))</f>
        <v/>
      </c>
    </row>
    <row r="215">
      <c r="A215" s="38">
        <f>IF(Offerte!$A193="","","    "&amp;CHAR(123)&amp;CHAR(34)&amp;"bidderId"&amp;CHAR(34)&amp;": "&amp;CHAR(34)&amp;SUBSTITUTE(Offerte!$A193,CHAR(34),"'")&amp;CHAR(34)&amp;", "&amp;CHAR(34)&amp;"bidderName"&amp;CHAR(34)&amp;": "&amp;CHAR(34)&amp;SUBSTITUTE(Offerte!$B193,CHAR(34),"'")&amp;CHAR(34)&amp;", "&amp;CHAR(34)&amp;"lotId"&amp;CHAR(34)&amp;": "&amp;CHAR(34)&amp;SUBSTITUTE(Offerte!$C193,CHAR(34),"'")&amp;CHAR(34)&amp;", "&amp;CHAR(34)&amp;"enabled"&amp;CHAR(34)&amp;": "&amp;IF(IFERROR(Offerte!$D193*1,IFERROR(NUMBERVALUE(Offerte!$D193,".",","),IFERROR(NUMBERVALUE(Offerte!$D193,",","."),0)))=1,"true","false")&amp;", "&amp;CHAR(34)&amp;"technicalRaw"&amp;CHAR(34)&amp;": "&amp;SUBSTITUTE(TRIM(ROUND(IFERROR(Offerte!$E193*1,IFERROR(NUMBERVALUE(Offerte!$E193,".",","),IFERROR(NUMBERVALUE(Offerte!$E193,",","."),0))),4)&amp;""),",",".")&amp;", "&amp;CHAR(34)&amp;"discount"&amp;CHAR(34)&amp;": "&amp;SUBSTITUTE(TRIM(ROUND(IFERROR(Offerte!$F193*1,IFERROR(NUMBERVALUE(Offerte!$F193,".",","),IFERROR(NUMBERVALUE(Offerte!$F193,",","."),0))),4)&amp;""),",",".")&amp;CHAR(125)&amp;IF(COUNTA(Offerte!$A194:$A$200)&gt;0,",",""))</f>
        <v/>
      </c>
    </row>
    <row r="216">
      <c r="A216" s="38">
        <f>IF(Offerte!$A194="","","    "&amp;CHAR(123)&amp;CHAR(34)&amp;"bidderId"&amp;CHAR(34)&amp;": "&amp;CHAR(34)&amp;SUBSTITUTE(Offerte!$A194,CHAR(34),"'")&amp;CHAR(34)&amp;", "&amp;CHAR(34)&amp;"bidderName"&amp;CHAR(34)&amp;": "&amp;CHAR(34)&amp;SUBSTITUTE(Offerte!$B194,CHAR(34),"'")&amp;CHAR(34)&amp;", "&amp;CHAR(34)&amp;"lotId"&amp;CHAR(34)&amp;": "&amp;CHAR(34)&amp;SUBSTITUTE(Offerte!$C194,CHAR(34),"'")&amp;CHAR(34)&amp;", "&amp;CHAR(34)&amp;"enabled"&amp;CHAR(34)&amp;": "&amp;IF(IFERROR(Offerte!$D194*1,IFERROR(NUMBERVALUE(Offerte!$D194,".",","),IFERROR(NUMBERVALUE(Offerte!$D194,",","."),0)))=1,"true","false")&amp;", "&amp;CHAR(34)&amp;"technicalRaw"&amp;CHAR(34)&amp;": "&amp;SUBSTITUTE(TRIM(ROUND(IFERROR(Offerte!$E194*1,IFERROR(NUMBERVALUE(Offerte!$E194,".",","),IFERROR(NUMBERVALUE(Offerte!$E194,",","."),0))),4)&amp;""),",",".")&amp;", "&amp;CHAR(34)&amp;"discount"&amp;CHAR(34)&amp;": "&amp;SUBSTITUTE(TRIM(ROUND(IFERROR(Offerte!$F194*1,IFERROR(NUMBERVALUE(Offerte!$F194,".",","),IFERROR(NUMBERVALUE(Offerte!$F194,",","."),0))),4)&amp;""),",",".")&amp;CHAR(125)&amp;IF(COUNTA(Offerte!$A195:$A$200)&gt;0,",",""))</f>
        <v/>
      </c>
    </row>
    <row r="217">
      <c r="A217" s="38">
        <f>IF(Offerte!$A195="","","    "&amp;CHAR(123)&amp;CHAR(34)&amp;"bidderId"&amp;CHAR(34)&amp;": "&amp;CHAR(34)&amp;SUBSTITUTE(Offerte!$A195,CHAR(34),"'")&amp;CHAR(34)&amp;", "&amp;CHAR(34)&amp;"bidderName"&amp;CHAR(34)&amp;": "&amp;CHAR(34)&amp;SUBSTITUTE(Offerte!$B195,CHAR(34),"'")&amp;CHAR(34)&amp;", "&amp;CHAR(34)&amp;"lotId"&amp;CHAR(34)&amp;": "&amp;CHAR(34)&amp;SUBSTITUTE(Offerte!$C195,CHAR(34),"'")&amp;CHAR(34)&amp;", "&amp;CHAR(34)&amp;"enabled"&amp;CHAR(34)&amp;": "&amp;IF(IFERROR(Offerte!$D195*1,IFERROR(NUMBERVALUE(Offerte!$D195,".",","),IFERROR(NUMBERVALUE(Offerte!$D195,",","."),0)))=1,"true","false")&amp;", "&amp;CHAR(34)&amp;"technicalRaw"&amp;CHAR(34)&amp;": "&amp;SUBSTITUTE(TRIM(ROUND(IFERROR(Offerte!$E195*1,IFERROR(NUMBERVALUE(Offerte!$E195,".",","),IFERROR(NUMBERVALUE(Offerte!$E195,",","."),0))),4)&amp;""),",",".")&amp;", "&amp;CHAR(34)&amp;"discount"&amp;CHAR(34)&amp;": "&amp;SUBSTITUTE(TRIM(ROUND(IFERROR(Offerte!$F195*1,IFERROR(NUMBERVALUE(Offerte!$F195,".",","),IFERROR(NUMBERVALUE(Offerte!$F195,",","."),0))),4)&amp;""),",",".")&amp;CHAR(125)&amp;IF(COUNTA(Offerte!$A196:$A$200)&gt;0,",",""))</f>
        <v/>
      </c>
    </row>
    <row r="218">
      <c r="A218" s="38">
        <f>IF(Offerte!$A196="","","    "&amp;CHAR(123)&amp;CHAR(34)&amp;"bidderId"&amp;CHAR(34)&amp;": "&amp;CHAR(34)&amp;SUBSTITUTE(Offerte!$A196,CHAR(34),"'")&amp;CHAR(34)&amp;", "&amp;CHAR(34)&amp;"bidderName"&amp;CHAR(34)&amp;": "&amp;CHAR(34)&amp;SUBSTITUTE(Offerte!$B196,CHAR(34),"'")&amp;CHAR(34)&amp;", "&amp;CHAR(34)&amp;"lotId"&amp;CHAR(34)&amp;": "&amp;CHAR(34)&amp;SUBSTITUTE(Offerte!$C196,CHAR(34),"'")&amp;CHAR(34)&amp;", "&amp;CHAR(34)&amp;"enabled"&amp;CHAR(34)&amp;": "&amp;IF(IFERROR(Offerte!$D196*1,IFERROR(NUMBERVALUE(Offerte!$D196,".",","),IFERROR(NUMBERVALUE(Offerte!$D196,",","."),0)))=1,"true","false")&amp;", "&amp;CHAR(34)&amp;"technicalRaw"&amp;CHAR(34)&amp;": "&amp;SUBSTITUTE(TRIM(ROUND(IFERROR(Offerte!$E196*1,IFERROR(NUMBERVALUE(Offerte!$E196,".",","),IFERROR(NUMBERVALUE(Offerte!$E196,",","."),0))),4)&amp;""),",",".")&amp;", "&amp;CHAR(34)&amp;"discount"&amp;CHAR(34)&amp;": "&amp;SUBSTITUTE(TRIM(ROUND(IFERROR(Offerte!$F196*1,IFERROR(NUMBERVALUE(Offerte!$F196,".",","),IFERROR(NUMBERVALUE(Offerte!$F196,",","."),0))),4)&amp;""),",",".")&amp;CHAR(125)&amp;IF(COUNTA(Offerte!$A197:$A$200)&gt;0,",",""))</f>
        <v/>
      </c>
    </row>
    <row r="219">
      <c r="A219" s="38">
        <f>IF(Offerte!$A197="","","    "&amp;CHAR(123)&amp;CHAR(34)&amp;"bidderId"&amp;CHAR(34)&amp;": "&amp;CHAR(34)&amp;SUBSTITUTE(Offerte!$A197,CHAR(34),"'")&amp;CHAR(34)&amp;", "&amp;CHAR(34)&amp;"bidderName"&amp;CHAR(34)&amp;": "&amp;CHAR(34)&amp;SUBSTITUTE(Offerte!$B197,CHAR(34),"'")&amp;CHAR(34)&amp;", "&amp;CHAR(34)&amp;"lotId"&amp;CHAR(34)&amp;": "&amp;CHAR(34)&amp;SUBSTITUTE(Offerte!$C197,CHAR(34),"'")&amp;CHAR(34)&amp;", "&amp;CHAR(34)&amp;"enabled"&amp;CHAR(34)&amp;": "&amp;IF(IFERROR(Offerte!$D197*1,IFERROR(NUMBERVALUE(Offerte!$D197,".",","),IFERROR(NUMBERVALUE(Offerte!$D197,",","."),0)))=1,"true","false")&amp;", "&amp;CHAR(34)&amp;"technicalRaw"&amp;CHAR(34)&amp;": "&amp;SUBSTITUTE(TRIM(ROUND(IFERROR(Offerte!$E197*1,IFERROR(NUMBERVALUE(Offerte!$E197,".",","),IFERROR(NUMBERVALUE(Offerte!$E197,",","."),0))),4)&amp;""),",",".")&amp;", "&amp;CHAR(34)&amp;"discount"&amp;CHAR(34)&amp;": "&amp;SUBSTITUTE(TRIM(ROUND(IFERROR(Offerte!$F197*1,IFERROR(NUMBERVALUE(Offerte!$F197,".",","),IFERROR(NUMBERVALUE(Offerte!$F197,",","."),0))),4)&amp;""),",",".")&amp;CHAR(125)&amp;IF(COUNTA(Offerte!$A198:$A$200)&gt;0,",",""))</f>
        <v/>
      </c>
    </row>
    <row r="220">
      <c r="A220" s="38">
        <f>IF(Offerte!$A198="","","    "&amp;CHAR(123)&amp;CHAR(34)&amp;"bidderId"&amp;CHAR(34)&amp;": "&amp;CHAR(34)&amp;SUBSTITUTE(Offerte!$A198,CHAR(34),"'")&amp;CHAR(34)&amp;", "&amp;CHAR(34)&amp;"bidderName"&amp;CHAR(34)&amp;": "&amp;CHAR(34)&amp;SUBSTITUTE(Offerte!$B198,CHAR(34),"'")&amp;CHAR(34)&amp;", "&amp;CHAR(34)&amp;"lotId"&amp;CHAR(34)&amp;": "&amp;CHAR(34)&amp;SUBSTITUTE(Offerte!$C198,CHAR(34),"'")&amp;CHAR(34)&amp;", "&amp;CHAR(34)&amp;"enabled"&amp;CHAR(34)&amp;": "&amp;IF(IFERROR(Offerte!$D198*1,IFERROR(NUMBERVALUE(Offerte!$D198,".",","),IFERROR(NUMBERVALUE(Offerte!$D198,",","."),0)))=1,"true","false")&amp;", "&amp;CHAR(34)&amp;"technicalRaw"&amp;CHAR(34)&amp;": "&amp;SUBSTITUTE(TRIM(ROUND(IFERROR(Offerte!$E198*1,IFERROR(NUMBERVALUE(Offerte!$E198,".",","),IFERROR(NUMBERVALUE(Offerte!$E198,",","."),0))),4)&amp;""),",",".")&amp;", "&amp;CHAR(34)&amp;"discount"&amp;CHAR(34)&amp;": "&amp;SUBSTITUTE(TRIM(ROUND(IFERROR(Offerte!$F198*1,IFERROR(NUMBERVALUE(Offerte!$F198,".",","),IFERROR(NUMBERVALUE(Offerte!$F198,",","."),0))),4)&amp;""),",",".")&amp;CHAR(125)&amp;IF(COUNTA(Offerte!$A199:$A$200)&gt;0,",",""))</f>
        <v/>
      </c>
    </row>
    <row r="221">
      <c r="A221" s="38">
        <f>IF(Offerte!$A199="","","    "&amp;CHAR(123)&amp;CHAR(34)&amp;"bidderId"&amp;CHAR(34)&amp;": "&amp;CHAR(34)&amp;SUBSTITUTE(Offerte!$A199,CHAR(34),"'")&amp;CHAR(34)&amp;", "&amp;CHAR(34)&amp;"bidderName"&amp;CHAR(34)&amp;": "&amp;CHAR(34)&amp;SUBSTITUTE(Offerte!$B199,CHAR(34),"'")&amp;CHAR(34)&amp;", "&amp;CHAR(34)&amp;"lotId"&amp;CHAR(34)&amp;": "&amp;CHAR(34)&amp;SUBSTITUTE(Offerte!$C199,CHAR(34),"'")&amp;CHAR(34)&amp;", "&amp;CHAR(34)&amp;"enabled"&amp;CHAR(34)&amp;": "&amp;IF(IFERROR(Offerte!$D199*1,IFERROR(NUMBERVALUE(Offerte!$D199,".",","),IFERROR(NUMBERVALUE(Offerte!$D199,",","."),0)))=1,"true","false")&amp;", "&amp;CHAR(34)&amp;"technicalRaw"&amp;CHAR(34)&amp;": "&amp;SUBSTITUTE(TRIM(ROUND(IFERROR(Offerte!$E199*1,IFERROR(NUMBERVALUE(Offerte!$E199,".",","),IFERROR(NUMBERVALUE(Offerte!$E199,",","."),0))),4)&amp;""),",",".")&amp;", "&amp;CHAR(34)&amp;"discount"&amp;CHAR(34)&amp;": "&amp;SUBSTITUTE(TRIM(ROUND(IFERROR(Offerte!$F199*1,IFERROR(NUMBERVALUE(Offerte!$F199,".",","),IFERROR(NUMBERVALUE(Offerte!$F199,",","."),0))),4)&amp;""),",",".")&amp;CHAR(125)&amp;IF(COUNTA(Offerte!$A200:$A$200)&gt;0,",",""))</f>
        <v/>
      </c>
    </row>
    <row r="222">
      <c r="A222" s="38">
        <f>IF(Offerte!$A200="","","    "&amp;CHAR(123)&amp;CHAR(34)&amp;"bidderId"&amp;CHAR(34)&amp;": "&amp;CHAR(34)&amp;SUBSTITUTE(Offerte!$A200,CHAR(34),"'")&amp;CHAR(34)&amp;", "&amp;CHAR(34)&amp;"bidderName"&amp;CHAR(34)&amp;": "&amp;CHAR(34)&amp;SUBSTITUTE(Offerte!$B200,CHAR(34),"'")&amp;CHAR(34)&amp;", "&amp;CHAR(34)&amp;"lotId"&amp;CHAR(34)&amp;": "&amp;CHAR(34)&amp;SUBSTITUTE(Offerte!$C200,CHAR(34),"'")&amp;CHAR(34)&amp;", "&amp;CHAR(34)&amp;"enabled"&amp;CHAR(34)&amp;": "&amp;IF(IFERROR(Offerte!$D200*1,IFERROR(NUMBERVALUE(Offerte!$D200,".",","),IFERROR(NUMBERVALUE(Offerte!$D200,",","."),0)))=1,"true","false")&amp;", "&amp;CHAR(34)&amp;"technicalRaw"&amp;CHAR(34)&amp;": "&amp;SUBSTITUTE(TRIM(ROUND(IFERROR(Offerte!$E200*1,IFERROR(NUMBERVALUE(Offerte!$E200,".",","),IFERROR(NUMBERVALUE(Offerte!$E200,",","."),0))),4)&amp;""),",",".")&amp;", "&amp;CHAR(34)&amp;"discount"&amp;CHAR(34)&amp;": "&amp;SUBSTITUTE(TRIM(ROUND(IFERROR(Offerte!$F200*1,IFERROR(NUMBERVALUE(Offerte!$F200,".",","),IFERROR(NUMBERVALUE(Offerte!$F200,",","."),0))),4)&amp;""),",",".")&amp;CHAR(125)&amp;IF(FALSE,",",""))</f>
        <v/>
      </c>
    </row>
    <row r="223">
      <c r="A223" s="38" t="inlineStr">
        <is>
          <t xml:space="preserve">  ],</t>
        </is>
      </c>
    </row>
    <row r="224">
      <c r="A224" s="38" t="inlineStr">
        <is>
          <t xml:space="preserve">  "criteria": [</t>
        </is>
      </c>
    </row>
    <row r="225">
      <c r="A225" s="38">
        <f>IF(CriteriTecnici!$A5="","","    "&amp;CHAR(123)&amp;CHAR(34)&amp;"bidderId"&amp;CHAR(34)&amp;": "&amp;CHAR(34)&amp;SUBSTITUTE(CriteriTecnici!$A5,CHAR(34),"'")&amp;CHAR(34)&amp;", "&amp;CHAR(34)&amp;"lotId"&amp;CHAR(34)&amp;": "&amp;CHAR(34)&amp;SUBSTITUTE(CriteriTecnici!$C5,CHAR(34),"'")&amp;CHAR(34)&amp;", "&amp;CHAR(34)&amp;"criterionId"&amp;CHAR(34)&amp;": "&amp;CHAR(34)&amp;SUBSTITUTE(CriteriTecnici!$D5,CHAR(34),"'")&amp;CHAR(34)&amp;", "&amp;CHAR(34)&amp;"kind"&amp;CHAR(34)&amp;": "&amp;CHAR(34)&amp;SUBSTITUTE(CriteriTecnici!$F5,CHAR(34),"'")&amp;CHAR(34)&amp;", "&amp;CHAR(34)&amp;"value"&amp;CHAR(34)&amp;": "&amp;SUBSTITUTE(TRIM(ROUND(IFERROR(CriteriTecnici!$N5*1,IFERROR(NUMBERVALUE(CriteriTecnici!$N5,".",","),IFERROR(NUMBERVALUE(CriteriTecnici!$N5,",","."),0))),4)&amp;""),",",".")&amp;", "&amp;CHAR(34)&amp;"numerator"&amp;CHAR(34)&amp;": "&amp;SUBSTITUTE(TRIM(ROUND(IFERROR(CriteriTecnici!$K5*1,IFERROR(NUMBERVALUE(CriteriTecnici!$K5,".",","),IFERROR(NUMBERVALUE(CriteriTecnici!$K5,",","."),0))),4)&amp;""),",",".")&amp;", "&amp;CHAR(34)&amp;"denominator"&amp;CHAR(34)&amp;": "&amp;SUBSTITUTE(TRIM(ROUND(IFERROR(CriteriTecnici!$L5*1,IFERROR(NUMBERVALUE(CriteriTecnici!$L5,".",","),IFERROR(NUMBERVALUE(CriteriTecnici!$L5,",","."),0))),4)&amp;""),",",".")&amp;", "&amp;CHAR(34)&amp;"flag"&amp;CHAR(34)&amp;": "&amp;SUBSTITUTE(TRIM(ROUND(IFERROR(CriteriTecnici!$M5*1,IFERROR(NUMBERVALUE(CriteriTecnici!$M5,".",","),IFERROR(NUMBERVALUE(CriteriTecnici!$M5,",","."),0))),4)&amp;""),",",".")&amp;", "&amp;CHAR(34)&amp;"rawScore"&amp;CHAR(34)&amp;": "&amp;SUBSTITUTE(TRIM(ROUND(IFERROR(CriteriTecnici!$O5*1,IFERROR(NUMBERVALUE(CriteriTecnici!$O5,".",","),IFERROR(NUMBERVALUE(CriteriTecnici!$O5,",","."),0))),4)&amp;""),",",".")&amp;CHAR(125)&amp;IF(TRUE,",",""))</f>
        <v/>
      </c>
    </row>
    <row r="226">
      <c r="A226" s="38">
        <f>IF(CriteriTecnici!$A6="","","    "&amp;CHAR(123)&amp;CHAR(34)&amp;"bidderId"&amp;CHAR(34)&amp;": "&amp;CHAR(34)&amp;SUBSTITUTE(CriteriTecnici!$A6,CHAR(34),"'")&amp;CHAR(34)&amp;", "&amp;CHAR(34)&amp;"lotId"&amp;CHAR(34)&amp;": "&amp;CHAR(34)&amp;SUBSTITUTE(CriteriTecnici!$C6,CHAR(34),"'")&amp;CHAR(34)&amp;", "&amp;CHAR(34)&amp;"criterionId"&amp;CHAR(34)&amp;": "&amp;CHAR(34)&amp;SUBSTITUTE(CriteriTecnici!$D6,CHAR(34),"'")&amp;CHAR(34)&amp;", "&amp;CHAR(34)&amp;"kind"&amp;CHAR(34)&amp;": "&amp;CHAR(34)&amp;SUBSTITUTE(CriteriTecnici!$F6,CHAR(34),"'")&amp;CHAR(34)&amp;", "&amp;CHAR(34)&amp;"value"&amp;CHAR(34)&amp;": "&amp;SUBSTITUTE(TRIM(ROUND(IFERROR(CriteriTecnici!$N6*1,IFERROR(NUMBERVALUE(CriteriTecnici!$N6,".",","),IFERROR(NUMBERVALUE(CriteriTecnici!$N6,",","."),0))),4)&amp;""),",",".")&amp;", "&amp;CHAR(34)&amp;"numerator"&amp;CHAR(34)&amp;": "&amp;SUBSTITUTE(TRIM(ROUND(IFERROR(CriteriTecnici!$K6*1,IFERROR(NUMBERVALUE(CriteriTecnici!$K6,".",","),IFERROR(NUMBERVALUE(CriteriTecnici!$K6,",","."),0))),4)&amp;""),",",".")&amp;", "&amp;CHAR(34)&amp;"denominator"&amp;CHAR(34)&amp;": "&amp;SUBSTITUTE(TRIM(ROUND(IFERROR(CriteriTecnici!$L6*1,IFERROR(NUMBERVALUE(CriteriTecnici!$L6,".",","),IFERROR(NUMBERVALUE(CriteriTecnici!$L6,",","."),0))),4)&amp;""),",",".")&amp;", "&amp;CHAR(34)&amp;"flag"&amp;CHAR(34)&amp;": "&amp;SUBSTITUTE(TRIM(ROUND(IFERROR(CriteriTecnici!$M6*1,IFERROR(NUMBERVALUE(CriteriTecnici!$M6,".",","),IFERROR(NUMBERVALUE(CriteriTecnici!$M6,",","."),0))),4)&amp;""),",",".")&amp;", "&amp;CHAR(34)&amp;"rawScore"&amp;CHAR(34)&amp;": "&amp;SUBSTITUTE(TRIM(ROUND(IFERROR(CriteriTecnici!$O6*1,IFERROR(NUMBERVALUE(CriteriTecnici!$O6,".",","),IFERROR(NUMBERVALUE(CriteriTecnici!$O6,",","."),0))),4)&amp;""),",",".")&amp;CHAR(125)&amp;IF(TRUE,",",""))</f>
        <v/>
      </c>
    </row>
    <row r="227">
      <c r="A227" s="38">
        <f>IF(CriteriTecnici!$A7="","","    "&amp;CHAR(123)&amp;CHAR(34)&amp;"bidderId"&amp;CHAR(34)&amp;": "&amp;CHAR(34)&amp;SUBSTITUTE(CriteriTecnici!$A7,CHAR(34),"'")&amp;CHAR(34)&amp;", "&amp;CHAR(34)&amp;"lotId"&amp;CHAR(34)&amp;": "&amp;CHAR(34)&amp;SUBSTITUTE(CriteriTecnici!$C7,CHAR(34),"'")&amp;CHAR(34)&amp;", "&amp;CHAR(34)&amp;"criterionId"&amp;CHAR(34)&amp;": "&amp;CHAR(34)&amp;SUBSTITUTE(CriteriTecnici!$D7,CHAR(34),"'")&amp;CHAR(34)&amp;", "&amp;CHAR(34)&amp;"kind"&amp;CHAR(34)&amp;": "&amp;CHAR(34)&amp;SUBSTITUTE(CriteriTecnici!$F7,CHAR(34),"'")&amp;CHAR(34)&amp;", "&amp;CHAR(34)&amp;"value"&amp;CHAR(34)&amp;": "&amp;SUBSTITUTE(TRIM(ROUND(IFERROR(CriteriTecnici!$N7*1,IFERROR(NUMBERVALUE(CriteriTecnici!$N7,".",","),IFERROR(NUMBERVALUE(CriteriTecnici!$N7,",","."),0))),4)&amp;""),",",".")&amp;", "&amp;CHAR(34)&amp;"numerator"&amp;CHAR(34)&amp;": "&amp;SUBSTITUTE(TRIM(ROUND(IFERROR(CriteriTecnici!$K7*1,IFERROR(NUMBERVALUE(CriteriTecnici!$K7,".",","),IFERROR(NUMBERVALUE(CriteriTecnici!$K7,",","."),0))),4)&amp;""),",",".")&amp;", "&amp;CHAR(34)&amp;"denominator"&amp;CHAR(34)&amp;": "&amp;SUBSTITUTE(TRIM(ROUND(IFERROR(CriteriTecnici!$L7*1,IFERROR(NUMBERVALUE(CriteriTecnici!$L7,".",","),IFERROR(NUMBERVALUE(CriteriTecnici!$L7,",","."),0))),4)&amp;""),",",".")&amp;", "&amp;CHAR(34)&amp;"flag"&amp;CHAR(34)&amp;": "&amp;SUBSTITUTE(TRIM(ROUND(IFERROR(CriteriTecnici!$M7*1,IFERROR(NUMBERVALUE(CriteriTecnici!$M7,".",","),IFERROR(NUMBERVALUE(CriteriTecnici!$M7,",","."),0))),4)&amp;""),",",".")&amp;", "&amp;CHAR(34)&amp;"rawScore"&amp;CHAR(34)&amp;": "&amp;SUBSTITUTE(TRIM(ROUND(IFERROR(CriteriTecnici!$O7*1,IFERROR(NUMBERVALUE(CriteriTecnici!$O7,".",","),IFERROR(NUMBERVALUE(CriteriTecnici!$O7,",","."),0))),4)&amp;""),",",".")&amp;CHAR(125)&amp;IF(TRUE,",",""))</f>
        <v/>
      </c>
    </row>
    <row r="228">
      <c r="A228" s="38">
        <f>IF(CriteriTecnici!$A8="","","    "&amp;CHAR(123)&amp;CHAR(34)&amp;"bidderId"&amp;CHAR(34)&amp;": "&amp;CHAR(34)&amp;SUBSTITUTE(CriteriTecnici!$A8,CHAR(34),"'")&amp;CHAR(34)&amp;", "&amp;CHAR(34)&amp;"lotId"&amp;CHAR(34)&amp;": "&amp;CHAR(34)&amp;SUBSTITUTE(CriteriTecnici!$C8,CHAR(34),"'")&amp;CHAR(34)&amp;", "&amp;CHAR(34)&amp;"criterionId"&amp;CHAR(34)&amp;": "&amp;CHAR(34)&amp;SUBSTITUTE(CriteriTecnici!$D8,CHAR(34),"'")&amp;CHAR(34)&amp;", "&amp;CHAR(34)&amp;"kind"&amp;CHAR(34)&amp;": "&amp;CHAR(34)&amp;SUBSTITUTE(CriteriTecnici!$F8,CHAR(34),"'")&amp;CHAR(34)&amp;", "&amp;CHAR(34)&amp;"value"&amp;CHAR(34)&amp;": "&amp;SUBSTITUTE(TRIM(ROUND(IFERROR(CriteriTecnici!$N8*1,IFERROR(NUMBERVALUE(CriteriTecnici!$N8,".",","),IFERROR(NUMBERVALUE(CriteriTecnici!$N8,",","."),0))),4)&amp;""),",",".")&amp;", "&amp;CHAR(34)&amp;"numerator"&amp;CHAR(34)&amp;": "&amp;SUBSTITUTE(TRIM(ROUND(IFERROR(CriteriTecnici!$K8*1,IFERROR(NUMBERVALUE(CriteriTecnici!$K8,".",","),IFERROR(NUMBERVALUE(CriteriTecnici!$K8,",","."),0))),4)&amp;""),",",".")&amp;", "&amp;CHAR(34)&amp;"denominator"&amp;CHAR(34)&amp;": "&amp;SUBSTITUTE(TRIM(ROUND(IFERROR(CriteriTecnici!$L8*1,IFERROR(NUMBERVALUE(CriteriTecnici!$L8,".",","),IFERROR(NUMBERVALUE(CriteriTecnici!$L8,",","."),0))),4)&amp;""),",",".")&amp;", "&amp;CHAR(34)&amp;"flag"&amp;CHAR(34)&amp;": "&amp;SUBSTITUTE(TRIM(ROUND(IFERROR(CriteriTecnici!$M8*1,IFERROR(NUMBERVALUE(CriteriTecnici!$M8,".",","),IFERROR(NUMBERVALUE(CriteriTecnici!$M8,",","."),0))),4)&amp;""),",",".")&amp;", "&amp;CHAR(34)&amp;"rawScore"&amp;CHAR(34)&amp;": "&amp;SUBSTITUTE(TRIM(ROUND(IFERROR(CriteriTecnici!$O8*1,IFERROR(NUMBERVALUE(CriteriTecnici!$O8,".",","),IFERROR(NUMBERVALUE(CriteriTecnici!$O8,",","."),0))),4)&amp;""),",",".")&amp;CHAR(125)&amp;IF(TRUE,",",""))</f>
        <v/>
      </c>
    </row>
    <row r="229">
      <c r="A229" s="38">
        <f>IF(CriteriTecnici!$A9="","","    "&amp;CHAR(123)&amp;CHAR(34)&amp;"bidderId"&amp;CHAR(34)&amp;": "&amp;CHAR(34)&amp;SUBSTITUTE(CriteriTecnici!$A9,CHAR(34),"'")&amp;CHAR(34)&amp;", "&amp;CHAR(34)&amp;"lotId"&amp;CHAR(34)&amp;": "&amp;CHAR(34)&amp;SUBSTITUTE(CriteriTecnici!$C9,CHAR(34),"'")&amp;CHAR(34)&amp;", "&amp;CHAR(34)&amp;"criterionId"&amp;CHAR(34)&amp;": "&amp;CHAR(34)&amp;SUBSTITUTE(CriteriTecnici!$D9,CHAR(34),"'")&amp;CHAR(34)&amp;", "&amp;CHAR(34)&amp;"kind"&amp;CHAR(34)&amp;": "&amp;CHAR(34)&amp;SUBSTITUTE(CriteriTecnici!$F9,CHAR(34),"'")&amp;CHAR(34)&amp;", "&amp;CHAR(34)&amp;"value"&amp;CHAR(34)&amp;": "&amp;SUBSTITUTE(TRIM(ROUND(IFERROR(CriteriTecnici!$N9*1,IFERROR(NUMBERVALUE(CriteriTecnici!$N9,".",","),IFERROR(NUMBERVALUE(CriteriTecnici!$N9,",","."),0))),4)&amp;""),",",".")&amp;", "&amp;CHAR(34)&amp;"numerator"&amp;CHAR(34)&amp;": "&amp;SUBSTITUTE(TRIM(ROUND(IFERROR(CriteriTecnici!$K9*1,IFERROR(NUMBERVALUE(CriteriTecnici!$K9,".",","),IFERROR(NUMBERVALUE(CriteriTecnici!$K9,",","."),0))),4)&amp;""),",",".")&amp;", "&amp;CHAR(34)&amp;"denominator"&amp;CHAR(34)&amp;": "&amp;SUBSTITUTE(TRIM(ROUND(IFERROR(CriteriTecnici!$L9*1,IFERROR(NUMBERVALUE(CriteriTecnici!$L9,".",","),IFERROR(NUMBERVALUE(CriteriTecnici!$L9,",","."),0))),4)&amp;""),",",".")&amp;", "&amp;CHAR(34)&amp;"flag"&amp;CHAR(34)&amp;": "&amp;SUBSTITUTE(TRIM(ROUND(IFERROR(CriteriTecnici!$M9*1,IFERROR(NUMBERVALUE(CriteriTecnici!$M9,".",","),IFERROR(NUMBERVALUE(CriteriTecnici!$M9,",","."),0))),4)&amp;""),",",".")&amp;", "&amp;CHAR(34)&amp;"rawScore"&amp;CHAR(34)&amp;": "&amp;SUBSTITUTE(TRIM(ROUND(IFERROR(CriteriTecnici!$O9*1,IFERROR(NUMBERVALUE(CriteriTecnici!$O9,".",","),IFERROR(NUMBERVALUE(CriteriTecnici!$O9,",","."),0))),4)&amp;""),",",".")&amp;CHAR(125)&amp;IF(TRUE,",",""))</f>
        <v/>
      </c>
    </row>
    <row r="230">
      <c r="A230" s="38">
        <f>IF(CriteriTecnici!$A10="","","    "&amp;CHAR(123)&amp;CHAR(34)&amp;"bidderId"&amp;CHAR(34)&amp;": "&amp;CHAR(34)&amp;SUBSTITUTE(CriteriTecnici!$A10,CHAR(34),"'")&amp;CHAR(34)&amp;", "&amp;CHAR(34)&amp;"lotId"&amp;CHAR(34)&amp;": "&amp;CHAR(34)&amp;SUBSTITUTE(CriteriTecnici!$C10,CHAR(34),"'")&amp;CHAR(34)&amp;", "&amp;CHAR(34)&amp;"criterionId"&amp;CHAR(34)&amp;": "&amp;CHAR(34)&amp;SUBSTITUTE(CriteriTecnici!$D10,CHAR(34),"'")&amp;CHAR(34)&amp;", "&amp;CHAR(34)&amp;"kind"&amp;CHAR(34)&amp;": "&amp;CHAR(34)&amp;SUBSTITUTE(CriteriTecnici!$F10,CHAR(34),"'")&amp;CHAR(34)&amp;", "&amp;CHAR(34)&amp;"value"&amp;CHAR(34)&amp;": "&amp;SUBSTITUTE(TRIM(ROUND(IFERROR(CriteriTecnici!$N10*1,IFERROR(NUMBERVALUE(CriteriTecnici!$N10,".",","),IFERROR(NUMBERVALUE(CriteriTecnici!$N10,",","."),0))),4)&amp;""),",",".")&amp;", "&amp;CHAR(34)&amp;"numerator"&amp;CHAR(34)&amp;": "&amp;SUBSTITUTE(TRIM(ROUND(IFERROR(CriteriTecnici!$K10*1,IFERROR(NUMBERVALUE(CriteriTecnici!$K10,".",","),IFERROR(NUMBERVALUE(CriteriTecnici!$K10,",","."),0))),4)&amp;""),",",".")&amp;", "&amp;CHAR(34)&amp;"denominator"&amp;CHAR(34)&amp;": "&amp;SUBSTITUTE(TRIM(ROUND(IFERROR(CriteriTecnici!$L10*1,IFERROR(NUMBERVALUE(CriteriTecnici!$L10,".",","),IFERROR(NUMBERVALUE(CriteriTecnici!$L10,",","."),0))),4)&amp;""),",",".")&amp;", "&amp;CHAR(34)&amp;"flag"&amp;CHAR(34)&amp;": "&amp;SUBSTITUTE(TRIM(ROUND(IFERROR(CriteriTecnici!$M10*1,IFERROR(NUMBERVALUE(CriteriTecnici!$M10,".",","),IFERROR(NUMBERVALUE(CriteriTecnici!$M10,",","."),0))),4)&amp;""),",",".")&amp;", "&amp;CHAR(34)&amp;"rawScore"&amp;CHAR(34)&amp;": "&amp;SUBSTITUTE(TRIM(ROUND(IFERROR(CriteriTecnici!$O10*1,IFERROR(NUMBERVALUE(CriteriTecnici!$O10,".",","),IFERROR(NUMBERVALUE(CriteriTecnici!$O10,",","."),0))),4)&amp;""),",",".")&amp;CHAR(125)&amp;IF(TRUE,",",""))</f>
        <v/>
      </c>
    </row>
    <row r="231">
      <c r="A231" s="38">
        <f>IF(CriteriTecnici!$A11="","","    "&amp;CHAR(123)&amp;CHAR(34)&amp;"bidderId"&amp;CHAR(34)&amp;": "&amp;CHAR(34)&amp;SUBSTITUTE(CriteriTecnici!$A11,CHAR(34),"'")&amp;CHAR(34)&amp;", "&amp;CHAR(34)&amp;"lotId"&amp;CHAR(34)&amp;": "&amp;CHAR(34)&amp;SUBSTITUTE(CriteriTecnici!$C11,CHAR(34),"'")&amp;CHAR(34)&amp;", "&amp;CHAR(34)&amp;"criterionId"&amp;CHAR(34)&amp;": "&amp;CHAR(34)&amp;SUBSTITUTE(CriteriTecnici!$D11,CHAR(34),"'")&amp;CHAR(34)&amp;", "&amp;CHAR(34)&amp;"kind"&amp;CHAR(34)&amp;": "&amp;CHAR(34)&amp;SUBSTITUTE(CriteriTecnici!$F11,CHAR(34),"'")&amp;CHAR(34)&amp;", "&amp;CHAR(34)&amp;"value"&amp;CHAR(34)&amp;": "&amp;SUBSTITUTE(TRIM(ROUND(IFERROR(CriteriTecnici!$N11*1,IFERROR(NUMBERVALUE(CriteriTecnici!$N11,".",","),IFERROR(NUMBERVALUE(CriteriTecnici!$N11,",","."),0))),4)&amp;""),",",".")&amp;", "&amp;CHAR(34)&amp;"numerator"&amp;CHAR(34)&amp;": "&amp;SUBSTITUTE(TRIM(ROUND(IFERROR(CriteriTecnici!$K11*1,IFERROR(NUMBERVALUE(CriteriTecnici!$K11,".",","),IFERROR(NUMBERVALUE(CriteriTecnici!$K11,",","."),0))),4)&amp;""),",",".")&amp;", "&amp;CHAR(34)&amp;"denominator"&amp;CHAR(34)&amp;": "&amp;SUBSTITUTE(TRIM(ROUND(IFERROR(CriteriTecnici!$L11*1,IFERROR(NUMBERVALUE(CriteriTecnici!$L11,".",","),IFERROR(NUMBERVALUE(CriteriTecnici!$L11,",","."),0))),4)&amp;""),",",".")&amp;", "&amp;CHAR(34)&amp;"flag"&amp;CHAR(34)&amp;": "&amp;SUBSTITUTE(TRIM(ROUND(IFERROR(CriteriTecnici!$M11*1,IFERROR(NUMBERVALUE(CriteriTecnici!$M11,".",","),IFERROR(NUMBERVALUE(CriteriTecnici!$M11,",","."),0))),4)&amp;""),",",".")&amp;", "&amp;CHAR(34)&amp;"rawScore"&amp;CHAR(34)&amp;": "&amp;SUBSTITUTE(TRIM(ROUND(IFERROR(CriteriTecnici!$O11*1,IFERROR(NUMBERVALUE(CriteriTecnici!$O11,".",","),IFERROR(NUMBERVALUE(CriteriTecnici!$O11,",","."),0))),4)&amp;""),",",".")&amp;CHAR(125)&amp;IF(TRUE,",",""))</f>
        <v/>
      </c>
    </row>
    <row r="232">
      <c r="A232" s="38">
        <f>IF(CriteriTecnici!$A12="","","    "&amp;CHAR(123)&amp;CHAR(34)&amp;"bidderId"&amp;CHAR(34)&amp;": "&amp;CHAR(34)&amp;SUBSTITUTE(CriteriTecnici!$A12,CHAR(34),"'")&amp;CHAR(34)&amp;", "&amp;CHAR(34)&amp;"lotId"&amp;CHAR(34)&amp;": "&amp;CHAR(34)&amp;SUBSTITUTE(CriteriTecnici!$C12,CHAR(34),"'")&amp;CHAR(34)&amp;", "&amp;CHAR(34)&amp;"criterionId"&amp;CHAR(34)&amp;": "&amp;CHAR(34)&amp;SUBSTITUTE(CriteriTecnici!$D12,CHAR(34),"'")&amp;CHAR(34)&amp;", "&amp;CHAR(34)&amp;"kind"&amp;CHAR(34)&amp;": "&amp;CHAR(34)&amp;SUBSTITUTE(CriteriTecnici!$F12,CHAR(34),"'")&amp;CHAR(34)&amp;", "&amp;CHAR(34)&amp;"value"&amp;CHAR(34)&amp;": "&amp;SUBSTITUTE(TRIM(ROUND(IFERROR(CriteriTecnici!$N12*1,IFERROR(NUMBERVALUE(CriteriTecnici!$N12,".",","),IFERROR(NUMBERVALUE(CriteriTecnici!$N12,",","."),0))),4)&amp;""),",",".")&amp;", "&amp;CHAR(34)&amp;"numerator"&amp;CHAR(34)&amp;": "&amp;SUBSTITUTE(TRIM(ROUND(IFERROR(CriteriTecnici!$K12*1,IFERROR(NUMBERVALUE(CriteriTecnici!$K12,".",","),IFERROR(NUMBERVALUE(CriteriTecnici!$K12,",","."),0))),4)&amp;""),",",".")&amp;", "&amp;CHAR(34)&amp;"denominator"&amp;CHAR(34)&amp;": "&amp;SUBSTITUTE(TRIM(ROUND(IFERROR(CriteriTecnici!$L12*1,IFERROR(NUMBERVALUE(CriteriTecnici!$L12,".",","),IFERROR(NUMBERVALUE(CriteriTecnici!$L12,",","."),0))),4)&amp;""),",",".")&amp;", "&amp;CHAR(34)&amp;"flag"&amp;CHAR(34)&amp;": "&amp;SUBSTITUTE(TRIM(ROUND(IFERROR(CriteriTecnici!$M12*1,IFERROR(NUMBERVALUE(CriteriTecnici!$M12,".",","),IFERROR(NUMBERVALUE(CriteriTecnici!$M12,",","."),0))),4)&amp;""),",",".")&amp;", "&amp;CHAR(34)&amp;"rawScore"&amp;CHAR(34)&amp;": "&amp;SUBSTITUTE(TRIM(ROUND(IFERROR(CriteriTecnici!$O12*1,IFERROR(NUMBERVALUE(CriteriTecnici!$O12,".",","),IFERROR(NUMBERVALUE(CriteriTecnici!$O12,",","."),0))),4)&amp;""),",",".")&amp;CHAR(125)&amp;IF(TRUE,",",""))</f>
        <v/>
      </c>
    </row>
    <row r="233">
      <c r="A233" s="38">
        <f>IF(CriteriTecnici!$A13="","","    "&amp;CHAR(123)&amp;CHAR(34)&amp;"bidderId"&amp;CHAR(34)&amp;": "&amp;CHAR(34)&amp;SUBSTITUTE(CriteriTecnici!$A13,CHAR(34),"'")&amp;CHAR(34)&amp;", "&amp;CHAR(34)&amp;"lotId"&amp;CHAR(34)&amp;": "&amp;CHAR(34)&amp;SUBSTITUTE(CriteriTecnici!$C13,CHAR(34),"'")&amp;CHAR(34)&amp;", "&amp;CHAR(34)&amp;"criterionId"&amp;CHAR(34)&amp;": "&amp;CHAR(34)&amp;SUBSTITUTE(CriteriTecnici!$D13,CHAR(34),"'")&amp;CHAR(34)&amp;", "&amp;CHAR(34)&amp;"kind"&amp;CHAR(34)&amp;": "&amp;CHAR(34)&amp;SUBSTITUTE(CriteriTecnici!$F13,CHAR(34),"'")&amp;CHAR(34)&amp;", "&amp;CHAR(34)&amp;"value"&amp;CHAR(34)&amp;": "&amp;SUBSTITUTE(TRIM(ROUND(IFERROR(CriteriTecnici!$N13*1,IFERROR(NUMBERVALUE(CriteriTecnici!$N13,".",","),IFERROR(NUMBERVALUE(CriteriTecnici!$N13,",","."),0))),4)&amp;""),",",".")&amp;", "&amp;CHAR(34)&amp;"numerator"&amp;CHAR(34)&amp;": "&amp;SUBSTITUTE(TRIM(ROUND(IFERROR(CriteriTecnici!$K13*1,IFERROR(NUMBERVALUE(CriteriTecnici!$K13,".",","),IFERROR(NUMBERVALUE(CriteriTecnici!$K13,",","."),0))),4)&amp;""),",",".")&amp;", "&amp;CHAR(34)&amp;"denominator"&amp;CHAR(34)&amp;": "&amp;SUBSTITUTE(TRIM(ROUND(IFERROR(CriteriTecnici!$L13*1,IFERROR(NUMBERVALUE(CriteriTecnici!$L13,".",","),IFERROR(NUMBERVALUE(CriteriTecnici!$L13,",","."),0))),4)&amp;""),",",".")&amp;", "&amp;CHAR(34)&amp;"flag"&amp;CHAR(34)&amp;": "&amp;SUBSTITUTE(TRIM(ROUND(IFERROR(CriteriTecnici!$M13*1,IFERROR(NUMBERVALUE(CriteriTecnici!$M13,".",","),IFERROR(NUMBERVALUE(CriteriTecnici!$M13,",","."),0))),4)&amp;""),",",".")&amp;", "&amp;CHAR(34)&amp;"rawScore"&amp;CHAR(34)&amp;": "&amp;SUBSTITUTE(TRIM(ROUND(IFERROR(CriteriTecnici!$O13*1,IFERROR(NUMBERVALUE(CriteriTecnici!$O13,".",","),IFERROR(NUMBERVALUE(CriteriTecnici!$O13,",","."),0))),4)&amp;""),",",".")&amp;CHAR(125)&amp;IF(TRUE,",",""))</f>
        <v/>
      </c>
    </row>
    <row r="234">
      <c r="A234" s="38">
        <f>IF(CriteriTecnici!$A14="","","    "&amp;CHAR(123)&amp;CHAR(34)&amp;"bidderId"&amp;CHAR(34)&amp;": "&amp;CHAR(34)&amp;SUBSTITUTE(CriteriTecnici!$A14,CHAR(34),"'")&amp;CHAR(34)&amp;", "&amp;CHAR(34)&amp;"lotId"&amp;CHAR(34)&amp;": "&amp;CHAR(34)&amp;SUBSTITUTE(CriteriTecnici!$C14,CHAR(34),"'")&amp;CHAR(34)&amp;", "&amp;CHAR(34)&amp;"criterionId"&amp;CHAR(34)&amp;": "&amp;CHAR(34)&amp;SUBSTITUTE(CriteriTecnici!$D14,CHAR(34),"'")&amp;CHAR(34)&amp;", "&amp;CHAR(34)&amp;"kind"&amp;CHAR(34)&amp;": "&amp;CHAR(34)&amp;SUBSTITUTE(CriteriTecnici!$F14,CHAR(34),"'")&amp;CHAR(34)&amp;", "&amp;CHAR(34)&amp;"value"&amp;CHAR(34)&amp;": "&amp;SUBSTITUTE(TRIM(ROUND(IFERROR(CriteriTecnici!$N14*1,IFERROR(NUMBERVALUE(CriteriTecnici!$N14,".",","),IFERROR(NUMBERVALUE(CriteriTecnici!$N14,",","."),0))),4)&amp;""),",",".")&amp;", "&amp;CHAR(34)&amp;"numerator"&amp;CHAR(34)&amp;": "&amp;SUBSTITUTE(TRIM(ROUND(IFERROR(CriteriTecnici!$K14*1,IFERROR(NUMBERVALUE(CriteriTecnici!$K14,".",","),IFERROR(NUMBERVALUE(CriteriTecnici!$K14,",","."),0))),4)&amp;""),",",".")&amp;", "&amp;CHAR(34)&amp;"denominator"&amp;CHAR(34)&amp;": "&amp;SUBSTITUTE(TRIM(ROUND(IFERROR(CriteriTecnici!$L14*1,IFERROR(NUMBERVALUE(CriteriTecnici!$L14,".",","),IFERROR(NUMBERVALUE(CriteriTecnici!$L14,",","."),0))),4)&amp;""),",",".")&amp;", "&amp;CHAR(34)&amp;"flag"&amp;CHAR(34)&amp;": "&amp;SUBSTITUTE(TRIM(ROUND(IFERROR(CriteriTecnici!$M14*1,IFERROR(NUMBERVALUE(CriteriTecnici!$M14,".",","),IFERROR(NUMBERVALUE(CriteriTecnici!$M14,",","."),0))),4)&amp;""),",",".")&amp;", "&amp;CHAR(34)&amp;"rawScore"&amp;CHAR(34)&amp;": "&amp;SUBSTITUTE(TRIM(ROUND(IFERROR(CriteriTecnici!$O14*1,IFERROR(NUMBERVALUE(CriteriTecnici!$O14,".",","),IFERROR(NUMBERVALUE(CriteriTecnici!$O14,",","."),0))),4)&amp;""),",",".")&amp;CHAR(125)&amp;IF(TRUE,",",""))</f>
        <v/>
      </c>
    </row>
    <row r="235">
      <c r="A235" s="38">
        <f>IF(CriteriTecnici!$A15="","","    "&amp;CHAR(123)&amp;CHAR(34)&amp;"bidderId"&amp;CHAR(34)&amp;": "&amp;CHAR(34)&amp;SUBSTITUTE(CriteriTecnici!$A15,CHAR(34),"'")&amp;CHAR(34)&amp;", "&amp;CHAR(34)&amp;"lotId"&amp;CHAR(34)&amp;": "&amp;CHAR(34)&amp;SUBSTITUTE(CriteriTecnici!$C15,CHAR(34),"'")&amp;CHAR(34)&amp;", "&amp;CHAR(34)&amp;"criterionId"&amp;CHAR(34)&amp;": "&amp;CHAR(34)&amp;SUBSTITUTE(CriteriTecnici!$D15,CHAR(34),"'")&amp;CHAR(34)&amp;", "&amp;CHAR(34)&amp;"kind"&amp;CHAR(34)&amp;": "&amp;CHAR(34)&amp;SUBSTITUTE(CriteriTecnici!$F15,CHAR(34),"'")&amp;CHAR(34)&amp;", "&amp;CHAR(34)&amp;"value"&amp;CHAR(34)&amp;": "&amp;SUBSTITUTE(TRIM(ROUND(IFERROR(CriteriTecnici!$N15*1,IFERROR(NUMBERVALUE(CriteriTecnici!$N15,".",","),IFERROR(NUMBERVALUE(CriteriTecnici!$N15,",","."),0))),4)&amp;""),",",".")&amp;", "&amp;CHAR(34)&amp;"numerator"&amp;CHAR(34)&amp;": "&amp;SUBSTITUTE(TRIM(ROUND(IFERROR(CriteriTecnici!$K15*1,IFERROR(NUMBERVALUE(CriteriTecnici!$K15,".",","),IFERROR(NUMBERVALUE(CriteriTecnici!$K15,",","."),0))),4)&amp;""),",",".")&amp;", "&amp;CHAR(34)&amp;"denominator"&amp;CHAR(34)&amp;": "&amp;SUBSTITUTE(TRIM(ROUND(IFERROR(CriteriTecnici!$L15*1,IFERROR(NUMBERVALUE(CriteriTecnici!$L15,".",","),IFERROR(NUMBERVALUE(CriteriTecnici!$L15,",","."),0))),4)&amp;""),",",".")&amp;", "&amp;CHAR(34)&amp;"flag"&amp;CHAR(34)&amp;": "&amp;SUBSTITUTE(TRIM(ROUND(IFERROR(CriteriTecnici!$M15*1,IFERROR(NUMBERVALUE(CriteriTecnici!$M15,".",","),IFERROR(NUMBERVALUE(CriteriTecnici!$M15,",","."),0))),4)&amp;""),",",".")&amp;", "&amp;CHAR(34)&amp;"rawScore"&amp;CHAR(34)&amp;": "&amp;SUBSTITUTE(TRIM(ROUND(IFERROR(CriteriTecnici!$O15*1,IFERROR(NUMBERVALUE(CriteriTecnici!$O15,".",","),IFERROR(NUMBERVALUE(CriteriTecnici!$O15,",","."),0))),4)&amp;""),",",".")&amp;CHAR(125)&amp;IF(TRUE,",",""))</f>
        <v/>
      </c>
    </row>
    <row r="236">
      <c r="A236" s="38">
        <f>IF(CriteriTecnici!$A16="","","    "&amp;CHAR(123)&amp;CHAR(34)&amp;"bidderId"&amp;CHAR(34)&amp;": "&amp;CHAR(34)&amp;SUBSTITUTE(CriteriTecnici!$A16,CHAR(34),"'")&amp;CHAR(34)&amp;", "&amp;CHAR(34)&amp;"lotId"&amp;CHAR(34)&amp;": "&amp;CHAR(34)&amp;SUBSTITUTE(CriteriTecnici!$C16,CHAR(34),"'")&amp;CHAR(34)&amp;", "&amp;CHAR(34)&amp;"criterionId"&amp;CHAR(34)&amp;": "&amp;CHAR(34)&amp;SUBSTITUTE(CriteriTecnici!$D16,CHAR(34),"'")&amp;CHAR(34)&amp;", "&amp;CHAR(34)&amp;"kind"&amp;CHAR(34)&amp;": "&amp;CHAR(34)&amp;SUBSTITUTE(CriteriTecnici!$F16,CHAR(34),"'")&amp;CHAR(34)&amp;", "&amp;CHAR(34)&amp;"value"&amp;CHAR(34)&amp;": "&amp;SUBSTITUTE(TRIM(ROUND(IFERROR(CriteriTecnici!$N16*1,IFERROR(NUMBERVALUE(CriteriTecnici!$N16,".",","),IFERROR(NUMBERVALUE(CriteriTecnici!$N16,",","."),0))),4)&amp;""),",",".")&amp;", "&amp;CHAR(34)&amp;"numerator"&amp;CHAR(34)&amp;": "&amp;SUBSTITUTE(TRIM(ROUND(IFERROR(CriteriTecnici!$K16*1,IFERROR(NUMBERVALUE(CriteriTecnici!$K16,".",","),IFERROR(NUMBERVALUE(CriteriTecnici!$K16,",","."),0))),4)&amp;""),",",".")&amp;", "&amp;CHAR(34)&amp;"denominator"&amp;CHAR(34)&amp;": "&amp;SUBSTITUTE(TRIM(ROUND(IFERROR(CriteriTecnici!$L16*1,IFERROR(NUMBERVALUE(CriteriTecnici!$L16,".",","),IFERROR(NUMBERVALUE(CriteriTecnici!$L16,",","."),0))),4)&amp;""),",",".")&amp;", "&amp;CHAR(34)&amp;"flag"&amp;CHAR(34)&amp;": "&amp;SUBSTITUTE(TRIM(ROUND(IFERROR(CriteriTecnici!$M16*1,IFERROR(NUMBERVALUE(CriteriTecnici!$M16,".",","),IFERROR(NUMBERVALUE(CriteriTecnici!$M16,",","."),0))),4)&amp;""),",",".")&amp;", "&amp;CHAR(34)&amp;"rawScore"&amp;CHAR(34)&amp;": "&amp;SUBSTITUTE(TRIM(ROUND(IFERROR(CriteriTecnici!$O16*1,IFERROR(NUMBERVALUE(CriteriTecnici!$O16,".",","),IFERROR(NUMBERVALUE(CriteriTecnici!$O16,",","."),0))),4)&amp;""),",",".")&amp;CHAR(125)&amp;IF(TRUE,",",""))</f>
        <v/>
      </c>
    </row>
    <row r="237">
      <c r="A237" s="38">
        <f>IF(CriteriTecnici!$A17="","","    "&amp;CHAR(123)&amp;CHAR(34)&amp;"bidderId"&amp;CHAR(34)&amp;": "&amp;CHAR(34)&amp;SUBSTITUTE(CriteriTecnici!$A17,CHAR(34),"'")&amp;CHAR(34)&amp;", "&amp;CHAR(34)&amp;"lotId"&amp;CHAR(34)&amp;": "&amp;CHAR(34)&amp;SUBSTITUTE(CriteriTecnici!$C17,CHAR(34),"'")&amp;CHAR(34)&amp;", "&amp;CHAR(34)&amp;"criterionId"&amp;CHAR(34)&amp;": "&amp;CHAR(34)&amp;SUBSTITUTE(CriteriTecnici!$D17,CHAR(34),"'")&amp;CHAR(34)&amp;", "&amp;CHAR(34)&amp;"kind"&amp;CHAR(34)&amp;": "&amp;CHAR(34)&amp;SUBSTITUTE(CriteriTecnici!$F17,CHAR(34),"'")&amp;CHAR(34)&amp;", "&amp;CHAR(34)&amp;"value"&amp;CHAR(34)&amp;": "&amp;SUBSTITUTE(TRIM(ROUND(IFERROR(CriteriTecnici!$N17*1,IFERROR(NUMBERVALUE(CriteriTecnici!$N17,".",","),IFERROR(NUMBERVALUE(CriteriTecnici!$N17,",","."),0))),4)&amp;""),",",".")&amp;", "&amp;CHAR(34)&amp;"numerator"&amp;CHAR(34)&amp;": "&amp;SUBSTITUTE(TRIM(ROUND(IFERROR(CriteriTecnici!$K17*1,IFERROR(NUMBERVALUE(CriteriTecnici!$K17,".",","),IFERROR(NUMBERVALUE(CriteriTecnici!$K17,",","."),0))),4)&amp;""),",",".")&amp;", "&amp;CHAR(34)&amp;"denominator"&amp;CHAR(34)&amp;": "&amp;SUBSTITUTE(TRIM(ROUND(IFERROR(CriteriTecnici!$L17*1,IFERROR(NUMBERVALUE(CriteriTecnici!$L17,".",","),IFERROR(NUMBERVALUE(CriteriTecnici!$L17,",","."),0))),4)&amp;""),",",".")&amp;", "&amp;CHAR(34)&amp;"flag"&amp;CHAR(34)&amp;": "&amp;SUBSTITUTE(TRIM(ROUND(IFERROR(CriteriTecnici!$M17*1,IFERROR(NUMBERVALUE(CriteriTecnici!$M17,".",","),IFERROR(NUMBERVALUE(CriteriTecnici!$M17,",","."),0))),4)&amp;""),",",".")&amp;", "&amp;CHAR(34)&amp;"rawScore"&amp;CHAR(34)&amp;": "&amp;SUBSTITUTE(TRIM(ROUND(IFERROR(CriteriTecnici!$O17*1,IFERROR(NUMBERVALUE(CriteriTecnici!$O17,".",","),IFERROR(NUMBERVALUE(CriteriTecnici!$O17,",","."),0))),4)&amp;""),",",".")&amp;CHAR(125)&amp;IF(TRUE,",",""))</f>
        <v/>
      </c>
    </row>
    <row r="238">
      <c r="A238" s="38">
        <f>IF(CriteriTecnici!$A18="","","    "&amp;CHAR(123)&amp;CHAR(34)&amp;"bidderId"&amp;CHAR(34)&amp;": "&amp;CHAR(34)&amp;SUBSTITUTE(CriteriTecnici!$A18,CHAR(34),"'")&amp;CHAR(34)&amp;", "&amp;CHAR(34)&amp;"lotId"&amp;CHAR(34)&amp;": "&amp;CHAR(34)&amp;SUBSTITUTE(CriteriTecnici!$C18,CHAR(34),"'")&amp;CHAR(34)&amp;", "&amp;CHAR(34)&amp;"criterionId"&amp;CHAR(34)&amp;": "&amp;CHAR(34)&amp;SUBSTITUTE(CriteriTecnici!$D18,CHAR(34),"'")&amp;CHAR(34)&amp;", "&amp;CHAR(34)&amp;"kind"&amp;CHAR(34)&amp;": "&amp;CHAR(34)&amp;SUBSTITUTE(CriteriTecnici!$F18,CHAR(34),"'")&amp;CHAR(34)&amp;", "&amp;CHAR(34)&amp;"value"&amp;CHAR(34)&amp;": "&amp;SUBSTITUTE(TRIM(ROUND(IFERROR(CriteriTecnici!$N18*1,IFERROR(NUMBERVALUE(CriteriTecnici!$N18,".",","),IFERROR(NUMBERVALUE(CriteriTecnici!$N18,",","."),0))),4)&amp;""),",",".")&amp;", "&amp;CHAR(34)&amp;"numerator"&amp;CHAR(34)&amp;": "&amp;SUBSTITUTE(TRIM(ROUND(IFERROR(CriteriTecnici!$K18*1,IFERROR(NUMBERVALUE(CriteriTecnici!$K18,".",","),IFERROR(NUMBERVALUE(CriteriTecnici!$K18,",","."),0))),4)&amp;""),",",".")&amp;", "&amp;CHAR(34)&amp;"denominator"&amp;CHAR(34)&amp;": "&amp;SUBSTITUTE(TRIM(ROUND(IFERROR(CriteriTecnici!$L18*1,IFERROR(NUMBERVALUE(CriteriTecnici!$L18,".",","),IFERROR(NUMBERVALUE(CriteriTecnici!$L18,",","."),0))),4)&amp;""),",",".")&amp;", "&amp;CHAR(34)&amp;"flag"&amp;CHAR(34)&amp;": "&amp;SUBSTITUTE(TRIM(ROUND(IFERROR(CriteriTecnici!$M18*1,IFERROR(NUMBERVALUE(CriteriTecnici!$M18,".",","),IFERROR(NUMBERVALUE(CriteriTecnici!$M18,",","."),0))),4)&amp;""),",",".")&amp;", "&amp;CHAR(34)&amp;"rawScore"&amp;CHAR(34)&amp;": "&amp;SUBSTITUTE(TRIM(ROUND(IFERROR(CriteriTecnici!$O18*1,IFERROR(NUMBERVALUE(CriteriTecnici!$O18,".",","),IFERROR(NUMBERVALUE(CriteriTecnici!$O18,",","."),0))),4)&amp;""),",",".")&amp;CHAR(125)&amp;IF(TRUE,",",""))</f>
        <v/>
      </c>
    </row>
    <row r="239">
      <c r="A239" s="38">
        <f>IF(CriteriTecnici!$A19="","","    "&amp;CHAR(123)&amp;CHAR(34)&amp;"bidderId"&amp;CHAR(34)&amp;": "&amp;CHAR(34)&amp;SUBSTITUTE(CriteriTecnici!$A19,CHAR(34),"'")&amp;CHAR(34)&amp;", "&amp;CHAR(34)&amp;"lotId"&amp;CHAR(34)&amp;": "&amp;CHAR(34)&amp;SUBSTITUTE(CriteriTecnici!$C19,CHAR(34),"'")&amp;CHAR(34)&amp;", "&amp;CHAR(34)&amp;"criterionId"&amp;CHAR(34)&amp;": "&amp;CHAR(34)&amp;SUBSTITUTE(CriteriTecnici!$D19,CHAR(34),"'")&amp;CHAR(34)&amp;", "&amp;CHAR(34)&amp;"kind"&amp;CHAR(34)&amp;": "&amp;CHAR(34)&amp;SUBSTITUTE(CriteriTecnici!$F19,CHAR(34),"'")&amp;CHAR(34)&amp;", "&amp;CHAR(34)&amp;"value"&amp;CHAR(34)&amp;": "&amp;SUBSTITUTE(TRIM(ROUND(IFERROR(CriteriTecnici!$N19*1,IFERROR(NUMBERVALUE(CriteriTecnici!$N19,".",","),IFERROR(NUMBERVALUE(CriteriTecnici!$N19,",","."),0))),4)&amp;""),",",".")&amp;", "&amp;CHAR(34)&amp;"numerator"&amp;CHAR(34)&amp;": "&amp;SUBSTITUTE(TRIM(ROUND(IFERROR(CriteriTecnici!$K19*1,IFERROR(NUMBERVALUE(CriteriTecnici!$K19,".",","),IFERROR(NUMBERVALUE(CriteriTecnici!$K19,",","."),0))),4)&amp;""),",",".")&amp;", "&amp;CHAR(34)&amp;"denominator"&amp;CHAR(34)&amp;": "&amp;SUBSTITUTE(TRIM(ROUND(IFERROR(CriteriTecnici!$L19*1,IFERROR(NUMBERVALUE(CriteriTecnici!$L19,".",","),IFERROR(NUMBERVALUE(CriteriTecnici!$L19,",","."),0))),4)&amp;""),",",".")&amp;", "&amp;CHAR(34)&amp;"flag"&amp;CHAR(34)&amp;": "&amp;SUBSTITUTE(TRIM(ROUND(IFERROR(CriteriTecnici!$M19*1,IFERROR(NUMBERVALUE(CriteriTecnici!$M19,".",","),IFERROR(NUMBERVALUE(CriteriTecnici!$M19,",","."),0))),4)&amp;""),",",".")&amp;", "&amp;CHAR(34)&amp;"rawScore"&amp;CHAR(34)&amp;": "&amp;SUBSTITUTE(TRIM(ROUND(IFERROR(CriteriTecnici!$O19*1,IFERROR(NUMBERVALUE(CriteriTecnici!$O19,".",","),IFERROR(NUMBERVALUE(CriteriTecnici!$O19,",","."),0))),4)&amp;""),",",".")&amp;CHAR(125)&amp;IF(TRUE,",",""))</f>
        <v/>
      </c>
    </row>
    <row r="240">
      <c r="A240" s="38">
        <f>IF(CriteriTecnici!$A20="","","    "&amp;CHAR(123)&amp;CHAR(34)&amp;"bidderId"&amp;CHAR(34)&amp;": "&amp;CHAR(34)&amp;SUBSTITUTE(CriteriTecnici!$A20,CHAR(34),"'")&amp;CHAR(34)&amp;", "&amp;CHAR(34)&amp;"lotId"&amp;CHAR(34)&amp;": "&amp;CHAR(34)&amp;SUBSTITUTE(CriteriTecnici!$C20,CHAR(34),"'")&amp;CHAR(34)&amp;", "&amp;CHAR(34)&amp;"criterionId"&amp;CHAR(34)&amp;": "&amp;CHAR(34)&amp;SUBSTITUTE(CriteriTecnici!$D20,CHAR(34),"'")&amp;CHAR(34)&amp;", "&amp;CHAR(34)&amp;"kind"&amp;CHAR(34)&amp;": "&amp;CHAR(34)&amp;SUBSTITUTE(CriteriTecnici!$F20,CHAR(34),"'")&amp;CHAR(34)&amp;", "&amp;CHAR(34)&amp;"value"&amp;CHAR(34)&amp;": "&amp;SUBSTITUTE(TRIM(ROUND(IFERROR(CriteriTecnici!$N20*1,IFERROR(NUMBERVALUE(CriteriTecnici!$N20,".",","),IFERROR(NUMBERVALUE(CriteriTecnici!$N20,",","."),0))),4)&amp;""),",",".")&amp;", "&amp;CHAR(34)&amp;"numerator"&amp;CHAR(34)&amp;": "&amp;SUBSTITUTE(TRIM(ROUND(IFERROR(CriteriTecnici!$K20*1,IFERROR(NUMBERVALUE(CriteriTecnici!$K20,".",","),IFERROR(NUMBERVALUE(CriteriTecnici!$K20,",","."),0))),4)&amp;""),",",".")&amp;", "&amp;CHAR(34)&amp;"denominator"&amp;CHAR(34)&amp;": "&amp;SUBSTITUTE(TRIM(ROUND(IFERROR(CriteriTecnici!$L20*1,IFERROR(NUMBERVALUE(CriteriTecnici!$L20,".",","),IFERROR(NUMBERVALUE(CriteriTecnici!$L20,",","."),0))),4)&amp;""),",",".")&amp;", "&amp;CHAR(34)&amp;"flag"&amp;CHAR(34)&amp;": "&amp;SUBSTITUTE(TRIM(ROUND(IFERROR(CriteriTecnici!$M20*1,IFERROR(NUMBERVALUE(CriteriTecnici!$M20,".",","),IFERROR(NUMBERVALUE(CriteriTecnici!$M20,",","."),0))),4)&amp;""),",",".")&amp;", "&amp;CHAR(34)&amp;"rawScore"&amp;CHAR(34)&amp;": "&amp;SUBSTITUTE(TRIM(ROUND(IFERROR(CriteriTecnici!$O20*1,IFERROR(NUMBERVALUE(CriteriTecnici!$O20,".",","),IFERROR(NUMBERVALUE(CriteriTecnici!$O20,",","."),0))),4)&amp;""),",",".")&amp;CHAR(125)&amp;IF(TRUE,",",""))</f>
        <v/>
      </c>
    </row>
    <row r="241">
      <c r="A241" s="38">
        <f>IF(CriteriTecnici!$A21="","","    "&amp;CHAR(123)&amp;CHAR(34)&amp;"bidderId"&amp;CHAR(34)&amp;": "&amp;CHAR(34)&amp;SUBSTITUTE(CriteriTecnici!$A21,CHAR(34),"'")&amp;CHAR(34)&amp;", "&amp;CHAR(34)&amp;"lotId"&amp;CHAR(34)&amp;": "&amp;CHAR(34)&amp;SUBSTITUTE(CriteriTecnici!$C21,CHAR(34),"'")&amp;CHAR(34)&amp;", "&amp;CHAR(34)&amp;"criterionId"&amp;CHAR(34)&amp;": "&amp;CHAR(34)&amp;SUBSTITUTE(CriteriTecnici!$D21,CHAR(34),"'")&amp;CHAR(34)&amp;", "&amp;CHAR(34)&amp;"kind"&amp;CHAR(34)&amp;": "&amp;CHAR(34)&amp;SUBSTITUTE(CriteriTecnici!$F21,CHAR(34),"'")&amp;CHAR(34)&amp;", "&amp;CHAR(34)&amp;"value"&amp;CHAR(34)&amp;": "&amp;SUBSTITUTE(TRIM(ROUND(IFERROR(CriteriTecnici!$N21*1,IFERROR(NUMBERVALUE(CriteriTecnici!$N21,".",","),IFERROR(NUMBERVALUE(CriteriTecnici!$N21,",","."),0))),4)&amp;""),",",".")&amp;", "&amp;CHAR(34)&amp;"numerator"&amp;CHAR(34)&amp;": "&amp;SUBSTITUTE(TRIM(ROUND(IFERROR(CriteriTecnici!$K21*1,IFERROR(NUMBERVALUE(CriteriTecnici!$K21,".",","),IFERROR(NUMBERVALUE(CriteriTecnici!$K21,",","."),0))),4)&amp;""),",",".")&amp;", "&amp;CHAR(34)&amp;"denominator"&amp;CHAR(34)&amp;": "&amp;SUBSTITUTE(TRIM(ROUND(IFERROR(CriteriTecnici!$L21*1,IFERROR(NUMBERVALUE(CriteriTecnici!$L21,".",","),IFERROR(NUMBERVALUE(CriteriTecnici!$L21,",","."),0))),4)&amp;""),",",".")&amp;", "&amp;CHAR(34)&amp;"flag"&amp;CHAR(34)&amp;": "&amp;SUBSTITUTE(TRIM(ROUND(IFERROR(CriteriTecnici!$M21*1,IFERROR(NUMBERVALUE(CriteriTecnici!$M21,".",","),IFERROR(NUMBERVALUE(CriteriTecnici!$M21,",","."),0))),4)&amp;""),",",".")&amp;", "&amp;CHAR(34)&amp;"rawScore"&amp;CHAR(34)&amp;": "&amp;SUBSTITUTE(TRIM(ROUND(IFERROR(CriteriTecnici!$O21*1,IFERROR(NUMBERVALUE(CriteriTecnici!$O21,".",","),IFERROR(NUMBERVALUE(CriteriTecnici!$O21,",","."),0))),4)&amp;""),",",".")&amp;CHAR(125)&amp;IF(TRUE,",",""))</f>
        <v/>
      </c>
    </row>
    <row r="242">
      <c r="A242" s="38">
        <f>IF(CriteriTecnici!$A22="","","    "&amp;CHAR(123)&amp;CHAR(34)&amp;"bidderId"&amp;CHAR(34)&amp;": "&amp;CHAR(34)&amp;SUBSTITUTE(CriteriTecnici!$A22,CHAR(34),"'")&amp;CHAR(34)&amp;", "&amp;CHAR(34)&amp;"lotId"&amp;CHAR(34)&amp;": "&amp;CHAR(34)&amp;SUBSTITUTE(CriteriTecnici!$C22,CHAR(34),"'")&amp;CHAR(34)&amp;", "&amp;CHAR(34)&amp;"criterionId"&amp;CHAR(34)&amp;": "&amp;CHAR(34)&amp;SUBSTITUTE(CriteriTecnici!$D22,CHAR(34),"'")&amp;CHAR(34)&amp;", "&amp;CHAR(34)&amp;"kind"&amp;CHAR(34)&amp;": "&amp;CHAR(34)&amp;SUBSTITUTE(CriteriTecnici!$F22,CHAR(34),"'")&amp;CHAR(34)&amp;", "&amp;CHAR(34)&amp;"value"&amp;CHAR(34)&amp;": "&amp;SUBSTITUTE(TRIM(ROUND(IFERROR(CriteriTecnici!$N22*1,IFERROR(NUMBERVALUE(CriteriTecnici!$N22,".",","),IFERROR(NUMBERVALUE(CriteriTecnici!$N22,",","."),0))),4)&amp;""),",",".")&amp;", "&amp;CHAR(34)&amp;"numerator"&amp;CHAR(34)&amp;": "&amp;SUBSTITUTE(TRIM(ROUND(IFERROR(CriteriTecnici!$K22*1,IFERROR(NUMBERVALUE(CriteriTecnici!$K22,".",","),IFERROR(NUMBERVALUE(CriteriTecnici!$K22,",","."),0))),4)&amp;""),",",".")&amp;", "&amp;CHAR(34)&amp;"denominator"&amp;CHAR(34)&amp;": "&amp;SUBSTITUTE(TRIM(ROUND(IFERROR(CriteriTecnici!$L22*1,IFERROR(NUMBERVALUE(CriteriTecnici!$L22,".",","),IFERROR(NUMBERVALUE(CriteriTecnici!$L22,",","."),0))),4)&amp;""),",",".")&amp;", "&amp;CHAR(34)&amp;"flag"&amp;CHAR(34)&amp;": "&amp;SUBSTITUTE(TRIM(ROUND(IFERROR(CriteriTecnici!$M22*1,IFERROR(NUMBERVALUE(CriteriTecnici!$M22,".",","),IFERROR(NUMBERVALUE(CriteriTecnici!$M22,",","."),0))),4)&amp;""),",",".")&amp;", "&amp;CHAR(34)&amp;"rawScore"&amp;CHAR(34)&amp;": "&amp;SUBSTITUTE(TRIM(ROUND(IFERROR(CriteriTecnici!$O22*1,IFERROR(NUMBERVALUE(CriteriTecnici!$O22,".",","),IFERROR(NUMBERVALUE(CriteriTecnici!$O22,",","."),0))),4)&amp;""),",",".")&amp;CHAR(125)&amp;IF(TRUE,",",""))</f>
        <v/>
      </c>
    </row>
    <row r="243">
      <c r="A243" s="38">
        <f>IF(CriteriTecnici!$A23="","","    "&amp;CHAR(123)&amp;CHAR(34)&amp;"bidderId"&amp;CHAR(34)&amp;": "&amp;CHAR(34)&amp;SUBSTITUTE(CriteriTecnici!$A23,CHAR(34),"'")&amp;CHAR(34)&amp;", "&amp;CHAR(34)&amp;"lotId"&amp;CHAR(34)&amp;": "&amp;CHAR(34)&amp;SUBSTITUTE(CriteriTecnici!$C23,CHAR(34),"'")&amp;CHAR(34)&amp;", "&amp;CHAR(34)&amp;"criterionId"&amp;CHAR(34)&amp;": "&amp;CHAR(34)&amp;SUBSTITUTE(CriteriTecnici!$D23,CHAR(34),"'")&amp;CHAR(34)&amp;", "&amp;CHAR(34)&amp;"kind"&amp;CHAR(34)&amp;": "&amp;CHAR(34)&amp;SUBSTITUTE(CriteriTecnici!$F23,CHAR(34),"'")&amp;CHAR(34)&amp;", "&amp;CHAR(34)&amp;"value"&amp;CHAR(34)&amp;": "&amp;SUBSTITUTE(TRIM(ROUND(IFERROR(CriteriTecnici!$N23*1,IFERROR(NUMBERVALUE(CriteriTecnici!$N23,".",","),IFERROR(NUMBERVALUE(CriteriTecnici!$N23,",","."),0))),4)&amp;""),",",".")&amp;", "&amp;CHAR(34)&amp;"numerator"&amp;CHAR(34)&amp;": "&amp;SUBSTITUTE(TRIM(ROUND(IFERROR(CriteriTecnici!$K23*1,IFERROR(NUMBERVALUE(CriteriTecnici!$K23,".",","),IFERROR(NUMBERVALUE(CriteriTecnici!$K23,",","."),0))),4)&amp;""),",",".")&amp;", "&amp;CHAR(34)&amp;"denominator"&amp;CHAR(34)&amp;": "&amp;SUBSTITUTE(TRIM(ROUND(IFERROR(CriteriTecnici!$L23*1,IFERROR(NUMBERVALUE(CriteriTecnici!$L23,".",","),IFERROR(NUMBERVALUE(CriteriTecnici!$L23,",","."),0))),4)&amp;""),",",".")&amp;", "&amp;CHAR(34)&amp;"flag"&amp;CHAR(34)&amp;": "&amp;SUBSTITUTE(TRIM(ROUND(IFERROR(CriteriTecnici!$M23*1,IFERROR(NUMBERVALUE(CriteriTecnici!$M23,".",","),IFERROR(NUMBERVALUE(CriteriTecnici!$M23,",","."),0))),4)&amp;""),",",".")&amp;", "&amp;CHAR(34)&amp;"rawScore"&amp;CHAR(34)&amp;": "&amp;SUBSTITUTE(TRIM(ROUND(IFERROR(CriteriTecnici!$O23*1,IFERROR(NUMBERVALUE(CriteriTecnici!$O23,".",","),IFERROR(NUMBERVALUE(CriteriTecnici!$O23,",","."),0))),4)&amp;""),",",".")&amp;CHAR(125)&amp;IF(TRUE,",",""))</f>
        <v/>
      </c>
    </row>
    <row r="244">
      <c r="A244" s="38">
        <f>IF(CriteriTecnici!$A24="","","    "&amp;CHAR(123)&amp;CHAR(34)&amp;"bidderId"&amp;CHAR(34)&amp;": "&amp;CHAR(34)&amp;SUBSTITUTE(CriteriTecnici!$A24,CHAR(34),"'")&amp;CHAR(34)&amp;", "&amp;CHAR(34)&amp;"lotId"&amp;CHAR(34)&amp;": "&amp;CHAR(34)&amp;SUBSTITUTE(CriteriTecnici!$C24,CHAR(34),"'")&amp;CHAR(34)&amp;", "&amp;CHAR(34)&amp;"criterionId"&amp;CHAR(34)&amp;": "&amp;CHAR(34)&amp;SUBSTITUTE(CriteriTecnici!$D24,CHAR(34),"'")&amp;CHAR(34)&amp;", "&amp;CHAR(34)&amp;"kind"&amp;CHAR(34)&amp;": "&amp;CHAR(34)&amp;SUBSTITUTE(CriteriTecnici!$F24,CHAR(34),"'")&amp;CHAR(34)&amp;", "&amp;CHAR(34)&amp;"value"&amp;CHAR(34)&amp;": "&amp;SUBSTITUTE(TRIM(ROUND(IFERROR(CriteriTecnici!$N24*1,IFERROR(NUMBERVALUE(CriteriTecnici!$N24,".",","),IFERROR(NUMBERVALUE(CriteriTecnici!$N24,",","."),0))),4)&amp;""),",",".")&amp;", "&amp;CHAR(34)&amp;"numerator"&amp;CHAR(34)&amp;": "&amp;SUBSTITUTE(TRIM(ROUND(IFERROR(CriteriTecnici!$K24*1,IFERROR(NUMBERVALUE(CriteriTecnici!$K24,".",","),IFERROR(NUMBERVALUE(CriteriTecnici!$K24,",","."),0))),4)&amp;""),",",".")&amp;", "&amp;CHAR(34)&amp;"denominator"&amp;CHAR(34)&amp;": "&amp;SUBSTITUTE(TRIM(ROUND(IFERROR(CriteriTecnici!$L24*1,IFERROR(NUMBERVALUE(CriteriTecnici!$L24,".",","),IFERROR(NUMBERVALUE(CriteriTecnici!$L24,",","."),0))),4)&amp;""),",",".")&amp;", "&amp;CHAR(34)&amp;"flag"&amp;CHAR(34)&amp;": "&amp;SUBSTITUTE(TRIM(ROUND(IFERROR(CriteriTecnici!$M24*1,IFERROR(NUMBERVALUE(CriteriTecnici!$M24,".",","),IFERROR(NUMBERVALUE(CriteriTecnici!$M24,",","."),0))),4)&amp;""),",",".")&amp;", "&amp;CHAR(34)&amp;"rawScore"&amp;CHAR(34)&amp;": "&amp;SUBSTITUTE(TRIM(ROUND(IFERROR(CriteriTecnici!$O24*1,IFERROR(NUMBERVALUE(CriteriTecnici!$O24,".",","),IFERROR(NUMBERVALUE(CriteriTecnici!$O24,",","."),0))),4)&amp;""),",",".")&amp;CHAR(125)&amp;IF(TRUE,",",""))</f>
        <v/>
      </c>
    </row>
    <row r="245">
      <c r="A245" s="38">
        <f>IF(CriteriTecnici!$A25="","","    "&amp;CHAR(123)&amp;CHAR(34)&amp;"bidderId"&amp;CHAR(34)&amp;": "&amp;CHAR(34)&amp;SUBSTITUTE(CriteriTecnici!$A25,CHAR(34),"'")&amp;CHAR(34)&amp;", "&amp;CHAR(34)&amp;"lotId"&amp;CHAR(34)&amp;": "&amp;CHAR(34)&amp;SUBSTITUTE(CriteriTecnici!$C25,CHAR(34),"'")&amp;CHAR(34)&amp;", "&amp;CHAR(34)&amp;"criterionId"&amp;CHAR(34)&amp;": "&amp;CHAR(34)&amp;SUBSTITUTE(CriteriTecnici!$D25,CHAR(34),"'")&amp;CHAR(34)&amp;", "&amp;CHAR(34)&amp;"kind"&amp;CHAR(34)&amp;": "&amp;CHAR(34)&amp;SUBSTITUTE(CriteriTecnici!$F25,CHAR(34),"'")&amp;CHAR(34)&amp;", "&amp;CHAR(34)&amp;"value"&amp;CHAR(34)&amp;": "&amp;SUBSTITUTE(TRIM(ROUND(IFERROR(CriteriTecnici!$N25*1,IFERROR(NUMBERVALUE(CriteriTecnici!$N25,".",","),IFERROR(NUMBERVALUE(CriteriTecnici!$N25,",","."),0))),4)&amp;""),",",".")&amp;", "&amp;CHAR(34)&amp;"numerator"&amp;CHAR(34)&amp;": "&amp;SUBSTITUTE(TRIM(ROUND(IFERROR(CriteriTecnici!$K25*1,IFERROR(NUMBERVALUE(CriteriTecnici!$K25,".",","),IFERROR(NUMBERVALUE(CriteriTecnici!$K25,",","."),0))),4)&amp;""),",",".")&amp;", "&amp;CHAR(34)&amp;"denominator"&amp;CHAR(34)&amp;": "&amp;SUBSTITUTE(TRIM(ROUND(IFERROR(CriteriTecnici!$L25*1,IFERROR(NUMBERVALUE(CriteriTecnici!$L25,".",","),IFERROR(NUMBERVALUE(CriteriTecnici!$L25,",","."),0))),4)&amp;""),",",".")&amp;", "&amp;CHAR(34)&amp;"flag"&amp;CHAR(34)&amp;": "&amp;SUBSTITUTE(TRIM(ROUND(IFERROR(CriteriTecnici!$M25*1,IFERROR(NUMBERVALUE(CriteriTecnici!$M25,".",","),IFERROR(NUMBERVALUE(CriteriTecnici!$M25,",","."),0))),4)&amp;""),",",".")&amp;", "&amp;CHAR(34)&amp;"rawScore"&amp;CHAR(34)&amp;": "&amp;SUBSTITUTE(TRIM(ROUND(IFERROR(CriteriTecnici!$O25*1,IFERROR(NUMBERVALUE(CriteriTecnici!$O25,".",","),IFERROR(NUMBERVALUE(CriteriTecnici!$O25,",","."),0))),4)&amp;""),",",".")&amp;CHAR(125)&amp;IF(TRUE,",",""))</f>
        <v/>
      </c>
    </row>
    <row r="246">
      <c r="A246" s="38">
        <f>IF(CriteriTecnici!$A26="","","    "&amp;CHAR(123)&amp;CHAR(34)&amp;"bidderId"&amp;CHAR(34)&amp;": "&amp;CHAR(34)&amp;SUBSTITUTE(CriteriTecnici!$A26,CHAR(34),"'")&amp;CHAR(34)&amp;", "&amp;CHAR(34)&amp;"lotId"&amp;CHAR(34)&amp;": "&amp;CHAR(34)&amp;SUBSTITUTE(CriteriTecnici!$C26,CHAR(34),"'")&amp;CHAR(34)&amp;", "&amp;CHAR(34)&amp;"criterionId"&amp;CHAR(34)&amp;": "&amp;CHAR(34)&amp;SUBSTITUTE(CriteriTecnici!$D26,CHAR(34),"'")&amp;CHAR(34)&amp;", "&amp;CHAR(34)&amp;"kind"&amp;CHAR(34)&amp;": "&amp;CHAR(34)&amp;SUBSTITUTE(CriteriTecnici!$F26,CHAR(34),"'")&amp;CHAR(34)&amp;", "&amp;CHAR(34)&amp;"value"&amp;CHAR(34)&amp;": "&amp;SUBSTITUTE(TRIM(ROUND(IFERROR(CriteriTecnici!$N26*1,IFERROR(NUMBERVALUE(CriteriTecnici!$N26,".",","),IFERROR(NUMBERVALUE(CriteriTecnici!$N26,",","."),0))),4)&amp;""),",",".")&amp;", "&amp;CHAR(34)&amp;"numerator"&amp;CHAR(34)&amp;": "&amp;SUBSTITUTE(TRIM(ROUND(IFERROR(CriteriTecnici!$K26*1,IFERROR(NUMBERVALUE(CriteriTecnici!$K26,".",","),IFERROR(NUMBERVALUE(CriteriTecnici!$K26,",","."),0))),4)&amp;""),",",".")&amp;", "&amp;CHAR(34)&amp;"denominator"&amp;CHAR(34)&amp;": "&amp;SUBSTITUTE(TRIM(ROUND(IFERROR(CriteriTecnici!$L26*1,IFERROR(NUMBERVALUE(CriteriTecnici!$L26,".",","),IFERROR(NUMBERVALUE(CriteriTecnici!$L26,",","."),0))),4)&amp;""),",",".")&amp;", "&amp;CHAR(34)&amp;"flag"&amp;CHAR(34)&amp;": "&amp;SUBSTITUTE(TRIM(ROUND(IFERROR(CriteriTecnici!$M26*1,IFERROR(NUMBERVALUE(CriteriTecnici!$M26,".",","),IFERROR(NUMBERVALUE(CriteriTecnici!$M26,",","."),0))),4)&amp;""),",",".")&amp;", "&amp;CHAR(34)&amp;"rawScore"&amp;CHAR(34)&amp;": "&amp;SUBSTITUTE(TRIM(ROUND(IFERROR(CriteriTecnici!$O26*1,IFERROR(NUMBERVALUE(CriteriTecnici!$O26,".",","),IFERROR(NUMBERVALUE(CriteriTecnici!$O26,",","."),0))),4)&amp;""),",",".")&amp;CHAR(125)&amp;IF(TRUE,",",""))</f>
        <v/>
      </c>
    </row>
    <row r="247">
      <c r="A247" s="38">
        <f>IF(CriteriTecnici!$A27="","","    "&amp;CHAR(123)&amp;CHAR(34)&amp;"bidderId"&amp;CHAR(34)&amp;": "&amp;CHAR(34)&amp;SUBSTITUTE(CriteriTecnici!$A27,CHAR(34),"'")&amp;CHAR(34)&amp;", "&amp;CHAR(34)&amp;"lotId"&amp;CHAR(34)&amp;": "&amp;CHAR(34)&amp;SUBSTITUTE(CriteriTecnici!$C27,CHAR(34),"'")&amp;CHAR(34)&amp;", "&amp;CHAR(34)&amp;"criterionId"&amp;CHAR(34)&amp;": "&amp;CHAR(34)&amp;SUBSTITUTE(CriteriTecnici!$D27,CHAR(34),"'")&amp;CHAR(34)&amp;", "&amp;CHAR(34)&amp;"kind"&amp;CHAR(34)&amp;": "&amp;CHAR(34)&amp;SUBSTITUTE(CriteriTecnici!$F27,CHAR(34),"'")&amp;CHAR(34)&amp;", "&amp;CHAR(34)&amp;"value"&amp;CHAR(34)&amp;": "&amp;SUBSTITUTE(TRIM(ROUND(IFERROR(CriteriTecnici!$N27*1,IFERROR(NUMBERVALUE(CriteriTecnici!$N27,".",","),IFERROR(NUMBERVALUE(CriteriTecnici!$N27,",","."),0))),4)&amp;""),",",".")&amp;", "&amp;CHAR(34)&amp;"numerator"&amp;CHAR(34)&amp;": "&amp;SUBSTITUTE(TRIM(ROUND(IFERROR(CriteriTecnici!$K27*1,IFERROR(NUMBERVALUE(CriteriTecnici!$K27,".",","),IFERROR(NUMBERVALUE(CriteriTecnici!$K27,",","."),0))),4)&amp;""),",",".")&amp;", "&amp;CHAR(34)&amp;"denominator"&amp;CHAR(34)&amp;": "&amp;SUBSTITUTE(TRIM(ROUND(IFERROR(CriteriTecnici!$L27*1,IFERROR(NUMBERVALUE(CriteriTecnici!$L27,".",","),IFERROR(NUMBERVALUE(CriteriTecnici!$L27,",","."),0))),4)&amp;""),",",".")&amp;", "&amp;CHAR(34)&amp;"flag"&amp;CHAR(34)&amp;": "&amp;SUBSTITUTE(TRIM(ROUND(IFERROR(CriteriTecnici!$M27*1,IFERROR(NUMBERVALUE(CriteriTecnici!$M27,".",","),IFERROR(NUMBERVALUE(CriteriTecnici!$M27,",","."),0))),4)&amp;""),",",".")&amp;", "&amp;CHAR(34)&amp;"rawScore"&amp;CHAR(34)&amp;": "&amp;SUBSTITUTE(TRIM(ROUND(IFERROR(CriteriTecnici!$O27*1,IFERROR(NUMBERVALUE(CriteriTecnici!$O27,".",","),IFERROR(NUMBERVALUE(CriteriTecnici!$O27,",","."),0))),4)&amp;""),",",".")&amp;CHAR(125)&amp;IF(TRUE,",",""))</f>
        <v/>
      </c>
    </row>
    <row r="248">
      <c r="A248" s="38">
        <f>IF(CriteriTecnici!$A28="","","    "&amp;CHAR(123)&amp;CHAR(34)&amp;"bidderId"&amp;CHAR(34)&amp;": "&amp;CHAR(34)&amp;SUBSTITUTE(CriteriTecnici!$A28,CHAR(34),"'")&amp;CHAR(34)&amp;", "&amp;CHAR(34)&amp;"lotId"&amp;CHAR(34)&amp;": "&amp;CHAR(34)&amp;SUBSTITUTE(CriteriTecnici!$C28,CHAR(34),"'")&amp;CHAR(34)&amp;", "&amp;CHAR(34)&amp;"criterionId"&amp;CHAR(34)&amp;": "&amp;CHAR(34)&amp;SUBSTITUTE(CriteriTecnici!$D28,CHAR(34),"'")&amp;CHAR(34)&amp;", "&amp;CHAR(34)&amp;"kind"&amp;CHAR(34)&amp;": "&amp;CHAR(34)&amp;SUBSTITUTE(CriteriTecnici!$F28,CHAR(34),"'")&amp;CHAR(34)&amp;", "&amp;CHAR(34)&amp;"value"&amp;CHAR(34)&amp;": "&amp;SUBSTITUTE(TRIM(ROUND(IFERROR(CriteriTecnici!$N28*1,IFERROR(NUMBERVALUE(CriteriTecnici!$N28,".",","),IFERROR(NUMBERVALUE(CriteriTecnici!$N28,",","."),0))),4)&amp;""),",",".")&amp;", "&amp;CHAR(34)&amp;"numerator"&amp;CHAR(34)&amp;": "&amp;SUBSTITUTE(TRIM(ROUND(IFERROR(CriteriTecnici!$K28*1,IFERROR(NUMBERVALUE(CriteriTecnici!$K28,".",","),IFERROR(NUMBERVALUE(CriteriTecnici!$K28,",","."),0))),4)&amp;""),",",".")&amp;", "&amp;CHAR(34)&amp;"denominator"&amp;CHAR(34)&amp;": "&amp;SUBSTITUTE(TRIM(ROUND(IFERROR(CriteriTecnici!$L28*1,IFERROR(NUMBERVALUE(CriteriTecnici!$L28,".",","),IFERROR(NUMBERVALUE(CriteriTecnici!$L28,",","."),0))),4)&amp;""),",",".")&amp;", "&amp;CHAR(34)&amp;"flag"&amp;CHAR(34)&amp;": "&amp;SUBSTITUTE(TRIM(ROUND(IFERROR(CriteriTecnici!$M28*1,IFERROR(NUMBERVALUE(CriteriTecnici!$M28,".",","),IFERROR(NUMBERVALUE(CriteriTecnici!$M28,",","."),0))),4)&amp;""),",",".")&amp;", "&amp;CHAR(34)&amp;"rawScore"&amp;CHAR(34)&amp;": "&amp;SUBSTITUTE(TRIM(ROUND(IFERROR(CriteriTecnici!$O28*1,IFERROR(NUMBERVALUE(CriteriTecnici!$O28,".",","),IFERROR(NUMBERVALUE(CriteriTecnici!$O28,",","."),0))),4)&amp;""),",",".")&amp;CHAR(125)&amp;IF(TRUE,",",""))</f>
        <v/>
      </c>
    </row>
    <row r="249">
      <c r="A249" s="38">
        <f>IF(CriteriTecnici!$A29="","","    "&amp;CHAR(123)&amp;CHAR(34)&amp;"bidderId"&amp;CHAR(34)&amp;": "&amp;CHAR(34)&amp;SUBSTITUTE(CriteriTecnici!$A29,CHAR(34),"'")&amp;CHAR(34)&amp;", "&amp;CHAR(34)&amp;"lotId"&amp;CHAR(34)&amp;": "&amp;CHAR(34)&amp;SUBSTITUTE(CriteriTecnici!$C29,CHAR(34),"'")&amp;CHAR(34)&amp;", "&amp;CHAR(34)&amp;"criterionId"&amp;CHAR(34)&amp;": "&amp;CHAR(34)&amp;SUBSTITUTE(CriteriTecnici!$D29,CHAR(34),"'")&amp;CHAR(34)&amp;", "&amp;CHAR(34)&amp;"kind"&amp;CHAR(34)&amp;": "&amp;CHAR(34)&amp;SUBSTITUTE(CriteriTecnici!$F29,CHAR(34),"'")&amp;CHAR(34)&amp;", "&amp;CHAR(34)&amp;"value"&amp;CHAR(34)&amp;": "&amp;SUBSTITUTE(TRIM(ROUND(IFERROR(CriteriTecnici!$N29*1,IFERROR(NUMBERVALUE(CriteriTecnici!$N29,".",","),IFERROR(NUMBERVALUE(CriteriTecnici!$N29,",","."),0))),4)&amp;""),",",".")&amp;", "&amp;CHAR(34)&amp;"numerator"&amp;CHAR(34)&amp;": "&amp;SUBSTITUTE(TRIM(ROUND(IFERROR(CriteriTecnici!$K29*1,IFERROR(NUMBERVALUE(CriteriTecnici!$K29,".",","),IFERROR(NUMBERVALUE(CriteriTecnici!$K29,",","."),0))),4)&amp;""),",",".")&amp;", "&amp;CHAR(34)&amp;"denominator"&amp;CHAR(34)&amp;": "&amp;SUBSTITUTE(TRIM(ROUND(IFERROR(CriteriTecnici!$L29*1,IFERROR(NUMBERVALUE(CriteriTecnici!$L29,".",","),IFERROR(NUMBERVALUE(CriteriTecnici!$L29,",","."),0))),4)&amp;""),",",".")&amp;", "&amp;CHAR(34)&amp;"flag"&amp;CHAR(34)&amp;": "&amp;SUBSTITUTE(TRIM(ROUND(IFERROR(CriteriTecnici!$M29*1,IFERROR(NUMBERVALUE(CriteriTecnici!$M29,".",","),IFERROR(NUMBERVALUE(CriteriTecnici!$M29,",","."),0))),4)&amp;""),",",".")&amp;", "&amp;CHAR(34)&amp;"rawScore"&amp;CHAR(34)&amp;": "&amp;SUBSTITUTE(TRIM(ROUND(IFERROR(CriteriTecnici!$O29*1,IFERROR(NUMBERVALUE(CriteriTecnici!$O29,".",","),IFERROR(NUMBERVALUE(CriteriTecnici!$O29,",","."),0))),4)&amp;""),",",".")&amp;CHAR(125)&amp;IF(TRUE,",",""))</f>
        <v/>
      </c>
    </row>
    <row r="250">
      <c r="A250" s="38">
        <f>IF(CriteriTecnici!$A30="","","    "&amp;CHAR(123)&amp;CHAR(34)&amp;"bidderId"&amp;CHAR(34)&amp;": "&amp;CHAR(34)&amp;SUBSTITUTE(CriteriTecnici!$A30,CHAR(34),"'")&amp;CHAR(34)&amp;", "&amp;CHAR(34)&amp;"lotId"&amp;CHAR(34)&amp;": "&amp;CHAR(34)&amp;SUBSTITUTE(CriteriTecnici!$C30,CHAR(34),"'")&amp;CHAR(34)&amp;", "&amp;CHAR(34)&amp;"criterionId"&amp;CHAR(34)&amp;": "&amp;CHAR(34)&amp;SUBSTITUTE(CriteriTecnici!$D30,CHAR(34),"'")&amp;CHAR(34)&amp;", "&amp;CHAR(34)&amp;"kind"&amp;CHAR(34)&amp;": "&amp;CHAR(34)&amp;SUBSTITUTE(CriteriTecnici!$F30,CHAR(34),"'")&amp;CHAR(34)&amp;", "&amp;CHAR(34)&amp;"value"&amp;CHAR(34)&amp;": "&amp;SUBSTITUTE(TRIM(ROUND(IFERROR(CriteriTecnici!$N30*1,IFERROR(NUMBERVALUE(CriteriTecnici!$N30,".",","),IFERROR(NUMBERVALUE(CriteriTecnici!$N30,",","."),0))),4)&amp;""),",",".")&amp;", "&amp;CHAR(34)&amp;"numerator"&amp;CHAR(34)&amp;": "&amp;SUBSTITUTE(TRIM(ROUND(IFERROR(CriteriTecnici!$K30*1,IFERROR(NUMBERVALUE(CriteriTecnici!$K30,".",","),IFERROR(NUMBERVALUE(CriteriTecnici!$K30,",","."),0))),4)&amp;""),",",".")&amp;", "&amp;CHAR(34)&amp;"denominator"&amp;CHAR(34)&amp;": "&amp;SUBSTITUTE(TRIM(ROUND(IFERROR(CriteriTecnici!$L30*1,IFERROR(NUMBERVALUE(CriteriTecnici!$L30,".",","),IFERROR(NUMBERVALUE(CriteriTecnici!$L30,",","."),0))),4)&amp;""),",",".")&amp;", "&amp;CHAR(34)&amp;"flag"&amp;CHAR(34)&amp;": "&amp;SUBSTITUTE(TRIM(ROUND(IFERROR(CriteriTecnici!$M30*1,IFERROR(NUMBERVALUE(CriteriTecnici!$M30,".",","),IFERROR(NUMBERVALUE(CriteriTecnici!$M30,",","."),0))),4)&amp;""),",",".")&amp;", "&amp;CHAR(34)&amp;"rawScore"&amp;CHAR(34)&amp;": "&amp;SUBSTITUTE(TRIM(ROUND(IFERROR(CriteriTecnici!$O30*1,IFERROR(NUMBERVALUE(CriteriTecnici!$O30,".",","),IFERROR(NUMBERVALUE(CriteriTecnici!$O30,",","."),0))),4)&amp;""),",",".")&amp;CHAR(125)&amp;IF(TRUE,",",""))</f>
        <v/>
      </c>
    </row>
    <row r="251">
      <c r="A251" s="38">
        <f>IF(CriteriTecnici!$A31="","","    "&amp;CHAR(123)&amp;CHAR(34)&amp;"bidderId"&amp;CHAR(34)&amp;": "&amp;CHAR(34)&amp;SUBSTITUTE(CriteriTecnici!$A31,CHAR(34),"'")&amp;CHAR(34)&amp;", "&amp;CHAR(34)&amp;"lotId"&amp;CHAR(34)&amp;": "&amp;CHAR(34)&amp;SUBSTITUTE(CriteriTecnici!$C31,CHAR(34),"'")&amp;CHAR(34)&amp;", "&amp;CHAR(34)&amp;"criterionId"&amp;CHAR(34)&amp;": "&amp;CHAR(34)&amp;SUBSTITUTE(CriteriTecnici!$D31,CHAR(34),"'")&amp;CHAR(34)&amp;", "&amp;CHAR(34)&amp;"kind"&amp;CHAR(34)&amp;": "&amp;CHAR(34)&amp;SUBSTITUTE(CriteriTecnici!$F31,CHAR(34),"'")&amp;CHAR(34)&amp;", "&amp;CHAR(34)&amp;"value"&amp;CHAR(34)&amp;": "&amp;SUBSTITUTE(TRIM(ROUND(IFERROR(CriteriTecnici!$N31*1,IFERROR(NUMBERVALUE(CriteriTecnici!$N31,".",","),IFERROR(NUMBERVALUE(CriteriTecnici!$N31,",","."),0))),4)&amp;""),",",".")&amp;", "&amp;CHAR(34)&amp;"numerator"&amp;CHAR(34)&amp;": "&amp;SUBSTITUTE(TRIM(ROUND(IFERROR(CriteriTecnici!$K31*1,IFERROR(NUMBERVALUE(CriteriTecnici!$K31,".",","),IFERROR(NUMBERVALUE(CriteriTecnici!$K31,",","."),0))),4)&amp;""),",",".")&amp;", "&amp;CHAR(34)&amp;"denominator"&amp;CHAR(34)&amp;": "&amp;SUBSTITUTE(TRIM(ROUND(IFERROR(CriteriTecnici!$L31*1,IFERROR(NUMBERVALUE(CriteriTecnici!$L31,".",","),IFERROR(NUMBERVALUE(CriteriTecnici!$L31,",","."),0))),4)&amp;""),",",".")&amp;", "&amp;CHAR(34)&amp;"flag"&amp;CHAR(34)&amp;": "&amp;SUBSTITUTE(TRIM(ROUND(IFERROR(CriteriTecnici!$M31*1,IFERROR(NUMBERVALUE(CriteriTecnici!$M31,".",","),IFERROR(NUMBERVALUE(CriteriTecnici!$M31,",","."),0))),4)&amp;""),",",".")&amp;", "&amp;CHAR(34)&amp;"rawScore"&amp;CHAR(34)&amp;": "&amp;SUBSTITUTE(TRIM(ROUND(IFERROR(CriteriTecnici!$O31*1,IFERROR(NUMBERVALUE(CriteriTecnici!$O31,".",","),IFERROR(NUMBERVALUE(CriteriTecnici!$O31,",","."),0))),4)&amp;""),",",".")&amp;CHAR(125)&amp;IF(TRUE,",",""))</f>
        <v/>
      </c>
    </row>
    <row r="252">
      <c r="A252" s="38">
        <f>IF(CriteriTecnici!$A32="","","    "&amp;CHAR(123)&amp;CHAR(34)&amp;"bidderId"&amp;CHAR(34)&amp;": "&amp;CHAR(34)&amp;SUBSTITUTE(CriteriTecnici!$A32,CHAR(34),"'")&amp;CHAR(34)&amp;", "&amp;CHAR(34)&amp;"lotId"&amp;CHAR(34)&amp;": "&amp;CHAR(34)&amp;SUBSTITUTE(CriteriTecnici!$C32,CHAR(34),"'")&amp;CHAR(34)&amp;", "&amp;CHAR(34)&amp;"criterionId"&amp;CHAR(34)&amp;": "&amp;CHAR(34)&amp;SUBSTITUTE(CriteriTecnici!$D32,CHAR(34),"'")&amp;CHAR(34)&amp;", "&amp;CHAR(34)&amp;"kind"&amp;CHAR(34)&amp;": "&amp;CHAR(34)&amp;SUBSTITUTE(CriteriTecnici!$F32,CHAR(34),"'")&amp;CHAR(34)&amp;", "&amp;CHAR(34)&amp;"value"&amp;CHAR(34)&amp;": "&amp;SUBSTITUTE(TRIM(ROUND(IFERROR(CriteriTecnici!$N32*1,IFERROR(NUMBERVALUE(CriteriTecnici!$N32,".",","),IFERROR(NUMBERVALUE(CriteriTecnici!$N32,",","."),0))),4)&amp;""),",",".")&amp;", "&amp;CHAR(34)&amp;"numerator"&amp;CHAR(34)&amp;": "&amp;SUBSTITUTE(TRIM(ROUND(IFERROR(CriteriTecnici!$K32*1,IFERROR(NUMBERVALUE(CriteriTecnici!$K32,".",","),IFERROR(NUMBERVALUE(CriteriTecnici!$K32,",","."),0))),4)&amp;""),",",".")&amp;", "&amp;CHAR(34)&amp;"denominator"&amp;CHAR(34)&amp;": "&amp;SUBSTITUTE(TRIM(ROUND(IFERROR(CriteriTecnici!$L32*1,IFERROR(NUMBERVALUE(CriteriTecnici!$L32,".",","),IFERROR(NUMBERVALUE(CriteriTecnici!$L32,",","."),0))),4)&amp;""),",",".")&amp;", "&amp;CHAR(34)&amp;"flag"&amp;CHAR(34)&amp;": "&amp;SUBSTITUTE(TRIM(ROUND(IFERROR(CriteriTecnici!$M32*1,IFERROR(NUMBERVALUE(CriteriTecnici!$M32,".",","),IFERROR(NUMBERVALUE(CriteriTecnici!$M32,",","."),0))),4)&amp;""),",",".")&amp;", "&amp;CHAR(34)&amp;"rawScore"&amp;CHAR(34)&amp;": "&amp;SUBSTITUTE(TRIM(ROUND(IFERROR(CriteriTecnici!$O32*1,IFERROR(NUMBERVALUE(CriteriTecnici!$O32,".",","),IFERROR(NUMBERVALUE(CriteriTecnici!$O32,",","."),0))),4)&amp;""),",",".")&amp;CHAR(125)&amp;IF(TRUE,",",""))</f>
        <v/>
      </c>
    </row>
    <row r="253">
      <c r="A253" s="38">
        <f>IF(CriteriTecnici!$A33="","","    "&amp;CHAR(123)&amp;CHAR(34)&amp;"bidderId"&amp;CHAR(34)&amp;": "&amp;CHAR(34)&amp;SUBSTITUTE(CriteriTecnici!$A33,CHAR(34),"'")&amp;CHAR(34)&amp;", "&amp;CHAR(34)&amp;"lotId"&amp;CHAR(34)&amp;": "&amp;CHAR(34)&amp;SUBSTITUTE(CriteriTecnici!$C33,CHAR(34),"'")&amp;CHAR(34)&amp;", "&amp;CHAR(34)&amp;"criterionId"&amp;CHAR(34)&amp;": "&amp;CHAR(34)&amp;SUBSTITUTE(CriteriTecnici!$D33,CHAR(34),"'")&amp;CHAR(34)&amp;", "&amp;CHAR(34)&amp;"kind"&amp;CHAR(34)&amp;": "&amp;CHAR(34)&amp;SUBSTITUTE(CriteriTecnici!$F33,CHAR(34),"'")&amp;CHAR(34)&amp;", "&amp;CHAR(34)&amp;"value"&amp;CHAR(34)&amp;": "&amp;SUBSTITUTE(TRIM(ROUND(IFERROR(CriteriTecnici!$N33*1,IFERROR(NUMBERVALUE(CriteriTecnici!$N33,".",","),IFERROR(NUMBERVALUE(CriteriTecnici!$N33,",","."),0))),4)&amp;""),",",".")&amp;", "&amp;CHAR(34)&amp;"numerator"&amp;CHAR(34)&amp;": "&amp;SUBSTITUTE(TRIM(ROUND(IFERROR(CriteriTecnici!$K33*1,IFERROR(NUMBERVALUE(CriteriTecnici!$K33,".",","),IFERROR(NUMBERVALUE(CriteriTecnici!$K33,",","."),0))),4)&amp;""),",",".")&amp;", "&amp;CHAR(34)&amp;"denominator"&amp;CHAR(34)&amp;": "&amp;SUBSTITUTE(TRIM(ROUND(IFERROR(CriteriTecnici!$L33*1,IFERROR(NUMBERVALUE(CriteriTecnici!$L33,".",","),IFERROR(NUMBERVALUE(CriteriTecnici!$L33,",","."),0))),4)&amp;""),",",".")&amp;", "&amp;CHAR(34)&amp;"flag"&amp;CHAR(34)&amp;": "&amp;SUBSTITUTE(TRIM(ROUND(IFERROR(CriteriTecnici!$M33*1,IFERROR(NUMBERVALUE(CriteriTecnici!$M33,".",","),IFERROR(NUMBERVALUE(CriteriTecnici!$M33,",","."),0))),4)&amp;""),",",".")&amp;", "&amp;CHAR(34)&amp;"rawScore"&amp;CHAR(34)&amp;": "&amp;SUBSTITUTE(TRIM(ROUND(IFERROR(CriteriTecnici!$O33*1,IFERROR(NUMBERVALUE(CriteriTecnici!$O33,".",","),IFERROR(NUMBERVALUE(CriteriTecnici!$O33,",","."),0))),4)&amp;""),",",".")&amp;CHAR(125)&amp;IF(TRUE,",",""))</f>
        <v/>
      </c>
    </row>
    <row r="254">
      <c r="A254" s="38">
        <f>IF(CriteriTecnici!$A34="","","    "&amp;CHAR(123)&amp;CHAR(34)&amp;"bidderId"&amp;CHAR(34)&amp;": "&amp;CHAR(34)&amp;SUBSTITUTE(CriteriTecnici!$A34,CHAR(34),"'")&amp;CHAR(34)&amp;", "&amp;CHAR(34)&amp;"lotId"&amp;CHAR(34)&amp;": "&amp;CHAR(34)&amp;SUBSTITUTE(CriteriTecnici!$C34,CHAR(34),"'")&amp;CHAR(34)&amp;", "&amp;CHAR(34)&amp;"criterionId"&amp;CHAR(34)&amp;": "&amp;CHAR(34)&amp;SUBSTITUTE(CriteriTecnici!$D34,CHAR(34),"'")&amp;CHAR(34)&amp;", "&amp;CHAR(34)&amp;"kind"&amp;CHAR(34)&amp;": "&amp;CHAR(34)&amp;SUBSTITUTE(CriteriTecnici!$F34,CHAR(34),"'")&amp;CHAR(34)&amp;", "&amp;CHAR(34)&amp;"value"&amp;CHAR(34)&amp;": "&amp;SUBSTITUTE(TRIM(ROUND(IFERROR(CriteriTecnici!$N34*1,IFERROR(NUMBERVALUE(CriteriTecnici!$N34,".",","),IFERROR(NUMBERVALUE(CriteriTecnici!$N34,",","."),0))),4)&amp;""),",",".")&amp;", "&amp;CHAR(34)&amp;"numerator"&amp;CHAR(34)&amp;": "&amp;SUBSTITUTE(TRIM(ROUND(IFERROR(CriteriTecnici!$K34*1,IFERROR(NUMBERVALUE(CriteriTecnici!$K34,".",","),IFERROR(NUMBERVALUE(CriteriTecnici!$K34,",","."),0))),4)&amp;""),",",".")&amp;", "&amp;CHAR(34)&amp;"denominator"&amp;CHAR(34)&amp;": "&amp;SUBSTITUTE(TRIM(ROUND(IFERROR(CriteriTecnici!$L34*1,IFERROR(NUMBERVALUE(CriteriTecnici!$L34,".",","),IFERROR(NUMBERVALUE(CriteriTecnici!$L34,",","."),0))),4)&amp;""),",",".")&amp;", "&amp;CHAR(34)&amp;"flag"&amp;CHAR(34)&amp;": "&amp;SUBSTITUTE(TRIM(ROUND(IFERROR(CriteriTecnici!$M34*1,IFERROR(NUMBERVALUE(CriteriTecnici!$M34,".",","),IFERROR(NUMBERVALUE(CriteriTecnici!$M34,",","."),0))),4)&amp;""),",",".")&amp;", "&amp;CHAR(34)&amp;"rawScore"&amp;CHAR(34)&amp;": "&amp;SUBSTITUTE(TRIM(ROUND(IFERROR(CriteriTecnici!$O34*1,IFERROR(NUMBERVALUE(CriteriTecnici!$O34,".",","),IFERROR(NUMBERVALUE(CriteriTecnici!$O34,",","."),0))),4)&amp;""),",",".")&amp;CHAR(125)&amp;IF(TRUE,",",""))</f>
        <v/>
      </c>
    </row>
    <row r="255">
      <c r="A255" s="38">
        <f>IF(CriteriTecnici!$A35="","","    "&amp;CHAR(123)&amp;CHAR(34)&amp;"bidderId"&amp;CHAR(34)&amp;": "&amp;CHAR(34)&amp;SUBSTITUTE(CriteriTecnici!$A35,CHAR(34),"'")&amp;CHAR(34)&amp;", "&amp;CHAR(34)&amp;"lotId"&amp;CHAR(34)&amp;": "&amp;CHAR(34)&amp;SUBSTITUTE(CriteriTecnici!$C35,CHAR(34),"'")&amp;CHAR(34)&amp;", "&amp;CHAR(34)&amp;"criterionId"&amp;CHAR(34)&amp;": "&amp;CHAR(34)&amp;SUBSTITUTE(CriteriTecnici!$D35,CHAR(34),"'")&amp;CHAR(34)&amp;", "&amp;CHAR(34)&amp;"kind"&amp;CHAR(34)&amp;": "&amp;CHAR(34)&amp;SUBSTITUTE(CriteriTecnici!$F35,CHAR(34),"'")&amp;CHAR(34)&amp;", "&amp;CHAR(34)&amp;"value"&amp;CHAR(34)&amp;": "&amp;SUBSTITUTE(TRIM(ROUND(IFERROR(CriteriTecnici!$N35*1,IFERROR(NUMBERVALUE(CriteriTecnici!$N35,".",","),IFERROR(NUMBERVALUE(CriteriTecnici!$N35,",","."),0))),4)&amp;""),",",".")&amp;", "&amp;CHAR(34)&amp;"numerator"&amp;CHAR(34)&amp;": "&amp;SUBSTITUTE(TRIM(ROUND(IFERROR(CriteriTecnici!$K35*1,IFERROR(NUMBERVALUE(CriteriTecnici!$K35,".",","),IFERROR(NUMBERVALUE(CriteriTecnici!$K35,",","."),0))),4)&amp;""),",",".")&amp;", "&amp;CHAR(34)&amp;"denominator"&amp;CHAR(34)&amp;": "&amp;SUBSTITUTE(TRIM(ROUND(IFERROR(CriteriTecnici!$L35*1,IFERROR(NUMBERVALUE(CriteriTecnici!$L35,".",","),IFERROR(NUMBERVALUE(CriteriTecnici!$L35,",","."),0))),4)&amp;""),",",".")&amp;", "&amp;CHAR(34)&amp;"flag"&amp;CHAR(34)&amp;": "&amp;SUBSTITUTE(TRIM(ROUND(IFERROR(CriteriTecnici!$M35*1,IFERROR(NUMBERVALUE(CriteriTecnici!$M35,".",","),IFERROR(NUMBERVALUE(CriteriTecnici!$M35,",","."),0))),4)&amp;""),",",".")&amp;", "&amp;CHAR(34)&amp;"rawScore"&amp;CHAR(34)&amp;": "&amp;SUBSTITUTE(TRIM(ROUND(IFERROR(CriteriTecnici!$O35*1,IFERROR(NUMBERVALUE(CriteriTecnici!$O35,".",","),IFERROR(NUMBERVALUE(CriteriTecnici!$O35,",","."),0))),4)&amp;""),",",".")&amp;CHAR(125)&amp;IF(COUNTA(Offerte!$A3:$A$200)&gt;0,",",""))</f>
        <v/>
      </c>
    </row>
    <row r="256">
      <c r="A256" s="38">
        <f>IF(CriteriTecnici!$A36="","","    "&amp;CHAR(123)&amp;CHAR(34)&amp;"bidderId"&amp;CHAR(34)&amp;": "&amp;CHAR(34)&amp;SUBSTITUTE(CriteriTecnici!$A36,CHAR(34),"'")&amp;CHAR(34)&amp;", "&amp;CHAR(34)&amp;"lotId"&amp;CHAR(34)&amp;": "&amp;CHAR(34)&amp;SUBSTITUTE(CriteriTecnici!$C36,CHAR(34),"'")&amp;CHAR(34)&amp;", "&amp;CHAR(34)&amp;"criterionId"&amp;CHAR(34)&amp;": "&amp;CHAR(34)&amp;SUBSTITUTE(CriteriTecnici!$D36,CHAR(34),"'")&amp;CHAR(34)&amp;", "&amp;CHAR(34)&amp;"kind"&amp;CHAR(34)&amp;": "&amp;CHAR(34)&amp;SUBSTITUTE(CriteriTecnici!$F36,CHAR(34),"'")&amp;CHAR(34)&amp;", "&amp;CHAR(34)&amp;"value"&amp;CHAR(34)&amp;": "&amp;SUBSTITUTE(TRIM(ROUND(IFERROR(CriteriTecnici!$N36*1,IFERROR(NUMBERVALUE(CriteriTecnici!$N36,".",","),IFERROR(NUMBERVALUE(CriteriTecnici!$N36,",","."),0))),4)&amp;""),",",".")&amp;", "&amp;CHAR(34)&amp;"numerator"&amp;CHAR(34)&amp;": "&amp;SUBSTITUTE(TRIM(ROUND(IFERROR(CriteriTecnici!$K36*1,IFERROR(NUMBERVALUE(CriteriTecnici!$K36,".",","),IFERROR(NUMBERVALUE(CriteriTecnici!$K36,",","."),0))),4)&amp;""),",",".")&amp;", "&amp;CHAR(34)&amp;"denominator"&amp;CHAR(34)&amp;": "&amp;SUBSTITUTE(TRIM(ROUND(IFERROR(CriteriTecnici!$L36*1,IFERROR(NUMBERVALUE(CriteriTecnici!$L36,".",","),IFERROR(NUMBERVALUE(CriteriTecnici!$L36,",","."),0))),4)&amp;""),",",".")&amp;", "&amp;CHAR(34)&amp;"flag"&amp;CHAR(34)&amp;": "&amp;SUBSTITUTE(TRIM(ROUND(IFERROR(CriteriTecnici!$M36*1,IFERROR(NUMBERVALUE(CriteriTecnici!$M36,".",","),IFERROR(NUMBERVALUE(CriteriTecnici!$M36,",","."),0))),4)&amp;""),",",".")&amp;", "&amp;CHAR(34)&amp;"rawScore"&amp;CHAR(34)&amp;": "&amp;SUBSTITUTE(TRIM(ROUND(IFERROR(CriteriTecnici!$O36*1,IFERROR(NUMBERVALUE(CriteriTecnici!$O36,".",","),IFERROR(NUMBERVALUE(CriteriTecnici!$O36,",","."),0))),4)&amp;""),",",".")&amp;CHAR(125)&amp;IF(TRUE,",",""))</f>
        <v/>
      </c>
    </row>
    <row r="257">
      <c r="A257" s="38">
        <f>IF(CriteriTecnici!$A37="","","    "&amp;CHAR(123)&amp;CHAR(34)&amp;"bidderId"&amp;CHAR(34)&amp;": "&amp;CHAR(34)&amp;SUBSTITUTE(CriteriTecnici!$A37,CHAR(34),"'")&amp;CHAR(34)&amp;", "&amp;CHAR(34)&amp;"lotId"&amp;CHAR(34)&amp;": "&amp;CHAR(34)&amp;SUBSTITUTE(CriteriTecnici!$C37,CHAR(34),"'")&amp;CHAR(34)&amp;", "&amp;CHAR(34)&amp;"criterionId"&amp;CHAR(34)&amp;": "&amp;CHAR(34)&amp;SUBSTITUTE(CriteriTecnici!$D37,CHAR(34),"'")&amp;CHAR(34)&amp;", "&amp;CHAR(34)&amp;"kind"&amp;CHAR(34)&amp;": "&amp;CHAR(34)&amp;SUBSTITUTE(CriteriTecnici!$F37,CHAR(34),"'")&amp;CHAR(34)&amp;", "&amp;CHAR(34)&amp;"value"&amp;CHAR(34)&amp;": "&amp;SUBSTITUTE(TRIM(ROUND(IFERROR(CriteriTecnici!$N37*1,IFERROR(NUMBERVALUE(CriteriTecnici!$N37,".",","),IFERROR(NUMBERVALUE(CriteriTecnici!$N37,",","."),0))),4)&amp;""),",",".")&amp;", "&amp;CHAR(34)&amp;"numerator"&amp;CHAR(34)&amp;": "&amp;SUBSTITUTE(TRIM(ROUND(IFERROR(CriteriTecnici!$K37*1,IFERROR(NUMBERVALUE(CriteriTecnici!$K37,".",","),IFERROR(NUMBERVALUE(CriteriTecnici!$K37,",","."),0))),4)&amp;""),",",".")&amp;", "&amp;CHAR(34)&amp;"denominator"&amp;CHAR(34)&amp;": "&amp;SUBSTITUTE(TRIM(ROUND(IFERROR(CriteriTecnici!$L37*1,IFERROR(NUMBERVALUE(CriteriTecnici!$L37,".",","),IFERROR(NUMBERVALUE(CriteriTecnici!$L37,",","."),0))),4)&amp;""),",",".")&amp;", "&amp;CHAR(34)&amp;"flag"&amp;CHAR(34)&amp;": "&amp;SUBSTITUTE(TRIM(ROUND(IFERROR(CriteriTecnici!$M37*1,IFERROR(NUMBERVALUE(CriteriTecnici!$M37,".",","),IFERROR(NUMBERVALUE(CriteriTecnici!$M37,",","."),0))),4)&amp;""),",",".")&amp;", "&amp;CHAR(34)&amp;"rawScore"&amp;CHAR(34)&amp;": "&amp;SUBSTITUTE(TRIM(ROUND(IFERROR(CriteriTecnici!$O37*1,IFERROR(NUMBERVALUE(CriteriTecnici!$O37,".",","),IFERROR(NUMBERVALUE(CriteriTecnici!$O37,",","."),0))),4)&amp;""),",",".")&amp;CHAR(125)&amp;IF(TRUE,",",""))</f>
        <v/>
      </c>
    </row>
    <row r="258">
      <c r="A258" s="38">
        <f>IF(CriteriTecnici!$A38="","","    "&amp;CHAR(123)&amp;CHAR(34)&amp;"bidderId"&amp;CHAR(34)&amp;": "&amp;CHAR(34)&amp;SUBSTITUTE(CriteriTecnici!$A38,CHAR(34),"'")&amp;CHAR(34)&amp;", "&amp;CHAR(34)&amp;"lotId"&amp;CHAR(34)&amp;": "&amp;CHAR(34)&amp;SUBSTITUTE(CriteriTecnici!$C38,CHAR(34),"'")&amp;CHAR(34)&amp;", "&amp;CHAR(34)&amp;"criterionId"&amp;CHAR(34)&amp;": "&amp;CHAR(34)&amp;SUBSTITUTE(CriteriTecnici!$D38,CHAR(34),"'")&amp;CHAR(34)&amp;", "&amp;CHAR(34)&amp;"kind"&amp;CHAR(34)&amp;": "&amp;CHAR(34)&amp;SUBSTITUTE(CriteriTecnici!$F38,CHAR(34),"'")&amp;CHAR(34)&amp;", "&amp;CHAR(34)&amp;"value"&amp;CHAR(34)&amp;": "&amp;SUBSTITUTE(TRIM(ROUND(IFERROR(CriteriTecnici!$N38*1,IFERROR(NUMBERVALUE(CriteriTecnici!$N38,".",","),IFERROR(NUMBERVALUE(CriteriTecnici!$N38,",","."),0))),4)&amp;""),",",".")&amp;", "&amp;CHAR(34)&amp;"numerator"&amp;CHAR(34)&amp;": "&amp;SUBSTITUTE(TRIM(ROUND(IFERROR(CriteriTecnici!$K38*1,IFERROR(NUMBERVALUE(CriteriTecnici!$K38,".",","),IFERROR(NUMBERVALUE(CriteriTecnici!$K38,",","."),0))),4)&amp;""),",",".")&amp;", "&amp;CHAR(34)&amp;"denominator"&amp;CHAR(34)&amp;": "&amp;SUBSTITUTE(TRIM(ROUND(IFERROR(CriteriTecnici!$L38*1,IFERROR(NUMBERVALUE(CriteriTecnici!$L38,".",","),IFERROR(NUMBERVALUE(CriteriTecnici!$L38,",","."),0))),4)&amp;""),",",".")&amp;", "&amp;CHAR(34)&amp;"flag"&amp;CHAR(34)&amp;": "&amp;SUBSTITUTE(TRIM(ROUND(IFERROR(CriteriTecnici!$M38*1,IFERROR(NUMBERVALUE(CriteriTecnici!$M38,".",","),IFERROR(NUMBERVALUE(CriteriTecnici!$M38,",","."),0))),4)&amp;""),",",".")&amp;", "&amp;CHAR(34)&amp;"rawScore"&amp;CHAR(34)&amp;": "&amp;SUBSTITUTE(TRIM(ROUND(IFERROR(CriteriTecnici!$O38*1,IFERROR(NUMBERVALUE(CriteriTecnici!$O38,".",","),IFERROR(NUMBERVALUE(CriteriTecnici!$O38,",","."),0))),4)&amp;""),",",".")&amp;CHAR(125)&amp;IF(TRUE,",",""))</f>
        <v/>
      </c>
    </row>
    <row r="259">
      <c r="A259" s="38">
        <f>IF(CriteriTecnici!$A39="","","    "&amp;CHAR(123)&amp;CHAR(34)&amp;"bidderId"&amp;CHAR(34)&amp;": "&amp;CHAR(34)&amp;SUBSTITUTE(CriteriTecnici!$A39,CHAR(34),"'")&amp;CHAR(34)&amp;", "&amp;CHAR(34)&amp;"lotId"&amp;CHAR(34)&amp;": "&amp;CHAR(34)&amp;SUBSTITUTE(CriteriTecnici!$C39,CHAR(34),"'")&amp;CHAR(34)&amp;", "&amp;CHAR(34)&amp;"criterionId"&amp;CHAR(34)&amp;": "&amp;CHAR(34)&amp;SUBSTITUTE(CriteriTecnici!$D39,CHAR(34),"'")&amp;CHAR(34)&amp;", "&amp;CHAR(34)&amp;"kind"&amp;CHAR(34)&amp;": "&amp;CHAR(34)&amp;SUBSTITUTE(CriteriTecnici!$F39,CHAR(34),"'")&amp;CHAR(34)&amp;", "&amp;CHAR(34)&amp;"value"&amp;CHAR(34)&amp;": "&amp;SUBSTITUTE(TRIM(ROUND(IFERROR(CriteriTecnici!$N39*1,IFERROR(NUMBERVALUE(CriteriTecnici!$N39,".",","),IFERROR(NUMBERVALUE(CriteriTecnici!$N39,",","."),0))),4)&amp;""),",",".")&amp;", "&amp;CHAR(34)&amp;"numerator"&amp;CHAR(34)&amp;": "&amp;SUBSTITUTE(TRIM(ROUND(IFERROR(CriteriTecnici!$K39*1,IFERROR(NUMBERVALUE(CriteriTecnici!$K39,".",","),IFERROR(NUMBERVALUE(CriteriTecnici!$K39,",","."),0))),4)&amp;""),",",".")&amp;", "&amp;CHAR(34)&amp;"denominator"&amp;CHAR(34)&amp;": "&amp;SUBSTITUTE(TRIM(ROUND(IFERROR(CriteriTecnici!$L39*1,IFERROR(NUMBERVALUE(CriteriTecnici!$L39,".",","),IFERROR(NUMBERVALUE(CriteriTecnici!$L39,",","."),0))),4)&amp;""),",",".")&amp;", "&amp;CHAR(34)&amp;"flag"&amp;CHAR(34)&amp;": "&amp;SUBSTITUTE(TRIM(ROUND(IFERROR(CriteriTecnici!$M39*1,IFERROR(NUMBERVALUE(CriteriTecnici!$M39,".",","),IFERROR(NUMBERVALUE(CriteriTecnici!$M39,",","."),0))),4)&amp;""),",",".")&amp;", "&amp;CHAR(34)&amp;"rawScore"&amp;CHAR(34)&amp;": "&amp;SUBSTITUTE(TRIM(ROUND(IFERROR(CriteriTecnici!$O39*1,IFERROR(NUMBERVALUE(CriteriTecnici!$O39,".",","),IFERROR(NUMBERVALUE(CriteriTecnici!$O39,",","."),0))),4)&amp;""),",",".")&amp;CHAR(125)&amp;IF(TRUE,",",""))</f>
        <v/>
      </c>
    </row>
    <row r="260">
      <c r="A260" s="38">
        <f>IF(CriteriTecnici!$A40="","","    "&amp;CHAR(123)&amp;CHAR(34)&amp;"bidderId"&amp;CHAR(34)&amp;": "&amp;CHAR(34)&amp;SUBSTITUTE(CriteriTecnici!$A40,CHAR(34),"'")&amp;CHAR(34)&amp;", "&amp;CHAR(34)&amp;"lotId"&amp;CHAR(34)&amp;": "&amp;CHAR(34)&amp;SUBSTITUTE(CriteriTecnici!$C40,CHAR(34),"'")&amp;CHAR(34)&amp;", "&amp;CHAR(34)&amp;"criterionId"&amp;CHAR(34)&amp;": "&amp;CHAR(34)&amp;SUBSTITUTE(CriteriTecnici!$D40,CHAR(34),"'")&amp;CHAR(34)&amp;", "&amp;CHAR(34)&amp;"kind"&amp;CHAR(34)&amp;": "&amp;CHAR(34)&amp;SUBSTITUTE(CriteriTecnici!$F40,CHAR(34),"'")&amp;CHAR(34)&amp;", "&amp;CHAR(34)&amp;"value"&amp;CHAR(34)&amp;": "&amp;SUBSTITUTE(TRIM(ROUND(IFERROR(CriteriTecnici!$N40*1,IFERROR(NUMBERVALUE(CriteriTecnici!$N40,".",","),IFERROR(NUMBERVALUE(CriteriTecnici!$N40,",","."),0))),4)&amp;""),",",".")&amp;", "&amp;CHAR(34)&amp;"numerator"&amp;CHAR(34)&amp;": "&amp;SUBSTITUTE(TRIM(ROUND(IFERROR(CriteriTecnici!$K40*1,IFERROR(NUMBERVALUE(CriteriTecnici!$K40,".",","),IFERROR(NUMBERVALUE(CriteriTecnici!$K40,",","."),0))),4)&amp;""),",",".")&amp;", "&amp;CHAR(34)&amp;"denominator"&amp;CHAR(34)&amp;": "&amp;SUBSTITUTE(TRIM(ROUND(IFERROR(CriteriTecnici!$L40*1,IFERROR(NUMBERVALUE(CriteriTecnici!$L40,".",","),IFERROR(NUMBERVALUE(CriteriTecnici!$L40,",","."),0))),4)&amp;""),",",".")&amp;", "&amp;CHAR(34)&amp;"flag"&amp;CHAR(34)&amp;": "&amp;SUBSTITUTE(TRIM(ROUND(IFERROR(CriteriTecnici!$M40*1,IFERROR(NUMBERVALUE(CriteriTecnici!$M40,".",","),IFERROR(NUMBERVALUE(CriteriTecnici!$M40,",","."),0))),4)&amp;""),",",".")&amp;", "&amp;CHAR(34)&amp;"rawScore"&amp;CHAR(34)&amp;": "&amp;SUBSTITUTE(TRIM(ROUND(IFERROR(CriteriTecnici!$O40*1,IFERROR(NUMBERVALUE(CriteriTecnici!$O40,".",","),IFERROR(NUMBERVALUE(CriteriTecnici!$O40,",","."),0))),4)&amp;""),",",".")&amp;CHAR(125)&amp;IF(TRUE,",",""))</f>
        <v/>
      </c>
    </row>
    <row r="261">
      <c r="A261" s="38">
        <f>IF(CriteriTecnici!$A41="","","    "&amp;CHAR(123)&amp;CHAR(34)&amp;"bidderId"&amp;CHAR(34)&amp;": "&amp;CHAR(34)&amp;SUBSTITUTE(CriteriTecnici!$A41,CHAR(34),"'")&amp;CHAR(34)&amp;", "&amp;CHAR(34)&amp;"lotId"&amp;CHAR(34)&amp;": "&amp;CHAR(34)&amp;SUBSTITUTE(CriteriTecnici!$C41,CHAR(34),"'")&amp;CHAR(34)&amp;", "&amp;CHAR(34)&amp;"criterionId"&amp;CHAR(34)&amp;": "&amp;CHAR(34)&amp;SUBSTITUTE(CriteriTecnici!$D41,CHAR(34),"'")&amp;CHAR(34)&amp;", "&amp;CHAR(34)&amp;"kind"&amp;CHAR(34)&amp;": "&amp;CHAR(34)&amp;SUBSTITUTE(CriteriTecnici!$F41,CHAR(34),"'")&amp;CHAR(34)&amp;", "&amp;CHAR(34)&amp;"value"&amp;CHAR(34)&amp;": "&amp;SUBSTITUTE(TRIM(ROUND(IFERROR(CriteriTecnici!$N41*1,IFERROR(NUMBERVALUE(CriteriTecnici!$N41,".",","),IFERROR(NUMBERVALUE(CriteriTecnici!$N41,",","."),0))),4)&amp;""),",",".")&amp;", "&amp;CHAR(34)&amp;"numerator"&amp;CHAR(34)&amp;": "&amp;SUBSTITUTE(TRIM(ROUND(IFERROR(CriteriTecnici!$K41*1,IFERROR(NUMBERVALUE(CriteriTecnici!$K41,".",","),IFERROR(NUMBERVALUE(CriteriTecnici!$K41,",","."),0))),4)&amp;""),",",".")&amp;", "&amp;CHAR(34)&amp;"denominator"&amp;CHAR(34)&amp;": "&amp;SUBSTITUTE(TRIM(ROUND(IFERROR(CriteriTecnici!$L41*1,IFERROR(NUMBERVALUE(CriteriTecnici!$L41,".",","),IFERROR(NUMBERVALUE(CriteriTecnici!$L41,",","."),0))),4)&amp;""),",",".")&amp;", "&amp;CHAR(34)&amp;"flag"&amp;CHAR(34)&amp;": "&amp;SUBSTITUTE(TRIM(ROUND(IFERROR(CriteriTecnici!$M41*1,IFERROR(NUMBERVALUE(CriteriTecnici!$M41,".",","),IFERROR(NUMBERVALUE(CriteriTecnici!$M41,",","."),0))),4)&amp;""),",",".")&amp;", "&amp;CHAR(34)&amp;"rawScore"&amp;CHAR(34)&amp;": "&amp;SUBSTITUTE(TRIM(ROUND(IFERROR(CriteriTecnici!$O41*1,IFERROR(NUMBERVALUE(CriteriTecnici!$O41,".",","),IFERROR(NUMBERVALUE(CriteriTecnici!$O41,",","."),0))),4)&amp;""),",",".")&amp;CHAR(125)&amp;IF(TRUE,",",""))</f>
        <v/>
      </c>
    </row>
    <row r="262">
      <c r="A262" s="38">
        <f>IF(CriteriTecnici!$A42="","","    "&amp;CHAR(123)&amp;CHAR(34)&amp;"bidderId"&amp;CHAR(34)&amp;": "&amp;CHAR(34)&amp;SUBSTITUTE(CriteriTecnici!$A42,CHAR(34),"'")&amp;CHAR(34)&amp;", "&amp;CHAR(34)&amp;"lotId"&amp;CHAR(34)&amp;": "&amp;CHAR(34)&amp;SUBSTITUTE(CriteriTecnici!$C42,CHAR(34),"'")&amp;CHAR(34)&amp;", "&amp;CHAR(34)&amp;"criterionId"&amp;CHAR(34)&amp;": "&amp;CHAR(34)&amp;SUBSTITUTE(CriteriTecnici!$D42,CHAR(34),"'")&amp;CHAR(34)&amp;", "&amp;CHAR(34)&amp;"kind"&amp;CHAR(34)&amp;": "&amp;CHAR(34)&amp;SUBSTITUTE(CriteriTecnici!$F42,CHAR(34),"'")&amp;CHAR(34)&amp;", "&amp;CHAR(34)&amp;"value"&amp;CHAR(34)&amp;": "&amp;SUBSTITUTE(TRIM(ROUND(IFERROR(CriteriTecnici!$N42*1,IFERROR(NUMBERVALUE(CriteriTecnici!$N42,".",","),IFERROR(NUMBERVALUE(CriteriTecnici!$N42,",","."),0))),4)&amp;""),",",".")&amp;", "&amp;CHAR(34)&amp;"numerator"&amp;CHAR(34)&amp;": "&amp;SUBSTITUTE(TRIM(ROUND(IFERROR(CriteriTecnici!$K42*1,IFERROR(NUMBERVALUE(CriteriTecnici!$K42,".",","),IFERROR(NUMBERVALUE(CriteriTecnici!$K42,",","."),0))),4)&amp;""),",",".")&amp;", "&amp;CHAR(34)&amp;"denominator"&amp;CHAR(34)&amp;": "&amp;SUBSTITUTE(TRIM(ROUND(IFERROR(CriteriTecnici!$L42*1,IFERROR(NUMBERVALUE(CriteriTecnici!$L42,".",","),IFERROR(NUMBERVALUE(CriteriTecnici!$L42,",","."),0))),4)&amp;""),",",".")&amp;", "&amp;CHAR(34)&amp;"flag"&amp;CHAR(34)&amp;": "&amp;SUBSTITUTE(TRIM(ROUND(IFERROR(CriteriTecnici!$M42*1,IFERROR(NUMBERVALUE(CriteriTecnici!$M42,".",","),IFERROR(NUMBERVALUE(CriteriTecnici!$M42,",","."),0))),4)&amp;""),",",".")&amp;", "&amp;CHAR(34)&amp;"rawScore"&amp;CHAR(34)&amp;": "&amp;SUBSTITUTE(TRIM(ROUND(IFERROR(CriteriTecnici!$O42*1,IFERROR(NUMBERVALUE(CriteriTecnici!$O42,".",","),IFERROR(NUMBERVALUE(CriteriTecnici!$O42,",","."),0))),4)&amp;""),",",".")&amp;CHAR(125)&amp;IF(TRUE,",",""))</f>
        <v/>
      </c>
    </row>
    <row r="263">
      <c r="A263" s="38">
        <f>IF(CriteriTecnici!$A43="","","    "&amp;CHAR(123)&amp;CHAR(34)&amp;"bidderId"&amp;CHAR(34)&amp;": "&amp;CHAR(34)&amp;SUBSTITUTE(CriteriTecnici!$A43,CHAR(34),"'")&amp;CHAR(34)&amp;", "&amp;CHAR(34)&amp;"lotId"&amp;CHAR(34)&amp;": "&amp;CHAR(34)&amp;SUBSTITUTE(CriteriTecnici!$C43,CHAR(34),"'")&amp;CHAR(34)&amp;", "&amp;CHAR(34)&amp;"criterionId"&amp;CHAR(34)&amp;": "&amp;CHAR(34)&amp;SUBSTITUTE(CriteriTecnici!$D43,CHAR(34),"'")&amp;CHAR(34)&amp;", "&amp;CHAR(34)&amp;"kind"&amp;CHAR(34)&amp;": "&amp;CHAR(34)&amp;SUBSTITUTE(CriteriTecnici!$F43,CHAR(34),"'")&amp;CHAR(34)&amp;", "&amp;CHAR(34)&amp;"value"&amp;CHAR(34)&amp;": "&amp;SUBSTITUTE(TRIM(ROUND(IFERROR(CriteriTecnici!$N43*1,IFERROR(NUMBERVALUE(CriteriTecnici!$N43,".",","),IFERROR(NUMBERVALUE(CriteriTecnici!$N43,",","."),0))),4)&amp;""),",",".")&amp;", "&amp;CHAR(34)&amp;"numerator"&amp;CHAR(34)&amp;": "&amp;SUBSTITUTE(TRIM(ROUND(IFERROR(CriteriTecnici!$K43*1,IFERROR(NUMBERVALUE(CriteriTecnici!$K43,".",","),IFERROR(NUMBERVALUE(CriteriTecnici!$K43,",","."),0))),4)&amp;""),",",".")&amp;", "&amp;CHAR(34)&amp;"denominator"&amp;CHAR(34)&amp;": "&amp;SUBSTITUTE(TRIM(ROUND(IFERROR(CriteriTecnici!$L43*1,IFERROR(NUMBERVALUE(CriteriTecnici!$L43,".",","),IFERROR(NUMBERVALUE(CriteriTecnici!$L43,",","."),0))),4)&amp;""),",",".")&amp;", "&amp;CHAR(34)&amp;"flag"&amp;CHAR(34)&amp;": "&amp;SUBSTITUTE(TRIM(ROUND(IFERROR(CriteriTecnici!$M43*1,IFERROR(NUMBERVALUE(CriteriTecnici!$M43,".",","),IFERROR(NUMBERVALUE(CriteriTecnici!$M43,",","."),0))),4)&amp;""),",",".")&amp;", "&amp;CHAR(34)&amp;"rawScore"&amp;CHAR(34)&amp;": "&amp;SUBSTITUTE(TRIM(ROUND(IFERROR(CriteriTecnici!$O43*1,IFERROR(NUMBERVALUE(CriteriTecnici!$O43,".",","),IFERROR(NUMBERVALUE(CriteriTecnici!$O43,",","."),0))),4)&amp;""),",",".")&amp;CHAR(125)&amp;IF(TRUE,",",""))</f>
        <v/>
      </c>
    </row>
    <row r="264">
      <c r="A264" s="38">
        <f>IF(CriteriTecnici!$A44="","","    "&amp;CHAR(123)&amp;CHAR(34)&amp;"bidderId"&amp;CHAR(34)&amp;": "&amp;CHAR(34)&amp;SUBSTITUTE(CriteriTecnici!$A44,CHAR(34),"'")&amp;CHAR(34)&amp;", "&amp;CHAR(34)&amp;"lotId"&amp;CHAR(34)&amp;": "&amp;CHAR(34)&amp;SUBSTITUTE(CriteriTecnici!$C44,CHAR(34),"'")&amp;CHAR(34)&amp;", "&amp;CHAR(34)&amp;"criterionId"&amp;CHAR(34)&amp;": "&amp;CHAR(34)&amp;SUBSTITUTE(CriteriTecnici!$D44,CHAR(34),"'")&amp;CHAR(34)&amp;", "&amp;CHAR(34)&amp;"kind"&amp;CHAR(34)&amp;": "&amp;CHAR(34)&amp;SUBSTITUTE(CriteriTecnici!$F44,CHAR(34),"'")&amp;CHAR(34)&amp;", "&amp;CHAR(34)&amp;"value"&amp;CHAR(34)&amp;": "&amp;SUBSTITUTE(TRIM(ROUND(IFERROR(CriteriTecnici!$N44*1,IFERROR(NUMBERVALUE(CriteriTecnici!$N44,".",","),IFERROR(NUMBERVALUE(CriteriTecnici!$N44,",","."),0))),4)&amp;""),",",".")&amp;", "&amp;CHAR(34)&amp;"numerator"&amp;CHAR(34)&amp;": "&amp;SUBSTITUTE(TRIM(ROUND(IFERROR(CriteriTecnici!$K44*1,IFERROR(NUMBERVALUE(CriteriTecnici!$K44,".",","),IFERROR(NUMBERVALUE(CriteriTecnici!$K44,",","."),0))),4)&amp;""),",",".")&amp;", "&amp;CHAR(34)&amp;"denominator"&amp;CHAR(34)&amp;": "&amp;SUBSTITUTE(TRIM(ROUND(IFERROR(CriteriTecnici!$L44*1,IFERROR(NUMBERVALUE(CriteriTecnici!$L44,".",","),IFERROR(NUMBERVALUE(CriteriTecnici!$L44,",","."),0))),4)&amp;""),",",".")&amp;", "&amp;CHAR(34)&amp;"flag"&amp;CHAR(34)&amp;": "&amp;SUBSTITUTE(TRIM(ROUND(IFERROR(CriteriTecnici!$M44*1,IFERROR(NUMBERVALUE(CriteriTecnici!$M44,".",","),IFERROR(NUMBERVALUE(CriteriTecnici!$M44,",","."),0))),4)&amp;""),",",".")&amp;", "&amp;CHAR(34)&amp;"rawScore"&amp;CHAR(34)&amp;": "&amp;SUBSTITUTE(TRIM(ROUND(IFERROR(CriteriTecnici!$O44*1,IFERROR(NUMBERVALUE(CriteriTecnici!$O44,".",","),IFERROR(NUMBERVALUE(CriteriTecnici!$O44,",","."),0))),4)&amp;""),",",".")&amp;CHAR(125)&amp;IF(TRUE,",",""))</f>
        <v/>
      </c>
    </row>
    <row r="265">
      <c r="A265" s="38">
        <f>IF(CriteriTecnici!$A45="","","    "&amp;CHAR(123)&amp;CHAR(34)&amp;"bidderId"&amp;CHAR(34)&amp;": "&amp;CHAR(34)&amp;SUBSTITUTE(CriteriTecnici!$A45,CHAR(34),"'")&amp;CHAR(34)&amp;", "&amp;CHAR(34)&amp;"lotId"&amp;CHAR(34)&amp;": "&amp;CHAR(34)&amp;SUBSTITUTE(CriteriTecnici!$C45,CHAR(34),"'")&amp;CHAR(34)&amp;", "&amp;CHAR(34)&amp;"criterionId"&amp;CHAR(34)&amp;": "&amp;CHAR(34)&amp;SUBSTITUTE(CriteriTecnici!$D45,CHAR(34),"'")&amp;CHAR(34)&amp;", "&amp;CHAR(34)&amp;"kind"&amp;CHAR(34)&amp;": "&amp;CHAR(34)&amp;SUBSTITUTE(CriteriTecnici!$F45,CHAR(34),"'")&amp;CHAR(34)&amp;", "&amp;CHAR(34)&amp;"value"&amp;CHAR(34)&amp;": "&amp;SUBSTITUTE(TRIM(ROUND(IFERROR(CriteriTecnici!$N45*1,IFERROR(NUMBERVALUE(CriteriTecnici!$N45,".",","),IFERROR(NUMBERVALUE(CriteriTecnici!$N45,",","."),0))),4)&amp;""),",",".")&amp;", "&amp;CHAR(34)&amp;"numerator"&amp;CHAR(34)&amp;": "&amp;SUBSTITUTE(TRIM(ROUND(IFERROR(CriteriTecnici!$K45*1,IFERROR(NUMBERVALUE(CriteriTecnici!$K45,".",","),IFERROR(NUMBERVALUE(CriteriTecnici!$K45,",","."),0))),4)&amp;""),",",".")&amp;", "&amp;CHAR(34)&amp;"denominator"&amp;CHAR(34)&amp;": "&amp;SUBSTITUTE(TRIM(ROUND(IFERROR(CriteriTecnici!$L45*1,IFERROR(NUMBERVALUE(CriteriTecnici!$L45,".",","),IFERROR(NUMBERVALUE(CriteriTecnici!$L45,",","."),0))),4)&amp;""),",",".")&amp;", "&amp;CHAR(34)&amp;"flag"&amp;CHAR(34)&amp;": "&amp;SUBSTITUTE(TRIM(ROUND(IFERROR(CriteriTecnici!$M45*1,IFERROR(NUMBERVALUE(CriteriTecnici!$M45,".",","),IFERROR(NUMBERVALUE(CriteriTecnici!$M45,",","."),0))),4)&amp;""),",",".")&amp;", "&amp;CHAR(34)&amp;"rawScore"&amp;CHAR(34)&amp;": "&amp;SUBSTITUTE(TRIM(ROUND(IFERROR(CriteriTecnici!$O45*1,IFERROR(NUMBERVALUE(CriteriTecnici!$O45,".",","),IFERROR(NUMBERVALUE(CriteriTecnici!$O45,",","."),0))),4)&amp;""),",",".")&amp;CHAR(125)&amp;IF(TRUE,",",""))</f>
        <v/>
      </c>
    </row>
    <row r="266">
      <c r="A266" s="38">
        <f>IF(CriteriTecnici!$A46="","","    "&amp;CHAR(123)&amp;CHAR(34)&amp;"bidderId"&amp;CHAR(34)&amp;": "&amp;CHAR(34)&amp;SUBSTITUTE(CriteriTecnici!$A46,CHAR(34),"'")&amp;CHAR(34)&amp;", "&amp;CHAR(34)&amp;"lotId"&amp;CHAR(34)&amp;": "&amp;CHAR(34)&amp;SUBSTITUTE(CriteriTecnici!$C46,CHAR(34),"'")&amp;CHAR(34)&amp;", "&amp;CHAR(34)&amp;"criterionId"&amp;CHAR(34)&amp;": "&amp;CHAR(34)&amp;SUBSTITUTE(CriteriTecnici!$D46,CHAR(34),"'")&amp;CHAR(34)&amp;", "&amp;CHAR(34)&amp;"kind"&amp;CHAR(34)&amp;": "&amp;CHAR(34)&amp;SUBSTITUTE(CriteriTecnici!$F46,CHAR(34),"'")&amp;CHAR(34)&amp;", "&amp;CHAR(34)&amp;"value"&amp;CHAR(34)&amp;": "&amp;SUBSTITUTE(TRIM(ROUND(IFERROR(CriteriTecnici!$N46*1,IFERROR(NUMBERVALUE(CriteriTecnici!$N46,".",","),IFERROR(NUMBERVALUE(CriteriTecnici!$N46,",","."),0))),4)&amp;""),",",".")&amp;", "&amp;CHAR(34)&amp;"numerator"&amp;CHAR(34)&amp;": "&amp;SUBSTITUTE(TRIM(ROUND(IFERROR(CriteriTecnici!$K46*1,IFERROR(NUMBERVALUE(CriteriTecnici!$K46,".",","),IFERROR(NUMBERVALUE(CriteriTecnici!$K46,",","."),0))),4)&amp;""),",",".")&amp;", "&amp;CHAR(34)&amp;"denominator"&amp;CHAR(34)&amp;": "&amp;SUBSTITUTE(TRIM(ROUND(IFERROR(CriteriTecnici!$L46*1,IFERROR(NUMBERVALUE(CriteriTecnici!$L46,".",","),IFERROR(NUMBERVALUE(CriteriTecnici!$L46,",","."),0))),4)&amp;""),",",".")&amp;", "&amp;CHAR(34)&amp;"flag"&amp;CHAR(34)&amp;": "&amp;SUBSTITUTE(TRIM(ROUND(IFERROR(CriteriTecnici!$M46*1,IFERROR(NUMBERVALUE(CriteriTecnici!$M46,".",","),IFERROR(NUMBERVALUE(CriteriTecnici!$M46,",","."),0))),4)&amp;""),",",".")&amp;", "&amp;CHAR(34)&amp;"rawScore"&amp;CHAR(34)&amp;": "&amp;SUBSTITUTE(TRIM(ROUND(IFERROR(CriteriTecnici!$O46*1,IFERROR(NUMBERVALUE(CriteriTecnici!$O46,".",","),IFERROR(NUMBERVALUE(CriteriTecnici!$O46,",","."),0))),4)&amp;""),",",".")&amp;CHAR(125)&amp;IF(TRUE,",",""))</f>
        <v/>
      </c>
    </row>
    <row r="267">
      <c r="A267" s="38">
        <f>IF(CriteriTecnici!$A47="","","    "&amp;CHAR(123)&amp;CHAR(34)&amp;"bidderId"&amp;CHAR(34)&amp;": "&amp;CHAR(34)&amp;SUBSTITUTE(CriteriTecnici!$A47,CHAR(34),"'")&amp;CHAR(34)&amp;", "&amp;CHAR(34)&amp;"lotId"&amp;CHAR(34)&amp;": "&amp;CHAR(34)&amp;SUBSTITUTE(CriteriTecnici!$C47,CHAR(34),"'")&amp;CHAR(34)&amp;", "&amp;CHAR(34)&amp;"criterionId"&amp;CHAR(34)&amp;": "&amp;CHAR(34)&amp;SUBSTITUTE(CriteriTecnici!$D47,CHAR(34),"'")&amp;CHAR(34)&amp;", "&amp;CHAR(34)&amp;"kind"&amp;CHAR(34)&amp;": "&amp;CHAR(34)&amp;SUBSTITUTE(CriteriTecnici!$F47,CHAR(34),"'")&amp;CHAR(34)&amp;", "&amp;CHAR(34)&amp;"value"&amp;CHAR(34)&amp;": "&amp;SUBSTITUTE(TRIM(ROUND(IFERROR(CriteriTecnici!$N47*1,IFERROR(NUMBERVALUE(CriteriTecnici!$N47,".",","),IFERROR(NUMBERVALUE(CriteriTecnici!$N47,",","."),0))),4)&amp;""),",",".")&amp;", "&amp;CHAR(34)&amp;"numerator"&amp;CHAR(34)&amp;": "&amp;SUBSTITUTE(TRIM(ROUND(IFERROR(CriteriTecnici!$K47*1,IFERROR(NUMBERVALUE(CriteriTecnici!$K47,".",","),IFERROR(NUMBERVALUE(CriteriTecnici!$K47,",","."),0))),4)&amp;""),",",".")&amp;", "&amp;CHAR(34)&amp;"denominator"&amp;CHAR(34)&amp;": "&amp;SUBSTITUTE(TRIM(ROUND(IFERROR(CriteriTecnici!$L47*1,IFERROR(NUMBERVALUE(CriteriTecnici!$L47,".",","),IFERROR(NUMBERVALUE(CriteriTecnici!$L47,",","."),0))),4)&amp;""),",",".")&amp;", "&amp;CHAR(34)&amp;"flag"&amp;CHAR(34)&amp;": "&amp;SUBSTITUTE(TRIM(ROUND(IFERROR(CriteriTecnici!$M47*1,IFERROR(NUMBERVALUE(CriteriTecnici!$M47,".",","),IFERROR(NUMBERVALUE(CriteriTecnici!$M47,",","."),0))),4)&amp;""),",",".")&amp;", "&amp;CHAR(34)&amp;"rawScore"&amp;CHAR(34)&amp;": "&amp;SUBSTITUTE(TRIM(ROUND(IFERROR(CriteriTecnici!$O47*1,IFERROR(NUMBERVALUE(CriteriTecnici!$O47,".",","),IFERROR(NUMBERVALUE(CriteriTecnici!$O47,",","."),0))),4)&amp;""),",",".")&amp;CHAR(125)&amp;IF(TRUE,",",""))</f>
        <v/>
      </c>
    </row>
    <row r="268">
      <c r="A268" s="38">
        <f>IF(CriteriTecnici!$A48="","","    "&amp;CHAR(123)&amp;CHAR(34)&amp;"bidderId"&amp;CHAR(34)&amp;": "&amp;CHAR(34)&amp;SUBSTITUTE(CriteriTecnici!$A48,CHAR(34),"'")&amp;CHAR(34)&amp;", "&amp;CHAR(34)&amp;"lotId"&amp;CHAR(34)&amp;": "&amp;CHAR(34)&amp;SUBSTITUTE(CriteriTecnici!$C48,CHAR(34),"'")&amp;CHAR(34)&amp;", "&amp;CHAR(34)&amp;"criterionId"&amp;CHAR(34)&amp;": "&amp;CHAR(34)&amp;SUBSTITUTE(CriteriTecnici!$D48,CHAR(34),"'")&amp;CHAR(34)&amp;", "&amp;CHAR(34)&amp;"kind"&amp;CHAR(34)&amp;": "&amp;CHAR(34)&amp;SUBSTITUTE(CriteriTecnici!$F48,CHAR(34),"'")&amp;CHAR(34)&amp;", "&amp;CHAR(34)&amp;"value"&amp;CHAR(34)&amp;": "&amp;SUBSTITUTE(TRIM(ROUND(IFERROR(CriteriTecnici!$N48*1,IFERROR(NUMBERVALUE(CriteriTecnici!$N48,".",","),IFERROR(NUMBERVALUE(CriteriTecnici!$N48,",","."),0))),4)&amp;""),",",".")&amp;", "&amp;CHAR(34)&amp;"numerator"&amp;CHAR(34)&amp;": "&amp;SUBSTITUTE(TRIM(ROUND(IFERROR(CriteriTecnici!$K48*1,IFERROR(NUMBERVALUE(CriteriTecnici!$K48,".",","),IFERROR(NUMBERVALUE(CriteriTecnici!$K48,",","."),0))),4)&amp;""),",",".")&amp;", "&amp;CHAR(34)&amp;"denominator"&amp;CHAR(34)&amp;": "&amp;SUBSTITUTE(TRIM(ROUND(IFERROR(CriteriTecnici!$L48*1,IFERROR(NUMBERVALUE(CriteriTecnici!$L48,".",","),IFERROR(NUMBERVALUE(CriteriTecnici!$L48,",","."),0))),4)&amp;""),",",".")&amp;", "&amp;CHAR(34)&amp;"flag"&amp;CHAR(34)&amp;": "&amp;SUBSTITUTE(TRIM(ROUND(IFERROR(CriteriTecnici!$M48*1,IFERROR(NUMBERVALUE(CriteriTecnici!$M48,".",","),IFERROR(NUMBERVALUE(CriteriTecnici!$M48,",","."),0))),4)&amp;""),",",".")&amp;", "&amp;CHAR(34)&amp;"rawScore"&amp;CHAR(34)&amp;": "&amp;SUBSTITUTE(TRIM(ROUND(IFERROR(CriteriTecnici!$O48*1,IFERROR(NUMBERVALUE(CriteriTecnici!$O48,".",","),IFERROR(NUMBERVALUE(CriteriTecnici!$O48,",","."),0))),4)&amp;""),",",".")&amp;CHAR(125)&amp;IF(TRUE,",",""))</f>
        <v/>
      </c>
    </row>
    <row r="269">
      <c r="A269" s="38">
        <f>IF(CriteriTecnici!$A49="","","    "&amp;CHAR(123)&amp;CHAR(34)&amp;"bidderId"&amp;CHAR(34)&amp;": "&amp;CHAR(34)&amp;SUBSTITUTE(CriteriTecnici!$A49,CHAR(34),"'")&amp;CHAR(34)&amp;", "&amp;CHAR(34)&amp;"lotId"&amp;CHAR(34)&amp;": "&amp;CHAR(34)&amp;SUBSTITUTE(CriteriTecnici!$C49,CHAR(34),"'")&amp;CHAR(34)&amp;", "&amp;CHAR(34)&amp;"criterionId"&amp;CHAR(34)&amp;": "&amp;CHAR(34)&amp;SUBSTITUTE(CriteriTecnici!$D49,CHAR(34),"'")&amp;CHAR(34)&amp;", "&amp;CHAR(34)&amp;"kind"&amp;CHAR(34)&amp;": "&amp;CHAR(34)&amp;SUBSTITUTE(CriteriTecnici!$F49,CHAR(34),"'")&amp;CHAR(34)&amp;", "&amp;CHAR(34)&amp;"value"&amp;CHAR(34)&amp;": "&amp;SUBSTITUTE(TRIM(ROUND(IFERROR(CriteriTecnici!$N49*1,IFERROR(NUMBERVALUE(CriteriTecnici!$N49,".",","),IFERROR(NUMBERVALUE(CriteriTecnici!$N49,",","."),0))),4)&amp;""),",",".")&amp;", "&amp;CHAR(34)&amp;"numerator"&amp;CHAR(34)&amp;": "&amp;SUBSTITUTE(TRIM(ROUND(IFERROR(CriteriTecnici!$K49*1,IFERROR(NUMBERVALUE(CriteriTecnici!$K49,".",","),IFERROR(NUMBERVALUE(CriteriTecnici!$K49,",","."),0))),4)&amp;""),",",".")&amp;", "&amp;CHAR(34)&amp;"denominator"&amp;CHAR(34)&amp;": "&amp;SUBSTITUTE(TRIM(ROUND(IFERROR(CriteriTecnici!$L49*1,IFERROR(NUMBERVALUE(CriteriTecnici!$L49,".",","),IFERROR(NUMBERVALUE(CriteriTecnici!$L49,",","."),0))),4)&amp;""),",",".")&amp;", "&amp;CHAR(34)&amp;"flag"&amp;CHAR(34)&amp;": "&amp;SUBSTITUTE(TRIM(ROUND(IFERROR(CriteriTecnici!$M49*1,IFERROR(NUMBERVALUE(CriteriTecnici!$M49,".",","),IFERROR(NUMBERVALUE(CriteriTecnici!$M49,",","."),0))),4)&amp;""),",",".")&amp;", "&amp;CHAR(34)&amp;"rawScore"&amp;CHAR(34)&amp;": "&amp;SUBSTITUTE(TRIM(ROUND(IFERROR(CriteriTecnici!$O49*1,IFERROR(NUMBERVALUE(CriteriTecnici!$O49,".",","),IFERROR(NUMBERVALUE(CriteriTecnici!$O49,",","."),0))),4)&amp;""),",",".")&amp;CHAR(125)&amp;IF(TRUE,",",""))</f>
        <v/>
      </c>
    </row>
    <row r="270">
      <c r="A270" s="38">
        <f>IF(CriteriTecnici!$A50="","","    "&amp;CHAR(123)&amp;CHAR(34)&amp;"bidderId"&amp;CHAR(34)&amp;": "&amp;CHAR(34)&amp;SUBSTITUTE(CriteriTecnici!$A50,CHAR(34),"'")&amp;CHAR(34)&amp;", "&amp;CHAR(34)&amp;"lotId"&amp;CHAR(34)&amp;": "&amp;CHAR(34)&amp;SUBSTITUTE(CriteriTecnici!$C50,CHAR(34),"'")&amp;CHAR(34)&amp;", "&amp;CHAR(34)&amp;"criterionId"&amp;CHAR(34)&amp;": "&amp;CHAR(34)&amp;SUBSTITUTE(CriteriTecnici!$D50,CHAR(34),"'")&amp;CHAR(34)&amp;", "&amp;CHAR(34)&amp;"kind"&amp;CHAR(34)&amp;": "&amp;CHAR(34)&amp;SUBSTITUTE(CriteriTecnici!$F50,CHAR(34),"'")&amp;CHAR(34)&amp;", "&amp;CHAR(34)&amp;"value"&amp;CHAR(34)&amp;": "&amp;SUBSTITUTE(TRIM(ROUND(IFERROR(CriteriTecnici!$N50*1,IFERROR(NUMBERVALUE(CriteriTecnici!$N50,".",","),IFERROR(NUMBERVALUE(CriteriTecnici!$N50,",","."),0))),4)&amp;""),",",".")&amp;", "&amp;CHAR(34)&amp;"numerator"&amp;CHAR(34)&amp;": "&amp;SUBSTITUTE(TRIM(ROUND(IFERROR(CriteriTecnici!$K50*1,IFERROR(NUMBERVALUE(CriteriTecnici!$K50,".",","),IFERROR(NUMBERVALUE(CriteriTecnici!$K50,",","."),0))),4)&amp;""),",",".")&amp;", "&amp;CHAR(34)&amp;"denominator"&amp;CHAR(34)&amp;": "&amp;SUBSTITUTE(TRIM(ROUND(IFERROR(CriteriTecnici!$L50*1,IFERROR(NUMBERVALUE(CriteriTecnici!$L50,".",","),IFERROR(NUMBERVALUE(CriteriTecnici!$L50,",","."),0))),4)&amp;""),",",".")&amp;", "&amp;CHAR(34)&amp;"flag"&amp;CHAR(34)&amp;": "&amp;SUBSTITUTE(TRIM(ROUND(IFERROR(CriteriTecnici!$M50*1,IFERROR(NUMBERVALUE(CriteriTecnici!$M50,".",","),IFERROR(NUMBERVALUE(CriteriTecnici!$M50,",","."),0))),4)&amp;""),",",".")&amp;", "&amp;CHAR(34)&amp;"rawScore"&amp;CHAR(34)&amp;": "&amp;SUBSTITUTE(TRIM(ROUND(IFERROR(CriteriTecnici!$O50*1,IFERROR(NUMBERVALUE(CriteriTecnici!$O50,".",","),IFERROR(NUMBERVALUE(CriteriTecnici!$O50,",","."),0))),4)&amp;""),",",".")&amp;CHAR(125)&amp;IF(TRUE,",",""))</f>
        <v/>
      </c>
    </row>
    <row r="271">
      <c r="A271" s="38">
        <f>IF(CriteriTecnici!$A51="","","    "&amp;CHAR(123)&amp;CHAR(34)&amp;"bidderId"&amp;CHAR(34)&amp;": "&amp;CHAR(34)&amp;SUBSTITUTE(CriteriTecnici!$A51,CHAR(34),"'")&amp;CHAR(34)&amp;", "&amp;CHAR(34)&amp;"lotId"&amp;CHAR(34)&amp;": "&amp;CHAR(34)&amp;SUBSTITUTE(CriteriTecnici!$C51,CHAR(34),"'")&amp;CHAR(34)&amp;", "&amp;CHAR(34)&amp;"criterionId"&amp;CHAR(34)&amp;": "&amp;CHAR(34)&amp;SUBSTITUTE(CriteriTecnici!$D51,CHAR(34),"'")&amp;CHAR(34)&amp;", "&amp;CHAR(34)&amp;"kind"&amp;CHAR(34)&amp;": "&amp;CHAR(34)&amp;SUBSTITUTE(CriteriTecnici!$F51,CHAR(34),"'")&amp;CHAR(34)&amp;", "&amp;CHAR(34)&amp;"value"&amp;CHAR(34)&amp;": "&amp;SUBSTITUTE(TRIM(ROUND(IFERROR(CriteriTecnici!$N51*1,IFERROR(NUMBERVALUE(CriteriTecnici!$N51,".",","),IFERROR(NUMBERVALUE(CriteriTecnici!$N51,",","."),0))),4)&amp;""),",",".")&amp;", "&amp;CHAR(34)&amp;"numerator"&amp;CHAR(34)&amp;": "&amp;SUBSTITUTE(TRIM(ROUND(IFERROR(CriteriTecnici!$K51*1,IFERROR(NUMBERVALUE(CriteriTecnici!$K51,".",","),IFERROR(NUMBERVALUE(CriteriTecnici!$K51,",","."),0))),4)&amp;""),",",".")&amp;", "&amp;CHAR(34)&amp;"denominator"&amp;CHAR(34)&amp;": "&amp;SUBSTITUTE(TRIM(ROUND(IFERROR(CriteriTecnici!$L51*1,IFERROR(NUMBERVALUE(CriteriTecnici!$L51,".",","),IFERROR(NUMBERVALUE(CriteriTecnici!$L51,",","."),0))),4)&amp;""),",",".")&amp;", "&amp;CHAR(34)&amp;"flag"&amp;CHAR(34)&amp;": "&amp;SUBSTITUTE(TRIM(ROUND(IFERROR(CriteriTecnici!$M51*1,IFERROR(NUMBERVALUE(CriteriTecnici!$M51,".",","),IFERROR(NUMBERVALUE(CriteriTecnici!$M51,",","."),0))),4)&amp;""),",",".")&amp;", "&amp;CHAR(34)&amp;"rawScore"&amp;CHAR(34)&amp;": "&amp;SUBSTITUTE(TRIM(ROUND(IFERROR(CriteriTecnici!$O51*1,IFERROR(NUMBERVALUE(CriteriTecnici!$O51,".",","),IFERROR(NUMBERVALUE(CriteriTecnici!$O51,",","."),0))),4)&amp;""),",",".")&amp;CHAR(125)&amp;IF(TRUE,",",""))</f>
        <v/>
      </c>
    </row>
    <row r="272">
      <c r="A272" s="38">
        <f>IF(CriteriTecnici!$A52="","","    "&amp;CHAR(123)&amp;CHAR(34)&amp;"bidderId"&amp;CHAR(34)&amp;": "&amp;CHAR(34)&amp;SUBSTITUTE(CriteriTecnici!$A52,CHAR(34),"'")&amp;CHAR(34)&amp;", "&amp;CHAR(34)&amp;"lotId"&amp;CHAR(34)&amp;": "&amp;CHAR(34)&amp;SUBSTITUTE(CriteriTecnici!$C52,CHAR(34),"'")&amp;CHAR(34)&amp;", "&amp;CHAR(34)&amp;"criterionId"&amp;CHAR(34)&amp;": "&amp;CHAR(34)&amp;SUBSTITUTE(CriteriTecnici!$D52,CHAR(34),"'")&amp;CHAR(34)&amp;", "&amp;CHAR(34)&amp;"kind"&amp;CHAR(34)&amp;": "&amp;CHAR(34)&amp;SUBSTITUTE(CriteriTecnici!$F52,CHAR(34),"'")&amp;CHAR(34)&amp;", "&amp;CHAR(34)&amp;"value"&amp;CHAR(34)&amp;": "&amp;SUBSTITUTE(TRIM(ROUND(IFERROR(CriteriTecnici!$N52*1,IFERROR(NUMBERVALUE(CriteriTecnici!$N52,".",","),IFERROR(NUMBERVALUE(CriteriTecnici!$N52,",","."),0))),4)&amp;""),",",".")&amp;", "&amp;CHAR(34)&amp;"numerator"&amp;CHAR(34)&amp;": "&amp;SUBSTITUTE(TRIM(ROUND(IFERROR(CriteriTecnici!$K52*1,IFERROR(NUMBERVALUE(CriteriTecnici!$K52,".",","),IFERROR(NUMBERVALUE(CriteriTecnici!$K52,",","."),0))),4)&amp;""),",",".")&amp;", "&amp;CHAR(34)&amp;"denominator"&amp;CHAR(34)&amp;": "&amp;SUBSTITUTE(TRIM(ROUND(IFERROR(CriteriTecnici!$L52*1,IFERROR(NUMBERVALUE(CriteriTecnici!$L52,".",","),IFERROR(NUMBERVALUE(CriteriTecnici!$L52,",","."),0))),4)&amp;""),",",".")&amp;", "&amp;CHAR(34)&amp;"flag"&amp;CHAR(34)&amp;": "&amp;SUBSTITUTE(TRIM(ROUND(IFERROR(CriteriTecnici!$M52*1,IFERROR(NUMBERVALUE(CriteriTecnici!$M52,".",","),IFERROR(NUMBERVALUE(CriteriTecnici!$M52,",","."),0))),4)&amp;""),",",".")&amp;", "&amp;CHAR(34)&amp;"rawScore"&amp;CHAR(34)&amp;": "&amp;SUBSTITUTE(TRIM(ROUND(IFERROR(CriteriTecnici!$O52*1,IFERROR(NUMBERVALUE(CriteriTecnici!$O52,".",","),IFERROR(NUMBERVALUE(CriteriTecnici!$O52,",","."),0))),4)&amp;""),",",".")&amp;CHAR(125)&amp;IF(TRUE,",",""))</f>
        <v/>
      </c>
    </row>
    <row r="273">
      <c r="A273" s="38">
        <f>IF(CriteriTecnici!$A53="","","    "&amp;CHAR(123)&amp;CHAR(34)&amp;"bidderId"&amp;CHAR(34)&amp;": "&amp;CHAR(34)&amp;SUBSTITUTE(CriteriTecnici!$A53,CHAR(34),"'")&amp;CHAR(34)&amp;", "&amp;CHAR(34)&amp;"lotId"&amp;CHAR(34)&amp;": "&amp;CHAR(34)&amp;SUBSTITUTE(CriteriTecnici!$C53,CHAR(34),"'")&amp;CHAR(34)&amp;", "&amp;CHAR(34)&amp;"criterionId"&amp;CHAR(34)&amp;": "&amp;CHAR(34)&amp;SUBSTITUTE(CriteriTecnici!$D53,CHAR(34),"'")&amp;CHAR(34)&amp;", "&amp;CHAR(34)&amp;"kind"&amp;CHAR(34)&amp;": "&amp;CHAR(34)&amp;SUBSTITUTE(CriteriTecnici!$F53,CHAR(34),"'")&amp;CHAR(34)&amp;", "&amp;CHAR(34)&amp;"value"&amp;CHAR(34)&amp;": "&amp;SUBSTITUTE(TRIM(ROUND(IFERROR(CriteriTecnici!$N53*1,IFERROR(NUMBERVALUE(CriteriTecnici!$N53,".",","),IFERROR(NUMBERVALUE(CriteriTecnici!$N53,",","."),0))),4)&amp;""),",",".")&amp;", "&amp;CHAR(34)&amp;"numerator"&amp;CHAR(34)&amp;": "&amp;SUBSTITUTE(TRIM(ROUND(IFERROR(CriteriTecnici!$K53*1,IFERROR(NUMBERVALUE(CriteriTecnici!$K53,".",","),IFERROR(NUMBERVALUE(CriteriTecnici!$K53,",","."),0))),4)&amp;""),",",".")&amp;", "&amp;CHAR(34)&amp;"denominator"&amp;CHAR(34)&amp;": "&amp;SUBSTITUTE(TRIM(ROUND(IFERROR(CriteriTecnici!$L53*1,IFERROR(NUMBERVALUE(CriteriTecnici!$L53,".",","),IFERROR(NUMBERVALUE(CriteriTecnici!$L53,",","."),0))),4)&amp;""),",",".")&amp;", "&amp;CHAR(34)&amp;"flag"&amp;CHAR(34)&amp;": "&amp;SUBSTITUTE(TRIM(ROUND(IFERROR(CriteriTecnici!$M53*1,IFERROR(NUMBERVALUE(CriteriTecnici!$M53,".",","),IFERROR(NUMBERVALUE(CriteriTecnici!$M53,",","."),0))),4)&amp;""),",",".")&amp;", "&amp;CHAR(34)&amp;"rawScore"&amp;CHAR(34)&amp;": "&amp;SUBSTITUTE(TRIM(ROUND(IFERROR(CriteriTecnici!$O53*1,IFERROR(NUMBERVALUE(CriteriTecnici!$O53,".",","),IFERROR(NUMBERVALUE(CriteriTecnici!$O53,",","."),0))),4)&amp;""),",",".")&amp;CHAR(125)&amp;IF(TRUE,",",""))</f>
        <v/>
      </c>
    </row>
    <row r="274">
      <c r="A274" s="38">
        <f>IF(CriteriTecnici!$A54="","","    "&amp;CHAR(123)&amp;CHAR(34)&amp;"bidderId"&amp;CHAR(34)&amp;": "&amp;CHAR(34)&amp;SUBSTITUTE(CriteriTecnici!$A54,CHAR(34),"'")&amp;CHAR(34)&amp;", "&amp;CHAR(34)&amp;"lotId"&amp;CHAR(34)&amp;": "&amp;CHAR(34)&amp;SUBSTITUTE(CriteriTecnici!$C54,CHAR(34),"'")&amp;CHAR(34)&amp;", "&amp;CHAR(34)&amp;"criterionId"&amp;CHAR(34)&amp;": "&amp;CHAR(34)&amp;SUBSTITUTE(CriteriTecnici!$D54,CHAR(34),"'")&amp;CHAR(34)&amp;", "&amp;CHAR(34)&amp;"kind"&amp;CHAR(34)&amp;": "&amp;CHAR(34)&amp;SUBSTITUTE(CriteriTecnici!$F54,CHAR(34),"'")&amp;CHAR(34)&amp;", "&amp;CHAR(34)&amp;"value"&amp;CHAR(34)&amp;": "&amp;SUBSTITUTE(TRIM(ROUND(IFERROR(CriteriTecnici!$N54*1,IFERROR(NUMBERVALUE(CriteriTecnici!$N54,".",","),IFERROR(NUMBERVALUE(CriteriTecnici!$N54,",","."),0))),4)&amp;""),",",".")&amp;", "&amp;CHAR(34)&amp;"numerator"&amp;CHAR(34)&amp;": "&amp;SUBSTITUTE(TRIM(ROUND(IFERROR(CriteriTecnici!$K54*1,IFERROR(NUMBERVALUE(CriteriTecnici!$K54,".",","),IFERROR(NUMBERVALUE(CriteriTecnici!$K54,",","."),0))),4)&amp;""),",",".")&amp;", "&amp;CHAR(34)&amp;"denominator"&amp;CHAR(34)&amp;": "&amp;SUBSTITUTE(TRIM(ROUND(IFERROR(CriteriTecnici!$L54*1,IFERROR(NUMBERVALUE(CriteriTecnici!$L54,".",","),IFERROR(NUMBERVALUE(CriteriTecnici!$L54,",","."),0))),4)&amp;""),",",".")&amp;", "&amp;CHAR(34)&amp;"flag"&amp;CHAR(34)&amp;": "&amp;SUBSTITUTE(TRIM(ROUND(IFERROR(CriteriTecnici!$M54*1,IFERROR(NUMBERVALUE(CriteriTecnici!$M54,".",","),IFERROR(NUMBERVALUE(CriteriTecnici!$M54,",","."),0))),4)&amp;""),",",".")&amp;", "&amp;CHAR(34)&amp;"rawScore"&amp;CHAR(34)&amp;": "&amp;SUBSTITUTE(TRIM(ROUND(IFERROR(CriteriTecnici!$O54*1,IFERROR(NUMBERVALUE(CriteriTecnici!$O54,".",","),IFERROR(NUMBERVALUE(CriteriTecnici!$O54,",","."),0))),4)&amp;""),",",".")&amp;CHAR(125)&amp;IF(TRUE,",",""))</f>
        <v/>
      </c>
    </row>
    <row r="275">
      <c r="A275" s="38">
        <f>IF(CriteriTecnici!$A55="","","    "&amp;CHAR(123)&amp;CHAR(34)&amp;"bidderId"&amp;CHAR(34)&amp;": "&amp;CHAR(34)&amp;SUBSTITUTE(CriteriTecnici!$A55,CHAR(34),"'")&amp;CHAR(34)&amp;", "&amp;CHAR(34)&amp;"lotId"&amp;CHAR(34)&amp;": "&amp;CHAR(34)&amp;SUBSTITUTE(CriteriTecnici!$C55,CHAR(34),"'")&amp;CHAR(34)&amp;", "&amp;CHAR(34)&amp;"criterionId"&amp;CHAR(34)&amp;": "&amp;CHAR(34)&amp;SUBSTITUTE(CriteriTecnici!$D55,CHAR(34),"'")&amp;CHAR(34)&amp;", "&amp;CHAR(34)&amp;"kind"&amp;CHAR(34)&amp;": "&amp;CHAR(34)&amp;SUBSTITUTE(CriteriTecnici!$F55,CHAR(34),"'")&amp;CHAR(34)&amp;", "&amp;CHAR(34)&amp;"value"&amp;CHAR(34)&amp;": "&amp;SUBSTITUTE(TRIM(ROUND(IFERROR(CriteriTecnici!$N55*1,IFERROR(NUMBERVALUE(CriteriTecnici!$N55,".",","),IFERROR(NUMBERVALUE(CriteriTecnici!$N55,",","."),0))),4)&amp;""),",",".")&amp;", "&amp;CHAR(34)&amp;"numerator"&amp;CHAR(34)&amp;": "&amp;SUBSTITUTE(TRIM(ROUND(IFERROR(CriteriTecnici!$K55*1,IFERROR(NUMBERVALUE(CriteriTecnici!$K55,".",","),IFERROR(NUMBERVALUE(CriteriTecnici!$K55,",","."),0))),4)&amp;""),",",".")&amp;", "&amp;CHAR(34)&amp;"denominator"&amp;CHAR(34)&amp;": "&amp;SUBSTITUTE(TRIM(ROUND(IFERROR(CriteriTecnici!$L55*1,IFERROR(NUMBERVALUE(CriteriTecnici!$L55,".",","),IFERROR(NUMBERVALUE(CriteriTecnici!$L55,",","."),0))),4)&amp;""),",",".")&amp;", "&amp;CHAR(34)&amp;"flag"&amp;CHAR(34)&amp;": "&amp;SUBSTITUTE(TRIM(ROUND(IFERROR(CriteriTecnici!$M55*1,IFERROR(NUMBERVALUE(CriteriTecnici!$M55,".",","),IFERROR(NUMBERVALUE(CriteriTecnici!$M55,",","."),0))),4)&amp;""),",",".")&amp;", "&amp;CHAR(34)&amp;"rawScore"&amp;CHAR(34)&amp;": "&amp;SUBSTITUTE(TRIM(ROUND(IFERROR(CriteriTecnici!$O55*1,IFERROR(NUMBERVALUE(CriteriTecnici!$O55,".",","),IFERROR(NUMBERVALUE(CriteriTecnici!$O55,",","."),0))),4)&amp;""),",",".")&amp;CHAR(125)&amp;IF(TRUE,",",""))</f>
        <v/>
      </c>
    </row>
    <row r="276">
      <c r="A276" s="38">
        <f>IF(CriteriTecnici!$A56="","","    "&amp;CHAR(123)&amp;CHAR(34)&amp;"bidderId"&amp;CHAR(34)&amp;": "&amp;CHAR(34)&amp;SUBSTITUTE(CriteriTecnici!$A56,CHAR(34),"'")&amp;CHAR(34)&amp;", "&amp;CHAR(34)&amp;"lotId"&amp;CHAR(34)&amp;": "&amp;CHAR(34)&amp;SUBSTITUTE(CriteriTecnici!$C56,CHAR(34),"'")&amp;CHAR(34)&amp;", "&amp;CHAR(34)&amp;"criterionId"&amp;CHAR(34)&amp;": "&amp;CHAR(34)&amp;SUBSTITUTE(CriteriTecnici!$D56,CHAR(34),"'")&amp;CHAR(34)&amp;", "&amp;CHAR(34)&amp;"kind"&amp;CHAR(34)&amp;": "&amp;CHAR(34)&amp;SUBSTITUTE(CriteriTecnici!$F56,CHAR(34),"'")&amp;CHAR(34)&amp;", "&amp;CHAR(34)&amp;"value"&amp;CHAR(34)&amp;": "&amp;SUBSTITUTE(TRIM(ROUND(IFERROR(CriteriTecnici!$N56*1,IFERROR(NUMBERVALUE(CriteriTecnici!$N56,".",","),IFERROR(NUMBERVALUE(CriteriTecnici!$N56,",","."),0))),4)&amp;""),",",".")&amp;", "&amp;CHAR(34)&amp;"numerator"&amp;CHAR(34)&amp;": "&amp;SUBSTITUTE(TRIM(ROUND(IFERROR(CriteriTecnici!$K56*1,IFERROR(NUMBERVALUE(CriteriTecnici!$K56,".",","),IFERROR(NUMBERVALUE(CriteriTecnici!$K56,",","."),0))),4)&amp;""),",",".")&amp;", "&amp;CHAR(34)&amp;"denominator"&amp;CHAR(34)&amp;": "&amp;SUBSTITUTE(TRIM(ROUND(IFERROR(CriteriTecnici!$L56*1,IFERROR(NUMBERVALUE(CriteriTecnici!$L56,".",","),IFERROR(NUMBERVALUE(CriteriTecnici!$L56,",","."),0))),4)&amp;""),",",".")&amp;", "&amp;CHAR(34)&amp;"flag"&amp;CHAR(34)&amp;": "&amp;SUBSTITUTE(TRIM(ROUND(IFERROR(CriteriTecnici!$M56*1,IFERROR(NUMBERVALUE(CriteriTecnici!$M56,".",","),IFERROR(NUMBERVALUE(CriteriTecnici!$M56,",","."),0))),4)&amp;""),",",".")&amp;", "&amp;CHAR(34)&amp;"rawScore"&amp;CHAR(34)&amp;": "&amp;SUBSTITUTE(TRIM(ROUND(IFERROR(CriteriTecnici!$O56*1,IFERROR(NUMBERVALUE(CriteriTecnici!$O56,".",","),IFERROR(NUMBERVALUE(CriteriTecnici!$O56,",","."),0))),4)&amp;""),",",".")&amp;CHAR(125)&amp;IF(TRUE,",",""))</f>
        <v/>
      </c>
    </row>
    <row r="277">
      <c r="A277" s="38">
        <f>IF(CriteriTecnici!$A57="","","    "&amp;CHAR(123)&amp;CHAR(34)&amp;"bidderId"&amp;CHAR(34)&amp;": "&amp;CHAR(34)&amp;SUBSTITUTE(CriteriTecnici!$A57,CHAR(34),"'")&amp;CHAR(34)&amp;", "&amp;CHAR(34)&amp;"lotId"&amp;CHAR(34)&amp;": "&amp;CHAR(34)&amp;SUBSTITUTE(CriteriTecnici!$C57,CHAR(34),"'")&amp;CHAR(34)&amp;", "&amp;CHAR(34)&amp;"criterionId"&amp;CHAR(34)&amp;": "&amp;CHAR(34)&amp;SUBSTITUTE(CriteriTecnici!$D57,CHAR(34),"'")&amp;CHAR(34)&amp;", "&amp;CHAR(34)&amp;"kind"&amp;CHAR(34)&amp;": "&amp;CHAR(34)&amp;SUBSTITUTE(CriteriTecnici!$F57,CHAR(34),"'")&amp;CHAR(34)&amp;", "&amp;CHAR(34)&amp;"value"&amp;CHAR(34)&amp;": "&amp;SUBSTITUTE(TRIM(ROUND(IFERROR(CriteriTecnici!$N57*1,IFERROR(NUMBERVALUE(CriteriTecnici!$N57,".",","),IFERROR(NUMBERVALUE(CriteriTecnici!$N57,",","."),0))),4)&amp;""),",",".")&amp;", "&amp;CHAR(34)&amp;"numerator"&amp;CHAR(34)&amp;": "&amp;SUBSTITUTE(TRIM(ROUND(IFERROR(CriteriTecnici!$K57*1,IFERROR(NUMBERVALUE(CriteriTecnici!$K57,".",","),IFERROR(NUMBERVALUE(CriteriTecnici!$K57,",","."),0))),4)&amp;""),",",".")&amp;", "&amp;CHAR(34)&amp;"denominator"&amp;CHAR(34)&amp;": "&amp;SUBSTITUTE(TRIM(ROUND(IFERROR(CriteriTecnici!$L57*1,IFERROR(NUMBERVALUE(CriteriTecnici!$L57,".",","),IFERROR(NUMBERVALUE(CriteriTecnici!$L57,",","."),0))),4)&amp;""),",",".")&amp;", "&amp;CHAR(34)&amp;"flag"&amp;CHAR(34)&amp;": "&amp;SUBSTITUTE(TRIM(ROUND(IFERROR(CriteriTecnici!$M57*1,IFERROR(NUMBERVALUE(CriteriTecnici!$M57,".",","),IFERROR(NUMBERVALUE(CriteriTecnici!$M57,",","."),0))),4)&amp;""),",",".")&amp;", "&amp;CHAR(34)&amp;"rawScore"&amp;CHAR(34)&amp;": "&amp;SUBSTITUTE(TRIM(ROUND(IFERROR(CriteriTecnici!$O57*1,IFERROR(NUMBERVALUE(CriteriTecnici!$O57,".",","),IFERROR(NUMBERVALUE(CriteriTecnici!$O57,",","."),0))),4)&amp;""),",",".")&amp;CHAR(125)&amp;IF(TRUE,",",""))</f>
        <v/>
      </c>
    </row>
    <row r="278">
      <c r="A278" s="38">
        <f>IF(CriteriTecnici!$A58="","","    "&amp;CHAR(123)&amp;CHAR(34)&amp;"bidderId"&amp;CHAR(34)&amp;": "&amp;CHAR(34)&amp;SUBSTITUTE(CriteriTecnici!$A58,CHAR(34),"'")&amp;CHAR(34)&amp;", "&amp;CHAR(34)&amp;"lotId"&amp;CHAR(34)&amp;": "&amp;CHAR(34)&amp;SUBSTITUTE(CriteriTecnici!$C58,CHAR(34),"'")&amp;CHAR(34)&amp;", "&amp;CHAR(34)&amp;"criterionId"&amp;CHAR(34)&amp;": "&amp;CHAR(34)&amp;SUBSTITUTE(CriteriTecnici!$D58,CHAR(34),"'")&amp;CHAR(34)&amp;", "&amp;CHAR(34)&amp;"kind"&amp;CHAR(34)&amp;": "&amp;CHAR(34)&amp;SUBSTITUTE(CriteriTecnici!$F58,CHAR(34),"'")&amp;CHAR(34)&amp;", "&amp;CHAR(34)&amp;"value"&amp;CHAR(34)&amp;": "&amp;SUBSTITUTE(TRIM(ROUND(IFERROR(CriteriTecnici!$N58*1,IFERROR(NUMBERVALUE(CriteriTecnici!$N58,".",","),IFERROR(NUMBERVALUE(CriteriTecnici!$N58,",","."),0))),4)&amp;""),",",".")&amp;", "&amp;CHAR(34)&amp;"numerator"&amp;CHAR(34)&amp;": "&amp;SUBSTITUTE(TRIM(ROUND(IFERROR(CriteriTecnici!$K58*1,IFERROR(NUMBERVALUE(CriteriTecnici!$K58,".",","),IFERROR(NUMBERVALUE(CriteriTecnici!$K58,",","."),0))),4)&amp;""),",",".")&amp;", "&amp;CHAR(34)&amp;"denominator"&amp;CHAR(34)&amp;": "&amp;SUBSTITUTE(TRIM(ROUND(IFERROR(CriteriTecnici!$L58*1,IFERROR(NUMBERVALUE(CriteriTecnici!$L58,".",","),IFERROR(NUMBERVALUE(CriteriTecnici!$L58,",","."),0))),4)&amp;""),",",".")&amp;", "&amp;CHAR(34)&amp;"flag"&amp;CHAR(34)&amp;": "&amp;SUBSTITUTE(TRIM(ROUND(IFERROR(CriteriTecnici!$M58*1,IFERROR(NUMBERVALUE(CriteriTecnici!$M58,".",","),IFERROR(NUMBERVALUE(CriteriTecnici!$M58,",","."),0))),4)&amp;""),",",".")&amp;", "&amp;CHAR(34)&amp;"rawScore"&amp;CHAR(34)&amp;": "&amp;SUBSTITUTE(TRIM(ROUND(IFERROR(CriteriTecnici!$O58*1,IFERROR(NUMBERVALUE(CriteriTecnici!$O58,".",","),IFERROR(NUMBERVALUE(CriteriTecnici!$O58,",","."),0))),4)&amp;""),",",".")&amp;CHAR(125)&amp;IF(TRUE,",",""))</f>
        <v/>
      </c>
    </row>
    <row r="279">
      <c r="A279" s="38">
        <f>IF(CriteriTecnici!$A59="","","    "&amp;CHAR(123)&amp;CHAR(34)&amp;"bidderId"&amp;CHAR(34)&amp;": "&amp;CHAR(34)&amp;SUBSTITUTE(CriteriTecnici!$A59,CHAR(34),"'")&amp;CHAR(34)&amp;", "&amp;CHAR(34)&amp;"lotId"&amp;CHAR(34)&amp;": "&amp;CHAR(34)&amp;SUBSTITUTE(CriteriTecnici!$C59,CHAR(34),"'")&amp;CHAR(34)&amp;", "&amp;CHAR(34)&amp;"criterionId"&amp;CHAR(34)&amp;": "&amp;CHAR(34)&amp;SUBSTITUTE(CriteriTecnici!$D59,CHAR(34),"'")&amp;CHAR(34)&amp;", "&amp;CHAR(34)&amp;"kind"&amp;CHAR(34)&amp;": "&amp;CHAR(34)&amp;SUBSTITUTE(CriteriTecnici!$F59,CHAR(34),"'")&amp;CHAR(34)&amp;", "&amp;CHAR(34)&amp;"value"&amp;CHAR(34)&amp;": "&amp;SUBSTITUTE(TRIM(ROUND(IFERROR(CriteriTecnici!$N59*1,IFERROR(NUMBERVALUE(CriteriTecnici!$N59,".",","),IFERROR(NUMBERVALUE(CriteriTecnici!$N59,",","."),0))),4)&amp;""),",",".")&amp;", "&amp;CHAR(34)&amp;"numerator"&amp;CHAR(34)&amp;": "&amp;SUBSTITUTE(TRIM(ROUND(IFERROR(CriteriTecnici!$K59*1,IFERROR(NUMBERVALUE(CriteriTecnici!$K59,".",","),IFERROR(NUMBERVALUE(CriteriTecnici!$K59,",","."),0))),4)&amp;""),",",".")&amp;", "&amp;CHAR(34)&amp;"denominator"&amp;CHAR(34)&amp;": "&amp;SUBSTITUTE(TRIM(ROUND(IFERROR(CriteriTecnici!$L59*1,IFERROR(NUMBERVALUE(CriteriTecnici!$L59,".",","),IFERROR(NUMBERVALUE(CriteriTecnici!$L59,",","."),0))),4)&amp;""),",",".")&amp;", "&amp;CHAR(34)&amp;"flag"&amp;CHAR(34)&amp;": "&amp;SUBSTITUTE(TRIM(ROUND(IFERROR(CriteriTecnici!$M59*1,IFERROR(NUMBERVALUE(CriteriTecnici!$M59,".",","),IFERROR(NUMBERVALUE(CriteriTecnici!$M59,",","."),0))),4)&amp;""),",",".")&amp;", "&amp;CHAR(34)&amp;"rawScore"&amp;CHAR(34)&amp;": "&amp;SUBSTITUTE(TRIM(ROUND(IFERROR(CriteriTecnici!$O59*1,IFERROR(NUMBERVALUE(CriteriTecnici!$O59,".",","),IFERROR(NUMBERVALUE(CriteriTecnici!$O59,",","."),0))),4)&amp;""),",",".")&amp;CHAR(125)&amp;IF(TRUE,",",""))</f>
        <v/>
      </c>
    </row>
    <row r="280">
      <c r="A280" s="38">
        <f>IF(CriteriTecnici!$A60="","","    "&amp;CHAR(123)&amp;CHAR(34)&amp;"bidderId"&amp;CHAR(34)&amp;": "&amp;CHAR(34)&amp;SUBSTITUTE(CriteriTecnici!$A60,CHAR(34),"'")&amp;CHAR(34)&amp;", "&amp;CHAR(34)&amp;"lotId"&amp;CHAR(34)&amp;": "&amp;CHAR(34)&amp;SUBSTITUTE(CriteriTecnici!$C60,CHAR(34),"'")&amp;CHAR(34)&amp;", "&amp;CHAR(34)&amp;"criterionId"&amp;CHAR(34)&amp;": "&amp;CHAR(34)&amp;SUBSTITUTE(CriteriTecnici!$D60,CHAR(34),"'")&amp;CHAR(34)&amp;", "&amp;CHAR(34)&amp;"kind"&amp;CHAR(34)&amp;": "&amp;CHAR(34)&amp;SUBSTITUTE(CriteriTecnici!$F60,CHAR(34),"'")&amp;CHAR(34)&amp;", "&amp;CHAR(34)&amp;"value"&amp;CHAR(34)&amp;": "&amp;SUBSTITUTE(TRIM(ROUND(IFERROR(CriteriTecnici!$N60*1,IFERROR(NUMBERVALUE(CriteriTecnici!$N60,".",","),IFERROR(NUMBERVALUE(CriteriTecnici!$N60,",","."),0))),4)&amp;""),",",".")&amp;", "&amp;CHAR(34)&amp;"numerator"&amp;CHAR(34)&amp;": "&amp;SUBSTITUTE(TRIM(ROUND(IFERROR(CriteriTecnici!$K60*1,IFERROR(NUMBERVALUE(CriteriTecnici!$K60,".",","),IFERROR(NUMBERVALUE(CriteriTecnici!$K60,",","."),0))),4)&amp;""),",",".")&amp;", "&amp;CHAR(34)&amp;"denominator"&amp;CHAR(34)&amp;": "&amp;SUBSTITUTE(TRIM(ROUND(IFERROR(CriteriTecnici!$L60*1,IFERROR(NUMBERVALUE(CriteriTecnici!$L60,".",","),IFERROR(NUMBERVALUE(CriteriTecnici!$L60,",","."),0))),4)&amp;""),",",".")&amp;", "&amp;CHAR(34)&amp;"flag"&amp;CHAR(34)&amp;": "&amp;SUBSTITUTE(TRIM(ROUND(IFERROR(CriteriTecnici!$M60*1,IFERROR(NUMBERVALUE(CriteriTecnici!$M60,".",","),IFERROR(NUMBERVALUE(CriteriTecnici!$M60,",","."),0))),4)&amp;""),",",".")&amp;", "&amp;CHAR(34)&amp;"rawScore"&amp;CHAR(34)&amp;": "&amp;SUBSTITUTE(TRIM(ROUND(IFERROR(CriteriTecnici!$O60*1,IFERROR(NUMBERVALUE(CriteriTecnici!$O60,".",","),IFERROR(NUMBERVALUE(CriteriTecnici!$O60,",","."),0))),4)&amp;""),",",".")&amp;CHAR(125)&amp;IF(TRUE,",",""))</f>
        <v/>
      </c>
    </row>
    <row r="281">
      <c r="A281" s="38">
        <f>IF(CriteriTecnici!$A61="","","    "&amp;CHAR(123)&amp;CHAR(34)&amp;"bidderId"&amp;CHAR(34)&amp;": "&amp;CHAR(34)&amp;SUBSTITUTE(CriteriTecnici!$A61,CHAR(34),"'")&amp;CHAR(34)&amp;", "&amp;CHAR(34)&amp;"lotId"&amp;CHAR(34)&amp;": "&amp;CHAR(34)&amp;SUBSTITUTE(CriteriTecnici!$C61,CHAR(34),"'")&amp;CHAR(34)&amp;", "&amp;CHAR(34)&amp;"criterionId"&amp;CHAR(34)&amp;": "&amp;CHAR(34)&amp;SUBSTITUTE(CriteriTecnici!$D61,CHAR(34),"'")&amp;CHAR(34)&amp;", "&amp;CHAR(34)&amp;"kind"&amp;CHAR(34)&amp;": "&amp;CHAR(34)&amp;SUBSTITUTE(CriteriTecnici!$F61,CHAR(34),"'")&amp;CHAR(34)&amp;", "&amp;CHAR(34)&amp;"value"&amp;CHAR(34)&amp;": "&amp;SUBSTITUTE(TRIM(ROUND(IFERROR(CriteriTecnici!$N61*1,IFERROR(NUMBERVALUE(CriteriTecnici!$N61,".",","),IFERROR(NUMBERVALUE(CriteriTecnici!$N61,",","."),0))),4)&amp;""),",",".")&amp;", "&amp;CHAR(34)&amp;"numerator"&amp;CHAR(34)&amp;": "&amp;SUBSTITUTE(TRIM(ROUND(IFERROR(CriteriTecnici!$K61*1,IFERROR(NUMBERVALUE(CriteriTecnici!$K61,".",","),IFERROR(NUMBERVALUE(CriteriTecnici!$K61,",","."),0))),4)&amp;""),",",".")&amp;", "&amp;CHAR(34)&amp;"denominator"&amp;CHAR(34)&amp;": "&amp;SUBSTITUTE(TRIM(ROUND(IFERROR(CriteriTecnici!$L61*1,IFERROR(NUMBERVALUE(CriteriTecnici!$L61,".",","),IFERROR(NUMBERVALUE(CriteriTecnici!$L61,",","."),0))),4)&amp;""),",",".")&amp;", "&amp;CHAR(34)&amp;"flag"&amp;CHAR(34)&amp;": "&amp;SUBSTITUTE(TRIM(ROUND(IFERROR(CriteriTecnici!$M61*1,IFERROR(NUMBERVALUE(CriteriTecnici!$M61,".",","),IFERROR(NUMBERVALUE(CriteriTecnici!$M61,",","."),0))),4)&amp;""),",",".")&amp;", "&amp;CHAR(34)&amp;"rawScore"&amp;CHAR(34)&amp;": "&amp;SUBSTITUTE(TRIM(ROUND(IFERROR(CriteriTecnici!$O61*1,IFERROR(NUMBERVALUE(CriteriTecnici!$O61,".",","),IFERROR(NUMBERVALUE(CriteriTecnici!$O61,",","."),0))),4)&amp;""),",",".")&amp;CHAR(125)&amp;IF(TRUE,",",""))</f>
        <v/>
      </c>
    </row>
    <row r="282">
      <c r="A282" s="38">
        <f>IF(CriteriTecnici!$A62="","","    "&amp;CHAR(123)&amp;CHAR(34)&amp;"bidderId"&amp;CHAR(34)&amp;": "&amp;CHAR(34)&amp;SUBSTITUTE(CriteriTecnici!$A62,CHAR(34),"'")&amp;CHAR(34)&amp;", "&amp;CHAR(34)&amp;"lotId"&amp;CHAR(34)&amp;": "&amp;CHAR(34)&amp;SUBSTITUTE(CriteriTecnici!$C62,CHAR(34),"'")&amp;CHAR(34)&amp;", "&amp;CHAR(34)&amp;"criterionId"&amp;CHAR(34)&amp;": "&amp;CHAR(34)&amp;SUBSTITUTE(CriteriTecnici!$D62,CHAR(34),"'")&amp;CHAR(34)&amp;", "&amp;CHAR(34)&amp;"kind"&amp;CHAR(34)&amp;": "&amp;CHAR(34)&amp;SUBSTITUTE(CriteriTecnici!$F62,CHAR(34),"'")&amp;CHAR(34)&amp;", "&amp;CHAR(34)&amp;"value"&amp;CHAR(34)&amp;": "&amp;SUBSTITUTE(TRIM(ROUND(IFERROR(CriteriTecnici!$N62*1,IFERROR(NUMBERVALUE(CriteriTecnici!$N62,".",","),IFERROR(NUMBERVALUE(CriteriTecnici!$N62,",","."),0))),4)&amp;""),",",".")&amp;", "&amp;CHAR(34)&amp;"numerator"&amp;CHAR(34)&amp;": "&amp;SUBSTITUTE(TRIM(ROUND(IFERROR(CriteriTecnici!$K62*1,IFERROR(NUMBERVALUE(CriteriTecnici!$K62,".",","),IFERROR(NUMBERVALUE(CriteriTecnici!$K62,",","."),0))),4)&amp;""),",",".")&amp;", "&amp;CHAR(34)&amp;"denominator"&amp;CHAR(34)&amp;": "&amp;SUBSTITUTE(TRIM(ROUND(IFERROR(CriteriTecnici!$L62*1,IFERROR(NUMBERVALUE(CriteriTecnici!$L62,".",","),IFERROR(NUMBERVALUE(CriteriTecnici!$L62,",","."),0))),4)&amp;""),",",".")&amp;", "&amp;CHAR(34)&amp;"flag"&amp;CHAR(34)&amp;": "&amp;SUBSTITUTE(TRIM(ROUND(IFERROR(CriteriTecnici!$M62*1,IFERROR(NUMBERVALUE(CriteriTecnici!$M62,".",","),IFERROR(NUMBERVALUE(CriteriTecnici!$M62,",","."),0))),4)&amp;""),",",".")&amp;", "&amp;CHAR(34)&amp;"rawScore"&amp;CHAR(34)&amp;": "&amp;SUBSTITUTE(TRIM(ROUND(IFERROR(CriteriTecnici!$O62*1,IFERROR(NUMBERVALUE(CriteriTecnici!$O62,".",","),IFERROR(NUMBERVALUE(CriteriTecnici!$O62,",","."),0))),4)&amp;""),",",".")&amp;CHAR(125)&amp;IF(TRUE,",",""))</f>
        <v/>
      </c>
    </row>
    <row r="283">
      <c r="A283" s="38">
        <f>IF(CriteriTecnici!$A63="","","    "&amp;CHAR(123)&amp;CHAR(34)&amp;"bidderId"&amp;CHAR(34)&amp;": "&amp;CHAR(34)&amp;SUBSTITUTE(CriteriTecnici!$A63,CHAR(34),"'")&amp;CHAR(34)&amp;", "&amp;CHAR(34)&amp;"lotId"&amp;CHAR(34)&amp;": "&amp;CHAR(34)&amp;SUBSTITUTE(CriteriTecnici!$C63,CHAR(34),"'")&amp;CHAR(34)&amp;", "&amp;CHAR(34)&amp;"criterionId"&amp;CHAR(34)&amp;": "&amp;CHAR(34)&amp;SUBSTITUTE(CriteriTecnici!$D63,CHAR(34),"'")&amp;CHAR(34)&amp;", "&amp;CHAR(34)&amp;"kind"&amp;CHAR(34)&amp;": "&amp;CHAR(34)&amp;SUBSTITUTE(CriteriTecnici!$F63,CHAR(34),"'")&amp;CHAR(34)&amp;", "&amp;CHAR(34)&amp;"value"&amp;CHAR(34)&amp;": "&amp;SUBSTITUTE(TRIM(ROUND(IFERROR(CriteriTecnici!$N63*1,IFERROR(NUMBERVALUE(CriteriTecnici!$N63,".",","),IFERROR(NUMBERVALUE(CriteriTecnici!$N63,",","."),0))),4)&amp;""),",",".")&amp;", "&amp;CHAR(34)&amp;"numerator"&amp;CHAR(34)&amp;": "&amp;SUBSTITUTE(TRIM(ROUND(IFERROR(CriteriTecnici!$K63*1,IFERROR(NUMBERVALUE(CriteriTecnici!$K63,".",","),IFERROR(NUMBERVALUE(CriteriTecnici!$K63,",","."),0))),4)&amp;""),",",".")&amp;", "&amp;CHAR(34)&amp;"denominator"&amp;CHAR(34)&amp;": "&amp;SUBSTITUTE(TRIM(ROUND(IFERROR(CriteriTecnici!$L63*1,IFERROR(NUMBERVALUE(CriteriTecnici!$L63,".",","),IFERROR(NUMBERVALUE(CriteriTecnici!$L63,",","."),0))),4)&amp;""),",",".")&amp;", "&amp;CHAR(34)&amp;"flag"&amp;CHAR(34)&amp;": "&amp;SUBSTITUTE(TRIM(ROUND(IFERROR(CriteriTecnici!$M63*1,IFERROR(NUMBERVALUE(CriteriTecnici!$M63,".",","),IFERROR(NUMBERVALUE(CriteriTecnici!$M63,",","."),0))),4)&amp;""),",",".")&amp;", "&amp;CHAR(34)&amp;"rawScore"&amp;CHAR(34)&amp;": "&amp;SUBSTITUTE(TRIM(ROUND(IFERROR(CriteriTecnici!$O63*1,IFERROR(NUMBERVALUE(CriteriTecnici!$O63,".",","),IFERROR(NUMBERVALUE(CriteriTecnici!$O63,",","."),0))),4)&amp;""),",",".")&amp;CHAR(125)&amp;IF(TRUE,",",""))</f>
        <v/>
      </c>
    </row>
    <row r="284">
      <c r="A284" s="38">
        <f>IF(CriteriTecnici!$A64="","","    "&amp;CHAR(123)&amp;CHAR(34)&amp;"bidderId"&amp;CHAR(34)&amp;": "&amp;CHAR(34)&amp;SUBSTITUTE(CriteriTecnici!$A64,CHAR(34),"'")&amp;CHAR(34)&amp;", "&amp;CHAR(34)&amp;"lotId"&amp;CHAR(34)&amp;": "&amp;CHAR(34)&amp;SUBSTITUTE(CriteriTecnici!$C64,CHAR(34),"'")&amp;CHAR(34)&amp;", "&amp;CHAR(34)&amp;"criterionId"&amp;CHAR(34)&amp;": "&amp;CHAR(34)&amp;SUBSTITUTE(CriteriTecnici!$D64,CHAR(34),"'")&amp;CHAR(34)&amp;", "&amp;CHAR(34)&amp;"kind"&amp;CHAR(34)&amp;": "&amp;CHAR(34)&amp;SUBSTITUTE(CriteriTecnici!$F64,CHAR(34),"'")&amp;CHAR(34)&amp;", "&amp;CHAR(34)&amp;"value"&amp;CHAR(34)&amp;": "&amp;SUBSTITUTE(TRIM(ROUND(IFERROR(CriteriTecnici!$N64*1,IFERROR(NUMBERVALUE(CriteriTecnici!$N64,".",","),IFERROR(NUMBERVALUE(CriteriTecnici!$N64,",","."),0))),4)&amp;""),",",".")&amp;", "&amp;CHAR(34)&amp;"numerator"&amp;CHAR(34)&amp;": "&amp;SUBSTITUTE(TRIM(ROUND(IFERROR(CriteriTecnici!$K64*1,IFERROR(NUMBERVALUE(CriteriTecnici!$K64,".",","),IFERROR(NUMBERVALUE(CriteriTecnici!$K64,",","."),0))),4)&amp;""),",",".")&amp;", "&amp;CHAR(34)&amp;"denominator"&amp;CHAR(34)&amp;": "&amp;SUBSTITUTE(TRIM(ROUND(IFERROR(CriteriTecnici!$L64*1,IFERROR(NUMBERVALUE(CriteriTecnici!$L64,".",","),IFERROR(NUMBERVALUE(CriteriTecnici!$L64,",","."),0))),4)&amp;""),",",".")&amp;", "&amp;CHAR(34)&amp;"flag"&amp;CHAR(34)&amp;": "&amp;SUBSTITUTE(TRIM(ROUND(IFERROR(CriteriTecnici!$M64*1,IFERROR(NUMBERVALUE(CriteriTecnici!$M64,".",","),IFERROR(NUMBERVALUE(CriteriTecnici!$M64,",","."),0))),4)&amp;""),",",".")&amp;", "&amp;CHAR(34)&amp;"rawScore"&amp;CHAR(34)&amp;": "&amp;SUBSTITUTE(TRIM(ROUND(IFERROR(CriteriTecnici!$O64*1,IFERROR(NUMBERVALUE(CriteriTecnici!$O64,".",","),IFERROR(NUMBERVALUE(CriteriTecnici!$O64,",","."),0))),4)&amp;""),",",".")&amp;CHAR(125)&amp;IF(TRUE,",",""))</f>
        <v/>
      </c>
    </row>
    <row r="285">
      <c r="A285" s="38">
        <f>IF(CriteriTecnici!$A65="","","    "&amp;CHAR(123)&amp;CHAR(34)&amp;"bidderId"&amp;CHAR(34)&amp;": "&amp;CHAR(34)&amp;SUBSTITUTE(CriteriTecnici!$A65,CHAR(34),"'")&amp;CHAR(34)&amp;", "&amp;CHAR(34)&amp;"lotId"&amp;CHAR(34)&amp;": "&amp;CHAR(34)&amp;SUBSTITUTE(CriteriTecnici!$C65,CHAR(34),"'")&amp;CHAR(34)&amp;", "&amp;CHAR(34)&amp;"criterionId"&amp;CHAR(34)&amp;": "&amp;CHAR(34)&amp;SUBSTITUTE(CriteriTecnici!$D65,CHAR(34),"'")&amp;CHAR(34)&amp;", "&amp;CHAR(34)&amp;"kind"&amp;CHAR(34)&amp;": "&amp;CHAR(34)&amp;SUBSTITUTE(CriteriTecnici!$F65,CHAR(34),"'")&amp;CHAR(34)&amp;", "&amp;CHAR(34)&amp;"value"&amp;CHAR(34)&amp;": "&amp;SUBSTITUTE(TRIM(ROUND(IFERROR(CriteriTecnici!$N65*1,IFERROR(NUMBERVALUE(CriteriTecnici!$N65,".",","),IFERROR(NUMBERVALUE(CriteriTecnici!$N65,",","."),0))),4)&amp;""),",",".")&amp;", "&amp;CHAR(34)&amp;"numerator"&amp;CHAR(34)&amp;": "&amp;SUBSTITUTE(TRIM(ROUND(IFERROR(CriteriTecnici!$K65*1,IFERROR(NUMBERVALUE(CriteriTecnici!$K65,".",","),IFERROR(NUMBERVALUE(CriteriTecnici!$K65,",","."),0))),4)&amp;""),",",".")&amp;", "&amp;CHAR(34)&amp;"denominator"&amp;CHAR(34)&amp;": "&amp;SUBSTITUTE(TRIM(ROUND(IFERROR(CriteriTecnici!$L65*1,IFERROR(NUMBERVALUE(CriteriTecnici!$L65,".",","),IFERROR(NUMBERVALUE(CriteriTecnici!$L65,",","."),0))),4)&amp;""),",",".")&amp;", "&amp;CHAR(34)&amp;"flag"&amp;CHAR(34)&amp;": "&amp;SUBSTITUTE(TRIM(ROUND(IFERROR(CriteriTecnici!$M65*1,IFERROR(NUMBERVALUE(CriteriTecnici!$M65,".",","),IFERROR(NUMBERVALUE(CriteriTecnici!$M65,",","."),0))),4)&amp;""),",",".")&amp;", "&amp;CHAR(34)&amp;"rawScore"&amp;CHAR(34)&amp;": "&amp;SUBSTITUTE(TRIM(ROUND(IFERROR(CriteriTecnici!$O65*1,IFERROR(NUMBERVALUE(CriteriTecnici!$O65,".",","),IFERROR(NUMBERVALUE(CriteriTecnici!$O65,",","."),0))),4)&amp;""),",",".")&amp;CHAR(125)&amp;IF(TRUE,",",""))</f>
        <v/>
      </c>
    </row>
    <row r="286">
      <c r="A286" s="38">
        <f>IF(CriteriTecnici!$A66="","","    "&amp;CHAR(123)&amp;CHAR(34)&amp;"bidderId"&amp;CHAR(34)&amp;": "&amp;CHAR(34)&amp;SUBSTITUTE(CriteriTecnici!$A66,CHAR(34),"'")&amp;CHAR(34)&amp;", "&amp;CHAR(34)&amp;"lotId"&amp;CHAR(34)&amp;": "&amp;CHAR(34)&amp;SUBSTITUTE(CriteriTecnici!$C66,CHAR(34),"'")&amp;CHAR(34)&amp;", "&amp;CHAR(34)&amp;"criterionId"&amp;CHAR(34)&amp;": "&amp;CHAR(34)&amp;SUBSTITUTE(CriteriTecnici!$D66,CHAR(34),"'")&amp;CHAR(34)&amp;", "&amp;CHAR(34)&amp;"kind"&amp;CHAR(34)&amp;": "&amp;CHAR(34)&amp;SUBSTITUTE(CriteriTecnici!$F66,CHAR(34),"'")&amp;CHAR(34)&amp;", "&amp;CHAR(34)&amp;"value"&amp;CHAR(34)&amp;": "&amp;SUBSTITUTE(TRIM(ROUND(IFERROR(CriteriTecnici!$N66*1,IFERROR(NUMBERVALUE(CriteriTecnici!$N66,".",","),IFERROR(NUMBERVALUE(CriteriTecnici!$N66,",","."),0))),4)&amp;""),",",".")&amp;", "&amp;CHAR(34)&amp;"numerator"&amp;CHAR(34)&amp;": "&amp;SUBSTITUTE(TRIM(ROUND(IFERROR(CriteriTecnici!$K66*1,IFERROR(NUMBERVALUE(CriteriTecnici!$K66,".",","),IFERROR(NUMBERVALUE(CriteriTecnici!$K66,",","."),0))),4)&amp;""),",",".")&amp;", "&amp;CHAR(34)&amp;"denominator"&amp;CHAR(34)&amp;": "&amp;SUBSTITUTE(TRIM(ROUND(IFERROR(CriteriTecnici!$L66*1,IFERROR(NUMBERVALUE(CriteriTecnici!$L66,".",","),IFERROR(NUMBERVALUE(CriteriTecnici!$L66,",","."),0))),4)&amp;""),",",".")&amp;", "&amp;CHAR(34)&amp;"flag"&amp;CHAR(34)&amp;": "&amp;SUBSTITUTE(TRIM(ROUND(IFERROR(CriteriTecnici!$M66*1,IFERROR(NUMBERVALUE(CriteriTecnici!$M66,".",","),IFERROR(NUMBERVALUE(CriteriTecnici!$M66,",","."),0))),4)&amp;""),",",".")&amp;", "&amp;CHAR(34)&amp;"rawScore"&amp;CHAR(34)&amp;": "&amp;SUBSTITUTE(TRIM(ROUND(IFERROR(CriteriTecnici!$O66*1,IFERROR(NUMBERVALUE(CriteriTecnici!$O66,".",","),IFERROR(NUMBERVALUE(CriteriTecnici!$O66,",","."),0))),4)&amp;""),",",".")&amp;CHAR(125)&amp;IF(COUNTA(Offerte!$A4:$A$200)&gt;0,",",""))</f>
        <v/>
      </c>
    </row>
    <row r="287">
      <c r="A287" s="38">
        <f>IF(CriteriTecnici!$A67="","","    "&amp;CHAR(123)&amp;CHAR(34)&amp;"bidderId"&amp;CHAR(34)&amp;": "&amp;CHAR(34)&amp;SUBSTITUTE(CriteriTecnici!$A67,CHAR(34),"'")&amp;CHAR(34)&amp;", "&amp;CHAR(34)&amp;"lotId"&amp;CHAR(34)&amp;": "&amp;CHAR(34)&amp;SUBSTITUTE(CriteriTecnici!$C67,CHAR(34),"'")&amp;CHAR(34)&amp;", "&amp;CHAR(34)&amp;"criterionId"&amp;CHAR(34)&amp;": "&amp;CHAR(34)&amp;SUBSTITUTE(CriteriTecnici!$D67,CHAR(34),"'")&amp;CHAR(34)&amp;", "&amp;CHAR(34)&amp;"kind"&amp;CHAR(34)&amp;": "&amp;CHAR(34)&amp;SUBSTITUTE(CriteriTecnici!$F67,CHAR(34),"'")&amp;CHAR(34)&amp;", "&amp;CHAR(34)&amp;"value"&amp;CHAR(34)&amp;": "&amp;SUBSTITUTE(TRIM(ROUND(IFERROR(CriteriTecnici!$N67*1,IFERROR(NUMBERVALUE(CriteriTecnici!$N67,".",","),IFERROR(NUMBERVALUE(CriteriTecnici!$N67,",","."),0))),4)&amp;""),",",".")&amp;", "&amp;CHAR(34)&amp;"numerator"&amp;CHAR(34)&amp;": "&amp;SUBSTITUTE(TRIM(ROUND(IFERROR(CriteriTecnici!$K67*1,IFERROR(NUMBERVALUE(CriteriTecnici!$K67,".",","),IFERROR(NUMBERVALUE(CriteriTecnici!$K67,",","."),0))),4)&amp;""),",",".")&amp;", "&amp;CHAR(34)&amp;"denominator"&amp;CHAR(34)&amp;": "&amp;SUBSTITUTE(TRIM(ROUND(IFERROR(CriteriTecnici!$L67*1,IFERROR(NUMBERVALUE(CriteriTecnici!$L67,".",","),IFERROR(NUMBERVALUE(CriteriTecnici!$L67,",","."),0))),4)&amp;""),",",".")&amp;", "&amp;CHAR(34)&amp;"flag"&amp;CHAR(34)&amp;": "&amp;SUBSTITUTE(TRIM(ROUND(IFERROR(CriteriTecnici!$M67*1,IFERROR(NUMBERVALUE(CriteriTecnici!$M67,".",","),IFERROR(NUMBERVALUE(CriteriTecnici!$M67,",","."),0))),4)&amp;""),",",".")&amp;", "&amp;CHAR(34)&amp;"rawScore"&amp;CHAR(34)&amp;": "&amp;SUBSTITUTE(TRIM(ROUND(IFERROR(CriteriTecnici!$O67*1,IFERROR(NUMBERVALUE(CriteriTecnici!$O67,".",","),IFERROR(NUMBERVALUE(CriteriTecnici!$O67,",","."),0))),4)&amp;""),",",".")&amp;CHAR(125)&amp;IF(TRUE,",",""))</f>
        <v/>
      </c>
    </row>
    <row r="288">
      <c r="A288" s="38">
        <f>IF(CriteriTecnici!$A68="","","    "&amp;CHAR(123)&amp;CHAR(34)&amp;"bidderId"&amp;CHAR(34)&amp;": "&amp;CHAR(34)&amp;SUBSTITUTE(CriteriTecnici!$A68,CHAR(34),"'")&amp;CHAR(34)&amp;", "&amp;CHAR(34)&amp;"lotId"&amp;CHAR(34)&amp;": "&amp;CHAR(34)&amp;SUBSTITUTE(CriteriTecnici!$C68,CHAR(34),"'")&amp;CHAR(34)&amp;", "&amp;CHAR(34)&amp;"criterionId"&amp;CHAR(34)&amp;": "&amp;CHAR(34)&amp;SUBSTITUTE(CriteriTecnici!$D68,CHAR(34),"'")&amp;CHAR(34)&amp;", "&amp;CHAR(34)&amp;"kind"&amp;CHAR(34)&amp;": "&amp;CHAR(34)&amp;SUBSTITUTE(CriteriTecnici!$F68,CHAR(34),"'")&amp;CHAR(34)&amp;", "&amp;CHAR(34)&amp;"value"&amp;CHAR(34)&amp;": "&amp;SUBSTITUTE(TRIM(ROUND(IFERROR(CriteriTecnici!$N68*1,IFERROR(NUMBERVALUE(CriteriTecnici!$N68,".",","),IFERROR(NUMBERVALUE(CriteriTecnici!$N68,",","."),0))),4)&amp;""),",",".")&amp;", "&amp;CHAR(34)&amp;"numerator"&amp;CHAR(34)&amp;": "&amp;SUBSTITUTE(TRIM(ROUND(IFERROR(CriteriTecnici!$K68*1,IFERROR(NUMBERVALUE(CriteriTecnici!$K68,".",","),IFERROR(NUMBERVALUE(CriteriTecnici!$K68,",","."),0))),4)&amp;""),",",".")&amp;", "&amp;CHAR(34)&amp;"denominator"&amp;CHAR(34)&amp;": "&amp;SUBSTITUTE(TRIM(ROUND(IFERROR(CriteriTecnici!$L68*1,IFERROR(NUMBERVALUE(CriteriTecnici!$L68,".",","),IFERROR(NUMBERVALUE(CriteriTecnici!$L68,",","."),0))),4)&amp;""),",",".")&amp;", "&amp;CHAR(34)&amp;"flag"&amp;CHAR(34)&amp;": "&amp;SUBSTITUTE(TRIM(ROUND(IFERROR(CriteriTecnici!$M68*1,IFERROR(NUMBERVALUE(CriteriTecnici!$M68,".",","),IFERROR(NUMBERVALUE(CriteriTecnici!$M68,",","."),0))),4)&amp;""),",",".")&amp;", "&amp;CHAR(34)&amp;"rawScore"&amp;CHAR(34)&amp;": "&amp;SUBSTITUTE(TRIM(ROUND(IFERROR(CriteriTecnici!$O68*1,IFERROR(NUMBERVALUE(CriteriTecnici!$O68,".",","),IFERROR(NUMBERVALUE(CriteriTecnici!$O68,",","."),0))),4)&amp;""),",",".")&amp;CHAR(125)&amp;IF(TRUE,",",""))</f>
        <v/>
      </c>
    </row>
    <row r="289">
      <c r="A289" s="38">
        <f>IF(CriteriTecnici!$A69="","","    "&amp;CHAR(123)&amp;CHAR(34)&amp;"bidderId"&amp;CHAR(34)&amp;": "&amp;CHAR(34)&amp;SUBSTITUTE(CriteriTecnici!$A69,CHAR(34),"'")&amp;CHAR(34)&amp;", "&amp;CHAR(34)&amp;"lotId"&amp;CHAR(34)&amp;": "&amp;CHAR(34)&amp;SUBSTITUTE(CriteriTecnici!$C69,CHAR(34),"'")&amp;CHAR(34)&amp;", "&amp;CHAR(34)&amp;"criterionId"&amp;CHAR(34)&amp;": "&amp;CHAR(34)&amp;SUBSTITUTE(CriteriTecnici!$D69,CHAR(34),"'")&amp;CHAR(34)&amp;", "&amp;CHAR(34)&amp;"kind"&amp;CHAR(34)&amp;": "&amp;CHAR(34)&amp;SUBSTITUTE(CriteriTecnici!$F69,CHAR(34),"'")&amp;CHAR(34)&amp;", "&amp;CHAR(34)&amp;"value"&amp;CHAR(34)&amp;": "&amp;SUBSTITUTE(TRIM(ROUND(IFERROR(CriteriTecnici!$N69*1,IFERROR(NUMBERVALUE(CriteriTecnici!$N69,".",","),IFERROR(NUMBERVALUE(CriteriTecnici!$N69,",","."),0))),4)&amp;""),",",".")&amp;", "&amp;CHAR(34)&amp;"numerator"&amp;CHAR(34)&amp;": "&amp;SUBSTITUTE(TRIM(ROUND(IFERROR(CriteriTecnici!$K69*1,IFERROR(NUMBERVALUE(CriteriTecnici!$K69,".",","),IFERROR(NUMBERVALUE(CriteriTecnici!$K69,",","."),0))),4)&amp;""),",",".")&amp;", "&amp;CHAR(34)&amp;"denominator"&amp;CHAR(34)&amp;": "&amp;SUBSTITUTE(TRIM(ROUND(IFERROR(CriteriTecnici!$L69*1,IFERROR(NUMBERVALUE(CriteriTecnici!$L69,".",","),IFERROR(NUMBERVALUE(CriteriTecnici!$L69,",","."),0))),4)&amp;""),",",".")&amp;", "&amp;CHAR(34)&amp;"flag"&amp;CHAR(34)&amp;": "&amp;SUBSTITUTE(TRIM(ROUND(IFERROR(CriteriTecnici!$M69*1,IFERROR(NUMBERVALUE(CriteriTecnici!$M69,".",","),IFERROR(NUMBERVALUE(CriteriTecnici!$M69,",","."),0))),4)&amp;""),",",".")&amp;", "&amp;CHAR(34)&amp;"rawScore"&amp;CHAR(34)&amp;": "&amp;SUBSTITUTE(TRIM(ROUND(IFERROR(CriteriTecnici!$O69*1,IFERROR(NUMBERVALUE(CriteriTecnici!$O69,".",","),IFERROR(NUMBERVALUE(CriteriTecnici!$O69,",","."),0))),4)&amp;""),",",".")&amp;CHAR(125)&amp;IF(TRUE,",",""))</f>
        <v/>
      </c>
    </row>
    <row r="290">
      <c r="A290" s="38">
        <f>IF(CriteriTecnici!$A70="","","    "&amp;CHAR(123)&amp;CHAR(34)&amp;"bidderId"&amp;CHAR(34)&amp;": "&amp;CHAR(34)&amp;SUBSTITUTE(CriteriTecnici!$A70,CHAR(34),"'")&amp;CHAR(34)&amp;", "&amp;CHAR(34)&amp;"lotId"&amp;CHAR(34)&amp;": "&amp;CHAR(34)&amp;SUBSTITUTE(CriteriTecnici!$C70,CHAR(34),"'")&amp;CHAR(34)&amp;", "&amp;CHAR(34)&amp;"criterionId"&amp;CHAR(34)&amp;": "&amp;CHAR(34)&amp;SUBSTITUTE(CriteriTecnici!$D70,CHAR(34),"'")&amp;CHAR(34)&amp;", "&amp;CHAR(34)&amp;"kind"&amp;CHAR(34)&amp;": "&amp;CHAR(34)&amp;SUBSTITUTE(CriteriTecnici!$F70,CHAR(34),"'")&amp;CHAR(34)&amp;", "&amp;CHAR(34)&amp;"value"&amp;CHAR(34)&amp;": "&amp;SUBSTITUTE(TRIM(ROUND(IFERROR(CriteriTecnici!$N70*1,IFERROR(NUMBERVALUE(CriteriTecnici!$N70,".",","),IFERROR(NUMBERVALUE(CriteriTecnici!$N70,",","."),0))),4)&amp;""),",",".")&amp;", "&amp;CHAR(34)&amp;"numerator"&amp;CHAR(34)&amp;": "&amp;SUBSTITUTE(TRIM(ROUND(IFERROR(CriteriTecnici!$K70*1,IFERROR(NUMBERVALUE(CriteriTecnici!$K70,".",","),IFERROR(NUMBERVALUE(CriteriTecnici!$K70,",","."),0))),4)&amp;""),",",".")&amp;", "&amp;CHAR(34)&amp;"denominator"&amp;CHAR(34)&amp;": "&amp;SUBSTITUTE(TRIM(ROUND(IFERROR(CriteriTecnici!$L70*1,IFERROR(NUMBERVALUE(CriteriTecnici!$L70,".",","),IFERROR(NUMBERVALUE(CriteriTecnici!$L70,",","."),0))),4)&amp;""),",",".")&amp;", "&amp;CHAR(34)&amp;"flag"&amp;CHAR(34)&amp;": "&amp;SUBSTITUTE(TRIM(ROUND(IFERROR(CriteriTecnici!$M70*1,IFERROR(NUMBERVALUE(CriteriTecnici!$M70,".",","),IFERROR(NUMBERVALUE(CriteriTecnici!$M70,",","."),0))),4)&amp;""),",",".")&amp;", "&amp;CHAR(34)&amp;"rawScore"&amp;CHAR(34)&amp;": "&amp;SUBSTITUTE(TRIM(ROUND(IFERROR(CriteriTecnici!$O70*1,IFERROR(NUMBERVALUE(CriteriTecnici!$O70,".",","),IFERROR(NUMBERVALUE(CriteriTecnici!$O70,",","."),0))),4)&amp;""),",",".")&amp;CHAR(125)&amp;IF(TRUE,",",""))</f>
        <v/>
      </c>
    </row>
    <row r="291">
      <c r="A291" s="38">
        <f>IF(CriteriTecnici!$A71="","","    "&amp;CHAR(123)&amp;CHAR(34)&amp;"bidderId"&amp;CHAR(34)&amp;": "&amp;CHAR(34)&amp;SUBSTITUTE(CriteriTecnici!$A71,CHAR(34),"'")&amp;CHAR(34)&amp;", "&amp;CHAR(34)&amp;"lotId"&amp;CHAR(34)&amp;": "&amp;CHAR(34)&amp;SUBSTITUTE(CriteriTecnici!$C71,CHAR(34),"'")&amp;CHAR(34)&amp;", "&amp;CHAR(34)&amp;"criterionId"&amp;CHAR(34)&amp;": "&amp;CHAR(34)&amp;SUBSTITUTE(CriteriTecnici!$D71,CHAR(34),"'")&amp;CHAR(34)&amp;", "&amp;CHAR(34)&amp;"kind"&amp;CHAR(34)&amp;": "&amp;CHAR(34)&amp;SUBSTITUTE(CriteriTecnici!$F71,CHAR(34),"'")&amp;CHAR(34)&amp;", "&amp;CHAR(34)&amp;"value"&amp;CHAR(34)&amp;": "&amp;SUBSTITUTE(TRIM(ROUND(IFERROR(CriteriTecnici!$N71*1,IFERROR(NUMBERVALUE(CriteriTecnici!$N71,".",","),IFERROR(NUMBERVALUE(CriteriTecnici!$N71,",","."),0))),4)&amp;""),",",".")&amp;", "&amp;CHAR(34)&amp;"numerator"&amp;CHAR(34)&amp;": "&amp;SUBSTITUTE(TRIM(ROUND(IFERROR(CriteriTecnici!$K71*1,IFERROR(NUMBERVALUE(CriteriTecnici!$K71,".",","),IFERROR(NUMBERVALUE(CriteriTecnici!$K71,",","."),0))),4)&amp;""),",",".")&amp;", "&amp;CHAR(34)&amp;"denominator"&amp;CHAR(34)&amp;": "&amp;SUBSTITUTE(TRIM(ROUND(IFERROR(CriteriTecnici!$L71*1,IFERROR(NUMBERVALUE(CriteriTecnici!$L71,".",","),IFERROR(NUMBERVALUE(CriteriTecnici!$L71,",","."),0))),4)&amp;""),",",".")&amp;", "&amp;CHAR(34)&amp;"flag"&amp;CHAR(34)&amp;": "&amp;SUBSTITUTE(TRIM(ROUND(IFERROR(CriteriTecnici!$M71*1,IFERROR(NUMBERVALUE(CriteriTecnici!$M71,".",","),IFERROR(NUMBERVALUE(CriteriTecnici!$M71,",","."),0))),4)&amp;""),",",".")&amp;", "&amp;CHAR(34)&amp;"rawScore"&amp;CHAR(34)&amp;": "&amp;SUBSTITUTE(TRIM(ROUND(IFERROR(CriteriTecnici!$O71*1,IFERROR(NUMBERVALUE(CriteriTecnici!$O71,".",","),IFERROR(NUMBERVALUE(CriteriTecnici!$O71,",","."),0))),4)&amp;""),",",".")&amp;CHAR(125)&amp;IF(TRUE,",",""))</f>
        <v/>
      </c>
    </row>
    <row r="292">
      <c r="A292" s="38">
        <f>IF(CriteriTecnici!$A72="","","    "&amp;CHAR(123)&amp;CHAR(34)&amp;"bidderId"&amp;CHAR(34)&amp;": "&amp;CHAR(34)&amp;SUBSTITUTE(CriteriTecnici!$A72,CHAR(34),"'")&amp;CHAR(34)&amp;", "&amp;CHAR(34)&amp;"lotId"&amp;CHAR(34)&amp;": "&amp;CHAR(34)&amp;SUBSTITUTE(CriteriTecnici!$C72,CHAR(34),"'")&amp;CHAR(34)&amp;", "&amp;CHAR(34)&amp;"criterionId"&amp;CHAR(34)&amp;": "&amp;CHAR(34)&amp;SUBSTITUTE(CriteriTecnici!$D72,CHAR(34),"'")&amp;CHAR(34)&amp;", "&amp;CHAR(34)&amp;"kind"&amp;CHAR(34)&amp;": "&amp;CHAR(34)&amp;SUBSTITUTE(CriteriTecnici!$F72,CHAR(34),"'")&amp;CHAR(34)&amp;", "&amp;CHAR(34)&amp;"value"&amp;CHAR(34)&amp;": "&amp;SUBSTITUTE(TRIM(ROUND(IFERROR(CriteriTecnici!$N72*1,IFERROR(NUMBERVALUE(CriteriTecnici!$N72,".",","),IFERROR(NUMBERVALUE(CriteriTecnici!$N72,",","."),0))),4)&amp;""),",",".")&amp;", "&amp;CHAR(34)&amp;"numerator"&amp;CHAR(34)&amp;": "&amp;SUBSTITUTE(TRIM(ROUND(IFERROR(CriteriTecnici!$K72*1,IFERROR(NUMBERVALUE(CriteriTecnici!$K72,".",","),IFERROR(NUMBERVALUE(CriteriTecnici!$K72,",","."),0))),4)&amp;""),",",".")&amp;", "&amp;CHAR(34)&amp;"denominator"&amp;CHAR(34)&amp;": "&amp;SUBSTITUTE(TRIM(ROUND(IFERROR(CriteriTecnici!$L72*1,IFERROR(NUMBERVALUE(CriteriTecnici!$L72,".",","),IFERROR(NUMBERVALUE(CriteriTecnici!$L72,",","."),0))),4)&amp;""),",",".")&amp;", "&amp;CHAR(34)&amp;"flag"&amp;CHAR(34)&amp;": "&amp;SUBSTITUTE(TRIM(ROUND(IFERROR(CriteriTecnici!$M72*1,IFERROR(NUMBERVALUE(CriteriTecnici!$M72,".",","),IFERROR(NUMBERVALUE(CriteriTecnici!$M72,",","."),0))),4)&amp;""),",",".")&amp;", "&amp;CHAR(34)&amp;"rawScore"&amp;CHAR(34)&amp;": "&amp;SUBSTITUTE(TRIM(ROUND(IFERROR(CriteriTecnici!$O72*1,IFERROR(NUMBERVALUE(CriteriTecnici!$O72,".",","),IFERROR(NUMBERVALUE(CriteriTecnici!$O72,",","."),0))),4)&amp;""),",",".")&amp;CHAR(125)&amp;IF(TRUE,",",""))</f>
        <v/>
      </c>
    </row>
    <row r="293">
      <c r="A293" s="38">
        <f>IF(CriteriTecnici!$A73="","","    "&amp;CHAR(123)&amp;CHAR(34)&amp;"bidderId"&amp;CHAR(34)&amp;": "&amp;CHAR(34)&amp;SUBSTITUTE(CriteriTecnici!$A73,CHAR(34),"'")&amp;CHAR(34)&amp;", "&amp;CHAR(34)&amp;"lotId"&amp;CHAR(34)&amp;": "&amp;CHAR(34)&amp;SUBSTITUTE(CriteriTecnici!$C73,CHAR(34),"'")&amp;CHAR(34)&amp;", "&amp;CHAR(34)&amp;"criterionId"&amp;CHAR(34)&amp;": "&amp;CHAR(34)&amp;SUBSTITUTE(CriteriTecnici!$D73,CHAR(34),"'")&amp;CHAR(34)&amp;", "&amp;CHAR(34)&amp;"kind"&amp;CHAR(34)&amp;": "&amp;CHAR(34)&amp;SUBSTITUTE(CriteriTecnici!$F73,CHAR(34),"'")&amp;CHAR(34)&amp;", "&amp;CHAR(34)&amp;"value"&amp;CHAR(34)&amp;": "&amp;SUBSTITUTE(TRIM(ROUND(IFERROR(CriteriTecnici!$N73*1,IFERROR(NUMBERVALUE(CriteriTecnici!$N73,".",","),IFERROR(NUMBERVALUE(CriteriTecnici!$N73,",","."),0))),4)&amp;""),",",".")&amp;", "&amp;CHAR(34)&amp;"numerator"&amp;CHAR(34)&amp;": "&amp;SUBSTITUTE(TRIM(ROUND(IFERROR(CriteriTecnici!$K73*1,IFERROR(NUMBERVALUE(CriteriTecnici!$K73,".",","),IFERROR(NUMBERVALUE(CriteriTecnici!$K73,",","."),0))),4)&amp;""),",",".")&amp;", "&amp;CHAR(34)&amp;"denominator"&amp;CHAR(34)&amp;": "&amp;SUBSTITUTE(TRIM(ROUND(IFERROR(CriteriTecnici!$L73*1,IFERROR(NUMBERVALUE(CriteriTecnici!$L73,".",","),IFERROR(NUMBERVALUE(CriteriTecnici!$L73,",","."),0))),4)&amp;""),",",".")&amp;", "&amp;CHAR(34)&amp;"flag"&amp;CHAR(34)&amp;": "&amp;SUBSTITUTE(TRIM(ROUND(IFERROR(CriteriTecnici!$M73*1,IFERROR(NUMBERVALUE(CriteriTecnici!$M73,".",","),IFERROR(NUMBERVALUE(CriteriTecnici!$M73,",","."),0))),4)&amp;""),",",".")&amp;", "&amp;CHAR(34)&amp;"rawScore"&amp;CHAR(34)&amp;": "&amp;SUBSTITUTE(TRIM(ROUND(IFERROR(CriteriTecnici!$O73*1,IFERROR(NUMBERVALUE(CriteriTecnici!$O73,".",","),IFERROR(NUMBERVALUE(CriteriTecnici!$O73,",","."),0))),4)&amp;""),",",".")&amp;CHAR(125)&amp;IF(TRUE,",",""))</f>
        <v/>
      </c>
    </row>
    <row r="294">
      <c r="A294" s="38">
        <f>IF(CriteriTecnici!$A74="","","    "&amp;CHAR(123)&amp;CHAR(34)&amp;"bidderId"&amp;CHAR(34)&amp;": "&amp;CHAR(34)&amp;SUBSTITUTE(CriteriTecnici!$A74,CHAR(34),"'")&amp;CHAR(34)&amp;", "&amp;CHAR(34)&amp;"lotId"&amp;CHAR(34)&amp;": "&amp;CHAR(34)&amp;SUBSTITUTE(CriteriTecnici!$C74,CHAR(34),"'")&amp;CHAR(34)&amp;", "&amp;CHAR(34)&amp;"criterionId"&amp;CHAR(34)&amp;": "&amp;CHAR(34)&amp;SUBSTITUTE(CriteriTecnici!$D74,CHAR(34),"'")&amp;CHAR(34)&amp;", "&amp;CHAR(34)&amp;"kind"&amp;CHAR(34)&amp;": "&amp;CHAR(34)&amp;SUBSTITUTE(CriteriTecnici!$F74,CHAR(34),"'")&amp;CHAR(34)&amp;", "&amp;CHAR(34)&amp;"value"&amp;CHAR(34)&amp;": "&amp;SUBSTITUTE(TRIM(ROUND(IFERROR(CriteriTecnici!$N74*1,IFERROR(NUMBERVALUE(CriteriTecnici!$N74,".",","),IFERROR(NUMBERVALUE(CriteriTecnici!$N74,",","."),0))),4)&amp;""),",",".")&amp;", "&amp;CHAR(34)&amp;"numerator"&amp;CHAR(34)&amp;": "&amp;SUBSTITUTE(TRIM(ROUND(IFERROR(CriteriTecnici!$K74*1,IFERROR(NUMBERVALUE(CriteriTecnici!$K74,".",","),IFERROR(NUMBERVALUE(CriteriTecnici!$K74,",","."),0))),4)&amp;""),",",".")&amp;", "&amp;CHAR(34)&amp;"denominator"&amp;CHAR(34)&amp;": "&amp;SUBSTITUTE(TRIM(ROUND(IFERROR(CriteriTecnici!$L74*1,IFERROR(NUMBERVALUE(CriteriTecnici!$L74,".",","),IFERROR(NUMBERVALUE(CriteriTecnici!$L74,",","."),0))),4)&amp;""),",",".")&amp;", "&amp;CHAR(34)&amp;"flag"&amp;CHAR(34)&amp;": "&amp;SUBSTITUTE(TRIM(ROUND(IFERROR(CriteriTecnici!$M74*1,IFERROR(NUMBERVALUE(CriteriTecnici!$M74,".",","),IFERROR(NUMBERVALUE(CriteriTecnici!$M74,",","."),0))),4)&amp;""),",",".")&amp;", "&amp;CHAR(34)&amp;"rawScore"&amp;CHAR(34)&amp;": "&amp;SUBSTITUTE(TRIM(ROUND(IFERROR(CriteriTecnici!$O74*1,IFERROR(NUMBERVALUE(CriteriTecnici!$O74,".",","),IFERROR(NUMBERVALUE(CriteriTecnici!$O74,",","."),0))),4)&amp;""),",",".")&amp;CHAR(125)&amp;IF(TRUE,",",""))</f>
        <v/>
      </c>
    </row>
    <row r="295">
      <c r="A295" s="38">
        <f>IF(CriteriTecnici!$A75="","","    "&amp;CHAR(123)&amp;CHAR(34)&amp;"bidderId"&amp;CHAR(34)&amp;": "&amp;CHAR(34)&amp;SUBSTITUTE(CriteriTecnici!$A75,CHAR(34),"'")&amp;CHAR(34)&amp;", "&amp;CHAR(34)&amp;"lotId"&amp;CHAR(34)&amp;": "&amp;CHAR(34)&amp;SUBSTITUTE(CriteriTecnici!$C75,CHAR(34),"'")&amp;CHAR(34)&amp;", "&amp;CHAR(34)&amp;"criterionId"&amp;CHAR(34)&amp;": "&amp;CHAR(34)&amp;SUBSTITUTE(CriteriTecnici!$D75,CHAR(34),"'")&amp;CHAR(34)&amp;", "&amp;CHAR(34)&amp;"kind"&amp;CHAR(34)&amp;": "&amp;CHAR(34)&amp;SUBSTITUTE(CriteriTecnici!$F75,CHAR(34),"'")&amp;CHAR(34)&amp;", "&amp;CHAR(34)&amp;"value"&amp;CHAR(34)&amp;": "&amp;SUBSTITUTE(TRIM(ROUND(IFERROR(CriteriTecnici!$N75*1,IFERROR(NUMBERVALUE(CriteriTecnici!$N75,".",","),IFERROR(NUMBERVALUE(CriteriTecnici!$N75,",","."),0))),4)&amp;""),",",".")&amp;", "&amp;CHAR(34)&amp;"numerator"&amp;CHAR(34)&amp;": "&amp;SUBSTITUTE(TRIM(ROUND(IFERROR(CriteriTecnici!$K75*1,IFERROR(NUMBERVALUE(CriteriTecnici!$K75,".",","),IFERROR(NUMBERVALUE(CriteriTecnici!$K75,",","."),0))),4)&amp;""),",",".")&amp;", "&amp;CHAR(34)&amp;"denominator"&amp;CHAR(34)&amp;": "&amp;SUBSTITUTE(TRIM(ROUND(IFERROR(CriteriTecnici!$L75*1,IFERROR(NUMBERVALUE(CriteriTecnici!$L75,".",","),IFERROR(NUMBERVALUE(CriteriTecnici!$L75,",","."),0))),4)&amp;""),",",".")&amp;", "&amp;CHAR(34)&amp;"flag"&amp;CHAR(34)&amp;": "&amp;SUBSTITUTE(TRIM(ROUND(IFERROR(CriteriTecnici!$M75*1,IFERROR(NUMBERVALUE(CriteriTecnici!$M75,".",","),IFERROR(NUMBERVALUE(CriteriTecnici!$M75,",","."),0))),4)&amp;""),",",".")&amp;", "&amp;CHAR(34)&amp;"rawScore"&amp;CHAR(34)&amp;": "&amp;SUBSTITUTE(TRIM(ROUND(IFERROR(CriteriTecnici!$O75*1,IFERROR(NUMBERVALUE(CriteriTecnici!$O75,".",","),IFERROR(NUMBERVALUE(CriteriTecnici!$O75,",","."),0))),4)&amp;""),",",".")&amp;CHAR(125)&amp;IF(TRUE,",",""))</f>
        <v/>
      </c>
    </row>
    <row r="296">
      <c r="A296" s="38">
        <f>IF(CriteriTecnici!$A76="","","    "&amp;CHAR(123)&amp;CHAR(34)&amp;"bidderId"&amp;CHAR(34)&amp;": "&amp;CHAR(34)&amp;SUBSTITUTE(CriteriTecnici!$A76,CHAR(34),"'")&amp;CHAR(34)&amp;", "&amp;CHAR(34)&amp;"lotId"&amp;CHAR(34)&amp;": "&amp;CHAR(34)&amp;SUBSTITUTE(CriteriTecnici!$C76,CHAR(34),"'")&amp;CHAR(34)&amp;", "&amp;CHAR(34)&amp;"criterionId"&amp;CHAR(34)&amp;": "&amp;CHAR(34)&amp;SUBSTITUTE(CriteriTecnici!$D76,CHAR(34),"'")&amp;CHAR(34)&amp;", "&amp;CHAR(34)&amp;"kind"&amp;CHAR(34)&amp;": "&amp;CHAR(34)&amp;SUBSTITUTE(CriteriTecnici!$F76,CHAR(34),"'")&amp;CHAR(34)&amp;", "&amp;CHAR(34)&amp;"value"&amp;CHAR(34)&amp;": "&amp;SUBSTITUTE(TRIM(ROUND(IFERROR(CriteriTecnici!$N76*1,IFERROR(NUMBERVALUE(CriteriTecnici!$N76,".",","),IFERROR(NUMBERVALUE(CriteriTecnici!$N76,",","."),0))),4)&amp;""),",",".")&amp;", "&amp;CHAR(34)&amp;"numerator"&amp;CHAR(34)&amp;": "&amp;SUBSTITUTE(TRIM(ROUND(IFERROR(CriteriTecnici!$K76*1,IFERROR(NUMBERVALUE(CriteriTecnici!$K76,".",","),IFERROR(NUMBERVALUE(CriteriTecnici!$K76,",","."),0))),4)&amp;""),",",".")&amp;", "&amp;CHAR(34)&amp;"denominator"&amp;CHAR(34)&amp;": "&amp;SUBSTITUTE(TRIM(ROUND(IFERROR(CriteriTecnici!$L76*1,IFERROR(NUMBERVALUE(CriteriTecnici!$L76,".",","),IFERROR(NUMBERVALUE(CriteriTecnici!$L76,",","."),0))),4)&amp;""),",",".")&amp;", "&amp;CHAR(34)&amp;"flag"&amp;CHAR(34)&amp;": "&amp;SUBSTITUTE(TRIM(ROUND(IFERROR(CriteriTecnici!$M76*1,IFERROR(NUMBERVALUE(CriteriTecnici!$M76,".",","),IFERROR(NUMBERVALUE(CriteriTecnici!$M76,",","."),0))),4)&amp;""),",",".")&amp;", "&amp;CHAR(34)&amp;"rawScore"&amp;CHAR(34)&amp;": "&amp;SUBSTITUTE(TRIM(ROUND(IFERROR(CriteriTecnici!$O76*1,IFERROR(NUMBERVALUE(CriteriTecnici!$O76,".",","),IFERROR(NUMBERVALUE(CriteriTecnici!$O76,",","."),0))),4)&amp;""),",",".")&amp;CHAR(125)&amp;IF(TRUE,",",""))</f>
        <v/>
      </c>
    </row>
    <row r="297">
      <c r="A297" s="38">
        <f>IF(CriteriTecnici!$A77="","","    "&amp;CHAR(123)&amp;CHAR(34)&amp;"bidderId"&amp;CHAR(34)&amp;": "&amp;CHAR(34)&amp;SUBSTITUTE(CriteriTecnici!$A77,CHAR(34),"'")&amp;CHAR(34)&amp;", "&amp;CHAR(34)&amp;"lotId"&amp;CHAR(34)&amp;": "&amp;CHAR(34)&amp;SUBSTITUTE(CriteriTecnici!$C77,CHAR(34),"'")&amp;CHAR(34)&amp;", "&amp;CHAR(34)&amp;"criterionId"&amp;CHAR(34)&amp;": "&amp;CHAR(34)&amp;SUBSTITUTE(CriteriTecnici!$D77,CHAR(34),"'")&amp;CHAR(34)&amp;", "&amp;CHAR(34)&amp;"kind"&amp;CHAR(34)&amp;": "&amp;CHAR(34)&amp;SUBSTITUTE(CriteriTecnici!$F77,CHAR(34),"'")&amp;CHAR(34)&amp;", "&amp;CHAR(34)&amp;"value"&amp;CHAR(34)&amp;": "&amp;SUBSTITUTE(TRIM(ROUND(IFERROR(CriteriTecnici!$N77*1,IFERROR(NUMBERVALUE(CriteriTecnici!$N77,".",","),IFERROR(NUMBERVALUE(CriteriTecnici!$N77,",","."),0))),4)&amp;""),",",".")&amp;", "&amp;CHAR(34)&amp;"numerator"&amp;CHAR(34)&amp;": "&amp;SUBSTITUTE(TRIM(ROUND(IFERROR(CriteriTecnici!$K77*1,IFERROR(NUMBERVALUE(CriteriTecnici!$K77,".",","),IFERROR(NUMBERVALUE(CriteriTecnici!$K77,",","."),0))),4)&amp;""),",",".")&amp;", "&amp;CHAR(34)&amp;"denominator"&amp;CHAR(34)&amp;": "&amp;SUBSTITUTE(TRIM(ROUND(IFERROR(CriteriTecnici!$L77*1,IFERROR(NUMBERVALUE(CriteriTecnici!$L77,".",","),IFERROR(NUMBERVALUE(CriteriTecnici!$L77,",","."),0))),4)&amp;""),",",".")&amp;", "&amp;CHAR(34)&amp;"flag"&amp;CHAR(34)&amp;": "&amp;SUBSTITUTE(TRIM(ROUND(IFERROR(CriteriTecnici!$M77*1,IFERROR(NUMBERVALUE(CriteriTecnici!$M77,".",","),IFERROR(NUMBERVALUE(CriteriTecnici!$M77,",","."),0))),4)&amp;""),",",".")&amp;", "&amp;CHAR(34)&amp;"rawScore"&amp;CHAR(34)&amp;": "&amp;SUBSTITUTE(TRIM(ROUND(IFERROR(CriteriTecnici!$O77*1,IFERROR(NUMBERVALUE(CriteriTecnici!$O77,".",","),IFERROR(NUMBERVALUE(CriteriTecnici!$O77,",","."),0))),4)&amp;""),",",".")&amp;CHAR(125)&amp;IF(TRUE,",",""))</f>
        <v/>
      </c>
    </row>
    <row r="298">
      <c r="A298" s="38">
        <f>IF(CriteriTecnici!$A78="","","    "&amp;CHAR(123)&amp;CHAR(34)&amp;"bidderId"&amp;CHAR(34)&amp;": "&amp;CHAR(34)&amp;SUBSTITUTE(CriteriTecnici!$A78,CHAR(34),"'")&amp;CHAR(34)&amp;", "&amp;CHAR(34)&amp;"lotId"&amp;CHAR(34)&amp;": "&amp;CHAR(34)&amp;SUBSTITUTE(CriteriTecnici!$C78,CHAR(34),"'")&amp;CHAR(34)&amp;", "&amp;CHAR(34)&amp;"criterionId"&amp;CHAR(34)&amp;": "&amp;CHAR(34)&amp;SUBSTITUTE(CriteriTecnici!$D78,CHAR(34),"'")&amp;CHAR(34)&amp;", "&amp;CHAR(34)&amp;"kind"&amp;CHAR(34)&amp;": "&amp;CHAR(34)&amp;SUBSTITUTE(CriteriTecnici!$F78,CHAR(34),"'")&amp;CHAR(34)&amp;", "&amp;CHAR(34)&amp;"value"&amp;CHAR(34)&amp;": "&amp;SUBSTITUTE(TRIM(ROUND(IFERROR(CriteriTecnici!$N78*1,IFERROR(NUMBERVALUE(CriteriTecnici!$N78,".",","),IFERROR(NUMBERVALUE(CriteriTecnici!$N78,",","."),0))),4)&amp;""),",",".")&amp;", "&amp;CHAR(34)&amp;"numerator"&amp;CHAR(34)&amp;": "&amp;SUBSTITUTE(TRIM(ROUND(IFERROR(CriteriTecnici!$K78*1,IFERROR(NUMBERVALUE(CriteriTecnici!$K78,".",","),IFERROR(NUMBERVALUE(CriteriTecnici!$K78,",","."),0))),4)&amp;""),",",".")&amp;", "&amp;CHAR(34)&amp;"denominator"&amp;CHAR(34)&amp;": "&amp;SUBSTITUTE(TRIM(ROUND(IFERROR(CriteriTecnici!$L78*1,IFERROR(NUMBERVALUE(CriteriTecnici!$L78,".",","),IFERROR(NUMBERVALUE(CriteriTecnici!$L78,",","."),0))),4)&amp;""),",",".")&amp;", "&amp;CHAR(34)&amp;"flag"&amp;CHAR(34)&amp;": "&amp;SUBSTITUTE(TRIM(ROUND(IFERROR(CriteriTecnici!$M78*1,IFERROR(NUMBERVALUE(CriteriTecnici!$M78,".",","),IFERROR(NUMBERVALUE(CriteriTecnici!$M78,",","."),0))),4)&amp;""),",",".")&amp;", "&amp;CHAR(34)&amp;"rawScore"&amp;CHAR(34)&amp;": "&amp;SUBSTITUTE(TRIM(ROUND(IFERROR(CriteriTecnici!$O78*1,IFERROR(NUMBERVALUE(CriteriTecnici!$O78,".",","),IFERROR(NUMBERVALUE(CriteriTecnici!$O78,",","."),0))),4)&amp;""),",",".")&amp;CHAR(125)&amp;IF(TRUE,",",""))</f>
        <v/>
      </c>
    </row>
    <row r="299">
      <c r="A299" s="38">
        <f>IF(CriteriTecnici!$A79="","","    "&amp;CHAR(123)&amp;CHAR(34)&amp;"bidderId"&amp;CHAR(34)&amp;": "&amp;CHAR(34)&amp;SUBSTITUTE(CriteriTecnici!$A79,CHAR(34),"'")&amp;CHAR(34)&amp;", "&amp;CHAR(34)&amp;"lotId"&amp;CHAR(34)&amp;": "&amp;CHAR(34)&amp;SUBSTITUTE(CriteriTecnici!$C79,CHAR(34),"'")&amp;CHAR(34)&amp;", "&amp;CHAR(34)&amp;"criterionId"&amp;CHAR(34)&amp;": "&amp;CHAR(34)&amp;SUBSTITUTE(CriteriTecnici!$D79,CHAR(34),"'")&amp;CHAR(34)&amp;", "&amp;CHAR(34)&amp;"kind"&amp;CHAR(34)&amp;": "&amp;CHAR(34)&amp;SUBSTITUTE(CriteriTecnici!$F79,CHAR(34),"'")&amp;CHAR(34)&amp;", "&amp;CHAR(34)&amp;"value"&amp;CHAR(34)&amp;": "&amp;SUBSTITUTE(TRIM(ROUND(IFERROR(CriteriTecnici!$N79*1,IFERROR(NUMBERVALUE(CriteriTecnici!$N79,".",","),IFERROR(NUMBERVALUE(CriteriTecnici!$N79,",","."),0))),4)&amp;""),",",".")&amp;", "&amp;CHAR(34)&amp;"numerator"&amp;CHAR(34)&amp;": "&amp;SUBSTITUTE(TRIM(ROUND(IFERROR(CriteriTecnici!$K79*1,IFERROR(NUMBERVALUE(CriteriTecnici!$K79,".",","),IFERROR(NUMBERVALUE(CriteriTecnici!$K79,",","."),0))),4)&amp;""),",",".")&amp;", "&amp;CHAR(34)&amp;"denominator"&amp;CHAR(34)&amp;": "&amp;SUBSTITUTE(TRIM(ROUND(IFERROR(CriteriTecnici!$L79*1,IFERROR(NUMBERVALUE(CriteriTecnici!$L79,".",","),IFERROR(NUMBERVALUE(CriteriTecnici!$L79,",","."),0))),4)&amp;""),",",".")&amp;", "&amp;CHAR(34)&amp;"flag"&amp;CHAR(34)&amp;": "&amp;SUBSTITUTE(TRIM(ROUND(IFERROR(CriteriTecnici!$M79*1,IFERROR(NUMBERVALUE(CriteriTecnici!$M79,".",","),IFERROR(NUMBERVALUE(CriteriTecnici!$M79,",","."),0))),4)&amp;""),",",".")&amp;", "&amp;CHAR(34)&amp;"rawScore"&amp;CHAR(34)&amp;": "&amp;SUBSTITUTE(TRIM(ROUND(IFERROR(CriteriTecnici!$O79*1,IFERROR(NUMBERVALUE(CriteriTecnici!$O79,".",","),IFERROR(NUMBERVALUE(CriteriTecnici!$O79,",","."),0))),4)&amp;""),",",".")&amp;CHAR(125)&amp;IF(TRUE,",",""))</f>
        <v/>
      </c>
    </row>
    <row r="300">
      <c r="A300" s="38">
        <f>IF(CriteriTecnici!$A80="","","    "&amp;CHAR(123)&amp;CHAR(34)&amp;"bidderId"&amp;CHAR(34)&amp;": "&amp;CHAR(34)&amp;SUBSTITUTE(CriteriTecnici!$A80,CHAR(34),"'")&amp;CHAR(34)&amp;", "&amp;CHAR(34)&amp;"lotId"&amp;CHAR(34)&amp;": "&amp;CHAR(34)&amp;SUBSTITUTE(CriteriTecnici!$C80,CHAR(34),"'")&amp;CHAR(34)&amp;", "&amp;CHAR(34)&amp;"criterionId"&amp;CHAR(34)&amp;": "&amp;CHAR(34)&amp;SUBSTITUTE(CriteriTecnici!$D80,CHAR(34),"'")&amp;CHAR(34)&amp;", "&amp;CHAR(34)&amp;"kind"&amp;CHAR(34)&amp;": "&amp;CHAR(34)&amp;SUBSTITUTE(CriteriTecnici!$F80,CHAR(34),"'")&amp;CHAR(34)&amp;", "&amp;CHAR(34)&amp;"value"&amp;CHAR(34)&amp;": "&amp;SUBSTITUTE(TRIM(ROUND(IFERROR(CriteriTecnici!$N80*1,IFERROR(NUMBERVALUE(CriteriTecnici!$N80,".",","),IFERROR(NUMBERVALUE(CriteriTecnici!$N80,",","."),0))),4)&amp;""),",",".")&amp;", "&amp;CHAR(34)&amp;"numerator"&amp;CHAR(34)&amp;": "&amp;SUBSTITUTE(TRIM(ROUND(IFERROR(CriteriTecnici!$K80*1,IFERROR(NUMBERVALUE(CriteriTecnici!$K80,".",","),IFERROR(NUMBERVALUE(CriteriTecnici!$K80,",","."),0))),4)&amp;""),",",".")&amp;", "&amp;CHAR(34)&amp;"denominator"&amp;CHAR(34)&amp;": "&amp;SUBSTITUTE(TRIM(ROUND(IFERROR(CriteriTecnici!$L80*1,IFERROR(NUMBERVALUE(CriteriTecnici!$L80,".",","),IFERROR(NUMBERVALUE(CriteriTecnici!$L80,",","."),0))),4)&amp;""),",",".")&amp;", "&amp;CHAR(34)&amp;"flag"&amp;CHAR(34)&amp;": "&amp;SUBSTITUTE(TRIM(ROUND(IFERROR(CriteriTecnici!$M80*1,IFERROR(NUMBERVALUE(CriteriTecnici!$M80,".",","),IFERROR(NUMBERVALUE(CriteriTecnici!$M80,",","."),0))),4)&amp;""),",",".")&amp;", "&amp;CHAR(34)&amp;"rawScore"&amp;CHAR(34)&amp;": "&amp;SUBSTITUTE(TRIM(ROUND(IFERROR(CriteriTecnici!$O80*1,IFERROR(NUMBERVALUE(CriteriTecnici!$O80,".",","),IFERROR(NUMBERVALUE(CriteriTecnici!$O80,",","."),0))),4)&amp;""),",",".")&amp;CHAR(125)&amp;IF(TRUE,",",""))</f>
        <v/>
      </c>
    </row>
    <row r="301">
      <c r="A301" s="38">
        <f>IF(CriteriTecnici!$A81="","","    "&amp;CHAR(123)&amp;CHAR(34)&amp;"bidderId"&amp;CHAR(34)&amp;": "&amp;CHAR(34)&amp;SUBSTITUTE(CriteriTecnici!$A81,CHAR(34),"'")&amp;CHAR(34)&amp;", "&amp;CHAR(34)&amp;"lotId"&amp;CHAR(34)&amp;": "&amp;CHAR(34)&amp;SUBSTITUTE(CriteriTecnici!$C81,CHAR(34),"'")&amp;CHAR(34)&amp;", "&amp;CHAR(34)&amp;"criterionId"&amp;CHAR(34)&amp;": "&amp;CHAR(34)&amp;SUBSTITUTE(CriteriTecnici!$D81,CHAR(34),"'")&amp;CHAR(34)&amp;", "&amp;CHAR(34)&amp;"kind"&amp;CHAR(34)&amp;": "&amp;CHAR(34)&amp;SUBSTITUTE(CriteriTecnici!$F81,CHAR(34),"'")&amp;CHAR(34)&amp;", "&amp;CHAR(34)&amp;"value"&amp;CHAR(34)&amp;": "&amp;SUBSTITUTE(TRIM(ROUND(IFERROR(CriteriTecnici!$N81*1,IFERROR(NUMBERVALUE(CriteriTecnici!$N81,".",","),IFERROR(NUMBERVALUE(CriteriTecnici!$N81,",","."),0))),4)&amp;""),",",".")&amp;", "&amp;CHAR(34)&amp;"numerator"&amp;CHAR(34)&amp;": "&amp;SUBSTITUTE(TRIM(ROUND(IFERROR(CriteriTecnici!$K81*1,IFERROR(NUMBERVALUE(CriteriTecnici!$K81,".",","),IFERROR(NUMBERVALUE(CriteriTecnici!$K81,",","."),0))),4)&amp;""),",",".")&amp;", "&amp;CHAR(34)&amp;"denominator"&amp;CHAR(34)&amp;": "&amp;SUBSTITUTE(TRIM(ROUND(IFERROR(CriteriTecnici!$L81*1,IFERROR(NUMBERVALUE(CriteriTecnici!$L81,".",","),IFERROR(NUMBERVALUE(CriteriTecnici!$L81,",","."),0))),4)&amp;""),",",".")&amp;", "&amp;CHAR(34)&amp;"flag"&amp;CHAR(34)&amp;": "&amp;SUBSTITUTE(TRIM(ROUND(IFERROR(CriteriTecnici!$M81*1,IFERROR(NUMBERVALUE(CriteriTecnici!$M81,".",","),IFERROR(NUMBERVALUE(CriteriTecnici!$M81,",","."),0))),4)&amp;""),",",".")&amp;", "&amp;CHAR(34)&amp;"rawScore"&amp;CHAR(34)&amp;": "&amp;SUBSTITUTE(TRIM(ROUND(IFERROR(CriteriTecnici!$O81*1,IFERROR(NUMBERVALUE(CriteriTecnici!$O81,".",","),IFERROR(NUMBERVALUE(CriteriTecnici!$O81,",","."),0))),4)&amp;""),",",".")&amp;CHAR(125)&amp;IF(TRUE,",",""))</f>
        <v/>
      </c>
    </row>
    <row r="302">
      <c r="A302" s="38">
        <f>IF(CriteriTecnici!$A82="","","    "&amp;CHAR(123)&amp;CHAR(34)&amp;"bidderId"&amp;CHAR(34)&amp;": "&amp;CHAR(34)&amp;SUBSTITUTE(CriteriTecnici!$A82,CHAR(34),"'")&amp;CHAR(34)&amp;", "&amp;CHAR(34)&amp;"lotId"&amp;CHAR(34)&amp;": "&amp;CHAR(34)&amp;SUBSTITUTE(CriteriTecnici!$C82,CHAR(34),"'")&amp;CHAR(34)&amp;", "&amp;CHAR(34)&amp;"criterionId"&amp;CHAR(34)&amp;": "&amp;CHAR(34)&amp;SUBSTITUTE(CriteriTecnici!$D82,CHAR(34),"'")&amp;CHAR(34)&amp;", "&amp;CHAR(34)&amp;"kind"&amp;CHAR(34)&amp;": "&amp;CHAR(34)&amp;SUBSTITUTE(CriteriTecnici!$F82,CHAR(34),"'")&amp;CHAR(34)&amp;", "&amp;CHAR(34)&amp;"value"&amp;CHAR(34)&amp;": "&amp;SUBSTITUTE(TRIM(ROUND(IFERROR(CriteriTecnici!$N82*1,IFERROR(NUMBERVALUE(CriteriTecnici!$N82,".",","),IFERROR(NUMBERVALUE(CriteriTecnici!$N82,",","."),0))),4)&amp;""),",",".")&amp;", "&amp;CHAR(34)&amp;"numerator"&amp;CHAR(34)&amp;": "&amp;SUBSTITUTE(TRIM(ROUND(IFERROR(CriteriTecnici!$K82*1,IFERROR(NUMBERVALUE(CriteriTecnici!$K82,".",","),IFERROR(NUMBERVALUE(CriteriTecnici!$K82,",","."),0))),4)&amp;""),",",".")&amp;", "&amp;CHAR(34)&amp;"denominator"&amp;CHAR(34)&amp;": "&amp;SUBSTITUTE(TRIM(ROUND(IFERROR(CriteriTecnici!$L82*1,IFERROR(NUMBERVALUE(CriteriTecnici!$L82,".",","),IFERROR(NUMBERVALUE(CriteriTecnici!$L82,",","."),0))),4)&amp;""),",",".")&amp;", "&amp;CHAR(34)&amp;"flag"&amp;CHAR(34)&amp;": "&amp;SUBSTITUTE(TRIM(ROUND(IFERROR(CriteriTecnici!$M82*1,IFERROR(NUMBERVALUE(CriteriTecnici!$M82,".",","),IFERROR(NUMBERVALUE(CriteriTecnici!$M82,",","."),0))),4)&amp;""),",",".")&amp;", "&amp;CHAR(34)&amp;"rawScore"&amp;CHAR(34)&amp;": "&amp;SUBSTITUTE(TRIM(ROUND(IFERROR(CriteriTecnici!$O82*1,IFERROR(NUMBERVALUE(CriteriTecnici!$O82,".",","),IFERROR(NUMBERVALUE(CriteriTecnici!$O82,",","."),0))),4)&amp;""),",",".")&amp;CHAR(125)&amp;IF(TRUE,",",""))</f>
        <v/>
      </c>
    </row>
    <row r="303">
      <c r="A303" s="38">
        <f>IF(CriteriTecnici!$A83="","","    "&amp;CHAR(123)&amp;CHAR(34)&amp;"bidderId"&amp;CHAR(34)&amp;": "&amp;CHAR(34)&amp;SUBSTITUTE(CriteriTecnici!$A83,CHAR(34),"'")&amp;CHAR(34)&amp;", "&amp;CHAR(34)&amp;"lotId"&amp;CHAR(34)&amp;": "&amp;CHAR(34)&amp;SUBSTITUTE(CriteriTecnici!$C83,CHAR(34),"'")&amp;CHAR(34)&amp;", "&amp;CHAR(34)&amp;"criterionId"&amp;CHAR(34)&amp;": "&amp;CHAR(34)&amp;SUBSTITUTE(CriteriTecnici!$D83,CHAR(34),"'")&amp;CHAR(34)&amp;", "&amp;CHAR(34)&amp;"kind"&amp;CHAR(34)&amp;": "&amp;CHAR(34)&amp;SUBSTITUTE(CriteriTecnici!$F83,CHAR(34),"'")&amp;CHAR(34)&amp;", "&amp;CHAR(34)&amp;"value"&amp;CHAR(34)&amp;": "&amp;SUBSTITUTE(TRIM(ROUND(IFERROR(CriteriTecnici!$N83*1,IFERROR(NUMBERVALUE(CriteriTecnici!$N83,".",","),IFERROR(NUMBERVALUE(CriteriTecnici!$N83,",","."),0))),4)&amp;""),",",".")&amp;", "&amp;CHAR(34)&amp;"numerator"&amp;CHAR(34)&amp;": "&amp;SUBSTITUTE(TRIM(ROUND(IFERROR(CriteriTecnici!$K83*1,IFERROR(NUMBERVALUE(CriteriTecnici!$K83,".",","),IFERROR(NUMBERVALUE(CriteriTecnici!$K83,",","."),0))),4)&amp;""),",",".")&amp;", "&amp;CHAR(34)&amp;"denominator"&amp;CHAR(34)&amp;": "&amp;SUBSTITUTE(TRIM(ROUND(IFERROR(CriteriTecnici!$L83*1,IFERROR(NUMBERVALUE(CriteriTecnici!$L83,".",","),IFERROR(NUMBERVALUE(CriteriTecnici!$L83,",","."),0))),4)&amp;""),",",".")&amp;", "&amp;CHAR(34)&amp;"flag"&amp;CHAR(34)&amp;": "&amp;SUBSTITUTE(TRIM(ROUND(IFERROR(CriteriTecnici!$M83*1,IFERROR(NUMBERVALUE(CriteriTecnici!$M83,".",","),IFERROR(NUMBERVALUE(CriteriTecnici!$M83,",","."),0))),4)&amp;""),",",".")&amp;", "&amp;CHAR(34)&amp;"rawScore"&amp;CHAR(34)&amp;": "&amp;SUBSTITUTE(TRIM(ROUND(IFERROR(CriteriTecnici!$O83*1,IFERROR(NUMBERVALUE(CriteriTecnici!$O83,".",","),IFERROR(NUMBERVALUE(CriteriTecnici!$O83,",","."),0))),4)&amp;""),",",".")&amp;CHAR(125)&amp;IF(TRUE,",",""))</f>
        <v/>
      </c>
    </row>
    <row r="304">
      <c r="A304" s="38">
        <f>IF(CriteriTecnici!$A84="","","    "&amp;CHAR(123)&amp;CHAR(34)&amp;"bidderId"&amp;CHAR(34)&amp;": "&amp;CHAR(34)&amp;SUBSTITUTE(CriteriTecnici!$A84,CHAR(34),"'")&amp;CHAR(34)&amp;", "&amp;CHAR(34)&amp;"lotId"&amp;CHAR(34)&amp;": "&amp;CHAR(34)&amp;SUBSTITUTE(CriteriTecnici!$C84,CHAR(34),"'")&amp;CHAR(34)&amp;", "&amp;CHAR(34)&amp;"criterionId"&amp;CHAR(34)&amp;": "&amp;CHAR(34)&amp;SUBSTITUTE(CriteriTecnici!$D84,CHAR(34),"'")&amp;CHAR(34)&amp;", "&amp;CHAR(34)&amp;"kind"&amp;CHAR(34)&amp;": "&amp;CHAR(34)&amp;SUBSTITUTE(CriteriTecnici!$F84,CHAR(34),"'")&amp;CHAR(34)&amp;", "&amp;CHAR(34)&amp;"value"&amp;CHAR(34)&amp;": "&amp;SUBSTITUTE(TRIM(ROUND(IFERROR(CriteriTecnici!$N84*1,IFERROR(NUMBERVALUE(CriteriTecnici!$N84,".",","),IFERROR(NUMBERVALUE(CriteriTecnici!$N84,",","."),0))),4)&amp;""),",",".")&amp;", "&amp;CHAR(34)&amp;"numerator"&amp;CHAR(34)&amp;": "&amp;SUBSTITUTE(TRIM(ROUND(IFERROR(CriteriTecnici!$K84*1,IFERROR(NUMBERVALUE(CriteriTecnici!$K84,".",","),IFERROR(NUMBERVALUE(CriteriTecnici!$K84,",","."),0))),4)&amp;""),",",".")&amp;", "&amp;CHAR(34)&amp;"denominator"&amp;CHAR(34)&amp;": "&amp;SUBSTITUTE(TRIM(ROUND(IFERROR(CriteriTecnici!$L84*1,IFERROR(NUMBERVALUE(CriteriTecnici!$L84,".",","),IFERROR(NUMBERVALUE(CriteriTecnici!$L84,",","."),0))),4)&amp;""),",",".")&amp;", "&amp;CHAR(34)&amp;"flag"&amp;CHAR(34)&amp;": "&amp;SUBSTITUTE(TRIM(ROUND(IFERROR(CriteriTecnici!$M84*1,IFERROR(NUMBERVALUE(CriteriTecnici!$M84,".",","),IFERROR(NUMBERVALUE(CriteriTecnici!$M84,",","."),0))),4)&amp;""),",",".")&amp;", "&amp;CHAR(34)&amp;"rawScore"&amp;CHAR(34)&amp;": "&amp;SUBSTITUTE(TRIM(ROUND(IFERROR(CriteriTecnici!$O84*1,IFERROR(NUMBERVALUE(CriteriTecnici!$O84,".",","),IFERROR(NUMBERVALUE(CriteriTecnici!$O84,",","."),0))),4)&amp;""),",",".")&amp;CHAR(125)&amp;IF(TRUE,",",""))</f>
        <v/>
      </c>
    </row>
    <row r="305">
      <c r="A305" s="38">
        <f>IF(CriteriTecnici!$A85="","","    "&amp;CHAR(123)&amp;CHAR(34)&amp;"bidderId"&amp;CHAR(34)&amp;": "&amp;CHAR(34)&amp;SUBSTITUTE(CriteriTecnici!$A85,CHAR(34),"'")&amp;CHAR(34)&amp;", "&amp;CHAR(34)&amp;"lotId"&amp;CHAR(34)&amp;": "&amp;CHAR(34)&amp;SUBSTITUTE(CriteriTecnici!$C85,CHAR(34),"'")&amp;CHAR(34)&amp;", "&amp;CHAR(34)&amp;"criterionId"&amp;CHAR(34)&amp;": "&amp;CHAR(34)&amp;SUBSTITUTE(CriteriTecnici!$D85,CHAR(34),"'")&amp;CHAR(34)&amp;", "&amp;CHAR(34)&amp;"kind"&amp;CHAR(34)&amp;": "&amp;CHAR(34)&amp;SUBSTITUTE(CriteriTecnici!$F85,CHAR(34),"'")&amp;CHAR(34)&amp;", "&amp;CHAR(34)&amp;"value"&amp;CHAR(34)&amp;": "&amp;SUBSTITUTE(TRIM(ROUND(IFERROR(CriteriTecnici!$N85*1,IFERROR(NUMBERVALUE(CriteriTecnici!$N85,".",","),IFERROR(NUMBERVALUE(CriteriTecnici!$N85,",","."),0))),4)&amp;""),",",".")&amp;", "&amp;CHAR(34)&amp;"numerator"&amp;CHAR(34)&amp;": "&amp;SUBSTITUTE(TRIM(ROUND(IFERROR(CriteriTecnici!$K85*1,IFERROR(NUMBERVALUE(CriteriTecnici!$K85,".",","),IFERROR(NUMBERVALUE(CriteriTecnici!$K85,",","."),0))),4)&amp;""),",",".")&amp;", "&amp;CHAR(34)&amp;"denominator"&amp;CHAR(34)&amp;": "&amp;SUBSTITUTE(TRIM(ROUND(IFERROR(CriteriTecnici!$L85*1,IFERROR(NUMBERVALUE(CriteriTecnici!$L85,".",","),IFERROR(NUMBERVALUE(CriteriTecnici!$L85,",","."),0))),4)&amp;""),",",".")&amp;", "&amp;CHAR(34)&amp;"flag"&amp;CHAR(34)&amp;": "&amp;SUBSTITUTE(TRIM(ROUND(IFERROR(CriteriTecnici!$M85*1,IFERROR(NUMBERVALUE(CriteriTecnici!$M85,".",","),IFERROR(NUMBERVALUE(CriteriTecnici!$M85,",","."),0))),4)&amp;""),",",".")&amp;", "&amp;CHAR(34)&amp;"rawScore"&amp;CHAR(34)&amp;": "&amp;SUBSTITUTE(TRIM(ROUND(IFERROR(CriteriTecnici!$O85*1,IFERROR(NUMBERVALUE(CriteriTecnici!$O85,".",","),IFERROR(NUMBERVALUE(CriteriTecnici!$O85,",","."),0))),4)&amp;""),",",".")&amp;CHAR(125)&amp;IF(TRUE,",",""))</f>
        <v/>
      </c>
    </row>
    <row r="306">
      <c r="A306" s="38">
        <f>IF(CriteriTecnici!$A86="","","    "&amp;CHAR(123)&amp;CHAR(34)&amp;"bidderId"&amp;CHAR(34)&amp;": "&amp;CHAR(34)&amp;SUBSTITUTE(CriteriTecnici!$A86,CHAR(34),"'")&amp;CHAR(34)&amp;", "&amp;CHAR(34)&amp;"lotId"&amp;CHAR(34)&amp;": "&amp;CHAR(34)&amp;SUBSTITUTE(CriteriTecnici!$C86,CHAR(34),"'")&amp;CHAR(34)&amp;", "&amp;CHAR(34)&amp;"criterionId"&amp;CHAR(34)&amp;": "&amp;CHAR(34)&amp;SUBSTITUTE(CriteriTecnici!$D86,CHAR(34),"'")&amp;CHAR(34)&amp;", "&amp;CHAR(34)&amp;"kind"&amp;CHAR(34)&amp;": "&amp;CHAR(34)&amp;SUBSTITUTE(CriteriTecnici!$F86,CHAR(34),"'")&amp;CHAR(34)&amp;", "&amp;CHAR(34)&amp;"value"&amp;CHAR(34)&amp;": "&amp;SUBSTITUTE(TRIM(ROUND(IFERROR(CriteriTecnici!$N86*1,IFERROR(NUMBERVALUE(CriteriTecnici!$N86,".",","),IFERROR(NUMBERVALUE(CriteriTecnici!$N86,",","."),0))),4)&amp;""),",",".")&amp;", "&amp;CHAR(34)&amp;"numerator"&amp;CHAR(34)&amp;": "&amp;SUBSTITUTE(TRIM(ROUND(IFERROR(CriteriTecnici!$K86*1,IFERROR(NUMBERVALUE(CriteriTecnici!$K86,".",","),IFERROR(NUMBERVALUE(CriteriTecnici!$K86,",","."),0))),4)&amp;""),",",".")&amp;", "&amp;CHAR(34)&amp;"denominator"&amp;CHAR(34)&amp;": "&amp;SUBSTITUTE(TRIM(ROUND(IFERROR(CriteriTecnici!$L86*1,IFERROR(NUMBERVALUE(CriteriTecnici!$L86,".",","),IFERROR(NUMBERVALUE(CriteriTecnici!$L86,",","."),0))),4)&amp;""),",",".")&amp;", "&amp;CHAR(34)&amp;"flag"&amp;CHAR(34)&amp;": "&amp;SUBSTITUTE(TRIM(ROUND(IFERROR(CriteriTecnici!$M86*1,IFERROR(NUMBERVALUE(CriteriTecnici!$M86,".",","),IFERROR(NUMBERVALUE(CriteriTecnici!$M86,",","."),0))),4)&amp;""),",",".")&amp;", "&amp;CHAR(34)&amp;"rawScore"&amp;CHAR(34)&amp;": "&amp;SUBSTITUTE(TRIM(ROUND(IFERROR(CriteriTecnici!$O86*1,IFERROR(NUMBERVALUE(CriteriTecnici!$O86,".",","),IFERROR(NUMBERVALUE(CriteriTecnici!$O86,",","."),0))),4)&amp;""),",",".")&amp;CHAR(125)&amp;IF(TRUE,",",""))</f>
        <v/>
      </c>
    </row>
    <row r="307">
      <c r="A307" s="38">
        <f>IF(CriteriTecnici!$A87="","","    "&amp;CHAR(123)&amp;CHAR(34)&amp;"bidderId"&amp;CHAR(34)&amp;": "&amp;CHAR(34)&amp;SUBSTITUTE(CriteriTecnici!$A87,CHAR(34),"'")&amp;CHAR(34)&amp;", "&amp;CHAR(34)&amp;"lotId"&amp;CHAR(34)&amp;": "&amp;CHAR(34)&amp;SUBSTITUTE(CriteriTecnici!$C87,CHAR(34),"'")&amp;CHAR(34)&amp;", "&amp;CHAR(34)&amp;"criterionId"&amp;CHAR(34)&amp;": "&amp;CHAR(34)&amp;SUBSTITUTE(CriteriTecnici!$D87,CHAR(34),"'")&amp;CHAR(34)&amp;", "&amp;CHAR(34)&amp;"kind"&amp;CHAR(34)&amp;": "&amp;CHAR(34)&amp;SUBSTITUTE(CriteriTecnici!$F87,CHAR(34),"'")&amp;CHAR(34)&amp;", "&amp;CHAR(34)&amp;"value"&amp;CHAR(34)&amp;": "&amp;SUBSTITUTE(TRIM(ROUND(IFERROR(CriteriTecnici!$N87*1,IFERROR(NUMBERVALUE(CriteriTecnici!$N87,".",","),IFERROR(NUMBERVALUE(CriteriTecnici!$N87,",","."),0))),4)&amp;""),",",".")&amp;", "&amp;CHAR(34)&amp;"numerator"&amp;CHAR(34)&amp;": "&amp;SUBSTITUTE(TRIM(ROUND(IFERROR(CriteriTecnici!$K87*1,IFERROR(NUMBERVALUE(CriteriTecnici!$K87,".",","),IFERROR(NUMBERVALUE(CriteriTecnici!$K87,",","."),0))),4)&amp;""),",",".")&amp;", "&amp;CHAR(34)&amp;"denominator"&amp;CHAR(34)&amp;": "&amp;SUBSTITUTE(TRIM(ROUND(IFERROR(CriteriTecnici!$L87*1,IFERROR(NUMBERVALUE(CriteriTecnici!$L87,".",","),IFERROR(NUMBERVALUE(CriteriTecnici!$L87,",","."),0))),4)&amp;""),",",".")&amp;", "&amp;CHAR(34)&amp;"flag"&amp;CHAR(34)&amp;": "&amp;SUBSTITUTE(TRIM(ROUND(IFERROR(CriteriTecnici!$M87*1,IFERROR(NUMBERVALUE(CriteriTecnici!$M87,".",","),IFERROR(NUMBERVALUE(CriteriTecnici!$M87,",","."),0))),4)&amp;""),",",".")&amp;", "&amp;CHAR(34)&amp;"rawScore"&amp;CHAR(34)&amp;": "&amp;SUBSTITUTE(TRIM(ROUND(IFERROR(CriteriTecnici!$O87*1,IFERROR(NUMBERVALUE(CriteriTecnici!$O87,".",","),IFERROR(NUMBERVALUE(CriteriTecnici!$O87,",","."),0))),4)&amp;""),",",".")&amp;CHAR(125)&amp;IF(TRUE,",",""))</f>
        <v/>
      </c>
    </row>
    <row r="308">
      <c r="A308" s="38">
        <f>IF(CriteriTecnici!$A88="","","    "&amp;CHAR(123)&amp;CHAR(34)&amp;"bidderId"&amp;CHAR(34)&amp;": "&amp;CHAR(34)&amp;SUBSTITUTE(CriteriTecnici!$A88,CHAR(34),"'")&amp;CHAR(34)&amp;", "&amp;CHAR(34)&amp;"lotId"&amp;CHAR(34)&amp;": "&amp;CHAR(34)&amp;SUBSTITUTE(CriteriTecnici!$C88,CHAR(34),"'")&amp;CHAR(34)&amp;", "&amp;CHAR(34)&amp;"criterionId"&amp;CHAR(34)&amp;": "&amp;CHAR(34)&amp;SUBSTITUTE(CriteriTecnici!$D88,CHAR(34),"'")&amp;CHAR(34)&amp;", "&amp;CHAR(34)&amp;"kind"&amp;CHAR(34)&amp;": "&amp;CHAR(34)&amp;SUBSTITUTE(CriteriTecnici!$F88,CHAR(34),"'")&amp;CHAR(34)&amp;", "&amp;CHAR(34)&amp;"value"&amp;CHAR(34)&amp;": "&amp;SUBSTITUTE(TRIM(ROUND(IFERROR(CriteriTecnici!$N88*1,IFERROR(NUMBERVALUE(CriteriTecnici!$N88,".",","),IFERROR(NUMBERVALUE(CriteriTecnici!$N88,",","."),0))),4)&amp;""),",",".")&amp;", "&amp;CHAR(34)&amp;"numerator"&amp;CHAR(34)&amp;": "&amp;SUBSTITUTE(TRIM(ROUND(IFERROR(CriteriTecnici!$K88*1,IFERROR(NUMBERVALUE(CriteriTecnici!$K88,".",","),IFERROR(NUMBERVALUE(CriteriTecnici!$K88,",","."),0))),4)&amp;""),",",".")&amp;", "&amp;CHAR(34)&amp;"denominator"&amp;CHAR(34)&amp;": "&amp;SUBSTITUTE(TRIM(ROUND(IFERROR(CriteriTecnici!$L88*1,IFERROR(NUMBERVALUE(CriteriTecnici!$L88,".",","),IFERROR(NUMBERVALUE(CriteriTecnici!$L88,",","."),0))),4)&amp;""),",",".")&amp;", "&amp;CHAR(34)&amp;"flag"&amp;CHAR(34)&amp;": "&amp;SUBSTITUTE(TRIM(ROUND(IFERROR(CriteriTecnici!$M88*1,IFERROR(NUMBERVALUE(CriteriTecnici!$M88,".",","),IFERROR(NUMBERVALUE(CriteriTecnici!$M88,",","."),0))),4)&amp;""),",",".")&amp;", "&amp;CHAR(34)&amp;"rawScore"&amp;CHAR(34)&amp;": "&amp;SUBSTITUTE(TRIM(ROUND(IFERROR(CriteriTecnici!$O88*1,IFERROR(NUMBERVALUE(CriteriTecnici!$O88,".",","),IFERROR(NUMBERVALUE(CriteriTecnici!$O88,",","."),0))),4)&amp;""),",",".")&amp;CHAR(125)&amp;IF(TRUE,",",""))</f>
        <v/>
      </c>
    </row>
    <row r="309">
      <c r="A309" s="38">
        <f>IF(CriteriTecnici!$A89="","","    "&amp;CHAR(123)&amp;CHAR(34)&amp;"bidderId"&amp;CHAR(34)&amp;": "&amp;CHAR(34)&amp;SUBSTITUTE(CriteriTecnici!$A89,CHAR(34),"'")&amp;CHAR(34)&amp;", "&amp;CHAR(34)&amp;"lotId"&amp;CHAR(34)&amp;": "&amp;CHAR(34)&amp;SUBSTITUTE(CriteriTecnici!$C89,CHAR(34),"'")&amp;CHAR(34)&amp;", "&amp;CHAR(34)&amp;"criterionId"&amp;CHAR(34)&amp;": "&amp;CHAR(34)&amp;SUBSTITUTE(CriteriTecnici!$D89,CHAR(34),"'")&amp;CHAR(34)&amp;", "&amp;CHAR(34)&amp;"kind"&amp;CHAR(34)&amp;": "&amp;CHAR(34)&amp;SUBSTITUTE(CriteriTecnici!$F89,CHAR(34),"'")&amp;CHAR(34)&amp;", "&amp;CHAR(34)&amp;"value"&amp;CHAR(34)&amp;": "&amp;SUBSTITUTE(TRIM(ROUND(IFERROR(CriteriTecnici!$N89*1,IFERROR(NUMBERVALUE(CriteriTecnici!$N89,".",","),IFERROR(NUMBERVALUE(CriteriTecnici!$N89,",","."),0))),4)&amp;""),",",".")&amp;", "&amp;CHAR(34)&amp;"numerator"&amp;CHAR(34)&amp;": "&amp;SUBSTITUTE(TRIM(ROUND(IFERROR(CriteriTecnici!$K89*1,IFERROR(NUMBERVALUE(CriteriTecnici!$K89,".",","),IFERROR(NUMBERVALUE(CriteriTecnici!$K89,",","."),0))),4)&amp;""),",",".")&amp;", "&amp;CHAR(34)&amp;"denominator"&amp;CHAR(34)&amp;": "&amp;SUBSTITUTE(TRIM(ROUND(IFERROR(CriteriTecnici!$L89*1,IFERROR(NUMBERVALUE(CriteriTecnici!$L89,".",","),IFERROR(NUMBERVALUE(CriteriTecnici!$L89,",","."),0))),4)&amp;""),",",".")&amp;", "&amp;CHAR(34)&amp;"flag"&amp;CHAR(34)&amp;": "&amp;SUBSTITUTE(TRIM(ROUND(IFERROR(CriteriTecnici!$M89*1,IFERROR(NUMBERVALUE(CriteriTecnici!$M89,".",","),IFERROR(NUMBERVALUE(CriteriTecnici!$M89,",","."),0))),4)&amp;""),",",".")&amp;", "&amp;CHAR(34)&amp;"rawScore"&amp;CHAR(34)&amp;": "&amp;SUBSTITUTE(TRIM(ROUND(IFERROR(CriteriTecnici!$O89*1,IFERROR(NUMBERVALUE(CriteriTecnici!$O89,".",","),IFERROR(NUMBERVALUE(CriteriTecnici!$O89,",","."),0))),4)&amp;""),",",".")&amp;CHAR(125)&amp;IF(TRUE,",",""))</f>
        <v/>
      </c>
    </row>
    <row r="310">
      <c r="A310" s="38">
        <f>IF(CriteriTecnici!$A90="","","    "&amp;CHAR(123)&amp;CHAR(34)&amp;"bidderId"&amp;CHAR(34)&amp;": "&amp;CHAR(34)&amp;SUBSTITUTE(CriteriTecnici!$A90,CHAR(34),"'")&amp;CHAR(34)&amp;", "&amp;CHAR(34)&amp;"lotId"&amp;CHAR(34)&amp;": "&amp;CHAR(34)&amp;SUBSTITUTE(CriteriTecnici!$C90,CHAR(34),"'")&amp;CHAR(34)&amp;", "&amp;CHAR(34)&amp;"criterionId"&amp;CHAR(34)&amp;": "&amp;CHAR(34)&amp;SUBSTITUTE(CriteriTecnici!$D90,CHAR(34),"'")&amp;CHAR(34)&amp;", "&amp;CHAR(34)&amp;"kind"&amp;CHAR(34)&amp;": "&amp;CHAR(34)&amp;SUBSTITUTE(CriteriTecnici!$F90,CHAR(34),"'")&amp;CHAR(34)&amp;", "&amp;CHAR(34)&amp;"value"&amp;CHAR(34)&amp;": "&amp;SUBSTITUTE(TRIM(ROUND(IFERROR(CriteriTecnici!$N90*1,IFERROR(NUMBERVALUE(CriteriTecnici!$N90,".",","),IFERROR(NUMBERVALUE(CriteriTecnici!$N90,",","."),0))),4)&amp;""),",",".")&amp;", "&amp;CHAR(34)&amp;"numerator"&amp;CHAR(34)&amp;": "&amp;SUBSTITUTE(TRIM(ROUND(IFERROR(CriteriTecnici!$K90*1,IFERROR(NUMBERVALUE(CriteriTecnici!$K90,".",","),IFERROR(NUMBERVALUE(CriteriTecnici!$K90,",","."),0))),4)&amp;""),",",".")&amp;", "&amp;CHAR(34)&amp;"denominator"&amp;CHAR(34)&amp;": "&amp;SUBSTITUTE(TRIM(ROUND(IFERROR(CriteriTecnici!$L90*1,IFERROR(NUMBERVALUE(CriteriTecnici!$L90,".",","),IFERROR(NUMBERVALUE(CriteriTecnici!$L90,",","."),0))),4)&amp;""),",",".")&amp;", "&amp;CHAR(34)&amp;"flag"&amp;CHAR(34)&amp;": "&amp;SUBSTITUTE(TRIM(ROUND(IFERROR(CriteriTecnici!$M90*1,IFERROR(NUMBERVALUE(CriteriTecnici!$M90,".",","),IFERROR(NUMBERVALUE(CriteriTecnici!$M90,",","."),0))),4)&amp;""),",",".")&amp;", "&amp;CHAR(34)&amp;"rawScore"&amp;CHAR(34)&amp;": "&amp;SUBSTITUTE(TRIM(ROUND(IFERROR(CriteriTecnici!$O90*1,IFERROR(NUMBERVALUE(CriteriTecnici!$O90,".",","),IFERROR(NUMBERVALUE(CriteriTecnici!$O90,",","."),0))),4)&amp;""),",",".")&amp;CHAR(125)&amp;IF(TRUE,",",""))</f>
        <v/>
      </c>
    </row>
    <row r="311">
      <c r="A311" s="38">
        <f>IF(CriteriTecnici!$A91="","","    "&amp;CHAR(123)&amp;CHAR(34)&amp;"bidderId"&amp;CHAR(34)&amp;": "&amp;CHAR(34)&amp;SUBSTITUTE(CriteriTecnici!$A91,CHAR(34),"'")&amp;CHAR(34)&amp;", "&amp;CHAR(34)&amp;"lotId"&amp;CHAR(34)&amp;": "&amp;CHAR(34)&amp;SUBSTITUTE(CriteriTecnici!$C91,CHAR(34),"'")&amp;CHAR(34)&amp;", "&amp;CHAR(34)&amp;"criterionId"&amp;CHAR(34)&amp;": "&amp;CHAR(34)&amp;SUBSTITUTE(CriteriTecnici!$D91,CHAR(34),"'")&amp;CHAR(34)&amp;", "&amp;CHAR(34)&amp;"kind"&amp;CHAR(34)&amp;": "&amp;CHAR(34)&amp;SUBSTITUTE(CriteriTecnici!$F91,CHAR(34),"'")&amp;CHAR(34)&amp;", "&amp;CHAR(34)&amp;"value"&amp;CHAR(34)&amp;": "&amp;SUBSTITUTE(TRIM(ROUND(IFERROR(CriteriTecnici!$N91*1,IFERROR(NUMBERVALUE(CriteriTecnici!$N91,".",","),IFERROR(NUMBERVALUE(CriteriTecnici!$N91,",","."),0))),4)&amp;""),",",".")&amp;", "&amp;CHAR(34)&amp;"numerator"&amp;CHAR(34)&amp;": "&amp;SUBSTITUTE(TRIM(ROUND(IFERROR(CriteriTecnici!$K91*1,IFERROR(NUMBERVALUE(CriteriTecnici!$K91,".",","),IFERROR(NUMBERVALUE(CriteriTecnici!$K91,",","."),0))),4)&amp;""),",",".")&amp;", "&amp;CHAR(34)&amp;"denominator"&amp;CHAR(34)&amp;": "&amp;SUBSTITUTE(TRIM(ROUND(IFERROR(CriteriTecnici!$L91*1,IFERROR(NUMBERVALUE(CriteriTecnici!$L91,".",","),IFERROR(NUMBERVALUE(CriteriTecnici!$L91,",","."),0))),4)&amp;""),",",".")&amp;", "&amp;CHAR(34)&amp;"flag"&amp;CHAR(34)&amp;": "&amp;SUBSTITUTE(TRIM(ROUND(IFERROR(CriteriTecnici!$M91*1,IFERROR(NUMBERVALUE(CriteriTecnici!$M91,".",","),IFERROR(NUMBERVALUE(CriteriTecnici!$M91,",","."),0))),4)&amp;""),",",".")&amp;", "&amp;CHAR(34)&amp;"rawScore"&amp;CHAR(34)&amp;": "&amp;SUBSTITUTE(TRIM(ROUND(IFERROR(CriteriTecnici!$O91*1,IFERROR(NUMBERVALUE(CriteriTecnici!$O91,".",","),IFERROR(NUMBERVALUE(CriteriTecnici!$O91,",","."),0))),4)&amp;""),",",".")&amp;CHAR(125)&amp;IF(TRUE,",",""))</f>
        <v/>
      </c>
    </row>
    <row r="312">
      <c r="A312" s="38">
        <f>IF(CriteriTecnici!$A92="","","    "&amp;CHAR(123)&amp;CHAR(34)&amp;"bidderId"&amp;CHAR(34)&amp;": "&amp;CHAR(34)&amp;SUBSTITUTE(CriteriTecnici!$A92,CHAR(34),"'")&amp;CHAR(34)&amp;", "&amp;CHAR(34)&amp;"lotId"&amp;CHAR(34)&amp;": "&amp;CHAR(34)&amp;SUBSTITUTE(CriteriTecnici!$C92,CHAR(34),"'")&amp;CHAR(34)&amp;", "&amp;CHAR(34)&amp;"criterionId"&amp;CHAR(34)&amp;": "&amp;CHAR(34)&amp;SUBSTITUTE(CriteriTecnici!$D92,CHAR(34),"'")&amp;CHAR(34)&amp;", "&amp;CHAR(34)&amp;"kind"&amp;CHAR(34)&amp;": "&amp;CHAR(34)&amp;SUBSTITUTE(CriteriTecnici!$F92,CHAR(34),"'")&amp;CHAR(34)&amp;", "&amp;CHAR(34)&amp;"value"&amp;CHAR(34)&amp;": "&amp;SUBSTITUTE(TRIM(ROUND(IFERROR(CriteriTecnici!$N92*1,IFERROR(NUMBERVALUE(CriteriTecnici!$N92,".",","),IFERROR(NUMBERVALUE(CriteriTecnici!$N92,",","."),0))),4)&amp;""),",",".")&amp;", "&amp;CHAR(34)&amp;"numerator"&amp;CHAR(34)&amp;": "&amp;SUBSTITUTE(TRIM(ROUND(IFERROR(CriteriTecnici!$K92*1,IFERROR(NUMBERVALUE(CriteriTecnici!$K92,".",","),IFERROR(NUMBERVALUE(CriteriTecnici!$K92,",","."),0))),4)&amp;""),",",".")&amp;", "&amp;CHAR(34)&amp;"denominator"&amp;CHAR(34)&amp;": "&amp;SUBSTITUTE(TRIM(ROUND(IFERROR(CriteriTecnici!$L92*1,IFERROR(NUMBERVALUE(CriteriTecnici!$L92,".",","),IFERROR(NUMBERVALUE(CriteriTecnici!$L92,",","."),0))),4)&amp;""),",",".")&amp;", "&amp;CHAR(34)&amp;"flag"&amp;CHAR(34)&amp;": "&amp;SUBSTITUTE(TRIM(ROUND(IFERROR(CriteriTecnici!$M92*1,IFERROR(NUMBERVALUE(CriteriTecnici!$M92,".",","),IFERROR(NUMBERVALUE(CriteriTecnici!$M92,",","."),0))),4)&amp;""),",",".")&amp;", "&amp;CHAR(34)&amp;"rawScore"&amp;CHAR(34)&amp;": "&amp;SUBSTITUTE(TRIM(ROUND(IFERROR(CriteriTecnici!$O92*1,IFERROR(NUMBERVALUE(CriteriTecnici!$O92,".",","),IFERROR(NUMBERVALUE(CriteriTecnici!$O92,",","."),0))),4)&amp;""),",",".")&amp;CHAR(125)&amp;IF(TRUE,",",""))</f>
        <v/>
      </c>
    </row>
    <row r="313">
      <c r="A313" s="38">
        <f>IF(CriteriTecnici!$A93="","","    "&amp;CHAR(123)&amp;CHAR(34)&amp;"bidderId"&amp;CHAR(34)&amp;": "&amp;CHAR(34)&amp;SUBSTITUTE(CriteriTecnici!$A93,CHAR(34),"'")&amp;CHAR(34)&amp;", "&amp;CHAR(34)&amp;"lotId"&amp;CHAR(34)&amp;": "&amp;CHAR(34)&amp;SUBSTITUTE(CriteriTecnici!$C93,CHAR(34),"'")&amp;CHAR(34)&amp;", "&amp;CHAR(34)&amp;"criterionId"&amp;CHAR(34)&amp;": "&amp;CHAR(34)&amp;SUBSTITUTE(CriteriTecnici!$D93,CHAR(34),"'")&amp;CHAR(34)&amp;", "&amp;CHAR(34)&amp;"kind"&amp;CHAR(34)&amp;": "&amp;CHAR(34)&amp;SUBSTITUTE(CriteriTecnici!$F93,CHAR(34),"'")&amp;CHAR(34)&amp;", "&amp;CHAR(34)&amp;"value"&amp;CHAR(34)&amp;": "&amp;SUBSTITUTE(TRIM(ROUND(IFERROR(CriteriTecnici!$N93*1,IFERROR(NUMBERVALUE(CriteriTecnici!$N93,".",","),IFERROR(NUMBERVALUE(CriteriTecnici!$N93,",","."),0))),4)&amp;""),",",".")&amp;", "&amp;CHAR(34)&amp;"numerator"&amp;CHAR(34)&amp;": "&amp;SUBSTITUTE(TRIM(ROUND(IFERROR(CriteriTecnici!$K93*1,IFERROR(NUMBERVALUE(CriteriTecnici!$K93,".",","),IFERROR(NUMBERVALUE(CriteriTecnici!$K93,",","."),0))),4)&amp;""),",",".")&amp;", "&amp;CHAR(34)&amp;"denominator"&amp;CHAR(34)&amp;": "&amp;SUBSTITUTE(TRIM(ROUND(IFERROR(CriteriTecnici!$L93*1,IFERROR(NUMBERVALUE(CriteriTecnici!$L93,".",","),IFERROR(NUMBERVALUE(CriteriTecnici!$L93,",","."),0))),4)&amp;""),",",".")&amp;", "&amp;CHAR(34)&amp;"flag"&amp;CHAR(34)&amp;": "&amp;SUBSTITUTE(TRIM(ROUND(IFERROR(CriteriTecnici!$M93*1,IFERROR(NUMBERVALUE(CriteriTecnici!$M93,".",","),IFERROR(NUMBERVALUE(CriteriTecnici!$M93,",","."),0))),4)&amp;""),",",".")&amp;", "&amp;CHAR(34)&amp;"rawScore"&amp;CHAR(34)&amp;": "&amp;SUBSTITUTE(TRIM(ROUND(IFERROR(CriteriTecnici!$O93*1,IFERROR(NUMBERVALUE(CriteriTecnici!$O93,".",","),IFERROR(NUMBERVALUE(CriteriTecnici!$O93,",","."),0))),4)&amp;""),",",".")&amp;CHAR(125)&amp;IF(TRUE,",",""))</f>
        <v/>
      </c>
    </row>
    <row r="314">
      <c r="A314" s="38">
        <f>IF(CriteriTecnici!$A94="","","    "&amp;CHAR(123)&amp;CHAR(34)&amp;"bidderId"&amp;CHAR(34)&amp;": "&amp;CHAR(34)&amp;SUBSTITUTE(CriteriTecnici!$A94,CHAR(34),"'")&amp;CHAR(34)&amp;", "&amp;CHAR(34)&amp;"lotId"&amp;CHAR(34)&amp;": "&amp;CHAR(34)&amp;SUBSTITUTE(CriteriTecnici!$C94,CHAR(34),"'")&amp;CHAR(34)&amp;", "&amp;CHAR(34)&amp;"criterionId"&amp;CHAR(34)&amp;": "&amp;CHAR(34)&amp;SUBSTITUTE(CriteriTecnici!$D94,CHAR(34),"'")&amp;CHAR(34)&amp;", "&amp;CHAR(34)&amp;"kind"&amp;CHAR(34)&amp;": "&amp;CHAR(34)&amp;SUBSTITUTE(CriteriTecnici!$F94,CHAR(34),"'")&amp;CHAR(34)&amp;", "&amp;CHAR(34)&amp;"value"&amp;CHAR(34)&amp;": "&amp;SUBSTITUTE(TRIM(ROUND(IFERROR(CriteriTecnici!$N94*1,IFERROR(NUMBERVALUE(CriteriTecnici!$N94,".",","),IFERROR(NUMBERVALUE(CriteriTecnici!$N94,",","."),0))),4)&amp;""),",",".")&amp;", "&amp;CHAR(34)&amp;"numerator"&amp;CHAR(34)&amp;": "&amp;SUBSTITUTE(TRIM(ROUND(IFERROR(CriteriTecnici!$K94*1,IFERROR(NUMBERVALUE(CriteriTecnici!$K94,".",","),IFERROR(NUMBERVALUE(CriteriTecnici!$K94,",","."),0))),4)&amp;""),",",".")&amp;", "&amp;CHAR(34)&amp;"denominator"&amp;CHAR(34)&amp;": "&amp;SUBSTITUTE(TRIM(ROUND(IFERROR(CriteriTecnici!$L94*1,IFERROR(NUMBERVALUE(CriteriTecnici!$L94,".",","),IFERROR(NUMBERVALUE(CriteriTecnici!$L94,",","."),0))),4)&amp;""),",",".")&amp;", "&amp;CHAR(34)&amp;"flag"&amp;CHAR(34)&amp;": "&amp;SUBSTITUTE(TRIM(ROUND(IFERROR(CriteriTecnici!$M94*1,IFERROR(NUMBERVALUE(CriteriTecnici!$M94,".",","),IFERROR(NUMBERVALUE(CriteriTecnici!$M94,",","."),0))),4)&amp;""),",",".")&amp;", "&amp;CHAR(34)&amp;"rawScore"&amp;CHAR(34)&amp;": "&amp;SUBSTITUTE(TRIM(ROUND(IFERROR(CriteriTecnici!$O94*1,IFERROR(NUMBERVALUE(CriteriTecnici!$O94,".",","),IFERROR(NUMBERVALUE(CriteriTecnici!$O94,",","."),0))),4)&amp;""),",",".")&amp;CHAR(125)&amp;IF(TRUE,",",""))</f>
        <v/>
      </c>
    </row>
    <row r="315">
      <c r="A315" s="38">
        <f>IF(CriteriTecnici!$A95="","","    "&amp;CHAR(123)&amp;CHAR(34)&amp;"bidderId"&amp;CHAR(34)&amp;": "&amp;CHAR(34)&amp;SUBSTITUTE(CriteriTecnici!$A95,CHAR(34),"'")&amp;CHAR(34)&amp;", "&amp;CHAR(34)&amp;"lotId"&amp;CHAR(34)&amp;": "&amp;CHAR(34)&amp;SUBSTITUTE(CriteriTecnici!$C95,CHAR(34),"'")&amp;CHAR(34)&amp;", "&amp;CHAR(34)&amp;"criterionId"&amp;CHAR(34)&amp;": "&amp;CHAR(34)&amp;SUBSTITUTE(CriteriTecnici!$D95,CHAR(34),"'")&amp;CHAR(34)&amp;", "&amp;CHAR(34)&amp;"kind"&amp;CHAR(34)&amp;": "&amp;CHAR(34)&amp;SUBSTITUTE(CriteriTecnici!$F95,CHAR(34),"'")&amp;CHAR(34)&amp;", "&amp;CHAR(34)&amp;"value"&amp;CHAR(34)&amp;": "&amp;SUBSTITUTE(TRIM(ROUND(IFERROR(CriteriTecnici!$N95*1,IFERROR(NUMBERVALUE(CriteriTecnici!$N95,".",","),IFERROR(NUMBERVALUE(CriteriTecnici!$N95,",","."),0))),4)&amp;""),",",".")&amp;", "&amp;CHAR(34)&amp;"numerator"&amp;CHAR(34)&amp;": "&amp;SUBSTITUTE(TRIM(ROUND(IFERROR(CriteriTecnici!$K95*1,IFERROR(NUMBERVALUE(CriteriTecnici!$K95,".",","),IFERROR(NUMBERVALUE(CriteriTecnici!$K95,",","."),0))),4)&amp;""),",",".")&amp;", "&amp;CHAR(34)&amp;"denominator"&amp;CHAR(34)&amp;": "&amp;SUBSTITUTE(TRIM(ROUND(IFERROR(CriteriTecnici!$L95*1,IFERROR(NUMBERVALUE(CriteriTecnici!$L95,".",","),IFERROR(NUMBERVALUE(CriteriTecnici!$L95,",","."),0))),4)&amp;""),",",".")&amp;", "&amp;CHAR(34)&amp;"flag"&amp;CHAR(34)&amp;": "&amp;SUBSTITUTE(TRIM(ROUND(IFERROR(CriteriTecnici!$M95*1,IFERROR(NUMBERVALUE(CriteriTecnici!$M95,".",","),IFERROR(NUMBERVALUE(CriteriTecnici!$M95,",","."),0))),4)&amp;""),",",".")&amp;", "&amp;CHAR(34)&amp;"rawScore"&amp;CHAR(34)&amp;": "&amp;SUBSTITUTE(TRIM(ROUND(IFERROR(CriteriTecnici!$O95*1,IFERROR(NUMBERVALUE(CriteriTecnici!$O95,".",","),IFERROR(NUMBERVALUE(CriteriTecnici!$O95,",","."),0))),4)&amp;""),",",".")&amp;CHAR(125)&amp;IF(TRUE,",",""))</f>
        <v/>
      </c>
    </row>
    <row r="316">
      <c r="A316" s="38">
        <f>IF(CriteriTecnici!$A96="","","    "&amp;CHAR(123)&amp;CHAR(34)&amp;"bidderId"&amp;CHAR(34)&amp;": "&amp;CHAR(34)&amp;SUBSTITUTE(CriteriTecnici!$A96,CHAR(34),"'")&amp;CHAR(34)&amp;", "&amp;CHAR(34)&amp;"lotId"&amp;CHAR(34)&amp;": "&amp;CHAR(34)&amp;SUBSTITUTE(CriteriTecnici!$C96,CHAR(34),"'")&amp;CHAR(34)&amp;", "&amp;CHAR(34)&amp;"criterionId"&amp;CHAR(34)&amp;": "&amp;CHAR(34)&amp;SUBSTITUTE(CriteriTecnici!$D96,CHAR(34),"'")&amp;CHAR(34)&amp;", "&amp;CHAR(34)&amp;"kind"&amp;CHAR(34)&amp;": "&amp;CHAR(34)&amp;SUBSTITUTE(CriteriTecnici!$F96,CHAR(34),"'")&amp;CHAR(34)&amp;", "&amp;CHAR(34)&amp;"value"&amp;CHAR(34)&amp;": "&amp;SUBSTITUTE(TRIM(ROUND(IFERROR(CriteriTecnici!$N96*1,IFERROR(NUMBERVALUE(CriteriTecnici!$N96,".",","),IFERROR(NUMBERVALUE(CriteriTecnici!$N96,",","."),0))),4)&amp;""),",",".")&amp;", "&amp;CHAR(34)&amp;"numerator"&amp;CHAR(34)&amp;": "&amp;SUBSTITUTE(TRIM(ROUND(IFERROR(CriteriTecnici!$K96*1,IFERROR(NUMBERVALUE(CriteriTecnici!$K96,".",","),IFERROR(NUMBERVALUE(CriteriTecnici!$K96,",","."),0))),4)&amp;""),",",".")&amp;", "&amp;CHAR(34)&amp;"denominator"&amp;CHAR(34)&amp;": "&amp;SUBSTITUTE(TRIM(ROUND(IFERROR(CriteriTecnici!$L96*1,IFERROR(NUMBERVALUE(CriteriTecnici!$L96,".",","),IFERROR(NUMBERVALUE(CriteriTecnici!$L96,",","."),0))),4)&amp;""),",",".")&amp;", "&amp;CHAR(34)&amp;"flag"&amp;CHAR(34)&amp;": "&amp;SUBSTITUTE(TRIM(ROUND(IFERROR(CriteriTecnici!$M96*1,IFERROR(NUMBERVALUE(CriteriTecnici!$M96,".",","),IFERROR(NUMBERVALUE(CriteriTecnici!$M96,",","."),0))),4)&amp;""),",",".")&amp;", "&amp;CHAR(34)&amp;"rawScore"&amp;CHAR(34)&amp;": "&amp;SUBSTITUTE(TRIM(ROUND(IFERROR(CriteriTecnici!$O96*1,IFERROR(NUMBERVALUE(CriteriTecnici!$O96,".",","),IFERROR(NUMBERVALUE(CriteriTecnici!$O96,",","."),0))),4)&amp;""),",",".")&amp;CHAR(125)&amp;IF(TRUE,",",""))</f>
        <v/>
      </c>
    </row>
    <row r="317">
      <c r="A317" s="38">
        <f>IF(CriteriTecnici!$A97="","","    "&amp;CHAR(123)&amp;CHAR(34)&amp;"bidderId"&amp;CHAR(34)&amp;": "&amp;CHAR(34)&amp;SUBSTITUTE(CriteriTecnici!$A97,CHAR(34),"'")&amp;CHAR(34)&amp;", "&amp;CHAR(34)&amp;"lotId"&amp;CHAR(34)&amp;": "&amp;CHAR(34)&amp;SUBSTITUTE(CriteriTecnici!$C97,CHAR(34),"'")&amp;CHAR(34)&amp;", "&amp;CHAR(34)&amp;"criterionId"&amp;CHAR(34)&amp;": "&amp;CHAR(34)&amp;SUBSTITUTE(CriteriTecnici!$D97,CHAR(34),"'")&amp;CHAR(34)&amp;", "&amp;CHAR(34)&amp;"kind"&amp;CHAR(34)&amp;": "&amp;CHAR(34)&amp;SUBSTITUTE(CriteriTecnici!$F97,CHAR(34),"'")&amp;CHAR(34)&amp;", "&amp;CHAR(34)&amp;"value"&amp;CHAR(34)&amp;": "&amp;SUBSTITUTE(TRIM(ROUND(IFERROR(CriteriTecnici!$N97*1,IFERROR(NUMBERVALUE(CriteriTecnici!$N97,".",","),IFERROR(NUMBERVALUE(CriteriTecnici!$N97,",","."),0))),4)&amp;""),",",".")&amp;", "&amp;CHAR(34)&amp;"numerator"&amp;CHAR(34)&amp;": "&amp;SUBSTITUTE(TRIM(ROUND(IFERROR(CriteriTecnici!$K97*1,IFERROR(NUMBERVALUE(CriteriTecnici!$K97,".",","),IFERROR(NUMBERVALUE(CriteriTecnici!$K97,",","."),0))),4)&amp;""),",",".")&amp;", "&amp;CHAR(34)&amp;"denominator"&amp;CHAR(34)&amp;": "&amp;SUBSTITUTE(TRIM(ROUND(IFERROR(CriteriTecnici!$L97*1,IFERROR(NUMBERVALUE(CriteriTecnici!$L97,".",","),IFERROR(NUMBERVALUE(CriteriTecnici!$L97,",","."),0))),4)&amp;""),",",".")&amp;", "&amp;CHAR(34)&amp;"flag"&amp;CHAR(34)&amp;": "&amp;SUBSTITUTE(TRIM(ROUND(IFERROR(CriteriTecnici!$M97*1,IFERROR(NUMBERVALUE(CriteriTecnici!$M97,".",","),IFERROR(NUMBERVALUE(CriteriTecnici!$M97,",","."),0))),4)&amp;""),",",".")&amp;", "&amp;CHAR(34)&amp;"rawScore"&amp;CHAR(34)&amp;": "&amp;SUBSTITUTE(TRIM(ROUND(IFERROR(CriteriTecnici!$O97*1,IFERROR(NUMBERVALUE(CriteriTecnici!$O97,".",","),IFERROR(NUMBERVALUE(CriteriTecnici!$O97,",","."),0))),4)&amp;""),",",".")&amp;CHAR(125)&amp;IF(COUNTA(Offerte!$A5:$A$200)&gt;0,",",""))</f>
        <v/>
      </c>
    </row>
    <row r="318">
      <c r="A318" s="38">
        <f>IF(CriteriTecnici!$A98="","","    "&amp;CHAR(123)&amp;CHAR(34)&amp;"bidderId"&amp;CHAR(34)&amp;": "&amp;CHAR(34)&amp;SUBSTITUTE(CriteriTecnici!$A98,CHAR(34),"'")&amp;CHAR(34)&amp;", "&amp;CHAR(34)&amp;"lotId"&amp;CHAR(34)&amp;": "&amp;CHAR(34)&amp;SUBSTITUTE(CriteriTecnici!$C98,CHAR(34),"'")&amp;CHAR(34)&amp;", "&amp;CHAR(34)&amp;"criterionId"&amp;CHAR(34)&amp;": "&amp;CHAR(34)&amp;SUBSTITUTE(CriteriTecnici!$D98,CHAR(34),"'")&amp;CHAR(34)&amp;", "&amp;CHAR(34)&amp;"kind"&amp;CHAR(34)&amp;": "&amp;CHAR(34)&amp;SUBSTITUTE(CriteriTecnici!$F98,CHAR(34),"'")&amp;CHAR(34)&amp;", "&amp;CHAR(34)&amp;"value"&amp;CHAR(34)&amp;": "&amp;SUBSTITUTE(TRIM(ROUND(IFERROR(CriteriTecnici!$N98*1,IFERROR(NUMBERVALUE(CriteriTecnici!$N98,".",","),IFERROR(NUMBERVALUE(CriteriTecnici!$N98,",","."),0))),4)&amp;""),",",".")&amp;", "&amp;CHAR(34)&amp;"numerator"&amp;CHAR(34)&amp;": "&amp;SUBSTITUTE(TRIM(ROUND(IFERROR(CriteriTecnici!$K98*1,IFERROR(NUMBERVALUE(CriteriTecnici!$K98,".",","),IFERROR(NUMBERVALUE(CriteriTecnici!$K98,",","."),0))),4)&amp;""),",",".")&amp;", "&amp;CHAR(34)&amp;"denominator"&amp;CHAR(34)&amp;": "&amp;SUBSTITUTE(TRIM(ROUND(IFERROR(CriteriTecnici!$L98*1,IFERROR(NUMBERVALUE(CriteriTecnici!$L98,".",","),IFERROR(NUMBERVALUE(CriteriTecnici!$L98,",","."),0))),4)&amp;""),",",".")&amp;", "&amp;CHAR(34)&amp;"flag"&amp;CHAR(34)&amp;": "&amp;SUBSTITUTE(TRIM(ROUND(IFERROR(CriteriTecnici!$M98*1,IFERROR(NUMBERVALUE(CriteriTecnici!$M98,".",","),IFERROR(NUMBERVALUE(CriteriTecnici!$M98,",","."),0))),4)&amp;""),",",".")&amp;", "&amp;CHAR(34)&amp;"rawScore"&amp;CHAR(34)&amp;": "&amp;SUBSTITUTE(TRIM(ROUND(IFERROR(CriteriTecnici!$O98*1,IFERROR(NUMBERVALUE(CriteriTecnici!$O98,".",","),IFERROR(NUMBERVALUE(CriteriTecnici!$O98,",","."),0))),4)&amp;""),",",".")&amp;CHAR(125)&amp;IF(TRUE,",",""))</f>
        <v/>
      </c>
    </row>
    <row r="319">
      <c r="A319" s="38">
        <f>IF(CriteriTecnici!$A99="","","    "&amp;CHAR(123)&amp;CHAR(34)&amp;"bidderId"&amp;CHAR(34)&amp;": "&amp;CHAR(34)&amp;SUBSTITUTE(CriteriTecnici!$A99,CHAR(34),"'")&amp;CHAR(34)&amp;", "&amp;CHAR(34)&amp;"lotId"&amp;CHAR(34)&amp;": "&amp;CHAR(34)&amp;SUBSTITUTE(CriteriTecnici!$C99,CHAR(34),"'")&amp;CHAR(34)&amp;", "&amp;CHAR(34)&amp;"criterionId"&amp;CHAR(34)&amp;": "&amp;CHAR(34)&amp;SUBSTITUTE(CriteriTecnici!$D99,CHAR(34),"'")&amp;CHAR(34)&amp;", "&amp;CHAR(34)&amp;"kind"&amp;CHAR(34)&amp;": "&amp;CHAR(34)&amp;SUBSTITUTE(CriteriTecnici!$F99,CHAR(34),"'")&amp;CHAR(34)&amp;", "&amp;CHAR(34)&amp;"value"&amp;CHAR(34)&amp;": "&amp;SUBSTITUTE(TRIM(ROUND(IFERROR(CriteriTecnici!$N99*1,IFERROR(NUMBERVALUE(CriteriTecnici!$N99,".",","),IFERROR(NUMBERVALUE(CriteriTecnici!$N99,",","."),0))),4)&amp;""),",",".")&amp;", "&amp;CHAR(34)&amp;"numerator"&amp;CHAR(34)&amp;": "&amp;SUBSTITUTE(TRIM(ROUND(IFERROR(CriteriTecnici!$K99*1,IFERROR(NUMBERVALUE(CriteriTecnici!$K99,".",","),IFERROR(NUMBERVALUE(CriteriTecnici!$K99,",","."),0))),4)&amp;""),",",".")&amp;", "&amp;CHAR(34)&amp;"denominator"&amp;CHAR(34)&amp;": "&amp;SUBSTITUTE(TRIM(ROUND(IFERROR(CriteriTecnici!$L99*1,IFERROR(NUMBERVALUE(CriteriTecnici!$L99,".",","),IFERROR(NUMBERVALUE(CriteriTecnici!$L99,",","."),0))),4)&amp;""),",",".")&amp;", "&amp;CHAR(34)&amp;"flag"&amp;CHAR(34)&amp;": "&amp;SUBSTITUTE(TRIM(ROUND(IFERROR(CriteriTecnici!$M99*1,IFERROR(NUMBERVALUE(CriteriTecnici!$M99,".",","),IFERROR(NUMBERVALUE(CriteriTecnici!$M99,",","."),0))),4)&amp;""),",",".")&amp;", "&amp;CHAR(34)&amp;"rawScore"&amp;CHAR(34)&amp;": "&amp;SUBSTITUTE(TRIM(ROUND(IFERROR(CriteriTecnici!$O99*1,IFERROR(NUMBERVALUE(CriteriTecnici!$O99,".",","),IFERROR(NUMBERVALUE(CriteriTecnici!$O99,",","."),0))),4)&amp;""),",",".")&amp;CHAR(125)&amp;IF(TRUE,",",""))</f>
        <v/>
      </c>
    </row>
    <row r="320">
      <c r="A320" s="38">
        <f>IF(CriteriTecnici!$A100="","","    "&amp;CHAR(123)&amp;CHAR(34)&amp;"bidderId"&amp;CHAR(34)&amp;": "&amp;CHAR(34)&amp;SUBSTITUTE(CriteriTecnici!$A100,CHAR(34),"'")&amp;CHAR(34)&amp;", "&amp;CHAR(34)&amp;"lotId"&amp;CHAR(34)&amp;": "&amp;CHAR(34)&amp;SUBSTITUTE(CriteriTecnici!$C100,CHAR(34),"'")&amp;CHAR(34)&amp;", "&amp;CHAR(34)&amp;"criterionId"&amp;CHAR(34)&amp;": "&amp;CHAR(34)&amp;SUBSTITUTE(CriteriTecnici!$D100,CHAR(34),"'")&amp;CHAR(34)&amp;", "&amp;CHAR(34)&amp;"kind"&amp;CHAR(34)&amp;": "&amp;CHAR(34)&amp;SUBSTITUTE(CriteriTecnici!$F100,CHAR(34),"'")&amp;CHAR(34)&amp;", "&amp;CHAR(34)&amp;"value"&amp;CHAR(34)&amp;": "&amp;SUBSTITUTE(TRIM(ROUND(IFERROR(CriteriTecnici!$N100*1,IFERROR(NUMBERVALUE(CriteriTecnici!$N100,".",","),IFERROR(NUMBERVALUE(CriteriTecnici!$N100,",","."),0))),4)&amp;""),",",".")&amp;", "&amp;CHAR(34)&amp;"numerator"&amp;CHAR(34)&amp;": "&amp;SUBSTITUTE(TRIM(ROUND(IFERROR(CriteriTecnici!$K100*1,IFERROR(NUMBERVALUE(CriteriTecnici!$K100,".",","),IFERROR(NUMBERVALUE(CriteriTecnici!$K100,",","."),0))),4)&amp;""),",",".")&amp;", "&amp;CHAR(34)&amp;"denominator"&amp;CHAR(34)&amp;": "&amp;SUBSTITUTE(TRIM(ROUND(IFERROR(CriteriTecnici!$L100*1,IFERROR(NUMBERVALUE(CriteriTecnici!$L100,".",","),IFERROR(NUMBERVALUE(CriteriTecnici!$L100,",","."),0))),4)&amp;""),",",".")&amp;", "&amp;CHAR(34)&amp;"flag"&amp;CHAR(34)&amp;": "&amp;SUBSTITUTE(TRIM(ROUND(IFERROR(CriteriTecnici!$M100*1,IFERROR(NUMBERVALUE(CriteriTecnici!$M100,".",","),IFERROR(NUMBERVALUE(CriteriTecnici!$M100,",","."),0))),4)&amp;""),",",".")&amp;", "&amp;CHAR(34)&amp;"rawScore"&amp;CHAR(34)&amp;": "&amp;SUBSTITUTE(TRIM(ROUND(IFERROR(CriteriTecnici!$O100*1,IFERROR(NUMBERVALUE(CriteriTecnici!$O100,".",","),IFERROR(NUMBERVALUE(CriteriTecnici!$O100,",","."),0))),4)&amp;""),",",".")&amp;CHAR(125)&amp;IF(TRUE,",",""))</f>
        <v/>
      </c>
    </row>
    <row r="321">
      <c r="A321" s="38">
        <f>IF(CriteriTecnici!$A101="","","    "&amp;CHAR(123)&amp;CHAR(34)&amp;"bidderId"&amp;CHAR(34)&amp;": "&amp;CHAR(34)&amp;SUBSTITUTE(CriteriTecnici!$A101,CHAR(34),"'")&amp;CHAR(34)&amp;", "&amp;CHAR(34)&amp;"lotId"&amp;CHAR(34)&amp;": "&amp;CHAR(34)&amp;SUBSTITUTE(CriteriTecnici!$C101,CHAR(34),"'")&amp;CHAR(34)&amp;", "&amp;CHAR(34)&amp;"criterionId"&amp;CHAR(34)&amp;": "&amp;CHAR(34)&amp;SUBSTITUTE(CriteriTecnici!$D101,CHAR(34),"'")&amp;CHAR(34)&amp;", "&amp;CHAR(34)&amp;"kind"&amp;CHAR(34)&amp;": "&amp;CHAR(34)&amp;SUBSTITUTE(CriteriTecnici!$F101,CHAR(34),"'")&amp;CHAR(34)&amp;", "&amp;CHAR(34)&amp;"value"&amp;CHAR(34)&amp;": "&amp;SUBSTITUTE(TRIM(ROUND(IFERROR(CriteriTecnici!$N101*1,IFERROR(NUMBERVALUE(CriteriTecnici!$N101,".",","),IFERROR(NUMBERVALUE(CriteriTecnici!$N101,",","."),0))),4)&amp;""),",",".")&amp;", "&amp;CHAR(34)&amp;"numerator"&amp;CHAR(34)&amp;": "&amp;SUBSTITUTE(TRIM(ROUND(IFERROR(CriteriTecnici!$K101*1,IFERROR(NUMBERVALUE(CriteriTecnici!$K101,".",","),IFERROR(NUMBERVALUE(CriteriTecnici!$K101,",","."),0))),4)&amp;""),",",".")&amp;", "&amp;CHAR(34)&amp;"denominator"&amp;CHAR(34)&amp;": "&amp;SUBSTITUTE(TRIM(ROUND(IFERROR(CriteriTecnici!$L101*1,IFERROR(NUMBERVALUE(CriteriTecnici!$L101,".",","),IFERROR(NUMBERVALUE(CriteriTecnici!$L101,",","."),0))),4)&amp;""),",",".")&amp;", "&amp;CHAR(34)&amp;"flag"&amp;CHAR(34)&amp;": "&amp;SUBSTITUTE(TRIM(ROUND(IFERROR(CriteriTecnici!$M101*1,IFERROR(NUMBERVALUE(CriteriTecnici!$M101,".",","),IFERROR(NUMBERVALUE(CriteriTecnici!$M101,",","."),0))),4)&amp;""),",",".")&amp;", "&amp;CHAR(34)&amp;"rawScore"&amp;CHAR(34)&amp;": "&amp;SUBSTITUTE(TRIM(ROUND(IFERROR(CriteriTecnici!$O101*1,IFERROR(NUMBERVALUE(CriteriTecnici!$O101,".",","),IFERROR(NUMBERVALUE(CriteriTecnici!$O101,",","."),0))),4)&amp;""),",",".")&amp;CHAR(125)&amp;IF(TRUE,",",""))</f>
        <v/>
      </c>
    </row>
    <row r="322">
      <c r="A322" s="38">
        <f>IF(CriteriTecnici!$A102="","","    "&amp;CHAR(123)&amp;CHAR(34)&amp;"bidderId"&amp;CHAR(34)&amp;": "&amp;CHAR(34)&amp;SUBSTITUTE(CriteriTecnici!$A102,CHAR(34),"'")&amp;CHAR(34)&amp;", "&amp;CHAR(34)&amp;"lotId"&amp;CHAR(34)&amp;": "&amp;CHAR(34)&amp;SUBSTITUTE(CriteriTecnici!$C102,CHAR(34),"'")&amp;CHAR(34)&amp;", "&amp;CHAR(34)&amp;"criterionId"&amp;CHAR(34)&amp;": "&amp;CHAR(34)&amp;SUBSTITUTE(CriteriTecnici!$D102,CHAR(34),"'")&amp;CHAR(34)&amp;", "&amp;CHAR(34)&amp;"kind"&amp;CHAR(34)&amp;": "&amp;CHAR(34)&amp;SUBSTITUTE(CriteriTecnici!$F102,CHAR(34),"'")&amp;CHAR(34)&amp;", "&amp;CHAR(34)&amp;"value"&amp;CHAR(34)&amp;": "&amp;SUBSTITUTE(TRIM(ROUND(IFERROR(CriteriTecnici!$N102*1,IFERROR(NUMBERVALUE(CriteriTecnici!$N102,".",","),IFERROR(NUMBERVALUE(CriteriTecnici!$N102,",","."),0))),4)&amp;""),",",".")&amp;", "&amp;CHAR(34)&amp;"numerator"&amp;CHAR(34)&amp;": "&amp;SUBSTITUTE(TRIM(ROUND(IFERROR(CriteriTecnici!$K102*1,IFERROR(NUMBERVALUE(CriteriTecnici!$K102,".",","),IFERROR(NUMBERVALUE(CriteriTecnici!$K102,",","."),0))),4)&amp;""),",",".")&amp;", "&amp;CHAR(34)&amp;"denominator"&amp;CHAR(34)&amp;": "&amp;SUBSTITUTE(TRIM(ROUND(IFERROR(CriteriTecnici!$L102*1,IFERROR(NUMBERVALUE(CriteriTecnici!$L102,".",","),IFERROR(NUMBERVALUE(CriteriTecnici!$L102,",","."),0))),4)&amp;""),",",".")&amp;", "&amp;CHAR(34)&amp;"flag"&amp;CHAR(34)&amp;": "&amp;SUBSTITUTE(TRIM(ROUND(IFERROR(CriteriTecnici!$M102*1,IFERROR(NUMBERVALUE(CriteriTecnici!$M102,".",","),IFERROR(NUMBERVALUE(CriteriTecnici!$M102,",","."),0))),4)&amp;""),",",".")&amp;", "&amp;CHAR(34)&amp;"rawScore"&amp;CHAR(34)&amp;": "&amp;SUBSTITUTE(TRIM(ROUND(IFERROR(CriteriTecnici!$O102*1,IFERROR(NUMBERVALUE(CriteriTecnici!$O102,".",","),IFERROR(NUMBERVALUE(CriteriTecnici!$O102,",","."),0))),4)&amp;""),",",".")&amp;CHAR(125)&amp;IF(TRUE,",",""))</f>
        <v/>
      </c>
    </row>
    <row r="323">
      <c r="A323" s="38">
        <f>IF(CriteriTecnici!$A103="","","    "&amp;CHAR(123)&amp;CHAR(34)&amp;"bidderId"&amp;CHAR(34)&amp;": "&amp;CHAR(34)&amp;SUBSTITUTE(CriteriTecnici!$A103,CHAR(34),"'")&amp;CHAR(34)&amp;", "&amp;CHAR(34)&amp;"lotId"&amp;CHAR(34)&amp;": "&amp;CHAR(34)&amp;SUBSTITUTE(CriteriTecnici!$C103,CHAR(34),"'")&amp;CHAR(34)&amp;", "&amp;CHAR(34)&amp;"criterionId"&amp;CHAR(34)&amp;": "&amp;CHAR(34)&amp;SUBSTITUTE(CriteriTecnici!$D103,CHAR(34),"'")&amp;CHAR(34)&amp;", "&amp;CHAR(34)&amp;"kind"&amp;CHAR(34)&amp;": "&amp;CHAR(34)&amp;SUBSTITUTE(CriteriTecnici!$F103,CHAR(34),"'")&amp;CHAR(34)&amp;", "&amp;CHAR(34)&amp;"value"&amp;CHAR(34)&amp;": "&amp;SUBSTITUTE(TRIM(ROUND(IFERROR(CriteriTecnici!$N103*1,IFERROR(NUMBERVALUE(CriteriTecnici!$N103,".",","),IFERROR(NUMBERVALUE(CriteriTecnici!$N103,",","."),0))),4)&amp;""),",",".")&amp;", "&amp;CHAR(34)&amp;"numerator"&amp;CHAR(34)&amp;": "&amp;SUBSTITUTE(TRIM(ROUND(IFERROR(CriteriTecnici!$K103*1,IFERROR(NUMBERVALUE(CriteriTecnici!$K103,".",","),IFERROR(NUMBERVALUE(CriteriTecnici!$K103,",","."),0))),4)&amp;""),",",".")&amp;", "&amp;CHAR(34)&amp;"denominator"&amp;CHAR(34)&amp;": "&amp;SUBSTITUTE(TRIM(ROUND(IFERROR(CriteriTecnici!$L103*1,IFERROR(NUMBERVALUE(CriteriTecnici!$L103,".",","),IFERROR(NUMBERVALUE(CriteriTecnici!$L103,",","."),0))),4)&amp;""),",",".")&amp;", "&amp;CHAR(34)&amp;"flag"&amp;CHAR(34)&amp;": "&amp;SUBSTITUTE(TRIM(ROUND(IFERROR(CriteriTecnici!$M103*1,IFERROR(NUMBERVALUE(CriteriTecnici!$M103,".",","),IFERROR(NUMBERVALUE(CriteriTecnici!$M103,",","."),0))),4)&amp;""),",",".")&amp;", "&amp;CHAR(34)&amp;"rawScore"&amp;CHAR(34)&amp;": "&amp;SUBSTITUTE(TRIM(ROUND(IFERROR(CriteriTecnici!$O103*1,IFERROR(NUMBERVALUE(CriteriTecnici!$O103,".",","),IFERROR(NUMBERVALUE(CriteriTecnici!$O103,",","."),0))),4)&amp;""),",",".")&amp;CHAR(125)&amp;IF(TRUE,",",""))</f>
        <v/>
      </c>
    </row>
    <row r="324">
      <c r="A324" s="38">
        <f>IF(CriteriTecnici!$A104="","","    "&amp;CHAR(123)&amp;CHAR(34)&amp;"bidderId"&amp;CHAR(34)&amp;": "&amp;CHAR(34)&amp;SUBSTITUTE(CriteriTecnici!$A104,CHAR(34),"'")&amp;CHAR(34)&amp;", "&amp;CHAR(34)&amp;"lotId"&amp;CHAR(34)&amp;": "&amp;CHAR(34)&amp;SUBSTITUTE(CriteriTecnici!$C104,CHAR(34),"'")&amp;CHAR(34)&amp;", "&amp;CHAR(34)&amp;"criterionId"&amp;CHAR(34)&amp;": "&amp;CHAR(34)&amp;SUBSTITUTE(CriteriTecnici!$D104,CHAR(34),"'")&amp;CHAR(34)&amp;", "&amp;CHAR(34)&amp;"kind"&amp;CHAR(34)&amp;": "&amp;CHAR(34)&amp;SUBSTITUTE(CriteriTecnici!$F104,CHAR(34),"'")&amp;CHAR(34)&amp;", "&amp;CHAR(34)&amp;"value"&amp;CHAR(34)&amp;": "&amp;SUBSTITUTE(TRIM(ROUND(IFERROR(CriteriTecnici!$N104*1,IFERROR(NUMBERVALUE(CriteriTecnici!$N104,".",","),IFERROR(NUMBERVALUE(CriteriTecnici!$N104,",","."),0))),4)&amp;""),",",".")&amp;", "&amp;CHAR(34)&amp;"numerator"&amp;CHAR(34)&amp;": "&amp;SUBSTITUTE(TRIM(ROUND(IFERROR(CriteriTecnici!$K104*1,IFERROR(NUMBERVALUE(CriteriTecnici!$K104,".",","),IFERROR(NUMBERVALUE(CriteriTecnici!$K104,",","."),0))),4)&amp;""),",",".")&amp;", "&amp;CHAR(34)&amp;"denominator"&amp;CHAR(34)&amp;": "&amp;SUBSTITUTE(TRIM(ROUND(IFERROR(CriteriTecnici!$L104*1,IFERROR(NUMBERVALUE(CriteriTecnici!$L104,".",","),IFERROR(NUMBERVALUE(CriteriTecnici!$L104,",","."),0))),4)&amp;""),",",".")&amp;", "&amp;CHAR(34)&amp;"flag"&amp;CHAR(34)&amp;": "&amp;SUBSTITUTE(TRIM(ROUND(IFERROR(CriteriTecnici!$M104*1,IFERROR(NUMBERVALUE(CriteriTecnici!$M104,".",","),IFERROR(NUMBERVALUE(CriteriTecnici!$M104,",","."),0))),4)&amp;""),",",".")&amp;", "&amp;CHAR(34)&amp;"rawScore"&amp;CHAR(34)&amp;": "&amp;SUBSTITUTE(TRIM(ROUND(IFERROR(CriteriTecnici!$O104*1,IFERROR(NUMBERVALUE(CriteriTecnici!$O104,".",","),IFERROR(NUMBERVALUE(CriteriTecnici!$O104,",","."),0))),4)&amp;""),",",".")&amp;CHAR(125)&amp;IF(TRUE,",",""))</f>
        <v/>
      </c>
    </row>
    <row r="325">
      <c r="A325" s="38">
        <f>IF(CriteriTecnici!$A105="","","    "&amp;CHAR(123)&amp;CHAR(34)&amp;"bidderId"&amp;CHAR(34)&amp;": "&amp;CHAR(34)&amp;SUBSTITUTE(CriteriTecnici!$A105,CHAR(34),"'")&amp;CHAR(34)&amp;", "&amp;CHAR(34)&amp;"lotId"&amp;CHAR(34)&amp;": "&amp;CHAR(34)&amp;SUBSTITUTE(CriteriTecnici!$C105,CHAR(34),"'")&amp;CHAR(34)&amp;", "&amp;CHAR(34)&amp;"criterionId"&amp;CHAR(34)&amp;": "&amp;CHAR(34)&amp;SUBSTITUTE(CriteriTecnici!$D105,CHAR(34),"'")&amp;CHAR(34)&amp;", "&amp;CHAR(34)&amp;"kind"&amp;CHAR(34)&amp;": "&amp;CHAR(34)&amp;SUBSTITUTE(CriteriTecnici!$F105,CHAR(34),"'")&amp;CHAR(34)&amp;", "&amp;CHAR(34)&amp;"value"&amp;CHAR(34)&amp;": "&amp;SUBSTITUTE(TRIM(ROUND(IFERROR(CriteriTecnici!$N105*1,IFERROR(NUMBERVALUE(CriteriTecnici!$N105,".",","),IFERROR(NUMBERVALUE(CriteriTecnici!$N105,",","."),0))),4)&amp;""),",",".")&amp;", "&amp;CHAR(34)&amp;"numerator"&amp;CHAR(34)&amp;": "&amp;SUBSTITUTE(TRIM(ROUND(IFERROR(CriteriTecnici!$K105*1,IFERROR(NUMBERVALUE(CriteriTecnici!$K105,".",","),IFERROR(NUMBERVALUE(CriteriTecnici!$K105,",","."),0))),4)&amp;""),",",".")&amp;", "&amp;CHAR(34)&amp;"denominator"&amp;CHAR(34)&amp;": "&amp;SUBSTITUTE(TRIM(ROUND(IFERROR(CriteriTecnici!$L105*1,IFERROR(NUMBERVALUE(CriteriTecnici!$L105,".",","),IFERROR(NUMBERVALUE(CriteriTecnici!$L105,",","."),0))),4)&amp;""),",",".")&amp;", "&amp;CHAR(34)&amp;"flag"&amp;CHAR(34)&amp;": "&amp;SUBSTITUTE(TRIM(ROUND(IFERROR(CriteriTecnici!$M105*1,IFERROR(NUMBERVALUE(CriteriTecnici!$M105,".",","),IFERROR(NUMBERVALUE(CriteriTecnici!$M105,",","."),0))),4)&amp;""),",",".")&amp;", "&amp;CHAR(34)&amp;"rawScore"&amp;CHAR(34)&amp;": "&amp;SUBSTITUTE(TRIM(ROUND(IFERROR(CriteriTecnici!$O105*1,IFERROR(NUMBERVALUE(CriteriTecnici!$O105,".",","),IFERROR(NUMBERVALUE(CriteriTecnici!$O105,",","."),0))),4)&amp;""),",",".")&amp;CHAR(125)&amp;IF(TRUE,",",""))</f>
        <v/>
      </c>
    </row>
    <row r="326">
      <c r="A326" s="38">
        <f>IF(CriteriTecnici!$A106="","","    "&amp;CHAR(123)&amp;CHAR(34)&amp;"bidderId"&amp;CHAR(34)&amp;": "&amp;CHAR(34)&amp;SUBSTITUTE(CriteriTecnici!$A106,CHAR(34),"'")&amp;CHAR(34)&amp;", "&amp;CHAR(34)&amp;"lotId"&amp;CHAR(34)&amp;": "&amp;CHAR(34)&amp;SUBSTITUTE(CriteriTecnici!$C106,CHAR(34),"'")&amp;CHAR(34)&amp;", "&amp;CHAR(34)&amp;"criterionId"&amp;CHAR(34)&amp;": "&amp;CHAR(34)&amp;SUBSTITUTE(CriteriTecnici!$D106,CHAR(34),"'")&amp;CHAR(34)&amp;", "&amp;CHAR(34)&amp;"kind"&amp;CHAR(34)&amp;": "&amp;CHAR(34)&amp;SUBSTITUTE(CriteriTecnici!$F106,CHAR(34),"'")&amp;CHAR(34)&amp;", "&amp;CHAR(34)&amp;"value"&amp;CHAR(34)&amp;": "&amp;SUBSTITUTE(TRIM(ROUND(IFERROR(CriteriTecnici!$N106*1,IFERROR(NUMBERVALUE(CriteriTecnici!$N106,".",","),IFERROR(NUMBERVALUE(CriteriTecnici!$N106,",","."),0))),4)&amp;""),",",".")&amp;", "&amp;CHAR(34)&amp;"numerator"&amp;CHAR(34)&amp;": "&amp;SUBSTITUTE(TRIM(ROUND(IFERROR(CriteriTecnici!$K106*1,IFERROR(NUMBERVALUE(CriteriTecnici!$K106,".",","),IFERROR(NUMBERVALUE(CriteriTecnici!$K106,",","."),0))),4)&amp;""),",",".")&amp;", "&amp;CHAR(34)&amp;"denominator"&amp;CHAR(34)&amp;": "&amp;SUBSTITUTE(TRIM(ROUND(IFERROR(CriteriTecnici!$L106*1,IFERROR(NUMBERVALUE(CriteriTecnici!$L106,".",","),IFERROR(NUMBERVALUE(CriteriTecnici!$L106,",","."),0))),4)&amp;""),",",".")&amp;", "&amp;CHAR(34)&amp;"flag"&amp;CHAR(34)&amp;": "&amp;SUBSTITUTE(TRIM(ROUND(IFERROR(CriteriTecnici!$M106*1,IFERROR(NUMBERVALUE(CriteriTecnici!$M106,".",","),IFERROR(NUMBERVALUE(CriteriTecnici!$M106,",","."),0))),4)&amp;""),",",".")&amp;", "&amp;CHAR(34)&amp;"rawScore"&amp;CHAR(34)&amp;": "&amp;SUBSTITUTE(TRIM(ROUND(IFERROR(CriteriTecnici!$O106*1,IFERROR(NUMBERVALUE(CriteriTecnici!$O106,".",","),IFERROR(NUMBERVALUE(CriteriTecnici!$O106,",","."),0))),4)&amp;""),",",".")&amp;CHAR(125)&amp;IF(TRUE,",",""))</f>
        <v/>
      </c>
    </row>
    <row r="327">
      <c r="A327" s="38">
        <f>IF(CriteriTecnici!$A107="","","    "&amp;CHAR(123)&amp;CHAR(34)&amp;"bidderId"&amp;CHAR(34)&amp;": "&amp;CHAR(34)&amp;SUBSTITUTE(CriteriTecnici!$A107,CHAR(34),"'")&amp;CHAR(34)&amp;", "&amp;CHAR(34)&amp;"lotId"&amp;CHAR(34)&amp;": "&amp;CHAR(34)&amp;SUBSTITUTE(CriteriTecnici!$C107,CHAR(34),"'")&amp;CHAR(34)&amp;", "&amp;CHAR(34)&amp;"criterionId"&amp;CHAR(34)&amp;": "&amp;CHAR(34)&amp;SUBSTITUTE(CriteriTecnici!$D107,CHAR(34),"'")&amp;CHAR(34)&amp;", "&amp;CHAR(34)&amp;"kind"&amp;CHAR(34)&amp;": "&amp;CHAR(34)&amp;SUBSTITUTE(CriteriTecnici!$F107,CHAR(34),"'")&amp;CHAR(34)&amp;", "&amp;CHAR(34)&amp;"value"&amp;CHAR(34)&amp;": "&amp;SUBSTITUTE(TRIM(ROUND(IFERROR(CriteriTecnici!$N107*1,IFERROR(NUMBERVALUE(CriteriTecnici!$N107,".",","),IFERROR(NUMBERVALUE(CriteriTecnici!$N107,",","."),0))),4)&amp;""),",",".")&amp;", "&amp;CHAR(34)&amp;"numerator"&amp;CHAR(34)&amp;": "&amp;SUBSTITUTE(TRIM(ROUND(IFERROR(CriteriTecnici!$K107*1,IFERROR(NUMBERVALUE(CriteriTecnici!$K107,".",","),IFERROR(NUMBERVALUE(CriteriTecnici!$K107,",","."),0))),4)&amp;""),",",".")&amp;", "&amp;CHAR(34)&amp;"denominator"&amp;CHAR(34)&amp;": "&amp;SUBSTITUTE(TRIM(ROUND(IFERROR(CriteriTecnici!$L107*1,IFERROR(NUMBERVALUE(CriteriTecnici!$L107,".",","),IFERROR(NUMBERVALUE(CriteriTecnici!$L107,",","."),0))),4)&amp;""),",",".")&amp;", "&amp;CHAR(34)&amp;"flag"&amp;CHAR(34)&amp;": "&amp;SUBSTITUTE(TRIM(ROUND(IFERROR(CriteriTecnici!$M107*1,IFERROR(NUMBERVALUE(CriteriTecnici!$M107,".",","),IFERROR(NUMBERVALUE(CriteriTecnici!$M107,",","."),0))),4)&amp;""),",",".")&amp;", "&amp;CHAR(34)&amp;"rawScore"&amp;CHAR(34)&amp;": "&amp;SUBSTITUTE(TRIM(ROUND(IFERROR(CriteriTecnici!$O107*1,IFERROR(NUMBERVALUE(CriteriTecnici!$O107,".",","),IFERROR(NUMBERVALUE(CriteriTecnici!$O107,",","."),0))),4)&amp;""),",",".")&amp;CHAR(125)&amp;IF(TRUE,",",""))</f>
        <v/>
      </c>
    </row>
    <row r="328">
      <c r="A328" s="38">
        <f>IF(CriteriTecnici!$A108="","","    "&amp;CHAR(123)&amp;CHAR(34)&amp;"bidderId"&amp;CHAR(34)&amp;": "&amp;CHAR(34)&amp;SUBSTITUTE(CriteriTecnici!$A108,CHAR(34),"'")&amp;CHAR(34)&amp;", "&amp;CHAR(34)&amp;"lotId"&amp;CHAR(34)&amp;": "&amp;CHAR(34)&amp;SUBSTITUTE(CriteriTecnici!$C108,CHAR(34),"'")&amp;CHAR(34)&amp;", "&amp;CHAR(34)&amp;"criterionId"&amp;CHAR(34)&amp;": "&amp;CHAR(34)&amp;SUBSTITUTE(CriteriTecnici!$D108,CHAR(34),"'")&amp;CHAR(34)&amp;", "&amp;CHAR(34)&amp;"kind"&amp;CHAR(34)&amp;": "&amp;CHAR(34)&amp;SUBSTITUTE(CriteriTecnici!$F108,CHAR(34),"'")&amp;CHAR(34)&amp;", "&amp;CHAR(34)&amp;"value"&amp;CHAR(34)&amp;": "&amp;SUBSTITUTE(TRIM(ROUND(IFERROR(CriteriTecnici!$N108*1,IFERROR(NUMBERVALUE(CriteriTecnici!$N108,".",","),IFERROR(NUMBERVALUE(CriteriTecnici!$N108,",","."),0))),4)&amp;""),",",".")&amp;", "&amp;CHAR(34)&amp;"numerator"&amp;CHAR(34)&amp;": "&amp;SUBSTITUTE(TRIM(ROUND(IFERROR(CriteriTecnici!$K108*1,IFERROR(NUMBERVALUE(CriteriTecnici!$K108,".",","),IFERROR(NUMBERVALUE(CriteriTecnici!$K108,",","."),0))),4)&amp;""),",",".")&amp;", "&amp;CHAR(34)&amp;"denominator"&amp;CHAR(34)&amp;": "&amp;SUBSTITUTE(TRIM(ROUND(IFERROR(CriteriTecnici!$L108*1,IFERROR(NUMBERVALUE(CriteriTecnici!$L108,".",","),IFERROR(NUMBERVALUE(CriteriTecnici!$L108,",","."),0))),4)&amp;""),",",".")&amp;", "&amp;CHAR(34)&amp;"flag"&amp;CHAR(34)&amp;": "&amp;SUBSTITUTE(TRIM(ROUND(IFERROR(CriteriTecnici!$M108*1,IFERROR(NUMBERVALUE(CriteriTecnici!$M108,".",","),IFERROR(NUMBERVALUE(CriteriTecnici!$M108,",","."),0))),4)&amp;""),",",".")&amp;", "&amp;CHAR(34)&amp;"rawScore"&amp;CHAR(34)&amp;": "&amp;SUBSTITUTE(TRIM(ROUND(IFERROR(CriteriTecnici!$O108*1,IFERROR(NUMBERVALUE(CriteriTecnici!$O108,".",","),IFERROR(NUMBERVALUE(CriteriTecnici!$O108,",","."),0))),4)&amp;""),",",".")&amp;CHAR(125)&amp;IF(TRUE,",",""))</f>
        <v/>
      </c>
    </row>
    <row r="329">
      <c r="A329" s="38">
        <f>IF(CriteriTecnici!$A109="","","    "&amp;CHAR(123)&amp;CHAR(34)&amp;"bidderId"&amp;CHAR(34)&amp;": "&amp;CHAR(34)&amp;SUBSTITUTE(CriteriTecnici!$A109,CHAR(34),"'")&amp;CHAR(34)&amp;", "&amp;CHAR(34)&amp;"lotId"&amp;CHAR(34)&amp;": "&amp;CHAR(34)&amp;SUBSTITUTE(CriteriTecnici!$C109,CHAR(34),"'")&amp;CHAR(34)&amp;", "&amp;CHAR(34)&amp;"criterionId"&amp;CHAR(34)&amp;": "&amp;CHAR(34)&amp;SUBSTITUTE(CriteriTecnici!$D109,CHAR(34),"'")&amp;CHAR(34)&amp;", "&amp;CHAR(34)&amp;"kind"&amp;CHAR(34)&amp;": "&amp;CHAR(34)&amp;SUBSTITUTE(CriteriTecnici!$F109,CHAR(34),"'")&amp;CHAR(34)&amp;", "&amp;CHAR(34)&amp;"value"&amp;CHAR(34)&amp;": "&amp;SUBSTITUTE(TRIM(ROUND(IFERROR(CriteriTecnici!$N109*1,IFERROR(NUMBERVALUE(CriteriTecnici!$N109,".",","),IFERROR(NUMBERVALUE(CriteriTecnici!$N109,",","."),0))),4)&amp;""),",",".")&amp;", "&amp;CHAR(34)&amp;"numerator"&amp;CHAR(34)&amp;": "&amp;SUBSTITUTE(TRIM(ROUND(IFERROR(CriteriTecnici!$K109*1,IFERROR(NUMBERVALUE(CriteriTecnici!$K109,".",","),IFERROR(NUMBERVALUE(CriteriTecnici!$K109,",","."),0))),4)&amp;""),",",".")&amp;", "&amp;CHAR(34)&amp;"denominator"&amp;CHAR(34)&amp;": "&amp;SUBSTITUTE(TRIM(ROUND(IFERROR(CriteriTecnici!$L109*1,IFERROR(NUMBERVALUE(CriteriTecnici!$L109,".",","),IFERROR(NUMBERVALUE(CriteriTecnici!$L109,",","."),0))),4)&amp;""),",",".")&amp;", "&amp;CHAR(34)&amp;"flag"&amp;CHAR(34)&amp;": "&amp;SUBSTITUTE(TRIM(ROUND(IFERROR(CriteriTecnici!$M109*1,IFERROR(NUMBERVALUE(CriteriTecnici!$M109,".",","),IFERROR(NUMBERVALUE(CriteriTecnici!$M109,",","."),0))),4)&amp;""),",",".")&amp;", "&amp;CHAR(34)&amp;"rawScore"&amp;CHAR(34)&amp;": "&amp;SUBSTITUTE(TRIM(ROUND(IFERROR(CriteriTecnici!$O109*1,IFERROR(NUMBERVALUE(CriteriTecnici!$O109,".",","),IFERROR(NUMBERVALUE(CriteriTecnici!$O109,",","."),0))),4)&amp;""),",",".")&amp;CHAR(125)&amp;IF(TRUE,",",""))</f>
        <v/>
      </c>
    </row>
    <row r="330">
      <c r="A330" s="38">
        <f>IF(CriteriTecnici!$A110="","","    "&amp;CHAR(123)&amp;CHAR(34)&amp;"bidderId"&amp;CHAR(34)&amp;": "&amp;CHAR(34)&amp;SUBSTITUTE(CriteriTecnici!$A110,CHAR(34),"'")&amp;CHAR(34)&amp;", "&amp;CHAR(34)&amp;"lotId"&amp;CHAR(34)&amp;": "&amp;CHAR(34)&amp;SUBSTITUTE(CriteriTecnici!$C110,CHAR(34),"'")&amp;CHAR(34)&amp;", "&amp;CHAR(34)&amp;"criterionId"&amp;CHAR(34)&amp;": "&amp;CHAR(34)&amp;SUBSTITUTE(CriteriTecnici!$D110,CHAR(34),"'")&amp;CHAR(34)&amp;", "&amp;CHAR(34)&amp;"kind"&amp;CHAR(34)&amp;": "&amp;CHAR(34)&amp;SUBSTITUTE(CriteriTecnici!$F110,CHAR(34),"'")&amp;CHAR(34)&amp;", "&amp;CHAR(34)&amp;"value"&amp;CHAR(34)&amp;": "&amp;SUBSTITUTE(TRIM(ROUND(IFERROR(CriteriTecnici!$N110*1,IFERROR(NUMBERVALUE(CriteriTecnici!$N110,".",","),IFERROR(NUMBERVALUE(CriteriTecnici!$N110,",","."),0))),4)&amp;""),",",".")&amp;", "&amp;CHAR(34)&amp;"numerator"&amp;CHAR(34)&amp;": "&amp;SUBSTITUTE(TRIM(ROUND(IFERROR(CriteriTecnici!$K110*1,IFERROR(NUMBERVALUE(CriteriTecnici!$K110,".",","),IFERROR(NUMBERVALUE(CriteriTecnici!$K110,",","."),0))),4)&amp;""),",",".")&amp;", "&amp;CHAR(34)&amp;"denominator"&amp;CHAR(34)&amp;": "&amp;SUBSTITUTE(TRIM(ROUND(IFERROR(CriteriTecnici!$L110*1,IFERROR(NUMBERVALUE(CriteriTecnici!$L110,".",","),IFERROR(NUMBERVALUE(CriteriTecnici!$L110,",","."),0))),4)&amp;""),",",".")&amp;", "&amp;CHAR(34)&amp;"flag"&amp;CHAR(34)&amp;": "&amp;SUBSTITUTE(TRIM(ROUND(IFERROR(CriteriTecnici!$M110*1,IFERROR(NUMBERVALUE(CriteriTecnici!$M110,".",","),IFERROR(NUMBERVALUE(CriteriTecnici!$M110,",","."),0))),4)&amp;""),",",".")&amp;", "&amp;CHAR(34)&amp;"rawScore"&amp;CHAR(34)&amp;": "&amp;SUBSTITUTE(TRIM(ROUND(IFERROR(CriteriTecnici!$O110*1,IFERROR(NUMBERVALUE(CriteriTecnici!$O110,".",","),IFERROR(NUMBERVALUE(CriteriTecnici!$O110,",","."),0))),4)&amp;""),",",".")&amp;CHAR(125)&amp;IF(TRUE,",",""))</f>
        <v/>
      </c>
    </row>
    <row r="331">
      <c r="A331" s="38">
        <f>IF(CriteriTecnici!$A111="","","    "&amp;CHAR(123)&amp;CHAR(34)&amp;"bidderId"&amp;CHAR(34)&amp;": "&amp;CHAR(34)&amp;SUBSTITUTE(CriteriTecnici!$A111,CHAR(34),"'")&amp;CHAR(34)&amp;", "&amp;CHAR(34)&amp;"lotId"&amp;CHAR(34)&amp;": "&amp;CHAR(34)&amp;SUBSTITUTE(CriteriTecnici!$C111,CHAR(34),"'")&amp;CHAR(34)&amp;", "&amp;CHAR(34)&amp;"criterionId"&amp;CHAR(34)&amp;": "&amp;CHAR(34)&amp;SUBSTITUTE(CriteriTecnici!$D111,CHAR(34),"'")&amp;CHAR(34)&amp;", "&amp;CHAR(34)&amp;"kind"&amp;CHAR(34)&amp;": "&amp;CHAR(34)&amp;SUBSTITUTE(CriteriTecnici!$F111,CHAR(34),"'")&amp;CHAR(34)&amp;", "&amp;CHAR(34)&amp;"value"&amp;CHAR(34)&amp;": "&amp;SUBSTITUTE(TRIM(ROUND(IFERROR(CriteriTecnici!$N111*1,IFERROR(NUMBERVALUE(CriteriTecnici!$N111,".",","),IFERROR(NUMBERVALUE(CriteriTecnici!$N111,",","."),0))),4)&amp;""),",",".")&amp;", "&amp;CHAR(34)&amp;"numerator"&amp;CHAR(34)&amp;": "&amp;SUBSTITUTE(TRIM(ROUND(IFERROR(CriteriTecnici!$K111*1,IFERROR(NUMBERVALUE(CriteriTecnici!$K111,".",","),IFERROR(NUMBERVALUE(CriteriTecnici!$K111,",","."),0))),4)&amp;""),",",".")&amp;", "&amp;CHAR(34)&amp;"denominator"&amp;CHAR(34)&amp;": "&amp;SUBSTITUTE(TRIM(ROUND(IFERROR(CriteriTecnici!$L111*1,IFERROR(NUMBERVALUE(CriteriTecnici!$L111,".",","),IFERROR(NUMBERVALUE(CriteriTecnici!$L111,",","."),0))),4)&amp;""),",",".")&amp;", "&amp;CHAR(34)&amp;"flag"&amp;CHAR(34)&amp;": "&amp;SUBSTITUTE(TRIM(ROUND(IFERROR(CriteriTecnici!$M111*1,IFERROR(NUMBERVALUE(CriteriTecnici!$M111,".",","),IFERROR(NUMBERVALUE(CriteriTecnici!$M111,",","."),0))),4)&amp;""),",",".")&amp;", "&amp;CHAR(34)&amp;"rawScore"&amp;CHAR(34)&amp;": "&amp;SUBSTITUTE(TRIM(ROUND(IFERROR(CriteriTecnici!$O111*1,IFERROR(NUMBERVALUE(CriteriTecnici!$O111,".",","),IFERROR(NUMBERVALUE(CriteriTecnici!$O111,",","."),0))),4)&amp;""),",",".")&amp;CHAR(125)&amp;IF(TRUE,",",""))</f>
        <v/>
      </c>
    </row>
    <row r="332">
      <c r="A332" s="38">
        <f>IF(CriteriTecnici!$A112="","","    "&amp;CHAR(123)&amp;CHAR(34)&amp;"bidderId"&amp;CHAR(34)&amp;": "&amp;CHAR(34)&amp;SUBSTITUTE(CriteriTecnici!$A112,CHAR(34),"'")&amp;CHAR(34)&amp;", "&amp;CHAR(34)&amp;"lotId"&amp;CHAR(34)&amp;": "&amp;CHAR(34)&amp;SUBSTITUTE(CriteriTecnici!$C112,CHAR(34),"'")&amp;CHAR(34)&amp;", "&amp;CHAR(34)&amp;"criterionId"&amp;CHAR(34)&amp;": "&amp;CHAR(34)&amp;SUBSTITUTE(CriteriTecnici!$D112,CHAR(34),"'")&amp;CHAR(34)&amp;", "&amp;CHAR(34)&amp;"kind"&amp;CHAR(34)&amp;": "&amp;CHAR(34)&amp;SUBSTITUTE(CriteriTecnici!$F112,CHAR(34),"'")&amp;CHAR(34)&amp;", "&amp;CHAR(34)&amp;"value"&amp;CHAR(34)&amp;": "&amp;SUBSTITUTE(TRIM(ROUND(IFERROR(CriteriTecnici!$N112*1,IFERROR(NUMBERVALUE(CriteriTecnici!$N112,".",","),IFERROR(NUMBERVALUE(CriteriTecnici!$N112,",","."),0))),4)&amp;""),",",".")&amp;", "&amp;CHAR(34)&amp;"numerator"&amp;CHAR(34)&amp;": "&amp;SUBSTITUTE(TRIM(ROUND(IFERROR(CriteriTecnici!$K112*1,IFERROR(NUMBERVALUE(CriteriTecnici!$K112,".",","),IFERROR(NUMBERVALUE(CriteriTecnici!$K112,",","."),0))),4)&amp;""),",",".")&amp;", "&amp;CHAR(34)&amp;"denominator"&amp;CHAR(34)&amp;": "&amp;SUBSTITUTE(TRIM(ROUND(IFERROR(CriteriTecnici!$L112*1,IFERROR(NUMBERVALUE(CriteriTecnici!$L112,".",","),IFERROR(NUMBERVALUE(CriteriTecnici!$L112,",","."),0))),4)&amp;""),",",".")&amp;", "&amp;CHAR(34)&amp;"flag"&amp;CHAR(34)&amp;": "&amp;SUBSTITUTE(TRIM(ROUND(IFERROR(CriteriTecnici!$M112*1,IFERROR(NUMBERVALUE(CriteriTecnici!$M112,".",","),IFERROR(NUMBERVALUE(CriteriTecnici!$M112,",","."),0))),4)&amp;""),",",".")&amp;", "&amp;CHAR(34)&amp;"rawScore"&amp;CHAR(34)&amp;": "&amp;SUBSTITUTE(TRIM(ROUND(IFERROR(CriteriTecnici!$O112*1,IFERROR(NUMBERVALUE(CriteriTecnici!$O112,".",","),IFERROR(NUMBERVALUE(CriteriTecnici!$O112,",","."),0))),4)&amp;""),",",".")&amp;CHAR(125)&amp;IF(TRUE,",",""))</f>
        <v/>
      </c>
    </row>
    <row r="333">
      <c r="A333" s="38">
        <f>IF(CriteriTecnici!$A113="","","    "&amp;CHAR(123)&amp;CHAR(34)&amp;"bidderId"&amp;CHAR(34)&amp;": "&amp;CHAR(34)&amp;SUBSTITUTE(CriteriTecnici!$A113,CHAR(34),"'")&amp;CHAR(34)&amp;", "&amp;CHAR(34)&amp;"lotId"&amp;CHAR(34)&amp;": "&amp;CHAR(34)&amp;SUBSTITUTE(CriteriTecnici!$C113,CHAR(34),"'")&amp;CHAR(34)&amp;", "&amp;CHAR(34)&amp;"criterionId"&amp;CHAR(34)&amp;": "&amp;CHAR(34)&amp;SUBSTITUTE(CriteriTecnici!$D113,CHAR(34),"'")&amp;CHAR(34)&amp;", "&amp;CHAR(34)&amp;"kind"&amp;CHAR(34)&amp;": "&amp;CHAR(34)&amp;SUBSTITUTE(CriteriTecnici!$F113,CHAR(34),"'")&amp;CHAR(34)&amp;", "&amp;CHAR(34)&amp;"value"&amp;CHAR(34)&amp;": "&amp;SUBSTITUTE(TRIM(ROUND(IFERROR(CriteriTecnici!$N113*1,IFERROR(NUMBERVALUE(CriteriTecnici!$N113,".",","),IFERROR(NUMBERVALUE(CriteriTecnici!$N113,",","."),0))),4)&amp;""),",",".")&amp;", "&amp;CHAR(34)&amp;"numerator"&amp;CHAR(34)&amp;": "&amp;SUBSTITUTE(TRIM(ROUND(IFERROR(CriteriTecnici!$K113*1,IFERROR(NUMBERVALUE(CriteriTecnici!$K113,".",","),IFERROR(NUMBERVALUE(CriteriTecnici!$K113,",","."),0))),4)&amp;""),",",".")&amp;", "&amp;CHAR(34)&amp;"denominator"&amp;CHAR(34)&amp;": "&amp;SUBSTITUTE(TRIM(ROUND(IFERROR(CriteriTecnici!$L113*1,IFERROR(NUMBERVALUE(CriteriTecnici!$L113,".",","),IFERROR(NUMBERVALUE(CriteriTecnici!$L113,",","."),0))),4)&amp;""),",",".")&amp;", "&amp;CHAR(34)&amp;"flag"&amp;CHAR(34)&amp;": "&amp;SUBSTITUTE(TRIM(ROUND(IFERROR(CriteriTecnici!$M113*1,IFERROR(NUMBERVALUE(CriteriTecnici!$M113,".",","),IFERROR(NUMBERVALUE(CriteriTecnici!$M113,",","."),0))),4)&amp;""),",",".")&amp;", "&amp;CHAR(34)&amp;"rawScore"&amp;CHAR(34)&amp;": "&amp;SUBSTITUTE(TRIM(ROUND(IFERROR(CriteriTecnici!$O113*1,IFERROR(NUMBERVALUE(CriteriTecnici!$O113,".",","),IFERROR(NUMBERVALUE(CriteriTecnici!$O113,",","."),0))),4)&amp;""),",",".")&amp;CHAR(125)&amp;IF(TRUE,",",""))</f>
        <v/>
      </c>
    </row>
    <row r="334">
      <c r="A334" s="38">
        <f>IF(CriteriTecnici!$A114="","","    "&amp;CHAR(123)&amp;CHAR(34)&amp;"bidderId"&amp;CHAR(34)&amp;": "&amp;CHAR(34)&amp;SUBSTITUTE(CriteriTecnici!$A114,CHAR(34),"'")&amp;CHAR(34)&amp;", "&amp;CHAR(34)&amp;"lotId"&amp;CHAR(34)&amp;": "&amp;CHAR(34)&amp;SUBSTITUTE(CriteriTecnici!$C114,CHAR(34),"'")&amp;CHAR(34)&amp;", "&amp;CHAR(34)&amp;"criterionId"&amp;CHAR(34)&amp;": "&amp;CHAR(34)&amp;SUBSTITUTE(CriteriTecnici!$D114,CHAR(34),"'")&amp;CHAR(34)&amp;", "&amp;CHAR(34)&amp;"kind"&amp;CHAR(34)&amp;": "&amp;CHAR(34)&amp;SUBSTITUTE(CriteriTecnici!$F114,CHAR(34),"'")&amp;CHAR(34)&amp;", "&amp;CHAR(34)&amp;"value"&amp;CHAR(34)&amp;": "&amp;SUBSTITUTE(TRIM(ROUND(IFERROR(CriteriTecnici!$N114*1,IFERROR(NUMBERVALUE(CriteriTecnici!$N114,".",","),IFERROR(NUMBERVALUE(CriteriTecnici!$N114,",","."),0))),4)&amp;""),",",".")&amp;", "&amp;CHAR(34)&amp;"numerator"&amp;CHAR(34)&amp;": "&amp;SUBSTITUTE(TRIM(ROUND(IFERROR(CriteriTecnici!$K114*1,IFERROR(NUMBERVALUE(CriteriTecnici!$K114,".",","),IFERROR(NUMBERVALUE(CriteriTecnici!$K114,",","."),0))),4)&amp;""),",",".")&amp;", "&amp;CHAR(34)&amp;"denominator"&amp;CHAR(34)&amp;": "&amp;SUBSTITUTE(TRIM(ROUND(IFERROR(CriteriTecnici!$L114*1,IFERROR(NUMBERVALUE(CriteriTecnici!$L114,".",","),IFERROR(NUMBERVALUE(CriteriTecnici!$L114,",","."),0))),4)&amp;""),",",".")&amp;", "&amp;CHAR(34)&amp;"flag"&amp;CHAR(34)&amp;": "&amp;SUBSTITUTE(TRIM(ROUND(IFERROR(CriteriTecnici!$M114*1,IFERROR(NUMBERVALUE(CriteriTecnici!$M114,".",","),IFERROR(NUMBERVALUE(CriteriTecnici!$M114,",","."),0))),4)&amp;""),",",".")&amp;", "&amp;CHAR(34)&amp;"rawScore"&amp;CHAR(34)&amp;": "&amp;SUBSTITUTE(TRIM(ROUND(IFERROR(CriteriTecnici!$O114*1,IFERROR(NUMBERVALUE(CriteriTecnici!$O114,".",","),IFERROR(NUMBERVALUE(CriteriTecnici!$O114,",","."),0))),4)&amp;""),",",".")&amp;CHAR(125)&amp;IF(TRUE,",",""))</f>
        <v/>
      </c>
    </row>
    <row r="335">
      <c r="A335" s="38">
        <f>IF(CriteriTecnici!$A115="","","    "&amp;CHAR(123)&amp;CHAR(34)&amp;"bidderId"&amp;CHAR(34)&amp;": "&amp;CHAR(34)&amp;SUBSTITUTE(CriteriTecnici!$A115,CHAR(34),"'")&amp;CHAR(34)&amp;", "&amp;CHAR(34)&amp;"lotId"&amp;CHAR(34)&amp;": "&amp;CHAR(34)&amp;SUBSTITUTE(CriteriTecnici!$C115,CHAR(34),"'")&amp;CHAR(34)&amp;", "&amp;CHAR(34)&amp;"criterionId"&amp;CHAR(34)&amp;": "&amp;CHAR(34)&amp;SUBSTITUTE(CriteriTecnici!$D115,CHAR(34),"'")&amp;CHAR(34)&amp;", "&amp;CHAR(34)&amp;"kind"&amp;CHAR(34)&amp;": "&amp;CHAR(34)&amp;SUBSTITUTE(CriteriTecnici!$F115,CHAR(34),"'")&amp;CHAR(34)&amp;", "&amp;CHAR(34)&amp;"value"&amp;CHAR(34)&amp;": "&amp;SUBSTITUTE(TRIM(ROUND(IFERROR(CriteriTecnici!$N115*1,IFERROR(NUMBERVALUE(CriteriTecnici!$N115,".",","),IFERROR(NUMBERVALUE(CriteriTecnici!$N115,",","."),0))),4)&amp;""),",",".")&amp;", "&amp;CHAR(34)&amp;"numerator"&amp;CHAR(34)&amp;": "&amp;SUBSTITUTE(TRIM(ROUND(IFERROR(CriteriTecnici!$K115*1,IFERROR(NUMBERVALUE(CriteriTecnici!$K115,".",","),IFERROR(NUMBERVALUE(CriteriTecnici!$K115,",","."),0))),4)&amp;""),",",".")&amp;", "&amp;CHAR(34)&amp;"denominator"&amp;CHAR(34)&amp;": "&amp;SUBSTITUTE(TRIM(ROUND(IFERROR(CriteriTecnici!$L115*1,IFERROR(NUMBERVALUE(CriteriTecnici!$L115,".",","),IFERROR(NUMBERVALUE(CriteriTecnici!$L115,",","."),0))),4)&amp;""),",",".")&amp;", "&amp;CHAR(34)&amp;"flag"&amp;CHAR(34)&amp;": "&amp;SUBSTITUTE(TRIM(ROUND(IFERROR(CriteriTecnici!$M115*1,IFERROR(NUMBERVALUE(CriteriTecnici!$M115,".",","),IFERROR(NUMBERVALUE(CriteriTecnici!$M115,",","."),0))),4)&amp;""),",",".")&amp;", "&amp;CHAR(34)&amp;"rawScore"&amp;CHAR(34)&amp;": "&amp;SUBSTITUTE(TRIM(ROUND(IFERROR(CriteriTecnici!$O115*1,IFERROR(NUMBERVALUE(CriteriTecnici!$O115,".",","),IFERROR(NUMBERVALUE(CriteriTecnici!$O115,",","."),0))),4)&amp;""),",",".")&amp;CHAR(125)&amp;IF(TRUE,",",""))</f>
        <v/>
      </c>
    </row>
    <row r="336">
      <c r="A336" s="38">
        <f>IF(CriteriTecnici!$A116="","","    "&amp;CHAR(123)&amp;CHAR(34)&amp;"bidderId"&amp;CHAR(34)&amp;": "&amp;CHAR(34)&amp;SUBSTITUTE(CriteriTecnici!$A116,CHAR(34),"'")&amp;CHAR(34)&amp;", "&amp;CHAR(34)&amp;"lotId"&amp;CHAR(34)&amp;": "&amp;CHAR(34)&amp;SUBSTITUTE(CriteriTecnici!$C116,CHAR(34),"'")&amp;CHAR(34)&amp;", "&amp;CHAR(34)&amp;"criterionId"&amp;CHAR(34)&amp;": "&amp;CHAR(34)&amp;SUBSTITUTE(CriteriTecnici!$D116,CHAR(34),"'")&amp;CHAR(34)&amp;", "&amp;CHAR(34)&amp;"kind"&amp;CHAR(34)&amp;": "&amp;CHAR(34)&amp;SUBSTITUTE(CriteriTecnici!$F116,CHAR(34),"'")&amp;CHAR(34)&amp;", "&amp;CHAR(34)&amp;"value"&amp;CHAR(34)&amp;": "&amp;SUBSTITUTE(TRIM(ROUND(IFERROR(CriteriTecnici!$N116*1,IFERROR(NUMBERVALUE(CriteriTecnici!$N116,".",","),IFERROR(NUMBERVALUE(CriteriTecnici!$N116,",","."),0))),4)&amp;""),",",".")&amp;", "&amp;CHAR(34)&amp;"numerator"&amp;CHAR(34)&amp;": "&amp;SUBSTITUTE(TRIM(ROUND(IFERROR(CriteriTecnici!$K116*1,IFERROR(NUMBERVALUE(CriteriTecnici!$K116,".",","),IFERROR(NUMBERVALUE(CriteriTecnici!$K116,",","."),0))),4)&amp;""),",",".")&amp;", "&amp;CHAR(34)&amp;"denominator"&amp;CHAR(34)&amp;": "&amp;SUBSTITUTE(TRIM(ROUND(IFERROR(CriteriTecnici!$L116*1,IFERROR(NUMBERVALUE(CriteriTecnici!$L116,".",","),IFERROR(NUMBERVALUE(CriteriTecnici!$L116,",","."),0))),4)&amp;""),",",".")&amp;", "&amp;CHAR(34)&amp;"flag"&amp;CHAR(34)&amp;": "&amp;SUBSTITUTE(TRIM(ROUND(IFERROR(CriteriTecnici!$M116*1,IFERROR(NUMBERVALUE(CriteriTecnici!$M116,".",","),IFERROR(NUMBERVALUE(CriteriTecnici!$M116,",","."),0))),4)&amp;""),",",".")&amp;", "&amp;CHAR(34)&amp;"rawScore"&amp;CHAR(34)&amp;": "&amp;SUBSTITUTE(TRIM(ROUND(IFERROR(CriteriTecnici!$O116*1,IFERROR(NUMBERVALUE(CriteriTecnici!$O116,".",","),IFERROR(NUMBERVALUE(CriteriTecnici!$O116,",","."),0))),4)&amp;""),",",".")&amp;CHAR(125)&amp;IF(TRUE,",",""))</f>
        <v/>
      </c>
    </row>
    <row r="337">
      <c r="A337" s="38">
        <f>IF(CriteriTecnici!$A117="","","    "&amp;CHAR(123)&amp;CHAR(34)&amp;"bidderId"&amp;CHAR(34)&amp;": "&amp;CHAR(34)&amp;SUBSTITUTE(CriteriTecnici!$A117,CHAR(34),"'")&amp;CHAR(34)&amp;", "&amp;CHAR(34)&amp;"lotId"&amp;CHAR(34)&amp;": "&amp;CHAR(34)&amp;SUBSTITUTE(CriteriTecnici!$C117,CHAR(34),"'")&amp;CHAR(34)&amp;", "&amp;CHAR(34)&amp;"criterionId"&amp;CHAR(34)&amp;": "&amp;CHAR(34)&amp;SUBSTITUTE(CriteriTecnici!$D117,CHAR(34),"'")&amp;CHAR(34)&amp;", "&amp;CHAR(34)&amp;"kind"&amp;CHAR(34)&amp;": "&amp;CHAR(34)&amp;SUBSTITUTE(CriteriTecnici!$F117,CHAR(34),"'")&amp;CHAR(34)&amp;", "&amp;CHAR(34)&amp;"value"&amp;CHAR(34)&amp;": "&amp;SUBSTITUTE(TRIM(ROUND(IFERROR(CriteriTecnici!$N117*1,IFERROR(NUMBERVALUE(CriteriTecnici!$N117,".",","),IFERROR(NUMBERVALUE(CriteriTecnici!$N117,",","."),0))),4)&amp;""),",",".")&amp;", "&amp;CHAR(34)&amp;"numerator"&amp;CHAR(34)&amp;": "&amp;SUBSTITUTE(TRIM(ROUND(IFERROR(CriteriTecnici!$K117*1,IFERROR(NUMBERVALUE(CriteriTecnici!$K117,".",","),IFERROR(NUMBERVALUE(CriteriTecnici!$K117,",","."),0))),4)&amp;""),",",".")&amp;", "&amp;CHAR(34)&amp;"denominator"&amp;CHAR(34)&amp;": "&amp;SUBSTITUTE(TRIM(ROUND(IFERROR(CriteriTecnici!$L117*1,IFERROR(NUMBERVALUE(CriteriTecnici!$L117,".",","),IFERROR(NUMBERVALUE(CriteriTecnici!$L117,",","."),0))),4)&amp;""),",",".")&amp;", "&amp;CHAR(34)&amp;"flag"&amp;CHAR(34)&amp;": "&amp;SUBSTITUTE(TRIM(ROUND(IFERROR(CriteriTecnici!$M117*1,IFERROR(NUMBERVALUE(CriteriTecnici!$M117,".",","),IFERROR(NUMBERVALUE(CriteriTecnici!$M117,",","."),0))),4)&amp;""),",",".")&amp;", "&amp;CHAR(34)&amp;"rawScore"&amp;CHAR(34)&amp;": "&amp;SUBSTITUTE(TRIM(ROUND(IFERROR(CriteriTecnici!$O117*1,IFERROR(NUMBERVALUE(CriteriTecnici!$O117,".",","),IFERROR(NUMBERVALUE(CriteriTecnici!$O117,",","."),0))),4)&amp;""),",",".")&amp;CHAR(125)&amp;IF(TRUE,",",""))</f>
        <v/>
      </c>
    </row>
    <row r="338">
      <c r="A338" s="38">
        <f>IF(CriteriTecnici!$A118="","","    "&amp;CHAR(123)&amp;CHAR(34)&amp;"bidderId"&amp;CHAR(34)&amp;": "&amp;CHAR(34)&amp;SUBSTITUTE(CriteriTecnici!$A118,CHAR(34),"'")&amp;CHAR(34)&amp;", "&amp;CHAR(34)&amp;"lotId"&amp;CHAR(34)&amp;": "&amp;CHAR(34)&amp;SUBSTITUTE(CriteriTecnici!$C118,CHAR(34),"'")&amp;CHAR(34)&amp;", "&amp;CHAR(34)&amp;"criterionId"&amp;CHAR(34)&amp;": "&amp;CHAR(34)&amp;SUBSTITUTE(CriteriTecnici!$D118,CHAR(34),"'")&amp;CHAR(34)&amp;", "&amp;CHAR(34)&amp;"kind"&amp;CHAR(34)&amp;": "&amp;CHAR(34)&amp;SUBSTITUTE(CriteriTecnici!$F118,CHAR(34),"'")&amp;CHAR(34)&amp;", "&amp;CHAR(34)&amp;"value"&amp;CHAR(34)&amp;": "&amp;SUBSTITUTE(TRIM(ROUND(IFERROR(CriteriTecnici!$N118*1,IFERROR(NUMBERVALUE(CriteriTecnici!$N118,".",","),IFERROR(NUMBERVALUE(CriteriTecnici!$N118,",","."),0))),4)&amp;""),",",".")&amp;", "&amp;CHAR(34)&amp;"numerator"&amp;CHAR(34)&amp;": "&amp;SUBSTITUTE(TRIM(ROUND(IFERROR(CriteriTecnici!$K118*1,IFERROR(NUMBERVALUE(CriteriTecnici!$K118,".",","),IFERROR(NUMBERVALUE(CriteriTecnici!$K118,",","."),0))),4)&amp;""),",",".")&amp;", "&amp;CHAR(34)&amp;"denominator"&amp;CHAR(34)&amp;": "&amp;SUBSTITUTE(TRIM(ROUND(IFERROR(CriteriTecnici!$L118*1,IFERROR(NUMBERVALUE(CriteriTecnici!$L118,".",","),IFERROR(NUMBERVALUE(CriteriTecnici!$L118,",","."),0))),4)&amp;""),",",".")&amp;", "&amp;CHAR(34)&amp;"flag"&amp;CHAR(34)&amp;": "&amp;SUBSTITUTE(TRIM(ROUND(IFERROR(CriteriTecnici!$M118*1,IFERROR(NUMBERVALUE(CriteriTecnici!$M118,".",","),IFERROR(NUMBERVALUE(CriteriTecnici!$M118,",","."),0))),4)&amp;""),",",".")&amp;", "&amp;CHAR(34)&amp;"rawScore"&amp;CHAR(34)&amp;": "&amp;SUBSTITUTE(TRIM(ROUND(IFERROR(CriteriTecnici!$O118*1,IFERROR(NUMBERVALUE(CriteriTecnici!$O118,".",","),IFERROR(NUMBERVALUE(CriteriTecnici!$O118,",","."),0))),4)&amp;""),",",".")&amp;CHAR(125)&amp;IF(TRUE,",",""))</f>
        <v/>
      </c>
    </row>
    <row r="339">
      <c r="A339" s="38">
        <f>IF(CriteriTecnici!$A119="","","    "&amp;CHAR(123)&amp;CHAR(34)&amp;"bidderId"&amp;CHAR(34)&amp;": "&amp;CHAR(34)&amp;SUBSTITUTE(CriteriTecnici!$A119,CHAR(34),"'")&amp;CHAR(34)&amp;", "&amp;CHAR(34)&amp;"lotId"&amp;CHAR(34)&amp;": "&amp;CHAR(34)&amp;SUBSTITUTE(CriteriTecnici!$C119,CHAR(34),"'")&amp;CHAR(34)&amp;", "&amp;CHAR(34)&amp;"criterionId"&amp;CHAR(34)&amp;": "&amp;CHAR(34)&amp;SUBSTITUTE(CriteriTecnici!$D119,CHAR(34),"'")&amp;CHAR(34)&amp;", "&amp;CHAR(34)&amp;"kind"&amp;CHAR(34)&amp;": "&amp;CHAR(34)&amp;SUBSTITUTE(CriteriTecnici!$F119,CHAR(34),"'")&amp;CHAR(34)&amp;", "&amp;CHAR(34)&amp;"value"&amp;CHAR(34)&amp;": "&amp;SUBSTITUTE(TRIM(ROUND(IFERROR(CriteriTecnici!$N119*1,IFERROR(NUMBERVALUE(CriteriTecnici!$N119,".",","),IFERROR(NUMBERVALUE(CriteriTecnici!$N119,",","."),0))),4)&amp;""),",",".")&amp;", "&amp;CHAR(34)&amp;"numerator"&amp;CHAR(34)&amp;": "&amp;SUBSTITUTE(TRIM(ROUND(IFERROR(CriteriTecnici!$K119*1,IFERROR(NUMBERVALUE(CriteriTecnici!$K119,".",","),IFERROR(NUMBERVALUE(CriteriTecnici!$K119,",","."),0))),4)&amp;""),",",".")&amp;", "&amp;CHAR(34)&amp;"denominator"&amp;CHAR(34)&amp;": "&amp;SUBSTITUTE(TRIM(ROUND(IFERROR(CriteriTecnici!$L119*1,IFERROR(NUMBERVALUE(CriteriTecnici!$L119,".",","),IFERROR(NUMBERVALUE(CriteriTecnici!$L119,",","."),0))),4)&amp;""),",",".")&amp;", "&amp;CHAR(34)&amp;"flag"&amp;CHAR(34)&amp;": "&amp;SUBSTITUTE(TRIM(ROUND(IFERROR(CriteriTecnici!$M119*1,IFERROR(NUMBERVALUE(CriteriTecnici!$M119,".",","),IFERROR(NUMBERVALUE(CriteriTecnici!$M119,",","."),0))),4)&amp;""),",",".")&amp;", "&amp;CHAR(34)&amp;"rawScore"&amp;CHAR(34)&amp;": "&amp;SUBSTITUTE(TRIM(ROUND(IFERROR(CriteriTecnici!$O119*1,IFERROR(NUMBERVALUE(CriteriTecnici!$O119,".",","),IFERROR(NUMBERVALUE(CriteriTecnici!$O119,",","."),0))),4)&amp;""),",",".")&amp;CHAR(125)&amp;IF(TRUE,",",""))</f>
        <v/>
      </c>
    </row>
    <row r="340">
      <c r="A340" s="38">
        <f>IF(CriteriTecnici!$A120="","","    "&amp;CHAR(123)&amp;CHAR(34)&amp;"bidderId"&amp;CHAR(34)&amp;": "&amp;CHAR(34)&amp;SUBSTITUTE(CriteriTecnici!$A120,CHAR(34),"'")&amp;CHAR(34)&amp;", "&amp;CHAR(34)&amp;"lotId"&amp;CHAR(34)&amp;": "&amp;CHAR(34)&amp;SUBSTITUTE(CriteriTecnici!$C120,CHAR(34),"'")&amp;CHAR(34)&amp;", "&amp;CHAR(34)&amp;"criterionId"&amp;CHAR(34)&amp;": "&amp;CHAR(34)&amp;SUBSTITUTE(CriteriTecnici!$D120,CHAR(34),"'")&amp;CHAR(34)&amp;", "&amp;CHAR(34)&amp;"kind"&amp;CHAR(34)&amp;": "&amp;CHAR(34)&amp;SUBSTITUTE(CriteriTecnici!$F120,CHAR(34),"'")&amp;CHAR(34)&amp;", "&amp;CHAR(34)&amp;"value"&amp;CHAR(34)&amp;": "&amp;SUBSTITUTE(TRIM(ROUND(IFERROR(CriteriTecnici!$N120*1,IFERROR(NUMBERVALUE(CriteriTecnici!$N120,".",","),IFERROR(NUMBERVALUE(CriteriTecnici!$N120,",","."),0))),4)&amp;""),",",".")&amp;", "&amp;CHAR(34)&amp;"numerator"&amp;CHAR(34)&amp;": "&amp;SUBSTITUTE(TRIM(ROUND(IFERROR(CriteriTecnici!$K120*1,IFERROR(NUMBERVALUE(CriteriTecnici!$K120,".",","),IFERROR(NUMBERVALUE(CriteriTecnici!$K120,",","."),0))),4)&amp;""),",",".")&amp;", "&amp;CHAR(34)&amp;"denominator"&amp;CHAR(34)&amp;": "&amp;SUBSTITUTE(TRIM(ROUND(IFERROR(CriteriTecnici!$L120*1,IFERROR(NUMBERVALUE(CriteriTecnici!$L120,".",","),IFERROR(NUMBERVALUE(CriteriTecnici!$L120,",","."),0))),4)&amp;""),",",".")&amp;", "&amp;CHAR(34)&amp;"flag"&amp;CHAR(34)&amp;": "&amp;SUBSTITUTE(TRIM(ROUND(IFERROR(CriteriTecnici!$M120*1,IFERROR(NUMBERVALUE(CriteriTecnici!$M120,".",","),IFERROR(NUMBERVALUE(CriteriTecnici!$M120,",","."),0))),4)&amp;""),",",".")&amp;", "&amp;CHAR(34)&amp;"rawScore"&amp;CHAR(34)&amp;": "&amp;SUBSTITUTE(TRIM(ROUND(IFERROR(CriteriTecnici!$O120*1,IFERROR(NUMBERVALUE(CriteriTecnici!$O120,".",","),IFERROR(NUMBERVALUE(CriteriTecnici!$O120,",","."),0))),4)&amp;""),",",".")&amp;CHAR(125)&amp;IF(TRUE,",",""))</f>
        <v/>
      </c>
    </row>
    <row r="341">
      <c r="A341" s="38">
        <f>IF(CriteriTecnici!$A121="","","    "&amp;CHAR(123)&amp;CHAR(34)&amp;"bidderId"&amp;CHAR(34)&amp;": "&amp;CHAR(34)&amp;SUBSTITUTE(CriteriTecnici!$A121,CHAR(34),"'")&amp;CHAR(34)&amp;", "&amp;CHAR(34)&amp;"lotId"&amp;CHAR(34)&amp;": "&amp;CHAR(34)&amp;SUBSTITUTE(CriteriTecnici!$C121,CHAR(34),"'")&amp;CHAR(34)&amp;", "&amp;CHAR(34)&amp;"criterionId"&amp;CHAR(34)&amp;": "&amp;CHAR(34)&amp;SUBSTITUTE(CriteriTecnici!$D121,CHAR(34),"'")&amp;CHAR(34)&amp;", "&amp;CHAR(34)&amp;"kind"&amp;CHAR(34)&amp;": "&amp;CHAR(34)&amp;SUBSTITUTE(CriteriTecnici!$F121,CHAR(34),"'")&amp;CHAR(34)&amp;", "&amp;CHAR(34)&amp;"value"&amp;CHAR(34)&amp;": "&amp;SUBSTITUTE(TRIM(ROUND(IFERROR(CriteriTecnici!$N121*1,IFERROR(NUMBERVALUE(CriteriTecnici!$N121,".",","),IFERROR(NUMBERVALUE(CriteriTecnici!$N121,",","."),0))),4)&amp;""),",",".")&amp;", "&amp;CHAR(34)&amp;"numerator"&amp;CHAR(34)&amp;": "&amp;SUBSTITUTE(TRIM(ROUND(IFERROR(CriteriTecnici!$K121*1,IFERROR(NUMBERVALUE(CriteriTecnici!$K121,".",","),IFERROR(NUMBERVALUE(CriteriTecnici!$K121,",","."),0))),4)&amp;""),",",".")&amp;", "&amp;CHAR(34)&amp;"denominator"&amp;CHAR(34)&amp;": "&amp;SUBSTITUTE(TRIM(ROUND(IFERROR(CriteriTecnici!$L121*1,IFERROR(NUMBERVALUE(CriteriTecnici!$L121,".",","),IFERROR(NUMBERVALUE(CriteriTecnici!$L121,",","."),0))),4)&amp;""),",",".")&amp;", "&amp;CHAR(34)&amp;"flag"&amp;CHAR(34)&amp;": "&amp;SUBSTITUTE(TRIM(ROUND(IFERROR(CriteriTecnici!$M121*1,IFERROR(NUMBERVALUE(CriteriTecnici!$M121,".",","),IFERROR(NUMBERVALUE(CriteriTecnici!$M121,",","."),0))),4)&amp;""),",",".")&amp;", "&amp;CHAR(34)&amp;"rawScore"&amp;CHAR(34)&amp;": "&amp;SUBSTITUTE(TRIM(ROUND(IFERROR(CriteriTecnici!$O121*1,IFERROR(NUMBERVALUE(CriteriTecnici!$O121,".",","),IFERROR(NUMBERVALUE(CriteriTecnici!$O121,",","."),0))),4)&amp;""),",",".")&amp;CHAR(125)&amp;IF(TRUE,",",""))</f>
        <v/>
      </c>
    </row>
    <row r="342">
      <c r="A342" s="38">
        <f>IF(CriteriTecnici!$A122="","","    "&amp;CHAR(123)&amp;CHAR(34)&amp;"bidderId"&amp;CHAR(34)&amp;": "&amp;CHAR(34)&amp;SUBSTITUTE(CriteriTecnici!$A122,CHAR(34),"'")&amp;CHAR(34)&amp;", "&amp;CHAR(34)&amp;"lotId"&amp;CHAR(34)&amp;": "&amp;CHAR(34)&amp;SUBSTITUTE(CriteriTecnici!$C122,CHAR(34),"'")&amp;CHAR(34)&amp;", "&amp;CHAR(34)&amp;"criterionId"&amp;CHAR(34)&amp;": "&amp;CHAR(34)&amp;SUBSTITUTE(CriteriTecnici!$D122,CHAR(34),"'")&amp;CHAR(34)&amp;", "&amp;CHAR(34)&amp;"kind"&amp;CHAR(34)&amp;": "&amp;CHAR(34)&amp;SUBSTITUTE(CriteriTecnici!$F122,CHAR(34),"'")&amp;CHAR(34)&amp;", "&amp;CHAR(34)&amp;"value"&amp;CHAR(34)&amp;": "&amp;SUBSTITUTE(TRIM(ROUND(IFERROR(CriteriTecnici!$N122*1,IFERROR(NUMBERVALUE(CriteriTecnici!$N122,".",","),IFERROR(NUMBERVALUE(CriteriTecnici!$N122,",","."),0))),4)&amp;""),",",".")&amp;", "&amp;CHAR(34)&amp;"numerator"&amp;CHAR(34)&amp;": "&amp;SUBSTITUTE(TRIM(ROUND(IFERROR(CriteriTecnici!$K122*1,IFERROR(NUMBERVALUE(CriteriTecnici!$K122,".",","),IFERROR(NUMBERVALUE(CriteriTecnici!$K122,",","."),0))),4)&amp;""),",",".")&amp;", "&amp;CHAR(34)&amp;"denominator"&amp;CHAR(34)&amp;": "&amp;SUBSTITUTE(TRIM(ROUND(IFERROR(CriteriTecnici!$L122*1,IFERROR(NUMBERVALUE(CriteriTecnici!$L122,".",","),IFERROR(NUMBERVALUE(CriteriTecnici!$L122,",","."),0))),4)&amp;""),",",".")&amp;", "&amp;CHAR(34)&amp;"flag"&amp;CHAR(34)&amp;": "&amp;SUBSTITUTE(TRIM(ROUND(IFERROR(CriteriTecnici!$M122*1,IFERROR(NUMBERVALUE(CriteriTecnici!$M122,".",","),IFERROR(NUMBERVALUE(CriteriTecnici!$M122,",","."),0))),4)&amp;""),",",".")&amp;", "&amp;CHAR(34)&amp;"rawScore"&amp;CHAR(34)&amp;": "&amp;SUBSTITUTE(TRIM(ROUND(IFERROR(CriteriTecnici!$O122*1,IFERROR(NUMBERVALUE(CriteriTecnici!$O122,".",","),IFERROR(NUMBERVALUE(CriteriTecnici!$O122,",","."),0))),4)&amp;""),",",".")&amp;CHAR(125)&amp;IF(TRUE,",",""))</f>
        <v/>
      </c>
    </row>
    <row r="343">
      <c r="A343" s="38">
        <f>IF(CriteriTecnici!$A123="","","    "&amp;CHAR(123)&amp;CHAR(34)&amp;"bidderId"&amp;CHAR(34)&amp;": "&amp;CHAR(34)&amp;SUBSTITUTE(CriteriTecnici!$A123,CHAR(34),"'")&amp;CHAR(34)&amp;", "&amp;CHAR(34)&amp;"lotId"&amp;CHAR(34)&amp;": "&amp;CHAR(34)&amp;SUBSTITUTE(CriteriTecnici!$C123,CHAR(34),"'")&amp;CHAR(34)&amp;", "&amp;CHAR(34)&amp;"criterionId"&amp;CHAR(34)&amp;": "&amp;CHAR(34)&amp;SUBSTITUTE(CriteriTecnici!$D123,CHAR(34),"'")&amp;CHAR(34)&amp;", "&amp;CHAR(34)&amp;"kind"&amp;CHAR(34)&amp;": "&amp;CHAR(34)&amp;SUBSTITUTE(CriteriTecnici!$F123,CHAR(34),"'")&amp;CHAR(34)&amp;", "&amp;CHAR(34)&amp;"value"&amp;CHAR(34)&amp;": "&amp;SUBSTITUTE(TRIM(ROUND(IFERROR(CriteriTecnici!$N123*1,IFERROR(NUMBERVALUE(CriteriTecnici!$N123,".",","),IFERROR(NUMBERVALUE(CriteriTecnici!$N123,",","."),0))),4)&amp;""),",",".")&amp;", "&amp;CHAR(34)&amp;"numerator"&amp;CHAR(34)&amp;": "&amp;SUBSTITUTE(TRIM(ROUND(IFERROR(CriteriTecnici!$K123*1,IFERROR(NUMBERVALUE(CriteriTecnici!$K123,".",","),IFERROR(NUMBERVALUE(CriteriTecnici!$K123,",","."),0))),4)&amp;""),",",".")&amp;", "&amp;CHAR(34)&amp;"denominator"&amp;CHAR(34)&amp;": "&amp;SUBSTITUTE(TRIM(ROUND(IFERROR(CriteriTecnici!$L123*1,IFERROR(NUMBERVALUE(CriteriTecnici!$L123,".",","),IFERROR(NUMBERVALUE(CriteriTecnici!$L123,",","."),0))),4)&amp;""),",",".")&amp;", "&amp;CHAR(34)&amp;"flag"&amp;CHAR(34)&amp;": "&amp;SUBSTITUTE(TRIM(ROUND(IFERROR(CriteriTecnici!$M123*1,IFERROR(NUMBERVALUE(CriteriTecnici!$M123,".",","),IFERROR(NUMBERVALUE(CriteriTecnici!$M123,",","."),0))),4)&amp;""),",",".")&amp;", "&amp;CHAR(34)&amp;"rawScore"&amp;CHAR(34)&amp;": "&amp;SUBSTITUTE(TRIM(ROUND(IFERROR(CriteriTecnici!$O123*1,IFERROR(NUMBERVALUE(CriteriTecnici!$O123,".",","),IFERROR(NUMBERVALUE(CriteriTecnici!$O123,",","."),0))),4)&amp;""),",",".")&amp;CHAR(125)&amp;IF(TRUE,",",""))</f>
        <v/>
      </c>
    </row>
    <row r="344">
      <c r="A344" s="38">
        <f>IF(CriteriTecnici!$A124="","","    "&amp;CHAR(123)&amp;CHAR(34)&amp;"bidderId"&amp;CHAR(34)&amp;": "&amp;CHAR(34)&amp;SUBSTITUTE(CriteriTecnici!$A124,CHAR(34),"'")&amp;CHAR(34)&amp;", "&amp;CHAR(34)&amp;"lotId"&amp;CHAR(34)&amp;": "&amp;CHAR(34)&amp;SUBSTITUTE(CriteriTecnici!$C124,CHAR(34),"'")&amp;CHAR(34)&amp;", "&amp;CHAR(34)&amp;"criterionId"&amp;CHAR(34)&amp;": "&amp;CHAR(34)&amp;SUBSTITUTE(CriteriTecnici!$D124,CHAR(34),"'")&amp;CHAR(34)&amp;", "&amp;CHAR(34)&amp;"kind"&amp;CHAR(34)&amp;": "&amp;CHAR(34)&amp;SUBSTITUTE(CriteriTecnici!$F124,CHAR(34),"'")&amp;CHAR(34)&amp;", "&amp;CHAR(34)&amp;"value"&amp;CHAR(34)&amp;": "&amp;SUBSTITUTE(TRIM(ROUND(IFERROR(CriteriTecnici!$N124*1,IFERROR(NUMBERVALUE(CriteriTecnici!$N124,".",","),IFERROR(NUMBERVALUE(CriteriTecnici!$N124,",","."),0))),4)&amp;""),",",".")&amp;", "&amp;CHAR(34)&amp;"numerator"&amp;CHAR(34)&amp;": "&amp;SUBSTITUTE(TRIM(ROUND(IFERROR(CriteriTecnici!$K124*1,IFERROR(NUMBERVALUE(CriteriTecnici!$K124,".",","),IFERROR(NUMBERVALUE(CriteriTecnici!$K124,",","."),0))),4)&amp;""),",",".")&amp;", "&amp;CHAR(34)&amp;"denominator"&amp;CHAR(34)&amp;": "&amp;SUBSTITUTE(TRIM(ROUND(IFERROR(CriteriTecnici!$L124*1,IFERROR(NUMBERVALUE(CriteriTecnici!$L124,".",","),IFERROR(NUMBERVALUE(CriteriTecnici!$L124,",","."),0))),4)&amp;""),",",".")&amp;", "&amp;CHAR(34)&amp;"flag"&amp;CHAR(34)&amp;": "&amp;SUBSTITUTE(TRIM(ROUND(IFERROR(CriteriTecnici!$M124*1,IFERROR(NUMBERVALUE(CriteriTecnici!$M124,".",","),IFERROR(NUMBERVALUE(CriteriTecnici!$M124,",","."),0))),4)&amp;""),",",".")&amp;", "&amp;CHAR(34)&amp;"rawScore"&amp;CHAR(34)&amp;": "&amp;SUBSTITUTE(TRIM(ROUND(IFERROR(CriteriTecnici!$O124*1,IFERROR(NUMBERVALUE(CriteriTecnici!$O124,".",","),IFERROR(NUMBERVALUE(CriteriTecnici!$O124,",","."),0))),4)&amp;""),",",".")&amp;CHAR(125)&amp;IF(TRUE,",",""))</f>
        <v/>
      </c>
    </row>
    <row r="345">
      <c r="A345" s="38">
        <f>IF(CriteriTecnici!$A125="","","    "&amp;CHAR(123)&amp;CHAR(34)&amp;"bidderId"&amp;CHAR(34)&amp;": "&amp;CHAR(34)&amp;SUBSTITUTE(CriteriTecnici!$A125,CHAR(34),"'")&amp;CHAR(34)&amp;", "&amp;CHAR(34)&amp;"lotId"&amp;CHAR(34)&amp;": "&amp;CHAR(34)&amp;SUBSTITUTE(CriteriTecnici!$C125,CHAR(34),"'")&amp;CHAR(34)&amp;", "&amp;CHAR(34)&amp;"criterionId"&amp;CHAR(34)&amp;": "&amp;CHAR(34)&amp;SUBSTITUTE(CriteriTecnici!$D125,CHAR(34),"'")&amp;CHAR(34)&amp;", "&amp;CHAR(34)&amp;"kind"&amp;CHAR(34)&amp;": "&amp;CHAR(34)&amp;SUBSTITUTE(CriteriTecnici!$F125,CHAR(34),"'")&amp;CHAR(34)&amp;", "&amp;CHAR(34)&amp;"value"&amp;CHAR(34)&amp;": "&amp;SUBSTITUTE(TRIM(ROUND(IFERROR(CriteriTecnici!$N125*1,IFERROR(NUMBERVALUE(CriteriTecnici!$N125,".",","),IFERROR(NUMBERVALUE(CriteriTecnici!$N125,",","."),0))),4)&amp;""),",",".")&amp;", "&amp;CHAR(34)&amp;"numerator"&amp;CHAR(34)&amp;": "&amp;SUBSTITUTE(TRIM(ROUND(IFERROR(CriteriTecnici!$K125*1,IFERROR(NUMBERVALUE(CriteriTecnici!$K125,".",","),IFERROR(NUMBERVALUE(CriteriTecnici!$K125,",","."),0))),4)&amp;""),",",".")&amp;", "&amp;CHAR(34)&amp;"denominator"&amp;CHAR(34)&amp;": "&amp;SUBSTITUTE(TRIM(ROUND(IFERROR(CriteriTecnici!$L125*1,IFERROR(NUMBERVALUE(CriteriTecnici!$L125,".",","),IFERROR(NUMBERVALUE(CriteriTecnici!$L125,",","."),0))),4)&amp;""),",",".")&amp;", "&amp;CHAR(34)&amp;"flag"&amp;CHAR(34)&amp;": "&amp;SUBSTITUTE(TRIM(ROUND(IFERROR(CriteriTecnici!$M125*1,IFERROR(NUMBERVALUE(CriteriTecnici!$M125,".",","),IFERROR(NUMBERVALUE(CriteriTecnici!$M125,",","."),0))),4)&amp;""),",",".")&amp;", "&amp;CHAR(34)&amp;"rawScore"&amp;CHAR(34)&amp;": "&amp;SUBSTITUTE(TRIM(ROUND(IFERROR(CriteriTecnici!$O125*1,IFERROR(NUMBERVALUE(CriteriTecnici!$O125,".",","),IFERROR(NUMBERVALUE(CriteriTecnici!$O125,",","."),0))),4)&amp;""),",",".")&amp;CHAR(125)&amp;IF(TRUE,",",""))</f>
        <v/>
      </c>
    </row>
    <row r="346">
      <c r="A346" s="38">
        <f>IF(CriteriTecnici!$A126="","","    "&amp;CHAR(123)&amp;CHAR(34)&amp;"bidderId"&amp;CHAR(34)&amp;": "&amp;CHAR(34)&amp;SUBSTITUTE(CriteriTecnici!$A126,CHAR(34),"'")&amp;CHAR(34)&amp;", "&amp;CHAR(34)&amp;"lotId"&amp;CHAR(34)&amp;": "&amp;CHAR(34)&amp;SUBSTITUTE(CriteriTecnici!$C126,CHAR(34),"'")&amp;CHAR(34)&amp;", "&amp;CHAR(34)&amp;"criterionId"&amp;CHAR(34)&amp;": "&amp;CHAR(34)&amp;SUBSTITUTE(CriteriTecnici!$D126,CHAR(34),"'")&amp;CHAR(34)&amp;", "&amp;CHAR(34)&amp;"kind"&amp;CHAR(34)&amp;": "&amp;CHAR(34)&amp;SUBSTITUTE(CriteriTecnici!$F126,CHAR(34),"'")&amp;CHAR(34)&amp;", "&amp;CHAR(34)&amp;"value"&amp;CHAR(34)&amp;": "&amp;SUBSTITUTE(TRIM(ROUND(IFERROR(CriteriTecnici!$N126*1,IFERROR(NUMBERVALUE(CriteriTecnici!$N126,".",","),IFERROR(NUMBERVALUE(CriteriTecnici!$N126,",","."),0))),4)&amp;""),",",".")&amp;", "&amp;CHAR(34)&amp;"numerator"&amp;CHAR(34)&amp;": "&amp;SUBSTITUTE(TRIM(ROUND(IFERROR(CriteriTecnici!$K126*1,IFERROR(NUMBERVALUE(CriteriTecnici!$K126,".",","),IFERROR(NUMBERVALUE(CriteriTecnici!$K126,",","."),0))),4)&amp;""),",",".")&amp;", "&amp;CHAR(34)&amp;"denominator"&amp;CHAR(34)&amp;": "&amp;SUBSTITUTE(TRIM(ROUND(IFERROR(CriteriTecnici!$L126*1,IFERROR(NUMBERVALUE(CriteriTecnici!$L126,".",","),IFERROR(NUMBERVALUE(CriteriTecnici!$L126,",","."),0))),4)&amp;""),",",".")&amp;", "&amp;CHAR(34)&amp;"flag"&amp;CHAR(34)&amp;": "&amp;SUBSTITUTE(TRIM(ROUND(IFERROR(CriteriTecnici!$M126*1,IFERROR(NUMBERVALUE(CriteriTecnici!$M126,".",","),IFERROR(NUMBERVALUE(CriteriTecnici!$M126,",","."),0))),4)&amp;""),",",".")&amp;", "&amp;CHAR(34)&amp;"rawScore"&amp;CHAR(34)&amp;": "&amp;SUBSTITUTE(TRIM(ROUND(IFERROR(CriteriTecnici!$O126*1,IFERROR(NUMBERVALUE(CriteriTecnici!$O126,".",","),IFERROR(NUMBERVALUE(CriteriTecnici!$O126,",","."),0))),4)&amp;""),",",".")&amp;CHAR(125)&amp;IF(TRUE,",",""))</f>
        <v/>
      </c>
    </row>
    <row r="347">
      <c r="A347" s="38">
        <f>IF(CriteriTecnici!$A127="","","    "&amp;CHAR(123)&amp;CHAR(34)&amp;"bidderId"&amp;CHAR(34)&amp;": "&amp;CHAR(34)&amp;SUBSTITUTE(CriteriTecnici!$A127,CHAR(34),"'")&amp;CHAR(34)&amp;", "&amp;CHAR(34)&amp;"lotId"&amp;CHAR(34)&amp;": "&amp;CHAR(34)&amp;SUBSTITUTE(CriteriTecnici!$C127,CHAR(34),"'")&amp;CHAR(34)&amp;", "&amp;CHAR(34)&amp;"criterionId"&amp;CHAR(34)&amp;": "&amp;CHAR(34)&amp;SUBSTITUTE(CriteriTecnici!$D127,CHAR(34),"'")&amp;CHAR(34)&amp;", "&amp;CHAR(34)&amp;"kind"&amp;CHAR(34)&amp;": "&amp;CHAR(34)&amp;SUBSTITUTE(CriteriTecnici!$F127,CHAR(34),"'")&amp;CHAR(34)&amp;", "&amp;CHAR(34)&amp;"value"&amp;CHAR(34)&amp;": "&amp;SUBSTITUTE(TRIM(ROUND(IFERROR(CriteriTecnici!$N127*1,IFERROR(NUMBERVALUE(CriteriTecnici!$N127,".",","),IFERROR(NUMBERVALUE(CriteriTecnici!$N127,",","."),0))),4)&amp;""),",",".")&amp;", "&amp;CHAR(34)&amp;"numerator"&amp;CHAR(34)&amp;": "&amp;SUBSTITUTE(TRIM(ROUND(IFERROR(CriteriTecnici!$K127*1,IFERROR(NUMBERVALUE(CriteriTecnici!$K127,".",","),IFERROR(NUMBERVALUE(CriteriTecnici!$K127,",","."),0))),4)&amp;""),",",".")&amp;", "&amp;CHAR(34)&amp;"denominator"&amp;CHAR(34)&amp;": "&amp;SUBSTITUTE(TRIM(ROUND(IFERROR(CriteriTecnici!$L127*1,IFERROR(NUMBERVALUE(CriteriTecnici!$L127,".",","),IFERROR(NUMBERVALUE(CriteriTecnici!$L127,",","."),0))),4)&amp;""),",",".")&amp;", "&amp;CHAR(34)&amp;"flag"&amp;CHAR(34)&amp;": "&amp;SUBSTITUTE(TRIM(ROUND(IFERROR(CriteriTecnici!$M127*1,IFERROR(NUMBERVALUE(CriteriTecnici!$M127,".",","),IFERROR(NUMBERVALUE(CriteriTecnici!$M127,",","."),0))),4)&amp;""),",",".")&amp;", "&amp;CHAR(34)&amp;"rawScore"&amp;CHAR(34)&amp;": "&amp;SUBSTITUTE(TRIM(ROUND(IFERROR(CriteriTecnici!$O127*1,IFERROR(NUMBERVALUE(CriteriTecnici!$O127,".",","),IFERROR(NUMBERVALUE(CriteriTecnici!$O127,",","."),0))),4)&amp;""),",",".")&amp;CHAR(125)&amp;IF(TRUE,",",""))</f>
        <v/>
      </c>
    </row>
    <row r="348">
      <c r="A348" s="38">
        <f>IF(CriteriTecnici!$A128="","","    "&amp;CHAR(123)&amp;CHAR(34)&amp;"bidderId"&amp;CHAR(34)&amp;": "&amp;CHAR(34)&amp;SUBSTITUTE(CriteriTecnici!$A128,CHAR(34),"'")&amp;CHAR(34)&amp;", "&amp;CHAR(34)&amp;"lotId"&amp;CHAR(34)&amp;": "&amp;CHAR(34)&amp;SUBSTITUTE(CriteriTecnici!$C128,CHAR(34),"'")&amp;CHAR(34)&amp;", "&amp;CHAR(34)&amp;"criterionId"&amp;CHAR(34)&amp;": "&amp;CHAR(34)&amp;SUBSTITUTE(CriteriTecnici!$D128,CHAR(34),"'")&amp;CHAR(34)&amp;", "&amp;CHAR(34)&amp;"kind"&amp;CHAR(34)&amp;": "&amp;CHAR(34)&amp;SUBSTITUTE(CriteriTecnici!$F128,CHAR(34),"'")&amp;CHAR(34)&amp;", "&amp;CHAR(34)&amp;"value"&amp;CHAR(34)&amp;": "&amp;SUBSTITUTE(TRIM(ROUND(IFERROR(CriteriTecnici!$N128*1,IFERROR(NUMBERVALUE(CriteriTecnici!$N128,".",","),IFERROR(NUMBERVALUE(CriteriTecnici!$N128,",","."),0))),4)&amp;""),",",".")&amp;", "&amp;CHAR(34)&amp;"numerator"&amp;CHAR(34)&amp;": "&amp;SUBSTITUTE(TRIM(ROUND(IFERROR(CriteriTecnici!$K128*1,IFERROR(NUMBERVALUE(CriteriTecnici!$K128,".",","),IFERROR(NUMBERVALUE(CriteriTecnici!$K128,",","."),0))),4)&amp;""),",",".")&amp;", "&amp;CHAR(34)&amp;"denominator"&amp;CHAR(34)&amp;": "&amp;SUBSTITUTE(TRIM(ROUND(IFERROR(CriteriTecnici!$L128*1,IFERROR(NUMBERVALUE(CriteriTecnici!$L128,".",","),IFERROR(NUMBERVALUE(CriteriTecnici!$L128,",","."),0))),4)&amp;""),",",".")&amp;", "&amp;CHAR(34)&amp;"flag"&amp;CHAR(34)&amp;": "&amp;SUBSTITUTE(TRIM(ROUND(IFERROR(CriteriTecnici!$M128*1,IFERROR(NUMBERVALUE(CriteriTecnici!$M128,".",","),IFERROR(NUMBERVALUE(CriteriTecnici!$M128,",","."),0))),4)&amp;""),",",".")&amp;", "&amp;CHAR(34)&amp;"rawScore"&amp;CHAR(34)&amp;": "&amp;SUBSTITUTE(TRIM(ROUND(IFERROR(CriteriTecnici!$O128*1,IFERROR(NUMBERVALUE(CriteriTecnici!$O128,".",","),IFERROR(NUMBERVALUE(CriteriTecnici!$O128,",","."),0))),4)&amp;""),",",".")&amp;CHAR(125)&amp;IF(COUNTA(Offerte!$A6:$A$200)&gt;0,",",""))</f>
        <v/>
      </c>
    </row>
    <row r="349">
      <c r="A349" s="38">
        <f>IF(CriteriTecnici!$A129="","","    "&amp;CHAR(123)&amp;CHAR(34)&amp;"bidderId"&amp;CHAR(34)&amp;": "&amp;CHAR(34)&amp;SUBSTITUTE(CriteriTecnici!$A129,CHAR(34),"'")&amp;CHAR(34)&amp;", "&amp;CHAR(34)&amp;"lotId"&amp;CHAR(34)&amp;": "&amp;CHAR(34)&amp;SUBSTITUTE(CriteriTecnici!$C129,CHAR(34),"'")&amp;CHAR(34)&amp;", "&amp;CHAR(34)&amp;"criterionId"&amp;CHAR(34)&amp;": "&amp;CHAR(34)&amp;SUBSTITUTE(CriteriTecnici!$D129,CHAR(34),"'")&amp;CHAR(34)&amp;", "&amp;CHAR(34)&amp;"kind"&amp;CHAR(34)&amp;": "&amp;CHAR(34)&amp;SUBSTITUTE(CriteriTecnici!$F129,CHAR(34),"'")&amp;CHAR(34)&amp;", "&amp;CHAR(34)&amp;"value"&amp;CHAR(34)&amp;": "&amp;SUBSTITUTE(TRIM(ROUND(IFERROR(CriteriTecnici!$N129*1,IFERROR(NUMBERVALUE(CriteriTecnici!$N129,".",","),IFERROR(NUMBERVALUE(CriteriTecnici!$N129,",","."),0))),4)&amp;""),",",".")&amp;", "&amp;CHAR(34)&amp;"numerator"&amp;CHAR(34)&amp;": "&amp;SUBSTITUTE(TRIM(ROUND(IFERROR(CriteriTecnici!$K129*1,IFERROR(NUMBERVALUE(CriteriTecnici!$K129,".",","),IFERROR(NUMBERVALUE(CriteriTecnici!$K129,",","."),0))),4)&amp;""),",",".")&amp;", "&amp;CHAR(34)&amp;"denominator"&amp;CHAR(34)&amp;": "&amp;SUBSTITUTE(TRIM(ROUND(IFERROR(CriteriTecnici!$L129*1,IFERROR(NUMBERVALUE(CriteriTecnici!$L129,".",","),IFERROR(NUMBERVALUE(CriteriTecnici!$L129,",","."),0))),4)&amp;""),",",".")&amp;", "&amp;CHAR(34)&amp;"flag"&amp;CHAR(34)&amp;": "&amp;SUBSTITUTE(TRIM(ROUND(IFERROR(CriteriTecnici!$M129*1,IFERROR(NUMBERVALUE(CriteriTecnici!$M129,".",","),IFERROR(NUMBERVALUE(CriteriTecnici!$M129,",","."),0))),4)&amp;""),",",".")&amp;", "&amp;CHAR(34)&amp;"rawScore"&amp;CHAR(34)&amp;": "&amp;SUBSTITUTE(TRIM(ROUND(IFERROR(CriteriTecnici!$O129*1,IFERROR(NUMBERVALUE(CriteriTecnici!$O129,".",","),IFERROR(NUMBERVALUE(CriteriTecnici!$O129,",","."),0))),4)&amp;""),",",".")&amp;CHAR(125)&amp;IF(TRUE,",",""))</f>
        <v/>
      </c>
    </row>
    <row r="350">
      <c r="A350" s="38">
        <f>IF(CriteriTecnici!$A130="","","    "&amp;CHAR(123)&amp;CHAR(34)&amp;"bidderId"&amp;CHAR(34)&amp;": "&amp;CHAR(34)&amp;SUBSTITUTE(CriteriTecnici!$A130,CHAR(34),"'")&amp;CHAR(34)&amp;", "&amp;CHAR(34)&amp;"lotId"&amp;CHAR(34)&amp;": "&amp;CHAR(34)&amp;SUBSTITUTE(CriteriTecnici!$C130,CHAR(34),"'")&amp;CHAR(34)&amp;", "&amp;CHAR(34)&amp;"criterionId"&amp;CHAR(34)&amp;": "&amp;CHAR(34)&amp;SUBSTITUTE(CriteriTecnici!$D130,CHAR(34),"'")&amp;CHAR(34)&amp;", "&amp;CHAR(34)&amp;"kind"&amp;CHAR(34)&amp;": "&amp;CHAR(34)&amp;SUBSTITUTE(CriteriTecnici!$F130,CHAR(34),"'")&amp;CHAR(34)&amp;", "&amp;CHAR(34)&amp;"value"&amp;CHAR(34)&amp;": "&amp;SUBSTITUTE(TRIM(ROUND(IFERROR(CriteriTecnici!$N130*1,IFERROR(NUMBERVALUE(CriteriTecnici!$N130,".",","),IFERROR(NUMBERVALUE(CriteriTecnici!$N130,",","."),0))),4)&amp;""),",",".")&amp;", "&amp;CHAR(34)&amp;"numerator"&amp;CHAR(34)&amp;": "&amp;SUBSTITUTE(TRIM(ROUND(IFERROR(CriteriTecnici!$K130*1,IFERROR(NUMBERVALUE(CriteriTecnici!$K130,".",","),IFERROR(NUMBERVALUE(CriteriTecnici!$K130,",","."),0))),4)&amp;""),",",".")&amp;", "&amp;CHAR(34)&amp;"denominator"&amp;CHAR(34)&amp;": "&amp;SUBSTITUTE(TRIM(ROUND(IFERROR(CriteriTecnici!$L130*1,IFERROR(NUMBERVALUE(CriteriTecnici!$L130,".",","),IFERROR(NUMBERVALUE(CriteriTecnici!$L130,",","."),0))),4)&amp;""),",",".")&amp;", "&amp;CHAR(34)&amp;"flag"&amp;CHAR(34)&amp;": "&amp;SUBSTITUTE(TRIM(ROUND(IFERROR(CriteriTecnici!$M130*1,IFERROR(NUMBERVALUE(CriteriTecnici!$M130,".",","),IFERROR(NUMBERVALUE(CriteriTecnici!$M130,",","."),0))),4)&amp;""),",",".")&amp;", "&amp;CHAR(34)&amp;"rawScore"&amp;CHAR(34)&amp;": "&amp;SUBSTITUTE(TRIM(ROUND(IFERROR(CriteriTecnici!$O130*1,IFERROR(NUMBERVALUE(CriteriTecnici!$O130,".",","),IFERROR(NUMBERVALUE(CriteriTecnici!$O130,",","."),0))),4)&amp;""),",",".")&amp;CHAR(125)&amp;IF(TRUE,",",""))</f>
        <v/>
      </c>
    </row>
    <row r="351">
      <c r="A351" s="38">
        <f>IF(CriteriTecnici!$A131="","","    "&amp;CHAR(123)&amp;CHAR(34)&amp;"bidderId"&amp;CHAR(34)&amp;": "&amp;CHAR(34)&amp;SUBSTITUTE(CriteriTecnici!$A131,CHAR(34),"'")&amp;CHAR(34)&amp;", "&amp;CHAR(34)&amp;"lotId"&amp;CHAR(34)&amp;": "&amp;CHAR(34)&amp;SUBSTITUTE(CriteriTecnici!$C131,CHAR(34),"'")&amp;CHAR(34)&amp;", "&amp;CHAR(34)&amp;"criterionId"&amp;CHAR(34)&amp;": "&amp;CHAR(34)&amp;SUBSTITUTE(CriteriTecnici!$D131,CHAR(34),"'")&amp;CHAR(34)&amp;", "&amp;CHAR(34)&amp;"kind"&amp;CHAR(34)&amp;": "&amp;CHAR(34)&amp;SUBSTITUTE(CriteriTecnici!$F131,CHAR(34),"'")&amp;CHAR(34)&amp;", "&amp;CHAR(34)&amp;"value"&amp;CHAR(34)&amp;": "&amp;SUBSTITUTE(TRIM(ROUND(IFERROR(CriteriTecnici!$N131*1,IFERROR(NUMBERVALUE(CriteriTecnici!$N131,".",","),IFERROR(NUMBERVALUE(CriteriTecnici!$N131,",","."),0))),4)&amp;""),",",".")&amp;", "&amp;CHAR(34)&amp;"numerator"&amp;CHAR(34)&amp;": "&amp;SUBSTITUTE(TRIM(ROUND(IFERROR(CriteriTecnici!$K131*1,IFERROR(NUMBERVALUE(CriteriTecnici!$K131,".",","),IFERROR(NUMBERVALUE(CriteriTecnici!$K131,",","."),0))),4)&amp;""),",",".")&amp;", "&amp;CHAR(34)&amp;"denominator"&amp;CHAR(34)&amp;": "&amp;SUBSTITUTE(TRIM(ROUND(IFERROR(CriteriTecnici!$L131*1,IFERROR(NUMBERVALUE(CriteriTecnici!$L131,".",","),IFERROR(NUMBERVALUE(CriteriTecnici!$L131,",","."),0))),4)&amp;""),",",".")&amp;", "&amp;CHAR(34)&amp;"flag"&amp;CHAR(34)&amp;": "&amp;SUBSTITUTE(TRIM(ROUND(IFERROR(CriteriTecnici!$M131*1,IFERROR(NUMBERVALUE(CriteriTecnici!$M131,".",","),IFERROR(NUMBERVALUE(CriteriTecnici!$M131,",","."),0))),4)&amp;""),",",".")&amp;", "&amp;CHAR(34)&amp;"rawScore"&amp;CHAR(34)&amp;": "&amp;SUBSTITUTE(TRIM(ROUND(IFERROR(CriteriTecnici!$O131*1,IFERROR(NUMBERVALUE(CriteriTecnici!$O131,".",","),IFERROR(NUMBERVALUE(CriteriTecnici!$O131,",","."),0))),4)&amp;""),",",".")&amp;CHAR(125)&amp;IF(TRUE,",",""))</f>
        <v/>
      </c>
    </row>
    <row r="352">
      <c r="A352" s="38">
        <f>IF(CriteriTecnici!$A132="","","    "&amp;CHAR(123)&amp;CHAR(34)&amp;"bidderId"&amp;CHAR(34)&amp;": "&amp;CHAR(34)&amp;SUBSTITUTE(CriteriTecnici!$A132,CHAR(34),"'")&amp;CHAR(34)&amp;", "&amp;CHAR(34)&amp;"lotId"&amp;CHAR(34)&amp;": "&amp;CHAR(34)&amp;SUBSTITUTE(CriteriTecnici!$C132,CHAR(34),"'")&amp;CHAR(34)&amp;", "&amp;CHAR(34)&amp;"criterionId"&amp;CHAR(34)&amp;": "&amp;CHAR(34)&amp;SUBSTITUTE(CriteriTecnici!$D132,CHAR(34),"'")&amp;CHAR(34)&amp;", "&amp;CHAR(34)&amp;"kind"&amp;CHAR(34)&amp;": "&amp;CHAR(34)&amp;SUBSTITUTE(CriteriTecnici!$F132,CHAR(34),"'")&amp;CHAR(34)&amp;", "&amp;CHAR(34)&amp;"value"&amp;CHAR(34)&amp;": "&amp;SUBSTITUTE(TRIM(ROUND(IFERROR(CriteriTecnici!$N132*1,IFERROR(NUMBERVALUE(CriteriTecnici!$N132,".",","),IFERROR(NUMBERVALUE(CriteriTecnici!$N132,",","."),0))),4)&amp;""),",",".")&amp;", "&amp;CHAR(34)&amp;"numerator"&amp;CHAR(34)&amp;": "&amp;SUBSTITUTE(TRIM(ROUND(IFERROR(CriteriTecnici!$K132*1,IFERROR(NUMBERVALUE(CriteriTecnici!$K132,".",","),IFERROR(NUMBERVALUE(CriteriTecnici!$K132,",","."),0))),4)&amp;""),",",".")&amp;", "&amp;CHAR(34)&amp;"denominator"&amp;CHAR(34)&amp;": "&amp;SUBSTITUTE(TRIM(ROUND(IFERROR(CriteriTecnici!$L132*1,IFERROR(NUMBERVALUE(CriteriTecnici!$L132,".",","),IFERROR(NUMBERVALUE(CriteriTecnici!$L132,",","."),0))),4)&amp;""),",",".")&amp;", "&amp;CHAR(34)&amp;"flag"&amp;CHAR(34)&amp;": "&amp;SUBSTITUTE(TRIM(ROUND(IFERROR(CriteriTecnici!$M132*1,IFERROR(NUMBERVALUE(CriteriTecnici!$M132,".",","),IFERROR(NUMBERVALUE(CriteriTecnici!$M132,",","."),0))),4)&amp;""),",",".")&amp;", "&amp;CHAR(34)&amp;"rawScore"&amp;CHAR(34)&amp;": "&amp;SUBSTITUTE(TRIM(ROUND(IFERROR(CriteriTecnici!$O132*1,IFERROR(NUMBERVALUE(CriteriTecnici!$O132,".",","),IFERROR(NUMBERVALUE(CriteriTecnici!$O132,",","."),0))),4)&amp;""),",",".")&amp;CHAR(125)&amp;IF(TRUE,",",""))</f>
        <v/>
      </c>
    </row>
    <row r="353">
      <c r="A353" s="38">
        <f>IF(CriteriTecnici!$A133="","","    "&amp;CHAR(123)&amp;CHAR(34)&amp;"bidderId"&amp;CHAR(34)&amp;": "&amp;CHAR(34)&amp;SUBSTITUTE(CriteriTecnici!$A133,CHAR(34),"'")&amp;CHAR(34)&amp;", "&amp;CHAR(34)&amp;"lotId"&amp;CHAR(34)&amp;": "&amp;CHAR(34)&amp;SUBSTITUTE(CriteriTecnici!$C133,CHAR(34),"'")&amp;CHAR(34)&amp;", "&amp;CHAR(34)&amp;"criterionId"&amp;CHAR(34)&amp;": "&amp;CHAR(34)&amp;SUBSTITUTE(CriteriTecnici!$D133,CHAR(34),"'")&amp;CHAR(34)&amp;", "&amp;CHAR(34)&amp;"kind"&amp;CHAR(34)&amp;": "&amp;CHAR(34)&amp;SUBSTITUTE(CriteriTecnici!$F133,CHAR(34),"'")&amp;CHAR(34)&amp;", "&amp;CHAR(34)&amp;"value"&amp;CHAR(34)&amp;": "&amp;SUBSTITUTE(TRIM(ROUND(IFERROR(CriteriTecnici!$N133*1,IFERROR(NUMBERVALUE(CriteriTecnici!$N133,".",","),IFERROR(NUMBERVALUE(CriteriTecnici!$N133,",","."),0))),4)&amp;""),",",".")&amp;", "&amp;CHAR(34)&amp;"numerator"&amp;CHAR(34)&amp;": "&amp;SUBSTITUTE(TRIM(ROUND(IFERROR(CriteriTecnici!$K133*1,IFERROR(NUMBERVALUE(CriteriTecnici!$K133,".",","),IFERROR(NUMBERVALUE(CriteriTecnici!$K133,",","."),0))),4)&amp;""),",",".")&amp;", "&amp;CHAR(34)&amp;"denominator"&amp;CHAR(34)&amp;": "&amp;SUBSTITUTE(TRIM(ROUND(IFERROR(CriteriTecnici!$L133*1,IFERROR(NUMBERVALUE(CriteriTecnici!$L133,".",","),IFERROR(NUMBERVALUE(CriteriTecnici!$L133,",","."),0))),4)&amp;""),",",".")&amp;", "&amp;CHAR(34)&amp;"flag"&amp;CHAR(34)&amp;": "&amp;SUBSTITUTE(TRIM(ROUND(IFERROR(CriteriTecnici!$M133*1,IFERROR(NUMBERVALUE(CriteriTecnici!$M133,".",","),IFERROR(NUMBERVALUE(CriteriTecnici!$M133,",","."),0))),4)&amp;""),",",".")&amp;", "&amp;CHAR(34)&amp;"rawScore"&amp;CHAR(34)&amp;": "&amp;SUBSTITUTE(TRIM(ROUND(IFERROR(CriteriTecnici!$O133*1,IFERROR(NUMBERVALUE(CriteriTecnici!$O133,".",","),IFERROR(NUMBERVALUE(CriteriTecnici!$O133,",","."),0))),4)&amp;""),",",".")&amp;CHAR(125)&amp;IF(TRUE,",",""))</f>
        <v/>
      </c>
    </row>
    <row r="354">
      <c r="A354" s="38">
        <f>IF(CriteriTecnici!$A134="","","    "&amp;CHAR(123)&amp;CHAR(34)&amp;"bidderId"&amp;CHAR(34)&amp;": "&amp;CHAR(34)&amp;SUBSTITUTE(CriteriTecnici!$A134,CHAR(34),"'")&amp;CHAR(34)&amp;", "&amp;CHAR(34)&amp;"lotId"&amp;CHAR(34)&amp;": "&amp;CHAR(34)&amp;SUBSTITUTE(CriteriTecnici!$C134,CHAR(34),"'")&amp;CHAR(34)&amp;", "&amp;CHAR(34)&amp;"criterionId"&amp;CHAR(34)&amp;": "&amp;CHAR(34)&amp;SUBSTITUTE(CriteriTecnici!$D134,CHAR(34),"'")&amp;CHAR(34)&amp;", "&amp;CHAR(34)&amp;"kind"&amp;CHAR(34)&amp;": "&amp;CHAR(34)&amp;SUBSTITUTE(CriteriTecnici!$F134,CHAR(34),"'")&amp;CHAR(34)&amp;", "&amp;CHAR(34)&amp;"value"&amp;CHAR(34)&amp;": "&amp;SUBSTITUTE(TRIM(ROUND(IFERROR(CriteriTecnici!$N134*1,IFERROR(NUMBERVALUE(CriteriTecnici!$N134,".",","),IFERROR(NUMBERVALUE(CriteriTecnici!$N134,",","."),0))),4)&amp;""),",",".")&amp;", "&amp;CHAR(34)&amp;"numerator"&amp;CHAR(34)&amp;": "&amp;SUBSTITUTE(TRIM(ROUND(IFERROR(CriteriTecnici!$K134*1,IFERROR(NUMBERVALUE(CriteriTecnici!$K134,".",","),IFERROR(NUMBERVALUE(CriteriTecnici!$K134,",","."),0))),4)&amp;""),",",".")&amp;", "&amp;CHAR(34)&amp;"denominator"&amp;CHAR(34)&amp;": "&amp;SUBSTITUTE(TRIM(ROUND(IFERROR(CriteriTecnici!$L134*1,IFERROR(NUMBERVALUE(CriteriTecnici!$L134,".",","),IFERROR(NUMBERVALUE(CriteriTecnici!$L134,",","."),0))),4)&amp;""),",",".")&amp;", "&amp;CHAR(34)&amp;"flag"&amp;CHAR(34)&amp;": "&amp;SUBSTITUTE(TRIM(ROUND(IFERROR(CriteriTecnici!$M134*1,IFERROR(NUMBERVALUE(CriteriTecnici!$M134,".",","),IFERROR(NUMBERVALUE(CriteriTecnici!$M134,",","."),0))),4)&amp;""),",",".")&amp;", "&amp;CHAR(34)&amp;"rawScore"&amp;CHAR(34)&amp;": "&amp;SUBSTITUTE(TRIM(ROUND(IFERROR(CriteriTecnici!$O134*1,IFERROR(NUMBERVALUE(CriteriTecnici!$O134,".",","),IFERROR(NUMBERVALUE(CriteriTecnici!$O134,",","."),0))),4)&amp;""),",",".")&amp;CHAR(125)&amp;IF(TRUE,",",""))</f>
        <v/>
      </c>
    </row>
    <row r="355">
      <c r="A355" s="38">
        <f>IF(CriteriTecnici!$A135="","","    "&amp;CHAR(123)&amp;CHAR(34)&amp;"bidderId"&amp;CHAR(34)&amp;": "&amp;CHAR(34)&amp;SUBSTITUTE(CriteriTecnici!$A135,CHAR(34),"'")&amp;CHAR(34)&amp;", "&amp;CHAR(34)&amp;"lotId"&amp;CHAR(34)&amp;": "&amp;CHAR(34)&amp;SUBSTITUTE(CriteriTecnici!$C135,CHAR(34),"'")&amp;CHAR(34)&amp;", "&amp;CHAR(34)&amp;"criterionId"&amp;CHAR(34)&amp;": "&amp;CHAR(34)&amp;SUBSTITUTE(CriteriTecnici!$D135,CHAR(34),"'")&amp;CHAR(34)&amp;", "&amp;CHAR(34)&amp;"kind"&amp;CHAR(34)&amp;": "&amp;CHAR(34)&amp;SUBSTITUTE(CriteriTecnici!$F135,CHAR(34),"'")&amp;CHAR(34)&amp;", "&amp;CHAR(34)&amp;"value"&amp;CHAR(34)&amp;": "&amp;SUBSTITUTE(TRIM(ROUND(IFERROR(CriteriTecnici!$N135*1,IFERROR(NUMBERVALUE(CriteriTecnici!$N135,".",","),IFERROR(NUMBERVALUE(CriteriTecnici!$N135,",","."),0))),4)&amp;""),",",".")&amp;", "&amp;CHAR(34)&amp;"numerator"&amp;CHAR(34)&amp;": "&amp;SUBSTITUTE(TRIM(ROUND(IFERROR(CriteriTecnici!$K135*1,IFERROR(NUMBERVALUE(CriteriTecnici!$K135,".",","),IFERROR(NUMBERVALUE(CriteriTecnici!$K135,",","."),0))),4)&amp;""),",",".")&amp;", "&amp;CHAR(34)&amp;"denominator"&amp;CHAR(34)&amp;": "&amp;SUBSTITUTE(TRIM(ROUND(IFERROR(CriteriTecnici!$L135*1,IFERROR(NUMBERVALUE(CriteriTecnici!$L135,".",","),IFERROR(NUMBERVALUE(CriteriTecnici!$L135,",","."),0))),4)&amp;""),",",".")&amp;", "&amp;CHAR(34)&amp;"flag"&amp;CHAR(34)&amp;": "&amp;SUBSTITUTE(TRIM(ROUND(IFERROR(CriteriTecnici!$M135*1,IFERROR(NUMBERVALUE(CriteriTecnici!$M135,".",","),IFERROR(NUMBERVALUE(CriteriTecnici!$M135,",","."),0))),4)&amp;""),",",".")&amp;", "&amp;CHAR(34)&amp;"rawScore"&amp;CHAR(34)&amp;": "&amp;SUBSTITUTE(TRIM(ROUND(IFERROR(CriteriTecnici!$O135*1,IFERROR(NUMBERVALUE(CriteriTecnici!$O135,".",","),IFERROR(NUMBERVALUE(CriteriTecnici!$O135,",","."),0))),4)&amp;""),",",".")&amp;CHAR(125)&amp;IF(TRUE,",",""))</f>
        <v/>
      </c>
    </row>
    <row r="356">
      <c r="A356" s="38">
        <f>IF(CriteriTecnici!$A136="","","    "&amp;CHAR(123)&amp;CHAR(34)&amp;"bidderId"&amp;CHAR(34)&amp;": "&amp;CHAR(34)&amp;SUBSTITUTE(CriteriTecnici!$A136,CHAR(34),"'")&amp;CHAR(34)&amp;", "&amp;CHAR(34)&amp;"lotId"&amp;CHAR(34)&amp;": "&amp;CHAR(34)&amp;SUBSTITUTE(CriteriTecnici!$C136,CHAR(34),"'")&amp;CHAR(34)&amp;", "&amp;CHAR(34)&amp;"criterionId"&amp;CHAR(34)&amp;": "&amp;CHAR(34)&amp;SUBSTITUTE(CriteriTecnici!$D136,CHAR(34),"'")&amp;CHAR(34)&amp;", "&amp;CHAR(34)&amp;"kind"&amp;CHAR(34)&amp;": "&amp;CHAR(34)&amp;SUBSTITUTE(CriteriTecnici!$F136,CHAR(34),"'")&amp;CHAR(34)&amp;", "&amp;CHAR(34)&amp;"value"&amp;CHAR(34)&amp;": "&amp;SUBSTITUTE(TRIM(ROUND(IFERROR(CriteriTecnici!$N136*1,IFERROR(NUMBERVALUE(CriteriTecnici!$N136,".",","),IFERROR(NUMBERVALUE(CriteriTecnici!$N136,",","."),0))),4)&amp;""),",",".")&amp;", "&amp;CHAR(34)&amp;"numerator"&amp;CHAR(34)&amp;": "&amp;SUBSTITUTE(TRIM(ROUND(IFERROR(CriteriTecnici!$K136*1,IFERROR(NUMBERVALUE(CriteriTecnici!$K136,".",","),IFERROR(NUMBERVALUE(CriteriTecnici!$K136,",","."),0))),4)&amp;""),",",".")&amp;", "&amp;CHAR(34)&amp;"denominator"&amp;CHAR(34)&amp;": "&amp;SUBSTITUTE(TRIM(ROUND(IFERROR(CriteriTecnici!$L136*1,IFERROR(NUMBERVALUE(CriteriTecnici!$L136,".",","),IFERROR(NUMBERVALUE(CriteriTecnici!$L136,",","."),0))),4)&amp;""),",",".")&amp;", "&amp;CHAR(34)&amp;"flag"&amp;CHAR(34)&amp;": "&amp;SUBSTITUTE(TRIM(ROUND(IFERROR(CriteriTecnici!$M136*1,IFERROR(NUMBERVALUE(CriteriTecnici!$M136,".",","),IFERROR(NUMBERVALUE(CriteriTecnici!$M136,",","."),0))),4)&amp;""),",",".")&amp;", "&amp;CHAR(34)&amp;"rawScore"&amp;CHAR(34)&amp;": "&amp;SUBSTITUTE(TRIM(ROUND(IFERROR(CriteriTecnici!$O136*1,IFERROR(NUMBERVALUE(CriteriTecnici!$O136,".",","),IFERROR(NUMBERVALUE(CriteriTecnici!$O136,",","."),0))),4)&amp;""),",",".")&amp;CHAR(125)&amp;IF(TRUE,",",""))</f>
        <v/>
      </c>
    </row>
    <row r="357">
      <c r="A357" s="38">
        <f>IF(CriteriTecnici!$A137="","","    "&amp;CHAR(123)&amp;CHAR(34)&amp;"bidderId"&amp;CHAR(34)&amp;": "&amp;CHAR(34)&amp;SUBSTITUTE(CriteriTecnici!$A137,CHAR(34),"'")&amp;CHAR(34)&amp;", "&amp;CHAR(34)&amp;"lotId"&amp;CHAR(34)&amp;": "&amp;CHAR(34)&amp;SUBSTITUTE(CriteriTecnici!$C137,CHAR(34),"'")&amp;CHAR(34)&amp;", "&amp;CHAR(34)&amp;"criterionId"&amp;CHAR(34)&amp;": "&amp;CHAR(34)&amp;SUBSTITUTE(CriteriTecnici!$D137,CHAR(34),"'")&amp;CHAR(34)&amp;", "&amp;CHAR(34)&amp;"kind"&amp;CHAR(34)&amp;": "&amp;CHAR(34)&amp;SUBSTITUTE(CriteriTecnici!$F137,CHAR(34),"'")&amp;CHAR(34)&amp;", "&amp;CHAR(34)&amp;"value"&amp;CHAR(34)&amp;": "&amp;SUBSTITUTE(TRIM(ROUND(IFERROR(CriteriTecnici!$N137*1,IFERROR(NUMBERVALUE(CriteriTecnici!$N137,".",","),IFERROR(NUMBERVALUE(CriteriTecnici!$N137,",","."),0))),4)&amp;""),",",".")&amp;", "&amp;CHAR(34)&amp;"numerator"&amp;CHAR(34)&amp;": "&amp;SUBSTITUTE(TRIM(ROUND(IFERROR(CriteriTecnici!$K137*1,IFERROR(NUMBERVALUE(CriteriTecnici!$K137,".",","),IFERROR(NUMBERVALUE(CriteriTecnici!$K137,",","."),0))),4)&amp;""),",",".")&amp;", "&amp;CHAR(34)&amp;"denominator"&amp;CHAR(34)&amp;": "&amp;SUBSTITUTE(TRIM(ROUND(IFERROR(CriteriTecnici!$L137*1,IFERROR(NUMBERVALUE(CriteriTecnici!$L137,".",","),IFERROR(NUMBERVALUE(CriteriTecnici!$L137,",","."),0))),4)&amp;""),",",".")&amp;", "&amp;CHAR(34)&amp;"flag"&amp;CHAR(34)&amp;": "&amp;SUBSTITUTE(TRIM(ROUND(IFERROR(CriteriTecnici!$M137*1,IFERROR(NUMBERVALUE(CriteriTecnici!$M137,".",","),IFERROR(NUMBERVALUE(CriteriTecnici!$M137,",","."),0))),4)&amp;""),",",".")&amp;", "&amp;CHAR(34)&amp;"rawScore"&amp;CHAR(34)&amp;": "&amp;SUBSTITUTE(TRIM(ROUND(IFERROR(CriteriTecnici!$O137*1,IFERROR(NUMBERVALUE(CriteriTecnici!$O137,".",","),IFERROR(NUMBERVALUE(CriteriTecnici!$O137,",","."),0))),4)&amp;""),",",".")&amp;CHAR(125)&amp;IF(TRUE,",",""))</f>
        <v/>
      </c>
    </row>
    <row r="358">
      <c r="A358" s="38">
        <f>IF(CriteriTecnici!$A138="","","    "&amp;CHAR(123)&amp;CHAR(34)&amp;"bidderId"&amp;CHAR(34)&amp;": "&amp;CHAR(34)&amp;SUBSTITUTE(CriteriTecnici!$A138,CHAR(34),"'")&amp;CHAR(34)&amp;", "&amp;CHAR(34)&amp;"lotId"&amp;CHAR(34)&amp;": "&amp;CHAR(34)&amp;SUBSTITUTE(CriteriTecnici!$C138,CHAR(34),"'")&amp;CHAR(34)&amp;", "&amp;CHAR(34)&amp;"criterionId"&amp;CHAR(34)&amp;": "&amp;CHAR(34)&amp;SUBSTITUTE(CriteriTecnici!$D138,CHAR(34),"'")&amp;CHAR(34)&amp;", "&amp;CHAR(34)&amp;"kind"&amp;CHAR(34)&amp;": "&amp;CHAR(34)&amp;SUBSTITUTE(CriteriTecnici!$F138,CHAR(34),"'")&amp;CHAR(34)&amp;", "&amp;CHAR(34)&amp;"value"&amp;CHAR(34)&amp;": "&amp;SUBSTITUTE(TRIM(ROUND(IFERROR(CriteriTecnici!$N138*1,IFERROR(NUMBERVALUE(CriteriTecnici!$N138,".",","),IFERROR(NUMBERVALUE(CriteriTecnici!$N138,",","."),0))),4)&amp;""),",",".")&amp;", "&amp;CHAR(34)&amp;"numerator"&amp;CHAR(34)&amp;": "&amp;SUBSTITUTE(TRIM(ROUND(IFERROR(CriteriTecnici!$K138*1,IFERROR(NUMBERVALUE(CriteriTecnici!$K138,".",","),IFERROR(NUMBERVALUE(CriteriTecnici!$K138,",","."),0))),4)&amp;""),",",".")&amp;", "&amp;CHAR(34)&amp;"denominator"&amp;CHAR(34)&amp;": "&amp;SUBSTITUTE(TRIM(ROUND(IFERROR(CriteriTecnici!$L138*1,IFERROR(NUMBERVALUE(CriteriTecnici!$L138,".",","),IFERROR(NUMBERVALUE(CriteriTecnici!$L138,",","."),0))),4)&amp;""),",",".")&amp;", "&amp;CHAR(34)&amp;"flag"&amp;CHAR(34)&amp;": "&amp;SUBSTITUTE(TRIM(ROUND(IFERROR(CriteriTecnici!$M138*1,IFERROR(NUMBERVALUE(CriteriTecnici!$M138,".",","),IFERROR(NUMBERVALUE(CriteriTecnici!$M138,",","."),0))),4)&amp;""),",",".")&amp;", "&amp;CHAR(34)&amp;"rawScore"&amp;CHAR(34)&amp;": "&amp;SUBSTITUTE(TRIM(ROUND(IFERROR(CriteriTecnici!$O138*1,IFERROR(NUMBERVALUE(CriteriTecnici!$O138,".",","),IFERROR(NUMBERVALUE(CriteriTecnici!$O138,",","."),0))),4)&amp;""),",",".")&amp;CHAR(125)&amp;IF(TRUE,",",""))</f>
        <v/>
      </c>
    </row>
    <row r="359">
      <c r="A359" s="38">
        <f>IF(CriteriTecnici!$A139="","","    "&amp;CHAR(123)&amp;CHAR(34)&amp;"bidderId"&amp;CHAR(34)&amp;": "&amp;CHAR(34)&amp;SUBSTITUTE(CriteriTecnici!$A139,CHAR(34),"'")&amp;CHAR(34)&amp;", "&amp;CHAR(34)&amp;"lotId"&amp;CHAR(34)&amp;": "&amp;CHAR(34)&amp;SUBSTITUTE(CriteriTecnici!$C139,CHAR(34),"'")&amp;CHAR(34)&amp;", "&amp;CHAR(34)&amp;"criterionId"&amp;CHAR(34)&amp;": "&amp;CHAR(34)&amp;SUBSTITUTE(CriteriTecnici!$D139,CHAR(34),"'")&amp;CHAR(34)&amp;", "&amp;CHAR(34)&amp;"kind"&amp;CHAR(34)&amp;": "&amp;CHAR(34)&amp;SUBSTITUTE(CriteriTecnici!$F139,CHAR(34),"'")&amp;CHAR(34)&amp;", "&amp;CHAR(34)&amp;"value"&amp;CHAR(34)&amp;": "&amp;SUBSTITUTE(TRIM(ROUND(IFERROR(CriteriTecnici!$N139*1,IFERROR(NUMBERVALUE(CriteriTecnici!$N139,".",","),IFERROR(NUMBERVALUE(CriteriTecnici!$N139,",","."),0))),4)&amp;""),",",".")&amp;", "&amp;CHAR(34)&amp;"numerator"&amp;CHAR(34)&amp;": "&amp;SUBSTITUTE(TRIM(ROUND(IFERROR(CriteriTecnici!$K139*1,IFERROR(NUMBERVALUE(CriteriTecnici!$K139,".",","),IFERROR(NUMBERVALUE(CriteriTecnici!$K139,",","."),0))),4)&amp;""),",",".")&amp;", "&amp;CHAR(34)&amp;"denominator"&amp;CHAR(34)&amp;": "&amp;SUBSTITUTE(TRIM(ROUND(IFERROR(CriteriTecnici!$L139*1,IFERROR(NUMBERVALUE(CriteriTecnici!$L139,".",","),IFERROR(NUMBERVALUE(CriteriTecnici!$L139,",","."),0))),4)&amp;""),",",".")&amp;", "&amp;CHAR(34)&amp;"flag"&amp;CHAR(34)&amp;": "&amp;SUBSTITUTE(TRIM(ROUND(IFERROR(CriteriTecnici!$M139*1,IFERROR(NUMBERVALUE(CriteriTecnici!$M139,".",","),IFERROR(NUMBERVALUE(CriteriTecnici!$M139,",","."),0))),4)&amp;""),",",".")&amp;", "&amp;CHAR(34)&amp;"rawScore"&amp;CHAR(34)&amp;": "&amp;SUBSTITUTE(TRIM(ROUND(IFERROR(CriteriTecnici!$O139*1,IFERROR(NUMBERVALUE(CriteriTecnici!$O139,".",","),IFERROR(NUMBERVALUE(CriteriTecnici!$O139,",","."),0))),4)&amp;""),",",".")&amp;CHAR(125)&amp;IF(TRUE,",",""))</f>
        <v/>
      </c>
    </row>
    <row r="360">
      <c r="A360" s="38">
        <f>IF(CriteriTecnici!$A140="","","    "&amp;CHAR(123)&amp;CHAR(34)&amp;"bidderId"&amp;CHAR(34)&amp;": "&amp;CHAR(34)&amp;SUBSTITUTE(CriteriTecnici!$A140,CHAR(34),"'")&amp;CHAR(34)&amp;", "&amp;CHAR(34)&amp;"lotId"&amp;CHAR(34)&amp;": "&amp;CHAR(34)&amp;SUBSTITUTE(CriteriTecnici!$C140,CHAR(34),"'")&amp;CHAR(34)&amp;", "&amp;CHAR(34)&amp;"criterionId"&amp;CHAR(34)&amp;": "&amp;CHAR(34)&amp;SUBSTITUTE(CriteriTecnici!$D140,CHAR(34),"'")&amp;CHAR(34)&amp;", "&amp;CHAR(34)&amp;"kind"&amp;CHAR(34)&amp;": "&amp;CHAR(34)&amp;SUBSTITUTE(CriteriTecnici!$F140,CHAR(34),"'")&amp;CHAR(34)&amp;", "&amp;CHAR(34)&amp;"value"&amp;CHAR(34)&amp;": "&amp;SUBSTITUTE(TRIM(ROUND(IFERROR(CriteriTecnici!$N140*1,IFERROR(NUMBERVALUE(CriteriTecnici!$N140,".",","),IFERROR(NUMBERVALUE(CriteriTecnici!$N140,",","."),0))),4)&amp;""),",",".")&amp;", "&amp;CHAR(34)&amp;"numerator"&amp;CHAR(34)&amp;": "&amp;SUBSTITUTE(TRIM(ROUND(IFERROR(CriteriTecnici!$K140*1,IFERROR(NUMBERVALUE(CriteriTecnici!$K140,".",","),IFERROR(NUMBERVALUE(CriteriTecnici!$K140,",","."),0))),4)&amp;""),",",".")&amp;", "&amp;CHAR(34)&amp;"denominator"&amp;CHAR(34)&amp;": "&amp;SUBSTITUTE(TRIM(ROUND(IFERROR(CriteriTecnici!$L140*1,IFERROR(NUMBERVALUE(CriteriTecnici!$L140,".",","),IFERROR(NUMBERVALUE(CriteriTecnici!$L140,",","."),0))),4)&amp;""),",",".")&amp;", "&amp;CHAR(34)&amp;"flag"&amp;CHAR(34)&amp;": "&amp;SUBSTITUTE(TRIM(ROUND(IFERROR(CriteriTecnici!$M140*1,IFERROR(NUMBERVALUE(CriteriTecnici!$M140,".",","),IFERROR(NUMBERVALUE(CriteriTecnici!$M140,",","."),0))),4)&amp;""),",",".")&amp;", "&amp;CHAR(34)&amp;"rawScore"&amp;CHAR(34)&amp;": "&amp;SUBSTITUTE(TRIM(ROUND(IFERROR(CriteriTecnici!$O140*1,IFERROR(NUMBERVALUE(CriteriTecnici!$O140,".",","),IFERROR(NUMBERVALUE(CriteriTecnici!$O140,",","."),0))),4)&amp;""),",",".")&amp;CHAR(125)&amp;IF(TRUE,",",""))</f>
        <v/>
      </c>
    </row>
    <row r="361">
      <c r="A361" s="38">
        <f>IF(CriteriTecnici!$A141="","","    "&amp;CHAR(123)&amp;CHAR(34)&amp;"bidderId"&amp;CHAR(34)&amp;": "&amp;CHAR(34)&amp;SUBSTITUTE(CriteriTecnici!$A141,CHAR(34),"'")&amp;CHAR(34)&amp;", "&amp;CHAR(34)&amp;"lotId"&amp;CHAR(34)&amp;": "&amp;CHAR(34)&amp;SUBSTITUTE(CriteriTecnici!$C141,CHAR(34),"'")&amp;CHAR(34)&amp;", "&amp;CHAR(34)&amp;"criterionId"&amp;CHAR(34)&amp;": "&amp;CHAR(34)&amp;SUBSTITUTE(CriteriTecnici!$D141,CHAR(34),"'")&amp;CHAR(34)&amp;", "&amp;CHAR(34)&amp;"kind"&amp;CHAR(34)&amp;": "&amp;CHAR(34)&amp;SUBSTITUTE(CriteriTecnici!$F141,CHAR(34),"'")&amp;CHAR(34)&amp;", "&amp;CHAR(34)&amp;"value"&amp;CHAR(34)&amp;": "&amp;SUBSTITUTE(TRIM(ROUND(IFERROR(CriteriTecnici!$N141*1,IFERROR(NUMBERVALUE(CriteriTecnici!$N141,".",","),IFERROR(NUMBERVALUE(CriteriTecnici!$N141,",","."),0))),4)&amp;""),",",".")&amp;", "&amp;CHAR(34)&amp;"numerator"&amp;CHAR(34)&amp;": "&amp;SUBSTITUTE(TRIM(ROUND(IFERROR(CriteriTecnici!$K141*1,IFERROR(NUMBERVALUE(CriteriTecnici!$K141,".",","),IFERROR(NUMBERVALUE(CriteriTecnici!$K141,",","."),0))),4)&amp;""),",",".")&amp;", "&amp;CHAR(34)&amp;"denominator"&amp;CHAR(34)&amp;": "&amp;SUBSTITUTE(TRIM(ROUND(IFERROR(CriteriTecnici!$L141*1,IFERROR(NUMBERVALUE(CriteriTecnici!$L141,".",","),IFERROR(NUMBERVALUE(CriteriTecnici!$L141,",","."),0))),4)&amp;""),",",".")&amp;", "&amp;CHAR(34)&amp;"flag"&amp;CHAR(34)&amp;": "&amp;SUBSTITUTE(TRIM(ROUND(IFERROR(CriteriTecnici!$M141*1,IFERROR(NUMBERVALUE(CriteriTecnici!$M141,".",","),IFERROR(NUMBERVALUE(CriteriTecnici!$M141,",","."),0))),4)&amp;""),",",".")&amp;", "&amp;CHAR(34)&amp;"rawScore"&amp;CHAR(34)&amp;": "&amp;SUBSTITUTE(TRIM(ROUND(IFERROR(CriteriTecnici!$O141*1,IFERROR(NUMBERVALUE(CriteriTecnici!$O141,".",","),IFERROR(NUMBERVALUE(CriteriTecnici!$O141,",","."),0))),4)&amp;""),",",".")&amp;CHAR(125)&amp;IF(TRUE,",",""))</f>
        <v/>
      </c>
    </row>
    <row r="362">
      <c r="A362" s="38">
        <f>IF(CriteriTecnici!$A142="","","    "&amp;CHAR(123)&amp;CHAR(34)&amp;"bidderId"&amp;CHAR(34)&amp;": "&amp;CHAR(34)&amp;SUBSTITUTE(CriteriTecnici!$A142,CHAR(34),"'")&amp;CHAR(34)&amp;", "&amp;CHAR(34)&amp;"lotId"&amp;CHAR(34)&amp;": "&amp;CHAR(34)&amp;SUBSTITUTE(CriteriTecnici!$C142,CHAR(34),"'")&amp;CHAR(34)&amp;", "&amp;CHAR(34)&amp;"criterionId"&amp;CHAR(34)&amp;": "&amp;CHAR(34)&amp;SUBSTITUTE(CriteriTecnici!$D142,CHAR(34),"'")&amp;CHAR(34)&amp;", "&amp;CHAR(34)&amp;"kind"&amp;CHAR(34)&amp;": "&amp;CHAR(34)&amp;SUBSTITUTE(CriteriTecnici!$F142,CHAR(34),"'")&amp;CHAR(34)&amp;", "&amp;CHAR(34)&amp;"value"&amp;CHAR(34)&amp;": "&amp;SUBSTITUTE(TRIM(ROUND(IFERROR(CriteriTecnici!$N142*1,IFERROR(NUMBERVALUE(CriteriTecnici!$N142,".",","),IFERROR(NUMBERVALUE(CriteriTecnici!$N142,",","."),0))),4)&amp;""),",",".")&amp;", "&amp;CHAR(34)&amp;"numerator"&amp;CHAR(34)&amp;": "&amp;SUBSTITUTE(TRIM(ROUND(IFERROR(CriteriTecnici!$K142*1,IFERROR(NUMBERVALUE(CriteriTecnici!$K142,".",","),IFERROR(NUMBERVALUE(CriteriTecnici!$K142,",","."),0))),4)&amp;""),",",".")&amp;", "&amp;CHAR(34)&amp;"denominator"&amp;CHAR(34)&amp;": "&amp;SUBSTITUTE(TRIM(ROUND(IFERROR(CriteriTecnici!$L142*1,IFERROR(NUMBERVALUE(CriteriTecnici!$L142,".",","),IFERROR(NUMBERVALUE(CriteriTecnici!$L142,",","."),0))),4)&amp;""),",",".")&amp;", "&amp;CHAR(34)&amp;"flag"&amp;CHAR(34)&amp;": "&amp;SUBSTITUTE(TRIM(ROUND(IFERROR(CriteriTecnici!$M142*1,IFERROR(NUMBERVALUE(CriteriTecnici!$M142,".",","),IFERROR(NUMBERVALUE(CriteriTecnici!$M142,",","."),0))),4)&amp;""),",",".")&amp;", "&amp;CHAR(34)&amp;"rawScore"&amp;CHAR(34)&amp;": "&amp;SUBSTITUTE(TRIM(ROUND(IFERROR(CriteriTecnici!$O142*1,IFERROR(NUMBERVALUE(CriteriTecnici!$O142,".",","),IFERROR(NUMBERVALUE(CriteriTecnici!$O142,",","."),0))),4)&amp;""),",",".")&amp;CHAR(125)&amp;IF(TRUE,",",""))</f>
        <v/>
      </c>
    </row>
    <row r="363">
      <c r="A363" s="38">
        <f>IF(CriteriTecnici!$A143="","","    "&amp;CHAR(123)&amp;CHAR(34)&amp;"bidderId"&amp;CHAR(34)&amp;": "&amp;CHAR(34)&amp;SUBSTITUTE(CriteriTecnici!$A143,CHAR(34),"'")&amp;CHAR(34)&amp;", "&amp;CHAR(34)&amp;"lotId"&amp;CHAR(34)&amp;": "&amp;CHAR(34)&amp;SUBSTITUTE(CriteriTecnici!$C143,CHAR(34),"'")&amp;CHAR(34)&amp;", "&amp;CHAR(34)&amp;"criterionId"&amp;CHAR(34)&amp;": "&amp;CHAR(34)&amp;SUBSTITUTE(CriteriTecnici!$D143,CHAR(34),"'")&amp;CHAR(34)&amp;", "&amp;CHAR(34)&amp;"kind"&amp;CHAR(34)&amp;": "&amp;CHAR(34)&amp;SUBSTITUTE(CriteriTecnici!$F143,CHAR(34),"'")&amp;CHAR(34)&amp;", "&amp;CHAR(34)&amp;"value"&amp;CHAR(34)&amp;": "&amp;SUBSTITUTE(TRIM(ROUND(IFERROR(CriteriTecnici!$N143*1,IFERROR(NUMBERVALUE(CriteriTecnici!$N143,".",","),IFERROR(NUMBERVALUE(CriteriTecnici!$N143,",","."),0))),4)&amp;""),",",".")&amp;", "&amp;CHAR(34)&amp;"numerator"&amp;CHAR(34)&amp;": "&amp;SUBSTITUTE(TRIM(ROUND(IFERROR(CriteriTecnici!$K143*1,IFERROR(NUMBERVALUE(CriteriTecnici!$K143,".",","),IFERROR(NUMBERVALUE(CriteriTecnici!$K143,",","."),0))),4)&amp;""),",",".")&amp;", "&amp;CHAR(34)&amp;"denominator"&amp;CHAR(34)&amp;": "&amp;SUBSTITUTE(TRIM(ROUND(IFERROR(CriteriTecnici!$L143*1,IFERROR(NUMBERVALUE(CriteriTecnici!$L143,".",","),IFERROR(NUMBERVALUE(CriteriTecnici!$L143,",","."),0))),4)&amp;""),",",".")&amp;", "&amp;CHAR(34)&amp;"flag"&amp;CHAR(34)&amp;": "&amp;SUBSTITUTE(TRIM(ROUND(IFERROR(CriteriTecnici!$M143*1,IFERROR(NUMBERVALUE(CriteriTecnici!$M143,".",","),IFERROR(NUMBERVALUE(CriteriTecnici!$M143,",","."),0))),4)&amp;""),",",".")&amp;", "&amp;CHAR(34)&amp;"rawScore"&amp;CHAR(34)&amp;": "&amp;SUBSTITUTE(TRIM(ROUND(IFERROR(CriteriTecnici!$O143*1,IFERROR(NUMBERVALUE(CriteriTecnici!$O143,".",","),IFERROR(NUMBERVALUE(CriteriTecnici!$O143,",","."),0))),4)&amp;""),",",".")&amp;CHAR(125)&amp;IF(TRUE,",",""))</f>
        <v/>
      </c>
    </row>
    <row r="364">
      <c r="A364" s="38">
        <f>IF(CriteriTecnici!$A144="","","    "&amp;CHAR(123)&amp;CHAR(34)&amp;"bidderId"&amp;CHAR(34)&amp;": "&amp;CHAR(34)&amp;SUBSTITUTE(CriteriTecnici!$A144,CHAR(34),"'")&amp;CHAR(34)&amp;", "&amp;CHAR(34)&amp;"lotId"&amp;CHAR(34)&amp;": "&amp;CHAR(34)&amp;SUBSTITUTE(CriteriTecnici!$C144,CHAR(34),"'")&amp;CHAR(34)&amp;", "&amp;CHAR(34)&amp;"criterionId"&amp;CHAR(34)&amp;": "&amp;CHAR(34)&amp;SUBSTITUTE(CriteriTecnici!$D144,CHAR(34),"'")&amp;CHAR(34)&amp;", "&amp;CHAR(34)&amp;"kind"&amp;CHAR(34)&amp;": "&amp;CHAR(34)&amp;SUBSTITUTE(CriteriTecnici!$F144,CHAR(34),"'")&amp;CHAR(34)&amp;", "&amp;CHAR(34)&amp;"value"&amp;CHAR(34)&amp;": "&amp;SUBSTITUTE(TRIM(ROUND(IFERROR(CriteriTecnici!$N144*1,IFERROR(NUMBERVALUE(CriteriTecnici!$N144,".",","),IFERROR(NUMBERVALUE(CriteriTecnici!$N144,",","."),0))),4)&amp;""),",",".")&amp;", "&amp;CHAR(34)&amp;"numerator"&amp;CHAR(34)&amp;": "&amp;SUBSTITUTE(TRIM(ROUND(IFERROR(CriteriTecnici!$K144*1,IFERROR(NUMBERVALUE(CriteriTecnici!$K144,".",","),IFERROR(NUMBERVALUE(CriteriTecnici!$K144,",","."),0))),4)&amp;""),",",".")&amp;", "&amp;CHAR(34)&amp;"denominator"&amp;CHAR(34)&amp;": "&amp;SUBSTITUTE(TRIM(ROUND(IFERROR(CriteriTecnici!$L144*1,IFERROR(NUMBERVALUE(CriteriTecnici!$L144,".",","),IFERROR(NUMBERVALUE(CriteriTecnici!$L144,",","."),0))),4)&amp;""),",",".")&amp;", "&amp;CHAR(34)&amp;"flag"&amp;CHAR(34)&amp;": "&amp;SUBSTITUTE(TRIM(ROUND(IFERROR(CriteriTecnici!$M144*1,IFERROR(NUMBERVALUE(CriteriTecnici!$M144,".",","),IFERROR(NUMBERVALUE(CriteriTecnici!$M144,",","."),0))),4)&amp;""),",",".")&amp;", "&amp;CHAR(34)&amp;"rawScore"&amp;CHAR(34)&amp;": "&amp;SUBSTITUTE(TRIM(ROUND(IFERROR(CriteriTecnici!$O144*1,IFERROR(NUMBERVALUE(CriteriTecnici!$O144,".",","),IFERROR(NUMBERVALUE(CriteriTecnici!$O144,",","."),0))),4)&amp;""),",",".")&amp;CHAR(125)&amp;IF(TRUE,",",""))</f>
        <v/>
      </c>
    </row>
    <row r="365">
      <c r="A365" s="38">
        <f>IF(CriteriTecnici!$A145="","","    "&amp;CHAR(123)&amp;CHAR(34)&amp;"bidderId"&amp;CHAR(34)&amp;": "&amp;CHAR(34)&amp;SUBSTITUTE(CriteriTecnici!$A145,CHAR(34),"'")&amp;CHAR(34)&amp;", "&amp;CHAR(34)&amp;"lotId"&amp;CHAR(34)&amp;": "&amp;CHAR(34)&amp;SUBSTITUTE(CriteriTecnici!$C145,CHAR(34),"'")&amp;CHAR(34)&amp;", "&amp;CHAR(34)&amp;"criterionId"&amp;CHAR(34)&amp;": "&amp;CHAR(34)&amp;SUBSTITUTE(CriteriTecnici!$D145,CHAR(34),"'")&amp;CHAR(34)&amp;", "&amp;CHAR(34)&amp;"kind"&amp;CHAR(34)&amp;": "&amp;CHAR(34)&amp;SUBSTITUTE(CriteriTecnici!$F145,CHAR(34),"'")&amp;CHAR(34)&amp;", "&amp;CHAR(34)&amp;"value"&amp;CHAR(34)&amp;": "&amp;SUBSTITUTE(TRIM(ROUND(IFERROR(CriteriTecnici!$N145*1,IFERROR(NUMBERVALUE(CriteriTecnici!$N145,".",","),IFERROR(NUMBERVALUE(CriteriTecnici!$N145,",","."),0))),4)&amp;""),",",".")&amp;", "&amp;CHAR(34)&amp;"numerator"&amp;CHAR(34)&amp;": "&amp;SUBSTITUTE(TRIM(ROUND(IFERROR(CriteriTecnici!$K145*1,IFERROR(NUMBERVALUE(CriteriTecnici!$K145,".",","),IFERROR(NUMBERVALUE(CriteriTecnici!$K145,",","."),0))),4)&amp;""),",",".")&amp;", "&amp;CHAR(34)&amp;"denominator"&amp;CHAR(34)&amp;": "&amp;SUBSTITUTE(TRIM(ROUND(IFERROR(CriteriTecnici!$L145*1,IFERROR(NUMBERVALUE(CriteriTecnici!$L145,".",","),IFERROR(NUMBERVALUE(CriteriTecnici!$L145,",","."),0))),4)&amp;""),",",".")&amp;", "&amp;CHAR(34)&amp;"flag"&amp;CHAR(34)&amp;": "&amp;SUBSTITUTE(TRIM(ROUND(IFERROR(CriteriTecnici!$M145*1,IFERROR(NUMBERVALUE(CriteriTecnici!$M145,".",","),IFERROR(NUMBERVALUE(CriteriTecnici!$M145,",","."),0))),4)&amp;""),",",".")&amp;", "&amp;CHAR(34)&amp;"rawScore"&amp;CHAR(34)&amp;": "&amp;SUBSTITUTE(TRIM(ROUND(IFERROR(CriteriTecnici!$O145*1,IFERROR(NUMBERVALUE(CriteriTecnici!$O145,".",","),IFERROR(NUMBERVALUE(CriteriTecnici!$O145,",","."),0))),4)&amp;""),",",".")&amp;CHAR(125)&amp;IF(TRUE,",",""))</f>
        <v/>
      </c>
    </row>
    <row r="366">
      <c r="A366" s="38">
        <f>IF(CriteriTecnici!$A146="","","    "&amp;CHAR(123)&amp;CHAR(34)&amp;"bidderId"&amp;CHAR(34)&amp;": "&amp;CHAR(34)&amp;SUBSTITUTE(CriteriTecnici!$A146,CHAR(34),"'")&amp;CHAR(34)&amp;", "&amp;CHAR(34)&amp;"lotId"&amp;CHAR(34)&amp;": "&amp;CHAR(34)&amp;SUBSTITUTE(CriteriTecnici!$C146,CHAR(34),"'")&amp;CHAR(34)&amp;", "&amp;CHAR(34)&amp;"criterionId"&amp;CHAR(34)&amp;": "&amp;CHAR(34)&amp;SUBSTITUTE(CriteriTecnici!$D146,CHAR(34),"'")&amp;CHAR(34)&amp;", "&amp;CHAR(34)&amp;"kind"&amp;CHAR(34)&amp;": "&amp;CHAR(34)&amp;SUBSTITUTE(CriteriTecnici!$F146,CHAR(34),"'")&amp;CHAR(34)&amp;", "&amp;CHAR(34)&amp;"value"&amp;CHAR(34)&amp;": "&amp;SUBSTITUTE(TRIM(ROUND(IFERROR(CriteriTecnici!$N146*1,IFERROR(NUMBERVALUE(CriteriTecnici!$N146,".",","),IFERROR(NUMBERVALUE(CriteriTecnici!$N146,",","."),0))),4)&amp;""),",",".")&amp;", "&amp;CHAR(34)&amp;"numerator"&amp;CHAR(34)&amp;": "&amp;SUBSTITUTE(TRIM(ROUND(IFERROR(CriteriTecnici!$K146*1,IFERROR(NUMBERVALUE(CriteriTecnici!$K146,".",","),IFERROR(NUMBERVALUE(CriteriTecnici!$K146,",","."),0))),4)&amp;""),",",".")&amp;", "&amp;CHAR(34)&amp;"denominator"&amp;CHAR(34)&amp;": "&amp;SUBSTITUTE(TRIM(ROUND(IFERROR(CriteriTecnici!$L146*1,IFERROR(NUMBERVALUE(CriteriTecnici!$L146,".",","),IFERROR(NUMBERVALUE(CriteriTecnici!$L146,",","."),0))),4)&amp;""),",",".")&amp;", "&amp;CHAR(34)&amp;"flag"&amp;CHAR(34)&amp;": "&amp;SUBSTITUTE(TRIM(ROUND(IFERROR(CriteriTecnici!$M146*1,IFERROR(NUMBERVALUE(CriteriTecnici!$M146,".",","),IFERROR(NUMBERVALUE(CriteriTecnici!$M146,",","."),0))),4)&amp;""),",",".")&amp;", "&amp;CHAR(34)&amp;"rawScore"&amp;CHAR(34)&amp;": "&amp;SUBSTITUTE(TRIM(ROUND(IFERROR(CriteriTecnici!$O146*1,IFERROR(NUMBERVALUE(CriteriTecnici!$O146,".",","),IFERROR(NUMBERVALUE(CriteriTecnici!$O146,",","."),0))),4)&amp;""),",",".")&amp;CHAR(125)&amp;IF(TRUE,",",""))</f>
        <v/>
      </c>
    </row>
    <row r="367">
      <c r="A367" s="38">
        <f>IF(CriteriTecnici!$A147="","","    "&amp;CHAR(123)&amp;CHAR(34)&amp;"bidderId"&amp;CHAR(34)&amp;": "&amp;CHAR(34)&amp;SUBSTITUTE(CriteriTecnici!$A147,CHAR(34),"'")&amp;CHAR(34)&amp;", "&amp;CHAR(34)&amp;"lotId"&amp;CHAR(34)&amp;": "&amp;CHAR(34)&amp;SUBSTITUTE(CriteriTecnici!$C147,CHAR(34),"'")&amp;CHAR(34)&amp;", "&amp;CHAR(34)&amp;"criterionId"&amp;CHAR(34)&amp;": "&amp;CHAR(34)&amp;SUBSTITUTE(CriteriTecnici!$D147,CHAR(34),"'")&amp;CHAR(34)&amp;", "&amp;CHAR(34)&amp;"kind"&amp;CHAR(34)&amp;": "&amp;CHAR(34)&amp;SUBSTITUTE(CriteriTecnici!$F147,CHAR(34),"'")&amp;CHAR(34)&amp;", "&amp;CHAR(34)&amp;"value"&amp;CHAR(34)&amp;": "&amp;SUBSTITUTE(TRIM(ROUND(IFERROR(CriteriTecnici!$N147*1,IFERROR(NUMBERVALUE(CriteriTecnici!$N147,".",","),IFERROR(NUMBERVALUE(CriteriTecnici!$N147,",","."),0))),4)&amp;""),",",".")&amp;", "&amp;CHAR(34)&amp;"numerator"&amp;CHAR(34)&amp;": "&amp;SUBSTITUTE(TRIM(ROUND(IFERROR(CriteriTecnici!$K147*1,IFERROR(NUMBERVALUE(CriteriTecnici!$K147,".",","),IFERROR(NUMBERVALUE(CriteriTecnici!$K147,",","."),0))),4)&amp;""),",",".")&amp;", "&amp;CHAR(34)&amp;"denominator"&amp;CHAR(34)&amp;": "&amp;SUBSTITUTE(TRIM(ROUND(IFERROR(CriteriTecnici!$L147*1,IFERROR(NUMBERVALUE(CriteriTecnici!$L147,".",","),IFERROR(NUMBERVALUE(CriteriTecnici!$L147,",","."),0))),4)&amp;""),",",".")&amp;", "&amp;CHAR(34)&amp;"flag"&amp;CHAR(34)&amp;": "&amp;SUBSTITUTE(TRIM(ROUND(IFERROR(CriteriTecnici!$M147*1,IFERROR(NUMBERVALUE(CriteriTecnici!$M147,".",","),IFERROR(NUMBERVALUE(CriteriTecnici!$M147,",","."),0))),4)&amp;""),",",".")&amp;", "&amp;CHAR(34)&amp;"rawScore"&amp;CHAR(34)&amp;": "&amp;SUBSTITUTE(TRIM(ROUND(IFERROR(CriteriTecnici!$O147*1,IFERROR(NUMBERVALUE(CriteriTecnici!$O147,".",","),IFERROR(NUMBERVALUE(CriteriTecnici!$O147,",","."),0))),4)&amp;""),",",".")&amp;CHAR(125)&amp;IF(TRUE,",",""))</f>
        <v/>
      </c>
    </row>
    <row r="368">
      <c r="A368" s="38">
        <f>IF(CriteriTecnici!$A148="","","    "&amp;CHAR(123)&amp;CHAR(34)&amp;"bidderId"&amp;CHAR(34)&amp;": "&amp;CHAR(34)&amp;SUBSTITUTE(CriteriTecnici!$A148,CHAR(34),"'")&amp;CHAR(34)&amp;", "&amp;CHAR(34)&amp;"lotId"&amp;CHAR(34)&amp;": "&amp;CHAR(34)&amp;SUBSTITUTE(CriteriTecnici!$C148,CHAR(34),"'")&amp;CHAR(34)&amp;", "&amp;CHAR(34)&amp;"criterionId"&amp;CHAR(34)&amp;": "&amp;CHAR(34)&amp;SUBSTITUTE(CriteriTecnici!$D148,CHAR(34),"'")&amp;CHAR(34)&amp;", "&amp;CHAR(34)&amp;"kind"&amp;CHAR(34)&amp;": "&amp;CHAR(34)&amp;SUBSTITUTE(CriteriTecnici!$F148,CHAR(34),"'")&amp;CHAR(34)&amp;", "&amp;CHAR(34)&amp;"value"&amp;CHAR(34)&amp;": "&amp;SUBSTITUTE(TRIM(ROUND(IFERROR(CriteriTecnici!$N148*1,IFERROR(NUMBERVALUE(CriteriTecnici!$N148,".",","),IFERROR(NUMBERVALUE(CriteriTecnici!$N148,",","."),0))),4)&amp;""),",",".")&amp;", "&amp;CHAR(34)&amp;"numerator"&amp;CHAR(34)&amp;": "&amp;SUBSTITUTE(TRIM(ROUND(IFERROR(CriteriTecnici!$K148*1,IFERROR(NUMBERVALUE(CriteriTecnici!$K148,".",","),IFERROR(NUMBERVALUE(CriteriTecnici!$K148,",","."),0))),4)&amp;""),",",".")&amp;", "&amp;CHAR(34)&amp;"denominator"&amp;CHAR(34)&amp;": "&amp;SUBSTITUTE(TRIM(ROUND(IFERROR(CriteriTecnici!$L148*1,IFERROR(NUMBERVALUE(CriteriTecnici!$L148,".",","),IFERROR(NUMBERVALUE(CriteriTecnici!$L148,",","."),0))),4)&amp;""),",",".")&amp;", "&amp;CHAR(34)&amp;"flag"&amp;CHAR(34)&amp;": "&amp;SUBSTITUTE(TRIM(ROUND(IFERROR(CriteriTecnici!$M148*1,IFERROR(NUMBERVALUE(CriteriTecnici!$M148,".",","),IFERROR(NUMBERVALUE(CriteriTecnici!$M148,",","."),0))),4)&amp;""),",",".")&amp;", "&amp;CHAR(34)&amp;"rawScore"&amp;CHAR(34)&amp;": "&amp;SUBSTITUTE(TRIM(ROUND(IFERROR(CriteriTecnici!$O148*1,IFERROR(NUMBERVALUE(CriteriTecnici!$O148,".",","),IFERROR(NUMBERVALUE(CriteriTecnici!$O148,",","."),0))),4)&amp;""),",",".")&amp;CHAR(125)&amp;IF(TRUE,",",""))</f>
        <v/>
      </c>
    </row>
    <row r="369">
      <c r="A369" s="38">
        <f>IF(CriteriTecnici!$A149="","","    "&amp;CHAR(123)&amp;CHAR(34)&amp;"bidderId"&amp;CHAR(34)&amp;": "&amp;CHAR(34)&amp;SUBSTITUTE(CriteriTecnici!$A149,CHAR(34),"'")&amp;CHAR(34)&amp;", "&amp;CHAR(34)&amp;"lotId"&amp;CHAR(34)&amp;": "&amp;CHAR(34)&amp;SUBSTITUTE(CriteriTecnici!$C149,CHAR(34),"'")&amp;CHAR(34)&amp;", "&amp;CHAR(34)&amp;"criterionId"&amp;CHAR(34)&amp;": "&amp;CHAR(34)&amp;SUBSTITUTE(CriteriTecnici!$D149,CHAR(34),"'")&amp;CHAR(34)&amp;", "&amp;CHAR(34)&amp;"kind"&amp;CHAR(34)&amp;": "&amp;CHAR(34)&amp;SUBSTITUTE(CriteriTecnici!$F149,CHAR(34),"'")&amp;CHAR(34)&amp;", "&amp;CHAR(34)&amp;"value"&amp;CHAR(34)&amp;": "&amp;SUBSTITUTE(TRIM(ROUND(IFERROR(CriteriTecnici!$N149*1,IFERROR(NUMBERVALUE(CriteriTecnici!$N149,".",","),IFERROR(NUMBERVALUE(CriteriTecnici!$N149,",","."),0))),4)&amp;""),",",".")&amp;", "&amp;CHAR(34)&amp;"numerator"&amp;CHAR(34)&amp;": "&amp;SUBSTITUTE(TRIM(ROUND(IFERROR(CriteriTecnici!$K149*1,IFERROR(NUMBERVALUE(CriteriTecnici!$K149,".",","),IFERROR(NUMBERVALUE(CriteriTecnici!$K149,",","."),0))),4)&amp;""),",",".")&amp;", "&amp;CHAR(34)&amp;"denominator"&amp;CHAR(34)&amp;": "&amp;SUBSTITUTE(TRIM(ROUND(IFERROR(CriteriTecnici!$L149*1,IFERROR(NUMBERVALUE(CriteriTecnici!$L149,".",","),IFERROR(NUMBERVALUE(CriteriTecnici!$L149,",","."),0))),4)&amp;""),",",".")&amp;", "&amp;CHAR(34)&amp;"flag"&amp;CHAR(34)&amp;": "&amp;SUBSTITUTE(TRIM(ROUND(IFERROR(CriteriTecnici!$M149*1,IFERROR(NUMBERVALUE(CriteriTecnici!$M149,".",","),IFERROR(NUMBERVALUE(CriteriTecnici!$M149,",","."),0))),4)&amp;""),",",".")&amp;", "&amp;CHAR(34)&amp;"rawScore"&amp;CHAR(34)&amp;": "&amp;SUBSTITUTE(TRIM(ROUND(IFERROR(CriteriTecnici!$O149*1,IFERROR(NUMBERVALUE(CriteriTecnici!$O149,".",","),IFERROR(NUMBERVALUE(CriteriTecnici!$O149,",","."),0))),4)&amp;""),",",".")&amp;CHAR(125)&amp;IF(TRUE,",",""))</f>
        <v/>
      </c>
    </row>
    <row r="370">
      <c r="A370" s="38">
        <f>IF(CriteriTecnici!$A150="","","    "&amp;CHAR(123)&amp;CHAR(34)&amp;"bidderId"&amp;CHAR(34)&amp;": "&amp;CHAR(34)&amp;SUBSTITUTE(CriteriTecnici!$A150,CHAR(34),"'")&amp;CHAR(34)&amp;", "&amp;CHAR(34)&amp;"lotId"&amp;CHAR(34)&amp;": "&amp;CHAR(34)&amp;SUBSTITUTE(CriteriTecnici!$C150,CHAR(34),"'")&amp;CHAR(34)&amp;", "&amp;CHAR(34)&amp;"criterionId"&amp;CHAR(34)&amp;": "&amp;CHAR(34)&amp;SUBSTITUTE(CriteriTecnici!$D150,CHAR(34),"'")&amp;CHAR(34)&amp;", "&amp;CHAR(34)&amp;"kind"&amp;CHAR(34)&amp;": "&amp;CHAR(34)&amp;SUBSTITUTE(CriteriTecnici!$F150,CHAR(34),"'")&amp;CHAR(34)&amp;", "&amp;CHAR(34)&amp;"value"&amp;CHAR(34)&amp;": "&amp;SUBSTITUTE(TRIM(ROUND(IFERROR(CriteriTecnici!$N150*1,IFERROR(NUMBERVALUE(CriteriTecnici!$N150,".",","),IFERROR(NUMBERVALUE(CriteriTecnici!$N150,",","."),0))),4)&amp;""),",",".")&amp;", "&amp;CHAR(34)&amp;"numerator"&amp;CHAR(34)&amp;": "&amp;SUBSTITUTE(TRIM(ROUND(IFERROR(CriteriTecnici!$K150*1,IFERROR(NUMBERVALUE(CriteriTecnici!$K150,".",","),IFERROR(NUMBERVALUE(CriteriTecnici!$K150,",","."),0))),4)&amp;""),",",".")&amp;", "&amp;CHAR(34)&amp;"denominator"&amp;CHAR(34)&amp;": "&amp;SUBSTITUTE(TRIM(ROUND(IFERROR(CriteriTecnici!$L150*1,IFERROR(NUMBERVALUE(CriteriTecnici!$L150,".",","),IFERROR(NUMBERVALUE(CriteriTecnici!$L150,",","."),0))),4)&amp;""),",",".")&amp;", "&amp;CHAR(34)&amp;"flag"&amp;CHAR(34)&amp;": "&amp;SUBSTITUTE(TRIM(ROUND(IFERROR(CriteriTecnici!$M150*1,IFERROR(NUMBERVALUE(CriteriTecnici!$M150,".",","),IFERROR(NUMBERVALUE(CriteriTecnici!$M150,",","."),0))),4)&amp;""),",",".")&amp;", "&amp;CHAR(34)&amp;"rawScore"&amp;CHAR(34)&amp;": "&amp;SUBSTITUTE(TRIM(ROUND(IFERROR(CriteriTecnici!$O150*1,IFERROR(NUMBERVALUE(CriteriTecnici!$O150,".",","),IFERROR(NUMBERVALUE(CriteriTecnici!$O150,",","."),0))),4)&amp;""),",",".")&amp;CHAR(125)&amp;IF(TRUE,",",""))</f>
        <v/>
      </c>
    </row>
    <row r="371">
      <c r="A371" s="38">
        <f>IF(CriteriTecnici!$A151="","","    "&amp;CHAR(123)&amp;CHAR(34)&amp;"bidderId"&amp;CHAR(34)&amp;": "&amp;CHAR(34)&amp;SUBSTITUTE(CriteriTecnici!$A151,CHAR(34),"'")&amp;CHAR(34)&amp;", "&amp;CHAR(34)&amp;"lotId"&amp;CHAR(34)&amp;": "&amp;CHAR(34)&amp;SUBSTITUTE(CriteriTecnici!$C151,CHAR(34),"'")&amp;CHAR(34)&amp;", "&amp;CHAR(34)&amp;"criterionId"&amp;CHAR(34)&amp;": "&amp;CHAR(34)&amp;SUBSTITUTE(CriteriTecnici!$D151,CHAR(34),"'")&amp;CHAR(34)&amp;", "&amp;CHAR(34)&amp;"kind"&amp;CHAR(34)&amp;": "&amp;CHAR(34)&amp;SUBSTITUTE(CriteriTecnici!$F151,CHAR(34),"'")&amp;CHAR(34)&amp;", "&amp;CHAR(34)&amp;"value"&amp;CHAR(34)&amp;": "&amp;SUBSTITUTE(TRIM(ROUND(IFERROR(CriteriTecnici!$N151*1,IFERROR(NUMBERVALUE(CriteriTecnici!$N151,".",","),IFERROR(NUMBERVALUE(CriteriTecnici!$N151,",","."),0))),4)&amp;""),",",".")&amp;", "&amp;CHAR(34)&amp;"numerator"&amp;CHAR(34)&amp;": "&amp;SUBSTITUTE(TRIM(ROUND(IFERROR(CriteriTecnici!$K151*1,IFERROR(NUMBERVALUE(CriteriTecnici!$K151,".",","),IFERROR(NUMBERVALUE(CriteriTecnici!$K151,",","."),0))),4)&amp;""),",",".")&amp;", "&amp;CHAR(34)&amp;"denominator"&amp;CHAR(34)&amp;": "&amp;SUBSTITUTE(TRIM(ROUND(IFERROR(CriteriTecnici!$L151*1,IFERROR(NUMBERVALUE(CriteriTecnici!$L151,".",","),IFERROR(NUMBERVALUE(CriteriTecnici!$L151,",","."),0))),4)&amp;""),",",".")&amp;", "&amp;CHAR(34)&amp;"flag"&amp;CHAR(34)&amp;": "&amp;SUBSTITUTE(TRIM(ROUND(IFERROR(CriteriTecnici!$M151*1,IFERROR(NUMBERVALUE(CriteriTecnici!$M151,".",","),IFERROR(NUMBERVALUE(CriteriTecnici!$M151,",","."),0))),4)&amp;""),",",".")&amp;", "&amp;CHAR(34)&amp;"rawScore"&amp;CHAR(34)&amp;": "&amp;SUBSTITUTE(TRIM(ROUND(IFERROR(CriteriTecnici!$O151*1,IFERROR(NUMBERVALUE(CriteriTecnici!$O151,".",","),IFERROR(NUMBERVALUE(CriteriTecnici!$O151,",","."),0))),4)&amp;""),",",".")&amp;CHAR(125)&amp;IF(TRUE,",",""))</f>
        <v/>
      </c>
    </row>
    <row r="372">
      <c r="A372" s="38">
        <f>IF(CriteriTecnici!$A152="","","    "&amp;CHAR(123)&amp;CHAR(34)&amp;"bidderId"&amp;CHAR(34)&amp;": "&amp;CHAR(34)&amp;SUBSTITUTE(CriteriTecnici!$A152,CHAR(34),"'")&amp;CHAR(34)&amp;", "&amp;CHAR(34)&amp;"lotId"&amp;CHAR(34)&amp;": "&amp;CHAR(34)&amp;SUBSTITUTE(CriteriTecnici!$C152,CHAR(34),"'")&amp;CHAR(34)&amp;", "&amp;CHAR(34)&amp;"criterionId"&amp;CHAR(34)&amp;": "&amp;CHAR(34)&amp;SUBSTITUTE(CriteriTecnici!$D152,CHAR(34),"'")&amp;CHAR(34)&amp;", "&amp;CHAR(34)&amp;"kind"&amp;CHAR(34)&amp;": "&amp;CHAR(34)&amp;SUBSTITUTE(CriteriTecnici!$F152,CHAR(34),"'")&amp;CHAR(34)&amp;", "&amp;CHAR(34)&amp;"value"&amp;CHAR(34)&amp;": "&amp;SUBSTITUTE(TRIM(ROUND(IFERROR(CriteriTecnici!$N152*1,IFERROR(NUMBERVALUE(CriteriTecnici!$N152,".",","),IFERROR(NUMBERVALUE(CriteriTecnici!$N152,",","."),0))),4)&amp;""),",",".")&amp;", "&amp;CHAR(34)&amp;"numerator"&amp;CHAR(34)&amp;": "&amp;SUBSTITUTE(TRIM(ROUND(IFERROR(CriteriTecnici!$K152*1,IFERROR(NUMBERVALUE(CriteriTecnici!$K152,".",","),IFERROR(NUMBERVALUE(CriteriTecnici!$K152,",","."),0))),4)&amp;""),",",".")&amp;", "&amp;CHAR(34)&amp;"denominator"&amp;CHAR(34)&amp;": "&amp;SUBSTITUTE(TRIM(ROUND(IFERROR(CriteriTecnici!$L152*1,IFERROR(NUMBERVALUE(CriteriTecnici!$L152,".",","),IFERROR(NUMBERVALUE(CriteriTecnici!$L152,",","."),0))),4)&amp;""),",",".")&amp;", "&amp;CHAR(34)&amp;"flag"&amp;CHAR(34)&amp;": "&amp;SUBSTITUTE(TRIM(ROUND(IFERROR(CriteriTecnici!$M152*1,IFERROR(NUMBERVALUE(CriteriTecnici!$M152,".",","),IFERROR(NUMBERVALUE(CriteriTecnici!$M152,",","."),0))),4)&amp;""),",",".")&amp;", "&amp;CHAR(34)&amp;"rawScore"&amp;CHAR(34)&amp;": "&amp;SUBSTITUTE(TRIM(ROUND(IFERROR(CriteriTecnici!$O152*1,IFERROR(NUMBERVALUE(CriteriTecnici!$O152,".",","),IFERROR(NUMBERVALUE(CriteriTecnici!$O152,",","."),0))),4)&amp;""),",",".")&amp;CHAR(125)&amp;IF(TRUE,",",""))</f>
        <v/>
      </c>
    </row>
    <row r="373">
      <c r="A373" s="38">
        <f>IF(CriteriTecnici!$A153="","","    "&amp;CHAR(123)&amp;CHAR(34)&amp;"bidderId"&amp;CHAR(34)&amp;": "&amp;CHAR(34)&amp;SUBSTITUTE(CriteriTecnici!$A153,CHAR(34),"'")&amp;CHAR(34)&amp;", "&amp;CHAR(34)&amp;"lotId"&amp;CHAR(34)&amp;": "&amp;CHAR(34)&amp;SUBSTITUTE(CriteriTecnici!$C153,CHAR(34),"'")&amp;CHAR(34)&amp;", "&amp;CHAR(34)&amp;"criterionId"&amp;CHAR(34)&amp;": "&amp;CHAR(34)&amp;SUBSTITUTE(CriteriTecnici!$D153,CHAR(34),"'")&amp;CHAR(34)&amp;", "&amp;CHAR(34)&amp;"kind"&amp;CHAR(34)&amp;": "&amp;CHAR(34)&amp;SUBSTITUTE(CriteriTecnici!$F153,CHAR(34),"'")&amp;CHAR(34)&amp;", "&amp;CHAR(34)&amp;"value"&amp;CHAR(34)&amp;": "&amp;SUBSTITUTE(TRIM(ROUND(IFERROR(CriteriTecnici!$N153*1,IFERROR(NUMBERVALUE(CriteriTecnici!$N153,".",","),IFERROR(NUMBERVALUE(CriteriTecnici!$N153,",","."),0))),4)&amp;""),",",".")&amp;", "&amp;CHAR(34)&amp;"numerator"&amp;CHAR(34)&amp;": "&amp;SUBSTITUTE(TRIM(ROUND(IFERROR(CriteriTecnici!$K153*1,IFERROR(NUMBERVALUE(CriteriTecnici!$K153,".",","),IFERROR(NUMBERVALUE(CriteriTecnici!$K153,",","."),0))),4)&amp;""),",",".")&amp;", "&amp;CHAR(34)&amp;"denominator"&amp;CHAR(34)&amp;": "&amp;SUBSTITUTE(TRIM(ROUND(IFERROR(CriteriTecnici!$L153*1,IFERROR(NUMBERVALUE(CriteriTecnici!$L153,".",","),IFERROR(NUMBERVALUE(CriteriTecnici!$L153,",","."),0))),4)&amp;""),",",".")&amp;", "&amp;CHAR(34)&amp;"flag"&amp;CHAR(34)&amp;": "&amp;SUBSTITUTE(TRIM(ROUND(IFERROR(CriteriTecnici!$M153*1,IFERROR(NUMBERVALUE(CriteriTecnici!$M153,".",","),IFERROR(NUMBERVALUE(CriteriTecnici!$M153,",","."),0))),4)&amp;""),",",".")&amp;", "&amp;CHAR(34)&amp;"rawScore"&amp;CHAR(34)&amp;": "&amp;SUBSTITUTE(TRIM(ROUND(IFERROR(CriteriTecnici!$O153*1,IFERROR(NUMBERVALUE(CriteriTecnici!$O153,".",","),IFERROR(NUMBERVALUE(CriteriTecnici!$O153,",","."),0))),4)&amp;""),",",".")&amp;CHAR(125)&amp;IF(TRUE,",",""))</f>
        <v/>
      </c>
    </row>
    <row r="374">
      <c r="A374" s="38">
        <f>IF(CriteriTecnici!$A154="","","    "&amp;CHAR(123)&amp;CHAR(34)&amp;"bidderId"&amp;CHAR(34)&amp;": "&amp;CHAR(34)&amp;SUBSTITUTE(CriteriTecnici!$A154,CHAR(34),"'")&amp;CHAR(34)&amp;", "&amp;CHAR(34)&amp;"lotId"&amp;CHAR(34)&amp;": "&amp;CHAR(34)&amp;SUBSTITUTE(CriteriTecnici!$C154,CHAR(34),"'")&amp;CHAR(34)&amp;", "&amp;CHAR(34)&amp;"criterionId"&amp;CHAR(34)&amp;": "&amp;CHAR(34)&amp;SUBSTITUTE(CriteriTecnici!$D154,CHAR(34),"'")&amp;CHAR(34)&amp;", "&amp;CHAR(34)&amp;"kind"&amp;CHAR(34)&amp;": "&amp;CHAR(34)&amp;SUBSTITUTE(CriteriTecnici!$F154,CHAR(34),"'")&amp;CHAR(34)&amp;", "&amp;CHAR(34)&amp;"value"&amp;CHAR(34)&amp;": "&amp;SUBSTITUTE(TRIM(ROUND(IFERROR(CriteriTecnici!$N154*1,IFERROR(NUMBERVALUE(CriteriTecnici!$N154,".",","),IFERROR(NUMBERVALUE(CriteriTecnici!$N154,",","."),0))),4)&amp;""),",",".")&amp;", "&amp;CHAR(34)&amp;"numerator"&amp;CHAR(34)&amp;": "&amp;SUBSTITUTE(TRIM(ROUND(IFERROR(CriteriTecnici!$K154*1,IFERROR(NUMBERVALUE(CriteriTecnici!$K154,".",","),IFERROR(NUMBERVALUE(CriteriTecnici!$K154,",","."),0))),4)&amp;""),",",".")&amp;", "&amp;CHAR(34)&amp;"denominator"&amp;CHAR(34)&amp;": "&amp;SUBSTITUTE(TRIM(ROUND(IFERROR(CriteriTecnici!$L154*1,IFERROR(NUMBERVALUE(CriteriTecnici!$L154,".",","),IFERROR(NUMBERVALUE(CriteriTecnici!$L154,",","."),0))),4)&amp;""),",",".")&amp;", "&amp;CHAR(34)&amp;"flag"&amp;CHAR(34)&amp;": "&amp;SUBSTITUTE(TRIM(ROUND(IFERROR(CriteriTecnici!$M154*1,IFERROR(NUMBERVALUE(CriteriTecnici!$M154,".",","),IFERROR(NUMBERVALUE(CriteriTecnici!$M154,",","."),0))),4)&amp;""),",",".")&amp;", "&amp;CHAR(34)&amp;"rawScore"&amp;CHAR(34)&amp;": "&amp;SUBSTITUTE(TRIM(ROUND(IFERROR(CriteriTecnici!$O154*1,IFERROR(NUMBERVALUE(CriteriTecnici!$O154,".",","),IFERROR(NUMBERVALUE(CriteriTecnici!$O154,",","."),0))),4)&amp;""),",",".")&amp;CHAR(125)&amp;IF(TRUE,",",""))</f>
        <v/>
      </c>
    </row>
    <row r="375">
      <c r="A375" s="38">
        <f>IF(CriteriTecnici!$A155="","","    "&amp;CHAR(123)&amp;CHAR(34)&amp;"bidderId"&amp;CHAR(34)&amp;": "&amp;CHAR(34)&amp;SUBSTITUTE(CriteriTecnici!$A155,CHAR(34),"'")&amp;CHAR(34)&amp;", "&amp;CHAR(34)&amp;"lotId"&amp;CHAR(34)&amp;": "&amp;CHAR(34)&amp;SUBSTITUTE(CriteriTecnici!$C155,CHAR(34),"'")&amp;CHAR(34)&amp;", "&amp;CHAR(34)&amp;"criterionId"&amp;CHAR(34)&amp;": "&amp;CHAR(34)&amp;SUBSTITUTE(CriteriTecnici!$D155,CHAR(34),"'")&amp;CHAR(34)&amp;", "&amp;CHAR(34)&amp;"kind"&amp;CHAR(34)&amp;": "&amp;CHAR(34)&amp;SUBSTITUTE(CriteriTecnici!$F155,CHAR(34),"'")&amp;CHAR(34)&amp;", "&amp;CHAR(34)&amp;"value"&amp;CHAR(34)&amp;": "&amp;SUBSTITUTE(TRIM(ROUND(IFERROR(CriteriTecnici!$N155*1,IFERROR(NUMBERVALUE(CriteriTecnici!$N155,".",","),IFERROR(NUMBERVALUE(CriteriTecnici!$N155,",","."),0))),4)&amp;""),",",".")&amp;", "&amp;CHAR(34)&amp;"numerator"&amp;CHAR(34)&amp;": "&amp;SUBSTITUTE(TRIM(ROUND(IFERROR(CriteriTecnici!$K155*1,IFERROR(NUMBERVALUE(CriteriTecnici!$K155,".",","),IFERROR(NUMBERVALUE(CriteriTecnici!$K155,",","."),0))),4)&amp;""),",",".")&amp;", "&amp;CHAR(34)&amp;"denominator"&amp;CHAR(34)&amp;": "&amp;SUBSTITUTE(TRIM(ROUND(IFERROR(CriteriTecnici!$L155*1,IFERROR(NUMBERVALUE(CriteriTecnici!$L155,".",","),IFERROR(NUMBERVALUE(CriteriTecnici!$L155,",","."),0))),4)&amp;""),",",".")&amp;", "&amp;CHAR(34)&amp;"flag"&amp;CHAR(34)&amp;": "&amp;SUBSTITUTE(TRIM(ROUND(IFERROR(CriteriTecnici!$M155*1,IFERROR(NUMBERVALUE(CriteriTecnici!$M155,".",","),IFERROR(NUMBERVALUE(CriteriTecnici!$M155,",","."),0))),4)&amp;""),",",".")&amp;", "&amp;CHAR(34)&amp;"rawScore"&amp;CHAR(34)&amp;": "&amp;SUBSTITUTE(TRIM(ROUND(IFERROR(CriteriTecnici!$O155*1,IFERROR(NUMBERVALUE(CriteriTecnici!$O155,".",","),IFERROR(NUMBERVALUE(CriteriTecnici!$O155,",","."),0))),4)&amp;""),",",".")&amp;CHAR(125)&amp;IF(TRUE,",",""))</f>
        <v/>
      </c>
    </row>
    <row r="376">
      <c r="A376" s="38">
        <f>IF(CriteriTecnici!$A156="","","    "&amp;CHAR(123)&amp;CHAR(34)&amp;"bidderId"&amp;CHAR(34)&amp;": "&amp;CHAR(34)&amp;SUBSTITUTE(CriteriTecnici!$A156,CHAR(34),"'")&amp;CHAR(34)&amp;", "&amp;CHAR(34)&amp;"lotId"&amp;CHAR(34)&amp;": "&amp;CHAR(34)&amp;SUBSTITUTE(CriteriTecnici!$C156,CHAR(34),"'")&amp;CHAR(34)&amp;", "&amp;CHAR(34)&amp;"criterionId"&amp;CHAR(34)&amp;": "&amp;CHAR(34)&amp;SUBSTITUTE(CriteriTecnici!$D156,CHAR(34),"'")&amp;CHAR(34)&amp;", "&amp;CHAR(34)&amp;"kind"&amp;CHAR(34)&amp;": "&amp;CHAR(34)&amp;SUBSTITUTE(CriteriTecnici!$F156,CHAR(34),"'")&amp;CHAR(34)&amp;", "&amp;CHAR(34)&amp;"value"&amp;CHAR(34)&amp;": "&amp;SUBSTITUTE(TRIM(ROUND(IFERROR(CriteriTecnici!$N156*1,IFERROR(NUMBERVALUE(CriteriTecnici!$N156,".",","),IFERROR(NUMBERVALUE(CriteriTecnici!$N156,",","."),0))),4)&amp;""),",",".")&amp;", "&amp;CHAR(34)&amp;"numerator"&amp;CHAR(34)&amp;": "&amp;SUBSTITUTE(TRIM(ROUND(IFERROR(CriteriTecnici!$K156*1,IFERROR(NUMBERVALUE(CriteriTecnici!$K156,".",","),IFERROR(NUMBERVALUE(CriteriTecnici!$K156,",","."),0))),4)&amp;""),",",".")&amp;", "&amp;CHAR(34)&amp;"denominator"&amp;CHAR(34)&amp;": "&amp;SUBSTITUTE(TRIM(ROUND(IFERROR(CriteriTecnici!$L156*1,IFERROR(NUMBERVALUE(CriteriTecnici!$L156,".",","),IFERROR(NUMBERVALUE(CriteriTecnici!$L156,",","."),0))),4)&amp;""),",",".")&amp;", "&amp;CHAR(34)&amp;"flag"&amp;CHAR(34)&amp;": "&amp;SUBSTITUTE(TRIM(ROUND(IFERROR(CriteriTecnici!$M156*1,IFERROR(NUMBERVALUE(CriteriTecnici!$M156,".",","),IFERROR(NUMBERVALUE(CriteriTecnici!$M156,",","."),0))),4)&amp;""),",",".")&amp;", "&amp;CHAR(34)&amp;"rawScore"&amp;CHAR(34)&amp;": "&amp;SUBSTITUTE(TRIM(ROUND(IFERROR(CriteriTecnici!$O156*1,IFERROR(NUMBERVALUE(CriteriTecnici!$O156,".",","),IFERROR(NUMBERVALUE(CriteriTecnici!$O156,",","."),0))),4)&amp;""),",",".")&amp;CHAR(125)&amp;IF(TRUE,",",""))</f>
        <v/>
      </c>
    </row>
    <row r="377">
      <c r="A377" s="38">
        <f>IF(CriteriTecnici!$A157="","","    "&amp;CHAR(123)&amp;CHAR(34)&amp;"bidderId"&amp;CHAR(34)&amp;": "&amp;CHAR(34)&amp;SUBSTITUTE(CriteriTecnici!$A157,CHAR(34),"'")&amp;CHAR(34)&amp;", "&amp;CHAR(34)&amp;"lotId"&amp;CHAR(34)&amp;": "&amp;CHAR(34)&amp;SUBSTITUTE(CriteriTecnici!$C157,CHAR(34),"'")&amp;CHAR(34)&amp;", "&amp;CHAR(34)&amp;"criterionId"&amp;CHAR(34)&amp;": "&amp;CHAR(34)&amp;SUBSTITUTE(CriteriTecnici!$D157,CHAR(34),"'")&amp;CHAR(34)&amp;", "&amp;CHAR(34)&amp;"kind"&amp;CHAR(34)&amp;": "&amp;CHAR(34)&amp;SUBSTITUTE(CriteriTecnici!$F157,CHAR(34),"'")&amp;CHAR(34)&amp;", "&amp;CHAR(34)&amp;"value"&amp;CHAR(34)&amp;": "&amp;SUBSTITUTE(TRIM(ROUND(IFERROR(CriteriTecnici!$N157*1,IFERROR(NUMBERVALUE(CriteriTecnici!$N157,".",","),IFERROR(NUMBERVALUE(CriteriTecnici!$N157,",","."),0))),4)&amp;""),",",".")&amp;", "&amp;CHAR(34)&amp;"numerator"&amp;CHAR(34)&amp;": "&amp;SUBSTITUTE(TRIM(ROUND(IFERROR(CriteriTecnici!$K157*1,IFERROR(NUMBERVALUE(CriteriTecnici!$K157,".",","),IFERROR(NUMBERVALUE(CriteriTecnici!$K157,",","."),0))),4)&amp;""),",",".")&amp;", "&amp;CHAR(34)&amp;"denominator"&amp;CHAR(34)&amp;": "&amp;SUBSTITUTE(TRIM(ROUND(IFERROR(CriteriTecnici!$L157*1,IFERROR(NUMBERVALUE(CriteriTecnici!$L157,".",","),IFERROR(NUMBERVALUE(CriteriTecnici!$L157,",","."),0))),4)&amp;""),",",".")&amp;", "&amp;CHAR(34)&amp;"flag"&amp;CHAR(34)&amp;": "&amp;SUBSTITUTE(TRIM(ROUND(IFERROR(CriteriTecnici!$M157*1,IFERROR(NUMBERVALUE(CriteriTecnici!$M157,".",","),IFERROR(NUMBERVALUE(CriteriTecnici!$M157,",","."),0))),4)&amp;""),",",".")&amp;", "&amp;CHAR(34)&amp;"rawScore"&amp;CHAR(34)&amp;": "&amp;SUBSTITUTE(TRIM(ROUND(IFERROR(CriteriTecnici!$O157*1,IFERROR(NUMBERVALUE(CriteriTecnici!$O157,".",","),IFERROR(NUMBERVALUE(CriteriTecnici!$O157,",","."),0))),4)&amp;""),",",".")&amp;CHAR(125)&amp;IF(TRUE,",",""))</f>
        <v/>
      </c>
    </row>
    <row r="378">
      <c r="A378" s="38">
        <f>IF(CriteriTecnici!$A158="","","    "&amp;CHAR(123)&amp;CHAR(34)&amp;"bidderId"&amp;CHAR(34)&amp;": "&amp;CHAR(34)&amp;SUBSTITUTE(CriteriTecnici!$A158,CHAR(34),"'")&amp;CHAR(34)&amp;", "&amp;CHAR(34)&amp;"lotId"&amp;CHAR(34)&amp;": "&amp;CHAR(34)&amp;SUBSTITUTE(CriteriTecnici!$C158,CHAR(34),"'")&amp;CHAR(34)&amp;", "&amp;CHAR(34)&amp;"criterionId"&amp;CHAR(34)&amp;": "&amp;CHAR(34)&amp;SUBSTITUTE(CriteriTecnici!$D158,CHAR(34),"'")&amp;CHAR(34)&amp;", "&amp;CHAR(34)&amp;"kind"&amp;CHAR(34)&amp;": "&amp;CHAR(34)&amp;SUBSTITUTE(CriteriTecnici!$F158,CHAR(34),"'")&amp;CHAR(34)&amp;", "&amp;CHAR(34)&amp;"value"&amp;CHAR(34)&amp;": "&amp;SUBSTITUTE(TRIM(ROUND(IFERROR(CriteriTecnici!$N158*1,IFERROR(NUMBERVALUE(CriteriTecnici!$N158,".",","),IFERROR(NUMBERVALUE(CriteriTecnici!$N158,",","."),0))),4)&amp;""),",",".")&amp;", "&amp;CHAR(34)&amp;"numerator"&amp;CHAR(34)&amp;": "&amp;SUBSTITUTE(TRIM(ROUND(IFERROR(CriteriTecnici!$K158*1,IFERROR(NUMBERVALUE(CriteriTecnici!$K158,".",","),IFERROR(NUMBERVALUE(CriteriTecnici!$K158,",","."),0))),4)&amp;""),",",".")&amp;", "&amp;CHAR(34)&amp;"denominator"&amp;CHAR(34)&amp;": "&amp;SUBSTITUTE(TRIM(ROUND(IFERROR(CriteriTecnici!$L158*1,IFERROR(NUMBERVALUE(CriteriTecnici!$L158,".",","),IFERROR(NUMBERVALUE(CriteriTecnici!$L158,",","."),0))),4)&amp;""),",",".")&amp;", "&amp;CHAR(34)&amp;"flag"&amp;CHAR(34)&amp;": "&amp;SUBSTITUTE(TRIM(ROUND(IFERROR(CriteriTecnici!$M158*1,IFERROR(NUMBERVALUE(CriteriTecnici!$M158,".",","),IFERROR(NUMBERVALUE(CriteriTecnici!$M158,",","."),0))),4)&amp;""),",",".")&amp;", "&amp;CHAR(34)&amp;"rawScore"&amp;CHAR(34)&amp;": "&amp;SUBSTITUTE(TRIM(ROUND(IFERROR(CriteriTecnici!$O158*1,IFERROR(NUMBERVALUE(CriteriTecnici!$O158,".",","),IFERROR(NUMBERVALUE(CriteriTecnici!$O158,",","."),0))),4)&amp;""),",",".")&amp;CHAR(125)&amp;IF(TRUE,",",""))</f>
        <v/>
      </c>
    </row>
    <row r="379">
      <c r="A379" s="38">
        <f>IF(CriteriTecnici!$A159="","","    "&amp;CHAR(123)&amp;CHAR(34)&amp;"bidderId"&amp;CHAR(34)&amp;": "&amp;CHAR(34)&amp;SUBSTITUTE(CriteriTecnici!$A159,CHAR(34),"'")&amp;CHAR(34)&amp;", "&amp;CHAR(34)&amp;"lotId"&amp;CHAR(34)&amp;": "&amp;CHAR(34)&amp;SUBSTITUTE(CriteriTecnici!$C159,CHAR(34),"'")&amp;CHAR(34)&amp;", "&amp;CHAR(34)&amp;"criterionId"&amp;CHAR(34)&amp;": "&amp;CHAR(34)&amp;SUBSTITUTE(CriteriTecnici!$D159,CHAR(34),"'")&amp;CHAR(34)&amp;", "&amp;CHAR(34)&amp;"kind"&amp;CHAR(34)&amp;": "&amp;CHAR(34)&amp;SUBSTITUTE(CriteriTecnici!$F159,CHAR(34),"'")&amp;CHAR(34)&amp;", "&amp;CHAR(34)&amp;"value"&amp;CHAR(34)&amp;": "&amp;SUBSTITUTE(TRIM(ROUND(IFERROR(CriteriTecnici!$N159*1,IFERROR(NUMBERVALUE(CriteriTecnici!$N159,".",","),IFERROR(NUMBERVALUE(CriteriTecnici!$N159,",","."),0))),4)&amp;""),",",".")&amp;", "&amp;CHAR(34)&amp;"numerator"&amp;CHAR(34)&amp;": "&amp;SUBSTITUTE(TRIM(ROUND(IFERROR(CriteriTecnici!$K159*1,IFERROR(NUMBERVALUE(CriteriTecnici!$K159,".",","),IFERROR(NUMBERVALUE(CriteriTecnici!$K159,",","."),0))),4)&amp;""),",",".")&amp;", "&amp;CHAR(34)&amp;"denominator"&amp;CHAR(34)&amp;": "&amp;SUBSTITUTE(TRIM(ROUND(IFERROR(CriteriTecnici!$L159*1,IFERROR(NUMBERVALUE(CriteriTecnici!$L159,".",","),IFERROR(NUMBERVALUE(CriteriTecnici!$L159,",","."),0))),4)&amp;""),",",".")&amp;", "&amp;CHAR(34)&amp;"flag"&amp;CHAR(34)&amp;": "&amp;SUBSTITUTE(TRIM(ROUND(IFERROR(CriteriTecnici!$M159*1,IFERROR(NUMBERVALUE(CriteriTecnici!$M159,".",","),IFERROR(NUMBERVALUE(CriteriTecnici!$M159,",","."),0))),4)&amp;""),",",".")&amp;", "&amp;CHAR(34)&amp;"rawScore"&amp;CHAR(34)&amp;": "&amp;SUBSTITUTE(TRIM(ROUND(IFERROR(CriteriTecnici!$O159*1,IFERROR(NUMBERVALUE(CriteriTecnici!$O159,".",","),IFERROR(NUMBERVALUE(CriteriTecnici!$O159,",","."),0))),4)&amp;""),",",".")&amp;CHAR(125)&amp;IF(COUNTA(Offerte!$A7:$A$200)&gt;0,",",""))</f>
        <v/>
      </c>
    </row>
    <row r="380">
      <c r="A380" s="38">
        <f>IF(CriteriTecnici!$A160="","","    "&amp;CHAR(123)&amp;CHAR(34)&amp;"bidderId"&amp;CHAR(34)&amp;": "&amp;CHAR(34)&amp;SUBSTITUTE(CriteriTecnici!$A160,CHAR(34),"'")&amp;CHAR(34)&amp;", "&amp;CHAR(34)&amp;"lotId"&amp;CHAR(34)&amp;": "&amp;CHAR(34)&amp;SUBSTITUTE(CriteriTecnici!$C160,CHAR(34),"'")&amp;CHAR(34)&amp;", "&amp;CHAR(34)&amp;"criterionId"&amp;CHAR(34)&amp;": "&amp;CHAR(34)&amp;SUBSTITUTE(CriteriTecnici!$D160,CHAR(34),"'")&amp;CHAR(34)&amp;", "&amp;CHAR(34)&amp;"kind"&amp;CHAR(34)&amp;": "&amp;CHAR(34)&amp;SUBSTITUTE(CriteriTecnici!$F160,CHAR(34),"'")&amp;CHAR(34)&amp;", "&amp;CHAR(34)&amp;"value"&amp;CHAR(34)&amp;": "&amp;SUBSTITUTE(TRIM(ROUND(IFERROR(CriteriTecnici!$N160*1,IFERROR(NUMBERVALUE(CriteriTecnici!$N160,".",","),IFERROR(NUMBERVALUE(CriteriTecnici!$N160,",","."),0))),4)&amp;""),",",".")&amp;", "&amp;CHAR(34)&amp;"numerator"&amp;CHAR(34)&amp;": "&amp;SUBSTITUTE(TRIM(ROUND(IFERROR(CriteriTecnici!$K160*1,IFERROR(NUMBERVALUE(CriteriTecnici!$K160,".",","),IFERROR(NUMBERVALUE(CriteriTecnici!$K160,",","."),0))),4)&amp;""),",",".")&amp;", "&amp;CHAR(34)&amp;"denominator"&amp;CHAR(34)&amp;": "&amp;SUBSTITUTE(TRIM(ROUND(IFERROR(CriteriTecnici!$L160*1,IFERROR(NUMBERVALUE(CriteriTecnici!$L160,".",","),IFERROR(NUMBERVALUE(CriteriTecnici!$L160,",","."),0))),4)&amp;""),",",".")&amp;", "&amp;CHAR(34)&amp;"flag"&amp;CHAR(34)&amp;": "&amp;SUBSTITUTE(TRIM(ROUND(IFERROR(CriteriTecnici!$M160*1,IFERROR(NUMBERVALUE(CriteriTecnici!$M160,".",","),IFERROR(NUMBERVALUE(CriteriTecnici!$M160,",","."),0))),4)&amp;""),",",".")&amp;", "&amp;CHAR(34)&amp;"rawScore"&amp;CHAR(34)&amp;": "&amp;SUBSTITUTE(TRIM(ROUND(IFERROR(CriteriTecnici!$O160*1,IFERROR(NUMBERVALUE(CriteriTecnici!$O160,".",","),IFERROR(NUMBERVALUE(CriteriTecnici!$O160,",","."),0))),4)&amp;""),",",".")&amp;CHAR(125)&amp;IF(TRUE,",",""))</f>
        <v/>
      </c>
    </row>
    <row r="381">
      <c r="A381" s="38">
        <f>IF(CriteriTecnici!$A161="","","    "&amp;CHAR(123)&amp;CHAR(34)&amp;"bidderId"&amp;CHAR(34)&amp;": "&amp;CHAR(34)&amp;SUBSTITUTE(CriteriTecnici!$A161,CHAR(34),"'")&amp;CHAR(34)&amp;", "&amp;CHAR(34)&amp;"lotId"&amp;CHAR(34)&amp;": "&amp;CHAR(34)&amp;SUBSTITUTE(CriteriTecnici!$C161,CHAR(34),"'")&amp;CHAR(34)&amp;", "&amp;CHAR(34)&amp;"criterionId"&amp;CHAR(34)&amp;": "&amp;CHAR(34)&amp;SUBSTITUTE(CriteriTecnici!$D161,CHAR(34),"'")&amp;CHAR(34)&amp;", "&amp;CHAR(34)&amp;"kind"&amp;CHAR(34)&amp;": "&amp;CHAR(34)&amp;SUBSTITUTE(CriteriTecnici!$F161,CHAR(34),"'")&amp;CHAR(34)&amp;", "&amp;CHAR(34)&amp;"value"&amp;CHAR(34)&amp;": "&amp;SUBSTITUTE(TRIM(ROUND(IFERROR(CriteriTecnici!$N161*1,IFERROR(NUMBERVALUE(CriteriTecnici!$N161,".",","),IFERROR(NUMBERVALUE(CriteriTecnici!$N161,",","."),0))),4)&amp;""),",",".")&amp;", "&amp;CHAR(34)&amp;"numerator"&amp;CHAR(34)&amp;": "&amp;SUBSTITUTE(TRIM(ROUND(IFERROR(CriteriTecnici!$K161*1,IFERROR(NUMBERVALUE(CriteriTecnici!$K161,".",","),IFERROR(NUMBERVALUE(CriteriTecnici!$K161,",","."),0))),4)&amp;""),",",".")&amp;", "&amp;CHAR(34)&amp;"denominator"&amp;CHAR(34)&amp;": "&amp;SUBSTITUTE(TRIM(ROUND(IFERROR(CriteriTecnici!$L161*1,IFERROR(NUMBERVALUE(CriteriTecnici!$L161,".",","),IFERROR(NUMBERVALUE(CriteriTecnici!$L161,",","."),0))),4)&amp;""),",",".")&amp;", "&amp;CHAR(34)&amp;"flag"&amp;CHAR(34)&amp;": "&amp;SUBSTITUTE(TRIM(ROUND(IFERROR(CriteriTecnici!$M161*1,IFERROR(NUMBERVALUE(CriteriTecnici!$M161,".",","),IFERROR(NUMBERVALUE(CriteriTecnici!$M161,",","."),0))),4)&amp;""),",",".")&amp;", "&amp;CHAR(34)&amp;"rawScore"&amp;CHAR(34)&amp;": "&amp;SUBSTITUTE(TRIM(ROUND(IFERROR(CriteriTecnici!$O161*1,IFERROR(NUMBERVALUE(CriteriTecnici!$O161,".",","),IFERROR(NUMBERVALUE(CriteriTecnici!$O161,",","."),0))),4)&amp;""),",",".")&amp;CHAR(125)&amp;IF(TRUE,",",""))</f>
        <v/>
      </c>
    </row>
    <row r="382">
      <c r="A382" s="38">
        <f>IF(CriteriTecnici!$A162="","","    "&amp;CHAR(123)&amp;CHAR(34)&amp;"bidderId"&amp;CHAR(34)&amp;": "&amp;CHAR(34)&amp;SUBSTITUTE(CriteriTecnici!$A162,CHAR(34),"'")&amp;CHAR(34)&amp;", "&amp;CHAR(34)&amp;"lotId"&amp;CHAR(34)&amp;": "&amp;CHAR(34)&amp;SUBSTITUTE(CriteriTecnici!$C162,CHAR(34),"'")&amp;CHAR(34)&amp;", "&amp;CHAR(34)&amp;"criterionId"&amp;CHAR(34)&amp;": "&amp;CHAR(34)&amp;SUBSTITUTE(CriteriTecnici!$D162,CHAR(34),"'")&amp;CHAR(34)&amp;", "&amp;CHAR(34)&amp;"kind"&amp;CHAR(34)&amp;": "&amp;CHAR(34)&amp;SUBSTITUTE(CriteriTecnici!$F162,CHAR(34),"'")&amp;CHAR(34)&amp;", "&amp;CHAR(34)&amp;"value"&amp;CHAR(34)&amp;": "&amp;SUBSTITUTE(TRIM(ROUND(IFERROR(CriteriTecnici!$N162*1,IFERROR(NUMBERVALUE(CriteriTecnici!$N162,".",","),IFERROR(NUMBERVALUE(CriteriTecnici!$N162,",","."),0))),4)&amp;""),",",".")&amp;", "&amp;CHAR(34)&amp;"numerator"&amp;CHAR(34)&amp;": "&amp;SUBSTITUTE(TRIM(ROUND(IFERROR(CriteriTecnici!$K162*1,IFERROR(NUMBERVALUE(CriteriTecnici!$K162,".",","),IFERROR(NUMBERVALUE(CriteriTecnici!$K162,",","."),0))),4)&amp;""),",",".")&amp;", "&amp;CHAR(34)&amp;"denominator"&amp;CHAR(34)&amp;": "&amp;SUBSTITUTE(TRIM(ROUND(IFERROR(CriteriTecnici!$L162*1,IFERROR(NUMBERVALUE(CriteriTecnici!$L162,".",","),IFERROR(NUMBERVALUE(CriteriTecnici!$L162,",","."),0))),4)&amp;""),",",".")&amp;", "&amp;CHAR(34)&amp;"flag"&amp;CHAR(34)&amp;": "&amp;SUBSTITUTE(TRIM(ROUND(IFERROR(CriteriTecnici!$M162*1,IFERROR(NUMBERVALUE(CriteriTecnici!$M162,".",","),IFERROR(NUMBERVALUE(CriteriTecnici!$M162,",","."),0))),4)&amp;""),",",".")&amp;", "&amp;CHAR(34)&amp;"rawScore"&amp;CHAR(34)&amp;": "&amp;SUBSTITUTE(TRIM(ROUND(IFERROR(CriteriTecnici!$O162*1,IFERROR(NUMBERVALUE(CriteriTecnici!$O162,".",","),IFERROR(NUMBERVALUE(CriteriTecnici!$O162,",","."),0))),4)&amp;""),",",".")&amp;CHAR(125)&amp;IF(TRUE,",",""))</f>
        <v/>
      </c>
    </row>
    <row r="383">
      <c r="A383" s="38">
        <f>IF(CriteriTecnici!$A163="","","    "&amp;CHAR(123)&amp;CHAR(34)&amp;"bidderId"&amp;CHAR(34)&amp;": "&amp;CHAR(34)&amp;SUBSTITUTE(CriteriTecnici!$A163,CHAR(34),"'")&amp;CHAR(34)&amp;", "&amp;CHAR(34)&amp;"lotId"&amp;CHAR(34)&amp;": "&amp;CHAR(34)&amp;SUBSTITUTE(CriteriTecnici!$C163,CHAR(34),"'")&amp;CHAR(34)&amp;", "&amp;CHAR(34)&amp;"criterionId"&amp;CHAR(34)&amp;": "&amp;CHAR(34)&amp;SUBSTITUTE(CriteriTecnici!$D163,CHAR(34),"'")&amp;CHAR(34)&amp;", "&amp;CHAR(34)&amp;"kind"&amp;CHAR(34)&amp;": "&amp;CHAR(34)&amp;SUBSTITUTE(CriteriTecnici!$F163,CHAR(34),"'")&amp;CHAR(34)&amp;", "&amp;CHAR(34)&amp;"value"&amp;CHAR(34)&amp;": "&amp;SUBSTITUTE(TRIM(ROUND(IFERROR(CriteriTecnici!$N163*1,IFERROR(NUMBERVALUE(CriteriTecnici!$N163,".",","),IFERROR(NUMBERVALUE(CriteriTecnici!$N163,",","."),0))),4)&amp;""),",",".")&amp;", "&amp;CHAR(34)&amp;"numerator"&amp;CHAR(34)&amp;": "&amp;SUBSTITUTE(TRIM(ROUND(IFERROR(CriteriTecnici!$K163*1,IFERROR(NUMBERVALUE(CriteriTecnici!$K163,".",","),IFERROR(NUMBERVALUE(CriteriTecnici!$K163,",","."),0))),4)&amp;""),",",".")&amp;", "&amp;CHAR(34)&amp;"denominator"&amp;CHAR(34)&amp;": "&amp;SUBSTITUTE(TRIM(ROUND(IFERROR(CriteriTecnici!$L163*1,IFERROR(NUMBERVALUE(CriteriTecnici!$L163,".",","),IFERROR(NUMBERVALUE(CriteriTecnici!$L163,",","."),0))),4)&amp;""),",",".")&amp;", "&amp;CHAR(34)&amp;"flag"&amp;CHAR(34)&amp;": "&amp;SUBSTITUTE(TRIM(ROUND(IFERROR(CriteriTecnici!$M163*1,IFERROR(NUMBERVALUE(CriteriTecnici!$M163,".",","),IFERROR(NUMBERVALUE(CriteriTecnici!$M163,",","."),0))),4)&amp;""),",",".")&amp;", "&amp;CHAR(34)&amp;"rawScore"&amp;CHAR(34)&amp;": "&amp;SUBSTITUTE(TRIM(ROUND(IFERROR(CriteriTecnici!$O163*1,IFERROR(NUMBERVALUE(CriteriTecnici!$O163,".",","),IFERROR(NUMBERVALUE(CriteriTecnici!$O163,",","."),0))),4)&amp;""),",",".")&amp;CHAR(125)&amp;IF(TRUE,",",""))</f>
        <v/>
      </c>
    </row>
    <row r="384">
      <c r="A384" s="38">
        <f>IF(CriteriTecnici!$A164="","","    "&amp;CHAR(123)&amp;CHAR(34)&amp;"bidderId"&amp;CHAR(34)&amp;": "&amp;CHAR(34)&amp;SUBSTITUTE(CriteriTecnici!$A164,CHAR(34),"'")&amp;CHAR(34)&amp;", "&amp;CHAR(34)&amp;"lotId"&amp;CHAR(34)&amp;": "&amp;CHAR(34)&amp;SUBSTITUTE(CriteriTecnici!$C164,CHAR(34),"'")&amp;CHAR(34)&amp;", "&amp;CHAR(34)&amp;"criterionId"&amp;CHAR(34)&amp;": "&amp;CHAR(34)&amp;SUBSTITUTE(CriteriTecnici!$D164,CHAR(34),"'")&amp;CHAR(34)&amp;", "&amp;CHAR(34)&amp;"kind"&amp;CHAR(34)&amp;": "&amp;CHAR(34)&amp;SUBSTITUTE(CriteriTecnici!$F164,CHAR(34),"'")&amp;CHAR(34)&amp;", "&amp;CHAR(34)&amp;"value"&amp;CHAR(34)&amp;": "&amp;SUBSTITUTE(TRIM(ROUND(IFERROR(CriteriTecnici!$N164*1,IFERROR(NUMBERVALUE(CriteriTecnici!$N164,".",","),IFERROR(NUMBERVALUE(CriteriTecnici!$N164,",","."),0))),4)&amp;""),",",".")&amp;", "&amp;CHAR(34)&amp;"numerator"&amp;CHAR(34)&amp;": "&amp;SUBSTITUTE(TRIM(ROUND(IFERROR(CriteriTecnici!$K164*1,IFERROR(NUMBERVALUE(CriteriTecnici!$K164,".",","),IFERROR(NUMBERVALUE(CriteriTecnici!$K164,",","."),0))),4)&amp;""),",",".")&amp;", "&amp;CHAR(34)&amp;"denominator"&amp;CHAR(34)&amp;": "&amp;SUBSTITUTE(TRIM(ROUND(IFERROR(CriteriTecnici!$L164*1,IFERROR(NUMBERVALUE(CriteriTecnici!$L164,".",","),IFERROR(NUMBERVALUE(CriteriTecnici!$L164,",","."),0))),4)&amp;""),",",".")&amp;", "&amp;CHAR(34)&amp;"flag"&amp;CHAR(34)&amp;": "&amp;SUBSTITUTE(TRIM(ROUND(IFERROR(CriteriTecnici!$M164*1,IFERROR(NUMBERVALUE(CriteriTecnici!$M164,".",","),IFERROR(NUMBERVALUE(CriteriTecnici!$M164,",","."),0))),4)&amp;""),",",".")&amp;", "&amp;CHAR(34)&amp;"rawScore"&amp;CHAR(34)&amp;": "&amp;SUBSTITUTE(TRIM(ROUND(IFERROR(CriteriTecnici!$O164*1,IFERROR(NUMBERVALUE(CriteriTecnici!$O164,".",","),IFERROR(NUMBERVALUE(CriteriTecnici!$O164,",","."),0))),4)&amp;""),",",".")&amp;CHAR(125)&amp;IF(TRUE,",",""))</f>
        <v/>
      </c>
    </row>
    <row r="385">
      <c r="A385" s="38">
        <f>IF(CriteriTecnici!$A165="","","    "&amp;CHAR(123)&amp;CHAR(34)&amp;"bidderId"&amp;CHAR(34)&amp;": "&amp;CHAR(34)&amp;SUBSTITUTE(CriteriTecnici!$A165,CHAR(34),"'")&amp;CHAR(34)&amp;", "&amp;CHAR(34)&amp;"lotId"&amp;CHAR(34)&amp;": "&amp;CHAR(34)&amp;SUBSTITUTE(CriteriTecnici!$C165,CHAR(34),"'")&amp;CHAR(34)&amp;", "&amp;CHAR(34)&amp;"criterionId"&amp;CHAR(34)&amp;": "&amp;CHAR(34)&amp;SUBSTITUTE(CriteriTecnici!$D165,CHAR(34),"'")&amp;CHAR(34)&amp;", "&amp;CHAR(34)&amp;"kind"&amp;CHAR(34)&amp;": "&amp;CHAR(34)&amp;SUBSTITUTE(CriteriTecnici!$F165,CHAR(34),"'")&amp;CHAR(34)&amp;", "&amp;CHAR(34)&amp;"value"&amp;CHAR(34)&amp;": "&amp;SUBSTITUTE(TRIM(ROUND(IFERROR(CriteriTecnici!$N165*1,IFERROR(NUMBERVALUE(CriteriTecnici!$N165,".",","),IFERROR(NUMBERVALUE(CriteriTecnici!$N165,",","."),0))),4)&amp;""),",",".")&amp;", "&amp;CHAR(34)&amp;"numerator"&amp;CHAR(34)&amp;": "&amp;SUBSTITUTE(TRIM(ROUND(IFERROR(CriteriTecnici!$K165*1,IFERROR(NUMBERVALUE(CriteriTecnici!$K165,".",","),IFERROR(NUMBERVALUE(CriteriTecnici!$K165,",","."),0))),4)&amp;""),",",".")&amp;", "&amp;CHAR(34)&amp;"denominator"&amp;CHAR(34)&amp;": "&amp;SUBSTITUTE(TRIM(ROUND(IFERROR(CriteriTecnici!$L165*1,IFERROR(NUMBERVALUE(CriteriTecnici!$L165,".",","),IFERROR(NUMBERVALUE(CriteriTecnici!$L165,",","."),0))),4)&amp;""),",",".")&amp;", "&amp;CHAR(34)&amp;"flag"&amp;CHAR(34)&amp;": "&amp;SUBSTITUTE(TRIM(ROUND(IFERROR(CriteriTecnici!$M165*1,IFERROR(NUMBERVALUE(CriteriTecnici!$M165,".",","),IFERROR(NUMBERVALUE(CriteriTecnici!$M165,",","."),0))),4)&amp;""),",",".")&amp;", "&amp;CHAR(34)&amp;"rawScore"&amp;CHAR(34)&amp;": "&amp;SUBSTITUTE(TRIM(ROUND(IFERROR(CriteriTecnici!$O165*1,IFERROR(NUMBERVALUE(CriteriTecnici!$O165,".",","),IFERROR(NUMBERVALUE(CriteriTecnici!$O165,",","."),0))),4)&amp;""),",",".")&amp;CHAR(125)&amp;IF(TRUE,",",""))</f>
        <v/>
      </c>
    </row>
    <row r="386">
      <c r="A386" s="38">
        <f>IF(CriteriTecnici!$A166="","","    "&amp;CHAR(123)&amp;CHAR(34)&amp;"bidderId"&amp;CHAR(34)&amp;": "&amp;CHAR(34)&amp;SUBSTITUTE(CriteriTecnici!$A166,CHAR(34),"'")&amp;CHAR(34)&amp;", "&amp;CHAR(34)&amp;"lotId"&amp;CHAR(34)&amp;": "&amp;CHAR(34)&amp;SUBSTITUTE(CriteriTecnici!$C166,CHAR(34),"'")&amp;CHAR(34)&amp;", "&amp;CHAR(34)&amp;"criterionId"&amp;CHAR(34)&amp;": "&amp;CHAR(34)&amp;SUBSTITUTE(CriteriTecnici!$D166,CHAR(34),"'")&amp;CHAR(34)&amp;", "&amp;CHAR(34)&amp;"kind"&amp;CHAR(34)&amp;": "&amp;CHAR(34)&amp;SUBSTITUTE(CriteriTecnici!$F166,CHAR(34),"'")&amp;CHAR(34)&amp;", "&amp;CHAR(34)&amp;"value"&amp;CHAR(34)&amp;": "&amp;SUBSTITUTE(TRIM(ROUND(IFERROR(CriteriTecnici!$N166*1,IFERROR(NUMBERVALUE(CriteriTecnici!$N166,".",","),IFERROR(NUMBERVALUE(CriteriTecnici!$N166,",","."),0))),4)&amp;""),",",".")&amp;", "&amp;CHAR(34)&amp;"numerator"&amp;CHAR(34)&amp;": "&amp;SUBSTITUTE(TRIM(ROUND(IFERROR(CriteriTecnici!$K166*1,IFERROR(NUMBERVALUE(CriteriTecnici!$K166,".",","),IFERROR(NUMBERVALUE(CriteriTecnici!$K166,",","."),0))),4)&amp;""),",",".")&amp;", "&amp;CHAR(34)&amp;"denominator"&amp;CHAR(34)&amp;": "&amp;SUBSTITUTE(TRIM(ROUND(IFERROR(CriteriTecnici!$L166*1,IFERROR(NUMBERVALUE(CriteriTecnici!$L166,".",","),IFERROR(NUMBERVALUE(CriteriTecnici!$L166,",","."),0))),4)&amp;""),",",".")&amp;", "&amp;CHAR(34)&amp;"flag"&amp;CHAR(34)&amp;": "&amp;SUBSTITUTE(TRIM(ROUND(IFERROR(CriteriTecnici!$M166*1,IFERROR(NUMBERVALUE(CriteriTecnici!$M166,".",","),IFERROR(NUMBERVALUE(CriteriTecnici!$M166,",","."),0))),4)&amp;""),",",".")&amp;", "&amp;CHAR(34)&amp;"rawScore"&amp;CHAR(34)&amp;": "&amp;SUBSTITUTE(TRIM(ROUND(IFERROR(CriteriTecnici!$O166*1,IFERROR(NUMBERVALUE(CriteriTecnici!$O166,".",","),IFERROR(NUMBERVALUE(CriteriTecnici!$O166,",","."),0))),4)&amp;""),",",".")&amp;CHAR(125)&amp;IF(TRUE,",",""))</f>
        <v/>
      </c>
    </row>
    <row r="387">
      <c r="A387" s="38">
        <f>IF(CriteriTecnici!$A167="","","    "&amp;CHAR(123)&amp;CHAR(34)&amp;"bidderId"&amp;CHAR(34)&amp;": "&amp;CHAR(34)&amp;SUBSTITUTE(CriteriTecnici!$A167,CHAR(34),"'")&amp;CHAR(34)&amp;", "&amp;CHAR(34)&amp;"lotId"&amp;CHAR(34)&amp;": "&amp;CHAR(34)&amp;SUBSTITUTE(CriteriTecnici!$C167,CHAR(34),"'")&amp;CHAR(34)&amp;", "&amp;CHAR(34)&amp;"criterionId"&amp;CHAR(34)&amp;": "&amp;CHAR(34)&amp;SUBSTITUTE(CriteriTecnici!$D167,CHAR(34),"'")&amp;CHAR(34)&amp;", "&amp;CHAR(34)&amp;"kind"&amp;CHAR(34)&amp;": "&amp;CHAR(34)&amp;SUBSTITUTE(CriteriTecnici!$F167,CHAR(34),"'")&amp;CHAR(34)&amp;", "&amp;CHAR(34)&amp;"value"&amp;CHAR(34)&amp;": "&amp;SUBSTITUTE(TRIM(ROUND(IFERROR(CriteriTecnici!$N167*1,IFERROR(NUMBERVALUE(CriteriTecnici!$N167,".",","),IFERROR(NUMBERVALUE(CriteriTecnici!$N167,",","."),0))),4)&amp;""),",",".")&amp;", "&amp;CHAR(34)&amp;"numerator"&amp;CHAR(34)&amp;": "&amp;SUBSTITUTE(TRIM(ROUND(IFERROR(CriteriTecnici!$K167*1,IFERROR(NUMBERVALUE(CriteriTecnici!$K167,".",","),IFERROR(NUMBERVALUE(CriteriTecnici!$K167,",","."),0))),4)&amp;""),",",".")&amp;", "&amp;CHAR(34)&amp;"denominator"&amp;CHAR(34)&amp;": "&amp;SUBSTITUTE(TRIM(ROUND(IFERROR(CriteriTecnici!$L167*1,IFERROR(NUMBERVALUE(CriteriTecnici!$L167,".",","),IFERROR(NUMBERVALUE(CriteriTecnici!$L167,",","."),0))),4)&amp;""),",",".")&amp;", "&amp;CHAR(34)&amp;"flag"&amp;CHAR(34)&amp;": "&amp;SUBSTITUTE(TRIM(ROUND(IFERROR(CriteriTecnici!$M167*1,IFERROR(NUMBERVALUE(CriteriTecnici!$M167,".",","),IFERROR(NUMBERVALUE(CriteriTecnici!$M167,",","."),0))),4)&amp;""),",",".")&amp;", "&amp;CHAR(34)&amp;"rawScore"&amp;CHAR(34)&amp;": "&amp;SUBSTITUTE(TRIM(ROUND(IFERROR(CriteriTecnici!$O167*1,IFERROR(NUMBERVALUE(CriteriTecnici!$O167,".",","),IFERROR(NUMBERVALUE(CriteriTecnici!$O167,",","."),0))),4)&amp;""),",",".")&amp;CHAR(125)&amp;IF(TRUE,",",""))</f>
        <v/>
      </c>
    </row>
    <row r="388">
      <c r="A388" s="38">
        <f>IF(CriteriTecnici!$A168="","","    "&amp;CHAR(123)&amp;CHAR(34)&amp;"bidderId"&amp;CHAR(34)&amp;": "&amp;CHAR(34)&amp;SUBSTITUTE(CriteriTecnici!$A168,CHAR(34),"'")&amp;CHAR(34)&amp;", "&amp;CHAR(34)&amp;"lotId"&amp;CHAR(34)&amp;": "&amp;CHAR(34)&amp;SUBSTITUTE(CriteriTecnici!$C168,CHAR(34),"'")&amp;CHAR(34)&amp;", "&amp;CHAR(34)&amp;"criterionId"&amp;CHAR(34)&amp;": "&amp;CHAR(34)&amp;SUBSTITUTE(CriteriTecnici!$D168,CHAR(34),"'")&amp;CHAR(34)&amp;", "&amp;CHAR(34)&amp;"kind"&amp;CHAR(34)&amp;": "&amp;CHAR(34)&amp;SUBSTITUTE(CriteriTecnici!$F168,CHAR(34),"'")&amp;CHAR(34)&amp;", "&amp;CHAR(34)&amp;"value"&amp;CHAR(34)&amp;": "&amp;SUBSTITUTE(TRIM(ROUND(IFERROR(CriteriTecnici!$N168*1,IFERROR(NUMBERVALUE(CriteriTecnici!$N168,".",","),IFERROR(NUMBERVALUE(CriteriTecnici!$N168,",","."),0))),4)&amp;""),",",".")&amp;", "&amp;CHAR(34)&amp;"numerator"&amp;CHAR(34)&amp;": "&amp;SUBSTITUTE(TRIM(ROUND(IFERROR(CriteriTecnici!$K168*1,IFERROR(NUMBERVALUE(CriteriTecnici!$K168,".",","),IFERROR(NUMBERVALUE(CriteriTecnici!$K168,",","."),0))),4)&amp;""),",",".")&amp;", "&amp;CHAR(34)&amp;"denominator"&amp;CHAR(34)&amp;": "&amp;SUBSTITUTE(TRIM(ROUND(IFERROR(CriteriTecnici!$L168*1,IFERROR(NUMBERVALUE(CriteriTecnici!$L168,".",","),IFERROR(NUMBERVALUE(CriteriTecnici!$L168,",","."),0))),4)&amp;""),",",".")&amp;", "&amp;CHAR(34)&amp;"flag"&amp;CHAR(34)&amp;": "&amp;SUBSTITUTE(TRIM(ROUND(IFERROR(CriteriTecnici!$M168*1,IFERROR(NUMBERVALUE(CriteriTecnici!$M168,".",","),IFERROR(NUMBERVALUE(CriteriTecnici!$M168,",","."),0))),4)&amp;""),",",".")&amp;", "&amp;CHAR(34)&amp;"rawScore"&amp;CHAR(34)&amp;": "&amp;SUBSTITUTE(TRIM(ROUND(IFERROR(CriteriTecnici!$O168*1,IFERROR(NUMBERVALUE(CriteriTecnici!$O168,".",","),IFERROR(NUMBERVALUE(CriteriTecnici!$O168,",","."),0))),4)&amp;""),",",".")&amp;CHAR(125)&amp;IF(TRUE,",",""))</f>
        <v/>
      </c>
    </row>
    <row r="389">
      <c r="A389" s="38">
        <f>IF(CriteriTecnici!$A169="","","    "&amp;CHAR(123)&amp;CHAR(34)&amp;"bidderId"&amp;CHAR(34)&amp;": "&amp;CHAR(34)&amp;SUBSTITUTE(CriteriTecnici!$A169,CHAR(34),"'")&amp;CHAR(34)&amp;", "&amp;CHAR(34)&amp;"lotId"&amp;CHAR(34)&amp;": "&amp;CHAR(34)&amp;SUBSTITUTE(CriteriTecnici!$C169,CHAR(34),"'")&amp;CHAR(34)&amp;", "&amp;CHAR(34)&amp;"criterionId"&amp;CHAR(34)&amp;": "&amp;CHAR(34)&amp;SUBSTITUTE(CriteriTecnici!$D169,CHAR(34),"'")&amp;CHAR(34)&amp;", "&amp;CHAR(34)&amp;"kind"&amp;CHAR(34)&amp;": "&amp;CHAR(34)&amp;SUBSTITUTE(CriteriTecnici!$F169,CHAR(34),"'")&amp;CHAR(34)&amp;", "&amp;CHAR(34)&amp;"value"&amp;CHAR(34)&amp;": "&amp;SUBSTITUTE(TRIM(ROUND(IFERROR(CriteriTecnici!$N169*1,IFERROR(NUMBERVALUE(CriteriTecnici!$N169,".",","),IFERROR(NUMBERVALUE(CriteriTecnici!$N169,",","."),0))),4)&amp;""),",",".")&amp;", "&amp;CHAR(34)&amp;"numerator"&amp;CHAR(34)&amp;": "&amp;SUBSTITUTE(TRIM(ROUND(IFERROR(CriteriTecnici!$K169*1,IFERROR(NUMBERVALUE(CriteriTecnici!$K169,".",","),IFERROR(NUMBERVALUE(CriteriTecnici!$K169,",","."),0))),4)&amp;""),",",".")&amp;", "&amp;CHAR(34)&amp;"denominator"&amp;CHAR(34)&amp;": "&amp;SUBSTITUTE(TRIM(ROUND(IFERROR(CriteriTecnici!$L169*1,IFERROR(NUMBERVALUE(CriteriTecnici!$L169,".",","),IFERROR(NUMBERVALUE(CriteriTecnici!$L169,",","."),0))),4)&amp;""),",",".")&amp;", "&amp;CHAR(34)&amp;"flag"&amp;CHAR(34)&amp;": "&amp;SUBSTITUTE(TRIM(ROUND(IFERROR(CriteriTecnici!$M169*1,IFERROR(NUMBERVALUE(CriteriTecnici!$M169,".",","),IFERROR(NUMBERVALUE(CriteriTecnici!$M169,",","."),0))),4)&amp;""),",",".")&amp;", "&amp;CHAR(34)&amp;"rawScore"&amp;CHAR(34)&amp;": "&amp;SUBSTITUTE(TRIM(ROUND(IFERROR(CriteriTecnici!$O169*1,IFERROR(NUMBERVALUE(CriteriTecnici!$O169,".",","),IFERROR(NUMBERVALUE(CriteriTecnici!$O169,",","."),0))),4)&amp;""),",",".")&amp;CHAR(125)&amp;IF(TRUE,",",""))</f>
        <v/>
      </c>
    </row>
    <row r="390">
      <c r="A390" s="38">
        <f>IF(CriteriTecnici!$A170="","","    "&amp;CHAR(123)&amp;CHAR(34)&amp;"bidderId"&amp;CHAR(34)&amp;": "&amp;CHAR(34)&amp;SUBSTITUTE(CriteriTecnici!$A170,CHAR(34),"'")&amp;CHAR(34)&amp;", "&amp;CHAR(34)&amp;"lotId"&amp;CHAR(34)&amp;": "&amp;CHAR(34)&amp;SUBSTITUTE(CriteriTecnici!$C170,CHAR(34),"'")&amp;CHAR(34)&amp;", "&amp;CHAR(34)&amp;"criterionId"&amp;CHAR(34)&amp;": "&amp;CHAR(34)&amp;SUBSTITUTE(CriteriTecnici!$D170,CHAR(34),"'")&amp;CHAR(34)&amp;", "&amp;CHAR(34)&amp;"kind"&amp;CHAR(34)&amp;": "&amp;CHAR(34)&amp;SUBSTITUTE(CriteriTecnici!$F170,CHAR(34),"'")&amp;CHAR(34)&amp;", "&amp;CHAR(34)&amp;"value"&amp;CHAR(34)&amp;": "&amp;SUBSTITUTE(TRIM(ROUND(IFERROR(CriteriTecnici!$N170*1,IFERROR(NUMBERVALUE(CriteriTecnici!$N170,".",","),IFERROR(NUMBERVALUE(CriteriTecnici!$N170,",","."),0))),4)&amp;""),",",".")&amp;", "&amp;CHAR(34)&amp;"numerator"&amp;CHAR(34)&amp;": "&amp;SUBSTITUTE(TRIM(ROUND(IFERROR(CriteriTecnici!$K170*1,IFERROR(NUMBERVALUE(CriteriTecnici!$K170,".",","),IFERROR(NUMBERVALUE(CriteriTecnici!$K170,",","."),0))),4)&amp;""),",",".")&amp;", "&amp;CHAR(34)&amp;"denominator"&amp;CHAR(34)&amp;": "&amp;SUBSTITUTE(TRIM(ROUND(IFERROR(CriteriTecnici!$L170*1,IFERROR(NUMBERVALUE(CriteriTecnici!$L170,".",","),IFERROR(NUMBERVALUE(CriteriTecnici!$L170,",","."),0))),4)&amp;""),",",".")&amp;", "&amp;CHAR(34)&amp;"flag"&amp;CHAR(34)&amp;": "&amp;SUBSTITUTE(TRIM(ROUND(IFERROR(CriteriTecnici!$M170*1,IFERROR(NUMBERVALUE(CriteriTecnici!$M170,".",","),IFERROR(NUMBERVALUE(CriteriTecnici!$M170,",","."),0))),4)&amp;""),",",".")&amp;", "&amp;CHAR(34)&amp;"rawScore"&amp;CHAR(34)&amp;": "&amp;SUBSTITUTE(TRIM(ROUND(IFERROR(CriteriTecnici!$O170*1,IFERROR(NUMBERVALUE(CriteriTecnici!$O170,".",","),IFERROR(NUMBERVALUE(CriteriTecnici!$O170,",","."),0))),4)&amp;""),",",".")&amp;CHAR(125)&amp;IF(TRUE,",",""))</f>
        <v/>
      </c>
    </row>
    <row r="391">
      <c r="A391" s="38">
        <f>IF(CriteriTecnici!$A171="","","    "&amp;CHAR(123)&amp;CHAR(34)&amp;"bidderId"&amp;CHAR(34)&amp;": "&amp;CHAR(34)&amp;SUBSTITUTE(CriteriTecnici!$A171,CHAR(34),"'")&amp;CHAR(34)&amp;", "&amp;CHAR(34)&amp;"lotId"&amp;CHAR(34)&amp;": "&amp;CHAR(34)&amp;SUBSTITUTE(CriteriTecnici!$C171,CHAR(34),"'")&amp;CHAR(34)&amp;", "&amp;CHAR(34)&amp;"criterionId"&amp;CHAR(34)&amp;": "&amp;CHAR(34)&amp;SUBSTITUTE(CriteriTecnici!$D171,CHAR(34),"'")&amp;CHAR(34)&amp;", "&amp;CHAR(34)&amp;"kind"&amp;CHAR(34)&amp;": "&amp;CHAR(34)&amp;SUBSTITUTE(CriteriTecnici!$F171,CHAR(34),"'")&amp;CHAR(34)&amp;", "&amp;CHAR(34)&amp;"value"&amp;CHAR(34)&amp;": "&amp;SUBSTITUTE(TRIM(ROUND(IFERROR(CriteriTecnici!$N171*1,IFERROR(NUMBERVALUE(CriteriTecnici!$N171,".",","),IFERROR(NUMBERVALUE(CriteriTecnici!$N171,",","."),0))),4)&amp;""),",",".")&amp;", "&amp;CHAR(34)&amp;"numerator"&amp;CHAR(34)&amp;": "&amp;SUBSTITUTE(TRIM(ROUND(IFERROR(CriteriTecnici!$K171*1,IFERROR(NUMBERVALUE(CriteriTecnici!$K171,".",","),IFERROR(NUMBERVALUE(CriteriTecnici!$K171,",","."),0))),4)&amp;""),",",".")&amp;", "&amp;CHAR(34)&amp;"denominator"&amp;CHAR(34)&amp;": "&amp;SUBSTITUTE(TRIM(ROUND(IFERROR(CriteriTecnici!$L171*1,IFERROR(NUMBERVALUE(CriteriTecnici!$L171,".",","),IFERROR(NUMBERVALUE(CriteriTecnici!$L171,",","."),0))),4)&amp;""),",",".")&amp;", "&amp;CHAR(34)&amp;"flag"&amp;CHAR(34)&amp;": "&amp;SUBSTITUTE(TRIM(ROUND(IFERROR(CriteriTecnici!$M171*1,IFERROR(NUMBERVALUE(CriteriTecnici!$M171,".",","),IFERROR(NUMBERVALUE(CriteriTecnici!$M171,",","."),0))),4)&amp;""),",",".")&amp;", "&amp;CHAR(34)&amp;"rawScore"&amp;CHAR(34)&amp;": "&amp;SUBSTITUTE(TRIM(ROUND(IFERROR(CriteriTecnici!$O171*1,IFERROR(NUMBERVALUE(CriteriTecnici!$O171,".",","),IFERROR(NUMBERVALUE(CriteriTecnici!$O171,",","."),0))),4)&amp;""),",",".")&amp;CHAR(125)&amp;IF(TRUE,",",""))</f>
        <v/>
      </c>
    </row>
    <row r="392">
      <c r="A392" s="38">
        <f>IF(CriteriTecnici!$A172="","","    "&amp;CHAR(123)&amp;CHAR(34)&amp;"bidderId"&amp;CHAR(34)&amp;": "&amp;CHAR(34)&amp;SUBSTITUTE(CriteriTecnici!$A172,CHAR(34),"'")&amp;CHAR(34)&amp;", "&amp;CHAR(34)&amp;"lotId"&amp;CHAR(34)&amp;": "&amp;CHAR(34)&amp;SUBSTITUTE(CriteriTecnici!$C172,CHAR(34),"'")&amp;CHAR(34)&amp;", "&amp;CHAR(34)&amp;"criterionId"&amp;CHAR(34)&amp;": "&amp;CHAR(34)&amp;SUBSTITUTE(CriteriTecnici!$D172,CHAR(34),"'")&amp;CHAR(34)&amp;", "&amp;CHAR(34)&amp;"kind"&amp;CHAR(34)&amp;": "&amp;CHAR(34)&amp;SUBSTITUTE(CriteriTecnici!$F172,CHAR(34),"'")&amp;CHAR(34)&amp;", "&amp;CHAR(34)&amp;"value"&amp;CHAR(34)&amp;": "&amp;SUBSTITUTE(TRIM(ROUND(IFERROR(CriteriTecnici!$N172*1,IFERROR(NUMBERVALUE(CriteriTecnici!$N172,".",","),IFERROR(NUMBERVALUE(CriteriTecnici!$N172,",","."),0))),4)&amp;""),",",".")&amp;", "&amp;CHAR(34)&amp;"numerator"&amp;CHAR(34)&amp;": "&amp;SUBSTITUTE(TRIM(ROUND(IFERROR(CriteriTecnici!$K172*1,IFERROR(NUMBERVALUE(CriteriTecnici!$K172,".",","),IFERROR(NUMBERVALUE(CriteriTecnici!$K172,",","."),0))),4)&amp;""),",",".")&amp;", "&amp;CHAR(34)&amp;"denominator"&amp;CHAR(34)&amp;": "&amp;SUBSTITUTE(TRIM(ROUND(IFERROR(CriteriTecnici!$L172*1,IFERROR(NUMBERVALUE(CriteriTecnici!$L172,".",","),IFERROR(NUMBERVALUE(CriteriTecnici!$L172,",","."),0))),4)&amp;""),",",".")&amp;", "&amp;CHAR(34)&amp;"flag"&amp;CHAR(34)&amp;": "&amp;SUBSTITUTE(TRIM(ROUND(IFERROR(CriteriTecnici!$M172*1,IFERROR(NUMBERVALUE(CriteriTecnici!$M172,".",","),IFERROR(NUMBERVALUE(CriteriTecnici!$M172,",","."),0))),4)&amp;""),",",".")&amp;", "&amp;CHAR(34)&amp;"rawScore"&amp;CHAR(34)&amp;": "&amp;SUBSTITUTE(TRIM(ROUND(IFERROR(CriteriTecnici!$O172*1,IFERROR(NUMBERVALUE(CriteriTecnici!$O172,".",","),IFERROR(NUMBERVALUE(CriteriTecnici!$O172,",","."),0))),4)&amp;""),",",".")&amp;CHAR(125)&amp;IF(TRUE,",",""))</f>
        <v/>
      </c>
    </row>
    <row r="393">
      <c r="A393" s="38">
        <f>IF(CriteriTecnici!$A173="","","    "&amp;CHAR(123)&amp;CHAR(34)&amp;"bidderId"&amp;CHAR(34)&amp;": "&amp;CHAR(34)&amp;SUBSTITUTE(CriteriTecnici!$A173,CHAR(34),"'")&amp;CHAR(34)&amp;", "&amp;CHAR(34)&amp;"lotId"&amp;CHAR(34)&amp;": "&amp;CHAR(34)&amp;SUBSTITUTE(CriteriTecnici!$C173,CHAR(34),"'")&amp;CHAR(34)&amp;", "&amp;CHAR(34)&amp;"criterionId"&amp;CHAR(34)&amp;": "&amp;CHAR(34)&amp;SUBSTITUTE(CriteriTecnici!$D173,CHAR(34),"'")&amp;CHAR(34)&amp;", "&amp;CHAR(34)&amp;"kind"&amp;CHAR(34)&amp;": "&amp;CHAR(34)&amp;SUBSTITUTE(CriteriTecnici!$F173,CHAR(34),"'")&amp;CHAR(34)&amp;", "&amp;CHAR(34)&amp;"value"&amp;CHAR(34)&amp;": "&amp;SUBSTITUTE(TRIM(ROUND(IFERROR(CriteriTecnici!$N173*1,IFERROR(NUMBERVALUE(CriteriTecnici!$N173,".",","),IFERROR(NUMBERVALUE(CriteriTecnici!$N173,",","."),0))),4)&amp;""),",",".")&amp;", "&amp;CHAR(34)&amp;"numerator"&amp;CHAR(34)&amp;": "&amp;SUBSTITUTE(TRIM(ROUND(IFERROR(CriteriTecnici!$K173*1,IFERROR(NUMBERVALUE(CriteriTecnici!$K173,".",","),IFERROR(NUMBERVALUE(CriteriTecnici!$K173,",","."),0))),4)&amp;""),",",".")&amp;", "&amp;CHAR(34)&amp;"denominator"&amp;CHAR(34)&amp;": "&amp;SUBSTITUTE(TRIM(ROUND(IFERROR(CriteriTecnici!$L173*1,IFERROR(NUMBERVALUE(CriteriTecnici!$L173,".",","),IFERROR(NUMBERVALUE(CriteriTecnici!$L173,",","."),0))),4)&amp;""),",",".")&amp;", "&amp;CHAR(34)&amp;"flag"&amp;CHAR(34)&amp;": "&amp;SUBSTITUTE(TRIM(ROUND(IFERROR(CriteriTecnici!$M173*1,IFERROR(NUMBERVALUE(CriteriTecnici!$M173,".",","),IFERROR(NUMBERVALUE(CriteriTecnici!$M173,",","."),0))),4)&amp;""),",",".")&amp;", "&amp;CHAR(34)&amp;"rawScore"&amp;CHAR(34)&amp;": "&amp;SUBSTITUTE(TRIM(ROUND(IFERROR(CriteriTecnici!$O173*1,IFERROR(NUMBERVALUE(CriteriTecnici!$O173,".",","),IFERROR(NUMBERVALUE(CriteriTecnici!$O173,",","."),0))),4)&amp;""),",",".")&amp;CHAR(125)&amp;IF(TRUE,",",""))</f>
        <v/>
      </c>
    </row>
    <row r="394">
      <c r="A394" s="38">
        <f>IF(CriteriTecnici!$A174="","","    "&amp;CHAR(123)&amp;CHAR(34)&amp;"bidderId"&amp;CHAR(34)&amp;": "&amp;CHAR(34)&amp;SUBSTITUTE(CriteriTecnici!$A174,CHAR(34),"'")&amp;CHAR(34)&amp;", "&amp;CHAR(34)&amp;"lotId"&amp;CHAR(34)&amp;": "&amp;CHAR(34)&amp;SUBSTITUTE(CriteriTecnici!$C174,CHAR(34),"'")&amp;CHAR(34)&amp;", "&amp;CHAR(34)&amp;"criterionId"&amp;CHAR(34)&amp;": "&amp;CHAR(34)&amp;SUBSTITUTE(CriteriTecnici!$D174,CHAR(34),"'")&amp;CHAR(34)&amp;", "&amp;CHAR(34)&amp;"kind"&amp;CHAR(34)&amp;": "&amp;CHAR(34)&amp;SUBSTITUTE(CriteriTecnici!$F174,CHAR(34),"'")&amp;CHAR(34)&amp;", "&amp;CHAR(34)&amp;"value"&amp;CHAR(34)&amp;": "&amp;SUBSTITUTE(TRIM(ROUND(IFERROR(CriteriTecnici!$N174*1,IFERROR(NUMBERVALUE(CriteriTecnici!$N174,".",","),IFERROR(NUMBERVALUE(CriteriTecnici!$N174,",","."),0))),4)&amp;""),",",".")&amp;", "&amp;CHAR(34)&amp;"numerator"&amp;CHAR(34)&amp;": "&amp;SUBSTITUTE(TRIM(ROUND(IFERROR(CriteriTecnici!$K174*1,IFERROR(NUMBERVALUE(CriteriTecnici!$K174,".",","),IFERROR(NUMBERVALUE(CriteriTecnici!$K174,",","."),0))),4)&amp;""),",",".")&amp;", "&amp;CHAR(34)&amp;"denominator"&amp;CHAR(34)&amp;": "&amp;SUBSTITUTE(TRIM(ROUND(IFERROR(CriteriTecnici!$L174*1,IFERROR(NUMBERVALUE(CriteriTecnici!$L174,".",","),IFERROR(NUMBERVALUE(CriteriTecnici!$L174,",","."),0))),4)&amp;""),",",".")&amp;", "&amp;CHAR(34)&amp;"flag"&amp;CHAR(34)&amp;": "&amp;SUBSTITUTE(TRIM(ROUND(IFERROR(CriteriTecnici!$M174*1,IFERROR(NUMBERVALUE(CriteriTecnici!$M174,".",","),IFERROR(NUMBERVALUE(CriteriTecnici!$M174,",","."),0))),4)&amp;""),",",".")&amp;", "&amp;CHAR(34)&amp;"rawScore"&amp;CHAR(34)&amp;": "&amp;SUBSTITUTE(TRIM(ROUND(IFERROR(CriteriTecnici!$O174*1,IFERROR(NUMBERVALUE(CriteriTecnici!$O174,".",","),IFERROR(NUMBERVALUE(CriteriTecnici!$O174,",","."),0))),4)&amp;""),",",".")&amp;CHAR(125)&amp;IF(TRUE,",",""))</f>
        <v/>
      </c>
    </row>
    <row r="395">
      <c r="A395" s="38">
        <f>IF(CriteriTecnici!$A175="","","    "&amp;CHAR(123)&amp;CHAR(34)&amp;"bidderId"&amp;CHAR(34)&amp;": "&amp;CHAR(34)&amp;SUBSTITUTE(CriteriTecnici!$A175,CHAR(34),"'")&amp;CHAR(34)&amp;", "&amp;CHAR(34)&amp;"lotId"&amp;CHAR(34)&amp;": "&amp;CHAR(34)&amp;SUBSTITUTE(CriteriTecnici!$C175,CHAR(34),"'")&amp;CHAR(34)&amp;", "&amp;CHAR(34)&amp;"criterionId"&amp;CHAR(34)&amp;": "&amp;CHAR(34)&amp;SUBSTITUTE(CriteriTecnici!$D175,CHAR(34),"'")&amp;CHAR(34)&amp;", "&amp;CHAR(34)&amp;"kind"&amp;CHAR(34)&amp;": "&amp;CHAR(34)&amp;SUBSTITUTE(CriteriTecnici!$F175,CHAR(34),"'")&amp;CHAR(34)&amp;", "&amp;CHAR(34)&amp;"value"&amp;CHAR(34)&amp;": "&amp;SUBSTITUTE(TRIM(ROUND(IFERROR(CriteriTecnici!$N175*1,IFERROR(NUMBERVALUE(CriteriTecnici!$N175,".",","),IFERROR(NUMBERVALUE(CriteriTecnici!$N175,",","."),0))),4)&amp;""),",",".")&amp;", "&amp;CHAR(34)&amp;"numerator"&amp;CHAR(34)&amp;": "&amp;SUBSTITUTE(TRIM(ROUND(IFERROR(CriteriTecnici!$K175*1,IFERROR(NUMBERVALUE(CriteriTecnici!$K175,".",","),IFERROR(NUMBERVALUE(CriteriTecnici!$K175,",","."),0))),4)&amp;""),",",".")&amp;", "&amp;CHAR(34)&amp;"denominator"&amp;CHAR(34)&amp;": "&amp;SUBSTITUTE(TRIM(ROUND(IFERROR(CriteriTecnici!$L175*1,IFERROR(NUMBERVALUE(CriteriTecnici!$L175,".",","),IFERROR(NUMBERVALUE(CriteriTecnici!$L175,",","."),0))),4)&amp;""),",",".")&amp;", "&amp;CHAR(34)&amp;"flag"&amp;CHAR(34)&amp;": "&amp;SUBSTITUTE(TRIM(ROUND(IFERROR(CriteriTecnici!$M175*1,IFERROR(NUMBERVALUE(CriteriTecnici!$M175,".",","),IFERROR(NUMBERVALUE(CriteriTecnici!$M175,",","."),0))),4)&amp;""),",",".")&amp;", "&amp;CHAR(34)&amp;"rawScore"&amp;CHAR(34)&amp;": "&amp;SUBSTITUTE(TRIM(ROUND(IFERROR(CriteriTecnici!$O175*1,IFERROR(NUMBERVALUE(CriteriTecnici!$O175,".",","),IFERROR(NUMBERVALUE(CriteriTecnici!$O175,",","."),0))),4)&amp;""),",",".")&amp;CHAR(125)&amp;IF(TRUE,",",""))</f>
        <v/>
      </c>
    </row>
    <row r="396">
      <c r="A396" s="38">
        <f>IF(CriteriTecnici!$A176="","","    "&amp;CHAR(123)&amp;CHAR(34)&amp;"bidderId"&amp;CHAR(34)&amp;": "&amp;CHAR(34)&amp;SUBSTITUTE(CriteriTecnici!$A176,CHAR(34),"'")&amp;CHAR(34)&amp;", "&amp;CHAR(34)&amp;"lotId"&amp;CHAR(34)&amp;": "&amp;CHAR(34)&amp;SUBSTITUTE(CriteriTecnici!$C176,CHAR(34),"'")&amp;CHAR(34)&amp;", "&amp;CHAR(34)&amp;"criterionId"&amp;CHAR(34)&amp;": "&amp;CHAR(34)&amp;SUBSTITUTE(CriteriTecnici!$D176,CHAR(34),"'")&amp;CHAR(34)&amp;", "&amp;CHAR(34)&amp;"kind"&amp;CHAR(34)&amp;": "&amp;CHAR(34)&amp;SUBSTITUTE(CriteriTecnici!$F176,CHAR(34),"'")&amp;CHAR(34)&amp;", "&amp;CHAR(34)&amp;"value"&amp;CHAR(34)&amp;": "&amp;SUBSTITUTE(TRIM(ROUND(IFERROR(CriteriTecnici!$N176*1,IFERROR(NUMBERVALUE(CriteriTecnici!$N176,".",","),IFERROR(NUMBERVALUE(CriteriTecnici!$N176,",","."),0))),4)&amp;""),",",".")&amp;", "&amp;CHAR(34)&amp;"numerator"&amp;CHAR(34)&amp;": "&amp;SUBSTITUTE(TRIM(ROUND(IFERROR(CriteriTecnici!$K176*1,IFERROR(NUMBERVALUE(CriteriTecnici!$K176,".",","),IFERROR(NUMBERVALUE(CriteriTecnici!$K176,",","."),0))),4)&amp;""),",",".")&amp;", "&amp;CHAR(34)&amp;"denominator"&amp;CHAR(34)&amp;": "&amp;SUBSTITUTE(TRIM(ROUND(IFERROR(CriteriTecnici!$L176*1,IFERROR(NUMBERVALUE(CriteriTecnici!$L176,".",","),IFERROR(NUMBERVALUE(CriteriTecnici!$L176,",","."),0))),4)&amp;""),",",".")&amp;", "&amp;CHAR(34)&amp;"flag"&amp;CHAR(34)&amp;": "&amp;SUBSTITUTE(TRIM(ROUND(IFERROR(CriteriTecnici!$M176*1,IFERROR(NUMBERVALUE(CriteriTecnici!$M176,".",","),IFERROR(NUMBERVALUE(CriteriTecnici!$M176,",","."),0))),4)&amp;""),",",".")&amp;", "&amp;CHAR(34)&amp;"rawScore"&amp;CHAR(34)&amp;": "&amp;SUBSTITUTE(TRIM(ROUND(IFERROR(CriteriTecnici!$O176*1,IFERROR(NUMBERVALUE(CriteriTecnici!$O176,".",","),IFERROR(NUMBERVALUE(CriteriTecnici!$O176,",","."),0))),4)&amp;""),",",".")&amp;CHAR(125)&amp;IF(TRUE,",",""))</f>
        <v/>
      </c>
    </row>
    <row r="397">
      <c r="A397" s="38">
        <f>IF(CriteriTecnici!$A177="","","    "&amp;CHAR(123)&amp;CHAR(34)&amp;"bidderId"&amp;CHAR(34)&amp;": "&amp;CHAR(34)&amp;SUBSTITUTE(CriteriTecnici!$A177,CHAR(34),"'")&amp;CHAR(34)&amp;", "&amp;CHAR(34)&amp;"lotId"&amp;CHAR(34)&amp;": "&amp;CHAR(34)&amp;SUBSTITUTE(CriteriTecnici!$C177,CHAR(34),"'")&amp;CHAR(34)&amp;", "&amp;CHAR(34)&amp;"criterionId"&amp;CHAR(34)&amp;": "&amp;CHAR(34)&amp;SUBSTITUTE(CriteriTecnici!$D177,CHAR(34),"'")&amp;CHAR(34)&amp;", "&amp;CHAR(34)&amp;"kind"&amp;CHAR(34)&amp;": "&amp;CHAR(34)&amp;SUBSTITUTE(CriteriTecnici!$F177,CHAR(34),"'")&amp;CHAR(34)&amp;", "&amp;CHAR(34)&amp;"value"&amp;CHAR(34)&amp;": "&amp;SUBSTITUTE(TRIM(ROUND(IFERROR(CriteriTecnici!$N177*1,IFERROR(NUMBERVALUE(CriteriTecnici!$N177,".",","),IFERROR(NUMBERVALUE(CriteriTecnici!$N177,",","."),0))),4)&amp;""),",",".")&amp;", "&amp;CHAR(34)&amp;"numerator"&amp;CHAR(34)&amp;": "&amp;SUBSTITUTE(TRIM(ROUND(IFERROR(CriteriTecnici!$K177*1,IFERROR(NUMBERVALUE(CriteriTecnici!$K177,".",","),IFERROR(NUMBERVALUE(CriteriTecnici!$K177,",","."),0))),4)&amp;""),",",".")&amp;", "&amp;CHAR(34)&amp;"denominator"&amp;CHAR(34)&amp;": "&amp;SUBSTITUTE(TRIM(ROUND(IFERROR(CriteriTecnici!$L177*1,IFERROR(NUMBERVALUE(CriteriTecnici!$L177,".",","),IFERROR(NUMBERVALUE(CriteriTecnici!$L177,",","."),0))),4)&amp;""),",",".")&amp;", "&amp;CHAR(34)&amp;"flag"&amp;CHAR(34)&amp;": "&amp;SUBSTITUTE(TRIM(ROUND(IFERROR(CriteriTecnici!$M177*1,IFERROR(NUMBERVALUE(CriteriTecnici!$M177,".",","),IFERROR(NUMBERVALUE(CriteriTecnici!$M177,",","."),0))),4)&amp;""),",",".")&amp;", "&amp;CHAR(34)&amp;"rawScore"&amp;CHAR(34)&amp;": "&amp;SUBSTITUTE(TRIM(ROUND(IFERROR(CriteriTecnici!$O177*1,IFERROR(NUMBERVALUE(CriteriTecnici!$O177,".",","),IFERROR(NUMBERVALUE(CriteriTecnici!$O177,",","."),0))),4)&amp;""),",",".")&amp;CHAR(125)&amp;IF(TRUE,",",""))</f>
        <v/>
      </c>
    </row>
    <row r="398">
      <c r="A398" s="38">
        <f>IF(CriteriTecnici!$A178="","","    "&amp;CHAR(123)&amp;CHAR(34)&amp;"bidderId"&amp;CHAR(34)&amp;": "&amp;CHAR(34)&amp;SUBSTITUTE(CriteriTecnici!$A178,CHAR(34),"'")&amp;CHAR(34)&amp;", "&amp;CHAR(34)&amp;"lotId"&amp;CHAR(34)&amp;": "&amp;CHAR(34)&amp;SUBSTITUTE(CriteriTecnici!$C178,CHAR(34),"'")&amp;CHAR(34)&amp;", "&amp;CHAR(34)&amp;"criterionId"&amp;CHAR(34)&amp;": "&amp;CHAR(34)&amp;SUBSTITUTE(CriteriTecnici!$D178,CHAR(34),"'")&amp;CHAR(34)&amp;", "&amp;CHAR(34)&amp;"kind"&amp;CHAR(34)&amp;": "&amp;CHAR(34)&amp;SUBSTITUTE(CriteriTecnici!$F178,CHAR(34),"'")&amp;CHAR(34)&amp;", "&amp;CHAR(34)&amp;"value"&amp;CHAR(34)&amp;": "&amp;SUBSTITUTE(TRIM(ROUND(IFERROR(CriteriTecnici!$N178*1,IFERROR(NUMBERVALUE(CriteriTecnici!$N178,".",","),IFERROR(NUMBERVALUE(CriteriTecnici!$N178,",","."),0))),4)&amp;""),",",".")&amp;", "&amp;CHAR(34)&amp;"numerator"&amp;CHAR(34)&amp;": "&amp;SUBSTITUTE(TRIM(ROUND(IFERROR(CriteriTecnici!$K178*1,IFERROR(NUMBERVALUE(CriteriTecnici!$K178,".",","),IFERROR(NUMBERVALUE(CriteriTecnici!$K178,",","."),0))),4)&amp;""),",",".")&amp;", "&amp;CHAR(34)&amp;"denominator"&amp;CHAR(34)&amp;": "&amp;SUBSTITUTE(TRIM(ROUND(IFERROR(CriteriTecnici!$L178*1,IFERROR(NUMBERVALUE(CriteriTecnici!$L178,".",","),IFERROR(NUMBERVALUE(CriteriTecnici!$L178,",","."),0))),4)&amp;""),",",".")&amp;", "&amp;CHAR(34)&amp;"flag"&amp;CHAR(34)&amp;": "&amp;SUBSTITUTE(TRIM(ROUND(IFERROR(CriteriTecnici!$M178*1,IFERROR(NUMBERVALUE(CriteriTecnici!$M178,".",","),IFERROR(NUMBERVALUE(CriteriTecnici!$M178,",","."),0))),4)&amp;""),",",".")&amp;", "&amp;CHAR(34)&amp;"rawScore"&amp;CHAR(34)&amp;": "&amp;SUBSTITUTE(TRIM(ROUND(IFERROR(CriteriTecnici!$O178*1,IFERROR(NUMBERVALUE(CriteriTecnici!$O178,".",","),IFERROR(NUMBERVALUE(CriteriTecnici!$O178,",","."),0))),4)&amp;""),",",".")&amp;CHAR(125)&amp;IF(TRUE,",",""))</f>
        <v/>
      </c>
    </row>
    <row r="399">
      <c r="A399" s="38">
        <f>IF(CriteriTecnici!$A179="","","    "&amp;CHAR(123)&amp;CHAR(34)&amp;"bidderId"&amp;CHAR(34)&amp;": "&amp;CHAR(34)&amp;SUBSTITUTE(CriteriTecnici!$A179,CHAR(34),"'")&amp;CHAR(34)&amp;", "&amp;CHAR(34)&amp;"lotId"&amp;CHAR(34)&amp;": "&amp;CHAR(34)&amp;SUBSTITUTE(CriteriTecnici!$C179,CHAR(34),"'")&amp;CHAR(34)&amp;", "&amp;CHAR(34)&amp;"criterionId"&amp;CHAR(34)&amp;": "&amp;CHAR(34)&amp;SUBSTITUTE(CriteriTecnici!$D179,CHAR(34),"'")&amp;CHAR(34)&amp;", "&amp;CHAR(34)&amp;"kind"&amp;CHAR(34)&amp;": "&amp;CHAR(34)&amp;SUBSTITUTE(CriteriTecnici!$F179,CHAR(34),"'")&amp;CHAR(34)&amp;", "&amp;CHAR(34)&amp;"value"&amp;CHAR(34)&amp;": "&amp;SUBSTITUTE(TRIM(ROUND(IFERROR(CriteriTecnici!$N179*1,IFERROR(NUMBERVALUE(CriteriTecnici!$N179,".",","),IFERROR(NUMBERVALUE(CriteriTecnici!$N179,",","."),0))),4)&amp;""),",",".")&amp;", "&amp;CHAR(34)&amp;"numerator"&amp;CHAR(34)&amp;": "&amp;SUBSTITUTE(TRIM(ROUND(IFERROR(CriteriTecnici!$K179*1,IFERROR(NUMBERVALUE(CriteriTecnici!$K179,".",","),IFERROR(NUMBERVALUE(CriteriTecnici!$K179,",","."),0))),4)&amp;""),",",".")&amp;", "&amp;CHAR(34)&amp;"denominator"&amp;CHAR(34)&amp;": "&amp;SUBSTITUTE(TRIM(ROUND(IFERROR(CriteriTecnici!$L179*1,IFERROR(NUMBERVALUE(CriteriTecnici!$L179,".",","),IFERROR(NUMBERVALUE(CriteriTecnici!$L179,",","."),0))),4)&amp;""),",",".")&amp;", "&amp;CHAR(34)&amp;"flag"&amp;CHAR(34)&amp;": "&amp;SUBSTITUTE(TRIM(ROUND(IFERROR(CriteriTecnici!$M179*1,IFERROR(NUMBERVALUE(CriteriTecnici!$M179,".",","),IFERROR(NUMBERVALUE(CriteriTecnici!$M179,",","."),0))),4)&amp;""),",",".")&amp;", "&amp;CHAR(34)&amp;"rawScore"&amp;CHAR(34)&amp;": "&amp;SUBSTITUTE(TRIM(ROUND(IFERROR(CriteriTecnici!$O179*1,IFERROR(NUMBERVALUE(CriteriTecnici!$O179,".",","),IFERROR(NUMBERVALUE(CriteriTecnici!$O179,",","."),0))),4)&amp;""),",",".")&amp;CHAR(125)&amp;IF(TRUE,",",""))</f>
        <v/>
      </c>
    </row>
    <row r="400">
      <c r="A400" s="38">
        <f>IF(CriteriTecnici!$A180="","","    "&amp;CHAR(123)&amp;CHAR(34)&amp;"bidderId"&amp;CHAR(34)&amp;": "&amp;CHAR(34)&amp;SUBSTITUTE(CriteriTecnici!$A180,CHAR(34),"'")&amp;CHAR(34)&amp;", "&amp;CHAR(34)&amp;"lotId"&amp;CHAR(34)&amp;": "&amp;CHAR(34)&amp;SUBSTITUTE(CriteriTecnici!$C180,CHAR(34),"'")&amp;CHAR(34)&amp;", "&amp;CHAR(34)&amp;"criterionId"&amp;CHAR(34)&amp;": "&amp;CHAR(34)&amp;SUBSTITUTE(CriteriTecnici!$D180,CHAR(34),"'")&amp;CHAR(34)&amp;", "&amp;CHAR(34)&amp;"kind"&amp;CHAR(34)&amp;": "&amp;CHAR(34)&amp;SUBSTITUTE(CriteriTecnici!$F180,CHAR(34),"'")&amp;CHAR(34)&amp;", "&amp;CHAR(34)&amp;"value"&amp;CHAR(34)&amp;": "&amp;SUBSTITUTE(TRIM(ROUND(IFERROR(CriteriTecnici!$N180*1,IFERROR(NUMBERVALUE(CriteriTecnici!$N180,".",","),IFERROR(NUMBERVALUE(CriteriTecnici!$N180,",","."),0))),4)&amp;""),",",".")&amp;", "&amp;CHAR(34)&amp;"numerator"&amp;CHAR(34)&amp;": "&amp;SUBSTITUTE(TRIM(ROUND(IFERROR(CriteriTecnici!$K180*1,IFERROR(NUMBERVALUE(CriteriTecnici!$K180,".",","),IFERROR(NUMBERVALUE(CriteriTecnici!$K180,",","."),0))),4)&amp;""),",",".")&amp;", "&amp;CHAR(34)&amp;"denominator"&amp;CHAR(34)&amp;": "&amp;SUBSTITUTE(TRIM(ROUND(IFERROR(CriteriTecnici!$L180*1,IFERROR(NUMBERVALUE(CriteriTecnici!$L180,".",","),IFERROR(NUMBERVALUE(CriteriTecnici!$L180,",","."),0))),4)&amp;""),",",".")&amp;", "&amp;CHAR(34)&amp;"flag"&amp;CHAR(34)&amp;": "&amp;SUBSTITUTE(TRIM(ROUND(IFERROR(CriteriTecnici!$M180*1,IFERROR(NUMBERVALUE(CriteriTecnici!$M180,".",","),IFERROR(NUMBERVALUE(CriteriTecnici!$M180,",","."),0))),4)&amp;""),",",".")&amp;", "&amp;CHAR(34)&amp;"rawScore"&amp;CHAR(34)&amp;": "&amp;SUBSTITUTE(TRIM(ROUND(IFERROR(CriteriTecnici!$O180*1,IFERROR(NUMBERVALUE(CriteriTecnici!$O180,".",","),IFERROR(NUMBERVALUE(CriteriTecnici!$O180,",","."),0))),4)&amp;""),",",".")&amp;CHAR(125)&amp;IF(TRUE,",",""))</f>
        <v/>
      </c>
    </row>
    <row r="401">
      <c r="A401" s="38">
        <f>IF(CriteriTecnici!$A181="","","    "&amp;CHAR(123)&amp;CHAR(34)&amp;"bidderId"&amp;CHAR(34)&amp;": "&amp;CHAR(34)&amp;SUBSTITUTE(CriteriTecnici!$A181,CHAR(34),"'")&amp;CHAR(34)&amp;", "&amp;CHAR(34)&amp;"lotId"&amp;CHAR(34)&amp;": "&amp;CHAR(34)&amp;SUBSTITUTE(CriteriTecnici!$C181,CHAR(34),"'")&amp;CHAR(34)&amp;", "&amp;CHAR(34)&amp;"criterionId"&amp;CHAR(34)&amp;": "&amp;CHAR(34)&amp;SUBSTITUTE(CriteriTecnici!$D181,CHAR(34),"'")&amp;CHAR(34)&amp;", "&amp;CHAR(34)&amp;"kind"&amp;CHAR(34)&amp;": "&amp;CHAR(34)&amp;SUBSTITUTE(CriteriTecnici!$F181,CHAR(34),"'")&amp;CHAR(34)&amp;", "&amp;CHAR(34)&amp;"value"&amp;CHAR(34)&amp;": "&amp;SUBSTITUTE(TRIM(ROUND(IFERROR(CriteriTecnici!$N181*1,IFERROR(NUMBERVALUE(CriteriTecnici!$N181,".",","),IFERROR(NUMBERVALUE(CriteriTecnici!$N181,",","."),0))),4)&amp;""),",",".")&amp;", "&amp;CHAR(34)&amp;"numerator"&amp;CHAR(34)&amp;": "&amp;SUBSTITUTE(TRIM(ROUND(IFERROR(CriteriTecnici!$K181*1,IFERROR(NUMBERVALUE(CriteriTecnici!$K181,".",","),IFERROR(NUMBERVALUE(CriteriTecnici!$K181,",","."),0))),4)&amp;""),",",".")&amp;", "&amp;CHAR(34)&amp;"denominator"&amp;CHAR(34)&amp;": "&amp;SUBSTITUTE(TRIM(ROUND(IFERROR(CriteriTecnici!$L181*1,IFERROR(NUMBERVALUE(CriteriTecnici!$L181,".",","),IFERROR(NUMBERVALUE(CriteriTecnici!$L181,",","."),0))),4)&amp;""),",",".")&amp;", "&amp;CHAR(34)&amp;"flag"&amp;CHAR(34)&amp;": "&amp;SUBSTITUTE(TRIM(ROUND(IFERROR(CriteriTecnici!$M181*1,IFERROR(NUMBERVALUE(CriteriTecnici!$M181,".",","),IFERROR(NUMBERVALUE(CriteriTecnici!$M181,",","."),0))),4)&amp;""),",",".")&amp;", "&amp;CHAR(34)&amp;"rawScore"&amp;CHAR(34)&amp;": "&amp;SUBSTITUTE(TRIM(ROUND(IFERROR(CriteriTecnici!$O181*1,IFERROR(NUMBERVALUE(CriteriTecnici!$O181,".",","),IFERROR(NUMBERVALUE(CriteriTecnici!$O181,",","."),0))),4)&amp;""),",",".")&amp;CHAR(125)&amp;IF(TRUE,",",""))</f>
        <v/>
      </c>
    </row>
    <row r="402">
      <c r="A402" s="38">
        <f>IF(CriteriTecnici!$A182="","","    "&amp;CHAR(123)&amp;CHAR(34)&amp;"bidderId"&amp;CHAR(34)&amp;": "&amp;CHAR(34)&amp;SUBSTITUTE(CriteriTecnici!$A182,CHAR(34),"'")&amp;CHAR(34)&amp;", "&amp;CHAR(34)&amp;"lotId"&amp;CHAR(34)&amp;": "&amp;CHAR(34)&amp;SUBSTITUTE(CriteriTecnici!$C182,CHAR(34),"'")&amp;CHAR(34)&amp;", "&amp;CHAR(34)&amp;"criterionId"&amp;CHAR(34)&amp;": "&amp;CHAR(34)&amp;SUBSTITUTE(CriteriTecnici!$D182,CHAR(34),"'")&amp;CHAR(34)&amp;", "&amp;CHAR(34)&amp;"kind"&amp;CHAR(34)&amp;": "&amp;CHAR(34)&amp;SUBSTITUTE(CriteriTecnici!$F182,CHAR(34),"'")&amp;CHAR(34)&amp;", "&amp;CHAR(34)&amp;"value"&amp;CHAR(34)&amp;": "&amp;SUBSTITUTE(TRIM(ROUND(IFERROR(CriteriTecnici!$N182*1,IFERROR(NUMBERVALUE(CriteriTecnici!$N182,".",","),IFERROR(NUMBERVALUE(CriteriTecnici!$N182,",","."),0))),4)&amp;""),",",".")&amp;", "&amp;CHAR(34)&amp;"numerator"&amp;CHAR(34)&amp;": "&amp;SUBSTITUTE(TRIM(ROUND(IFERROR(CriteriTecnici!$K182*1,IFERROR(NUMBERVALUE(CriteriTecnici!$K182,".",","),IFERROR(NUMBERVALUE(CriteriTecnici!$K182,",","."),0))),4)&amp;""),",",".")&amp;", "&amp;CHAR(34)&amp;"denominator"&amp;CHAR(34)&amp;": "&amp;SUBSTITUTE(TRIM(ROUND(IFERROR(CriteriTecnici!$L182*1,IFERROR(NUMBERVALUE(CriteriTecnici!$L182,".",","),IFERROR(NUMBERVALUE(CriteriTecnici!$L182,",","."),0))),4)&amp;""),",",".")&amp;", "&amp;CHAR(34)&amp;"flag"&amp;CHAR(34)&amp;": "&amp;SUBSTITUTE(TRIM(ROUND(IFERROR(CriteriTecnici!$M182*1,IFERROR(NUMBERVALUE(CriteriTecnici!$M182,".",","),IFERROR(NUMBERVALUE(CriteriTecnici!$M182,",","."),0))),4)&amp;""),",",".")&amp;", "&amp;CHAR(34)&amp;"rawScore"&amp;CHAR(34)&amp;": "&amp;SUBSTITUTE(TRIM(ROUND(IFERROR(CriteriTecnici!$O182*1,IFERROR(NUMBERVALUE(CriteriTecnici!$O182,".",","),IFERROR(NUMBERVALUE(CriteriTecnici!$O182,",","."),0))),4)&amp;""),",",".")&amp;CHAR(125)&amp;IF(TRUE,",",""))</f>
        <v/>
      </c>
    </row>
    <row r="403">
      <c r="A403" s="38">
        <f>IF(CriteriTecnici!$A183="","","    "&amp;CHAR(123)&amp;CHAR(34)&amp;"bidderId"&amp;CHAR(34)&amp;": "&amp;CHAR(34)&amp;SUBSTITUTE(CriteriTecnici!$A183,CHAR(34),"'")&amp;CHAR(34)&amp;", "&amp;CHAR(34)&amp;"lotId"&amp;CHAR(34)&amp;": "&amp;CHAR(34)&amp;SUBSTITUTE(CriteriTecnici!$C183,CHAR(34),"'")&amp;CHAR(34)&amp;", "&amp;CHAR(34)&amp;"criterionId"&amp;CHAR(34)&amp;": "&amp;CHAR(34)&amp;SUBSTITUTE(CriteriTecnici!$D183,CHAR(34),"'")&amp;CHAR(34)&amp;", "&amp;CHAR(34)&amp;"kind"&amp;CHAR(34)&amp;": "&amp;CHAR(34)&amp;SUBSTITUTE(CriteriTecnici!$F183,CHAR(34),"'")&amp;CHAR(34)&amp;", "&amp;CHAR(34)&amp;"value"&amp;CHAR(34)&amp;": "&amp;SUBSTITUTE(TRIM(ROUND(IFERROR(CriteriTecnici!$N183*1,IFERROR(NUMBERVALUE(CriteriTecnici!$N183,".",","),IFERROR(NUMBERVALUE(CriteriTecnici!$N183,",","."),0))),4)&amp;""),",",".")&amp;", "&amp;CHAR(34)&amp;"numerator"&amp;CHAR(34)&amp;": "&amp;SUBSTITUTE(TRIM(ROUND(IFERROR(CriteriTecnici!$K183*1,IFERROR(NUMBERVALUE(CriteriTecnici!$K183,".",","),IFERROR(NUMBERVALUE(CriteriTecnici!$K183,",","."),0))),4)&amp;""),",",".")&amp;", "&amp;CHAR(34)&amp;"denominator"&amp;CHAR(34)&amp;": "&amp;SUBSTITUTE(TRIM(ROUND(IFERROR(CriteriTecnici!$L183*1,IFERROR(NUMBERVALUE(CriteriTecnici!$L183,".",","),IFERROR(NUMBERVALUE(CriteriTecnici!$L183,",","."),0))),4)&amp;""),",",".")&amp;", "&amp;CHAR(34)&amp;"flag"&amp;CHAR(34)&amp;": "&amp;SUBSTITUTE(TRIM(ROUND(IFERROR(CriteriTecnici!$M183*1,IFERROR(NUMBERVALUE(CriteriTecnici!$M183,".",","),IFERROR(NUMBERVALUE(CriteriTecnici!$M183,",","."),0))),4)&amp;""),",",".")&amp;", "&amp;CHAR(34)&amp;"rawScore"&amp;CHAR(34)&amp;": "&amp;SUBSTITUTE(TRIM(ROUND(IFERROR(CriteriTecnici!$O183*1,IFERROR(NUMBERVALUE(CriteriTecnici!$O183,".",","),IFERROR(NUMBERVALUE(CriteriTecnici!$O183,",","."),0))),4)&amp;""),",",".")&amp;CHAR(125)&amp;IF(TRUE,",",""))</f>
        <v/>
      </c>
    </row>
    <row r="404">
      <c r="A404" s="38">
        <f>IF(CriteriTecnici!$A184="","","    "&amp;CHAR(123)&amp;CHAR(34)&amp;"bidderId"&amp;CHAR(34)&amp;": "&amp;CHAR(34)&amp;SUBSTITUTE(CriteriTecnici!$A184,CHAR(34),"'")&amp;CHAR(34)&amp;", "&amp;CHAR(34)&amp;"lotId"&amp;CHAR(34)&amp;": "&amp;CHAR(34)&amp;SUBSTITUTE(CriteriTecnici!$C184,CHAR(34),"'")&amp;CHAR(34)&amp;", "&amp;CHAR(34)&amp;"criterionId"&amp;CHAR(34)&amp;": "&amp;CHAR(34)&amp;SUBSTITUTE(CriteriTecnici!$D184,CHAR(34),"'")&amp;CHAR(34)&amp;", "&amp;CHAR(34)&amp;"kind"&amp;CHAR(34)&amp;": "&amp;CHAR(34)&amp;SUBSTITUTE(CriteriTecnici!$F184,CHAR(34),"'")&amp;CHAR(34)&amp;", "&amp;CHAR(34)&amp;"value"&amp;CHAR(34)&amp;": "&amp;SUBSTITUTE(TRIM(ROUND(IFERROR(CriteriTecnici!$N184*1,IFERROR(NUMBERVALUE(CriteriTecnici!$N184,".",","),IFERROR(NUMBERVALUE(CriteriTecnici!$N184,",","."),0))),4)&amp;""),",",".")&amp;", "&amp;CHAR(34)&amp;"numerator"&amp;CHAR(34)&amp;": "&amp;SUBSTITUTE(TRIM(ROUND(IFERROR(CriteriTecnici!$K184*1,IFERROR(NUMBERVALUE(CriteriTecnici!$K184,".",","),IFERROR(NUMBERVALUE(CriteriTecnici!$K184,",","."),0))),4)&amp;""),",",".")&amp;", "&amp;CHAR(34)&amp;"denominator"&amp;CHAR(34)&amp;": "&amp;SUBSTITUTE(TRIM(ROUND(IFERROR(CriteriTecnici!$L184*1,IFERROR(NUMBERVALUE(CriteriTecnici!$L184,".",","),IFERROR(NUMBERVALUE(CriteriTecnici!$L184,",","."),0))),4)&amp;""),",",".")&amp;", "&amp;CHAR(34)&amp;"flag"&amp;CHAR(34)&amp;": "&amp;SUBSTITUTE(TRIM(ROUND(IFERROR(CriteriTecnici!$M184*1,IFERROR(NUMBERVALUE(CriteriTecnici!$M184,".",","),IFERROR(NUMBERVALUE(CriteriTecnici!$M184,",","."),0))),4)&amp;""),",",".")&amp;", "&amp;CHAR(34)&amp;"rawScore"&amp;CHAR(34)&amp;": "&amp;SUBSTITUTE(TRIM(ROUND(IFERROR(CriteriTecnici!$O184*1,IFERROR(NUMBERVALUE(CriteriTecnici!$O184,".",","),IFERROR(NUMBERVALUE(CriteriTecnici!$O184,",","."),0))),4)&amp;""),",",".")&amp;CHAR(125)&amp;IF(TRUE,",",""))</f>
        <v/>
      </c>
    </row>
    <row r="405">
      <c r="A405" s="38">
        <f>IF(CriteriTecnici!$A185="","","    "&amp;CHAR(123)&amp;CHAR(34)&amp;"bidderId"&amp;CHAR(34)&amp;": "&amp;CHAR(34)&amp;SUBSTITUTE(CriteriTecnici!$A185,CHAR(34),"'")&amp;CHAR(34)&amp;", "&amp;CHAR(34)&amp;"lotId"&amp;CHAR(34)&amp;": "&amp;CHAR(34)&amp;SUBSTITUTE(CriteriTecnici!$C185,CHAR(34),"'")&amp;CHAR(34)&amp;", "&amp;CHAR(34)&amp;"criterionId"&amp;CHAR(34)&amp;": "&amp;CHAR(34)&amp;SUBSTITUTE(CriteriTecnici!$D185,CHAR(34),"'")&amp;CHAR(34)&amp;", "&amp;CHAR(34)&amp;"kind"&amp;CHAR(34)&amp;": "&amp;CHAR(34)&amp;SUBSTITUTE(CriteriTecnici!$F185,CHAR(34),"'")&amp;CHAR(34)&amp;", "&amp;CHAR(34)&amp;"value"&amp;CHAR(34)&amp;": "&amp;SUBSTITUTE(TRIM(ROUND(IFERROR(CriteriTecnici!$N185*1,IFERROR(NUMBERVALUE(CriteriTecnici!$N185,".",","),IFERROR(NUMBERVALUE(CriteriTecnici!$N185,",","."),0))),4)&amp;""),",",".")&amp;", "&amp;CHAR(34)&amp;"numerator"&amp;CHAR(34)&amp;": "&amp;SUBSTITUTE(TRIM(ROUND(IFERROR(CriteriTecnici!$K185*1,IFERROR(NUMBERVALUE(CriteriTecnici!$K185,".",","),IFERROR(NUMBERVALUE(CriteriTecnici!$K185,",","."),0))),4)&amp;""),",",".")&amp;", "&amp;CHAR(34)&amp;"denominator"&amp;CHAR(34)&amp;": "&amp;SUBSTITUTE(TRIM(ROUND(IFERROR(CriteriTecnici!$L185*1,IFERROR(NUMBERVALUE(CriteriTecnici!$L185,".",","),IFERROR(NUMBERVALUE(CriteriTecnici!$L185,",","."),0))),4)&amp;""),",",".")&amp;", "&amp;CHAR(34)&amp;"flag"&amp;CHAR(34)&amp;": "&amp;SUBSTITUTE(TRIM(ROUND(IFERROR(CriteriTecnici!$M185*1,IFERROR(NUMBERVALUE(CriteriTecnici!$M185,".",","),IFERROR(NUMBERVALUE(CriteriTecnici!$M185,",","."),0))),4)&amp;""),",",".")&amp;", "&amp;CHAR(34)&amp;"rawScore"&amp;CHAR(34)&amp;": "&amp;SUBSTITUTE(TRIM(ROUND(IFERROR(CriteriTecnici!$O185*1,IFERROR(NUMBERVALUE(CriteriTecnici!$O185,".",","),IFERROR(NUMBERVALUE(CriteriTecnici!$O185,",","."),0))),4)&amp;""),",",".")&amp;CHAR(125)&amp;IF(TRUE,",",""))</f>
        <v/>
      </c>
    </row>
    <row r="406">
      <c r="A406" s="38">
        <f>IF(CriteriTecnici!$A186="","","    "&amp;CHAR(123)&amp;CHAR(34)&amp;"bidderId"&amp;CHAR(34)&amp;": "&amp;CHAR(34)&amp;SUBSTITUTE(CriteriTecnici!$A186,CHAR(34),"'")&amp;CHAR(34)&amp;", "&amp;CHAR(34)&amp;"lotId"&amp;CHAR(34)&amp;": "&amp;CHAR(34)&amp;SUBSTITUTE(CriteriTecnici!$C186,CHAR(34),"'")&amp;CHAR(34)&amp;", "&amp;CHAR(34)&amp;"criterionId"&amp;CHAR(34)&amp;": "&amp;CHAR(34)&amp;SUBSTITUTE(CriteriTecnici!$D186,CHAR(34),"'")&amp;CHAR(34)&amp;", "&amp;CHAR(34)&amp;"kind"&amp;CHAR(34)&amp;": "&amp;CHAR(34)&amp;SUBSTITUTE(CriteriTecnici!$F186,CHAR(34),"'")&amp;CHAR(34)&amp;", "&amp;CHAR(34)&amp;"value"&amp;CHAR(34)&amp;": "&amp;SUBSTITUTE(TRIM(ROUND(IFERROR(CriteriTecnici!$N186*1,IFERROR(NUMBERVALUE(CriteriTecnici!$N186,".",","),IFERROR(NUMBERVALUE(CriteriTecnici!$N186,",","."),0))),4)&amp;""),",",".")&amp;", "&amp;CHAR(34)&amp;"numerator"&amp;CHAR(34)&amp;": "&amp;SUBSTITUTE(TRIM(ROUND(IFERROR(CriteriTecnici!$K186*1,IFERROR(NUMBERVALUE(CriteriTecnici!$K186,".",","),IFERROR(NUMBERVALUE(CriteriTecnici!$K186,",","."),0))),4)&amp;""),",",".")&amp;", "&amp;CHAR(34)&amp;"denominator"&amp;CHAR(34)&amp;": "&amp;SUBSTITUTE(TRIM(ROUND(IFERROR(CriteriTecnici!$L186*1,IFERROR(NUMBERVALUE(CriteriTecnici!$L186,".",","),IFERROR(NUMBERVALUE(CriteriTecnici!$L186,",","."),0))),4)&amp;""),",",".")&amp;", "&amp;CHAR(34)&amp;"flag"&amp;CHAR(34)&amp;": "&amp;SUBSTITUTE(TRIM(ROUND(IFERROR(CriteriTecnici!$M186*1,IFERROR(NUMBERVALUE(CriteriTecnici!$M186,".",","),IFERROR(NUMBERVALUE(CriteriTecnici!$M186,",","."),0))),4)&amp;""),",",".")&amp;", "&amp;CHAR(34)&amp;"rawScore"&amp;CHAR(34)&amp;": "&amp;SUBSTITUTE(TRIM(ROUND(IFERROR(CriteriTecnici!$O186*1,IFERROR(NUMBERVALUE(CriteriTecnici!$O186,".",","),IFERROR(NUMBERVALUE(CriteriTecnici!$O186,",","."),0))),4)&amp;""),",",".")&amp;CHAR(125)&amp;IF(TRUE,",",""))</f>
        <v/>
      </c>
    </row>
    <row r="407">
      <c r="A407" s="38">
        <f>IF(CriteriTecnici!$A187="","","    "&amp;CHAR(123)&amp;CHAR(34)&amp;"bidderId"&amp;CHAR(34)&amp;": "&amp;CHAR(34)&amp;SUBSTITUTE(CriteriTecnici!$A187,CHAR(34),"'")&amp;CHAR(34)&amp;", "&amp;CHAR(34)&amp;"lotId"&amp;CHAR(34)&amp;": "&amp;CHAR(34)&amp;SUBSTITUTE(CriteriTecnici!$C187,CHAR(34),"'")&amp;CHAR(34)&amp;", "&amp;CHAR(34)&amp;"criterionId"&amp;CHAR(34)&amp;": "&amp;CHAR(34)&amp;SUBSTITUTE(CriteriTecnici!$D187,CHAR(34),"'")&amp;CHAR(34)&amp;", "&amp;CHAR(34)&amp;"kind"&amp;CHAR(34)&amp;": "&amp;CHAR(34)&amp;SUBSTITUTE(CriteriTecnici!$F187,CHAR(34),"'")&amp;CHAR(34)&amp;", "&amp;CHAR(34)&amp;"value"&amp;CHAR(34)&amp;": "&amp;SUBSTITUTE(TRIM(ROUND(IFERROR(CriteriTecnici!$N187*1,IFERROR(NUMBERVALUE(CriteriTecnici!$N187,".",","),IFERROR(NUMBERVALUE(CriteriTecnici!$N187,",","."),0))),4)&amp;""),",",".")&amp;", "&amp;CHAR(34)&amp;"numerator"&amp;CHAR(34)&amp;": "&amp;SUBSTITUTE(TRIM(ROUND(IFERROR(CriteriTecnici!$K187*1,IFERROR(NUMBERVALUE(CriteriTecnici!$K187,".",","),IFERROR(NUMBERVALUE(CriteriTecnici!$K187,",","."),0))),4)&amp;""),",",".")&amp;", "&amp;CHAR(34)&amp;"denominator"&amp;CHAR(34)&amp;": "&amp;SUBSTITUTE(TRIM(ROUND(IFERROR(CriteriTecnici!$L187*1,IFERROR(NUMBERVALUE(CriteriTecnici!$L187,".",","),IFERROR(NUMBERVALUE(CriteriTecnici!$L187,",","."),0))),4)&amp;""),",",".")&amp;", "&amp;CHAR(34)&amp;"flag"&amp;CHAR(34)&amp;": "&amp;SUBSTITUTE(TRIM(ROUND(IFERROR(CriteriTecnici!$M187*1,IFERROR(NUMBERVALUE(CriteriTecnici!$M187,".",","),IFERROR(NUMBERVALUE(CriteriTecnici!$M187,",","."),0))),4)&amp;""),",",".")&amp;", "&amp;CHAR(34)&amp;"rawScore"&amp;CHAR(34)&amp;": "&amp;SUBSTITUTE(TRIM(ROUND(IFERROR(CriteriTecnici!$O187*1,IFERROR(NUMBERVALUE(CriteriTecnici!$O187,".",","),IFERROR(NUMBERVALUE(CriteriTecnici!$O187,",","."),0))),4)&amp;""),",",".")&amp;CHAR(125)&amp;IF(TRUE,",",""))</f>
        <v/>
      </c>
    </row>
    <row r="408">
      <c r="A408" s="38">
        <f>IF(CriteriTecnici!$A188="","","    "&amp;CHAR(123)&amp;CHAR(34)&amp;"bidderId"&amp;CHAR(34)&amp;": "&amp;CHAR(34)&amp;SUBSTITUTE(CriteriTecnici!$A188,CHAR(34),"'")&amp;CHAR(34)&amp;", "&amp;CHAR(34)&amp;"lotId"&amp;CHAR(34)&amp;": "&amp;CHAR(34)&amp;SUBSTITUTE(CriteriTecnici!$C188,CHAR(34),"'")&amp;CHAR(34)&amp;", "&amp;CHAR(34)&amp;"criterionId"&amp;CHAR(34)&amp;": "&amp;CHAR(34)&amp;SUBSTITUTE(CriteriTecnici!$D188,CHAR(34),"'")&amp;CHAR(34)&amp;", "&amp;CHAR(34)&amp;"kind"&amp;CHAR(34)&amp;": "&amp;CHAR(34)&amp;SUBSTITUTE(CriteriTecnici!$F188,CHAR(34),"'")&amp;CHAR(34)&amp;", "&amp;CHAR(34)&amp;"value"&amp;CHAR(34)&amp;": "&amp;SUBSTITUTE(TRIM(ROUND(IFERROR(CriteriTecnici!$N188*1,IFERROR(NUMBERVALUE(CriteriTecnici!$N188,".",","),IFERROR(NUMBERVALUE(CriteriTecnici!$N188,",","."),0))),4)&amp;""),",",".")&amp;", "&amp;CHAR(34)&amp;"numerator"&amp;CHAR(34)&amp;": "&amp;SUBSTITUTE(TRIM(ROUND(IFERROR(CriteriTecnici!$K188*1,IFERROR(NUMBERVALUE(CriteriTecnici!$K188,".",","),IFERROR(NUMBERVALUE(CriteriTecnici!$K188,",","."),0))),4)&amp;""),",",".")&amp;", "&amp;CHAR(34)&amp;"denominator"&amp;CHAR(34)&amp;": "&amp;SUBSTITUTE(TRIM(ROUND(IFERROR(CriteriTecnici!$L188*1,IFERROR(NUMBERVALUE(CriteriTecnici!$L188,".",","),IFERROR(NUMBERVALUE(CriteriTecnici!$L188,",","."),0))),4)&amp;""),",",".")&amp;", "&amp;CHAR(34)&amp;"flag"&amp;CHAR(34)&amp;": "&amp;SUBSTITUTE(TRIM(ROUND(IFERROR(CriteriTecnici!$M188*1,IFERROR(NUMBERVALUE(CriteriTecnici!$M188,".",","),IFERROR(NUMBERVALUE(CriteriTecnici!$M188,",","."),0))),4)&amp;""),",",".")&amp;", "&amp;CHAR(34)&amp;"rawScore"&amp;CHAR(34)&amp;": "&amp;SUBSTITUTE(TRIM(ROUND(IFERROR(CriteriTecnici!$O188*1,IFERROR(NUMBERVALUE(CriteriTecnici!$O188,".",","),IFERROR(NUMBERVALUE(CriteriTecnici!$O188,",","."),0))),4)&amp;""),",",".")&amp;CHAR(125)&amp;IF(TRUE,",",""))</f>
        <v/>
      </c>
    </row>
    <row r="409">
      <c r="A409" s="38">
        <f>IF(CriteriTecnici!$A189="","","    "&amp;CHAR(123)&amp;CHAR(34)&amp;"bidderId"&amp;CHAR(34)&amp;": "&amp;CHAR(34)&amp;SUBSTITUTE(CriteriTecnici!$A189,CHAR(34),"'")&amp;CHAR(34)&amp;", "&amp;CHAR(34)&amp;"lotId"&amp;CHAR(34)&amp;": "&amp;CHAR(34)&amp;SUBSTITUTE(CriteriTecnici!$C189,CHAR(34),"'")&amp;CHAR(34)&amp;", "&amp;CHAR(34)&amp;"criterionId"&amp;CHAR(34)&amp;": "&amp;CHAR(34)&amp;SUBSTITUTE(CriteriTecnici!$D189,CHAR(34),"'")&amp;CHAR(34)&amp;", "&amp;CHAR(34)&amp;"kind"&amp;CHAR(34)&amp;": "&amp;CHAR(34)&amp;SUBSTITUTE(CriteriTecnici!$F189,CHAR(34),"'")&amp;CHAR(34)&amp;", "&amp;CHAR(34)&amp;"value"&amp;CHAR(34)&amp;": "&amp;SUBSTITUTE(TRIM(ROUND(IFERROR(CriteriTecnici!$N189*1,IFERROR(NUMBERVALUE(CriteriTecnici!$N189,".",","),IFERROR(NUMBERVALUE(CriteriTecnici!$N189,",","."),0))),4)&amp;""),",",".")&amp;", "&amp;CHAR(34)&amp;"numerator"&amp;CHAR(34)&amp;": "&amp;SUBSTITUTE(TRIM(ROUND(IFERROR(CriteriTecnici!$K189*1,IFERROR(NUMBERVALUE(CriteriTecnici!$K189,".",","),IFERROR(NUMBERVALUE(CriteriTecnici!$K189,",","."),0))),4)&amp;""),",",".")&amp;", "&amp;CHAR(34)&amp;"denominator"&amp;CHAR(34)&amp;": "&amp;SUBSTITUTE(TRIM(ROUND(IFERROR(CriteriTecnici!$L189*1,IFERROR(NUMBERVALUE(CriteriTecnici!$L189,".",","),IFERROR(NUMBERVALUE(CriteriTecnici!$L189,",","."),0))),4)&amp;""),",",".")&amp;", "&amp;CHAR(34)&amp;"flag"&amp;CHAR(34)&amp;": "&amp;SUBSTITUTE(TRIM(ROUND(IFERROR(CriteriTecnici!$M189*1,IFERROR(NUMBERVALUE(CriteriTecnici!$M189,".",","),IFERROR(NUMBERVALUE(CriteriTecnici!$M189,",","."),0))),4)&amp;""),",",".")&amp;", "&amp;CHAR(34)&amp;"rawScore"&amp;CHAR(34)&amp;": "&amp;SUBSTITUTE(TRIM(ROUND(IFERROR(CriteriTecnici!$O189*1,IFERROR(NUMBERVALUE(CriteriTecnici!$O189,".",","),IFERROR(NUMBERVALUE(CriteriTecnici!$O189,",","."),0))),4)&amp;""),",",".")&amp;CHAR(125)&amp;IF(TRUE,",",""))</f>
        <v/>
      </c>
    </row>
    <row r="410">
      <c r="A410" s="38">
        <f>IF(CriteriTecnici!$A190="","","    "&amp;CHAR(123)&amp;CHAR(34)&amp;"bidderId"&amp;CHAR(34)&amp;": "&amp;CHAR(34)&amp;SUBSTITUTE(CriteriTecnici!$A190,CHAR(34),"'")&amp;CHAR(34)&amp;", "&amp;CHAR(34)&amp;"lotId"&amp;CHAR(34)&amp;": "&amp;CHAR(34)&amp;SUBSTITUTE(CriteriTecnici!$C190,CHAR(34),"'")&amp;CHAR(34)&amp;", "&amp;CHAR(34)&amp;"criterionId"&amp;CHAR(34)&amp;": "&amp;CHAR(34)&amp;SUBSTITUTE(CriteriTecnici!$D190,CHAR(34),"'")&amp;CHAR(34)&amp;", "&amp;CHAR(34)&amp;"kind"&amp;CHAR(34)&amp;": "&amp;CHAR(34)&amp;SUBSTITUTE(CriteriTecnici!$F190,CHAR(34),"'")&amp;CHAR(34)&amp;", "&amp;CHAR(34)&amp;"value"&amp;CHAR(34)&amp;": "&amp;SUBSTITUTE(TRIM(ROUND(IFERROR(CriteriTecnici!$N190*1,IFERROR(NUMBERVALUE(CriteriTecnici!$N190,".",","),IFERROR(NUMBERVALUE(CriteriTecnici!$N190,",","."),0))),4)&amp;""),",",".")&amp;", "&amp;CHAR(34)&amp;"numerator"&amp;CHAR(34)&amp;": "&amp;SUBSTITUTE(TRIM(ROUND(IFERROR(CriteriTecnici!$K190*1,IFERROR(NUMBERVALUE(CriteriTecnici!$K190,".",","),IFERROR(NUMBERVALUE(CriteriTecnici!$K190,",","."),0))),4)&amp;""),",",".")&amp;", "&amp;CHAR(34)&amp;"denominator"&amp;CHAR(34)&amp;": "&amp;SUBSTITUTE(TRIM(ROUND(IFERROR(CriteriTecnici!$L190*1,IFERROR(NUMBERVALUE(CriteriTecnici!$L190,".",","),IFERROR(NUMBERVALUE(CriteriTecnici!$L190,",","."),0))),4)&amp;""),",",".")&amp;", "&amp;CHAR(34)&amp;"flag"&amp;CHAR(34)&amp;": "&amp;SUBSTITUTE(TRIM(ROUND(IFERROR(CriteriTecnici!$M190*1,IFERROR(NUMBERVALUE(CriteriTecnici!$M190,".",","),IFERROR(NUMBERVALUE(CriteriTecnici!$M190,",","."),0))),4)&amp;""),",",".")&amp;", "&amp;CHAR(34)&amp;"rawScore"&amp;CHAR(34)&amp;": "&amp;SUBSTITUTE(TRIM(ROUND(IFERROR(CriteriTecnici!$O190*1,IFERROR(NUMBERVALUE(CriteriTecnici!$O190,".",","),IFERROR(NUMBERVALUE(CriteriTecnici!$O190,",","."),0))),4)&amp;""),",",".")&amp;CHAR(125)&amp;IF(COUNTA(Offerte!$A8:$A$200)&gt;0,",",""))</f>
        <v/>
      </c>
    </row>
    <row r="411">
      <c r="A411" s="38">
        <f>IF(CriteriTecnici!$A191="","","    "&amp;CHAR(123)&amp;CHAR(34)&amp;"bidderId"&amp;CHAR(34)&amp;": "&amp;CHAR(34)&amp;SUBSTITUTE(CriteriTecnici!$A191,CHAR(34),"'")&amp;CHAR(34)&amp;", "&amp;CHAR(34)&amp;"lotId"&amp;CHAR(34)&amp;": "&amp;CHAR(34)&amp;SUBSTITUTE(CriteriTecnici!$C191,CHAR(34),"'")&amp;CHAR(34)&amp;", "&amp;CHAR(34)&amp;"criterionId"&amp;CHAR(34)&amp;": "&amp;CHAR(34)&amp;SUBSTITUTE(CriteriTecnici!$D191,CHAR(34),"'")&amp;CHAR(34)&amp;", "&amp;CHAR(34)&amp;"kind"&amp;CHAR(34)&amp;": "&amp;CHAR(34)&amp;SUBSTITUTE(CriteriTecnici!$F191,CHAR(34),"'")&amp;CHAR(34)&amp;", "&amp;CHAR(34)&amp;"value"&amp;CHAR(34)&amp;": "&amp;SUBSTITUTE(TRIM(ROUND(IFERROR(CriteriTecnici!$N191*1,IFERROR(NUMBERVALUE(CriteriTecnici!$N191,".",","),IFERROR(NUMBERVALUE(CriteriTecnici!$N191,",","."),0))),4)&amp;""),",",".")&amp;", "&amp;CHAR(34)&amp;"numerator"&amp;CHAR(34)&amp;": "&amp;SUBSTITUTE(TRIM(ROUND(IFERROR(CriteriTecnici!$K191*1,IFERROR(NUMBERVALUE(CriteriTecnici!$K191,".",","),IFERROR(NUMBERVALUE(CriteriTecnici!$K191,",","."),0))),4)&amp;""),",",".")&amp;", "&amp;CHAR(34)&amp;"denominator"&amp;CHAR(34)&amp;": "&amp;SUBSTITUTE(TRIM(ROUND(IFERROR(CriteriTecnici!$L191*1,IFERROR(NUMBERVALUE(CriteriTecnici!$L191,".",","),IFERROR(NUMBERVALUE(CriteriTecnici!$L191,",","."),0))),4)&amp;""),",",".")&amp;", "&amp;CHAR(34)&amp;"flag"&amp;CHAR(34)&amp;": "&amp;SUBSTITUTE(TRIM(ROUND(IFERROR(CriteriTecnici!$M191*1,IFERROR(NUMBERVALUE(CriteriTecnici!$M191,".",","),IFERROR(NUMBERVALUE(CriteriTecnici!$M191,",","."),0))),4)&amp;""),",",".")&amp;", "&amp;CHAR(34)&amp;"rawScore"&amp;CHAR(34)&amp;": "&amp;SUBSTITUTE(TRIM(ROUND(IFERROR(CriteriTecnici!$O191*1,IFERROR(NUMBERVALUE(CriteriTecnici!$O191,".",","),IFERROR(NUMBERVALUE(CriteriTecnici!$O191,",","."),0))),4)&amp;""),",",".")&amp;CHAR(125)&amp;IF(TRUE,",",""))</f>
        <v/>
      </c>
    </row>
    <row r="412">
      <c r="A412" s="38">
        <f>IF(CriteriTecnici!$A192="","","    "&amp;CHAR(123)&amp;CHAR(34)&amp;"bidderId"&amp;CHAR(34)&amp;": "&amp;CHAR(34)&amp;SUBSTITUTE(CriteriTecnici!$A192,CHAR(34),"'")&amp;CHAR(34)&amp;", "&amp;CHAR(34)&amp;"lotId"&amp;CHAR(34)&amp;": "&amp;CHAR(34)&amp;SUBSTITUTE(CriteriTecnici!$C192,CHAR(34),"'")&amp;CHAR(34)&amp;", "&amp;CHAR(34)&amp;"criterionId"&amp;CHAR(34)&amp;": "&amp;CHAR(34)&amp;SUBSTITUTE(CriteriTecnici!$D192,CHAR(34),"'")&amp;CHAR(34)&amp;", "&amp;CHAR(34)&amp;"kind"&amp;CHAR(34)&amp;": "&amp;CHAR(34)&amp;SUBSTITUTE(CriteriTecnici!$F192,CHAR(34),"'")&amp;CHAR(34)&amp;", "&amp;CHAR(34)&amp;"value"&amp;CHAR(34)&amp;": "&amp;SUBSTITUTE(TRIM(ROUND(IFERROR(CriteriTecnici!$N192*1,IFERROR(NUMBERVALUE(CriteriTecnici!$N192,".",","),IFERROR(NUMBERVALUE(CriteriTecnici!$N192,",","."),0))),4)&amp;""),",",".")&amp;", "&amp;CHAR(34)&amp;"numerator"&amp;CHAR(34)&amp;": "&amp;SUBSTITUTE(TRIM(ROUND(IFERROR(CriteriTecnici!$K192*1,IFERROR(NUMBERVALUE(CriteriTecnici!$K192,".",","),IFERROR(NUMBERVALUE(CriteriTecnici!$K192,",","."),0))),4)&amp;""),",",".")&amp;", "&amp;CHAR(34)&amp;"denominator"&amp;CHAR(34)&amp;": "&amp;SUBSTITUTE(TRIM(ROUND(IFERROR(CriteriTecnici!$L192*1,IFERROR(NUMBERVALUE(CriteriTecnici!$L192,".",","),IFERROR(NUMBERVALUE(CriteriTecnici!$L192,",","."),0))),4)&amp;""),",",".")&amp;", "&amp;CHAR(34)&amp;"flag"&amp;CHAR(34)&amp;": "&amp;SUBSTITUTE(TRIM(ROUND(IFERROR(CriteriTecnici!$M192*1,IFERROR(NUMBERVALUE(CriteriTecnici!$M192,".",","),IFERROR(NUMBERVALUE(CriteriTecnici!$M192,",","."),0))),4)&amp;""),",",".")&amp;", "&amp;CHAR(34)&amp;"rawScore"&amp;CHAR(34)&amp;": "&amp;SUBSTITUTE(TRIM(ROUND(IFERROR(CriteriTecnici!$O192*1,IFERROR(NUMBERVALUE(CriteriTecnici!$O192,".",","),IFERROR(NUMBERVALUE(CriteriTecnici!$O192,",","."),0))),4)&amp;""),",",".")&amp;CHAR(125)&amp;IF(TRUE,",",""))</f>
        <v/>
      </c>
    </row>
    <row r="413">
      <c r="A413" s="38">
        <f>IF(CriteriTecnici!$A193="","","    "&amp;CHAR(123)&amp;CHAR(34)&amp;"bidderId"&amp;CHAR(34)&amp;": "&amp;CHAR(34)&amp;SUBSTITUTE(CriteriTecnici!$A193,CHAR(34),"'")&amp;CHAR(34)&amp;", "&amp;CHAR(34)&amp;"lotId"&amp;CHAR(34)&amp;": "&amp;CHAR(34)&amp;SUBSTITUTE(CriteriTecnici!$C193,CHAR(34),"'")&amp;CHAR(34)&amp;", "&amp;CHAR(34)&amp;"criterionId"&amp;CHAR(34)&amp;": "&amp;CHAR(34)&amp;SUBSTITUTE(CriteriTecnici!$D193,CHAR(34),"'")&amp;CHAR(34)&amp;", "&amp;CHAR(34)&amp;"kind"&amp;CHAR(34)&amp;": "&amp;CHAR(34)&amp;SUBSTITUTE(CriteriTecnici!$F193,CHAR(34),"'")&amp;CHAR(34)&amp;", "&amp;CHAR(34)&amp;"value"&amp;CHAR(34)&amp;": "&amp;SUBSTITUTE(TRIM(ROUND(IFERROR(CriteriTecnici!$N193*1,IFERROR(NUMBERVALUE(CriteriTecnici!$N193,".",","),IFERROR(NUMBERVALUE(CriteriTecnici!$N193,",","."),0))),4)&amp;""),",",".")&amp;", "&amp;CHAR(34)&amp;"numerator"&amp;CHAR(34)&amp;": "&amp;SUBSTITUTE(TRIM(ROUND(IFERROR(CriteriTecnici!$K193*1,IFERROR(NUMBERVALUE(CriteriTecnici!$K193,".",","),IFERROR(NUMBERVALUE(CriteriTecnici!$K193,",","."),0))),4)&amp;""),",",".")&amp;", "&amp;CHAR(34)&amp;"denominator"&amp;CHAR(34)&amp;": "&amp;SUBSTITUTE(TRIM(ROUND(IFERROR(CriteriTecnici!$L193*1,IFERROR(NUMBERVALUE(CriteriTecnici!$L193,".",","),IFERROR(NUMBERVALUE(CriteriTecnici!$L193,",","."),0))),4)&amp;""),",",".")&amp;", "&amp;CHAR(34)&amp;"flag"&amp;CHAR(34)&amp;": "&amp;SUBSTITUTE(TRIM(ROUND(IFERROR(CriteriTecnici!$M193*1,IFERROR(NUMBERVALUE(CriteriTecnici!$M193,".",","),IFERROR(NUMBERVALUE(CriteriTecnici!$M193,",","."),0))),4)&amp;""),",",".")&amp;", "&amp;CHAR(34)&amp;"rawScore"&amp;CHAR(34)&amp;": "&amp;SUBSTITUTE(TRIM(ROUND(IFERROR(CriteriTecnici!$O193*1,IFERROR(NUMBERVALUE(CriteriTecnici!$O193,".",","),IFERROR(NUMBERVALUE(CriteriTecnici!$O193,",","."),0))),4)&amp;""),",",".")&amp;CHAR(125)&amp;IF(TRUE,",",""))</f>
        <v/>
      </c>
    </row>
    <row r="414">
      <c r="A414" s="38">
        <f>IF(CriteriTecnici!$A194="","","    "&amp;CHAR(123)&amp;CHAR(34)&amp;"bidderId"&amp;CHAR(34)&amp;": "&amp;CHAR(34)&amp;SUBSTITUTE(CriteriTecnici!$A194,CHAR(34),"'")&amp;CHAR(34)&amp;", "&amp;CHAR(34)&amp;"lotId"&amp;CHAR(34)&amp;": "&amp;CHAR(34)&amp;SUBSTITUTE(CriteriTecnici!$C194,CHAR(34),"'")&amp;CHAR(34)&amp;", "&amp;CHAR(34)&amp;"criterionId"&amp;CHAR(34)&amp;": "&amp;CHAR(34)&amp;SUBSTITUTE(CriteriTecnici!$D194,CHAR(34),"'")&amp;CHAR(34)&amp;", "&amp;CHAR(34)&amp;"kind"&amp;CHAR(34)&amp;": "&amp;CHAR(34)&amp;SUBSTITUTE(CriteriTecnici!$F194,CHAR(34),"'")&amp;CHAR(34)&amp;", "&amp;CHAR(34)&amp;"value"&amp;CHAR(34)&amp;": "&amp;SUBSTITUTE(TRIM(ROUND(IFERROR(CriteriTecnici!$N194*1,IFERROR(NUMBERVALUE(CriteriTecnici!$N194,".",","),IFERROR(NUMBERVALUE(CriteriTecnici!$N194,",","."),0))),4)&amp;""),",",".")&amp;", "&amp;CHAR(34)&amp;"numerator"&amp;CHAR(34)&amp;": "&amp;SUBSTITUTE(TRIM(ROUND(IFERROR(CriteriTecnici!$K194*1,IFERROR(NUMBERVALUE(CriteriTecnici!$K194,".",","),IFERROR(NUMBERVALUE(CriteriTecnici!$K194,",","."),0))),4)&amp;""),",",".")&amp;", "&amp;CHAR(34)&amp;"denominator"&amp;CHAR(34)&amp;": "&amp;SUBSTITUTE(TRIM(ROUND(IFERROR(CriteriTecnici!$L194*1,IFERROR(NUMBERVALUE(CriteriTecnici!$L194,".",","),IFERROR(NUMBERVALUE(CriteriTecnici!$L194,",","."),0))),4)&amp;""),",",".")&amp;", "&amp;CHAR(34)&amp;"flag"&amp;CHAR(34)&amp;": "&amp;SUBSTITUTE(TRIM(ROUND(IFERROR(CriteriTecnici!$M194*1,IFERROR(NUMBERVALUE(CriteriTecnici!$M194,".",","),IFERROR(NUMBERVALUE(CriteriTecnici!$M194,",","."),0))),4)&amp;""),",",".")&amp;", "&amp;CHAR(34)&amp;"rawScore"&amp;CHAR(34)&amp;": "&amp;SUBSTITUTE(TRIM(ROUND(IFERROR(CriteriTecnici!$O194*1,IFERROR(NUMBERVALUE(CriteriTecnici!$O194,".",","),IFERROR(NUMBERVALUE(CriteriTecnici!$O194,",","."),0))),4)&amp;""),",",".")&amp;CHAR(125)&amp;IF(TRUE,",",""))</f>
        <v/>
      </c>
    </row>
    <row r="415">
      <c r="A415" s="38">
        <f>IF(CriteriTecnici!$A195="","","    "&amp;CHAR(123)&amp;CHAR(34)&amp;"bidderId"&amp;CHAR(34)&amp;": "&amp;CHAR(34)&amp;SUBSTITUTE(CriteriTecnici!$A195,CHAR(34),"'")&amp;CHAR(34)&amp;", "&amp;CHAR(34)&amp;"lotId"&amp;CHAR(34)&amp;": "&amp;CHAR(34)&amp;SUBSTITUTE(CriteriTecnici!$C195,CHAR(34),"'")&amp;CHAR(34)&amp;", "&amp;CHAR(34)&amp;"criterionId"&amp;CHAR(34)&amp;": "&amp;CHAR(34)&amp;SUBSTITUTE(CriteriTecnici!$D195,CHAR(34),"'")&amp;CHAR(34)&amp;", "&amp;CHAR(34)&amp;"kind"&amp;CHAR(34)&amp;": "&amp;CHAR(34)&amp;SUBSTITUTE(CriteriTecnici!$F195,CHAR(34),"'")&amp;CHAR(34)&amp;", "&amp;CHAR(34)&amp;"value"&amp;CHAR(34)&amp;": "&amp;SUBSTITUTE(TRIM(ROUND(IFERROR(CriteriTecnici!$N195*1,IFERROR(NUMBERVALUE(CriteriTecnici!$N195,".",","),IFERROR(NUMBERVALUE(CriteriTecnici!$N195,",","."),0))),4)&amp;""),",",".")&amp;", "&amp;CHAR(34)&amp;"numerator"&amp;CHAR(34)&amp;": "&amp;SUBSTITUTE(TRIM(ROUND(IFERROR(CriteriTecnici!$K195*1,IFERROR(NUMBERVALUE(CriteriTecnici!$K195,".",","),IFERROR(NUMBERVALUE(CriteriTecnici!$K195,",","."),0))),4)&amp;""),",",".")&amp;", "&amp;CHAR(34)&amp;"denominator"&amp;CHAR(34)&amp;": "&amp;SUBSTITUTE(TRIM(ROUND(IFERROR(CriteriTecnici!$L195*1,IFERROR(NUMBERVALUE(CriteriTecnici!$L195,".",","),IFERROR(NUMBERVALUE(CriteriTecnici!$L195,",","."),0))),4)&amp;""),",",".")&amp;", "&amp;CHAR(34)&amp;"flag"&amp;CHAR(34)&amp;": "&amp;SUBSTITUTE(TRIM(ROUND(IFERROR(CriteriTecnici!$M195*1,IFERROR(NUMBERVALUE(CriteriTecnici!$M195,".",","),IFERROR(NUMBERVALUE(CriteriTecnici!$M195,",","."),0))),4)&amp;""),",",".")&amp;", "&amp;CHAR(34)&amp;"rawScore"&amp;CHAR(34)&amp;": "&amp;SUBSTITUTE(TRIM(ROUND(IFERROR(CriteriTecnici!$O195*1,IFERROR(NUMBERVALUE(CriteriTecnici!$O195,".",","),IFERROR(NUMBERVALUE(CriteriTecnici!$O195,",","."),0))),4)&amp;""),",",".")&amp;CHAR(125)&amp;IF(TRUE,",",""))</f>
        <v/>
      </c>
    </row>
    <row r="416">
      <c r="A416" s="38">
        <f>IF(CriteriTecnici!$A196="","","    "&amp;CHAR(123)&amp;CHAR(34)&amp;"bidderId"&amp;CHAR(34)&amp;": "&amp;CHAR(34)&amp;SUBSTITUTE(CriteriTecnici!$A196,CHAR(34),"'")&amp;CHAR(34)&amp;", "&amp;CHAR(34)&amp;"lotId"&amp;CHAR(34)&amp;": "&amp;CHAR(34)&amp;SUBSTITUTE(CriteriTecnici!$C196,CHAR(34),"'")&amp;CHAR(34)&amp;", "&amp;CHAR(34)&amp;"criterionId"&amp;CHAR(34)&amp;": "&amp;CHAR(34)&amp;SUBSTITUTE(CriteriTecnici!$D196,CHAR(34),"'")&amp;CHAR(34)&amp;", "&amp;CHAR(34)&amp;"kind"&amp;CHAR(34)&amp;": "&amp;CHAR(34)&amp;SUBSTITUTE(CriteriTecnici!$F196,CHAR(34),"'")&amp;CHAR(34)&amp;", "&amp;CHAR(34)&amp;"value"&amp;CHAR(34)&amp;": "&amp;SUBSTITUTE(TRIM(ROUND(IFERROR(CriteriTecnici!$N196*1,IFERROR(NUMBERVALUE(CriteriTecnici!$N196,".",","),IFERROR(NUMBERVALUE(CriteriTecnici!$N196,",","."),0))),4)&amp;""),",",".")&amp;", "&amp;CHAR(34)&amp;"numerator"&amp;CHAR(34)&amp;": "&amp;SUBSTITUTE(TRIM(ROUND(IFERROR(CriteriTecnici!$K196*1,IFERROR(NUMBERVALUE(CriteriTecnici!$K196,".",","),IFERROR(NUMBERVALUE(CriteriTecnici!$K196,",","."),0))),4)&amp;""),",",".")&amp;", "&amp;CHAR(34)&amp;"denominator"&amp;CHAR(34)&amp;": "&amp;SUBSTITUTE(TRIM(ROUND(IFERROR(CriteriTecnici!$L196*1,IFERROR(NUMBERVALUE(CriteriTecnici!$L196,".",","),IFERROR(NUMBERVALUE(CriteriTecnici!$L196,",","."),0))),4)&amp;""),",",".")&amp;", "&amp;CHAR(34)&amp;"flag"&amp;CHAR(34)&amp;": "&amp;SUBSTITUTE(TRIM(ROUND(IFERROR(CriteriTecnici!$M196*1,IFERROR(NUMBERVALUE(CriteriTecnici!$M196,".",","),IFERROR(NUMBERVALUE(CriteriTecnici!$M196,",","."),0))),4)&amp;""),",",".")&amp;", "&amp;CHAR(34)&amp;"rawScore"&amp;CHAR(34)&amp;": "&amp;SUBSTITUTE(TRIM(ROUND(IFERROR(CriteriTecnici!$O196*1,IFERROR(NUMBERVALUE(CriteriTecnici!$O196,".",","),IFERROR(NUMBERVALUE(CriteriTecnici!$O196,",","."),0))),4)&amp;""),",",".")&amp;CHAR(125)&amp;IF(TRUE,",",""))</f>
        <v/>
      </c>
    </row>
    <row r="417">
      <c r="A417" s="38">
        <f>IF(CriteriTecnici!$A197="","","    "&amp;CHAR(123)&amp;CHAR(34)&amp;"bidderId"&amp;CHAR(34)&amp;": "&amp;CHAR(34)&amp;SUBSTITUTE(CriteriTecnici!$A197,CHAR(34),"'")&amp;CHAR(34)&amp;", "&amp;CHAR(34)&amp;"lotId"&amp;CHAR(34)&amp;": "&amp;CHAR(34)&amp;SUBSTITUTE(CriteriTecnici!$C197,CHAR(34),"'")&amp;CHAR(34)&amp;", "&amp;CHAR(34)&amp;"criterionId"&amp;CHAR(34)&amp;": "&amp;CHAR(34)&amp;SUBSTITUTE(CriteriTecnici!$D197,CHAR(34),"'")&amp;CHAR(34)&amp;", "&amp;CHAR(34)&amp;"kind"&amp;CHAR(34)&amp;": "&amp;CHAR(34)&amp;SUBSTITUTE(CriteriTecnici!$F197,CHAR(34),"'")&amp;CHAR(34)&amp;", "&amp;CHAR(34)&amp;"value"&amp;CHAR(34)&amp;": "&amp;SUBSTITUTE(TRIM(ROUND(IFERROR(CriteriTecnici!$N197*1,IFERROR(NUMBERVALUE(CriteriTecnici!$N197,".",","),IFERROR(NUMBERVALUE(CriteriTecnici!$N197,",","."),0))),4)&amp;""),",",".")&amp;", "&amp;CHAR(34)&amp;"numerator"&amp;CHAR(34)&amp;": "&amp;SUBSTITUTE(TRIM(ROUND(IFERROR(CriteriTecnici!$K197*1,IFERROR(NUMBERVALUE(CriteriTecnici!$K197,".",","),IFERROR(NUMBERVALUE(CriteriTecnici!$K197,",","."),0))),4)&amp;""),",",".")&amp;", "&amp;CHAR(34)&amp;"denominator"&amp;CHAR(34)&amp;": "&amp;SUBSTITUTE(TRIM(ROUND(IFERROR(CriteriTecnici!$L197*1,IFERROR(NUMBERVALUE(CriteriTecnici!$L197,".",","),IFERROR(NUMBERVALUE(CriteriTecnici!$L197,",","."),0))),4)&amp;""),",",".")&amp;", "&amp;CHAR(34)&amp;"flag"&amp;CHAR(34)&amp;": "&amp;SUBSTITUTE(TRIM(ROUND(IFERROR(CriteriTecnici!$M197*1,IFERROR(NUMBERVALUE(CriteriTecnici!$M197,".",","),IFERROR(NUMBERVALUE(CriteriTecnici!$M197,",","."),0))),4)&amp;""),",",".")&amp;", "&amp;CHAR(34)&amp;"rawScore"&amp;CHAR(34)&amp;": "&amp;SUBSTITUTE(TRIM(ROUND(IFERROR(CriteriTecnici!$O197*1,IFERROR(NUMBERVALUE(CriteriTecnici!$O197,".",","),IFERROR(NUMBERVALUE(CriteriTecnici!$O197,",","."),0))),4)&amp;""),",",".")&amp;CHAR(125)&amp;IF(TRUE,",",""))</f>
        <v/>
      </c>
    </row>
    <row r="418">
      <c r="A418" s="38">
        <f>IF(CriteriTecnici!$A198="","","    "&amp;CHAR(123)&amp;CHAR(34)&amp;"bidderId"&amp;CHAR(34)&amp;": "&amp;CHAR(34)&amp;SUBSTITUTE(CriteriTecnici!$A198,CHAR(34),"'")&amp;CHAR(34)&amp;", "&amp;CHAR(34)&amp;"lotId"&amp;CHAR(34)&amp;": "&amp;CHAR(34)&amp;SUBSTITUTE(CriteriTecnici!$C198,CHAR(34),"'")&amp;CHAR(34)&amp;", "&amp;CHAR(34)&amp;"criterionId"&amp;CHAR(34)&amp;": "&amp;CHAR(34)&amp;SUBSTITUTE(CriteriTecnici!$D198,CHAR(34),"'")&amp;CHAR(34)&amp;", "&amp;CHAR(34)&amp;"kind"&amp;CHAR(34)&amp;": "&amp;CHAR(34)&amp;SUBSTITUTE(CriteriTecnici!$F198,CHAR(34),"'")&amp;CHAR(34)&amp;", "&amp;CHAR(34)&amp;"value"&amp;CHAR(34)&amp;": "&amp;SUBSTITUTE(TRIM(ROUND(IFERROR(CriteriTecnici!$N198*1,IFERROR(NUMBERVALUE(CriteriTecnici!$N198,".",","),IFERROR(NUMBERVALUE(CriteriTecnici!$N198,",","."),0))),4)&amp;""),",",".")&amp;", "&amp;CHAR(34)&amp;"numerator"&amp;CHAR(34)&amp;": "&amp;SUBSTITUTE(TRIM(ROUND(IFERROR(CriteriTecnici!$K198*1,IFERROR(NUMBERVALUE(CriteriTecnici!$K198,".",","),IFERROR(NUMBERVALUE(CriteriTecnici!$K198,",","."),0))),4)&amp;""),",",".")&amp;", "&amp;CHAR(34)&amp;"denominator"&amp;CHAR(34)&amp;": "&amp;SUBSTITUTE(TRIM(ROUND(IFERROR(CriteriTecnici!$L198*1,IFERROR(NUMBERVALUE(CriteriTecnici!$L198,".",","),IFERROR(NUMBERVALUE(CriteriTecnici!$L198,",","."),0))),4)&amp;""),",",".")&amp;", "&amp;CHAR(34)&amp;"flag"&amp;CHAR(34)&amp;": "&amp;SUBSTITUTE(TRIM(ROUND(IFERROR(CriteriTecnici!$M198*1,IFERROR(NUMBERVALUE(CriteriTecnici!$M198,".",","),IFERROR(NUMBERVALUE(CriteriTecnici!$M198,",","."),0))),4)&amp;""),",",".")&amp;", "&amp;CHAR(34)&amp;"rawScore"&amp;CHAR(34)&amp;": "&amp;SUBSTITUTE(TRIM(ROUND(IFERROR(CriteriTecnici!$O198*1,IFERROR(NUMBERVALUE(CriteriTecnici!$O198,".",","),IFERROR(NUMBERVALUE(CriteriTecnici!$O198,",","."),0))),4)&amp;""),",",".")&amp;CHAR(125)&amp;IF(TRUE,",",""))</f>
        <v/>
      </c>
    </row>
    <row r="419">
      <c r="A419" s="38">
        <f>IF(CriteriTecnici!$A199="","","    "&amp;CHAR(123)&amp;CHAR(34)&amp;"bidderId"&amp;CHAR(34)&amp;": "&amp;CHAR(34)&amp;SUBSTITUTE(CriteriTecnici!$A199,CHAR(34),"'")&amp;CHAR(34)&amp;", "&amp;CHAR(34)&amp;"lotId"&amp;CHAR(34)&amp;": "&amp;CHAR(34)&amp;SUBSTITUTE(CriteriTecnici!$C199,CHAR(34),"'")&amp;CHAR(34)&amp;", "&amp;CHAR(34)&amp;"criterionId"&amp;CHAR(34)&amp;": "&amp;CHAR(34)&amp;SUBSTITUTE(CriteriTecnici!$D199,CHAR(34),"'")&amp;CHAR(34)&amp;", "&amp;CHAR(34)&amp;"kind"&amp;CHAR(34)&amp;": "&amp;CHAR(34)&amp;SUBSTITUTE(CriteriTecnici!$F199,CHAR(34),"'")&amp;CHAR(34)&amp;", "&amp;CHAR(34)&amp;"value"&amp;CHAR(34)&amp;": "&amp;SUBSTITUTE(TRIM(ROUND(IFERROR(CriteriTecnici!$N199*1,IFERROR(NUMBERVALUE(CriteriTecnici!$N199,".",","),IFERROR(NUMBERVALUE(CriteriTecnici!$N199,",","."),0))),4)&amp;""),",",".")&amp;", "&amp;CHAR(34)&amp;"numerator"&amp;CHAR(34)&amp;": "&amp;SUBSTITUTE(TRIM(ROUND(IFERROR(CriteriTecnici!$K199*1,IFERROR(NUMBERVALUE(CriteriTecnici!$K199,".",","),IFERROR(NUMBERVALUE(CriteriTecnici!$K199,",","."),0))),4)&amp;""),",",".")&amp;", "&amp;CHAR(34)&amp;"denominator"&amp;CHAR(34)&amp;": "&amp;SUBSTITUTE(TRIM(ROUND(IFERROR(CriteriTecnici!$L199*1,IFERROR(NUMBERVALUE(CriteriTecnici!$L199,".",","),IFERROR(NUMBERVALUE(CriteriTecnici!$L199,",","."),0))),4)&amp;""),",",".")&amp;", "&amp;CHAR(34)&amp;"flag"&amp;CHAR(34)&amp;": "&amp;SUBSTITUTE(TRIM(ROUND(IFERROR(CriteriTecnici!$M199*1,IFERROR(NUMBERVALUE(CriteriTecnici!$M199,".",","),IFERROR(NUMBERVALUE(CriteriTecnici!$M199,",","."),0))),4)&amp;""),",",".")&amp;", "&amp;CHAR(34)&amp;"rawScore"&amp;CHAR(34)&amp;": "&amp;SUBSTITUTE(TRIM(ROUND(IFERROR(CriteriTecnici!$O199*1,IFERROR(NUMBERVALUE(CriteriTecnici!$O199,".",","),IFERROR(NUMBERVALUE(CriteriTecnici!$O199,",","."),0))),4)&amp;""),",",".")&amp;CHAR(125)&amp;IF(TRUE,",",""))</f>
        <v/>
      </c>
    </row>
    <row r="420">
      <c r="A420" s="38">
        <f>IF(CriteriTecnici!$A200="","","    "&amp;CHAR(123)&amp;CHAR(34)&amp;"bidderId"&amp;CHAR(34)&amp;": "&amp;CHAR(34)&amp;SUBSTITUTE(CriteriTecnici!$A200,CHAR(34),"'")&amp;CHAR(34)&amp;", "&amp;CHAR(34)&amp;"lotId"&amp;CHAR(34)&amp;": "&amp;CHAR(34)&amp;SUBSTITUTE(CriteriTecnici!$C200,CHAR(34),"'")&amp;CHAR(34)&amp;", "&amp;CHAR(34)&amp;"criterionId"&amp;CHAR(34)&amp;": "&amp;CHAR(34)&amp;SUBSTITUTE(CriteriTecnici!$D200,CHAR(34),"'")&amp;CHAR(34)&amp;", "&amp;CHAR(34)&amp;"kind"&amp;CHAR(34)&amp;": "&amp;CHAR(34)&amp;SUBSTITUTE(CriteriTecnici!$F200,CHAR(34),"'")&amp;CHAR(34)&amp;", "&amp;CHAR(34)&amp;"value"&amp;CHAR(34)&amp;": "&amp;SUBSTITUTE(TRIM(ROUND(IFERROR(CriteriTecnici!$N200*1,IFERROR(NUMBERVALUE(CriteriTecnici!$N200,".",","),IFERROR(NUMBERVALUE(CriteriTecnici!$N200,",","."),0))),4)&amp;""),",",".")&amp;", "&amp;CHAR(34)&amp;"numerator"&amp;CHAR(34)&amp;": "&amp;SUBSTITUTE(TRIM(ROUND(IFERROR(CriteriTecnici!$K200*1,IFERROR(NUMBERVALUE(CriteriTecnici!$K200,".",","),IFERROR(NUMBERVALUE(CriteriTecnici!$K200,",","."),0))),4)&amp;""),",",".")&amp;", "&amp;CHAR(34)&amp;"denominator"&amp;CHAR(34)&amp;": "&amp;SUBSTITUTE(TRIM(ROUND(IFERROR(CriteriTecnici!$L200*1,IFERROR(NUMBERVALUE(CriteriTecnici!$L200,".",","),IFERROR(NUMBERVALUE(CriteriTecnici!$L200,",","."),0))),4)&amp;""),",",".")&amp;", "&amp;CHAR(34)&amp;"flag"&amp;CHAR(34)&amp;": "&amp;SUBSTITUTE(TRIM(ROUND(IFERROR(CriteriTecnici!$M200*1,IFERROR(NUMBERVALUE(CriteriTecnici!$M200,".",","),IFERROR(NUMBERVALUE(CriteriTecnici!$M200,",","."),0))),4)&amp;""),",",".")&amp;", "&amp;CHAR(34)&amp;"rawScore"&amp;CHAR(34)&amp;": "&amp;SUBSTITUTE(TRIM(ROUND(IFERROR(CriteriTecnici!$O200*1,IFERROR(NUMBERVALUE(CriteriTecnici!$O200,".",","),IFERROR(NUMBERVALUE(CriteriTecnici!$O200,",","."),0))),4)&amp;""),",",".")&amp;CHAR(125)&amp;IF(TRUE,",",""))</f>
        <v/>
      </c>
    </row>
    <row r="421">
      <c r="A421" s="38">
        <f>IF(CriteriTecnici!$A201="","","    "&amp;CHAR(123)&amp;CHAR(34)&amp;"bidderId"&amp;CHAR(34)&amp;": "&amp;CHAR(34)&amp;SUBSTITUTE(CriteriTecnici!$A201,CHAR(34),"'")&amp;CHAR(34)&amp;", "&amp;CHAR(34)&amp;"lotId"&amp;CHAR(34)&amp;": "&amp;CHAR(34)&amp;SUBSTITUTE(CriteriTecnici!$C201,CHAR(34),"'")&amp;CHAR(34)&amp;", "&amp;CHAR(34)&amp;"criterionId"&amp;CHAR(34)&amp;": "&amp;CHAR(34)&amp;SUBSTITUTE(CriteriTecnici!$D201,CHAR(34),"'")&amp;CHAR(34)&amp;", "&amp;CHAR(34)&amp;"kind"&amp;CHAR(34)&amp;": "&amp;CHAR(34)&amp;SUBSTITUTE(CriteriTecnici!$F201,CHAR(34),"'")&amp;CHAR(34)&amp;", "&amp;CHAR(34)&amp;"value"&amp;CHAR(34)&amp;": "&amp;SUBSTITUTE(TRIM(ROUND(IFERROR(CriteriTecnici!$N201*1,IFERROR(NUMBERVALUE(CriteriTecnici!$N201,".",","),IFERROR(NUMBERVALUE(CriteriTecnici!$N201,",","."),0))),4)&amp;""),",",".")&amp;", "&amp;CHAR(34)&amp;"numerator"&amp;CHAR(34)&amp;": "&amp;SUBSTITUTE(TRIM(ROUND(IFERROR(CriteriTecnici!$K201*1,IFERROR(NUMBERVALUE(CriteriTecnici!$K201,".",","),IFERROR(NUMBERVALUE(CriteriTecnici!$K201,",","."),0))),4)&amp;""),",",".")&amp;", "&amp;CHAR(34)&amp;"denominator"&amp;CHAR(34)&amp;": "&amp;SUBSTITUTE(TRIM(ROUND(IFERROR(CriteriTecnici!$L201*1,IFERROR(NUMBERVALUE(CriteriTecnici!$L201,".",","),IFERROR(NUMBERVALUE(CriteriTecnici!$L201,",","."),0))),4)&amp;""),",",".")&amp;", "&amp;CHAR(34)&amp;"flag"&amp;CHAR(34)&amp;": "&amp;SUBSTITUTE(TRIM(ROUND(IFERROR(CriteriTecnici!$M201*1,IFERROR(NUMBERVALUE(CriteriTecnici!$M201,".",","),IFERROR(NUMBERVALUE(CriteriTecnici!$M201,",","."),0))),4)&amp;""),",",".")&amp;", "&amp;CHAR(34)&amp;"rawScore"&amp;CHAR(34)&amp;": "&amp;SUBSTITUTE(TRIM(ROUND(IFERROR(CriteriTecnici!$O201*1,IFERROR(NUMBERVALUE(CriteriTecnici!$O201,".",","),IFERROR(NUMBERVALUE(CriteriTecnici!$O201,",","."),0))),4)&amp;""),",",".")&amp;CHAR(125)&amp;IF(TRUE,",",""))</f>
        <v/>
      </c>
    </row>
    <row r="422">
      <c r="A422" s="38">
        <f>IF(CriteriTecnici!$A202="","","    "&amp;CHAR(123)&amp;CHAR(34)&amp;"bidderId"&amp;CHAR(34)&amp;": "&amp;CHAR(34)&amp;SUBSTITUTE(CriteriTecnici!$A202,CHAR(34),"'")&amp;CHAR(34)&amp;", "&amp;CHAR(34)&amp;"lotId"&amp;CHAR(34)&amp;": "&amp;CHAR(34)&amp;SUBSTITUTE(CriteriTecnici!$C202,CHAR(34),"'")&amp;CHAR(34)&amp;", "&amp;CHAR(34)&amp;"criterionId"&amp;CHAR(34)&amp;": "&amp;CHAR(34)&amp;SUBSTITUTE(CriteriTecnici!$D202,CHAR(34),"'")&amp;CHAR(34)&amp;", "&amp;CHAR(34)&amp;"kind"&amp;CHAR(34)&amp;": "&amp;CHAR(34)&amp;SUBSTITUTE(CriteriTecnici!$F202,CHAR(34),"'")&amp;CHAR(34)&amp;", "&amp;CHAR(34)&amp;"value"&amp;CHAR(34)&amp;": "&amp;SUBSTITUTE(TRIM(ROUND(IFERROR(CriteriTecnici!$N202*1,IFERROR(NUMBERVALUE(CriteriTecnici!$N202,".",","),IFERROR(NUMBERVALUE(CriteriTecnici!$N202,",","."),0))),4)&amp;""),",",".")&amp;", "&amp;CHAR(34)&amp;"numerator"&amp;CHAR(34)&amp;": "&amp;SUBSTITUTE(TRIM(ROUND(IFERROR(CriteriTecnici!$K202*1,IFERROR(NUMBERVALUE(CriteriTecnici!$K202,".",","),IFERROR(NUMBERVALUE(CriteriTecnici!$K202,",","."),0))),4)&amp;""),",",".")&amp;", "&amp;CHAR(34)&amp;"denominator"&amp;CHAR(34)&amp;": "&amp;SUBSTITUTE(TRIM(ROUND(IFERROR(CriteriTecnici!$L202*1,IFERROR(NUMBERVALUE(CriteriTecnici!$L202,".",","),IFERROR(NUMBERVALUE(CriteriTecnici!$L202,",","."),0))),4)&amp;""),",",".")&amp;", "&amp;CHAR(34)&amp;"flag"&amp;CHAR(34)&amp;": "&amp;SUBSTITUTE(TRIM(ROUND(IFERROR(CriteriTecnici!$M202*1,IFERROR(NUMBERVALUE(CriteriTecnici!$M202,".",","),IFERROR(NUMBERVALUE(CriteriTecnici!$M202,",","."),0))),4)&amp;""),",",".")&amp;", "&amp;CHAR(34)&amp;"rawScore"&amp;CHAR(34)&amp;": "&amp;SUBSTITUTE(TRIM(ROUND(IFERROR(CriteriTecnici!$O202*1,IFERROR(NUMBERVALUE(CriteriTecnici!$O202,".",","),IFERROR(NUMBERVALUE(CriteriTecnici!$O202,",","."),0))),4)&amp;""),",",".")&amp;CHAR(125)&amp;IF(TRUE,",",""))</f>
        <v/>
      </c>
    </row>
    <row r="423">
      <c r="A423" s="38">
        <f>IF(CriteriTecnici!$A203="","","    "&amp;CHAR(123)&amp;CHAR(34)&amp;"bidderId"&amp;CHAR(34)&amp;": "&amp;CHAR(34)&amp;SUBSTITUTE(CriteriTecnici!$A203,CHAR(34),"'")&amp;CHAR(34)&amp;", "&amp;CHAR(34)&amp;"lotId"&amp;CHAR(34)&amp;": "&amp;CHAR(34)&amp;SUBSTITUTE(CriteriTecnici!$C203,CHAR(34),"'")&amp;CHAR(34)&amp;", "&amp;CHAR(34)&amp;"criterionId"&amp;CHAR(34)&amp;": "&amp;CHAR(34)&amp;SUBSTITUTE(CriteriTecnici!$D203,CHAR(34),"'")&amp;CHAR(34)&amp;", "&amp;CHAR(34)&amp;"kind"&amp;CHAR(34)&amp;": "&amp;CHAR(34)&amp;SUBSTITUTE(CriteriTecnici!$F203,CHAR(34),"'")&amp;CHAR(34)&amp;", "&amp;CHAR(34)&amp;"value"&amp;CHAR(34)&amp;": "&amp;SUBSTITUTE(TRIM(ROUND(IFERROR(CriteriTecnici!$N203*1,IFERROR(NUMBERVALUE(CriteriTecnici!$N203,".",","),IFERROR(NUMBERVALUE(CriteriTecnici!$N203,",","."),0))),4)&amp;""),",",".")&amp;", "&amp;CHAR(34)&amp;"numerator"&amp;CHAR(34)&amp;": "&amp;SUBSTITUTE(TRIM(ROUND(IFERROR(CriteriTecnici!$K203*1,IFERROR(NUMBERVALUE(CriteriTecnici!$K203,".",","),IFERROR(NUMBERVALUE(CriteriTecnici!$K203,",","."),0))),4)&amp;""),",",".")&amp;", "&amp;CHAR(34)&amp;"denominator"&amp;CHAR(34)&amp;": "&amp;SUBSTITUTE(TRIM(ROUND(IFERROR(CriteriTecnici!$L203*1,IFERROR(NUMBERVALUE(CriteriTecnici!$L203,".",","),IFERROR(NUMBERVALUE(CriteriTecnici!$L203,",","."),0))),4)&amp;""),",",".")&amp;", "&amp;CHAR(34)&amp;"flag"&amp;CHAR(34)&amp;": "&amp;SUBSTITUTE(TRIM(ROUND(IFERROR(CriteriTecnici!$M203*1,IFERROR(NUMBERVALUE(CriteriTecnici!$M203,".",","),IFERROR(NUMBERVALUE(CriteriTecnici!$M203,",","."),0))),4)&amp;""),",",".")&amp;", "&amp;CHAR(34)&amp;"rawScore"&amp;CHAR(34)&amp;": "&amp;SUBSTITUTE(TRIM(ROUND(IFERROR(CriteriTecnici!$O203*1,IFERROR(NUMBERVALUE(CriteriTecnici!$O203,".",","),IFERROR(NUMBERVALUE(CriteriTecnici!$O203,",","."),0))),4)&amp;""),",",".")&amp;CHAR(125)&amp;IF(TRUE,",",""))</f>
        <v/>
      </c>
    </row>
    <row r="424">
      <c r="A424" s="38">
        <f>IF(CriteriTecnici!$A204="","","    "&amp;CHAR(123)&amp;CHAR(34)&amp;"bidderId"&amp;CHAR(34)&amp;": "&amp;CHAR(34)&amp;SUBSTITUTE(CriteriTecnici!$A204,CHAR(34),"'")&amp;CHAR(34)&amp;", "&amp;CHAR(34)&amp;"lotId"&amp;CHAR(34)&amp;": "&amp;CHAR(34)&amp;SUBSTITUTE(CriteriTecnici!$C204,CHAR(34),"'")&amp;CHAR(34)&amp;", "&amp;CHAR(34)&amp;"criterionId"&amp;CHAR(34)&amp;": "&amp;CHAR(34)&amp;SUBSTITUTE(CriteriTecnici!$D204,CHAR(34),"'")&amp;CHAR(34)&amp;", "&amp;CHAR(34)&amp;"kind"&amp;CHAR(34)&amp;": "&amp;CHAR(34)&amp;SUBSTITUTE(CriteriTecnici!$F204,CHAR(34),"'")&amp;CHAR(34)&amp;", "&amp;CHAR(34)&amp;"value"&amp;CHAR(34)&amp;": "&amp;SUBSTITUTE(TRIM(ROUND(IFERROR(CriteriTecnici!$N204*1,IFERROR(NUMBERVALUE(CriteriTecnici!$N204,".",","),IFERROR(NUMBERVALUE(CriteriTecnici!$N204,",","."),0))),4)&amp;""),",",".")&amp;", "&amp;CHAR(34)&amp;"numerator"&amp;CHAR(34)&amp;": "&amp;SUBSTITUTE(TRIM(ROUND(IFERROR(CriteriTecnici!$K204*1,IFERROR(NUMBERVALUE(CriteriTecnici!$K204,".",","),IFERROR(NUMBERVALUE(CriteriTecnici!$K204,",","."),0))),4)&amp;""),",",".")&amp;", "&amp;CHAR(34)&amp;"denominator"&amp;CHAR(34)&amp;": "&amp;SUBSTITUTE(TRIM(ROUND(IFERROR(CriteriTecnici!$L204*1,IFERROR(NUMBERVALUE(CriteriTecnici!$L204,".",","),IFERROR(NUMBERVALUE(CriteriTecnici!$L204,",","."),0))),4)&amp;""),",",".")&amp;", "&amp;CHAR(34)&amp;"flag"&amp;CHAR(34)&amp;": "&amp;SUBSTITUTE(TRIM(ROUND(IFERROR(CriteriTecnici!$M204*1,IFERROR(NUMBERVALUE(CriteriTecnici!$M204,".",","),IFERROR(NUMBERVALUE(CriteriTecnici!$M204,",","."),0))),4)&amp;""),",",".")&amp;", "&amp;CHAR(34)&amp;"rawScore"&amp;CHAR(34)&amp;": "&amp;SUBSTITUTE(TRIM(ROUND(IFERROR(CriteriTecnici!$O204*1,IFERROR(NUMBERVALUE(CriteriTecnici!$O204,".",","),IFERROR(NUMBERVALUE(CriteriTecnici!$O204,",","."),0))),4)&amp;""),",",".")&amp;CHAR(125)&amp;IF(TRUE,",",""))</f>
        <v/>
      </c>
    </row>
    <row r="425">
      <c r="A425" s="38">
        <f>IF(CriteriTecnici!$A205="","","    "&amp;CHAR(123)&amp;CHAR(34)&amp;"bidderId"&amp;CHAR(34)&amp;": "&amp;CHAR(34)&amp;SUBSTITUTE(CriteriTecnici!$A205,CHAR(34),"'")&amp;CHAR(34)&amp;", "&amp;CHAR(34)&amp;"lotId"&amp;CHAR(34)&amp;": "&amp;CHAR(34)&amp;SUBSTITUTE(CriteriTecnici!$C205,CHAR(34),"'")&amp;CHAR(34)&amp;", "&amp;CHAR(34)&amp;"criterionId"&amp;CHAR(34)&amp;": "&amp;CHAR(34)&amp;SUBSTITUTE(CriteriTecnici!$D205,CHAR(34),"'")&amp;CHAR(34)&amp;", "&amp;CHAR(34)&amp;"kind"&amp;CHAR(34)&amp;": "&amp;CHAR(34)&amp;SUBSTITUTE(CriteriTecnici!$F205,CHAR(34),"'")&amp;CHAR(34)&amp;", "&amp;CHAR(34)&amp;"value"&amp;CHAR(34)&amp;": "&amp;SUBSTITUTE(TRIM(ROUND(IFERROR(CriteriTecnici!$N205*1,IFERROR(NUMBERVALUE(CriteriTecnici!$N205,".",","),IFERROR(NUMBERVALUE(CriteriTecnici!$N205,",","."),0))),4)&amp;""),",",".")&amp;", "&amp;CHAR(34)&amp;"numerator"&amp;CHAR(34)&amp;": "&amp;SUBSTITUTE(TRIM(ROUND(IFERROR(CriteriTecnici!$K205*1,IFERROR(NUMBERVALUE(CriteriTecnici!$K205,".",","),IFERROR(NUMBERVALUE(CriteriTecnici!$K205,",","."),0))),4)&amp;""),",",".")&amp;", "&amp;CHAR(34)&amp;"denominator"&amp;CHAR(34)&amp;": "&amp;SUBSTITUTE(TRIM(ROUND(IFERROR(CriteriTecnici!$L205*1,IFERROR(NUMBERVALUE(CriteriTecnici!$L205,".",","),IFERROR(NUMBERVALUE(CriteriTecnici!$L205,",","."),0))),4)&amp;""),",",".")&amp;", "&amp;CHAR(34)&amp;"flag"&amp;CHAR(34)&amp;": "&amp;SUBSTITUTE(TRIM(ROUND(IFERROR(CriteriTecnici!$M205*1,IFERROR(NUMBERVALUE(CriteriTecnici!$M205,".",","),IFERROR(NUMBERVALUE(CriteriTecnici!$M205,",","."),0))),4)&amp;""),",",".")&amp;", "&amp;CHAR(34)&amp;"rawScore"&amp;CHAR(34)&amp;": "&amp;SUBSTITUTE(TRIM(ROUND(IFERROR(CriteriTecnici!$O205*1,IFERROR(NUMBERVALUE(CriteriTecnici!$O205,".",","),IFERROR(NUMBERVALUE(CriteriTecnici!$O205,",","."),0))),4)&amp;""),",",".")&amp;CHAR(125)&amp;IF(TRUE,",",""))</f>
        <v/>
      </c>
    </row>
    <row r="426">
      <c r="A426" s="38">
        <f>IF(CriteriTecnici!$A206="","","    "&amp;CHAR(123)&amp;CHAR(34)&amp;"bidderId"&amp;CHAR(34)&amp;": "&amp;CHAR(34)&amp;SUBSTITUTE(CriteriTecnici!$A206,CHAR(34),"'")&amp;CHAR(34)&amp;", "&amp;CHAR(34)&amp;"lotId"&amp;CHAR(34)&amp;": "&amp;CHAR(34)&amp;SUBSTITUTE(CriteriTecnici!$C206,CHAR(34),"'")&amp;CHAR(34)&amp;", "&amp;CHAR(34)&amp;"criterionId"&amp;CHAR(34)&amp;": "&amp;CHAR(34)&amp;SUBSTITUTE(CriteriTecnici!$D206,CHAR(34),"'")&amp;CHAR(34)&amp;", "&amp;CHAR(34)&amp;"kind"&amp;CHAR(34)&amp;": "&amp;CHAR(34)&amp;SUBSTITUTE(CriteriTecnici!$F206,CHAR(34),"'")&amp;CHAR(34)&amp;", "&amp;CHAR(34)&amp;"value"&amp;CHAR(34)&amp;": "&amp;SUBSTITUTE(TRIM(ROUND(IFERROR(CriteriTecnici!$N206*1,IFERROR(NUMBERVALUE(CriteriTecnici!$N206,".",","),IFERROR(NUMBERVALUE(CriteriTecnici!$N206,",","."),0))),4)&amp;""),",",".")&amp;", "&amp;CHAR(34)&amp;"numerator"&amp;CHAR(34)&amp;": "&amp;SUBSTITUTE(TRIM(ROUND(IFERROR(CriteriTecnici!$K206*1,IFERROR(NUMBERVALUE(CriteriTecnici!$K206,".",","),IFERROR(NUMBERVALUE(CriteriTecnici!$K206,",","."),0))),4)&amp;""),",",".")&amp;", "&amp;CHAR(34)&amp;"denominator"&amp;CHAR(34)&amp;": "&amp;SUBSTITUTE(TRIM(ROUND(IFERROR(CriteriTecnici!$L206*1,IFERROR(NUMBERVALUE(CriteriTecnici!$L206,".",","),IFERROR(NUMBERVALUE(CriteriTecnici!$L206,",","."),0))),4)&amp;""),",",".")&amp;", "&amp;CHAR(34)&amp;"flag"&amp;CHAR(34)&amp;": "&amp;SUBSTITUTE(TRIM(ROUND(IFERROR(CriteriTecnici!$M206*1,IFERROR(NUMBERVALUE(CriteriTecnici!$M206,".",","),IFERROR(NUMBERVALUE(CriteriTecnici!$M206,",","."),0))),4)&amp;""),",",".")&amp;", "&amp;CHAR(34)&amp;"rawScore"&amp;CHAR(34)&amp;": "&amp;SUBSTITUTE(TRIM(ROUND(IFERROR(CriteriTecnici!$O206*1,IFERROR(NUMBERVALUE(CriteriTecnici!$O206,".",","),IFERROR(NUMBERVALUE(CriteriTecnici!$O206,",","."),0))),4)&amp;""),",",".")&amp;CHAR(125)&amp;IF(TRUE,",",""))</f>
        <v/>
      </c>
    </row>
    <row r="427">
      <c r="A427" s="38">
        <f>IF(CriteriTecnici!$A207="","","    "&amp;CHAR(123)&amp;CHAR(34)&amp;"bidderId"&amp;CHAR(34)&amp;": "&amp;CHAR(34)&amp;SUBSTITUTE(CriteriTecnici!$A207,CHAR(34),"'")&amp;CHAR(34)&amp;", "&amp;CHAR(34)&amp;"lotId"&amp;CHAR(34)&amp;": "&amp;CHAR(34)&amp;SUBSTITUTE(CriteriTecnici!$C207,CHAR(34),"'")&amp;CHAR(34)&amp;", "&amp;CHAR(34)&amp;"criterionId"&amp;CHAR(34)&amp;": "&amp;CHAR(34)&amp;SUBSTITUTE(CriteriTecnici!$D207,CHAR(34),"'")&amp;CHAR(34)&amp;", "&amp;CHAR(34)&amp;"kind"&amp;CHAR(34)&amp;": "&amp;CHAR(34)&amp;SUBSTITUTE(CriteriTecnici!$F207,CHAR(34),"'")&amp;CHAR(34)&amp;", "&amp;CHAR(34)&amp;"value"&amp;CHAR(34)&amp;": "&amp;SUBSTITUTE(TRIM(ROUND(IFERROR(CriteriTecnici!$N207*1,IFERROR(NUMBERVALUE(CriteriTecnici!$N207,".",","),IFERROR(NUMBERVALUE(CriteriTecnici!$N207,",","."),0))),4)&amp;""),",",".")&amp;", "&amp;CHAR(34)&amp;"numerator"&amp;CHAR(34)&amp;": "&amp;SUBSTITUTE(TRIM(ROUND(IFERROR(CriteriTecnici!$K207*1,IFERROR(NUMBERVALUE(CriteriTecnici!$K207,".",","),IFERROR(NUMBERVALUE(CriteriTecnici!$K207,",","."),0))),4)&amp;""),",",".")&amp;", "&amp;CHAR(34)&amp;"denominator"&amp;CHAR(34)&amp;": "&amp;SUBSTITUTE(TRIM(ROUND(IFERROR(CriteriTecnici!$L207*1,IFERROR(NUMBERVALUE(CriteriTecnici!$L207,".",","),IFERROR(NUMBERVALUE(CriteriTecnici!$L207,",","."),0))),4)&amp;""),",",".")&amp;", "&amp;CHAR(34)&amp;"flag"&amp;CHAR(34)&amp;": "&amp;SUBSTITUTE(TRIM(ROUND(IFERROR(CriteriTecnici!$M207*1,IFERROR(NUMBERVALUE(CriteriTecnici!$M207,".",","),IFERROR(NUMBERVALUE(CriteriTecnici!$M207,",","."),0))),4)&amp;""),",",".")&amp;", "&amp;CHAR(34)&amp;"rawScore"&amp;CHAR(34)&amp;": "&amp;SUBSTITUTE(TRIM(ROUND(IFERROR(CriteriTecnici!$O207*1,IFERROR(NUMBERVALUE(CriteriTecnici!$O207,".",","),IFERROR(NUMBERVALUE(CriteriTecnici!$O207,",","."),0))),4)&amp;""),",",".")&amp;CHAR(125)&amp;IF(TRUE,",",""))</f>
        <v/>
      </c>
    </row>
    <row r="428">
      <c r="A428" s="38">
        <f>IF(CriteriTecnici!$A208="","","    "&amp;CHAR(123)&amp;CHAR(34)&amp;"bidderId"&amp;CHAR(34)&amp;": "&amp;CHAR(34)&amp;SUBSTITUTE(CriteriTecnici!$A208,CHAR(34),"'")&amp;CHAR(34)&amp;", "&amp;CHAR(34)&amp;"lotId"&amp;CHAR(34)&amp;": "&amp;CHAR(34)&amp;SUBSTITUTE(CriteriTecnici!$C208,CHAR(34),"'")&amp;CHAR(34)&amp;", "&amp;CHAR(34)&amp;"criterionId"&amp;CHAR(34)&amp;": "&amp;CHAR(34)&amp;SUBSTITUTE(CriteriTecnici!$D208,CHAR(34),"'")&amp;CHAR(34)&amp;", "&amp;CHAR(34)&amp;"kind"&amp;CHAR(34)&amp;": "&amp;CHAR(34)&amp;SUBSTITUTE(CriteriTecnici!$F208,CHAR(34),"'")&amp;CHAR(34)&amp;", "&amp;CHAR(34)&amp;"value"&amp;CHAR(34)&amp;": "&amp;SUBSTITUTE(TRIM(ROUND(IFERROR(CriteriTecnici!$N208*1,IFERROR(NUMBERVALUE(CriteriTecnici!$N208,".",","),IFERROR(NUMBERVALUE(CriteriTecnici!$N208,",","."),0))),4)&amp;""),",",".")&amp;", "&amp;CHAR(34)&amp;"numerator"&amp;CHAR(34)&amp;": "&amp;SUBSTITUTE(TRIM(ROUND(IFERROR(CriteriTecnici!$K208*1,IFERROR(NUMBERVALUE(CriteriTecnici!$K208,".",","),IFERROR(NUMBERVALUE(CriteriTecnici!$K208,",","."),0))),4)&amp;""),",",".")&amp;", "&amp;CHAR(34)&amp;"denominator"&amp;CHAR(34)&amp;": "&amp;SUBSTITUTE(TRIM(ROUND(IFERROR(CriteriTecnici!$L208*1,IFERROR(NUMBERVALUE(CriteriTecnici!$L208,".",","),IFERROR(NUMBERVALUE(CriteriTecnici!$L208,",","."),0))),4)&amp;""),",",".")&amp;", "&amp;CHAR(34)&amp;"flag"&amp;CHAR(34)&amp;": "&amp;SUBSTITUTE(TRIM(ROUND(IFERROR(CriteriTecnici!$M208*1,IFERROR(NUMBERVALUE(CriteriTecnici!$M208,".",","),IFERROR(NUMBERVALUE(CriteriTecnici!$M208,",","."),0))),4)&amp;""),",",".")&amp;", "&amp;CHAR(34)&amp;"rawScore"&amp;CHAR(34)&amp;": "&amp;SUBSTITUTE(TRIM(ROUND(IFERROR(CriteriTecnici!$O208*1,IFERROR(NUMBERVALUE(CriteriTecnici!$O208,".",","),IFERROR(NUMBERVALUE(CriteriTecnici!$O208,",","."),0))),4)&amp;""),",",".")&amp;CHAR(125)&amp;IF(TRUE,",",""))</f>
        <v/>
      </c>
    </row>
    <row r="429">
      <c r="A429" s="38">
        <f>IF(CriteriTecnici!$A209="","","    "&amp;CHAR(123)&amp;CHAR(34)&amp;"bidderId"&amp;CHAR(34)&amp;": "&amp;CHAR(34)&amp;SUBSTITUTE(CriteriTecnici!$A209,CHAR(34),"'")&amp;CHAR(34)&amp;", "&amp;CHAR(34)&amp;"lotId"&amp;CHAR(34)&amp;": "&amp;CHAR(34)&amp;SUBSTITUTE(CriteriTecnici!$C209,CHAR(34),"'")&amp;CHAR(34)&amp;", "&amp;CHAR(34)&amp;"criterionId"&amp;CHAR(34)&amp;": "&amp;CHAR(34)&amp;SUBSTITUTE(CriteriTecnici!$D209,CHAR(34),"'")&amp;CHAR(34)&amp;", "&amp;CHAR(34)&amp;"kind"&amp;CHAR(34)&amp;": "&amp;CHAR(34)&amp;SUBSTITUTE(CriteriTecnici!$F209,CHAR(34),"'")&amp;CHAR(34)&amp;", "&amp;CHAR(34)&amp;"value"&amp;CHAR(34)&amp;": "&amp;SUBSTITUTE(TRIM(ROUND(IFERROR(CriteriTecnici!$N209*1,IFERROR(NUMBERVALUE(CriteriTecnici!$N209,".",","),IFERROR(NUMBERVALUE(CriteriTecnici!$N209,",","."),0))),4)&amp;""),",",".")&amp;", "&amp;CHAR(34)&amp;"numerator"&amp;CHAR(34)&amp;": "&amp;SUBSTITUTE(TRIM(ROUND(IFERROR(CriteriTecnici!$K209*1,IFERROR(NUMBERVALUE(CriteriTecnici!$K209,".",","),IFERROR(NUMBERVALUE(CriteriTecnici!$K209,",","."),0))),4)&amp;""),",",".")&amp;", "&amp;CHAR(34)&amp;"denominator"&amp;CHAR(34)&amp;": "&amp;SUBSTITUTE(TRIM(ROUND(IFERROR(CriteriTecnici!$L209*1,IFERROR(NUMBERVALUE(CriteriTecnici!$L209,".",","),IFERROR(NUMBERVALUE(CriteriTecnici!$L209,",","."),0))),4)&amp;""),",",".")&amp;", "&amp;CHAR(34)&amp;"flag"&amp;CHAR(34)&amp;": "&amp;SUBSTITUTE(TRIM(ROUND(IFERROR(CriteriTecnici!$M209*1,IFERROR(NUMBERVALUE(CriteriTecnici!$M209,".",","),IFERROR(NUMBERVALUE(CriteriTecnici!$M209,",","."),0))),4)&amp;""),",",".")&amp;", "&amp;CHAR(34)&amp;"rawScore"&amp;CHAR(34)&amp;": "&amp;SUBSTITUTE(TRIM(ROUND(IFERROR(CriteriTecnici!$O209*1,IFERROR(NUMBERVALUE(CriteriTecnici!$O209,".",","),IFERROR(NUMBERVALUE(CriteriTecnici!$O209,",","."),0))),4)&amp;""),",",".")&amp;CHAR(125)&amp;IF(TRUE,",",""))</f>
        <v/>
      </c>
    </row>
    <row r="430">
      <c r="A430" s="38">
        <f>IF(CriteriTecnici!$A210="","","    "&amp;CHAR(123)&amp;CHAR(34)&amp;"bidderId"&amp;CHAR(34)&amp;": "&amp;CHAR(34)&amp;SUBSTITUTE(CriteriTecnici!$A210,CHAR(34),"'")&amp;CHAR(34)&amp;", "&amp;CHAR(34)&amp;"lotId"&amp;CHAR(34)&amp;": "&amp;CHAR(34)&amp;SUBSTITUTE(CriteriTecnici!$C210,CHAR(34),"'")&amp;CHAR(34)&amp;", "&amp;CHAR(34)&amp;"criterionId"&amp;CHAR(34)&amp;": "&amp;CHAR(34)&amp;SUBSTITUTE(CriteriTecnici!$D210,CHAR(34),"'")&amp;CHAR(34)&amp;", "&amp;CHAR(34)&amp;"kind"&amp;CHAR(34)&amp;": "&amp;CHAR(34)&amp;SUBSTITUTE(CriteriTecnici!$F210,CHAR(34),"'")&amp;CHAR(34)&amp;", "&amp;CHAR(34)&amp;"value"&amp;CHAR(34)&amp;": "&amp;SUBSTITUTE(TRIM(ROUND(IFERROR(CriteriTecnici!$N210*1,IFERROR(NUMBERVALUE(CriteriTecnici!$N210,".",","),IFERROR(NUMBERVALUE(CriteriTecnici!$N210,",","."),0))),4)&amp;""),",",".")&amp;", "&amp;CHAR(34)&amp;"numerator"&amp;CHAR(34)&amp;": "&amp;SUBSTITUTE(TRIM(ROUND(IFERROR(CriteriTecnici!$K210*1,IFERROR(NUMBERVALUE(CriteriTecnici!$K210,".",","),IFERROR(NUMBERVALUE(CriteriTecnici!$K210,",","."),0))),4)&amp;""),",",".")&amp;", "&amp;CHAR(34)&amp;"denominator"&amp;CHAR(34)&amp;": "&amp;SUBSTITUTE(TRIM(ROUND(IFERROR(CriteriTecnici!$L210*1,IFERROR(NUMBERVALUE(CriteriTecnici!$L210,".",","),IFERROR(NUMBERVALUE(CriteriTecnici!$L210,",","."),0))),4)&amp;""),",",".")&amp;", "&amp;CHAR(34)&amp;"flag"&amp;CHAR(34)&amp;": "&amp;SUBSTITUTE(TRIM(ROUND(IFERROR(CriteriTecnici!$M210*1,IFERROR(NUMBERVALUE(CriteriTecnici!$M210,".",","),IFERROR(NUMBERVALUE(CriteriTecnici!$M210,",","."),0))),4)&amp;""),",",".")&amp;", "&amp;CHAR(34)&amp;"rawScore"&amp;CHAR(34)&amp;": "&amp;SUBSTITUTE(TRIM(ROUND(IFERROR(CriteriTecnici!$O210*1,IFERROR(NUMBERVALUE(CriteriTecnici!$O210,".",","),IFERROR(NUMBERVALUE(CriteriTecnici!$O210,",","."),0))),4)&amp;""),",",".")&amp;CHAR(125)&amp;IF(TRUE,",",""))</f>
        <v/>
      </c>
    </row>
    <row r="431">
      <c r="A431" s="38">
        <f>IF(CriteriTecnici!$A211="","","    "&amp;CHAR(123)&amp;CHAR(34)&amp;"bidderId"&amp;CHAR(34)&amp;": "&amp;CHAR(34)&amp;SUBSTITUTE(CriteriTecnici!$A211,CHAR(34),"'")&amp;CHAR(34)&amp;", "&amp;CHAR(34)&amp;"lotId"&amp;CHAR(34)&amp;": "&amp;CHAR(34)&amp;SUBSTITUTE(CriteriTecnici!$C211,CHAR(34),"'")&amp;CHAR(34)&amp;", "&amp;CHAR(34)&amp;"criterionId"&amp;CHAR(34)&amp;": "&amp;CHAR(34)&amp;SUBSTITUTE(CriteriTecnici!$D211,CHAR(34),"'")&amp;CHAR(34)&amp;", "&amp;CHAR(34)&amp;"kind"&amp;CHAR(34)&amp;": "&amp;CHAR(34)&amp;SUBSTITUTE(CriteriTecnici!$F211,CHAR(34),"'")&amp;CHAR(34)&amp;", "&amp;CHAR(34)&amp;"value"&amp;CHAR(34)&amp;": "&amp;SUBSTITUTE(TRIM(ROUND(IFERROR(CriteriTecnici!$N211*1,IFERROR(NUMBERVALUE(CriteriTecnici!$N211,".",","),IFERROR(NUMBERVALUE(CriteriTecnici!$N211,",","."),0))),4)&amp;""),",",".")&amp;", "&amp;CHAR(34)&amp;"numerator"&amp;CHAR(34)&amp;": "&amp;SUBSTITUTE(TRIM(ROUND(IFERROR(CriteriTecnici!$K211*1,IFERROR(NUMBERVALUE(CriteriTecnici!$K211,".",","),IFERROR(NUMBERVALUE(CriteriTecnici!$K211,",","."),0))),4)&amp;""),",",".")&amp;", "&amp;CHAR(34)&amp;"denominator"&amp;CHAR(34)&amp;": "&amp;SUBSTITUTE(TRIM(ROUND(IFERROR(CriteriTecnici!$L211*1,IFERROR(NUMBERVALUE(CriteriTecnici!$L211,".",","),IFERROR(NUMBERVALUE(CriteriTecnici!$L211,",","."),0))),4)&amp;""),",",".")&amp;", "&amp;CHAR(34)&amp;"flag"&amp;CHAR(34)&amp;": "&amp;SUBSTITUTE(TRIM(ROUND(IFERROR(CriteriTecnici!$M211*1,IFERROR(NUMBERVALUE(CriteriTecnici!$M211,".",","),IFERROR(NUMBERVALUE(CriteriTecnici!$M211,",","."),0))),4)&amp;""),",",".")&amp;", "&amp;CHAR(34)&amp;"rawScore"&amp;CHAR(34)&amp;": "&amp;SUBSTITUTE(TRIM(ROUND(IFERROR(CriteriTecnici!$O211*1,IFERROR(NUMBERVALUE(CriteriTecnici!$O211,".",","),IFERROR(NUMBERVALUE(CriteriTecnici!$O211,",","."),0))),4)&amp;""),",",".")&amp;CHAR(125)&amp;IF(TRUE,",",""))</f>
        <v/>
      </c>
    </row>
    <row r="432">
      <c r="A432" s="38">
        <f>IF(CriteriTecnici!$A212="","","    "&amp;CHAR(123)&amp;CHAR(34)&amp;"bidderId"&amp;CHAR(34)&amp;": "&amp;CHAR(34)&amp;SUBSTITUTE(CriteriTecnici!$A212,CHAR(34),"'")&amp;CHAR(34)&amp;", "&amp;CHAR(34)&amp;"lotId"&amp;CHAR(34)&amp;": "&amp;CHAR(34)&amp;SUBSTITUTE(CriteriTecnici!$C212,CHAR(34),"'")&amp;CHAR(34)&amp;", "&amp;CHAR(34)&amp;"criterionId"&amp;CHAR(34)&amp;": "&amp;CHAR(34)&amp;SUBSTITUTE(CriteriTecnici!$D212,CHAR(34),"'")&amp;CHAR(34)&amp;", "&amp;CHAR(34)&amp;"kind"&amp;CHAR(34)&amp;": "&amp;CHAR(34)&amp;SUBSTITUTE(CriteriTecnici!$F212,CHAR(34),"'")&amp;CHAR(34)&amp;", "&amp;CHAR(34)&amp;"value"&amp;CHAR(34)&amp;": "&amp;SUBSTITUTE(TRIM(ROUND(IFERROR(CriteriTecnici!$N212*1,IFERROR(NUMBERVALUE(CriteriTecnici!$N212,".",","),IFERROR(NUMBERVALUE(CriteriTecnici!$N212,",","."),0))),4)&amp;""),",",".")&amp;", "&amp;CHAR(34)&amp;"numerator"&amp;CHAR(34)&amp;": "&amp;SUBSTITUTE(TRIM(ROUND(IFERROR(CriteriTecnici!$K212*1,IFERROR(NUMBERVALUE(CriteriTecnici!$K212,".",","),IFERROR(NUMBERVALUE(CriteriTecnici!$K212,",","."),0))),4)&amp;""),",",".")&amp;", "&amp;CHAR(34)&amp;"denominator"&amp;CHAR(34)&amp;": "&amp;SUBSTITUTE(TRIM(ROUND(IFERROR(CriteriTecnici!$L212*1,IFERROR(NUMBERVALUE(CriteriTecnici!$L212,".",","),IFERROR(NUMBERVALUE(CriteriTecnici!$L212,",","."),0))),4)&amp;""),",",".")&amp;", "&amp;CHAR(34)&amp;"flag"&amp;CHAR(34)&amp;": "&amp;SUBSTITUTE(TRIM(ROUND(IFERROR(CriteriTecnici!$M212*1,IFERROR(NUMBERVALUE(CriteriTecnici!$M212,".",","),IFERROR(NUMBERVALUE(CriteriTecnici!$M212,",","."),0))),4)&amp;""),",",".")&amp;", "&amp;CHAR(34)&amp;"rawScore"&amp;CHAR(34)&amp;": "&amp;SUBSTITUTE(TRIM(ROUND(IFERROR(CriteriTecnici!$O212*1,IFERROR(NUMBERVALUE(CriteriTecnici!$O212,".",","),IFERROR(NUMBERVALUE(CriteriTecnici!$O212,",","."),0))),4)&amp;""),",",".")&amp;CHAR(125)&amp;IF(TRUE,",",""))</f>
        <v/>
      </c>
    </row>
    <row r="433">
      <c r="A433" s="38">
        <f>IF(CriteriTecnici!$A213="","","    "&amp;CHAR(123)&amp;CHAR(34)&amp;"bidderId"&amp;CHAR(34)&amp;": "&amp;CHAR(34)&amp;SUBSTITUTE(CriteriTecnici!$A213,CHAR(34),"'")&amp;CHAR(34)&amp;", "&amp;CHAR(34)&amp;"lotId"&amp;CHAR(34)&amp;": "&amp;CHAR(34)&amp;SUBSTITUTE(CriteriTecnici!$C213,CHAR(34),"'")&amp;CHAR(34)&amp;", "&amp;CHAR(34)&amp;"criterionId"&amp;CHAR(34)&amp;": "&amp;CHAR(34)&amp;SUBSTITUTE(CriteriTecnici!$D213,CHAR(34),"'")&amp;CHAR(34)&amp;", "&amp;CHAR(34)&amp;"kind"&amp;CHAR(34)&amp;": "&amp;CHAR(34)&amp;SUBSTITUTE(CriteriTecnici!$F213,CHAR(34),"'")&amp;CHAR(34)&amp;", "&amp;CHAR(34)&amp;"value"&amp;CHAR(34)&amp;": "&amp;SUBSTITUTE(TRIM(ROUND(IFERROR(CriteriTecnici!$N213*1,IFERROR(NUMBERVALUE(CriteriTecnici!$N213,".",","),IFERROR(NUMBERVALUE(CriteriTecnici!$N213,",","."),0))),4)&amp;""),",",".")&amp;", "&amp;CHAR(34)&amp;"numerator"&amp;CHAR(34)&amp;": "&amp;SUBSTITUTE(TRIM(ROUND(IFERROR(CriteriTecnici!$K213*1,IFERROR(NUMBERVALUE(CriteriTecnici!$K213,".",","),IFERROR(NUMBERVALUE(CriteriTecnici!$K213,",","."),0))),4)&amp;""),",",".")&amp;", "&amp;CHAR(34)&amp;"denominator"&amp;CHAR(34)&amp;": "&amp;SUBSTITUTE(TRIM(ROUND(IFERROR(CriteriTecnici!$L213*1,IFERROR(NUMBERVALUE(CriteriTecnici!$L213,".",","),IFERROR(NUMBERVALUE(CriteriTecnici!$L213,",","."),0))),4)&amp;""),",",".")&amp;", "&amp;CHAR(34)&amp;"flag"&amp;CHAR(34)&amp;": "&amp;SUBSTITUTE(TRIM(ROUND(IFERROR(CriteriTecnici!$M213*1,IFERROR(NUMBERVALUE(CriteriTecnici!$M213,".",","),IFERROR(NUMBERVALUE(CriteriTecnici!$M213,",","."),0))),4)&amp;""),",",".")&amp;", "&amp;CHAR(34)&amp;"rawScore"&amp;CHAR(34)&amp;": "&amp;SUBSTITUTE(TRIM(ROUND(IFERROR(CriteriTecnici!$O213*1,IFERROR(NUMBERVALUE(CriteriTecnici!$O213,".",","),IFERROR(NUMBERVALUE(CriteriTecnici!$O213,",","."),0))),4)&amp;""),",",".")&amp;CHAR(125)&amp;IF(TRUE,",",""))</f>
        <v/>
      </c>
    </row>
    <row r="434">
      <c r="A434" s="38">
        <f>IF(CriteriTecnici!$A214="","","    "&amp;CHAR(123)&amp;CHAR(34)&amp;"bidderId"&amp;CHAR(34)&amp;": "&amp;CHAR(34)&amp;SUBSTITUTE(CriteriTecnici!$A214,CHAR(34),"'")&amp;CHAR(34)&amp;", "&amp;CHAR(34)&amp;"lotId"&amp;CHAR(34)&amp;": "&amp;CHAR(34)&amp;SUBSTITUTE(CriteriTecnici!$C214,CHAR(34),"'")&amp;CHAR(34)&amp;", "&amp;CHAR(34)&amp;"criterionId"&amp;CHAR(34)&amp;": "&amp;CHAR(34)&amp;SUBSTITUTE(CriteriTecnici!$D214,CHAR(34),"'")&amp;CHAR(34)&amp;", "&amp;CHAR(34)&amp;"kind"&amp;CHAR(34)&amp;": "&amp;CHAR(34)&amp;SUBSTITUTE(CriteriTecnici!$F214,CHAR(34),"'")&amp;CHAR(34)&amp;", "&amp;CHAR(34)&amp;"value"&amp;CHAR(34)&amp;": "&amp;SUBSTITUTE(TRIM(ROUND(IFERROR(CriteriTecnici!$N214*1,IFERROR(NUMBERVALUE(CriteriTecnici!$N214,".",","),IFERROR(NUMBERVALUE(CriteriTecnici!$N214,",","."),0))),4)&amp;""),",",".")&amp;", "&amp;CHAR(34)&amp;"numerator"&amp;CHAR(34)&amp;": "&amp;SUBSTITUTE(TRIM(ROUND(IFERROR(CriteriTecnici!$K214*1,IFERROR(NUMBERVALUE(CriteriTecnici!$K214,".",","),IFERROR(NUMBERVALUE(CriteriTecnici!$K214,",","."),0))),4)&amp;""),",",".")&amp;", "&amp;CHAR(34)&amp;"denominator"&amp;CHAR(34)&amp;": "&amp;SUBSTITUTE(TRIM(ROUND(IFERROR(CriteriTecnici!$L214*1,IFERROR(NUMBERVALUE(CriteriTecnici!$L214,".",","),IFERROR(NUMBERVALUE(CriteriTecnici!$L214,",","."),0))),4)&amp;""),",",".")&amp;", "&amp;CHAR(34)&amp;"flag"&amp;CHAR(34)&amp;": "&amp;SUBSTITUTE(TRIM(ROUND(IFERROR(CriteriTecnici!$M214*1,IFERROR(NUMBERVALUE(CriteriTecnici!$M214,".",","),IFERROR(NUMBERVALUE(CriteriTecnici!$M214,",","."),0))),4)&amp;""),",",".")&amp;", "&amp;CHAR(34)&amp;"rawScore"&amp;CHAR(34)&amp;": "&amp;SUBSTITUTE(TRIM(ROUND(IFERROR(CriteriTecnici!$O214*1,IFERROR(NUMBERVALUE(CriteriTecnici!$O214,".",","),IFERROR(NUMBERVALUE(CriteriTecnici!$O214,",","."),0))),4)&amp;""),",",".")&amp;CHAR(125)&amp;IF(TRUE,",",""))</f>
        <v/>
      </c>
    </row>
    <row r="435">
      <c r="A435" s="38">
        <f>IF(CriteriTecnici!$A215="","","    "&amp;CHAR(123)&amp;CHAR(34)&amp;"bidderId"&amp;CHAR(34)&amp;": "&amp;CHAR(34)&amp;SUBSTITUTE(CriteriTecnici!$A215,CHAR(34),"'")&amp;CHAR(34)&amp;", "&amp;CHAR(34)&amp;"lotId"&amp;CHAR(34)&amp;": "&amp;CHAR(34)&amp;SUBSTITUTE(CriteriTecnici!$C215,CHAR(34),"'")&amp;CHAR(34)&amp;", "&amp;CHAR(34)&amp;"criterionId"&amp;CHAR(34)&amp;": "&amp;CHAR(34)&amp;SUBSTITUTE(CriteriTecnici!$D215,CHAR(34),"'")&amp;CHAR(34)&amp;", "&amp;CHAR(34)&amp;"kind"&amp;CHAR(34)&amp;": "&amp;CHAR(34)&amp;SUBSTITUTE(CriteriTecnici!$F215,CHAR(34),"'")&amp;CHAR(34)&amp;", "&amp;CHAR(34)&amp;"value"&amp;CHAR(34)&amp;": "&amp;SUBSTITUTE(TRIM(ROUND(IFERROR(CriteriTecnici!$N215*1,IFERROR(NUMBERVALUE(CriteriTecnici!$N215,".",","),IFERROR(NUMBERVALUE(CriteriTecnici!$N215,",","."),0))),4)&amp;""),",",".")&amp;", "&amp;CHAR(34)&amp;"numerator"&amp;CHAR(34)&amp;": "&amp;SUBSTITUTE(TRIM(ROUND(IFERROR(CriteriTecnici!$K215*1,IFERROR(NUMBERVALUE(CriteriTecnici!$K215,".",","),IFERROR(NUMBERVALUE(CriteriTecnici!$K215,",","."),0))),4)&amp;""),",",".")&amp;", "&amp;CHAR(34)&amp;"denominator"&amp;CHAR(34)&amp;": "&amp;SUBSTITUTE(TRIM(ROUND(IFERROR(CriteriTecnici!$L215*1,IFERROR(NUMBERVALUE(CriteriTecnici!$L215,".",","),IFERROR(NUMBERVALUE(CriteriTecnici!$L215,",","."),0))),4)&amp;""),",",".")&amp;", "&amp;CHAR(34)&amp;"flag"&amp;CHAR(34)&amp;": "&amp;SUBSTITUTE(TRIM(ROUND(IFERROR(CriteriTecnici!$M215*1,IFERROR(NUMBERVALUE(CriteriTecnici!$M215,".",","),IFERROR(NUMBERVALUE(CriteriTecnici!$M215,",","."),0))),4)&amp;""),",",".")&amp;", "&amp;CHAR(34)&amp;"rawScore"&amp;CHAR(34)&amp;": "&amp;SUBSTITUTE(TRIM(ROUND(IFERROR(CriteriTecnici!$O215*1,IFERROR(NUMBERVALUE(CriteriTecnici!$O215,".",","),IFERROR(NUMBERVALUE(CriteriTecnici!$O215,",","."),0))),4)&amp;""),",",".")&amp;CHAR(125)&amp;IF(TRUE,",",""))</f>
        <v/>
      </c>
    </row>
    <row r="436">
      <c r="A436" s="38">
        <f>IF(CriteriTecnici!$A216="","","    "&amp;CHAR(123)&amp;CHAR(34)&amp;"bidderId"&amp;CHAR(34)&amp;": "&amp;CHAR(34)&amp;SUBSTITUTE(CriteriTecnici!$A216,CHAR(34),"'")&amp;CHAR(34)&amp;", "&amp;CHAR(34)&amp;"lotId"&amp;CHAR(34)&amp;": "&amp;CHAR(34)&amp;SUBSTITUTE(CriteriTecnici!$C216,CHAR(34),"'")&amp;CHAR(34)&amp;", "&amp;CHAR(34)&amp;"criterionId"&amp;CHAR(34)&amp;": "&amp;CHAR(34)&amp;SUBSTITUTE(CriteriTecnici!$D216,CHAR(34),"'")&amp;CHAR(34)&amp;", "&amp;CHAR(34)&amp;"kind"&amp;CHAR(34)&amp;": "&amp;CHAR(34)&amp;SUBSTITUTE(CriteriTecnici!$F216,CHAR(34),"'")&amp;CHAR(34)&amp;", "&amp;CHAR(34)&amp;"value"&amp;CHAR(34)&amp;": "&amp;SUBSTITUTE(TRIM(ROUND(IFERROR(CriteriTecnici!$N216*1,IFERROR(NUMBERVALUE(CriteriTecnici!$N216,".",","),IFERROR(NUMBERVALUE(CriteriTecnici!$N216,",","."),0))),4)&amp;""),",",".")&amp;", "&amp;CHAR(34)&amp;"numerator"&amp;CHAR(34)&amp;": "&amp;SUBSTITUTE(TRIM(ROUND(IFERROR(CriteriTecnici!$K216*1,IFERROR(NUMBERVALUE(CriteriTecnici!$K216,".",","),IFERROR(NUMBERVALUE(CriteriTecnici!$K216,",","."),0))),4)&amp;""),",",".")&amp;", "&amp;CHAR(34)&amp;"denominator"&amp;CHAR(34)&amp;": "&amp;SUBSTITUTE(TRIM(ROUND(IFERROR(CriteriTecnici!$L216*1,IFERROR(NUMBERVALUE(CriteriTecnici!$L216,".",","),IFERROR(NUMBERVALUE(CriteriTecnici!$L216,",","."),0))),4)&amp;""),",",".")&amp;", "&amp;CHAR(34)&amp;"flag"&amp;CHAR(34)&amp;": "&amp;SUBSTITUTE(TRIM(ROUND(IFERROR(CriteriTecnici!$M216*1,IFERROR(NUMBERVALUE(CriteriTecnici!$M216,".",","),IFERROR(NUMBERVALUE(CriteriTecnici!$M216,",","."),0))),4)&amp;""),",",".")&amp;", "&amp;CHAR(34)&amp;"rawScore"&amp;CHAR(34)&amp;": "&amp;SUBSTITUTE(TRIM(ROUND(IFERROR(CriteriTecnici!$O216*1,IFERROR(NUMBERVALUE(CriteriTecnici!$O216,".",","),IFERROR(NUMBERVALUE(CriteriTecnici!$O216,",","."),0))),4)&amp;""),",",".")&amp;CHAR(125)&amp;IF(TRUE,",",""))</f>
        <v/>
      </c>
    </row>
    <row r="437">
      <c r="A437" s="38">
        <f>IF(CriteriTecnici!$A217="","","    "&amp;CHAR(123)&amp;CHAR(34)&amp;"bidderId"&amp;CHAR(34)&amp;": "&amp;CHAR(34)&amp;SUBSTITUTE(CriteriTecnici!$A217,CHAR(34),"'")&amp;CHAR(34)&amp;", "&amp;CHAR(34)&amp;"lotId"&amp;CHAR(34)&amp;": "&amp;CHAR(34)&amp;SUBSTITUTE(CriteriTecnici!$C217,CHAR(34),"'")&amp;CHAR(34)&amp;", "&amp;CHAR(34)&amp;"criterionId"&amp;CHAR(34)&amp;": "&amp;CHAR(34)&amp;SUBSTITUTE(CriteriTecnici!$D217,CHAR(34),"'")&amp;CHAR(34)&amp;", "&amp;CHAR(34)&amp;"kind"&amp;CHAR(34)&amp;": "&amp;CHAR(34)&amp;SUBSTITUTE(CriteriTecnici!$F217,CHAR(34),"'")&amp;CHAR(34)&amp;", "&amp;CHAR(34)&amp;"value"&amp;CHAR(34)&amp;": "&amp;SUBSTITUTE(TRIM(ROUND(IFERROR(CriteriTecnici!$N217*1,IFERROR(NUMBERVALUE(CriteriTecnici!$N217,".",","),IFERROR(NUMBERVALUE(CriteriTecnici!$N217,",","."),0))),4)&amp;""),",",".")&amp;", "&amp;CHAR(34)&amp;"numerator"&amp;CHAR(34)&amp;": "&amp;SUBSTITUTE(TRIM(ROUND(IFERROR(CriteriTecnici!$K217*1,IFERROR(NUMBERVALUE(CriteriTecnici!$K217,".",","),IFERROR(NUMBERVALUE(CriteriTecnici!$K217,",","."),0))),4)&amp;""),",",".")&amp;", "&amp;CHAR(34)&amp;"denominator"&amp;CHAR(34)&amp;": "&amp;SUBSTITUTE(TRIM(ROUND(IFERROR(CriteriTecnici!$L217*1,IFERROR(NUMBERVALUE(CriteriTecnici!$L217,".",","),IFERROR(NUMBERVALUE(CriteriTecnici!$L217,",","."),0))),4)&amp;""),",",".")&amp;", "&amp;CHAR(34)&amp;"flag"&amp;CHAR(34)&amp;": "&amp;SUBSTITUTE(TRIM(ROUND(IFERROR(CriteriTecnici!$M217*1,IFERROR(NUMBERVALUE(CriteriTecnici!$M217,".",","),IFERROR(NUMBERVALUE(CriteriTecnici!$M217,",","."),0))),4)&amp;""),",",".")&amp;", "&amp;CHAR(34)&amp;"rawScore"&amp;CHAR(34)&amp;": "&amp;SUBSTITUTE(TRIM(ROUND(IFERROR(CriteriTecnici!$O217*1,IFERROR(NUMBERVALUE(CriteriTecnici!$O217,".",","),IFERROR(NUMBERVALUE(CriteriTecnici!$O217,",","."),0))),4)&amp;""),",",".")&amp;CHAR(125)&amp;IF(TRUE,",",""))</f>
        <v/>
      </c>
    </row>
    <row r="438">
      <c r="A438" s="38">
        <f>IF(CriteriTecnici!$A218="","","    "&amp;CHAR(123)&amp;CHAR(34)&amp;"bidderId"&amp;CHAR(34)&amp;": "&amp;CHAR(34)&amp;SUBSTITUTE(CriteriTecnici!$A218,CHAR(34),"'")&amp;CHAR(34)&amp;", "&amp;CHAR(34)&amp;"lotId"&amp;CHAR(34)&amp;": "&amp;CHAR(34)&amp;SUBSTITUTE(CriteriTecnici!$C218,CHAR(34),"'")&amp;CHAR(34)&amp;", "&amp;CHAR(34)&amp;"criterionId"&amp;CHAR(34)&amp;": "&amp;CHAR(34)&amp;SUBSTITUTE(CriteriTecnici!$D218,CHAR(34),"'")&amp;CHAR(34)&amp;", "&amp;CHAR(34)&amp;"kind"&amp;CHAR(34)&amp;": "&amp;CHAR(34)&amp;SUBSTITUTE(CriteriTecnici!$F218,CHAR(34),"'")&amp;CHAR(34)&amp;", "&amp;CHAR(34)&amp;"value"&amp;CHAR(34)&amp;": "&amp;SUBSTITUTE(TRIM(ROUND(IFERROR(CriteriTecnici!$N218*1,IFERROR(NUMBERVALUE(CriteriTecnici!$N218,".",","),IFERROR(NUMBERVALUE(CriteriTecnici!$N218,",","."),0))),4)&amp;""),",",".")&amp;", "&amp;CHAR(34)&amp;"numerator"&amp;CHAR(34)&amp;": "&amp;SUBSTITUTE(TRIM(ROUND(IFERROR(CriteriTecnici!$K218*1,IFERROR(NUMBERVALUE(CriteriTecnici!$K218,".",","),IFERROR(NUMBERVALUE(CriteriTecnici!$K218,",","."),0))),4)&amp;""),",",".")&amp;", "&amp;CHAR(34)&amp;"denominator"&amp;CHAR(34)&amp;": "&amp;SUBSTITUTE(TRIM(ROUND(IFERROR(CriteriTecnici!$L218*1,IFERROR(NUMBERVALUE(CriteriTecnici!$L218,".",","),IFERROR(NUMBERVALUE(CriteriTecnici!$L218,",","."),0))),4)&amp;""),",",".")&amp;", "&amp;CHAR(34)&amp;"flag"&amp;CHAR(34)&amp;": "&amp;SUBSTITUTE(TRIM(ROUND(IFERROR(CriteriTecnici!$M218*1,IFERROR(NUMBERVALUE(CriteriTecnici!$M218,".",","),IFERROR(NUMBERVALUE(CriteriTecnici!$M218,",","."),0))),4)&amp;""),",",".")&amp;", "&amp;CHAR(34)&amp;"rawScore"&amp;CHAR(34)&amp;": "&amp;SUBSTITUTE(TRIM(ROUND(IFERROR(CriteriTecnici!$O218*1,IFERROR(NUMBERVALUE(CriteriTecnici!$O218,".",","),IFERROR(NUMBERVALUE(CriteriTecnici!$O218,",","."),0))),4)&amp;""),",",".")&amp;CHAR(125)&amp;IF(TRUE,",",""))</f>
        <v/>
      </c>
    </row>
    <row r="439">
      <c r="A439" s="38">
        <f>IF(CriteriTecnici!$A219="","","    "&amp;CHAR(123)&amp;CHAR(34)&amp;"bidderId"&amp;CHAR(34)&amp;": "&amp;CHAR(34)&amp;SUBSTITUTE(CriteriTecnici!$A219,CHAR(34),"'")&amp;CHAR(34)&amp;", "&amp;CHAR(34)&amp;"lotId"&amp;CHAR(34)&amp;": "&amp;CHAR(34)&amp;SUBSTITUTE(CriteriTecnici!$C219,CHAR(34),"'")&amp;CHAR(34)&amp;", "&amp;CHAR(34)&amp;"criterionId"&amp;CHAR(34)&amp;": "&amp;CHAR(34)&amp;SUBSTITUTE(CriteriTecnici!$D219,CHAR(34),"'")&amp;CHAR(34)&amp;", "&amp;CHAR(34)&amp;"kind"&amp;CHAR(34)&amp;": "&amp;CHAR(34)&amp;SUBSTITUTE(CriteriTecnici!$F219,CHAR(34),"'")&amp;CHAR(34)&amp;", "&amp;CHAR(34)&amp;"value"&amp;CHAR(34)&amp;": "&amp;SUBSTITUTE(TRIM(ROUND(IFERROR(CriteriTecnici!$N219*1,IFERROR(NUMBERVALUE(CriteriTecnici!$N219,".",","),IFERROR(NUMBERVALUE(CriteriTecnici!$N219,",","."),0))),4)&amp;""),",",".")&amp;", "&amp;CHAR(34)&amp;"numerator"&amp;CHAR(34)&amp;": "&amp;SUBSTITUTE(TRIM(ROUND(IFERROR(CriteriTecnici!$K219*1,IFERROR(NUMBERVALUE(CriteriTecnici!$K219,".",","),IFERROR(NUMBERVALUE(CriteriTecnici!$K219,",","."),0))),4)&amp;""),",",".")&amp;", "&amp;CHAR(34)&amp;"denominator"&amp;CHAR(34)&amp;": "&amp;SUBSTITUTE(TRIM(ROUND(IFERROR(CriteriTecnici!$L219*1,IFERROR(NUMBERVALUE(CriteriTecnici!$L219,".",","),IFERROR(NUMBERVALUE(CriteriTecnici!$L219,",","."),0))),4)&amp;""),",",".")&amp;", "&amp;CHAR(34)&amp;"flag"&amp;CHAR(34)&amp;": "&amp;SUBSTITUTE(TRIM(ROUND(IFERROR(CriteriTecnici!$M219*1,IFERROR(NUMBERVALUE(CriteriTecnici!$M219,".",","),IFERROR(NUMBERVALUE(CriteriTecnici!$M219,",","."),0))),4)&amp;""),",",".")&amp;", "&amp;CHAR(34)&amp;"rawScore"&amp;CHAR(34)&amp;": "&amp;SUBSTITUTE(TRIM(ROUND(IFERROR(CriteriTecnici!$O219*1,IFERROR(NUMBERVALUE(CriteriTecnici!$O219,".",","),IFERROR(NUMBERVALUE(CriteriTecnici!$O219,",","."),0))),4)&amp;""),",",".")&amp;CHAR(125)&amp;IF(TRUE,",",""))</f>
        <v/>
      </c>
    </row>
    <row r="440">
      <c r="A440" s="38">
        <f>IF(CriteriTecnici!$A220="","","    "&amp;CHAR(123)&amp;CHAR(34)&amp;"bidderId"&amp;CHAR(34)&amp;": "&amp;CHAR(34)&amp;SUBSTITUTE(CriteriTecnici!$A220,CHAR(34),"'")&amp;CHAR(34)&amp;", "&amp;CHAR(34)&amp;"lotId"&amp;CHAR(34)&amp;": "&amp;CHAR(34)&amp;SUBSTITUTE(CriteriTecnici!$C220,CHAR(34),"'")&amp;CHAR(34)&amp;", "&amp;CHAR(34)&amp;"criterionId"&amp;CHAR(34)&amp;": "&amp;CHAR(34)&amp;SUBSTITUTE(CriteriTecnici!$D220,CHAR(34),"'")&amp;CHAR(34)&amp;", "&amp;CHAR(34)&amp;"kind"&amp;CHAR(34)&amp;": "&amp;CHAR(34)&amp;SUBSTITUTE(CriteriTecnici!$F220,CHAR(34),"'")&amp;CHAR(34)&amp;", "&amp;CHAR(34)&amp;"value"&amp;CHAR(34)&amp;": "&amp;SUBSTITUTE(TRIM(ROUND(IFERROR(CriteriTecnici!$N220*1,IFERROR(NUMBERVALUE(CriteriTecnici!$N220,".",","),IFERROR(NUMBERVALUE(CriteriTecnici!$N220,",","."),0))),4)&amp;""),",",".")&amp;", "&amp;CHAR(34)&amp;"numerator"&amp;CHAR(34)&amp;": "&amp;SUBSTITUTE(TRIM(ROUND(IFERROR(CriteriTecnici!$K220*1,IFERROR(NUMBERVALUE(CriteriTecnici!$K220,".",","),IFERROR(NUMBERVALUE(CriteriTecnici!$K220,",","."),0))),4)&amp;""),",",".")&amp;", "&amp;CHAR(34)&amp;"denominator"&amp;CHAR(34)&amp;": "&amp;SUBSTITUTE(TRIM(ROUND(IFERROR(CriteriTecnici!$L220*1,IFERROR(NUMBERVALUE(CriteriTecnici!$L220,".",","),IFERROR(NUMBERVALUE(CriteriTecnici!$L220,",","."),0))),4)&amp;""),",",".")&amp;", "&amp;CHAR(34)&amp;"flag"&amp;CHAR(34)&amp;": "&amp;SUBSTITUTE(TRIM(ROUND(IFERROR(CriteriTecnici!$M220*1,IFERROR(NUMBERVALUE(CriteriTecnici!$M220,".",","),IFERROR(NUMBERVALUE(CriteriTecnici!$M220,",","."),0))),4)&amp;""),",",".")&amp;", "&amp;CHAR(34)&amp;"rawScore"&amp;CHAR(34)&amp;": "&amp;SUBSTITUTE(TRIM(ROUND(IFERROR(CriteriTecnici!$O220*1,IFERROR(NUMBERVALUE(CriteriTecnici!$O220,".",","),IFERROR(NUMBERVALUE(CriteriTecnici!$O220,",","."),0))),4)&amp;""),",",".")&amp;CHAR(125)&amp;IF(TRUE,",",""))</f>
        <v/>
      </c>
    </row>
    <row r="441">
      <c r="A441" s="38">
        <f>IF(CriteriTecnici!$A221="","","    "&amp;CHAR(123)&amp;CHAR(34)&amp;"bidderId"&amp;CHAR(34)&amp;": "&amp;CHAR(34)&amp;SUBSTITUTE(CriteriTecnici!$A221,CHAR(34),"'")&amp;CHAR(34)&amp;", "&amp;CHAR(34)&amp;"lotId"&amp;CHAR(34)&amp;": "&amp;CHAR(34)&amp;SUBSTITUTE(CriteriTecnici!$C221,CHAR(34),"'")&amp;CHAR(34)&amp;", "&amp;CHAR(34)&amp;"criterionId"&amp;CHAR(34)&amp;": "&amp;CHAR(34)&amp;SUBSTITUTE(CriteriTecnici!$D221,CHAR(34),"'")&amp;CHAR(34)&amp;", "&amp;CHAR(34)&amp;"kind"&amp;CHAR(34)&amp;": "&amp;CHAR(34)&amp;SUBSTITUTE(CriteriTecnici!$F221,CHAR(34),"'")&amp;CHAR(34)&amp;", "&amp;CHAR(34)&amp;"value"&amp;CHAR(34)&amp;": "&amp;SUBSTITUTE(TRIM(ROUND(IFERROR(CriteriTecnici!$N221*1,IFERROR(NUMBERVALUE(CriteriTecnici!$N221,".",","),IFERROR(NUMBERVALUE(CriteriTecnici!$N221,",","."),0))),4)&amp;""),",",".")&amp;", "&amp;CHAR(34)&amp;"numerator"&amp;CHAR(34)&amp;": "&amp;SUBSTITUTE(TRIM(ROUND(IFERROR(CriteriTecnici!$K221*1,IFERROR(NUMBERVALUE(CriteriTecnici!$K221,".",","),IFERROR(NUMBERVALUE(CriteriTecnici!$K221,",","."),0))),4)&amp;""),",",".")&amp;", "&amp;CHAR(34)&amp;"denominator"&amp;CHAR(34)&amp;": "&amp;SUBSTITUTE(TRIM(ROUND(IFERROR(CriteriTecnici!$L221*1,IFERROR(NUMBERVALUE(CriteriTecnici!$L221,".",","),IFERROR(NUMBERVALUE(CriteriTecnici!$L221,",","."),0))),4)&amp;""),",",".")&amp;", "&amp;CHAR(34)&amp;"flag"&amp;CHAR(34)&amp;": "&amp;SUBSTITUTE(TRIM(ROUND(IFERROR(CriteriTecnici!$M221*1,IFERROR(NUMBERVALUE(CriteriTecnici!$M221,".",","),IFERROR(NUMBERVALUE(CriteriTecnici!$M221,",","."),0))),4)&amp;""),",",".")&amp;", "&amp;CHAR(34)&amp;"rawScore"&amp;CHAR(34)&amp;": "&amp;SUBSTITUTE(TRIM(ROUND(IFERROR(CriteriTecnici!$O221*1,IFERROR(NUMBERVALUE(CriteriTecnici!$O221,".",","),IFERROR(NUMBERVALUE(CriteriTecnici!$O221,",","."),0))),4)&amp;""),",",".")&amp;CHAR(125)&amp;IF(COUNTA(Offerte!$A9:$A$200)&gt;0,",",""))</f>
        <v/>
      </c>
    </row>
    <row r="442">
      <c r="A442" s="38">
        <f>IF(CriteriTecnici!$A222="","","    "&amp;CHAR(123)&amp;CHAR(34)&amp;"bidderId"&amp;CHAR(34)&amp;": "&amp;CHAR(34)&amp;SUBSTITUTE(CriteriTecnici!$A222,CHAR(34),"'")&amp;CHAR(34)&amp;", "&amp;CHAR(34)&amp;"lotId"&amp;CHAR(34)&amp;": "&amp;CHAR(34)&amp;SUBSTITUTE(CriteriTecnici!$C222,CHAR(34),"'")&amp;CHAR(34)&amp;", "&amp;CHAR(34)&amp;"criterionId"&amp;CHAR(34)&amp;": "&amp;CHAR(34)&amp;SUBSTITUTE(CriteriTecnici!$D222,CHAR(34),"'")&amp;CHAR(34)&amp;", "&amp;CHAR(34)&amp;"kind"&amp;CHAR(34)&amp;": "&amp;CHAR(34)&amp;SUBSTITUTE(CriteriTecnici!$F222,CHAR(34),"'")&amp;CHAR(34)&amp;", "&amp;CHAR(34)&amp;"value"&amp;CHAR(34)&amp;": "&amp;SUBSTITUTE(TRIM(ROUND(IFERROR(CriteriTecnici!$N222*1,IFERROR(NUMBERVALUE(CriteriTecnici!$N222,".",","),IFERROR(NUMBERVALUE(CriteriTecnici!$N222,",","."),0))),4)&amp;""),",",".")&amp;", "&amp;CHAR(34)&amp;"numerator"&amp;CHAR(34)&amp;": "&amp;SUBSTITUTE(TRIM(ROUND(IFERROR(CriteriTecnici!$K222*1,IFERROR(NUMBERVALUE(CriteriTecnici!$K222,".",","),IFERROR(NUMBERVALUE(CriteriTecnici!$K222,",","."),0))),4)&amp;""),",",".")&amp;", "&amp;CHAR(34)&amp;"denominator"&amp;CHAR(34)&amp;": "&amp;SUBSTITUTE(TRIM(ROUND(IFERROR(CriteriTecnici!$L222*1,IFERROR(NUMBERVALUE(CriteriTecnici!$L222,".",","),IFERROR(NUMBERVALUE(CriteriTecnici!$L222,",","."),0))),4)&amp;""),",",".")&amp;", "&amp;CHAR(34)&amp;"flag"&amp;CHAR(34)&amp;": "&amp;SUBSTITUTE(TRIM(ROUND(IFERROR(CriteriTecnici!$M222*1,IFERROR(NUMBERVALUE(CriteriTecnici!$M222,".",","),IFERROR(NUMBERVALUE(CriteriTecnici!$M222,",","."),0))),4)&amp;""),",",".")&amp;", "&amp;CHAR(34)&amp;"rawScore"&amp;CHAR(34)&amp;": "&amp;SUBSTITUTE(TRIM(ROUND(IFERROR(CriteriTecnici!$O222*1,IFERROR(NUMBERVALUE(CriteriTecnici!$O222,".",","),IFERROR(NUMBERVALUE(CriteriTecnici!$O222,",","."),0))),4)&amp;""),",",".")&amp;CHAR(125)&amp;IF(TRUE,",",""))</f>
        <v/>
      </c>
    </row>
    <row r="443">
      <c r="A443" s="38">
        <f>IF(CriteriTecnici!$A223="","","    "&amp;CHAR(123)&amp;CHAR(34)&amp;"bidderId"&amp;CHAR(34)&amp;": "&amp;CHAR(34)&amp;SUBSTITUTE(CriteriTecnici!$A223,CHAR(34),"'")&amp;CHAR(34)&amp;", "&amp;CHAR(34)&amp;"lotId"&amp;CHAR(34)&amp;": "&amp;CHAR(34)&amp;SUBSTITUTE(CriteriTecnici!$C223,CHAR(34),"'")&amp;CHAR(34)&amp;", "&amp;CHAR(34)&amp;"criterionId"&amp;CHAR(34)&amp;": "&amp;CHAR(34)&amp;SUBSTITUTE(CriteriTecnici!$D223,CHAR(34),"'")&amp;CHAR(34)&amp;", "&amp;CHAR(34)&amp;"kind"&amp;CHAR(34)&amp;": "&amp;CHAR(34)&amp;SUBSTITUTE(CriteriTecnici!$F223,CHAR(34),"'")&amp;CHAR(34)&amp;", "&amp;CHAR(34)&amp;"value"&amp;CHAR(34)&amp;": "&amp;SUBSTITUTE(TRIM(ROUND(IFERROR(CriteriTecnici!$N223*1,IFERROR(NUMBERVALUE(CriteriTecnici!$N223,".",","),IFERROR(NUMBERVALUE(CriteriTecnici!$N223,",","."),0))),4)&amp;""),",",".")&amp;", "&amp;CHAR(34)&amp;"numerator"&amp;CHAR(34)&amp;": "&amp;SUBSTITUTE(TRIM(ROUND(IFERROR(CriteriTecnici!$K223*1,IFERROR(NUMBERVALUE(CriteriTecnici!$K223,".",","),IFERROR(NUMBERVALUE(CriteriTecnici!$K223,",","."),0))),4)&amp;""),",",".")&amp;", "&amp;CHAR(34)&amp;"denominator"&amp;CHAR(34)&amp;": "&amp;SUBSTITUTE(TRIM(ROUND(IFERROR(CriteriTecnici!$L223*1,IFERROR(NUMBERVALUE(CriteriTecnici!$L223,".",","),IFERROR(NUMBERVALUE(CriteriTecnici!$L223,",","."),0))),4)&amp;""),",",".")&amp;", "&amp;CHAR(34)&amp;"flag"&amp;CHAR(34)&amp;": "&amp;SUBSTITUTE(TRIM(ROUND(IFERROR(CriteriTecnici!$M223*1,IFERROR(NUMBERVALUE(CriteriTecnici!$M223,".",","),IFERROR(NUMBERVALUE(CriteriTecnici!$M223,",","."),0))),4)&amp;""),",",".")&amp;", "&amp;CHAR(34)&amp;"rawScore"&amp;CHAR(34)&amp;": "&amp;SUBSTITUTE(TRIM(ROUND(IFERROR(CriteriTecnici!$O223*1,IFERROR(NUMBERVALUE(CriteriTecnici!$O223,".",","),IFERROR(NUMBERVALUE(CriteriTecnici!$O223,",","."),0))),4)&amp;""),",",".")&amp;CHAR(125)&amp;IF(TRUE,",",""))</f>
        <v/>
      </c>
    </row>
    <row r="444">
      <c r="A444" s="38">
        <f>IF(CriteriTecnici!$A224="","","    "&amp;CHAR(123)&amp;CHAR(34)&amp;"bidderId"&amp;CHAR(34)&amp;": "&amp;CHAR(34)&amp;SUBSTITUTE(CriteriTecnici!$A224,CHAR(34),"'")&amp;CHAR(34)&amp;", "&amp;CHAR(34)&amp;"lotId"&amp;CHAR(34)&amp;": "&amp;CHAR(34)&amp;SUBSTITUTE(CriteriTecnici!$C224,CHAR(34),"'")&amp;CHAR(34)&amp;", "&amp;CHAR(34)&amp;"criterionId"&amp;CHAR(34)&amp;": "&amp;CHAR(34)&amp;SUBSTITUTE(CriteriTecnici!$D224,CHAR(34),"'")&amp;CHAR(34)&amp;", "&amp;CHAR(34)&amp;"kind"&amp;CHAR(34)&amp;": "&amp;CHAR(34)&amp;SUBSTITUTE(CriteriTecnici!$F224,CHAR(34),"'")&amp;CHAR(34)&amp;", "&amp;CHAR(34)&amp;"value"&amp;CHAR(34)&amp;": "&amp;SUBSTITUTE(TRIM(ROUND(IFERROR(CriteriTecnici!$N224*1,IFERROR(NUMBERVALUE(CriteriTecnici!$N224,".",","),IFERROR(NUMBERVALUE(CriteriTecnici!$N224,",","."),0))),4)&amp;""),",",".")&amp;", "&amp;CHAR(34)&amp;"numerator"&amp;CHAR(34)&amp;": "&amp;SUBSTITUTE(TRIM(ROUND(IFERROR(CriteriTecnici!$K224*1,IFERROR(NUMBERVALUE(CriteriTecnici!$K224,".",","),IFERROR(NUMBERVALUE(CriteriTecnici!$K224,",","."),0))),4)&amp;""),",",".")&amp;", "&amp;CHAR(34)&amp;"denominator"&amp;CHAR(34)&amp;": "&amp;SUBSTITUTE(TRIM(ROUND(IFERROR(CriteriTecnici!$L224*1,IFERROR(NUMBERVALUE(CriteriTecnici!$L224,".",","),IFERROR(NUMBERVALUE(CriteriTecnici!$L224,",","."),0))),4)&amp;""),",",".")&amp;", "&amp;CHAR(34)&amp;"flag"&amp;CHAR(34)&amp;": "&amp;SUBSTITUTE(TRIM(ROUND(IFERROR(CriteriTecnici!$M224*1,IFERROR(NUMBERVALUE(CriteriTecnici!$M224,".",","),IFERROR(NUMBERVALUE(CriteriTecnici!$M224,",","."),0))),4)&amp;""),",",".")&amp;", "&amp;CHAR(34)&amp;"rawScore"&amp;CHAR(34)&amp;": "&amp;SUBSTITUTE(TRIM(ROUND(IFERROR(CriteriTecnici!$O224*1,IFERROR(NUMBERVALUE(CriteriTecnici!$O224,".",","),IFERROR(NUMBERVALUE(CriteriTecnici!$O224,",","."),0))),4)&amp;""),",",".")&amp;CHAR(125)&amp;IF(TRUE,",",""))</f>
        <v/>
      </c>
    </row>
    <row r="445">
      <c r="A445" s="38">
        <f>IF(CriteriTecnici!$A225="","","    "&amp;CHAR(123)&amp;CHAR(34)&amp;"bidderId"&amp;CHAR(34)&amp;": "&amp;CHAR(34)&amp;SUBSTITUTE(CriteriTecnici!$A225,CHAR(34),"'")&amp;CHAR(34)&amp;", "&amp;CHAR(34)&amp;"lotId"&amp;CHAR(34)&amp;": "&amp;CHAR(34)&amp;SUBSTITUTE(CriteriTecnici!$C225,CHAR(34),"'")&amp;CHAR(34)&amp;", "&amp;CHAR(34)&amp;"criterionId"&amp;CHAR(34)&amp;": "&amp;CHAR(34)&amp;SUBSTITUTE(CriteriTecnici!$D225,CHAR(34),"'")&amp;CHAR(34)&amp;", "&amp;CHAR(34)&amp;"kind"&amp;CHAR(34)&amp;": "&amp;CHAR(34)&amp;SUBSTITUTE(CriteriTecnici!$F225,CHAR(34),"'")&amp;CHAR(34)&amp;", "&amp;CHAR(34)&amp;"value"&amp;CHAR(34)&amp;": "&amp;SUBSTITUTE(TRIM(ROUND(IFERROR(CriteriTecnici!$N225*1,IFERROR(NUMBERVALUE(CriteriTecnici!$N225,".",","),IFERROR(NUMBERVALUE(CriteriTecnici!$N225,",","."),0))),4)&amp;""),",",".")&amp;", "&amp;CHAR(34)&amp;"numerator"&amp;CHAR(34)&amp;": "&amp;SUBSTITUTE(TRIM(ROUND(IFERROR(CriteriTecnici!$K225*1,IFERROR(NUMBERVALUE(CriteriTecnici!$K225,".",","),IFERROR(NUMBERVALUE(CriteriTecnici!$K225,",","."),0))),4)&amp;""),",",".")&amp;", "&amp;CHAR(34)&amp;"denominator"&amp;CHAR(34)&amp;": "&amp;SUBSTITUTE(TRIM(ROUND(IFERROR(CriteriTecnici!$L225*1,IFERROR(NUMBERVALUE(CriteriTecnici!$L225,".",","),IFERROR(NUMBERVALUE(CriteriTecnici!$L225,",","."),0))),4)&amp;""),",",".")&amp;", "&amp;CHAR(34)&amp;"flag"&amp;CHAR(34)&amp;": "&amp;SUBSTITUTE(TRIM(ROUND(IFERROR(CriteriTecnici!$M225*1,IFERROR(NUMBERVALUE(CriteriTecnici!$M225,".",","),IFERROR(NUMBERVALUE(CriteriTecnici!$M225,",","."),0))),4)&amp;""),",",".")&amp;", "&amp;CHAR(34)&amp;"rawScore"&amp;CHAR(34)&amp;": "&amp;SUBSTITUTE(TRIM(ROUND(IFERROR(CriteriTecnici!$O225*1,IFERROR(NUMBERVALUE(CriteriTecnici!$O225,".",","),IFERROR(NUMBERVALUE(CriteriTecnici!$O225,",","."),0))),4)&amp;""),",",".")&amp;CHAR(125)&amp;IF(TRUE,",",""))</f>
        <v/>
      </c>
    </row>
    <row r="446">
      <c r="A446" s="38">
        <f>IF(CriteriTecnici!$A226="","","    "&amp;CHAR(123)&amp;CHAR(34)&amp;"bidderId"&amp;CHAR(34)&amp;": "&amp;CHAR(34)&amp;SUBSTITUTE(CriteriTecnici!$A226,CHAR(34),"'")&amp;CHAR(34)&amp;", "&amp;CHAR(34)&amp;"lotId"&amp;CHAR(34)&amp;": "&amp;CHAR(34)&amp;SUBSTITUTE(CriteriTecnici!$C226,CHAR(34),"'")&amp;CHAR(34)&amp;", "&amp;CHAR(34)&amp;"criterionId"&amp;CHAR(34)&amp;": "&amp;CHAR(34)&amp;SUBSTITUTE(CriteriTecnici!$D226,CHAR(34),"'")&amp;CHAR(34)&amp;", "&amp;CHAR(34)&amp;"kind"&amp;CHAR(34)&amp;": "&amp;CHAR(34)&amp;SUBSTITUTE(CriteriTecnici!$F226,CHAR(34),"'")&amp;CHAR(34)&amp;", "&amp;CHAR(34)&amp;"value"&amp;CHAR(34)&amp;": "&amp;SUBSTITUTE(TRIM(ROUND(IFERROR(CriteriTecnici!$N226*1,IFERROR(NUMBERVALUE(CriteriTecnici!$N226,".",","),IFERROR(NUMBERVALUE(CriteriTecnici!$N226,",","."),0))),4)&amp;""),",",".")&amp;", "&amp;CHAR(34)&amp;"numerator"&amp;CHAR(34)&amp;": "&amp;SUBSTITUTE(TRIM(ROUND(IFERROR(CriteriTecnici!$K226*1,IFERROR(NUMBERVALUE(CriteriTecnici!$K226,".",","),IFERROR(NUMBERVALUE(CriteriTecnici!$K226,",","."),0))),4)&amp;""),",",".")&amp;", "&amp;CHAR(34)&amp;"denominator"&amp;CHAR(34)&amp;": "&amp;SUBSTITUTE(TRIM(ROUND(IFERROR(CriteriTecnici!$L226*1,IFERROR(NUMBERVALUE(CriteriTecnici!$L226,".",","),IFERROR(NUMBERVALUE(CriteriTecnici!$L226,",","."),0))),4)&amp;""),",",".")&amp;", "&amp;CHAR(34)&amp;"flag"&amp;CHAR(34)&amp;": "&amp;SUBSTITUTE(TRIM(ROUND(IFERROR(CriteriTecnici!$M226*1,IFERROR(NUMBERVALUE(CriteriTecnici!$M226,".",","),IFERROR(NUMBERVALUE(CriteriTecnici!$M226,",","."),0))),4)&amp;""),",",".")&amp;", "&amp;CHAR(34)&amp;"rawScore"&amp;CHAR(34)&amp;": "&amp;SUBSTITUTE(TRIM(ROUND(IFERROR(CriteriTecnici!$O226*1,IFERROR(NUMBERVALUE(CriteriTecnici!$O226,".",","),IFERROR(NUMBERVALUE(CriteriTecnici!$O226,",","."),0))),4)&amp;""),",",".")&amp;CHAR(125)&amp;IF(TRUE,",",""))</f>
        <v/>
      </c>
    </row>
    <row r="447">
      <c r="A447" s="38">
        <f>IF(CriteriTecnici!$A227="","","    "&amp;CHAR(123)&amp;CHAR(34)&amp;"bidderId"&amp;CHAR(34)&amp;": "&amp;CHAR(34)&amp;SUBSTITUTE(CriteriTecnici!$A227,CHAR(34),"'")&amp;CHAR(34)&amp;", "&amp;CHAR(34)&amp;"lotId"&amp;CHAR(34)&amp;": "&amp;CHAR(34)&amp;SUBSTITUTE(CriteriTecnici!$C227,CHAR(34),"'")&amp;CHAR(34)&amp;", "&amp;CHAR(34)&amp;"criterionId"&amp;CHAR(34)&amp;": "&amp;CHAR(34)&amp;SUBSTITUTE(CriteriTecnici!$D227,CHAR(34),"'")&amp;CHAR(34)&amp;", "&amp;CHAR(34)&amp;"kind"&amp;CHAR(34)&amp;": "&amp;CHAR(34)&amp;SUBSTITUTE(CriteriTecnici!$F227,CHAR(34),"'")&amp;CHAR(34)&amp;", "&amp;CHAR(34)&amp;"value"&amp;CHAR(34)&amp;": "&amp;SUBSTITUTE(TRIM(ROUND(IFERROR(CriteriTecnici!$N227*1,IFERROR(NUMBERVALUE(CriteriTecnici!$N227,".",","),IFERROR(NUMBERVALUE(CriteriTecnici!$N227,",","."),0))),4)&amp;""),",",".")&amp;", "&amp;CHAR(34)&amp;"numerator"&amp;CHAR(34)&amp;": "&amp;SUBSTITUTE(TRIM(ROUND(IFERROR(CriteriTecnici!$K227*1,IFERROR(NUMBERVALUE(CriteriTecnici!$K227,".",","),IFERROR(NUMBERVALUE(CriteriTecnici!$K227,",","."),0))),4)&amp;""),",",".")&amp;", "&amp;CHAR(34)&amp;"denominator"&amp;CHAR(34)&amp;": "&amp;SUBSTITUTE(TRIM(ROUND(IFERROR(CriteriTecnici!$L227*1,IFERROR(NUMBERVALUE(CriteriTecnici!$L227,".",","),IFERROR(NUMBERVALUE(CriteriTecnici!$L227,",","."),0))),4)&amp;""),",",".")&amp;", "&amp;CHAR(34)&amp;"flag"&amp;CHAR(34)&amp;": "&amp;SUBSTITUTE(TRIM(ROUND(IFERROR(CriteriTecnici!$M227*1,IFERROR(NUMBERVALUE(CriteriTecnici!$M227,".",","),IFERROR(NUMBERVALUE(CriteriTecnici!$M227,",","."),0))),4)&amp;""),",",".")&amp;", "&amp;CHAR(34)&amp;"rawScore"&amp;CHAR(34)&amp;": "&amp;SUBSTITUTE(TRIM(ROUND(IFERROR(CriteriTecnici!$O227*1,IFERROR(NUMBERVALUE(CriteriTecnici!$O227,".",","),IFERROR(NUMBERVALUE(CriteriTecnici!$O227,",","."),0))),4)&amp;""),",",".")&amp;CHAR(125)&amp;IF(TRUE,",",""))</f>
        <v/>
      </c>
    </row>
    <row r="448">
      <c r="A448" s="38">
        <f>IF(CriteriTecnici!$A228="","","    "&amp;CHAR(123)&amp;CHAR(34)&amp;"bidderId"&amp;CHAR(34)&amp;": "&amp;CHAR(34)&amp;SUBSTITUTE(CriteriTecnici!$A228,CHAR(34),"'")&amp;CHAR(34)&amp;", "&amp;CHAR(34)&amp;"lotId"&amp;CHAR(34)&amp;": "&amp;CHAR(34)&amp;SUBSTITUTE(CriteriTecnici!$C228,CHAR(34),"'")&amp;CHAR(34)&amp;", "&amp;CHAR(34)&amp;"criterionId"&amp;CHAR(34)&amp;": "&amp;CHAR(34)&amp;SUBSTITUTE(CriteriTecnici!$D228,CHAR(34),"'")&amp;CHAR(34)&amp;", "&amp;CHAR(34)&amp;"kind"&amp;CHAR(34)&amp;": "&amp;CHAR(34)&amp;SUBSTITUTE(CriteriTecnici!$F228,CHAR(34),"'")&amp;CHAR(34)&amp;", "&amp;CHAR(34)&amp;"value"&amp;CHAR(34)&amp;": "&amp;SUBSTITUTE(TRIM(ROUND(IFERROR(CriteriTecnici!$N228*1,IFERROR(NUMBERVALUE(CriteriTecnici!$N228,".",","),IFERROR(NUMBERVALUE(CriteriTecnici!$N228,",","."),0))),4)&amp;""),",",".")&amp;", "&amp;CHAR(34)&amp;"numerator"&amp;CHAR(34)&amp;": "&amp;SUBSTITUTE(TRIM(ROUND(IFERROR(CriteriTecnici!$K228*1,IFERROR(NUMBERVALUE(CriteriTecnici!$K228,".",","),IFERROR(NUMBERVALUE(CriteriTecnici!$K228,",","."),0))),4)&amp;""),",",".")&amp;", "&amp;CHAR(34)&amp;"denominator"&amp;CHAR(34)&amp;": "&amp;SUBSTITUTE(TRIM(ROUND(IFERROR(CriteriTecnici!$L228*1,IFERROR(NUMBERVALUE(CriteriTecnici!$L228,".",","),IFERROR(NUMBERVALUE(CriteriTecnici!$L228,",","."),0))),4)&amp;""),",",".")&amp;", "&amp;CHAR(34)&amp;"flag"&amp;CHAR(34)&amp;": "&amp;SUBSTITUTE(TRIM(ROUND(IFERROR(CriteriTecnici!$M228*1,IFERROR(NUMBERVALUE(CriteriTecnici!$M228,".",","),IFERROR(NUMBERVALUE(CriteriTecnici!$M228,",","."),0))),4)&amp;""),",",".")&amp;", "&amp;CHAR(34)&amp;"rawScore"&amp;CHAR(34)&amp;": "&amp;SUBSTITUTE(TRIM(ROUND(IFERROR(CriteriTecnici!$O228*1,IFERROR(NUMBERVALUE(CriteriTecnici!$O228,".",","),IFERROR(NUMBERVALUE(CriteriTecnici!$O228,",","."),0))),4)&amp;""),",",".")&amp;CHAR(125)&amp;IF(TRUE,",",""))</f>
        <v/>
      </c>
    </row>
    <row r="449">
      <c r="A449" s="38">
        <f>IF(CriteriTecnici!$A229="","","    "&amp;CHAR(123)&amp;CHAR(34)&amp;"bidderId"&amp;CHAR(34)&amp;": "&amp;CHAR(34)&amp;SUBSTITUTE(CriteriTecnici!$A229,CHAR(34),"'")&amp;CHAR(34)&amp;", "&amp;CHAR(34)&amp;"lotId"&amp;CHAR(34)&amp;": "&amp;CHAR(34)&amp;SUBSTITUTE(CriteriTecnici!$C229,CHAR(34),"'")&amp;CHAR(34)&amp;", "&amp;CHAR(34)&amp;"criterionId"&amp;CHAR(34)&amp;": "&amp;CHAR(34)&amp;SUBSTITUTE(CriteriTecnici!$D229,CHAR(34),"'")&amp;CHAR(34)&amp;", "&amp;CHAR(34)&amp;"kind"&amp;CHAR(34)&amp;": "&amp;CHAR(34)&amp;SUBSTITUTE(CriteriTecnici!$F229,CHAR(34),"'")&amp;CHAR(34)&amp;", "&amp;CHAR(34)&amp;"value"&amp;CHAR(34)&amp;": "&amp;SUBSTITUTE(TRIM(ROUND(IFERROR(CriteriTecnici!$N229*1,IFERROR(NUMBERVALUE(CriteriTecnici!$N229,".",","),IFERROR(NUMBERVALUE(CriteriTecnici!$N229,",","."),0))),4)&amp;""),",",".")&amp;", "&amp;CHAR(34)&amp;"numerator"&amp;CHAR(34)&amp;": "&amp;SUBSTITUTE(TRIM(ROUND(IFERROR(CriteriTecnici!$K229*1,IFERROR(NUMBERVALUE(CriteriTecnici!$K229,".",","),IFERROR(NUMBERVALUE(CriteriTecnici!$K229,",","."),0))),4)&amp;""),",",".")&amp;", "&amp;CHAR(34)&amp;"denominator"&amp;CHAR(34)&amp;": "&amp;SUBSTITUTE(TRIM(ROUND(IFERROR(CriteriTecnici!$L229*1,IFERROR(NUMBERVALUE(CriteriTecnici!$L229,".",","),IFERROR(NUMBERVALUE(CriteriTecnici!$L229,",","."),0))),4)&amp;""),",",".")&amp;", "&amp;CHAR(34)&amp;"flag"&amp;CHAR(34)&amp;": "&amp;SUBSTITUTE(TRIM(ROUND(IFERROR(CriteriTecnici!$M229*1,IFERROR(NUMBERVALUE(CriteriTecnici!$M229,".",","),IFERROR(NUMBERVALUE(CriteriTecnici!$M229,",","."),0))),4)&amp;""),",",".")&amp;", "&amp;CHAR(34)&amp;"rawScore"&amp;CHAR(34)&amp;": "&amp;SUBSTITUTE(TRIM(ROUND(IFERROR(CriteriTecnici!$O229*1,IFERROR(NUMBERVALUE(CriteriTecnici!$O229,".",","),IFERROR(NUMBERVALUE(CriteriTecnici!$O229,",","."),0))),4)&amp;""),",",".")&amp;CHAR(125)&amp;IF(TRUE,",",""))</f>
        <v/>
      </c>
    </row>
    <row r="450">
      <c r="A450" s="38">
        <f>IF(CriteriTecnici!$A230="","","    "&amp;CHAR(123)&amp;CHAR(34)&amp;"bidderId"&amp;CHAR(34)&amp;": "&amp;CHAR(34)&amp;SUBSTITUTE(CriteriTecnici!$A230,CHAR(34),"'")&amp;CHAR(34)&amp;", "&amp;CHAR(34)&amp;"lotId"&amp;CHAR(34)&amp;": "&amp;CHAR(34)&amp;SUBSTITUTE(CriteriTecnici!$C230,CHAR(34),"'")&amp;CHAR(34)&amp;", "&amp;CHAR(34)&amp;"criterionId"&amp;CHAR(34)&amp;": "&amp;CHAR(34)&amp;SUBSTITUTE(CriteriTecnici!$D230,CHAR(34),"'")&amp;CHAR(34)&amp;", "&amp;CHAR(34)&amp;"kind"&amp;CHAR(34)&amp;": "&amp;CHAR(34)&amp;SUBSTITUTE(CriteriTecnici!$F230,CHAR(34),"'")&amp;CHAR(34)&amp;", "&amp;CHAR(34)&amp;"value"&amp;CHAR(34)&amp;": "&amp;SUBSTITUTE(TRIM(ROUND(IFERROR(CriteriTecnici!$N230*1,IFERROR(NUMBERVALUE(CriteriTecnici!$N230,".",","),IFERROR(NUMBERVALUE(CriteriTecnici!$N230,",","."),0))),4)&amp;""),",",".")&amp;", "&amp;CHAR(34)&amp;"numerator"&amp;CHAR(34)&amp;": "&amp;SUBSTITUTE(TRIM(ROUND(IFERROR(CriteriTecnici!$K230*1,IFERROR(NUMBERVALUE(CriteriTecnici!$K230,".",","),IFERROR(NUMBERVALUE(CriteriTecnici!$K230,",","."),0))),4)&amp;""),",",".")&amp;", "&amp;CHAR(34)&amp;"denominator"&amp;CHAR(34)&amp;": "&amp;SUBSTITUTE(TRIM(ROUND(IFERROR(CriteriTecnici!$L230*1,IFERROR(NUMBERVALUE(CriteriTecnici!$L230,".",","),IFERROR(NUMBERVALUE(CriteriTecnici!$L230,",","."),0))),4)&amp;""),",",".")&amp;", "&amp;CHAR(34)&amp;"flag"&amp;CHAR(34)&amp;": "&amp;SUBSTITUTE(TRIM(ROUND(IFERROR(CriteriTecnici!$M230*1,IFERROR(NUMBERVALUE(CriteriTecnici!$M230,".",","),IFERROR(NUMBERVALUE(CriteriTecnici!$M230,",","."),0))),4)&amp;""),",",".")&amp;", "&amp;CHAR(34)&amp;"rawScore"&amp;CHAR(34)&amp;": "&amp;SUBSTITUTE(TRIM(ROUND(IFERROR(CriteriTecnici!$O230*1,IFERROR(NUMBERVALUE(CriteriTecnici!$O230,".",","),IFERROR(NUMBERVALUE(CriteriTecnici!$O230,",","."),0))),4)&amp;""),",",".")&amp;CHAR(125)&amp;IF(TRUE,",",""))</f>
        <v/>
      </c>
    </row>
    <row r="451">
      <c r="A451" s="38">
        <f>IF(CriteriTecnici!$A231="","","    "&amp;CHAR(123)&amp;CHAR(34)&amp;"bidderId"&amp;CHAR(34)&amp;": "&amp;CHAR(34)&amp;SUBSTITUTE(CriteriTecnici!$A231,CHAR(34),"'")&amp;CHAR(34)&amp;", "&amp;CHAR(34)&amp;"lotId"&amp;CHAR(34)&amp;": "&amp;CHAR(34)&amp;SUBSTITUTE(CriteriTecnici!$C231,CHAR(34),"'")&amp;CHAR(34)&amp;", "&amp;CHAR(34)&amp;"criterionId"&amp;CHAR(34)&amp;": "&amp;CHAR(34)&amp;SUBSTITUTE(CriteriTecnici!$D231,CHAR(34),"'")&amp;CHAR(34)&amp;", "&amp;CHAR(34)&amp;"kind"&amp;CHAR(34)&amp;": "&amp;CHAR(34)&amp;SUBSTITUTE(CriteriTecnici!$F231,CHAR(34),"'")&amp;CHAR(34)&amp;", "&amp;CHAR(34)&amp;"value"&amp;CHAR(34)&amp;": "&amp;SUBSTITUTE(TRIM(ROUND(IFERROR(CriteriTecnici!$N231*1,IFERROR(NUMBERVALUE(CriteriTecnici!$N231,".",","),IFERROR(NUMBERVALUE(CriteriTecnici!$N231,",","."),0))),4)&amp;""),",",".")&amp;", "&amp;CHAR(34)&amp;"numerator"&amp;CHAR(34)&amp;": "&amp;SUBSTITUTE(TRIM(ROUND(IFERROR(CriteriTecnici!$K231*1,IFERROR(NUMBERVALUE(CriteriTecnici!$K231,".",","),IFERROR(NUMBERVALUE(CriteriTecnici!$K231,",","."),0))),4)&amp;""),",",".")&amp;", "&amp;CHAR(34)&amp;"denominator"&amp;CHAR(34)&amp;": "&amp;SUBSTITUTE(TRIM(ROUND(IFERROR(CriteriTecnici!$L231*1,IFERROR(NUMBERVALUE(CriteriTecnici!$L231,".",","),IFERROR(NUMBERVALUE(CriteriTecnici!$L231,",","."),0))),4)&amp;""),",",".")&amp;", "&amp;CHAR(34)&amp;"flag"&amp;CHAR(34)&amp;": "&amp;SUBSTITUTE(TRIM(ROUND(IFERROR(CriteriTecnici!$M231*1,IFERROR(NUMBERVALUE(CriteriTecnici!$M231,".",","),IFERROR(NUMBERVALUE(CriteriTecnici!$M231,",","."),0))),4)&amp;""),",",".")&amp;", "&amp;CHAR(34)&amp;"rawScore"&amp;CHAR(34)&amp;": "&amp;SUBSTITUTE(TRIM(ROUND(IFERROR(CriteriTecnici!$O231*1,IFERROR(NUMBERVALUE(CriteriTecnici!$O231,".",","),IFERROR(NUMBERVALUE(CriteriTecnici!$O231,",","."),0))),4)&amp;""),",",".")&amp;CHAR(125)&amp;IF(TRUE,",",""))</f>
        <v/>
      </c>
    </row>
    <row r="452">
      <c r="A452" s="38">
        <f>IF(CriteriTecnici!$A232="","","    "&amp;CHAR(123)&amp;CHAR(34)&amp;"bidderId"&amp;CHAR(34)&amp;": "&amp;CHAR(34)&amp;SUBSTITUTE(CriteriTecnici!$A232,CHAR(34),"'")&amp;CHAR(34)&amp;", "&amp;CHAR(34)&amp;"lotId"&amp;CHAR(34)&amp;": "&amp;CHAR(34)&amp;SUBSTITUTE(CriteriTecnici!$C232,CHAR(34),"'")&amp;CHAR(34)&amp;", "&amp;CHAR(34)&amp;"criterionId"&amp;CHAR(34)&amp;": "&amp;CHAR(34)&amp;SUBSTITUTE(CriteriTecnici!$D232,CHAR(34),"'")&amp;CHAR(34)&amp;", "&amp;CHAR(34)&amp;"kind"&amp;CHAR(34)&amp;": "&amp;CHAR(34)&amp;SUBSTITUTE(CriteriTecnici!$F232,CHAR(34),"'")&amp;CHAR(34)&amp;", "&amp;CHAR(34)&amp;"value"&amp;CHAR(34)&amp;": "&amp;SUBSTITUTE(TRIM(ROUND(IFERROR(CriteriTecnici!$N232*1,IFERROR(NUMBERVALUE(CriteriTecnici!$N232,".",","),IFERROR(NUMBERVALUE(CriteriTecnici!$N232,",","."),0))),4)&amp;""),",",".")&amp;", "&amp;CHAR(34)&amp;"numerator"&amp;CHAR(34)&amp;": "&amp;SUBSTITUTE(TRIM(ROUND(IFERROR(CriteriTecnici!$K232*1,IFERROR(NUMBERVALUE(CriteriTecnici!$K232,".",","),IFERROR(NUMBERVALUE(CriteriTecnici!$K232,",","."),0))),4)&amp;""),",",".")&amp;", "&amp;CHAR(34)&amp;"denominator"&amp;CHAR(34)&amp;": "&amp;SUBSTITUTE(TRIM(ROUND(IFERROR(CriteriTecnici!$L232*1,IFERROR(NUMBERVALUE(CriteriTecnici!$L232,".",","),IFERROR(NUMBERVALUE(CriteriTecnici!$L232,",","."),0))),4)&amp;""),",",".")&amp;", "&amp;CHAR(34)&amp;"flag"&amp;CHAR(34)&amp;": "&amp;SUBSTITUTE(TRIM(ROUND(IFERROR(CriteriTecnici!$M232*1,IFERROR(NUMBERVALUE(CriteriTecnici!$M232,".",","),IFERROR(NUMBERVALUE(CriteriTecnici!$M232,",","."),0))),4)&amp;""),",",".")&amp;", "&amp;CHAR(34)&amp;"rawScore"&amp;CHAR(34)&amp;": "&amp;SUBSTITUTE(TRIM(ROUND(IFERROR(CriteriTecnici!$O232*1,IFERROR(NUMBERVALUE(CriteriTecnici!$O232,".",","),IFERROR(NUMBERVALUE(CriteriTecnici!$O232,",","."),0))),4)&amp;""),",",".")&amp;CHAR(125)&amp;IF(TRUE,",",""))</f>
        <v/>
      </c>
    </row>
    <row r="453">
      <c r="A453" s="38">
        <f>IF(CriteriTecnici!$A233="","","    "&amp;CHAR(123)&amp;CHAR(34)&amp;"bidderId"&amp;CHAR(34)&amp;": "&amp;CHAR(34)&amp;SUBSTITUTE(CriteriTecnici!$A233,CHAR(34),"'")&amp;CHAR(34)&amp;", "&amp;CHAR(34)&amp;"lotId"&amp;CHAR(34)&amp;": "&amp;CHAR(34)&amp;SUBSTITUTE(CriteriTecnici!$C233,CHAR(34),"'")&amp;CHAR(34)&amp;", "&amp;CHAR(34)&amp;"criterionId"&amp;CHAR(34)&amp;": "&amp;CHAR(34)&amp;SUBSTITUTE(CriteriTecnici!$D233,CHAR(34),"'")&amp;CHAR(34)&amp;", "&amp;CHAR(34)&amp;"kind"&amp;CHAR(34)&amp;": "&amp;CHAR(34)&amp;SUBSTITUTE(CriteriTecnici!$F233,CHAR(34),"'")&amp;CHAR(34)&amp;", "&amp;CHAR(34)&amp;"value"&amp;CHAR(34)&amp;": "&amp;SUBSTITUTE(TRIM(ROUND(IFERROR(CriteriTecnici!$N233*1,IFERROR(NUMBERVALUE(CriteriTecnici!$N233,".",","),IFERROR(NUMBERVALUE(CriteriTecnici!$N233,",","."),0))),4)&amp;""),",",".")&amp;", "&amp;CHAR(34)&amp;"numerator"&amp;CHAR(34)&amp;": "&amp;SUBSTITUTE(TRIM(ROUND(IFERROR(CriteriTecnici!$K233*1,IFERROR(NUMBERVALUE(CriteriTecnici!$K233,".",","),IFERROR(NUMBERVALUE(CriteriTecnici!$K233,",","."),0))),4)&amp;""),",",".")&amp;", "&amp;CHAR(34)&amp;"denominator"&amp;CHAR(34)&amp;": "&amp;SUBSTITUTE(TRIM(ROUND(IFERROR(CriteriTecnici!$L233*1,IFERROR(NUMBERVALUE(CriteriTecnici!$L233,".",","),IFERROR(NUMBERVALUE(CriteriTecnici!$L233,",","."),0))),4)&amp;""),",",".")&amp;", "&amp;CHAR(34)&amp;"flag"&amp;CHAR(34)&amp;": "&amp;SUBSTITUTE(TRIM(ROUND(IFERROR(CriteriTecnici!$M233*1,IFERROR(NUMBERVALUE(CriteriTecnici!$M233,".",","),IFERROR(NUMBERVALUE(CriteriTecnici!$M233,",","."),0))),4)&amp;""),",",".")&amp;", "&amp;CHAR(34)&amp;"rawScore"&amp;CHAR(34)&amp;": "&amp;SUBSTITUTE(TRIM(ROUND(IFERROR(CriteriTecnici!$O233*1,IFERROR(NUMBERVALUE(CriteriTecnici!$O233,".",","),IFERROR(NUMBERVALUE(CriteriTecnici!$O233,",","."),0))),4)&amp;""),",",".")&amp;CHAR(125)&amp;IF(TRUE,",",""))</f>
        <v/>
      </c>
    </row>
    <row r="454">
      <c r="A454" s="38">
        <f>IF(CriteriTecnici!$A234="","","    "&amp;CHAR(123)&amp;CHAR(34)&amp;"bidderId"&amp;CHAR(34)&amp;": "&amp;CHAR(34)&amp;SUBSTITUTE(CriteriTecnici!$A234,CHAR(34),"'")&amp;CHAR(34)&amp;", "&amp;CHAR(34)&amp;"lotId"&amp;CHAR(34)&amp;": "&amp;CHAR(34)&amp;SUBSTITUTE(CriteriTecnici!$C234,CHAR(34),"'")&amp;CHAR(34)&amp;", "&amp;CHAR(34)&amp;"criterionId"&amp;CHAR(34)&amp;": "&amp;CHAR(34)&amp;SUBSTITUTE(CriteriTecnici!$D234,CHAR(34),"'")&amp;CHAR(34)&amp;", "&amp;CHAR(34)&amp;"kind"&amp;CHAR(34)&amp;": "&amp;CHAR(34)&amp;SUBSTITUTE(CriteriTecnici!$F234,CHAR(34),"'")&amp;CHAR(34)&amp;", "&amp;CHAR(34)&amp;"value"&amp;CHAR(34)&amp;": "&amp;SUBSTITUTE(TRIM(ROUND(IFERROR(CriteriTecnici!$N234*1,IFERROR(NUMBERVALUE(CriteriTecnici!$N234,".",","),IFERROR(NUMBERVALUE(CriteriTecnici!$N234,",","."),0))),4)&amp;""),",",".")&amp;", "&amp;CHAR(34)&amp;"numerator"&amp;CHAR(34)&amp;": "&amp;SUBSTITUTE(TRIM(ROUND(IFERROR(CriteriTecnici!$K234*1,IFERROR(NUMBERVALUE(CriteriTecnici!$K234,".",","),IFERROR(NUMBERVALUE(CriteriTecnici!$K234,",","."),0))),4)&amp;""),",",".")&amp;", "&amp;CHAR(34)&amp;"denominator"&amp;CHAR(34)&amp;": "&amp;SUBSTITUTE(TRIM(ROUND(IFERROR(CriteriTecnici!$L234*1,IFERROR(NUMBERVALUE(CriteriTecnici!$L234,".",","),IFERROR(NUMBERVALUE(CriteriTecnici!$L234,",","."),0))),4)&amp;""),",",".")&amp;", "&amp;CHAR(34)&amp;"flag"&amp;CHAR(34)&amp;": "&amp;SUBSTITUTE(TRIM(ROUND(IFERROR(CriteriTecnici!$M234*1,IFERROR(NUMBERVALUE(CriteriTecnici!$M234,".",","),IFERROR(NUMBERVALUE(CriteriTecnici!$M234,",","."),0))),4)&amp;""),",",".")&amp;", "&amp;CHAR(34)&amp;"rawScore"&amp;CHAR(34)&amp;": "&amp;SUBSTITUTE(TRIM(ROUND(IFERROR(CriteriTecnici!$O234*1,IFERROR(NUMBERVALUE(CriteriTecnici!$O234,".",","),IFERROR(NUMBERVALUE(CriteriTecnici!$O234,",","."),0))),4)&amp;""),",",".")&amp;CHAR(125)&amp;IF(TRUE,",",""))</f>
        <v/>
      </c>
    </row>
    <row r="455">
      <c r="A455" s="38">
        <f>IF(CriteriTecnici!$A235="","","    "&amp;CHAR(123)&amp;CHAR(34)&amp;"bidderId"&amp;CHAR(34)&amp;": "&amp;CHAR(34)&amp;SUBSTITUTE(CriteriTecnici!$A235,CHAR(34),"'")&amp;CHAR(34)&amp;", "&amp;CHAR(34)&amp;"lotId"&amp;CHAR(34)&amp;": "&amp;CHAR(34)&amp;SUBSTITUTE(CriteriTecnici!$C235,CHAR(34),"'")&amp;CHAR(34)&amp;", "&amp;CHAR(34)&amp;"criterionId"&amp;CHAR(34)&amp;": "&amp;CHAR(34)&amp;SUBSTITUTE(CriteriTecnici!$D235,CHAR(34),"'")&amp;CHAR(34)&amp;", "&amp;CHAR(34)&amp;"kind"&amp;CHAR(34)&amp;": "&amp;CHAR(34)&amp;SUBSTITUTE(CriteriTecnici!$F235,CHAR(34),"'")&amp;CHAR(34)&amp;", "&amp;CHAR(34)&amp;"value"&amp;CHAR(34)&amp;": "&amp;SUBSTITUTE(TRIM(ROUND(IFERROR(CriteriTecnici!$N235*1,IFERROR(NUMBERVALUE(CriteriTecnici!$N235,".",","),IFERROR(NUMBERVALUE(CriteriTecnici!$N235,",","."),0))),4)&amp;""),",",".")&amp;", "&amp;CHAR(34)&amp;"numerator"&amp;CHAR(34)&amp;": "&amp;SUBSTITUTE(TRIM(ROUND(IFERROR(CriteriTecnici!$K235*1,IFERROR(NUMBERVALUE(CriteriTecnici!$K235,".",","),IFERROR(NUMBERVALUE(CriteriTecnici!$K235,",","."),0))),4)&amp;""),",",".")&amp;", "&amp;CHAR(34)&amp;"denominator"&amp;CHAR(34)&amp;": "&amp;SUBSTITUTE(TRIM(ROUND(IFERROR(CriteriTecnici!$L235*1,IFERROR(NUMBERVALUE(CriteriTecnici!$L235,".",","),IFERROR(NUMBERVALUE(CriteriTecnici!$L235,",","."),0))),4)&amp;""),",",".")&amp;", "&amp;CHAR(34)&amp;"flag"&amp;CHAR(34)&amp;": "&amp;SUBSTITUTE(TRIM(ROUND(IFERROR(CriteriTecnici!$M235*1,IFERROR(NUMBERVALUE(CriteriTecnici!$M235,".",","),IFERROR(NUMBERVALUE(CriteriTecnici!$M235,",","."),0))),4)&amp;""),",",".")&amp;", "&amp;CHAR(34)&amp;"rawScore"&amp;CHAR(34)&amp;": "&amp;SUBSTITUTE(TRIM(ROUND(IFERROR(CriteriTecnici!$O235*1,IFERROR(NUMBERVALUE(CriteriTecnici!$O235,".",","),IFERROR(NUMBERVALUE(CriteriTecnici!$O235,",","."),0))),4)&amp;""),",",".")&amp;CHAR(125)&amp;IF(TRUE,",",""))</f>
        <v/>
      </c>
    </row>
    <row r="456">
      <c r="A456" s="38">
        <f>IF(CriteriTecnici!$A236="","","    "&amp;CHAR(123)&amp;CHAR(34)&amp;"bidderId"&amp;CHAR(34)&amp;": "&amp;CHAR(34)&amp;SUBSTITUTE(CriteriTecnici!$A236,CHAR(34),"'")&amp;CHAR(34)&amp;", "&amp;CHAR(34)&amp;"lotId"&amp;CHAR(34)&amp;": "&amp;CHAR(34)&amp;SUBSTITUTE(CriteriTecnici!$C236,CHAR(34),"'")&amp;CHAR(34)&amp;", "&amp;CHAR(34)&amp;"criterionId"&amp;CHAR(34)&amp;": "&amp;CHAR(34)&amp;SUBSTITUTE(CriteriTecnici!$D236,CHAR(34),"'")&amp;CHAR(34)&amp;", "&amp;CHAR(34)&amp;"kind"&amp;CHAR(34)&amp;": "&amp;CHAR(34)&amp;SUBSTITUTE(CriteriTecnici!$F236,CHAR(34),"'")&amp;CHAR(34)&amp;", "&amp;CHAR(34)&amp;"value"&amp;CHAR(34)&amp;": "&amp;SUBSTITUTE(TRIM(ROUND(IFERROR(CriteriTecnici!$N236*1,IFERROR(NUMBERVALUE(CriteriTecnici!$N236,".",","),IFERROR(NUMBERVALUE(CriteriTecnici!$N236,",","."),0))),4)&amp;""),",",".")&amp;", "&amp;CHAR(34)&amp;"numerator"&amp;CHAR(34)&amp;": "&amp;SUBSTITUTE(TRIM(ROUND(IFERROR(CriteriTecnici!$K236*1,IFERROR(NUMBERVALUE(CriteriTecnici!$K236,".",","),IFERROR(NUMBERVALUE(CriteriTecnici!$K236,",","."),0))),4)&amp;""),",",".")&amp;", "&amp;CHAR(34)&amp;"denominator"&amp;CHAR(34)&amp;": "&amp;SUBSTITUTE(TRIM(ROUND(IFERROR(CriteriTecnici!$L236*1,IFERROR(NUMBERVALUE(CriteriTecnici!$L236,".",","),IFERROR(NUMBERVALUE(CriteriTecnici!$L236,",","."),0))),4)&amp;""),",",".")&amp;", "&amp;CHAR(34)&amp;"flag"&amp;CHAR(34)&amp;": "&amp;SUBSTITUTE(TRIM(ROUND(IFERROR(CriteriTecnici!$M236*1,IFERROR(NUMBERVALUE(CriteriTecnici!$M236,".",","),IFERROR(NUMBERVALUE(CriteriTecnici!$M236,",","."),0))),4)&amp;""),",",".")&amp;", "&amp;CHAR(34)&amp;"rawScore"&amp;CHAR(34)&amp;": "&amp;SUBSTITUTE(TRIM(ROUND(IFERROR(CriteriTecnici!$O236*1,IFERROR(NUMBERVALUE(CriteriTecnici!$O236,".",","),IFERROR(NUMBERVALUE(CriteriTecnici!$O236,",","."),0))),4)&amp;""),",",".")&amp;CHAR(125)&amp;IF(TRUE,",",""))</f>
        <v/>
      </c>
    </row>
    <row r="457">
      <c r="A457" s="38">
        <f>IF(CriteriTecnici!$A237="","","    "&amp;CHAR(123)&amp;CHAR(34)&amp;"bidderId"&amp;CHAR(34)&amp;": "&amp;CHAR(34)&amp;SUBSTITUTE(CriteriTecnici!$A237,CHAR(34),"'")&amp;CHAR(34)&amp;", "&amp;CHAR(34)&amp;"lotId"&amp;CHAR(34)&amp;": "&amp;CHAR(34)&amp;SUBSTITUTE(CriteriTecnici!$C237,CHAR(34),"'")&amp;CHAR(34)&amp;", "&amp;CHAR(34)&amp;"criterionId"&amp;CHAR(34)&amp;": "&amp;CHAR(34)&amp;SUBSTITUTE(CriteriTecnici!$D237,CHAR(34),"'")&amp;CHAR(34)&amp;", "&amp;CHAR(34)&amp;"kind"&amp;CHAR(34)&amp;": "&amp;CHAR(34)&amp;SUBSTITUTE(CriteriTecnici!$F237,CHAR(34),"'")&amp;CHAR(34)&amp;", "&amp;CHAR(34)&amp;"value"&amp;CHAR(34)&amp;": "&amp;SUBSTITUTE(TRIM(ROUND(IFERROR(CriteriTecnici!$N237*1,IFERROR(NUMBERVALUE(CriteriTecnici!$N237,".",","),IFERROR(NUMBERVALUE(CriteriTecnici!$N237,",","."),0))),4)&amp;""),",",".")&amp;", "&amp;CHAR(34)&amp;"numerator"&amp;CHAR(34)&amp;": "&amp;SUBSTITUTE(TRIM(ROUND(IFERROR(CriteriTecnici!$K237*1,IFERROR(NUMBERVALUE(CriteriTecnici!$K237,".",","),IFERROR(NUMBERVALUE(CriteriTecnici!$K237,",","."),0))),4)&amp;""),",",".")&amp;", "&amp;CHAR(34)&amp;"denominator"&amp;CHAR(34)&amp;": "&amp;SUBSTITUTE(TRIM(ROUND(IFERROR(CriteriTecnici!$L237*1,IFERROR(NUMBERVALUE(CriteriTecnici!$L237,".",","),IFERROR(NUMBERVALUE(CriteriTecnici!$L237,",","."),0))),4)&amp;""),",",".")&amp;", "&amp;CHAR(34)&amp;"flag"&amp;CHAR(34)&amp;": "&amp;SUBSTITUTE(TRIM(ROUND(IFERROR(CriteriTecnici!$M237*1,IFERROR(NUMBERVALUE(CriteriTecnici!$M237,".",","),IFERROR(NUMBERVALUE(CriteriTecnici!$M237,",","."),0))),4)&amp;""),",",".")&amp;", "&amp;CHAR(34)&amp;"rawScore"&amp;CHAR(34)&amp;": "&amp;SUBSTITUTE(TRIM(ROUND(IFERROR(CriteriTecnici!$O237*1,IFERROR(NUMBERVALUE(CriteriTecnici!$O237,".",","),IFERROR(NUMBERVALUE(CriteriTecnici!$O237,",","."),0))),4)&amp;""),",",".")&amp;CHAR(125)&amp;IF(TRUE,",",""))</f>
        <v/>
      </c>
    </row>
    <row r="458">
      <c r="A458" s="38">
        <f>IF(CriteriTecnici!$A238="","","    "&amp;CHAR(123)&amp;CHAR(34)&amp;"bidderId"&amp;CHAR(34)&amp;": "&amp;CHAR(34)&amp;SUBSTITUTE(CriteriTecnici!$A238,CHAR(34),"'")&amp;CHAR(34)&amp;", "&amp;CHAR(34)&amp;"lotId"&amp;CHAR(34)&amp;": "&amp;CHAR(34)&amp;SUBSTITUTE(CriteriTecnici!$C238,CHAR(34),"'")&amp;CHAR(34)&amp;", "&amp;CHAR(34)&amp;"criterionId"&amp;CHAR(34)&amp;": "&amp;CHAR(34)&amp;SUBSTITUTE(CriteriTecnici!$D238,CHAR(34),"'")&amp;CHAR(34)&amp;", "&amp;CHAR(34)&amp;"kind"&amp;CHAR(34)&amp;": "&amp;CHAR(34)&amp;SUBSTITUTE(CriteriTecnici!$F238,CHAR(34),"'")&amp;CHAR(34)&amp;", "&amp;CHAR(34)&amp;"value"&amp;CHAR(34)&amp;": "&amp;SUBSTITUTE(TRIM(ROUND(IFERROR(CriteriTecnici!$N238*1,IFERROR(NUMBERVALUE(CriteriTecnici!$N238,".",","),IFERROR(NUMBERVALUE(CriteriTecnici!$N238,",","."),0))),4)&amp;""),",",".")&amp;", "&amp;CHAR(34)&amp;"numerator"&amp;CHAR(34)&amp;": "&amp;SUBSTITUTE(TRIM(ROUND(IFERROR(CriteriTecnici!$K238*1,IFERROR(NUMBERVALUE(CriteriTecnici!$K238,".",","),IFERROR(NUMBERVALUE(CriteriTecnici!$K238,",","."),0))),4)&amp;""),",",".")&amp;", "&amp;CHAR(34)&amp;"denominator"&amp;CHAR(34)&amp;": "&amp;SUBSTITUTE(TRIM(ROUND(IFERROR(CriteriTecnici!$L238*1,IFERROR(NUMBERVALUE(CriteriTecnici!$L238,".",","),IFERROR(NUMBERVALUE(CriteriTecnici!$L238,",","."),0))),4)&amp;""),",",".")&amp;", "&amp;CHAR(34)&amp;"flag"&amp;CHAR(34)&amp;": "&amp;SUBSTITUTE(TRIM(ROUND(IFERROR(CriteriTecnici!$M238*1,IFERROR(NUMBERVALUE(CriteriTecnici!$M238,".",","),IFERROR(NUMBERVALUE(CriteriTecnici!$M238,",","."),0))),4)&amp;""),",",".")&amp;", "&amp;CHAR(34)&amp;"rawScore"&amp;CHAR(34)&amp;": "&amp;SUBSTITUTE(TRIM(ROUND(IFERROR(CriteriTecnici!$O238*1,IFERROR(NUMBERVALUE(CriteriTecnici!$O238,".",","),IFERROR(NUMBERVALUE(CriteriTecnici!$O238,",","."),0))),4)&amp;""),",",".")&amp;CHAR(125)&amp;IF(TRUE,",",""))</f>
        <v/>
      </c>
    </row>
    <row r="459">
      <c r="A459" s="38">
        <f>IF(CriteriTecnici!$A239="","","    "&amp;CHAR(123)&amp;CHAR(34)&amp;"bidderId"&amp;CHAR(34)&amp;": "&amp;CHAR(34)&amp;SUBSTITUTE(CriteriTecnici!$A239,CHAR(34),"'")&amp;CHAR(34)&amp;", "&amp;CHAR(34)&amp;"lotId"&amp;CHAR(34)&amp;": "&amp;CHAR(34)&amp;SUBSTITUTE(CriteriTecnici!$C239,CHAR(34),"'")&amp;CHAR(34)&amp;", "&amp;CHAR(34)&amp;"criterionId"&amp;CHAR(34)&amp;": "&amp;CHAR(34)&amp;SUBSTITUTE(CriteriTecnici!$D239,CHAR(34),"'")&amp;CHAR(34)&amp;", "&amp;CHAR(34)&amp;"kind"&amp;CHAR(34)&amp;": "&amp;CHAR(34)&amp;SUBSTITUTE(CriteriTecnici!$F239,CHAR(34),"'")&amp;CHAR(34)&amp;", "&amp;CHAR(34)&amp;"value"&amp;CHAR(34)&amp;": "&amp;SUBSTITUTE(TRIM(ROUND(IFERROR(CriteriTecnici!$N239*1,IFERROR(NUMBERVALUE(CriteriTecnici!$N239,".",","),IFERROR(NUMBERVALUE(CriteriTecnici!$N239,",","."),0))),4)&amp;""),",",".")&amp;", "&amp;CHAR(34)&amp;"numerator"&amp;CHAR(34)&amp;": "&amp;SUBSTITUTE(TRIM(ROUND(IFERROR(CriteriTecnici!$K239*1,IFERROR(NUMBERVALUE(CriteriTecnici!$K239,".",","),IFERROR(NUMBERVALUE(CriteriTecnici!$K239,",","."),0))),4)&amp;""),",",".")&amp;", "&amp;CHAR(34)&amp;"denominator"&amp;CHAR(34)&amp;": "&amp;SUBSTITUTE(TRIM(ROUND(IFERROR(CriteriTecnici!$L239*1,IFERROR(NUMBERVALUE(CriteriTecnici!$L239,".",","),IFERROR(NUMBERVALUE(CriteriTecnici!$L239,",","."),0))),4)&amp;""),",",".")&amp;", "&amp;CHAR(34)&amp;"flag"&amp;CHAR(34)&amp;": "&amp;SUBSTITUTE(TRIM(ROUND(IFERROR(CriteriTecnici!$M239*1,IFERROR(NUMBERVALUE(CriteriTecnici!$M239,".",","),IFERROR(NUMBERVALUE(CriteriTecnici!$M239,",","."),0))),4)&amp;""),",",".")&amp;", "&amp;CHAR(34)&amp;"rawScore"&amp;CHAR(34)&amp;": "&amp;SUBSTITUTE(TRIM(ROUND(IFERROR(CriteriTecnici!$O239*1,IFERROR(NUMBERVALUE(CriteriTecnici!$O239,".",","),IFERROR(NUMBERVALUE(CriteriTecnici!$O239,",","."),0))),4)&amp;""),",",".")&amp;CHAR(125)&amp;IF(TRUE,",",""))</f>
        <v/>
      </c>
    </row>
    <row r="460">
      <c r="A460" s="38">
        <f>IF(CriteriTecnici!$A240="","","    "&amp;CHAR(123)&amp;CHAR(34)&amp;"bidderId"&amp;CHAR(34)&amp;": "&amp;CHAR(34)&amp;SUBSTITUTE(CriteriTecnici!$A240,CHAR(34),"'")&amp;CHAR(34)&amp;", "&amp;CHAR(34)&amp;"lotId"&amp;CHAR(34)&amp;": "&amp;CHAR(34)&amp;SUBSTITUTE(CriteriTecnici!$C240,CHAR(34),"'")&amp;CHAR(34)&amp;", "&amp;CHAR(34)&amp;"criterionId"&amp;CHAR(34)&amp;": "&amp;CHAR(34)&amp;SUBSTITUTE(CriteriTecnici!$D240,CHAR(34),"'")&amp;CHAR(34)&amp;", "&amp;CHAR(34)&amp;"kind"&amp;CHAR(34)&amp;": "&amp;CHAR(34)&amp;SUBSTITUTE(CriteriTecnici!$F240,CHAR(34),"'")&amp;CHAR(34)&amp;", "&amp;CHAR(34)&amp;"value"&amp;CHAR(34)&amp;": "&amp;SUBSTITUTE(TRIM(ROUND(IFERROR(CriteriTecnici!$N240*1,IFERROR(NUMBERVALUE(CriteriTecnici!$N240,".",","),IFERROR(NUMBERVALUE(CriteriTecnici!$N240,",","."),0))),4)&amp;""),",",".")&amp;", "&amp;CHAR(34)&amp;"numerator"&amp;CHAR(34)&amp;": "&amp;SUBSTITUTE(TRIM(ROUND(IFERROR(CriteriTecnici!$K240*1,IFERROR(NUMBERVALUE(CriteriTecnici!$K240,".",","),IFERROR(NUMBERVALUE(CriteriTecnici!$K240,",","."),0))),4)&amp;""),",",".")&amp;", "&amp;CHAR(34)&amp;"denominator"&amp;CHAR(34)&amp;": "&amp;SUBSTITUTE(TRIM(ROUND(IFERROR(CriteriTecnici!$L240*1,IFERROR(NUMBERVALUE(CriteriTecnici!$L240,".",","),IFERROR(NUMBERVALUE(CriteriTecnici!$L240,",","."),0))),4)&amp;""),",",".")&amp;", "&amp;CHAR(34)&amp;"flag"&amp;CHAR(34)&amp;": "&amp;SUBSTITUTE(TRIM(ROUND(IFERROR(CriteriTecnici!$M240*1,IFERROR(NUMBERVALUE(CriteriTecnici!$M240,".",","),IFERROR(NUMBERVALUE(CriteriTecnici!$M240,",","."),0))),4)&amp;""),",",".")&amp;", "&amp;CHAR(34)&amp;"rawScore"&amp;CHAR(34)&amp;": "&amp;SUBSTITUTE(TRIM(ROUND(IFERROR(CriteriTecnici!$O240*1,IFERROR(NUMBERVALUE(CriteriTecnici!$O240,".",","),IFERROR(NUMBERVALUE(CriteriTecnici!$O240,",","."),0))),4)&amp;""),",",".")&amp;CHAR(125)&amp;IF(TRUE,",",""))</f>
        <v/>
      </c>
    </row>
    <row r="461">
      <c r="A461" s="38">
        <f>IF(CriteriTecnici!$A241="","","    "&amp;CHAR(123)&amp;CHAR(34)&amp;"bidderId"&amp;CHAR(34)&amp;": "&amp;CHAR(34)&amp;SUBSTITUTE(CriteriTecnici!$A241,CHAR(34),"'")&amp;CHAR(34)&amp;", "&amp;CHAR(34)&amp;"lotId"&amp;CHAR(34)&amp;": "&amp;CHAR(34)&amp;SUBSTITUTE(CriteriTecnici!$C241,CHAR(34),"'")&amp;CHAR(34)&amp;", "&amp;CHAR(34)&amp;"criterionId"&amp;CHAR(34)&amp;": "&amp;CHAR(34)&amp;SUBSTITUTE(CriteriTecnici!$D241,CHAR(34),"'")&amp;CHAR(34)&amp;", "&amp;CHAR(34)&amp;"kind"&amp;CHAR(34)&amp;": "&amp;CHAR(34)&amp;SUBSTITUTE(CriteriTecnici!$F241,CHAR(34),"'")&amp;CHAR(34)&amp;", "&amp;CHAR(34)&amp;"value"&amp;CHAR(34)&amp;": "&amp;SUBSTITUTE(TRIM(ROUND(IFERROR(CriteriTecnici!$N241*1,IFERROR(NUMBERVALUE(CriteriTecnici!$N241,".",","),IFERROR(NUMBERVALUE(CriteriTecnici!$N241,",","."),0))),4)&amp;""),",",".")&amp;", "&amp;CHAR(34)&amp;"numerator"&amp;CHAR(34)&amp;": "&amp;SUBSTITUTE(TRIM(ROUND(IFERROR(CriteriTecnici!$K241*1,IFERROR(NUMBERVALUE(CriteriTecnici!$K241,".",","),IFERROR(NUMBERVALUE(CriteriTecnici!$K241,",","."),0))),4)&amp;""),",",".")&amp;", "&amp;CHAR(34)&amp;"denominator"&amp;CHAR(34)&amp;": "&amp;SUBSTITUTE(TRIM(ROUND(IFERROR(CriteriTecnici!$L241*1,IFERROR(NUMBERVALUE(CriteriTecnici!$L241,".",","),IFERROR(NUMBERVALUE(CriteriTecnici!$L241,",","."),0))),4)&amp;""),",",".")&amp;", "&amp;CHAR(34)&amp;"flag"&amp;CHAR(34)&amp;": "&amp;SUBSTITUTE(TRIM(ROUND(IFERROR(CriteriTecnici!$M241*1,IFERROR(NUMBERVALUE(CriteriTecnici!$M241,".",","),IFERROR(NUMBERVALUE(CriteriTecnici!$M241,",","."),0))),4)&amp;""),",",".")&amp;", "&amp;CHAR(34)&amp;"rawScore"&amp;CHAR(34)&amp;": "&amp;SUBSTITUTE(TRIM(ROUND(IFERROR(CriteriTecnici!$O241*1,IFERROR(NUMBERVALUE(CriteriTecnici!$O241,".",","),IFERROR(NUMBERVALUE(CriteriTecnici!$O241,",","."),0))),4)&amp;""),",",".")&amp;CHAR(125)&amp;IF(TRUE,",",""))</f>
        <v/>
      </c>
    </row>
    <row r="462">
      <c r="A462" s="38">
        <f>IF(CriteriTecnici!$A242="","","    "&amp;CHAR(123)&amp;CHAR(34)&amp;"bidderId"&amp;CHAR(34)&amp;": "&amp;CHAR(34)&amp;SUBSTITUTE(CriteriTecnici!$A242,CHAR(34),"'")&amp;CHAR(34)&amp;", "&amp;CHAR(34)&amp;"lotId"&amp;CHAR(34)&amp;": "&amp;CHAR(34)&amp;SUBSTITUTE(CriteriTecnici!$C242,CHAR(34),"'")&amp;CHAR(34)&amp;", "&amp;CHAR(34)&amp;"criterionId"&amp;CHAR(34)&amp;": "&amp;CHAR(34)&amp;SUBSTITUTE(CriteriTecnici!$D242,CHAR(34),"'")&amp;CHAR(34)&amp;", "&amp;CHAR(34)&amp;"kind"&amp;CHAR(34)&amp;": "&amp;CHAR(34)&amp;SUBSTITUTE(CriteriTecnici!$F242,CHAR(34),"'")&amp;CHAR(34)&amp;", "&amp;CHAR(34)&amp;"value"&amp;CHAR(34)&amp;": "&amp;SUBSTITUTE(TRIM(ROUND(IFERROR(CriteriTecnici!$N242*1,IFERROR(NUMBERVALUE(CriteriTecnici!$N242,".",","),IFERROR(NUMBERVALUE(CriteriTecnici!$N242,",","."),0))),4)&amp;""),",",".")&amp;", "&amp;CHAR(34)&amp;"numerator"&amp;CHAR(34)&amp;": "&amp;SUBSTITUTE(TRIM(ROUND(IFERROR(CriteriTecnici!$K242*1,IFERROR(NUMBERVALUE(CriteriTecnici!$K242,".",","),IFERROR(NUMBERVALUE(CriteriTecnici!$K242,",","."),0))),4)&amp;""),",",".")&amp;", "&amp;CHAR(34)&amp;"denominator"&amp;CHAR(34)&amp;": "&amp;SUBSTITUTE(TRIM(ROUND(IFERROR(CriteriTecnici!$L242*1,IFERROR(NUMBERVALUE(CriteriTecnici!$L242,".",","),IFERROR(NUMBERVALUE(CriteriTecnici!$L242,",","."),0))),4)&amp;""),",",".")&amp;", "&amp;CHAR(34)&amp;"flag"&amp;CHAR(34)&amp;": "&amp;SUBSTITUTE(TRIM(ROUND(IFERROR(CriteriTecnici!$M242*1,IFERROR(NUMBERVALUE(CriteriTecnici!$M242,".",","),IFERROR(NUMBERVALUE(CriteriTecnici!$M242,",","."),0))),4)&amp;""),",",".")&amp;", "&amp;CHAR(34)&amp;"rawScore"&amp;CHAR(34)&amp;": "&amp;SUBSTITUTE(TRIM(ROUND(IFERROR(CriteriTecnici!$O242*1,IFERROR(NUMBERVALUE(CriteriTecnici!$O242,".",","),IFERROR(NUMBERVALUE(CriteriTecnici!$O242,",","."),0))),4)&amp;""),",",".")&amp;CHAR(125)&amp;IF(TRUE,",",""))</f>
        <v/>
      </c>
    </row>
    <row r="463">
      <c r="A463" s="38">
        <f>IF(CriteriTecnici!$A243="","","    "&amp;CHAR(123)&amp;CHAR(34)&amp;"bidderId"&amp;CHAR(34)&amp;": "&amp;CHAR(34)&amp;SUBSTITUTE(CriteriTecnici!$A243,CHAR(34),"'")&amp;CHAR(34)&amp;", "&amp;CHAR(34)&amp;"lotId"&amp;CHAR(34)&amp;": "&amp;CHAR(34)&amp;SUBSTITUTE(CriteriTecnici!$C243,CHAR(34),"'")&amp;CHAR(34)&amp;", "&amp;CHAR(34)&amp;"criterionId"&amp;CHAR(34)&amp;": "&amp;CHAR(34)&amp;SUBSTITUTE(CriteriTecnici!$D243,CHAR(34),"'")&amp;CHAR(34)&amp;", "&amp;CHAR(34)&amp;"kind"&amp;CHAR(34)&amp;": "&amp;CHAR(34)&amp;SUBSTITUTE(CriteriTecnici!$F243,CHAR(34),"'")&amp;CHAR(34)&amp;", "&amp;CHAR(34)&amp;"value"&amp;CHAR(34)&amp;": "&amp;SUBSTITUTE(TRIM(ROUND(IFERROR(CriteriTecnici!$N243*1,IFERROR(NUMBERVALUE(CriteriTecnici!$N243,".",","),IFERROR(NUMBERVALUE(CriteriTecnici!$N243,",","."),0))),4)&amp;""),",",".")&amp;", "&amp;CHAR(34)&amp;"numerator"&amp;CHAR(34)&amp;": "&amp;SUBSTITUTE(TRIM(ROUND(IFERROR(CriteriTecnici!$K243*1,IFERROR(NUMBERVALUE(CriteriTecnici!$K243,".",","),IFERROR(NUMBERVALUE(CriteriTecnici!$K243,",","."),0))),4)&amp;""),",",".")&amp;", "&amp;CHAR(34)&amp;"denominator"&amp;CHAR(34)&amp;": "&amp;SUBSTITUTE(TRIM(ROUND(IFERROR(CriteriTecnici!$L243*1,IFERROR(NUMBERVALUE(CriteriTecnici!$L243,".",","),IFERROR(NUMBERVALUE(CriteriTecnici!$L243,",","."),0))),4)&amp;""),",",".")&amp;", "&amp;CHAR(34)&amp;"flag"&amp;CHAR(34)&amp;": "&amp;SUBSTITUTE(TRIM(ROUND(IFERROR(CriteriTecnici!$M243*1,IFERROR(NUMBERVALUE(CriteriTecnici!$M243,".",","),IFERROR(NUMBERVALUE(CriteriTecnici!$M243,",","."),0))),4)&amp;""),",",".")&amp;", "&amp;CHAR(34)&amp;"rawScore"&amp;CHAR(34)&amp;": "&amp;SUBSTITUTE(TRIM(ROUND(IFERROR(CriteriTecnici!$O243*1,IFERROR(NUMBERVALUE(CriteriTecnici!$O243,".",","),IFERROR(NUMBERVALUE(CriteriTecnici!$O243,",","."),0))),4)&amp;""),",",".")&amp;CHAR(125)&amp;IF(TRUE,",",""))</f>
        <v/>
      </c>
    </row>
    <row r="464">
      <c r="A464" s="38">
        <f>IF(CriteriTecnici!$A244="","","    "&amp;CHAR(123)&amp;CHAR(34)&amp;"bidderId"&amp;CHAR(34)&amp;": "&amp;CHAR(34)&amp;SUBSTITUTE(CriteriTecnici!$A244,CHAR(34),"'")&amp;CHAR(34)&amp;", "&amp;CHAR(34)&amp;"lotId"&amp;CHAR(34)&amp;": "&amp;CHAR(34)&amp;SUBSTITUTE(CriteriTecnici!$C244,CHAR(34),"'")&amp;CHAR(34)&amp;", "&amp;CHAR(34)&amp;"criterionId"&amp;CHAR(34)&amp;": "&amp;CHAR(34)&amp;SUBSTITUTE(CriteriTecnici!$D244,CHAR(34),"'")&amp;CHAR(34)&amp;", "&amp;CHAR(34)&amp;"kind"&amp;CHAR(34)&amp;": "&amp;CHAR(34)&amp;SUBSTITUTE(CriteriTecnici!$F244,CHAR(34),"'")&amp;CHAR(34)&amp;", "&amp;CHAR(34)&amp;"value"&amp;CHAR(34)&amp;": "&amp;SUBSTITUTE(TRIM(ROUND(IFERROR(CriteriTecnici!$N244*1,IFERROR(NUMBERVALUE(CriteriTecnici!$N244,".",","),IFERROR(NUMBERVALUE(CriteriTecnici!$N244,",","."),0))),4)&amp;""),",",".")&amp;", "&amp;CHAR(34)&amp;"numerator"&amp;CHAR(34)&amp;": "&amp;SUBSTITUTE(TRIM(ROUND(IFERROR(CriteriTecnici!$K244*1,IFERROR(NUMBERVALUE(CriteriTecnici!$K244,".",","),IFERROR(NUMBERVALUE(CriteriTecnici!$K244,",","."),0))),4)&amp;""),",",".")&amp;", "&amp;CHAR(34)&amp;"denominator"&amp;CHAR(34)&amp;": "&amp;SUBSTITUTE(TRIM(ROUND(IFERROR(CriteriTecnici!$L244*1,IFERROR(NUMBERVALUE(CriteriTecnici!$L244,".",","),IFERROR(NUMBERVALUE(CriteriTecnici!$L244,",","."),0))),4)&amp;""),",",".")&amp;", "&amp;CHAR(34)&amp;"flag"&amp;CHAR(34)&amp;": "&amp;SUBSTITUTE(TRIM(ROUND(IFERROR(CriteriTecnici!$M244*1,IFERROR(NUMBERVALUE(CriteriTecnici!$M244,".",","),IFERROR(NUMBERVALUE(CriteriTecnici!$M244,",","."),0))),4)&amp;""),",",".")&amp;", "&amp;CHAR(34)&amp;"rawScore"&amp;CHAR(34)&amp;": "&amp;SUBSTITUTE(TRIM(ROUND(IFERROR(CriteriTecnici!$O244*1,IFERROR(NUMBERVALUE(CriteriTecnici!$O244,".",","),IFERROR(NUMBERVALUE(CriteriTecnici!$O244,",","."),0))),4)&amp;""),",",".")&amp;CHAR(125)&amp;IF(TRUE,",",""))</f>
        <v/>
      </c>
    </row>
    <row r="465">
      <c r="A465" s="38">
        <f>IF(CriteriTecnici!$A245="","","    "&amp;CHAR(123)&amp;CHAR(34)&amp;"bidderId"&amp;CHAR(34)&amp;": "&amp;CHAR(34)&amp;SUBSTITUTE(CriteriTecnici!$A245,CHAR(34),"'")&amp;CHAR(34)&amp;", "&amp;CHAR(34)&amp;"lotId"&amp;CHAR(34)&amp;": "&amp;CHAR(34)&amp;SUBSTITUTE(CriteriTecnici!$C245,CHAR(34),"'")&amp;CHAR(34)&amp;", "&amp;CHAR(34)&amp;"criterionId"&amp;CHAR(34)&amp;": "&amp;CHAR(34)&amp;SUBSTITUTE(CriteriTecnici!$D245,CHAR(34),"'")&amp;CHAR(34)&amp;", "&amp;CHAR(34)&amp;"kind"&amp;CHAR(34)&amp;": "&amp;CHAR(34)&amp;SUBSTITUTE(CriteriTecnici!$F245,CHAR(34),"'")&amp;CHAR(34)&amp;", "&amp;CHAR(34)&amp;"value"&amp;CHAR(34)&amp;": "&amp;SUBSTITUTE(TRIM(ROUND(IFERROR(CriteriTecnici!$N245*1,IFERROR(NUMBERVALUE(CriteriTecnici!$N245,".",","),IFERROR(NUMBERVALUE(CriteriTecnici!$N245,",","."),0))),4)&amp;""),",",".")&amp;", "&amp;CHAR(34)&amp;"numerator"&amp;CHAR(34)&amp;": "&amp;SUBSTITUTE(TRIM(ROUND(IFERROR(CriteriTecnici!$K245*1,IFERROR(NUMBERVALUE(CriteriTecnici!$K245,".",","),IFERROR(NUMBERVALUE(CriteriTecnici!$K245,",","."),0))),4)&amp;""),",",".")&amp;", "&amp;CHAR(34)&amp;"denominator"&amp;CHAR(34)&amp;": "&amp;SUBSTITUTE(TRIM(ROUND(IFERROR(CriteriTecnici!$L245*1,IFERROR(NUMBERVALUE(CriteriTecnici!$L245,".",","),IFERROR(NUMBERVALUE(CriteriTecnici!$L245,",","."),0))),4)&amp;""),",",".")&amp;", "&amp;CHAR(34)&amp;"flag"&amp;CHAR(34)&amp;": "&amp;SUBSTITUTE(TRIM(ROUND(IFERROR(CriteriTecnici!$M245*1,IFERROR(NUMBERVALUE(CriteriTecnici!$M245,".",","),IFERROR(NUMBERVALUE(CriteriTecnici!$M245,",","."),0))),4)&amp;""),",",".")&amp;", "&amp;CHAR(34)&amp;"rawScore"&amp;CHAR(34)&amp;": "&amp;SUBSTITUTE(TRIM(ROUND(IFERROR(CriteriTecnici!$O245*1,IFERROR(NUMBERVALUE(CriteriTecnici!$O245,".",","),IFERROR(NUMBERVALUE(CriteriTecnici!$O245,",","."),0))),4)&amp;""),",",".")&amp;CHAR(125)&amp;IF(TRUE,",",""))</f>
        <v/>
      </c>
    </row>
    <row r="466">
      <c r="A466" s="38">
        <f>IF(CriteriTecnici!$A246="","","    "&amp;CHAR(123)&amp;CHAR(34)&amp;"bidderId"&amp;CHAR(34)&amp;": "&amp;CHAR(34)&amp;SUBSTITUTE(CriteriTecnici!$A246,CHAR(34),"'")&amp;CHAR(34)&amp;", "&amp;CHAR(34)&amp;"lotId"&amp;CHAR(34)&amp;": "&amp;CHAR(34)&amp;SUBSTITUTE(CriteriTecnici!$C246,CHAR(34),"'")&amp;CHAR(34)&amp;", "&amp;CHAR(34)&amp;"criterionId"&amp;CHAR(34)&amp;": "&amp;CHAR(34)&amp;SUBSTITUTE(CriteriTecnici!$D246,CHAR(34),"'")&amp;CHAR(34)&amp;", "&amp;CHAR(34)&amp;"kind"&amp;CHAR(34)&amp;": "&amp;CHAR(34)&amp;SUBSTITUTE(CriteriTecnici!$F246,CHAR(34),"'")&amp;CHAR(34)&amp;", "&amp;CHAR(34)&amp;"value"&amp;CHAR(34)&amp;": "&amp;SUBSTITUTE(TRIM(ROUND(IFERROR(CriteriTecnici!$N246*1,IFERROR(NUMBERVALUE(CriteriTecnici!$N246,".",","),IFERROR(NUMBERVALUE(CriteriTecnici!$N246,",","."),0))),4)&amp;""),",",".")&amp;", "&amp;CHAR(34)&amp;"numerator"&amp;CHAR(34)&amp;": "&amp;SUBSTITUTE(TRIM(ROUND(IFERROR(CriteriTecnici!$K246*1,IFERROR(NUMBERVALUE(CriteriTecnici!$K246,".",","),IFERROR(NUMBERVALUE(CriteriTecnici!$K246,",","."),0))),4)&amp;""),",",".")&amp;", "&amp;CHAR(34)&amp;"denominator"&amp;CHAR(34)&amp;": "&amp;SUBSTITUTE(TRIM(ROUND(IFERROR(CriteriTecnici!$L246*1,IFERROR(NUMBERVALUE(CriteriTecnici!$L246,".",","),IFERROR(NUMBERVALUE(CriteriTecnici!$L246,",","."),0))),4)&amp;""),",",".")&amp;", "&amp;CHAR(34)&amp;"flag"&amp;CHAR(34)&amp;": "&amp;SUBSTITUTE(TRIM(ROUND(IFERROR(CriteriTecnici!$M246*1,IFERROR(NUMBERVALUE(CriteriTecnici!$M246,".",","),IFERROR(NUMBERVALUE(CriteriTecnici!$M246,",","."),0))),4)&amp;""),",",".")&amp;", "&amp;CHAR(34)&amp;"rawScore"&amp;CHAR(34)&amp;": "&amp;SUBSTITUTE(TRIM(ROUND(IFERROR(CriteriTecnici!$O246*1,IFERROR(NUMBERVALUE(CriteriTecnici!$O246,".",","),IFERROR(NUMBERVALUE(CriteriTecnici!$O246,",","."),0))),4)&amp;""),",",".")&amp;CHAR(125)&amp;IF(TRUE,",",""))</f>
        <v/>
      </c>
    </row>
    <row r="467">
      <c r="A467" s="38">
        <f>IF(CriteriTecnici!$A247="","","    "&amp;CHAR(123)&amp;CHAR(34)&amp;"bidderId"&amp;CHAR(34)&amp;": "&amp;CHAR(34)&amp;SUBSTITUTE(CriteriTecnici!$A247,CHAR(34),"'")&amp;CHAR(34)&amp;", "&amp;CHAR(34)&amp;"lotId"&amp;CHAR(34)&amp;": "&amp;CHAR(34)&amp;SUBSTITUTE(CriteriTecnici!$C247,CHAR(34),"'")&amp;CHAR(34)&amp;", "&amp;CHAR(34)&amp;"criterionId"&amp;CHAR(34)&amp;": "&amp;CHAR(34)&amp;SUBSTITUTE(CriteriTecnici!$D247,CHAR(34),"'")&amp;CHAR(34)&amp;", "&amp;CHAR(34)&amp;"kind"&amp;CHAR(34)&amp;": "&amp;CHAR(34)&amp;SUBSTITUTE(CriteriTecnici!$F247,CHAR(34),"'")&amp;CHAR(34)&amp;", "&amp;CHAR(34)&amp;"value"&amp;CHAR(34)&amp;": "&amp;SUBSTITUTE(TRIM(ROUND(IFERROR(CriteriTecnici!$N247*1,IFERROR(NUMBERVALUE(CriteriTecnici!$N247,".",","),IFERROR(NUMBERVALUE(CriteriTecnici!$N247,",","."),0))),4)&amp;""),",",".")&amp;", "&amp;CHAR(34)&amp;"numerator"&amp;CHAR(34)&amp;": "&amp;SUBSTITUTE(TRIM(ROUND(IFERROR(CriteriTecnici!$K247*1,IFERROR(NUMBERVALUE(CriteriTecnici!$K247,".",","),IFERROR(NUMBERVALUE(CriteriTecnici!$K247,",","."),0))),4)&amp;""),",",".")&amp;", "&amp;CHAR(34)&amp;"denominator"&amp;CHAR(34)&amp;": "&amp;SUBSTITUTE(TRIM(ROUND(IFERROR(CriteriTecnici!$L247*1,IFERROR(NUMBERVALUE(CriteriTecnici!$L247,".",","),IFERROR(NUMBERVALUE(CriteriTecnici!$L247,",","."),0))),4)&amp;""),",",".")&amp;", "&amp;CHAR(34)&amp;"flag"&amp;CHAR(34)&amp;": "&amp;SUBSTITUTE(TRIM(ROUND(IFERROR(CriteriTecnici!$M247*1,IFERROR(NUMBERVALUE(CriteriTecnici!$M247,".",","),IFERROR(NUMBERVALUE(CriteriTecnici!$M247,",","."),0))),4)&amp;""),",",".")&amp;", "&amp;CHAR(34)&amp;"rawScore"&amp;CHAR(34)&amp;": "&amp;SUBSTITUTE(TRIM(ROUND(IFERROR(CriteriTecnici!$O247*1,IFERROR(NUMBERVALUE(CriteriTecnici!$O247,".",","),IFERROR(NUMBERVALUE(CriteriTecnici!$O247,",","."),0))),4)&amp;""),",",".")&amp;CHAR(125)&amp;IF(TRUE,",",""))</f>
        <v/>
      </c>
    </row>
    <row r="468">
      <c r="A468" s="38">
        <f>IF(CriteriTecnici!$A248="","","    "&amp;CHAR(123)&amp;CHAR(34)&amp;"bidderId"&amp;CHAR(34)&amp;": "&amp;CHAR(34)&amp;SUBSTITUTE(CriteriTecnici!$A248,CHAR(34),"'")&amp;CHAR(34)&amp;", "&amp;CHAR(34)&amp;"lotId"&amp;CHAR(34)&amp;": "&amp;CHAR(34)&amp;SUBSTITUTE(CriteriTecnici!$C248,CHAR(34),"'")&amp;CHAR(34)&amp;", "&amp;CHAR(34)&amp;"criterionId"&amp;CHAR(34)&amp;": "&amp;CHAR(34)&amp;SUBSTITUTE(CriteriTecnici!$D248,CHAR(34),"'")&amp;CHAR(34)&amp;", "&amp;CHAR(34)&amp;"kind"&amp;CHAR(34)&amp;": "&amp;CHAR(34)&amp;SUBSTITUTE(CriteriTecnici!$F248,CHAR(34),"'")&amp;CHAR(34)&amp;", "&amp;CHAR(34)&amp;"value"&amp;CHAR(34)&amp;": "&amp;SUBSTITUTE(TRIM(ROUND(IFERROR(CriteriTecnici!$N248*1,IFERROR(NUMBERVALUE(CriteriTecnici!$N248,".",","),IFERROR(NUMBERVALUE(CriteriTecnici!$N248,",","."),0))),4)&amp;""),",",".")&amp;", "&amp;CHAR(34)&amp;"numerator"&amp;CHAR(34)&amp;": "&amp;SUBSTITUTE(TRIM(ROUND(IFERROR(CriteriTecnici!$K248*1,IFERROR(NUMBERVALUE(CriteriTecnici!$K248,".",","),IFERROR(NUMBERVALUE(CriteriTecnici!$K248,",","."),0))),4)&amp;""),",",".")&amp;", "&amp;CHAR(34)&amp;"denominator"&amp;CHAR(34)&amp;": "&amp;SUBSTITUTE(TRIM(ROUND(IFERROR(CriteriTecnici!$L248*1,IFERROR(NUMBERVALUE(CriteriTecnici!$L248,".",","),IFERROR(NUMBERVALUE(CriteriTecnici!$L248,",","."),0))),4)&amp;""),",",".")&amp;", "&amp;CHAR(34)&amp;"flag"&amp;CHAR(34)&amp;": "&amp;SUBSTITUTE(TRIM(ROUND(IFERROR(CriteriTecnici!$M248*1,IFERROR(NUMBERVALUE(CriteriTecnici!$M248,".",","),IFERROR(NUMBERVALUE(CriteriTecnici!$M248,",","."),0))),4)&amp;""),",",".")&amp;", "&amp;CHAR(34)&amp;"rawScore"&amp;CHAR(34)&amp;": "&amp;SUBSTITUTE(TRIM(ROUND(IFERROR(CriteriTecnici!$O248*1,IFERROR(NUMBERVALUE(CriteriTecnici!$O248,".",","),IFERROR(NUMBERVALUE(CriteriTecnici!$O248,",","."),0))),4)&amp;""),",",".")&amp;CHAR(125)&amp;IF(TRUE,",",""))</f>
        <v/>
      </c>
    </row>
    <row r="469">
      <c r="A469" s="38">
        <f>IF(CriteriTecnici!$A249="","","    "&amp;CHAR(123)&amp;CHAR(34)&amp;"bidderId"&amp;CHAR(34)&amp;": "&amp;CHAR(34)&amp;SUBSTITUTE(CriteriTecnici!$A249,CHAR(34),"'")&amp;CHAR(34)&amp;", "&amp;CHAR(34)&amp;"lotId"&amp;CHAR(34)&amp;": "&amp;CHAR(34)&amp;SUBSTITUTE(CriteriTecnici!$C249,CHAR(34),"'")&amp;CHAR(34)&amp;", "&amp;CHAR(34)&amp;"criterionId"&amp;CHAR(34)&amp;": "&amp;CHAR(34)&amp;SUBSTITUTE(CriteriTecnici!$D249,CHAR(34),"'")&amp;CHAR(34)&amp;", "&amp;CHAR(34)&amp;"kind"&amp;CHAR(34)&amp;": "&amp;CHAR(34)&amp;SUBSTITUTE(CriteriTecnici!$F249,CHAR(34),"'")&amp;CHAR(34)&amp;", "&amp;CHAR(34)&amp;"value"&amp;CHAR(34)&amp;": "&amp;SUBSTITUTE(TRIM(ROUND(IFERROR(CriteriTecnici!$N249*1,IFERROR(NUMBERVALUE(CriteriTecnici!$N249,".",","),IFERROR(NUMBERVALUE(CriteriTecnici!$N249,",","."),0))),4)&amp;""),",",".")&amp;", "&amp;CHAR(34)&amp;"numerator"&amp;CHAR(34)&amp;": "&amp;SUBSTITUTE(TRIM(ROUND(IFERROR(CriteriTecnici!$K249*1,IFERROR(NUMBERVALUE(CriteriTecnici!$K249,".",","),IFERROR(NUMBERVALUE(CriteriTecnici!$K249,",","."),0))),4)&amp;""),",",".")&amp;", "&amp;CHAR(34)&amp;"denominator"&amp;CHAR(34)&amp;": "&amp;SUBSTITUTE(TRIM(ROUND(IFERROR(CriteriTecnici!$L249*1,IFERROR(NUMBERVALUE(CriteriTecnici!$L249,".",","),IFERROR(NUMBERVALUE(CriteriTecnici!$L249,",","."),0))),4)&amp;""),",",".")&amp;", "&amp;CHAR(34)&amp;"flag"&amp;CHAR(34)&amp;": "&amp;SUBSTITUTE(TRIM(ROUND(IFERROR(CriteriTecnici!$M249*1,IFERROR(NUMBERVALUE(CriteriTecnici!$M249,".",","),IFERROR(NUMBERVALUE(CriteriTecnici!$M249,",","."),0))),4)&amp;""),",",".")&amp;", "&amp;CHAR(34)&amp;"rawScore"&amp;CHAR(34)&amp;": "&amp;SUBSTITUTE(TRIM(ROUND(IFERROR(CriteriTecnici!$O249*1,IFERROR(NUMBERVALUE(CriteriTecnici!$O249,".",","),IFERROR(NUMBERVALUE(CriteriTecnici!$O249,",","."),0))),4)&amp;""),",",".")&amp;CHAR(125)&amp;IF(TRUE,",",""))</f>
        <v/>
      </c>
    </row>
    <row r="470">
      <c r="A470" s="38">
        <f>IF(CriteriTecnici!$A250="","","    "&amp;CHAR(123)&amp;CHAR(34)&amp;"bidderId"&amp;CHAR(34)&amp;": "&amp;CHAR(34)&amp;SUBSTITUTE(CriteriTecnici!$A250,CHAR(34),"'")&amp;CHAR(34)&amp;", "&amp;CHAR(34)&amp;"lotId"&amp;CHAR(34)&amp;": "&amp;CHAR(34)&amp;SUBSTITUTE(CriteriTecnici!$C250,CHAR(34),"'")&amp;CHAR(34)&amp;", "&amp;CHAR(34)&amp;"criterionId"&amp;CHAR(34)&amp;": "&amp;CHAR(34)&amp;SUBSTITUTE(CriteriTecnici!$D250,CHAR(34),"'")&amp;CHAR(34)&amp;", "&amp;CHAR(34)&amp;"kind"&amp;CHAR(34)&amp;": "&amp;CHAR(34)&amp;SUBSTITUTE(CriteriTecnici!$F250,CHAR(34),"'")&amp;CHAR(34)&amp;", "&amp;CHAR(34)&amp;"value"&amp;CHAR(34)&amp;": "&amp;SUBSTITUTE(TRIM(ROUND(IFERROR(CriteriTecnici!$N250*1,IFERROR(NUMBERVALUE(CriteriTecnici!$N250,".",","),IFERROR(NUMBERVALUE(CriteriTecnici!$N250,",","."),0))),4)&amp;""),",",".")&amp;", "&amp;CHAR(34)&amp;"numerator"&amp;CHAR(34)&amp;": "&amp;SUBSTITUTE(TRIM(ROUND(IFERROR(CriteriTecnici!$K250*1,IFERROR(NUMBERVALUE(CriteriTecnici!$K250,".",","),IFERROR(NUMBERVALUE(CriteriTecnici!$K250,",","."),0))),4)&amp;""),",",".")&amp;", "&amp;CHAR(34)&amp;"denominator"&amp;CHAR(34)&amp;": "&amp;SUBSTITUTE(TRIM(ROUND(IFERROR(CriteriTecnici!$L250*1,IFERROR(NUMBERVALUE(CriteriTecnici!$L250,".",","),IFERROR(NUMBERVALUE(CriteriTecnici!$L250,",","."),0))),4)&amp;""),",",".")&amp;", "&amp;CHAR(34)&amp;"flag"&amp;CHAR(34)&amp;": "&amp;SUBSTITUTE(TRIM(ROUND(IFERROR(CriteriTecnici!$M250*1,IFERROR(NUMBERVALUE(CriteriTecnici!$M250,".",","),IFERROR(NUMBERVALUE(CriteriTecnici!$M250,",","."),0))),4)&amp;""),",",".")&amp;", "&amp;CHAR(34)&amp;"rawScore"&amp;CHAR(34)&amp;": "&amp;SUBSTITUTE(TRIM(ROUND(IFERROR(CriteriTecnici!$O250*1,IFERROR(NUMBERVALUE(CriteriTecnici!$O250,".",","),IFERROR(NUMBERVALUE(CriteriTecnici!$O250,",","."),0))),4)&amp;""),",",".")&amp;CHAR(125)&amp;IF(TRUE,",",""))</f>
        <v/>
      </c>
    </row>
    <row r="471">
      <c r="A471" s="38">
        <f>IF(CriteriTecnici!$A251="","","    "&amp;CHAR(123)&amp;CHAR(34)&amp;"bidderId"&amp;CHAR(34)&amp;": "&amp;CHAR(34)&amp;SUBSTITUTE(CriteriTecnici!$A251,CHAR(34),"'")&amp;CHAR(34)&amp;", "&amp;CHAR(34)&amp;"lotId"&amp;CHAR(34)&amp;": "&amp;CHAR(34)&amp;SUBSTITUTE(CriteriTecnici!$C251,CHAR(34),"'")&amp;CHAR(34)&amp;", "&amp;CHAR(34)&amp;"criterionId"&amp;CHAR(34)&amp;": "&amp;CHAR(34)&amp;SUBSTITUTE(CriteriTecnici!$D251,CHAR(34),"'")&amp;CHAR(34)&amp;", "&amp;CHAR(34)&amp;"kind"&amp;CHAR(34)&amp;": "&amp;CHAR(34)&amp;SUBSTITUTE(CriteriTecnici!$F251,CHAR(34),"'")&amp;CHAR(34)&amp;", "&amp;CHAR(34)&amp;"value"&amp;CHAR(34)&amp;": "&amp;SUBSTITUTE(TRIM(ROUND(IFERROR(CriteriTecnici!$N251*1,IFERROR(NUMBERVALUE(CriteriTecnici!$N251,".",","),IFERROR(NUMBERVALUE(CriteriTecnici!$N251,",","."),0))),4)&amp;""),",",".")&amp;", "&amp;CHAR(34)&amp;"numerator"&amp;CHAR(34)&amp;": "&amp;SUBSTITUTE(TRIM(ROUND(IFERROR(CriteriTecnici!$K251*1,IFERROR(NUMBERVALUE(CriteriTecnici!$K251,".",","),IFERROR(NUMBERVALUE(CriteriTecnici!$K251,",","."),0))),4)&amp;""),",",".")&amp;", "&amp;CHAR(34)&amp;"denominator"&amp;CHAR(34)&amp;": "&amp;SUBSTITUTE(TRIM(ROUND(IFERROR(CriteriTecnici!$L251*1,IFERROR(NUMBERVALUE(CriteriTecnici!$L251,".",","),IFERROR(NUMBERVALUE(CriteriTecnici!$L251,",","."),0))),4)&amp;""),",",".")&amp;", "&amp;CHAR(34)&amp;"flag"&amp;CHAR(34)&amp;": "&amp;SUBSTITUTE(TRIM(ROUND(IFERROR(CriteriTecnici!$M251*1,IFERROR(NUMBERVALUE(CriteriTecnici!$M251,".",","),IFERROR(NUMBERVALUE(CriteriTecnici!$M251,",","."),0))),4)&amp;""),",",".")&amp;", "&amp;CHAR(34)&amp;"rawScore"&amp;CHAR(34)&amp;": "&amp;SUBSTITUTE(TRIM(ROUND(IFERROR(CriteriTecnici!$O251*1,IFERROR(NUMBERVALUE(CriteriTecnici!$O251,".",","),IFERROR(NUMBERVALUE(CriteriTecnici!$O251,",","."),0))),4)&amp;""),",",".")&amp;CHAR(125)&amp;IF(TRUE,",",""))</f>
        <v/>
      </c>
    </row>
    <row r="472">
      <c r="A472" s="38">
        <f>IF(CriteriTecnici!$A252="","","    "&amp;CHAR(123)&amp;CHAR(34)&amp;"bidderId"&amp;CHAR(34)&amp;": "&amp;CHAR(34)&amp;SUBSTITUTE(CriteriTecnici!$A252,CHAR(34),"'")&amp;CHAR(34)&amp;", "&amp;CHAR(34)&amp;"lotId"&amp;CHAR(34)&amp;": "&amp;CHAR(34)&amp;SUBSTITUTE(CriteriTecnici!$C252,CHAR(34),"'")&amp;CHAR(34)&amp;", "&amp;CHAR(34)&amp;"criterionId"&amp;CHAR(34)&amp;": "&amp;CHAR(34)&amp;SUBSTITUTE(CriteriTecnici!$D252,CHAR(34),"'")&amp;CHAR(34)&amp;", "&amp;CHAR(34)&amp;"kind"&amp;CHAR(34)&amp;": "&amp;CHAR(34)&amp;SUBSTITUTE(CriteriTecnici!$F252,CHAR(34),"'")&amp;CHAR(34)&amp;", "&amp;CHAR(34)&amp;"value"&amp;CHAR(34)&amp;": "&amp;SUBSTITUTE(TRIM(ROUND(IFERROR(CriteriTecnici!$N252*1,IFERROR(NUMBERVALUE(CriteriTecnici!$N252,".",","),IFERROR(NUMBERVALUE(CriteriTecnici!$N252,",","."),0))),4)&amp;""),",",".")&amp;", "&amp;CHAR(34)&amp;"numerator"&amp;CHAR(34)&amp;": "&amp;SUBSTITUTE(TRIM(ROUND(IFERROR(CriteriTecnici!$K252*1,IFERROR(NUMBERVALUE(CriteriTecnici!$K252,".",","),IFERROR(NUMBERVALUE(CriteriTecnici!$K252,",","."),0))),4)&amp;""),",",".")&amp;", "&amp;CHAR(34)&amp;"denominator"&amp;CHAR(34)&amp;": "&amp;SUBSTITUTE(TRIM(ROUND(IFERROR(CriteriTecnici!$L252*1,IFERROR(NUMBERVALUE(CriteriTecnici!$L252,".",","),IFERROR(NUMBERVALUE(CriteriTecnici!$L252,",","."),0))),4)&amp;""),",",".")&amp;", "&amp;CHAR(34)&amp;"flag"&amp;CHAR(34)&amp;": "&amp;SUBSTITUTE(TRIM(ROUND(IFERROR(CriteriTecnici!$M252*1,IFERROR(NUMBERVALUE(CriteriTecnici!$M252,".",","),IFERROR(NUMBERVALUE(CriteriTecnici!$M252,",","."),0))),4)&amp;""),",",".")&amp;", "&amp;CHAR(34)&amp;"rawScore"&amp;CHAR(34)&amp;": "&amp;SUBSTITUTE(TRIM(ROUND(IFERROR(CriteriTecnici!$O252*1,IFERROR(NUMBERVALUE(CriteriTecnici!$O252,".",","),IFERROR(NUMBERVALUE(CriteriTecnici!$O252,",","."),0))),4)&amp;""),",",".")&amp;CHAR(125)&amp;IF(COUNTA(Offerte!$A10:$A$200)&gt;0,",",""))</f>
        <v/>
      </c>
    </row>
    <row r="473">
      <c r="A473" s="38">
        <f>IF(CriteriTecnici!$A253="","","    "&amp;CHAR(123)&amp;CHAR(34)&amp;"bidderId"&amp;CHAR(34)&amp;": "&amp;CHAR(34)&amp;SUBSTITUTE(CriteriTecnici!$A253,CHAR(34),"'")&amp;CHAR(34)&amp;", "&amp;CHAR(34)&amp;"lotId"&amp;CHAR(34)&amp;": "&amp;CHAR(34)&amp;SUBSTITUTE(CriteriTecnici!$C253,CHAR(34),"'")&amp;CHAR(34)&amp;", "&amp;CHAR(34)&amp;"criterionId"&amp;CHAR(34)&amp;": "&amp;CHAR(34)&amp;SUBSTITUTE(CriteriTecnici!$D253,CHAR(34),"'")&amp;CHAR(34)&amp;", "&amp;CHAR(34)&amp;"kind"&amp;CHAR(34)&amp;": "&amp;CHAR(34)&amp;SUBSTITUTE(CriteriTecnici!$F253,CHAR(34),"'")&amp;CHAR(34)&amp;", "&amp;CHAR(34)&amp;"value"&amp;CHAR(34)&amp;": "&amp;SUBSTITUTE(TRIM(ROUND(IFERROR(CriteriTecnici!$N253*1,IFERROR(NUMBERVALUE(CriteriTecnici!$N253,".",","),IFERROR(NUMBERVALUE(CriteriTecnici!$N253,",","."),0))),4)&amp;""),",",".")&amp;", "&amp;CHAR(34)&amp;"numerator"&amp;CHAR(34)&amp;": "&amp;SUBSTITUTE(TRIM(ROUND(IFERROR(CriteriTecnici!$K253*1,IFERROR(NUMBERVALUE(CriteriTecnici!$K253,".",","),IFERROR(NUMBERVALUE(CriteriTecnici!$K253,",","."),0))),4)&amp;""),",",".")&amp;", "&amp;CHAR(34)&amp;"denominator"&amp;CHAR(34)&amp;": "&amp;SUBSTITUTE(TRIM(ROUND(IFERROR(CriteriTecnici!$L253*1,IFERROR(NUMBERVALUE(CriteriTecnici!$L253,".",","),IFERROR(NUMBERVALUE(CriteriTecnici!$L253,",","."),0))),4)&amp;""),",",".")&amp;", "&amp;CHAR(34)&amp;"flag"&amp;CHAR(34)&amp;": "&amp;SUBSTITUTE(TRIM(ROUND(IFERROR(CriteriTecnici!$M253*1,IFERROR(NUMBERVALUE(CriteriTecnici!$M253,".",","),IFERROR(NUMBERVALUE(CriteriTecnici!$M253,",","."),0))),4)&amp;""),",",".")&amp;", "&amp;CHAR(34)&amp;"rawScore"&amp;CHAR(34)&amp;": "&amp;SUBSTITUTE(TRIM(ROUND(IFERROR(CriteriTecnici!$O253*1,IFERROR(NUMBERVALUE(CriteriTecnici!$O253,".",","),IFERROR(NUMBERVALUE(CriteriTecnici!$O253,",","."),0))),4)&amp;""),",",".")&amp;CHAR(125)&amp;IF(TRUE,",",""))</f>
        <v/>
      </c>
    </row>
    <row r="474">
      <c r="A474" s="38">
        <f>IF(CriteriTecnici!$A254="","","    "&amp;CHAR(123)&amp;CHAR(34)&amp;"bidderId"&amp;CHAR(34)&amp;": "&amp;CHAR(34)&amp;SUBSTITUTE(CriteriTecnici!$A254,CHAR(34),"'")&amp;CHAR(34)&amp;", "&amp;CHAR(34)&amp;"lotId"&amp;CHAR(34)&amp;": "&amp;CHAR(34)&amp;SUBSTITUTE(CriteriTecnici!$C254,CHAR(34),"'")&amp;CHAR(34)&amp;", "&amp;CHAR(34)&amp;"criterionId"&amp;CHAR(34)&amp;": "&amp;CHAR(34)&amp;SUBSTITUTE(CriteriTecnici!$D254,CHAR(34),"'")&amp;CHAR(34)&amp;", "&amp;CHAR(34)&amp;"kind"&amp;CHAR(34)&amp;": "&amp;CHAR(34)&amp;SUBSTITUTE(CriteriTecnici!$F254,CHAR(34),"'")&amp;CHAR(34)&amp;", "&amp;CHAR(34)&amp;"value"&amp;CHAR(34)&amp;": "&amp;SUBSTITUTE(TRIM(ROUND(IFERROR(CriteriTecnici!$N254*1,IFERROR(NUMBERVALUE(CriteriTecnici!$N254,".",","),IFERROR(NUMBERVALUE(CriteriTecnici!$N254,",","."),0))),4)&amp;""),",",".")&amp;", "&amp;CHAR(34)&amp;"numerator"&amp;CHAR(34)&amp;": "&amp;SUBSTITUTE(TRIM(ROUND(IFERROR(CriteriTecnici!$K254*1,IFERROR(NUMBERVALUE(CriteriTecnici!$K254,".",","),IFERROR(NUMBERVALUE(CriteriTecnici!$K254,",","."),0))),4)&amp;""),",",".")&amp;", "&amp;CHAR(34)&amp;"denominator"&amp;CHAR(34)&amp;": "&amp;SUBSTITUTE(TRIM(ROUND(IFERROR(CriteriTecnici!$L254*1,IFERROR(NUMBERVALUE(CriteriTecnici!$L254,".",","),IFERROR(NUMBERVALUE(CriteriTecnici!$L254,",","."),0))),4)&amp;""),",",".")&amp;", "&amp;CHAR(34)&amp;"flag"&amp;CHAR(34)&amp;": "&amp;SUBSTITUTE(TRIM(ROUND(IFERROR(CriteriTecnici!$M254*1,IFERROR(NUMBERVALUE(CriteriTecnici!$M254,".",","),IFERROR(NUMBERVALUE(CriteriTecnici!$M254,",","."),0))),4)&amp;""),",",".")&amp;", "&amp;CHAR(34)&amp;"rawScore"&amp;CHAR(34)&amp;": "&amp;SUBSTITUTE(TRIM(ROUND(IFERROR(CriteriTecnici!$O254*1,IFERROR(NUMBERVALUE(CriteriTecnici!$O254,".",","),IFERROR(NUMBERVALUE(CriteriTecnici!$O254,",","."),0))),4)&amp;""),",",".")&amp;CHAR(125)&amp;IF(TRUE,",",""))</f>
        <v/>
      </c>
    </row>
    <row r="475">
      <c r="A475" s="38">
        <f>IF(CriteriTecnici!$A255="","","    "&amp;CHAR(123)&amp;CHAR(34)&amp;"bidderId"&amp;CHAR(34)&amp;": "&amp;CHAR(34)&amp;SUBSTITUTE(CriteriTecnici!$A255,CHAR(34),"'")&amp;CHAR(34)&amp;", "&amp;CHAR(34)&amp;"lotId"&amp;CHAR(34)&amp;": "&amp;CHAR(34)&amp;SUBSTITUTE(CriteriTecnici!$C255,CHAR(34),"'")&amp;CHAR(34)&amp;", "&amp;CHAR(34)&amp;"criterionId"&amp;CHAR(34)&amp;": "&amp;CHAR(34)&amp;SUBSTITUTE(CriteriTecnici!$D255,CHAR(34),"'")&amp;CHAR(34)&amp;", "&amp;CHAR(34)&amp;"kind"&amp;CHAR(34)&amp;": "&amp;CHAR(34)&amp;SUBSTITUTE(CriteriTecnici!$F255,CHAR(34),"'")&amp;CHAR(34)&amp;", "&amp;CHAR(34)&amp;"value"&amp;CHAR(34)&amp;": "&amp;SUBSTITUTE(TRIM(ROUND(IFERROR(CriteriTecnici!$N255*1,IFERROR(NUMBERVALUE(CriteriTecnici!$N255,".",","),IFERROR(NUMBERVALUE(CriteriTecnici!$N255,",","."),0))),4)&amp;""),",",".")&amp;", "&amp;CHAR(34)&amp;"numerator"&amp;CHAR(34)&amp;": "&amp;SUBSTITUTE(TRIM(ROUND(IFERROR(CriteriTecnici!$K255*1,IFERROR(NUMBERVALUE(CriteriTecnici!$K255,".",","),IFERROR(NUMBERVALUE(CriteriTecnici!$K255,",","."),0))),4)&amp;""),",",".")&amp;", "&amp;CHAR(34)&amp;"denominator"&amp;CHAR(34)&amp;": "&amp;SUBSTITUTE(TRIM(ROUND(IFERROR(CriteriTecnici!$L255*1,IFERROR(NUMBERVALUE(CriteriTecnici!$L255,".",","),IFERROR(NUMBERVALUE(CriteriTecnici!$L255,",","."),0))),4)&amp;""),",",".")&amp;", "&amp;CHAR(34)&amp;"flag"&amp;CHAR(34)&amp;": "&amp;SUBSTITUTE(TRIM(ROUND(IFERROR(CriteriTecnici!$M255*1,IFERROR(NUMBERVALUE(CriteriTecnici!$M255,".",","),IFERROR(NUMBERVALUE(CriteriTecnici!$M255,",","."),0))),4)&amp;""),",",".")&amp;", "&amp;CHAR(34)&amp;"rawScore"&amp;CHAR(34)&amp;": "&amp;SUBSTITUTE(TRIM(ROUND(IFERROR(CriteriTecnici!$O255*1,IFERROR(NUMBERVALUE(CriteriTecnici!$O255,".",","),IFERROR(NUMBERVALUE(CriteriTecnici!$O255,",","."),0))),4)&amp;""),",",".")&amp;CHAR(125)&amp;IF(TRUE,",",""))</f>
        <v/>
      </c>
    </row>
    <row r="476">
      <c r="A476" s="38">
        <f>IF(CriteriTecnici!$A256="","","    "&amp;CHAR(123)&amp;CHAR(34)&amp;"bidderId"&amp;CHAR(34)&amp;": "&amp;CHAR(34)&amp;SUBSTITUTE(CriteriTecnici!$A256,CHAR(34),"'")&amp;CHAR(34)&amp;", "&amp;CHAR(34)&amp;"lotId"&amp;CHAR(34)&amp;": "&amp;CHAR(34)&amp;SUBSTITUTE(CriteriTecnici!$C256,CHAR(34),"'")&amp;CHAR(34)&amp;", "&amp;CHAR(34)&amp;"criterionId"&amp;CHAR(34)&amp;": "&amp;CHAR(34)&amp;SUBSTITUTE(CriteriTecnici!$D256,CHAR(34),"'")&amp;CHAR(34)&amp;", "&amp;CHAR(34)&amp;"kind"&amp;CHAR(34)&amp;": "&amp;CHAR(34)&amp;SUBSTITUTE(CriteriTecnici!$F256,CHAR(34),"'")&amp;CHAR(34)&amp;", "&amp;CHAR(34)&amp;"value"&amp;CHAR(34)&amp;": "&amp;SUBSTITUTE(TRIM(ROUND(IFERROR(CriteriTecnici!$N256*1,IFERROR(NUMBERVALUE(CriteriTecnici!$N256,".",","),IFERROR(NUMBERVALUE(CriteriTecnici!$N256,",","."),0))),4)&amp;""),",",".")&amp;", "&amp;CHAR(34)&amp;"numerator"&amp;CHAR(34)&amp;": "&amp;SUBSTITUTE(TRIM(ROUND(IFERROR(CriteriTecnici!$K256*1,IFERROR(NUMBERVALUE(CriteriTecnici!$K256,".",","),IFERROR(NUMBERVALUE(CriteriTecnici!$K256,",","."),0))),4)&amp;""),",",".")&amp;", "&amp;CHAR(34)&amp;"denominator"&amp;CHAR(34)&amp;": "&amp;SUBSTITUTE(TRIM(ROUND(IFERROR(CriteriTecnici!$L256*1,IFERROR(NUMBERVALUE(CriteriTecnici!$L256,".",","),IFERROR(NUMBERVALUE(CriteriTecnici!$L256,",","."),0))),4)&amp;""),",",".")&amp;", "&amp;CHAR(34)&amp;"flag"&amp;CHAR(34)&amp;": "&amp;SUBSTITUTE(TRIM(ROUND(IFERROR(CriteriTecnici!$M256*1,IFERROR(NUMBERVALUE(CriteriTecnici!$M256,".",","),IFERROR(NUMBERVALUE(CriteriTecnici!$M256,",","."),0))),4)&amp;""),",",".")&amp;", "&amp;CHAR(34)&amp;"rawScore"&amp;CHAR(34)&amp;": "&amp;SUBSTITUTE(TRIM(ROUND(IFERROR(CriteriTecnici!$O256*1,IFERROR(NUMBERVALUE(CriteriTecnici!$O256,".",","),IFERROR(NUMBERVALUE(CriteriTecnici!$O256,",","."),0))),4)&amp;""),",",".")&amp;CHAR(125)&amp;IF(TRUE,",",""))</f>
        <v/>
      </c>
    </row>
    <row r="477">
      <c r="A477" s="38">
        <f>IF(CriteriTecnici!$A257="","","    "&amp;CHAR(123)&amp;CHAR(34)&amp;"bidderId"&amp;CHAR(34)&amp;": "&amp;CHAR(34)&amp;SUBSTITUTE(CriteriTecnici!$A257,CHAR(34),"'")&amp;CHAR(34)&amp;", "&amp;CHAR(34)&amp;"lotId"&amp;CHAR(34)&amp;": "&amp;CHAR(34)&amp;SUBSTITUTE(CriteriTecnici!$C257,CHAR(34),"'")&amp;CHAR(34)&amp;", "&amp;CHAR(34)&amp;"criterionId"&amp;CHAR(34)&amp;": "&amp;CHAR(34)&amp;SUBSTITUTE(CriteriTecnici!$D257,CHAR(34),"'")&amp;CHAR(34)&amp;", "&amp;CHAR(34)&amp;"kind"&amp;CHAR(34)&amp;": "&amp;CHAR(34)&amp;SUBSTITUTE(CriteriTecnici!$F257,CHAR(34),"'")&amp;CHAR(34)&amp;", "&amp;CHAR(34)&amp;"value"&amp;CHAR(34)&amp;": "&amp;SUBSTITUTE(TRIM(ROUND(IFERROR(CriteriTecnici!$N257*1,IFERROR(NUMBERVALUE(CriteriTecnici!$N257,".",","),IFERROR(NUMBERVALUE(CriteriTecnici!$N257,",","."),0))),4)&amp;""),",",".")&amp;", "&amp;CHAR(34)&amp;"numerator"&amp;CHAR(34)&amp;": "&amp;SUBSTITUTE(TRIM(ROUND(IFERROR(CriteriTecnici!$K257*1,IFERROR(NUMBERVALUE(CriteriTecnici!$K257,".",","),IFERROR(NUMBERVALUE(CriteriTecnici!$K257,",","."),0))),4)&amp;""),",",".")&amp;", "&amp;CHAR(34)&amp;"denominator"&amp;CHAR(34)&amp;": "&amp;SUBSTITUTE(TRIM(ROUND(IFERROR(CriteriTecnici!$L257*1,IFERROR(NUMBERVALUE(CriteriTecnici!$L257,".",","),IFERROR(NUMBERVALUE(CriteriTecnici!$L257,",","."),0))),4)&amp;""),",",".")&amp;", "&amp;CHAR(34)&amp;"flag"&amp;CHAR(34)&amp;": "&amp;SUBSTITUTE(TRIM(ROUND(IFERROR(CriteriTecnici!$M257*1,IFERROR(NUMBERVALUE(CriteriTecnici!$M257,".",","),IFERROR(NUMBERVALUE(CriteriTecnici!$M257,",","."),0))),4)&amp;""),",",".")&amp;", "&amp;CHAR(34)&amp;"rawScore"&amp;CHAR(34)&amp;": "&amp;SUBSTITUTE(TRIM(ROUND(IFERROR(CriteriTecnici!$O257*1,IFERROR(NUMBERVALUE(CriteriTecnici!$O257,".",","),IFERROR(NUMBERVALUE(CriteriTecnici!$O257,",","."),0))),4)&amp;""),",",".")&amp;CHAR(125)&amp;IF(TRUE,",",""))</f>
        <v/>
      </c>
    </row>
    <row r="478">
      <c r="A478" s="38">
        <f>IF(CriteriTecnici!$A258="","","    "&amp;CHAR(123)&amp;CHAR(34)&amp;"bidderId"&amp;CHAR(34)&amp;": "&amp;CHAR(34)&amp;SUBSTITUTE(CriteriTecnici!$A258,CHAR(34),"'")&amp;CHAR(34)&amp;", "&amp;CHAR(34)&amp;"lotId"&amp;CHAR(34)&amp;": "&amp;CHAR(34)&amp;SUBSTITUTE(CriteriTecnici!$C258,CHAR(34),"'")&amp;CHAR(34)&amp;", "&amp;CHAR(34)&amp;"criterionId"&amp;CHAR(34)&amp;": "&amp;CHAR(34)&amp;SUBSTITUTE(CriteriTecnici!$D258,CHAR(34),"'")&amp;CHAR(34)&amp;", "&amp;CHAR(34)&amp;"kind"&amp;CHAR(34)&amp;": "&amp;CHAR(34)&amp;SUBSTITUTE(CriteriTecnici!$F258,CHAR(34),"'")&amp;CHAR(34)&amp;", "&amp;CHAR(34)&amp;"value"&amp;CHAR(34)&amp;": "&amp;SUBSTITUTE(TRIM(ROUND(IFERROR(CriteriTecnici!$N258*1,IFERROR(NUMBERVALUE(CriteriTecnici!$N258,".",","),IFERROR(NUMBERVALUE(CriteriTecnici!$N258,",","."),0))),4)&amp;""),",",".")&amp;", "&amp;CHAR(34)&amp;"numerator"&amp;CHAR(34)&amp;": "&amp;SUBSTITUTE(TRIM(ROUND(IFERROR(CriteriTecnici!$K258*1,IFERROR(NUMBERVALUE(CriteriTecnici!$K258,".",","),IFERROR(NUMBERVALUE(CriteriTecnici!$K258,",","."),0))),4)&amp;""),",",".")&amp;", "&amp;CHAR(34)&amp;"denominator"&amp;CHAR(34)&amp;": "&amp;SUBSTITUTE(TRIM(ROUND(IFERROR(CriteriTecnici!$L258*1,IFERROR(NUMBERVALUE(CriteriTecnici!$L258,".",","),IFERROR(NUMBERVALUE(CriteriTecnici!$L258,",","."),0))),4)&amp;""),",",".")&amp;", "&amp;CHAR(34)&amp;"flag"&amp;CHAR(34)&amp;": "&amp;SUBSTITUTE(TRIM(ROUND(IFERROR(CriteriTecnici!$M258*1,IFERROR(NUMBERVALUE(CriteriTecnici!$M258,".",","),IFERROR(NUMBERVALUE(CriteriTecnici!$M258,",","."),0))),4)&amp;""),",",".")&amp;", "&amp;CHAR(34)&amp;"rawScore"&amp;CHAR(34)&amp;": "&amp;SUBSTITUTE(TRIM(ROUND(IFERROR(CriteriTecnici!$O258*1,IFERROR(NUMBERVALUE(CriteriTecnici!$O258,".",","),IFERROR(NUMBERVALUE(CriteriTecnici!$O258,",","."),0))),4)&amp;""),",",".")&amp;CHAR(125)&amp;IF(TRUE,",",""))</f>
        <v/>
      </c>
    </row>
    <row r="479">
      <c r="A479" s="38">
        <f>IF(CriteriTecnici!$A259="","","    "&amp;CHAR(123)&amp;CHAR(34)&amp;"bidderId"&amp;CHAR(34)&amp;": "&amp;CHAR(34)&amp;SUBSTITUTE(CriteriTecnici!$A259,CHAR(34),"'")&amp;CHAR(34)&amp;", "&amp;CHAR(34)&amp;"lotId"&amp;CHAR(34)&amp;": "&amp;CHAR(34)&amp;SUBSTITUTE(CriteriTecnici!$C259,CHAR(34),"'")&amp;CHAR(34)&amp;", "&amp;CHAR(34)&amp;"criterionId"&amp;CHAR(34)&amp;": "&amp;CHAR(34)&amp;SUBSTITUTE(CriteriTecnici!$D259,CHAR(34),"'")&amp;CHAR(34)&amp;", "&amp;CHAR(34)&amp;"kind"&amp;CHAR(34)&amp;": "&amp;CHAR(34)&amp;SUBSTITUTE(CriteriTecnici!$F259,CHAR(34),"'")&amp;CHAR(34)&amp;", "&amp;CHAR(34)&amp;"value"&amp;CHAR(34)&amp;": "&amp;SUBSTITUTE(TRIM(ROUND(IFERROR(CriteriTecnici!$N259*1,IFERROR(NUMBERVALUE(CriteriTecnici!$N259,".",","),IFERROR(NUMBERVALUE(CriteriTecnici!$N259,",","."),0))),4)&amp;""),",",".")&amp;", "&amp;CHAR(34)&amp;"numerator"&amp;CHAR(34)&amp;": "&amp;SUBSTITUTE(TRIM(ROUND(IFERROR(CriteriTecnici!$K259*1,IFERROR(NUMBERVALUE(CriteriTecnici!$K259,".",","),IFERROR(NUMBERVALUE(CriteriTecnici!$K259,",","."),0))),4)&amp;""),",",".")&amp;", "&amp;CHAR(34)&amp;"denominator"&amp;CHAR(34)&amp;": "&amp;SUBSTITUTE(TRIM(ROUND(IFERROR(CriteriTecnici!$L259*1,IFERROR(NUMBERVALUE(CriteriTecnici!$L259,".",","),IFERROR(NUMBERVALUE(CriteriTecnici!$L259,",","."),0))),4)&amp;""),",",".")&amp;", "&amp;CHAR(34)&amp;"flag"&amp;CHAR(34)&amp;": "&amp;SUBSTITUTE(TRIM(ROUND(IFERROR(CriteriTecnici!$M259*1,IFERROR(NUMBERVALUE(CriteriTecnici!$M259,".",","),IFERROR(NUMBERVALUE(CriteriTecnici!$M259,",","."),0))),4)&amp;""),",",".")&amp;", "&amp;CHAR(34)&amp;"rawScore"&amp;CHAR(34)&amp;": "&amp;SUBSTITUTE(TRIM(ROUND(IFERROR(CriteriTecnici!$O259*1,IFERROR(NUMBERVALUE(CriteriTecnici!$O259,".",","),IFERROR(NUMBERVALUE(CriteriTecnici!$O259,",","."),0))),4)&amp;""),",",".")&amp;CHAR(125)&amp;IF(TRUE,",",""))</f>
        <v/>
      </c>
    </row>
    <row r="480">
      <c r="A480" s="38">
        <f>IF(CriteriTecnici!$A260="","","    "&amp;CHAR(123)&amp;CHAR(34)&amp;"bidderId"&amp;CHAR(34)&amp;": "&amp;CHAR(34)&amp;SUBSTITUTE(CriteriTecnici!$A260,CHAR(34),"'")&amp;CHAR(34)&amp;", "&amp;CHAR(34)&amp;"lotId"&amp;CHAR(34)&amp;": "&amp;CHAR(34)&amp;SUBSTITUTE(CriteriTecnici!$C260,CHAR(34),"'")&amp;CHAR(34)&amp;", "&amp;CHAR(34)&amp;"criterionId"&amp;CHAR(34)&amp;": "&amp;CHAR(34)&amp;SUBSTITUTE(CriteriTecnici!$D260,CHAR(34),"'")&amp;CHAR(34)&amp;", "&amp;CHAR(34)&amp;"kind"&amp;CHAR(34)&amp;": "&amp;CHAR(34)&amp;SUBSTITUTE(CriteriTecnici!$F260,CHAR(34),"'")&amp;CHAR(34)&amp;", "&amp;CHAR(34)&amp;"value"&amp;CHAR(34)&amp;": "&amp;SUBSTITUTE(TRIM(ROUND(IFERROR(CriteriTecnici!$N260*1,IFERROR(NUMBERVALUE(CriteriTecnici!$N260,".",","),IFERROR(NUMBERVALUE(CriteriTecnici!$N260,",","."),0))),4)&amp;""),",",".")&amp;", "&amp;CHAR(34)&amp;"numerator"&amp;CHAR(34)&amp;": "&amp;SUBSTITUTE(TRIM(ROUND(IFERROR(CriteriTecnici!$K260*1,IFERROR(NUMBERVALUE(CriteriTecnici!$K260,".",","),IFERROR(NUMBERVALUE(CriteriTecnici!$K260,",","."),0))),4)&amp;""),",",".")&amp;", "&amp;CHAR(34)&amp;"denominator"&amp;CHAR(34)&amp;": "&amp;SUBSTITUTE(TRIM(ROUND(IFERROR(CriteriTecnici!$L260*1,IFERROR(NUMBERVALUE(CriteriTecnici!$L260,".",","),IFERROR(NUMBERVALUE(CriteriTecnici!$L260,",","."),0))),4)&amp;""),",",".")&amp;", "&amp;CHAR(34)&amp;"flag"&amp;CHAR(34)&amp;": "&amp;SUBSTITUTE(TRIM(ROUND(IFERROR(CriteriTecnici!$M260*1,IFERROR(NUMBERVALUE(CriteriTecnici!$M260,".",","),IFERROR(NUMBERVALUE(CriteriTecnici!$M260,",","."),0))),4)&amp;""),",",".")&amp;", "&amp;CHAR(34)&amp;"rawScore"&amp;CHAR(34)&amp;": "&amp;SUBSTITUTE(TRIM(ROUND(IFERROR(CriteriTecnici!$O260*1,IFERROR(NUMBERVALUE(CriteriTecnici!$O260,".",","),IFERROR(NUMBERVALUE(CriteriTecnici!$O260,",","."),0))),4)&amp;""),",",".")&amp;CHAR(125)&amp;IF(TRUE,",",""))</f>
        <v/>
      </c>
    </row>
    <row r="481">
      <c r="A481" s="38">
        <f>IF(CriteriTecnici!$A261="","","    "&amp;CHAR(123)&amp;CHAR(34)&amp;"bidderId"&amp;CHAR(34)&amp;": "&amp;CHAR(34)&amp;SUBSTITUTE(CriteriTecnici!$A261,CHAR(34),"'")&amp;CHAR(34)&amp;", "&amp;CHAR(34)&amp;"lotId"&amp;CHAR(34)&amp;": "&amp;CHAR(34)&amp;SUBSTITUTE(CriteriTecnici!$C261,CHAR(34),"'")&amp;CHAR(34)&amp;", "&amp;CHAR(34)&amp;"criterionId"&amp;CHAR(34)&amp;": "&amp;CHAR(34)&amp;SUBSTITUTE(CriteriTecnici!$D261,CHAR(34),"'")&amp;CHAR(34)&amp;", "&amp;CHAR(34)&amp;"kind"&amp;CHAR(34)&amp;": "&amp;CHAR(34)&amp;SUBSTITUTE(CriteriTecnici!$F261,CHAR(34),"'")&amp;CHAR(34)&amp;", "&amp;CHAR(34)&amp;"value"&amp;CHAR(34)&amp;": "&amp;SUBSTITUTE(TRIM(ROUND(IFERROR(CriteriTecnici!$N261*1,IFERROR(NUMBERVALUE(CriteriTecnici!$N261,".",","),IFERROR(NUMBERVALUE(CriteriTecnici!$N261,",","."),0))),4)&amp;""),",",".")&amp;", "&amp;CHAR(34)&amp;"numerator"&amp;CHAR(34)&amp;": "&amp;SUBSTITUTE(TRIM(ROUND(IFERROR(CriteriTecnici!$K261*1,IFERROR(NUMBERVALUE(CriteriTecnici!$K261,".",","),IFERROR(NUMBERVALUE(CriteriTecnici!$K261,",","."),0))),4)&amp;""),",",".")&amp;", "&amp;CHAR(34)&amp;"denominator"&amp;CHAR(34)&amp;": "&amp;SUBSTITUTE(TRIM(ROUND(IFERROR(CriteriTecnici!$L261*1,IFERROR(NUMBERVALUE(CriteriTecnici!$L261,".",","),IFERROR(NUMBERVALUE(CriteriTecnici!$L261,",","."),0))),4)&amp;""),",",".")&amp;", "&amp;CHAR(34)&amp;"flag"&amp;CHAR(34)&amp;": "&amp;SUBSTITUTE(TRIM(ROUND(IFERROR(CriteriTecnici!$M261*1,IFERROR(NUMBERVALUE(CriteriTecnici!$M261,".",","),IFERROR(NUMBERVALUE(CriteriTecnici!$M261,",","."),0))),4)&amp;""),",",".")&amp;", "&amp;CHAR(34)&amp;"rawScore"&amp;CHAR(34)&amp;": "&amp;SUBSTITUTE(TRIM(ROUND(IFERROR(CriteriTecnici!$O261*1,IFERROR(NUMBERVALUE(CriteriTecnici!$O261,".",","),IFERROR(NUMBERVALUE(CriteriTecnici!$O261,",","."),0))),4)&amp;""),",",".")&amp;CHAR(125)&amp;IF(TRUE,",",""))</f>
        <v/>
      </c>
    </row>
    <row r="482">
      <c r="A482" s="38">
        <f>IF(CriteriTecnici!$A262="","","    "&amp;CHAR(123)&amp;CHAR(34)&amp;"bidderId"&amp;CHAR(34)&amp;": "&amp;CHAR(34)&amp;SUBSTITUTE(CriteriTecnici!$A262,CHAR(34),"'")&amp;CHAR(34)&amp;", "&amp;CHAR(34)&amp;"lotId"&amp;CHAR(34)&amp;": "&amp;CHAR(34)&amp;SUBSTITUTE(CriteriTecnici!$C262,CHAR(34),"'")&amp;CHAR(34)&amp;", "&amp;CHAR(34)&amp;"criterionId"&amp;CHAR(34)&amp;": "&amp;CHAR(34)&amp;SUBSTITUTE(CriteriTecnici!$D262,CHAR(34),"'")&amp;CHAR(34)&amp;", "&amp;CHAR(34)&amp;"kind"&amp;CHAR(34)&amp;": "&amp;CHAR(34)&amp;SUBSTITUTE(CriteriTecnici!$F262,CHAR(34),"'")&amp;CHAR(34)&amp;", "&amp;CHAR(34)&amp;"value"&amp;CHAR(34)&amp;": "&amp;SUBSTITUTE(TRIM(ROUND(IFERROR(CriteriTecnici!$N262*1,IFERROR(NUMBERVALUE(CriteriTecnici!$N262,".",","),IFERROR(NUMBERVALUE(CriteriTecnici!$N262,",","."),0))),4)&amp;""),",",".")&amp;", "&amp;CHAR(34)&amp;"numerator"&amp;CHAR(34)&amp;": "&amp;SUBSTITUTE(TRIM(ROUND(IFERROR(CriteriTecnici!$K262*1,IFERROR(NUMBERVALUE(CriteriTecnici!$K262,".",","),IFERROR(NUMBERVALUE(CriteriTecnici!$K262,",","."),0))),4)&amp;""),",",".")&amp;", "&amp;CHAR(34)&amp;"denominator"&amp;CHAR(34)&amp;": "&amp;SUBSTITUTE(TRIM(ROUND(IFERROR(CriteriTecnici!$L262*1,IFERROR(NUMBERVALUE(CriteriTecnici!$L262,".",","),IFERROR(NUMBERVALUE(CriteriTecnici!$L262,",","."),0))),4)&amp;""),",",".")&amp;", "&amp;CHAR(34)&amp;"flag"&amp;CHAR(34)&amp;": "&amp;SUBSTITUTE(TRIM(ROUND(IFERROR(CriteriTecnici!$M262*1,IFERROR(NUMBERVALUE(CriteriTecnici!$M262,".",","),IFERROR(NUMBERVALUE(CriteriTecnici!$M262,",","."),0))),4)&amp;""),",",".")&amp;", "&amp;CHAR(34)&amp;"rawScore"&amp;CHAR(34)&amp;": "&amp;SUBSTITUTE(TRIM(ROUND(IFERROR(CriteriTecnici!$O262*1,IFERROR(NUMBERVALUE(CriteriTecnici!$O262,".",","),IFERROR(NUMBERVALUE(CriteriTecnici!$O262,",","."),0))),4)&amp;""),",",".")&amp;CHAR(125)&amp;IF(TRUE,",",""))</f>
        <v/>
      </c>
    </row>
    <row r="483">
      <c r="A483" s="38">
        <f>IF(CriteriTecnici!$A263="","","    "&amp;CHAR(123)&amp;CHAR(34)&amp;"bidderId"&amp;CHAR(34)&amp;": "&amp;CHAR(34)&amp;SUBSTITUTE(CriteriTecnici!$A263,CHAR(34),"'")&amp;CHAR(34)&amp;", "&amp;CHAR(34)&amp;"lotId"&amp;CHAR(34)&amp;": "&amp;CHAR(34)&amp;SUBSTITUTE(CriteriTecnici!$C263,CHAR(34),"'")&amp;CHAR(34)&amp;", "&amp;CHAR(34)&amp;"criterionId"&amp;CHAR(34)&amp;": "&amp;CHAR(34)&amp;SUBSTITUTE(CriteriTecnici!$D263,CHAR(34),"'")&amp;CHAR(34)&amp;", "&amp;CHAR(34)&amp;"kind"&amp;CHAR(34)&amp;": "&amp;CHAR(34)&amp;SUBSTITUTE(CriteriTecnici!$F263,CHAR(34),"'")&amp;CHAR(34)&amp;", "&amp;CHAR(34)&amp;"value"&amp;CHAR(34)&amp;": "&amp;SUBSTITUTE(TRIM(ROUND(IFERROR(CriteriTecnici!$N263*1,IFERROR(NUMBERVALUE(CriteriTecnici!$N263,".",","),IFERROR(NUMBERVALUE(CriteriTecnici!$N263,",","."),0))),4)&amp;""),",",".")&amp;", "&amp;CHAR(34)&amp;"numerator"&amp;CHAR(34)&amp;": "&amp;SUBSTITUTE(TRIM(ROUND(IFERROR(CriteriTecnici!$K263*1,IFERROR(NUMBERVALUE(CriteriTecnici!$K263,".",","),IFERROR(NUMBERVALUE(CriteriTecnici!$K263,",","."),0))),4)&amp;""),",",".")&amp;", "&amp;CHAR(34)&amp;"denominator"&amp;CHAR(34)&amp;": "&amp;SUBSTITUTE(TRIM(ROUND(IFERROR(CriteriTecnici!$L263*1,IFERROR(NUMBERVALUE(CriteriTecnici!$L263,".",","),IFERROR(NUMBERVALUE(CriteriTecnici!$L263,",","."),0))),4)&amp;""),",",".")&amp;", "&amp;CHAR(34)&amp;"flag"&amp;CHAR(34)&amp;": "&amp;SUBSTITUTE(TRIM(ROUND(IFERROR(CriteriTecnici!$M263*1,IFERROR(NUMBERVALUE(CriteriTecnici!$M263,".",","),IFERROR(NUMBERVALUE(CriteriTecnici!$M263,",","."),0))),4)&amp;""),",",".")&amp;", "&amp;CHAR(34)&amp;"rawScore"&amp;CHAR(34)&amp;": "&amp;SUBSTITUTE(TRIM(ROUND(IFERROR(CriteriTecnici!$O263*1,IFERROR(NUMBERVALUE(CriteriTecnici!$O263,".",","),IFERROR(NUMBERVALUE(CriteriTecnici!$O263,",","."),0))),4)&amp;""),",",".")&amp;CHAR(125)&amp;IF(TRUE,",",""))</f>
        <v/>
      </c>
    </row>
    <row r="484">
      <c r="A484" s="38">
        <f>IF(CriteriTecnici!$A264="","","    "&amp;CHAR(123)&amp;CHAR(34)&amp;"bidderId"&amp;CHAR(34)&amp;": "&amp;CHAR(34)&amp;SUBSTITUTE(CriteriTecnici!$A264,CHAR(34),"'")&amp;CHAR(34)&amp;", "&amp;CHAR(34)&amp;"lotId"&amp;CHAR(34)&amp;": "&amp;CHAR(34)&amp;SUBSTITUTE(CriteriTecnici!$C264,CHAR(34),"'")&amp;CHAR(34)&amp;", "&amp;CHAR(34)&amp;"criterionId"&amp;CHAR(34)&amp;": "&amp;CHAR(34)&amp;SUBSTITUTE(CriteriTecnici!$D264,CHAR(34),"'")&amp;CHAR(34)&amp;", "&amp;CHAR(34)&amp;"kind"&amp;CHAR(34)&amp;": "&amp;CHAR(34)&amp;SUBSTITUTE(CriteriTecnici!$F264,CHAR(34),"'")&amp;CHAR(34)&amp;", "&amp;CHAR(34)&amp;"value"&amp;CHAR(34)&amp;": "&amp;SUBSTITUTE(TRIM(ROUND(IFERROR(CriteriTecnici!$N264*1,IFERROR(NUMBERVALUE(CriteriTecnici!$N264,".",","),IFERROR(NUMBERVALUE(CriteriTecnici!$N264,",","."),0))),4)&amp;""),",",".")&amp;", "&amp;CHAR(34)&amp;"numerator"&amp;CHAR(34)&amp;": "&amp;SUBSTITUTE(TRIM(ROUND(IFERROR(CriteriTecnici!$K264*1,IFERROR(NUMBERVALUE(CriteriTecnici!$K264,".",","),IFERROR(NUMBERVALUE(CriteriTecnici!$K264,",","."),0))),4)&amp;""),",",".")&amp;", "&amp;CHAR(34)&amp;"denominator"&amp;CHAR(34)&amp;": "&amp;SUBSTITUTE(TRIM(ROUND(IFERROR(CriteriTecnici!$L264*1,IFERROR(NUMBERVALUE(CriteriTecnici!$L264,".",","),IFERROR(NUMBERVALUE(CriteriTecnici!$L264,",","."),0))),4)&amp;""),",",".")&amp;", "&amp;CHAR(34)&amp;"flag"&amp;CHAR(34)&amp;": "&amp;SUBSTITUTE(TRIM(ROUND(IFERROR(CriteriTecnici!$M264*1,IFERROR(NUMBERVALUE(CriteriTecnici!$M264,".",","),IFERROR(NUMBERVALUE(CriteriTecnici!$M264,",","."),0))),4)&amp;""),",",".")&amp;", "&amp;CHAR(34)&amp;"rawScore"&amp;CHAR(34)&amp;": "&amp;SUBSTITUTE(TRIM(ROUND(IFERROR(CriteriTecnici!$O264*1,IFERROR(NUMBERVALUE(CriteriTecnici!$O264,".",","),IFERROR(NUMBERVALUE(CriteriTecnici!$O264,",","."),0))),4)&amp;""),",",".")&amp;CHAR(125)&amp;IF(TRUE,",",""))</f>
        <v/>
      </c>
    </row>
    <row r="485">
      <c r="A485" s="38">
        <f>IF(CriteriTecnici!$A265="","","    "&amp;CHAR(123)&amp;CHAR(34)&amp;"bidderId"&amp;CHAR(34)&amp;": "&amp;CHAR(34)&amp;SUBSTITUTE(CriteriTecnici!$A265,CHAR(34),"'")&amp;CHAR(34)&amp;", "&amp;CHAR(34)&amp;"lotId"&amp;CHAR(34)&amp;": "&amp;CHAR(34)&amp;SUBSTITUTE(CriteriTecnici!$C265,CHAR(34),"'")&amp;CHAR(34)&amp;", "&amp;CHAR(34)&amp;"criterionId"&amp;CHAR(34)&amp;": "&amp;CHAR(34)&amp;SUBSTITUTE(CriteriTecnici!$D265,CHAR(34),"'")&amp;CHAR(34)&amp;", "&amp;CHAR(34)&amp;"kind"&amp;CHAR(34)&amp;": "&amp;CHAR(34)&amp;SUBSTITUTE(CriteriTecnici!$F265,CHAR(34),"'")&amp;CHAR(34)&amp;", "&amp;CHAR(34)&amp;"value"&amp;CHAR(34)&amp;": "&amp;SUBSTITUTE(TRIM(ROUND(IFERROR(CriteriTecnici!$N265*1,IFERROR(NUMBERVALUE(CriteriTecnici!$N265,".",","),IFERROR(NUMBERVALUE(CriteriTecnici!$N265,",","."),0))),4)&amp;""),",",".")&amp;", "&amp;CHAR(34)&amp;"numerator"&amp;CHAR(34)&amp;": "&amp;SUBSTITUTE(TRIM(ROUND(IFERROR(CriteriTecnici!$K265*1,IFERROR(NUMBERVALUE(CriteriTecnici!$K265,".",","),IFERROR(NUMBERVALUE(CriteriTecnici!$K265,",","."),0))),4)&amp;""),",",".")&amp;", "&amp;CHAR(34)&amp;"denominator"&amp;CHAR(34)&amp;": "&amp;SUBSTITUTE(TRIM(ROUND(IFERROR(CriteriTecnici!$L265*1,IFERROR(NUMBERVALUE(CriteriTecnici!$L265,".",","),IFERROR(NUMBERVALUE(CriteriTecnici!$L265,",","."),0))),4)&amp;""),",",".")&amp;", "&amp;CHAR(34)&amp;"flag"&amp;CHAR(34)&amp;": "&amp;SUBSTITUTE(TRIM(ROUND(IFERROR(CriteriTecnici!$M265*1,IFERROR(NUMBERVALUE(CriteriTecnici!$M265,".",","),IFERROR(NUMBERVALUE(CriteriTecnici!$M265,",","."),0))),4)&amp;""),",",".")&amp;", "&amp;CHAR(34)&amp;"rawScore"&amp;CHAR(34)&amp;": "&amp;SUBSTITUTE(TRIM(ROUND(IFERROR(CriteriTecnici!$O265*1,IFERROR(NUMBERVALUE(CriteriTecnici!$O265,".",","),IFERROR(NUMBERVALUE(CriteriTecnici!$O265,",","."),0))),4)&amp;""),",",".")&amp;CHAR(125)&amp;IF(TRUE,",",""))</f>
        <v/>
      </c>
    </row>
    <row r="486">
      <c r="A486" s="38">
        <f>IF(CriteriTecnici!$A266="","","    "&amp;CHAR(123)&amp;CHAR(34)&amp;"bidderId"&amp;CHAR(34)&amp;": "&amp;CHAR(34)&amp;SUBSTITUTE(CriteriTecnici!$A266,CHAR(34),"'")&amp;CHAR(34)&amp;", "&amp;CHAR(34)&amp;"lotId"&amp;CHAR(34)&amp;": "&amp;CHAR(34)&amp;SUBSTITUTE(CriteriTecnici!$C266,CHAR(34),"'")&amp;CHAR(34)&amp;", "&amp;CHAR(34)&amp;"criterionId"&amp;CHAR(34)&amp;": "&amp;CHAR(34)&amp;SUBSTITUTE(CriteriTecnici!$D266,CHAR(34),"'")&amp;CHAR(34)&amp;", "&amp;CHAR(34)&amp;"kind"&amp;CHAR(34)&amp;": "&amp;CHAR(34)&amp;SUBSTITUTE(CriteriTecnici!$F266,CHAR(34),"'")&amp;CHAR(34)&amp;", "&amp;CHAR(34)&amp;"value"&amp;CHAR(34)&amp;": "&amp;SUBSTITUTE(TRIM(ROUND(IFERROR(CriteriTecnici!$N266*1,IFERROR(NUMBERVALUE(CriteriTecnici!$N266,".",","),IFERROR(NUMBERVALUE(CriteriTecnici!$N266,",","."),0))),4)&amp;""),",",".")&amp;", "&amp;CHAR(34)&amp;"numerator"&amp;CHAR(34)&amp;": "&amp;SUBSTITUTE(TRIM(ROUND(IFERROR(CriteriTecnici!$K266*1,IFERROR(NUMBERVALUE(CriteriTecnici!$K266,".",","),IFERROR(NUMBERVALUE(CriteriTecnici!$K266,",","."),0))),4)&amp;""),",",".")&amp;", "&amp;CHAR(34)&amp;"denominator"&amp;CHAR(34)&amp;": "&amp;SUBSTITUTE(TRIM(ROUND(IFERROR(CriteriTecnici!$L266*1,IFERROR(NUMBERVALUE(CriteriTecnici!$L266,".",","),IFERROR(NUMBERVALUE(CriteriTecnici!$L266,",","."),0))),4)&amp;""),",",".")&amp;", "&amp;CHAR(34)&amp;"flag"&amp;CHAR(34)&amp;": "&amp;SUBSTITUTE(TRIM(ROUND(IFERROR(CriteriTecnici!$M266*1,IFERROR(NUMBERVALUE(CriteriTecnici!$M266,".",","),IFERROR(NUMBERVALUE(CriteriTecnici!$M266,",","."),0))),4)&amp;""),",",".")&amp;", "&amp;CHAR(34)&amp;"rawScore"&amp;CHAR(34)&amp;": "&amp;SUBSTITUTE(TRIM(ROUND(IFERROR(CriteriTecnici!$O266*1,IFERROR(NUMBERVALUE(CriteriTecnici!$O266,".",","),IFERROR(NUMBERVALUE(CriteriTecnici!$O266,",","."),0))),4)&amp;""),",",".")&amp;CHAR(125)&amp;IF(TRUE,",",""))</f>
        <v/>
      </c>
    </row>
    <row r="487">
      <c r="A487" s="38">
        <f>IF(CriteriTecnici!$A267="","","    "&amp;CHAR(123)&amp;CHAR(34)&amp;"bidderId"&amp;CHAR(34)&amp;": "&amp;CHAR(34)&amp;SUBSTITUTE(CriteriTecnici!$A267,CHAR(34),"'")&amp;CHAR(34)&amp;", "&amp;CHAR(34)&amp;"lotId"&amp;CHAR(34)&amp;": "&amp;CHAR(34)&amp;SUBSTITUTE(CriteriTecnici!$C267,CHAR(34),"'")&amp;CHAR(34)&amp;", "&amp;CHAR(34)&amp;"criterionId"&amp;CHAR(34)&amp;": "&amp;CHAR(34)&amp;SUBSTITUTE(CriteriTecnici!$D267,CHAR(34),"'")&amp;CHAR(34)&amp;", "&amp;CHAR(34)&amp;"kind"&amp;CHAR(34)&amp;": "&amp;CHAR(34)&amp;SUBSTITUTE(CriteriTecnici!$F267,CHAR(34),"'")&amp;CHAR(34)&amp;", "&amp;CHAR(34)&amp;"value"&amp;CHAR(34)&amp;": "&amp;SUBSTITUTE(TRIM(ROUND(IFERROR(CriteriTecnici!$N267*1,IFERROR(NUMBERVALUE(CriteriTecnici!$N267,".",","),IFERROR(NUMBERVALUE(CriteriTecnici!$N267,",","."),0))),4)&amp;""),",",".")&amp;", "&amp;CHAR(34)&amp;"numerator"&amp;CHAR(34)&amp;": "&amp;SUBSTITUTE(TRIM(ROUND(IFERROR(CriteriTecnici!$K267*1,IFERROR(NUMBERVALUE(CriteriTecnici!$K267,".",","),IFERROR(NUMBERVALUE(CriteriTecnici!$K267,",","."),0))),4)&amp;""),",",".")&amp;", "&amp;CHAR(34)&amp;"denominator"&amp;CHAR(34)&amp;": "&amp;SUBSTITUTE(TRIM(ROUND(IFERROR(CriteriTecnici!$L267*1,IFERROR(NUMBERVALUE(CriteriTecnici!$L267,".",","),IFERROR(NUMBERVALUE(CriteriTecnici!$L267,",","."),0))),4)&amp;""),",",".")&amp;", "&amp;CHAR(34)&amp;"flag"&amp;CHAR(34)&amp;": "&amp;SUBSTITUTE(TRIM(ROUND(IFERROR(CriteriTecnici!$M267*1,IFERROR(NUMBERVALUE(CriteriTecnici!$M267,".",","),IFERROR(NUMBERVALUE(CriteriTecnici!$M267,",","."),0))),4)&amp;""),",",".")&amp;", "&amp;CHAR(34)&amp;"rawScore"&amp;CHAR(34)&amp;": "&amp;SUBSTITUTE(TRIM(ROUND(IFERROR(CriteriTecnici!$O267*1,IFERROR(NUMBERVALUE(CriteriTecnici!$O267,".",","),IFERROR(NUMBERVALUE(CriteriTecnici!$O267,",","."),0))),4)&amp;""),",",".")&amp;CHAR(125)&amp;IF(TRUE,",",""))</f>
        <v/>
      </c>
    </row>
    <row r="488">
      <c r="A488" s="38">
        <f>IF(CriteriTecnici!$A268="","","    "&amp;CHAR(123)&amp;CHAR(34)&amp;"bidderId"&amp;CHAR(34)&amp;": "&amp;CHAR(34)&amp;SUBSTITUTE(CriteriTecnici!$A268,CHAR(34),"'")&amp;CHAR(34)&amp;", "&amp;CHAR(34)&amp;"lotId"&amp;CHAR(34)&amp;": "&amp;CHAR(34)&amp;SUBSTITUTE(CriteriTecnici!$C268,CHAR(34),"'")&amp;CHAR(34)&amp;", "&amp;CHAR(34)&amp;"criterionId"&amp;CHAR(34)&amp;": "&amp;CHAR(34)&amp;SUBSTITUTE(CriteriTecnici!$D268,CHAR(34),"'")&amp;CHAR(34)&amp;", "&amp;CHAR(34)&amp;"kind"&amp;CHAR(34)&amp;": "&amp;CHAR(34)&amp;SUBSTITUTE(CriteriTecnici!$F268,CHAR(34),"'")&amp;CHAR(34)&amp;", "&amp;CHAR(34)&amp;"value"&amp;CHAR(34)&amp;": "&amp;SUBSTITUTE(TRIM(ROUND(IFERROR(CriteriTecnici!$N268*1,IFERROR(NUMBERVALUE(CriteriTecnici!$N268,".",","),IFERROR(NUMBERVALUE(CriteriTecnici!$N268,",","."),0))),4)&amp;""),",",".")&amp;", "&amp;CHAR(34)&amp;"numerator"&amp;CHAR(34)&amp;": "&amp;SUBSTITUTE(TRIM(ROUND(IFERROR(CriteriTecnici!$K268*1,IFERROR(NUMBERVALUE(CriteriTecnici!$K268,".",","),IFERROR(NUMBERVALUE(CriteriTecnici!$K268,",","."),0))),4)&amp;""),",",".")&amp;", "&amp;CHAR(34)&amp;"denominator"&amp;CHAR(34)&amp;": "&amp;SUBSTITUTE(TRIM(ROUND(IFERROR(CriteriTecnici!$L268*1,IFERROR(NUMBERVALUE(CriteriTecnici!$L268,".",","),IFERROR(NUMBERVALUE(CriteriTecnici!$L268,",","."),0))),4)&amp;""),",",".")&amp;", "&amp;CHAR(34)&amp;"flag"&amp;CHAR(34)&amp;": "&amp;SUBSTITUTE(TRIM(ROUND(IFERROR(CriteriTecnici!$M268*1,IFERROR(NUMBERVALUE(CriteriTecnici!$M268,".",","),IFERROR(NUMBERVALUE(CriteriTecnici!$M268,",","."),0))),4)&amp;""),",",".")&amp;", "&amp;CHAR(34)&amp;"rawScore"&amp;CHAR(34)&amp;": "&amp;SUBSTITUTE(TRIM(ROUND(IFERROR(CriteriTecnici!$O268*1,IFERROR(NUMBERVALUE(CriteriTecnici!$O268,".",","),IFERROR(NUMBERVALUE(CriteriTecnici!$O268,",","."),0))),4)&amp;""),",",".")&amp;CHAR(125)&amp;IF(TRUE,",",""))</f>
        <v/>
      </c>
    </row>
    <row r="489">
      <c r="A489" s="38">
        <f>IF(CriteriTecnici!$A269="","","    "&amp;CHAR(123)&amp;CHAR(34)&amp;"bidderId"&amp;CHAR(34)&amp;": "&amp;CHAR(34)&amp;SUBSTITUTE(CriteriTecnici!$A269,CHAR(34),"'")&amp;CHAR(34)&amp;", "&amp;CHAR(34)&amp;"lotId"&amp;CHAR(34)&amp;": "&amp;CHAR(34)&amp;SUBSTITUTE(CriteriTecnici!$C269,CHAR(34),"'")&amp;CHAR(34)&amp;", "&amp;CHAR(34)&amp;"criterionId"&amp;CHAR(34)&amp;": "&amp;CHAR(34)&amp;SUBSTITUTE(CriteriTecnici!$D269,CHAR(34),"'")&amp;CHAR(34)&amp;", "&amp;CHAR(34)&amp;"kind"&amp;CHAR(34)&amp;": "&amp;CHAR(34)&amp;SUBSTITUTE(CriteriTecnici!$F269,CHAR(34),"'")&amp;CHAR(34)&amp;", "&amp;CHAR(34)&amp;"value"&amp;CHAR(34)&amp;": "&amp;SUBSTITUTE(TRIM(ROUND(IFERROR(CriteriTecnici!$N269*1,IFERROR(NUMBERVALUE(CriteriTecnici!$N269,".",","),IFERROR(NUMBERVALUE(CriteriTecnici!$N269,",","."),0))),4)&amp;""),",",".")&amp;", "&amp;CHAR(34)&amp;"numerator"&amp;CHAR(34)&amp;": "&amp;SUBSTITUTE(TRIM(ROUND(IFERROR(CriteriTecnici!$K269*1,IFERROR(NUMBERVALUE(CriteriTecnici!$K269,".",","),IFERROR(NUMBERVALUE(CriteriTecnici!$K269,",","."),0))),4)&amp;""),",",".")&amp;", "&amp;CHAR(34)&amp;"denominator"&amp;CHAR(34)&amp;": "&amp;SUBSTITUTE(TRIM(ROUND(IFERROR(CriteriTecnici!$L269*1,IFERROR(NUMBERVALUE(CriteriTecnici!$L269,".",","),IFERROR(NUMBERVALUE(CriteriTecnici!$L269,",","."),0))),4)&amp;""),",",".")&amp;", "&amp;CHAR(34)&amp;"flag"&amp;CHAR(34)&amp;": "&amp;SUBSTITUTE(TRIM(ROUND(IFERROR(CriteriTecnici!$M269*1,IFERROR(NUMBERVALUE(CriteriTecnici!$M269,".",","),IFERROR(NUMBERVALUE(CriteriTecnici!$M269,",","."),0))),4)&amp;""),",",".")&amp;", "&amp;CHAR(34)&amp;"rawScore"&amp;CHAR(34)&amp;": "&amp;SUBSTITUTE(TRIM(ROUND(IFERROR(CriteriTecnici!$O269*1,IFERROR(NUMBERVALUE(CriteriTecnici!$O269,".",","),IFERROR(NUMBERVALUE(CriteriTecnici!$O269,",","."),0))),4)&amp;""),",",".")&amp;CHAR(125)&amp;IF(TRUE,",",""))</f>
        <v/>
      </c>
    </row>
    <row r="490">
      <c r="A490" s="38">
        <f>IF(CriteriTecnici!$A270="","","    "&amp;CHAR(123)&amp;CHAR(34)&amp;"bidderId"&amp;CHAR(34)&amp;": "&amp;CHAR(34)&amp;SUBSTITUTE(CriteriTecnici!$A270,CHAR(34),"'")&amp;CHAR(34)&amp;", "&amp;CHAR(34)&amp;"lotId"&amp;CHAR(34)&amp;": "&amp;CHAR(34)&amp;SUBSTITUTE(CriteriTecnici!$C270,CHAR(34),"'")&amp;CHAR(34)&amp;", "&amp;CHAR(34)&amp;"criterionId"&amp;CHAR(34)&amp;": "&amp;CHAR(34)&amp;SUBSTITUTE(CriteriTecnici!$D270,CHAR(34),"'")&amp;CHAR(34)&amp;", "&amp;CHAR(34)&amp;"kind"&amp;CHAR(34)&amp;": "&amp;CHAR(34)&amp;SUBSTITUTE(CriteriTecnici!$F270,CHAR(34),"'")&amp;CHAR(34)&amp;", "&amp;CHAR(34)&amp;"value"&amp;CHAR(34)&amp;": "&amp;SUBSTITUTE(TRIM(ROUND(IFERROR(CriteriTecnici!$N270*1,IFERROR(NUMBERVALUE(CriteriTecnici!$N270,".",","),IFERROR(NUMBERVALUE(CriteriTecnici!$N270,",","."),0))),4)&amp;""),",",".")&amp;", "&amp;CHAR(34)&amp;"numerator"&amp;CHAR(34)&amp;": "&amp;SUBSTITUTE(TRIM(ROUND(IFERROR(CriteriTecnici!$K270*1,IFERROR(NUMBERVALUE(CriteriTecnici!$K270,".",","),IFERROR(NUMBERVALUE(CriteriTecnici!$K270,",","."),0))),4)&amp;""),",",".")&amp;", "&amp;CHAR(34)&amp;"denominator"&amp;CHAR(34)&amp;": "&amp;SUBSTITUTE(TRIM(ROUND(IFERROR(CriteriTecnici!$L270*1,IFERROR(NUMBERVALUE(CriteriTecnici!$L270,".",","),IFERROR(NUMBERVALUE(CriteriTecnici!$L270,",","."),0))),4)&amp;""),",",".")&amp;", "&amp;CHAR(34)&amp;"flag"&amp;CHAR(34)&amp;": "&amp;SUBSTITUTE(TRIM(ROUND(IFERROR(CriteriTecnici!$M270*1,IFERROR(NUMBERVALUE(CriteriTecnici!$M270,".",","),IFERROR(NUMBERVALUE(CriteriTecnici!$M270,",","."),0))),4)&amp;""),",",".")&amp;", "&amp;CHAR(34)&amp;"rawScore"&amp;CHAR(34)&amp;": "&amp;SUBSTITUTE(TRIM(ROUND(IFERROR(CriteriTecnici!$O270*1,IFERROR(NUMBERVALUE(CriteriTecnici!$O270,".",","),IFERROR(NUMBERVALUE(CriteriTecnici!$O270,",","."),0))),4)&amp;""),",",".")&amp;CHAR(125)&amp;IF(TRUE,",",""))</f>
        <v/>
      </c>
    </row>
    <row r="491">
      <c r="A491" s="38">
        <f>IF(CriteriTecnici!$A271="","","    "&amp;CHAR(123)&amp;CHAR(34)&amp;"bidderId"&amp;CHAR(34)&amp;": "&amp;CHAR(34)&amp;SUBSTITUTE(CriteriTecnici!$A271,CHAR(34),"'")&amp;CHAR(34)&amp;", "&amp;CHAR(34)&amp;"lotId"&amp;CHAR(34)&amp;": "&amp;CHAR(34)&amp;SUBSTITUTE(CriteriTecnici!$C271,CHAR(34),"'")&amp;CHAR(34)&amp;", "&amp;CHAR(34)&amp;"criterionId"&amp;CHAR(34)&amp;": "&amp;CHAR(34)&amp;SUBSTITUTE(CriteriTecnici!$D271,CHAR(34),"'")&amp;CHAR(34)&amp;", "&amp;CHAR(34)&amp;"kind"&amp;CHAR(34)&amp;": "&amp;CHAR(34)&amp;SUBSTITUTE(CriteriTecnici!$F271,CHAR(34),"'")&amp;CHAR(34)&amp;", "&amp;CHAR(34)&amp;"value"&amp;CHAR(34)&amp;": "&amp;SUBSTITUTE(TRIM(ROUND(IFERROR(CriteriTecnici!$N271*1,IFERROR(NUMBERVALUE(CriteriTecnici!$N271,".",","),IFERROR(NUMBERVALUE(CriteriTecnici!$N271,",","."),0))),4)&amp;""),",",".")&amp;", "&amp;CHAR(34)&amp;"numerator"&amp;CHAR(34)&amp;": "&amp;SUBSTITUTE(TRIM(ROUND(IFERROR(CriteriTecnici!$K271*1,IFERROR(NUMBERVALUE(CriteriTecnici!$K271,".",","),IFERROR(NUMBERVALUE(CriteriTecnici!$K271,",","."),0))),4)&amp;""),",",".")&amp;", "&amp;CHAR(34)&amp;"denominator"&amp;CHAR(34)&amp;": "&amp;SUBSTITUTE(TRIM(ROUND(IFERROR(CriteriTecnici!$L271*1,IFERROR(NUMBERVALUE(CriteriTecnici!$L271,".",","),IFERROR(NUMBERVALUE(CriteriTecnici!$L271,",","."),0))),4)&amp;""),",",".")&amp;", "&amp;CHAR(34)&amp;"flag"&amp;CHAR(34)&amp;": "&amp;SUBSTITUTE(TRIM(ROUND(IFERROR(CriteriTecnici!$M271*1,IFERROR(NUMBERVALUE(CriteriTecnici!$M271,".",","),IFERROR(NUMBERVALUE(CriteriTecnici!$M271,",","."),0))),4)&amp;""),",",".")&amp;", "&amp;CHAR(34)&amp;"rawScore"&amp;CHAR(34)&amp;": "&amp;SUBSTITUTE(TRIM(ROUND(IFERROR(CriteriTecnici!$O271*1,IFERROR(NUMBERVALUE(CriteriTecnici!$O271,".",","),IFERROR(NUMBERVALUE(CriteriTecnici!$O271,",","."),0))),4)&amp;""),",",".")&amp;CHAR(125)&amp;IF(TRUE,",",""))</f>
        <v/>
      </c>
    </row>
    <row r="492">
      <c r="A492" s="38">
        <f>IF(CriteriTecnici!$A272="","","    "&amp;CHAR(123)&amp;CHAR(34)&amp;"bidderId"&amp;CHAR(34)&amp;": "&amp;CHAR(34)&amp;SUBSTITUTE(CriteriTecnici!$A272,CHAR(34),"'")&amp;CHAR(34)&amp;", "&amp;CHAR(34)&amp;"lotId"&amp;CHAR(34)&amp;": "&amp;CHAR(34)&amp;SUBSTITUTE(CriteriTecnici!$C272,CHAR(34),"'")&amp;CHAR(34)&amp;", "&amp;CHAR(34)&amp;"criterionId"&amp;CHAR(34)&amp;": "&amp;CHAR(34)&amp;SUBSTITUTE(CriteriTecnici!$D272,CHAR(34),"'")&amp;CHAR(34)&amp;", "&amp;CHAR(34)&amp;"kind"&amp;CHAR(34)&amp;": "&amp;CHAR(34)&amp;SUBSTITUTE(CriteriTecnici!$F272,CHAR(34),"'")&amp;CHAR(34)&amp;", "&amp;CHAR(34)&amp;"value"&amp;CHAR(34)&amp;": "&amp;SUBSTITUTE(TRIM(ROUND(IFERROR(CriteriTecnici!$N272*1,IFERROR(NUMBERVALUE(CriteriTecnici!$N272,".",","),IFERROR(NUMBERVALUE(CriteriTecnici!$N272,",","."),0))),4)&amp;""),",",".")&amp;", "&amp;CHAR(34)&amp;"numerator"&amp;CHAR(34)&amp;": "&amp;SUBSTITUTE(TRIM(ROUND(IFERROR(CriteriTecnici!$K272*1,IFERROR(NUMBERVALUE(CriteriTecnici!$K272,".",","),IFERROR(NUMBERVALUE(CriteriTecnici!$K272,",","."),0))),4)&amp;""),",",".")&amp;", "&amp;CHAR(34)&amp;"denominator"&amp;CHAR(34)&amp;": "&amp;SUBSTITUTE(TRIM(ROUND(IFERROR(CriteriTecnici!$L272*1,IFERROR(NUMBERVALUE(CriteriTecnici!$L272,".",","),IFERROR(NUMBERVALUE(CriteriTecnici!$L272,",","."),0))),4)&amp;""),",",".")&amp;", "&amp;CHAR(34)&amp;"flag"&amp;CHAR(34)&amp;": "&amp;SUBSTITUTE(TRIM(ROUND(IFERROR(CriteriTecnici!$M272*1,IFERROR(NUMBERVALUE(CriteriTecnici!$M272,".",","),IFERROR(NUMBERVALUE(CriteriTecnici!$M272,",","."),0))),4)&amp;""),",",".")&amp;", "&amp;CHAR(34)&amp;"rawScore"&amp;CHAR(34)&amp;": "&amp;SUBSTITUTE(TRIM(ROUND(IFERROR(CriteriTecnici!$O272*1,IFERROR(NUMBERVALUE(CriteriTecnici!$O272,".",","),IFERROR(NUMBERVALUE(CriteriTecnici!$O272,",","."),0))),4)&amp;""),",",".")&amp;CHAR(125)&amp;IF(TRUE,",",""))</f>
        <v/>
      </c>
    </row>
    <row r="493">
      <c r="A493" s="38">
        <f>IF(CriteriTecnici!$A273="","","    "&amp;CHAR(123)&amp;CHAR(34)&amp;"bidderId"&amp;CHAR(34)&amp;": "&amp;CHAR(34)&amp;SUBSTITUTE(CriteriTecnici!$A273,CHAR(34),"'")&amp;CHAR(34)&amp;", "&amp;CHAR(34)&amp;"lotId"&amp;CHAR(34)&amp;": "&amp;CHAR(34)&amp;SUBSTITUTE(CriteriTecnici!$C273,CHAR(34),"'")&amp;CHAR(34)&amp;", "&amp;CHAR(34)&amp;"criterionId"&amp;CHAR(34)&amp;": "&amp;CHAR(34)&amp;SUBSTITUTE(CriteriTecnici!$D273,CHAR(34),"'")&amp;CHAR(34)&amp;", "&amp;CHAR(34)&amp;"kind"&amp;CHAR(34)&amp;": "&amp;CHAR(34)&amp;SUBSTITUTE(CriteriTecnici!$F273,CHAR(34),"'")&amp;CHAR(34)&amp;", "&amp;CHAR(34)&amp;"value"&amp;CHAR(34)&amp;": "&amp;SUBSTITUTE(TRIM(ROUND(IFERROR(CriteriTecnici!$N273*1,IFERROR(NUMBERVALUE(CriteriTecnici!$N273,".",","),IFERROR(NUMBERVALUE(CriteriTecnici!$N273,",","."),0))),4)&amp;""),",",".")&amp;", "&amp;CHAR(34)&amp;"numerator"&amp;CHAR(34)&amp;": "&amp;SUBSTITUTE(TRIM(ROUND(IFERROR(CriteriTecnici!$K273*1,IFERROR(NUMBERVALUE(CriteriTecnici!$K273,".",","),IFERROR(NUMBERVALUE(CriteriTecnici!$K273,",","."),0))),4)&amp;""),",",".")&amp;", "&amp;CHAR(34)&amp;"denominator"&amp;CHAR(34)&amp;": "&amp;SUBSTITUTE(TRIM(ROUND(IFERROR(CriteriTecnici!$L273*1,IFERROR(NUMBERVALUE(CriteriTecnici!$L273,".",","),IFERROR(NUMBERVALUE(CriteriTecnici!$L273,",","."),0))),4)&amp;""),",",".")&amp;", "&amp;CHAR(34)&amp;"flag"&amp;CHAR(34)&amp;": "&amp;SUBSTITUTE(TRIM(ROUND(IFERROR(CriteriTecnici!$M273*1,IFERROR(NUMBERVALUE(CriteriTecnici!$M273,".",","),IFERROR(NUMBERVALUE(CriteriTecnici!$M273,",","."),0))),4)&amp;""),",",".")&amp;", "&amp;CHAR(34)&amp;"rawScore"&amp;CHAR(34)&amp;": "&amp;SUBSTITUTE(TRIM(ROUND(IFERROR(CriteriTecnici!$O273*1,IFERROR(NUMBERVALUE(CriteriTecnici!$O273,".",","),IFERROR(NUMBERVALUE(CriteriTecnici!$O273,",","."),0))),4)&amp;""),",",".")&amp;CHAR(125)&amp;IF(TRUE,",",""))</f>
        <v/>
      </c>
    </row>
    <row r="494">
      <c r="A494" s="38">
        <f>IF(CriteriTecnici!$A274="","","    "&amp;CHAR(123)&amp;CHAR(34)&amp;"bidderId"&amp;CHAR(34)&amp;": "&amp;CHAR(34)&amp;SUBSTITUTE(CriteriTecnici!$A274,CHAR(34),"'")&amp;CHAR(34)&amp;", "&amp;CHAR(34)&amp;"lotId"&amp;CHAR(34)&amp;": "&amp;CHAR(34)&amp;SUBSTITUTE(CriteriTecnici!$C274,CHAR(34),"'")&amp;CHAR(34)&amp;", "&amp;CHAR(34)&amp;"criterionId"&amp;CHAR(34)&amp;": "&amp;CHAR(34)&amp;SUBSTITUTE(CriteriTecnici!$D274,CHAR(34),"'")&amp;CHAR(34)&amp;", "&amp;CHAR(34)&amp;"kind"&amp;CHAR(34)&amp;": "&amp;CHAR(34)&amp;SUBSTITUTE(CriteriTecnici!$F274,CHAR(34),"'")&amp;CHAR(34)&amp;", "&amp;CHAR(34)&amp;"value"&amp;CHAR(34)&amp;": "&amp;SUBSTITUTE(TRIM(ROUND(IFERROR(CriteriTecnici!$N274*1,IFERROR(NUMBERVALUE(CriteriTecnici!$N274,".",","),IFERROR(NUMBERVALUE(CriteriTecnici!$N274,",","."),0))),4)&amp;""),",",".")&amp;", "&amp;CHAR(34)&amp;"numerator"&amp;CHAR(34)&amp;": "&amp;SUBSTITUTE(TRIM(ROUND(IFERROR(CriteriTecnici!$K274*1,IFERROR(NUMBERVALUE(CriteriTecnici!$K274,".",","),IFERROR(NUMBERVALUE(CriteriTecnici!$K274,",","."),0))),4)&amp;""),",",".")&amp;", "&amp;CHAR(34)&amp;"denominator"&amp;CHAR(34)&amp;": "&amp;SUBSTITUTE(TRIM(ROUND(IFERROR(CriteriTecnici!$L274*1,IFERROR(NUMBERVALUE(CriteriTecnici!$L274,".",","),IFERROR(NUMBERVALUE(CriteriTecnici!$L274,",","."),0))),4)&amp;""),",",".")&amp;", "&amp;CHAR(34)&amp;"flag"&amp;CHAR(34)&amp;": "&amp;SUBSTITUTE(TRIM(ROUND(IFERROR(CriteriTecnici!$M274*1,IFERROR(NUMBERVALUE(CriteriTecnici!$M274,".",","),IFERROR(NUMBERVALUE(CriteriTecnici!$M274,",","."),0))),4)&amp;""),",",".")&amp;", "&amp;CHAR(34)&amp;"rawScore"&amp;CHAR(34)&amp;": "&amp;SUBSTITUTE(TRIM(ROUND(IFERROR(CriteriTecnici!$O274*1,IFERROR(NUMBERVALUE(CriteriTecnici!$O274,".",","),IFERROR(NUMBERVALUE(CriteriTecnici!$O274,",","."),0))),4)&amp;""),",",".")&amp;CHAR(125)&amp;IF(TRUE,",",""))</f>
        <v/>
      </c>
    </row>
    <row r="495">
      <c r="A495" s="38">
        <f>IF(CriteriTecnici!$A275="","","    "&amp;CHAR(123)&amp;CHAR(34)&amp;"bidderId"&amp;CHAR(34)&amp;": "&amp;CHAR(34)&amp;SUBSTITUTE(CriteriTecnici!$A275,CHAR(34),"'")&amp;CHAR(34)&amp;", "&amp;CHAR(34)&amp;"lotId"&amp;CHAR(34)&amp;": "&amp;CHAR(34)&amp;SUBSTITUTE(CriteriTecnici!$C275,CHAR(34),"'")&amp;CHAR(34)&amp;", "&amp;CHAR(34)&amp;"criterionId"&amp;CHAR(34)&amp;": "&amp;CHAR(34)&amp;SUBSTITUTE(CriteriTecnici!$D275,CHAR(34),"'")&amp;CHAR(34)&amp;", "&amp;CHAR(34)&amp;"kind"&amp;CHAR(34)&amp;": "&amp;CHAR(34)&amp;SUBSTITUTE(CriteriTecnici!$F275,CHAR(34),"'")&amp;CHAR(34)&amp;", "&amp;CHAR(34)&amp;"value"&amp;CHAR(34)&amp;": "&amp;SUBSTITUTE(TRIM(ROUND(IFERROR(CriteriTecnici!$N275*1,IFERROR(NUMBERVALUE(CriteriTecnici!$N275,".",","),IFERROR(NUMBERVALUE(CriteriTecnici!$N275,",","."),0))),4)&amp;""),",",".")&amp;", "&amp;CHAR(34)&amp;"numerator"&amp;CHAR(34)&amp;": "&amp;SUBSTITUTE(TRIM(ROUND(IFERROR(CriteriTecnici!$K275*1,IFERROR(NUMBERVALUE(CriteriTecnici!$K275,".",","),IFERROR(NUMBERVALUE(CriteriTecnici!$K275,",","."),0))),4)&amp;""),",",".")&amp;", "&amp;CHAR(34)&amp;"denominator"&amp;CHAR(34)&amp;": "&amp;SUBSTITUTE(TRIM(ROUND(IFERROR(CriteriTecnici!$L275*1,IFERROR(NUMBERVALUE(CriteriTecnici!$L275,".",","),IFERROR(NUMBERVALUE(CriteriTecnici!$L275,",","."),0))),4)&amp;""),",",".")&amp;", "&amp;CHAR(34)&amp;"flag"&amp;CHAR(34)&amp;": "&amp;SUBSTITUTE(TRIM(ROUND(IFERROR(CriteriTecnici!$M275*1,IFERROR(NUMBERVALUE(CriteriTecnici!$M275,".",","),IFERROR(NUMBERVALUE(CriteriTecnici!$M275,",","."),0))),4)&amp;""),",",".")&amp;", "&amp;CHAR(34)&amp;"rawScore"&amp;CHAR(34)&amp;": "&amp;SUBSTITUTE(TRIM(ROUND(IFERROR(CriteriTecnici!$O275*1,IFERROR(NUMBERVALUE(CriteriTecnici!$O275,".",","),IFERROR(NUMBERVALUE(CriteriTecnici!$O275,",","."),0))),4)&amp;""),",",".")&amp;CHAR(125)&amp;IF(TRUE,",",""))</f>
        <v/>
      </c>
    </row>
    <row r="496">
      <c r="A496" s="38">
        <f>IF(CriteriTecnici!$A276="","","    "&amp;CHAR(123)&amp;CHAR(34)&amp;"bidderId"&amp;CHAR(34)&amp;": "&amp;CHAR(34)&amp;SUBSTITUTE(CriteriTecnici!$A276,CHAR(34),"'")&amp;CHAR(34)&amp;", "&amp;CHAR(34)&amp;"lotId"&amp;CHAR(34)&amp;": "&amp;CHAR(34)&amp;SUBSTITUTE(CriteriTecnici!$C276,CHAR(34),"'")&amp;CHAR(34)&amp;", "&amp;CHAR(34)&amp;"criterionId"&amp;CHAR(34)&amp;": "&amp;CHAR(34)&amp;SUBSTITUTE(CriteriTecnici!$D276,CHAR(34),"'")&amp;CHAR(34)&amp;", "&amp;CHAR(34)&amp;"kind"&amp;CHAR(34)&amp;": "&amp;CHAR(34)&amp;SUBSTITUTE(CriteriTecnici!$F276,CHAR(34),"'")&amp;CHAR(34)&amp;", "&amp;CHAR(34)&amp;"value"&amp;CHAR(34)&amp;": "&amp;SUBSTITUTE(TRIM(ROUND(IFERROR(CriteriTecnici!$N276*1,IFERROR(NUMBERVALUE(CriteriTecnici!$N276,".",","),IFERROR(NUMBERVALUE(CriteriTecnici!$N276,",","."),0))),4)&amp;""),",",".")&amp;", "&amp;CHAR(34)&amp;"numerator"&amp;CHAR(34)&amp;": "&amp;SUBSTITUTE(TRIM(ROUND(IFERROR(CriteriTecnici!$K276*1,IFERROR(NUMBERVALUE(CriteriTecnici!$K276,".",","),IFERROR(NUMBERVALUE(CriteriTecnici!$K276,",","."),0))),4)&amp;""),",",".")&amp;", "&amp;CHAR(34)&amp;"denominator"&amp;CHAR(34)&amp;": "&amp;SUBSTITUTE(TRIM(ROUND(IFERROR(CriteriTecnici!$L276*1,IFERROR(NUMBERVALUE(CriteriTecnici!$L276,".",","),IFERROR(NUMBERVALUE(CriteriTecnici!$L276,",","."),0))),4)&amp;""),",",".")&amp;", "&amp;CHAR(34)&amp;"flag"&amp;CHAR(34)&amp;": "&amp;SUBSTITUTE(TRIM(ROUND(IFERROR(CriteriTecnici!$M276*1,IFERROR(NUMBERVALUE(CriteriTecnici!$M276,".",","),IFERROR(NUMBERVALUE(CriteriTecnici!$M276,",","."),0))),4)&amp;""),",",".")&amp;", "&amp;CHAR(34)&amp;"rawScore"&amp;CHAR(34)&amp;": "&amp;SUBSTITUTE(TRIM(ROUND(IFERROR(CriteriTecnici!$O276*1,IFERROR(NUMBERVALUE(CriteriTecnici!$O276,".",","),IFERROR(NUMBERVALUE(CriteriTecnici!$O276,",","."),0))),4)&amp;""),",",".")&amp;CHAR(125)&amp;IF(TRUE,",",""))</f>
        <v/>
      </c>
    </row>
    <row r="497">
      <c r="A497" s="38">
        <f>IF(CriteriTecnici!$A277="","","    "&amp;CHAR(123)&amp;CHAR(34)&amp;"bidderId"&amp;CHAR(34)&amp;": "&amp;CHAR(34)&amp;SUBSTITUTE(CriteriTecnici!$A277,CHAR(34),"'")&amp;CHAR(34)&amp;", "&amp;CHAR(34)&amp;"lotId"&amp;CHAR(34)&amp;": "&amp;CHAR(34)&amp;SUBSTITUTE(CriteriTecnici!$C277,CHAR(34),"'")&amp;CHAR(34)&amp;", "&amp;CHAR(34)&amp;"criterionId"&amp;CHAR(34)&amp;": "&amp;CHAR(34)&amp;SUBSTITUTE(CriteriTecnici!$D277,CHAR(34),"'")&amp;CHAR(34)&amp;", "&amp;CHAR(34)&amp;"kind"&amp;CHAR(34)&amp;": "&amp;CHAR(34)&amp;SUBSTITUTE(CriteriTecnici!$F277,CHAR(34),"'")&amp;CHAR(34)&amp;", "&amp;CHAR(34)&amp;"value"&amp;CHAR(34)&amp;": "&amp;SUBSTITUTE(TRIM(ROUND(IFERROR(CriteriTecnici!$N277*1,IFERROR(NUMBERVALUE(CriteriTecnici!$N277,".",","),IFERROR(NUMBERVALUE(CriteriTecnici!$N277,",","."),0))),4)&amp;""),",",".")&amp;", "&amp;CHAR(34)&amp;"numerator"&amp;CHAR(34)&amp;": "&amp;SUBSTITUTE(TRIM(ROUND(IFERROR(CriteriTecnici!$K277*1,IFERROR(NUMBERVALUE(CriteriTecnici!$K277,".",","),IFERROR(NUMBERVALUE(CriteriTecnici!$K277,",","."),0))),4)&amp;""),",",".")&amp;", "&amp;CHAR(34)&amp;"denominator"&amp;CHAR(34)&amp;": "&amp;SUBSTITUTE(TRIM(ROUND(IFERROR(CriteriTecnici!$L277*1,IFERROR(NUMBERVALUE(CriteriTecnici!$L277,".",","),IFERROR(NUMBERVALUE(CriteriTecnici!$L277,",","."),0))),4)&amp;""),",",".")&amp;", "&amp;CHAR(34)&amp;"flag"&amp;CHAR(34)&amp;": "&amp;SUBSTITUTE(TRIM(ROUND(IFERROR(CriteriTecnici!$M277*1,IFERROR(NUMBERVALUE(CriteriTecnici!$M277,".",","),IFERROR(NUMBERVALUE(CriteriTecnici!$M277,",","."),0))),4)&amp;""),",",".")&amp;", "&amp;CHAR(34)&amp;"rawScore"&amp;CHAR(34)&amp;": "&amp;SUBSTITUTE(TRIM(ROUND(IFERROR(CriteriTecnici!$O277*1,IFERROR(NUMBERVALUE(CriteriTecnici!$O277,".",","),IFERROR(NUMBERVALUE(CriteriTecnici!$O277,",","."),0))),4)&amp;""),",",".")&amp;CHAR(125)&amp;IF(TRUE,",",""))</f>
        <v/>
      </c>
    </row>
    <row r="498">
      <c r="A498" s="38">
        <f>IF(CriteriTecnici!$A278="","","    "&amp;CHAR(123)&amp;CHAR(34)&amp;"bidderId"&amp;CHAR(34)&amp;": "&amp;CHAR(34)&amp;SUBSTITUTE(CriteriTecnici!$A278,CHAR(34),"'")&amp;CHAR(34)&amp;", "&amp;CHAR(34)&amp;"lotId"&amp;CHAR(34)&amp;": "&amp;CHAR(34)&amp;SUBSTITUTE(CriteriTecnici!$C278,CHAR(34),"'")&amp;CHAR(34)&amp;", "&amp;CHAR(34)&amp;"criterionId"&amp;CHAR(34)&amp;": "&amp;CHAR(34)&amp;SUBSTITUTE(CriteriTecnici!$D278,CHAR(34),"'")&amp;CHAR(34)&amp;", "&amp;CHAR(34)&amp;"kind"&amp;CHAR(34)&amp;": "&amp;CHAR(34)&amp;SUBSTITUTE(CriteriTecnici!$F278,CHAR(34),"'")&amp;CHAR(34)&amp;", "&amp;CHAR(34)&amp;"value"&amp;CHAR(34)&amp;": "&amp;SUBSTITUTE(TRIM(ROUND(IFERROR(CriteriTecnici!$N278*1,IFERROR(NUMBERVALUE(CriteriTecnici!$N278,".",","),IFERROR(NUMBERVALUE(CriteriTecnici!$N278,",","."),0))),4)&amp;""),",",".")&amp;", "&amp;CHAR(34)&amp;"numerator"&amp;CHAR(34)&amp;": "&amp;SUBSTITUTE(TRIM(ROUND(IFERROR(CriteriTecnici!$K278*1,IFERROR(NUMBERVALUE(CriteriTecnici!$K278,".",","),IFERROR(NUMBERVALUE(CriteriTecnici!$K278,",","."),0))),4)&amp;""),",",".")&amp;", "&amp;CHAR(34)&amp;"denominator"&amp;CHAR(34)&amp;": "&amp;SUBSTITUTE(TRIM(ROUND(IFERROR(CriteriTecnici!$L278*1,IFERROR(NUMBERVALUE(CriteriTecnici!$L278,".",","),IFERROR(NUMBERVALUE(CriteriTecnici!$L278,",","."),0))),4)&amp;""),",",".")&amp;", "&amp;CHAR(34)&amp;"flag"&amp;CHAR(34)&amp;": "&amp;SUBSTITUTE(TRIM(ROUND(IFERROR(CriteriTecnici!$M278*1,IFERROR(NUMBERVALUE(CriteriTecnici!$M278,".",","),IFERROR(NUMBERVALUE(CriteriTecnici!$M278,",","."),0))),4)&amp;""),",",".")&amp;", "&amp;CHAR(34)&amp;"rawScore"&amp;CHAR(34)&amp;": "&amp;SUBSTITUTE(TRIM(ROUND(IFERROR(CriteriTecnici!$O278*1,IFERROR(NUMBERVALUE(CriteriTecnici!$O278,".",","),IFERROR(NUMBERVALUE(CriteriTecnici!$O278,",","."),0))),4)&amp;""),",",".")&amp;CHAR(125)&amp;IF(TRUE,",",""))</f>
        <v/>
      </c>
    </row>
    <row r="499">
      <c r="A499" s="38">
        <f>IF(CriteriTecnici!$A279="","","    "&amp;CHAR(123)&amp;CHAR(34)&amp;"bidderId"&amp;CHAR(34)&amp;": "&amp;CHAR(34)&amp;SUBSTITUTE(CriteriTecnici!$A279,CHAR(34),"'")&amp;CHAR(34)&amp;", "&amp;CHAR(34)&amp;"lotId"&amp;CHAR(34)&amp;": "&amp;CHAR(34)&amp;SUBSTITUTE(CriteriTecnici!$C279,CHAR(34),"'")&amp;CHAR(34)&amp;", "&amp;CHAR(34)&amp;"criterionId"&amp;CHAR(34)&amp;": "&amp;CHAR(34)&amp;SUBSTITUTE(CriteriTecnici!$D279,CHAR(34),"'")&amp;CHAR(34)&amp;", "&amp;CHAR(34)&amp;"kind"&amp;CHAR(34)&amp;": "&amp;CHAR(34)&amp;SUBSTITUTE(CriteriTecnici!$F279,CHAR(34),"'")&amp;CHAR(34)&amp;", "&amp;CHAR(34)&amp;"value"&amp;CHAR(34)&amp;": "&amp;SUBSTITUTE(TRIM(ROUND(IFERROR(CriteriTecnici!$N279*1,IFERROR(NUMBERVALUE(CriteriTecnici!$N279,".",","),IFERROR(NUMBERVALUE(CriteriTecnici!$N279,",","."),0))),4)&amp;""),",",".")&amp;", "&amp;CHAR(34)&amp;"numerator"&amp;CHAR(34)&amp;": "&amp;SUBSTITUTE(TRIM(ROUND(IFERROR(CriteriTecnici!$K279*1,IFERROR(NUMBERVALUE(CriteriTecnici!$K279,".",","),IFERROR(NUMBERVALUE(CriteriTecnici!$K279,",","."),0))),4)&amp;""),",",".")&amp;", "&amp;CHAR(34)&amp;"denominator"&amp;CHAR(34)&amp;": "&amp;SUBSTITUTE(TRIM(ROUND(IFERROR(CriteriTecnici!$L279*1,IFERROR(NUMBERVALUE(CriteriTecnici!$L279,".",","),IFERROR(NUMBERVALUE(CriteriTecnici!$L279,",","."),0))),4)&amp;""),",",".")&amp;", "&amp;CHAR(34)&amp;"flag"&amp;CHAR(34)&amp;": "&amp;SUBSTITUTE(TRIM(ROUND(IFERROR(CriteriTecnici!$M279*1,IFERROR(NUMBERVALUE(CriteriTecnici!$M279,".",","),IFERROR(NUMBERVALUE(CriteriTecnici!$M279,",","."),0))),4)&amp;""),",",".")&amp;", "&amp;CHAR(34)&amp;"rawScore"&amp;CHAR(34)&amp;": "&amp;SUBSTITUTE(TRIM(ROUND(IFERROR(CriteriTecnici!$O279*1,IFERROR(NUMBERVALUE(CriteriTecnici!$O279,".",","),IFERROR(NUMBERVALUE(CriteriTecnici!$O279,",","."),0))),4)&amp;""),",",".")&amp;CHAR(125)&amp;IF(TRUE,",",""))</f>
        <v/>
      </c>
    </row>
    <row r="500">
      <c r="A500" s="38">
        <f>IF(CriteriTecnici!$A280="","","    "&amp;CHAR(123)&amp;CHAR(34)&amp;"bidderId"&amp;CHAR(34)&amp;": "&amp;CHAR(34)&amp;SUBSTITUTE(CriteriTecnici!$A280,CHAR(34),"'")&amp;CHAR(34)&amp;", "&amp;CHAR(34)&amp;"lotId"&amp;CHAR(34)&amp;": "&amp;CHAR(34)&amp;SUBSTITUTE(CriteriTecnici!$C280,CHAR(34),"'")&amp;CHAR(34)&amp;", "&amp;CHAR(34)&amp;"criterionId"&amp;CHAR(34)&amp;": "&amp;CHAR(34)&amp;SUBSTITUTE(CriteriTecnici!$D280,CHAR(34),"'")&amp;CHAR(34)&amp;", "&amp;CHAR(34)&amp;"kind"&amp;CHAR(34)&amp;": "&amp;CHAR(34)&amp;SUBSTITUTE(CriteriTecnici!$F280,CHAR(34),"'")&amp;CHAR(34)&amp;", "&amp;CHAR(34)&amp;"value"&amp;CHAR(34)&amp;": "&amp;SUBSTITUTE(TRIM(ROUND(IFERROR(CriteriTecnici!$N280*1,IFERROR(NUMBERVALUE(CriteriTecnici!$N280,".",","),IFERROR(NUMBERVALUE(CriteriTecnici!$N280,",","."),0))),4)&amp;""),",",".")&amp;", "&amp;CHAR(34)&amp;"numerator"&amp;CHAR(34)&amp;": "&amp;SUBSTITUTE(TRIM(ROUND(IFERROR(CriteriTecnici!$K280*1,IFERROR(NUMBERVALUE(CriteriTecnici!$K280,".",","),IFERROR(NUMBERVALUE(CriteriTecnici!$K280,",","."),0))),4)&amp;""),",",".")&amp;", "&amp;CHAR(34)&amp;"denominator"&amp;CHAR(34)&amp;": "&amp;SUBSTITUTE(TRIM(ROUND(IFERROR(CriteriTecnici!$L280*1,IFERROR(NUMBERVALUE(CriteriTecnici!$L280,".",","),IFERROR(NUMBERVALUE(CriteriTecnici!$L280,",","."),0))),4)&amp;""),",",".")&amp;", "&amp;CHAR(34)&amp;"flag"&amp;CHAR(34)&amp;": "&amp;SUBSTITUTE(TRIM(ROUND(IFERROR(CriteriTecnici!$M280*1,IFERROR(NUMBERVALUE(CriteriTecnici!$M280,".",","),IFERROR(NUMBERVALUE(CriteriTecnici!$M280,",","."),0))),4)&amp;""),",",".")&amp;", "&amp;CHAR(34)&amp;"rawScore"&amp;CHAR(34)&amp;": "&amp;SUBSTITUTE(TRIM(ROUND(IFERROR(CriteriTecnici!$O280*1,IFERROR(NUMBERVALUE(CriteriTecnici!$O280,".",","),IFERROR(NUMBERVALUE(CriteriTecnici!$O280,",","."),0))),4)&amp;""),",",".")&amp;CHAR(125)&amp;IF(TRUE,",",""))</f>
        <v/>
      </c>
    </row>
    <row r="501">
      <c r="A501" s="38">
        <f>IF(CriteriTecnici!$A281="","","    "&amp;CHAR(123)&amp;CHAR(34)&amp;"bidderId"&amp;CHAR(34)&amp;": "&amp;CHAR(34)&amp;SUBSTITUTE(CriteriTecnici!$A281,CHAR(34),"'")&amp;CHAR(34)&amp;", "&amp;CHAR(34)&amp;"lotId"&amp;CHAR(34)&amp;": "&amp;CHAR(34)&amp;SUBSTITUTE(CriteriTecnici!$C281,CHAR(34),"'")&amp;CHAR(34)&amp;", "&amp;CHAR(34)&amp;"criterionId"&amp;CHAR(34)&amp;": "&amp;CHAR(34)&amp;SUBSTITUTE(CriteriTecnici!$D281,CHAR(34),"'")&amp;CHAR(34)&amp;", "&amp;CHAR(34)&amp;"kind"&amp;CHAR(34)&amp;": "&amp;CHAR(34)&amp;SUBSTITUTE(CriteriTecnici!$F281,CHAR(34),"'")&amp;CHAR(34)&amp;", "&amp;CHAR(34)&amp;"value"&amp;CHAR(34)&amp;": "&amp;SUBSTITUTE(TRIM(ROUND(IFERROR(CriteriTecnici!$N281*1,IFERROR(NUMBERVALUE(CriteriTecnici!$N281,".",","),IFERROR(NUMBERVALUE(CriteriTecnici!$N281,",","."),0))),4)&amp;""),",",".")&amp;", "&amp;CHAR(34)&amp;"numerator"&amp;CHAR(34)&amp;": "&amp;SUBSTITUTE(TRIM(ROUND(IFERROR(CriteriTecnici!$K281*1,IFERROR(NUMBERVALUE(CriteriTecnici!$K281,".",","),IFERROR(NUMBERVALUE(CriteriTecnici!$K281,",","."),0))),4)&amp;""),",",".")&amp;", "&amp;CHAR(34)&amp;"denominator"&amp;CHAR(34)&amp;": "&amp;SUBSTITUTE(TRIM(ROUND(IFERROR(CriteriTecnici!$L281*1,IFERROR(NUMBERVALUE(CriteriTecnici!$L281,".",","),IFERROR(NUMBERVALUE(CriteriTecnici!$L281,",","."),0))),4)&amp;""),",",".")&amp;", "&amp;CHAR(34)&amp;"flag"&amp;CHAR(34)&amp;": "&amp;SUBSTITUTE(TRIM(ROUND(IFERROR(CriteriTecnici!$M281*1,IFERROR(NUMBERVALUE(CriteriTecnici!$M281,".",","),IFERROR(NUMBERVALUE(CriteriTecnici!$M281,",","."),0))),4)&amp;""),",",".")&amp;", "&amp;CHAR(34)&amp;"rawScore"&amp;CHAR(34)&amp;": "&amp;SUBSTITUTE(TRIM(ROUND(IFERROR(CriteriTecnici!$O281*1,IFERROR(NUMBERVALUE(CriteriTecnici!$O281,".",","),IFERROR(NUMBERVALUE(CriteriTecnici!$O281,",","."),0))),4)&amp;""),",",".")&amp;CHAR(125)&amp;IF(TRUE,",",""))</f>
        <v/>
      </c>
    </row>
    <row r="502">
      <c r="A502" s="38">
        <f>IF(CriteriTecnici!$A282="","","    "&amp;CHAR(123)&amp;CHAR(34)&amp;"bidderId"&amp;CHAR(34)&amp;": "&amp;CHAR(34)&amp;SUBSTITUTE(CriteriTecnici!$A282,CHAR(34),"'")&amp;CHAR(34)&amp;", "&amp;CHAR(34)&amp;"lotId"&amp;CHAR(34)&amp;": "&amp;CHAR(34)&amp;SUBSTITUTE(CriteriTecnici!$C282,CHAR(34),"'")&amp;CHAR(34)&amp;", "&amp;CHAR(34)&amp;"criterionId"&amp;CHAR(34)&amp;": "&amp;CHAR(34)&amp;SUBSTITUTE(CriteriTecnici!$D282,CHAR(34),"'")&amp;CHAR(34)&amp;", "&amp;CHAR(34)&amp;"kind"&amp;CHAR(34)&amp;": "&amp;CHAR(34)&amp;SUBSTITUTE(CriteriTecnici!$F282,CHAR(34),"'")&amp;CHAR(34)&amp;", "&amp;CHAR(34)&amp;"value"&amp;CHAR(34)&amp;": "&amp;SUBSTITUTE(TRIM(ROUND(IFERROR(CriteriTecnici!$N282*1,IFERROR(NUMBERVALUE(CriteriTecnici!$N282,".",","),IFERROR(NUMBERVALUE(CriteriTecnici!$N282,",","."),0))),4)&amp;""),",",".")&amp;", "&amp;CHAR(34)&amp;"numerator"&amp;CHAR(34)&amp;": "&amp;SUBSTITUTE(TRIM(ROUND(IFERROR(CriteriTecnici!$K282*1,IFERROR(NUMBERVALUE(CriteriTecnici!$K282,".",","),IFERROR(NUMBERVALUE(CriteriTecnici!$K282,",","."),0))),4)&amp;""),",",".")&amp;", "&amp;CHAR(34)&amp;"denominator"&amp;CHAR(34)&amp;": "&amp;SUBSTITUTE(TRIM(ROUND(IFERROR(CriteriTecnici!$L282*1,IFERROR(NUMBERVALUE(CriteriTecnici!$L282,".",","),IFERROR(NUMBERVALUE(CriteriTecnici!$L282,",","."),0))),4)&amp;""),",",".")&amp;", "&amp;CHAR(34)&amp;"flag"&amp;CHAR(34)&amp;": "&amp;SUBSTITUTE(TRIM(ROUND(IFERROR(CriteriTecnici!$M282*1,IFERROR(NUMBERVALUE(CriteriTecnici!$M282,".",","),IFERROR(NUMBERVALUE(CriteriTecnici!$M282,",","."),0))),4)&amp;""),",",".")&amp;", "&amp;CHAR(34)&amp;"rawScore"&amp;CHAR(34)&amp;": "&amp;SUBSTITUTE(TRIM(ROUND(IFERROR(CriteriTecnici!$O282*1,IFERROR(NUMBERVALUE(CriteriTecnici!$O282,".",","),IFERROR(NUMBERVALUE(CriteriTecnici!$O282,",","."),0))),4)&amp;""),",",".")&amp;CHAR(125)&amp;IF(TRUE,",",""))</f>
        <v/>
      </c>
    </row>
    <row r="503">
      <c r="A503" s="38">
        <f>IF(CriteriTecnici!$A283="","","    "&amp;CHAR(123)&amp;CHAR(34)&amp;"bidderId"&amp;CHAR(34)&amp;": "&amp;CHAR(34)&amp;SUBSTITUTE(CriteriTecnici!$A283,CHAR(34),"'")&amp;CHAR(34)&amp;", "&amp;CHAR(34)&amp;"lotId"&amp;CHAR(34)&amp;": "&amp;CHAR(34)&amp;SUBSTITUTE(CriteriTecnici!$C283,CHAR(34),"'")&amp;CHAR(34)&amp;", "&amp;CHAR(34)&amp;"criterionId"&amp;CHAR(34)&amp;": "&amp;CHAR(34)&amp;SUBSTITUTE(CriteriTecnici!$D283,CHAR(34),"'")&amp;CHAR(34)&amp;", "&amp;CHAR(34)&amp;"kind"&amp;CHAR(34)&amp;": "&amp;CHAR(34)&amp;SUBSTITUTE(CriteriTecnici!$F283,CHAR(34),"'")&amp;CHAR(34)&amp;", "&amp;CHAR(34)&amp;"value"&amp;CHAR(34)&amp;": "&amp;SUBSTITUTE(TRIM(ROUND(IFERROR(CriteriTecnici!$N283*1,IFERROR(NUMBERVALUE(CriteriTecnici!$N283,".",","),IFERROR(NUMBERVALUE(CriteriTecnici!$N283,",","."),0))),4)&amp;""),",",".")&amp;", "&amp;CHAR(34)&amp;"numerator"&amp;CHAR(34)&amp;": "&amp;SUBSTITUTE(TRIM(ROUND(IFERROR(CriteriTecnici!$K283*1,IFERROR(NUMBERVALUE(CriteriTecnici!$K283,".",","),IFERROR(NUMBERVALUE(CriteriTecnici!$K283,",","."),0))),4)&amp;""),",",".")&amp;", "&amp;CHAR(34)&amp;"denominator"&amp;CHAR(34)&amp;": "&amp;SUBSTITUTE(TRIM(ROUND(IFERROR(CriteriTecnici!$L283*1,IFERROR(NUMBERVALUE(CriteriTecnici!$L283,".",","),IFERROR(NUMBERVALUE(CriteriTecnici!$L283,",","."),0))),4)&amp;""),",",".")&amp;", "&amp;CHAR(34)&amp;"flag"&amp;CHAR(34)&amp;": "&amp;SUBSTITUTE(TRIM(ROUND(IFERROR(CriteriTecnici!$M283*1,IFERROR(NUMBERVALUE(CriteriTecnici!$M283,".",","),IFERROR(NUMBERVALUE(CriteriTecnici!$M283,",","."),0))),4)&amp;""),",",".")&amp;", "&amp;CHAR(34)&amp;"rawScore"&amp;CHAR(34)&amp;": "&amp;SUBSTITUTE(TRIM(ROUND(IFERROR(CriteriTecnici!$O283*1,IFERROR(NUMBERVALUE(CriteriTecnici!$O283,".",","),IFERROR(NUMBERVALUE(CriteriTecnici!$O283,",","."),0))),4)&amp;""),",",".")&amp;CHAR(125)&amp;IF(COUNTA(Offerte!$A11:$A$200)&gt;0,",",""))</f>
        <v/>
      </c>
    </row>
    <row r="504">
      <c r="A504" s="38">
        <f>IF(CriteriTecnici!$A284="","","    "&amp;CHAR(123)&amp;CHAR(34)&amp;"bidderId"&amp;CHAR(34)&amp;": "&amp;CHAR(34)&amp;SUBSTITUTE(CriteriTecnici!$A284,CHAR(34),"'")&amp;CHAR(34)&amp;", "&amp;CHAR(34)&amp;"lotId"&amp;CHAR(34)&amp;": "&amp;CHAR(34)&amp;SUBSTITUTE(CriteriTecnici!$C284,CHAR(34),"'")&amp;CHAR(34)&amp;", "&amp;CHAR(34)&amp;"criterionId"&amp;CHAR(34)&amp;": "&amp;CHAR(34)&amp;SUBSTITUTE(CriteriTecnici!$D284,CHAR(34),"'")&amp;CHAR(34)&amp;", "&amp;CHAR(34)&amp;"kind"&amp;CHAR(34)&amp;": "&amp;CHAR(34)&amp;SUBSTITUTE(CriteriTecnici!$F284,CHAR(34),"'")&amp;CHAR(34)&amp;", "&amp;CHAR(34)&amp;"value"&amp;CHAR(34)&amp;": "&amp;SUBSTITUTE(TRIM(ROUND(IFERROR(CriteriTecnici!$N284*1,IFERROR(NUMBERVALUE(CriteriTecnici!$N284,".",","),IFERROR(NUMBERVALUE(CriteriTecnici!$N284,",","."),0))),4)&amp;""),",",".")&amp;", "&amp;CHAR(34)&amp;"numerator"&amp;CHAR(34)&amp;": "&amp;SUBSTITUTE(TRIM(ROUND(IFERROR(CriteriTecnici!$K284*1,IFERROR(NUMBERVALUE(CriteriTecnici!$K284,".",","),IFERROR(NUMBERVALUE(CriteriTecnici!$K284,",","."),0))),4)&amp;""),",",".")&amp;", "&amp;CHAR(34)&amp;"denominator"&amp;CHAR(34)&amp;": "&amp;SUBSTITUTE(TRIM(ROUND(IFERROR(CriteriTecnici!$L284*1,IFERROR(NUMBERVALUE(CriteriTecnici!$L284,".",","),IFERROR(NUMBERVALUE(CriteriTecnici!$L284,",","."),0))),4)&amp;""),",",".")&amp;", "&amp;CHAR(34)&amp;"flag"&amp;CHAR(34)&amp;": "&amp;SUBSTITUTE(TRIM(ROUND(IFERROR(CriteriTecnici!$M284*1,IFERROR(NUMBERVALUE(CriteriTecnici!$M284,".",","),IFERROR(NUMBERVALUE(CriteriTecnici!$M284,",","."),0))),4)&amp;""),",",".")&amp;", "&amp;CHAR(34)&amp;"rawScore"&amp;CHAR(34)&amp;": "&amp;SUBSTITUTE(TRIM(ROUND(IFERROR(CriteriTecnici!$O284*1,IFERROR(NUMBERVALUE(CriteriTecnici!$O284,".",","),IFERROR(NUMBERVALUE(CriteriTecnici!$O284,",","."),0))),4)&amp;""),",",".")&amp;CHAR(125)&amp;IF(TRUE,",",""))</f>
        <v/>
      </c>
    </row>
    <row r="505">
      <c r="A505" s="38">
        <f>IF(CriteriTecnici!$A285="","","    "&amp;CHAR(123)&amp;CHAR(34)&amp;"bidderId"&amp;CHAR(34)&amp;": "&amp;CHAR(34)&amp;SUBSTITUTE(CriteriTecnici!$A285,CHAR(34),"'")&amp;CHAR(34)&amp;", "&amp;CHAR(34)&amp;"lotId"&amp;CHAR(34)&amp;": "&amp;CHAR(34)&amp;SUBSTITUTE(CriteriTecnici!$C285,CHAR(34),"'")&amp;CHAR(34)&amp;", "&amp;CHAR(34)&amp;"criterionId"&amp;CHAR(34)&amp;": "&amp;CHAR(34)&amp;SUBSTITUTE(CriteriTecnici!$D285,CHAR(34),"'")&amp;CHAR(34)&amp;", "&amp;CHAR(34)&amp;"kind"&amp;CHAR(34)&amp;": "&amp;CHAR(34)&amp;SUBSTITUTE(CriteriTecnici!$F285,CHAR(34),"'")&amp;CHAR(34)&amp;", "&amp;CHAR(34)&amp;"value"&amp;CHAR(34)&amp;": "&amp;SUBSTITUTE(TRIM(ROUND(IFERROR(CriteriTecnici!$N285*1,IFERROR(NUMBERVALUE(CriteriTecnici!$N285,".",","),IFERROR(NUMBERVALUE(CriteriTecnici!$N285,",","."),0))),4)&amp;""),",",".")&amp;", "&amp;CHAR(34)&amp;"numerator"&amp;CHAR(34)&amp;": "&amp;SUBSTITUTE(TRIM(ROUND(IFERROR(CriteriTecnici!$K285*1,IFERROR(NUMBERVALUE(CriteriTecnici!$K285,".",","),IFERROR(NUMBERVALUE(CriteriTecnici!$K285,",","."),0))),4)&amp;""),",",".")&amp;", "&amp;CHAR(34)&amp;"denominator"&amp;CHAR(34)&amp;": "&amp;SUBSTITUTE(TRIM(ROUND(IFERROR(CriteriTecnici!$L285*1,IFERROR(NUMBERVALUE(CriteriTecnici!$L285,".",","),IFERROR(NUMBERVALUE(CriteriTecnici!$L285,",","."),0))),4)&amp;""),",",".")&amp;", "&amp;CHAR(34)&amp;"flag"&amp;CHAR(34)&amp;": "&amp;SUBSTITUTE(TRIM(ROUND(IFERROR(CriteriTecnici!$M285*1,IFERROR(NUMBERVALUE(CriteriTecnici!$M285,".",","),IFERROR(NUMBERVALUE(CriteriTecnici!$M285,",","."),0))),4)&amp;""),",",".")&amp;", "&amp;CHAR(34)&amp;"rawScore"&amp;CHAR(34)&amp;": "&amp;SUBSTITUTE(TRIM(ROUND(IFERROR(CriteriTecnici!$O285*1,IFERROR(NUMBERVALUE(CriteriTecnici!$O285,".",","),IFERROR(NUMBERVALUE(CriteriTecnici!$O285,",","."),0))),4)&amp;""),",",".")&amp;CHAR(125)&amp;IF(TRUE,",",""))</f>
        <v/>
      </c>
    </row>
    <row r="506">
      <c r="A506" s="38">
        <f>IF(CriteriTecnici!$A286="","","    "&amp;CHAR(123)&amp;CHAR(34)&amp;"bidderId"&amp;CHAR(34)&amp;": "&amp;CHAR(34)&amp;SUBSTITUTE(CriteriTecnici!$A286,CHAR(34),"'")&amp;CHAR(34)&amp;", "&amp;CHAR(34)&amp;"lotId"&amp;CHAR(34)&amp;": "&amp;CHAR(34)&amp;SUBSTITUTE(CriteriTecnici!$C286,CHAR(34),"'")&amp;CHAR(34)&amp;", "&amp;CHAR(34)&amp;"criterionId"&amp;CHAR(34)&amp;": "&amp;CHAR(34)&amp;SUBSTITUTE(CriteriTecnici!$D286,CHAR(34),"'")&amp;CHAR(34)&amp;", "&amp;CHAR(34)&amp;"kind"&amp;CHAR(34)&amp;": "&amp;CHAR(34)&amp;SUBSTITUTE(CriteriTecnici!$F286,CHAR(34),"'")&amp;CHAR(34)&amp;", "&amp;CHAR(34)&amp;"value"&amp;CHAR(34)&amp;": "&amp;SUBSTITUTE(TRIM(ROUND(IFERROR(CriteriTecnici!$N286*1,IFERROR(NUMBERVALUE(CriteriTecnici!$N286,".",","),IFERROR(NUMBERVALUE(CriteriTecnici!$N286,",","."),0))),4)&amp;""),",",".")&amp;", "&amp;CHAR(34)&amp;"numerator"&amp;CHAR(34)&amp;": "&amp;SUBSTITUTE(TRIM(ROUND(IFERROR(CriteriTecnici!$K286*1,IFERROR(NUMBERVALUE(CriteriTecnici!$K286,".",","),IFERROR(NUMBERVALUE(CriteriTecnici!$K286,",","."),0))),4)&amp;""),",",".")&amp;", "&amp;CHAR(34)&amp;"denominator"&amp;CHAR(34)&amp;": "&amp;SUBSTITUTE(TRIM(ROUND(IFERROR(CriteriTecnici!$L286*1,IFERROR(NUMBERVALUE(CriteriTecnici!$L286,".",","),IFERROR(NUMBERVALUE(CriteriTecnici!$L286,",","."),0))),4)&amp;""),",",".")&amp;", "&amp;CHAR(34)&amp;"flag"&amp;CHAR(34)&amp;": "&amp;SUBSTITUTE(TRIM(ROUND(IFERROR(CriteriTecnici!$M286*1,IFERROR(NUMBERVALUE(CriteriTecnici!$M286,".",","),IFERROR(NUMBERVALUE(CriteriTecnici!$M286,",","."),0))),4)&amp;""),",",".")&amp;", "&amp;CHAR(34)&amp;"rawScore"&amp;CHAR(34)&amp;": "&amp;SUBSTITUTE(TRIM(ROUND(IFERROR(CriteriTecnici!$O286*1,IFERROR(NUMBERVALUE(CriteriTecnici!$O286,".",","),IFERROR(NUMBERVALUE(CriteriTecnici!$O286,",","."),0))),4)&amp;""),",",".")&amp;CHAR(125)&amp;IF(TRUE,",",""))</f>
        <v/>
      </c>
    </row>
    <row r="507">
      <c r="A507" s="38">
        <f>IF(CriteriTecnici!$A287="","","    "&amp;CHAR(123)&amp;CHAR(34)&amp;"bidderId"&amp;CHAR(34)&amp;": "&amp;CHAR(34)&amp;SUBSTITUTE(CriteriTecnici!$A287,CHAR(34),"'")&amp;CHAR(34)&amp;", "&amp;CHAR(34)&amp;"lotId"&amp;CHAR(34)&amp;": "&amp;CHAR(34)&amp;SUBSTITUTE(CriteriTecnici!$C287,CHAR(34),"'")&amp;CHAR(34)&amp;", "&amp;CHAR(34)&amp;"criterionId"&amp;CHAR(34)&amp;": "&amp;CHAR(34)&amp;SUBSTITUTE(CriteriTecnici!$D287,CHAR(34),"'")&amp;CHAR(34)&amp;", "&amp;CHAR(34)&amp;"kind"&amp;CHAR(34)&amp;": "&amp;CHAR(34)&amp;SUBSTITUTE(CriteriTecnici!$F287,CHAR(34),"'")&amp;CHAR(34)&amp;", "&amp;CHAR(34)&amp;"value"&amp;CHAR(34)&amp;": "&amp;SUBSTITUTE(TRIM(ROUND(IFERROR(CriteriTecnici!$N287*1,IFERROR(NUMBERVALUE(CriteriTecnici!$N287,".",","),IFERROR(NUMBERVALUE(CriteriTecnici!$N287,",","."),0))),4)&amp;""),",",".")&amp;", "&amp;CHAR(34)&amp;"numerator"&amp;CHAR(34)&amp;": "&amp;SUBSTITUTE(TRIM(ROUND(IFERROR(CriteriTecnici!$K287*1,IFERROR(NUMBERVALUE(CriteriTecnici!$K287,".",","),IFERROR(NUMBERVALUE(CriteriTecnici!$K287,",","."),0))),4)&amp;""),",",".")&amp;", "&amp;CHAR(34)&amp;"denominator"&amp;CHAR(34)&amp;": "&amp;SUBSTITUTE(TRIM(ROUND(IFERROR(CriteriTecnici!$L287*1,IFERROR(NUMBERVALUE(CriteriTecnici!$L287,".",","),IFERROR(NUMBERVALUE(CriteriTecnici!$L287,",","."),0))),4)&amp;""),",",".")&amp;", "&amp;CHAR(34)&amp;"flag"&amp;CHAR(34)&amp;": "&amp;SUBSTITUTE(TRIM(ROUND(IFERROR(CriteriTecnici!$M287*1,IFERROR(NUMBERVALUE(CriteriTecnici!$M287,".",","),IFERROR(NUMBERVALUE(CriteriTecnici!$M287,",","."),0))),4)&amp;""),",",".")&amp;", "&amp;CHAR(34)&amp;"rawScore"&amp;CHAR(34)&amp;": "&amp;SUBSTITUTE(TRIM(ROUND(IFERROR(CriteriTecnici!$O287*1,IFERROR(NUMBERVALUE(CriteriTecnici!$O287,".",","),IFERROR(NUMBERVALUE(CriteriTecnici!$O287,",","."),0))),4)&amp;""),",",".")&amp;CHAR(125)&amp;IF(TRUE,",",""))</f>
        <v/>
      </c>
    </row>
    <row r="508">
      <c r="A508" s="38">
        <f>IF(CriteriTecnici!$A288="","","    "&amp;CHAR(123)&amp;CHAR(34)&amp;"bidderId"&amp;CHAR(34)&amp;": "&amp;CHAR(34)&amp;SUBSTITUTE(CriteriTecnici!$A288,CHAR(34),"'")&amp;CHAR(34)&amp;", "&amp;CHAR(34)&amp;"lotId"&amp;CHAR(34)&amp;": "&amp;CHAR(34)&amp;SUBSTITUTE(CriteriTecnici!$C288,CHAR(34),"'")&amp;CHAR(34)&amp;", "&amp;CHAR(34)&amp;"criterionId"&amp;CHAR(34)&amp;": "&amp;CHAR(34)&amp;SUBSTITUTE(CriteriTecnici!$D288,CHAR(34),"'")&amp;CHAR(34)&amp;", "&amp;CHAR(34)&amp;"kind"&amp;CHAR(34)&amp;": "&amp;CHAR(34)&amp;SUBSTITUTE(CriteriTecnici!$F288,CHAR(34),"'")&amp;CHAR(34)&amp;", "&amp;CHAR(34)&amp;"value"&amp;CHAR(34)&amp;": "&amp;SUBSTITUTE(TRIM(ROUND(IFERROR(CriteriTecnici!$N288*1,IFERROR(NUMBERVALUE(CriteriTecnici!$N288,".",","),IFERROR(NUMBERVALUE(CriteriTecnici!$N288,",","."),0))),4)&amp;""),",",".")&amp;", "&amp;CHAR(34)&amp;"numerator"&amp;CHAR(34)&amp;": "&amp;SUBSTITUTE(TRIM(ROUND(IFERROR(CriteriTecnici!$K288*1,IFERROR(NUMBERVALUE(CriteriTecnici!$K288,".",","),IFERROR(NUMBERVALUE(CriteriTecnici!$K288,",","."),0))),4)&amp;""),",",".")&amp;", "&amp;CHAR(34)&amp;"denominator"&amp;CHAR(34)&amp;": "&amp;SUBSTITUTE(TRIM(ROUND(IFERROR(CriteriTecnici!$L288*1,IFERROR(NUMBERVALUE(CriteriTecnici!$L288,".",","),IFERROR(NUMBERVALUE(CriteriTecnici!$L288,",","."),0))),4)&amp;""),",",".")&amp;", "&amp;CHAR(34)&amp;"flag"&amp;CHAR(34)&amp;": "&amp;SUBSTITUTE(TRIM(ROUND(IFERROR(CriteriTecnici!$M288*1,IFERROR(NUMBERVALUE(CriteriTecnici!$M288,".",","),IFERROR(NUMBERVALUE(CriteriTecnici!$M288,",","."),0))),4)&amp;""),",",".")&amp;", "&amp;CHAR(34)&amp;"rawScore"&amp;CHAR(34)&amp;": "&amp;SUBSTITUTE(TRIM(ROUND(IFERROR(CriteriTecnici!$O288*1,IFERROR(NUMBERVALUE(CriteriTecnici!$O288,".",","),IFERROR(NUMBERVALUE(CriteriTecnici!$O288,",","."),0))),4)&amp;""),",",".")&amp;CHAR(125)&amp;IF(TRUE,",",""))</f>
        <v/>
      </c>
    </row>
    <row r="509">
      <c r="A509" s="38">
        <f>IF(CriteriTecnici!$A289="","","    "&amp;CHAR(123)&amp;CHAR(34)&amp;"bidderId"&amp;CHAR(34)&amp;": "&amp;CHAR(34)&amp;SUBSTITUTE(CriteriTecnici!$A289,CHAR(34),"'")&amp;CHAR(34)&amp;", "&amp;CHAR(34)&amp;"lotId"&amp;CHAR(34)&amp;": "&amp;CHAR(34)&amp;SUBSTITUTE(CriteriTecnici!$C289,CHAR(34),"'")&amp;CHAR(34)&amp;", "&amp;CHAR(34)&amp;"criterionId"&amp;CHAR(34)&amp;": "&amp;CHAR(34)&amp;SUBSTITUTE(CriteriTecnici!$D289,CHAR(34),"'")&amp;CHAR(34)&amp;", "&amp;CHAR(34)&amp;"kind"&amp;CHAR(34)&amp;": "&amp;CHAR(34)&amp;SUBSTITUTE(CriteriTecnici!$F289,CHAR(34),"'")&amp;CHAR(34)&amp;", "&amp;CHAR(34)&amp;"value"&amp;CHAR(34)&amp;": "&amp;SUBSTITUTE(TRIM(ROUND(IFERROR(CriteriTecnici!$N289*1,IFERROR(NUMBERVALUE(CriteriTecnici!$N289,".",","),IFERROR(NUMBERVALUE(CriteriTecnici!$N289,",","."),0))),4)&amp;""),",",".")&amp;", "&amp;CHAR(34)&amp;"numerator"&amp;CHAR(34)&amp;": "&amp;SUBSTITUTE(TRIM(ROUND(IFERROR(CriteriTecnici!$K289*1,IFERROR(NUMBERVALUE(CriteriTecnici!$K289,".",","),IFERROR(NUMBERVALUE(CriteriTecnici!$K289,",","."),0))),4)&amp;""),",",".")&amp;", "&amp;CHAR(34)&amp;"denominator"&amp;CHAR(34)&amp;": "&amp;SUBSTITUTE(TRIM(ROUND(IFERROR(CriteriTecnici!$L289*1,IFERROR(NUMBERVALUE(CriteriTecnici!$L289,".",","),IFERROR(NUMBERVALUE(CriteriTecnici!$L289,",","."),0))),4)&amp;""),",",".")&amp;", "&amp;CHAR(34)&amp;"flag"&amp;CHAR(34)&amp;": "&amp;SUBSTITUTE(TRIM(ROUND(IFERROR(CriteriTecnici!$M289*1,IFERROR(NUMBERVALUE(CriteriTecnici!$M289,".",","),IFERROR(NUMBERVALUE(CriteriTecnici!$M289,",","."),0))),4)&amp;""),",",".")&amp;", "&amp;CHAR(34)&amp;"rawScore"&amp;CHAR(34)&amp;": "&amp;SUBSTITUTE(TRIM(ROUND(IFERROR(CriteriTecnici!$O289*1,IFERROR(NUMBERVALUE(CriteriTecnici!$O289,".",","),IFERROR(NUMBERVALUE(CriteriTecnici!$O289,",","."),0))),4)&amp;""),",",".")&amp;CHAR(125)&amp;IF(TRUE,",",""))</f>
        <v/>
      </c>
    </row>
    <row r="510">
      <c r="A510" s="38">
        <f>IF(CriteriTecnici!$A290="","","    "&amp;CHAR(123)&amp;CHAR(34)&amp;"bidderId"&amp;CHAR(34)&amp;": "&amp;CHAR(34)&amp;SUBSTITUTE(CriteriTecnici!$A290,CHAR(34),"'")&amp;CHAR(34)&amp;", "&amp;CHAR(34)&amp;"lotId"&amp;CHAR(34)&amp;": "&amp;CHAR(34)&amp;SUBSTITUTE(CriteriTecnici!$C290,CHAR(34),"'")&amp;CHAR(34)&amp;", "&amp;CHAR(34)&amp;"criterionId"&amp;CHAR(34)&amp;": "&amp;CHAR(34)&amp;SUBSTITUTE(CriteriTecnici!$D290,CHAR(34),"'")&amp;CHAR(34)&amp;", "&amp;CHAR(34)&amp;"kind"&amp;CHAR(34)&amp;": "&amp;CHAR(34)&amp;SUBSTITUTE(CriteriTecnici!$F290,CHAR(34),"'")&amp;CHAR(34)&amp;", "&amp;CHAR(34)&amp;"value"&amp;CHAR(34)&amp;": "&amp;SUBSTITUTE(TRIM(ROUND(IFERROR(CriteriTecnici!$N290*1,IFERROR(NUMBERVALUE(CriteriTecnici!$N290,".",","),IFERROR(NUMBERVALUE(CriteriTecnici!$N290,",","."),0))),4)&amp;""),",",".")&amp;", "&amp;CHAR(34)&amp;"numerator"&amp;CHAR(34)&amp;": "&amp;SUBSTITUTE(TRIM(ROUND(IFERROR(CriteriTecnici!$K290*1,IFERROR(NUMBERVALUE(CriteriTecnici!$K290,".",","),IFERROR(NUMBERVALUE(CriteriTecnici!$K290,",","."),0))),4)&amp;""),",",".")&amp;", "&amp;CHAR(34)&amp;"denominator"&amp;CHAR(34)&amp;": "&amp;SUBSTITUTE(TRIM(ROUND(IFERROR(CriteriTecnici!$L290*1,IFERROR(NUMBERVALUE(CriteriTecnici!$L290,".",","),IFERROR(NUMBERVALUE(CriteriTecnici!$L290,",","."),0))),4)&amp;""),",",".")&amp;", "&amp;CHAR(34)&amp;"flag"&amp;CHAR(34)&amp;": "&amp;SUBSTITUTE(TRIM(ROUND(IFERROR(CriteriTecnici!$M290*1,IFERROR(NUMBERVALUE(CriteriTecnici!$M290,".",","),IFERROR(NUMBERVALUE(CriteriTecnici!$M290,",","."),0))),4)&amp;""),",",".")&amp;", "&amp;CHAR(34)&amp;"rawScore"&amp;CHAR(34)&amp;": "&amp;SUBSTITUTE(TRIM(ROUND(IFERROR(CriteriTecnici!$O290*1,IFERROR(NUMBERVALUE(CriteriTecnici!$O290,".",","),IFERROR(NUMBERVALUE(CriteriTecnici!$O290,",","."),0))),4)&amp;""),",",".")&amp;CHAR(125)&amp;IF(TRUE,",",""))</f>
        <v/>
      </c>
    </row>
    <row r="511">
      <c r="A511" s="38">
        <f>IF(CriteriTecnici!$A291="","","    "&amp;CHAR(123)&amp;CHAR(34)&amp;"bidderId"&amp;CHAR(34)&amp;": "&amp;CHAR(34)&amp;SUBSTITUTE(CriteriTecnici!$A291,CHAR(34),"'")&amp;CHAR(34)&amp;", "&amp;CHAR(34)&amp;"lotId"&amp;CHAR(34)&amp;": "&amp;CHAR(34)&amp;SUBSTITUTE(CriteriTecnici!$C291,CHAR(34),"'")&amp;CHAR(34)&amp;", "&amp;CHAR(34)&amp;"criterionId"&amp;CHAR(34)&amp;": "&amp;CHAR(34)&amp;SUBSTITUTE(CriteriTecnici!$D291,CHAR(34),"'")&amp;CHAR(34)&amp;", "&amp;CHAR(34)&amp;"kind"&amp;CHAR(34)&amp;": "&amp;CHAR(34)&amp;SUBSTITUTE(CriteriTecnici!$F291,CHAR(34),"'")&amp;CHAR(34)&amp;", "&amp;CHAR(34)&amp;"value"&amp;CHAR(34)&amp;": "&amp;SUBSTITUTE(TRIM(ROUND(IFERROR(CriteriTecnici!$N291*1,IFERROR(NUMBERVALUE(CriteriTecnici!$N291,".",","),IFERROR(NUMBERVALUE(CriteriTecnici!$N291,",","."),0))),4)&amp;""),",",".")&amp;", "&amp;CHAR(34)&amp;"numerator"&amp;CHAR(34)&amp;": "&amp;SUBSTITUTE(TRIM(ROUND(IFERROR(CriteriTecnici!$K291*1,IFERROR(NUMBERVALUE(CriteriTecnici!$K291,".",","),IFERROR(NUMBERVALUE(CriteriTecnici!$K291,",","."),0))),4)&amp;""),",",".")&amp;", "&amp;CHAR(34)&amp;"denominator"&amp;CHAR(34)&amp;": "&amp;SUBSTITUTE(TRIM(ROUND(IFERROR(CriteriTecnici!$L291*1,IFERROR(NUMBERVALUE(CriteriTecnici!$L291,".",","),IFERROR(NUMBERVALUE(CriteriTecnici!$L291,",","."),0))),4)&amp;""),",",".")&amp;", "&amp;CHAR(34)&amp;"flag"&amp;CHAR(34)&amp;": "&amp;SUBSTITUTE(TRIM(ROUND(IFERROR(CriteriTecnici!$M291*1,IFERROR(NUMBERVALUE(CriteriTecnici!$M291,".",","),IFERROR(NUMBERVALUE(CriteriTecnici!$M291,",","."),0))),4)&amp;""),",",".")&amp;", "&amp;CHAR(34)&amp;"rawScore"&amp;CHAR(34)&amp;": "&amp;SUBSTITUTE(TRIM(ROUND(IFERROR(CriteriTecnici!$O291*1,IFERROR(NUMBERVALUE(CriteriTecnici!$O291,".",","),IFERROR(NUMBERVALUE(CriteriTecnici!$O291,",","."),0))),4)&amp;""),",",".")&amp;CHAR(125)&amp;IF(TRUE,",",""))</f>
        <v/>
      </c>
    </row>
    <row r="512">
      <c r="A512" s="38">
        <f>IF(CriteriTecnici!$A292="","","    "&amp;CHAR(123)&amp;CHAR(34)&amp;"bidderId"&amp;CHAR(34)&amp;": "&amp;CHAR(34)&amp;SUBSTITUTE(CriteriTecnici!$A292,CHAR(34),"'")&amp;CHAR(34)&amp;", "&amp;CHAR(34)&amp;"lotId"&amp;CHAR(34)&amp;": "&amp;CHAR(34)&amp;SUBSTITUTE(CriteriTecnici!$C292,CHAR(34),"'")&amp;CHAR(34)&amp;", "&amp;CHAR(34)&amp;"criterionId"&amp;CHAR(34)&amp;": "&amp;CHAR(34)&amp;SUBSTITUTE(CriteriTecnici!$D292,CHAR(34),"'")&amp;CHAR(34)&amp;", "&amp;CHAR(34)&amp;"kind"&amp;CHAR(34)&amp;": "&amp;CHAR(34)&amp;SUBSTITUTE(CriteriTecnici!$F292,CHAR(34),"'")&amp;CHAR(34)&amp;", "&amp;CHAR(34)&amp;"value"&amp;CHAR(34)&amp;": "&amp;SUBSTITUTE(TRIM(ROUND(IFERROR(CriteriTecnici!$N292*1,IFERROR(NUMBERVALUE(CriteriTecnici!$N292,".",","),IFERROR(NUMBERVALUE(CriteriTecnici!$N292,",","."),0))),4)&amp;""),",",".")&amp;", "&amp;CHAR(34)&amp;"numerator"&amp;CHAR(34)&amp;": "&amp;SUBSTITUTE(TRIM(ROUND(IFERROR(CriteriTecnici!$K292*1,IFERROR(NUMBERVALUE(CriteriTecnici!$K292,".",","),IFERROR(NUMBERVALUE(CriteriTecnici!$K292,",","."),0))),4)&amp;""),",",".")&amp;", "&amp;CHAR(34)&amp;"denominator"&amp;CHAR(34)&amp;": "&amp;SUBSTITUTE(TRIM(ROUND(IFERROR(CriteriTecnici!$L292*1,IFERROR(NUMBERVALUE(CriteriTecnici!$L292,".",","),IFERROR(NUMBERVALUE(CriteriTecnici!$L292,",","."),0))),4)&amp;""),",",".")&amp;", "&amp;CHAR(34)&amp;"flag"&amp;CHAR(34)&amp;": "&amp;SUBSTITUTE(TRIM(ROUND(IFERROR(CriteriTecnici!$M292*1,IFERROR(NUMBERVALUE(CriteriTecnici!$M292,".",","),IFERROR(NUMBERVALUE(CriteriTecnici!$M292,",","."),0))),4)&amp;""),",",".")&amp;", "&amp;CHAR(34)&amp;"rawScore"&amp;CHAR(34)&amp;": "&amp;SUBSTITUTE(TRIM(ROUND(IFERROR(CriteriTecnici!$O292*1,IFERROR(NUMBERVALUE(CriteriTecnici!$O292,".",","),IFERROR(NUMBERVALUE(CriteriTecnici!$O292,",","."),0))),4)&amp;""),",",".")&amp;CHAR(125)&amp;IF(TRUE,",",""))</f>
        <v/>
      </c>
    </row>
    <row r="513">
      <c r="A513" s="38">
        <f>IF(CriteriTecnici!$A293="","","    "&amp;CHAR(123)&amp;CHAR(34)&amp;"bidderId"&amp;CHAR(34)&amp;": "&amp;CHAR(34)&amp;SUBSTITUTE(CriteriTecnici!$A293,CHAR(34),"'")&amp;CHAR(34)&amp;", "&amp;CHAR(34)&amp;"lotId"&amp;CHAR(34)&amp;": "&amp;CHAR(34)&amp;SUBSTITUTE(CriteriTecnici!$C293,CHAR(34),"'")&amp;CHAR(34)&amp;", "&amp;CHAR(34)&amp;"criterionId"&amp;CHAR(34)&amp;": "&amp;CHAR(34)&amp;SUBSTITUTE(CriteriTecnici!$D293,CHAR(34),"'")&amp;CHAR(34)&amp;", "&amp;CHAR(34)&amp;"kind"&amp;CHAR(34)&amp;": "&amp;CHAR(34)&amp;SUBSTITUTE(CriteriTecnici!$F293,CHAR(34),"'")&amp;CHAR(34)&amp;", "&amp;CHAR(34)&amp;"value"&amp;CHAR(34)&amp;": "&amp;SUBSTITUTE(TRIM(ROUND(IFERROR(CriteriTecnici!$N293*1,IFERROR(NUMBERVALUE(CriteriTecnici!$N293,".",","),IFERROR(NUMBERVALUE(CriteriTecnici!$N293,",","."),0))),4)&amp;""),",",".")&amp;", "&amp;CHAR(34)&amp;"numerator"&amp;CHAR(34)&amp;": "&amp;SUBSTITUTE(TRIM(ROUND(IFERROR(CriteriTecnici!$K293*1,IFERROR(NUMBERVALUE(CriteriTecnici!$K293,".",","),IFERROR(NUMBERVALUE(CriteriTecnici!$K293,",","."),0))),4)&amp;""),",",".")&amp;", "&amp;CHAR(34)&amp;"denominator"&amp;CHAR(34)&amp;": "&amp;SUBSTITUTE(TRIM(ROUND(IFERROR(CriteriTecnici!$L293*1,IFERROR(NUMBERVALUE(CriteriTecnici!$L293,".",","),IFERROR(NUMBERVALUE(CriteriTecnici!$L293,",","."),0))),4)&amp;""),",",".")&amp;", "&amp;CHAR(34)&amp;"flag"&amp;CHAR(34)&amp;": "&amp;SUBSTITUTE(TRIM(ROUND(IFERROR(CriteriTecnici!$M293*1,IFERROR(NUMBERVALUE(CriteriTecnici!$M293,".",","),IFERROR(NUMBERVALUE(CriteriTecnici!$M293,",","."),0))),4)&amp;""),",",".")&amp;", "&amp;CHAR(34)&amp;"rawScore"&amp;CHAR(34)&amp;": "&amp;SUBSTITUTE(TRIM(ROUND(IFERROR(CriteriTecnici!$O293*1,IFERROR(NUMBERVALUE(CriteriTecnici!$O293,".",","),IFERROR(NUMBERVALUE(CriteriTecnici!$O293,",","."),0))),4)&amp;""),",",".")&amp;CHAR(125)&amp;IF(TRUE,",",""))</f>
        <v/>
      </c>
    </row>
    <row r="514">
      <c r="A514" s="38">
        <f>IF(CriteriTecnici!$A294="","","    "&amp;CHAR(123)&amp;CHAR(34)&amp;"bidderId"&amp;CHAR(34)&amp;": "&amp;CHAR(34)&amp;SUBSTITUTE(CriteriTecnici!$A294,CHAR(34),"'")&amp;CHAR(34)&amp;", "&amp;CHAR(34)&amp;"lotId"&amp;CHAR(34)&amp;": "&amp;CHAR(34)&amp;SUBSTITUTE(CriteriTecnici!$C294,CHAR(34),"'")&amp;CHAR(34)&amp;", "&amp;CHAR(34)&amp;"criterionId"&amp;CHAR(34)&amp;": "&amp;CHAR(34)&amp;SUBSTITUTE(CriteriTecnici!$D294,CHAR(34),"'")&amp;CHAR(34)&amp;", "&amp;CHAR(34)&amp;"kind"&amp;CHAR(34)&amp;": "&amp;CHAR(34)&amp;SUBSTITUTE(CriteriTecnici!$F294,CHAR(34),"'")&amp;CHAR(34)&amp;", "&amp;CHAR(34)&amp;"value"&amp;CHAR(34)&amp;": "&amp;SUBSTITUTE(TRIM(ROUND(IFERROR(CriteriTecnici!$N294*1,IFERROR(NUMBERVALUE(CriteriTecnici!$N294,".",","),IFERROR(NUMBERVALUE(CriteriTecnici!$N294,",","."),0))),4)&amp;""),",",".")&amp;", "&amp;CHAR(34)&amp;"numerator"&amp;CHAR(34)&amp;": "&amp;SUBSTITUTE(TRIM(ROUND(IFERROR(CriteriTecnici!$K294*1,IFERROR(NUMBERVALUE(CriteriTecnici!$K294,".",","),IFERROR(NUMBERVALUE(CriteriTecnici!$K294,",","."),0))),4)&amp;""),",",".")&amp;", "&amp;CHAR(34)&amp;"denominator"&amp;CHAR(34)&amp;": "&amp;SUBSTITUTE(TRIM(ROUND(IFERROR(CriteriTecnici!$L294*1,IFERROR(NUMBERVALUE(CriteriTecnici!$L294,".",","),IFERROR(NUMBERVALUE(CriteriTecnici!$L294,",","."),0))),4)&amp;""),",",".")&amp;", "&amp;CHAR(34)&amp;"flag"&amp;CHAR(34)&amp;": "&amp;SUBSTITUTE(TRIM(ROUND(IFERROR(CriteriTecnici!$M294*1,IFERROR(NUMBERVALUE(CriteriTecnici!$M294,".",","),IFERROR(NUMBERVALUE(CriteriTecnici!$M294,",","."),0))),4)&amp;""),",",".")&amp;", "&amp;CHAR(34)&amp;"rawScore"&amp;CHAR(34)&amp;": "&amp;SUBSTITUTE(TRIM(ROUND(IFERROR(CriteriTecnici!$O294*1,IFERROR(NUMBERVALUE(CriteriTecnici!$O294,".",","),IFERROR(NUMBERVALUE(CriteriTecnici!$O294,",","."),0))),4)&amp;""),",",".")&amp;CHAR(125)&amp;IF(TRUE,",",""))</f>
        <v/>
      </c>
    </row>
    <row r="515">
      <c r="A515" s="38">
        <f>IF(CriteriTecnici!$A295="","","    "&amp;CHAR(123)&amp;CHAR(34)&amp;"bidderId"&amp;CHAR(34)&amp;": "&amp;CHAR(34)&amp;SUBSTITUTE(CriteriTecnici!$A295,CHAR(34),"'")&amp;CHAR(34)&amp;", "&amp;CHAR(34)&amp;"lotId"&amp;CHAR(34)&amp;": "&amp;CHAR(34)&amp;SUBSTITUTE(CriteriTecnici!$C295,CHAR(34),"'")&amp;CHAR(34)&amp;", "&amp;CHAR(34)&amp;"criterionId"&amp;CHAR(34)&amp;": "&amp;CHAR(34)&amp;SUBSTITUTE(CriteriTecnici!$D295,CHAR(34),"'")&amp;CHAR(34)&amp;", "&amp;CHAR(34)&amp;"kind"&amp;CHAR(34)&amp;": "&amp;CHAR(34)&amp;SUBSTITUTE(CriteriTecnici!$F295,CHAR(34),"'")&amp;CHAR(34)&amp;", "&amp;CHAR(34)&amp;"value"&amp;CHAR(34)&amp;": "&amp;SUBSTITUTE(TRIM(ROUND(IFERROR(CriteriTecnici!$N295*1,IFERROR(NUMBERVALUE(CriteriTecnici!$N295,".",","),IFERROR(NUMBERVALUE(CriteriTecnici!$N295,",","."),0))),4)&amp;""),",",".")&amp;", "&amp;CHAR(34)&amp;"numerator"&amp;CHAR(34)&amp;": "&amp;SUBSTITUTE(TRIM(ROUND(IFERROR(CriteriTecnici!$K295*1,IFERROR(NUMBERVALUE(CriteriTecnici!$K295,".",","),IFERROR(NUMBERVALUE(CriteriTecnici!$K295,",","."),0))),4)&amp;""),",",".")&amp;", "&amp;CHAR(34)&amp;"denominator"&amp;CHAR(34)&amp;": "&amp;SUBSTITUTE(TRIM(ROUND(IFERROR(CriteriTecnici!$L295*1,IFERROR(NUMBERVALUE(CriteriTecnici!$L295,".",","),IFERROR(NUMBERVALUE(CriteriTecnici!$L295,",","."),0))),4)&amp;""),",",".")&amp;", "&amp;CHAR(34)&amp;"flag"&amp;CHAR(34)&amp;": "&amp;SUBSTITUTE(TRIM(ROUND(IFERROR(CriteriTecnici!$M295*1,IFERROR(NUMBERVALUE(CriteriTecnici!$M295,".",","),IFERROR(NUMBERVALUE(CriteriTecnici!$M295,",","."),0))),4)&amp;""),",",".")&amp;", "&amp;CHAR(34)&amp;"rawScore"&amp;CHAR(34)&amp;": "&amp;SUBSTITUTE(TRIM(ROUND(IFERROR(CriteriTecnici!$O295*1,IFERROR(NUMBERVALUE(CriteriTecnici!$O295,".",","),IFERROR(NUMBERVALUE(CriteriTecnici!$O295,",","."),0))),4)&amp;""),",",".")&amp;CHAR(125)&amp;IF(TRUE,",",""))</f>
        <v/>
      </c>
    </row>
    <row r="516">
      <c r="A516" s="38">
        <f>IF(CriteriTecnici!$A296="","","    "&amp;CHAR(123)&amp;CHAR(34)&amp;"bidderId"&amp;CHAR(34)&amp;": "&amp;CHAR(34)&amp;SUBSTITUTE(CriteriTecnici!$A296,CHAR(34),"'")&amp;CHAR(34)&amp;", "&amp;CHAR(34)&amp;"lotId"&amp;CHAR(34)&amp;": "&amp;CHAR(34)&amp;SUBSTITUTE(CriteriTecnici!$C296,CHAR(34),"'")&amp;CHAR(34)&amp;", "&amp;CHAR(34)&amp;"criterionId"&amp;CHAR(34)&amp;": "&amp;CHAR(34)&amp;SUBSTITUTE(CriteriTecnici!$D296,CHAR(34),"'")&amp;CHAR(34)&amp;", "&amp;CHAR(34)&amp;"kind"&amp;CHAR(34)&amp;": "&amp;CHAR(34)&amp;SUBSTITUTE(CriteriTecnici!$F296,CHAR(34),"'")&amp;CHAR(34)&amp;", "&amp;CHAR(34)&amp;"value"&amp;CHAR(34)&amp;": "&amp;SUBSTITUTE(TRIM(ROUND(IFERROR(CriteriTecnici!$N296*1,IFERROR(NUMBERVALUE(CriteriTecnici!$N296,".",","),IFERROR(NUMBERVALUE(CriteriTecnici!$N296,",","."),0))),4)&amp;""),",",".")&amp;", "&amp;CHAR(34)&amp;"numerator"&amp;CHAR(34)&amp;": "&amp;SUBSTITUTE(TRIM(ROUND(IFERROR(CriteriTecnici!$K296*1,IFERROR(NUMBERVALUE(CriteriTecnici!$K296,".",","),IFERROR(NUMBERVALUE(CriteriTecnici!$K296,",","."),0))),4)&amp;""),",",".")&amp;", "&amp;CHAR(34)&amp;"denominator"&amp;CHAR(34)&amp;": "&amp;SUBSTITUTE(TRIM(ROUND(IFERROR(CriteriTecnici!$L296*1,IFERROR(NUMBERVALUE(CriteriTecnici!$L296,".",","),IFERROR(NUMBERVALUE(CriteriTecnici!$L296,",","."),0))),4)&amp;""),",",".")&amp;", "&amp;CHAR(34)&amp;"flag"&amp;CHAR(34)&amp;": "&amp;SUBSTITUTE(TRIM(ROUND(IFERROR(CriteriTecnici!$M296*1,IFERROR(NUMBERVALUE(CriteriTecnici!$M296,".",","),IFERROR(NUMBERVALUE(CriteriTecnici!$M296,",","."),0))),4)&amp;""),",",".")&amp;", "&amp;CHAR(34)&amp;"rawScore"&amp;CHAR(34)&amp;": "&amp;SUBSTITUTE(TRIM(ROUND(IFERROR(CriteriTecnici!$O296*1,IFERROR(NUMBERVALUE(CriteriTecnici!$O296,".",","),IFERROR(NUMBERVALUE(CriteriTecnici!$O296,",","."),0))),4)&amp;""),",",".")&amp;CHAR(125)&amp;IF(TRUE,",",""))</f>
        <v/>
      </c>
    </row>
    <row r="517">
      <c r="A517" s="38">
        <f>IF(CriteriTecnici!$A297="","","    "&amp;CHAR(123)&amp;CHAR(34)&amp;"bidderId"&amp;CHAR(34)&amp;": "&amp;CHAR(34)&amp;SUBSTITUTE(CriteriTecnici!$A297,CHAR(34),"'")&amp;CHAR(34)&amp;", "&amp;CHAR(34)&amp;"lotId"&amp;CHAR(34)&amp;": "&amp;CHAR(34)&amp;SUBSTITUTE(CriteriTecnici!$C297,CHAR(34),"'")&amp;CHAR(34)&amp;", "&amp;CHAR(34)&amp;"criterionId"&amp;CHAR(34)&amp;": "&amp;CHAR(34)&amp;SUBSTITUTE(CriteriTecnici!$D297,CHAR(34),"'")&amp;CHAR(34)&amp;", "&amp;CHAR(34)&amp;"kind"&amp;CHAR(34)&amp;": "&amp;CHAR(34)&amp;SUBSTITUTE(CriteriTecnici!$F297,CHAR(34),"'")&amp;CHAR(34)&amp;", "&amp;CHAR(34)&amp;"value"&amp;CHAR(34)&amp;": "&amp;SUBSTITUTE(TRIM(ROUND(IFERROR(CriteriTecnici!$N297*1,IFERROR(NUMBERVALUE(CriteriTecnici!$N297,".",","),IFERROR(NUMBERVALUE(CriteriTecnici!$N297,",","."),0))),4)&amp;""),",",".")&amp;", "&amp;CHAR(34)&amp;"numerator"&amp;CHAR(34)&amp;": "&amp;SUBSTITUTE(TRIM(ROUND(IFERROR(CriteriTecnici!$K297*1,IFERROR(NUMBERVALUE(CriteriTecnici!$K297,".",","),IFERROR(NUMBERVALUE(CriteriTecnici!$K297,",","."),0))),4)&amp;""),",",".")&amp;", "&amp;CHAR(34)&amp;"denominator"&amp;CHAR(34)&amp;": "&amp;SUBSTITUTE(TRIM(ROUND(IFERROR(CriteriTecnici!$L297*1,IFERROR(NUMBERVALUE(CriteriTecnici!$L297,".",","),IFERROR(NUMBERVALUE(CriteriTecnici!$L297,",","."),0))),4)&amp;""),",",".")&amp;", "&amp;CHAR(34)&amp;"flag"&amp;CHAR(34)&amp;": "&amp;SUBSTITUTE(TRIM(ROUND(IFERROR(CriteriTecnici!$M297*1,IFERROR(NUMBERVALUE(CriteriTecnici!$M297,".",","),IFERROR(NUMBERVALUE(CriteriTecnici!$M297,",","."),0))),4)&amp;""),",",".")&amp;", "&amp;CHAR(34)&amp;"rawScore"&amp;CHAR(34)&amp;": "&amp;SUBSTITUTE(TRIM(ROUND(IFERROR(CriteriTecnici!$O297*1,IFERROR(NUMBERVALUE(CriteriTecnici!$O297,".",","),IFERROR(NUMBERVALUE(CriteriTecnici!$O297,",","."),0))),4)&amp;""),",",".")&amp;CHAR(125)&amp;IF(TRUE,",",""))</f>
        <v/>
      </c>
    </row>
    <row r="518">
      <c r="A518" s="38">
        <f>IF(CriteriTecnici!$A298="","","    "&amp;CHAR(123)&amp;CHAR(34)&amp;"bidderId"&amp;CHAR(34)&amp;": "&amp;CHAR(34)&amp;SUBSTITUTE(CriteriTecnici!$A298,CHAR(34),"'")&amp;CHAR(34)&amp;", "&amp;CHAR(34)&amp;"lotId"&amp;CHAR(34)&amp;": "&amp;CHAR(34)&amp;SUBSTITUTE(CriteriTecnici!$C298,CHAR(34),"'")&amp;CHAR(34)&amp;", "&amp;CHAR(34)&amp;"criterionId"&amp;CHAR(34)&amp;": "&amp;CHAR(34)&amp;SUBSTITUTE(CriteriTecnici!$D298,CHAR(34),"'")&amp;CHAR(34)&amp;", "&amp;CHAR(34)&amp;"kind"&amp;CHAR(34)&amp;": "&amp;CHAR(34)&amp;SUBSTITUTE(CriteriTecnici!$F298,CHAR(34),"'")&amp;CHAR(34)&amp;", "&amp;CHAR(34)&amp;"value"&amp;CHAR(34)&amp;": "&amp;SUBSTITUTE(TRIM(ROUND(IFERROR(CriteriTecnici!$N298*1,IFERROR(NUMBERVALUE(CriteriTecnici!$N298,".",","),IFERROR(NUMBERVALUE(CriteriTecnici!$N298,",","."),0))),4)&amp;""),",",".")&amp;", "&amp;CHAR(34)&amp;"numerator"&amp;CHAR(34)&amp;": "&amp;SUBSTITUTE(TRIM(ROUND(IFERROR(CriteriTecnici!$K298*1,IFERROR(NUMBERVALUE(CriteriTecnici!$K298,".",","),IFERROR(NUMBERVALUE(CriteriTecnici!$K298,",","."),0))),4)&amp;""),",",".")&amp;", "&amp;CHAR(34)&amp;"denominator"&amp;CHAR(34)&amp;": "&amp;SUBSTITUTE(TRIM(ROUND(IFERROR(CriteriTecnici!$L298*1,IFERROR(NUMBERVALUE(CriteriTecnici!$L298,".",","),IFERROR(NUMBERVALUE(CriteriTecnici!$L298,",","."),0))),4)&amp;""),",",".")&amp;", "&amp;CHAR(34)&amp;"flag"&amp;CHAR(34)&amp;": "&amp;SUBSTITUTE(TRIM(ROUND(IFERROR(CriteriTecnici!$M298*1,IFERROR(NUMBERVALUE(CriteriTecnici!$M298,".",","),IFERROR(NUMBERVALUE(CriteriTecnici!$M298,",","."),0))),4)&amp;""),",",".")&amp;", "&amp;CHAR(34)&amp;"rawScore"&amp;CHAR(34)&amp;": "&amp;SUBSTITUTE(TRIM(ROUND(IFERROR(CriteriTecnici!$O298*1,IFERROR(NUMBERVALUE(CriteriTecnici!$O298,".",","),IFERROR(NUMBERVALUE(CriteriTecnici!$O298,",","."),0))),4)&amp;""),",",".")&amp;CHAR(125)&amp;IF(TRUE,",",""))</f>
        <v/>
      </c>
    </row>
    <row r="519">
      <c r="A519" s="38">
        <f>IF(CriteriTecnici!$A299="","","    "&amp;CHAR(123)&amp;CHAR(34)&amp;"bidderId"&amp;CHAR(34)&amp;": "&amp;CHAR(34)&amp;SUBSTITUTE(CriteriTecnici!$A299,CHAR(34),"'")&amp;CHAR(34)&amp;", "&amp;CHAR(34)&amp;"lotId"&amp;CHAR(34)&amp;": "&amp;CHAR(34)&amp;SUBSTITUTE(CriteriTecnici!$C299,CHAR(34),"'")&amp;CHAR(34)&amp;", "&amp;CHAR(34)&amp;"criterionId"&amp;CHAR(34)&amp;": "&amp;CHAR(34)&amp;SUBSTITUTE(CriteriTecnici!$D299,CHAR(34),"'")&amp;CHAR(34)&amp;", "&amp;CHAR(34)&amp;"kind"&amp;CHAR(34)&amp;": "&amp;CHAR(34)&amp;SUBSTITUTE(CriteriTecnici!$F299,CHAR(34),"'")&amp;CHAR(34)&amp;", "&amp;CHAR(34)&amp;"value"&amp;CHAR(34)&amp;": "&amp;SUBSTITUTE(TRIM(ROUND(IFERROR(CriteriTecnici!$N299*1,IFERROR(NUMBERVALUE(CriteriTecnici!$N299,".",","),IFERROR(NUMBERVALUE(CriteriTecnici!$N299,",","."),0))),4)&amp;""),",",".")&amp;", "&amp;CHAR(34)&amp;"numerator"&amp;CHAR(34)&amp;": "&amp;SUBSTITUTE(TRIM(ROUND(IFERROR(CriteriTecnici!$K299*1,IFERROR(NUMBERVALUE(CriteriTecnici!$K299,".",","),IFERROR(NUMBERVALUE(CriteriTecnici!$K299,",","."),0))),4)&amp;""),",",".")&amp;", "&amp;CHAR(34)&amp;"denominator"&amp;CHAR(34)&amp;": "&amp;SUBSTITUTE(TRIM(ROUND(IFERROR(CriteriTecnici!$L299*1,IFERROR(NUMBERVALUE(CriteriTecnici!$L299,".",","),IFERROR(NUMBERVALUE(CriteriTecnici!$L299,",","."),0))),4)&amp;""),",",".")&amp;", "&amp;CHAR(34)&amp;"flag"&amp;CHAR(34)&amp;": "&amp;SUBSTITUTE(TRIM(ROUND(IFERROR(CriteriTecnici!$M299*1,IFERROR(NUMBERVALUE(CriteriTecnici!$M299,".",","),IFERROR(NUMBERVALUE(CriteriTecnici!$M299,",","."),0))),4)&amp;""),",",".")&amp;", "&amp;CHAR(34)&amp;"rawScore"&amp;CHAR(34)&amp;": "&amp;SUBSTITUTE(TRIM(ROUND(IFERROR(CriteriTecnici!$O299*1,IFERROR(NUMBERVALUE(CriteriTecnici!$O299,".",","),IFERROR(NUMBERVALUE(CriteriTecnici!$O299,",","."),0))),4)&amp;""),",",".")&amp;CHAR(125)&amp;IF(TRUE,",",""))</f>
        <v/>
      </c>
    </row>
    <row r="520">
      <c r="A520" s="38">
        <f>IF(CriteriTecnici!$A300="","","    "&amp;CHAR(123)&amp;CHAR(34)&amp;"bidderId"&amp;CHAR(34)&amp;": "&amp;CHAR(34)&amp;SUBSTITUTE(CriteriTecnici!$A300,CHAR(34),"'")&amp;CHAR(34)&amp;", "&amp;CHAR(34)&amp;"lotId"&amp;CHAR(34)&amp;": "&amp;CHAR(34)&amp;SUBSTITUTE(CriteriTecnici!$C300,CHAR(34),"'")&amp;CHAR(34)&amp;", "&amp;CHAR(34)&amp;"criterionId"&amp;CHAR(34)&amp;": "&amp;CHAR(34)&amp;SUBSTITUTE(CriteriTecnici!$D300,CHAR(34),"'")&amp;CHAR(34)&amp;", "&amp;CHAR(34)&amp;"kind"&amp;CHAR(34)&amp;": "&amp;CHAR(34)&amp;SUBSTITUTE(CriteriTecnici!$F300,CHAR(34),"'")&amp;CHAR(34)&amp;", "&amp;CHAR(34)&amp;"value"&amp;CHAR(34)&amp;": "&amp;SUBSTITUTE(TRIM(ROUND(IFERROR(CriteriTecnici!$N300*1,IFERROR(NUMBERVALUE(CriteriTecnici!$N300,".",","),IFERROR(NUMBERVALUE(CriteriTecnici!$N300,",","."),0))),4)&amp;""),",",".")&amp;", "&amp;CHAR(34)&amp;"numerator"&amp;CHAR(34)&amp;": "&amp;SUBSTITUTE(TRIM(ROUND(IFERROR(CriteriTecnici!$K300*1,IFERROR(NUMBERVALUE(CriteriTecnici!$K300,".",","),IFERROR(NUMBERVALUE(CriteriTecnici!$K300,",","."),0))),4)&amp;""),",",".")&amp;", "&amp;CHAR(34)&amp;"denominator"&amp;CHAR(34)&amp;": "&amp;SUBSTITUTE(TRIM(ROUND(IFERROR(CriteriTecnici!$L300*1,IFERROR(NUMBERVALUE(CriteriTecnici!$L300,".",","),IFERROR(NUMBERVALUE(CriteriTecnici!$L300,",","."),0))),4)&amp;""),",",".")&amp;", "&amp;CHAR(34)&amp;"flag"&amp;CHAR(34)&amp;": "&amp;SUBSTITUTE(TRIM(ROUND(IFERROR(CriteriTecnici!$M300*1,IFERROR(NUMBERVALUE(CriteriTecnici!$M300,".",","),IFERROR(NUMBERVALUE(CriteriTecnici!$M300,",","."),0))),4)&amp;""),",",".")&amp;", "&amp;CHAR(34)&amp;"rawScore"&amp;CHAR(34)&amp;": "&amp;SUBSTITUTE(TRIM(ROUND(IFERROR(CriteriTecnici!$O300*1,IFERROR(NUMBERVALUE(CriteriTecnici!$O300,".",","),IFERROR(NUMBERVALUE(CriteriTecnici!$O300,",","."),0))),4)&amp;""),",",".")&amp;CHAR(125)&amp;IF(TRUE,",",""))</f>
        <v/>
      </c>
    </row>
    <row r="521">
      <c r="A521" s="38">
        <f>IF(CriteriTecnici!$A301="","","    "&amp;CHAR(123)&amp;CHAR(34)&amp;"bidderId"&amp;CHAR(34)&amp;": "&amp;CHAR(34)&amp;SUBSTITUTE(CriteriTecnici!$A301,CHAR(34),"'")&amp;CHAR(34)&amp;", "&amp;CHAR(34)&amp;"lotId"&amp;CHAR(34)&amp;": "&amp;CHAR(34)&amp;SUBSTITUTE(CriteriTecnici!$C301,CHAR(34),"'")&amp;CHAR(34)&amp;", "&amp;CHAR(34)&amp;"criterionId"&amp;CHAR(34)&amp;": "&amp;CHAR(34)&amp;SUBSTITUTE(CriteriTecnici!$D301,CHAR(34),"'")&amp;CHAR(34)&amp;", "&amp;CHAR(34)&amp;"kind"&amp;CHAR(34)&amp;": "&amp;CHAR(34)&amp;SUBSTITUTE(CriteriTecnici!$F301,CHAR(34),"'")&amp;CHAR(34)&amp;", "&amp;CHAR(34)&amp;"value"&amp;CHAR(34)&amp;": "&amp;SUBSTITUTE(TRIM(ROUND(IFERROR(CriteriTecnici!$N301*1,IFERROR(NUMBERVALUE(CriteriTecnici!$N301,".",","),IFERROR(NUMBERVALUE(CriteriTecnici!$N301,",","."),0))),4)&amp;""),",",".")&amp;", "&amp;CHAR(34)&amp;"numerator"&amp;CHAR(34)&amp;": "&amp;SUBSTITUTE(TRIM(ROUND(IFERROR(CriteriTecnici!$K301*1,IFERROR(NUMBERVALUE(CriteriTecnici!$K301,".",","),IFERROR(NUMBERVALUE(CriteriTecnici!$K301,",","."),0))),4)&amp;""),",",".")&amp;", "&amp;CHAR(34)&amp;"denominator"&amp;CHAR(34)&amp;": "&amp;SUBSTITUTE(TRIM(ROUND(IFERROR(CriteriTecnici!$L301*1,IFERROR(NUMBERVALUE(CriteriTecnici!$L301,".",","),IFERROR(NUMBERVALUE(CriteriTecnici!$L301,",","."),0))),4)&amp;""),",",".")&amp;", "&amp;CHAR(34)&amp;"flag"&amp;CHAR(34)&amp;": "&amp;SUBSTITUTE(TRIM(ROUND(IFERROR(CriteriTecnici!$M301*1,IFERROR(NUMBERVALUE(CriteriTecnici!$M301,".",","),IFERROR(NUMBERVALUE(CriteriTecnici!$M301,",","."),0))),4)&amp;""),",",".")&amp;", "&amp;CHAR(34)&amp;"rawScore"&amp;CHAR(34)&amp;": "&amp;SUBSTITUTE(TRIM(ROUND(IFERROR(CriteriTecnici!$O301*1,IFERROR(NUMBERVALUE(CriteriTecnici!$O301,".",","),IFERROR(NUMBERVALUE(CriteriTecnici!$O301,",","."),0))),4)&amp;""),",",".")&amp;CHAR(125)&amp;IF(TRUE,",",""))</f>
        <v/>
      </c>
    </row>
    <row r="522">
      <c r="A522" s="38">
        <f>IF(CriteriTecnici!$A302="","","    "&amp;CHAR(123)&amp;CHAR(34)&amp;"bidderId"&amp;CHAR(34)&amp;": "&amp;CHAR(34)&amp;SUBSTITUTE(CriteriTecnici!$A302,CHAR(34),"'")&amp;CHAR(34)&amp;", "&amp;CHAR(34)&amp;"lotId"&amp;CHAR(34)&amp;": "&amp;CHAR(34)&amp;SUBSTITUTE(CriteriTecnici!$C302,CHAR(34),"'")&amp;CHAR(34)&amp;", "&amp;CHAR(34)&amp;"criterionId"&amp;CHAR(34)&amp;": "&amp;CHAR(34)&amp;SUBSTITUTE(CriteriTecnici!$D302,CHAR(34),"'")&amp;CHAR(34)&amp;", "&amp;CHAR(34)&amp;"kind"&amp;CHAR(34)&amp;": "&amp;CHAR(34)&amp;SUBSTITUTE(CriteriTecnici!$F302,CHAR(34),"'")&amp;CHAR(34)&amp;", "&amp;CHAR(34)&amp;"value"&amp;CHAR(34)&amp;": "&amp;SUBSTITUTE(TRIM(ROUND(IFERROR(CriteriTecnici!$N302*1,IFERROR(NUMBERVALUE(CriteriTecnici!$N302,".",","),IFERROR(NUMBERVALUE(CriteriTecnici!$N302,",","."),0))),4)&amp;""),",",".")&amp;", "&amp;CHAR(34)&amp;"numerator"&amp;CHAR(34)&amp;": "&amp;SUBSTITUTE(TRIM(ROUND(IFERROR(CriteriTecnici!$K302*1,IFERROR(NUMBERVALUE(CriteriTecnici!$K302,".",","),IFERROR(NUMBERVALUE(CriteriTecnici!$K302,",","."),0))),4)&amp;""),",",".")&amp;", "&amp;CHAR(34)&amp;"denominator"&amp;CHAR(34)&amp;": "&amp;SUBSTITUTE(TRIM(ROUND(IFERROR(CriteriTecnici!$L302*1,IFERROR(NUMBERVALUE(CriteriTecnici!$L302,".",","),IFERROR(NUMBERVALUE(CriteriTecnici!$L302,",","."),0))),4)&amp;""),",",".")&amp;", "&amp;CHAR(34)&amp;"flag"&amp;CHAR(34)&amp;": "&amp;SUBSTITUTE(TRIM(ROUND(IFERROR(CriteriTecnici!$M302*1,IFERROR(NUMBERVALUE(CriteriTecnici!$M302,".",","),IFERROR(NUMBERVALUE(CriteriTecnici!$M302,",","."),0))),4)&amp;""),",",".")&amp;", "&amp;CHAR(34)&amp;"rawScore"&amp;CHAR(34)&amp;": "&amp;SUBSTITUTE(TRIM(ROUND(IFERROR(CriteriTecnici!$O302*1,IFERROR(NUMBERVALUE(CriteriTecnici!$O302,".",","),IFERROR(NUMBERVALUE(CriteriTecnici!$O302,",","."),0))),4)&amp;""),",",".")&amp;CHAR(125)&amp;IF(TRUE,",",""))</f>
        <v/>
      </c>
    </row>
    <row r="523">
      <c r="A523" s="38">
        <f>IF(CriteriTecnici!$A303="","","    "&amp;CHAR(123)&amp;CHAR(34)&amp;"bidderId"&amp;CHAR(34)&amp;": "&amp;CHAR(34)&amp;SUBSTITUTE(CriteriTecnici!$A303,CHAR(34),"'")&amp;CHAR(34)&amp;", "&amp;CHAR(34)&amp;"lotId"&amp;CHAR(34)&amp;": "&amp;CHAR(34)&amp;SUBSTITUTE(CriteriTecnici!$C303,CHAR(34),"'")&amp;CHAR(34)&amp;", "&amp;CHAR(34)&amp;"criterionId"&amp;CHAR(34)&amp;": "&amp;CHAR(34)&amp;SUBSTITUTE(CriteriTecnici!$D303,CHAR(34),"'")&amp;CHAR(34)&amp;", "&amp;CHAR(34)&amp;"kind"&amp;CHAR(34)&amp;": "&amp;CHAR(34)&amp;SUBSTITUTE(CriteriTecnici!$F303,CHAR(34),"'")&amp;CHAR(34)&amp;", "&amp;CHAR(34)&amp;"value"&amp;CHAR(34)&amp;": "&amp;SUBSTITUTE(TRIM(ROUND(IFERROR(CriteriTecnici!$N303*1,IFERROR(NUMBERVALUE(CriteriTecnici!$N303,".",","),IFERROR(NUMBERVALUE(CriteriTecnici!$N303,",","."),0))),4)&amp;""),",",".")&amp;", "&amp;CHAR(34)&amp;"numerator"&amp;CHAR(34)&amp;": "&amp;SUBSTITUTE(TRIM(ROUND(IFERROR(CriteriTecnici!$K303*1,IFERROR(NUMBERVALUE(CriteriTecnici!$K303,".",","),IFERROR(NUMBERVALUE(CriteriTecnici!$K303,",","."),0))),4)&amp;""),",",".")&amp;", "&amp;CHAR(34)&amp;"denominator"&amp;CHAR(34)&amp;": "&amp;SUBSTITUTE(TRIM(ROUND(IFERROR(CriteriTecnici!$L303*1,IFERROR(NUMBERVALUE(CriteriTecnici!$L303,".",","),IFERROR(NUMBERVALUE(CriteriTecnici!$L303,",","."),0))),4)&amp;""),",",".")&amp;", "&amp;CHAR(34)&amp;"flag"&amp;CHAR(34)&amp;": "&amp;SUBSTITUTE(TRIM(ROUND(IFERROR(CriteriTecnici!$M303*1,IFERROR(NUMBERVALUE(CriteriTecnici!$M303,".",","),IFERROR(NUMBERVALUE(CriteriTecnici!$M303,",","."),0))),4)&amp;""),",",".")&amp;", "&amp;CHAR(34)&amp;"rawScore"&amp;CHAR(34)&amp;": "&amp;SUBSTITUTE(TRIM(ROUND(IFERROR(CriteriTecnici!$O303*1,IFERROR(NUMBERVALUE(CriteriTecnici!$O303,".",","),IFERROR(NUMBERVALUE(CriteriTecnici!$O303,",","."),0))),4)&amp;""),",",".")&amp;CHAR(125)&amp;IF(TRUE,",",""))</f>
        <v/>
      </c>
    </row>
    <row r="524">
      <c r="A524" s="38">
        <f>IF(CriteriTecnici!$A304="","","    "&amp;CHAR(123)&amp;CHAR(34)&amp;"bidderId"&amp;CHAR(34)&amp;": "&amp;CHAR(34)&amp;SUBSTITUTE(CriteriTecnici!$A304,CHAR(34),"'")&amp;CHAR(34)&amp;", "&amp;CHAR(34)&amp;"lotId"&amp;CHAR(34)&amp;": "&amp;CHAR(34)&amp;SUBSTITUTE(CriteriTecnici!$C304,CHAR(34),"'")&amp;CHAR(34)&amp;", "&amp;CHAR(34)&amp;"criterionId"&amp;CHAR(34)&amp;": "&amp;CHAR(34)&amp;SUBSTITUTE(CriteriTecnici!$D304,CHAR(34),"'")&amp;CHAR(34)&amp;", "&amp;CHAR(34)&amp;"kind"&amp;CHAR(34)&amp;": "&amp;CHAR(34)&amp;SUBSTITUTE(CriteriTecnici!$F304,CHAR(34),"'")&amp;CHAR(34)&amp;", "&amp;CHAR(34)&amp;"value"&amp;CHAR(34)&amp;": "&amp;SUBSTITUTE(TRIM(ROUND(IFERROR(CriteriTecnici!$N304*1,IFERROR(NUMBERVALUE(CriteriTecnici!$N304,".",","),IFERROR(NUMBERVALUE(CriteriTecnici!$N304,",","."),0))),4)&amp;""),",",".")&amp;", "&amp;CHAR(34)&amp;"numerator"&amp;CHAR(34)&amp;": "&amp;SUBSTITUTE(TRIM(ROUND(IFERROR(CriteriTecnici!$K304*1,IFERROR(NUMBERVALUE(CriteriTecnici!$K304,".",","),IFERROR(NUMBERVALUE(CriteriTecnici!$K304,",","."),0))),4)&amp;""),",",".")&amp;", "&amp;CHAR(34)&amp;"denominator"&amp;CHAR(34)&amp;": "&amp;SUBSTITUTE(TRIM(ROUND(IFERROR(CriteriTecnici!$L304*1,IFERROR(NUMBERVALUE(CriteriTecnici!$L304,".",","),IFERROR(NUMBERVALUE(CriteriTecnici!$L304,",","."),0))),4)&amp;""),",",".")&amp;", "&amp;CHAR(34)&amp;"flag"&amp;CHAR(34)&amp;": "&amp;SUBSTITUTE(TRIM(ROUND(IFERROR(CriteriTecnici!$M304*1,IFERROR(NUMBERVALUE(CriteriTecnici!$M304,".",","),IFERROR(NUMBERVALUE(CriteriTecnici!$M304,",","."),0))),4)&amp;""),",",".")&amp;", "&amp;CHAR(34)&amp;"rawScore"&amp;CHAR(34)&amp;": "&amp;SUBSTITUTE(TRIM(ROUND(IFERROR(CriteriTecnici!$O304*1,IFERROR(NUMBERVALUE(CriteriTecnici!$O304,".",","),IFERROR(NUMBERVALUE(CriteriTecnici!$O304,",","."),0))),4)&amp;""),",",".")&amp;CHAR(125)&amp;IF(TRUE,",",""))</f>
        <v/>
      </c>
    </row>
    <row r="525">
      <c r="A525" s="38">
        <f>IF(CriteriTecnici!$A305="","","    "&amp;CHAR(123)&amp;CHAR(34)&amp;"bidderId"&amp;CHAR(34)&amp;": "&amp;CHAR(34)&amp;SUBSTITUTE(CriteriTecnici!$A305,CHAR(34),"'")&amp;CHAR(34)&amp;", "&amp;CHAR(34)&amp;"lotId"&amp;CHAR(34)&amp;": "&amp;CHAR(34)&amp;SUBSTITUTE(CriteriTecnici!$C305,CHAR(34),"'")&amp;CHAR(34)&amp;", "&amp;CHAR(34)&amp;"criterionId"&amp;CHAR(34)&amp;": "&amp;CHAR(34)&amp;SUBSTITUTE(CriteriTecnici!$D305,CHAR(34),"'")&amp;CHAR(34)&amp;", "&amp;CHAR(34)&amp;"kind"&amp;CHAR(34)&amp;": "&amp;CHAR(34)&amp;SUBSTITUTE(CriteriTecnici!$F305,CHAR(34),"'")&amp;CHAR(34)&amp;", "&amp;CHAR(34)&amp;"value"&amp;CHAR(34)&amp;": "&amp;SUBSTITUTE(TRIM(ROUND(IFERROR(CriteriTecnici!$N305*1,IFERROR(NUMBERVALUE(CriteriTecnici!$N305,".",","),IFERROR(NUMBERVALUE(CriteriTecnici!$N305,",","."),0))),4)&amp;""),",",".")&amp;", "&amp;CHAR(34)&amp;"numerator"&amp;CHAR(34)&amp;": "&amp;SUBSTITUTE(TRIM(ROUND(IFERROR(CriteriTecnici!$K305*1,IFERROR(NUMBERVALUE(CriteriTecnici!$K305,".",","),IFERROR(NUMBERVALUE(CriteriTecnici!$K305,",","."),0))),4)&amp;""),",",".")&amp;", "&amp;CHAR(34)&amp;"denominator"&amp;CHAR(34)&amp;": "&amp;SUBSTITUTE(TRIM(ROUND(IFERROR(CriteriTecnici!$L305*1,IFERROR(NUMBERVALUE(CriteriTecnici!$L305,".",","),IFERROR(NUMBERVALUE(CriteriTecnici!$L305,",","."),0))),4)&amp;""),",",".")&amp;", "&amp;CHAR(34)&amp;"flag"&amp;CHAR(34)&amp;": "&amp;SUBSTITUTE(TRIM(ROUND(IFERROR(CriteriTecnici!$M305*1,IFERROR(NUMBERVALUE(CriteriTecnici!$M305,".",","),IFERROR(NUMBERVALUE(CriteriTecnici!$M305,",","."),0))),4)&amp;""),",",".")&amp;", "&amp;CHAR(34)&amp;"rawScore"&amp;CHAR(34)&amp;": "&amp;SUBSTITUTE(TRIM(ROUND(IFERROR(CriteriTecnici!$O305*1,IFERROR(NUMBERVALUE(CriteriTecnici!$O305,".",","),IFERROR(NUMBERVALUE(CriteriTecnici!$O305,",","."),0))),4)&amp;""),",",".")&amp;CHAR(125)&amp;IF(TRUE,",",""))</f>
        <v/>
      </c>
    </row>
    <row r="526">
      <c r="A526" s="38">
        <f>IF(CriteriTecnici!$A306="","","    "&amp;CHAR(123)&amp;CHAR(34)&amp;"bidderId"&amp;CHAR(34)&amp;": "&amp;CHAR(34)&amp;SUBSTITUTE(CriteriTecnici!$A306,CHAR(34),"'")&amp;CHAR(34)&amp;", "&amp;CHAR(34)&amp;"lotId"&amp;CHAR(34)&amp;": "&amp;CHAR(34)&amp;SUBSTITUTE(CriteriTecnici!$C306,CHAR(34),"'")&amp;CHAR(34)&amp;", "&amp;CHAR(34)&amp;"criterionId"&amp;CHAR(34)&amp;": "&amp;CHAR(34)&amp;SUBSTITUTE(CriteriTecnici!$D306,CHAR(34),"'")&amp;CHAR(34)&amp;", "&amp;CHAR(34)&amp;"kind"&amp;CHAR(34)&amp;": "&amp;CHAR(34)&amp;SUBSTITUTE(CriteriTecnici!$F306,CHAR(34),"'")&amp;CHAR(34)&amp;", "&amp;CHAR(34)&amp;"value"&amp;CHAR(34)&amp;": "&amp;SUBSTITUTE(TRIM(ROUND(IFERROR(CriteriTecnici!$N306*1,IFERROR(NUMBERVALUE(CriteriTecnici!$N306,".",","),IFERROR(NUMBERVALUE(CriteriTecnici!$N306,",","."),0))),4)&amp;""),",",".")&amp;", "&amp;CHAR(34)&amp;"numerator"&amp;CHAR(34)&amp;": "&amp;SUBSTITUTE(TRIM(ROUND(IFERROR(CriteriTecnici!$K306*1,IFERROR(NUMBERVALUE(CriteriTecnici!$K306,".",","),IFERROR(NUMBERVALUE(CriteriTecnici!$K306,",","."),0))),4)&amp;""),",",".")&amp;", "&amp;CHAR(34)&amp;"denominator"&amp;CHAR(34)&amp;": "&amp;SUBSTITUTE(TRIM(ROUND(IFERROR(CriteriTecnici!$L306*1,IFERROR(NUMBERVALUE(CriteriTecnici!$L306,".",","),IFERROR(NUMBERVALUE(CriteriTecnici!$L306,",","."),0))),4)&amp;""),",",".")&amp;", "&amp;CHAR(34)&amp;"flag"&amp;CHAR(34)&amp;": "&amp;SUBSTITUTE(TRIM(ROUND(IFERROR(CriteriTecnici!$M306*1,IFERROR(NUMBERVALUE(CriteriTecnici!$M306,".",","),IFERROR(NUMBERVALUE(CriteriTecnici!$M306,",","."),0))),4)&amp;""),",",".")&amp;", "&amp;CHAR(34)&amp;"rawScore"&amp;CHAR(34)&amp;": "&amp;SUBSTITUTE(TRIM(ROUND(IFERROR(CriteriTecnici!$O306*1,IFERROR(NUMBERVALUE(CriteriTecnici!$O306,".",","),IFERROR(NUMBERVALUE(CriteriTecnici!$O306,",","."),0))),4)&amp;""),",",".")&amp;CHAR(125)&amp;IF(TRUE,",",""))</f>
        <v/>
      </c>
    </row>
    <row r="527">
      <c r="A527" s="38">
        <f>IF(CriteriTecnici!$A307="","","    "&amp;CHAR(123)&amp;CHAR(34)&amp;"bidderId"&amp;CHAR(34)&amp;": "&amp;CHAR(34)&amp;SUBSTITUTE(CriteriTecnici!$A307,CHAR(34),"'")&amp;CHAR(34)&amp;", "&amp;CHAR(34)&amp;"lotId"&amp;CHAR(34)&amp;": "&amp;CHAR(34)&amp;SUBSTITUTE(CriteriTecnici!$C307,CHAR(34),"'")&amp;CHAR(34)&amp;", "&amp;CHAR(34)&amp;"criterionId"&amp;CHAR(34)&amp;": "&amp;CHAR(34)&amp;SUBSTITUTE(CriteriTecnici!$D307,CHAR(34),"'")&amp;CHAR(34)&amp;", "&amp;CHAR(34)&amp;"kind"&amp;CHAR(34)&amp;": "&amp;CHAR(34)&amp;SUBSTITUTE(CriteriTecnici!$F307,CHAR(34),"'")&amp;CHAR(34)&amp;", "&amp;CHAR(34)&amp;"value"&amp;CHAR(34)&amp;": "&amp;SUBSTITUTE(TRIM(ROUND(IFERROR(CriteriTecnici!$N307*1,IFERROR(NUMBERVALUE(CriteriTecnici!$N307,".",","),IFERROR(NUMBERVALUE(CriteriTecnici!$N307,",","."),0))),4)&amp;""),",",".")&amp;", "&amp;CHAR(34)&amp;"numerator"&amp;CHAR(34)&amp;": "&amp;SUBSTITUTE(TRIM(ROUND(IFERROR(CriteriTecnici!$K307*1,IFERROR(NUMBERVALUE(CriteriTecnici!$K307,".",","),IFERROR(NUMBERVALUE(CriteriTecnici!$K307,",","."),0))),4)&amp;""),",",".")&amp;", "&amp;CHAR(34)&amp;"denominator"&amp;CHAR(34)&amp;": "&amp;SUBSTITUTE(TRIM(ROUND(IFERROR(CriteriTecnici!$L307*1,IFERROR(NUMBERVALUE(CriteriTecnici!$L307,".",","),IFERROR(NUMBERVALUE(CriteriTecnici!$L307,",","."),0))),4)&amp;""),",",".")&amp;", "&amp;CHAR(34)&amp;"flag"&amp;CHAR(34)&amp;": "&amp;SUBSTITUTE(TRIM(ROUND(IFERROR(CriteriTecnici!$M307*1,IFERROR(NUMBERVALUE(CriteriTecnici!$M307,".",","),IFERROR(NUMBERVALUE(CriteriTecnici!$M307,",","."),0))),4)&amp;""),",",".")&amp;", "&amp;CHAR(34)&amp;"rawScore"&amp;CHAR(34)&amp;": "&amp;SUBSTITUTE(TRIM(ROUND(IFERROR(CriteriTecnici!$O307*1,IFERROR(NUMBERVALUE(CriteriTecnici!$O307,".",","),IFERROR(NUMBERVALUE(CriteriTecnici!$O307,",","."),0))),4)&amp;""),",",".")&amp;CHAR(125)&amp;IF(TRUE,",",""))</f>
        <v/>
      </c>
    </row>
    <row r="528">
      <c r="A528" s="38">
        <f>IF(CriteriTecnici!$A308="","","    "&amp;CHAR(123)&amp;CHAR(34)&amp;"bidderId"&amp;CHAR(34)&amp;": "&amp;CHAR(34)&amp;SUBSTITUTE(CriteriTecnici!$A308,CHAR(34),"'")&amp;CHAR(34)&amp;", "&amp;CHAR(34)&amp;"lotId"&amp;CHAR(34)&amp;": "&amp;CHAR(34)&amp;SUBSTITUTE(CriteriTecnici!$C308,CHAR(34),"'")&amp;CHAR(34)&amp;", "&amp;CHAR(34)&amp;"criterionId"&amp;CHAR(34)&amp;": "&amp;CHAR(34)&amp;SUBSTITUTE(CriteriTecnici!$D308,CHAR(34),"'")&amp;CHAR(34)&amp;", "&amp;CHAR(34)&amp;"kind"&amp;CHAR(34)&amp;": "&amp;CHAR(34)&amp;SUBSTITUTE(CriteriTecnici!$F308,CHAR(34),"'")&amp;CHAR(34)&amp;", "&amp;CHAR(34)&amp;"value"&amp;CHAR(34)&amp;": "&amp;SUBSTITUTE(TRIM(ROUND(IFERROR(CriteriTecnici!$N308*1,IFERROR(NUMBERVALUE(CriteriTecnici!$N308,".",","),IFERROR(NUMBERVALUE(CriteriTecnici!$N308,",","."),0))),4)&amp;""),",",".")&amp;", "&amp;CHAR(34)&amp;"numerator"&amp;CHAR(34)&amp;": "&amp;SUBSTITUTE(TRIM(ROUND(IFERROR(CriteriTecnici!$K308*1,IFERROR(NUMBERVALUE(CriteriTecnici!$K308,".",","),IFERROR(NUMBERVALUE(CriteriTecnici!$K308,",","."),0))),4)&amp;""),",",".")&amp;", "&amp;CHAR(34)&amp;"denominator"&amp;CHAR(34)&amp;": "&amp;SUBSTITUTE(TRIM(ROUND(IFERROR(CriteriTecnici!$L308*1,IFERROR(NUMBERVALUE(CriteriTecnici!$L308,".",","),IFERROR(NUMBERVALUE(CriteriTecnici!$L308,",","."),0))),4)&amp;""),",",".")&amp;", "&amp;CHAR(34)&amp;"flag"&amp;CHAR(34)&amp;": "&amp;SUBSTITUTE(TRIM(ROUND(IFERROR(CriteriTecnici!$M308*1,IFERROR(NUMBERVALUE(CriteriTecnici!$M308,".",","),IFERROR(NUMBERVALUE(CriteriTecnici!$M308,",","."),0))),4)&amp;""),",",".")&amp;", "&amp;CHAR(34)&amp;"rawScore"&amp;CHAR(34)&amp;": "&amp;SUBSTITUTE(TRIM(ROUND(IFERROR(CriteriTecnici!$O308*1,IFERROR(NUMBERVALUE(CriteriTecnici!$O308,".",","),IFERROR(NUMBERVALUE(CriteriTecnici!$O308,",","."),0))),4)&amp;""),",",".")&amp;CHAR(125)&amp;IF(TRUE,",",""))</f>
        <v/>
      </c>
    </row>
    <row r="529">
      <c r="A529" s="38">
        <f>IF(CriteriTecnici!$A309="","","    "&amp;CHAR(123)&amp;CHAR(34)&amp;"bidderId"&amp;CHAR(34)&amp;": "&amp;CHAR(34)&amp;SUBSTITUTE(CriteriTecnici!$A309,CHAR(34),"'")&amp;CHAR(34)&amp;", "&amp;CHAR(34)&amp;"lotId"&amp;CHAR(34)&amp;": "&amp;CHAR(34)&amp;SUBSTITUTE(CriteriTecnici!$C309,CHAR(34),"'")&amp;CHAR(34)&amp;", "&amp;CHAR(34)&amp;"criterionId"&amp;CHAR(34)&amp;": "&amp;CHAR(34)&amp;SUBSTITUTE(CriteriTecnici!$D309,CHAR(34),"'")&amp;CHAR(34)&amp;", "&amp;CHAR(34)&amp;"kind"&amp;CHAR(34)&amp;": "&amp;CHAR(34)&amp;SUBSTITUTE(CriteriTecnici!$F309,CHAR(34),"'")&amp;CHAR(34)&amp;", "&amp;CHAR(34)&amp;"value"&amp;CHAR(34)&amp;": "&amp;SUBSTITUTE(TRIM(ROUND(IFERROR(CriteriTecnici!$N309*1,IFERROR(NUMBERVALUE(CriteriTecnici!$N309,".",","),IFERROR(NUMBERVALUE(CriteriTecnici!$N309,",","."),0))),4)&amp;""),",",".")&amp;", "&amp;CHAR(34)&amp;"numerator"&amp;CHAR(34)&amp;": "&amp;SUBSTITUTE(TRIM(ROUND(IFERROR(CriteriTecnici!$K309*1,IFERROR(NUMBERVALUE(CriteriTecnici!$K309,".",","),IFERROR(NUMBERVALUE(CriteriTecnici!$K309,",","."),0))),4)&amp;""),",",".")&amp;", "&amp;CHAR(34)&amp;"denominator"&amp;CHAR(34)&amp;": "&amp;SUBSTITUTE(TRIM(ROUND(IFERROR(CriteriTecnici!$L309*1,IFERROR(NUMBERVALUE(CriteriTecnici!$L309,".",","),IFERROR(NUMBERVALUE(CriteriTecnici!$L309,",","."),0))),4)&amp;""),",",".")&amp;", "&amp;CHAR(34)&amp;"flag"&amp;CHAR(34)&amp;": "&amp;SUBSTITUTE(TRIM(ROUND(IFERROR(CriteriTecnici!$M309*1,IFERROR(NUMBERVALUE(CriteriTecnici!$M309,".",","),IFERROR(NUMBERVALUE(CriteriTecnici!$M309,",","."),0))),4)&amp;""),",",".")&amp;", "&amp;CHAR(34)&amp;"rawScore"&amp;CHAR(34)&amp;": "&amp;SUBSTITUTE(TRIM(ROUND(IFERROR(CriteriTecnici!$O309*1,IFERROR(NUMBERVALUE(CriteriTecnici!$O309,".",","),IFERROR(NUMBERVALUE(CriteriTecnici!$O309,",","."),0))),4)&amp;""),",",".")&amp;CHAR(125)&amp;IF(TRUE,",",""))</f>
        <v/>
      </c>
    </row>
    <row r="530">
      <c r="A530" s="38">
        <f>IF(CriteriTecnici!$A310="","","    "&amp;CHAR(123)&amp;CHAR(34)&amp;"bidderId"&amp;CHAR(34)&amp;": "&amp;CHAR(34)&amp;SUBSTITUTE(CriteriTecnici!$A310,CHAR(34),"'")&amp;CHAR(34)&amp;", "&amp;CHAR(34)&amp;"lotId"&amp;CHAR(34)&amp;": "&amp;CHAR(34)&amp;SUBSTITUTE(CriteriTecnici!$C310,CHAR(34),"'")&amp;CHAR(34)&amp;", "&amp;CHAR(34)&amp;"criterionId"&amp;CHAR(34)&amp;": "&amp;CHAR(34)&amp;SUBSTITUTE(CriteriTecnici!$D310,CHAR(34),"'")&amp;CHAR(34)&amp;", "&amp;CHAR(34)&amp;"kind"&amp;CHAR(34)&amp;": "&amp;CHAR(34)&amp;SUBSTITUTE(CriteriTecnici!$F310,CHAR(34),"'")&amp;CHAR(34)&amp;", "&amp;CHAR(34)&amp;"value"&amp;CHAR(34)&amp;": "&amp;SUBSTITUTE(TRIM(ROUND(IFERROR(CriteriTecnici!$N310*1,IFERROR(NUMBERVALUE(CriteriTecnici!$N310,".",","),IFERROR(NUMBERVALUE(CriteriTecnici!$N310,",","."),0))),4)&amp;""),",",".")&amp;", "&amp;CHAR(34)&amp;"numerator"&amp;CHAR(34)&amp;": "&amp;SUBSTITUTE(TRIM(ROUND(IFERROR(CriteriTecnici!$K310*1,IFERROR(NUMBERVALUE(CriteriTecnici!$K310,".",","),IFERROR(NUMBERVALUE(CriteriTecnici!$K310,",","."),0))),4)&amp;""),",",".")&amp;", "&amp;CHAR(34)&amp;"denominator"&amp;CHAR(34)&amp;": "&amp;SUBSTITUTE(TRIM(ROUND(IFERROR(CriteriTecnici!$L310*1,IFERROR(NUMBERVALUE(CriteriTecnici!$L310,".",","),IFERROR(NUMBERVALUE(CriteriTecnici!$L310,",","."),0))),4)&amp;""),",",".")&amp;", "&amp;CHAR(34)&amp;"flag"&amp;CHAR(34)&amp;": "&amp;SUBSTITUTE(TRIM(ROUND(IFERROR(CriteriTecnici!$M310*1,IFERROR(NUMBERVALUE(CriteriTecnici!$M310,".",","),IFERROR(NUMBERVALUE(CriteriTecnici!$M310,",","."),0))),4)&amp;""),",",".")&amp;", "&amp;CHAR(34)&amp;"rawScore"&amp;CHAR(34)&amp;": "&amp;SUBSTITUTE(TRIM(ROUND(IFERROR(CriteriTecnici!$O310*1,IFERROR(NUMBERVALUE(CriteriTecnici!$O310,".",","),IFERROR(NUMBERVALUE(CriteriTecnici!$O310,",","."),0))),4)&amp;""),",",".")&amp;CHAR(125)&amp;IF(TRUE,",",""))</f>
        <v/>
      </c>
    </row>
    <row r="531">
      <c r="A531" s="38">
        <f>IF(CriteriTecnici!$A311="","","    "&amp;CHAR(123)&amp;CHAR(34)&amp;"bidderId"&amp;CHAR(34)&amp;": "&amp;CHAR(34)&amp;SUBSTITUTE(CriteriTecnici!$A311,CHAR(34),"'")&amp;CHAR(34)&amp;", "&amp;CHAR(34)&amp;"lotId"&amp;CHAR(34)&amp;": "&amp;CHAR(34)&amp;SUBSTITUTE(CriteriTecnici!$C311,CHAR(34),"'")&amp;CHAR(34)&amp;", "&amp;CHAR(34)&amp;"criterionId"&amp;CHAR(34)&amp;": "&amp;CHAR(34)&amp;SUBSTITUTE(CriteriTecnici!$D311,CHAR(34),"'")&amp;CHAR(34)&amp;", "&amp;CHAR(34)&amp;"kind"&amp;CHAR(34)&amp;": "&amp;CHAR(34)&amp;SUBSTITUTE(CriteriTecnici!$F311,CHAR(34),"'")&amp;CHAR(34)&amp;", "&amp;CHAR(34)&amp;"value"&amp;CHAR(34)&amp;": "&amp;SUBSTITUTE(TRIM(ROUND(IFERROR(CriteriTecnici!$N311*1,IFERROR(NUMBERVALUE(CriteriTecnici!$N311,".",","),IFERROR(NUMBERVALUE(CriteriTecnici!$N311,",","."),0))),4)&amp;""),",",".")&amp;", "&amp;CHAR(34)&amp;"numerator"&amp;CHAR(34)&amp;": "&amp;SUBSTITUTE(TRIM(ROUND(IFERROR(CriteriTecnici!$K311*1,IFERROR(NUMBERVALUE(CriteriTecnici!$K311,".",","),IFERROR(NUMBERVALUE(CriteriTecnici!$K311,",","."),0))),4)&amp;""),",",".")&amp;", "&amp;CHAR(34)&amp;"denominator"&amp;CHAR(34)&amp;": "&amp;SUBSTITUTE(TRIM(ROUND(IFERROR(CriteriTecnici!$L311*1,IFERROR(NUMBERVALUE(CriteriTecnici!$L311,".",","),IFERROR(NUMBERVALUE(CriteriTecnici!$L311,",","."),0))),4)&amp;""),",",".")&amp;", "&amp;CHAR(34)&amp;"flag"&amp;CHAR(34)&amp;": "&amp;SUBSTITUTE(TRIM(ROUND(IFERROR(CriteriTecnici!$M311*1,IFERROR(NUMBERVALUE(CriteriTecnici!$M311,".",","),IFERROR(NUMBERVALUE(CriteriTecnici!$M311,",","."),0))),4)&amp;""),",",".")&amp;", "&amp;CHAR(34)&amp;"rawScore"&amp;CHAR(34)&amp;": "&amp;SUBSTITUTE(TRIM(ROUND(IFERROR(CriteriTecnici!$O311*1,IFERROR(NUMBERVALUE(CriteriTecnici!$O311,".",","),IFERROR(NUMBERVALUE(CriteriTecnici!$O311,",","."),0))),4)&amp;""),",",".")&amp;CHAR(125)&amp;IF(TRUE,",",""))</f>
        <v/>
      </c>
    </row>
    <row r="532">
      <c r="A532" s="38">
        <f>IF(CriteriTecnici!$A312="","","    "&amp;CHAR(123)&amp;CHAR(34)&amp;"bidderId"&amp;CHAR(34)&amp;": "&amp;CHAR(34)&amp;SUBSTITUTE(CriteriTecnici!$A312,CHAR(34),"'")&amp;CHAR(34)&amp;", "&amp;CHAR(34)&amp;"lotId"&amp;CHAR(34)&amp;": "&amp;CHAR(34)&amp;SUBSTITUTE(CriteriTecnici!$C312,CHAR(34),"'")&amp;CHAR(34)&amp;", "&amp;CHAR(34)&amp;"criterionId"&amp;CHAR(34)&amp;": "&amp;CHAR(34)&amp;SUBSTITUTE(CriteriTecnici!$D312,CHAR(34),"'")&amp;CHAR(34)&amp;", "&amp;CHAR(34)&amp;"kind"&amp;CHAR(34)&amp;": "&amp;CHAR(34)&amp;SUBSTITUTE(CriteriTecnici!$F312,CHAR(34),"'")&amp;CHAR(34)&amp;", "&amp;CHAR(34)&amp;"value"&amp;CHAR(34)&amp;": "&amp;SUBSTITUTE(TRIM(ROUND(IFERROR(CriteriTecnici!$N312*1,IFERROR(NUMBERVALUE(CriteriTecnici!$N312,".",","),IFERROR(NUMBERVALUE(CriteriTecnici!$N312,",","."),0))),4)&amp;""),",",".")&amp;", "&amp;CHAR(34)&amp;"numerator"&amp;CHAR(34)&amp;": "&amp;SUBSTITUTE(TRIM(ROUND(IFERROR(CriteriTecnici!$K312*1,IFERROR(NUMBERVALUE(CriteriTecnici!$K312,".",","),IFERROR(NUMBERVALUE(CriteriTecnici!$K312,",","."),0))),4)&amp;""),",",".")&amp;", "&amp;CHAR(34)&amp;"denominator"&amp;CHAR(34)&amp;": "&amp;SUBSTITUTE(TRIM(ROUND(IFERROR(CriteriTecnici!$L312*1,IFERROR(NUMBERVALUE(CriteriTecnici!$L312,".",","),IFERROR(NUMBERVALUE(CriteriTecnici!$L312,",","."),0))),4)&amp;""),",",".")&amp;", "&amp;CHAR(34)&amp;"flag"&amp;CHAR(34)&amp;": "&amp;SUBSTITUTE(TRIM(ROUND(IFERROR(CriteriTecnici!$M312*1,IFERROR(NUMBERVALUE(CriteriTecnici!$M312,".",","),IFERROR(NUMBERVALUE(CriteriTecnici!$M312,",","."),0))),4)&amp;""),",",".")&amp;", "&amp;CHAR(34)&amp;"rawScore"&amp;CHAR(34)&amp;": "&amp;SUBSTITUTE(TRIM(ROUND(IFERROR(CriteriTecnici!$O312*1,IFERROR(NUMBERVALUE(CriteriTecnici!$O312,".",","),IFERROR(NUMBERVALUE(CriteriTecnici!$O312,",","."),0))),4)&amp;""),",",".")&amp;CHAR(125)&amp;IF(TRUE,",",""))</f>
        <v/>
      </c>
    </row>
    <row r="533">
      <c r="A533" s="38">
        <f>IF(CriteriTecnici!$A313="","","    "&amp;CHAR(123)&amp;CHAR(34)&amp;"bidderId"&amp;CHAR(34)&amp;": "&amp;CHAR(34)&amp;SUBSTITUTE(CriteriTecnici!$A313,CHAR(34),"'")&amp;CHAR(34)&amp;", "&amp;CHAR(34)&amp;"lotId"&amp;CHAR(34)&amp;": "&amp;CHAR(34)&amp;SUBSTITUTE(CriteriTecnici!$C313,CHAR(34),"'")&amp;CHAR(34)&amp;", "&amp;CHAR(34)&amp;"criterionId"&amp;CHAR(34)&amp;": "&amp;CHAR(34)&amp;SUBSTITUTE(CriteriTecnici!$D313,CHAR(34),"'")&amp;CHAR(34)&amp;", "&amp;CHAR(34)&amp;"kind"&amp;CHAR(34)&amp;": "&amp;CHAR(34)&amp;SUBSTITUTE(CriteriTecnici!$F313,CHAR(34),"'")&amp;CHAR(34)&amp;", "&amp;CHAR(34)&amp;"value"&amp;CHAR(34)&amp;": "&amp;SUBSTITUTE(TRIM(ROUND(IFERROR(CriteriTecnici!$N313*1,IFERROR(NUMBERVALUE(CriteriTecnici!$N313,".",","),IFERROR(NUMBERVALUE(CriteriTecnici!$N313,",","."),0))),4)&amp;""),",",".")&amp;", "&amp;CHAR(34)&amp;"numerator"&amp;CHAR(34)&amp;": "&amp;SUBSTITUTE(TRIM(ROUND(IFERROR(CriteriTecnici!$K313*1,IFERROR(NUMBERVALUE(CriteriTecnici!$K313,".",","),IFERROR(NUMBERVALUE(CriteriTecnici!$K313,",","."),0))),4)&amp;""),",",".")&amp;", "&amp;CHAR(34)&amp;"denominator"&amp;CHAR(34)&amp;": "&amp;SUBSTITUTE(TRIM(ROUND(IFERROR(CriteriTecnici!$L313*1,IFERROR(NUMBERVALUE(CriteriTecnici!$L313,".",","),IFERROR(NUMBERVALUE(CriteriTecnici!$L313,",","."),0))),4)&amp;""),",",".")&amp;", "&amp;CHAR(34)&amp;"flag"&amp;CHAR(34)&amp;": "&amp;SUBSTITUTE(TRIM(ROUND(IFERROR(CriteriTecnici!$M313*1,IFERROR(NUMBERVALUE(CriteriTecnici!$M313,".",","),IFERROR(NUMBERVALUE(CriteriTecnici!$M313,",","."),0))),4)&amp;""),",",".")&amp;", "&amp;CHAR(34)&amp;"rawScore"&amp;CHAR(34)&amp;": "&amp;SUBSTITUTE(TRIM(ROUND(IFERROR(CriteriTecnici!$O313*1,IFERROR(NUMBERVALUE(CriteriTecnici!$O313,".",","),IFERROR(NUMBERVALUE(CriteriTecnici!$O313,",","."),0))),4)&amp;""),",",".")&amp;CHAR(125)&amp;IF(TRUE,",",""))</f>
        <v/>
      </c>
    </row>
    <row r="534">
      <c r="A534" s="38">
        <f>IF(CriteriTecnici!$A314="","","    "&amp;CHAR(123)&amp;CHAR(34)&amp;"bidderId"&amp;CHAR(34)&amp;": "&amp;CHAR(34)&amp;SUBSTITUTE(CriteriTecnici!$A314,CHAR(34),"'")&amp;CHAR(34)&amp;", "&amp;CHAR(34)&amp;"lotId"&amp;CHAR(34)&amp;": "&amp;CHAR(34)&amp;SUBSTITUTE(CriteriTecnici!$C314,CHAR(34),"'")&amp;CHAR(34)&amp;", "&amp;CHAR(34)&amp;"criterionId"&amp;CHAR(34)&amp;": "&amp;CHAR(34)&amp;SUBSTITUTE(CriteriTecnici!$D314,CHAR(34),"'")&amp;CHAR(34)&amp;", "&amp;CHAR(34)&amp;"kind"&amp;CHAR(34)&amp;": "&amp;CHAR(34)&amp;SUBSTITUTE(CriteriTecnici!$F314,CHAR(34),"'")&amp;CHAR(34)&amp;", "&amp;CHAR(34)&amp;"value"&amp;CHAR(34)&amp;": "&amp;SUBSTITUTE(TRIM(ROUND(IFERROR(CriteriTecnici!$N314*1,IFERROR(NUMBERVALUE(CriteriTecnici!$N314,".",","),IFERROR(NUMBERVALUE(CriteriTecnici!$N314,",","."),0))),4)&amp;""),",",".")&amp;", "&amp;CHAR(34)&amp;"numerator"&amp;CHAR(34)&amp;": "&amp;SUBSTITUTE(TRIM(ROUND(IFERROR(CriteriTecnici!$K314*1,IFERROR(NUMBERVALUE(CriteriTecnici!$K314,".",","),IFERROR(NUMBERVALUE(CriteriTecnici!$K314,",","."),0))),4)&amp;""),",",".")&amp;", "&amp;CHAR(34)&amp;"denominator"&amp;CHAR(34)&amp;": "&amp;SUBSTITUTE(TRIM(ROUND(IFERROR(CriteriTecnici!$L314*1,IFERROR(NUMBERVALUE(CriteriTecnici!$L314,".",","),IFERROR(NUMBERVALUE(CriteriTecnici!$L314,",","."),0))),4)&amp;""),",",".")&amp;", "&amp;CHAR(34)&amp;"flag"&amp;CHAR(34)&amp;": "&amp;SUBSTITUTE(TRIM(ROUND(IFERROR(CriteriTecnici!$M314*1,IFERROR(NUMBERVALUE(CriteriTecnici!$M314,".",","),IFERROR(NUMBERVALUE(CriteriTecnici!$M314,",","."),0))),4)&amp;""),",",".")&amp;", "&amp;CHAR(34)&amp;"rawScore"&amp;CHAR(34)&amp;": "&amp;SUBSTITUTE(TRIM(ROUND(IFERROR(CriteriTecnici!$O314*1,IFERROR(NUMBERVALUE(CriteriTecnici!$O314,".",","),IFERROR(NUMBERVALUE(CriteriTecnici!$O314,",","."),0))),4)&amp;""),",",".")&amp;CHAR(125)&amp;IF(COUNTA(Offerte!$A12:$A$200)&gt;0,",",""))</f>
        <v/>
      </c>
    </row>
    <row r="535">
      <c r="A535" s="38">
        <f>IF(CriteriTecnici!$A315="","","    "&amp;CHAR(123)&amp;CHAR(34)&amp;"bidderId"&amp;CHAR(34)&amp;": "&amp;CHAR(34)&amp;SUBSTITUTE(CriteriTecnici!$A315,CHAR(34),"'")&amp;CHAR(34)&amp;", "&amp;CHAR(34)&amp;"lotId"&amp;CHAR(34)&amp;": "&amp;CHAR(34)&amp;SUBSTITUTE(CriteriTecnici!$C315,CHAR(34),"'")&amp;CHAR(34)&amp;", "&amp;CHAR(34)&amp;"criterionId"&amp;CHAR(34)&amp;": "&amp;CHAR(34)&amp;SUBSTITUTE(CriteriTecnici!$D315,CHAR(34),"'")&amp;CHAR(34)&amp;", "&amp;CHAR(34)&amp;"kind"&amp;CHAR(34)&amp;": "&amp;CHAR(34)&amp;SUBSTITUTE(CriteriTecnici!$F315,CHAR(34),"'")&amp;CHAR(34)&amp;", "&amp;CHAR(34)&amp;"value"&amp;CHAR(34)&amp;": "&amp;SUBSTITUTE(TRIM(ROUND(IFERROR(CriteriTecnici!$N315*1,IFERROR(NUMBERVALUE(CriteriTecnici!$N315,".",","),IFERROR(NUMBERVALUE(CriteriTecnici!$N315,",","."),0))),4)&amp;""),",",".")&amp;", "&amp;CHAR(34)&amp;"numerator"&amp;CHAR(34)&amp;": "&amp;SUBSTITUTE(TRIM(ROUND(IFERROR(CriteriTecnici!$K315*1,IFERROR(NUMBERVALUE(CriteriTecnici!$K315,".",","),IFERROR(NUMBERVALUE(CriteriTecnici!$K315,",","."),0))),4)&amp;""),",",".")&amp;", "&amp;CHAR(34)&amp;"denominator"&amp;CHAR(34)&amp;": "&amp;SUBSTITUTE(TRIM(ROUND(IFERROR(CriteriTecnici!$L315*1,IFERROR(NUMBERVALUE(CriteriTecnici!$L315,".",","),IFERROR(NUMBERVALUE(CriteriTecnici!$L315,",","."),0))),4)&amp;""),",",".")&amp;", "&amp;CHAR(34)&amp;"flag"&amp;CHAR(34)&amp;": "&amp;SUBSTITUTE(TRIM(ROUND(IFERROR(CriteriTecnici!$M315*1,IFERROR(NUMBERVALUE(CriteriTecnici!$M315,".",","),IFERROR(NUMBERVALUE(CriteriTecnici!$M315,",","."),0))),4)&amp;""),",",".")&amp;", "&amp;CHAR(34)&amp;"rawScore"&amp;CHAR(34)&amp;": "&amp;SUBSTITUTE(TRIM(ROUND(IFERROR(CriteriTecnici!$O315*1,IFERROR(NUMBERVALUE(CriteriTecnici!$O315,".",","),IFERROR(NUMBERVALUE(CriteriTecnici!$O315,",","."),0))),4)&amp;""),",",".")&amp;CHAR(125)&amp;IF(TRUE,",",""))</f>
        <v/>
      </c>
    </row>
    <row r="536">
      <c r="A536" s="38">
        <f>IF(CriteriTecnici!$A316="","","    "&amp;CHAR(123)&amp;CHAR(34)&amp;"bidderId"&amp;CHAR(34)&amp;": "&amp;CHAR(34)&amp;SUBSTITUTE(CriteriTecnici!$A316,CHAR(34),"'")&amp;CHAR(34)&amp;", "&amp;CHAR(34)&amp;"lotId"&amp;CHAR(34)&amp;": "&amp;CHAR(34)&amp;SUBSTITUTE(CriteriTecnici!$C316,CHAR(34),"'")&amp;CHAR(34)&amp;", "&amp;CHAR(34)&amp;"criterionId"&amp;CHAR(34)&amp;": "&amp;CHAR(34)&amp;SUBSTITUTE(CriteriTecnici!$D316,CHAR(34),"'")&amp;CHAR(34)&amp;", "&amp;CHAR(34)&amp;"kind"&amp;CHAR(34)&amp;": "&amp;CHAR(34)&amp;SUBSTITUTE(CriteriTecnici!$F316,CHAR(34),"'")&amp;CHAR(34)&amp;", "&amp;CHAR(34)&amp;"value"&amp;CHAR(34)&amp;": "&amp;SUBSTITUTE(TRIM(ROUND(IFERROR(CriteriTecnici!$N316*1,IFERROR(NUMBERVALUE(CriteriTecnici!$N316,".",","),IFERROR(NUMBERVALUE(CriteriTecnici!$N316,",","."),0))),4)&amp;""),",",".")&amp;", "&amp;CHAR(34)&amp;"numerator"&amp;CHAR(34)&amp;": "&amp;SUBSTITUTE(TRIM(ROUND(IFERROR(CriteriTecnici!$K316*1,IFERROR(NUMBERVALUE(CriteriTecnici!$K316,".",","),IFERROR(NUMBERVALUE(CriteriTecnici!$K316,",","."),0))),4)&amp;""),",",".")&amp;", "&amp;CHAR(34)&amp;"denominator"&amp;CHAR(34)&amp;": "&amp;SUBSTITUTE(TRIM(ROUND(IFERROR(CriteriTecnici!$L316*1,IFERROR(NUMBERVALUE(CriteriTecnici!$L316,".",","),IFERROR(NUMBERVALUE(CriteriTecnici!$L316,",","."),0))),4)&amp;""),",",".")&amp;", "&amp;CHAR(34)&amp;"flag"&amp;CHAR(34)&amp;": "&amp;SUBSTITUTE(TRIM(ROUND(IFERROR(CriteriTecnici!$M316*1,IFERROR(NUMBERVALUE(CriteriTecnici!$M316,".",","),IFERROR(NUMBERVALUE(CriteriTecnici!$M316,",","."),0))),4)&amp;""),",",".")&amp;", "&amp;CHAR(34)&amp;"rawScore"&amp;CHAR(34)&amp;": "&amp;SUBSTITUTE(TRIM(ROUND(IFERROR(CriteriTecnici!$O316*1,IFERROR(NUMBERVALUE(CriteriTecnici!$O316,".",","),IFERROR(NUMBERVALUE(CriteriTecnici!$O316,",","."),0))),4)&amp;""),",",".")&amp;CHAR(125)&amp;IF(TRUE,",",""))</f>
        <v/>
      </c>
    </row>
    <row r="537">
      <c r="A537" s="38">
        <f>IF(CriteriTecnici!$A317="","","    "&amp;CHAR(123)&amp;CHAR(34)&amp;"bidderId"&amp;CHAR(34)&amp;": "&amp;CHAR(34)&amp;SUBSTITUTE(CriteriTecnici!$A317,CHAR(34),"'")&amp;CHAR(34)&amp;", "&amp;CHAR(34)&amp;"lotId"&amp;CHAR(34)&amp;": "&amp;CHAR(34)&amp;SUBSTITUTE(CriteriTecnici!$C317,CHAR(34),"'")&amp;CHAR(34)&amp;", "&amp;CHAR(34)&amp;"criterionId"&amp;CHAR(34)&amp;": "&amp;CHAR(34)&amp;SUBSTITUTE(CriteriTecnici!$D317,CHAR(34),"'")&amp;CHAR(34)&amp;", "&amp;CHAR(34)&amp;"kind"&amp;CHAR(34)&amp;": "&amp;CHAR(34)&amp;SUBSTITUTE(CriteriTecnici!$F317,CHAR(34),"'")&amp;CHAR(34)&amp;", "&amp;CHAR(34)&amp;"value"&amp;CHAR(34)&amp;": "&amp;SUBSTITUTE(TRIM(ROUND(IFERROR(CriteriTecnici!$N317*1,IFERROR(NUMBERVALUE(CriteriTecnici!$N317,".",","),IFERROR(NUMBERVALUE(CriteriTecnici!$N317,",","."),0))),4)&amp;""),",",".")&amp;", "&amp;CHAR(34)&amp;"numerator"&amp;CHAR(34)&amp;": "&amp;SUBSTITUTE(TRIM(ROUND(IFERROR(CriteriTecnici!$K317*1,IFERROR(NUMBERVALUE(CriteriTecnici!$K317,".",","),IFERROR(NUMBERVALUE(CriteriTecnici!$K317,",","."),0))),4)&amp;""),",",".")&amp;", "&amp;CHAR(34)&amp;"denominator"&amp;CHAR(34)&amp;": "&amp;SUBSTITUTE(TRIM(ROUND(IFERROR(CriteriTecnici!$L317*1,IFERROR(NUMBERVALUE(CriteriTecnici!$L317,".",","),IFERROR(NUMBERVALUE(CriteriTecnici!$L317,",","."),0))),4)&amp;""),",",".")&amp;", "&amp;CHAR(34)&amp;"flag"&amp;CHAR(34)&amp;": "&amp;SUBSTITUTE(TRIM(ROUND(IFERROR(CriteriTecnici!$M317*1,IFERROR(NUMBERVALUE(CriteriTecnici!$M317,".",","),IFERROR(NUMBERVALUE(CriteriTecnici!$M317,",","."),0))),4)&amp;""),",",".")&amp;", "&amp;CHAR(34)&amp;"rawScore"&amp;CHAR(34)&amp;": "&amp;SUBSTITUTE(TRIM(ROUND(IFERROR(CriteriTecnici!$O317*1,IFERROR(NUMBERVALUE(CriteriTecnici!$O317,".",","),IFERROR(NUMBERVALUE(CriteriTecnici!$O317,",","."),0))),4)&amp;""),",",".")&amp;CHAR(125)&amp;IF(TRUE,",",""))</f>
        <v/>
      </c>
    </row>
    <row r="538">
      <c r="A538" s="38">
        <f>IF(CriteriTecnici!$A318="","","    "&amp;CHAR(123)&amp;CHAR(34)&amp;"bidderId"&amp;CHAR(34)&amp;": "&amp;CHAR(34)&amp;SUBSTITUTE(CriteriTecnici!$A318,CHAR(34),"'")&amp;CHAR(34)&amp;", "&amp;CHAR(34)&amp;"lotId"&amp;CHAR(34)&amp;": "&amp;CHAR(34)&amp;SUBSTITUTE(CriteriTecnici!$C318,CHAR(34),"'")&amp;CHAR(34)&amp;", "&amp;CHAR(34)&amp;"criterionId"&amp;CHAR(34)&amp;": "&amp;CHAR(34)&amp;SUBSTITUTE(CriteriTecnici!$D318,CHAR(34),"'")&amp;CHAR(34)&amp;", "&amp;CHAR(34)&amp;"kind"&amp;CHAR(34)&amp;": "&amp;CHAR(34)&amp;SUBSTITUTE(CriteriTecnici!$F318,CHAR(34),"'")&amp;CHAR(34)&amp;", "&amp;CHAR(34)&amp;"value"&amp;CHAR(34)&amp;": "&amp;SUBSTITUTE(TRIM(ROUND(IFERROR(CriteriTecnici!$N318*1,IFERROR(NUMBERVALUE(CriteriTecnici!$N318,".",","),IFERROR(NUMBERVALUE(CriteriTecnici!$N318,",","."),0))),4)&amp;""),",",".")&amp;", "&amp;CHAR(34)&amp;"numerator"&amp;CHAR(34)&amp;": "&amp;SUBSTITUTE(TRIM(ROUND(IFERROR(CriteriTecnici!$K318*1,IFERROR(NUMBERVALUE(CriteriTecnici!$K318,".",","),IFERROR(NUMBERVALUE(CriteriTecnici!$K318,",","."),0))),4)&amp;""),",",".")&amp;", "&amp;CHAR(34)&amp;"denominator"&amp;CHAR(34)&amp;": "&amp;SUBSTITUTE(TRIM(ROUND(IFERROR(CriteriTecnici!$L318*1,IFERROR(NUMBERVALUE(CriteriTecnici!$L318,".",","),IFERROR(NUMBERVALUE(CriteriTecnici!$L318,",","."),0))),4)&amp;""),",",".")&amp;", "&amp;CHAR(34)&amp;"flag"&amp;CHAR(34)&amp;": "&amp;SUBSTITUTE(TRIM(ROUND(IFERROR(CriteriTecnici!$M318*1,IFERROR(NUMBERVALUE(CriteriTecnici!$M318,".",","),IFERROR(NUMBERVALUE(CriteriTecnici!$M318,",","."),0))),4)&amp;""),",",".")&amp;", "&amp;CHAR(34)&amp;"rawScore"&amp;CHAR(34)&amp;": "&amp;SUBSTITUTE(TRIM(ROUND(IFERROR(CriteriTecnici!$O318*1,IFERROR(NUMBERVALUE(CriteriTecnici!$O318,".",","),IFERROR(NUMBERVALUE(CriteriTecnici!$O318,",","."),0))),4)&amp;""),",",".")&amp;CHAR(125)&amp;IF(TRUE,",",""))</f>
        <v/>
      </c>
    </row>
    <row r="539">
      <c r="A539" s="38">
        <f>IF(CriteriTecnici!$A319="","","    "&amp;CHAR(123)&amp;CHAR(34)&amp;"bidderId"&amp;CHAR(34)&amp;": "&amp;CHAR(34)&amp;SUBSTITUTE(CriteriTecnici!$A319,CHAR(34),"'")&amp;CHAR(34)&amp;", "&amp;CHAR(34)&amp;"lotId"&amp;CHAR(34)&amp;": "&amp;CHAR(34)&amp;SUBSTITUTE(CriteriTecnici!$C319,CHAR(34),"'")&amp;CHAR(34)&amp;", "&amp;CHAR(34)&amp;"criterionId"&amp;CHAR(34)&amp;": "&amp;CHAR(34)&amp;SUBSTITUTE(CriteriTecnici!$D319,CHAR(34),"'")&amp;CHAR(34)&amp;", "&amp;CHAR(34)&amp;"kind"&amp;CHAR(34)&amp;": "&amp;CHAR(34)&amp;SUBSTITUTE(CriteriTecnici!$F319,CHAR(34),"'")&amp;CHAR(34)&amp;", "&amp;CHAR(34)&amp;"value"&amp;CHAR(34)&amp;": "&amp;SUBSTITUTE(TRIM(ROUND(IFERROR(CriteriTecnici!$N319*1,IFERROR(NUMBERVALUE(CriteriTecnici!$N319,".",","),IFERROR(NUMBERVALUE(CriteriTecnici!$N319,",","."),0))),4)&amp;""),",",".")&amp;", "&amp;CHAR(34)&amp;"numerator"&amp;CHAR(34)&amp;": "&amp;SUBSTITUTE(TRIM(ROUND(IFERROR(CriteriTecnici!$K319*1,IFERROR(NUMBERVALUE(CriteriTecnici!$K319,".",","),IFERROR(NUMBERVALUE(CriteriTecnici!$K319,",","."),0))),4)&amp;""),",",".")&amp;", "&amp;CHAR(34)&amp;"denominator"&amp;CHAR(34)&amp;": "&amp;SUBSTITUTE(TRIM(ROUND(IFERROR(CriteriTecnici!$L319*1,IFERROR(NUMBERVALUE(CriteriTecnici!$L319,".",","),IFERROR(NUMBERVALUE(CriteriTecnici!$L319,",","."),0))),4)&amp;""),",",".")&amp;", "&amp;CHAR(34)&amp;"flag"&amp;CHAR(34)&amp;": "&amp;SUBSTITUTE(TRIM(ROUND(IFERROR(CriteriTecnici!$M319*1,IFERROR(NUMBERVALUE(CriteriTecnici!$M319,".",","),IFERROR(NUMBERVALUE(CriteriTecnici!$M319,",","."),0))),4)&amp;""),",",".")&amp;", "&amp;CHAR(34)&amp;"rawScore"&amp;CHAR(34)&amp;": "&amp;SUBSTITUTE(TRIM(ROUND(IFERROR(CriteriTecnici!$O319*1,IFERROR(NUMBERVALUE(CriteriTecnici!$O319,".",","),IFERROR(NUMBERVALUE(CriteriTecnici!$O319,",","."),0))),4)&amp;""),",",".")&amp;CHAR(125)&amp;IF(TRUE,",",""))</f>
        <v/>
      </c>
    </row>
    <row r="540">
      <c r="A540" s="38">
        <f>IF(CriteriTecnici!$A320="","","    "&amp;CHAR(123)&amp;CHAR(34)&amp;"bidderId"&amp;CHAR(34)&amp;": "&amp;CHAR(34)&amp;SUBSTITUTE(CriteriTecnici!$A320,CHAR(34),"'")&amp;CHAR(34)&amp;", "&amp;CHAR(34)&amp;"lotId"&amp;CHAR(34)&amp;": "&amp;CHAR(34)&amp;SUBSTITUTE(CriteriTecnici!$C320,CHAR(34),"'")&amp;CHAR(34)&amp;", "&amp;CHAR(34)&amp;"criterionId"&amp;CHAR(34)&amp;": "&amp;CHAR(34)&amp;SUBSTITUTE(CriteriTecnici!$D320,CHAR(34),"'")&amp;CHAR(34)&amp;", "&amp;CHAR(34)&amp;"kind"&amp;CHAR(34)&amp;": "&amp;CHAR(34)&amp;SUBSTITUTE(CriteriTecnici!$F320,CHAR(34),"'")&amp;CHAR(34)&amp;", "&amp;CHAR(34)&amp;"value"&amp;CHAR(34)&amp;": "&amp;SUBSTITUTE(TRIM(ROUND(IFERROR(CriteriTecnici!$N320*1,IFERROR(NUMBERVALUE(CriteriTecnici!$N320,".",","),IFERROR(NUMBERVALUE(CriteriTecnici!$N320,",","."),0))),4)&amp;""),",",".")&amp;", "&amp;CHAR(34)&amp;"numerator"&amp;CHAR(34)&amp;": "&amp;SUBSTITUTE(TRIM(ROUND(IFERROR(CriteriTecnici!$K320*1,IFERROR(NUMBERVALUE(CriteriTecnici!$K320,".",","),IFERROR(NUMBERVALUE(CriteriTecnici!$K320,",","."),0))),4)&amp;""),",",".")&amp;", "&amp;CHAR(34)&amp;"denominator"&amp;CHAR(34)&amp;": "&amp;SUBSTITUTE(TRIM(ROUND(IFERROR(CriteriTecnici!$L320*1,IFERROR(NUMBERVALUE(CriteriTecnici!$L320,".",","),IFERROR(NUMBERVALUE(CriteriTecnici!$L320,",","."),0))),4)&amp;""),",",".")&amp;", "&amp;CHAR(34)&amp;"flag"&amp;CHAR(34)&amp;": "&amp;SUBSTITUTE(TRIM(ROUND(IFERROR(CriteriTecnici!$M320*1,IFERROR(NUMBERVALUE(CriteriTecnici!$M320,".",","),IFERROR(NUMBERVALUE(CriteriTecnici!$M320,",","."),0))),4)&amp;""),",",".")&amp;", "&amp;CHAR(34)&amp;"rawScore"&amp;CHAR(34)&amp;": "&amp;SUBSTITUTE(TRIM(ROUND(IFERROR(CriteriTecnici!$O320*1,IFERROR(NUMBERVALUE(CriteriTecnici!$O320,".",","),IFERROR(NUMBERVALUE(CriteriTecnici!$O320,",","."),0))),4)&amp;""),",",".")&amp;CHAR(125)&amp;IF(TRUE,",",""))</f>
        <v/>
      </c>
    </row>
    <row r="541">
      <c r="A541" s="38">
        <f>IF(CriteriTecnici!$A321="","","    "&amp;CHAR(123)&amp;CHAR(34)&amp;"bidderId"&amp;CHAR(34)&amp;": "&amp;CHAR(34)&amp;SUBSTITUTE(CriteriTecnici!$A321,CHAR(34),"'")&amp;CHAR(34)&amp;", "&amp;CHAR(34)&amp;"lotId"&amp;CHAR(34)&amp;": "&amp;CHAR(34)&amp;SUBSTITUTE(CriteriTecnici!$C321,CHAR(34),"'")&amp;CHAR(34)&amp;", "&amp;CHAR(34)&amp;"criterionId"&amp;CHAR(34)&amp;": "&amp;CHAR(34)&amp;SUBSTITUTE(CriteriTecnici!$D321,CHAR(34),"'")&amp;CHAR(34)&amp;", "&amp;CHAR(34)&amp;"kind"&amp;CHAR(34)&amp;": "&amp;CHAR(34)&amp;SUBSTITUTE(CriteriTecnici!$F321,CHAR(34),"'")&amp;CHAR(34)&amp;", "&amp;CHAR(34)&amp;"value"&amp;CHAR(34)&amp;": "&amp;SUBSTITUTE(TRIM(ROUND(IFERROR(CriteriTecnici!$N321*1,IFERROR(NUMBERVALUE(CriteriTecnici!$N321,".",","),IFERROR(NUMBERVALUE(CriteriTecnici!$N321,",","."),0))),4)&amp;""),",",".")&amp;", "&amp;CHAR(34)&amp;"numerator"&amp;CHAR(34)&amp;": "&amp;SUBSTITUTE(TRIM(ROUND(IFERROR(CriteriTecnici!$K321*1,IFERROR(NUMBERVALUE(CriteriTecnici!$K321,".",","),IFERROR(NUMBERVALUE(CriteriTecnici!$K321,",","."),0))),4)&amp;""),",",".")&amp;", "&amp;CHAR(34)&amp;"denominator"&amp;CHAR(34)&amp;": "&amp;SUBSTITUTE(TRIM(ROUND(IFERROR(CriteriTecnici!$L321*1,IFERROR(NUMBERVALUE(CriteriTecnici!$L321,".",","),IFERROR(NUMBERVALUE(CriteriTecnici!$L321,",","."),0))),4)&amp;""),",",".")&amp;", "&amp;CHAR(34)&amp;"flag"&amp;CHAR(34)&amp;": "&amp;SUBSTITUTE(TRIM(ROUND(IFERROR(CriteriTecnici!$M321*1,IFERROR(NUMBERVALUE(CriteriTecnici!$M321,".",","),IFERROR(NUMBERVALUE(CriteriTecnici!$M321,",","."),0))),4)&amp;""),",",".")&amp;", "&amp;CHAR(34)&amp;"rawScore"&amp;CHAR(34)&amp;": "&amp;SUBSTITUTE(TRIM(ROUND(IFERROR(CriteriTecnici!$O321*1,IFERROR(NUMBERVALUE(CriteriTecnici!$O321,".",","),IFERROR(NUMBERVALUE(CriteriTecnici!$O321,",","."),0))),4)&amp;""),",",".")&amp;CHAR(125)&amp;IF(TRUE,",",""))</f>
        <v/>
      </c>
    </row>
    <row r="542">
      <c r="A542" s="38">
        <f>IF(CriteriTecnici!$A322="","","    "&amp;CHAR(123)&amp;CHAR(34)&amp;"bidderId"&amp;CHAR(34)&amp;": "&amp;CHAR(34)&amp;SUBSTITUTE(CriteriTecnici!$A322,CHAR(34),"'")&amp;CHAR(34)&amp;", "&amp;CHAR(34)&amp;"lotId"&amp;CHAR(34)&amp;": "&amp;CHAR(34)&amp;SUBSTITUTE(CriteriTecnici!$C322,CHAR(34),"'")&amp;CHAR(34)&amp;", "&amp;CHAR(34)&amp;"criterionId"&amp;CHAR(34)&amp;": "&amp;CHAR(34)&amp;SUBSTITUTE(CriteriTecnici!$D322,CHAR(34),"'")&amp;CHAR(34)&amp;", "&amp;CHAR(34)&amp;"kind"&amp;CHAR(34)&amp;": "&amp;CHAR(34)&amp;SUBSTITUTE(CriteriTecnici!$F322,CHAR(34),"'")&amp;CHAR(34)&amp;", "&amp;CHAR(34)&amp;"value"&amp;CHAR(34)&amp;": "&amp;SUBSTITUTE(TRIM(ROUND(IFERROR(CriteriTecnici!$N322*1,IFERROR(NUMBERVALUE(CriteriTecnici!$N322,".",","),IFERROR(NUMBERVALUE(CriteriTecnici!$N322,",","."),0))),4)&amp;""),",",".")&amp;", "&amp;CHAR(34)&amp;"numerator"&amp;CHAR(34)&amp;": "&amp;SUBSTITUTE(TRIM(ROUND(IFERROR(CriteriTecnici!$K322*1,IFERROR(NUMBERVALUE(CriteriTecnici!$K322,".",","),IFERROR(NUMBERVALUE(CriteriTecnici!$K322,",","."),0))),4)&amp;""),",",".")&amp;", "&amp;CHAR(34)&amp;"denominator"&amp;CHAR(34)&amp;": "&amp;SUBSTITUTE(TRIM(ROUND(IFERROR(CriteriTecnici!$L322*1,IFERROR(NUMBERVALUE(CriteriTecnici!$L322,".",","),IFERROR(NUMBERVALUE(CriteriTecnici!$L322,",","."),0))),4)&amp;""),",",".")&amp;", "&amp;CHAR(34)&amp;"flag"&amp;CHAR(34)&amp;": "&amp;SUBSTITUTE(TRIM(ROUND(IFERROR(CriteriTecnici!$M322*1,IFERROR(NUMBERVALUE(CriteriTecnici!$M322,".",","),IFERROR(NUMBERVALUE(CriteriTecnici!$M322,",","."),0))),4)&amp;""),",",".")&amp;", "&amp;CHAR(34)&amp;"rawScore"&amp;CHAR(34)&amp;": "&amp;SUBSTITUTE(TRIM(ROUND(IFERROR(CriteriTecnici!$O322*1,IFERROR(NUMBERVALUE(CriteriTecnici!$O322,".",","),IFERROR(NUMBERVALUE(CriteriTecnici!$O322,",","."),0))),4)&amp;""),",",".")&amp;CHAR(125)&amp;IF(TRUE,",",""))</f>
        <v/>
      </c>
    </row>
    <row r="543">
      <c r="A543" s="38">
        <f>IF(CriteriTecnici!$A323="","","    "&amp;CHAR(123)&amp;CHAR(34)&amp;"bidderId"&amp;CHAR(34)&amp;": "&amp;CHAR(34)&amp;SUBSTITUTE(CriteriTecnici!$A323,CHAR(34),"'")&amp;CHAR(34)&amp;", "&amp;CHAR(34)&amp;"lotId"&amp;CHAR(34)&amp;": "&amp;CHAR(34)&amp;SUBSTITUTE(CriteriTecnici!$C323,CHAR(34),"'")&amp;CHAR(34)&amp;", "&amp;CHAR(34)&amp;"criterionId"&amp;CHAR(34)&amp;": "&amp;CHAR(34)&amp;SUBSTITUTE(CriteriTecnici!$D323,CHAR(34),"'")&amp;CHAR(34)&amp;", "&amp;CHAR(34)&amp;"kind"&amp;CHAR(34)&amp;": "&amp;CHAR(34)&amp;SUBSTITUTE(CriteriTecnici!$F323,CHAR(34),"'")&amp;CHAR(34)&amp;", "&amp;CHAR(34)&amp;"value"&amp;CHAR(34)&amp;": "&amp;SUBSTITUTE(TRIM(ROUND(IFERROR(CriteriTecnici!$N323*1,IFERROR(NUMBERVALUE(CriteriTecnici!$N323,".",","),IFERROR(NUMBERVALUE(CriteriTecnici!$N323,",","."),0))),4)&amp;""),",",".")&amp;", "&amp;CHAR(34)&amp;"numerator"&amp;CHAR(34)&amp;": "&amp;SUBSTITUTE(TRIM(ROUND(IFERROR(CriteriTecnici!$K323*1,IFERROR(NUMBERVALUE(CriteriTecnici!$K323,".",","),IFERROR(NUMBERVALUE(CriteriTecnici!$K323,",","."),0))),4)&amp;""),",",".")&amp;", "&amp;CHAR(34)&amp;"denominator"&amp;CHAR(34)&amp;": "&amp;SUBSTITUTE(TRIM(ROUND(IFERROR(CriteriTecnici!$L323*1,IFERROR(NUMBERVALUE(CriteriTecnici!$L323,".",","),IFERROR(NUMBERVALUE(CriteriTecnici!$L323,",","."),0))),4)&amp;""),",",".")&amp;", "&amp;CHAR(34)&amp;"flag"&amp;CHAR(34)&amp;": "&amp;SUBSTITUTE(TRIM(ROUND(IFERROR(CriteriTecnici!$M323*1,IFERROR(NUMBERVALUE(CriteriTecnici!$M323,".",","),IFERROR(NUMBERVALUE(CriteriTecnici!$M323,",","."),0))),4)&amp;""),",",".")&amp;", "&amp;CHAR(34)&amp;"rawScore"&amp;CHAR(34)&amp;": "&amp;SUBSTITUTE(TRIM(ROUND(IFERROR(CriteriTecnici!$O323*1,IFERROR(NUMBERVALUE(CriteriTecnici!$O323,".",","),IFERROR(NUMBERVALUE(CriteriTecnici!$O323,",","."),0))),4)&amp;""),",",".")&amp;CHAR(125)&amp;IF(TRUE,",",""))</f>
        <v/>
      </c>
    </row>
    <row r="544">
      <c r="A544" s="38">
        <f>IF(CriteriTecnici!$A324="","","    "&amp;CHAR(123)&amp;CHAR(34)&amp;"bidderId"&amp;CHAR(34)&amp;": "&amp;CHAR(34)&amp;SUBSTITUTE(CriteriTecnici!$A324,CHAR(34),"'")&amp;CHAR(34)&amp;", "&amp;CHAR(34)&amp;"lotId"&amp;CHAR(34)&amp;": "&amp;CHAR(34)&amp;SUBSTITUTE(CriteriTecnici!$C324,CHAR(34),"'")&amp;CHAR(34)&amp;", "&amp;CHAR(34)&amp;"criterionId"&amp;CHAR(34)&amp;": "&amp;CHAR(34)&amp;SUBSTITUTE(CriteriTecnici!$D324,CHAR(34),"'")&amp;CHAR(34)&amp;", "&amp;CHAR(34)&amp;"kind"&amp;CHAR(34)&amp;": "&amp;CHAR(34)&amp;SUBSTITUTE(CriteriTecnici!$F324,CHAR(34),"'")&amp;CHAR(34)&amp;", "&amp;CHAR(34)&amp;"value"&amp;CHAR(34)&amp;": "&amp;SUBSTITUTE(TRIM(ROUND(IFERROR(CriteriTecnici!$N324*1,IFERROR(NUMBERVALUE(CriteriTecnici!$N324,".",","),IFERROR(NUMBERVALUE(CriteriTecnici!$N324,",","."),0))),4)&amp;""),",",".")&amp;", "&amp;CHAR(34)&amp;"numerator"&amp;CHAR(34)&amp;": "&amp;SUBSTITUTE(TRIM(ROUND(IFERROR(CriteriTecnici!$K324*1,IFERROR(NUMBERVALUE(CriteriTecnici!$K324,".",","),IFERROR(NUMBERVALUE(CriteriTecnici!$K324,",","."),0))),4)&amp;""),",",".")&amp;", "&amp;CHAR(34)&amp;"denominator"&amp;CHAR(34)&amp;": "&amp;SUBSTITUTE(TRIM(ROUND(IFERROR(CriteriTecnici!$L324*1,IFERROR(NUMBERVALUE(CriteriTecnici!$L324,".",","),IFERROR(NUMBERVALUE(CriteriTecnici!$L324,",","."),0))),4)&amp;""),",",".")&amp;", "&amp;CHAR(34)&amp;"flag"&amp;CHAR(34)&amp;": "&amp;SUBSTITUTE(TRIM(ROUND(IFERROR(CriteriTecnici!$M324*1,IFERROR(NUMBERVALUE(CriteriTecnici!$M324,".",","),IFERROR(NUMBERVALUE(CriteriTecnici!$M324,",","."),0))),4)&amp;""),",",".")&amp;", "&amp;CHAR(34)&amp;"rawScore"&amp;CHAR(34)&amp;": "&amp;SUBSTITUTE(TRIM(ROUND(IFERROR(CriteriTecnici!$O324*1,IFERROR(NUMBERVALUE(CriteriTecnici!$O324,".",","),IFERROR(NUMBERVALUE(CriteriTecnici!$O324,",","."),0))),4)&amp;""),",",".")&amp;CHAR(125)&amp;IF(TRUE,",",""))</f>
        <v/>
      </c>
    </row>
    <row r="545">
      <c r="A545" s="38">
        <f>IF(CriteriTecnici!$A325="","","    "&amp;CHAR(123)&amp;CHAR(34)&amp;"bidderId"&amp;CHAR(34)&amp;": "&amp;CHAR(34)&amp;SUBSTITUTE(CriteriTecnici!$A325,CHAR(34),"'")&amp;CHAR(34)&amp;", "&amp;CHAR(34)&amp;"lotId"&amp;CHAR(34)&amp;": "&amp;CHAR(34)&amp;SUBSTITUTE(CriteriTecnici!$C325,CHAR(34),"'")&amp;CHAR(34)&amp;", "&amp;CHAR(34)&amp;"criterionId"&amp;CHAR(34)&amp;": "&amp;CHAR(34)&amp;SUBSTITUTE(CriteriTecnici!$D325,CHAR(34),"'")&amp;CHAR(34)&amp;", "&amp;CHAR(34)&amp;"kind"&amp;CHAR(34)&amp;": "&amp;CHAR(34)&amp;SUBSTITUTE(CriteriTecnici!$F325,CHAR(34),"'")&amp;CHAR(34)&amp;", "&amp;CHAR(34)&amp;"value"&amp;CHAR(34)&amp;": "&amp;SUBSTITUTE(TRIM(ROUND(IFERROR(CriteriTecnici!$N325*1,IFERROR(NUMBERVALUE(CriteriTecnici!$N325,".",","),IFERROR(NUMBERVALUE(CriteriTecnici!$N325,",","."),0))),4)&amp;""),",",".")&amp;", "&amp;CHAR(34)&amp;"numerator"&amp;CHAR(34)&amp;": "&amp;SUBSTITUTE(TRIM(ROUND(IFERROR(CriteriTecnici!$K325*1,IFERROR(NUMBERVALUE(CriteriTecnici!$K325,".",","),IFERROR(NUMBERVALUE(CriteriTecnici!$K325,",","."),0))),4)&amp;""),",",".")&amp;", "&amp;CHAR(34)&amp;"denominator"&amp;CHAR(34)&amp;": "&amp;SUBSTITUTE(TRIM(ROUND(IFERROR(CriteriTecnici!$L325*1,IFERROR(NUMBERVALUE(CriteriTecnici!$L325,".",","),IFERROR(NUMBERVALUE(CriteriTecnici!$L325,",","."),0))),4)&amp;""),",",".")&amp;", "&amp;CHAR(34)&amp;"flag"&amp;CHAR(34)&amp;": "&amp;SUBSTITUTE(TRIM(ROUND(IFERROR(CriteriTecnici!$M325*1,IFERROR(NUMBERVALUE(CriteriTecnici!$M325,".",","),IFERROR(NUMBERVALUE(CriteriTecnici!$M325,",","."),0))),4)&amp;""),",",".")&amp;", "&amp;CHAR(34)&amp;"rawScore"&amp;CHAR(34)&amp;": "&amp;SUBSTITUTE(TRIM(ROUND(IFERROR(CriteriTecnici!$O325*1,IFERROR(NUMBERVALUE(CriteriTecnici!$O325,".",","),IFERROR(NUMBERVALUE(CriteriTecnici!$O325,",","."),0))),4)&amp;""),",",".")&amp;CHAR(125)&amp;IF(TRUE,",",""))</f>
        <v/>
      </c>
    </row>
    <row r="546">
      <c r="A546" s="38">
        <f>IF(CriteriTecnici!$A326="","","    "&amp;CHAR(123)&amp;CHAR(34)&amp;"bidderId"&amp;CHAR(34)&amp;": "&amp;CHAR(34)&amp;SUBSTITUTE(CriteriTecnici!$A326,CHAR(34),"'")&amp;CHAR(34)&amp;", "&amp;CHAR(34)&amp;"lotId"&amp;CHAR(34)&amp;": "&amp;CHAR(34)&amp;SUBSTITUTE(CriteriTecnici!$C326,CHAR(34),"'")&amp;CHAR(34)&amp;", "&amp;CHAR(34)&amp;"criterionId"&amp;CHAR(34)&amp;": "&amp;CHAR(34)&amp;SUBSTITUTE(CriteriTecnici!$D326,CHAR(34),"'")&amp;CHAR(34)&amp;", "&amp;CHAR(34)&amp;"kind"&amp;CHAR(34)&amp;": "&amp;CHAR(34)&amp;SUBSTITUTE(CriteriTecnici!$F326,CHAR(34),"'")&amp;CHAR(34)&amp;", "&amp;CHAR(34)&amp;"value"&amp;CHAR(34)&amp;": "&amp;SUBSTITUTE(TRIM(ROUND(IFERROR(CriteriTecnici!$N326*1,IFERROR(NUMBERVALUE(CriteriTecnici!$N326,".",","),IFERROR(NUMBERVALUE(CriteriTecnici!$N326,",","."),0))),4)&amp;""),",",".")&amp;", "&amp;CHAR(34)&amp;"numerator"&amp;CHAR(34)&amp;": "&amp;SUBSTITUTE(TRIM(ROUND(IFERROR(CriteriTecnici!$K326*1,IFERROR(NUMBERVALUE(CriteriTecnici!$K326,".",","),IFERROR(NUMBERVALUE(CriteriTecnici!$K326,",","."),0))),4)&amp;""),",",".")&amp;", "&amp;CHAR(34)&amp;"denominator"&amp;CHAR(34)&amp;": "&amp;SUBSTITUTE(TRIM(ROUND(IFERROR(CriteriTecnici!$L326*1,IFERROR(NUMBERVALUE(CriteriTecnici!$L326,".",","),IFERROR(NUMBERVALUE(CriteriTecnici!$L326,",","."),0))),4)&amp;""),",",".")&amp;", "&amp;CHAR(34)&amp;"flag"&amp;CHAR(34)&amp;": "&amp;SUBSTITUTE(TRIM(ROUND(IFERROR(CriteriTecnici!$M326*1,IFERROR(NUMBERVALUE(CriteriTecnici!$M326,".",","),IFERROR(NUMBERVALUE(CriteriTecnici!$M326,",","."),0))),4)&amp;""),",",".")&amp;", "&amp;CHAR(34)&amp;"rawScore"&amp;CHAR(34)&amp;": "&amp;SUBSTITUTE(TRIM(ROUND(IFERROR(CriteriTecnici!$O326*1,IFERROR(NUMBERVALUE(CriteriTecnici!$O326,".",","),IFERROR(NUMBERVALUE(CriteriTecnici!$O326,",","."),0))),4)&amp;""),",",".")&amp;CHAR(125)&amp;IF(TRUE,",",""))</f>
        <v/>
      </c>
    </row>
    <row r="547">
      <c r="A547" s="38">
        <f>IF(CriteriTecnici!$A327="","","    "&amp;CHAR(123)&amp;CHAR(34)&amp;"bidderId"&amp;CHAR(34)&amp;": "&amp;CHAR(34)&amp;SUBSTITUTE(CriteriTecnici!$A327,CHAR(34),"'")&amp;CHAR(34)&amp;", "&amp;CHAR(34)&amp;"lotId"&amp;CHAR(34)&amp;": "&amp;CHAR(34)&amp;SUBSTITUTE(CriteriTecnici!$C327,CHAR(34),"'")&amp;CHAR(34)&amp;", "&amp;CHAR(34)&amp;"criterionId"&amp;CHAR(34)&amp;": "&amp;CHAR(34)&amp;SUBSTITUTE(CriteriTecnici!$D327,CHAR(34),"'")&amp;CHAR(34)&amp;", "&amp;CHAR(34)&amp;"kind"&amp;CHAR(34)&amp;": "&amp;CHAR(34)&amp;SUBSTITUTE(CriteriTecnici!$F327,CHAR(34),"'")&amp;CHAR(34)&amp;", "&amp;CHAR(34)&amp;"value"&amp;CHAR(34)&amp;": "&amp;SUBSTITUTE(TRIM(ROUND(IFERROR(CriteriTecnici!$N327*1,IFERROR(NUMBERVALUE(CriteriTecnici!$N327,".",","),IFERROR(NUMBERVALUE(CriteriTecnici!$N327,",","."),0))),4)&amp;""),",",".")&amp;", "&amp;CHAR(34)&amp;"numerator"&amp;CHAR(34)&amp;": "&amp;SUBSTITUTE(TRIM(ROUND(IFERROR(CriteriTecnici!$K327*1,IFERROR(NUMBERVALUE(CriteriTecnici!$K327,".",","),IFERROR(NUMBERVALUE(CriteriTecnici!$K327,",","."),0))),4)&amp;""),",",".")&amp;", "&amp;CHAR(34)&amp;"denominator"&amp;CHAR(34)&amp;": "&amp;SUBSTITUTE(TRIM(ROUND(IFERROR(CriteriTecnici!$L327*1,IFERROR(NUMBERVALUE(CriteriTecnici!$L327,".",","),IFERROR(NUMBERVALUE(CriteriTecnici!$L327,",","."),0))),4)&amp;""),",",".")&amp;", "&amp;CHAR(34)&amp;"flag"&amp;CHAR(34)&amp;": "&amp;SUBSTITUTE(TRIM(ROUND(IFERROR(CriteriTecnici!$M327*1,IFERROR(NUMBERVALUE(CriteriTecnici!$M327,".",","),IFERROR(NUMBERVALUE(CriteriTecnici!$M327,",","."),0))),4)&amp;""),",",".")&amp;", "&amp;CHAR(34)&amp;"rawScore"&amp;CHAR(34)&amp;": "&amp;SUBSTITUTE(TRIM(ROUND(IFERROR(CriteriTecnici!$O327*1,IFERROR(NUMBERVALUE(CriteriTecnici!$O327,".",","),IFERROR(NUMBERVALUE(CriteriTecnici!$O327,",","."),0))),4)&amp;""),",",".")&amp;CHAR(125)&amp;IF(TRUE,",",""))</f>
        <v/>
      </c>
    </row>
    <row r="548">
      <c r="A548" s="38">
        <f>IF(CriteriTecnici!$A328="","","    "&amp;CHAR(123)&amp;CHAR(34)&amp;"bidderId"&amp;CHAR(34)&amp;": "&amp;CHAR(34)&amp;SUBSTITUTE(CriteriTecnici!$A328,CHAR(34),"'")&amp;CHAR(34)&amp;", "&amp;CHAR(34)&amp;"lotId"&amp;CHAR(34)&amp;": "&amp;CHAR(34)&amp;SUBSTITUTE(CriteriTecnici!$C328,CHAR(34),"'")&amp;CHAR(34)&amp;", "&amp;CHAR(34)&amp;"criterionId"&amp;CHAR(34)&amp;": "&amp;CHAR(34)&amp;SUBSTITUTE(CriteriTecnici!$D328,CHAR(34),"'")&amp;CHAR(34)&amp;", "&amp;CHAR(34)&amp;"kind"&amp;CHAR(34)&amp;": "&amp;CHAR(34)&amp;SUBSTITUTE(CriteriTecnici!$F328,CHAR(34),"'")&amp;CHAR(34)&amp;", "&amp;CHAR(34)&amp;"value"&amp;CHAR(34)&amp;": "&amp;SUBSTITUTE(TRIM(ROUND(IFERROR(CriteriTecnici!$N328*1,IFERROR(NUMBERVALUE(CriteriTecnici!$N328,".",","),IFERROR(NUMBERVALUE(CriteriTecnici!$N328,",","."),0))),4)&amp;""),",",".")&amp;", "&amp;CHAR(34)&amp;"numerator"&amp;CHAR(34)&amp;": "&amp;SUBSTITUTE(TRIM(ROUND(IFERROR(CriteriTecnici!$K328*1,IFERROR(NUMBERVALUE(CriteriTecnici!$K328,".",","),IFERROR(NUMBERVALUE(CriteriTecnici!$K328,",","."),0))),4)&amp;""),",",".")&amp;", "&amp;CHAR(34)&amp;"denominator"&amp;CHAR(34)&amp;": "&amp;SUBSTITUTE(TRIM(ROUND(IFERROR(CriteriTecnici!$L328*1,IFERROR(NUMBERVALUE(CriteriTecnici!$L328,".",","),IFERROR(NUMBERVALUE(CriteriTecnici!$L328,",","."),0))),4)&amp;""),",",".")&amp;", "&amp;CHAR(34)&amp;"flag"&amp;CHAR(34)&amp;": "&amp;SUBSTITUTE(TRIM(ROUND(IFERROR(CriteriTecnici!$M328*1,IFERROR(NUMBERVALUE(CriteriTecnici!$M328,".",","),IFERROR(NUMBERVALUE(CriteriTecnici!$M328,",","."),0))),4)&amp;""),",",".")&amp;", "&amp;CHAR(34)&amp;"rawScore"&amp;CHAR(34)&amp;": "&amp;SUBSTITUTE(TRIM(ROUND(IFERROR(CriteriTecnici!$O328*1,IFERROR(NUMBERVALUE(CriteriTecnici!$O328,".",","),IFERROR(NUMBERVALUE(CriteriTecnici!$O328,",","."),0))),4)&amp;""),",",".")&amp;CHAR(125)&amp;IF(TRUE,",",""))</f>
        <v/>
      </c>
    </row>
    <row r="549">
      <c r="A549" s="38">
        <f>IF(CriteriTecnici!$A329="","","    "&amp;CHAR(123)&amp;CHAR(34)&amp;"bidderId"&amp;CHAR(34)&amp;": "&amp;CHAR(34)&amp;SUBSTITUTE(CriteriTecnici!$A329,CHAR(34),"'")&amp;CHAR(34)&amp;", "&amp;CHAR(34)&amp;"lotId"&amp;CHAR(34)&amp;": "&amp;CHAR(34)&amp;SUBSTITUTE(CriteriTecnici!$C329,CHAR(34),"'")&amp;CHAR(34)&amp;", "&amp;CHAR(34)&amp;"criterionId"&amp;CHAR(34)&amp;": "&amp;CHAR(34)&amp;SUBSTITUTE(CriteriTecnici!$D329,CHAR(34),"'")&amp;CHAR(34)&amp;", "&amp;CHAR(34)&amp;"kind"&amp;CHAR(34)&amp;": "&amp;CHAR(34)&amp;SUBSTITUTE(CriteriTecnici!$F329,CHAR(34),"'")&amp;CHAR(34)&amp;", "&amp;CHAR(34)&amp;"value"&amp;CHAR(34)&amp;": "&amp;SUBSTITUTE(TRIM(ROUND(IFERROR(CriteriTecnici!$N329*1,IFERROR(NUMBERVALUE(CriteriTecnici!$N329,".",","),IFERROR(NUMBERVALUE(CriteriTecnici!$N329,",","."),0))),4)&amp;""),",",".")&amp;", "&amp;CHAR(34)&amp;"numerator"&amp;CHAR(34)&amp;": "&amp;SUBSTITUTE(TRIM(ROUND(IFERROR(CriteriTecnici!$K329*1,IFERROR(NUMBERVALUE(CriteriTecnici!$K329,".",","),IFERROR(NUMBERVALUE(CriteriTecnici!$K329,",","."),0))),4)&amp;""),",",".")&amp;", "&amp;CHAR(34)&amp;"denominator"&amp;CHAR(34)&amp;": "&amp;SUBSTITUTE(TRIM(ROUND(IFERROR(CriteriTecnici!$L329*1,IFERROR(NUMBERVALUE(CriteriTecnici!$L329,".",","),IFERROR(NUMBERVALUE(CriteriTecnici!$L329,",","."),0))),4)&amp;""),",",".")&amp;", "&amp;CHAR(34)&amp;"flag"&amp;CHAR(34)&amp;": "&amp;SUBSTITUTE(TRIM(ROUND(IFERROR(CriteriTecnici!$M329*1,IFERROR(NUMBERVALUE(CriteriTecnici!$M329,".",","),IFERROR(NUMBERVALUE(CriteriTecnici!$M329,",","."),0))),4)&amp;""),",",".")&amp;", "&amp;CHAR(34)&amp;"rawScore"&amp;CHAR(34)&amp;": "&amp;SUBSTITUTE(TRIM(ROUND(IFERROR(CriteriTecnici!$O329*1,IFERROR(NUMBERVALUE(CriteriTecnici!$O329,".",","),IFERROR(NUMBERVALUE(CriteriTecnici!$O329,",","."),0))),4)&amp;""),",",".")&amp;CHAR(125)&amp;IF(TRUE,",",""))</f>
        <v/>
      </c>
    </row>
    <row r="550">
      <c r="A550" s="38">
        <f>IF(CriteriTecnici!$A330="","","    "&amp;CHAR(123)&amp;CHAR(34)&amp;"bidderId"&amp;CHAR(34)&amp;": "&amp;CHAR(34)&amp;SUBSTITUTE(CriteriTecnici!$A330,CHAR(34),"'")&amp;CHAR(34)&amp;", "&amp;CHAR(34)&amp;"lotId"&amp;CHAR(34)&amp;": "&amp;CHAR(34)&amp;SUBSTITUTE(CriteriTecnici!$C330,CHAR(34),"'")&amp;CHAR(34)&amp;", "&amp;CHAR(34)&amp;"criterionId"&amp;CHAR(34)&amp;": "&amp;CHAR(34)&amp;SUBSTITUTE(CriteriTecnici!$D330,CHAR(34),"'")&amp;CHAR(34)&amp;", "&amp;CHAR(34)&amp;"kind"&amp;CHAR(34)&amp;": "&amp;CHAR(34)&amp;SUBSTITUTE(CriteriTecnici!$F330,CHAR(34),"'")&amp;CHAR(34)&amp;", "&amp;CHAR(34)&amp;"value"&amp;CHAR(34)&amp;": "&amp;SUBSTITUTE(TRIM(ROUND(IFERROR(CriteriTecnici!$N330*1,IFERROR(NUMBERVALUE(CriteriTecnici!$N330,".",","),IFERROR(NUMBERVALUE(CriteriTecnici!$N330,",","."),0))),4)&amp;""),",",".")&amp;", "&amp;CHAR(34)&amp;"numerator"&amp;CHAR(34)&amp;": "&amp;SUBSTITUTE(TRIM(ROUND(IFERROR(CriteriTecnici!$K330*1,IFERROR(NUMBERVALUE(CriteriTecnici!$K330,".",","),IFERROR(NUMBERVALUE(CriteriTecnici!$K330,",","."),0))),4)&amp;""),",",".")&amp;", "&amp;CHAR(34)&amp;"denominator"&amp;CHAR(34)&amp;": "&amp;SUBSTITUTE(TRIM(ROUND(IFERROR(CriteriTecnici!$L330*1,IFERROR(NUMBERVALUE(CriteriTecnici!$L330,".",","),IFERROR(NUMBERVALUE(CriteriTecnici!$L330,",","."),0))),4)&amp;""),",",".")&amp;", "&amp;CHAR(34)&amp;"flag"&amp;CHAR(34)&amp;": "&amp;SUBSTITUTE(TRIM(ROUND(IFERROR(CriteriTecnici!$M330*1,IFERROR(NUMBERVALUE(CriteriTecnici!$M330,".",","),IFERROR(NUMBERVALUE(CriteriTecnici!$M330,",","."),0))),4)&amp;""),",",".")&amp;", "&amp;CHAR(34)&amp;"rawScore"&amp;CHAR(34)&amp;": "&amp;SUBSTITUTE(TRIM(ROUND(IFERROR(CriteriTecnici!$O330*1,IFERROR(NUMBERVALUE(CriteriTecnici!$O330,".",","),IFERROR(NUMBERVALUE(CriteriTecnici!$O330,",","."),0))),4)&amp;""),",",".")&amp;CHAR(125)&amp;IF(TRUE,",",""))</f>
        <v/>
      </c>
    </row>
    <row r="551">
      <c r="A551" s="38">
        <f>IF(CriteriTecnici!$A331="","","    "&amp;CHAR(123)&amp;CHAR(34)&amp;"bidderId"&amp;CHAR(34)&amp;": "&amp;CHAR(34)&amp;SUBSTITUTE(CriteriTecnici!$A331,CHAR(34),"'")&amp;CHAR(34)&amp;", "&amp;CHAR(34)&amp;"lotId"&amp;CHAR(34)&amp;": "&amp;CHAR(34)&amp;SUBSTITUTE(CriteriTecnici!$C331,CHAR(34),"'")&amp;CHAR(34)&amp;", "&amp;CHAR(34)&amp;"criterionId"&amp;CHAR(34)&amp;": "&amp;CHAR(34)&amp;SUBSTITUTE(CriteriTecnici!$D331,CHAR(34),"'")&amp;CHAR(34)&amp;", "&amp;CHAR(34)&amp;"kind"&amp;CHAR(34)&amp;": "&amp;CHAR(34)&amp;SUBSTITUTE(CriteriTecnici!$F331,CHAR(34),"'")&amp;CHAR(34)&amp;", "&amp;CHAR(34)&amp;"value"&amp;CHAR(34)&amp;": "&amp;SUBSTITUTE(TRIM(ROUND(IFERROR(CriteriTecnici!$N331*1,IFERROR(NUMBERVALUE(CriteriTecnici!$N331,".",","),IFERROR(NUMBERVALUE(CriteriTecnici!$N331,",","."),0))),4)&amp;""),",",".")&amp;", "&amp;CHAR(34)&amp;"numerator"&amp;CHAR(34)&amp;": "&amp;SUBSTITUTE(TRIM(ROUND(IFERROR(CriteriTecnici!$K331*1,IFERROR(NUMBERVALUE(CriteriTecnici!$K331,".",","),IFERROR(NUMBERVALUE(CriteriTecnici!$K331,",","."),0))),4)&amp;""),",",".")&amp;", "&amp;CHAR(34)&amp;"denominator"&amp;CHAR(34)&amp;": "&amp;SUBSTITUTE(TRIM(ROUND(IFERROR(CriteriTecnici!$L331*1,IFERROR(NUMBERVALUE(CriteriTecnici!$L331,".",","),IFERROR(NUMBERVALUE(CriteriTecnici!$L331,",","."),0))),4)&amp;""),",",".")&amp;", "&amp;CHAR(34)&amp;"flag"&amp;CHAR(34)&amp;": "&amp;SUBSTITUTE(TRIM(ROUND(IFERROR(CriteriTecnici!$M331*1,IFERROR(NUMBERVALUE(CriteriTecnici!$M331,".",","),IFERROR(NUMBERVALUE(CriteriTecnici!$M331,",","."),0))),4)&amp;""),",",".")&amp;", "&amp;CHAR(34)&amp;"rawScore"&amp;CHAR(34)&amp;": "&amp;SUBSTITUTE(TRIM(ROUND(IFERROR(CriteriTecnici!$O331*1,IFERROR(NUMBERVALUE(CriteriTecnici!$O331,".",","),IFERROR(NUMBERVALUE(CriteriTecnici!$O331,",","."),0))),4)&amp;""),",",".")&amp;CHAR(125)&amp;IF(TRUE,",",""))</f>
        <v/>
      </c>
    </row>
    <row r="552">
      <c r="A552" s="38">
        <f>IF(CriteriTecnici!$A332="","","    "&amp;CHAR(123)&amp;CHAR(34)&amp;"bidderId"&amp;CHAR(34)&amp;": "&amp;CHAR(34)&amp;SUBSTITUTE(CriteriTecnici!$A332,CHAR(34),"'")&amp;CHAR(34)&amp;", "&amp;CHAR(34)&amp;"lotId"&amp;CHAR(34)&amp;": "&amp;CHAR(34)&amp;SUBSTITUTE(CriteriTecnici!$C332,CHAR(34),"'")&amp;CHAR(34)&amp;", "&amp;CHAR(34)&amp;"criterionId"&amp;CHAR(34)&amp;": "&amp;CHAR(34)&amp;SUBSTITUTE(CriteriTecnici!$D332,CHAR(34),"'")&amp;CHAR(34)&amp;", "&amp;CHAR(34)&amp;"kind"&amp;CHAR(34)&amp;": "&amp;CHAR(34)&amp;SUBSTITUTE(CriteriTecnici!$F332,CHAR(34),"'")&amp;CHAR(34)&amp;", "&amp;CHAR(34)&amp;"value"&amp;CHAR(34)&amp;": "&amp;SUBSTITUTE(TRIM(ROUND(IFERROR(CriteriTecnici!$N332*1,IFERROR(NUMBERVALUE(CriteriTecnici!$N332,".",","),IFERROR(NUMBERVALUE(CriteriTecnici!$N332,",","."),0))),4)&amp;""),",",".")&amp;", "&amp;CHAR(34)&amp;"numerator"&amp;CHAR(34)&amp;": "&amp;SUBSTITUTE(TRIM(ROUND(IFERROR(CriteriTecnici!$K332*1,IFERROR(NUMBERVALUE(CriteriTecnici!$K332,".",","),IFERROR(NUMBERVALUE(CriteriTecnici!$K332,",","."),0))),4)&amp;""),",",".")&amp;", "&amp;CHAR(34)&amp;"denominator"&amp;CHAR(34)&amp;": "&amp;SUBSTITUTE(TRIM(ROUND(IFERROR(CriteriTecnici!$L332*1,IFERROR(NUMBERVALUE(CriteriTecnici!$L332,".",","),IFERROR(NUMBERVALUE(CriteriTecnici!$L332,",","."),0))),4)&amp;""),",",".")&amp;", "&amp;CHAR(34)&amp;"flag"&amp;CHAR(34)&amp;": "&amp;SUBSTITUTE(TRIM(ROUND(IFERROR(CriteriTecnici!$M332*1,IFERROR(NUMBERVALUE(CriteriTecnici!$M332,".",","),IFERROR(NUMBERVALUE(CriteriTecnici!$M332,",","."),0))),4)&amp;""),",",".")&amp;", "&amp;CHAR(34)&amp;"rawScore"&amp;CHAR(34)&amp;": "&amp;SUBSTITUTE(TRIM(ROUND(IFERROR(CriteriTecnici!$O332*1,IFERROR(NUMBERVALUE(CriteriTecnici!$O332,".",","),IFERROR(NUMBERVALUE(CriteriTecnici!$O332,",","."),0))),4)&amp;""),",",".")&amp;CHAR(125)&amp;IF(TRUE,",",""))</f>
        <v/>
      </c>
    </row>
    <row r="553">
      <c r="A553" s="38">
        <f>IF(CriteriTecnici!$A333="","","    "&amp;CHAR(123)&amp;CHAR(34)&amp;"bidderId"&amp;CHAR(34)&amp;": "&amp;CHAR(34)&amp;SUBSTITUTE(CriteriTecnici!$A333,CHAR(34),"'")&amp;CHAR(34)&amp;", "&amp;CHAR(34)&amp;"lotId"&amp;CHAR(34)&amp;": "&amp;CHAR(34)&amp;SUBSTITUTE(CriteriTecnici!$C333,CHAR(34),"'")&amp;CHAR(34)&amp;", "&amp;CHAR(34)&amp;"criterionId"&amp;CHAR(34)&amp;": "&amp;CHAR(34)&amp;SUBSTITUTE(CriteriTecnici!$D333,CHAR(34),"'")&amp;CHAR(34)&amp;", "&amp;CHAR(34)&amp;"kind"&amp;CHAR(34)&amp;": "&amp;CHAR(34)&amp;SUBSTITUTE(CriteriTecnici!$F333,CHAR(34),"'")&amp;CHAR(34)&amp;", "&amp;CHAR(34)&amp;"value"&amp;CHAR(34)&amp;": "&amp;SUBSTITUTE(TRIM(ROUND(IFERROR(CriteriTecnici!$N333*1,IFERROR(NUMBERVALUE(CriteriTecnici!$N333,".",","),IFERROR(NUMBERVALUE(CriteriTecnici!$N333,",","."),0))),4)&amp;""),",",".")&amp;", "&amp;CHAR(34)&amp;"numerator"&amp;CHAR(34)&amp;": "&amp;SUBSTITUTE(TRIM(ROUND(IFERROR(CriteriTecnici!$K333*1,IFERROR(NUMBERVALUE(CriteriTecnici!$K333,".",","),IFERROR(NUMBERVALUE(CriteriTecnici!$K333,",","."),0))),4)&amp;""),",",".")&amp;", "&amp;CHAR(34)&amp;"denominator"&amp;CHAR(34)&amp;": "&amp;SUBSTITUTE(TRIM(ROUND(IFERROR(CriteriTecnici!$L333*1,IFERROR(NUMBERVALUE(CriteriTecnici!$L333,".",","),IFERROR(NUMBERVALUE(CriteriTecnici!$L333,",","."),0))),4)&amp;""),",",".")&amp;", "&amp;CHAR(34)&amp;"flag"&amp;CHAR(34)&amp;": "&amp;SUBSTITUTE(TRIM(ROUND(IFERROR(CriteriTecnici!$M333*1,IFERROR(NUMBERVALUE(CriteriTecnici!$M333,".",","),IFERROR(NUMBERVALUE(CriteriTecnici!$M333,",","."),0))),4)&amp;""),",",".")&amp;", "&amp;CHAR(34)&amp;"rawScore"&amp;CHAR(34)&amp;": "&amp;SUBSTITUTE(TRIM(ROUND(IFERROR(CriteriTecnici!$O333*1,IFERROR(NUMBERVALUE(CriteriTecnici!$O333,".",","),IFERROR(NUMBERVALUE(CriteriTecnici!$O333,",","."),0))),4)&amp;""),",",".")&amp;CHAR(125)&amp;IF(TRUE,",",""))</f>
        <v/>
      </c>
    </row>
    <row r="554">
      <c r="A554" s="38">
        <f>IF(CriteriTecnici!$A334="","","    "&amp;CHAR(123)&amp;CHAR(34)&amp;"bidderId"&amp;CHAR(34)&amp;": "&amp;CHAR(34)&amp;SUBSTITUTE(CriteriTecnici!$A334,CHAR(34),"'")&amp;CHAR(34)&amp;", "&amp;CHAR(34)&amp;"lotId"&amp;CHAR(34)&amp;": "&amp;CHAR(34)&amp;SUBSTITUTE(CriteriTecnici!$C334,CHAR(34),"'")&amp;CHAR(34)&amp;", "&amp;CHAR(34)&amp;"criterionId"&amp;CHAR(34)&amp;": "&amp;CHAR(34)&amp;SUBSTITUTE(CriteriTecnici!$D334,CHAR(34),"'")&amp;CHAR(34)&amp;", "&amp;CHAR(34)&amp;"kind"&amp;CHAR(34)&amp;": "&amp;CHAR(34)&amp;SUBSTITUTE(CriteriTecnici!$F334,CHAR(34),"'")&amp;CHAR(34)&amp;", "&amp;CHAR(34)&amp;"value"&amp;CHAR(34)&amp;": "&amp;SUBSTITUTE(TRIM(ROUND(IFERROR(CriteriTecnici!$N334*1,IFERROR(NUMBERVALUE(CriteriTecnici!$N334,".",","),IFERROR(NUMBERVALUE(CriteriTecnici!$N334,",","."),0))),4)&amp;""),",",".")&amp;", "&amp;CHAR(34)&amp;"numerator"&amp;CHAR(34)&amp;": "&amp;SUBSTITUTE(TRIM(ROUND(IFERROR(CriteriTecnici!$K334*1,IFERROR(NUMBERVALUE(CriteriTecnici!$K334,".",","),IFERROR(NUMBERVALUE(CriteriTecnici!$K334,",","."),0))),4)&amp;""),",",".")&amp;", "&amp;CHAR(34)&amp;"denominator"&amp;CHAR(34)&amp;": "&amp;SUBSTITUTE(TRIM(ROUND(IFERROR(CriteriTecnici!$L334*1,IFERROR(NUMBERVALUE(CriteriTecnici!$L334,".",","),IFERROR(NUMBERVALUE(CriteriTecnici!$L334,",","."),0))),4)&amp;""),",",".")&amp;", "&amp;CHAR(34)&amp;"flag"&amp;CHAR(34)&amp;": "&amp;SUBSTITUTE(TRIM(ROUND(IFERROR(CriteriTecnici!$M334*1,IFERROR(NUMBERVALUE(CriteriTecnici!$M334,".",","),IFERROR(NUMBERVALUE(CriteriTecnici!$M334,",","."),0))),4)&amp;""),",",".")&amp;", "&amp;CHAR(34)&amp;"rawScore"&amp;CHAR(34)&amp;": "&amp;SUBSTITUTE(TRIM(ROUND(IFERROR(CriteriTecnici!$O334*1,IFERROR(NUMBERVALUE(CriteriTecnici!$O334,".",","),IFERROR(NUMBERVALUE(CriteriTecnici!$O334,",","."),0))),4)&amp;""),",",".")&amp;CHAR(125)&amp;IF(TRUE,",",""))</f>
        <v/>
      </c>
    </row>
    <row r="555">
      <c r="A555" s="38">
        <f>IF(CriteriTecnici!$A335="","","    "&amp;CHAR(123)&amp;CHAR(34)&amp;"bidderId"&amp;CHAR(34)&amp;": "&amp;CHAR(34)&amp;SUBSTITUTE(CriteriTecnici!$A335,CHAR(34),"'")&amp;CHAR(34)&amp;", "&amp;CHAR(34)&amp;"lotId"&amp;CHAR(34)&amp;": "&amp;CHAR(34)&amp;SUBSTITUTE(CriteriTecnici!$C335,CHAR(34),"'")&amp;CHAR(34)&amp;", "&amp;CHAR(34)&amp;"criterionId"&amp;CHAR(34)&amp;": "&amp;CHAR(34)&amp;SUBSTITUTE(CriteriTecnici!$D335,CHAR(34),"'")&amp;CHAR(34)&amp;", "&amp;CHAR(34)&amp;"kind"&amp;CHAR(34)&amp;": "&amp;CHAR(34)&amp;SUBSTITUTE(CriteriTecnici!$F335,CHAR(34),"'")&amp;CHAR(34)&amp;", "&amp;CHAR(34)&amp;"value"&amp;CHAR(34)&amp;": "&amp;SUBSTITUTE(TRIM(ROUND(IFERROR(CriteriTecnici!$N335*1,IFERROR(NUMBERVALUE(CriteriTecnici!$N335,".",","),IFERROR(NUMBERVALUE(CriteriTecnici!$N335,",","."),0))),4)&amp;""),",",".")&amp;", "&amp;CHAR(34)&amp;"numerator"&amp;CHAR(34)&amp;": "&amp;SUBSTITUTE(TRIM(ROUND(IFERROR(CriteriTecnici!$K335*1,IFERROR(NUMBERVALUE(CriteriTecnici!$K335,".",","),IFERROR(NUMBERVALUE(CriteriTecnici!$K335,",","."),0))),4)&amp;""),",",".")&amp;", "&amp;CHAR(34)&amp;"denominator"&amp;CHAR(34)&amp;": "&amp;SUBSTITUTE(TRIM(ROUND(IFERROR(CriteriTecnici!$L335*1,IFERROR(NUMBERVALUE(CriteriTecnici!$L335,".",","),IFERROR(NUMBERVALUE(CriteriTecnici!$L335,",","."),0))),4)&amp;""),",",".")&amp;", "&amp;CHAR(34)&amp;"flag"&amp;CHAR(34)&amp;": "&amp;SUBSTITUTE(TRIM(ROUND(IFERROR(CriteriTecnici!$M335*1,IFERROR(NUMBERVALUE(CriteriTecnici!$M335,".",","),IFERROR(NUMBERVALUE(CriteriTecnici!$M335,",","."),0))),4)&amp;""),",",".")&amp;", "&amp;CHAR(34)&amp;"rawScore"&amp;CHAR(34)&amp;": "&amp;SUBSTITUTE(TRIM(ROUND(IFERROR(CriteriTecnici!$O335*1,IFERROR(NUMBERVALUE(CriteriTecnici!$O335,".",","),IFERROR(NUMBERVALUE(CriteriTecnici!$O335,",","."),0))),4)&amp;""),",",".")&amp;CHAR(125)&amp;IF(TRUE,",",""))</f>
        <v/>
      </c>
    </row>
    <row r="556">
      <c r="A556" s="38">
        <f>IF(CriteriTecnici!$A336="","","    "&amp;CHAR(123)&amp;CHAR(34)&amp;"bidderId"&amp;CHAR(34)&amp;": "&amp;CHAR(34)&amp;SUBSTITUTE(CriteriTecnici!$A336,CHAR(34),"'")&amp;CHAR(34)&amp;", "&amp;CHAR(34)&amp;"lotId"&amp;CHAR(34)&amp;": "&amp;CHAR(34)&amp;SUBSTITUTE(CriteriTecnici!$C336,CHAR(34),"'")&amp;CHAR(34)&amp;", "&amp;CHAR(34)&amp;"criterionId"&amp;CHAR(34)&amp;": "&amp;CHAR(34)&amp;SUBSTITUTE(CriteriTecnici!$D336,CHAR(34),"'")&amp;CHAR(34)&amp;", "&amp;CHAR(34)&amp;"kind"&amp;CHAR(34)&amp;": "&amp;CHAR(34)&amp;SUBSTITUTE(CriteriTecnici!$F336,CHAR(34),"'")&amp;CHAR(34)&amp;", "&amp;CHAR(34)&amp;"value"&amp;CHAR(34)&amp;": "&amp;SUBSTITUTE(TRIM(ROUND(IFERROR(CriteriTecnici!$N336*1,IFERROR(NUMBERVALUE(CriteriTecnici!$N336,".",","),IFERROR(NUMBERVALUE(CriteriTecnici!$N336,",","."),0))),4)&amp;""),",",".")&amp;", "&amp;CHAR(34)&amp;"numerator"&amp;CHAR(34)&amp;": "&amp;SUBSTITUTE(TRIM(ROUND(IFERROR(CriteriTecnici!$K336*1,IFERROR(NUMBERVALUE(CriteriTecnici!$K336,".",","),IFERROR(NUMBERVALUE(CriteriTecnici!$K336,",","."),0))),4)&amp;""),",",".")&amp;", "&amp;CHAR(34)&amp;"denominator"&amp;CHAR(34)&amp;": "&amp;SUBSTITUTE(TRIM(ROUND(IFERROR(CriteriTecnici!$L336*1,IFERROR(NUMBERVALUE(CriteriTecnici!$L336,".",","),IFERROR(NUMBERVALUE(CriteriTecnici!$L336,",","."),0))),4)&amp;""),",",".")&amp;", "&amp;CHAR(34)&amp;"flag"&amp;CHAR(34)&amp;": "&amp;SUBSTITUTE(TRIM(ROUND(IFERROR(CriteriTecnici!$M336*1,IFERROR(NUMBERVALUE(CriteriTecnici!$M336,".",","),IFERROR(NUMBERVALUE(CriteriTecnici!$M336,",","."),0))),4)&amp;""),",",".")&amp;", "&amp;CHAR(34)&amp;"rawScore"&amp;CHAR(34)&amp;": "&amp;SUBSTITUTE(TRIM(ROUND(IFERROR(CriteriTecnici!$O336*1,IFERROR(NUMBERVALUE(CriteriTecnici!$O336,".",","),IFERROR(NUMBERVALUE(CriteriTecnici!$O336,",","."),0))),4)&amp;""),",",".")&amp;CHAR(125)&amp;IF(TRUE,",",""))</f>
        <v/>
      </c>
    </row>
    <row r="557">
      <c r="A557" s="38">
        <f>IF(CriteriTecnici!$A337="","","    "&amp;CHAR(123)&amp;CHAR(34)&amp;"bidderId"&amp;CHAR(34)&amp;": "&amp;CHAR(34)&amp;SUBSTITUTE(CriteriTecnici!$A337,CHAR(34),"'")&amp;CHAR(34)&amp;", "&amp;CHAR(34)&amp;"lotId"&amp;CHAR(34)&amp;": "&amp;CHAR(34)&amp;SUBSTITUTE(CriteriTecnici!$C337,CHAR(34),"'")&amp;CHAR(34)&amp;", "&amp;CHAR(34)&amp;"criterionId"&amp;CHAR(34)&amp;": "&amp;CHAR(34)&amp;SUBSTITUTE(CriteriTecnici!$D337,CHAR(34),"'")&amp;CHAR(34)&amp;", "&amp;CHAR(34)&amp;"kind"&amp;CHAR(34)&amp;": "&amp;CHAR(34)&amp;SUBSTITUTE(CriteriTecnici!$F337,CHAR(34),"'")&amp;CHAR(34)&amp;", "&amp;CHAR(34)&amp;"value"&amp;CHAR(34)&amp;": "&amp;SUBSTITUTE(TRIM(ROUND(IFERROR(CriteriTecnici!$N337*1,IFERROR(NUMBERVALUE(CriteriTecnici!$N337,".",","),IFERROR(NUMBERVALUE(CriteriTecnici!$N337,",","."),0))),4)&amp;""),",",".")&amp;", "&amp;CHAR(34)&amp;"numerator"&amp;CHAR(34)&amp;": "&amp;SUBSTITUTE(TRIM(ROUND(IFERROR(CriteriTecnici!$K337*1,IFERROR(NUMBERVALUE(CriteriTecnici!$K337,".",","),IFERROR(NUMBERVALUE(CriteriTecnici!$K337,",","."),0))),4)&amp;""),",",".")&amp;", "&amp;CHAR(34)&amp;"denominator"&amp;CHAR(34)&amp;": "&amp;SUBSTITUTE(TRIM(ROUND(IFERROR(CriteriTecnici!$L337*1,IFERROR(NUMBERVALUE(CriteriTecnici!$L337,".",","),IFERROR(NUMBERVALUE(CriteriTecnici!$L337,",","."),0))),4)&amp;""),",",".")&amp;", "&amp;CHAR(34)&amp;"flag"&amp;CHAR(34)&amp;": "&amp;SUBSTITUTE(TRIM(ROUND(IFERROR(CriteriTecnici!$M337*1,IFERROR(NUMBERVALUE(CriteriTecnici!$M337,".",","),IFERROR(NUMBERVALUE(CriteriTecnici!$M337,",","."),0))),4)&amp;""),",",".")&amp;", "&amp;CHAR(34)&amp;"rawScore"&amp;CHAR(34)&amp;": "&amp;SUBSTITUTE(TRIM(ROUND(IFERROR(CriteriTecnici!$O337*1,IFERROR(NUMBERVALUE(CriteriTecnici!$O337,".",","),IFERROR(NUMBERVALUE(CriteriTecnici!$O337,",","."),0))),4)&amp;""),",",".")&amp;CHAR(125)&amp;IF(TRUE,",",""))</f>
        <v/>
      </c>
    </row>
    <row r="558">
      <c r="A558" s="38">
        <f>IF(CriteriTecnici!$A338="","","    "&amp;CHAR(123)&amp;CHAR(34)&amp;"bidderId"&amp;CHAR(34)&amp;": "&amp;CHAR(34)&amp;SUBSTITUTE(CriteriTecnici!$A338,CHAR(34),"'")&amp;CHAR(34)&amp;", "&amp;CHAR(34)&amp;"lotId"&amp;CHAR(34)&amp;": "&amp;CHAR(34)&amp;SUBSTITUTE(CriteriTecnici!$C338,CHAR(34),"'")&amp;CHAR(34)&amp;", "&amp;CHAR(34)&amp;"criterionId"&amp;CHAR(34)&amp;": "&amp;CHAR(34)&amp;SUBSTITUTE(CriteriTecnici!$D338,CHAR(34),"'")&amp;CHAR(34)&amp;", "&amp;CHAR(34)&amp;"kind"&amp;CHAR(34)&amp;": "&amp;CHAR(34)&amp;SUBSTITUTE(CriteriTecnici!$F338,CHAR(34),"'")&amp;CHAR(34)&amp;", "&amp;CHAR(34)&amp;"value"&amp;CHAR(34)&amp;": "&amp;SUBSTITUTE(TRIM(ROUND(IFERROR(CriteriTecnici!$N338*1,IFERROR(NUMBERVALUE(CriteriTecnici!$N338,".",","),IFERROR(NUMBERVALUE(CriteriTecnici!$N338,",","."),0))),4)&amp;""),",",".")&amp;", "&amp;CHAR(34)&amp;"numerator"&amp;CHAR(34)&amp;": "&amp;SUBSTITUTE(TRIM(ROUND(IFERROR(CriteriTecnici!$K338*1,IFERROR(NUMBERVALUE(CriteriTecnici!$K338,".",","),IFERROR(NUMBERVALUE(CriteriTecnici!$K338,",","."),0))),4)&amp;""),",",".")&amp;", "&amp;CHAR(34)&amp;"denominator"&amp;CHAR(34)&amp;": "&amp;SUBSTITUTE(TRIM(ROUND(IFERROR(CriteriTecnici!$L338*1,IFERROR(NUMBERVALUE(CriteriTecnici!$L338,".",","),IFERROR(NUMBERVALUE(CriteriTecnici!$L338,",","."),0))),4)&amp;""),",",".")&amp;", "&amp;CHAR(34)&amp;"flag"&amp;CHAR(34)&amp;": "&amp;SUBSTITUTE(TRIM(ROUND(IFERROR(CriteriTecnici!$M338*1,IFERROR(NUMBERVALUE(CriteriTecnici!$M338,".",","),IFERROR(NUMBERVALUE(CriteriTecnici!$M338,",","."),0))),4)&amp;""),",",".")&amp;", "&amp;CHAR(34)&amp;"rawScore"&amp;CHAR(34)&amp;": "&amp;SUBSTITUTE(TRIM(ROUND(IFERROR(CriteriTecnici!$O338*1,IFERROR(NUMBERVALUE(CriteriTecnici!$O338,".",","),IFERROR(NUMBERVALUE(CriteriTecnici!$O338,",","."),0))),4)&amp;""),",",".")&amp;CHAR(125)&amp;IF(TRUE,",",""))</f>
        <v/>
      </c>
    </row>
    <row r="559">
      <c r="A559" s="38">
        <f>IF(CriteriTecnici!$A339="","","    "&amp;CHAR(123)&amp;CHAR(34)&amp;"bidderId"&amp;CHAR(34)&amp;": "&amp;CHAR(34)&amp;SUBSTITUTE(CriteriTecnici!$A339,CHAR(34),"'")&amp;CHAR(34)&amp;", "&amp;CHAR(34)&amp;"lotId"&amp;CHAR(34)&amp;": "&amp;CHAR(34)&amp;SUBSTITUTE(CriteriTecnici!$C339,CHAR(34),"'")&amp;CHAR(34)&amp;", "&amp;CHAR(34)&amp;"criterionId"&amp;CHAR(34)&amp;": "&amp;CHAR(34)&amp;SUBSTITUTE(CriteriTecnici!$D339,CHAR(34),"'")&amp;CHAR(34)&amp;", "&amp;CHAR(34)&amp;"kind"&amp;CHAR(34)&amp;": "&amp;CHAR(34)&amp;SUBSTITUTE(CriteriTecnici!$F339,CHAR(34),"'")&amp;CHAR(34)&amp;", "&amp;CHAR(34)&amp;"value"&amp;CHAR(34)&amp;": "&amp;SUBSTITUTE(TRIM(ROUND(IFERROR(CriteriTecnici!$N339*1,IFERROR(NUMBERVALUE(CriteriTecnici!$N339,".",","),IFERROR(NUMBERVALUE(CriteriTecnici!$N339,",","."),0))),4)&amp;""),",",".")&amp;", "&amp;CHAR(34)&amp;"numerator"&amp;CHAR(34)&amp;": "&amp;SUBSTITUTE(TRIM(ROUND(IFERROR(CriteriTecnici!$K339*1,IFERROR(NUMBERVALUE(CriteriTecnici!$K339,".",","),IFERROR(NUMBERVALUE(CriteriTecnici!$K339,",","."),0))),4)&amp;""),",",".")&amp;", "&amp;CHAR(34)&amp;"denominator"&amp;CHAR(34)&amp;": "&amp;SUBSTITUTE(TRIM(ROUND(IFERROR(CriteriTecnici!$L339*1,IFERROR(NUMBERVALUE(CriteriTecnici!$L339,".",","),IFERROR(NUMBERVALUE(CriteriTecnici!$L339,",","."),0))),4)&amp;""),",",".")&amp;", "&amp;CHAR(34)&amp;"flag"&amp;CHAR(34)&amp;": "&amp;SUBSTITUTE(TRIM(ROUND(IFERROR(CriteriTecnici!$M339*1,IFERROR(NUMBERVALUE(CriteriTecnici!$M339,".",","),IFERROR(NUMBERVALUE(CriteriTecnici!$M339,",","."),0))),4)&amp;""),",",".")&amp;", "&amp;CHAR(34)&amp;"rawScore"&amp;CHAR(34)&amp;": "&amp;SUBSTITUTE(TRIM(ROUND(IFERROR(CriteriTecnici!$O339*1,IFERROR(NUMBERVALUE(CriteriTecnici!$O339,".",","),IFERROR(NUMBERVALUE(CriteriTecnici!$O339,",","."),0))),4)&amp;""),",",".")&amp;CHAR(125)&amp;IF(TRUE,",",""))</f>
        <v/>
      </c>
    </row>
    <row r="560">
      <c r="A560" s="38">
        <f>IF(CriteriTecnici!$A340="","","    "&amp;CHAR(123)&amp;CHAR(34)&amp;"bidderId"&amp;CHAR(34)&amp;": "&amp;CHAR(34)&amp;SUBSTITUTE(CriteriTecnici!$A340,CHAR(34),"'")&amp;CHAR(34)&amp;", "&amp;CHAR(34)&amp;"lotId"&amp;CHAR(34)&amp;": "&amp;CHAR(34)&amp;SUBSTITUTE(CriteriTecnici!$C340,CHAR(34),"'")&amp;CHAR(34)&amp;", "&amp;CHAR(34)&amp;"criterionId"&amp;CHAR(34)&amp;": "&amp;CHAR(34)&amp;SUBSTITUTE(CriteriTecnici!$D340,CHAR(34),"'")&amp;CHAR(34)&amp;", "&amp;CHAR(34)&amp;"kind"&amp;CHAR(34)&amp;": "&amp;CHAR(34)&amp;SUBSTITUTE(CriteriTecnici!$F340,CHAR(34),"'")&amp;CHAR(34)&amp;", "&amp;CHAR(34)&amp;"value"&amp;CHAR(34)&amp;": "&amp;SUBSTITUTE(TRIM(ROUND(IFERROR(CriteriTecnici!$N340*1,IFERROR(NUMBERVALUE(CriteriTecnici!$N340,".",","),IFERROR(NUMBERVALUE(CriteriTecnici!$N340,",","."),0))),4)&amp;""),",",".")&amp;", "&amp;CHAR(34)&amp;"numerator"&amp;CHAR(34)&amp;": "&amp;SUBSTITUTE(TRIM(ROUND(IFERROR(CriteriTecnici!$K340*1,IFERROR(NUMBERVALUE(CriteriTecnici!$K340,".",","),IFERROR(NUMBERVALUE(CriteriTecnici!$K340,",","."),0))),4)&amp;""),",",".")&amp;", "&amp;CHAR(34)&amp;"denominator"&amp;CHAR(34)&amp;": "&amp;SUBSTITUTE(TRIM(ROUND(IFERROR(CriteriTecnici!$L340*1,IFERROR(NUMBERVALUE(CriteriTecnici!$L340,".",","),IFERROR(NUMBERVALUE(CriteriTecnici!$L340,",","."),0))),4)&amp;""),",",".")&amp;", "&amp;CHAR(34)&amp;"flag"&amp;CHAR(34)&amp;": "&amp;SUBSTITUTE(TRIM(ROUND(IFERROR(CriteriTecnici!$M340*1,IFERROR(NUMBERVALUE(CriteriTecnici!$M340,".",","),IFERROR(NUMBERVALUE(CriteriTecnici!$M340,",","."),0))),4)&amp;""),",",".")&amp;", "&amp;CHAR(34)&amp;"rawScore"&amp;CHAR(34)&amp;": "&amp;SUBSTITUTE(TRIM(ROUND(IFERROR(CriteriTecnici!$O340*1,IFERROR(NUMBERVALUE(CriteriTecnici!$O340,".",","),IFERROR(NUMBERVALUE(CriteriTecnici!$O340,",","."),0))),4)&amp;""),",",".")&amp;CHAR(125)&amp;IF(TRUE,",",""))</f>
        <v/>
      </c>
    </row>
    <row r="561">
      <c r="A561" s="38">
        <f>IF(CriteriTecnici!$A341="","","    "&amp;CHAR(123)&amp;CHAR(34)&amp;"bidderId"&amp;CHAR(34)&amp;": "&amp;CHAR(34)&amp;SUBSTITUTE(CriteriTecnici!$A341,CHAR(34),"'")&amp;CHAR(34)&amp;", "&amp;CHAR(34)&amp;"lotId"&amp;CHAR(34)&amp;": "&amp;CHAR(34)&amp;SUBSTITUTE(CriteriTecnici!$C341,CHAR(34),"'")&amp;CHAR(34)&amp;", "&amp;CHAR(34)&amp;"criterionId"&amp;CHAR(34)&amp;": "&amp;CHAR(34)&amp;SUBSTITUTE(CriteriTecnici!$D341,CHAR(34),"'")&amp;CHAR(34)&amp;", "&amp;CHAR(34)&amp;"kind"&amp;CHAR(34)&amp;": "&amp;CHAR(34)&amp;SUBSTITUTE(CriteriTecnici!$F341,CHAR(34),"'")&amp;CHAR(34)&amp;", "&amp;CHAR(34)&amp;"value"&amp;CHAR(34)&amp;": "&amp;SUBSTITUTE(TRIM(ROUND(IFERROR(CriteriTecnici!$N341*1,IFERROR(NUMBERVALUE(CriteriTecnici!$N341,".",","),IFERROR(NUMBERVALUE(CriteriTecnici!$N341,",","."),0))),4)&amp;""),",",".")&amp;", "&amp;CHAR(34)&amp;"numerator"&amp;CHAR(34)&amp;": "&amp;SUBSTITUTE(TRIM(ROUND(IFERROR(CriteriTecnici!$K341*1,IFERROR(NUMBERVALUE(CriteriTecnici!$K341,".",","),IFERROR(NUMBERVALUE(CriteriTecnici!$K341,",","."),0))),4)&amp;""),",",".")&amp;", "&amp;CHAR(34)&amp;"denominator"&amp;CHAR(34)&amp;": "&amp;SUBSTITUTE(TRIM(ROUND(IFERROR(CriteriTecnici!$L341*1,IFERROR(NUMBERVALUE(CriteriTecnici!$L341,".",","),IFERROR(NUMBERVALUE(CriteriTecnici!$L341,",","."),0))),4)&amp;""),",",".")&amp;", "&amp;CHAR(34)&amp;"flag"&amp;CHAR(34)&amp;": "&amp;SUBSTITUTE(TRIM(ROUND(IFERROR(CriteriTecnici!$M341*1,IFERROR(NUMBERVALUE(CriteriTecnici!$M341,".",","),IFERROR(NUMBERVALUE(CriteriTecnici!$M341,",","."),0))),4)&amp;""),",",".")&amp;", "&amp;CHAR(34)&amp;"rawScore"&amp;CHAR(34)&amp;": "&amp;SUBSTITUTE(TRIM(ROUND(IFERROR(CriteriTecnici!$O341*1,IFERROR(NUMBERVALUE(CriteriTecnici!$O341,".",","),IFERROR(NUMBERVALUE(CriteriTecnici!$O341,",","."),0))),4)&amp;""),",",".")&amp;CHAR(125)&amp;IF(TRUE,",",""))</f>
        <v/>
      </c>
    </row>
    <row r="562">
      <c r="A562" s="38">
        <f>IF(CriteriTecnici!$A342="","","    "&amp;CHAR(123)&amp;CHAR(34)&amp;"bidderId"&amp;CHAR(34)&amp;": "&amp;CHAR(34)&amp;SUBSTITUTE(CriteriTecnici!$A342,CHAR(34),"'")&amp;CHAR(34)&amp;", "&amp;CHAR(34)&amp;"lotId"&amp;CHAR(34)&amp;": "&amp;CHAR(34)&amp;SUBSTITUTE(CriteriTecnici!$C342,CHAR(34),"'")&amp;CHAR(34)&amp;", "&amp;CHAR(34)&amp;"criterionId"&amp;CHAR(34)&amp;": "&amp;CHAR(34)&amp;SUBSTITUTE(CriteriTecnici!$D342,CHAR(34),"'")&amp;CHAR(34)&amp;", "&amp;CHAR(34)&amp;"kind"&amp;CHAR(34)&amp;": "&amp;CHAR(34)&amp;SUBSTITUTE(CriteriTecnici!$F342,CHAR(34),"'")&amp;CHAR(34)&amp;", "&amp;CHAR(34)&amp;"value"&amp;CHAR(34)&amp;": "&amp;SUBSTITUTE(TRIM(ROUND(IFERROR(CriteriTecnici!$N342*1,IFERROR(NUMBERVALUE(CriteriTecnici!$N342,".",","),IFERROR(NUMBERVALUE(CriteriTecnici!$N342,",","."),0))),4)&amp;""),",",".")&amp;", "&amp;CHAR(34)&amp;"numerator"&amp;CHAR(34)&amp;": "&amp;SUBSTITUTE(TRIM(ROUND(IFERROR(CriteriTecnici!$K342*1,IFERROR(NUMBERVALUE(CriteriTecnici!$K342,".",","),IFERROR(NUMBERVALUE(CriteriTecnici!$K342,",","."),0))),4)&amp;""),",",".")&amp;", "&amp;CHAR(34)&amp;"denominator"&amp;CHAR(34)&amp;": "&amp;SUBSTITUTE(TRIM(ROUND(IFERROR(CriteriTecnici!$L342*1,IFERROR(NUMBERVALUE(CriteriTecnici!$L342,".",","),IFERROR(NUMBERVALUE(CriteriTecnici!$L342,",","."),0))),4)&amp;""),",",".")&amp;", "&amp;CHAR(34)&amp;"flag"&amp;CHAR(34)&amp;": "&amp;SUBSTITUTE(TRIM(ROUND(IFERROR(CriteriTecnici!$M342*1,IFERROR(NUMBERVALUE(CriteriTecnici!$M342,".",","),IFERROR(NUMBERVALUE(CriteriTecnici!$M342,",","."),0))),4)&amp;""),",",".")&amp;", "&amp;CHAR(34)&amp;"rawScore"&amp;CHAR(34)&amp;": "&amp;SUBSTITUTE(TRIM(ROUND(IFERROR(CriteriTecnici!$O342*1,IFERROR(NUMBERVALUE(CriteriTecnici!$O342,".",","),IFERROR(NUMBERVALUE(CriteriTecnici!$O342,",","."),0))),4)&amp;""),",",".")&amp;CHAR(125)&amp;IF(TRUE,",",""))</f>
        <v/>
      </c>
    </row>
    <row r="563">
      <c r="A563" s="38">
        <f>IF(CriteriTecnici!$A343="","","    "&amp;CHAR(123)&amp;CHAR(34)&amp;"bidderId"&amp;CHAR(34)&amp;": "&amp;CHAR(34)&amp;SUBSTITUTE(CriteriTecnici!$A343,CHAR(34),"'")&amp;CHAR(34)&amp;", "&amp;CHAR(34)&amp;"lotId"&amp;CHAR(34)&amp;": "&amp;CHAR(34)&amp;SUBSTITUTE(CriteriTecnici!$C343,CHAR(34),"'")&amp;CHAR(34)&amp;", "&amp;CHAR(34)&amp;"criterionId"&amp;CHAR(34)&amp;": "&amp;CHAR(34)&amp;SUBSTITUTE(CriteriTecnici!$D343,CHAR(34),"'")&amp;CHAR(34)&amp;", "&amp;CHAR(34)&amp;"kind"&amp;CHAR(34)&amp;": "&amp;CHAR(34)&amp;SUBSTITUTE(CriteriTecnici!$F343,CHAR(34),"'")&amp;CHAR(34)&amp;", "&amp;CHAR(34)&amp;"value"&amp;CHAR(34)&amp;": "&amp;SUBSTITUTE(TRIM(ROUND(IFERROR(CriteriTecnici!$N343*1,IFERROR(NUMBERVALUE(CriteriTecnici!$N343,".",","),IFERROR(NUMBERVALUE(CriteriTecnici!$N343,",","."),0))),4)&amp;""),",",".")&amp;", "&amp;CHAR(34)&amp;"numerator"&amp;CHAR(34)&amp;": "&amp;SUBSTITUTE(TRIM(ROUND(IFERROR(CriteriTecnici!$K343*1,IFERROR(NUMBERVALUE(CriteriTecnici!$K343,".",","),IFERROR(NUMBERVALUE(CriteriTecnici!$K343,",","."),0))),4)&amp;""),",",".")&amp;", "&amp;CHAR(34)&amp;"denominator"&amp;CHAR(34)&amp;": "&amp;SUBSTITUTE(TRIM(ROUND(IFERROR(CriteriTecnici!$L343*1,IFERROR(NUMBERVALUE(CriteriTecnici!$L343,".",","),IFERROR(NUMBERVALUE(CriteriTecnici!$L343,",","."),0))),4)&amp;""),",",".")&amp;", "&amp;CHAR(34)&amp;"flag"&amp;CHAR(34)&amp;": "&amp;SUBSTITUTE(TRIM(ROUND(IFERROR(CriteriTecnici!$M343*1,IFERROR(NUMBERVALUE(CriteriTecnici!$M343,".",","),IFERROR(NUMBERVALUE(CriteriTecnici!$M343,",","."),0))),4)&amp;""),",",".")&amp;", "&amp;CHAR(34)&amp;"rawScore"&amp;CHAR(34)&amp;": "&amp;SUBSTITUTE(TRIM(ROUND(IFERROR(CriteriTecnici!$O343*1,IFERROR(NUMBERVALUE(CriteriTecnici!$O343,".",","),IFERROR(NUMBERVALUE(CriteriTecnici!$O343,",","."),0))),4)&amp;""),",",".")&amp;CHAR(125)&amp;IF(TRUE,",",""))</f>
        <v/>
      </c>
    </row>
    <row r="564">
      <c r="A564" s="38">
        <f>IF(CriteriTecnici!$A344="","","    "&amp;CHAR(123)&amp;CHAR(34)&amp;"bidderId"&amp;CHAR(34)&amp;": "&amp;CHAR(34)&amp;SUBSTITUTE(CriteriTecnici!$A344,CHAR(34),"'")&amp;CHAR(34)&amp;", "&amp;CHAR(34)&amp;"lotId"&amp;CHAR(34)&amp;": "&amp;CHAR(34)&amp;SUBSTITUTE(CriteriTecnici!$C344,CHAR(34),"'")&amp;CHAR(34)&amp;", "&amp;CHAR(34)&amp;"criterionId"&amp;CHAR(34)&amp;": "&amp;CHAR(34)&amp;SUBSTITUTE(CriteriTecnici!$D344,CHAR(34),"'")&amp;CHAR(34)&amp;", "&amp;CHAR(34)&amp;"kind"&amp;CHAR(34)&amp;": "&amp;CHAR(34)&amp;SUBSTITUTE(CriteriTecnici!$F344,CHAR(34),"'")&amp;CHAR(34)&amp;", "&amp;CHAR(34)&amp;"value"&amp;CHAR(34)&amp;": "&amp;SUBSTITUTE(TRIM(ROUND(IFERROR(CriteriTecnici!$N344*1,IFERROR(NUMBERVALUE(CriteriTecnici!$N344,".",","),IFERROR(NUMBERVALUE(CriteriTecnici!$N344,",","."),0))),4)&amp;""),",",".")&amp;", "&amp;CHAR(34)&amp;"numerator"&amp;CHAR(34)&amp;": "&amp;SUBSTITUTE(TRIM(ROUND(IFERROR(CriteriTecnici!$K344*1,IFERROR(NUMBERVALUE(CriteriTecnici!$K344,".",","),IFERROR(NUMBERVALUE(CriteriTecnici!$K344,",","."),0))),4)&amp;""),",",".")&amp;", "&amp;CHAR(34)&amp;"denominator"&amp;CHAR(34)&amp;": "&amp;SUBSTITUTE(TRIM(ROUND(IFERROR(CriteriTecnici!$L344*1,IFERROR(NUMBERVALUE(CriteriTecnici!$L344,".",","),IFERROR(NUMBERVALUE(CriteriTecnici!$L344,",","."),0))),4)&amp;""),",",".")&amp;", "&amp;CHAR(34)&amp;"flag"&amp;CHAR(34)&amp;": "&amp;SUBSTITUTE(TRIM(ROUND(IFERROR(CriteriTecnici!$M344*1,IFERROR(NUMBERVALUE(CriteriTecnici!$M344,".",","),IFERROR(NUMBERVALUE(CriteriTecnici!$M344,",","."),0))),4)&amp;""),",",".")&amp;", "&amp;CHAR(34)&amp;"rawScore"&amp;CHAR(34)&amp;": "&amp;SUBSTITUTE(TRIM(ROUND(IFERROR(CriteriTecnici!$O344*1,IFERROR(NUMBERVALUE(CriteriTecnici!$O344,".",","),IFERROR(NUMBERVALUE(CriteriTecnici!$O344,",","."),0))),4)&amp;""),",",".")&amp;CHAR(125)&amp;IF(TRUE,",",""))</f>
        <v/>
      </c>
    </row>
    <row r="565">
      <c r="A565" s="38">
        <f>IF(CriteriTecnici!$A345="","","    "&amp;CHAR(123)&amp;CHAR(34)&amp;"bidderId"&amp;CHAR(34)&amp;": "&amp;CHAR(34)&amp;SUBSTITUTE(CriteriTecnici!$A345,CHAR(34),"'")&amp;CHAR(34)&amp;", "&amp;CHAR(34)&amp;"lotId"&amp;CHAR(34)&amp;": "&amp;CHAR(34)&amp;SUBSTITUTE(CriteriTecnici!$C345,CHAR(34),"'")&amp;CHAR(34)&amp;", "&amp;CHAR(34)&amp;"criterionId"&amp;CHAR(34)&amp;": "&amp;CHAR(34)&amp;SUBSTITUTE(CriteriTecnici!$D345,CHAR(34),"'")&amp;CHAR(34)&amp;", "&amp;CHAR(34)&amp;"kind"&amp;CHAR(34)&amp;": "&amp;CHAR(34)&amp;SUBSTITUTE(CriteriTecnici!$F345,CHAR(34),"'")&amp;CHAR(34)&amp;", "&amp;CHAR(34)&amp;"value"&amp;CHAR(34)&amp;": "&amp;SUBSTITUTE(TRIM(ROUND(IFERROR(CriteriTecnici!$N345*1,IFERROR(NUMBERVALUE(CriteriTecnici!$N345,".",","),IFERROR(NUMBERVALUE(CriteriTecnici!$N345,",","."),0))),4)&amp;""),",",".")&amp;", "&amp;CHAR(34)&amp;"numerator"&amp;CHAR(34)&amp;": "&amp;SUBSTITUTE(TRIM(ROUND(IFERROR(CriteriTecnici!$K345*1,IFERROR(NUMBERVALUE(CriteriTecnici!$K345,".",","),IFERROR(NUMBERVALUE(CriteriTecnici!$K345,",","."),0))),4)&amp;""),",",".")&amp;", "&amp;CHAR(34)&amp;"denominator"&amp;CHAR(34)&amp;": "&amp;SUBSTITUTE(TRIM(ROUND(IFERROR(CriteriTecnici!$L345*1,IFERROR(NUMBERVALUE(CriteriTecnici!$L345,".",","),IFERROR(NUMBERVALUE(CriteriTecnici!$L345,",","."),0))),4)&amp;""),",",".")&amp;", "&amp;CHAR(34)&amp;"flag"&amp;CHAR(34)&amp;": "&amp;SUBSTITUTE(TRIM(ROUND(IFERROR(CriteriTecnici!$M345*1,IFERROR(NUMBERVALUE(CriteriTecnici!$M345,".",","),IFERROR(NUMBERVALUE(CriteriTecnici!$M345,",","."),0))),4)&amp;""),",",".")&amp;", "&amp;CHAR(34)&amp;"rawScore"&amp;CHAR(34)&amp;": "&amp;SUBSTITUTE(TRIM(ROUND(IFERROR(CriteriTecnici!$O345*1,IFERROR(NUMBERVALUE(CriteriTecnici!$O345,".",","),IFERROR(NUMBERVALUE(CriteriTecnici!$O345,",","."),0))),4)&amp;""),",",".")&amp;CHAR(125)&amp;IF(COUNTA(Offerte!$A13:$A$200)&gt;0,",",""))</f>
        <v/>
      </c>
    </row>
    <row r="566">
      <c r="A566" s="38">
        <f>IF(CriteriTecnici!$A346="","","    "&amp;CHAR(123)&amp;CHAR(34)&amp;"bidderId"&amp;CHAR(34)&amp;": "&amp;CHAR(34)&amp;SUBSTITUTE(CriteriTecnici!$A346,CHAR(34),"'")&amp;CHAR(34)&amp;", "&amp;CHAR(34)&amp;"lotId"&amp;CHAR(34)&amp;": "&amp;CHAR(34)&amp;SUBSTITUTE(CriteriTecnici!$C346,CHAR(34),"'")&amp;CHAR(34)&amp;", "&amp;CHAR(34)&amp;"criterionId"&amp;CHAR(34)&amp;": "&amp;CHAR(34)&amp;SUBSTITUTE(CriteriTecnici!$D346,CHAR(34),"'")&amp;CHAR(34)&amp;", "&amp;CHAR(34)&amp;"kind"&amp;CHAR(34)&amp;": "&amp;CHAR(34)&amp;SUBSTITUTE(CriteriTecnici!$F346,CHAR(34),"'")&amp;CHAR(34)&amp;", "&amp;CHAR(34)&amp;"value"&amp;CHAR(34)&amp;": "&amp;SUBSTITUTE(TRIM(ROUND(IFERROR(CriteriTecnici!$N346*1,IFERROR(NUMBERVALUE(CriteriTecnici!$N346,".",","),IFERROR(NUMBERVALUE(CriteriTecnici!$N346,",","."),0))),4)&amp;""),",",".")&amp;", "&amp;CHAR(34)&amp;"numerator"&amp;CHAR(34)&amp;": "&amp;SUBSTITUTE(TRIM(ROUND(IFERROR(CriteriTecnici!$K346*1,IFERROR(NUMBERVALUE(CriteriTecnici!$K346,".",","),IFERROR(NUMBERVALUE(CriteriTecnici!$K346,",","."),0))),4)&amp;""),",",".")&amp;", "&amp;CHAR(34)&amp;"denominator"&amp;CHAR(34)&amp;": "&amp;SUBSTITUTE(TRIM(ROUND(IFERROR(CriteriTecnici!$L346*1,IFERROR(NUMBERVALUE(CriteriTecnici!$L346,".",","),IFERROR(NUMBERVALUE(CriteriTecnici!$L346,",","."),0))),4)&amp;""),",",".")&amp;", "&amp;CHAR(34)&amp;"flag"&amp;CHAR(34)&amp;": "&amp;SUBSTITUTE(TRIM(ROUND(IFERROR(CriteriTecnici!$M346*1,IFERROR(NUMBERVALUE(CriteriTecnici!$M346,".",","),IFERROR(NUMBERVALUE(CriteriTecnici!$M346,",","."),0))),4)&amp;""),",",".")&amp;", "&amp;CHAR(34)&amp;"rawScore"&amp;CHAR(34)&amp;": "&amp;SUBSTITUTE(TRIM(ROUND(IFERROR(CriteriTecnici!$O346*1,IFERROR(NUMBERVALUE(CriteriTecnici!$O346,".",","),IFERROR(NUMBERVALUE(CriteriTecnici!$O346,",","."),0))),4)&amp;""),",",".")&amp;CHAR(125)&amp;IF(TRUE,",",""))</f>
        <v/>
      </c>
    </row>
    <row r="567">
      <c r="A567" s="38">
        <f>IF(CriteriTecnici!$A347="","","    "&amp;CHAR(123)&amp;CHAR(34)&amp;"bidderId"&amp;CHAR(34)&amp;": "&amp;CHAR(34)&amp;SUBSTITUTE(CriteriTecnici!$A347,CHAR(34),"'")&amp;CHAR(34)&amp;", "&amp;CHAR(34)&amp;"lotId"&amp;CHAR(34)&amp;": "&amp;CHAR(34)&amp;SUBSTITUTE(CriteriTecnici!$C347,CHAR(34),"'")&amp;CHAR(34)&amp;", "&amp;CHAR(34)&amp;"criterionId"&amp;CHAR(34)&amp;": "&amp;CHAR(34)&amp;SUBSTITUTE(CriteriTecnici!$D347,CHAR(34),"'")&amp;CHAR(34)&amp;", "&amp;CHAR(34)&amp;"kind"&amp;CHAR(34)&amp;": "&amp;CHAR(34)&amp;SUBSTITUTE(CriteriTecnici!$F347,CHAR(34),"'")&amp;CHAR(34)&amp;", "&amp;CHAR(34)&amp;"value"&amp;CHAR(34)&amp;": "&amp;SUBSTITUTE(TRIM(ROUND(IFERROR(CriteriTecnici!$N347*1,IFERROR(NUMBERVALUE(CriteriTecnici!$N347,".",","),IFERROR(NUMBERVALUE(CriteriTecnici!$N347,",","."),0))),4)&amp;""),",",".")&amp;", "&amp;CHAR(34)&amp;"numerator"&amp;CHAR(34)&amp;": "&amp;SUBSTITUTE(TRIM(ROUND(IFERROR(CriteriTecnici!$K347*1,IFERROR(NUMBERVALUE(CriteriTecnici!$K347,".",","),IFERROR(NUMBERVALUE(CriteriTecnici!$K347,",","."),0))),4)&amp;""),",",".")&amp;", "&amp;CHAR(34)&amp;"denominator"&amp;CHAR(34)&amp;": "&amp;SUBSTITUTE(TRIM(ROUND(IFERROR(CriteriTecnici!$L347*1,IFERROR(NUMBERVALUE(CriteriTecnici!$L347,".",","),IFERROR(NUMBERVALUE(CriteriTecnici!$L347,",","."),0))),4)&amp;""),",",".")&amp;", "&amp;CHAR(34)&amp;"flag"&amp;CHAR(34)&amp;": "&amp;SUBSTITUTE(TRIM(ROUND(IFERROR(CriteriTecnici!$M347*1,IFERROR(NUMBERVALUE(CriteriTecnici!$M347,".",","),IFERROR(NUMBERVALUE(CriteriTecnici!$M347,",","."),0))),4)&amp;""),",",".")&amp;", "&amp;CHAR(34)&amp;"rawScore"&amp;CHAR(34)&amp;": "&amp;SUBSTITUTE(TRIM(ROUND(IFERROR(CriteriTecnici!$O347*1,IFERROR(NUMBERVALUE(CriteriTecnici!$O347,".",","),IFERROR(NUMBERVALUE(CriteriTecnici!$O347,",","."),0))),4)&amp;""),",",".")&amp;CHAR(125)&amp;IF(TRUE,",",""))</f>
        <v/>
      </c>
    </row>
    <row r="568">
      <c r="A568" s="38">
        <f>IF(CriteriTecnici!$A348="","","    "&amp;CHAR(123)&amp;CHAR(34)&amp;"bidderId"&amp;CHAR(34)&amp;": "&amp;CHAR(34)&amp;SUBSTITUTE(CriteriTecnici!$A348,CHAR(34),"'")&amp;CHAR(34)&amp;", "&amp;CHAR(34)&amp;"lotId"&amp;CHAR(34)&amp;": "&amp;CHAR(34)&amp;SUBSTITUTE(CriteriTecnici!$C348,CHAR(34),"'")&amp;CHAR(34)&amp;", "&amp;CHAR(34)&amp;"criterionId"&amp;CHAR(34)&amp;": "&amp;CHAR(34)&amp;SUBSTITUTE(CriteriTecnici!$D348,CHAR(34),"'")&amp;CHAR(34)&amp;", "&amp;CHAR(34)&amp;"kind"&amp;CHAR(34)&amp;": "&amp;CHAR(34)&amp;SUBSTITUTE(CriteriTecnici!$F348,CHAR(34),"'")&amp;CHAR(34)&amp;", "&amp;CHAR(34)&amp;"value"&amp;CHAR(34)&amp;": "&amp;SUBSTITUTE(TRIM(ROUND(IFERROR(CriteriTecnici!$N348*1,IFERROR(NUMBERVALUE(CriteriTecnici!$N348,".",","),IFERROR(NUMBERVALUE(CriteriTecnici!$N348,",","."),0))),4)&amp;""),",",".")&amp;", "&amp;CHAR(34)&amp;"numerator"&amp;CHAR(34)&amp;": "&amp;SUBSTITUTE(TRIM(ROUND(IFERROR(CriteriTecnici!$K348*1,IFERROR(NUMBERVALUE(CriteriTecnici!$K348,".",","),IFERROR(NUMBERVALUE(CriteriTecnici!$K348,",","."),0))),4)&amp;""),",",".")&amp;", "&amp;CHAR(34)&amp;"denominator"&amp;CHAR(34)&amp;": "&amp;SUBSTITUTE(TRIM(ROUND(IFERROR(CriteriTecnici!$L348*1,IFERROR(NUMBERVALUE(CriteriTecnici!$L348,".",","),IFERROR(NUMBERVALUE(CriteriTecnici!$L348,",","."),0))),4)&amp;""),",",".")&amp;", "&amp;CHAR(34)&amp;"flag"&amp;CHAR(34)&amp;": "&amp;SUBSTITUTE(TRIM(ROUND(IFERROR(CriteriTecnici!$M348*1,IFERROR(NUMBERVALUE(CriteriTecnici!$M348,".",","),IFERROR(NUMBERVALUE(CriteriTecnici!$M348,",","."),0))),4)&amp;""),",",".")&amp;", "&amp;CHAR(34)&amp;"rawScore"&amp;CHAR(34)&amp;": "&amp;SUBSTITUTE(TRIM(ROUND(IFERROR(CriteriTecnici!$O348*1,IFERROR(NUMBERVALUE(CriteriTecnici!$O348,".",","),IFERROR(NUMBERVALUE(CriteriTecnici!$O348,",","."),0))),4)&amp;""),",",".")&amp;CHAR(125)&amp;IF(TRUE,",",""))</f>
        <v/>
      </c>
    </row>
    <row r="569">
      <c r="A569" s="38">
        <f>IF(CriteriTecnici!$A349="","","    "&amp;CHAR(123)&amp;CHAR(34)&amp;"bidderId"&amp;CHAR(34)&amp;": "&amp;CHAR(34)&amp;SUBSTITUTE(CriteriTecnici!$A349,CHAR(34),"'")&amp;CHAR(34)&amp;", "&amp;CHAR(34)&amp;"lotId"&amp;CHAR(34)&amp;": "&amp;CHAR(34)&amp;SUBSTITUTE(CriteriTecnici!$C349,CHAR(34),"'")&amp;CHAR(34)&amp;", "&amp;CHAR(34)&amp;"criterionId"&amp;CHAR(34)&amp;": "&amp;CHAR(34)&amp;SUBSTITUTE(CriteriTecnici!$D349,CHAR(34),"'")&amp;CHAR(34)&amp;", "&amp;CHAR(34)&amp;"kind"&amp;CHAR(34)&amp;": "&amp;CHAR(34)&amp;SUBSTITUTE(CriteriTecnici!$F349,CHAR(34),"'")&amp;CHAR(34)&amp;", "&amp;CHAR(34)&amp;"value"&amp;CHAR(34)&amp;": "&amp;SUBSTITUTE(TRIM(ROUND(IFERROR(CriteriTecnici!$N349*1,IFERROR(NUMBERVALUE(CriteriTecnici!$N349,".",","),IFERROR(NUMBERVALUE(CriteriTecnici!$N349,",","."),0))),4)&amp;""),",",".")&amp;", "&amp;CHAR(34)&amp;"numerator"&amp;CHAR(34)&amp;": "&amp;SUBSTITUTE(TRIM(ROUND(IFERROR(CriteriTecnici!$K349*1,IFERROR(NUMBERVALUE(CriteriTecnici!$K349,".",","),IFERROR(NUMBERVALUE(CriteriTecnici!$K349,",","."),0))),4)&amp;""),",",".")&amp;", "&amp;CHAR(34)&amp;"denominator"&amp;CHAR(34)&amp;": "&amp;SUBSTITUTE(TRIM(ROUND(IFERROR(CriteriTecnici!$L349*1,IFERROR(NUMBERVALUE(CriteriTecnici!$L349,".",","),IFERROR(NUMBERVALUE(CriteriTecnici!$L349,",","."),0))),4)&amp;""),",",".")&amp;", "&amp;CHAR(34)&amp;"flag"&amp;CHAR(34)&amp;": "&amp;SUBSTITUTE(TRIM(ROUND(IFERROR(CriteriTecnici!$M349*1,IFERROR(NUMBERVALUE(CriteriTecnici!$M349,".",","),IFERROR(NUMBERVALUE(CriteriTecnici!$M349,",","."),0))),4)&amp;""),",",".")&amp;", "&amp;CHAR(34)&amp;"rawScore"&amp;CHAR(34)&amp;": "&amp;SUBSTITUTE(TRIM(ROUND(IFERROR(CriteriTecnici!$O349*1,IFERROR(NUMBERVALUE(CriteriTecnici!$O349,".",","),IFERROR(NUMBERVALUE(CriteriTecnici!$O349,",","."),0))),4)&amp;""),",",".")&amp;CHAR(125)&amp;IF(TRUE,",",""))</f>
        <v/>
      </c>
    </row>
    <row r="570">
      <c r="A570" s="38">
        <f>IF(CriteriTecnici!$A350="","","    "&amp;CHAR(123)&amp;CHAR(34)&amp;"bidderId"&amp;CHAR(34)&amp;": "&amp;CHAR(34)&amp;SUBSTITUTE(CriteriTecnici!$A350,CHAR(34),"'")&amp;CHAR(34)&amp;", "&amp;CHAR(34)&amp;"lotId"&amp;CHAR(34)&amp;": "&amp;CHAR(34)&amp;SUBSTITUTE(CriteriTecnici!$C350,CHAR(34),"'")&amp;CHAR(34)&amp;", "&amp;CHAR(34)&amp;"criterionId"&amp;CHAR(34)&amp;": "&amp;CHAR(34)&amp;SUBSTITUTE(CriteriTecnici!$D350,CHAR(34),"'")&amp;CHAR(34)&amp;", "&amp;CHAR(34)&amp;"kind"&amp;CHAR(34)&amp;": "&amp;CHAR(34)&amp;SUBSTITUTE(CriteriTecnici!$F350,CHAR(34),"'")&amp;CHAR(34)&amp;", "&amp;CHAR(34)&amp;"value"&amp;CHAR(34)&amp;": "&amp;SUBSTITUTE(TRIM(ROUND(IFERROR(CriteriTecnici!$N350*1,IFERROR(NUMBERVALUE(CriteriTecnici!$N350,".",","),IFERROR(NUMBERVALUE(CriteriTecnici!$N350,",","."),0))),4)&amp;""),",",".")&amp;", "&amp;CHAR(34)&amp;"numerator"&amp;CHAR(34)&amp;": "&amp;SUBSTITUTE(TRIM(ROUND(IFERROR(CriteriTecnici!$K350*1,IFERROR(NUMBERVALUE(CriteriTecnici!$K350,".",","),IFERROR(NUMBERVALUE(CriteriTecnici!$K350,",","."),0))),4)&amp;""),",",".")&amp;", "&amp;CHAR(34)&amp;"denominator"&amp;CHAR(34)&amp;": "&amp;SUBSTITUTE(TRIM(ROUND(IFERROR(CriteriTecnici!$L350*1,IFERROR(NUMBERVALUE(CriteriTecnici!$L350,".",","),IFERROR(NUMBERVALUE(CriteriTecnici!$L350,",","."),0))),4)&amp;""),",",".")&amp;", "&amp;CHAR(34)&amp;"flag"&amp;CHAR(34)&amp;": "&amp;SUBSTITUTE(TRIM(ROUND(IFERROR(CriteriTecnici!$M350*1,IFERROR(NUMBERVALUE(CriteriTecnici!$M350,".",","),IFERROR(NUMBERVALUE(CriteriTecnici!$M350,",","."),0))),4)&amp;""),",",".")&amp;", "&amp;CHAR(34)&amp;"rawScore"&amp;CHAR(34)&amp;": "&amp;SUBSTITUTE(TRIM(ROUND(IFERROR(CriteriTecnici!$O350*1,IFERROR(NUMBERVALUE(CriteriTecnici!$O350,".",","),IFERROR(NUMBERVALUE(CriteriTecnici!$O350,",","."),0))),4)&amp;""),",",".")&amp;CHAR(125)&amp;IF(TRUE,",",""))</f>
        <v/>
      </c>
    </row>
    <row r="571">
      <c r="A571" s="38">
        <f>IF(CriteriTecnici!$A351="","","    "&amp;CHAR(123)&amp;CHAR(34)&amp;"bidderId"&amp;CHAR(34)&amp;": "&amp;CHAR(34)&amp;SUBSTITUTE(CriteriTecnici!$A351,CHAR(34),"'")&amp;CHAR(34)&amp;", "&amp;CHAR(34)&amp;"lotId"&amp;CHAR(34)&amp;": "&amp;CHAR(34)&amp;SUBSTITUTE(CriteriTecnici!$C351,CHAR(34),"'")&amp;CHAR(34)&amp;", "&amp;CHAR(34)&amp;"criterionId"&amp;CHAR(34)&amp;": "&amp;CHAR(34)&amp;SUBSTITUTE(CriteriTecnici!$D351,CHAR(34),"'")&amp;CHAR(34)&amp;", "&amp;CHAR(34)&amp;"kind"&amp;CHAR(34)&amp;": "&amp;CHAR(34)&amp;SUBSTITUTE(CriteriTecnici!$F351,CHAR(34),"'")&amp;CHAR(34)&amp;", "&amp;CHAR(34)&amp;"value"&amp;CHAR(34)&amp;": "&amp;SUBSTITUTE(TRIM(ROUND(IFERROR(CriteriTecnici!$N351*1,IFERROR(NUMBERVALUE(CriteriTecnici!$N351,".",","),IFERROR(NUMBERVALUE(CriteriTecnici!$N351,",","."),0))),4)&amp;""),",",".")&amp;", "&amp;CHAR(34)&amp;"numerator"&amp;CHAR(34)&amp;": "&amp;SUBSTITUTE(TRIM(ROUND(IFERROR(CriteriTecnici!$K351*1,IFERROR(NUMBERVALUE(CriteriTecnici!$K351,".",","),IFERROR(NUMBERVALUE(CriteriTecnici!$K351,",","."),0))),4)&amp;""),",",".")&amp;", "&amp;CHAR(34)&amp;"denominator"&amp;CHAR(34)&amp;": "&amp;SUBSTITUTE(TRIM(ROUND(IFERROR(CriteriTecnici!$L351*1,IFERROR(NUMBERVALUE(CriteriTecnici!$L351,".",","),IFERROR(NUMBERVALUE(CriteriTecnici!$L351,",","."),0))),4)&amp;""),",",".")&amp;", "&amp;CHAR(34)&amp;"flag"&amp;CHAR(34)&amp;": "&amp;SUBSTITUTE(TRIM(ROUND(IFERROR(CriteriTecnici!$M351*1,IFERROR(NUMBERVALUE(CriteriTecnici!$M351,".",","),IFERROR(NUMBERVALUE(CriteriTecnici!$M351,",","."),0))),4)&amp;""),",",".")&amp;", "&amp;CHAR(34)&amp;"rawScore"&amp;CHAR(34)&amp;": "&amp;SUBSTITUTE(TRIM(ROUND(IFERROR(CriteriTecnici!$O351*1,IFERROR(NUMBERVALUE(CriteriTecnici!$O351,".",","),IFERROR(NUMBERVALUE(CriteriTecnici!$O351,",","."),0))),4)&amp;""),",",".")&amp;CHAR(125)&amp;IF(TRUE,",",""))</f>
        <v/>
      </c>
    </row>
    <row r="572">
      <c r="A572" s="38">
        <f>IF(CriteriTecnici!$A352="","","    "&amp;CHAR(123)&amp;CHAR(34)&amp;"bidderId"&amp;CHAR(34)&amp;": "&amp;CHAR(34)&amp;SUBSTITUTE(CriteriTecnici!$A352,CHAR(34),"'")&amp;CHAR(34)&amp;", "&amp;CHAR(34)&amp;"lotId"&amp;CHAR(34)&amp;": "&amp;CHAR(34)&amp;SUBSTITUTE(CriteriTecnici!$C352,CHAR(34),"'")&amp;CHAR(34)&amp;", "&amp;CHAR(34)&amp;"criterionId"&amp;CHAR(34)&amp;": "&amp;CHAR(34)&amp;SUBSTITUTE(CriteriTecnici!$D352,CHAR(34),"'")&amp;CHAR(34)&amp;", "&amp;CHAR(34)&amp;"kind"&amp;CHAR(34)&amp;": "&amp;CHAR(34)&amp;SUBSTITUTE(CriteriTecnici!$F352,CHAR(34),"'")&amp;CHAR(34)&amp;", "&amp;CHAR(34)&amp;"value"&amp;CHAR(34)&amp;": "&amp;SUBSTITUTE(TRIM(ROUND(IFERROR(CriteriTecnici!$N352*1,IFERROR(NUMBERVALUE(CriteriTecnici!$N352,".",","),IFERROR(NUMBERVALUE(CriteriTecnici!$N352,",","."),0))),4)&amp;""),",",".")&amp;", "&amp;CHAR(34)&amp;"numerator"&amp;CHAR(34)&amp;": "&amp;SUBSTITUTE(TRIM(ROUND(IFERROR(CriteriTecnici!$K352*1,IFERROR(NUMBERVALUE(CriteriTecnici!$K352,".",","),IFERROR(NUMBERVALUE(CriteriTecnici!$K352,",","."),0))),4)&amp;""),",",".")&amp;", "&amp;CHAR(34)&amp;"denominator"&amp;CHAR(34)&amp;": "&amp;SUBSTITUTE(TRIM(ROUND(IFERROR(CriteriTecnici!$L352*1,IFERROR(NUMBERVALUE(CriteriTecnici!$L352,".",","),IFERROR(NUMBERVALUE(CriteriTecnici!$L352,",","."),0))),4)&amp;""),",",".")&amp;", "&amp;CHAR(34)&amp;"flag"&amp;CHAR(34)&amp;": "&amp;SUBSTITUTE(TRIM(ROUND(IFERROR(CriteriTecnici!$M352*1,IFERROR(NUMBERVALUE(CriteriTecnici!$M352,".",","),IFERROR(NUMBERVALUE(CriteriTecnici!$M352,",","."),0))),4)&amp;""),",",".")&amp;", "&amp;CHAR(34)&amp;"rawScore"&amp;CHAR(34)&amp;": "&amp;SUBSTITUTE(TRIM(ROUND(IFERROR(CriteriTecnici!$O352*1,IFERROR(NUMBERVALUE(CriteriTecnici!$O352,".",","),IFERROR(NUMBERVALUE(CriteriTecnici!$O352,",","."),0))),4)&amp;""),",",".")&amp;CHAR(125)&amp;IF(TRUE,",",""))</f>
        <v/>
      </c>
    </row>
    <row r="573">
      <c r="A573" s="38">
        <f>IF(CriteriTecnici!$A353="","","    "&amp;CHAR(123)&amp;CHAR(34)&amp;"bidderId"&amp;CHAR(34)&amp;": "&amp;CHAR(34)&amp;SUBSTITUTE(CriteriTecnici!$A353,CHAR(34),"'")&amp;CHAR(34)&amp;", "&amp;CHAR(34)&amp;"lotId"&amp;CHAR(34)&amp;": "&amp;CHAR(34)&amp;SUBSTITUTE(CriteriTecnici!$C353,CHAR(34),"'")&amp;CHAR(34)&amp;", "&amp;CHAR(34)&amp;"criterionId"&amp;CHAR(34)&amp;": "&amp;CHAR(34)&amp;SUBSTITUTE(CriteriTecnici!$D353,CHAR(34),"'")&amp;CHAR(34)&amp;", "&amp;CHAR(34)&amp;"kind"&amp;CHAR(34)&amp;": "&amp;CHAR(34)&amp;SUBSTITUTE(CriteriTecnici!$F353,CHAR(34),"'")&amp;CHAR(34)&amp;", "&amp;CHAR(34)&amp;"value"&amp;CHAR(34)&amp;": "&amp;SUBSTITUTE(TRIM(ROUND(IFERROR(CriteriTecnici!$N353*1,IFERROR(NUMBERVALUE(CriteriTecnici!$N353,".",","),IFERROR(NUMBERVALUE(CriteriTecnici!$N353,",","."),0))),4)&amp;""),",",".")&amp;", "&amp;CHAR(34)&amp;"numerator"&amp;CHAR(34)&amp;": "&amp;SUBSTITUTE(TRIM(ROUND(IFERROR(CriteriTecnici!$K353*1,IFERROR(NUMBERVALUE(CriteriTecnici!$K353,".",","),IFERROR(NUMBERVALUE(CriteriTecnici!$K353,",","."),0))),4)&amp;""),",",".")&amp;", "&amp;CHAR(34)&amp;"denominator"&amp;CHAR(34)&amp;": "&amp;SUBSTITUTE(TRIM(ROUND(IFERROR(CriteriTecnici!$L353*1,IFERROR(NUMBERVALUE(CriteriTecnici!$L353,".",","),IFERROR(NUMBERVALUE(CriteriTecnici!$L353,",","."),0))),4)&amp;""),",",".")&amp;", "&amp;CHAR(34)&amp;"flag"&amp;CHAR(34)&amp;": "&amp;SUBSTITUTE(TRIM(ROUND(IFERROR(CriteriTecnici!$M353*1,IFERROR(NUMBERVALUE(CriteriTecnici!$M353,".",","),IFERROR(NUMBERVALUE(CriteriTecnici!$M353,",","."),0))),4)&amp;""),",",".")&amp;", "&amp;CHAR(34)&amp;"rawScore"&amp;CHAR(34)&amp;": "&amp;SUBSTITUTE(TRIM(ROUND(IFERROR(CriteriTecnici!$O353*1,IFERROR(NUMBERVALUE(CriteriTecnici!$O353,".",","),IFERROR(NUMBERVALUE(CriteriTecnici!$O353,",","."),0))),4)&amp;""),",",".")&amp;CHAR(125)&amp;IF(TRUE,",",""))</f>
        <v/>
      </c>
    </row>
    <row r="574">
      <c r="A574" s="38">
        <f>IF(CriteriTecnici!$A354="","","    "&amp;CHAR(123)&amp;CHAR(34)&amp;"bidderId"&amp;CHAR(34)&amp;": "&amp;CHAR(34)&amp;SUBSTITUTE(CriteriTecnici!$A354,CHAR(34),"'")&amp;CHAR(34)&amp;", "&amp;CHAR(34)&amp;"lotId"&amp;CHAR(34)&amp;": "&amp;CHAR(34)&amp;SUBSTITUTE(CriteriTecnici!$C354,CHAR(34),"'")&amp;CHAR(34)&amp;", "&amp;CHAR(34)&amp;"criterionId"&amp;CHAR(34)&amp;": "&amp;CHAR(34)&amp;SUBSTITUTE(CriteriTecnici!$D354,CHAR(34),"'")&amp;CHAR(34)&amp;", "&amp;CHAR(34)&amp;"kind"&amp;CHAR(34)&amp;": "&amp;CHAR(34)&amp;SUBSTITUTE(CriteriTecnici!$F354,CHAR(34),"'")&amp;CHAR(34)&amp;", "&amp;CHAR(34)&amp;"value"&amp;CHAR(34)&amp;": "&amp;SUBSTITUTE(TRIM(ROUND(IFERROR(CriteriTecnici!$N354*1,IFERROR(NUMBERVALUE(CriteriTecnici!$N354,".",","),IFERROR(NUMBERVALUE(CriteriTecnici!$N354,",","."),0))),4)&amp;""),",",".")&amp;", "&amp;CHAR(34)&amp;"numerator"&amp;CHAR(34)&amp;": "&amp;SUBSTITUTE(TRIM(ROUND(IFERROR(CriteriTecnici!$K354*1,IFERROR(NUMBERVALUE(CriteriTecnici!$K354,".",","),IFERROR(NUMBERVALUE(CriteriTecnici!$K354,",","."),0))),4)&amp;""),",",".")&amp;", "&amp;CHAR(34)&amp;"denominator"&amp;CHAR(34)&amp;": "&amp;SUBSTITUTE(TRIM(ROUND(IFERROR(CriteriTecnici!$L354*1,IFERROR(NUMBERVALUE(CriteriTecnici!$L354,".",","),IFERROR(NUMBERVALUE(CriteriTecnici!$L354,",","."),0))),4)&amp;""),",",".")&amp;", "&amp;CHAR(34)&amp;"flag"&amp;CHAR(34)&amp;": "&amp;SUBSTITUTE(TRIM(ROUND(IFERROR(CriteriTecnici!$M354*1,IFERROR(NUMBERVALUE(CriteriTecnici!$M354,".",","),IFERROR(NUMBERVALUE(CriteriTecnici!$M354,",","."),0))),4)&amp;""),",",".")&amp;", "&amp;CHAR(34)&amp;"rawScore"&amp;CHAR(34)&amp;": "&amp;SUBSTITUTE(TRIM(ROUND(IFERROR(CriteriTecnici!$O354*1,IFERROR(NUMBERVALUE(CriteriTecnici!$O354,".",","),IFERROR(NUMBERVALUE(CriteriTecnici!$O354,",","."),0))),4)&amp;""),",",".")&amp;CHAR(125)&amp;IF(TRUE,",",""))</f>
        <v/>
      </c>
    </row>
    <row r="575">
      <c r="A575" s="38">
        <f>IF(CriteriTecnici!$A355="","","    "&amp;CHAR(123)&amp;CHAR(34)&amp;"bidderId"&amp;CHAR(34)&amp;": "&amp;CHAR(34)&amp;SUBSTITUTE(CriteriTecnici!$A355,CHAR(34),"'")&amp;CHAR(34)&amp;", "&amp;CHAR(34)&amp;"lotId"&amp;CHAR(34)&amp;": "&amp;CHAR(34)&amp;SUBSTITUTE(CriteriTecnici!$C355,CHAR(34),"'")&amp;CHAR(34)&amp;", "&amp;CHAR(34)&amp;"criterionId"&amp;CHAR(34)&amp;": "&amp;CHAR(34)&amp;SUBSTITUTE(CriteriTecnici!$D355,CHAR(34),"'")&amp;CHAR(34)&amp;", "&amp;CHAR(34)&amp;"kind"&amp;CHAR(34)&amp;": "&amp;CHAR(34)&amp;SUBSTITUTE(CriteriTecnici!$F355,CHAR(34),"'")&amp;CHAR(34)&amp;", "&amp;CHAR(34)&amp;"value"&amp;CHAR(34)&amp;": "&amp;SUBSTITUTE(TRIM(ROUND(IFERROR(CriteriTecnici!$N355*1,IFERROR(NUMBERVALUE(CriteriTecnici!$N355,".",","),IFERROR(NUMBERVALUE(CriteriTecnici!$N355,",","."),0))),4)&amp;""),",",".")&amp;", "&amp;CHAR(34)&amp;"numerator"&amp;CHAR(34)&amp;": "&amp;SUBSTITUTE(TRIM(ROUND(IFERROR(CriteriTecnici!$K355*1,IFERROR(NUMBERVALUE(CriteriTecnici!$K355,".",","),IFERROR(NUMBERVALUE(CriteriTecnici!$K355,",","."),0))),4)&amp;""),",",".")&amp;", "&amp;CHAR(34)&amp;"denominator"&amp;CHAR(34)&amp;": "&amp;SUBSTITUTE(TRIM(ROUND(IFERROR(CriteriTecnici!$L355*1,IFERROR(NUMBERVALUE(CriteriTecnici!$L355,".",","),IFERROR(NUMBERVALUE(CriteriTecnici!$L355,",","."),0))),4)&amp;""),",",".")&amp;", "&amp;CHAR(34)&amp;"flag"&amp;CHAR(34)&amp;": "&amp;SUBSTITUTE(TRIM(ROUND(IFERROR(CriteriTecnici!$M355*1,IFERROR(NUMBERVALUE(CriteriTecnici!$M355,".",","),IFERROR(NUMBERVALUE(CriteriTecnici!$M355,",","."),0))),4)&amp;""),",",".")&amp;", "&amp;CHAR(34)&amp;"rawScore"&amp;CHAR(34)&amp;": "&amp;SUBSTITUTE(TRIM(ROUND(IFERROR(CriteriTecnici!$O355*1,IFERROR(NUMBERVALUE(CriteriTecnici!$O355,".",","),IFERROR(NUMBERVALUE(CriteriTecnici!$O355,",","."),0))),4)&amp;""),",",".")&amp;CHAR(125)&amp;IF(TRUE,",",""))</f>
        <v/>
      </c>
    </row>
    <row r="576">
      <c r="A576" s="38">
        <f>IF(CriteriTecnici!$A356="","","    "&amp;CHAR(123)&amp;CHAR(34)&amp;"bidderId"&amp;CHAR(34)&amp;": "&amp;CHAR(34)&amp;SUBSTITUTE(CriteriTecnici!$A356,CHAR(34),"'")&amp;CHAR(34)&amp;", "&amp;CHAR(34)&amp;"lotId"&amp;CHAR(34)&amp;": "&amp;CHAR(34)&amp;SUBSTITUTE(CriteriTecnici!$C356,CHAR(34),"'")&amp;CHAR(34)&amp;", "&amp;CHAR(34)&amp;"criterionId"&amp;CHAR(34)&amp;": "&amp;CHAR(34)&amp;SUBSTITUTE(CriteriTecnici!$D356,CHAR(34),"'")&amp;CHAR(34)&amp;", "&amp;CHAR(34)&amp;"kind"&amp;CHAR(34)&amp;": "&amp;CHAR(34)&amp;SUBSTITUTE(CriteriTecnici!$F356,CHAR(34),"'")&amp;CHAR(34)&amp;", "&amp;CHAR(34)&amp;"value"&amp;CHAR(34)&amp;": "&amp;SUBSTITUTE(TRIM(ROUND(IFERROR(CriteriTecnici!$N356*1,IFERROR(NUMBERVALUE(CriteriTecnici!$N356,".",","),IFERROR(NUMBERVALUE(CriteriTecnici!$N356,",","."),0))),4)&amp;""),",",".")&amp;", "&amp;CHAR(34)&amp;"numerator"&amp;CHAR(34)&amp;": "&amp;SUBSTITUTE(TRIM(ROUND(IFERROR(CriteriTecnici!$K356*1,IFERROR(NUMBERVALUE(CriteriTecnici!$K356,".",","),IFERROR(NUMBERVALUE(CriteriTecnici!$K356,",","."),0))),4)&amp;""),",",".")&amp;", "&amp;CHAR(34)&amp;"denominator"&amp;CHAR(34)&amp;": "&amp;SUBSTITUTE(TRIM(ROUND(IFERROR(CriteriTecnici!$L356*1,IFERROR(NUMBERVALUE(CriteriTecnici!$L356,".",","),IFERROR(NUMBERVALUE(CriteriTecnici!$L356,",","."),0))),4)&amp;""),",",".")&amp;", "&amp;CHAR(34)&amp;"flag"&amp;CHAR(34)&amp;": "&amp;SUBSTITUTE(TRIM(ROUND(IFERROR(CriteriTecnici!$M356*1,IFERROR(NUMBERVALUE(CriteriTecnici!$M356,".",","),IFERROR(NUMBERVALUE(CriteriTecnici!$M356,",","."),0))),4)&amp;""),",",".")&amp;", "&amp;CHAR(34)&amp;"rawScore"&amp;CHAR(34)&amp;": "&amp;SUBSTITUTE(TRIM(ROUND(IFERROR(CriteriTecnici!$O356*1,IFERROR(NUMBERVALUE(CriteriTecnici!$O356,".",","),IFERROR(NUMBERVALUE(CriteriTecnici!$O356,",","."),0))),4)&amp;""),",",".")&amp;CHAR(125)&amp;IF(TRUE,",",""))</f>
        <v/>
      </c>
    </row>
    <row r="577">
      <c r="A577" s="38">
        <f>IF(CriteriTecnici!$A357="","","    "&amp;CHAR(123)&amp;CHAR(34)&amp;"bidderId"&amp;CHAR(34)&amp;": "&amp;CHAR(34)&amp;SUBSTITUTE(CriteriTecnici!$A357,CHAR(34),"'")&amp;CHAR(34)&amp;", "&amp;CHAR(34)&amp;"lotId"&amp;CHAR(34)&amp;": "&amp;CHAR(34)&amp;SUBSTITUTE(CriteriTecnici!$C357,CHAR(34),"'")&amp;CHAR(34)&amp;", "&amp;CHAR(34)&amp;"criterionId"&amp;CHAR(34)&amp;": "&amp;CHAR(34)&amp;SUBSTITUTE(CriteriTecnici!$D357,CHAR(34),"'")&amp;CHAR(34)&amp;", "&amp;CHAR(34)&amp;"kind"&amp;CHAR(34)&amp;": "&amp;CHAR(34)&amp;SUBSTITUTE(CriteriTecnici!$F357,CHAR(34),"'")&amp;CHAR(34)&amp;", "&amp;CHAR(34)&amp;"value"&amp;CHAR(34)&amp;": "&amp;SUBSTITUTE(TRIM(ROUND(IFERROR(CriteriTecnici!$N357*1,IFERROR(NUMBERVALUE(CriteriTecnici!$N357,".",","),IFERROR(NUMBERVALUE(CriteriTecnici!$N357,",","."),0))),4)&amp;""),",",".")&amp;", "&amp;CHAR(34)&amp;"numerator"&amp;CHAR(34)&amp;": "&amp;SUBSTITUTE(TRIM(ROUND(IFERROR(CriteriTecnici!$K357*1,IFERROR(NUMBERVALUE(CriteriTecnici!$K357,".",","),IFERROR(NUMBERVALUE(CriteriTecnici!$K357,",","."),0))),4)&amp;""),",",".")&amp;", "&amp;CHAR(34)&amp;"denominator"&amp;CHAR(34)&amp;": "&amp;SUBSTITUTE(TRIM(ROUND(IFERROR(CriteriTecnici!$L357*1,IFERROR(NUMBERVALUE(CriteriTecnici!$L357,".",","),IFERROR(NUMBERVALUE(CriteriTecnici!$L357,",","."),0))),4)&amp;""),",",".")&amp;", "&amp;CHAR(34)&amp;"flag"&amp;CHAR(34)&amp;": "&amp;SUBSTITUTE(TRIM(ROUND(IFERROR(CriteriTecnici!$M357*1,IFERROR(NUMBERVALUE(CriteriTecnici!$M357,".",","),IFERROR(NUMBERVALUE(CriteriTecnici!$M357,",","."),0))),4)&amp;""),",",".")&amp;", "&amp;CHAR(34)&amp;"rawScore"&amp;CHAR(34)&amp;": "&amp;SUBSTITUTE(TRIM(ROUND(IFERROR(CriteriTecnici!$O357*1,IFERROR(NUMBERVALUE(CriteriTecnici!$O357,".",","),IFERROR(NUMBERVALUE(CriteriTecnici!$O357,",","."),0))),4)&amp;""),",",".")&amp;CHAR(125)&amp;IF(TRUE,",",""))</f>
        <v/>
      </c>
    </row>
    <row r="578">
      <c r="A578" s="38">
        <f>IF(CriteriTecnici!$A358="","","    "&amp;CHAR(123)&amp;CHAR(34)&amp;"bidderId"&amp;CHAR(34)&amp;": "&amp;CHAR(34)&amp;SUBSTITUTE(CriteriTecnici!$A358,CHAR(34),"'")&amp;CHAR(34)&amp;", "&amp;CHAR(34)&amp;"lotId"&amp;CHAR(34)&amp;": "&amp;CHAR(34)&amp;SUBSTITUTE(CriteriTecnici!$C358,CHAR(34),"'")&amp;CHAR(34)&amp;", "&amp;CHAR(34)&amp;"criterionId"&amp;CHAR(34)&amp;": "&amp;CHAR(34)&amp;SUBSTITUTE(CriteriTecnici!$D358,CHAR(34),"'")&amp;CHAR(34)&amp;", "&amp;CHAR(34)&amp;"kind"&amp;CHAR(34)&amp;": "&amp;CHAR(34)&amp;SUBSTITUTE(CriteriTecnici!$F358,CHAR(34),"'")&amp;CHAR(34)&amp;", "&amp;CHAR(34)&amp;"value"&amp;CHAR(34)&amp;": "&amp;SUBSTITUTE(TRIM(ROUND(IFERROR(CriteriTecnici!$N358*1,IFERROR(NUMBERVALUE(CriteriTecnici!$N358,".",","),IFERROR(NUMBERVALUE(CriteriTecnici!$N358,",","."),0))),4)&amp;""),",",".")&amp;", "&amp;CHAR(34)&amp;"numerator"&amp;CHAR(34)&amp;": "&amp;SUBSTITUTE(TRIM(ROUND(IFERROR(CriteriTecnici!$K358*1,IFERROR(NUMBERVALUE(CriteriTecnici!$K358,".",","),IFERROR(NUMBERVALUE(CriteriTecnici!$K358,",","."),0))),4)&amp;""),",",".")&amp;", "&amp;CHAR(34)&amp;"denominator"&amp;CHAR(34)&amp;": "&amp;SUBSTITUTE(TRIM(ROUND(IFERROR(CriteriTecnici!$L358*1,IFERROR(NUMBERVALUE(CriteriTecnici!$L358,".",","),IFERROR(NUMBERVALUE(CriteriTecnici!$L358,",","."),0))),4)&amp;""),",",".")&amp;", "&amp;CHAR(34)&amp;"flag"&amp;CHAR(34)&amp;": "&amp;SUBSTITUTE(TRIM(ROUND(IFERROR(CriteriTecnici!$M358*1,IFERROR(NUMBERVALUE(CriteriTecnici!$M358,".",","),IFERROR(NUMBERVALUE(CriteriTecnici!$M358,",","."),0))),4)&amp;""),",",".")&amp;", "&amp;CHAR(34)&amp;"rawScore"&amp;CHAR(34)&amp;": "&amp;SUBSTITUTE(TRIM(ROUND(IFERROR(CriteriTecnici!$O358*1,IFERROR(NUMBERVALUE(CriteriTecnici!$O358,".",","),IFERROR(NUMBERVALUE(CriteriTecnici!$O358,",","."),0))),4)&amp;""),",",".")&amp;CHAR(125)&amp;IF(TRUE,",",""))</f>
        <v/>
      </c>
    </row>
    <row r="579">
      <c r="A579" s="38">
        <f>IF(CriteriTecnici!$A359="","","    "&amp;CHAR(123)&amp;CHAR(34)&amp;"bidderId"&amp;CHAR(34)&amp;": "&amp;CHAR(34)&amp;SUBSTITUTE(CriteriTecnici!$A359,CHAR(34),"'")&amp;CHAR(34)&amp;", "&amp;CHAR(34)&amp;"lotId"&amp;CHAR(34)&amp;": "&amp;CHAR(34)&amp;SUBSTITUTE(CriteriTecnici!$C359,CHAR(34),"'")&amp;CHAR(34)&amp;", "&amp;CHAR(34)&amp;"criterionId"&amp;CHAR(34)&amp;": "&amp;CHAR(34)&amp;SUBSTITUTE(CriteriTecnici!$D359,CHAR(34),"'")&amp;CHAR(34)&amp;", "&amp;CHAR(34)&amp;"kind"&amp;CHAR(34)&amp;": "&amp;CHAR(34)&amp;SUBSTITUTE(CriteriTecnici!$F359,CHAR(34),"'")&amp;CHAR(34)&amp;", "&amp;CHAR(34)&amp;"value"&amp;CHAR(34)&amp;": "&amp;SUBSTITUTE(TRIM(ROUND(IFERROR(CriteriTecnici!$N359*1,IFERROR(NUMBERVALUE(CriteriTecnici!$N359,".",","),IFERROR(NUMBERVALUE(CriteriTecnici!$N359,",","."),0))),4)&amp;""),",",".")&amp;", "&amp;CHAR(34)&amp;"numerator"&amp;CHAR(34)&amp;": "&amp;SUBSTITUTE(TRIM(ROUND(IFERROR(CriteriTecnici!$K359*1,IFERROR(NUMBERVALUE(CriteriTecnici!$K359,".",","),IFERROR(NUMBERVALUE(CriteriTecnici!$K359,",","."),0))),4)&amp;""),",",".")&amp;", "&amp;CHAR(34)&amp;"denominator"&amp;CHAR(34)&amp;": "&amp;SUBSTITUTE(TRIM(ROUND(IFERROR(CriteriTecnici!$L359*1,IFERROR(NUMBERVALUE(CriteriTecnici!$L359,".",","),IFERROR(NUMBERVALUE(CriteriTecnici!$L359,",","."),0))),4)&amp;""),",",".")&amp;", "&amp;CHAR(34)&amp;"flag"&amp;CHAR(34)&amp;": "&amp;SUBSTITUTE(TRIM(ROUND(IFERROR(CriteriTecnici!$M359*1,IFERROR(NUMBERVALUE(CriteriTecnici!$M359,".",","),IFERROR(NUMBERVALUE(CriteriTecnici!$M359,",","."),0))),4)&amp;""),",",".")&amp;", "&amp;CHAR(34)&amp;"rawScore"&amp;CHAR(34)&amp;": "&amp;SUBSTITUTE(TRIM(ROUND(IFERROR(CriteriTecnici!$O359*1,IFERROR(NUMBERVALUE(CriteriTecnici!$O359,".",","),IFERROR(NUMBERVALUE(CriteriTecnici!$O359,",","."),0))),4)&amp;""),",",".")&amp;CHAR(125)&amp;IF(TRUE,",",""))</f>
        <v/>
      </c>
    </row>
    <row r="580">
      <c r="A580" s="38">
        <f>IF(CriteriTecnici!$A360="","","    "&amp;CHAR(123)&amp;CHAR(34)&amp;"bidderId"&amp;CHAR(34)&amp;": "&amp;CHAR(34)&amp;SUBSTITUTE(CriteriTecnici!$A360,CHAR(34),"'")&amp;CHAR(34)&amp;", "&amp;CHAR(34)&amp;"lotId"&amp;CHAR(34)&amp;": "&amp;CHAR(34)&amp;SUBSTITUTE(CriteriTecnici!$C360,CHAR(34),"'")&amp;CHAR(34)&amp;", "&amp;CHAR(34)&amp;"criterionId"&amp;CHAR(34)&amp;": "&amp;CHAR(34)&amp;SUBSTITUTE(CriteriTecnici!$D360,CHAR(34),"'")&amp;CHAR(34)&amp;", "&amp;CHAR(34)&amp;"kind"&amp;CHAR(34)&amp;": "&amp;CHAR(34)&amp;SUBSTITUTE(CriteriTecnici!$F360,CHAR(34),"'")&amp;CHAR(34)&amp;", "&amp;CHAR(34)&amp;"value"&amp;CHAR(34)&amp;": "&amp;SUBSTITUTE(TRIM(ROUND(IFERROR(CriteriTecnici!$N360*1,IFERROR(NUMBERVALUE(CriteriTecnici!$N360,".",","),IFERROR(NUMBERVALUE(CriteriTecnici!$N360,",","."),0))),4)&amp;""),",",".")&amp;", "&amp;CHAR(34)&amp;"numerator"&amp;CHAR(34)&amp;": "&amp;SUBSTITUTE(TRIM(ROUND(IFERROR(CriteriTecnici!$K360*1,IFERROR(NUMBERVALUE(CriteriTecnici!$K360,".",","),IFERROR(NUMBERVALUE(CriteriTecnici!$K360,",","."),0))),4)&amp;""),",",".")&amp;", "&amp;CHAR(34)&amp;"denominator"&amp;CHAR(34)&amp;": "&amp;SUBSTITUTE(TRIM(ROUND(IFERROR(CriteriTecnici!$L360*1,IFERROR(NUMBERVALUE(CriteriTecnici!$L360,".",","),IFERROR(NUMBERVALUE(CriteriTecnici!$L360,",","."),0))),4)&amp;""),",",".")&amp;", "&amp;CHAR(34)&amp;"flag"&amp;CHAR(34)&amp;": "&amp;SUBSTITUTE(TRIM(ROUND(IFERROR(CriteriTecnici!$M360*1,IFERROR(NUMBERVALUE(CriteriTecnici!$M360,".",","),IFERROR(NUMBERVALUE(CriteriTecnici!$M360,",","."),0))),4)&amp;""),",",".")&amp;", "&amp;CHAR(34)&amp;"rawScore"&amp;CHAR(34)&amp;": "&amp;SUBSTITUTE(TRIM(ROUND(IFERROR(CriteriTecnici!$O360*1,IFERROR(NUMBERVALUE(CriteriTecnici!$O360,".",","),IFERROR(NUMBERVALUE(CriteriTecnici!$O360,",","."),0))),4)&amp;""),",",".")&amp;CHAR(125)&amp;IF(TRUE,",",""))</f>
        <v/>
      </c>
    </row>
    <row r="581">
      <c r="A581" s="38">
        <f>IF(CriteriTecnici!$A361="","","    "&amp;CHAR(123)&amp;CHAR(34)&amp;"bidderId"&amp;CHAR(34)&amp;": "&amp;CHAR(34)&amp;SUBSTITUTE(CriteriTecnici!$A361,CHAR(34),"'")&amp;CHAR(34)&amp;", "&amp;CHAR(34)&amp;"lotId"&amp;CHAR(34)&amp;": "&amp;CHAR(34)&amp;SUBSTITUTE(CriteriTecnici!$C361,CHAR(34),"'")&amp;CHAR(34)&amp;", "&amp;CHAR(34)&amp;"criterionId"&amp;CHAR(34)&amp;": "&amp;CHAR(34)&amp;SUBSTITUTE(CriteriTecnici!$D361,CHAR(34),"'")&amp;CHAR(34)&amp;", "&amp;CHAR(34)&amp;"kind"&amp;CHAR(34)&amp;": "&amp;CHAR(34)&amp;SUBSTITUTE(CriteriTecnici!$F361,CHAR(34),"'")&amp;CHAR(34)&amp;", "&amp;CHAR(34)&amp;"value"&amp;CHAR(34)&amp;": "&amp;SUBSTITUTE(TRIM(ROUND(IFERROR(CriteriTecnici!$N361*1,IFERROR(NUMBERVALUE(CriteriTecnici!$N361,".",","),IFERROR(NUMBERVALUE(CriteriTecnici!$N361,",","."),0))),4)&amp;""),",",".")&amp;", "&amp;CHAR(34)&amp;"numerator"&amp;CHAR(34)&amp;": "&amp;SUBSTITUTE(TRIM(ROUND(IFERROR(CriteriTecnici!$K361*1,IFERROR(NUMBERVALUE(CriteriTecnici!$K361,".",","),IFERROR(NUMBERVALUE(CriteriTecnici!$K361,",","."),0))),4)&amp;""),",",".")&amp;", "&amp;CHAR(34)&amp;"denominator"&amp;CHAR(34)&amp;": "&amp;SUBSTITUTE(TRIM(ROUND(IFERROR(CriteriTecnici!$L361*1,IFERROR(NUMBERVALUE(CriteriTecnici!$L361,".",","),IFERROR(NUMBERVALUE(CriteriTecnici!$L361,",","."),0))),4)&amp;""),",",".")&amp;", "&amp;CHAR(34)&amp;"flag"&amp;CHAR(34)&amp;": "&amp;SUBSTITUTE(TRIM(ROUND(IFERROR(CriteriTecnici!$M361*1,IFERROR(NUMBERVALUE(CriteriTecnici!$M361,".",","),IFERROR(NUMBERVALUE(CriteriTecnici!$M361,",","."),0))),4)&amp;""),",",".")&amp;", "&amp;CHAR(34)&amp;"rawScore"&amp;CHAR(34)&amp;": "&amp;SUBSTITUTE(TRIM(ROUND(IFERROR(CriteriTecnici!$O361*1,IFERROR(NUMBERVALUE(CriteriTecnici!$O361,".",","),IFERROR(NUMBERVALUE(CriteriTecnici!$O361,",","."),0))),4)&amp;""),",",".")&amp;CHAR(125)&amp;IF(TRUE,",",""))</f>
        <v/>
      </c>
    </row>
    <row r="582">
      <c r="A582" s="38">
        <f>IF(CriteriTecnici!$A362="","","    "&amp;CHAR(123)&amp;CHAR(34)&amp;"bidderId"&amp;CHAR(34)&amp;": "&amp;CHAR(34)&amp;SUBSTITUTE(CriteriTecnici!$A362,CHAR(34),"'")&amp;CHAR(34)&amp;", "&amp;CHAR(34)&amp;"lotId"&amp;CHAR(34)&amp;": "&amp;CHAR(34)&amp;SUBSTITUTE(CriteriTecnici!$C362,CHAR(34),"'")&amp;CHAR(34)&amp;", "&amp;CHAR(34)&amp;"criterionId"&amp;CHAR(34)&amp;": "&amp;CHAR(34)&amp;SUBSTITUTE(CriteriTecnici!$D362,CHAR(34),"'")&amp;CHAR(34)&amp;", "&amp;CHAR(34)&amp;"kind"&amp;CHAR(34)&amp;": "&amp;CHAR(34)&amp;SUBSTITUTE(CriteriTecnici!$F362,CHAR(34),"'")&amp;CHAR(34)&amp;", "&amp;CHAR(34)&amp;"value"&amp;CHAR(34)&amp;": "&amp;SUBSTITUTE(TRIM(ROUND(IFERROR(CriteriTecnici!$N362*1,IFERROR(NUMBERVALUE(CriteriTecnici!$N362,".",","),IFERROR(NUMBERVALUE(CriteriTecnici!$N362,",","."),0))),4)&amp;""),",",".")&amp;", "&amp;CHAR(34)&amp;"numerator"&amp;CHAR(34)&amp;": "&amp;SUBSTITUTE(TRIM(ROUND(IFERROR(CriteriTecnici!$K362*1,IFERROR(NUMBERVALUE(CriteriTecnici!$K362,".",","),IFERROR(NUMBERVALUE(CriteriTecnici!$K362,",","."),0))),4)&amp;""),",",".")&amp;", "&amp;CHAR(34)&amp;"denominator"&amp;CHAR(34)&amp;": "&amp;SUBSTITUTE(TRIM(ROUND(IFERROR(CriteriTecnici!$L362*1,IFERROR(NUMBERVALUE(CriteriTecnici!$L362,".",","),IFERROR(NUMBERVALUE(CriteriTecnici!$L362,",","."),0))),4)&amp;""),",",".")&amp;", "&amp;CHAR(34)&amp;"flag"&amp;CHAR(34)&amp;": "&amp;SUBSTITUTE(TRIM(ROUND(IFERROR(CriteriTecnici!$M362*1,IFERROR(NUMBERVALUE(CriteriTecnici!$M362,".",","),IFERROR(NUMBERVALUE(CriteriTecnici!$M362,",","."),0))),4)&amp;""),",",".")&amp;", "&amp;CHAR(34)&amp;"rawScore"&amp;CHAR(34)&amp;": "&amp;SUBSTITUTE(TRIM(ROUND(IFERROR(CriteriTecnici!$O362*1,IFERROR(NUMBERVALUE(CriteriTecnici!$O362,".",","),IFERROR(NUMBERVALUE(CriteriTecnici!$O362,",","."),0))),4)&amp;""),",",".")&amp;CHAR(125)&amp;IF(TRUE,",",""))</f>
        <v/>
      </c>
    </row>
    <row r="583">
      <c r="A583" s="38">
        <f>IF(CriteriTecnici!$A363="","","    "&amp;CHAR(123)&amp;CHAR(34)&amp;"bidderId"&amp;CHAR(34)&amp;": "&amp;CHAR(34)&amp;SUBSTITUTE(CriteriTecnici!$A363,CHAR(34),"'")&amp;CHAR(34)&amp;", "&amp;CHAR(34)&amp;"lotId"&amp;CHAR(34)&amp;": "&amp;CHAR(34)&amp;SUBSTITUTE(CriteriTecnici!$C363,CHAR(34),"'")&amp;CHAR(34)&amp;", "&amp;CHAR(34)&amp;"criterionId"&amp;CHAR(34)&amp;": "&amp;CHAR(34)&amp;SUBSTITUTE(CriteriTecnici!$D363,CHAR(34),"'")&amp;CHAR(34)&amp;", "&amp;CHAR(34)&amp;"kind"&amp;CHAR(34)&amp;": "&amp;CHAR(34)&amp;SUBSTITUTE(CriteriTecnici!$F363,CHAR(34),"'")&amp;CHAR(34)&amp;", "&amp;CHAR(34)&amp;"value"&amp;CHAR(34)&amp;": "&amp;SUBSTITUTE(TRIM(ROUND(IFERROR(CriteriTecnici!$N363*1,IFERROR(NUMBERVALUE(CriteriTecnici!$N363,".",","),IFERROR(NUMBERVALUE(CriteriTecnici!$N363,",","."),0))),4)&amp;""),",",".")&amp;", "&amp;CHAR(34)&amp;"numerator"&amp;CHAR(34)&amp;": "&amp;SUBSTITUTE(TRIM(ROUND(IFERROR(CriteriTecnici!$K363*1,IFERROR(NUMBERVALUE(CriteriTecnici!$K363,".",","),IFERROR(NUMBERVALUE(CriteriTecnici!$K363,",","."),0))),4)&amp;""),",",".")&amp;", "&amp;CHAR(34)&amp;"denominator"&amp;CHAR(34)&amp;": "&amp;SUBSTITUTE(TRIM(ROUND(IFERROR(CriteriTecnici!$L363*1,IFERROR(NUMBERVALUE(CriteriTecnici!$L363,".",","),IFERROR(NUMBERVALUE(CriteriTecnici!$L363,",","."),0))),4)&amp;""),",",".")&amp;", "&amp;CHAR(34)&amp;"flag"&amp;CHAR(34)&amp;": "&amp;SUBSTITUTE(TRIM(ROUND(IFERROR(CriteriTecnici!$M363*1,IFERROR(NUMBERVALUE(CriteriTecnici!$M363,".",","),IFERROR(NUMBERVALUE(CriteriTecnici!$M363,",","."),0))),4)&amp;""),",",".")&amp;", "&amp;CHAR(34)&amp;"rawScore"&amp;CHAR(34)&amp;": "&amp;SUBSTITUTE(TRIM(ROUND(IFERROR(CriteriTecnici!$O363*1,IFERROR(NUMBERVALUE(CriteriTecnici!$O363,".",","),IFERROR(NUMBERVALUE(CriteriTecnici!$O363,",","."),0))),4)&amp;""),",",".")&amp;CHAR(125)&amp;IF(TRUE,",",""))</f>
        <v/>
      </c>
    </row>
    <row r="584">
      <c r="A584" s="38">
        <f>IF(CriteriTecnici!$A364="","","    "&amp;CHAR(123)&amp;CHAR(34)&amp;"bidderId"&amp;CHAR(34)&amp;": "&amp;CHAR(34)&amp;SUBSTITUTE(CriteriTecnici!$A364,CHAR(34),"'")&amp;CHAR(34)&amp;", "&amp;CHAR(34)&amp;"lotId"&amp;CHAR(34)&amp;": "&amp;CHAR(34)&amp;SUBSTITUTE(CriteriTecnici!$C364,CHAR(34),"'")&amp;CHAR(34)&amp;", "&amp;CHAR(34)&amp;"criterionId"&amp;CHAR(34)&amp;": "&amp;CHAR(34)&amp;SUBSTITUTE(CriteriTecnici!$D364,CHAR(34),"'")&amp;CHAR(34)&amp;", "&amp;CHAR(34)&amp;"kind"&amp;CHAR(34)&amp;": "&amp;CHAR(34)&amp;SUBSTITUTE(CriteriTecnici!$F364,CHAR(34),"'")&amp;CHAR(34)&amp;", "&amp;CHAR(34)&amp;"value"&amp;CHAR(34)&amp;": "&amp;SUBSTITUTE(TRIM(ROUND(IFERROR(CriteriTecnici!$N364*1,IFERROR(NUMBERVALUE(CriteriTecnici!$N364,".",","),IFERROR(NUMBERVALUE(CriteriTecnici!$N364,",","."),0))),4)&amp;""),",",".")&amp;", "&amp;CHAR(34)&amp;"numerator"&amp;CHAR(34)&amp;": "&amp;SUBSTITUTE(TRIM(ROUND(IFERROR(CriteriTecnici!$K364*1,IFERROR(NUMBERVALUE(CriteriTecnici!$K364,".",","),IFERROR(NUMBERVALUE(CriteriTecnici!$K364,",","."),0))),4)&amp;""),",",".")&amp;", "&amp;CHAR(34)&amp;"denominator"&amp;CHAR(34)&amp;": "&amp;SUBSTITUTE(TRIM(ROUND(IFERROR(CriteriTecnici!$L364*1,IFERROR(NUMBERVALUE(CriteriTecnici!$L364,".",","),IFERROR(NUMBERVALUE(CriteriTecnici!$L364,",","."),0))),4)&amp;""),",",".")&amp;", "&amp;CHAR(34)&amp;"flag"&amp;CHAR(34)&amp;": "&amp;SUBSTITUTE(TRIM(ROUND(IFERROR(CriteriTecnici!$M364*1,IFERROR(NUMBERVALUE(CriteriTecnici!$M364,".",","),IFERROR(NUMBERVALUE(CriteriTecnici!$M364,",","."),0))),4)&amp;""),",",".")&amp;", "&amp;CHAR(34)&amp;"rawScore"&amp;CHAR(34)&amp;": "&amp;SUBSTITUTE(TRIM(ROUND(IFERROR(CriteriTecnici!$O364*1,IFERROR(NUMBERVALUE(CriteriTecnici!$O364,".",","),IFERROR(NUMBERVALUE(CriteriTecnici!$O364,",","."),0))),4)&amp;""),",",".")&amp;CHAR(125)&amp;IF(TRUE,",",""))</f>
        <v/>
      </c>
    </row>
    <row r="585">
      <c r="A585" s="38">
        <f>IF(CriteriTecnici!$A365="","","    "&amp;CHAR(123)&amp;CHAR(34)&amp;"bidderId"&amp;CHAR(34)&amp;": "&amp;CHAR(34)&amp;SUBSTITUTE(CriteriTecnici!$A365,CHAR(34),"'")&amp;CHAR(34)&amp;", "&amp;CHAR(34)&amp;"lotId"&amp;CHAR(34)&amp;": "&amp;CHAR(34)&amp;SUBSTITUTE(CriteriTecnici!$C365,CHAR(34),"'")&amp;CHAR(34)&amp;", "&amp;CHAR(34)&amp;"criterionId"&amp;CHAR(34)&amp;": "&amp;CHAR(34)&amp;SUBSTITUTE(CriteriTecnici!$D365,CHAR(34),"'")&amp;CHAR(34)&amp;", "&amp;CHAR(34)&amp;"kind"&amp;CHAR(34)&amp;": "&amp;CHAR(34)&amp;SUBSTITUTE(CriteriTecnici!$F365,CHAR(34),"'")&amp;CHAR(34)&amp;", "&amp;CHAR(34)&amp;"value"&amp;CHAR(34)&amp;": "&amp;SUBSTITUTE(TRIM(ROUND(IFERROR(CriteriTecnici!$N365*1,IFERROR(NUMBERVALUE(CriteriTecnici!$N365,".",","),IFERROR(NUMBERVALUE(CriteriTecnici!$N365,",","."),0))),4)&amp;""),",",".")&amp;", "&amp;CHAR(34)&amp;"numerator"&amp;CHAR(34)&amp;": "&amp;SUBSTITUTE(TRIM(ROUND(IFERROR(CriteriTecnici!$K365*1,IFERROR(NUMBERVALUE(CriteriTecnici!$K365,".",","),IFERROR(NUMBERVALUE(CriteriTecnici!$K365,",","."),0))),4)&amp;""),",",".")&amp;", "&amp;CHAR(34)&amp;"denominator"&amp;CHAR(34)&amp;": "&amp;SUBSTITUTE(TRIM(ROUND(IFERROR(CriteriTecnici!$L365*1,IFERROR(NUMBERVALUE(CriteriTecnici!$L365,".",","),IFERROR(NUMBERVALUE(CriteriTecnici!$L365,",","."),0))),4)&amp;""),",",".")&amp;", "&amp;CHAR(34)&amp;"flag"&amp;CHAR(34)&amp;": "&amp;SUBSTITUTE(TRIM(ROUND(IFERROR(CriteriTecnici!$M365*1,IFERROR(NUMBERVALUE(CriteriTecnici!$M365,".",","),IFERROR(NUMBERVALUE(CriteriTecnici!$M365,",","."),0))),4)&amp;""),",",".")&amp;", "&amp;CHAR(34)&amp;"rawScore"&amp;CHAR(34)&amp;": "&amp;SUBSTITUTE(TRIM(ROUND(IFERROR(CriteriTecnici!$O365*1,IFERROR(NUMBERVALUE(CriteriTecnici!$O365,".",","),IFERROR(NUMBERVALUE(CriteriTecnici!$O365,",","."),0))),4)&amp;""),",",".")&amp;CHAR(125)&amp;IF(TRUE,",",""))</f>
        <v/>
      </c>
    </row>
    <row r="586">
      <c r="A586" s="38">
        <f>IF(CriteriTecnici!$A366="","","    "&amp;CHAR(123)&amp;CHAR(34)&amp;"bidderId"&amp;CHAR(34)&amp;": "&amp;CHAR(34)&amp;SUBSTITUTE(CriteriTecnici!$A366,CHAR(34),"'")&amp;CHAR(34)&amp;", "&amp;CHAR(34)&amp;"lotId"&amp;CHAR(34)&amp;": "&amp;CHAR(34)&amp;SUBSTITUTE(CriteriTecnici!$C366,CHAR(34),"'")&amp;CHAR(34)&amp;", "&amp;CHAR(34)&amp;"criterionId"&amp;CHAR(34)&amp;": "&amp;CHAR(34)&amp;SUBSTITUTE(CriteriTecnici!$D366,CHAR(34),"'")&amp;CHAR(34)&amp;", "&amp;CHAR(34)&amp;"kind"&amp;CHAR(34)&amp;": "&amp;CHAR(34)&amp;SUBSTITUTE(CriteriTecnici!$F366,CHAR(34),"'")&amp;CHAR(34)&amp;", "&amp;CHAR(34)&amp;"value"&amp;CHAR(34)&amp;": "&amp;SUBSTITUTE(TRIM(ROUND(IFERROR(CriteriTecnici!$N366*1,IFERROR(NUMBERVALUE(CriteriTecnici!$N366,".",","),IFERROR(NUMBERVALUE(CriteriTecnici!$N366,",","."),0))),4)&amp;""),",",".")&amp;", "&amp;CHAR(34)&amp;"numerator"&amp;CHAR(34)&amp;": "&amp;SUBSTITUTE(TRIM(ROUND(IFERROR(CriteriTecnici!$K366*1,IFERROR(NUMBERVALUE(CriteriTecnici!$K366,".",","),IFERROR(NUMBERVALUE(CriteriTecnici!$K366,",","."),0))),4)&amp;""),",",".")&amp;", "&amp;CHAR(34)&amp;"denominator"&amp;CHAR(34)&amp;": "&amp;SUBSTITUTE(TRIM(ROUND(IFERROR(CriteriTecnici!$L366*1,IFERROR(NUMBERVALUE(CriteriTecnici!$L366,".",","),IFERROR(NUMBERVALUE(CriteriTecnici!$L366,",","."),0))),4)&amp;""),",",".")&amp;", "&amp;CHAR(34)&amp;"flag"&amp;CHAR(34)&amp;": "&amp;SUBSTITUTE(TRIM(ROUND(IFERROR(CriteriTecnici!$M366*1,IFERROR(NUMBERVALUE(CriteriTecnici!$M366,".",","),IFERROR(NUMBERVALUE(CriteriTecnici!$M366,",","."),0))),4)&amp;""),",",".")&amp;", "&amp;CHAR(34)&amp;"rawScore"&amp;CHAR(34)&amp;": "&amp;SUBSTITUTE(TRIM(ROUND(IFERROR(CriteriTecnici!$O366*1,IFERROR(NUMBERVALUE(CriteriTecnici!$O366,".",","),IFERROR(NUMBERVALUE(CriteriTecnici!$O366,",","."),0))),4)&amp;""),",",".")&amp;CHAR(125)&amp;IF(TRUE,",",""))</f>
        <v/>
      </c>
    </row>
    <row r="587">
      <c r="A587" s="38">
        <f>IF(CriteriTecnici!$A367="","","    "&amp;CHAR(123)&amp;CHAR(34)&amp;"bidderId"&amp;CHAR(34)&amp;": "&amp;CHAR(34)&amp;SUBSTITUTE(CriteriTecnici!$A367,CHAR(34),"'")&amp;CHAR(34)&amp;", "&amp;CHAR(34)&amp;"lotId"&amp;CHAR(34)&amp;": "&amp;CHAR(34)&amp;SUBSTITUTE(CriteriTecnici!$C367,CHAR(34),"'")&amp;CHAR(34)&amp;", "&amp;CHAR(34)&amp;"criterionId"&amp;CHAR(34)&amp;": "&amp;CHAR(34)&amp;SUBSTITUTE(CriteriTecnici!$D367,CHAR(34),"'")&amp;CHAR(34)&amp;", "&amp;CHAR(34)&amp;"kind"&amp;CHAR(34)&amp;": "&amp;CHAR(34)&amp;SUBSTITUTE(CriteriTecnici!$F367,CHAR(34),"'")&amp;CHAR(34)&amp;", "&amp;CHAR(34)&amp;"value"&amp;CHAR(34)&amp;": "&amp;SUBSTITUTE(TRIM(ROUND(IFERROR(CriteriTecnici!$N367*1,IFERROR(NUMBERVALUE(CriteriTecnici!$N367,".",","),IFERROR(NUMBERVALUE(CriteriTecnici!$N367,",","."),0))),4)&amp;""),",",".")&amp;", "&amp;CHAR(34)&amp;"numerator"&amp;CHAR(34)&amp;": "&amp;SUBSTITUTE(TRIM(ROUND(IFERROR(CriteriTecnici!$K367*1,IFERROR(NUMBERVALUE(CriteriTecnici!$K367,".",","),IFERROR(NUMBERVALUE(CriteriTecnici!$K367,",","."),0))),4)&amp;""),",",".")&amp;", "&amp;CHAR(34)&amp;"denominator"&amp;CHAR(34)&amp;": "&amp;SUBSTITUTE(TRIM(ROUND(IFERROR(CriteriTecnici!$L367*1,IFERROR(NUMBERVALUE(CriteriTecnici!$L367,".",","),IFERROR(NUMBERVALUE(CriteriTecnici!$L367,",","."),0))),4)&amp;""),",",".")&amp;", "&amp;CHAR(34)&amp;"flag"&amp;CHAR(34)&amp;": "&amp;SUBSTITUTE(TRIM(ROUND(IFERROR(CriteriTecnici!$M367*1,IFERROR(NUMBERVALUE(CriteriTecnici!$M367,".",","),IFERROR(NUMBERVALUE(CriteriTecnici!$M367,",","."),0))),4)&amp;""),",",".")&amp;", "&amp;CHAR(34)&amp;"rawScore"&amp;CHAR(34)&amp;": "&amp;SUBSTITUTE(TRIM(ROUND(IFERROR(CriteriTecnici!$O367*1,IFERROR(NUMBERVALUE(CriteriTecnici!$O367,".",","),IFERROR(NUMBERVALUE(CriteriTecnici!$O367,",","."),0))),4)&amp;""),",",".")&amp;CHAR(125)&amp;IF(TRUE,",",""))</f>
        <v/>
      </c>
    </row>
    <row r="588">
      <c r="A588" s="38">
        <f>IF(CriteriTecnici!$A368="","","    "&amp;CHAR(123)&amp;CHAR(34)&amp;"bidderId"&amp;CHAR(34)&amp;": "&amp;CHAR(34)&amp;SUBSTITUTE(CriteriTecnici!$A368,CHAR(34),"'")&amp;CHAR(34)&amp;", "&amp;CHAR(34)&amp;"lotId"&amp;CHAR(34)&amp;": "&amp;CHAR(34)&amp;SUBSTITUTE(CriteriTecnici!$C368,CHAR(34),"'")&amp;CHAR(34)&amp;", "&amp;CHAR(34)&amp;"criterionId"&amp;CHAR(34)&amp;": "&amp;CHAR(34)&amp;SUBSTITUTE(CriteriTecnici!$D368,CHAR(34),"'")&amp;CHAR(34)&amp;", "&amp;CHAR(34)&amp;"kind"&amp;CHAR(34)&amp;": "&amp;CHAR(34)&amp;SUBSTITUTE(CriteriTecnici!$F368,CHAR(34),"'")&amp;CHAR(34)&amp;", "&amp;CHAR(34)&amp;"value"&amp;CHAR(34)&amp;": "&amp;SUBSTITUTE(TRIM(ROUND(IFERROR(CriteriTecnici!$N368*1,IFERROR(NUMBERVALUE(CriteriTecnici!$N368,".",","),IFERROR(NUMBERVALUE(CriteriTecnici!$N368,",","."),0))),4)&amp;""),",",".")&amp;", "&amp;CHAR(34)&amp;"numerator"&amp;CHAR(34)&amp;": "&amp;SUBSTITUTE(TRIM(ROUND(IFERROR(CriteriTecnici!$K368*1,IFERROR(NUMBERVALUE(CriteriTecnici!$K368,".",","),IFERROR(NUMBERVALUE(CriteriTecnici!$K368,",","."),0))),4)&amp;""),",",".")&amp;", "&amp;CHAR(34)&amp;"denominator"&amp;CHAR(34)&amp;": "&amp;SUBSTITUTE(TRIM(ROUND(IFERROR(CriteriTecnici!$L368*1,IFERROR(NUMBERVALUE(CriteriTecnici!$L368,".",","),IFERROR(NUMBERVALUE(CriteriTecnici!$L368,",","."),0))),4)&amp;""),",",".")&amp;", "&amp;CHAR(34)&amp;"flag"&amp;CHAR(34)&amp;": "&amp;SUBSTITUTE(TRIM(ROUND(IFERROR(CriteriTecnici!$M368*1,IFERROR(NUMBERVALUE(CriteriTecnici!$M368,".",","),IFERROR(NUMBERVALUE(CriteriTecnici!$M368,",","."),0))),4)&amp;""),",",".")&amp;", "&amp;CHAR(34)&amp;"rawScore"&amp;CHAR(34)&amp;": "&amp;SUBSTITUTE(TRIM(ROUND(IFERROR(CriteriTecnici!$O368*1,IFERROR(NUMBERVALUE(CriteriTecnici!$O368,".",","),IFERROR(NUMBERVALUE(CriteriTecnici!$O368,",","."),0))),4)&amp;""),",",".")&amp;CHAR(125)&amp;IF(TRUE,",",""))</f>
        <v/>
      </c>
    </row>
    <row r="589">
      <c r="A589" s="38">
        <f>IF(CriteriTecnici!$A369="","","    "&amp;CHAR(123)&amp;CHAR(34)&amp;"bidderId"&amp;CHAR(34)&amp;": "&amp;CHAR(34)&amp;SUBSTITUTE(CriteriTecnici!$A369,CHAR(34),"'")&amp;CHAR(34)&amp;", "&amp;CHAR(34)&amp;"lotId"&amp;CHAR(34)&amp;": "&amp;CHAR(34)&amp;SUBSTITUTE(CriteriTecnici!$C369,CHAR(34),"'")&amp;CHAR(34)&amp;", "&amp;CHAR(34)&amp;"criterionId"&amp;CHAR(34)&amp;": "&amp;CHAR(34)&amp;SUBSTITUTE(CriteriTecnici!$D369,CHAR(34),"'")&amp;CHAR(34)&amp;", "&amp;CHAR(34)&amp;"kind"&amp;CHAR(34)&amp;": "&amp;CHAR(34)&amp;SUBSTITUTE(CriteriTecnici!$F369,CHAR(34),"'")&amp;CHAR(34)&amp;", "&amp;CHAR(34)&amp;"value"&amp;CHAR(34)&amp;": "&amp;SUBSTITUTE(TRIM(ROUND(IFERROR(CriteriTecnici!$N369*1,IFERROR(NUMBERVALUE(CriteriTecnici!$N369,".",","),IFERROR(NUMBERVALUE(CriteriTecnici!$N369,",","."),0))),4)&amp;""),",",".")&amp;", "&amp;CHAR(34)&amp;"numerator"&amp;CHAR(34)&amp;": "&amp;SUBSTITUTE(TRIM(ROUND(IFERROR(CriteriTecnici!$K369*1,IFERROR(NUMBERVALUE(CriteriTecnici!$K369,".",","),IFERROR(NUMBERVALUE(CriteriTecnici!$K369,",","."),0))),4)&amp;""),",",".")&amp;", "&amp;CHAR(34)&amp;"denominator"&amp;CHAR(34)&amp;": "&amp;SUBSTITUTE(TRIM(ROUND(IFERROR(CriteriTecnici!$L369*1,IFERROR(NUMBERVALUE(CriteriTecnici!$L369,".",","),IFERROR(NUMBERVALUE(CriteriTecnici!$L369,",","."),0))),4)&amp;""),",",".")&amp;", "&amp;CHAR(34)&amp;"flag"&amp;CHAR(34)&amp;": "&amp;SUBSTITUTE(TRIM(ROUND(IFERROR(CriteriTecnici!$M369*1,IFERROR(NUMBERVALUE(CriteriTecnici!$M369,".",","),IFERROR(NUMBERVALUE(CriteriTecnici!$M369,",","."),0))),4)&amp;""),",",".")&amp;", "&amp;CHAR(34)&amp;"rawScore"&amp;CHAR(34)&amp;": "&amp;SUBSTITUTE(TRIM(ROUND(IFERROR(CriteriTecnici!$O369*1,IFERROR(NUMBERVALUE(CriteriTecnici!$O369,".",","),IFERROR(NUMBERVALUE(CriteriTecnici!$O369,",","."),0))),4)&amp;""),",",".")&amp;CHAR(125)&amp;IF(TRUE,",",""))</f>
        <v/>
      </c>
    </row>
    <row r="590">
      <c r="A590" s="38">
        <f>IF(CriteriTecnici!$A370="","","    "&amp;CHAR(123)&amp;CHAR(34)&amp;"bidderId"&amp;CHAR(34)&amp;": "&amp;CHAR(34)&amp;SUBSTITUTE(CriteriTecnici!$A370,CHAR(34),"'")&amp;CHAR(34)&amp;", "&amp;CHAR(34)&amp;"lotId"&amp;CHAR(34)&amp;": "&amp;CHAR(34)&amp;SUBSTITUTE(CriteriTecnici!$C370,CHAR(34),"'")&amp;CHAR(34)&amp;", "&amp;CHAR(34)&amp;"criterionId"&amp;CHAR(34)&amp;": "&amp;CHAR(34)&amp;SUBSTITUTE(CriteriTecnici!$D370,CHAR(34),"'")&amp;CHAR(34)&amp;", "&amp;CHAR(34)&amp;"kind"&amp;CHAR(34)&amp;": "&amp;CHAR(34)&amp;SUBSTITUTE(CriteriTecnici!$F370,CHAR(34),"'")&amp;CHAR(34)&amp;", "&amp;CHAR(34)&amp;"value"&amp;CHAR(34)&amp;": "&amp;SUBSTITUTE(TRIM(ROUND(IFERROR(CriteriTecnici!$N370*1,IFERROR(NUMBERVALUE(CriteriTecnici!$N370,".",","),IFERROR(NUMBERVALUE(CriteriTecnici!$N370,",","."),0))),4)&amp;""),",",".")&amp;", "&amp;CHAR(34)&amp;"numerator"&amp;CHAR(34)&amp;": "&amp;SUBSTITUTE(TRIM(ROUND(IFERROR(CriteriTecnici!$K370*1,IFERROR(NUMBERVALUE(CriteriTecnici!$K370,".",","),IFERROR(NUMBERVALUE(CriteriTecnici!$K370,",","."),0))),4)&amp;""),",",".")&amp;", "&amp;CHAR(34)&amp;"denominator"&amp;CHAR(34)&amp;": "&amp;SUBSTITUTE(TRIM(ROUND(IFERROR(CriteriTecnici!$L370*1,IFERROR(NUMBERVALUE(CriteriTecnici!$L370,".",","),IFERROR(NUMBERVALUE(CriteriTecnici!$L370,",","."),0))),4)&amp;""),",",".")&amp;", "&amp;CHAR(34)&amp;"flag"&amp;CHAR(34)&amp;": "&amp;SUBSTITUTE(TRIM(ROUND(IFERROR(CriteriTecnici!$M370*1,IFERROR(NUMBERVALUE(CriteriTecnici!$M370,".",","),IFERROR(NUMBERVALUE(CriteriTecnici!$M370,",","."),0))),4)&amp;""),",",".")&amp;", "&amp;CHAR(34)&amp;"rawScore"&amp;CHAR(34)&amp;": "&amp;SUBSTITUTE(TRIM(ROUND(IFERROR(CriteriTecnici!$O370*1,IFERROR(NUMBERVALUE(CriteriTecnici!$O370,".",","),IFERROR(NUMBERVALUE(CriteriTecnici!$O370,",","."),0))),4)&amp;""),",",".")&amp;CHAR(125)&amp;IF(TRUE,",",""))</f>
        <v/>
      </c>
    </row>
    <row r="591">
      <c r="A591" s="38">
        <f>IF(CriteriTecnici!$A371="","","    "&amp;CHAR(123)&amp;CHAR(34)&amp;"bidderId"&amp;CHAR(34)&amp;": "&amp;CHAR(34)&amp;SUBSTITUTE(CriteriTecnici!$A371,CHAR(34),"'")&amp;CHAR(34)&amp;", "&amp;CHAR(34)&amp;"lotId"&amp;CHAR(34)&amp;": "&amp;CHAR(34)&amp;SUBSTITUTE(CriteriTecnici!$C371,CHAR(34),"'")&amp;CHAR(34)&amp;", "&amp;CHAR(34)&amp;"criterionId"&amp;CHAR(34)&amp;": "&amp;CHAR(34)&amp;SUBSTITUTE(CriteriTecnici!$D371,CHAR(34),"'")&amp;CHAR(34)&amp;", "&amp;CHAR(34)&amp;"kind"&amp;CHAR(34)&amp;": "&amp;CHAR(34)&amp;SUBSTITUTE(CriteriTecnici!$F371,CHAR(34),"'")&amp;CHAR(34)&amp;", "&amp;CHAR(34)&amp;"value"&amp;CHAR(34)&amp;": "&amp;SUBSTITUTE(TRIM(ROUND(IFERROR(CriteriTecnici!$N371*1,IFERROR(NUMBERVALUE(CriteriTecnici!$N371,".",","),IFERROR(NUMBERVALUE(CriteriTecnici!$N371,",","."),0))),4)&amp;""),",",".")&amp;", "&amp;CHAR(34)&amp;"numerator"&amp;CHAR(34)&amp;": "&amp;SUBSTITUTE(TRIM(ROUND(IFERROR(CriteriTecnici!$K371*1,IFERROR(NUMBERVALUE(CriteriTecnici!$K371,".",","),IFERROR(NUMBERVALUE(CriteriTecnici!$K371,",","."),0))),4)&amp;""),",",".")&amp;", "&amp;CHAR(34)&amp;"denominator"&amp;CHAR(34)&amp;": "&amp;SUBSTITUTE(TRIM(ROUND(IFERROR(CriteriTecnici!$L371*1,IFERROR(NUMBERVALUE(CriteriTecnici!$L371,".",","),IFERROR(NUMBERVALUE(CriteriTecnici!$L371,",","."),0))),4)&amp;""),",",".")&amp;", "&amp;CHAR(34)&amp;"flag"&amp;CHAR(34)&amp;": "&amp;SUBSTITUTE(TRIM(ROUND(IFERROR(CriteriTecnici!$M371*1,IFERROR(NUMBERVALUE(CriteriTecnici!$M371,".",","),IFERROR(NUMBERVALUE(CriteriTecnici!$M371,",","."),0))),4)&amp;""),",",".")&amp;", "&amp;CHAR(34)&amp;"rawScore"&amp;CHAR(34)&amp;": "&amp;SUBSTITUTE(TRIM(ROUND(IFERROR(CriteriTecnici!$O371*1,IFERROR(NUMBERVALUE(CriteriTecnici!$O371,".",","),IFERROR(NUMBERVALUE(CriteriTecnici!$O371,",","."),0))),4)&amp;""),",",".")&amp;CHAR(125)&amp;IF(TRUE,",",""))</f>
        <v/>
      </c>
    </row>
    <row r="592">
      <c r="A592" s="38">
        <f>IF(CriteriTecnici!$A372="","","    "&amp;CHAR(123)&amp;CHAR(34)&amp;"bidderId"&amp;CHAR(34)&amp;": "&amp;CHAR(34)&amp;SUBSTITUTE(CriteriTecnici!$A372,CHAR(34),"'")&amp;CHAR(34)&amp;", "&amp;CHAR(34)&amp;"lotId"&amp;CHAR(34)&amp;": "&amp;CHAR(34)&amp;SUBSTITUTE(CriteriTecnici!$C372,CHAR(34),"'")&amp;CHAR(34)&amp;", "&amp;CHAR(34)&amp;"criterionId"&amp;CHAR(34)&amp;": "&amp;CHAR(34)&amp;SUBSTITUTE(CriteriTecnici!$D372,CHAR(34),"'")&amp;CHAR(34)&amp;", "&amp;CHAR(34)&amp;"kind"&amp;CHAR(34)&amp;": "&amp;CHAR(34)&amp;SUBSTITUTE(CriteriTecnici!$F372,CHAR(34),"'")&amp;CHAR(34)&amp;", "&amp;CHAR(34)&amp;"value"&amp;CHAR(34)&amp;": "&amp;SUBSTITUTE(TRIM(ROUND(IFERROR(CriteriTecnici!$N372*1,IFERROR(NUMBERVALUE(CriteriTecnici!$N372,".",","),IFERROR(NUMBERVALUE(CriteriTecnici!$N372,",","."),0))),4)&amp;""),",",".")&amp;", "&amp;CHAR(34)&amp;"numerator"&amp;CHAR(34)&amp;": "&amp;SUBSTITUTE(TRIM(ROUND(IFERROR(CriteriTecnici!$K372*1,IFERROR(NUMBERVALUE(CriteriTecnici!$K372,".",","),IFERROR(NUMBERVALUE(CriteriTecnici!$K372,",","."),0))),4)&amp;""),",",".")&amp;", "&amp;CHAR(34)&amp;"denominator"&amp;CHAR(34)&amp;": "&amp;SUBSTITUTE(TRIM(ROUND(IFERROR(CriteriTecnici!$L372*1,IFERROR(NUMBERVALUE(CriteriTecnici!$L372,".",","),IFERROR(NUMBERVALUE(CriteriTecnici!$L372,",","."),0))),4)&amp;""),",",".")&amp;", "&amp;CHAR(34)&amp;"flag"&amp;CHAR(34)&amp;": "&amp;SUBSTITUTE(TRIM(ROUND(IFERROR(CriteriTecnici!$M372*1,IFERROR(NUMBERVALUE(CriteriTecnici!$M372,".",","),IFERROR(NUMBERVALUE(CriteriTecnici!$M372,",","."),0))),4)&amp;""),",",".")&amp;", "&amp;CHAR(34)&amp;"rawScore"&amp;CHAR(34)&amp;": "&amp;SUBSTITUTE(TRIM(ROUND(IFERROR(CriteriTecnici!$O372*1,IFERROR(NUMBERVALUE(CriteriTecnici!$O372,".",","),IFERROR(NUMBERVALUE(CriteriTecnici!$O372,",","."),0))),4)&amp;""),",",".")&amp;CHAR(125)&amp;IF(TRUE,",",""))</f>
        <v/>
      </c>
    </row>
    <row r="593">
      <c r="A593" s="38">
        <f>IF(CriteriTecnici!$A373="","","    "&amp;CHAR(123)&amp;CHAR(34)&amp;"bidderId"&amp;CHAR(34)&amp;": "&amp;CHAR(34)&amp;SUBSTITUTE(CriteriTecnici!$A373,CHAR(34),"'")&amp;CHAR(34)&amp;", "&amp;CHAR(34)&amp;"lotId"&amp;CHAR(34)&amp;": "&amp;CHAR(34)&amp;SUBSTITUTE(CriteriTecnici!$C373,CHAR(34),"'")&amp;CHAR(34)&amp;", "&amp;CHAR(34)&amp;"criterionId"&amp;CHAR(34)&amp;": "&amp;CHAR(34)&amp;SUBSTITUTE(CriteriTecnici!$D373,CHAR(34),"'")&amp;CHAR(34)&amp;", "&amp;CHAR(34)&amp;"kind"&amp;CHAR(34)&amp;": "&amp;CHAR(34)&amp;SUBSTITUTE(CriteriTecnici!$F373,CHAR(34),"'")&amp;CHAR(34)&amp;", "&amp;CHAR(34)&amp;"value"&amp;CHAR(34)&amp;": "&amp;SUBSTITUTE(TRIM(ROUND(IFERROR(CriteriTecnici!$N373*1,IFERROR(NUMBERVALUE(CriteriTecnici!$N373,".",","),IFERROR(NUMBERVALUE(CriteriTecnici!$N373,",","."),0))),4)&amp;""),",",".")&amp;", "&amp;CHAR(34)&amp;"numerator"&amp;CHAR(34)&amp;": "&amp;SUBSTITUTE(TRIM(ROUND(IFERROR(CriteriTecnici!$K373*1,IFERROR(NUMBERVALUE(CriteriTecnici!$K373,".",","),IFERROR(NUMBERVALUE(CriteriTecnici!$K373,",","."),0))),4)&amp;""),",",".")&amp;", "&amp;CHAR(34)&amp;"denominator"&amp;CHAR(34)&amp;": "&amp;SUBSTITUTE(TRIM(ROUND(IFERROR(CriteriTecnici!$L373*1,IFERROR(NUMBERVALUE(CriteriTecnici!$L373,".",","),IFERROR(NUMBERVALUE(CriteriTecnici!$L373,",","."),0))),4)&amp;""),",",".")&amp;", "&amp;CHAR(34)&amp;"flag"&amp;CHAR(34)&amp;": "&amp;SUBSTITUTE(TRIM(ROUND(IFERROR(CriteriTecnici!$M373*1,IFERROR(NUMBERVALUE(CriteriTecnici!$M373,".",","),IFERROR(NUMBERVALUE(CriteriTecnici!$M373,",","."),0))),4)&amp;""),",",".")&amp;", "&amp;CHAR(34)&amp;"rawScore"&amp;CHAR(34)&amp;": "&amp;SUBSTITUTE(TRIM(ROUND(IFERROR(CriteriTecnici!$O373*1,IFERROR(NUMBERVALUE(CriteriTecnici!$O373,".",","),IFERROR(NUMBERVALUE(CriteriTecnici!$O373,",","."),0))),4)&amp;""),",",".")&amp;CHAR(125)&amp;IF(TRUE,",",""))</f>
        <v/>
      </c>
    </row>
    <row r="594">
      <c r="A594" s="38">
        <f>IF(CriteriTecnici!$A374="","","    "&amp;CHAR(123)&amp;CHAR(34)&amp;"bidderId"&amp;CHAR(34)&amp;": "&amp;CHAR(34)&amp;SUBSTITUTE(CriteriTecnici!$A374,CHAR(34),"'")&amp;CHAR(34)&amp;", "&amp;CHAR(34)&amp;"lotId"&amp;CHAR(34)&amp;": "&amp;CHAR(34)&amp;SUBSTITUTE(CriteriTecnici!$C374,CHAR(34),"'")&amp;CHAR(34)&amp;", "&amp;CHAR(34)&amp;"criterionId"&amp;CHAR(34)&amp;": "&amp;CHAR(34)&amp;SUBSTITUTE(CriteriTecnici!$D374,CHAR(34),"'")&amp;CHAR(34)&amp;", "&amp;CHAR(34)&amp;"kind"&amp;CHAR(34)&amp;": "&amp;CHAR(34)&amp;SUBSTITUTE(CriteriTecnici!$F374,CHAR(34),"'")&amp;CHAR(34)&amp;", "&amp;CHAR(34)&amp;"value"&amp;CHAR(34)&amp;": "&amp;SUBSTITUTE(TRIM(ROUND(IFERROR(CriteriTecnici!$N374*1,IFERROR(NUMBERVALUE(CriteriTecnici!$N374,".",","),IFERROR(NUMBERVALUE(CriteriTecnici!$N374,",","."),0))),4)&amp;""),",",".")&amp;", "&amp;CHAR(34)&amp;"numerator"&amp;CHAR(34)&amp;": "&amp;SUBSTITUTE(TRIM(ROUND(IFERROR(CriteriTecnici!$K374*1,IFERROR(NUMBERVALUE(CriteriTecnici!$K374,".",","),IFERROR(NUMBERVALUE(CriteriTecnici!$K374,",","."),0))),4)&amp;""),",",".")&amp;", "&amp;CHAR(34)&amp;"denominator"&amp;CHAR(34)&amp;": "&amp;SUBSTITUTE(TRIM(ROUND(IFERROR(CriteriTecnici!$L374*1,IFERROR(NUMBERVALUE(CriteriTecnici!$L374,".",","),IFERROR(NUMBERVALUE(CriteriTecnici!$L374,",","."),0))),4)&amp;""),",",".")&amp;", "&amp;CHAR(34)&amp;"flag"&amp;CHAR(34)&amp;": "&amp;SUBSTITUTE(TRIM(ROUND(IFERROR(CriteriTecnici!$M374*1,IFERROR(NUMBERVALUE(CriteriTecnici!$M374,".",","),IFERROR(NUMBERVALUE(CriteriTecnici!$M374,",","."),0))),4)&amp;""),",",".")&amp;", "&amp;CHAR(34)&amp;"rawScore"&amp;CHAR(34)&amp;": "&amp;SUBSTITUTE(TRIM(ROUND(IFERROR(CriteriTecnici!$O374*1,IFERROR(NUMBERVALUE(CriteriTecnici!$O374,".",","),IFERROR(NUMBERVALUE(CriteriTecnici!$O374,",","."),0))),4)&amp;""),",",".")&amp;CHAR(125)&amp;IF(TRUE,",",""))</f>
        <v/>
      </c>
    </row>
    <row r="595">
      <c r="A595" s="38">
        <f>IF(CriteriTecnici!$A375="","","    "&amp;CHAR(123)&amp;CHAR(34)&amp;"bidderId"&amp;CHAR(34)&amp;": "&amp;CHAR(34)&amp;SUBSTITUTE(CriteriTecnici!$A375,CHAR(34),"'")&amp;CHAR(34)&amp;", "&amp;CHAR(34)&amp;"lotId"&amp;CHAR(34)&amp;": "&amp;CHAR(34)&amp;SUBSTITUTE(CriteriTecnici!$C375,CHAR(34),"'")&amp;CHAR(34)&amp;", "&amp;CHAR(34)&amp;"criterionId"&amp;CHAR(34)&amp;": "&amp;CHAR(34)&amp;SUBSTITUTE(CriteriTecnici!$D375,CHAR(34),"'")&amp;CHAR(34)&amp;", "&amp;CHAR(34)&amp;"kind"&amp;CHAR(34)&amp;": "&amp;CHAR(34)&amp;SUBSTITUTE(CriteriTecnici!$F375,CHAR(34),"'")&amp;CHAR(34)&amp;", "&amp;CHAR(34)&amp;"value"&amp;CHAR(34)&amp;": "&amp;SUBSTITUTE(TRIM(ROUND(IFERROR(CriteriTecnici!$N375*1,IFERROR(NUMBERVALUE(CriteriTecnici!$N375,".",","),IFERROR(NUMBERVALUE(CriteriTecnici!$N375,",","."),0))),4)&amp;""),",",".")&amp;", "&amp;CHAR(34)&amp;"numerator"&amp;CHAR(34)&amp;": "&amp;SUBSTITUTE(TRIM(ROUND(IFERROR(CriteriTecnici!$K375*1,IFERROR(NUMBERVALUE(CriteriTecnici!$K375,".",","),IFERROR(NUMBERVALUE(CriteriTecnici!$K375,",","."),0))),4)&amp;""),",",".")&amp;", "&amp;CHAR(34)&amp;"denominator"&amp;CHAR(34)&amp;": "&amp;SUBSTITUTE(TRIM(ROUND(IFERROR(CriteriTecnici!$L375*1,IFERROR(NUMBERVALUE(CriteriTecnici!$L375,".",","),IFERROR(NUMBERVALUE(CriteriTecnici!$L375,",","."),0))),4)&amp;""),",",".")&amp;", "&amp;CHAR(34)&amp;"flag"&amp;CHAR(34)&amp;": "&amp;SUBSTITUTE(TRIM(ROUND(IFERROR(CriteriTecnici!$M375*1,IFERROR(NUMBERVALUE(CriteriTecnici!$M375,".",","),IFERROR(NUMBERVALUE(CriteriTecnici!$M375,",","."),0))),4)&amp;""),",",".")&amp;", "&amp;CHAR(34)&amp;"rawScore"&amp;CHAR(34)&amp;": "&amp;SUBSTITUTE(TRIM(ROUND(IFERROR(CriteriTecnici!$O375*1,IFERROR(NUMBERVALUE(CriteriTecnici!$O375,".",","),IFERROR(NUMBERVALUE(CriteriTecnici!$O375,",","."),0))),4)&amp;""),",",".")&amp;CHAR(125)&amp;IF(TRUE,",",""))</f>
        <v/>
      </c>
    </row>
    <row r="596">
      <c r="A596" s="38">
        <f>IF(CriteriTecnici!$A376="","","    "&amp;CHAR(123)&amp;CHAR(34)&amp;"bidderId"&amp;CHAR(34)&amp;": "&amp;CHAR(34)&amp;SUBSTITUTE(CriteriTecnici!$A376,CHAR(34),"'")&amp;CHAR(34)&amp;", "&amp;CHAR(34)&amp;"lotId"&amp;CHAR(34)&amp;": "&amp;CHAR(34)&amp;SUBSTITUTE(CriteriTecnici!$C376,CHAR(34),"'")&amp;CHAR(34)&amp;", "&amp;CHAR(34)&amp;"criterionId"&amp;CHAR(34)&amp;": "&amp;CHAR(34)&amp;SUBSTITUTE(CriteriTecnici!$D376,CHAR(34),"'")&amp;CHAR(34)&amp;", "&amp;CHAR(34)&amp;"kind"&amp;CHAR(34)&amp;": "&amp;CHAR(34)&amp;SUBSTITUTE(CriteriTecnici!$F376,CHAR(34),"'")&amp;CHAR(34)&amp;", "&amp;CHAR(34)&amp;"value"&amp;CHAR(34)&amp;": "&amp;SUBSTITUTE(TRIM(ROUND(IFERROR(CriteriTecnici!$N376*1,IFERROR(NUMBERVALUE(CriteriTecnici!$N376,".",","),IFERROR(NUMBERVALUE(CriteriTecnici!$N376,",","."),0))),4)&amp;""),",",".")&amp;", "&amp;CHAR(34)&amp;"numerator"&amp;CHAR(34)&amp;": "&amp;SUBSTITUTE(TRIM(ROUND(IFERROR(CriteriTecnici!$K376*1,IFERROR(NUMBERVALUE(CriteriTecnici!$K376,".",","),IFERROR(NUMBERVALUE(CriteriTecnici!$K376,",","."),0))),4)&amp;""),",",".")&amp;", "&amp;CHAR(34)&amp;"denominator"&amp;CHAR(34)&amp;": "&amp;SUBSTITUTE(TRIM(ROUND(IFERROR(CriteriTecnici!$L376*1,IFERROR(NUMBERVALUE(CriteriTecnici!$L376,".",","),IFERROR(NUMBERVALUE(CriteriTecnici!$L376,",","."),0))),4)&amp;""),",",".")&amp;", "&amp;CHAR(34)&amp;"flag"&amp;CHAR(34)&amp;": "&amp;SUBSTITUTE(TRIM(ROUND(IFERROR(CriteriTecnici!$M376*1,IFERROR(NUMBERVALUE(CriteriTecnici!$M376,".",","),IFERROR(NUMBERVALUE(CriteriTecnici!$M376,",","."),0))),4)&amp;""),",",".")&amp;", "&amp;CHAR(34)&amp;"rawScore"&amp;CHAR(34)&amp;": "&amp;SUBSTITUTE(TRIM(ROUND(IFERROR(CriteriTecnici!$O376*1,IFERROR(NUMBERVALUE(CriteriTecnici!$O376,".",","),IFERROR(NUMBERVALUE(CriteriTecnici!$O376,",","."),0))),4)&amp;""),",",".")&amp;CHAR(125)&amp;IF(COUNTA(Offerte!$A14:$A$200)&gt;0,",",""))</f>
        <v/>
      </c>
    </row>
    <row r="597">
      <c r="A597" s="38">
        <f>IF(CriteriTecnici!$A377="","","    "&amp;CHAR(123)&amp;CHAR(34)&amp;"bidderId"&amp;CHAR(34)&amp;": "&amp;CHAR(34)&amp;SUBSTITUTE(CriteriTecnici!$A377,CHAR(34),"'")&amp;CHAR(34)&amp;", "&amp;CHAR(34)&amp;"lotId"&amp;CHAR(34)&amp;": "&amp;CHAR(34)&amp;SUBSTITUTE(CriteriTecnici!$C377,CHAR(34),"'")&amp;CHAR(34)&amp;", "&amp;CHAR(34)&amp;"criterionId"&amp;CHAR(34)&amp;": "&amp;CHAR(34)&amp;SUBSTITUTE(CriteriTecnici!$D377,CHAR(34),"'")&amp;CHAR(34)&amp;", "&amp;CHAR(34)&amp;"kind"&amp;CHAR(34)&amp;": "&amp;CHAR(34)&amp;SUBSTITUTE(CriteriTecnici!$F377,CHAR(34),"'")&amp;CHAR(34)&amp;", "&amp;CHAR(34)&amp;"value"&amp;CHAR(34)&amp;": "&amp;SUBSTITUTE(TRIM(ROUND(IFERROR(CriteriTecnici!$N377*1,IFERROR(NUMBERVALUE(CriteriTecnici!$N377,".",","),IFERROR(NUMBERVALUE(CriteriTecnici!$N377,",","."),0))),4)&amp;""),",",".")&amp;", "&amp;CHAR(34)&amp;"numerator"&amp;CHAR(34)&amp;": "&amp;SUBSTITUTE(TRIM(ROUND(IFERROR(CriteriTecnici!$K377*1,IFERROR(NUMBERVALUE(CriteriTecnici!$K377,".",","),IFERROR(NUMBERVALUE(CriteriTecnici!$K377,",","."),0))),4)&amp;""),",",".")&amp;", "&amp;CHAR(34)&amp;"denominator"&amp;CHAR(34)&amp;": "&amp;SUBSTITUTE(TRIM(ROUND(IFERROR(CriteriTecnici!$L377*1,IFERROR(NUMBERVALUE(CriteriTecnici!$L377,".",","),IFERROR(NUMBERVALUE(CriteriTecnici!$L377,",","."),0))),4)&amp;""),",",".")&amp;", "&amp;CHAR(34)&amp;"flag"&amp;CHAR(34)&amp;": "&amp;SUBSTITUTE(TRIM(ROUND(IFERROR(CriteriTecnici!$M377*1,IFERROR(NUMBERVALUE(CriteriTecnici!$M377,".",","),IFERROR(NUMBERVALUE(CriteriTecnici!$M377,",","."),0))),4)&amp;""),",",".")&amp;", "&amp;CHAR(34)&amp;"rawScore"&amp;CHAR(34)&amp;": "&amp;SUBSTITUTE(TRIM(ROUND(IFERROR(CriteriTecnici!$O377*1,IFERROR(NUMBERVALUE(CriteriTecnici!$O377,".",","),IFERROR(NUMBERVALUE(CriteriTecnici!$O377,",","."),0))),4)&amp;""),",",".")&amp;CHAR(125)&amp;IF(TRUE,",",""))</f>
        <v/>
      </c>
    </row>
    <row r="598">
      <c r="A598" s="38">
        <f>IF(CriteriTecnici!$A378="","","    "&amp;CHAR(123)&amp;CHAR(34)&amp;"bidderId"&amp;CHAR(34)&amp;": "&amp;CHAR(34)&amp;SUBSTITUTE(CriteriTecnici!$A378,CHAR(34),"'")&amp;CHAR(34)&amp;", "&amp;CHAR(34)&amp;"lotId"&amp;CHAR(34)&amp;": "&amp;CHAR(34)&amp;SUBSTITUTE(CriteriTecnici!$C378,CHAR(34),"'")&amp;CHAR(34)&amp;", "&amp;CHAR(34)&amp;"criterionId"&amp;CHAR(34)&amp;": "&amp;CHAR(34)&amp;SUBSTITUTE(CriteriTecnici!$D378,CHAR(34),"'")&amp;CHAR(34)&amp;", "&amp;CHAR(34)&amp;"kind"&amp;CHAR(34)&amp;": "&amp;CHAR(34)&amp;SUBSTITUTE(CriteriTecnici!$F378,CHAR(34),"'")&amp;CHAR(34)&amp;", "&amp;CHAR(34)&amp;"value"&amp;CHAR(34)&amp;": "&amp;SUBSTITUTE(TRIM(ROUND(IFERROR(CriteriTecnici!$N378*1,IFERROR(NUMBERVALUE(CriteriTecnici!$N378,".",","),IFERROR(NUMBERVALUE(CriteriTecnici!$N378,",","."),0))),4)&amp;""),",",".")&amp;", "&amp;CHAR(34)&amp;"numerator"&amp;CHAR(34)&amp;": "&amp;SUBSTITUTE(TRIM(ROUND(IFERROR(CriteriTecnici!$K378*1,IFERROR(NUMBERVALUE(CriteriTecnici!$K378,".",","),IFERROR(NUMBERVALUE(CriteriTecnici!$K378,",","."),0))),4)&amp;""),",",".")&amp;", "&amp;CHAR(34)&amp;"denominator"&amp;CHAR(34)&amp;": "&amp;SUBSTITUTE(TRIM(ROUND(IFERROR(CriteriTecnici!$L378*1,IFERROR(NUMBERVALUE(CriteriTecnici!$L378,".",","),IFERROR(NUMBERVALUE(CriteriTecnici!$L378,",","."),0))),4)&amp;""),",",".")&amp;", "&amp;CHAR(34)&amp;"flag"&amp;CHAR(34)&amp;": "&amp;SUBSTITUTE(TRIM(ROUND(IFERROR(CriteriTecnici!$M378*1,IFERROR(NUMBERVALUE(CriteriTecnici!$M378,".",","),IFERROR(NUMBERVALUE(CriteriTecnici!$M378,",","."),0))),4)&amp;""),",",".")&amp;", "&amp;CHAR(34)&amp;"rawScore"&amp;CHAR(34)&amp;": "&amp;SUBSTITUTE(TRIM(ROUND(IFERROR(CriteriTecnici!$O378*1,IFERROR(NUMBERVALUE(CriteriTecnici!$O378,".",","),IFERROR(NUMBERVALUE(CriteriTecnici!$O378,",","."),0))),4)&amp;""),",",".")&amp;CHAR(125)&amp;IF(TRUE,",",""))</f>
        <v/>
      </c>
    </row>
    <row r="599">
      <c r="A599" s="38">
        <f>IF(CriteriTecnici!$A379="","","    "&amp;CHAR(123)&amp;CHAR(34)&amp;"bidderId"&amp;CHAR(34)&amp;": "&amp;CHAR(34)&amp;SUBSTITUTE(CriteriTecnici!$A379,CHAR(34),"'")&amp;CHAR(34)&amp;", "&amp;CHAR(34)&amp;"lotId"&amp;CHAR(34)&amp;": "&amp;CHAR(34)&amp;SUBSTITUTE(CriteriTecnici!$C379,CHAR(34),"'")&amp;CHAR(34)&amp;", "&amp;CHAR(34)&amp;"criterionId"&amp;CHAR(34)&amp;": "&amp;CHAR(34)&amp;SUBSTITUTE(CriteriTecnici!$D379,CHAR(34),"'")&amp;CHAR(34)&amp;", "&amp;CHAR(34)&amp;"kind"&amp;CHAR(34)&amp;": "&amp;CHAR(34)&amp;SUBSTITUTE(CriteriTecnici!$F379,CHAR(34),"'")&amp;CHAR(34)&amp;", "&amp;CHAR(34)&amp;"value"&amp;CHAR(34)&amp;": "&amp;SUBSTITUTE(TRIM(ROUND(IFERROR(CriteriTecnici!$N379*1,IFERROR(NUMBERVALUE(CriteriTecnici!$N379,".",","),IFERROR(NUMBERVALUE(CriteriTecnici!$N379,",","."),0))),4)&amp;""),",",".")&amp;", "&amp;CHAR(34)&amp;"numerator"&amp;CHAR(34)&amp;": "&amp;SUBSTITUTE(TRIM(ROUND(IFERROR(CriteriTecnici!$K379*1,IFERROR(NUMBERVALUE(CriteriTecnici!$K379,".",","),IFERROR(NUMBERVALUE(CriteriTecnici!$K379,",","."),0))),4)&amp;""),",",".")&amp;", "&amp;CHAR(34)&amp;"denominator"&amp;CHAR(34)&amp;": "&amp;SUBSTITUTE(TRIM(ROUND(IFERROR(CriteriTecnici!$L379*1,IFERROR(NUMBERVALUE(CriteriTecnici!$L379,".",","),IFERROR(NUMBERVALUE(CriteriTecnici!$L379,",","."),0))),4)&amp;""),",",".")&amp;", "&amp;CHAR(34)&amp;"flag"&amp;CHAR(34)&amp;": "&amp;SUBSTITUTE(TRIM(ROUND(IFERROR(CriteriTecnici!$M379*1,IFERROR(NUMBERVALUE(CriteriTecnici!$M379,".",","),IFERROR(NUMBERVALUE(CriteriTecnici!$M379,",","."),0))),4)&amp;""),",",".")&amp;", "&amp;CHAR(34)&amp;"rawScore"&amp;CHAR(34)&amp;": "&amp;SUBSTITUTE(TRIM(ROUND(IFERROR(CriteriTecnici!$O379*1,IFERROR(NUMBERVALUE(CriteriTecnici!$O379,".",","),IFERROR(NUMBERVALUE(CriteriTecnici!$O379,",","."),0))),4)&amp;""),",",".")&amp;CHAR(125)&amp;IF(TRUE,",",""))</f>
        <v/>
      </c>
    </row>
    <row r="600">
      <c r="A600" s="38">
        <f>IF(CriteriTecnici!$A380="","","    "&amp;CHAR(123)&amp;CHAR(34)&amp;"bidderId"&amp;CHAR(34)&amp;": "&amp;CHAR(34)&amp;SUBSTITUTE(CriteriTecnici!$A380,CHAR(34),"'")&amp;CHAR(34)&amp;", "&amp;CHAR(34)&amp;"lotId"&amp;CHAR(34)&amp;": "&amp;CHAR(34)&amp;SUBSTITUTE(CriteriTecnici!$C380,CHAR(34),"'")&amp;CHAR(34)&amp;", "&amp;CHAR(34)&amp;"criterionId"&amp;CHAR(34)&amp;": "&amp;CHAR(34)&amp;SUBSTITUTE(CriteriTecnici!$D380,CHAR(34),"'")&amp;CHAR(34)&amp;", "&amp;CHAR(34)&amp;"kind"&amp;CHAR(34)&amp;": "&amp;CHAR(34)&amp;SUBSTITUTE(CriteriTecnici!$F380,CHAR(34),"'")&amp;CHAR(34)&amp;", "&amp;CHAR(34)&amp;"value"&amp;CHAR(34)&amp;": "&amp;SUBSTITUTE(TRIM(ROUND(IFERROR(CriteriTecnici!$N380*1,IFERROR(NUMBERVALUE(CriteriTecnici!$N380,".",","),IFERROR(NUMBERVALUE(CriteriTecnici!$N380,",","."),0))),4)&amp;""),",",".")&amp;", "&amp;CHAR(34)&amp;"numerator"&amp;CHAR(34)&amp;": "&amp;SUBSTITUTE(TRIM(ROUND(IFERROR(CriteriTecnici!$K380*1,IFERROR(NUMBERVALUE(CriteriTecnici!$K380,".",","),IFERROR(NUMBERVALUE(CriteriTecnici!$K380,",","."),0))),4)&amp;""),",",".")&amp;", "&amp;CHAR(34)&amp;"denominator"&amp;CHAR(34)&amp;": "&amp;SUBSTITUTE(TRIM(ROUND(IFERROR(CriteriTecnici!$L380*1,IFERROR(NUMBERVALUE(CriteriTecnici!$L380,".",","),IFERROR(NUMBERVALUE(CriteriTecnici!$L380,",","."),0))),4)&amp;""),",",".")&amp;", "&amp;CHAR(34)&amp;"flag"&amp;CHAR(34)&amp;": "&amp;SUBSTITUTE(TRIM(ROUND(IFERROR(CriteriTecnici!$M380*1,IFERROR(NUMBERVALUE(CriteriTecnici!$M380,".",","),IFERROR(NUMBERVALUE(CriteriTecnici!$M380,",","."),0))),4)&amp;""),",",".")&amp;", "&amp;CHAR(34)&amp;"rawScore"&amp;CHAR(34)&amp;": "&amp;SUBSTITUTE(TRIM(ROUND(IFERROR(CriteriTecnici!$O380*1,IFERROR(NUMBERVALUE(CriteriTecnici!$O380,".",","),IFERROR(NUMBERVALUE(CriteriTecnici!$O380,",","."),0))),4)&amp;""),",",".")&amp;CHAR(125)&amp;IF(TRUE,",",""))</f>
        <v/>
      </c>
    </row>
    <row r="601">
      <c r="A601" s="38">
        <f>IF(CriteriTecnici!$A381="","","    "&amp;CHAR(123)&amp;CHAR(34)&amp;"bidderId"&amp;CHAR(34)&amp;": "&amp;CHAR(34)&amp;SUBSTITUTE(CriteriTecnici!$A381,CHAR(34),"'")&amp;CHAR(34)&amp;", "&amp;CHAR(34)&amp;"lotId"&amp;CHAR(34)&amp;": "&amp;CHAR(34)&amp;SUBSTITUTE(CriteriTecnici!$C381,CHAR(34),"'")&amp;CHAR(34)&amp;", "&amp;CHAR(34)&amp;"criterionId"&amp;CHAR(34)&amp;": "&amp;CHAR(34)&amp;SUBSTITUTE(CriteriTecnici!$D381,CHAR(34),"'")&amp;CHAR(34)&amp;", "&amp;CHAR(34)&amp;"kind"&amp;CHAR(34)&amp;": "&amp;CHAR(34)&amp;SUBSTITUTE(CriteriTecnici!$F381,CHAR(34),"'")&amp;CHAR(34)&amp;", "&amp;CHAR(34)&amp;"value"&amp;CHAR(34)&amp;": "&amp;SUBSTITUTE(TRIM(ROUND(IFERROR(CriteriTecnici!$N381*1,IFERROR(NUMBERVALUE(CriteriTecnici!$N381,".",","),IFERROR(NUMBERVALUE(CriteriTecnici!$N381,",","."),0))),4)&amp;""),",",".")&amp;", "&amp;CHAR(34)&amp;"numerator"&amp;CHAR(34)&amp;": "&amp;SUBSTITUTE(TRIM(ROUND(IFERROR(CriteriTecnici!$K381*1,IFERROR(NUMBERVALUE(CriteriTecnici!$K381,".",","),IFERROR(NUMBERVALUE(CriteriTecnici!$K381,",","."),0))),4)&amp;""),",",".")&amp;", "&amp;CHAR(34)&amp;"denominator"&amp;CHAR(34)&amp;": "&amp;SUBSTITUTE(TRIM(ROUND(IFERROR(CriteriTecnici!$L381*1,IFERROR(NUMBERVALUE(CriteriTecnici!$L381,".",","),IFERROR(NUMBERVALUE(CriteriTecnici!$L381,",","."),0))),4)&amp;""),",",".")&amp;", "&amp;CHAR(34)&amp;"flag"&amp;CHAR(34)&amp;": "&amp;SUBSTITUTE(TRIM(ROUND(IFERROR(CriteriTecnici!$M381*1,IFERROR(NUMBERVALUE(CriteriTecnici!$M381,".",","),IFERROR(NUMBERVALUE(CriteriTecnici!$M381,",","."),0))),4)&amp;""),",",".")&amp;", "&amp;CHAR(34)&amp;"rawScore"&amp;CHAR(34)&amp;": "&amp;SUBSTITUTE(TRIM(ROUND(IFERROR(CriteriTecnici!$O381*1,IFERROR(NUMBERVALUE(CriteriTecnici!$O381,".",","),IFERROR(NUMBERVALUE(CriteriTecnici!$O381,",","."),0))),4)&amp;""),",",".")&amp;CHAR(125)&amp;IF(TRUE,",",""))</f>
        <v/>
      </c>
    </row>
    <row r="602">
      <c r="A602" s="38">
        <f>IF(CriteriTecnici!$A382="","","    "&amp;CHAR(123)&amp;CHAR(34)&amp;"bidderId"&amp;CHAR(34)&amp;": "&amp;CHAR(34)&amp;SUBSTITUTE(CriteriTecnici!$A382,CHAR(34),"'")&amp;CHAR(34)&amp;", "&amp;CHAR(34)&amp;"lotId"&amp;CHAR(34)&amp;": "&amp;CHAR(34)&amp;SUBSTITUTE(CriteriTecnici!$C382,CHAR(34),"'")&amp;CHAR(34)&amp;", "&amp;CHAR(34)&amp;"criterionId"&amp;CHAR(34)&amp;": "&amp;CHAR(34)&amp;SUBSTITUTE(CriteriTecnici!$D382,CHAR(34),"'")&amp;CHAR(34)&amp;", "&amp;CHAR(34)&amp;"kind"&amp;CHAR(34)&amp;": "&amp;CHAR(34)&amp;SUBSTITUTE(CriteriTecnici!$F382,CHAR(34),"'")&amp;CHAR(34)&amp;", "&amp;CHAR(34)&amp;"value"&amp;CHAR(34)&amp;": "&amp;SUBSTITUTE(TRIM(ROUND(IFERROR(CriteriTecnici!$N382*1,IFERROR(NUMBERVALUE(CriteriTecnici!$N382,".",","),IFERROR(NUMBERVALUE(CriteriTecnici!$N382,",","."),0))),4)&amp;""),",",".")&amp;", "&amp;CHAR(34)&amp;"numerator"&amp;CHAR(34)&amp;": "&amp;SUBSTITUTE(TRIM(ROUND(IFERROR(CriteriTecnici!$K382*1,IFERROR(NUMBERVALUE(CriteriTecnici!$K382,".",","),IFERROR(NUMBERVALUE(CriteriTecnici!$K382,",","."),0))),4)&amp;""),",",".")&amp;", "&amp;CHAR(34)&amp;"denominator"&amp;CHAR(34)&amp;": "&amp;SUBSTITUTE(TRIM(ROUND(IFERROR(CriteriTecnici!$L382*1,IFERROR(NUMBERVALUE(CriteriTecnici!$L382,".",","),IFERROR(NUMBERVALUE(CriteriTecnici!$L382,",","."),0))),4)&amp;""),",",".")&amp;", "&amp;CHAR(34)&amp;"flag"&amp;CHAR(34)&amp;": "&amp;SUBSTITUTE(TRIM(ROUND(IFERROR(CriteriTecnici!$M382*1,IFERROR(NUMBERVALUE(CriteriTecnici!$M382,".",","),IFERROR(NUMBERVALUE(CriteriTecnici!$M382,",","."),0))),4)&amp;""),",",".")&amp;", "&amp;CHAR(34)&amp;"rawScore"&amp;CHAR(34)&amp;": "&amp;SUBSTITUTE(TRIM(ROUND(IFERROR(CriteriTecnici!$O382*1,IFERROR(NUMBERVALUE(CriteriTecnici!$O382,".",","),IFERROR(NUMBERVALUE(CriteriTecnici!$O382,",","."),0))),4)&amp;""),",",".")&amp;CHAR(125)&amp;IF(TRUE,",",""))</f>
        <v/>
      </c>
    </row>
    <row r="603">
      <c r="A603" s="38">
        <f>IF(CriteriTecnici!$A383="","","    "&amp;CHAR(123)&amp;CHAR(34)&amp;"bidderId"&amp;CHAR(34)&amp;": "&amp;CHAR(34)&amp;SUBSTITUTE(CriteriTecnici!$A383,CHAR(34),"'")&amp;CHAR(34)&amp;", "&amp;CHAR(34)&amp;"lotId"&amp;CHAR(34)&amp;": "&amp;CHAR(34)&amp;SUBSTITUTE(CriteriTecnici!$C383,CHAR(34),"'")&amp;CHAR(34)&amp;", "&amp;CHAR(34)&amp;"criterionId"&amp;CHAR(34)&amp;": "&amp;CHAR(34)&amp;SUBSTITUTE(CriteriTecnici!$D383,CHAR(34),"'")&amp;CHAR(34)&amp;", "&amp;CHAR(34)&amp;"kind"&amp;CHAR(34)&amp;": "&amp;CHAR(34)&amp;SUBSTITUTE(CriteriTecnici!$F383,CHAR(34),"'")&amp;CHAR(34)&amp;", "&amp;CHAR(34)&amp;"value"&amp;CHAR(34)&amp;": "&amp;SUBSTITUTE(TRIM(ROUND(IFERROR(CriteriTecnici!$N383*1,IFERROR(NUMBERVALUE(CriteriTecnici!$N383,".",","),IFERROR(NUMBERVALUE(CriteriTecnici!$N383,",","."),0))),4)&amp;""),",",".")&amp;", "&amp;CHAR(34)&amp;"numerator"&amp;CHAR(34)&amp;": "&amp;SUBSTITUTE(TRIM(ROUND(IFERROR(CriteriTecnici!$K383*1,IFERROR(NUMBERVALUE(CriteriTecnici!$K383,".",","),IFERROR(NUMBERVALUE(CriteriTecnici!$K383,",","."),0))),4)&amp;""),",",".")&amp;", "&amp;CHAR(34)&amp;"denominator"&amp;CHAR(34)&amp;": "&amp;SUBSTITUTE(TRIM(ROUND(IFERROR(CriteriTecnici!$L383*1,IFERROR(NUMBERVALUE(CriteriTecnici!$L383,".",","),IFERROR(NUMBERVALUE(CriteriTecnici!$L383,",","."),0))),4)&amp;""),",",".")&amp;", "&amp;CHAR(34)&amp;"flag"&amp;CHAR(34)&amp;": "&amp;SUBSTITUTE(TRIM(ROUND(IFERROR(CriteriTecnici!$M383*1,IFERROR(NUMBERVALUE(CriteriTecnici!$M383,".",","),IFERROR(NUMBERVALUE(CriteriTecnici!$M383,",","."),0))),4)&amp;""),",",".")&amp;", "&amp;CHAR(34)&amp;"rawScore"&amp;CHAR(34)&amp;": "&amp;SUBSTITUTE(TRIM(ROUND(IFERROR(CriteriTecnici!$O383*1,IFERROR(NUMBERVALUE(CriteriTecnici!$O383,".",","),IFERROR(NUMBERVALUE(CriteriTecnici!$O383,",","."),0))),4)&amp;""),",",".")&amp;CHAR(125)&amp;IF(TRUE,",",""))</f>
        <v/>
      </c>
    </row>
    <row r="604">
      <c r="A604" s="38">
        <f>IF(CriteriTecnici!$A384="","","    "&amp;CHAR(123)&amp;CHAR(34)&amp;"bidderId"&amp;CHAR(34)&amp;": "&amp;CHAR(34)&amp;SUBSTITUTE(CriteriTecnici!$A384,CHAR(34),"'")&amp;CHAR(34)&amp;", "&amp;CHAR(34)&amp;"lotId"&amp;CHAR(34)&amp;": "&amp;CHAR(34)&amp;SUBSTITUTE(CriteriTecnici!$C384,CHAR(34),"'")&amp;CHAR(34)&amp;", "&amp;CHAR(34)&amp;"criterionId"&amp;CHAR(34)&amp;": "&amp;CHAR(34)&amp;SUBSTITUTE(CriteriTecnici!$D384,CHAR(34),"'")&amp;CHAR(34)&amp;", "&amp;CHAR(34)&amp;"kind"&amp;CHAR(34)&amp;": "&amp;CHAR(34)&amp;SUBSTITUTE(CriteriTecnici!$F384,CHAR(34),"'")&amp;CHAR(34)&amp;", "&amp;CHAR(34)&amp;"value"&amp;CHAR(34)&amp;": "&amp;SUBSTITUTE(TRIM(ROUND(IFERROR(CriteriTecnici!$N384*1,IFERROR(NUMBERVALUE(CriteriTecnici!$N384,".",","),IFERROR(NUMBERVALUE(CriteriTecnici!$N384,",","."),0))),4)&amp;""),",",".")&amp;", "&amp;CHAR(34)&amp;"numerator"&amp;CHAR(34)&amp;": "&amp;SUBSTITUTE(TRIM(ROUND(IFERROR(CriteriTecnici!$K384*1,IFERROR(NUMBERVALUE(CriteriTecnici!$K384,".",","),IFERROR(NUMBERVALUE(CriteriTecnici!$K384,",","."),0))),4)&amp;""),",",".")&amp;", "&amp;CHAR(34)&amp;"denominator"&amp;CHAR(34)&amp;": "&amp;SUBSTITUTE(TRIM(ROUND(IFERROR(CriteriTecnici!$L384*1,IFERROR(NUMBERVALUE(CriteriTecnici!$L384,".",","),IFERROR(NUMBERVALUE(CriteriTecnici!$L384,",","."),0))),4)&amp;""),",",".")&amp;", "&amp;CHAR(34)&amp;"flag"&amp;CHAR(34)&amp;": "&amp;SUBSTITUTE(TRIM(ROUND(IFERROR(CriteriTecnici!$M384*1,IFERROR(NUMBERVALUE(CriteriTecnici!$M384,".",","),IFERROR(NUMBERVALUE(CriteriTecnici!$M384,",","."),0))),4)&amp;""),",",".")&amp;", "&amp;CHAR(34)&amp;"rawScore"&amp;CHAR(34)&amp;": "&amp;SUBSTITUTE(TRIM(ROUND(IFERROR(CriteriTecnici!$O384*1,IFERROR(NUMBERVALUE(CriteriTecnici!$O384,".",","),IFERROR(NUMBERVALUE(CriteriTecnici!$O384,",","."),0))),4)&amp;""),",",".")&amp;CHAR(125)&amp;IF(TRUE,",",""))</f>
        <v/>
      </c>
    </row>
    <row r="605">
      <c r="A605" s="38">
        <f>IF(CriteriTecnici!$A385="","","    "&amp;CHAR(123)&amp;CHAR(34)&amp;"bidderId"&amp;CHAR(34)&amp;": "&amp;CHAR(34)&amp;SUBSTITUTE(CriteriTecnici!$A385,CHAR(34),"'")&amp;CHAR(34)&amp;", "&amp;CHAR(34)&amp;"lotId"&amp;CHAR(34)&amp;": "&amp;CHAR(34)&amp;SUBSTITUTE(CriteriTecnici!$C385,CHAR(34),"'")&amp;CHAR(34)&amp;", "&amp;CHAR(34)&amp;"criterionId"&amp;CHAR(34)&amp;": "&amp;CHAR(34)&amp;SUBSTITUTE(CriteriTecnici!$D385,CHAR(34),"'")&amp;CHAR(34)&amp;", "&amp;CHAR(34)&amp;"kind"&amp;CHAR(34)&amp;": "&amp;CHAR(34)&amp;SUBSTITUTE(CriteriTecnici!$F385,CHAR(34),"'")&amp;CHAR(34)&amp;", "&amp;CHAR(34)&amp;"value"&amp;CHAR(34)&amp;": "&amp;SUBSTITUTE(TRIM(ROUND(IFERROR(CriteriTecnici!$N385*1,IFERROR(NUMBERVALUE(CriteriTecnici!$N385,".",","),IFERROR(NUMBERVALUE(CriteriTecnici!$N385,",","."),0))),4)&amp;""),",",".")&amp;", "&amp;CHAR(34)&amp;"numerator"&amp;CHAR(34)&amp;": "&amp;SUBSTITUTE(TRIM(ROUND(IFERROR(CriteriTecnici!$K385*1,IFERROR(NUMBERVALUE(CriteriTecnici!$K385,".",","),IFERROR(NUMBERVALUE(CriteriTecnici!$K385,",","."),0))),4)&amp;""),",",".")&amp;", "&amp;CHAR(34)&amp;"denominator"&amp;CHAR(34)&amp;": "&amp;SUBSTITUTE(TRIM(ROUND(IFERROR(CriteriTecnici!$L385*1,IFERROR(NUMBERVALUE(CriteriTecnici!$L385,".",","),IFERROR(NUMBERVALUE(CriteriTecnici!$L385,",","."),0))),4)&amp;""),",",".")&amp;", "&amp;CHAR(34)&amp;"flag"&amp;CHAR(34)&amp;": "&amp;SUBSTITUTE(TRIM(ROUND(IFERROR(CriteriTecnici!$M385*1,IFERROR(NUMBERVALUE(CriteriTecnici!$M385,".",","),IFERROR(NUMBERVALUE(CriteriTecnici!$M385,",","."),0))),4)&amp;""),",",".")&amp;", "&amp;CHAR(34)&amp;"rawScore"&amp;CHAR(34)&amp;": "&amp;SUBSTITUTE(TRIM(ROUND(IFERROR(CriteriTecnici!$O385*1,IFERROR(NUMBERVALUE(CriteriTecnici!$O385,".",","),IFERROR(NUMBERVALUE(CriteriTecnici!$O385,",","."),0))),4)&amp;""),",",".")&amp;CHAR(125)&amp;IF(TRUE,",",""))</f>
        <v/>
      </c>
    </row>
    <row r="606">
      <c r="A606" s="38">
        <f>IF(CriteriTecnici!$A386="","","    "&amp;CHAR(123)&amp;CHAR(34)&amp;"bidderId"&amp;CHAR(34)&amp;": "&amp;CHAR(34)&amp;SUBSTITUTE(CriteriTecnici!$A386,CHAR(34),"'")&amp;CHAR(34)&amp;", "&amp;CHAR(34)&amp;"lotId"&amp;CHAR(34)&amp;": "&amp;CHAR(34)&amp;SUBSTITUTE(CriteriTecnici!$C386,CHAR(34),"'")&amp;CHAR(34)&amp;", "&amp;CHAR(34)&amp;"criterionId"&amp;CHAR(34)&amp;": "&amp;CHAR(34)&amp;SUBSTITUTE(CriteriTecnici!$D386,CHAR(34),"'")&amp;CHAR(34)&amp;", "&amp;CHAR(34)&amp;"kind"&amp;CHAR(34)&amp;": "&amp;CHAR(34)&amp;SUBSTITUTE(CriteriTecnici!$F386,CHAR(34),"'")&amp;CHAR(34)&amp;", "&amp;CHAR(34)&amp;"value"&amp;CHAR(34)&amp;": "&amp;SUBSTITUTE(TRIM(ROUND(IFERROR(CriteriTecnici!$N386*1,IFERROR(NUMBERVALUE(CriteriTecnici!$N386,".",","),IFERROR(NUMBERVALUE(CriteriTecnici!$N386,",","."),0))),4)&amp;""),",",".")&amp;", "&amp;CHAR(34)&amp;"numerator"&amp;CHAR(34)&amp;": "&amp;SUBSTITUTE(TRIM(ROUND(IFERROR(CriteriTecnici!$K386*1,IFERROR(NUMBERVALUE(CriteriTecnici!$K386,".",","),IFERROR(NUMBERVALUE(CriteriTecnici!$K386,",","."),0))),4)&amp;""),",",".")&amp;", "&amp;CHAR(34)&amp;"denominator"&amp;CHAR(34)&amp;": "&amp;SUBSTITUTE(TRIM(ROUND(IFERROR(CriteriTecnici!$L386*1,IFERROR(NUMBERVALUE(CriteriTecnici!$L386,".",","),IFERROR(NUMBERVALUE(CriteriTecnici!$L386,",","."),0))),4)&amp;""),",",".")&amp;", "&amp;CHAR(34)&amp;"flag"&amp;CHAR(34)&amp;": "&amp;SUBSTITUTE(TRIM(ROUND(IFERROR(CriteriTecnici!$M386*1,IFERROR(NUMBERVALUE(CriteriTecnici!$M386,".",","),IFERROR(NUMBERVALUE(CriteriTecnici!$M386,",","."),0))),4)&amp;""),",",".")&amp;", "&amp;CHAR(34)&amp;"rawScore"&amp;CHAR(34)&amp;": "&amp;SUBSTITUTE(TRIM(ROUND(IFERROR(CriteriTecnici!$O386*1,IFERROR(NUMBERVALUE(CriteriTecnici!$O386,".",","),IFERROR(NUMBERVALUE(CriteriTecnici!$O386,",","."),0))),4)&amp;""),",",".")&amp;CHAR(125)&amp;IF(TRUE,",",""))</f>
        <v/>
      </c>
    </row>
    <row r="607">
      <c r="A607" s="38">
        <f>IF(CriteriTecnici!$A387="","","    "&amp;CHAR(123)&amp;CHAR(34)&amp;"bidderId"&amp;CHAR(34)&amp;": "&amp;CHAR(34)&amp;SUBSTITUTE(CriteriTecnici!$A387,CHAR(34),"'")&amp;CHAR(34)&amp;", "&amp;CHAR(34)&amp;"lotId"&amp;CHAR(34)&amp;": "&amp;CHAR(34)&amp;SUBSTITUTE(CriteriTecnici!$C387,CHAR(34),"'")&amp;CHAR(34)&amp;", "&amp;CHAR(34)&amp;"criterionId"&amp;CHAR(34)&amp;": "&amp;CHAR(34)&amp;SUBSTITUTE(CriteriTecnici!$D387,CHAR(34),"'")&amp;CHAR(34)&amp;", "&amp;CHAR(34)&amp;"kind"&amp;CHAR(34)&amp;": "&amp;CHAR(34)&amp;SUBSTITUTE(CriteriTecnici!$F387,CHAR(34),"'")&amp;CHAR(34)&amp;", "&amp;CHAR(34)&amp;"value"&amp;CHAR(34)&amp;": "&amp;SUBSTITUTE(TRIM(ROUND(IFERROR(CriteriTecnici!$N387*1,IFERROR(NUMBERVALUE(CriteriTecnici!$N387,".",","),IFERROR(NUMBERVALUE(CriteriTecnici!$N387,",","."),0))),4)&amp;""),",",".")&amp;", "&amp;CHAR(34)&amp;"numerator"&amp;CHAR(34)&amp;": "&amp;SUBSTITUTE(TRIM(ROUND(IFERROR(CriteriTecnici!$K387*1,IFERROR(NUMBERVALUE(CriteriTecnici!$K387,".",","),IFERROR(NUMBERVALUE(CriteriTecnici!$K387,",","."),0))),4)&amp;""),",",".")&amp;", "&amp;CHAR(34)&amp;"denominator"&amp;CHAR(34)&amp;": "&amp;SUBSTITUTE(TRIM(ROUND(IFERROR(CriteriTecnici!$L387*1,IFERROR(NUMBERVALUE(CriteriTecnici!$L387,".",","),IFERROR(NUMBERVALUE(CriteriTecnici!$L387,",","."),0))),4)&amp;""),",",".")&amp;", "&amp;CHAR(34)&amp;"flag"&amp;CHAR(34)&amp;": "&amp;SUBSTITUTE(TRIM(ROUND(IFERROR(CriteriTecnici!$M387*1,IFERROR(NUMBERVALUE(CriteriTecnici!$M387,".",","),IFERROR(NUMBERVALUE(CriteriTecnici!$M387,",","."),0))),4)&amp;""),",",".")&amp;", "&amp;CHAR(34)&amp;"rawScore"&amp;CHAR(34)&amp;": "&amp;SUBSTITUTE(TRIM(ROUND(IFERROR(CriteriTecnici!$O387*1,IFERROR(NUMBERVALUE(CriteriTecnici!$O387,".",","),IFERROR(NUMBERVALUE(CriteriTecnici!$O387,",","."),0))),4)&amp;""),",",".")&amp;CHAR(125)&amp;IF(TRUE,",",""))</f>
        <v/>
      </c>
    </row>
    <row r="608">
      <c r="A608" s="38">
        <f>IF(CriteriTecnici!$A388="","","    "&amp;CHAR(123)&amp;CHAR(34)&amp;"bidderId"&amp;CHAR(34)&amp;": "&amp;CHAR(34)&amp;SUBSTITUTE(CriteriTecnici!$A388,CHAR(34),"'")&amp;CHAR(34)&amp;", "&amp;CHAR(34)&amp;"lotId"&amp;CHAR(34)&amp;": "&amp;CHAR(34)&amp;SUBSTITUTE(CriteriTecnici!$C388,CHAR(34),"'")&amp;CHAR(34)&amp;", "&amp;CHAR(34)&amp;"criterionId"&amp;CHAR(34)&amp;": "&amp;CHAR(34)&amp;SUBSTITUTE(CriteriTecnici!$D388,CHAR(34),"'")&amp;CHAR(34)&amp;", "&amp;CHAR(34)&amp;"kind"&amp;CHAR(34)&amp;": "&amp;CHAR(34)&amp;SUBSTITUTE(CriteriTecnici!$F388,CHAR(34),"'")&amp;CHAR(34)&amp;", "&amp;CHAR(34)&amp;"value"&amp;CHAR(34)&amp;": "&amp;SUBSTITUTE(TRIM(ROUND(IFERROR(CriteriTecnici!$N388*1,IFERROR(NUMBERVALUE(CriteriTecnici!$N388,".",","),IFERROR(NUMBERVALUE(CriteriTecnici!$N388,",","."),0))),4)&amp;""),",",".")&amp;", "&amp;CHAR(34)&amp;"numerator"&amp;CHAR(34)&amp;": "&amp;SUBSTITUTE(TRIM(ROUND(IFERROR(CriteriTecnici!$K388*1,IFERROR(NUMBERVALUE(CriteriTecnici!$K388,".",","),IFERROR(NUMBERVALUE(CriteriTecnici!$K388,",","."),0))),4)&amp;""),",",".")&amp;", "&amp;CHAR(34)&amp;"denominator"&amp;CHAR(34)&amp;": "&amp;SUBSTITUTE(TRIM(ROUND(IFERROR(CriteriTecnici!$L388*1,IFERROR(NUMBERVALUE(CriteriTecnici!$L388,".",","),IFERROR(NUMBERVALUE(CriteriTecnici!$L388,",","."),0))),4)&amp;""),",",".")&amp;", "&amp;CHAR(34)&amp;"flag"&amp;CHAR(34)&amp;": "&amp;SUBSTITUTE(TRIM(ROUND(IFERROR(CriteriTecnici!$M388*1,IFERROR(NUMBERVALUE(CriteriTecnici!$M388,".",","),IFERROR(NUMBERVALUE(CriteriTecnici!$M388,",","."),0))),4)&amp;""),",",".")&amp;", "&amp;CHAR(34)&amp;"rawScore"&amp;CHAR(34)&amp;": "&amp;SUBSTITUTE(TRIM(ROUND(IFERROR(CriteriTecnici!$O388*1,IFERROR(NUMBERVALUE(CriteriTecnici!$O388,".",","),IFERROR(NUMBERVALUE(CriteriTecnici!$O388,",","."),0))),4)&amp;""),",",".")&amp;CHAR(125)&amp;IF(TRUE,",",""))</f>
        <v/>
      </c>
    </row>
    <row r="609">
      <c r="A609" s="38">
        <f>IF(CriteriTecnici!$A389="","","    "&amp;CHAR(123)&amp;CHAR(34)&amp;"bidderId"&amp;CHAR(34)&amp;": "&amp;CHAR(34)&amp;SUBSTITUTE(CriteriTecnici!$A389,CHAR(34),"'")&amp;CHAR(34)&amp;", "&amp;CHAR(34)&amp;"lotId"&amp;CHAR(34)&amp;": "&amp;CHAR(34)&amp;SUBSTITUTE(CriteriTecnici!$C389,CHAR(34),"'")&amp;CHAR(34)&amp;", "&amp;CHAR(34)&amp;"criterionId"&amp;CHAR(34)&amp;": "&amp;CHAR(34)&amp;SUBSTITUTE(CriteriTecnici!$D389,CHAR(34),"'")&amp;CHAR(34)&amp;", "&amp;CHAR(34)&amp;"kind"&amp;CHAR(34)&amp;": "&amp;CHAR(34)&amp;SUBSTITUTE(CriteriTecnici!$F389,CHAR(34),"'")&amp;CHAR(34)&amp;", "&amp;CHAR(34)&amp;"value"&amp;CHAR(34)&amp;": "&amp;SUBSTITUTE(TRIM(ROUND(IFERROR(CriteriTecnici!$N389*1,IFERROR(NUMBERVALUE(CriteriTecnici!$N389,".",","),IFERROR(NUMBERVALUE(CriteriTecnici!$N389,",","."),0))),4)&amp;""),",",".")&amp;", "&amp;CHAR(34)&amp;"numerator"&amp;CHAR(34)&amp;": "&amp;SUBSTITUTE(TRIM(ROUND(IFERROR(CriteriTecnici!$K389*1,IFERROR(NUMBERVALUE(CriteriTecnici!$K389,".",","),IFERROR(NUMBERVALUE(CriteriTecnici!$K389,",","."),0))),4)&amp;""),",",".")&amp;", "&amp;CHAR(34)&amp;"denominator"&amp;CHAR(34)&amp;": "&amp;SUBSTITUTE(TRIM(ROUND(IFERROR(CriteriTecnici!$L389*1,IFERROR(NUMBERVALUE(CriteriTecnici!$L389,".",","),IFERROR(NUMBERVALUE(CriteriTecnici!$L389,",","."),0))),4)&amp;""),",",".")&amp;", "&amp;CHAR(34)&amp;"flag"&amp;CHAR(34)&amp;": "&amp;SUBSTITUTE(TRIM(ROUND(IFERROR(CriteriTecnici!$M389*1,IFERROR(NUMBERVALUE(CriteriTecnici!$M389,".",","),IFERROR(NUMBERVALUE(CriteriTecnici!$M389,",","."),0))),4)&amp;""),",",".")&amp;", "&amp;CHAR(34)&amp;"rawScore"&amp;CHAR(34)&amp;": "&amp;SUBSTITUTE(TRIM(ROUND(IFERROR(CriteriTecnici!$O389*1,IFERROR(NUMBERVALUE(CriteriTecnici!$O389,".",","),IFERROR(NUMBERVALUE(CriteriTecnici!$O389,",","."),0))),4)&amp;""),",",".")&amp;CHAR(125)&amp;IF(TRUE,",",""))</f>
        <v/>
      </c>
    </row>
    <row r="610">
      <c r="A610" s="38">
        <f>IF(CriteriTecnici!$A390="","","    "&amp;CHAR(123)&amp;CHAR(34)&amp;"bidderId"&amp;CHAR(34)&amp;": "&amp;CHAR(34)&amp;SUBSTITUTE(CriteriTecnici!$A390,CHAR(34),"'")&amp;CHAR(34)&amp;", "&amp;CHAR(34)&amp;"lotId"&amp;CHAR(34)&amp;": "&amp;CHAR(34)&amp;SUBSTITUTE(CriteriTecnici!$C390,CHAR(34),"'")&amp;CHAR(34)&amp;", "&amp;CHAR(34)&amp;"criterionId"&amp;CHAR(34)&amp;": "&amp;CHAR(34)&amp;SUBSTITUTE(CriteriTecnici!$D390,CHAR(34),"'")&amp;CHAR(34)&amp;", "&amp;CHAR(34)&amp;"kind"&amp;CHAR(34)&amp;": "&amp;CHAR(34)&amp;SUBSTITUTE(CriteriTecnici!$F390,CHAR(34),"'")&amp;CHAR(34)&amp;", "&amp;CHAR(34)&amp;"value"&amp;CHAR(34)&amp;": "&amp;SUBSTITUTE(TRIM(ROUND(IFERROR(CriteriTecnici!$N390*1,IFERROR(NUMBERVALUE(CriteriTecnici!$N390,".",","),IFERROR(NUMBERVALUE(CriteriTecnici!$N390,",","."),0))),4)&amp;""),",",".")&amp;", "&amp;CHAR(34)&amp;"numerator"&amp;CHAR(34)&amp;": "&amp;SUBSTITUTE(TRIM(ROUND(IFERROR(CriteriTecnici!$K390*1,IFERROR(NUMBERVALUE(CriteriTecnici!$K390,".",","),IFERROR(NUMBERVALUE(CriteriTecnici!$K390,",","."),0))),4)&amp;""),",",".")&amp;", "&amp;CHAR(34)&amp;"denominator"&amp;CHAR(34)&amp;": "&amp;SUBSTITUTE(TRIM(ROUND(IFERROR(CriteriTecnici!$L390*1,IFERROR(NUMBERVALUE(CriteriTecnici!$L390,".",","),IFERROR(NUMBERVALUE(CriteriTecnici!$L390,",","."),0))),4)&amp;""),",",".")&amp;", "&amp;CHAR(34)&amp;"flag"&amp;CHAR(34)&amp;": "&amp;SUBSTITUTE(TRIM(ROUND(IFERROR(CriteriTecnici!$M390*1,IFERROR(NUMBERVALUE(CriteriTecnici!$M390,".",","),IFERROR(NUMBERVALUE(CriteriTecnici!$M390,",","."),0))),4)&amp;""),",",".")&amp;", "&amp;CHAR(34)&amp;"rawScore"&amp;CHAR(34)&amp;": "&amp;SUBSTITUTE(TRIM(ROUND(IFERROR(CriteriTecnici!$O390*1,IFERROR(NUMBERVALUE(CriteriTecnici!$O390,".",","),IFERROR(NUMBERVALUE(CriteriTecnici!$O390,",","."),0))),4)&amp;""),",",".")&amp;CHAR(125)&amp;IF(TRUE,",",""))</f>
        <v/>
      </c>
    </row>
    <row r="611">
      <c r="A611" s="38">
        <f>IF(CriteriTecnici!$A391="","","    "&amp;CHAR(123)&amp;CHAR(34)&amp;"bidderId"&amp;CHAR(34)&amp;": "&amp;CHAR(34)&amp;SUBSTITUTE(CriteriTecnici!$A391,CHAR(34),"'")&amp;CHAR(34)&amp;", "&amp;CHAR(34)&amp;"lotId"&amp;CHAR(34)&amp;": "&amp;CHAR(34)&amp;SUBSTITUTE(CriteriTecnici!$C391,CHAR(34),"'")&amp;CHAR(34)&amp;", "&amp;CHAR(34)&amp;"criterionId"&amp;CHAR(34)&amp;": "&amp;CHAR(34)&amp;SUBSTITUTE(CriteriTecnici!$D391,CHAR(34),"'")&amp;CHAR(34)&amp;", "&amp;CHAR(34)&amp;"kind"&amp;CHAR(34)&amp;": "&amp;CHAR(34)&amp;SUBSTITUTE(CriteriTecnici!$F391,CHAR(34),"'")&amp;CHAR(34)&amp;", "&amp;CHAR(34)&amp;"value"&amp;CHAR(34)&amp;": "&amp;SUBSTITUTE(TRIM(ROUND(IFERROR(CriteriTecnici!$N391*1,IFERROR(NUMBERVALUE(CriteriTecnici!$N391,".",","),IFERROR(NUMBERVALUE(CriteriTecnici!$N391,",","."),0))),4)&amp;""),",",".")&amp;", "&amp;CHAR(34)&amp;"numerator"&amp;CHAR(34)&amp;": "&amp;SUBSTITUTE(TRIM(ROUND(IFERROR(CriteriTecnici!$K391*1,IFERROR(NUMBERVALUE(CriteriTecnici!$K391,".",","),IFERROR(NUMBERVALUE(CriteriTecnici!$K391,",","."),0))),4)&amp;""),",",".")&amp;", "&amp;CHAR(34)&amp;"denominator"&amp;CHAR(34)&amp;": "&amp;SUBSTITUTE(TRIM(ROUND(IFERROR(CriteriTecnici!$L391*1,IFERROR(NUMBERVALUE(CriteriTecnici!$L391,".",","),IFERROR(NUMBERVALUE(CriteriTecnici!$L391,",","."),0))),4)&amp;""),",",".")&amp;", "&amp;CHAR(34)&amp;"flag"&amp;CHAR(34)&amp;": "&amp;SUBSTITUTE(TRIM(ROUND(IFERROR(CriteriTecnici!$M391*1,IFERROR(NUMBERVALUE(CriteriTecnici!$M391,".",","),IFERROR(NUMBERVALUE(CriteriTecnici!$M391,",","."),0))),4)&amp;""),",",".")&amp;", "&amp;CHAR(34)&amp;"rawScore"&amp;CHAR(34)&amp;": "&amp;SUBSTITUTE(TRIM(ROUND(IFERROR(CriteriTecnici!$O391*1,IFERROR(NUMBERVALUE(CriteriTecnici!$O391,".",","),IFERROR(NUMBERVALUE(CriteriTecnici!$O391,",","."),0))),4)&amp;""),",",".")&amp;CHAR(125)&amp;IF(TRUE,",",""))</f>
        <v/>
      </c>
    </row>
    <row r="612">
      <c r="A612" s="38">
        <f>IF(CriteriTecnici!$A392="","","    "&amp;CHAR(123)&amp;CHAR(34)&amp;"bidderId"&amp;CHAR(34)&amp;": "&amp;CHAR(34)&amp;SUBSTITUTE(CriteriTecnici!$A392,CHAR(34),"'")&amp;CHAR(34)&amp;", "&amp;CHAR(34)&amp;"lotId"&amp;CHAR(34)&amp;": "&amp;CHAR(34)&amp;SUBSTITUTE(CriteriTecnici!$C392,CHAR(34),"'")&amp;CHAR(34)&amp;", "&amp;CHAR(34)&amp;"criterionId"&amp;CHAR(34)&amp;": "&amp;CHAR(34)&amp;SUBSTITUTE(CriteriTecnici!$D392,CHAR(34),"'")&amp;CHAR(34)&amp;", "&amp;CHAR(34)&amp;"kind"&amp;CHAR(34)&amp;": "&amp;CHAR(34)&amp;SUBSTITUTE(CriteriTecnici!$F392,CHAR(34),"'")&amp;CHAR(34)&amp;", "&amp;CHAR(34)&amp;"value"&amp;CHAR(34)&amp;": "&amp;SUBSTITUTE(TRIM(ROUND(IFERROR(CriteriTecnici!$N392*1,IFERROR(NUMBERVALUE(CriteriTecnici!$N392,".",","),IFERROR(NUMBERVALUE(CriteriTecnici!$N392,",","."),0))),4)&amp;""),",",".")&amp;", "&amp;CHAR(34)&amp;"numerator"&amp;CHAR(34)&amp;": "&amp;SUBSTITUTE(TRIM(ROUND(IFERROR(CriteriTecnici!$K392*1,IFERROR(NUMBERVALUE(CriteriTecnici!$K392,".",","),IFERROR(NUMBERVALUE(CriteriTecnici!$K392,",","."),0))),4)&amp;""),",",".")&amp;", "&amp;CHAR(34)&amp;"denominator"&amp;CHAR(34)&amp;": "&amp;SUBSTITUTE(TRIM(ROUND(IFERROR(CriteriTecnici!$L392*1,IFERROR(NUMBERVALUE(CriteriTecnici!$L392,".",","),IFERROR(NUMBERVALUE(CriteriTecnici!$L392,",","."),0))),4)&amp;""),",",".")&amp;", "&amp;CHAR(34)&amp;"flag"&amp;CHAR(34)&amp;": "&amp;SUBSTITUTE(TRIM(ROUND(IFERROR(CriteriTecnici!$M392*1,IFERROR(NUMBERVALUE(CriteriTecnici!$M392,".",","),IFERROR(NUMBERVALUE(CriteriTecnici!$M392,",","."),0))),4)&amp;""),",",".")&amp;", "&amp;CHAR(34)&amp;"rawScore"&amp;CHAR(34)&amp;": "&amp;SUBSTITUTE(TRIM(ROUND(IFERROR(CriteriTecnici!$O392*1,IFERROR(NUMBERVALUE(CriteriTecnici!$O392,".",","),IFERROR(NUMBERVALUE(CriteriTecnici!$O392,",","."),0))),4)&amp;""),",",".")&amp;CHAR(125)&amp;IF(TRUE,",",""))</f>
        <v/>
      </c>
    </row>
    <row r="613">
      <c r="A613" s="38">
        <f>IF(CriteriTecnici!$A393="","","    "&amp;CHAR(123)&amp;CHAR(34)&amp;"bidderId"&amp;CHAR(34)&amp;": "&amp;CHAR(34)&amp;SUBSTITUTE(CriteriTecnici!$A393,CHAR(34),"'")&amp;CHAR(34)&amp;", "&amp;CHAR(34)&amp;"lotId"&amp;CHAR(34)&amp;": "&amp;CHAR(34)&amp;SUBSTITUTE(CriteriTecnici!$C393,CHAR(34),"'")&amp;CHAR(34)&amp;", "&amp;CHAR(34)&amp;"criterionId"&amp;CHAR(34)&amp;": "&amp;CHAR(34)&amp;SUBSTITUTE(CriteriTecnici!$D393,CHAR(34),"'")&amp;CHAR(34)&amp;", "&amp;CHAR(34)&amp;"kind"&amp;CHAR(34)&amp;": "&amp;CHAR(34)&amp;SUBSTITUTE(CriteriTecnici!$F393,CHAR(34),"'")&amp;CHAR(34)&amp;", "&amp;CHAR(34)&amp;"value"&amp;CHAR(34)&amp;": "&amp;SUBSTITUTE(TRIM(ROUND(IFERROR(CriteriTecnici!$N393*1,IFERROR(NUMBERVALUE(CriteriTecnici!$N393,".",","),IFERROR(NUMBERVALUE(CriteriTecnici!$N393,",","."),0))),4)&amp;""),",",".")&amp;", "&amp;CHAR(34)&amp;"numerator"&amp;CHAR(34)&amp;": "&amp;SUBSTITUTE(TRIM(ROUND(IFERROR(CriteriTecnici!$K393*1,IFERROR(NUMBERVALUE(CriteriTecnici!$K393,".",","),IFERROR(NUMBERVALUE(CriteriTecnici!$K393,",","."),0))),4)&amp;""),",",".")&amp;", "&amp;CHAR(34)&amp;"denominator"&amp;CHAR(34)&amp;": "&amp;SUBSTITUTE(TRIM(ROUND(IFERROR(CriteriTecnici!$L393*1,IFERROR(NUMBERVALUE(CriteriTecnici!$L393,".",","),IFERROR(NUMBERVALUE(CriteriTecnici!$L393,",","."),0))),4)&amp;""),",",".")&amp;", "&amp;CHAR(34)&amp;"flag"&amp;CHAR(34)&amp;": "&amp;SUBSTITUTE(TRIM(ROUND(IFERROR(CriteriTecnici!$M393*1,IFERROR(NUMBERVALUE(CriteriTecnici!$M393,".",","),IFERROR(NUMBERVALUE(CriteriTecnici!$M393,",","."),0))),4)&amp;""),",",".")&amp;", "&amp;CHAR(34)&amp;"rawScore"&amp;CHAR(34)&amp;": "&amp;SUBSTITUTE(TRIM(ROUND(IFERROR(CriteriTecnici!$O393*1,IFERROR(NUMBERVALUE(CriteriTecnici!$O393,".",","),IFERROR(NUMBERVALUE(CriteriTecnici!$O393,",","."),0))),4)&amp;""),",",".")&amp;CHAR(125)&amp;IF(TRUE,",",""))</f>
        <v/>
      </c>
    </row>
    <row r="614">
      <c r="A614" s="38">
        <f>IF(CriteriTecnici!$A394="","","    "&amp;CHAR(123)&amp;CHAR(34)&amp;"bidderId"&amp;CHAR(34)&amp;": "&amp;CHAR(34)&amp;SUBSTITUTE(CriteriTecnici!$A394,CHAR(34),"'")&amp;CHAR(34)&amp;", "&amp;CHAR(34)&amp;"lotId"&amp;CHAR(34)&amp;": "&amp;CHAR(34)&amp;SUBSTITUTE(CriteriTecnici!$C394,CHAR(34),"'")&amp;CHAR(34)&amp;", "&amp;CHAR(34)&amp;"criterionId"&amp;CHAR(34)&amp;": "&amp;CHAR(34)&amp;SUBSTITUTE(CriteriTecnici!$D394,CHAR(34),"'")&amp;CHAR(34)&amp;", "&amp;CHAR(34)&amp;"kind"&amp;CHAR(34)&amp;": "&amp;CHAR(34)&amp;SUBSTITUTE(CriteriTecnici!$F394,CHAR(34),"'")&amp;CHAR(34)&amp;", "&amp;CHAR(34)&amp;"value"&amp;CHAR(34)&amp;": "&amp;SUBSTITUTE(TRIM(ROUND(IFERROR(CriteriTecnici!$N394*1,IFERROR(NUMBERVALUE(CriteriTecnici!$N394,".",","),IFERROR(NUMBERVALUE(CriteriTecnici!$N394,",","."),0))),4)&amp;""),",",".")&amp;", "&amp;CHAR(34)&amp;"numerator"&amp;CHAR(34)&amp;": "&amp;SUBSTITUTE(TRIM(ROUND(IFERROR(CriteriTecnici!$K394*1,IFERROR(NUMBERVALUE(CriteriTecnici!$K394,".",","),IFERROR(NUMBERVALUE(CriteriTecnici!$K394,",","."),0))),4)&amp;""),",",".")&amp;", "&amp;CHAR(34)&amp;"denominator"&amp;CHAR(34)&amp;": "&amp;SUBSTITUTE(TRIM(ROUND(IFERROR(CriteriTecnici!$L394*1,IFERROR(NUMBERVALUE(CriteriTecnici!$L394,".",","),IFERROR(NUMBERVALUE(CriteriTecnici!$L394,",","."),0))),4)&amp;""),",",".")&amp;", "&amp;CHAR(34)&amp;"flag"&amp;CHAR(34)&amp;": "&amp;SUBSTITUTE(TRIM(ROUND(IFERROR(CriteriTecnici!$M394*1,IFERROR(NUMBERVALUE(CriteriTecnici!$M394,".",","),IFERROR(NUMBERVALUE(CriteriTecnici!$M394,",","."),0))),4)&amp;""),",",".")&amp;", "&amp;CHAR(34)&amp;"rawScore"&amp;CHAR(34)&amp;": "&amp;SUBSTITUTE(TRIM(ROUND(IFERROR(CriteriTecnici!$O394*1,IFERROR(NUMBERVALUE(CriteriTecnici!$O394,".",","),IFERROR(NUMBERVALUE(CriteriTecnici!$O394,",","."),0))),4)&amp;""),",",".")&amp;CHAR(125)&amp;IF(TRUE,",",""))</f>
        <v/>
      </c>
    </row>
    <row r="615">
      <c r="A615" s="38">
        <f>IF(CriteriTecnici!$A395="","","    "&amp;CHAR(123)&amp;CHAR(34)&amp;"bidderId"&amp;CHAR(34)&amp;": "&amp;CHAR(34)&amp;SUBSTITUTE(CriteriTecnici!$A395,CHAR(34),"'")&amp;CHAR(34)&amp;", "&amp;CHAR(34)&amp;"lotId"&amp;CHAR(34)&amp;": "&amp;CHAR(34)&amp;SUBSTITUTE(CriteriTecnici!$C395,CHAR(34),"'")&amp;CHAR(34)&amp;", "&amp;CHAR(34)&amp;"criterionId"&amp;CHAR(34)&amp;": "&amp;CHAR(34)&amp;SUBSTITUTE(CriteriTecnici!$D395,CHAR(34),"'")&amp;CHAR(34)&amp;", "&amp;CHAR(34)&amp;"kind"&amp;CHAR(34)&amp;": "&amp;CHAR(34)&amp;SUBSTITUTE(CriteriTecnici!$F395,CHAR(34),"'")&amp;CHAR(34)&amp;", "&amp;CHAR(34)&amp;"value"&amp;CHAR(34)&amp;": "&amp;SUBSTITUTE(TRIM(ROUND(IFERROR(CriteriTecnici!$N395*1,IFERROR(NUMBERVALUE(CriteriTecnici!$N395,".",","),IFERROR(NUMBERVALUE(CriteriTecnici!$N395,",","."),0))),4)&amp;""),",",".")&amp;", "&amp;CHAR(34)&amp;"numerator"&amp;CHAR(34)&amp;": "&amp;SUBSTITUTE(TRIM(ROUND(IFERROR(CriteriTecnici!$K395*1,IFERROR(NUMBERVALUE(CriteriTecnici!$K395,".",","),IFERROR(NUMBERVALUE(CriteriTecnici!$K395,",","."),0))),4)&amp;""),",",".")&amp;", "&amp;CHAR(34)&amp;"denominator"&amp;CHAR(34)&amp;": "&amp;SUBSTITUTE(TRIM(ROUND(IFERROR(CriteriTecnici!$L395*1,IFERROR(NUMBERVALUE(CriteriTecnici!$L395,".",","),IFERROR(NUMBERVALUE(CriteriTecnici!$L395,",","."),0))),4)&amp;""),",",".")&amp;", "&amp;CHAR(34)&amp;"flag"&amp;CHAR(34)&amp;": "&amp;SUBSTITUTE(TRIM(ROUND(IFERROR(CriteriTecnici!$M395*1,IFERROR(NUMBERVALUE(CriteriTecnici!$M395,".",","),IFERROR(NUMBERVALUE(CriteriTecnici!$M395,",","."),0))),4)&amp;""),",",".")&amp;", "&amp;CHAR(34)&amp;"rawScore"&amp;CHAR(34)&amp;": "&amp;SUBSTITUTE(TRIM(ROUND(IFERROR(CriteriTecnici!$O395*1,IFERROR(NUMBERVALUE(CriteriTecnici!$O395,".",","),IFERROR(NUMBERVALUE(CriteriTecnici!$O395,",","."),0))),4)&amp;""),",",".")&amp;CHAR(125)&amp;IF(TRUE,",",""))</f>
        <v/>
      </c>
    </row>
    <row r="616">
      <c r="A616" s="38">
        <f>IF(CriteriTecnici!$A396="","","    "&amp;CHAR(123)&amp;CHAR(34)&amp;"bidderId"&amp;CHAR(34)&amp;": "&amp;CHAR(34)&amp;SUBSTITUTE(CriteriTecnici!$A396,CHAR(34),"'")&amp;CHAR(34)&amp;", "&amp;CHAR(34)&amp;"lotId"&amp;CHAR(34)&amp;": "&amp;CHAR(34)&amp;SUBSTITUTE(CriteriTecnici!$C396,CHAR(34),"'")&amp;CHAR(34)&amp;", "&amp;CHAR(34)&amp;"criterionId"&amp;CHAR(34)&amp;": "&amp;CHAR(34)&amp;SUBSTITUTE(CriteriTecnici!$D396,CHAR(34),"'")&amp;CHAR(34)&amp;", "&amp;CHAR(34)&amp;"kind"&amp;CHAR(34)&amp;": "&amp;CHAR(34)&amp;SUBSTITUTE(CriteriTecnici!$F396,CHAR(34),"'")&amp;CHAR(34)&amp;", "&amp;CHAR(34)&amp;"value"&amp;CHAR(34)&amp;": "&amp;SUBSTITUTE(TRIM(ROUND(IFERROR(CriteriTecnici!$N396*1,IFERROR(NUMBERVALUE(CriteriTecnici!$N396,".",","),IFERROR(NUMBERVALUE(CriteriTecnici!$N396,",","."),0))),4)&amp;""),",",".")&amp;", "&amp;CHAR(34)&amp;"numerator"&amp;CHAR(34)&amp;": "&amp;SUBSTITUTE(TRIM(ROUND(IFERROR(CriteriTecnici!$K396*1,IFERROR(NUMBERVALUE(CriteriTecnici!$K396,".",","),IFERROR(NUMBERVALUE(CriteriTecnici!$K396,",","."),0))),4)&amp;""),",",".")&amp;", "&amp;CHAR(34)&amp;"denominator"&amp;CHAR(34)&amp;": "&amp;SUBSTITUTE(TRIM(ROUND(IFERROR(CriteriTecnici!$L396*1,IFERROR(NUMBERVALUE(CriteriTecnici!$L396,".",","),IFERROR(NUMBERVALUE(CriteriTecnici!$L396,",","."),0))),4)&amp;""),",",".")&amp;", "&amp;CHAR(34)&amp;"flag"&amp;CHAR(34)&amp;": "&amp;SUBSTITUTE(TRIM(ROUND(IFERROR(CriteriTecnici!$M396*1,IFERROR(NUMBERVALUE(CriteriTecnici!$M396,".",","),IFERROR(NUMBERVALUE(CriteriTecnici!$M396,",","."),0))),4)&amp;""),",",".")&amp;", "&amp;CHAR(34)&amp;"rawScore"&amp;CHAR(34)&amp;": "&amp;SUBSTITUTE(TRIM(ROUND(IFERROR(CriteriTecnici!$O396*1,IFERROR(NUMBERVALUE(CriteriTecnici!$O396,".",","),IFERROR(NUMBERVALUE(CriteriTecnici!$O396,",","."),0))),4)&amp;""),",",".")&amp;CHAR(125)&amp;IF(TRUE,",",""))</f>
        <v/>
      </c>
    </row>
    <row r="617">
      <c r="A617" s="38">
        <f>IF(CriteriTecnici!$A397="","","    "&amp;CHAR(123)&amp;CHAR(34)&amp;"bidderId"&amp;CHAR(34)&amp;": "&amp;CHAR(34)&amp;SUBSTITUTE(CriteriTecnici!$A397,CHAR(34),"'")&amp;CHAR(34)&amp;", "&amp;CHAR(34)&amp;"lotId"&amp;CHAR(34)&amp;": "&amp;CHAR(34)&amp;SUBSTITUTE(CriteriTecnici!$C397,CHAR(34),"'")&amp;CHAR(34)&amp;", "&amp;CHAR(34)&amp;"criterionId"&amp;CHAR(34)&amp;": "&amp;CHAR(34)&amp;SUBSTITUTE(CriteriTecnici!$D397,CHAR(34),"'")&amp;CHAR(34)&amp;", "&amp;CHAR(34)&amp;"kind"&amp;CHAR(34)&amp;": "&amp;CHAR(34)&amp;SUBSTITUTE(CriteriTecnici!$F397,CHAR(34),"'")&amp;CHAR(34)&amp;", "&amp;CHAR(34)&amp;"value"&amp;CHAR(34)&amp;": "&amp;SUBSTITUTE(TRIM(ROUND(IFERROR(CriteriTecnici!$N397*1,IFERROR(NUMBERVALUE(CriteriTecnici!$N397,".",","),IFERROR(NUMBERVALUE(CriteriTecnici!$N397,",","."),0))),4)&amp;""),",",".")&amp;", "&amp;CHAR(34)&amp;"numerator"&amp;CHAR(34)&amp;": "&amp;SUBSTITUTE(TRIM(ROUND(IFERROR(CriteriTecnici!$K397*1,IFERROR(NUMBERVALUE(CriteriTecnici!$K397,".",","),IFERROR(NUMBERVALUE(CriteriTecnici!$K397,",","."),0))),4)&amp;""),",",".")&amp;", "&amp;CHAR(34)&amp;"denominator"&amp;CHAR(34)&amp;": "&amp;SUBSTITUTE(TRIM(ROUND(IFERROR(CriteriTecnici!$L397*1,IFERROR(NUMBERVALUE(CriteriTecnici!$L397,".",","),IFERROR(NUMBERVALUE(CriteriTecnici!$L397,",","."),0))),4)&amp;""),",",".")&amp;", "&amp;CHAR(34)&amp;"flag"&amp;CHAR(34)&amp;": "&amp;SUBSTITUTE(TRIM(ROUND(IFERROR(CriteriTecnici!$M397*1,IFERROR(NUMBERVALUE(CriteriTecnici!$M397,".",","),IFERROR(NUMBERVALUE(CriteriTecnici!$M397,",","."),0))),4)&amp;""),",",".")&amp;", "&amp;CHAR(34)&amp;"rawScore"&amp;CHAR(34)&amp;": "&amp;SUBSTITUTE(TRIM(ROUND(IFERROR(CriteriTecnici!$O397*1,IFERROR(NUMBERVALUE(CriteriTecnici!$O397,".",","),IFERROR(NUMBERVALUE(CriteriTecnici!$O397,",","."),0))),4)&amp;""),",",".")&amp;CHAR(125)&amp;IF(TRUE,",",""))</f>
        <v/>
      </c>
    </row>
    <row r="618">
      <c r="A618" s="38">
        <f>IF(CriteriTecnici!$A398="","","    "&amp;CHAR(123)&amp;CHAR(34)&amp;"bidderId"&amp;CHAR(34)&amp;": "&amp;CHAR(34)&amp;SUBSTITUTE(CriteriTecnici!$A398,CHAR(34),"'")&amp;CHAR(34)&amp;", "&amp;CHAR(34)&amp;"lotId"&amp;CHAR(34)&amp;": "&amp;CHAR(34)&amp;SUBSTITUTE(CriteriTecnici!$C398,CHAR(34),"'")&amp;CHAR(34)&amp;", "&amp;CHAR(34)&amp;"criterionId"&amp;CHAR(34)&amp;": "&amp;CHAR(34)&amp;SUBSTITUTE(CriteriTecnici!$D398,CHAR(34),"'")&amp;CHAR(34)&amp;", "&amp;CHAR(34)&amp;"kind"&amp;CHAR(34)&amp;": "&amp;CHAR(34)&amp;SUBSTITUTE(CriteriTecnici!$F398,CHAR(34),"'")&amp;CHAR(34)&amp;", "&amp;CHAR(34)&amp;"value"&amp;CHAR(34)&amp;": "&amp;SUBSTITUTE(TRIM(ROUND(IFERROR(CriteriTecnici!$N398*1,IFERROR(NUMBERVALUE(CriteriTecnici!$N398,".",","),IFERROR(NUMBERVALUE(CriteriTecnici!$N398,",","."),0))),4)&amp;""),",",".")&amp;", "&amp;CHAR(34)&amp;"numerator"&amp;CHAR(34)&amp;": "&amp;SUBSTITUTE(TRIM(ROUND(IFERROR(CriteriTecnici!$K398*1,IFERROR(NUMBERVALUE(CriteriTecnici!$K398,".",","),IFERROR(NUMBERVALUE(CriteriTecnici!$K398,",","."),0))),4)&amp;""),",",".")&amp;", "&amp;CHAR(34)&amp;"denominator"&amp;CHAR(34)&amp;": "&amp;SUBSTITUTE(TRIM(ROUND(IFERROR(CriteriTecnici!$L398*1,IFERROR(NUMBERVALUE(CriteriTecnici!$L398,".",","),IFERROR(NUMBERVALUE(CriteriTecnici!$L398,",","."),0))),4)&amp;""),",",".")&amp;", "&amp;CHAR(34)&amp;"flag"&amp;CHAR(34)&amp;": "&amp;SUBSTITUTE(TRIM(ROUND(IFERROR(CriteriTecnici!$M398*1,IFERROR(NUMBERVALUE(CriteriTecnici!$M398,".",","),IFERROR(NUMBERVALUE(CriteriTecnici!$M398,",","."),0))),4)&amp;""),",",".")&amp;", "&amp;CHAR(34)&amp;"rawScore"&amp;CHAR(34)&amp;": "&amp;SUBSTITUTE(TRIM(ROUND(IFERROR(CriteriTecnici!$O398*1,IFERROR(NUMBERVALUE(CriteriTecnici!$O398,".",","),IFERROR(NUMBERVALUE(CriteriTecnici!$O398,",","."),0))),4)&amp;""),",",".")&amp;CHAR(125)&amp;IF(TRUE,",",""))</f>
        <v/>
      </c>
    </row>
    <row r="619">
      <c r="A619" s="38">
        <f>IF(CriteriTecnici!$A399="","","    "&amp;CHAR(123)&amp;CHAR(34)&amp;"bidderId"&amp;CHAR(34)&amp;": "&amp;CHAR(34)&amp;SUBSTITUTE(CriteriTecnici!$A399,CHAR(34),"'")&amp;CHAR(34)&amp;", "&amp;CHAR(34)&amp;"lotId"&amp;CHAR(34)&amp;": "&amp;CHAR(34)&amp;SUBSTITUTE(CriteriTecnici!$C399,CHAR(34),"'")&amp;CHAR(34)&amp;", "&amp;CHAR(34)&amp;"criterionId"&amp;CHAR(34)&amp;": "&amp;CHAR(34)&amp;SUBSTITUTE(CriteriTecnici!$D399,CHAR(34),"'")&amp;CHAR(34)&amp;", "&amp;CHAR(34)&amp;"kind"&amp;CHAR(34)&amp;": "&amp;CHAR(34)&amp;SUBSTITUTE(CriteriTecnici!$F399,CHAR(34),"'")&amp;CHAR(34)&amp;", "&amp;CHAR(34)&amp;"value"&amp;CHAR(34)&amp;": "&amp;SUBSTITUTE(TRIM(ROUND(IFERROR(CriteriTecnici!$N399*1,IFERROR(NUMBERVALUE(CriteriTecnici!$N399,".",","),IFERROR(NUMBERVALUE(CriteriTecnici!$N399,",","."),0))),4)&amp;""),",",".")&amp;", "&amp;CHAR(34)&amp;"numerator"&amp;CHAR(34)&amp;": "&amp;SUBSTITUTE(TRIM(ROUND(IFERROR(CriteriTecnici!$K399*1,IFERROR(NUMBERVALUE(CriteriTecnici!$K399,".",","),IFERROR(NUMBERVALUE(CriteriTecnici!$K399,",","."),0))),4)&amp;""),",",".")&amp;", "&amp;CHAR(34)&amp;"denominator"&amp;CHAR(34)&amp;": "&amp;SUBSTITUTE(TRIM(ROUND(IFERROR(CriteriTecnici!$L399*1,IFERROR(NUMBERVALUE(CriteriTecnici!$L399,".",","),IFERROR(NUMBERVALUE(CriteriTecnici!$L399,",","."),0))),4)&amp;""),",",".")&amp;", "&amp;CHAR(34)&amp;"flag"&amp;CHAR(34)&amp;": "&amp;SUBSTITUTE(TRIM(ROUND(IFERROR(CriteriTecnici!$M399*1,IFERROR(NUMBERVALUE(CriteriTecnici!$M399,".",","),IFERROR(NUMBERVALUE(CriteriTecnici!$M399,",","."),0))),4)&amp;""),",",".")&amp;", "&amp;CHAR(34)&amp;"rawScore"&amp;CHAR(34)&amp;": "&amp;SUBSTITUTE(TRIM(ROUND(IFERROR(CriteriTecnici!$O399*1,IFERROR(NUMBERVALUE(CriteriTecnici!$O399,".",","),IFERROR(NUMBERVALUE(CriteriTecnici!$O399,",","."),0))),4)&amp;""),",",".")&amp;CHAR(125)&amp;IF(TRUE,",",""))</f>
        <v/>
      </c>
    </row>
    <row r="620">
      <c r="A620" s="38">
        <f>IF(CriteriTecnici!$A400="","","    "&amp;CHAR(123)&amp;CHAR(34)&amp;"bidderId"&amp;CHAR(34)&amp;": "&amp;CHAR(34)&amp;SUBSTITUTE(CriteriTecnici!$A400,CHAR(34),"'")&amp;CHAR(34)&amp;", "&amp;CHAR(34)&amp;"lotId"&amp;CHAR(34)&amp;": "&amp;CHAR(34)&amp;SUBSTITUTE(CriteriTecnici!$C400,CHAR(34),"'")&amp;CHAR(34)&amp;", "&amp;CHAR(34)&amp;"criterionId"&amp;CHAR(34)&amp;": "&amp;CHAR(34)&amp;SUBSTITUTE(CriteriTecnici!$D400,CHAR(34),"'")&amp;CHAR(34)&amp;", "&amp;CHAR(34)&amp;"kind"&amp;CHAR(34)&amp;": "&amp;CHAR(34)&amp;SUBSTITUTE(CriteriTecnici!$F400,CHAR(34),"'")&amp;CHAR(34)&amp;", "&amp;CHAR(34)&amp;"value"&amp;CHAR(34)&amp;": "&amp;SUBSTITUTE(TRIM(ROUND(IFERROR(CriteriTecnici!$N400*1,IFERROR(NUMBERVALUE(CriteriTecnici!$N400,".",","),IFERROR(NUMBERVALUE(CriteriTecnici!$N400,",","."),0))),4)&amp;""),",",".")&amp;", "&amp;CHAR(34)&amp;"numerator"&amp;CHAR(34)&amp;": "&amp;SUBSTITUTE(TRIM(ROUND(IFERROR(CriteriTecnici!$K400*1,IFERROR(NUMBERVALUE(CriteriTecnici!$K400,".",","),IFERROR(NUMBERVALUE(CriteriTecnici!$K400,",","."),0))),4)&amp;""),",",".")&amp;", "&amp;CHAR(34)&amp;"denominator"&amp;CHAR(34)&amp;": "&amp;SUBSTITUTE(TRIM(ROUND(IFERROR(CriteriTecnici!$L400*1,IFERROR(NUMBERVALUE(CriteriTecnici!$L400,".",","),IFERROR(NUMBERVALUE(CriteriTecnici!$L400,",","."),0))),4)&amp;""),",",".")&amp;", "&amp;CHAR(34)&amp;"flag"&amp;CHAR(34)&amp;": "&amp;SUBSTITUTE(TRIM(ROUND(IFERROR(CriteriTecnici!$M400*1,IFERROR(NUMBERVALUE(CriteriTecnici!$M400,".",","),IFERROR(NUMBERVALUE(CriteriTecnici!$M400,",","."),0))),4)&amp;""),",",".")&amp;", "&amp;CHAR(34)&amp;"rawScore"&amp;CHAR(34)&amp;": "&amp;SUBSTITUTE(TRIM(ROUND(IFERROR(CriteriTecnici!$O400*1,IFERROR(NUMBERVALUE(CriteriTecnici!$O400,".",","),IFERROR(NUMBERVALUE(CriteriTecnici!$O400,",","."),0))),4)&amp;""),",",".")&amp;CHAR(125)&amp;IF(TRUE,",",""))</f>
        <v/>
      </c>
    </row>
    <row r="621">
      <c r="A621" s="38">
        <f>IF(CriteriTecnici!$A401="","","    "&amp;CHAR(123)&amp;CHAR(34)&amp;"bidderId"&amp;CHAR(34)&amp;": "&amp;CHAR(34)&amp;SUBSTITUTE(CriteriTecnici!$A401,CHAR(34),"'")&amp;CHAR(34)&amp;", "&amp;CHAR(34)&amp;"lotId"&amp;CHAR(34)&amp;": "&amp;CHAR(34)&amp;SUBSTITUTE(CriteriTecnici!$C401,CHAR(34),"'")&amp;CHAR(34)&amp;", "&amp;CHAR(34)&amp;"criterionId"&amp;CHAR(34)&amp;": "&amp;CHAR(34)&amp;SUBSTITUTE(CriteriTecnici!$D401,CHAR(34),"'")&amp;CHAR(34)&amp;", "&amp;CHAR(34)&amp;"kind"&amp;CHAR(34)&amp;": "&amp;CHAR(34)&amp;SUBSTITUTE(CriteriTecnici!$F401,CHAR(34),"'")&amp;CHAR(34)&amp;", "&amp;CHAR(34)&amp;"value"&amp;CHAR(34)&amp;": "&amp;SUBSTITUTE(TRIM(ROUND(IFERROR(CriteriTecnici!$N401*1,IFERROR(NUMBERVALUE(CriteriTecnici!$N401,".",","),IFERROR(NUMBERVALUE(CriteriTecnici!$N401,",","."),0))),4)&amp;""),",",".")&amp;", "&amp;CHAR(34)&amp;"numerator"&amp;CHAR(34)&amp;": "&amp;SUBSTITUTE(TRIM(ROUND(IFERROR(CriteriTecnici!$K401*1,IFERROR(NUMBERVALUE(CriteriTecnici!$K401,".",","),IFERROR(NUMBERVALUE(CriteriTecnici!$K401,",","."),0))),4)&amp;""),",",".")&amp;", "&amp;CHAR(34)&amp;"denominator"&amp;CHAR(34)&amp;": "&amp;SUBSTITUTE(TRIM(ROUND(IFERROR(CriteriTecnici!$L401*1,IFERROR(NUMBERVALUE(CriteriTecnici!$L401,".",","),IFERROR(NUMBERVALUE(CriteriTecnici!$L401,",","."),0))),4)&amp;""),",",".")&amp;", "&amp;CHAR(34)&amp;"flag"&amp;CHAR(34)&amp;": "&amp;SUBSTITUTE(TRIM(ROUND(IFERROR(CriteriTecnici!$M401*1,IFERROR(NUMBERVALUE(CriteriTecnici!$M401,".",","),IFERROR(NUMBERVALUE(CriteriTecnici!$M401,",","."),0))),4)&amp;""),",",".")&amp;", "&amp;CHAR(34)&amp;"rawScore"&amp;CHAR(34)&amp;": "&amp;SUBSTITUTE(TRIM(ROUND(IFERROR(CriteriTecnici!$O401*1,IFERROR(NUMBERVALUE(CriteriTecnici!$O401,".",","),IFERROR(NUMBERVALUE(CriteriTecnici!$O401,",","."),0))),4)&amp;""),",",".")&amp;CHAR(125)&amp;IF(TRUE,",",""))</f>
        <v/>
      </c>
    </row>
    <row r="622">
      <c r="A622" s="38">
        <f>IF(CriteriTecnici!$A402="","","    "&amp;CHAR(123)&amp;CHAR(34)&amp;"bidderId"&amp;CHAR(34)&amp;": "&amp;CHAR(34)&amp;SUBSTITUTE(CriteriTecnici!$A402,CHAR(34),"'")&amp;CHAR(34)&amp;", "&amp;CHAR(34)&amp;"lotId"&amp;CHAR(34)&amp;": "&amp;CHAR(34)&amp;SUBSTITUTE(CriteriTecnici!$C402,CHAR(34),"'")&amp;CHAR(34)&amp;", "&amp;CHAR(34)&amp;"criterionId"&amp;CHAR(34)&amp;": "&amp;CHAR(34)&amp;SUBSTITUTE(CriteriTecnici!$D402,CHAR(34),"'")&amp;CHAR(34)&amp;", "&amp;CHAR(34)&amp;"kind"&amp;CHAR(34)&amp;": "&amp;CHAR(34)&amp;SUBSTITUTE(CriteriTecnici!$F402,CHAR(34),"'")&amp;CHAR(34)&amp;", "&amp;CHAR(34)&amp;"value"&amp;CHAR(34)&amp;": "&amp;SUBSTITUTE(TRIM(ROUND(IFERROR(CriteriTecnici!$N402*1,IFERROR(NUMBERVALUE(CriteriTecnici!$N402,".",","),IFERROR(NUMBERVALUE(CriteriTecnici!$N402,",","."),0))),4)&amp;""),",",".")&amp;", "&amp;CHAR(34)&amp;"numerator"&amp;CHAR(34)&amp;": "&amp;SUBSTITUTE(TRIM(ROUND(IFERROR(CriteriTecnici!$K402*1,IFERROR(NUMBERVALUE(CriteriTecnici!$K402,".",","),IFERROR(NUMBERVALUE(CriteriTecnici!$K402,",","."),0))),4)&amp;""),",",".")&amp;", "&amp;CHAR(34)&amp;"denominator"&amp;CHAR(34)&amp;": "&amp;SUBSTITUTE(TRIM(ROUND(IFERROR(CriteriTecnici!$L402*1,IFERROR(NUMBERVALUE(CriteriTecnici!$L402,".",","),IFERROR(NUMBERVALUE(CriteriTecnici!$L402,",","."),0))),4)&amp;""),",",".")&amp;", "&amp;CHAR(34)&amp;"flag"&amp;CHAR(34)&amp;": "&amp;SUBSTITUTE(TRIM(ROUND(IFERROR(CriteriTecnici!$M402*1,IFERROR(NUMBERVALUE(CriteriTecnici!$M402,".",","),IFERROR(NUMBERVALUE(CriteriTecnici!$M402,",","."),0))),4)&amp;""),",",".")&amp;", "&amp;CHAR(34)&amp;"rawScore"&amp;CHAR(34)&amp;": "&amp;SUBSTITUTE(TRIM(ROUND(IFERROR(CriteriTecnici!$O402*1,IFERROR(NUMBERVALUE(CriteriTecnici!$O402,".",","),IFERROR(NUMBERVALUE(CriteriTecnici!$O402,",","."),0))),4)&amp;""),",",".")&amp;CHAR(125)&amp;IF(TRUE,",",""))</f>
        <v/>
      </c>
    </row>
    <row r="623">
      <c r="A623" s="38">
        <f>IF(CriteriTecnici!$A403="","","    "&amp;CHAR(123)&amp;CHAR(34)&amp;"bidderId"&amp;CHAR(34)&amp;": "&amp;CHAR(34)&amp;SUBSTITUTE(CriteriTecnici!$A403,CHAR(34),"'")&amp;CHAR(34)&amp;", "&amp;CHAR(34)&amp;"lotId"&amp;CHAR(34)&amp;": "&amp;CHAR(34)&amp;SUBSTITUTE(CriteriTecnici!$C403,CHAR(34),"'")&amp;CHAR(34)&amp;", "&amp;CHAR(34)&amp;"criterionId"&amp;CHAR(34)&amp;": "&amp;CHAR(34)&amp;SUBSTITUTE(CriteriTecnici!$D403,CHAR(34),"'")&amp;CHAR(34)&amp;", "&amp;CHAR(34)&amp;"kind"&amp;CHAR(34)&amp;": "&amp;CHAR(34)&amp;SUBSTITUTE(CriteriTecnici!$F403,CHAR(34),"'")&amp;CHAR(34)&amp;", "&amp;CHAR(34)&amp;"value"&amp;CHAR(34)&amp;": "&amp;SUBSTITUTE(TRIM(ROUND(IFERROR(CriteriTecnici!$N403*1,IFERROR(NUMBERVALUE(CriteriTecnici!$N403,".",","),IFERROR(NUMBERVALUE(CriteriTecnici!$N403,",","."),0))),4)&amp;""),",",".")&amp;", "&amp;CHAR(34)&amp;"numerator"&amp;CHAR(34)&amp;": "&amp;SUBSTITUTE(TRIM(ROUND(IFERROR(CriteriTecnici!$K403*1,IFERROR(NUMBERVALUE(CriteriTecnici!$K403,".",","),IFERROR(NUMBERVALUE(CriteriTecnici!$K403,",","."),0))),4)&amp;""),",",".")&amp;", "&amp;CHAR(34)&amp;"denominator"&amp;CHAR(34)&amp;": "&amp;SUBSTITUTE(TRIM(ROUND(IFERROR(CriteriTecnici!$L403*1,IFERROR(NUMBERVALUE(CriteriTecnici!$L403,".",","),IFERROR(NUMBERVALUE(CriteriTecnici!$L403,",","."),0))),4)&amp;""),",",".")&amp;", "&amp;CHAR(34)&amp;"flag"&amp;CHAR(34)&amp;": "&amp;SUBSTITUTE(TRIM(ROUND(IFERROR(CriteriTecnici!$M403*1,IFERROR(NUMBERVALUE(CriteriTecnici!$M403,".",","),IFERROR(NUMBERVALUE(CriteriTecnici!$M403,",","."),0))),4)&amp;""),",",".")&amp;", "&amp;CHAR(34)&amp;"rawScore"&amp;CHAR(34)&amp;": "&amp;SUBSTITUTE(TRIM(ROUND(IFERROR(CriteriTecnici!$O403*1,IFERROR(NUMBERVALUE(CriteriTecnici!$O403,".",","),IFERROR(NUMBERVALUE(CriteriTecnici!$O403,",","."),0))),4)&amp;""),",",".")&amp;CHAR(125)&amp;IF(TRUE,",",""))</f>
        <v/>
      </c>
    </row>
    <row r="624">
      <c r="A624" s="38">
        <f>IF(CriteriTecnici!$A404="","","    "&amp;CHAR(123)&amp;CHAR(34)&amp;"bidderId"&amp;CHAR(34)&amp;": "&amp;CHAR(34)&amp;SUBSTITUTE(CriteriTecnici!$A404,CHAR(34),"'")&amp;CHAR(34)&amp;", "&amp;CHAR(34)&amp;"lotId"&amp;CHAR(34)&amp;": "&amp;CHAR(34)&amp;SUBSTITUTE(CriteriTecnici!$C404,CHAR(34),"'")&amp;CHAR(34)&amp;", "&amp;CHAR(34)&amp;"criterionId"&amp;CHAR(34)&amp;": "&amp;CHAR(34)&amp;SUBSTITUTE(CriteriTecnici!$D404,CHAR(34),"'")&amp;CHAR(34)&amp;", "&amp;CHAR(34)&amp;"kind"&amp;CHAR(34)&amp;": "&amp;CHAR(34)&amp;SUBSTITUTE(CriteriTecnici!$F404,CHAR(34),"'")&amp;CHAR(34)&amp;", "&amp;CHAR(34)&amp;"value"&amp;CHAR(34)&amp;": "&amp;SUBSTITUTE(TRIM(ROUND(IFERROR(CriteriTecnici!$N404*1,IFERROR(NUMBERVALUE(CriteriTecnici!$N404,".",","),IFERROR(NUMBERVALUE(CriteriTecnici!$N404,",","."),0))),4)&amp;""),",",".")&amp;", "&amp;CHAR(34)&amp;"numerator"&amp;CHAR(34)&amp;": "&amp;SUBSTITUTE(TRIM(ROUND(IFERROR(CriteriTecnici!$K404*1,IFERROR(NUMBERVALUE(CriteriTecnici!$K404,".",","),IFERROR(NUMBERVALUE(CriteriTecnici!$K404,",","."),0))),4)&amp;""),",",".")&amp;", "&amp;CHAR(34)&amp;"denominator"&amp;CHAR(34)&amp;": "&amp;SUBSTITUTE(TRIM(ROUND(IFERROR(CriteriTecnici!$L404*1,IFERROR(NUMBERVALUE(CriteriTecnici!$L404,".",","),IFERROR(NUMBERVALUE(CriteriTecnici!$L404,",","."),0))),4)&amp;""),",",".")&amp;", "&amp;CHAR(34)&amp;"flag"&amp;CHAR(34)&amp;": "&amp;SUBSTITUTE(TRIM(ROUND(IFERROR(CriteriTecnici!$M404*1,IFERROR(NUMBERVALUE(CriteriTecnici!$M404,".",","),IFERROR(NUMBERVALUE(CriteriTecnici!$M404,",","."),0))),4)&amp;""),",",".")&amp;", "&amp;CHAR(34)&amp;"rawScore"&amp;CHAR(34)&amp;": "&amp;SUBSTITUTE(TRIM(ROUND(IFERROR(CriteriTecnici!$O404*1,IFERROR(NUMBERVALUE(CriteriTecnici!$O404,".",","),IFERROR(NUMBERVALUE(CriteriTecnici!$O404,",","."),0))),4)&amp;""),",",".")&amp;CHAR(125)&amp;IF(TRUE,",",""))</f>
        <v/>
      </c>
    </row>
    <row r="625">
      <c r="A625" s="38">
        <f>IF(CriteriTecnici!$A405="","","    "&amp;CHAR(123)&amp;CHAR(34)&amp;"bidderId"&amp;CHAR(34)&amp;": "&amp;CHAR(34)&amp;SUBSTITUTE(CriteriTecnici!$A405,CHAR(34),"'")&amp;CHAR(34)&amp;", "&amp;CHAR(34)&amp;"lotId"&amp;CHAR(34)&amp;": "&amp;CHAR(34)&amp;SUBSTITUTE(CriteriTecnici!$C405,CHAR(34),"'")&amp;CHAR(34)&amp;", "&amp;CHAR(34)&amp;"criterionId"&amp;CHAR(34)&amp;": "&amp;CHAR(34)&amp;SUBSTITUTE(CriteriTecnici!$D405,CHAR(34),"'")&amp;CHAR(34)&amp;", "&amp;CHAR(34)&amp;"kind"&amp;CHAR(34)&amp;": "&amp;CHAR(34)&amp;SUBSTITUTE(CriteriTecnici!$F405,CHAR(34),"'")&amp;CHAR(34)&amp;", "&amp;CHAR(34)&amp;"value"&amp;CHAR(34)&amp;": "&amp;SUBSTITUTE(TRIM(ROUND(IFERROR(CriteriTecnici!$N405*1,IFERROR(NUMBERVALUE(CriteriTecnici!$N405,".",","),IFERROR(NUMBERVALUE(CriteriTecnici!$N405,",","."),0))),4)&amp;""),",",".")&amp;", "&amp;CHAR(34)&amp;"numerator"&amp;CHAR(34)&amp;": "&amp;SUBSTITUTE(TRIM(ROUND(IFERROR(CriteriTecnici!$K405*1,IFERROR(NUMBERVALUE(CriteriTecnici!$K405,".",","),IFERROR(NUMBERVALUE(CriteriTecnici!$K405,",","."),0))),4)&amp;""),",",".")&amp;", "&amp;CHAR(34)&amp;"denominator"&amp;CHAR(34)&amp;": "&amp;SUBSTITUTE(TRIM(ROUND(IFERROR(CriteriTecnici!$L405*1,IFERROR(NUMBERVALUE(CriteriTecnici!$L405,".",","),IFERROR(NUMBERVALUE(CriteriTecnici!$L405,",","."),0))),4)&amp;""),",",".")&amp;", "&amp;CHAR(34)&amp;"flag"&amp;CHAR(34)&amp;": "&amp;SUBSTITUTE(TRIM(ROUND(IFERROR(CriteriTecnici!$M405*1,IFERROR(NUMBERVALUE(CriteriTecnici!$M405,".",","),IFERROR(NUMBERVALUE(CriteriTecnici!$M405,",","."),0))),4)&amp;""),",",".")&amp;", "&amp;CHAR(34)&amp;"rawScore"&amp;CHAR(34)&amp;": "&amp;SUBSTITUTE(TRIM(ROUND(IFERROR(CriteriTecnici!$O405*1,IFERROR(NUMBERVALUE(CriteriTecnici!$O405,".",","),IFERROR(NUMBERVALUE(CriteriTecnici!$O405,",","."),0))),4)&amp;""),",",".")&amp;CHAR(125)&amp;IF(TRUE,",",""))</f>
        <v/>
      </c>
    </row>
    <row r="626">
      <c r="A626" s="38">
        <f>IF(CriteriTecnici!$A406="","","    "&amp;CHAR(123)&amp;CHAR(34)&amp;"bidderId"&amp;CHAR(34)&amp;": "&amp;CHAR(34)&amp;SUBSTITUTE(CriteriTecnici!$A406,CHAR(34),"'")&amp;CHAR(34)&amp;", "&amp;CHAR(34)&amp;"lotId"&amp;CHAR(34)&amp;": "&amp;CHAR(34)&amp;SUBSTITUTE(CriteriTecnici!$C406,CHAR(34),"'")&amp;CHAR(34)&amp;", "&amp;CHAR(34)&amp;"criterionId"&amp;CHAR(34)&amp;": "&amp;CHAR(34)&amp;SUBSTITUTE(CriteriTecnici!$D406,CHAR(34),"'")&amp;CHAR(34)&amp;", "&amp;CHAR(34)&amp;"kind"&amp;CHAR(34)&amp;": "&amp;CHAR(34)&amp;SUBSTITUTE(CriteriTecnici!$F406,CHAR(34),"'")&amp;CHAR(34)&amp;", "&amp;CHAR(34)&amp;"value"&amp;CHAR(34)&amp;": "&amp;SUBSTITUTE(TRIM(ROUND(IFERROR(CriteriTecnici!$N406*1,IFERROR(NUMBERVALUE(CriteriTecnici!$N406,".",","),IFERROR(NUMBERVALUE(CriteriTecnici!$N406,",","."),0))),4)&amp;""),",",".")&amp;", "&amp;CHAR(34)&amp;"numerator"&amp;CHAR(34)&amp;": "&amp;SUBSTITUTE(TRIM(ROUND(IFERROR(CriteriTecnici!$K406*1,IFERROR(NUMBERVALUE(CriteriTecnici!$K406,".",","),IFERROR(NUMBERVALUE(CriteriTecnici!$K406,",","."),0))),4)&amp;""),",",".")&amp;", "&amp;CHAR(34)&amp;"denominator"&amp;CHAR(34)&amp;": "&amp;SUBSTITUTE(TRIM(ROUND(IFERROR(CriteriTecnici!$L406*1,IFERROR(NUMBERVALUE(CriteriTecnici!$L406,".",","),IFERROR(NUMBERVALUE(CriteriTecnici!$L406,",","."),0))),4)&amp;""),",",".")&amp;", "&amp;CHAR(34)&amp;"flag"&amp;CHAR(34)&amp;": "&amp;SUBSTITUTE(TRIM(ROUND(IFERROR(CriteriTecnici!$M406*1,IFERROR(NUMBERVALUE(CriteriTecnici!$M406,".",","),IFERROR(NUMBERVALUE(CriteriTecnici!$M406,",","."),0))),4)&amp;""),",",".")&amp;", "&amp;CHAR(34)&amp;"rawScore"&amp;CHAR(34)&amp;": "&amp;SUBSTITUTE(TRIM(ROUND(IFERROR(CriteriTecnici!$O406*1,IFERROR(NUMBERVALUE(CriteriTecnici!$O406,".",","),IFERROR(NUMBERVALUE(CriteriTecnici!$O406,",","."),0))),4)&amp;""),",",".")&amp;CHAR(125)&amp;IF(TRUE,",",""))</f>
        <v/>
      </c>
    </row>
    <row r="627">
      <c r="A627" s="38">
        <f>IF(CriteriTecnici!$A407="","","    "&amp;CHAR(123)&amp;CHAR(34)&amp;"bidderId"&amp;CHAR(34)&amp;": "&amp;CHAR(34)&amp;SUBSTITUTE(CriteriTecnici!$A407,CHAR(34),"'")&amp;CHAR(34)&amp;", "&amp;CHAR(34)&amp;"lotId"&amp;CHAR(34)&amp;": "&amp;CHAR(34)&amp;SUBSTITUTE(CriteriTecnici!$C407,CHAR(34),"'")&amp;CHAR(34)&amp;", "&amp;CHAR(34)&amp;"criterionId"&amp;CHAR(34)&amp;": "&amp;CHAR(34)&amp;SUBSTITUTE(CriteriTecnici!$D407,CHAR(34),"'")&amp;CHAR(34)&amp;", "&amp;CHAR(34)&amp;"kind"&amp;CHAR(34)&amp;": "&amp;CHAR(34)&amp;SUBSTITUTE(CriteriTecnici!$F407,CHAR(34),"'")&amp;CHAR(34)&amp;", "&amp;CHAR(34)&amp;"value"&amp;CHAR(34)&amp;": "&amp;SUBSTITUTE(TRIM(ROUND(IFERROR(CriteriTecnici!$N407*1,IFERROR(NUMBERVALUE(CriteriTecnici!$N407,".",","),IFERROR(NUMBERVALUE(CriteriTecnici!$N407,",","."),0))),4)&amp;""),",",".")&amp;", "&amp;CHAR(34)&amp;"numerator"&amp;CHAR(34)&amp;": "&amp;SUBSTITUTE(TRIM(ROUND(IFERROR(CriteriTecnici!$K407*1,IFERROR(NUMBERVALUE(CriteriTecnici!$K407,".",","),IFERROR(NUMBERVALUE(CriteriTecnici!$K407,",","."),0))),4)&amp;""),",",".")&amp;", "&amp;CHAR(34)&amp;"denominator"&amp;CHAR(34)&amp;": "&amp;SUBSTITUTE(TRIM(ROUND(IFERROR(CriteriTecnici!$L407*1,IFERROR(NUMBERVALUE(CriteriTecnici!$L407,".",","),IFERROR(NUMBERVALUE(CriteriTecnici!$L407,",","."),0))),4)&amp;""),",",".")&amp;", "&amp;CHAR(34)&amp;"flag"&amp;CHAR(34)&amp;": "&amp;SUBSTITUTE(TRIM(ROUND(IFERROR(CriteriTecnici!$M407*1,IFERROR(NUMBERVALUE(CriteriTecnici!$M407,".",","),IFERROR(NUMBERVALUE(CriteriTecnici!$M407,",","."),0))),4)&amp;""),",",".")&amp;", "&amp;CHAR(34)&amp;"rawScore"&amp;CHAR(34)&amp;": "&amp;SUBSTITUTE(TRIM(ROUND(IFERROR(CriteriTecnici!$O407*1,IFERROR(NUMBERVALUE(CriteriTecnici!$O407,".",","),IFERROR(NUMBERVALUE(CriteriTecnici!$O407,",","."),0))),4)&amp;""),",",".")&amp;CHAR(125)&amp;IF(COUNTA(Offerte!$A15:$A$200)&gt;0,",",""))</f>
        <v/>
      </c>
    </row>
    <row r="628">
      <c r="A628" s="38">
        <f>IF(CriteriTecnici!$A408="","","    "&amp;CHAR(123)&amp;CHAR(34)&amp;"bidderId"&amp;CHAR(34)&amp;": "&amp;CHAR(34)&amp;SUBSTITUTE(CriteriTecnici!$A408,CHAR(34),"'")&amp;CHAR(34)&amp;", "&amp;CHAR(34)&amp;"lotId"&amp;CHAR(34)&amp;": "&amp;CHAR(34)&amp;SUBSTITUTE(CriteriTecnici!$C408,CHAR(34),"'")&amp;CHAR(34)&amp;", "&amp;CHAR(34)&amp;"criterionId"&amp;CHAR(34)&amp;": "&amp;CHAR(34)&amp;SUBSTITUTE(CriteriTecnici!$D408,CHAR(34),"'")&amp;CHAR(34)&amp;", "&amp;CHAR(34)&amp;"kind"&amp;CHAR(34)&amp;": "&amp;CHAR(34)&amp;SUBSTITUTE(CriteriTecnici!$F408,CHAR(34),"'")&amp;CHAR(34)&amp;", "&amp;CHAR(34)&amp;"value"&amp;CHAR(34)&amp;": "&amp;SUBSTITUTE(TRIM(ROUND(IFERROR(CriteriTecnici!$N408*1,IFERROR(NUMBERVALUE(CriteriTecnici!$N408,".",","),IFERROR(NUMBERVALUE(CriteriTecnici!$N408,",","."),0))),4)&amp;""),",",".")&amp;", "&amp;CHAR(34)&amp;"numerator"&amp;CHAR(34)&amp;": "&amp;SUBSTITUTE(TRIM(ROUND(IFERROR(CriteriTecnici!$K408*1,IFERROR(NUMBERVALUE(CriteriTecnici!$K408,".",","),IFERROR(NUMBERVALUE(CriteriTecnici!$K408,",","."),0))),4)&amp;""),",",".")&amp;", "&amp;CHAR(34)&amp;"denominator"&amp;CHAR(34)&amp;": "&amp;SUBSTITUTE(TRIM(ROUND(IFERROR(CriteriTecnici!$L408*1,IFERROR(NUMBERVALUE(CriteriTecnici!$L408,".",","),IFERROR(NUMBERVALUE(CriteriTecnici!$L408,",","."),0))),4)&amp;""),",",".")&amp;", "&amp;CHAR(34)&amp;"flag"&amp;CHAR(34)&amp;": "&amp;SUBSTITUTE(TRIM(ROUND(IFERROR(CriteriTecnici!$M408*1,IFERROR(NUMBERVALUE(CriteriTecnici!$M408,".",","),IFERROR(NUMBERVALUE(CriteriTecnici!$M408,",","."),0))),4)&amp;""),",",".")&amp;", "&amp;CHAR(34)&amp;"rawScore"&amp;CHAR(34)&amp;": "&amp;SUBSTITUTE(TRIM(ROUND(IFERROR(CriteriTecnici!$O408*1,IFERROR(NUMBERVALUE(CriteriTecnici!$O408,".",","),IFERROR(NUMBERVALUE(CriteriTecnici!$O408,",","."),0))),4)&amp;""),",",".")&amp;CHAR(125)&amp;IF(TRUE,",",""))</f>
        <v/>
      </c>
    </row>
    <row r="629">
      <c r="A629" s="38">
        <f>IF(CriteriTecnici!$A409="","","    "&amp;CHAR(123)&amp;CHAR(34)&amp;"bidderId"&amp;CHAR(34)&amp;": "&amp;CHAR(34)&amp;SUBSTITUTE(CriteriTecnici!$A409,CHAR(34),"'")&amp;CHAR(34)&amp;", "&amp;CHAR(34)&amp;"lotId"&amp;CHAR(34)&amp;": "&amp;CHAR(34)&amp;SUBSTITUTE(CriteriTecnici!$C409,CHAR(34),"'")&amp;CHAR(34)&amp;", "&amp;CHAR(34)&amp;"criterionId"&amp;CHAR(34)&amp;": "&amp;CHAR(34)&amp;SUBSTITUTE(CriteriTecnici!$D409,CHAR(34),"'")&amp;CHAR(34)&amp;", "&amp;CHAR(34)&amp;"kind"&amp;CHAR(34)&amp;": "&amp;CHAR(34)&amp;SUBSTITUTE(CriteriTecnici!$F409,CHAR(34),"'")&amp;CHAR(34)&amp;", "&amp;CHAR(34)&amp;"value"&amp;CHAR(34)&amp;": "&amp;SUBSTITUTE(TRIM(ROUND(IFERROR(CriteriTecnici!$N409*1,IFERROR(NUMBERVALUE(CriteriTecnici!$N409,".",","),IFERROR(NUMBERVALUE(CriteriTecnici!$N409,",","."),0))),4)&amp;""),",",".")&amp;", "&amp;CHAR(34)&amp;"numerator"&amp;CHAR(34)&amp;": "&amp;SUBSTITUTE(TRIM(ROUND(IFERROR(CriteriTecnici!$K409*1,IFERROR(NUMBERVALUE(CriteriTecnici!$K409,".",","),IFERROR(NUMBERVALUE(CriteriTecnici!$K409,",","."),0))),4)&amp;""),",",".")&amp;", "&amp;CHAR(34)&amp;"denominator"&amp;CHAR(34)&amp;": "&amp;SUBSTITUTE(TRIM(ROUND(IFERROR(CriteriTecnici!$L409*1,IFERROR(NUMBERVALUE(CriteriTecnici!$L409,".",","),IFERROR(NUMBERVALUE(CriteriTecnici!$L409,",","."),0))),4)&amp;""),",",".")&amp;", "&amp;CHAR(34)&amp;"flag"&amp;CHAR(34)&amp;": "&amp;SUBSTITUTE(TRIM(ROUND(IFERROR(CriteriTecnici!$M409*1,IFERROR(NUMBERVALUE(CriteriTecnici!$M409,".",","),IFERROR(NUMBERVALUE(CriteriTecnici!$M409,",","."),0))),4)&amp;""),",",".")&amp;", "&amp;CHAR(34)&amp;"rawScore"&amp;CHAR(34)&amp;": "&amp;SUBSTITUTE(TRIM(ROUND(IFERROR(CriteriTecnici!$O409*1,IFERROR(NUMBERVALUE(CriteriTecnici!$O409,".",","),IFERROR(NUMBERVALUE(CriteriTecnici!$O409,",","."),0))),4)&amp;""),",",".")&amp;CHAR(125)&amp;IF(TRUE,",",""))</f>
        <v/>
      </c>
    </row>
    <row r="630">
      <c r="A630" s="38">
        <f>IF(CriteriTecnici!$A410="","","    "&amp;CHAR(123)&amp;CHAR(34)&amp;"bidderId"&amp;CHAR(34)&amp;": "&amp;CHAR(34)&amp;SUBSTITUTE(CriteriTecnici!$A410,CHAR(34),"'")&amp;CHAR(34)&amp;", "&amp;CHAR(34)&amp;"lotId"&amp;CHAR(34)&amp;": "&amp;CHAR(34)&amp;SUBSTITUTE(CriteriTecnici!$C410,CHAR(34),"'")&amp;CHAR(34)&amp;", "&amp;CHAR(34)&amp;"criterionId"&amp;CHAR(34)&amp;": "&amp;CHAR(34)&amp;SUBSTITUTE(CriteriTecnici!$D410,CHAR(34),"'")&amp;CHAR(34)&amp;", "&amp;CHAR(34)&amp;"kind"&amp;CHAR(34)&amp;": "&amp;CHAR(34)&amp;SUBSTITUTE(CriteriTecnici!$F410,CHAR(34),"'")&amp;CHAR(34)&amp;", "&amp;CHAR(34)&amp;"value"&amp;CHAR(34)&amp;": "&amp;SUBSTITUTE(TRIM(ROUND(IFERROR(CriteriTecnici!$N410*1,IFERROR(NUMBERVALUE(CriteriTecnici!$N410,".",","),IFERROR(NUMBERVALUE(CriteriTecnici!$N410,",","."),0))),4)&amp;""),",",".")&amp;", "&amp;CHAR(34)&amp;"numerator"&amp;CHAR(34)&amp;": "&amp;SUBSTITUTE(TRIM(ROUND(IFERROR(CriteriTecnici!$K410*1,IFERROR(NUMBERVALUE(CriteriTecnici!$K410,".",","),IFERROR(NUMBERVALUE(CriteriTecnici!$K410,",","."),0))),4)&amp;""),",",".")&amp;", "&amp;CHAR(34)&amp;"denominator"&amp;CHAR(34)&amp;": "&amp;SUBSTITUTE(TRIM(ROUND(IFERROR(CriteriTecnici!$L410*1,IFERROR(NUMBERVALUE(CriteriTecnici!$L410,".",","),IFERROR(NUMBERVALUE(CriteriTecnici!$L410,",","."),0))),4)&amp;""),",",".")&amp;", "&amp;CHAR(34)&amp;"flag"&amp;CHAR(34)&amp;": "&amp;SUBSTITUTE(TRIM(ROUND(IFERROR(CriteriTecnici!$M410*1,IFERROR(NUMBERVALUE(CriteriTecnici!$M410,".",","),IFERROR(NUMBERVALUE(CriteriTecnici!$M410,",","."),0))),4)&amp;""),",",".")&amp;", "&amp;CHAR(34)&amp;"rawScore"&amp;CHAR(34)&amp;": "&amp;SUBSTITUTE(TRIM(ROUND(IFERROR(CriteriTecnici!$O410*1,IFERROR(NUMBERVALUE(CriteriTecnici!$O410,".",","),IFERROR(NUMBERVALUE(CriteriTecnici!$O410,",","."),0))),4)&amp;""),",",".")&amp;CHAR(125)&amp;IF(TRUE,",",""))</f>
        <v/>
      </c>
    </row>
    <row r="631">
      <c r="A631" s="38">
        <f>IF(CriteriTecnici!$A411="","","    "&amp;CHAR(123)&amp;CHAR(34)&amp;"bidderId"&amp;CHAR(34)&amp;": "&amp;CHAR(34)&amp;SUBSTITUTE(CriteriTecnici!$A411,CHAR(34),"'")&amp;CHAR(34)&amp;", "&amp;CHAR(34)&amp;"lotId"&amp;CHAR(34)&amp;": "&amp;CHAR(34)&amp;SUBSTITUTE(CriteriTecnici!$C411,CHAR(34),"'")&amp;CHAR(34)&amp;", "&amp;CHAR(34)&amp;"criterionId"&amp;CHAR(34)&amp;": "&amp;CHAR(34)&amp;SUBSTITUTE(CriteriTecnici!$D411,CHAR(34),"'")&amp;CHAR(34)&amp;", "&amp;CHAR(34)&amp;"kind"&amp;CHAR(34)&amp;": "&amp;CHAR(34)&amp;SUBSTITUTE(CriteriTecnici!$F411,CHAR(34),"'")&amp;CHAR(34)&amp;", "&amp;CHAR(34)&amp;"value"&amp;CHAR(34)&amp;": "&amp;SUBSTITUTE(TRIM(ROUND(IFERROR(CriteriTecnici!$N411*1,IFERROR(NUMBERVALUE(CriteriTecnici!$N411,".",","),IFERROR(NUMBERVALUE(CriteriTecnici!$N411,",","."),0))),4)&amp;""),",",".")&amp;", "&amp;CHAR(34)&amp;"numerator"&amp;CHAR(34)&amp;": "&amp;SUBSTITUTE(TRIM(ROUND(IFERROR(CriteriTecnici!$K411*1,IFERROR(NUMBERVALUE(CriteriTecnici!$K411,".",","),IFERROR(NUMBERVALUE(CriteriTecnici!$K411,",","."),0))),4)&amp;""),",",".")&amp;", "&amp;CHAR(34)&amp;"denominator"&amp;CHAR(34)&amp;": "&amp;SUBSTITUTE(TRIM(ROUND(IFERROR(CriteriTecnici!$L411*1,IFERROR(NUMBERVALUE(CriteriTecnici!$L411,".",","),IFERROR(NUMBERVALUE(CriteriTecnici!$L411,",","."),0))),4)&amp;""),",",".")&amp;", "&amp;CHAR(34)&amp;"flag"&amp;CHAR(34)&amp;": "&amp;SUBSTITUTE(TRIM(ROUND(IFERROR(CriteriTecnici!$M411*1,IFERROR(NUMBERVALUE(CriteriTecnici!$M411,".",","),IFERROR(NUMBERVALUE(CriteriTecnici!$M411,",","."),0))),4)&amp;""),",",".")&amp;", "&amp;CHAR(34)&amp;"rawScore"&amp;CHAR(34)&amp;": "&amp;SUBSTITUTE(TRIM(ROUND(IFERROR(CriteriTecnici!$O411*1,IFERROR(NUMBERVALUE(CriteriTecnici!$O411,".",","),IFERROR(NUMBERVALUE(CriteriTecnici!$O411,",","."),0))),4)&amp;""),",",".")&amp;CHAR(125)&amp;IF(TRUE,",",""))</f>
        <v/>
      </c>
    </row>
    <row r="632">
      <c r="A632" s="38">
        <f>IF(CriteriTecnici!$A412="","","    "&amp;CHAR(123)&amp;CHAR(34)&amp;"bidderId"&amp;CHAR(34)&amp;": "&amp;CHAR(34)&amp;SUBSTITUTE(CriteriTecnici!$A412,CHAR(34),"'")&amp;CHAR(34)&amp;", "&amp;CHAR(34)&amp;"lotId"&amp;CHAR(34)&amp;": "&amp;CHAR(34)&amp;SUBSTITUTE(CriteriTecnici!$C412,CHAR(34),"'")&amp;CHAR(34)&amp;", "&amp;CHAR(34)&amp;"criterionId"&amp;CHAR(34)&amp;": "&amp;CHAR(34)&amp;SUBSTITUTE(CriteriTecnici!$D412,CHAR(34),"'")&amp;CHAR(34)&amp;", "&amp;CHAR(34)&amp;"kind"&amp;CHAR(34)&amp;": "&amp;CHAR(34)&amp;SUBSTITUTE(CriteriTecnici!$F412,CHAR(34),"'")&amp;CHAR(34)&amp;", "&amp;CHAR(34)&amp;"value"&amp;CHAR(34)&amp;": "&amp;SUBSTITUTE(TRIM(ROUND(IFERROR(CriteriTecnici!$N412*1,IFERROR(NUMBERVALUE(CriteriTecnici!$N412,".",","),IFERROR(NUMBERVALUE(CriteriTecnici!$N412,",","."),0))),4)&amp;""),",",".")&amp;", "&amp;CHAR(34)&amp;"numerator"&amp;CHAR(34)&amp;": "&amp;SUBSTITUTE(TRIM(ROUND(IFERROR(CriteriTecnici!$K412*1,IFERROR(NUMBERVALUE(CriteriTecnici!$K412,".",","),IFERROR(NUMBERVALUE(CriteriTecnici!$K412,",","."),0))),4)&amp;""),",",".")&amp;", "&amp;CHAR(34)&amp;"denominator"&amp;CHAR(34)&amp;": "&amp;SUBSTITUTE(TRIM(ROUND(IFERROR(CriteriTecnici!$L412*1,IFERROR(NUMBERVALUE(CriteriTecnici!$L412,".",","),IFERROR(NUMBERVALUE(CriteriTecnici!$L412,",","."),0))),4)&amp;""),",",".")&amp;", "&amp;CHAR(34)&amp;"flag"&amp;CHAR(34)&amp;": "&amp;SUBSTITUTE(TRIM(ROUND(IFERROR(CriteriTecnici!$M412*1,IFERROR(NUMBERVALUE(CriteriTecnici!$M412,".",","),IFERROR(NUMBERVALUE(CriteriTecnici!$M412,",","."),0))),4)&amp;""),",",".")&amp;", "&amp;CHAR(34)&amp;"rawScore"&amp;CHAR(34)&amp;": "&amp;SUBSTITUTE(TRIM(ROUND(IFERROR(CriteriTecnici!$O412*1,IFERROR(NUMBERVALUE(CriteriTecnici!$O412,".",","),IFERROR(NUMBERVALUE(CriteriTecnici!$O412,",","."),0))),4)&amp;""),",",".")&amp;CHAR(125)&amp;IF(TRUE,",",""))</f>
        <v/>
      </c>
    </row>
    <row r="633">
      <c r="A633" s="38">
        <f>IF(CriteriTecnici!$A413="","","    "&amp;CHAR(123)&amp;CHAR(34)&amp;"bidderId"&amp;CHAR(34)&amp;": "&amp;CHAR(34)&amp;SUBSTITUTE(CriteriTecnici!$A413,CHAR(34),"'")&amp;CHAR(34)&amp;", "&amp;CHAR(34)&amp;"lotId"&amp;CHAR(34)&amp;": "&amp;CHAR(34)&amp;SUBSTITUTE(CriteriTecnici!$C413,CHAR(34),"'")&amp;CHAR(34)&amp;", "&amp;CHAR(34)&amp;"criterionId"&amp;CHAR(34)&amp;": "&amp;CHAR(34)&amp;SUBSTITUTE(CriteriTecnici!$D413,CHAR(34),"'")&amp;CHAR(34)&amp;", "&amp;CHAR(34)&amp;"kind"&amp;CHAR(34)&amp;": "&amp;CHAR(34)&amp;SUBSTITUTE(CriteriTecnici!$F413,CHAR(34),"'")&amp;CHAR(34)&amp;", "&amp;CHAR(34)&amp;"value"&amp;CHAR(34)&amp;": "&amp;SUBSTITUTE(TRIM(ROUND(IFERROR(CriteriTecnici!$N413*1,IFERROR(NUMBERVALUE(CriteriTecnici!$N413,".",","),IFERROR(NUMBERVALUE(CriteriTecnici!$N413,",","."),0))),4)&amp;""),",",".")&amp;", "&amp;CHAR(34)&amp;"numerator"&amp;CHAR(34)&amp;": "&amp;SUBSTITUTE(TRIM(ROUND(IFERROR(CriteriTecnici!$K413*1,IFERROR(NUMBERVALUE(CriteriTecnici!$K413,".",","),IFERROR(NUMBERVALUE(CriteriTecnici!$K413,",","."),0))),4)&amp;""),",",".")&amp;", "&amp;CHAR(34)&amp;"denominator"&amp;CHAR(34)&amp;": "&amp;SUBSTITUTE(TRIM(ROUND(IFERROR(CriteriTecnici!$L413*1,IFERROR(NUMBERVALUE(CriteriTecnici!$L413,".",","),IFERROR(NUMBERVALUE(CriteriTecnici!$L413,",","."),0))),4)&amp;""),",",".")&amp;", "&amp;CHAR(34)&amp;"flag"&amp;CHAR(34)&amp;": "&amp;SUBSTITUTE(TRIM(ROUND(IFERROR(CriteriTecnici!$M413*1,IFERROR(NUMBERVALUE(CriteriTecnici!$M413,".",","),IFERROR(NUMBERVALUE(CriteriTecnici!$M413,",","."),0))),4)&amp;""),",",".")&amp;", "&amp;CHAR(34)&amp;"rawScore"&amp;CHAR(34)&amp;": "&amp;SUBSTITUTE(TRIM(ROUND(IFERROR(CriteriTecnici!$O413*1,IFERROR(NUMBERVALUE(CriteriTecnici!$O413,".",","),IFERROR(NUMBERVALUE(CriteriTecnici!$O413,",","."),0))),4)&amp;""),",",".")&amp;CHAR(125)&amp;IF(TRUE,",",""))</f>
        <v/>
      </c>
    </row>
    <row r="634">
      <c r="A634" s="38">
        <f>IF(CriteriTecnici!$A414="","","    "&amp;CHAR(123)&amp;CHAR(34)&amp;"bidderId"&amp;CHAR(34)&amp;": "&amp;CHAR(34)&amp;SUBSTITUTE(CriteriTecnici!$A414,CHAR(34),"'")&amp;CHAR(34)&amp;", "&amp;CHAR(34)&amp;"lotId"&amp;CHAR(34)&amp;": "&amp;CHAR(34)&amp;SUBSTITUTE(CriteriTecnici!$C414,CHAR(34),"'")&amp;CHAR(34)&amp;", "&amp;CHAR(34)&amp;"criterionId"&amp;CHAR(34)&amp;": "&amp;CHAR(34)&amp;SUBSTITUTE(CriteriTecnici!$D414,CHAR(34),"'")&amp;CHAR(34)&amp;", "&amp;CHAR(34)&amp;"kind"&amp;CHAR(34)&amp;": "&amp;CHAR(34)&amp;SUBSTITUTE(CriteriTecnici!$F414,CHAR(34),"'")&amp;CHAR(34)&amp;", "&amp;CHAR(34)&amp;"value"&amp;CHAR(34)&amp;": "&amp;SUBSTITUTE(TRIM(ROUND(IFERROR(CriteriTecnici!$N414*1,IFERROR(NUMBERVALUE(CriteriTecnici!$N414,".",","),IFERROR(NUMBERVALUE(CriteriTecnici!$N414,",","."),0))),4)&amp;""),",",".")&amp;", "&amp;CHAR(34)&amp;"numerator"&amp;CHAR(34)&amp;": "&amp;SUBSTITUTE(TRIM(ROUND(IFERROR(CriteriTecnici!$K414*1,IFERROR(NUMBERVALUE(CriteriTecnici!$K414,".",","),IFERROR(NUMBERVALUE(CriteriTecnici!$K414,",","."),0))),4)&amp;""),",",".")&amp;", "&amp;CHAR(34)&amp;"denominator"&amp;CHAR(34)&amp;": "&amp;SUBSTITUTE(TRIM(ROUND(IFERROR(CriteriTecnici!$L414*1,IFERROR(NUMBERVALUE(CriteriTecnici!$L414,".",","),IFERROR(NUMBERVALUE(CriteriTecnici!$L414,",","."),0))),4)&amp;""),",",".")&amp;", "&amp;CHAR(34)&amp;"flag"&amp;CHAR(34)&amp;": "&amp;SUBSTITUTE(TRIM(ROUND(IFERROR(CriteriTecnici!$M414*1,IFERROR(NUMBERVALUE(CriteriTecnici!$M414,".",","),IFERROR(NUMBERVALUE(CriteriTecnici!$M414,",","."),0))),4)&amp;""),",",".")&amp;", "&amp;CHAR(34)&amp;"rawScore"&amp;CHAR(34)&amp;": "&amp;SUBSTITUTE(TRIM(ROUND(IFERROR(CriteriTecnici!$O414*1,IFERROR(NUMBERVALUE(CriteriTecnici!$O414,".",","),IFERROR(NUMBERVALUE(CriteriTecnici!$O414,",","."),0))),4)&amp;""),",",".")&amp;CHAR(125)&amp;IF(TRUE,",",""))</f>
        <v/>
      </c>
    </row>
    <row r="635">
      <c r="A635" s="38">
        <f>IF(CriteriTecnici!$A415="","","    "&amp;CHAR(123)&amp;CHAR(34)&amp;"bidderId"&amp;CHAR(34)&amp;": "&amp;CHAR(34)&amp;SUBSTITUTE(CriteriTecnici!$A415,CHAR(34),"'")&amp;CHAR(34)&amp;", "&amp;CHAR(34)&amp;"lotId"&amp;CHAR(34)&amp;": "&amp;CHAR(34)&amp;SUBSTITUTE(CriteriTecnici!$C415,CHAR(34),"'")&amp;CHAR(34)&amp;", "&amp;CHAR(34)&amp;"criterionId"&amp;CHAR(34)&amp;": "&amp;CHAR(34)&amp;SUBSTITUTE(CriteriTecnici!$D415,CHAR(34),"'")&amp;CHAR(34)&amp;", "&amp;CHAR(34)&amp;"kind"&amp;CHAR(34)&amp;": "&amp;CHAR(34)&amp;SUBSTITUTE(CriteriTecnici!$F415,CHAR(34),"'")&amp;CHAR(34)&amp;", "&amp;CHAR(34)&amp;"value"&amp;CHAR(34)&amp;": "&amp;SUBSTITUTE(TRIM(ROUND(IFERROR(CriteriTecnici!$N415*1,IFERROR(NUMBERVALUE(CriteriTecnici!$N415,".",","),IFERROR(NUMBERVALUE(CriteriTecnici!$N415,",","."),0))),4)&amp;""),",",".")&amp;", "&amp;CHAR(34)&amp;"numerator"&amp;CHAR(34)&amp;": "&amp;SUBSTITUTE(TRIM(ROUND(IFERROR(CriteriTecnici!$K415*1,IFERROR(NUMBERVALUE(CriteriTecnici!$K415,".",","),IFERROR(NUMBERVALUE(CriteriTecnici!$K415,",","."),0))),4)&amp;""),",",".")&amp;", "&amp;CHAR(34)&amp;"denominator"&amp;CHAR(34)&amp;": "&amp;SUBSTITUTE(TRIM(ROUND(IFERROR(CriteriTecnici!$L415*1,IFERROR(NUMBERVALUE(CriteriTecnici!$L415,".",","),IFERROR(NUMBERVALUE(CriteriTecnici!$L415,",","."),0))),4)&amp;""),",",".")&amp;", "&amp;CHAR(34)&amp;"flag"&amp;CHAR(34)&amp;": "&amp;SUBSTITUTE(TRIM(ROUND(IFERROR(CriteriTecnici!$M415*1,IFERROR(NUMBERVALUE(CriteriTecnici!$M415,".",","),IFERROR(NUMBERVALUE(CriteriTecnici!$M415,",","."),0))),4)&amp;""),",",".")&amp;", "&amp;CHAR(34)&amp;"rawScore"&amp;CHAR(34)&amp;": "&amp;SUBSTITUTE(TRIM(ROUND(IFERROR(CriteriTecnici!$O415*1,IFERROR(NUMBERVALUE(CriteriTecnici!$O415,".",","),IFERROR(NUMBERVALUE(CriteriTecnici!$O415,",","."),0))),4)&amp;""),",",".")&amp;CHAR(125)&amp;IF(TRUE,",",""))</f>
        <v/>
      </c>
    </row>
    <row r="636">
      <c r="A636" s="38">
        <f>IF(CriteriTecnici!$A416="","","    "&amp;CHAR(123)&amp;CHAR(34)&amp;"bidderId"&amp;CHAR(34)&amp;": "&amp;CHAR(34)&amp;SUBSTITUTE(CriteriTecnici!$A416,CHAR(34),"'")&amp;CHAR(34)&amp;", "&amp;CHAR(34)&amp;"lotId"&amp;CHAR(34)&amp;": "&amp;CHAR(34)&amp;SUBSTITUTE(CriteriTecnici!$C416,CHAR(34),"'")&amp;CHAR(34)&amp;", "&amp;CHAR(34)&amp;"criterionId"&amp;CHAR(34)&amp;": "&amp;CHAR(34)&amp;SUBSTITUTE(CriteriTecnici!$D416,CHAR(34),"'")&amp;CHAR(34)&amp;", "&amp;CHAR(34)&amp;"kind"&amp;CHAR(34)&amp;": "&amp;CHAR(34)&amp;SUBSTITUTE(CriteriTecnici!$F416,CHAR(34),"'")&amp;CHAR(34)&amp;", "&amp;CHAR(34)&amp;"value"&amp;CHAR(34)&amp;": "&amp;SUBSTITUTE(TRIM(ROUND(IFERROR(CriteriTecnici!$N416*1,IFERROR(NUMBERVALUE(CriteriTecnici!$N416,".",","),IFERROR(NUMBERVALUE(CriteriTecnici!$N416,",","."),0))),4)&amp;""),",",".")&amp;", "&amp;CHAR(34)&amp;"numerator"&amp;CHAR(34)&amp;": "&amp;SUBSTITUTE(TRIM(ROUND(IFERROR(CriteriTecnici!$K416*1,IFERROR(NUMBERVALUE(CriteriTecnici!$K416,".",","),IFERROR(NUMBERVALUE(CriteriTecnici!$K416,",","."),0))),4)&amp;""),",",".")&amp;", "&amp;CHAR(34)&amp;"denominator"&amp;CHAR(34)&amp;": "&amp;SUBSTITUTE(TRIM(ROUND(IFERROR(CriteriTecnici!$L416*1,IFERROR(NUMBERVALUE(CriteriTecnici!$L416,".",","),IFERROR(NUMBERVALUE(CriteriTecnici!$L416,",","."),0))),4)&amp;""),",",".")&amp;", "&amp;CHAR(34)&amp;"flag"&amp;CHAR(34)&amp;": "&amp;SUBSTITUTE(TRIM(ROUND(IFERROR(CriteriTecnici!$M416*1,IFERROR(NUMBERVALUE(CriteriTecnici!$M416,".",","),IFERROR(NUMBERVALUE(CriteriTecnici!$M416,",","."),0))),4)&amp;""),",",".")&amp;", "&amp;CHAR(34)&amp;"rawScore"&amp;CHAR(34)&amp;": "&amp;SUBSTITUTE(TRIM(ROUND(IFERROR(CriteriTecnici!$O416*1,IFERROR(NUMBERVALUE(CriteriTecnici!$O416,".",","),IFERROR(NUMBERVALUE(CriteriTecnici!$O416,",","."),0))),4)&amp;""),",",".")&amp;CHAR(125)&amp;IF(TRUE,",",""))</f>
        <v/>
      </c>
    </row>
    <row r="637">
      <c r="A637" s="38">
        <f>IF(CriteriTecnici!$A417="","","    "&amp;CHAR(123)&amp;CHAR(34)&amp;"bidderId"&amp;CHAR(34)&amp;": "&amp;CHAR(34)&amp;SUBSTITUTE(CriteriTecnici!$A417,CHAR(34),"'")&amp;CHAR(34)&amp;", "&amp;CHAR(34)&amp;"lotId"&amp;CHAR(34)&amp;": "&amp;CHAR(34)&amp;SUBSTITUTE(CriteriTecnici!$C417,CHAR(34),"'")&amp;CHAR(34)&amp;", "&amp;CHAR(34)&amp;"criterionId"&amp;CHAR(34)&amp;": "&amp;CHAR(34)&amp;SUBSTITUTE(CriteriTecnici!$D417,CHAR(34),"'")&amp;CHAR(34)&amp;", "&amp;CHAR(34)&amp;"kind"&amp;CHAR(34)&amp;": "&amp;CHAR(34)&amp;SUBSTITUTE(CriteriTecnici!$F417,CHAR(34),"'")&amp;CHAR(34)&amp;", "&amp;CHAR(34)&amp;"value"&amp;CHAR(34)&amp;": "&amp;SUBSTITUTE(TRIM(ROUND(IFERROR(CriteriTecnici!$N417*1,IFERROR(NUMBERVALUE(CriteriTecnici!$N417,".",","),IFERROR(NUMBERVALUE(CriteriTecnici!$N417,",","."),0))),4)&amp;""),",",".")&amp;", "&amp;CHAR(34)&amp;"numerator"&amp;CHAR(34)&amp;": "&amp;SUBSTITUTE(TRIM(ROUND(IFERROR(CriteriTecnici!$K417*1,IFERROR(NUMBERVALUE(CriteriTecnici!$K417,".",","),IFERROR(NUMBERVALUE(CriteriTecnici!$K417,",","."),0))),4)&amp;""),",",".")&amp;", "&amp;CHAR(34)&amp;"denominator"&amp;CHAR(34)&amp;": "&amp;SUBSTITUTE(TRIM(ROUND(IFERROR(CriteriTecnici!$L417*1,IFERROR(NUMBERVALUE(CriteriTecnici!$L417,".",","),IFERROR(NUMBERVALUE(CriteriTecnici!$L417,",","."),0))),4)&amp;""),",",".")&amp;", "&amp;CHAR(34)&amp;"flag"&amp;CHAR(34)&amp;": "&amp;SUBSTITUTE(TRIM(ROUND(IFERROR(CriteriTecnici!$M417*1,IFERROR(NUMBERVALUE(CriteriTecnici!$M417,".",","),IFERROR(NUMBERVALUE(CriteriTecnici!$M417,",","."),0))),4)&amp;""),",",".")&amp;", "&amp;CHAR(34)&amp;"rawScore"&amp;CHAR(34)&amp;": "&amp;SUBSTITUTE(TRIM(ROUND(IFERROR(CriteriTecnici!$O417*1,IFERROR(NUMBERVALUE(CriteriTecnici!$O417,".",","),IFERROR(NUMBERVALUE(CriteriTecnici!$O417,",","."),0))),4)&amp;""),",",".")&amp;CHAR(125)&amp;IF(TRUE,",",""))</f>
        <v/>
      </c>
    </row>
    <row r="638">
      <c r="A638" s="38">
        <f>IF(CriteriTecnici!$A418="","","    "&amp;CHAR(123)&amp;CHAR(34)&amp;"bidderId"&amp;CHAR(34)&amp;": "&amp;CHAR(34)&amp;SUBSTITUTE(CriteriTecnici!$A418,CHAR(34),"'")&amp;CHAR(34)&amp;", "&amp;CHAR(34)&amp;"lotId"&amp;CHAR(34)&amp;": "&amp;CHAR(34)&amp;SUBSTITUTE(CriteriTecnici!$C418,CHAR(34),"'")&amp;CHAR(34)&amp;", "&amp;CHAR(34)&amp;"criterionId"&amp;CHAR(34)&amp;": "&amp;CHAR(34)&amp;SUBSTITUTE(CriteriTecnici!$D418,CHAR(34),"'")&amp;CHAR(34)&amp;", "&amp;CHAR(34)&amp;"kind"&amp;CHAR(34)&amp;": "&amp;CHAR(34)&amp;SUBSTITUTE(CriteriTecnici!$F418,CHAR(34),"'")&amp;CHAR(34)&amp;", "&amp;CHAR(34)&amp;"value"&amp;CHAR(34)&amp;": "&amp;SUBSTITUTE(TRIM(ROUND(IFERROR(CriteriTecnici!$N418*1,IFERROR(NUMBERVALUE(CriteriTecnici!$N418,".",","),IFERROR(NUMBERVALUE(CriteriTecnici!$N418,",","."),0))),4)&amp;""),",",".")&amp;", "&amp;CHAR(34)&amp;"numerator"&amp;CHAR(34)&amp;": "&amp;SUBSTITUTE(TRIM(ROUND(IFERROR(CriteriTecnici!$K418*1,IFERROR(NUMBERVALUE(CriteriTecnici!$K418,".",","),IFERROR(NUMBERVALUE(CriteriTecnici!$K418,",","."),0))),4)&amp;""),",",".")&amp;", "&amp;CHAR(34)&amp;"denominator"&amp;CHAR(34)&amp;": "&amp;SUBSTITUTE(TRIM(ROUND(IFERROR(CriteriTecnici!$L418*1,IFERROR(NUMBERVALUE(CriteriTecnici!$L418,".",","),IFERROR(NUMBERVALUE(CriteriTecnici!$L418,",","."),0))),4)&amp;""),",",".")&amp;", "&amp;CHAR(34)&amp;"flag"&amp;CHAR(34)&amp;": "&amp;SUBSTITUTE(TRIM(ROUND(IFERROR(CriteriTecnici!$M418*1,IFERROR(NUMBERVALUE(CriteriTecnici!$M418,".",","),IFERROR(NUMBERVALUE(CriteriTecnici!$M418,",","."),0))),4)&amp;""),",",".")&amp;", "&amp;CHAR(34)&amp;"rawScore"&amp;CHAR(34)&amp;": "&amp;SUBSTITUTE(TRIM(ROUND(IFERROR(CriteriTecnici!$O418*1,IFERROR(NUMBERVALUE(CriteriTecnici!$O418,".",","),IFERROR(NUMBERVALUE(CriteriTecnici!$O418,",","."),0))),4)&amp;""),",",".")&amp;CHAR(125)&amp;IF(TRUE,",",""))</f>
        <v/>
      </c>
    </row>
    <row r="639">
      <c r="A639" s="38">
        <f>IF(CriteriTecnici!$A419="","","    "&amp;CHAR(123)&amp;CHAR(34)&amp;"bidderId"&amp;CHAR(34)&amp;": "&amp;CHAR(34)&amp;SUBSTITUTE(CriteriTecnici!$A419,CHAR(34),"'")&amp;CHAR(34)&amp;", "&amp;CHAR(34)&amp;"lotId"&amp;CHAR(34)&amp;": "&amp;CHAR(34)&amp;SUBSTITUTE(CriteriTecnici!$C419,CHAR(34),"'")&amp;CHAR(34)&amp;", "&amp;CHAR(34)&amp;"criterionId"&amp;CHAR(34)&amp;": "&amp;CHAR(34)&amp;SUBSTITUTE(CriteriTecnici!$D419,CHAR(34),"'")&amp;CHAR(34)&amp;", "&amp;CHAR(34)&amp;"kind"&amp;CHAR(34)&amp;": "&amp;CHAR(34)&amp;SUBSTITUTE(CriteriTecnici!$F419,CHAR(34),"'")&amp;CHAR(34)&amp;", "&amp;CHAR(34)&amp;"value"&amp;CHAR(34)&amp;": "&amp;SUBSTITUTE(TRIM(ROUND(IFERROR(CriteriTecnici!$N419*1,IFERROR(NUMBERVALUE(CriteriTecnici!$N419,".",","),IFERROR(NUMBERVALUE(CriteriTecnici!$N419,",","."),0))),4)&amp;""),",",".")&amp;", "&amp;CHAR(34)&amp;"numerator"&amp;CHAR(34)&amp;": "&amp;SUBSTITUTE(TRIM(ROUND(IFERROR(CriteriTecnici!$K419*1,IFERROR(NUMBERVALUE(CriteriTecnici!$K419,".",","),IFERROR(NUMBERVALUE(CriteriTecnici!$K419,",","."),0))),4)&amp;""),",",".")&amp;", "&amp;CHAR(34)&amp;"denominator"&amp;CHAR(34)&amp;": "&amp;SUBSTITUTE(TRIM(ROUND(IFERROR(CriteriTecnici!$L419*1,IFERROR(NUMBERVALUE(CriteriTecnici!$L419,".",","),IFERROR(NUMBERVALUE(CriteriTecnici!$L419,",","."),0))),4)&amp;""),",",".")&amp;", "&amp;CHAR(34)&amp;"flag"&amp;CHAR(34)&amp;": "&amp;SUBSTITUTE(TRIM(ROUND(IFERROR(CriteriTecnici!$M419*1,IFERROR(NUMBERVALUE(CriteriTecnici!$M419,".",","),IFERROR(NUMBERVALUE(CriteriTecnici!$M419,",","."),0))),4)&amp;""),",",".")&amp;", "&amp;CHAR(34)&amp;"rawScore"&amp;CHAR(34)&amp;": "&amp;SUBSTITUTE(TRIM(ROUND(IFERROR(CriteriTecnici!$O419*1,IFERROR(NUMBERVALUE(CriteriTecnici!$O419,".",","),IFERROR(NUMBERVALUE(CriteriTecnici!$O419,",","."),0))),4)&amp;""),",",".")&amp;CHAR(125)&amp;IF(TRUE,",",""))</f>
        <v/>
      </c>
    </row>
    <row r="640">
      <c r="A640" s="38">
        <f>IF(CriteriTecnici!$A420="","","    "&amp;CHAR(123)&amp;CHAR(34)&amp;"bidderId"&amp;CHAR(34)&amp;": "&amp;CHAR(34)&amp;SUBSTITUTE(CriteriTecnici!$A420,CHAR(34),"'")&amp;CHAR(34)&amp;", "&amp;CHAR(34)&amp;"lotId"&amp;CHAR(34)&amp;": "&amp;CHAR(34)&amp;SUBSTITUTE(CriteriTecnici!$C420,CHAR(34),"'")&amp;CHAR(34)&amp;", "&amp;CHAR(34)&amp;"criterionId"&amp;CHAR(34)&amp;": "&amp;CHAR(34)&amp;SUBSTITUTE(CriteriTecnici!$D420,CHAR(34),"'")&amp;CHAR(34)&amp;", "&amp;CHAR(34)&amp;"kind"&amp;CHAR(34)&amp;": "&amp;CHAR(34)&amp;SUBSTITUTE(CriteriTecnici!$F420,CHAR(34),"'")&amp;CHAR(34)&amp;", "&amp;CHAR(34)&amp;"value"&amp;CHAR(34)&amp;": "&amp;SUBSTITUTE(TRIM(ROUND(IFERROR(CriteriTecnici!$N420*1,IFERROR(NUMBERVALUE(CriteriTecnici!$N420,".",","),IFERROR(NUMBERVALUE(CriteriTecnici!$N420,",","."),0))),4)&amp;""),",",".")&amp;", "&amp;CHAR(34)&amp;"numerator"&amp;CHAR(34)&amp;": "&amp;SUBSTITUTE(TRIM(ROUND(IFERROR(CriteriTecnici!$K420*1,IFERROR(NUMBERVALUE(CriteriTecnici!$K420,".",","),IFERROR(NUMBERVALUE(CriteriTecnici!$K420,",","."),0))),4)&amp;""),",",".")&amp;", "&amp;CHAR(34)&amp;"denominator"&amp;CHAR(34)&amp;": "&amp;SUBSTITUTE(TRIM(ROUND(IFERROR(CriteriTecnici!$L420*1,IFERROR(NUMBERVALUE(CriteriTecnici!$L420,".",","),IFERROR(NUMBERVALUE(CriteriTecnici!$L420,",","."),0))),4)&amp;""),",",".")&amp;", "&amp;CHAR(34)&amp;"flag"&amp;CHAR(34)&amp;": "&amp;SUBSTITUTE(TRIM(ROUND(IFERROR(CriteriTecnici!$M420*1,IFERROR(NUMBERVALUE(CriteriTecnici!$M420,".",","),IFERROR(NUMBERVALUE(CriteriTecnici!$M420,",","."),0))),4)&amp;""),",",".")&amp;", "&amp;CHAR(34)&amp;"rawScore"&amp;CHAR(34)&amp;": "&amp;SUBSTITUTE(TRIM(ROUND(IFERROR(CriteriTecnici!$O420*1,IFERROR(NUMBERVALUE(CriteriTecnici!$O420,".",","),IFERROR(NUMBERVALUE(CriteriTecnici!$O420,",","."),0))),4)&amp;""),",",".")&amp;CHAR(125)&amp;IF(TRUE,",",""))</f>
        <v/>
      </c>
    </row>
    <row r="641">
      <c r="A641" s="38">
        <f>IF(CriteriTecnici!$A421="","","    "&amp;CHAR(123)&amp;CHAR(34)&amp;"bidderId"&amp;CHAR(34)&amp;": "&amp;CHAR(34)&amp;SUBSTITUTE(CriteriTecnici!$A421,CHAR(34),"'")&amp;CHAR(34)&amp;", "&amp;CHAR(34)&amp;"lotId"&amp;CHAR(34)&amp;": "&amp;CHAR(34)&amp;SUBSTITUTE(CriteriTecnici!$C421,CHAR(34),"'")&amp;CHAR(34)&amp;", "&amp;CHAR(34)&amp;"criterionId"&amp;CHAR(34)&amp;": "&amp;CHAR(34)&amp;SUBSTITUTE(CriteriTecnici!$D421,CHAR(34),"'")&amp;CHAR(34)&amp;", "&amp;CHAR(34)&amp;"kind"&amp;CHAR(34)&amp;": "&amp;CHAR(34)&amp;SUBSTITUTE(CriteriTecnici!$F421,CHAR(34),"'")&amp;CHAR(34)&amp;", "&amp;CHAR(34)&amp;"value"&amp;CHAR(34)&amp;": "&amp;SUBSTITUTE(TRIM(ROUND(IFERROR(CriteriTecnici!$N421*1,IFERROR(NUMBERVALUE(CriteriTecnici!$N421,".",","),IFERROR(NUMBERVALUE(CriteriTecnici!$N421,",","."),0))),4)&amp;""),",",".")&amp;", "&amp;CHAR(34)&amp;"numerator"&amp;CHAR(34)&amp;": "&amp;SUBSTITUTE(TRIM(ROUND(IFERROR(CriteriTecnici!$K421*1,IFERROR(NUMBERVALUE(CriteriTecnici!$K421,".",","),IFERROR(NUMBERVALUE(CriteriTecnici!$K421,",","."),0))),4)&amp;""),",",".")&amp;", "&amp;CHAR(34)&amp;"denominator"&amp;CHAR(34)&amp;": "&amp;SUBSTITUTE(TRIM(ROUND(IFERROR(CriteriTecnici!$L421*1,IFERROR(NUMBERVALUE(CriteriTecnici!$L421,".",","),IFERROR(NUMBERVALUE(CriteriTecnici!$L421,",","."),0))),4)&amp;""),",",".")&amp;", "&amp;CHAR(34)&amp;"flag"&amp;CHAR(34)&amp;": "&amp;SUBSTITUTE(TRIM(ROUND(IFERROR(CriteriTecnici!$M421*1,IFERROR(NUMBERVALUE(CriteriTecnici!$M421,".",","),IFERROR(NUMBERVALUE(CriteriTecnici!$M421,",","."),0))),4)&amp;""),",",".")&amp;", "&amp;CHAR(34)&amp;"rawScore"&amp;CHAR(34)&amp;": "&amp;SUBSTITUTE(TRIM(ROUND(IFERROR(CriteriTecnici!$O421*1,IFERROR(NUMBERVALUE(CriteriTecnici!$O421,".",","),IFERROR(NUMBERVALUE(CriteriTecnici!$O421,",","."),0))),4)&amp;""),",",".")&amp;CHAR(125)&amp;IF(TRUE,",",""))</f>
        <v/>
      </c>
    </row>
    <row r="642">
      <c r="A642" s="38">
        <f>IF(CriteriTecnici!$A422="","","    "&amp;CHAR(123)&amp;CHAR(34)&amp;"bidderId"&amp;CHAR(34)&amp;": "&amp;CHAR(34)&amp;SUBSTITUTE(CriteriTecnici!$A422,CHAR(34),"'")&amp;CHAR(34)&amp;", "&amp;CHAR(34)&amp;"lotId"&amp;CHAR(34)&amp;": "&amp;CHAR(34)&amp;SUBSTITUTE(CriteriTecnici!$C422,CHAR(34),"'")&amp;CHAR(34)&amp;", "&amp;CHAR(34)&amp;"criterionId"&amp;CHAR(34)&amp;": "&amp;CHAR(34)&amp;SUBSTITUTE(CriteriTecnici!$D422,CHAR(34),"'")&amp;CHAR(34)&amp;", "&amp;CHAR(34)&amp;"kind"&amp;CHAR(34)&amp;": "&amp;CHAR(34)&amp;SUBSTITUTE(CriteriTecnici!$F422,CHAR(34),"'")&amp;CHAR(34)&amp;", "&amp;CHAR(34)&amp;"value"&amp;CHAR(34)&amp;": "&amp;SUBSTITUTE(TRIM(ROUND(IFERROR(CriteriTecnici!$N422*1,IFERROR(NUMBERVALUE(CriteriTecnici!$N422,".",","),IFERROR(NUMBERVALUE(CriteriTecnici!$N422,",","."),0))),4)&amp;""),",",".")&amp;", "&amp;CHAR(34)&amp;"numerator"&amp;CHAR(34)&amp;": "&amp;SUBSTITUTE(TRIM(ROUND(IFERROR(CriteriTecnici!$K422*1,IFERROR(NUMBERVALUE(CriteriTecnici!$K422,".",","),IFERROR(NUMBERVALUE(CriteriTecnici!$K422,",","."),0))),4)&amp;""),",",".")&amp;", "&amp;CHAR(34)&amp;"denominator"&amp;CHAR(34)&amp;": "&amp;SUBSTITUTE(TRIM(ROUND(IFERROR(CriteriTecnici!$L422*1,IFERROR(NUMBERVALUE(CriteriTecnici!$L422,".",","),IFERROR(NUMBERVALUE(CriteriTecnici!$L422,",","."),0))),4)&amp;""),",",".")&amp;", "&amp;CHAR(34)&amp;"flag"&amp;CHAR(34)&amp;": "&amp;SUBSTITUTE(TRIM(ROUND(IFERROR(CriteriTecnici!$M422*1,IFERROR(NUMBERVALUE(CriteriTecnici!$M422,".",","),IFERROR(NUMBERVALUE(CriteriTecnici!$M422,",","."),0))),4)&amp;""),",",".")&amp;", "&amp;CHAR(34)&amp;"rawScore"&amp;CHAR(34)&amp;": "&amp;SUBSTITUTE(TRIM(ROUND(IFERROR(CriteriTecnici!$O422*1,IFERROR(NUMBERVALUE(CriteriTecnici!$O422,".",","),IFERROR(NUMBERVALUE(CriteriTecnici!$O422,",","."),0))),4)&amp;""),",",".")&amp;CHAR(125)&amp;IF(TRUE,",",""))</f>
        <v/>
      </c>
    </row>
    <row r="643">
      <c r="A643" s="38">
        <f>IF(CriteriTecnici!$A423="","","    "&amp;CHAR(123)&amp;CHAR(34)&amp;"bidderId"&amp;CHAR(34)&amp;": "&amp;CHAR(34)&amp;SUBSTITUTE(CriteriTecnici!$A423,CHAR(34),"'")&amp;CHAR(34)&amp;", "&amp;CHAR(34)&amp;"lotId"&amp;CHAR(34)&amp;": "&amp;CHAR(34)&amp;SUBSTITUTE(CriteriTecnici!$C423,CHAR(34),"'")&amp;CHAR(34)&amp;", "&amp;CHAR(34)&amp;"criterionId"&amp;CHAR(34)&amp;": "&amp;CHAR(34)&amp;SUBSTITUTE(CriteriTecnici!$D423,CHAR(34),"'")&amp;CHAR(34)&amp;", "&amp;CHAR(34)&amp;"kind"&amp;CHAR(34)&amp;": "&amp;CHAR(34)&amp;SUBSTITUTE(CriteriTecnici!$F423,CHAR(34),"'")&amp;CHAR(34)&amp;", "&amp;CHAR(34)&amp;"value"&amp;CHAR(34)&amp;": "&amp;SUBSTITUTE(TRIM(ROUND(IFERROR(CriteriTecnici!$N423*1,IFERROR(NUMBERVALUE(CriteriTecnici!$N423,".",","),IFERROR(NUMBERVALUE(CriteriTecnici!$N423,",","."),0))),4)&amp;""),",",".")&amp;", "&amp;CHAR(34)&amp;"numerator"&amp;CHAR(34)&amp;": "&amp;SUBSTITUTE(TRIM(ROUND(IFERROR(CriteriTecnici!$K423*1,IFERROR(NUMBERVALUE(CriteriTecnici!$K423,".",","),IFERROR(NUMBERVALUE(CriteriTecnici!$K423,",","."),0))),4)&amp;""),",",".")&amp;", "&amp;CHAR(34)&amp;"denominator"&amp;CHAR(34)&amp;": "&amp;SUBSTITUTE(TRIM(ROUND(IFERROR(CriteriTecnici!$L423*1,IFERROR(NUMBERVALUE(CriteriTecnici!$L423,".",","),IFERROR(NUMBERVALUE(CriteriTecnici!$L423,",","."),0))),4)&amp;""),",",".")&amp;", "&amp;CHAR(34)&amp;"flag"&amp;CHAR(34)&amp;": "&amp;SUBSTITUTE(TRIM(ROUND(IFERROR(CriteriTecnici!$M423*1,IFERROR(NUMBERVALUE(CriteriTecnici!$M423,".",","),IFERROR(NUMBERVALUE(CriteriTecnici!$M423,",","."),0))),4)&amp;""),",",".")&amp;", "&amp;CHAR(34)&amp;"rawScore"&amp;CHAR(34)&amp;": "&amp;SUBSTITUTE(TRIM(ROUND(IFERROR(CriteriTecnici!$O423*1,IFERROR(NUMBERVALUE(CriteriTecnici!$O423,".",","),IFERROR(NUMBERVALUE(CriteriTecnici!$O423,",","."),0))),4)&amp;""),",",".")&amp;CHAR(125)&amp;IF(TRUE,",",""))</f>
        <v/>
      </c>
    </row>
    <row r="644">
      <c r="A644" s="38">
        <f>IF(CriteriTecnici!$A424="","","    "&amp;CHAR(123)&amp;CHAR(34)&amp;"bidderId"&amp;CHAR(34)&amp;": "&amp;CHAR(34)&amp;SUBSTITUTE(CriteriTecnici!$A424,CHAR(34),"'")&amp;CHAR(34)&amp;", "&amp;CHAR(34)&amp;"lotId"&amp;CHAR(34)&amp;": "&amp;CHAR(34)&amp;SUBSTITUTE(CriteriTecnici!$C424,CHAR(34),"'")&amp;CHAR(34)&amp;", "&amp;CHAR(34)&amp;"criterionId"&amp;CHAR(34)&amp;": "&amp;CHAR(34)&amp;SUBSTITUTE(CriteriTecnici!$D424,CHAR(34),"'")&amp;CHAR(34)&amp;", "&amp;CHAR(34)&amp;"kind"&amp;CHAR(34)&amp;": "&amp;CHAR(34)&amp;SUBSTITUTE(CriteriTecnici!$F424,CHAR(34),"'")&amp;CHAR(34)&amp;", "&amp;CHAR(34)&amp;"value"&amp;CHAR(34)&amp;": "&amp;SUBSTITUTE(TRIM(ROUND(IFERROR(CriteriTecnici!$N424*1,IFERROR(NUMBERVALUE(CriteriTecnici!$N424,".",","),IFERROR(NUMBERVALUE(CriteriTecnici!$N424,",","."),0))),4)&amp;""),",",".")&amp;", "&amp;CHAR(34)&amp;"numerator"&amp;CHAR(34)&amp;": "&amp;SUBSTITUTE(TRIM(ROUND(IFERROR(CriteriTecnici!$K424*1,IFERROR(NUMBERVALUE(CriteriTecnici!$K424,".",","),IFERROR(NUMBERVALUE(CriteriTecnici!$K424,",","."),0))),4)&amp;""),",",".")&amp;", "&amp;CHAR(34)&amp;"denominator"&amp;CHAR(34)&amp;": "&amp;SUBSTITUTE(TRIM(ROUND(IFERROR(CriteriTecnici!$L424*1,IFERROR(NUMBERVALUE(CriteriTecnici!$L424,".",","),IFERROR(NUMBERVALUE(CriteriTecnici!$L424,",","."),0))),4)&amp;""),",",".")&amp;", "&amp;CHAR(34)&amp;"flag"&amp;CHAR(34)&amp;": "&amp;SUBSTITUTE(TRIM(ROUND(IFERROR(CriteriTecnici!$M424*1,IFERROR(NUMBERVALUE(CriteriTecnici!$M424,".",","),IFERROR(NUMBERVALUE(CriteriTecnici!$M424,",","."),0))),4)&amp;""),",",".")&amp;", "&amp;CHAR(34)&amp;"rawScore"&amp;CHAR(34)&amp;": "&amp;SUBSTITUTE(TRIM(ROUND(IFERROR(CriteriTecnici!$O424*1,IFERROR(NUMBERVALUE(CriteriTecnici!$O424,".",","),IFERROR(NUMBERVALUE(CriteriTecnici!$O424,",","."),0))),4)&amp;""),",",".")&amp;CHAR(125)&amp;IF(TRUE,",",""))</f>
        <v/>
      </c>
    </row>
    <row r="645">
      <c r="A645" s="38">
        <f>IF(CriteriTecnici!$A425="","","    "&amp;CHAR(123)&amp;CHAR(34)&amp;"bidderId"&amp;CHAR(34)&amp;": "&amp;CHAR(34)&amp;SUBSTITUTE(CriteriTecnici!$A425,CHAR(34),"'")&amp;CHAR(34)&amp;", "&amp;CHAR(34)&amp;"lotId"&amp;CHAR(34)&amp;": "&amp;CHAR(34)&amp;SUBSTITUTE(CriteriTecnici!$C425,CHAR(34),"'")&amp;CHAR(34)&amp;", "&amp;CHAR(34)&amp;"criterionId"&amp;CHAR(34)&amp;": "&amp;CHAR(34)&amp;SUBSTITUTE(CriteriTecnici!$D425,CHAR(34),"'")&amp;CHAR(34)&amp;", "&amp;CHAR(34)&amp;"kind"&amp;CHAR(34)&amp;": "&amp;CHAR(34)&amp;SUBSTITUTE(CriteriTecnici!$F425,CHAR(34),"'")&amp;CHAR(34)&amp;", "&amp;CHAR(34)&amp;"value"&amp;CHAR(34)&amp;": "&amp;SUBSTITUTE(TRIM(ROUND(IFERROR(CriteriTecnici!$N425*1,IFERROR(NUMBERVALUE(CriteriTecnici!$N425,".",","),IFERROR(NUMBERVALUE(CriteriTecnici!$N425,",","."),0))),4)&amp;""),",",".")&amp;", "&amp;CHAR(34)&amp;"numerator"&amp;CHAR(34)&amp;": "&amp;SUBSTITUTE(TRIM(ROUND(IFERROR(CriteriTecnici!$K425*1,IFERROR(NUMBERVALUE(CriteriTecnici!$K425,".",","),IFERROR(NUMBERVALUE(CriteriTecnici!$K425,",","."),0))),4)&amp;""),",",".")&amp;", "&amp;CHAR(34)&amp;"denominator"&amp;CHAR(34)&amp;": "&amp;SUBSTITUTE(TRIM(ROUND(IFERROR(CriteriTecnici!$L425*1,IFERROR(NUMBERVALUE(CriteriTecnici!$L425,".",","),IFERROR(NUMBERVALUE(CriteriTecnici!$L425,",","."),0))),4)&amp;""),",",".")&amp;", "&amp;CHAR(34)&amp;"flag"&amp;CHAR(34)&amp;": "&amp;SUBSTITUTE(TRIM(ROUND(IFERROR(CriteriTecnici!$M425*1,IFERROR(NUMBERVALUE(CriteriTecnici!$M425,".",","),IFERROR(NUMBERVALUE(CriteriTecnici!$M425,",","."),0))),4)&amp;""),",",".")&amp;", "&amp;CHAR(34)&amp;"rawScore"&amp;CHAR(34)&amp;": "&amp;SUBSTITUTE(TRIM(ROUND(IFERROR(CriteriTecnici!$O425*1,IFERROR(NUMBERVALUE(CriteriTecnici!$O425,".",","),IFERROR(NUMBERVALUE(CriteriTecnici!$O425,",","."),0))),4)&amp;""),",",".")&amp;CHAR(125)&amp;IF(TRUE,",",""))</f>
        <v/>
      </c>
    </row>
    <row r="646">
      <c r="A646" s="38">
        <f>IF(CriteriTecnici!$A426="","","    "&amp;CHAR(123)&amp;CHAR(34)&amp;"bidderId"&amp;CHAR(34)&amp;": "&amp;CHAR(34)&amp;SUBSTITUTE(CriteriTecnici!$A426,CHAR(34),"'")&amp;CHAR(34)&amp;", "&amp;CHAR(34)&amp;"lotId"&amp;CHAR(34)&amp;": "&amp;CHAR(34)&amp;SUBSTITUTE(CriteriTecnici!$C426,CHAR(34),"'")&amp;CHAR(34)&amp;", "&amp;CHAR(34)&amp;"criterionId"&amp;CHAR(34)&amp;": "&amp;CHAR(34)&amp;SUBSTITUTE(CriteriTecnici!$D426,CHAR(34),"'")&amp;CHAR(34)&amp;", "&amp;CHAR(34)&amp;"kind"&amp;CHAR(34)&amp;": "&amp;CHAR(34)&amp;SUBSTITUTE(CriteriTecnici!$F426,CHAR(34),"'")&amp;CHAR(34)&amp;", "&amp;CHAR(34)&amp;"value"&amp;CHAR(34)&amp;": "&amp;SUBSTITUTE(TRIM(ROUND(IFERROR(CriteriTecnici!$N426*1,IFERROR(NUMBERVALUE(CriteriTecnici!$N426,".",","),IFERROR(NUMBERVALUE(CriteriTecnici!$N426,",","."),0))),4)&amp;""),",",".")&amp;", "&amp;CHAR(34)&amp;"numerator"&amp;CHAR(34)&amp;": "&amp;SUBSTITUTE(TRIM(ROUND(IFERROR(CriteriTecnici!$K426*1,IFERROR(NUMBERVALUE(CriteriTecnici!$K426,".",","),IFERROR(NUMBERVALUE(CriteriTecnici!$K426,",","."),0))),4)&amp;""),",",".")&amp;", "&amp;CHAR(34)&amp;"denominator"&amp;CHAR(34)&amp;": "&amp;SUBSTITUTE(TRIM(ROUND(IFERROR(CriteriTecnici!$L426*1,IFERROR(NUMBERVALUE(CriteriTecnici!$L426,".",","),IFERROR(NUMBERVALUE(CriteriTecnici!$L426,",","."),0))),4)&amp;""),",",".")&amp;", "&amp;CHAR(34)&amp;"flag"&amp;CHAR(34)&amp;": "&amp;SUBSTITUTE(TRIM(ROUND(IFERROR(CriteriTecnici!$M426*1,IFERROR(NUMBERVALUE(CriteriTecnici!$M426,".",","),IFERROR(NUMBERVALUE(CriteriTecnici!$M426,",","."),0))),4)&amp;""),",",".")&amp;", "&amp;CHAR(34)&amp;"rawScore"&amp;CHAR(34)&amp;": "&amp;SUBSTITUTE(TRIM(ROUND(IFERROR(CriteriTecnici!$O426*1,IFERROR(NUMBERVALUE(CriteriTecnici!$O426,".",","),IFERROR(NUMBERVALUE(CriteriTecnici!$O426,",","."),0))),4)&amp;""),",",".")&amp;CHAR(125)&amp;IF(TRUE,",",""))</f>
        <v/>
      </c>
    </row>
    <row r="647">
      <c r="A647" s="38">
        <f>IF(CriteriTecnici!$A427="","","    "&amp;CHAR(123)&amp;CHAR(34)&amp;"bidderId"&amp;CHAR(34)&amp;": "&amp;CHAR(34)&amp;SUBSTITUTE(CriteriTecnici!$A427,CHAR(34),"'")&amp;CHAR(34)&amp;", "&amp;CHAR(34)&amp;"lotId"&amp;CHAR(34)&amp;": "&amp;CHAR(34)&amp;SUBSTITUTE(CriteriTecnici!$C427,CHAR(34),"'")&amp;CHAR(34)&amp;", "&amp;CHAR(34)&amp;"criterionId"&amp;CHAR(34)&amp;": "&amp;CHAR(34)&amp;SUBSTITUTE(CriteriTecnici!$D427,CHAR(34),"'")&amp;CHAR(34)&amp;", "&amp;CHAR(34)&amp;"kind"&amp;CHAR(34)&amp;": "&amp;CHAR(34)&amp;SUBSTITUTE(CriteriTecnici!$F427,CHAR(34),"'")&amp;CHAR(34)&amp;", "&amp;CHAR(34)&amp;"value"&amp;CHAR(34)&amp;": "&amp;SUBSTITUTE(TRIM(ROUND(IFERROR(CriteriTecnici!$N427*1,IFERROR(NUMBERVALUE(CriteriTecnici!$N427,".",","),IFERROR(NUMBERVALUE(CriteriTecnici!$N427,",","."),0))),4)&amp;""),",",".")&amp;", "&amp;CHAR(34)&amp;"numerator"&amp;CHAR(34)&amp;": "&amp;SUBSTITUTE(TRIM(ROUND(IFERROR(CriteriTecnici!$K427*1,IFERROR(NUMBERVALUE(CriteriTecnici!$K427,".",","),IFERROR(NUMBERVALUE(CriteriTecnici!$K427,",","."),0))),4)&amp;""),",",".")&amp;", "&amp;CHAR(34)&amp;"denominator"&amp;CHAR(34)&amp;": "&amp;SUBSTITUTE(TRIM(ROUND(IFERROR(CriteriTecnici!$L427*1,IFERROR(NUMBERVALUE(CriteriTecnici!$L427,".",","),IFERROR(NUMBERVALUE(CriteriTecnici!$L427,",","."),0))),4)&amp;""),",",".")&amp;", "&amp;CHAR(34)&amp;"flag"&amp;CHAR(34)&amp;": "&amp;SUBSTITUTE(TRIM(ROUND(IFERROR(CriteriTecnici!$M427*1,IFERROR(NUMBERVALUE(CriteriTecnici!$M427,".",","),IFERROR(NUMBERVALUE(CriteriTecnici!$M427,",","."),0))),4)&amp;""),",",".")&amp;", "&amp;CHAR(34)&amp;"rawScore"&amp;CHAR(34)&amp;": "&amp;SUBSTITUTE(TRIM(ROUND(IFERROR(CriteriTecnici!$O427*1,IFERROR(NUMBERVALUE(CriteriTecnici!$O427,".",","),IFERROR(NUMBERVALUE(CriteriTecnici!$O427,",","."),0))),4)&amp;""),",",".")&amp;CHAR(125)&amp;IF(TRUE,",",""))</f>
        <v/>
      </c>
    </row>
    <row r="648">
      <c r="A648" s="38">
        <f>IF(CriteriTecnici!$A428="","","    "&amp;CHAR(123)&amp;CHAR(34)&amp;"bidderId"&amp;CHAR(34)&amp;": "&amp;CHAR(34)&amp;SUBSTITUTE(CriteriTecnici!$A428,CHAR(34),"'")&amp;CHAR(34)&amp;", "&amp;CHAR(34)&amp;"lotId"&amp;CHAR(34)&amp;": "&amp;CHAR(34)&amp;SUBSTITUTE(CriteriTecnici!$C428,CHAR(34),"'")&amp;CHAR(34)&amp;", "&amp;CHAR(34)&amp;"criterionId"&amp;CHAR(34)&amp;": "&amp;CHAR(34)&amp;SUBSTITUTE(CriteriTecnici!$D428,CHAR(34),"'")&amp;CHAR(34)&amp;", "&amp;CHAR(34)&amp;"kind"&amp;CHAR(34)&amp;": "&amp;CHAR(34)&amp;SUBSTITUTE(CriteriTecnici!$F428,CHAR(34),"'")&amp;CHAR(34)&amp;", "&amp;CHAR(34)&amp;"value"&amp;CHAR(34)&amp;": "&amp;SUBSTITUTE(TRIM(ROUND(IFERROR(CriteriTecnici!$N428*1,IFERROR(NUMBERVALUE(CriteriTecnici!$N428,".",","),IFERROR(NUMBERVALUE(CriteriTecnici!$N428,",","."),0))),4)&amp;""),",",".")&amp;", "&amp;CHAR(34)&amp;"numerator"&amp;CHAR(34)&amp;": "&amp;SUBSTITUTE(TRIM(ROUND(IFERROR(CriteriTecnici!$K428*1,IFERROR(NUMBERVALUE(CriteriTecnici!$K428,".",","),IFERROR(NUMBERVALUE(CriteriTecnici!$K428,",","."),0))),4)&amp;""),",",".")&amp;", "&amp;CHAR(34)&amp;"denominator"&amp;CHAR(34)&amp;": "&amp;SUBSTITUTE(TRIM(ROUND(IFERROR(CriteriTecnici!$L428*1,IFERROR(NUMBERVALUE(CriteriTecnici!$L428,".",","),IFERROR(NUMBERVALUE(CriteriTecnici!$L428,",","."),0))),4)&amp;""),",",".")&amp;", "&amp;CHAR(34)&amp;"flag"&amp;CHAR(34)&amp;": "&amp;SUBSTITUTE(TRIM(ROUND(IFERROR(CriteriTecnici!$M428*1,IFERROR(NUMBERVALUE(CriteriTecnici!$M428,".",","),IFERROR(NUMBERVALUE(CriteriTecnici!$M428,",","."),0))),4)&amp;""),",",".")&amp;", "&amp;CHAR(34)&amp;"rawScore"&amp;CHAR(34)&amp;": "&amp;SUBSTITUTE(TRIM(ROUND(IFERROR(CriteriTecnici!$O428*1,IFERROR(NUMBERVALUE(CriteriTecnici!$O428,".",","),IFERROR(NUMBERVALUE(CriteriTecnici!$O428,",","."),0))),4)&amp;""),",",".")&amp;CHAR(125)&amp;IF(TRUE,",",""))</f>
        <v/>
      </c>
    </row>
    <row r="649">
      <c r="A649" s="38">
        <f>IF(CriteriTecnici!$A429="","","    "&amp;CHAR(123)&amp;CHAR(34)&amp;"bidderId"&amp;CHAR(34)&amp;": "&amp;CHAR(34)&amp;SUBSTITUTE(CriteriTecnici!$A429,CHAR(34),"'")&amp;CHAR(34)&amp;", "&amp;CHAR(34)&amp;"lotId"&amp;CHAR(34)&amp;": "&amp;CHAR(34)&amp;SUBSTITUTE(CriteriTecnici!$C429,CHAR(34),"'")&amp;CHAR(34)&amp;", "&amp;CHAR(34)&amp;"criterionId"&amp;CHAR(34)&amp;": "&amp;CHAR(34)&amp;SUBSTITUTE(CriteriTecnici!$D429,CHAR(34),"'")&amp;CHAR(34)&amp;", "&amp;CHAR(34)&amp;"kind"&amp;CHAR(34)&amp;": "&amp;CHAR(34)&amp;SUBSTITUTE(CriteriTecnici!$F429,CHAR(34),"'")&amp;CHAR(34)&amp;", "&amp;CHAR(34)&amp;"value"&amp;CHAR(34)&amp;": "&amp;SUBSTITUTE(TRIM(ROUND(IFERROR(CriteriTecnici!$N429*1,IFERROR(NUMBERVALUE(CriteriTecnici!$N429,".",","),IFERROR(NUMBERVALUE(CriteriTecnici!$N429,",","."),0))),4)&amp;""),",",".")&amp;", "&amp;CHAR(34)&amp;"numerator"&amp;CHAR(34)&amp;": "&amp;SUBSTITUTE(TRIM(ROUND(IFERROR(CriteriTecnici!$K429*1,IFERROR(NUMBERVALUE(CriteriTecnici!$K429,".",","),IFERROR(NUMBERVALUE(CriteriTecnici!$K429,",","."),0))),4)&amp;""),",",".")&amp;", "&amp;CHAR(34)&amp;"denominator"&amp;CHAR(34)&amp;": "&amp;SUBSTITUTE(TRIM(ROUND(IFERROR(CriteriTecnici!$L429*1,IFERROR(NUMBERVALUE(CriteriTecnici!$L429,".",","),IFERROR(NUMBERVALUE(CriteriTecnici!$L429,",","."),0))),4)&amp;""),",",".")&amp;", "&amp;CHAR(34)&amp;"flag"&amp;CHAR(34)&amp;": "&amp;SUBSTITUTE(TRIM(ROUND(IFERROR(CriteriTecnici!$M429*1,IFERROR(NUMBERVALUE(CriteriTecnici!$M429,".",","),IFERROR(NUMBERVALUE(CriteriTecnici!$M429,",","."),0))),4)&amp;""),",",".")&amp;", "&amp;CHAR(34)&amp;"rawScore"&amp;CHAR(34)&amp;": "&amp;SUBSTITUTE(TRIM(ROUND(IFERROR(CriteriTecnici!$O429*1,IFERROR(NUMBERVALUE(CriteriTecnici!$O429,".",","),IFERROR(NUMBERVALUE(CriteriTecnici!$O429,",","."),0))),4)&amp;""),",",".")&amp;CHAR(125)&amp;IF(TRUE,",",""))</f>
        <v/>
      </c>
    </row>
    <row r="650">
      <c r="A650" s="38">
        <f>IF(CriteriTecnici!$A430="","","    "&amp;CHAR(123)&amp;CHAR(34)&amp;"bidderId"&amp;CHAR(34)&amp;": "&amp;CHAR(34)&amp;SUBSTITUTE(CriteriTecnici!$A430,CHAR(34),"'")&amp;CHAR(34)&amp;", "&amp;CHAR(34)&amp;"lotId"&amp;CHAR(34)&amp;": "&amp;CHAR(34)&amp;SUBSTITUTE(CriteriTecnici!$C430,CHAR(34),"'")&amp;CHAR(34)&amp;", "&amp;CHAR(34)&amp;"criterionId"&amp;CHAR(34)&amp;": "&amp;CHAR(34)&amp;SUBSTITUTE(CriteriTecnici!$D430,CHAR(34),"'")&amp;CHAR(34)&amp;", "&amp;CHAR(34)&amp;"kind"&amp;CHAR(34)&amp;": "&amp;CHAR(34)&amp;SUBSTITUTE(CriteriTecnici!$F430,CHAR(34),"'")&amp;CHAR(34)&amp;", "&amp;CHAR(34)&amp;"value"&amp;CHAR(34)&amp;": "&amp;SUBSTITUTE(TRIM(ROUND(IFERROR(CriteriTecnici!$N430*1,IFERROR(NUMBERVALUE(CriteriTecnici!$N430,".",","),IFERROR(NUMBERVALUE(CriteriTecnici!$N430,",","."),0))),4)&amp;""),",",".")&amp;", "&amp;CHAR(34)&amp;"numerator"&amp;CHAR(34)&amp;": "&amp;SUBSTITUTE(TRIM(ROUND(IFERROR(CriteriTecnici!$K430*1,IFERROR(NUMBERVALUE(CriteriTecnici!$K430,".",","),IFERROR(NUMBERVALUE(CriteriTecnici!$K430,",","."),0))),4)&amp;""),",",".")&amp;", "&amp;CHAR(34)&amp;"denominator"&amp;CHAR(34)&amp;": "&amp;SUBSTITUTE(TRIM(ROUND(IFERROR(CriteriTecnici!$L430*1,IFERROR(NUMBERVALUE(CriteriTecnici!$L430,".",","),IFERROR(NUMBERVALUE(CriteriTecnici!$L430,",","."),0))),4)&amp;""),",",".")&amp;", "&amp;CHAR(34)&amp;"flag"&amp;CHAR(34)&amp;": "&amp;SUBSTITUTE(TRIM(ROUND(IFERROR(CriteriTecnici!$M430*1,IFERROR(NUMBERVALUE(CriteriTecnici!$M430,".",","),IFERROR(NUMBERVALUE(CriteriTecnici!$M430,",","."),0))),4)&amp;""),",",".")&amp;", "&amp;CHAR(34)&amp;"rawScore"&amp;CHAR(34)&amp;": "&amp;SUBSTITUTE(TRIM(ROUND(IFERROR(CriteriTecnici!$O430*1,IFERROR(NUMBERVALUE(CriteriTecnici!$O430,".",","),IFERROR(NUMBERVALUE(CriteriTecnici!$O430,",","."),0))),4)&amp;""),",",".")&amp;CHAR(125)&amp;IF(TRUE,",",""))</f>
        <v/>
      </c>
    </row>
    <row r="651">
      <c r="A651" s="38">
        <f>IF(CriteriTecnici!$A431="","","    "&amp;CHAR(123)&amp;CHAR(34)&amp;"bidderId"&amp;CHAR(34)&amp;": "&amp;CHAR(34)&amp;SUBSTITUTE(CriteriTecnici!$A431,CHAR(34),"'")&amp;CHAR(34)&amp;", "&amp;CHAR(34)&amp;"lotId"&amp;CHAR(34)&amp;": "&amp;CHAR(34)&amp;SUBSTITUTE(CriteriTecnici!$C431,CHAR(34),"'")&amp;CHAR(34)&amp;", "&amp;CHAR(34)&amp;"criterionId"&amp;CHAR(34)&amp;": "&amp;CHAR(34)&amp;SUBSTITUTE(CriteriTecnici!$D431,CHAR(34),"'")&amp;CHAR(34)&amp;", "&amp;CHAR(34)&amp;"kind"&amp;CHAR(34)&amp;": "&amp;CHAR(34)&amp;SUBSTITUTE(CriteriTecnici!$F431,CHAR(34),"'")&amp;CHAR(34)&amp;", "&amp;CHAR(34)&amp;"value"&amp;CHAR(34)&amp;": "&amp;SUBSTITUTE(TRIM(ROUND(IFERROR(CriteriTecnici!$N431*1,IFERROR(NUMBERVALUE(CriteriTecnici!$N431,".",","),IFERROR(NUMBERVALUE(CriteriTecnici!$N431,",","."),0))),4)&amp;""),",",".")&amp;", "&amp;CHAR(34)&amp;"numerator"&amp;CHAR(34)&amp;": "&amp;SUBSTITUTE(TRIM(ROUND(IFERROR(CriteriTecnici!$K431*1,IFERROR(NUMBERVALUE(CriteriTecnici!$K431,".",","),IFERROR(NUMBERVALUE(CriteriTecnici!$K431,",","."),0))),4)&amp;""),",",".")&amp;", "&amp;CHAR(34)&amp;"denominator"&amp;CHAR(34)&amp;": "&amp;SUBSTITUTE(TRIM(ROUND(IFERROR(CriteriTecnici!$L431*1,IFERROR(NUMBERVALUE(CriteriTecnici!$L431,".",","),IFERROR(NUMBERVALUE(CriteriTecnici!$L431,",","."),0))),4)&amp;""),",",".")&amp;", "&amp;CHAR(34)&amp;"flag"&amp;CHAR(34)&amp;": "&amp;SUBSTITUTE(TRIM(ROUND(IFERROR(CriteriTecnici!$M431*1,IFERROR(NUMBERVALUE(CriteriTecnici!$M431,".",","),IFERROR(NUMBERVALUE(CriteriTecnici!$M431,",","."),0))),4)&amp;""),",",".")&amp;", "&amp;CHAR(34)&amp;"rawScore"&amp;CHAR(34)&amp;": "&amp;SUBSTITUTE(TRIM(ROUND(IFERROR(CriteriTecnici!$O431*1,IFERROR(NUMBERVALUE(CriteriTecnici!$O431,".",","),IFERROR(NUMBERVALUE(CriteriTecnici!$O431,",","."),0))),4)&amp;""),",",".")&amp;CHAR(125)&amp;IF(TRUE,",",""))</f>
        <v/>
      </c>
    </row>
    <row r="652">
      <c r="A652" s="38">
        <f>IF(CriteriTecnici!$A432="","","    "&amp;CHAR(123)&amp;CHAR(34)&amp;"bidderId"&amp;CHAR(34)&amp;": "&amp;CHAR(34)&amp;SUBSTITUTE(CriteriTecnici!$A432,CHAR(34),"'")&amp;CHAR(34)&amp;", "&amp;CHAR(34)&amp;"lotId"&amp;CHAR(34)&amp;": "&amp;CHAR(34)&amp;SUBSTITUTE(CriteriTecnici!$C432,CHAR(34),"'")&amp;CHAR(34)&amp;", "&amp;CHAR(34)&amp;"criterionId"&amp;CHAR(34)&amp;": "&amp;CHAR(34)&amp;SUBSTITUTE(CriteriTecnici!$D432,CHAR(34),"'")&amp;CHAR(34)&amp;", "&amp;CHAR(34)&amp;"kind"&amp;CHAR(34)&amp;": "&amp;CHAR(34)&amp;SUBSTITUTE(CriteriTecnici!$F432,CHAR(34),"'")&amp;CHAR(34)&amp;", "&amp;CHAR(34)&amp;"value"&amp;CHAR(34)&amp;": "&amp;SUBSTITUTE(TRIM(ROUND(IFERROR(CriteriTecnici!$N432*1,IFERROR(NUMBERVALUE(CriteriTecnici!$N432,".",","),IFERROR(NUMBERVALUE(CriteriTecnici!$N432,",","."),0))),4)&amp;""),",",".")&amp;", "&amp;CHAR(34)&amp;"numerator"&amp;CHAR(34)&amp;": "&amp;SUBSTITUTE(TRIM(ROUND(IFERROR(CriteriTecnici!$K432*1,IFERROR(NUMBERVALUE(CriteriTecnici!$K432,".",","),IFERROR(NUMBERVALUE(CriteriTecnici!$K432,",","."),0))),4)&amp;""),",",".")&amp;", "&amp;CHAR(34)&amp;"denominator"&amp;CHAR(34)&amp;": "&amp;SUBSTITUTE(TRIM(ROUND(IFERROR(CriteriTecnici!$L432*1,IFERROR(NUMBERVALUE(CriteriTecnici!$L432,".",","),IFERROR(NUMBERVALUE(CriteriTecnici!$L432,",","."),0))),4)&amp;""),",",".")&amp;", "&amp;CHAR(34)&amp;"flag"&amp;CHAR(34)&amp;": "&amp;SUBSTITUTE(TRIM(ROUND(IFERROR(CriteriTecnici!$M432*1,IFERROR(NUMBERVALUE(CriteriTecnici!$M432,".",","),IFERROR(NUMBERVALUE(CriteriTecnici!$M432,",","."),0))),4)&amp;""),",",".")&amp;", "&amp;CHAR(34)&amp;"rawScore"&amp;CHAR(34)&amp;": "&amp;SUBSTITUTE(TRIM(ROUND(IFERROR(CriteriTecnici!$O432*1,IFERROR(NUMBERVALUE(CriteriTecnici!$O432,".",","),IFERROR(NUMBERVALUE(CriteriTecnici!$O432,",","."),0))),4)&amp;""),",",".")&amp;CHAR(125)&amp;IF(TRUE,",",""))</f>
        <v/>
      </c>
    </row>
    <row r="653">
      <c r="A653" s="38">
        <f>IF(CriteriTecnici!$A433="","","    "&amp;CHAR(123)&amp;CHAR(34)&amp;"bidderId"&amp;CHAR(34)&amp;": "&amp;CHAR(34)&amp;SUBSTITUTE(CriteriTecnici!$A433,CHAR(34),"'")&amp;CHAR(34)&amp;", "&amp;CHAR(34)&amp;"lotId"&amp;CHAR(34)&amp;": "&amp;CHAR(34)&amp;SUBSTITUTE(CriteriTecnici!$C433,CHAR(34),"'")&amp;CHAR(34)&amp;", "&amp;CHAR(34)&amp;"criterionId"&amp;CHAR(34)&amp;": "&amp;CHAR(34)&amp;SUBSTITUTE(CriteriTecnici!$D433,CHAR(34),"'")&amp;CHAR(34)&amp;", "&amp;CHAR(34)&amp;"kind"&amp;CHAR(34)&amp;": "&amp;CHAR(34)&amp;SUBSTITUTE(CriteriTecnici!$F433,CHAR(34),"'")&amp;CHAR(34)&amp;", "&amp;CHAR(34)&amp;"value"&amp;CHAR(34)&amp;": "&amp;SUBSTITUTE(TRIM(ROUND(IFERROR(CriteriTecnici!$N433*1,IFERROR(NUMBERVALUE(CriteriTecnici!$N433,".",","),IFERROR(NUMBERVALUE(CriteriTecnici!$N433,",","."),0))),4)&amp;""),",",".")&amp;", "&amp;CHAR(34)&amp;"numerator"&amp;CHAR(34)&amp;": "&amp;SUBSTITUTE(TRIM(ROUND(IFERROR(CriteriTecnici!$K433*1,IFERROR(NUMBERVALUE(CriteriTecnici!$K433,".",","),IFERROR(NUMBERVALUE(CriteriTecnici!$K433,",","."),0))),4)&amp;""),",",".")&amp;", "&amp;CHAR(34)&amp;"denominator"&amp;CHAR(34)&amp;": "&amp;SUBSTITUTE(TRIM(ROUND(IFERROR(CriteriTecnici!$L433*1,IFERROR(NUMBERVALUE(CriteriTecnici!$L433,".",","),IFERROR(NUMBERVALUE(CriteriTecnici!$L433,",","."),0))),4)&amp;""),",",".")&amp;", "&amp;CHAR(34)&amp;"flag"&amp;CHAR(34)&amp;": "&amp;SUBSTITUTE(TRIM(ROUND(IFERROR(CriteriTecnici!$M433*1,IFERROR(NUMBERVALUE(CriteriTecnici!$M433,".",","),IFERROR(NUMBERVALUE(CriteriTecnici!$M433,",","."),0))),4)&amp;""),",",".")&amp;", "&amp;CHAR(34)&amp;"rawScore"&amp;CHAR(34)&amp;": "&amp;SUBSTITUTE(TRIM(ROUND(IFERROR(CriteriTecnici!$O433*1,IFERROR(NUMBERVALUE(CriteriTecnici!$O433,".",","),IFERROR(NUMBERVALUE(CriteriTecnici!$O433,",","."),0))),4)&amp;""),",",".")&amp;CHAR(125)&amp;IF(TRUE,",",""))</f>
        <v/>
      </c>
    </row>
    <row r="654">
      <c r="A654" s="38">
        <f>IF(CriteriTecnici!$A434="","","    "&amp;CHAR(123)&amp;CHAR(34)&amp;"bidderId"&amp;CHAR(34)&amp;": "&amp;CHAR(34)&amp;SUBSTITUTE(CriteriTecnici!$A434,CHAR(34),"'")&amp;CHAR(34)&amp;", "&amp;CHAR(34)&amp;"lotId"&amp;CHAR(34)&amp;": "&amp;CHAR(34)&amp;SUBSTITUTE(CriteriTecnici!$C434,CHAR(34),"'")&amp;CHAR(34)&amp;", "&amp;CHAR(34)&amp;"criterionId"&amp;CHAR(34)&amp;": "&amp;CHAR(34)&amp;SUBSTITUTE(CriteriTecnici!$D434,CHAR(34),"'")&amp;CHAR(34)&amp;", "&amp;CHAR(34)&amp;"kind"&amp;CHAR(34)&amp;": "&amp;CHAR(34)&amp;SUBSTITUTE(CriteriTecnici!$F434,CHAR(34),"'")&amp;CHAR(34)&amp;", "&amp;CHAR(34)&amp;"value"&amp;CHAR(34)&amp;": "&amp;SUBSTITUTE(TRIM(ROUND(IFERROR(CriteriTecnici!$N434*1,IFERROR(NUMBERVALUE(CriteriTecnici!$N434,".",","),IFERROR(NUMBERVALUE(CriteriTecnici!$N434,",","."),0))),4)&amp;""),",",".")&amp;", "&amp;CHAR(34)&amp;"numerator"&amp;CHAR(34)&amp;": "&amp;SUBSTITUTE(TRIM(ROUND(IFERROR(CriteriTecnici!$K434*1,IFERROR(NUMBERVALUE(CriteriTecnici!$K434,".",","),IFERROR(NUMBERVALUE(CriteriTecnici!$K434,",","."),0))),4)&amp;""),",",".")&amp;", "&amp;CHAR(34)&amp;"denominator"&amp;CHAR(34)&amp;": "&amp;SUBSTITUTE(TRIM(ROUND(IFERROR(CriteriTecnici!$L434*1,IFERROR(NUMBERVALUE(CriteriTecnici!$L434,".",","),IFERROR(NUMBERVALUE(CriteriTecnici!$L434,",","."),0))),4)&amp;""),",",".")&amp;", "&amp;CHAR(34)&amp;"flag"&amp;CHAR(34)&amp;": "&amp;SUBSTITUTE(TRIM(ROUND(IFERROR(CriteriTecnici!$M434*1,IFERROR(NUMBERVALUE(CriteriTecnici!$M434,".",","),IFERROR(NUMBERVALUE(CriteriTecnici!$M434,",","."),0))),4)&amp;""),",",".")&amp;", "&amp;CHAR(34)&amp;"rawScore"&amp;CHAR(34)&amp;": "&amp;SUBSTITUTE(TRIM(ROUND(IFERROR(CriteriTecnici!$O434*1,IFERROR(NUMBERVALUE(CriteriTecnici!$O434,".",","),IFERROR(NUMBERVALUE(CriteriTecnici!$O434,",","."),0))),4)&amp;""),",",".")&amp;CHAR(125)&amp;IF(TRUE,",",""))</f>
        <v/>
      </c>
    </row>
    <row r="655">
      <c r="A655" s="38">
        <f>IF(CriteriTecnici!$A435="","","    "&amp;CHAR(123)&amp;CHAR(34)&amp;"bidderId"&amp;CHAR(34)&amp;": "&amp;CHAR(34)&amp;SUBSTITUTE(CriteriTecnici!$A435,CHAR(34),"'")&amp;CHAR(34)&amp;", "&amp;CHAR(34)&amp;"lotId"&amp;CHAR(34)&amp;": "&amp;CHAR(34)&amp;SUBSTITUTE(CriteriTecnici!$C435,CHAR(34),"'")&amp;CHAR(34)&amp;", "&amp;CHAR(34)&amp;"criterionId"&amp;CHAR(34)&amp;": "&amp;CHAR(34)&amp;SUBSTITUTE(CriteriTecnici!$D435,CHAR(34),"'")&amp;CHAR(34)&amp;", "&amp;CHAR(34)&amp;"kind"&amp;CHAR(34)&amp;": "&amp;CHAR(34)&amp;SUBSTITUTE(CriteriTecnici!$F435,CHAR(34),"'")&amp;CHAR(34)&amp;", "&amp;CHAR(34)&amp;"value"&amp;CHAR(34)&amp;": "&amp;SUBSTITUTE(TRIM(ROUND(IFERROR(CriteriTecnici!$N435*1,IFERROR(NUMBERVALUE(CriteriTecnici!$N435,".",","),IFERROR(NUMBERVALUE(CriteriTecnici!$N435,",","."),0))),4)&amp;""),",",".")&amp;", "&amp;CHAR(34)&amp;"numerator"&amp;CHAR(34)&amp;": "&amp;SUBSTITUTE(TRIM(ROUND(IFERROR(CriteriTecnici!$K435*1,IFERROR(NUMBERVALUE(CriteriTecnici!$K435,".",","),IFERROR(NUMBERVALUE(CriteriTecnici!$K435,",","."),0))),4)&amp;""),",",".")&amp;", "&amp;CHAR(34)&amp;"denominator"&amp;CHAR(34)&amp;": "&amp;SUBSTITUTE(TRIM(ROUND(IFERROR(CriteriTecnici!$L435*1,IFERROR(NUMBERVALUE(CriteriTecnici!$L435,".",","),IFERROR(NUMBERVALUE(CriteriTecnici!$L435,",","."),0))),4)&amp;""),",",".")&amp;", "&amp;CHAR(34)&amp;"flag"&amp;CHAR(34)&amp;": "&amp;SUBSTITUTE(TRIM(ROUND(IFERROR(CriteriTecnici!$M435*1,IFERROR(NUMBERVALUE(CriteriTecnici!$M435,".",","),IFERROR(NUMBERVALUE(CriteriTecnici!$M435,",","."),0))),4)&amp;""),",",".")&amp;", "&amp;CHAR(34)&amp;"rawScore"&amp;CHAR(34)&amp;": "&amp;SUBSTITUTE(TRIM(ROUND(IFERROR(CriteriTecnici!$O435*1,IFERROR(NUMBERVALUE(CriteriTecnici!$O435,".",","),IFERROR(NUMBERVALUE(CriteriTecnici!$O435,",","."),0))),4)&amp;""),",",".")&amp;CHAR(125)&amp;IF(TRUE,",",""))</f>
        <v/>
      </c>
    </row>
    <row r="656">
      <c r="A656" s="38">
        <f>IF(CriteriTecnici!$A436="","","    "&amp;CHAR(123)&amp;CHAR(34)&amp;"bidderId"&amp;CHAR(34)&amp;": "&amp;CHAR(34)&amp;SUBSTITUTE(CriteriTecnici!$A436,CHAR(34),"'")&amp;CHAR(34)&amp;", "&amp;CHAR(34)&amp;"lotId"&amp;CHAR(34)&amp;": "&amp;CHAR(34)&amp;SUBSTITUTE(CriteriTecnici!$C436,CHAR(34),"'")&amp;CHAR(34)&amp;", "&amp;CHAR(34)&amp;"criterionId"&amp;CHAR(34)&amp;": "&amp;CHAR(34)&amp;SUBSTITUTE(CriteriTecnici!$D436,CHAR(34),"'")&amp;CHAR(34)&amp;", "&amp;CHAR(34)&amp;"kind"&amp;CHAR(34)&amp;": "&amp;CHAR(34)&amp;SUBSTITUTE(CriteriTecnici!$F436,CHAR(34),"'")&amp;CHAR(34)&amp;", "&amp;CHAR(34)&amp;"value"&amp;CHAR(34)&amp;": "&amp;SUBSTITUTE(TRIM(ROUND(IFERROR(CriteriTecnici!$N436*1,IFERROR(NUMBERVALUE(CriteriTecnici!$N436,".",","),IFERROR(NUMBERVALUE(CriteriTecnici!$N436,",","."),0))),4)&amp;""),",",".")&amp;", "&amp;CHAR(34)&amp;"numerator"&amp;CHAR(34)&amp;": "&amp;SUBSTITUTE(TRIM(ROUND(IFERROR(CriteriTecnici!$K436*1,IFERROR(NUMBERVALUE(CriteriTecnici!$K436,".",","),IFERROR(NUMBERVALUE(CriteriTecnici!$K436,",","."),0))),4)&amp;""),",",".")&amp;", "&amp;CHAR(34)&amp;"denominator"&amp;CHAR(34)&amp;": "&amp;SUBSTITUTE(TRIM(ROUND(IFERROR(CriteriTecnici!$L436*1,IFERROR(NUMBERVALUE(CriteriTecnici!$L436,".",","),IFERROR(NUMBERVALUE(CriteriTecnici!$L436,",","."),0))),4)&amp;""),",",".")&amp;", "&amp;CHAR(34)&amp;"flag"&amp;CHAR(34)&amp;": "&amp;SUBSTITUTE(TRIM(ROUND(IFERROR(CriteriTecnici!$M436*1,IFERROR(NUMBERVALUE(CriteriTecnici!$M436,".",","),IFERROR(NUMBERVALUE(CriteriTecnici!$M436,",","."),0))),4)&amp;""),",",".")&amp;", "&amp;CHAR(34)&amp;"rawScore"&amp;CHAR(34)&amp;": "&amp;SUBSTITUTE(TRIM(ROUND(IFERROR(CriteriTecnici!$O436*1,IFERROR(NUMBERVALUE(CriteriTecnici!$O436,".",","),IFERROR(NUMBERVALUE(CriteriTecnici!$O436,",","."),0))),4)&amp;""),",",".")&amp;CHAR(125)&amp;IF(TRUE,",",""))</f>
        <v/>
      </c>
    </row>
    <row r="657">
      <c r="A657" s="38">
        <f>IF(CriteriTecnici!$A437="","","    "&amp;CHAR(123)&amp;CHAR(34)&amp;"bidderId"&amp;CHAR(34)&amp;": "&amp;CHAR(34)&amp;SUBSTITUTE(CriteriTecnici!$A437,CHAR(34),"'")&amp;CHAR(34)&amp;", "&amp;CHAR(34)&amp;"lotId"&amp;CHAR(34)&amp;": "&amp;CHAR(34)&amp;SUBSTITUTE(CriteriTecnici!$C437,CHAR(34),"'")&amp;CHAR(34)&amp;", "&amp;CHAR(34)&amp;"criterionId"&amp;CHAR(34)&amp;": "&amp;CHAR(34)&amp;SUBSTITUTE(CriteriTecnici!$D437,CHAR(34),"'")&amp;CHAR(34)&amp;", "&amp;CHAR(34)&amp;"kind"&amp;CHAR(34)&amp;": "&amp;CHAR(34)&amp;SUBSTITUTE(CriteriTecnici!$F437,CHAR(34),"'")&amp;CHAR(34)&amp;", "&amp;CHAR(34)&amp;"value"&amp;CHAR(34)&amp;": "&amp;SUBSTITUTE(TRIM(ROUND(IFERROR(CriteriTecnici!$N437*1,IFERROR(NUMBERVALUE(CriteriTecnici!$N437,".",","),IFERROR(NUMBERVALUE(CriteriTecnici!$N437,",","."),0))),4)&amp;""),",",".")&amp;", "&amp;CHAR(34)&amp;"numerator"&amp;CHAR(34)&amp;": "&amp;SUBSTITUTE(TRIM(ROUND(IFERROR(CriteriTecnici!$K437*1,IFERROR(NUMBERVALUE(CriteriTecnici!$K437,".",","),IFERROR(NUMBERVALUE(CriteriTecnici!$K437,",","."),0))),4)&amp;""),",",".")&amp;", "&amp;CHAR(34)&amp;"denominator"&amp;CHAR(34)&amp;": "&amp;SUBSTITUTE(TRIM(ROUND(IFERROR(CriteriTecnici!$L437*1,IFERROR(NUMBERVALUE(CriteriTecnici!$L437,".",","),IFERROR(NUMBERVALUE(CriteriTecnici!$L437,",","."),0))),4)&amp;""),",",".")&amp;", "&amp;CHAR(34)&amp;"flag"&amp;CHAR(34)&amp;": "&amp;SUBSTITUTE(TRIM(ROUND(IFERROR(CriteriTecnici!$M437*1,IFERROR(NUMBERVALUE(CriteriTecnici!$M437,".",","),IFERROR(NUMBERVALUE(CriteriTecnici!$M437,",","."),0))),4)&amp;""),",",".")&amp;", "&amp;CHAR(34)&amp;"rawScore"&amp;CHAR(34)&amp;": "&amp;SUBSTITUTE(TRIM(ROUND(IFERROR(CriteriTecnici!$O437*1,IFERROR(NUMBERVALUE(CriteriTecnici!$O437,".",","),IFERROR(NUMBERVALUE(CriteriTecnici!$O437,",","."),0))),4)&amp;""),",",".")&amp;CHAR(125)&amp;IF(TRUE,",",""))</f>
        <v/>
      </c>
    </row>
    <row r="658">
      <c r="A658" s="38">
        <f>IF(CriteriTecnici!$A438="","","    "&amp;CHAR(123)&amp;CHAR(34)&amp;"bidderId"&amp;CHAR(34)&amp;": "&amp;CHAR(34)&amp;SUBSTITUTE(CriteriTecnici!$A438,CHAR(34),"'")&amp;CHAR(34)&amp;", "&amp;CHAR(34)&amp;"lotId"&amp;CHAR(34)&amp;": "&amp;CHAR(34)&amp;SUBSTITUTE(CriteriTecnici!$C438,CHAR(34),"'")&amp;CHAR(34)&amp;", "&amp;CHAR(34)&amp;"criterionId"&amp;CHAR(34)&amp;": "&amp;CHAR(34)&amp;SUBSTITUTE(CriteriTecnici!$D438,CHAR(34),"'")&amp;CHAR(34)&amp;", "&amp;CHAR(34)&amp;"kind"&amp;CHAR(34)&amp;": "&amp;CHAR(34)&amp;SUBSTITUTE(CriteriTecnici!$F438,CHAR(34),"'")&amp;CHAR(34)&amp;", "&amp;CHAR(34)&amp;"value"&amp;CHAR(34)&amp;": "&amp;SUBSTITUTE(TRIM(ROUND(IFERROR(CriteriTecnici!$N438*1,IFERROR(NUMBERVALUE(CriteriTecnici!$N438,".",","),IFERROR(NUMBERVALUE(CriteriTecnici!$N438,",","."),0))),4)&amp;""),",",".")&amp;", "&amp;CHAR(34)&amp;"numerator"&amp;CHAR(34)&amp;": "&amp;SUBSTITUTE(TRIM(ROUND(IFERROR(CriteriTecnici!$K438*1,IFERROR(NUMBERVALUE(CriteriTecnici!$K438,".",","),IFERROR(NUMBERVALUE(CriteriTecnici!$K438,",","."),0))),4)&amp;""),",",".")&amp;", "&amp;CHAR(34)&amp;"denominator"&amp;CHAR(34)&amp;": "&amp;SUBSTITUTE(TRIM(ROUND(IFERROR(CriteriTecnici!$L438*1,IFERROR(NUMBERVALUE(CriteriTecnici!$L438,".",","),IFERROR(NUMBERVALUE(CriteriTecnici!$L438,",","."),0))),4)&amp;""),",",".")&amp;", "&amp;CHAR(34)&amp;"flag"&amp;CHAR(34)&amp;": "&amp;SUBSTITUTE(TRIM(ROUND(IFERROR(CriteriTecnici!$M438*1,IFERROR(NUMBERVALUE(CriteriTecnici!$M438,".",","),IFERROR(NUMBERVALUE(CriteriTecnici!$M438,",","."),0))),4)&amp;""),",",".")&amp;", "&amp;CHAR(34)&amp;"rawScore"&amp;CHAR(34)&amp;": "&amp;SUBSTITUTE(TRIM(ROUND(IFERROR(CriteriTecnici!$O438*1,IFERROR(NUMBERVALUE(CriteriTecnici!$O438,".",","),IFERROR(NUMBERVALUE(CriteriTecnici!$O438,",","."),0))),4)&amp;""),",",".")&amp;CHAR(125)&amp;IF(COUNTA(Offerte!$A16:$A$200)&gt;0,",",""))</f>
        <v/>
      </c>
    </row>
    <row r="659">
      <c r="A659" s="38">
        <f>IF(CriteriTecnici!$A439="","","    "&amp;CHAR(123)&amp;CHAR(34)&amp;"bidderId"&amp;CHAR(34)&amp;": "&amp;CHAR(34)&amp;SUBSTITUTE(CriteriTecnici!$A439,CHAR(34),"'")&amp;CHAR(34)&amp;", "&amp;CHAR(34)&amp;"lotId"&amp;CHAR(34)&amp;": "&amp;CHAR(34)&amp;SUBSTITUTE(CriteriTecnici!$C439,CHAR(34),"'")&amp;CHAR(34)&amp;", "&amp;CHAR(34)&amp;"criterionId"&amp;CHAR(34)&amp;": "&amp;CHAR(34)&amp;SUBSTITUTE(CriteriTecnici!$D439,CHAR(34),"'")&amp;CHAR(34)&amp;", "&amp;CHAR(34)&amp;"kind"&amp;CHAR(34)&amp;": "&amp;CHAR(34)&amp;SUBSTITUTE(CriteriTecnici!$F439,CHAR(34),"'")&amp;CHAR(34)&amp;", "&amp;CHAR(34)&amp;"value"&amp;CHAR(34)&amp;": "&amp;SUBSTITUTE(TRIM(ROUND(IFERROR(CriteriTecnici!$N439*1,IFERROR(NUMBERVALUE(CriteriTecnici!$N439,".",","),IFERROR(NUMBERVALUE(CriteriTecnici!$N439,",","."),0))),4)&amp;""),",",".")&amp;", "&amp;CHAR(34)&amp;"numerator"&amp;CHAR(34)&amp;": "&amp;SUBSTITUTE(TRIM(ROUND(IFERROR(CriteriTecnici!$K439*1,IFERROR(NUMBERVALUE(CriteriTecnici!$K439,".",","),IFERROR(NUMBERVALUE(CriteriTecnici!$K439,",","."),0))),4)&amp;""),",",".")&amp;", "&amp;CHAR(34)&amp;"denominator"&amp;CHAR(34)&amp;": "&amp;SUBSTITUTE(TRIM(ROUND(IFERROR(CriteriTecnici!$L439*1,IFERROR(NUMBERVALUE(CriteriTecnici!$L439,".",","),IFERROR(NUMBERVALUE(CriteriTecnici!$L439,",","."),0))),4)&amp;""),",",".")&amp;", "&amp;CHAR(34)&amp;"flag"&amp;CHAR(34)&amp;": "&amp;SUBSTITUTE(TRIM(ROUND(IFERROR(CriteriTecnici!$M439*1,IFERROR(NUMBERVALUE(CriteriTecnici!$M439,".",","),IFERROR(NUMBERVALUE(CriteriTecnici!$M439,",","."),0))),4)&amp;""),",",".")&amp;", "&amp;CHAR(34)&amp;"rawScore"&amp;CHAR(34)&amp;": "&amp;SUBSTITUTE(TRIM(ROUND(IFERROR(CriteriTecnici!$O439*1,IFERROR(NUMBERVALUE(CriteriTecnici!$O439,".",","),IFERROR(NUMBERVALUE(CriteriTecnici!$O439,",","."),0))),4)&amp;""),",",".")&amp;CHAR(125)&amp;IF(TRUE,",",""))</f>
        <v/>
      </c>
    </row>
    <row r="660">
      <c r="A660" s="38">
        <f>IF(CriteriTecnici!$A440="","","    "&amp;CHAR(123)&amp;CHAR(34)&amp;"bidderId"&amp;CHAR(34)&amp;": "&amp;CHAR(34)&amp;SUBSTITUTE(CriteriTecnici!$A440,CHAR(34),"'")&amp;CHAR(34)&amp;", "&amp;CHAR(34)&amp;"lotId"&amp;CHAR(34)&amp;": "&amp;CHAR(34)&amp;SUBSTITUTE(CriteriTecnici!$C440,CHAR(34),"'")&amp;CHAR(34)&amp;", "&amp;CHAR(34)&amp;"criterionId"&amp;CHAR(34)&amp;": "&amp;CHAR(34)&amp;SUBSTITUTE(CriteriTecnici!$D440,CHAR(34),"'")&amp;CHAR(34)&amp;", "&amp;CHAR(34)&amp;"kind"&amp;CHAR(34)&amp;": "&amp;CHAR(34)&amp;SUBSTITUTE(CriteriTecnici!$F440,CHAR(34),"'")&amp;CHAR(34)&amp;", "&amp;CHAR(34)&amp;"value"&amp;CHAR(34)&amp;": "&amp;SUBSTITUTE(TRIM(ROUND(IFERROR(CriteriTecnici!$N440*1,IFERROR(NUMBERVALUE(CriteriTecnici!$N440,".",","),IFERROR(NUMBERVALUE(CriteriTecnici!$N440,",","."),0))),4)&amp;""),",",".")&amp;", "&amp;CHAR(34)&amp;"numerator"&amp;CHAR(34)&amp;": "&amp;SUBSTITUTE(TRIM(ROUND(IFERROR(CriteriTecnici!$K440*1,IFERROR(NUMBERVALUE(CriteriTecnici!$K440,".",","),IFERROR(NUMBERVALUE(CriteriTecnici!$K440,",","."),0))),4)&amp;""),",",".")&amp;", "&amp;CHAR(34)&amp;"denominator"&amp;CHAR(34)&amp;": "&amp;SUBSTITUTE(TRIM(ROUND(IFERROR(CriteriTecnici!$L440*1,IFERROR(NUMBERVALUE(CriteriTecnici!$L440,".",","),IFERROR(NUMBERVALUE(CriteriTecnici!$L440,",","."),0))),4)&amp;""),",",".")&amp;", "&amp;CHAR(34)&amp;"flag"&amp;CHAR(34)&amp;": "&amp;SUBSTITUTE(TRIM(ROUND(IFERROR(CriteriTecnici!$M440*1,IFERROR(NUMBERVALUE(CriteriTecnici!$M440,".",","),IFERROR(NUMBERVALUE(CriteriTecnici!$M440,",","."),0))),4)&amp;""),",",".")&amp;", "&amp;CHAR(34)&amp;"rawScore"&amp;CHAR(34)&amp;": "&amp;SUBSTITUTE(TRIM(ROUND(IFERROR(CriteriTecnici!$O440*1,IFERROR(NUMBERVALUE(CriteriTecnici!$O440,".",","),IFERROR(NUMBERVALUE(CriteriTecnici!$O440,",","."),0))),4)&amp;""),",",".")&amp;CHAR(125)&amp;IF(TRUE,",",""))</f>
        <v/>
      </c>
    </row>
    <row r="661">
      <c r="A661" s="38">
        <f>IF(CriteriTecnici!$A441="","","    "&amp;CHAR(123)&amp;CHAR(34)&amp;"bidderId"&amp;CHAR(34)&amp;": "&amp;CHAR(34)&amp;SUBSTITUTE(CriteriTecnici!$A441,CHAR(34),"'")&amp;CHAR(34)&amp;", "&amp;CHAR(34)&amp;"lotId"&amp;CHAR(34)&amp;": "&amp;CHAR(34)&amp;SUBSTITUTE(CriteriTecnici!$C441,CHAR(34),"'")&amp;CHAR(34)&amp;", "&amp;CHAR(34)&amp;"criterionId"&amp;CHAR(34)&amp;": "&amp;CHAR(34)&amp;SUBSTITUTE(CriteriTecnici!$D441,CHAR(34),"'")&amp;CHAR(34)&amp;", "&amp;CHAR(34)&amp;"kind"&amp;CHAR(34)&amp;": "&amp;CHAR(34)&amp;SUBSTITUTE(CriteriTecnici!$F441,CHAR(34),"'")&amp;CHAR(34)&amp;", "&amp;CHAR(34)&amp;"value"&amp;CHAR(34)&amp;": "&amp;SUBSTITUTE(TRIM(ROUND(IFERROR(CriteriTecnici!$N441*1,IFERROR(NUMBERVALUE(CriteriTecnici!$N441,".",","),IFERROR(NUMBERVALUE(CriteriTecnici!$N441,",","."),0))),4)&amp;""),",",".")&amp;", "&amp;CHAR(34)&amp;"numerator"&amp;CHAR(34)&amp;": "&amp;SUBSTITUTE(TRIM(ROUND(IFERROR(CriteriTecnici!$K441*1,IFERROR(NUMBERVALUE(CriteriTecnici!$K441,".",","),IFERROR(NUMBERVALUE(CriteriTecnici!$K441,",","."),0))),4)&amp;""),",",".")&amp;", "&amp;CHAR(34)&amp;"denominator"&amp;CHAR(34)&amp;": "&amp;SUBSTITUTE(TRIM(ROUND(IFERROR(CriteriTecnici!$L441*1,IFERROR(NUMBERVALUE(CriteriTecnici!$L441,".",","),IFERROR(NUMBERVALUE(CriteriTecnici!$L441,",","."),0))),4)&amp;""),",",".")&amp;", "&amp;CHAR(34)&amp;"flag"&amp;CHAR(34)&amp;": "&amp;SUBSTITUTE(TRIM(ROUND(IFERROR(CriteriTecnici!$M441*1,IFERROR(NUMBERVALUE(CriteriTecnici!$M441,".",","),IFERROR(NUMBERVALUE(CriteriTecnici!$M441,",","."),0))),4)&amp;""),",",".")&amp;", "&amp;CHAR(34)&amp;"rawScore"&amp;CHAR(34)&amp;": "&amp;SUBSTITUTE(TRIM(ROUND(IFERROR(CriteriTecnici!$O441*1,IFERROR(NUMBERVALUE(CriteriTecnici!$O441,".",","),IFERROR(NUMBERVALUE(CriteriTecnici!$O441,",","."),0))),4)&amp;""),",",".")&amp;CHAR(125)&amp;IF(TRUE,",",""))</f>
        <v/>
      </c>
    </row>
    <row r="662">
      <c r="A662" s="38">
        <f>IF(CriteriTecnici!$A442="","","    "&amp;CHAR(123)&amp;CHAR(34)&amp;"bidderId"&amp;CHAR(34)&amp;": "&amp;CHAR(34)&amp;SUBSTITUTE(CriteriTecnici!$A442,CHAR(34),"'")&amp;CHAR(34)&amp;", "&amp;CHAR(34)&amp;"lotId"&amp;CHAR(34)&amp;": "&amp;CHAR(34)&amp;SUBSTITUTE(CriteriTecnici!$C442,CHAR(34),"'")&amp;CHAR(34)&amp;", "&amp;CHAR(34)&amp;"criterionId"&amp;CHAR(34)&amp;": "&amp;CHAR(34)&amp;SUBSTITUTE(CriteriTecnici!$D442,CHAR(34),"'")&amp;CHAR(34)&amp;", "&amp;CHAR(34)&amp;"kind"&amp;CHAR(34)&amp;": "&amp;CHAR(34)&amp;SUBSTITUTE(CriteriTecnici!$F442,CHAR(34),"'")&amp;CHAR(34)&amp;", "&amp;CHAR(34)&amp;"value"&amp;CHAR(34)&amp;": "&amp;SUBSTITUTE(TRIM(ROUND(IFERROR(CriteriTecnici!$N442*1,IFERROR(NUMBERVALUE(CriteriTecnici!$N442,".",","),IFERROR(NUMBERVALUE(CriteriTecnici!$N442,",","."),0))),4)&amp;""),",",".")&amp;", "&amp;CHAR(34)&amp;"numerator"&amp;CHAR(34)&amp;": "&amp;SUBSTITUTE(TRIM(ROUND(IFERROR(CriteriTecnici!$K442*1,IFERROR(NUMBERVALUE(CriteriTecnici!$K442,".",","),IFERROR(NUMBERVALUE(CriteriTecnici!$K442,",","."),0))),4)&amp;""),",",".")&amp;", "&amp;CHAR(34)&amp;"denominator"&amp;CHAR(34)&amp;": "&amp;SUBSTITUTE(TRIM(ROUND(IFERROR(CriteriTecnici!$L442*1,IFERROR(NUMBERVALUE(CriteriTecnici!$L442,".",","),IFERROR(NUMBERVALUE(CriteriTecnici!$L442,",","."),0))),4)&amp;""),",",".")&amp;", "&amp;CHAR(34)&amp;"flag"&amp;CHAR(34)&amp;": "&amp;SUBSTITUTE(TRIM(ROUND(IFERROR(CriteriTecnici!$M442*1,IFERROR(NUMBERVALUE(CriteriTecnici!$M442,".",","),IFERROR(NUMBERVALUE(CriteriTecnici!$M442,",","."),0))),4)&amp;""),",",".")&amp;", "&amp;CHAR(34)&amp;"rawScore"&amp;CHAR(34)&amp;": "&amp;SUBSTITUTE(TRIM(ROUND(IFERROR(CriteriTecnici!$O442*1,IFERROR(NUMBERVALUE(CriteriTecnici!$O442,".",","),IFERROR(NUMBERVALUE(CriteriTecnici!$O442,",","."),0))),4)&amp;""),",",".")&amp;CHAR(125)&amp;IF(TRUE,",",""))</f>
        <v/>
      </c>
    </row>
    <row r="663">
      <c r="A663" s="38">
        <f>IF(CriteriTecnici!$A443="","","    "&amp;CHAR(123)&amp;CHAR(34)&amp;"bidderId"&amp;CHAR(34)&amp;": "&amp;CHAR(34)&amp;SUBSTITUTE(CriteriTecnici!$A443,CHAR(34),"'")&amp;CHAR(34)&amp;", "&amp;CHAR(34)&amp;"lotId"&amp;CHAR(34)&amp;": "&amp;CHAR(34)&amp;SUBSTITUTE(CriteriTecnici!$C443,CHAR(34),"'")&amp;CHAR(34)&amp;", "&amp;CHAR(34)&amp;"criterionId"&amp;CHAR(34)&amp;": "&amp;CHAR(34)&amp;SUBSTITUTE(CriteriTecnici!$D443,CHAR(34),"'")&amp;CHAR(34)&amp;", "&amp;CHAR(34)&amp;"kind"&amp;CHAR(34)&amp;": "&amp;CHAR(34)&amp;SUBSTITUTE(CriteriTecnici!$F443,CHAR(34),"'")&amp;CHAR(34)&amp;", "&amp;CHAR(34)&amp;"value"&amp;CHAR(34)&amp;": "&amp;SUBSTITUTE(TRIM(ROUND(IFERROR(CriteriTecnici!$N443*1,IFERROR(NUMBERVALUE(CriteriTecnici!$N443,".",","),IFERROR(NUMBERVALUE(CriteriTecnici!$N443,",","."),0))),4)&amp;""),",",".")&amp;", "&amp;CHAR(34)&amp;"numerator"&amp;CHAR(34)&amp;": "&amp;SUBSTITUTE(TRIM(ROUND(IFERROR(CriteriTecnici!$K443*1,IFERROR(NUMBERVALUE(CriteriTecnici!$K443,".",","),IFERROR(NUMBERVALUE(CriteriTecnici!$K443,",","."),0))),4)&amp;""),",",".")&amp;", "&amp;CHAR(34)&amp;"denominator"&amp;CHAR(34)&amp;": "&amp;SUBSTITUTE(TRIM(ROUND(IFERROR(CriteriTecnici!$L443*1,IFERROR(NUMBERVALUE(CriteriTecnici!$L443,".",","),IFERROR(NUMBERVALUE(CriteriTecnici!$L443,",","."),0))),4)&amp;""),",",".")&amp;", "&amp;CHAR(34)&amp;"flag"&amp;CHAR(34)&amp;": "&amp;SUBSTITUTE(TRIM(ROUND(IFERROR(CriteriTecnici!$M443*1,IFERROR(NUMBERVALUE(CriteriTecnici!$M443,".",","),IFERROR(NUMBERVALUE(CriteriTecnici!$M443,",","."),0))),4)&amp;""),",",".")&amp;", "&amp;CHAR(34)&amp;"rawScore"&amp;CHAR(34)&amp;": "&amp;SUBSTITUTE(TRIM(ROUND(IFERROR(CriteriTecnici!$O443*1,IFERROR(NUMBERVALUE(CriteriTecnici!$O443,".",","),IFERROR(NUMBERVALUE(CriteriTecnici!$O443,",","."),0))),4)&amp;""),",",".")&amp;CHAR(125)&amp;IF(TRUE,",",""))</f>
        <v/>
      </c>
    </row>
    <row r="664">
      <c r="A664" s="38">
        <f>IF(CriteriTecnici!$A444="","","    "&amp;CHAR(123)&amp;CHAR(34)&amp;"bidderId"&amp;CHAR(34)&amp;": "&amp;CHAR(34)&amp;SUBSTITUTE(CriteriTecnici!$A444,CHAR(34),"'")&amp;CHAR(34)&amp;", "&amp;CHAR(34)&amp;"lotId"&amp;CHAR(34)&amp;": "&amp;CHAR(34)&amp;SUBSTITUTE(CriteriTecnici!$C444,CHAR(34),"'")&amp;CHAR(34)&amp;", "&amp;CHAR(34)&amp;"criterionId"&amp;CHAR(34)&amp;": "&amp;CHAR(34)&amp;SUBSTITUTE(CriteriTecnici!$D444,CHAR(34),"'")&amp;CHAR(34)&amp;", "&amp;CHAR(34)&amp;"kind"&amp;CHAR(34)&amp;": "&amp;CHAR(34)&amp;SUBSTITUTE(CriteriTecnici!$F444,CHAR(34),"'")&amp;CHAR(34)&amp;", "&amp;CHAR(34)&amp;"value"&amp;CHAR(34)&amp;": "&amp;SUBSTITUTE(TRIM(ROUND(IFERROR(CriteriTecnici!$N444*1,IFERROR(NUMBERVALUE(CriteriTecnici!$N444,".",","),IFERROR(NUMBERVALUE(CriteriTecnici!$N444,",","."),0))),4)&amp;""),",",".")&amp;", "&amp;CHAR(34)&amp;"numerator"&amp;CHAR(34)&amp;": "&amp;SUBSTITUTE(TRIM(ROUND(IFERROR(CriteriTecnici!$K444*1,IFERROR(NUMBERVALUE(CriteriTecnici!$K444,".",","),IFERROR(NUMBERVALUE(CriteriTecnici!$K444,",","."),0))),4)&amp;""),",",".")&amp;", "&amp;CHAR(34)&amp;"denominator"&amp;CHAR(34)&amp;": "&amp;SUBSTITUTE(TRIM(ROUND(IFERROR(CriteriTecnici!$L444*1,IFERROR(NUMBERVALUE(CriteriTecnici!$L444,".",","),IFERROR(NUMBERVALUE(CriteriTecnici!$L444,",","."),0))),4)&amp;""),",",".")&amp;", "&amp;CHAR(34)&amp;"flag"&amp;CHAR(34)&amp;": "&amp;SUBSTITUTE(TRIM(ROUND(IFERROR(CriteriTecnici!$M444*1,IFERROR(NUMBERVALUE(CriteriTecnici!$M444,".",","),IFERROR(NUMBERVALUE(CriteriTecnici!$M444,",","."),0))),4)&amp;""),",",".")&amp;", "&amp;CHAR(34)&amp;"rawScore"&amp;CHAR(34)&amp;": "&amp;SUBSTITUTE(TRIM(ROUND(IFERROR(CriteriTecnici!$O444*1,IFERROR(NUMBERVALUE(CriteriTecnici!$O444,".",","),IFERROR(NUMBERVALUE(CriteriTecnici!$O444,",","."),0))),4)&amp;""),",",".")&amp;CHAR(125)&amp;IF(TRUE,",",""))</f>
        <v/>
      </c>
    </row>
    <row r="665">
      <c r="A665" s="38">
        <f>IF(CriteriTecnici!$A445="","","    "&amp;CHAR(123)&amp;CHAR(34)&amp;"bidderId"&amp;CHAR(34)&amp;": "&amp;CHAR(34)&amp;SUBSTITUTE(CriteriTecnici!$A445,CHAR(34),"'")&amp;CHAR(34)&amp;", "&amp;CHAR(34)&amp;"lotId"&amp;CHAR(34)&amp;": "&amp;CHAR(34)&amp;SUBSTITUTE(CriteriTecnici!$C445,CHAR(34),"'")&amp;CHAR(34)&amp;", "&amp;CHAR(34)&amp;"criterionId"&amp;CHAR(34)&amp;": "&amp;CHAR(34)&amp;SUBSTITUTE(CriteriTecnici!$D445,CHAR(34),"'")&amp;CHAR(34)&amp;", "&amp;CHAR(34)&amp;"kind"&amp;CHAR(34)&amp;": "&amp;CHAR(34)&amp;SUBSTITUTE(CriteriTecnici!$F445,CHAR(34),"'")&amp;CHAR(34)&amp;", "&amp;CHAR(34)&amp;"value"&amp;CHAR(34)&amp;": "&amp;SUBSTITUTE(TRIM(ROUND(IFERROR(CriteriTecnici!$N445*1,IFERROR(NUMBERVALUE(CriteriTecnici!$N445,".",","),IFERROR(NUMBERVALUE(CriteriTecnici!$N445,",","."),0))),4)&amp;""),",",".")&amp;", "&amp;CHAR(34)&amp;"numerator"&amp;CHAR(34)&amp;": "&amp;SUBSTITUTE(TRIM(ROUND(IFERROR(CriteriTecnici!$K445*1,IFERROR(NUMBERVALUE(CriteriTecnici!$K445,".",","),IFERROR(NUMBERVALUE(CriteriTecnici!$K445,",","."),0))),4)&amp;""),",",".")&amp;", "&amp;CHAR(34)&amp;"denominator"&amp;CHAR(34)&amp;": "&amp;SUBSTITUTE(TRIM(ROUND(IFERROR(CriteriTecnici!$L445*1,IFERROR(NUMBERVALUE(CriteriTecnici!$L445,".",","),IFERROR(NUMBERVALUE(CriteriTecnici!$L445,",","."),0))),4)&amp;""),",",".")&amp;", "&amp;CHAR(34)&amp;"flag"&amp;CHAR(34)&amp;": "&amp;SUBSTITUTE(TRIM(ROUND(IFERROR(CriteriTecnici!$M445*1,IFERROR(NUMBERVALUE(CriteriTecnici!$M445,".",","),IFERROR(NUMBERVALUE(CriteriTecnici!$M445,",","."),0))),4)&amp;""),",",".")&amp;", "&amp;CHAR(34)&amp;"rawScore"&amp;CHAR(34)&amp;": "&amp;SUBSTITUTE(TRIM(ROUND(IFERROR(CriteriTecnici!$O445*1,IFERROR(NUMBERVALUE(CriteriTecnici!$O445,".",","),IFERROR(NUMBERVALUE(CriteriTecnici!$O445,",","."),0))),4)&amp;""),",",".")&amp;CHAR(125)&amp;IF(TRUE,",",""))</f>
        <v/>
      </c>
    </row>
    <row r="666">
      <c r="A666" s="38">
        <f>IF(CriteriTecnici!$A446="","","    "&amp;CHAR(123)&amp;CHAR(34)&amp;"bidderId"&amp;CHAR(34)&amp;": "&amp;CHAR(34)&amp;SUBSTITUTE(CriteriTecnici!$A446,CHAR(34),"'")&amp;CHAR(34)&amp;", "&amp;CHAR(34)&amp;"lotId"&amp;CHAR(34)&amp;": "&amp;CHAR(34)&amp;SUBSTITUTE(CriteriTecnici!$C446,CHAR(34),"'")&amp;CHAR(34)&amp;", "&amp;CHAR(34)&amp;"criterionId"&amp;CHAR(34)&amp;": "&amp;CHAR(34)&amp;SUBSTITUTE(CriteriTecnici!$D446,CHAR(34),"'")&amp;CHAR(34)&amp;", "&amp;CHAR(34)&amp;"kind"&amp;CHAR(34)&amp;": "&amp;CHAR(34)&amp;SUBSTITUTE(CriteriTecnici!$F446,CHAR(34),"'")&amp;CHAR(34)&amp;", "&amp;CHAR(34)&amp;"value"&amp;CHAR(34)&amp;": "&amp;SUBSTITUTE(TRIM(ROUND(IFERROR(CriteriTecnici!$N446*1,IFERROR(NUMBERVALUE(CriteriTecnici!$N446,".",","),IFERROR(NUMBERVALUE(CriteriTecnici!$N446,",","."),0))),4)&amp;""),",",".")&amp;", "&amp;CHAR(34)&amp;"numerator"&amp;CHAR(34)&amp;": "&amp;SUBSTITUTE(TRIM(ROUND(IFERROR(CriteriTecnici!$K446*1,IFERROR(NUMBERVALUE(CriteriTecnici!$K446,".",","),IFERROR(NUMBERVALUE(CriteriTecnici!$K446,",","."),0))),4)&amp;""),",",".")&amp;", "&amp;CHAR(34)&amp;"denominator"&amp;CHAR(34)&amp;": "&amp;SUBSTITUTE(TRIM(ROUND(IFERROR(CriteriTecnici!$L446*1,IFERROR(NUMBERVALUE(CriteriTecnici!$L446,".",","),IFERROR(NUMBERVALUE(CriteriTecnici!$L446,",","."),0))),4)&amp;""),",",".")&amp;", "&amp;CHAR(34)&amp;"flag"&amp;CHAR(34)&amp;": "&amp;SUBSTITUTE(TRIM(ROUND(IFERROR(CriteriTecnici!$M446*1,IFERROR(NUMBERVALUE(CriteriTecnici!$M446,".",","),IFERROR(NUMBERVALUE(CriteriTecnici!$M446,",","."),0))),4)&amp;""),",",".")&amp;", "&amp;CHAR(34)&amp;"rawScore"&amp;CHAR(34)&amp;": "&amp;SUBSTITUTE(TRIM(ROUND(IFERROR(CriteriTecnici!$O446*1,IFERROR(NUMBERVALUE(CriteriTecnici!$O446,".",","),IFERROR(NUMBERVALUE(CriteriTecnici!$O446,",","."),0))),4)&amp;""),",",".")&amp;CHAR(125)&amp;IF(TRUE,",",""))</f>
        <v/>
      </c>
    </row>
    <row r="667">
      <c r="A667" s="38">
        <f>IF(CriteriTecnici!$A447="","","    "&amp;CHAR(123)&amp;CHAR(34)&amp;"bidderId"&amp;CHAR(34)&amp;": "&amp;CHAR(34)&amp;SUBSTITUTE(CriteriTecnici!$A447,CHAR(34),"'")&amp;CHAR(34)&amp;", "&amp;CHAR(34)&amp;"lotId"&amp;CHAR(34)&amp;": "&amp;CHAR(34)&amp;SUBSTITUTE(CriteriTecnici!$C447,CHAR(34),"'")&amp;CHAR(34)&amp;", "&amp;CHAR(34)&amp;"criterionId"&amp;CHAR(34)&amp;": "&amp;CHAR(34)&amp;SUBSTITUTE(CriteriTecnici!$D447,CHAR(34),"'")&amp;CHAR(34)&amp;", "&amp;CHAR(34)&amp;"kind"&amp;CHAR(34)&amp;": "&amp;CHAR(34)&amp;SUBSTITUTE(CriteriTecnici!$F447,CHAR(34),"'")&amp;CHAR(34)&amp;", "&amp;CHAR(34)&amp;"value"&amp;CHAR(34)&amp;": "&amp;SUBSTITUTE(TRIM(ROUND(IFERROR(CriteriTecnici!$N447*1,IFERROR(NUMBERVALUE(CriteriTecnici!$N447,".",","),IFERROR(NUMBERVALUE(CriteriTecnici!$N447,",","."),0))),4)&amp;""),",",".")&amp;", "&amp;CHAR(34)&amp;"numerator"&amp;CHAR(34)&amp;": "&amp;SUBSTITUTE(TRIM(ROUND(IFERROR(CriteriTecnici!$K447*1,IFERROR(NUMBERVALUE(CriteriTecnici!$K447,".",","),IFERROR(NUMBERVALUE(CriteriTecnici!$K447,",","."),0))),4)&amp;""),",",".")&amp;", "&amp;CHAR(34)&amp;"denominator"&amp;CHAR(34)&amp;": "&amp;SUBSTITUTE(TRIM(ROUND(IFERROR(CriteriTecnici!$L447*1,IFERROR(NUMBERVALUE(CriteriTecnici!$L447,".",","),IFERROR(NUMBERVALUE(CriteriTecnici!$L447,",","."),0))),4)&amp;""),",",".")&amp;", "&amp;CHAR(34)&amp;"flag"&amp;CHAR(34)&amp;": "&amp;SUBSTITUTE(TRIM(ROUND(IFERROR(CriteriTecnici!$M447*1,IFERROR(NUMBERVALUE(CriteriTecnici!$M447,".",","),IFERROR(NUMBERVALUE(CriteriTecnici!$M447,",","."),0))),4)&amp;""),",",".")&amp;", "&amp;CHAR(34)&amp;"rawScore"&amp;CHAR(34)&amp;": "&amp;SUBSTITUTE(TRIM(ROUND(IFERROR(CriteriTecnici!$O447*1,IFERROR(NUMBERVALUE(CriteriTecnici!$O447,".",","),IFERROR(NUMBERVALUE(CriteriTecnici!$O447,",","."),0))),4)&amp;""),",",".")&amp;CHAR(125)&amp;IF(TRUE,",",""))</f>
        <v/>
      </c>
    </row>
    <row r="668">
      <c r="A668" s="38">
        <f>IF(CriteriTecnici!$A448="","","    "&amp;CHAR(123)&amp;CHAR(34)&amp;"bidderId"&amp;CHAR(34)&amp;": "&amp;CHAR(34)&amp;SUBSTITUTE(CriteriTecnici!$A448,CHAR(34),"'")&amp;CHAR(34)&amp;", "&amp;CHAR(34)&amp;"lotId"&amp;CHAR(34)&amp;": "&amp;CHAR(34)&amp;SUBSTITUTE(CriteriTecnici!$C448,CHAR(34),"'")&amp;CHAR(34)&amp;", "&amp;CHAR(34)&amp;"criterionId"&amp;CHAR(34)&amp;": "&amp;CHAR(34)&amp;SUBSTITUTE(CriteriTecnici!$D448,CHAR(34),"'")&amp;CHAR(34)&amp;", "&amp;CHAR(34)&amp;"kind"&amp;CHAR(34)&amp;": "&amp;CHAR(34)&amp;SUBSTITUTE(CriteriTecnici!$F448,CHAR(34),"'")&amp;CHAR(34)&amp;", "&amp;CHAR(34)&amp;"value"&amp;CHAR(34)&amp;": "&amp;SUBSTITUTE(TRIM(ROUND(IFERROR(CriteriTecnici!$N448*1,IFERROR(NUMBERVALUE(CriteriTecnici!$N448,".",","),IFERROR(NUMBERVALUE(CriteriTecnici!$N448,",","."),0))),4)&amp;""),",",".")&amp;", "&amp;CHAR(34)&amp;"numerator"&amp;CHAR(34)&amp;": "&amp;SUBSTITUTE(TRIM(ROUND(IFERROR(CriteriTecnici!$K448*1,IFERROR(NUMBERVALUE(CriteriTecnici!$K448,".",","),IFERROR(NUMBERVALUE(CriteriTecnici!$K448,",","."),0))),4)&amp;""),",",".")&amp;", "&amp;CHAR(34)&amp;"denominator"&amp;CHAR(34)&amp;": "&amp;SUBSTITUTE(TRIM(ROUND(IFERROR(CriteriTecnici!$L448*1,IFERROR(NUMBERVALUE(CriteriTecnici!$L448,".",","),IFERROR(NUMBERVALUE(CriteriTecnici!$L448,",","."),0))),4)&amp;""),",",".")&amp;", "&amp;CHAR(34)&amp;"flag"&amp;CHAR(34)&amp;": "&amp;SUBSTITUTE(TRIM(ROUND(IFERROR(CriteriTecnici!$M448*1,IFERROR(NUMBERVALUE(CriteriTecnici!$M448,".",","),IFERROR(NUMBERVALUE(CriteriTecnici!$M448,",","."),0))),4)&amp;""),",",".")&amp;", "&amp;CHAR(34)&amp;"rawScore"&amp;CHAR(34)&amp;": "&amp;SUBSTITUTE(TRIM(ROUND(IFERROR(CriteriTecnici!$O448*1,IFERROR(NUMBERVALUE(CriteriTecnici!$O448,".",","),IFERROR(NUMBERVALUE(CriteriTecnici!$O448,",","."),0))),4)&amp;""),",",".")&amp;CHAR(125)&amp;IF(TRUE,",",""))</f>
        <v/>
      </c>
    </row>
    <row r="669">
      <c r="A669" s="38">
        <f>IF(CriteriTecnici!$A449="","","    "&amp;CHAR(123)&amp;CHAR(34)&amp;"bidderId"&amp;CHAR(34)&amp;": "&amp;CHAR(34)&amp;SUBSTITUTE(CriteriTecnici!$A449,CHAR(34),"'")&amp;CHAR(34)&amp;", "&amp;CHAR(34)&amp;"lotId"&amp;CHAR(34)&amp;": "&amp;CHAR(34)&amp;SUBSTITUTE(CriteriTecnici!$C449,CHAR(34),"'")&amp;CHAR(34)&amp;", "&amp;CHAR(34)&amp;"criterionId"&amp;CHAR(34)&amp;": "&amp;CHAR(34)&amp;SUBSTITUTE(CriteriTecnici!$D449,CHAR(34),"'")&amp;CHAR(34)&amp;", "&amp;CHAR(34)&amp;"kind"&amp;CHAR(34)&amp;": "&amp;CHAR(34)&amp;SUBSTITUTE(CriteriTecnici!$F449,CHAR(34),"'")&amp;CHAR(34)&amp;", "&amp;CHAR(34)&amp;"value"&amp;CHAR(34)&amp;": "&amp;SUBSTITUTE(TRIM(ROUND(IFERROR(CriteriTecnici!$N449*1,IFERROR(NUMBERVALUE(CriteriTecnici!$N449,".",","),IFERROR(NUMBERVALUE(CriteriTecnici!$N449,",","."),0))),4)&amp;""),",",".")&amp;", "&amp;CHAR(34)&amp;"numerator"&amp;CHAR(34)&amp;": "&amp;SUBSTITUTE(TRIM(ROUND(IFERROR(CriteriTecnici!$K449*1,IFERROR(NUMBERVALUE(CriteriTecnici!$K449,".",","),IFERROR(NUMBERVALUE(CriteriTecnici!$K449,",","."),0))),4)&amp;""),",",".")&amp;", "&amp;CHAR(34)&amp;"denominator"&amp;CHAR(34)&amp;": "&amp;SUBSTITUTE(TRIM(ROUND(IFERROR(CriteriTecnici!$L449*1,IFERROR(NUMBERVALUE(CriteriTecnici!$L449,".",","),IFERROR(NUMBERVALUE(CriteriTecnici!$L449,",","."),0))),4)&amp;""),",",".")&amp;", "&amp;CHAR(34)&amp;"flag"&amp;CHAR(34)&amp;": "&amp;SUBSTITUTE(TRIM(ROUND(IFERROR(CriteriTecnici!$M449*1,IFERROR(NUMBERVALUE(CriteriTecnici!$M449,".",","),IFERROR(NUMBERVALUE(CriteriTecnici!$M449,",","."),0))),4)&amp;""),",",".")&amp;", "&amp;CHAR(34)&amp;"rawScore"&amp;CHAR(34)&amp;": "&amp;SUBSTITUTE(TRIM(ROUND(IFERROR(CriteriTecnici!$O449*1,IFERROR(NUMBERVALUE(CriteriTecnici!$O449,".",","),IFERROR(NUMBERVALUE(CriteriTecnici!$O449,",","."),0))),4)&amp;""),",",".")&amp;CHAR(125)&amp;IF(TRUE,",",""))</f>
        <v/>
      </c>
    </row>
    <row r="670">
      <c r="A670" s="38">
        <f>IF(CriteriTecnici!$A450="","","    "&amp;CHAR(123)&amp;CHAR(34)&amp;"bidderId"&amp;CHAR(34)&amp;": "&amp;CHAR(34)&amp;SUBSTITUTE(CriteriTecnici!$A450,CHAR(34),"'")&amp;CHAR(34)&amp;", "&amp;CHAR(34)&amp;"lotId"&amp;CHAR(34)&amp;": "&amp;CHAR(34)&amp;SUBSTITUTE(CriteriTecnici!$C450,CHAR(34),"'")&amp;CHAR(34)&amp;", "&amp;CHAR(34)&amp;"criterionId"&amp;CHAR(34)&amp;": "&amp;CHAR(34)&amp;SUBSTITUTE(CriteriTecnici!$D450,CHAR(34),"'")&amp;CHAR(34)&amp;", "&amp;CHAR(34)&amp;"kind"&amp;CHAR(34)&amp;": "&amp;CHAR(34)&amp;SUBSTITUTE(CriteriTecnici!$F450,CHAR(34),"'")&amp;CHAR(34)&amp;", "&amp;CHAR(34)&amp;"value"&amp;CHAR(34)&amp;": "&amp;SUBSTITUTE(TRIM(ROUND(IFERROR(CriteriTecnici!$N450*1,IFERROR(NUMBERVALUE(CriteriTecnici!$N450,".",","),IFERROR(NUMBERVALUE(CriteriTecnici!$N450,",","."),0))),4)&amp;""),",",".")&amp;", "&amp;CHAR(34)&amp;"numerator"&amp;CHAR(34)&amp;": "&amp;SUBSTITUTE(TRIM(ROUND(IFERROR(CriteriTecnici!$K450*1,IFERROR(NUMBERVALUE(CriteriTecnici!$K450,".",","),IFERROR(NUMBERVALUE(CriteriTecnici!$K450,",","."),0))),4)&amp;""),",",".")&amp;", "&amp;CHAR(34)&amp;"denominator"&amp;CHAR(34)&amp;": "&amp;SUBSTITUTE(TRIM(ROUND(IFERROR(CriteriTecnici!$L450*1,IFERROR(NUMBERVALUE(CriteriTecnici!$L450,".",","),IFERROR(NUMBERVALUE(CriteriTecnici!$L450,",","."),0))),4)&amp;""),",",".")&amp;", "&amp;CHAR(34)&amp;"flag"&amp;CHAR(34)&amp;": "&amp;SUBSTITUTE(TRIM(ROUND(IFERROR(CriteriTecnici!$M450*1,IFERROR(NUMBERVALUE(CriteriTecnici!$M450,".",","),IFERROR(NUMBERVALUE(CriteriTecnici!$M450,",","."),0))),4)&amp;""),",",".")&amp;", "&amp;CHAR(34)&amp;"rawScore"&amp;CHAR(34)&amp;": "&amp;SUBSTITUTE(TRIM(ROUND(IFERROR(CriteriTecnici!$O450*1,IFERROR(NUMBERVALUE(CriteriTecnici!$O450,".",","),IFERROR(NUMBERVALUE(CriteriTecnici!$O450,",","."),0))),4)&amp;""),",",".")&amp;CHAR(125)&amp;IF(TRUE,",",""))</f>
        <v/>
      </c>
    </row>
    <row r="671">
      <c r="A671" s="38">
        <f>IF(CriteriTecnici!$A451="","","    "&amp;CHAR(123)&amp;CHAR(34)&amp;"bidderId"&amp;CHAR(34)&amp;": "&amp;CHAR(34)&amp;SUBSTITUTE(CriteriTecnici!$A451,CHAR(34),"'")&amp;CHAR(34)&amp;", "&amp;CHAR(34)&amp;"lotId"&amp;CHAR(34)&amp;": "&amp;CHAR(34)&amp;SUBSTITUTE(CriteriTecnici!$C451,CHAR(34),"'")&amp;CHAR(34)&amp;", "&amp;CHAR(34)&amp;"criterionId"&amp;CHAR(34)&amp;": "&amp;CHAR(34)&amp;SUBSTITUTE(CriteriTecnici!$D451,CHAR(34),"'")&amp;CHAR(34)&amp;", "&amp;CHAR(34)&amp;"kind"&amp;CHAR(34)&amp;": "&amp;CHAR(34)&amp;SUBSTITUTE(CriteriTecnici!$F451,CHAR(34),"'")&amp;CHAR(34)&amp;", "&amp;CHAR(34)&amp;"value"&amp;CHAR(34)&amp;": "&amp;SUBSTITUTE(TRIM(ROUND(IFERROR(CriteriTecnici!$N451*1,IFERROR(NUMBERVALUE(CriteriTecnici!$N451,".",","),IFERROR(NUMBERVALUE(CriteriTecnici!$N451,",","."),0))),4)&amp;""),",",".")&amp;", "&amp;CHAR(34)&amp;"numerator"&amp;CHAR(34)&amp;": "&amp;SUBSTITUTE(TRIM(ROUND(IFERROR(CriteriTecnici!$K451*1,IFERROR(NUMBERVALUE(CriteriTecnici!$K451,".",","),IFERROR(NUMBERVALUE(CriteriTecnici!$K451,",","."),0))),4)&amp;""),",",".")&amp;", "&amp;CHAR(34)&amp;"denominator"&amp;CHAR(34)&amp;": "&amp;SUBSTITUTE(TRIM(ROUND(IFERROR(CriteriTecnici!$L451*1,IFERROR(NUMBERVALUE(CriteriTecnici!$L451,".",","),IFERROR(NUMBERVALUE(CriteriTecnici!$L451,",","."),0))),4)&amp;""),",",".")&amp;", "&amp;CHAR(34)&amp;"flag"&amp;CHAR(34)&amp;": "&amp;SUBSTITUTE(TRIM(ROUND(IFERROR(CriteriTecnici!$M451*1,IFERROR(NUMBERVALUE(CriteriTecnici!$M451,".",","),IFERROR(NUMBERVALUE(CriteriTecnici!$M451,",","."),0))),4)&amp;""),",",".")&amp;", "&amp;CHAR(34)&amp;"rawScore"&amp;CHAR(34)&amp;": "&amp;SUBSTITUTE(TRIM(ROUND(IFERROR(CriteriTecnici!$O451*1,IFERROR(NUMBERVALUE(CriteriTecnici!$O451,".",","),IFERROR(NUMBERVALUE(CriteriTecnici!$O451,",","."),0))),4)&amp;""),",",".")&amp;CHAR(125)&amp;IF(TRUE,",",""))</f>
        <v/>
      </c>
    </row>
    <row r="672">
      <c r="A672" s="38">
        <f>IF(CriteriTecnici!$A452="","","    "&amp;CHAR(123)&amp;CHAR(34)&amp;"bidderId"&amp;CHAR(34)&amp;": "&amp;CHAR(34)&amp;SUBSTITUTE(CriteriTecnici!$A452,CHAR(34),"'")&amp;CHAR(34)&amp;", "&amp;CHAR(34)&amp;"lotId"&amp;CHAR(34)&amp;": "&amp;CHAR(34)&amp;SUBSTITUTE(CriteriTecnici!$C452,CHAR(34),"'")&amp;CHAR(34)&amp;", "&amp;CHAR(34)&amp;"criterionId"&amp;CHAR(34)&amp;": "&amp;CHAR(34)&amp;SUBSTITUTE(CriteriTecnici!$D452,CHAR(34),"'")&amp;CHAR(34)&amp;", "&amp;CHAR(34)&amp;"kind"&amp;CHAR(34)&amp;": "&amp;CHAR(34)&amp;SUBSTITUTE(CriteriTecnici!$F452,CHAR(34),"'")&amp;CHAR(34)&amp;", "&amp;CHAR(34)&amp;"value"&amp;CHAR(34)&amp;": "&amp;SUBSTITUTE(TRIM(ROUND(IFERROR(CriteriTecnici!$N452*1,IFERROR(NUMBERVALUE(CriteriTecnici!$N452,".",","),IFERROR(NUMBERVALUE(CriteriTecnici!$N452,",","."),0))),4)&amp;""),",",".")&amp;", "&amp;CHAR(34)&amp;"numerator"&amp;CHAR(34)&amp;": "&amp;SUBSTITUTE(TRIM(ROUND(IFERROR(CriteriTecnici!$K452*1,IFERROR(NUMBERVALUE(CriteriTecnici!$K452,".",","),IFERROR(NUMBERVALUE(CriteriTecnici!$K452,",","."),0))),4)&amp;""),",",".")&amp;", "&amp;CHAR(34)&amp;"denominator"&amp;CHAR(34)&amp;": "&amp;SUBSTITUTE(TRIM(ROUND(IFERROR(CriteriTecnici!$L452*1,IFERROR(NUMBERVALUE(CriteriTecnici!$L452,".",","),IFERROR(NUMBERVALUE(CriteriTecnici!$L452,",","."),0))),4)&amp;""),",",".")&amp;", "&amp;CHAR(34)&amp;"flag"&amp;CHAR(34)&amp;": "&amp;SUBSTITUTE(TRIM(ROUND(IFERROR(CriteriTecnici!$M452*1,IFERROR(NUMBERVALUE(CriteriTecnici!$M452,".",","),IFERROR(NUMBERVALUE(CriteriTecnici!$M452,",","."),0))),4)&amp;""),",",".")&amp;", "&amp;CHAR(34)&amp;"rawScore"&amp;CHAR(34)&amp;": "&amp;SUBSTITUTE(TRIM(ROUND(IFERROR(CriteriTecnici!$O452*1,IFERROR(NUMBERVALUE(CriteriTecnici!$O452,".",","),IFERROR(NUMBERVALUE(CriteriTecnici!$O452,",","."),0))),4)&amp;""),",",".")&amp;CHAR(125)&amp;IF(TRUE,",",""))</f>
        <v/>
      </c>
    </row>
    <row r="673">
      <c r="A673" s="38">
        <f>IF(CriteriTecnici!$A453="","","    "&amp;CHAR(123)&amp;CHAR(34)&amp;"bidderId"&amp;CHAR(34)&amp;": "&amp;CHAR(34)&amp;SUBSTITUTE(CriteriTecnici!$A453,CHAR(34),"'")&amp;CHAR(34)&amp;", "&amp;CHAR(34)&amp;"lotId"&amp;CHAR(34)&amp;": "&amp;CHAR(34)&amp;SUBSTITUTE(CriteriTecnici!$C453,CHAR(34),"'")&amp;CHAR(34)&amp;", "&amp;CHAR(34)&amp;"criterionId"&amp;CHAR(34)&amp;": "&amp;CHAR(34)&amp;SUBSTITUTE(CriteriTecnici!$D453,CHAR(34),"'")&amp;CHAR(34)&amp;", "&amp;CHAR(34)&amp;"kind"&amp;CHAR(34)&amp;": "&amp;CHAR(34)&amp;SUBSTITUTE(CriteriTecnici!$F453,CHAR(34),"'")&amp;CHAR(34)&amp;", "&amp;CHAR(34)&amp;"value"&amp;CHAR(34)&amp;": "&amp;SUBSTITUTE(TRIM(ROUND(IFERROR(CriteriTecnici!$N453*1,IFERROR(NUMBERVALUE(CriteriTecnici!$N453,".",","),IFERROR(NUMBERVALUE(CriteriTecnici!$N453,",","."),0))),4)&amp;""),",",".")&amp;", "&amp;CHAR(34)&amp;"numerator"&amp;CHAR(34)&amp;": "&amp;SUBSTITUTE(TRIM(ROUND(IFERROR(CriteriTecnici!$K453*1,IFERROR(NUMBERVALUE(CriteriTecnici!$K453,".",","),IFERROR(NUMBERVALUE(CriteriTecnici!$K453,",","."),0))),4)&amp;""),",",".")&amp;", "&amp;CHAR(34)&amp;"denominator"&amp;CHAR(34)&amp;": "&amp;SUBSTITUTE(TRIM(ROUND(IFERROR(CriteriTecnici!$L453*1,IFERROR(NUMBERVALUE(CriteriTecnici!$L453,".",","),IFERROR(NUMBERVALUE(CriteriTecnici!$L453,",","."),0))),4)&amp;""),",",".")&amp;", "&amp;CHAR(34)&amp;"flag"&amp;CHAR(34)&amp;": "&amp;SUBSTITUTE(TRIM(ROUND(IFERROR(CriteriTecnici!$M453*1,IFERROR(NUMBERVALUE(CriteriTecnici!$M453,".",","),IFERROR(NUMBERVALUE(CriteriTecnici!$M453,",","."),0))),4)&amp;""),",",".")&amp;", "&amp;CHAR(34)&amp;"rawScore"&amp;CHAR(34)&amp;": "&amp;SUBSTITUTE(TRIM(ROUND(IFERROR(CriteriTecnici!$O453*1,IFERROR(NUMBERVALUE(CriteriTecnici!$O453,".",","),IFERROR(NUMBERVALUE(CriteriTecnici!$O453,",","."),0))),4)&amp;""),",",".")&amp;CHAR(125)&amp;IF(TRUE,",",""))</f>
        <v/>
      </c>
    </row>
    <row r="674">
      <c r="A674" s="38">
        <f>IF(CriteriTecnici!$A454="","","    "&amp;CHAR(123)&amp;CHAR(34)&amp;"bidderId"&amp;CHAR(34)&amp;": "&amp;CHAR(34)&amp;SUBSTITUTE(CriteriTecnici!$A454,CHAR(34),"'")&amp;CHAR(34)&amp;", "&amp;CHAR(34)&amp;"lotId"&amp;CHAR(34)&amp;": "&amp;CHAR(34)&amp;SUBSTITUTE(CriteriTecnici!$C454,CHAR(34),"'")&amp;CHAR(34)&amp;", "&amp;CHAR(34)&amp;"criterionId"&amp;CHAR(34)&amp;": "&amp;CHAR(34)&amp;SUBSTITUTE(CriteriTecnici!$D454,CHAR(34),"'")&amp;CHAR(34)&amp;", "&amp;CHAR(34)&amp;"kind"&amp;CHAR(34)&amp;": "&amp;CHAR(34)&amp;SUBSTITUTE(CriteriTecnici!$F454,CHAR(34),"'")&amp;CHAR(34)&amp;", "&amp;CHAR(34)&amp;"value"&amp;CHAR(34)&amp;": "&amp;SUBSTITUTE(TRIM(ROUND(IFERROR(CriteriTecnici!$N454*1,IFERROR(NUMBERVALUE(CriteriTecnici!$N454,".",","),IFERROR(NUMBERVALUE(CriteriTecnici!$N454,",","."),0))),4)&amp;""),",",".")&amp;", "&amp;CHAR(34)&amp;"numerator"&amp;CHAR(34)&amp;": "&amp;SUBSTITUTE(TRIM(ROUND(IFERROR(CriteriTecnici!$K454*1,IFERROR(NUMBERVALUE(CriteriTecnici!$K454,".",","),IFERROR(NUMBERVALUE(CriteriTecnici!$K454,",","."),0))),4)&amp;""),",",".")&amp;", "&amp;CHAR(34)&amp;"denominator"&amp;CHAR(34)&amp;": "&amp;SUBSTITUTE(TRIM(ROUND(IFERROR(CriteriTecnici!$L454*1,IFERROR(NUMBERVALUE(CriteriTecnici!$L454,".",","),IFERROR(NUMBERVALUE(CriteriTecnici!$L454,",","."),0))),4)&amp;""),",",".")&amp;", "&amp;CHAR(34)&amp;"flag"&amp;CHAR(34)&amp;": "&amp;SUBSTITUTE(TRIM(ROUND(IFERROR(CriteriTecnici!$M454*1,IFERROR(NUMBERVALUE(CriteriTecnici!$M454,".",","),IFERROR(NUMBERVALUE(CriteriTecnici!$M454,",","."),0))),4)&amp;""),",",".")&amp;", "&amp;CHAR(34)&amp;"rawScore"&amp;CHAR(34)&amp;": "&amp;SUBSTITUTE(TRIM(ROUND(IFERROR(CriteriTecnici!$O454*1,IFERROR(NUMBERVALUE(CriteriTecnici!$O454,".",","),IFERROR(NUMBERVALUE(CriteriTecnici!$O454,",","."),0))),4)&amp;""),",",".")&amp;CHAR(125)&amp;IF(TRUE,",",""))</f>
        <v/>
      </c>
    </row>
    <row r="675">
      <c r="A675" s="38">
        <f>IF(CriteriTecnici!$A455="","","    "&amp;CHAR(123)&amp;CHAR(34)&amp;"bidderId"&amp;CHAR(34)&amp;": "&amp;CHAR(34)&amp;SUBSTITUTE(CriteriTecnici!$A455,CHAR(34),"'")&amp;CHAR(34)&amp;", "&amp;CHAR(34)&amp;"lotId"&amp;CHAR(34)&amp;": "&amp;CHAR(34)&amp;SUBSTITUTE(CriteriTecnici!$C455,CHAR(34),"'")&amp;CHAR(34)&amp;", "&amp;CHAR(34)&amp;"criterionId"&amp;CHAR(34)&amp;": "&amp;CHAR(34)&amp;SUBSTITUTE(CriteriTecnici!$D455,CHAR(34),"'")&amp;CHAR(34)&amp;", "&amp;CHAR(34)&amp;"kind"&amp;CHAR(34)&amp;": "&amp;CHAR(34)&amp;SUBSTITUTE(CriteriTecnici!$F455,CHAR(34),"'")&amp;CHAR(34)&amp;", "&amp;CHAR(34)&amp;"value"&amp;CHAR(34)&amp;": "&amp;SUBSTITUTE(TRIM(ROUND(IFERROR(CriteriTecnici!$N455*1,IFERROR(NUMBERVALUE(CriteriTecnici!$N455,".",","),IFERROR(NUMBERVALUE(CriteriTecnici!$N455,",","."),0))),4)&amp;""),",",".")&amp;", "&amp;CHAR(34)&amp;"numerator"&amp;CHAR(34)&amp;": "&amp;SUBSTITUTE(TRIM(ROUND(IFERROR(CriteriTecnici!$K455*1,IFERROR(NUMBERVALUE(CriteriTecnici!$K455,".",","),IFERROR(NUMBERVALUE(CriteriTecnici!$K455,",","."),0))),4)&amp;""),",",".")&amp;", "&amp;CHAR(34)&amp;"denominator"&amp;CHAR(34)&amp;": "&amp;SUBSTITUTE(TRIM(ROUND(IFERROR(CriteriTecnici!$L455*1,IFERROR(NUMBERVALUE(CriteriTecnici!$L455,".",","),IFERROR(NUMBERVALUE(CriteriTecnici!$L455,",","."),0))),4)&amp;""),",",".")&amp;", "&amp;CHAR(34)&amp;"flag"&amp;CHAR(34)&amp;": "&amp;SUBSTITUTE(TRIM(ROUND(IFERROR(CriteriTecnici!$M455*1,IFERROR(NUMBERVALUE(CriteriTecnici!$M455,".",","),IFERROR(NUMBERVALUE(CriteriTecnici!$M455,",","."),0))),4)&amp;""),",",".")&amp;", "&amp;CHAR(34)&amp;"rawScore"&amp;CHAR(34)&amp;": "&amp;SUBSTITUTE(TRIM(ROUND(IFERROR(CriteriTecnici!$O455*1,IFERROR(NUMBERVALUE(CriteriTecnici!$O455,".",","),IFERROR(NUMBERVALUE(CriteriTecnici!$O455,",","."),0))),4)&amp;""),",",".")&amp;CHAR(125)&amp;IF(TRUE,",",""))</f>
        <v/>
      </c>
    </row>
    <row r="676">
      <c r="A676" s="38">
        <f>IF(CriteriTecnici!$A456="","","    "&amp;CHAR(123)&amp;CHAR(34)&amp;"bidderId"&amp;CHAR(34)&amp;": "&amp;CHAR(34)&amp;SUBSTITUTE(CriteriTecnici!$A456,CHAR(34),"'")&amp;CHAR(34)&amp;", "&amp;CHAR(34)&amp;"lotId"&amp;CHAR(34)&amp;": "&amp;CHAR(34)&amp;SUBSTITUTE(CriteriTecnici!$C456,CHAR(34),"'")&amp;CHAR(34)&amp;", "&amp;CHAR(34)&amp;"criterionId"&amp;CHAR(34)&amp;": "&amp;CHAR(34)&amp;SUBSTITUTE(CriteriTecnici!$D456,CHAR(34),"'")&amp;CHAR(34)&amp;", "&amp;CHAR(34)&amp;"kind"&amp;CHAR(34)&amp;": "&amp;CHAR(34)&amp;SUBSTITUTE(CriteriTecnici!$F456,CHAR(34),"'")&amp;CHAR(34)&amp;", "&amp;CHAR(34)&amp;"value"&amp;CHAR(34)&amp;": "&amp;SUBSTITUTE(TRIM(ROUND(IFERROR(CriteriTecnici!$N456*1,IFERROR(NUMBERVALUE(CriteriTecnici!$N456,".",","),IFERROR(NUMBERVALUE(CriteriTecnici!$N456,",","."),0))),4)&amp;""),",",".")&amp;", "&amp;CHAR(34)&amp;"numerator"&amp;CHAR(34)&amp;": "&amp;SUBSTITUTE(TRIM(ROUND(IFERROR(CriteriTecnici!$K456*1,IFERROR(NUMBERVALUE(CriteriTecnici!$K456,".",","),IFERROR(NUMBERVALUE(CriteriTecnici!$K456,",","."),0))),4)&amp;""),",",".")&amp;", "&amp;CHAR(34)&amp;"denominator"&amp;CHAR(34)&amp;": "&amp;SUBSTITUTE(TRIM(ROUND(IFERROR(CriteriTecnici!$L456*1,IFERROR(NUMBERVALUE(CriteriTecnici!$L456,".",","),IFERROR(NUMBERVALUE(CriteriTecnici!$L456,",","."),0))),4)&amp;""),",",".")&amp;", "&amp;CHAR(34)&amp;"flag"&amp;CHAR(34)&amp;": "&amp;SUBSTITUTE(TRIM(ROUND(IFERROR(CriteriTecnici!$M456*1,IFERROR(NUMBERVALUE(CriteriTecnici!$M456,".",","),IFERROR(NUMBERVALUE(CriteriTecnici!$M456,",","."),0))),4)&amp;""),",",".")&amp;", "&amp;CHAR(34)&amp;"rawScore"&amp;CHAR(34)&amp;": "&amp;SUBSTITUTE(TRIM(ROUND(IFERROR(CriteriTecnici!$O456*1,IFERROR(NUMBERVALUE(CriteriTecnici!$O456,".",","),IFERROR(NUMBERVALUE(CriteriTecnici!$O456,",","."),0))),4)&amp;""),",",".")&amp;CHAR(125)&amp;IF(TRUE,",",""))</f>
        <v/>
      </c>
    </row>
    <row r="677">
      <c r="A677" s="38">
        <f>IF(CriteriTecnici!$A457="","","    "&amp;CHAR(123)&amp;CHAR(34)&amp;"bidderId"&amp;CHAR(34)&amp;": "&amp;CHAR(34)&amp;SUBSTITUTE(CriteriTecnici!$A457,CHAR(34),"'")&amp;CHAR(34)&amp;", "&amp;CHAR(34)&amp;"lotId"&amp;CHAR(34)&amp;": "&amp;CHAR(34)&amp;SUBSTITUTE(CriteriTecnici!$C457,CHAR(34),"'")&amp;CHAR(34)&amp;", "&amp;CHAR(34)&amp;"criterionId"&amp;CHAR(34)&amp;": "&amp;CHAR(34)&amp;SUBSTITUTE(CriteriTecnici!$D457,CHAR(34),"'")&amp;CHAR(34)&amp;", "&amp;CHAR(34)&amp;"kind"&amp;CHAR(34)&amp;": "&amp;CHAR(34)&amp;SUBSTITUTE(CriteriTecnici!$F457,CHAR(34),"'")&amp;CHAR(34)&amp;", "&amp;CHAR(34)&amp;"value"&amp;CHAR(34)&amp;": "&amp;SUBSTITUTE(TRIM(ROUND(IFERROR(CriteriTecnici!$N457*1,IFERROR(NUMBERVALUE(CriteriTecnici!$N457,".",","),IFERROR(NUMBERVALUE(CriteriTecnici!$N457,",","."),0))),4)&amp;""),",",".")&amp;", "&amp;CHAR(34)&amp;"numerator"&amp;CHAR(34)&amp;": "&amp;SUBSTITUTE(TRIM(ROUND(IFERROR(CriteriTecnici!$K457*1,IFERROR(NUMBERVALUE(CriteriTecnici!$K457,".",","),IFERROR(NUMBERVALUE(CriteriTecnici!$K457,",","."),0))),4)&amp;""),",",".")&amp;", "&amp;CHAR(34)&amp;"denominator"&amp;CHAR(34)&amp;": "&amp;SUBSTITUTE(TRIM(ROUND(IFERROR(CriteriTecnici!$L457*1,IFERROR(NUMBERVALUE(CriteriTecnici!$L457,".",","),IFERROR(NUMBERVALUE(CriteriTecnici!$L457,",","."),0))),4)&amp;""),",",".")&amp;", "&amp;CHAR(34)&amp;"flag"&amp;CHAR(34)&amp;": "&amp;SUBSTITUTE(TRIM(ROUND(IFERROR(CriteriTecnici!$M457*1,IFERROR(NUMBERVALUE(CriteriTecnici!$M457,".",","),IFERROR(NUMBERVALUE(CriteriTecnici!$M457,",","."),0))),4)&amp;""),",",".")&amp;", "&amp;CHAR(34)&amp;"rawScore"&amp;CHAR(34)&amp;": "&amp;SUBSTITUTE(TRIM(ROUND(IFERROR(CriteriTecnici!$O457*1,IFERROR(NUMBERVALUE(CriteriTecnici!$O457,".",","),IFERROR(NUMBERVALUE(CriteriTecnici!$O457,",","."),0))),4)&amp;""),",",".")&amp;CHAR(125)&amp;IF(TRUE,",",""))</f>
        <v/>
      </c>
    </row>
    <row r="678">
      <c r="A678" s="38">
        <f>IF(CriteriTecnici!$A458="","","    "&amp;CHAR(123)&amp;CHAR(34)&amp;"bidderId"&amp;CHAR(34)&amp;": "&amp;CHAR(34)&amp;SUBSTITUTE(CriteriTecnici!$A458,CHAR(34),"'")&amp;CHAR(34)&amp;", "&amp;CHAR(34)&amp;"lotId"&amp;CHAR(34)&amp;": "&amp;CHAR(34)&amp;SUBSTITUTE(CriteriTecnici!$C458,CHAR(34),"'")&amp;CHAR(34)&amp;", "&amp;CHAR(34)&amp;"criterionId"&amp;CHAR(34)&amp;": "&amp;CHAR(34)&amp;SUBSTITUTE(CriteriTecnici!$D458,CHAR(34),"'")&amp;CHAR(34)&amp;", "&amp;CHAR(34)&amp;"kind"&amp;CHAR(34)&amp;": "&amp;CHAR(34)&amp;SUBSTITUTE(CriteriTecnici!$F458,CHAR(34),"'")&amp;CHAR(34)&amp;", "&amp;CHAR(34)&amp;"value"&amp;CHAR(34)&amp;": "&amp;SUBSTITUTE(TRIM(ROUND(IFERROR(CriteriTecnici!$N458*1,IFERROR(NUMBERVALUE(CriteriTecnici!$N458,".",","),IFERROR(NUMBERVALUE(CriteriTecnici!$N458,",","."),0))),4)&amp;""),",",".")&amp;", "&amp;CHAR(34)&amp;"numerator"&amp;CHAR(34)&amp;": "&amp;SUBSTITUTE(TRIM(ROUND(IFERROR(CriteriTecnici!$K458*1,IFERROR(NUMBERVALUE(CriteriTecnici!$K458,".",","),IFERROR(NUMBERVALUE(CriteriTecnici!$K458,",","."),0))),4)&amp;""),",",".")&amp;", "&amp;CHAR(34)&amp;"denominator"&amp;CHAR(34)&amp;": "&amp;SUBSTITUTE(TRIM(ROUND(IFERROR(CriteriTecnici!$L458*1,IFERROR(NUMBERVALUE(CriteriTecnici!$L458,".",","),IFERROR(NUMBERVALUE(CriteriTecnici!$L458,",","."),0))),4)&amp;""),",",".")&amp;", "&amp;CHAR(34)&amp;"flag"&amp;CHAR(34)&amp;": "&amp;SUBSTITUTE(TRIM(ROUND(IFERROR(CriteriTecnici!$M458*1,IFERROR(NUMBERVALUE(CriteriTecnici!$M458,".",","),IFERROR(NUMBERVALUE(CriteriTecnici!$M458,",","."),0))),4)&amp;""),",",".")&amp;", "&amp;CHAR(34)&amp;"rawScore"&amp;CHAR(34)&amp;": "&amp;SUBSTITUTE(TRIM(ROUND(IFERROR(CriteriTecnici!$O458*1,IFERROR(NUMBERVALUE(CriteriTecnici!$O458,".",","),IFERROR(NUMBERVALUE(CriteriTecnici!$O458,",","."),0))),4)&amp;""),",",".")&amp;CHAR(125)&amp;IF(TRUE,",",""))</f>
        <v/>
      </c>
    </row>
    <row r="679">
      <c r="A679" s="38">
        <f>IF(CriteriTecnici!$A459="","","    "&amp;CHAR(123)&amp;CHAR(34)&amp;"bidderId"&amp;CHAR(34)&amp;": "&amp;CHAR(34)&amp;SUBSTITUTE(CriteriTecnici!$A459,CHAR(34),"'")&amp;CHAR(34)&amp;", "&amp;CHAR(34)&amp;"lotId"&amp;CHAR(34)&amp;": "&amp;CHAR(34)&amp;SUBSTITUTE(CriteriTecnici!$C459,CHAR(34),"'")&amp;CHAR(34)&amp;", "&amp;CHAR(34)&amp;"criterionId"&amp;CHAR(34)&amp;": "&amp;CHAR(34)&amp;SUBSTITUTE(CriteriTecnici!$D459,CHAR(34),"'")&amp;CHAR(34)&amp;", "&amp;CHAR(34)&amp;"kind"&amp;CHAR(34)&amp;": "&amp;CHAR(34)&amp;SUBSTITUTE(CriteriTecnici!$F459,CHAR(34),"'")&amp;CHAR(34)&amp;", "&amp;CHAR(34)&amp;"value"&amp;CHAR(34)&amp;": "&amp;SUBSTITUTE(TRIM(ROUND(IFERROR(CriteriTecnici!$N459*1,IFERROR(NUMBERVALUE(CriteriTecnici!$N459,".",","),IFERROR(NUMBERVALUE(CriteriTecnici!$N459,",","."),0))),4)&amp;""),",",".")&amp;", "&amp;CHAR(34)&amp;"numerator"&amp;CHAR(34)&amp;": "&amp;SUBSTITUTE(TRIM(ROUND(IFERROR(CriteriTecnici!$K459*1,IFERROR(NUMBERVALUE(CriteriTecnici!$K459,".",","),IFERROR(NUMBERVALUE(CriteriTecnici!$K459,",","."),0))),4)&amp;""),",",".")&amp;", "&amp;CHAR(34)&amp;"denominator"&amp;CHAR(34)&amp;": "&amp;SUBSTITUTE(TRIM(ROUND(IFERROR(CriteriTecnici!$L459*1,IFERROR(NUMBERVALUE(CriteriTecnici!$L459,".",","),IFERROR(NUMBERVALUE(CriteriTecnici!$L459,",","."),0))),4)&amp;""),",",".")&amp;", "&amp;CHAR(34)&amp;"flag"&amp;CHAR(34)&amp;": "&amp;SUBSTITUTE(TRIM(ROUND(IFERROR(CriteriTecnici!$M459*1,IFERROR(NUMBERVALUE(CriteriTecnici!$M459,".",","),IFERROR(NUMBERVALUE(CriteriTecnici!$M459,",","."),0))),4)&amp;""),",",".")&amp;", "&amp;CHAR(34)&amp;"rawScore"&amp;CHAR(34)&amp;": "&amp;SUBSTITUTE(TRIM(ROUND(IFERROR(CriteriTecnici!$O459*1,IFERROR(NUMBERVALUE(CriteriTecnici!$O459,".",","),IFERROR(NUMBERVALUE(CriteriTecnici!$O459,",","."),0))),4)&amp;""),",",".")&amp;CHAR(125)&amp;IF(TRUE,",",""))</f>
        <v/>
      </c>
    </row>
    <row r="680">
      <c r="A680" s="38">
        <f>IF(CriteriTecnici!$A460="","","    "&amp;CHAR(123)&amp;CHAR(34)&amp;"bidderId"&amp;CHAR(34)&amp;": "&amp;CHAR(34)&amp;SUBSTITUTE(CriteriTecnici!$A460,CHAR(34),"'")&amp;CHAR(34)&amp;", "&amp;CHAR(34)&amp;"lotId"&amp;CHAR(34)&amp;": "&amp;CHAR(34)&amp;SUBSTITUTE(CriteriTecnici!$C460,CHAR(34),"'")&amp;CHAR(34)&amp;", "&amp;CHAR(34)&amp;"criterionId"&amp;CHAR(34)&amp;": "&amp;CHAR(34)&amp;SUBSTITUTE(CriteriTecnici!$D460,CHAR(34),"'")&amp;CHAR(34)&amp;", "&amp;CHAR(34)&amp;"kind"&amp;CHAR(34)&amp;": "&amp;CHAR(34)&amp;SUBSTITUTE(CriteriTecnici!$F460,CHAR(34),"'")&amp;CHAR(34)&amp;", "&amp;CHAR(34)&amp;"value"&amp;CHAR(34)&amp;": "&amp;SUBSTITUTE(TRIM(ROUND(IFERROR(CriteriTecnici!$N460*1,IFERROR(NUMBERVALUE(CriteriTecnici!$N460,".",","),IFERROR(NUMBERVALUE(CriteriTecnici!$N460,",","."),0))),4)&amp;""),",",".")&amp;", "&amp;CHAR(34)&amp;"numerator"&amp;CHAR(34)&amp;": "&amp;SUBSTITUTE(TRIM(ROUND(IFERROR(CriteriTecnici!$K460*1,IFERROR(NUMBERVALUE(CriteriTecnici!$K460,".",","),IFERROR(NUMBERVALUE(CriteriTecnici!$K460,",","."),0))),4)&amp;""),",",".")&amp;", "&amp;CHAR(34)&amp;"denominator"&amp;CHAR(34)&amp;": "&amp;SUBSTITUTE(TRIM(ROUND(IFERROR(CriteriTecnici!$L460*1,IFERROR(NUMBERVALUE(CriteriTecnici!$L460,".",","),IFERROR(NUMBERVALUE(CriteriTecnici!$L460,",","."),0))),4)&amp;""),",",".")&amp;", "&amp;CHAR(34)&amp;"flag"&amp;CHAR(34)&amp;": "&amp;SUBSTITUTE(TRIM(ROUND(IFERROR(CriteriTecnici!$M460*1,IFERROR(NUMBERVALUE(CriteriTecnici!$M460,".",","),IFERROR(NUMBERVALUE(CriteriTecnici!$M460,",","."),0))),4)&amp;""),",",".")&amp;", "&amp;CHAR(34)&amp;"rawScore"&amp;CHAR(34)&amp;": "&amp;SUBSTITUTE(TRIM(ROUND(IFERROR(CriteriTecnici!$O460*1,IFERROR(NUMBERVALUE(CriteriTecnici!$O460,".",","),IFERROR(NUMBERVALUE(CriteriTecnici!$O460,",","."),0))),4)&amp;""),",",".")&amp;CHAR(125)&amp;IF(TRUE,",",""))</f>
        <v/>
      </c>
    </row>
    <row r="681">
      <c r="A681" s="38">
        <f>IF(CriteriTecnici!$A461="","","    "&amp;CHAR(123)&amp;CHAR(34)&amp;"bidderId"&amp;CHAR(34)&amp;": "&amp;CHAR(34)&amp;SUBSTITUTE(CriteriTecnici!$A461,CHAR(34),"'")&amp;CHAR(34)&amp;", "&amp;CHAR(34)&amp;"lotId"&amp;CHAR(34)&amp;": "&amp;CHAR(34)&amp;SUBSTITUTE(CriteriTecnici!$C461,CHAR(34),"'")&amp;CHAR(34)&amp;", "&amp;CHAR(34)&amp;"criterionId"&amp;CHAR(34)&amp;": "&amp;CHAR(34)&amp;SUBSTITUTE(CriteriTecnici!$D461,CHAR(34),"'")&amp;CHAR(34)&amp;", "&amp;CHAR(34)&amp;"kind"&amp;CHAR(34)&amp;": "&amp;CHAR(34)&amp;SUBSTITUTE(CriteriTecnici!$F461,CHAR(34),"'")&amp;CHAR(34)&amp;", "&amp;CHAR(34)&amp;"value"&amp;CHAR(34)&amp;": "&amp;SUBSTITUTE(TRIM(ROUND(IFERROR(CriteriTecnici!$N461*1,IFERROR(NUMBERVALUE(CriteriTecnici!$N461,".",","),IFERROR(NUMBERVALUE(CriteriTecnici!$N461,",","."),0))),4)&amp;""),",",".")&amp;", "&amp;CHAR(34)&amp;"numerator"&amp;CHAR(34)&amp;": "&amp;SUBSTITUTE(TRIM(ROUND(IFERROR(CriteriTecnici!$K461*1,IFERROR(NUMBERVALUE(CriteriTecnici!$K461,".",","),IFERROR(NUMBERVALUE(CriteriTecnici!$K461,",","."),0))),4)&amp;""),",",".")&amp;", "&amp;CHAR(34)&amp;"denominator"&amp;CHAR(34)&amp;": "&amp;SUBSTITUTE(TRIM(ROUND(IFERROR(CriteriTecnici!$L461*1,IFERROR(NUMBERVALUE(CriteriTecnici!$L461,".",","),IFERROR(NUMBERVALUE(CriteriTecnici!$L461,",","."),0))),4)&amp;""),",",".")&amp;", "&amp;CHAR(34)&amp;"flag"&amp;CHAR(34)&amp;": "&amp;SUBSTITUTE(TRIM(ROUND(IFERROR(CriteriTecnici!$M461*1,IFERROR(NUMBERVALUE(CriteriTecnici!$M461,".",","),IFERROR(NUMBERVALUE(CriteriTecnici!$M461,",","."),0))),4)&amp;""),",",".")&amp;", "&amp;CHAR(34)&amp;"rawScore"&amp;CHAR(34)&amp;": "&amp;SUBSTITUTE(TRIM(ROUND(IFERROR(CriteriTecnici!$O461*1,IFERROR(NUMBERVALUE(CriteriTecnici!$O461,".",","),IFERROR(NUMBERVALUE(CriteriTecnici!$O461,",","."),0))),4)&amp;""),",",".")&amp;CHAR(125)&amp;IF(TRUE,",",""))</f>
        <v/>
      </c>
    </row>
    <row r="682">
      <c r="A682" s="38">
        <f>IF(CriteriTecnici!$A462="","","    "&amp;CHAR(123)&amp;CHAR(34)&amp;"bidderId"&amp;CHAR(34)&amp;": "&amp;CHAR(34)&amp;SUBSTITUTE(CriteriTecnici!$A462,CHAR(34),"'")&amp;CHAR(34)&amp;", "&amp;CHAR(34)&amp;"lotId"&amp;CHAR(34)&amp;": "&amp;CHAR(34)&amp;SUBSTITUTE(CriteriTecnici!$C462,CHAR(34),"'")&amp;CHAR(34)&amp;", "&amp;CHAR(34)&amp;"criterionId"&amp;CHAR(34)&amp;": "&amp;CHAR(34)&amp;SUBSTITUTE(CriteriTecnici!$D462,CHAR(34),"'")&amp;CHAR(34)&amp;", "&amp;CHAR(34)&amp;"kind"&amp;CHAR(34)&amp;": "&amp;CHAR(34)&amp;SUBSTITUTE(CriteriTecnici!$F462,CHAR(34),"'")&amp;CHAR(34)&amp;", "&amp;CHAR(34)&amp;"value"&amp;CHAR(34)&amp;": "&amp;SUBSTITUTE(TRIM(ROUND(IFERROR(CriteriTecnici!$N462*1,IFERROR(NUMBERVALUE(CriteriTecnici!$N462,".",","),IFERROR(NUMBERVALUE(CriteriTecnici!$N462,",","."),0))),4)&amp;""),",",".")&amp;", "&amp;CHAR(34)&amp;"numerator"&amp;CHAR(34)&amp;": "&amp;SUBSTITUTE(TRIM(ROUND(IFERROR(CriteriTecnici!$K462*1,IFERROR(NUMBERVALUE(CriteriTecnici!$K462,".",","),IFERROR(NUMBERVALUE(CriteriTecnici!$K462,",","."),0))),4)&amp;""),",",".")&amp;", "&amp;CHAR(34)&amp;"denominator"&amp;CHAR(34)&amp;": "&amp;SUBSTITUTE(TRIM(ROUND(IFERROR(CriteriTecnici!$L462*1,IFERROR(NUMBERVALUE(CriteriTecnici!$L462,".",","),IFERROR(NUMBERVALUE(CriteriTecnici!$L462,",","."),0))),4)&amp;""),",",".")&amp;", "&amp;CHAR(34)&amp;"flag"&amp;CHAR(34)&amp;": "&amp;SUBSTITUTE(TRIM(ROUND(IFERROR(CriteriTecnici!$M462*1,IFERROR(NUMBERVALUE(CriteriTecnici!$M462,".",","),IFERROR(NUMBERVALUE(CriteriTecnici!$M462,",","."),0))),4)&amp;""),",",".")&amp;", "&amp;CHAR(34)&amp;"rawScore"&amp;CHAR(34)&amp;": "&amp;SUBSTITUTE(TRIM(ROUND(IFERROR(CriteriTecnici!$O462*1,IFERROR(NUMBERVALUE(CriteriTecnici!$O462,".",","),IFERROR(NUMBERVALUE(CriteriTecnici!$O462,",","."),0))),4)&amp;""),",",".")&amp;CHAR(125)&amp;IF(TRUE,",",""))</f>
        <v/>
      </c>
    </row>
    <row r="683">
      <c r="A683" s="38">
        <f>IF(CriteriTecnici!$A463="","","    "&amp;CHAR(123)&amp;CHAR(34)&amp;"bidderId"&amp;CHAR(34)&amp;": "&amp;CHAR(34)&amp;SUBSTITUTE(CriteriTecnici!$A463,CHAR(34),"'")&amp;CHAR(34)&amp;", "&amp;CHAR(34)&amp;"lotId"&amp;CHAR(34)&amp;": "&amp;CHAR(34)&amp;SUBSTITUTE(CriteriTecnici!$C463,CHAR(34),"'")&amp;CHAR(34)&amp;", "&amp;CHAR(34)&amp;"criterionId"&amp;CHAR(34)&amp;": "&amp;CHAR(34)&amp;SUBSTITUTE(CriteriTecnici!$D463,CHAR(34),"'")&amp;CHAR(34)&amp;", "&amp;CHAR(34)&amp;"kind"&amp;CHAR(34)&amp;": "&amp;CHAR(34)&amp;SUBSTITUTE(CriteriTecnici!$F463,CHAR(34),"'")&amp;CHAR(34)&amp;", "&amp;CHAR(34)&amp;"value"&amp;CHAR(34)&amp;": "&amp;SUBSTITUTE(TRIM(ROUND(IFERROR(CriteriTecnici!$N463*1,IFERROR(NUMBERVALUE(CriteriTecnici!$N463,".",","),IFERROR(NUMBERVALUE(CriteriTecnici!$N463,",","."),0))),4)&amp;""),",",".")&amp;", "&amp;CHAR(34)&amp;"numerator"&amp;CHAR(34)&amp;": "&amp;SUBSTITUTE(TRIM(ROUND(IFERROR(CriteriTecnici!$K463*1,IFERROR(NUMBERVALUE(CriteriTecnici!$K463,".",","),IFERROR(NUMBERVALUE(CriteriTecnici!$K463,",","."),0))),4)&amp;""),",",".")&amp;", "&amp;CHAR(34)&amp;"denominator"&amp;CHAR(34)&amp;": "&amp;SUBSTITUTE(TRIM(ROUND(IFERROR(CriteriTecnici!$L463*1,IFERROR(NUMBERVALUE(CriteriTecnici!$L463,".",","),IFERROR(NUMBERVALUE(CriteriTecnici!$L463,",","."),0))),4)&amp;""),",",".")&amp;", "&amp;CHAR(34)&amp;"flag"&amp;CHAR(34)&amp;": "&amp;SUBSTITUTE(TRIM(ROUND(IFERROR(CriteriTecnici!$M463*1,IFERROR(NUMBERVALUE(CriteriTecnici!$M463,".",","),IFERROR(NUMBERVALUE(CriteriTecnici!$M463,",","."),0))),4)&amp;""),",",".")&amp;", "&amp;CHAR(34)&amp;"rawScore"&amp;CHAR(34)&amp;": "&amp;SUBSTITUTE(TRIM(ROUND(IFERROR(CriteriTecnici!$O463*1,IFERROR(NUMBERVALUE(CriteriTecnici!$O463,".",","),IFERROR(NUMBERVALUE(CriteriTecnici!$O463,",","."),0))),4)&amp;""),",",".")&amp;CHAR(125)&amp;IF(TRUE,",",""))</f>
        <v/>
      </c>
    </row>
    <row r="684">
      <c r="A684" s="38">
        <f>IF(CriteriTecnici!$A464="","","    "&amp;CHAR(123)&amp;CHAR(34)&amp;"bidderId"&amp;CHAR(34)&amp;": "&amp;CHAR(34)&amp;SUBSTITUTE(CriteriTecnici!$A464,CHAR(34),"'")&amp;CHAR(34)&amp;", "&amp;CHAR(34)&amp;"lotId"&amp;CHAR(34)&amp;": "&amp;CHAR(34)&amp;SUBSTITUTE(CriteriTecnici!$C464,CHAR(34),"'")&amp;CHAR(34)&amp;", "&amp;CHAR(34)&amp;"criterionId"&amp;CHAR(34)&amp;": "&amp;CHAR(34)&amp;SUBSTITUTE(CriteriTecnici!$D464,CHAR(34),"'")&amp;CHAR(34)&amp;", "&amp;CHAR(34)&amp;"kind"&amp;CHAR(34)&amp;": "&amp;CHAR(34)&amp;SUBSTITUTE(CriteriTecnici!$F464,CHAR(34),"'")&amp;CHAR(34)&amp;", "&amp;CHAR(34)&amp;"value"&amp;CHAR(34)&amp;": "&amp;SUBSTITUTE(TRIM(ROUND(IFERROR(CriteriTecnici!$N464*1,IFERROR(NUMBERVALUE(CriteriTecnici!$N464,".",","),IFERROR(NUMBERVALUE(CriteriTecnici!$N464,",","."),0))),4)&amp;""),",",".")&amp;", "&amp;CHAR(34)&amp;"numerator"&amp;CHAR(34)&amp;": "&amp;SUBSTITUTE(TRIM(ROUND(IFERROR(CriteriTecnici!$K464*1,IFERROR(NUMBERVALUE(CriteriTecnici!$K464,".",","),IFERROR(NUMBERVALUE(CriteriTecnici!$K464,",","."),0))),4)&amp;""),",",".")&amp;", "&amp;CHAR(34)&amp;"denominator"&amp;CHAR(34)&amp;": "&amp;SUBSTITUTE(TRIM(ROUND(IFERROR(CriteriTecnici!$L464*1,IFERROR(NUMBERVALUE(CriteriTecnici!$L464,".",","),IFERROR(NUMBERVALUE(CriteriTecnici!$L464,",","."),0))),4)&amp;""),",",".")&amp;", "&amp;CHAR(34)&amp;"flag"&amp;CHAR(34)&amp;": "&amp;SUBSTITUTE(TRIM(ROUND(IFERROR(CriteriTecnici!$M464*1,IFERROR(NUMBERVALUE(CriteriTecnici!$M464,".",","),IFERROR(NUMBERVALUE(CriteriTecnici!$M464,",","."),0))),4)&amp;""),",",".")&amp;", "&amp;CHAR(34)&amp;"rawScore"&amp;CHAR(34)&amp;": "&amp;SUBSTITUTE(TRIM(ROUND(IFERROR(CriteriTecnici!$O464*1,IFERROR(NUMBERVALUE(CriteriTecnici!$O464,".",","),IFERROR(NUMBERVALUE(CriteriTecnici!$O464,",","."),0))),4)&amp;""),",",".")&amp;CHAR(125)&amp;IF(TRUE,",",""))</f>
        <v/>
      </c>
    </row>
    <row r="685">
      <c r="A685" s="38">
        <f>IF(CriteriTecnici!$A465="","","    "&amp;CHAR(123)&amp;CHAR(34)&amp;"bidderId"&amp;CHAR(34)&amp;": "&amp;CHAR(34)&amp;SUBSTITUTE(CriteriTecnici!$A465,CHAR(34),"'")&amp;CHAR(34)&amp;", "&amp;CHAR(34)&amp;"lotId"&amp;CHAR(34)&amp;": "&amp;CHAR(34)&amp;SUBSTITUTE(CriteriTecnici!$C465,CHAR(34),"'")&amp;CHAR(34)&amp;", "&amp;CHAR(34)&amp;"criterionId"&amp;CHAR(34)&amp;": "&amp;CHAR(34)&amp;SUBSTITUTE(CriteriTecnici!$D465,CHAR(34),"'")&amp;CHAR(34)&amp;", "&amp;CHAR(34)&amp;"kind"&amp;CHAR(34)&amp;": "&amp;CHAR(34)&amp;SUBSTITUTE(CriteriTecnici!$F465,CHAR(34),"'")&amp;CHAR(34)&amp;", "&amp;CHAR(34)&amp;"value"&amp;CHAR(34)&amp;": "&amp;SUBSTITUTE(TRIM(ROUND(IFERROR(CriteriTecnici!$N465*1,IFERROR(NUMBERVALUE(CriteriTecnici!$N465,".",","),IFERROR(NUMBERVALUE(CriteriTecnici!$N465,",","."),0))),4)&amp;""),",",".")&amp;", "&amp;CHAR(34)&amp;"numerator"&amp;CHAR(34)&amp;": "&amp;SUBSTITUTE(TRIM(ROUND(IFERROR(CriteriTecnici!$K465*1,IFERROR(NUMBERVALUE(CriteriTecnici!$K465,".",","),IFERROR(NUMBERVALUE(CriteriTecnici!$K465,",","."),0))),4)&amp;""),",",".")&amp;", "&amp;CHAR(34)&amp;"denominator"&amp;CHAR(34)&amp;": "&amp;SUBSTITUTE(TRIM(ROUND(IFERROR(CriteriTecnici!$L465*1,IFERROR(NUMBERVALUE(CriteriTecnici!$L465,".",","),IFERROR(NUMBERVALUE(CriteriTecnici!$L465,",","."),0))),4)&amp;""),",",".")&amp;", "&amp;CHAR(34)&amp;"flag"&amp;CHAR(34)&amp;": "&amp;SUBSTITUTE(TRIM(ROUND(IFERROR(CriteriTecnici!$M465*1,IFERROR(NUMBERVALUE(CriteriTecnici!$M465,".",","),IFERROR(NUMBERVALUE(CriteriTecnici!$M465,",","."),0))),4)&amp;""),",",".")&amp;", "&amp;CHAR(34)&amp;"rawScore"&amp;CHAR(34)&amp;": "&amp;SUBSTITUTE(TRIM(ROUND(IFERROR(CriteriTecnici!$O465*1,IFERROR(NUMBERVALUE(CriteriTecnici!$O465,".",","),IFERROR(NUMBERVALUE(CriteriTecnici!$O465,",","."),0))),4)&amp;""),",",".")&amp;CHAR(125)&amp;IF(TRUE,",",""))</f>
        <v/>
      </c>
    </row>
    <row r="686">
      <c r="A686" s="38">
        <f>IF(CriteriTecnici!$A466="","","    "&amp;CHAR(123)&amp;CHAR(34)&amp;"bidderId"&amp;CHAR(34)&amp;": "&amp;CHAR(34)&amp;SUBSTITUTE(CriteriTecnici!$A466,CHAR(34),"'")&amp;CHAR(34)&amp;", "&amp;CHAR(34)&amp;"lotId"&amp;CHAR(34)&amp;": "&amp;CHAR(34)&amp;SUBSTITUTE(CriteriTecnici!$C466,CHAR(34),"'")&amp;CHAR(34)&amp;", "&amp;CHAR(34)&amp;"criterionId"&amp;CHAR(34)&amp;": "&amp;CHAR(34)&amp;SUBSTITUTE(CriteriTecnici!$D466,CHAR(34),"'")&amp;CHAR(34)&amp;", "&amp;CHAR(34)&amp;"kind"&amp;CHAR(34)&amp;": "&amp;CHAR(34)&amp;SUBSTITUTE(CriteriTecnici!$F466,CHAR(34),"'")&amp;CHAR(34)&amp;", "&amp;CHAR(34)&amp;"value"&amp;CHAR(34)&amp;": "&amp;SUBSTITUTE(TRIM(ROUND(IFERROR(CriteriTecnici!$N466*1,IFERROR(NUMBERVALUE(CriteriTecnici!$N466,".",","),IFERROR(NUMBERVALUE(CriteriTecnici!$N466,",","."),0))),4)&amp;""),",",".")&amp;", "&amp;CHAR(34)&amp;"numerator"&amp;CHAR(34)&amp;": "&amp;SUBSTITUTE(TRIM(ROUND(IFERROR(CriteriTecnici!$K466*1,IFERROR(NUMBERVALUE(CriteriTecnici!$K466,".",","),IFERROR(NUMBERVALUE(CriteriTecnici!$K466,",","."),0))),4)&amp;""),",",".")&amp;", "&amp;CHAR(34)&amp;"denominator"&amp;CHAR(34)&amp;": "&amp;SUBSTITUTE(TRIM(ROUND(IFERROR(CriteriTecnici!$L466*1,IFERROR(NUMBERVALUE(CriteriTecnici!$L466,".",","),IFERROR(NUMBERVALUE(CriteriTecnici!$L466,",","."),0))),4)&amp;""),",",".")&amp;", "&amp;CHAR(34)&amp;"flag"&amp;CHAR(34)&amp;": "&amp;SUBSTITUTE(TRIM(ROUND(IFERROR(CriteriTecnici!$M466*1,IFERROR(NUMBERVALUE(CriteriTecnici!$M466,".",","),IFERROR(NUMBERVALUE(CriteriTecnici!$M466,",","."),0))),4)&amp;""),",",".")&amp;", "&amp;CHAR(34)&amp;"rawScore"&amp;CHAR(34)&amp;": "&amp;SUBSTITUTE(TRIM(ROUND(IFERROR(CriteriTecnici!$O466*1,IFERROR(NUMBERVALUE(CriteriTecnici!$O466,".",","),IFERROR(NUMBERVALUE(CriteriTecnici!$O466,",","."),0))),4)&amp;""),",",".")&amp;CHAR(125)&amp;IF(TRUE,",",""))</f>
        <v/>
      </c>
    </row>
    <row r="687">
      <c r="A687" s="38">
        <f>IF(CriteriTecnici!$A467="","","    "&amp;CHAR(123)&amp;CHAR(34)&amp;"bidderId"&amp;CHAR(34)&amp;": "&amp;CHAR(34)&amp;SUBSTITUTE(CriteriTecnici!$A467,CHAR(34),"'")&amp;CHAR(34)&amp;", "&amp;CHAR(34)&amp;"lotId"&amp;CHAR(34)&amp;": "&amp;CHAR(34)&amp;SUBSTITUTE(CriteriTecnici!$C467,CHAR(34),"'")&amp;CHAR(34)&amp;", "&amp;CHAR(34)&amp;"criterionId"&amp;CHAR(34)&amp;": "&amp;CHAR(34)&amp;SUBSTITUTE(CriteriTecnici!$D467,CHAR(34),"'")&amp;CHAR(34)&amp;", "&amp;CHAR(34)&amp;"kind"&amp;CHAR(34)&amp;": "&amp;CHAR(34)&amp;SUBSTITUTE(CriteriTecnici!$F467,CHAR(34),"'")&amp;CHAR(34)&amp;", "&amp;CHAR(34)&amp;"value"&amp;CHAR(34)&amp;": "&amp;SUBSTITUTE(TRIM(ROUND(IFERROR(CriteriTecnici!$N467*1,IFERROR(NUMBERVALUE(CriteriTecnici!$N467,".",","),IFERROR(NUMBERVALUE(CriteriTecnici!$N467,",","."),0))),4)&amp;""),",",".")&amp;", "&amp;CHAR(34)&amp;"numerator"&amp;CHAR(34)&amp;": "&amp;SUBSTITUTE(TRIM(ROUND(IFERROR(CriteriTecnici!$K467*1,IFERROR(NUMBERVALUE(CriteriTecnici!$K467,".",","),IFERROR(NUMBERVALUE(CriteriTecnici!$K467,",","."),0))),4)&amp;""),",",".")&amp;", "&amp;CHAR(34)&amp;"denominator"&amp;CHAR(34)&amp;": "&amp;SUBSTITUTE(TRIM(ROUND(IFERROR(CriteriTecnici!$L467*1,IFERROR(NUMBERVALUE(CriteriTecnici!$L467,".",","),IFERROR(NUMBERVALUE(CriteriTecnici!$L467,",","."),0))),4)&amp;""),",",".")&amp;", "&amp;CHAR(34)&amp;"flag"&amp;CHAR(34)&amp;": "&amp;SUBSTITUTE(TRIM(ROUND(IFERROR(CriteriTecnici!$M467*1,IFERROR(NUMBERVALUE(CriteriTecnici!$M467,".",","),IFERROR(NUMBERVALUE(CriteriTecnici!$M467,",","."),0))),4)&amp;""),",",".")&amp;", "&amp;CHAR(34)&amp;"rawScore"&amp;CHAR(34)&amp;": "&amp;SUBSTITUTE(TRIM(ROUND(IFERROR(CriteriTecnici!$O467*1,IFERROR(NUMBERVALUE(CriteriTecnici!$O467,".",","),IFERROR(NUMBERVALUE(CriteriTecnici!$O467,",","."),0))),4)&amp;""),",",".")&amp;CHAR(125)&amp;IF(TRUE,",",""))</f>
        <v/>
      </c>
    </row>
    <row r="688">
      <c r="A688" s="38">
        <f>IF(CriteriTecnici!$A468="","","    "&amp;CHAR(123)&amp;CHAR(34)&amp;"bidderId"&amp;CHAR(34)&amp;": "&amp;CHAR(34)&amp;SUBSTITUTE(CriteriTecnici!$A468,CHAR(34),"'")&amp;CHAR(34)&amp;", "&amp;CHAR(34)&amp;"lotId"&amp;CHAR(34)&amp;": "&amp;CHAR(34)&amp;SUBSTITUTE(CriteriTecnici!$C468,CHAR(34),"'")&amp;CHAR(34)&amp;", "&amp;CHAR(34)&amp;"criterionId"&amp;CHAR(34)&amp;": "&amp;CHAR(34)&amp;SUBSTITUTE(CriteriTecnici!$D468,CHAR(34),"'")&amp;CHAR(34)&amp;", "&amp;CHAR(34)&amp;"kind"&amp;CHAR(34)&amp;": "&amp;CHAR(34)&amp;SUBSTITUTE(CriteriTecnici!$F468,CHAR(34),"'")&amp;CHAR(34)&amp;", "&amp;CHAR(34)&amp;"value"&amp;CHAR(34)&amp;": "&amp;SUBSTITUTE(TRIM(ROUND(IFERROR(CriteriTecnici!$N468*1,IFERROR(NUMBERVALUE(CriteriTecnici!$N468,".",","),IFERROR(NUMBERVALUE(CriteriTecnici!$N468,",","."),0))),4)&amp;""),",",".")&amp;", "&amp;CHAR(34)&amp;"numerator"&amp;CHAR(34)&amp;": "&amp;SUBSTITUTE(TRIM(ROUND(IFERROR(CriteriTecnici!$K468*1,IFERROR(NUMBERVALUE(CriteriTecnici!$K468,".",","),IFERROR(NUMBERVALUE(CriteriTecnici!$K468,",","."),0))),4)&amp;""),",",".")&amp;", "&amp;CHAR(34)&amp;"denominator"&amp;CHAR(34)&amp;": "&amp;SUBSTITUTE(TRIM(ROUND(IFERROR(CriteriTecnici!$L468*1,IFERROR(NUMBERVALUE(CriteriTecnici!$L468,".",","),IFERROR(NUMBERVALUE(CriteriTecnici!$L468,",","."),0))),4)&amp;""),",",".")&amp;", "&amp;CHAR(34)&amp;"flag"&amp;CHAR(34)&amp;": "&amp;SUBSTITUTE(TRIM(ROUND(IFERROR(CriteriTecnici!$M468*1,IFERROR(NUMBERVALUE(CriteriTecnici!$M468,".",","),IFERROR(NUMBERVALUE(CriteriTecnici!$M468,",","."),0))),4)&amp;""),",",".")&amp;", "&amp;CHAR(34)&amp;"rawScore"&amp;CHAR(34)&amp;": "&amp;SUBSTITUTE(TRIM(ROUND(IFERROR(CriteriTecnici!$O468*1,IFERROR(NUMBERVALUE(CriteriTecnici!$O468,".",","),IFERROR(NUMBERVALUE(CriteriTecnici!$O468,",","."),0))),4)&amp;""),",",".")&amp;CHAR(125)&amp;IF(TRUE,",",""))</f>
        <v/>
      </c>
    </row>
    <row r="689">
      <c r="A689" s="38">
        <f>IF(CriteriTecnici!$A469="","","    "&amp;CHAR(123)&amp;CHAR(34)&amp;"bidderId"&amp;CHAR(34)&amp;": "&amp;CHAR(34)&amp;SUBSTITUTE(CriteriTecnici!$A469,CHAR(34),"'")&amp;CHAR(34)&amp;", "&amp;CHAR(34)&amp;"lotId"&amp;CHAR(34)&amp;": "&amp;CHAR(34)&amp;SUBSTITUTE(CriteriTecnici!$C469,CHAR(34),"'")&amp;CHAR(34)&amp;", "&amp;CHAR(34)&amp;"criterionId"&amp;CHAR(34)&amp;": "&amp;CHAR(34)&amp;SUBSTITUTE(CriteriTecnici!$D469,CHAR(34),"'")&amp;CHAR(34)&amp;", "&amp;CHAR(34)&amp;"kind"&amp;CHAR(34)&amp;": "&amp;CHAR(34)&amp;SUBSTITUTE(CriteriTecnici!$F469,CHAR(34),"'")&amp;CHAR(34)&amp;", "&amp;CHAR(34)&amp;"value"&amp;CHAR(34)&amp;": "&amp;SUBSTITUTE(TRIM(ROUND(IFERROR(CriteriTecnici!$N469*1,IFERROR(NUMBERVALUE(CriteriTecnici!$N469,".",","),IFERROR(NUMBERVALUE(CriteriTecnici!$N469,",","."),0))),4)&amp;""),",",".")&amp;", "&amp;CHAR(34)&amp;"numerator"&amp;CHAR(34)&amp;": "&amp;SUBSTITUTE(TRIM(ROUND(IFERROR(CriteriTecnici!$K469*1,IFERROR(NUMBERVALUE(CriteriTecnici!$K469,".",","),IFERROR(NUMBERVALUE(CriteriTecnici!$K469,",","."),0))),4)&amp;""),",",".")&amp;", "&amp;CHAR(34)&amp;"denominator"&amp;CHAR(34)&amp;": "&amp;SUBSTITUTE(TRIM(ROUND(IFERROR(CriteriTecnici!$L469*1,IFERROR(NUMBERVALUE(CriteriTecnici!$L469,".",","),IFERROR(NUMBERVALUE(CriteriTecnici!$L469,",","."),0))),4)&amp;""),",",".")&amp;", "&amp;CHAR(34)&amp;"flag"&amp;CHAR(34)&amp;": "&amp;SUBSTITUTE(TRIM(ROUND(IFERROR(CriteriTecnici!$M469*1,IFERROR(NUMBERVALUE(CriteriTecnici!$M469,".",","),IFERROR(NUMBERVALUE(CriteriTecnici!$M469,",","."),0))),4)&amp;""),",",".")&amp;", "&amp;CHAR(34)&amp;"rawScore"&amp;CHAR(34)&amp;": "&amp;SUBSTITUTE(TRIM(ROUND(IFERROR(CriteriTecnici!$O469*1,IFERROR(NUMBERVALUE(CriteriTecnici!$O469,".",","),IFERROR(NUMBERVALUE(CriteriTecnici!$O469,",","."),0))),4)&amp;""),",",".")&amp;CHAR(125)&amp;IF(COUNTA(Offerte!$A17:$A$200)&gt;0,",",""))</f>
        <v/>
      </c>
    </row>
    <row r="690">
      <c r="A690" s="38">
        <f>IF(CriteriTecnici!$A470="","","    "&amp;CHAR(123)&amp;CHAR(34)&amp;"bidderId"&amp;CHAR(34)&amp;": "&amp;CHAR(34)&amp;SUBSTITUTE(CriteriTecnici!$A470,CHAR(34),"'")&amp;CHAR(34)&amp;", "&amp;CHAR(34)&amp;"lotId"&amp;CHAR(34)&amp;": "&amp;CHAR(34)&amp;SUBSTITUTE(CriteriTecnici!$C470,CHAR(34),"'")&amp;CHAR(34)&amp;", "&amp;CHAR(34)&amp;"criterionId"&amp;CHAR(34)&amp;": "&amp;CHAR(34)&amp;SUBSTITUTE(CriteriTecnici!$D470,CHAR(34),"'")&amp;CHAR(34)&amp;", "&amp;CHAR(34)&amp;"kind"&amp;CHAR(34)&amp;": "&amp;CHAR(34)&amp;SUBSTITUTE(CriteriTecnici!$F470,CHAR(34),"'")&amp;CHAR(34)&amp;", "&amp;CHAR(34)&amp;"value"&amp;CHAR(34)&amp;": "&amp;SUBSTITUTE(TRIM(ROUND(IFERROR(CriteriTecnici!$N470*1,IFERROR(NUMBERVALUE(CriteriTecnici!$N470,".",","),IFERROR(NUMBERVALUE(CriteriTecnici!$N470,",","."),0))),4)&amp;""),",",".")&amp;", "&amp;CHAR(34)&amp;"numerator"&amp;CHAR(34)&amp;": "&amp;SUBSTITUTE(TRIM(ROUND(IFERROR(CriteriTecnici!$K470*1,IFERROR(NUMBERVALUE(CriteriTecnici!$K470,".",","),IFERROR(NUMBERVALUE(CriteriTecnici!$K470,",","."),0))),4)&amp;""),",",".")&amp;", "&amp;CHAR(34)&amp;"denominator"&amp;CHAR(34)&amp;": "&amp;SUBSTITUTE(TRIM(ROUND(IFERROR(CriteriTecnici!$L470*1,IFERROR(NUMBERVALUE(CriteriTecnici!$L470,".",","),IFERROR(NUMBERVALUE(CriteriTecnici!$L470,",","."),0))),4)&amp;""),",",".")&amp;", "&amp;CHAR(34)&amp;"flag"&amp;CHAR(34)&amp;": "&amp;SUBSTITUTE(TRIM(ROUND(IFERROR(CriteriTecnici!$M470*1,IFERROR(NUMBERVALUE(CriteriTecnici!$M470,".",","),IFERROR(NUMBERVALUE(CriteriTecnici!$M470,",","."),0))),4)&amp;""),",",".")&amp;", "&amp;CHAR(34)&amp;"rawScore"&amp;CHAR(34)&amp;": "&amp;SUBSTITUTE(TRIM(ROUND(IFERROR(CriteriTecnici!$O470*1,IFERROR(NUMBERVALUE(CriteriTecnici!$O470,".",","),IFERROR(NUMBERVALUE(CriteriTecnici!$O470,",","."),0))),4)&amp;""),",",".")&amp;CHAR(125)&amp;IF(TRUE,",",""))</f>
        <v/>
      </c>
    </row>
    <row r="691">
      <c r="A691" s="38">
        <f>IF(CriteriTecnici!$A471="","","    "&amp;CHAR(123)&amp;CHAR(34)&amp;"bidderId"&amp;CHAR(34)&amp;": "&amp;CHAR(34)&amp;SUBSTITUTE(CriteriTecnici!$A471,CHAR(34),"'")&amp;CHAR(34)&amp;", "&amp;CHAR(34)&amp;"lotId"&amp;CHAR(34)&amp;": "&amp;CHAR(34)&amp;SUBSTITUTE(CriteriTecnici!$C471,CHAR(34),"'")&amp;CHAR(34)&amp;", "&amp;CHAR(34)&amp;"criterionId"&amp;CHAR(34)&amp;": "&amp;CHAR(34)&amp;SUBSTITUTE(CriteriTecnici!$D471,CHAR(34),"'")&amp;CHAR(34)&amp;", "&amp;CHAR(34)&amp;"kind"&amp;CHAR(34)&amp;": "&amp;CHAR(34)&amp;SUBSTITUTE(CriteriTecnici!$F471,CHAR(34),"'")&amp;CHAR(34)&amp;", "&amp;CHAR(34)&amp;"value"&amp;CHAR(34)&amp;": "&amp;SUBSTITUTE(TRIM(ROUND(IFERROR(CriteriTecnici!$N471*1,IFERROR(NUMBERVALUE(CriteriTecnici!$N471,".",","),IFERROR(NUMBERVALUE(CriteriTecnici!$N471,",","."),0))),4)&amp;""),",",".")&amp;", "&amp;CHAR(34)&amp;"numerator"&amp;CHAR(34)&amp;": "&amp;SUBSTITUTE(TRIM(ROUND(IFERROR(CriteriTecnici!$K471*1,IFERROR(NUMBERVALUE(CriteriTecnici!$K471,".",","),IFERROR(NUMBERVALUE(CriteriTecnici!$K471,",","."),0))),4)&amp;""),",",".")&amp;", "&amp;CHAR(34)&amp;"denominator"&amp;CHAR(34)&amp;": "&amp;SUBSTITUTE(TRIM(ROUND(IFERROR(CriteriTecnici!$L471*1,IFERROR(NUMBERVALUE(CriteriTecnici!$L471,".",","),IFERROR(NUMBERVALUE(CriteriTecnici!$L471,",","."),0))),4)&amp;""),",",".")&amp;", "&amp;CHAR(34)&amp;"flag"&amp;CHAR(34)&amp;": "&amp;SUBSTITUTE(TRIM(ROUND(IFERROR(CriteriTecnici!$M471*1,IFERROR(NUMBERVALUE(CriteriTecnici!$M471,".",","),IFERROR(NUMBERVALUE(CriteriTecnici!$M471,",","."),0))),4)&amp;""),",",".")&amp;", "&amp;CHAR(34)&amp;"rawScore"&amp;CHAR(34)&amp;": "&amp;SUBSTITUTE(TRIM(ROUND(IFERROR(CriteriTecnici!$O471*1,IFERROR(NUMBERVALUE(CriteriTecnici!$O471,".",","),IFERROR(NUMBERVALUE(CriteriTecnici!$O471,",","."),0))),4)&amp;""),",",".")&amp;CHAR(125)&amp;IF(TRUE,",",""))</f>
        <v/>
      </c>
    </row>
    <row r="692">
      <c r="A692" s="38">
        <f>IF(CriteriTecnici!$A472="","","    "&amp;CHAR(123)&amp;CHAR(34)&amp;"bidderId"&amp;CHAR(34)&amp;": "&amp;CHAR(34)&amp;SUBSTITUTE(CriteriTecnici!$A472,CHAR(34),"'")&amp;CHAR(34)&amp;", "&amp;CHAR(34)&amp;"lotId"&amp;CHAR(34)&amp;": "&amp;CHAR(34)&amp;SUBSTITUTE(CriteriTecnici!$C472,CHAR(34),"'")&amp;CHAR(34)&amp;", "&amp;CHAR(34)&amp;"criterionId"&amp;CHAR(34)&amp;": "&amp;CHAR(34)&amp;SUBSTITUTE(CriteriTecnici!$D472,CHAR(34),"'")&amp;CHAR(34)&amp;", "&amp;CHAR(34)&amp;"kind"&amp;CHAR(34)&amp;": "&amp;CHAR(34)&amp;SUBSTITUTE(CriteriTecnici!$F472,CHAR(34),"'")&amp;CHAR(34)&amp;", "&amp;CHAR(34)&amp;"value"&amp;CHAR(34)&amp;": "&amp;SUBSTITUTE(TRIM(ROUND(IFERROR(CriteriTecnici!$N472*1,IFERROR(NUMBERVALUE(CriteriTecnici!$N472,".",","),IFERROR(NUMBERVALUE(CriteriTecnici!$N472,",","."),0))),4)&amp;""),",",".")&amp;", "&amp;CHAR(34)&amp;"numerator"&amp;CHAR(34)&amp;": "&amp;SUBSTITUTE(TRIM(ROUND(IFERROR(CriteriTecnici!$K472*1,IFERROR(NUMBERVALUE(CriteriTecnici!$K472,".",","),IFERROR(NUMBERVALUE(CriteriTecnici!$K472,",","."),0))),4)&amp;""),",",".")&amp;", "&amp;CHAR(34)&amp;"denominator"&amp;CHAR(34)&amp;": "&amp;SUBSTITUTE(TRIM(ROUND(IFERROR(CriteriTecnici!$L472*1,IFERROR(NUMBERVALUE(CriteriTecnici!$L472,".",","),IFERROR(NUMBERVALUE(CriteriTecnici!$L472,",","."),0))),4)&amp;""),",",".")&amp;", "&amp;CHAR(34)&amp;"flag"&amp;CHAR(34)&amp;": "&amp;SUBSTITUTE(TRIM(ROUND(IFERROR(CriteriTecnici!$M472*1,IFERROR(NUMBERVALUE(CriteriTecnici!$M472,".",","),IFERROR(NUMBERVALUE(CriteriTecnici!$M472,",","."),0))),4)&amp;""),",",".")&amp;", "&amp;CHAR(34)&amp;"rawScore"&amp;CHAR(34)&amp;": "&amp;SUBSTITUTE(TRIM(ROUND(IFERROR(CriteriTecnici!$O472*1,IFERROR(NUMBERVALUE(CriteriTecnici!$O472,".",","),IFERROR(NUMBERVALUE(CriteriTecnici!$O472,",","."),0))),4)&amp;""),",",".")&amp;CHAR(125)&amp;IF(TRUE,",",""))</f>
        <v/>
      </c>
    </row>
    <row r="693">
      <c r="A693" s="38">
        <f>IF(CriteriTecnici!$A473="","","    "&amp;CHAR(123)&amp;CHAR(34)&amp;"bidderId"&amp;CHAR(34)&amp;": "&amp;CHAR(34)&amp;SUBSTITUTE(CriteriTecnici!$A473,CHAR(34),"'")&amp;CHAR(34)&amp;", "&amp;CHAR(34)&amp;"lotId"&amp;CHAR(34)&amp;": "&amp;CHAR(34)&amp;SUBSTITUTE(CriteriTecnici!$C473,CHAR(34),"'")&amp;CHAR(34)&amp;", "&amp;CHAR(34)&amp;"criterionId"&amp;CHAR(34)&amp;": "&amp;CHAR(34)&amp;SUBSTITUTE(CriteriTecnici!$D473,CHAR(34),"'")&amp;CHAR(34)&amp;", "&amp;CHAR(34)&amp;"kind"&amp;CHAR(34)&amp;": "&amp;CHAR(34)&amp;SUBSTITUTE(CriteriTecnici!$F473,CHAR(34),"'")&amp;CHAR(34)&amp;", "&amp;CHAR(34)&amp;"value"&amp;CHAR(34)&amp;": "&amp;SUBSTITUTE(TRIM(ROUND(IFERROR(CriteriTecnici!$N473*1,IFERROR(NUMBERVALUE(CriteriTecnici!$N473,".",","),IFERROR(NUMBERVALUE(CriteriTecnici!$N473,",","."),0))),4)&amp;""),",",".")&amp;", "&amp;CHAR(34)&amp;"numerator"&amp;CHAR(34)&amp;": "&amp;SUBSTITUTE(TRIM(ROUND(IFERROR(CriteriTecnici!$K473*1,IFERROR(NUMBERVALUE(CriteriTecnici!$K473,".",","),IFERROR(NUMBERVALUE(CriteriTecnici!$K473,",","."),0))),4)&amp;""),",",".")&amp;", "&amp;CHAR(34)&amp;"denominator"&amp;CHAR(34)&amp;": "&amp;SUBSTITUTE(TRIM(ROUND(IFERROR(CriteriTecnici!$L473*1,IFERROR(NUMBERVALUE(CriteriTecnici!$L473,".",","),IFERROR(NUMBERVALUE(CriteriTecnici!$L473,",","."),0))),4)&amp;""),",",".")&amp;", "&amp;CHAR(34)&amp;"flag"&amp;CHAR(34)&amp;": "&amp;SUBSTITUTE(TRIM(ROUND(IFERROR(CriteriTecnici!$M473*1,IFERROR(NUMBERVALUE(CriteriTecnici!$M473,".",","),IFERROR(NUMBERVALUE(CriteriTecnici!$M473,",","."),0))),4)&amp;""),",",".")&amp;", "&amp;CHAR(34)&amp;"rawScore"&amp;CHAR(34)&amp;": "&amp;SUBSTITUTE(TRIM(ROUND(IFERROR(CriteriTecnici!$O473*1,IFERROR(NUMBERVALUE(CriteriTecnici!$O473,".",","),IFERROR(NUMBERVALUE(CriteriTecnici!$O473,",","."),0))),4)&amp;""),",",".")&amp;CHAR(125)&amp;IF(TRUE,",",""))</f>
        <v/>
      </c>
    </row>
    <row r="694">
      <c r="A694" s="38">
        <f>IF(CriteriTecnici!$A474="","","    "&amp;CHAR(123)&amp;CHAR(34)&amp;"bidderId"&amp;CHAR(34)&amp;": "&amp;CHAR(34)&amp;SUBSTITUTE(CriteriTecnici!$A474,CHAR(34),"'")&amp;CHAR(34)&amp;", "&amp;CHAR(34)&amp;"lotId"&amp;CHAR(34)&amp;": "&amp;CHAR(34)&amp;SUBSTITUTE(CriteriTecnici!$C474,CHAR(34),"'")&amp;CHAR(34)&amp;", "&amp;CHAR(34)&amp;"criterionId"&amp;CHAR(34)&amp;": "&amp;CHAR(34)&amp;SUBSTITUTE(CriteriTecnici!$D474,CHAR(34),"'")&amp;CHAR(34)&amp;", "&amp;CHAR(34)&amp;"kind"&amp;CHAR(34)&amp;": "&amp;CHAR(34)&amp;SUBSTITUTE(CriteriTecnici!$F474,CHAR(34),"'")&amp;CHAR(34)&amp;", "&amp;CHAR(34)&amp;"value"&amp;CHAR(34)&amp;": "&amp;SUBSTITUTE(TRIM(ROUND(IFERROR(CriteriTecnici!$N474*1,IFERROR(NUMBERVALUE(CriteriTecnici!$N474,".",","),IFERROR(NUMBERVALUE(CriteriTecnici!$N474,",","."),0))),4)&amp;""),",",".")&amp;", "&amp;CHAR(34)&amp;"numerator"&amp;CHAR(34)&amp;": "&amp;SUBSTITUTE(TRIM(ROUND(IFERROR(CriteriTecnici!$K474*1,IFERROR(NUMBERVALUE(CriteriTecnici!$K474,".",","),IFERROR(NUMBERVALUE(CriteriTecnici!$K474,",","."),0))),4)&amp;""),",",".")&amp;", "&amp;CHAR(34)&amp;"denominator"&amp;CHAR(34)&amp;": "&amp;SUBSTITUTE(TRIM(ROUND(IFERROR(CriteriTecnici!$L474*1,IFERROR(NUMBERVALUE(CriteriTecnici!$L474,".",","),IFERROR(NUMBERVALUE(CriteriTecnici!$L474,",","."),0))),4)&amp;""),",",".")&amp;", "&amp;CHAR(34)&amp;"flag"&amp;CHAR(34)&amp;": "&amp;SUBSTITUTE(TRIM(ROUND(IFERROR(CriteriTecnici!$M474*1,IFERROR(NUMBERVALUE(CriteriTecnici!$M474,".",","),IFERROR(NUMBERVALUE(CriteriTecnici!$M474,",","."),0))),4)&amp;""),",",".")&amp;", "&amp;CHAR(34)&amp;"rawScore"&amp;CHAR(34)&amp;": "&amp;SUBSTITUTE(TRIM(ROUND(IFERROR(CriteriTecnici!$O474*1,IFERROR(NUMBERVALUE(CriteriTecnici!$O474,".",","),IFERROR(NUMBERVALUE(CriteriTecnici!$O474,",","."),0))),4)&amp;""),",",".")&amp;CHAR(125)&amp;IF(TRUE,",",""))</f>
        <v/>
      </c>
    </row>
    <row r="695">
      <c r="A695" s="38">
        <f>IF(CriteriTecnici!$A475="","","    "&amp;CHAR(123)&amp;CHAR(34)&amp;"bidderId"&amp;CHAR(34)&amp;": "&amp;CHAR(34)&amp;SUBSTITUTE(CriteriTecnici!$A475,CHAR(34),"'")&amp;CHAR(34)&amp;", "&amp;CHAR(34)&amp;"lotId"&amp;CHAR(34)&amp;": "&amp;CHAR(34)&amp;SUBSTITUTE(CriteriTecnici!$C475,CHAR(34),"'")&amp;CHAR(34)&amp;", "&amp;CHAR(34)&amp;"criterionId"&amp;CHAR(34)&amp;": "&amp;CHAR(34)&amp;SUBSTITUTE(CriteriTecnici!$D475,CHAR(34),"'")&amp;CHAR(34)&amp;", "&amp;CHAR(34)&amp;"kind"&amp;CHAR(34)&amp;": "&amp;CHAR(34)&amp;SUBSTITUTE(CriteriTecnici!$F475,CHAR(34),"'")&amp;CHAR(34)&amp;", "&amp;CHAR(34)&amp;"value"&amp;CHAR(34)&amp;": "&amp;SUBSTITUTE(TRIM(ROUND(IFERROR(CriteriTecnici!$N475*1,IFERROR(NUMBERVALUE(CriteriTecnici!$N475,".",","),IFERROR(NUMBERVALUE(CriteriTecnici!$N475,",","."),0))),4)&amp;""),",",".")&amp;", "&amp;CHAR(34)&amp;"numerator"&amp;CHAR(34)&amp;": "&amp;SUBSTITUTE(TRIM(ROUND(IFERROR(CriteriTecnici!$K475*1,IFERROR(NUMBERVALUE(CriteriTecnici!$K475,".",","),IFERROR(NUMBERVALUE(CriteriTecnici!$K475,",","."),0))),4)&amp;""),",",".")&amp;", "&amp;CHAR(34)&amp;"denominator"&amp;CHAR(34)&amp;": "&amp;SUBSTITUTE(TRIM(ROUND(IFERROR(CriteriTecnici!$L475*1,IFERROR(NUMBERVALUE(CriteriTecnici!$L475,".",","),IFERROR(NUMBERVALUE(CriteriTecnici!$L475,",","."),0))),4)&amp;""),",",".")&amp;", "&amp;CHAR(34)&amp;"flag"&amp;CHAR(34)&amp;": "&amp;SUBSTITUTE(TRIM(ROUND(IFERROR(CriteriTecnici!$M475*1,IFERROR(NUMBERVALUE(CriteriTecnici!$M475,".",","),IFERROR(NUMBERVALUE(CriteriTecnici!$M475,",","."),0))),4)&amp;""),",",".")&amp;", "&amp;CHAR(34)&amp;"rawScore"&amp;CHAR(34)&amp;": "&amp;SUBSTITUTE(TRIM(ROUND(IFERROR(CriteriTecnici!$O475*1,IFERROR(NUMBERVALUE(CriteriTecnici!$O475,".",","),IFERROR(NUMBERVALUE(CriteriTecnici!$O475,",","."),0))),4)&amp;""),",",".")&amp;CHAR(125)&amp;IF(TRUE,",",""))</f>
        <v/>
      </c>
    </row>
    <row r="696">
      <c r="A696" s="38">
        <f>IF(CriteriTecnici!$A476="","","    "&amp;CHAR(123)&amp;CHAR(34)&amp;"bidderId"&amp;CHAR(34)&amp;": "&amp;CHAR(34)&amp;SUBSTITUTE(CriteriTecnici!$A476,CHAR(34),"'")&amp;CHAR(34)&amp;", "&amp;CHAR(34)&amp;"lotId"&amp;CHAR(34)&amp;": "&amp;CHAR(34)&amp;SUBSTITUTE(CriteriTecnici!$C476,CHAR(34),"'")&amp;CHAR(34)&amp;", "&amp;CHAR(34)&amp;"criterionId"&amp;CHAR(34)&amp;": "&amp;CHAR(34)&amp;SUBSTITUTE(CriteriTecnici!$D476,CHAR(34),"'")&amp;CHAR(34)&amp;", "&amp;CHAR(34)&amp;"kind"&amp;CHAR(34)&amp;": "&amp;CHAR(34)&amp;SUBSTITUTE(CriteriTecnici!$F476,CHAR(34),"'")&amp;CHAR(34)&amp;", "&amp;CHAR(34)&amp;"value"&amp;CHAR(34)&amp;": "&amp;SUBSTITUTE(TRIM(ROUND(IFERROR(CriteriTecnici!$N476*1,IFERROR(NUMBERVALUE(CriteriTecnici!$N476,".",","),IFERROR(NUMBERVALUE(CriteriTecnici!$N476,",","."),0))),4)&amp;""),",",".")&amp;", "&amp;CHAR(34)&amp;"numerator"&amp;CHAR(34)&amp;": "&amp;SUBSTITUTE(TRIM(ROUND(IFERROR(CriteriTecnici!$K476*1,IFERROR(NUMBERVALUE(CriteriTecnici!$K476,".",","),IFERROR(NUMBERVALUE(CriteriTecnici!$K476,",","."),0))),4)&amp;""),",",".")&amp;", "&amp;CHAR(34)&amp;"denominator"&amp;CHAR(34)&amp;": "&amp;SUBSTITUTE(TRIM(ROUND(IFERROR(CriteriTecnici!$L476*1,IFERROR(NUMBERVALUE(CriteriTecnici!$L476,".",","),IFERROR(NUMBERVALUE(CriteriTecnici!$L476,",","."),0))),4)&amp;""),",",".")&amp;", "&amp;CHAR(34)&amp;"flag"&amp;CHAR(34)&amp;": "&amp;SUBSTITUTE(TRIM(ROUND(IFERROR(CriteriTecnici!$M476*1,IFERROR(NUMBERVALUE(CriteriTecnici!$M476,".",","),IFERROR(NUMBERVALUE(CriteriTecnici!$M476,",","."),0))),4)&amp;""),",",".")&amp;", "&amp;CHAR(34)&amp;"rawScore"&amp;CHAR(34)&amp;": "&amp;SUBSTITUTE(TRIM(ROUND(IFERROR(CriteriTecnici!$O476*1,IFERROR(NUMBERVALUE(CriteriTecnici!$O476,".",","),IFERROR(NUMBERVALUE(CriteriTecnici!$O476,",","."),0))),4)&amp;""),",",".")&amp;CHAR(125)&amp;IF(TRUE,",",""))</f>
        <v/>
      </c>
    </row>
    <row r="697">
      <c r="A697" s="38">
        <f>IF(CriteriTecnici!$A477="","","    "&amp;CHAR(123)&amp;CHAR(34)&amp;"bidderId"&amp;CHAR(34)&amp;": "&amp;CHAR(34)&amp;SUBSTITUTE(CriteriTecnici!$A477,CHAR(34),"'")&amp;CHAR(34)&amp;", "&amp;CHAR(34)&amp;"lotId"&amp;CHAR(34)&amp;": "&amp;CHAR(34)&amp;SUBSTITUTE(CriteriTecnici!$C477,CHAR(34),"'")&amp;CHAR(34)&amp;", "&amp;CHAR(34)&amp;"criterionId"&amp;CHAR(34)&amp;": "&amp;CHAR(34)&amp;SUBSTITUTE(CriteriTecnici!$D477,CHAR(34),"'")&amp;CHAR(34)&amp;", "&amp;CHAR(34)&amp;"kind"&amp;CHAR(34)&amp;": "&amp;CHAR(34)&amp;SUBSTITUTE(CriteriTecnici!$F477,CHAR(34),"'")&amp;CHAR(34)&amp;", "&amp;CHAR(34)&amp;"value"&amp;CHAR(34)&amp;": "&amp;SUBSTITUTE(TRIM(ROUND(IFERROR(CriteriTecnici!$N477*1,IFERROR(NUMBERVALUE(CriteriTecnici!$N477,".",","),IFERROR(NUMBERVALUE(CriteriTecnici!$N477,",","."),0))),4)&amp;""),",",".")&amp;", "&amp;CHAR(34)&amp;"numerator"&amp;CHAR(34)&amp;": "&amp;SUBSTITUTE(TRIM(ROUND(IFERROR(CriteriTecnici!$K477*1,IFERROR(NUMBERVALUE(CriteriTecnici!$K477,".",","),IFERROR(NUMBERVALUE(CriteriTecnici!$K477,",","."),0))),4)&amp;""),",",".")&amp;", "&amp;CHAR(34)&amp;"denominator"&amp;CHAR(34)&amp;": "&amp;SUBSTITUTE(TRIM(ROUND(IFERROR(CriteriTecnici!$L477*1,IFERROR(NUMBERVALUE(CriteriTecnici!$L477,".",","),IFERROR(NUMBERVALUE(CriteriTecnici!$L477,",","."),0))),4)&amp;""),",",".")&amp;", "&amp;CHAR(34)&amp;"flag"&amp;CHAR(34)&amp;": "&amp;SUBSTITUTE(TRIM(ROUND(IFERROR(CriteriTecnici!$M477*1,IFERROR(NUMBERVALUE(CriteriTecnici!$M477,".",","),IFERROR(NUMBERVALUE(CriteriTecnici!$M477,",","."),0))),4)&amp;""),",",".")&amp;", "&amp;CHAR(34)&amp;"rawScore"&amp;CHAR(34)&amp;": "&amp;SUBSTITUTE(TRIM(ROUND(IFERROR(CriteriTecnici!$O477*1,IFERROR(NUMBERVALUE(CriteriTecnici!$O477,".",","),IFERROR(NUMBERVALUE(CriteriTecnici!$O477,",","."),0))),4)&amp;""),",",".")&amp;CHAR(125)&amp;IF(TRUE,",",""))</f>
        <v/>
      </c>
    </row>
    <row r="698">
      <c r="A698" s="38">
        <f>IF(CriteriTecnici!$A478="","","    "&amp;CHAR(123)&amp;CHAR(34)&amp;"bidderId"&amp;CHAR(34)&amp;": "&amp;CHAR(34)&amp;SUBSTITUTE(CriteriTecnici!$A478,CHAR(34),"'")&amp;CHAR(34)&amp;", "&amp;CHAR(34)&amp;"lotId"&amp;CHAR(34)&amp;": "&amp;CHAR(34)&amp;SUBSTITUTE(CriteriTecnici!$C478,CHAR(34),"'")&amp;CHAR(34)&amp;", "&amp;CHAR(34)&amp;"criterionId"&amp;CHAR(34)&amp;": "&amp;CHAR(34)&amp;SUBSTITUTE(CriteriTecnici!$D478,CHAR(34),"'")&amp;CHAR(34)&amp;", "&amp;CHAR(34)&amp;"kind"&amp;CHAR(34)&amp;": "&amp;CHAR(34)&amp;SUBSTITUTE(CriteriTecnici!$F478,CHAR(34),"'")&amp;CHAR(34)&amp;", "&amp;CHAR(34)&amp;"value"&amp;CHAR(34)&amp;": "&amp;SUBSTITUTE(TRIM(ROUND(IFERROR(CriteriTecnici!$N478*1,IFERROR(NUMBERVALUE(CriteriTecnici!$N478,".",","),IFERROR(NUMBERVALUE(CriteriTecnici!$N478,",","."),0))),4)&amp;""),",",".")&amp;", "&amp;CHAR(34)&amp;"numerator"&amp;CHAR(34)&amp;": "&amp;SUBSTITUTE(TRIM(ROUND(IFERROR(CriteriTecnici!$K478*1,IFERROR(NUMBERVALUE(CriteriTecnici!$K478,".",","),IFERROR(NUMBERVALUE(CriteriTecnici!$K478,",","."),0))),4)&amp;""),",",".")&amp;", "&amp;CHAR(34)&amp;"denominator"&amp;CHAR(34)&amp;": "&amp;SUBSTITUTE(TRIM(ROUND(IFERROR(CriteriTecnici!$L478*1,IFERROR(NUMBERVALUE(CriteriTecnici!$L478,".",","),IFERROR(NUMBERVALUE(CriteriTecnici!$L478,",","."),0))),4)&amp;""),",",".")&amp;", "&amp;CHAR(34)&amp;"flag"&amp;CHAR(34)&amp;": "&amp;SUBSTITUTE(TRIM(ROUND(IFERROR(CriteriTecnici!$M478*1,IFERROR(NUMBERVALUE(CriteriTecnici!$M478,".",","),IFERROR(NUMBERVALUE(CriteriTecnici!$M478,",","."),0))),4)&amp;""),",",".")&amp;", "&amp;CHAR(34)&amp;"rawScore"&amp;CHAR(34)&amp;": "&amp;SUBSTITUTE(TRIM(ROUND(IFERROR(CriteriTecnici!$O478*1,IFERROR(NUMBERVALUE(CriteriTecnici!$O478,".",","),IFERROR(NUMBERVALUE(CriteriTecnici!$O478,",","."),0))),4)&amp;""),",",".")&amp;CHAR(125)&amp;IF(TRUE,",",""))</f>
        <v/>
      </c>
    </row>
    <row r="699">
      <c r="A699" s="38">
        <f>IF(CriteriTecnici!$A479="","","    "&amp;CHAR(123)&amp;CHAR(34)&amp;"bidderId"&amp;CHAR(34)&amp;": "&amp;CHAR(34)&amp;SUBSTITUTE(CriteriTecnici!$A479,CHAR(34),"'")&amp;CHAR(34)&amp;", "&amp;CHAR(34)&amp;"lotId"&amp;CHAR(34)&amp;": "&amp;CHAR(34)&amp;SUBSTITUTE(CriteriTecnici!$C479,CHAR(34),"'")&amp;CHAR(34)&amp;", "&amp;CHAR(34)&amp;"criterionId"&amp;CHAR(34)&amp;": "&amp;CHAR(34)&amp;SUBSTITUTE(CriteriTecnici!$D479,CHAR(34),"'")&amp;CHAR(34)&amp;", "&amp;CHAR(34)&amp;"kind"&amp;CHAR(34)&amp;": "&amp;CHAR(34)&amp;SUBSTITUTE(CriteriTecnici!$F479,CHAR(34),"'")&amp;CHAR(34)&amp;", "&amp;CHAR(34)&amp;"value"&amp;CHAR(34)&amp;": "&amp;SUBSTITUTE(TRIM(ROUND(IFERROR(CriteriTecnici!$N479*1,IFERROR(NUMBERVALUE(CriteriTecnici!$N479,".",","),IFERROR(NUMBERVALUE(CriteriTecnici!$N479,",","."),0))),4)&amp;""),",",".")&amp;", "&amp;CHAR(34)&amp;"numerator"&amp;CHAR(34)&amp;": "&amp;SUBSTITUTE(TRIM(ROUND(IFERROR(CriteriTecnici!$K479*1,IFERROR(NUMBERVALUE(CriteriTecnici!$K479,".",","),IFERROR(NUMBERVALUE(CriteriTecnici!$K479,",","."),0))),4)&amp;""),",",".")&amp;", "&amp;CHAR(34)&amp;"denominator"&amp;CHAR(34)&amp;": "&amp;SUBSTITUTE(TRIM(ROUND(IFERROR(CriteriTecnici!$L479*1,IFERROR(NUMBERVALUE(CriteriTecnici!$L479,".",","),IFERROR(NUMBERVALUE(CriteriTecnici!$L479,",","."),0))),4)&amp;""),",",".")&amp;", "&amp;CHAR(34)&amp;"flag"&amp;CHAR(34)&amp;": "&amp;SUBSTITUTE(TRIM(ROUND(IFERROR(CriteriTecnici!$M479*1,IFERROR(NUMBERVALUE(CriteriTecnici!$M479,".",","),IFERROR(NUMBERVALUE(CriteriTecnici!$M479,",","."),0))),4)&amp;""),",",".")&amp;", "&amp;CHAR(34)&amp;"rawScore"&amp;CHAR(34)&amp;": "&amp;SUBSTITUTE(TRIM(ROUND(IFERROR(CriteriTecnici!$O479*1,IFERROR(NUMBERVALUE(CriteriTecnici!$O479,".",","),IFERROR(NUMBERVALUE(CriteriTecnici!$O479,",","."),0))),4)&amp;""),",",".")&amp;CHAR(125)&amp;IF(TRUE,",",""))</f>
        <v/>
      </c>
    </row>
    <row r="700">
      <c r="A700" s="38">
        <f>IF(CriteriTecnici!$A480="","","    "&amp;CHAR(123)&amp;CHAR(34)&amp;"bidderId"&amp;CHAR(34)&amp;": "&amp;CHAR(34)&amp;SUBSTITUTE(CriteriTecnici!$A480,CHAR(34),"'")&amp;CHAR(34)&amp;", "&amp;CHAR(34)&amp;"lotId"&amp;CHAR(34)&amp;": "&amp;CHAR(34)&amp;SUBSTITUTE(CriteriTecnici!$C480,CHAR(34),"'")&amp;CHAR(34)&amp;", "&amp;CHAR(34)&amp;"criterionId"&amp;CHAR(34)&amp;": "&amp;CHAR(34)&amp;SUBSTITUTE(CriteriTecnici!$D480,CHAR(34),"'")&amp;CHAR(34)&amp;", "&amp;CHAR(34)&amp;"kind"&amp;CHAR(34)&amp;": "&amp;CHAR(34)&amp;SUBSTITUTE(CriteriTecnici!$F480,CHAR(34),"'")&amp;CHAR(34)&amp;", "&amp;CHAR(34)&amp;"value"&amp;CHAR(34)&amp;": "&amp;SUBSTITUTE(TRIM(ROUND(IFERROR(CriteriTecnici!$N480*1,IFERROR(NUMBERVALUE(CriteriTecnici!$N480,".",","),IFERROR(NUMBERVALUE(CriteriTecnici!$N480,",","."),0))),4)&amp;""),",",".")&amp;", "&amp;CHAR(34)&amp;"numerator"&amp;CHAR(34)&amp;": "&amp;SUBSTITUTE(TRIM(ROUND(IFERROR(CriteriTecnici!$K480*1,IFERROR(NUMBERVALUE(CriteriTecnici!$K480,".",","),IFERROR(NUMBERVALUE(CriteriTecnici!$K480,",","."),0))),4)&amp;""),",",".")&amp;", "&amp;CHAR(34)&amp;"denominator"&amp;CHAR(34)&amp;": "&amp;SUBSTITUTE(TRIM(ROUND(IFERROR(CriteriTecnici!$L480*1,IFERROR(NUMBERVALUE(CriteriTecnici!$L480,".",","),IFERROR(NUMBERVALUE(CriteriTecnici!$L480,",","."),0))),4)&amp;""),",",".")&amp;", "&amp;CHAR(34)&amp;"flag"&amp;CHAR(34)&amp;": "&amp;SUBSTITUTE(TRIM(ROUND(IFERROR(CriteriTecnici!$M480*1,IFERROR(NUMBERVALUE(CriteriTecnici!$M480,".",","),IFERROR(NUMBERVALUE(CriteriTecnici!$M480,",","."),0))),4)&amp;""),",",".")&amp;", "&amp;CHAR(34)&amp;"rawScore"&amp;CHAR(34)&amp;": "&amp;SUBSTITUTE(TRIM(ROUND(IFERROR(CriteriTecnici!$O480*1,IFERROR(NUMBERVALUE(CriteriTecnici!$O480,".",","),IFERROR(NUMBERVALUE(CriteriTecnici!$O480,",","."),0))),4)&amp;""),",",".")&amp;CHAR(125)&amp;IF(TRUE,",",""))</f>
        <v/>
      </c>
    </row>
    <row r="701">
      <c r="A701" s="38">
        <f>IF(CriteriTecnici!$A481="","","    "&amp;CHAR(123)&amp;CHAR(34)&amp;"bidderId"&amp;CHAR(34)&amp;": "&amp;CHAR(34)&amp;SUBSTITUTE(CriteriTecnici!$A481,CHAR(34),"'")&amp;CHAR(34)&amp;", "&amp;CHAR(34)&amp;"lotId"&amp;CHAR(34)&amp;": "&amp;CHAR(34)&amp;SUBSTITUTE(CriteriTecnici!$C481,CHAR(34),"'")&amp;CHAR(34)&amp;", "&amp;CHAR(34)&amp;"criterionId"&amp;CHAR(34)&amp;": "&amp;CHAR(34)&amp;SUBSTITUTE(CriteriTecnici!$D481,CHAR(34),"'")&amp;CHAR(34)&amp;", "&amp;CHAR(34)&amp;"kind"&amp;CHAR(34)&amp;": "&amp;CHAR(34)&amp;SUBSTITUTE(CriteriTecnici!$F481,CHAR(34),"'")&amp;CHAR(34)&amp;", "&amp;CHAR(34)&amp;"value"&amp;CHAR(34)&amp;": "&amp;SUBSTITUTE(TRIM(ROUND(IFERROR(CriteriTecnici!$N481*1,IFERROR(NUMBERVALUE(CriteriTecnici!$N481,".",","),IFERROR(NUMBERVALUE(CriteriTecnici!$N481,",","."),0))),4)&amp;""),",",".")&amp;", "&amp;CHAR(34)&amp;"numerator"&amp;CHAR(34)&amp;": "&amp;SUBSTITUTE(TRIM(ROUND(IFERROR(CriteriTecnici!$K481*1,IFERROR(NUMBERVALUE(CriteriTecnici!$K481,".",","),IFERROR(NUMBERVALUE(CriteriTecnici!$K481,",","."),0))),4)&amp;""),",",".")&amp;", "&amp;CHAR(34)&amp;"denominator"&amp;CHAR(34)&amp;": "&amp;SUBSTITUTE(TRIM(ROUND(IFERROR(CriteriTecnici!$L481*1,IFERROR(NUMBERVALUE(CriteriTecnici!$L481,".",","),IFERROR(NUMBERVALUE(CriteriTecnici!$L481,",","."),0))),4)&amp;""),",",".")&amp;", "&amp;CHAR(34)&amp;"flag"&amp;CHAR(34)&amp;": "&amp;SUBSTITUTE(TRIM(ROUND(IFERROR(CriteriTecnici!$M481*1,IFERROR(NUMBERVALUE(CriteriTecnici!$M481,".",","),IFERROR(NUMBERVALUE(CriteriTecnici!$M481,",","."),0))),4)&amp;""),",",".")&amp;", "&amp;CHAR(34)&amp;"rawScore"&amp;CHAR(34)&amp;": "&amp;SUBSTITUTE(TRIM(ROUND(IFERROR(CriteriTecnici!$O481*1,IFERROR(NUMBERVALUE(CriteriTecnici!$O481,".",","),IFERROR(NUMBERVALUE(CriteriTecnici!$O481,",","."),0))),4)&amp;""),",",".")&amp;CHAR(125)&amp;IF(TRUE,",",""))</f>
        <v/>
      </c>
    </row>
    <row r="702">
      <c r="A702" s="38">
        <f>IF(CriteriTecnici!$A482="","","    "&amp;CHAR(123)&amp;CHAR(34)&amp;"bidderId"&amp;CHAR(34)&amp;": "&amp;CHAR(34)&amp;SUBSTITUTE(CriteriTecnici!$A482,CHAR(34),"'")&amp;CHAR(34)&amp;", "&amp;CHAR(34)&amp;"lotId"&amp;CHAR(34)&amp;": "&amp;CHAR(34)&amp;SUBSTITUTE(CriteriTecnici!$C482,CHAR(34),"'")&amp;CHAR(34)&amp;", "&amp;CHAR(34)&amp;"criterionId"&amp;CHAR(34)&amp;": "&amp;CHAR(34)&amp;SUBSTITUTE(CriteriTecnici!$D482,CHAR(34),"'")&amp;CHAR(34)&amp;", "&amp;CHAR(34)&amp;"kind"&amp;CHAR(34)&amp;": "&amp;CHAR(34)&amp;SUBSTITUTE(CriteriTecnici!$F482,CHAR(34),"'")&amp;CHAR(34)&amp;", "&amp;CHAR(34)&amp;"value"&amp;CHAR(34)&amp;": "&amp;SUBSTITUTE(TRIM(ROUND(IFERROR(CriteriTecnici!$N482*1,IFERROR(NUMBERVALUE(CriteriTecnici!$N482,".",","),IFERROR(NUMBERVALUE(CriteriTecnici!$N482,",","."),0))),4)&amp;""),",",".")&amp;", "&amp;CHAR(34)&amp;"numerator"&amp;CHAR(34)&amp;": "&amp;SUBSTITUTE(TRIM(ROUND(IFERROR(CriteriTecnici!$K482*1,IFERROR(NUMBERVALUE(CriteriTecnici!$K482,".",","),IFERROR(NUMBERVALUE(CriteriTecnici!$K482,",","."),0))),4)&amp;""),",",".")&amp;", "&amp;CHAR(34)&amp;"denominator"&amp;CHAR(34)&amp;": "&amp;SUBSTITUTE(TRIM(ROUND(IFERROR(CriteriTecnici!$L482*1,IFERROR(NUMBERVALUE(CriteriTecnici!$L482,".",","),IFERROR(NUMBERVALUE(CriteriTecnici!$L482,",","."),0))),4)&amp;""),",",".")&amp;", "&amp;CHAR(34)&amp;"flag"&amp;CHAR(34)&amp;": "&amp;SUBSTITUTE(TRIM(ROUND(IFERROR(CriteriTecnici!$M482*1,IFERROR(NUMBERVALUE(CriteriTecnici!$M482,".",","),IFERROR(NUMBERVALUE(CriteriTecnici!$M482,",","."),0))),4)&amp;""),",",".")&amp;", "&amp;CHAR(34)&amp;"rawScore"&amp;CHAR(34)&amp;": "&amp;SUBSTITUTE(TRIM(ROUND(IFERROR(CriteriTecnici!$O482*1,IFERROR(NUMBERVALUE(CriteriTecnici!$O482,".",","),IFERROR(NUMBERVALUE(CriteriTecnici!$O482,",","."),0))),4)&amp;""),",",".")&amp;CHAR(125)&amp;IF(TRUE,",",""))</f>
        <v/>
      </c>
    </row>
    <row r="703">
      <c r="A703" s="38">
        <f>IF(CriteriTecnici!$A483="","","    "&amp;CHAR(123)&amp;CHAR(34)&amp;"bidderId"&amp;CHAR(34)&amp;": "&amp;CHAR(34)&amp;SUBSTITUTE(CriteriTecnici!$A483,CHAR(34),"'")&amp;CHAR(34)&amp;", "&amp;CHAR(34)&amp;"lotId"&amp;CHAR(34)&amp;": "&amp;CHAR(34)&amp;SUBSTITUTE(CriteriTecnici!$C483,CHAR(34),"'")&amp;CHAR(34)&amp;", "&amp;CHAR(34)&amp;"criterionId"&amp;CHAR(34)&amp;": "&amp;CHAR(34)&amp;SUBSTITUTE(CriteriTecnici!$D483,CHAR(34),"'")&amp;CHAR(34)&amp;", "&amp;CHAR(34)&amp;"kind"&amp;CHAR(34)&amp;": "&amp;CHAR(34)&amp;SUBSTITUTE(CriteriTecnici!$F483,CHAR(34),"'")&amp;CHAR(34)&amp;", "&amp;CHAR(34)&amp;"value"&amp;CHAR(34)&amp;": "&amp;SUBSTITUTE(TRIM(ROUND(IFERROR(CriteriTecnici!$N483*1,IFERROR(NUMBERVALUE(CriteriTecnici!$N483,".",","),IFERROR(NUMBERVALUE(CriteriTecnici!$N483,",","."),0))),4)&amp;""),",",".")&amp;", "&amp;CHAR(34)&amp;"numerator"&amp;CHAR(34)&amp;": "&amp;SUBSTITUTE(TRIM(ROUND(IFERROR(CriteriTecnici!$K483*1,IFERROR(NUMBERVALUE(CriteriTecnici!$K483,".",","),IFERROR(NUMBERVALUE(CriteriTecnici!$K483,",","."),0))),4)&amp;""),",",".")&amp;", "&amp;CHAR(34)&amp;"denominator"&amp;CHAR(34)&amp;": "&amp;SUBSTITUTE(TRIM(ROUND(IFERROR(CriteriTecnici!$L483*1,IFERROR(NUMBERVALUE(CriteriTecnici!$L483,".",","),IFERROR(NUMBERVALUE(CriteriTecnici!$L483,",","."),0))),4)&amp;""),",",".")&amp;", "&amp;CHAR(34)&amp;"flag"&amp;CHAR(34)&amp;": "&amp;SUBSTITUTE(TRIM(ROUND(IFERROR(CriteriTecnici!$M483*1,IFERROR(NUMBERVALUE(CriteriTecnici!$M483,".",","),IFERROR(NUMBERVALUE(CriteriTecnici!$M483,",","."),0))),4)&amp;""),",",".")&amp;", "&amp;CHAR(34)&amp;"rawScore"&amp;CHAR(34)&amp;": "&amp;SUBSTITUTE(TRIM(ROUND(IFERROR(CriteriTecnici!$O483*1,IFERROR(NUMBERVALUE(CriteriTecnici!$O483,".",","),IFERROR(NUMBERVALUE(CriteriTecnici!$O483,",","."),0))),4)&amp;""),",",".")&amp;CHAR(125)&amp;IF(TRUE,",",""))</f>
        <v/>
      </c>
    </row>
    <row r="704">
      <c r="A704" s="38">
        <f>IF(CriteriTecnici!$A484="","","    "&amp;CHAR(123)&amp;CHAR(34)&amp;"bidderId"&amp;CHAR(34)&amp;": "&amp;CHAR(34)&amp;SUBSTITUTE(CriteriTecnici!$A484,CHAR(34),"'")&amp;CHAR(34)&amp;", "&amp;CHAR(34)&amp;"lotId"&amp;CHAR(34)&amp;": "&amp;CHAR(34)&amp;SUBSTITUTE(CriteriTecnici!$C484,CHAR(34),"'")&amp;CHAR(34)&amp;", "&amp;CHAR(34)&amp;"criterionId"&amp;CHAR(34)&amp;": "&amp;CHAR(34)&amp;SUBSTITUTE(CriteriTecnici!$D484,CHAR(34),"'")&amp;CHAR(34)&amp;", "&amp;CHAR(34)&amp;"kind"&amp;CHAR(34)&amp;": "&amp;CHAR(34)&amp;SUBSTITUTE(CriteriTecnici!$F484,CHAR(34),"'")&amp;CHAR(34)&amp;", "&amp;CHAR(34)&amp;"value"&amp;CHAR(34)&amp;": "&amp;SUBSTITUTE(TRIM(ROUND(IFERROR(CriteriTecnici!$N484*1,IFERROR(NUMBERVALUE(CriteriTecnici!$N484,".",","),IFERROR(NUMBERVALUE(CriteriTecnici!$N484,",","."),0))),4)&amp;""),",",".")&amp;", "&amp;CHAR(34)&amp;"numerator"&amp;CHAR(34)&amp;": "&amp;SUBSTITUTE(TRIM(ROUND(IFERROR(CriteriTecnici!$K484*1,IFERROR(NUMBERVALUE(CriteriTecnici!$K484,".",","),IFERROR(NUMBERVALUE(CriteriTecnici!$K484,",","."),0))),4)&amp;""),",",".")&amp;", "&amp;CHAR(34)&amp;"denominator"&amp;CHAR(34)&amp;": "&amp;SUBSTITUTE(TRIM(ROUND(IFERROR(CriteriTecnici!$L484*1,IFERROR(NUMBERVALUE(CriteriTecnici!$L484,".",","),IFERROR(NUMBERVALUE(CriteriTecnici!$L484,",","."),0))),4)&amp;""),",",".")&amp;", "&amp;CHAR(34)&amp;"flag"&amp;CHAR(34)&amp;": "&amp;SUBSTITUTE(TRIM(ROUND(IFERROR(CriteriTecnici!$M484*1,IFERROR(NUMBERVALUE(CriteriTecnici!$M484,".",","),IFERROR(NUMBERVALUE(CriteriTecnici!$M484,",","."),0))),4)&amp;""),",",".")&amp;", "&amp;CHAR(34)&amp;"rawScore"&amp;CHAR(34)&amp;": "&amp;SUBSTITUTE(TRIM(ROUND(IFERROR(CriteriTecnici!$O484*1,IFERROR(NUMBERVALUE(CriteriTecnici!$O484,".",","),IFERROR(NUMBERVALUE(CriteriTecnici!$O484,",","."),0))),4)&amp;""),",",".")&amp;CHAR(125)&amp;IF(TRUE,",",""))</f>
        <v/>
      </c>
    </row>
    <row r="705">
      <c r="A705" s="38">
        <f>IF(CriteriTecnici!$A485="","","    "&amp;CHAR(123)&amp;CHAR(34)&amp;"bidderId"&amp;CHAR(34)&amp;": "&amp;CHAR(34)&amp;SUBSTITUTE(CriteriTecnici!$A485,CHAR(34),"'")&amp;CHAR(34)&amp;", "&amp;CHAR(34)&amp;"lotId"&amp;CHAR(34)&amp;": "&amp;CHAR(34)&amp;SUBSTITUTE(CriteriTecnici!$C485,CHAR(34),"'")&amp;CHAR(34)&amp;", "&amp;CHAR(34)&amp;"criterionId"&amp;CHAR(34)&amp;": "&amp;CHAR(34)&amp;SUBSTITUTE(CriteriTecnici!$D485,CHAR(34),"'")&amp;CHAR(34)&amp;", "&amp;CHAR(34)&amp;"kind"&amp;CHAR(34)&amp;": "&amp;CHAR(34)&amp;SUBSTITUTE(CriteriTecnici!$F485,CHAR(34),"'")&amp;CHAR(34)&amp;", "&amp;CHAR(34)&amp;"value"&amp;CHAR(34)&amp;": "&amp;SUBSTITUTE(TRIM(ROUND(IFERROR(CriteriTecnici!$N485*1,IFERROR(NUMBERVALUE(CriteriTecnici!$N485,".",","),IFERROR(NUMBERVALUE(CriteriTecnici!$N485,",","."),0))),4)&amp;""),",",".")&amp;", "&amp;CHAR(34)&amp;"numerator"&amp;CHAR(34)&amp;": "&amp;SUBSTITUTE(TRIM(ROUND(IFERROR(CriteriTecnici!$K485*1,IFERROR(NUMBERVALUE(CriteriTecnici!$K485,".",","),IFERROR(NUMBERVALUE(CriteriTecnici!$K485,",","."),0))),4)&amp;""),",",".")&amp;", "&amp;CHAR(34)&amp;"denominator"&amp;CHAR(34)&amp;": "&amp;SUBSTITUTE(TRIM(ROUND(IFERROR(CriteriTecnici!$L485*1,IFERROR(NUMBERVALUE(CriteriTecnici!$L485,".",","),IFERROR(NUMBERVALUE(CriteriTecnici!$L485,",","."),0))),4)&amp;""),",",".")&amp;", "&amp;CHAR(34)&amp;"flag"&amp;CHAR(34)&amp;": "&amp;SUBSTITUTE(TRIM(ROUND(IFERROR(CriteriTecnici!$M485*1,IFERROR(NUMBERVALUE(CriteriTecnici!$M485,".",","),IFERROR(NUMBERVALUE(CriteriTecnici!$M485,",","."),0))),4)&amp;""),",",".")&amp;", "&amp;CHAR(34)&amp;"rawScore"&amp;CHAR(34)&amp;": "&amp;SUBSTITUTE(TRIM(ROUND(IFERROR(CriteriTecnici!$O485*1,IFERROR(NUMBERVALUE(CriteriTecnici!$O485,".",","),IFERROR(NUMBERVALUE(CriteriTecnici!$O485,",","."),0))),4)&amp;""),",",".")&amp;CHAR(125)&amp;IF(TRUE,",",""))</f>
        <v/>
      </c>
    </row>
    <row r="706">
      <c r="A706" s="38">
        <f>IF(CriteriTecnici!$A486="","","    "&amp;CHAR(123)&amp;CHAR(34)&amp;"bidderId"&amp;CHAR(34)&amp;": "&amp;CHAR(34)&amp;SUBSTITUTE(CriteriTecnici!$A486,CHAR(34),"'")&amp;CHAR(34)&amp;", "&amp;CHAR(34)&amp;"lotId"&amp;CHAR(34)&amp;": "&amp;CHAR(34)&amp;SUBSTITUTE(CriteriTecnici!$C486,CHAR(34),"'")&amp;CHAR(34)&amp;", "&amp;CHAR(34)&amp;"criterionId"&amp;CHAR(34)&amp;": "&amp;CHAR(34)&amp;SUBSTITUTE(CriteriTecnici!$D486,CHAR(34),"'")&amp;CHAR(34)&amp;", "&amp;CHAR(34)&amp;"kind"&amp;CHAR(34)&amp;": "&amp;CHAR(34)&amp;SUBSTITUTE(CriteriTecnici!$F486,CHAR(34),"'")&amp;CHAR(34)&amp;", "&amp;CHAR(34)&amp;"value"&amp;CHAR(34)&amp;": "&amp;SUBSTITUTE(TRIM(ROUND(IFERROR(CriteriTecnici!$N486*1,IFERROR(NUMBERVALUE(CriteriTecnici!$N486,".",","),IFERROR(NUMBERVALUE(CriteriTecnici!$N486,",","."),0))),4)&amp;""),",",".")&amp;", "&amp;CHAR(34)&amp;"numerator"&amp;CHAR(34)&amp;": "&amp;SUBSTITUTE(TRIM(ROUND(IFERROR(CriteriTecnici!$K486*1,IFERROR(NUMBERVALUE(CriteriTecnici!$K486,".",","),IFERROR(NUMBERVALUE(CriteriTecnici!$K486,",","."),0))),4)&amp;""),",",".")&amp;", "&amp;CHAR(34)&amp;"denominator"&amp;CHAR(34)&amp;": "&amp;SUBSTITUTE(TRIM(ROUND(IFERROR(CriteriTecnici!$L486*1,IFERROR(NUMBERVALUE(CriteriTecnici!$L486,".",","),IFERROR(NUMBERVALUE(CriteriTecnici!$L486,",","."),0))),4)&amp;""),",",".")&amp;", "&amp;CHAR(34)&amp;"flag"&amp;CHAR(34)&amp;": "&amp;SUBSTITUTE(TRIM(ROUND(IFERROR(CriteriTecnici!$M486*1,IFERROR(NUMBERVALUE(CriteriTecnici!$M486,".",","),IFERROR(NUMBERVALUE(CriteriTecnici!$M486,",","."),0))),4)&amp;""),",",".")&amp;", "&amp;CHAR(34)&amp;"rawScore"&amp;CHAR(34)&amp;": "&amp;SUBSTITUTE(TRIM(ROUND(IFERROR(CriteriTecnici!$O486*1,IFERROR(NUMBERVALUE(CriteriTecnici!$O486,".",","),IFERROR(NUMBERVALUE(CriteriTecnici!$O486,",","."),0))),4)&amp;""),",",".")&amp;CHAR(125)&amp;IF(TRUE,",",""))</f>
        <v/>
      </c>
    </row>
    <row r="707">
      <c r="A707" s="38">
        <f>IF(CriteriTecnici!$A487="","","    "&amp;CHAR(123)&amp;CHAR(34)&amp;"bidderId"&amp;CHAR(34)&amp;": "&amp;CHAR(34)&amp;SUBSTITUTE(CriteriTecnici!$A487,CHAR(34),"'")&amp;CHAR(34)&amp;", "&amp;CHAR(34)&amp;"lotId"&amp;CHAR(34)&amp;": "&amp;CHAR(34)&amp;SUBSTITUTE(CriteriTecnici!$C487,CHAR(34),"'")&amp;CHAR(34)&amp;", "&amp;CHAR(34)&amp;"criterionId"&amp;CHAR(34)&amp;": "&amp;CHAR(34)&amp;SUBSTITUTE(CriteriTecnici!$D487,CHAR(34),"'")&amp;CHAR(34)&amp;", "&amp;CHAR(34)&amp;"kind"&amp;CHAR(34)&amp;": "&amp;CHAR(34)&amp;SUBSTITUTE(CriteriTecnici!$F487,CHAR(34),"'")&amp;CHAR(34)&amp;", "&amp;CHAR(34)&amp;"value"&amp;CHAR(34)&amp;": "&amp;SUBSTITUTE(TRIM(ROUND(IFERROR(CriteriTecnici!$N487*1,IFERROR(NUMBERVALUE(CriteriTecnici!$N487,".",","),IFERROR(NUMBERVALUE(CriteriTecnici!$N487,",","."),0))),4)&amp;""),",",".")&amp;", "&amp;CHAR(34)&amp;"numerator"&amp;CHAR(34)&amp;": "&amp;SUBSTITUTE(TRIM(ROUND(IFERROR(CriteriTecnici!$K487*1,IFERROR(NUMBERVALUE(CriteriTecnici!$K487,".",","),IFERROR(NUMBERVALUE(CriteriTecnici!$K487,",","."),0))),4)&amp;""),",",".")&amp;", "&amp;CHAR(34)&amp;"denominator"&amp;CHAR(34)&amp;": "&amp;SUBSTITUTE(TRIM(ROUND(IFERROR(CriteriTecnici!$L487*1,IFERROR(NUMBERVALUE(CriteriTecnici!$L487,".",","),IFERROR(NUMBERVALUE(CriteriTecnici!$L487,",","."),0))),4)&amp;""),",",".")&amp;", "&amp;CHAR(34)&amp;"flag"&amp;CHAR(34)&amp;": "&amp;SUBSTITUTE(TRIM(ROUND(IFERROR(CriteriTecnici!$M487*1,IFERROR(NUMBERVALUE(CriteriTecnici!$M487,".",","),IFERROR(NUMBERVALUE(CriteriTecnici!$M487,",","."),0))),4)&amp;""),",",".")&amp;", "&amp;CHAR(34)&amp;"rawScore"&amp;CHAR(34)&amp;": "&amp;SUBSTITUTE(TRIM(ROUND(IFERROR(CriteriTecnici!$O487*1,IFERROR(NUMBERVALUE(CriteriTecnici!$O487,".",","),IFERROR(NUMBERVALUE(CriteriTecnici!$O487,",","."),0))),4)&amp;""),",",".")&amp;CHAR(125)&amp;IF(TRUE,",",""))</f>
        <v/>
      </c>
    </row>
    <row r="708">
      <c r="A708" s="38">
        <f>IF(CriteriTecnici!$A488="","","    "&amp;CHAR(123)&amp;CHAR(34)&amp;"bidderId"&amp;CHAR(34)&amp;": "&amp;CHAR(34)&amp;SUBSTITUTE(CriteriTecnici!$A488,CHAR(34),"'")&amp;CHAR(34)&amp;", "&amp;CHAR(34)&amp;"lotId"&amp;CHAR(34)&amp;": "&amp;CHAR(34)&amp;SUBSTITUTE(CriteriTecnici!$C488,CHAR(34),"'")&amp;CHAR(34)&amp;", "&amp;CHAR(34)&amp;"criterionId"&amp;CHAR(34)&amp;": "&amp;CHAR(34)&amp;SUBSTITUTE(CriteriTecnici!$D488,CHAR(34),"'")&amp;CHAR(34)&amp;", "&amp;CHAR(34)&amp;"kind"&amp;CHAR(34)&amp;": "&amp;CHAR(34)&amp;SUBSTITUTE(CriteriTecnici!$F488,CHAR(34),"'")&amp;CHAR(34)&amp;", "&amp;CHAR(34)&amp;"value"&amp;CHAR(34)&amp;": "&amp;SUBSTITUTE(TRIM(ROUND(IFERROR(CriteriTecnici!$N488*1,IFERROR(NUMBERVALUE(CriteriTecnici!$N488,".",","),IFERROR(NUMBERVALUE(CriteriTecnici!$N488,",","."),0))),4)&amp;""),",",".")&amp;", "&amp;CHAR(34)&amp;"numerator"&amp;CHAR(34)&amp;": "&amp;SUBSTITUTE(TRIM(ROUND(IFERROR(CriteriTecnici!$K488*1,IFERROR(NUMBERVALUE(CriteriTecnici!$K488,".",","),IFERROR(NUMBERVALUE(CriteriTecnici!$K488,",","."),0))),4)&amp;""),",",".")&amp;", "&amp;CHAR(34)&amp;"denominator"&amp;CHAR(34)&amp;": "&amp;SUBSTITUTE(TRIM(ROUND(IFERROR(CriteriTecnici!$L488*1,IFERROR(NUMBERVALUE(CriteriTecnici!$L488,".",","),IFERROR(NUMBERVALUE(CriteriTecnici!$L488,",","."),0))),4)&amp;""),",",".")&amp;", "&amp;CHAR(34)&amp;"flag"&amp;CHAR(34)&amp;": "&amp;SUBSTITUTE(TRIM(ROUND(IFERROR(CriteriTecnici!$M488*1,IFERROR(NUMBERVALUE(CriteriTecnici!$M488,".",","),IFERROR(NUMBERVALUE(CriteriTecnici!$M488,",","."),0))),4)&amp;""),",",".")&amp;", "&amp;CHAR(34)&amp;"rawScore"&amp;CHAR(34)&amp;": "&amp;SUBSTITUTE(TRIM(ROUND(IFERROR(CriteriTecnici!$O488*1,IFERROR(NUMBERVALUE(CriteriTecnici!$O488,".",","),IFERROR(NUMBERVALUE(CriteriTecnici!$O488,",","."),0))),4)&amp;""),",",".")&amp;CHAR(125)&amp;IF(TRUE,",",""))</f>
        <v/>
      </c>
    </row>
    <row r="709">
      <c r="A709" s="38">
        <f>IF(CriteriTecnici!$A489="","","    "&amp;CHAR(123)&amp;CHAR(34)&amp;"bidderId"&amp;CHAR(34)&amp;": "&amp;CHAR(34)&amp;SUBSTITUTE(CriteriTecnici!$A489,CHAR(34),"'")&amp;CHAR(34)&amp;", "&amp;CHAR(34)&amp;"lotId"&amp;CHAR(34)&amp;": "&amp;CHAR(34)&amp;SUBSTITUTE(CriteriTecnici!$C489,CHAR(34),"'")&amp;CHAR(34)&amp;", "&amp;CHAR(34)&amp;"criterionId"&amp;CHAR(34)&amp;": "&amp;CHAR(34)&amp;SUBSTITUTE(CriteriTecnici!$D489,CHAR(34),"'")&amp;CHAR(34)&amp;", "&amp;CHAR(34)&amp;"kind"&amp;CHAR(34)&amp;": "&amp;CHAR(34)&amp;SUBSTITUTE(CriteriTecnici!$F489,CHAR(34),"'")&amp;CHAR(34)&amp;", "&amp;CHAR(34)&amp;"value"&amp;CHAR(34)&amp;": "&amp;SUBSTITUTE(TRIM(ROUND(IFERROR(CriteriTecnici!$N489*1,IFERROR(NUMBERVALUE(CriteriTecnici!$N489,".",","),IFERROR(NUMBERVALUE(CriteriTecnici!$N489,",","."),0))),4)&amp;""),",",".")&amp;", "&amp;CHAR(34)&amp;"numerator"&amp;CHAR(34)&amp;": "&amp;SUBSTITUTE(TRIM(ROUND(IFERROR(CriteriTecnici!$K489*1,IFERROR(NUMBERVALUE(CriteriTecnici!$K489,".",","),IFERROR(NUMBERVALUE(CriteriTecnici!$K489,",","."),0))),4)&amp;""),",",".")&amp;", "&amp;CHAR(34)&amp;"denominator"&amp;CHAR(34)&amp;": "&amp;SUBSTITUTE(TRIM(ROUND(IFERROR(CriteriTecnici!$L489*1,IFERROR(NUMBERVALUE(CriteriTecnici!$L489,".",","),IFERROR(NUMBERVALUE(CriteriTecnici!$L489,",","."),0))),4)&amp;""),",",".")&amp;", "&amp;CHAR(34)&amp;"flag"&amp;CHAR(34)&amp;": "&amp;SUBSTITUTE(TRIM(ROUND(IFERROR(CriteriTecnici!$M489*1,IFERROR(NUMBERVALUE(CriteriTecnici!$M489,".",","),IFERROR(NUMBERVALUE(CriteriTecnici!$M489,",","."),0))),4)&amp;""),",",".")&amp;", "&amp;CHAR(34)&amp;"rawScore"&amp;CHAR(34)&amp;": "&amp;SUBSTITUTE(TRIM(ROUND(IFERROR(CriteriTecnici!$O489*1,IFERROR(NUMBERVALUE(CriteriTecnici!$O489,".",","),IFERROR(NUMBERVALUE(CriteriTecnici!$O489,",","."),0))),4)&amp;""),",",".")&amp;CHAR(125)&amp;IF(TRUE,",",""))</f>
        <v/>
      </c>
    </row>
    <row r="710">
      <c r="A710" s="38">
        <f>IF(CriteriTecnici!$A490="","","    "&amp;CHAR(123)&amp;CHAR(34)&amp;"bidderId"&amp;CHAR(34)&amp;": "&amp;CHAR(34)&amp;SUBSTITUTE(CriteriTecnici!$A490,CHAR(34),"'")&amp;CHAR(34)&amp;", "&amp;CHAR(34)&amp;"lotId"&amp;CHAR(34)&amp;": "&amp;CHAR(34)&amp;SUBSTITUTE(CriteriTecnici!$C490,CHAR(34),"'")&amp;CHAR(34)&amp;", "&amp;CHAR(34)&amp;"criterionId"&amp;CHAR(34)&amp;": "&amp;CHAR(34)&amp;SUBSTITUTE(CriteriTecnici!$D490,CHAR(34),"'")&amp;CHAR(34)&amp;", "&amp;CHAR(34)&amp;"kind"&amp;CHAR(34)&amp;": "&amp;CHAR(34)&amp;SUBSTITUTE(CriteriTecnici!$F490,CHAR(34),"'")&amp;CHAR(34)&amp;", "&amp;CHAR(34)&amp;"value"&amp;CHAR(34)&amp;": "&amp;SUBSTITUTE(TRIM(ROUND(IFERROR(CriteriTecnici!$N490*1,IFERROR(NUMBERVALUE(CriteriTecnici!$N490,".",","),IFERROR(NUMBERVALUE(CriteriTecnici!$N490,",","."),0))),4)&amp;""),",",".")&amp;", "&amp;CHAR(34)&amp;"numerator"&amp;CHAR(34)&amp;": "&amp;SUBSTITUTE(TRIM(ROUND(IFERROR(CriteriTecnici!$K490*1,IFERROR(NUMBERVALUE(CriteriTecnici!$K490,".",","),IFERROR(NUMBERVALUE(CriteriTecnici!$K490,",","."),0))),4)&amp;""),",",".")&amp;", "&amp;CHAR(34)&amp;"denominator"&amp;CHAR(34)&amp;": "&amp;SUBSTITUTE(TRIM(ROUND(IFERROR(CriteriTecnici!$L490*1,IFERROR(NUMBERVALUE(CriteriTecnici!$L490,".",","),IFERROR(NUMBERVALUE(CriteriTecnici!$L490,",","."),0))),4)&amp;""),",",".")&amp;", "&amp;CHAR(34)&amp;"flag"&amp;CHAR(34)&amp;": "&amp;SUBSTITUTE(TRIM(ROUND(IFERROR(CriteriTecnici!$M490*1,IFERROR(NUMBERVALUE(CriteriTecnici!$M490,".",","),IFERROR(NUMBERVALUE(CriteriTecnici!$M490,",","."),0))),4)&amp;""),",",".")&amp;", "&amp;CHAR(34)&amp;"rawScore"&amp;CHAR(34)&amp;": "&amp;SUBSTITUTE(TRIM(ROUND(IFERROR(CriteriTecnici!$O490*1,IFERROR(NUMBERVALUE(CriteriTecnici!$O490,".",","),IFERROR(NUMBERVALUE(CriteriTecnici!$O490,",","."),0))),4)&amp;""),",",".")&amp;CHAR(125)&amp;IF(TRUE,",",""))</f>
        <v/>
      </c>
    </row>
    <row r="711">
      <c r="A711" s="38">
        <f>IF(CriteriTecnici!$A491="","","    "&amp;CHAR(123)&amp;CHAR(34)&amp;"bidderId"&amp;CHAR(34)&amp;": "&amp;CHAR(34)&amp;SUBSTITUTE(CriteriTecnici!$A491,CHAR(34),"'")&amp;CHAR(34)&amp;", "&amp;CHAR(34)&amp;"lotId"&amp;CHAR(34)&amp;": "&amp;CHAR(34)&amp;SUBSTITUTE(CriteriTecnici!$C491,CHAR(34),"'")&amp;CHAR(34)&amp;", "&amp;CHAR(34)&amp;"criterionId"&amp;CHAR(34)&amp;": "&amp;CHAR(34)&amp;SUBSTITUTE(CriteriTecnici!$D491,CHAR(34),"'")&amp;CHAR(34)&amp;", "&amp;CHAR(34)&amp;"kind"&amp;CHAR(34)&amp;": "&amp;CHAR(34)&amp;SUBSTITUTE(CriteriTecnici!$F491,CHAR(34),"'")&amp;CHAR(34)&amp;", "&amp;CHAR(34)&amp;"value"&amp;CHAR(34)&amp;": "&amp;SUBSTITUTE(TRIM(ROUND(IFERROR(CriteriTecnici!$N491*1,IFERROR(NUMBERVALUE(CriteriTecnici!$N491,".",","),IFERROR(NUMBERVALUE(CriteriTecnici!$N491,",","."),0))),4)&amp;""),",",".")&amp;", "&amp;CHAR(34)&amp;"numerator"&amp;CHAR(34)&amp;": "&amp;SUBSTITUTE(TRIM(ROUND(IFERROR(CriteriTecnici!$K491*1,IFERROR(NUMBERVALUE(CriteriTecnici!$K491,".",","),IFERROR(NUMBERVALUE(CriteriTecnici!$K491,",","."),0))),4)&amp;""),",",".")&amp;", "&amp;CHAR(34)&amp;"denominator"&amp;CHAR(34)&amp;": "&amp;SUBSTITUTE(TRIM(ROUND(IFERROR(CriteriTecnici!$L491*1,IFERROR(NUMBERVALUE(CriteriTecnici!$L491,".",","),IFERROR(NUMBERVALUE(CriteriTecnici!$L491,",","."),0))),4)&amp;""),",",".")&amp;", "&amp;CHAR(34)&amp;"flag"&amp;CHAR(34)&amp;": "&amp;SUBSTITUTE(TRIM(ROUND(IFERROR(CriteriTecnici!$M491*1,IFERROR(NUMBERVALUE(CriteriTecnici!$M491,".",","),IFERROR(NUMBERVALUE(CriteriTecnici!$M491,",","."),0))),4)&amp;""),",",".")&amp;", "&amp;CHAR(34)&amp;"rawScore"&amp;CHAR(34)&amp;": "&amp;SUBSTITUTE(TRIM(ROUND(IFERROR(CriteriTecnici!$O491*1,IFERROR(NUMBERVALUE(CriteriTecnici!$O491,".",","),IFERROR(NUMBERVALUE(CriteriTecnici!$O491,",","."),0))),4)&amp;""),",",".")&amp;CHAR(125)&amp;IF(TRUE,",",""))</f>
        <v/>
      </c>
    </row>
    <row r="712">
      <c r="A712" s="38">
        <f>IF(CriteriTecnici!$A492="","","    "&amp;CHAR(123)&amp;CHAR(34)&amp;"bidderId"&amp;CHAR(34)&amp;": "&amp;CHAR(34)&amp;SUBSTITUTE(CriteriTecnici!$A492,CHAR(34),"'")&amp;CHAR(34)&amp;", "&amp;CHAR(34)&amp;"lotId"&amp;CHAR(34)&amp;": "&amp;CHAR(34)&amp;SUBSTITUTE(CriteriTecnici!$C492,CHAR(34),"'")&amp;CHAR(34)&amp;", "&amp;CHAR(34)&amp;"criterionId"&amp;CHAR(34)&amp;": "&amp;CHAR(34)&amp;SUBSTITUTE(CriteriTecnici!$D492,CHAR(34),"'")&amp;CHAR(34)&amp;", "&amp;CHAR(34)&amp;"kind"&amp;CHAR(34)&amp;": "&amp;CHAR(34)&amp;SUBSTITUTE(CriteriTecnici!$F492,CHAR(34),"'")&amp;CHAR(34)&amp;", "&amp;CHAR(34)&amp;"value"&amp;CHAR(34)&amp;": "&amp;SUBSTITUTE(TRIM(ROUND(IFERROR(CriteriTecnici!$N492*1,IFERROR(NUMBERVALUE(CriteriTecnici!$N492,".",","),IFERROR(NUMBERVALUE(CriteriTecnici!$N492,",","."),0))),4)&amp;""),",",".")&amp;", "&amp;CHAR(34)&amp;"numerator"&amp;CHAR(34)&amp;": "&amp;SUBSTITUTE(TRIM(ROUND(IFERROR(CriteriTecnici!$K492*1,IFERROR(NUMBERVALUE(CriteriTecnici!$K492,".",","),IFERROR(NUMBERVALUE(CriteriTecnici!$K492,",","."),0))),4)&amp;""),",",".")&amp;", "&amp;CHAR(34)&amp;"denominator"&amp;CHAR(34)&amp;": "&amp;SUBSTITUTE(TRIM(ROUND(IFERROR(CriteriTecnici!$L492*1,IFERROR(NUMBERVALUE(CriteriTecnici!$L492,".",","),IFERROR(NUMBERVALUE(CriteriTecnici!$L492,",","."),0))),4)&amp;""),",",".")&amp;", "&amp;CHAR(34)&amp;"flag"&amp;CHAR(34)&amp;": "&amp;SUBSTITUTE(TRIM(ROUND(IFERROR(CriteriTecnici!$M492*1,IFERROR(NUMBERVALUE(CriteriTecnici!$M492,".",","),IFERROR(NUMBERVALUE(CriteriTecnici!$M492,",","."),0))),4)&amp;""),",",".")&amp;", "&amp;CHAR(34)&amp;"rawScore"&amp;CHAR(34)&amp;": "&amp;SUBSTITUTE(TRIM(ROUND(IFERROR(CriteriTecnici!$O492*1,IFERROR(NUMBERVALUE(CriteriTecnici!$O492,".",","),IFERROR(NUMBERVALUE(CriteriTecnici!$O492,",","."),0))),4)&amp;""),",",".")&amp;CHAR(125)&amp;IF(TRUE,",",""))</f>
        <v/>
      </c>
    </row>
    <row r="713">
      <c r="A713" s="38">
        <f>IF(CriteriTecnici!$A493="","","    "&amp;CHAR(123)&amp;CHAR(34)&amp;"bidderId"&amp;CHAR(34)&amp;": "&amp;CHAR(34)&amp;SUBSTITUTE(CriteriTecnici!$A493,CHAR(34),"'")&amp;CHAR(34)&amp;", "&amp;CHAR(34)&amp;"lotId"&amp;CHAR(34)&amp;": "&amp;CHAR(34)&amp;SUBSTITUTE(CriteriTecnici!$C493,CHAR(34),"'")&amp;CHAR(34)&amp;", "&amp;CHAR(34)&amp;"criterionId"&amp;CHAR(34)&amp;": "&amp;CHAR(34)&amp;SUBSTITUTE(CriteriTecnici!$D493,CHAR(34),"'")&amp;CHAR(34)&amp;", "&amp;CHAR(34)&amp;"kind"&amp;CHAR(34)&amp;": "&amp;CHAR(34)&amp;SUBSTITUTE(CriteriTecnici!$F493,CHAR(34),"'")&amp;CHAR(34)&amp;", "&amp;CHAR(34)&amp;"value"&amp;CHAR(34)&amp;": "&amp;SUBSTITUTE(TRIM(ROUND(IFERROR(CriteriTecnici!$N493*1,IFERROR(NUMBERVALUE(CriteriTecnici!$N493,".",","),IFERROR(NUMBERVALUE(CriteriTecnici!$N493,",","."),0))),4)&amp;""),",",".")&amp;", "&amp;CHAR(34)&amp;"numerator"&amp;CHAR(34)&amp;": "&amp;SUBSTITUTE(TRIM(ROUND(IFERROR(CriteriTecnici!$K493*1,IFERROR(NUMBERVALUE(CriteriTecnici!$K493,".",","),IFERROR(NUMBERVALUE(CriteriTecnici!$K493,",","."),0))),4)&amp;""),",",".")&amp;", "&amp;CHAR(34)&amp;"denominator"&amp;CHAR(34)&amp;": "&amp;SUBSTITUTE(TRIM(ROUND(IFERROR(CriteriTecnici!$L493*1,IFERROR(NUMBERVALUE(CriteriTecnici!$L493,".",","),IFERROR(NUMBERVALUE(CriteriTecnici!$L493,",","."),0))),4)&amp;""),",",".")&amp;", "&amp;CHAR(34)&amp;"flag"&amp;CHAR(34)&amp;": "&amp;SUBSTITUTE(TRIM(ROUND(IFERROR(CriteriTecnici!$M493*1,IFERROR(NUMBERVALUE(CriteriTecnici!$M493,".",","),IFERROR(NUMBERVALUE(CriteriTecnici!$M493,",","."),0))),4)&amp;""),",",".")&amp;", "&amp;CHAR(34)&amp;"rawScore"&amp;CHAR(34)&amp;": "&amp;SUBSTITUTE(TRIM(ROUND(IFERROR(CriteriTecnici!$O493*1,IFERROR(NUMBERVALUE(CriteriTecnici!$O493,".",","),IFERROR(NUMBERVALUE(CriteriTecnici!$O493,",","."),0))),4)&amp;""),",",".")&amp;CHAR(125)&amp;IF(TRUE,",",""))</f>
        <v/>
      </c>
    </row>
    <row r="714">
      <c r="A714" s="38">
        <f>IF(CriteriTecnici!$A494="","","    "&amp;CHAR(123)&amp;CHAR(34)&amp;"bidderId"&amp;CHAR(34)&amp;": "&amp;CHAR(34)&amp;SUBSTITUTE(CriteriTecnici!$A494,CHAR(34),"'")&amp;CHAR(34)&amp;", "&amp;CHAR(34)&amp;"lotId"&amp;CHAR(34)&amp;": "&amp;CHAR(34)&amp;SUBSTITUTE(CriteriTecnici!$C494,CHAR(34),"'")&amp;CHAR(34)&amp;", "&amp;CHAR(34)&amp;"criterionId"&amp;CHAR(34)&amp;": "&amp;CHAR(34)&amp;SUBSTITUTE(CriteriTecnici!$D494,CHAR(34),"'")&amp;CHAR(34)&amp;", "&amp;CHAR(34)&amp;"kind"&amp;CHAR(34)&amp;": "&amp;CHAR(34)&amp;SUBSTITUTE(CriteriTecnici!$F494,CHAR(34),"'")&amp;CHAR(34)&amp;", "&amp;CHAR(34)&amp;"value"&amp;CHAR(34)&amp;": "&amp;SUBSTITUTE(TRIM(ROUND(IFERROR(CriteriTecnici!$N494*1,IFERROR(NUMBERVALUE(CriteriTecnici!$N494,".",","),IFERROR(NUMBERVALUE(CriteriTecnici!$N494,",","."),0))),4)&amp;""),",",".")&amp;", "&amp;CHAR(34)&amp;"numerator"&amp;CHAR(34)&amp;": "&amp;SUBSTITUTE(TRIM(ROUND(IFERROR(CriteriTecnici!$K494*1,IFERROR(NUMBERVALUE(CriteriTecnici!$K494,".",","),IFERROR(NUMBERVALUE(CriteriTecnici!$K494,",","."),0))),4)&amp;""),",",".")&amp;", "&amp;CHAR(34)&amp;"denominator"&amp;CHAR(34)&amp;": "&amp;SUBSTITUTE(TRIM(ROUND(IFERROR(CriteriTecnici!$L494*1,IFERROR(NUMBERVALUE(CriteriTecnici!$L494,".",","),IFERROR(NUMBERVALUE(CriteriTecnici!$L494,",","."),0))),4)&amp;""),",",".")&amp;", "&amp;CHAR(34)&amp;"flag"&amp;CHAR(34)&amp;": "&amp;SUBSTITUTE(TRIM(ROUND(IFERROR(CriteriTecnici!$M494*1,IFERROR(NUMBERVALUE(CriteriTecnici!$M494,".",","),IFERROR(NUMBERVALUE(CriteriTecnici!$M494,",","."),0))),4)&amp;""),",",".")&amp;", "&amp;CHAR(34)&amp;"rawScore"&amp;CHAR(34)&amp;": "&amp;SUBSTITUTE(TRIM(ROUND(IFERROR(CriteriTecnici!$O494*1,IFERROR(NUMBERVALUE(CriteriTecnici!$O494,".",","),IFERROR(NUMBERVALUE(CriteriTecnici!$O494,",","."),0))),4)&amp;""),",",".")&amp;CHAR(125)&amp;IF(TRUE,",",""))</f>
        <v/>
      </c>
    </row>
    <row r="715">
      <c r="A715" s="38">
        <f>IF(CriteriTecnici!$A495="","","    "&amp;CHAR(123)&amp;CHAR(34)&amp;"bidderId"&amp;CHAR(34)&amp;": "&amp;CHAR(34)&amp;SUBSTITUTE(CriteriTecnici!$A495,CHAR(34),"'")&amp;CHAR(34)&amp;", "&amp;CHAR(34)&amp;"lotId"&amp;CHAR(34)&amp;": "&amp;CHAR(34)&amp;SUBSTITUTE(CriteriTecnici!$C495,CHAR(34),"'")&amp;CHAR(34)&amp;", "&amp;CHAR(34)&amp;"criterionId"&amp;CHAR(34)&amp;": "&amp;CHAR(34)&amp;SUBSTITUTE(CriteriTecnici!$D495,CHAR(34),"'")&amp;CHAR(34)&amp;", "&amp;CHAR(34)&amp;"kind"&amp;CHAR(34)&amp;": "&amp;CHAR(34)&amp;SUBSTITUTE(CriteriTecnici!$F495,CHAR(34),"'")&amp;CHAR(34)&amp;", "&amp;CHAR(34)&amp;"value"&amp;CHAR(34)&amp;": "&amp;SUBSTITUTE(TRIM(ROUND(IFERROR(CriteriTecnici!$N495*1,IFERROR(NUMBERVALUE(CriteriTecnici!$N495,".",","),IFERROR(NUMBERVALUE(CriteriTecnici!$N495,",","."),0))),4)&amp;""),",",".")&amp;", "&amp;CHAR(34)&amp;"numerator"&amp;CHAR(34)&amp;": "&amp;SUBSTITUTE(TRIM(ROUND(IFERROR(CriteriTecnici!$K495*1,IFERROR(NUMBERVALUE(CriteriTecnici!$K495,".",","),IFERROR(NUMBERVALUE(CriteriTecnici!$K495,",","."),0))),4)&amp;""),",",".")&amp;", "&amp;CHAR(34)&amp;"denominator"&amp;CHAR(34)&amp;": "&amp;SUBSTITUTE(TRIM(ROUND(IFERROR(CriteriTecnici!$L495*1,IFERROR(NUMBERVALUE(CriteriTecnici!$L495,".",","),IFERROR(NUMBERVALUE(CriteriTecnici!$L495,",","."),0))),4)&amp;""),",",".")&amp;", "&amp;CHAR(34)&amp;"flag"&amp;CHAR(34)&amp;": "&amp;SUBSTITUTE(TRIM(ROUND(IFERROR(CriteriTecnici!$M495*1,IFERROR(NUMBERVALUE(CriteriTecnici!$M495,".",","),IFERROR(NUMBERVALUE(CriteriTecnici!$M495,",","."),0))),4)&amp;""),",",".")&amp;", "&amp;CHAR(34)&amp;"rawScore"&amp;CHAR(34)&amp;": "&amp;SUBSTITUTE(TRIM(ROUND(IFERROR(CriteriTecnici!$O495*1,IFERROR(NUMBERVALUE(CriteriTecnici!$O495,".",","),IFERROR(NUMBERVALUE(CriteriTecnici!$O495,",","."),0))),4)&amp;""),",",".")&amp;CHAR(125)&amp;IF(TRUE,",",""))</f>
        <v/>
      </c>
    </row>
    <row r="716">
      <c r="A716" s="38">
        <f>IF(CriteriTecnici!$A496="","","    "&amp;CHAR(123)&amp;CHAR(34)&amp;"bidderId"&amp;CHAR(34)&amp;": "&amp;CHAR(34)&amp;SUBSTITUTE(CriteriTecnici!$A496,CHAR(34),"'")&amp;CHAR(34)&amp;", "&amp;CHAR(34)&amp;"lotId"&amp;CHAR(34)&amp;": "&amp;CHAR(34)&amp;SUBSTITUTE(CriteriTecnici!$C496,CHAR(34),"'")&amp;CHAR(34)&amp;", "&amp;CHAR(34)&amp;"criterionId"&amp;CHAR(34)&amp;": "&amp;CHAR(34)&amp;SUBSTITUTE(CriteriTecnici!$D496,CHAR(34),"'")&amp;CHAR(34)&amp;", "&amp;CHAR(34)&amp;"kind"&amp;CHAR(34)&amp;": "&amp;CHAR(34)&amp;SUBSTITUTE(CriteriTecnici!$F496,CHAR(34),"'")&amp;CHAR(34)&amp;", "&amp;CHAR(34)&amp;"value"&amp;CHAR(34)&amp;": "&amp;SUBSTITUTE(TRIM(ROUND(IFERROR(CriteriTecnici!$N496*1,IFERROR(NUMBERVALUE(CriteriTecnici!$N496,".",","),IFERROR(NUMBERVALUE(CriteriTecnici!$N496,",","."),0))),4)&amp;""),",",".")&amp;", "&amp;CHAR(34)&amp;"numerator"&amp;CHAR(34)&amp;": "&amp;SUBSTITUTE(TRIM(ROUND(IFERROR(CriteriTecnici!$K496*1,IFERROR(NUMBERVALUE(CriteriTecnici!$K496,".",","),IFERROR(NUMBERVALUE(CriteriTecnici!$K496,",","."),0))),4)&amp;""),",",".")&amp;", "&amp;CHAR(34)&amp;"denominator"&amp;CHAR(34)&amp;": "&amp;SUBSTITUTE(TRIM(ROUND(IFERROR(CriteriTecnici!$L496*1,IFERROR(NUMBERVALUE(CriteriTecnici!$L496,".",","),IFERROR(NUMBERVALUE(CriteriTecnici!$L496,",","."),0))),4)&amp;""),",",".")&amp;", "&amp;CHAR(34)&amp;"flag"&amp;CHAR(34)&amp;": "&amp;SUBSTITUTE(TRIM(ROUND(IFERROR(CriteriTecnici!$M496*1,IFERROR(NUMBERVALUE(CriteriTecnici!$M496,".",","),IFERROR(NUMBERVALUE(CriteriTecnici!$M496,",","."),0))),4)&amp;""),",",".")&amp;", "&amp;CHAR(34)&amp;"rawScore"&amp;CHAR(34)&amp;": "&amp;SUBSTITUTE(TRIM(ROUND(IFERROR(CriteriTecnici!$O496*1,IFERROR(NUMBERVALUE(CriteriTecnici!$O496,".",","),IFERROR(NUMBERVALUE(CriteriTecnici!$O496,",","."),0))),4)&amp;""),",",".")&amp;CHAR(125)&amp;IF(TRUE,",",""))</f>
        <v/>
      </c>
    </row>
    <row r="717">
      <c r="A717" s="38">
        <f>IF(CriteriTecnici!$A497="","","    "&amp;CHAR(123)&amp;CHAR(34)&amp;"bidderId"&amp;CHAR(34)&amp;": "&amp;CHAR(34)&amp;SUBSTITUTE(CriteriTecnici!$A497,CHAR(34),"'")&amp;CHAR(34)&amp;", "&amp;CHAR(34)&amp;"lotId"&amp;CHAR(34)&amp;": "&amp;CHAR(34)&amp;SUBSTITUTE(CriteriTecnici!$C497,CHAR(34),"'")&amp;CHAR(34)&amp;", "&amp;CHAR(34)&amp;"criterionId"&amp;CHAR(34)&amp;": "&amp;CHAR(34)&amp;SUBSTITUTE(CriteriTecnici!$D497,CHAR(34),"'")&amp;CHAR(34)&amp;", "&amp;CHAR(34)&amp;"kind"&amp;CHAR(34)&amp;": "&amp;CHAR(34)&amp;SUBSTITUTE(CriteriTecnici!$F497,CHAR(34),"'")&amp;CHAR(34)&amp;", "&amp;CHAR(34)&amp;"value"&amp;CHAR(34)&amp;": "&amp;SUBSTITUTE(TRIM(ROUND(IFERROR(CriteriTecnici!$N497*1,IFERROR(NUMBERVALUE(CriteriTecnici!$N497,".",","),IFERROR(NUMBERVALUE(CriteriTecnici!$N497,",","."),0))),4)&amp;""),",",".")&amp;", "&amp;CHAR(34)&amp;"numerator"&amp;CHAR(34)&amp;": "&amp;SUBSTITUTE(TRIM(ROUND(IFERROR(CriteriTecnici!$K497*1,IFERROR(NUMBERVALUE(CriteriTecnici!$K497,".",","),IFERROR(NUMBERVALUE(CriteriTecnici!$K497,",","."),0))),4)&amp;""),",",".")&amp;", "&amp;CHAR(34)&amp;"denominator"&amp;CHAR(34)&amp;": "&amp;SUBSTITUTE(TRIM(ROUND(IFERROR(CriteriTecnici!$L497*1,IFERROR(NUMBERVALUE(CriteriTecnici!$L497,".",","),IFERROR(NUMBERVALUE(CriteriTecnici!$L497,",","."),0))),4)&amp;""),",",".")&amp;", "&amp;CHAR(34)&amp;"flag"&amp;CHAR(34)&amp;": "&amp;SUBSTITUTE(TRIM(ROUND(IFERROR(CriteriTecnici!$M497*1,IFERROR(NUMBERVALUE(CriteriTecnici!$M497,".",","),IFERROR(NUMBERVALUE(CriteriTecnici!$M497,",","."),0))),4)&amp;""),",",".")&amp;", "&amp;CHAR(34)&amp;"rawScore"&amp;CHAR(34)&amp;": "&amp;SUBSTITUTE(TRIM(ROUND(IFERROR(CriteriTecnici!$O497*1,IFERROR(NUMBERVALUE(CriteriTecnici!$O497,".",","),IFERROR(NUMBERVALUE(CriteriTecnici!$O497,",","."),0))),4)&amp;""),",",".")&amp;CHAR(125)&amp;IF(TRUE,",",""))</f>
        <v/>
      </c>
    </row>
    <row r="718">
      <c r="A718" s="38">
        <f>IF(CriteriTecnici!$A498="","","    "&amp;CHAR(123)&amp;CHAR(34)&amp;"bidderId"&amp;CHAR(34)&amp;": "&amp;CHAR(34)&amp;SUBSTITUTE(CriteriTecnici!$A498,CHAR(34),"'")&amp;CHAR(34)&amp;", "&amp;CHAR(34)&amp;"lotId"&amp;CHAR(34)&amp;": "&amp;CHAR(34)&amp;SUBSTITUTE(CriteriTecnici!$C498,CHAR(34),"'")&amp;CHAR(34)&amp;", "&amp;CHAR(34)&amp;"criterionId"&amp;CHAR(34)&amp;": "&amp;CHAR(34)&amp;SUBSTITUTE(CriteriTecnici!$D498,CHAR(34),"'")&amp;CHAR(34)&amp;", "&amp;CHAR(34)&amp;"kind"&amp;CHAR(34)&amp;": "&amp;CHAR(34)&amp;SUBSTITUTE(CriteriTecnici!$F498,CHAR(34),"'")&amp;CHAR(34)&amp;", "&amp;CHAR(34)&amp;"value"&amp;CHAR(34)&amp;": "&amp;SUBSTITUTE(TRIM(ROUND(IFERROR(CriteriTecnici!$N498*1,IFERROR(NUMBERVALUE(CriteriTecnici!$N498,".",","),IFERROR(NUMBERVALUE(CriteriTecnici!$N498,",","."),0))),4)&amp;""),",",".")&amp;", "&amp;CHAR(34)&amp;"numerator"&amp;CHAR(34)&amp;": "&amp;SUBSTITUTE(TRIM(ROUND(IFERROR(CriteriTecnici!$K498*1,IFERROR(NUMBERVALUE(CriteriTecnici!$K498,".",","),IFERROR(NUMBERVALUE(CriteriTecnici!$K498,",","."),0))),4)&amp;""),",",".")&amp;", "&amp;CHAR(34)&amp;"denominator"&amp;CHAR(34)&amp;": "&amp;SUBSTITUTE(TRIM(ROUND(IFERROR(CriteriTecnici!$L498*1,IFERROR(NUMBERVALUE(CriteriTecnici!$L498,".",","),IFERROR(NUMBERVALUE(CriteriTecnici!$L498,",","."),0))),4)&amp;""),",",".")&amp;", "&amp;CHAR(34)&amp;"flag"&amp;CHAR(34)&amp;": "&amp;SUBSTITUTE(TRIM(ROUND(IFERROR(CriteriTecnici!$M498*1,IFERROR(NUMBERVALUE(CriteriTecnici!$M498,".",","),IFERROR(NUMBERVALUE(CriteriTecnici!$M498,",","."),0))),4)&amp;""),",",".")&amp;", "&amp;CHAR(34)&amp;"rawScore"&amp;CHAR(34)&amp;": "&amp;SUBSTITUTE(TRIM(ROUND(IFERROR(CriteriTecnici!$O498*1,IFERROR(NUMBERVALUE(CriteriTecnici!$O498,".",","),IFERROR(NUMBERVALUE(CriteriTecnici!$O498,",","."),0))),4)&amp;""),",",".")&amp;CHAR(125)&amp;IF(TRUE,",",""))</f>
        <v/>
      </c>
    </row>
    <row r="719">
      <c r="A719" s="38">
        <f>IF(CriteriTecnici!$A499="","","    "&amp;CHAR(123)&amp;CHAR(34)&amp;"bidderId"&amp;CHAR(34)&amp;": "&amp;CHAR(34)&amp;SUBSTITUTE(CriteriTecnici!$A499,CHAR(34),"'")&amp;CHAR(34)&amp;", "&amp;CHAR(34)&amp;"lotId"&amp;CHAR(34)&amp;": "&amp;CHAR(34)&amp;SUBSTITUTE(CriteriTecnici!$C499,CHAR(34),"'")&amp;CHAR(34)&amp;", "&amp;CHAR(34)&amp;"criterionId"&amp;CHAR(34)&amp;": "&amp;CHAR(34)&amp;SUBSTITUTE(CriteriTecnici!$D499,CHAR(34),"'")&amp;CHAR(34)&amp;", "&amp;CHAR(34)&amp;"kind"&amp;CHAR(34)&amp;": "&amp;CHAR(34)&amp;SUBSTITUTE(CriteriTecnici!$F499,CHAR(34),"'")&amp;CHAR(34)&amp;", "&amp;CHAR(34)&amp;"value"&amp;CHAR(34)&amp;": "&amp;SUBSTITUTE(TRIM(ROUND(IFERROR(CriteriTecnici!$N499*1,IFERROR(NUMBERVALUE(CriteriTecnici!$N499,".",","),IFERROR(NUMBERVALUE(CriteriTecnici!$N499,",","."),0))),4)&amp;""),",",".")&amp;", "&amp;CHAR(34)&amp;"numerator"&amp;CHAR(34)&amp;": "&amp;SUBSTITUTE(TRIM(ROUND(IFERROR(CriteriTecnici!$K499*1,IFERROR(NUMBERVALUE(CriteriTecnici!$K499,".",","),IFERROR(NUMBERVALUE(CriteriTecnici!$K499,",","."),0))),4)&amp;""),",",".")&amp;", "&amp;CHAR(34)&amp;"denominator"&amp;CHAR(34)&amp;": "&amp;SUBSTITUTE(TRIM(ROUND(IFERROR(CriteriTecnici!$L499*1,IFERROR(NUMBERVALUE(CriteriTecnici!$L499,".",","),IFERROR(NUMBERVALUE(CriteriTecnici!$L499,",","."),0))),4)&amp;""),",",".")&amp;", "&amp;CHAR(34)&amp;"flag"&amp;CHAR(34)&amp;": "&amp;SUBSTITUTE(TRIM(ROUND(IFERROR(CriteriTecnici!$M499*1,IFERROR(NUMBERVALUE(CriteriTecnici!$M499,".",","),IFERROR(NUMBERVALUE(CriteriTecnici!$M499,",","."),0))),4)&amp;""),",",".")&amp;", "&amp;CHAR(34)&amp;"rawScore"&amp;CHAR(34)&amp;": "&amp;SUBSTITUTE(TRIM(ROUND(IFERROR(CriteriTecnici!$O499*1,IFERROR(NUMBERVALUE(CriteriTecnici!$O499,".",","),IFERROR(NUMBERVALUE(CriteriTecnici!$O499,",","."),0))),4)&amp;""),",",".")&amp;CHAR(125)&amp;IF(TRUE,",",""))</f>
        <v/>
      </c>
    </row>
    <row r="720">
      <c r="A720" s="38">
        <f>IF(CriteriTecnici!$A500="","","    "&amp;CHAR(123)&amp;CHAR(34)&amp;"bidderId"&amp;CHAR(34)&amp;": "&amp;CHAR(34)&amp;SUBSTITUTE(CriteriTecnici!$A500,CHAR(34),"'")&amp;CHAR(34)&amp;", "&amp;CHAR(34)&amp;"lotId"&amp;CHAR(34)&amp;": "&amp;CHAR(34)&amp;SUBSTITUTE(CriteriTecnici!$C500,CHAR(34),"'")&amp;CHAR(34)&amp;", "&amp;CHAR(34)&amp;"criterionId"&amp;CHAR(34)&amp;": "&amp;CHAR(34)&amp;SUBSTITUTE(CriteriTecnici!$D500,CHAR(34),"'")&amp;CHAR(34)&amp;", "&amp;CHAR(34)&amp;"kind"&amp;CHAR(34)&amp;": "&amp;CHAR(34)&amp;SUBSTITUTE(CriteriTecnici!$F500,CHAR(34),"'")&amp;CHAR(34)&amp;", "&amp;CHAR(34)&amp;"value"&amp;CHAR(34)&amp;": "&amp;SUBSTITUTE(TRIM(ROUND(IFERROR(CriteriTecnici!$N500*1,IFERROR(NUMBERVALUE(CriteriTecnici!$N500,".",","),IFERROR(NUMBERVALUE(CriteriTecnici!$N500,",","."),0))),4)&amp;""),",",".")&amp;", "&amp;CHAR(34)&amp;"numerator"&amp;CHAR(34)&amp;": "&amp;SUBSTITUTE(TRIM(ROUND(IFERROR(CriteriTecnici!$K500*1,IFERROR(NUMBERVALUE(CriteriTecnici!$K500,".",","),IFERROR(NUMBERVALUE(CriteriTecnici!$K500,",","."),0))),4)&amp;""),",",".")&amp;", "&amp;CHAR(34)&amp;"denominator"&amp;CHAR(34)&amp;": "&amp;SUBSTITUTE(TRIM(ROUND(IFERROR(CriteriTecnici!$L500*1,IFERROR(NUMBERVALUE(CriteriTecnici!$L500,".",","),IFERROR(NUMBERVALUE(CriteriTecnici!$L500,",","."),0))),4)&amp;""),",",".")&amp;", "&amp;CHAR(34)&amp;"flag"&amp;CHAR(34)&amp;": "&amp;SUBSTITUTE(TRIM(ROUND(IFERROR(CriteriTecnici!$M500*1,IFERROR(NUMBERVALUE(CriteriTecnici!$M500,".",","),IFERROR(NUMBERVALUE(CriteriTecnici!$M500,",","."),0))),4)&amp;""),",",".")&amp;", "&amp;CHAR(34)&amp;"rawScore"&amp;CHAR(34)&amp;": "&amp;SUBSTITUTE(TRIM(ROUND(IFERROR(CriteriTecnici!$O500*1,IFERROR(NUMBERVALUE(CriteriTecnici!$O500,".",","),IFERROR(NUMBERVALUE(CriteriTecnici!$O500,",","."),0))),4)&amp;""),",",".")&amp;CHAR(125)&amp;IF(COUNTA(Offerte!$A18:$A$200)&gt;0,",",""))</f>
        <v/>
      </c>
    </row>
    <row r="721">
      <c r="A721" s="38">
        <f>IF(CriteriTecnici!$A501="","","    "&amp;CHAR(123)&amp;CHAR(34)&amp;"bidderId"&amp;CHAR(34)&amp;": "&amp;CHAR(34)&amp;SUBSTITUTE(CriteriTecnici!$A501,CHAR(34),"'")&amp;CHAR(34)&amp;", "&amp;CHAR(34)&amp;"lotId"&amp;CHAR(34)&amp;": "&amp;CHAR(34)&amp;SUBSTITUTE(CriteriTecnici!$C501,CHAR(34),"'")&amp;CHAR(34)&amp;", "&amp;CHAR(34)&amp;"criterionId"&amp;CHAR(34)&amp;": "&amp;CHAR(34)&amp;SUBSTITUTE(CriteriTecnici!$D501,CHAR(34),"'")&amp;CHAR(34)&amp;", "&amp;CHAR(34)&amp;"kind"&amp;CHAR(34)&amp;": "&amp;CHAR(34)&amp;SUBSTITUTE(CriteriTecnici!$F501,CHAR(34),"'")&amp;CHAR(34)&amp;", "&amp;CHAR(34)&amp;"value"&amp;CHAR(34)&amp;": "&amp;SUBSTITUTE(TRIM(ROUND(IFERROR(CriteriTecnici!$N501*1,IFERROR(NUMBERVALUE(CriteriTecnici!$N501,".",","),IFERROR(NUMBERVALUE(CriteriTecnici!$N501,",","."),0))),4)&amp;""),",",".")&amp;", "&amp;CHAR(34)&amp;"numerator"&amp;CHAR(34)&amp;": "&amp;SUBSTITUTE(TRIM(ROUND(IFERROR(CriteriTecnici!$K501*1,IFERROR(NUMBERVALUE(CriteriTecnici!$K501,".",","),IFERROR(NUMBERVALUE(CriteriTecnici!$K501,",","."),0))),4)&amp;""),",",".")&amp;", "&amp;CHAR(34)&amp;"denominator"&amp;CHAR(34)&amp;": "&amp;SUBSTITUTE(TRIM(ROUND(IFERROR(CriteriTecnici!$L501*1,IFERROR(NUMBERVALUE(CriteriTecnici!$L501,".",","),IFERROR(NUMBERVALUE(CriteriTecnici!$L501,",","."),0))),4)&amp;""),",",".")&amp;", "&amp;CHAR(34)&amp;"flag"&amp;CHAR(34)&amp;": "&amp;SUBSTITUTE(TRIM(ROUND(IFERROR(CriteriTecnici!$M501*1,IFERROR(NUMBERVALUE(CriteriTecnici!$M501,".",","),IFERROR(NUMBERVALUE(CriteriTecnici!$M501,",","."),0))),4)&amp;""),",",".")&amp;", "&amp;CHAR(34)&amp;"rawScore"&amp;CHAR(34)&amp;": "&amp;SUBSTITUTE(TRIM(ROUND(IFERROR(CriteriTecnici!$O501*1,IFERROR(NUMBERVALUE(CriteriTecnici!$O501,".",","),IFERROR(NUMBERVALUE(CriteriTecnici!$O501,",","."),0))),4)&amp;""),",",".")&amp;CHAR(125)&amp;IF(TRUE,",",""))</f>
        <v/>
      </c>
    </row>
    <row r="722">
      <c r="A722" s="38">
        <f>IF(CriteriTecnici!$A502="","","    "&amp;CHAR(123)&amp;CHAR(34)&amp;"bidderId"&amp;CHAR(34)&amp;": "&amp;CHAR(34)&amp;SUBSTITUTE(CriteriTecnici!$A502,CHAR(34),"'")&amp;CHAR(34)&amp;", "&amp;CHAR(34)&amp;"lotId"&amp;CHAR(34)&amp;": "&amp;CHAR(34)&amp;SUBSTITUTE(CriteriTecnici!$C502,CHAR(34),"'")&amp;CHAR(34)&amp;", "&amp;CHAR(34)&amp;"criterionId"&amp;CHAR(34)&amp;": "&amp;CHAR(34)&amp;SUBSTITUTE(CriteriTecnici!$D502,CHAR(34),"'")&amp;CHAR(34)&amp;", "&amp;CHAR(34)&amp;"kind"&amp;CHAR(34)&amp;": "&amp;CHAR(34)&amp;SUBSTITUTE(CriteriTecnici!$F502,CHAR(34),"'")&amp;CHAR(34)&amp;", "&amp;CHAR(34)&amp;"value"&amp;CHAR(34)&amp;": "&amp;SUBSTITUTE(TRIM(ROUND(IFERROR(CriteriTecnici!$N502*1,IFERROR(NUMBERVALUE(CriteriTecnici!$N502,".",","),IFERROR(NUMBERVALUE(CriteriTecnici!$N502,",","."),0))),4)&amp;""),",",".")&amp;", "&amp;CHAR(34)&amp;"numerator"&amp;CHAR(34)&amp;": "&amp;SUBSTITUTE(TRIM(ROUND(IFERROR(CriteriTecnici!$K502*1,IFERROR(NUMBERVALUE(CriteriTecnici!$K502,".",","),IFERROR(NUMBERVALUE(CriteriTecnici!$K502,",","."),0))),4)&amp;""),",",".")&amp;", "&amp;CHAR(34)&amp;"denominator"&amp;CHAR(34)&amp;": "&amp;SUBSTITUTE(TRIM(ROUND(IFERROR(CriteriTecnici!$L502*1,IFERROR(NUMBERVALUE(CriteriTecnici!$L502,".",","),IFERROR(NUMBERVALUE(CriteriTecnici!$L502,",","."),0))),4)&amp;""),",",".")&amp;", "&amp;CHAR(34)&amp;"flag"&amp;CHAR(34)&amp;": "&amp;SUBSTITUTE(TRIM(ROUND(IFERROR(CriteriTecnici!$M502*1,IFERROR(NUMBERVALUE(CriteriTecnici!$M502,".",","),IFERROR(NUMBERVALUE(CriteriTecnici!$M502,",","."),0))),4)&amp;""),",",".")&amp;", "&amp;CHAR(34)&amp;"rawScore"&amp;CHAR(34)&amp;": "&amp;SUBSTITUTE(TRIM(ROUND(IFERROR(CriteriTecnici!$O502*1,IFERROR(NUMBERVALUE(CriteriTecnici!$O502,".",","),IFERROR(NUMBERVALUE(CriteriTecnici!$O502,",","."),0))),4)&amp;""),",",".")&amp;CHAR(125)&amp;IF(TRUE,",",""))</f>
        <v/>
      </c>
    </row>
    <row r="723">
      <c r="A723" s="38">
        <f>IF(CriteriTecnici!$A503="","","    "&amp;CHAR(123)&amp;CHAR(34)&amp;"bidderId"&amp;CHAR(34)&amp;": "&amp;CHAR(34)&amp;SUBSTITUTE(CriteriTecnici!$A503,CHAR(34),"'")&amp;CHAR(34)&amp;", "&amp;CHAR(34)&amp;"lotId"&amp;CHAR(34)&amp;": "&amp;CHAR(34)&amp;SUBSTITUTE(CriteriTecnici!$C503,CHAR(34),"'")&amp;CHAR(34)&amp;", "&amp;CHAR(34)&amp;"criterionId"&amp;CHAR(34)&amp;": "&amp;CHAR(34)&amp;SUBSTITUTE(CriteriTecnici!$D503,CHAR(34),"'")&amp;CHAR(34)&amp;", "&amp;CHAR(34)&amp;"kind"&amp;CHAR(34)&amp;": "&amp;CHAR(34)&amp;SUBSTITUTE(CriteriTecnici!$F503,CHAR(34),"'")&amp;CHAR(34)&amp;", "&amp;CHAR(34)&amp;"value"&amp;CHAR(34)&amp;": "&amp;SUBSTITUTE(TRIM(ROUND(IFERROR(CriteriTecnici!$N503*1,IFERROR(NUMBERVALUE(CriteriTecnici!$N503,".",","),IFERROR(NUMBERVALUE(CriteriTecnici!$N503,",","."),0))),4)&amp;""),",",".")&amp;", "&amp;CHAR(34)&amp;"numerator"&amp;CHAR(34)&amp;": "&amp;SUBSTITUTE(TRIM(ROUND(IFERROR(CriteriTecnici!$K503*1,IFERROR(NUMBERVALUE(CriteriTecnici!$K503,".",","),IFERROR(NUMBERVALUE(CriteriTecnici!$K503,",","."),0))),4)&amp;""),",",".")&amp;", "&amp;CHAR(34)&amp;"denominator"&amp;CHAR(34)&amp;": "&amp;SUBSTITUTE(TRIM(ROUND(IFERROR(CriteriTecnici!$L503*1,IFERROR(NUMBERVALUE(CriteriTecnici!$L503,".",","),IFERROR(NUMBERVALUE(CriteriTecnici!$L503,",","."),0))),4)&amp;""),",",".")&amp;", "&amp;CHAR(34)&amp;"flag"&amp;CHAR(34)&amp;": "&amp;SUBSTITUTE(TRIM(ROUND(IFERROR(CriteriTecnici!$M503*1,IFERROR(NUMBERVALUE(CriteriTecnici!$M503,".",","),IFERROR(NUMBERVALUE(CriteriTecnici!$M503,",","."),0))),4)&amp;""),",",".")&amp;", "&amp;CHAR(34)&amp;"rawScore"&amp;CHAR(34)&amp;": "&amp;SUBSTITUTE(TRIM(ROUND(IFERROR(CriteriTecnici!$O503*1,IFERROR(NUMBERVALUE(CriteriTecnici!$O503,".",","),IFERROR(NUMBERVALUE(CriteriTecnici!$O503,",","."),0))),4)&amp;""),",",".")&amp;CHAR(125)&amp;IF(TRUE,",",""))</f>
        <v/>
      </c>
    </row>
    <row r="724">
      <c r="A724" s="38">
        <f>IF(CriteriTecnici!$A504="","","    "&amp;CHAR(123)&amp;CHAR(34)&amp;"bidderId"&amp;CHAR(34)&amp;": "&amp;CHAR(34)&amp;SUBSTITUTE(CriteriTecnici!$A504,CHAR(34),"'")&amp;CHAR(34)&amp;", "&amp;CHAR(34)&amp;"lotId"&amp;CHAR(34)&amp;": "&amp;CHAR(34)&amp;SUBSTITUTE(CriteriTecnici!$C504,CHAR(34),"'")&amp;CHAR(34)&amp;", "&amp;CHAR(34)&amp;"criterionId"&amp;CHAR(34)&amp;": "&amp;CHAR(34)&amp;SUBSTITUTE(CriteriTecnici!$D504,CHAR(34),"'")&amp;CHAR(34)&amp;", "&amp;CHAR(34)&amp;"kind"&amp;CHAR(34)&amp;": "&amp;CHAR(34)&amp;SUBSTITUTE(CriteriTecnici!$F504,CHAR(34),"'")&amp;CHAR(34)&amp;", "&amp;CHAR(34)&amp;"value"&amp;CHAR(34)&amp;": "&amp;SUBSTITUTE(TRIM(ROUND(IFERROR(CriteriTecnici!$N504*1,IFERROR(NUMBERVALUE(CriteriTecnici!$N504,".",","),IFERROR(NUMBERVALUE(CriteriTecnici!$N504,",","."),0))),4)&amp;""),",",".")&amp;", "&amp;CHAR(34)&amp;"numerator"&amp;CHAR(34)&amp;": "&amp;SUBSTITUTE(TRIM(ROUND(IFERROR(CriteriTecnici!$K504*1,IFERROR(NUMBERVALUE(CriteriTecnici!$K504,".",","),IFERROR(NUMBERVALUE(CriteriTecnici!$K504,",","."),0))),4)&amp;""),",",".")&amp;", "&amp;CHAR(34)&amp;"denominator"&amp;CHAR(34)&amp;": "&amp;SUBSTITUTE(TRIM(ROUND(IFERROR(CriteriTecnici!$L504*1,IFERROR(NUMBERVALUE(CriteriTecnici!$L504,".",","),IFERROR(NUMBERVALUE(CriteriTecnici!$L504,",","."),0))),4)&amp;""),",",".")&amp;", "&amp;CHAR(34)&amp;"flag"&amp;CHAR(34)&amp;": "&amp;SUBSTITUTE(TRIM(ROUND(IFERROR(CriteriTecnici!$M504*1,IFERROR(NUMBERVALUE(CriteriTecnici!$M504,".",","),IFERROR(NUMBERVALUE(CriteriTecnici!$M504,",","."),0))),4)&amp;""),",",".")&amp;", "&amp;CHAR(34)&amp;"rawScore"&amp;CHAR(34)&amp;": "&amp;SUBSTITUTE(TRIM(ROUND(IFERROR(CriteriTecnici!$O504*1,IFERROR(NUMBERVALUE(CriteriTecnici!$O504,".",","),IFERROR(NUMBERVALUE(CriteriTecnici!$O504,",","."),0))),4)&amp;""),",",".")&amp;CHAR(125)&amp;IF(TRUE,",",""))</f>
        <v/>
      </c>
    </row>
    <row r="725">
      <c r="A725" s="38">
        <f>IF(CriteriTecnici!$A505="","","    "&amp;CHAR(123)&amp;CHAR(34)&amp;"bidderId"&amp;CHAR(34)&amp;": "&amp;CHAR(34)&amp;SUBSTITUTE(CriteriTecnici!$A505,CHAR(34),"'")&amp;CHAR(34)&amp;", "&amp;CHAR(34)&amp;"lotId"&amp;CHAR(34)&amp;": "&amp;CHAR(34)&amp;SUBSTITUTE(CriteriTecnici!$C505,CHAR(34),"'")&amp;CHAR(34)&amp;", "&amp;CHAR(34)&amp;"criterionId"&amp;CHAR(34)&amp;": "&amp;CHAR(34)&amp;SUBSTITUTE(CriteriTecnici!$D505,CHAR(34),"'")&amp;CHAR(34)&amp;", "&amp;CHAR(34)&amp;"kind"&amp;CHAR(34)&amp;": "&amp;CHAR(34)&amp;SUBSTITUTE(CriteriTecnici!$F505,CHAR(34),"'")&amp;CHAR(34)&amp;", "&amp;CHAR(34)&amp;"value"&amp;CHAR(34)&amp;": "&amp;SUBSTITUTE(TRIM(ROUND(IFERROR(CriteriTecnici!$N505*1,IFERROR(NUMBERVALUE(CriteriTecnici!$N505,".",","),IFERROR(NUMBERVALUE(CriteriTecnici!$N505,",","."),0))),4)&amp;""),",",".")&amp;", "&amp;CHAR(34)&amp;"numerator"&amp;CHAR(34)&amp;": "&amp;SUBSTITUTE(TRIM(ROUND(IFERROR(CriteriTecnici!$K505*1,IFERROR(NUMBERVALUE(CriteriTecnici!$K505,".",","),IFERROR(NUMBERVALUE(CriteriTecnici!$K505,",","."),0))),4)&amp;""),",",".")&amp;", "&amp;CHAR(34)&amp;"denominator"&amp;CHAR(34)&amp;": "&amp;SUBSTITUTE(TRIM(ROUND(IFERROR(CriteriTecnici!$L505*1,IFERROR(NUMBERVALUE(CriteriTecnici!$L505,".",","),IFERROR(NUMBERVALUE(CriteriTecnici!$L505,",","."),0))),4)&amp;""),",",".")&amp;", "&amp;CHAR(34)&amp;"flag"&amp;CHAR(34)&amp;": "&amp;SUBSTITUTE(TRIM(ROUND(IFERROR(CriteriTecnici!$M505*1,IFERROR(NUMBERVALUE(CriteriTecnici!$M505,".",","),IFERROR(NUMBERVALUE(CriteriTecnici!$M505,",","."),0))),4)&amp;""),",",".")&amp;", "&amp;CHAR(34)&amp;"rawScore"&amp;CHAR(34)&amp;": "&amp;SUBSTITUTE(TRIM(ROUND(IFERROR(CriteriTecnici!$O505*1,IFERROR(NUMBERVALUE(CriteriTecnici!$O505,".",","),IFERROR(NUMBERVALUE(CriteriTecnici!$O505,",","."),0))),4)&amp;""),",",".")&amp;CHAR(125)&amp;IF(TRUE,",",""))</f>
        <v/>
      </c>
    </row>
    <row r="726">
      <c r="A726" s="38">
        <f>IF(CriteriTecnici!$A506="","","    "&amp;CHAR(123)&amp;CHAR(34)&amp;"bidderId"&amp;CHAR(34)&amp;": "&amp;CHAR(34)&amp;SUBSTITUTE(CriteriTecnici!$A506,CHAR(34),"'")&amp;CHAR(34)&amp;", "&amp;CHAR(34)&amp;"lotId"&amp;CHAR(34)&amp;": "&amp;CHAR(34)&amp;SUBSTITUTE(CriteriTecnici!$C506,CHAR(34),"'")&amp;CHAR(34)&amp;", "&amp;CHAR(34)&amp;"criterionId"&amp;CHAR(34)&amp;": "&amp;CHAR(34)&amp;SUBSTITUTE(CriteriTecnici!$D506,CHAR(34),"'")&amp;CHAR(34)&amp;", "&amp;CHAR(34)&amp;"kind"&amp;CHAR(34)&amp;": "&amp;CHAR(34)&amp;SUBSTITUTE(CriteriTecnici!$F506,CHAR(34),"'")&amp;CHAR(34)&amp;", "&amp;CHAR(34)&amp;"value"&amp;CHAR(34)&amp;": "&amp;SUBSTITUTE(TRIM(ROUND(IFERROR(CriteriTecnici!$N506*1,IFERROR(NUMBERVALUE(CriteriTecnici!$N506,".",","),IFERROR(NUMBERVALUE(CriteriTecnici!$N506,",","."),0))),4)&amp;""),",",".")&amp;", "&amp;CHAR(34)&amp;"numerator"&amp;CHAR(34)&amp;": "&amp;SUBSTITUTE(TRIM(ROUND(IFERROR(CriteriTecnici!$K506*1,IFERROR(NUMBERVALUE(CriteriTecnici!$K506,".",","),IFERROR(NUMBERVALUE(CriteriTecnici!$K506,",","."),0))),4)&amp;""),",",".")&amp;", "&amp;CHAR(34)&amp;"denominator"&amp;CHAR(34)&amp;": "&amp;SUBSTITUTE(TRIM(ROUND(IFERROR(CriteriTecnici!$L506*1,IFERROR(NUMBERVALUE(CriteriTecnici!$L506,".",","),IFERROR(NUMBERVALUE(CriteriTecnici!$L506,",","."),0))),4)&amp;""),",",".")&amp;", "&amp;CHAR(34)&amp;"flag"&amp;CHAR(34)&amp;": "&amp;SUBSTITUTE(TRIM(ROUND(IFERROR(CriteriTecnici!$M506*1,IFERROR(NUMBERVALUE(CriteriTecnici!$M506,".",","),IFERROR(NUMBERVALUE(CriteriTecnici!$M506,",","."),0))),4)&amp;""),",",".")&amp;", "&amp;CHAR(34)&amp;"rawScore"&amp;CHAR(34)&amp;": "&amp;SUBSTITUTE(TRIM(ROUND(IFERROR(CriteriTecnici!$O506*1,IFERROR(NUMBERVALUE(CriteriTecnici!$O506,".",","),IFERROR(NUMBERVALUE(CriteriTecnici!$O506,",","."),0))),4)&amp;""),",",".")&amp;CHAR(125)&amp;IF(TRUE,",",""))</f>
        <v/>
      </c>
    </row>
    <row r="727">
      <c r="A727" s="38">
        <f>IF(CriteriTecnici!$A507="","","    "&amp;CHAR(123)&amp;CHAR(34)&amp;"bidderId"&amp;CHAR(34)&amp;": "&amp;CHAR(34)&amp;SUBSTITUTE(CriteriTecnici!$A507,CHAR(34),"'")&amp;CHAR(34)&amp;", "&amp;CHAR(34)&amp;"lotId"&amp;CHAR(34)&amp;": "&amp;CHAR(34)&amp;SUBSTITUTE(CriteriTecnici!$C507,CHAR(34),"'")&amp;CHAR(34)&amp;", "&amp;CHAR(34)&amp;"criterionId"&amp;CHAR(34)&amp;": "&amp;CHAR(34)&amp;SUBSTITUTE(CriteriTecnici!$D507,CHAR(34),"'")&amp;CHAR(34)&amp;", "&amp;CHAR(34)&amp;"kind"&amp;CHAR(34)&amp;": "&amp;CHAR(34)&amp;SUBSTITUTE(CriteriTecnici!$F507,CHAR(34),"'")&amp;CHAR(34)&amp;", "&amp;CHAR(34)&amp;"value"&amp;CHAR(34)&amp;": "&amp;SUBSTITUTE(TRIM(ROUND(IFERROR(CriteriTecnici!$N507*1,IFERROR(NUMBERVALUE(CriteriTecnici!$N507,".",","),IFERROR(NUMBERVALUE(CriteriTecnici!$N507,",","."),0))),4)&amp;""),",",".")&amp;", "&amp;CHAR(34)&amp;"numerator"&amp;CHAR(34)&amp;": "&amp;SUBSTITUTE(TRIM(ROUND(IFERROR(CriteriTecnici!$K507*1,IFERROR(NUMBERVALUE(CriteriTecnici!$K507,".",","),IFERROR(NUMBERVALUE(CriteriTecnici!$K507,",","."),0))),4)&amp;""),",",".")&amp;", "&amp;CHAR(34)&amp;"denominator"&amp;CHAR(34)&amp;": "&amp;SUBSTITUTE(TRIM(ROUND(IFERROR(CriteriTecnici!$L507*1,IFERROR(NUMBERVALUE(CriteriTecnici!$L507,".",","),IFERROR(NUMBERVALUE(CriteriTecnici!$L507,",","."),0))),4)&amp;""),",",".")&amp;", "&amp;CHAR(34)&amp;"flag"&amp;CHAR(34)&amp;": "&amp;SUBSTITUTE(TRIM(ROUND(IFERROR(CriteriTecnici!$M507*1,IFERROR(NUMBERVALUE(CriteriTecnici!$M507,".",","),IFERROR(NUMBERVALUE(CriteriTecnici!$M507,",","."),0))),4)&amp;""),",",".")&amp;", "&amp;CHAR(34)&amp;"rawScore"&amp;CHAR(34)&amp;": "&amp;SUBSTITUTE(TRIM(ROUND(IFERROR(CriteriTecnici!$O507*1,IFERROR(NUMBERVALUE(CriteriTecnici!$O507,".",","),IFERROR(NUMBERVALUE(CriteriTecnici!$O507,",","."),0))),4)&amp;""),",",".")&amp;CHAR(125)&amp;IF(TRUE,",",""))</f>
        <v/>
      </c>
    </row>
    <row r="728">
      <c r="A728" s="38">
        <f>IF(CriteriTecnici!$A508="","","    "&amp;CHAR(123)&amp;CHAR(34)&amp;"bidderId"&amp;CHAR(34)&amp;": "&amp;CHAR(34)&amp;SUBSTITUTE(CriteriTecnici!$A508,CHAR(34),"'")&amp;CHAR(34)&amp;", "&amp;CHAR(34)&amp;"lotId"&amp;CHAR(34)&amp;": "&amp;CHAR(34)&amp;SUBSTITUTE(CriteriTecnici!$C508,CHAR(34),"'")&amp;CHAR(34)&amp;", "&amp;CHAR(34)&amp;"criterionId"&amp;CHAR(34)&amp;": "&amp;CHAR(34)&amp;SUBSTITUTE(CriteriTecnici!$D508,CHAR(34),"'")&amp;CHAR(34)&amp;", "&amp;CHAR(34)&amp;"kind"&amp;CHAR(34)&amp;": "&amp;CHAR(34)&amp;SUBSTITUTE(CriteriTecnici!$F508,CHAR(34),"'")&amp;CHAR(34)&amp;", "&amp;CHAR(34)&amp;"value"&amp;CHAR(34)&amp;": "&amp;SUBSTITUTE(TRIM(ROUND(IFERROR(CriteriTecnici!$N508*1,IFERROR(NUMBERVALUE(CriteriTecnici!$N508,".",","),IFERROR(NUMBERVALUE(CriteriTecnici!$N508,",","."),0))),4)&amp;""),",",".")&amp;", "&amp;CHAR(34)&amp;"numerator"&amp;CHAR(34)&amp;": "&amp;SUBSTITUTE(TRIM(ROUND(IFERROR(CriteriTecnici!$K508*1,IFERROR(NUMBERVALUE(CriteriTecnici!$K508,".",","),IFERROR(NUMBERVALUE(CriteriTecnici!$K508,",","."),0))),4)&amp;""),",",".")&amp;", "&amp;CHAR(34)&amp;"denominator"&amp;CHAR(34)&amp;": "&amp;SUBSTITUTE(TRIM(ROUND(IFERROR(CriteriTecnici!$L508*1,IFERROR(NUMBERVALUE(CriteriTecnici!$L508,".",","),IFERROR(NUMBERVALUE(CriteriTecnici!$L508,",","."),0))),4)&amp;""),",",".")&amp;", "&amp;CHAR(34)&amp;"flag"&amp;CHAR(34)&amp;": "&amp;SUBSTITUTE(TRIM(ROUND(IFERROR(CriteriTecnici!$M508*1,IFERROR(NUMBERVALUE(CriteriTecnici!$M508,".",","),IFERROR(NUMBERVALUE(CriteriTecnici!$M508,",","."),0))),4)&amp;""),",",".")&amp;", "&amp;CHAR(34)&amp;"rawScore"&amp;CHAR(34)&amp;": "&amp;SUBSTITUTE(TRIM(ROUND(IFERROR(CriteriTecnici!$O508*1,IFERROR(NUMBERVALUE(CriteriTecnici!$O508,".",","),IFERROR(NUMBERVALUE(CriteriTecnici!$O508,",","."),0))),4)&amp;""),",",".")&amp;CHAR(125)&amp;IF(TRUE,",",""))</f>
        <v/>
      </c>
    </row>
    <row r="729">
      <c r="A729" s="38">
        <f>IF(CriteriTecnici!$A509="","","    "&amp;CHAR(123)&amp;CHAR(34)&amp;"bidderId"&amp;CHAR(34)&amp;": "&amp;CHAR(34)&amp;SUBSTITUTE(CriteriTecnici!$A509,CHAR(34),"'")&amp;CHAR(34)&amp;", "&amp;CHAR(34)&amp;"lotId"&amp;CHAR(34)&amp;": "&amp;CHAR(34)&amp;SUBSTITUTE(CriteriTecnici!$C509,CHAR(34),"'")&amp;CHAR(34)&amp;", "&amp;CHAR(34)&amp;"criterionId"&amp;CHAR(34)&amp;": "&amp;CHAR(34)&amp;SUBSTITUTE(CriteriTecnici!$D509,CHAR(34),"'")&amp;CHAR(34)&amp;", "&amp;CHAR(34)&amp;"kind"&amp;CHAR(34)&amp;": "&amp;CHAR(34)&amp;SUBSTITUTE(CriteriTecnici!$F509,CHAR(34),"'")&amp;CHAR(34)&amp;", "&amp;CHAR(34)&amp;"value"&amp;CHAR(34)&amp;": "&amp;SUBSTITUTE(TRIM(ROUND(IFERROR(CriteriTecnici!$N509*1,IFERROR(NUMBERVALUE(CriteriTecnici!$N509,".",","),IFERROR(NUMBERVALUE(CriteriTecnici!$N509,",","."),0))),4)&amp;""),",",".")&amp;", "&amp;CHAR(34)&amp;"numerator"&amp;CHAR(34)&amp;": "&amp;SUBSTITUTE(TRIM(ROUND(IFERROR(CriteriTecnici!$K509*1,IFERROR(NUMBERVALUE(CriteriTecnici!$K509,".",","),IFERROR(NUMBERVALUE(CriteriTecnici!$K509,",","."),0))),4)&amp;""),",",".")&amp;", "&amp;CHAR(34)&amp;"denominator"&amp;CHAR(34)&amp;": "&amp;SUBSTITUTE(TRIM(ROUND(IFERROR(CriteriTecnici!$L509*1,IFERROR(NUMBERVALUE(CriteriTecnici!$L509,".",","),IFERROR(NUMBERVALUE(CriteriTecnici!$L509,",","."),0))),4)&amp;""),",",".")&amp;", "&amp;CHAR(34)&amp;"flag"&amp;CHAR(34)&amp;": "&amp;SUBSTITUTE(TRIM(ROUND(IFERROR(CriteriTecnici!$M509*1,IFERROR(NUMBERVALUE(CriteriTecnici!$M509,".",","),IFERROR(NUMBERVALUE(CriteriTecnici!$M509,",","."),0))),4)&amp;""),",",".")&amp;", "&amp;CHAR(34)&amp;"rawScore"&amp;CHAR(34)&amp;": "&amp;SUBSTITUTE(TRIM(ROUND(IFERROR(CriteriTecnici!$O509*1,IFERROR(NUMBERVALUE(CriteriTecnici!$O509,".",","),IFERROR(NUMBERVALUE(CriteriTecnici!$O509,",","."),0))),4)&amp;""),",",".")&amp;CHAR(125)&amp;IF(TRUE,",",""))</f>
        <v/>
      </c>
    </row>
    <row r="730">
      <c r="A730" s="38">
        <f>IF(CriteriTecnici!$A510="","","    "&amp;CHAR(123)&amp;CHAR(34)&amp;"bidderId"&amp;CHAR(34)&amp;": "&amp;CHAR(34)&amp;SUBSTITUTE(CriteriTecnici!$A510,CHAR(34),"'")&amp;CHAR(34)&amp;", "&amp;CHAR(34)&amp;"lotId"&amp;CHAR(34)&amp;": "&amp;CHAR(34)&amp;SUBSTITUTE(CriteriTecnici!$C510,CHAR(34),"'")&amp;CHAR(34)&amp;", "&amp;CHAR(34)&amp;"criterionId"&amp;CHAR(34)&amp;": "&amp;CHAR(34)&amp;SUBSTITUTE(CriteriTecnici!$D510,CHAR(34),"'")&amp;CHAR(34)&amp;", "&amp;CHAR(34)&amp;"kind"&amp;CHAR(34)&amp;": "&amp;CHAR(34)&amp;SUBSTITUTE(CriteriTecnici!$F510,CHAR(34),"'")&amp;CHAR(34)&amp;", "&amp;CHAR(34)&amp;"value"&amp;CHAR(34)&amp;": "&amp;SUBSTITUTE(TRIM(ROUND(IFERROR(CriteriTecnici!$N510*1,IFERROR(NUMBERVALUE(CriteriTecnici!$N510,".",","),IFERROR(NUMBERVALUE(CriteriTecnici!$N510,",","."),0))),4)&amp;""),",",".")&amp;", "&amp;CHAR(34)&amp;"numerator"&amp;CHAR(34)&amp;": "&amp;SUBSTITUTE(TRIM(ROUND(IFERROR(CriteriTecnici!$K510*1,IFERROR(NUMBERVALUE(CriteriTecnici!$K510,".",","),IFERROR(NUMBERVALUE(CriteriTecnici!$K510,",","."),0))),4)&amp;""),",",".")&amp;", "&amp;CHAR(34)&amp;"denominator"&amp;CHAR(34)&amp;": "&amp;SUBSTITUTE(TRIM(ROUND(IFERROR(CriteriTecnici!$L510*1,IFERROR(NUMBERVALUE(CriteriTecnici!$L510,".",","),IFERROR(NUMBERVALUE(CriteriTecnici!$L510,",","."),0))),4)&amp;""),",",".")&amp;", "&amp;CHAR(34)&amp;"flag"&amp;CHAR(34)&amp;": "&amp;SUBSTITUTE(TRIM(ROUND(IFERROR(CriteriTecnici!$M510*1,IFERROR(NUMBERVALUE(CriteriTecnici!$M510,".",","),IFERROR(NUMBERVALUE(CriteriTecnici!$M510,",","."),0))),4)&amp;""),",",".")&amp;", "&amp;CHAR(34)&amp;"rawScore"&amp;CHAR(34)&amp;": "&amp;SUBSTITUTE(TRIM(ROUND(IFERROR(CriteriTecnici!$O510*1,IFERROR(NUMBERVALUE(CriteriTecnici!$O510,".",","),IFERROR(NUMBERVALUE(CriteriTecnici!$O510,",","."),0))),4)&amp;""),",",".")&amp;CHAR(125)&amp;IF(TRUE,",",""))</f>
        <v/>
      </c>
    </row>
    <row r="731">
      <c r="A731" s="38">
        <f>IF(CriteriTecnici!$A511="","","    "&amp;CHAR(123)&amp;CHAR(34)&amp;"bidderId"&amp;CHAR(34)&amp;": "&amp;CHAR(34)&amp;SUBSTITUTE(CriteriTecnici!$A511,CHAR(34),"'")&amp;CHAR(34)&amp;", "&amp;CHAR(34)&amp;"lotId"&amp;CHAR(34)&amp;": "&amp;CHAR(34)&amp;SUBSTITUTE(CriteriTecnici!$C511,CHAR(34),"'")&amp;CHAR(34)&amp;", "&amp;CHAR(34)&amp;"criterionId"&amp;CHAR(34)&amp;": "&amp;CHAR(34)&amp;SUBSTITUTE(CriteriTecnici!$D511,CHAR(34),"'")&amp;CHAR(34)&amp;", "&amp;CHAR(34)&amp;"kind"&amp;CHAR(34)&amp;": "&amp;CHAR(34)&amp;SUBSTITUTE(CriteriTecnici!$F511,CHAR(34),"'")&amp;CHAR(34)&amp;", "&amp;CHAR(34)&amp;"value"&amp;CHAR(34)&amp;": "&amp;SUBSTITUTE(TRIM(ROUND(IFERROR(CriteriTecnici!$N511*1,IFERROR(NUMBERVALUE(CriteriTecnici!$N511,".",","),IFERROR(NUMBERVALUE(CriteriTecnici!$N511,",","."),0))),4)&amp;""),",",".")&amp;", "&amp;CHAR(34)&amp;"numerator"&amp;CHAR(34)&amp;": "&amp;SUBSTITUTE(TRIM(ROUND(IFERROR(CriteriTecnici!$K511*1,IFERROR(NUMBERVALUE(CriteriTecnici!$K511,".",","),IFERROR(NUMBERVALUE(CriteriTecnici!$K511,",","."),0))),4)&amp;""),",",".")&amp;", "&amp;CHAR(34)&amp;"denominator"&amp;CHAR(34)&amp;": "&amp;SUBSTITUTE(TRIM(ROUND(IFERROR(CriteriTecnici!$L511*1,IFERROR(NUMBERVALUE(CriteriTecnici!$L511,".",","),IFERROR(NUMBERVALUE(CriteriTecnici!$L511,",","."),0))),4)&amp;""),",",".")&amp;", "&amp;CHAR(34)&amp;"flag"&amp;CHAR(34)&amp;": "&amp;SUBSTITUTE(TRIM(ROUND(IFERROR(CriteriTecnici!$M511*1,IFERROR(NUMBERVALUE(CriteriTecnici!$M511,".",","),IFERROR(NUMBERVALUE(CriteriTecnici!$M511,",","."),0))),4)&amp;""),",",".")&amp;", "&amp;CHAR(34)&amp;"rawScore"&amp;CHAR(34)&amp;": "&amp;SUBSTITUTE(TRIM(ROUND(IFERROR(CriteriTecnici!$O511*1,IFERROR(NUMBERVALUE(CriteriTecnici!$O511,".",","),IFERROR(NUMBERVALUE(CriteriTecnici!$O511,",","."),0))),4)&amp;""),",",".")&amp;CHAR(125)&amp;IF(TRUE,",",""))</f>
        <v/>
      </c>
    </row>
    <row r="732">
      <c r="A732" s="38">
        <f>IF(CriteriTecnici!$A512="","","    "&amp;CHAR(123)&amp;CHAR(34)&amp;"bidderId"&amp;CHAR(34)&amp;": "&amp;CHAR(34)&amp;SUBSTITUTE(CriteriTecnici!$A512,CHAR(34),"'")&amp;CHAR(34)&amp;", "&amp;CHAR(34)&amp;"lotId"&amp;CHAR(34)&amp;": "&amp;CHAR(34)&amp;SUBSTITUTE(CriteriTecnici!$C512,CHAR(34),"'")&amp;CHAR(34)&amp;", "&amp;CHAR(34)&amp;"criterionId"&amp;CHAR(34)&amp;": "&amp;CHAR(34)&amp;SUBSTITUTE(CriteriTecnici!$D512,CHAR(34),"'")&amp;CHAR(34)&amp;", "&amp;CHAR(34)&amp;"kind"&amp;CHAR(34)&amp;": "&amp;CHAR(34)&amp;SUBSTITUTE(CriteriTecnici!$F512,CHAR(34),"'")&amp;CHAR(34)&amp;", "&amp;CHAR(34)&amp;"value"&amp;CHAR(34)&amp;": "&amp;SUBSTITUTE(TRIM(ROUND(IFERROR(CriteriTecnici!$N512*1,IFERROR(NUMBERVALUE(CriteriTecnici!$N512,".",","),IFERROR(NUMBERVALUE(CriteriTecnici!$N512,",","."),0))),4)&amp;""),",",".")&amp;", "&amp;CHAR(34)&amp;"numerator"&amp;CHAR(34)&amp;": "&amp;SUBSTITUTE(TRIM(ROUND(IFERROR(CriteriTecnici!$K512*1,IFERROR(NUMBERVALUE(CriteriTecnici!$K512,".",","),IFERROR(NUMBERVALUE(CriteriTecnici!$K512,",","."),0))),4)&amp;""),",",".")&amp;", "&amp;CHAR(34)&amp;"denominator"&amp;CHAR(34)&amp;": "&amp;SUBSTITUTE(TRIM(ROUND(IFERROR(CriteriTecnici!$L512*1,IFERROR(NUMBERVALUE(CriteriTecnici!$L512,".",","),IFERROR(NUMBERVALUE(CriteriTecnici!$L512,",","."),0))),4)&amp;""),",",".")&amp;", "&amp;CHAR(34)&amp;"flag"&amp;CHAR(34)&amp;": "&amp;SUBSTITUTE(TRIM(ROUND(IFERROR(CriteriTecnici!$M512*1,IFERROR(NUMBERVALUE(CriteriTecnici!$M512,".",","),IFERROR(NUMBERVALUE(CriteriTecnici!$M512,",","."),0))),4)&amp;""),",",".")&amp;", "&amp;CHAR(34)&amp;"rawScore"&amp;CHAR(34)&amp;": "&amp;SUBSTITUTE(TRIM(ROUND(IFERROR(CriteriTecnici!$O512*1,IFERROR(NUMBERVALUE(CriteriTecnici!$O512,".",","),IFERROR(NUMBERVALUE(CriteriTecnici!$O512,",","."),0))),4)&amp;""),",",".")&amp;CHAR(125)&amp;IF(TRUE,",",""))</f>
        <v/>
      </c>
    </row>
    <row r="733">
      <c r="A733" s="38">
        <f>IF(CriteriTecnici!$A513="","","    "&amp;CHAR(123)&amp;CHAR(34)&amp;"bidderId"&amp;CHAR(34)&amp;": "&amp;CHAR(34)&amp;SUBSTITUTE(CriteriTecnici!$A513,CHAR(34),"'")&amp;CHAR(34)&amp;", "&amp;CHAR(34)&amp;"lotId"&amp;CHAR(34)&amp;": "&amp;CHAR(34)&amp;SUBSTITUTE(CriteriTecnici!$C513,CHAR(34),"'")&amp;CHAR(34)&amp;", "&amp;CHAR(34)&amp;"criterionId"&amp;CHAR(34)&amp;": "&amp;CHAR(34)&amp;SUBSTITUTE(CriteriTecnici!$D513,CHAR(34),"'")&amp;CHAR(34)&amp;", "&amp;CHAR(34)&amp;"kind"&amp;CHAR(34)&amp;": "&amp;CHAR(34)&amp;SUBSTITUTE(CriteriTecnici!$F513,CHAR(34),"'")&amp;CHAR(34)&amp;", "&amp;CHAR(34)&amp;"value"&amp;CHAR(34)&amp;": "&amp;SUBSTITUTE(TRIM(ROUND(IFERROR(CriteriTecnici!$N513*1,IFERROR(NUMBERVALUE(CriteriTecnici!$N513,".",","),IFERROR(NUMBERVALUE(CriteriTecnici!$N513,",","."),0))),4)&amp;""),",",".")&amp;", "&amp;CHAR(34)&amp;"numerator"&amp;CHAR(34)&amp;": "&amp;SUBSTITUTE(TRIM(ROUND(IFERROR(CriteriTecnici!$K513*1,IFERROR(NUMBERVALUE(CriteriTecnici!$K513,".",","),IFERROR(NUMBERVALUE(CriteriTecnici!$K513,",","."),0))),4)&amp;""),",",".")&amp;", "&amp;CHAR(34)&amp;"denominator"&amp;CHAR(34)&amp;": "&amp;SUBSTITUTE(TRIM(ROUND(IFERROR(CriteriTecnici!$L513*1,IFERROR(NUMBERVALUE(CriteriTecnici!$L513,".",","),IFERROR(NUMBERVALUE(CriteriTecnici!$L513,",","."),0))),4)&amp;""),",",".")&amp;", "&amp;CHAR(34)&amp;"flag"&amp;CHAR(34)&amp;": "&amp;SUBSTITUTE(TRIM(ROUND(IFERROR(CriteriTecnici!$M513*1,IFERROR(NUMBERVALUE(CriteriTecnici!$M513,".",","),IFERROR(NUMBERVALUE(CriteriTecnici!$M513,",","."),0))),4)&amp;""),",",".")&amp;", "&amp;CHAR(34)&amp;"rawScore"&amp;CHAR(34)&amp;": "&amp;SUBSTITUTE(TRIM(ROUND(IFERROR(CriteriTecnici!$O513*1,IFERROR(NUMBERVALUE(CriteriTecnici!$O513,".",","),IFERROR(NUMBERVALUE(CriteriTecnici!$O513,",","."),0))),4)&amp;""),",",".")&amp;CHAR(125)&amp;IF(TRUE,",",""))</f>
        <v/>
      </c>
    </row>
    <row r="734">
      <c r="A734" s="38">
        <f>IF(CriteriTecnici!$A514="","","    "&amp;CHAR(123)&amp;CHAR(34)&amp;"bidderId"&amp;CHAR(34)&amp;": "&amp;CHAR(34)&amp;SUBSTITUTE(CriteriTecnici!$A514,CHAR(34),"'")&amp;CHAR(34)&amp;", "&amp;CHAR(34)&amp;"lotId"&amp;CHAR(34)&amp;": "&amp;CHAR(34)&amp;SUBSTITUTE(CriteriTecnici!$C514,CHAR(34),"'")&amp;CHAR(34)&amp;", "&amp;CHAR(34)&amp;"criterionId"&amp;CHAR(34)&amp;": "&amp;CHAR(34)&amp;SUBSTITUTE(CriteriTecnici!$D514,CHAR(34),"'")&amp;CHAR(34)&amp;", "&amp;CHAR(34)&amp;"kind"&amp;CHAR(34)&amp;": "&amp;CHAR(34)&amp;SUBSTITUTE(CriteriTecnici!$F514,CHAR(34),"'")&amp;CHAR(34)&amp;", "&amp;CHAR(34)&amp;"value"&amp;CHAR(34)&amp;": "&amp;SUBSTITUTE(TRIM(ROUND(IFERROR(CriteriTecnici!$N514*1,IFERROR(NUMBERVALUE(CriteriTecnici!$N514,".",","),IFERROR(NUMBERVALUE(CriteriTecnici!$N514,",","."),0))),4)&amp;""),",",".")&amp;", "&amp;CHAR(34)&amp;"numerator"&amp;CHAR(34)&amp;": "&amp;SUBSTITUTE(TRIM(ROUND(IFERROR(CriteriTecnici!$K514*1,IFERROR(NUMBERVALUE(CriteriTecnici!$K514,".",","),IFERROR(NUMBERVALUE(CriteriTecnici!$K514,",","."),0))),4)&amp;""),",",".")&amp;", "&amp;CHAR(34)&amp;"denominator"&amp;CHAR(34)&amp;": "&amp;SUBSTITUTE(TRIM(ROUND(IFERROR(CriteriTecnici!$L514*1,IFERROR(NUMBERVALUE(CriteriTecnici!$L514,".",","),IFERROR(NUMBERVALUE(CriteriTecnici!$L514,",","."),0))),4)&amp;""),",",".")&amp;", "&amp;CHAR(34)&amp;"flag"&amp;CHAR(34)&amp;": "&amp;SUBSTITUTE(TRIM(ROUND(IFERROR(CriteriTecnici!$M514*1,IFERROR(NUMBERVALUE(CriteriTecnici!$M514,".",","),IFERROR(NUMBERVALUE(CriteriTecnici!$M514,",","."),0))),4)&amp;""),",",".")&amp;", "&amp;CHAR(34)&amp;"rawScore"&amp;CHAR(34)&amp;": "&amp;SUBSTITUTE(TRIM(ROUND(IFERROR(CriteriTecnici!$O514*1,IFERROR(NUMBERVALUE(CriteriTecnici!$O514,".",","),IFERROR(NUMBERVALUE(CriteriTecnici!$O514,",","."),0))),4)&amp;""),",",".")&amp;CHAR(125)&amp;IF(TRUE,",",""))</f>
        <v/>
      </c>
    </row>
    <row r="735">
      <c r="A735" s="38">
        <f>IF(CriteriTecnici!$A515="","","    "&amp;CHAR(123)&amp;CHAR(34)&amp;"bidderId"&amp;CHAR(34)&amp;": "&amp;CHAR(34)&amp;SUBSTITUTE(CriteriTecnici!$A515,CHAR(34),"'")&amp;CHAR(34)&amp;", "&amp;CHAR(34)&amp;"lotId"&amp;CHAR(34)&amp;": "&amp;CHAR(34)&amp;SUBSTITUTE(CriteriTecnici!$C515,CHAR(34),"'")&amp;CHAR(34)&amp;", "&amp;CHAR(34)&amp;"criterionId"&amp;CHAR(34)&amp;": "&amp;CHAR(34)&amp;SUBSTITUTE(CriteriTecnici!$D515,CHAR(34),"'")&amp;CHAR(34)&amp;", "&amp;CHAR(34)&amp;"kind"&amp;CHAR(34)&amp;": "&amp;CHAR(34)&amp;SUBSTITUTE(CriteriTecnici!$F515,CHAR(34),"'")&amp;CHAR(34)&amp;", "&amp;CHAR(34)&amp;"value"&amp;CHAR(34)&amp;": "&amp;SUBSTITUTE(TRIM(ROUND(IFERROR(CriteriTecnici!$N515*1,IFERROR(NUMBERVALUE(CriteriTecnici!$N515,".",","),IFERROR(NUMBERVALUE(CriteriTecnici!$N515,",","."),0))),4)&amp;""),",",".")&amp;", "&amp;CHAR(34)&amp;"numerator"&amp;CHAR(34)&amp;": "&amp;SUBSTITUTE(TRIM(ROUND(IFERROR(CriteriTecnici!$K515*1,IFERROR(NUMBERVALUE(CriteriTecnici!$K515,".",","),IFERROR(NUMBERVALUE(CriteriTecnici!$K515,",","."),0))),4)&amp;""),",",".")&amp;", "&amp;CHAR(34)&amp;"denominator"&amp;CHAR(34)&amp;": "&amp;SUBSTITUTE(TRIM(ROUND(IFERROR(CriteriTecnici!$L515*1,IFERROR(NUMBERVALUE(CriteriTecnici!$L515,".",","),IFERROR(NUMBERVALUE(CriteriTecnici!$L515,",","."),0))),4)&amp;""),",",".")&amp;", "&amp;CHAR(34)&amp;"flag"&amp;CHAR(34)&amp;": "&amp;SUBSTITUTE(TRIM(ROUND(IFERROR(CriteriTecnici!$M515*1,IFERROR(NUMBERVALUE(CriteriTecnici!$M515,".",","),IFERROR(NUMBERVALUE(CriteriTecnici!$M515,",","."),0))),4)&amp;""),",",".")&amp;", "&amp;CHAR(34)&amp;"rawScore"&amp;CHAR(34)&amp;": "&amp;SUBSTITUTE(TRIM(ROUND(IFERROR(CriteriTecnici!$O515*1,IFERROR(NUMBERVALUE(CriteriTecnici!$O515,".",","),IFERROR(NUMBERVALUE(CriteriTecnici!$O515,",","."),0))),4)&amp;""),",",".")&amp;CHAR(125)&amp;IF(TRUE,",",""))</f>
        <v/>
      </c>
    </row>
    <row r="736">
      <c r="A736" s="38">
        <f>IF(CriteriTecnici!$A516="","","    "&amp;CHAR(123)&amp;CHAR(34)&amp;"bidderId"&amp;CHAR(34)&amp;": "&amp;CHAR(34)&amp;SUBSTITUTE(CriteriTecnici!$A516,CHAR(34),"'")&amp;CHAR(34)&amp;", "&amp;CHAR(34)&amp;"lotId"&amp;CHAR(34)&amp;": "&amp;CHAR(34)&amp;SUBSTITUTE(CriteriTecnici!$C516,CHAR(34),"'")&amp;CHAR(34)&amp;", "&amp;CHAR(34)&amp;"criterionId"&amp;CHAR(34)&amp;": "&amp;CHAR(34)&amp;SUBSTITUTE(CriteriTecnici!$D516,CHAR(34),"'")&amp;CHAR(34)&amp;", "&amp;CHAR(34)&amp;"kind"&amp;CHAR(34)&amp;": "&amp;CHAR(34)&amp;SUBSTITUTE(CriteriTecnici!$F516,CHAR(34),"'")&amp;CHAR(34)&amp;", "&amp;CHAR(34)&amp;"value"&amp;CHAR(34)&amp;": "&amp;SUBSTITUTE(TRIM(ROUND(IFERROR(CriteriTecnici!$N516*1,IFERROR(NUMBERVALUE(CriteriTecnici!$N516,".",","),IFERROR(NUMBERVALUE(CriteriTecnici!$N516,",","."),0))),4)&amp;""),",",".")&amp;", "&amp;CHAR(34)&amp;"numerator"&amp;CHAR(34)&amp;": "&amp;SUBSTITUTE(TRIM(ROUND(IFERROR(CriteriTecnici!$K516*1,IFERROR(NUMBERVALUE(CriteriTecnici!$K516,".",","),IFERROR(NUMBERVALUE(CriteriTecnici!$K516,",","."),0))),4)&amp;""),",",".")&amp;", "&amp;CHAR(34)&amp;"denominator"&amp;CHAR(34)&amp;": "&amp;SUBSTITUTE(TRIM(ROUND(IFERROR(CriteriTecnici!$L516*1,IFERROR(NUMBERVALUE(CriteriTecnici!$L516,".",","),IFERROR(NUMBERVALUE(CriteriTecnici!$L516,",","."),0))),4)&amp;""),",",".")&amp;", "&amp;CHAR(34)&amp;"flag"&amp;CHAR(34)&amp;": "&amp;SUBSTITUTE(TRIM(ROUND(IFERROR(CriteriTecnici!$M516*1,IFERROR(NUMBERVALUE(CriteriTecnici!$M516,".",","),IFERROR(NUMBERVALUE(CriteriTecnici!$M516,",","."),0))),4)&amp;""),",",".")&amp;", "&amp;CHAR(34)&amp;"rawScore"&amp;CHAR(34)&amp;": "&amp;SUBSTITUTE(TRIM(ROUND(IFERROR(CriteriTecnici!$O516*1,IFERROR(NUMBERVALUE(CriteriTecnici!$O516,".",","),IFERROR(NUMBERVALUE(CriteriTecnici!$O516,",","."),0))),4)&amp;""),",",".")&amp;CHAR(125)&amp;IF(TRUE,",",""))</f>
        <v/>
      </c>
    </row>
    <row r="737">
      <c r="A737" s="38">
        <f>IF(CriteriTecnici!$A517="","","    "&amp;CHAR(123)&amp;CHAR(34)&amp;"bidderId"&amp;CHAR(34)&amp;": "&amp;CHAR(34)&amp;SUBSTITUTE(CriteriTecnici!$A517,CHAR(34),"'")&amp;CHAR(34)&amp;", "&amp;CHAR(34)&amp;"lotId"&amp;CHAR(34)&amp;": "&amp;CHAR(34)&amp;SUBSTITUTE(CriteriTecnici!$C517,CHAR(34),"'")&amp;CHAR(34)&amp;", "&amp;CHAR(34)&amp;"criterionId"&amp;CHAR(34)&amp;": "&amp;CHAR(34)&amp;SUBSTITUTE(CriteriTecnici!$D517,CHAR(34),"'")&amp;CHAR(34)&amp;", "&amp;CHAR(34)&amp;"kind"&amp;CHAR(34)&amp;": "&amp;CHAR(34)&amp;SUBSTITUTE(CriteriTecnici!$F517,CHAR(34),"'")&amp;CHAR(34)&amp;", "&amp;CHAR(34)&amp;"value"&amp;CHAR(34)&amp;": "&amp;SUBSTITUTE(TRIM(ROUND(IFERROR(CriteriTecnici!$N517*1,IFERROR(NUMBERVALUE(CriteriTecnici!$N517,".",","),IFERROR(NUMBERVALUE(CriteriTecnici!$N517,",","."),0))),4)&amp;""),",",".")&amp;", "&amp;CHAR(34)&amp;"numerator"&amp;CHAR(34)&amp;": "&amp;SUBSTITUTE(TRIM(ROUND(IFERROR(CriteriTecnici!$K517*1,IFERROR(NUMBERVALUE(CriteriTecnici!$K517,".",","),IFERROR(NUMBERVALUE(CriteriTecnici!$K517,",","."),0))),4)&amp;""),",",".")&amp;", "&amp;CHAR(34)&amp;"denominator"&amp;CHAR(34)&amp;": "&amp;SUBSTITUTE(TRIM(ROUND(IFERROR(CriteriTecnici!$L517*1,IFERROR(NUMBERVALUE(CriteriTecnici!$L517,".",","),IFERROR(NUMBERVALUE(CriteriTecnici!$L517,",","."),0))),4)&amp;""),",",".")&amp;", "&amp;CHAR(34)&amp;"flag"&amp;CHAR(34)&amp;": "&amp;SUBSTITUTE(TRIM(ROUND(IFERROR(CriteriTecnici!$M517*1,IFERROR(NUMBERVALUE(CriteriTecnici!$M517,".",","),IFERROR(NUMBERVALUE(CriteriTecnici!$M517,",","."),0))),4)&amp;""),",",".")&amp;", "&amp;CHAR(34)&amp;"rawScore"&amp;CHAR(34)&amp;": "&amp;SUBSTITUTE(TRIM(ROUND(IFERROR(CriteriTecnici!$O517*1,IFERROR(NUMBERVALUE(CriteriTecnici!$O517,".",","),IFERROR(NUMBERVALUE(CriteriTecnici!$O517,",","."),0))),4)&amp;""),",",".")&amp;CHAR(125)&amp;IF(TRUE,",",""))</f>
        <v/>
      </c>
    </row>
    <row r="738">
      <c r="A738" s="38">
        <f>IF(CriteriTecnici!$A518="","","    "&amp;CHAR(123)&amp;CHAR(34)&amp;"bidderId"&amp;CHAR(34)&amp;": "&amp;CHAR(34)&amp;SUBSTITUTE(CriteriTecnici!$A518,CHAR(34),"'")&amp;CHAR(34)&amp;", "&amp;CHAR(34)&amp;"lotId"&amp;CHAR(34)&amp;": "&amp;CHAR(34)&amp;SUBSTITUTE(CriteriTecnici!$C518,CHAR(34),"'")&amp;CHAR(34)&amp;", "&amp;CHAR(34)&amp;"criterionId"&amp;CHAR(34)&amp;": "&amp;CHAR(34)&amp;SUBSTITUTE(CriteriTecnici!$D518,CHAR(34),"'")&amp;CHAR(34)&amp;", "&amp;CHAR(34)&amp;"kind"&amp;CHAR(34)&amp;": "&amp;CHAR(34)&amp;SUBSTITUTE(CriteriTecnici!$F518,CHAR(34),"'")&amp;CHAR(34)&amp;", "&amp;CHAR(34)&amp;"value"&amp;CHAR(34)&amp;": "&amp;SUBSTITUTE(TRIM(ROUND(IFERROR(CriteriTecnici!$N518*1,IFERROR(NUMBERVALUE(CriteriTecnici!$N518,".",","),IFERROR(NUMBERVALUE(CriteriTecnici!$N518,",","."),0))),4)&amp;""),",",".")&amp;", "&amp;CHAR(34)&amp;"numerator"&amp;CHAR(34)&amp;": "&amp;SUBSTITUTE(TRIM(ROUND(IFERROR(CriteriTecnici!$K518*1,IFERROR(NUMBERVALUE(CriteriTecnici!$K518,".",","),IFERROR(NUMBERVALUE(CriteriTecnici!$K518,",","."),0))),4)&amp;""),",",".")&amp;", "&amp;CHAR(34)&amp;"denominator"&amp;CHAR(34)&amp;": "&amp;SUBSTITUTE(TRIM(ROUND(IFERROR(CriteriTecnici!$L518*1,IFERROR(NUMBERVALUE(CriteriTecnici!$L518,".",","),IFERROR(NUMBERVALUE(CriteriTecnici!$L518,",","."),0))),4)&amp;""),",",".")&amp;", "&amp;CHAR(34)&amp;"flag"&amp;CHAR(34)&amp;": "&amp;SUBSTITUTE(TRIM(ROUND(IFERROR(CriteriTecnici!$M518*1,IFERROR(NUMBERVALUE(CriteriTecnici!$M518,".",","),IFERROR(NUMBERVALUE(CriteriTecnici!$M518,",","."),0))),4)&amp;""),",",".")&amp;", "&amp;CHAR(34)&amp;"rawScore"&amp;CHAR(34)&amp;": "&amp;SUBSTITUTE(TRIM(ROUND(IFERROR(CriteriTecnici!$O518*1,IFERROR(NUMBERVALUE(CriteriTecnici!$O518,".",","),IFERROR(NUMBERVALUE(CriteriTecnici!$O518,",","."),0))),4)&amp;""),",",".")&amp;CHAR(125)&amp;IF(TRUE,",",""))</f>
        <v/>
      </c>
    </row>
    <row r="739">
      <c r="A739" s="38">
        <f>IF(CriteriTecnici!$A519="","","    "&amp;CHAR(123)&amp;CHAR(34)&amp;"bidderId"&amp;CHAR(34)&amp;": "&amp;CHAR(34)&amp;SUBSTITUTE(CriteriTecnici!$A519,CHAR(34),"'")&amp;CHAR(34)&amp;", "&amp;CHAR(34)&amp;"lotId"&amp;CHAR(34)&amp;": "&amp;CHAR(34)&amp;SUBSTITUTE(CriteriTecnici!$C519,CHAR(34),"'")&amp;CHAR(34)&amp;", "&amp;CHAR(34)&amp;"criterionId"&amp;CHAR(34)&amp;": "&amp;CHAR(34)&amp;SUBSTITUTE(CriteriTecnici!$D519,CHAR(34),"'")&amp;CHAR(34)&amp;", "&amp;CHAR(34)&amp;"kind"&amp;CHAR(34)&amp;": "&amp;CHAR(34)&amp;SUBSTITUTE(CriteriTecnici!$F519,CHAR(34),"'")&amp;CHAR(34)&amp;", "&amp;CHAR(34)&amp;"value"&amp;CHAR(34)&amp;": "&amp;SUBSTITUTE(TRIM(ROUND(IFERROR(CriteriTecnici!$N519*1,IFERROR(NUMBERVALUE(CriteriTecnici!$N519,".",","),IFERROR(NUMBERVALUE(CriteriTecnici!$N519,",","."),0))),4)&amp;""),",",".")&amp;", "&amp;CHAR(34)&amp;"numerator"&amp;CHAR(34)&amp;": "&amp;SUBSTITUTE(TRIM(ROUND(IFERROR(CriteriTecnici!$K519*1,IFERROR(NUMBERVALUE(CriteriTecnici!$K519,".",","),IFERROR(NUMBERVALUE(CriteriTecnici!$K519,",","."),0))),4)&amp;""),",",".")&amp;", "&amp;CHAR(34)&amp;"denominator"&amp;CHAR(34)&amp;": "&amp;SUBSTITUTE(TRIM(ROUND(IFERROR(CriteriTecnici!$L519*1,IFERROR(NUMBERVALUE(CriteriTecnici!$L519,".",","),IFERROR(NUMBERVALUE(CriteriTecnici!$L519,",","."),0))),4)&amp;""),",",".")&amp;", "&amp;CHAR(34)&amp;"flag"&amp;CHAR(34)&amp;": "&amp;SUBSTITUTE(TRIM(ROUND(IFERROR(CriteriTecnici!$M519*1,IFERROR(NUMBERVALUE(CriteriTecnici!$M519,".",","),IFERROR(NUMBERVALUE(CriteriTecnici!$M519,",","."),0))),4)&amp;""),",",".")&amp;", "&amp;CHAR(34)&amp;"rawScore"&amp;CHAR(34)&amp;": "&amp;SUBSTITUTE(TRIM(ROUND(IFERROR(CriteriTecnici!$O519*1,IFERROR(NUMBERVALUE(CriteriTecnici!$O519,".",","),IFERROR(NUMBERVALUE(CriteriTecnici!$O519,",","."),0))),4)&amp;""),",",".")&amp;CHAR(125)&amp;IF(TRUE,",",""))</f>
        <v/>
      </c>
    </row>
    <row r="740">
      <c r="A740" s="38">
        <f>IF(CriteriTecnici!$A520="","","    "&amp;CHAR(123)&amp;CHAR(34)&amp;"bidderId"&amp;CHAR(34)&amp;": "&amp;CHAR(34)&amp;SUBSTITUTE(CriteriTecnici!$A520,CHAR(34),"'")&amp;CHAR(34)&amp;", "&amp;CHAR(34)&amp;"lotId"&amp;CHAR(34)&amp;": "&amp;CHAR(34)&amp;SUBSTITUTE(CriteriTecnici!$C520,CHAR(34),"'")&amp;CHAR(34)&amp;", "&amp;CHAR(34)&amp;"criterionId"&amp;CHAR(34)&amp;": "&amp;CHAR(34)&amp;SUBSTITUTE(CriteriTecnici!$D520,CHAR(34),"'")&amp;CHAR(34)&amp;", "&amp;CHAR(34)&amp;"kind"&amp;CHAR(34)&amp;": "&amp;CHAR(34)&amp;SUBSTITUTE(CriteriTecnici!$F520,CHAR(34),"'")&amp;CHAR(34)&amp;", "&amp;CHAR(34)&amp;"value"&amp;CHAR(34)&amp;": "&amp;SUBSTITUTE(TRIM(ROUND(IFERROR(CriteriTecnici!$N520*1,IFERROR(NUMBERVALUE(CriteriTecnici!$N520,".",","),IFERROR(NUMBERVALUE(CriteriTecnici!$N520,",","."),0))),4)&amp;""),",",".")&amp;", "&amp;CHAR(34)&amp;"numerator"&amp;CHAR(34)&amp;": "&amp;SUBSTITUTE(TRIM(ROUND(IFERROR(CriteriTecnici!$K520*1,IFERROR(NUMBERVALUE(CriteriTecnici!$K520,".",","),IFERROR(NUMBERVALUE(CriteriTecnici!$K520,",","."),0))),4)&amp;""),",",".")&amp;", "&amp;CHAR(34)&amp;"denominator"&amp;CHAR(34)&amp;": "&amp;SUBSTITUTE(TRIM(ROUND(IFERROR(CriteriTecnici!$L520*1,IFERROR(NUMBERVALUE(CriteriTecnici!$L520,".",","),IFERROR(NUMBERVALUE(CriteriTecnici!$L520,",","."),0))),4)&amp;""),",",".")&amp;", "&amp;CHAR(34)&amp;"flag"&amp;CHAR(34)&amp;": "&amp;SUBSTITUTE(TRIM(ROUND(IFERROR(CriteriTecnici!$M520*1,IFERROR(NUMBERVALUE(CriteriTecnici!$M520,".",","),IFERROR(NUMBERVALUE(CriteriTecnici!$M520,",","."),0))),4)&amp;""),",",".")&amp;", "&amp;CHAR(34)&amp;"rawScore"&amp;CHAR(34)&amp;": "&amp;SUBSTITUTE(TRIM(ROUND(IFERROR(CriteriTecnici!$O520*1,IFERROR(NUMBERVALUE(CriteriTecnici!$O520,".",","),IFERROR(NUMBERVALUE(CriteriTecnici!$O520,",","."),0))),4)&amp;""),",",".")&amp;CHAR(125)&amp;IF(TRUE,",",""))</f>
        <v/>
      </c>
    </row>
    <row r="741">
      <c r="A741" s="38">
        <f>IF(CriteriTecnici!$A521="","","    "&amp;CHAR(123)&amp;CHAR(34)&amp;"bidderId"&amp;CHAR(34)&amp;": "&amp;CHAR(34)&amp;SUBSTITUTE(CriteriTecnici!$A521,CHAR(34),"'")&amp;CHAR(34)&amp;", "&amp;CHAR(34)&amp;"lotId"&amp;CHAR(34)&amp;": "&amp;CHAR(34)&amp;SUBSTITUTE(CriteriTecnici!$C521,CHAR(34),"'")&amp;CHAR(34)&amp;", "&amp;CHAR(34)&amp;"criterionId"&amp;CHAR(34)&amp;": "&amp;CHAR(34)&amp;SUBSTITUTE(CriteriTecnici!$D521,CHAR(34),"'")&amp;CHAR(34)&amp;", "&amp;CHAR(34)&amp;"kind"&amp;CHAR(34)&amp;": "&amp;CHAR(34)&amp;SUBSTITUTE(CriteriTecnici!$F521,CHAR(34),"'")&amp;CHAR(34)&amp;", "&amp;CHAR(34)&amp;"value"&amp;CHAR(34)&amp;": "&amp;SUBSTITUTE(TRIM(ROUND(IFERROR(CriteriTecnici!$N521*1,IFERROR(NUMBERVALUE(CriteriTecnici!$N521,".",","),IFERROR(NUMBERVALUE(CriteriTecnici!$N521,",","."),0))),4)&amp;""),",",".")&amp;", "&amp;CHAR(34)&amp;"numerator"&amp;CHAR(34)&amp;": "&amp;SUBSTITUTE(TRIM(ROUND(IFERROR(CriteriTecnici!$K521*1,IFERROR(NUMBERVALUE(CriteriTecnici!$K521,".",","),IFERROR(NUMBERVALUE(CriteriTecnici!$K521,",","."),0))),4)&amp;""),",",".")&amp;", "&amp;CHAR(34)&amp;"denominator"&amp;CHAR(34)&amp;": "&amp;SUBSTITUTE(TRIM(ROUND(IFERROR(CriteriTecnici!$L521*1,IFERROR(NUMBERVALUE(CriteriTecnici!$L521,".",","),IFERROR(NUMBERVALUE(CriteriTecnici!$L521,",","."),0))),4)&amp;""),",",".")&amp;", "&amp;CHAR(34)&amp;"flag"&amp;CHAR(34)&amp;": "&amp;SUBSTITUTE(TRIM(ROUND(IFERROR(CriteriTecnici!$M521*1,IFERROR(NUMBERVALUE(CriteriTecnici!$M521,".",","),IFERROR(NUMBERVALUE(CriteriTecnici!$M521,",","."),0))),4)&amp;""),",",".")&amp;", "&amp;CHAR(34)&amp;"rawScore"&amp;CHAR(34)&amp;": "&amp;SUBSTITUTE(TRIM(ROUND(IFERROR(CriteriTecnici!$O521*1,IFERROR(NUMBERVALUE(CriteriTecnici!$O521,".",","),IFERROR(NUMBERVALUE(CriteriTecnici!$O521,",","."),0))),4)&amp;""),",",".")&amp;CHAR(125)&amp;IF(TRUE,",",""))</f>
        <v/>
      </c>
    </row>
    <row r="742">
      <c r="A742" s="38">
        <f>IF(CriteriTecnici!$A522="","","    "&amp;CHAR(123)&amp;CHAR(34)&amp;"bidderId"&amp;CHAR(34)&amp;": "&amp;CHAR(34)&amp;SUBSTITUTE(CriteriTecnici!$A522,CHAR(34),"'")&amp;CHAR(34)&amp;", "&amp;CHAR(34)&amp;"lotId"&amp;CHAR(34)&amp;": "&amp;CHAR(34)&amp;SUBSTITUTE(CriteriTecnici!$C522,CHAR(34),"'")&amp;CHAR(34)&amp;", "&amp;CHAR(34)&amp;"criterionId"&amp;CHAR(34)&amp;": "&amp;CHAR(34)&amp;SUBSTITUTE(CriteriTecnici!$D522,CHAR(34),"'")&amp;CHAR(34)&amp;", "&amp;CHAR(34)&amp;"kind"&amp;CHAR(34)&amp;": "&amp;CHAR(34)&amp;SUBSTITUTE(CriteriTecnici!$F522,CHAR(34),"'")&amp;CHAR(34)&amp;", "&amp;CHAR(34)&amp;"value"&amp;CHAR(34)&amp;": "&amp;SUBSTITUTE(TRIM(ROUND(IFERROR(CriteriTecnici!$N522*1,IFERROR(NUMBERVALUE(CriteriTecnici!$N522,".",","),IFERROR(NUMBERVALUE(CriteriTecnici!$N522,",","."),0))),4)&amp;""),",",".")&amp;", "&amp;CHAR(34)&amp;"numerator"&amp;CHAR(34)&amp;": "&amp;SUBSTITUTE(TRIM(ROUND(IFERROR(CriteriTecnici!$K522*1,IFERROR(NUMBERVALUE(CriteriTecnici!$K522,".",","),IFERROR(NUMBERVALUE(CriteriTecnici!$K522,",","."),0))),4)&amp;""),",",".")&amp;", "&amp;CHAR(34)&amp;"denominator"&amp;CHAR(34)&amp;": "&amp;SUBSTITUTE(TRIM(ROUND(IFERROR(CriteriTecnici!$L522*1,IFERROR(NUMBERVALUE(CriteriTecnici!$L522,".",","),IFERROR(NUMBERVALUE(CriteriTecnici!$L522,",","."),0))),4)&amp;""),",",".")&amp;", "&amp;CHAR(34)&amp;"flag"&amp;CHAR(34)&amp;": "&amp;SUBSTITUTE(TRIM(ROUND(IFERROR(CriteriTecnici!$M522*1,IFERROR(NUMBERVALUE(CriteriTecnici!$M522,".",","),IFERROR(NUMBERVALUE(CriteriTecnici!$M522,",","."),0))),4)&amp;""),",",".")&amp;", "&amp;CHAR(34)&amp;"rawScore"&amp;CHAR(34)&amp;": "&amp;SUBSTITUTE(TRIM(ROUND(IFERROR(CriteriTecnici!$O522*1,IFERROR(NUMBERVALUE(CriteriTecnici!$O522,".",","),IFERROR(NUMBERVALUE(CriteriTecnici!$O522,",","."),0))),4)&amp;""),",",".")&amp;CHAR(125)&amp;IF(TRUE,",",""))</f>
        <v/>
      </c>
    </row>
    <row r="743">
      <c r="A743" s="38">
        <f>IF(CriteriTecnici!$A523="","","    "&amp;CHAR(123)&amp;CHAR(34)&amp;"bidderId"&amp;CHAR(34)&amp;": "&amp;CHAR(34)&amp;SUBSTITUTE(CriteriTecnici!$A523,CHAR(34),"'")&amp;CHAR(34)&amp;", "&amp;CHAR(34)&amp;"lotId"&amp;CHAR(34)&amp;": "&amp;CHAR(34)&amp;SUBSTITUTE(CriteriTecnici!$C523,CHAR(34),"'")&amp;CHAR(34)&amp;", "&amp;CHAR(34)&amp;"criterionId"&amp;CHAR(34)&amp;": "&amp;CHAR(34)&amp;SUBSTITUTE(CriteriTecnici!$D523,CHAR(34),"'")&amp;CHAR(34)&amp;", "&amp;CHAR(34)&amp;"kind"&amp;CHAR(34)&amp;": "&amp;CHAR(34)&amp;SUBSTITUTE(CriteriTecnici!$F523,CHAR(34),"'")&amp;CHAR(34)&amp;", "&amp;CHAR(34)&amp;"value"&amp;CHAR(34)&amp;": "&amp;SUBSTITUTE(TRIM(ROUND(IFERROR(CriteriTecnici!$N523*1,IFERROR(NUMBERVALUE(CriteriTecnici!$N523,".",","),IFERROR(NUMBERVALUE(CriteriTecnici!$N523,",","."),0))),4)&amp;""),",",".")&amp;", "&amp;CHAR(34)&amp;"numerator"&amp;CHAR(34)&amp;": "&amp;SUBSTITUTE(TRIM(ROUND(IFERROR(CriteriTecnici!$K523*1,IFERROR(NUMBERVALUE(CriteriTecnici!$K523,".",","),IFERROR(NUMBERVALUE(CriteriTecnici!$K523,",","."),0))),4)&amp;""),",",".")&amp;", "&amp;CHAR(34)&amp;"denominator"&amp;CHAR(34)&amp;": "&amp;SUBSTITUTE(TRIM(ROUND(IFERROR(CriteriTecnici!$L523*1,IFERROR(NUMBERVALUE(CriteriTecnici!$L523,".",","),IFERROR(NUMBERVALUE(CriteriTecnici!$L523,",","."),0))),4)&amp;""),",",".")&amp;", "&amp;CHAR(34)&amp;"flag"&amp;CHAR(34)&amp;": "&amp;SUBSTITUTE(TRIM(ROUND(IFERROR(CriteriTecnici!$M523*1,IFERROR(NUMBERVALUE(CriteriTecnici!$M523,".",","),IFERROR(NUMBERVALUE(CriteriTecnici!$M523,",","."),0))),4)&amp;""),",",".")&amp;", "&amp;CHAR(34)&amp;"rawScore"&amp;CHAR(34)&amp;": "&amp;SUBSTITUTE(TRIM(ROUND(IFERROR(CriteriTecnici!$O523*1,IFERROR(NUMBERVALUE(CriteriTecnici!$O523,".",","),IFERROR(NUMBERVALUE(CriteriTecnici!$O523,",","."),0))),4)&amp;""),",",".")&amp;CHAR(125)&amp;IF(TRUE,",",""))</f>
        <v/>
      </c>
    </row>
    <row r="744">
      <c r="A744" s="38">
        <f>IF(CriteriTecnici!$A524="","","    "&amp;CHAR(123)&amp;CHAR(34)&amp;"bidderId"&amp;CHAR(34)&amp;": "&amp;CHAR(34)&amp;SUBSTITUTE(CriteriTecnici!$A524,CHAR(34),"'")&amp;CHAR(34)&amp;", "&amp;CHAR(34)&amp;"lotId"&amp;CHAR(34)&amp;": "&amp;CHAR(34)&amp;SUBSTITUTE(CriteriTecnici!$C524,CHAR(34),"'")&amp;CHAR(34)&amp;", "&amp;CHAR(34)&amp;"criterionId"&amp;CHAR(34)&amp;": "&amp;CHAR(34)&amp;SUBSTITUTE(CriteriTecnici!$D524,CHAR(34),"'")&amp;CHAR(34)&amp;", "&amp;CHAR(34)&amp;"kind"&amp;CHAR(34)&amp;": "&amp;CHAR(34)&amp;SUBSTITUTE(CriteriTecnici!$F524,CHAR(34),"'")&amp;CHAR(34)&amp;", "&amp;CHAR(34)&amp;"value"&amp;CHAR(34)&amp;": "&amp;SUBSTITUTE(TRIM(ROUND(IFERROR(CriteriTecnici!$N524*1,IFERROR(NUMBERVALUE(CriteriTecnici!$N524,".",","),IFERROR(NUMBERVALUE(CriteriTecnici!$N524,",","."),0))),4)&amp;""),",",".")&amp;", "&amp;CHAR(34)&amp;"numerator"&amp;CHAR(34)&amp;": "&amp;SUBSTITUTE(TRIM(ROUND(IFERROR(CriteriTecnici!$K524*1,IFERROR(NUMBERVALUE(CriteriTecnici!$K524,".",","),IFERROR(NUMBERVALUE(CriteriTecnici!$K524,",","."),0))),4)&amp;""),",",".")&amp;", "&amp;CHAR(34)&amp;"denominator"&amp;CHAR(34)&amp;": "&amp;SUBSTITUTE(TRIM(ROUND(IFERROR(CriteriTecnici!$L524*1,IFERROR(NUMBERVALUE(CriteriTecnici!$L524,".",","),IFERROR(NUMBERVALUE(CriteriTecnici!$L524,",","."),0))),4)&amp;""),",",".")&amp;", "&amp;CHAR(34)&amp;"flag"&amp;CHAR(34)&amp;": "&amp;SUBSTITUTE(TRIM(ROUND(IFERROR(CriteriTecnici!$M524*1,IFERROR(NUMBERVALUE(CriteriTecnici!$M524,".",","),IFERROR(NUMBERVALUE(CriteriTecnici!$M524,",","."),0))),4)&amp;""),",",".")&amp;", "&amp;CHAR(34)&amp;"rawScore"&amp;CHAR(34)&amp;": "&amp;SUBSTITUTE(TRIM(ROUND(IFERROR(CriteriTecnici!$O524*1,IFERROR(NUMBERVALUE(CriteriTecnici!$O524,".",","),IFERROR(NUMBERVALUE(CriteriTecnici!$O524,",","."),0))),4)&amp;""),",",".")&amp;CHAR(125)&amp;IF(TRUE,",",""))</f>
        <v/>
      </c>
    </row>
    <row r="745">
      <c r="A745" s="38">
        <f>IF(CriteriTecnici!$A525="","","    "&amp;CHAR(123)&amp;CHAR(34)&amp;"bidderId"&amp;CHAR(34)&amp;": "&amp;CHAR(34)&amp;SUBSTITUTE(CriteriTecnici!$A525,CHAR(34),"'")&amp;CHAR(34)&amp;", "&amp;CHAR(34)&amp;"lotId"&amp;CHAR(34)&amp;": "&amp;CHAR(34)&amp;SUBSTITUTE(CriteriTecnici!$C525,CHAR(34),"'")&amp;CHAR(34)&amp;", "&amp;CHAR(34)&amp;"criterionId"&amp;CHAR(34)&amp;": "&amp;CHAR(34)&amp;SUBSTITUTE(CriteriTecnici!$D525,CHAR(34),"'")&amp;CHAR(34)&amp;", "&amp;CHAR(34)&amp;"kind"&amp;CHAR(34)&amp;": "&amp;CHAR(34)&amp;SUBSTITUTE(CriteriTecnici!$F525,CHAR(34),"'")&amp;CHAR(34)&amp;", "&amp;CHAR(34)&amp;"value"&amp;CHAR(34)&amp;": "&amp;SUBSTITUTE(TRIM(ROUND(IFERROR(CriteriTecnici!$N525*1,IFERROR(NUMBERVALUE(CriteriTecnici!$N525,".",","),IFERROR(NUMBERVALUE(CriteriTecnici!$N525,",","."),0))),4)&amp;""),",",".")&amp;", "&amp;CHAR(34)&amp;"numerator"&amp;CHAR(34)&amp;": "&amp;SUBSTITUTE(TRIM(ROUND(IFERROR(CriteriTecnici!$K525*1,IFERROR(NUMBERVALUE(CriteriTecnici!$K525,".",","),IFERROR(NUMBERVALUE(CriteriTecnici!$K525,",","."),0))),4)&amp;""),",",".")&amp;", "&amp;CHAR(34)&amp;"denominator"&amp;CHAR(34)&amp;": "&amp;SUBSTITUTE(TRIM(ROUND(IFERROR(CriteriTecnici!$L525*1,IFERROR(NUMBERVALUE(CriteriTecnici!$L525,".",","),IFERROR(NUMBERVALUE(CriteriTecnici!$L525,",","."),0))),4)&amp;""),",",".")&amp;", "&amp;CHAR(34)&amp;"flag"&amp;CHAR(34)&amp;": "&amp;SUBSTITUTE(TRIM(ROUND(IFERROR(CriteriTecnici!$M525*1,IFERROR(NUMBERVALUE(CriteriTecnici!$M525,".",","),IFERROR(NUMBERVALUE(CriteriTecnici!$M525,",","."),0))),4)&amp;""),",",".")&amp;", "&amp;CHAR(34)&amp;"rawScore"&amp;CHAR(34)&amp;": "&amp;SUBSTITUTE(TRIM(ROUND(IFERROR(CriteriTecnici!$O525*1,IFERROR(NUMBERVALUE(CriteriTecnici!$O525,".",","),IFERROR(NUMBERVALUE(CriteriTecnici!$O525,",","."),0))),4)&amp;""),",",".")&amp;CHAR(125)&amp;IF(TRUE,",",""))</f>
        <v/>
      </c>
    </row>
    <row r="746">
      <c r="A746" s="38">
        <f>IF(CriteriTecnici!$A526="","","    "&amp;CHAR(123)&amp;CHAR(34)&amp;"bidderId"&amp;CHAR(34)&amp;": "&amp;CHAR(34)&amp;SUBSTITUTE(CriteriTecnici!$A526,CHAR(34),"'")&amp;CHAR(34)&amp;", "&amp;CHAR(34)&amp;"lotId"&amp;CHAR(34)&amp;": "&amp;CHAR(34)&amp;SUBSTITUTE(CriteriTecnici!$C526,CHAR(34),"'")&amp;CHAR(34)&amp;", "&amp;CHAR(34)&amp;"criterionId"&amp;CHAR(34)&amp;": "&amp;CHAR(34)&amp;SUBSTITUTE(CriteriTecnici!$D526,CHAR(34),"'")&amp;CHAR(34)&amp;", "&amp;CHAR(34)&amp;"kind"&amp;CHAR(34)&amp;": "&amp;CHAR(34)&amp;SUBSTITUTE(CriteriTecnici!$F526,CHAR(34),"'")&amp;CHAR(34)&amp;", "&amp;CHAR(34)&amp;"value"&amp;CHAR(34)&amp;": "&amp;SUBSTITUTE(TRIM(ROUND(IFERROR(CriteriTecnici!$N526*1,IFERROR(NUMBERVALUE(CriteriTecnici!$N526,".",","),IFERROR(NUMBERVALUE(CriteriTecnici!$N526,",","."),0))),4)&amp;""),",",".")&amp;", "&amp;CHAR(34)&amp;"numerator"&amp;CHAR(34)&amp;": "&amp;SUBSTITUTE(TRIM(ROUND(IFERROR(CriteriTecnici!$K526*1,IFERROR(NUMBERVALUE(CriteriTecnici!$K526,".",","),IFERROR(NUMBERVALUE(CriteriTecnici!$K526,",","."),0))),4)&amp;""),",",".")&amp;", "&amp;CHAR(34)&amp;"denominator"&amp;CHAR(34)&amp;": "&amp;SUBSTITUTE(TRIM(ROUND(IFERROR(CriteriTecnici!$L526*1,IFERROR(NUMBERVALUE(CriteriTecnici!$L526,".",","),IFERROR(NUMBERVALUE(CriteriTecnici!$L526,",","."),0))),4)&amp;""),",",".")&amp;", "&amp;CHAR(34)&amp;"flag"&amp;CHAR(34)&amp;": "&amp;SUBSTITUTE(TRIM(ROUND(IFERROR(CriteriTecnici!$M526*1,IFERROR(NUMBERVALUE(CriteriTecnici!$M526,".",","),IFERROR(NUMBERVALUE(CriteriTecnici!$M526,",","."),0))),4)&amp;""),",",".")&amp;", "&amp;CHAR(34)&amp;"rawScore"&amp;CHAR(34)&amp;": "&amp;SUBSTITUTE(TRIM(ROUND(IFERROR(CriteriTecnici!$O526*1,IFERROR(NUMBERVALUE(CriteriTecnici!$O526,".",","),IFERROR(NUMBERVALUE(CriteriTecnici!$O526,",","."),0))),4)&amp;""),",",".")&amp;CHAR(125)&amp;IF(TRUE,",",""))</f>
        <v/>
      </c>
    </row>
    <row r="747">
      <c r="A747" s="38">
        <f>IF(CriteriTecnici!$A527="","","    "&amp;CHAR(123)&amp;CHAR(34)&amp;"bidderId"&amp;CHAR(34)&amp;": "&amp;CHAR(34)&amp;SUBSTITUTE(CriteriTecnici!$A527,CHAR(34),"'")&amp;CHAR(34)&amp;", "&amp;CHAR(34)&amp;"lotId"&amp;CHAR(34)&amp;": "&amp;CHAR(34)&amp;SUBSTITUTE(CriteriTecnici!$C527,CHAR(34),"'")&amp;CHAR(34)&amp;", "&amp;CHAR(34)&amp;"criterionId"&amp;CHAR(34)&amp;": "&amp;CHAR(34)&amp;SUBSTITUTE(CriteriTecnici!$D527,CHAR(34),"'")&amp;CHAR(34)&amp;", "&amp;CHAR(34)&amp;"kind"&amp;CHAR(34)&amp;": "&amp;CHAR(34)&amp;SUBSTITUTE(CriteriTecnici!$F527,CHAR(34),"'")&amp;CHAR(34)&amp;", "&amp;CHAR(34)&amp;"value"&amp;CHAR(34)&amp;": "&amp;SUBSTITUTE(TRIM(ROUND(IFERROR(CriteriTecnici!$N527*1,IFERROR(NUMBERVALUE(CriteriTecnici!$N527,".",","),IFERROR(NUMBERVALUE(CriteriTecnici!$N527,",","."),0))),4)&amp;""),",",".")&amp;", "&amp;CHAR(34)&amp;"numerator"&amp;CHAR(34)&amp;": "&amp;SUBSTITUTE(TRIM(ROUND(IFERROR(CriteriTecnici!$K527*1,IFERROR(NUMBERVALUE(CriteriTecnici!$K527,".",","),IFERROR(NUMBERVALUE(CriteriTecnici!$K527,",","."),0))),4)&amp;""),",",".")&amp;", "&amp;CHAR(34)&amp;"denominator"&amp;CHAR(34)&amp;": "&amp;SUBSTITUTE(TRIM(ROUND(IFERROR(CriteriTecnici!$L527*1,IFERROR(NUMBERVALUE(CriteriTecnici!$L527,".",","),IFERROR(NUMBERVALUE(CriteriTecnici!$L527,",","."),0))),4)&amp;""),",",".")&amp;", "&amp;CHAR(34)&amp;"flag"&amp;CHAR(34)&amp;": "&amp;SUBSTITUTE(TRIM(ROUND(IFERROR(CriteriTecnici!$M527*1,IFERROR(NUMBERVALUE(CriteriTecnici!$M527,".",","),IFERROR(NUMBERVALUE(CriteriTecnici!$M527,",","."),0))),4)&amp;""),",",".")&amp;", "&amp;CHAR(34)&amp;"rawScore"&amp;CHAR(34)&amp;": "&amp;SUBSTITUTE(TRIM(ROUND(IFERROR(CriteriTecnici!$O527*1,IFERROR(NUMBERVALUE(CriteriTecnici!$O527,".",","),IFERROR(NUMBERVALUE(CriteriTecnici!$O527,",","."),0))),4)&amp;""),",",".")&amp;CHAR(125)&amp;IF(TRUE,",",""))</f>
        <v/>
      </c>
    </row>
    <row r="748">
      <c r="A748" s="38">
        <f>IF(CriteriTecnici!$A528="","","    "&amp;CHAR(123)&amp;CHAR(34)&amp;"bidderId"&amp;CHAR(34)&amp;": "&amp;CHAR(34)&amp;SUBSTITUTE(CriteriTecnici!$A528,CHAR(34),"'")&amp;CHAR(34)&amp;", "&amp;CHAR(34)&amp;"lotId"&amp;CHAR(34)&amp;": "&amp;CHAR(34)&amp;SUBSTITUTE(CriteriTecnici!$C528,CHAR(34),"'")&amp;CHAR(34)&amp;", "&amp;CHAR(34)&amp;"criterionId"&amp;CHAR(34)&amp;": "&amp;CHAR(34)&amp;SUBSTITUTE(CriteriTecnici!$D528,CHAR(34),"'")&amp;CHAR(34)&amp;", "&amp;CHAR(34)&amp;"kind"&amp;CHAR(34)&amp;": "&amp;CHAR(34)&amp;SUBSTITUTE(CriteriTecnici!$F528,CHAR(34),"'")&amp;CHAR(34)&amp;", "&amp;CHAR(34)&amp;"value"&amp;CHAR(34)&amp;": "&amp;SUBSTITUTE(TRIM(ROUND(IFERROR(CriteriTecnici!$N528*1,IFERROR(NUMBERVALUE(CriteriTecnici!$N528,".",","),IFERROR(NUMBERVALUE(CriteriTecnici!$N528,",","."),0))),4)&amp;""),",",".")&amp;", "&amp;CHAR(34)&amp;"numerator"&amp;CHAR(34)&amp;": "&amp;SUBSTITUTE(TRIM(ROUND(IFERROR(CriteriTecnici!$K528*1,IFERROR(NUMBERVALUE(CriteriTecnici!$K528,".",","),IFERROR(NUMBERVALUE(CriteriTecnici!$K528,",","."),0))),4)&amp;""),",",".")&amp;", "&amp;CHAR(34)&amp;"denominator"&amp;CHAR(34)&amp;": "&amp;SUBSTITUTE(TRIM(ROUND(IFERROR(CriteriTecnici!$L528*1,IFERROR(NUMBERVALUE(CriteriTecnici!$L528,".",","),IFERROR(NUMBERVALUE(CriteriTecnici!$L528,",","."),0))),4)&amp;""),",",".")&amp;", "&amp;CHAR(34)&amp;"flag"&amp;CHAR(34)&amp;": "&amp;SUBSTITUTE(TRIM(ROUND(IFERROR(CriteriTecnici!$M528*1,IFERROR(NUMBERVALUE(CriteriTecnici!$M528,".",","),IFERROR(NUMBERVALUE(CriteriTecnici!$M528,",","."),0))),4)&amp;""),",",".")&amp;", "&amp;CHAR(34)&amp;"rawScore"&amp;CHAR(34)&amp;": "&amp;SUBSTITUTE(TRIM(ROUND(IFERROR(CriteriTecnici!$O528*1,IFERROR(NUMBERVALUE(CriteriTecnici!$O528,".",","),IFERROR(NUMBERVALUE(CriteriTecnici!$O528,",","."),0))),4)&amp;""),",",".")&amp;CHAR(125)&amp;IF(TRUE,",",""))</f>
        <v/>
      </c>
    </row>
    <row r="749">
      <c r="A749" s="38">
        <f>IF(CriteriTecnici!$A529="","","    "&amp;CHAR(123)&amp;CHAR(34)&amp;"bidderId"&amp;CHAR(34)&amp;": "&amp;CHAR(34)&amp;SUBSTITUTE(CriteriTecnici!$A529,CHAR(34),"'")&amp;CHAR(34)&amp;", "&amp;CHAR(34)&amp;"lotId"&amp;CHAR(34)&amp;": "&amp;CHAR(34)&amp;SUBSTITUTE(CriteriTecnici!$C529,CHAR(34),"'")&amp;CHAR(34)&amp;", "&amp;CHAR(34)&amp;"criterionId"&amp;CHAR(34)&amp;": "&amp;CHAR(34)&amp;SUBSTITUTE(CriteriTecnici!$D529,CHAR(34),"'")&amp;CHAR(34)&amp;", "&amp;CHAR(34)&amp;"kind"&amp;CHAR(34)&amp;": "&amp;CHAR(34)&amp;SUBSTITUTE(CriteriTecnici!$F529,CHAR(34),"'")&amp;CHAR(34)&amp;", "&amp;CHAR(34)&amp;"value"&amp;CHAR(34)&amp;": "&amp;SUBSTITUTE(TRIM(ROUND(IFERROR(CriteriTecnici!$N529*1,IFERROR(NUMBERVALUE(CriteriTecnici!$N529,".",","),IFERROR(NUMBERVALUE(CriteriTecnici!$N529,",","."),0))),4)&amp;""),",",".")&amp;", "&amp;CHAR(34)&amp;"numerator"&amp;CHAR(34)&amp;": "&amp;SUBSTITUTE(TRIM(ROUND(IFERROR(CriteriTecnici!$K529*1,IFERROR(NUMBERVALUE(CriteriTecnici!$K529,".",","),IFERROR(NUMBERVALUE(CriteriTecnici!$K529,",","."),0))),4)&amp;""),",",".")&amp;", "&amp;CHAR(34)&amp;"denominator"&amp;CHAR(34)&amp;": "&amp;SUBSTITUTE(TRIM(ROUND(IFERROR(CriteriTecnici!$L529*1,IFERROR(NUMBERVALUE(CriteriTecnici!$L529,".",","),IFERROR(NUMBERVALUE(CriteriTecnici!$L529,",","."),0))),4)&amp;""),",",".")&amp;", "&amp;CHAR(34)&amp;"flag"&amp;CHAR(34)&amp;": "&amp;SUBSTITUTE(TRIM(ROUND(IFERROR(CriteriTecnici!$M529*1,IFERROR(NUMBERVALUE(CriteriTecnici!$M529,".",","),IFERROR(NUMBERVALUE(CriteriTecnici!$M529,",","."),0))),4)&amp;""),",",".")&amp;", "&amp;CHAR(34)&amp;"rawScore"&amp;CHAR(34)&amp;": "&amp;SUBSTITUTE(TRIM(ROUND(IFERROR(CriteriTecnici!$O529*1,IFERROR(NUMBERVALUE(CriteriTecnici!$O529,".",","),IFERROR(NUMBERVALUE(CriteriTecnici!$O529,",","."),0))),4)&amp;""),",",".")&amp;CHAR(125)&amp;IF(TRUE,",",""))</f>
        <v/>
      </c>
    </row>
    <row r="750">
      <c r="A750" s="38">
        <f>IF(CriteriTecnici!$A530="","","    "&amp;CHAR(123)&amp;CHAR(34)&amp;"bidderId"&amp;CHAR(34)&amp;": "&amp;CHAR(34)&amp;SUBSTITUTE(CriteriTecnici!$A530,CHAR(34),"'")&amp;CHAR(34)&amp;", "&amp;CHAR(34)&amp;"lotId"&amp;CHAR(34)&amp;": "&amp;CHAR(34)&amp;SUBSTITUTE(CriteriTecnici!$C530,CHAR(34),"'")&amp;CHAR(34)&amp;", "&amp;CHAR(34)&amp;"criterionId"&amp;CHAR(34)&amp;": "&amp;CHAR(34)&amp;SUBSTITUTE(CriteriTecnici!$D530,CHAR(34),"'")&amp;CHAR(34)&amp;", "&amp;CHAR(34)&amp;"kind"&amp;CHAR(34)&amp;": "&amp;CHAR(34)&amp;SUBSTITUTE(CriteriTecnici!$F530,CHAR(34),"'")&amp;CHAR(34)&amp;", "&amp;CHAR(34)&amp;"value"&amp;CHAR(34)&amp;": "&amp;SUBSTITUTE(TRIM(ROUND(IFERROR(CriteriTecnici!$N530*1,IFERROR(NUMBERVALUE(CriteriTecnici!$N530,".",","),IFERROR(NUMBERVALUE(CriteriTecnici!$N530,",","."),0))),4)&amp;""),",",".")&amp;", "&amp;CHAR(34)&amp;"numerator"&amp;CHAR(34)&amp;": "&amp;SUBSTITUTE(TRIM(ROUND(IFERROR(CriteriTecnici!$K530*1,IFERROR(NUMBERVALUE(CriteriTecnici!$K530,".",","),IFERROR(NUMBERVALUE(CriteriTecnici!$K530,",","."),0))),4)&amp;""),",",".")&amp;", "&amp;CHAR(34)&amp;"denominator"&amp;CHAR(34)&amp;": "&amp;SUBSTITUTE(TRIM(ROUND(IFERROR(CriteriTecnici!$L530*1,IFERROR(NUMBERVALUE(CriteriTecnici!$L530,".",","),IFERROR(NUMBERVALUE(CriteriTecnici!$L530,",","."),0))),4)&amp;""),",",".")&amp;", "&amp;CHAR(34)&amp;"flag"&amp;CHAR(34)&amp;": "&amp;SUBSTITUTE(TRIM(ROUND(IFERROR(CriteriTecnici!$M530*1,IFERROR(NUMBERVALUE(CriteriTecnici!$M530,".",","),IFERROR(NUMBERVALUE(CriteriTecnici!$M530,",","."),0))),4)&amp;""),",",".")&amp;", "&amp;CHAR(34)&amp;"rawScore"&amp;CHAR(34)&amp;": "&amp;SUBSTITUTE(TRIM(ROUND(IFERROR(CriteriTecnici!$O530*1,IFERROR(NUMBERVALUE(CriteriTecnici!$O530,".",","),IFERROR(NUMBERVALUE(CriteriTecnici!$O530,",","."),0))),4)&amp;""),",",".")&amp;CHAR(125)&amp;IF(TRUE,",",""))</f>
        <v/>
      </c>
    </row>
    <row r="751">
      <c r="A751" s="38">
        <f>IF(CriteriTecnici!$A531="","","    "&amp;CHAR(123)&amp;CHAR(34)&amp;"bidderId"&amp;CHAR(34)&amp;": "&amp;CHAR(34)&amp;SUBSTITUTE(CriteriTecnici!$A531,CHAR(34),"'")&amp;CHAR(34)&amp;", "&amp;CHAR(34)&amp;"lotId"&amp;CHAR(34)&amp;": "&amp;CHAR(34)&amp;SUBSTITUTE(CriteriTecnici!$C531,CHAR(34),"'")&amp;CHAR(34)&amp;", "&amp;CHAR(34)&amp;"criterionId"&amp;CHAR(34)&amp;": "&amp;CHAR(34)&amp;SUBSTITUTE(CriteriTecnici!$D531,CHAR(34),"'")&amp;CHAR(34)&amp;", "&amp;CHAR(34)&amp;"kind"&amp;CHAR(34)&amp;": "&amp;CHAR(34)&amp;SUBSTITUTE(CriteriTecnici!$F531,CHAR(34),"'")&amp;CHAR(34)&amp;", "&amp;CHAR(34)&amp;"value"&amp;CHAR(34)&amp;": "&amp;SUBSTITUTE(TRIM(ROUND(IFERROR(CriteriTecnici!$N531*1,IFERROR(NUMBERVALUE(CriteriTecnici!$N531,".",","),IFERROR(NUMBERVALUE(CriteriTecnici!$N531,",","."),0))),4)&amp;""),",",".")&amp;", "&amp;CHAR(34)&amp;"numerator"&amp;CHAR(34)&amp;": "&amp;SUBSTITUTE(TRIM(ROUND(IFERROR(CriteriTecnici!$K531*1,IFERROR(NUMBERVALUE(CriteriTecnici!$K531,".",","),IFERROR(NUMBERVALUE(CriteriTecnici!$K531,",","."),0))),4)&amp;""),",",".")&amp;", "&amp;CHAR(34)&amp;"denominator"&amp;CHAR(34)&amp;": "&amp;SUBSTITUTE(TRIM(ROUND(IFERROR(CriteriTecnici!$L531*1,IFERROR(NUMBERVALUE(CriteriTecnici!$L531,".",","),IFERROR(NUMBERVALUE(CriteriTecnici!$L531,",","."),0))),4)&amp;""),",",".")&amp;", "&amp;CHAR(34)&amp;"flag"&amp;CHAR(34)&amp;": "&amp;SUBSTITUTE(TRIM(ROUND(IFERROR(CriteriTecnici!$M531*1,IFERROR(NUMBERVALUE(CriteriTecnici!$M531,".",","),IFERROR(NUMBERVALUE(CriteriTecnici!$M531,",","."),0))),4)&amp;""),",",".")&amp;", "&amp;CHAR(34)&amp;"rawScore"&amp;CHAR(34)&amp;": "&amp;SUBSTITUTE(TRIM(ROUND(IFERROR(CriteriTecnici!$O531*1,IFERROR(NUMBERVALUE(CriteriTecnici!$O531,".",","),IFERROR(NUMBERVALUE(CriteriTecnici!$O531,",","."),0))),4)&amp;""),",",".")&amp;CHAR(125)&amp;IF(COUNTA(Offerte!$A19:$A$200)&gt;0,",",""))</f>
        <v/>
      </c>
    </row>
    <row r="752">
      <c r="A752" s="38">
        <f>IF(CriteriTecnici!$A532="","","    "&amp;CHAR(123)&amp;CHAR(34)&amp;"bidderId"&amp;CHAR(34)&amp;": "&amp;CHAR(34)&amp;SUBSTITUTE(CriteriTecnici!$A532,CHAR(34),"'")&amp;CHAR(34)&amp;", "&amp;CHAR(34)&amp;"lotId"&amp;CHAR(34)&amp;": "&amp;CHAR(34)&amp;SUBSTITUTE(CriteriTecnici!$C532,CHAR(34),"'")&amp;CHAR(34)&amp;", "&amp;CHAR(34)&amp;"criterionId"&amp;CHAR(34)&amp;": "&amp;CHAR(34)&amp;SUBSTITUTE(CriteriTecnici!$D532,CHAR(34),"'")&amp;CHAR(34)&amp;", "&amp;CHAR(34)&amp;"kind"&amp;CHAR(34)&amp;": "&amp;CHAR(34)&amp;SUBSTITUTE(CriteriTecnici!$F532,CHAR(34),"'")&amp;CHAR(34)&amp;", "&amp;CHAR(34)&amp;"value"&amp;CHAR(34)&amp;": "&amp;SUBSTITUTE(TRIM(ROUND(IFERROR(CriteriTecnici!$N532*1,IFERROR(NUMBERVALUE(CriteriTecnici!$N532,".",","),IFERROR(NUMBERVALUE(CriteriTecnici!$N532,",","."),0))),4)&amp;""),",",".")&amp;", "&amp;CHAR(34)&amp;"numerator"&amp;CHAR(34)&amp;": "&amp;SUBSTITUTE(TRIM(ROUND(IFERROR(CriteriTecnici!$K532*1,IFERROR(NUMBERVALUE(CriteriTecnici!$K532,".",","),IFERROR(NUMBERVALUE(CriteriTecnici!$K532,",","."),0))),4)&amp;""),",",".")&amp;", "&amp;CHAR(34)&amp;"denominator"&amp;CHAR(34)&amp;": "&amp;SUBSTITUTE(TRIM(ROUND(IFERROR(CriteriTecnici!$L532*1,IFERROR(NUMBERVALUE(CriteriTecnici!$L532,".",","),IFERROR(NUMBERVALUE(CriteriTecnici!$L532,",","."),0))),4)&amp;""),",",".")&amp;", "&amp;CHAR(34)&amp;"flag"&amp;CHAR(34)&amp;": "&amp;SUBSTITUTE(TRIM(ROUND(IFERROR(CriteriTecnici!$M532*1,IFERROR(NUMBERVALUE(CriteriTecnici!$M532,".",","),IFERROR(NUMBERVALUE(CriteriTecnici!$M532,",","."),0))),4)&amp;""),",",".")&amp;", "&amp;CHAR(34)&amp;"rawScore"&amp;CHAR(34)&amp;": "&amp;SUBSTITUTE(TRIM(ROUND(IFERROR(CriteriTecnici!$O532*1,IFERROR(NUMBERVALUE(CriteriTecnici!$O532,".",","),IFERROR(NUMBERVALUE(CriteriTecnici!$O532,",","."),0))),4)&amp;""),",",".")&amp;CHAR(125)&amp;IF(TRUE,",",""))</f>
        <v/>
      </c>
    </row>
    <row r="753">
      <c r="A753" s="38">
        <f>IF(CriteriTecnici!$A533="","","    "&amp;CHAR(123)&amp;CHAR(34)&amp;"bidderId"&amp;CHAR(34)&amp;": "&amp;CHAR(34)&amp;SUBSTITUTE(CriteriTecnici!$A533,CHAR(34),"'")&amp;CHAR(34)&amp;", "&amp;CHAR(34)&amp;"lotId"&amp;CHAR(34)&amp;": "&amp;CHAR(34)&amp;SUBSTITUTE(CriteriTecnici!$C533,CHAR(34),"'")&amp;CHAR(34)&amp;", "&amp;CHAR(34)&amp;"criterionId"&amp;CHAR(34)&amp;": "&amp;CHAR(34)&amp;SUBSTITUTE(CriteriTecnici!$D533,CHAR(34),"'")&amp;CHAR(34)&amp;", "&amp;CHAR(34)&amp;"kind"&amp;CHAR(34)&amp;": "&amp;CHAR(34)&amp;SUBSTITUTE(CriteriTecnici!$F533,CHAR(34),"'")&amp;CHAR(34)&amp;", "&amp;CHAR(34)&amp;"value"&amp;CHAR(34)&amp;": "&amp;SUBSTITUTE(TRIM(ROUND(IFERROR(CriteriTecnici!$N533*1,IFERROR(NUMBERVALUE(CriteriTecnici!$N533,".",","),IFERROR(NUMBERVALUE(CriteriTecnici!$N533,",","."),0))),4)&amp;""),",",".")&amp;", "&amp;CHAR(34)&amp;"numerator"&amp;CHAR(34)&amp;": "&amp;SUBSTITUTE(TRIM(ROUND(IFERROR(CriteriTecnici!$K533*1,IFERROR(NUMBERVALUE(CriteriTecnici!$K533,".",","),IFERROR(NUMBERVALUE(CriteriTecnici!$K533,",","."),0))),4)&amp;""),",",".")&amp;", "&amp;CHAR(34)&amp;"denominator"&amp;CHAR(34)&amp;": "&amp;SUBSTITUTE(TRIM(ROUND(IFERROR(CriteriTecnici!$L533*1,IFERROR(NUMBERVALUE(CriteriTecnici!$L533,".",","),IFERROR(NUMBERVALUE(CriteriTecnici!$L533,",","."),0))),4)&amp;""),",",".")&amp;", "&amp;CHAR(34)&amp;"flag"&amp;CHAR(34)&amp;": "&amp;SUBSTITUTE(TRIM(ROUND(IFERROR(CriteriTecnici!$M533*1,IFERROR(NUMBERVALUE(CriteriTecnici!$M533,".",","),IFERROR(NUMBERVALUE(CriteriTecnici!$M533,",","."),0))),4)&amp;""),",",".")&amp;", "&amp;CHAR(34)&amp;"rawScore"&amp;CHAR(34)&amp;": "&amp;SUBSTITUTE(TRIM(ROUND(IFERROR(CriteriTecnici!$O533*1,IFERROR(NUMBERVALUE(CriteriTecnici!$O533,".",","),IFERROR(NUMBERVALUE(CriteriTecnici!$O533,",","."),0))),4)&amp;""),",",".")&amp;CHAR(125)&amp;IF(TRUE,",",""))</f>
        <v/>
      </c>
    </row>
    <row r="754">
      <c r="A754" s="38">
        <f>IF(CriteriTecnici!$A534="","","    "&amp;CHAR(123)&amp;CHAR(34)&amp;"bidderId"&amp;CHAR(34)&amp;": "&amp;CHAR(34)&amp;SUBSTITUTE(CriteriTecnici!$A534,CHAR(34),"'")&amp;CHAR(34)&amp;", "&amp;CHAR(34)&amp;"lotId"&amp;CHAR(34)&amp;": "&amp;CHAR(34)&amp;SUBSTITUTE(CriteriTecnici!$C534,CHAR(34),"'")&amp;CHAR(34)&amp;", "&amp;CHAR(34)&amp;"criterionId"&amp;CHAR(34)&amp;": "&amp;CHAR(34)&amp;SUBSTITUTE(CriteriTecnici!$D534,CHAR(34),"'")&amp;CHAR(34)&amp;", "&amp;CHAR(34)&amp;"kind"&amp;CHAR(34)&amp;": "&amp;CHAR(34)&amp;SUBSTITUTE(CriteriTecnici!$F534,CHAR(34),"'")&amp;CHAR(34)&amp;", "&amp;CHAR(34)&amp;"value"&amp;CHAR(34)&amp;": "&amp;SUBSTITUTE(TRIM(ROUND(IFERROR(CriteriTecnici!$N534*1,IFERROR(NUMBERVALUE(CriteriTecnici!$N534,".",","),IFERROR(NUMBERVALUE(CriteriTecnici!$N534,",","."),0))),4)&amp;""),",",".")&amp;", "&amp;CHAR(34)&amp;"numerator"&amp;CHAR(34)&amp;": "&amp;SUBSTITUTE(TRIM(ROUND(IFERROR(CriteriTecnici!$K534*1,IFERROR(NUMBERVALUE(CriteriTecnici!$K534,".",","),IFERROR(NUMBERVALUE(CriteriTecnici!$K534,",","."),0))),4)&amp;""),",",".")&amp;", "&amp;CHAR(34)&amp;"denominator"&amp;CHAR(34)&amp;": "&amp;SUBSTITUTE(TRIM(ROUND(IFERROR(CriteriTecnici!$L534*1,IFERROR(NUMBERVALUE(CriteriTecnici!$L534,".",","),IFERROR(NUMBERVALUE(CriteriTecnici!$L534,",","."),0))),4)&amp;""),",",".")&amp;", "&amp;CHAR(34)&amp;"flag"&amp;CHAR(34)&amp;": "&amp;SUBSTITUTE(TRIM(ROUND(IFERROR(CriteriTecnici!$M534*1,IFERROR(NUMBERVALUE(CriteriTecnici!$M534,".",","),IFERROR(NUMBERVALUE(CriteriTecnici!$M534,",","."),0))),4)&amp;""),",",".")&amp;", "&amp;CHAR(34)&amp;"rawScore"&amp;CHAR(34)&amp;": "&amp;SUBSTITUTE(TRIM(ROUND(IFERROR(CriteriTecnici!$O534*1,IFERROR(NUMBERVALUE(CriteriTecnici!$O534,".",","),IFERROR(NUMBERVALUE(CriteriTecnici!$O534,",","."),0))),4)&amp;""),",",".")&amp;CHAR(125)&amp;IF(TRUE,",",""))</f>
        <v/>
      </c>
    </row>
    <row r="755">
      <c r="A755" s="38">
        <f>IF(CriteriTecnici!$A535="","","    "&amp;CHAR(123)&amp;CHAR(34)&amp;"bidderId"&amp;CHAR(34)&amp;": "&amp;CHAR(34)&amp;SUBSTITUTE(CriteriTecnici!$A535,CHAR(34),"'")&amp;CHAR(34)&amp;", "&amp;CHAR(34)&amp;"lotId"&amp;CHAR(34)&amp;": "&amp;CHAR(34)&amp;SUBSTITUTE(CriteriTecnici!$C535,CHAR(34),"'")&amp;CHAR(34)&amp;", "&amp;CHAR(34)&amp;"criterionId"&amp;CHAR(34)&amp;": "&amp;CHAR(34)&amp;SUBSTITUTE(CriteriTecnici!$D535,CHAR(34),"'")&amp;CHAR(34)&amp;", "&amp;CHAR(34)&amp;"kind"&amp;CHAR(34)&amp;": "&amp;CHAR(34)&amp;SUBSTITUTE(CriteriTecnici!$F535,CHAR(34),"'")&amp;CHAR(34)&amp;", "&amp;CHAR(34)&amp;"value"&amp;CHAR(34)&amp;": "&amp;SUBSTITUTE(TRIM(ROUND(IFERROR(CriteriTecnici!$N535*1,IFERROR(NUMBERVALUE(CriteriTecnici!$N535,".",","),IFERROR(NUMBERVALUE(CriteriTecnici!$N535,",","."),0))),4)&amp;""),",",".")&amp;", "&amp;CHAR(34)&amp;"numerator"&amp;CHAR(34)&amp;": "&amp;SUBSTITUTE(TRIM(ROUND(IFERROR(CriteriTecnici!$K535*1,IFERROR(NUMBERVALUE(CriteriTecnici!$K535,".",","),IFERROR(NUMBERVALUE(CriteriTecnici!$K535,",","."),0))),4)&amp;""),",",".")&amp;", "&amp;CHAR(34)&amp;"denominator"&amp;CHAR(34)&amp;": "&amp;SUBSTITUTE(TRIM(ROUND(IFERROR(CriteriTecnici!$L535*1,IFERROR(NUMBERVALUE(CriteriTecnici!$L535,".",","),IFERROR(NUMBERVALUE(CriteriTecnici!$L535,",","."),0))),4)&amp;""),",",".")&amp;", "&amp;CHAR(34)&amp;"flag"&amp;CHAR(34)&amp;": "&amp;SUBSTITUTE(TRIM(ROUND(IFERROR(CriteriTecnici!$M535*1,IFERROR(NUMBERVALUE(CriteriTecnici!$M535,".",","),IFERROR(NUMBERVALUE(CriteriTecnici!$M535,",","."),0))),4)&amp;""),",",".")&amp;", "&amp;CHAR(34)&amp;"rawScore"&amp;CHAR(34)&amp;": "&amp;SUBSTITUTE(TRIM(ROUND(IFERROR(CriteriTecnici!$O535*1,IFERROR(NUMBERVALUE(CriteriTecnici!$O535,".",","),IFERROR(NUMBERVALUE(CriteriTecnici!$O535,",","."),0))),4)&amp;""),",",".")&amp;CHAR(125)&amp;IF(TRUE,",",""))</f>
        <v/>
      </c>
    </row>
    <row r="756">
      <c r="A756" s="38">
        <f>IF(CriteriTecnici!$A536="","","    "&amp;CHAR(123)&amp;CHAR(34)&amp;"bidderId"&amp;CHAR(34)&amp;": "&amp;CHAR(34)&amp;SUBSTITUTE(CriteriTecnici!$A536,CHAR(34),"'")&amp;CHAR(34)&amp;", "&amp;CHAR(34)&amp;"lotId"&amp;CHAR(34)&amp;": "&amp;CHAR(34)&amp;SUBSTITUTE(CriteriTecnici!$C536,CHAR(34),"'")&amp;CHAR(34)&amp;", "&amp;CHAR(34)&amp;"criterionId"&amp;CHAR(34)&amp;": "&amp;CHAR(34)&amp;SUBSTITUTE(CriteriTecnici!$D536,CHAR(34),"'")&amp;CHAR(34)&amp;", "&amp;CHAR(34)&amp;"kind"&amp;CHAR(34)&amp;": "&amp;CHAR(34)&amp;SUBSTITUTE(CriteriTecnici!$F536,CHAR(34),"'")&amp;CHAR(34)&amp;", "&amp;CHAR(34)&amp;"value"&amp;CHAR(34)&amp;": "&amp;SUBSTITUTE(TRIM(ROUND(IFERROR(CriteriTecnici!$N536*1,IFERROR(NUMBERVALUE(CriteriTecnici!$N536,".",","),IFERROR(NUMBERVALUE(CriteriTecnici!$N536,",","."),0))),4)&amp;""),",",".")&amp;", "&amp;CHAR(34)&amp;"numerator"&amp;CHAR(34)&amp;": "&amp;SUBSTITUTE(TRIM(ROUND(IFERROR(CriteriTecnici!$K536*1,IFERROR(NUMBERVALUE(CriteriTecnici!$K536,".",","),IFERROR(NUMBERVALUE(CriteriTecnici!$K536,",","."),0))),4)&amp;""),",",".")&amp;", "&amp;CHAR(34)&amp;"denominator"&amp;CHAR(34)&amp;": "&amp;SUBSTITUTE(TRIM(ROUND(IFERROR(CriteriTecnici!$L536*1,IFERROR(NUMBERVALUE(CriteriTecnici!$L536,".",","),IFERROR(NUMBERVALUE(CriteriTecnici!$L536,",","."),0))),4)&amp;""),",",".")&amp;", "&amp;CHAR(34)&amp;"flag"&amp;CHAR(34)&amp;": "&amp;SUBSTITUTE(TRIM(ROUND(IFERROR(CriteriTecnici!$M536*1,IFERROR(NUMBERVALUE(CriteriTecnici!$M536,".",","),IFERROR(NUMBERVALUE(CriteriTecnici!$M536,",","."),0))),4)&amp;""),",",".")&amp;", "&amp;CHAR(34)&amp;"rawScore"&amp;CHAR(34)&amp;": "&amp;SUBSTITUTE(TRIM(ROUND(IFERROR(CriteriTecnici!$O536*1,IFERROR(NUMBERVALUE(CriteriTecnici!$O536,".",","),IFERROR(NUMBERVALUE(CriteriTecnici!$O536,",","."),0))),4)&amp;""),",",".")&amp;CHAR(125)&amp;IF(TRUE,",",""))</f>
        <v/>
      </c>
    </row>
    <row r="757">
      <c r="A757" s="38">
        <f>IF(CriteriTecnici!$A537="","","    "&amp;CHAR(123)&amp;CHAR(34)&amp;"bidderId"&amp;CHAR(34)&amp;": "&amp;CHAR(34)&amp;SUBSTITUTE(CriteriTecnici!$A537,CHAR(34),"'")&amp;CHAR(34)&amp;", "&amp;CHAR(34)&amp;"lotId"&amp;CHAR(34)&amp;": "&amp;CHAR(34)&amp;SUBSTITUTE(CriteriTecnici!$C537,CHAR(34),"'")&amp;CHAR(34)&amp;", "&amp;CHAR(34)&amp;"criterionId"&amp;CHAR(34)&amp;": "&amp;CHAR(34)&amp;SUBSTITUTE(CriteriTecnici!$D537,CHAR(34),"'")&amp;CHAR(34)&amp;", "&amp;CHAR(34)&amp;"kind"&amp;CHAR(34)&amp;": "&amp;CHAR(34)&amp;SUBSTITUTE(CriteriTecnici!$F537,CHAR(34),"'")&amp;CHAR(34)&amp;", "&amp;CHAR(34)&amp;"value"&amp;CHAR(34)&amp;": "&amp;SUBSTITUTE(TRIM(ROUND(IFERROR(CriteriTecnici!$N537*1,IFERROR(NUMBERVALUE(CriteriTecnici!$N537,".",","),IFERROR(NUMBERVALUE(CriteriTecnici!$N537,",","."),0))),4)&amp;""),",",".")&amp;", "&amp;CHAR(34)&amp;"numerator"&amp;CHAR(34)&amp;": "&amp;SUBSTITUTE(TRIM(ROUND(IFERROR(CriteriTecnici!$K537*1,IFERROR(NUMBERVALUE(CriteriTecnici!$K537,".",","),IFERROR(NUMBERVALUE(CriteriTecnici!$K537,",","."),0))),4)&amp;""),",",".")&amp;", "&amp;CHAR(34)&amp;"denominator"&amp;CHAR(34)&amp;": "&amp;SUBSTITUTE(TRIM(ROUND(IFERROR(CriteriTecnici!$L537*1,IFERROR(NUMBERVALUE(CriteriTecnici!$L537,".",","),IFERROR(NUMBERVALUE(CriteriTecnici!$L537,",","."),0))),4)&amp;""),",",".")&amp;", "&amp;CHAR(34)&amp;"flag"&amp;CHAR(34)&amp;": "&amp;SUBSTITUTE(TRIM(ROUND(IFERROR(CriteriTecnici!$M537*1,IFERROR(NUMBERVALUE(CriteriTecnici!$M537,".",","),IFERROR(NUMBERVALUE(CriteriTecnici!$M537,",","."),0))),4)&amp;""),",",".")&amp;", "&amp;CHAR(34)&amp;"rawScore"&amp;CHAR(34)&amp;": "&amp;SUBSTITUTE(TRIM(ROUND(IFERROR(CriteriTecnici!$O537*1,IFERROR(NUMBERVALUE(CriteriTecnici!$O537,".",","),IFERROR(NUMBERVALUE(CriteriTecnici!$O537,",","."),0))),4)&amp;""),",",".")&amp;CHAR(125)&amp;IF(TRUE,",",""))</f>
        <v/>
      </c>
    </row>
    <row r="758">
      <c r="A758" s="38">
        <f>IF(CriteriTecnici!$A538="","","    "&amp;CHAR(123)&amp;CHAR(34)&amp;"bidderId"&amp;CHAR(34)&amp;": "&amp;CHAR(34)&amp;SUBSTITUTE(CriteriTecnici!$A538,CHAR(34),"'")&amp;CHAR(34)&amp;", "&amp;CHAR(34)&amp;"lotId"&amp;CHAR(34)&amp;": "&amp;CHAR(34)&amp;SUBSTITUTE(CriteriTecnici!$C538,CHAR(34),"'")&amp;CHAR(34)&amp;", "&amp;CHAR(34)&amp;"criterionId"&amp;CHAR(34)&amp;": "&amp;CHAR(34)&amp;SUBSTITUTE(CriteriTecnici!$D538,CHAR(34),"'")&amp;CHAR(34)&amp;", "&amp;CHAR(34)&amp;"kind"&amp;CHAR(34)&amp;": "&amp;CHAR(34)&amp;SUBSTITUTE(CriteriTecnici!$F538,CHAR(34),"'")&amp;CHAR(34)&amp;", "&amp;CHAR(34)&amp;"value"&amp;CHAR(34)&amp;": "&amp;SUBSTITUTE(TRIM(ROUND(IFERROR(CriteriTecnici!$N538*1,IFERROR(NUMBERVALUE(CriteriTecnici!$N538,".",","),IFERROR(NUMBERVALUE(CriteriTecnici!$N538,",","."),0))),4)&amp;""),",",".")&amp;", "&amp;CHAR(34)&amp;"numerator"&amp;CHAR(34)&amp;": "&amp;SUBSTITUTE(TRIM(ROUND(IFERROR(CriteriTecnici!$K538*1,IFERROR(NUMBERVALUE(CriteriTecnici!$K538,".",","),IFERROR(NUMBERVALUE(CriteriTecnici!$K538,",","."),0))),4)&amp;""),",",".")&amp;", "&amp;CHAR(34)&amp;"denominator"&amp;CHAR(34)&amp;": "&amp;SUBSTITUTE(TRIM(ROUND(IFERROR(CriteriTecnici!$L538*1,IFERROR(NUMBERVALUE(CriteriTecnici!$L538,".",","),IFERROR(NUMBERVALUE(CriteriTecnici!$L538,",","."),0))),4)&amp;""),",",".")&amp;", "&amp;CHAR(34)&amp;"flag"&amp;CHAR(34)&amp;": "&amp;SUBSTITUTE(TRIM(ROUND(IFERROR(CriteriTecnici!$M538*1,IFERROR(NUMBERVALUE(CriteriTecnici!$M538,".",","),IFERROR(NUMBERVALUE(CriteriTecnici!$M538,",","."),0))),4)&amp;""),",",".")&amp;", "&amp;CHAR(34)&amp;"rawScore"&amp;CHAR(34)&amp;": "&amp;SUBSTITUTE(TRIM(ROUND(IFERROR(CriteriTecnici!$O538*1,IFERROR(NUMBERVALUE(CriteriTecnici!$O538,".",","),IFERROR(NUMBERVALUE(CriteriTecnici!$O538,",","."),0))),4)&amp;""),",",".")&amp;CHAR(125)&amp;IF(TRUE,",",""))</f>
        <v/>
      </c>
    </row>
    <row r="759">
      <c r="A759" s="38">
        <f>IF(CriteriTecnici!$A539="","","    "&amp;CHAR(123)&amp;CHAR(34)&amp;"bidderId"&amp;CHAR(34)&amp;": "&amp;CHAR(34)&amp;SUBSTITUTE(CriteriTecnici!$A539,CHAR(34),"'")&amp;CHAR(34)&amp;", "&amp;CHAR(34)&amp;"lotId"&amp;CHAR(34)&amp;": "&amp;CHAR(34)&amp;SUBSTITUTE(CriteriTecnici!$C539,CHAR(34),"'")&amp;CHAR(34)&amp;", "&amp;CHAR(34)&amp;"criterionId"&amp;CHAR(34)&amp;": "&amp;CHAR(34)&amp;SUBSTITUTE(CriteriTecnici!$D539,CHAR(34),"'")&amp;CHAR(34)&amp;", "&amp;CHAR(34)&amp;"kind"&amp;CHAR(34)&amp;": "&amp;CHAR(34)&amp;SUBSTITUTE(CriteriTecnici!$F539,CHAR(34),"'")&amp;CHAR(34)&amp;", "&amp;CHAR(34)&amp;"value"&amp;CHAR(34)&amp;": "&amp;SUBSTITUTE(TRIM(ROUND(IFERROR(CriteriTecnici!$N539*1,IFERROR(NUMBERVALUE(CriteriTecnici!$N539,".",","),IFERROR(NUMBERVALUE(CriteriTecnici!$N539,",","."),0))),4)&amp;""),",",".")&amp;", "&amp;CHAR(34)&amp;"numerator"&amp;CHAR(34)&amp;": "&amp;SUBSTITUTE(TRIM(ROUND(IFERROR(CriteriTecnici!$K539*1,IFERROR(NUMBERVALUE(CriteriTecnici!$K539,".",","),IFERROR(NUMBERVALUE(CriteriTecnici!$K539,",","."),0))),4)&amp;""),",",".")&amp;", "&amp;CHAR(34)&amp;"denominator"&amp;CHAR(34)&amp;": "&amp;SUBSTITUTE(TRIM(ROUND(IFERROR(CriteriTecnici!$L539*1,IFERROR(NUMBERVALUE(CriteriTecnici!$L539,".",","),IFERROR(NUMBERVALUE(CriteriTecnici!$L539,",","."),0))),4)&amp;""),",",".")&amp;", "&amp;CHAR(34)&amp;"flag"&amp;CHAR(34)&amp;": "&amp;SUBSTITUTE(TRIM(ROUND(IFERROR(CriteriTecnici!$M539*1,IFERROR(NUMBERVALUE(CriteriTecnici!$M539,".",","),IFERROR(NUMBERVALUE(CriteriTecnici!$M539,",","."),0))),4)&amp;""),",",".")&amp;", "&amp;CHAR(34)&amp;"rawScore"&amp;CHAR(34)&amp;": "&amp;SUBSTITUTE(TRIM(ROUND(IFERROR(CriteriTecnici!$O539*1,IFERROR(NUMBERVALUE(CriteriTecnici!$O539,".",","),IFERROR(NUMBERVALUE(CriteriTecnici!$O539,",","."),0))),4)&amp;""),",",".")&amp;CHAR(125)&amp;IF(TRUE,",",""))</f>
        <v/>
      </c>
    </row>
    <row r="760">
      <c r="A760" s="38">
        <f>IF(CriteriTecnici!$A540="","","    "&amp;CHAR(123)&amp;CHAR(34)&amp;"bidderId"&amp;CHAR(34)&amp;": "&amp;CHAR(34)&amp;SUBSTITUTE(CriteriTecnici!$A540,CHAR(34),"'")&amp;CHAR(34)&amp;", "&amp;CHAR(34)&amp;"lotId"&amp;CHAR(34)&amp;": "&amp;CHAR(34)&amp;SUBSTITUTE(CriteriTecnici!$C540,CHAR(34),"'")&amp;CHAR(34)&amp;", "&amp;CHAR(34)&amp;"criterionId"&amp;CHAR(34)&amp;": "&amp;CHAR(34)&amp;SUBSTITUTE(CriteriTecnici!$D540,CHAR(34),"'")&amp;CHAR(34)&amp;", "&amp;CHAR(34)&amp;"kind"&amp;CHAR(34)&amp;": "&amp;CHAR(34)&amp;SUBSTITUTE(CriteriTecnici!$F540,CHAR(34),"'")&amp;CHAR(34)&amp;", "&amp;CHAR(34)&amp;"value"&amp;CHAR(34)&amp;": "&amp;SUBSTITUTE(TRIM(ROUND(IFERROR(CriteriTecnici!$N540*1,IFERROR(NUMBERVALUE(CriteriTecnici!$N540,".",","),IFERROR(NUMBERVALUE(CriteriTecnici!$N540,",","."),0))),4)&amp;""),",",".")&amp;", "&amp;CHAR(34)&amp;"numerator"&amp;CHAR(34)&amp;": "&amp;SUBSTITUTE(TRIM(ROUND(IFERROR(CriteriTecnici!$K540*1,IFERROR(NUMBERVALUE(CriteriTecnici!$K540,".",","),IFERROR(NUMBERVALUE(CriteriTecnici!$K540,",","."),0))),4)&amp;""),",",".")&amp;", "&amp;CHAR(34)&amp;"denominator"&amp;CHAR(34)&amp;": "&amp;SUBSTITUTE(TRIM(ROUND(IFERROR(CriteriTecnici!$L540*1,IFERROR(NUMBERVALUE(CriteriTecnici!$L540,".",","),IFERROR(NUMBERVALUE(CriteriTecnici!$L540,",","."),0))),4)&amp;""),",",".")&amp;", "&amp;CHAR(34)&amp;"flag"&amp;CHAR(34)&amp;": "&amp;SUBSTITUTE(TRIM(ROUND(IFERROR(CriteriTecnici!$M540*1,IFERROR(NUMBERVALUE(CriteriTecnici!$M540,".",","),IFERROR(NUMBERVALUE(CriteriTecnici!$M540,",","."),0))),4)&amp;""),",",".")&amp;", "&amp;CHAR(34)&amp;"rawScore"&amp;CHAR(34)&amp;": "&amp;SUBSTITUTE(TRIM(ROUND(IFERROR(CriteriTecnici!$O540*1,IFERROR(NUMBERVALUE(CriteriTecnici!$O540,".",","),IFERROR(NUMBERVALUE(CriteriTecnici!$O540,",","."),0))),4)&amp;""),",",".")&amp;CHAR(125)&amp;IF(TRUE,",",""))</f>
        <v/>
      </c>
    </row>
    <row r="761">
      <c r="A761" s="38">
        <f>IF(CriteriTecnici!$A541="","","    "&amp;CHAR(123)&amp;CHAR(34)&amp;"bidderId"&amp;CHAR(34)&amp;": "&amp;CHAR(34)&amp;SUBSTITUTE(CriteriTecnici!$A541,CHAR(34),"'")&amp;CHAR(34)&amp;", "&amp;CHAR(34)&amp;"lotId"&amp;CHAR(34)&amp;": "&amp;CHAR(34)&amp;SUBSTITUTE(CriteriTecnici!$C541,CHAR(34),"'")&amp;CHAR(34)&amp;", "&amp;CHAR(34)&amp;"criterionId"&amp;CHAR(34)&amp;": "&amp;CHAR(34)&amp;SUBSTITUTE(CriteriTecnici!$D541,CHAR(34),"'")&amp;CHAR(34)&amp;", "&amp;CHAR(34)&amp;"kind"&amp;CHAR(34)&amp;": "&amp;CHAR(34)&amp;SUBSTITUTE(CriteriTecnici!$F541,CHAR(34),"'")&amp;CHAR(34)&amp;", "&amp;CHAR(34)&amp;"value"&amp;CHAR(34)&amp;": "&amp;SUBSTITUTE(TRIM(ROUND(IFERROR(CriteriTecnici!$N541*1,IFERROR(NUMBERVALUE(CriteriTecnici!$N541,".",","),IFERROR(NUMBERVALUE(CriteriTecnici!$N541,",","."),0))),4)&amp;""),",",".")&amp;", "&amp;CHAR(34)&amp;"numerator"&amp;CHAR(34)&amp;": "&amp;SUBSTITUTE(TRIM(ROUND(IFERROR(CriteriTecnici!$K541*1,IFERROR(NUMBERVALUE(CriteriTecnici!$K541,".",","),IFERROR(NUMBERVALUE(CriteriTecnici!$K541,",","."),0))),4)&amp;""),",",".")&amp;", "&amp;CHAR(34)&amp;"denominator"&amp;CHAR(34)&amp;": "&amp;SUBSTITUTE(TRIM(ROUND(IFERROR(CriteriTecnici!$L541*1,IFERROR(NUMBERVALUE(CriteriTecnici!$L541,".",","),IFERROR(NUMBERVALUE(CriteriTecnici!$L541,",","."),0))),4)&amp;""),",",".")&amp;", "&amp;CHAR(34)&amp;"flag"&amp;CHAR(34)&amp;": "&amp;SUBSTITUTE(TRIM(ROUND(IFERROR(CriteriTecnici!$M541*1,IFERROR(NUMBERVALUE(CriteriTecnici!$M541,".",","),IFERROR(NUMBERVALUE(CriteriTecnici!$M541,",","."),0))),4)&amp;""),",",".")&amp;", "&amp;CHAR(34)&amp;"rawScore"&amp;CHAR(34)&amp;": "&amp;SUBSTITUTE(TRIM(ROUND(IFERROR(CriteriTecnici!$O541*1,IFERROR(NUMBERVALUE(CriteriTecnici!$O541,".",","),IFERROR(NUMBERVALUE(CriteriTecnici!$O541,",","."),0))),4)&amp;""),",",".")&amp;CHAR(125)&amp;IF(TRUE,",",""))</f>
        <v/>
      </c>
    </row>
    <row r="762">
      <c r="A762" s="38">
        <f>IF(CriteriTecnici!$A542="","","    "&amp;CHAR(123)&amp;CHAR(34)&amp;"bidderId"&amp;CHAR(34)&amp;": "&amp;CHAR(34)&amp;SUBSTITUTE(CriteriTecnici!$A542,CHAR(34),"'")&amp;CHAR(34)&amp;", "&amp;CHAR(34)&amp;"lotId"&amp;CHAR(34)&amp;": "&amp;CHAR(34)&amp;SUBSTITUTE(CriteriTecnici!$C542,CHAR(34),"'")&amp;CHAR(34)&amp;", "&amp;CHAR(34)&amp;"criterionId"&amp;CHAR(34)&amp;": "&amp;CHAR(34)&amp;SUBSTITUTE(CriteriTecnici!$D542,CHAR(34),"'")&amp;CHAR(34)&amp;", "&amp;CHAR(34)&amp;"kind"&amp;CHAR(34)&amp;": "&amp;CHAR(34)&amp;SUBSTITUTE(CriteriTecnici!$F542,CHAR(34),"'")&amp;CHAR(34)&amp;", "&amp;CHAR(34)&amp;"value"&amp;CHAR(34)&amp;": "&amp;SUBSTITUTE(TRIM(ROUND(IFERROR(CriteriTecnici!$N542*1,IFERROR(NUMBERVALUE(CriteriTecnici!$N542,".",","),IFERROR(NUMBERVALUE(CriteriTecnici!$N542,",","."),0))),4)&amp;""),",",".")&amp;", "&amp;CHAR(34)&amp;"numerator"&amp;CHAR(34)&amp;": "&amp;SUBSTITUTE(TRIM(ROUND(IFERROR(CriteriTecnici!$K542*1,IFERROR(NUMBERVALUE(CriteriTecnici!$K542,".",","),IFERROR(NUMBERVALUE(CriteriTecnici!$K542,",","."),0))),4)&amp;""),",",".")&amp;", "&amp;CHAR(34)&amp;"denominator"&amp;CHAR(34)&amp;": "&amp;SUBSTITUTE(TRIM(ROUND(IFERROR(CriteriTecnici!$L542*1,IFERROR(NUMBERVALUE(CriteriTecnici!$L542,".",","),IFERROR(NUMBERVALUE(CriteriTecnici!$L542,",","."),0))),4)&amp;""),",",".")&amp;", "&amp;CHAR(34)&amp;"flag"&amp;CHAR(34)&amp;": "&amp;SUBSTITUTE(TRIM(ROUND(IFERROR(CriteriTecnici!$M542*1,IFERROR(NUMBERVALUE(CriteriTecnici!$M542,".",","),IFERROR(NUMBERVALUE(CriteriTecnici!$M542,",","."),0))),4)&amp;""),",",".")&amp;", "&amp;CHAR(34)&amp;"rawScore"&amp;CHAR(34)&amp;": "&amp;SUBSTITUTE(TRIM(ROUND(IFERROR(CriteriTecnici!$O542*1,IFERROR(NUMBERVALUE(CriteriTecnici!$O542,".",","),IFERROR(NUMBERVALUE(CriteriTecnici!$O542,",","."),0))),4)&amp;""),",",".")&amp;CHAR(125)&amp;IF(TRUE,",",""))</f>
        <v/>
      </c>
    </row>
    <row r="763">
      <c r="A763" s="38">
        <f>IF(CriteriTecnici!$A543="","","    "&amp;CHAR(123)&amp;CHAR(34)&amp;"bidderId"&amp;CHAR(34)&amp;": "&amp;CHAR(34)&amp;SUBSTITUTE(CriteriTecnici!$A543,CHAR(34),"'")&amp;CHAR(34)&amp;", "&amp;CHAR(34)&amp;"lotId"&amp;CHAR(34)&amp;": "&amp;CHAR(34)&amp;SUBSTITUTE(CriteriTecnici!$C543,CHAR(34),"'")&amp;CHAR(34)&amp;", "&amp;CHAR(34)&amp;"criterionId"&amp;CHAR(34)&amp;": "&amp;CHAR(34)&amp;SUBSTITUTE(CriteriTecnici!$D543,CHAR(34),"'")&amp;CHAR(34)&amp;", "&amp;CHAR(34)&amp;"kind"&amp;CHAR(34)&amp;": "&amp;CHAR(34)&amp;SUBSTITUTE(CriteriTecnici!$F543,CHAR(34),"'")&amp;CHAR(34)&amp;", "&amp;CHAR(34)&amp;"value"&amp;CHAR(34)&amp;": "&amp;SUBSTITUTE(TRIM(ROUND(IFERROR(CriteriTecnici!$N543*1,IFERROR(NUMBERVALUE(CriteriTecnici!$N543,".",","),IFERROR(NUMBERVALUE(CriteriTecnici!$N543,",","."),0))),4)&amp;""),",",".")&amp;", "&amp;CHAR(34)&amp;"numerator"&amp;CHAR(34)&amp;": "&amp;SUBSTITUTE(TRIM(ROUND(IFERROR(CriteriTecnici!$K543*1,IFERROR(NUMBERVALUE(CriteriTecnici!$K543,".",","),IFERROR(NUMBERVALUE(CriteriTecnici!$K543,",","."),0))),4)&amp;""),",",".")&amp;", "&amp;CHAR(34)&amp;"denominator"&amp;CHAR(34)&amp;": "&amp;SUBSTITUTE(TRIM(ROUND(IFERROR(CriteriTecnici!$L543*1,IFERROR(NUMBERVALUE(CriteriTecnici!$L543,".",","),IFERROR(NUMBERVALUE(CriteriTecnici!$L543,",","."),0))),4)&amp;""),",",".")&amp;", "&amp;CHAR(34)&amp;"flag"&amp;CHAR(34)&amp;": "&amp;SUBSTITUTE(TRIM(ROUND(IFERROR(CriteriTecnici!$M543*1,IFERROR(NUMBERVALUE(CriteriTecnici!$M543,".",","),IFERROR(NUMBERVALUE(CriteriTecnici!$M543,",","."),0))),4)&amp;""),",",".")&amp;", "&amp;CHAR(34)&amp;"rawScore"&amp;CHAR(34)&amp;": "&amp;SUBSTITUTE(TRIM(ROUND(IFERROR(CriteriTecnici!$O543*1,IFERROR(NUMBERVALUE(CriteriTecnici!$O543,".",","),IFERROR(NUMBERVALUE(CriteriTecnici!$O543,",","."),0))),4)&amp;""),",",".")&amp;CHAR(125)&amp;IF(TRUE,",",""))</f>
        <v/>
      </c>
    </row>
    <row r="764">
      <c r="A764" s="38">
        <f>IF(CriteriTecnici!$A544="","","    "&amp;CHAR(123)&amp;CHAR(34)&amp;"bidderId"&amp;CHAR(34)&amp;": "&amp;CHAR(34)&amp;SUBSTITUTE(CriteriTecnici!$A544,CHAR(34),"'")&amp;CHAR(34)&amp;", "&amp;CHAR(34)&amp;"lotId"&amp;CHAR(34)&amp;": "&amp;CHAR(34)&amp;SUBSTITUTE(CriteriTecnici!$C544,CHAR(34),"'")&amp;CHAR(34)&amp;", "&amp;CHAR(34)&amp;"criterionId"&amp;CHAR(34)&amp;": "&amp;CHAR(34)&amp;SUBSTITUTE(CriteriTecnici!$D544,CHAR(34),"'")&amp;CHAR(34)&amp;", "&amp;CHAR(34)&amp;"kind"&amp;CHAR(34)&amp;": "&amp;CHAR(34)&amp;SUBSTITUTE(CriteriTecnici!$F544,CHAR(34),"'")&amp;CHAR(34)&amp;", "&amp;CHAR(34)&amp;"value"&amp;CHAR(34)&amp;": "&amp;SUBSTITUTE(TRIM(ROUND(IFERROR(CriteriTecnici!$N544*1,IFERROR(NUMBERVALUE(CriteriTecnici!$N544,".",","),IFERROR(NUMBERVALUE(CriteriTecnici!$N544,",","."),0))),4)&amp;""),",",".")&amp;", "&amp;CHAR(34)&amp;"numerator"&amp;CHAR(34)&amp;": "&amp;SUBSTITUTE(TRIM(ROUND(IFERROR(CriteriTecnici!$K544*1,IFERROR(NUMBERVALUE(CriteriTecnici!$K544,".",","),IFERROR(NUMBERVALUE(CriteriTecnici!$K544,",","."),0))),4)&amp;""),",",".")&amp;", "&amp;CHAR(34)&amp;"denominator"&amp;CHAR(34)&amp;": "&amp;SUBSTITUTE(TRIM(ROUND(IFERROR(CriteriTecnici!$L544*1,IFERROR(NUMBERVALUE(CriteriTecnici!$L544,".",","),IFERROR(NUMBERVALUE(CriteriTecnici!$L544,",","."),0))),4)&amp;""),",",".")&amp;", "&amp;CHAR(34)&amp;"flag"&amp;CHAR(34)&amp;": "&amp;SUBSTITUTE(TRIM(ROUND(IFERROR(CriteriTecnici!$M544*1,IFERROR(NUMBERVALUE(CriteriTecnici!$M544,".",","),IFERROR(NUMBERVALUE(CriteriTecnici!$M544,",","."),0))),4)&amp;""),",",".")&amp;", "&amp;CHAR(34)&amp;"rawScore"&amp;CHAR(34)&amp;": "&amp;SUBSTITUTE(TRIM(ROUND(IFERROR(CriteriTecnici!$O544*1,IFERROR(NUMBERVALUE(CriteriTecnici!$O544,".",","),IFERROR(NUMBERVALUE(CriteriTecnici!$O544,",","."),0))),4)&amp;""),",",".")&amp;CHAR(125)&amp;IF(TRUE,",",""))</f>
        <v/>
      </c>
    </row>
    <row r="765">
      <c r="A765" s="38">
        <f>IF(CriteriTecnici!$A545="","","    "&amp;CHAR(123)&amp;CHAR(34)&amp;"bidderId"&amp;CHAR(34)&amp;": "&amp;CHAR(34)&amp;SUBSTITUTE(CriteriTecnici!$A545,CHAR(34),"'")&amp;CHAR(34)&amp;", "&amp;CHAR(34)&amp;"lotId"&amp;CHAR(34)&amp;": "&amp;CHAR(34)&amp;SUBSTITUTE(CriteriTecnici!$C545,CHAR(34),"'")&amp;CHAR(34)&amp;", "&amp;CHAR(34)&amp;"criterionId"&amp;CHAR(34)&amp;": "&amp;CHAR(34)&amp;SUBSTITUTE(CriteriTecnici!$D545,CHAR(34),"'")&amp;CHAR(34)&amp;", "&amp;CHAR(34)&amp;"kind"&amp;CHAR(34)&amp;": "&amp;CHAR(34)&amp;SUBSTITUTE(CriteriTecnici!$F545,CHAR(34),"'")&amp;CHAR(34)&amp;", "&amp;CHAR(34)&amp;"value"&amp;CHAR(34)&amp;": "&amp;SUBSTITUTE(TRIM(ROUND(IFERROR(CriteriTecnici!$N545*1,IFERROR(NUMBERVALUE(CriteriTecnici!$N545,".",","),IFERROR(NUMBERVALUE(CriteriTecnici!$N545,",","."),0))),4)&amp;""),",",".")&amp;", "&amp;CHAR(34)&amp;"numerator"&amp;CHAR(34)&amp;": "&amp;SUBSTITUTE(TRIM(ROUND(IFERROR(CriteriTecnici!$K545*1,IFERROR(NUMBERVALUE(CriteriTecnici!$K545,".",","),IFERROR(NUMBERVALUE(CriteriTecnici!$K545,",","."),0))),4)&amp;""),",",".")&amp;", "&amp;CHAR(34)&amp;"denominator"&amp;CHAR(34)&amp;": "&amp;SUBSTITUTE(TRIM(ROUND(IFERROR(CriteriTecnici!$L545*1,IFERROR(NUMBERVALUE(CriteriTecnici!$L545,".",","),IFERROR(NUMBERVALUE(CriteriTecnici!$L545,",","."),0))),4)&amp;""),",",".")&amp;", "&amp;CHAR(34)&amp;"flag"&amp;CHAR(34)&amp;": "&amp;SUBSTITUTE(TRIM(ROUND(IFERROR(CriteriTecnici!$M545*1,IFERROR(NUMBERVALUE(CriteriTecnici!$M545,".",","),IFERROR(NUMBERVALUE(CriteriTecnici!$M545,",","."),0))),4)&amp;""),",",".")&amp;", "&amp;CHAR(34)&amp;"rawScore"&amp;CHAR(34)&amp;": "&amp;SUBSTITUTE(TRIM(ROUND(IFERROR(CriteriTecnici!$O545*1,IFERROR(NUMBERVALUE(CriteriTecnici!$O545,".",","),IFERROR(NUMBERVALUE(CriteriTecnici!$O545,",","."),0))),4)&amp;""),",",".")&amp;CHAR(125)&amp;IF(TRUE,",",""))</f>
        <v/>
      </c>
    </row>
    <row r="766">
      <c r="A766" s="38">
        <f>IF(CriteriTecnici!$A546="","","    "&amp;CHAR(123)&amp;CHAR(34)&amp;"bidderId"&amp;CHAR(34)&amp;": "&amp;CHAR(34)&amp;SUBSTITUTE(CriteriTecnici!$A546,CHAR(34),"'")&amp;CHAR(34)&amp;", "&amp;CHAR(34)&amp;"lotId"&amp;CHAR(34)&amp;": "&amp;CHAR(34)&amp;SUBSTITUTE(CriteriTecnici!$C546,CHAR(34),"'")&amp;CHAR(34)&amp;", "&amp;CHAR(34)&amp;"criterionId"&amp;CHAR(34)&amp;": "&amp;CHAR(34)&amp;SUBSTITUTE(CriteriTecnici!$D546,CHAR(34),"'")&amp;CHAR(34)&amp;", "&amp;CHAR(34)&amp;"kind"&amp;CHAR(34)&amp;": "&amp;CHAR(34)&amp;SUBSTITUTE(CriteriTecnici!$F546,CHAR(34),"'")&amp;CHAR(34)&amp;", "&amp;CHAR(34)&amp;"value"&amp;CHAR(34)&amp;": "&amp;SUBSTITUTE(TRIM(ROUND(IFERROR(CriteriTecnici!$N546*1,IFERROR(NUMBERVALUE(CriteriTecnici!$N546,".",","),IFERROR(NUMBERVALUE(CriteriTecnici!$N546,",","."),0))),4)&amp;""),",",".")&amp;", "&amp;CHAR(34)&amp;"numerator"&amp;CHAR(34)&amp;": "&amp;SUBSTITUTE(TRIM(ROUND(IFERROR(CriteriTecnici!$K546*1,IFERROR(NUMBERVALUE(CriteriTecnici!$K546,".",","),IFERROR(NUMBERVALUE(CriteriTecnici!$K546,",","."),0))),4)&amp;""),",",".")&amp;", "&amp;CHAR(34)&amp;"denominator"&amp;CHAR(34)&amp;": "&amp;SUBSTITUTE(TRIM(ROUND(IFERROR(CriteriTecnici!$L546*1,IFERROR(NUMBERVALUE(CriteriTecnici!$L546,".",","),IFERROR(NUMBERVALUE(CriteriTecnici!$L546,",","."),0))),4)&amp;""),",",".")&amp;", "&amp;CHAR(34)&amp;"flag"&amp;CHAR(34)&amp;": "&amp;SUBSTITUTE(TRIM(ROUND(IFERROR(CriteriTecnici!$M546*1,IFERROR(NUMBERVALUE(CriteriTecnici!$M546,".",","),IFERROR(NUMBERVALUE(CriteriTecnici!$M546,",","."),0))),4)&amp;""),",",".")&amp;", "&amp;CHAR(34)&amp;"rawScore"&amp;CHAR(34)&amp;": "&amp;SUBSTITUTE(TRIM(ROUND(IFERROR(CriteriTecnici!$O546*1,IFERROR(NUMBERVALUE(CriteriTecnici!$O546,".",","),IFERROR(NUMBERVALUE(CriteriTecnici!$O546,",","."),0))),4)&amp;""),",",".")&amp;CHAR(125)&amp;IF(TRUE,",",""))</f>
        <v/>
      </c>
    </row>
    <row r="767">
      <c r="A767" s="38">
        <f>IF(CriteriTecnici!$A547="","","    "&amp;CHAR(123)&amp;CHAR(34)&amp;"bidderId"&amp;CHAR(34)&amp;": "&amp;CHAR(34)&amp;SUBSTITUTE(CriteriTecnici!$A547,CHAR(34),"'")&amp;CHAR(34)&amp;", "&amp;CHAR(34)&amp;"lotId"&amp;CHAR(34)&amp;": "&amp;CHAR(34)&amp;SUBSTITUTE(CriteriTecnici!$C547,CHAR(34),"'")&amp;CHAR(34)&amp;", "&amp;CHAR(34)&amp;"criterionId"&amp;CHAR(34)&amp;": "&amp;CHAR(34)&amp;SUBSTITUTE(CriteriTecnici!$D547,CHAR(34),"'")&amp;CHAR(34)&amp;", "&amp;CHAR(34)&amp;"kind"&amp;CHAR(34)&amp;": "&amp;CHAR(34)&amp;SUBSTITUTE(CriteriTecnici!$F547,CHAR(34),"'")&amp;CHAR(34)&amp;", "&amp;CHAR(34)&amp;"value"&amp;CHAR(34)&amp;": "&amp;SUBSTITUTE(TRIM(ROUND(IFERROR(CriteriTecnici!$N547*1,IFERROR(NUMBERVALUE(CriteriTecnici!$N547,".",","),IFERROR(NUMBERVALUE(CriteriTecnici!$N547,",","."),0))),4)&amp;""),",",".")&amp;", "&amp;CHAR(34)&amp;"numerator"&amp;CHAR(34)&amp;": "&amp;SUBSTITUTE(TRIM(ROUND(IFERROR(CriteriTecnici!$K547*1,IFERROR(NUMBERVALUE(CriteriTecnici!$K547,".",","),IFERROR(NUMBERVALUE(CriteriTecnici!$K547,",","."),0))),4)&amp;""),",",".")&amp;", "&amp;CHAR(34)&amp;"denominator"&amp;CHAR(34)&amp;": "&amp;SUBSTITUTE(TRIM(ROUND(IFERROR(CriteriTecnici!$L547*1,IFERROR(NUMBERVALUE(CriteriTecnici!$L547,".",","),IFERROR(NUMBERVALUE(CriteriTecnici!$L547,",","."),0))),4)&amp;""),",",".")&amp;", "&amp;CHAR(34)&amp;"flag"&amp;CHAR(34)&amp;": "&amp;SUBSTITUTE(TRIM(ROUND(IFERROR(CriteriTecnici!$M547*1,IFERROR(NUMBERVALUE(CriteriTecnici!$M547,".",","),IFERROR(NUMBERVALUE(CriteriTecnici!$M547,",","."),0))),4)&amp;""),",",".")&amp;", "&amp;CHAR(34)&amp;"rawScore"&amp;CHAR(34)&amp;": "&amp;SUBSTITUTE(TRIM(ROUND(IFERROR(CriteriTecnici!$O547*1,IFERROR(NUMBERVALUE(CriteriTecnici!$O547,".",","),IFERROR(NUMBERVALUE(CriteriTecnici!$O547,",","."),0))),4)&amp;""),",",".")&amp;CHAR(125)&amp;IF(TRUE,",",""))</f>
        <v/>
      </c>
    </row>
    <row r="768">
      <c r="A768" s="38">
        <f>IF(CriteriTecnici!$A548="","","    "&amp;CHAR(123)&amp;CHAR(34)&amp;"bidderId"&amp;CHAR(34)&amp;": "&amp;CHAR(34)&amp;SUBSTITUTE(CriteriTecnici!$A548,CHAR(34),"'")&amp;CHAR(34)&amp;", "&amp;CHAR(34)&amp;"lotId"&amp;CHAR(34)&amp;": "&amp;CHAR(34)&amp;SUBSTITUTE(CriteriTecnici!$C548,CHAR(34),"'")&amp;CHAR(34)&amp;", "&amp;CHAR(34)&amp;"criterionId"&amp;CHAR(34)&amp;": "&amp;CHAR(34)&amp;SUBSTITUTE(CriteriTecnici!$D548,CHAR(34),"'")&amp;CHAR(34)&amp;", "&amp;CHAR(34)&amp;"kind"&amp;CHAR(34)&amp;": "&amp;CHAR(34)&amp;SUBSTITUTE(CriteriTecnici!$F548,CHAR(34),"'")&amp;CHAR(34)&amp;", "&amp;CHAR(34)&amp;"value"&amp;CHAR(34)&amp;": "&amp;SUBSTITUTE(TRIM(ROUND(IFERROR(CriteriTecnici!$N548*1,IFERROR(NUMBERVALUE(CriteriTecnici!$N548,".",","),IFERROR(NUMBERVALUE(CriteriTecnici!$N548,",","."),0))),4)&amp;""),",",".")&amp;", "&amp;CHAR(34)&amp;"numerator"&amp;CHAR(34)&amp;": "&amp;SUBSTITUTE(TRIM(ROUND(IFERROR(CriteriTecnici!$K548*1,IFERROR(NUMBERVALUE(CriteriTecnici!$K548,".",","),IFERROR(NUMBERVALUE(CriteriTecnici!$K548,",","."),0))),4)&amp;""),",",".")&amp;", "&amp;CHAR(34)&amp;"denominator"&amp;CHAR(34)&amp;": "&amp;SUBSTITUTE(TRIM(ROUND(IFERROR(CriteriTecnici!$L548*1,IFERROR(NUMBERVALUE(CriteriTecnici!$L548,".",","),IFERROR(NUMBERVALUE(CriteriTecnici!$L548,",","."),0))),4)&amp;""),",",".")&amp;", "&amp;CHAR(34)&amp;"flag"&amp;CHAR(34)&amp;": "&amp;SUBSTITUTE(TRIM(ROUND(IFERROR(CriteriTecnici!$M548*1,IFERROR(NUMBERVALUE(CriteriTecnici!$M548,".",","),IFERROR(NUMBERVALUE(CriteriTecnici!$M548,",","."),0))),4)&amp;""),",",".")&amp;", "&amp;CHAR(34)&amp;"rawScore"&amp;CHAR(34)&amp;": "&amp;SUBSTITUTE(TRIM(ROUND(IFERROR(CriteriTecnici!$O548*1,IFERROR(NUMBERVALUE(CriteriTecnici!$O548,".",","),IFERROR(NUMBERVALUE(CriteriTecnici!$O548,",","."),0))),4)&amp;""),",",".")&amp;CHAR(125)&amp;IF(TRUE,",",""))</f>
        <v/>
      </c>
    </row>
    <row r="769">
      <c r="A769" s="38">
        <f>IF(CriteriTecnici!$A549="","","    "&amp;CHAR(123)&amp;CHAR(34)&amp;"bidderId"&amp;CHAR(34)&amp;": "&amp;CHAR(34)&amp;SUBSTITUTE(CriteriTecnici!$A549,CHAR(34),"'")&amp;CHAR(34)&amp;", "&amp;CHAR(34)&amp;"lotId"&amp;CHAR(34)&amp;": "&amp;CHAR(34)&amp;SUBSTITUTE(CriteriTecnici!$C549,CHAR(34),"'")&amp;CHAR(34)&amp;", "&amp;CHAR(34)&amp;"criterionId"&amp;CHAR(34)&amp;": "&amp;CHAR(34)&amp;SUBSTITUTE(CriteriTecnici!$D549,CHAR(34),"'")&amp;CHAR(34)&amp;", "&amp;CHAR(34)&amp;"kind"&amp;CHAR(34)&amp;": "&amp;CHAR(34)&amp;SUBSTITUTE(CriteriTecnici!$F549,CHAR(34),"'")&amp;CHAR(34)&amp;", "&amp;CHAR(34)&amp;"value"&amp;CHAR(34)&amp;": "&amp;SUBSTITUTE(TRIM(ROUND(IFERROR(CriteriTecnici!$N549*1,IFERROR(NUMBERVALUE(CriteriTecnici!$N549,".",","),IFERROR(NUMBERVALUE(CriteriTecnici!$N549,",","."),0))),4)&amp;""),",",".")&amp;", "&amp;CHAR(34)&amp;"numerator"&amp;CHAR(34)&amp;": "&amp;SUBSTITUTE(TRIM(ROUND(IFERROR(CriteriTecnici!$K549*1,IFERROR(NUMBERVALUE(CriteriTecnici!$K549,".",","),IFERROR(NUMBERVALUE(CriteriTecnici!$K549,",","."),0))),4)&amp;""),",",".")&amp;", "&amp;CHAR(34)&amp;"denominator"&amp;CHAR(34)&amp;": "&amp;SUBSTITUTE(TRIM(ROUND(IFERROR(CriteriTecnici!$L549*1,IFERROR(NUMBERVALUE(CriteriTecnici!$L549,".",","),IFERROR(NUMBERVALUE(CriteriTecnici!$L549,",","."),0))),4)&amp;""),",",".")&amp;", "&amp;CHAR(34)&amp;"flag"&amp;CHAR(34)&amp;": "&amp;SUBSTITUTE(TRIM(ROUND(IFERROR(CriteriTecnici!$M549*1,IFERROR(NUMBERVALUE(CriteriTecnici!$M549,".",","),IFERROR(NUMBERVALUE(CriteriTecnici!$M549,",","."),0))),4)&amp;""),",",".")&amp;", "&amp;CHAR(34)&amp;"rawScore"&amp;CHAR(34)&amp;": "&amp;SUBSTITUTE(TRIM(ROUND(IFERROR(CriteriTecnici!$O549*1,IFERROR(NUMBERVALUE(CriteriTecnici!$O549,".",","),IFERROR(NUMBERVALUE(CriteriTecnici!$O549,",","."),0))),4)&amp;""),",",".")&amp;CHAR(125)&amp;IF(TRUE,",",""))</f>
        <v/>
      </c>
    </row>
    <row r="770">
      <c r="A770" s="38">
        <f>IF(CriteriTecnici!$A550="","","    "&amp;CHAR(123)&amp;CHAR(34)&amp;"bidderId"&amp;CHAR(34)&amp;": "&amp;CHAR(34)&amp;SUBSTITUTE(CriteriTecnici!$A550,CHAR(34),"'")&amp;CHAR(34)&amp;", "&amp;CHAR(34)&amp;"lotId"&amp;CHAR(34)&amp;": "&amp;CHAR(34)&amp;SUBSTITUTE(CriteriTecnici!$C550,CHAR(34),"'")&amp;CHAR(34)&amp;", "&amp;CHAR(34)&amp;"criterionId"&amp;CHAR(34)&amp;": "&amp;CHAR(34)&amp;SUBSTITUTE(CriteriTecnici!$D550,CHAR(34),"'")&amp;CHAR(34)&amp;", "&amp;CHAR(34)&amp;"kind"&amp;CHAR(34)&amp;": "&amp;CHAR(34)&amp;SUBSTITUTE(CriteriTecnici!$F550,CHAR(34),"'")&amp;CHAR(34)&amp;", "&amp;CHAR(34)&amp;"value"&amp;CHAR(34)&amp;": "&amp;SUBSTITUTE(TRIM(ROUND(IFERROR(CriteriTecnici!$N550*1,IFERROR(NUMBERVALUE(CriteriTecnici!$N550,".",","),IFERROR(NUMBERVALUE(CriteriTecnici!$N550,",","."),0))),4)&amp;""),",",".")&amp;", "&amp;CHAR(34)&amp;"numerator"&amp;CHAR(34)&amp;": "&amp;SUBSTITUTE(TRIM(ROUND(IFERROR(CriteriTecnici!$K550*1,IFERROR(NUMBERVALUE(CriteriTecnici!$K550,".",","),IFERROR(NUMBERVALUE(CriteriTecnici!$K550,",","."),0))),4)&amp;""),",",".")&amp;", "&amp;CHAR(34)&amp;"denominator"&amp;CHAR(34)&amp;": "&amp;SUBSTITUTE(TRIM(ROUND(IFERROR(CriteriTecnici!$L550*1,IFERROR(NUMBERVALUE(CriteriTecnici!$L550,".",","),IFERROR(NUMBERVALUE(CriteriTecnici!$L550,",","."),0))),4)&amp;""),",",".")&amp;", "&amp;CHAR(34)&amp;"flag"&amp;CHAR(34)&amp;": "&amp;SUBSTITUTE(TRIM(ROUND(IFERROR(CriteriTecnici!$M550*1,IFERROR(NUMBERVALUE(CriteriTecnici!$M550,".",","),IFERROR(NUMBERVALUE(CriteriTecnici!$M550,",","."),0))),4)&amp;""),",",".")&amp;", "&amp;CHAR(34)&amp;"rawScore"&amp;CHAR(34)&amp;": "&amp;SUBSTITUTE(TRIM(ROUND(IFERROR(CriteriTecnici!$O550*1,IFERROR(NUMBERVALUE(CriteriTecnici!$O550,".",","),IFERROR(NUMBERVALUE(CriteriTecnici!$O550,",","."),0))),4)&amp;""),",",".")&amp;CHAR(125)&amp;IF(TRUE,",",""))</f>
        <v/>
      </c>
    </row>
    <row r="771">
      <c r="A771" s="38">
        <f>IF(CriteriTecnici!$A551="","","    "&amp;CHAR(123)&amp;CHAR(34)&amp;"bidderId"&amp;CHAR(34)&amp;": "&amp;CHAR(34)&amp;SUBSTITUTE(CriteriTecnici!$A551,CHAR(34),"'")&amp;CHAR(34)&amp;", "&amp;CHAR(34)&amp;"lotId"&amp;CHAR(34)&amp;": "&amp;CHAR(34)&amp;SUBSTITUTE(CriteriTecnici!$C551,CHAR(34),"'")&amp;CHAR(34)&amp;", "&amp;CHAR(34)&amp;"criterionId"&amp;CHAR(34)&amp;": "&amp;CHAR(34)&amp;SUBSTITUTE(CriteriTecnici!$D551,CHAR(34),"'")&amp;CHAR(34)&amp;", "&amp;CHAR(34)&amp;"kind"&amp;CHAR(34)&amp;": "&amp;CHAR(34)&amp;SUBSTITUTE(CriteriTecnici!$F551,CHAR(34),"'")&amp;CHAR(34)&amp;", "&amp;CHAR(34)&amp;"value"&amp;CHAR(34)&amp;": "&amp;SUBSTITUTE(TRIM(ROUND(IFERROR(CriteriTecnici!$N551*1,IFERROR(NUMBERVALUE(CriteriTecnici!$N551,".",","),IFERROR(NUMBERVALUE(CriteriTecnici!$N551,",","."),0))),4)&amp;""),",",".")&amp;", "&amp;CHAR(34)&amp;"numerator"&amp;CHAR(34)&amp;": "&amp;SUBSTITUTE(TRIM(ROUND(IFERROR(CriteriTecnici!$K551*1,IFERROR(NUMBERVALUE(CriteriTecnici!$K551,".",","),IFERROR(NUMBERVALUE(CriteriTecnici!$K551,",","."),0))),4)&amp;""),",",".")&amp;", "&amp;CHAR(34)&amp;"denominator"&amp;CHAR(34)&amp;": "&amp;SUBSTITUTE(TRIM(ROUND(IFERROR(CriteriTecnici!$L551*1,IFERROR(NUMBERVALUE(CriteriTecnici!$L551,".",","),IFERROR(NUMBERVALUE(CriteriTecnici!$L551,",","."),0))),4)&amp;""),",",".")&amp;", "&amp;CHAR(34)&amp;"flag"&amp;CHAR(34)&amp;": "&amp;SUBSTITUTE(TRIM(ROUND(IFERROR(CriteriTecnici!$M551*1,IFERROR(NUMBERVALUE(CriteriTecnici!$M551,".",","),IFERROR(NUMBERVALUE(CriteriTecnici!$M551,",","."),0))),4)&amp;""),",",".")&amp;", "&amp;CHAR(34)&amp;"rawScore"&amp;CHAR(34)&amp;": "&amp;SUBSTITUTE(TRIM(ROUND(IFERROR(CriteriTecnici!$O551*1,IFERROR(NUMBERVALUE(CriteriTecnici!$O551,".",","),IFERROR(NUMBERVALUE(CriteriTecnici!$O551,",","."),0))),4)&amp;""),",",".")&amp;CHAR(125)&amp;IF(TRUE,",",""))</f>
        <v/>
      </c>
    </row>
    <row r="772">
      <c r="A772" s="38">
        <f>IF(CriteriTecnici!$A552="","","    "&amp;CHAR(123)&amp;CHAR(34)&amp;"bidderId"&amp;CHAR(34)&amp;": "&amp;CHAR(34)&amp;SUBSTITUTE(CriteriTecnici!$A552,CHAR(34),"'")&amp;CHAR(34)&amp;", "&amp;CHAR(34)&amp;"lotId"&amp;CHAR(34)&amp;": "&amp;CHAR(34)&amp;SUBSTITUTE(CriteriTecnici!$C552,CHAR(34),"'")&amp;CHAR(34)&amp;", "&amp;CHAR(34)&amp;"criterionId"&amp;CHAR(34)&amp;": "&amp;CHAR(34)&amp;SUBSTITUTE(CriteriTecnici!$D552,CHAR(34),"'")&amp;CHAR(34)&amp;", "&amp;CHAR(34)&amp;"kind"&amp;CHAR(34)&amp;": "&amp;CHAR(34)&amp;SUBSTITUTE(CriteriTecnici!$F552,CHAR(34),"'")&amp;CHAR(34)&amp;", "&amp;CHAR(34)&amp;"value"&amp;CHAR(34)&amp;": "&amp;SUBSTITUTE(TRIM(ROUND(IFERROR(CriteriTecnici!$N552*1,IFERROR(NUMBERVALUE(CriteriTecnici!$N552,".",","),IFERROR(NUMBERVALUE(CriteriTecnici!$N552,",","."),0))),4)&amp;""),",",".")&amp;", "&amp;CHAR(34)&amp;"numerator"&amp;CHAR(34)&amp;": "&amp;SUBSTITUTE(TRIM(ROUND(IFERROR(CriteriTecnici!$K552*1,IFERROR(NUMBERVALUE(CriteriTecnici!$K552,".",","),IFERROR(NUMBERVALUE(CriteriTecnici!$K552,",","."),0))),4)&amp;""),",",".")&amp;", "&amp;CHAR(34)&amp;"denominator"&amp;CHAR(34)&amp;": "&amp;SUBSTITUTE(TRIM(ROUND(IFERROR(CriteriTecnici!$L552*1,IFERROR(NUMBERVALUE(CriteriTecnici!$L552,".",","),IFERROR(NUMBERVALUE(CriteriTecnici!$L552,",","."),0))),4)&amp;""),",",".")&amp;", "&amp;CHAR(34)&amp;"flag"&amp;CHAR(34)&amp;": "&amp;SUBSTITUTE(TRIM(ROUND(IFERROR(CriteriTecnici!$M552*1,IFERROR(NUMBERVALUE(CriteriTecnici!$M552,".",","),IFERROR(NUMBERVALUE(CriteriTecnici!$M552,",","."),0))),4)&amp;""),",",".")&amp;", "&amp;CHAR(34)&amp;"rawScore"&amp;CHAR(34)&amp;": "&amp;SUBSTITUTE(TRIM(ROUND(IFERROR(CriteriTecnici!$O552*1,IFERROR(NUMBERVALUE(CriteriTecnici!$O552,".",","),IFERROR(NUMBERVALUE(CriteriTecnici!$O552,",","."),0))),4)&amp;""),",",".")&amp;CHAR(125)&amp;IF(TRUE,",",""))</f>
        <v/>
      </c>
    </row>
    <row r="773">
      <c r="A773" s="38">
        <f>IF(CriteriTecnici!$A553="","","    "&amp;CHAR(123)&amp;CHAR(34)&amp;"bidderId"&amp;CHAR(34)&amp;": "&amp;CHAR(34)&amp;SUBSTITUTE(CriteriTecnici!$A553,CHAR(34),"'")&amp;CHAR(34)&amp;", "&amp;CHAR(34)&amp;"lotId"&amp;CHAR(34)&amp;": "&amp;CHAR(34)&amp;SUBSTITUTE(CriteriTecnici!$C553,CHAR(34),"'")&amp;CHAR(34)&amp;", "&amp;CHAR(34)&amp;"criterionId"&amp;CHAR(34)&amp;": "&amp;CHAR(34)&amp;SUBSTITUTE(CriteriTecnici!$D553,CHAR(34),"'")&amp;CHAR(34)&amp;", "&amp;CHAR(34)&amp;"kind"&amp;CHAR(34)&amp;": "&amp;CHAR(34)&amp;SUBSTITUTE(CriteriTecnici!$F553,CHAR(34),"'")&amp;CHAR(34)&amp;", "&amp;CHAR(34)&amp;"value"&amp;CHAR(34)&amp;": "&amp;SUBSTITUTE(TRIM(ROUND(IFERROR(CriteriTecnici!$N553*1,IFERROR(NUMBERVALUE(CriteriTecnici!$N553,".",","),IFERROR(NUMBERVALUE(CriteriTecnici!$N553,",","."),0))),4)&amp;""),",",".")&amp;", "&amp;CHAR(34)&amp;"numerator"&amp;CHAR(34)&amp;": "&amp;SUBSTITUTE(TRIM(ROUND(IFERROR(CriteriTecnici!$K553*1,IFERROR(NUMBERVALUE(CriteriTecnici!$K553,".",","),IFERROR(NUMBERVALUE(CriteriTecnici!$K553,",","."),0))),4)&amp;""),",",".")&amp;", "&amp;CHAR(34)&amp;"denominator"&amp;CHAR(34)&amp;": "&amp;SUBSTITUTE(TRIM(ROUND(IFERROR(CriteriTecnici!$L553*1,IFERROR(NUMBERVALUE(CriteriTecnici!$L553,".",","),IFERROR(NUMBERVALUE(CriteriTecnici!$L553,",","."),0))),4)&amp;""),",",".")&amp;", "&amp;CHAR(34)&amp;"flag"&amp;CHAR(34)&amp;": "&amp;SUBSTITUTE(TRIM(ROUND(IFERROR(CriteriTecnici!$M553*1,IFERROR(NUMBERVALUE(CriteriTecnici!$M553,".",","),IFERROR(NUMBERVALUE(CriteriTecnici!$M553,",","."),0))),4)&amp;""),",",".")&amp;", "&amp;CHAR(34)&amp;"rawScore"&amp;CHAR(34)&amp;": "&amp;SUBSTITUTE(TRIM(ROUND(IFERROR(CriteriTecnici!$O553*1,IFERROR(NUMBERVALUE(CriteriTecnici!$O553,".",","),IFERROR(NUMBERVALUE(CriteriTecnici!$O553,",","."),0))),4)&amp;""),",",".")&amp;CHAR(125)&amp;IF(TRUE,",",""))</f>
        <v/>
      </c>
    </row>
    <row r="774">
      <c r="A774" s="38">
        <f>IF(CriteriTecnici!$A554="","","    "&amp;CHAR(123)&amp;CHAR(34)&amp;"bidderId"&amp;CHAR(34)&amp;": "&amp;CHAR(34)&amp;SUBSTITUTE(CriteriTecnici!$A554,CHAR(34),"'")&amp;CHAR(34)&amp;", "&amp;CHAR(34)&amp;"lotId"&amp;CHAR(34)&amp;": "&amp;CHAR(34)&amp;SUBSTITUTE(CriteriTecnici!$C554,CHAR(34),"'")&amp;CHAR(34)&amp;", "&amp;CHAR(34)&amp;"criterionId"&amp;CHAR(34)&amp;": "&amp;CHAR(34)&amp;SUBSTITUTE(CriteriTecnici!$D554,CHAR(34),"'")&amp;CHAR(34)&amp;", "&amp;CHAR(34)&amp;"kind"&amp;CHAR(34)&amp;": "&amp;CHAR(34)&amp;SUBSTITUTE(CriteriTecnici!$F554,CHAR(34),"'")&amp;CHAR(34)&amp;", "&amp;CHAR(34)&amp;"value"&amp;CHAR(34)&amp;": "&amp;SUBSTITUTE(TRIM(ROUND(IFERROR(CriteriTecnici!$N554*1,IFERROR(NUMBERVALUE(CriteriTecnici!$N554,".",","),IFERROR(NUMBERVALUE(CriteriTecnici!$N554,",","."),0))),4)&amp;""),",",".")&amp;", "&amp;CHAR(34)&amp;"numerator"&amp;CHAR(34)&amp;": "&amp;SUBSTITUTE(TRIM(ROUND(IFERROR(CriteriTecnici!$K554*1,IFERROR(NUMBERVALUE(CriteriTecnici!$K554,".",","),IFERROR(NUMBERVALUE(CriteriTecnici!$K554,",","."),0))),4)&amp;""),",",".")&amp;", "&amp;CHAR(34)&amp;"denominator"&amp;CHAR(34)&amp;": "&amp;SUBSTITUTE(TRIM(ROUND(IFERROR(CriteriTecnici!$L554*1,IFERROR(NUMBERVALUE(CriteriTecnici!$L554,".",","),IFERROR(NUMBERVALUE(CriteriTecnici!$L554,",","."),0))),4)&amp;""),",",".")&amp;", "&amp;CHAR(34)&amp;"flag"&amp;CHAR(34)&amp;": "&amp;SUBSTITUTE(TRIM(ROUND(IFERROR(CriteriTecnici!$M554*1,IFERROR(NUMBERVALUE(CriteriTecnici!$M554,".",","),IFERROR(NUMBERVALUE(CriteriTecnici!$M554,",","."),0))),4)&amp;""),",",".")&amp;", "&amp;CHAR(34)&amp;"rawScore"&amp;CHAR(34)&amp;": "&amp;SUBSTITUTE(TRIM(ROUND(IFERROR(CriteriTecnici!$O554*1,IFERROR(NUMBERVALUE(CriteriTecnici!$O554,".",","),IFERROR(NUMBERVALUE(CriteriTecnici!$O554,",","."),0))),4)&amp;""),",",".")&amp;CHAR(125)&amp;IF(TRUE,",",""))</f>
        <v/>
      </c>
    </row>
    <row r="775">
      <c r="A775" s="38">
        <f>IF(CriteriTecnici!$A555="","","    "&amp;CHAR(123)&amp;CHAR(34)&amp;"bidderId"&amp;CHAR(34)&amp;": "&amp;CHAR(34)&amp;SUBSTITUTE(CriteriTecnici!$A555,CHAR(34),"'")&amp;CHAR(34)&amp;", "&amp;CHAR(34)&amp;"lotId"&amp;CHAR(34)&amp;": "&amp;CHAR(34)&amp;SUBSTITUTE(CriteriTecnici!$C555,CHAR(34),"'")&amp;CHAR(34)&amp;", "&amp;CHAR(34)&amp;"criterionId"&amp;CHAR(34)&amp;": "&amp;CHAR(34)&amp;SUBSTITUTE(CriteriTecnici!$D555,CHAR(34),"'")&amp;CHAR(34)&amp;", "&amp;CHAR(34)&amp;"kind"&amp;CHAR(34)&amp;": "&amp;CHAR(34)&amp;SUBSTITUTE(CriteriTecnici!$F555,CHAR(34),"'")&amp;CHAR(34)&amp;", "&amp;CHAR(34)&amp;"value"&amp;CHAR(34)&amp;": "&amp;SUBSTITUTE(TRIM(ROUND(IFERROR(CriteriTecnici!$N555*1,IFERROR(NUMBERVALUE(CriteriTecnici!$N555,".",","),IFERROR(NUMBERVALUE(CriteriTecnici!$N555,",","."),0))),4)&amp;""),",",".")&amp;", "&amp;CHAR(34)&amp;"numerator"&amp;CHAR(34)&amp;": "&amp;SUBSTITUTE(TRIM(ROUND(IFERROR(CriteriTecnici!$K555*1,IFERROR(NUMBERVALUE(CriteriTecnici!$K555,".",","),IFERROR(NUMBERVALUE(CriteriTecnici!$K555,",","."),0))),4)&amp;""),",",".")&amp;", "&amp;CHAR(34)&amp;"denominator"&amp;CHAR(34)&amp;": "&amp;SUBSTITUTE(TRIM(ROUND(IFERROR(CriteriTecnici!$L555*1,IFERROR(NUMBERVALUE(CriteriTecnici!$L555,".",","),IFERROR(NUMBERVALUE(CriteriTecnici!$L555,",","."),0))),4)&amp;""),",",".")&amp;", "&amp;CHAR(34)&amp;"flag"&amp;CHAR(34)&amp;": "&amp;SUBSTITUTE(TRIM(ROUND(IFERROR(CriteriTecnici!$M555*1,IFERROR(NUMBERVALUE(CriteriTecnici!$M555,".",","),IFERROR(NUMBERVALUE(CriteriTecnici!$M555,",","."),0))),4)&amp;""),",",".")&amp;", "&amp;CHAR(34)&amp;"rawScore"&amp;CHAR(34)&amp;": "&amp;SUBSTITUTE(TRIM(ROUND(IFERROR(CriteriTecnici!$O555*1,IFERROR(NUMBERVALUE(CriteriTecnici!$O555,".",","),IFERROR(NUMBERVALUE(CriteriTecnici!$O555,",","."),0))),4)&amp;""),",",".")&amp;CHAR(125)&amp;IF(TRUE,",",""))</f>
        <v/>
      </c>
    </row>
    <row r="776">
      <c r="A776" s="38">
        <f>IF(CriteriTecnici!$A556="","","    "&amp;CHAR(123)&amp;CHAR(34)&amp;"bidderId"&amp;CHAR(34)&amp;": "&amp;CHAR(34)&amp;SUBSTITUTE(CriteriTecnici!$A556,CHAR(34),"'")&amp;CHAR(34)&amp;", "&amp;CHAR(34)&amp;"lotId"&amp;CHAR(34)&amp;": "&amp;CHAR(34)&amp;SUBSTITUTE(CriteriTecnici!$C556,CHAR(34),"'")&amp;CHAR(34)&amp;", "&amp;CHAR(34)&amp;"criterionId"&amp;CHAR(34)&amp;": "&amp;CHAR(34)&amp;SUBSTITUTE(CriteriTecnici!$D556,CHAR(34),"'")&amp;CHAR(34)&amp;", "&amp;CHAR(34)&amp;"kind"&amp;CHAR(34)&amp;": "&amp;CHAR(34)&amp;SUBSTITUTE(CriteriTecnici!$F556,CHAR(34),"'")&amp;CHAR(34)&amp;", "&amp;CHAR(34)&amp;"value"&amp;CHAR(34)&amp;": "&amp;SUBSTITUTE(TRIM(ROUND(IFERROR(CriteriTecnici!$N556*1,IFERROR(NUMBERVALUE(CriteriTecnici!$N556,".",","),IFERROR(NUMBERVALUE(CriteriTecnici!$N556,",","."),0))),4)&amp;""),",",".")&amp;", "&amp;CHAR(34)&amp;"numerator"&amp;CHAR(34)&amp;": "&amp;SUBSTITUTE(TRIM(ROUND(IFERROR(CriteriTecnici!$K556*1,IFERROR(NUMBERVALUE(CriteriTecnici!$K556,".",","),IFERROR(NUMBERVALUE(CriteriTecnici!$K556,",","."),0))),4)&amp;""),",",".")&amp;", "&amp;CHAR(34)&amp;"denominator"&amp;CHAR(34)&amp;": "&amp;SUBSTITUTE(TRIM(ROUND(IFERROR(CriteriTecnici!$L556*1,IFERROR(NUMBERVALUE(CriteriTecnici!$L556,".",","),IFERROR(NUMBERVALUE(CriteriTecnici!$L556,",","."),0))),4)&amp;""),",",".")&amp;", "&amp;CHAR(34)&amp;"flag"&amp;CHAR(34)&amp;": "&amp;SUBSTITUTE(TRIM(ROUND(IFERROR(CriteriTecnici!$M556*1,IFERROR(NUMBERVALUE(CriteriTecnici!$M556,".",","),IFERROR(NUMBERVALUE(CriteriTecnici!$M556,",","."),0))),4)&amp;""),",",".")&amp;", "&amp;CHAR(34)&amp;"rawScore"&amp;CHAR(34)&amp;": "&amp;SUBSTITUTE(TRIM(ROUND(IFERROR(CriteriTecnici!$O556*1,IFERROR(NUMBERVALUE(CriteriTecnici!$O556,".",","),IFERROR(NUMBERVALUE(CriteriTecnici!$O556,",","."),0))),4)&amp;""),",",".")&amp;CHAR(125)&amp;IF(TRUE,",",""))</f>
        <v/>
      </c>
    </row>
    <row r="777">
      <c r="A777" s="38">
        <f>IF(CriteriTecnici!$A557="","","    "&amp;CHAR(123)&amp;CHAR(34)&amp;"bidderId"&amp;CHAR(34)&amp;": "&amp;CHAR(34)&amp;SUBSTITUTE(CriteriTecnici!$A557,CHAR(34),"'")&amp;CHAR(34)&amp;", "&amp;CHAR(34)&amp;"lotId"&amp;CHAR(34)&amp;": "&amp;CHAR(34)&amp;SUBSTITUTE(CriteriTecnici!$C557,CHAR(34),"'")&amp;CHAR(34)&amp;", "&amp;CHAR(34)&amp;"criterionId"&amp;CHAR(34)&amp;": "&amp;CHAR(34)&amp;SUBSTITUTE(CriteriTecnici!$D557,CHAR(34),"'")&amp;CHAR(34)&amp;", "&amp;CHAR(34)&amp;"kind"&amp;CHAR(34)&amp;": "&amp;CHAR(34)&amp;SUBSTITUTE(CriteriTecnici!$F557,CHAR(34),"'")&amp;CHAR(34)&amp;", "&amp;CHAR(34)&amp;"value"&amp;CHAR(34)&amp;": "&amp;SUBSTITUTE(TRIM(ROUND(IFERROR(CriteriTecnici!$N557*1,IFERROR(NUMBERVALUE(CriteriTecnici!$N557,".",","),IFERROR(NUMBERVALUE(CriteriTecnici!$N557,",","."),0))),4)&amp;""),",",".")&amp;", "&amp;CHAR(34)&amp;"numerator"&amp;CHAR(34)&amp;": "&amp;SUBSTITUTE(TRIM(ROUND(IFERROR(CriteriTecnici!$K557*1,IFERROR(NUMBERVALUE(CriteriTecnici!$K557,".",","),IFERROR(NUMBERVALUE(CriteriTecnici!$K557,",","."),0))),4)&amp;""),",",".")&amp;", "&amp;CHAR(34)&amp;"denominator"&amp;CHAR(34)&amp;": "&amp;SUBSTITUTE(TRIM(ROUND(IFERROR(CriteriTecnici!$L557*1,IFERROR(NUMBERVALUE(CriteriTecnici!$L557,".",","),IFERROR(NUMBERVALUE(CriteriTecnici!$L557,",","."),0))),4)&amp;""),",",".")&amp;", "&amp;CHAR(34)&amp;"flag"&amp;CHAR(34)&amp;": "&amp;SUBSTITUTE(TRIM(ROUND(IFERROR(CriteriTecnici!$M557*1,IFERROR(NUMBERVALUE(CriteriTecnici!$M557,".",","),IFERROR(NUMBERVALUE(CriteriTecnici!$M557,",","."),0))),4)&amp;""),",",".")&amp;", "&amp;CHAR(34)&amp;"rawScore"&amp;CHAR(34)&amp;": "&amp;SUBSTITUTE(TRIM(ROUND(IFERROR(CriteriTecnici!$O557*1,IFERROR(NUMBERVALUE(CriteriTecnici!$O557,".",","),IFERROR(NUMBERVALUE(CriteriTecnici!$O557,",","."),0))),4)&amp;""),",",".")&amp;CHAR(125)&amp;IF(TRUE,",",""))</f>
        <v/>
      </c>
    </row>
    <row r="778">
      <c r="A778" s="38">
        <f>IF(CriteriTecnici!$A558="","","    "&amp;CHAR(123)&amp;CHAR(34)&amp;"bidderId"&amp;CHAR(34)&amp;": "&amp;CHAR(34)&amp;SUBSTITUTE(CriteriTecnici!$A558,CHAR(34),"'")&amp;CHAR(34)&amp;", "&amp;CHAR(34)&amp;"lotId"&amp;CHAR(34)&amp;": "&amp;CHAR(34)&amp;SUBSTITUTE(CriteriTecnici!$C558,CHAR(34),"'")&amp;CHAR(34)&amp;", "&amp;CHAR(34)&amp;"criterionId"&amp;CHAR(34)&amp;": "&amp;CHAR(34)&amp;SUBSTITUTE(CriteriTecnici!$D558,CHAR(34),"'")&amp;CHAR(34)&amp;", "&amp;CHAR(34)&amp;"kind"&amp;CHAR(34)&amp;": "&amp;CHAR(34)&amp;SUBSTITUTE(CriteriTecnici!$F558,CHAR(34),"'")&amp;CHAR(34)&amp;", "&amp;CHAR(34)&amp;"value"&amp;CHAR(34)&amp;": "&amp;SUBSTITUTE(TRIM(ROUND(IFERROR(CriteriTecnici!$N558*1,IFERROR(NUMBERVALUE(CriteriTecnici!$N558,".",","),IFERROR(NUMBERVALUE(CriteriTecnici!$N558,",","."),0))),4)&amp;""),",",".")&amp;", "&amp;CHAR(34)&amp;"numerator"&amp;CHAR(34)&amp;": "&amp;SUBSTITUTE(TRIM(ROUND(IFERROR(CriteriTecnici!$K558*1,IFERROR(NUMBERVALUE(CriteriTecnici!$K558,".",","),IFERROR(NUMBERVALUE(CriteriTecnici!$K558,",","."),0))),4)&amp;""),",",".")&amp;", "&amp;CHAR(34)&amp;"denominator"&amp;CHAR(34)&amp;": "&amp;SUBSTITUTE(TRIM(ROUND(IFERROR(CriteriTecnici!$L558*1,IFERROR(NUMBERVALUE(CriteriTecnici!$L558,".",","),IFERROR(NUMBERVALUE(CriteriTecnici!$L558,",","."),0))),4)&amp;""),",",".")&amp;", "&amp;CHAR(34)&amp;"flag"&amp;CHAR(34)&amp;": "&amp;SUBSTITUTE(TRIM(ROUND(IFERROR(CriteriTecnici!$M558*1,IFERROR(NUMBERVALUE(CriteriTecnici!$M558,".",","),IFERROR(NUMBERVALUE(CriteriTecnici!$M558,",","."),0))),4)&amp;""),",",".")&amp;", "&amp;CHAR(34)&amp;"rawScore"&amp;CHAR(34)&amp;": "&amp;SUBSTITUTE(TRIM(ROUND(IFERROR(CriteriTecnici!$O558*1,IFERROR(NUMBERVALUE(CriteriTecnici!$O558,".",","),IFERROR(NUMBERVALUE(CriteriTecnici!$O558,",","."),0))),4)&amp;""),",",".")&amp;CHAR(125)&amp;IF(TRUE,",",""))</f>
        <v/>
      </c>
    </row>
    <row r="779">
      <c r="A779" s="38">
        <f>IF(CriteriTecnici!$A559="","","    "&amp;CHAR(123)&amp;CHAR(34)&amp;"bidderId"&amp;CHAR(34)&amp;": "&amp;CHAR(34)&amp;SUBSTITUTE(CriteriTecnici!$A559,CHAR(34),"'")&amp;CHAR(34)&amp;", "&amp;CHAR(34)&amp;"lotId"&amp;CHAR(34)&amp;": "&amp;CHAR(34)&amp;SUBSTITUTE(CriteriTecnici!$C559,CHAR(34),"'")&amp;CHAR(34)&amp;", "&amp;CHAR(34)&amp;"criterionId"&amp;CHAR(34)&amp;": "&amp;CHAR(34)&amp;SUBSTITUTE(CriteriTecnici!$D559,CHAR(34),"'")&amp;CHAR(34)&amp;", "&amp;CHAR(34)&amp;"kind"&amp;CHAR(34)&amp;": "&amp;CHAR(34)&amp;SUBSTITUTE(CriteriTecnici!$F559,CHAR(34),"'")&amp;CHAR(34)&amp;", "&amp;CHAR(34)&amp;"value"&amp;CHAR(34)&amp;": "&amp;SUBSTITUTE(TRIM(ROUND(IFERROR(CriteriTecnici!$N559*1,IFERROR(NUMBERVALUE(CriteriTecnici!$N559,".",","),IFERROR(NUMBERVALUE(CriteriTecnici!$N559,",","."),0))),4)&amp;""),",",".")&amp;", "&amp;CHAR(34)&amp;"numerator"&amp;CHAR(34)&amp;": "&amp;SUBSTITUTE(TRIM(ROUND(IFERROR(CriteriTecnici!$K559*1,IFERROR(NUMBERVALUE(CriteriTecnici!$K559,".",","),IFERROR(NUMBERVALUE(CriteriTecnici!$K559,",","."),0))),4)&amp;""),",",".")&amp;", "&amp;CHAR(34)&amp;"denominator"&amp;CHAR(34)&amp;": "&amp;SUBSTITUTE(TRIM(ROUND(IFERROR(CriteriTecnici!$L559*1,IFERROR(NUMBERVALUE(CriteriTecnici!$L559,".",","),IFERROR(NUMBERVALUE(CriteriTecnici!$L559,",","."),0))),4)&amp;""),",",".")&amp;", "&amp;CHAR(34)&amp;"flag"&amp;CHAR(34)&amp;": "&amp;SUBSTITUTE(TRIM(ROUND(IFERROR(CriteriTecnici!$M559*1,IFERROR(NUMBERVALUE(CriteriTecnici!$M559,".",","),IFERROR(NUMBERVALUE(CriteriTecnici!$M559,",","."),0))),4)&amp;""),",",".")&amp;", "&amp;CHAR(34)&amp;"rawScore"&amp;CHAR(34)&amp;": "&amp;SUBSTITUTE(TRIM(ROUND(IFERROR(CriteriTecnici!$O559*1,IFERROR(NUMBERVALUE(CriteriTecnici!$O559,".",","),IFERROR(NUMBERVALUE(CriteriTecnici!$O559,",","."),0))),4)&amp;""),",",".")&amp;CHAR(125)&amp;IF(TRUE,",",""))</f>
        <v/>
      </c>
    </row>
    <row r="780">
      <c r="A780" s="38">
        <f>IF(CriteriTecnici!$A560="","","    "&amp;CHAR(123)&amp;CHAR(34)&amp;"bidderId"&amp;CHAR(34)&amp;": "&amp;CHAR(34)&amp;SUBSTITUTE(CriteriTecnici!$A560,CHAR(34),"'")&amp;CHAR(34)&amp;", "&amp;CHAR(34)&amp;"lotId"&amp;CHAR(34)&amp;": "&amp;CHAR(34)&amp;SUBSTITUTE(CriteriTecnici!$C560,CHAR(34),"'")&amp;CHAR(34)&amp;", "&amp;CHAR(34)&amp;"criterionId"&amp;CHAR(34)&amp;": "&amp;CHAR(34)&amp;SUBSTITUTE(CriteriTecnici!$D560,CHAR(34),"'")&amp;CHAR(34)&amp;", "&amp;CHAR(34)&amp;"kind"&amp;CHAR(34)&amp;": "&amp;CHAR(34)&amp;SUBSTITUTE(CriteriTecnici!$F560,CHAR(34),"'")&amp;CHAR(34)&amp;", "&amp;CHAR(34)&amp;"value"&amp;CHAR(34)&amp;": "&amp;SUBSTITUTE(TRIM(ROUND(IFERROR(CriteriTecnici!$N560*1,IFERROR(NUMBERVALUE(CriteriTecnici!$N560,".",","),IFERROR(NUMBERVALUE(CriteriTecnici!$N560,",","."),0))),4)&amp;""),",",".")&amp;", "&amp;CHAR(34)&amp;"numerator"&amp;CHAR(34)&amp;": "&amp;SUBSTITUTE(TRIM(ROUND(IFERROR(CriteriTecnici!$K560*1,IFERROR(NUMBERVALUE(CriteriTecnici!$K560,".",","),IFERROR(NUMBERVALUE(CriteriTecnici!$K560,",","."),0))),4)&amp;""),",",".")&amp;", "&amp;CHAR(34)&amp;"denominator"&amp;CHAR(34)&amp;": "&amp;SUBSTITUTE(TRIM(ROUND(IFERROR(CriteriTecnici!$L560*1,IFERROR(NUMBERVALUE(CriteriTecnici!$L560,".",","),IFERROR(NUMBERVALUE(CriteriTecnici!$L560,",","."),0))),4)&amp;""),",",".")&amp;", "&amp;CHAR(34)&amp;"flag"&amp;CHAR(34)&amp;": "&amp;SUBSTITUTE(TRIM(ROUND(IFERROR(CriteriTecnici!$M560*1,IFERROR(NUMBERVALUE(CriteriTecnici!$M560,".",","),IFERROR(NUMBERVALUE(CriteriTecnici!$M560,",","."),0))),4)&amp;""),",",".")&amp;", "&amp;CHAR(34)&amp;"rawScore"&amp;CHAR(34)&amp;": "&amp;SUBSTITUTE(TRIM(ROUND(IFERROR(CriteriTecnici!$O560*1,IFERROR(NUMBERVALUE(CriteriTecnici!$O560,".",","),IFERROR(NUMBERVALUE(CriteriTecnici!$O560,",","."),0))),4)&amp;""),",",".")&amp;CHAR(125)&amp;IF(TRUE,",",""))</f>
        <v/>
      </c>
    </row>
    <row r="781">
      <c r="A781" s="38">
        <f>IF(CriteriTecnici!$A561="","","    "&amp;CHAR(123)&amp;CHAR(34)&amp;"bidderId"&amp;CHAR(34)&amp;": "&amp;CHAR(34)&amp;SUBSTITUTE(CriteriTecnici!$A561,CHAR(34),"'")&amp;CHAR(34)&amp;", "&amp;CHAR(34)&amp;"lotId"&amp;CHAR(34)&amp;": "&amp;CHAR(34)&amp;SUBSTITUTE(CriteriTecnici!$C561,CHAR(34),"'")&amp;CHAR(34)&amp;", "&amp;CHAR(34)&amp;"criterionId"&amp;CHAR(34)&amp;": "&amp;CHAR(34)&amp;SUBSTITUTE(CriteriTecnici!$D561,CHAR(34),"'")&amp;CHAR(34)&amp;", "&amp;CHAR(34)&amp;"kind"&amp;CHAR(34)&amp;": "&amp;CHAR(34)&amp;SUBSTITUTE(CriteriTecnici!$F561,CHAR(34),"'")&amp;CHAR(34)&amp;", "&amp;CHAR(34)&amp;"value"&amp;CHAR(34)&amp;": "&amp;SUBSTITUTE(TRIM(ROUND(IFERROR(CriteriTecnici!$N561*1,IFERROR(NUMBERVALUE(CriteriTecnici!$N561,".",","),IFERROR(NUMBERVALUE(CriteriTecnici!$N561,",","."),0))),4)&amp;""),",",".")&amp;", "&amp;CHAR(34)&amp;"numerator"&amp;CHAR(34)&amp;": "&amp;SUBSTITUTE(TRIM(ROUND(IFERROR(CriteriTecnici!$K561*1,IFERROR(NUMBERVALUE(CriteriTecnici!$K561,".",","),IFERROR(NUMBERVALUE(CriteriTecnici!$K561,",","."),0))),4)&amp;""),",",".")&amp;", "&amp;CHAR(34)&amp;"denominator"&amp;CHAR(34)&amp;": "&amp;SUBSTITUTE(TRIM(ROUND(IFERROR(CriteriTecnici!$L561*1,IFERROR(NUMBERVALUE(CriteriTecnici!$L561,".",","),IFERROR(NUMBERVALUE(CriteriTecnici!$L561,",","."),0))),4)&amp;""),",",".")&amp;", "&amp;CHAR(34)&amp;"flag"&amp;CHAR(34)&amp;": "&amp;SUBSTITUTE(TRIM(ROUND(IFERROR(CriteriTecnici!$M561*1,IFERROR(NUMBERVALUE(CriteriTecnici!$M561,".",","),IFERROR(NUMBERVALUE(CriteriTecnici!$M561,",","."),0))),4)&amp;""),",",".")&amp;", "&amp;CHAR(34)&amp;"rawScore"&amp;CHAR(34)&amp;": "&amp;SUBSTITUTE(TRIM(ROUND(IFERROR(CriteriTecnici!$O561*1,IFERROR(NUMBERVALUE(CriteriTecnici!$O561,".",","),IFERROR(NUMBERVALUE(CriteriTecnici!$O561,",","."),0))),4)&amp;""),",",".")&amp;CHAR(125)&amp;IF(TRUE,",",""))</f>
        <v/>
      </c>
    </row>
    <row r="782">
      <c r="A782" s="38">
        <f>IF(CriteriTecnici!$A562="","","    "&amp;CHAR(123)&amp;CHAR(34)&amp;"bidderId"&amp;CHAR(34)&amp;": "&amp;CHAR(34)&amp;SUBSTITUTE(CriteriTecnici!$A562,CHAR(34),"'")&amp;CHAR(34)&amp;", "&amp;CHAR(34)&amp;"lotId"&amp;CHAR(34)&amp;": "&amp;CHAR(34)&amp;SUBSTITUTE(CriteriTecnici!$C562,CHAR(34),"'")&amp;CHAR(34)&amp;", "&amp;CHAR(34)&amp;"criterionId"&amp;CHAR(34)&amp;": "&amp;CHAR(34)&amp;SUBSTITUTE(CriteriTecnici!$D562,CHAR(34),"'")&amp;CHAR(34)&amp;", "&amp;CHAR(34)&amp;"kind"&amp;CHAR(34)&amp;": "&amp;CHAR(34)&amp;SUBSTITUTE(CriteriTecnici!$F562,CHAR(34),"'")&amp;CHAR(34)&amp;", "&amp;CHAR(34)&amp;"value"&amp;CHAR(34)&amp;": "&amp;SUBSTITUTE(TRIM(ROUND(IFERROR(CriteriTecnici!$N562*1,IFERROR(NUMBERVALUE(CriteriTecnici!$N562,".",","),IFERROR(NUMBERVALUE(CriteriTecnici!$N562,",","."),0))),4)&amp;""),",",".")&amp;", "&amp;CHAR(34)&amp;"numerator"&amp;CHAR(34)&amp;": "&amp;SUBSTITUTE(TRIM(ROUND(IFERROR(CriteriTecnici!$K562*1,IFERROR(NUMBERVALUE(CriteriTecnici!$K562,".",","),IFERROR(NUMBERVALUE(CriteriTecnici!$K562,",","."),0))),4)&amp;""),",",".")&amp;", "&amp;CHAR(34)&amp;"denominator"&amp;CHAR(34)&amp;": "&amp;SUBSTITUTE(TRIM(ROUND(IFERROR(CriteriTecnici!$L562*1,IFERROR(NUMBERVALUE(CriteriTecnici!$L562,".",","),IFERROR(NUMBERVALUE(CriteriTecnici!$L562,",","."),0))),4)&amp;""),",",".")&amp;", "&amp;CHAR(34)&amp;"flag"&amp;CHAR(34)&amp;": "&amp;SUBSTITUTE(TRIM(ROUND(IFERROR(CriteriTecnici!$M562*1,IFERROR(NUMBERVALUE(CriteriTecnici!$M562,".",","),IFERROR(NUMBERVALUE(CriteriTecnici!$M562,",","."),0))),4)&amp;""),",",".")&amp;", "&amp;CHAR(34)&amp;"rawScore"&amp;CHAR(34)&amp;": "&amp;SUBSTITUTE(TRIM(ROUND(IFERROR(CriteriTecnici!$O562*1,IFERROR(NUMBERVALUE(CriteriTecnici!$O562,".",","),IFERROR(NUMBERVALUE(CriteriTecnici!$O562,",","."),0))),4)&amp;""),",",".")&amp;CHAR(125)&amp;IF(COUNTA(Offerte!$A20:$A$200)&gt;0,",",""))</f>
        <v/>
      </c>
    </row>
    <row r="783">
      <c r="A783" s="38">
        <f>IF(CriteriTecnici!$A563="","","    "&amp;CHAR(123)&amp;CHAR(34)&amp;"bidderId"&amp;CHAR(34)&amp;": "&amp;CHAR(34)&amp;SUBSTITUTE(CriteriTecnici!$A563,CHAR(34),"'")&amp;CHAR(34)&amp;", "&amp;CHAR(34)&amp;"lotId"&amp;CHAR(34)&amp;": "&amp;CHAR(34)&amp;SUBSTITUTE(CriteriTecnici!$C563,CHAR(34),"'")&amp;CHAR(34)&amp;", "&amp;CHAR(34)&amp;"criterionId"&amp;CHAR(34)&amp;": "&amp;CHAR(34)&amp;SUBSTITUTE(CriteriTecnici!$D563,CHAR(34),"'")&amp;CHAR(34)&amp;", "&amp;CHAR(34)&amp;"kind"&amp;CHAR(34)&amp;": "&amp;CHAR(34)&amp;SUBSTITUTE(CriteriTecnici!$F563,CHAR(34),"'")&amp;CHAR(34)&amp;", "&amp;CHAR(34)&amp;"value"&amp;CHAR(34)&amp;": "&amp;SUBSTITUTE(TRIM(ROUND(IFERROR(CriteriTecnici!$N563*1,IFERROR(NUMBERVALUE(CriteriTecnici!$N563,".",","),IFERROR(NUMBERVALUE(CriteriTecnici!$N563,",","."),0))),4)&amp;""),",",".")&amp;", "&amp;CHAR(34)&amp;"numerator"&amp;CHAR(34)&amp;": "&amp;SUBSTITUTE(TRIM(ROUND(IFERROR(CriteriTecnici!$K563*1,IFERROR(NUMBERVALUE(CriteriTecnici!$K563,".",","),IFERROR(NUMBERVALUE(CriteriTecnici!$K563,",","."),0))),4)&amp;""),",",".")&amp;", "&amp;CHAR(34)&amp;"denominator"&amp;CHAR(34)&amp;": "&amp;SUBSTITUTE(TRIM(ROUND(IFERROR(CriteriTecnici!$L563*1,IFERROR(NUMBERVALUE(CriteriTecnici!$L563,".",","),IFERROR(NUMBERVALUE(CriteriTecnici!$L563,",","."),0))),4)&amp;""),",",".")&amp;", "&amp;CHAR(34)&amp;"flag"&amp;CHAR(34)&amp;": "&amp;SUBSTITUTE(TRIM(ROUND(IFERROR(CriteriTecnici!$M563*1,IFERROR(NUMBERVALUE(CriteriTecnici!$M563,".",","),IFERROR(NUMBERVALUE(CriteriTecnici!$M563,",","."),0))),4)&amp;""),",",".")&amp;", "&amp;CHAR(34)&amp;"rawScore"&amp;CHAR(34)&amp;": "&amp;SUBSTITUTE(TRIM(ROUND(IFERROR(CriteriTecnici!$O563*1,IFERROR(NUMBERVALUE(CriteriTecnici!$O563,".",","),IFERROR(NUMBERVALUE(CriteriTecnici!$O563,",","."),0))),4)&amp;""),",",".")&amp;CHAR(125)&amp;IF(TRUE,",",""))</f>
        <v/>
      </c>
    </row>
    <row r="784">
      <c r="A784" s="38">
        <f>IF(CriteriTecnici!$A564="","","    "&amp;CHAR(123)&amp;CHAR(34)&amp;"bidderId"&amp;CHAR(34)&amp;": "&amp;CHAR(34)&amp;SUBSTITUTE(CriteriTecnici!$A564,CHAR(34),"'")&amp;CHAR(34)&amp;", "&amp;CHAR(34)&amp;"lotId"&amp;CHAR(34)&amp;": "&amp;CHAR(34)&amp;SUBSTITUTE(CriteriTecnici!$C564,CHAR(34),"'")&amp;CHAR(34)&amp;", "&amp;CHAR(34)&amp;"criterionId"&amp;CHAR(34)&amp;": "&amp;CHAR(34)&amp;SUBSTITUTE(CriteriTecnici!$D564,CHAR(34),"'")&amp;CHAR(34)&amp;", "&amp;CHAR(34)&amp;"kind"&amp;CHAR(34)&amp;": "&amp;CHAR(34)&amp;SUBSTITUTE(CriteriTecnici!$F564,CHAR(34),"'")&amp;CHAR(34)&amp;", "&amp;CHAR(34)&amp;"value"&amp;CHAR(34)&amp;": "&amp;SUBSTITUTE(TRIM(ROUND(IFERROR(CriteriTecnici!$N564*1,IFERROR(NUMBERVALUE(CriteriTecnici!$N564,".",","),IFERROR(NUMBERVALUE(CriteriTecnici!$N564,",","."),0))),4)&amp;""),",",".")&amp;", "&amp;CHAR(34)&amp;"numerator"&amp;CHAR(34)&amp;": "&amp;SUBSTITUTE(TRIM(ROUND(IFERROR(CriteriTecnici!$K564*1,IFERROR(NUMBERVALUE(CriteriTecnici!$K564,".",","),IFERROR(NUMBERVALUE(CriteriTecnici!$K564,",","."),0))),4)&amp;""),",",".")&amp;", "&amp;CHAR(34)&amp;"denominator"&amp;CHAR(34)&amp;": "&amp;SUBSTITUTE(TRIM(ROUND(IFERROR(CriteriTecnici!$L564*1,IFERROR(NUMBERVALUE(CriteriTecnici!$L564,".",","),IFERROR(NUMBERVALUE(CriteriTecnici!$L564,",","."),0))),4)&amp;""),",",".")&amp;", "&amp;CHAR(34)&amp;"flag"&amp;CHAR(34)&amp;": "&amp;SUBSTITUTE(TRIM(ROUND(IFERROR(CriteriTecnici!$M564*1,IFERROR(NUMBERVALUE(CriteriTecnici!$M564,".",","),IFERROR(NUMBERVALUE(CriteriTecnici!$M564,",","."),0))),4)&amp;""),",",".")&amp;", "&amp;CHAR(34)&amp;"rawScore"&amp;CHAR(34)&amp;": "&amp;SUBSTITUTE(TRIM(ROUND(IFERROR(CriteriTecnici!$O564*1,IFERROR(NUMBERVALUE(CriteriTecnici!$O564,".",","),IFERROR(NUMBERVALUE(CriteriTecnici!$O564,",","."),0))),4)&amp;""),",",".")&amp;CHAR(125)&amp;IF(TRUE,",",""))</f>
        <v/>
      </c>
    </row>
    <row r="785">
      <c r="A785" s="38">
        <f>IF(CriteriTecnici!$A565="","","    "&amp;CHAR(123)&amp;CHAR(34)&amp;"bidderId"&amp;CHAR(34)&amp;": "&amp;CHAR(34)&amp;SUBSTITUTE(CriteriTecnici!$A565,CHAR(34),"'")&amp;CHAR(34)&amp;", "&amp;CHAR(34)&amp;"lotId"&amp;CHAR(34)&amp;": "&amp;CHAR(34)&amp;SUBSTITUTE(CriteriTecnici!$C565,CHAR(34),"'")&amp;CHAR(34)&amp;", "&amp;CHAR(34)&amp;"criterionId"&amp;CHAR(34)&amp;": "&amp;CHAR(34)&amp;SUBSTITUTE(CriteriTecnici!$D565,CHAR(34),"'")&amp;CHAR(34)&amp;", "&amp;CHAR(34)&amp;"kind"&amp;CHAR(34)&amp;": "&amp;CHAR(34)&amp;SUBSTITUTE(CriteriTecnici!$F565,CHAR(34),"'")&amp;CHAR(34)&amp;", "&amp;CHAR(34)&amp;"value"&amp;CHAR(34)&amp;": "&amp;SUBSTITUTE(TRIM(ROUND(IFERROR(CriteriTecnici!$N565*1,IFERROR(NUMBERVALUE(CriteriTecnici!$N565,".",","),IFERROR(NUMBERVALUE(CriteriTecnici!$N565,",","."),0))),4)&amp;""),",",".")&amp;", "&amp;CHAR(34)&amp;"numerator"&amp;CHAR(34)&amp;": "&amp;SUBSTITUTE(TRIM(ROUND(IFERROR(CriteriTecnici!$K565*1,IFERROR(NUMBERVALUE(CriteriTecnici!$K565,".",","),IFERROR(NUMBERVALUE(CriteriTecnici!$K565,",","."),0))),4)&amp;""),",",".")&amp;", "&amp;CHAR(34)&amp;"denominator"&amp;CHAR(34)&amp;": "&amp;SUBSTITUTE(TRIM(ROUND(IFERROR(CriteriTecnici!$L565*1,IFERROR(NUMBERVALUE(CriteriTecnici!$L565,".",","),IFERROR(NUMBERVALUE(CriteriTecnici!$L565,",","."),0))),4)&amp;""),",",".")&amp;", "&amp;CHAR(34)&amp;"flag"&amp;CHAR(34)&amp;": "&amp;SUBSTITUTE(TRIM(ROUND(IFERROR(CriteriTecnici!$M565*1,IFERROR(NUMBERVALUE(CriteriTecnici!$M565,".",","),IFERROR(NUMBERVALUE(CriteriTecnici!$M565,",","."),0))),4)&amp;""),",",".")&amp;", "&amp;CHAR(34)&amp;"rawScore"&amp;CHAR(34)&amp;": "&amp;SUBSTITUTE(TRIM(ROUND(IFERROR(CriteriTecnici!$O565*1,IFERROR(NUMBERVALUE(CriteriTecnici!$O565,".",","),IFERROR(NUMBERVALUE(CriteriTecnici!$O565,",","."),0))),4)&amp;""),",",".")&amp;CHAR(125)&amp;IF(TRUE,",",""))</f>
        <v/>
      </c>
    </row>
    <row r="786">
      <c r="A786" s="38">
        <f>IF(CriteriTecnici!$A566="","","    "&amp;CHAR(123)&amp;CHAR(34)&amp;"bidderId"&amp;CHAR(34)&amp;": "&amp;CHAR(34)&amp;SUBSTITUTE(CriteriTecnici!$A566,CHAR(34),"'")&amp;CHAR(34)&amp;", "&amp;CHAR(34)&amp;"lotId"&amp;CHAR(34)&amp;": "&amp;CHAR(34)&amp;SUBSTITUTE(CriteriTecnici!$C566,CHAR(34),"'")&amp;CHAR(34)&amp;", "&amp;CHAR(34)&amp;"criterionId"&amp;CHAR(34)&amp;": "&amp;CHAR(34)&amp;SUBSTITUTE(CriteriTecnici!$D566,CHAR(34),"'")&amp;CHAR(34)&amp;", "&amp;CHAR(34)&amp;"kind"&amp;CHAR(34)&amp;": "&amp;CHAR(34)&amp;SUBSTITUTE(CriteriTecnici!$F566,CHAR(34),"'")&amp;CHAR(34)&amp;", "&amp;CHAR(34)&amp;"value"&amp;CHAR(34)&amp;": "&amp;SUBSTITUTE(TRIM(ROUND(IFERROR(CriteriTecnici!$N566*1,IFERROR(NUMBERVALUE(CriteriTecnici!$N566,".",","),IFERROR(NUMBERVALUE(CriteriTecnici!$N566,",","."),0))),4)&amp;""),",",".")&amp;", "&amp;CHAR(34)&amp;"numerator"&amp;CHAR(34)&amp;": "&amp;SUBSTITUTE(TRIM(ROUND(IFERROR(CriteriTecnici!$K566*1,IFERROR(NUMBERVALUE(CriteriTecnici!$K566,".",","),IFERROR(NUMBERVALUE(CriteriTecnici!$K566,",","."),0))),4)&amp;""),",",".")&amp;", "&amp;CHAR(34)&amp;"denominator"&amp;CHAR(34)&amp;": "&amp;SUBSTITUTE(TRIM(ROUND(IFERROR(CriteriTecnici!$L566*1,IFERROR(NUMBERVALUE(CriteriTecnici!$L566,".",","),IFERROR(NUMBERVALUE(CriteriTecnici!$L566,",","."),0))),4)&amp;""),",",".")&amp;", "&amp;CHAR(34)&amp;"flag"&amp;CHAR(34)&amp;": "&amp;SUBSTITUTE(TRIM(ROUND(IFERROR(CriteriTecnici!$M566*1,IFERROR(NUMBERVALUE(CriteriTecnici!$M566,".",","),IFERROR(NUMBERVALUE(CriteriTecnici!$M566,",","."),0))),4)&amp;""),",",".")&amp;", "&amp;CHAR(34)&amp;"rawScore"&amp;CHAR(34)&amp;": "&amp;SUBSTITUTE(TRIM(ROUND(IFERROR(CriteriTecnici!$O566*1,IFERROR(NUMBERVALUE(CriteriTecnici!$O566,".",","),IFERROR(NUMBERVALUE(CriteriTecnici!$O566,",","."),0))),4)&amp;""),",",".")&amp;CHAR(125)&amp;IF(TRUE,",",""))</f>
        <v/>
      </c>
    </row>
    <row r="787">
      <c r="A787" s="38">
        <f>IF(CriteriTecnici!$A567="","","    "&amp;CHAR(123)&amp;CHAR(34)&amp;"bidderId"&amp;CHAR(34)&amp;": "&amp;CHAR(34)&amp;SUBSTITUTE(CriteriTecnici!$A567,CHAR(34),"'")&amp;CHAR(34)&amp;", "&amp;CHAR(34)&amp;"lotId"&amp;CHAR(34)&amp;": "&amp;CHAR(34)&amp;SUBSTITUTE(CriteriTecnici!$C567,CHAR(34),"'")&amp;CHAR(34)&amp;", "&amp;CHAR(34)&amp;"criterionId"&amp;CHAR(34)&amp;": "&amp;CHAR(34)&amp;SUBSTITUTE(CriteriTecnici!$D567,CHAR(34),"'")&amp;CHAR(34)&amp;", "&amp;CHAR(34)&amp;"kind"&amp;CHAR(34)&amp;": "&amp;CHAR(34)&amp;SUBSTITUTE(CriteriTecnici!$F567,CHAR(34),"'")&amp;CHAR(34)&amp;", "&amp;CHAR(34)&amp;"value"&amp;CHAR(34)&amp;": "&amp;SUBSTITUTE(TRIM(ROUND(IFERROR(CriteriTecnici!$N567*1,IFERROR(NUMBERVALUE(CriteriTecnici!$N567,".",","),IFERROR(NUMBERVALUE(CriteriTecnici!$N567,",","."),0))),4)&amp;""),",",".")&amp;", "&amp;CHAR(34)&amp;"numerator"&amp;CHAR(34)&amp;": "&amp;SUBSTITUTE(TRIM(ROUND(IFERROR(CriteriTecnici!$K567*1,IFERROR(NUMBERVALUE(CriteriTecnici!$K567,".",","),IFERROR(NUMBERVALUE(CriteriTecnici!$K567,",","."),0))),4)&amp;""),",",".")&amp;", "&amp;CHAR(34)&amp;"denominator"&amp;CHAR(34)&amp;": "&amp;SUBSTITUTE(TRIM(ROUND(IFERROR(CriteriTecnici!$L567*1,IFERROR(NUMBERVALUE(CriteriTecnici!$L567,".",","),IFERROR(NUMBERVALUE(CriteriTecnici!$L567,",","."),0))),4)&amp;""),",",".")&amp;", "&amp;CHAR(34)&amp;"flag"&amp;CHAR(34)&amp;": "&amp;SUBSTITUTE(TRIM(ROUND(IFERROR(CriteriTecnici!$M567*1,IFERROR(NUMBERVALUE(CriteriTecnici!$M567,".",","),IFERROR(NUMBERVALUE(CriteriTecnici!$M567,",","."),0))),4)&amp;""),",",".")&amp;", "&amp;CHAR(34)&amp;"rawScore"&amp;CHAR(34)&amp;": "&amp;SUBSTITUTE(TRIM(ROUND(IFERROR(CriteriTecnici!$O567*1,IFERROR(NUMBERVALUE(CriteriTecnici!$O567,".",","),IFERROR(NUMBERVALUE(CriteriTecnici!$O567,",","."),0))),4)&amp;""),",",".")&amp;CHAR(125)&amp;IF(TRUE,",",""))</f>
        <v/>
      </c>
    </row>
    <row r="788">
      <c r="A788" s="38">
        <f>IF(CriteriTecnici!$A568="","","    "&amp;CHAR(123)&amp;CHAR(34)&amp;"bidderId"&amp;CHAR(34)&amp;": "&amp;CHAR(34)&amp;SUBSTITUTE(CriteriTecnici!$A568,CHAR(34),"'")&amp;CHAR(34)&amp;", "&amp;CHAR(34)&amp;"lotId"&amp;CHAR(34)&amp;": "&amp;CHAR(34)&amp;SUBSTITUTE(CriteriTecnici!$C568,CHAR(34),"'")&amp;CHAR(34)&amp;", "&amp;CHAR(34)&amp;"criterionId"&amp;CHAR(34)&amp;": "&amp;CHAR(34)&amp;SUBSTITUTE(CriteriTecnici!$D568,CHAR(34),"'")&amp;CHAR(34)&amp;", "&amp;CHAR(34)&amp;"kind"&amp;CHAR(34)&amp;": "&amp;CHAR(34)&amp;SUBSTITUTE(CriteriTecnici!$F568,CHAR(34),"'")&amp;CHAR(34)&amp;", "&amp;CHAR(34)&amp;"value"&amp;CHAR(34)&amp;": "&amp;SUBSTITUTE(TRIM(ROUND(IFERROR(CriteriTecnici!$N568*1,IFERROR(NUMBERVALUE(CriteriTecnici!$N568,".",","),IFERROR(NUMBERVALUE(CriteriTecnici!$N568,",","."),0))),4)&amp;""),",",".")&amp;", "&amp;CHAR(34)&amp;"numerator"&amp;CHAR(34)&amp;": "&amp;SUBSTITUTE(TRIM(ROUND(IFERROR(CriteriTecnici!$K568*1,IFERROR(NUMBERVALUE(CriteriTecnici!$K568,".",","),IFERROR(NUMBERVALUE(CriteriTecnici!$K568,",","."),0))),4)&amp;""),",",".")&amp;", "&amp;CHAR(34)&amp;"denominator"&amp;CHAR(34)&amp;": "&amp;SUBSTITUTE(TRIM(ROUND(IFERROR(CriteriTecnici!$L568*1,IFERROR(NUMBERVALUE(CriteriTecnici!$L568,".",","),IFERROR(NUMBERVALUE(CriteriTecnici!$L568,",","."),0))),4)&amp;""),",",".")&amp;", "&amp;CHAR(34)&amp;"flag"&amp;CHAR(34)&amp;": "&amp;SUBSTITUTE(TRIM(ROUND(IFERROR(CriteriTecnici!$M568*1,IFERROR(NUMBERVALUE(CriteriTecnici!$M568,".",","),IFERROR(NUMBERVALUE(CriteriTecnici!$M568,",","."),0))),4)&amp;""),",",".")&amp;", "&amp;CHAR(34)&amp;"rawScore"&amp;CHAR(34)&amp;": "&amp;SUBSTITUTE(TRIM(ROUND(IFERROR(CriteriTecnici!$O568*1,IFERROR(NUMBERVALUE(CriteriTecnici!$O568,".",","),IFERROR(NUMBERVALUE(CriteriTecnici!$O568,",","."),0))),4)&amp;""),",",".")&amp;CHAR(125)&amp;IF(TRUE,",",""))</f>
        <v/>
      </c>
    </row>
    <row r="789">
      <c r="A789" s="38">
        <f>IF(CriteriTecnici!$A569="","","    "&amp;CHAR(123)&amp;CHAR(34)&amp;"bidderId"&amp;CHAR(34)&amp;": "&amp;CHAR(34)&amp;SUBSTITUTE(CriteriTecnici!$A569,CHAR(34),"'")&amp;CHAR(34)&amp;", "&amp;CHAR(34)&amp;"lotId"&amp;CHAR(34)&amp;": "&amp;CHAR(34)&amp;SUBSTITUTE(CriteriTecnici!$C569,CHAR(34),"'")&amp;CHAR(34)&amp;", "&amp;CHAR(34)&amp;"criterionId"&amp;CHAR(34)&amp;": "&amp;CHAR(34)&amp;SUBSTITUTE(CriteriTecnici!$D569,CHAR(34),"'")&amp;CHAR(34)&amp;", "&amp;CHAR(34)&amp;"kind"&amp;CHAR(34)&amp;": "&amp;CHAR(34)&amp;SUBSTITUTE(CriteriTecnici!$F569,CHAR(34),"'")&amp;CHAR(34)&amp;", "&amp;CHAR(34)&amp;"value"&amp;CHAR(34)&amp;": "&amp;SUBSTITUTE(TRIM(ROUND(IFERROR(CriteriTecnici!$N569*1,IFERROR(NUMBERVALUE(CriteriTecnici!$N569,".",","),IFERROR(NUMBERVALUE(CriteriTecnici!$N569,",","."),0))),4)&amp;""),",",".")&amp;", "&amp;CHAR(34)&amp;"numerator"&amp;CHAR(34)&amp;": "&amp;SUBSTITUTE(TRIM(ROUND(IFERROR(CriteriTecnici!$K569*1,IFERROR(NUMBERVALUE(CriteriTecnici!$K569,".",","),IFERROR(NUMBERVALUE(CriteriTecnici!$K569,",","."),0))),4)&amp;""),",",".")&amp;", "&amp;CHAR(34)&amp;"denominator"&amp;CHAR(34)&amp;": "&amp;SUBSTITUTE(TRIM(ROUND(IFERROR(CriteriTecnici!$L569*1,IFERROR(NUMBERVALUE(CriteriTecnici!$L569,".",","),IFERROR(NUMBERVALUE(CriteriTecnici!$L569,",","."),0))),4)&amp;""),",",".")&amp;", "&amp;CHAR(34)&amp;"flag"&amp;CHAR(34)&amp;": "&amp;SUBSTITUTE(TRIM(ROUND(IFERROR(CriteriTecnici!$M569*1,IFERROR(NUMBERVALUE(CriteriTecnici!$M569,".",","),IFERROR(NUMBERVALUE(CriteriTecnici!$M569,",","."),0))),4)&amp;""),",",".")&amp;", "&amp;CHAR(34)&amp;"rawScore"&amp;CHAR(34)&amp;": "&amp;SUBSTITUTE(TRIM(ROUND(IFERROR(CriteriTecnici!$O569*1,IFERROR(NUMBERVALUE(CriteriTecnici!$O569,".",","),IFERROR(NUMBERVALUE(CriteriTecnici!$O569,",","."),0))),4)&amp;""),",",".")&amp;CHAR(125)&amp;IF(TRUE,",",""))</f>
        <v/>
      </c>
    </row>
    <row r="790">
      <c r="A790" s="38">
        <f>IF(CriteriTecnici!$A570="","","    "&amp;CHAR(123)&amp;CHAR(34)&amp;"bidderId"&amp;CHAR(34)&amp;": "&amp;CHAR(34)&amp;SUBSTITUTE(CriteriTecnici!$A570,CHAR(34),"'")&amp;CHAR(34)&amp;", "&amp;CHAR(34)&amp;"lotId"&amp;CHAR(34)&amp;": "&amp;CHAR(34)&amp;SUBSTITUTE(CriteriTecnici!$C570,CHAR(34),"'")&amp;CHAR(34)&amp;", "&amp;CHAR(34)&amp;"criterionId"&amp;CHAR(34)&amp;": "&amp;CHAR(34)&amp;SUBSTITUTE(CriteriTecnici!$D570,CHAR(34),"'")&amp;CHAR(34)&amp;", "&amp;CHAR(34)&amp;"kind"&amp;CHAR(34)&amp;": "&amp;CHAR(34)&amp;SUBSTITUTE(CriteriTecnici!$F570,CHAR(34),"'")&amp;CHAR(34)&amp;", "&amp;CHAR(34)&amp;"value"&amp;CHAR(34)&amp;": "&amp;SUBSTITUTE(TRIM(ROUND(IFERROR(CriteriTecnici!$N570*1,IFERROR(NUMBERVALUE(CriteriTecnici!$N570,".",","),IFERROR(NUMBERVALUE(CriteriTecnici!$N570,",","."),0))),4)&amp;""),",",".")&amp;", "&amp;CHAR(34)&amp;"numerator"&amp;CHAR(34)&amp;": "&amp;SUBSTITUTE(TRIM(ROUND(IFERROR(CriteriTecnici!$K570*1,IFERROR(NUMBERVALUE(CriteriTecnici!$K570,".",","),IFERROR(NUMBERVALUE(CriteriTecnici!$K570,",","."),0))),4)&amp;""),",",".")&amp;", "&amp;CHAR(34)&amp;"denominator"&amp;CHAR(34)&amp;": "&amp;SUBSTITUTE(TRIM(ROUND(IFERROR(CriteriTecnici!$L570*1,IFERROR(NUMBERVALUE(CriteriTecnici!$L570,".",","),IFERROR(NUMBERVALUE(CriteriTecnici!$L570,",","."),0))),4)&amp;""),",",".")&amp;", "&amp;CHAR(34)&amp;"flag"&amp;CHAR(34)&amp;": "&amp;SUBSTITUTE(TRIM(ROUND(IFERROR(CriteriTecnici!$M570*1,IFERROR(NUMBERVALUE(CriteriTecnici!$M570,".",","),IFERROR(NUMBERVALUE(CriteriTecnici!$M570,",","."),0))),4)&amp;""),",",".")&amp;", "&amp;CHAR(34)&amp;"rawScore"&amp;CHAR(34)&amp;": "&amp;SUBSTITUTE(TRIM(ROUND(IFERROR(CriteriTecnici!$O570*1,IFERROR(NUMBERVALUE(CriteriTecnici!$O570,".",","),IFERROR(NUMBERVALUE(CriteriTecnici!$O570,",","."),0))),4)&amp;""),",",".")&amp;CHAR(125)&amp;IF(TRUE,",",""))</f>
        <v/>
      </c>
    </row>
    <row r="791">
      <c r="A791" s="38">
        <f>IF(CriteriTecnici!$A571="","","    "&amp;CHAR(123)&amp;CHAR(34)&amp;"bidderId"&amp;CHAR(34)&amp;": "&amp;CHAR(34)&amp;SUBSTITUTE(CriteriTecnici!$A571,CHAR(34),"'")&amp;CHAR(34)&amp;", "&amp;CHAR(34)&amp;"lotId"&amp;CHAR(34)&amp;": "&amp;CHAR(34)&amp;SUBSTITUTE(CriteriTecnici!$C571,CHAR(34),"'")&amp;CHAR(34)&amp;", "&amp;CHAR(34)&amp;"criterionId"&amp;CHAR(34)&amp;": "&amp;CHAR(34)&amp;SUBSTITUTE(CriteriTecnici!$D571,CHAR(34),"'")&amp;CHAR(34)&amp;", "&amp;CHAR(34)&amp;"kind"&amp;CHAR(34)&amp;": "&amp;CHAR(34)&amp;SUBSTITUTE(CriteriTecnici!$F571,CHAR(34),"'")&amp;CHAR(34)&amp;", "&amp;CHAR(34)&amp;"value"&amp;CHAR(34)&amp;": "&amp;SUBSTITUTE(TRIM(ROUND(IFERROR(CriteriTecnici!$N571*1,IFERROR(NUMBERVALUE(CriteriTecnici!$N571,".",","),IFERROR(NUMBERVALUE(CriteriTecnici!$N571,",","."),0))),4)&amp;""),",",".")&amp;", "&amp;CHAR(34)&amp;"numerator"&amp;CHAR(34)&amp;": "&amp;SUBSTITUTE(TRIM(ROUND(IFERROR(CriteriTecnici!$K571*1,IFERROR(NUMBERVALUE(CriteriTecnici!$K571,".",","),IFERROR(NUMBERVALUE(CriteriTecnici!$K571,",","."),0))),4)&amp;""),",",".")&amp;", "&amp;CHAR(34)&amp;"denominator"&amp;CHAR(34)&amp;": "&amp;SUBSTITUTE(TRIM(ROUND(IFERROR(CriteriTecnici!$L571*1,IFERROR(NUMBERVALUE(CriteriTecnici!$L571,".",","),IFERROR(NUMBERVALUE(CriteriTecnici!$L571,",","."),0))),4)&amp;""),",",".")&amp;", "&amp;CHAR(34)&amp;"flag"&amp;CHAR(34)&amp;": "&amp;SUBSTITUTE(TRIM(ROUND(IFERROR(CriteriTecnici!$M571*1,IFERROR(NUMBERVALUE(CriteriTecnici!$M571,".",","),IFERROR(NUMBERVALUE(CriteriTecnici!$M571,",","."),0))),4)&amp;""),",",".")&amp;", "&amp;CHAR(34)&amp;"rawScore"&amp;CHAR(34)&amp;": "&amp;SUBSTITUTE(TRIM(ROUND(IFERROR(CriteriTecnici!$O571*1,IFERROR(NUMBERVALUE(CriteriTecnici!$O571,".",","),IFERROR(NUMBERVALUE(CriteriTecnici!$O571,",","."),0))),4)&amp;""),",",".")&amp;CHAR(125)&amp;IF(TRUE,",",""))</f>
        <v/>
      </c>
    </row>
    <row r="792">
      <c r="A792" s="38">
        <f>IF(CriteriTecnici!$A572="","","    "&amp;CHAR(123)&amp;CHAR(34)&amp;"bidderId"&amp;CHAR(34)&amp;": "&amp;CHAR(34)&amp;SUBSTITUTE(CriteriTecnici!$A572,CHAR(34),"'")&amp;CHAR(34)&amp;", "&amp;CHAR(34)&amp;"lotId"&amp;CHAR(34)&amp;": "&amp;CHAR(34)&amp;SUBSTITUTE(CriteriTecnici!$C572,CHAR(34),"'")&amp;CHAR(34)&amp;", "&amp;CHAR(34)&amp;"criterionId"&amp;CHAR(34)&amp;": "&amp;CHAR(34)&amp;SUBSTITUTE(CriteriTecnici!$D572,CHAR(34),"'")&amp;CHAR(34)&amp;", "&amp;CHAR(34)&amp;"kind"&amp;CHAR(34)&amp;": "&amp;CHAR(34)&amp;SUBSTITUTE(CriteriTecnici!$F572,CHAR(34),"'")&amp;CHAR(34)&amp;", "&amp;CHAR(34)&amp;"value"&amp;CHAR(34)&amp;": "&amp;SUBSTITUTE(TRIM(ROUND(IFERROR(CriteriTecnici!$N572*1,IFERROR(NUMBERVALUE(CriteriTecnici!$N572,".",","),IFERROR(NUMBERVALUE(CriteriTecnici!$N572,",","."),0))),4)&amp;""),",",".")&amp;", "&amp;CHAR(34)&amp;"numerator"&amp;CHAR(34)&amp;": "&amp;SUBSTITUTE(TRIM(ROUND(IFERROR(CriteriTecnici!$K572*1,IFERROR(NUMBERVALUE(CriteriTecnici!$K572,".",","),IFERROR(NUMBERVALUE(CriteriTecnici!$K572,",","."),0))),4)&amp;""),",",".")&amp;", "&amp;CHAR(34)&amp;"denominator"&amp;CHAR(34)&amp;": "&amp;SUBSTITUTE(TRIM(ROUND(IFERROR(CriteriTecnici!$L572*1,IFERROR(NUMBERVALUE(CriteriTecnici!$L572,".",","),IFERROR(NUMBERVALUE(CriteriTecnici!$L572,",","."),0))),4)&amp;""),",",".")&amp;", "&amp;CHAR(34)&amp;"flag"&amp;CHAR(34)&amp;": "&amp;SUBSTITUTE(TRIM(ROUND(IFERROR(CriteriTecnici!$M572*1,IFERROR(NUMBERVALUE(CriteriTecnici!$M572,".",","),IFERROR(NUMBERVALUE(CriteriTecnici!$M572,",","."),0))),4)&amp;""),",",".")&amp;", "&amp;CHAR(34)&amp;"rawScore"&amp;CHAR(34)&amp;": "&amp;SUBSTITUTE(TRIM(ROUND(IFERROR(CriteriTecnici!$O572*1,IFERROR(NUMBERVALUE(CriteriTecnici!$O572,".",","),IFERROR(NUMBERVALUE(CriteriTecnici!$O572,",","."),0))),4)&amp;""),",",".")&amp;CHAR(125)&amp;IF(TRUE,",",""))</f>
        <v/>
      </c>
    </row>
    <row r="793">
      <c r="A793" s="38">
        <f>IF(CriteriTecnici!$A573="","","    "&amp;CHAR(123)&amp;CHAR(34)&amp;"bidderId"&amp;CHAR(34)&amp;": "&amp;CHAR(34)&amp;SUBSTITUTE(CriteriTecnici!$A573,CHAR(34),"'")&amp;CHAR(34)&amp;", "&amp;CHAR(34)&amp;"lotId"&amp;CHAR(34)&amp;": "&amp;CHAR(34)&amp;SUBSTITUTE(CriteriTecnici!$C573,CHAR(34),"'")&amp;CHAR(34)&amp;", "&amp;CHAR(34)&amp;"criterionId"&amp;CHAR(34)&amp;": "&amp;CHAR(34)&amp;SUBSTITUTE(CriteriTecnici!$D573,CHAR(34),"'")&amp;CHAR(34)&amp;", "&amp;CHAR(34)&amp;"kind"&amp;CHAR(34)&amp;": "&amp;CHAR(34)&amp;SUBSTITUTE(CriteriTecnici!$F573,CHAR(34),"'")&amp;CHAR(34)&amp;", "&amp;CHAR(34)&amp;"value"&amp;CHAR(34)&amp;": "&amp;SUBSTITUTE(TRIM(ROUND(IFERROR(CriteriTecnici!$N573*1,IFERROR(NUMBERVALUE(CriteriTecnici!$N573,".",","),IFERROR(NUMBERVALUE(CriteriTecnici!$N573,",","."),0))),4)&amp;""),",",".")&amp;", "&amp;CHAR(34)&amp;"numerator"&amp;CHAR(34)&amp;": "&amp;SUBSTITUTE(TRIM(ROUND(IFERROR(CriteriTecnici!$K573*1,IFERROR(NUMBERVALUE(CriteriTecnici!$K573,".",","),IFERROR(NUMBERVALUE(CriteriTecnici!$K573,",","."),0))),4)&amp;""),",",".")&amp;", "&amp;CHAR(34)&amp;"denominator"&amp;CHAR(34)&amp;": "&amp;SUBSTITUTE(TRIM(ROUND(IFERROR(CriteriTecnici!$L573*1,IFERROR(NUMBERVALUE(CriteriTecnici!$L573,".",","),IFERROR(NUMBERVALUE(CriteriTecnici!$L573,",","."),0))),4)&amp;""),",",".")&amp;", "&amp;CHAR(34)&amp;"flag"&amp;CHAR(34)&amp;": "&amp;SUBSTITUTE(TRIM(ROUND(IFERROR(CriteriTecnici!$M573*1,IFERROR(NUMBERVALUE(CriteriTecnici!$M573,".",","),IFERROR(NUMBERVALUE(CriteriTecnici!$M573,",","."),0))),4)&amp;""),",",".")&amp;", "&amp;CHAR(34)&amp;"rawScore"&amp;CHAR(34)&amp;": "&amp;SUBSTITUTE(TRIM(ROUND(IFERROR(CriteriTecnici!$O573*1,IFERROR(NUMBERVALUE(CriteriTecnici!$O573,".",","),IFERROR(NUMBERVALUE(CriteriTecnici!$O573,",","."),0))),4)&amp;""),",",".")&amp;CHAR(125)&amp;IF(TRUE,",",""))</f>
        <v/>
      </c>
    </row>
    <row r="794">
      <c r="A794" s="38">
        <f>IF(CriteriTecnici!$A574="","","    "&amp;CHAR(123)&amp;CHAR(34)&amp;"bidderId"&amp;CHAR(34)&amp;": "&amp;CHAR(34)&amp;SUBSTITUTE(CriteriTecnici!$A574,CHAR(34),"'")&amp;CHAR(34)&amp;", "&amp;CHAR(34)&amp;"lotId"&amp;CHAR(34)&amp;": "&amp;CHAR(34)&amp;SUBSTITUTE(CriteriTecnici!$C574,CHAR(34),"'")&amp;CHAR(34)&amp;", "&amp;CHAR(34)&amp;"criterionId"&amp;CHAR(34)&amp;": "&amp;CHAR(34)&amp;SUBSTITUTE(CriteriTecnici!$D574,CHAR(34),"'")&amp;CHAR(34)&amp;", "&amp;CHAR(34)&amp;"kind"&amp;CHAR(34)&amp;": "&amp;CHAR(34)&amp;SUBSTITUTE(CriteriTecnici!$F574,CHAR(34),"'")&amp;CHAR(34)&amp;", "&amp;CHAR(34)&amp;"value"&amp;CHAR(34)&amp;": "&amp;SUBSTITUTE(TRIM(ROUND(IFERROR(CriteriTecnici!$N574*1,IFERROR(NUMBERVALUE(CriteriTecnici!$N574,".",","),IFERROR(NUMBERVALUE(CriteriTecnici!$N574,",","."),0))),4)&amp;""),",",".")&amp;", "&amp;CHAR(34)&amp;"numerator"&amp;CHAR(34)&amp;": "&amp;SUBSTITUTE(TRIM(ROUND(IFERROR(CriteriTecnici!$K574*1,IFERROR(NUMBERVALUE(CriteriTecnici!$K574,".",","),IFERROR(NUMBERVALUE(CriteriTecnici!$K574,",","."),0))),4)&amp;""),",",".")&amp;", "&amp;CHAR(34)&amp;"denominator"&amp;CHAR(34)&amp;": "&amp;SUBSTITUTE(TRIM(ROUND(IFERROR(CriteriTecnici!$L574*1,IFERROR(NUMBERVALUE(CriteriTecnici!$L574,".",","),IFERROR(NUMBERVALUE(CriteriTecnici!$L574,",","."),0))),4)&amp;""),",",".")&amp;", "&amp;CHAR(34)&amp;"flag"&amp;CHAR(34)&amp;": "&amp;SUBSTITUTE(TRIM(ROUND(IFERROR(CriteriTecnici!$M574*1,IFERROR(NUMBERVALUE(CriteriTecnici!$M574,".",","),IFERROR(NUMBERVALUE(CriteriTecnici!$M574,",","."),0))),4)&amp;""),",",".")&amp;", "&amp;CHAR(34)&amp;"rawScore"&amp;CHAR(34)&amp;": "&amp;SUBSTITUTE(TRIM(ROUND(IFERROR(CriteriTecnici!$O574*1,IFERROR(NUMBERVALUE(CriteriTecnici!$O574,".",","),IFERROR(NUMBERVALUE(CriteriTecnici!$O574,",","."),0))),4)&amp;""),",",".")&amp;CHAR(125)&amp;IF(TRUE,",",""))</f>
        <v/>
      </c>
    </row>
    <row r="795">
      <c r="A795" s="38">
        <f>IF(CriteriTecnici!$A575="","","    "&amp;CHAR(123)&amp;CHAR(34)&amp;"bidderId"&amp;CHAR(34)&amp;": "&amp;CHAR(34)&amp;SUBSTITUTE(CriteriTecnici!$A575,CHAR(34),"'")&amp;CHAR(34)&amp;", "&amp;CHAR(34)&amp;"lotId"&amp;CHAR(34)&amp;": "&amp;CHAR(34)&amp;SUBSTITUTE(CriteriTecnici!$C575,CHAR(34),"'")&amp;CHAR(34)&amp;", "&amp;CHAR(34)&amp;"criterionId"&amp;CHAR(34)&amp;": "&amp;CHAR(34)&amp;SUBSTITUTE(CriteriTecnici!$D575,CHAR(34),"'")&amp;CHAR(34)&amp;", "&amp;CHAR(34)&amp;"kind"&amp;CHAR(34)&amp;": "&amp;CHAR(34)&amp;SUBSTITUTE(CriteriTecnici!$F575,CHAR(34),"'")&amp;CHAR(34)&amp;", "&amp;CHAR(34)&amp;"value"&amp;CHAR(34)&amp;": "&amp;SUBSTITUTE(TRIM(ROUND(IFERROR(CriteriTecnici!$N575*1,IFERROR(NUMBERVALUE(CriteriTecnici!$N575,".",","),IFERROR(NUMBERVALUE(CriteriTecnici!$N575,",","."),0))),4)&amp;""),",",".")&amp;", "&amp;CHAR(34)&amp;"numerator"&amp;CHAR(34)&amp;": "&amp;SUBSTITUTE(TRIM(ROUND(IFERROR(CriteriTecnici!$K575*1,IFERROR(NUMBERVALUE(CriteriTecnici!$K575,".",","),IFERROR(NUMBERVALUE(CriteriTecnici!$K575,",","."),0))),4)&amp;""),",",".")&amp;", "&amp;CHAR(34)&amp;"denominator"&amp;CHAR(34)&amp;": "&amp;SUBSTITUTE(TRIM(ROUND(IFERROR(CriteriTecnici!$L575*1,IFERROR(NUMBERVALUE(CriteriTecnici!$L575,".",","),IFERROR(NUMBERVALUE(CriteriTecnici!$L575,",","."),0))),4)&amp;""),",",".")&amp;", "&amp;CHAR(34)&amp;"flag"&amp;CHAR(34)&amp;": "&amp;SUBSTITUTE(TRIM(ROUND(IFERROR(CriteriTecnici!$M575*1,IFERROR(NUMBERVALUE(CriteriTecnici!$M575,".",","),IFERROR(NUMBERVALUE(CriteriTecnici!$M575,",","."),0))),4)&amp;""),",",".")&amp;", "&amp;CHAR(34)&amp;"rawScore"&amp;CHAR(34)&amp;": "&amp;SUBSTITUTE(TRIM(ROUND(IFERROR(CriteriTecnici!$O575*1,IFERROR(NUMBERVALUE(CriteriTecnici!$O575,".",","),IFERROR(NUMBERVALUE(CriteriTecnici!$O575,",","."),0))),4)&amp;""),",",".")&amp;CHAR(125)&amp;IF(TRUE,",",""))</f>
        <v/>
      </c>
    </row>
    <row r="796">
      <c r="A796" s="38">
        <f>IF(CriteriTecnici!$A576="","","    "&amp;CHAR(123)&amp;CHAR(34)&amp;"bidderId"&amp;CHAR(34)&amp;": "&amp;CHAR(34)&amp;SUBSTITUTE(CriteriTecnici!$A576,CHAR(34),"'")&amp;CHAR(34)&amp;", "&amp;CHAR(34)&amp;"lotId"&amp;CHAR(34)&amp;": "&amp;CHAR(34)&amp;SUBSTITUTE(CriteriTecnici!$C576,CHAR(34),"'")&amp;CHAR(34)&amp;", "&amp;CHAR(34)&amp;"criterionId"&amp;CHAR(34)&amp;": "&amp;CHAR(34)&amp;SUBSTITUTE(CriteriTecnici!$D576,CHAR(34),"'")&amp;CHAR(34)&amp;", "&amp;CHAR(34)&amp;"kind"&amp;CHAR(34)&amp;": "&amp;CHAR(34)&amp;SUBSTITUTE(CriteriTecnici!$F576,CHAR(34),"'")&amp;CHAR(34)&amp;", "&amp;CHAR(34)&amp;"value"&amp;CHAR(34)&amp;": "&amp;SUBSTITUTE(TRIM(ROUND(IFERROR(CriteriTecnici!$N576*1,IFERROR(NUMBERVALUE(CriteriTecnici!$N576,".",","),IFERROR(NUMBERVALUE(CriteriTecnici!$N576,",","."),0))),4)&amp;""),",",".")&amp;", "&amp;CHAR(34)&amp;"numerator"&amp;CHAR(34)&amp;": "&amp;SUBSTITUTE(TRIM(ROUND(IFERROR(CriteriTecnici!$K576*1,IFERROR(NUMBERVALUE(CriteriTecnici!$K576,".",","),IFERROR(NUMBERVALUE(CriteriTecnici!$K576,",","."),0))),4)&amp;""),",",".")&amp;", "&amp;CHAR(34)&amp;"denominator"&amp;CHAR(34)&amp;": "&amp;SUBSTITUTE(TRIM(ROUND(IFERROR(CriteriTecnici!$L576*1,IFERROR(NUMBERVALUE(CriteriTecnici!$L576,".",","),IFERROR(NUMBERVALUE(CriteriTecnici!$L576,",","."),0))),4)&amp;""),",",".")&amp;", "&amp;CHAR(34)&amp;"flag"&amp;CHAR(34)&amp;": "&amp;SUBSTITUTE(TRIM(ROUND(IFERROR(CriteriTecnici!$M576*1,IFERROR(NUMBERVALUE(CriteriTecnici!$M576,".",","),IFERROR(NUMBERVALUE(CriteriTecnici!$M576,",","."),0))),4)&amp;""),",",".")&amp;", "&amp;CHAR(34)&amp;"rawScore"&amp;CHAR(34)&amp;": "&amp;SUBSTITUTE(TRIM(ROUND(IFERROR(CriteriTecnici!$O576*1,IFERROR(NUMBERVALUE(CriteriTecnici!$O576,".",","),IFERROR(NUMBERVALUE(CriteriTecnici!$O576,",","."),0))),4)&amp;""),",",".")&amp;CHAR(125)&amp;IF(TRUE,",",""))</f>
        <v/>
      </c>
    </row>
    <row r="797">
      <c r="A797" s="38">
        <f>IF(CriteriTecnici!$A577="","","    "&amp;CHAR(123)&amp;CHAR(34)&amp;"bidderId"&amp;CHAR(34)&amp;": "&amp;CHAR(34)&amp;SUBSTITUTE(CriteriTecnici!$A577,CHAR(34),"'")&amp;CHAR(34)&amp;", "&amp;CHAR(34)&amp;"lotId"&amp;CHAR(34)&amp;": "&amp;CHAR(34)&amp;SUBSTITUTE(CriteriTecnici!$C577,CHAR(34),"'")&amp;CHAR(34)&amp;", "&amp;CHAR(34)&amp;"criterionId"&amp;CHAR(34)&amp;": "&amp;CHAR(34)&amp;SUBSTITUTE(CriteriTecnici!$D577,CHAR(34),"'")&amp;CHAR(34)&amp;", "&amp;CHAR(34)&amp;"kind"&amp;CHAR(34)&amp;": "&amp;CHAR(34)&amp;SUBSTITUTE(CriteriTecnici!$F577,CHAR(34),"'")&amp;CHAR(34)&amp;", "&amp;CHAR(34)&amp;"value"&amp;CHAR(34)&amp;": "&amp;SUBSTITUTE(TRIM(ROUND(IFERROR(CriteriTecnici!$N577*1,IFERROR(NUMBERVALUE(CriteriTecnici!$N577,".",","),IFERROR(NUMBERVALUE(CriteriTecnici!$N577,",","."),0))),4)&amp;""),",",".")&amp;", "&amp;CHAR(34)&amp;"numerator"&amp;CHAR(34)&amp;": "&amp;SUBSTITUTE(TRIM(ROUND(IFERROR(CriteriTecnici!$K577*1,IFERROR(NUMBERVALUE(CriteriTecnici!$K577,".",","),IFERROR(NUMBERVALUE(CriteriTecnici!$K577,",","."),0))),4)&amp;""),",",".")&amp;", "&amp;CHAR(34)&amp;"denominator"&amp;CHAR(34)&amp;": "&amp;SUBSTITUTE(TRIM(ROUND(IFERROR(CriteriTecnici!$L577*1,IFERROR(NUMBERVALUE(CriteriTecnici!$L577,".",","),IFERROR(NUMBERVALUE(CriteriTecnici!$L577,",","."),0))),4)&amp;""),",",".")&amp;", "&amp;CHAR(34)&amp;"flag"&amp;CHAR(34)&amp;": "&amp;SUBSTITUTE(TRIM(ROUND(IFERROR(CriteriTecnici!$M577*1,IFERROR(NUMBERVALUE(CriteriTecnici!$M577,".",","),IFERROR(NUMBERVALUE(CriteriTecnici!$M577,",","."),0))),4)&amp;""),",",".")&amp;", "&amp;CHAR(34)&amp;"rawScore"&amp;CHAR(34)&amp;": "&amp;SUBSTITUTE(TRIM(ROUND(IFERROR(CriteriTecnici!$O577*1,IFERROR(NUMBERVALUE(CriteriTecnici!$O577,".",","),IFERROR(NUMBERVALUE(CriteriTecnici!$O577,",","."),0))),4)&amp;""),",",".")&amp;CHAR(125)&amp;IF(TRUE,",",""))</f>
        <v/>
      </c>
    </row>
    <row r="798">
      <c r="A798" s="38">
        <f>IF(CriteriTecnici!$A578="","","    "&amp;CHAR(123)&amp;CHAR(34)&amp;"bidderId"&amp;CHAR(34)&amp;": "&amp;CHAR(34)&amp;SUBSTITUTE(CriteriTecnici!$A578,CHAR(34),"'")&amp;CHAR(34)&amp;", "&amp;CHAR(34)&amp;"lotId"&amp;CHAR(34)&amp;": "&amp;CHAR(34)&amp;SUBSTITUTE(CriteriTecnici!$C578,CHAR(34),"'")&amp;CHAR(34)&amp;", "&amp;CHAR(34)&amp;"criterionId"&amp;CHAR(34)&amp;": "&amp;CHAR(34)&amp;SUBSTITUTE(CriteriTecnici!$D578,CHAR(34),"'")&amp;CHAR(34)&amp;", "&amp;CHAR(34)&amp;"kind"&amp;CHAR(34)&amp;": "&amp;CHAR(34)&amp;SUBSTITUTE(CriteriTecnici!$F578,CHAR(34),"'")&amp;CHAR(34)&amp;", "&amp;CHAR(34)&amp;"value"&amp;CHAR(34)&amp;": "&amp;SUBSTITUTE(TRIM(ROUND(IFERROR(CriteriTecnici!$N578*1,IFERROR(NUMBERVALUE(CriteriTecnici!$N578,".",","),IFERROR(NUMBERVALUE(CriteriTecnici!$N578,",","."),0))),4)&amp;""),",",".")&amp;", "&amp;CHAR(34)&amp;"numerator"&amp;CHAR(34)&amp;": "&amp;SUBSTITUTE(TRIM(ROUND(IFERROR(CriteriTecnici!$K578*1,IFERROR(NUMBERVALUE(CriteriTecnici!$K578,".",","),IFERROR(NUMBERVALUE(CriteriTecnici!$K578,",","."),0))),4)&amp;""),",",".")&amp;", "&amp;CHAR(34)&amp;"denominator"&amp;CHAR(34)&amp;": "&amp;SUBSTITUTE(TRIM(ROUND(IFERROR(CriteriTecnici!$L578*1,IFERROR(NUMBERVALUE(CriteriTecnici!$L578,".",","),IFERROR(NUMBERVALUE(CriteriTecnici!$L578,",","."),0))),4)&amp;""),",",".")&amp;", "&amp;CHAR(34)&amp;"flag"&amp;CHAR(34)&amp;": "&amp;SUBSTITUTE(TRIM(ROUND(IFERROR(CriteriTecnici!$M578*1,IFERROR(NUMBERVALUE(CriteriTecnici!$M578,".",","),IFERROR(NUMBERVALUE(CriteriTecnici!$M578,",","."),0))),4)&amp;""),",",".")&amp;", "&amp;CHAR(34)&amp;"rawScore"&amp;CHAR(34)&amp;": "&amp;SUBSTITUTE(TRIM(ROUND(IFERROR(CriteriTecnici!$O578*1,IFERROR(NUMBERVALUE(CriteriTecnici!$O578,".",","),IFERROR(NUMBERVALUE(CriteriTecnici!$O578,",","."),0))),4)&amp;""),",",".")&amp;CHAR(125)&amp;IF(TRUE,",",""))</f>
        <v/>
      </c>
    </row>
    <row r="799">
      <c r="A799" s="38">
        <f>IF(CriteriTecnici!$A579="","","    "&amp;CHAR(123)&amp;CHAR(34)&amp;"bidderId"&amp;CHAR(34)&amp;": "&amp;CHAR(34)&amp;SUBSTITUTE(CriteriTecnici!$A579,CHAR(34),"'")&amp;CHAR(34)&amp;", "&amp;CHAR(34)&amp;"lotId"&amp;CHAR(34)&amp;": "&amp;CHAR(34)&amp;SUBSTITUTE(CriteriTecnici!$C579,CHAR(34),"'")&amp;CHAR(34)&amp;", "&amp;CHAR(34)&amp;"criterionId"&amp;CHAR(34)&amp;": "&amp;CHAR(34)&amp;SUBSTITUTE(CriteriTecnici!$D579,CHAR(34),"'")&amp;CHAR(34)&amp;", "&amp;CHAR(34)&amp;"kind"&amp;CHAR(34)&amp;": "&amp;CHAR(34)&amp;SUBSTITUTE(CriteriTecnici!$F579,CHAR(34),"'")&amp;CHAR(34)&amp;", "&amp;CHAR(34)&amp;"value"&amp;CHAR(34)&amp;": "&amp;SUBSTITUTE(TRIM(ROUND(IFERROR(CriteriTecnici!$N579*1,IFERROR(NUMBERVALUE(CriteriTecnici!$N579,".",","),IFERROR(NUMBERVALUE(CriteriTecnici!$N579,",","."),0))),4)&amp;""),",",".")&amp;", "&amp;CHAR(34)&amp;"numerator"&amp;CHAR(34)&amp;": "&amp;SUBSTITUTE(TRIM(ROUND(IFERROR(CriteriTecnici!$K579*1,IFERROR(NUMBERVALUE(CriteriTecnici!$K579,".",","),IFERROR(NUMBERVALUE(CriteriTecnici!$K579,",","."),0))),4)&amp;""),",",".")&amp;", "&amp;CHAR(34)&amp;"denominator"&amp;CHAR(34)&amp;": "&amp;SUBSTITUTE(TRIM(ROUND(IFERROR(CriteriTecnici!$L579*1,IFERROR(NUMBERVALUE(CriteriTecnici!$L579,".",","),IFERROR(NUMBERVALUE(CriteriTecnici!$L579,",","."),0))),4)&amp;""),",",".")&amp;", "&amp;CHAR(34)&amp;"flag"&amp;CHAR(34)&amp;": "&amp;SUBSTITUTE(TRIM(ROUND(IFERROR(CriteriTecnici!$M579*1,IFERROR(NUMBERVALUE(CriteriTecnici!$M579,".",","),IFERROR(NUMBERVALUE(CriteriTecnici!$M579,",","."),0))),4)&amp;""),",",".")&amp;", "&amp;CHAR(34)&amp;"rawScore"&amp;CHAR(34)&amp;": "&amp;SUBSTITUTE(TRIM(ROUND(IFERROR(CriteriTecnici!$O579*1,IFERROR(NUMBERVALUE(CriteriTecnici!$O579,".",","),IFERROR(NUMBERVALUE(CriteriTecnici!$O579,",","."),0))),4)&amp;""),",",".")&amp;CHAR(125)&amp;IF(TRUE,",",""))</f>
        <v/>
      </c>
    </row>
    <row r="800">
      <c r="A800" s="38">
        <f>IF(CriteriTecnici!$A580="","","    "&amp;CHAR(123)&amp;CHAR(34)&amp;"bidderId"&amp;CHAR(34)&amp;": "&amp;CHAR(34)&amp;SUBSTITUTE(CriteriTecnici!$A580,CHAR(34),"'")&amp;CHAR(34)&amp;", "&amp;CHAR(34)&amp;"lotId"&amp;CHAR(34)&amp;": "&amp;CHAR(34)&amp;SUBSTITUTE(CriteriTecnici!$C580,CHAR(34),"'")&amp;CHAR(34)&amp;", "&amp;CHAR(34)&amp;"criterionId"&amp;CHAR(34)&amp;": "&amp;CHAR(34)&amp;SUBSTITUTE(CriteriTecnici!$D580,CHAR(34),"'")&amp;CHAR(34)&amp;", "&amp;CHAR(34)&amp;"kind"&amp;CHAR(34)&amp;": "&amp;CHAR(34)&amp;SUBSTITUTE(CriteriTecnici!$F580,CHAR(34),"'")&amp;CHAR(34)&amp;", "&amp;CHAR(34)&amp;"value"&amp;CHAR(34)&amp;": "&amp;SUBSTITUTE(TRIM(ROUND(IFERROR(CriteriTecnici!$N580*1,IFERROR(NUMBERVALUE(CriteriTecnici!$N580,".",","),IFERROR(NUMBERVALUE(CriteriTecnici!$N580,",","."),0))),4)&amp;""),",",".")&amp;", "&amp;CHAR(34)&amp;"numerator"&amp;CHAR(34)&amp;": "&amp;SUBSTITUTE(TRIM(ROUND(IFERROR(CriteriTecnici!$K580*1,IFERROR(NUMBERVALUE(CriteriTecnici!$K580,".",","),IFERROR(NUMBERVALUE(CriteriTecnici!$K580,",","."),0))),4)&amp;""),",",".")&amp;", "&amp;CHAR(34)&amp;"denominator"&amp;CHAR(34)&amp;": "&amp;SUBSTITUTE(TRIM(ROUND(IFERROR(CriteriTecnici!$L580*1,IFERROR(NUMBERVALUE(CriteriTecnici!$L580,".",","),IFERROR(NUMBERVALUE(CriteriTecnici!$L580,",","."),0))),4)&amp;""),",",".")&amp;", "&amp;CHAR(34)&amp;"flag"&amp;CHAR(34)&amp;": "&amp;SUBSTITUTE(TRIM(ROUND(IFERROR(CriteriTecnici!$M580*1,IFERROR(NUMBERVALUE(CriteriTecnici!$M580,".",","),IFERROR(NUMBERVALUE(CriteriTecnici!$M580,",","."),0))),4)&amp;""),",",".")&amp;", "&amp;CHAR(34)&amp;"rawScore"&amp;CHAR(34)&amp;": "&amp;SUBSTITUTE(TRIM(ROUND(IFERROR(CriteriTecnici!$O580*1,IFERROR(NUMBERVALUE(CriteriTecnici!$O580,".",","),IFERROR(NUMBERVALUE(CriteriTecnici!$O580,",","."),0))),4)&amp;""),",",".")&amp;CHAR(125)&amp;IF(TRUE,",",""))</f>
        <v/>
      </c>
    </row>
    <row r="801">
      <c r="A801" s="38">
        <f>IF(CriteriTecnici!$A581="","","    "&amp;CHAR(123)&amp;CHAR(34)&amp;"bidderId"&amp;CHAR(34)&amp;": "&amp;CHAR(34)&amp;SUBSTITUTE(CriteriTecnici!$A581,CHAR(34),"'")&amp;CHAR(34)&amp;", "&amp;CHAR(34)&amp;"lotId"&amp;CHAR(34)&amp;": "&amp;CHAR(34)&amp;SUBSTITUTE(CriteriTecnici!$C581,CHAR(34),"'")&amp;CHAR(34)&amp;", "&amp;CHAR(34)&amp;"criterionId"&amp;CHAR(34)&amp;": "&amp;CHAR(34)&amp;SUBSTITUTE(CriteriTecnici!$D581,CHAR(34),"'")&amp;CHAR(34)&amp;", "&amp;CHAR(34)&amp;"kind"&amp;CHAR(34)&amp;": "&amp;CHAR(34)&amp;SUBSTITUTE(CriteriTecnici!$F581,CHAR(34),"'")&amp;CHAR(34)&amp;", "&amp;CHAR(34)&amp;"value"&amp;CHAR(34)&amp;": "&amp;SUBSTITUTE(TRIM(ROUND(IFERROR(CriteriTecnici!$N581*1,IFERROR(NUMBERVALUE(CriteriTecnici!$N581,".",","),IFERROR(NUMBERVALUE(CriteriTecnici!$N581,",","."),0))),4)&amp;""),",",".")&amp;", "&amp;CHAR(34)&amp;"numerator"&amp;CHAR(34)&amp;": "&amp;SUBSTITUTE(TRIM(ROUND(IFERROR(CriteriTecnici!$K581*1,IFERROR(NUMBERVALUE(CriteriTecnici!$K581,".",","),IFERROR(NUMBERVALUE(CriteriTecnici!$K581,",","."),0))),4)&amp;""),",",".")&amp;", "&amp;CHAR(34)&amp;"denominator"&amp;CHAR(34)&amp;": "&amp;SUBSTITUTE(TRIM(ROUND(IFERROR(CriteriTecnici!$L581*1,IFERROR(NUMBERVALUE(CriteriTecnici!$L581,".",","),IFERROR(NUMBERVALUE(CriteriTecnici!$L581,",","."),0))),4)&amp;""),",",".")&amp;", "&amp;CHAR(34)&amp;"flag"&amp;CHAR(34)&amp;": "&amp;SUBSTITUTE(TRIM(ROUND(IFERROR(CriteriTecnici!$M581*1,IFERROR(NUMBERVALUE(CriteriTecnici!$M581,".",","),IFERROR(NUMBERVALUE(CriteriTecnici!$M581,",","."),0))),4)&amp;""),",",".")&amp;", "&amp;CHAR(34)&amp;"rawScore"&amp;CHAR(34)&amp;": "&amp;SUBSTITUTE(TRIM(ROUND(IFERROR(CriteriTecnici!$O581*1,IFERROR(NUMBERVALUE(CriteriTecnici!$O581,".",","),IFERROR(NUMBERVALUE(CriteriTecnici!$O581,",","."),0))),4)&amp;""),",",".")&amp;CHAR(125)&amp;IF(TRUE,",",""))</f>
        <v/>
      </c>
    </row>
    <row r="802">
      <c r="A802" s="38">
        <f>IF(CriteriTecnici!$A582="","","    "&amp;CHAR(123)&amp;CHAR(34)&amp;"bidderId"&amp;CHAR(34)&amp;": "&amp;CHAR(34)&amp;SUBSTITUTE(CriteriTecnici!$A582,CHAR(34),"'")&amp;CHAR(34)&amp;", "&amp;CHAR(34)&amp;"lotId"&amp;CHAR(34)&amp;": "&amp;CHAR(34)&amp;SUBSTITUTE(CriteriTecnici!$C582,CHAR(34),"'")&amp;CHAR(34)&amp;", "&amp;CHAR(34)&amp;"criterionId"&amp;CHAR(34)&amp;": "&amp;CHAR(34)&amp;SUBSTITUTE(CriteriTecnici!$D582,CHAR(34),"'")&amp;CHAR(34)&amp;", "&amp;CHAR(34)&amp;"kind"&amp;CHAR(34)&amp;": "&amp;CHAR(34)&amp;SUBSTITUTE(CriteriTecnici!$F582,CHAR(34),"'")&amp;CHAR(34)&amp;", "&amp;CHAR(34)&amp;"value"&amp;CHAR(34)&amp;": "&amp;SUBSTITUTE(TRIM(ROUND(IFERROR(CriteriTecnici!$N582*1,IFERROR(NUMBERVALUE(CriteriTecnici!$N582,".",","),IFERROR(NUMBERVALUE(CriteriTecnici!$N582,",","."),0))),4)&amp;""),",",".")&amp;", "&amp;CHAR(34)&amp;"numerator"&amp;CHAR(34)&amp;": "&amp;SUBSTITUTE(TRIM(ROUND(IFERROR(CriteriTecnici!$K582*1,IFERROR(NUMBERVALUE(CriteriTecnici!$K582,".",","),IFERROR(NUMBERVALUE(CriteriTecnici!$K582,",","."),0))),4)&amp;""),",",".")&amp;", "&amp;CHAR(34)&amp;"denominator"&amp;CHAR(34)&amp;": "&amp;SUBSTITUTE(TRIM(ROUND(IFERROR(CriteriTecnici!$L582*1,IFERROR(NUMBERVALUE(CriteriTecnici!$L582,".",","),IFERROR(NUMBERVALUE(CriteriTecnici!$L582,",","."),0))),4)&amp;""),",",".")&amp;", "&amp;CHAR(34)&amp;"flag"&amp;CHAR(34)&amp;": "&amp;SUBSTITUTE(TRIM(ROUND(IFERROR(CriteriTecnici!$M582*1,IFERROR(NUMBERVALUE(CriteriTecnici!$M582,".",","),IFERROR(NUMBERVALUE(CriteriTecnici!$M582,",","."),0))),4)&amp;""),",",".")&amp;", "&amp;CHAR(34)&amp;"rawScore"&amp;CHAR(34)&amp;": "&amp;SUBSTITUTE(TRIM(ROUND(IFERROR(CriteriTecnici!$O582*1,IFERROR(NUMBERVALUE(CriteriTecnici!$O582,".",","),IFERROR(NUMBERVALUE(CriteriTecnici!$O582,",","."),0))),4)&amp;""),",",".")&amp;CHAR(125)&amp;IF(TRUE,",",""))</f>
        <v/>
      </c>
    </row>
    <row r="803">
      <c r="A803" s="38">
        <f>IF(CriteriTecnici!$A583="","","    "&amp;CHAR(123)&amp;CHAR(34)&amp;"bidderId"&amp;CHAR(34)&amp;": "&amp;CHAR(34)&amp;SUBSTITUTE(CriteriTecnici!$A583,CHAR(34),"'")&amp;CHAR(34)&amp;", "&amp;CHAR(34)&amp;"lotId"&amp;CHAR(34)&amp;": "&amp;CHAR(34)&amp;SUBSTITUTE(CriteriTecnici!$C583,CHAR(34),"'")&amp;CHAR(34)&amp;", "&amp;CHAR(34)&amp;"criterionId"&amp;CHAR(34)&amp;": "&amp;CHAR(34)&amp;SUBSTITUTE(CriteriTecnici!$D583,CHAR(34),"'")&amp;CHAR(34)&amp;", "&amp;CHAR(34)&amp;"kind"&amp;CHAR(34)&amp;": "&amp;CHAR(34)&amp;SUBSTITUTE(CriteriTecnici!$F583,CHAR(34),"'")&amp;CHAR(34)&amp;", "&amp;CHAR(34)&amp;"value"&amp;CHAR(34)&amp;": "&amp;SUBSTITUTE(TRIM(ROUND(IFERROR(CriteriTecnici!$N583*1,IFERROR(NUMBERVALUE(CriteriTecnici!$N583,".",","),IFERROR(NUMBERVALUE(CriteriTecnici!$N583,",","."),0))),4)&amp;""),",",".")&amp;", "&amp;CHAR(34)&amp;"numerator"&amp;CHAR(34)&amp;": "&amp;SUBSTITUTE(TRIM(ROUND(IFERROR(CriteriTecnici!$K583*1,IFERROR(NUMBERVALUE(CriteriTecnici!$K583,".",","),IFERROR(NUMBERVALUE(CriteriTecnici!$K583,",","."),0))),4)&amp;""),",",".")&amp;", "&amp;CHAR(34)&amp;"denominator"&amp;CHAR(34)&amp;": "&amp;SUBSTITUTE(TRIM(ROUND(IFERROR(CriteriTecnici!$L583*1,IFERROR(NUMBERVALUE(CriteriTecnici!$L583,".",","),IFERROR(NUMBERVALUE(CriteriTecnici!$L583,",","."),0))),4)&amp;""),",",".")&amp;", "&amp;CHAR(34)&amp;"flag"&amp;CHAR(34)&amp;": "&amp;SUBSTITUTE(TRIM(ROUND(IFERROR(CriteriTecnici!$M583*1,IFERROR(NUMBERVALUE(CriteriTecnici!$M583,".",","),IFERROR(NUMBERVALUE(CriteriTecnici!$M583,",","."),0))),4)&amp;""),",",".")&amp;", "&amp;CHAR(34)&amp;"rawScore"&amp;CHAR(34)&amp;": "&amp;SUBSTITUTE(TRIM(ROUND(IFERROR(CriteriTecnici!$O583*1,IFERROR(NUMBERVALUE(CriteriTecnici!$O583,".",","),IFERROR(NUMBERVALUE(CriteriTecnici!$O583,",","."),0))),4)&amp;""),",",".")&amp;CHAR(125)&amp;IF(TRUE,",",""))</f>
        <v/>
      </c>
    </row>
    <row r="804">
      <c r="A804" s="38">
        <f>IF(CriteriTecnici!$A584="","","    "&amp;CHAR(123)&amp;CHAR(34)&amp;"bidderId"&amp;CHAR(34)&amp;": "&amp;CHAR(34)&amp;SUBSTITUTE(CriteriTecnici!$A584,CHAR(34),"'")&amp;CHAR(34)&amp;", "&amp;CHAR(34)&amp;"lotId"&amp;CHAR(34)&amp;": "&amp;CHAR(34)&amp;SUBSTITUTE(CriteriTecnici!$C584,CHAR(34),"'")&amp;CHAR(34)&amp;", "&amp;CHAR(34)&amp;"criterionId"&amp;CHAR(34)&amp;": "&amp;CHAR(34)&amp;SUBSTITUTE(CriteriTecnici!$D584,CHAR(34),"'")&amp;CHAR(34)&amp;", "&amp;CHAR(34)&amp;"kind"&amp;CHAR(34)&amp;": "&amp;CHAR(34)&amp;SUBSTITUTE(CriteriTecnici!$F584,CHAR(34),"'")&amp;CHAR(34)&amp;", "&amp;CHAR(34)&amp;"value"&amp;CHAR(34)&amp;": "&amp;SUBSTITUTE(TRIM(ROUND(IFERROR(CriteriTecnici!$N584*1,IFERROR(NUMBERVALUE(CriteriTecnici!$N584,".",","),IFERROR(NUMBERVALUE(CriteriTecnici!$N584,",","."),0))),4)&amp;""),",",".")&amp;", "&amp;CHAR(34)&amp;"numerator"&amp;CHAR(34)&amp;": "&amp;SUBSTITUTE(TRIM(ROUND(IFERROR(CriteriTecnici!$K584*1,IFERROR(NUMBERVALUE(CriteriTecnici!$K584,".",","),IFERROR(NUMBERVALUE(CriteriTecnici!$K584,",","."),0))),4)&amp;""),",",".")&amp;", "&amp;CHAR(34)&amp;"denominator"&amp;CHAR(34)&amp;": "&amp;SUBSTITUTE(TRIM(ROUND(IFERROR(CriteriTecnici!$L584*1,IFERROR(NUMBERVALUE(CriteriTecnici!$L584,".",","),IFERROR(NUMBERVALUE(CriteriTecnici!$L584,",","."),0))),4)&amp;""),",",".")&amp;", "&amp;CHAR(34)&amp;"flag"&amp;CHAR(34)&amp;": "&amp;SUBSTITUTE(TRIM(ROUND(IFERROR(CriteriTecnici!$M584*1,IFERROR(NUMBERVALUE(CriteriTecnici!$M584,".",","),IFERROR(NUMBERVALUE(CriteriTecnici!$M584,",","."),0))),4)&amp;""),",",".")&amp;", "&amp;CHAR(34)&amp;"rawScore"&amp;CHAR(34)&amp;": "&amp;SUBSTITUTE(TRIM(ROUND(IFERROR(CriteriTecnici!$O584*1,IFERROR(NUMBERVALUE(CriteriTecnici!$O584,".",","),IFERROR(NUMBERVALUE(CriteriTecnici!$O584,",","."),0))),4)&amp;""),",",".")&amp;CHAR(125)&amp;IF(TRUE,",",""))</f>
        <v/>
      </c>
    </row>
    <row r="805">
      <c r="A805" s="38">
        <f>IF(CriteriTecnici!$A585="","","    "&amp;CHAR(123)&amp;CHAR(34)&amp;"bidderId"&amp;CHAR(34)&amp;": "&amp;CHAR(34)&amp;SUBSTITUTE(CriteriTecnici!$A585,CHAR(34),"'")&amp;CHAR(34)&amp;", "&amp;CHAR(34)&amp;"lotId"&amp;CHAR(34)&amp;": "&amp;CHAR(34)&amp;SUBSTITUTE(CriteriTecnici!$C585,CHAR(34),"'")&amp;CHAR(34)&amp;", "&amp;CHAR(34)&amp;"criterionId"&amp;CHAR(34)&amp;": "&amp;CHAR(34)&amp;SUBSTITUTE(CriteriTecnici!$D585,CHAR(34),"'")&amp;CHAR(34)&amp;", "&amp;CHAR(34)&amp;"kind"&amp;CHAR(34)&amp;": "&amp;CHAR(34)&amp;SUBSTITUTE(CriteriTecnici!$F585,CHAR(34),"'")&amp;CHAR(34)&amp;", "&amp;CHAR(34)&amp;"value"&amp;CHAR(34)&amp;": "&amp;SUBSTITUTE(TRIM(ROUND(IFERROR(CriteriTecnici!$N585*1,IFERROR(NUMBERVALUE(CriteriTecnici!$N585,".",","),IFERROR(NUMBERVALUE(CriteriTecnici!$N585,",","."),0))),4)&amp;""),",",".")&amp;", "&amp;CHAR(34)&amp;"numerator"&amp;CHAR(34)&amp;": "&amp;SUBSTITUTE(TRIM(ROUND(IFERROR(CriteriTecnici!$K585*1,IFERROR(NUMBERVALUE(CriteriTecnici!$K585,".",","),IFERROR(NUMBERVALUE(CriteriTecnici!$K585,",","."),0))),4)&amp;""),",",".")&amp;", "&amp;CHAR(34)&amp;"denominator"&amp;CHAR(34)&amp;": "&amp;SUBSTITUTE(TRIM(ROUND(IFERROR(CriteriTecnici!$L585*1,IFERROR(NUMBERVALUE(CriteriTecnici!$L585,".",","),IFERROR(NUMBERVALUE(CriteriTecnici!$L585,",","."),0))),4)&amp;""),",",".")&amp;", "&amp;CHAR(34)&amp;"flag"&amp;CHAR(34)&amp;": "&amp;SUBSTITUTE(TRIM(ROUND(IFERROR(CriteriTecnici!$M585*1,IFERROR(NUMBERVALUE(CriteriTecnici!$M585,".",","),IFERROR(NUMBERVALUE(CriteriTecnici!$M585,",","."),0))),4)&amp;""),",",".")&amp;", "&amp;CHAR(34)&amp;"rawScore"&amp;CHAR(34)&amp;": "&amp;SUBSTITUTE(TRIM(ROUND(IFERROR(CriteriTecnici!$O585*1,IFERROR(NUMBERVALUE(CriteriTecnici!$O585,".",","),IFERROR(NUMBERVALUE(CriteriTecnici!$O585,",","."),0))),4)&amp;""),",",".")&amp;CHAR(125)&amp;IF(TRUE,",",""))</f>
        <v/>
      </c>
    </row>
    <row r="806">
      <c r="A806" s="38">
        <f>IF(CriteriTecnici!$A586="","","    "&amp;CHAR(123)&amp;CHAR(34)&amp;"bidderId"&amp;CHAR(34)&amp;": "&amp;CHAR(34)&amp;SUBSTITUTE(CriteriTecnici!$A586,CHAR(34),"'")&amp;CHAR(34)&amp;", "&amp;CHAR(34)&amp;"lotId"&amp;CHAR(34)&amp;": "&amp;CHAR(34)&amp;SUBSTITUTE(CriteriTecnici!$C586,CHAR(34),"'")&amp;CHAR(34)&amp;", "&amp;CHAR(34)&amp;"criterionId"&amp;CHAR(34)&amp;": "&amp;CHAR(34)&amp;SUBSTITUTE(CriteriTecnici!$D586,CHAR(34),"'")&amp;CHAR(34)&amp;", "&amp;CHAR(34)&amp;"kind"&amp;CHAR(34)&amp;": "&amp;CHAR(34)&amp;SUBSTITUTE(CriteriTecnici!$F586,CHAR(34),"'")&amp;CHAR(34)&amp;", "&amp;CHAR(34)&amp;"value"&amp;CHAR(34)&amp;": "&amp;SUBSTITUTE(TRIM(ROUND(IFERROR(CriteriTecnici!$N586*1,IFERROR(NUMBERVALUE(CriteriTecnici!$N586,".",","),IFERROR(NUMBERVALUE(CriteriTecnici!$N586,",","."),0))),4)&amp;""),",",".")&amp;", "&amp;CHAR(34)&amp;"numerator"&amp;CHAR(34)&amp;": "&amp;SUBSTITUTE(TRIM(ROUND(IFERROR(CriteriTecnici!$K586*1,IFERROR(NUMBERVALUE(CriteriTecnici!$K586,".",","),IFERROR(NUMBERVALUE(CriteriTecnici!$K586,",","."),0))),4)&amp;""),",",".")&amp;", "&amp;CHAR(34)&amp;"denominator"&amp;CHAR(34)&amp;": "&amp;SUBSTITUTE(TRIM(ROUND(IFERROR(CriteriTecnici!$L586*1,IFERROR(NUMBERVALUE(CriteriTecnici!$L586,".",","),IFERROR(NUMBERVALUE(CriteriTecnici!$L586,",","."),0))),4)&amp;""),",",".")&amp;", "&amp;CHAR(34)&amp;"flag"&amp;CHAR(34)&amp;": "&amp;SUBSTITUTE(TRIM(ROUND(IFERROR(CriteriTecnici!$M586*1,IFERROR(NUMBERVALUE(CriteriTecnici!$M586,".",","),IFERROR(NUMBERVALUE(CriteriTecnici!$M586,",","."),0))),4)&amp;""),",",".")&amp;", "&amp;CHAR(34)&amp;"rawScore"&amp;CHAR(34)&amp;": "&amp;SUBSTITUTE(TRIM(ROUND(IFERROR(CriteriTecnici!$O586*1,IFERROR(NUMBERVALUE(CriteriTecnici!$O586,".",","),IFERROR(NUMBERVALUE(CriteriTecnici!$O586,",","."),0))),4)&amp;""),",",".")&amp;CHAR(125)&amp;IF(TRUE,",",""))</f>
        <v/>
      </c>
    </row>
    <row r="807">
      <c r="A807" s="38">
        <f>IF(CriteriTecnici!$A587="","","    "&amp;CHAR(123)&amp;CHAR(34)&amp;"bidderId"&amp;CHAR(34)&amp;": "&amp;CHAR(34)&amp;SUBSTITUTE(CriteriTecnici!$A587,CHAR(34),"'")&amp;CHAR(34)&amp;", "&amp;CHAR(34)&amp;"lotId"&amp;CHAR(34)&amp;": "&amp;CHAR(34)&amp;SUBSTITUTE(CriteriTecnici!$C587,CHAR(34),"'")&amp;CHAR(34)&amp;", "&amp;CHAR(34)&amp;"criterionId"&amp;CHAR(34)&amp;": "&amp;CHAR(34)&amp;SUBSTITUTE(CriteriTecnici!$D587,CHAR(34),"'")&amp;CHAR(34)&amp;", "&amp;CHAR(34)&amp;"kind"&amp;CHAR(34)&amp;": "&amp;CHAR(34)&amp;SUBSTITUTE(CriteriTecnici!$F587,CHAR(34),"'")&amp;CHAR(34)&amp;", "&amp;CHAR(34)&amp;"value"&amp;CHAR(34)&amp;": "&amp;SUBSTITUTE(TRIM(ROUND(IFERROR(CriteriTecnici!$N587*1,IFERROR(NUMBERVALUE(CriteriTecnici!$N587,".",","),IFERROR(NUMBERVALUE(CriteriTecnici!$N587,",","."),0))),4)&amp;""),",",".")&amp;", "&amp;CHAR(34)&amp;"numerator"&amp;CHAR(34)&amp;": "&amp;SUBSTITUTE(TRIM(ROUND(IFERROR(CriteriTecnici!$K587*1,IFERROR(NUMBERVALUE(CriteriTecnici!$K587,".",","),IFERROR(NUMBERVALUE(CriteriTecnici!$K587,",","."),0))),4)&amp;""),",",".")&amp;", "&amp;CHAR(34)&amp;"denominator"&amp;CHAR(34)&amp;": "&amp;SUBSTITUTE(TRIM(ROUND(IFERROR(CriteriTecnici!$L587*1,IFERROR(NUMBERVALUE(CriteriTecnici!$L587,".",","),IFERROR(NUMBERVALUE(CriteriTecnici!$L587,",","."),0))),4)&amp;""),",",".")&amp;", "&amp;CHAR(34)&amp;"flag"&amp;CHAR(34)&amp;": "&amp;SUBSTITUTE(TRIM(ROUND(IFERROR(CriteriTecnici!$M587*1,IFERROR(NUMBERVALUE(CriteriTecnici!$M587,".",","),IFERROR(NUMBERVALUE(CriteriTecnici!$M587,",","."),0))),4)&amp;""),",",".")&amp;", "&amp;CHAR(34)&amp;"rawScore"&amp;CHAR(34)&amp;": "&amp;SUBSTITUTE(TRIM(ROUND(IFERROR(CriteriTecnici!$O587*1,IFERROR(NUMBERVALUE(CriteriTecnici!$O587,".",","),IFERROR(NUMBERVALUE(CriteriTecnici!$O587,",","."),0))),4)&amp;""),",",".")&amp;CHAR(125)&amp;IF(TRUE,",",""))</f>
        <v/>
      </c>
    </row>
    <row r="808">
      <c r="A808" s="38">
        <f>IF(CriteriTecnici!$A588="","","    "&amp;CHAR(123)&amp;CHAR(34)&amp;"bidderId"&amp;CHAR(34)&amp;": "&amp;CHAR(34)&amp;SUBSTITUTE(CriteriTecnici!$A588,CHAR(34),"'")&amp;CHAR(34)&amp;", "&amp;CHAR(34)&amp;"lotId"&amp;CHAR(34)&amp;": "&amp;CHAR(34)&amp;SUBSTITUTE(CriteriTecnici!$C588,CHAR(34),"'")&amp;CHAR(34)&amp;", "&amp;CHAR(34)&amp;"criterionId"&amp;CHAR(34)&amp;": "&amp;CHAR(34)&amp;SUBSTITUTE(CriteriTecnici!$D588,CHAR(34),"'")&amp;CHAR(34)&amp;", "&amp;CHAR(34)&amp;"kind"&amp;CHAR(34)&amp;": "&amp;CHAR(34)&amp;SUBSTITUTE(CriteriTecnici!$F588,CHAR(34),"'")&amp;CHAR(34)&amp;", "&amp;CHAR(34)&amp;"value"&amp;CHAR(34)&amp;": "&amp;SUBSTITUTE(TRIM(ROUND(IFERROR(CriteriTecnici!$N588*1,IFERROR(NUMBERVALUE(CriteriTecnici!$N588,".",","),IFERROR(NUMBERVALUE(CriteriTecnici!$N588,",","."),0))),4)&amp;""),",",".")&amp;", "&amp;CHAR(34)&amp;"numerator"&amp;CHAR(34)&amp;": "&amp;SUBSTITUTE(TRIM(ROUND(IFERROR(CriteriTecnici!$K588*1,IFERROR(NUMBERVALUE(CriteriTecnici!$K588,".",","),IFERROR(NUMBERVALUE(CriteriTecnici!$K588,",","."),0))),4)&amp;""),",",".")&amp;", "&amp;CHAR(34)&amp;"denominator"&amp;CHAR(34)&amp;": "&amp;SUBSTITUTE(TRIM(ROUND(IFERROR(CriteriTecnici!$L588*1,IFERROR(NUMBERVALUE(CriteriTecnici!$L588,".",","),IFERROR(NUMBERVALUE(CriteriTecnici!$L588,",","."),0))),4)&amp;""),",",".")&amp;", "&amp;CHAR(34)&amp;"flag"&amp;CHAR(34)&amp;": "&amp;SUBSTITUTE(TRIM(ROUND(IFERROR(CriteriTecnici!$M588*1,IFERROR(NUMBERVALUE(CriteriTecnici!$M588,".",","),IFERROR(NUMBERVALUE(CriteriTecnici!$M588,",","."),0))),4)&amp;""),",",".")&amp;", "&amp;CHAR(34)&amp;"rawScore"&amp;CHAR(34)&amp;": "&amp;SUBSTITUTE(TRIM(ROUND(IFERROR(CriteriTecnici!$O588*1,IFERROR(NUMBERVALUE(CriteriTecnici!$O588,".",","),IFERROR(NUMBERVALUE(CriteriTecnici!$O588,",","."),0))),4)&amp;""),",",".")&amp;CHAR(125)&amp;IF(TRUE,",",""))</f>
        <v/>
      </c>
    </row>
    <row r="809">
      <c r="A809" s="38">
        <f>IF(CriteriTecnici!$A589="","","    "&amp;CHAR(123)&amp;CHAR(34)&amp;"bidderId"&amp;CHAR(34)&amp;": "&amp;CHAR(34)&amp;SUBSTITUTE(CriteriTecnici!$A589,CHAR(34),"'")&amp;CHAR(34)&amp;", "&amp;CHAR(34)&amp;"lotId"&amp;CHAR(34)&amp;": "&amp;CHAR(34)&amp;SUBSTITUTE(CriteriTecnici!$C589,CHAR(34),"'")&amp;CHAR(34)&amp;", "&amp;CHAR(34)&amp;"criterionId"&amp;CHAR(34)&amp;": "&amp;CHAR(34)&amp;SUBSTITUTE(CriteriTecnici!$D589,CHAR(34),"'")&amp;CHAR(34)&amp;", "&amp;CHAR(34)&amp;"kind"&amp;CHAR(34)&amp;": "&amp;CHAR(34)&amp;SUBSTITUTE(CriteriTecnici!$F589,CHAR(34),"'")&amp;CHAR(34)&amp;", "&amp;CHAR(34)&amp;"value"&amp;CHAR(34)&amp;": "&amp;SUBSTITUTE(TRIM(ROUND(IFERROR(CriteriTecnici!$N589*1,IFERROR(NUMBERVALUE(CriteriTecnici!$N589,".",","),IFERROR(NUMBERVALUE(CriteriTecnici!$N589,",","."),0))),4)&amp;""),",",".")&amp;", "&amp;CHAR(34)&amp;"numerator"&amp;CHAR(34)&amp;": "&amp;SUBSTITUTE(TRIM(ROUND(IFERROR(CriteriTecnici!$K589*1,IFERROR(NUMBERVALUE(CriteriTecnici!$K589,".",","),IFERROR(NUMBERVALUE(CriteriTecnici!$K589,",","."),0))),4)&amp;""),",",".")&amp;", "&amp;CHAR(34)&amp;"denominator"&amp;CHAR(34)&amp;": "&amp;SUBSTITUTE(TRIM(ROUND(IFERROR(CriteriTecnici!$L589*1,IFERROR(NUMBERVALUE(CriteriTecnici!$L589,".",","),IFERROR(NUMBERVALUE(CriteriTecnici!$L589,",","."),0))),4)&amp;""),",",".")&amp;", "&amp;CHAR(34)&amp;"flag"&amp;CHAR(34)&amp;": "&amp;SUBSTITUTE(TRIM(ROUND(IFERROR(CriteriTecnici!$M589*1,IFERROR(NUMBERVALUE(CriteriTecnici!$M589,".",","),IFERROR(NUMBERVALUE(CriteriTecnici!$M589,",","."),0))),4)&amp;""),",",".")&amp;", "&amp;CHAR(34)&amp;"rawScore"&amp;CHAR(34)&amp;": "&amp;SUBSTITUTE(TRIM(ROUND(IFERROR(CriteriTecnici!$O589*1,IFERROR(NUMBERVALUE(CriteriTecnici!$O589,".",","),IFERROR(NUMBERVALUE(CriteriTecnici!$O589,",","."),0))),4)&amp;""),",",".")&amp;CHAR(125)&amp;IF(TRUE,",",""))</f>
        <v/>
      </c>
    </row>
    <row r="810">
      <c r="A810" s="38">
        <f>IF(CriteriTecnici!$A590="","","    "&amp;CHAR(123)&amp;CHAR(34)&amp;"bidderId"&amp;CHAR(34)&amp;": "&amp;CHAR(34)&amp;SUBSTITUTE(CriteriTecnici!$A590,CHAR(34),"'")&amp;CHAR(34)&amp;", "&amp;CHAR(34)&amp;"lotId"&amp;CHAR(34)&amp;": "&amp;CHAR(34)&amp;SUBSTITUTE(CriteriTecnici!$C590,CHAR(34),"'")&amp;CHAR(34)&amp;", "&amp;CHAR(34)&amp;"criterionId"&amp;CHAR(34)&amp;": "&amp;CHAR(34)&amp;SUBSTITUTE(CriteriTecnici!$D590,CHAR(34),"'")&amp;CHAR(34)&amp;", "&amp;CHAR(34)&amp;"kind"&amp;CHAR(34)&amp;": "&amp;CHAR(34)&amp;SUBSTITUTE(CriteriTecnici!$F590,CHAR(34),"'")&amp;CHAR(34)&amp;", "&amp;CHAR(34)&amp;"value"&amp;CHAR(34)&amp;": "&amp;SUBSTITUTE(TRIM(ROUND(IFERROR(CriteriTecnici!$N590*1,IFERROR(NUMBERVALUE(CriteriTecnici!$N590,".",","),IFERROR(NUMBERVALUE(CriteriTecnici!$N590,",","."),0))),4)&amp;""),",",".")&amp;", "&amp;CHAR(34)&amp;"numerator"&amp;CHAR(34)&amp;": "&amp;SUBSTITUTE(TRIM(ROUND(IFERROR(CriteriTecnici!$K590*1,IFERROR(NUMBERVALUE(CriteriTecnici!$K590,".",","),IFERROR(NUMBERVALUE(CriteriTecnici!$K590,",","."),0))),4)&amp;""),",",".")&amp;", "&amp;CHAR(34)&amp;"denominator"&amp;CHAR(34)&amp;": "&amp;SUBSTITUTE(TRIM(ROUND(IFERROR(CriteriTecnici!$L590*1,IFERROR(NUMBERVALUE(CriteriTecnici!$L590,".",","),IFERROR(NUMBERVALUE(CriteriTecnici!$L590,",","."),0))),4)&amp;""),",",".")&amp;", "&amp;CHAR(34)&amp;"flag"&amp;CHAR(34)&amp;": "&amp;SUBSTITUTE(TRIM(ROUND(IFERROR(CriteriTecnici!$M590*1,IFERROR(NUMBERVALUE(CriteriTecnici!$M590,".",","),IFERROR(NUMBERVALUE(CriteriTecnici!$M590,",","."),0))),4)&amp;""),",",".")&amp;", "&amp;CHAR(34)&amp;"rawScore"&amp;CHAR(34)&amp;": "&amp;SUBSTITUTE(TRIM(ROUND(IFERROR(CriteriTecnici!$O590*1,IFERROR(NUMBERVALUE(CriteriTecnici!$O590,".",","),IFERROR(NUMBERVALUE(CriteriTecnici!$O590,",","."),0))),4)&amp;""),",",".")&amp;CHAR(125)&amp;IF(TRUE,",",""))</f>
        <v/>
      </c>
    </row>
    <row r="811">
      <c r="A811" s="38">
        <f>IF(CriteriTecnici!$A591="","","    "&amp;CHAR(123)&amp;CHAR(34)&amp;"bidderId"&amp;CHAR(34)&amp;": "&amp;CHAR(34)&amp;SUBSTITUTE(CriteriTecnici!$A591,CHAR(34),"'")&amp;CHAR(34)&amp;", "&amp;CHAR(34)&amp;"lotId"&amp;CHAR(34)&amp;": "&amp;CHAR(34)&amp;SUBSTITUTE(CriteriTecnici!$C591,CHAR(34),"'")&amp;CHAR(34)&amp;", "&amp;CHAR(34)&amp;"criterionId"&amp;CHAR(34)&amp;": "&amp;CHAR(34)&amp;SUBSTITUTE(CriteriTecnici!$D591,CHAR(34),"'")&amp;CHAR(34)&amp;", "&amp;CHAR(34)&amp;"kind"&amp;CHAR(34)&amp;": "&amp;CHAR(34)&amp;SUBSTITUTE(CriteriTecnici!$F591,CHAR(34),"'")&amp;CHAR(34)&amp;", "&amp;CHAR(34)&amp;"value"&amp;CHAR(34)&amp;": "&amp;SUBSTITUTE(TRIM(ROUND(IFERROR(CriteriTecnici!$N591*1,IFERROR(NUMBERVALUE(CriteriTecnici!$N591,".",","),IFERROR(NUMBERVALUE(CriteriTecnici!$N591,",","."),0))),4)&amp;""),",",".")&amp;", "&amp;CHAR(34)&amp;"numerator"&amp;CHAR(34)&amp;": "&amp;SUBSTITUTE(TRIM(ROUND(IFERROR(CriteriTecnici!$K591*1,IFERROR(NUMBERVALUE(CriteriTecnici!$K591,".",","),IFERROR(NUMBERVALUE(CriteriTecnici!$K591,",","."),0))),4)&amp;""),",",".")&amp;", "&amp;CHAR(34)&amp;"denominator"&amp;CHAR(34)&amp;": "&amp;SUBSTITUTE(TRIM(ROUND(IFERROR(CriteriTecnici!$L591*1,IFERROR(NUMBERVALUE(CriteriTecnici!$L591,".",","),IFERROR(NUMBERVALUE(CriteriTecnici!$L591,",","."),0))),4)&amp;""),",",".")&amp;", "&amp;CHAR(34)&amp;"flag"&amp;CHAR(34)&amp;": "&amp;SUBSTITUTE(TRIM(ROUND(IFERROR(CriteriTecnici!$M591*1,IFERROR(NUMBERVALUE(CriteriTecnici!$M591,".",","),IFERROR(NUMBERVALUE(CriteriTecnici!$M591,",","."),0))),4)&amp;""),",",".")&amp;", "&amp;CHAR(34)&amp;"rawScore"&amp;CHAR(34)&amp;": "&amp;SUBSTITUTE(TRIM(ROUND(IFERROR(CriteriTecnici!$O591*1,IFERROR(NUMBERVALUE(CriteriTecnici!$O591,".",","),IFERROR(NUMBERVALUE(CriteriTecnici!$O591,",","."),0))),4)&amp;""),",",".")&amp;CHAR(125)&amp;IF(TRUE,",",""))</f>
        <v/>
      </c>
    </row>
    <row r="812">
      <c r="A812" s="38">
        <f>IF(CriteriTecnici!$A592="","","    "&amp;CHAR(123)&amp;CHAR(34)&amp;"bidderId"&amp;CHAR(34)&amp;": "&amp;CHAR(34)&amp;SUBSTITUTE(CriteriTecnici!$A592,CHAR(34),"'")&amp;CHAR(34)&amp;", "&amp;CHAR(34)&amp;"lotId"&amp;CHAR(34)&amp;": "&amp;CHAR(34)&amp;SUBSTITUTE(CriteriTecnici!$C592,CHAR(34),"'")&amp;CHAR(34)&amp;", "&amp;CHAR(34)&amp;"criterionId"&amp;CHAR(34)&amp;": "&amp;CHAR(34)&amp;SUBSTITUTE(CriteriTecnici!$D592,CHAR(34),"'")&amp;CHAR(34)&amp;", "&amp;CHAR(34)&amp;"kind"&amp;CHAR(34)&amp;": "&amp;CHAR(34)&amp;SUBSTITUTE(CriteriTecnici!$F592,CHAR(34),"'")&amp;CHAR(34)&amp;", "&amp;CHAR(34)&amp;"value"&amp;CHAR(34)&amp;": "&amp;SUBSTITUTE(TRIM(ROUND(IFERROR(CriteriTecnici!$N592*1,IFERROR(NUMBERVALUE(CriteriTecnici!$N592,".",","),IFERROR(NUMBERVALUE(CriteriTecnici!$N592,",","."),0))),4)&amp;""),",",".")&amp;", "&amp;CHAR(34)&amp;"numerator"&amp;CHAR(34)&amp;": "&amp;SUBSTITUTE(TRIM(ROUND(IFERROR(CriteriTecnici!$K592*1,IFERROR(NUMBERVALUE(CriteriTecnici!$K592,".",","),IFERROR(NUMBERVALUE(CriteriTecnici!$K592,",","."),0))),4)&amp;""),",",".")&amp;", "&amp;CHAR(34)&amp;"denominator"&amp;CHAR(34)&amp;": "&amp;SUBSTITUTE(TRIM(ROUND(IFERROR(CriteriTecnici!$L592*1,IFERROR(NUMBERVALUE(CriteriTecnici!$L592,".",","),IFERROR(NUMBERVALUE(CriteriTecnici!$L592,",","."),0))),4)&amp;""),",",".")&amp;", "&amp;CHAR(34)&amp;"flag"&amp;CHAR(34)&amp;": "&amp;SUBSTITUTE(TRIM(ROUND(IFERROR(CriteriTecnici!$M592*1,IFERROR(NUMBERVALUE(CriteriTecnici!$M592,".",","),IFERROR(NUMBERVALUE(CriteriTecnici!$M592,",","."),0))),4)&amp;""),",",".")&amp;", "&amp;CHAR(34)&amp;"rawScore"&amp;CHAR(34)&amp;": "&amp;SUBSTITUTE(TRIM(ROUND(IFERROR(CriteriTecnici!$O592*1,IFERROR(NUMBERVALUE(CriteriTecnici!$O592,".",","),IFERROR(NUMBERVALUE(CriteriTecnici!$O592,",","."),0))),4)&amp;""),",",".")&amp;CHAR(125)&amp;IF(TRUE,",",""))</f>
        <v/>
      </c>
    </row>
    <row r="813">
      <c r="A813" s="38">
        <f>IF(CriteriTecnici!$A593="","","    "&amp;CHAR(123)&amp;CHAR(34)&amp;"bidderId"&amp;CHAR(34)&amp;": "&amp;CHAR(34)&amp;SUBSTITUTE(CriteriTecnici!$A593,CHAR(34),"'")&amp;CHAR(34)&amp;", "&amp;CHAR(34)&amp;"lotId"&amp;CHAR(34)&amp;": "&amp;CHAR(34)&amp;SUBSTITUTE(CriteriTecnici!$C593,CHAR(34),"'")&amp;CHAR(34)&amp;", "&amp;CHAR(34)&amp;"criterionId"&amp;CHAR(34)&amp;": "&amp;CHAR(34)&amp;SUBSTITUTE(CriteriTecnici!$D593,CHAR(34),"'")&amp;CHAR(34)&amp;", "&amp;CHAR(34)&amp;"kind"&amp;CHAR(34)&amp;": "&amp;CHAR(34)&amp;SUBSTITUTE(CriteriTecnici!$F593,CHAR(34),"'")&amp;CHAR(34)&amp;", "&amp;CHAR(34)&amp;"value"&amp;CHAR(34)&amp;": "&amp;SUBSTITUTE(TRIM(ROUND(IFERROR(CriteriTecnici!$N593*1,IFERROR(NUMBERVALUE(CriteriTecnici!$N593,".",","),IFERROR(NUMBERVALUE(CriteriTecnici!$N593,",","."),0))),4)&amp;""),",",".")&amp;", "&amp;CHAR(34)&amp;"numerator"&amp;CHAR(34)&amp;": "&amp;SUBSTITUTE(TRIM(ROUND(IFERROR(CriteriTecnici!$K593*1,IFERROR(NUMBERVALUE(CriteriTecnici!$K593,".",","),IFERROR(NUMBERVALUE(CriteriTecnici!$K593,",","."),0))),4)&amp;""),",",".")&amp;", "&amp;CHAR(34)&amp;"denominator"&amp;CHAR(34)&amp;": "&amp;SUBSTITUTE(TRIM(ROUND(IFERROR(CriteriTecnici!$L593*1,IFERROR(NUMBERVALUE(CriteriTecnici!$L593,".",","),IFERROR(NUMBERVALUE(CriteriTecnici!$L593,",","."),0))),4)&amp;""),",",".")&amp;", "&amp;CHAR(34)&amp;"flag"&amp;CHAR(34)&amp;": "&amp;SUBSTITUTE(TRIM(ROUND(IFERROR(CriteriTecnici!$M593*1,IFERROR(NUMBERVALUE(CriteriTecnici!$M593,".",","),IFERROR(NUMBERVALUE(CriteriTecnici!$M593,",","."),0))),4)&amp;""),",",".")&amp;", "&amp;CHAR(34)&amp;"rawScore"&amp;CHAR(34)&amp;": "&amp;SUBSTITUTE(TRIM(ROUND(IFERROR(CriteriTecnici!$O593*1,IFERROR(NUMBERVALUE(CriteriTecnici!$O593,".",","),IFERROR(NUMBERVALUE(CriteriTecnici!$O593,",","."),0))),4)&amp;""),",",".")&amp;CHAR(125)&amp;IF(COUNTA(Offerte!$A21:$A$200)&gt;0,",",""))</f>
        <v/>
      </c>
    </row>
    <row r="814">
      <c r="A814" s="38">
        <f>IF(CriteriTecnici!$A594="","","    "&amp;CHAR(123)&amp;CHAR(34)&amp;"bidderId"&amp;CHAR(34)&amp;": "&amp;CHAR(34)&amp;SUBSTITUTE(CriteriTecnici!$A594,CHAR(34),"'")&amp;CHAR(34)&amp;", "&amp;CHAR(34)&amp;"lotId"&amp;CHAR(34)&amp;": "&amp;CHAR(34)&amp;SUBSTITUTE(CriteriTecnici!$C594,CHAR(34),"'")&amp;CHAR(34)&amp;", "&amp;CHAR(34)&amp;"criterionId"&amp;CHAR(34)&amp;": "&amp;CHAR(34)&amp;SUBSTITUTE(CriteriTecnici!$D594,CHAR(34),"'")&amp;CHAR(34)&amp;", "&amp;CHAR(34)&amp;"kind"&amp;CHAR(34)&amp;": "&amp;CHAR(34)&amp;SUBSTITUTE(CriteriTecnici!$F594,CHAR(34),"'")&amp;CHAR(34)&amp;", "&amp;CHAR(34)&amp;"value"&amp;CHAR(34)&amp;": "&amp;SUBSTITUTE(TRIM(ROUND(IFERROR(CriteriTecnici!$N594*1,IFERROR(NUMBERVALUE(CriteriTecnici!$N594,".",","),IFERROR(NUMBERVALUE(CriteriTecnici!$N594,",","."),0))),4)&amp;""),",",".")&amp;", "&amp;CHAR(34)&amp;"numerator"&amp;CHAR(34)&amp;": "&amp;SUBSTITUTE(TRIM(ROUND(IFERROR(CriteriTecnici!$K594*1,IFERROR(NUMBERVALUE(CriteriTecnici!$K594,".",","),IFERROR(NUMBERVALUE(CriteriTecnici!$K594,",","."),0))),4)&amp;""),",",".")&amp;", "&amp;CHAR(34)&amp;"denominator"&amp;CHAR(34)&amp;": "&amp;SUBSTITUTE(TRIM(ROUND(IFERROR(CriteriTecnici!$L594*1,IFERROR(NUMBERVALUE(CriteriTecnici!$L594,".",","),IFERROR(NUMBERVALUE(CriteriTecnici!$L594,",","."),0))),4)&amp;""),",",".")&amp;", "&amp;CHAR(34)&amp;"flag"&amp;CHAR(34)&amp;": "&amp;SUBSTITUTE(TRIM(ROUND(IFERROR(CriteriTecnici!$M594*1,IFERROR(NUMBERVALUE(CriteriTecnici!$M594,".",","),IFERROR(NUMBERVALUE(CriteriTecnici!$M594,",","."),0))),4)&amp;""),",",".")&amp;", "&amp;CHAR(34)&amp;"rawScore"&amp;CHAR(34)&amp;": "&amp;SUBSTITUTE(TRIM(ROUND(IFERROR(CriteriTecnici!$O594*1,IFERROR(NUMBERVALUE(CriteriTecnici!$O594,".",","),IFERROR(NUMBERVALUE(CriteriTecnici!$O594,",","."),0))),4)&amp;""),",",".")&amp;CHAR(125)&amp;IF(TRUE,",",""))</f>
        <v/>
      </c>
    </row>
    <row r="815">
      <c r="A815" s="38">
        <f>IF(CriteriTecnici!$A595="","","    "&amp;CHAR(123)&amp;CHAR(34)&amp;"bidderId"&amp;CHAR(34)&amp;": "&amp;CHAR(34)&amp;SUBSTITUTE(CriteriTecnici!$A595,CHAR(34),"'")&amp;CHAR(34)&amp;", "&amp;CHAR(34)&amp;"lotId"&amp;CHAR(34)&amp;": "&amp;CHAR(34)&amp;SUBSTITUTE(CriteriTecnici!$C595,CHAR(34),"'")&amp;CHAR(34)&amp;", "&amp;CHAR(34)&amp;"criterionId"&amp;CHAR(34)&amp;": "&amp;CHAR(34)&amp;SUBSTITUTE(CriteriTecnici!$D595,CHAR(34),"'")&amp;CHAR(34)&amp;", "&amp;CHAR(34)&amp;"kind"&amp;CHAR(34)&amp;": "&amp;CHAR(34)&amp;SUBSTITUTE(CriteriTecnici!$F595,CHAR(34),"'")&amp;CHAR(34)&amp;", "&amp;CHAR(34)&amp;"value"&amp;CHAR(34)&amp;": "&amp;SUBSTITUTE(TRIM(ROUND(IFERROR(CriteriTecnici!$N595*1,IFERROR(NUMBERVALUE(CriteriTecnici!$N595,".",","),IFERROR(NUMBERVALUE(CriteriTecnici!$N595,",","."),0))),4)&amp;""),",",".")&amp;", "&amp;CHAR(34)&amp;"numerator"&amp;CHAR(34)&amp;": "&amp;SUBSTITUTE(TRIM(ROUND(IFERROR(CriteriTecnici!$K595*1,IFERROR(NUMBERVALUE(CriteriTecnici!$K595,".",","),IFERROR(NUMBERVALUE(CriteriTecnici!$K595,",","."),0))),4)&amp;""),",",".")&amp;", "&amp;CHAR(34)&amp;"denominator"&amp;CHAR(34)&amp;": "&amp;SUBSTITUTE(TRIM(ROUND(IFERROR(CriteriTecnici!$L595*1,IFERROR(NUMBERVALUE(CriteriTecnici!$L595,".",","),IFERROR(NUMBERVALUE(CriteriTecnici!$L595,",","."),0))),4)&amp;""),",",".")&amp;", "&amp;CHAR(34)&amp;"flag"&amp;CHAR(34)&amp;": "&amp;SUBSTITUTE(TRIM(ROUND(IFERROR(CriteriTecnici!$M595*1,IFERROR(NUMBERVALUE(CriteriTecnici!$M595,".",","),IFERROR(NUMBERVALUE(CriteriTecnici!$M595,",","."),0))),4)&amp;""),",",".")&amp;", "&amp;CHAR(34)&amp;"rawScore"&amp;CHAR(34)&amp;": "&amp;SUBSTITUTE(TRIM(ROUND(IFERROR(CriteriTecnici!$O595*1,IFERROR(NUMBERVALUE(CriteriTecnici!$O595,".",","),IFERROR(NUMBERVALUE(CriteriTecnici!$O595,",","."),0))),4)&amp;""),",",".")&amp;CHAR(125)&amp;IF(TRUE,",",""))</f>
        <v/>
      </c>
    </row>
    <row r="816">
      <c r="A816" s="38">
        <f>IF(CriteriTecnici!$A596="","","    "&amp;CHAR(123)&amp;CHAR(34)&amp;"bidderId"&amp;CHAR(34)&amp;": "&amp;CHAR(34)&amp;SUBSTITUTE(CriteriTecnici!$A596,CHAR(34),"'")&amp;CHAR(34)&amp;", "&amp;CHAR(34)&amp;"lotId"&amp;CHAR(34)&amp;": "&amp;CHAR(34)&amp;SUBSTITUTE(CriteriTecnici!$C596,CHAR(34),"'")&amp;CHAR(34)&amp;", "&amp;CHAR(34)&amp;"criterionId"&amp;CHAR(34)&amp;": "&amp;CHAR(34)&amp;SUBSTITUTE(CriteriTecnici!$D596,CHAR(34),"'")&amp;CHAR(34)&amp;", "&amp;CHAR(34)&amp;"kind"&amp;CHAR(34)&amp;": "&amp;CHAR(34)&amp;SUBSTITUTE(CriteriTecnici!$F596,CHAR(34),"'")&amp;CHAR(34)&amp;", "&amp;CHAR(34)&amp;"value"&amp;CHAR(34)&amp;": "&amp;SUBSTITUTE(TRIM(ROUND(IFERROR(CriteriTecnici!$N596*1,IFERROR(NUMBERVALUE(CriteriTecnici!$N596,".",","),IFERROR(NUMBERVALUE(CriteriTecnici!$N596,",","."),0))),4)&amp;""),",",".")&amp;", "&amp;CHAR(34)&amp;"numerator"&amp;CHAR(34)&amp;": "&amp;SUBSTITUTE(TRIM(ROUND(IFERROR(CriteriTecnici!$K596*1,IFERROR(NUMBERVALUE(CriteriTecnici!$K596,".",","),IFERROR(NUMBERVALUE(CriteriTecnici!$K596,",","."),0))),4)&amp;""),",",".")&amp;", "&amp;CHAR(34)&amp;"denominator"&amp;CHAR(34)&amp;": "&amp;SUBSTITUTE(TRIM(ROUND(IFERROR(CriteriTecnici!$L596*1,IFERROR(NUMBERVALUE(CriteriTecnici!$L596,".",","),IFERROR(NUMBERVALUE(CriteriTecnici!$L596,",","."),0))),4)&amp;""),",",".")&amp;", "&amp;CHAR(34)&amp;"flag"&amp;CHAR(34)&amp;": "&amp;SUBSTITUTE(TRIM(ROUND(IFERROR(CriteriTecnici!$M596*1,IFERROR(NUMBERVALUE(CriteriTecnici!$M596,".",","),IFERROR(NUMBERVALUE(CriteriTecnici!$M596,",","."),0))),4)&amp;""),",",".")&amp;", "&amp;CHAR(34)&amp;"rawScore"&amp;CHAR(34)&amp;": "&amp;SUBSTITUTE(TRIM(ROUND(IFERROR(CriteriTecnici!$O596*1,IFERROR(NUMBERVALUE(CriteriTecnici!$O596,".",","),IFERROR(NUMBERVALUE(CriteriTecnici!$O596,",","."),0))),4)&amp;""),",",".")&amp;CHAR(125)&amp;IF(TRUE,",",""))</f>
        <v/>
      </c>
    </row>
    <row r="817">
      <c r="A817" s="38">
        <f>IF(CriteriTecnici!$A597="","","    "&amp;CHAR(123)&amp;CHAR(34)&amp;"bidderId"&amp;CHAR(34)&amp;": "&amp;CHAR(34)&amp;SUBSTITUTE(CriteriTecnici!$A597,CHAR(34),"'")&amp;CHAR(34)&amp;", "&amp;CHAR(34)&amp;"lotId"&amp;CHAR(34)&amp;": "&amp;CHAR(34)&amp;SUBSTITUTE(CriteriTecnici!$C597,CHAR(34),"'")&amp;CHAR(34)&amp;", "&amp;CHAR(34)&amp;"criterionId"&amp;CHAR(34)&amp;": "&amp;CHAR(34)&amp;SUBSTITUTE(CriteriTecnici!$D597,CHAR(34),"'")&amp;CHAR(34)&amp;", "&amp;CHAR(34)&amp;"kind"&amp;CHAR(34)&amp;": "&amp;CHAR(34)&amp;SUBSTITUTE(CriteriTecnici!$F597,CHAR(34),"'")&amp;CHAR(34)&amp;", "&amp;CHAR(34)&amp;"value"&amp;CHAR(34)&amp;": "&amp;SUBSTITUTE(TRIM(ROUND(IFERROR(CriteriTecnici!$N597*1,IFERROR(NUMBERVALUE(CriteriTecnici!$N597,".",","),IFERROR(NUMBERVALUE(CriteriTecnici!$N597,",","."),0))),4)&amp;""),",",".")&amp;", "&amp;CHAR(34)&amp;"numerator"&amp;CHAR(34)&amp;": "&amp;SUBSTITUTE(TRIM(ROUND(IFERROR(CriteriTecnici!$K597*1,IFERROR(NUMBERVALUE(CriteriTecnici!$K597,".",","),IFERROR(NUMBERVALUE(CriteriTecnici!$K597,",","."),0))),4)&amp;""),",",".")&amp;", "&amp;CHAR(34)&amp;"denominator"&amp;CHAR(34)&amp;": "&amp;SUBSTITUTE(TRIM(ROUND(IFERROR(CriteriTecnici!$L597*1,IFERROR(NUMBERVALUE(CriteriTecnici!$L597,".",","),IFERROR(NUMBERVALUE(CriteriTecnici!$L597,",","."),0))),4)&amp;""),",",".")&amp;", "&amp;CHAR(34)&amp;"flag"&amp;CHAR(34)&amp;": "&amp;SUBSTITUTE(TRIM(ROUND(IFERROR(CriteriTecnici!$M597*1,IFERROR(NUMBERVALUE(CriteriTecnici!$M597,".",","),IFERROR(NUMBERVALUE(CriteriTecnici!$M597,",","."),0))),4)&amp;""),",",".")&amp;", "&amp;CHAR(34)&amp;"rawScore"&amp;CHAR(34)&amp;": "&amp;SUBSTITUTE(TRIM(ROUND(IFERROR(CriteriTecnici!$O597*1,IFERROR(NUMBERVALUE(CriteriTecnici!$O597,".",","),IFERROR(NUMBERVALUE(CriteriTecnici!$O597,",","."),0))),4)&amp;""),",",".")&amp;CHAR(125)&amp;IF(TRUE,",",""))</f>
        <v/>
      </c>
    </row>
    <row r="818">
      <c r="A818" s="38">
        <f>IF(CriteriTecnici!$A598="","","    "&amp;CHAR(123)&amp;CHAR(34)&amp;"bidderId"&amp;CHAR(34)&amp;": "&amp;CHAR(34)&amp;SUBSTITUTE(CriteriTecnici!$A598,CHAR(34),"'")&amp;CHAR(34)&amp;", "&amp;CHAR(34)&amp;"lotId"&amp;CHAR(34)&amp;": "&amp;CHAR(34)&amp;SUBSTITUTE(CriteriTecnici!$C598,CHAR(34),"'")&amp;CHAR(34)&amp;", "&amp;CHAR(34)&amp;"criterionId"&amp;CHAR(34)&amp;": "&amp;CHAR(34)&amp;SUBSTITUTE(CriteriTecnici!$D598,CHAR(34),"'")&amp;CHAR(34)&amp;", "&amp;CHAR(34)&amp;"kind"&amp;CHAR(34)&amp;": "&amp;CHAR(34)&amp;SUBSTITUTE(CriteriTecnici!$F598,CHAR(34),"'")&amp;CHAR(34)&amp;", "&amp;CHAR(34)&amp;"value"&amp;CHAR(34)&amp;": "&amp;SUBSTITUTE(TRIM(ROUND(IFERROR(CriteriTecnici!$N598*1,IFERROR(NUMBERVALUE(CriteriTecnici!$N598,".",","),IFERROR(NUMBERVALUE(CriteriTecnici!$N598,",","."),0))),4)&amp;""),",",".")&amp;", "&amp;CHAR(34)&amp;"numerator"&amp;CHAR(34)&amp;": "&amp;SUBSTITUTE(TRIM(ROUND(IFERROR(CriteriTecnici!$K598*1,IFERROR(NUMBERVALUE(CriteriTecnici!$K598,".",","),IFERROR(NUMBERVALUE(CriteriTecnici!$K598,",","."),0))),4)&amp;""),",",".")&amp;", "&amp;CHAR(34)&amp;"denominator"&amp;CHAR(34)&amp;": "&amp;SUBSTITUTE(TRIM(ROUND(IFERROR(CriteriTecnici!$L598*1,IFERROR(NUMBERVALUE(CriteriTecnici!$L598,".",","),IFERROR(NUMBERVALUE(CriteriTecnici!$L598,",","."),0))),4)&amp;""),",",".")&amp;", "&amp;CHAR(34)&amp;"flag"&amp;CHAR(34)&amp;": "&amp;SUBSTITUTE(TRIM(ROUND(IFERROR(CriteriTecnici!$M598*1,IFERROR(NUMBERVALUE(CriteriTecnici!$M598,".",","),IFERROR(NUMBERVALUE(CriteriTecnici!$M598,",","."),0))),4)&amp;""),",",".")&amp;", "&amp;CHAR(34)&amp;"rawScore"&amp;CHAR(34)&amp;": "&amp;SUBSTITUTE(TRIM(ROUND(IFERROR(CriteriTecnici!$O598*1,IFERROR(NUMBERVALUE(CriteriTecnici!$O598,".",","),IFERROR(NUMBERVALUE(CriteriTecnici!$O598,",","."),0))),4)&amp;""),",",".")&amp;CHAR(125)&amp;IF(TRUE,",",""))</f>
        <v/>
      </c>
    </row>
    <row r="819">
      <c r="A819" s="38">
        <f>IF(CriteriTecnici!$A599="","","    "&amp;CHAR(123)&amp;CHAR(34)&amp;"bidderId"&amp;CHAR(34)&amp;": "&amp;CHAR(34)&amp;SUBSTITUTE(CriteriTecnici!$A599,CHAR(34),"'")&amp;CHAR(34)&amp;", "&amp;CHAR(34)&amp;"lotId"&amp;CHAR(34)&amp;": "&amp;CHAR(34)&amp;SUBSTITUTE(CriteriTecnici!$C599,CHAR(34),"'")&amp;CHAR(34)&amp;", "&amp;CHAR(34)&amp;"criterionId"&amp;CHAR(34)&amp;": "&amp;CHAR(34)&amp;SUBSTITUTE(CriteriTecnici!$D599,CHAR(34),"'")&amp;CHAR(34)&amp;", "&amp;CHAR(34)&amp;"kind"&amp;CHAR(34)&amp;": "&amp;CHAR(34)&amp;SUBSTITUTE(CriteriTecnici!$F599,CHAR(34),"'")&amp;CHAR(34)&amp;", "&amp;CHAR(34)&amp;"value"&amp;CHAR(34)&amp;": "&amp;SUBSTITUTE(TRIM(ROUND(IFERROR(CriteriTecnici!$N599*1,IFERROR(NUMBERVALUE(CriteriTecnici!$N599,".",","),IFERROR(NUMBERVALUE(CriteriTecnici!$N599,",","."),0))),4)&amp;""),",",".")&amp;", "&amp;CHAR(34)&amp;"numerator"&amp;CHAR(34)&amp;": "&amp;SUBSTITUTE(TRIM(ROUND(IFERROR(CriteriTecnici!$K599*1,IFERROR(NUMBERVALUE(CriteriTecnici!$K599,".",","),IFERROR(NUMBERVALUE(CriteriTecnici!$K599,",","."),0))),4)&amp;""),",",".")&amp;", "&amp;CHAR(34)&amp;"denominator"&amp;CHAR(34)&amp;": "&amp;SUBSTITUTE(TRIM(ROUND(IFERROR(CriteriTecnici!$L599*1,IFERROR(NUMBERVALUE(CriteriTecnici!$L599,".",","),IFERROR(NUMBERVALUE(CriteriTecnici!$L599,",","."),0))),4)&amp;""),",",".")&amp;", "&amp;CHAR(34)&amp;"flag"&amp;CHAR(34)&amp;": "&amp;SUBSTITUTE(TRIM(ROUND(IFERROR(CriteriTecnici!$M599*1,IFERROR(NUMBERVALUE(CriteriTecnici!$M599,".",","),IFERROR(NUMBERVALUE(CriteriTecnici!$M599,",","."),0))),4)&amp;""),",",".")&amp;", "&amp;CHAR(34)&amp;"rawScore"&amp;CHAR(34)&amp;": "&amp;SUBSTITUTE(TRIM(ROUND(IFERROR(CriteriTecnici!$O599*1,IFERROR(NUMBERVALUE(CriteriTecnici!$O599,".",","),IFERROR(NUMBERVALUE(CriteriTecnici!$O599,",","."),0))),4)&amp;""),",",".")&amp;CHAR(125)&amp;IF(TRUE,",",""))</f>
        <v/>
      </c>
    </row>
    <row r="820">
      <c r="A820" s="38">
        <f>IF(CriteriTecnici!$A600="","","    "&amp;CHAR(123)&amp;CHAR(34)&amp;"bidderId"&amp;CHAR(34)&amp;": "&amp;CHAR(34)&amp;SUBSTITUTE(CriteriTecnici!$A600,CHAR(34),"'")&amp;CHAR(34)&amp;", "&amp;CHAR(34)&amp;"lotId"&amp;CHAR(34)&amp;": "&amp;CHAR(34)&amp;SUBSTITUTE(CriteriTecnici!$C600,CHAR(34),"'")&amp;CHAR(34)&amp;", "&amp;CHAR(34)&amp;"criterionId"&amp;CHAR(34)&amp;": "&amp;CHAR(34)&amp;SUBSTITUTE(CriteriTecnici!$D600,CHAR(34),"'")&amp;CHAR(34)&amp;", "&amp;CHAR(34)&amp;"kind"&amp;CHAR(34)&amp;": "&amp;CHAR(34)&amp;SUBSTITUTE(CriteriTecnici!$F600,CHAR(34),"'")&amp;CHAR(34)&amp;", "&amp;CHAR(34)&amp;"value"&amp;CHAR(34)&amp;": "&amp;SUBSTITUTE(TRIM(ROUND(IFERROR(CriteriTecnici!$N600*1,IFERROR(NUMBERVALUE(CriteriTecnici!$N600,".",","),IFERROR(NUMBERVALUE(CriteriTecnici!$N600,",","."),0))),4)&amp;""),",",".")&amp;", "&amp;CHAR(34)&amp;"numerator"&amp;CHAR(34)&amp;": "&amp;SUBSTITUTE(TRIM(ROUND(IFERROR(CriteriTecnici!$K600*1,IFERROR(NUMBERVALUE(CriteriTecnici!$K600,".",","),IFERROR(NUMBERVALUE(CriteriTecnici!$K600,",","."),0))),4)&amp;""),",",".")&amp;", "&amp;CHAR(34)&amp;"denominator"&amp;CHAR(34)&amp;": "&amp;SUBSTITUTE(TRIM(ROUND(IFERROR(CriteriTecnici!$L600*1,IFERROR(NUMBERVALUE(CriteriTecnici!$L600,".",","),IFERROR(NUMBERVALUE(CriteriTecnici!$L600,",","."),0))),4)&amp;""),",",".")&amp;", "&amp;CHAR(34)&amp;"flag"&amp;CHAR(34)&amp;": "&amp;SUBSTITUTE(TRIM(ROUND(IFERROR(CriteriTecnici!$M600*1,IFERROR(NUMBERVALUE(CriteriTecnici!$M600,".",","),IFERROR(NUMBERVALUE(CriteriTecnici!$M600,",","."),0))),4)&amp;""),",",".")&amp;", "&amp;CHAR(34)&amp;"rawScore"&amp;CHAR(34)&amp;": "&amp;SUBSTITUTE(TRIM(ROUND(IFERROR(CriteriTecnici!$O600*1,IFERROR(NUMBERVALUE(CriteriTecnici!$O600,".",","),IFERROR(NUMBERVALUE(CriteriTecnici!$O600,",","."),0))),4)&amp;""),",",".")&amp;CHAR(125)&amp;IF(TRUE,",",""))</f>
        <v/>
      </c>
    </row>
    <row r="821">
      <c r="A821" s="38">
        <f>IF(CriteriTecnici!$A601="","","    "&amp;CHAR(123)&amp;CHAR(34)&amp;"bidderId"&amp;CHAR(34)&amp;": "&amp;CHAR(34)&amp;SUBSTITUTE(CriteriTecnici!$A601,CHAR(34),"'")&amp;CHAR(34)&amp;", "&amp;CHAR(34)&amp;"lotId"&amp;CHAR(34)&amp;": "&amp;CHAR(34)&amp;SUBSTITUTE(CriteriTecnici!$C601,CHAR(34),"'")&amp;CHAR(34)&amp;", "&amp;CHAR(34)&amp;"criterionId"&amp;CHAR(34)&amp;": "&amp;CHAR(34)&amp;SUBSTITUTE(CriteriTecnici!$D601,CHAR(34),"'")&amp;CHAR(34)&amp;", "&amp;CHAR(34)&amp;"kind"&amp;CHAR(34)&amp;": "&amp;CHAR(34)&amp;SUBSTITUTE(CriteriTecnici!$F601,CHAR(34),"'")&amp;CHAR(34)&amp;", "&amp;CHAR(34)&amp;"value"&amp;CHAR(34)&amp;": "&amp;SUBSTITUTE(TRIM(ROUND(IFERROR(CriteriTecnici!$N601*1,IFERROR(NUMBERVALUE(CriteriTecnici!$N601,".",","),IFERROR(NUMBERVALUE(CriteriTecnici!$N601,",","."),0))),4)&amp;""),",",".")&amp;", "&amp;CHAR(34)&amp;"numerator"&amp;CHAR(34)&amp;": "&amp;SUBSTITUTE(TRIM(ROUND(IFERROR(CriteriTecnici!$K601*1,IFERROR(NUMBERVALUE(CriteriTecnici!$K601,".",","),IFERROR(NUMBERVALUE(CriteriTecnici!$K601,",","."),0))),4)&amp;""),",",".")&amp;", "&amp;CHAR(34)&amp;"denominator"&amp;CHAR(34)&amp;": "&amp;SUBSTITUTE(TRIM(ROUND(IFERROR(CriteriTecnici!$L601*1,IFERROR(NUMBERVALUE(CriteriTecnici!$L601,".",","),IFERROR(NUMBERVALUE(CriteriTecnici!$L601,",","."),0))),4)&amp;""),",",".")&amp;", "&amp;CHAR(34)&amp;"flag"&amp;CHAR(34)&amp;": "&amp;SUBSTITUTE(TRIM(ROUND(IFERROR(CriteriTecnici!$M601*1,IFERROR(NUMBERVALUE(CriteriTecnici!$M601,".",","),IFERROR(NUMBERVALUE(CriteriTecnici!$M601,",","."),0))),4)&amp;""),",",".")&amp;", "&amp;CHAR(34)&amp;"rawScore"&amp;CHAR(34)&amp;": "&amp;SUBSTITUTE(TRIM(ROUND(IFERROR(CriteriTecnici!$O601*1,IFERROR(NUMBERVALUE(CriteriTecnici!$O601,".",","),IFERROR(NUMBERVALUE(CriteriTecnici!$O601,",","."),0))),4)&amp;""),",",".")&amp;CHAR(125)&amp;IF(TRUE,",",""))</f>
        <v/>
      </c>
    </row>
    <row r="822">
      <c r="A822" s="38">
        <f>IF(CriteriTecnici!$A602="","","    "&amp;CHAR(123)&amp;CHAR(34)&amp;"bidderId"&amp;CHAR(34)&amp;": "&amp;CHAR(34)&amp;SUBSTITUTE(CriteriTecnici!$A602,CHAR(34),"'")&amp;CHAR(34)&amp;", "&amp;CHAR(34)&amp;"lotId"&amp;CHAR(34)&amp;": "&amp;CHAR(34)&amp;SUBSTITUTE(CriteriTecnici!$C602,CHAR(34),"'")&amp;CHAR(34)&amp;", "&amp;CHAR(34)&amp;"criterionId"&amp;CHAR(34)&amp;": "&amp;CHAR(34)&amp;SUBSTITUTE(CriteriTecnici!$D602,CHAR(34),"'")&amp;CHAR(34)&amp;", "&amp;CHAR(34)&amp;"kind"&amp;CHAR(34)&amp;": "&amp;CHAR(34)&amp;SUBSTITUTE(CriteriTecnici!$F602,CHAR(34),"'")&amp;CHAR(34)&amp;", "&amp;CHAR(34)&amp;"value"&amp;CHAR(34)&amp;": "&amp;SUBSTITUTE(TRIM(ROUND(IFERROR(CriteriTecnici!$N602*1,IFERROR(NUMBERVALUE(CriteriTecnici!$N602,".",","),IFERROR(NUMBERVALUE(CriteriTecnici!$N602,",","."),0))),4)&amp;""),",",".")&amp;", "&amp;CHAR(34)&amp;"numerator"&amp;CHAR(34)&amp;": "&amp;SUBSTITUTE(TRIM(ROUND(IFERROR(CriteriTecnici!$K602*1,IFERROR(NUMBERVALUE(CriteriTecnici!$K602,".",","),IFERROR(NUMBERVALUE(CriteriTecnici!$K602,",","."),0))),4)&amp;""),",",".")&amp;", "&amp;CHAR(34)&amp;"denominator"&amp;CHAR(34)&amp;": "&amp;SUBSTITUTE(TRIM(ROUND(IFERROR(CriteriTecnici!$L602*1,IFERROR(NUMBERVALUE(CriteriTecnici!$L602,".",","),IFERROR(NUMBERVALUE(CriteriTecnici!$L602,",","."),0))),4)&amp;""),",",".")&amp;", "&amp;CHAR(34)&amp;"flag"&amp;CHAR(34)&amp;": "&amp;SUBSTITUTE(TRIM(ROUND(IFERROR(CriteriTecnici!$M602*1,IFERROR(NUMBERVALUE(CriteriTecnici!$M602,".",","),IFERROR(NUMBERVALUE(CriteriTecnici!$M602,",","."),0))),4)&amp;""),",",".")&amp;", "&amp;CHAR(34)&amp;"rawScore"&amp;CHAR(34)&amp;": "&amp;SUBSTITUTE(TRIM(ROUND(IFERROR(CriteriTecnici!$O602*1,IFERROR(NUMBERVALUE(CriteriTecnici!$O602,".",","),IFERROR(NUMBERVALUE(CriteriTecnici!$O602,",","."),0))),4)&amp;""),",",".")&amp;CHAR(125)&amp;IF(TRUE,",",""))</f>
        <v/>
      </c>
    </row>
    <row r="823">
      <c r="A823" s="38">
        <f>IF(CriteriTecnici!$A603="","","    "&amp;CHAR(123)&amp;CHAR(34)&amp;"bidderId"&amp;CHAR(34)&amp;": "&amp;CHAR(34)&amp;SUBSTITUTE(CriteriTecnici!$A603,CHAR(34),"'")&amp;CHAR(34)&amp;", "&amp;CHAR(34)&amp;"lotId"&amp;CHAR(34)&amp;": "&amp;CHAR(34)&amp;SUBSTITUTE(CriteriTecnici!$C603,CHAR(34),"'")&amp;CHAR(34)&amp;", "&amp;CHAR(34)&amp;"criterionId"&amp;CHAR(34)&amp;": "&amp;CHAR(34)&amp;SUBSTITUTE(CriteriTecnici!$D603,CHAR(34),"'")&amp;CHAR(34)&amp;", "&amp;CHAR(34)&amp;"kind"&amp;CHAR(34)&amp;": "&amp;CHAR(34)&amp;SUBSTITUTE(CriteriTecnici!$F603,CHAR(34),"'")&amp;CHAR(34)&amp;", "&amp;CHAR(34)&amp;"value"&amp;CHAR(34)&amp;": "&amp;SUBSTITUTE(TRIM(ROUND(IFERROR(CriteriTecnici!$N603*1,IFERROR(NUMBERVALUE(CriteriTecnici!$N603,".",","),IFERROR(NUMBERVALUE(CriteriTecnici!$N603,",","."),0))),4)&amp;""),",",".")&amp;", "&amp;CHAR(34)&amp;"numerator"&amp;CHAR(34)&amp;": "&amp;SUBSTITUTE(TRIM(ROUND(IFERROR(CriteriTecnici!$K603*1,IFERROR(NUMBERVALUE(CriteriTecnici!$K603,".",","),IFERROR(NUMBERVALUE(CriteriTecnici!$K603,",","."),0))),4)&amp;""),",",".")&amp;", "&amp;CHAR(34)&amp;"denominator"&amp;CHAR(34)&amp;": "&amp;SUBSTITUTE(TRIM(ROUND(IFERROR(CriteriTecnici!$L603*1,IFERROR(NUMBERVALUE(CriteriTecnici!$L603,".",","),IFERROR(NUMBERVALUE(CriteriTecnici!$L603,",","."),0))),4)&amp;""),",",".")&amp;", "&amp;CHAR(34)&amp;"flag"&amp;CHAR(34)&amp;": "&amp;SUBSTITUTE(TRIM(ROUND(IFERROR(CriteriTecnici!$M603*1,IFERROR(NUMBERVALUE(CriteriTecnici!$M603,".",","),IFERROR(NUMBERVALUE(CriteriTecnici!$M603,",","."),0))),4)&amp;""),",",".")&amp;", "&amp;CHAR(34)&amp;"rawScore"&amp;CHAR(34)&amp;": "&amp;SUBSTITUTE(TRIM(ROUND(IFERROR(CriteriTecnici!$O603*1,IFERROR(NUMBERVALUE(CriteriTecnici!$O603,".",","),IFERROR(NUMBERVALUE(CriteriTecnici!$O603,",","."),0))),4)&amp;""),",",".")&amp;CHAR(125)&amp;IF(TRUE,",",""))</f>
        <v/>
      </c>
    </row>
    <row r="824">
      <c r="A824" s="38">
        <f>IF(CriteriTecnici!$A604="","","    "&amp;CHAR(123)&amp;CHAR(34)&amp;"bidderId"&amp;CHAR(34)&amp;": "&amp;CHAR(34)&amp;SUBSTITUTE(CriteriTecnici!$A604,CHAR(34),"'")&amp;CHAR(34)&amp;", "&amp;CHAR(34)&amp;"lotId"&amp;CHAR(34)&amp;": "&amp;CHAR(34)&amp;SUBSTITUTE(CriteriTecnici!$C604,CHAR(34),"'")&amp;CHAR(34)&amp;", "&amp;CHAR(34)&amp;"criterionId"&amp;CHAR(34)&amp;": "&amp;CHAR(34)&amp;SUBSTITUTE(CriteriTecnici!$D604,CHAR(34),"'")&amp;CHAR(34)&amp;", "&amp;CHAR(34)&amp;"kind"&amp;CHAR(34)&amp;": "&amp;CHAR(34)&amp;SUBSTITUTE(CriteriTecnici!$F604,CHAR(34),"'")&amp;CHAR(34)&amp;", "&amp;CHAR(34)&amp;"value"&amp;CHAR(34)&amp;": "&amp;SUBSTITUTE(TRIM(ROUND(IFERROR(CriteriTecnici!$N604*1,IFERROR(NUMBERVALUE(CriteriTecnici!$N604,".",","),IFERROR(NUMBERVALUE(CriteriTecnici!$N604,",","."),0))),4)&amp;""),",",".")&amp;", "&amp;CHAR(34)&amp;"numerator"&amp;CHAR(34)&amp;": "&amp;SUBSTITUTE(TRIM(ROUND(IFERROR(CriteriTecnici!$K604*1,IFERROR(NUMBERVALUE(CriteriTecnici!$K604,".",","),IFERROR(NUMBERVALUE(CriteriTecnici!$K604,",","."),0))),4)&amp;""),",",".")&amp;", "&amp;CHAR(34)&amp;"denominator"&amp;CHAR(34)&amp;": "&amp;SUBSTITUTE(TRIM(ROUND(IFERROR(CriteriTecnici!$L604*1,IFERROR(NUMBERVALUE(CriteriTecnici!$L604,".",","),IFERROR(NUMBERVALUE(CriteriTecnici!$L604,",","."),0))),4)&amp;""),",",".")&amp;", "&amp;CHAR(34)&amp;"flag"&amp;CHAR(34)&amp;": "&amp;SUBSTITUTE(TRIM(ROUND(IFERROR(CriteriTecnici!$M604*1,IFERROR(NUMBERVALUE(CriteriTecnici!$M604,".",","),IFERROR(NUMBERVALUE(CriteriTecnici!$M604,",","."),0))),4)&amp;""),",",".")&amp;", "&amp;CHAR(34)&amp;"rawScore"&amp;CHAR(34)&amp;": "&amp;SUBSTITUTE(TRIM(ROUND(IFERROR(CriteriTecnici!$O604*1,IFERROR(NUMBERVALUE(CriteriTecnici!$O604,".",","),IFERROR(NUMBERVALUE(CriteriTecnici!$O604,",","."),0))),4)&amp;""),",",".")&amp;CHAR(125)&amp;IF(TRUE,",",""))</f>
        <v/>
      </c>
    </row>
    <row r="825">
      <c r="A825" s="38">
        <f>IF(CriteriTecnici!$A605="","","    "&amp;CHAR(123)&amp;CHAR(34)&amp;"bidderId"&amp;CHAR(34)&amp;": "&amp;CHAR(34)&amp;SUBSTITUTE(CriteriTecnici!$A605,CHAR(34),"'")&amp;CHAR(34)&amp;", "&amp;CHAR(34)&amp;"lotId"&amp;CHAR(34)&amp;": "&amp;CHAR(34)&amp;SUBSTITUTE(CriteriTecnici!$C605,CHAR(34),"'")&amp;CHAR(34)&amp;", "&amp;CHAR(34)&amp;"criterionId"&amp;CHAR(34)&amp;": "&amp;CHAR(34)&amp;SUBSTITUTE(CriteriTecnici!$D605,CHAR(34),"'")&amp;CHAR(34)&amp;", "&amp;CHAR(34)&amp;"kind"&amp;CHAR(34)&amp;": "&amp;CHAR(34)&amp;SUBSTITUTE(CriteriTecnici!$F605,CHAR(34),"'")&amp;CHAR(34)&amp;", "&amp;CHAR(34)&amp;"value"&amp;CHAR(34)&amp;": "&amp;SUBSTITUTE(TRIM(ROUND(IFERROR(CriteriTecnici!$N605*1,IFERROR(NUMBERVALUE(CriteriTecnici!$N605,".",","),IFERROR(NUMBERVALUE(CriteriTecnici!$N605,",","."),0))),4)&amp;""),",",".")&amp;", "&amp;CHAR(34)&amp;"numerator"&amp;CHAR(34)&amp;": "&amp;SUBSTITUTE(TRIM(ROUND(IFERROR(CriteriTecnici!$K605*1,IFERROR(NUMBERVALUE(CriteriTecnici!$K605,".",","),IFERROR(NUMBERVALUE(CriteriTecnici!$K605,",","."),0))),4)&amp;""),",",".")&amp;", "&amp;CHAR(34)&amp;"denominator"&amp;CHAR(34)&amp;": "&amp;SUBSTITUTE(TRIM(ROUND(IFERROR(CriteriTecnici!$L605*1,IFERROR(NUMBERVALUE(CriteriTecnici!$L605,".",","),IFERROR(NUMBERVALUE(CriteriTecnici!$L605,",","."),0))),4)&amp;""),",",".")&amp;", "&amp;CHAR(34)&amp;"flag"&amp;CHAR(34)&amp;": "&amp;SUBSTITUTE(TRIM(ROUND(IFERROR(CriteriTecnici!$M605*1,IFERROR(NUMBERVALUE(CriteriTecnici!$M605,".",","),IFERROR(NUMBERVALUE(CriteriTecnici!$M605,",","."),0))),4)&amp;""),",",".")&amp;", "&amp;CHAR(34)&amp;"rawScore"&amp;CHAR(34)&amp;": "&amp;SUBSTITUTE(TRIM(ROUND(IFERROR(CriteriTecnici!$O605*1,IFERROR(NUMBERVALUE(CriteriTecnici!$O605,".",","),IFERROR(NUMBERVALUE(CriteriTecnici!$O605,",","."),0))),4)&amp;""),",",".")&amp;CHAR(125)&amp;IF(TRUE,",",""))</f>
        <v/>
      </c>
    </row>
    <row r="826">
      <c r="A826" s="38">
        <f>IF(CriteriTecnici!$A606="","","    "&amp;CHAR(123)&amp;CHAR(34)&amp;"bidderId"&amp;CHAR(34)&amp;": "&amp;CHAR(34)&amp;SUBSTITUTE(CriteriTecnici!$A606,CHAR(34),"'")&amp;CHAR(34)&amp;", "&amp;CHAR(34)&amp;"lotId"&amp;CHAR(34)&amp;": "&amp;CHAR(34)&amp;SUBSTITUTE(CriteriTecnici!$C606,CHAR(34),"'")&amp;CHAR(34)&amp;", "&amp;CHAR(34)&amp;"criterionId"&amp;CHAR(34)&amp;": "&amp;CHAR(34)&amp;SUBSTITUTE(CriteriTecnici!$D606,CHAR(34),"'")&amp;CHAR(34)&amp;", "&amp;CHAR(34)&amp;"kind"&amp;CHAR(34)&amp;": "&amp;CHAR(34)&amp;SUBSTITUTE(CriteriTecnici!$F606,CHAR(34),"'")&amp;CHAR(34)&amp;", "&amp;CHAR(34)&amp;"value"&amp;CHAR(34)&amp;": "&amp;SUBSTITUTE(TRIM(ROUND(IFERROR(CriteriTecnici!$N606*1,IFERROR(NUMBERVALUE(CriteriTecnici!$N606,".",","),IFERROR(NUMBERVALUE(CriteriTecnici!$N606,",","."),0))),4)&amp;""),",",".")&amp;", "&amp;CHAR(34)&amp;"numerator"&amp;CHAR(34)&amp;": "&amp;SUBSTITUTE(TRIM(ROUND(IFERROR(CriteriTecnici!$K606*1,IFERROR(NUMBERVALUE(CriteriTecnici!$K606,".",","),IFERROR(NUMBERVALUE(CriteriTecnici!$K606,",","."),0))),4)&amp;""),",",".")&amp;", "&amp;CHAR(34)&amp;"denominator"&amp;CHAR(34)&amp;": "&amp;SUBSTITUTE(TRIM(ROUND(IFERROR(CriteriTecnici!$L606*1,IFERROR(NUMBERVALUE(CriteriTecnici!$L606,".",","),IFERROR(NUMBERVALUE(CriteriTecnici!$L606,",","."),0))),4)&amp;""),",",".")&amp;", "&amp;CHAR(34)&amp;"flag"&amp;CHAR(34)&amp;": "&amp;SUBSTITUTE(TRIM(ROUND(IFERROR(CriteriTecnici!$M606*1,IFERROR(NUMBERVALUE(CriteriTecnici!$M606,".",","),IFERROR(NUMBERVALUE(CriteriTecnici!$M606,",","."),0))),4)&amp;""),",",".")&amp;", "&amp;CHAR(34)&amp;"rawScore"&amp;CHAR(34)&amp;": "&amp;SUBSTITUTE(TRIM(ROUND(IFERROR(CriteriTecnici!$O606*1,IFERROR(NUMBERVALUE(CriteriTecnici!$O606,".",","),IFERROR(NUMBERVALUE(CriteriTecnici!$O606,",","."),0))),4)&amp;""),",",".")&amp;CHAR(125)&amp;IF(TRUE,",",""))</f>
        <v/>
      </c>
    </row>
    <row r="827">
      <c r="A827" s="38">
        <f>IF(CriteriTecnici!$A607="","","    "&amp;CHAR(123)&amp;CHAR(34)&amp;"bidderId"&amp;CHAR(34)&amp;": "&amp;CHAR(34)&amp;SUBSTITUTE(CriteriTecnici!$A607,CHAR(34),"'")&amp;CHAR(34)&amp;", "&amp;CHAR(34)&amp;"lotId"&amp;CHAR(34)&amp;": "&amp;CHAR(34)&amp;SUBSTITUTE(CriteriTecnici!$C607,CHAR(34),"'")&amp;CHAR(34)&amp;", "&amp;CHAR(34)&amp;"criterionId"&amp;CHAR(34)&amp;": "&amp;CHAR(34)&amp;SUBSTITUTE(CriteriTecnici!$D607,CHAR(34),"'")&amp;CHAR(34)&amp;", "&amp;CHAR(34)&amp;"kind"&amp;CHAR(34)&amp;": "&amp;CHAR(34)&amp;SUBSTITUTE(CriteriTecnici!$F607,CHAR(34),"'")&amp;CHAR(34)&amp;", "&amp;CHAR(34)&amp;"value"&amp;CHAR(34)&amp;": "&amp;SUBSTITUTE(TRIM(ROUND(IFERROR(CriteriTecnici!$N607*1,IFERROR(NUMBERVALUE(CriteriTecnici!$N607,".",","),IFERROR(NUMBERVALUE(CriteriTecnici!$N607,",","."),0))),4)&amp;""),",",".")&amp;", "&amp;CHAR(34)&amp;"numerator"&amp;CHAR(34)&amp;": "&amp;SUBSTITUTE(TRIM(ROUND(IFERROR(CriteriTecnici!$K607*1,IFERROR(NUMBERVALUE(CriteriTecnici!$K607,".",","),IFERROR(NUMBERVALUE(CriteriTecnici!$K607,",","."),0))),4)&amp;""),",",".")&amp;", "&amp;CHAR(34)&amp;"denominator"&amp;CHAR(34)&amp;": "&amp;SUBSTITUTE(TRIM(ROUND(IFERROR(CriteriTecnici!$L607*1,IFERROR(NUMBERVALUE(CriteriTecnici!$L607,".",","),IFERROR(NUMBERVALUE(CriteriTecnici!$L607,",","."),0))),4)&amp;""),",",".")&amp;", "&amp;CHAR(34)&amp;"flag"&amp;CHAR(34)&amp;": "&amp;SUBSTITUTE(TRIM(ROUND(IFERROR(CriteriTecnici!$M607*1,IFERROR(NUMBERVALUE(CriteriTecnici!$M607,".",","),IFERROR(NUMBERVALUE(CriteriTecnici!$M607,",","."),0))),4)&amp;""),",",".")&amp;", "&amp;CHAR(34)&amp;"rawScore"&amp;CHAR(34)&amp;": "&amp;SUBSTITUTE(TRIM(ROUND(IFERROR(CriteriTecnici!$O607*1,IFERROR(NUMBERVALUE(CriteriTecnici!$O607,".",","),IFERROR(NUMBERVALUE(CriteriTecnici!$O607,",","."),0))),4)&amp;""),",",".")&amp;CHAR(125)&amp;IF(TRUE,",",""))</f>
        <v/>
      </c>
    </row>
    <row r="828">
      <c r="A828" s="38">
        <f>IF(CriteriTecnici!$A608="","","    "&amp;CHAR(123)&amp;CHAR(34)&amp;"bidderId"&amp;CHAR(34)&amp;": "&amp;CHAR(34)&amp;SUBSTITUTE(CriteriTecnici!$A608,CHAR(34),"'")&amp;CHAR(34)&amp;", "&amp;CHAR(34)&amp;"lotId"&amp;CHAR(34)&amp;": "&amp;CHAR(34)&amp;SUBSTITUTE(CriteriTecnici!$C608,CHAR(34),"'")&amp;CHAR(34)&amp;", "&amp;CHAR(34)&amp;"criterionId"&amp;CHAR(34)&amp;": "&amp;CHAR(34)&amp;SUBSTITUTE(CriteriTecnici!$D608,CHAR(34),"'")&amp;CHAR(34)&amp;", "&amp;CHAR(34)&amp;"kind"&amp;CHAR(34)&amp;": "&amp;CHAR(34)&amp;SUBSTITUTE(CriteriTecnici!$F608,CHAR(34),"'")&amp;CHAR(34)&amp;", "&amp;CHAR(34)&amp;"value"&amp;CHAR(34)&amp;": "&amp;SUBSTITUTE(TRIM(ROUND(IFERROR(CriteriTecnici!$N608*1,IFERROR(NUMBERVALUE(CriteriTecnici!$N608,".",","),IFERROR(NUMBERVALUE(CriteriTecnici!$N608,",","."),0))),4)&amp;""),",",".")&amp;", "&amp;CHAR(34)&amp;"numerator"&amp;CHAR(34)&amp;": "&amp;SUBSTITUTE(TRIM(ROUND(IFERROR(CriteriTecnici!$K608*1,IFERROR(NUMBERVALUE(CriteriTecnici!$K608,".",","),IFERROR(NUMBERVALUE(CriteriTecnici!$K608,",","."),0))),4)&amp;""),",",".")&amp;", "&amp;CHAR(34)&amp;"denominator"&amp;CHAR(34)&amp;": "&amp;SUBSTITUTE(TRIM(ROUND(IFERROR(CriteriTecnici!$L608*1,IFERROR(NUMBERVALUE(CriteriTecnici!$L608,".",","),IFERROR(NUMBERVALUE(CriteriTecnici!$L608,",","."),0))),4)&amp;""),",",".")&amp;", "&amp;CHAR(34)&amp;"flag"&amp;CHAR(34)&amp;": "&amp;SUBSTITUTE(TRIM(ROUND(IFERROR(CriteriTecnici!$M608*1,IFERROR(NUMBERVALUE(CriteriTecnici!$M608,".",","),IFERROR(NUMBERVALUE(CriteriTecnici!$M608,",","."),0))),4)&amp;""),",",".")&amp;", "&amp;CHAR(34)&amp;"rawScore"&amp;CHAR(34)&amp;": "&amp;SUBSTITUTE(TRIM(ROUND(IFERROR(CriteriTecnici!$O608*1,IFERROR(NUMBERVALUE(CriteriTecnici!$O608,".",","),IFERROR(NUMBERVALUE(CriteriTecnici!$O608,",","."),0))),4)&amp;""),",",".")&amp;CHAR(125)&amp;IF(TRUE,",",""))</f>
        <v/>
      </c>
    </row>
    <row r="829">
      <c r="A829" s="38">
        <f>IF(CriteriTecnici!$A609="","","    "&amp;CHAR(123)&amp;CHAR(34)&amp;"bidderId"&amp;CHAR(34)&amp;": "&amp;CHAR(34)&amp;SUBSTITUTE(CriteriTecnici!$A609,CHAR(34),"'")&amp;CHAR(34)&amp;", "&amp;CHAR(34)&amp;"lotId"&amp;CHAR(34)&amp;": "&amp;CHAR(34)&amp;SUBSTITUTE(CriteriTecnici!$C609,CHAR(34),"'")&amp;CHAR(34)&amp;", "&amp;CHAR(34)&amp;"criterionId"&amp;CHAR(34)&amp;": "&amp;CHAR(34)&amp;SUBSTITUTE(CriteriTecnici!$D609,CHAR(34),"'")&amp;CHAR(34)&amp;", "&amp;CHAR(34)&amp;"kind"&amp;CHAR(34)&amp;": "&amp;CHAR(34)&amp;SUBSTITUTE(CriteriTecnici!$F609,CHAR(34),"'")&amp;CHAR(34)&amp;", "&amp;CHAR(34)&amp;"value"&amp;CHAR(34)&amp;": "&amp;SUBSTITUTE(TRIM(ROUND(IFERROR(CriteriTecnici!$N609*1,IFERROR(NUMBERVALUE(CriteriTecnici!$N609,".",","),IFERROR(NUMBERVALUE(CriteriTecnici!$N609,",","."),0))),4)&amp;""),",",".")&amp;", "&amp;CHAR(34)&amp;"numerator"&amp;CHAR(34)&amp;": "&amp;SUBSTITUTE(TRIM(ROUND(IFERROR(CriteriTecnici!$K609*1,IFERROR(NUMBERVALUE(CriteriTecnici!$K609,".",","),IFERROR(NUMBERVALUE(CriteriTecnici!$K609,",","."),0))),4)&amp;""),",",".")&amp;", "&amp;CHAR(34)&amp;"denominator"&amp;CHAR(34)&amp;": "&amp;SUBSTITUTE(TRIM(ROUND(IFERROR(CriteriTecnici!$L609*1,IFERROR(NUMBERVALUE(CriteriTecnici!$L609,".",","),IFERROR(NUMBERVALUE(CriteriTecnici!$L609,",","."),0))),4)&amp;""),",",".")&amp;", "&amp;CHAR(34)&amp;"flag"&amp;CHAR(34)&amp;": "&amp;SUBSTITUTE(TRIM(ROUND(IFERROR(CriteriTecnici!$M609*1,IFERROR(NUMBERVALUE(CriteriTecnici!$M609,".",","),IFERROR(NUMBERVALUE(CriteriTecnici!$M609,",","."),0))),4)&amp;""),",",".")&amp;", "&amp;CHAR(34)&amp;"rawScore"&amp;CHAR(34)&amp;": "&amp;SUBSTITUTE(TRIM(ROUND(IFERROR(CriteriTecnici!$O609*1,IFERROR(NUMBERVALUE(CriteriTecnici!$O609,".",","),IFERROR(NUMBERVALUE(CriteriTecnici!$O609,",","."),0))),4)&amp;""),",",".")&amp;CHAR(125)&amp;IF(TRUE,",",""))</f>
        <v/>
      </c>
    </row>
    <row r="830">
      <c r="A830" s="38">
        <f>IF(CriteriTecnici!$A610="","","    "&amp;CHAR(123)&amp;CHAR(34)&amp;"bidderId"&amp;CHAR(34)&amp;": "&amp;CHAR(34)&amp;SUBSTITUTE(CriteriTecnici!$A610,CHAR(34),"'")&amp;CHAR(34)&amp;", "&amp;CHAR(34)&amp;"lotId"&amp;CHAR(34)&amp;": "&amp;CHAR(34)&amp;SUBSTITUTE(CriteriTecnici!$C610,CHAR(34),"'")&amp;CHAR(34)&amp;", "&amp;CHAR(34)&amp;"criterionId"&amp;CHAR(34)&amp;": "&amp;CHAR(34)&amp;SUBSTITUTE(CriteriTecnici!$D610,CHAR(34),"'")&amp;CHAR(34)&amp;", "&amp;CHAR(34)&amp;"kind"&amp;CHAR(34)&amp;": "&amp;CHAR(34)&amp;SUBSTITUTE(CriteriTecnici!$F610,CHAR(34),"'")&amp;CHAR(34)&amp;", "&amp;CHAR(34)&amp;"value"&amp;CHAR(34)&amp;": "&amp;SUBSTITUTE(TRIM(ROUND(IFERROR(CriteriTecnici!$N610*1,IFERROR(NUMBERVALUE(CriteriTecnici!$N610,".",","),IFERROR(NUMBERVALUE(CriteriTecnici!$N610,",","."),0))),4)&amp;""),",",".")&amp;", "&amp;CHAR(34)&amp;"numerator"&amp;CHAR(34)&amp;": "&amp;SUBSTITUTE(TRIM(ROUND(IFERROR(CriteriTecnici!$K610*1,IFERROR(NUMBERVALUE(CriteriTecnici!$K610,".",","),IFERROR(NUMBERVALUE(CriteriTecnici!$K610,",","."),0))),4)&amp;""),",",".")&amp;", "&amp;CHAR(34)&amp;"denominator"&amp;CHAR(34)&amp;": "&amp;SUBSTITUTE(TRIM(ROUND(IFERROR(CriteriTecnici!$L610*1,IFERROR(NUMBERVALUE(CriteriTecnici!$L610,".",","),IFERROR(NUMBERVALUE(CriteriTecnici!$L610,",","."),0))),4)&amp;""),",",".")&amp;", "&amp;CHAR(34)&amp;"flag"&amp;CHAR(34)&amp;": "&amp;SUBSTITUTE(TRIM(ROUND(IFERROR(CriteriTecnici!$M610*1,IFERROR(NUMBERVALUE(CriteriTecnici!$M610,".",","),IFERROR(NUMBERVALUE(CriteriTecnici!$M610,",","."),0))),4)&amp;""),",",".")&amp;", "&amp;CHAR(34)&amp;"rawScore"&amp;CHAR(34)&amp;": "&amp;SUBSTITUTE(TRIM(ROUND(IFERROR(CriteriTecnici!$O610*1,IFERROR(NUMBERVALUE(CriteriTecnici!$O610,".",","),IFERROR(NUMBERVALUE(CriteriTecnici!$O610,",","."),0))),4)&amp;""),",",".")&amp;CHAR(125)&amp;IF(TRUE,",",""))</f>
        <v/>
      </c>
    </row>
    <row r="831">
      <c r="A831" s="38">
        <f>IF(CriteriTecnici!$A611="","","    "&amp;CHAR(123)&amp;CHAR(34)&amp;"bidderId"&amp;CHAR(34)&amp;": "&amp;CHAR(34)&amp;SUBSTITUTE(CriteriTecnici!$A611,CHAR(34),"'")&amp;CHAR(34)&amp;", "&amp;CHAR(34)&amp;"lotId"&amp;CHAR(34)&amp;": "&amp;CHAR(34)&amp;SUBSTITUTE(CriteriTecnici!$C611,CHAR(34),"'")&amp;CHAR(34)&amp;", "&amp;CHAR(34)&amp;"criterionId"&amp;CHAR(34)&amp;": "&amp;CHAR(34)&amp;SUBSTITUTE(CriteriTecnici!$D611,CHAR(34),"'")&amp;CHAR(34)&amp;", "&amp;CHAR(34)&amp;"kind"&amp;CHAR(34)&amp;": "&amp;CHAR(34)&amp;SUBSTITUTE(CriteriTecnici!$F611,CHAR(34),"'")&amp;CHAR(34)&amp;", "&amp;CHAR(34)&amp;"value"&amp;CHAR(34)&amp;": "&amp;SUBSTITUTE(TRIM(ROUND(IFERROR(CriteriTecnici!$N611*1,IFERROR(NUMBERVALUE(CriteriTecnici!$N611,".",","),IFERROR(NUMBERVALUE(CriteriTecnici!$N611,",","."),0))),4)&amp;""),",",".")&amp;", "&amp;CHAR(34)&amp;"numerator"&amp;CHAR(34)&amp;": "&amp;SUBSTITUTE(TRIM(ROUND(IFERROR(CriteriTecnici!$K611*1,IFERROR(NUMBERVALUE(CriteriTecnici!$K611,".",","),IFERROR(NUMBERVALUE(CriteriTecnici!$K611,",","."),0))),4)&amp;""),",",".")&amp;", "&amp;CHAR(34)&amp;"denominator"&amp;CHAR(34)&amp;": "&amp;SUBSTITUTE(TRIM(ROUND(IFERROR(CriteriTecnici!$L611*1,IFERROR(NUMBERVALUE(CriteriTecnici!$L611,".",","),IFERROR(NUMBERVALUE(CriteriTecnici!$L611,",","."),0))),4)&amp;""),",",".")&amp;", "&amp;CHAR(34)&amp;"flag"&amp;CHAR(34)&amp;": "&amp;SUBSTITUTE(TRIM(ROUND(IFERROR(CriteriTecnici!$M611*1,IFERROR(NUMBERVALUE(CriteriTecnici!$M611,".",","),IFERROR(NUMBERVALUE(CriteriTecnici!$M611,",","."),0))),4)&amp;""),",",".")&amp;", "&amp;CHAR(34)&amp;"rawScore"&amp;CHAR(34)&amp;": "&amp;SUBSTITUTE(TRIM(ROUND(IFERROR(CriteriTecnici!$O611*1,IFERROR(NUMBERVALUE(CriteriTecnici!$O611,".",","),IFERROR(NUMBERVALUE(CriteriTecnici!$O611,",","."),0))),4)&amp;""),",",".")&amp;CHAR(125)&amp;IF(TRUE,",",""))</f>
        <v/>
      </c>
    </row>
    <row r="832">
      <c r="A832" s="38">
        <f>IF(CriteriTecnici!$A612="","","    "&amp;CHAR(123)&amp;CHAR(34)&amp;"bidderId"&amp;CHAR(34)&amp;": "&amp;CHAR(34)&amp;SUBSTITUTE(CriteriTecnici!$A612,CHAR(34),"'")&amp;CHAR(34)&amp;", "&amp;CHAR(34)&amp;"lotId"&amp;CHAR(34)&amp;": "&amp;CHAR(34)&amp;SUBSTITUTE(CriteriTecnici!$C612,CHAR(34),"'")&amp;CHAR(34)&amp;", "&amp;CHAR(34)&amp;"criterionId"&amp;CHAR(34)&amp;": "&amp;CHAR(34)&amp;SUBSTITUTE(CriteriTecnici!$D612,CHAR(34),"'")&amp;CHAR(34)&amp;", "&amp;CHAR(34)&amp;"kind"&amp;CHAR(34)&amp;": "&amp;CHAR(34)&amp;SUBSTITUTE(CriteriTecnici!$F612,CHAR(34),"'")&amp;CHAR(34)&amp;", "&amp;CHAR(34)&amp;"value"&amp;CHAR(34)&amp;": "&amp;SUBSTITUTE(TRIM(ROUND(IFERROR(CriteriTecnici!$N612*1,IFERROR(NUMBERVALUE(CriteriTecnici!$N612,".",","),IFERROR(NUMBERVALUE(CriteriTecnici!$N612,",","."),0))),4)&amp;""),",",".")&amp;", "&amp;CHAR(34)&amp;"numerator"&amp;CHAR(34)&amp;": "&amp;SUBSTITUTE(TRIM(ROUND(IFERROR(CriteriTecnici!$K612*1,IFERROR(NUMBERVALUE(CriteriTecnici!$K612,".",","),IFERROR(NUMBERVALUE(CriteriTecnici!$K612,",","."),0))),4)&amp;""),",",".")&amp;", "&amp;CHAR(34)&amp;"denominator"&amp;CHAR(34)&amp;": "&amp;SUBSTITUTE(TRIM(ROUND(IFERROR(CriteriTecnici!$L612*1,IFERROR(NUMBERVALUE(CriteriTecnici!$L612,".",","),IFERROR(NUMBERVALUE(CriteriTecnici!$L612,",","."),0))),4)&amp;""),",",".")&amp;", "&amp;CHAR(34)&amp;"flag"&amp;CHAR(34)&amp;": "&amp;SUBSTITUTE(TRIM(ROUND(IFERROR(CriteriTecnici!$M612*1,IFERROR(NUMBERVALUE(CriteriTecnici!$M612,".",","),IFERROR(NUMBERVALUE(CriteriTecnici!$M612,",","."),0))),4)&amp;""),",",".")&amp;", "&amp;CHAR(34)&amp;"rawScore"&amp;CHAR(34)&amp;": "&amp;SUBSTITUTE(TRIM(ROUND(IFERROR(CriteriTecnici!$O612*1,IFERROR(NUMBERVALUE(CriteriTecnici!$O612,".",","),IFERROR(NUMBERVALUE(CriteriTecnici!$O612,",","."),0))),4)&amp;""),",",".")&amp;CHAR(125)&amp;IF(TRUE,",",""))</f>
        <v/>
      </c>
    </row>
    <row r="833">
      <c r="A833" s="38">
        <f>IF(CriteriTecnici!$A613="","","    "&amp;CHAR(123)&amp;CHAR(34)&amp;"bidderId"&amp;CHAR(34)&amp;": "&amp;CHAR(34)&amp;SUBSTITUTE(CriteriTecnici!$A613,CHAR(34),"'")&amp;CHAR(34)&amp;", "&amp;CHAR(34)&amp;"lotId"&amp;CHAR(34)&amp;": "&amp;CHAR(34)&amp;SUBSTITUTE(CriteriTecnici!$C613,CHAR(34),"'")&amp;CHAR(34)&amp;", "&amp;CHAR(34)&amp;"criterionId"&amp;CHAR(34)&amp;": "&amp;CHAR(34)&amp;SUBSTITUTE(CriteriTecnici!$D613,CHAR(34),"'")&amp;CHAR(34)&amp;", "&amp;CHAR(34)&amp;"kind"&amp;CHAR(34)&amp;": "&amp;CHAR(34)&amp;SUBSTITUTE(CriteriTecnici!$F613,CHAR(34),"'")&amp;CHAR(34)&amp;", "&amp;CHAR(34)&amp;"value"&amp;CHAR(34)&amp;": "&amp;SUBSTITUTE(TRIM(ROUND(IFERROR(CriteriTecnici!$N613*1,IFERROR(NUMBERVALUE(CriteriTecnici!$N613,".",","),IFERROR(NUMBERVALUE(CriteriTecnici!$N613,",","."),0))),4)&amp;""),",",".")&amp;", "&amp;CHAR(34)&amp;"numerator"&amp;CHAR(34)&amp;": "&amp;SUBSTITUTE(TRIM(ROUND(IFERROR(CriteriTecnici!$K613*1,IFERROR(NUMBERVALUE(CriteriTecnici!$K613,".",","),IFERROR(NUMBERVALUE(CriteriTecnici!$K613,",","."),0))),4)&amp;""),",",".")&amp;", "&amp;CHAR(34)&amp;"denominator"&amp;CHAR(34)&amp;": "&amp;SUBSTITUTE(TRIM(ROUND(IFERROR(CriteriTecnici!$L613*1,IFERROR(NUMBERVALUE(CriteriTecnici!$L613,".",","),IFERROR(NUMBERVALUE(CriteriTecnici!$L613,",","."),0))),4)&amp;""),",",".")&amp;", "&amp;CHAR(34)&amp;"flag"&amp;CHAR(34)&amp;": "&amp;SUBSTITUTE(TRIM(ROUND(IFERROR(CriteriTecnici!$M613*1,IFERROR(NUMBERVALUE(CriteriTecnici!$M613,".",","),IFERROR(NUMBERVALUE(CriteriTecnici!$M613,",","."),0))),4)&amp;""),",",".")&amp;", "&amp;CHAR(34)&amp;"rawScore"&amp;CHAR(34)&amp;": "&amp;SUBSTITUTE(TRIM(ROUND(IFERROR(CriteriTecnici!$O613*1,IFERROR(NUMBERVALUE(CriteriTecnici!$O613,".",","),IFERROR(NUMBERVALUE(CriteriTecnici!$O613,",","."),0))),4)&amp;""),",",".")&amp;CHAR(125)&amp;IF(TRUE,",",""))</f>
        <v/>
      </c>
    </row>
    <row r="834">
      <c r="A834" s="38">
        <f>IF(CriteriTecnici!$A614="","","    "&amp;CHAR(123)&amp;CHAR(34)&amp;"bidderId"&amp;CHAR(34)&amp;": "&amp;CHAR(34)&amp;SUBSTITUTE(CriteriTecnici!$A614,CHAR(34),"'")&amp;CHAR(34)&amp;", "&amp;CHAR(34)&amp;"lotId"&amp;CHAR(34)&amp;": "&amp;CHAR(34)&amp;SUBSTITUTE(CriteriTecnici!$C614,CHAR(34),"'")&amp;CHAR(34)&amp;", "&amp;CHAR(34)&amp;"criterionId"&amp;CHAR(34)&amp;": "&amp;CHAR(34)&amp;SUBSTITUTE(CriteriTecnici!$D614,CHAR(34),"'")&amp;CHAR(34)&amp;", "&amp;CHAR(34)&amp;"kind"&amp;CHAR(34)&amp;": "&amp;CHAR(34)&amp;SUBSTITUTE(CriteriTecnici!$F614,CHAR(34),"'")&amp;CHAR(34)&amp;", "&amp;CHAR(34)&amp;"value"&amp;CHAR(34)&amp;": "&amp;SUBSTITUTE(TRIM(ROUND(IFERROR(CriteriTecnici!$N614*1,IFERROR(NUMBERVALUE(CriteriTecnici!$N614,".",","),IFERROR(NUMBERVALUE(CriteriTecnici!$N614,",","."),0))),4)&amp;""),",",".")&amp;", "&amp;CHAR(34)&amp;"numerator"&amp;CHAR(34)&amp;": "&amp;SUBSTITUTE(TRIM(ROUND(IFERROR(CriteriTecnici!$K614*1,IFERROR(NUMBERVALUE(CriteriTecnici!$K614,".",","),IFERROR(NUMBERVALUE(CriteriTecnici!$K614,",","."),0))),4)&amp;""),",",".")&amp;", "&amp;CHAR(34)&amp;"denominator"&amp;CHAR(34)&amp;": "&amp;SUBSTITUTE(TRIM(ROUND(IFERROR(CriteriTecnici!$L614*1,IFERROR(NUMBERVALUE(CriteriTecnici!$L614,".",","),IFERROR(NUMBERVALUE(CriteriTecnici!$L614,",","."),0))),4)&amp;""),",",".")&amp;", "&amp;CHAR(34)&amp;"flag"&amp;CHAR(34)&amp;": "&amp;SUBSTITUTE(TRIM(ROUND(IFERROR(CriteriTecnici!$M614*1,IFERROR(NUMBERVALUE(CriteriTecnici!$M614,".",","),IFERROR(NUMBERVALUE(CriteriTecnici!$M614,",","."),0))),4)&amp;""),",",".")&amp;", "&amp;CHAR(34)&amp;"rawScore"&amp;CHAR(34)&amp;": "&amp;SUBSTITUTE(TRIM(ROUND(IFERROR(CriteriTecnici!$O614*1,IFERROR(NUMBERVALUE(CriteriTecnici!$O614,".",","),IFERROR(NUMBERVALUE(CriteriTecnici!$O614,",","."),0))),4)&amp;""),",",".")&amp;CHAR(125)&amp;IF(TRUE,",",""))</f>
        <v/>
      </c>
    </row>
    <row r="835">
      <c r="A835" s="38">
        <f>IF(CriteriTecnici!$A615="","","    "&amp;CHAR(123)&amp;CHAR(34)&amp;"bidderId"&amp;CHAR(34)&amp;": "&amp;CHAR(34)&amp;SUBSTITUTE(CriteriTecnici!$A615,CHAR(34),"'")&amp;CHAR(34)&amp;", "&amp;CHAR(34)&amp;"lotId"&amp;CHAR(34)&amp;": "&amp;CHAR(34)&amp;SUBSTITUTE(CriteriTecnici!$C615,CHAR(34),"'")&amp;CHAR(34)&amp;", "&amp;CHAR(34)&amp;"criterionId"&amp;CHAR(34)&amp;": "&amp;CHAR(34)&amp;SUBSTITUTE(CriteriTecnici!$D615,CHAR(34),"'")&amp;CHAR(34)&amp;", "&amp;CHAR(34)&amp;"kind"&amp;CHAR(34)&amp;": "&amp;CHAR(34)&amp;SUBSTITUTE(CriteriTecnici!$F615,CHAR(34),"'")&amp;CHAR(34)&amp;", "&amp;CHAR(34)&amp;"value"&amp;CHAR(34)&amp;": "&amp;SUBSTITUTE(TRIM(ROUND(IFERROR(CriteriTecnici!$N615*1,IFERROR(NUMBERVALUE(CriteriTecnici!$N615,".",","),IFERROR(NUMBERVALUE(CriteriTecnici!$N615,",","."),0))),4)&amp;""),",",".")&amp;", "&amp;CHAR(34)&amp;"numerator"&amp;CHAR(34)&amp;": "&amp;SUBSTITUTE(TRIM(ROUND(IFERROR(CriteriTecnici!$K615*1,IFERROR(NUMBERVALUE(CriteriTecnici!$K615,".",","),IFERROR(NUMBERVALUE(CriteriTecnici!$K615,",","."),0))),4)&amp;""),",",".")&amp;", "&amp;CHAR(34)&amp;"denominator"&amp;CHAR(34)&amp;": "&amp;SUBSTITUTE(TRIM(ROUND(IFERROR(CriteriTecnici!$L615*1,IFERROR(NUMBERVALUE(CriteriTecnici!$L615,".",","),IFERROR(NUMBERVALUE(CriteriTecnici!$L615,",","."),0))),4)&amp;""),",",".")&amp;", "&amp;CHAR(34)&amp;"flag"&amp;CHAR(34)&amp;": "&amp;SUBSTITUTE(TRIM(ROUND(IFERROR(CriteriTecnici!$M615*1,IFERROR(NUMBERVALUE(CriteriTecnici!$M615,".",","),IFERROR(NUMBERVALUE(CriteriTecnici!$M615,",","."),0))),4)&amp;""),",",".")&amp;", "&amp;CHAR(34)&amp;"rawScore"&amp;CHAR(34)&amp;": "&amp;SUBSTITUTE(TRIM(ROUND(IFERROR(CriteriTecnici!$O615*1,IFERROR(NUMBERVALUE(CriteriTecnici!$O615,".",","),IFERROR(NUMBERVALUE(CriteriTecnici!$O615,",","."),0))),4)&amp;""),",",".")&amp;CHAR(125)&amp;IF(TRUE,",",""))</f>
        <v/>
      </c>
    </row>
    <row r="836">
      <c r="A836" s="38">
        <f>IF(CriteriTecnici!$A616="","","    "&amp;CHAR(123)&amp;CHAR(34)&amp;"bidderId"&amp;CHAR(34)&amp;": "&amp;CHAR(34)&amp;SUBSTITUTE(CriteriTecnici!$A616,CHAR(34),"'")&amp;CHAR(34)&amp;", "&amp;CHAR(34)&amp;"lotId"&amp;CHAR(34)&amp;": "&amp;CHAR(34)&amp;SUBSTITUTE(CriteriTecnici!$C616,CHAR(34),"'")&amp;CHAR(34)&amp;", "&amp;CHAR(34)&amp;"criterionId"&amp;CHAR(34)&amp;": "&amp;CHAR(34)&amp;SUBSTITUTE(CriteriTecnici!$D616,CHAR(34),"'")&amp;CHAR(34)&amp;", "&amp;CHAR(34)&amp;"kind"&amp;CHAR(34)&amp;": "&amp;CHAR(34)&amp;SUBSTITUTE(CriteriTecnici!$F616,CHAR(34),"'")&amp;CHAR(34)&amp;", "&amp;CHAR(34)&amp;"value"&amp;CHAR(34)&amp;": "&amp;SUBSTITUTE(TRIM(ROUND(IFERROR(CriteriTecnici!$N616*1,IFERROR(NUMBERVALUE(CriteriTecnici!$N616,".",","),IFERROR(NUMBERVALUE(CriteriTecnici!$N616,",","."),0))),4)&amp;""),",",".")&amp;", "&amp;CHAR(34)&amp;"numerator"&amp;CHAR(34)&amp;": "&amp;SUBSTITUTE(TRIM(ROUND(IFERROR(CriteriTecnici!$K616*1,IFERROR(NUMBERVALUE(CriteriTecnici!$K616,".",","),IFERROR(NUMBERVALUE(CriteriTecnici!$K616,",","."),0))),4)&amp;""),",",".")&amp;", "&amp;CHAR(34)&amp;"denominator"&amp;CHAR(34)&amp;": "&amp;SUBSTITUTE(TRIM(ROUND(IFERROR(CriteriTecnici!$L616*1,IFERROR(NUMBERVALUE(CriteriTecnici!$L616,".",","),IFERROR(NUMBERVALUE(CriteriTecnici!$L616,",","."),0))),4)&amp;""),",",".")&amp;", "&amp;CHAR(34)&amp;"flag"&amp;CHAR(34)&amp;": "&amp;SUBSTITUTE(TRIM(ROUND(IFERROR(CriteriTecnici!$M616*1,IFERROR(NUMBERVALUE(CriteriTecnici!$M616,".",","),IFERROR(NUMBERVALUE(CriteriTecnici!$M616,",","."),0))),4)&amp;""),",",".")&amp;", "&amp;CHAR(34)&amp;"rawScore"&amp;CHAR(34)&amp;": "&amp;SUBSTITUTE(TRIM(ROUND(IFERROR(CriteriTecnici!$O616*1,IFERROR(NUMBERVALUE(CriteriTecnici!$O616,".",","),IFERROR(NUMBERVALUE(CriteriTecnici!$O616,",","."),0))),4)&amp;""),",",".")&amp;CHAR(125)&amp;IF(TRUE,",",""))</f>
        <v/>
      </c>
    </row>
    <row r="837">
      <c r="A837" s="38">
        <f>IF(CriteriTecnici!$A617="","","    "&amp;CHAR(123)&amp;CHAR(34)&amp;"bidderId"&amp;CHAR(34)&amp;": "&amp;CHAR(34)&amp;SUBSTITUTE(CriteriTecnici!$A617,CHAR(34),"'")&amp;CHAR(34)&amp;", "&amp;CHAR(34)&amp;"lotId"&amp;CHAR(34)&amp;": "&amp;CHAR(34)&amp;SUBSTITUTE(CriteriTecnici!$C617,CHAR(34),"'")&amp;CHAR(34)&amp;", "&amp;CHAR(34)&amp;"criterionId"&amp;CHAR(34)&amp;": "&amp;CHAR(34)&amp;SUBSTITUTE(CriteriTecnici!$D617,CHAR(34),"'")&amp;CHAR(34)&amp;", "&amp;CHAR(34)&amp;"kind"&amp;CHAR(34)&amp;": "&amp;CHAR(34)&amp;SUBSTITUTE(CriteriTecnici!$F617,CHAR(34),"'")&amp;CHAR(34)&amp;", "&amp;CHAR(34)&amp;"value"&amp;CHAR(34)&amp;": "&amp;SUBSTITUTE(TRIM(ROUND(IFERROR(CriteriTecnici!$N617*1,IFERROR(NUMBERVALUE(CriteriTecnici!$N617,".",","),IFERROR(NUMBERVALUE(CriteriTecnici!$N617,",","."),0))),4)&amp;""),",",".")&amp;", "&amp;CHAR(34)&amp;"numerator"&amp;CHAR(34)&amp;": "&amp;SUBSTITUTE(TRIM(ROUND(IFERROR(CriteriTecnici!$K617*1,IFERROR(NUMBERVALUE(CriteriTecnici!$K617,".",","),IFERROR(NUMBERVALUE(CriteriTecnici!$K617,",","."),0))),4)&amp;""),",",".")&amp;", "&amp;CHAR(34)&amp;"denominator"&amp;CHAR(34)&amp;": "&amp;SUBSTITUTE(TRIM(ROUND(IFERROR(CriteriTecnici!$L617*1,IFERROR(NUMBERVALUE(CriteriTecnici!$L617,".",","),IFERROR(NUMBERVALUE(CriteriTecnici!$L617,",","."),0))),4)&amp;""),",",".")&amp;", "&amp;CHAR(34)&amp;"flag"&amp;CHAR(34)&amp;": "&amp;SUBSTITUTE(TRIM(ROUND(IFERROR(CriteriTecnici!$M617*1,IFERROR(NUMBERVALUE(CriteriTecnici!$M617,".",","),IFERROR(NUMBERVALUE(CriteriTecnici!$M617,",","."),0))),4)&amp;""),",",".")&amp;", "&amp;CHAR(34)&amp;"rawScore"&amp;CHAR(34)&amp;": "&amp;SUBSTITUTE(TRIM(ROUND(IFERROR(CriteriTecnici!$O617*1,IFERROR(NUMBERVALUE(CriteriTecnici!$O617,".",","),IFERROR(NUMBERVALUE(CriteriTecnici!$O617,",","."),0))),4)&amp;""),",",".")&amp;CHAR(125)&amp;IF(TRUE,",",""))</f>
        <v/>
      </c>
    </row>
    <row r="838">
      <c r="A838" s="38">
        <f>IF(CriteriTecnici!$A618="","","    "&amp;CHAR(123)&amp;CHAR(34)&amp;"bidderId"&amp;CHAR(34)&amp;": "&amp;CHAR(34)&amp;SUBSTITUTE(CriteriTecnici!$A618,CHAR(34),"'")&amp;CHAR(34)&amp;", "&amp;CHAR(34)&amp;"lotId"&amp;CHAR(34)&amp;": "&amp;CHAR(34)&amp;SUBSTITUTE(CriteriTecnici!$C618,CHAR(34),"'")&amp;CHAR(34)&amp;", "&amp;CHAR(34)&amp;"criterionId"&amp;CHAR(34)&amp;": "&amp;CHAR(34)&amp;SUBSTITUTE(CriteriTecnici!$D618,CHAR(34),"'")&amp;CHAR(34)&amp;", "&amp;CHAR(34)&amp;"kind"&amp;CHAR(34)&amp;": "&amp;CHAR(34)&amp;SUBSTITUTE(CriteriTecnici!$F618,CHAR(34),"'")&amp;CHAR(34)&amp;", "&amp;CHAR(34)&amp;"value"&amp;CHAR(34)&amp;": "&amp;SUBSTITUTE(TRIM(ROUND(IFERROR(CriteriTecnici!$N618*1,IFERROR(NUMBERVALUE(CriteriTecnici!$N618,".",","),IFERROR(NUMBERVALUE(CriteriTecnici!$N618,",","."),0))),4)&amp;""),",",".")&amp;", "&amp;CHAR(34)&amp;"numerator"&amp;CHAR(34)&amp;": "&amp;SUBSTITUTE(TRIM(ROUND(IFERROR(CriteriTecnici!$K618*1,IFERROR(NUMBERVALUE(CriteriTecnici!$K618,".",","),IFERROR(NUMBERVALUE(CriteriTecnici!$K618,",","."),0))),4)&amp;""),",",".")&amp;", "&amp;CHAR(34)&amp;"denominator"&amp;CHAR(34)&amp;": "&amp;SUBSTITUTE(TRIM(ROUND(IFERROR(CriteriTecnici!$L618*1,IFERROR(NUMBERVALUE(CriteriTecnici!$L618,".",","),IFERROR(NUMBERVALUE(CriteriTecnici!$L618,",","."),0))),4)&amp;""),",",".")&amp;", "&amp;CHAR(34)&amp;"flag"&amp;CHAR(34)&amp;": "&amp;SUBSTITUTE(TRIM(ROUND(IFERROR(CriteriTecnici!$M618*1,IFERROR(NUMBERVALUE(CriteriTecnici!$M618,".",","),IFERROR(NUMBERVALUE(CriteriTecnici!$M618,",","."),0))),4)&amp;""),",",".")&amp;", "&amp;CHAR(34)&amp;"rawScore"&amp;CHAR(34)&amp;": "&amp;SUBSTITUTE(TRIM(ROUND(IFERROR(CriteriTecnici!$O618*1,IFERROR(NUMBERVALUE(CriteriTecnici!$O618,".",","),IFERROR(NUMBERVALUE(CriteriTecnici!$O618,",","."),0))),4)&amp;""),",",".")&amp;CHAR(125)&amp;IF(TRUE,",",""))</f>
        <v/>
      </c>
    </row>
    <row r="839">
      <c r="A839" s="38">
        <f>IF(CriteriTecnici!$A619="","","    "&amp;CHAR(123)&amp;CHAR(34)&amp;"bidderId"&amp;CHAR(34)&amp;": "&amp;CHAR(34)&amp;SUBSTITUTE(CriteriTecnici!$A619,CHAR(34),"'")&amp;CHAR(34)&amp;", "&amp;CHAR(34)&amp;"lotId"&amp;CHAR(34)&amp;": "&amp;CHAR(34)&amp;SUBSTITUTE(CriteriTecnici!$C619,CHAR(34),"'")&amp;CHAR(34)&amp;", "&amp;CHAR(34)&amp;"criterionId"&amp;CHAR(34)&amp;": "&amp;CHAR(34)&amp;SUBSTITUTE(CriteriTecnici!$D619,CHAR(34),"'")&amp;CHAR(34)&amp;", "&amp;CHAR(34)&amp;"kind"&amp;CHAR(34)&amp;": "&amp;CHAR(34)&amp;SUBSTITUTE(CriteriTecnici!$F619,CHAR(34),"'")&amp;CHAR(34)&amp;", "&amp;CHAR(34)&amp;"value"&amp;CHAR(34)&amp;": "&amp;SUBSTITUTE(TRIM(ROUND(IFERROR(CriteriTecnici!$N619*1,IFERROR(NUMBERVALUE(CriteriTecnici!$N619,".",","),IFERROR(NUMBERVALUE(CriteriTecnici!$N619,",","."),0))),4)&amp;""),",",".")&amp;", "&amp;CHAR(34)&amp;"numerator"&amp;CHAR(34)&amp;": "&amp;SUBSTITUTE(TRIM(ROUND(IFERROR(CriteriTecnici!$K619*1,IFERROR(NUMBERVALUE(CriteriTecnici!$K619,".",","),IFERROR(NUMBERVALUE(CriteriTecnici!$K619,",","."),0))),4)&amp;""),",",".")&amp;", "&amp;CHAR(34)&amp;"denominator"&amp;CHAR(34)&amp;": "&amp;SUBSTITUTE(TRIM(ROUND(IFERROR(CriteriTecnici!$L619*1,IFERROR(NUMBERVALUE(CriteriTecnici!$L619,".",","),IFERROR(NUMBERVALUE(CriteriTecnici!$L619,",","."),0))),4)&amp;""),",",".")&amp;", "&amp;CHAR(34)&amp;"flag"&amp;CHAR(34)&amp;": "&amp;SUBSTITUTE(TRIM(ROUND(IFERROR(CriteriTecnici!$M619*1,IFERROR(NUMBERVALUE(CriteriTecnici!$M619,".",","),IFERROR(NUMBERVALUE(CriteriTecnici!$M619,",","."),0))),4)&amp;""),",",".")&amp;", "&amp;CHAR(34)&amp;"rawScore"&amp;CHAR(34)&amp;": "&amp;SUBSTITUTE(TRIM(ROUND(IFERROR(CriteriTecnici!$O619*1,IFERROR(NUMBERVALUE(CriteriTecnici!$O619,".",","),IFERROR(NUMBERVALUE(CriteriTecnici!$O619,",","."),0))),4)&amp;""),",",".")&amp;CHAR(125)&amp;IF(TRUE,",",""))</f>
        <v/>
      </c>
    </row>
    <row r="840">
      <c r="A840" s="38">
        <f>IF(CriteriTecnici!$A620="","","    "&amp;CHAR(123)&amp;CHAR(34)&amp;"bidderId"&amp;CHAR(34)&amp;": "&amp;CHAR(34)&amp;SUBSTITUTE(CriteriTecnici!$A620,CHAR(34),"'")&amp;CHAR(34)&amp;", "&amp;CHAR(34)&amp;"lotId"&amp;CHAR(34)&amp;": "&amp;CHAR(34)&amp;SUBSTITUTE(CriteriTecnici!$C620,CHAR(34),"'")&amp;CHAR(34)&amp;", "&amp;CHAR(34)&amp;"criterionId"&amp;CHAR(34)&amp;": "&amp;CHAR(34)&amp;SUBSTITUTE(CriteriTecnici!$D620,CHAR(34),"'")&amp;CHAR(34)&amp;", "&amp;CHAR(34)&amp;"kind"&amp;CHAR(34)&amp;": "&amp;CHAR(34)&amp;SUBSTITUTE(CriteriTecnici!$F620,CHAR(34),"'")&amp;CHAR(34)&amp;", "&amp;CHAR(34)&amp;"value"&amp;CHAR(34)&amp;": "&amp;SUBSTITUTE(TRIM(ROUND(IFERROR(CriteriTecnici!$N620*1,IFERROR(NUMBERVALUE(CriteriTecnici!$N620,".",","),IFERROR(NUMBERVALUE(CriteriTecnici!$N620,",","."),0))),4)&amp;""),",",".")&amp;", "&amp;CHAR(34)&amp;"numerator"&amp;CHAR(34)&amp;": "&amp;SUBSTITUTE(TRIM(ROUND(IFERROR(CriteriTecnici!$K620*1,IFERROR(NUMBERVALUE(CriteriTecnici!$K620,".",","),IFERROR(NUMBERVALUE(CriteriTecnici!$K620,",","."),0))),4)&amp;""),",",".")&amp;", "&amp;CHAR(34)&amp;"denominator"&amp;CHAR(34)&amp;": "&amp;SUBSTITUTE(TRIM(ROUND(IFERROR(CriteriTecnici!$L620*1,IFERROR(NUMBERVALUE(CriteriTecnici!$L620,".",","),IFERROR(NUMBERVALUE(CriteriTecnici!$L620,",","."),0))),4)&amp;""),",",".")&amp;", "&amp;CHAR(34)&amp;"flag"&amp;CHAR(34)&amp;": "&amp;SUBSTITUTE(TRIM(ROUND(IFERROR(CriteriTecnici!$M620*1,IFERROR(NUMBERVALUE(CriteriTecnici!$M620,".",","),IFERROR(NUMBERVALUE(CriteriTecnici!$M620,",","."),0))),4)&amp;""),",",".")&amp;", "&amp;CHAR(34)&amp;"rawScore"&amp;CHAR(34)&amp;": "&amp;SUBSTITUTE(TRIM(ROUND(IFERROR(CriteriTecnici!$O620*1,IFERROR(NUMBERVALUE(CriteriTecnici!$O620,".",","),IFERROR(NUMBERVALUE(CriteriTecnici!$O620,",","."),0))),4)&amp;""),",",".")&amp;CHAR(125)&amp;IF(TRUE,",",""))</f>
        <v/>
      </c>
    </row>
    <row r="841">
      <c r="A841" s="38">
        <f>IF(CriteriTecnici!$A621="","","    "&amp;CHAR(123)&amp;CHAR(34)&amp;"bidderId"&amp;CHAR(34)&amp;": "&amp;CHAR(34)&amp;SUBSTITUTE(CriteriTecnici!$A621,CHAR(34),"'")&amp;CHAR(34)&amp;", "&amp;CHAR(34)&amp;"lotId"&amp;CHAR(34)&amp;": "&amp;CHAR(34)&amp;SUBSTITUTE(CriteriTecnici!$C621,CHAR(34),"'")&amp;CHAR(34)&amp;", "&amp;CHAR(34)&amp;"criterionId"&amp;CHAR(34)&amp;": "&amp;CHAR(34)&amp;SUBSTITUTE(CriteriTecnici!$D621,CHAR(34),"'")&amp;CHAR(34)&amp;", "&amp;CHAR(34)&amp;"kind"&amp;CHAR(34)&amp;": "&amp;CHAR(34)&amp;SUBSTITUTE(CriteriTecnici!$F621,CHAR(34),"'")&amp;CHAR(34)&amp;", "&amp;CHAR(34)&amp;"value"&amp;CHAR(34)&amp;": "&amp;SUBSTITUTE(TRIM(ROUND(IFERROR(CriteriTecnici!$N621*1,IFERROR(NUMBERVALUE(CriteriTecnici!$N621,".",","),IFERROR(NUMBERVALUE(CriteriTecnici!$N621,",","."),0))),4)&amp;""),",",".")&amp;", "&amp;CHAR(34)&amp;"numerator"&amp;CHAR(34)&amp;": "&amp;SUBSTITUTE(TRIM(ROUND(IFERROR(CriteriTecnici!$K621*1,IFERROR(NUMBERVALUE(CriteriTecnici!$K621,".",","),IFERROR(NUMBERVALUE(CriteriTecnici!$K621,",","."),0))),4)&amp;""),",",".")&amp;", "&amp;CHAR(34)&amp;"denominator"&amp;CHAR(34)&amp;": "&amp;SUBSTITUTE(TRIM(ROUND(IFERROR(CriteriTecnici!$L621*1,IFERROR(NUMBERVALUE(CriteriTecnici!$L621,".",","),IFERROR(NUMBERVALUE(CriteriTecnici!$L621,",","."),0))),4)&amp;""),",",".")&amp;", "&amp;CHAR(34)&amp;"flag"&amp;CHAR(34)&amp;": "&amp;SUBSTITUTE(TRIM(ROUND(IFERROR(CriteriTecnici!$M621*1,IFERROR(NUMBERVALUE(CriteriTecnici!$M621,".",","),IFERROR(NUMBERVALUE(CriteriTecnici!$M621,",","."),0))),4)&amp;""),",",".")&amp;", "&amp;CHAR(34)&amp;"rawScore"&amp;CHAR(34)&amp;": "&amp;SUBSTITUTE(TRIM(ROUND(IFERROR(CriteriTecnici!$O621*1,IFERROR(NUMBERVALUE(CriteriTecnici!$O621,".",","),IFERROR(NUMBERVALUE(CriteriTecnici!$O621,",","."),0))),4)&amp;""),",",".")&amp;CHAR(125)&amp;IF(TRUE,",",""))</f>
        <v/>
      </c>
    </row>
    <row r="842">
      <c r="A842" s="38">
        <f>IF(CriteriTecnici!$A622="","","    "&amp;CHAR(123)&amp;CHAR(34)&amp;"bidderId"&amp;CHAR(34)&amp;": "&amp;CHAR(34)&amp;SUBSTITUTE(CriteriTecnici!$A622,CHAR(34),"'")&amp;CHAR(34)&amp;", "&amp;CHAR(34)&amp;"lotId"&amp;CHAR(34)&amp;": "&amp;CHAR(34)&amp;SUBSTITUTE(CriteriTecnici!$C622,CHAR(34),"'")&amp;CHAR(34)&amp;", "&amp;CHAR(34)&amp;"criterionId"&amp;CHAR(34)&amp;": "&amp;CHAR(34)&amp;SUBSTITUTE(CriteriTecnici!$D622,CHAR(34),"'")&amp;CHAR(34)&amp;", "&amp;CHAR(34)&amp;"kind"&amp;CHAR(34)&amp;": "&amp;CHAR(34)&amp;SUBSTITUTE(CriteriTecnici!$F622,CHAR(34),"'")&amp;CHAR(34)&amp;", "&amp;CHAR(34)&amp;"value"&amp;CHAR(34)&amp;": "&amp;SUBSTITUTE(TRIM(ROUND(IFERROR(CriteriTecnici!$N622*1,IFERROR(NUMBERVALUE(CriteriTecnici!$N622,".",","),IFERROR(NUMBERVALUE(CriteriTecnici!$N622,",","."),0))),4)&amp;""),",",".")&amp;", "&amp;CHAR(34)&amp;"numerator"&amp;CHAR(34)&amp;": "&amp;SUBSTITUTE(TRIM(ROUND(IFERROR(CriteriTecnici!$K622*1,IFERROR(NUMBERVALUE(CriteriTecnici!$K622,".",","),IFERROR(NUMBERVALUE(CriteriTecnici!$K622,",","."),0))),4)&amp;""),",",".")&amp;", "&amp;CHAR(34)&amp;"denominator"&amp;CHAR(34)&amp;": "&amp;SUBSTITUTE(TRIM(ROUND(IFERROR(CriteriTecnici!$L622*1,IFERROR(NUMBERVALUE(CriteriTecnici!$L622,".",","),IFERROR(NUMBERVALUE(CriteriTecnici!$L622,",","."),0))),4)&amp;""),",",".")&amp;", "&amp;CHAR(34)&amp;"flag"&amp;CHAR(34)&amp;": "&amp;SUBSTITUTE(TRIM(ROUND(IFERROR(CriteriTecnici!$M622*1,IFERROR(NUMBERVALUE(CriteriTecnici!$M622,".",","),IFERROR(NUMBERVALUE(CriteriTecnici!$M622,",","."),0))),4)&amp;""),",",".")&amp;", "&amp;CHAR(34)&amp;"rawScore"&amp;CHAR(34)&amp;": "&amp;SUBSTITUTE(TRIM(ROUND(IFERROR(CriteriTecnici!$O622*1,IFERROR(NUMBERVALUE(CriteriTecnici!$O622,".",","),IFERROR(NUMBERVALUE(CriteriTecnici!$O622,",","."),0))),4)&amp;""),",",".")&amp;CHAR(125)&amp;IF(TRUE,",",""))</f>
        <v/>
      </c>
    </row>
    <row r="843">
      <c r="A843" s="38">
        <f>IF(CriteriTecnici!$A623="","","    "&amp;CHAR(123)&amp;CHAR(34)&amp;"bidderId"&amp;CHAR(34)&amp;": "&amp;CHAR(34)&amp;SUBSTITUTE(CriteriTecnici!$A623,CHAR(34),"'")&amp;CHAR(34)&amp;", "&amp;CHAR(34)&amp;"lotId"&amp;CHAR(34)&amp;": "&amp;CHAR(34)&amp;SUBSTITUTE(CriteriTecnici!$C623,CHAR(34),"'")&amp;CHAR(34)&amp;", "&amp;CHAR(34)&amp;"criterionId"&amp;CHAR(34)&amp;": "&amp;CHAR(34)&amp;SUBSTITUTE(CriteriTecnici!$D623,CHAR(34),"'")&amp;CHAR(34)&amp;", "&amp;CHAR(34)&amp;"kind"&amp;CHAR(34)&amp;": "&amp;CHAR(34)&amp;SUBSTITUTE(CriteriTecnici!$F623,CHAR(34),"'")&amp;CHAR(34)&amp;", "&amp;CHAR(34)&amp;"value"&amp;CHAR(34)&amp;": "&amp;SUBSTITUTE(TRIM(ROUND(IFERROR(CriteriTecnici!$N623*1,IFERROR(NUMBERVALUE(CriteriTecnici!$N623,".",","),IFERROR(NUMBERVALUE(CriteriTecnici!$N623,",","."),0))),4)&amp;""),",",".")&amp;", "&amp;CHAR(34)&amp;"numerator"&amp;CHAR(34)&amp;": "&amp;SUBSTITUTE(TRIM(ROUND(IFERROR(CriteriTecnici!$K623*1,IFERROR(NUMBERVALUE(CriteriTecnici!$K623,".",","),IFERROR(NUMBERVALUE(CriteriTecnici!$K623,",","."),0))),4)&amp;""),",",".")&amp;", "&amp;CHAR(34)&amp;"denominator"&amp;CHAR(34)&amp;": "&amp;SUBSTITUTE(TRIM(ROUND(IFERROR(CriteriTecnici!$L623*1,IFERROR(NUMBERVALUE(CriteriTecnici!$L623,".",","),IFERROR(NUMBERVALUE(CriteriTecnici!$L623,",","."),0))),4)&amp;""),",",".")&amp;", "&amp;CHAR(34)&amp;"flag"&amp;CHAR(34)&amp;": "&amp;SUBSTITUTE(TRIM(ROUND(IFERROR(CriteriTecnici!$M623*1,IFERROR(NUMBERVALUE(CriteriTecnici!$M623,".",","),IFERROR(NUMBERVALUE(CriteriTecnici!$M623,",","."),0))),4)&amp;""),",",".")&amp;", "&amp;CHAR(34)&amp;"rawScore"&amp;CHAR(34)&amp;": "&amp;SUBSTITUTE(TRIM(ROUND(IFERROR(CriteriTecnici!$O623*1,IFERROR(NUMBERVALUE(CriteriTecnici!$O623,".",","),IFERROR(NUMBERVALUE(CriteriTecnici!$O623,",","."),0))),4)&amp;""),",",".")&amp;CHAR(125)&amp;IF(TRUE,",",""))</f>
        <v/>
      </c>
    </row>
    <row r="844">
      <c r="A844" s="38">
        <f>IF(CriteriTecnici!$A624="","","    "&amp;CHAR(123)&amp;CHAR(34)&amp;"bidderId"&amp;CHAR(34)&amp;": "&amp;CHAR(34)&amp;SUBSTITUTE(CriteriTecnici!$A624,CHAR(34),"'")&amp;CHAR(34)&amp;", "&amp;CHAR(34)&amp;"lotId"&amp;CHAR(34)&amp;": "&amp;CHAR(34)&amp;SUBSTITUTE(CriteriTecnici!$C624,CHAR(34),"'")&amp;CHAR(34)&amp;", "&amp;CHAR(34)&amp;"criterionId"&amp;CHAR(34)&amp;": "&amp;CHAR(34)&amp;SUBSTITUTE(CriteriTecnici!$D624,CHAR(34),"'")&amp;CHAR(34)&amp;", "&amp;CHAR(34)&amp;"kind"&amp;CHAR(34)&amp;": "&amp;CHAR(34)&amp;SUBSTITUTE(CriteriTecnici!$F624,CHAR(34),"'")&amp;CHAR(34)&amp;", "&amp;CHAR(34)&amp;"value"&amp;CHAR(34)&amp;": "&amp;SUBSTITUTE(TRIM(ROUND(IFERROR(CriteriTecnici!$N624*1,IFERROR(NUMBERVALUE(CriteriTecnici!$N624,".",","),IFERROR(NUMBERVALUE(CriteriTecnici!$N624,",","."),0))),4)&amp;""),",",".")&amp;", "&amp;CHAR(34)&amp;"numerator"&amp;CHAR(34)&amp;": "&amp;SUBSTITUTE(TRIM(ROUND(IFERROR(CriteriTecnici!$K624*1,IFERROR(NUMBERVALUE(CriteriTecnici!$K624,".",","),IFERROR(NUMBERVALUE(CriteriTecnici!$K624,",","."),0))),4)&amp;""),",",".")&amp;", "&amp;CHAR(34)&amp;"denominator"&amp;CHAR(34)&amp;": "&amp;SUBSTITUTE(TRIM(ROUND(IFERROR(CriteriTecnici!$L624*1,IFERROR(NUMBERVALUE(CriteriTecnici!$L624,".",","),IFERROR(NUMBERVALUE(CriteriTecnici!$L624,",","."),0))),4)&amp;""),",",".")&amp;", "&amp;CHAR(34)&amp;"flag"&amp;CHAR(34)&amp;": "&amp;SUBSTITUTE(TRIM(ROUND(IFERROR(CriteriTecnici!$M624*1,IFERROR(NUMBERVALUE(CriteriTecnici!$M624,".",","),IFERROR(NUMBERVALUE(CriteriTecnici!$M624,",","."),0))),4)&amp;""),",",".")&amp;", "&amp;CHAR(34)&amp;"rawScore"&amp;CHAR(34)&amp;": "&amp;SUBSTITUTE(TRIM(ROUND(IFERROR(CriteriTecnici!$O624*1,IFERROR(NUMBERVALUE(CriteriTecnici!$O624,".",","),IFERROR(NUMBERVALUE(CriteriTecnici!$O624,",","."),0))),4)&amp;""),",",".")&amp;CHAR(125)&amp;IF(COUNTA(Offerte!$A22:$A$200)&gt;0,",",""))</f>
        <v/>
      </c>
    </row>
    <row r="845">
      <c r="A845" s="38">
        <f>IF(CriteriTecnici!$A625="","","    "&amp;CHAR(123)&amp;CHAR(34)&amp;"bidderId"&amp;CHAR(34)&amp;": "&amp;CHAR(34)&amp;SUBSTITUTE(CriteriTecnici!$A625,CHAR(34),"'")&amp;CHAR(34)&amp;", "&amp;CHAR(34)&amp;"lotId"&amp;CHAR(34)&amp;": "&amp;CHAR(34)&amp;SUBSTITUTE(CriteriTecnici!$C625,CHAR(34),"'")&amp;CHAR(34)&amp;", "&amp;CHAR(34)&amp;"criterionId"&amp;CHAR(34)&amp;": "&amp;CHAR(34)&amp;SUBSTITUTE(CriteriTecnici!$D625,CHAR(34),"'")&amp;CHAR(34)&amp;", "&amp;CHAR(34)&amp;"kind"&amp;CHAR(34)&amp;": "&amp;CHAR(34)&amp;SUBSTITUTE(CriteriTecnici!$F625,CHAR(34),"'")&amp;CHAR(34)&amp;", "&amp;CHAR(34)&amp;"value"&amp;CHAR(34)&amp;": "&amp;SUBSTITUTE(TRIM(ROUND(IFERROR(CriteriTecnici!$N625*1,IFERROR(NUMBERVALUE(CriteriTecnici!$N625,".",","),IFERROR(NUMBERVALUE(CriteriTecnici!$N625,",","."),0))),4)&amp;""),",",".")&amp;", "&amp;CHAR(34)&amp;"numerator"&amp;CHAR(34)&amp;": "&amp;SUBSTITUTE(TRIM(ROUND(IFERROR(CriteriTecnici!$K625*1,IFERROR(NUMBERVALUE(CriteriTecnici!$K625,".",","),IFERROR(NUMBERVALUE(CriteriTecnici!$K625,",","."),0))),4)&amp;""),",",".")&amp;", "&amp;CHAR(34)&amp;"denominator"&amp;CHAR(34)&amp;": "&amp;SUBSTITUTE(TRIM(ROUND(IFERROR(CriteriTecnici!$L625*1,IFERROR(NUMBERVALUE(CriteriTecnici!$L625,".",","),IFERROR(NUMBERVALUE(CriteriTecnici!$L625,",","."),0))),4)&amp;""),",",".")&amp;", "&amp;CHAR(34)&amp;"flag"&amp;CHAR(34)&amp;": "&amp;SUBSTITUTE(TRIM(ROUND(IFERROR(CriteriTecnici!$M625*1,IFERROR(NUMBERVALUE(CriteriTecnici!$M625,".",","),IFERROR(NUMBERVALUE(CriteriTecnici!$M625,",","."),0))),4)&amp;""),",",".")&amp;", "&amp;CHAR(34)&amp;"rawScore"&amp;CHAR(34)&amp;": "&amp;SUBSTITUTE(TRIM(ROUND(IFERROR(CriteriTecnici!$O625*1,IFERROR(NUMBERVALUE(CriteriTecnici!$O625,".",","),IFERROR(NUMBERVALUE(CriteriTecnici!$O625,",","."),0))),4)&amp;""),",",".")&amp;CHAR(125)&amp;IF(TRUE,",",""))</f>
        <v/>
      </c>
    </row>
    <row r="846">
      <c r="A846" s="38">
        <f>IF(CriteriTecnici!$A626="","","    "&amp;CHAR(123)&amp;CHAR(34)&amp;"bidderId"&amp;CHAR(34)&amp;": "&amp;CHAR(34)&amp;SUBSTITUTE(CriteriTecnici!$A626,CHAR(34),"'")&amp;CHAR(34)&amp;", "&amp;CHAR(34)&amp;"lotId"&amp;CHAR(34)&amp;": "&amp;CHAR(34)&amp;SUBSTITUTE(CriteriTecnici!$C626,CHAR(34),"'")&amp;CHAR(34)&amp;", "&amp;CHAR(34)&amp;"criterionId"&amp;CHAR(34)&amp;": "&amp;CHAR(34)&amp;SUBSTITUTE(CriteriTecnici!$D626,CHAR(34),"'")&amp;CHAR(34)&amp;", "&amp;CHAR(34)&amp;"kind"&amp;CHAR(34)&amp;": "&amp;CHAR(34)&amp;SUBSTITUTE(CriteriTecnici!$F626,CHAR(34),"'")&amp;CHAR(34)&amp;", "&amp;CHAR(34)&amp;"value"&amp;CHAR(34)&amp;": "&amp;SUBSTITUTE(TRIM(ROUND(IFERROR(CriteriTecnici!$N626*1,IFERROR(NUMBERVALUE(CriteriTecnici!$N626,".",","),IFERROR(NUMBERVALUE(CriteriTecnici!$N626,",","."),0))),4)&amp;""),",",".")&amp;", "&amp;CHAR(34)&amp;"numerator"&amp;CHAR(34)&amp;": "&amp;SUBSTITUTE(TRIM(ROUND(IFERROR(CriteriTecnici!$K626*1,IFERROR(NUMBERVALUE(CriteriTecnici!$K626,".",","),IFERROR(NUMBERVALUE(CriteriTecnici!$K626,",","."),0))),4)&amp;""),",",".")&amp;", "&amp;CHAR(34)&amp;"denominator"&amp;CHAR(34)&amp;": "&amp;SUBSTITUTE(TRIM(ROUND(IFERROR(CriteriTecnici!$L626*1,IFERROR(NUMBERVALUE(CriteriTecnici!$L626,".",","),IFERROR(NUMBERVALUE(CriteriTecnici!$L626,",","."),0))),4)&amp;""),",",".")&amp;", "&amp;CHAR(34)&amp;"flag"&amp;CHAR(34)&amp;": "&amp;SUBSTITUTE(TRIM(ROUND(IFERROR(CriteriTecnici!$M626*1,IFERROR(NUMBERVALUE(CriteriTecnici!$M626,".",","),IFERROR(NUMBERVALUE(CriteriTecnici!$M626,",","."),0))),4)&amp;""),",",".")&amp;", "&amp;CHAR(34)&amp;"rawScore"&amp;CHAR(34)&amp;": "&amp;SUBSTITUTE(TRIM(ROUND(IFERROR(CriteriTecnici!$O626*1,IFERROR(NUMBERVALUE(CriteriTecnici!$O626,".",","),IFERROR(NUMBERVALUE(CriteriTecnici!$O626,",","."),0))),4)&amp;""),",",".")&amp;CHAR(125)&amp;IF(TRUE,",",""))</f>
        <v/>
      </c>
    </row>
    <row r="847">
      <c r="A847" s="38">
        <f>IF(CriteriTecnici!$A627="","","    "&amp;CHAR(123)&amp;CHAR(34)&amp;"bidderId"&amp;CHAR(34)&amp;": "&amp;CHAR(34)&amp;SUBSTITUTE(CriteriTecnici!$A627,CHAR(34),"'")&amp;CHAR(34)&amp;", "&amp;CHAR(34)&amp;"lotId"&amp;CHAR(34)&amp;": "&amp;CHAR(34)&amp;SUBSTITUTE(CriteriTecnici!$C627,CHAR(34),"'")&amp;CHAR(34)&amp;", "&amp;CHAR(34)&amp;"criterionId"&amp;CHAR(34)&amp;": "&amp;CHAR(34)&amp;SUBSTITUTE(CriteriTecnici!$D627,CHAR(34),"'")&amp;CHAR(34)&amp;", "&amp;CHAR(34)&amp;"kind"&amp;CHAR(34)&amp;": "&amp;CHAR(34)&amp;SUBSTITUTE(CriteriTecnici!$F627,CHAR(34),"'")&amp;CHAR(34)&amp;", "&amp;CHAR(34)&amp;"value"&amp;CHAR(34)&amp;": "&amp;SUBSTITUTE(TRIM(ROUND(IFERROR(CriteriTecnici!$N627*1,IFERROR(NUMBERVALUE(CriteriTecnici!$N627,".",","),IFERROR(NUMBERVALUE(CriteriTecnici!$N627,",","."),0))),4)&amp;""),",",".")&amp;", "&amp;CHAR(34)&amp;"numerator"&amp;CHAR(34)&amp;": "&amp;SUBSTITUTE(TRIM(ROUND(IFERROR(CriteriTecnici!$K627*1,IFERROR(NUMBERVALUE(CriteriTecnici!$K627,".",","),IFERROR(NUMBERVALUE(CriteriTecnici!$K627,",","."),0))),4)&amp;""),",",".")&amp;", "&amp;CHAR(34)&amp;"denominator"&amp;CHAR(34)&amp;": "&amp;SUBSTITUTE(TRIM(ROUND(IFERROR(CriteriTecnici!$L627*1,IFERROR(NUMBERVALUE(CriteriTecnici!$L627,".",","),IFERROR(NUMBERVALUE(CriteriTecnici!$L627,",","."),0))),4)&amp;""),",",".")&amp;", "&amp;CHAR(34)&amp;"flag"&amp;CHAR(34)&amp;": "&amp;SUBSTITUTE(TRIM(ROUND(IFERROR(CriteriTecnici!$M627*1,IFERROR(NUMBERVALUE(CriteriTecnici!$M627,".",","),IFERROR(NUMBERVALUE(CriteriTecnici!$M627,",","."),0))),4)&amp;""),",",".")&amp;", "&amp;CHAR(34)&amp;"rawScore"&amp;CHAR(34)&amp;": "&amp;SUBSTITUTE(TRIM(ROUND(IFERROR(CriteriTecnici!$O627*1,IFERROR(NUMBERVALUE(CriteriTecnici!$O627,".",","),IFERROR(NUMBERVALUE(CriteriTecnici!$O627,",","."),0))),4)&amp;""),",",".")&amp;CHAR(125)&amp;IF(TRUE,",",""))</f>
        <v/>
      </c>
    </row>
    <row r="848">
      <c r="A848" s="38">
        <f>IF(CriteriTecnici!$A628="","","    "&amp;CHAR(123)&amp;CHAR(34)&amp;"bidderId"&amp;CHAR(34)&amp;": "&amp;CHAR(34)&amp;SUBSTITUTE(CriteriTecnici!$A628,CHAR(34),"'")&amp;CHAR(34)&amp;", "&amp;CHAR(34)&amp;"lotId"&amp;CHAR(34)&amp;": "&amp;CHAR(34)&amp;SUBSTITUTE(CriteriTecnici!$C628,CHAR(34),"'")&amp;CHAR(34)&amp;", "&amp;CHAR(34)&amp;"criterionId"&amp;CHAR(34)&amp;": "&amp;CHAR(34)&amp;SUBSTITUTE(CriteriTecnici!$D628,CHAR(34),"'")&amp;CHAR(34)&amp;", "&amp;CHAR(34)&amp;"kind"&amp;CHAR(34)&amp;": "&amp;CHAR(34)&amp;SUBSTITUTE(CriteriTecnici!$F628,CHAR(34),"'")&amp;CHAR(34)&amp;", "&amp;CHAR(34)&amp;"value"&amp;CHAR(34)&amp;": "&amp;SUBSTITUTE(TRIM(ROUND(IFERROR(CriteriTecnici!$N628*1,IFERROR(NUMBERVALUE(CriteriTecnici!$N628,".",","),IFERROR(NUMBERVALUE(CriteriTecnici!$N628,",","."),0))),4)&amp;""),",",".")&amp;", "&amp;CHAR(34)&amp;"numerator"&amp;CHAR(34)&amp;": "&amp;SUBSTITUTE(TRIM(ROUND(IFERROR(CriteriTecnici!$K628*1,IFERROR(NUMBERVALUE(CriteriTecnici!$K628,".",","),IFERROR(NUMBERVALUE(CriteriTecnici!$K628,",","."),0))),4)&amp;""),",",".")&amp;", "&amp;CHAR(34)&amp;"denominator"&amp;CHAR(34)&amp;": "&amp;SUBSTITUTE(TRIM(ROUND(IFERROR(CriteriTecnici!$L628*1,IFERROR(NUMBERVALUE(CriteriTecnici!$L628,".",","),IFERROR(NUMBERVALUE(CriteriTecnici!$L628,",","."),0))),4)&amp;""),",",".")&amp;", "&amp;CHAR(34)&amp;"flag"&amp;CHAR(34)&amp;": "&amp;SUBSTITUTE(TRIM(ROUND(IFERROR(CriteriTecnici!$M628*1,IFERROR(NUMBERVALUE(CriteriTecnici!$M628,".",","),IFERROR(NUMBERVALUE(CriteriTecnici!$M628,",","."),0))),4)&amp;""),",",".")&amp;", "&amp;CHAR(34)&amp;"rawScore"&amp;CHAR(34)&amp;": "&amp;SUBSTITUTE(TRIM(ROUND(IFERROR(CriteriTecnici!$O628*1,IFERROR(NUMBERVALUE(CriteriTecnici!$O628,".",","),IFERROR(NUMBERVALUE(CriteriTecnici!$O628,",","."),0))),4)&amp;""),",",".")&amp;CHAR(125)&amp;IF(TRUE,",",""))</f>
        <v/>
      </c>
    </row>
    <row r="849">
      <c r="A849" s="38">
        <f>IF(CriteriTecnici!$A629="","","    "&amp;CHAR(123)&amp;CHAR(34)&amp;"bidderId"&amp;CHAR(34)&amp;": "&amp;CHAR(34)&amp;SUBSTITUTE(CriteriTecnici!$A629,CHAR(34),"'")&amp;CHAR(34)&amp;", "&amp;CHAR(34)&amp;"lotId"&amp;CHAR(34)&amp;": "&amp;CHAR(34)&amp;SUBSTITUTE(CriteriTecnici!$C629,CHAR(34),"'")&amp;CHAR(34)&amp;", "&amp;CHAR(34)&amp;"criterionId"&amp;CHAR(34)&amp;": "&amp;CHAR(34)&amp;SUBSTITUTE(CriteriTecnici!$D629,CHAR(34),"'")&amp;CHAR(34)&amp;", "&amp;CHAR(34)&amp;"kind"&amp;CHAR(34)&amp;": "&amp;CHAR(34)&amp;SUBSTITUTE(CriteriTecnici!$F629,CHAR(34),"'")&amp;CHAR(34)&amp;", "&amp;CHAR(34)&amp;"value"&amp;CHAR(34)&amp;": "&amp;SUBSTITUTE(TRIM(ROUND(IFERROR(CriteriTecnici!$N629*1,IFERROR(NUMBERVALUE(CriteriTecnici!$N629,".",","),IFERROR(NUMBERVALUE(CriteriTecnici!$N629,",","."),0))),4)&amp;""),",",".")&amp;", "&amp;CHAR(34)&amp;"numerator"&amp;CHAR(34)&amp;": "&amp;SUBSTITUTE(TRIM(ROUND(IFERROR(CriteriTecnici!$K629*1,IFERROR(NUMBERVALUE(CriteriTecnici!$K629,".",","),IFERROR(NUMBERVALUE(CriteriTecnici!$K629,",","."),0))),4)&amp;""),",",".")&amp;", "&amp;CHAR(34)&amp;"denominator"&amp;CHAR(34)&amp;": "&amp;SUBSTITUTE(TRIM(ROUND(IFERROR(CriteriTecnici!$L629*1,IFERROR(NUMBERVALUE(CriteriTecnici!$L629,".",","),IFERROR(NUMBERVALUE(CriteriTecnici!$L629,",","."),0))),4)&amp;""),",",".")&amp;", "&amp;CHAR(34)&amp;"flag"&amp;CHAR(34)&amp;": "&amp;SUBSTITUTE(TRIM(ROUND(IFERROR(CriteriTecnici!$M629*1,IFERROR(NUMBERVALUE(CriteriTecnici!$M629,".",","),IFERROR(NUMBERVALUE(CriteriTecnici!$M629,",","."),0))),4)&amp;""),",",".")&amp;", "&amp;CHAR(34)&amp;"rawScore"&amp;CHAR(34)&amp;": "&amp;SUBSTITUTE(TRIM(ROUND(IFERROR(CriteriTecnici!$O629*1,IFERROR(NUMBERVALUE(CriteriTecnici!$O629,".",","),IFERROR(NUMBERVALUE(CriteriTecnici!$O629,",","."),0))),4)&amp;""),",",".")&amp;CHAR(125)&amp;IF(TRUE,",",""))</f>
        <v/>
      </c>
    </row>
    <row r="850">
      <c r="A850" s="38">
        <f>IF(CriteriTecnici!$A630="","","    "&amp;CHAR(123)&amp;CHAR(34)&amp;"bidderId"&amp;CHAR(34)&amp;": "&amp;CHAR(34)&amp;SUBSTITUTE(CriteriTecnici!$A630,CHAR(34),"'")&amp;CHAR(34)&amp;", "&amp;CHAR(34)&amp;"lotId"&amp;CHAR(34)&amp;": "&amp;CHAR(34)&amp;SUBSTITUTE(CriteriTecnici!$C630,CHAR(34),"'")&amp;CHAR(34)&amp;", "&amp;CHAR(34)&amp;"criterionId"&amp;CHAR(34)&amp;": "&amp;CHAR(34)&amp;SUBSTITUTE(CriteriTecnici!$D630,CHAR(34),"'")&amp;CHAR(34)&amp;", "&amp;CHAR(34)&amp;"kind"&amp;CHAR(34)&amp;": "&amp;CHAR(34)&amp;SUBSTITUTE(CriteriTecnici!$F630,CHAR(34),"'")&amp;CHAR(34)&amp;", "&amp;CHAR(34)&amp;"value"&amp;CHAR(34)&amp;": "&amp;SUBSTITUTE(TRIM(ROUND(IFERROR(CriteriTecnici!$N630*1,IFERROR(NUMBERVALUE(CriteriTecnici!$N630,".",","),IFERROR(NUMBERVALUE(CriteriTecnici!$N630,",","."),0))),4)&amp;""),",",".")&amp;", "&amp;CHAR(34)&amp;"numerator"&amp;CHAR(34)&amp;": "&amp;SUBSTITUTE(TRIM(ROUND(IFERROR(CriteriTecnici!$K630*1,IFERROR(NUMBERVALUE(CriteriTecnici!$K630,".",","),IFERROR(NUMBERVALUE(CriteriTecnici!$K630,",","."),0))),4)&amp;""),",",".")&amp;", "&amp;CHAR(34)&amp;"denominator"&amp;CHAR(34)&amp;": "&amp;SUBSTITUTE(TRIM(ROUND(IFERROR(CriteriTecnici!$L630*1,IFERROR(NUMBERVALUE(CriteriTecnici!$L630,".",","),IFERROR(NUMBERVALUE(CriteriTecnici!$L630,",","."),0))),4)&amp;""),",",".")&amp;", "&amp;CHAR(34)&amp;"flag"&amp;CHAR(34)&amp;": "&amp;SUBSTITUTE(TRIM(ROUND(IFERROR(CriteriTecnici!$M630*1,IFERROR(NUMBERVALUE(CriteriTecnici!$M630,".",","),IFERROR(NUMBERVALUE(CriteriTecnici!$M630,",","."),0))),4)&amp;""),",",".")&amp;", "&amp;CHAR(34)&amp;"rawScore"&amp;CHAR(34)&amp;": "&amp;SUBSTITUTE(TRIM(ROUND(IFERROR(CriteriTecnici!$O630*1,IFERROR(NUMBERVALUE(CriteriTecnici!$O630,".",","),IFERROR(NUMBERVALUE(CriteriTecnici!$O630,",","."),0))),4)&amp;""),",",".")&amp;CHAR(125)&amp;IF(TRUE,",",""))</f>
        <v/>
      </c>
    </row>
    <row r="851">
      <c r="A851" s="38">
        <f>IF(CriteriTecnici!$A631="","","    "&amp;CHAR(123)&amp;CHAR(34)&amp;"bidderId"&amp;CHAR(34)&amp;": "&amp;CHAR(34)&amp;SUBSTITUTE(CriteriTecnici!$A631,CHAR(34),"'")&amp;CHAR(34)&amp;", "&amp;CHAR(34)&amp;"lotId"&amp;CHAR(34)&amp;": "&amp;CHAR(34)&amp;SUBSTITUTE(CriteriTecnici!$C631,CHAR(34),"'")&amp;CHAR(34)&amp;", "&amp;CHAR(34)&amp;"criterionId"&amp;CHAR(34)&amp;": "&amp;CHAR(34)&amp;SUBSTITUTE(CriteriTecnici!$D631,CHAR(34),"'")&amp;CHAR(34)&amp;", "&amp;CHAR(34)&amp;"kind"&amp;CHAR(34)&amp;": "&amp;CHAR(34)&amp;SUBSTITUTE(CriteriTecnici!$F631,CHAR(34),"'")&amp;CHAR(34)&amp;", "&amp;CHAR(34)&amp;"value"&amp;CHAR(34)&amp;": "&amp;SUBSTITUTE(TRIM(ROUND(IFERROR(CriteriTecnici!$N631*1,IFERROR(NUMBERVALUE(CriteriTecnici!$N631,".",","),IFERROR(NUMBERVALUE(CriteriTecnici!$N631,",","."),0))),4)&amp;""),",",".")&amp;", "&amp;CHAR(34)&amp;"numerator"&amp;CHAR(34)&amp;": "&amp;SUBSTITUTE(TRIM(ROUND(IFERROR(CriteriTecnici!$K631*1,IFERROR(NUMBERVALUE(CriteriTecnici!$K631,".",","),IFERROR(NUMBERVALUE(CriteriTecnici!$K631,",","."),0))),4)&amp;""),",",".")&amp;", "&amp;CHAR(34)&amp;"denominator"&amp;CHAR(34)&amp;": "&amp;SUBSTITUTE(TRIM(ROUND(IFERROR(CriteriTecnici!$L631*1,IFERROR(NUMBERVALUE(CriteriTecnici!$L631,".",","),IFERROR(NUMBERVALUE(CriteriTecnici!$L631,",","."),0))),4)&amp;""),",",".")&amp;", "&amp;CHAR(34)&amp;"flag"&amp;CHAR(34)&amp;": "&amp;SUBSTITUTE(TRIM(ROUND(IFERROR(CriteriTecnici!$M631*1,IFERROR(NUMBERVALUE(CriteriTecnici!$M631,".",","),IFERROR(NUMBERVALUE(CriteriTecnici!$M631,",","."),0))),4)&amp;""),",",".")&amp;", "&amp;CHAR(34)&amp;"rawScore"&amp;CHAR(34)&amp;": "&amp;SUBSTITUTE(TRIM(ROUND(IFERROR(CriteriTecnici!$O631*1,IFERROR(NUMBERVALUE(CriteriTecnici!$O631,".",","),IFERROR(NUMBERVALUE(CriteriTecnici!$O631,",","."),0))),4)&amp;""),",",".")&amp;CHAR(125)&amp;IF(TRUE,",",""))</f>
        <v/>
      </c>
    </row>
    <row r="852">
      <c r="A852" s="38">
        <f>IF(CriteriTecnici!$A632="","","    "&amp;CHAR(123)&amp;CHAR(34)&amp;"bidderId"&amp;CHAR(34)&amp;": "&amp;CHAR(34)&amp;SUBSTITUTE(CriteriTecnici!$A632,CHAR(34),"'")&amp;CHAR(34)&amp;", "&amp;CHAR(34)&amp;"lotId"&amp;CHAR(34)&amp;": "&amp;CHAR(34)&amp;SUBSTITUTE(CriteriTecnici!$C632,CHAR(34),"'")&amp;CHAR(34)&amp;", "&amp;CHAR(34)&amp;"criterionId"&amp;CHAR(34)&amp;": "&amp;CHAR(34)&amp;SUBSTITUTE(CriteriTecnici!$D632,CHAR(34),"'")&amp;CHAR(34)&amp;", "&amp;CHAR(34)&amp;"kind"&amp;CHAR(34)&amp;": "&amp;CHAR(34)&amp;SUBSTITUTE(CriteriTecnici!$F632,CHAR(34),"'")&amp;CHAR(34)&amp;", "&amp;CHAR(34)&amp;"value"&amp;CHAR(34)&amp;": "&amp;SUBSTITUTE(TRIM(ROUND(IFERROR(CriteriTecnici!$N632*1,IFERROR(NUMBERVALUE(CriteriTecnici!$N632,".",","),IFERROR(NUMBERVALUE(CriteriTecnici!$N632,",","."),0))),4)&amp;""),",",".")&amp;", "&amp;CHAR(34)&amp;"numerator"&amp;CHAR(34)&amp;": "&amp;SUBSTITUTE(TRIM(ROUND(IFERROR(CriteriTecnici!$K632*1,IFERROR(NUMBERVALUE(CriteriTecnici!$K632,".",","),IFERROR(NUMBERVALUE(CriteriTecnici!$K632,",","."),0))),4)&amp;""),",",".")&amp;", "&amp;CHAR(34)&amp;"denominator"&amp;CHAR(34)&amp;": "&amp;SUBSTITUTE(TRIM(ROUND(IFERROR(CriteriTecnici!$L632*1,IFERROR(NUMBERVALUE(CriteriTecnici!$L632,".",","),IFERROR(NUMBERVALUE(CriteriTecnici!$L632,",","."),0))),4)&amp;""),",",".")&amp;", "&amp;CHAR(34)&amp;"flag"&amp;CHAR(34)&amp;": "&amp;SUBSTITUTE(TRIM(ROUND(IFERROR(CriteriTecnici!$M632*1,IFERROR(NUMBERVALUE(CriteriTecnici!$M632,".",","),IFERROR(NUMBERVALUE(CriteriTecnici!$M632,",","."),0))),4)&amp;""),",",".")&amp;", "&amp;CHAR(34)&amp;"rawScore"&amp;CHAR(34)&amp;": "&amp;SUBSTITUTE(TRIM(ROUND(IFERROR(CriteriTecnici!$O632*1,IFERROR(NUMBERVALUE(CriteriTecnici!$O632,".",","),IFERROR(NUMBERVALUE(CriteriTecnici!$O632,",","."),0))),4)&amp;""),",",".")&amp;CHAR(125)&amp;IF(TRUE,",",""))</f>
        <v/>
      </c>
    </row>
    <row r="853">
      <c r="A853" s="38">
        <f>IF(CriteriTecnici!$A633="","","    "&amp;CHAR(123)&amp;CHAR(34)&amp;"bidderId"&amp;CHAR(34)&amp;": "&amp;CHAR(34)&amp;SUBSTITUTE(CriteriTecnici!$A633,CHAR(34),"'")&amp;CHAR(34)&amp;", "&amp;CHAR(34)&amp;"lotId"&amp;CHAR(34)&amp;": "&amp;CHAR(34)&amp;SUBSTITUTE(CriteriTecnici!$C633,CHAR(34),"'")&amp;CHAR(34)&amp;", "&amp;CHAR(34)&amp;"criterionId"&amp;CHAR(34)&amp;": "&amp;CHAR(34)&amp;SUBSTITUTE(CriteriTecnici!$D633,CHAR(34),"'")&amp;CHAR(34)&amp;", "&amp;CHAR(34)&amp;"kind"&amp;CHAR(34)&amp;": "&amp;CHAR(34)&amp;SUBSTITUTE(CriteriTecnici!$F633,CHAR(34),"'")&amp;CHAR(34)&amp;", "&amp;CHAR(34)&amp;"value"&amp;CHAR(34)&amp;": "&amp;SUBSTITUTE(TRIM(ROUND(IFERROR(CriteriTecnici!$N633*1,IFERROR(NUMBERVALUE(CriteriTecnici!$N633,".",","),IFERROR(NUMBERVALUE(CriteriTecnici!$N633,",","."),0))),4)&amp;""),",",".")&amp;", "&amp;CHAR(34)&amp;"numerator"&amp;CHAR(34)&amp;": "&amp;SUBSTITUTE(TRIM(ROUND(IFERROR(CriteriTecnici!$K633*1,IFERROR(NUMBERVALUE(CriteriTecnici!$K633,".",","),IFERROR(NUMBERVALUE(CriteriTecnici!$K633,",","."),0))),4)&amp;""),",",".")&amp;", "&amp;CHAR(34)&amp;"denominator"&amp;CHAR(34)&amp;": "&amp;SUBSTITUTE(TRIM(ROUND(IFERROR(CriteriTecnici!$L633*1,IFERROR(NUMBERVALUE(CriteriTecnici!$L633,".",","),IFERROR(NUMBERVALUE(CriteriTecnici!$L633,",","."),0))),4)&amp;""),",",".")&amp;", "&amp;CHAR(34)&amp;"flag"&amp;CHAR(34)&amp;": "&amp;SUBSTITUTE(TRIM(ROUND(IFERROR(CriteriTecnici!$M633*1,IFERROR(NUMBERVALUE(CriteriTecnici!$M633,".",","),IFERROR(NUMBERVALUE(CriteriTecnici!$M633,",","."),0))),4)&amp;""),",",".")&amp;", "&amp;CHAR(34)&amp;"rawScore"&amp;CHAR(34)&amp;": "&amp;SUBSTITUTE(TRIM(ROUND(IFERROR(CriteriTecnici!$O633*1,IFERROR(NUMBERVALUE(CriteriTecnici!$O633,".",","),IFERROR(NUMBERVALUE(CriteriTecnici!$O633,",","."),0))),4)&amp;""),",",".")&amp;CHAR(125)&amp;IF(TRUE,",",""))</f>
        <v/>
      </c>
    </row>
    <row r="854">
      <c r="A854" s="38">
        <f>IF(CriteriTecnici!$A634="","","    "&amp;CHAR(123)&amp;CHAR(34)&amp;"bidderId"&amp;CHAR(34)&amp;": "&amp;CHAR(34)&amp;SUBSTITUTE(CriteriTecnici!$A634,CHAR(34),"'")&amp;CHAR(34)&amp;", "&amp;CHAR(34)&amp;"lotId"&amp;CHAR(34)&amp;": "&amp;CHAR(34)&amp;SUBSTITUTE(CriteriTecnici!$C634,CHAR(34),"'")&amp;CHAR(34)&amp;", "&amp;CHAR(34)&amp;"criterionId"&amp;CHAR(34)&amp;": "&amp;CHAR(34)&amp;SUBSTITUTE(CriteriTecnici!$D634,CHAR(34),"'")&amp;CHAR(34)&amp;", "&amp;CHAR(34)&amp;"kind"&amp;CHAR(34)&amp;": "&amp;CHAR(34)&amp;SUBSTITUTE(CriteriTecnici!$F634,CHAR(34),"'")&amp;CHAR(34)&amp;", "&amp;CHAR(34)&amp;"value"&amp;CHAR(34)&amp;": "&amp;SUBSTITUTE(TRIM(ROUND(IFERROR(CriteriTecnici!$N634*1,IFERROR(NUMBERVALUE(CriteriTecnici!$N634,".",","),IFERROR(NUMBERVALUE(CriteriTecnici!$N634,",","."),0))),4)&amp;""),",",".")&amp;", "&amp;CHAR(34)&amp;"numerator"&amp;CHAR(34)&amp;": "&amp;SUBSTITUTE(TRIM(ROUND(IFERROR(CriteriTecnici!$K634*1,IFERROR(NUMBERVALUE(CriteriTecnici!$K634,".",","),IFERROR(NUMBERVALUE(CriteriTecnici!$K634,",","."),0))),4)&amp;""),",",".")&amp;", "&amp;CHAR(34)&amp;"denominator"&amp;CHAR(34)&amp;": "&amp;SUBSTITUTE(TRIM(ROUND(IFERROR(CriteriTecnici!$L634*1,IFERROR(NUMBERVALUE(CriteriTecnici!$L634,".",","),IFERROR(NUMBERVALUE(CriteriTecnici!$L634,",","."),0))),4)&amp;""),",",".")&amp;", "&amp;CHAR(34)&amp;"flag"&amp;CHAR(34)&amp;": "&amp;SUBSTITUTE(TRIM(ROUND(IFERROR(CriteriTecnici!$M634*1,IFERROR(NUMBERVALUE(CriteriTecnici!$M634,".",","),IFERROR(NUMBERVALUE(CriteriTecnici!$M634,",","."),0))),4)&amp;""),",",".")&amp;", "&amp;CHAR(34)&amp;"rawScore"&amp;CHAR(34)&amp;": "&amp;SUBSTITUTE(TRIM(ROUND(IFERROR(CriteriTecnici!$O634*1,IFERROR(NUMBERVALUE(CriteriTecnici!$O634,".",","),IFERROR(NUMBERVALUE(CriteriTecnici!$O634,",","."),0))),4)&amp;""),",",".")&amp;CHAR(125)&amp;IF(TRUE,",",""))</f>
        <v/>
      </c>
    </row>
    <row r="855">
      <c r="A855" s="38">
        <f>IF(CriteriTecnici!$A635="","","    "&amp;CHAR(123)&amp;CHAR(34)&amp;"bidderId"&amp;CHAR(34)&amp;": "&amp;CHAR(34)&amp;SUBSTITUTE(CriteriTecnici!$A635,CHAR(34),"'")&amp;CHAR(34)&amp;", "&amp;CHAR(34)&amp;"lotId"&amp;CHAR(34)&amp;": "&amp;CHAR(34)&amp;SUBSTITUTE(CriteriTecnici!$C635,CHAR(34),"'")&amp;CHAR(34)&amp;", "&amp;CHAR(34)&amp;"criterionId"&amp;CHAR(34)&amp;": "&amp;CHAR(34)&amp;SUBSTITUTE(CriteriTecnici!$D635,CHAR(34),"'")&amp;CHAR(34)&amp;", "&amp;CHAR(34)&amp;"kind"&amp;CHAR(34)&amp;": "&amp;CHAR(34)&amp;SUBSTITUTE(CriteriTecnici!$F635,CHAR(34),"'")&amp;CHAR(34)&amp;", "&amp;CHAR(34)&amp;"value"&amp;CHAR(34)&amp;": "&amp;SUBSTITUTE(TRIM(ROUND(IFERROR(CriteriTecnici!$N635*1,IFERROR(NUMBERVALUE(CriteriTecnici!$N635,".",","),IFERROR(NUMBERVALUE(CriteriTecnici!$N635,",","."),0))),4)&amp;""),",",".")&amp;", "&amp;CHAR(34)&amp;"numerator"&amp;CHAR(34)&amp;": "&amp;SUBSTITUTE(TRIM(ROUND(IFERROR(CriteriTecnici!$K635*1,IFERROR(NUMBERVALUE(CriteriTecnici!$K635,".",","),IFERROR(NUMBERVALUE(CriteriTecnici!$K635,",","."),0))),4)&amp;""),",",".")&amp;", "&amp;CHAR(34)&amp;"denominator"&amp;CHAR(34)&amp;": "&amp;SUBSTITUTE(TRIM(ROUND(IFERROR(CriteriTecnici!$L635*1,IFERROR(NUMBERVALUE(CriteriTecnici!$L635,".",","),IFERROR(NUMBERVALUE(CriteriTecnici!$L635,",","."),0))),4)&amp;""),",",".")&amp;", "&amp;CHAR(34)&amp;"flag"&amp;CHAR(34)&amp;": "&amp;SUBSTITUTE(TRIM(ROUND(IFERROR(CriteriTecnici!$M635*1,IFERROR(NUMBERVALUE(CriteriTecnici!$M635,".",","),IFERROR(NUMBERVALUE(CriteriTecnici!$M635,",","."),0))),4)&amp;""),",",".")&amp;", "&amp;CHAR(34)&amp;"rawScore"&amp;CHAR(34)&amp;": "&amp;SUBSTITUTE(TRIM(ROUND(IFERROR(CriteriTecnici!$O635*1,IFERROR(NUMBERVALUE(CriteriTecnici!$O635,".",","),IFERROR(NUMBERVALUE(CriteriTecnici!$O635,",","."),0))),4)&amp;""),",",".")&amp;CHAR(125)&amp;IF(TRUE,",",""))</f>
        <v/>
      </c>
    </row>
    <row r="856">
      <c r="A856" s="38">
        <f>IF(CriteriTecnici!$A636="","","    "&amp;CHAR(123)&amp;CHAR(34)&amp;"bidderId"&amp;CHAR(34)&amp;": "&amp;CHAR(34)&amp;SUBSTITUTE(CriteriTecnici!$A636,CHAR(34),"'")&amp;CHAR(34)&amp;", "&amp;CHAR(34)&amp;"lotId"&amp;CHAR(34)&amp;": "&amp;CHAR(34)&amp;SUBSTITUTE(CriteriTecnici!$C636,CHAR(34),"'")&amp;CHAR(34)&amp;", "&amp;CHAR(34)&amp;"criterionId"&amp;CHAR(34)&amp;": "&amp;CHAR(34)&amp;SUBSTITUTE(CriteriTecnici!$D636,CHAR(34),"'")&amp;CHAR(34)&amp;", "&amp;CHAR(34)&amp;"kind"&amp;CHAR(34)&amp;": "&amp;CHAR(34)&amp;SUBSTITUTE(CriteriTecnici!$F636,CHAR(34),"'")&amp;CHAR(34)&amp;", "&amp;CHAR(34)&amp;"value"&amp;CHAR(34)&amp;": "&amp;SUBSTITUTE(TRIM(ROUND(IFERROR(CriteriTecnici!$N636*1,IFERROR(NUMBERVALUE(CriteriTecnici!$N636,".",","),IFERROR(NUMBERVALUE(CriteriTecnici!$N636,",","."),0))),4)&amp;""),",",".")&amp;", "&amp;CHAR(34)&amp;"numerator"&amp;CHAR(34)&amp;": "&amp;SUBSTITUTE(TRIM(ROUND(IFERROR(CriteriTecnici!$K636*1,IFERROR(NUMBERVALUE(CriteriTecnici!$K636,".",","),IFERROR(NUMBERVALUE(CriteriTecnici!$K636,",","."),0))),4)&amp;""),",",".")&amp;", "&amp;CHAR(34)&amp;"denominator"&amp;CHAR(34)&amp;": "&amp;SUBSTITUTE(TRIM(ROUND(IFERROR(CriteriTecnici!$L636*1,IFERROR(NUMBERVALUE(CriteriTecnici!$L636,".",","),IFERROR(NUMBERVALUE(CriteriTecnici!$L636,",","."),0))),4)&amp;""),",",".")&amp;", "&amp;CHAR(34)&amp;"flag"&amp;CHAR(34)&amp;": "&amp;SUBSTITUTE(TRIM(ROUND(IFERROR(CriteriTecnici!$M636*1,IFERROR(NUMBERVALUE(CriteriTecnici!$M636,".",","),IFERROR(NUMBERVALUE(CriteriTecnici!$M636,",","."),0))),4)&amp;""),",",".")&amp;", "&amp;CHAR(34)&amp;"rawScore"&amp;CHAR(34)&amp;": "&amp;SUBSTITUTE(TRIM(ROUND(IFERROR(CriteriTecnici!$O636*1,IFERROR(NUMBERVALUE(CriteriTecnici!$O636,".",","),IFERROR(NUMBERVALUE(CriteriTecnici!$O636,",","."),0))),4)&amp;""),",",".")&amp;CHAR(125)&amp;IF(TRUE,",",""))</f>
        <v/>
      </c>
    </row>
    <row r="857">
      <c r="A857" s="38">
        <f>IF(CriteriTecnici!$A637="","","    "&amp;CHAR(123)&amp;CHAR(34)&amp;"bidderId"&amp;CHAR(34)&amp;": "&amp;CHAR(34)&amp;SUBSTITUTE(CriteriTecnici!$A637,CHAR(34),"'")&amp;CHAR(34)&amp;", "&amp;CHAR(34)&amp;"lotId"&amp;CHAR(34)&amp;": "&amp;CHAR(34)&amp;SUBSTITUTE(CriteriTecnici!$C637,CHAR(34),"'")&amp;CHAR(34)&amp;", "&amp;CHAR(34)&amp;"criterionId"&amp;CHAR(34)&amp;": "&amp;CHAR(34)&amp;SUBSTITUTE(CriteriTecnici!$D637,CHAR(34),"'")&amp;CHAR(34)&amp;", "&amp;CHAR(34)&amp;"kind"&amp;CHAR(34)&amp;": "&amp;CHAR(34)&amp;SUBSTITUTE(CriteriTecnici!$F637,CHAR(34),"'")&amp;CHAR(34)&amp;", "&amp;CHAR(34)&amp;"value"&amp;CHAR(34)&amp;": "&amp;SUBSTITUTE(TRIM(ROUND(IFERROR(CriteriTecnici!$N637*1,IFERROR(NUMBERVALUE(CriteriTecnici!$N637,".",","),IFERROR(NUMBERVALUE(CriteriTecnici!$N637,",","."),0))),4)&amp;""),",",".")&amp;", "&amp;CHAR(34)&amp;"numerator"&amp;CHAR(34)&amp;": "&amp;SUBSTITUTE(TRIM(ROUND(IFERROR(CriteriTecnici!$K637*1,IFERROR(NUMBERVALUE(CriteriTecnici!$K637,".",","),IFERROR(NUMBERVALUE(CriteriTecnici!$K637,",","."),0))),4)&amp;""),",",".")&amp;", "&amp;CHAR(34)&amp;"denominator"&amp;CHAR(34)&amp;": "&amp;SUBSTITUTE(TRIM(ROUND(IFERROR(CriteriTecnici!$L637*1,IFERROR(NUMBERVALUE(CriteriTecnici!$L637,".",","),IFERROR(NUMBERVALUE(CriteriTecnici!$L637,",","."),0))),4)&amp;""),",",".")&amp;", "&amp;CHAR(34)&amp;"flag"&amp;CHAR(34)&amp;": "&amp;SUBSTITUTE(TRIM(ROUND(IFERROR(CriteriTecnici!$M637*1,IFERROR(NUMBERVALUE(CriteriTecnici!$M637,".",","),IFERROR(NUMBERVALUE(CriteriTecnici!$M637,",","."),0))),4)&amp;""),",",".")&amp;", "&amp;CHAR(34)&amp;"rawScore"&amp;CHAR(34)&amp;": "&amp;SUBSTITUTE(TRIM(ROUND(IFERROR(CriteriTecnici!$O637*1,IFERROR(NUMBERVALUE(CriteriTecnici!$O637,".",","),IFERROR(NUMBERVALUE(CriteriTecnici!$O637,",","."),0))),4)&amp;""),",",".")&amp;CHAR(125)&amp;IF(TRUE,",",""))</f>
        <v/>
      </c>
    </row>
    <row r="858">
      <c r="A858" s="38">
        <f>IF(CriteriTecnici!$A638="","","    "&amp;CHAR(123)&amp;CHAR(34)&amp;"bidderId"&amp;CHAR(34)&amp;": "&amp;CHAR(34)&amp;SUBSTITUTE(CriteriTecnici!$A638,CHAR(34),"'")&amp;CHAR(34)&amp;", "&amp;CHAR(34)&amp;"lotId"&amp;CHAR(34)&amp;": "&amp;CHAR(34)&amp;SUBSTITUTE(CriteriTecnici!$C638,CHAR(34),"'")&amp;CHAR(34)&amp;", "&amp;CHAR(34)&amp;"criterionId"&amp;CHAR(34)&amp;": "&amp;CHAR(34)&amp;SUBSTITUTE(CriteriTecnici!$D638,CHAR(34),"'")&amp;CHAR(34)&amp;", "&amp;CHAR(34)&amp;"kind"&amp;CHAR(34)&amp;": "&amp;CHAR(34)&amp;SUBSTITUTE(CriteriTecnici!$F638,CHAR(34),"'")&amp;CHAR(34)&amp;", "&amp;CHAR(34)&amp;"value"&amp;CHAR(34)&amp;": "&amp;SUBSTITUTE(TRIM(ROUND(IFERROR(CriteriTecnici!$N638*1,IFERROR(NUMBERVALUE(CriteriTecnici!$N638,".",","),IFERROR(NUMBERVALUE(CriteriTecnici!$N638,",","."),0))),4)&amp;""),",",".")&amp;", "&amp;CHAR(34)&amp;"numerator"&amp;CHAR(34)&amp;": "&amp;SUBSTITUTE(TRIM(ROUND(IFERROR(CriteriTecnici!$K638*1,IFERROR(NUMBERVALUE(CriteriTecnici!$K638,".",","),IFERROR(NUMBERVALUE(CriteriTecnici!$K638,",","."),0))),4)&amp;""),",",".")&amp;", "&amp;CHAR(34)&amp;"denominator"&amp;CHAR(34)&amp;": "&amp;SUBSTITUTE(TRIM(ROUND(IFERROR(CriteriTecnici!$L638*1,IFERROR(NUMBERVALUE(CriteriTecnici!$L638,".",","),IFERROR(NUMBERVALUE(CriteriTecnici!$L638,",","."),0))),4)&amp;""),",",".")&amp;", "&amp;CHAR(34)&amp;"flag"&amp;CHAR(34)&amp;": "&amp;SUBSTITUTE(TRIM(ROUND(IFERROR(CriteriTecnici!$M638*1,IFERROR(NUMBERVALUE(CriteriTecnici!$M638,".",","),IFERROR(NUMBERVALUE(CriteriTecnici!$M638,",","."),0))),4)&amp;""),",",".")&amp;", "&amp;CHAR(34)&amp;"rawScore"&amp;CHAR(34)&amp;": "&amp;SUBSTITUTE(TRIM(ROUND(IFERROR(CriteriTecnici!$O638*1,IFERROR(NUMBERVALUE(CriteriTecnici!$O638,".",","),IFERROR(NUMBERVALUE(CriteriTecnici!$O638,",","."),0))),4)&amp;""),",",".")&amp;CHAR(125)&amp;IF(TRUE,",",""))</f>
        <v/>
      </c>
    </row>
    <row r="859">
      <c r="A859" s="38">
        <f>IF(CriteriTecnici!$A639="","","    "&amp;CHAR(123)&amp;CHAR(34)&amp;"bidderId"&amp;CHAR(34)&amp;": "&amp;CHAR(34)&amp;SUBSTITUTE(CriteriTecnici!$A639,CHAR(34),"'")&amp;CHAR(34)&amp;", "&amp;CHAR(34)&amp;"lotId"&amp;CHAR(34)&amp;": "&amp;CHAR(34)&amp;SUBSTITUTE(CriteriTecnici!$C639,CHAR(34),"'")&amp;CHAR(34)&amp;", "&amp;CHAR(34)&amp;"criterionId"&amp;CHAR(34)&amp;": "&amp;CHAR(34)&amp;SUBSTITUTE(CriteriTecnici!$D639,CHAR(34),"'")&amp;CHAR(34)&amp;", "&amp;CHAR(34)&amp;"kind"&amp;CHAR(34)&amp;": "&amp;CHAR(34)&amp;SUBSTITUTE(CriteriTecnici!$F639,CHAR(34),"'")&amp;CHAR(34)&amp;", "&amp;CHAR(34)&amp;"value"&amp;CHAR(34)&amp;": "&amp;SUBSTITUTE(TRIM(ROUND(IFERROR(CriteriTecnici!$N639*1,IFERROR(NUMBERVALUE(CriteriTecnici!$N639,".",","),IFERROR(NUMBERVALUE(CriteriTecnici!$N639,",","."),0))),4)&amp;""),",",".")&amp;", "&amp;CHAR(34)&amp;"numerator"&amp;CHAR(34)&amp;": "&amp;SUBSTITUTE(TRIM(ROUND(IFERROR(CriteriTecnici!$K639*1,IFERROR(NUMBERVALUE(CriteriTecnici!$K639,".",","),IFERROR(NUMBERVALUE(CriteriTecnici!$K639,",","."),0))),4)&amp;""),",",".")&amp;", "&amp;CHAR(34)&amp;"denominator"&amp;CHAR(34)&amp;": "&amp;SUBSTITUTE(TRIM(ROUND(IFERROR(CriteriTecnici!$L639*1,IFERROR(NUMBERVALUE(CriteriTecnici!$L639,".",","),IFERROR(NUMBERVALUE(CriteriTecnici!$L639,",","."),0))),4)&amp;""),",",".")&amp;", "&amp;CHAR(34)&amp;"flag"&amp;CHAR(34)&amp;": "&amp;SUBSTITUTE(TRIM(ROUND(IFERROR(CriteriTecnici!$M639*1,IFERROR(NUMBERVALUE(CriteriTecnici!$M639,".",","),IFERROR(NUMBERVALUE(CriteriTecnici!$M639,",","."),0))),4)&amp;""),",",".")&amp;", "&amp;CHAR(34)&amp;"rawScore"&amp;CHAR(34)&amp;": "&amp;SUBSTITUTE(TRIM(ROUND(IFERROR(CriteriTecnici!$O639*1,IFERROR(NUMBERVALUE(CriteriTecnici!$O639,".",","),IFERROR(NUMBERVALUE(CriteriTecnici!$O639,",","."),0))),4)&amp;""),",",".")&amp;CHAR(125)&amp;IF(TRUE,",",""))</f>
        <v/>
      </c>
    </row>
    <row r="860">
      <c r="A860" s="38">
        <f>IF(CriteriTecnici!$A640="","","    "&amp;CHAR(123)&amp;CHAR(34)&amp;"bidderId"&amp;CHAR(34)&amp;": "&amp;CHAR(34)&amp;SUBSTITUTE(CriteriTecnici!$A640,CHAR(34),"'")&amp;CHAR(34)&amp;", "&amp;CHAR(34)&amp;"lotId"&amp;CHAR(34)&amp;": "&amp;CHAR(34)&amp;SUBSTITUTE(CriteriTecnici!$C640,CHAR(34),"'")&amp;CHAR(34)&amp;", "&amp;CHAR(34)&amp;"criterionId"&amp;CHAR(34)&amp;": "&amp;CHAR(34)&amp;SUBSTITUTE(CriteriTecnici!$D640,CHAR(34),"'")&amp;CHAR(34)&amp;", "&amp;CHAR(34)&amp;"kind"&amp;CHAR(34)&amp;": "&amp;CHAR(34)&amp;SUBSTITUTE(CriteriTecnici!$F640,CHAR(34),"'")&amp;CHAR(34)&amp;", "&amp;CHAR(34)&amp;"value"&amp;CHAR(34)&amp;": "&amp;SUBSTITUTE(TRIM(ROUND(IFERROR(CriteriTecnici!$N640*1,IFERROR(NUMBERVALUE(CriteriTecnici!$N640,".",","),IFERROR(NUMBERVALUE(CriteriTecnici!$N640,",","."),0))),4)&amp;""),",",".")&amp;", "&amp;CHAR(34)&amp;"numerator"&amp;CHAR(34)&amp;": "&amp;SUBSTITUTE(TRIM(ROUND(IFERROR(CriteriTecnici!$K640*1,IFERROR(NUMBERVALUE(CriteriTecnici!$K640,".",","),IFERROR(NUMBERVALUE(CriteriTecnici!$K640,",","."),0))),4)&amp;""),",",".")&amp;", "&amp;CHAR(34)&amp;"denominator"&amp;CHAR(34)&amp;": "&amp;SUBSTITUTE(TRIM(ROUND(IFERROR(CriteriTecnici!$L640*1,IFERROR(NUMBERVALUE(CriteriTecnici!$L640,".",","),IFERROR(NUMBERVALUE(CriteriTecnici!$L640,",","."),0))),4)&amp;""),",",".")&amp;", "&amp;CHAR(34)&amp;"flag"&amp;CHAR(34)&amp;": "&amp;SUBSTITUTE(TRIM(ROUND(IFERROR(CriteriTecnici!$M640*1,IFERROR(NUMBERVALUE(CriteriTecnici!$M640,".",","),IFERROR(NUMBERVALUE(CriteriTecnici!$M640,",","."),0))),4)&amp;""),",",".")&amp;", "&amp;CHAR(34)&amp;"rawScore"&amp;CHAR(34)&amp;": "&amp;SUBSTITUTE(TRIM(ROUND(IFERROR(CriteriTecnici!$O640*1,IFERROR(NUMBERVALUE(CriteriTecnici!$O640,".",","),IFERROR(NUMBERVALUE(CriteriTecnici!$O640,",","."),0))),4)&amp;""),",",".")&amp;CHAR(125)&amp;IF(TRUE,",",""))</f>
        <v/>
      </c>
    </row>
    <row r="861">
      <c r="A861" s="38">
        <f>IF(CriteriTecnici!$A641="","","    "&amp;CHAR(123)&amp;CHAR(34)&amp;"bidderId"&amp;CHAR(34)&amp;": "&amp;CHAR(34)&amp;SUBSTITUTE(CriteriTecnici!$A641,CHAR(34),"'")&amp;CHAR(34)&amp;", "&amp;CHAR(34)&amp;"lotId"&amp;CHAR(34)&amp;": "&amp;CHAR(34)&amp;SUBSTITUTE(CriteriTecnici!$C641,CHAR(34),"'")&amp;CHAR(34)&amp;", "&amp;CHAR(34)&amp;"criterionId"&amp;CHAR(34)&amp;": "&amp;CHAR(34)&amp;SUBSTITUTE(CriteriTecnici!$D641,CHAR(34),"'")&amp;CHAR(34)&amp;", "&amp;CHAR(34)&amp;"kind"&amp;CHAR(34)&amp;": "&amp;CHAR(34)&amp;SUBSTITUTE(CriteriTecnici!$F641,CHAR(34),"'")&amp;CHAR(34)&amp;", "&amp;CHAR(34)&amp;"value"&amp;CHAR(34)&amp;": "&amp;SUBSTITUTE(TRIM(ROUND(IFERROR(CriteriTecnici!$N641*1,IFERROR(NUMBERVALUE(CriteriTecnici!$N641,".",","),IFERROR(NUMBERVALUE(CriteriTecnici!$N641,",","."),0))),4)&amp;""),",",".")&amp;", "&amp;CHAR(34)&amp;"numerator"&amp;CHAR(34)&amp;": "&amp;SUBSTITUTE(TRIM(ROUND(IFERROR(CriteriTecnici!$K641*1,IFERROR(NUMBERVALUE(CriteriTecnici!$K641,".",","),IFERROR(NUMBERVALUE(CriteriTecnici!$K641,",","."),0))),4)&amp;""),",",".")&amp;", "&amp;CHAR(34)&amp;"denominator"&amp;CHAR(34)&amp;": "&amp;SUBSTITUTE(TRIM(ROUND(IFERROR(CriteriTecnici!$L641*1,IFERROR(NUMBERVALUE(CriteriTecnici!$L641,".",","),IFERROR(NUMBERVALUE(CriteriTecnici!$L641,",","."),0))),4)&amp;""),",",".")&amp;", "&amp;CHAR(34)&amp;"flag"&amp;CHAR(34)&amp;": "&amp;SUBSTITUTE(TRIM(ROUND(IFERROR(CriteriTecnici!$M641*1,IFERROR(NUMBERVALUE(CriteriTecnici!$M641,".",","),IFERROR(NUMBERVALUE(CriteriTecnici!$M641,",","."),0))),4)&amp;""),",",".")&amp;", "&amp;CHAR(34)&amp;"rawScore"&amp;CHAR(34)&amp;": "&amp;SUBSTITUTE(TRIM(ROUND(IFERROR(CriteriTecnici!$O641*1,IFERROR(NUMBERVALUE(CriteriTecnici!$O641,".",","),IFERROR(NUMBERVALUE(CriteriTecnici!$O641,",","."),0))),4)&amp;""),",",".")&amp;CHAR(125)&amp;IF(TRUE,",",""))</f>
        <v/>
      </c>
    </row>
    <row r="862">
      <c r="A862" s="38">
        <f>IF(CriteriTecnici!$A642="","","    "&amp;CHAR(123)&amp;CHAR(34)&amp;"bidderId"&amp;CHAR(34)&amp;": "&amp;CHAR(34)&amp;SUBSTITUTE(CriteriTecnici!$A642,CHAR(34),"'")&amp;CHAR(34)&amp;", "&amp;CHAR(34)&amp;"lotId"&amp;CHAR(34)&amp;": "&amp;CHAR(34)&amp;SUBSTITUTE(CriteriTecnici!$C642,CHAR(34),"'")&amp;CHAR(34)&amp;", "&amp;CHAR(34)&amp;"criterionId"&amp;CHAR(34)&amp;": "&amp;CHAR(34)&amp;SUBSTITUTE(CriteriTecnici!$D642,CHAR(34),"'")&amp;CHAR(34)&amp;", "&amp;CHAR(34)&amp;"kind"&amp;CHAR(34)&amp;": "&amp;CHAR(34)&amp;SUBSTITUTE(CriteriTecnici!$F642,CHAR(34),"'")&amp;CHAR(34)&amp;", "&amp;CHAR(34)&amp;"value"&amp;CHAR(34)&amp;": "&amp;SUBSTITUTE(TRIM(ROUND(IFERROR(CriteriTecnici!$N642*1,IFERROR(NUMBERVALUE(CriteriTecnici!$N642,".",","),IFERROR(NUMBERVALUE(CriteriTecnici!$N642,",","."),0))),4)&amp;""),",",".")&amp;", "&amp;CHAR(34)&amp;"numerator"&amp;CHAR(34)&amp;": "&amp;SUBSTITUTE(TRIM(ROUND(IFERROR(CriteriTecnici!$K642*1,IFERROR(NUMBERVALUE(CriteriTecnici!$K642,".",","),IFERROR(NUMBERVALUE(CriteriTecnici!$K642,",","."),0))),4)&amp;""),",",".")&amp;", "&amp;CHAR(34)&amp;"denominator"&amp;CHAR(34)&amp;": "&amp;SUBSTITUTE(TRIM(ROUND(IFERROR(CriteriTecnici!$L642*1,IFERROR(NUMBERVALUE(CriteriTecnici!$L642,".",","),IFERROR(NUMBERVALUE(CriteriTecnici!$L642,",","."),0))),4)&amp;""),",",".")&amp;", "&amp;CHAR(34)&amp;"flag"&amp;CHAR(34)&amp;": "&amp;SUBSTITUTE(TRIM(ROUND(IFERROR(CriteriTecnici!$M642*1,IFERROR(NUMBERVALUE(CriteriTecnici!$M642,".",","),IFERROR(NUMBERVALUE(CriteriTecnici!$M642,",","."),0))),4)&amp;""),",",".")&amp;", "&amp;CHAR(34)&amp;"rawScore"&amp;CHAR(34)&amp;": "&amp;SUBSTITUTE(TRIM(ROUND(IFERROR(CriteriTecnici!$O642*1,IFERROR(NUMBERVALUE(CriteriTecnici!$O642,".",","),IFERROR(NUMBERVALUE(CriteriTecnici!$O642,",","."),0))),4)&amp;""),",",".")&amp;CHAR(125)&amp;IF(TRUE,",",""))</f>
        <v/>
      </c>
    </row>
    <row r="863">
      <c r="A863" s="38">
        <f>IF(CriteriTecnici!$A643="","","    "&amp;CHAR(123)&amp;CHAR(34)&amp;"bidderId"&amp;CHAR(34)&amp;": "&amp;CHAR(34)&amp;SUBSTITUTE(CriteriTecnici!$A643,CHAR(34),"'")&amp;CHAR(34)&amp;", "&amp;CHAR(34)&amp;"lotId"&amp;CHAR(34)&amp;": "&amp;CHAR(34)&amp;SUBSTITUTE(CriteriTecnici!$C643,CHAR(34),"'")&amp;CHAR(34)&amp;", "&amp;CHAR(34)&amp;"criterionId"&amp;CHAR(34)&amp;": "&amp;CHAR(34)&amp;SUBSTITUTE(CriteriTecnici!$D643,CHAR(34),"'")&amp;CHAR(34)&amp;", "&amp;CHAR(34)&amp;"kind"&amp;CHAR(34)&amp;": "&amp;CHAR(34)&amp;SUBSTITUTE(CriteriTecnici!$F643,CHAR(34),"'")&amp;CHAR(34)&amp;", "&amp;CHAR(34)&amp;"value"&amp;CHAR(34)&amp;": "&amp;SUBSTITUTE(TRIM(ROUND(IFERROR(CriteriTecnici!$N643*1,IFERROR(NUMBERVALUE(CriteriTecnici!$N643,".",","),IFERROR(NUMBERVALUE(CriteriTecnici!$N643,",","."),0))),4)&amp;""),",",".")&amp;", "&amp;CHAR(34)&amp;"numerator"&amp;CHAR(34)&amp;": "&amp;SUBSTITUTE(TRIM(ROUND(IFERROR(CriteriTecnici!$K643*1,IFERROR(NUMBERVALUE(CriteriTecnici!$K643,".",","),IFERROR(NUMBERVALUE(CriteriTecnici!$K643,",","."),0))),4)&amp;""),",",".")&amp;", "&amp;CHAR(34)&amp;"denominator"&amp;CHAR(34)&amp;": "&amp;SUBSTITUTE(TRIM(ROUND(IFERROR(CriteriTecnici!$L643*1,IFERROR(NUMBERVALUE(CriteriTecnici!$L643,".",","),IFERROR(NUMBERVALUE(CriteriTecnici!$L643,",","."),0))),4)&amp;""),",",".")&amp;", "&amp;CHAR(34)&amp;"flag"&amp;CHAR(34)&amp;": "&amp;SUBSTITUTE(TRIM(ROUND(IFERROR(CriteriTecnici!$M643*1,IFERROR(NUMBERVALUE(CriteriTecnici!$M643,".",","),IFERROR(NUMBERVALUE(CriteriTecnici!$M643,",","."),0))),4)&amp;""),",",".")&amp;", "&amp;CHAR(34)&amp;"rawScore"&amp;CHAR(34)&amp;": "&amp;SUBSTITUTE(TRIM(ROUND(IFERROR(CriteriTecnici!$O643*1,IFERROR(NUMBERVALUE(CriteriTecnici!$O643,".",","),IFERROR(NUMBERVALUE(CriteriTecnici!$O643,",","."),0))),4)&amp;""),",",".")&amp;CHAR(125)&amp;IF(TRUE,",",""))</f>
        <v/>
      </c>
    </row>
    <row r="864">
      <c r="A864" s="38">
        <f>IF(CriteriTecnici!$A644="","","    "&amp;CHAR(123)&amp;CHAR(34)&amp;"bidderId"&amp;CHAR(34)&amp;": "&amp;CHAR(34)&amp;SUBSTITUTE(CriteriTecnici!$A644,CHAR(34),"'")&amp;CHAR(34)&amp;", "&amp;CHAR(34)&amp;"lotId"&amp;CHAR(34)&amp;": "&amp;CHAR(34)&amp;SUBSTITUTE(CriteriTecnici!$C644,CHAR(34),"'")&amp;CHAR(34)&amp;", "&amp;CHAR(34)&amp;"criterionId"&amp;CHAR(34)&amp;": "&amp;CHAR(34)&amp;SUBSTITUTE(CriteriTecnici!$D644,CHAR(34),"'")&amp;CHAR(34)&amp;", "&amp;CHAR(34)&amp;"kind"&amp;CHAR(34)&amp;": "&amp;CHAR(34)&amp;SUBSTITUTE(CriteriTecnici!$F644,CHAR(34),"'")&amp;CHAR(34)&amp;", "&amp;CHAR(34)&amp;"value"&amp;CHAR(34)&amp;": "&amp;SUBSTITUTE(TRIM(ROUND(IFERROR(CriteriTecnici!$N644*1,IFERROR(NUMBERVALUE(CriteriTecnici!$N644,".",","),IFERROR(NUMBERVALUE(CriteriTecnici!$N644,",","."),0))),4)&amp;""),",",".")&amp;", "&amp;CHAR(34)&amp;"numerator"&amp;CHAR(34)&amp;": "&amp;SUBSTITUTE(TRIM(ROUND(IFERROR(CriteriTecnici!$K644*1,IFERROR(NUMBERVALUE(CriteriTecnici!$K644,".",","),IFERROR(NUMBERVALUE(CriteriTecnici!$K644,",","."),0))),4)&amp;""),",",".")&amp;", "&amp;CHAR(34)&amp;"denominator"&amp;CHAR(34)&amp;": "&amp;SUBSTITUTE(TRIM(ROUND(IFERROR(CriteriTecnici!$L644*1,IFERROR(NUMBERVALUE(CriteriTecnici!$L644,".",","),IFERROR(NUMBERVALUE(CriteriTecnici!$L644,",","."),0))),4)&amp;""),",",".")&amp;", "&amp;CHAR(34)&amp;"flag"&amp;CHAR(34)&amp;": "&amp;SUBSTITUTE(TRIM(ROUND(IFERROR(CriteriTecnici!$M644*1,IFERROR(NUMBERVALUE(CriteriTecnici!$M644,".",","),IFERROR(NUMBERVALUE(CriteriTecnici!$M644,",","."),0))),4)&amp;""),",",".")&amp;", "&amp;CHAR(34)&amp;"rawScore"&amp;CHAR(34)&amp;": "&amp;SUBSTITUTE(TRIM(ROUND(IFERROR(CriteriTecnici!$O644*1,IFERROR(NUMBERVALUE(CriteriTecnici!$O644,".",","),IFERROR(NUMBERVALUE(CriteriTecnici!$O644,",","."),0))),4)&amp;""),",",".")&amp;CHAR(125)&amp;IF(TRUE,",",""))</f>
        <v/>
      </c>
    </row>
    <row r="865">
      <c r="A865" s="38">
        <f>IF(CriteriTecnici!$A645="","","    "&amp;CHAR(123)&amp;CHAR(34)&amp;"bidderId"&amp;CHAR(34)&amp;": "&amp;CHAR(34)&amp;SUBSTITUTE(CriteriTecnici!$A645,CHAR(34),"'")&amp;CHAR(34)&amp;", "&amp;CHAR(34)&amp;"lotId"&amp;CHAR(34)&amp;": "&amp;CHAR(34)&amp;SUBSTITUTE(CriteriTecnici!$C645,CHAR(34),"'")&amp;CHAR(34)&amp;", "&amp;CHAR(34)&amp;"criterionId"&amp;CHAR(34)&amp;": "&amp;CHAR(34)&amp;SUBSTITUTE(CriteriTecnici!$D645,CHAR(34),"'")&amp;CHAR(34)&amp;", "&amp;CHAR(34)&amp;"kind"&amp;CHAR(34)&amp;": "&amp;CHAR(34)&amp;SUBSTITUTE(CriteriTecnici!$F645,CHAR(34),"'")&amp;CHAR(34)&amp;", "&amp;CHAR(34)&amp;"value"&amp;CHAR(34)&amp;": "&amp;SUBSTITUTE(TRIM(ROUND(IFERROR(CriteriTecnici!$N645*1,IFERROR(NUMBERVALUE(CriteriTecnici!$N645,".",","),IFERROR(NUMBERVALUE(CriteriTecnici!$N645,",","."),0))),4)&amp;""),",",".")&amp;", "&amp;CHAR(34)&amp;"numerator"&amp;CHAR(34)&amp;": "&amp;SUBSTITUTE(TRIM(ROUND(IFERROR(CriteriTecnici!$K645*1,IFERROR(NUMBERVALUE(CriteriTecnici!$K645,".",","),IFERROR(NUMBERVALUE(CriteriTecnici!$K645,",","."),0))),4)&amp;""),",",".")&amp;", "&amp;CHAR(34)&amp;"denominator"&amp;CHAR(34)&amp;": "&amp;SUBSTITUTE(TRIM(ROUND(IFERROR(CriteriTecnici!$L645*1,IFERROR(NUMBERVALUE(CriteriTecnici!$L645,".",","),IFERROR(NUMBERVALUE(CriteriTecnici!$L645,",","."),0))),4)&amp;""),",",".")&amp;", "&amp;CHAR(34)&amp;"flag"&amp;CHAR(34)&amp;": "&amp;SUBSTITUTE(TRIM(ROUND(IFERROR(CriteriTecnici!$M645*1,IFERROR(NUMBERVALUE(CriteriTecnici!$M645,".",","),IFERROR(NUMBERVALUE(CriteriTecnici!$M645,",","."),0))),4)&amp;""),",",".")&amp;", "&amp;CHAR(34)&amp;"rawScore"&amp;CHAR(34)&amp;": "&amp;SUBSTITUTE(TRIM(ROUND(IFERROR(CriteriTecnici!$O645*1,IFERROR(NUMBERVALUE(CriteriTecnici!$O645,".",","),IFERROR(NUMBERVALUE(CriteriTecnici!$O645,",","."),0))),4)&amp;""),",",".")&amp;CHAR(125)&amp;IF(TRUE,",",""))</f>
        <v/>
      </c>
    </row>
    <row r="866">
      <c r="A866" s="38">
        <f>IF(CriteriTecnici!$A646="","","    "&amp;CHAR(123)&amp;CHAR(34)&amp;"bidderId"&amp;CHAR(34)&amp;": "&amp;CHAR(34)&amp;SUBSTITUTE(CriteriTecnici!$A646,CHAR(34),"'")&amp;CHAR(34)&amp;", "&amp;CHAR(34)&amp;"lotId"&amp;CHAR(34)&amp;": "&amp;CHAR(34)&amp;SUBSTITUTE(CriteriTecnici!$C646,CHAR(34),"'")&amp;CHAR(34)&amp;", "&amp;CHAR(34)&amp;"criterionId"&amp;CHAR(34)&amp;": "&amp;CHAR(34)&amp;SUBSTITUTE(CriteriTecnici!$D646,CHAR(34),"'")&amp;CHAR(34)&amp;", "&amp;CHAR(34)&amp;"kind"&amp;CHAR(34)&amp;": "&amp;CHAR(34)&amp;SUBSTITUTE(CriteriTecnici!$F646,CHAR(34),"'")&amp;CHAR(34)&amp;", "&amp;CHAR(34)&amp;"value"&amp;CHAR(34)&amp;": "&amp;SUBSTITUTE(TRIM(ROUND(IFERROR(CriteriTecnici!$N646*1,IFERROR(NUMBERVALUE(CriteriTecnici!$N646,".",","),IFERROR(NUMBERVALUE(CriteriTecnici!$N646,",","."),0))),4)&amp;""),",",".")&amp;", "&amp;CHAR(34)&amp;"numerator"&amp;CHAR(34)&amp;": "&amp;SUBSTITUTE(TRIM(ROUND(IFERROR(CriteriTecnici!$K646*1,IFERROR(NUMBERVALUE(CriteriTecnici!$K646,".",","),IFERROR(NUMBERVALUE(CriteriTecnici!$K646,",","."),0))),4)&amp;""),",",".")&amp;", "&amp;CHAR(34)&amp;"denominator"&amp;CHAR(34)&amp;": "&amp;SUBSTITUTE(TRIM(ROUND(IFERROR(CriteriTecnici!$L646*1,IFERROR(NUMBERVALUE(CriteriTecnici!$L646,".",","),IFERROR(NUMBERVALUE(CriteriTecnici!$L646,",","."),0))),4)&amp;""),",",".")&amp;", "&amp;CHAR(34)&amp;"flag"&amp;CHAR(34)&amp;": "&amp;SUBSTITUTE(TRIM(ROUND(IFERROR(CriteriTecnici!$M646*1,IFERROR(NUMBERVALUE(CriteriTecnici!$M646,".",","),IFERROR(NUMBERVALUE(CriteriTecnici!$M646,",","."),0))),4)&amp;""),",",".")&amp;", "&amp;CHAR(34)&amp;"rawScore"&amp;CHAR(34)&amp;": "&amp;SUBSTITUTE(TRIM(ROUND(IFERROR(CriteriTecnici!$O646*1,IFERROR(NUMBERVALUE(CriteriTecnici!$O646,".",","),IFERROR(NUMBERVALUE(CriteriTecnici!$O646,",","."),0))),4)&amp;""),",",".")&amp;CHAR(125)&amp;IF(TRUE,",",""))</f>
        <v/>
      </c>
    </row>
    <row r="867">
      <c r="A867" s="38">
        <f>IF(CriteriTecnici!$A647="","","    "&amp;CHAR(123)&amp;CHAR(34)&amp;"bidderId"&amp;CHAR(34)&amp;": "&amp;CHAR(34)&amp;SUBSTITUTE(CriteriTecnici!$A647,CHAR(34),"'")&amp;CHAR(34)&amp;", "&amp;CHAR(34)&amp;"lotId"&amp;CHAR(34)&amp;": "&amp;CHAR(34)&amp;SUBSTITUTE(CriteriTecnici!$C647,CHAR(34),"'")&amp;CHAR(34)&amp;", "&amp;CHAR(34)&amp;"criterionId"&amp;CHAR(34)&amp;": "&amp;CHAR(34)&amp;SUBSTITUTE(CriteriTecnici!$D647,CHAR(34),"'")&amp;CHAR(34)&amp;", "&amp;CHAR(34)&amp;"kind"&amp;CHAR(34)&amp;": "&amp;CHAR(34)&amp;SUBSTITUTE(CriteriTecnici!$F647,CHAR(34),"'")&amp;CHAR(34)&amp;", "&amp;CHAR(34)&amp;"value"&amp;CHAR(34)&amp;": "&amp;SUBSTITUTE(TRIM(ROUND(IFERROR(CriteriTecnici!$N647*1,IFERROR(NUMBERVALUE(CriteriTecnici!$N647,".",","),IFERROR(NUMBERVALUE(CriteriTecnici!$N647,",","."),0))),4)&amp;""),",",".")&amp;", "&amp;CHAR(34)&amp;"numerator"&amp;CHAR(34)&amp;": "&amp;SUBSTITUTE(TRIM(ROUND(IFERROR(CriteriTecnici!$K647*1,IFERROR(NUMBERVALUE(CriteriTecnici!$K647,".",","),IFERROR(NUMBERVALUE(CriteriTecnici!$K647,",","."),0))),4)&amp;""),",",".")&amp;", "&amp;CHAR(34)&amp;"denominator"&amp;CHAR(34)&amp;": "&amp;SUBSTITUTE(TRIM(ROUND(IFERROR(CriteriTecnici!$L647*1,IFERROR(NUMBERVALUE(CriteriTecnici!$L647,".",","),IFERROR(NUMBERVALUE(CriteriTecnici!$L647,",","."),0))),4)&amp;""),",",".")&amp;", "&amp;CHAR(34)&amp;"flag"&amp;CHAR(34)&amp;": "&amp;SUBSTITUTE(TRIM(ROUND(IFERROR(CriteriTecnici!$M647*1,IFERROR(NUMBERVALUE(CriteriTecnici!$M647,".",","),IFERROR(NUMBERVALUE(CriteriTecnici!$M647,",","."),0))),4)&amp;""),",",".")&amp;", "&amp;CHAR(34)&amp;"rawScore"&amp;CHAR(34)&amp;": "&amp;SUBSTITUTE(TRIM(ROUND(IFERROR(CriteriTecnici!$O647*1,IFERROR(NUMBERVALUE(CriteriTecnici!$O647,".",","),IFERROR(NUMBERVALUE(CriteriTecnici!$O647,",","."),0))),4)&amp;""),",",".")&amp;CHAR(125)&amp;IF(TRUE,",",""))</f>
        <v/>
      </c>
    </row>
    <row r="868">
      <c r="A868" s="38">
        <f>IF(CriteriTecnici!$A648="","","    "&amp;CHAR(123)&amp;CHAR(34)&amp;"bidderId"&amp;CHAR(34)&amp;": "&amp;CHAR(34)&amp;SUBSTITUTE(CriteriTecnici!$A648,CHAR(34),"'")&amp;CHAR(34)&amp;", "&amp;CHAR(34)&amp;"lotId"&amp;CHAR(34)&amp;": "&amp;CHAR(34)&amp;SUBSTITUTE(CriteriTecnici!$C648,CHAR(34),"'")&amp;CHAR(34)&amp;", "&amp;CHAR(34)&amp;"criterionId"&amp;CHAR(34)&amp;": "&amp;CHAR(34)&amp;SUBSTITUTE(CriteriTecnici!$D648,CHAR(34),"'")&amp;CHAR(34)&amp;", "&amp;CHAR(34)&amp;"kind"&amp;CHAR(34)&amp;": "&amp;CHAR(34)&amp;SUBSTITUTE(CriteriTecnici!$F648,CHAR(34),"'")&amp;CHAR(34)&amp;", "&amp;CHAR(34)&amp;"value"&amp;CHAR(34)&amp;": "&amp;SUBSTITUTE(TRIM(ROUND(IFERROR(CriteriTecnici!$N648*1,IFERROR(NUMBERVALUE(CriteriTecnici!$N648,".",","),IFERROR(NUMBERVALUE(CriteriTecnici!$N648,",","."),0))),4)&amp;""),",",".")&amp;", "&amp;CHAR(34)&amp;"numerator"&amp;CHAR(34)&amp;": "&amp;SUBSTITUTE(TRIM(ROUND(IFERROR(CriteriTecnici!$K648*1,IFERROR(NUMBERVALUE(CriteriTecnici!$K648,".",","),IFERROR(NUMBERVALUE(CriteriTecnici!$K648,",","."),0))),4)&amp;""),",",".")&amp;", "&amp;CHAR(34)&amp;"denominator"&amp;CHAR(34)&amp;": "&amp;SUBSTITUTE(TRIM(ROUND(IFERROR(CriteriTecnici!$L648*1,IFERROR(NUMBERVALUE(CriteriTecnici!$L648,".",","),IFERROR(NUMBERVALUE(CriteriTecnici!$L648,",","."),0))),4)&amp;""),",",".")&amp;", "&amp;CHAR(34)&amp;"flag"&amp;CHAR(34)&amp;": "&amp;SUBSTITUTE(TRIM(ROUND(IFERROR(CriteriTecnici!$M648*1,IFERROR(NUMBERVALUE(CriteriTecnici!$M648,".",","),IFERROR(NUMBERVALUE(CriteriTecnici!$M648,",","."),0))),4)&amp;""),",",".")&amp;", "&amp;CHAR(34)&amp;"rawScore"&amp;CHAR(34)&amp;": "&amp;SUBSTITUTE(TRIM(ROUND(IFERROR(CriteriTecnici!$O648*1,IFERROR(NUMBERVALUE(CriteriTecnici!$O648,".",","),IFERROR(NUMBERVALUE(CriteriTecnici!$O648,",","."),0))),4)&amp;""),",",".")&amp;CHAR(125)&amp;IF(TRUE,",",""))</f>
        <v/>
      </c>
    </row>
    <row r="869">
      <c r="A869" s="38">
        <f>IF(CriteriTecnici!$A649="","","    "&amp;CHAR(123)&amp;CHAR(34)&amp;"bidderId"&amp;CHAR(34)&amp;": "&amp;CHAR(34)&amp;SUBSTITUTE(CriteriTecnici!$A649,CHAR(34),"'")&amp;CHAR(34)&amp;", "&amp;CHAR(34)&amp;"lotId"&amp;CHAR(34)&amp;": "&amp;CHAR(34)&amp;SUBSTITUTE(CriteriTecnici!$C649,CHAR(34),"'")&amp;CHAR(34)&amp;", "&amp;CHAR(34)&amp;"criterionId"&amp;CHAR(34)&amp;": "&amp;CHAR(34)&amp;SUBSTITUTE(CriteriTecnici!$D649,CHAR(34),"'")&amp;CHAR(34)&amp;", "&amp;CHAR(34)&amp;"kind"&amp;CHAR(34)&amp;": "&amp;CHAR(34)&amp;SUBSTITUTE(CriteriTecnici!$F649,CHAR(34),"'")&amp;CHAR(34)&amp;", "&amp;CHAR(34)&amp;"value"&amp;CHAR(34)&amp;": "&amp;SUBSTITUTE(TRIM(ROUND(IFERROR(CriteriTecnici!$N649*1,IFERROR(NUMBERVALUE(CriteriTecnici!$N649,".",","),IFERROR(NUMBERVALUE(CriteriTecnici!$N649,",","."),0))),4)&amp;""),",",".")&amp;", "&amp;CHAR(34)&amp;"numerator"&amp;CHAR(34)&amp;": "&amp;SUBSTITUTE(TRIM(ROUND(IFERROR(CriteriTecnici!$K649*1,IFERROR(NUMBERVALUE(CriteriTecnici!$K649,".",","),IFERROR(NUMBERVALUE(CriteriTecnici!$K649,",","."),0))),4)&amp;""),",",".")&amp;", "&amp;CHAR(34)&amp;"denominator"&amp;CHAR(34)&amp;": "&amp;SUBSTITUTE(TRIM(ROUND(IFERROR(CriteriTecnici!$L649*1,IFERROR(NUMBERVALUE(CriteriTecnici!$L649,".",","),IFERROR(NUMBERVALUE(CriteriTecnici!$L649,",","."),0))),4)&amp;""),",",".")&amp;", "&amp;CHAR(34)&amp;"flag"&amp;CHAR(34)&amp;": "&amp;SUBSTITUTE(TRIM(ROUND(IFERROR(CriteriTecnici!$M649*1,IFERROR(NUMBERVALUE(CriteriTecnici!$M649,".",","),IFERROR(NUMBERVALUE(CriteriTecnici!$M649,",","."),0))),4)&amp;""),",",".")&amp;", "&amp;CHAR(34)&amp;"rawScore"&amp;CHAR(34)&amp;": "&amp;SUBSTITUTE(TRIM(ROUND(IFERROR(CriteriTecnici!$O649*1,IFERROR(NUMBERVALUE(CriteriTecnici!$O649,".",","),IFERROR(NUMBERVALUE(CriteriTecnici!$O649,",","."),0))),4)&amp;""),",",".")&amp;CHAR(125)&amp;IF(TRUE,",",""))</f>
        <v/>
      </c>
    </row>
    <row r="870">
      <c r="A870" s="38">
        <f>IF(CriteriTecnici!$A650="","","    "&amp;CHAR(123)&amp;CHAR(34)&amp;"bidderId"&amp;CHAR(34)&amp;": "&amp;CHAR(34)&amp;SUBSTITUTE(CriteriTecnici!$A650,CHAR(34),"'")&amp;CHAR(34)&amp;", "&amp;CHAR(34)&amp;"lotId"&amp;CHAR(34)&amp;": "&amp;CHAR(34)&amp;SUBSTITUTE(CriteriTecnici!$C650,CHAR(34),"'")&amp;CHAR(34)&amp;", "&amp;CHAR(34)&amp;"criterionId"&amp;CHAR(34)&amp;": "&amp;CHAR(34)&amp;SUBSTITUTE(CriteriTecnici!$D650,CHAR(34),"'")&amp;CHAR(34)&amp;", "&amp;CHAR(34)&amp;"kind"&amp;CHAR(34)&amp;": "&amp;CHAR(34)&amp;SUBSTITUTE(CriteriTecnici!$F650,CHAR(34),"'")&amp;CHAR(34)&amp;", "&amp;CHAR(34)&amp;"value"&amp;CHAR(34)&amp;": "&amp;SUBSTITUTE(TRIM(ROUND(IFERROR(CriteriTecnici!$N650*1,IFERROR(NUMBERVALUE(CriteriTecnici!$N650,".",","),IFERROR(NUMBERVALUE(CriteriTecnici!$N650,",","."),0))),4)&amp;""),",",".")&amp;", "&amp;CHAR(34)&amp;"numerator"&amp;CHAR(34)&amp;": "&amp;SUBSTITUTE(TRIM(ROUND(IFERROR(CriteriTecnici!$K650*1,IFERROR(NUMBERVALUE(CriteriTecnici!$K650,".",","),IFERROR(NUMBERVALUE(CriteriTecnici!$K650,",","."),0))),4)&amp;""),",",".")&amp;", "&amp;CHAR(34)&amp;"denominator"&amp;CHAR(34)&amp;": "&amp;SUBSTITUTE(TRIM(ROUND(IFERROR(CriteriTecnici!$L650*1,IFERROR(NUMBERVALUE(CriteriTecnici!$L650,".",","),IFERROR(NUMBERVALUE(CriteriTecnici!$L650,",","."),0))),4)&amp;""),",",".")&amp;", "&amp;CHAR(34)&amp;"flag"&amp;CHAR(34)&amp;": "&amp;SUBSTITUTE(TRIM(ROUND(IFERROR(CriteriTecnici!$M650*1,IFERROR(NUMBERVALUE(CriteriTecnici!$M650,".",","),IFERROR(NUMBERVALUE(CriteriTecnici!$M650,",","."),0))),4)&amp;""),",",".")&amp;", "&amp;CHAR(34)&amp;"rawScore"&amp;CHAR(34)&amp;": "&amp;SUBSTITUTE(TRIM(ROUND(IFERROR(CriteriTecnici!$O650*1,IFERROR(NUMBERVALUE(CriteriTecnici!$O650,".",","),IFERROR(NUMBERVALUE(CriteriTecnici!$O650,",","."),0))),4)&amp;""),",",".")&amp;CHAR(125)&amp;IF(TRUE,",",""))</f>
        <v/>
      </c>
    </row>
    <row r="871">
      <c r="A871" s="38">
        <f>IF(CriteriTecnici!$A651="","","    "&amp;CHAR(123)&amp;CHAR(34)&amp;"bidderId"&amp;CHAR(34)&amp;": "&amp;CHAR(34)&amp;SUBSTITUTE(CriteriTecnici!$A651,CHAR(34),"'")&amp;CHAR(34)&amp;", "&amp;CHAR(34)&amp;"lotId"&amp;CHAR(34)&amp;": "&amp;CHAR(34)&amp;SUBSTITUTE(CriteriTecnici!$C651,CHAR(34),"'")&amp;CHAR(34)&amp;", "&amp;CHAR(34)&amp;"criterionId"&amp;CHAR(34)&amp;": "&amp;CHAR(34)&amp;SUBSTITUTE(CriteriTecnici!$D651,CHAR(34),"'")&amp;CHAR(34)&amp;", "&amp;CHAR(34)&amp;"kind"&amp;CHAR(34)&amp;": "&amp;CHAR(34)&amp;SUBSTITUTE(CriteriTecnici!$F651,CHAR(34),"'")&amp;CHAR(34)&amp;", "&amp;CHAR(34)&amp;"value"&amp;CHAR(34)&amp;": "&amp;SUBSTITUTE(TRIM(ROUND(IFERROR(CriteriTecnici!$N651*1,IFERROR(NUMBERVALUE(CriteriTecnici!$N651,".",","),IFERROR(NUMBERVALUE(CriteriTecnici!$N651,",","."),0))),4)&amp;""),",",".")&amp;", "&amp;CHAR(34)&amp;"numerator"&amp;CHAR(34)&amp;": "&amp;SUBSTITUTE(TRIM(ROUND(IFERROR(CriteriTecnici!$K651*1,IFERROR(NUMBERVALUE(CriteriTecnici!$K651,".",","),IFERROR(NUMBERVALUE(CriteriTecnici!$K651,",","."),0))),4)&amp;""),",",".")&amp;", "&amp;CHAR(34)&amp;"denominator"&amp;CHAR(34)&amp;": "&amp;SUBSTITUTE(TRIM(ROUND(IFERROR(CriteriTecnici!$L651*1,IFERROR(NUMBERVALUE(CriteriTecnici!$L651,".",","),IFERROR(NUMBERVALUE(CriteriTecnici!$L651,",","."),0))),4)&amp;""),",",".")&amp;", "&amp;CHAR(34)&amp;"flag"&amp;CHAR(34)&amp;": "&amp;SUBSTITUTE(TRIM(ROUND(IFERROR(CriteriTecnici!$M651*1,IFERROR(NUMBERVALUE(CriteriTecnici!$M651,".",","),IFERROR(NUMBERVALUE(CriteriTecnici!$M651,",","."),0))),4)&amp;""),",",".")&amp;", "&amp;CHAR(34)&amp;"rawScore"&amp;CHAR(34)&amp;": "&amp;SUBSTITUTE(TRIM(ROUND(IFERROR(CriteriTecnici!$O651*1,IFERROR(NUMBERVALUE(CriteriTecnici!$O651,".",","),IFERROR(NUMBERVALUE(CriteriTecnici!$O651,",","."),0))),4)&amp;""),",",".")&amp;CHAR(125)&amp;IF(TRUE,",",""))</f>
        <v/>
      </c>
    </row>
    <row r="872">
      <c r="A872" s="38">
        <f>IF(CriteriTecnici!$A652="","","    "&amp;CHAR(123)&amp;CHAR(34)&amp;"bidderId"&amp;CHAR(34)&amp;": "&amp;CHAR(34)&amp;SUBSTITUTE(CriteriTecnici!$A652,CHAR(34),"'")&amp;CHAR(34)&amp;", "&amp;CHAR(34)&amp;"lotId"&amp;CHAR(34)&amp;": "&amp;CHAR(34)&amp;SUBSTITUTE(CriteriTecnici!$C652,CHAR(34),"'")&amp;CHAR(34)&amp;", "&amp;CHAR(34)&amp;"criterionId"&amp;CHAR(34)&amp;": "&amp;CHAR(34)&amp;SUBSTITUTE(CriteriTecnici!$D652,CHAR(34),"'")&amp;CHAR(34)&amp;", "&amp;CHAR(34)&amp;"kind"&amp;CHAR(34)&amp;": "&amp;CHAR(34)&amp;SUBSTITUTE(CriteriTecnici!$F652,CHAR(34),"'")&amp;CHAR(34)&amp;", "&amp;CHAR(34)&amp;"value"&amp;CHAR(34)&amp;": "&amp;SUBSTITUTE(TRIM(ROUND(IFERROR(CriteriTecnici!$N652*1,IFERROR(NUMBERVALUE(CriteriTecnici!$N652,".",","),IFERROR(NUMBERVALUE(CriteriTecnici!$N652,",","."),0))),4)&amp;""),",",".")&amp;", "&amp;CHAR(34)&amp;"numerator"&amp;CHAR(34)&amp;": "&amp;SUBSTITUTE(TRIM(ROUND(IFERROR(CriteriTecnici!$K652*1,IFERROR(NUMBERVALUE(CriteriTecnici!$K652,".",","),IFERROR(NUMBERVALUE(CriteriTecnici!$K652,",","."),0))),4)&amp;""),",",".")&amp;", "&amp;CHAR(34)&amp;"denominator"&amp;CHAR(34)&amp;": "&amp;SUBSTITUTE(TRIM(ROUND(IFERROR(CriteriTecnici!$L652*1,IFERROR(NUMBERVALUE(CriteriTecnici!$L652,".",","),IFERROR(NUMBERVALUE(CriteriTecnici!$L652,",","."),0))),4)&amp;""),",",".")&amp;", "&amp;CHAR(34)&amp;"flag"&amp;CHAR(34)&amp;": "&amp;SUBSTITUTE(TRIM(ROUND(IFERROR(CriteriTecnici!$M652*1,IFERROR(NUMBERVALUE(CriteriTecnici!$M652,".",","),IFERROR(NUMBERVALUE(CriteriTecnici!$M652,",","."),0))),4)&amp;""),",",".")&amp;", "&amp;CHAR(34)&amp;"rawScore"&amp;CHAR(34)&amp;": "&amp;SUBSTITUTE(TRIM(ROUND(IFERROR(CriteriTecnici!$O652*1,IFERROR(NUMBERVALUE(CriteriTecnici!$O652,".",","),IFERROR(NUMBERVALUE(CriteriTecnici!$O652,",","."),0))),4)&amp;""),",",".")&amp;CHAR(125)&amp;IF(TRUE,",",""))</f>
        <v/>
      </c>
    </row>
    <row r="873">
      <c r="A873" s="38">
        <f>IF(CriteriTecnici!$A653="","","    "&amp;CHAR(123)&amp;CHAR(34)&amp;"bidderId"&amp;CHAR(34)&amp;": "&amp;CHAR(34)&amp;SUBSTITUTE(CriteriTecnici!$A653,CHAR(34),"'")&amp;CHAR(34)&amp;", "&amp;CHAR(34)&amp;"lotId"&amp;CHAR(34)&amp;": "&amp;CHAR(34)&amp;SUBSTITUTE(CriteriTecnici!$C653,CHAR(34),"'")&amp;CHAR(34)&amp;", "&amp;CHAR(34)&amp;"criterionId"&amp;CHAR(34)&amp;": "&amp;CHAR(34)&amp;SUBSTITUTE(CriteriTecnici!$D653,CHAR(34),"'")&amp;CHAR(34)&amp;", "&amp;CHAR(34)&amp;"kind"&amp;CHAR(34)&amp;": "&amp;CHAR(34)&amp;SUBSTITUTE(CriteriTecnici!$F653,CHAR(34),"'")&amp;CHAR(34)&amp;", "&amp;CHAR(34)&amp;"value"&amp;CHAR(34)&amp;": "&amp;SUBSTITUTE(TRIM(ROUND(IFERROR(CriteriTecnici!$N653*1,IFERROR(NUMBERVALUE(CriteriTecnici!$N653,".",","),IFERROR(NUMBERVALUE(CriteriTecnici!$N653,",","."),0))),4)&amp;""),",",".")&amp;", "&amp;CHAR(34)&amp;"numerator"&amp;CHAR(34)&amp;": "&amp;SUBSTITUTE(TRIM(ROUND(IFERROR(CriteriTecnici!$K653*1,IFERROR(NUMBERVALUE(CriteriTecnici!$K653,".",","),IFERROR(NUMBERVALUE(CriteriTecnici!$K653,",","."),0))),4)&amp;""),",",".")&amp;", "&amp;CHAR(34)&amp;"denominator"&amp;CHAR(34)&amp;": "&amp;SUBSTITUTE(TRIM(ROUND(IFERROR(CriteriTecnici!$L653*1,IFERROR(NUMBERVALUE(CriteriTecnici!$L653,".",","),IFERROR(NUMBERVALUE(CriteriTecnici!$L653,",","."),0))),4)&amp;""),",",".")&amp;", "&amp;CHAR(34)&amp;"flag"&amp;CHAR(34)&amp;": "&amp;SUBSTITUTE(TRIM(ROUND(IFERROR(CriteriTecnici!$M653*1,IFERROR(NUMBERVALUE(CriteriTecnici!$M653,".",","),IFERROR(NUMBERVALUE(CriteriTecnici!$M653,",","."),0))),4)&amp;""),",",".")&amp;", "&amp;CHAR(34)&amp;"rawScore"&amp;CHAR(34)&amp;": "&amp;SUBSTITUTE(TRIM(ROUND(IFERROR(CriteriTecnici!$O653*1,IFERROR(NUMBERVALUE(CriteriTecnici!$O653,".",","),IFERROR(NUMBERVALUE(CriteriTecnici!$O653,",","."),0))),4)&amp;""),",",".")&amp;CHAR(125)&amp;IF(TRUE,",",""))</f>
        <v/>
      </c>
    </row>
    <row r="874">
      <c r="A874" s="38">
        <f>IF(CriteriTecnici!$A654="","","    "&amp;CHAR(123)&amp;CHAR(34)&amp;"bidderId"&amp;CHAR(34)&amp;": "&amp;CHAR(34)&amp;SUBSTITUTE(CriteriTecnici!$A654,CHAR(34),"'")&amp;CHAR(34)&amp;", "&amp;CHAR(34)&amp;"lotId"&amp;CHAR(34)&amp;": "&amp;CHAR(34)&amp;SUBSTITUTE(CriteriTecnici!$C654,CHAR(34),"'")&amp;CHAR(34)&amp;", "&amp;CHAR(34)&amp;"criterionId"&amp;CHAR(34)&amp;": "&amp;CHAR(34)&amp;SUBSTITUTE(CriteriTecnici!$D654,CHAR(34),"'")&amp;CHAR(34)&amp;", "&amp;CHAR(34)&amp;"kind"&amp;CHAR(34)&amp;": "&amp;CHAR(34)&amp;SUBSTITUTE(CriteriTecnici!$F654,CHAR(34),"'")&amp;CHAR(34)&amp;", "&amp;CHAR(34)&amp;"value"&amp;CHAR(34)&amp;": "&amp;SUBSTITUTE(TRIM(ROUND(IFERROR(CriteriTecnici!$N654*1,IFERROR(NUMBERVALUE(CriteriTecnici!$N654,".",","),IFERROR(NUMBERVALUE(CriteriTecnici!$N654,",","."),0))),4)&amp;""),",",".")&amp;", "&amp;CHAR(34)&amp;"numerator"&amp;CHAR(34)&amp;": "&amp;SUBSTITUTE(TRIM(ROUND(IFERROR(CriteriTecnici!$K654*1,IFERROR(NUMBERVALUE(CriteriTecnici!$K654,".",","),IFERROR(NUMBERVALUE(CriteriTecnici!$K654,",","."),0))),4)&amp;""),",",".")&amp;", "&amp;CHAR(34)&amp;"denominator"&amp;CHAR(34)&amp;": "&amp;SUBSTITUTE(TRIM(ROUND(IFERROR(CriteriTecnici!$L654*1,IFERROR(NUMBERVALUE(CriteriTecnici!$L654,".",","),IFERROR(NUMBERVALUE(CriteriTecnici!$L654,",","."),0))),4)&amp;""),",",".")&amp;", "&amp;CHAR(34)&amp;"flag"&amp;CHAR(34)&amp;": "&amp;SUBSTITUTE(TRIM(ROUND(IFERROR(CriteriTecnici!$M654*1,IFERROR(NUMBERVALUE(CriteriTecnici!$M654,".",","),IFERROR(NUMBERVALUE(CriteriTecnici!$M654,",","."),0))),4)&amp;""),",",".")&amp;", "&amp;CHAR(34)&amp;"rawScore"&amp;CHAR(34)&amp;": "&amp;SUBSTITUTE(TRIM(ROUND(IFERROR(CriteriTecnici!$O654*1,IFERROR(NUMBERVALUE(CriteriTecnici!$O654,".",","),IFERROR(NUMBERVALUE(CriteriTecnici!$O654,",","."),0))),4)&amp;""),",",".")&amp;CHAR(125)&amp;IF(TRUE,",",""))</f>
        <v/>
      </c>
    </row>
    <row r="875">
      <c r="A875" s="38">
        <f>IF(CriteriTecnici!$A655="","","    "&amp;CHAR(123)&amp;CHAR(34)&amp;"bidderId"&amp;CHAR(34)&amp;": "&amp;CHAR(34)&amp;SUBSTITUTE(CriteriTecnici!$A655,CHAR(34),"'")&amp;CHAR(34)&amp;", "&amp;CHAR(34)&amp;"lotId"&amp;CHAR(34)&amp;": "&amp;CHAR(34)&amp;SUBSTITUTE(CriteriTecnici!$C655,CHAR(34),"'")&amp;CHAR(34)&amp;", "&amp;CHAR(34)&amp;"criterionId"&amp;CHAR(34)&amp;": "&amp;CHAR(34)&amp;SUBSTITUTE(CriteriTecnici!$D655,CHAR(34),"'")&amp;CHAR(34)&amp;", "&amp;CHAR(34)&amp;"kind"&amp;CHAR(34)&amp;": "&amp;CHAR(34)&amp;SUBSTITUTE(CriteriTecnici!$F655,CHAR(34),"'")&amp;CHAR(34)&amp;", "&amp;CHAR(34)&amp;"value"&amp;CHAR(34)&amp;": "&amp;SUBSTITUTE(TRIM(ROUND(IFERROR(CriteriTecnici!$N655*1,IFERROR(NUMBERVALUE(CriteriTecnici!$N655,".",","),IFERROR(NUMBERVALUE(CriteriTecnici!$N655,",","."),0))),4)&amp;""),",",".")&amp;", "&amp;CHAR(34)&amp;"numerator"&amp;CHAR(34)&amp;": "&amp;SUBSTITUTE(TRIM(ROUND(IFERROR(CriteriTecnici!$K655*1,IFERROR(NUMBERVALUE(CriteriTecnici!$K655,".",","),IFERROR(NUMBERVALUE(CriteriTecnici!$K655,",","."),0))),4)&amp;""),",",".")&amp;", "&amp;CHAR(34)&amp;"denominator"&amp;CHAR(34)&amp;": "&amp;SUBSTITUTE(TRIM(ROUND(IFERROR(CriteriTecnici!$L655*1,IFERROR(NUMBERVALUE(CriteriTecnici!$L655,".",","),IFERROR(NUMBERVALUE(CriteriTecnici!$L655,",","."),0))),4)&amp;""),",",".")&amp;", "&amp;CHAR(34)&amp;"flag"&amp;CHAR(34)&amp;": "&amp;SUBSTITUTE(TRIM(ROUND(IFERROR(CriteriTecnici!$M655*1,IFERROR(NUMBERVALUE(CriteriTecnici!$M655,".",","),IFERROR(NUMBERVALUE(CriteriTecnici!$M655,",","."),0))),4)&amp;""),",",".")&amp;", "&amp;CHAR(34)&amp;"rawScore"&amp;CHAR(34)&amp;": "&amp;SUBSTITUTE(TRIM(ROUND(IFERROR(CriteriTecnici!$O655*1,IFERROR(NUMBERVALUE(CriteriTecnici!$O655,".",","),IFERROR(NUMBERVALUE(CriteriTecnici!$O655,",","."),0))),4)&amp;""),",",".")&amp;CHAR(125)&amp;IF(COUNTA(Offerte!$A23:$A$200)&gt;0,",",""))</f>
        <v/>
      </c>
    </row>
    <row r="876">
      <c r="A876" s="38">
        <f>IF(CriteriTecnici!$A656="","","    "&amp;CHAR(123)&amp;CHAR(34)&amp;"bidderId"&amp;CHAR(34)&amp;": "&amp;CHAR(34)&amp;SUBSTITUTE(CriteriTecnici!$A656,CHAR(34),"'")&amp;CHAR(34)&amp;", "&amp;CHAR(34)&amp;"lotId"&amp;CHAR(34)&amp;": "&amp;CHAR(34)&amp;SUBSTITUTE(CriteriTecnici!$C656,CHAR(34),"'")&amp;CHAR(34)&amp;", "&amp;CHAR(34)&amp;"criterionId"&amp;CHAR(34)&amp;": "&amp;CHAR(34)&amp;SUBSTITUTE(CriteriTecnici!$D656,CHAR(34),"'")&amp;CHAR(34)&amp;", "&amp;CHAR(34)&amp;"kind"&amp;CHAR(34)&amp;": "&amp;CHAR(34)&amp;SUBSTITUTE(CriteriTecnici!$F656,CHAR(34),"'")&amp;CHAR(34)&amp;", "&amp;CHAR(34)&amp;"value"&amp;CHAR(34)&amp;": "&amp;SUBSTITUTE(TRIM(ROUND(IFERROR(CriteriTecnici!$N656*1,IFERROR(NUMBERVALUE(CriteriTecnici!$N656,".",","),IFERROR(NUMBERVALUE(CriteriTecnici!$N656,",","."),0))),4)&amp;""),",",".")&amp;", "&amp;CHAR(34)&amp;"numerator"&amp;CHAR(34)&amp;": "&amp;SUBSTITUTE(TRIM(ROUND(IFERROR(CriteriTecnici!$K656*1,IFERROR(NUMBERVALUE(CriteriTecnici!$K656,".",","),IFERROR(NUMBERVALUE(CriteriTecnici!$K656,",","."),0))),4)&amp;""),",",".")&amp;", "&amp;CHAR(34)&amp;"denominator"&amp;CHAR(34)&amp;": "&amp;SUBSTITUTE(TRIM(ROUND(IFERROR(CriteriTecnici!$L656*1,IFERROR(NUMBERVALUE(CriteriTecnici!$L656,".",","),IFERROR(NUMBERVALUE(CriteriTecnici!$L656,",","."),0))),4)&amp;""),",",".")&amp;", "&amp;CHAR(34)&amp;"flag"&amp;CHAR(34)&amp;": "&amp;SUBSTITUTE(TRIM(ROUND(IFERROR(CriteriTecnici!$M656*1,IFERROR(NUMBERVALUE(CriteriTecnici!$M656,".",","),IFERROR(NUMBERVALUE(CriteriTecnici!$M656,",","."),0))),4)&amp;""),",",".")&amp;", "&amp;CHAR(34)&amp;"rawScore"&amp;CHAR(34)&amp;": "&amp;SUBSTITUTE(TRIM(ROUND(IFERROR(CriteriTecnici!$O656*1,IFERROR(NUMBERVALUE(CriteriTecnici!$O656,".",","),IFERROR(NUMBERVALUE(CriteriTecnici!$O656,",","."),0))),4)&amp;""),",",".")&amp;CHAR(125)&amp;IF(TRUE,",",""))</f>
        <v/>
      </c>
    </row>
    <row r="877">
      <c r="A877" s="38">
        <f>IF(CriteriTecnici!$A657="","","    "&amp;CHAR(123)&amp;CHAR(34)&amp;"bidderId"&amp;CHAR(34)&amp;": "&amp;CHAR(34)&amp;SUBSTITUTE(CriteriTecnici!$A657,CHAR(34),"'")&amp;CHAR(34)&amp;", "&amp;CHAR(34)&amp;"lotId"&amp;CHAR(34)&amp;": "&amp;CHAR(34)&amp;SUBSTITUTE(CriteriTecnici!$C657,CHAR(34),"'")&amp;CHAR(34)&amp;", "&amp;CHAR(34)&amp;"criterionId"&amp;CHAR(34)&amp;": "&amp;CHAR(34)&amp;SUBSTITUTE(CriteriTecnici!$D657,CHAR(34),"'")&amp;CHAR(34)&amp;", "&amp;CHAR(34)&amp;"kind"&amp;CHAR(34)&amp;": "&amp;CHAR(34)&amp;SUBSTITUTE(CriteriTecnici!$F657,CHAR(34),"'")&amp;CHAR(34)&amp;", "&amp;CHAR(34)&amp;"value"&amp;CHAR(34)&amp;": "&amp;SUBSTITUTE(TRIM(ROUND(IFERROR(CriteriTecnici!$N657*1,IFERROR(NUMBERVALUE(CriteriTecnici!$N657,".",","),IFERROR(NUMBERVALUE(CriteriTecnici!$N657,",","."),0))),4)&amp;""),",",".")&amp;", "&amp;CHAR(34)&amp;"numerator"&amp;CHAR(34)&amp;": "&amp;SUBSTITUTE(TRIM(ROUND(IFERROR(CriteriTecnici!$K657*1,IFERROR(NUMBERVALUE(CriteriTecnici!$K657,".",","),IFERROR(NUMBERVALUE(CriteriTecnici!$K657,",","."),0))),4)&amp;""),",",".")&amp;", "&amp;CHAR(34)&amp;"denominator"&amp;CHAR(34)&amp;": "&amp;SUBSTITUTE(TRIM(ROUND(IFERROR(CriteriTecnici!$L657*1,IFERROR(NUMBERVALUE(CriteriTecnici!$L657,".",","),IFERROR(NUMBERVALUE(CriteriTecnici!$L657,",","."),0))),4)&amp;""),",",".")&amp;", "&amp;CHAR(34)&amp;"flag"&amp;CHAR(34)&amp;": "&amp;SUBSTITUTE(TRIM(ROUND(IFERROR(CriteriTecnici!$M657*1,IFERROR(NUMBERVALUE(CriteriTecnici!$M657,".",","),IFERROR(NUMBERVALUE(CriteriTecnici!$M657,",","."),0))),4)&amp;""),",",".")&amp;", "&amp;CHAR(34)&amp;"rawScore"&amp;CHAR(34)&amp;": "&amp;SUBSTITUTE(TRIM(ROUND(IFERROR(CriteriTecnici!$O657*1,IFERROR(NUMBERVALUE(CriteriTecnici!$O657,".",","),IFERROR(NUMBERVALUE(CriteriTecnici!$O657,",","."),0))),4)&amp;""),",",".")&amp;CHAR(125)&amp;IF(TRUE,",",""))</f>
        <v/>
      </c>
    </row>
    <row r="878">
      <c r="A878" s="38">
        <f>IF(CriteriTecnici!$A658="","","    "&amp;CHAR(123)&amp;CHAR(34)&amp;"bidderId"&amp;CHAR(34)&amp;": "&amp;CHAR(34)&amp;SUBSTITUTE(CriteriTecnici!$A658,CHAR(34),"'")&amp;CHAR(34)&amp;", "&amp;CHAR(34)&amp;"lotId"&amp;CHAR(34)&amp;": "&amp;CHAR(34)&amp;SUBSTITUTE(CriteriTecnici!$C658,CHAR(34),"'")&amp;CHAR(34)&amp;", "&amp;CHAR(34)&amp;"criterionId"&amp;CHAR(34)&amp;": "&amp;CHAR(34)&amp;SUBSTITUTE(CriteriTecnici!$D658,CHAR(34),"'")&amp;CHAR(34)&amp;", "&amp;CHAR(34)&amp;"kind"&amp;CHAR(34)&amp;": "&amp;CHAR(34)&amp;SUBSTITUTE(CriteriTecnici!$F658,CHAR(34),"'")&amp;CHAR(34)&amp;", "&amp;CHAR(34)&amp;"value"&amp;CHAR(34)&amp;": "&amp;SUBSTITUTE(TRIM(ROUND(IFERROR(CriteriTecnici!$N658*1,IFERROR(NUMBERVALUE(CriteriTecnici!$N658,".",","),IFERROR(NUMBERVALUE(CriteriTecnici!$N658,",","."),0))),4)&amp;""),",",".")&amp;", "&amp;CHAR(34)&amp;"numerator"&amp;CHAR(34)&amp;": "&amp;SUBSTITUTE(TRIM(ROUND(IFERROR(CriteriTecnici!$K658*1,IFERROR(NUMBERVALUE(CriteriTecnici!$K658,".",","),IFERROR(NUMBERVALUE(CriteriTecnici!$K658,",","."),0))),4)&amp;""),",",".")&amp;", "&amp;CHAR(34)&amp;"denominator"&amp;CHAR(34)&amp;": "&amp;SUBSTITUTE(TRIM(ROUND(IFERROR(CriteriTecnici!$L658*1,IFERROR(NUMBERVALUE(CriteriTecnici!$L658,".",","),IFERROR(NUMBERVALUE(CriteriTecnici!$L658,",","."),0))),4)&amp;""),",",".")&amp;", "&amp;CHAR(34)&amp;"flag"&amp;CHAR(34)&amp;": "&amp;SUBSTITUTE(TRIM(ROUND(IFERROR(CriteriTecnici!$M658*1,IFERROR(NUMBERVALUE(CriteriTecnici!$M658,".",","),IFERROR(NUMBERVALUE(CriteriTecnici!$M658,",","."),0))),4)&amp;""),",",".")&amp;", "&amp;CHAR(34)&amp;"rawScore"&amp;CHAR(34)&amp;": "&amp;SUBSTITUTE(TRIM(ROUND(IFERROR(CriteriTecnici!$O658*1,IFERROR(NUMBERVALUE(CriteriTecnici!$O658,".",","),IFERROR(NUMBERVALUE(CriteriTecnici!$O658,",","."),0))),4)&amp;""),",",".")&amp;CHAR(125)&amp;IF(TRUE,",",""))</f>
        <v/>
      </c>
    </row>
    <row r="879">
      <c r="A879" s="38">
        <f>IF(CriteriTecnici!$A659="","","    "&amp;CHAR(123)&amp;CHAR(34)&amp;"bidderId"&amp;CHAR(34)&amp;": "&amp;CHAR(34)&amp;SUBSTITUTE(CriteriTecnici!$A659,CHAR(34),"'")&amp;CHAR(34)&amp;", "&amp;CHAR(34)&amp;"lotId"&amp;CHAR(34)&amp;": "&amp;CHAR(34)&amp;SUBSTITUTE(CriteriTecnici!$C659,CHAR(34),"'")&amp;CHAR(34)&amp;", "&amp;CHAR(34)&amp;"criterionId"&amp;CHAR(34)&amp;": "&amp;CHAR(34)&amp;SUBSTITUTE(CriteriTecnici!$D659,CHAR(34),"'")&amp;CHAR(34)&amp;", "&amp;CHAR(34)&amp;"kind"&amp;CHAR(34)&amp;": "&amp;CHAR(34)&amp;SUBSTITUTE(CriteriTecnici!$F659,CHAR(34),"'")&amp;CHAR(34)&amp;", "&amp;CHAR(34)&amp;"value"&amp;CHAR(34)&amp;": "&amp;SUBSTITUTE(TRIM(ROUND(IFERROR(CriteriTecnici!$N659*1,IFERROR(NUMBERVALUE(CriteriTecnici!$N659,".",","),IFERROR(NUMBERVALUE(CriteriTecnici!$N659,",","."),0))),4)&amp;""),",",".")&amp;", "&amp;CHAR(34)&amp;"numerator"&amp;CHAR(34)&amp;": "&amp;SUBSTITUTE(TRIM(ROUND(IFERROR(CriteriTecnici!$K659*1,IFERROR(NUMBERVALUE(CriteriTecnici!$K659,".",","),IFERROR(NUMBERVALUE(CriteriTecnici!$K659,",","."),0))),4)&amp;""),",",".")&amp;", "&amp;CHAR(34)&amp;"denominator"&amp;CHAR(34)&amp;": "&amp;SUBSTITUTE(TRIM(ROUND(IFERROR(CriteriTecnici!$L659*1,IFERROR(NUMBERVALUE(CriteriTecnici!$L659,".",","),IFERROR(NUMBERVALUE(CriteriTecnici!$L659,",","."),0))),4)&amp;""),",",".")&amp;", "&amp;CHAR(34)&amp;"flag"&amp;CHAR(34)&amp;": "&amp;SUBSTITUTE(TRIM(ROUND(IFERROR(CriteriTecnici!$M659*1,IFERROR(NUMBERVALUE(CriteriTecnici!$M659,".",","),IFERROR(NUMBERVALUE(CriteriTecnici!$M659,",","."),0))),4)&amp;""),",",".")&amp;", "&amp;CHAR(34)&amp;"rawScore"&amp;CHAR(34)&amp;": "&amp;SUBSTITUTE(TRIM(ROUND(IFERROR(CriteriTecnici!$O659*1,IFERROR(NUMBERVALUE(CriteriTecnici!$O659,".",","),IFERROR(NUMBERVALUE(CriteriTecnici!$O659,",","."),0))),4)&amp;""),",",".")&amp;CHAR(125)&amp;IF(TRUE,",",""))</f>
        <v/>
      </c>
    </row>
    <row r="880">
      <c r="A880" s="38">
        <f>IF(CriteriTecnici!$A660="","","    "&amp;CHAR(123)&amp;CHAR(34)&amp;"bidderId"&amp;CHAR(34)&amp;": "&amp;CHAR(34)&amp;SUBSTITUTE(CriteriTecnici!$A660,CHAR(34),"'")&amp;CHAR(34)&amp;", "&amp;CHAR(34)&amp;"lotId"&amp;CHAR(34)&amp;": "&amp;CHAR(34)&amp;SUBSTITUTE(CriteriTecnici!$C660,CHAR(34),"'")&amp;CHAR(34)&amp;", "&amp;CHAR(34)&amp;"criterionId"&amp;CHAR(34)&amp;": "&amp;CHAR(34)&amp;SUBSTITUTE(CriteriTecnici!$D660,CHAR(34),"'")&amp;CHAR(34)&amp;", "&amp;CHAR(34)&amp;"kind"&amp;CHAR(34)&amp;": "&amp;CHAR(34)&amp;SUBSTITUTE(CriteriTecnici!$F660,CHAR(34),"'")&amp;CHAR(34)&amp;", "&amp;CHAR(34)&amp;"value"&amp;CHAR(34)&amp;": "&amp;SUBSTITUTE(TRIM(ROUND(IFERROR(CriteriTecnici!$N660*1,IFERROR(NUMBERVALUE(CriteriTecnici!$N660,".",","),IFERROR(NUMBERVALUE(CriteriTecnici!$N660,",","."),0))),4)&amp;""),",",".")&amp;", "&amp;CHAR(34)&amp;"numerator"&amp;CHAR(34)&amp;": "&amp;SUBSTITUTE(TRIM(ROUND(IFERROR(CriteriTecnici!$K660*1,IFERROR(NUMBERVALUE(CriteriTecnici!$K660,".",","),IFERROR(NUMBERVALUE(CriteriTecnici!$K660,",","."),0))),4)&amp;""),",",".")&amp;", "&amp;CHAR(34)&amp;"denominator"&amp;CHAR(34)&amp;": "&amp;SUBSTITUTE(TRIM(ROUND(IFERROR(CriteriTecnici!$L660*1,IFERROR(NUMBERVALUE(CriteriTecnici!$L660,".",","),IFERROR(NUMBERVALUE(CriteriTecnici!$L660,",","."),0))),4)&amp;""),",",".")&amp;", "&amp;CHAR(34)&amp;"flag"&amp;CHAR(34)&amp;": "&amp;SUBSTITUTE(TRIM(ROUND(IFERROR(CriteriTecnici!$M660*1,IFERROR(NUMBERVALUE(CriteriTecnici!$M660,".",","),IFERROR(NUMBERVALUE(CriteriTecnici!$M660,",","."),0))),4)&amp;""),",",".")&amp;", "&amp;CHAR(34)&amp;"rawScore"&amp;CHAR(34)&amp;": "&amp;SUBSTITUTE(TRIM(ROUND(IFERROR(CriteriTecnici!$O660*1,IFERROR(NUMBERVALUE(CriteriTecnici!$O660,".",","),IFERROR(NUMBERVALUE(CriteriTecnici!$O660,",","."),0))),4)&amp;""),",",".")&amp;CHAR(125)&amp;IF(TRUE,",",""))</f>
        <v/>
      </c>
    </row>
    <row r="881">
      <c r="A881" s="38">
        <f>IF(CriteriTecnici!$A661="","","    "&amp;CHAR(123)&amp;CHAR(34)&amp;"bidderId"&amp;CHAR(34)&amp;": "&amp;CHAR(34)&amp;SUBSTITUTE(CriteriTecnici!$A661,CHAR(34),"'")&amp;CHAR(34)&amp;", "&amp;CHAR(34)&amp;"lotId"&amp;CHAR(34)&amp;": "&amp;CHAR(34)&amp;SUBSTITUTE(CriteriTecnici!$C661,CHAR(34),"'")&amp;CHAR(34)&amp;", "&amp;CHAR(34)&amp;"criterionId"&amp;CHAR(34)&amp;": "&amp;CHAR(34)&amp;SUBSTITUTE(CriteriTecnici!$D661,CHAR(34),"'")&amp;CHAR(34)&amp;", "&amp;CHAR(34)&amp;"kind"&amp;CHAR(34)&amp;": "&amp;CHAR(34)&amp;SUBSTITUTE(CriteriTecnici!$F661,CHAR(34),"'")&amp;CHAR(34)&amp;", "&amp;CHAR(34)&amp;"value"&amp;CHAR(34)&amp;": "&amp;SUBSTITUTE(TRIM(ROUND(IFERROR(CriteriTecnici!$N661*1,IFERROR(NUMBERVALUE(CriteriTecnici!$N661,".",","),IFERROR(NUMBERVALUE(CriteriTecnici!$N661,",","."),0))),4)&amp;""),",",".")&amp;", "&amp;CHAR(34)&amp;"numerator"&amp;CHAR(34)&amp;": "&amp;SUBSTITUTE(TRIM(ROUND(IFERROR(CriteriTecnici!$K661*1,IFERROR(NUMBERVALUE(CriteriTecnici!$K661,".",","),IFERROR(NUMBERVALUE(CriteriTecnici!$K661,",","."),0))),4)&amp;""),",",".")&amp;", "&amp;CHAR(34)&amp;"denominator"&amp;CHAR(34)&amp;": "&amp;SUBSTITUTE(TRIM(ROUND(IFERROR(CriteriTecnici!$L661*1,IFERROR(NUMBERVALUE(CriteriTecnici!$L661,".",","),IFERROR(NUMBERVALUE(CriteriTecnici!$L661,",","."),0))),4)&amp;""),",",".")&amp;", "&amp;CHAR(34)&amp;"flag"&amp;CHAR(34)&amp;": "&amp;SUBSTITUTE(TRIM(ROUND(IFERROR(CriteriTecnici!$M661*1,IFERROR(NUMBERVALUE(CriteriTecnici!$M661,".",","),IFERROR(NUMBERVALUE(CriteriTecnici!$M661,",","."),0))),4)&amp;""),",",".")&amp;", "&amp;CHAR(34)&amp;"rawScore"&amp;CHAR(34)&amp;": "&amp;SUBSTITUTE(TRIM(ROUND(IFERROR(CriteriTecnici!$O661*1,IFERROR(NUMBERVALUE(CriteriTecnici!$O661,".",","),IFERROR(NUMBERVALUE(CriteriTecnici!$O661,",","."),0))),4)&amp;""),",",".")&amp;CHAR(125)&amp;IF(TRUE,",",""))</f>
        <v/>
      </c>
    </row>
    <row r="882">
      <c r="A882" s="38">
        <f>IF(CriteriTecnici!$A662="","","    "&amp;CHAR(123)&amp;CHAR(34)&amp;"bidderId"&amp;CHAR(34)&amp;": "&amp;CHAR(34)&amp;SUBSTITUTE(CriteriTecnici!$A662,CHAR(34),"'")&amp;CHAR(34)&amp;", "&amp;CHAR(34)&amp;"lotId"&amp;CHAR(34)&amp;": "&amp;CHAR(34)&amp;SUBSTITUTE(CriteriTecnici!$C662,CHAR(34),"'")&amp;CHAR(34)&amp;", "&amp;CHAR(34)&amp;"criterionId"&amp;CHAR(34)&amp;": "&amp;CHAR(34)&amp;SUBSTITUTE(CriteriTecnici!$D662,CHAR(34),"'")&amp;CHAR(34)&amp;", "&amp;CHAR(34)&amp;"kind"&amp;CHAR(34)&amp;": "&amp;CHAR(34)&amp;SUBSTITUTE(CriteriTecnici!$F662,CHAR(34),"'")&amp;CHAR(34)&amp;", "&amp;CHAR(34)&amp;"value"&amp;CHAR(34)&amp;": "&amp;SUBSTITUTE(TRIM(ROUND(IFERROR(CriteriTecnici!$N662*1,IFERROR(NUMBERVALUE(CriteriTecnici!$N662,".",","),IFERROR(NUMBERVALUE(CriteriTecnici!$N662,",","."),0))),4)&amp;""),",",".")&amp;", "&amp;CHAR(34)&amp;"numerator"&amp;CHAR(34)&amp;": "&amp;SUBSTITUTE(TRIM(ROUND(IFERROR(CriteriTecnici!$K662*1,IFERROR(NUMBERVALUE(CriteriTecnici!$K662,".",","),IFERROR(NUMBERVALUE(CriteriTecnici!$K662,",","."),0))),4)&amp;""),",",".")&amp;", "&amp;CHAR(34)&amp;"denominator"&amp;CHAR(34)&amp;": "&amp;SUBSTITUTE(TRIM(ROUND(IFERROR(CriteriTecnici!$L662*1,IFERROR(NUMBERVALUE(CriteriTecnici!$L662,".",","),IFERROR(NUMBERVALUE(CriteriTecnici!$L662,",","."),0))),4)&amp;""),",",".")&amp;", "&amp;CHAR(34)&amp;"flag"&amp;CHAR(34)&amp;": "&amp;SUBSTITUTE(TRIM(ROUND(IFERROR(CriteriTecnici!$M662*1,IFERROR(NUMBERVALUE(CriteriTecnici!$M662,".",","),IFERROR(NUMBERVALUE(CriteriTecnici!$M662,",","."),0))),4)&amp;""),",",".")&amp;", "&amp;CHAR(34)&amp;"rawScore"&amp;CHAR(34)&amp;": "&amp;SUBSTITUTE(TRIM(ROUND(IFERROR(CriteriTecnici!$O662*1,IFERROR(NUMBERVALUE(CriteriTecnici!$O662,".",","),IFERROR(NUMBERVALUE(CriteriTecnici!$O662,",","."),0))),4)&amp;""),",",".")&amp;CHAR(125)&amp;IF(TRUE,",",""))</f>
        <v/>
      </c>
    </row>
    <row r="883">
      <c r="A883" s="38">
        <f>IF(CriteriTecnici!$A663="","","    "&amp;CHAR(123)&amp;CHAR(34)&amp;"bidderId"&amp;CHAR(34)&amp;": "&amp;CHAR(34)&amp;SUBSTITUTE(CriteriTecnici!$A663,CHAR(34),"'")&amp;CHAR(34)&amp;", "&amp;CHAR(34)&amp;"lotId"&amp;CHAR(34)&amp;": "&amp;CHAR(34)&amp;SUBSTITUTE(CriteriTecnici!$C663,CHAR(34),"'")&amp;CHAR(34)&amp;", "&amp;CHAR(34)&amp;"criterionId"&amp;CHAR(34)&amp;": "&amp;CHAR(34)&amp;SUBSTITUTE(CriteriTecnici!$D663,CHAR(34),"'")&amp;CHAR(34)&amp;", "&amp;CHAR(34)&amp;"kind"&amp;CHAR(34)&amp;": "&amp;CHAR(34)&amp;SUBSTITUTE(CriteriTecnici!$F663,CHAR(34),"'")&amp;CHAR(34)&amp;", "&amp;CHAR(34)&amp;"value"&amp;CHAR(34)&amp;": "&amp;SUBSTITUTE(TRIM(ROUND(IFERROR(CriteriTecnici!$N663*1,IFERROR(NUMBERVALUE(CriteriTecnici!$N663,".",","),IFERROR(NUMBERVALUE(CriteriTecnici!$N663,",","."),0))),4)&amp;""),",",".")&amp;", "&amp;CHAR(34)&amp;"numerator"&amp;CHAR(34)&amp;": "&amp;SUBSTITUTE(TRIM(ROUND(IFERROR(CriteriTecnici!$K663*1,IFERROR(NUMBERVALUE(CriteriTecnici!$K663,".",","),IFERROR(NUMBERVALUE(CriteriTecnici!$K663,",","."),0))),4)&amp;""),",",".")&amp;", "&amp;CHAR(34)&amp;"denominator"&amp;CHAR(34)&amp;": "&amp;SUBSTITUTE(TRIM(ROUND(IFERROR(CriteriTecnici!$L663*1,IFERROR(NUMBERVALUE(CriteriTecnici!$L663,".",","),IFERROR(NUMBERVALUE(CriteriTecnici!$L663,",","."),0))),4)&amp;""),",",".")&amp;", "&amp;CHAR(34)&amp;"flag"&amp;CHAR(34)&amp;": "&amp;SUBSTITUTE(TRIM(ROUND(IFERROR(CriteriTecnici!$M663*1,IFERROR(NUMBERVALUE(CriteriTecnici!$M663,".",","),IFERROR(NUMBERVALUE(CriteriTecnici!$M663,",","."),0))),4)&amp;""),",",".")&amp;", "&amp;CHAR(34)&amp;"rawScore"&amp;CHAR(34)&amp;": "&amp;SUBSTITUTE(TRIM(ROUND(IFERROR(CriteriTecnici!$O663*1,IFERROR(NUMBERVALUE(CriteriTecnici!$O663,".",","),IFERROR(NUMBERVALUE(CriteriTecnici!$O663,",","."),0))),4)&amp;""),",",".")&amp;CHAR(125)&amp;IF(TRUE,",",""))</f>
        <v/>
      </c>
    </row>
    <row r="884">
      <c r="A884" s="38">
        <f>IF(CriteriTecnici!$A664="","","    "&amp;CHAR(123)&amp;CHAR(34)&amp;"bidderId"&amp;CHAR(34)&amp;": "&amp;CHAR(34)&amp;SUBSTITUTE(CriteriTecnici!$A664,CHAR(34),"'")&amp;CHAR(34)&amp;", "&amp;CHAR(34)&amp;"lotId"&amp;CHAR(34)&amp;": "&amp;CHAR(34)&amp;SUBSTITUTE(CriteriTecnici!$C664,CHAR(34),"'")&amp;CHAR(34)&amp;", "&amp;CHAR(34)&amp;"criterionId"&amp;CHAR(34)&amp;": "&amp;CHAR(34)&amp;SUBSTITUTE(CriteriTecnici!$D664,CHAR(34),"'")&amp;CHAR(34)&amp;", "&amp;CHAR(34)&amp;"kind"&amp;CHAR(34)&amp;": "&amp;CHAR(34)&amp;SUBSTITUTE(CriteriTecnici!$F664,CHAR(34),"'")&amp;CHAR(34)&amp;", "&amp;CHAR(34)&amp;"value"&amp;CHAR(34)&amp;": "&amp;SUBSTITUTE(TRIM(ROUND(IFERROR(CriteriTecnici!$N664*1,IFERROR(NUMBERVALUE(CriteriTecnici!$N664,".",","),IFERROR(NUMBERVALUE(CriteriTecnici!$N664,",","."),0))),4)&amp;""),",",".")&amp;", "&amp;CHAR(34)&amp;"numerator"&amp;CHAR(34)&amp;": "&amp;SUBSTITUTE(TRIM(ROUND(IFERROR(CriteriTecnici!$K664*1,IFERROR(NUMBERVALUE(CriteriTecnici!$K664,".",","),IFERROR(NUMBERVALUE(CriteriTecnici!$K664,",","."),0))),4)&amp;""),",",".")&amp;", "&amp;CHAR(34)&amp;"denominator"&amp;CHAR(34)&amp;": "&amp;SUBSTITUTE(TRIM(ROUND(IFERROR(CriteriTecnici!$L664*1,IFERROR(NUMBERVALUE(CriteriTecnici!$L664,".",","),IFERROR(NUMBERVALUE(CriteriTecnici!$L664,",","."),0))),4)&amp;""),",",".")&amp;", "&amp;CHAR(34)&amp;"flag"&amp;CHAR(34)&amp;": "&amp;SUBSTITUTE(TRIM(ROUND(IFERROR(CriteriTecnici!$M664*1,IFERROR(NUMBERVALUE(CriteriTecnici!$M664,".",","),IFERROR(NUMBERVALUE(CriteriTecnici!$M664,",","."),0))),4)&amp;""),",",".")&amp;", "&amp;CHAR(34)&amp;"rawScore"&amp;CHAR(34)&amp;": "&amp;SUBSTITUTE(TRIM(ROUND(IFERROR(CriteriTecnici!$O664*1,IFERROR(NUMBERVALUE(CriteriTecnici!$O664,".",","),IFERROR(NUMBERVALUE(CriteriTecnici!$O664,",","."),0))),4)&amp;""),",",".")&amp;CHAR(125)&amp;IF(TRUE,",",""))</f>
        <v/>
      </c>
    </row>
    <row r="885">
      <c r="A885" s="38">
        <f>IF(CriteriTecnici!$A665="","","    "&amp;CHAR(123)&amp;CHAR(34)&amp;"bidderId"&amp;CHAR(34)&amp;": "&amp;CHAR(34)&amp;SUBSTITUTE(CriteriTecnici!$A665,CHAR(34),"'")&amp;CHAR(34)&amp;", "&amp;CHAR(34)&amp;"lotId"&amp;CHAR(34)&amp;": "&amp;CHAR(34)&amp;SUBSTITUTE(CriteriTecnici!$C665,CHAR(34),"'")&amp;CHAR(34)&amp;", "&amp;CHAR(34)&amp;"criterionId"&amp;CHAR(34)&amp;": "&amp;CHAR(34)&amp;SUBSTITUTE(CriteriTecnici!$D665,CHAR(34),"'")&amp;CHAR(34)&amp;", "&amp;CHAR(34)&amp;"kind"&amp;CHAR(34)&amp;": "&amp;CHAR(34)&amp;SUBSTITUTE(CriteriTecnici!$F665,CHAR(34),"'")&amp;CHAR(34)&amp;", "&amp;CHAR(34)&amp;"value"&amp;CHAR(34)&amp;": "&amp;SUBSTITUTE(TRIM(ROUND(IFERROR(CriteriTecnici!$N665*1,IFERROR(NUMBERVALUE(CriteriTecnici!$N665,".",","),IFERROR(NUMBERVALUE(CriteriTecnici!$N665,",","."),0))),4)&amp;""),",",".")&amp;", "&amp;CHAR(34)&amp;"numerator"&amp;CHAR(34)&amp;": "&amp;SUBSTITUTE(TRIM(ROUND(IFERROR(CriteriTecnici!$K665*1,IFERROR(NUMBERVALUE(CriteriTecnici!$K665,".",","),IFERROR(NUMBERVALUE(CriteriTecnici!$K665,",","."),0))),4)&amp;""),",",".")&amp;", "&amp;CHAR(34)&amp;"denominator"&amp;CHAR(34)&amp;": "&amp;SUBSTITUTE(TRIM(ROUND(IFERROR(CriteriTecnici!$L665*1,IFERROR(NUMBERVALUE(CriteriTecnici!$L665,".",","),IFERROR(NUMBERVALUE(CriteriTecnici!$L665,",","."),0))),4)&amp;""),",",".")&amp;", "&amp;CHAR(34)&amp;"flag"&amp;CHAR(34)&amp;": "&amp;SUBSTITUTE(TRIM(ROUND(IFERROR(CriteriTecnici!$M665*1,IFERROR(NUMBERVALUE(CriteriTecnici!$M665,".",","),IFERROR(NUMBERVALUE(CriteriTecnici!$M665,",","."),0))),4)&amp;""),",",".")&amp;", "&amp;CHAR(34)&amp;"rawScore"&amp;CHAR(34)&amp;": "&amp;SUBSTITUTE(TRIM(ROUND(IFERROR(CriteriTecnici!$O665*1,IFERROR(NUMBERVALUE(CriteriTecnici!$O665,".",","),IFERROR(NUMBERVALUE(CriteriTecnici!$O665,",","."),0))),4)&amp;""),",",".")&amp;CHAR(125)&amp;IF(TRUE,",",""))</f>
        <v/>
      </c>
    </row>
    <row r="886">
      <c r="A886" s="38">
        <f>IF(CriteriTecnici!$A666="","","    "&amp;CHAR(123)&amp;CHAR(34)&amp;"bidderId"&amp;CHAR(34)&amp;": "&amp;CHAR(34)&amp;SUBSTITUTE(CriteriTecnici!$A666,CHAR(34),"'")&amp;CHAR(34)&amp;", "&amp;CHAR(34)&amp;"lotId"&amp;CHAR(34)&amp;": "&amp;CHAR(34)&amp;SUBSTITUTE(CriteriTecnici!$C666,CHAR(34),"'")&amp;CHAR(34)&amp;", "&amp;CHAR(34)&amp;"criterionId"&amp;CHAR(34)&amp;": "&amp;CHAR(34)&amp;SUBSTITUTE(CriteriTecnici!$D666,CHAR(34),"'")&amp;CHAR(34)&amp;", "&amp;CHAR(34)&amp;"kind"&amp;CHAR(34)&amp;": "&amp;CHAR(34)&amp;SUBSTITUTE(CriteriTecnici!$F666,CHAR(34),"'")&amp;CHAR(34)&amp;", "&amp;CHAR(34)&amp;"value"&amp;CHAR(34)&amp;": "&amp;SUBSTITUTE(TRIM(ROUND(IFERROR(CriteriTecnici!$N666*1,IFERROR(NUMBERVALUE(CriteriTecnici!$N666,".",","),IFERROR(NUMBERVALUE(CriteriTecnici!$N666,",","."),0))),4)&amp;""),",",".")&amp;", "&amp;CHAR(34)&amp;"numerator"&amp;CHAR(34)&amp;": "&amp;SUBSTITUTE(TRIM(ROUND(IFERROR(CriteriTecnici!$K666*1,IFERROR(NUMBERVALUE(CriteriTecnici!$K666,".",","),IFERROR(NUMBERVALUE(CriteriTecnici!$K666,",","."),0))),4)&amp;""),",",".")&amp;", "&amp;CHAR(34)&amp;"denominator"&amp;CHAR(34)&amp;": "&amp;SUBSTITUTE(TRIM(ROUND(IFERROR(CriteriTecnici!$L666*1,IFERROR(NUMBERVALUE(CriteriTecnici!$L666,".",","),IFERROR(NUMBERVALUE(CriteriTecnici!$L666,",","."),0))),4)&amp;""),",",".")&amp;", "&amp;CHAR(34)&amp;"flag"&amp;CHAR(34)&amp;": "&amp;SUBSTITUTE(TRIM(ROUND(IFERROR(CriteriTecnici!$M666*1,IFERROR(NUMBERVALUE(CriteriTecnici!$M666,".",","),IFERROR(NUMBERVALUE(CriteriTecnici!$M666,",","."),0))),4)&amp;""),",",".")&amp;", "&amp;CHAR(34)&amp;"rawScore"&amp;CHAR(34)&amp;": "&amp;SUBSTITUTE(TRIM(ROUND(IFERROR(CriteriTecnici!$O666*1,IFERROR(NUMBERVALUE(CriteriTecnici!$O666,".",","),IFERROR(NUMBERVALUE(CriteriTecnici!$O666,",","."),0))),4)&amp;""),",",".")&amp;CHAR(125)&amp;IF(TRUE,",",""))</f>
        <v/>
      </c>
    </row>
    <row r="887">
      <c r="A887" s="38">
        <f>IF(CriteriTecnici!$A667="","","    "&amp;CHAR(123)&amp;CHAR(34)&amp;"bidderId"&amp;CHAR(34)&amp;": "&amp;CHAR(34)&amp;SUBSTITUTE(CriteriTecnici!$A667,CHAR(34),"'")&amp;CHAR(34)&amp;", "&amp;CHAR(34)&amp;"lotId"&amp;CHAR(34)&amp;": "&amp;CHAR(34)&amp;SUBSTITUTE(CriteriTecnici!$C667,CHAR(34),"'")&amp;CHAR(34)&amp;", "&amp;CHAR(34)&amp;"criterionId"&amp;CHAR(34)&amp;": "&amp;CHAR(34)&amp;SUBSTITUTE(CriteriTecnici!$D667,CHAR(34),"'")&amp;CHAR(34)&amp;", "&amp;CHAR(34)&amp;"kind"&amp;CHAR(34)&amp;": "&amp;CHAR(34)&amp;SUBSTITUTE(CriteriTecnici!$F667,CHAR(34),"'")&amp;CHAR(34)&amp;", "&amp;CHAR(34)&amp;"value"&amp;CHAR(34)&amp;": "&amp;SUBSTITUTE(TRIM(ROUND(IFERROR(CriteriTecnici!$N667*1,IFERROR(NUMBERVALUE(CriteriTecnici!$N667,".",","),IFERROR(NUMBERVALUE(CriteriTecnici!$N667,",","."),0))),4)&amp;""),",",".")&amp;", "&amp;CHAR(34)&amp;"numerator"&amp;CHAR(34)&amp;": "&amp;SUBSTITUTE(TRIM(ROUND(IFERROR(CriteriTecnici!$K667*1,IFERROR(NUMBERVALUE(CriteriTecnici!$K667,".",","),IFERROR(NUMBERVALUE(CriteriTecnici!$K667,",","."),0))),4)&amp;""),",",".")&amp;", "&amp;CHAR(34)&amp;"denominator"&amp;CHAR(34)&amp;": "&amp;SUBSTITUTE(TRIM(ROUND(IFERROR(CriteriTecnici!$L667*1,IFERROR(NUMBERVALUE(CriteriTecnici!$L667,".",","),IFERROR(NUMBERVALUE(CriteriTecnici!$L667,",","."),0))),4)&amp;""),",",".")&amp;", "&amp;CHAR(34)&amp;"flag"&amp;CHAR(34)&amp;": "&amp;SUBSTITUTE(TRIM(ROUND(IFERROR(CriteriTecnici!$M667*1,IFERROR(NUMBERVALUE(CriteriTecnici!$M667,".",","),IFERROR(NUMBERVALUE(CriteriTecnici!$M667,",","."),0))),4)&amp;""),",",".")&amp;", "&amp;CHAR(34)&amp;"rawScore"&amp;CHAR(34)&amp;": "&amp;SUBSTITUTE(TRIM(ROUND(IFERROR(CriteriTecnici!$O667*1,IFERROR(NUMBERVALUE(CriteriTecnici!$O667,".",","),IFERROR(NUMBERVALUE(CriteriTecnici!$O667,",","."),0))),4)&amp;""),",",".")&amp;CHAR(125)&amp;IF(TRUE,",",""))</f>
        <v/>
      </c>
    </row>
    <row r="888">
      <c r="A888" s="38">
        <f>IF(CriteriTecnici!$A668="","","    "&amp;CHAR(123)&amp;CHAR(34)&amp;"bidderId"&amp;CHAR(34)&amp;": "&amp;CHAR(34)&amp;SUBSTITUTE(CriteriTecnici!$A668,CHAR(34),"'")&amp;CHAR(34)&amp;", "&amp;CHAR(34)&amp;"lotId"&amp;CHAR(34)&amp;": "&amp;CHAR(34)&amp;SUBSTITUTE(CriteriTecnici!$C668,CHAR(34),"'")&amp;CHAR(34)&amp;", "&amp;CHAR(34)&amp;"criterionId"&amp;CHAR(34)&amp;": "&amp;CHAR(34)&amp;SUBSTITUTE(CriteriTecnici!$D668,CHAR(34),"'")&amp;CHAR(34)&amp;", "&amp;CHAR(34)&amp;"kind"&amp;CHAR(34)&amp;": "&amp;CHAR(34)&amp;SUBSTITUTE(CriteriTecnici!$F668,CHAR(34),"'")&amp;CHAR(34)&amp;", "&amp;CHAR(34)&amp;"value"&amp;CHAR(34)&amp;": "&amp;SUBSTITUTE(TRIM(ROUND(IFERROR(CriteriTecnici!$N668*1,IFERROR(NUMBERVALUE(CriteriTecnici!$N668,".",","),IFERROR(NUMBERVALUE(CriteriTecnici!$N668,",","."),0))),4)&amp;""),",",".")&amp;", "&amp;CHAR(34)&amp;"numerator"&amp;CHAR(34)&amp;": "&amp;SUBSTITUTE(TRIM(ROUND(IFERROR(CriteriTecnici!$K668*1,IFERROR(NUMBERVALUE(CriteriTecnici!$K668,".",","),IFERROR(NUMBERVALUE(CriteriTecnici!$K668,",","."),0))),4)&amp;""),",",".")&amp;", "&amp;CHAR(34)&amp;"denominator"&amp;CHAR(34)&amp;": "&amp;SUBSTITUTE(TRIM(ROUND(IFERROR(CriteriTecnici!$L668*1,IFERROR(NUMBERVALUE(CriteriTecnici!$L668,".",","),IFERROR(NUMBERVALUE(CriteriTecnici!$L668,",","."),0))),4)&amp;""),",",".")&amp;", "&amp;CHAR(34)&amp;"flag"&amp;CHAR(34)&amp;": "&amp;SUBSTITUTE(TRIM(ROUND(IFERROR(CriteriTecnici!$M668*1,IFERROR(NUMBERVALUE(CriteriTecnici!$M668,".",","),IFERROR(NUMBERVALUE(CriteriTecnici!$M668,",","."),0))),4)&amp;""),",",".")&amp;", "&amp;CHAR(34)&amp;"rawScore"&amp;CHAR(34)&amp;": "&amp;SUBSTITUTE(TRIM(ROUND(IFERROR(CriteriTecnici!$O668*1,IFERROR(NUMBERVALUE(CriteriTecnici!$O668,".",","),IFERROR(NUMBERVALUE(CriteriTecnici!$O668,",","."),0))),4)&amp;""),",",".")&amp;CHAR(125)&amp;IF(TRUE,",",""))</f>
        <v/>
      </c>
    </row>
    <row r="889">
      <c r="A889" s="38">
        <f>IF(CriteriTecnici!$A669="","","    "&amp;CHAR(123)&amp;CHAR(34)&amp;"bidderId"&amp;CHAR(34)&amp;": "&amp;CHAR(34)&amp;SUBSTITUTE(CriteriTecnici!$A669,CHAR(34),"'")&amp;CHAR(34)&amp;", "&amp;CHAR(34)&amp;"lotId"&amp;CHAR(34)&amp;": "&amp;CHAR(34)&amp;SUBSTITUTE(CriteriTecnici!$C669,CHAR(34),"'")&amp;CHAR(34)&amp;", "&amp;CHAR(34)&amp;"criterionId"&amp;CHAR(34)&amp;": "&amp;CHAR(34)&amp;SUBSTITUTE(CriteriTecnici!$D669,CHAR(34),"'")&amp;CHAR(34)&amp;", "&amp;CHAR(34)&amp;"kind"&amp;CHAR(34)&amp;": "&amp;CHAR(34)&amp;SUBSTITUTE(CriteriTecnici!$F669,CHAR(34),"'")&amp;CHAR(34)&amp;", "&amp;CHAR(34)&amp;"value"&amp;CHAR(34)&amp;": "&amp;SUBSTITUTE(TRIM(ROUND(IFERROR(CriteriTecnici!$N669*1,IFERROR(NUMBERVALUE(CriteriTecnici!$N669,".",","),IFERROR(NUMBERVALUE(CriteriTecnici!$N669,",","."),0))),4)&amp;""),",",".")&amp;", "&amp;CHAR(34)&amp;"numerator"&amp;CHAR(34)&amp;": "&amp;SUBSTITUTE(TRIM(ROUND(IFERROR(CriteriTecnici!$K669*1,IFERROR(NUMBERVALUE(CriteriTecnici!$K669,".",","),IFERROR(NUMBERVALUE(CriteriTecnici!$K669,",","."),0))),4)&amp;""),",",".")&amp;", "&amp;CHAR(34)&amp;"denominator"&amp;CHAR(34)&amp;": "&amp;SUBSTITUTE(TRIM(ROUND(IFERROR(CriteriTecnici!$L669*1,IFERROR(NUMBERVALUE(CriteriTecnici!$L669,".",","),IFERROR(NUMBERVALUE(CriteriTecnici!$L669,",","."),0))),4)&amp;""),",",".")&amp;", "&amp;CHAR(34)&amp;"flag"&amp;CHAR(34)&amp;": "&amp;SUBSTITUTE(TRIM(ROUND(IFERROR(CriteriTecnici!$M669*1,IFERROR(NUMBERVALUE(CriteriTecnici!$M669,".",","),IFERROR(NUMBERVALUE(CriteriTecnici!$M669,",","."),0))),4)&amp;""),",",".")&amp;", "&amp;CHAR(34)&amp;"rawScore"&amp;CHAR(34)&amp;": "&amp;SUBSTITUTE(TRIM(ROUND(IFERROR(CriteriTecnici!$O669*1,IFERROR(NUMBERVALUE(CriteriTecnici!$O669,".",","),IFERROR(NUMBERVALUE(CriteriTecnici!$O669,",","."),0))),4)&amp;""),",",".")&amp;CHAR(125)&amp;IF(TRUE,",",""))</f>
        <v/>
      </c>
    </row>
    <row r="890">
      <c r="A890" s="38">
        <f>IF(CriteriTecnici!$A670="","","    "&amp;CHAR(123)&amp;CHAR(34)&amp;"bidderId"&amp;CHAR(34)&amp;": "&amp;CHAR(34)&amp;SUBSTITUTE(CriteriTecnici!$A670,CHAR(34),"'")&amp;CHAR(34)&amp;", "&amp;CHAR(34)&amp;"lotId"&amp;CHAR(34)&amp;": "&amp;CHAR(34)&amp;SUBSTITUTE(CriteriTecnici!$C670,CHAR(34),"'")&amp;CHAR(34)&amp;", "&amp;CHAR(34)&amp;"criterionId"&amp;CHAR(34)&amp;": "&amp;CHAR(34)&amp;SUBSTITUTE(CriteriTecnici!$D670,CHAR(34),"'")&amp;CHAR(34)&amp;", "&amp;CHAR(34)&amp;"kind"&amp;CHAR(34)&amp;": "&amp;CHAR(34)&amp;SUBSTITUTE(CriteriTecnici!$F670,CHAR(34),"'")&amp;CHAR(34)&amp;", "&amp;CHAR(34)&amp;"value"&amp;CHAR(34)&amp;": "&amp;SUBSTITUTE(TRIM(ROUND(IFERROR(CriteriTecnici!$N670*1,IFERROR(NUMBERVALUE(CriteriTecnici!$N670,".",","),IFERROR(NUMBERVALUE(CriteriTecnici!$N670,",","."),0))),4)&amp;""),",",".")&amp;", "&amp;CHAR(34)&amp;"numerator"&amp;CHAR(34)&amp;": "&amp;SUBSTITUTE(TRIM(ROUND(IFERROR(CriteriTecnici!$K670*1,IFERROR(NUMBERVALUE(CriteriTecnici!$K670,".",","),IFERROR(NUMBERVALUE(CriteriTecnici!$K670,",","."),0))),4)&amp;""),",",".")&amp;", "&amp;CHAR(34)&amp;"denominator"&amp;CHAR(34)&amp;": "&amp;SUBSTITUTE(TRIM(ROUND(IFERROR(CriteriTecnici!$L670*1,IFERROR(NUMBERVALUE(CriteriTecnici!$L670,".",","),IFERROR(NUMBERVALUE(CriteriTecnici!$L670,",","."),0))),4)&amp;""),",",".")&amp;", "&amp;CHAR(34)&amp;"flag"&amp;CHAR(34)&amp;": "&amp;SUBSTITUTE(TRIM(ROUND(IFERROR(CriteriTecnici!$M670*1,IFERROR(NUMBERVALUE(CriteriTecnici!$M670,".",","),IFERROR(NUMBERVALUE(CriteriTecnici!$M670,",","."),0))),4)&amp;""),",",".")&amp;", "&amp;CHAR(34)&amp;"rawScore"&amp;CHAR(34)&amp;": "&amp;SUBSTITUTE(TRIM(ROUND(IFERROR(CriteriTecnici!$O670*1,IFERROR(NUMBERVALUE(CriteriTecnici!$O670,".",","),IFERROR(NUMBERVALUE(CriteriTecnici!$O670,",","."),0))),4)&amp;""),",",".")&amp;CHAR(125)&amp;IF(TRUE,",",""))</f>
        <v/>
      </c>
    </row>
    <row r="891">
      <c r="A891" s="38">
        <f>IF(CriteriTecnici!$A671="","","    "&amp;CHAR(123)&amp;CHAR(34)&amp;"bidderId"&amp;CHAR(34)&amp;": "&amp;CHAR(34)&amp;SUBSTITUTE(CriteriTecnici!$A671,CHAR(34),"'")&amp;CHAR(34)&amp;", "&amp;CHAR(34)&amp;"lotId"&amp;CHAR(34)&amp;": "&amp;CHAR(34)&amp;SUBSTITUTE(CriteriTecnici!$C671,CHAR(34),"'")&amp;CHAR(34)&amp;", "&amp;CHAR(34)&amp;"criterionId"&amp;CHAR(34)&amp;": "&amp;CHAR(34)&amp;SUBSTITUTE(CriteriTecnici!$D671,CHAR(34),"'")&amp;CHAR(34)&amp;", "&amp;CHAR(34)&amp;"kind"&amp;CHAR(34)&amp;": "&amp;CHAR(34)&amp;SUBSTITUTE(CriteriTecnici!$F671,CHAR(34),"'")&amp;CHAR(34)&amp;", "&amp;CHAR(34)&amp;"value"&amp;CHAR(34)&amp;": "&amp;SUBSTITUTE(TRIM(ROUND(IFERROR(CriteriTecnici!$N671*1,IFERROR(NUMBERVALUE(CriteriTecnici!$N671,".",","),IFERROR(NUMBERVALUE(CriteriTecnici!$N671,",","."),0))),4)&amp;""),",",".")&amp;", "&amp;CHAR(34)&amp;"numerator"&amp;CHAR(34)&amp;": "&amp;SUBSTITUTE(TRIM(ROUND(IFERROR(CriteriTecnici!$K671*1,IFERROR(NUMBERVALUE(CriteriTecnici!$K671,".",","),IFERROR(NUMBERVALUE(CriteriTecnici!$K671,",","."),0))),4)&amp;""),",",".")&amp;", "&amp;CHAR(34)&amp;"denominator"&amp;CHAR(34)&amp;": "&amp;SUBSTITUTE(TRIM(ROUND(IFERROR(CriteriTecnici!$L671*1,IFERROR(NUMBERVALUE(CriteriTecnici!$L671,".",","),IFERROR(NUMBERVALUE(CriteriTecnici!$L671,",","."),0))),4)&amp;""),",",".")&amp;", "&amp;CHAR(34)&amp;"flag"&amp;CHAR(34)&amp;": "&amp;SUBSTITUTE(TRIM(ROUND(IFERROR(CriteriTecnici!$M671*1,IFERROR(NUMBERVALUE(CriteriTecnici!$M671,".",","),IFERROR(NUMBERVALUE(CriteriTecnici!$M671,",","."),0))),4)&amp;""),",",".")&amp;", "&amp;CHAR(34)&amp;"rawScore"&amp;CHAR(34)&amp;": "&amp;SUBSTITUTE(TRIM(ROUND(IFERROR(CriteriTecnici!$O671*1,IFERROR(NUMBERVALUE(CriteriTecnici!$O671,".",","),IFERROR(NUMBERVALUE(CriteriTecnici!$O671,",","."),0))),4)&amp;""),",",".")&amp;CHAR(125)&amp;IF(TRUE,",",""))</f>
        <v/>
      </c>
    </row>
    <row r="892">
      <c r="A892" s="38">
        <f>IF(CriteriTecnici!$A672="","","    "&amp;CHAR(123)&amp;CHAR(34)&amp;"bidderId"&amp;CHAR(34)&amp;": "&amp;CHAR(34)&amp;SUBSTITUTE(CriteriTecnici!$A672,CHAR(34),"'")&amp;CHAR(34)&amp;", "&amp;CHAR(34)&amp;"lotId"&amp;CHAR(34)&amp;": "&amp;CHAR(34)&amp;SUBSTITUTE(CriteriTecnici!$C672,CHAR(34),"'")&amp;CHAR(34)&amp;", "&amp;CHAR(34)&amp;"criterionId"&amp;CHAR(34)&amp;": "&amp;CHAR(34)&amp;SUBSTITUTE(CriteriTecnici!$D672,CHAR(34),"'")&amp;CHAR(34)&amp;", "&amp;CHAR(34)&amp;"kind"&amp;CHAR(34)&amp;": "&amp;CHAR(34)&amp;SUBSTITUTE(CriteriTecnici!$F672,CHAR(34),"'")&amp;CHAR(34)&amp;", "&amp;CHAR(34)&amp;"value"&amp;CHAR(34)&amp;": "&amp;SUBSTITUTE(TRIM(ROUND(IFERROR(CriteriTecnici!$N672*1,IFERROR(NUMBERVALUE(CriteriTecnici!$N672,".",","),IFERROR(NUMBERVALUE(CriteriTecnici!$N672,",","."),0))),4)&amp;""),",",".")&amp;", "&amp;CHAR(34)&amp;"numerator"&amp;CHAR(34)&amp;": "&amp;SUBSTITUTE(TRIM(ROUND(IFERROR(CriteriTecnici!$K672*1,IFERROR(NUMBERVALUE(CriteriTecnici!$K672,".",","),IFERROR(NUMBERVALUE(CriteriTecnici!$K672,",","."),0))),4)&amp;""),",",".")&amp;", "&amp;CHAR(34)&amp;"denominator"&amp;CHAR(34)&amp;": "&amp;SUBSTITUTE(TRIM(ROUND(IFERROR(CriteriTecnici!$L672*1,IFERROR(NUMBERVALUE(CriteriTecnici!$L672,".",","),IFERROR(NUMBERVALUE(CriteriTecnici!$L672,",","."),0))),4)&amp;""),",",".")&amp;", "&amp;CHAR(34)&amp;"flag"&amp;CHAR(34)&amp;": "&amp;SUBSTITUTE(TRIM(ROUND(IFERROR(CriteriTecnici!$M672*1,IFERROR(NUMBERVALUE(CriteriTecnici!$M672,".",","),IFERROR(NUMBERVALUE(CriteriTecnici!$M672,",","."),0))),4)&amp;""),",",".")&amp;", "&amp;CHAR(34)&amp;"rawScore"&amp;CHAR(34)&amp;": "&amp;SUBSTITUTE(TRIM(ROUND(IFERROR(CriteriTecnici!$O672*1,IFERROR(NUMBERVALUE(CriteriTecnici!$O672,".",","),IFERROR(NUMBERVALUE(CriteriTecnici!$O672,",","."),0))),4)&amp;""),",",".")&amp;CHAR(125)&amp;IF(TRUE,",",""))</f>
        <v/>
      </c>
    </row>
    <row r="893">
      <c r="A893" s="38">
        <f>IF(CriteriTecnici!$A673="","","    "&amp;CHAR(123)&amp;CHAR(34)&amp;"bidderId"&amp;CHAR(34)&amp;": "&amp;CHAR(34)&amp;SUBSTITUTE(CriteriTecnici!$A673,CHAR(34),"'")&amp;CHAR(34)&amp;", "&amp;CHAR(34)&amp;"lotId"&amp;CHAR(34)&amp;": "&amp;CHAR(34)&amp;SUBSTITUTE(CriteriTecnici!$C673,CHAR(34),"'")&amp;CHAR(34)&amp;", "&amp;CHAR(34)&amp;"criterionId"&amp;CHAR(34)&amp;": "&amp;CHAR(34)&amp;SUBSTITUTE(CriteriTecnici!$D673,CHAR(34),"'")&amp;CHAR(34)&amp;", "&amp;CHAR(34)&amp;"kind"&amp;CHAR(34)&amp;": "&amp;CHAR(34)&amp;SUBSTITUTE(CriteriTecnici!$F673,CHAR(34),"'")&amp;CHAR(34)&amp;", "&amp;CHAR(34)&amp;"value"&amp;CHAR(34)&amp;": "&amp;SUBSTITUTE(TRIM(ROUND(IFERROR(CriteriTecnici!$N673*1,IFERROR(NUMBERVALUE(CriteriTecnici!$N673,".",","),IFERROR(NUMBERVALUE(CriteriTecnici!$N673,",","."),0))),4)&amp;""),",",".")&amp;", "&amp;CHAR(34)&amp;"numerator"&amp;CHAR(34)&amp;": "&amp;SUBSTITUTE(TRIM(ROUND(IFERROR(CriteriTecnici!$K673*1,IFERROR(NUMBERVALUE(CriteriTecnici!$K673,".",","),IFERROR(NUMBERVALUE(CriteriTecnici!$K673,",","."),0))),4)&amp;""),",",".")&amp;", "&amp;CHAR(34)&amp;"denominator"&amp;CHAR(34)&amp;": "&amp;SUBSTITUTE(TRIM(ROUND(IFERROR(CriteriTecnici!$L673*1,IFERROR(NUMBERVALUE(CriteriTecnici!$L673,".",","),IFERROR(NUMBERVALUE(CriteriTecnici!$L673,",","."),0))),4)&amp;""),",",".")&amp;", "&amp;CHAR(34)&amp;"flag"&amp;CHAR(34)&amp;": "&amp;SUBSTITUTE(TRIM(ROUND(IFERROR(CriteriTecnici!$M673*1,IFERROR(NUMBERVALUE(CriteriTecnici!$M673,".",","),IFERROR(NUMBERVALUE(CriteriTecnici!$M673,",","."),0))),4)&amp;""),",",".")&amp;", "&amp;CHAR(34)&amp;"rawScore"&amp;CHAR(34)&amp;": "&amp;SUBSTITUTE(TRIM(ROUND(IFERROR(CriteriTecnici!$O673*1,IFERROR(NUMBERVALUE(CriteriTecnici!$O673,".",","),IFERROR(NUMBERVALUE(CriteriTecnici!$O673,",","."),0))),4)&amp;""),",",".")&amp;CHAR(125)&amp;IF(TRUE,",",""))</f>
        <v/>
      </c>
    </row>
    <row r="894">
      <c r="A894" s="38">
        <f>IF(CriteriTecnici!$A674="","","    "&amp;CHAR(123)&amp;CHAR(34)&amp;"bidderId"&amp;CHAR(34)&amp;": "&amp;CHAR(34)&amp;SUBSTITUTE(CriteriTecnici!$A674,CHAR(34),"'")&amp;CHAR(34)&amp;", "&amp;CHAR(34)&amp;"lotId"&amp;CHAR(34)&amp;": "&amp;CHAR(34)&amp;SUBSTITUTE(CriteriTecnici!$C674,CHAR(34),"'")&amp;CHAR(34)&amp;", "&amp;CHAR(34)&amp;"criterionId"&amp;CHAR(34)&amp;": "&amp;CHAR(34)&amp;SUBSTITUTE(CriteriTecnici!$D674,CHAR(34),"'")&amp;CHAR(34)&amp;", "&amp;CHAR(34)&amp;"kind"&amp;CHAR(34)&amp;": "&amp;CHAR(34)&amp;SUBSTITUTE(CriteriTecnici!$F674,CHAR(34),"'")&amp;CHAR(34)&amp;", "&amp;CHAR(34)&amp;"value"&amp;CHAR(34)&amp;": "&amp;SUBSTITUTE(TRIM(ROUND(IFERROR(CriteriTecnici!$N674*1,IFERROR(NUMBERVALUE(CriteriTecnici!$N674,".",","),IFERROR(NUMBERVALUE(CriteriTecnici!$N674,",","."),0))),4)&amp;""),",",".")&amp;", "&amp;CHAR(34)&amp;"numerator"&amp;CHAR(34)&amp;": "&amp;SUBSTITUTE(TRIM(ROUND(IFERROR(CriteriTecnici!$K674*1,IFERROR(NUMBERVALUE(CriteriTecnici!$K674,".",","),IFERROR(NUMBERVALUE(CriteriTecnici!$K674,",","."),0))),4)&amp;""),",",".")&amp;", "&amp;CHAR(34)&amp;"denominator"&amp;CHAR(34)&amp;": "&amp;SUBSTITUTE(TRIM(ROUND(IFERROR(CriteriTecnici!$L674*1,IFERROR(NUMBERVALUE(CriteriTecnici!$L674,".",","),IFERROR(NUMBERVALUE(CriteriTecnici!$L674,",","."),0))),4)&amp;""),",",".")&amp;", "&amp;CHAR(34)&amp;"flag"&amp;CHAR(34)&amp;": "&amp;SUBSTITUTE(TRIM(ROUND(IFERROR(CriteriTecnici!$M674*1,IFERROR(NUMBERVALUE(CriteriTecnici!$M674,".",","),IFERROR(NUMBERVALUE(CriteriTecnici!$M674,",","."),0))),4)&amp;""),",",".")&amp;", "&amp;CHAR(34)&amp;"rawScore"&amp;CHAR(34)&amp;": "&amp;SUBSTITUTE(TRIM(ROUND(IFERROR(CriteriTecnici!$O674*1,IFERROR(NUMBERVALUE(CriteriTecnici!$O674,".",","),IFERROR(NUMBERVALUE(CriteriTecnici!$O674,",","."),0))),4)&amp;""),",",".")&amp;CHAR(125)&amp;IF(TRUE,",",""))</f>
        <v/>
      </c>
    </row>
    <row r="895">
      <c r="A895" s="38">
        <f>IF(CriteriTecnici!$A675="","","    "&amp;CHAR(123)&amp;CHAR(34)&amp;"bidderId"&amp;CHAR(34)&amp;": "&amp;CHAR(34)&amp;SUBSTITUTE(CriteriTecnici!$A675,CHAR(34),"'")&amp;CHAR(34)&amp;", "&amp;CHAR(34)&amp;"lotId"&amp;CHAR(34)&amp;": "&amp;CHAR(34)&amp;SUBSTITUTE(CriteriTecnici!$C675,CHAR(34),"'")&amp;CHAR(34)&amp;", "&amp;CHAR(34)&amp;"criterionId"&amp;CHAR(34)&amp;": "&amp;CHAR(34)&amp;SUBSTITUTE(CriteriTecnici!$D675,CHAR(34),"'")&amp;CHAR(34)&amp;", "&amp;CHAR(34)&amp;"kind"&amp;CHAR(34)&amp;": "&amp;CHAR(34)&amp;SUBSTITUTE(CriteriTecnici!$F675,CHAR(34),"'")&amp;CHAR(34)&amp;", "&amp;CHAR(34)&amp;"value"&amp;CHAR(34)&amp;": "&amp;SUBSTITUTE(TRIM(ROUND(IFERROR(CriteriTecnici!$N675*1,IFERROR(NUMBERVALUE(CriteriTecnici!$N675,".",","),IFERROR(NUMBERVALUE(CriteriTecnici!$N675,",","."),0))),4)&amp;""),",",".")&amp;", "&amp;CHAR(34)&amp;"numerator"&amp;CHAR(34)&amp;": "&amp;SUBSTITUTE(TRIM(ROUND(IFERROR(CriteriTecnici!$K675*1,IFERROR(NUMBERVALUE(CriteriTecnici!$K675,".",","),IFERROR(NUMBERVALUE(CriteriTecnici!$K675,",","."),0))),4)&amp;""),",",".")&amp;", "&amp;CHAR(34)&amp;"denominator"&amp;CHAR(34)&amp;": "&amp;SUBSTITUTE(TRIM(ROUND(IFERROR(CriteriTecnici!$L675*1,IFERROR(NUMBERVALUE(CriteriTecnici!$L675,".",","),IFERROR(NUMBERVALUE(CriteriTecnici!$L675,",","."),0))),4)&amp;""),",",".")&amp;", "&amp;CHAR(34)&amp;"flag"&amp;CHAR(34)&amp;": "&amp;SUBSTITUTE(TRIM(ROUND(IFERROR(CriteriTecnici!$M675*1,IFERROR(NUMBERVALUE(CriteriTecnici!$M675,".",","),IFERROR(NUMBERVALUE(CriteriTecnici!$M675,",","."),0))),4)&amp;""),",",".")&amp;", "&amp;CHAR(34)&amp;"rawScore"&amp;CHAR(34)&amp;": "&amp;SUBSTITUTE(TRIM(ROUND(IFERROR(CriteriTecnici!$O675*1,IFERROR(NUMBERVALUE(CriteriTecnici!$O675,".",","),IFERROR(NUMBERVALUE(CriteriTecnici!$O675,",","."),0))),4)&amp;""),",",".")&amp;CHAR(125)&amp;IF(TRUE,",",""))</f>
        <v/>
      </c>
    </row>
    <row r="896">
      <c r="A896" s="38">
        <f>IF(CriteriTecnici!$A676="","","    "&amp;CHAR(123)&amp;CHAR(34)&amp;"bidderId"&amp;CHAR(34)&amp;": "&amp;CHAR(34)&amp;SUBSTITUTE(CriteriTecnici!$A676,CHAR(34),"'")&amp;CHAR(34)&amp;", "&amp;CHAR(34)&amp;"lotId"&amp;CHAR(34)&amp;": "&amp;CHAR(34)&amp;SUBSTITUTE(CriteriTecnici!$C676,CHAR(34),"'")&amp;CHAR(34)&amp;", "&amp;CHAR(34)&amp;"criterionId"&amp;CHAR(34)&amp;": "&amp;CHAR(34)&amp;SUBSTITUTE(CriteriTecnici!$D676,CHAR(34),"'")&amp;CHAR(34)&amp;", "&amp;CHAR(34)&amp;"kind"&amp;CHAR(34)&amp;": "&amp;CHAR(34)&amp;SUBSTITUTE(CriteriTecnici!$F676,CHAR(34),"'")&amp;CHAR(34)&amp;", "&amp;CHAR(34)&amp;"value"&amp;CHAR(34)&amp;": "&amp;SUBSTITUTE(TRIM(ROUND(IFERROR(CriteriTecnici!$N676*1,IFERROR(NUMBERVALUE(CriteriTecnici!$N676,".",","),IFERROR(NUMBERVALUE(CriteriTecnici!$N676,",","."),0))),4)&amp;""),",",".")&amp;", "&amp;CHAR(34)&amp;"numerator"&amp;CHAR(34)&amp;": "&amp;SUBSTITUTE(TRIM(ROUND(IFERROR(CriteriTecnici!$K676*1,IFERROR(NUMBERVALUE(CriteriTecnici!$K676,".",","),IFERROR(NUMBERVALUE(CriteriTecnici!$K676,",","."),0))),4)&amp;""),",",".")&amp;", "&amp;CHAR(34)&amp;"denominator"&amp;CHAR(34)&amp;": "&amp;SUBSTITUTE(TRIM(ROUND(IFERROR(CriteriTecnici!$L676*1,IFERROR(NUMBERVALUE(CriteriTecnici!$L676,".",","),IFERROR(NUMBERVALUE(CriteriTecnici!$L676,",","."),0))),4)&amp;""),",",".")&amp;", "&amp;CHAR(34)&amp;"flag"&amp;CHAR(34)&amp;": "&amp;SUBSTITUTE(TRIM(ROUND(IFERROR(CriteriTecnici!$M676*1,IFERROR(NUMBERVALUE(CriteriTecnici!$M676,".",","),IFERROR(NUMBERVALUE(CriteriTecnici!$M676,",","."),0))),4)&amp;""),",",".")&amp;", "&amp;CHAR(34)&amp;"rawScore"&amp;CHAR(34)&amp;": "&amp;SUBSTITUTE(TRIM(ROUND(IFERROR(CriteriTecnici!$O676*1,IFERROR(NUMBERVALUE(CriteriTecnici!$O676,".",","),IFERROR(NUMBERVALUE(CriteriTecnici!$O676,",","."),0))),4)&amp;""),",",".")&amp;CHAR(125)&amp;IF(TRUE,",",""))</f>
        <v/>
      </c>
    </row>
    <row r="897">
      <c r="A897" s="38">
        <f>IF(CriteriTecnici!$A677="","","    "&amp;CHAR(123)&amp;CHAR(34)&amp;"bidderId"&amp;CHAR(34)&amp;": "&amp;CHAR(34)&amp;SUBSTITUTE(CriteriTecnici!$A677,CHAR(34),"'")&amp;CHAR(34)&amp;", "&amp;CHAR(34)&amp;"lotId"&amp;CHAR(34)&amp;": "&amp;CHAR(34)&amp;SUBSTITUTE(CriteriTecnici!$C677,CHAR(34),"'")&amp;CHAR(34)&amp;", "&amp;CHAR(34)&amp;"criterionId"&amp;CHAR(34)&amp;": "&amp;CHAR(34)&amp;SUBSTITUTE(CriteriTecnici!$D677,CHAR(34),"'")&amp;CHAR(34)&amp;", "&amp;CHAR(34)&amp;"kind"&amp;CHAR(34)&amp;": "&amp;CHAR(34)&amp;SUBSTITUTE(CriteriTecnici!$F677,CHAR(34),"'")&amp;CHAR(34)&amp;", "&amp;CHAR(34)&amp;"value"&amp;CHAR(34)&amp;": "&amp;SUBSTITUTE(TRIM(ROUND(IFERROR(CriteriTecnici!$N677*1,IFERROR(NUMBERVALUE(CriteriTecnici!$N677,".",","),IFERROR(NUMBERVALUE(CriteriTecnici!$N677,",","."),0))),4)&amp;""),",",".")&amp;", "&amp;CHAR(34)&amp;"numerator"&amp;CHAR(34)&amp;": "&amp;SUBSTITUTE(TRIM(ROUND(IFERROR(CriteriTecnici!$K677*1,IFERROR(NUMBERVALUE(CriteriTecnici!$K677,".",","),IFERROR(NUMBERVALUE(CriteriTecnici!$K677,",","."),0))),4)&amp;""),",",".")&amp;", "&amp;CHAR(34)&amp;"denominator"&amp;CHAR(34)&amp;": "&amp;SUBSTITUTE(TRIM(ROUND(IFERROR(CriteriTecnici!$L677*1,IFERROR(NUMBERVALUE(CriteriTecnici!$L677,".",","),IFERROR(NUMBERVALUE(CriteriTecnici!$L677,",","."),0))),4)&amp;""),",",".")&amp;", "&amp;CHAR(34)&amp;"flag"&amp;CHAR(34)&amp;": "&amp;SUBSTITUTE(TRIM(ROUND(IFERROR(CriteriTecnici!$M677*1,IFERROR(NUMBERVALUE(CriteriTecnici!$M677,".",","),IFERROR(NUMBERVALUE(CriteriTecnici!$M677,",","."),0))),4)&amp;""),",",".")&amp;", "&amp;CHAR(34)&amp;"rawScore"&amp;CHAR(34)&amp;": "&amp;SUBSTITUTE(TRIM(ROUND(IFERROR(CriteriTecnici!$O677*1,IFERROR(NUMBERVALUE(CriteriTecnici!$O677,".",","),IFERROR(NUMBERVALUE(CriteriTecnici!$O677,",","."),0))),4)&amp;""),",",".")&amp;CHAR(125)&amp;IF(TRUE,",",""))</f>
        <v/>
      </c>
    </row>
    <row r="898">
      <c r="A898" s="38">
        <f>IF(CriteriTecnici!$A678="","","    "&amp;CHAR(123)&amp;CHAR(34)&amp;"bidderId"&amp;CHAR(34)&amp;": "&amp;CHAR(34)&amp;SUBSTITUTE(CriteriTecnici!$A678,CHAR(34),"'")&amp;CHAR(34)&amp;", "&amp;CHAR(34)&amp;"lotId"&amp;CHAR(34)&amp;": "&amp;CHAR(34)&amp;SUBSTITUTE(CriteriTecnici!$C678,CHAR(34),"'")&amp;CHAR(34)&amp;", "&amp;CHAR(34)&amp;"criterionId"&amp;CHAR(34)&amp;": "&amp;CHAR(34)&amp;SUBSTITUTE(CriteriTecnici!$D678,CHAR(34),"'")&amp;CHAR(34)&amp;", "&amp;CHAR(34)&amp;"kind"&amp;CHAR(34)&amp;": "&amp;CHAR(34)&amp;SUBSTITUTE(CriteriTecnici!$F678,CHAR(34),"'")&amp;CHAR(34)&amp;", "&amp;CHAR(34)&amp;"value"&amp;CHAR(34)&amp;": "&amp;SUBSTITUTE(TRIM(ROUND(IFERROR(CriteriTecnici!$N678*1,IFERROR(NUMBERVALUE(CriteriTecnici!$N678,".",","),IFERROR(NUMBERVALUE(CriteriTecnici!$N678,",","."),0))),4)&amp;""),",",".")&amp;", "&amp;CHAR(34)&amp;"numerator"&amp;CHAR(34)&amp;": "&amp;SUBSTITUTE(TRIM(ROUND(IFERROR(CriteriTecnici!$K678*1,IFERROR(NUMBERVALUE(CriteriTecnici!$K678,".",","),IFERROR(NUMBERVALUE(CriteriTecnici!$K678,",","."),0))),4)&amp;""),",",".")&amp;", "&amp;CHAR(34)&amp;"denominator"&amp;CHAR(34)&amp;": "&amp;SUBSTITUTE(TRIM(ROUND(IFERROR(CriteriTecnici!$L678*1,IFERROR(NUMBERVALUE(CriteriTecnici!$L678,".",","),IFERROR(NUMBERVALUE(CriteriTecnici!$L678,",","."),0))),4)&amp;""),",",".")&amp;", "&amp;CHAR(34)&amp;"flag"&amp;CHAR(34)&amp;": "&amp;SUBSTITUTE(TRIM(ROUND(IFERROR(CriteriTecnici!$M678*1,IFERROR(NUMBERVALUE(CriteriTecnici!$M678,".",","),IFERROR(NUMBERVALUE(CriteriTecnici!$M678,",","."),0))),4)&amp;""),",",".")&amp;", "&amp;CHAR(34)&amp;"rawScore"&amp;CHAR(34)&amp;": "&amp;SUBSTITUTE(TRIM(ROUND(IFERROR(CriteriTecnici!$O678*1,IFERROR(NUMBERVALUE(CriteriTecnici!$O678,".",","),IFERROR(NUMBERVALUE(CriteriTecnici!$O678,",","."),0))),4)&amp;""),",",".")&amp;CHAR(125)&amp;IF(TRUE,",",""))</f>
        <v/>
      </c>
    </row>
    <row r="899">
      <c r="A899" s="38">
        <f>IF(CriteriTecnici!$A679="","","    "&amp;CHAR(123)&amp;CHAR(34)&amp;"bidderId"&amp;CHAR(34)&amp;": "&amp;CHAR(34)&amp;SUBSTITUTE(CriteriTecnici!$A679,CHAR(34),"'")&amp;CHAR(34)&amp;", "&amp;CHAR(34)&amp;"lotId"&amp;CHAR(34)&amp;": "&amp;CHAR(34)&amp;SUBSTITUTE(CriteriTecnici!$C679,CHAR(34),"'")&amp;CHAR(34)&amp;", "&amp;CHAR(34)&amp;"criterionId"&amp;CHAR(34)&amp;": "&amp;CHAR(34)&amp;SUBSTITUTE(CriteriTecnici!$D679,CHAR(34),"'")&amp;CHAR(34)&amp;", "&amp;CHAR(34)&amp;"kind"&amp;CHAR(34)&amp;": "&amp;CHAR(34)&amp;SUBSTITUTE(CriteriTecnici!$F679,CHAR(34),"'")&amp;CHAR(34)&amp;", "&amp;CHAR(34)&amp;"value"&amp;CHAR(34)&amp;": "&amp;SUBSTITUTE(TRIM(ROUND(IFERROR(CriteriTecnici!$N679*1,IFERROR(NUMBERVALUE(CriteriTecnici!$N679,".",","),IFERROR(NUMBERVALUE(CriteriTecnici!$N679,",","."),0))),4)&amp;""),",",".")&amp;", "&amp;CHAR(34)&amp;"numerator"&amp;CHAR(34)&amp;": "&amp;SUBSTITUTE(TRIM(ROUND(IFERROR(CriteriTecnici!$K679*1,IFERROR(NUMBERVALUE(CriteriTecnici!$K679,".",","),IFERROR(NUMBERVALUE(CriteriTecnici!$K679,",","."),0))),4)&amp;""),",",".")&amp;", "&amp;CHAR(34)&amp;"denominator"&amp;CHAR(34)&amp;": "&amp;SUBSTITUTE(TRIM(ROUND(IFERROR(CriteriTecnici!$L679*1,IFERROR(NUMBERVALUE(CriteriTecnici!$L679,".",","),IFERROR(NUMBERVALUE(CriteriTecnici!$L679,",","."),0))),4)&amp;""),",",".")&amp;", "&amp;CHAR(34)&amp;"flag"&amp;CHAR(34)&amp;": "&amp;SUBSTITUTE(TRIM(ROUND(IFERROR(CriteriTecnici!$M679*1,IFERROR(NUMBERVALUE(CriteriTecnici!$M679,".",","),IFERROR(NUMBERVALUE(CriteriTecnici!$M679,",","."),0))),4)&amp;""),",",".")&amp;", "&amp;CHAR(34)&amp;"rawScore"&amp;CHAR(34)&amp;": "&amp;SUBSTITUTE(TRIM(ROUND(IFERROR(CriteriTecnici!$O679*1,IFERROR(NUMBERVALUE(CriteriTecnici!$O679,".",","),IFERROR(NUMBERVALUE(CriteriTecnici!$O679,",","."),0))),4)&amp;""),",",".")&amp;CHAR(125)&amp;IF(TRUE,",",""))</f>
        <v/>
      </c>
    </row>
    <row r="900">
      <c r="A900" s="38">
        <f>IF(CriteriTecnici!$A680="","","    "&amp;CHAR(123)&amp;CHAR(34)&amp;"bidderId"&amp;CHAR(34)&amp;": "&amp;CHAR(34)&amp;SUBSTITUTE(CriteriTecnici!$A680,CHAR(34),"'")&amp;CHAR(34)&amp;", "&amp;CHAR(34)&amp;"lotId"&amp;CHAR(34)&amp;": "&amp;CHAR(34)&amp;SUBSTITUTE(CriteriTecnici!$C680,CHAR(34),"'")&amp;CHAR(34)&amp;", "&amp;CHAR(34)&amp;"criterionId"&amp;CHAR(34)&amp;": "&amp;CHAR(34)&amp;SUBSTITUTE(CriteriTecnici!$D680,CHAR(34),"'")&amp;CHAR(34)&amp;", "&amp;CHAR(34)&amp;"kind"&amp;CHAR(34)&amp;": "&amp;CHAR(34)&amp;SUBSTITUTE(CriteriTecnici!$F680,CHAR(34),"'")&amp;CHAR(34)&amp;", "&amp;CHAR(34)&amp;"value"&amp;CHAR(34)&amp;": "&amp;SUBSTITUTE(TRIM(ROUND(IFERROR(CriteriTecnici!$N680*1,IFERROR(NUMBERVALUE(CriteriTecnici!$N680,".",","),IFERROR(NUMBERVALUE(CriteriTecnici!$N680,",","."),0))),4)&amp;""),",",".")&amp;", "&amp;CHAR(34)&amp;"numerator"&amp;CHAR(34)&amp;": "&amp;SUBSTITUTE(TRIM(ROUND(IFERROR(CriteriTecnici!$K680*1,IFERROR(NUMBERVALUE(CriteriTecnici!$K680,".",","),IFERROR(NUMBERVALUE(CriteriTecnici!$K680,",","."),0))),4)&amp;""),",",".")&amp;", "&amp;CHAR(34)&amp;"denominator"&amp;CHAR(34)&amp;": "&amp;SUBSTITUTE(TRIM(ROUND(IFERROR(CriteriTecnici!$L680*1,IFERROR(NUMBERVALUE(CriteriTecnici!$L680,".",","),IFERROR(NUMBERVALUE(CriteriTecnici!$L680,",","."),0))),4)&amp;""),",",".")&amp;", "&amp;CHAR(34)&amp;"flag"&amp;CHAR(34)&amp;": "&amp;SUBSTITUTE(TRIM(ROUND(IFERROR(CriteriTecnici!$M680*1,IFERROR(NUMBERVALUE(CriteriTecnici!$M680,".",","),IFERROR(NUMBERVALUE(CriteriTecnici!$M680,",","."),0))),4)&amp;""),",",".")&amp;", "&amp;CHAR(34)&amp;"rawScore"&amp;CHAR(34)&amp;": "&amp;SUBSTITUTE(TRIM(ROUND(IFERROR(CriteriTecnici!$O680*1,IFERROR(NUMBERVALUE(CriteriTecnici!$O680,".",","),IFERROR(NUMBERVALUE(CriteriTecnici!$O680,",","."),0))),4)&amp;""),",",".")&amp;CHAR(125)&amp;IF(TRUE,",",""))</f>
        <v/>
      </c>
    </row>
    <row r="901">
      <c r="A901" s="38">
        <f>IF(CriteriTecnici!$A681="","","    "&amp;CHAR(123)&amp;CHAR(34)&amp;"bidderId"&amp;CHAR(34)&amp;": "&amp;CHAR(34)&amp;SUBSTITUTE(CriteriTecnici!$A681,CHAR(34),"'")&amp;CHAR(34)&amp;", "&amp;CHAR(34)&amp;"lotId"&amp;CHAR(34)&amp;": "&amp;CHAR(34)&amp;SUBSTITUTE(CriteriTecnici!$C681,CHAR(34),"'")&amp;CHAR(34)&amp;", "&amp;CHAR(34)&amp;"criterionId"&amp;CHAR(34)&amp;": "&amp;CHAR(34)&amp;SUBSTITUTE(CriteriTecnici!$D681,CHAR(34),"'")&amp;CHAR(34)&amp;", "&amp;CHAR(34)&amp;"kind"&amp;CHAR(34)&amp;": "&amp;CHAR(34)&amp;SUBSTITUTE(CriteriTecnici!$F681,CHAR(34),"'")&amp;CHAR(34)&amp;", "&amp;CHAR(34)&amp;"value"&amp;CHAR(34)&amp;": "&amp;SUBSTITUTE(TRIM(ROUND(IFERROR(CriteriTecnici!$N681*1,IFERROR(NUMBERVALUE(CriteriTecnici!$N681,".",","),IFERROR(NUMBERVALUE(CriteriTecnici!$N681,",","."),0))),4)&amp;""),",",".")&amp;", "&amp;CHAR(34)&amp;"numerator"&amp;CHAR(34)&amp;": "&amp;SUBSTITUTE(TRIM(ROUND(IFERROR(CriteriTecnici!$K681*1,IFERROR(NUMBERVALUE(CriteriTecnici!$K681,".",","),IFERROR(NUMBERVALUE(CriteriTecnici!$K681,",","."),0))),4)&amp;""),",",".")&amp;", "&amp;CHAR(34)&amp;"denominator"&amp;CHAR(34)&amp;": "&amp;SUBSTITUTE(TRIM(ROUND(IFERROR(CriteriTecnici!$L681*1,IFERROR(NUMBERVALUE(CriteriTecnici!$L681,".",","),IFERROR(NUMBERVALUE(CriteriTecnici!$L681,",","."),0))),4)&amp;""),",",".")&amp;", "&amp;CHAR(34)&amp;"flag"&amp;CHAR(34)&amp;": "&amp;SUBSTITUTE(TRIM(ROUND(IFERROR(CriteriTecnici!$M681*1,IFERROR(NUMBERVALUE(CriteriTecnici!$M681,".",","),IFERROR(NUMBERVALUE(CriteriTecnici!$M681,",","."),0))),4)&amp;""),",",".")&amp;", "&amp;CHAR(34)&amp;"rawScore"&amp;CHAR(34)&amp;": "&amp;SUBSTITUTE(TRIM(ROUND(IFERROR(CriteriTecnici!$O681*1,IFERROR(NUMBERVALUE(CriteriTecnici!$O681,".",","),IFERROR(NUMBERVALUE(CriteriTecnici!$O681,",","."),0))),4)&amp;""),",",".")&amp;CHAR(125)&amp;IF(TRUE,",",""))</f>
        <v/>
      </c>
    </row>
    <row r="902">
      <c r="A902" s="38">
        <f>IF(CriteriTecnici!$A682="","","    "&amp;CHAR(123)&amp;CHAR(34)&amp;"bidderId"&amp;CHAR(34)&amp;": "&amp;CHAR(34)&amp;SUBSTITUTE(CriteriTecnici!$A682,CHAR(34),"'")&amp;CHAR(34)&amp;", "&amp;CHAR(34)&amp;"lotId"&amp;CHAR(34)&amp;": "&amp;CHAR(34)&amp;SUBSTITUTE(CriteriTecnici!$C682,CHAR(34),"'")&amp;CHAR(34)&amp;", "&amp;CHAR(34)&amp;"criterionId"&amp;CHAR(34)&amp;": "&amp;CHAR(34)&amp;SUBSTITUTE(CriteriTecnici!$D682,CHAR(34),"'")&amp;CHAR(34)&amp;", "&amp;CHAR(34)&amp;"kind"&amp;CHAR(34)&amp;": "&amp;CHAR(34)&amp;SUBSTITUTE(CriteriTecnici!$F682,CHAR(34),"'")&amp;CHAR(34)&amp;", "&amp;CHAR(34)&amp;"value"&amp;CHAR(34)&amp;": "&amp;SUBSTITUTE(TRIM(ROUND(IFERROR(CriteriTecnici!$N682*1,IFERROR(NUMBERVALUE(CriteriTecnici!$N682,".",","),IFERROR(NUMBERVALUE(CriteriTecnici!$N682,",","."),0))),4)&amp;""),",",".")&amp;", "&amp;CHAR(34)&amp;"numerator"&amp;CHAR(34)&amp;": "&amp;SUBSTITUTE(TRIM(ROUND(IFERROR(CriteriTecnici!$K682*1,IFERROR(NUMBERVALUE(CriteriTecnici!$K682,".",","),IFERROR(NUMBERVALUE(CriteriTecnici!$K682,",","."),0))),4)&amp;""),",",".")&amp;", "&amp;CHAR(34)&amp;"denominator"&amp;CHAR(34)&amp;": "&amp;SUBSTITUTE(TRIM(ROUND(IFERROR(CriteriTecnici!$L682*1,IFERROR(NUMBERVALUE(CriteriTecnici!$L682,".",","),IFERROR(NUMBERVALUE(CriteriTecnici!$L682,",","."),0))),4)&amp;""),",",".")&amp;", "&amp;CHAR(34)&amp;"flag"&amp;CHAR(34)&amp;": "&amp;SUBSTITUTE(TRIM(ROUND(IFERROR(CriteriTecnici!$M682*1,IFERROR(NUMBERVALUE(CriteriTecnici!$M682,".",","),IFERROR(NUMBERVALUE(CriteriTecnici!$M682,",","."),0))),4)&amp;""),",",".")&amp;", "&amp;CHAR(34)&amp;"rawScore"&amp;CHAR(34)&amp;": "&amp;SUBSTITUTE(TRIM(ROUND(IFERROR(CriteriTecnici!$O682*1,IFERROR(NUMBERVALUE(CriteriTecnici!$O682,".",","),IFERROR(NUMBERVALUE(CriteriTecnici!$O682,",","."),0))),4)&amp;""),",",".")&amp;CHAR(125)&amp;IF(TRUE,",",""))</f>
        <v/>
      </c>
    </row>
    <row r="903">
      <c r="A903" s="38">
        <f>IF(CriteriTecnici!$A683="","","    "&amp;CHAR(123)&amp;CHAR(34)&amp;"bidderId"&amp;CHAR(34)&amp;": "&amp;CHAR(34)&amp;SUBSTITUTE(CriteriTecnici!$A683,CHAR(34),"'")&amp;CHAR(34)&amp;", "&amp;CHAR(34)&amp;"lotId"&amp;CHAR(34)&amp;": "&amp;CHAR(34)&amp;SUBSTITUTE(CriteriTecnici!$C683,CHAR(34),"'")&amp;CHAR(34)&amp;", "&amp;CHAR(34)&amp;"criterionId"&amp;CHAR(34)&amp;": "&amp;CHAR(34)&amp;SUBSTITUTE(CriteriTecnici!$D683,CHAR(34),"'")&amp;CHAR(34)&amp;", "&amp;CHAR(34)&amp;"kind"&amp;CHAR(34)&amp;": "&amp;CHAR(34)&amp;SUBSTITUTE(CriteriTecnici!$F683,CHAR(34),"'")&amp;CHAR(34)&amp;", "&amp;CHAR(34)&amp;"value"&amp;CHAR(34)&amp;": "&amp;SUBSTITUTE(TRIM(ROUND(IFERROR(CriteriTecnici!$N683*1,IFERROR(NUMBERVALUE(CriteriTecnici!$N683,".",","),IFERROR(NUMBERVALUE(CriteriTecnici!$N683,",","."),0))),4)&amp;""),",",".")&amp;", "&amp;CHAR(34)&amp;"numerator"&amp;CHAR(34)&amp;": "&amp;SUBSTITUTE(TRIM(ROUND(IFERROR(CriteriTecnici!$K683*1,IFERROR(NUMBERVALUE(CriteriTecnici!$K683,".",","),IFERROR(NUMBERVALUE(CriteriTecnici!$K683,",","."),0))),4)&amp;""),",",".")&amp;", "&amp;CHAR(34)&amp;"denominator"&amp;CHAR(34)&amp;": "&amp;SUBSTITUTE(TRIM(ROUND(IFERROR(CriteriTecnici!$L683*1,IFERROR(NUMBERVALUE(CriteriTecnici!$L683,".",","),IFERROR(NUMBERVALUE(CriteriTecnici!$L683,",","."),0))),4)&amp;""),",",".")&amp;", "&amp;CHAR(34)&amp;"flag"&amp;CHAR(34)&amp;": "&amp;SUBSTITUTE(TRIM(ROUND(IFERROR(CriteriTecnici!$M683*1,IFERROR(NUMBERVALUE(CriteriTecnici!$M683,".",","),IFERROR(NUMBERVALUE(CriteriTecnici!$M683,",","."),0))),4)&amp;""),",",".")&amp;", "&amp;CHAR(34)&amp;"rawScore"&amp;CHAR(34)&amp;": "&amp;SUBSTITUTE(TRIM(ROUND(IFERROR(CriteriTecnici!$O683*1,IFERROR(NUMBERVALUE(CriteriTecnici!$O683,".",","),IFERROR(NUMBERVALUE(CriteriTecnici!$O683,",","."),0))),4)&amp;""),",",".")&amp;CHAR(125)&amp;IF(TRUE,",",""))</f>
        <v/>
      </c>
    </row>
    <row r="904">
      <c r="A904" s="38">
        <f>IF(CriteriTecnici!$A684="","","    "&amp;CHAR(123)&amp;CHAR(34)&amp;"bidderId"&amp;CHAR(34)&amp;": "&amp;CHAR(34)&amp;SUBSTITUTE(CriteriTecnici!$A684,CHAR(34),"'")&amp;CHAR(34)&amp;", "&amp;CHAR(34)&amp;"lotId"&amp;CHAR(34)&amp;": "&amp;CHAR(34)&amp;SUBSTITUTE(CriteriTecnici!$C684,CHAR(34),"'")&amp;CHAR(34)&amp;", "&amp;CHAR(34)&amp;"criterionId"&amp;CHAR(34)&amp;": "&amp;CHAR(34)&amp;SUBSTITUTE(CriteriTecnici!$D684,CHAR(34),"'")&amp;CHAR(34)&amp;", "&amp;CHAR(34)&amp;"kind"&amp;CHAR(34)&amp;": "&amp;CHAR(34)&amp;SUBSTITUTE(CriteriTecnici!$F684,CHAR(34),"'")&amp;CHAR(34)&amp;", "&amp;CHAR(34)&amp;"value"&amp;CHAR(34)&amp;": "&amp;SUBSTITUTE(TRIM(ROUND(IFERROR(CriteriTecnici!$N684*1,IFERROR(NUMBERVALUE(CriteriTecnici!$N684,".",","),IFERROR(NUMBERVALUE(CriteriTecnici!$N684,",","."),0))),4)&amp;""),",",".")&amp;", "&amp;CHAR(34)&amp;"numerator"&amp;CHAR(34)&amp;": "&amp;SUBSTITUTE(TRIM(ROUND(IFERROR(CriteriTecnici!$K684*1,IFERROR(NUMBERVALUE(CriteriTecnici!$K684,".",","),IFERROR(NUMBERVALUE(CriteriTecnici!$K684,",","."),0))),4)&amp;""),",",".")&amp;", "&amp;CHAR(34)&amp;"denominator"&amp;CHAR(34)&amp;": "&amp;SUBSTITUTE(TRIM(ROUND(IFERROR(CriteriTecnici!$L684*1,IFERROR(NUMBERVALUE(CriteriTecnici!$L684,".",","),IFERROR(NUMBERVALUE(CriteriTecnici!$L684,",","."),0))),4)&amp;""),",",".")&amp;", "&amp;CHAR(34)&amp;"flag"&amp;CHAR(34)&amp;": "&amp;SUBSTITUTE(TRIM(ROUND(IFERROR(CriteriTecnici!$M684*1,IFERROR(NUMBERVALUE(CriteriTecnici!$M684,".",","),IFERROR(NUMBERVALUE(CriteriTecnici!$M684,",","."),0))),4)&amp;""),",",".")&amp;", "&amp;CHAR(34)&amp;"rawScore"&amp;CHAR(34)&amp;": "&amp;SUBSTITUTE(TRIM(ROUND(IFERROR(CriteriTecnici!$O684*1,IFERROR(NUMBERVALUE(CriteriTecnici!$O684,".",","),IFERROR(NUMBERVALUE(CriteriTecnici!$O684,",","."),0))),4)&amp;""),",",".")&amp;CHAR(125)&amp;IF(TRUE,",",""))</f>
        <v/>
      </c>
    </row>
    <row r="905">
      <c r="A905" s="38">
        <f>IF(CriteriTecnici!$A685="","","    "&amp;CHAR(123)&amp;CHAR(34)&amp;"bidderId"&amp;CHAR(34)&amp;": "&amp;CHAR(34)&amp;SUBSTITUTE(CriteriTecnici!$A685,CHAR(34),"'")&amp;CHAR(34)&amp;", "&amp;CHAR(34)&amp;"lotId"&amp;CHAR(34)&amp;": "&amp;CHAR(34)&amp;SUBSTITUTE(CriteriTecnici!$C685,CHAR(34),"'")&amp;CHAR(34)&amp;", "&amp;CHAR(34)&amp;"criterionId"&amp;CHAR(34)&amp;": "&amp;CHAR(34)&amp;SUBSTITUTE(CriteriTecnici!$D685,CHAR(34),"'")&amp;CHAR(34)&amp;", "&amp;CHAR(34)&amp;"kind"&amp;CHAR(34)&amp;": "&amp;CHAR(34)&amp;SUBSTITUTE(CriteriTecnici!$F685,CHAR(34),"'")&amp;CHAR(34)&amp;", "&amp;CHAR(34)&amp;"value"&amp;CHAR(34)&amp;": "&amp;SUBSTITUTE(TRIM(ROUND(IFERROR(CriteriTecnici!$N685*1,IFERROR(NUMBERVALUE(CriteriTecnici!$N685,".",","),IFERROR(NUMBERVALUE(CriteriTecnici!$N685,",","."),0))),4)&amp;""),",",".")&amp;", "&amp;CHAR(34)&amp;"numerator"&amp;CHAR(34)&amp;": "&amp;SUBSTITUTE(TRIM(ROUND(IFERROR(CriteriTecnici!$K685*1,IFERROR(NUMBERVALUE(CriteriTecnici!$K685,".",","),IFERROR(NUMBERVALUE(CriteriTecnici!$K685,",","."),0))),4)&amp;""),",",".")&amp;", "&amp;CHAR(34)&amp;"denominator"&amp;CHAR(34)&amp;": "&amp;SUBSTITUTE(TRIM(ROUND(IFERROR(CriteriTecnici!$L685*1,IFERROR(NUMBERVALUE(CriteriTecnici!$L685,".",","),IFERROR(NUMBERVALUE(CriteriTecnici!$L685,",","."),0))),4)&amp;""),",",".")&amp;", "&amp;CHAR(34)&amp;"flag"&amp;CHAR(34)&amp;": "&amp;SUBSTITUTE(TRIM(ROUND(IFERROR(CriteriTecnici!$M685*1,IFERROR(NUMBERVALUE(CriteriTecnici!$M685,".",","),IFERROR(NUMBERVALUE(CriteriTecnici!$M685,",","."),0))),4)&amp;""),",",".")&amp;", "&amp;CHAR(34)&amp;"rawScore"&amp;CHAR(34)&amp;": "&amp;SUBSTITUTE(TRIM(ROUND(IFERROR(CriteriTecnici!$O685*1,IFERROR(NUMBERVALUE(CriteriTecnici!$O685,".",","),IFERROR(NUMBERVALUE(CriteriTecnici!$O685,",","."),0))),4)&amp;""),",",".")&amp;CHAR(125)&amp;IF(TRUE,",",""))</f>
        <v/>
      </c>
    </row>
    <row r="906">
      <c r="A906" s="38">
        <f>IF(CriteriTecnici!$A686="","","    "&amp;CHAR(123)&amp;CHAR(34)&amp;"bidderId"&amp;CHAR(34)&amp;": "&amp;CHAR(34)&amp;SUBSTITUTE(CriteriTecnici!$A686,CHAR(34),"'")&amp;CHAR(34)&amp;", "&amp;CHAR(34)&amp;"lotId"&amp;CHAR(34)&amp;": "&amp;CHAR(34)&amp;SUBSTITUTE(CriteriTecnici!$C686,CHAR(34),"'")&amp;CHAR(34)&amp;", "&amp;CHAR(34)&amp;"criterionId"&amp;CHAR(34)&amp;": "&amp;CHAR(34)&amp;SUBSTITUTE(CriteriTecnici!$D686,CHAR(34),"'")&amp;CHAR(34)&amp;", "&amp;CHAR(34)&amp;"kind"&amp;CHAR(34)&amp;": "&amp;CHAR(34)&amp;SUBSTITUTE(CriteriTecnici!$F686,CHAR(34),"'")&amp;CHAR(34)&amp;", "&amp;CHAR(34)&amp;"value"&amp;CHAR(34)&amp;": "&amp;SUBSTITUTE(TRIM(ROUND(IFERROR(CriteriTecnici!$N686*1,IFERROR(NUMBERVALUE(CriteriTecnici!$N686,".",","),IFERROR(NUMBERVALUE(CriteriTecnici!$N686,",","."),0))),4)&amp;""),",",".")&amp;", "&amp;CHAR(34)&amp;"numerator"&amp;CHAR(34)&amp;": "&amp;SUBSTITUTE(TRIM(ROUND(IFERROR(CriteriTecnici!$K686*1,IFERROR(NUMBERVALUE(CriteriTecnici!$K686,".",","),IFERROR(NUMBERVALUE(CriteriTecnici!$K686,",","."),0))),4)&amp;""),",",".")&amp;", "&amp;CHAR(34)&amp;"denominator"&amp;CHAR(34)&amp;": "&amp;SUBSTITUTE(TRIM(ROUND(IFERROR(CriteriTecnici!$L686*1,IFERROR(NUMBERVALUE(CriteriTecnici!$L686,".",","),IFERROR(NUMBERVALUE(CriteriTecnici!$L686,",","."),0))),4)&amp;""),",",".")&amp;", "&amp;CHAR(34)&amp;"flag"&amp;CHAR(34)&amp;": "&amp;SUBSTITUTE(TRIM(ROUND(IFERROR(CriteriTecnici!$M686*1,IFERROR(NUMBERVALUE(CriteriTecnici!$M686,".",","),IFERROR(NUMBERVALUE(CriteriTecnici!$M686,",","."),0))),4)&amp;""),",",".")&amp;", "&amp;CHAR(34)&amp;"rawScore"&amp;CHAR(34)&amp;": "&amp;SUBSTITUTE(TRIM(ROUND(IFERROR(CriteriTecnici!$O686*1,IFERROR(NUMBERVALUE(CriteriTecnici!$O686,".",","),IFERROR(NUMBERVALUE(CriteriTecnici!$O686,",","."),0))),4)&amp;""),",",".")&amp;CHAR(125)&amp;IF(COUNTA(Offerte!$A24:$A$200)&gt;0,",",""))</f>
        <v/>
      </c>
    </row>
    <row r="907">
      <c r="A907" s="38">
        <f>IF(CriteriTecnici!$A687="","","    "&amp;CHAR(123)&amp;CHAR(34)&amp;"bidderId"&amp;CHAR(34)&amp;": "&amp;CHAR(34)&amp;SUBSTITUTE(CriteriTecnici!$A687,CHAR(34),"'")&amp;CHAR(34)&amp;", "&amp;CHAR(34)&amp;"lotId"&amp;CHAR(34)&amp;": "&amp;CHAR(34)&amp;SUBSTITUTE(CriteriTecnici!$C687,CHAR(34),"'")&amp;CHAR(34)&amp;", "&amp;CHAR(34)&amp;"criterionId"&amp;CHAR(34)&amp;": "&amp;CHAR(34)&amp;SUBSTITUTE(CriteriTecnici!$D687,CHAR(34),"'")&amp;CHAR(34)&amp;", "&amp;CHAR(34)&amp;"kind"&amp;CHAR(34)&amp;": "&amp;CHAR(34)&amp;SUBSTITUTE(CriteriTecnici!$F687,CHAR(34),"'")&amp;CHAR(34)&amp;", "&amp;CHAR(34)&amp;"value"&amp;CHAR(34)&amp;": "&amp;SUBSTITUTE(TRIM(ROUND(IFERROR(CriteriTecnici!$N687*1,IFERROR(NUMBERVALUE(CriteriTecnici!$N687,".",","),IFERROR(NUMBERVALUE(CriteriTecnici!$N687,",","."),0))),4)&amp;""),",",".")&amp;", "&amp;CHAR(34)&amp;"numerator"&amp;CHAR(34)&amp;": "&amp;SUBSTITUTE(TRIM(ROUND(IFERROR(CriteriTecnici!$K687*1,IFERROR(NUMBERVALUE(CriteriTecnici!$K687,".",","),IFERROR(NUMBERVALUE(CriteriTecnici!$K687,",","."),0))),4)&amp;""),",",".")&amp;", "&amp;CHAR(34)&amp;"denominator"&amp;CHAR(34)&amp;": "&amp;SUBSTITUTE(TRIM(ROUND(IFERROR(CriteriTecnici!$L687*1,IFERROR(NUMBERVALUE(CriteriTecnici!$L687,".",","),IFERROR(NUMBERVALUE(CriteriTecnici!$L687,",","."),0))),4)&amp;""),",",".")&amp;", "&amp;CHAR(34)&amp;"flag"&amp;CHAR(34)&amp;": "&amp;SUBSTITUTE(TRIM(ROUND(IFERROR(CriteriTecnici!$M687*1,IFERROR(NUMBERVALUE(CriteriTecnici!$M687,".",","),IFERROR(NUMBERVALUE(CriteriTecnici!$M687,",","."),0))),4)&amp;""),",",".")&amp;", "&amp;CHAR(34)&amp;"rawScore"&amp;CHAR(34)&amp;": "&amp;SUBSTITUTE(TRIM(ROUND(IFERROR(CriteriTecnici!$O687*1,IFERROR(NUMBERVALUE(CriteriTecnici!$O687,".",","),IFERROR(NUMBERVALUE(CriteriTecnici!$O687,",","."),0))),4)&amp;""),",",".")&amp;CHAR(125)&amp;IF(TRUE,",",""))</f>
        <v/>
      </c>
    </row>
    <row r="908">
      <c r="A908" s="38">
        <f>IF(CriteriTecnici!$A688="","","    "&amp;CHAR(123)&amp;CHAR(34)&amp;"bidderId"&amp;CHAR(34)&amp;": "&amp;CHAR(34)&amp;SUBSTITUTE(CriteriTecnici!$A688,CHAR(34),"'")&amp;CHAR(34)&amp;", "&amp;CHAR(34)&amp;"lotId"&amp;CHAR(34)&amp;": "&amp;CHAR(34)&amp;SUBSTITUTE(CriteriTecnici!$C688,CHAR(34),"'")&amp;CHAR(34)&amp;", "&amp;CHAR(34)&amp;"criterionId"&amp;CHAR(34)&amp;": "&amp;CHAR(34)&amp;SUBSTITUTE(CriteriTecnici!$D688,CHAR(34),"'")&amp;CHAR(34)&amp;", "&amp;CHAR(34)&amp;"kind"&amp;CHAR(34)&amp;": "&amp;CHAR(34)&amp;SUBSTITUTE(CriteriTecnici!$F688,CHAR(34),"'")&amp;CHAR(34)&amp;", "&amp;CHAR(34)&amp;"value"&amp;CHAR(34)&amp;": "&amp;SUBSTITUTE(TRIM(ROUND(IFERROR(CriteriTecnici!$N688*1,IFERROR(NUMBERVALUE(CriteriTecnici!$N688,".",","),IFERROR(NUMBERVALUE(CriteriTecnici!$N688,",","."),0))),4)&amp;""),",",".")&amp;", "&amp;CHAR(34)&amp;"numerator"&amp;CHAR(34)&amp;": "&amp;SUBSTITUTE(TRIM(ROUND(IFERROR(CriteriTecnici!$K688*1,IFERROR(NUMBERVALUE(CriteriTecnici!$K688,".",","),IFERROR(NUMBERVALUE(CriteriTecnici!$K688,",","."),0))),4)&amp;""),",",".")&amp;", "&amp;CHAR(34)&amp;"denominator"&amp;CHAR(34)&amp;": "&amp;SUBSTITUTE(TRIM(ROUND(IFERROR(CriteriTecnici!$L688*1,IFERROR(NUMBERVALUE(CriteriTecnici!$L688,".",","),IFERROR(NUMBERVALUE(CriteriTecnici!$L688,",","."),0))),4)&amp;""),",",".")&amp;", "&amp;CHAR(34)&amp;"flag"&amp;CHAR(34)&amp;": "&amp;SUBSTITUTE(TRIM(ROUND(IFERROR(CriteriTecnici!$M688*1,IFERROR(NUMBERVALUE(CriteriTecnici!$M688,".",","),IFERROR(NUMBERVALUE(CriteriTecnici!$M688,",","."),0))),4)&amp;""),",",".")&amp;", "&amp;CHAR(34)&amp;"rawScore"&amp;CHAR(34)&amp;": "&amp;SUBSTITUTE(TRIM(ROUND(IFERROR(CriteriTecnici!$O688*1,IFERROR(NUMBERVALUE(CriteriTecnici!$O688,".",","),IFERROR(NUMBERVALUE(CriteriTecnici!$O688,",","."),0))),4)&amp;""),",",".")&amp;CHAR(125)&amp;IF(TRUE,",",""))</f>
        <v/>
      </c>
    </row>
    <row r="909">
      <c r="A909" s="38">
        <f>IF(CriteriTecnici!$A689="","","    "&amp;CHAR(123)&amp;CHAR(34)&amp;"bidderId"&amp;CHAR(34)&amp;": "&amp;CHAR(34)&amp;SUBSTITUTE(CriteriTecnici!$A689,CHAR(34),"'")&amp;CHAR(34)&amp;", "&amp;CHAR(34)&amp;"lotId"&amp;CHAR(34)&amp;": "&amp;CHAR(34)&amp;SUBSTITUTE(CriteriTecnici!$C689,CHAR(34),"'")&amp;CHAR(34)&amp;", "&amp;CHAR(34)&amp;"criterionId"&amp;CHAR(34)&amp;": "&amp;CHAR(34)&amp;SUBSTITUTE(CriteriTecnici!$D689,CHAR(34),"'")&amp;CHAR(34)&amp;", "&amp;CHAR(34)&amp;"kind"&amp;CHAR(34)&amp;": "&amp;CHAR(34)&amp;SUBSTITUTE(CriteriTecnici!$F689,CHAR(34),"'")&amp;CHAR(34)&amp;", "&amp;CHAR(34)&amp;"value"&amp;CHAR(34)&amp;": "&amp;SUBSTITUTE(TRIM(ROUND(IFERROR(CriteriTecnici!$N689*1,IFERROR(NUMBERVALUE(CriteriTecnici!$N689,".",","),IFERROR(NUMBERVALUE(CriteriTecnici!$N689,",","."),0))),4)&amp;""),",",".")&amp;", "&amp;CHAR(34)&amp;"numerator"&amp;CHAR(34)&amp;": "&amp;SUBSTITUTE(TRIM(ROUND(IFERROR(CriteriTecnici!$K689*1,IFERROR(NUMBERVALUE(CriteriTecnici!$K689,".",","),IFERROR(NUMBERVALUE(CriteriTecnici!$K689,",","."),0))),4)&amp;""),",",".")&amp;", "&amp;CHAR(34)&amp;"denominator"&amp;CHAR(34)&amp;": "&amp;SUBSTITUTE(TRIM(ROUND(IFERROR(CriteriTecnici!$L689*1,IFERROR(NUMBERVALUE(CriteriTecnici!$L689,".",","),IFERROR(NUMBERVALUE(CriteriTecnici!$L689,",","."),0))),4)&amp;""),",",".")&amp;", "&amp;CHAR(34)&amp;"flag"&amp;CHAR(34)&amp;": "&amp;SUBSTITUTE(TRIM(ROUND(IFERROR(CriteriTecnici!$M689*1,IFERROR(NUMBERVALUE(CriteriTecnici!$M689,".",","),IFERROR(NUMBERVALUE(CriteriTecnici!$M689,",","."),0))),4)&amp;""),",",".")&amp;", "&amp;CHAR(34)&amp;"rawScore"&amp;CHAR(34)&amp;": "&amp;SUBSTITUTE(TRIM(ROUND(IFERROR(CriteriTecnici!$O689*1,IFERROR(NUMBERVALUE(CriteriTecnici!$O689,".",","),IFERROR(NUMBERVALUE(CriteriTecnici!$O689,",","."),0))),4)&amp;""),",",".")&amp;CHAR(125)&amp;IF(TRUE,",",""))</f>
        <v/>
      </c>
    </row>
    <row r="910">
      <c r="A910" s="38">
        <f>IF(CriteriTecnici!$A690="","","    "&amp;CHAR(123)&amp;CHAR(34)&amp;"bidderId"&amp;CHAR(34)&amp;": "&amp;CHAR(34)&amp;SUBSTITUTE(CriteriTecnici!$A690,CHAR(34),"'")&amp;CHAR(34)&amp;", "&amp;CHAR(34)&amp;"lotId"&amp;CHAR(34)&amp;": "&amp;CHAR(34)&amp;SUBSTITUTE(CriteriTecnici!$C690,CHAR(34),"'")&amp;CHAR(34)&amp;", "&amp;CHAR(34)&amp;"criterionId"&amp;CHAR(34)&amp;": "&amp;CHAR(34)&amp;SUBSTITUTE(CriteriTecnici!$D690,CHAR(34),"'")&amp;CHAR(34)&amp;", "&amp;CHAR(34)&amp;"kind"&amp;CHAR(34)&amp;": "&amp;CHAR(34)&amp;SUBSTITUTE(CriteriTecnici!$F690,CHAR(34),"'")&amp;CHAR(34)&amp;", "&amp;CHAR(34)&amp;"value"&amp;CHAR(34)&amp;": "&amp;SUBSTITUTE(TRIM(ROUND(IFERROR(CriteriTecnici!$N690*1,IFERROR(NUMBERVALUE(CriteriTecnici!$N690,".",","),IFERROR(NUMBERVALUE(CriteriTecnici!$N690,",","."),0))),4)&amp;""),",",".")&amp;", "&amp;CHAR(34)&amp;"numerator"&amp;CHAR(34)&amp;": "&amp;SUBSTITUTE(TRIM(ROUND(IFERROR(CriteriTecnici!$K690*1,IFERROR(NUMBERVALUE(CriteriTecnici!$K690,".",","),IFERROR(NUMBERVALUE(CriteriTecnici!$K690,",","."),0))),4)&amp;""),",",".")&amp;", "&amp;CHAR(34)&amp;"denominator"&amp;CHAR(34)&amp;": "&amp;SUBSTITUTE(TRIM(ROUND(IFERROR(CriteriTecnici!$L690*1,IFERROR(NUMBERVALUE(CriteriTecnici!$L690,".",","),IFERROR(NUMBERVALUE(CriteriTecnici!$L690,",","."),0))),4)&amp;""),",",".")&amp;", "&amp;CHAR(34)&amp;"flag"&amp;CHAR(34)&amp;": "&amp;SUBSTITUTE(TRIM(ROUND(IFERROR(CriteriTecnici!$M690*1,IFERROR(NUMBERVALUE(CriteriTecnici!$M690,".",","),IFERROR(NUMBERVALUE(CriteriTecnici!$M690,",","."),0))),4)&amp;""),",",".")&amp;", "&amp;CHAR(34)&amp;"rawScore"&amp;CHAR(34)&amp;": "&amp;SUBSTITUTE(TRIM(ROUND(IFERROR(CriteriTecnici!$O690*1,IFERROR(NUMBERVALUE(CriteriTecnici!$O690,".",","),IFERROR(NUMBERVALUE(CriteriTecnici!$O690,",","."),0))),4)&amp;""),",",".")&amp;CHAR(125)&amp;IF(TRUE,",",""))</f>
        <v/>
      </c>
    </row>
    <row r="911">
      <c r="A911" s="38">
        <f>IF(CriteriTecnici!$A691="","","    "&amp;CHAR(123)&amp;CHAR(34)&amp;"bidderId"&amp;CHAR(34)&amp;": "&amp;CHAR(34)&amp;SUBSTITUTE(CriteriTecnici!$A691,CHAR(34),"'")&amp;CHAR(34)&amp;", "&amp;CHAR(34)&amp;"lotId"&amp;CHAR(34)&amp;": "&amp;CHAR(34)&amp;SUBSTITUTE(CriteriTecnici!$C691,CHAR(34),"'")&amp;CHAR(34)&amp;", "&amp;CHAR(34)&amp;"criterionId"&amp;CHAR(34)&amp;": "&amp;CHAR(34)&amp;SUBSTITUTE(CriteriTecnici!$D691,CHAR(34),"'")&amp;CHAR(34)&amp;", "&amp;CHAR(34)&amp;"kind"&amp;CHAR(34)&amp;": "&amp;CHAR(34)&amp;SUBSTITUTE(CriteriTecnici!$F691,CHAR(34),"'")&amp;CHAR(34)&amp;", "&amp;CHAR(34)&amp;"value"&amp;CHAR(34)&amp;": "&amp;SUBSTITUTE(TRIM(ROUND(IFERROR(CriteriTecnici!$N691*1,IFERROR(NUMBERVALUE(CriteriTecnici!$N691,".",","),IFERROR(NUMBERVALUE(CriteriTecnici!$N691,",","."),0))),4)&amp;""),",",".")&amp;", "&amp;CHAR(34)&amp;"numerator"&amp;CHAR(34)&amp;": "&amp;SUBSTITUTE(TRIM(ROUND(IFERROR(CriteriTecnici!$K691*1,IFERROR(NUMBERVALUE(CriteriTecnici!$K691,".",","),IFERROR(NUMBERVALUE(CriteriTecnici!$K691,",","."),0))),4)&amp;""),",",".")&amp;", "&amp;CHAR(34)&amp;"denominator"&amp;CHAR(34)&amp;": "&amp;SUBSTITUTE(TRIM(ROUND(IFERROR(CriteriTecnici!$L691*1,IFERROR(NUMBERVALUE(CriteriTecnici!$L691,".",","),IFERROR(NUMBERVALUE(CriteriTecnici!$L691,",","."),0))),4)&amp;""),",",".")&amp;", "&amp;CHAR(34)&amp;"flag"&amp;CHAR(34)&amp;": "&amp;SUBSTITUTE(TRIM(ROUND(IFERROR(CriteriTecnici!$M691*1,IFERROR(NUMBERVALUE(CriteriTecnici!$M691,".",","),IFERROR(NUMBERVALUE(CriteriTecnici!$M691,",","."),0))),4)&amp;""),",",".")&amp;", "&amp;CHAR(34)&amp;"rawScore"&amp;CHAR(34)&amp;": "&amp;SUBSTITUTE(TRIM(ROUND(IFERROR(CriteriTecnici!$O691*1,IFERROR(NUMBERVALUE(CriteriTecnici!$O691,".",","),IFERROR(NUMBERVALUE(CriteriTecnici!$O691,",","."),0))),4)&amp;""),",",".")&amp;CHAR(125)&amp;IF(TRUE,",",""))</f>
        <v/>
      </c>
    </row>
    <row r="912">
      <c r="A912" s="38">
        <f>IF(CriteriTecnici!$A692="","","    "&amp;CHAR(123)&amp;CHAR(34)&amp;"bidderId"&amp;CHAR(34)&amp;": "&amp;CHAR(34)&amp;SUBSTITUTE(CriteriTecnici!$A692,CHAR(34),"'")&amp;CHAR(34)&amp;", "&amp;CHAR(34)&amp;"lotId"&amp;CHAR(34)&amp;": "&amp;CHAR(34)&amp;SUBSTITUTE(CriteriTecnici!$C692,CHAR(34),"'")&amp;CHAR(34)&amp;", "&amp;CHAR(34)&amp;"criterionId"&amp;CHAR(34)&amp;": "&amp;CHAR(34)&amp;SUBSTITUTE(CriteriTecnici!$D692,CHAR(34),"'")&amp;CHAR(34)&amp;", "&amp;CHAR(34)&amp;"kind"&amp;CHAR(34)&amp;": "&amp;CHAR(34)&amp;SUBSTITUTE(CriteriTecnici!$F692,CHAR(34),"'")&amp;CHAR(34)&amp;", "&amp;CHAR(34)&amp;"value"&amp;CHAR(34)&amp;": "&amp;SUBSTITUTE(TRIM(ROUND(IFERROR(CriteriTecnici!$N692*1,IFERROR(NUMBERVALUE(CriteriTecnici!$N692,".",","),IFERROR(NUMBERVALUE(CriteriTecnici!$N692,",","."),0))),4)&amp;""),",",".")&amp;", "&amp;CHAR(34)&amp;"numerator"&amp;CHAR(34)&amp;": "&amp;SUBSTITUTE(TRIM(ROUND(IFERROR(CriteriTecnici!$K692*1,IFERROR(NUMBERVALUE(CriteriTecnici!$K692,".",","),IFERROR(NUMBERVALUE(CriteriTecnici!$K692,",","."),0))),4)&amp;""),",",".")&amp;", "&amp;CHAR(34)&amp;"denominator"&amp;CHAR(34)&amp;": "&amp;SUBSTITUTE(TRIM(ROUND(IFERROR(CriteriTecnici!$L692*1,IFERROR(NUMBERVALUE(CriteriTecnici!$L692,".",","),IFERROR(NUMBERVALUE(CriteriTecnici!$L692,",","."),0))),4)&amp;""),",",".")&amp;", "&amp;CHAR(34)&amp;"flag"&amp;CHAR(34)&amp;": "&amp;SUBSTITUTE(TRIM(ROUND(IFERROR(CriteriTecnici!$M692*1,IFERROR(NUMBERVALUE(CriteriTecnici!$M692,".",","),IFERROR(NUMBERVALUE(CriteriTecnici!$M692,",","."),0))),4)&amp;""),",",".")&amp;", "&amp;CHAR(34)&amp;"rawScore"&amp;CHAR(34)&amp;": "&amp;SUBSTITUTE(TRIM(ROUND(IFERROR(CriteriTecnici!$O692*1,IFERROR(NUMBERVALUE(CriteriTecnici!$O692,".",","),IFERROR(NUMBERVALUE(CriteriTecnici!$O692,",","."),0))),4)&amp;""),",",".")&amp;CHAR(125)&amp;IF(TRUE,",",""))</f>
        <v/>
      </c>
    </row>
    <row r="913">
      <c r="A913" s="38">
        <f>IF(CriteriTecnici!$A693="","","    "&amp;CHAR(123)&amp;CHAR(34)&amp;"bidderId"&amp;CHAR(34)&amp;": "&amp;CHAR(34)&amp;SUBSTITUTE(CriteriTecnici!$A693,CHAR(34),"'")&amp;CHAR(34)&amp;", "&amp;CHAR(34)&amp;"lotId"&amp;CHAR(34)&amp;": "&amp;CHAR(34)&amp;SUBSTITUTE(CriteriTecnici!$C693,CHAR(34),"'")&amp;CHAR(34)&amp;", "&amp;CHAR(34)&amp;"criterionId"&amp;CHAR(34)&amp;": "&amp;CHAR(34)&amp;SUBSTITUTE(CriteriTecnici!$D693,CHAR(34),"'")&amp;CHAR(34)&amp;", "&amp;CHAR(34)&amp;"kind"&amp;CHAR(34)&amp;": "&amp;CHAR(34)&amp;SUBSTITUTE(CriteriTecnici!$F693,CHAR(34),"'")&amp;CHAR(34)&amp;", "&amp;CHAR(34)&amp;"value"&amp;CHAR(34)&amp;": "&amp;SUBSTITUTE(TRIM(ROUND(IFERROR(CriteriTecnici!$N693*1,IFERROR(NUMBERVALUE(CriteriTecnici!$N693,".",","),IFERROR(NUMBERVALUE(CriteriTecnici!$N693,",","."),0))),4)&amp;""),",",".")&amp;", "&amp;CHAR(34)&amp;"numerator"&amp;CHAR(34)&amp;": "&amp;SUBSTITUTE(TRIM(ROUND(IFERROR(CriteriTecnici!$K693*1,IFERROR(NUMBERVALUE(CriteriTecnici!$K693,".",","),IFERROR(NUMBERVALUE(CriteriTecnici!$K693,",","."),0))),4)&amp;""),",",".")&amp;", "&amp;CHAR(34)&amp;"denominator"&amp;CHAR(34)&amp;": "&amp;SUBSTITUTE(TRIM(ROUND(IFERROR(CriteriTecnici!$L693*1,IFERROR(NUMBERVALUE(CriteriTecnici!$L693,".",","),IFERROR(NUMBERVALUE(CriteriTecnici!$L693,",","."),0))),4)&amp;""),",",".")&amp;", "&amp;CHAR(34)&amp;"flag"&amp;CHAR(34)&amp;": "&amp;SUBSTITUTE(TRIM(ROUND(IFERROR(CriteriTecnici!$M693*1,IFERROR(NUMBERVALUE(CriteriTecnici!$M693,".",","),IFERROR(NUMBERVALUE(CriteriTecnici!$M693,",","."),0))),4)&amp;""),",",".")&amp;", "&amp;CHAR(34)&amp;"rawScore"&amp;CHAR(34)&amp;": "&amp;SUBSTITUTE(TRIM(ROUND(IFERROR(CriteriTecnici!$O693*1,IFERROR(NUMBERVALUE(CriteriTecnici!$O693,".",","),IFERROR(NUMBERVALUE(CriteriTecnici!$O693,",","."),0))),4)&amp;""),",",".")&amp;CHAR(125)&amp;IF(TRUE,",",""))</f>
        <v/>
      </c>
    </row>
    <row r="914">
      <c r="A914" s="38">
        <f>IF(CriteriTecnici!$A694="","","    "&amp;CHAR(123)&amp;CHAR(34)&amp;"bidderId"&amp;CHAR(34)&amp;": "&amp;CHAR(34)&amp;SUBSTITUTE(CriteriTecnici!$A694,CHAR(34),"'")&amp;CHAR(34)&amp;", "&amp;CHAR(34)&amp;"lotId"&amp;CHAR(34)&amp;": "&amp;CHAR(34)&amp;SUBSTITUTE(CriteriTecnici!$C694,CHAR(34),"'")&amp;CHAR(34)&amp;", "&amp;CHAR(34)&amp;"criterionId"&amp;CHAR(34)&amp;": "&amp;CHAR(34)&amp;SUBSTITUTE(CriteriTecnici!$D694,CHAR(34),"'")&amp;CHAR(34)&amp;", "&amp;CHAR(34)&amp;"kind"&amp;CHAR(34)&amp;": "&amp;CHAR(34)&amp;SUBSTITUTE(CriteriTecnici!$F694,CHAR(34),"'")&amp;CHAR(34)&amp;", "&amp;CHAR(34)&amp;"value"&amp;CHAR(34)&amp;": "&amp;SUBSTITUTE(TRIM(ROUND(IFERROR(CriteriTecnici!$N694*1,IFERROR(NUMBERVALUE(CriteriTecnici!$N694,".",","),IFERROR(NUMBERVALUE(CriteriTecnici!$N694,",","."),0))),4)&amp;""),",",".")&amp;", "&amp;CHAR(34)&amp;"numerator"&amp;CHAR(34)&amp;": "&amp;SUBSTITUTE(TRIM(ROUND(IFERROR(CriteriTecnici!$K694*1,IFERROR(NUMBERVALUE(CriteriTecnici!$K694,".",","),IFERROR(NUMBERVALUE(CriteriTecnici!$K694,",","."),0))),4)&amp;""),",",".")&amp;", "&amp;CHAR(34)&amp;"denominator"&amp;CHAR(34)&amp;": "&amp;SUBSTITUTE(TRIM(ROUND(IFERROR(CriteriTecnici!$L694*1,IFERROR(NUMBERVALUE(CriteriTecnici!$L694,".",","),IFERROR(NUMBERVALUE(CriteriTecnici!$L694,",","."),0))),4)&amp;""),",",".")&amp;", "&amp;CHAR(34)&amp;"flag"&amp;CHAR(34)&amp;": "&amp;SUBSTITUTE(TRIM(ROUND(IFERROR(CriteriTecnici!$M694*1,IFERROR(NUMBERVALUE(CriteriTecnici!$M694,".",","),IFERROR(NUMBERVALUE(CriteriTecnici!$M694,",","."),0))),4)&amp;""),",",".")&amp;", "&amp;CHAR(34)&amp;"rawScore"&amp;CHAR(34)&amp;": "&amp;SUBSTITUTE(TRIM(ROUND(IFERROR(CriteriTecnici!$O694*1,IFERROR(NUMBERVALUE(CriteriTecnici!$O694,".",","),IFERROR(NUMBERVALUE(CriteriTecnici!$O694,",","."),0))),4)&amp;""),",",".")&amp;CHAR(125)&amp;IF(TRUE,",",""))</f>
        <v/>
      </c>
    </row>
    <row r="915">
      <c r="A915" s="38">
        <f>IF(CriteriTecnici!$A695="","","    "&amp;CHAR(123)&amp;CHAR(34)&amp;"bidderId"&amp;CHAR(34)&amp;": "&amp;CHAR(34)&amp;SUBSTITUTE(CriteriTecnici!$A695,CHAR(34),"'")&amp;CHAR(34)&amp;", "&amp;CHAR(34)&amp;"lotId"&amp;CHAR(34)&amp;": "&amp;CHAR(34)&amp;SUBSTITUTE(CriteriTecnici!$C695,CHAR(34),"'")&amp;CHAR(34)&amp;", "&amp;CHAR(34)&amp;"criterionId"&amp;CHAR(34)&amp;": "&amp;CHAR(34)&amp;SUBSTITUTE(CriteriTecnici!$D695,CHAR(34),"'")&amp;CHAR(34)&amp;", "&amp;CHAR(34)&amp;"kind"&amp;CHAR(34)&amp;": "&amp;CHAR(34)&amp;SUBSTITUTE(CriteriTecnici!$F695,CHAR(34),"'")&amp;CHAR(34)&amp;", "&amp;CHAR(34)&amp;"value"&amp;CHAR(34)&amp;": "&amp;SUBSTITUTE(TRIM(ROUND(IFERROR(CriteriTecnici!$N695*1,IFERROR(NUMBERVALUE(CriteriTecnici!$N695,".",","),IFERROR(NUMBERVALUE(CriteriTecnici!$N695,",","."),0))),4)&amp;""),",",".")&amp;", "&amp;CHAR(34)&amp;"numerator"&amp;CHAR(34)&amp;": "&amp;SUBSTITUTE(TRIM(ROUND(IFERROR(CriteriTecnici!$K695*1,IFERROR(NUMBERVALUE(CriteriTecnici!$K695,".",","),IFERROR(NUMBERVALUE(CriteriTecnici!$K695,",","."),0))),4)&amp;""),",",".")&amp;", "&amp;CHAR(34)&amp;"denominator"&amp;CHAR(34)&amp;": "&amp;SUBSTITUTE(TRIM(ROUND(IFERROR(CriteriTecnici!$L695*1,IFERROR(NUMBERVALUE(CriteriTecnici!$L695,".",","),IFERROR(NUMBERVALUE(CriteriTecnici!$L695,",","."),0))),4)&amp;""),",",".")&amp;", "&amp;CHAR(34)&amp;"flag"&amp;CHAR(34)&amp;": "&amp;SUBSTITUTE(TRIM(ROUND(IFERROR(CriteriTecnici!$M695*1,IFERROR(NUMBERVALUE(CriteriTecnici!$M695,".",","),IFERROR(NUMBERVALUE(CriteriTecnici!$M695,",","."),0))),4)&amp;""),",",".")&amp;", "&amp;CHAR(34)&amp;"rawScore"&amp;CHAR(34)&amp;": "&amp;SUBSTITUTE(TRIM(ROUND(IFERROR(CriteriTecnici!$O695*1,IFERROR(NUMBERVALUE(CriteriTecnici!$O695,".",","),IFERROR(NUMBERVALUE(CriteriTecnici!$O695,",","."),0))),4)&amp;""),",",".")&amp;CHAR(125)&amp;IF(TRUE,",",""))</f>
        <v/>
      </c>
    </row>
    <row r="916">
      <c r="A916" s="38">
        <f>IF(CriteriTecnici!$A696="","","    "&amp;CHAR(123)&amp;CHAR(34)&amp;"bidderId"&amp;CHAR(34)&amp;": "&amp;CHAR(34)&amp;SUBSTITUTE(CriteriTecnici!$A696,CHAR(34),"'")&amp;CHAR(34)&amp;", "&amp;CHAR(34)&amp;"lotId"&amp;CHAR(34)&amp;": "&amp;CHAR(34)&amp;SUBSTITUTE(CriteriTecnici!$C696,CHAR(34),"'")&amp;CHAR(34)&amp;", "&amp;CHAR(34)&amp;"criterionId"&amp;CHAR(34)&amp;": "&amp;CHAR(34)&amp;SUBSTITUTE(CriteriTecnici!$D696,CHAR(34),"'")&amp;CHAR(34)&amp;", "&amp;CHAR(34)&amp;"kind"&amp;CHAR(34)&amp;": "&amp;CHAR(34)&amp;SUBSTITUTE(CriteriTecnici!$F696,CHAR(34),"'")&amp;CHAR(34)&amp;", "&amp;CHAR(34)&amp;"value"&amp;CHAR(34)&amp;": "&amp;SUBSTITUTE(TRIM(ROUND(IFERROR(CriteriTecnici!$N696*1,IFERROR(NUMBERVALUE(CriteriTecnici!$N696,".",","),IFERROR(NUMBERVALUE(CriteriTecnici!$N696,",","."),0))),4)&amp;""),",",".")&amp;", "&amp;CHAR(34)&amp;"numerator"&amp;CHAR(34)&amp;": "&amp;SUBSTITUTE(TRIM(ROUND(IFERROR(CriteriTecnici!$K696*1,IFERROR(NUMBERVALUE(CriteriTecnici!$K696,".",","),IFERROR(NUMBERVALUE(CriteriTecnici!$K696,",","."),0))),4)&amp;""),",",".")&amp;", "&amp;CHAR(34)&amp;"denominator"&amp;CHAR(34)&amp;": "&amp;SUBSTITUTE(TRIM(ROUND(IFERROR(CriteriTecnici!$L696*1,IFERROR(NUMBERVALUE(CriteriTecnici!$L696,".",","),IFERROR(NUMBERVALUE(CriteriTecnici!$L696,",","."),0))),4)&amp;""),",",".")&amp;", "&amp;CHAR(34)&amp;"flag"&amp;CHAR(34)&amp;": "&amp;SUBSTITUTE(TRIM(ROUND(IFERROR(CriteriTecnici!$M696*1,IFERROR(NUMBERVALUE(CriteriTecnici!$M696,".",","),IFERROR(NUMBERVALUE(CriteriTecnici!$M696,",","."),0))),4)&amp;""),",",".")&amp;", "&amp;CHAR(34)&amp;"rawScore"&amp;CHAR(34)&amp;": "&amp;SUBSTITUTE(TRIM(ROUND(IFERROR(CriteriTecnici!$O696*1,IFERROR(NUMBERVALUE(CriteriTecnici!$O696,".",","),IFERROR(NUMBERVALUE(CriteriTecnici!$O696,",","."),0))),4)&amp;""),",",".")&amp;CHAR(125)&amp;IF(TRUE,",",""))</f>
        <v/>
      </c>
    </row>
    <row r="917">
      <c r="A917" s="38">
        <f>IF(CriteriTecnici!$A697="","","    "&amp;CHAR(123)&amp;CHAR(34)&amp;"bidderId"&amp;CHAR(34)&amp;": "&amp;CHAR(34)&amp;SUBSTITUTE(CriteriTecnici!$A697,CHAR(34),"'")&amp;CHAR(34)&amp;", "&amp;CHAR(34)&amp;"lotId"&amp;CHAR(34)&amp;": "&amp;CHAR(34)&amp;SUBSTITUTE(CriteriTecnici!$C697,CHAR(34),"'")&amp;CHAR(34)&amp;", "&amp;CHAR(34)&amp;"criterionId"&amp;CHAR(34)&amp;": "&amp;CHAR(34)&amp;SUBSTITUTE(CriteriTecnici!$D697,CHAR(34),"'")&amp;CHAR(34)&amp;", "&amp;CHAR(34)&amp;"kind"&amp;CHAR(34)&amp;": "&amp;CHAR(34)&amp;SUBSTITUTE(CriteriTecnici!$F697,CHAR(34),"'")&amp;CHAR(34)&amp;", "&amp;CHAR(34)&amp;"value"&amp;CHAR(34)&amp;": "&amp;SUBSTITUTE(TRIM(ROUND(IFERROR(CriteriTecnici!$N697*1,IFERROR(NUMBERVALUE(CriteriTecnici!$N697,".",","),IFERROR(NUMBERVALUE(CriteriTecnici!$N697,",","."),0))),4)&amp;""),",",".")&amp;", "&amp;CHAR(34)&amp;"numerator"&amp;CHAR(34)&amp;": "&amp;SUBSTITUTE(TRIM(ROUND(IFERROR(CriteriTecnici!$K697*1,IFERROR(NUMBERVALUE(CriteriTecnici!$K697,".",","),IFERROR(NUMBERVALUE(CriteriTecnici!$K697,",","."),0))),4)&amp;""),",",".")&amp;", "&amp;CHAR(34)&amp;"denominator"&amp;CHAR(34)&amp;": "&amp;SUBSTITUTE(TRIM(ROUND(IFERROR(CriteriTecnici!$L697*1,IFERROR(NUMBERVALUE(CriteriTecnici!$L697,".",","),IFERROR(NUMBERVALUE(CriteriTecnici!$L697,",","."),0))),4)&amp;""),",",".")&amp;", "&amp;CHAR(34)&amp;"flag"&amp;CHAR(34)&amp;": "&amp;SUBSTITUTE(TRIM(ROUND(IFERROR(CriteriTecnici!$M697*1,IFERROR(NUMBERVALUE(CriteriTecnici!$M697,".",","),IFERROR(NUMBERVALUE(CriteriTecnici!$M697,",","."),0))),4)&amp;""),",",".")&amp;", "&amp;CHAR(34)&amp;"rawScore"&amp;CHAR(34)&amp;": "&amp;SUBSTITUTE(TRIM(ROUND(IFERROR(CriteriTecnici!$O697*1,IFERROR(NUMBERVALUE(CriteriTecnici!$O697,".",","),IFERROR(NUMBERVALUE(CriteriTecnici!$O697,",","."),0))),4)&amp;""),",",".")&amp;CHAR(125)&amp;IF(TRUE,",",""))</f>
        <v/>
      </c>
    </row>
    <row r="918">
      <c r="A918" s="38">
        <f>IF(CriteriTecnici!$A698="","","    "&amp;CHAR(123)&amp;CHAR(34)&amp;"bidderId"&amp;CHAR(34)&amp;": "&amp;CHAR(34)&amp;SUBSTITUTE(CriteriTecnici!$A698,CHAR(34),"'")&amp;CHAR(34)&amp;", "&amp;CHAR(34)&amp;"lotId"&amp;CHAR(34)&amp;": "&amp;CHAR(34)&amp;SUBSTITUTE(CriteriTecnici!$C698,CHAR(34),"'")&amp;CHAR(34)&amp;", "&amp;CHAR(34)&amp;"criterionId"&amp;CHAR(34)&amp;": "&amp;CHAR(34)&amp;SUBSTITUTE(CriteriTecnici!$D698,CHAR(34),"'")&amp;CHAR(34)&amp;", "&amp;CHAR(34)&amp;"kind"&amp;CHAR(34)&amp;": "&amp;CHAR(34)&amp;SUBSTITUTE(CriteriTecnici!$F698,CHAR(34),"'")&amp;CHAR(34)&amp;", "&amp;CHAR(34)&amp;"value"&amp;CHAR(34)&amp;": "&amp;SUBSTITUTE(TRIM(ROUND(IFERROR(CriteriTecnici!$N698*1,IFERROR(NUMBERVALUE(CriteriTecnici!$N698,".",","),IFERROR(NUMBERVALUE(CriteriTecnici!$N698,",","."),0))),4)&amp;""),",",".")&amp;", "&amp;CHAR(34)&amp;"numerator"&amp;CHAR(34)&amp;": "&amp;SUBSTITUTE(TRIM(ROUND(IFERROR(CriteriTecnici!$K698*1,IFERROR(NUMBERVALUE(CriteriTecnici!$K698,".",","),IFERROR(NUMBERVALUE(CriteriTecnici!$K698,",","."),0))),4)&amp;""),",",".")&amp;", "&amp;CHAR(34)&amp;"denominator"&amp;CHAR(34)&amp;": "&amp;SUBSTITUTE(TRIM(ROUND(IFERROR(CriteriTecnici!$L698*1,IFERROR(NUMBERVALUE(CriteriTecnici!$L698,".",","),IFERROR(NUMBERVALUE(CriteriTecnici!$L698,",","."),0))),4)&amp;""),",",".")&amp;", "&amp;CHAR(34)&amp;"flag"&amp;CHAR(34)&amp;": "&amp;SUBSTITUTE(TRIM(ROUND(IFERROR(CriteriTecnici!$M698*1,IFERROR(NUMBERVALUE(CriteriTecnici!$M698,".",","),IFERROR(NUMBERVALUE(CriteriTecnici!$M698,",","."),0))),4)&amp;""),",",".")&amp;", "&amp;CHAR(34)&amp;"rawScore"&amp;CHAR(34)&amp;": "&amp;SUBSTITUTE(TRIM(ROUND(IFERROR(CriteriTecnici!$O698*1,IFERROR(NUMBERVALUE(CriteriTecnici!$O698,".",","),IFERROR(NUMBERVALUE(CriteriTecnici!$O698,",","."),0))),4)&amp;""),",",".")&amp;CHAR(125)&amp;IF(TRUE,",",""))</f>
        <v/>
      </c>
    </row>
    <row r="919">
      <c r="A919" s="38">
        <f>IF(CriteriTecnici!$A699="","","    "&amp;CHAR(123)&amp;CHAR(34)&amp;"bidderId"&amp;CHAR(34)&amp;": "&amp;CHAR(34)&amp;SUBSTITUTE(CriteriTecnici!$A699,CHAR(34),"'")&amp;CHAR(34)&amp;", "&amp;CHAR(34)&amp;"lotId"&amp;CHAR(34)&amp;": "&amp;CHAR(34)&amp;SUBSTITUTE(CriteriTecnici!$C699,CHAR(34),"'")&amp;CHAR(34)&amp;", "&amp;CHAR(34)&amp;"criterionId"&amp;CHAR(34)&amp;": "&amp;CHAR(34)&amp;SUBSTITUTE(CriteriTecnici!$D699,CHAR(34),"'")&amp;CHAR(34)&amp;", "&amp;CHAR(34)&amp;"kind"&amp;CHAR(34)&amp;": "&amp;CHAR(34)&amp;SUBSTITUTE(CriteriTecnici!$F699,CHAR(34),"'")&amp;CHAR(34)&amp;", "&amp;CHAR(34)&amp;"value"&amp;CHAR(34)&amp;": "&amp;SUBSTITUTE(TRIM(ROUND(IFERROR(CriteriTecnici!$N699*1,IFERROR(NUMBERVALUE(CriteriTecnici!$N699,".",","),IFERROR(NUMBERVALUE(CriteriTecnici!$N699,",","."),0))),4)&amp;""),",",".")&amp;", "&amp;CHAR(34)&amp;"numerator"&amp;CHAR(34)&amp;": "&amp;SUBSTITUTE(TRIM(ROUND(IFERROR(CriteriTecnici!$K699*1,IFERROR(NUMBERVALUE(CriteriTecnici!$K699,".",","),IFERROR(NUMBERVALUE(CriteriTecnici!$K699,",","."),0))),4)&amp;""),",",".")&amp;", "&amp;CHAR(34)&amp;"denominator"&amp;CHAR(34)&amp;": "&amp;SUBSTITUTE(TRIM(ROUND(IFERROR(CriteriTecnici!$L699*1,IFERROR(NUMBERVALUE(CriteriTecnici!$L699,".",","),IFERROR(NUMBERVALUE(CriteriTecnici!$L699,",","."),0))),4)&amp;""),",",".")&amp;", "&amp;CHAR(34)&amp;"flag"&amp;CHAR(34)&amp;": "&amp;SUBSTITUTE(TRIM(ROUND(IFERROR(CriteriTecnici!$M699*1,IFERROR(NUMBERVALUE(CriteriTecnici!$M699,".",","),IFERROR(NUMBERVALUE(CriteriTecnici!$M699,",","."),0))),4)&amp;""),",",".")&amp;", "&amp;CHAR(34)&amp;"rawScore"&amp;CHAR(34)&amp;": "&amp;SUBSTITUTE(TRIM(ROUND(IFERROR(CriteriTecnici!$O699*1,IFERROR(NUMBERVALUE(CriteriTecnici!$O699,".",","),IFERROR(NUMBERVALUE(CriteriTecnici!$O699,",","."),0))),4)&amp;""),",",".")&amp;CHAR(125)&amp;IF(TRUE,",",""))</f>
        <v/>
      </c>
    </row>
    <row r="920">
      <c r="A920" s="38">
        <f>IF(CriteriTecnici!$A700="","","    "&amp;CHAR(123)&amp;CHAR(34)&amp;"bidderId"&amp;CHAR(34)&amp;": "&amp;CHAR(34)&amp;SUBSTITUTE(CriteriTecnici!$A700,CHAR(34),"'")&amp;CHAR(34)&amp;", "&amp;CHAR(34)&amp;"lotId"&amp;CHAR(34)&amp;": "&amp;CHAR(34)&amp;SUBSTITUTE(CriteriTecnici!$C700,CHAR(34),"'")&amp;CHAR(34)&amp;", "&amp;CHAR(34)&amp;"criterionId"&amp;CHAR(34)&amp;": "&amp;CHAR(34)&amp;SUBSTITUTE(CriteriTecnici!$D700,CHAR(34),"'")&amp;CHAR(34)&amp;", "&amp;CHAR(34)&amp;"kind"&amp;CHAR(34)&amp;": "&amp;CHAR(34)&amp;SUBSTITUTE(CriteriTecnici!$F700,CHAR(34),"'")&amp;CHAR(34)&amp;", "&amp;CHAR(34)&amp;"value"&amp;CHAR(34)&amp;": "&amp;SUBSTITUTE(TRIM(ROUND(IFERROR(CriteriTecnici!$N700*1,IFERROR(NUMBERVALUE(CriteriTecnici!$N700,".",","),IFERROR(NUMBERVALUE(CriteriTecnici!$N700,",","."),0))),4)&amp;""),",",".")&amp;", "&amp;CHAR(34)&amp;"numerator"&amp;CHAR(34)&amp;": "&amp;SUBSTITUTE(TRIM(ROUND(IFERROR(CriteriTecnici!$K700*1,IFERROR(NUMBERVALUE(CriteriTecnici!$K700,".",","),IFERROR(NUMBERVALUE(CriteriTecnici!$K700,",","."),0))),4)&amp;""),",",".")&amp;", "&amp;CHAR(34)&amp;"denominator"&amp;CHAR(34)&amp;": "&amp;SUBSTITUTE(TRIM(ROUND(IFERROR(CriteriTecnici!$L700*1,IFERROR(NUMBERVALUE(CriteriTecnici!$L700,".",","),IFERROR(NUMBERVALUE(CriteriTecnici!$L700,",","."),0))),4)&amp;""),",",".")&amp;", "&amp;CHAR(34)&amp;"flag"&amp;CHAR(34)&amp;": "&amp;SUBSTITUTE(TRIM(ROUND(IFERROR(CriteriTecnici!$M700*1,IFERROR(NUMBERVALUE(CriteriTecnici!$M700,".",","),IFERROR(NUMBERVALUE(CriteriTecnici!$M700,",","."),0))),4)&amp;""),",",".")&amp;", "&amp;CHAR(34)&amp;"rawScore"&amp;CHAR(34)&amp;": "&amp;SUBSTITUTE(TRIM(ROUND(IFERROR(CriteriTecnici!$O700*1,IFERROR(NUMBERVALUE(CriteriTecnici!$O700,".",","),IFERROR(NUMBERVALUE(CriteriTecnici!$O700,",","."),0))),4)&amp;""),",",".")&amp;CHAR(125)&amp;IF(TRUE,",",""))</f>
        <v/>
      </c>
    </row>
    <row r="921">
      <c r="A921" s="38">
        <f>IF(CriteriTecnici!$A701="","","    "&amp;CHAR(123)&amp;CHAR(34)&amp;"bidderId"&amp;CHAR(34)&amp;": "&amp;CHAR(34)&amp;SUBSTITUTE(CriteriTecnici!$A701,CHAR(34),"'")&amp;CHAR(34)&amp;", "&amp;CHAR(34)&amp;"lotId"&amp;CHAR(34)&amp;": "&amp;CHAR(34)&amp;SUBSTITUTE(CriteriTecnici!$C701,CHAR(34),"'")&amp;CHAR(34)&amp;", "&amp;CHAR(34)&amp;"criterionId"&amp;CHAR(34)&amp;": "&amp;CHAR(34)&amp;SUBSTITUTE(CriteriTecnici!$D701,CHAR(34),"'")&amp;CHAR(34)&amp;", "&amp;CHAR(34)&amp;"kind"&amp;CHAR(34)&amp;": "&amp;CHAR(34)&amp;SUBSTITUTE(CriteriTecnici!$F701,CHAR(34),"'")&amp;CHAR(34)&amp;", "&amp;CHAR(34)&amp;"value"&amp;CHAR(34)&amp;": "&amp;SUBSTITUTE(TRIM(ROUND(IFERROR(CriteriTecnici!$N701*1,IFERROR(NUMBERVALUE(CriteriTecnici!$N701,".",","),IFERROR(NUMBERVALUE(CriteriTecnici!$N701,",","."),0))),4)&amp;""),",",".")&amp;", "&amp;CHAR(34)&amp;"numerator"&amp;CHAR(34)&amp;": "&amp;SUBSTITUTE(TRIM(ROUND(IFERROR(CriteriTecnici!$K701*1,IFERROR(NUMBERVALUE(CriteriTecnici!$K701,".",","),IFERROR(NUMBERVALUE(CriteriTecnici!$K701,",","."),0))),4)&amp;""),",",".")&amp;", "&amp;CHAR(34)&amp;"denominator"&amp;CHAR(34)&amp;": "&amp;SUBSTITUTE(TRIM(ROUND(IFERROR(CriteriTecnici!$L701*1,IFERROR(NUMBERVALUE(CriteriTecnici!$L701,".",","),IFERROR(NUMBERVALUE(CriteriTecnici!$L701,",","."),0))),4)&amp;""),",",".")&amp;", "&amp;CHAR(34)&amp;"flag"&amp;CHAR(34)&amp;": "&amp;SUBSTITUTE(TRIM(ROUND(IFERROR(CriteriTecnici!$M701*1,IFERROR(NUMBERVALUE(CriteriTecnici!$M701,".",","),IFERROR(NUMBERVALUE(CriteriTecnici!$M701,",","."),0))),4)&amp;""),",",".")&amp;", "&amp;CHAR(34)&amp;"rawScore"&amp;CHAR(34)&amp;": "&amp;SUBSTITUTE(TRIM(ROUND(IFERROR(CriteriTecnici!$O701*1,IFERROR(NUMBERVALUE(CriteriTecnici!$O701,".",","),IFERROR(NUMBERVALUE(CriteriTecnici!$O701,",","."),0))),4)&amp;""),",",".")&amp;CHAR(125)&amp;IF(TRUE,",",""))</f>
        <v/>
      </c>
    </row>
    <row r="922">
      <c r="A922" s="38">
        <f>IF(CriteriTecnici!$A702="","","    "&amp;CHAR(123)&amp;CHAR(34)&amp;"bidderId"&amp;CHAR(34)&amp;": "&amp;CHAR(34)&amp;SUBSTITUTE(CriteriTecnici!$A702,CHAR(34),"'")&amp;CHAR(34)&amp;", "&amp;CHAR(34)&amp;"lotId"&amp;CHAR(34)&amp;": "&amp;CHAR(34)&amp;SUBSTITUTE(CriteriTecnici!$C702,CHAR(34),"'")&amp;CHAR(34)&amp;", "&amp;CHAR(34)&amp;"criterionId"&amp;CHAR(34)&amp;": "&amp;CHAR(34)&amp;SUBSTITUTE(CriteriTecnici!$D702,CHAR(34),"'")&amp;CHAR(34)&amp;", "&amp;CHAR(34)&amp;"kind"&amp;CHAR(34)&amp;": "&amp;CHAR(34)&amp;SUBSTITUTE(CriteriTecnici!$F702,CHAR(34),"'")&amp;CHAR(34)&amp;", "&amp;CHAR(34)&amp;"value"&amp;CHAR(34)&amp;": "&amp;SUBSTITUTE(TRIM(ROUND(IFERROR(CriteriTecnici!$N702*1,IFERROR(NUMBERVALUE(CriteriTecnici!$N702,".",","),IFERROR(NUMBERVALUE(CriteriTecnici!$N702,",","."),0))),4)&amp;""),",",".")&amp;", "&amp;CHAR(34)&amp;"numerator"&amp;CHAR(34)&amp;": "&amp;SUBSTITUTE(TRIM(ROUND(IFERROR(CriteriTecnici!$K702*1,IFERROR(NUMBERVALUE(CriteriTecnici!$K702,".",","),IFERROR(NUMBERVALUE(CriteriTecnici!$K702,",","."),0))),4)&amp;""),",",".")&amp;", "&amp;CHAR(34)&amp;"denominator"&amp;CHAR(34)&amp;": "&amp;SUBSTITUTE(TRIM(ROUND(IFERROR(CriteriTecnici!$L702*1,IFERROR(NUMBERVALUE(CriteriTecnici!$L702,".",","),IFERROR(NUMBERVALUE(CriteriTecnici!$L702,",","."),0))),4)&amp;""),",",".")&amp;", "&amp;CHAR(34)&amp;"flag"&amp;CHAR(34)&amp;": "&amp;SUBSTITUTE(TRIM(ROUND(IFERROR(CriteriTecnici!$M702*1,IFERROR(NUMBERVALUE(CriteriTecnici!$M702,".",","),IFERROR(NUMBERVALUE(CriteriTecnici!$M702,",","."),0))),4)&amp;""),",",".")&amp;", "&amp;CHAR(34)&amp;"rawScore"&amp;CHAR(34)&amp;": "&amp;SUBSTITUTE(TRIM(ROUND(IFERROR(CriteriTecnici!$O702*1,IFERROR(NUMBERVALUE(CriteriTecnici!$O702,".",","),IFERROR(NUMBERVALUE(CriteriTecnici!$O702,",","."),0))),4)&amp;""),",",".")&amp;CHAR(125)&amp;IF(TRUE,",",""))</f>
        <v/>
      </c>
    </row>
    <row r="923">
      <c r="A923" s="38">
        <f>IF(CriteriTecnici!$A703="","","    "&amp;CHAR(123)&amp;CHAR(34)&amp;"bidderId"&amp;CHAR(34)&amp;": "&amp;CHAR(34)&amp;SUBSTITUTE(CriteriTecnici!$A703,CHAR(34),"'")&amp;CHAR(34)&amp;", "&amp;CHAR(34)&amp;"lotId"&amp;CHAR(34)&amp;": "&amp;CHAR(34)&amp;SUBSTITUTE(CriteriTecnici!$C703,CHAR(34),"'")&amp;CHAR(34)&amp;", "&amp;CHAR(34)&amp;"criterionId"&amp;CHAR(34)&amp;": "&amp;CHAR(34)&amp;SUBSTITUTE(CriteriTecnici!$D703,CHAR(34),"'")&amp;CHAR(34)&amp;", "&amp;CHAR(34)&amp;"kind"&amp;CHAR(34)&amp;": "&amp;CHAR(34)&amp;SUBSTITUTE(CriteriTecnici!$F703,CHAR(34),"'")&amp;CHAR(34)&amp;", "&amp;CHAR(34)&amp;"value"&amp;CHAR(34)&amp;": "&amp;SUBSTITUTE(TRIM(ROUND(IFERROR(CriteriTecnici!$N703*1,IFERROR(NUMBERVALUE(CriteriTecnici!$N703,".",","),IFERROR(NUMBERVALUE(CriteriTecnici!$N703,",","."),0))),4)&amp;""),",",".")&amp;", "&amp;CHAR(34)&amp;"numerator"&amp;CHAR(34)&amp;": "&amp;SUBSTITUTE(TRIM(ROUND(IFERROR(CriteriTecnici!$K703*1,IFERROR(NUMBERVALUE(CriteriTecnici!$K703,".",","),IFERROR(NUMBERVALUE(CriteriTecnici!$K703,",","."),0))),4)&amp;""),",",".")&amp;", "&amp;CHAR(34)&amp;"denominator"&amp;CHAR(34)&amp;": "&amp;SUBSTITUTE(TRIM(ROUND(IFERROR(CriteriTecnici!$L703*1,IFERROR(NUMBERVALUE(CriteriTecnici!$L703,".",","),IFERROR(NUMBERVALUE(CriteriTecnici!$L703,",","."),0))),4)&amp;""),",",".")&amp;", "&amp;CHAR(34)&amp;"flag"&amp;CHAR(34)&amp;": "&amp;SUBSTITUTE(TRIM(ROUND(IFERROR(CriteriTecnici!$M703*1,IFERROR(NUMBERVALUE(CriteriTecnici!$M703,".",","),IFERROR(NUMBERVALUE(CriteriTecnici!$M703,",","."),0))),4)&amp;""),",",".")&amp;", "&amp;CHAR(34)&amp;"rawScore"&amp;CHAR(34)&amp;": "&amp;SUBSTITUTE(TRIM(ROUND(IFERROR(CriteriTecnici!$O703*1,IFERROR(NUMBERVALUE(CriteriTecnici!$O703,".",","),IFERROR(NUMBERVALUE(CriteriTecnici!$O703,",","."),0))),4)&amp;""),",",".")&amp;CHAR(125)&amp;IF(TRUE,",",""))</f>
        <v/>
      </c>
    </row>
    <row r="924">
      <c r="A924" s="38">
        <f>IF(CriteriTecnici!$A704="","","    "&amp;CHAR(123)&amp;CHAR(34)&amp;"bidderId"&amp;CHAR(34)&amp;": "&amp;CHAR(34)&amp;SUBSTITUTE(CriteriTecnici!$A704,CHAR(34),"'")&amp;CHAR(34)&amp;", "&amp;CHAR(34)&amp;"lotId"&amp;CHAR(34)&amp;": "&amp;CHAR(34)&amp;SUBSTITUTE(CriteriTecnici!$C704,CHAR(34),"'")&amp;CHAR(34)&amp;", "&amp;CHAR(34)&amp;"criterionId"&amp;CHAR(34)&amp;": "&amp;CHAR(34)&amp;SUBSTITUTE(CriteriTecnici!$D704,CHAR(34),"'")&amp;CHAR(34)&amp;", "&amp;CHAR(34)&amp;"kind"&amp;CHAR(34)&amp;": "&amp;CHAR(34)&amp;SUBSTITUTE(CriteriTecnici!$F704,CHAR(34),"'")&amp;CHAR(34)&amp;", "&amp;CHAR(34)&amp;"value"&amp;CHAR(34)&amp;": "&amp;SUBSTITUTE(TRIM(ROUND(IFERROR(CriteriTecnici!$N704*1,IFERROR(NUMBERVALUE(CriteriTecnici!$N704,".",","),IFERROR(NUMBERVALUE(CriteriTecnici!$N704,",","."),0))),4)&amp;""),",",".")&amp;", "&amp;CHAR(34)&amp;"numerator"&amp;CHAR(34)&amp;": "&amp;SUBSTITUTE(TRIM(ROUND(IFERROR(CriteriTecnici!$K704*1,IFERROR(NUMBERVALUE(CriteriTecnici!$K704,".",","),IFERROR(NUMBERVALUE(CriteriTecnici!$K704,",","."),0))),4)&amp;""),",",".")&amp;", "&amp;CHAR(34)&amp;"denominator"&amp;CHAR(34)&amp;": "&amp;SUBSTITUTE(TRIM(ROUND(IFERROR(CriteriTecnici!$L704*1,IFERROR(NUMBERVALUE(CriteriTecnici!$L704,".",","),IFERROR(NUMBERVALUE(CriteriTecnici!$L704,",","."),0))),4)&amp;""),",",".")&amp;", "&amp;CHAR(34)&amp;"flag"&amp;CHAR(34)&amp;": "&amp;SUBSTITUTE(TRIM(ROUND(IFERROR(CriteriTecnici!$M704*1,IFERROR(NUMBERVALUE(CriteriTecnici!$M704,".",","),IFERROR(NUMBERVALUE(CriteriTecnici!$M704,",","."),0))),4)&amp;""),",",".")&amp;", "&amp;CHAR(34)&amp;"rawScore"&amp;CHAR(34)&amp;": "&amp;SUBSTITUTE(TRIM(ROUND(IFERROR(CriteriTecnici!$O704*1,IFERROR(NUMBERVALUE(CriteriTecnici!$O704,".",","),IFERROR(NUMBERVALUE(CriteriTecnici!$O704,",","."),0))),4)&amp;""),",",".")&amp;CHAR(125)&amp;IF(TRUE,",",""))</f>
        <v/>
      </c>
    </row>
    <row r="925">
      <c r="A925" s="38">
        <f>IF(CriteriTecnici!$A705="","","    "&amp;CHAR(123)&amp;CHAR(34)&amp;"bidderId"&amp;CHAR(34)&amp;": "&amp;CHAR(34)&amp;SUBSTITUTE(CriteriTecnici!$A705,CHAR(34),"'")&amp;CHAR(34)&amp;", "&amp;CHAR(34)&amp;"lotId"&amp;CHAR(34)&amp;": "&amp;CHAR(34)&amp;SUBSTITUTE(CriteriTecnici!$C705,CHAR(34),"'")&amp;CHAR(34)&amp;", "&amp;CHAR(34)&amp;"criterionId"&amp;CHAR(34)&amp;": "&amp;CHAR(34)&amp;SUBSTITUTE(CriteriTecnici!$D705,CHAR(34),"'")&amp;CHAR(34)&amp;", "&amp;CHAR(34)&amp;"kind"&amp;CHAR(34)&amp;": "&amp;CHAR(34)&amp;SUBSTITUTE(CriteriTecnici!$F705,CHAR(34),"'")&amp;CHAR(34)&amp;", "&amp;CHAR(34)&amp;"value"&amp;CHAR(34)&amp;": "&amp;SUBSTITUTE(TRIM(ROUND(IFERROR(CriteriTecnici!$N705*1,IFERROR(NUMBERVALUE(CriteriTecnici!$N705,".",","),IFERROR(NUMBERVALUE(CriteriTecnici!$N705,",","."),0))),4)&amp;""),",",".")&amp;", "&amp;CHAR(34)&amp;"numerator"&amp;CHAR(34)&amp;": "&amp;SUBSTITUTE(TRIM(ROUND(IFERROR(CriteriTecnici!$K705*1,IFERROR(NUMBERVALUE(CriteriTecnici!$K705,".",","),IFERROR(NUMBERVALUE(CriteriTecnici!$K705,",","."),0))),4)&amp;""),",",".")&amp;", "&amp;CHAR(34)&amp;"denominator"&amp;CHAR(34)&amp;": "&amp;SUBSTITUTE(TRIM(ROUND(IFERROR(CriteriTecnici!$L705*1,IFERROR(NUMBERVALUE(CriteriTecnici!$L705,".",","),IFERROR(NUMBERVALUE(CriteriTecnici!$L705,",","."),0))),4)&amp;""),",",".")&amp;", "&amp;CHAR(34)&amp;"flag"&amp;CHAR(34)&amp;": "&amp;SUBSTITUTE(TRIM(ROUND(IFERROR(CriteriTecnici!$M705*1,IFERROR(NUMBERVALUE(CriteriTecnici!$M705,".",","),IFERROR(NUMBERVALUE(CriteriTecnici!$M705,",","."),0))),4)&amp;""),",",".")&amp;", "&amp;CHAR(34)&amp;"rawScore"&amp;CHAR(34)&amp;": "&amp;SUBSTITUTE(TRIM(ROUND(IFERROR(CriteriTecnici!$O705*1,IFERROR(NUMBERVALUE(CriteriTecnici!$O705,".",","),IFERROR(NUMBERVALUE(CriteriTecnici!$O705,",","."),0))),4)&amp;""),",",".")&amp;CHAR(125)&amp;IF(TRUE,",",""))</f>
        <v/>
      </c>
    </row>
    <row r="926">
      <c r="A926" s="38">
        <f>IF(CriteriTecnici!$A706="","","    "&amp;CHAR(123)&amp;CHAR(34)&amp;"bidderId"&amp;CHAR(34)&amp;": "&amp;CHAR(34)&amp;SUBSTITUTE(CriteriTecnici!$A706,CHAR(34),"'")&amp;CHAR(34)&amp;", "&amp;CHAR(34)&amp;"lotId"&amp;CHAR(34)&amp;": "&amp;CHAR(34)&amp;SUBSTITUTE(CriteriTecnici!$C706,CHAR(34),"'")&amp;CHAR(34)&amp;", "&amp;CHAR(34)&amp;"criterionId"&amp;CHAR(34)&amp;": "&amp;CHAR(34)&amp;SUBSTITUTE(CriteriTecnici!$D706,CHAR(34),"'")&amp;CHAR(34)&amp;", "&amp;CHAR(34)&amp;"kind"&amp;CHAR(34)&amp;": "&amp;CHAR(34)&amp;SUBSTITUTE(CriteriTecnici!$F706,CHAR(34),"'")&amp;CHAR(34)&amp;", "&amp;CHAR(34)&amp;"value"&amp;CHAR(34)&amp;": "&amp;SUBSTITUTE(TRIM(ROUND(IFERROR(CriteriTecnici!$N706*1,IFERROR(NUMBERVALUE(CriteriTecnici!$N706,".",","),IFERROR(NUMBERVALUE(CriteriTecnici!$N706,",","."),0))),4)&amp;""),",",".")&amp;", "&amp;CHAR(34)&amp;"numerator"&amp;CHAR(34)&amp;": "&amp;SUBSTITUTE(TRIM(ROUND(IFERROR(CriteriTecnici!$K706*1,IFERROR(NUMBERVALUE(CriteriTecnici!$K706,".",","),IFERROR(NUMBERVALUE(CriteriTecnici!$K706,",","."),0))),4)&amp;""),",",".")&amp;", "&amp;CHAR(34)&amp;"denominator"&amp;CHAR(34)&amp;": "&amp;SUBSTITUTE(TRIM(ROUND(IFERROR(CriteriTecnici!$L706*1,IFERROR(NUMBERVALUE(CriteriTecnici!$L706,".",","),IFERROR(NUMBERVALUE(CriteriTecnici!$L706,",","."),0))),4)&amp;""),",",".")&amp;", "&amp;CHAR(34)&amp;"flag"&amp;CHAR(34)&amp;": "&amp;SUBSTITUTE(TRIM(ROUND(IFERROR(CriteriTecnici!$M706*1,IFERROR(NUMBERVALUE(CriteriTecnici!$M706,".",","),IFERROR(NUMBERVALUE(CriteriTecnici!$M706,",","."),0))),4)&amp;""),",",".")&amp;", "&amp;CHAR(34)&amp;"rawScore"&amp;CHAR(34)&amp;": "&amp;SUBSTITUTE(TRIM(ROUND(IFERROR(CriteriTecnici!$O706*1,IFERROR(NUMBERVALUE(CriteriTecnici!$O706,".",","),IFERROR(NUMBERVALUE(CriteriTecnici!$O706,",","."),0))),4)&amp;""),",",".")&amp;CHAR(125)&amp;IF(TRUE,",",""))</f>
        <v/>
      </c>
    </row>
    <row r="927">
      <c r="A927" s="38">
        <f>IF(CriteriTecnici!$A707="","","    "&amp;CHAR(123)&amp;CHAR(34)&amp;"bidderId"&amp;CHAR(34)&amp;": "&amp;CHAR(34)&amp;SUBSTITUTE(CriteriTecnici!$A707,CHAR(34),"'")&amp;CHAR(34)&amp;", "&amp;CHAR(34)&amp;"lotId"&amp;CHAR(34)&amp;": "&amp;CHAR(34)&amp;SUBSTITUTE(CriteriTecnici!$C707,CHAR(34),"'")&amp;CHAR(34)&amp;", "&amp;CHAR(34)&amp;"criterionId"&amp;CHAR(34)&amp;": "&amp;CHAR(34)&amp;SUBSTITUTE(CriteriTecnici!$D707,CHAR(34),"'")&amp;CHAR(34)&amp;", "&amp;CHAR(34)&amp;"kind"&amp;CHAR(34)&amp;": "&amp;CHAR(34)&amp;SUBSTITUTE(CriteriTecnici!$F707,CHAR(34),"'")&amp;CHAR(34)&amp;", "&amp;CHAR(34)&amp;"value"&amp;CHAR(34)&amp;": "&amp;SUBSTITUTE(TRIM(ROUND(IFERROR(CriteriTecnici!$N707*1,IFERROR(NUMBERVALUE(CriteriTecnici!$N707,".",","),IFERROR(NUMBERVALUE(CriteriTecnici!$N707,",","."),0))),4)&amp;""),",",".")&amp;", "&amp;CHAR(34)&amp;"numerator"&amp;CHAR(34)&amp;": "&amp;SUBSTITUTE(TRIM(ROUND(IFERROR(CriteriTecnici!$K707*1,IFERROR(NUMBERVALUE(CriteriTecnici!$K707,".",","),IFERROR(NUMBERVALUE(CriteriTecnici!$K707,",","."),0))),4)&amp;""),",",".")&amp;", "&amp;CHAR(34)&amp;"denominator"&amp;CHAR(34)&amp;": "&amp;SUBSTITUTE(TRIM(ROUND(IFERROR(CriteriTecnici!$L707*1,IFERROR(NUMBERVALUE(CriteriTecnici!$L707,".",","),IFERROR(NUMBERVALUE(CriteriTecnici!$L707,",","."),0))),4)&amp;""),",",".")&amp;", "&amp;CHAR(34)&amp;"flag"&amp;CHAR(34)&amp;": "&amp;SUBSTITUTE(TRIM(ROUND(IFERROR(CriteriTecnici!$M707*1,IFERROR(NUMBERVALUE(CriteriTecnici!$M707,".",","),IFERROR(NUMBERVALUE(CriteriTecnici!$M707,",","."),0))),4)&amp;""),",",".")&amp;", "&amp;CHAR(34)&amp;"rawScore"&amp;CHAR(34)&amp;": "&amp;SUBSTITUTE(TRIM(ROUND(IFERROR(CriteriTecnici!$O707*1,IFERROR(NUMBERVALUE(CriteriTecnici!$O707,".",","),IFERROR(NUMBERVALUE(CriteriTecnici!$O707,",","."),0))),4)&amp;""),",",".")&amp;CHAR(125)&amp;IF(TRUE,",",""))</f>
        <v/>
      </c>
    </row>
    <row r="928">
      <c r="A928" s="38">
        <f>IF(CriteriTecnici!$A708="","","    "&amp;CHAR(123)&amp;CHAR(34)&amp;"bidderId"&amp;CHAR(34)&amp;": "&amp;CHAR(34)&amp;SUBSTITUTE(CriteriTecnici!$A708,CHAR(34),"'")&amp;CHAR(34)&amp;", "&amp;CHAR(34)&amp;"lotId"&amp;CHAR(34)&amp;": "&amp;CHAR(34)&amp;SUBSTITUTE(CriteriTecnici!$C708,CHAR(34),"'")&amp;CHAR(34)&amp;", "&amp;CHAR(34)&amp;"criterionId"&amp;CHAR(34)&amp;": "&amp;CHAR(34)&amp;SUBSTITUTE(CriteriTecnici!$D708,CHAR(34),"'")&amp;CHAR(34)&amp;", "&amp;CHAR(34)&amp;"kind"&amp;CHAR(34)&amp;": "&amp;CHAR(34)&amp;SUBSTITUTE(CriteriTecnici!$F708,CHAR(34),"'")&amp;CHAR(34)&amp;", "&amp;CHAR(34)&amp;"value"&amp;CHAR(34)&amp;": "&amp;SUBSTITUTE(TRIM(ROUND(IFERROR(CriteriTecnici!$N708*1,IFERROR(NUMBERVALUE(CriteriTecnici!$N708,".",","),IFERROR(NUMBERVALUE(CriteriTecnici!$N708,",","."),0))),4)&amp;""),",",".")&amp;", "&amp;CHAR(34)&amp;"numerator"&amp;CHAR(34)&amp;": "&amp;SUBSTITUTE(TRIM(ROUND(IFERROR(CriteriTecnici!$K708*1,IFERROR(NUMBERVALUE(CriteriTecnici!$K708,".",","),IFERROR(NUMBERVALUE(CriteriTecnici!$K708,",","."),0))),4)&amp;""),",",".")&amp;", "&amp;CHAR(34)&amp;"denominator"&amp;CHAR(34)&amp;": "&amp;SUBSTITUTE(TRIM(ROUND(IFERROR(CriteriTecnici!$L708*1,IFERROR(NUMBERVALUE(CriteriTecnici!$L708,".",","),IFERROR(NUMBERVALUE(CriteriTecnici!$L708,",","."),0))),4)&amp;""),",",".")&amp;", "&amp;CHAR(34)&amp;"flag"&amp;CHAR(34)&amp;": "&amp;SUBSTITUTE(TRIM(ROUND(IFERROR(CriteriTecnici!$M708*1,IFERROR(NUMBERVALUE(CriteriTecnici!$M708,".",","),IFERROR(NUMBERVALUE(CriteriTecnici!$M708,",","."),0))),4)&amp;""),",",".")&amp;", "&amp;CHAR(34)&amp;"rawScore"&amp;CHAR(34)&amp;": "&amp;SUBSTITUTE(TRIM(ROUND(IFERROR(CriteriTecnici!$O708*1,IFERROR(NUMBERVALUE(CriteriTecnici!$O708,".",","),IFERROR(NUMBERVALUE(CriteriTecnici!$O708,",","."),0))),4)&amp;""),",",".")&amp;CHAR(125)&amp;IF(TRUE,",",""))</f>
        <v/>
      </c>
    </row>
    <row r="929">
      <c r="A929" s="38">
        <f>IF(CriteriTecnici!$A709="","","    "&amp;CHAR(123)&amp;CHAR(34)&amp;"bidderId"&amp;CHAR(34)&amp;": "&amp;CHAR(34)&amp;SUBSTITUTE(CriteriTecnici!$A709,CHAR(34),"'")&amp;CHAR(34)&amp;", "&amp;CHAR(34)&amp;"lotId"&amp;CHAR(34)&amp;": "&amp;CHAR(34)&amp;SUBSTITUTE(CriteriTecnici!$C709,CHAR(34),"'")&amp;CHAR(34)&amp;", "&amp;CHAR(34)&amp;"criterionId"&amp;CHAR(34)&amp;": "&amp;CHAR(34)&amp;SUBSTITUTE(CriteriTecnici!$D709,CHAR(34),"'")&amp;CHAR(34)&amp;", "&amp;CHAR(34)&amp;"kind"&amp;CHAR(34)&amp;": "&amp;CHAR(34)&amp;SUBSTITUTE(CriteriTecnici!$F709,CHAR(34),"'")&amp;CHAR(34)&amp;", "&amp;CHAR(34)&amp;"value"&amp;CHAR(34)&amp;": "&amp;SUBSTITUTE(TRIM(ROUND(IFERROR(CriteriTecnici!$N709*1,IFERROR(NUMBERVALUE(CriteriTecnici!$N709,".",","),IFERROR(NUMBERVALUE(CriteriTecnici!$N709,",","."),0))),4)&amp;""),",",".")&amp;", "&amp;CHAR(34)&amp;"numerator"&amp;CHAR(34)&amp;": "&amp;SUBSTITUTE(TRIM(ROUND(IFERROR(CriteriTecnici!$K709*1,IFERROR(NUMBERVALUE(CriteriTecnici!$K709,".",","),IFERROR(NUMBERVALUE(CriteriTecnici!$K709,",","."),0))),4)&amp;""),",",".")&amp;", "&amp;CHAR(34)&amp;"denominator"&amp;CHAR(34)&amp;": "&amp;SUBSTITUTE(TRIM(ROUND(IFERROR(CriteriTecnici!$L709*1,IFERROR(NUMBERVALUE(CriteriTecnici!$L709,".",","),IFERROR(NUMBERVALUE(CriteriTecnici!$L709,",","."),0))),4)&amp;""),",",".")&amp;", "&amp;CHAR(34)&amp;"flag"&amp;CHAR(34)&amp;": "&amp;SUBSTITUTE(TRIM(ROUND(IFERROR(CriteriTecnici!$M709*1,IFERROR(NUMBERVALUE(CriteriTecnici!$M709,".",","),IFERROR(NUMBERVALUE(CriteriTecnici!$M709,",","."),0))),4)&amp;""),",",".")&amp;", "&amp;CHAR(34)&amp;"rawScore"&amp;CHAR(34)&amp;": "&amp;SUBSTITUTE(TRIM(ROUND(IFERROR(CriteriTecnici!$O709*1,IFERROR(NUMBERVALUE(CriteriTecnici!$O709,".",","),IFERROR(NUMBERVALUE(CriteriTecnici!$O709,",","."),0))),4)&amp;""),",",".")&amp;CHAR(125)&amp;IF(TRUE,",",""))</f>
        <v/>
      </c>
    </row>
    <row r="930">
      <c r="A930" s="38">
        <f>IF(CriteriTecnici!$A710="","","    "&amp;CHAR(123)&amp;CHAR(34)&amp;"bidderId"&amp;CHAR(34)&amp;": "&amp;CHAR(34)&amp;SUBSTITUTE(CriteriTecnici!$A710,CHAR(34),"'")&amp;CHAR(34)&amp;", "&amp;CHAR(34)&amp;"lotId"&amp;CHAR(34)&amp;": "&amp;CHAR(34)&amp;SUBSTITUTE(CriteriTecnici!$C710,CHAR(34),"'")&amp;CHAR(34)&amp;", "&amp;CHAR(34)&amp;"criterionId"&amp;CHAR(34)&amp;": "&amp;CHAR(34)&amp;SUBSTITUTE(CriteriTecnici!$D710,CHAR(34),"'")&amp;CHAR(34)&amp;", "&amp;CHAR(34)&amp;"kind"&amp;CHAR(34)&amp;": "&amp;CHAR(34)&amp;SUBSTITUTE(CriteriTecnici!$F710,CHAR(34),"'")&amp;CHAR(34)&amp;", "&amp;CHAR(34)&amp;"value"&amp;CHAR(34)&amp;": "&amp;SUBSTITUTE(TRIM(ROUND(IFERROR(CriteriTecnici!$N710*1,IFERROR(NUMBERVALUE(CriteriTecnici!$N710,".",","),IFERROR(NUMBERVALUE(CriteriTecnici!$N710,",","."),0))),4)&amp;""),",",".")&amp;", "&amp;CHAR(34)&amp;"numerator"&amp;CHAR(34)&amp;": "&amp;SUBSTITUTE(TRIM(ROUND(IFERROR(CriteriTecnici!$K710*1,IFERROR(NUMBERVALUE(CriteriTecnici!$K710,".",","),IFERROR(NUMBERVALUE(CriteriTecnici!$K710,",","."),0))),4)&amp;""),",",".")&amp;", "&amp;CHAR(34)&amp;"denominator"&amp;CHAR(34)&amp;": "&amp;SUBSTITUTE(TRIM(ROUND(IFERROR(CriteriTecnici!$L710*1,IFERROR(NUMBERVALUE(CriteriTecnici!$L710,".",","),IFERROR(NUMBERVALUE(CriteriTecnici!$L710,",","."),0))),4)&amp;""),",",".")&amp;", "&amp;CHAR(34)&amp;"flag"&amp;CHAR(34)&amp;": "&amp;SUBSTITUTE(TRIM(ROUND(IFERROR(CriteriTecnici!$M710*1,IFERROR(NUMBERVALUE(CriteriTecnici!$M710,".",","),IFERROR(NUMBERVALUE(CriteriTecnici!$M710,",","."),0))),4)&amp;""),",",".")&amp;", "&amp;CHAR(34)&amp;"rawScore"&amp;CHAR(34)&amp;": "&amp;SUBSTITUTE(TRIM(ROUND(IFERROR(CriteriTecnici!$O710*1,IFERROR(NUMBERVALUE(CriteriTecnici!$O710,".",","),IFERROR(NUMBERVALUE(CriteriTecnici!$O710,",","."),0))),4)&amp;""),",",".")&amp;CHAR(125)&amp;IF(TRUE,",",""))</f>
        <v/>
      </c>
    </row>
    <row r="931">
      <c r="A931" s="38">
        <f>IF(CriteriTecnici!$A711="","","    "&amp;CHAR(123)&amp;CHAR(34)&amp;"bidderId"&amp;CHAR(34)&amp;": "&amp;CHAR(34)&amp;SUBSTITUTE(CriteriTecnici!$A711,CHAR(34),"'")&amp;CHAR(34)&amp;", "&amp;CHAR(34)&amp;"lotId"&amp;CHAR(34)&amp;": "&amp;CHAR(34)&amp;SUBSTITUTE(CriteriTecnici!$C711,CHAR(34),"'")&amp;CHAR(34)&amp;", "&amp;CHAR(34)&amp;"criterionId"&amp;CHAR(34)&amp;": "&amp;CHAR(34)&amp;SUBSTITUTE(CriteriTecnici!$D711,CHAR(34),"'")&amp;CHAR(34)&amp;", "&amp;CHAR(34)&amp;"kind"&amp;CHAR(34)&amp;": "&amp;CHAR(34)&amp;SUBSTITUTE(CriteriTecnici!$F711,CHAR(34),"'")&amp;CHAR(34)&amp;", "&amp;CHAR(34)&amp;"value"&amp;CHAR(34)&amp;": "&amp;SUBSTITUTE(TRIM(ROUND(IFERROR(CriteriTecnici!$N711*1,IFERROR(NUMBERVALUE(CriteriTecnici!$N711,".",","),IFERROR(NUMBERVALUE(CriteriTecnici!$N711,",","."),0))),4)&amp;""),",",".")&amp;", "&amp;CHAR(34)&amp;"numerator"&amp;CHAR(34)&amp;": "&amp;SUBSTITUTE(TRIM(ROUND(IFERROR(CriteriTecnici!$K711*1,IFERROR(NUMBERVALUE(CriteriTecnici!$K711,".",","),IFERROR(NUMBERVALUE(CriteriTecnici!$K711,",","."),0))),4)&amp;""),",",".")&amp;", "&amp;CHAR(34)&amp;"denominator"&amp;CHAR(34)&amp;": "&amp;SUBSTITUTE(TRIM(ROUND(IFERROR(CriteriTecnici!$L711*1,IFERROR(NUMBERVALUE(CriteriTecnici!$L711,".",","),IFERROR(NUMBERVALUE(CriteriTecnici!$L711,",","."),0))),4)&amp;""),",",".")&amp;", "&amp;CHAR(34)&amp;"flag"&amp;CHAR(34)&amp;": "&amp;SUBSTITUTE(TRIM(ROUND(IFERROR(CriteriTecnici!$M711*1,IFERROR(NUMBERVALUE(CriteriTecnici!$M711,".",","),IFERROR(NUMBERVALUE(CriteriTecnici!$M711,",","."),0))),4)&amp;""),",",".")&amp;", "&amp;CHAR(34)&amp;"rawScore"&amp;CHAR(34)&amp;": "&amp;SUBSTITUTE(TRIM(ROUND(IFERROR(CriteriTecnici!$O711*1,IFERROR(NUMBERVALUE(CriteriTecnici!$O711,".",","),IFERROR(NUMBERVALUE(CriteriTecnici!$O711,",","."),0))),4)&amp;""),",",".")&amp;CHAR(125)&amp;IF(TRUE,",",""))</f>
        <v/>
      </c>
    </row>
    <row r="932">
      <c r="A932" s="38">
        <f>IF(CriteriTecnici!$A712="","","    "&amp;CHAR(123)&amp;CHAR(34)&amp;"bidderId"&amp;CHAR(34)&amp;": "&amp;CHAR(34)&amp;SUBSTITUTE(CriteriTecnici!$A712,CHAR(34),"'")&amp;CHAR(34)&amp;", "&amp;CHAR(34)&amp;"lotId"&amp;CHAR(34)&amp;": "&amp;CHAR(34)&amp;SUBSTITUTE(CriteriTecnici!$C712,CHAR(34),"'")&amp;CHAR(34)&amp;", "&amp;CHAR(34)&amp;"criterionId"&amp;CHAR(34)&amp;": "&amp;CHAR(34)&amp;SUBSTITUTE(CriteriTecnici!$D712,CHAR(34),"'")&amp;CHAR(34)&amp;", "&amp;CHAR(34)&amp;"kind"&amp;CHAR(34)&amp;": "&amp;CHAR(34)&amp;SUBSTITUTE(CriteriTecnici!$F712,CHAR(34),"'")&amp;CHAR(34)&amp;", "&amp;CHAR(34)&amp;"value"&amp;CHAR(34)&amp;": "&amp;SUBSTITUTE(TRIM(ROUND(IFERROR(CriteriTecnici!$N712*1,IFERROR(NUMBERVALUE(CriteriTecnici!$N712,".",","),IFERROR(NUMBERVALUE(CriteriTecnici!$N712,",","."),0))),4)&amp;""),",",".")&amp;", "&amp;CHAR(34)&amp;"numerator"&amp;CHAR(34)&amp;": "&amp;SUBSTITUTE(TRIM(ROUND(IFERROR(CriteriTecnici!$K712*1,IFERROR(NUMBERVALUE(CriteriTecnici!$K712,".",","),IFERROR(NUMBERVALUE(CriteriTecnici!$K712,",","."),0))),4)&amp;""),",",".")&amp;", "&amp;CHAR(34)&amp;"denominator"&amp;CHAR(34)&amp;": "&amp;SUBSTITUTE(TRIM(ROUND(IFERROR(CriteriTecnici!$L712*1,IFERROR(NUMBERVALUE(CriteriTecnici!$L712,".",","),IFERROR(NUMBERVALUE(CriteriTecnici!$L712,",","."),0))),4)&amp;""),",",".")&amp;", "&amp;CHAR(34)&amp;"flag"&amp;CHAR(34)&amp;": "&amp;SUBSTITUTE(TRIM(ROUND(IFERROR(CriteriTecnici!$M712*1,IFERROR(NUMBERVALUE(CriteriTecnici!$M712,".",","),IFERROR(NUMBERVALUE(CriteriTecnici!$M712,",","."),0))),4)&amp;""),",",".")&amp;", "&amp;CHAR(34)&amp;"rawScore"&amp;CHAR(34)&amp;": "&amp;SUBSTITUTE(TRIM(ROUND(IFERROR(CriteriTecnici!$O712*1,IFERROR(NUMBERVALUE(CriteriTecnici!$O712,".",","),IFERROR(NUMBERVALUE(CriteriTecnici!$O712,",","."),0))),4)&amp;""),",",".")&amp;CHAR(125)&amp;IF(TRUE,",",""))</f>
        <v/>
      </c>
    </row>
    <row r="933">
      <c r="A933" s="38">
        <f>IF(CriteriTecnici!$A713="","","    "&amp;CHAR(123)&amp;CHAR(34)&amp;"bidderId"&amp;CHAR(34)&amp;": "&amp;CHAR(34)&amp;SUBSTITUTE(CriteriTecnici!$A713,CHAR(34),"'")&amp;CHAR(34)&amp;", "&amp;CHAR(34)&amp;"lotId"&amp;CHAR(34)&amp;": "&amp;CHAR(34)&amp;SUBSTITUTE(CriteriTecnici!$C713,CHAR(34),"'")&amp;CHAR(34)&amp;", "&amp;CHAR(34)&amp;"criterionId"&amp;CHAR(34)&amp;": "&amp;CHAR(34)&amp;SUBSTITUTE(CriteriTecnici!$D713,CHAR(34),"'")&amp;CHAR(34)&amp;", "&amp;CHAR(34)&amp;"kind"&amp;CHAR(34)&amp;": "&amp;CHAR(34)&amp;SUBSTITUTE(CriteriTecnici!$F713,CHAR(34),"'")&amp;CHAR(34)&amp;", "&amp;CHAR(34)&amp;"value"&amp;CHAR(34)&amp;": "&amp;SUBSTITUTE(TRIM(ROUND(IFERROR(CriteriTecnici!$N713*1,IFERROR(NUMBERVALUE(CriteriTecnici!$N713,".",","),IFERROR(NUMBERVALUE(CriteriTecnici!$N713,",","."),0))),4)&amp;""),",",".")&amp;", "&amp;CHAR(34)&amp;"numerator"&amp;CHAR(34)&amp;": "&amp;SUBSTITUTE(TRIM(ROUND(IFERROR(CriteriTecnici!$K713*1,IFERROR(NUMBERVALUE(CriteriTecnici!$K713,".",","),IFERROR(NUMBERVALUE(CriteriTecnici!$K713,",","."),0))),4)&amp;""),",",".")&amp;", "&amp;CHAR(34)&amp;"denominator"&amp;CHAR(34)&amp;": "&amp;SUBSTITUTE(TRIM(ROUND(IFERROR(CriteriTecnici!$L713*1,IFERROR(NUMBERVALUE(CriteriTecnici!$L713,".",","),IFERROR(NUMBERVALUE(CriteriTecnici!$L713,",","."),0))),4)&amp;""),",",".")&amp;", "&amp;CHAR(34)&amp;"flag"&amp;CHAR(34)&amp;": "&amp;SUBSTITUTE(TRIM(ROUND(IFERROR(CriteriTecnici!$M713*1,IFERROR(NUMBERVALUE(CriteriTecnici!$M713,".",","),IFERROR(NUMBERVALUE(CriteriTecnici!$M713,",","."),0))),4)&amp;""),",",".")&amp;", "&amp;CHAR(34)&amp;"rawScore"&amp;CHAR(34)&amp;": "&amp;SUBSTITUTE(TRIM(ROUND(IFERROR(CriteriTecnici!$O713*1,IFERROR(NUMBERVALUE(CriteriTecnici!$O713,".",","),IFERROR(NUMBERVALUE(CriteriTecnici!$O713,",","."),0))),4)&amp;""),",",".")&amp;CHAR(125)&amp;IF(TRUE,",",""))</f>
        <v/>
      </c>
    </row>
    <row r="934">
      <c r="A934" s="38">
        <f>IF(CriteriTecnici!$A714="","","    "&amp;CHAR(123)&amp;CHAR(34)&amp;"bidderId"&amp;CHAR(34)&amp;": "&amp;CHAR(34)&amp;SUBSTITUTE(CriteriTecnici!$A714,CHAR(34),"'")&amp;CHAR(34)&amp;", "&amp;CHAR(34)&amp;"lotId"&amp;CHAR(34)&amp;": "&amp;CHAR(34)&amp;SUBSTITUTE(CriteriTecnici!$C714,CHAR(34),"'")&amp;CHAR(34)&amp;", "&amp;CHAR(34)&amp;"criterionId"&amp;CHAR(34)&amp;": "&amp;CHAR(34)&amp;SUBSTITUTE(CriteriTecnici!$D714,CHAR(34),"'")&amp;CHAR(34)&amp;", "&amp;CHAR(34)&amp;"kind"&amp;CHAR(34)&amp;": "&amp;CHAR(34)&amp;SUBSTITUTE(CriteriTecnici!$F714,CHAR(34),"'")&amp;CHAR(34)&amp;", "&amp;CHAR(34)&amp;"value"&amp;CHAR(34)&amp;": "&amp;SUBSTITUTE(TRIM(ROUND(IFERROR(CriteriTecnici!$N714*1,IFERROR(NUMBERVALUE(CriteriTecnici!$N714,".",","),IFERROR(NUMBERVALUE(CriteriTecnici!$N714,",","."),0))),4)&amp;""),",",".")&amp;", "&amp;CHAR(34)&amp;"numerator"&amp;CHAR(34)&amp;": "&amp;SUBSTITUTE(TRIM(ROUND(IFERROR(CriteriTecnici!$K714*1,IFERROR(NUMBERVALUE(CriteriTecnici!$K714,".",","),IFERROR(NUMBERVALUE(CriteriTecnici!$K714,",","."),0))),4)&amp;""),",",".")&amp;", "&amp;CHAR(34)&amp;"denominator"&amp;CHAR(34)&amp;": "&amp;SUBSTITUTE(TRIM(ROUND(IFERROR(CriteriTecnici!$L714*1,IFERROR(NUMBERVALUE(CriteriTecnici!$L714,".",","),IFERROR(NUMBERVALUE(CriteriTecnici!$L714,",","."),0))),4)&amp;""),",",".")&amp;", "&amp;CHAR(34)&amp;"flag"&amp;CHAR(34)&amp;": "&amp;SUBSTITUTE(TRIM(ROUND(IFERROR(CriteriTecnici!$M714*1,IFERROR(NUMBERVALUE(CriteriTecnici!$M714,".",","),IFERROR(NUMBERVALUE(CriteriTecnici!$M714,",","."),0))),4)&amp;""),",",".")&amp;", "&amp;CHAR(34)&amp;"rawScore"&amp;CHAR(34)&amp;": "&amp;SUBSTITUTE(TRIM(ROUND(IFERROR(CriteriTecnici!$O714*1,IFERROR(NUMBERVALUE(CriteriTecnici!$O714,".",","),IFERROR(NUMBERVALUE(CriteriTecnici!$O714,",","."),0))),4)&amp;""),",",".")&amp;CHAR(125)&amp;IF(TRUE,",",""))</f>
        <v/>
      </c>
    </row>
    <row r="935">
      <c r="A935" s="38">
        <f>IF(CriteriTecnici!$A715="","","    "&amp;CHAR(123)&amp;CHAR(34)&amp;"bidderId"&amp;CHAR(34)&amp;": "&amp;CHAR(34)&amp;SUBSTITUTE(CriteriTecnici!$A715,CHAR(34),"'")&amp;CHAR(34)&amp;", "&amp;CHAR(34)&amp;"lotId"&amp;CHAR(34)&amp;": "&amp;CHAR(34)&amp;SUBSTITUTE(CriteriTecnici!$C715,CHAR(34),"'")&amp;CHAR(34)&amp;", "&amp;CHAR(34)&amp;"criterionId"&amp;CHAR(34)&amp;": "&amp;CHAR(34)&amp;SUBSTITUTE(CriteriTecnici!$D715,CHAR(34),"'")&amp;CHAR(34)&amp;", "&amp;CHAR(34)&amp;"kind"&amp;CHAR(34)&amp;": "&amp;CHAR(34)&amp;SUBSTITUTE(CriteriTecnici!$F715,CHAR(34),"'")&amp;CHAR(34)&amp;", "&amp;CHAR(34)&amp;"value"&amp;CHAR(34)&amp;": "&amp;SUBSTITUTE(TRIM(ROUND(IFERROR(CriteriTecnici!$N715*1,IFERROR(NUMBERVALUE(CriteriTecnici!$N715,".",","),IFERROR(NUMBERVALUE(CriteriTecnici!$N715,",","."),0))),4)&amp;""),",",".")&amp;", "&amp;CHAR(34)&amp;"numerator"&amp;CHAR(34)&amp;": "&amp;SUBSTITUTE(TRIM(ROUND(IFERROR(CriteriTecnici!$K715*1,IFERROR(NUMBERVALUE(CriteriTecnici!$K715,".",","),IFERROR(NUMBERVALUE(CriteriTecnici!$K715,",","."),0))),4)&amp;""),",",".")&amp;", "&amp;CHAR(34)&amp;"denominator"&amp;CHAR(34)&amp;": "&amp;SUBSTITUTE(TRIM(ROUND(IFERROR(CriteriTecnici!$L715*1,IFERROR(NUMBERVALUE(CriteriTecnici!$L715,".",","),IFERROR(NUMBERVALUE(CriteriTecnici!$L715,",","."),0))),4)&amp;""),",",".")&amp;", "&amp;CHAR(34)&amp;"flag"&amp;CHAR(34)&amp;": "&amp;SUBSTITUTE(TRIM(ROUND(IFERROR(CriteriTecnici!$M715*1,IFERROR(NUMBERVALUE(CriteriTecnici!$M715,".",","),IFERROR(NUMBERVALUE(CriteriTecnici!$M715,",","."),0))),4)&amp;""),",",".")&amp;", "&amp;CHAR(34)&amp;"rawScore"&amp;CHAR(34)&amp;": "&amp;SUBSTITUTE(TRIM(ROUND(IFERROR(CriteriTecnici!$O715*1,IFERROR(NUMBERVALUE(CriteriTecnici!$O715,".",","),IFERROR(NUMBERVALUE(CriteriTecnici!$O715,",","."),0))),4)&amp;""),",",".")&amp;CHAR(125)&amp;IF(TRUE,",",""))</f>
        <v/>
      </c>
    </row>
    <row r="936">
      <c r="A936" s="38">
        <f>IF(CriteriTecnici!$A716="","","    "&amp;CHAR(123)&amp;CHAR(34)&amp;"bidderId"&amp;CHAR(34)&amp;": "&amp;CHAR(34)&amp;SUBSTITUTE(CriteriTecnici!$A716,CHAR(34),"'")&amp;CHAR(34)&amp;", "&amp;CHAR(34)&amp;"lotId"&amp;CHAR(34)&amp;": "&amp;CHAR(34)&amp;SUBSTITUTE(CriteriTecnici!$C716,CHAR(34),"'")&amp;CHAR(34)&amp;", "&amp;CHAR(34)&amp;"criterionId"&amp;CHAR(34)&amp;": "&amp;CHAR(34)&amp;SUBSTITUTE(CriteriTecnici!$D716,CHAR(34),"'")&amp;CHAR(34)&amp;", "&amp;CHAR(34)&amp;"kind"&amp;CHAR(34)&amp;": "&amp;CHAR(34)&amp;SUBSTITUTE(CriteriTecnici!$F716,CHAR(34),"'")&amp;CHAR(34)&amp;", "&amp;CHAR(34)&amp;"value"&amp;CHAR(34)&amp;": "&amp;SUBSTITUTE(TRIM(ROUND(IFERROR(CriteriTecnici!$N716*1,IFERROR(NUMBERVALUE(CriteriTecnici!$N716,".",","),IFERROR(NUMBERVALUE(CriteriTecnici!$N716,",","."),0))),4)&amp;""),",",".")&amp;", "&amp;CHAR(34)&amp;"numerator"&amp;CHAR(34)&amp;": "&amp;SUBSTITUTE(TRIM(ROUND(IFERROR(CriteriTecnici!$K716*1,IFERROR(NUMBERVALUE(CriteriTecnici!$K716,".",","),IFERROR(NUMBERVALUE(CriteriTecnici!$K716,",","."),0))),4)&amp;""),",",".")&amp;", "&amp;CHAR(34)&amp;"denominator"&amp;CHAR(34)&amp;": "&amp;SUBSTITUTE(TRIM(ROUND(IFERROR(CriteriTecnici!$L716*1,IFERROR(NUMBERVALUE(CriteriTecnici!$L716,".",","),IFERROR(NUMBERVALUE(CriteriTecnici!$L716,",","."),0))),4)&amp;""),",",".")&amp;", "&amp;CHAR(34)&amp;"flag"&amp;CHAR(34)&amp;": "&amp;SUBSTITUTE(TRIM(ROUND(IFERROR(CriteriTecnici!$M716*1,IFERROR(NUMBERVALUE(CriteriTecnici!$M716,".",","),IFERROR(NUMBERVALUE(CriteriTecnici!$M716,",","."),0))),4)&amp;""),",",".")&amp;", "&amp;CHAR(34)&amp;"rawScore"&amp;CHAR(34)&amp;": "&amp;SUBSTITUTE(TRIM(ROUND(IFERROR(CriteriTecnici!$O716*1,IFERROR(NUMBERVALUE(CriteriTecnici!$O716,".",","),IFERROR(NUMBERVALUE(CriteriTecnici!$O716,",","."),0))),4)&amp;""),",",".")&amp;CHAR(125)&amp;IF(TRUE,",",""))</f>
        <v/>
      </c>
    </row>
    <row r="937">
      <c r="A937" s="38">
        <f>IF(CriteriTecnici!$A717="","","    "&amp;CHAR(123)&amp;CHAR(34)&amp;"bidderId"&amp;CHAR(34)&amp;": "&amp;CHAR(34)&amp;SUBSTITUTE(CriteriTecnici!$A717,CHAR(34),"'")&amp;CHAR(34)&amp;", "&amp;CHAR(34)&amp;"lotId"&amp;CHAR(34)&amp;": "&amp;CHAR(34)&amp;SUBSTITUTE(CriteriTecnici!$C717,CHAR(34),"'")&amp;CHAR(34)&amp;", "&amp;CHAR(34)&amp;"criterionId"&amp;CHAR(34)&amp;": "&amp;CHAR(34)&amp;SUBSTITUTE(CriteriTecnici!$D717,CHAR(34),"'")&amp;CHAR(34)&amp;", "&amp;CHAR(34)&amp;"kind"&amp;CHAR(34)&amp;": "&amp;CHAR(34)&amp;SUBSTITUTE(CriteriTecnici!$F717,CHAR(34),"'")&amp;CHAR(34)&amp;", "&amp;CHAR(34)&amp;"value"&amp;CHAR(34)&amp;": "&amp;SUBSTITUTE(TRIM(ROUND(IFERROR(CriteriTecnici!$N717*1,IFERROR(NUMBERVALUE(CriteriTecnici!$N717,".",","),IFERROR(NUMBERVALUE(CriteriTecnici!$N717,",","."),0))),4)&amp;""),",",".")&amp;", "&amp;CHAR(34)&amp;"numerator"&amp;CHAR(34)&amp;": "&amp;SUBSTITUTE(TRIM(ROUND(IFERROR(CriteriTecnici!$K717*1,IFERROR(NUMBERVALUE(CriteriTecnici!$K717,".",","),IFERROR(NUMBERVALUE(CriteriTecnici!$K717,",","."),0))),4)&amp;""),",",".")&amp;", "&amp;CHAR(34)&amp;"denominator"&amp;CHAR(34)&amp;": "&amp;SUBSTITUTE(TRIM(ROUND(IFERROR(CriteriTecnici!$L717*1,IFERROR(NUMBERVALUE(CriteriTecnici!$L717,".",","),IFERROR(NUMBERVALUE(CriteriTecnici!$L717,",","."),0))),4)&amp;""),",",".")&amp;", "&amp;CHAR(34)&amp;"flag"&amp;CHAR(34)&amp;": "&amp;SUBSTITUTE(TRIM(ROUND(IFERROR(CriteriTecnici!$M717*1,IFERROR(NUMBERVALUE(CriteriTecnici!$M717,".",","),IFERROR(NUMBERVALUE(CriteriTecnici!$M717,",","."),0))),4)&amp;""),",",".")&amp;", "&amp;CHAR(34)&amp;"rawScore"&amp;CHAR(34)&amp;": "&amp;SUBSTITUTE(TRIM(ROUND(IFERROR(CriteriTecnici!$O717*1,IFERROR(NUMBERVALUE(CriteriTecnici!$O717,".",","),IFERROR(NUMBERVALUE(CriteriTecnici!$O717,",","."),0))),4)&amp;""),",",".")&amp;CHAR(125)&amp;IF(COUNTA(Offerte!$A25:$A$200)&gt;0,",",""))</f>
        <v/>
      </c>
    </row>
    <row r="938">
      <c r="A938" s="38">
        <f>IF(CriteriTecnici!$A718="","","    "&amp;CHAR(123)&amp;CHAR(34)&amp;"bidderId"&amp;CHAR(34)&amp;": "&amp;CHAR(34)&amp;SUBSTITUTE(CriteriTecnici!$A718,CHAR(34),"'")&amp;CHAR(34)&amp;", "&amp;CHAR(34)&amp;"lotId"&amp;CHAR(34)&amp;": "&amp;CHAR(34)&amp;SUBSTITUTE(CriteriTecnici!$C718,CHAR(34),"'")&amp;CHAR(34)&amp;", "&amp;CHAR(34)&amp;"criterionId"&amp;CHAR(34)&amp;": "&amp;CHAR(34)&amp;SUBSTITUTE(CriteriTecnici!$D718,CHAR(34),"'")&amp;CHAR(34)&amp;", "&amp;CHAR(34)&amp;"kind"&amp;CHAR(34)&amp;": "&amp;CHAR(34)&amp;SUBSTITUTE(CriteriTecnici!$F718,CHAR(34),"'")&amp;CHAR(34)&amp;", "&amp;CHAR(34)&amp;"value"&amp;CHAR(34)&amp;": "&amp;SUBSTITUTE(TRIM(ROUND(IFERROR(CriteriTecnici!$N718*1,IFERROR(NUMBERVALUE(CriteriTecnici!$N718,".",","),IFERROR(NUMBERVALUE(CriteriTecnici!$N718,",","."),0))),4)&amp;""),",",".")&amp;", "&amp;CHAR(34)&amp;"numerator"&amp;CHAR(34)&amp;": "&amp;SUBSTITUTE(TRIM(ROUND(IFERROR(CriteriTecnici!$K718*1,IFERROR(NUMBERVALUE(CriteriTecnici!$K718,".",","),IFERROR(NUMBERVALUE(CriteriTecnici!$K718,",","."),0))),4)&amp;""),",",".")&amp;", "&amp;CHAR(34)&amp;"denominator"&amp;CHAR(34)&amp;": "&amp;SUBSTITUTE(TRIM(ROUND(IFERROR(CriteriTecnici!$L718*1,IFERROR(NUMBERVALUE(CriteriTecnici!$L718,".",","),IFERROR(NUMBERVALUE(CriteriTecnici!$L718,",","."),0))),4)&amp;""),",",".")&amp;", "&amp;CHAR(34)&amp;"flag"&amp;CHAR(34)&amp;": "&amp;SUBSTITUTE(TRIM(ROUND(IFERROR(CriteriTecnici!$M718*1,IFERROR(NUMBERVALUE(CriteriTecnici!$M718,".",","),IFERROR(NUMBERVALUE(CriteriTecnici!$M718,",","."),0))),4)&amp;""),",",".")&amp;", "&amp;CHAR(34)&amp;"rawScore"&amp;CHAR(34)&amp;": "&amp;SUBSTITUTE(TRIM(ROUND(IFERROR(CriteriTecnici!$O718*1,IFERROR(NUMBERVALUE(CriteriTecnici!$O718,".",","),IFERROR(NUMBERVALUE(CriteriTecnici!$O718,",","."),0))),4)&amp;""),",",".")&amp;CHAR(125)&amp;IF(TRUE,",",""))</f>
        <v/>
      </c>
    </row>
    <row r="939">
      <c r="A939" s="38">
        <f>IF(CriteriTecnici!$A719="","","    "&amp;CHAR(123)&amp;CHAR(34)&amp;"bidderId"&amp;CHAR(34)&amp;": "&amp;CHAR(34)&amp;SUBSTITUTE(CriteriTecnici!$A719,CHAR(34),"'")&amp;CHAR(34)&amp;", "&amp;CHAR(34)&amp;"lotId"&amp;CHAR(34)&amp;": "&amp;CHAR(34)&amp;SUBSTITUTE(CriteriTecnici!$C719,CHAR(34),"'")&amp;CHAR(34)&amp;", "&amp;CHAR(34)&amp;"criterionId"&amp;CHAR(34)&amp;": "&amp;CHAR(34)&amp;SUBSTITUTE(CriteriTecnici!$D719,CHAR(34),"'")&amp;CHAR(34)&amp;", "&amp;CHAR(34)&amp;"kind"&amp;CHAR(34)&amp;": "&amp;CHAR(34)&amp;SUBSTITUTE(CriteriTecnici!$F719,CHAR(34),"'")&amp;CHAR(34)&amp;", "&amp;CHAR(34)&amp;"value"&amp;CHAR(34)&amp;": "&amp;SUBSTITUTE(TRIM(ROUND(IFERROR(CriteriTecnici!$N719*1,IFERROR(NUMBERVALUE(CriteriTecnici!$N719,".",","),IFERROR(NUMBERVALUE(CriteriTecnici!$N719,",","."),0))),4)&amp;""),",",".")&amp;", "&amp;CHAR(34)&amp;"numerator"&amp;CHAR(34)&amp;": "&amp;SUBSTITUTE(TRIM(ROUND(IFERROR(CriteriTecnici!$K719*1,IFERROR(NUMBERVALUE(CriteriTecnici!$K719,".",","),IFERROR(NUMBERVALUE(CriteriTecnici!$K719,",","."),0))),4)&amp;""),",",".")&amp;", "&amp;CHAR(34)&amp;"denominator"&amp;CHAR(34)&amp;": "&amp;SUBSTITUTE(TRIM(ROUND(IFERROR(CriteriTecnici!$L719*1,IFERROR(NUMBERVALUE(CriteriTecnici!$L719,".",","),IFERROR(NUMBERVALUE(CriteriTecnici!$L719,",","."),0))),4)&amp;""),",",".")&amp;", "&amp;CHAR(34)&amp;"flag"&amp;CHAR(34)&amp;": "&amp;SUBSTITUTE(TRIM(ROUND(IFERROR(CriteriTecnici!$M719*1,IFERROR(NUMBERVALUE(CriteriTecnici!$M719,".",","),IFERROR(NUMBERVALUE(CriteriTecnici!$M719,",","."),0))),4)&amp;""),",",".")&amp;", "&amp;CHAR(34)&amp;"rawScore"&amp;CHAR(34)&amp;": "&amp;SUBSTITUTE(TRIM(ROUND(IFERROR(CriteriTecnici!$O719*1,IFERROR(NUMBERVALUE(CriteriTecnici!$O719,".",","),IFERROR(NUMBERVALUE(CriteriTecnici!$O719,",","."),0))),4)&amp;""),",",".")&amp;CHAR(125)&amp;IF(TRUE,",",""))</f>
        <v/>
      </c>
    </row>
    <row r="940">
      <c r="A940" s="38">
        <f>IF(CriteriTecnici!$A720="","","    "&amp;CHAR(123)&amp;CHAR(34)&amp;"bidderId"&amp;CHAR(34)&amp;": "&amp;CHAR(34)&amp;SUBSTITUTE(CriteriTecnici!$A720,CHAR(34),"'")&amp;CHAR(34)&amp;", "&amp;CHAR(34)&amp;"lotId"&amp;CHAR(34)&amp;": "&amp;CHAR(34)&amp;SUBSTITUTE(CriteriTecnici!$C720,CHAR(34),"'")&amp;CHAR(34)&amp;", "&amp;CHAR(34)&amp;"criterionId"&amp;CHAR(34)&amp;": "&amp;CHAR(34)&amp;SUBSTITUTE(CriteriTecnici!$D720,CHAR(34),"'")&amp;CHAR(34)&amp;", "&amp;CHAR(34)&amp;"kind"&amp;CHAR(34)&amp;": "&amp;CHAR(34)&amp;SUBSTITUTE(CriteriTecnici!$F720,CHAR(34),"'")&amp;CHAR(34)&amp;", "&amp;CHAR(34)&amp;"value"&amp;CHAR(34)&amp;": "&amp;SUBSTITUTE(TRIM(ROUND(IFERROR(CriteriTecnici!$N720*1,IFERROR(NUMBERVALUE(CriteriTecnici!$N720,".",","),IFERROR(NUMBERVALUE(CriteriTecnici!$N720,",","."),0))),4)&amp;""),",",".")&amp;", "&amp;CHAR(34)&amp;"numerator"&amp;CHAR(34)&amp;": "&amp;SUBSTITUTE(TRIM(ROUND(IFERROR(CriteriTecnici!$K720*1,IFERROR(NUMBERVALUE(CriteriTecnici!$K720,".",","),IFERROR(NUMBERVALUE(CriteriTecnici!$K720,",","."),0))),4)&amp;""),",",".")&amp;", "&amp;CHAR(34)&amp;"denominator"&amp;CHAR(34)&amp;": "&amp;SUBSTITUTE(TRIM(ROUND(IFERROR(CriteriTecnici!$L720*1,IFERROR(NUMBERVALUE(CriteriTecnici!$L720,".",","),IFERROR(NUMBERVALUE(CriteriTecnici!$L720,",","."),0))),4)&amp;""),",",".")&amp;", "&amp;CHAR(34)&amp;"flag"&amp;CHAR(34)&amp;": "&amp;SUBSTITUTE(TRIM(ROUND(IFERROR(CriteriTecnici!$M720*1,IFERROR(NUMBERVALUE(CriteriTecnici!$M720,".",","),IFERROR(NUMBERVALUE(CriteriTecnici!$M720,",","."),0))),4)&amp;""),",",".")&amp;", "&amp;CHAR(34)&amp;"rawScore"&amp;CHAR(34)&amp;": "&amp;SUBSTITUTE(TRIM(ROUND(IFERROR(CriteriTecnici!$O720*1,IFERROR(NUMBERVALUE(CriteriTecnici!$O720,".",","),IFERROR(NUMBERVALUE(CriteriTecnici!$O720,",","."),0))),4)&amp;""),",",".")&amp;CHAR(125)&amp;IF(TRUE,",",""))</f>
        <v/>
      </c>
    </row>
    <row r="941">
      <c r="A941" s="38">
        <f>IF(CriteriTecnici!$A721="","","    "&amp;CHAR(123)&amp;CHAR(34)&amp;"bidderId"&amp;CHAR(34)&amp;": "&amp;CHAR(34)&amp;SUBSTITUTE(CriteriTecnici!$A721,CHAR(34),"'")&amp;CHAR(34)&amp;", "&amp;CHAR(34)&amp;"lotId"&amp;CHAR(34)&amp;": "&amp;CHAR(34)&amp;SUBSTITUTE(CriteriTecnici!$C721,CHAR(34),"'")&amp;CHAR(34)&amp;", "&amp;CHAR(34)&amp;"criterionId"&amp;CHAR(34)&amp;": "&amp;CHAR(34)&amp;SUBSTITUTE(CriteriTecnici!$D721,CHAR(34),"'")&amp;CHAR(34)&amp;", "&amp;CHAR(34)&amp;"kind"&amp;CHAR(34)&amp;": "&amp;CHAR(34)&amp;SUBSTITUTE(CriteriTecnici!$F721,CHAR(34),"'")&amp;CHAR(34)&amp;", "&amp;CHAR(34)&amp;"value"&amp;CHAR(34)&amp;": "&amp;SUBSTITUTE(TRIM(ROUND(IFERROR(CriteriTecnici!$N721*1,IFERROR(NUMBERVALUE(CriteriTecnici!$N721,".",","),IFERROR(NUMBERVALUE(CriteriTecnici!$N721,",","."),0))),4)&amp;""),",",".")&amp;", "&amp;CHAR(34)&amp;"numerator"&amp;CHAR(34)&amp;": "&amp;SUBSTITUTE(TRIM(ROUND(IFERROR(CriteriTecnici!$K721*1,IFERROR(NUMBERVALUE(CriteriTecnici!$K721,".",","),IFERROR(NUMBERVALUE(CriteriTecnici!$K721,",","."),0))),4)&amp;""),",",".")&amp;", "&amp;CHAR(34)&amp;"denominator"&amp;CHAR(34)&amp;": "&amp;SUBSTITUTE(TRIM(ROUND(IFERROR(CriteriTecnici!$L721*1,IFERROR(NUMBERVALUE(CriteriTecnici!$L721,".",","),IFERROR(NUMBERVALUE(CriteriTecnici!$L721,",","."),0))),4)&amp;""),",",".")&amp;", "&amp;CHAR(34)&amp;"flag"&amp;CHAR(34)&amp;": "&amp;SUBSTITUTE(TRIM(ROUND(IFERROR(CriteriTecnici!$M721*1,IFERROR(NUMBERVALUE(CriteriTecnici!$M721,".",","),IFERROR(NUMBERVALUE(CriteriTecnici!$M721,",","."),0))),4)&amp;""),",",".")&amp;", "&amp;CHAR(34)&amp;"rawScore"&amp;CHAR(34)&amp;": "&amp;SUBSTITUTE(TRIM(ROUND(IFERROR(CriteriTecnici!$O721*1,IFERROR(NUMBERVALUE(CriteriTecnici!$O721,".",","),IFERROR(NUMBERVALUE(CriteriTecnici!$O721,",","."),0))),4)&amp;""),",",".")&amp;CHAR(125)&amp;IF(TRUE,",",""))</f>
        <v/>
      </c>
    </row>
    <row r="942">
      <c r="A942" s="38">
        <f>IF(CriteriTecnici!$A722="","","    "&amp;CHAR(123)&amp;CHAR(34)&amp;"bidderId"&amp;CHAR(34)&amp;": "&amp;CHAR(34)&amp;SUBSTITUTE(CriteriTecnici!$A722,CHAR(34),"'")&amp;CHAR(34)&amp;", "&amp;CHAR(34)&amp;"lotId"&amp;CHAR(34)&amp;": "&amp;CHAR(34)&amp;SUBSTITUTE(CriteriTecnici!$C722,CHAR(34),"'")&amp;CHAR(34)&amp;", "&amp;CHAR(34)&amp;"criterionId"&amp;CHAR(34)&amp;": "&amp;CHAR(34)&amp;SUBSTITUTE(CriteriTecnici!$D722,CHAR(34),"'")&amp;CHAR(34)&amp;", "&amp;CHAR(34)&amp;"kind"&amp;CHAR(34)&amp;": "&amp;CHAR(34)&amp;SUBSTITUTE(CriteriTecnici!$F722,CHAR(34),"'")&amp;CHAR(34)&amp;", "&amp;CHAR(34)&amp;"value"&amp;CHAR(34)&amp;": "&amp;SUBSTITUTE(TRIM(ROUND(IFERROR(CriteriTecnici!$N722*1,IFERROR(NUMBERVALUE(CriteriTecnici!$N722,".",","),IFERROR(NUMBERVALUE(CriteriTecnici!$N722,",","."),0))),4)&amp;""),",",".")&amp;", "&amp;CHAR(34)&amp;"numerator"&amp;CHAR(34)&amp;": "&amp;SUBSTITUTE(TRIM(ROUND(IFERROR(CriteriTecnici!$K722*1,IFERROR(NUMBERVALUE(CriteriTecnici!$K722,".",","),IFERROR(NUMBERVALUE(CriteriTecnici!$K722,",","."),0))),4)&amp;""),",",".")&amp;", "&amp;CHAR(34)&amp;"denominator"&amp;CHAR(34)&amp;": "&amp;SUBSTITUTE(TRIM(ROUND(IFERROR(CriteriTecnici!$L722*1,IFERROR(NUMBERVALUE(CriteriTecnici!$L722,".",","),IFERROR(NUMBERVALUE(CriteriTecnici!$L722,",","."),0))),4)&amp;""),",",".")&amp;", "&amp;CHAR(34)&amp;"flag"&amp;CHAR(34)&amp;": "&amp;SUBSTITUTE(TRIM(ROUND(IFERROR(CriteriTecnici!$M722*1,IFERROR(NUMBERVALUE(CriteriTecnici!$M722,".",","),IFERROR(NUMBERVALUE(CriteriTecnici!$M722,",","."),0))),4)&amp;""),",",".")&amp;", "&amp;CHAR(34)&amp;"rawScore"&amp;CHAR(34)&amp;": "&amp;SUBSTITUTE(TRIM(ROUND(IFERROR(CriteriTecnici!$O722*1,IFERROR(NUMBERVALUE(CriteriTecnici!$O722,".",","),IFERROR(NUMBERVALUE(CriteriTecnici!$O722,",","."),0))),4)&amp;""),",",".")&amp;CHAR(125)&amp;IF(TRUE,",",""))</f>
        <v/>
      </c>
    </row>
    <row r="943">
      <c r="A943" s="38">
        <f>IF(CriteriTecnici!$A723="","","    "&amp;CHAR(123)&amp;CHAR(34)&amp;"bidderId"&amp;CHAR(34)&amp;": "&amp;CHAR(34)&amp;SUBSTITUTE(CriteriTecnici!$A723,CHAR(34),"'")&amp;CHAR(34)&amp;", "&amp;CHAR(34)&amp;"lotId"&amp;CHAR(34)&amp;": "&amp;CHAR(34)&amp;SUBSTITUTE(CriteriTecnici!$C723,CHAR(34),"'")&amp;CHAR(34)&amp;", "&amp;CHAR(34)&amp;"criterionId"&amp;CHAR(34)&amp;": "&amp;CHAR(34)&amp;SUBSTITUTE(CriteriTecnici!$D723,CHAR(34),"'")&amp;CHAR(34)&amp;", "&amp;CHAR(34)&amp;"kind"&amp;CHAR(34)&amp;": "&amp;CHAR(34)&amp;SUBSTITUTE(CriteriTecnici!$F723,CHAR(34),"'")&amp;CHAR(34)&amp;", "&amp;CHAR(34)&amp;"value"&amp;CHAR(34)&amp;": "&amp;SUBSTITUTE(TRIM(ROUND(IFERROR(CriteriTecnici!$N723*1,IFERROR(NUMBERVALUE(CriteriTecnici!$N723,".",","),IFERROR(NUMBERVALUE(CriteriTecnici!$N723,",","."),0))),4)&amp;""),",",".")&amp;", "&amp;CHAR(34)&amp;"numerator"&amp;CHAR(34)&amp;": "&amp;SUBSTITUTE(TRIM(ROUND(IFERROR(CriteriTecnici!$K723*1,IFERROR(NUMBERVALUE(CriteriTecnici!$K723,".",","),IFERROR(NUMBERVALUE(CriteriTecnici!$K723,",","."),0))),4)&amp;""),",",".")&amp;", "&amp;CHAR(34)&amp;"denominator"&amp;CHAR(34)&amp;": "&amp;SUBSTITUTE(TRIM(ROUND(IFERROR(CriteriTecnici!$L723*1,IFERROR(NUMBERVALUE(CriteriTecnici!$L723,".",","),IFERROR(NUMBERVALUE(CriteriTecnici!$L723,",","."),0))),4)&amp;""),",",".")&amp;", "&amp;CHAR(34)&amp;"flag"&amp;CHAR(34)&amp;": "&amp;SUBSTITUTE(TRIM(ROUND(IFERROR(CriteriTecnici!$M723*1,IFERROR(NUMBERVALUE(CriteriTecnici!$M723,".",","),IFERROR(NUMBERVALUE(CriteriTecnici!$M723,",","."),0))),4)&amp;""),",",".")&amp;", "&amp;CHAR(34)&amp;"rawScore"&amp;CHAR(34)&amp;": "&amp;SUBSTITUTE(TRIM(ROUND(IFERROR(CriteriTecnici!$O723*1,IFERROR(NUMBERVALUE(CriteriTecnici!$O723,".",","),IFERROR(NUMBERVALUE(CriteriTecnici!$O723,",","."),0))),4)&amp;""),",",".")&amp;CHAR(125)&amp;IF(TRUE,",",""))</f>
        <v/>
      </c>
    </row>
    <row r="944">
      <c r="A944" s="38">
        <f>IF(CriteriTecnici!$A724="","","    "&amp;CHAR(123)&amp;CHAR(34)&amp;"bidderId"&amp;CHAR(34)&amp;": "&amp;CHAR(34)&amp;SUBSTITUTE(CriteriTecnici!$A724,CHAR(34),"'")&amp;CHAR(34)&amp;", "&amp;CHAR(34)&amp;"lotId"&amp;CHAR(34)&amp;": "&amp;CHAR(34)&amp;SUBSTITUTE(CriteriTecnici!$C724,CHAR(34),"'")&amp;CHAR(34)&amp;", "&amp;CHAR(34)&amp;"criterionId"&amp;CHAR(34)&amp;": "&amp;CHAR(34)&amp;SUBSTITUTE(CriteriTecnici!$D724,CHAR(34),"'")&amp;CHAR(34)&amp;", "&amp;CHAR(34)&amp;"kind"&amp;CHAR(34)&amp;": "&amp;CHAR(34)&amp;SUBSTITUTE(CriteriTecnici!$F724,CHAR(34),"'")&amp;CHAR(34)&amp;", "&amp;CHAR(34)&amp;"value"&amp;CHAR(34)&amp;": "&amp;SUBSTITUTE(TRIM(ROUND(IFERROR(CriteriTecnici!$N724*1,IFERROR(NUMBERVALUE(CriteriTecnici!$N724,".",","),IFERROR(NUMBERVALUE(CriteriTecnici!$N724,",","."),0))),4)&amp;""),",",".")&amp;", "&amp;CHAR(34)&amp;"numerator"&amp;CHAR(34)&amp;": "&amp;SUBSTITUTE(TRIM(ROUND(IFERROR(CriteriTecnici!$K724*1,IFERROR(NUMBERVALUE(CriteriTecnici!$K724,".",","),IFERROR(NUMBERVALUE(CriteriTecnici!$K724,",","."),0))),4)&amp;""),",",".")&amp;", "&amp;CHAR(34)&amp;"denominator"&amp;CHAR(34)&amp;": "&amp;SUBSTITUTE(TRIM(ROUND(IFERROR(CriteriTecnici!$L724*1,IFERROR(NUMBERVALUE(CriteriTecnici!$L724,".",","),IFERROR(NUMBERVALUE(CriteriTecnici!$L724,",","."),0))),4)&amp;""),",",".")&amp;", "&amp;CHAR(34)&amp;"flag"&amp;CHAR(34)&amp;": "&amp;SUBSTITUTE(TRIM(ROUND(IFERROR(CriteriTecnici!$M724*1,IFERROR(NUMBERVALUE(CriteriTecnici!$M724,".",","),IFERROR(NUMBERVALUE(CriteriTecnici!$M724,",","."),0))),4)&amp;""),",",".")&amp;", "&amp;CHAR(34)&amp;"rawScore"&amp;CHAR(34)&amp;": "&amp;SUBSTITUTE(TRIM(ROUND(IFERROR(CriteriTecnici!$O724*1,IFERROR(NUMBERVALUE(CriteriTecnici!$O724,".",","),IFERROR(NUMBERVALUE(CriteriTecnici!$O724,",","."),0))),4)&amp;""),",",".")&amp;CHAR(125)&amp;IF(TRUE,",",""))</f>
        <v/>
      </c>
    </row>
    <row r="945">
      <c r="A945" s="38">
        <f>IF(CriteriTecnici!$A725="","","    "&amp;CHAR(123)&amp;CHAR(34)&amp;"bidderId"&amp;CHAR(34)&amp;": "&amp;CHAR(34)&amp;SUBSTITUTE(CriteriTecnici!$A725,CHAR(34),"'")&amp;CHAR(34)&amp;", "&amp;CHAR(34)&amp;"lotId"&amp;CHAR(34)&amp;": "&amp;CHAR(34)&amp;SUBSTITUTE(CriteriTecnici!$C725,CHAR(34),"'")&amp;CHAR(34)&amp;", "&amp;CHAR(34)&amp;"criterionId"&amp;CHAR(34)&amp;": "&amp;CHAR(34)&amp;SUBSTITUTE(CriteriTecnici!$D725,CHAR(34),"'")&amp;CHAR(34)&amp;", "&amp;CHAR(34)&amp;"kind"&amp;CHAR(34)&amp;": "&amp;CHAR(34)&amp;SUBSTITUTE(CriteriTecnici!$F725,CHAR(34),"'")&amp;CHAR(34)&amp;", "&amp;CHAR(34)&amp;"value"&amp;CHAR(34)&amp;": "&amp;SUBSTITUTE(TRIM(ROUND(IFERROR(CriteriTecnici!$N725*1,IFERROR(NUMBERVALUE(CriteriTecnici!$N725,".",","),IFERROR(NUMBERVALUE(CriteriTecnici!$N725,",","."),0))),4)&amp;""),",",".")&amp;", "&amp;CHAR(34)&amp;"numerator"&amp;CHAR(34)&amp;": "&amp;SUBSTITUTE(TRIM(ROUND(IFERROR(CriteriTecnici!$K725*1,IFERROR(NUMBERVALUE(CriteriTecnici!$K725,".",","),IFERROR(NUMBERVALUE(CriteriTecnici!$K725,",","."),0))),4)&amp;""),",",".")&amp;", "&amp;CHAR(34)&amp;"denominator"&amp;CHAR(34)&amp;": "&amp;SUBSTITUTE(TRIM(ROUND(IFERROR(CriteriTecnici!$L725*1,IFERROR(NUMBERVALUE(CriteriTecnici!$L725,".",","),IFERROR(NUMBERVALUE(CriteriTecnici!$L725,",","."),0))),4)&amp;""),",",".")&amp;", "&amp;CHAR(34)&amp;"flag"&amp;CHAR(34)&amp;": "&amp;SUBSTITUTE(TRIM(ROUND(IFERROR(CriteriTecnici!$M725*1,IFERROR(NUMBERVALUE(CriteriTecnici!$M725,".",","),IFERROR(NUMBERVALUE(CriteriTecnici!$M725,",","."),0))),4)&amp;""),",",".")&amp;", "&amp;CHAR(34)&amp;"rawScore"&amp;CHAR(34)&amp;": "&amp;SUBSTITUTE(TRIM(ROUND(IFERROR(CriteriTecnici!$O725*1,IFERROR(NUMBERVALUE(CriteriTecnici!$O725,".",","),IFERROR(NUMBERVALUE(CriteriTecnici!$O725,",","."),0))),4)&amp;""),",",".")&amp;CHAR(125)&amp;IF(TRUE,",",""))</f>
        <v/>
      </c>
    </row>
    <row r="946">
      <c r="A946" s="38">
        <f>IF(CriteriTecnici!$A726="","","    "&amp;CHAR(123)&amp;CHAR(34)&amp;"bidderId"&amp;CHAR(34)&amp;": "&amp;CHAR(34)&amp;SUBSTITUTE(CriteriTecnici!$A726,CHAR(34),"'")&amp;CHAR(34)&amp;", "&amp;CHAR(34)&amp;"lotId"&amp;CHAR(34)&amp;": "&amp;CHAR(34)&amp;SUBSTITUTE(CriteriTecnici!$C726,CHAR(34),"'")&amp;CHAR(34)&amp;", "&amp;CHAR(34)&amp;"criterionId"&amp;CHAR(34)&amp;": "&amp;CHAR(34)&amp;SUBSTITUTE(CriteriTecnici!$D726,CHAR(34),"'")&amp;CHAR(34)&amp;", "&amp;CHAR(34)&amp;"kind"&amp;CHAR(34)&amp;": "&amp;CHAR(34)&amp;SUBSTITUTE(CriteriTecnici!$F726,CHAR(34),"'")&amp;CHAR(34)&amp;", "&amp;CHAR(34)&amp;"value"&amp;CHAR(34)&amp;": "&amp;SUBSTITUTE(TRIM(ROUND(IFERROR(CriteriTecnici!$N726*1,IFERROR(NUMBERVALUE(CriteriTecnici!$N726,".",","),IFERROR(NUMBERVALUE(CriteriTecnici!$N726,",","."),0))),4)&amp;""),",",".")&amp;", "&amp;CHAR(34)&amp;"numerator"&amp;CHAR(34)&amp;": "&amp;SUBSTITUTE(TRIM(ROUND(IFERROR(CriteriTecnici!$K726*1,IFERROR(NUMBERVALUE(CriteriTecnici!$K726,".",","),IFERROR(NUMBERVALUE(CriteriTecnici!$K726,",","."),0))),4)&amp;""),",",".")&amp;", "&amp;CHAR(34)&amp;"denominator"&amp;CHAR(34)&amp;": "&amp;SUBSTITUTE(TRIM(ROUND(IFERROR(CriteriTecnici!$L726*1,IFERROR(NUMBERVALUE(CriteriTecnici!$L726,".",","),IFERROR(NUMBERVALUE(CriteriTecnici!$L726,",","."),0))),4)&amp;""),",",".")&amp;", "&amp;CHAR(34)&amp;"flag"&amp;CHAR(34)&amp;": "&amp;SUBSTITUTE(TRIM(ROUND(IFERROR(CriteriTecnici!$M726*1,IFERROR(NUMBERVALUE(CriteriTecnici!$M726,".",","),IFERROR(NUMBERVALUE(CriteriTecnici!$M726,",","."),0))),4)&amp;""),",",".")&amp;", "&amp;CHAR(34)&amp;"rawScore"&amp;CHAR(34)&amp;": "&amp;SUBSTITUTE(TRIM(ROUND(IFERROR(CriteriTecnici!$O726*1,IFERROR(NUMBERVALUE(CriteriTecnici!$O726,".",","),IFERROR(NUMBERVALUE(CriteriTecnici!$O726,",","."),0))),4)&amp;""),",",".")&amp;CHAR(125)&amp;IF(TRUE,",",""))</f>
        <v/>
      </c>
    </row>
    <row r="947">
      <c r="A947" s="38">
        <f>IF(CriteriTecnici!$A727="","","    "&amp;CHAR(123)&amp;CHAR(34)&amp;"bidderId"&amp;CHAR(34)&amp;": "&amp;CHAR(34)&amp;SUBSTITUTE(CriteriTecnici!$A727,CHAR(34),"'")&amp;CHAR(34)&amp;", "&amp;CHAR(34)&amp;"lotId"&amp;CHAR(34)&amp;": "&amp;CHAR(34)&amp;SUBSTITUTE(CriteriTecnici!$C727,CHAR(34),"'")&amp;CHAR(34)&amp;", "&amp;CHAR(34)&amp;"criterionId"&amp;CHAR(34)&amp;": "&amp;CHAR(34)&amp;SUBSTITUTE(CriteriTecnici!$D727,CHAR(34),"'")&amp;CHAR(34)&amp;", "&amp;CHAR(34)&amp;"kind"&amp;CHAR(34)&amp;": "&amp;CHAR(34)&amp;SUBSTITUTE(CriteriTecnici!$F727,CHAR(34),"'")&amp;CHAR(34)&amp;", "&amp;CHAR(34)&amp;"value"&amp;CHAR(34)&amp;": "&amp;SUBSTITUTE(TRIM(ROUND(IFERROR(CriteriTecnici!$N727*1,IFERROR(NUMBERVALUE(CriteriTecnici!$N727,".",","),IFERROR(NUMBERVALUE(CriteriTecnici!$N727,",","."),0))),4)&amp;""),",",".")&amp;", "&amp;CHAR(34)&amp;"numerator"&amp;CHAR(34)&amp;": "&amp;SUBSTITUTE(TRIM(ROUND(IFERROR(CriteriTecnici!$K727*1,IFERROR(NUMBERVALUE(CriteriTecnici!$K727,".",","),IFERROR(NUMBERVALUE(CriteriTecnici!$K727,",","."),0))),4)&amp;""),",",".")&amp;", "&amp;CHAR(34)&amp;"denominator"&amp;CHAR(34)&amp;": "&amp;SUBSTITUTE(TRIM(ROUND(IFERROR(CriteriTecnici!$L727*1,IFERROR(NUMBERVALUE(CriteriTecnici!$L727,".",","),IFERROR(NUMBERVALUE(CriteriTecnici!$L727,",","."),0))),4)&amp;""),",",".")&amp;", "&amp;CHAR(34)&amp;"flag"&amp;CHAR(34)&amp;": "&amp;SUBSTITUTE(TRIM(ROUND(IFERROR(CriteriTecnici!$M727*1,IFERROR(NUMBERVALUE(CriteriTecnici!$M727,".",","),IFERROR(NUMBERVALUE(CriteriTecnici!$M727,",","."),0))),4)&amp;""),",",".")&amp;", "&amp;CHAR(34)&amp;"rawScore"&amp;CHAR(34)&amp;": "&amp;SUBSTITUTE(TRIM(ROUND(IFERROR(CriteriTecnici!$O727*1,IFERROR(NUMBERVALUE(CriteriTecnici!$O727,".",","),IFERROR(NUMBERVALUE(CriteriTecnici!$O727,",","."),0))),4)&amp;""),",",".")&amp;CHAR(125)&amp;IF(TRUE,",",""))</f>
        <v/>
      </c>
    </row>
    <row r="948">
      <c r="A948" s="38">
        <f>IF(CriteriTecnici!$A728="","","    "&amp;CHAR(123)&amp;CHAR(34)&amp;"bidderId"&amp;CHAR(34)&amp;": "&amp;CHAR(34)&amp;SUBSTITUTE(CriteriTecnici!$A728,CHAR(34),"'")&amp;CHAR(34)&amp;", "&amp;CHAR(34)&amp;"lotId"&amp;CHAR(34)&amp;": "&amp;CHAR(34)&amp;SUBSTITUTE(CriteriTecnici!$C728,CHAR(34),"'")&amp;CHAR(34)&amp;", "&amp;CHAR(34)&amp;"criterionId"&amp;CHAR(34)&amp;": "&amp;CHAR(34)&amp;SUBSTITUTE(CriteriTecnici!$D728,CHAR(34),"'")&amp;CHAR(34)&amp;", "&amp;CHAR(34)&amp;"kind"&amp;CHAR(34)&amp;": "&amp;CHAR(34)&amp;SUBSTITUTE(CriteriTecnici!$F728,CHAR(34),"'")&amp;CHAR(34)&amp;", "&amp;CHAR(34)&amp;"value"&amp;CHAR(34)&amp;": "&amp;SUBSTITUTE(TRIM(ROUND(IFERROR(CriteriTecnici!$N728*1,IFERROR(NUMBERVALUE(CriteriTecnici!$N728,".",","),IFERROR(NUMBERVALUE(CriteriTecnici!$N728,",","."),0))),4)&amp;""),",",".")&amp;", "&amp;CHAR(34)&amp;"numerator"&amp;CHAR(34)&amp;": "&amp;SUBSTITUTE(TRIM(ROUND(IFERROR(CriteriTecnici!$K728*1,IFERROR(NUMBERVALUE(CriteriTecnici!$K728,".",","),IFERROR(NUMBERVALUE(CriteriTecnici!$K728,",","."),0))),4)&amp;""),",",".")&amp;", "&amp;CHAR(34)&amp;"denominator"&amp;CHAR(34)&amp;": "&amp;SUBSTITUTE(TRIM(ROUND(IFERROR(CriteriTecnici!$L728*1,IFERROR(NUMBERVALUE(CriteriTecnici!$L728,".",","),IFERROR(NUMBERVALUE(CriteriTecnici!$L728,",","."),0))),4)&amp;""),",",".")&amp;", "&amp;CHAR(34)&amp;"flag"&amp;CHAR(34)&amp;": "&amp;SUBSTITUTE(TRIM(ROUND(IFERROR(CriteriTecnici!$M728*1,IFERROR(NUMBERVALUE(CriteriTecnici!$M728,".",","),IFERROR(NUMBERVALUE(CriteriTecnici!$M728,",","."),0))),4)&amp;""),",",".")&amp;", "&amp;CHAR(34)&amp;"rawScore"&amp;CHAR(34)&amp;": "&amp;SUBSTITUTE(TRIM(ROUND(IFERROR(CriteriTecnici!$O728*1,IFERROR(NUMBERVALUE(CriteriTecnici!$O728,".",","),IFERROR(NUMBERVALUE(CriteriTecnici!$O728,",","."),0))),4)&amp;""),",",".")&amp;CHAR(125)&amp;IF(TRUE,",",""))</f>
        <v/>
      </c>
    </row>
    <row r="949">
      <c r="A949" s="38">
        <f>IF(CriteriTecnici!$A729="","","    "&amp;CHAR(123)&amp;CHAR(34)&amp;"bidderId"&amp;CHAR(34)&amp;": "&amp;CHAR(34)&amp;SUBSTITUTE(CriteriTecnici!$A729,CHAR(34),"'")&amp;CHAR(34)&amp;", "&amp;CHAR(34)&amp;"lotId"&amp;CHAR(34)&amp;": "&amp;CHAR(34)&amp;SUBSTITUTE(CriteriTecnici!$C729,CHAR(34),"'")&amp;CHAR(34)&amp;", "&amp;CHAR(34)&amp;"criterionId"&amp;CHAR(34)&amp;": "&amp;CHAR(34)&amp;SUBSTITUTE(CriteriTecnici!$D729,CHAR(34),"'")&amp;CHAR(34)&amp;", "&amp;CHAR(34)&amp;"kind"&amp;CHAR(34)&amp;": "&amp;CHAR(34)&amp;SUBSTITUTE(CriteriTecnici!$F729,CHAR(34),"'")&amp;CHAR(34)&amp;", "&amp;CHAR(34)&amp;"value"&amp;CHAR(34)&amp;": "&amp;SUBSTITUTE(TRIM(ROUND(IFERROR(CriteriTecnici!$N729*1,IFERROR(NUMBERVALUE(CriteriTecnici!$N729,".",","),IFERROR(NUMBERVALUE(CriteriTecnici!$N729,",","."),0))),4)&amp;""),",",".")&amp;", "&amp;CHAR(34)&amp;"numerator"&amp;CHAR(34)&amp;": "&amp;SUBSTITUTE(TRIM(ROUND(IFERROR(CriteriTecnici!$K729*1,IFERROR(NUMBERVALUE(CriteriTecnici!$K729,".",","),IFERROR(NUMBERVALUE(CriteriTecnici!$K729,",","."),0))),4)&amp;""),",",".")&amp;", "&amp;CHAR(34)&amp;"denominator"&amp;CHAR(34)&amp;": "&amp;SUBSTITUTE(TRIM(ROUND(IFERROR(CriteriTecnici!$L729*1,IFERROR(NUMBERVALUE(CriteriTecnici!$L729,".",","),IFERROR(NUMBERVALUE(CriteriTecnici!$L729,",","."),0))),4)&amp;""),",",".")&amp;", "&amp;CHAR(34)&amp;"flag"&amp;CHAR(34)&amp;": "&amp;SUBSTITUTE(TRIM(ROUND(IFERROR(CriteriTecnici!$M729*1,IFERROR(NUMBERVALUE(CriteriTecnici!$M729,".",","),IFERROR(NUMBERVALUE(CriteriTecnici!$M729,",","."),0))),4)&amp;""),",",".")&amp;", "&amp;CHAR(34)&amp;"rawScore"&amp;CHAR(34)&amp;": "&amp;SUBSTITUTE(TRIM(ROUND(IFERROR(CriteriTecnici!$O729*1,IFERROR(NUMBERVALUE(CriteriTecnici!$O729,".",","),IFERROR(NUMBERVALUE(CriteriTecnici!$O729,",","."),0))),4)&amp;""),",",".")&amp;CHAR(125)&amp;IF(TRUE,",",""))</f>
        <v/>
      </c>
    </row>
    <row r="950">
      <c r="A950" s="38">
        <f>IF(CriteriTecnici!$A730="","","    "&amp;CHAR(123)&amp;CHAR(34)&amp;"bidderId"&amp;CHAR(34)&amp;": "&amp;CHAR(34)&amp;SUBSTITUTE(CriteriTecnici!$A730,CHAR(34),"'")&amp;CHAR(34)&amp;", "&amp;CHAR(34)&amp;"lotId"&amp;CHAR(34)&amp;": "&amp;CHAR(34)&amp;SUBSTITUTE(CriteriTecnici!$C730,CHAR(34),"'")&amp;CHAR(34)&amp;", "&amp;CHAR(34)&amp;"criterionId"&amp;CHAR(34)&amp;": "&amp;CHAR(34)&amp;SUBSTITUTE(CriteriTecnici!$D730,CHAR(34),"'")&amp;CHAR(34)&amp;", "&amp;CHAR(34)&amp;"kind"&amp;CHAR(34)&amp;": "&amp;CHAR(34)&amp;SUBSTITUTE(CriteriTecnici!$F730,CHAR(34),"'")&amp;CHAR(34)&amp;", "&amp;CHAR(34)&amp;"value"&amp;CHAR(34)&amp;": "&amp;SUBSTITUTE(TRIM(ROUND(IFERROR(CriteriTecnici!$N730*1,IFERROR(NUMBERVALUE(CriteriTecnici!$N730,".",","),IFERROR(NUMBERVALUE(CriteriTecnici!$N730,",","."),0))),4)&amp;""),",",".")&amp;", "&amp;CHAR(34)&amp;"numerator"&amp;CHAR(34)&amp;": "&amp;SUBSTITUTE(TRIM(ROUND(IFERROR(CriteriTecnici!$K730*1,IFERROR(NUMBERVALUE(CriteriTecnici!$K730,".",","),IFERROR(NUMBERVALUE(CriteriTecnici!$K730,",","."),0))),4)&amp;""),",",".")&amp;", "&amp;CHAR(34)&amp;"denominator"&amp;CHAR(34)&amp;": "&amp;SUBSTITUTE(TRIM(ROUND(IFERROR(CriteriTecnici!$L730*1,IFERROR(NUMBERVALUE(CriteriTecnici!$L730,".",","),IFERROR(NUMBERVALUE(CriteriTecnici!$L730,",","."),0))),4)&amp;""),",",".")&amp;", "&amp;CHAR(34)&amp;"flag"&amp;CHAR(34)&amp;": "&amp;SUBSTITUTE(TRIM(ROUND(IFERROR(CriteriTecnici!$M730*1,IFERROR(NUMBERVALUE(CriteriTecnici!$M730,".",","),IFERROR(NUMBERVALUE(CriteriTecnici!$M730,",","."),0))),4)&amp;""),",",".")&amp;", "&amp;CHAR(34)&amp;"rawScore"&amp;CHAR(34)&amp;": "&amp;SUBSTITUTE(TRIM(ROUND(IFERROR(CriteriTecnici!$O730*1,IFERROR(NUMBERVALUE(CriteriTecnici!$O730,".",","),IFERROR(NUMBERVALUE(CriteriTecnici!$O730,",","."),0))),4)&amp;""),",",".")&amp;CHAR(125)&amp;IF(TRUE,",",""))</f>
        <v/>
      </c>
    </row>
    <row r="951">
      <c r="A951" s="38">
        <f>IF(CriteriTecnici!$A731="","","    "&amp;CHAR(123)&amp;CHAR(34)&amp;"bidderId"&amp;CHAR(34)&amp;": "&amp;CHAR(34)&amp;SUBSTITUTE(CriteriTecnici!$A731,CHAR(34),"'")&amp;CHAR(34)&amp;", "&amp;CHAR(34)&amp;"lotId"&amp;CHAR(34)&amp;": "&amp;CHAR(34)&amp;SUBSTITUTE(CriteriTecnici!$C731,CHAR(34),"'")&amp;CHAR(34)&amp;", "&amp;CHAR(34)&amp;"criterionId"&amp;CHAR(34)&amp;": "&amp;CHAR(34)&amp;SUBSTITUTE(CriteriTecnici!$D731,CHAR(34),"'")&amp;CHAR(34)&amp;", "&amp;CHAR(34)&amp;"kind"&amp;CHAR(34)&amp;": "&amp;CHAR(34)&amp;SUBSTITUTE(CriteriTecnici!$F731,CHAR(34),"'")&amp;CHAR(34)&amp;", "&amp;CHAR(34)&amp;"value"&amp;CHAR(34)&amp;": "&amp;SUBSTITUTE(TRIM(ROUND(IFERROR(CriteriTecnici!$N731*1,IFERROR(NUMBERVALUE(CriteriTecnici!$N731,".",","),IFERROR(NUMBERVALUE(CriteriTecnici!$N731,",","."),0))),4)&amp;""),",",".")&amp;", "&amp;CHAR(34)&amp;"numerator"&amp;CHAR(34)&amp;": "&amp;SUBSTITUTE(TRIM(ROUND(IFERROR(CriteriTecnici!$K731*1,IFERROR(NUMBERVALUE(CriteriTecnici!$K731,".",","),IFERROR(NUMBERVALUE(CriteriTecnici!$K731,",","."),0))),4)&amp;""),",",".")&amp;", "&amp;CHAR(34)&amp;"denominator"&amp;CHAR(34)&amp;": "&amp;SUBSTITUTE(TRIM(ROUND(IFERROR(CriteriTecnici!$L731*1,IFERROR(NUMBERVALUE(CriteriTecnici!$L731,".",","),IFERROR(NUMBERVALUE(CriteriTecnici!$L731,",","."),0))),4)&amp;""),",",".")&amp;", "&amp;CHAR(34)&amp;"flag"&amp;CHAR(34)&amp;": "&amp;SUBSTITUTE(TRIM(ROUND(IFERROR(CriteriTecnici!$M731*1,IFERROR(NUMBERVALUE(CriteriTecnici!$M731,".",","),IFERROR(NUMBERVALUE(CriteriTecnici!$M731,",","."),0))),4)&amp;""),",",".")&amp;", "&amp;CHAR(34)&amp;"rawScore"&amp;CHAR(34)&amp;": "&amp;SUBSTITUTE(TRIM(ROUND(IFERROR(CriteriTecnici!$O731*1,IFERROR(NUMBERVALUE(CriteriTecnici!$O731,".",","),IFERROR(NUMBERVALUE(CriteriTecnici!$O731,",","."),0))),4)&amp;""),",",".")&amp;CHAR(125)&amp;IF(TRUE,",",""))</f>
        <v/>
      </c>
    </row>
    <row r="952">
      <c r="A952" s="38">
        <f>IF(CriteriTecnici!$A732="","","    "&amp;CHAR(123)&amp;CHAR(34)&amp;"bidderId"&amp;CHAR(34)&amp;": "&amp;CHAR(34)&amp;SUBSTITUTE(CriteriTecnici!$A732,CHAR(34),"'")&amp;CHAR(34)&amp;", "&amp;CHAR(34)&amp;"lotId"&amp;CHAR(34)&amp;": "&amp;CHAR(34)&amp;SUBSTITUTE(CriteriTecnici!$C732,CHAR(34),"'")&amp;CHAR(34)&amp;", "&amp;CHAR(34)&amp;"criterionId"&amp;CHAR(34)&amp;": "&amp;CHAR(34)&amp;SUBSTITUTE(CriteriTecnici!$D732,CHAR(34),"'")&amp;CHAR(34)&amp;", "&amp;CHAR(34)&amp;"kind"&amp;CHAR(34)&amp;": "&amp;CHAR(34)&amp;SUBSTITUTE(CriteriTecnici!$F732,CHAR(34),"'")&amp;CHAR(34)&amp;", "&amp;CHAR(34)&amp;"value"&amp;CHAR(34)&amp;": "&amp;SUBSTITUTE(TRIM(ROUND(IFERROR(CriteriTecnici!$N732*1,IFERROR(NUMBERVALUE(CriteriTecnici!$N732,".",","),IFERROR(NUMBERVALUE(CriteriTecnici!$N732,",","."),0))),4)&amp;""),",",".")&amp;", "&amp;CHAR(34)&amp;"numerator"&amp;CHAR(34)&amp;": "&amp;SUBSTITUTE(TRIM(ROUND(IFERROR(CriteriTecnici!$K732*1,IFERROR(NUMBERVALUE(CriteriTecnici!$K732,".",","),IFERROR(NUMBERVALUE(CriteriTecnici!$K732,",","."),0))),4)&amp;""),",",".")&amp;", "&amp;CHAR(34)&amp;"denominator"&amp;CHAR(34)&amp;": "&amp;SUBSTITUTE(TRIM(ROUND(IFERROR(CriteriTecnici!$L732*1,IFERROR(NUMBERVALUE(CriteriTecnici!$L732,".",","),IFERROR(NUMBERVALUE(CriteriTecnici!$L732,",","."),0))),4)&amp;""),",",".")&amp;", "&amp;CHAR(34)&amp;"flag"&amp;CHAR(34)&amp;": "&amp;SUBSTITUTE(TRIM(ROUND(IFERROR(CriteriTecnici!$M732*1,IFERROR(NUMBERVALUE(CriteriTecnici!$M732,".",","),IFERROR(NUMBERVALUE(CriteriTecnici!$M732,",","."),0))),4)&amp;""),",",".")&amp;", "&amp;CHAR(34)&amp;"rawScore"&amp;CHAR(34)&amp;": "&amp;SUBSTITUTE(TRIM(ROUND(IFERROR(CriteriTecnici!$O732*1,IFERROR(NUMBERVALUE(CriteriTecnici!$O732,".",","),IFERROR(NUMBERVALUE(CriteriTecnici!$O732,",","."),0))),4)&amp;""),",",".")&amp;CHAR(125)&amp;IF(TRUE,",",""))</f>
        <v/>
      </c>
    </row>
    <row r="953">
      <c r="A953" s="38">
        <f>IF(CriteriTecnici!$A733="","","    "&amp;CHAR(123)&amp;CHAR(34)&amp;"bidderId"&amp;CHAR(34)&amp;": "&amp;CHAR(34)&amp;SUBSTITUTE(CriteriTecnici!$A733,CHAR(34),"'")&amp;CHAR(34)&amp;", "&amp;CHAR(34)&amp;"lotId"&amp;CHAR(34)&amp;": "&amp;CHAR(34)&amp;SUBSTITUTE(CriteriTecnici!$C733,CHAR(34),"'")&amp;CHAR(34)&amp;", "&amp;CHAR(34)&amp;"criterionId"&amp;CHAR(34)&amp;": "&amp;CHAR(34)&amp;SUBSTITUTE(CriteriTecnici!$D733,CHAR(34),"'")&amp;CHAR(34)&amp;", "&amp;CHAR(34)&amp;"kind"&amp;CHAR(34)&amp;": "&amp;CHAR(34)&amp;SUBSTITUTE(CriteriTecnici!$F733,CHAR(34),"'")&amp;CHAR(34)&amp;", "&amp;CHAR(34)&amp;"value"&amp;CHAR(34)&amp;": "&amp;SUBSTITUTE(TRIM(ROUND(IFERROR(CriteriTecnici!$N733*1,IFERROR(NUMBERVALUE(CriteriTecnici!$N733,".",","),IFERROR(NUMBERVALUE(CriteriTecnici!$N733,",","."),0))),4)&amp;""),",",".")&amp;", "&amp;CHAR(34)&amp;"numerator"&amp;CHAR(34)&amp;": "&amp;SUBSTITUTE(TRIM(ROUND(IFERROR(CriteriTecnici!$K733*1,IFERROR(NUMBERVALUE(CriteriTecnici!$K733,".",","),IFERROR(NUMBERVALUE(CriteriTecnici!$K733,",","."),0))),4)&amp;""),",",".")&amp;", "&amp;CHAR(34)&amp;"denominator"&amp;CHAR(34)&amp;": "&amp;SUBSTITUTE(TRIM(ROUND(IFERROR(CriteriTecnici!$L733*1,IFERROR(NUMBERVALUE(CriteriTecnici!$L733,".",","),IFERROR(NUMBERVALUE(CriteriTecnici!$L733,",","."),0))),4)&amp;""),",",".")&amp;", "&amp;CHAR(34)&amp;"flag"&amp;CHAR(34)&amp;": "&amp;SUBSTITUTE(TRIM(ROUND(IFERROR(CriteriTecnici!$M733*1,IFERROR(NUMBERVALUE(CriteriTecnici!$M733,".",","),IFERROR(NUMBERVALUE(CriteriTecnici!$M733,",","."),0))),4)&amp;""),",",".")&amp;", "&amp;CHAR(34)&amp;"rawScore"&amp;CHAR(34)&amp;": "&amp;SUBSTITUTE(TRIM(ROUND(IFERROR(CriteriTecnici!$O733*1,IFERROR(NUMBERVALUE(CriteriTecnici!$O733,".",","),IFERROR(NUMBERVALUE(CriteriTecnici!$O733,",","."),0))),4)&amp;""),",",".")&amp;CHAR(125)&amp;IF(TRUE,",",""))</f>
        <v/>
      </c>
    </row>
    <row r="954">
      <c r="A954" s="38">
        <f>IF(CriteriTecnici!$A734="","","    "&amp;CHAR(123)&amp;CHAR(34)&amp;"bidderId"&amp;CHAR(34)&amp;": "&amp;CHAR(34)&amp;SUBSTITUTE(CriteriTecnici!$A734,CHAR(34),"'")&amp;CHAR(34)&amp;", "&amp;CHAR(34)&amp;"lotId"&amp;CHAR(34)&amp;": "&amp;CHAR(34)&amp;SUBSTITUTE(CriteriTecnici!$C734,CHAR(34),"'")&amp;CHAR(34)&amp;", "&amp;CHAR(34)&amp;"criterionId"&amp;CHAR(34)&amp;": "&amp;CHAR(34)&amp;SUBSTITUTE(CriteriTecnici!$D734,CHAR(34),"'")&amp;CHAR(34)&amp;", "&amp;CHAR(34)&amp;"kind"&amp;CHAR(34)&amp;": "&amp;CHAR(34)&amp;SUBSTITUTE(CriteriTecnici!$F734,CHAR(34),"'")&amp;CHAR(34)&amp;", "&amp;CHAR(34)&amp;"value"&amp;CHAR(34)&amp;": "&amp;SUBSTITUTE(TRIM(ROUND(IFERROR(CriteriTecnici!$N734*1,IFERROR(NUMBERVALUE(CriteriTecnici!$N734,".",","),IFERROR(NUMBERVALUE(CriteriTecnici!$N734,",","."),0))),4)&amp;""),",",".")&amp;", "&amp;CHAR(34)&amp;"numerator"&amp;CHAR(34)&amp;": "&amp;SUBSTITUTE(TRIM(ROUND(IFERROR(CriteriTecnici!$K734*1,IFERROR(NUMBERVALUE(CriteriTecnici!$K734,".",","),IFERROR(NUMBERVALUE(CriteriTecnici!$K734,",","."),0))),4)&amp;""),",",".")&amp;", "&amp;CHAR(34)&amp;"denominator"&amp;CHAR(34)&amp;": "&amp;SUBSTITUTE(TRIM(ROUND(IFERROR(CriteriTecnici!$L734*1,IFERROR(NUMBERVALUE(CriteriTecnici!$L734,".",","),IFERROR(NUMBERVALUE(CriteriTecnici!$L734,",","."),0))),4)&amp;""),",",".")&amp;", "&amp;CHAR(34)&amp;"flag"&amp;CHAR(34)&amp;": "&amp;SUBSTITUTE(TRIM(ROUND(IFERROR(CriteriTecnici!$M734*1,IFERROR(NUMBERVALUE(CriteriTecnici!$M734,".",","),IFERROR(NUMBERVALUE(CriteriTecnici!$M734,",","."),0))),4)&amp;""),",",".")&amp;", "&amp;CHAR(34)&amp;"rawScore"&amp;CHAR(34)&amp;": "&amp;SUBSTITUTE(TRIM(ROUND(IFERROR(CriteriTecnici!$O734*1,IFERROR(NUMBERVALUE(CriteriTecnici!$O734,".",","),IFERROR(NUMBERVALUE(CriteriTecnici!$O734,",","."),0))),4)&amp;""),",",".")&amp;CHAR(125)&amp;IF(TRUE,",",""))</f>
        <v/>
      </c>
    </row>
    <row r="955">
      <c r="A955" s="38">
        <f>IF(CriteriTecnici!$A735="","","    "&amp;CHAR(123)&amp;CHAR(34)&amp;"bidderId"&amp;CHAR(34)&amp;": "&amp;CHAR(34)&amp;SUBSTITUTE(CriteriTecnici!$A735,CHAR(34),"'")&amp;CHAR(34)&amp;", "&amp;CHAR(34)&amp;"lotId"&amp;CHAR(34)&amp;": "&amp;CHAR(34)&amp;SUBSTITUTE(CriteriTecnici!$C735,CHAR(34),"'")&amp;CHAR(34)&amp;", "&amp;CHAR(34)&amp;"criterionId"&amp;CHAR(34)&amp;": "&amp;CHAR(34)&amp;SUBSTITUTE(CriteriTecnici!$D735,CHAR(34),"'")&amp;CHAR(34)&amp;", "&amp;CHAR(34)&amp;"kind"&amp;CHAR(34)&amp;": "&amp;CHAR(34)&amp;SUBSTITUTE(CriteriTecnici!$F735,CHAR(34),"'")&amp;CHAR(34)&amp;", "&amp;CHAR(34)&amp;"value"&amp;CHAR(34)&amp;": "&amp;SUBSTITUTE(TRIM(ROUND(IFERROR(CriteriTecnici!$N735*1,IFERROR(NUMBERVALUE(CriteriTecnici!$N735,".",","),IFERROR(NUMBERVALUE(CriteriTecnici!$N735,",","."),0))),4)&amp;""),",",".")&amp;", "&amp;CHAR(34)&amp;"numerator"&amp;CHAR(34)&amp;": "&amp;SUBSTITUTE(TRIM(ROUND(IFERROR(CriteriTecnici!$K735*1,IFERROR(NUMBERVALUE(CriteriTecnici!$K735,".",","),IFERROR(NUMBERVALUE(CriteriTecnici!$K735,",","."),0))),4)&amp;""),",",".")&amp;", "&amp;CHAR(34)&amp;"denominator"&amp;CHAR(34)&amp;": "&amp;SUBSTITUTE(TRIM(ROUND(IFERROR(CriteriTecnici!$L735*1,IFERROR(NUMBERVALUE(CriteriTecnici!$L735,".",","),IFERROR(NUMBERVALUE(CriteriTecnici!$L735,",","."),0))),4)&amp;""),",",".")&amp;", "&amp;CHAR(34)&amp;"flag"&amp;CHAR(34)&amp;": "&amp;SUBSTITUTE(TRIM(ROUND(IFERROR(CriteriTecnici!$M735*1,IFERROR(NUMBERVALUE(CriteriTecnici!$M735,".",","),IFERROR(NUMBERVALUE(CriteriTecnici!$M735,",","."),0))),4)&amp;""),",",".")&amp;", "&amp;CHAR(34)&amp;"rawScore"&amp;CHAR(34)&amp;": "&amp;SUBSTITUTE(TRIM(ROUND(IFERROR(CriteriTecnici!$O735*1,IFERROR(NUMBERVALUE(CriteriTecnici!$O735,".",","),IFERROR(NUMBERVALUE(CriteriTecnici!$O735,",","."),0))),4)&amp;""),",",".")&amp;CHAR(125)&amp;IF(TRUE,",",""))</f>
        <v/>
      </c>
    </row>
    <row r="956">
      <c r="A956" s="38">
        <f>IF(CriteriTecnici!$A736="","","    "&amp;CHAR(123)&amp;CHAR(34)&amp;"bidderId"&amp;CHAR(34)&amp;": "&amp;CHAR(34)&amp;SUBSTITUTE(CriteriTecnici!$A736,CHAR(34),"'")&amp;CHAR(34)&amp;", "&amp;CHAR(34)&amp;"lotId"&amp;CHAR(34)&amp;": "&amp;CHAR(34)&amp;SUBSTITUTE(CriteriTecnici!$C736,CHAR(34),"'")&amp;CHAR(34)&amp;", "&amp;CHAR(34)&amp;"criterionId"&amp;CHAR(34)&amp;": "&amp;CHAR(34)&amp;SUBSTITUTE(CriteriTecnici!$D736,CHAR(34),"'")&amp;CHAR(34)&amp;", "&amp;CHAR(34)&amp;"kind"&amp;CHAR(34)&amp;": "&amp;CHAR(34)&amp;SUBSTITUTE(CriteriTecnici!$F736,CHAR(34),"'")&amp;CHAR(34)&amp;", "&amp;CHAR(34)&amp;"value"&amp;CHAR(34)&amp;": "&amp;SUBSTITUTE(TRIM(ROUND(IFERROR(CriteriTecnici!$N736*1,IFERROR(NUMBERVALUE(CriteriTecnici!$N736,".",","),IFERROR(NUMBERVALUE(CriteriTecnici!$N736,",","."),0))),4)&amp;""),",",".")&amp;", "&amp;CHAR(34)&amp;"numerator"&amp;CHAR(34)&amp;": "&amp;SUBSTITUTE(TRIM(ROUND(IFERROR(CriteriTecnici!$K736*1,IFERROR(NUMBERVALUE(CriteriTecnici!$K736,".",","),IFERROR(NUMBERVALUE(CriteriTecnici!$K736,",","."),0))),4)&amp;""),",",".")&amp;", "&amp;CHAR(34)&amp;"denominator"&amp;CHAR(34)&amp;": "&amp;SUBSTITUTE(TRIM(ROUND(IFERROR(CriteriTecnici!$L736*1,IFERROR(NUMBERVALUE(CriteriTecnici!$L736,".",","),IFERROR(NUMBERVALUE(CriteriTecnici!$L736,",","."),0))),4)&amp;""),",",".")&amp;", "&amp;CHAR(34)&amp;"flag"&amp;CHAR(34)&amp;": "&amp;SUBSTITUTE(TRIM(ROUND(IFERROR(CriteriTecnici!$M736*1,IFERROR(NUMBERVALUE(CriteriTecnici!$M736,".",","),IFERROR(NUMBERVALUE(CriteriTecnici!$M736,",","."),0))),4)&amp;""),",",".")&amp;", "&amp;CHAR(34)&amp;"rawScore"&amp;CHAR(34)&amp;": "&amp;SUBSTITUTE(TRIM(ROUND(IFERROR(CriteriTecnici!$O736*1,IFERROR(NUMBERVALUE(CriteriTecnici!$O736,".",","),IFERROR(NUMBERVALUE(CriteriTecnici!$O736,",","."),0))),4)&amp;""),",",".")&amp;CHAR(125)&amp;IF(TRUE,",",""))</f>
        <v/>
      </c>
    </row>
    <row r="957">
      <c r="A957" s="38">
        <f>IF(CriteriTecnici!$A737="","","    "&amp;CHAR(123)&amp;CHAR(34)&amp;"bidderId"&amp;CHAR(34)&amp;": "&amp;CHAR(34)&amp;SUBSTITUTE(CriteriTecnici!$A737,CHAR(34),"'")&amp;CHAR(34)&amp;", "&amp;CHAR(34)&amp;"lotId"&amp;CHAR(34)&amp;": "&amp;CHAR(34)&amp;SUBSTITUTE(CriteriTecnici!$C737,CHAR(34),"'")&amp;CHAR(34)&amp;", "&amp;CHAR(34)&amp;"criterionId"&amp;CHAR(34)&amp;": "&amp;CHAR(34)&amp;SUBSTITUTE(CriteriTecnici!$D737,CHAR(34),"'")&amp;CHAR(34)&amp;", "&amp;CHAR(34)&amp;"kind"&amp;CHAR(34)&amp;": "&amp;CHAR(34)&amp;SUBSTITUTE(CriteriTecnici!$F737,CHAR(34),"'")&amp;CHAR(34)&amp;", "&amp;CHAR(34)&amp;"value"&amp;CHAR(34)&amp;": "&amp;SUBSTITUTE(TRIM(ROUND(IFERROR(CriteriTecnici!$N737*1,IFERROR(NUMBERVALUE(CriteriTecnici!$N737,".",","),IFERROR(NUMBERVALUE(CriteriTecnici!$N737,",","."),0))),4)&amp;""),",",".")&amp;", "&amp;CHAR(34)&amp;"numerator"&amp;CHAR(34)&amp;": "&amp;SUBSTITUTE(TRIM(ROUND(IFERROR(CriteriTecnici!$K737*1,IFERROR(NUMBERVALUE(CriteriTecnici!$K737,".",","),IFERROR(NUMBERVALUE(CriteriTecnici!$K737,",","."),0))),4)&amp;""),",",".")&amp;", "&amp;CHAR(34)&amp;"denominator"&amp;CHAR(34)&amp;": "&amp;SUBSTITUTE(TRIM(ROUND(IFERROR(CriteriTecnici!$L737*1,IFERROR(NUMBERVALUE(CriteriTecnici!$L737,".",","),IFERROR(NUMBERVALUE(CriteriTecnici!$L737,",","."),0))),4)&amp;""),",",".")&amp;", "&amp;CHAR(34)&amp;"flag"&amp;CHAR(34)&amp;": "&amp;SUBSTITUTE(TRIM(ROUND(IFERROR(CriteriTecnici!$M737*1,IFERROR(NUMBERVALUE(CriteriTecnici!$M737,".",","),IFERROR(NUMBERVALUE(CriteriTecnici!$M737,",","."),0))),4)&amp;""),",",".")&amp;", "&amp;CHAR(34)&amp;"rawScore"&amp;CHAR(34)&amp;": "&amp;SUBSTITUTE(TRIM(ROUND(IFERROR(CriteriTecnici!$O737*1,IFERROR(NUMBERVALUE(CriteriTecnici!$O737,".",","),IFERROR(NUMBERVALUE(CriteriTecnici!$O737,",","."),0))),4)&amp;""),",",".")&amp;CHAR(125)&amp;IF(TRUE,",",""))</f>
        <v/>
      </c>
    </row>
    <row r="958">
      <c r="A958" s="38">
        <f>IF(CriteriTecnici!$A738="","","    "&amp;CHAR(123)&amp;CHAR(34)&amp;"bidderId"&amp;CHAR(34)&amp;": "&amp;CHAR(34)&amp;SUBSTITUTE(CriteriTecnici!$A738,CHAR(34),"'")&amp;CHAR(34)&amp;", "&amp;CHAR(34)&amp;"lotId"&amp;CHAR(34)&amp;": "&amp;CHAR(34)&amp;SUBSTITUTE(CriteriTecnici!$C738,CHAR(34),"'")&amp;CHAR(34)&amp;", "&amp;CHAR(34)&amp;"criterionId"&amp;CHAR(34)&amp;": "&amp;CHAR(34)&amp;SUBSTITUTE(CriteriTecnici!$D738,CHAR(34),"'")&amp;CHAR(34)&amp;", "&amp;CHAR(34)&amp;"kind"&amp;CHAR(34)&amp;": "&amp;CHAR(34)&amp;SUBSTITUTE(CriteriTecnici!$F738,CHAR(34),"'")&amp;CHAR(34)&amp;", "&amp;CHAR(34)&amp;"value"&amp;CHAR(34)&amp;": "&amp;SUBSTITUTE(TRIM(ROUND(IFERROR(CriteriTecnici!$N738*1,IFERROR(NUMBERVALUE(CriteriTecnici!$N738,".",","),IFERROR(NUMBERVALUE(CriteriTecnici!$N738,",","."),0))),4)&amp;""),",",".")&amp;", "&amp;CHAR(34)&amp;"numerator"&amp;CHAR(34)&amp;": "&amp;SUBSTITUTE(TRIM(ROUND(IFERROR(CriteriTecnici!$K738*1,IFERROR(NUMBERVALUE(CriteriTecnici!$K738,".",","),IFERROR(NUMBERVALUE(CriteriTecnici!$K738,",","."),0))),4)&amp;""),",",".")&amp;", "&amp;CHAR(34)&amp;"denominator"&amp;CHAR(34)&amp;": "&amp;SUBSTITUTE(TRIM(ROUND(IFERROR(CriteriTecnici!$L738*1,IFERROR(NUMBERVALUE(CriteriTecnici!$L738,".",","),IFERROR(NUMBERVALUE(CriteriTecnici!$L738,",","."),0))),4)&amp;""),",",".")&amp;", "&amp;CHAR(34)&amp;"flag"&amp;CHAR(34)&amp;": "&amp;SUBSTITUTE(TRIM(ROUND(IFERROR(CriteriTecnici!$M738*1,IFERROR(NUMBERVALUE(CriteriTecnici!$M738,".",","),IFERROR(NUMBERVALUE(CriteriTecnici!$M738,",","."),0))),4)&amp;""),",",".")&amp;", "&amp;CHAR(34)&amp;"rawScore"&amp;CHAR(34)&amp;": "&amp;SUBSTITUTE(TRIM(ROUND(IFERROR(CriteriTecnici!$O738*1,IFERROR(NUMBERVALUE(CriteriTecnici!$O738,".",","),IFERROR(NUMBERVALUE(CriteriTecnici!$O738,",","."),0))),4)&amp;""),",",".")&amp;CHAR(125)&amp;IF(TRUE,",",""))</f>
        <v/>
      </c>
    </row>
    <row r="959">
      <c r="A959" s="38">
        <f>IF(CriteriTecnici!$A739="","","    "&amp;CHAR(123)&amp;CHAR(34)&amp;"bidderId"&amp;CHAR(34)&amp;": "&amp;CHAR(34)&amp;SUBSTITUTE(CriteriTecnici!$A739,CHAR(34),"'")&amp;CHAR(34)&amp;", "&amp;CHAR(34)&amp;"lotId"&amp;CHAR(34)&amp;": "&amp;CHAR(34)&amp;SUBSTITUTE(CriteriTecnici!$C739,CHAR(34),"'")&amp;CHAR(34)&amp;", "&amp;CHAR(34)&amp;"criterionId"&amp;CHAR(34)&amp;": "&amp;CHAR(34)&amp;SUBSTITUTE(CriteriTecnici!$D739,CHAR(34),"'")&amp;CHAR(34)&amp;", "&amp;CHAR(34)&amp;"kind"&amp;CHAR(34)&amp;": "&amp;CHAR(34)&amp;SUBSTITUTE(CriteriTecnici!$F739,CHAR(34),"'")&amp;CHAR(34)&amp;", "&amp;CHAR(34)&amp;"value"&amp;CHAR(34)&amp;": "&amp;SUBSTITUTE(TRIM(ROUND(IFERROR(CriteriTecnici!$N739*1,IFERROR(NUMBERVALUE(CriteriTecnici!$N739,".",","),IFERROR(NUMBERVALUE(CriteriTecnici!$N739,",","."),0))),4)&amp;""),",",".")&amp;", "&amp;CHAR(34)&amp;"numerator"&amp;CHAR(34)&amp;": "&amp;SUBSTITUTE(TRIM(ROUND(IFERROR(CriteriTecnici!$K739*1,IFERROR(NUMBERVALUE(CriteriTecnici!$K739,".",","),IFERROR(NUMBERVALUE(CriteriTecnici!$K739,",","."),0))),4)&amp;""),",",".")&amp;", "&amp;CHAR(34)&amp;"denominator"&amp;CHAR(34)&amp;": "&amp;SUBSTITUTE(TRIM(ROUND(IFERROR(CriteriTecnici!$L739*1,IFERROR(NUMBERVALUE(CriteriTecnici!$L739,".",","),IFERROR(NUMBERVALUE(CriteriTecnici!$L739,",","."),0))),4)&amp;""),",",".")&amp;", "&amp;CHAR(34)&amp;"flag"&amp;CHAR(34)&amp;": "&amp;SUBSTITUTE(TRIM(ROUND(IFERROR(CriteriTecnici!$M739*1,IFERROR(NUMBERVALUE(CriteriTecnici!$M739,".",","),IFERROR(NUMBERVALUE(CriteriTecnici!$M739,",","."),0))),4)&amp;""),",",".")&amp;", "&amp;CHAR(34)&amp;"rawScore"&amp;CHAR(34)&amp;": "&amp;SUBSTITUTE(TRIM(ROUND(IFERROR(CriteriTecnici!$O739*1,IFERROR(NUMBERVALUE(CriteriTecnici!$O739,".",","),IFERROR(NUMBERVALUE(CriteriTecnici!$O739,",","."),0))),4)&amp;""),",",".")&amp;CHAR(125)&amp;IF(TRUE,",",""))</f>
        <v/>
      </c>
    </row>
    <row r="960">
      <c r="A960" s="38">
        <f>IF(CriteriTecnici!$A740="","","    "&amp;CHAR(123)&amp;CHAR(34)&amp;"bidderId"&amp;CHAR(34)&amp;": "&amp;CHAR(34)&amp;SUBSTITUTE(CriteriTecnici!$A740,CHAR(34),"'")&amp;CHAR(34)&amp;", "&amp;CHAR(34)&amp;"lotId"&amp;CHAR(34)&amp;": "&amp;CHAR(34)&amp;SUBSTITUTE(CriteriTecnici!$C740,CHAR(34),"'")&amp;CHAR(34)&amp;", "&amp;CHAR(34)&amp;"criterionId"&amp;CHAR(34)&amp;": "&amp;CHAR(34)&amp;SUBSTITUTE(CriteriTecnici!$D740,CHAR(34),"'")&amp;CHAR(34)&amp;", "&amp;CHAR(34)&amp;"kind"&amp;CHAR(34)&amp;": "&amp;CHAR(34)&amp;SUBSTITUTE(CriteriTecnici!$F740,CHAR(34),"'")&amp;CHAR(34)&amp;", "&amp;CHAR(34)&amp;"value"&amp;CHAR(34)&amp;": "&amp;SUBSTITUTE(TRIM(ROUND(IFERROR(CriteriTecnici!$N740*1,IFERROR(NUMBERVALUE(CriteriTecnici!$N740,".",","),IFERROR(NUMBERVALUE(CriteriTecnici!$N740,",","."),0))),4)&amp;""),",",".")&amp;", "&amp;CHAR(34)&amp;"numerator"&amp;CHAR(34)&amp;": "&amp;SUBSTITUTE(TRIM(ROUND(IFERROR(CriteriTecnici!$K740*1,IFERROR(NUMBERVALUE(CriteriTecnici!$K740,".",","),IFERROR(NUMBERVALUE(CriteriTecnici!$K740,",","."),0))),4)&amp;""),",",".")&amp;", "&amp;CHAR(34)&amp;"denominator"&amp;CHAR(34)&amp;": "&amp;SUBSTITUTE(TRIM(ROUND(IFERROR(CriteriTecnici!$L740*1,IFERROR(NUMBERVALUE(CriteriTecnici!$L740,".",","),IFERROR(NUMBERVALUE(CriteriTecnici!$L740,",","."),0))),4)&amp;""),",",".")&amp;", "&amp;CHAR(34)&amp;"flag"&amp;CHAR(34)&amp;": "&amp;SUBSTITUTE(TRIM(ROUND(IFERROR(CriteriTecnici!$M740*1,IFERROR(NUMBERVALUE(CriteriTecnici!$M740,".",","),IFERROR(NUMBERVALUE(CriteriTecnici!$M740,",","."),0))),4)&amp;""),",",".")&amp;", "&amp;CHAR(34)&amp;"rawScore"&amp;CHAR(34)&amp;": "&amp;SUBSTITUTE(TRIM(ROUND(IFERROR(CriteriTecnici!$O740*1,IFERROR(NUMBERVALUE(CriteriTecnici!$O740,".",","),IFERROR(NUMBERVALUE(CriteriTecnici!$O740,",","."),0))),4)&amp;""),",",".")&amp;CHAR(125)&amp;IF(TRUE,",",""))</f>
        <v/>
      </c>
    </row>
    <row r="961">
      <c r="A961" s="38">
        <f>IF(CriteriTecnici!$A741="","","    "&amp;CHAR(123)&amp;CHAR(34)&amp;"bidderId"&amp;CHAR(34)&amp;": "&amp;CHAR(34)&amp;SUBSTITUTE(CriteriTecnici!$A741,CHAR(34),"'")&amp;CHAR(34)&amp;", "&amp;CHAR(34)&amp;"lotId"&amp;CHAR(34)&amp;": "&amp;CHAR(34)&amp;SUBSTITUTE(CriteriTecnici!$C741,CHAR(34),"'")&amp;CHAR(34)&amp;", "&amp;CHAR(34)&amp;"criterionId"&amp;CHAR(34)&amp;": "&amp;CHAR(34)&amp;SUBSTITUTE(CriteriTecnici!$D741,CHAR(34),"'")&amp;CHAR(34)&amp;", "&amp;CHAR(34)&amp;"kind"&amp;CHAR(34)&amp;": "&amp;CHAR(34)&amp;SUBSTITUTE(CriteriTecnici!$F741,CHAR(34),"'")&amp;CHAR(34)&amp;", "&amp;CHAR(34)&amp;"value"&amp;CHAR(34)&amp;": "&amp;SUBSTITUTE(TRIM(ROUND(IFERROR(CriteriTecnici!$N741*1,IFERROR(NUMBERVALUE(CriteriTecnici!$N741,".",","),IFERROR(NUMBERVALUE(CriteriTecnici!$N741,",","."),0))),4)&amp;""),",",".")&amp;", "&amp;CHAR(34)&amp;"numerator"&amp;CHAR(34)&amp;": "&amp;SUBSTITUTE(TRIM(ROUND(IFERROR(CriteriTecnici!$K741*1,IFERROR(NUMBERVALUE(CriteriTecnici!$K741,".",","),IFERROR(NUMBERVALUE(CriteriTecnici!$K741,",","."),0))),4)&amp;""),",",".")&amp;", "&amp;CHAR(34)&amp;"denominator"&amp;CHAR(34)&amp;": "&amp;SUBSTITUTE(TRIM(ROUND(IFERROR(CriteriTecnici!$L741*1,IFERROR(NUMBERVALUE(CriteriTecnici!$L741,".",","),IFERROR(NUMBERVALUE(CriteriTecnici!$L741,",","."),0))),4)&amp;""),",",".")&amp;", "&amp;CHAR(34)&amp;"flag"&amp;CHAR(34)&amp;": "&amp;SUBSTITUTE(TRIM(ROUND(IFERROR(CriteriTecnici!$M741*1,IFERROR(NUMBERVALUE(CriteriTecnici!$M741,".",","),IFERROR(NUMBERVALUE(CriteriTecnici!$M741,",","."),0))),4)&amp;""),",",".")&amp;", "&amp;CHAR(34)&amp;"rawScore"&amp;CHAR(34)&amp;": "&amp;SUBSTITUTE(TRIM(ROUND(IFERROR(CriteriTecnici!$O741*1,IFERROR(NUMBERVALUE(CriteriTecnici!$O741,".",","),IFERROR(NUMBERVALUE(CriteriTecnici!$O741,",","."),0))),4)&amp;""),",",".")&amp;CHAR(125)&amp;IF(TRUE,",",""))</f>
        <v/>
      </c>
    </row>
    <row r="962">
      <c r="A962" s="38">
        <f>IF(CriteriTecnici!$A742="","","    "&amp;CHAR(123)&amp;CHAR(34)&amp;"bidderId"&amp;CHAR(34)&amp;": "&amp;CHAR(34)&amp;SUBSTITUTE(CriteriTecnici!$A742,CHAR(34),"'")&amp;CHAR(34)&amp;", "&amp;CHAR(34)&amp;"lotId"&amp;CHAR(34)&amp;": "&amp;CHAR(34)&amp;SUBSTITUTE(CriteriTecnici!$C742,CHAR(34),"'")&amp;CHAR(34)&amp;", "&amp;CHAR(34)&amp;"criterionId"&amp;CHAR(34)&amp;": "&amp;CHAR(34)&amp;SUBSTITUTE(CriteriTecnici!$D742,CHAR(34),"'")&amp;CHAR(34)&amp;", "&amp;CHAR(34)&amp;"kind"&amp;CHAR(34)&amp;": "&amp;CHAR(34)&amp;SUBSTITUTE(CriteriTecnici!$F742,CHAR(34),"'")&amp;CHAR(34)&amp;", "&amp;CHAR(34)&amp;"value"&amp;CHAR(34)&amp;": "&amp;SUBSTITUTE(TRIM(ROUND(IFERROR(CriteriTecnici!$N742*1,IFERROR(NUMBERVALUE(CriteriTecnici!$N742,".",","),IFERROR(NUMBERVALUE(CriteriTecnici!$N742,",","."),0))),4)&amp;""),",",".")&amp;", "&amp;CHAR(34)&amp;"numerator"&amp;CHAR(34)&amp;": "&amp;SUBSTITUTE(TRIM(ROUND(IFERROR(CriteriTecnici!$K742*1,IFERROR(NUMBERVALUE(CriteriTecnici!$K742,".",","),IFERROR(NUMBERVALUE(CriteriTecnici!$K742,",","."),0))),4)&amp;""),",",".")&amp;", "&amp;CHAR(34)&amp;"denominator"&amp;CHAR(34)&amp;": "&amp;SUBSTITUTE(TRIM(ROUND(IFERROR(CriteriTecnici!$L742*1,IFERROR(NUMBERVALUE(CriteriTecnici!$L742,".",","),IFERROR(NUMBERVALUE(CriteriTecnici!$L742,",","."),0))),4)&amp;""),",",".")&amp;", "&amp;CHAR(34)&amp;"flag"&amp;CHAR(34)&amp;": "&amp;SUBSTITUTE(TRIM(ROUND(IFERROR(CriteriTecnici!$M742*1,IFERROR(NUMBERVALUE(CriteriTecnici!$M742,".",","),IFERROR(NUMBERVALUE(CriteriTecnici!$M742,",","."),0))),4)&amp;""),",",".")&amp;", "&amp;CHAR(34)&amp;"rawScore"&amp;CHAR(34)&amp;": "&amp;SUBSTITUTE(TRIM(ROUND(IFERROR(CriteriTecnici!$O742*1,IFERROR(NUMBERVALUE(CriteriTecnici!$O742,".",","),IFERROR(NUMBERVALUE(CriteriTecnici!$O742,",","."),0))),4)&amp;""),",",".")&amp;CHAR(125)&amp;IF(TRUE,",",""))</f>
        <v/>
      </c>
    </row>
    <row r="963">
      <c r="A963" s="38">
        <f>IF(CriteriTecnici!$A743="","","    "&amp;CHAR(123)&amp;CHAR(34)&amp;"bidderId"&amp;CHAR(34)&amp;": "&amp;CHAR(34)&amp;SUBSTITUTE(CriteriTecnici!$A743,CHAR(34),"'")&amp;CHAR(34)&amp;", "&amp;CHAR(34)&amp;"lotId"&amp;CHAR(34)&amp;": "&amp;CHAR(34)&amp;SUBSTITUTE(CriteriTecnici!$C743,CHAR(34),"'")&amp;CHAR(34)&amp;", "&amp;CHAR(34)&amp;"criterionId"&amp;CHAR(34)&amp;": "&amp;CHAR(34)&amp;SUBSTITUTE(CriteriTecnici!$D743,CHAR(34),"'")&amp;CHAR(34)&amp;", "&amp;CHAR(34)&amp;"kind"&amp;CHAR(34)&amp;": "&amp;CHAR(34)&amp;SUBSTITUTE(CriteriTecnici!$F743,CHAR(34),"'")&amp;CHAR(34)&amp;", "&amp;CHAR(34)&amp;"value"&amp;CHAR(34)&amp;": "&amp;SUBSTITUTE(TRIM(ROUND(IFERROR(CriteriTecnici!$N743*1,IFERROR(NUMBERVALUE(CriteriTecnici!$N743,".",","),IFERROR(NUMBERVALUE(CriteriTecnici!$N743,",","."),0))),4)&amp;""),",",".")&amp;", "&amp;CHAR(34)&amp;"numerator"&amp;CHAR(34)&amp;": "&amp;SUBSTITUTE(TRIM(ROUND(IFERROR(CriteriTecnici!$K743*1,IFERROR(NUMBERVALUE(CriteriTecnici!$K743,".",","),IFERROR(NUMBERVALUE(CriteriTecnici!$K743,",","."),0))),4)&amp;""),",",".")&amp;", "&amp;CHAR(34)&amp;"denominator"&amp;CHAR(34)&amp;": "&amp;SUBSTITUTE(TRIM(ROUND(IFERROR(CriteriTecnici!$L743*1,IFERROR(NUMBERVALUE(CriteriTecnici!$L743,".",","),IFERROR(NUMBERVALUE(CriteriTecnici!$L743,",","."),0))),4)&amp;""),",",".")&amp;", "&amp;CHAR(34)&amp;"flag"&amp;CHAR(34)&amp;": "&amp;SUBSTITUTE(TRIM(ROUND(IFERROR(CriteriTecnici!$M743*1,IFERROR(NUMBERVALUE(CriteriTecnici!$M743,".",","),IFERROR(NUMBERVALUE(CriteriTecnici!$M743,",","."),0))),4)&amp;""),",",".")&amp;", "&amp;CHAR(34)&amp;"rawScore"&amp;CHAR(34)&amp;": "&amp;SUBSTITUTE(TRIM(ROUND(IFERROR(CriteriTecnici!$O743*1,IFERROR(NUMBERVALUE(CriteriTecnici!$O743,".",","),IFERROR(NUMBERVALUE(CriteriTecnici!$O743,",","."),0))),4)&amp;""),",",".")&amp;CHAR(125)&amp;IF(TRUE,",",""))</f>
        <v/>
      </c>
    </row>
    <row r="964">
      <c r="A964" s="38">
        <f>IF(CriteriTecnici!$A744="","","    "&amp;CHAR(123)&amp;CHAR(34)&amp;"bidderId"&amp;CHAR(34)&amp;": "&amp;CHAR(34)&amp;SUBSTITUTE(CriteriTecnici!$A744,CHAR(34),"'")&amp;CHAR(34)&amp;", "&amp;CHAR(34)&amp;"lotId"&amp;CHAR(34)&amp;": "&amp;CHAR(34)&amp;SUBSTITUTE(CriteriTecnici!$C744,CHAR(34),"'")&amp;CHAR(34)&amp;", "&amp;CHAR(34)&amp;"criterionId"&amp;CHAR(34)&amp;": "&amp;CHAR(34)&amp;SUBSTITUTE(CriteriTecnici!$D744,CHAR(34),"'")&amp;CHAR(34)&amp;", "&amp;CHAR(34)&amp;"kind"&amp;CHAR(34)&amp;": "&amp;CHAR(34)&amp;SUBSTITUTE(CriteriTecnici!$F744,CHAR(34),"'")&amp;CHAR(34)&amp;", "&amp;CHAR(34)&amp;"value"&amp;CHAR(34)&amp;": "&amp;SUBSTITUTE(TRIM(ROUND(IFERROR(CriteriTecnici!$N744*1,IFERROR(NUMBERVALUE(CriteriTecnici!$N744,".",","),IFERROR(NUMBERVALUE(CriteriTecnici!$N744,",","."),0))),4)&amp;""),",",".")&amp;", "&amp;CHAR(34)&amp;"numerator"&amp;CHAR(34)&amp;": "&amp;SUBSTITUTE(TRIM(ROUND(IFERROR(CriteriTecnici!$K744*1,IFERROR(NUMBERVALUE(CriteriTecnici!$K744,".",","),IFERROR(NUMBERVALUE(CriteriTecnici!$K744,",","."),0))),4)&amp;""),",",".")&amp;", "&amp;CHAR(34)&amp;"denominator"&amp;CHAR(34)&amp;": "&amp;SUBSTITUTE(TRIM(ROUND(IFERROR(CriteriTecnici!$L744*1,IFERROR(NUMBERVALUE(CriteriTecnici!$L744,".",","),IFERROR(NUMBERVALUE(CriteriTecnici!$L744,",","."),0))),4)&amp;""),",",".")&amp;", "&amp;CHAR(34)&amp;"flag"&amp;CHAR(34)&amp;": "&amp;SUBSTITUTE(TRIM(ROUND(IFERROR(CriteriTecnici!$M744*1,IFERROR(NUMBERVALUE(CriteriTecnici!$M744,".",","),IFERROR(NUMBERVALUE(CriteriTecnici!$M744,",","."),0))),4)&amp;""),",",".")&amp;", "&amp;CHAR(34)&amp;"rawScore"&amp;CHAR(34)&amp;": "&amp;SUBSTITUTE(TRIM(ROUND(IFERROR(CriteriTecnici!$O744*1,IFERROR(NUMBERVALUE(CriteriTecnici!$O744,".",","),IFERROR(NUMBERVALUE(CriteriTecnici!$O744,",","."),0))),4)&amp;""),",",".")&amp;CHAR(125)&amp;IF(TRUE,",",""))</f>
        <v/>
      </c>
    </row>
    <row r="965">
      <c r="A965" s="38">
        <f>IF(CriteriTecnici!$A745="","","    "&amp;CHAR(123)&amp;CHAR(34)&amp;"bidderId"&amp;CHAR(34)&amp;": "&amp;CHAR(34)&amp;SUBSTITUTE(CriteriTecnici!$A745,CHAR(34),"'")&amp;CHAR(34)&amp;", "&amp;CHAR(34)&amp;"lotId"&amp;CHAR(34)&amp;": "&amp;CHAR(34)&amp;SUBSTITUTE(CriteriTecnici!$C745,CHAR(34),"'")&amp;CHAR(34)&amp;", "&amp;CHAR(34)&amp;"criterionId"&amp;CHAR(34)&amp;": "&amp;CHAR(34)&amp;SUBSTITUTE(CriteriTecnici!$D745,CHAR(34),"'")&amp;CHAR(34)&amp;", "&amp;CHAR(34)&amp;"kind"&amp;CHAR(34)&amp;": "&amp;CHAR(34)&amp;SUBSTITUTE(CriteriTecnici!$F745,CHAR(34),"'")&amp;CHAR(34)&amp;", "&amp;CHAR(34)&amp;"value"&amp;CHAR(34)&amp;": "&amp;SUBSTITUTE(TRIM(ROUND(IFERROR(CriteriTecnici!$N745*1,IFERROR(NUMBERVALUE(CriteriTecnici!$N745,".",","),IFERROR(NUMBERVALUE(CriteriTecnici!$N745,",","."),0))),4)&amp;""),",",".")&amp;", "&amp;CHAR(34)&amp;"numerator"&amp;CHAR(34)&amp;": "&amp;SUBSTITUTE(TRIM(ROUND(IFERROR(CriteriTecnici!$K745*1,IFERROR(NUMBERVALUE(CriteriTecnici!$K745,".",","),IFERROR(NUMBERVALUE(CriteriTecnici!$K745,",","."),0))),4)&amp;""),",",".")&amp;", "&amp;CHAR(34)&amp;"denominator"&amp;CHAR(34)&amp;": "&amp;SUBSTITUTE(TRIM(ROUND(IFERROR(CriteriTecnici!$L745*1,IFERROR(NUMBERVALUE(CriteriTecnici!$L745,".",","),IFERROR(NUMBERVALUE(CriteriTecnici!$L745,",","."),0))),4)&amp;""),",",".")&amp;", "&amp;CHAR(34)&amp;"flag"&amp;CHAR(34)&amp;": "&amp;SUBSTITUTE(TRIM(ROUND(IFERROR(CriteriTecnici!$M745*1,IFERROR(NUMBERVALUE(CriteriTecnici!$M745,".",","),IFERROR(NUMBERVALUE(CriteriTecnici!$M745,",","."),0))),4)&amp;""),",",".")&amp;", "&amp;CHAR(34)&amp;"rawScore"&amp;CHAR(34)&amp;": "&amp;SUBSTITUTE(TRIM(ROUND(IFERROR(CriteriTecnici!$O745*1,IFERROR(NUMBERVALUE(CriteriTecnici!$O745,".",","),IFERROR(NUMBERVALUE(CriteriTecnici!$O745,",","."),0))),4)&amp;""),",",".")&amp;CHAR(125)&amp;IF(TRUE,",",""))</f>
        <v/>
      </c>
    </row>
    <row r="966">
      <c r="A966" s="38">
        <f>IF(CriteriTecnici!$A746="","","    "&amp;CHAR(123)&amp;CHAR(34)&amp;"bidderId"&amp;CHAR(34)&amp;": "&amp;CHAR(34)&amp;SUBSTITUTE(CriteriTecnici!$A746,CHAR(34),"'")&amp;CHAR(34)&amp;", "&amp;CHAR(34)&amp;"lotId"&amp;CHAR(34)&amp;": "&amp;CHAR(34)&amp;SUBSTITUTE(CriteriTecnici!$C746,CHAR(34),"'")&amp;CHAR(34)&amp;", "&amp;CHAR(34)&amp;"criterionId"&amp;CHAR(34)&amp;": "&amp;CHAR(34)&amp;SUBSTITUTE(CriteriTecnici!$D746,CHAR(34),"'")&amp;CHAR(34)&amp;", "&amp;CHAR(34)&amp;"kind"&amp;CHAR(34)&amp;": "&amp;CHAR(34)&amp;SUBSTITUTE(CriteriTecnici!$F746,CHAR(34),"'")&amp;CHAR(34)&amp;", "&amp;CHAR(34)&amp;"value"&amp;CHAR(34)&amp;": "&amp;SUBSTITUTE(TRIM(ROUND(IFERROR(CriteriTecnici!$N746*1,IFERROR(NUMBERVALUE(CriteriTecnici!$N746,".",","),IFERROR(NUMBERVALUE(CriteriTecnici!$N746,",","."),0))),4)&amp;""),",",".")&amp;", "&amp;CHAR(34)&amp;"numerator"&amp;CHAR(34)&amp;": "&amp;SUBSTITUTE(TRIM(ROUND(IFERROR(CriteriTecnici!$K746*1,IFERROR(NUMBERVALUE(CriteriTecnici!$K746,".",","),IFERROR(NUMBERVALUE(CriteriTecnici!$K746,",","."),0))),4)&amp;""),",",".")&amp;", "&amp;CHAR(34)&amp;"denominator"&amp;CHAR(34)&amp;": "&amp;SUBSTITUTE(TRIM(ROUND(IFERROR(CriteriTecnici!$L746*1,IFERROR(NUMBERVALUE(CriteriTecnici!$L746,".",","),IFERROR(NUMBERVALUE(CriteriTecnici!$L746,",","."),0))),4)&amp;""),",",".")&amp;", "&amp;CHAR(34)&amp;"flag"&amp;CHAR(34)&amp;": "&amp;SUBSTITUTE(TRIM(ROUND(IFERROR(CriteriTecnici!$M746*1,IFERROR(NUMBERVALUE(CriteriTecnici!$M746,".",","),IFERROR(NUMBERVALUE(CriteriTecnici!$M746,",","."),0))),4)&amp;""),",",".")&amp;", "&amp;CHAR(34)&amp;"rawScore"&amp;CHAR(34)&amp;": "&amp;SUBSTITUTE(TRIM(ROUND(IFERROR(CriteriTecnici!$O746*1,IFERROR(NUMBERVALUE(CriteriTecnici!$O746,".",","),IFERROR(NUMBERVALUE(CriteriTecnici!$O746,",","."),0))),4)&amp;""),",",".")&amp;CHAR(125)&amp;IF(TRUE,",",""))</f>
        <v/>
      </c>
    </row>
    <row r="967">
      <c r="A967" s="38">
        <f>IF(CriteriTecnici!$A747="","","    "&amp;CHAR(123)&amp;CHAR(34)&amp;"bidderId"&amp;CHAR(34)&amp;": "&amp;CHAR(34)&amp;SUBSTITUTE(CriteriTecnici!$A747,CHAR(34),"'")&amp;CHAR(34)&amp;", "&amp;CHAR(34)&amp;"lotId"&amp;CHAR(34)&amp;": "&amp;CHAR(34)&amp;SUBSTITUTE(CriteriTecnici!$C747,CHAR(34),"'")&amp;CHAR(34)&amp;", "&amp;CHAR(34)&amp;"criterionId"&amp;CHAR(34)&amp;": "&amp;CHAR(34)&amp;SUBSTITUTE(CriteriTecnici!$D747,CHAR(34),"'")&amp;CHAR(34)&amp;", "&amp;CHAR(34)&amp;"kind"&amp;CHAR(34)&amp;": "&amp;CHAR(34)&amp;SUBSTITUTE(CriteriTecnici!$F747,CHAR(34),"'")&amp;CHAR(34)&amp;", "&amp;CHAR(34)&amp;"value"&amp;CHAR(34)&amp;": "&amp;SUBSTITUTE(TRIM(ROUND(IFERROR(CriteriTecnici!$N747*1,IFERROR(NUMBERVALUE(CriteriTecnici!$N747,".",","),IFERROR(NUMBERVALUE(CriteriTecnici!$N747,",","."),0))),4)&amp;""),",",".")&amp;", "&amp;CHAR(34)&amp;"numerator"&amp;CHAR(34)&amp;": "&amp;SUBSTITUTE(TRIM(ROUND(IFERROR(CriteriTecnici!$K747*1,IFERROR(NUMBERVALUE(CriteriTecnici!$K747,".",","),IFERROR(NUMBERVALUE(CriteriTecnici!$K747,",","."),0))),4)&amp;""),",",".")&amp;", "&amp;CHAR(34)&amp;"denominator"&amp;CHAR(34)&amp;": "&amp;SUBSTITUTE(TRIM(ROUND(IFERROR(CriteriTecnici!$L747*1,IFERROR(NUMBERVALUE(CriteriTecnici!$L747,".",","),IFERROR(NUMBERVALUE(CriteriTecnici!$L747,",","."),0))),4)&amp;""),",",".")&amp;", "&amp;CHAR(34)&amp;"flag"&amp;CHAR(34)&amp;": "&amp;SUBSTITUTE(TRIM(ROUND(IFERROR(CriteriTecnici!$M747*1,IFERROR(NUMBERVALUE(CriteriTecnici!$M747,".",","),IFERROR(NUMBERVALUE(CriteriTecnici!$M747,",","."),0))),4)&amp;""),",",".")&amp;", "&amp;CHAR(34)&amp;"rawScore"&amp;CHAR(34)&amp;": "&amp;SUBSTITUTE(TRIM(ROUND(IFERROR(CriteriTecnici!$O747*1,IFERROR(NUMBERVALUE(CriteriTecnici!$O747,".",","),IFERROR(NUMBERVALUE(CriteriTecnici!$O747,",","."),0))),4)&amp;""),",",".")&amp;CHAR(125)&amp;IF(TRUE,",",""))</f>
        <v/>
      </c>
    </row>
    <row r="968">
      <c r="A968" s="38">
        <f>IF(CriteriTecnici!$A748="","","    "&amp;CHAR(123)&amp;CHAR(34)&amp;"bidderId"&amp;CHAR(34)&amp;": "&amp;CHAR(34)&amp;SUBSTITUTE(CriteriTecnici!$A748,CHAR(34),"'")&amp;CHAR(34)&amp;", "&amp;CHAR(34)&amp;"lotId"&amp;CHAR(34)&amp;": "&amp;CHAR(34)&amp;SUBSTITUTE(CriteriTecnici!$C748,CHAR(34),"'")&amp;CHAR(34)&amp;", "&amp;CHAR(34)&amp;"criterionId"&amp;CHAR(34)&amp;": "&amp;CHAR(34)&amp;SUBSTITUTE(CriteriTecnici!$D748,CHAR(34),"'")&amp;CHAR(34)&amp;", "&amp;CHAR(34)&amp;"kind"&amp;CHAR(34)&amp;": "&amp;CHAR(34)&amp;SUBSTITUTE(CriteriTecnici!$F748,CHAR(34),"'")&amp;CHAR(34)&amp;", "&amp;CHAR(34)&amp;"value"&amp;CHAR(34)&amp;": "&amp;SUBSTITUTE(TRIM(ROUND(IFERROR(CriteriTecnici!$N748*1,IFERROR(NUMBERVALUE(CriteriTecnici!$N748,".",","),IFERROR(NUMBERVALUE(CriteriTecnici!$N748,",","."),0))),4)&amp;""),",",".")&amp;", "&amp;CHAR(34)&amp;"numerator"&amp;CHAR(34)&amp;": "&amp;SUBSTITUTE(TRIM(ROUND(IFERROR(CriteriTecnici!$K748*1,IFERROR(NUMBERVALUE(CriteriTecnici!$K748,".",","),IFERROR(NUMBERVALUE(CriteriTecnici!$K748,",","."),0))),4)&amp;""),",",".")&amp;", "&amp;CHAR(34)&amp;"denominator"&amp;CHAR(34)&amp;": "&amp;SUBSTITUTE(TRIM(ROUND(IFERROR(CriteriTecnici!$L748*1,IFERROR(NUMBERVALUE(CriteriTecnici!$L748,".",","),IFERROR(NUMBERVALUE(CriteriTecnici!$L748,",","."),0))),4)&amp;""),",",".")&amp;", "&amp;CHAR(34)&amp;"flag"&amp;CHAR(34)&amp;": "&amp;SUBSTITUTE(TRIM(ROUND(IFERROR(CriteriTecnici!$M748*1,IFERROR(NUMBERVALUE(CriteriTecnici!$M748,".",","),IFERROR(NUMBERVALUE(CriteriTecnici!$M748,",","."),0))),4)&amp;""),",",".")&amp;", "&amp;CHAR(34)&amp;"rawScore"&amp;CHAR(34)&amp;": "&amp;SUBSTITUTE(TRIM(ROUND(IFERROR(CriteriTecnici!$O748*1,IFERROR(NUMBERVALUE(CriteriTecnici!$O748,".",","),IFERROR(NUMBERVALUE(CriteriTecnici!$O748,",","."),0))),4)&amp;""),",",".")&amp;CHAR(125)&amp;IF(COUNTA(Offerte!$A26:$A$200)&gt;0,",",""))</f>
        <v/>
      </c>
    </row>
    <row r="969">
      <c r="A969" s="38">
        <f>IF(CriteriTecnici!$A749="","","    "&amp;CHAR(123)&amp;CHAR(34)&amp;"bidderId"&amp;CHAR(34)&amp;": "&amp;CHAR(34)&amp;SUBSTITUTE(CriteriTecnici!$A749,CHAR(34),"'")&amp;CHAR(34)&amp;", "&amp;CHAR(34)&amp;"lotId"&amp;CHAR(34)&amp;": "&amp;CHAR(34)&amp;SUBSTITUTE(CriteriTecnici!$C749,CHAR(34),"'")&amp;CHAR(34)&amp;", "&amp;CHAR(34)&amp;"criterionId"&amp;CHAR(34)&amp;": "&amp;CHAR(34)&amp;SUBSTITUTE(CriteriTecnici!$D749,CHAR(34),"'")&amp;CHAR(34)&amp;", "&amp;CHAR(34)&amp;"kind"&amp;CHAR(34)&amp;": "&amp;CHAR(34)&amp;SUBSTITUTE(CriteriTecnici!$F749,CHAR(34),"'")&amp;CHAR(34)&amp;", "&amp;CHAR(34)&amp;"value"&amp;CHAR(34)&amp;": "&amp;SUBSTITUTE(TRIM(ROUND(IFERROR(CriteriTecnici!$N749*1,IFERROR(NUMBERVALUE(CriteriTecnici!$N749,".",","),IFERROR(NUMBERVALUE(CriteriTecnici!$N749,",","."),0))),4)&amp;""),",",".")&amp;", "&amp;CHAR(34)&amp;"numerator"&amp;CHAR(34)&amp;": "&amp;SUBSTITUTE(TRIM(ROUND(IFERROR(CriteriTecnici!$K749*1,IFERROR(NUMBERVALUE(CriteriTecnici!$K749,".",","),IFERROR(NUMBERVALUE(CriteriTecnici!$K749,",","."),0))),4)&amp;""),",",".")&amp;", "&amp;CHAR(34)&amp;"denominator"&amp;CHAR(34)&amp;": "&amp;SUBSTITUTE(TRIM(ROUND(IFERROR(CriteriTecnici!$L749*1,IFERROR(NUMBERVALUE(CriteriTecnici!$L749,".",","),IFERROR(NUMBERVALUE(CriteriTecnici!$L749,",","."),0))),4)&amp;""),",",".")&amp;", "&amp;CHAR(34)&amp;"flag"&amp;CHAR(34)&amp;": "&amp;SUBSTITUTE(TRIM(ROUND(IFERROR(CriteriTecnici!$M749*1,IFERROR(NUMBERVALUE(CriteriTecnici!$M749,".",","),IFERROR(NUMBERVALUE(CriteriTecnici!$M749,",","."),0))),4)&amp;""),",",".")&amp;", "&amp;CHAR(34)&amp;"rawScore"&amp;CHAR(34)&amp;": "&amp;SUBSTITUTE(TRIM(ROUND(IFERROR(CriteriTecnici!$O749*1,IFERROR(NUMBERVALUE(CriteriTecnici!$O749,".",","),IFERROR(NUMBERVALUE(CriteriTecnici!$O749,",","."),0))),4)&amp;""),",",".")&amp;CHAR(125)&amp;IF(TRUE,",",""))</f>
        <v/>
      </c>
    </row>
    <row r="970">
      <c r="A970" s="38">
        <f>IF(CriteriTecnici!$A750="","","    "&amp;CHAR(123)&amp;CHAR(34)&amp;"bidderId"&amp;CHAR(34)&amp;": "&amp;CHAR(34)&amp;SUBSTITUTE(CriteriTecnici!$A750,CHAR(34),"'")&amp;CHAR(34)&amp;", "&amp;CHAR(34)&amp;"lotId"&amp;CHAR(34)&amp;": "&amp;CHAR(34)&amp;SUBSTITUTE(CriteriTecnici!$C750,CHAR(34),"'")&amp;CHAR(34)&amp;", "&amp;CHAR(34)&amp;"criterionId"&amp;CHAR(34)&amp;": "&amp;CHAR(34)&amp;SUBSTITUTE(CriteriTecnici!$D750,CHAR(34),"'")&amp;CHAR(34)&amp;", "&amp;CHAR(34)&amp;"kind"&amp;CHAR(34)&amp;": "&amp;CHAR(34)&amp;SUBSTITUTE(CriteriTecnici!$F750,CHAR(34),"'")&amp;CHAR(34)&amp;", "&amp;CHAR(34)&amp;"value"&amp;CHAR(34)&amp;": "&amp;SUBSTITUTE(TRIM(ROUND(IFERROR(CriteriTecnici!$N750*1,IFERROR(NUMBERVALUE(CriteriTecnici!$N750,".",","),IFERROR(NUMBERVALUE(CriteriTecnici!$N750,",","."),0))),4)&amp;""),",",".")&amp;", "&amp;CHAR(34)&amp;"numerator"&amp;CHAR(34)&amp;": "&amp;SUBSTITUTE(TRIM(ROUND(IFERROR(CriteriTecnici!$K750*1,IFERROR(NUMBERVALUE(CriteriTecnici!$K750,".",","),IFERROR(NUMBERVALUE(CriteriTecnici!$K750,",","."),0))),4)&amp;""),",",".")&amp;", "&amp;CHAR(34)&amp;"denominator"&amp;CHAR(34)&amp;": "&amp;SUBSTITUTE(TRIM(ROUND(IFERROR(CriteriTecnici!$L750*1,IFERROR(NUMBERVALUE(CriteriTecnici!$L750,".",","),IFERROR(NUMBERVALUE(CriteriTecnici!$L750,",","."),0))),4)&amp;""),",",".")&amp;", "&amp;CHAR(34)&amp;"flag"&amp;CHAR(34)&amp;": "&amp;SUBSTITUTE(TRIM(ROUND(IFERROR(CriteriTecnici!$M750*1,IFERROR(NUMBERVALUE(CriteriTecnici!$M750,".",","),IFERROR(NUMBERVALUE(CriteriTecnici!$M750,",","."),0))),4)&amp;""),",",".")&amp;", "&amp;CHAR(34)&amp;"rawScore"&amp;CHAR(34)&amp;": "&amp;SUBSTITUTE(TRIM(ROUND(IFERROR(CriteriTecnici!$O750*1,IFERROR(NUMBERVALUE(CriteriTecnici!$O750,".",","),IFERROR(NUMBERVALUE(CriteriTecnici!$O750,",","."),0))),4)&amp;""),",",".")&amp;CHAR(125)&amp;IF(TRUE,",",""))</f>
        <v/>
      </c>
    </row>
    <row r="971">
      <c r="A971" s="38">
        <f>IF(CriteriTecnici!$A751="","","    "&amp;CHAR(123)&amp;CHAR(34)&amp;"bidderId"&amp;CHAR(34)&amp;": "&amp;CHAR(34)&amp;SUBSTITUTE(CriteriTecnici!$A751,CHAR(34),"'")&amp;CHAR(34)&amp;", "&amp;CHAR(34)&amp;"lotId"&amp;CHAR(34)&amp;": "&amp;CHAR(34)&amp;SUBSTITUTE(CriteriTecnici!$C751,CHAR(34),"'")&amp;CHAR(34)&amp;", "&amp;CHAR(34)&amp;"criterionId"&amp;CHAR(34)&amp;": "&amp;CHAR(34)&amp;SUBSTITUTE(CriteriTecnici!$D751,CHAR(34),"'")&amp;CHAR(34)&amp;", "&amp;CHAR(34)&amp;"kind"&amp;CHAR(34)&amp;": "&amp;CHAR(34)&amp;SUBSTITUTE(CriteriTecnici!$F751,CHAR(34),"'")&amp;CHAR(34)&amp;", "&amp;CHAR(34)&amp;"value"&amp;CHAR(34)&amp;": "&amp;SUBSTITUTE(TRIM(ROUND(IFERROR(CriteriTecnici!$N751*1,IFERROR(NUMBERVALUE(CriteriTecnici!$N751,".",","),IFERROR(NUMBERVALUE(CriteriTecnici!$N751,",","."),0))),4)&amp;""),",",".")&amp;", "&amp;CHAR(34)&amp;"numerator"&amp;CHAR(34)&amp;": "&amp;SUBSTITUTE(TRIM(ROUND(IFERROR(CriteriTecnici!$K751*1,IFERROR(NUMBERVALUE(CriteriTecnici!$K751,".",","),IFERROR(NUMBERVALUE(CriteriTecnici!$K751,",","."),0))),4)&amp;""),",",".")&amp;", "&amp;CHAR(34)&amp;"denominator"&amp;CHAR(34)&amp;": "&amp;SUBSTITUTE(TRIM(ROUND(IFERROR(CriteriTecnici!$L751*1,IFERROR(NUMBERVALUE(CriteriTecnici!$L751,".",","),IFERROR(NUMBERVALUE(CriteriTecnici!$L751,",","."),0))),4)&amp;""),",",".")&amp;", "&amp;CHAR(34)&amp;"flag"&amp;CHAR(34)&amp;": "&amp;SUBSTITUTE(TRIM(ROUND(IFERROR(CriteriTecnici!$M751*1,IFERROR(NUMBERVALUE(CriteriTecnici!$M751,".",","),IFERROR(NUMBERVALUE(CriteriTecnici!$M751,",","."),0))),4)&amp;""),",",".")&amp;", "&amp;CHAR(34)&amp;"rawScore"&amp;CHAR(34)&amp;": "&amp;SUBSTITUTE(TRIM(ROUND(IFERROR(CriteriTecnici!$O751*1,IFERROR(NUMBERVALUE(CriteriTecnici!$O751,".",","),IFERROR(NUMBERVALUE(CriteriTecnici!$O751,",","."),0))),4)&amp;""),",",".")&amp;CHAR(125)&amp;IF(TRUE,",",""))</f>
        <v/>
      </c>
    </row>
    <row r="972">
      <c r="A972" s="38">
        <f>IF(CriteriTecnici!$A752="","","    "&amp;CHAR(123)&amp;CHAR(34)&amp;"bidderId"&amp;CHAR(34)&amp;": "&amp;CHAR(34)&amp;SUBSTITUTE(CriteriTecnici!$A752,CHAR(34),"'")&amp;CHAR(34)&amp;", "&amp;CHAR(34)&amp;"lotId"&amp;CHAR(34)&amp;": "&amp;CHAR(34)&amp;SUBSTITUTE(CriteriTecnici!$C752,CHAR(34),"'")&amp;CHAR(34)&amp;", "&amp;CHAR(34)&amp;"criterionId"&amp;CHAR(34)&amp;": "&amp;CHAR(34)&amp;SUBSTITUTE(CriteriTecnici!$D752,CHAR(34),"'")&amp;CHAR(34)&amp;", "&amp;CHAR(34)&amp;"kind"&amp;CHAR(34)&amp;": "&amp;CHAR(34)&amp;SUBSTITUTE(CriteriTecnici!$F752,CHAR(34),"'")&amp;CHAR(34)&amp;", "&amp;CHAR(34)&amp;"value"&amp;CHAR(34)&amp;": "&amp;SUBSTITUTE(TRIM(ROUND(IFERROR(CriteriTecnici!$N752*1,IFERROR(NUMBERVALUE(CriteriTecnici!$N752,".",","),IFERROR(NUMBERVALUE(CriteriTecnici!$N752,",","."),0))),4)&amp;""),",",".")&amp;", "&amp;CHAR(34)&amp;"numerator"&amp;CHAR(34)&amp;": "&amp;SUBSTITUTE(TRIM(ROUND(IFERROR(CriteriTecnici!$K752*1,IFERROR(NUMBERVALUE(CriteriTecnici!$K752,".",","),IFERROR(NUMBERVALUE(CriteriTecnici!$K752,",","."),0))),4)&amp;""),",",".")&amp;", "&amp;CHAR(34)&amp;"denominator"&amp;CHAR(34)&amp;": "&amp;SUBSTITUTE(TRIM(ROUND(IFERROR(CriteriTecnici!$L752*1,IFERROR(NUMBERVALUE(CriteriTecnici!$L752,".",","),IFERROR(NUMBERVALUE(CriteriTecnici!$L752,",","."),0))),4)&amp;""),",",".")&amp;", "&amp;CHAR(34)&amp;"flag"&amp;CHAR(34)&amp;": "&amp;SUBSTITUTE(TRIM(ROUND(IFERROR(CriteriTecnici!$M752*1,IFERROR(NUMBERVALUE(CriteriTecnici!$M752,".",","),IFERROR(NUMBERVALUE(CriteriTecnici!$M752,",","."),0))),4)&amp;""),",",".")&amp;", "&amp;CHAR(34)&amp;"rawScore"&amp;CHAR(34)&amp;": "&amp;SUBSTITUTE(TRIM(ROUND(IFERROR(CriteriTecnici!$O752*1,IFERROR(NUMBERVALUE(CriteriTecnici!$O752,".",","),IFERROR(NUMBERVALUE(CriteriTecnici!$O752,",","."),0))),4)&amp;""),",",".")&amp;CHAR(125)&amp;IF(TRUE,",",""))</f>
        <v/>
      </c>
    </row>
    <row r="973">
      <c r="A973" s="38">
        <f>IF(CriteriTecnici!$A753="","","    "&amp;CHAR(123)&amp;CHAR(34)&amp;"bidderId"&amp;CHAR(34)&amp;": "&amp;CHAR(34)&amp;SUBSTITUTE(CriteriTecnici!$A753,CHAR(34),"'")&amp;CHAR(34)&amp;", "&amp;CHAR(34)&amp;"lotId"&amp;CHAR(34)&amp;": "&amp;CHAR(34)&amp;SUBSTITUTE(CriteriTecnici!$C753,CHAR(34),"'")&amp;CHAR(34)&amp;", "&amp;CHAR(34)&amp;"criterionId"&amp;CHAR(34)&amp;": "&amp;CHAR(34)&amp;SUBSTITUTE(CriteriTecnici!$D753,CHAR(34),"'")&amp;CHAR(34)&amp;", "&amp;CHAR(34)&amp;"kind"&amp;CHAR(34)&amp;": "&amp;CHAR(34)&amp;SUBSTITUTE(CriteriTecnici!$F753,CHAR(34),"'")&amp;CHAR(34)&amp;", "&amp;CHAR(34)&amp;"value"&amp;CHAR(34)&amp;": "&amp;SUBSTITUTE(TRIM(ROUND(IFERROR(CriteriTecnici!$N753*1,IFERROR(NUMBERVALUE(CriteriTecnici!$N753,".",","),IFERROR(NUMBERVALUE(CriteriTecnici!$N753,",","."),0))),4)&amp;""),",",".")&amp;", "&amp;CHAR(34)&amp;"numerator"&amp;CHAR(34)&amp;": "&amp;SUBSTITUTE(TRIM(ROUND(IFERROR(CriteriTecnici!$K753*1,IFERROR(NUMBERVALUE(CriteriTecnici!$K753,".",","),IFERROR(NUMBERVALUE(CriteriTecnici!$K753,",","."),0))),4)&amp;""),",",".")&amp;", "&amp;CHAR(34)&amp;"denominator"&amp;CHAR(34)&amp;": "&amp;SUBSTITUTE(TRIM(ROUND(IFERROR(CriteriTecnici!$L753*1,IFERROR(NUMBERVALUE(CriteriTecnici!$L753,".",","),IFERROR(NUMBERVALUE(CriteriTecnici!$L753,",","."),0))),4)&amp;""),",",".")&amp;", "&amp;CHAR(34)&amp;"flag"&amp;CHAR(34)&amp;": "&amp;SUBSTITUTE(TRIM(ROUND(IFERROR(CriteriTecnici!$M753*1,IFERROR(NUMBERVALUE(CriteriTecnici!$M753,".",","),IFERROR(NUMBERVALUE(CriteriTecnici!$M753,",","."),0))),4)&amp;""),",",".")&amp;", "&amp;CHAR(34)&amp;"rawScore"&amp;CHAR(34)&amp;": "&amp;SUBSTITUTE(TRIM(ROUND(IFERROR(CriteriTecnici!$O753*1,IFERROR(NUMBERVALUE(CriteriTecnici!$O753,".",","),IFERROR(NUMBERVALUE(CriteriTecnici!$O753,",","."),0))),4)&amp;""),",",".")&amp;CHAR(125)&amp;IF(TRUE,",",""))</f>
        <v/>
      </c>
    </row>
    <row r="974">
      <c r="A974" s="38">
        <f>IF(CriteriTecnici!$A754="","","    "&amp;CHAR(123)&amp;CHAR(34)&amp;"bidderId"&amp;CHAR(34)&amp;": "&amp;CHAR(34)&amp;SUBSTITUTE(CriteriTecnici!$A754,CHAR(34),"'")&amp;CHAR(34)&amp;", "&amp;CHAR(34)&amp;"lotId"&amp;CHAR(34)&amp;": "&amp;CHAR(34)&amp;SUBSTITUTE(CriteriTecnici!$C754,CHAR(34),"'")&amp;CHAR(34)&amp;", "&amp;CHAR(34)&amp;"criterionId"&amp;CHAR(34)&amp;": "&amp;CHAR(34)&amp;SUBSTITUTE(CriteriTecnici!$D754,CHAR(34),"'")&amp;CHAR(34)&amp;", "&amp;CHAR(34)&amp;"kind"&amp;CHAR(34)&amp;": "&amp;CHAR(34)&amp;SUBSTITUTE(CriteriTecnici!$F754,CHAR(34),"'")&amp;CHAR(34)&amp;", "&amp;CHAR(34)&amp;"value"&amp;CHAR(34)&amp;": "&amp;SUBSTITUTE(TRIM(ROUND(IFERROR(CriteriTecnici!$N754*1,IFERROR(NUMBERVALUE(CriteriTecnici!$N754,".",","),IFERROR(NUMBERVALUE(CriteriTecnici!$N754,",","."),0))),4)&amp;""),",",".")&amp;", "&amp;CHAR(34)&amp;"numerator"&amp;CHAR(34)&amp;": "&amp;SUBSTITUTE(TRIM(ROUND(IFERROR(CriteriTecnici!$K754*1,IFERROR(NUMBERVALUE(CriteriTecnici!$K754,".",","),IFERROR(NUMBERVALUE(CriteriTecnici!$K754,",","."),0))),4)&amp;""),",",".")&amp;", "&amp;CHAR(34)&amp;"denominator"&amp;CHAR(34)&amp;": "&amp;SUBSTITUTE(TRIM(ROUND(IFERROR(CriteriTecnici!$L754*1,IFERROR(NUMBERVALUE(CriteriTecnici!$L754,".",","),IFERROR(NUMBERVALUE(CriteriTecnici!$L754,",","."),0))),4)&amp;""),",",".")&amp;", "&amp;CHAR(34)&amp;"flag"&amp;CHAR(34)&amp;": "&amp;SUBSTITUTE(TRIM(ROUND(IFERROR(CriteriTecnici!$M754*1,IFERROR(NUMBERVALUE(CriteriTecnici!$M754,".",","),IFERROR(NUMBERVALUE(CriteriTecnici!$M754,",","."),0))),4)&amp;""),",",".")&amp;", "&amp;CHAR(34)&amp;"rawScore"&amp;CHAR(34)&amp;": "&amp;SUBSTITUTE(TRIM(ROUND(IFERROR(CriteriTecnici!$O754*1,IFERROR(NUMBERVALUE(CriteriTecnici!$O754,".",","),IFERROR(NUMBERVALUE(CriteriTecnici!$O754,",","."),0))),4)&amp;""),",",".")&amp;CHAR(125)&amp;IF(TRUE,",",""))</f>
        <v/>
      </c>
    </row>
    <row r="975">
      <c r="A975" s="38">
        <f>IF(CriteriTecnici!$A755="","","    "&amp;CHAR(123)&amp;CHAR(34)&amp;"bidderId"&amp;CHAR(34)&amp;": "&amp;CHAR(34)&amp;SUBSTITUTE(CriteriTecnici!$A755,CHAR(34),"'")&amp;CHAR(34)&amp;", "&amp;CHAR(34)&amp;"lotId"&amp;CHAR(34)&amp;": "&amp;CHAR(34)&amp;SUBSTITUTE(CriteriTecnici!$C755,CHAR(34),"'")&amp;CHAR(34)&amp;", "&amp;CHAR(34)&amp;"criterionId"&amp;CHAR(34)&amp;": "&amp;CHAR(34)&amp;SUBSTITUTE(CriteriTecnici!$D755,CHAR(34),"'")&amp;CHAR(34)&amp;", "&amp;CHAR(34)&amp;"kind"&amp;CHAR(34)&amp;": "&amp;CHAR(34)&amp;SUBSTITUTE(CriteriTecnici!$F755,CHAR(34),"'")&amp;CHAR(34)&amp;", "&amp;CHAR(34)&amp;"value"&amp;CHAR(34)&amp;": "&amp;SUBSTITUTE(TRIM(ROUND(IFERROR(CriteriTecnici!$N755*1,IFERROR(NUMBERVALUE(CriteriTecnici!$N755,".",","),IFERROR(NUMBERVALUE(CriteriTecnici!$N755,",","."),0))),4)&amp;""),",",".")&amp;", "&amp;CHAR(34)&amp;"numerator"&amp;CHAR(34)&amp;": "&amp;SUBSTITUTE(TRIM(ROUND(IFERROR(CriteriTecnici!$K755*1,IFERROR(NUMBERVALUE(CriteriTecnici!$K755,".",","),IFERROR(NUMBERVALUE(CriteriTecnici!$K755,",","."),0))),4)&amp;""),",",".")&amp;", "&amp;CHAR(34)&amp;"denominator"&amp;CHAR(34)&amp;": "&amp;SUBSTITUTE(TRIM(ROUND(IFERROR(CriteriTecnici!$L755*1,IFERROR(NUMBERVALUE(CriteriTecnici!$L755,".",","),IFERROR(NUMBERVALUE(CriteriTecnici!$L755,",","."),0))),4)&amp;""),",",".")&amp;", "&amp;CHAR(34)&amp;"flag"&amp;CHAR(34)&amp;": "&amp;SUBSTITUTE(TRIM(ROUND(IFERROR(CriteriTecnici!$M755*1,IFERROR(NUMBERVALUE(CriteriTecnici!$M755,".",","),IFERROR(NUMBERVALUE(CriteriTecnici!$M755,",","."),0))),4)&amp;""),",",".")&amp;", "&amp;CHAR(34)&amp;"rawScore"&amp;CHAR(34)&amp;": "&amp;SUBSTITUTE(TRIM(ROUND(IFERROR(CriteriTecnici!$O755*1,IFERROR(NUMBERVALUE(CriteriTecnici!$O755,".",","),IFERROR(NUMBERVALUE(CriteriTecnici!$O755,",","."),0))),4)&amp;""),",",".")&amp;CHAR(125)&amp;IF(TRUE,",",""))</f>
        <v/>
      </c>
    </row>
    <row r="976">
      <c r="A976" s="38">
        <f>IF(CriteriTecnici!$A756="","","    "&amp;CHAR(123)&amp;CHAR(34)&amp;"bidderId"&amp;CHAR(34)&amp;": "&amp;CHAR(34)&amp;SUBSTITUTE(CriteriTecnici!$A756,CHAR(34),"'")&amp;CHAR(34)&amp;", "&amp;CHAR(34)&amp;"lotId"&amp;CHAR(34)&amp;": "&amp;CHAR(34)&amp;SUBSTITUTE(CriteriTecnici!$C756,CHAR(34),"'")&amp;CHAR(34)&amp;", "&amp;CHAR(34)&amp;"criterionId"&amp;CHAR(34)&amp;": "&amp;CHAR(34)&amp;SUBSTITUTE(CriteriTecnici!$D756,CHAR(34),"'")&amp;CHAR(34)&amp;", "&amp;CHAR(34)&amp;"kind"&amp;CHAR(34)&amp;": "&amp;CHAR(34)&amp;SUBSTITUTE(CriteriTecnici!$F756,CHAR(34),"'")&amp;CHAR(34)&amp;", "&amp;CHAR(34)&amp;"value"&amp;CHAR(34)&amp;": "&amp;SUBSTITUTE(TRIM(ROUND(IFERROR(CriteriTecnici!$N756*1,IFERROR(NUMBERVALUE(CriteriTecnici!$N756,".",","),IFERROR(NUMBERVALUE(CriteriTecnici!$N756,",","."),0))),4)&amp;""),",",".")&amp;", "&amp;CHAR(34)&amp;"numerator"&amp;CHAR(34)&amp;": "&amp;SUBSTITUTE(TRIM(ROUND(IFERROR(CriteriTecnici!$K756*1,IFERROR(NUMBERVALUE(CriteriTecnici!$K756,".",","),IFERROR(NUMBERVALUE(CriteriTecnici!$K756,",","."),0))),4)&amp;""),",",".")&amp;", "&amp;CHAR(34)&amp;"denominator"&amp;CHAR(34)&amp;": "&amp;SUBSTITUTE(TRIM(ROUND(IFERROR(CriteriTecnici!$L756*1,IFERROR(NUMBERVALUE(CriteriTecnici!$L756,".",","),IFERROR(NUMBERVALUE(CriteriTecnici!$L756,",","."),0))),4)&amp;""),",",".")&amp;", "&amp;CHAR(34)&amp;"flag"&amp;CHAR(34)&amp;": "&amp;SUBSTITUTE(TRIM(ROUND(IFERROR(CriteriTecnici!$M756*1,IFERROR(NUMBERVALUE(CriteriTecnici!$M756,".",","),IFERROR(NUMBERVALUE(CriteriTecnici!$M756,",","."),0))),4)&amp;""),",",".")&amp;", "&amp;CHAR(34)&amp;"rawScore"&amp;CHAR(34)&amp;": "&amp;SUBSTITUTE(TRIM(ROUND(IFERROR(CriteriTecnici!$O756*1,IFERROR(NUMBERVALUE(CriteriTecnici!$O756,".",","),IFERROR(NUMBERVALUE(CriteriTecnici!$O756,",","."),0))),4)&amp;""),",",".")&amp;CHAR(125)&amp;IF(TRUE,",",""))</f>
        <v/>
      </c>
    </row>
    <row r="977">
      <c r="A977" s="38">
        <f>IF(CriteriTecnici!$A757="","","    "&amp;CHAR(123)&amp;CHAR(34)&amp;"bidderId"&amp;CHAR(34)&amp;": "&amp;CHAR(34)&amp;SUBSTITUTE(CriteriTecnici!$A757,CHAR(34),"'")&amp;CHAR(34)&amp;", "&amp;CHAR(34)&amp;"lotId"&amp;CHAR(34)&amp;": "&amp;CHAR(34)&amp;SUBSTITUTE(CriteriTecnici!$C757,CHAR(34),"'")&amp;CHAR(34)&amp;", "&amp;CHAR(34)&amp;"criterionId"&amp;CHAR(34)&amp;": "&amp;CHAR(34)&amp;SUBSTITUTE(CriteriTecnici!$D757,CHAR(34),"'")&amp;CHAR(34)&amp;", "&amp;CHAR(34)&amp;"kind"&amp;CHAR(34)&amp;": "&amp;CHAR(34)&amp;SUBSTITUTE(CriteriTecnici!$F757,CHAR(34),"'")&amp;CHAR(34)&amp;", "&amp;CHAR(34)&amp;"value"&amp;CHAR(34)&amp;": "&amp;SUBSTITUTE(TRIM(ROUND(IFERROR(CriteriTecnici!$N757*1,IFERROR(NUMBERVALUE(CriteriTecnici!$N757,".",","),IFERROR(NUMBERVALUE(CriteriTecnici!$N757,",","."),0))),4)&amp;""),",",".")&amp;", "&amp;CHAR(34)&amp;"numerator"&amp;CHAR(34)&amp;": "&amp;SUBSTITUTE(TRIM(ROUND(IFERROR(CriteriTecnici!$K757*1,IFERROR(NUMBERVALUE(CriteriTecnici!$K757,".",","),IFERROR(NUMBERVALUE(CriteriTecnici!$K757,",","."),0))),4)&amp;""),",",".")&amp;", "&amp;CHAR(34)&amp;"denominator"&amp;CHAR(34)&amp;": "&amp;SUBSTITUTE(TRIM(ROUND(IFERROR(CriteriTecnici!$L757*1,IFERROR(NUMBERVALUE(CriteriTecnici!$L757,".",","),IFERROR(NUMBERVALUE(CriteriTecnici!$L757,",","."),0))),4)&amp;""),",",".")&amp;", "&amp;CHAR(34)&amp;"flag"&amp;CHAR(34)&amp;": "&amp;SUBSTITUTE(TRIM(ROUND(IFERROR(CriteriTecnici!$M757*1,IFERROR(NUMBERVALUE(CriteriTecnici!$M757,".",","),IFERROR(NUMBERVALUE(CriteriTecnici!$M757,",","."),0))),4)&amp;""),",",".")&amp;", "&amp;CHAR(34)&amp;"rawScore"&amp;CHAR(34)&amp;": "&amp;SUBSTITUTE(TRIM(ROUND(IFERROR(CriteriTecnici!$O757*1,IFERROR(NUMBERVALUE(CriteriTecnici!$O757,".",","),IFERROR(NUMBERVALUE(CriteriTecnici!$O757,",","."),0))),4)&amp;""),",",".")&amp;CHAR(125)&amp;IF(TRUE,",",""))</f>
        <v/>
      </c>
    </row>
    <row r="978">
      <c r="A978" s="38">
        <f>IF(CriteriTecnici!$A758="","","    "&amp;CHAR(123)&amp;CHAR(34)&amp;"bidderId"&amp;CHAR(34)&amp;": "&amp;CHAR(34)&amp;SUBSTITUTE(CriteriTecnici!$A758,CHAR(34),"'")&amp;CHAR(34)&amp;", "&amp;CHAR(34)&amp;"lotId"&amp;CHAR(34)&amp;": "&amp;CHAR(34)&amp;SUBSTITUTE(CriteriTecnici!$C758,CHAR(34),"'")&amp;CHAR(34)&amp;", "&amp;CHAR(34)&amp;"criterionId"&amp;CHAR(34)&amp;": "&amp;CHAR(34)&amp;SUBSTITUTE(CriteriTecnici!$D758,CHAR(34),"'")&amp;CHAR(34)&amp;", "&amp;CHAR(34)&amp;"kind"&amp;CHAR(34)&amp;": "&amp;CHAR(34)&amp;SUBSTITUTE(CriteriTecnici!$F758,CHAR(34),"'")&amp;CHAR(34)&amp;", "&amp;CHAR(34)&amp;"value"&amp;CHAR(34)&amp;": "&amp;SUBSTITUTE(TRIM(ROUND(IFERROR(CriteriTecnici!$N758*1,IFERROR(NUMBERVALUE(CriteriTecnici!$N758,".",","),IFERROR(NUMBERVALUE(CriteriTecnici!$N758,",","."),0))),4)&amp;""),",",".")&amp;", "&amp;CHAR(34)&amp;"numerator"&amp;CHAR(34)&amp;": "&amp;SUBSTITUTE(TRIM(ROUND(IFERROR(CriteriTecnici!$K758*1,IFERROR(NUMBERVALUE(CriteriTecnici!$K758,".",","),IFERROR(NUMBERVALUE(CriteriTecnici!$K758,",","."),0))),4)&amp;""),",",".")&amp;", "&amp;CHAR(34)&amp;"denominator"&amp;CHAR(34)&amp;": "&amp;SUBSTITUTE(TRIM(ROUND(IFERROR(CriteriTecnici!$L758*1,IFERROR(NUMBERVALUE(CriteriTecnici!$L758,".",","),IFERROR(NUMBERVALUE(CriteriTecnici!$L758,",","."),0))),4)&amp;""),",",".")&amp;", "&amp;CHAR(34)&amp;"flag"&amp;CHAR(34)&amp;": "&amp;SUBSTITUTE(TRIM(ROUND(IFERROR(CriteriTecnici!$M758*1,IFERROR(NUMBERVALUE(CriteriTecnici!$M758,".",","),IFERROR(NUMBERVALUE(CriteriTecnici!$M758,",","."),0))),4)&amp;""),",",".")&amp;", "&amp;CHAR(34)&amp;"rawScore"&amp;CHAR(34)&amp;": "&amp;SUBSTITUTE(TRIM(ROUND(IFERROR(CriteriTecnici!$O758*1,IFERROR(NUMBERVALUE(CriteriTecnici!$O758,".",","),IFERROR(NUMBERVALUE(CriteriTecnici!$O758,",","."),0))),4)&amp;""),",",".")&amp;CHAR(125)&amp;IF(TRUE,",",""))</f>
        <v/>
      </c>
    </row>
    <row r="979">
      <c r="A979" s="38">
        <f>IF(CriteriTecnici!$A759="","","    "&amp;CHAR(123)&amp;CHAR(34)&amp;"bidderId"&amp;CHAR(34)&amp;": "&amp;CHAR(34)&amp;SUBSTITUTE(CriteriTecnici!$A759,CHAR(34),"'")&amp;CHAR(34)&amp;", "&amp;CHAR(34)&amp;"lotId"&amp;CHAR(34)&amp;": "&amp;CHAR(34)&amp;SUBSTITUTE(CriteriTecnici!$C759,CHAR(34),"'")&amp;CHAR(34)&amp;", "&amp;CHAR(34)&amp;"criterionId"&amp;CHAR(34)&amp;": "&amp;CHAR(34)&amp;SUBSTITUTE(CriteriTecnici!$D759,CHAR(34),"'")&amp;CHAR(34)&amp;", "&amp;CHAR(34)&amp;"kind"&amp;CHAR(34)&amp;": "&amp;CHAR(34)&amp;SUBSTITUTE(CriteriTecnici!$F759,CHAR(34),"'")&amp;CHAR(34)&amp;", "&amp;CHAR(34)&amp;"value"&amp;CHAR(34)&amp;": "&amp;SUBSTITUTE(TRIM(ROUND(IFERROR(CriteriTecnici!$N759*1,IFERROR(NUMBERVALUE(CriteriTecnici!$N759,".",","),IFERROR(NUMBERVALUE(CriteriTecnici!$N759,",","."),0))),4)&amp;""),",",".")&amp;", "&amp;CHAR(34)&amp;"numerator"&amp;CHAR(34)&amp;": "&amp;SUBSTITUTE(TRIM(ROUND(IFERROR(CriteriTecnici!$K759*1,IFERROR(NUMBERVALUE(CriteriTecnici!$K759,".",","),IFERROR(NUMBERVALUE(CriteriTecnici!$K759,",","."),0))),4)&amp;""),",",".")&amp;", "&amp;CHAR(34)&amp;"denominator"&amp;CHAR(34)&amp;": "&amp;SUBSTITUTE(TRIM(ROUND(IFERROR(CriteriTecnici!$L759*1,IFERROR(NUMBERVALUE(CriteriTecnici!$L759,".",","),IFERROR(NUMBERVALUE(CriteriTecnici!$L759,",","."),0))),4)&amp;""),",",".")&amp;", "&amp;CHAR(34)&amp;"flag"&amp;CHAR(34)&amp;": "&amp;SUBSTITUTE(TRIM(ROUND(IFERROR(CriteriTecnici!$M759*1,IFERROR(NUMBERVALUE(CriteriTecnici!$M759,".",","),IFERROR(NUMBERVALUE(CriteriTecnici!$M759,",","."),0))),4)&amp;""),",",".")&amp;", "&amp;CHAR(34)&amp;"rawScore"&amp;CHAR(34)&amp;": "&amp;SUBSTITUTE(TRIM(ROUND(IFERROR(CriteriTecnici!$O759*1,IFERROR(NUMBERVALUE(CriteriTecnici!$O759,".",","),IFERROR(NUMBERVALUE(CriteriTecnici!$O759,",","."),0))),4)&amp;""),",",".")&amp;CHAR(125)&amp;IF(TRUE,",",""))</f>
        <v/>
      </c>
    </row>
    <row r="980">
      <c r="A980" s="38">
        <f>IF(CriteriTecnici!$A760="","","    "&amp;CHAR(123)&amp;CHAR(34)&amp;"bidderId"&amp;CHAR(34)&amp;": "&amp;CHAR(34)&amp;SUBSTITUTE(CriteriTecnici!$A760,CHAR(34),"'")&amp;CHAR(34)&amp;", "&amp;CHAR(34)&amp;"lotId"&amp;CHAR(34)&amp;": "&amp;CHAR(34)&amp;SUBSTITUTE(CriteriTecnici!$C760,CHAR(34),"'")&amp;CHAR(34)&amp;", "&amp;CHAR(34)&amp;"criterionId"&amp;CHAR(34)&amp;": "&amp;CHAR(34)&amp;SUBSTITUTE(CriteriTecnici!$D760,CHAR(34),"'")&amp;CHAR(34)&amp;", "&amp;CHAR(34)&amp;"kind"&amp;CHAR(34)&amp;": "&amp;CHAR(34)&amp;SUBSTITUTE(CriteriTecnici!$F760,CHAR(34),"'")&amp;CHAR(34)&amp;", "&amp;CHAR(34)&amp;"value"&amp;CHAR(34)&amp;": "&amp;SUBSTITUTE(TRIM(ROUND(IFERROR(CriteriTecnici!$N760*1,IFERROR(NUMBERVALUE(CriteriTecnici!$N760,".",","),IFERROR(NUMBERVALUE(CriteriTecnici!$N760,",","."),0))),4)&amp;""),",",".")&amp;", "&amp;CHAR(34)&amp;"numerator"&amp;CHAR(34)&amp;": "&amp;SUBSTITUTE(TRIM(ROUND(IFERROR(CriteriTecnici!$K760*1,IFERROR(NUMBERVALUE(CriteriTecnici!$K760,".",","),IFERROR(NUMBERVALUE(CriteriTecnici!$K760,",","."),0))),4)&amp;""),",",".")&amp;", "&amp;CHAR(34)&amp;"denominator"&amp;CHAR(34)&amp;": "&amp;SUBSTITUTE(TRIM(ROUND(IFERROR(CriteriTecnici!$L760*1,IFERROR(NUMBERVALUE(CriteriTecnici!$L760,".",","),IFERROR(NUMBERVALUE(CriteriTecnici!$L760,",","."),0))),4)&amp;""),",",".")&amp;", "&amp;CHAR(34)&amp;"flag"&amp;CHAR(34)&amp;": "&amp;SUBSTITUTE(TRIM(ROUND(IFERROR(CriteriTecnici!$M760*1,IFERROR(NUMBERVALUE(CriteriTecnici!$M760,".",","),IFERROR(NUMBERVALUE(CriteriTecnici!$M760,",","."),0))),4)&amp;""),",",".")&amp;", "&amp;CHAR(34)&amp;"rawScore"&amp;CHAR(34)&amp;": "&amp;SUBSTITUTE(TRIM(ROUND(IFERROR(CriteriTecnici!$O760*1,IFERROR(NUMBERVALUE(CriteriTecnici!$O760,".",","),IFERROR(NUMBERVALUE(CriteriTecnici!$O760,",","."),0))),4)&amp;""),",",".")&amp;CHAR(125)&amp;IF(TRUE,",",""))</f>
        <v/>
      </c>
    </row>
    <row r="981">
      <c r="A981" s="38">
        <f>IF(CriteriTecnici!$A761="","","    "&amp;CHAR(123)&amp;CHAR(34)&amp;"bidderId"&amp;CHAR(34)&amp;": "&amp;CHAR(34)&amp;SUBSTITUTE(CriteriTecnici!$A761,CHAR(34),"'")&amp;CHAR(34)&amp;", "&amp;CHAR(34)&amp;"lotId"&amp;CHAR(34)&amp;": "&amp;CHAR(34)&amp;SUBSTITUTE(CriteriTecnici!$C761,CHAR(34),"'")&amp;CHAR(34)&amp;", "&amp;CHAR(34)&amp;"criterionId"&amp;CHAR(34)&amp;": "&amp;CHAR(34)&amp;SUBSTITUTE(CriteriTecnici!$D761,CHAR(34),"'")&amp;CHAR(34)&amp;", "&amp;CHAR(34)&amp;"kind"&amp;CHAR(34)&amp;": "&amp;CHAR(34)&amp;SUBSTITUTE(CriteriTecnici!$F761,CHAR(34),"'")&amp;CHAR(34)&amp;", "&amp;CHAR(34)&amp;"value"&amp;CHAR(34)&amp;": "&amp;SUBSTITUTE(TRIM(ROUND(IFERROR(CriteriTecnici!$N761*1,IFERROR(NUMBERVALUE(CriteriTecnici!$N761,".",","),IFERROR(NUMBERVALUE(CriteriTecnici!$N761,",","."),0))),4)&amp;""),",",".")&amp;", "&amp;CHAR(34)&amp;"numerator"&amp;CHAR(34)&amp;": "&amp;SUBSTITUTE(TRIM(ROUND(IFERROR(CriteriTecnici!$K761*1,IFERROR(NUMBERVALUE(CriteriTecnici!$K761,".",","),IFERROR(NUMBERVALUE(CriteriTecnici!$K761,",","."),0))),4)&amp;""),",",".")&amp;", "&amp;CHAR(34)&amp;"denominator"&amp;CHAR(34)&amp;": "&amp;SUBSTITUTE(TRIM(ROUND(IFERROR(CriteriTecnici!$L761*1,IFERROR(NUMBERVALUE(CriteriTecnici!$L761,".",","),IFERROR(NUMBERVALUE(CriteriTecnici!$L761,",","."),0))),4)&amp;""),",",".")&amp;", "&amp;CHAR(34)&amp;"flag"&amp;CHAR(34)&amp;": "&amp;SUBSTITUTE(TRIM(ROUND(IFERROR(CriteriTecnici!$M761*1,IFERROR(NUMBERVALUE(CriteriTecnici!$M761,".",","),IFERROR(NUMBERVALUE(CriteriTecnici!$M761,",","."),0))),4)&amp;""),",",".")&amp;", "&amp;CHAR(34)&amp;"rawScore"&amp;CHAR(34)&amp;": "&amp;SUBSTITUTE(TRIM(ROUND(IFERROR(CriteriTecnici!$O761*1,IFERROR(NUMBERVALUE(CriteriTecnici!$O761,".",","),IFERROR(NUMBERVALUE(CriteriTecnici!$O761,",","."),0))),4)&amp;""),",",".")&amp;CHAR(125)&amp;IF(TRUE,",",""))</f>
        <v/>
      </c>
    </row>
    <row r="982">
      <c r="A982" s="38">
        <f>IF(CriteriTecnici!$A762="","","    "&amp;CHAR(123)&amp;CHAR(34)&amp;"bidderId"&amp;CHAR(34)&amp;": "&amp;CHAR(34)&amp;SUBSTITUTE(CriteriTecnici!$A762,CHAR(34),"'")&amp;CHAR(34)&amp;", "&amp;CHAR(34)&amp;"lotId"&amp;CHAR(34)&amp;": "&amp;CHAR(34)&amp;SUBSTITUTE(CriteriTecnici!$C762,CHAR(34),"'")&amp;CHAR(34)&amp;", "&amp;CHAR(34)&amp;"criterionId"&amp;CHAR(34)&amp;": "&amp;CHAR(34)&amp;SUBSTITUTE(CriteriTecnici!$D762,CHAR(34),"'")&amp;CHAR(34)&amp;", "&amp;CHAR(34)&amp;"kind"&amp;CHAR(34)&amp;": "&amp;CHAR(34)&amp;SUBSTITUTE(CriteriTecnici!$F762,CHAR(34),"'")&amp;CHAR(34)&amp;", "&amp;CHAR(34)&amp;"value"&amp;CHAR(34)&amp;": "&amp;SUBSTITUTE(TRIM(ROUND(IFERROR(CriteriTecnici!$N762*1,IFERROR(NUMBERVALUE(CriteriTecnici!$N762,".",","),IFERROR(NUMBERVALUE(CriteriTecnici!$N762,",","."),0))),4)&amp;""),",",".")&amp;", "&amp;CHAR(34)&amp;"numerator"&amp;CHAR(34)&amp;": "&amp;SUBSTITUTE(TRIM(ROUND(IFERROR(CriteriTecnici!$K762*1,IFERROR(NUMBERVALUE(CriteriTecnici!$K762,".",","),IFERROR(NUMBERVALUE(CriteriTecnici!$K762,",","."),0))),4)&amp;""),",",".")&amp;", "&amp;CHAR(34)&amp;"denominator"&amp;CHAR(34)&amp;": "&amp;SUBSTITUTE(TRIM(ROUND(IFERROR(CriteriTecnici!$L762*1,IFERROR(NUMBERVALUE(CriteriTecnici!$L762,".",","),IFERROR(NUMBERVALUE(CriteriTecnici!$L762,",","."),0))),4)&amp;""),",",".")&amp;", "&amp;CHAR(34)&amp;"flag"&amp;CHAR(34)&amp;": "&amp;SUBSTITUTE(TRIM(ROUND(IFERROR(CriteriTecnici!$M762*1,IFERROR(NUMBERVALUE(CriteriTecnici!$M762,".",","),IFERROR(NUMBERVALUE(CriteriTecnici!$M762,",","."),0))),4)&amp;""),",",".")&amp;", "&amp;CHAR(34)&amp;"rawScore"&amp;CHAR(34)&amp;": "&amp;SUBSTITUTE(TRIM(ROUND(IFERROR(CriteriTecnici!$O762*1,IFERROR(NUMBERVALUE(CriteriTecnici!$O762,".",","),IFERROR(NUMBERVALUE(CriteriTecnici!$O762,",","."),0))),4)&amp;""),",",".")&amp;CHAR(125)&amp;IF(TRUE,",",""))</f>
        <v/>
      </c>
    </row>
    <row r="983">
      <c r="A983" s="38">
        <f>IF(CriteriTecnici!$A763="","","    "&amp;CHAR(123)&amp;CHAR(34)&amp;"bidderId"&amp;CHAR(34)&amp;": "&amp;CHAR(34)&amp;SUBSTITUTE(CriteriTecnici!$A763,CHAR(34),"'")&amp;CHAR(34)&amp;", "&amp;CHAR(34)&amp;"lotId"&amp;CHAR(34)&amp;": "&amp;CHAR(34)&amp;SUBSTITUTE(CriteriTecnici!$C763,CHAR(34),"'")&amp;CHAR(34)&amp;", "&amp;CHAR(34)&amp;"criterionId"&amp;CHAR(34)&amp;": "&amp;CHAR(34)&amp;SUBSTITUTE(CriteriTecnici!$D763,CHAR(34),"'")&amp;CHAR(34)&amp;", "&amp;CHAR(34)&amp;"kind"&amp;CHAR(34)&amp;": "&amp;CHAR(34)&amp;SUBSTITUTE(CriteriTecnici!$F763,CHAR(34),"'")&amp;CHAR(34)&amp;", "&amp;CHAR(34)&amp;"value"&amp;CHAR(34)&amp;": "&amp;SUBSTITUTE(TRIM(ROUND(IFERROR(CriteriTecnici!$N763*1,IFERROR(NUMBERVALUE(CriteriTecnici!$N763,".",","),IFERROR(NUMBERVALUE(CriteriTecnici!$N763,",","."),0))),4)&amp;""),",",".")&amp;", "&amp;CHAR(34)&amp;"numerator"&amp;CHAR(34)&amp;": "&amp;SUBSTITUTE(TRIM(ROUND(IFERROR(CriteriTecnici!$K763*1,IFERROR(NUMBERVALUE(CriteriTecnici!$K763,".",","),IFERROR(NUMBERVALUE(CriteriTecnici!$K763,",","."),0))),4)&amp;""),",",".")&amp;", "&amp;CHAR(34)&amp;"denominator"&amp;CHAR(34)&amp;": "&amp;SUBSTITUTE(TRIM(ROUND(IFERROR(CriteriTecnici!$L763*1,IFERROR(NUMBERVALUE(CriteriTecnici!$L763,".",","),IFERROR(NUMBERVALUE(CriteriTecnici!$L763,",","."),0))),4)&amp;""),",",".")&amp;", "&amp;CHAR(34)&amp;"flag"&amp;CHAR(34)&amp;": "&amp;SUBSTITUTE(TRIM(ROUND(IFERROR(CriteriTecnici!$M763*1,IFERROR(NUMBERVALUE(CriteriTecnici!$M763,".",","),IFERROR(NUMBERVALUE(CriteriTecnici!$M763,",","."),0))),4)&amp;""),",",".")&amp;", "&amp;CHAR(34)&amp;"rawScore"&amp;CHAR(34)&amp;": "&amp;SUBSTITUTE(TRIM(ROUND(IFERROR(CriteriTecnici!$O763*1,IFERROR(NUMBERVALUE(CriteriTecnici!$O763,".",","),IFERROR(NUMBERVALUE(CriteriTecnici!$O763,",","."),0))),4)&amp;""),",",".")&amp;CHAR(125)&amp;IF(TRUE,",",""))</f>
        <v/>
      </c>
    </row>
    <row r="984">
      <c r="A984" s="38">
        <f>IF(CriteriTecnici!$A764="","","    "&amp;CHAR(123)&amp;CHAR(34)&amp;"bidderId"&amp;CHAR(34)&amp;": "&amp;CHAR(34)&amp;SUBSTITUTE(CriteriTecnici!$A764,CHAR(34),"'")&amp;CHAR(34)&amp;", "&amp;CHAR(34)&amp;"lotId"&amp;CHAR(34)&amp;": "&amp;CHAR(34)&amp;SUBSTITUTE(CriteriTecnici!$C764,CHAR(34),"'")&amp;CHAR(34)&amp;", "&amp;CHAR(34)&amp;"criterionId"&amp;CHAR(34)&amp;": "&amp;CHAR(34)&amp;SUBSTITUTE(CriteriTecnici!$D764,CHAR(34),"'")&amp;CHAR(34)&amp;", "&amp;CHAR(34)&amp;"kind"&amp;CHAR(34)&amp;": "&amp;CHAR(34)&amp;SUBSTITUTE(CriteriTecnici!$F764,CHAR(34),"'")&amp;CHAR(34)&amp;", "&amp;CHAR(34)&amp;"value"&amp;CHAR(34)&amp;": "&amp;SUBSTITUTE(TRIM(ROUND(IFERROR(CriteriTecnici!$N764*1,IFERROR(NUMBERVALUE(CriteriTecnici!$N764,".",","),IFERROR(NUMBERVALUE(CriteriTecnici!$N764,",","."),0))),4)&amp;""),",",".")&amp;", "&amp;CHAR(34)&amp;"numerator"&amp;CHAR(34)&amp;": "&amp;SUBSTITUTE(TRIM(ROUND(IFERROR(CriteriTecnici!$K764*1,IFERROR(NUMBERVALUE(CriteriTecnici!$K764,".",","),IFERROR(NUMBERVALUE(CriteriTecnici!$K764,",","."),0))),4)&amp;""),",",".")&amp;", "&amp;CHAR(34)&amp;"denominator"&amp;CHAR(34)&amp;": "&amp;SUBSTITUTE(TRIM(ROUND(IFERROR(CriteriTecnici!$L764*1,IFERROR(NUMBERVALUE(CriteriTecnici!$L764,".",","),IFERROR(NUMBERVALUE(CriteriTecnici!$L764,",","."),0))),4)&amp;""),",",".")&amp;", "&amp;CHAR(34)&amp;"flag"&amp;CHAR(34)&amp;": "&amp;SUBSTITUTE(TRIM(ROUND(IFERROR(CriteriTecnici!$M764*1,IFERROR(NUMBERVALUE(CriteriTecnici!$M764,".",","),IFERROR(NUMBERVALUE(CriteriTecnici!$M764,",","."),0))),4)&amp;""),",",".")&amp;", "&amp;CHAR(34)&amp;"rawScore"&amp;CHAR(34)&amp;": "&amp;SUBSTITUTE(TRIM(ROUND(IFERROR(CriteriTecnici!$O764*1,IFERROR(NUMBERVALUE(CriteriTecnici!$O764,".",","),IFERROR(NUMBERVALUE(CriteriTecnici!$O764,",","."),0))),4)&amp;""),",",".")&amp;CHAR(125)&amp;IF(TRUE,",",""))</f>
        <v/>
      </c>
    </row>
    <row r="985">
      <c r="A985" s="38">
        <f>IF(CriteriTecnici!$A765="","","    "&amp;CHAR(123)&amp;CHAR(34)&amp;"bidderId"&amp;CHAR(34)&amp;": "&amp;CHAR(34)&amp;SUBSTITUTE(CriteriTecnici!$A765,CHAR(34),"'")&amp;CHAR(34)&amp;", "&amp;CHAR(34)&amp;"lotId"&amp;CHAR(34)&amp;": "&amp;CHAR(34)&amp;SUBSTITUTE(CriteriTecnici!$C765,CHAR(34),"'")&amp;CHAR(34)&amp;", "&amp;CHAR(34)&amp;"criterionId"&amp;CHAR(34)&amp;": "&amp;CHAR(34)&amp;SUBSTITUTE(CriteriTecnici!$D765,CHAR(34),"'")&amp;CHAR(34)&amp;", "&amp;CHAR(34)&amp;"kind"&amp;CHAR(34)&amp;": "&amp;CHAR(34)&amp;SUBSTITUTE(CriteriTecnici!$F765,CHAR(34),"'")&amp;CHAR(34)&amp;", "&amp;CHAR(34)&amp;"value"&amp;CHAR(34)&amp;": "&amp;SUBSTITUTE(TRIM(ROUND(IFERROR(CriteriTecnici!$N765*1,IFERROR(NUMBERVALUE(CriteriTecnici!$N765,".",","),IFERROR(NUMBERVALUE(CriteriTecnici!$N765,",","."),0))),4)&amp;""),",",".")&amp;", "&amp;CHAR(34)&amp;"numerator"&amp;CHAR(34)&amp;": "&amp;SUBSTITUTE(TRIM(ROUND(IFERROR(CriteriTecnici!$K765*1,IFERROR(NUMBERVALUE(CriteriTecnici!$K765,".",","),IFERROR(NUMBERVALUE(CriteriTecnici!$K765,",","."),0))),4)&amp;""),",",".")&amp;", "&amp;CHAR(34)&amp;"denominator"&amp;CHAR(34)&amp;": "&amp;SUBSTITUTE(TRIM(ROUND(IFERROR(CriteriTecnici!$L765*1,IFERROR(NUMBERVALUE(CriteriTecnici!$L765,".",","),IFERROR(NUMBERVALUE(CriteriTecnici!$L765,",","."),0))),4)&amp;""),",",".")&amp;", "&amp;CHAR(34)&amp;"flag"&amp;CHAR(34)&amp;": "&amp;SUBSTITUTE(TRIM(ROUND(IFERROR(CriteriTecnici!$M765*1,IFERROR(NUMBERVALUE(CriteriTecnici!$M765,".",","),IFERROR(NUMBERVALUE(CriteriTecnici!$M765,",","."),0))),4)&amp;""),",",".")&amp;", "&amp;CHAR(34)&amp;"rawScore"&amp;CHAR(34)&amp;": "&amp;SUBSTITUTE(TRIM(ROUND(IFERROR(CriteriTecnici!$O765*1,IFERROR(NUMBERVALUE(CriteriTecnici!$O765,".",","),IFERROR(NUMBERVALUE(CriteriTecnici!$O765,",","."),0))),4)&amp;""),",",".")&amp;CHAR(125)&amp;IF(TRUE,",",""))</f>
        <v/>
      </c>
    </row>
    <row r="986">
      <c r="A986" s="38">
        <f>IF(CriteriTecnici!$A766="","","    "&amp;CHAR(123)&amp;CHAR(34)&amp;"bidderId"&amp;CHAR(34)&amp;": "&amp;CHAR(34)&amp;SUBSTITUTE(CriteriTecnici!$A766,CHAR(34),"'")&amp;CHAR(34)&amp;", "&amp;CHAR(34)&amp;"lotId"&amp;CHAR(34)&amp;": "&amp;CHAR(34)&amp;SUBSTITUTE(CriteriTecnici!$C766,CHAR(34),"'")&amp;CHAR(34)&amp;", "&amp;CHAR(34)&amp;"criterionId"&amp;CHAR(34)&amp;": "&amp;CHAR(34)&amp;SUBSTITUTE(CriteriTecnici!$D766,CHAR(34),"'")&amp;CHAR(34)&amp;", "&amp;CHAR(34)&amp;"kind"&amp;CHAR(34)&amp;": "&amp;CHAR(34)&amp;SUBSTITUTE(CriteriTecnici!$F766,CHAR(34),"'")&amp;CHAR(34)&amp;", "&amp;CHAR(34)&amp;"value"&amp;CHAR(34)&amp;": "&amp;SUBSTITUTE(TRIM(ROUND(IFERROR(CriteriTecnici!$N766*1,IFERROR(NUMBERVALUE(CriteriTecnici!$N766,".",","),IFERROR(NUMBERVALUE(CriteriTecnici!$N766,",","."),0))),4)&amp;""),",",".")&amp;", "&amp;CHAR(34)&amp;"numerator"&amp;CHAR(34)&amp;": "&amp;SUBSTITUTE(TRIM(ROUND(IFERROR(CriteriTecnici!$K766*1,IFERROR(NUMBERVALUE(CriteriTecnici!$K766,".",","),IFERROR(NUMBERVALUE(CriteriTecnici!$K766,",","."),0))),4)&amp;""),",",".")&amp;", "&amp;CHAR(34)&amp;"denominator"&amp;CHAR(34)&amp;": "&amp;SUBSTITUTE(TRIM(ROUND(IFERROR(CriteriTecnici!$L766*1,IFERROR(NUMBERVALUE(CriteriTecnici!$L766,".",","),IFERROR(NUMBERVALUE(CriteriTecnici!$L766,",","."),0))),4)&amp;""),",",".")&amp;", "&amp;CHAR(34)&amp;"flag"&amp;CHAR(34)&amp;": "&amp;SUBSTITUTE(TRIM(ROUND(IFERROR(CriteriTecnici!$M766*1,IFERROR(NUMBERVALUE(CriteriTecnici!$M766,".",","),IFERROR(NUMBERVALUE(CriteriTecnici!$M766,",","."),0))),4)&amp;""),",",".")&amp;", "&amp;CHAR(34)&amp;"rawScore"&amp;CHAR(34)&amp;": "&amp;SUBSTITUTE(TRIM(ROUND(IFERROR(CriteriTecnici!$O766*1,IFERROR(NUMBERVALUE(CriteriTecnici!$O766,".",","),IFERROR(NUMBERVALUE(CriteriTecnici!$O766,",","."),0))),4)&amp;""),",",".")&amp;CHAR(125)&amp;IF(TRUE,",",""))</f>
        <v/>
      </c>
    </row>
    <row r="987">
      <c r="A987" s="38">
        <f>IF(CriteriTecnici!$A767="","","    "&amp;CHAR(123)&amp;CHAR(34)&amp;"bidderId"&amp;CHAR(34)&amp;": "&amp;CHAR(34)&amp;SUBSTITUTE(CriteriTecnici!$A767,CHAR(34),"'")&amp;CHAR(34)&amp;", "&amp;CHAR(34)&amp;"lotId"&amp;CHAR(34)&amp;": "&amp;CHAR(34)&amp;SUBSTITUTE(CriteriTecnici!$C767,CHAR(34),"'")&amp;CHAR(34)&amp;", "&amp;CHAR(34)&amp;"criterionId"&amp;CHAR(34)&amp;": "&amp;CHAR(34)&amp;SUBSTITUTE(CriteriTecnici!$D767,CHAR(34),"'")&amp;CHAR(34)&amp;", "&amp;CHAR(34)&amp;"kind"&amp;CHAR(34)&amp;": "&amp;CHAR(34)&amp;SUBSTITUTE(CriteriTecnici!$F767,CHAR(34),"'")&amp;CHAR(34)&amp;", "&amp;CHAR(34)&amp;"value"&amp;CHAR(34)&amp;": "&amp;SUBSTITUTE(TRIM(ROUND(IFERROR(CriteriTecnici!$N767*1,IFERROR(NUMBERVALUE(CriteriTecnici!$N767,".",","),IFERROR(NUMBERVALUE(CriteriTecnici!$N767,",","."),0))),4)&amp;""),",",".")&amp;", "&amp;CHAR(34)&amp;"numerator"&amp;CHAR(34)&amp;": "&amp;SUBSTITUTE(TRIM(ROUND(IFERROR(CriteriTecnici!$K767*1,IFERROR(NUMBERVALUE(CriteriTecnici!$K767,".",","),IFERROR(NUMBERVALUE(CriteriTecnici!$K767,",","."),0))),4)&amp;""),",",".")&amp;", "&amp;CHAR(34)&amp;"denominator"&amp;CHAR(34)&amp;": "&amp;SUBSTITUTE(TRIM(ROUND(IFERROR(CriteriTecnici!$L767*1,IFERROR(NUMBERVALUE(CriteriTecnici!$L767,".",","),IFERROR(NUMBERVALUE(CriteriTecnici!$L767,",","."),0))),4)&amp;""),",",".")&amp;", "&amp;CHAR(34)&amp;"flag"&amp;CHAR(34)&amp;": "&amp;SUBSTITUTE(TRIM(ROUND(IFERROR(CriteriTecnici!$M767*1,IFERROR(NUMBERVALUE(CriteriTecnici!$M767,".",","),IFERROR(NUMBERVALUE(CriteriTecnici!$M767,",","."),0))),4)&amp;""),",",".")&amp;", "&amp;CHAR(34)&amp;"rawScore"&amp;CHAR(34)&amp;": "&amp;SUBSTITUTE(TRIM(ROUND(IFERROR(CriteriTecnici!$O767*1,IFERROR(NUMBERVALUE(CriteriTecnici!$O767,".",","),IFERROR(NUMBERVALUE(CriteriTecnici!$O767,",","."),0))),4)&amp;""),",",".")&amp;CHAR(125)&amp;IF(TRUE,",",""))</f>
        <v/>
      </c>
    </row>
    <row r="988">
      <c r="A988" s="38">
        <f>IF(CriteriTecnici!$A768="","","    "&amp;CHAR(123)&amp;CHAR(34)&amp;"bidderId"&amp;CHAR(34)&amp;": "&amp;CHAR(34)&amp;SUBSTITUTE(CriteriTecnici!$A768,CHAR(34),"'")&amp;CHAR(34)&amp;", "&amp;CHAR(34)&amp;"lotId"&amp;CHAR(34)&amp;": "&amp;CHAR(34)&amp;SUBSTITUTE(CriteriTecnici!$C768,CHAR(34),"'")&amp;CHAR(34)&amp;", "&amp;CHAR(34)&amp;"criterionId"&amp;CHAR(34)&amp;": "&amp;CHAR(34)&amp;SUBSTITUTE(CriteriTecnici!$D768,CHAR(34),"'")&amp;CHAR(34)&amp;", "&amp;CHAR(34)&amp;"kind"&amp;CHAR(34)&amp;": "&amp;CHAR(34)&amp;SUBSTITUTE(CriteriTecnici!$F768,CHAR(34),"'")&amp;CHAR(34)&amp;", "&amp;CHAR(34)&amp;"value"&amp;CHAR(34)&amp;": "&amp;SUBSTITUTE(TRIM(ROUND(IFERROR(CriteriTecnici!$N768*1,IFERROR(NUMBERVALUE(CriteriTecnici!$N768,".",","),IFERROR(NUMBERVALUE(CriteriTecnici!$N768,",","."),0))),4)&amp;""),",",".")&amp;", "&amp;CHAR(34)&amp;"numerator"&amp;CHAR(34)&amp;": "&amp;SUBSTITUTE(TRIM(ROUND(IFERROR(CriteriTecnici!$K768*1,IFERROR(NUMBERVALUE(CriteriTecnici!$K768,".",","),IFERROR(NUMBERVALUE(CriteriTecnici!$K768,",","."),0))),4)&amp;""),",",".")&amp;", "&amp;CHAR(34)&amp;"denominator"&amp;CHAR(34)&amp;": "&amp;SUBSTITUTE(TRIM(ROUND(IFERROR(CriteriTecnici!$L768*1,IFERROR(NUMBERVALUE(CriteriTecnici!$L768,".",","),IFERROR(NUMBERVALUE(CriteriTecnici!$L768,",","."),0))),4)&amp;""),",",".")&amp;", "&amp;CHAR(34)&amp;"flag"&amp;CHAR(34)&amp;": "&amp;SUBSTITUTE(TRIM(ROUND(IFERROR(CriteriTecnici!$M768*1,IFERROR(NUMBERVALUE(CriteriTecnici!$M768,".",","),IFERROR(NUMBERVALUE(CriteriTecnici!$M768,",","."),0))),4)&amp;""),",",".")&amp;", "&amp;CHAR(34)&amp;"rawScore"&amp;CHAR(34)&amp;": "&amp;SUBSTITUTE(TRIM(ROUND(IFERROR(CriteriTecnici!$O768*1,IFERROR(NUMBERVALUE(CriteriTecnici!$O768,".",","),IFERROR(NUMBERVALUE(CriteriTecnici!$O768,",","."),0))),4)&amp;""),",",".")&amp;CHAR(125)&amp;IF(TRUE,",",""))</f>
        <v/>
      </c>
    </row>
    <row r="989">
      <c r="A989" s="38">
        <f>IF(CriteriTecnici!$A769="","","    "&amp;CHAR(123)&amp;CHAR(34)&amp;"bidderId"&amp;CHAR(34)&amp;": "&amp;CHAR(34)&amp;SUBSTITUTE(CriteriTecnici!$A769,CHAR(34),"'")&amp;CHAR(34)&amp;", "&amp;CHAR(34)&amp;"lotId"&amp;CHAR(34)&amp;": "&amp;CHAR(34)&amp;SUBSTITUTE(CriteriTecnici!$C769,CHAR(34),"'")&amp;CHAR(34)&amp;", "&amp;CHAR(34)&amp;"criterionId"&amp;CHAR(34)&amp;": "&amp;CHAR(34)&amp;SUBSTITUTE(CriteriTecnici!$D769,CHAR(34),"'")&amp;CHAR(34)&amp;", "&amp;CHAR(34)&amp;"kind"&amp;CHAR(34)&amp;": "&amp;CHAR(34)&amp;SUBSTITUTE(CriteriTecnici!$F769,CHAR(34),"'")&amp;CHAR(34)&amp;", "&amp;CHAR(34)&amp;"value"&amp;CHAR(34)&amp;": "&amp;SUBSTITUTE(TRIM(ROUND(IFERROR(CriteriTecnici!$N769*1,IFERROR(NUMBERVALUE(CriteriTecnici!$N769,".",","),IFERROR(NUMBERVALUE(CriteriTecnici!$N769,",","."),0))),4)&amp;""),",",".")&amp;", "&amp;CHAR(34)&amp;"numerator"&amp;CHAR(34)&amp;": "&amp;SUBSTITUTE(TRIM(ROUND(IFERROR(CriteriTecnici!$K769*1,IFERROR(NUMBERVALUE(CriteriTecnici!$K769,".",","),IFERROR(NUMBERVALUE(CriteriTecnici!$K769,",","."),0))),4)&amp;""),",",".")&amp;", "&amp;CHAR(34)&amp;"denominator"&amp;CHAR(34)&amp;": "&amp;SUBSTITUTE(TRIM(ROUND(IFERROR(CriteriTecnici!$L769*1,IFERROR(NUMBERVALUE(CriteriTecnici!$L769,".",","),IFERROR(NUMBERVALUE(CriteriTecnici!$L769,",","."),0))),4)&amp;""),",",".")&amp;", "&amp;CHAR(34)&amp;"flag"&amp;CHAR(34)&amp;": "&amp;SUBSTITUTE(TRIM(ROUND(IFERROR(CriteriTecnici!$M769*1,IFERROR(NUMBERVALUE(CriteriTecnici!$M769,".",","),IFERROR(NUMBERVALUE(CriteriTecnici!$M769,",","."),0))),4)&amp;""),",",".")&amp;", "&amp;CHAR(34)&amp;"rawScore"&amp;CHAR(34)&amp;": "&amp;SUBSTITUTE(TRIM(ROUND(IFERROR(CriteriTecnici!$O769*1,IFERROR(NUMBERVALUE(CriteriTecnici!$O769,".",","),IFERROR(NUMBERVALUE(CriteriTecnici!$O769,",","."),0))),4)&amp;""),",",".")&amp;CHAR(125)&amp;IF(TRUE,",",""))</f>
        <v/>
      </c>
    </row>
    <row r="990">
      <c r="A990" s="38">
        <f>IF(CriteriTecnici!$A770="","","    "&amp;CHAR(123)&amp;CHAR(34)&amp;"bidderId"&amp;CHAR(34)&amp;": "&amp;CHAR(34)&amp;SUBSTITUTE(CriteriTecnici!$A770,CHAR(34),"'")&amp;CHAR(34)&amp;", "&amp;CHAR(34)&amp;"lotId"&amp;CHAR(34)&amp;": "&amp;CHAR(34)&amp;SUBSTITUTE(CriteriTecnici!$C770,CHAR(34),"'")&amp;CHAR(34)&amp;", "&amp;CHAR(34)&amp;"criterionId"&amp;CHAR(34)&amp;": "&amp;CHAR(34)&amp;SUBSTITUTE(CriteriTecnici!$D770,CHAR(34),"'")&amp;CHAR(34)&amp;", "&amp;CHAR(34)&amp;"kind"&amp;CHAR(34)&amp;": "&amp;CHAR(34)&amp;SUBSTITUTE(CriteriTecnici!$F770,CHAR(34),"'")&amp;CHAR(34)&amp;", "&amp;CHAR(34)&amp;"value"&amp;CHAR(34)&amp;": "&amp;SUBSTITUTE(TRIM(ROUND(IFERROR(CriteriTecnici!$N770*1,IFERROR(NUMBERVALUE(CriteriTecnici!$N770,".",","),IFERROR(NUMBERVALUE(CriteriTecnici!$N770,",","."),0))),4)&amp;""),",",".")&amp;", "&amp;CHAR(34)&amp;"numerator"&amp;CHAR(34)&amp;": "&amp;SUBSTITUTE(TRIM(ROUND(IFERROR(CriteriTecnici!$K770*1,IFERROR(NUMBERVALUE(CriteriTecnici!$K770,".",","),IFERROR(NUMBERVALUE(CriteriTecnici!$K770,",","."),0))),4)&amp;""),",",".")&amp;", "&amp;CHAR(34)&amp;"denominator"&amp;CHAR(34)&amp;": "&amp;SUBSTITUTE(TRIM(ROUND(IFERROR(CriteriTecnici!$L770*1,IFERROR(NUMBERVALUE(CriteriTecnici!$L770,".",","),IFERROR(NUMBERVALUE(CriteriTecnici!$L770,",","."),0))),4)&amp;""),",",".")&amp;", "&amp;CHAR(34)&amp;"flag"&amp;CHAR(34)&amp;": "&amp;SUBSTITUTE(TRIM(ROUND(IFERROR(CriteriTecnici!$M770*1,IFERROR(NUMBERVALUE(CriteriTecnici!$M770,".",","),IFERROR(NUMBERVALUE(CriteriTecnici!$M770,",","."),0))),4)&amp;""),",",".")&amp;", "&amp;CHAR(34)&amp;"rawScore"&amp;CHAR(34)&amp;": "&amp;SUBSTITUTE(TRIM(ROUND(IFERROR(CriteriTecnici!$O770*1,IFERROR(NUMBERVALUE(CriteriTecnici!$O770,".",","),IFERROR(NUMBERVALUE(CriteriTecnici!$O770,",","."),0))),4)&amp;""),",",".")&amp;CHAR(125)&amp;IF(TRUE,",",""))</f>
        <v/>
      </c>
    </row>
    <row r="991">
      <c r="A991" s="38">
        <f>IF(CriteriTecnici!$A771="","","    "&amp;CHAR(123)&amp;CHAR(34)&amp;"bidderId"&amp;CHAR(34)&amp;": "&amp;CHAR(34)&amp;SUBSTITUTE(CriteriTecnici!$A771,CHAR(34),"'")&amp;CHAR(34)&amp;", "&amp;CHAR(34)&amp;"lotId"&amp;CHAR(34)&amp;": "&amp;CHAR(34)&amp;SUBSTITUTE(CriteriTecnici!$C771,CHAR(34),"'")&amp;CHAR(34)&amp;", "&amp;CHAR(34)&amp;"criterionId"&amp;CHAR(34)&amp;": "&amp;CHAR(34)&amp;SUBSTITUTE(CriteriTecnici!$D771,CHAR(34),"'")&amp;CHAR(34)&amp;", "&amp;CHAR(34)&amp;"kind"&amp;CHAR(34)&amp;": "&amp;CHAR(34)&amp;SUBSTITUTE(CriteriTecnici!$F771,CHAR(34),"'")&amp;CHAR(34)&amp;", "&amp;CHAR(34)&amp;"value"&amp;CHAR(34)&amp;": "&amp;SUBSTITUTE(TRIM(ROUND(IFERROR(CriteriTecnici!$N771*1,IFERROR(NUMBERVALUE(CriteriTecnici!$N771,".",","),IFERROR(NUMBERVALUE(CriteriTecnici!$N771,",","."),0))),4)&amp;""),",",".")&amp;", "&amp;CHAR(34)&amp;"numerator"&amp;CHAR(34)&amp;": "&amp;SUBSTITUTE(TRIM(ROUND(IFERROR(CriteriTecnici!$K771*1,IFERROR(NUMBERVALUE(CriteriTecnici!$K771,".",","),IFERROR(NUMBERVALUE(CriteriTecnici!$K771,",","."),0))),4)&amp;""),",",".")&amp;", "&amp;CHAR(34)&amp;"denominator"&amp;CHAR(34)&amp;": "&amp;SUBSTITUTE(TRIM(ROUND(IFERROR(CriteriTecnici!$L771*1,IFERROR(NUMBERVALUE(CriteriTecnici!$L771,".",","),IFERROR(NUMBERVALUE(CriteriTecnici!$L771,",","."),0))),4)&amp;""),",",".")&amp;", "&amp;CHAR(34)&amp;"flag"&amp;CHAR(34)&amp;": "&amp;SUBSTITUTE(TRIM(ROUND(IFERROR(CriteriTecnici!$M771*1,IFERROR(NUMBERVALUE(CriteriTecnici!$M771,".",","),IFERROR(NUMBERVALUE(CriteriTecnici!$M771,",","."),0))),4)&amp;""),",",".")&amp;", "&amp;CHAR(34)&amp;"rawScore"&amp;CHAR(34)&amp;": "&amp;SUBSTITUTE(TRIM(ROUND(IFERROR(CriteriTecnici!$O771*1,IFERROR(NUMBERVALUE(CriteriTecnici!$O771,".",","),IFERROR(NUMBERVALUE(CriteriTecnici!$O771,",","."),0))),4)&amp;""),",",".")&amp;CHAR(125)&amp;IF(TRUE,",",""))</f>
        <v/>
      </c>
    </row>
    <row r="992">
      <c r="A992" s="38">
        <f>IF(CriteriTecnici!$A772="","","    "&amp;CHAR(123)&amp;CHAR(34)&amp;"bidderId"&amp;CHAR(34)&amp;": "&amp;CHAR(34)&amp;SUBSTITUTE(CriteriTecnici!$A772,CHAR(34),"'")&amp;CHAR(34)&amp;", "&amp;CHAR(34)&amp;"lotId"&amp;CHAR(34)&amp;": "&amp;CHAR(34)&amp;SUBSTITUTE(CriteriTecnici!$C772,CHAR(34),"'")&amp;CHAR(34)&amp;", "&amp;CHAR(34)&amp;"criterionId"&amp;CHAR(34)&amp;": "&amp;CHAR(34)&amp;SUBSTITUTE(CriteriTecnici!$D772,CHAR(34),"'")&amp;CHAR(34)&amp;", "&amp;CHAR(34)&amp;"kind"&amp;CHAR(34)&amp;": "&amp;CHAR(34)&amp;SUBSTITUTE(CriteriTecnici!$F772,CHAR(34),"'")&amp;CHAR(34)&amp;", "&amp;CHAR(34)&amp;"value"&amp;CHAR(34)&amp;": "&amp;SUBSTITUTE(TRIM(ROUND(IFERROR(CriteriTecnici!$N772*1,IFERROR(NUMBERVALUE(CriteriTecnici!$N772,".",","),IFERROR(NUMBERVALUE(CriteriTecnici!$N772,",","."),0))),4)&amp;""),",",".")&amp;", "&amp;CHAR(34)&amp;"numerator"&amp;CHAR(34)&amp;": "&amp;SUBSTITUTE(TRIM(ROUND(IFERROR(CriteriTecnici!$K772*1,IFERROR(NUMBERVALUE(CriteriTecnici!$K772,".",","),IFERROR(NUMBERVALUE(CriteriTecnici!$K772,",","."),0))),4)&amp;""),",",".")&amp;", "&amp;CHAR(34)&amp;"denominator"&amp;CHAR(34)&amp;": "&amp;SUBSTITUTE(TRIM(ROUND(IFERROR(CriteriTecnici!$L772*1,IFERROR(NUMBERVALUE(CriteriTecnici!$L772,".",","),IFERROR(NUMBERVALUE(CriteriTecnici!$L772,",","."),0))),4)&amp;""),",",".")&amp;", "&amp;CHAR(34)&amp;"flag"&amp;CHAR(34)&amp;": "&amp;SUBSTITUTE(TRIM(ROUND(IFERROR(CriteriTecnici!$M772*1,IFERROR(NUMBERVALUE(CriteriTecnici!$M772,".",","),IFERROR(NUMBERVALUE(CriteriTecnici!$M772,",","."),0))),4)&amp;""),",",".")&amp;", "&amp;CHAR(34)&amp;"rawScore"&amp;CHAR(34)&amp;": "&amp;SUBSTITUTE(TRIM(ROUND(IFERROR(CriteriTecnici!$O772*1,IFERROR(NUMBERVALUE(CriteriTecnici!$O772,".",","),IFERROR(NUMBERVALUE(CriteriTecnici!$O772,",","."),0))),4)&amp;""),",",".")&amp;CHAR(125)&amp;IF(TRUE,",",""))</f>
        <v/>
      </c>
    </row>
    <row r="993">
      <c r="A993" s="38">
        <f>IF(CriteriTecnici!$A773="","","    "&amp;CHAR(123)&amp;CHAR(34)&amp;"bidderId"&amp;CHAR(34)&amp;": "&amp;CHAR(34)&amp;SUBSTITUTE(CriteriTecnici!$A773,CHAR(34),"'")&amp;CHAR(34)&amp;", "&amp;CHAR(34)&amp;"lotId"&amp;CHAR(34)&amp;": "&amp;CHAR(34)&amp;SUBSTITUTE(CriteriTecnici!$C773,CHAR(34),"'")&amp;CHAR(34)&amp;", "&amp;CHAR(34)&amp;"criterionId"&amp;CHAR(34)&amp;": "&amp;CHAR(34)&amp;SUBSTITUTE(CriteriTecnici!$D773,CHAR(34),"'")&amp;CHAR(34)&amp;", "&amp;CHAR(34)&amp;"kind"&amp;CHAR(34)&amp;": "&amp;CHAR(34)&amp;SUBSTITUTE(CriteriTecnici!$F773,CHAR(34),"'")&amp;CHAR(34)&amp;", "&amp;CHAR(34)&amp;"value"&amp;CHAR(34)&amp;": "&amp;SUBSTITUTE(TRIM(ROUND(IFERROR(CriteriTecnici!$N773*1,IFERROR(NUMBERVALUE(CriteriTecnici!$N773,".",","),IFERROR(NUMBERVALUE(CriteriTecnici!$N773,",","."),0))),4)&amp;""),",",".")&amp;", "&amp;CHAR(34)&amp;"numerator"&amp;CHAR(34)&amp;": "&amp;SUBSTITUTE(TRIM(ROUND(IFERROR(CriteriTecnici!$K773*1,IFERROR(NUMBERVALUE(CriteriTecnici!$K773,".",","),IFERROR(NUMBERVALUE(CriteriTecnici!$K773,",","."),0))),4)&amp;""),",",".")&amp;", "&amp;CHAR(34)&amp;"denominator"&amp;CHAR(34)&amp;": "&amp;SUBSTITUTE(TRIM(ROUND(IFERROR(CriteriTecnici!$L773*1,IFERROR(NUMBERVALUE(CriteriTecnici!$L773,".",","),IFERROR(NUMBERVALUE(CriteriTecnici!$L773,",","."),0))),4)&amp;""),",",".")&amp;", "&amp;CHAR(34)&amp;"flag"&amp;CHAR(34)&amp;": "&amp;SUBSTITUTE(TRIM(ROUND(IFERROR(CriteriTecnici!$M773*1,IFERROR(NUMBERVALUE(CriteriTecnici!$M773,".",","),IFERROR(NUMBERVALUE(CriteriTecnici!$M773,",","."),0))),4)&amp;""),",",".")&amp;", "&amp;CHAR(34)&amp;"rawScore"&amp;CHAR(34)&amp;": "&amp;SUBSTITUTE(TRIM(ROUND(IFERROR(CriteriTecnici!$O773*1,IFERROR(NUMBERVALUE(CriteriTecnici!$O773,".",","),IFERROR(NUMBERVALUE(CriteriTecnici!$O773,",","."),0))),4)&amp;""),",",".")&amp;CHAR(125)&amp;IF(TRUE,",",""))</f>
        <v/>
      </c>
    </row>
    <row r="994">
      <c r="A994" s="38">
        <f>IF(CriteriTecnici!$A774="","","    "&amp;CHAR(123)&amp;CHAR(34)&amp;"bidderId"&amp;CHAR(34)&amp;": "&amp;CHAR(34)&amp;SUBSTITUTE(CriteriTecnici!$A774,CHAR(34),"'")&amp;CHAR(34)&amp;", "&amp;CHAR(34)&amp;"lotId"&amp;CHAR(34)&amp;": "&amp;CHAR(34)&amp;SUBSTITUTE(CriteriTecnici!$C774,CHAR(34),"'")&amp;CHAR(34)&amp;", "&amp;CHAR(34)&amp;"criterionId"&amp;CHAR(34)&amp;": "&amp;CHAR(34)&amp;SUBSTITUTE(CriteriTecnici!$D774,CHAR(34),"'")&amp;CHAR(34)&amp;", "&amp;CHAR(34)&amp;"kind"&amp;CHAR(34)&amp;": "&amp;CHAR(34)&amp;SUBSTITUTE(CriteriTecnici!$F774,CHAR(34),"'")&amp;CHAR(34)&amp;", "&amp;CHAR(34)&amp;"value"&amp;CHAR(34)&amp;": "&amp;SUBSTITUTE(TRIM(ROUND(IFERROR(CriteriTecnici!$N774*1,IFERROR(NUMBERVALUE(CriteriTecnici!$N774,".",","),IFERROR(NUMBERVALUE(CriteriTecnici!$N774,",","."),0))),4)&amp;""),",",".")&amp;", "&amp;CHAR(34)&amp;"numerator"&amp;CHAR(34)&amp;": "&amp;SUBSTITUTE(TRIM(ROUND(IFERROR(CriteriTecnici!$K774*1,IFERROR(NUMBERVALUE(CriteriTecnici!$K774,".",","),IFERROR(NUMBERVALUE(CriteriTecnici!$K774,",","."),0))),4)&amp;""),",",".")&amp;", "&amp;CHAR(34)&amp;"denominator"&amp;CHAR(34)&amp;": "&amp;SUBSTITUTE(TRIM(ROUND(IFERROR(CriteriTecnici!$L774*1,IFERROR(NUMBERVALUE(CriteriTecnici!$L774,".",","),IFERROR(NUMBERVALUE(CriteriTecnici!$L774,",","."),0))),4)&amp;""),",",".")&amp;", "&amp;CHAR(34)&amp;"flag"&amp;CHAR(34)&amp;": "&amp;SUBSTITUTE(TRIM(ROUND(IFERROR(CriteriTecnici!$M774*1,IFERROR(NUMBERVALUE(CriteriTecnici!$M774,".",","),IFERROR(NUMBERVALUE(CriteriTecnici!$M774,",","."),0))),4)&amp;""),",",".")&amp;", "&amp;CHAR(34)&amp;"rawScore"&amp;CHAR(34)&amp;": "&amp;SUBSTITUTE(TRIM(ROUND(IFERROR(CriteriTecnici!$O774*1,IFERROR(NUMBERVALUE(CriteriTecnici!$O774,".",","),IFERROR(NUMBERVALUE(CriteriTecnici!$O774,",","."),0))),4)&amp;""),",",".")&amp;CHAR(125)&amp;IF(TRUE,",",""))</f>
        <v/>
      </c>
    </row>
    <row r="995">
      <c r="A995" s="38">
        <f>IF(CriteriTecnici!$A775="","","    "&amp;CHAR(123)&amp;CHAR(34)&amp;"bidderId"&amp;CHAR(34)&amp;": "&amp;CHAR(34)&amp;SUBSTITUTE(CriteriTecnici!$A775,CHAR(34),"'")&amp;CHAR(34)&amp;", "&amp;CHAR(34)&amp;"lotId"&amp;CHAR(34)&amp;": "&amp;CHAR(34)&amp;SUBSTITUTE(CriteriTecnici!$C775,CHAR(34),"'")&amp;CHAR(34)&amp;", "&amp;CHAR(34)&amp;"criterionId"&amp;CHAR(34)&amp;": "&amp;CHAR(34)&amp;SUBSTITUTE(CriteriTecnici!$D775,CHAR(34),"'")&amp;CHAR(34)&amp;", "&amp;CHAR(34)&amp;"kind"&amp;CHAR(34)&amp;": "&amp;CHAR(34)&amp;SUBSTITUTE(CriteriTecnici!$F775,CHAR(34),"'")&amp;CHAR(34)&amp;", "&amp;CHAR(34)&amp;"value"&amp;CHAR(34)&amp;": "&amp;SUBSTITUTE(TRIM(ROUND(IFERROR(CriteriTecnici!$N775*1,IFERROR(NUMBERVALUE(CriteriTecnici!$N775,".",","),IFERROR(NUMBERVALUE(CriteriTecnici!$N775,",","."),0))),4)&amp;""),",",".")&amp;", "&amp;CHAR(34)&amp;"numerator"&amp;CHAR(34)&amp;": "&amp;SUBSTITUTE(TRIM(ROUND(IFERROR(CriteriTecnici!$K775*1,IFERROR(NUMBERVALUE(CriteriTecnici!$K775,".",","),IFERROR(NUMBERVALUE(CriteriTecnici!$K775,",","."),0))),4)&amp;""),",",".")&amp;", "&amp;CHAR(34)&amp;"denominator"&amp;CHAR(34)&amp;": "&amp;SUBSTITUTE(TRIM(ROUND(IFERROR(CriteriTecnici!$L775*1,IFERROR(NUMBERVALUE(CriteriTecnici!$L775,".",","),IFERROR(NUMBERVALUE(CriteriTecnici!$L775,",","."),0))),4)&amp;""),",",".")&amp;", "&amp;CHAR(34)&amp;"flag"&amp;CHAR(34)&amp;": "&amp;SUBSTITUTE(TRIM(ROUND(IFERROR(CriteriTecnici!$M775*1,IFERROR(NUMBERVALUE(CriteriTecnici!$M775,".",","),IFERROR(NUMBERVALUE(CriteriTecnici!$M775,",","."),0))),4)&amp;""),",",".")&amp;", "&amp;CHAR(34)&amp;"rawScore"&amp;CHAR(34)&amp;": "&amp;SUBSTITUTE(TRIM(ROUND(IFERROR(CriteriTecnici!$O775*1,IFERROR(NUMBERVALUE(CriteriTecnici!$O775,".",","),IFERROR(NUMBERVALUE(CriteriTecnici!$O775,",","."),0))),4)&amp;""),",",".")&amp;CHAR(125)&amp;IF(TRUE,",",""))</f>
        <v/>
      </c>
    </row>
    <row r="996">
      <c r="A996" s="38">
        <f>IF(CriteriTecnici!$A776="","","    "&amp;CHAR(123)&amp;CHAR(34)&amp;"bidderId"&amp;CHAR(34)&amp;": "&amp;CHAR(34)&amp;SUBSTITUTE(CriteriTecnici!$A776,CHAR(34),"'")&amp;CHAR(34)&amp;", "&amp;CHAR(34)&amp;"lotId"&amp;CHAR(34)&amp;": "&amp;CHAR(34)&amp;SUBSTITUTE(CriteriTecnici!$C776,CHAR(34),"'")&amp;CHAR(34)&amp;", "&amp;CHAR(34)&amp;"criterionId"&amp;CHAR(34)&amp;": "&amp;CHAR(34)&amp;SUBSTITUTE(CriteriTecnici!$D776,CHAR(34),"'")&amp;CHAR(34)&amp;", "&amp;CHAR(34)&amp;"kind"&amp;CHAR(34)&amp;": "&amp;CHAR(34)&amp;SUBSTITUTE(CriteriTecnici!$F776,CHAR(34),"'")&amp;CHAR(34)&amp;", "&amp;CHAR(34)&amp;"value"&amp;CHAR(34)&amp;": "&amp;SUBSTITUTE(TRIM(ROUND(IFERROR(CriteriTecnici!$N776*1,IFERROR(NUMBERVALUE(CriteriTecnici!$N776,".",","),IFERROR(NUMBERVALUE(CriteriTecnici!$N776,",","."),0))),4)&amp;""),",",".")&amp;", "&amp;CHAR(34)&amp;"numerator"&amp;CHAR(34)&amp;": "&amp;SUBSTITUTE(TRIM(ROUND(IFERROR(CriteriTecnici!$K776*1,IFERROR(NUMBERVALUE(CriteriTecnici!$K776,".",","),IFERROR(NUMBERVALUE(CriteriTecnici!$K776,",","."),0))),4)&amp;""),",",".")&amp;", "&amp;CHAR(34)&amp;"denominator"&amp;CHAR(34)&amp;": "&amp;SUBSTITUTE(TRIM(ROUND(IFERROR(CriteriTecnici!$L776*1,IFERROR(NUMBERVALUE(CriteriTecnici!$L776,".",","),IFERROR(NUMBERVALUE(CriteriTecnici!$L776,",","."),0))),4)&amp;""),",",".")&amp;", "&amp;CHAR(34)&amp;"flag"&amp;CHAR(34)&amp;": "&amp;SUBSTITUTE(TRIM(ROUND(IFERROR(CriteriTecnici!$M776*1,IFERROR(NUMBERVALUE(CriteriTecnici!$M776,".",","),IFERROR(NUMBERVALUE(CriteriTecnici!$M776,",","."),0))),4)&amp;""),",",".")&amp;", "&amp;CHAR(34)&amp;"rawScore"&amp;CHAR(34)&amp;": "&amp;SUBSTITUTE(TRIM(ROUND(IFERROR(CriteriTecnici!$O776*1,IFERROR(NUMBERVALUE(CriteriTecnici!$O776,".",","),IFERROR(NUMBERVALUE(CriteriTecnici!$O776,",","."),0))),4)&amp;""),",",".")&amp;CHAR(125)&amp;IF(TRUE,",",""))</f>
        <v/>
      </c>
    </row>
    <row r="997">
      <c r="A997" s="38">
        <f>IF(CriteriTecnici!$A777="","","    "&amp;CHAR(123)&amp;CHAR(34)&amp;"bidderId"&amp;CHAR(34)&amp;": "&amp;CHAR(34)&amp;SUBSTITUTE(CriteriTecnici!$A777,CHAR(34),"'")&amp;CHAR(34)&amp;", "&amp;CHAR(34)&amp;"lotId"&amp;CHAR(34)&amp;": "&amp;CHAR(34)&amp;SUBSTITUTE(CriteriTecnici!$C777,CHAR(34),"'")&amp;CHAR(34)&amp;", "&amp;CHAR(34)&amp;"criterionId"&amp;CHAR(34)&amp;": "&amp;CHAR(34)&amp;SUBSTITUTE(CriteriTecnici!$D777,CHAR(34),"'")&amp;CHAR(34)&amp;", "&amp;CHAR(34)&amp;"kind"&amp;CHAR(34)&amp;": "&amp;CHAR(34)&amp;SUBSTITUTE(CriteriTecnici!$F777,CHAR(34),"'")&amp;CHAR(34)&amp;", "&amp;CHAR(34)&amp;"value"&amp;CHAR(34)&amp;": "&amp;SUBSTITUTE(TRIM(ROUND(IFERROR(CriteriTecnici!$N777*1,IFERROR(NUMBERVALUE(CriteriTecnici!$N777,".",","),IFERROR(NUMBERVALUE(CriteriTecnici!$N777,",","."),0))),4)&amp;""),",",".")&amp;", "&amp;CHAR(34)&amp;"numerator"&amp;CHAR(34)&amp;": "&amp;SUBSTITUTE(TRIM(ROUND(IFERROR(CriteriTecnici!$K777*1,IFERROR(NUMBERVALUE(CriteriTecnici!$K777,".",","),IFERROR(NUMBERVALUE(CriteriTecnici!$K777,",","."),0))),4)&amp;""),",",".")&amp;", "&amp;CHAR(34)&amp;"denominator"&amp;CHAR(34)&amp;": "&amp;SUBSTITUTE(TRIM(ROUND(IFERROR(CriteriTecnici!$L777*1,IFERROR(NUMBERVALUE(CriteriTecnici!$L777,".",","),IFERROR(NUMBERVALUE(CriteriTecnici!$L777,",","."),0))),4)&amp;""),",",".")&amp;", "&amp;CHAR(34)&amp;"flag"&amp;CHAR(34)&amp;": "&amp;SUBSTITUTE(TRIM(ROUND(IFERROR(CriteriTecnici!$M777*1,IFERROR(NUMBERVALUE(CriteriTecnici!$M777,".",","),IFERROR(NUMBERVALUE(CriteriTecnici!$M777,",","."),0))),4)&amp;""),",",".")&amp;", "&amp;CHAR(34)&amp;"rawScore"&amp;CHAR(34)&amp;": "&amp;SUBSTITUTE(TRIM(ROUND(IFERROR(CriteriTecnici!$O777*1,IFERROR(NUMBERVALUE(CriteriTecnici!$O777,".",","),IFERROR(NUMBERVALUE(CriteriTecnici!$O777,",","."),0))),4)&amp;""),",",".")&amp;CHAR(125)&amp;IF(TRUE,",",""))</f>
        <v/>
      </c>
    </row>
    <row r="998">
      <c r="A998" s="38">
        <f>IF(CriteriTecnici!$A778="","","    "&amp;CHAR(123)&amp;CHAR(34)&amp;"bidderId"&amp;CHAR(34)&amp;": "&amp;CHAR(34)&amp;SUBSTITUTE(CriteriTecnici!$A778,CHAR(34),"'")&amp;CHAR(34)&amp;", "&amp;CHAR(34)&amp;"lotId"&amp;CHAR(34)&amp;": "&amp;CHAR(34)&amp;SUBSTITUTE(CriteriTecnici!$C778,CHAR(34),"'")&amp;CHAR(34)&amp;", "&amp;CHAR(34)&amp;"criterionId"&amp;CHAR(34)&amp;": "&amp;CHAR(34)&amp;SUBSTITUTE(CriteriTecnici!$D778,CHAR(34),"'")&amp;CHAR(34)&amp;", "&amp;CHAR(34)&amp;"kind"&amp;CHAR(34)&amp;": "&amp;CHAR(34)&amp;SUBSTITUTE(CriteriTecnici!$F778,CHAR(34),"'")&amp;CHAR(34)&amp;", "&amp;CHAR(34)&amp;"value"&amp;CHAR(34)&amp;": "&amp;SUBSTITUTE(TRIM(ROUND(IFERROR(CriteriTecnici!$N778*1,IFERROR(NUMBERVALUE(CriteriTecnici!$N778,".",","),IFERROR(NUMBERVALUE(CriteriTecnici!$N778,",","."),0))),4)&amp;""),",",".")&amp;", "&amp;CHAR(34)&amp;"numerator"&amp;CHAR(34)&amp;": "&amp;SUBSTITUTE(TRIM(ROUND(IFERROR(CriteriTecnici!$K778*1,IFERROR(NUMBERVALUE(CriteriTecnici!$K778,".",","),IFERROR(NUMBERVALUE(CriteriTecnici!$K778,",","."),0))),4)&amp;""),",",".")&amp;", "&amp;CHAR(34)&amp;"denominator"&amp;CHAR(34)&amp;": "&amp;SUBSTITUTE(TRIM(ROUND(IFERROR(CriteriTecnici!$L778*1,IFERROR(NUMBERVALUE(CriteriTecnici!$L778,".",","),IFERROR(NUMBERVALUE(CriteriTecnici!$L778,",","."),0))),4)&amp;""),",",".")&amp;", "&amp;CHAR(34)&amp;"flag"&amp;CHAR(34)&amp;": "&amp;SUBSTITUTE(TRIM(ROUND(IFERROR(CriteriTecnici!$M778*1,IFERROR(NUMBERVALUE(CriteriTecnici!$M778,".",","),IFERROR(NUMBERVALUE(CriteriTecnici!$M778,",","."),0))),4)&amp;""),",",".")&amp;", "&amp;CHAR(34)&amp;"rawScore"&amp;CHAR(34)&amp;": "&amp;SUBSTITUTE(TRIM(ROUND(IFERROR(CriteriTecnici!$O778*1,IFERROR(NUMBERVALUE(CriteriTecnici!$O778,".",","),IFERROR(NUMBERVALUE(CriteriTecnici!$O778,",","."),0))),4)&amp;""),",",".")&amp;CHAR(125)&amp;IF(TRUE,",",""))</f>
        <v/>
      </c>
    </row>
    <row r="999">
      <c r="A999" s="38">
        <f>IF(CriteriTecnici!$A779="","","    "&amp;CHAR(123)&amp;CHAR(34)&amp;"bidderId"&amp;CHAR(34)&amp;": "&amp;CHAR(34)&amp;SUBSTITUTE(CriteriTecnici!$A779,CHAR(34),"'")&amp;CHAR(34)&amp;", "&amp;CHAR(34)&amp;"lotId"&amp;CHAR(34)&amp;": "&amp;CHAR(34)&amp;SUBSTITUTE(CriteriTecnici!$C779,CHAR(34),"'")&amp;CHAR(34)&amp;", "&amp;CHAR(34)&amp;"criterionId"&amp;CHAR(34)&amp;": "&amp;CHAR(34)&amp;SUBSTITUTE(CriteriTecnici!$D779,CHAR(34),"'")&amp;CHAR(34)&amp;", "&amp;CHAR(34)&amp;"kind"&amp;CHAR(34)&amp;": "&amp;CHAR(34)&amp;SUBSTITUTE(CriteriTecnici!$F779,CHAR(34),"'")&amp;CHAR(34)&amp;", "&amp;CHAR(34)&amp;"value"&amp;CHAR(34)&amp;": "&amp;SUBSTITUTE(TRIM(ROUND(IFERROR(CriteriTecnici!$N779*1,IFERROR(NUMBERVALUE(CriteriTecnici!$N779,".",","),IFERROR(NUMBERVALUE(CriteriTecnici!$N779,",","."),0))),4)&amp;""),",",".")&amp;", "&amp;CHAR(34)&amp;"numerator"&amp;CHAR(34)&amp;": "&amp;SUBSTITUTE(TRIM(ROUND(IFERROR(CriteriTecnici!$K779*1,IFERROR(NUMBERVALUE(CriteriTecnici!$K779,".",","),IFERROR(NUMBERVALUE(CriteriTecnici!$K779,",","."),0))),4)&amp;""),",",".")&amp;", "&amp;CHAR(34)&amp;"denominator"&amp;CHAR(34)&amp;": "&amp;SUBSTITUTE(TRIM(ROUND(IFERROR(CriteriTecnici!$L779*1,IFERROR(NUMBERVALUE(CriteriTecnici!$L779,".",","),IFERROR(NUMBERVALUE(CriteriTecnici!$L779,",","."),0))),4)&amp;""),",",".")&amp;", "&amp;CHAR(34)&amp;"flag"&amp;CHAR(34)&amp;": "&amp;SUBSTITUTE(TRIM(ROUND(IFERROR(CriteriTecnici!$M779*1,IFERROR(NUMBERVALUE(CriteriTecnici!$M779,".",","),IFERROR(NUMBERVALUE(CriteriTecnici!$M779,",","."),0))),4)&amp;""),",",".")&amp;", "&amp;CHAR(34)&amp;"rawScore"&amp;CHAR(34)&amp;": "&amp;SUBSTITUTE(TRIM(ROUND(IFERROR(CriteriTecnici!$O779*1,IFERROR(NUMBERVALUE(CriteriTecnici!$O779,".",","),IFERROR(NUMBERVALUE(CriteriTecnici!$O779,",","."),0))),4)&amp;""),",",".")&amp;CHAR(125)&amp;IF(COUNTA(Offerte!$A27:$A$200)&gt;0,",",""))</f>
        <v/>
      </c>
    </row>
    <row r="1000">
      <c r="A1000" s="38">
        <f>IF(CriteriTecnici!$A780="","","    "&amp;CHAR(123)&amp;CHAR(34)&amp;"bidderId"&amp;CHAR(34)&amp;": "&amp;CHAR(34)&amp;SUBSTITUTE(CriteriTecnici!$A780,CHAR(34),"'")&amp;CHAR(34)&amp;", "&amp;CHAR(34)&amp;"lotId"&amp;CHAR(34)&amp;": "&amp;CHAR(34)&amp;SUBSTITUTE(CriteriTecnici!$C780,CHAR(34),"'")&amp;CHAR(34)&amp;", "&amp;CHAR(34)&amp;"criterionId"&amp;CHAR(34)&amp;": "&amp;CHAR(34)&amp;SUBSTITUTE(CriteriTecnici!$D780,CHAR(34),"'")&amp;CHAR(34)&amp;", "&amp;CHAR(34)&amp;"kind"&amp;CHAR(34)&amp;": "&amp;CHAR(34)&amp;SUBSTITUTE(CriteriTecnici!$F780,CHAR(34),"'")&amp;CHAR(34)&amp;", "&amp;CHAR(34)&amp;"value"&amp;CHAR(34)&amp;": "&amp;SUBSTITUTE(TRIM(ROUND(IFERROR(CriteriTecnici!$N780*1,IFERROR(NUMBERVALUE(CriteriTecnici!$N780,".",","),IFERROR(NUMBERVALUE(CriteriTecnici!$N780,",","."),0))),4)&amp;""),",",".")&amp;", "&amp;CHAR(34)&amp;"numerator"&amp;CHAR(34)&amp;": "&amp;SUBSTITUTE(TRIM(ROUND(IFERROR(CriteriTecnici!$K780*1,IFERROR(NUMBERVALUE(CriteriTecnici!$K780,".",","),IFERROR(NUMBERVALUE(CriteriTecnici!$K780,",","."),0))),4)&amp;""),",",".")&amp;", "&amp;CHAR(34)&amp;"denominator"&amp;CHAR(34)&amp;": "&amp;SUBSTITUTE(TRIM(ROUND(IFERROR(CriteriTecnici!$L780*1,IFERROR(NUMBERVALUE(CriteriTecnici!$L780,".",","),IFERROR(NUMBERVALUE(CriteriTecnici!$L780,",","."),0))),4)&amp;""),",",".")&amp;", "&amp;CHAR(34)&amp;"flag"&amp;CHAR(34)&amp;": "&amp;SUBSTITUTE(TRIM(ROUND(IFERROR(CriteriTecnici!$M780*1,IFERROR(NUMBERVALUE(CriteriTecnici!$M780,".",","),IFERROR(NUMBERVALUE(CriteriTecnici!$M780,",","."),0))),4)&amp;""),",",".")&amp;", "&amp;CHAR(34)&amp;"rawScore"&amp;CHAR(34)&amp;": "&amp;SUBSTITUTE(TRIM(ROUND(IFERROR(CriteriTecnici!$O780*1,IFERROR(NUMBERVALUE(CriteriTecnici!$O780,".",","),IFERROR(NUMBERVALUE(CriteriTecnici!$O780,",","."),0))),4)&amp;""),",",".")&amp;CHAR(125)&amp;IF(TRUE,",",""))</f>
        <v/>
      </c>
    </row>
    <row r="1001">
      <c r="A1001" s="38">
        <f>IF(CriteriTecnici!$A781="","","    "&amp;CHAR(123)&amp;CHAR(34)&amp;"bidderId"&amp;CHAR(34)&amp;": "&amp;CHAR(34)&amp;SUBSTITUTE(CriteriTecnici!$A781,CHAR(34),"'")&amp;CHAR(34)&amp;", "&amp;CHAR(34)&amp;"lotId"&amp;CHAR(34)&amp;": "&amp;CHAR(34)&amp;SUBSTITUTE(CriteriTecnici!$C781,CHAR(34),"'")&amp;CHAR(34)&amp;", "&amp;CHAR(34)&amp;"criterionId"&amp;CHAR(34)&amp;": "&amp;CHAR(34)&amp;SUBSTITUTE(CriteriTecnici!$D781,CHAR(34),"'")&amp;CHAR(34)&amp;", "&amp;CHAR(34)&amp;"kind"&amp;CHAR(34)&amp;": "&amp;CHAR(34)&amp;SUBSTITUTE(CriteriTecnici!$F781,CHAR(34),"'")&amp;CHAR(34)&amp;", "&amp;CHAR(34)&amp;"value"&amp;CHAR(34)&amp;": "&amp;SUBSTITUTE(TRIM(ROUND(IFERROR(CriteriTecnici!$N781*1,IFERROR(NUMBERVALUE(CriteriTecnici!$N781,".",","),IFERROR(NUMBERVALUE(CriteriTecnici!$N781,",","."),0))),4)&amp;""),",",".")&amp;", "&amp;CHAR(34)&amp;"numerator"&amp;CHAR(34)&amp;": "&amp;SUBSTITUTE(TRIM(ROUND(IFERROR(CriteriTecnici!$K781*1,IFERROR(NUMBERVALUE(CriteriTecnici!$K781,".",","),IFERROR(NUMBERVALUE(CriteriTecnici!$K781,",","."),0))),4)&amp;""),",",".")&amp;", "&amp;CHAR(34)&amp;"denominator"&amp;CHAR(34)&amp;": "&amp;SUBSTITUTE(TRIM(ROUND(IFERROR(CriteriTecnici!$L781*1,IFERROR(NUMBERVALUE(CriteriTecnici!$L781,".",","),IFERROR(NUMBERVALUE(CriteriTecnici!$L781,",","."),0))),4)&amp;""),",",".")&amp;", "&amp;CHAR(34)&amp;"flag"&amp;CHAR(34)&amp;": "&amp;SUBSTITUTE(TRIM(ROUND(IFERROR(CriteriTecnici!$M781*1,IFERROR(NUMBERVALUE(CriteriTecnici!$M781,".",","),IFERROR(NUMBERVALUE(CriteriTecnici!$M781,",","."),0))),4)&amp;""),",",".")&amp;", "&amp;CHAR(34)&amp;"rawScore"&amp;CHAR(34)&amp;": "&amp;SUBSTITUTE(TRIM(ROUND(IFERROR(CriteriTecnici!$O781*1,IFERROR(NUMBERVALUE(CriteriTecnici!$O781,".",","),IFERROR(NUMBERVALUE(CriteriTecnici!$O781,",","."),0))),4)&amp;""),",",".")&amp;CHAR(125)&amp;IF(TRUE,",",""))</f>
        <v/>
      </c>
    </row>
    <row r="1002">
      <c r="A1002" s="38">
        <f>IF(CriteriTecnici!$A782="","","    "&amp;CHAR(123)&amp;CHAR(34)&amp;"bidderId"&amp;CHAR(34)&amp;": "&amp;CHAR(34)&amp;SUBSTITUTE(CriteriTecnici!$A782,CHAR(34),"'")&amp;CHAR(34)&amp;", "&amp;CHAR(34)&amp;"lotId"&amp;CHAR(34)&amp;": "&amp;CHAR(34)&amp;SUBSTITUTE(CriteriTecnici!$C782,CHAR(34),"'")&amp;CHAR(34)&amp;", "&amp;CHAR(34)&amp;"criterionId"&amp;CHAR(34)&amp;": "&amp;CHAR(34)&amp;SUBSTITUTE(CriteriTecnici!$D782,CHAR(34),"'")&amp;CHAR(34)&amp;", "&amp;CHAR(34)&amp;"kind"&amp;CHAR(34)&amp;": "&amp;CHAR(34)&amp;SUBSTITUTE(CriteriTecnici!$F782,CHAR(34),"'")&amp;CHAR(34)&amp;", "&amp;CHAR(34)&amp;"value"&amp;CHAR(34)&amp;": "&amp;SUBSTITUTE(TRIM(ROUND(IFERROR(CriteriTecnici!$N782*1,IFERROR(NUMBERVALUE(CriteriTecnici!$N782,".",","),IFERROR(NUMBERVALUE(CriteriTecnici!$N782,",","."),0))),4)&amp;""),",",".")&amp;", "&amp;CHAR(34)&amp;"numerator"&amp;CHAR(34)&amp;": "&amp;SUBSTITUTE(TRIM(ROUND(IFERROR(CriteriTecnici!$K782*1,IFERROR(NUMBERVALUE(CriteriTecnici!$K782,".",","),IFERROR(NUMBERVALUE(CriteriTecnici!$K782,",","."),0))),4)&amp;""),",",".")&amp;", "&amp;CHAR(34)&amp;"denominator"&amp;CHAR(34)&amp;": "&amp;SUBSTITUTE(TRIM(ROUND(IFERROR(CriteriTecnici!$L782*1,IFERROR(NUMBERVALUE(CriteriTecnici!$L782,".",","),IFERROR(NUMBERVALUE(CriteriTecnici!$L782,",","."),0))),4)&amp;""),",",".")&amp;", "&amp;CHAR(34)&amp;"flag"&amp;CHAR(34)&amp;": "&amp;SUBSTITUTE(TRIM(ROUND(IFERROR(CriteriTecnici!$M782*1,IFERROR(NUMBERVALUE(CriteriTecnici!$M782,".",","),IFERROR(NUMBERVALUE(CriteriTecnici!$M782,",","."),0))),4)&amp;""),",",".")&amp;", "&amp;CHAR(34)&amp;"rawScore"&amp;CHAR(34)&amp;": "&amp;SUBSTITUTE(TRIM(ROUND(IFERROR(CriteriTecnici!$O782*1,IFERROR(NUMBERVALUE(CriteriTecnici!$O782,".",","),IFERROR(NUMBERVALUE(CriteriTecnici!$O782,",","."),0))),4)&amp;""),",",".")&amp;CHAR(125)&amp;IF(TRUE,",",""))</f>
        <v/>
      </c>
    </row>
    <row r="1003">
      <c r="A1003" s="38">
        <f>IF(CriteriTecnici!$A783="","","    "&amp;CHAR(123)&amp;CHAR(34)&amp;"bidderId"&amp;CHAR(34)&amp;": "&amp;CHAR(34)&amp;SUBSTITUTE(CriteriTecnici!$A783,CHAR(34),"'")&amp;CHAR(34)&amp;", "&amp;CHAR(34)&amp;"lotId"&amp;CHAR(34)&amp;": "&amp;CHAR(34)&amp;SUBSTITUTE(CriteriTecnici!$C783,CHAR(34),"'")&amp;CHAR(34)&amp;", "&amp;CHAR(34)&amp;"criterionId"&amp;CHAR(34)&amp;": "&amp;CHAR(34)&amp;SUBSTITUTE(CriteriTecnici!$D783,CHAR(34),"'")&amp;CHAR(34)&amp;", "&amp;CHAR(34)&amp;"kind"&amp;CHAR(34)&amp;": "&amp;CHAR(34)&amp;SUBSTITUTE(CriteriTecnici!$F783,CHAR(34),"'")&amp;CHAR(34)&amp;", "&amp;CHAR(34)&amp;"value"&amp;CHAR(34)&amp;": "&amp;SUBSTITUTE(TRIM(ROUND(IFERROR(CriteriTecnici!$N783*1,IFERROR(NUMBERVALUE(CriteriTecnici!$N783,".",","),IFERROR(NUMBERVALUE(CriteriTecnici!$N783,",","."),0))),4)&amp;""),",",".")&amp;", "&amp;CHAR(34)&amp;"numerator"&amp;CHAR(34)&amp;": "&amp;SUBSTITUTE(TRIM(ROUND(IFERROR(CriteriTecnici!$K783*1,IFERROR(NUMBERVALUE(CriteriTecnici!$K783,".",","),IFERROR(NUMBERVALUE(CriteriTecnici!$K783,",","."),0))),4)&amp;""),",",".")&amp;", "&amp;CHAR(34)&amp;"denominator"&amp;CHAR(34)&amp;": "&amp;SUBSTITUTE(TRIM(ROUND(IFERROR(CriteriTecnici!$L783*1,IFERROR(NUMBERVALUE(CriteriTecnici!$L783,".",","),IFERROR(NUMBERVALUE(CriteriTecnici!$L783,",","."),0))),4)&amp;""),",",".")&amp;", "&amp;CHAR(34)&amp;"flag"&amp;CHAR(34)&amp;": "&amp;SUBSTITUTE(TRIM(ROUND(IFERROR(CriteriTecnici!$M783*1,IFERROR(NUMBERVALUE(CriteriTecnici!$M783,".",","),IFERROR(NUMBERVALUE(CriteriTecnici!$M783,",","."),0))),4)&amp;""),",",".")&amp;", "&amp;CHAR(34)&amp;"rawScore"&amp;CHAR(34)&amp;": "&amp;SUBSTITUTE(TRIM(ROUND(IFERROR(CriteriTecnici!$O783*1,IFERROR(NUMBERVALUE(CriteriTecnici!$O783,".",","),IFERROR(NUMBERVALUE(CriteriTecnici!$O783,",","."),0))),4)&amp;""),",",".")&amp;CHAR(125)&amp;IF(TRUE,",",""))</f>
        <v/>
      </c>
    </row>
    <row r="1004">
      <c r="A1004" s="38">
        <f>IF(CriteriTecnici!$A784="","","    "&amp;CHAR(123)&amp;CHAR(34)&amp;"bidderId"&amp;CHAR(34)&amp;": "&amp;CHAR(34)&amp;SUBSTITUTE(CriteriTecnici!$A784,CHAR(34),"'")&amp;CHAR(34)&amp;", "&amp;CHAR(34)&amp;"lotId"&amp;CHAR(34)&amp;": "&amp;CHAR(34)&amp;SUBSTITUTE(CriteriTecnici!$C784,CHAR(34),"'")&amp;CHAR(34)&amp;", "&amp;CHAR(34)&amp;"criterionId"&amp;CHAR(34)&amp;": "&amp;CHAR(34)&amp;SUBSTITUTE(CriteriTecnici!$D784,CHAR(34),"'")&amp;CHAR(34)&amp;", "&amp;CHAR(34)&amp;"kind"&amp;CHAR(34)&amp;": "&amp;CHAR(34)&amp;SUBSTITUTE(CriteriTecnici!$F784,CHAR(34),"'")&amp;CHAR(34)&amp;", "&amp;CHAR(34)&amp;"value"&amp;CHAR(34)&amp;": "&amp;SUBSTITUTE(TRIM(ROUND(IFERROR(CriteriTecnici!$N784*1,IFERROR(NUMBERVALUE(CriteriTecnici!$N784,".",","),IFERROR(NUMBERVALUE(CriteriTecnici!$N784,",","."),0))),4)&amp;""),",",".")&amp;", "&amp;CHAR(34)&amp;"numerator"&amp;CHAR(34)&amp;": "&amp;SUBSTITUTE(TRIM(ROUND(IFERROR(CriteriTecnici!$K784*1,IFERROR(NUMBERVALUE(CriteriTecnici!$K784,".",","),IFERROR(NUMBERVALUE(CriteriTecnici!$K784,",","."),0))),4)&amp;""),",",".")&amp;", "&amp;CHAR(34)&amp;"denominator"&amp;CHAR(34)&amp;": "&amp;SUBSTITUTE(TRIM(ROUND(IFERROR(CriteriTecnici!$L784*1,IFERROR(NUMBERVALUE(CriteriTecnici!$L784,".",","),IFERROR(NUMBERVALUE(CriteriTecnici!$L784,",","."),0))),4)&amp;""),",",".")&amp;", "&amp;CHAR(34)&amp;"flag"&amp;CHAR(34)&amp;": "&amp;SUBSTITUTE(TRIM(ROUND(IFERROR(CriteriTecnici!$M784*1,IFERROR(NUMBERVALUE(CriteriTecnici!$M784,".",","),IFERROR(NUMBERVALUE(CriteriTecnici!$M784,",","."),0))),4)&amp;""),",",".")&amp;", "&amp;CHAR(34)&amp;"rawScore"&amp;CHAR(34)&amp;": "&amp;SUBSTITUTE(TRIM(ROUND(IFERROR(CriteriTecnici!$O784*1,IFERROR(NUMBERVALUE(CriteriTecnici!$O784,".",","),IFERROR(NUMBERVALUE(CriteriTecnici!$O784,",","."),0))),4)&amp;""),",",".")&amp;CHAR(125)&amp;IF(TRUE,",",""))</f>
        <v/>
      </c>
    </row>
    <row r="1005">
      <c r="A1005" s="38">
        <f>IF(CriteriTecnici!$A785="","","    "&amp;CHAR(123)&amp;CHAR(34)&amp;"bidderId"&amp;CHAR(34)&amp;": "&amp;CHAR(34)&amp;SUBSTITUTE(CriteriTecnici!$A785,CHAR(34),"'")&amp;CHAR(34)&amp;", "&amp;CHAR(34)&amp;"lotId"&amp;CHAR(34)&amp;": "&amp;CHAR(34)&amp;SUBSTITUTE(CriteriTecnici!$C785,CHAR(34),"'")&amp;CHAR(34)&amp;", "&amp;CHAR(34)&amp;"criterionId"&amp;CHAR(34)&amp;": "&amp;CHAR(34)&amp;SUBSTITUTE(CriteriTecnici!$D785,CHAR(34),"'")&amp;CHAR(34)&amp;", "&amp;CHAR(34)&amp;"kind"&amp;CHAR(34)&amp;": "&amp;CHAR(34)&amp;SUBSTITUTE(CriteriTecnici!$F785,CHAR(34),"'")&amp;CHAR(34)&amp;", "&amp;CHAR(34)&amp;"value"&amp;CHAR(34)&amp;": "&amp;SUBSTITUTE(TRIM(ROUND(IFERROR(CriteriTecnici!$N785*1,IFERROR(NUMBERVALUE(CriteriTecnici!$N785,".",","),IFERROR(NUMBERVALUE(CriteriTecnici!$N785,",","."),0))),4)&amp;""),",",".")&amp;", "&amp;CHAR(34)&amp;"numerator"&amp;CHAR(34)&amp;": "&amp;SUBSTITUTE(TRIM(ROUND(IFERROR(CriteriTecnici!$K785*1,IFERROR(NUMBERVALUE(CriteriTecnici!$K785,".",","),IFERROR(NUMBERVALUE(CriteriTecnici!$K785,",","."),0))),4)&amp;""),",",".")&amp;", "&amp;CHAR(34)&amp;"denominator"&amp;CHAR(34)&amp;": "&amp;SUBSTITUTE(TRIM(ROUND(IFERROR(CriteriTecnici!$L785*1,IFERROR(NUMBERVALUE(CriteriTecnici!$L785,".",","),IFERROR(NUMBERVALUE(CriteriTecnici!$L785,",","."),0))),4)&amp;""),",",".")&amp;", "&amp;CHAR(34)&amp;"flag"&amp;CHAR(34)&amp;": "&amp;SUBSTITUTE(TRIM(ROUND(IFERROR(CriteriTecnici!$M785*1,IFERROR(NUMBERVALUE(CriteriTecnici!$M785,".",","),IFERROR(NUMBERVALUE(CriteriTecnici!$M785,",","."),0))),4)&amp;""),",",".")&amp;", "&amp;CHAR(34)&amp;"rawScore"&amp;CHAR(34)&amp;": "&amp;SUBSTITUTE(TRIM(ROUND(IFERROR(CriteriTecnici!$O785*1,IFERROR(NUMBERVALUE(CriteriTecnici!$O785,".",","),IFERROR(NUMBERVALUE(CriteriTecnici!$O785,",","."),0))),4)&amp;""),",",".")&amp;CHAR(125)&amp;IF(TRUE,",",""))</f>
        <v/>
      </c>
    </row>
    <row r="1006">
      <c r="A1006" s="38">
        <f>IF(CriteriTecnici!$A786="","","    "&amp;CHAR(123)&amp;CHAR(34)&amp;"bidderId"&amp;CHAR(34)&amp;": "&amp;CHAR(34)&amp;SUBSTITUTE(CriteriTecnici!$A786,CHAR(34),"'")&amp;CHAR(34)&amp;", "&amp;CHAR(34)&amp;"lotId"&amp;CHAR(34)&amp;": "&amp;CHAR(34)&amp;SUBSTITUTE(CriteriTecnici!$C786,CHAR(34),"'")&amp;CHAR(34)&amp;", "&amp;CHAR(34)&amp;"criterionId"&amp;CHAR(34)&amp;": "&amp;CHAR(34)&amp;SUBSTITUTE(CriteriTecnici!$D786,CHAR(34),"'")&amp;CHAR(34)&amp;", "&amp;CHAR(34)&amp;"kind"&amp;CHAR(34)&amp;": "&amp;CHAR(34)&amp;SUBSTITUTE(CriteriTecnici!$F786,CHAR(34),"'")&amp;CHAR(34)&amp;", "&amp;CHAR(34)&amp;"value"&amp;CHAR(34)&amp;": "&amp;SUBSTITUTE(TRIM(ROUND(IFERROR(CriteriTecnici!$N786*1,IFERROR(NUMBERVALUE(CriteriTecnici!$N786,".",","),IFERROR(NUMBERVALUE(CriteriTecnici!$N786,",","."),0))),4)&amp;""),",",".")&amp;", "&amp;CHAR(34)&amp;"numerator"&amp;CHAR(34)&amp;": "&amp;SUBSTITUTE(TRIM(ROUND(IFERROR(CriteriTecnici!$K786*1,IFERROR(NUMBERVALUE(CriteriTecnici!$K786,".",","),IFERROR(NUMBERVALUE(CriteriTecnici!$K786,",","."),0))),4)&amp;""),",",".")&amp;", "&amp;CHAR(34)&amp;"denominator"&amp;CHAR(34)&amp;": "&amp;SUBSTITUTE(TRIM(ROUND(IFERROR(CriteriTecnici!$L786*1,IFERROR(NUMBERVALUE(CriteriTecnici!$L786,".",","),IFERROR(NUMBERVALUE(CriteriTecnici!$L786,",","."),0))),4)&amp;""),",",".")&amp;", "&amp;CHAR(34)&amp;"flag"&amp;CHAR(34)&amp;": "&amp;SUBSTITUTE(TRIM(ROUND(IFERROR(CriteriTecnici!$M786*1,IFERROR(NUMBERVALUE(CriteriTecnici!$M786,".",","),IFERROR(NUMBERVALUE(CriteriTecnici!$M786,",","."),0))),4)&amp;""),",",".")&amp;", "&amp;CHAR(34)&amp;"rawScore"&amp;CHAR(34)&amp;": "&amp;SUBSTITUTE(TRIM(ROUND(IFERROR(CriteriTecnici!$O786*1,IFERROR(NUMBERVALUE(CriteriTecnici!$O786,".",","),IFERROR(NUMBERVALUE(CriteriTecnici!$O786,",","."),0))),4)&amp;""),",",".")&amp;CHAR(125)&amp;IF(TRUE,",",""))</f>
        <v/>
      </c>
    </row>
    <row r="1007">
      <c r="A1007" s="38">
        <f>IF(CriteriTecnici!$A787="","","    "&amp;CHAR(123)&amp;CHAR(34)&amp;"bidderId"&amp;CHAR(34)&amp;": "&amp;CHAR(34)&amp;SUBSTITUTE(CriteriTecnici!$A787,CHAR(34),"'")&amp;CHAR(34)&amp;", "&amp;CHAR(34)&amp;"lotId"&amp;CHAR(34)&amp;": "&amp;CHAR(34)&amp;SUBSTITUTE(CriteriTecnici!$C787,CHAR(34),"'")&amp;CHAR(34)&amp;", "&amp;CHAR(34)&amp;"criterionId"&amp;CHAR(34)&amp;": "&amp;CHAR(34)&amp;SUBSTITUTE(CriteriTecnici!$D787,CHAR(34),"'")&amp;CHAR(34)&amp;", "&amp;CHAR(34)&amp;"kind"&amp;CHAR(34)&amp;": "&amp;CHAR(34)&amp;SUBSTITUTE(CriteriTecnici!$F787,CHAR(34),"'")&amp;CHAR(34)&amp;", "&amp;CHAR(34)&amp;"value"&amp;CHAR(34)&amp;": "&amp;SUBSTITUTE(TRIM(ROUND(IFERROR(CriteriTecnici!$N787*1,IFERROR(NUMBERVALUE(CriteriTecnici!$N787,".",","),IFERROR(NUMBERVALUE(CriteriTecnici!$N787,",","."),0))),4)&amp;""),",",".")&amp;", "&amp;CHAR(34)&amp;"numerator"&amp;CHAR(34)&amp;": "&amp;SUBSTITUTE(TRIM(ROUND(IFERROR(CriteriTecnici!$K787*1,IFERROR(NUMBERVALUE(CriteriTecnici!$K787,".",","),IFERROR(NUMBERVALUE(CriteriTecnici!$K787,",","."),0))),4)&amp;""),",",".")&amp;", "&amp;CHAR(34)&amp;"denominator"&amp;CHAR(34)&amp;": "&amp;SUBSTITUTE(TRIM(ROUND(IFERROR(CriteriTecnici!$L787*1,IFERROR(NUMBERVALUE(CriteriTecnici!$L787,".",","),IFERROR(NUMBERVALUE(CriteriTecnici!$L787,",","."),0))),4)&amp;""),",",".")&amp;", "&amp;CHAR(34)&amp;"flag"&amp;CHAR(34)&amp;": "&amp;SUBSTITUTE(TRIM(ROUND(IFERROR(CriteriTecnici!$M787*1,IFERROR(NUMBERVALUE(CriteriTecnici!$M787,".",","),IFERROR(NUMBERVALUE(CriteriTecnici!$M787,",","."),0))),4)&amp;""),",",".")&amp;", "&amp;CHAR(34)&amp;"rawScore"&amp;CHAR(34)&amp;": "&amp;SUBSTITUTE(TRIM(ROUND(IFERROR(CriteriTecnici!$O787*1,IFERROR(NUMBERVALUE(CriteriTecnici!$O787,".",","),IFERROR(NUMBERVALUE(CriteriTecnici!$O787,",","."),0))),4)&amp;""),",",".")&amp;CHAR(125)&amp;IF(TRUE,",",""))</f>
        <v/>
      </c>
    </row>
    <row r="1008">
      <c r="A1008" s="38">
        <f>IF(CriteriTecnici!$A788="","","    "&amp;CHAR(123)&amp;CHAR(34)&amp;"bidderId"&amp;CHAR(34)&amp;": "&amp;CHAR(34)&amp;SUBSTITUTE(CriteriTecnici!$A788,CHAR(34),"'")&amp;CHAR(34)&amp;", "&amp;CHAR(34)&amp;"lotId"&amp;CHAR(34)&amp;": "&amp;CHAR(34)&amp;SUBSTITUTE(CriteriTecnici!$C788,CHAR(34),"'")&amp;CHAR(34)&amp;", "&amp;CHAR(34)&amp;"criterionId"&amp;CHAR(34)&amp;": "&amp;CHAR(34)&amp;SUBSTITUTE(CriteriTecnici!$D788,CHAR(34),"'")&amp;CHAR(34)&amp;", "&amp;CHAR(34)&amp;"kind"&amp;CHAR(34)&amp;": "&amp;CHAR(34)&amp;SUBSTITUTE(CriteriTecnici!$F788,CHAR(34),"'")&amp;CHAR(34)&amp;", "&amp;CHAR(34)&amp;"value"&amp;CHAR(34)&amp;": "&amp;SUBSTITUTE(TRIM(ROUND(IFERROR(CriteriTecnici!$N788*1,IFERROR(NUMBERVALUE(CriteriTecnici!$N788,".",","),IFERROR(NUMBERVALUE(CriteriTecnici!$N788,",","."),0))),4)&amp;""),",",".")&amp;", "&amp;CHAR(34)&amp;"numerator"&amp;CHAR(34)&amp;": "&amp;SUBSTITUTE(TRIM(ROUND(IFERROR(CriteriTecnici!$K788*1,IFERROR(NUMBERVALUE(CriteriTecnici!$K788,".",","),IFERROR(NUMBERVALUE(CriteriTecnici!$K788,",","."),0))),4)&amp;""),",",".")&amp;", "&amp;CHAR(34)&amp;"denominator"&amp;CHAR(34)&amp;": "&amp;SUBSTITUTE(TRIM(ROUND(IFERROR(CriteriTecnici!$L788*1,IFERROR(NUMBERVALUE(CriteriTecnici!$L788,".",","),IFERROR(NUMBERVALUE(CriteriTecnici!$L788,",","."),0))),4)&amp;""),",",".")&amp;", "&amp;CHAR(34)&amp;"flag"&amp;CHAR(34)&amp;": "&amp;SUBSTITUTE(TRIM(ROUND(IFERROR(CriteriTecnici!$M788*1,IFERROR(NUMBERVALUE(CriteriTecnici!$M788,".",","),IFERROR(NUMBERVALUE(CriteriTecnici!$M788,",","."),0))),4)&amp;""),",",".")&amp;", "&amp;CHAR(34)&amp;"rawScore"&amp;CHAR(34)&amp;": "&amp;SUBSTITUTE(TRIM(ROUND(IFERROR(CriteriTecnici!$O788*1,IFERROR(NUMBERVALUE(CriteriTecnici!$O788,".",","),IFERROR(NUMBERVALUE(CriteriTecnici!$O788,",","."),0))),4)&amp;""),",",".")&amp;CHAR(125)&amp;IF(TRUE,",",""))</f>
        <v/>
      </c>
    </row>
    <row r="1009">
      <c r="A1009" s="38">
        <f>IF(CriteriTecnici!$A789="","","    "&amp;CHAR(123)&amp;CHAR(34)&amp;"bidderId"&amp;CHAR(34)&amp;": "&amp;CHAR(34)&amp;SUBSTITUTE(CriteriTecnici!$A789,CHAR(34),"'")&amp;CHAR(34)&amp;", "&amp;CHAR(34)&amp;"lotId"&amp;CHAR(34)&amp;": "&amp;CHAR(34)&amp;SUBSTITUTE(CriteriTecnici!$C789,CHAR(34),"'")&amp;CHAR(34)&amp;", "&amp;CHAR(34)&amp;"criterionId"&amp;CHAR(34)&amp;": "&amp;CHAR(34)&amp;SUBSTITUTE(CriteriTecnici!$D789,CHAR(34),"'")&amp;CHAR(34)&amp;", "&amp;CHAR(34)&amp;"kind"&amp;CHAR(34)&amp;": "&amp;CHAR(34)&amp;SUBSTITUTE(CriteriTecnici!$F789,CHAR(34),"'")&amp;CHAR(34)&amp;", "&amp;CHAR(34)&amp;"value"&amp;CHAR(34)&amp;": "&amp;SUBSTITUTE(TRIM(ROUND(IFERROR(CriteriTecnici!$N789*1,IFERROR(NUMBERVALUE(CriteriTecnici!$N789,".",","),IFERROR(NUMBERVALUE(CriteriTecnici!$N789,",","."),0))),4)&amp;""),",",".")&amp;", "&amp;CHAR(34)&amp;"numerator"&amp;CHAR(34)&amp;": "&amp;SUBSTITUTE(TRIM(ROUND(IFERROR(CriteriTecnici!$K789*1,IFERROR(NUMBERVALUE(CriteriTecnici!$K789,".",","),IFERROR(NUMBERVALUE(CriteriTecnici!$K789,",","."),0))),4)&amp;""),",",".")&amp;", "&amp;CHAR(34)&amp;"denominator"&amp;CHAR(34)&amp;": "&amp;SUBSTITUTE(TRIM(ROUND(IFERROR(CriteriTecnici!$L789*1,IFERROR(NUMBERVALUE(CriteriTecnici!$L789,".",","),IFERROR(NUMBERVALUE(CriteriTecnici!$L789,",","."),0))),4)&amp;""),",",".")&amp;", "&amp;CHAR(34)&amp;"flag"&amp;CHAR(34)&amp;": "&amp;SUBSTITUTE(TRIM(ROUND(IFERROR(CriteriTecnici!$M789*1,IFERROR(NUMBERVALUE(CriteriTecnici!$M789,".",","),IFERROR(NUMBERVALUE(CriteriTecnici!$M789,",","."),0))),4)&amp;""),",",".")&amp;", "&amp;CHAR(34)&amp;"rawScore"&amp;CHAR(34)&amp;": "&amp;SUBSTITUTE(TRIM(ROUND(IFERROR(CriteriTecnici!$O789*1,IFERROR(NUMBERVALUE(CriteriTecnici!$O789,".",","),IFERROR(NUMBERVALUE(CriteriTecnici!$O789,",","."),0))),4)&amp;""),",",".")&amp;CHAR(125)&amp;IF(TRUE,",",""))</f>
        <v/>
      </c>
    </row>
    <row r="1010">
      <c r="A1010" s="38">
        <f>IF(CriteriTecnici!$A790="","","    "&amp;CHAR(123)&amp;CHAR(34)&amp;"bidderId"&amp;CHAR(34)&amp;": "&amp;CHAR(34)&amp;SUBSTITUTE(CriteriTecnici!$A790,CHAR(34),"'")&amp;CHAR(34)&amp;", "&amp;CHAR(34)&amp;"lotId"&amp;CHAR(34)&amp;": "&amp;CHAR(34)&amp;SUBSTITUTE(CriteriTecnici!$C790,CHAR(34),"'")&amp;CHAR(34)&amp;", "&amp;CHAR(34)&amp;"criterionId"&amp;CHAR(34)&amp;": "&amp;CHAR(34)&amp;SUBSTITUTE(CriteriTecnici!$D790,CHAR(34),"'")&amp;CHAR(34)&amp;", "&amp;CHAR(34)&amp;"kind"&amp;CHAR(34)&amp;": "&amp;CHAR(34)&amp;SUBSTITUTE(CriteriTecnici!$F790,CHAR(34),"'")&amp;CHAR(34)&amp;", "&amp;CHAR(34)&amp;"value"&amp;CHAR(34)&amp;": "&amp;SUBSTITUTE(TRIM(ROUND(IFERROR(CriteriTecnici!$N790*1,IFERROR(NUMBERVALUE(CriteriTecnici!$N790,".",","),IFERROR(NUMBERVALUE(CriteriTecnici!$N790,",","."),0))),4)&amp;""),",",".")&amp;", "&amp;CHAR(34)&amp;"numerator"&amp;CHAR(34)&amp;": "&amp;SUBSTITUTE(TRIM(ROUND(IFERROR(CriteriTecnici!$K790*1,IFERROR(NUMBERVALUE(CriteriTecnici!$K790,".",","),IFERROR(NUMBERVALUE(CriteriTecnici!$K790,",","."),0))),4)&amp;""),",",".")&amp;", "&amp;CHAR(34)&amp;"denominator"&amp;CHAR(34)&amp;": "&amp;SUBSTITUTE(TRIM(ROUND(IFERROR(CriteriTecnici!$L790*1,IFERROR(NUMBERVALUE(CriteriTecnici!$L790,".",","),IFERROR(NUMBERVALUE(CriteriTecnici!$L790,",","."),0))),4)&amp;""),",",".")&amp;", "&amp;CHAR(34)&amp;"flag"&amp;CHAR(34)&amp;": "&amp;SUBSTITUTE(TRIM(ROUND(IFERROR(CriteriTecnici!$M790*1,IFERROR(NUMBERVALUE(CriteriTecnici!$M790,".",","),IFERROR(NUMBERVALUE(CriteriTecnici!$M790,",","."),0))),4)&amp;""),",",".")&amp;", "&amp;CHAR(34)&amp;"rawScore"&amp;CHAR(34)&amp;": "&amp;SUBSTITUTE(TRIM(ROUND(IFERROR(CriteriTecnici!$O790*1,IFERROR(NUMBERVALUE(CriteriTecnici!$O790,".",","),IFERROR(NUMBERVALUE(CriteriTecnici!$O790,",","."),0))),4)&amp;""),",",".")&amp;CHAR(125)&amp;IF(TRUE,",",""))</f>
        <v/>
      </c>
    </row>
    <row r="1011">
      <c r="A1011" s="38">
        <f>IF(CriteriTecnici!$A791="","","    "&amp;CHAR(123)&amp;CHAR(34)&amp;"bidderId"&amp;CHAR(34)&amp;": "&amp;CHAR(34)&amp;SUBSTITUTE(CriteriTecnici!$A791,CHAR(34),"'")&amp;CHAR(34)&amp;", "&amp;CHAR(34)&amp;"lotId"&amp;CHAR(34)&amp;": "&amp;CHAR(34)&amp;SUBSTITUTE(CriteriTecnici!$C791,CHAR(34),"'")&amp;CHAR(34)&amp;", "&amp;CHAR(34)&amp;"criterionId"&amp;CHAR(34)&amp;": "&amp;CHAR(34)&amp;SUBSTITUTE(CriteriTecnici!$D791,CHAR(34),"'")&amp;CHAR(34)&amp;", "&amp;CHAR(34)&amp;"kind"&amp;CHAR(34)&amp;": "&amp;CHAR(34)&amp;SUBSTITUTE(CriteriTecnici!$F791,CHAR(34),"'")&amp;CHAR(34)&amp;", "&amp;CHAR(34)&amp;"value"&amp;CHAR(34)&amp;": "&amp;SUBSTITUTE(TRIM(ROUND(IFERROR(CriteriTecnici!$N791*1,IFERROR(NUMBERVALUE(CriteriTecnici!$N791,".",","),IFERROR(NUMBERVALUE(CriteriTecnici!$N791,",","."),0))),4)&amp;""),",",".")&amp;", "&amp;CHAR(34)&amp;"numerator"&amp;CHAR(34)&amp;": "&amp;SUBSTITUTE(TRIM(ROUND(IFERROR(CriteriTecnici!$K791*1,IFERROR(NUMBERVALUE(CriteriTecnici!$K791,".",","),IFERROR(NUMBERVALUE(CriteriTecnici!$K791,",","."),0))),4)&amp;""),",",".")&amp;", "&amp;CHAR(34)&amp;"denominator"&amp;CHAR(34)&amp;": "&amp;SUBSTITUTE(TRIM(ROUND(IFERROR(CriteriTecnici!$L791*1,IFERROR(NUMBERVALUE(CriteriTecnici!$L791,".",","),IFERROR(NUMBERVALUE(CriteriTecnici!$L791,",","."),0))),4)&amp;""),",",".")&amp;", "&amp;CHAR(34)&amp;"flag"&amp;CHAR(34)&amp;": "&amp;SUBSTITUTE(TRIM(ROUND(IFERROR(CriteriTecnici!$M791*1,IFERROR(NUMBERVALUE(CriteriTecnici!$M791,".",","),IFERROR(NUMBERVALUE(CriteriTecnici!$M791,",","."),0))),4)&amp;""),",",".")&amp;", "&amp;CHAR(34)&amp;"rawScore"&amp;CHAR(34)&amp;": "&amp;SUBSTITUTE(TRIM(ROUND(IFERROR(CriteriTecnici!$O791*1,IFERROR(NUMBERVALUE(CriteriTecnici!$O791,".",","),IFERROR(NUMBERVALUE(CriteriTecnici!$O791,",","."),0))),4)&amp;""),",",".")&amp;CHAR(125)&amp;IF(TRUE,",",""))</f>
        <v/>
      </c>
    </row>
    <row r="1012">
      <c r="A1012" s="38">
        <f>IF(CriteriTecnici!$A792="","","    "&amp;CHAR(123)&amp;CHAR(34)&amp;"bidderId"&amp;CHAR(34)&amp;": "&amp;CHAR(34)&amp;SUBSTITUTE(CriteriTecnici!$A792,CHAR(34),"'")&amp;CHAR(34)&amp;", "&amp;CHAR(34)&amp;"lotId"&amp;CHAR(34)&amp;": "&amp;CHAR(34)&amp;SUBSTITUTE(CriteriTecnici!$C792,CHAR(34),"'")&amp;CHAR(34)&amp;", "&amp;CHAR(34)&amp;"criterionId"&amp;CHAR(34)&amp;": "&amp;CHAR(34)&amp;SUBSTITUTE(CriteriTecnici!$D792,CHAR(34),"'")&amp;CHAR(34)&amp;", "&amp;CHAR(34)&amp;"kind"&amp;CHAR(34)&amp;": "&amp;CHAR(34)&amp;SUBSTITUTE(CriteriTecnici!$F792,CHAR(34),"'")&amp;CHAR(34)&amp;", "&amp;CHAR(34)&amp;"value"&amp;CHAR(34)&amp;": "&amp;SUBSTITUTE(TRIM(ROUND(IFERROR(CriteriTecnici!$N792*1,IFERROR(NUMBERVALUE(CriteriTecnici!$N792,".",","),IFERROR(NUMBERVALUE(CriteriTecnici!$N792,",","."),0))),4)&amp;""),",",".")&amp;", "&amp;CHAR(34)&amp;"numerator"&amp;CHAR(34)&amp;": "&amp;SUBSTITUTE(TRIM(ROUND(IFERROR(CriteriTecnici!$K792*1,IFERROR(NUMBERVALUE(CriteriTecnici!$K792,".",","),IFERROR(NUMBERVALUE(CriteriTecnici!$K792,",","."),0))),4)&amp;""),",",".")&amp;", "&amp;CHAR(34)&amp;"denominator"&amp;CHAR(34)&amp;": "&amp;SUBSTITUTE(TRIM(ROUND(IFERROR(CriteriTecnici!$L792*1,IFERROR(NUMBERVALUE(CriteriTecnici!$L792,".",","),IFERROR(NUMBERVALUE(CriteriTecnici!$L792,",","."),0))),4)&amp;""),",",".")&amp;", "&amp;CHAR(34)&amp;"flag"&amp;CHAR(34)&amp;": "&amp;SUBSTITUTE(TRIM(ROUND(IFERROR(CriteriTecnici!$M792*1,IFERROR(NUMBERVALUE(CriteriTecnici!$M792,".",","),IFERROR(NUMBERVALUE(CriteriTecnici!$M792,",","."),0))),4)&amp;""),",",".")&amp;", "&amp;CHAR(34)&amp;"rawScore"&amp;CHAR(34)&amp;": "&amp;SUBSTITUTE(TRIM(ROUND(IFERROR(CriteriTecnici!$O792*1,IFERROR(NUMBERVALUE(CriteriTecnici!$O792,".",","),IFERROR(NUMBERVALUE(CriteriTecnici!$O792,",","."),0))),4)&amp;""),",",".")&amp;CHAR(125)&amp;IF(TRUE,",",""))</f>
        <v/>
      </c>
    </row>
    <row r="1013">
      <c r="A1013" s="38">
        <f>IF(CriteriTecnici!$A793="","","    "&amp;CHAR(123)&amp;CHAR(34)&amp;"bidderId"&amp;CHAR(34)&amp;": "&amp;CHAR(34)&amp;SUBSTITUTE(CriteriTecnici!$A793,CHAR(34),"'")&amp;CHAR(34)&amp;", "&amp;CHAR(34)&amp;"lotId"&amp;CHAR(34)&amp;": "&amp;CHAR(34)&amp;SUBSTITUTE(CriteriTecnici!$C793,CHAR(34),"'")&amp;CHAR(34)&amp;", "&amp;CHAR(34)&amp;"criterionId"&amp;CHAR(34)&amp;": "&amp;CHAR(34)&amp;SUBSTITUTE(CriteriTecnici!$D793,CHAR(34),"'")&amp;CHAR(34)&amp;", "&amp;CHAR(34)&amp;"kind"&amp;CHAR(34)&amp;": "&amp;CHAR(34)&amp;SUBSTITUTE(CriteriTecnici!$F793,CHAR(34),"'")&amp;CHAR(34)&amp;", "&amp;CHAR(34)&amp;"value"&amp;CHAR(34)&amp;": "&amp;SUBSTITUTE(TRIM(ROUND(IFERROR(CriteriTecnici!$N793*1,IFERROR(NUMBERVALUE(CriteriTecnici!$N793,".",","),IFERROR(NUMBERVALUE(CriteriTecnici!$N793,",","."),0))),4)&amp;""),",",".")&amp;", "&amp;CHAR(34)&amp;"numerator"&amp;CHAR(34)&amp;": "&amp;SUBSTITUTE(TRIM(ROUND(IFERROR(CriteriTecnici!$K793*1,IFERROR(NUMBERVALUE(CriteriTecnici!$K793,".",","),IFERROR(NUMBERVALUE(CriteriTecnici!$K793,",","."),0))),4)&amp;""),",",".")&amp;", "&amp;CHAR(34)&amp;"denominator"&amp;CHAR(34)&amp;": "&amp;SUBSTITUTE(TRIM(ROUND(IFERROR(CriteriTecnici!$L793*1,IFERROR(NUMBERVALUE(CriteriTecnici!$L793,".",","),IFERROR(NUMBERVALUE(CriteriTecnici!$L793,",","."),0))),4)&amp;""),",",".")&amp;", "&amp;CHAR(34)&amp;"flag"&amp;CHAR(34)&amp;": "&amp;SUBSTITUTE(TRIM(ROUND(IFERROR(CriteriTecnici!$M793*1,IFERROR(NUMBERVALUE(CriteriTecnici!$M793,".",","),IFERROR(NUMBERVALUE(CriteriTecnici!$M793,",","."),0))),4)&amp;""),",",".")&amp;", "&amp;CHAR(34)&amp;"rawScore"&amp;CHAR(34)&amp;": "&amp;SUBSTITUTE(TRIM(ROUND(IFERROR(CriteriTecnici!$O793*1,IFERROR(NUMBERVALUE(CriteriTecnici!$O793,".",","),IFERROR(NUMBERVALUE(CriteriTecnici!$O793,",","."),0))),4)&amp;""),",",".")&amp;CHAR(125)&amp;IF(TRUE,",",""))</f>
        <v/>
      </c>
    </row>
    <row r="1014">
      <c r="A1014" s="38">
        <f>IF(CriteriTecnici!$A794="","","    "&amp;CHAR(123)&amp;CHAR(34)&amp;"bidderId"&amp;CHAR(34)&amp;": "&amp;CHAR(34)&amp;SUBSTITUTE(CriteriTecnici!$A794,CHAR(34),"'")&amp;CHAR(34)&amp;", "&amp;CHAR(34)&amp;"lotId"&amp;CHAR(34)&amp;": "&amp;CHAR(34)&amp;SUBSTITUTE(CriteriTecnici!$C794,CHAR(34),"'")&amp;CHAR(34)&amp;", "&amp;CHAR(34)&amp;"criterionId"&amp;CHAR(34)&amp;": "&amp;CHAR(34)&amp;SUBSTITUTE(CriteriTecnici!$D794,CHAR(34),"'")&amp;CHAR(34)&amp;", "&amp;CHAR(34)&amp;"kind"&amp;CHAR(34)&amp;": "&amp;CHAR(34)&amp;SUBSTITUTE(CriteriTecnici!$F794,CHAR(34),"'")&amp;CHAR(34)&amp;", "&amp;CHAR(34)&amp;"value"&amp;CHAR(34)&amp;": "&amp;SUBSTITUTE(TRIM(ROUND(IFERROR(CriteriTecnici!$N794*1,IFERROR(NUMBERVALUE(CriteriTecnici!$N794,".",","),IFERROR(NUMBERVALUE(CriteriTecnici!$N794,",","."),0))),4)&amp;""),",",".")&amp;", "&amp;CHAR(34)&amp;"numerator"&amp;CHAR(34)&amp;": "&amp;SUBSTITUTE(TRIM(ROUND(IFERROR(CriteriTecnici!$K794*1,IFERROR(NUMBERVALUE(CriteriTecnici!$K794,".",","),IFERROR(NUMBERVALUE(CriteriTecnici!$K794,",","."),0))),4)&amp;""),",",".")&amp;", "&amp;CHAR(34)&amp;"denominator"&amp;CHAR(34)&amp;": "&amp;SUBSTITUTE(TRIM(ROUND(IFERROR(CriteriTecnici!$L794*1,IFERROR(NUMBERVALUE(CriteriTecnici!$L794,".",","),IFERROR(NUMBERVALUE(CriteriTecnici!$L794,",","."),0))),4)&amp;""),",",".")&amp;", "&amp;CHAR(34)&amp;"flag"&amp;CHAR(34)&amp;": "&amp;SUBSTITUTE(TRIM(ROUND(IFERROR(CriteriTecnici!$M794*1,IFERROR(NUMBERVALUE(CriteriTecnici!$M794,".",","),IFERROR(NUMBERVALUE(CriteriTecnici!$M794,",","."),0))),4)&amp;""),",",".")&amp;", "&amp;CHAR(34)&amp;"rawScore"&amp;CHAR(34)&amp;": "&amp;SUBSTITUTE(TRIM(ROUND(IFERROR(CriteriTecnici!$O794*1,IFERROR(NUMBERVALUE(CriteriTecnici!$O794,".",","),IFERROR(NUMBERVALUE(CriteriTecnici!$O794,",","."),0))),4)&amp;""),",",".")&amp;CHAR(125)&amp;IF(TRUE,",",""))</f>
        <v/>
      </c>
    </row>
    <row r="1015">
      <c r="A1015" s="38">
        <f>IF(CriteriTecnici!$A795="","","    "&amp;CHAR(123)&amp;CHAR(34)&amp;"bidderId"&amp;CHAR(34)&amp;": "&amp;CHAR(34)&amp;SUBSTITUTE(CriteriTecnici!$A795,CHAR(34),"'")&amp;CHAR(34)&amp;", "&amp;CHAR(34)&amp;"lotId"&amp;CHAR(34)&amp;": "&amp;CHAR(34)&amp;SUBSTITUTE(CriteriTecnici!$C795,CHAR(34),"'")&amp;CHAR(34)&amp;", "&amp;CHAR(34)&amp;"criterionId"&amp;CHAR(34)&amp;": "&amp;CHAR(34)&amp;SUBSTITUTE(CriteriTecnici!$D795,CHAR(34),"'")&amp;CHAR(34)&amp;", "&amp;CHAR(34)&amp;"kind"&amp;CHAR(34)&amp;": "&amp;CHAR(34)&amp;SUBSTITUTE(CriteriTecnici!$F795,CHAR(34),"'")&amp;CHAR(34)&amp;", "&amp;CHAR(34)&amp;"value"&amp;CHAR(34)&amp;": "&amp;SUBSTITUTE(TRIM(ROUND(IFERROR(CriteriTecnici!$N795*1,IFERROR(NUMBERVALUE(CriteriTecnici!$N795,".",","),IFERROR(NUMBERVALUE(CriteriTecnici!$N795,",","."),0))),4)&amp;""),",",".")&amp;", "&amp;CHAR(34)&amp;"numerator"&amp;CHAR(34)&amp;": "&amp;SUBSTITUTE(TRIM(ROUND(IFERROR(CriteriTecnici!$K795*1,IFERROR(NUMBERVALUE(CriteriTecnici!$K795,".",","),IFERROR(NUMBERVALUE(CriteriTecnici!$K795,",","."),0))),4)&amp;""),",",".")&amp;", "&amp;CHAR(34)&amp;"denominator"&amp;CHAR(34)&amp;": "&amp;SUBSTITUTE(TRIM(ROUND(IFERROR(CriteriTecnici!$L795*1,IFERROR(NUMBERVALUE(CriteriTecnici!$L795,".",","),IFERROR(NUMBERVALUE(CriteriTecnici!$L795,",","."),0))),4)&amp;""),",",".")&amp;", "&amp;CHAR(34)&amp;"flag"&amp;CHAR(34)&amp;": "&amp;SUBSTITUTE(TRIM(ROUND(IFERROR(CriteriTecnici!$M795*1,IFERROR(NUMBERVALUE(CriteriTecnici!$M795,".",","),IFERROR(NUMBERVALUE(CriteriTecnici!$M795,",","."),0))),4)&amp;""),",",".")&amp;", "&amp;CHAR(34)&amp;"rawScore"&amp;CHAR(34)&amp;": "&amp;SUBSTITUTE(TRIM(ROUND(IFERROR(CriteriTecnici!$O795*1,IFERROR(NUMBERVALUE(CriteriTecnici!$O795,".",","),IFERROR(NUMBERVALUE(CriteriTecnici!$O795,",","."),0))),4)&amp;""),",",".")&amp;CHAR(125)&amp;IF(TRUE,",",""))</f>
        <v/>
      </c>
    </row>
    <row r="1016">
      <c r="A1016" s="38">
        <f>IF(CriteriTecnici!$A796="","","    "&amp;CHAR(123)&amp;CHAR(34)&amp;"bidderId"&amp;CHAR(34)&amp;": "&amp;CHAR(34)&amp;SUBSTITUTE(CriteriTecnici!$A796,CHAR(34),"'")&amp;CHAR(34)&amp;", "&amp;CHAR(34)&amp;"lotId"&amp;CHAR(34)&amp;": "&amp;CHAR(34)&amp;SUBSTITUTE(CriteriTecnici!$C796,CHAR(34),"'")&amp;CHAR(34)&amp;", "&amp;CHAR(34)&amp;"criterionId"&amp;CHAR(34)&amp;": "&amp;CHAR(34)&amp;SUBSTITUTE(CriteriTecnici!$D796,CHAR(34),"'")&amp;CHAR(34)&amp;", "&amp;CHAR(34)&amp;"kind"&amp;CHAR(34)&amp;": "&amp;CHAR(34)&amp;SUBSTITUTE(CriteriTecnici!$F796,CHAR(34),"'")&amp;CHAR(34)&amp;", "&amp;CHAR(34)&amp;"value"&amp;CHAR(34)&amp;": "&amp;SUBSTITUTE(TRIM(ROUND(IFERROR(CriteriTecnici!$N796*1,IFERROR(NUMBERVALUE(CriteriTecnici!$N796,".",","),IFERROR(NUMBERVALUE(CriteriTecnici!$N796,",","."),0))),4)&amp;""),",",".")&amp;", "&amp;CHAR(34)&amp;"numerator"&amp;CHAR(34)&amp;": "&amp;SUBSTITUTE(TRIM(ROUND(IFERROR(CriteriTecnici!$K796*1,IFERROR(NUMBERVALUE(CriteriTecnici!$K796,".",","),IFERROR(NUMBERVALUE(CriteriTecnici!$K796,",","."),0))),4)&amp;""),",",".")&amp;", "&amp;CHAR(34)&amp;"denominator"&amp;CHAR(34)&amp;": "&amp;SUBSTITUTE(TRIM(ROUND(IFERROR(CriteriTecnici!$L796*1,IFERROR(NUMBERVALUE(CriteriTecnici!$L796,".",","),IFERROR(NUMBERVALUE(CriteriTecnici!$L796,",","."),0))),4)&amp;""),",",".")&amp;", "&amp;CHAR(34)&amp;"flag"&amp;CHAR(34)&amp;": "&amp;SUBSTITUTE(TRIM(ROUND(IFERROR(CriteriTecnici!$M796*1,IFERROR(NUMBERVALUE(CriteriTecnici!$M796,".",","),IFERROR(NUMBERVALUE(CriteriTecnici!$M796,",","."),0))),4)&amp;""),",",".")&amp;", "&amp;CHAR(34)&amp;"rawScore"&amp;CHAR(34)&amp;": "&amp;SUBSTITUTE(TRIM(ROUND(IFERROR(CriteriTecnici!$O796*1,IFERROR(NUMBERVALUE(CriteriTecnici!$O796,".",","),IFERROR(NUMBERVALUE(CriteriTecnici!$O796,",","."),0))),4)&amp;""),",",".")&amp;CHAR(125)&amp;IF(TRUE,",",""))</f>
        <v/>
      </c>
    </row>
    <row r="1017">
      <c r="A1017" s="38">
        <f>IF(CriteriTecnici!$A797="","","    "&amp;CHAR(123)&amp;CHAR(34)&amp;"bidderId"&amp;CHAR(34)&amp;": "&amp;CHAR(34)&amp;SUBSTITUTE(CriteriTecnici!$A797,CHAR(34),"'")&amp;CHAR(34)&amp;", "&amp;CHAR(34)&amp;"lotId"&amp;CHAR(34)&amp;": "&amp;CHAR(34)&amp;SUBSTITUTE(CriteriTecnici!$C797,CHAR(34),"'")&amp;CHAR(34)&amp;", "&amp;CHAR(34)&amp;"criterionId"&amp;CHAR(34)&amp;": "&amp;CHAR(34)&amp;SUBSTITUTE(CriteriTecnici!$D797,CHAR(34),"'")&amp;CHAR(34)&amp;", "&amp;CHAR(34)&amp;"kind"&amp;CHAR(34)&amp;": "&amp;CHAR(34)&amp;SUBSTITUTE(CriteriTecnici!$F797,CHAR(34),"'")&amp;CHAR(34)&amp;", "&amp;CHAR(34)&amp;"value"&amp;CHAR(34)&amp;": "&amp;SUBSTITUTE(TRIM(ROUND(IFERROR(CriteriTecnici!$N797*1,IFERROR(NUMBERVALUE(CriteriTecnici!$N797,".",","),IFERROR(NUMBERVALUE(CriteriTecnici!$N797,",","."),0))),4)&amp;""),",",".")&amp;", "&amp;CHAR(34)&amp;"numerator"&amp;CHAR(34)&amp;": "&amp;SUBSTITUTE(TRIM(ROUND(IFERROR(CriteriTecnici!$K797*1,IFERROR(NUMBERVALUE(CriteriTecnici!$K797,".",","),IFERROR(NUMBERVALUE(CriteriTecnici!$K797,",","."),0))),4)&amp;""),",",".")&amp;", "&amp;CHAR(34)&amp;"denominator"&amp;CHAR(34)&amp;": "&amp;SUBSTITUTE(TRIM(ROUND(IFERROR(CriteriTecnici!$L797*1,IFERROR(NUMBERVALUE(CriteriTecnici!$L797,".",","),IFERROR(NUMBERVALUE(CriteriTecnici!$L797,",","."),0))),4)&amp;""),",",".")&amp;", "&amp;CHAR(34)&amp;"flag"&amp;CHAR(34)&amp;": "&amp;SUBSTITUTE(TRIM(ROUND(IFERROR(CriteriTecnici!$M797*1,IFERROR(NUMBERVALUE(CriteriTecnici!$M797,".",","),IFERROR(NUMBERVALUE(CriteriTecnici!$M797,",","."),0))),4)&amp;""),",",".")&amp;", "&amp;CHAR(34)&amp;"rawScore"&amp;CHAR(34)&amp;": "&amp;SUBSTITUTE(TRIM(ROUND(IFERROR(CriteriTecnici!$O797*1,IFERROR(NUMBERVALUE(CriteriTecnici!$O797,".",","),IFERROR(NUMBERVALUE(CriteriTecnici!$O797,",","."),0))),4)&amp;""),",",".")&amp;CHAR(125)&amp;IF(TRUE,",",""))</f>
        <v/>
      </c>
    </row>
    <row r="1018">
      <c r="A1018" s="38">
        <f>IF(CriteriTecnici!$A798="","","    "&amp;CHAR(123)&amp;CHAR(34)&amp;"bidderId"&amp;CHAR(34)&amp;": "&amp;CHAR(34)&amp;SUBSTITUTE(CriteriTecnici!$A798,CHAR(34),"'")&amp;CHAR(34)&amp;", "&amp;CHAR(34)&amp;"lotId"&amp;CHAR(34)&amp;": "&amp;CHAR(34)&amp;SUBSTITUTE(CriteriTecnici!$C798,CHAR(34),"'")&amp;CHAR(34)&amp;", "&amp;CHAR(34)&amp;"criterionId"&amp;CHAR(34)&amp;": "&amp;CHAR(34)&amp;SUBSTITUTE(CriteriTecnici!$D798,CHAR(34),"'")&amp;CHAR(34)&amp;", "&amp;CHAR(34)&amp;"kind"&amp;CHAR(34)&amp;": "&amp;CHAR(34)&amp;SUBSTITUTE(CriteriTecnici!$F798,CHAR(34),"'")&amp;CHAR(34)&amp;", "&amp;CHAR(34)&amp;"value"&amp;CHAR(34)&amp;": "&amp;SUBSTITUTE(TRIM(ROUND(IFERROR(CriteriTecnici!$N798*1,IFERROR(NUMBERVALUE(CriteriTecnici!$N798,".",","),IFERROR(NUMBERVALUE(CriteriTecnici!$N798,",","."),0))),4)&amp;""),",",".")&amp;", "&amp;CHAR(34)&amp;"numerator"&amp;CHAR(34)&amp;": "&amp;SUBSTITUTE(TRIM(ROUND(IFERROR(CriteriTecnici!$K798*1,IFERROR(NUMBERVALUE(CriteriTecnici!$K798,".",","),IFERROR(NUMBERVALUE(CriteriTecnici!$K798,",","."),0))),4)&amp;""),",",".")&amp;", "&amp;CHAR(34)&amp;"denominator"&amp;CHAR(34)&amp;": "&amp;SUBSTITUTE(TRIM(ROUND(IFERROR(CriteriTecnici!$L798*1,IFERROR(NUMBERVALUE(CriteriTecnici!$L798,".",","),IFERROR(NUMBERVALUE(CriteriTecnici!$L798,",","."),0))),4)&amp;""),",",".")&amp;", "&amp;CHAR(34)&amp;"flag"&amp;CHAR(34)&amp;": "&amp;SUBSTITUTE(TRIM(ROUND(IFERROR(CriteriTecnici!$M798*1,IFERROR(NUMBERVALUE(CriteriTecnici!$M798,".",","),IFERROR(NUMBERVALUE(CriteriTecnici!$M798,",","."),0))),4)&amp;""),",",".")&amp;", "&amp;CHAR(34)&amp;"rawScore"&amp;CHAR(34)&amp;": "&amp;SUBSTITUTE(TRIM(ROUND(IFERROR(CriteriTecnici!$O798*1,IFERROR(NUMBERVALUE(CriteriTecnici!$O798,".",","),IFERROR(NUMBERVALUE(CriteriTecnici!$O798,",","."),0))),4)&amp;""),",",".")&amp;CHAR(125)&amp;IF(TRUE,",",""))</f>
        <v/>
      </c>
    </row>
    <row r="1019">
      <c r="A1019" s="38">
        <f>IF(CriteriTecnici!$A799="","","    "&amp;CHAR(123)&amp;CHAR(34)&amp;"bidderId"&amp;CHAR(34)&amp;": "&amp;CHAR(34)&amp;SUBSTITUTE(CriteriTecnici!$A799,CHAR(34),"'")&amp;CHAR(34)&amp;", "&amp;CHAR(34)&amp;"lotId"&amp;CHAR(34)&amp;": "&amp;CHAR(34)&amp;SUBSTITUTE(CriteriTecnici!$C799,CHAR(34),"'")&amp;CHAR(34)&amp;", "&amp;CHAR(34)&amp;"criterionId"&amp;CHAR(34)&amp;": "&amp;CHAR(34)&amp;SUBSTITUTE(CriteriTecnici!$D799,CHAR(34),"'")&amp;CHAR(34)&amp;", "&amp;CHAR(34)&amp;"kind"&amp;CHAR(34)&amp;": "&amp;CHAR(34)&amp;SUBSTITUTE(CriteriTecnici!$F799,CHAR(34),"'")&amp;CHAR(34)&amp;", "&amp;CHAR(34)&amp;"value"&amp;CHAR(34)&amp;": "&amp;SUBSTITUTE(TRIM(ROUND(IFERROR(CriteriTecnici!$N799*1,IFERROR(NUMBERVALUE(CriteriTecnici!$N799,".",","),IFERROR(NUMBERVALUE(CriteriTecnici!$N799,",","."),0))),4)&amp;""),",",".")&amp;", "&amp;CHAR(34)&amp;"numerator"&amp;CHAR(34)&amp;": "&amp;SUBSTITUTE(TRIM(ROUND(IFERROR(CriteriTecnici!$K799*1,IFERROR(NUMBERVALUE(CriteriTecnici!$K799,".",","),IFERROR(NUMBERVALUE(CriteriTecnici!$K799,",","."),0))),4)&amp;""),",",".")&amp;", "&amp;CHAR(34)&amp;"denominator"&amp;CHAR(34)&amp;": "&amp;SUBSTITUTE(TRIM(ROUND(IFERROR(CriteriTecnici!$L799*1,IFERROR(NUMBERVALUE(CriteriTecnici!$L799,".",","),IFERROR(NUMBERVALUE(CriteriTecnici!$L799,",","."),0))),4)&amp;""),",",".")&amp;", "&amp;CHAR(34)&amp;"flag"&amp;CHAR(34)&amp;": "&amp;SUBSTITUTE(TRIM(ROUND(IFERROR(CriteriTecnici!$M799*1,IFERROR(NUMBERVALUE(CriteriTecnici!$M799,".",","),IFERROR(NUMBERVALUE(CriteriTecnici!$M799,",","."),0))),4)&amp;""),",",".")&amp;", "&amp;CHAR(34)&amp;"rawScore"&amp;CHAR(34)&amp;": "&amp;SUBSTITUTE(TRIM(ROUND(IFERROR(CriteriTecnici!$O799*1,IFERROR(NUMBERVALUE(CriteriTecnici!$O799,".",","),IFERROR(NUMBERVALUE(CriteriTecnici!$O799,",","."),0))),4)&amp;""),",",".")&amp;CHAR(125)&amp;IF(TRUE,",",""))</f>
        <v/>
      </c>
    </row>
    <row r="1020">
      <c r="A1020" s="38">
        <f>IF(CriteriTecnici!$A800="","","    "&amp;CHAR(123)&amp;CHAR(34)&amp;"bidderId"&amp;CHAR(34)&amp;": "&amp;CHAR(34)&amp;SUBSTITUTE(CriteriTecnici!$A800,CHAR(34),"'")&amp;CHAR(34)&amp;", "&amp;CHAR(34)&amp;"lotId"&amp;CHAR(34)&amp;": "&amp;CHAR(34)&amp;SUBSTITUTE(CriteriTecnici!$C800,CHAR(34),"'")&amp;CHAR(34)&amp;", "&amp;CHAR(34)&amp;"criterionId"&amp;CHAR(34)&amp;": "&amp;CHAR(34)&amp;SUBSTITUTE(CriteriTecnici!$D800,CHAR(34),"'")&amp;CHAR(34)&amp;", "&amp;CHAR(34)&amp;"kind"&amp;CHAR(34)&amp;": "&amp;CHAR(34)&amp;SUBSTITUTE(CriteriTecnici!$F800,CHAR(34),"'")&amp;CHAR(34)&amp;", "&amp;CHAR(34)&amp;"value"&amp;CHAR(34)&amp;": "&amp;SUBSTITUTE(TRIM(ROUND(IFERROR(CriteriTecnici!$N800*1,IFERROR(NUMBERVALUE(CriteriTecnici!$N800,".",","),IFERROR(NUMBERVALUE(CriteriTecnici!$N800,",","."),0))),4)&amp;""),",",".")&amp;", "&amp;CHAR(34)&amp;"numerator"&amp;CHAR(34)&amp;": "&amp;SUBSTITUTE(TRIM(ROUND(IFERROR(CriteriTecnici!$K800*1,IFERROR(NUMBERVALUE(CriteriTecnici!$K800,".",","),IFERROR(NUMBERVALUE(CriteriTecnici!$K800,",","."),0))),4)&amp;""),",",".")&amp;", "&amp;CHAR(34)&amp;"denominator"&amp;CHAR(34)&amp;": "&amp;SUBSTITUTE(TRIM(ROUND(IFERROR(CriteriTecnici!$L800*1,IFERROR(NUMBERVALUE(CriteriTecnici!$L800,".",","),IFERROR(NUMBERVALUE(CriteriTecnici!$L800,",","."),0))),4)&amp;""),",",".")&amp;", "&amp;CHAR(34)&amp;"flag"&amp;CHAR(34)&amp;": "&amp;SUBSTITUTE(TRIM(ROUND(IFERROR(CriteriTecnici!$M800*1,IFERROR(NUMBERVALUE(CriteriTecnici!$M800,".",","),IFERROR(NUMBERVALUE(CriteriTecnici!$M800,",","."),0))),4)&amp;""),",",".")&amp;", "&amp;CHAR(34)&amp;"rawScore"&amp;CHAR(34)&amp;": "&amp;SUBSTITUTE(TRIM(ROUND(IFERROR(CriteriTecnici!$O800*1,IFERROR(NUMBERVALUE(CriteriTecnici!$O800,".",","),IFERROR(NUMBERVALUE(CriteriTecnici!$O800,",","."),0))),4)&amp;""),",",".")&amp;CHAR(125)&amp;IF(TRUE,",",""))</f>
        <v/>
      </c>
    </row>
    <row r="1021">
      <c r="A1021" s="38">
        <f>IF(CriteriTecnici!$A801="","","    "&amp;CHAR(123)&amp;CHAR(34)&amp;"bidderId"&amp;CHAR(34)&amp;": "&amp;CHAR(34)&amp;SUBSTITUTE(CriteriTecnici!$A801,CHAR(34),"'")&amp;CHAR(34)&amp;", "&amp;CHAR(34)&amp;"lotId"&amp;CHAR(34)&amp;": "&amp;CHAR(34)&amp;SUBSTITUTE(CriteriTecnici!$C801,CHAR(34),"'")&amp;CHAR(34)&amp;", "&amp;CHAR(34)&amp;"criterionId"&amp;CHAR(34)&amp;": "&amp;CHAR(34)&amp;SUBSTITUTE(CriteriTecnici!$D801,CHAR(34),"'")&amp;CHAR(34)&amp;", "&amp;CHAR(34)&amp;"kind"&amp;CHAR(34)&amp;": "&amp;CHAR(34)&amp;SUBSTITUTE(CriteriTecnici!$F801,CHAR(34),"'")&amp;CHAR(34)&amp;", "&amp;CHAR(34)&amp;"value"&amp;CHAR(34)&amp;": "&amp;SUBSTITUTE(TRIM(ROUND(IFERROR(CriteriTecnici!$N801*1,IFERROR(NUMBERVALUE(CriteriTecnici!$N801,".",","),IFERROR(NUMBERVALUE(CriteriTecnici!$N801,",","."),0))),4)&amp;""),",",".")&amp;", "&amp;CHAR(34)&amp;"numerator"&amp;CHAR(34)&amp;": "&amp;SUBSTITUTE(TRIM(ROUND(IFERROR(CriteriTecnici!$K801*1,IFERROR(NUMBERVALUE(CriteriTecnici!$K801,".",","),IFERROR(NUMBERVALUE(CriteriTecnici!$K801,",","."),0))),4)&amp;""),",",".")&amp;", "&amp;CHAR(34)&amp;"denominator"&amp;CHAR(34)&amp;": "&amp;SUBSTITUTE(TRIM(ROUND(IFERROR(CriteriTecnici!$L801*1,IFERROR(NUMBERVALUE(CriteriTecnici!$L801,".",","),IFERROR(NUMBERVALUE(CriteriTecnici!$L801,",","."),0))),4)&amp;""),",",".")&amp;", "&amp;CHAR(34)&amp;"flag"&amp;CHAR(34)&amp;": "&amp;SUBSTITUTE(TRIM(ROUND(IFERROR(CriteriTecnici!$M801*1,IFERROR(NUMBERVALUE(CriteriTecnici!$M801,".",","),IFERROR(NUMBERVALUE(CriteriTecnici!$M801,",","."),0))),4)&amp;""),",",".")&amp;", "&amp;CHAR(34)&amp;"rawScore"&amp;CHAR(34)&amp;": "&amp;SUBSTITUTE(TRIM(ROUND(IFERROR(CriteriTecnici!$O801*1,IFERROR(NUMBERVALUE(CriteriTecnici!$O801,".",","),IFERROR(NUMBERVALUE(CriteriTecnici!$O801,",","."),0))),4)&amp;""),",",".")&amp;CHAR(125)&amp;IF(TRUE,",",""))</f>
        <v/>
      </c>
    </row>
    <row r="1022">
      <c r="A1022" s="38">
        <f>IF(CriteriTecnici!$A802="","","    "&amp;CHAR(123)&amp;CHAR(34)&amp;"bidderId"&amp;CHAR(34)&amp;": "&amp;CHAR(34)&amp;SUBSTITUTE(CriteriTecnici!$A802,CHAR(34),"'")&amp;CHAR(34)&amp;", "&amp;CHAR(34)&amp;"lotId"&amp;CHAR(34)&amp;": "&amp;CHAR(34)&amp;SUBSTITUTE(CriteriTecnici!$C802,CHAR(34),"'")&amp;CHAR(34)&amp;", "&amp;CHAR(34)&amp;"criterionId"&amp;CHAR(34)&amp;": "&amp;CHAR(34)&amp;SUBSTITUTE(CriteriTecnici!$D802,CHAR(34),"'")&amp;CHAR(34)&amp;", "&amp;CHAR(34)&amp;"kind"&amp;CHAR(34)&amp;": "&amp;CHAR(34)&amp;SUBSTITUTE(CriteriTecnici!$F802,CHAR(34),"'")&amp;CHAR(34)&amp;", "&amp;CHAR(34)&amp;"value"&amp;CHAR(34)&amp;": "&amp;SUBSTITUTE(TRIM(ROUND(IFERROR(CriteriTecnici!$N802*1,IFERROR(NUMBERVALUE(CriteriTecnici!$N802,".",","),IFERROR(NUMBERVALUE(CriteriTecnici!$N802,",","."),0))),4)&amp;""),",",".")&amp;", "&amp;CHAR(34)&amp;"numerator"&amp;CHAR(34)&amp;": "&amp;SUBSTITUTE(TRIM(ROUND(IFERROR(CriteriTecnici!$K802*1,IFERROR(NUMBERVALUE(CriteriTecnici!$K802,".",","),IFERROR(NUMBERVALUE(CriteriTecnici!$K802,",","."),0))),4)&amp;""),",",".")&amp;", "&amp;CHAR(34)&amp;"denominator"&amp;CHAR(34)&amp;": "&amp;SUBSTITUTE(TRIM(ROUND(IFERROR(CriteriTecnici!$L802*1,IFERROR(NUMBERVALUE(CriteriTecnici!$L802,".",","),IFERROR(NUMBERVALUE(CriteriTecnici!$L802,",","."),0))),4)&amp;""),",",".")&amp;", "&amp;CHAR(34)&amp;"flag"&amp;CHAR(34)&amp;": "&amp;SUBSTITUTE(TRIM(ROUND(IFERROR(CriteriTecnici!$M802*1,IFERROR(NUMBERVALUE(CriteriTecnici!$M802,".",","),IFERROR(NUMBERVALUE(CriteriTecnici!$M802,",","."),0))),4)&amp;""),",",".")&amp;", "&amp;CHAR(34)&amp;"rawScore"&amp;CHAR(34)&amp;": "&amp;SUBSTITUTE(TRIM(ROUND(IFERROR(CriteriTecnici!$O802*1,IFERROR(NUMBERVALUE(CriteriTecnici!$O802,".",","),IFERROR(NUMBERVALUE(CriteriTecnici!$O802,",","."),0))),4)&amp;""),",",".")&amp;CHAR(125)&amp;IF(TRUE,",",""))</f>
        <v/>
      </c>
    </row>
    <row r="1023">
      <c r="A1023" s="38">
        <f>IF(CriteriTecnici!$A803="","","    "&amp;CHAR(123)&amp;CHAR(34)&amp;"bidderId"&amp;CHAR(34)&amp;": "&amp;CHAR(34)&amp;SUBSTITUTE(CriteriTecnici!$A803,CHAR(34),"'")&amp;CHAR(34)&amp;", "&amp;CHAR(34)&amp;"lotId"&amp;CHAR(34)&amp;": "&amp;CHAR(34)&amp;SUBSTITUTE(CriteriTecnici!$C803,CHAR(34),"'")&amp;CHAR(34)&amp;", "&amp;CHAR(34)&amp;"criterionId"&amp;CHAR(34)&amp;": "&amp;CHAR(34)&amp;SUBSTITUTE(CriteriTecnici!$D803,CHAR(34),"'")&amp;CHAR(34)&amp;", "&amp;CHAR(34)&amp;"kind"&amp;CHAR(34)&amp;": "&amp;CHAR(34)&amp;SUBSTITUTE(CriteriTecnici!$F803,CHAR(34),"'")&amp;CHAR(34)&amp;", "&amp;CHAR(34)&amp;"value"&amp;CHAR(34)&amp;": "&amp;SUBSTITUTE(TRIM(ROUND(IFERROR(CriteriTecnici!$N803*1,IFERROR(NUMBERVALUE(CriteriTecnici!$N803,".",","),IFERROR(NUMBERVALUE(CriteriTecnici!$N803,",","."),0))),4)&amp;""),",",".")&amp;", "&amp;CHAR(34)&amp;"numerator"&amp;CHAR(34)&amp;": "&amp;SUBSTITUTE(TRIM(ROUND(IFERROR(CriteriTecnici!$K803*1,IFERROR(NUMBERVALUE(CriteriTecnici!$K803,".",","),IFERROR(NUMBERVALUE(CriteriTecnici!$K803,",","."),0))),4)&amp;""),",",".")&amp;", "&amp;CHAR(34)&amp;"denominator"&amp;CHAR(34)&amp;": "&amp;SUBSTITUTE(TRIM(ROUND(IFERROR(CriteriTecnici!$L803*1,IFERROR(NUMBERVALUE(CriteriTecnici!$L803,".",","),IFERROR(NUMBERVALUE(CriteriTecnici!$L803,",","."),0))),4)&amp;""),",",".")&amp;", "&amp;CHAR(34)&amp;"flag"&amp;CHAR(34)&amp;": "&amp;SUBSTITUTE(TRIM(ROUND(IFERROR(CriteriTecnici!$M803*1,IFERROR(NUMBERVALUE(CriteriTecnici!$M803,".",","),IFERROR(NUMBERVALUE(CriteriTecnici!$M803,",","."),0))),4)&amp;""),",",".")&amp;", "&amp;CHAR(34)&amp;"rawScore"&amp;CHAR(34)&amp;": "&amp;SUBSTITUTE(TRIM(ROUND(IFERROR(CriteriTecnici!$O803*1,IFERROR(NUMBERVALUE(CriteriTecnici!$O803,".",","),IFERROR(NUMBERVALUE(CriteriTecnici!$O803,",","."),0))),4)&amp;""),",",".")&amp;CHAR(125)&amp;IF(TRUE,",",""))</f>
        <v/>
      </c>
    </row>
    <row r="1024">
      <c r="A1024" s="38">
        <f>IF(CriteriTecnici!$A804="","","    "&amp;CHAR(123)&amp;CHAR(34)&amp;"bidderId"&amp;CHAR(34)&amp;": "&amp;CHAR(34)&amp;SUBSTITUTE(CriteriTecnici!$A804,CHAR(34),"'")&amp;CHAR(34)&amp;", "&amp;CHAR(34)&amp;"lotId"&amp;CHAR(34)&amp;": "&amp;CHAR(34)&amp;SUBSTITUTE(CriteriTecnici!$C804,CHAR(34),"'")&amp;CHAR(34)&amp;", "&amp;CHAR(34)&amp;"criterionId"&amp;CHAR(34)&amp;": "&amp;CHAR(34)&amp;SUBSTITUTE(CriteriTecnici!$D804,CHAR(34),"'")&amp;CHAR(34)&amp;", "&amp;CHAR(34)&amp;"kind"&amp;CHAR(34)&amp;": "&amp;CHAR(34)&amp;SUBSTITUTE(CriteriTecnici!$F804,CHAR(34),"'")&amp;CHAR(34)&amp;", "&amp;CHAR(34)&amp;"value"&amp;CHAR(34)&amp;": "&amp;SUBSTITUTE(TRIM(ROUND(IFERROR(CriteriTecnici!$N804*1,IFERROR(NUMBERVALUE(CriteriTecnici!$N804,".",","),IFERROR(NUMBERVALUE(CriteriTecnici!$N804,",","."),0))),4)&amp;""),",",".")&amp;", "&amp;CHAR(34)&amp;"numerator"&amp;CHAR(34)&amp;": "&amp;SUBSTITUTE(TRIM(ROUND(IFERROR(CriteriTecnici!$K804*1,IFERROR(NUMBERVALUE(CriteriTecnici!$K804,".",","),IFERROR(NUMBERVALUE(CriteriTecnici!$K804,",","."),0))),4)&amp;""),",",".")&amp;", "&amp;CHAR(34)&amp;"denominator"&amp;CHAR(34)&amp;": "&amp;SUBSTITUTE(TRIM(ROUND(IFERROR(CriteriTecnici!$L804*1,IFERROR(NUMBERVALUE(CriteriTecnici!$L804,".",","),IFERROR(NUMBERVALUE(CriteriTecnici!$L804,",","."),0))),4)&amp;""),",",".")&amp;", "&amp;CHAR(34)&amp;"flag"&amp;CHAR(34)&amp;": "&amp;SUBSTITUTE(TRIM(ROUND(IFERROR(CriteriTecnici!$M804*1,IFERROR(NUMBERVALUE(CriteriTecnici!$M804,".",","),IFERROR(NUMBERVALUE(CriteriTecnici!$M804,",","."),0))),4)&amp;""),",",".")&amp;", "&amp;CHAR(34)&amp;"rawScore"&amp;CHAR(34)&amp;": "&amp;SUBSTITUTE(TRIM(ROUND(IFERROR(CriteriTecnici!$O804*1,IFERROR(NUMBERVALUE(CriteriTecnici!$O804,".",","),IFERROR(NUMBERVALUE(CriteriTecnici!$O804,",","."),0))),4)&amp;""),",",".")&amp;CHAR(125)&amp;IF(TRUE,",",""))</f>
        <v/>
      </c>
    </row>
    <row r="1025">
      <c r="A1025" s="38">
        <f>IF(CriteriTecnici!$A805="","","    "&amp;CHAR(123)&amp;CHAR(34)&amp;"bidderId"&amp;CHAR(34)&amp;": "&amp;CHAR(34)&amp;SUBSTITUTE(CriteriTecnici!$A805,CHAR(34),"'")&amp;CHAR(34)&amp;", "&amp;CHAR(34)&amp;"lotId"&amp;CHAR(34)&amp;": "&amp;CHAR(34)&amp;SUBSTITUTE(CriteriTecnici!$C805,CHAR(34),"'")&amp;CHAR(34)&amp;", "&amp;CHAR(34)&amp;"criterionId"&amp;CHAR(34)&amp;": "&amp;CHAR(34)&amp;SUBSTITUTE(CriteriTecnici!$D805,CHAR(34),"'")&amp;CHAR(34)&amp;", "&amp;CHAR(34)&amp;"kind"&amp;CHAR(34)&amp;": "&amp;CHAR(34)&amp;SUBSTITUTE(CriteriTecnici!$F805,CHAR(34),"'")&amp;CHAR(34)&amp;", "&amp;CHAR(34)&amp;"value"&amp;CHAR(34)&amp;": "&amp;SUBSTITUTE(TRIM(ROUND(IFERROR(CriteriTecnici!$N805*1,IFERROR(NUMBERVALUE(CriteriTecnici!$N805,".",","),IFERROR(NUMBERVALUE(CriteriTecnici!$N805,",","."),0))),4)&amp;""),",",".")&amp;", "&amp;CHAR(34)&amp;"numerator"&amp;CHAR(34)&amp;": "&amp;SUBSTITUTE(TRIM(ROUND(IFERROR(CriteriTecnici!$K805*1,IFERROR(NUMBERVALUE(CriteriTecnici!$K805,".",","),IFERROR(NUMBERVALUE(CriteriTecnici!$K805,",","."),0))),4)&amp;""),",",".")&amp;", "&amp;CHAR(34)&amp;"denominator"&amp;CHAR(34)&amp;": "&amp;SUBSTITUTE(TRIM(ROUND(IFERROR(CriteriTecnici!$L805*1,IFERROR(NUMBERVALUE(CriteriTecnici!$L805,".",","),IFERROR(NUMBERVALUE(CriteriTecnici!$L805,",","."),0))),4)&amp;""),",",".")&amp;", "&amp;CHAR(34)&amp;"flag"&amp;CHAR(34)&amp;": "&amp;SUBSTITUTE(TRIM(ROUND(IFERROR(CriteriTecnici!$M805*1,IFERROR(NUMBERVALUE(CriteriTecnici!$M805,".",","),IFERROR(NUMBERVALUE(CriteriTecnici!$M805,",","."),0))),4)&amp;""),",",".")&amp;", "&amp;CHAR(34)&amp;"rawScore"&amp;CHAR(34)&amp;": "&amp;SUBSTITUTE(TRIM(ROUND(IFERROR(CriteriTecnici!$O805*1,IFERROR(NUMBERVALUE(CriteriTecnici!$O805,".",","),IFERROR(NUMBERVALUE(CriteriTecnici!$O805,",","."),0))),4)&amp;""),",",".")&amp;CHAR(125)&amp;IF(TRUE,",",""))</f>
        <v/>
      </c>
    </row>
    <row r="1026">
      <c r="A1026" s="38">
        <f>IF(CriteriTecnici!$A806="","","    "&amp;CHAR(123)&amp;CHAR(34)&amp;"bidderId"&amp;CHAR(34)&amp;": "&amp;CHAR(34)&amp;SUBSTITUTE(CriteriTecnici!$A806,CHAR(34),"'")&amp;CHAR(34)&amp;", "&amp;CHAR(34)&amp;"lotId"&amp;CHAR(34)&amp;": "&amp;CHAR(34)&amp;SUBSTITUTE(CriteriTecnici!$C806,CHAR(34),"'")&amp;CHAR(34)&amp;", "&amp;CHAR(34)&amp;"criterionId"&amp;CHAR(34)&amp;": "&amp;CHAR(34)&amp;SUBSTITUTE(CriteriTecnici!$D806,CHAR(34),"'")&amp;CHAR(34)&amp;", "&amp;CHAR(34)&amp;"kind"&amp;CHAR(34)&amp;": "&amp;CHAR(34)&amp;SUBSTITUTE(CriteriTecnici!$F806,CHAR(34),"'")&amp;CHAR(34)&amp;", "&amp;CHAR(34)&amp;"value"&amp;CHAR(34)&amp;": "&amp;SUBSTITUTE(TRIM(ROUND(IFERROR(CriteriTecnici!$N806*1,IFERROR(NUMBERVALUE(CriteriTecnici!$N806,".",","),IFERROR(NUMBERVALUE(CriteriTecnici!$N806,",","."),0))),4)&amp;""),",",".")&amp;", "&amp;CHAR(34)&amp;"numerator"&amp;CHAR(34)&amp;": "&amp;SUBSTITUTE(TRIM(ROUND(IFERROR(CriteriTecnici!$K806*1,IFERROR(NUMBERVALUE(CriteriTecnici!$K806,".",","),IFERROR(NUMBERVALUE(CriteriTecnici!$K806,",","."),0))),4)&amp;""),",",".")&amp;", "&amp;CHAR(34)&amp;"denominator"&amp;CHAR(34)&amp;": "&amp;SUBSTITUTE(TRIM(ROUND(IFERROR(CriteriTecnici!$L806*1,IFERROR(NUMBERVALUE(CriteriTecnici!$L806,".",","),IFERROR(NUMBERVALUE(CriteriTecnici!$L806,",","."),0))),4)&amp;""),",",".")&amp;", "&amp;CHAR(34)&amp;"flag"&amp;CHAR(34)&amp;": "&amp;SUBSTITUTE(TRIM(ROUND(IFERROR(CriteriTecnici!$M806*1,IFERROR(NUMBERVALUE(CriteriTecnici!$M806,".",","),IFERROR(NUMBERVALUE(CriteriTecnici!$M806,",","."),0))),4)&amp;""),",",".")&amp;", "&amp;CHAR(34)&amp;"rawScore"&amp;CHAR(34)&amp;": "&amp;SUBSTITUTE(TRIM(ROUND(IFERROR(CriteriTecnici!$O806*1,IFERROR(NUMBERVALUE(CriteriTecnici!$O806,".",","),IFERROR(NUMBERVALUE(CriteriTecnici!$O806,",","."),0))),4)&amp;""),",",".")&amp;CHAR(125)&amp;IF(TRUE,",",""))</f>
        <v/>
      </c>
    </row>
    <row r="1027">
      <c r="A1027" s="38">
        <f>IF(CriteriTecnici!$A807="","","    "&amp;CHAR(123)&amp;CHAR(34)&amp;"bidderId"&amp;CHAR(34)&amp;": "&amp;CHAR(34)&amp;SUBSTITUTE(CriteriTecnici!$A807,CHAR(34),"'")&amp;CHAR(34)&amp;", "&amp;CHAR(34)&amp;"lotId"&amp;CHAR(34)&amp;": "&amp;CHAR(34)&amp;SUBSTITUTE(CriteriTecnici!$C807,CHAR(34),"'")&amp;CHAR(34)&amp;", "&amp;CHAR(34)&amp;"criterionId"&amp;CHAR(34)&amp;": "&amp;CHAR(34)&amp;SUBSTITUTE(CriteriTecnici!$D807,CHAR(34),"'")&amp;CHAR(34)&amp;", "&amp;CHAR(34)&amp;"kind"&amp;CHAR(34)&amp;": "&amp;CHAR(34)&amp;SUBSTITUTE(CriteriTecnici!$F807,CHAR(34),"'")&amp;CHAR(34)&amp;", "&amp;CHAR(34)&amp;"value"&amp;CHAR(34)&amp;": "&amp;SUBSTITUTE(TRIM(ROUND(IFERROR(CriteriTecnici!$N807*1,IFERROR(NUMBERVALUE(CriteriTecnici!$N807,".",","),IFERROR(NUMBERVALUE(CriteriTecnici!$N807,",","."),0))),4)&amp;""),",",".")&amp;", "&amp;CHAR(34)&amp;"numerator"&amp;CHAR(34)&amp;": "&amp;SUBSTITUTE(TRIM(ROUND(IFERROR(CriteriTecnici!$K807*1,IFERROR(NUMBERVALUE(CriteriTecnici!$K807,".",","),IFERROR(NUMBERVALUE(CriteriTecnici!$K807,",","."),0))),4)&amp;""),",",".")&amp;", "&amp;CHAR(34)&amp;"denominator"&amp;CHAR(34)&amp;": "&amp;SUBSTITUTE(TRIM(ROUND(IFERROR(CriteriTecnici!$L807*1,IFERROR(NUMBERVALUE(CriteriTecnici!$L807,".",","),IFERROR(NUMBERVALUE(CriteriTecnici!$L807,",","."),0))),4)&amp;""),",",".")&amp;", "&amp;CHAR(34)&amp;"flag"&amp;CHAR(34)&amp;": "&amp;SUBSTITUTE(TRIM(ROUND(IFERROR(CriteriTecnici!$M807*1,IFERROR(NUMBERVALUE(CriteriTecnici!$M807,".",","),IFERROR(NUMBERVALUE(CriteriTecnici!$M807,",","."),0))),4)&amp;""),",",".")&amp;", "&amp;CHAR(34)&amp;"rawScore"&amp;CHAR(34)&amp;": "&amp;SUBSTITUTE(TRIM(ROUND(IFERROR(CriteriTecnici!$O807*1,IFERROR(NUMBERVALUE(CriteriTecnici!$O807,".",","),IFERROR(NUMBERVALUE(CriteriTecnici!$O807,",","."),0))),4)&amp;""),",",".")&amp;CHAR(125)&amp;IF(TRUE,",",""))</f>
        <v/>
      </c>
    </row>
    <row r="1028">
      <c r="A1028" s="38">
        <f>IF(CriteriTecnici!$A808="","","    "&amp;CHAR(123)&amp;CHAR(34)&amp;"bidderId"&amp;CHAR(34)&amp;": "&amp;CHAR(34)&amp;SUBSTITUTE(CriteriTecnici!$A808,CHAR(34),"'")&amp;CHAR(34)&amp;", "&amp;CHAR(34)&amp;"lotId"&amp;CHAR(34)&amp;": "&amp;CHAR(34)&amp;SUBSTITUTE(CriteriTecnici!$C808,CHAR(34),"'")&amp;CHAR(34)&amp;", "&amp;CHAR(34)&amp;"criterionId"&amp;CHAR(34)&amp;": "&amp;CHAR(34)&amp;SUBSTITUTE(CriteriTecnici!$D808,CHAR(34),"'")&amp;CHAR(34)&amp;", "&amp;CHAR(34)&amp;"kind"&amp;CHAR(34)&amp;": "&amp;CHAR(34)&amp;SUBSTITUTE(CriteriTecnici!$F808,CHAR(34),"'")&amp;CHAR(34)&amp;", "&amp;CHAR(34)&amp;"value"&amp;CHAR(34)&amp;": "&amp;SUBSTITUTE(TRIM(ROUND(IFERROR(CriteriTecnici!$N808*1,IFERROR(NUMBERVALUE(CriteriTecnici!$N808,".",","),IFERROR(NUMBERVALUE(CriteriTecnici!$N808,",","."),0))),4)&amp;""),",",".")&amp;", "&amp;CHAR(34)&amp;"numerator"&amp;CHAR(34)&amp;": "&amp;SUBSTITUTE(TRIM(ROUND(IFERROR(CriteriTecnici!$K808*1,IFERROR(NUMBERVALUE(CriteriTecnici!$K808,".",","),IFERROR(NUMBERVALUE(CriteriTecnici!$K808,",","."),0))),4)&amp;""),",",".")&amp;", "&amp;CHAR(34)&amp;"denominator"&amp;CHAR(34)&amp;": "&amp;SUBSTITUTE(TRIM(ROUND(IFERROR(CriteriTecnici!$L808*1,IFERROR(NUMBERVALUE(CriteriTecnici!$L808,".",","),IFERROR(NUMBERVALUE(CriteriTecnici!$L808,",","."),0))),4)&amp;""),",",".")&amp;", "&amp;CHAR(34)&amp;"flag"&amp;CHAR(34)&amp;": "&amp;SUBSTITUTE(TRIM(ROUND(IFERROR(CriteriTecnici!$M808*1,IFERROR(NUMBERVALUE(CriteriTecnici!$M808,".",","),IFERROR(NUMBERVALUE(CriteriTecnici!$M808,",","."),0))),4)&amp;""),",",".")&amp;", "&amp;CHAR(34)&amp;"rawScore"&amp;CHAR(34)&amp;": "&amp;SUBSTITUTE(TRIM(ROUND(IFERROR(CriteriTecnici!$O808*1,IFERROR(NUMBERVALUE(CriteriTecnici!$O808,".",","),IFERROR(NUMBERVALUE(CriteriTecnici!$O808,",","."),0))),4)&amp;""),",",".")&amp;CHAR(125)&amp;IF(TRUE,",",""))</f>
        <v/>
      </c>
    </row>
    <row r="1029">
      <c r="A1029" s="38">
        <f>IF(CriteriTecnici!$A809="","","    "&amp;CHAR(123)&amp;CHAR(34)&amp;"bidderId"&amp;CHAR(34)&amp;": "&amp;CHAR(34)&amp;SUBSTITUTE(CriteriTecnici!$A809,CHAR(34),"'")&amp;CHAR(34)&amp;", "&amp;CHAR(34)&amp;"lotId"&amp;CHAR(34)&amp;": "&amp;CHAR(34)&amp;SUBSTITUTE(CriteriTecnici!$C809,CHAR(34),"'")&amp;CHAR(34)&amp;", "&amp;CHAR(34)&amp;"criterionId"&amp;CHAR(34)&amp;": "&amp;CHAR(34)&amp;SUBSTITUTE(CriteriTecnici!$D809,CHAR(34),"'")&amp;CHAR(34)&amp;", "&amp;CHAR(34)&amp;"kind"&amp;CHAR(34)&amp;": "&amp;CHAR(34)&amp;SUBSTITUTE(CriteriTecnici!$F809,CHAR(34),"'")&amp;CHAR(34)&amp;", "&amp;CHAR(34)&amp;"value"&amp;CHAR(34)&amp;": "&amp;SUBSTITUTE(TRIM(ROUND(IFERROR(CriteriTecnici!$N809*1,IFERROR(NUMBERVALUE(CriteriTecnici!$N809,".",","),IFERROR(NUMBERVALUE(CriteriTecnici!$N809,",","."),0))),4)&amp;""),",",".")&amp;", "&amp;CHAR(34)&amp;"numerator"&amp;CHAR(34)&amp;": "&amp;SUBSTITUTE(TRIM(ROUND(IFERROR(CriteriTecnici!$K809*1,IFERROR(NUMBERVALUE(CriteriTecnici!$K809,".",","),IFERROR(NUMBERVALUE(CriteriTecnici!$K809,",","."),0))),4)&amp;""),",",".")&amp;", "&amp;CHAR(34)&amp;"denominator"&amp;CHAR(34)&amp;": "&amp;SUBSTITUTE(TRIM(ROUND(IFERROR(CriteriTecnici!$L809*1,IFERROR(NUMBERVALUE(CriteriTecnici!$L809,".",","),IFERROR(NUMBERVALUE(CriteriTecnici!$L809,",","."),0))),4)&amp;""),",",".")&amp;", "&amp;CHAR(34)&amp;"flag"&amp;CHAR(34)&amp;": "&amp;SUBSTITUTE(TRIM(ROUND(IFERROR(CriteriTecnici!$M809*1,IFERROR(NUMBERVALUE(CriteriTecnici!$M809,".",","),IFERROR(NUMBERVALUE(CriteriTecnici!$M809,",","."),0))),4)&amp;""),",",".")&amp;", "&amp;CHAR(34)&amp;"rawScore"&amp;CHAR(34)&amp;": "&amp;SUBSTITUTE(TRIM(ROUND(IFERROR(CriteriTecnici!$O809*1,IFERROR(NUMBERVALUE(CriteriTecnici!$O809,".",","),IFERROR(NUMBERVALUE(CriteriTecnici!$O809,",","."),0))),4)&amp;""),",",".")&amp;CHAR(125)&amp;IF(TRUE,",",""))</f>
        <v/>
      </c>
    </row>
    <row r="1030">
      <c r="A1030" s="38">
        <f>IF(CriteriTecnici!$A810="","","    "&amp;CHAR(123)&amp;CHAR(34)&amp;"bidderId"&amp;CHAR(34)&amp;": "&amp;CHAR(34)&amp;SUBSTITUTE(CriteriTecnici!$A810,CHAR(34),"'")&amp;CHAR(34)&amp;", "&amp;CHAR(34)&amp;"lotId"&amp;CHAR(34)&amp;": "&amp;CHAR(34)&amp;SUBSTITUTE(CriteriTecnici!$C810,CHAR(34),"'")&amp;CHAR(34)&amp;", "&amp;CHAR(34)&amp;"criterionId"&amp;CHAR(34)&amp;": "&amp;CHAR(34)&amp;SUBSTITUTE(CriteriTecnici!$D810,CHAR(34),"'")&amp;CHAR(34)&amp;", "&amp;CHAR(34)&amp;"kind"&amp;CHAR(34)&amp;": "&amp;CHAR(34)&amp;SUBSTITUTE(CriteriTecnici!$F810,CHAR(34),"'")&amp;CHAR(34)&amp;", "&amp;CHAR(34)&amp;"value"&amp;CHAR(34)&amp;": "&amp;SUBSTITUTE(TRIM(ROUND(IFERROR(CriteriTecnici!$N810*1,IFERROR(NUMBERVALUE(CriteriTecnici!$N810,".",","),IFERROR(NUMBERVALUE(CriteriTecnici!$N810,",","."),0))),4)&amp;""),",",".")&amp;", "&amp;CHAR(34)&amp;"numerator"&amp;CHAR(34)&amp;": "&amp;SUBSTITUTE(TRIM(ROUND(IFERROR(CriteriTecnici!$K810*1,IFERROR(NUMBERVALUE(CriteriTecnici!$K810,".",","),IFERROR(NUMBERVALUE(CriteriTecnici!$K810,",","."),0))),4)&amp;""),",",".")&amp;", "&amp;CHAR(34)&amp;"denominator"&amp;CHAR(34)&amp;": "&amp;SUBSTITUTE(TRIM(ROUND(IFERROR(CriteriTecnici!$L810*1,IFERROR(NUMBERVALUE(CriteriTecnici!$L810,".",","),IFERROR(NUMBERVALUE(CriteriTecnici!$L810,",","."),0))),4)&amp;""),",",".")&amp;", "&amp;CHAR(34)&amp;"flag"&amp;CHAR(34)&amp;": "&amp;SUBSTITUTE(TRIM(ROUND(IFERROR(CriteriTecnici!$M810*1,IFERROR(NUMBERVALUE(CriteriTecnici!$M810,".",","),IFERROR(NUMBERVALUE(CriteriTecnici!$M810,",","."),0))),4)&amp;""),",",".")&amp;", "&amp;CHAR(34)&amp;"rawScore"&amp;CHAR(34)&amp;": "&amp;SUBSTITUTE(TRIM(ROUND(IFERROR(CriteriTecnici!$O810*1,IFERROR(NUMBERVALUE(CriteriTecnici!$O810,".",","),IFERROR(NUMBERVALUE(CriteriTecnici!$O810,",","."),0))),4)&amp;""),",",".")&amp;CHAR(125)&amp;IF(COUNTA(Offerte!$A28:$A$200)&gt;0,",",""))</f>
        <v/>
      </c>
    </row>
    <row r="1031">
      <c r="A1031" s="38">
        <f>IF(CriteriTecnici!$A811="","","    "&amp;CHAR(123)&amp;CHAR(34)&amp;"bidderId"&amp;CHAR(34)&amp;": "&amp;CHAR(34)&amp;SUBSTITUTE(CriteriTecnici!$A811,CHAR(34),"'")&amp;CHAR(34)&amp;", "&amp;CHAR(34)&amp;"lotId"&amp;CHAR(34)&amp;": "&amp;CHAR(34)&amp;SUBSTITUTE(CriteriTecnici!$C811,CHAR(34),"'")&amp;CHAR(34)&amp;", "&amp;CHAR(34)&amp;"criterionId"&amp;CHAR(34)&amp;": "&amp;CHAR(34)&amp;SUBSTITUTE(CriteriTecnici!$D811,CHAR(34),"'")&amp;CHAR(34)&amp;", "&amp;CHAR(34)&amp;"kind"&amp;CHAR(34)&amp;": "&amp;CHAR(34)&amp;SUBSTITUTE(CriteriTecnici!$F811,CHAR(34),"'")&amp;CHAR(34)&amp;", "&amp;CHAR(34)&amp;"value"&amp;CHAR(34)&amp;": "&amp;SUBSTITUTE(TRIM(ROUND(IFERROR(CriteriTecnici!$N811*1,IFERROR(NUMBERVALUE(CriteriTecnici!$N811,".",","),IFERROR(NUMBERVALUE(CriteriTecnici!$N811,",","."),0))),4)&amp;""),",",".")&amp;", "&amp;CHAR(34)&amp;"numerator"&amp;CHAR(34)&amp;": "&amp;SUBSTITUTE(TRIM(ROUND(IFERROR(CriteriTecnici!$K811*1,IFERROR(NUMBERVALUE(CriteriTecnici!$K811,".",","),IFERROR(NUMBERVALUE(CriteriTecnici!$K811,",","."),0))),4)&amp;""),",",".")&amp;", "&amp;CHAR(34)&amp;"denominator"&amp;CHAR(34)&amp;": "&amp;SUBSTITUTE(TRIM(ROUND(IFERROR(CriteriTecnici!$L811*1,IFERROR(NUMBERVALUE(CriteriTecnici!$L811,".",","),IFERROR(NUMBERVALUE(CriteriTecnici!$L811,",","."),0))),4)&amp;""),",",".")&amp;", "&amp;CHAR(34)&amp;"flag"&amp;CHAR(34)&amp;": "&amp;SUBSTITUTE(TRIM(ROUND(IFERROR(CriteriTecnici!$M811*1,IFERROR(NUMBERVALUE(CriteriTecnici!$M811,".",","),IFERROR(NUMBERVALUE(CriteriTecnici!$M811,",","."),0))),4)&amp;""),",",".")&amp;", "&amp;CHAR(34)&amp;"rawScore"&amp;CHAR(34)&amp;": "&amp;SUBSTITUTE(TRIM(ROUND(IFERROR(CriteriTecnici!$O811*1,IFERROR(NUMBERVALUE(CriteriTecnici!$O811,".",","),IFERROR(NUMBERVALUE(CriteriTecnici!$O811,",","."),0))),4)&amp;""),",",".")&amp;CHAR(125)&amp;IF(TRUE,",",""))</f>
        <v/>
      </c>
    </row>
    <row r="1032">
      <c r="A1032" s="38">
        <f>IF(CriteriTecnici!$A812="","","    "&amp;CHAR(123)&amp;CHAR(34)&amp;"bidderId"&amp;CHAR(34)&amp;": "&amp;CHAR(34)&amp;SUBSTITUTE(CriteriTecnici!$A812,CHAR(34),"'")&amp;CHAR(34)&amp;", "&amp;CHAR(34)&amp;"lotId"&amp;CHAR(34)&amp;": "&amp;CHAR(34)&amp;SUBSTITUTE(CriteriTecnici!$C812,CHAR(34),"'")&amp;CHAR(34)&amp;", "&amp;CHAR(34)&amp;"criterionId"&amp;CHAR(34)&amp;": "&amp;CHAR(34)&amp;SUBSTITUTE(CriteriTecnici!$D812,CHAR(34),"'")&amp;CHAR(34)&amp;", "&amp;CHAR(34)&amp;"kind"&amp;CHAR(34)&amp;": "&amp;CHAR(34)&amp;SUBSTITUTE(CriteriTecnici!$F812,CHAR(34),"'")&amp;CHAR(34)&amp;", "&amp;CHAR(34)&amp;"value"&amp;CHAR(34)&amp;": "&amp;SUBSTITUTE(TRIM(ROUND(IFERROR(CriteriTecnici!$N812*1,IFERROR(NUMBERVALUE(CriteriTecnici!$N812,".",","),IFERROR(NUMBERVALUE(CriteriTecnici!$N812,",","."),0))),4)&amp;""),",",".")&amp;", "&amp;CHAR(34)&amp;"numerator"&amp;CHAR(34)&amp;": "&amp;SUBSTITUTE(TRIM(ROUND(IFERROR(CriteriTecnici!$K812*1,IFERROR(NUMBERVALUE(CriteriTecnici!$K812,".",","),IFERROR(NUMBERVALUE(CriteriTecnici!$K812,",","."),0))),4)&amp;""),",",".")&amp;", "&amp;CHAR(34)&amp;"denominator"&amp;CHAR(34)&amp;": "&amp;SUBSTITUTE(TRIM(ROUND(IFERROR(CriteriTecnici!$L812*1,IFERROR(NUMBERVALUE(CriteriTecnici!$L812,".",","),IFERROR(NUMBERVALUE(CriteriTecnici!$L812,",","."),0))),4)&amp;""),",",".")&amp;", "&amp;CHAR(34)&amp;"flag"&amp;CHAR(34)&amp;": "&amp;SUBSTITUTE(TRIM(ROUND(IFERROR(CriteriTecnici!$M812*1,IFERROR(NUMBERVALUE(CriteriTecnici!$M812,".",","),IFERROR(NUMBERVALUE(CriteriTecnici!$M812,",","."),0))),4)&amp;""),",",".")&amp;", "&amp;CHAR(34)&amp;"rawScore"&amp;CHAR(34)&amp;": "&amp;SUBSTITUTE(TRIM(ROUND(IFERROR(CriteriTecnici!$O812*1,IFERROR(NUMBERVALUE(CriteriTecnici!$O812,".",","),IFERROR(NUMBERVALUE(CriteriTecnici!$O812,",","."),0))),4)&amp;""),",",".")&amp;CHAR(125)&amp;IF(TRUE,",",""))</f>
        <v/>
      </c>
    </row>
    <row r="1033">
      <c r="A1033" s="38">
        <f>IF(CriteriTecnici!$A813="","","    "&amp;CHAR(123)&amp;CHAR(34)&amp;"bidderId"&amp;CHAR(34)&amp;": "&amp;CHAR(34)&amp;SUBSTITUTE(CriteriTecnici!$A813,CHAR(34),"'")&amp;CHAR(34)&amp;", "&amp;CHAR(34)&amp;"lotId"&amp;CHAR(34)&amp;": "&amp;CHAR(34)&amp;SUBSTITUTE(CriteriTecnici!$C813,CHAR(34),"'")&amp;CHAR(34)&amp;", "&amp;CHAR(34)&amp;"criterionId"&amp;CHAR(34)&amp;": "&amp;CHAR(34)&amp;SUBSTITUTE(CriteriTecnici!$D813,CHAR(34),"'")&amp;CHAR(34)&amp;", "&amp;CHAR(34)&amp;"kind"&amp;CHAR(34)&amp;": "&amp;CHAR(34)&amp;SUBSTITUTE(CriteriTecnici!$F813,CHAR(34),"'")&amp;CHAR(34)&amp;", "&amp;CHAR(34)&amp;"value"&amp;CHAR(34)&amp;": "&amp;SUBSTITUTE(TRIM(ROUND(IFERROR(CriteriTecnici!$N813*1,IFERROR(NUMBERVALUE(CriteriTecnici!$N813,".",","),IFERROR(NUMBERVALUE(CriteriTecnici!$N813,",","."),0))),4)&amp;""),",",".")&amp;", "&amp;CHAR(34)&amp;"numerator"&amp;CHAR(34)&amp;": "&amp;SUBSTITUTE(TRIM(ROUND(IFERROR(CriteriTecnici!$K813*1,IFERROR(NUMBERVALUE(CriteriTecnici!$K813,".",","),IFERROR(NUMBERVALUE(CriteriTecnici!$K813,",","."),0))),4)&amp;""),",",".")&amp;", "&amp;CHAR(34)&amp;"denominator"&amp;CHAR(34)&amp;": "&amp;SUBSTITUTE(TRIM(ROUND(IFERROR(CriteriTecnici!$L813*1,IFERROR(NUMBERVALUE(CriteriTecnici!$L813,".",","),IFERROR(NUMBERVALUE(CriteriTecnici!$L813,",","."),0))),4)&amp;""),",",".")&amp;", "&amp;CHAR(34)&amp;"flag"&amp;CHAR(34)&amp;": "&amp;SUBSTITUTE(TRIM(ROUND(IFERROR(CriteriTecnici!$M813*1,IFERROR(NUMBERVALUE(CriteriTecnici!$M813,".",","),IFERROR(NUMBERVALUE(CriteriTecnici!$M813,",","."),0))),4)&amp;""),",",".")&amp;", "&amp;CHAR(34)&amp;"rawScore"&amp;CHAR(34)&amp;": "&amp;SUBSTITUTE(TRIM(ROUND(IFERROR(CriteriTecnici!$O813*1,IFERROR(NUMBERVALUE(CriteriTecnici!$O813,".",","),IFERROR(NUMBERVALUE(CriteriTecnici!$O813,",","."),0))),4)&amp;""),",",".")&amp;CHAR(125)&amp;IF(TRUE,",",""))</f>
        <v/>
      </c>
    </row>
    <row r="1034">
      <c r="A1034" s="38">
        <f>IF(CriteriTecnici!$A814="","","    "&amp;CHAR(123)&amp;CHAR(34)&amp;"bidderId"&amp;CHAR(34)&amp;": "&amp;CHAR(34)&amp;SUBSTITUTE(CriteriTecnici!$A814,CHAR(34),"'")&amp;CHAR(34)&amp;", "&amp;CHAR(34)&amp;"lotId"&amp;CHAR(34)&amp;": "&amp;CHAR(34)&amp;SUBSTITUTE(CriteriTecnici!$C814,CHAR(34),"'")&amp;CHAR(34)&amp;", "&amp;CHAR(34)&amp;"criterionId"&amp;CHAR(34)&amp;": "&amp;CHAR(34)&amp;SUBSTITUTE(CriteriTecnici!$D814,CHAR(34),"'")&amp;CHAR(34)&amp;", "&amp;CHAR(34)&amp;"kind"&amp;CHAR(34)&amp;": "&amp;CHAR(34)&amp;SUBSTITUTE(CriteriTecnici!$F814,CHAR(34),"'")&amp;CHAR(34)&amp;", "&amp;CHAR(34)&amp;"value"&amp;CHAR(34)&amp;": "&amp;SUBSTITUTE(TRIM(ROUND(IFERROR(CriteriTecnici!$N814*1,IFERROR(NUMBERVALUE(CriteriTecnici!$N814,".",","),IFERROR(NUMBERVALUE(CriteriTecnici!$N814,",","."),0))),4)&amp;""),",",".")&amp;", "&amp;CHAR(34)&amp;"numerator"&amp;CHAR(34)&amp;": "&amp;SUBSTITUTE(TRIM(ROUND(IFERROR(CriteriTecnici!$K814*1,IFERROR(NUMBERVALUE(CriteriTecnici!$K814,".",","),IFERROR(NUMBERVALUE(CriteriTecnici!$K814,",","."),0))),4)&amp;""),",",".")&amp;", "&amp;CHAR(34)&amp;"denominator"&amp;CHAR(34)&amp;": "&amp;SUBSTITUTE(TRIM(ROUND(IFERROR(CriteriTecnici!$L814*1,IFERROR(NUMBERVALUE(CriteriTecnici!$L814,".",","),IFERROR(NUMBERVALUE(CriteriTecnici!$L814,",","."),0))),4)&amp;""),",",".")&amp;", "&amp;CHAR(34)&amp;"flag"&amp;CHAR(34)&amp;": "&amp;SUBSTITUTE(TRIM(ROUND(IFERROR(CriteriTecnici!$M814*1,IFERROR(NUMBERVALUE(CriteriTecnici!$M814,".",","),IFERROR(NUMBERVALUE(CriteriTecnici!$M814,",","."),0))),4)&amp;""),",",".")&amp;", "&amp;CHAR(34)&amp;"rawScore"&amp;CHAR(34)&amp;": "&amp;SUBSTITUTE(TRIM(ROUND(IFERROR(CriteriTecnici!$O814*1,IFERROR(NUMBERVALUE(CriteriTecnici!$O814,".",","),IFERROR(NUMBERVALUE(CriteriTecnici!$O814,",","."),0))),4)&amp;""),",",".")&amp;CHAR(125)&amp;IF(TRUE,",",""))</f>
        <v/>
      </c>
    </row>
    <row r="1035">
      <c r="A1035" s="38">
        <f>IF(CriteriTecnici!$A815="","","    "&amp;CHAR(123)&amp;CHAR(34)&amp;"bidderId"&amp;CHAR(34)&amp;": "&amp;CHAR(34)&amp;SUBSTITUTE(CriteriTecnici!$A815,CHAR(34),"'")&amp;CHAR(34)&amp;", "&amp;CHAR(34)&amp;"lotId"&amp;CHAR(34)&amp;": "&amp;CHAR(34)&amp;SUBSTITUTE(CriteriTecnici!$C815,CHAR(34),"'")&amp;CHAR(34)&amp;", "&amp;CHAR(34)&amp;"criterionId"&amp;CHAR(34)&amp;": "&amp;CHAR(34)&amp;SUBSTITUTE(CriteriTecnici!$D815,CHAR(34),"'")&amp;CHAR(34)&amp;", "&amp;CHAR(34)&amp;"kind"&amp;CHAR(34)&amp;": "&amp;CHAR(34)&amp;SUBSTITUTE(CriteriTecnici!$F815,CHAR(34),"'")&amp;CHAR(34)&amp;", "&amp;CHAR(34)&amp;"value"&amp;CHAR(34)&amp;": "&amp;SUBSTITUTE(TRIM(ROUND(IFERROR(CriteriTecnici!$N815*1,IFERROR(NUMBERVALUE(CriteriTecnici!$N815,".",","),IFERROR(NUMBERVALUE(CriteriTecnici!$N815,",","."),0))),4)&amp;""),",",".")&amp;", "&amp;CHAR(34)&amp;"numerator"&amp;CHAR(34)&amp;": "&amp;SUBSTITUTE(TRIM(ROUND(IFERROR(CriteriTecnici!$K815*1,IFERROR(NUMBERVALUE(CriteriTecnici!$K815,".",","),IFERROR(NUMBERVALUE(CriteriTecnici!$K815,",","."),0))),4)&amp;""),",",".")&amp;", "&amp;CHAR(34)&amp;"denominator"&amp;CHAR(34)&amp;": "&amp;SUBSTITUTE(TRIM(ROUND(IFERROR(CriteriTecnici!$L815*1,IFERROR(NUMBERVALUE(CriteriTecnici!$L815,".",","),IFERROR(NUMBERVALUE(CriteriTecnici!$L815,",","."),0))),4)&amp;""),",",".")&amp;", "&amp;CHAR(34)&amp;"flag"&amp;CHAR(34)&amp;": "&amp;SUBSTITUTE(TRIM(ROUND(IFERROR(CriteriTecnici!$M815*1,IFERROR(NUMBERVALUE(CriteriTecnici!$M815,".",","),IFERROR(NUMBERVALUE(CriteriTecnici!$M815,",","."),0))),4)&amp;""),",",".")&amp;", "&amp;CHAR(34)&amp;"rawScore"&amp;CHAR(34)&amp;": "&amp;SUBSTITUTE(TRIM(ROUND(IFERROR(CriteriTecnici!$O815*1,IFERROR(NUMBERVALUE(CriteriTecnici!$O815,".",","),IFERROR(NUMBERVALUE(CriteriTecnici!$O815,",","."),0))),4)&amp;""),",",".")&amp;CHAR(125)&amp;IF(TRUE,",",""))</f>
        <v/>
      </c>
    </row>
    <row r="1036">
      <c r="A1036" s="38">
        <f>IF(CriteriTecnici!$A816="","","    "&amp;CHAR(123)&amp;CHAR(34)&amp;"bidderId"&amp;CHAR(34)&amp;": "&amp;CHAR(34)&amp;SUBSTITUTE(CriteriTecnici!$A816,CHAR(34),"'")&amp;CHAR(34)&amp;", "&amp;CHAR(34)&amp;"lotId"&amp;CHAR(34)&amp;": "&amp;CHAR(34)&amp;SUBSTITUTE(CriteriTecnici!$C816,CHAR(34),"'")&amp;CHAR(34)&amp;", "&amp;CHAR(34)&amp;"criterionId"&amp;CHAR(34)&amp;": "&amp;CHAR(34)&amp;SUBSTITUTE(CriteriTecnici!$D816,CHAR(34),"'")&amp;CHAR(34)&amp;", "&amp;CHAR(34)&amp;"kind"&amp;CHAR(34)&amp;": "&amp;CHAR(34)&amp;SUBSTITUTE(CriteriTecnici!$F816,CHAR(34),"'")&amp;CHAR(34)&amp;", "&amp;CHAR(34)&amp;"value"&amp;CHAR(34)&amp;": "&amp;SUBSTITUTE(TRIM(ROUND(IFERROR(CriteriTecnici!$N816*1,IFERROR(NUMBERVALUE(CriteriTecnici!$N816,".",","),IFERROR(NUMBERVALUE(CriteriTecnici!$N816,",","."),0))),4)&amp;""),",",".")&amp;", "&amp;CHAR(34)&amp;"numerator"&amp;CHAR(34)&amp;": "&amp;SUBSTITUTE(TRIM(ROUND(IFERROR(CriteriTecnici!$K816*1,IFERROR(NUMBERVALUE(CriteriTecnici!$K816,".",","),IFERROR(NUMBERVALUE(CriteriTecnici!$K816,",","."),0))),4)&amp;""),",",".")&amp;", "&amp;CHAR(34)&amp;"denominator"&amp;CHAR(34)&amp;": "&amp;SUBSTITUTE(TRIM(ROUND(IFERROR(CriteriTecnici!$L816*1,IFERROR(NUMBERVALUE(CriteriTecnici!$L816,".",","),IFERROR(NUMBERVALUE(CriteriTecnici!$L816,",","."),0))),4)&amp;""),",",".")&amp;", "&amp;CHAR(34)&amp;"flag"&amp;CHAR(34)&amp;": "&amp;SUBSTITUTE(TRIM(ROUND(IFERROR(CriteriTecnici!$M816*1,IFERROR(NUMBERVALUE(CriteriTecnici!$M816,".",","),IFERROR(NUMBERVALUE(CriteriTecnici!$M816,",","."),0))),4)&amp;""),",",".")&amp;", "&amp;CHAR(34)&amp;"rawScore"&amp;CHAR(34)&amp;": "&amp;SUBSTITUTE(TRIM(ROUND(IFERROR(CriteriTecnici!$O816*1,IFERROR(NUMBERVALUE(CriteriTecnici!$O816,".",","),IFERROR(NUMBERVALUE(CriteriTecnici!$O816,",","."),0))),4)&amp;""),",",".")&amp;CHAR(125)&amp;IF(TRUE,",",""))</f>
        <v/>
      </c>
    </row>
    <row r="1037">
      <c r="A1037" s="38">
        <f>IF(CriteriTecnici!$A817="","","    "&amp;CHAR(123)&amp;CHAR(34)&amp;"bidderId"&amp;CHAR(34)&amp;": "&amp;CHAR(34)&amp;SUBSTITUTE(CriteriTecnici!$A817,CHAR(34),"'")&amp;CHAR(34)&amp;", "&amp;CHAR(34)&amp;"lotId"&amp;CHAR(34)&amp;": "&amp;CHAR(34)&amp;SUBSTITUTE(CriteriTecnici!$C817,CHAR(34),"'")&amp;CHAR(34)&amp;", "&amp;CHAR(34)&amp;"criterionId"&amp;CHAR(34)&amp;": "&amp;CHAR(34)&amp;SUBSTITUTE(CriteriTecnici!$D817,CHAR(34),"'")&amp;CHAR(34)&amp;", "&amp;CHAR(34)&amp;"kind"&amp;CHAR(34)&amp;": "&amp;CHAR(34)&amp;SUBSTITUTE(CriteriTecnici!$F817,CHAR(34),"'")&amp;CHAR(34)&amp;", "&amp;CHAR(34)&amp;"value"&amp;CHAR(34)&amp;": "&amp;SUBSTITUTE(TRIM(ROUND(IFERROR(CriteriTecnici!$N817*1,IFERROR(NUMBERVALUE(CriteriTecnici!$N817,".",","),IFERROR(NUMBERVALUE(CriteriTecnici!$N817,",","."),0))),4)&amp;""),",",".")&amp;", "&amp;CHAR(34)&amp;"numerator"&amp;CHAR(34)&amp;": "&amp;SUBSTITUTE(TRIM(ROUND(IFERROR(CriteriTecnici!$K817*1,IFERROR(NUMBERVALUE(CriteriTecnici!$K817,".",","),IFERROR(NUMBERVALUE(CriteriTecnici!$K817,",","."),0))),4)&amp;""),",",".")&amp;", "&amp;CHAR(34)&amp;"denominator"&amp;CHAR(34)&amp;": "&amp;SUBSTITUTE(TRIM(ROUND(IFERROR(CriteriTecnici!$L817*1,IFERROR(NUMBERVALUE(CriteriTecnici!$L817,".",","),IFERROR(NUMBERVALUE(CriteriTecnici!$L817,",","."),0))),4)&amp;""),",",".")&amp;", "&amp;CHAR(34)&amp;"flag"&amp;CHAR(34)&amp;": "&amp;SUBSTITUTE(TRIM(ROUND(IFERROR(CriteriTecnici!$M817*1,IFERROR(NUMBERVALUE(CriteriTecnici!$M817,".",","),IFERROR(NUMBERVALUE(CriteriTecnici!$M817,",","."),0))),4)&amp;""),",",".")&amp;", "&amp;CHAR(34)&amp;"rawScore"&amp;CHAR(34)&amp;": "&amp;SUBSTITUTE(TRIM(ROUND(IFERROR(CriteriTecnici!$O817*1,IFERROR(NUMBERVALUE(CriteriTecnici!$O817,".",","),IFERROR(NUMBERVALUE(CriteriTecnici!$O817,",","."),0))),4)&amp;""),",",".")&amp;CHAR(125)&amp;IF(TRUE,",",""))</f>
        <v/>
      </c>
    </row>
    <row r="1038">
      <c r="A1038" s="38">
        <f>IF(CriteriTecnici!$A818="","","    "&amp;CHAR(123)&amp;CHAR(34)&amp;"bidderId"&amp;CHAR(34)&amp;": "&amp;CHAR(34)&amp;SUBSTITUTE(CriteriTecnici!$A818,CHAR(34),"'")&amp;CHAR(34)&amp;", "&amp;CHAR(34)&amp;"lotId"&amp;CHAR(34)&amp;": "&amp;CHAR(34)&amp;SUBSTITUTE(CriteriTecnici!$C818,CHAR(34),"'")&amp;CHAR(34)&amp;", "&amp;CHAR(34)&amp;"criterionId"&amp;CHAR(34)&amp;": "&amp;CHAR(34)&amp;SUBSTITUTE(CriteriTecnici!$D818,CHAR(34),"'")&amp;CHAR(34)&amp;", "&amp;CHAR(34)&amp;"kind"&amp;CHAR(34)&amp;": "&amp;CHAR(34)&amp;SUBSTITUTE(CriteriTecnici!$F818,CHAR(34),"'")&amp;CHAR(34)&amp;", "&amp;CHAR(34)&amp;"value"&amp;CHAR(34)&amp;": "&amp;SUBSTITUTE(TRIM(ROUND(IFERROR(CriteriTecnici!$N818*1,IFERROR(NUMBERVALUE(CriteriTecnici!$N818,".",","),IFERROR(NUMBERVALUE(CriteriTecnici!$N818,",","."),0))),4)&amp;""),",",".")&amp;", "&amp;CHAR(34)&amp;"numerator"&amp;CHAR(34)&amp;": "&amp;SUBSTITUTE(TRIM(ROUND(IFERROR(CriteriTecnici!$K818*1,IFERROR(NUMBERVALUE(CriteriTecnici!$K818,".",","),IFERROR(NUMBERVALUE(CriteriTecnici!$K818,",","."),0))),4)&amp;""),",",".")&amp;", "&amp;CHAR(34)&amp;"denominator"&amp;CHAR(34)&amp;": "&amp;SUBSTITUTE(TRIM(ROUND(IFERROR(CriteriTecnici!$L818*1,IFERROR(NUMBERVALUE(CriteriTecnici!$L818,".",","),IFERROR(NUMBERVALUE(CriteriTecnici!$L818,",","."),0))),4)&amp;""),",",".")&amp;", "&amp;CHAR(34)&amp;"flag"&amp;CHAR(34)&amp;": "&amp;SUBSTITUTE(TRIM(ROUND(IFERROR(CriteriTecnici!$M818*1,IFERROR(NUMBERVALUE(CriteriTecnici!$M818,".",","),IFERROR(NUMBERVALUE(CriteriTecnici!$M818,",","."),0))),4)&amp;""),",",".")&amp;", "&amp;CHAR(34)&amp;"rawScore"&amp;CHAR(34)&amp;": "&amp;SUBSTITUTE(TRIM(ROUND(IFERROR(CriteriTecnici!$O818*1,IFERROR(NUMBERVALUE(CriteriTecnici!$O818,".",","),IFERROR(NUMBERVALUE(CriteriTecnici!$O818,",","."),0))),4)&amp;""),",",".")&amp;CHAR(125)&amp;IF(TRUE,",",""))</f>
        <v/>
      </c>
    </row>
    <row r="1039">
      <c r="A1039" s="38">
        <f>IF(CriteriTecnici!$A819="","","    "&amp;CHAR(123)&amp;CHAR(34)&amp;"bidderId"&amp;CHAR(34)&amp;": "&amp;CHAR(34)&amp;SUBSTITUTE(CriteriTecnici!$A819,CHAR(34),"'")&amp;CHAR(34)&amp;", "&amp;CHAR(34)&amp;"lotId"&amp;CHAR(34)&amp;": "&amp;CHAR(34)&amp;SUBSTITUTE(CriteriTecnici!$C819,CHAR(34),"'")&amp;CHAR(34)&amp;", "&amp;CHAR(34)&amp;"criterionId"&amp;CHAR(34)&amp;": "&amp;CHAR(34)&amp;SUBSTITUTE(CriteriTecnici!$D819,CHAR(34),"'")&amp;CHAR(34)&amp;", "&amp;CHAR(34)&amp;"kind"&amp;CHAR(34)&amp;": "&amp;CHAR(34)&amp;SUBSTITUTE(CriteriTecnici!$F819,CHAR(34),"'")&amp;CHAR(34)&amp;", "&amp;CHAR(34)&amp;"value"&amp;CHAR(34)&amp;": "&amp;SUBSTITUTE(TRIM(ROUND(IFERROR(CriteriTecnici!$N819*1,IFERROR(NUMBERVALUE(CriteriTecnici!$N819,".",","),IFERROR(NUMBERVALUE(CriteriTecnici!$N819,",","."),0))),4)&amp;""),",",".")&amp;", "&amp;CHAR(34)&amp;"numerator"&amp;CHAR(34)&amp;": "&amp;SUBSTITUTE(TRIM(ROUND(IFERROR(CriteriTecnici!$K819*1,IFERROR(NUMBERVALUE(CriteriTecnici!$K819,".",","),IFERROR(NUMBERVALUE(CriteriTecnici!$K819,",","."),0))),4)&amp;""),",",".")&amp;", "&amp;CHAR(34)&amp;"denominator"&amp;CHAR(34)&amp;": "&amp;SUBSTITUTE(TRIM(ROUND(IFERROR(CriteriTecnici!$L819*1,IFERROR(NUMBERVALUE(CriteriTecnici!$L819,".",","),IFERROR(NUMBERVALUE(CriteriTecnici!$L819,",","."),0))),4)&amp;""),",",".")&amp;", "&amp;CHAR(34)&amp;"flag"&amp;CHAR(34)&amp;": "&amp;SUBSTITUTE(TRIM(ROUND(IFERROR(CriteriTecnici!$M819*1,IFERROR(NUMBERVALUE(CriteriTecnici!$M819,".",","),IFERROR(NUMBERVALUE(CriteriTecnici!$M819,",","."),0))),4)&amp;""),",",".")&amp;", "&amp;CHAR(34)&amp;"rawScore"&amp;CHAR(34)&amp;": "&amp;SUBSTITUTE(TRIM(ROUND(IFERROR(CriteriTecnici!$O819*1,IFERROR(NUMBERVALUE(CriteriTecnici!$O819,".",","),IFERROR(NUMBERVALUE(CriteriTecnici!$O819,",","."),0))),4)&amp;""),",",".")&amp;CHAR(125)&amp;IF(TRUE,",",""))</f>
        <v/>
      </c>
    </row>
    <row r="1040">
      <c r="A1040" s="38">
        <f>IF(CriteriTecnici!$A820="","","    "&amp;CHAR(123)&amp;CHAR(34)&amp;"bidderId"&amp;CHAR(34)&amp;": "&amp;CHAR(34)&amp;SUBSTITUTE(CriteriTecnici!$A820,CHAR(34),"'")&amp;CHAR(34)&amp;", "&amp;CHAR(34)&amp;"lotId"&amp;CHAR(34)&amp;": "&amp;CHAR(34)&amp;SUBSTITUTE(CriteriTecnici!$C820,CHAR(34),"'")&amp;CHAR(34)&amp;", "&amp;CHAR(34)&amp;"criterionId"&amp;CHAR(34)&amp;": "&amp;CHAR(34)&amp;SUBSTITUTE(CriteriTecnici!$D820,CHAR(34),"'")&amp;CHAR(34)&amp;", "&amp;CHAR(34)&amp;"kind"&amp;CHAR(34)&amp;": "&amp;CHAR(34)&amp;SUBSTITUTE(CriteriTecnici!$F820,CHAR(34),"'")&amp;CHAR(34)&amp;", "&amp;CHAR(34)&amp;"value"&amp;CHAR(34)&amp;": "&amp;SUBSTITUTE(TRIM(ROUND(IFERROR(CriteriTecnici!$N820*1,IFERROR(NUMBERVALUE(CriteriTecnici!$N820,".",","),IFERROR(NUMBERVALUE(CriteriTecnici!$N820,",","."),0))),4)&amp;""),",",".")&amp;", "&amp;CHAR(34)&amp;"numerator"&amp;CHAR(34)&amp;": "&amp;SUBSTITUTE(TRIM(ROUND(IFERROR(CriteriTecnici!$K820*1,IFERROR(NUMBERVALUE(CriteriTecnici!$K820,".",","),IFERROR(NUMBERVALUE(CriteriTecnici!$K820,",","."),0))),4)&amp;""),",",".")&amp;", "&amp;CHAR(34)&amp;"denominator"&amp;CHAR(34)&amp;": "&amp;SUBSTITUTE(TRIM(ROUND(IFERROR(CriteriTecnici!$L820*1,IFERROR(NUMBERVALUE(CriteriTecnici!$L820,".",","),IFERROR(NUMBERVALUE(CriteriTecnici!$L820,",","."),0))),4)&amp;""),",",".")&amp;", "&amp;CHAR(34)&amp;"flag"&amp;CHAR(34)&amp;": "&amp;SUBSTITUTE(TRIM(ROUND(IFERROR(CriteriTecnici!$M820*1,IFERROR(NUMBERVALUE(CriteriTecnici!$M820,".",","),IFERROR(NUMBERVALUE(CriteriTecnici!$M820,",","."),0))),4)&amp;""),",",".")&amp;", "&amp;CHAR(34)&amp;"rawScore"&amp;CHAR(34)&amp;": "&amp;SUBSTITUTE(TRIM(ROUND(IFERROR(CriteriTecnici!$O820*1,IFERROR(NUMBERVALUE(CriteriTecnici!$O820,".",","),IFERROR(NUMBERVALUE(CriteriTecnici!$O820,",","."),0))),4)&amp;""),",",".")&amp;CHAR(125)&amp;IF(TRUE,",",""))</f>
        <v/>
      </c>
    </row>
    <row r="1041">
      <c r="A1041" s="38">
        <f>IF(CriteriTecnici!$A821="","","    "&amp;CHAR(123)&amp;CHAR(34)&amp;"bidderId"&amp;CHAR(34)&amp;": "&amp;CHAR(34)&amp;SUBSTITUTE(CriteriTecnici!$A821,CHAR(34),"'")&amp;CHAR(34)&amp;", "&amp;CHAR(34)&amp;"lotId"&amp;CHAR(34)&amp;": "&amp;CHAR(34)&amp;SUBSTITUTE(CriteriTecnici!$C821,CHAR(34),"'")&amp;CHAR(34)&amp;", "&amp;CHAR(34)&amp;"criterionId"&amp;CHAR(34)&amp;": "&amp;CHAR(34)&amp;SUBSTITUTE(CriteriTecnici!$D821,CHAR(34),"'")&amp;CHAR(34)&amp;", "&amp;CHAR(34)&amp;"kind"&amp;CHAR(34)&amp;": "&amp;CHAR(34)&amp;SUBSTITUTE(CriteriTecnici!$F821,CHAR(34),"'")&amp;CHAR(34)&amp;", "&amp;CHAR(34)&amp;"value"&amp;CHAR(34)&amp;": "&amp;SUBSTITUTE(TRIM(ROUND(IFERROR(CriteriTecnici!$N821*1,IFERROR(NUMBERVALUE(CriteriTecnici!$N821,".",","),IFERROR(NUMBERVALUE(CriteriTecnici!$N821,",","."),0))),4)&amp;""),",",".")&amp;", "&amp;CHAR(34)&amp;"numerator"&amp;CHAR(34)&amp;": "&amp;SUBSTITUTE(TRIM(ROUND(IFERROR(CriteriTecnici!$K821*1,IFERROR(NUMBERVALUE(CriteriTecnici!$K821,".",","),IFERROR(NUMBERVALUE(CriteriTecnici!$K821,",","."),0))),4)&amp;""),",",".")&amp;", "&amp;CHAR(34)&amp;"denominator"&amp;CHAR(34)&amp;": "&amp;SUBSTITUTE(TRIM(ROUND(IFERROR(CriteriTecnici!$L821*1,IFERROR(NUMBERVALUE(CriteriTecnici!$L821,".",","),IFERROR(NUMBERVALUE(CriteriTecnici!$L821,",","."),0))),4)&amp;""),",",".")&amp;", "&amp;CHAR(34)&amp;"flag"&amp;CHAR(34)&amp;": "&amp;SUBSTITUTE(TRIM(ROUND(IFERROR(CriteriTecnici!$M821*1,IFERROR(NUMBERVALUE(CriteriTecnici!$M821,".",","),IFERROR(NUMBERVALUE(CriteriTecnici!$M821,",","."),0))),4)&amp;""),",",".")&amp;", "&amp;CHAR(34)&amp;"rawScore"&amp;CHAR(34)&amp;": "&amp;SUBSTITUTE(TRIM(ROUND(IFERROR(CriteriTecnici!$O821*1,IFERROR(NUMBERVALUE(CriteriTecnici!$O821,".",","),IFERROR(NUMBERVALUE(CriteriTecnici!$O821,",","."),0))),4)&amp;""),",",".")&amp;CHAR(125)&amp;IF(TRUE,",",""))</f>
        <v/>
      </c>
    </row>
    <row r="1042">
      <c r="A1042" s="38">
        <f>IF(CriteriTecnici!$A822="","","    "&amp;CHAR(123)&amp;CHAR(34)&amp;"bidderId"&amp;CHAR(34)&amp;": "&amp;CHAR(34)&amp;SUBSTITUTE(CriteriTecnici!$A822,CHAR(34),"'")&amp;CHAR(34)&amp;", "&amp;CHAR(34)&amp;"lotId"&amp;CHAR(34)&amp;": "&amp;CHAR(34)&amp;SUBSTITUTE(CriteriTecnici!$C822,CHAR(34),"'")&amp;CHAR(34)&amp;", "&amp;CHAR(34)&amp;"criterionId"&amp;CHAR(34)&amp;": "&amp;CHAR(34)&amp;SUBSTITUTE(CriteriTecnici!$D822,CHAR(34),"'")&amp;CHAR(34)&amp;", "&amp;CHAR(34)&amp;"kind"&amp;CHAR(34)&amp;": "&amp;CHAR(34)&amp;SUBSTITUTE(CriteriTecnici!$F822,CHAR(34),"'")&amp;CHAR(34)&amp;", "&amp;CHAR(34)&amp;"value"&amp;CHAR(34)&amp;": "&amp;SUBSTITUTE(TRIM(ROUND(IFERROR(CriteriTecnici!$N822*1,IFERROR(NUMBERVALUE(CriteriTecnici!$N822,".",","),IFERROR(NUMBERVALUE(CriteriTecnici!$N822,",","."),0))),4)&amp;""),",",".")&amp;", "&amp;CHAR(34)&amp;"numerator"&amp;CHAR(34)&amp;": "&amp;SUBSTITUTE(TRIM(ROUND(IFERROR(CriteriTecnici!$K822*1,IFERROR(NUMBERVALUE(CriteriTecnici!$K822,".",","),IFERROR(NUMBERVALUE(CriteriTecnici!$K822,",","."),0))),4)&amp;""),",",".")&amp;", "&amp;CHAR(34)&amp;"denominator"&amp;CHAR(34)&amp;": "&amp;SUBSTITUTE(TRIM(ROUND(IFERROR(CriteriTecnici!$L822*1,IFERROR(NUMBERVALUE(CriteriTecnici!$L822,".",","),IFERROR(NUMBERVALUE(CriteriTecnici!$L822,",","."),0))),4)&amp;""),",",".")&amp;", "&amp;CHAR(34)&amp;"flag"&amp;CHAR(34)&amp;": "&amp;SUBSTITUTE(TRIM(ROUND(IFERROR(CriteriTecnici!$M822*1,IFERROR(NUMBERVALUE(CriteriTecnici!$M822,".",","),IFERROR(NUMBERVALUE(CriteriTecnici!$M822,",","."),0))),4)&amp;""),",",".")&amp;", "&amp;CHAR(34)&amp;"rawScore"&amp;CHAR(34)&amp;": "&amp;SUBSTITUTE(TRIM(ROUND(IFERROR(CriteriTecnici!$O822*1,IFERROR(NUMBERVALUE(CriteriTecnici!$O822,".",","),IFERROR(NUMBERVALUE(CriteriTecnici!$O822,",","."),0))),4)&amp;""),",",".")&amp;CHAR(125)&amp;IF(TRUE,",",""))</f>
        <v/>
      </c>
    </row>
    <row r="1043">
      <c r="A1043" s="38">
        <f>IF(CriteriTecnici!$A823="","","    "&amp;CHAR(123)&amp;CHAR(34)&amp;"bidderId"&amp;CHAR(34)&amp;": "&amp;CHAR(34)&amp;SUBSTITUTE(CriteriTecnici!$A823,CHAR(34),"'")&amp;CHAR(34)&amp;", "&amp;CHAR(34)&amp;"lotId"&amp;CHAR(34)&amp;": "&amp;CHAR(34)&amp;SUBSTITUTE(CriteriTecnici!$C823,CHAR(34),"'")&amp;CHAR(34)&amp;", "&amp;CHAR(34)&amp;"criterionId"&amp;CHAR(34)&amp;": "&amp;CHAR(34)&amp;SUBSTITUTE(CriteriTecnici!$D823,CHAR(34),"'")&amp;CHAR(34)&amp;", "&amp;CHAR(34)&amp;"kind"&amp;CHAR(34)&amp;": "&amp;CHAR(34)&amp;SUBSTITUTE(CriteriTecnici!$F823,CHAR(34),"'")&amp;CHAR(34)&amp;", "&amp;CHAR(34)&amp;"value"&amp;CHAR(34)&amp;": "&amp;SUBSTITUTE(TRIM(ROUND(IFERROR(CriteriTecnici!$N823*1,IFERROR(NUMBERVALUE(CriteriTecnici!$N823,".",","),IFERROR(NUMBERVALUE(CriteriTecnici!$N823,",","."),0))),4)&amp;""),",",".")&amp;", "&amp;CHAR(34)&amp;"numerator"&amp;CHAR(34)&amp;": "&amp;SUBSTITUTE(TRIM(ROUND(IFERROR(CriteriTecnici!$K823*1,IFERROR(NUMBERVALUE(CriteriTecnici!$K823,".",","),IFERROR(NUMBERVALUE(CriteriTecnici!$K823,",","."),0))),4)&amp;""),",",".")&amp;", "&amp;CHAR(34)&amp;"denominator"&amp;CHAR(34)&amp;": "&amp;SUBSTITUTE(TRIM(ROUND(IFERROR(CriteriTecnici!$L823*1,IFERROR(NUMBERVALUE(CriteriTecnici!$L823,".",","),IFERROR(NUMBERVALUE(CriteriTecnici!$L823,",","."),0))),4)&amp;""),",",".")&amp;", "&amp;CHAR(34)&amp;"flag"&amp;CHAR(34)&amp;": "&amp;SUBSTITUTE(TRIM(ROUND(IFERROR(CriteriTecnici!$M823*1,IFERROR(NUMBERVALUE(CriteriTecnici!$M823,".",","),IFERROR(NUMBERVALUE(CriteriTecnici!$M823,",","."),0))),4)&amp;""),",",".")&amp;", "&amp;CHAR(34)&amp;"rawScore"&amp;CHAR(34)&amp;": "&amp;SUBSTITUTE(TRIM(ROUND(IFERROR(CriteriTecnici!$O823*1,IFERROR(NUMBERVALUE(CriteriTecnici!$O823,".",","),IFERROR(NUMBERVALUE(CriteriTecnici!$O823,",","."),0))),4)&amp;""),",",".")&amp;CHAR(125)&amp;IF(TRUE,",",""))</f>
        <v/>
      </c>
    </row>
    <row r="1044">
      <c r="A1044" s="38">
        <f>IF(CriteriTecnici!$A824="","","    "&amp;CHAR(123)&amp;CHAR(34)&amp;"bidderId"&amp;CHAR(34)&amp;": "&amp;CHAR(34)&amp;SUBSTITUTE(CriteriTecnici!$A824,CHAR(34),"'")&amp;CHAR(34)&amp;", "&amp;CHAR(34)&amp;"lotId"&amp;CHAR(34)&amp;": "&amp;CHAR(34)&amp;SUBSTITUTE(CriteriTecnici!$C824,CHAR(34),"'")&amp;CHAR(34)&amp;", "&amp;CHAR(34)&amp;"criterionId"&amp;CHAR(34)&amp;": "&amp;CHAR(34)&amp;SUBSTITUTE(CriteriTecnici!$D824,CHAR(34),"'")&amp;CHAR(34)&amp;", "&amp;CHAR(34)&amp;"kind"&amp;CHAR(34)&amp;": "&amp;CHAR(34)&amp;SUBSTITUTE(CriteriTecnici!$F824,CHAR(34),"'")&amp;CHAR(34)&amp;", "&amp;CHAR(34)&amp;"value"&amp;CHAR(34)&amp;": "&amp;SUBSTITUTE(TRIM(ROUND(IFERROR(CriteriTecnici!$N824*1,IFERROR(NUMBERVALUE(CriteriTecnici!$N824,".",","),IFERROR(NUMBERVALUE(CriteriTecnici!$N824,",","."),0))),4)&amp;""),",",".")&amp;", "&amp;CHAR(34)&amp;"numerator"&amp;CHAR(34)&amp;": "&amp;SUBSTITUTE(TRIM(ROUND(IFERROR(CriteriTecnici!$K824*1,IFERROR(NUMBERVALUE(CriteriTecnici!$K824,".",","),IFERROR(NUMBERVALUE(CriteriTecnici!$K824,",","."),0))),4)&amp;""),",",".")&amp;", "&amp;CHAR(34)&amp;"denominator"&amp;CHAR(34)&amp;": "&amp;SUBSTITUTE(TRIM(ROUND(IFERROR(CriteriTecnici!$L824*1,IFERROR(NUMBERVALUE(CriteriTecnici!$L824,".",","),IFERROR(NUMBERVALUE(CriteriTecnici!$L824,",","."),0))),4)&amp;""),",",".")&amp;", "&amp;CHAR(34)&amp;"flag"&amp;CHAR(34)&amp;": "&amp;SUBSTITUTE(TRIM(ROUND(IFERROR(CriteriTecnici!$M824*1,IFERROR(NUMBERVALUE(CriteriTecnici!$M824,".",","),IFERROR(NUMBERVALUE(CriteriTecnici!$M824,",","."),0))),4)&amp;""),",",".")&amp;", "&amp;CHAR(34)&amp;"rawScore"&amp;CHAR(34)&amp;": "&amp;SUBSTITUTE(TRIM(ROUND(IFERROR(CriteriTecnici!$O824*1,IFERROR(NUMBERVALUE(CriteriTecnici!$O824,".",","),IFERROR(NUMBERVALUE(CriteriTecnici!$O824,",","."),0))),4)&amp;""),",",".")&amp;CHAR(125)&amp;IF(TRUE,",",""))</f>
        <v/>
      </c>
    </row>
    <row r="1045">
      <c r="A1045" s="38">
        <f>IF(CriteriTecnici!$A825="","","    "&amp;CHAR(123)&amp;CHAR(34)&amp;"bidderId"&amp;CHAR(34)&amp;": "&amp;CHAR(34)&amp;SUBSTITUTE(CriteriTecnici!$A825,CHAR(34),"'")&amp;CHAR(34)&amp;", "&amp;CHAR(34)&amp;"lotId"&amp;CHAR(34)&amp;": "&amp;CHAR(34)&amp;SUBSTITUTE(CriteriTecnici!$C825,CHAR(34),"'")&amp;CHAR(34)&amp;", "&amp;CHAR(34)&amp;"criterionId"&amp;CHAR(34)&amp;": "&amp;CHAR(34)&amp;SUBSTITUTE(CriteriTecnici!$D825,CHAR(34),"'")&amp;CHAR(34)&amp;", "&amp;CHAR(34)&amp;"kind"&amp;CHAR(34)&amp;": "&amp;CHAR(34)&amp;SUBSTITUTE(CriteriTecnici!$F825,CHAR(34),"'")&amp;CHAR(34)&amp;", "&amp;CHAR(34)&amp;"value"&amp;CHAR(34)&amp;": "&amp;SUBSTITUTE(TRIM(ROUND(IFERROR(CriteriTecnici!$N825*1,IFERROR(NUMBERVALUE(CriteriTecnici!$N825,".",","),IFERROR(NUMBERVALUE(CriteriTecnici!$N825,",","."),0))),4)&amp;""),",",".")&amp;", "&amp;CHAR(34)&amp;"numerator"&amp;CHAR(34)&amp;": "&amp;SUBSTITUTE(TRIM(ROUND(IFERROR(CriteriTecnici!$K825*1,IFERROR(NUMBERVALUE(CriteriTecnici!$K825,".",","),IFERROR(NUMBERVALUE(CriteriTecnici!$K825,",","."),0))),4)&amp;""),",",".")&amp;", "&amp;CHAR(34)&amp;"denominator"&amp;CHAR(34)&amp;": "&amp;SUBSTITUTE(TRIM(ROUND(IFERROR(CriteriTecnici!$L825*1,IFERROR(NUMBERVALUE(CriteriTecnici!$L825,".",","),IFERROR(NUMBERVALUE(CriteriTecnici!$L825,",","."),0))),4)&amp;""),",",".")&amp;", "&amp;CHAR(34)&amp;"flag"&amp;CHAR(34)&amp;": "&amp;SUBSTITUTE(TRIM(ROUND(IFERROR(CriteriTecnici!$M825*1,IFERROR(NUMBERVALUE(CriteriTecnici!$M825,".",","),IFERROR(NUMBERVALUE(CriteriTecnici!$M825,",","."),0))),4)&amp;""),",",".")&amp;", "&amp;CHAR(34)&amp;"rawScore"&amp;CHAR(34)&amp;": "&amp;SUBSTITUTE(TRIM(ROUND(IFERROR(CriteriTecnici!$O825*1,IFERROR(NUMBERVALUE(CriteriTecnici!$O825,".",","),IFERROR(NUMBERVALUE(CriteriTecnici!$O825,",","."),0))),4)&amp;""),",",".")&amp;CHAR(125)&amp;IF(TRUE,",",""))</f>
        <v/>
      </c>
    </row>
    <row r="1046">
      <c r="A1046" s="38">
        <f>IF(CriteriTecnici!$A826="","","    "&amp;CHAR(123)&amp;CHAR(34)&amp;"bidderId"&amp;CHAR(34)&amp;": "&amp;CHAR(34)&amp;SUBSTITUTE(CriteriTecnici!$A826,CHAR(34),"'")&amp;CHAR(34)&amp;", "&amp;CHAR(34)&amp;"lotId"&amp;CHAR(34)&amp;": "&amp;CHAR(34)&amp;SUBSTITUTE(CriteriTecnici!$C826,CHAR(34),"'")&amp;CHAR(34)&amp;", "&amp;CHAR(34)&amp;"criterionId"&amp;CHAR(34)&amp;": "&amp;CHAR(34)&amp;SUBSTITUTE(CriteriTecnici!$D826,CHAR(34),"'")&amp;CHAR(34)&amp;", "&amp;CHAR(34)&amp;"kind"&amp;CHAR(34)&amp;": "&amp;CHAR(34)&amp;SUBSTITUTE(CriteriTecnici!$F826,CHAR(34),"'")&amp;CHAR(34)&amp;", "&amp;CHAR(34)&amp;"value"&amp;CHAR(34)&amp;": "&amp;SUBSTITUTE(TRIM(ROUND(IFERROR(CriteriTecnici!$N826*1,IFERROR(NUMBERVALUE(CriteriTecnici!$N826,".",","),IFERROR(NUMBERVALUE(CriteriTecnici!$N826,",","."),0))),4)&amp;""),",",".")&amp;", "&amp;CHAR(34)&amp;"numerator"&amp;CHAR(34)&amp;": "&amp;SUBSTITUTE(TRIM(ROUND(IFERROR(CriteriTecnici!$K826*1,IFERROR(NUMBERVALUE(CriteriTecnici!$K826,".",","),IFERROR(NUMBERVALUE(CriteriTecnici!$K826,",","."),0))),4)&amp;""),",",".")&amp;", "&amp;CHAR(34)&amp;"denominator"&amp;CHAR(34)&amp;": "&amp;SUBSTITUTE(TRIM(ROUND(IFERROR(CriteriTecnici!$L826*1,IFERROR(NUMBERVALUE(CriteriTecnici!$L826,".",","),IFERROR(NUMBERVALUE(CriteriTecnici!$L826,",","."),0))),4)&amp;""),",",".")&amp;", "&amp;CHAR(34)&amp;"flag"&amp;CHAR(34)&amp;": "&amp;SUBSTITUTE(TRIM(ROUND(IFERROR(CriteriTecnici!$M826*1,IFERROR(NUMBERVALUE(CriteriTecnici!$M826,".",","),IFERROR(NUMBERVALUE(CriteriTecnici!$M826,",","."),0))),4)&amp;""),",",".")&amp;", "&amp;CHAR(34)&amp;"rawScore"&amp;CHAR(34)&amp;": "&amp;SUBSTITUTE(TRIM(ROUND(IFERROR(CriteriTecnici!$O826*1,IFERROR(NUMBERVALUE(CriteriTecnici!$O826,".",","),IFERROR(NUMBERVALUE(CriteriTecnici!$O826,",","."),0))),4)&amp;""),",",".")&amp;CHAR(125)&amp;IF(TRUE,",",""))</f>
        <v/>
      </c>
    </row>
    <row r="1047">
      <c r="A1047" s="38">
        <f>IF(CriteriTecnici!$A827="","","    "&amp;CHAR(123)&amp;CHAR(34)&amp;"bidderId"&amp;CHAR(34)&amp;": "&amp;CHAR(34)&amp;SUBSTITUTE(CriteriTecnici!$A827,CHAR(34),"'")&amp;CHAR(34)&amp;", "&amp;CHAR(34)&amp;"lotId"&amp;CHAR(34)&amp;": "&amp;CHAR(34)&amp;SUBSTITUTE(CriteriTecnici!$C827,CHAR(34),"'")&amp;CHAR(34)&amp;", "&amp;CHAR(34)&amp;"criterionId"&amp;CHAR(34)&amp;": "&amp;CHAR(34)&amp;SUBSTITUTE(CriteriTecnici!$D827,CHAR(34),"'")&amp;CHAR(34)&amp;", "&amp;CHAR(34)&amp;"kind"&amp;CHAR(34)&amp;": "&amp;CHAR(34)&amp;SUBSTITUTE(CriteriTecnici!$F827,CHAR(34),"'")&amp;CHAR(34)&amp;", "&amp;CHAR(34)&amp;"value"&amp;CHAR(34)&amp;": "&amp;SUBSTITUTE(TRIM(ROUND(IFERROR(CriteriTecnici!$N827*1,IFERROR(NUMBERVALUE(CriteriTecnici!$N827,".",","),IFERROR(NUMBERVALUE(CriteriTecnici!$N827,",","."),0))),4)&amp;""),",",".")&amp;", "&amp;CHAR(34)&amp;"numerator"&amp;CHAR(34)&amp;": "&amp;SUBSTITUTE(TRIM(ROUND(IFERROR(CriteriTecnici!$K827*1,IFERROR(NUMBERVALUE(CriteriTecnici!$K827,".",","),IFERROR(NUMBERVALUE(CriteriTecnici!$K827,",","."),0))),4)&amp;""),",",".")&amp;", "&amp;CHAR(34)&amp;"denominator"&amp;CHAR(34)&amp;": "&amp;SUBSTITUTE(TRIM(ROUND(IFERROR(CriteriTecnici!$L827*1,IFERROR(NUMBERVALUE(CriteriTecnici!$L827,".",","),IFERROR(NUMBERVALUE(CriteriTecnici!$L827,",","."),0))),4)&amp;""),",",".")&amp;", "&amp;CHAR(34)&amp;"flag"&amp;CHAR(34)&amp;": "&amp;SUBSTITUTE(TRIM(ROUND(IFERROR(CriteriTecnici!$M827*1,IFERROR(NUMBERVALUE(CriteriTecnici!$M827,".",","),IFERROR(NUMBERVALUE(CriteriTecnici!$M827,",","."),0))),4)&amp;""),",",".")&amp;", "&amp;CHAR(34)&amp;"rawScore"&amp;CHAR(34)&amp;": "&amp;SUBSTITUTE(TRIM(ROUND(IFERROR(CriteriTecnici!$O827*1,IFERROR(NUMBERVALUE(CriteriTecnici!$O827,".",","),IFERROR(NUMBERVALUE(CriteriTecnici!$O827,",","."),0))),4)&amp;""),",",".")&amp;CHAR(125)&amp;IF(TRUE,",",""))</f>
        <v/>
      </c>
    </row>
    <row r="1048">
      <c r="A1048" s="38">
        <f>IF(CriteriTecnici!$A828="","","    "&amp;CHAR(123)&amp;CHAR(34)&amp;"bidderId"&amp;CHAR(34)&amp;": "&amp;CHAR(34)&amp;SUBSTITUTE(CriteriTecnici!$A828,CHAR(34),"'")&amp;CHAR(34)&amp;", "&amp;CHAR(34)&amp;"lotId"&amp;CHAR(34)&amp;": "&amp;CHAR(34)&amp;SUBSTITUTE(CriteriTecnici!$C828,CHAR(34),"'")&amp;CHAR(34)&amp;", "&amp;CHAR(34)&amp;"criterionId"&amp;CHAR(34)&amp;": "&amp;CHAR(34)&amp;SUBSTITUTE(CriteriTecnici!$D828,CHAR(34),"'")&amp;CHAR(34)&amp;", "&amp;CHAR(34)&amp;"kind"&amp;CHAR(34)&amp;": "&amp;CHAR(34)&amp;SUBSTITUTE(CriteriTecnici!$F828,CHAR(34),"'")&amp;CHAR(34)&amp;", "&amp;CHAR(34)&amp;"value"&amp;CHAR(34)&amp;": "&amp;SUBSTITUTE(TRIM(ROUND(IFERROR(CriteriTecnici!$N828*1,IFERROR(NUMBERVALUE(CriteriTecnici!$N828,".",","),IFERROR(NUMBERVALUE(CriteriTecnici!$N828,",","."),0))),4)&amp;""),",",".")&amp;", "&amp;CHAR(34)&amp;"numerator"&amp;CHAR(34)&amp;": "&amp;SUBSTITUTE(TRIM(ROUND(IFERROR(CriteriTecnici!$K828*1,IFERROR(NUMBERVALUE(CriteriTecnici!$K828,".",","),IFERROR(NUMBERVALUE(CriteriTecnici!$K828,",","."),0))),4)&amp;""),",",".")&amp;", "&amp;CHAR(34)&amp;"denominator"&amp;CHAR(34)&amp;": "&amp;SUBSTITUTE(TRIM(ROUND(IFERROR(CriteriTecnici!$L828*1,IFERROR(NUMBERVALUE(CriteriTecnici!$L828,".",","),IFERROR(NUMBERVALUE(CriteriTecnici!$L828,",","."),0))),4)&amp;""),",",".")&amp;", "&amp;CHAR(34)&amp;"flag"&amp;CHAR(34)&amp;": "&amp;SUBSTITUTE(TRIM(ROUND(IFERROR(CriteriTecnici!$M828*1,IFERROR(NUMBERVALUE(CriteriTecnici!$M828,".",","),IFERROR(NUMBERVALUE(CriteriTecnici!$M828,",","."),0))),4)&amp;""),",",".")&amp;", "&amp;CHAR(34)&amp;"rawScore"&amp;CHAR(34)&amp;": "&amp;SUBSTITUTE(TRIM(ROUND(IFERROR(CriteriTecnici!$O828*1,IFERROR(NUMBERVALUE(CriteriTecnici!$O828,".",","),IFERROR(NUMBERVALUE(CriteriTecnici!$O828,",","."),0))),4)&amp;""),",",".")&amp;CHAR(125)&amp;IF(TRUE,",",""))</f>
        <v/>
      </c>
    </row>
    <row r="1049">
      <c r="A1049" s="38">
        <f>IF(CriteriTecnici!$A829="","","    "&amp;CHAR(123)&amp;CHAR(34)&amp;"bidderId"&amp;CHAR(34)&amp;": "&amp;CHAR(34)&amp;SUBSTITUTE(CriteriTecnici!$A829,CHAR(34),"'")&amp;CHAR(34)&amp;", "&amp;CHAR(34)&amp;"lotId"&amp;CHAR(34)&amp;": "&amp;CHAR(34)&amp;SUBSTITUTE(CriteriTecnici!$C829,CHAR(34),"'")&amp;CHAR(34)&amp;", "&amp;CHAR(34)&amp;"criterionId"&amp;CHAR(34)&amp;": "&amp;CHAR(34)&amp;SUBSTITUTE(CriteriTecnici!$D829,CHAR(34),"'")&amp;CHAR(34)&amp;", "&amp;CHAR(34)&amp;"kind"&amp;CHAR(34)&amp;": "&amp;CHAR(34)&amp;SUBSTITUTE(CriteriTecnici!$F829,CHAR(34),"'")&amp;CHAR(34)&amp;", "&amp;CHAR(34)&amp;"value"&amp;CHAR(34)&amp;": "&amp;SUBSTITUTE(TRIM(ROUND(IFERROR(CriteriTecnici!$N829*1,IFERROR(NUMBERVALUE(CriteriTecnici!$N829,".",","),IFERROR(NUMBERVALUE(CriteriTecnici!$N829,",","."),0))),4)&amp;""),",",".")&amp;", "&amp;CHAR(34)&amp;"numerator"&amp;CHAR(34)&amp;": "&amp;SUBSTITUTE(TRIM(ROUND(IFERROR(CriteriTecnici!$K829*1,IFERROR(NUMBERVALUE(CriteriTecnici!$K829,".",","),IFERROR(NUMBERVALUE(CriteriTecnici!$K829,",","."),0))),4)&amp;""),",",".")&amp;", "&amp;CHAR(34)&amp;"denominator"&amp;CHAR(34)&amp;": "&amp;SUBSTITUTE(TRIM(ROUND(IFERROR(CriteriTecnici!$L829*1,IFERROR(NUMBERVALUE(CriteriTecnici!$L829,".",","),IFERROR(NUMBERVALUE(CriteriTecnici!$L829,",","."),0))),4)&amp;""),",",".")&amp;", "&amp;CHAR(34)&amp;"flag"&amp;CHAR(34)&amp;": "&amp;SUBSTITUTE(TRIM(ROUND(IFERROR(CriteriTecnici!$M829*1,IFERROR(NUMBERVALUE(CriteriTecnici!$M829,".",","),IFERROR(NUMBERVALUE(CriteriTecnici!$M829,",","."),0))),4)&amp;""),",",".")&amp;", "&amp;CHAR(34)&amp;"rawScore"&amp;CHAR(34)&amp;": "&amp;SUBSTITUTE(TRIM(ROUND(IFERROR(CriteriTecnici!$O829*1,IFERROR(NUMBERVALUE(CriteriTecnici!$O829,".",","),IFERROR(NUMBERVALUE(CriteriTecnici!$O829,",","."),0))),4)&amp;""),",",".")&amp;CHAR(125)&amp;IF(TRUE,",",""))</f>
        <v/>
      </c>
    </row>
    <row r="1050">
      <c r="A1050" s="38">
        <f>IF(CriteriTecnici!$A830="","","    "&amp;CHAR(123)&amp;CHAR(34)&amp;"bidderId"&amp;CHAR(34)&amp;": "&amp;CHAR(34)&amp;SUBSTITUTE(CriteriTecnici!$A830,CHAR(34),"'")&amp;CHAR(34)&amp;", "&amp;CHAR(34)&amp;"lotId"&amp;CHAR(34)&amp;": "&amp;CHAR(34)&amp;SUBSTITUTE(CriteriTecnici!$C830,CHAR(34),"'")&amp;CHAR(34)&amp;", "&amp;CHAR(34)&amp;"criterionId"&amp;CHAR(34)&amp;": "&amp;CHAR(34)&amp;SUBSTITUTE(CriteriTecnici!$D830,CHAR(34),"'")&amp;CHAR(34)&amp;", "&amp;CHAR(34)&amp;"kind"&amp;CHAR(34)&amp;": "&amp;CHAR(34)&amp;SUBSTITUTE(CriteriTecnici!$F830,CHAR(34),"'")&amp;CHAR(34)&amp;", "&amp;CHAR(34)&amp;"value"&amp;CHAR(34)&amp;": "&amp;SUBSTITUTE(TRIM(ROUND(IFERROR(CriteriTecnici!$N830*1,IFERROR(NUMBERVALUE(CriteriTecnici!$N830,".",","),IFERROR(NUMBERVALUE(CriteriTecnici!$N830,",","."),0))),4)&amp;""),",",".")&amp;", "&amp;CHAR(34)&amp;"numerator"&amp;CHAR(34)&amp;": "&amp;SUBSTITUTE(TRIM(ROUND(IFERROR(CriteriTecnici!$K830*1,IFERROR(NUMBERVALUE(CriteriTecnici!$K830,".",","),IFERROR(NUMBERVALUE(CriteriTecnici!$K830,",","."),0))),4)&amp;""),",",".")&amp;", "&amp;CHAR(34)&amp;"denominator"&amp;CHAR(34)&amp;": "&amp;SUBSTITUTE(TRIM(ROUND(IFERROR(CriteriTecnici!$L830*1,IFERROR(NUMBERVALUE(CriteriTecnici!$L830,".",","),IFERROR(NUMBERVALUE(CriteriTecnici!$L830,",","."),0))),4)&amp;""),",",".")&amp;", "&amp;CHAR(34)&amp;"flag"&amp;CHAR(34)&amp;": "&amp;SUBSTITUTE(TRIM(ROUND(IFERROR(CriteriTecnici!$M830*1,IFERROR(NUMBERVALUE(CriteriTecnici!$M830,".",","),IFERROR(NUMBERVALUE(CriteriTecnici!$M830,",","."),0))),4)&amp;""),",",".")&amp;", "&amp;CHAR(34)&amp;"rawScore"&amp;CHAR(34)&amp;": "&amp;SUBSTITUTE(TRIM(ROUND(IFERROR(CriteriTecnici!$O830*1,IFERROR(NUMBERVALUE(CriteriTecnici!$O830,".",","),IFERROR(NUMBERVALUE(CriteriTecnici!$O830,",","."),0))),4)&amp;""),",",".")&amp;CHAR(125)&amp;IF(TRUE,",",""))</f>
        <v/>
      </c>
    </row>
    <row r="1051">
      <c r="A1051" s="38">
        <f>IF(CriteriTecnici!$A831="","","    "&amp;CHAR(123)&amp;CHAR(34)&amp;"bidderId"&amp;CHAR(34)&amp;": "&amp;CHAR(34)&amp;SUBSTITUTE(CriteriTecnici!$A831,CHAR(34),"'")&amp;CHAR(34)&amp;", "&amp;CHAR(34)&amp;"lotId"&amp;CHAR(34)&amp;": "&amp;CHAR(34)&amp;SUBSTITUTE(CriteriTecnici!$C831,CHAR(34),"'")&amp;CHAR(34)&amp;", "&amp;CHAR(34)&amp;"criterionId"&amp;CHAR(34)&amp;": "&amp;CHAR(34)&amp;SUBSTITUTE(CriteriTecnici!$D831,CHAR(34),"'")&amp;CHAR(34)&amp;", "&amp;CHAR(34)&amp;"kind"&amp;CHAR(34)&amp;": "&amp;CHAR(34)&amp;SUBSTITUTE(CriteriTecnici!$F831,CHAR(34),"'")&amp;CHAR(34)&amp;", "&amp;CHAR(34)&amp;"value"&amp;CHAR(34)&amp;": "&amp;SUBSTITUTE(TRIM(ROUND(IFERROR(CriteriTecnici!$N831*1,IFERROR(NUMBERVALUE(CriteriTecnici!$N831,".",","),IFERROR(NUMBERVALUE(CriteriTecnici!$N831,",","."),0))),4)&amp;""),",",".")&amp;", "&amp;CHAR(34)&amp;"numerator"&amp;CHAR(34)&amp;": "&amp;SUBSTITUTE(TRIM(ROUND(IFERROR(CriteriTecnici!$K831*1,IFERROR(NUMBERVALUE(CriteriTecnici!$K831,".",","),IFERROR(NUMBERVALUE(CriteriTecnici!$K831,",","."),0))),4)&amp;""),",",".")&amp;", "&amp;CHAR(34)&amp;"denominator"&amp;CHAR(34)&amp;": "&amp;SUBSTITUTE(TRIM(ROUND(IFERROR(CriteriTecnici!$L831*1,IFERROR(NUMBERVALUE(CriteriTecnici!$L831,".",","),IFERROR(NUMBERVALUE(CriteriTecnici!$L831,",","."),0))),4)&amp;""),",",".")&amp;", "&amp;CHAR(34)&amp;"flag"&amp;CHAR(34)&amp;": "&amp;SUBSTITUTE(TRIM(ROUND(IFERROR(CriteriTecnici!$M831*1,IFERROR(NUMBERVALUE(CriteriTecnici!$M831,".",","),IFERROR(NUMBERVALUE(CriteriTecnici!$M831,",","."),0))),4)&amp;""),",",".")&amp;", "&amp;CHAR(34)&amp;"rawScore"&amp;CHAR(34)&amp;": "&amp;SUBSTITUTE(TRIM(ROUND(IFERROR(CriteriTecnici!$O831*1,IFERROR(NUMBERVALUE(CriteriTecnici!$O831,".",","),IFERROR(NUMBERVALUE(CriteriTecnici!$O831,",","."),0))),4)&amp;""),",",".")&amp;CHAR(125)&amp;IF(TRUE,",",""))</f>
        <v/>
      </c>
    </row>
    <row r="1052">
      <c r="A1052" s="38">
        <f>IF(CriteriTecnici!$A832="","","    "&amp;CHAR(123)&amp;CHAR(34)&amp;"bidderId"&amp;CHAR(34)&amp;": "&amp;CHAR(34)&amp;SUBSTITUTE(CriteriTecnici!$A832,CHAR(34),"'")&amp;CHAR(34)&amp;", "&amp;CHAR(34)&amp;"lotId"&amp;CHAR(34)&amp;": "&amp;CHAR(34)&amp;SUBSTITUTE(CriteriTecnici!$C832,CHAR(34),"'")&amp;CHAR(34)&amp;", "&amp;CHAR(34)&amp;"criterionId"&amp;CHAR(34)&amp;": "&amp;CHAR(34)&amp;SUBSTITUTE(CriteriTecnici!$D832,CHAR(34),"'")&amp;CHAR(34)&amp;", "&amp;CHAR(34)&amp;"kind"&amp;CHAR(34)&amp;": "&amp;CHAR(34)&amp;SUBSTITUTE(CriteriTecnici!$F832,CHAR(34),"'")&amp;CHAR(34)&amp;", "&amp;CHAR(34)&amp;"value"&amp;CHAR(34)&amp;": "&amp;SUBSTITUTE(TRIM(ROUND(IFERROR(CriteriTecnici!$N832*1,IFERROR(NUMBERVALUE(CriteriTecnici!$N832,".",","),IFERROR(NUMBERVALUE(CriteriTecnici!$N832,",","."),0))),4)&amp;""),",",".")&amp;", "&amp;CHAR(34)&amp;"numerator"&amp;CHAR(34)&amp;": "&amp;SUBSTITUTE(TRIM(ROUND(IFERROR(CriteriTecnici!$K832*1,IFERROR(NUMBERVALUE(CriteriTecnici!$K832,".",","),IFERROR(NUMBERVALUE(CriteriTecnici!$K832,",","."),0))),4)&amp;""),",",".")&amp;", "&amp;CHAR(34)&amp;"denominator"&amp;CHAR(34)&amp;": "&amp;SUBSTITUTE(TRIM(ROUND(IFERROR(CriteriTecnici!$L832*1,IFERROR(NUMBERVALUE(CriteriTecnici!$L832,".",","),IFERROR(NUMBERVALUE(CriteriTecnici!$L832,",","."),0))),4)&amp;""),",",".")&amp;", "&amp;CHAR(34)&amp;"flag"&amp;CHAR(34)&amp;": "&amp;SUBSTITUTE(TRIM(ROUND(IFERROR(CriteriTecnici!$M832*1,IFERROR(NUMBERVALUE(CriteriTecnici!$M832,".",","),IFERROR(NUMBERVALUE(CriteriTecnici!$M832,",","."),0))),4)&amp;""),",",".")&amp;", "&amp;CHAR(34)&amp;"rawScore"&amp;CHAR(34)&amp;": "&amp;SUBSTITUTE(TRIM(ROUND(IFERROR(CriteriTecnici!$O832*1,IFERROR(NUMBERVALUE(CriteriTecnici!$O832,".",","),IFERROR(NUMBERVALUE(CriteriTecnici!$O832,",","."),0))),4)&amp;""),",",".")&amp;CHAR(125)&amp;IF(TRUE,",",""))</f>
        <v/>
      </c>
    </row>
    <row r="1053">
      <c r="A1053" s="38">
        <f>IF(CriteriTecnici!$A833="","","    "&amp;CHAR(123)&amp;CHAR(34)&amp;"bidderId"&amp;CHAR(34)&amp;": "&amp;CHAR(34)&amp;SUBSTITUTE(CriteriTecnici!$A833,CHAR(34),"'")&amp;CHAR(34)&amp;", "&amp;CHAR(34)&amp;"lotId"&amp;CHAR(34)&amp;": "&amp;CHAR(34)&amp;SUBSTITUTE(CriteriTecnici!$C833,CHAR(34),"'")&amp;CHAR(34)&amp;", "&amp;CHAR(34)&amp;"criterionId"&amp;CHAR(34)&amp;": "&amp;CHAR(34)&amp;SUBSTITUTE(CriteriTecnici!$D833,CHAR(34),"'")&amp;CHAR(34)&amp;", "&amp;CHAR(34)&amp;"kind"&amp;CHAR(34)&amp;": "&amp;CHAR(34)&amp;SUBSTITUTE(CriteriTecnici!$F833,CHAR(34),"'")&amp;CHAR(34)&amp;", "&amp;CHAR(34)&amp;"value"&amp;CHAR(34)&amp;": "&amp;SUBSTITUTE(TRIM(ROUND(IFERROR(CriteriTecnici!$N833*1,IFERROR(NUMBERVALUE(CriteriTecnici!$N833,".",","),IFERROR(NUMBERVALUE(CriteriTecnici!$N833,",","."),0))),4)&amp;""),",",".")&amp;", "&amp;CHAR(34)&amp;"numerator"&amp;CHAR(34)&amp;": "&amp;SUBSTITUTE(TRIM(ROUND(IFERROR(CriteriTecnici!$K833*1,IFERROR(NUMBERVALUE(CriteriTecnici!$K833,".",","),IFERROR(NUMBERVALUE(CriteriTecnici!$K833,",","."),0))),4)&amp;""),",",".")&amp;", "&amp;CHAR(34)&amp;"denominator"&amp;CHAR(34)&amp;": "&amp;SUBSTITUTE(TRIM(ROUND(IFERROR(CriteriTecnici!$L833*1,IFERROR(NUMBERVALUE(CriteriTecnici!$L833,".",","),IFERROR(NUMBERVALUE(CriteriTecnici!$L833,",","."),0))),4)&amp;""),",",".")&amp;", "&amp;CHAR(34)&amp;"flag"&amp;CHAR(34)&amp;": "&amp;SUBSTITUTE(TRIM(ROUND(IFERROR(CriteriTecnici!$M833*1,IFERROR(NUMBERVALUE(CriteriTecnici!$M833,".",","),IFERROR(NUMBERVALUE(CriteriTecnici!$M833,",","."),0))),4)&amp;""),",",".")&amp;", "&amp;CHAR(34)&amp;"rawScore"&amp;CHAR(34)&amp;": "&amp;SUBSTITUTE(TRIM(ROUND(IFERROR(CriteriTecnici!$O833*1,IFERROR(NUMBERVALUE(CriteriTecnici!$O833,".",","),IFERROR(NUMBERVALUE(CriteriTecnici!$O833,",","."),0))),4)&amp;""),",",".")&amp;CHAR(125)&amp;IF(TRUE,",",""))</f>
        <v/>
      </c>
    </row>
    <row r="1054">
      <c r="A1054" s="38">
        <f>IF(CriteriTecnici!$A834="","","    "&amp;CHAR(123)&amp;CHAR(34)&amp;"bidderId"&amp;CHAR(34)&amp;": "&amp;CHAR(34)&amp;SUBSTITUTE(CriteriTecnici!$A834,CHAR(34),"'")&amp;CHAR(34)&amp;", "&amp;CHAR(34)&amp;"lotId"&amp;CHAR(34)&amp;": "&amp;CHAR(34)&amp;SUBSTITUTE(CriteriTecnici!$C834,CHAR(34),"'")&amp;CHAR(34)&amp;", "&amp;CHAR(34)&amp;"criterionId"&amp;CHAR(34)&amp;": "&amp;CHAR(34)&amp;SUBSTITUTE(CriteriTecnici!$D834,CHAR(34),"'")&amp;CHAR(34)&amp;", "&amp;CHAR(34)&amp;"kind"&amp;CHAR(34)&amp;": "&amp;CHAR(34)&amp;SUBSTITUTE(CriteriTecnici!$F834,CHAR(34),"'")&amp;CHAR(34)&amp;", "&amp;CHAR(34)&amp;"value"&amp;CHAR(34)&amp;": "&amp;SUBSTITUTE(TRIM(ROUND(IFERROR(CriteriTecnici!$N834*1,IFERROR(NUMBERVALUE(CriteriTecnici!$N834,".",","),IFERROR(NUMBERVALUE(CriteriTecnici!$N834,",","."),0))),4)&amp;""),",",".")&amp;", "&amp;CHAR(34)&amp;"numerator"&amp;CHAR(34)&amp;": "&amp;SUBSTITUTE(TRIM(ROUND(IFERROR(CriteriTecnici!$K834*1,IFERROR(NUMBERVALUE(CriteriTecnici!$K834,".",","),IFERROR(NUMBERVALUE(CriteriTecnici!$K834,",","."),0))),4)&amp;""),",",".")&amp;", "&amp;CHAR(34)&amp;"denominator"&amp;CHAR(34)&amp;": "&amp;SUBSTITUTE(TRIM(ROUND(IFERROR(CriteriTecnici!$L834*1,IFERROR(NUMBERVALUE(CriteriTecnici!$L834,".",","),IFERROR(NUMBERVALUE(CriteriTecnici!$L834,",","."),0))),4)&amp;""),",",".")&amp;", "&amp;CHAR(34)&amp;"flag"&amp;CHAR(34)&amp;": "&amp;SUBSTITUTE(TRIM(ROUND(IFERROR(CriteriTecnici!$M834*1,IFERROR(NUMBERVALUE(CriteriTecnici!$M834,".",","),IFERROR(NUMBERVALUE(CriteriTecnici!$M834,",","."),0))),4)&amp;""),",",".")&amp;", "&amp;CHAR(34)&amp;"rawScore"&amp;CHAR(34)&amp;": "&amp;SUBSTITUTE(TRIM(ROUND(IFERROR(CriteriTecnici!$O834*1,IFERROR(NUMBERVALUE(CriteriTecnici!$O834,".",","),IFERROR(NUMBERVALUE(CriteriTecnici!$O834,",","."),0))),4)&amp;""),",",".")&amp;CHAR(125)&amp;IF(TRUE,",",""))</f>
        <v/>
      </c>
    </row>
    <row r="1055">
      <c r="A1055" s="38">
        <f>IF(CriteriTecnici!$A835="","","    "&amp;CHAR(123)&amp;CHAR(34)&amp;"bidderId"&amp;CHAR(34)&amp;": "&amp;CHAR(34)&amp;SUBSTITUTE(CriteriTecnici!$A835,CHAR(34),"'")&amp;CHAR(34)&amp;", "&amp;CHAR(34)&amp;"lotId"&amp;CHAR(34)&amp;": "&amp;CHAR(34)&amp;SUBSTITUTE(CriteriTecnici!$C835,CHAR(34),"'")&amp;CHAR(34)&amp;", "&amp;CHAR(34)&amp;"criterionId"&amp;CHAR(34)&amp;": "&amp;CHAR(34)&amp;SUBSTITUTE(CriteriTecnici!$D835,CHAR(34),"'")&amp;CHAR(34)&amp;", "&amp;CHAR(34)&amp;"kind"&amp;CHAR(34)&amp;": "&amp;CHAR(34)&amp;SUBSTITUTE(CriteriTecnici!$F835,CHAR(34),"'")&amp;CHAR(34)&amp;", "&amp;CHAR(34)&amp;"value"&amp;CHAR(34)&amp;": "&amp;SUBSTITUTE(TRIM(ROUND(IFERROR(CriteriTecnici!$N835*1,IFERROR(NUMBERVALUE(CriteriTecnici!$N835,".",","),IFERROR(NUMBERVALUE(CriteriTecnici!$N835,",","."),0))),4)&amp;""),",",".")&amp;", "&amp;CHAR(34)&amp;"numerator"&amp;CHAR(34)&amp;": "&amp;SUBSTITUTE(TRIM(ROUND(IFERROR(CriteriTecnici!$K835*1,IFERROR(NUMBERVALUE(CriteriTecnici!$K835,".",","),IFERROR(NUMBERVALUE(CriteriTecnici!$K835,",","."),0))),4)&amp;""),",",".")&amp;", "&amp;CHAR(34)&amp;"denominator"&amp;CHAR(34)&amp;": "&amp;SUBSTITUTE(TRIM(ROUND(IFERROR(CriteriTecnici!$L835*1,IFERROR(NUMBERVALUE(CriteriTecnici!$L835,".",","),IFERROR(NUMBERVALUE(CriteriTecnici!$L835,",","."),0))),4)&amp;""),",",".")&amp;", "&amp;CHAR(34)&amp;"flag"&amp;CHAR(34)&amp;": "&amp;SUBSTITUTE(TRIM(ROUND(IFERROR(CriteriTecnici!$M835*1,IFERROR(NUMBERVALUE(CriteriTecnici!$M835,".",","),IFERROR(NUMBERVALUE(CriteriTecnici!$M835,",","."),0))),4)&amp;""),",",".")&amp;", "&amp;CHAR(34)&amp;"rawScore"&amp;CHAR(34)&amp;": "&amp;SUBSTITUTE(TRIM(ROUND(IFERROR(CriteriTecnici!$O835*1,IFERROR(NUMBERVALUE(CriteriTecnici!$O835,".",","),IFERROR(NUMBERVALUE(CriteriTecnici!$O835,",","."),0))),4)&amp;""),",",".")&amp;CHAR(125)&amp;IF(TRUE,",",""))</f>
        <v/>
      </c>
    </row>
    <row r="1056">
      <c r="A1056" s="38">
        <f>IF(CriteriTecnici!$A836="","","    "&amp;CHAR(123)&amp;CHAR(34)&amp;"bidderId"&amp;CHAR(34)&amp;": "&amp;CHAR(34)&amp;SUBSTITUTE(CriteriTecnici!$A836,CHAR(34),"'")&amp;CHAR(34)&amp;", "&amp;CHAR(34)&amp;"lotId"&amp;CHAR(34)&amp;": "&amp;CHAR(34)&amp;SUBSTITUTE(CriteriTecnici!$C836,CHAR(34),"'")&amp;CHAR(34)&amp;", "&amp;CHAR(34)&amp;"criterionId"&amp;CHAR(34)&amp;": "&amp;CHAR(34)&amp;SUBSTITUTE(CriteriTecnici!$D836,CHAR(34),"'")&amp;CHAR(34)&amp;", "&amp;CHAR(34)&amp;"kind"&amp;CHAR(34)&amp;": "&amp;CHAR(34)&amp;SUBSTITUTE(CriteriTecnici!$F836,CHAR(34),"'")&amp;CHAR(34)&amp;", "&amp;CHAR(34)&amp;"value"&amp;CHAR(34)&amp;": "&amp;SUBSTITUTE(TRIM(ROUND(IFERROR(CriteriTecnici!$N836*1,IFERROR(NUMBERVALUE(CriteriTecnici!$N836,".",","),IFERROR(NUMBERVALUE(CriteriTecnici!$N836,",","."),0))),4)&amp;""),",",".")&amp;", "&amp;CHAR(34)&amp;"numerator"&amp;CHAR(34)&amp;": "&amp;SUBSTITUTE(TRIM(ROUND(IFERROR(CriteriTecnici!$K836*1,IFERROR(NUMBERVALUE(CriteriTecnici!$K836,".",","),IFERROR(NUMBERVALUE(CriteriTecnici!$K836,",","."),0))),4)&amp;""),",",".")&amp;", "&amp;CHAR(34)&amp;"denominator"&amp;CHAR(34)&amp;": "&amp;SUBSTITUTE(TRIM(ROUND(IFERROR(CriteriTecnici!$L836*1,IFERROR(NUMBERVALUE(CriteriTecnici!$L836,".",","),IFERROR(NUMBERVALUE(CriteriTecnici!$L836,",","."),0))),4)&amp;""),",",".")&amp;", "&amp;CHAR(34)&amp;"flag"&amp;CHAR(34)&amp;": "&amp;SUBSTITUTE(TRIM(ROUND(IFERROR(CriteriTecnici!$M836*1,IFERROR(NUMBERVALUE(CriteriTecnici!$M836,".",","),IFERROR(NUMBERVALUE(CriteriTecnici!$M836,",","."),0))),4)&amp;""),",",".")&amp;", "&amp;CHAR(34)&amp;"rawScore"&amp;CHAR(34)&amp;": "&amp;SUBSTITUTE(TRIM(ROUND(IFERROR(CriteriTecnici!$O836*1,IFERROR(NUMBERVALUE(CriteriTecnici!$O836,".",","),IFERROR(NUMBERVALUE(CriteriTecnici!$O836,",","."),0))),4)&amp;""),",",".")&amp;CHAR(125)&amp;IF(TRUE,",",""))</f>
        <v/>
      </c>
    </row>
    <row r="1057">
      <c r="A1057" s="38">
        <f>IF(CriteriTecnici!$A837="","","    "&amp;CHAR(123)&amp;CHAR(34)&amp;"bidderId"&amp;CHAR(34)&amp;": "&amp;CHAR(34)&amp;SUBSTITUTE(CriteriTecnici!$A837,CHAR(34),"'")&amp;CHAR(34)&amp;", "&amp;CHAR(34)&amp;"lotId"&amp;CHAR(34)&amp;": "&amp;CHAR(34)&amp;SUBSTITUTE(CriteriTecnici!$C837,CHAR(34),"'")&amp;CHAR(34)&amp;", "&amp;CHAR(34)&amp;"criterionId"&amp;CHAR(34)&amp;": "&amp;CHAR(34)&amp;SUBSTITUTE(CriteriTecnici!$D837,CHAR(34),"'")&amp;CHAR(34)&amp;", "&amp;CHAR(34)&amp;"kind"&amp;CHAR(34)&amp;": "&amp;CHAR(34)&amp;SUBSTITUTE(CriteriTecnici!$F837,CHAR(34),"'")&amp;CHAR(34)&amp;", "&amp;CHAR(34)&amp;"value"&amp;CHAR(34)&amp;": "&amp;SUBSTITUTE(TRIM(ROUND(IFERROR(CriteriTecnici!$N837*1,IFERROR(NUMBERVALUE(CriteriTecnici!$N837,".",","),IFERROR(NUMBERVALUE(CriteriTecnici!$N837,",","."),0))),4)&amp;""),",",".")&amp;", "&amp;CHAR(34)&amp;"numerator"&amp;CHAR(34)&amp;": "&amp;SUBSTITUTE(TRIM(ROUND(IFERROR(CriteriTecnici!$K837*1,IFERROR(NUMBERVALUE(CriteriTecnici!$K837,".",","),IFERROR(NUMBERVALUE(CriteriTecnici!$K837,",","."),0))),4)&amp;""),",",".")&amp;", "&amp;CHAR(34)&amp;"denominator"&amp;CHAR(34)&amp;": "&amp;SUBSTITUTE(TRIM(ROUND(IFERROR(CriteriTecnici!$L837*1,IFERROR(NUMBERVALUE(CriteriTecnici!$L837,".",","),IFERROR(NUMBERVALUE(CriteriTecnici!$L837,",","."),0))),4)&amp;""),",",".")&amp;", "&amp;CHAR(34)&amp;"flag"&amp;CHAR(34)&amp;": "&amp;SUBSTITUTE(TRIM(ROUND(IFERROR(CriteriTecnici!$M837*1,IFERROR(NUMBERVALUE(CriteriTecnici!$M837,".",","),IFERROR(NUMBERVALUE(CriteriTecnici!$M837,",","."),0))),4)&amp;""),",",".")&amp;", "&amp;CHAR(34)&amp;"rawScore"&amp;CHAR(34)&amp;": "&amp;SUBSTITUTE(TRIM(ROUND(IFERROR(CriteriTecnici!$O837*1,IFERROR(NUMBERVALUE(CriteriTecnici!$O837,".",","),IFERROR(NUMBERVALUE(CriteriTecnici!$O837,",","."),0))),4)&amp;""),",",".")&amp;CHAR(125)&amp;IF(TRUE,",",""))</f>
        <v/>
      </c>
    </row>
    <row r="1058">
      <c r="A1058" s="38">
        <f>IF(CriteriTecnici!$A838="","","    "&amp;CHAR(123)&amp;CHAR(34)&amp;"bidderId"&amp;CHAR(34)&amp;": "&amp;CHAR(34)&amp;SUBSTITUTE(CriteriTecnici!$A838,CHAR(34),"'")&amp;CHAR(34)&amp;", "&amp;CHAR(34)&amp;"lotId"&amp;CHAR(34)&amp;": "&amp;CHAR(34)&amp;SUBSTITUTE(CriteriTecnici!$C838,CHAR(34),"'")&amp;CHAR(34)&amp;", "&amp;CHAR(34)&amp;"criterionId"&amp;CHAR(34)&amp;": "&amp;CHAR(34)&amp;SUBSTITUTE(CriteriTecnici!$D838,CHAR(34),"'")&amp;CHAR(34)&amp;", "&amp;CHAR(34)&amp;"kind"&amp;CHAR(34)&amp;": "&amp;CHAR(34)&amp;SUBSTITUTE(CriteriTecnici!$F838,CHAR(34),"'")&amp;CHAR(34)&amp;", "&amp;CHAR(34)&amp;"value"&amp;CHAR(34)&amp;": "&amp;SUBSTITUTE(TRIM(ROUND(IFERROR(CriteriTecnici!$N838*1,IFERROR(NUMBERVALUE(CriteriTecnici!$N838,".",","),IFERROR(NUMBERVALUE(CriteriTecnici!$N838,",","."),0))),4)&amp;""),",",".")&amp;", "&amp;CHAR(34)&amp;"numerator"&amp;CHAR(34)&amp;": "&amp;SUBSTITUTE(TRIM(ROUND(IFERROR(CriteriTecnici!$K838*1,IFERROR(NUMBERVALUE(CriteriTecnici!$K838,".",","),IFERROR(NUMBERVALUE(CriteriTecnici!$K838,",","."),0))),4)&amp;""),",",".")&amp;", "&amp;CHAR(34)&amp;"denominator"&amp;CHAR(34)&amp;": "&amp;SUBSTITUTE(TRIM(ROUND(IFERROR(CriteriTecnici!$L838*1,IFERROR(NUMBERVALUE(CriteriTecnici!$L838,".",","),IFERROR(NUMBERVALUE(CriteriTecnici!$L838,",","."),0))),4)&amp;""),",",".")&amp;", "&amp;CHAR(34)&amp;"flag"&amp;CHAR(34)&amp;": "&amp;SUBSTITUTE(TRIM(ROUND(IFERROR(CriteriTecnici!$M838*1,IFERROR(NUMBERVALUE(CriteriTecnici!$M838,".",","),IFERROR(NUMBERVALUE(CriteriTecnici!$M838,",","."),0))),4)&amp;""),",",".")&amp;", "&amp;CHAR(34)&amp;"rawScore"&amp;CHAR(34)&amp;": "&amp;SUBSTITUTE(TRIM(ROUND(IFERROR(CriteriTecnici!$O838*1,IFERROR(NUMBERVALUE(CriteriTecnici!$O838,".",","),IFERROR(NUMBERVALUE(CriteriTecnici!$O838,",","."),0))),4)&amp;""),",",".")&amp;CHAR(125)&amp;IF(TRUE,",",""))</f>
        <v/>
      </c>
    </row>
    <row r="1059">
      <c r="A1059" s="38">
        <f>IF(CriteriTecnici!$A839="","","    "&amp;CHAR(123)&amp;CHAR(34)&amp;"bidderId"&amp;CHAR(34)&amp;": "&amp;CHAR(34)&amp;SUBSTITUTE(CriteriTecnici!$A839,CHAR(34),"'")&amp;CHAR(34)&amp;", "&amp;CHAR(34)&amp;"lotId"&amp;CHAR(34)&amp;": "&amp;CHAR(34)&amp;SUBSTITUTE(CriteriTecnici!$C839,CHAR(34),"'")&amp;CHAR(34)&amp;", "&amp;CHAR(34)&amp;"criterionId"&amp;CHAR(34)&amp;": "&amp;CHAR(34)&amp;SUBSTITUTE(CriteriTecnici!$D839,CHAR(34),"'")&amp;CHAR(34)&amp;", "&amp;CHAR(34)&amp;"kind"&amp;CHAR(34)&amp;": "&amp;CHAR(34)&amp;SUBSTITUTE(CriteriTecnici!$F839,CHAR(34),"'")&amp;CHAR(34)&amp;", "&amp;CHAR(34)&amp;"value"&amp;CHAR(34)&amp;": "&amp;SUBSTITUTE(TRIM(ROUND(IFERROR(CriteriTecnici!$N839*1,IFERROR(NUMBERVALUE(CriteriTecnici!$N839,".",","),IFERROR(NUMBERVALUE(CriteriTecnici!$N839,",","."),0))),4)&amp;""),",",".")&amp;", "&amp;CHAR(34)&amp;"numerator"&amp;CHAR(34)&amp;": "&amp;SUBSTITUTE(TRIM(ROUND(IFERROR(CriteriTecnici!$K839*1,IFERROR(NUMBERVALUE(CriteriTecnici!$K839,".",","),IFERROR(NUMBERVALUE(CriteriTecnici!$K839,",","."),0))),4)&amp;""),",",".")&amp;", "&amp;CHAR(34)&amp;"denominator"&amp;CHAR(34)&amp;": "&amp;SUBSTITUTE(TRIM(ROUND(IFERROR(CriteriTecnici!$L839*1,IFERROR(NUMBERVALUE(CriteriTecnici!$L839,".",","),IFERROR(NUMBERVALUE(CriteriTecnici!$L839,",","."),0))),4)&amp;""),",",".")&amp;", "&amp;CHAR(34)&amp;"flag"&amp;CHAR(34)&amp;": "&amp;SUBSTITUTE(TRIM(ROUND(IFERROR(CriteriTecnici!$M839*1,IFERROR(NUMBERVALUE(CriteriTecnici!$M839,".",","),IFERROR(NUMBERVALUE(CriteriTecnici!$M839,",","."),0))),4)&amp;""),",",".")&amp;", "&amp;CHAR(34)&amp;"rawScore"&amp;CHAR(34)&amp;": "&amp;SUBSTITUTE(TRIM(ROUND(IFERROR(CriteriTecnici!$O839*1,IFERROR(NUMBERVALUE(CriteriTecnici!$O839,".",","),IFERROR(NUMBERVALUE(CriteriTecnici!$O839,",","."),0))),4)&amp;""),",",".")&amp;CHAR(125)&amp;IF(TRUE,",",""))</f>
        <v/>
      </c>
    </row>
    <row r="1060">
      <c r="A1060" s="38">
        <f>IF(CriteriTecnici!$A840="","","    "&amp;CHAR(123)&amp;CHAR(34)&amp;"bidderId"&amp;CHAR(34)&amp;": "&amp;CHAR(34)&amp;SUBSTITUTE(CriteriTecnici!$A840,CHAR(34),"'")&amp;CHAR(34)&amp;", "&amp;CHAR(34)&amp;"lotId"&amp;CHAR(34)&amp;": "&amp;CHAR(34)&amp;SUBSTITUTE(CriteriTecnici!$C840,CHAR(34),"'")&amp;CHAR(34)&amp;", "&amp;CHAR(34)&amp;"criterionId"&amp;CHAR(34)&amp;": "&amp;CHAR(34)&amp;SUBSTITUTE(CriteriTecnici!$D840,CHAR(34),"'")&amp;CHAR(34)&amp;", "&amp;CHAR(34)&amp;"kind"&amp;CHAR(34)&amp;": "&amp;CHAR(34)&amp;SUBSTITUTE(CriteriTecnici!$F840,CHAR(34),"'")&amp;CHAR(34)&amp;", "&amp;CHAR(34)&amp;"value"&amp;CHAR(34)&amp;": "&amp;SUBSTITUTE(TRIM(ROUND(IFERROR(CriteriTecnici!$N840*1,IFERROR(NUMBERVALUE(CriteriTecnici!$N840,".",","),IFERROR(NUMBERVALUE(CriteriTecnici!$N840,",","."),0))),4)&amp;""),",",".")&amp;", "&amp;CHAR(34)&amp;"numerator"&amp;CHAR(34)&amp;": "&amp;SUBSTITUTE(TRIM(ROUND(IFERROR(CriteriTecnici!$K840*1,IFERROR(NUMBERVALUE(CriteriTecnici!$K840,".",","),IFERROR(NUMBERVALUE(CriteriTecnici!$K840,",","."),0))),4)&amp;""),",",".")&amp;", "&amp;CHAR(34)&amp;"denominator"&amp;CHAR(34)&amp;": "&amp;SUBSTITUTE(TRIM(ROUND(IFERROR(CriteriTecnici!$L840*1,IFERROR(NUMBERVALUE(CriteriTecnici!$L840,".",","),IFERROR(NUMBERVALUE(CriteriTecnici!$L840,",","."),0))),4)&amp;""),",",".")&amp;", "&amp;CHAR(34)&amp;"flag"&amp;CHAR(34)&amp;": "&amp;SUBSTITUTE(TRIM(ROUND(IFERROR(CriteriTecnici!$M840*1,IFERROR(NUMBERVALUE(CriteriTecnici!$M840,".",","),IFERROR(NUMBERVALUE(CriteriTecnici!$M840,",","."),0))),4)&amp;""),",",".")&amp;", "&amp;CHAR(34)&amp;"rawScore"&amp;CHAR(34)&amp;": "&amp;SUBSTITUTE(TRIM(ROUND(IFERROR(CriteriTecnici!$O840*1,IFERROR(NUMBERVALUE(CriteriTecnici!$O840,".",","),IFERROR(NUMBERVALUE(CriteriTecnici!$O840,",","."),0))),4)&amp;""),",",".")&amp;CHAR(125)&amp;IF(TRUE,",",""))</f>
        <v/>
      </c>
    </row>
    <row r="1061">
      <c r="A1061" s="38">
        <f>IF(CriteriTecnici!$A841="","","    "&amp;CHAR(123)&amp;CHAR(34)&amp;"bidderId"&amp;CHAR(34)&amp;": "&amp;CHAR(34)&amp;SUBSTITUTE(CriteriTecnici!$A841,CHAR(34),"'")&amp;CHAR(34)&amp;", "&amp;CHAR(34)&amp;"lotId"&amp;CHAR(34)&amp;": "&amp;CHAR(34)&amp;SUBSTITUTE(CriteriTecnici!$C841,CHAR(34),"'")&amp;CHAR(34)&amp;", "&amp;CHAR(34)&amp;"criterionId"&amp;CHAR(34)&amp;": "&amp;CHAR(34)&amp;SUBSTITUTE(CriteriTecnici!$D841,CHAR(34),"'")&amp;CHAR(34)&amp;", "&amp;CHAR(34)&amp;"kind"&amp;CHAR(34)&amp;": "&amp;CHAR(34)&amp;SUBSTITUTE(CriteriTecnici!$F841,CHAR(34),"'")&amp;CHAR(34)&amp;", "&amp;CHAR(34)&amp;"value"&amp;CHAR(34)&amp;": "&amp;SUBSTITUTE(TRIM(ROUND(IFERROR(CriteriTecnici!$N841*1,IFERROR(NUMBERVALUE(CriteriTecnici!$N841,".",","),IFERROR(NUMBERVALUE(CriteriTecnici!$N841,",","."),0))),4)&amp;""),",",".")&amp;", "&amp;CHAR(34)&amp;"numerator"&amp;CHAR(34)&amp;": "&amp;SUBSTITUTE(TRIM(ROUND(IFERROR(CriteriTecnici!$K841*1,IFERROR(NUMBERVALUE(CriteriTecnici!$K841,".",","),IFERROR(NUMBERVALUE(CriteriTecnici!$K841,",","."),0))),4)&amp;""),",",".")&amp;", "&amp;CHAR(34)&amp;"denominator"&amp;CHAR(34)&amp;": "&amp;SUBSTITUTE(TRIM(ROUND(IFERROR(CriteriTecnici!$L841*1,IFERROR(NUMBERVALUE(CriteriTecnici!$L841,".",","),IFERROR(NUMBERVALUE(CriteriTecnici!$L841,",","."),0))),4)&amp;""),",",".")&amp;", "&amp;CHAR(34)&amp;"flag"&amp;CHAR(34)&amp;": "&amp;SUBSTITUTE(TRIM(ROUND(IFERROR(CriteriTecnici!$M841*1,IFERROR(NUMBERVALUE(CriteriTecnici!$M841,".",","),IFERROR(NUMBERVALUE(CriteriTecnici!$M841,",","."),0))),4)&amp;""),",",".")&amp;", "&amp;CHAR(34)&amp;"rawScore"&amp;CHAR(34)&amp;": "&amp;SUBSTITUTE(TRIM(ROUND(IFERROR(CriteriTecnici!$O841*1,IFERROR(NUMBERVALUE(CriteriTecnici!$O841,".",","),IFERROR(NUMBERVALUE(CriteriTecnici!$O841,",","."),0))),4)&amp;""),",",".")&amp;CHAR(125)&amp;IF(COUNTA(Offerte!$A29:$A$200)&gt;0,",",""))</f>
        <v/>
      </c>
    </row>
    <row r="1062">
      <c r="A1062" s="38">
        <f>IF(CriteriTecnici!$A842="","","    "&amp;CHAR(123)&amp;CHAR(34)&amp;"bidderId"&amp;CHAR(34)&amp;": "&amp;CHAR(34)&amp;SUBSTITUTE(CriteriTecnici!$A842,CHAR(34),"'")&amp;CHAR(34)&amp;", "&amp;CHAR(34)&amp;"lotId"&amp;CHAR(34)&amp;": "&amp;CHAR(34)&amp;SUBSTITUTE(CriteriTecnici!$C842,CHAR(34),"'")&amp;CHAR(34)&amp;", "&amp;CHAR(34)&amp;"criterionId"&amp;CHAR(34)&amp;": "&amp;CHAR(34)&amp;SUBSTITUTE(CriteriTecnici!$D842,CHAR(34),"'")&amp;CHAR(34)&amp;", "&amp;CHAR(34)&amp;"kind"&amp;CHAR(34)&amp;": "&amp;CHAR(34)&amp;SUBSTITUTE(CriteriTecnici!$F842,CHAR(34),"'")&amp;CHAR(34)&amp;", "&amp;CHAR(34)&amp;"value"&amp;CHAR(34)&amp;": "&amp;SUBSTITUTE(TRIM(ROUND(IFERROR(CriteriTecnici!$N842*1,IFERROR(NUMBERVALUE(CriteriTecnici!$N842,".",","),IFERROR(NUMBERVALUE(CriteriTecnici!$N842,",","."),0))),4)&amp;""),",",".")&amp;", "&amp;CHAR(34)&amp;"numerator"&amp;CHAR(34)&amp;": "&amp;SUBSTITUTE(TRIM(ROUND(IFERROR(CriteriTecnici!$K842*1,IFERROR(NUMBERVALUE(CriteriTecnici!$K842,".",","),IFERROR(NUMBERVALUE(CriteriTecnici!$K842,",","."),0))),4)&amp;""),",",".")&amp;", "&amp;CHAR(34)&amp;"denominator"&amp;CHAR(34)&amp;": "&amp;SUBSTITUTE(TRIM(ROUND(IFERROR(CriteriTecnici!$L842*1,IFERROR(NUMBERVALUE(CriteriTecnici!$L842,".",","),IFERROR(NUMBERVALUE(CriteriTecnici!$L842,",","."),0))),4)&amp;""),",",".")&amp;", "&amp;CHAR(34)&amp;"flag"&amp;CHAR(34)&amp;": "&amp;SUBSTITUTE(TRIM(ROUND(IFERROR(CriteriTecnici!$M842*1,IFERROR(NUMBERVALUE(CriteriTecnici!$M842,".",","),IFERROR(NUMBERVALUE(CriteriTecnici!$M842,",","."),0))),4)&amp;""),",",".")&amp;", "&amp;CHAR(34)&amp;"rawScore"&amp;CHAR(34)&amp;": "&amp;SUBSTITUTE(TRIM(ROUND(IFERROR(CriteriTecnici!$O842*1,IFERROR(NUMBERVALUE(CriteriTecnici!$O842,".",","),IFERROR(NUMBERVALUE(CriteriTecnici!$O842,",","."),0))),4)&amp;""),",",".")&amp;CHAR(125)&amp;IF(TRUE,",",""))</f>
        <v/>
      </c>
    </row>
    <row r="1063">
      <c r="A1063" s="38">
        <f>IF(CriteriTecnici!$A843="","","    "&amp;CHAR(123)&amp;CHAR(34)&amp;"bidderId"&amp;CHAR(34)&amp;": "&amp;CHAR(34)&amp;SUBSTITUTE(CriteriTecnici!$A843,CHAR(34),"'")&amp;CHAR(34)&amp;", "&amp;CHAR(34)&amp;"lotId"&amp;CHAR(34)&amp;": "&amp;CHAR(34)&amp;SUBSTITUTE(CriteriTecnici!$C843,CHAR(34),"'")&amp;CHAR(34)&amp;", "&amp;CHAR(34)&amp;"criterionId"&amp;CHAR(34)&amp;": "&amp;CHAR(34)&amp;SUBSTITUTE(CriteriTecnici!$D843,CHAR(34),"'")&amp;CHAR(34)&amp;", "&amp;CHAR(34)&amp;"kind"&amp;CHAR(34)&amp;": "&amp;CHAR(34)&amp;SUBSTITUTE(CriteriTecnici!$F843,CHAR(34),"'")&amp;CHAR(34)&amp;", "&amp;CHAR(34)&amp;"value"&amp;CHAR(34)&amp;": "&amp;SUBSTITUTE(TRIM(ROUND(IFERROR(CriteriTecnici!$N843*1,IFERROR(NUMBERVALUE(CriteriTecnici!$N843,".",","),IFERROR(NUMBERVALUE(CriteriTecnici!$N843,",","."),0))),4)&amp;""),",",".")&amp;", "&amp;CHAR(34)&amp;"numerator"&amp;CHAR(34)&amp;": "&amp;SUBSTITUTE(TRIM(ROUND(IFERROR(CriteriTecnici!$K843*1,IFERROR(NUMBERVALUE(CriteriTecnici!$K843,".",","),IFERROR(NUMBERVALUE(CriteriTecnici!$K843,",","."),0))),4)&amp;""),",",".")&amp;", "&amp;CHAR(34)&amp;"denominator"&amp;CHAR(34)&amp;": "&amp;SUBSTITUTE(TRIM(ROUND(IFERROR(CriteriTecnici!$L843*1,IFERROR(NUMBERVALUE(CriteriTecnici!$L843,".",","),IFERROR(NUMBERVALUE(CriteriTecnici!$L843,",","."),0))),4)&amp;""),",",".")&amp;", "&amp;CHAR(34)&amp;"flag"&amp;CHAR(34)&amp;": "&amp;SUBSTITUTE(TRIM(ROUND(IFERROR(CriteriTecnici!$M843*1,IFERROR(NUMBERVALUE(CriteriTecnici!$M843,".",","),IFERROR(NUMBERVALUE(CriteriTecnici!$M843,",","."),0))),4)&amp;""),",",".")&amp;", "&amp;CHAR(34)&amp;"rawScore"&amp;CHAR(34)&amp;": "&amp;SUBSTITUTE(TRIM(ROUND(IFERROR(CriteriTecnici!$O843*1,IFERROR(NUMBERVALUE(CriteriTecnici!$O843,".",","),IFERROR(NUMBERVALUE(CriteriTecnici!$O843,",","."),0))),4)&amp;""),",",".")&amp;CHAR(125)&amp;IF(TRUE,",",""))</f>
        <v/>
      </c>
    </row>
    <row r="1064">
      <c r="A1064" s="38">
        <f>IF(CriteriTecnici!$A844="","","    "&amp;CHAR(123)&amp;CHAR(34)&amp;"bidderId"&amp;CHAR(34)&amp;": "&amp;CHAR(34)&amp;SUBSTITUTE(CriteriTecnici!$A844,CHAR(34),"'")&amp;CHAR(34)&amp;", "&amp;CHAR(34)&amp;"lotId"&amp;CHAR(34)&amp;": "&amp;CHAR(34)&amp;SUBSTITUTE(CriteriTecnici!$C844,CHAR(34),"'")&amp;CHAR(34)&amp;", "&amp;CHAR(34)&amp;"criterionId"&amp;CHAR(34)&amp;": "&amp;CHAR(34)&amp;SUBSTITUTE(CriteriTecnici!$D844,CHAR(34),"'")&amp;CHAR(34)&amp;", "&amp;CHAR(34)&amp;"kind"&amp;CHAR(34)&amp;": "&amp;CHAR(34)&amp;SUBSTITUTE(CriteriTecnici!$F844,CHAR(34),"'")&amp;CHAR(34)&amp;", "&amp;CHAR(34)&amp;"value"&amp;CHAR(34)&amp;": "&amp;SUBSTITUTE(TRIM(ROUND(IFERROR(CriteriTecnici!$N844*1,IFERROR(NUMBERVALUE(CriteriTecnici!$N844,".",","),IFERROR(NUMBERVALUE(CriteriTecnici!$N844,",","."),0))),4)&amp;""),",",".")&amp;", "&amp;CHAR(34)&amp;"numerator"&amp;CHAR(34)&amp;": "&amp;SUBSTITUTE(TRIM(ROUND(IFERROR(CriteriTecnici!$K844*1,IFERROR(NUMBERVALUE(CriteriTecnici!$K844,".",","),IFERROR(NUMBERVALUE(CriteriTecnici!$K844,",","."),0))),4)&amp;""),",",".")&amp;", "&amp;CHAR(34)&amp;"denominator"&amp;CHAR(34)&amp;": "&amp;SUBSTITUTE(TRIM(ROUND(IFERROR(CriteriTecnici!$L844*1,IFERROR(NUMBERVALUE(CriteriTecnici!$L844,".",","),IFERROR(NUMBERVALUE(CriteriTecnici!$L844,",","."),0))),4)&amp;""),",",".")&amp;", "&amp;CHAR(34)&amp;"flag"&amp;CHAR(34)&amp;": "&amp;SUBSTITUTE(TRIM(ROUND(IFERROR(CriteriTecnici!$M844*1,IFERROR(NUMBERVALUE(CriteriTecnici!$M844,".",","),IFERROR(NUMBERVALUE(CriteriTecnici!$M844,",","."),0))),4)&amp;""),",",".")&amp;", "&amp;CHAR(34)&amp;"rawScore"&amp;CHAR(34)&amp;": "&amp;SUBSTITUTE(TRIM(ROUND(IFERROR(CriteriTecnici!$O844*1,IFERROR(NUMBERVALUE(CriteriTecnici!$O844,".",","),IFERROR(NUMBERVALUE(CriteriTecnici!$O844,",","."),0))),4)&amp;""),",",".")&amp;CHAR(125)&amp;IF(TRUE,",",""))</f>
        <v/>
      </c>
    </row>
    <row r="1065">
      <c r="A1065" s="38">
        <f>IF(CriteriTecnici!$A845="","","    "&amp;CHAR(123)&amp;CHAR(34)&amp;"bidderId"&amp;CHAR(34)&amp;": "&amp;CHAR(34)&amp;SUBSTITUTE(CriteriTecnici!$A845,CHAR(34),"'")&amp;CHAR(34)&amp;", "&amp;CHAR(34)&amp;"lotId"&amp;CHAR(34)&amp;": "&amp;CHAR(34)&amp;SUBSTITUTE(CriteriTecnici!$C845,CHAR(34),"'")&amp;CHAR(34)&amp;", "&amp;CHAR(34)&amp;"criterionId"&amp;CHAR(34)&amp;": "&amp;CHAR(34)&amp;SUBSTITUTE(CriteriTecnici!$D845,CHAR(34),"'")&amp;CHAR(34)&amp;", "&amp;CHAR(34)&amp;"kind"&amp;CHAR(34)&amp;": "&amp;CHAR(34)&amp;SUBSTITUTE(CriteriTecnici!$F845,CHAR(34),"'")&amp;CHAR(34)&amp;", "&amp;CHAR(34)&amp;"value"&amp;CHAR(34)&amp;": "&amp;SUBSTITUTE(TRIM(ROUND(IFERROR(CriteriTecnici!$N845*1,IFERROR(NUMBERVALUE(CriteriTecnici!$N845,".",","),IFERROR(NUMBERVALUE(CriteriTecnici!$N845,",","."),0))),4)&amp;""),",",".")&amp;", "&amp;CHAR(34)&amp;"numerator"&amp;CHAR(34)&amp;": "&amp;SUBSTITUTE(TRIM(ROUND(IFERROR(CriteriTecnici!$K845*1,IFERROR(NUMBERVALUE(CriteriTecnici!$K845,".",","),IFERROR(NUMBERVALUE(CriteriTecnici!$K845,",","."),0))),4)&amp;""),",",".")&amp;", "&amp;CHAR(34)&amp;"denominator"&amp;CHAR(34)&amp;": "&amp;SUBSTITUTE(TRIM(ROUND(IFERROR(CriteriTecnici!$L845*1,IFERROR(NUMBERVALUE(CriteriTecnici!$L845,".",","),IFERROR(NUMBERVALUE(CriteriTecnici!$L845,",","."),0))),4)&amp;""),",",".")&amp;", "&amp;CHAR(34)&amp;"flag"&amp;CHAR(34)&amp;": "&amp;SUBSTITUTE(TRIM(ROUND(IFERROR(CriteriTecnici!$M845*1,IFERROR(NUMBERVALUE(CriteriTecnici!$M845,".",","),IFERROR(NUMBERVALUE(CriteriTecnici!$M845,",","."),0))),4)&amp;""),",",".")&amp;", "&amp;CHAR(34)&amp;"rawScore"&amp;CHAR(34)&amp;": "&amp;SUBSTITUTE(TRIM(ROUND(IFERROR(CriteriTecnici!$O845*1,IFERROR(NUMBERVALUE(CriteriTecnici!$O845,".",","),IFERROR(NUMBERVALUE(CriteriTecnici!$O845,",","."),0))),4)&amp;""),",",".")&amp;CHAR(125)&amp;IF(TRUE,",",""))</f>
        <v/>
      </c>
    </row>
    <row r="1066">
      <c r="A1066" s="38">
        <f>IF(CriteriTecnici!$A846="","","    "&amp;CHAR(123)&amp;CHAR(34)&amp;"bidderId"&amp;CHAR(34)&amp;": "&amp;CHAR(34)&amp;SUBSTITUTE(CriteriTecnici!$A846,CHAR(34),"'")&amp;CHAR(34)&amp;", "&amp;CHAR(34)&amp;"lotId"&amp;CHAR(34)&amp;": "&amp;CHAR(34)&amp;SUBSTITUTE(CriteriTecnici!$C846,CHAR(34),"'")&amp;CHAR(34)&amp;", "&amp;CHAR(34)&amp;"criterionId"&amp;CHAR(34)&amp;": "&amp;CHAR(34)&amp;SUBSTITUTE(CriteriTecnici!$D846,CHAR(34),"'")&amp;CHAR(34)&amp;", "&amp;CHAR(34)&amp;"kind"&amp;CHAR(34)&amp;": "&amp;CHAR(34)&amp;SUBSTITUTE(CriteriTecnici!$F846,CHAR(34),"'")&amp;CHAR(34)&amp;", "&amp;CHAR(34)&amp;"value"&amp;CHAR(34)&amp;": "&amp;SUBSTITUTE(TRIM(ROUND(IFERROR(CriteriTecnici!$N846*1,IFERROR(NUMBERVALUE(CriteriTecnici!$N846,".",","),IFERROR(NUMBERVALUE(CriteriTecnici!$N846,",","."),0))),4)&amp;""),",",".")&amp;", "&amp;CHAR(34)&amp;"numerator"&amp;CHAR(34)&amp;": "&amp;SUBSTITUTE(TRIM(ROUND(IFERROR(CriteriTecnici!$K846*1,IFERROR(NUMBERVALUE(CriteriTecnici!$K846,".",","),IFERROR(NUMBERVALUE(CriteriTecnici!$K846,",","."),0))),4)&amp;""),",",".")&amp;", "&amp;CHAR(34)&amp;"denominator"&amp;CHAR(34)&amp;": "&amp;SUBSTITUTE(TRIM(ROUND(IFERROR(CriteriTecnici!$L846*1,IFERROR(NUMBERVALUE(CriteriTecnici!$L846,".",","),IFERROR(NUMBERVALUE(CriteriTecnici!$L846,",","."),0))),4)&amp;""),",",".")&amp;", "&amp;CHAR(34)&amp;"flag"&amp;CHAR(34)&amp;": "&amp;SUBSTITUTE(TRIM(ROUND(IFERROR(CriteriTecnici!$M846*1,IFERROR(NUMBERVALUE(CriteriTecnici!$M846,".",","),IFERROR(NUMBERVALUE(CriteriTecnici!$M846,",","."),0))),4)&amp;""),",",".")&amp;", "&amp;CHAR(34)&amp;"rawScore"&amp;CHAR(34)&amp;": "&amp;SUBSTITUTE(TRIM(ROUND(IFERROR(CriteriTecnici!$O846*1,IFERROR(NUMBERVALUE(CriteriTecnici!$O846,".",","),IFERROR(NUMBERVALUE(CriteriTecnici!$O846,",","."),0))),4)&amp;""),",",".")&amp;CHAR(125)&amp;IF(TRUE,",",""))</f>
        <v/>
      </c>
    </row>
    <row r="1067">
      <c r="A1067" s="38">
        <f>IF(CriteriTecnici!$A847="","","    "&amp;CHAR(123)&amp;CHAR(34)&amp;"bidderId"&amp;CHAR(34)&amp;": "&amp;CHAR(34)&amp;SUBSTITUTE(CriteriTecnici!$A847,CHAR(34),"'")&amp;CHAR(34)&amp;", "&amp;CHAR(34)&amp;"lotId"&amp;CHAR(34)&amp;": "&amp;CHAR(34)&amp;SUBSTITUTE(CriteriTecnici!$C847,CHAR(34),"'")&amp;CHAR(34)&amp;", "&amp;CHAR(34)&amp;"criterionId"&amp;CHAR(34)&amp;": "&amp;CHAR(34)&amp;SUBSTITUTE(CriteriTecnici!$D847,CHAR(34),"'")&amp;CHAR(34)&amp;", "&amp;CHAR(34)&amp;"kind"&amp;CHAR(34)&amp;": "&amp;CHAR(34)&amp;SUBSTITUTE(CriteriTecnici!$F847,CHAR(34),"'")&amp;CHAR(34)&amp;", "&amp;CHAR(34)&amp;"value"&amp;CHAR(34)&amp;": "&amp;SUBSTITUTE(TRIM(ROUND(IFERROR(CriteriTecnici!$N847*1,IFERROR(NUMBERVALUE(CriteriTecnici!$N847,".",","),IFERROR(NUMBERVALUE(CriteriTecnici!$N847,",","."),0))),4)&amp;""),",",".")&amp;", "&amp;CHAR(34)&amp;"numerator"&amp;CHAR(34)&amp;": "&amp;SUBSTITUTE(TRIM(ROUND(IFERROR(CriteriTecnici!$K847*1,IFERROR(NUMBERVALUE(CriteriTecnici!$K847,".",","),IFERROR(NUMBERVALUE(CriteriTecnici!$K847,",","."),0))),4)&amp;""),",",".")&amp;", "&amp;CHAR(34)&amp;"denominator"&amp;CHAR(34)&amp;": "&amp;SUBSTITUTE(TRIM(ROUND(IFERROR(CriteriTecnici!$L847*1,IFERROR(NUMBERVALUE(CriteriTecnici!$L847,".",","),IFERROR(NUMBERVALUE(CriteriTecnici!$L847,",","."),0))),4)&amp;""),",",".")&amp;", "&amp;CHAR(34)&amp;"flag"&amp;CHAR(34)&amp;": "&amp;SUBSTITUTE(TRIM(ROUND(IFERROR(CriteriTecnici!$M847*1,IFERROR(NUMBERVALUE(CriteriTecnici!$M847,".",","),IFERROR(NUMBERVALUE(CriteriTecnici!$M847,",","."),0))),4)&amp;""),",",".")&amp;", "&amp;CHAR(34)&amp;"rawScore"&amp;CHAR(34)&amp;": "&amp;SUBSTITUTE(TRIM(ROUND(IFERROR(CriteriTecnici!$O847*1,IFERROR(NUMBERVALUE(CriteriTecnici!$O847,".",","),IFERROR(NUMBERVALUE(CriteriTecnici!$O847,",","."),0))),4)&amp;""),",",".")&amp;CHAR(125)&amp;IF(TRUE,",",""))</f>
        <v/>
      </c>
    </row>
    <row r="1068">
      <c r="A1068" s="38">
        <f>IF(CriteriTecnici!$A848="","","    "&amp;CHAR(123)&amp;CHAR(34)&amp;"bidderId"&amp;CHAR(34)&amp;": "&amp;CHAR(34)&amp;SUBSTITUTE(CriteriTecnici!$A848,CHAR(34),"'")&amp;CHAR(34)&amp;", "&amp;CHAR(34)&amp;"lotId"&amp;CHAR(34)&amp;": "&amp;CHAR(34)&amp;SUBSTITUTE(CriteriTecnici!$C848,CHAR(34),"'")&amp;CHAR(34)&amp;", "&amp;CHAR(34)&amp;"criterionId"&amp;CHAR(34)&amp;": "&amp;CHAR(34)&amp;SUBSTITUTE(CriteriTecnici!$D848,CHAR(34),"'")&amp;CHAR(34)&amp;", "&amp;CHAR(34)&amp;"kind"&amp;CHAR(34)&amp;": "&amp;CHAR(34)&amp;SUBSTITUTE(CriteriTecnici!$F848,CHAR(34),"'")&amp;CHAR(34)&amp;", "&amp;CHAR(34)&amp;"value"&amp;CHAR(34)&amp;": "&amp;SUBSTITUTE(TRIM(ROUND(IFERROR(CriteriTecnici!$N848*1,IFERROR(NUMBERVALUE(CriteriTecnici!$N848,".",","),IFERROR(NUMBERVALUE(CriteriTecnici!$N848,",","."),0))),4)&amp;""),",",".")&amp;", "&amp;CHAR(34)&amp;"numerator"&amp;CHAR(34)&amp;": "&amp;SUBSTITUTE(TRIM(ROUND(IFERROR(CriteriTecnici!$K848*1,IFERROR(NUMBERVALUE(CriteriTecnici!$K848,".",","),IFERROR(NUMBERVALUE(CriteriTecnici!$K848,",","."),0))),4)&amp;""),",",".")&amp;", "&amp;CHAR(34)&amp;"denominator"&amp;CHAR(34)&amp;": "&amp;SUBSTITUTE(TRIM(ROUND(IFERROR(CriteriTecnici!$L848*1,IFERROR(NUMBERVALUE(CriteriTecnici!$L848,".",","),IFERROR(NUMBERVALUE(CriteriTecnici!$L848,",","."),0))),4)&amp;""),",",".")&amp;", "&amp;CHAR(34)&amp;"flag"&amp;CHAR(34)&amp;": "&amp;SUBSTITUTE(TRIM(ROUND(IFERROR(CriteriTecnici!$M848*1,IFERROR(NUMBERVALUE(CriteriTecnici!$M848,".",","),IFERROR(NUMBERVALUE(CriteriTecnici!$M848,",","."),0))),4)&amp;""),",",".")&amp;", "&amp;CHAR(34)&amp;"rawScore"&amp;CHAR(34)&amp;": "&amp;SUBSTITUTE(TRIM(ROUND(IFERROR(CriteriTecnici!$O848*1,IFERROR(NUMBERVALUE(CriteriTecnici!$O848,".",","),IFERROR(NUMBERVALUE(CriteriTecnici!$O848,",","."),0))),4)&amp;""),",",".")&amp;CHAR(125)&amp;IF(TRUE,",",""))</f>
        <v/>
      </c>
    </row>
    <row r="1069">
      <c r="A1069" s="38">
        <f>IF(CriteriTecnici!$A849="","","    "&amp;CHAR(123)&amp;CHAR(34)&amp;"bidderId"&amp;CHAR(34)&amp;": "&amp;CHAR(34)&amp;SUBSTITUTE(CriteriTecnici!$A849,CHAR(34),"'")&amp;CHAR(34)&amp;", "&amp;CHAR(34)&amp;"lotId"&amp;CHAR(34)&amp;": "&amp;CHAR(34)&amp;SUBSTITUTE(CriteriTecnici!$C849,CHAR(34),"'")&amp;CHAR(34)&amp;", "&amp;CHAR(34)&amp;"criterionId"&amp;CHAR(34)&amp;": "&amp;CHAR(34)&amp;SUBSTITUTE(CriteriTecnici!$D849,CHAR(34),"'")&amp;CHAR(34)&amp;", "&amp;CHAR(34)&amp;"kind"&amp;CHAR(34)&amp;": "&amp;CHAR(34)&amp;SUBSTITUTE(CriteriTecnici!$F849,CHAR(34),"'")&amp;CHAR(34)&amp;", "&amp;CHAR(34)&amp;"value"&amp;CHAR(34)&amp;": "&amp;SUBSTITUTE(TRIM(ROUND(IFERROR(CriteriTecnici!$N849*1,IFERROR(NUMBERVALUE(CriteriTecnici!$N849,".",","),IFERROR(NUMBERVALUE(CriteriTecnici!$N849,",","."),0))),4)&amp;""),",",".")&amp;", "&amp;CHAR(34)&amp;"numerator"&amp;CHAR(34)&amp;": "&amp;SUBSTITUTE(TRIM(ROUND(IFERROR(CriteriTecnici!$K849*1,IFERROR(NUMBERVALUE(CriteriTecnici!$K849,".",","),IFERROR(NUMBERVALUE(CriteriTecnici!$K849,",","."),0))),4)&amp;""),",",".")&amp;", "&amp;CHAR(34)&amp;"denominator"&amp;CHAR(34)&amp;": "&amp;SUBSTITUTE(TRIM(ROUND(IFERROR(CriteriTecnici!$L849*1,IFERROR(NUMBERVALUE(CriteriTecnici!$L849,".",","),IFERROR(NUMBERVALUE(CriteriTecnici!$L849,",","."),0))),4)&amp;""),",",".")&amp;", "&amp;CHAR(34)&amp;"flag"&amp;CHAR(34)&amp;": "&amp;SUBSTITUTE(TRIM(ROUND(IFERROR(CriteriTecnici!$M849*1,IFERROR(NUMBERVALUE(CriteriTecnici!$M849,".",","),IFERROR(NUMBERVALUE(CriteriTecnici!$M849,",","."),0))),4)&amp;""),",",".")&amp;", "&amp;CHAR(34)&amp;"rawScore"&amp;CHAR(34)&amp;": "&amp;SUBSTITUTE(TRIM(ROUND(IFERROR(CriteriTecnici!$O849*1,IFERROR(NUMBERVALUE(CriteriTecnici!$O849,".",","),IFERROR(NUMBERVALUE(CriteriTecnici!$O849,",","."),0))),4)&amp;""),",",".")&amp;CHAR(125)&amp;IF(TRUE,",",""))</f>
        <v/>
      </c>
    </row>
    <row r="1070">
      <c r="A1070" s="38">
        <f>IF(CriteriTecnici!$A850="","","    "&amp;CHAR(123)&amp;CHAR(34)&amp;"bidderId"&amp;CHAR(34)&amp;": "&amp;CHAR(34)&amp;SUBSTITUTE(CriteriTecnici!$A850,CHAR(34),"'")&amp;CHAR(34)&amp;", "&amp;CHAR(34)&amp;"lotId"&amp;CHAR(34)&amp;": "&amp;CHAR(34)&amp;SUBSTITUTE(CriteriTecnici!$C850,CHAR(34),"'")&amp;CHAR(34)&amp;", "&amp;CHAR(34)&amp;"criterionId"&amp;CHAR(34)&amp;": "&amp;CHAR(34)&amp;SUBSTITUTE(CriteriTecnici!$D850,CHAR(34),"'")&amp;CHAR(34)&amp;", "&amp;CHAR(34)&amp;"kind"&amp;CHAR(34)&amp;": "&amp;CHAR(34)&amp;SUBSTITUTE(CriteriTecnici!$F850,CHAR(34),"'")&amp;CHAR(34)&amp;", "&amp;CHAR(34)&amp;"value"&amp;CHAR(34)&amp;": "&amp;SUBSTITUTE(TRIM(ROUND(IFERROR(CriteriTecnici!$N850*1,IFERROR(NUMBERVALUE(CriteriTecnici!$N850,".",","),IFERROR(NUMBERVALUE(CriteriTecnici!$N850,",","."),0))),4)&amp;""),",",".")&amp;", "&amp;CHAR(34)&amp;"numerator"&amp;CHAR(34)&amp;": "&amp;SUBSTITUTE(TRIM(ROUND(IFERROR(CriteriTecnici!$K850*1,IFERROR(NUMBERVALUE(CriteriTecnici!$K850,".",","),IFERROR(NUMBERVALUE(CriteriTecnici!$K850,",","."),0))),4)&amp;""),",",".")&amp;", "&amp;CHAR(34)&amp;"denominator"&amp;CHAR(34)&amp;": "&amp;SUBSTITUTE(TRIM(ROUND(IFERROR(CriteriTecnici!$L850*1,IFERROR(NUMBERVALUE(CriteriTecnici!$L850,".",","),IFERROR(NUMBERVALUE(CriteriTecnici!$L850,",","."),0))),4)&amp;""),",",".")&amp;", "&amp;CHAR(34)&amp;"flag"&amp;CHAR(34)&amp;": "&amp;SUBSTITUTE(TRIM(ROUND(IFERROR(CriteriTecnici!$M850*1,IFERROR(NUMBERVALUE(CriteriTecnici!$M850,".",","),IFERROR(NUMBERVALUE(CriteriTecnici!$M850,",","."),0))),4)&amp;""),",",".")&amp;", "&amp;CHAR(34)&amp;"rawScore"&amp;CHAR(34)&amp;": "&amp;SUBSTITUTE(TRIM(ROUND(IFERROR(CriteriTecnici!$O850*1,IFERROR(NUMBERVALUE(CriteriTecnici!$O850,".",","),IFERROR(NUMBERVALUE(CriteriTecnici!$O850,",","."),0))),4)&amp;""),",",".")&amp;CHAR(125)&amp;IF(TRUE,",",""))</f>
        <v/>
      </c>
    </row>
    <row r="1071">
      <c r="A1071" s="38">
        <f>IF(CriteriTecnici!$A851="","","    "&amp;CHAR(123)&amp;CHAR(34)&amp;"bidderId"&amp;CHAR(34)&amp;": "&amp;CHAR(34)&amp;SUBSTITUTE(CriteriTecnici!$A851,CHAR(34),"'")&amp;CHAR(34)&amp;", "&amp;CHAR(34)&amp;"lotId"&amp;CHAR(34)&amp;": "&amp;CHAR(34)&amp;SUBSTITUTE(CriteriTecnici!$C851,CHAR(34),"'")&amp;CHAR(34)&amp;", "&amp;CHAR(34)&amp;"criterionId"&amp;CHAR(34)&amp;": "&amp;CHAR(34)&amp;SUBSTITUTE(CriteriTecnici!$D851,CHAR(34),"'")&amp;CHAR(34)&amp;", "&amp;CHAR(34)&amp;"kind"&amp;CHAR(34)&amp;": "&amp;CHAR(34)&amp;SUBSTITUTE(CriteriTecnici!$F851,CHAR(34),"'")&amp;CHAR(34)&amp;", "&amp;CHAR(34)&amp;"value"&amp;CHAR(34)&amp;": "&amp;SUBSTITUTE(TRIM(ROUND(IFERROR(CriteriTecnici!$N851*1,IFERROR(NUMBERVALUE(CriteriTecnici!$N851,".",","),IFERROR(NUMBERVALUE(CriteriTecnici!$N851,",","."),0))),4)&amp;""),",",".")&amp;", "&amp;CHAR(34)&amp;"numerator"&amp;CHAR(34)&amp;": "&amp;SUBSTITUTE(TRIM(ROUND(IFERROR(CriteriTecnici!$K851*1,IFERROR(NUMBERVALUE(CriteriTecnici!$K851,".",","),IFERROR(NUMBERVALUE(CriteriTecnici!$K851,",","."),0))),4)&amp;""),",",".")&amp;", "&amp;CHAR(34)&amp;"denominator"&amp;CHAR(34)&amp;": "&amp;SUBSTITUTE(TRIM(ROUND(IFERROR(CriteriTecnici!$L851*1,IFERROR(NUMBERVALUE(CriteriTecnici!$L851,".",","),IFERROR(NUMBERVALUE(CriteriTecnici!$L851,",","."),0))),4)&amp;""),",",".")&amp;", "&amp;CHAR(34)&amp;"flag"&amp;CHAR(34)&amp;": "&amp;SUBSTITUTE(TRIM(ROUND(IFERROR(CriteriTecnici!$M851*1,IFERROR(NUMBERVALUE(CriteriTecnici!$M851,".",","),IFERROR(NUMBERVALUE(CriteriTecnici!$M851,",","."),0))),4)&amp;""),",",".")&amp;", "&amp;CHAR(34)&amp;"rawScore"&amp;CHAR(34)&amp;": "&amp;SUBSTITUTE(TRIM(ROUND(IFERROR(CriteriTecnici!$O851*1,IFERROR(NUMBERVALUE(CriteriTecnici!$O851,".",","),IFERROR(NUMBERVALUE(CriteriTecnici!$O851,",","."),0))),4)&amp;""),",",".")&amp;CHAR(125)&amp;IF(TRUE,",",""))</f>
        <v/>
      </c>
    </row>
    <row r="1072">
      <c r="A1072" s="38">
        <f>IF(CriteriTecnici!$A852="","","    "&amp;CHAR(123)&amp;CHAR(34)&amp;"bidderId"&amp;CHAR(34)&amp;": "&amp;CHAR(34)&amp;SUBSTITUTE(CriteriTecnici!$A852,CHAR(34),"'")&amp;CHAR(34)&amp;", "&amp;CHAR(34)&amp;"lotId"&amp;CHAR(34)&amp;": "&amp;CHAR(34)&amp;SUBSTITUTE(CriteriTecnici!$C852,CHAR(34),"'")&amp;CHAR(34)&amp;", "&amp;CHAR(34)&amp;"criterionId"&amp;CHAR(34)&amp;": "&amp;CHAR(34)&amp;SUBSTITUTE(CriteriTecnici!$D852,CHAR(34),"'")&amp;CHAR(34)&amp;", "&amp;CHAR(34)&amp;"kind"&amp;CHAR(34)&amp;": "&amp;CHAR(34)&amp;SUBSTITUTE(CriteriTecnici!$F852,CHAR(34),"'")&amp;CHAR(34)&amp;", "&amp;CHAR(34)&amp;"value"&amp;CHAR(34)&amp;": "&amp;SUBSTITUTE(TRIM(ROUND(IFERROR(CriteriTecnici!$N852*1,IFERROR(NUMBERVALUE(CriteriTecnici!$N852,".",","),IFERROR(NUMBERVALUE(CriteriTecnici!$N852,",","."),0))),4)&amp;""),",",".")&amp;", "&amp;CHAR(34)&amp;"numerator"&amp;CHAR(34)&amp;": "&amp;SUBSTITUTE(TRIM(ROUND(IFERROR(CriteriTecnici!$K852*1,IFERROR(NUMBERVALUE(CriteriTecnici!$K852,".",","),IFERROR(NUMBERVALUE(CriteriTecnici!$K852,",","."),0))),4)&amp;""),",",".")&amp;", "&amp;CHAR(34)&amp;"denominator"&amp;CHAR(34)&amp;": "&amp;SUBSTITUTE(TRIM(ROUND(IFERROR(CriteriTecnici!$L852*1,IFERROR(NUMBERVALUE(CriteriTecnici!$L852,".",","),IFERROR(NUMBERVALUE(CriteriTecnici!$L852,",","."),0))),4)&amp;""),",",".")&amp;", "&amp;CHAR(34)&amp;"flag"&amp;CHAR(34)&amp;": "&amp;SUBSTITUTE(TRIM(ROUND(IFERROR(CriteriTecnici!$M852*1,IFERROR(NUMBERVALUE(CriteriTecnici!$M852,".",","),IFERROR(NUMBERVALUE(CriteriTecnici!$M852,",","."),0))),4)&amp;""),",",".")&amp;", "&amp;CHAR(34)&amp;"rawScore"&amp;CHAR(34)&amp;": "&amp;SUBSTITUTE(TRIM(ROUND(IFERROR(CriteriTecnici!$O852*1,IFERROR(NUMBERVALUE(CriteriTecnici!$O852,".",","),IFERROR(NUMBERVALUE(CriteriTecnici!$O852,",","."),0))),4)&amp;""),",",".")&amp;CHAR(125)&amp;IF(TRUE,",",""))</f>
        <v/>
      </c>
    </row>
    <row r="1073">
      <c r="A1073" s="38">
        <f>IF(CriteriTecnici!$A853="","","    "&amp;CHAR(123)&amp;CHAR(34)&amp;"bidderId"&amp;CHAR(34)&amp;": "&amp;CHAR(34)&amp;SUBSTITUTE(CriteriTecnici!$A853,CHAR(34),"'")&amp;CHAR(34)&amp;", "&amp;CHAR(34)&amp;"lotId"&amp;CHAR(34)&amp;": "&amp;CHAR(34)&amp;SUBSTITUTE(CriteriTecnici!$C853,CHAR(34),"'")&amp;CHAR(34)&amp;", "&amp;CHAR(34)&amp;"criterionId"&amp;CHAR(34)&amp;": "&amp;CHAR(34)&amp;SUBSTITUTE(CriteriTecnici!$D853,CHAR(34),"'")&amp;CHAR(34)&amp;", "&amp;CHAR(34)&amp;"kind"&amp;CHAR(34)&amp;": "&amp;CHAR(34)&amp;SUBSTITUTE(CriteriTecnici!$F853,CHAR(34),"'")&amp;CHAR(34)&amp;", "&amp;CHAR(34)&amp;"value"&amp;CHAR(34)&amp;": "&amp;SUBSTITUTE(TRIM(ROUND(IFERROR(CriteriTecnici!$N853*1,IFERROR(NUMBERVALUE(CriteriTecnici!$N853,".",","),IFERROR(NUMBERVALUE(CriteriTecnici!$N853,",","."),0))),4)&amp;""),",",".")&amp;", "&amp;CHAR(34)&amp;"numerator"&amp;CHAR(34)&amp;": "&amp;SUBSTITUTE(TRIM(ROUND(IFERROR(CriteriTecnici!$K853*1,IFERROR(NUMBERVALUE(CriteriTecnici!$K853,".",","),IFERROR(NUMBERVALUE(CriteriTecnici!$K853,",","."),0))),4)&amp;""),",",".")&amp;", "&amp;CHAR(34)&amp;"denominator"&amp;CHAR(34)&amp;": "&amp;SUBSTITUTE(TRIM(ROUND(IFERROR(CriteriTecnici!$L853*1,IFERROR(NUMBERVALUE(CriteriTecnici!$L853,".",","),IFERROR(NUMBERVALUE(CriteriTecnici!$L853,",","."),0))),4)&amp;""),",",".")&amp;", "&amp;CHAR(34)&amp;"flag"&amp;CHAR(34)&amp;": "&amp;SUBSTITUTE(TRIM(ROUND(IFERROR(CriteriTecnici!$M853*1,IFERROR(NUMBERVALUE(CriteriTecnici!$M853,".",","),IFERROR(NUMBERVALUE(CriteriTecnici!$M853,",","."),0))),4)&amp;""),",",".")&amp;", "&amp;CHAR(34)&amp;"rawScore"&amp;CHAR(34)&amp;": "&amp;SUBSTITUTE(TRIM(ROUND(IFERROR(CriteriTecnici!$O853*1,IFERROR(NUMBERVALUE(CriteriTecnici!$O853,".",","),IFERROR(NUMBERVALUE(CriteriTecnici!$O853,",","."),0))),4)&amp;""),",",".")&amp;CHAR(125)&amp;IF(TRUE,",",""))</f>
        <v/>
      </c>
    </row>
    <row r="1074">
      <c r="A1074" s="38">
        <f>IF(CriteriTecnici!$A854="","","    "&amp;CHAR(123)&amp;CHAR(34)&amp;"bidderId"&amp;CHAR(34)&amp;": "&amp;CHAR(34)&amp;SUBSTITUTE(CriteriTecnici!$A854,CHAR(34),"'")&amp;CHAR(34)&amp;", "&amp;CHAR(34)&amp;"lotId"&amp;CHAR(34)&amp;": "&amp;CHAR(34)&amp;SUBSTITUTE(CriteriTecnici!$C854,CHAR(34),"'")&amp;CHAR(34)&amp;", "&amp;CHAR(34)&amp;"criterionId"&amp;CHAR(34)&amp;": "&amp;CHAR(34)&amp;SUBSTITUTE(CriteriTecnici!$D854,CHAR(34),"'")&amp;CHAR(34)&amp;", "&amp;CHAR(34)&amp;"kind"&amp;CHAR(34)&amp;": "&amp;CHAR(34)&amp;SUBSTITUTE(CriteriTecnici!$F854,CHAR(34),"'")&amp;CHAR(34)&amp;", "&amp;CHAR(34)&amp;"value"&amp;CHAR(34)&amp;": "&amp;SUBSTITUTE(TRIM(ROUND(IFERROR(CriteriTecnici!$N854*1,IFERROR(NUMBERVALUE(CriteriTecnici!$N854,".",","),IFERROR(NUMBERVALUE(CriteriTecnici!$N854,",","."),0))),4)&amp;""),",",".")&amp;", "&amp;CHAR(34)&amp;"numerator"&amp;CHAR(34)&amp;": "&amp;SUBSTITUTE(TRIM(ROUND(IFERROR(CriteriTecnici!$K854*1,IFERROR(NUMBERVALUE(CriteriTecnici!$K854,".",","),IFERROR(NUMBERVALUE(CriteriTecnici!$K854,",","."),0))),4)&amp;""),",",".")&amp;", "&amp;CHAR(34)&amp;"denominator"&amp;CHAR(34)&amp;": "&amp;SUBSTITUTE(TRIM(ROUND(IFERROR(CriteriTecnici!$L854*1,IFERROR(NUMBERVALUE(CriteriTecnici!$L854,".",","),IFERROR(NUMBERVALUE(CriteriTecnici!$L854,",","."),0))),4)&amp;""),",",".")&amp;", "&amp;CHAR(34)&amp;"flag"&amp;CHAR(34)&amp;": "&amp;SUBSTITUTE(TRIM(ROUND(IFERROR(CriteriTecnici!$M854*1,IFERROR(NUMBERVALUE(CriteriTecnici!$M854,".",","),IFERROR(NUMBERVALUE(CriteriTecnici!$M854,",","."),0))),4)&amp;""),",",".")&amp;", "&amp;CHAR(34)&amp;"rawScore"&amp;CHAR(34)&amp;": "&amp;SUBSTITUTE(TRIM(ROUND(IFERROR(CriteriTecnici!$O854*1,IFERROR(NUMBERVALUE(CriteriTecnici!$O854,".",","),IFERROR(NUMBERVALUE(CriteriTecnici!$O854,",","."),0))),4)&amp;""),",",".")&amp;CHAR(125)&amp;IF(TRUE,",",""))</f>
        <v/>
      </c>
    </row>
    <row r="1075">
      <c r="A1075" s="38">
        <f>IF(CriteriTecnici!$A855="","","    "&amp;CHAR(123)&amp;CHAR(34)&amp;"bidderId"&amp;CHAR(34)&amp;": "&amp;CHAR(34)&amp;SUBSTITUTE(CriteriTecnici!$A855,CHAR(34),"'")&amp;CHAR(34)&amp;", "&amp;CHAR(34)&amp;"lotId"&amp;CHAR(34)&amp;": "&amp;CHAR(34)&amp;SUBSTITUTE(CriteriTecnici!$C855,CHAR(34),"'")&amp;CHAR(34)&amp;", "&amp;CHAR(34)&amp;"criterionId"&amp;CHAR(34)&amp;": "&amp;CHAR(34)&amp;SUBSTITUTE(CriteriTecnici!$D855,CHAR(34),"'")&amp;CHAR(34)&amp;", "&amp;CHAR(34)&amp;"kind"&amp;CHAR(34)&amp;": "&amp;CHAR(34)&amp;SUBSTITUTE(CriteriTecnici!$F855,CHAR(34),"'")&amp;CHAR(34)&amp;", "&amp;CHAR(34)&amp;"value"&amp;CHAR(34)&amp;": "&amp;SUBSTITUTE(TRIM(ROUND(IFERROR(CriteriTecnici!$N855*1,IFERROR(NUMBERVALUE(CriteriTecnici!$N855,".",","),IFERROR(NUMBERVALUE(CriteriTecnici!$N855,",","."),0))),4)&amp;""),",",".")&amp;", "&amp;CHAR(34)&amp;"numerator"&amp;CHAR(34)&amp;": "&amp;SUBSTITUTE(TRIM(ROUND(IFERROR(CriteriTecnici!$K855*1,IFERROR(NUMBERVALUE(CriteriTecnici!$K855,".",","),IFERROR(NUMBERVALUE(CriteriTecnici!$K855,",","."),0))),4)&amp;""),",",".")&amp;", "&amp;CHAR(34)&amp;"denominator"&amp;CHAR(34)&amp;": "&amp;SUBSTITUTE(TRIM(ROUND(IFERROR(CriteriTecnici!$L855*1,IFERROR(NUMBERVALUE(CriteriTecnici!$L855,".",","),IFERROR(NUMBERVALUE(CriteriTecnici!$L855,",","."),0))),4)&amp;""),",",".")&amp;", "&amp;CHAR(34)&amp;"flag"&amp;CHAR(34)&amp;": "&amp;SUBSTITUTE(TRIM(ROUND(IFERROR(CriteriTecnici!$M855*1,IFERROR(NUMBERVALUE(CriteriTecnici!$M855,".",","),IFERROR(NUMBERVALUE(CriteriTecnici!$M855,",","."),0))),4)&amp;""),",",".")&amp;", "&amp;CHAR(34)&amp;"rawScore"&amp;CHAR(34)&amp;": "&amp;SUBSTITUTE(TRIM(ROUND(IFERROR(CriteriTecnici!$O855*1,IFERROR(NUMBERVALUE(CriteriTecnici!$O855,".",","),IFERROR(NUMBERVALUE(CriteriTecnici!$O855,",","."),0))),4)&amp;""),",",".")&amp;CHAR(125)&amp;IF(TRUE,",",""))</f>
        <v/>
      </c>
    </row>
    <row r="1076">
      <c r="A1076" s="38">
        <f>IF(CriteriTecnici!$A856="","","    "&amp;CHAR(123)&amp;CHAR(34)&amp;"bidderId"&amp;CHAR(34)&amp;": "&amp;CHAR(34)&amp;SUBSTITUTE(CriteriTecnici!$A856,CHAR(34),"'")&amp;CHAR(34)&amp;", "&amp;CHAR(34)&amp;"lotId"&amp;CHAR(34)&amp;": "&amp;CHAR(34)&amp;SUBSTITUTE(CriteriTecnici!$C856,CHAR(34),"'")&amp;CHAR(34)&amp;", "&amp;CHAR(34)&amp;"criterionId"&amp;CHAR(34)&amp;": "&amp;CHAR(34)&amp;SUBSTITUTE(CriteriTecnici!$D856,CHAR(34),"'")&amp;CHAR(34)&amp;", "&amp;CHAR(34)&amp;"kind"&amp;CHAR(34)&amp;": "&amp;CHAR(34)&amp;SUBSTITUTE(CriteriTecnici!$F856,CHAR(34),"'")&amp;CHAR(34)&amp;", "&amp;CHAR(34)&amp;"value"&amp;CHAR(34)&amp;": "&amp;SUBSTITUTE(TRIM(ROUND(IFERROR(CriteriTecnici!$N856*1,IFERROR(NUMBERVALUE(CriteriTecnici!$N856,".",","),IFERROR(NUMBERVALUE(CriteriTecnici!$N856,",","."),0))),4)&amp;""),",",".")&amp;", "&amp;CHAR(34)&amp;"numerator"&amp;CHAR(34)&amp;": "&amp;SUBSTITUTE(TRIM(ROUND(IFERROR(CriteriTecnici!$K856*1,IFERROR(NUMBERVALUE(CriteriTecnici!$K856,".",","),IFERROR(NUMBERVALUE(CriteriTecnici!$K856,",","."),0))),4)&amp;""),",",".")&amp;", "&amp;CHAR(34)&amp;"denominator"&amp;CHAR(34)&amp;": "&amp;SUBSTITUTE(TRIM(ROUND(IFERROR(CriteriTecnici!$L856*1,IFERROR(NUMBERVALUE(CriteriTecnici!$L856,".",","),IFERROR(NUMBERVALUE(CriteriTecnici!$L856,",","."),0))),4)&amp;""),",",".")&amp;", "&amp;CHAR(34)&amp;"flag"&amp;CHAR(34)&amp;": "&amp;SUBSTITUTE(TRIM(ROUND(IFERROR(CriteriTecnici!$M856*1,IFERROR(NUMBERVALUE(CriteriTecnici!$M856,".",","),IFERROR(NUMBERVALUE(CriteriTecnici!$M856,",","."),0))),4)&amp;""),",",".")&amp;", "&amp;CHAR(34)&amp;"rawScore"&amp;CHAR(34)&amp;": "&amp;SUBSTITUTE(TRIM(ROUND(IFERROR(CriteriTecnici!$O856*1,IFERROR(NUMBERVALUE(CriteriTecnici!$O856,".",","),IFERROR(NUMBERVALUE(CriteriTecnici!$O856,",","."),0))),4)&amp;""),",",".")&amp;CHAR(125)&amp;IF(TRUE,",",""))</f>
        <v/>
      </c>
    </row>
    <row r="1077">
      <c r="A1077" s="38">
        <f>IF(CriteriTecnici!$A857="","","    "&amp;CHAR(123)&amp;CHAR(34)&amp;"bidderId"&amp;CHAR(34)&amp;": "&amp;CHAR(34)&amp;SUBSTITUTE(CriteriTecnici!$A857,CHAR(34),"'")&amp;CHAR(34)&amp;", "&amp;CHAR(34)&amp;"lotId"&amp;CHAR(34)&amp;": "&amp;CHAR(34)&amp;SUBSTITUTE(CriteriTecnici!$C857,CHAR(34),"'")&amp;CHAR(34)&amp;", "&amp;CHAR(34)&amp;"criterionId"&amp;CHAR(34)&amp;": "&amp;CHAR(34)&amp;SUBSTITUTE(CriteriTecnici!$D857,CHAR(34),"'")&amp;CHAR(34)&amp;", "&amp;CHAR(34)&amp;"kind"&amp;CHAR(34)&amp;": "&amp;CHAR(34)&amp;SUBSTITUTE(CriteriTecnici!$F857,CHAR(34),"'")&amp;CHAR(34)&amp;", "&amp;CHAR(34)&amp;"value"&amp;CHAR(34)&amp;": "&amp;SUBSTITUTE(TRIM(ROUND(IFERROR(CriteriTecnici!$N857*1,IFERROR(NUMBERVALUE(CriteriTecnici!$N857,".",","),IFERROR(NUMBERVALUE(CriteriTecnici!$N857,",","."),0))),4)&amp;""),",",".")&amp;", "&amp;CHAR(34)&amp;"numerator"&amp;CHAR(34)&amp;": "&amp;SUBSTITUTE(TRIM(ROUND(IFERROR(CriteriTecnici!$K857*1,IFERROR(NUMBERVALUE(CriteriTecnici!$K857,".",","),IFERROR(NUMBERVALUE(CriteriTecnici!$K857,",","."),0))),4)&amp;""),",",".")&amp;", "&amp;CHAR(34)&amp;"denominator"&amp;CHAR(34)&amp;": "&amp;SUBSTITUTE(TRIM(ROUND(IFERROR(CriteriTecnici!$L857*1,IFERROR(NUMBERVALUE(CriteriTecnici!$L857,".",","),IFERROR(NUMBERVALUE(CriteriTecnici!$L857,",","."),0))),4)&amp;""),",",".")&amp;", "&amp;CHAR(34)&amp;"flag"&amp;CHAR(34)&amp;": "&amp;SUBSTITUTE(TRIM(ROUND(IFERROR(CriteriTecnici!$M857*1,IFERROR(NUMBERVALUE(CriteriTecnici!$M857,".",","),IFERROR(NUMBERVALUE(CriteriTecnici!$M857,",","."),0))),4)&amp;""),",",".")&amp;", "&amp;CHAR(34)&amp;"rawScore"&amp;CHAR(34)&amp;": "&amp;SUBSTITUTE(TRIM(ROUND(IFERROR(CriteriTecnici!$O857*1,IFERROR(NUMBERVALUE(CriteriTecnici!$O857,".",","),IFERROR(NUMBERVALUE(CriteriTecnici!$O857,",","."),0))),4)&amp;""),",",".")&amp;CHAR(125)&amp;IF(TRUE,",",""))</f>
        <v/>
      </c>
    </row>
    <row r="1078">
      <c r="A1078" s="38">
        <f>IF(CriteriTecnici!$A858="","","    "&amp;CHAR(123)&amp;CHAR(34)&amp;"bidderId"&amp;CHAR(34)&amp;": "&amp;CHAR(34)&amp;SUBSTITUTE(CriteriTecnici!$A858,CHAR(34),"'")&amp;CHAR(34)&amp;", "&amp;CHAR(34)&amp;"lotId"&amp;CHAR(34)&amp;": "&amp;CHAR(34)&amp;SUBSTITUTE(CriteriTecnici!$C858,CHAR(34),"'")&amp;CHAR(34)&amp;", "&amp;CHAR(34)&amp;"criterionId"&amp;CHAR(34)&amp;": "&amp;CHAR(34)&amp;SUBSTITUTE(CriteriTecnici!$D858,CHAR(34),"'")&amp;CHAR(34)&amp;", "&amp;CHAR(34)&amp;"kind"&amp;CHAR(34)&amp;": "&amp;CHAR(34)&amp;SUBSTITUTE(CriteriTecnici!$F858,CHAR(34),"'")&amp;CHAR(34)&amp;", "&amp;CHAR(34)&amp;"value"&amp;CHAR(34)&amp;": "&amp;SUBSTITUTE(TRIM(ROUND(IFERROR(CriteriTecnici!$N858*1,IFERROR(NUMBERVALUE(CriteriTecnici!$N858,".",","),IFERROR(NUMBERVALUE(CriteriTecnici!$N858,",","."),0))),4)&amp;""),",",".")&amp;", "&amp;CHAR(34)&amp;"numerator"&amp;CHAR(34)&amp;": "&amp;SUBSTITUTE(TRIM(ROUND(IFERROR(CriteriTecnici!$K858*1,IFERROR(NUMBERVALUE(CriteriTecnici!$K858,".",","),IFERROR(NUMBERVALUE(CriteriTecnici!$K858,",","."),0))),4)&amp;""),",",".")&amp;", "&amp;CHAR(34)&amp;"denominator"&amp;CHAR(34)&amp;": "&amp;SUBSTITUTE(TRIM(ROUND(IFERROR(CriteriTecnici!$L858*1,IFERROR(NUMBERVALUE(CriteriTecnici!$L858,".",","),IFERROR(NUMBERVALUE(CriteriTecnici!$L858,",","."),0))),4)&amp;""),",",".")&amp;", "&amp;CHAR(34)&amp;"flag"&amp;CHAR(34)&amp;": "&amp;SUBSTITUTE(TRIM(ROUND(IFERROR(CriteriTecnici!$M858*1,IFERROR(NUMBERVALUE(CriteriTecnici!$M858,".",","),IFERROR(NUMBERVALUE(CriteriTecnici!$M858,",","."),0))),4)&amp;""),",",".")&amp;", "&amp;CHAR(34)&amp;"rawScore"&amp;CHAR(34)&amp;": "&amp;SUBSTITUTE(TRIM(ROUND(IFERROR(CriteriTecnici!$O858*1,IFERROR(NUMBERVALUE(CriteriTecnici!$O858,".",","),IFERROR(NUMBERVALUE(CriteriTecnici!$O858,",","."),0))),4)&amp;""),",",".")&amp;CHAR(125)&amp;IF(TRUE,",",""))</f>
        <v/>
      </c>
    </row>
    <row r="1079">
      <c r="A1079" s="38">
        <f>IF(CriteriTecnici!$A859="","","    "&amp;CHAR(123)&amp;CHAR(34)&amp;"bidderId"&amp;CHAR(34)&amp;": "&amp;CHAR(34)&amp;SUBSTITUTE(CriteriTecnici!$A859,CHAR(34),"'")&amp;CHAR(34)&amp;", "&amp;CHAR(34)&amp;"lotId"&amp;CHAR(34)&amp;": "&amp;CHAR(34)&amp;SUBSTITUTE(CriteriTecnici!$C859,CHAR(34),"'")&amp;CHAR(34)&amp;", "&amp;CHAR(34)&amp;"criterionId"&amp;CHAR(34)&amp;": "&amp;CHAR(34)&amp;SUBSTITUTE(CriteriTecnici!$D859,CHAR(34),"'")&amp;CHAR(34)&amp;", "&amp;CHAR(34)&amp;"kind"&amp;CHAR(34)&amp;": "&amp;CHAR(34)&amp;SUBSTITUTE(CriteriTecnici!$F859,CHAR(34),"'")&amp;CHAR(34)&amp;", "&amp;CHAR(34)&amp;"value"&amp;CHAR(34)&amp;": "&amp;SUBSTITUTE(TRIM(ROUND(IFERROR(CriteriTecnici!$N859*1,IFERROR(NUMBERVALUE(CriteriTecnici!$N859,".",","),IFERROR(NUMBERVALUE(CriteriTecnici!$N859,",","."),0))),4)&amp;""),",",".")&amp;", "&amp;CHAR(34)&amp;"numerator"&amp;CHAR(34)&amp;": "&amp;SUBSTITUTE(TRIM(ROUND(IFERROR(CriteriTecnici!$K859*1,IFERROR(NUMBERVALUE(CriteriTecnici!$K859,".",","),IFERROR(NUMBERVALUE(CriteriTecnici!$K859,",","."),0))),4)&amp;""),",",".")&amp;", "&amp;CHAR(34)&amp;"denominator"&amp;CHAR(34)&amp;": "&amp;SUBSTITUTE(TRIM(ROUND(IFERROR(CriteriTecnici!$L859*1,IFERROR(NUMBERVALUE(CriteriTecnici!$L859,".",","),IFERROR(NUMBERVALUE(CriteriTecnici!$L859,",","."),0))),4)&amp;""),",",".")&amp;", "&amp;CHAR(34)&amp;"flag"&amp;CHAR(34)&amp;": "&amp;SUBSTITUTE(TRIM(ROUND(IFERROR(CriteriTecnici!$M859*1,IFERROR(NUMBERVALUE(CriteriTecnici!$M859,".",","),IFERROR(NUMBERVALUE(CriteriTecnici!$M859,",","."),0))),4)&amp;""),",",".")&amp;", "&amp;CHAR(34)&amp;"rawScore"&amp;CHAR(34)&amp;": "&amp;SUBSTITUTE(TRIM(ROUND(IFERROR(CriteriTecnici!$O859*1,IFERROR(NUMBERVALUE(CriteriTecnici!$O859,".",","),IFERROR(NUMBERVALUE(CriteriTecnici!$O859,",","."),0))),4)&amp;""),",",".")&amp;CHAR(125)&amp;IF(TRUE,",",""))</f>
        <v/>
      </c>
    </row>
    <row r="1080">
      <c r="A1080" s="38">
        <f>IF(CriteriTecnici!$A860="","","    "&amp;CHAR(123)&amp;CHAR(34)&amp;"bidderId"&amp;CHAR(34)&amp;": "&amp;CHAR(34)&amp;SUBSTITUTE(CriteriTecnici!$A860,CHAR(34),"'")&amp;CHAR(34)&amp;", "&amp;CHAR(34)&amp;"lotId"&amp;CHAR(34)&amp;": "&amp;CHAR(34)&amp;SUBSTITUTE(CriteriTecnici!$C860,CHAR(34),"'")&amp;CHAR(34)&amp;", "&amp;CHAR(34)&amp;"criterionId"&amp;CHAR(34)&amp;": "&amp;CHAR(34)&amp;SUBSTITUTE(CriteriTecnici!$D860,CHAR(34),"'")&amp;CHAR(34)&amp;", "&amp;CHAR(34)&amp;"kind"&amp;CHAR(34)&amp;": "&amp;CHAR(34)&amp;SUBSTITUTE(CriteriTecnici!$F860,CHAR(34),"'")&amp;CHAR(34)&amp;", "&amp;CHAR(34)&amp;"value"&amp;CHAR(34)&amp;": "&amp;SUBSTITUTE(TRIM(ROUND(IFERROR(CriteriTecnici!$N860*1,IFERROR(NUMBERVALUE(CriteriTecnici!$N860,".",","),IFERROR(NUMBERVALUE(CriteriTecnici!$N860,",","."),0))),4)&amp;""),",",".")&amp;", "&amp;CHAR(34)&amp;"numerator"&amp;CHAR(34)&amp;": "&amp;SUBSTITUTE(TRIM(ROUND(IFERROR(CriteriTecnici!$K860*1,IFERROR(NUMBERVALUE(CriteriTecnici!$K860,".",","),IFERROR(NUMBERVALUE(CriteriTecnici!$K860,",","."),0))),4)&amp;""),",",".")&amp;", "&amp;CHAR(34)&amp;"denominator"&amp;CHAR(34)&amp;": "&amp;SUBSTITUTE(TRIM(ROUND(IFERROR(CriteriTecnici!$L860*1,IFERROR(NUMBERVALUE(CriteriTecnici!$L860,".",","),IFERROR(NUMBERVALUE(CriteriTecnici!$L860,",","."),0))),4)&amp;""),",",".")&amp;", "&amp;CHAR(34)&amp;"flag"&amp;CHAR(34)&amp;": "&amp;SUBSTITUTE(TRIM(ROUND(IFERROR(CriteriTecnici!$M860*1,IFERROR(NUMBERVALUE(CriteriTecnici!$M860,".",","),IFERROR(NUMBERVALUE(CriteriTecnici!$M860,",","."),0))),4)&amp;""),",",".")&amp;", "&amp;CHAR(34)&amp;"rawScore"&amp;CHAR(34)&amp;": "&amp;SUBSTITUTE(TRIM(ROUND(IFERROR(CriteriTecnici!$O860*1,IFERROR(NUMBERVALUE(CriteriTecnici!$O860,".",","),IFERROR(NUMBERVALUE(CriteriTecnici!$O860,",","."),0))),4)&amp;""),",",".")&amp;CHAR(125)&amp;IF(TRUE,",",""))</f>
        <v/>
      </c>
    </row>
    <row r="1081">
      <c r="A1081" s="38">
        <f>IF(CriteriTecnici!$A861="","","    "&amp;CHAR(123)&amp;CHAR(34)&amp;"bidderId"&amp;CHAR(34)&amp;": "&amp;CHAR(34)&amp;SUBSTITUTE(CriteriTecnici!$A861,CHAR(34),"'")&amp;CHAR(34)&amp;", "&amp;CHAR(34)&amp;"lotId"&amp;CHAR(34)&amp;": "&amp;CHAR(34)&amp;SUBSTITUTE(CriteriTecnici!$C861,CHAR(34),"'")&amp;CHAR(34)&amp;", "&amp;CHAR(34)&amp;"criterionId"&amp;CHAR(34)&amp;": "&amp;CHAR(34)&amp;SUBSTITUTE(CriteriTecnici!$D861,CHAR(34),"'")&amp;CHAR(34)&amp;", "&amp;CHAR(34)&amp;"kind"&amp;CHAR(34)&amp;": "&amp;CHAR(34)&amp;SUBSTITUTE(CriteriTecnici!$F861,CHAR(34),"'")&amp;CHAR(34)&amp;", "&amp;CHAR(34)&amp;"value"&amp;CHAR(34)&amp;": "&amp;SUBSTITUTE(TRIM(ROUND(IFERROR(CriteriTecnici!$N861*1,IFERROR(NUMBERVALUE(CriteriTecnici!$N861,".",","),IFERROR(NUMBERVALUE(CriteriTecnici!$N861,",","."),0))),4)&amp;""),",",".")&amp;", "&amp;CHAR(34)&amp;"numerator"&amp;CHAR(34)&amp;": "&amp;SUBSTITUTE(TRIM(ROUND(IFERROR(CriteriTecnici!$K861*1,IFERROR(NUMBERVALUE(CriteriTecnici!$K861,".",","),IFERROR(NUMBERVALUE(CriteriTecnici!$K861,",","."),0))),4)&amp;""),",",".")&amp;", "&amp;CHAR(34)&amp;"denominator"&amp;CHAR(34)&amp;": "&amp;SUBSTITUTE(TRIM(ROUND(IFERROR(CriteriTecnici!$L861*1,IFERROR(NUMBERVALUE(CriteriTecnici!$L861,".",","),IFERROR(NUMBERVALUE(CriteriTecnici!$L861,",","."),0))),4)&amp;""),",",".")&amp;", "&amp;CHAR(34)&amp;"flag"&amp;CHAR(34)&amp;": "&amp;SUBSTITUTE(TRIM(ROUND(IFERROR(CriteriTecnici!$M861*1,IFERROR(NUMBERVALUE(CriteriTecnici!$M861,".",","),IFERROR(NUMBERVALUE(CriteriTecnici!$M861,",","."),0))),4)&amp;""),",",".")&amp;", "&amp;CHAR(34)&amp;"rawScore"&amp;CHAR(34)&amp;": "&amp;SUBSTITUTE(TRIM(ROUND(IFERROR(CriteriTecnici!$O861*1,IFERROR(NUMBERVALUE(CriteriTecnici!$O861,".",","),IFERROR(NUMBERVALUE(CriteriTecnici!$O861,",","."),0))),4)&amp;""),",",".")&amp;CHAR(125)&amp;IF(TRUE,",",""))</f>
        <v/>
      </c>
    </row>
    <row r="1082">
      <c r="A1082" s="38">
        <f>IF(CriteriTecnici!$A862="","","    "&amp;CHAR(123)&amp;CHAR(34)&amp;"bidderId"&amp;CHAR(34)&amp;": "&amp;CHAR(34)&amp;SUBSTITUTE(CriteriTecnici!$A862,CHAR(34),"'")&amp;CHAR(34)&amp;", "&amp;CHAR(34)&amp;"lotId"&amp;CHAR(34)&amp;": "&amp;CHAR(34)&amp;SUBSTITUTE(CriteriTecnici!$C862,CHAR(34),"'")&amp;CHAR(34)&amp;", "&amp;CHAR(34)&amp;"criterionId"&amp;CHAR(34)&amp;": "&amp;CHAR(34)&amp;SUBSTITUTE(CriteriTecnici!$D862,CHAR(34),"'")&amp;CHAR(34)&amp;", "&amp;CHAR(34)&amp;"kind"&amp;CHAR(34)&amp;": "&amp;CHAR(34)&amp;SUBSTITUTE(CriteriTecnici!$F862,CHAR(34),"'")&amp;CHAR(34)&amp;", "&amp;CHAR(34)&amp;"value"&amp;CHAR(34)&amp;": "&amp;SUBSTITUTE(TRIM(ROUND(IFERROR(CriteriTecnici!$N862*1,IFERROR(NUMBERVALUE(CriteriTecnici!$N862,".",","),IFERROR(NUMBERVALUE(CriteriTecnici!$N862,",","."),0))),4)&amp;""),",",".")&amp;", "&amp;CHAR(34)&amp;"numerator"&amp;CHAR(34)&amp;": "&amp;SUBSTITUTE(TRIM(ROUND(IFERROR(CriteriTecnici!$K862*1,IFERROR(NUMBERVALUE(CriteriTecnici!$K862,".",","),IFERROR(NUMBERVALUE(CriteriTecnici!$K862,",","."),0))),4)&amp;""),",",".")&amp;", "&amp;CHAR(34)&amp;"denominator"&amp;CHAR(34)&amp;": "&amp;SUBSTITUTE(TRIM(ROUND(IFERROR(CriteriTecnici!$L862*1,IFERROR(NUMBERVALUE(CriteriTecnici!$L862,".",","),IFERROR(NUMBERVALUE(CriteriTecnici!$L862,",","."),0))),4)&amp;""),",",".")&amp;", "&amp;CHAR(34)&amp;"flag"&amp;CHAR(34)&amp;": "&amp;SUBSTITUTE(TRIM(ROUND(IFERROR(CriteriTecnici!$M862*1,IFERROR(NUMBERVALUE(CriteriTecnici!$M862,".",","),IFERROR(NUMBERVALUE(CriteriTecnici!$M862,",","."),0))),4)&amp;""),",",".")&amp;", "&amp;CHAR(34)&amp;"rawScore"&amp;CHAR(34)&amp;": "&amp;SUBSTITUTE(TRIM(ROUND(IFERROR(CriteriTecnici!$O862*1,IFERROR(NUMBERVALUE(CriteriTecnici!$O862,".",","),IFERROR(NUMBERVALUE(CriteriTecnici!$O862,",","."),0))),4)&amp;""),",",".")&amp;CHAR(125)&amp;IF(TRUE,",",""))</f>
        <v/>
      </c>
    </row>
    <row r="1083">
      <c r="A1083" s="38">
        <f>IF(CriteriTecnici!$A863="","","    "&amp;CHAR(123)&amp;CHAR(34)&amp;"bidderId"&amp;CHAR(34)&amp;": "&amp;CHAR(34)&amp;SUBSTITUTE(CriteriTecnici!$A863,CHAR(34),"'")&amp;CHAR(34)&amp;", "&amp;CHAR(34)&amp;"lotId"&amp;CHAR(34)&amp;": "&amp;CHAR(34)&amp;SUBSTITUTE(CriteriTecnici!$C863,CHAR(34),"'")&amp;CHAR(34)&amp;", "&amp;CHAR(34)&amp;"criterionId"&amp;CHAR(34)&amp;": "&amp;CHAR(34)&amp;SUBSTITUTE(CriteriTecnici!$D863,CHAR(34),"'")&amp;CHAR(34)&amp;", "&amp;CHAR(34)&amp;"kind"&amp;CHAR(34)&amp;": "&amp;CHAR(34)&amp;SUBSTITUTE(CriteriTecnici!$F863,CHAR(34),"'")&amp;CHAR(34)&amp;", "&amp;CHAR(34)&amp;"value"&amp;CHAR(34)&amp;": "&amp;SUBSTITUTE(TRIM(ROUND(IFERROR(CriteriTecnici!$N863*1,IFERROR(NUMBERVALUE(CriteriTecnici!$N863,".",","),IFERROR(NUMBERVALUE(CriteriTecnici!$N863,",","."),0))),4)&amp;""),",",".")&amp;", "&amp;CHAR(34)&amp;"numerator"&amp;CHAR(34)&amp;": "&amp;SUBSTITUTE(TRIM(ROUND(IFERROR(CriteriTecnici!$K863*1,IFERROR(NUMBERVALUE(CriteriTecnici!$K863,".",","),IFERROR(NUMBERVALUE(CriteriTecnici!$K863,",","."),0))),4)&amp;""),",",".")&amp;", "&amp;CHAR(34)&amp;"denominator"&amp;CHAR(34)&amp;": "&amp;SUBSTITUTE(TRIM(ROUND(IFERROR(CriteriTecnici!$L863*1,IFERROR(NUMBERVALUE(CriteriTecnici!$L863,".",","),IFERROR(NUMBERVALUE(CriteriTecnici!$L863,",","."),0))),4)&amp;""),",",".")&amp;", "&amp;CHAR(34)&amp;"flag"&amp;CHAR(34)&amp;": "&amp;SUBSTITUTE(TRIM(ROUND(IFERROR(CriteriTecnici!$M863*1,IFERROR(NUMBERVALUE(CriteriTecnici!$M863,".",","),IFERROR(NUMBERVALUE(CriteriTecnici!$M863,",","."),0))),4)&amp;""),",",".")&amp;", "&amp;CHAR(34)&amp;"rawScore"&amp;CHAR(34)&amp;": "&amp;SUBSTITUTE(TRIM(ROUND(IFERROR(CriteriTecnici!$O863*1,IFERROR(NUMBERVALUE(CriteriTecnici!$O863,".",","),IFERROR(NUMBERVALUE(CriteriTecnici!$O863,",","."),0))),4)&amp;""),",",".")&amp;CHAR(125)&amp;IF(TRUE,",",""))</f>
        <v/>
      </c>
    </row>
    <row r="1084">
      <c r="A1084" s="38">
        <f>IF(CriteriTecnici!$A864="","","    "&amp;CHAR(123)&amp;CHAR(34)&amp;"bidderId"&amp;CHAR(34)&amp;": "&amp;CHAR(34)&amp;SUBSTITUTE(CriteriTecnici!$A864,CHAR(34),"'")&amp;CHAR(34)&amp;", "&amp;CHAR(34)&amp;"lotId"&amp;CHAR(34)&amp;": "&amp;CHAR(34)&amp;SUBSTITUTE(CriteriTecnici!$C864,CHAR(34),"'")&amp;CHAR(34)&amp;", "&amp;CHAR(34)&amp;"criterionId"&amp;CHAR(34)&amp;": "&amp;CHAR(34)&amp;SUBSTITUTE(CriteriTecnici!$D864,CHAR(34),"'")&amp;CHAR(34)&amp;", "&amp;CHAR(34)&amp;"kind"&amp;CHAR(34)&amp;": "&amp;CHAR(34)&amp;SUBSTITUTE(CriteriTecnici!$F864,CHAR(34),"'")&amp;CHAR(34)&amp;", "&amp;CHAR(34)&amp;"value"&amp;CHAR(34)&amp;": "&amp;SUBSTITUTE(TRIM(ROUND(IFERROR(CriteriTecnici!$N864*1,IFERROR(NUMBERVALUE(CriteriTecnici!$N864,".",","),IFERROR(NUMBERVALUE(CriteriTecnici!$N864,",","."),0))),4)&amp;""),",",".")&amp;", "&amp;CHAR(34)&amp;"numerator"&amp;CHAR(34)&amp;": "&amp;SUBSTITUTE(TRIM(ROUND(IFERROR(CriteriTecnici!$K864*1,IFERROR(NUMBERVALUE(CriteriTecnici!$K864,".",","),IFERROR(NUMBERVALUE(CriteriTecnici!$K864,",","."),0))),4)&amp;""),",",".")&amp;", "&amp;CHAR(34)&amp;"denominator"&amp;CHAR(34)&amp;": "&amp;SUBSTITUTE(TRIM(ROUND(IFERROR(CriteriTecnici!$L864*1,IFERROR(NUMBERVALUE(CriteriTecnici!$L864,".",","),IFERROR(NUMBERVALUE(CriteriTecnici!$L864,",","."),0))),4)&amp;""),",",".")&amp;", "&amp;CHAR(34)&amp;"flag"&amp;CHAR(34)&amp;": "&amp;SUBSTITUTE(TRIM(ROUND(IFERROR(CriteriTecnici!$M864*1,IFERROR(NUMBERVALUE(CriteriTecnici!$M864,".",","),IFERROR(NUMBERVALUE(CriteriTecnici!$M864,",","."),0))),4)&amp;""),",",".")&amp;", "&amp;CHAR(34)&amp;"rawScore"&amp;CHAR(34)&amp;": "&amp;SUBSTITUTE(TRIM(ROUND(IFERROR(CriteriTecnici!$O864*1,IFERROR(NUMBERVALUE(CriteriTecnici!$O864,".",","),IFERROR(NUMBERVALUE(CriteriTecnici!$O864,",","."),0))),4)&amp;""),",",".")&amp;CHAR(125)&amp;IF(TRUE,",",""))</f>
        <v/>
      </c>
    </row>
    <row r="1085">
      <c r="A1085" s="38">
        <f>IF(CriteriTecnici!$A865="","","    "&amp;CHAR(123)&amp;CHAR(34)&amp;"bidderId"&amp;CHAR(34)&amp;": "&amp;CHAR(34)&amp;SUBSTITUTE(CriteriTecnici!$A865,CHAR(34),"'")&amp;CHAR(34)&amp;", "&amp;CHAR(34)&amp;"lotId"&amp;CHAR(34)&amp;": "&amp;CHAR(34)&amp;SUBSTITUTE(CriteriTecnici!$C865,CHAR(34),"'")&amp;CHAR(34)&amp;", "&amp;CHAR(34)&amp;"criterionId"&amp;CHAR(34)&amp;": "&amp;CHAR(34)&amp;SUBSTITUTE(CriteriTecnici!$D865,CHAR(34),"'")&amp;CHAR(34)&amp;", "&amp;CHAR(34)&amp;"kind"&amp;CHAR(34)&amp;": "&amp;CHAR(34)&amp;SUBSTITUTE(CriteriTecnici!$F865,CHAR(34),"'")&amp;CHAR(34)&amp;", "&amp;CHAR(34)&amp;"value"&amp;CHAR(34)&amp;": "&amp;SUBSTITUTE(TRIM(ROUND(IFERROR(CriteriTecnici!$N865*1,IFERROR(NUMBERVALUE(CriteriTecnici!$N865,".",","),IFERROR(NUMBERVALUE(CriteriTecnici!$N865,",","."),0))),4)&amp;""),",",".")&amp;", "&amp;CHAR(34)&amp;"numerator"&amp;CHAR(34)&amp;": "&amp;SUBSTITUTE(TRIM(ROUND(IFERROR(CriteriTecnici!$K865*1,IFERROR(NUMBERVALUE(CriteriTecnici!$K865,".",","),IFERROR(NUMBERVALUE(CriteriTecnici!$K865,",","."),0))),4)&amp;""),",",".")&amp;", "&amp;CHAR(34)&amp;"denominator"&amp;CHAR(34)&amp;": "&amp;SUBSTITUTE(TRIM(ROUND(IFERROR(CriteriTecnici!$L865*1,IFERROR(NUMBERVALUE(CriteriTecnici!$L865,".",","),IFERROR(NUMBERVALUE(CriteriTecnici!$L865,",","."),0))),4)&amp;""),",",".")&amp;", "&amp;CHAR(34)&amp;"flag"&amp;CHAR(34)&amp;": "&amp;SUBSTITUTE(TRIM(ROUND(IFERROR(CriteriTecnici!$M865*1,IFERROR(NUMBERVALUE(CriteriTecnici!$M865,".",","),IFERROR(NUMBERVALUE(CriteriTecnici!$M865,",","."),0))),4)&amp;""),",",".")&amp;", "&amp;CHAR(34)&amp;"rawScore"&amp;CHAR(34)&amp;": "&amp;SUBSTITUTE(TRIM(ROUND(IFERROR(CriteriTecnici!$O865*1,IFERROR(NUMBERVALUE(CriteriTecnici!$O865,".",","),IFERROR(NUMBERVALUE(CriteriTecnici!$O865,",","."),0))),4)&amp;""),",",".")&amp;CHAR(125)&amp;IF(TRUE,",",""))</f>
        <v/>
      </c>
    </row>
    <row r="1086">
      <c r="A1086" s="38">
        <f>IF(CriteriTecnici!$A866="","","    "&amp;CHAR(123)&amp;CHAR(34)&amp;"bidderId"&amp;CHAR(34)&amp;": "&amp;CHAR(34)&amp;SUBSTITUTE(CriteriTecnici!$A866,CHAR(34),"'")&amp;CHAR(34)&amp;", "&amp;CHAR(34)&amp;"lotId"&amp;CHAR(34)&amp;": "&amp;CHAR(34)&amp;SUBSTITUTE(CriteriTecnici!$C866,CHAR(34),"'")&amp;CHAR(34)&amp;", "&amp;CHAR(34)&amp;"criterionId"&amp;CHAR(34)&amp;": "&amp;CHAR(34)&amp;SUBSTITUTE(CriteriTecnici!$D866,CHAR(34),"'")&amp;CHAR(34)&amp;", "&amp;CHAR(34)&amp;"kind"&amp;CHAR(34)&amp;": "&amp;CHAR(34)&amp;SUBSTITUTE(CriteriTecnici!$F866,CHAR(34),"'")&amp;CHAR(34)&amp;", "&amp;CHAR(34)&amp;"value"&amp;CHAR(34)&amp;": "&amp;SUBSTITUTE(TRIM(ROUND(IFERROR(CriteriTecnici!$N866*1,IFERROR(NUMBERVALUE(CriteriTecnici!$N866,".",","),IFERROR(NUMBERVALUE(CriteriTecnici!$N866,",","."),0))),4)&amp;""),",",".")&amp;", "&amp;CHAR(34)&amp;"numerator"&amp;CHAR(34)&amp;": "&amp;SUBSTITUTE(TRIM(ROUND(IFERROR(CriteriTecnici!$K866*1,IFERROR(NUMBERVALUE(CriteriTecnici!$K866,".",","),IFERROR(NUMBERVALUE(CriteriTecnici!$K866,",","."),0))),4)&amp;""),",",".")&amp;", "&amp;CHAR(34)&amp;"denominator"&amp;CHAR(34)&amp;": "&amp;SUBSTITUTE(TRIM(ROUND(IFERROR(CriteriTecnici!$L866*1,IFERROR(NUMBERVALUE(CriteriTecnici!$L866,".",","),IFERROR(NUMBERVALUE(CriteriTecnici!$L866,",","."),0))),4)&amp;""),",",".")&amp;", "&amp;CHAR(34)&amp;"flag"&amp;CHAR(34)&amp;": "&amp;SUBSTITUTE(TRIM(ROUND(IFERROR(CriteriTecnici!$M866*1,IFERROR(NUMBERVALUE(CriteriTecnici!$M866,".",","),IFERROR(NUMBERVALUE(CriteriTecnici!$M866,",","."),0))),4)&amp;""),",",".")&amp;", "&amp;CHAR(34)&amp;"rawScore"&amp;CHAR(34)&amp;": "&amp;SUBSTITUTE(TRIM(ROUND(IFERROR(CriteriTecnici!$O866*1,IFERROR(NUMBERVALUE(CriteriTecnici!$O866,".",","),IFERROR(NUMBERVALUE(CriteriTecnici!$O866,",","."),0))),4)&amp;""),",",".")&amp;CHAR(125)&amp;IF(TRUE,",",""))</f>
        <v/>
      </c>
    </row>
    <row r="1087">
      <c r="A1087" s="38">
        <f>IF(CriteriTecnici!$A867="","","    "&amp;CHAR(123)&amp;CHAR(34)&amp;"bidderId"&amp;CHAR(34)&amp;": "&amp;CHAR(34)&amp;SUBSTITUTE(CriteriTecnici!$A867,CHAR(34),"'")&amp;CHAR(34)&amp;", "&amp;CHAR(34)&amp;"lotId"&amp;CHAR(34)&amp;": "&amp;CHAR(34)&amp;SUBSTITUTE(CriteriTecnici!$C867,CHAR(34),"'")&amp;CHAR(34)&amp;", "&amp;CHAR(34)&amp;"criterionId"&amp;CHAR(34)&amp;": "&amp;CHAR(34)&amp;SUBSTITUTE(CriteriTecnici!$D867,CHAR(34),"'")&amp;CHAR(34)&amp;", "&amp;CHAR(34)&amp;"kind"&amp;CHAR(34)&amp;": "&amp;CHAR(34)&amp;SUBSTITUTE(CriteriTecnici!$F867,CHAR(34),"'")&amp;CHAR(34)&amp;", "&amp;CHAR(34)&amp;"value"&amp;CHAR(34)&amp;": "&amp;SUBSTITUTE(TRIM(ROUND(IFERROR(CriteriTecnici!$N867*1,IFERROR(NUMBERVALUE(CriteriTecnici!$N867,".",","),IFERROR(NUMBERVALUE(CriteriTecnici!$N867,",","."),0))),4)&amp;""),",",".")&amp;", "&amp;CHAR(34)&amp;"numerator"&amp;CHAR(34)&amp;": "&amp;SUBSTITUTE(TRIM(ROUND(IFERROR(CriteriTecnici!$K867*1,IFERROR(NUMBERVALUE(CriteriTecnici!$K867,".",","),IFERROR(NUMBERVALUE(CriteriTecnici!$K867,",","."),0))),4)&amp;""),",",".")&amp;", "&amp;CHAR(34)&amp;"denominator"&amp;CHAR(34)&amp;": "&amp;SUBSTITUTE(TRIM(ROUND(IFERROR(CriteriTecnici!$L867*1,IFERROR(NUMBERVALUE(CriteriTecnici!$L867,".",","),IFERROR(NUMBERVALUE(CriteriTecnici!$L867,",","."),0))),4)&amp;""),",",".")&amp;", "&amp;CHAR(34)&amp;"flag"&amp;CHAR(34)&amp;": "&amp;SUBSTITUTE(TRIM(ROUND(IFERROR(CriteriTecnici!$M867*1,IFERROR(NUMBERVALUE(CriteriTecnici!$M867,".",","),IFERROR(NUMBERVALUE(CriteriTecnici!$M867,",","."),0))),4)&amp;""),",",".")&amp;", "&amp;CHAR(34)&amp;"rawScore"&amp;CHAR(34)&amp;": "&amp;SUBSTITUTE(TRIM(ROUND(IFERROR(CriteriTecnici!$O867*1,IFERROR(NUMBERVALUE(CriteriTecnici!$O867,".",","),IFERROR(NUMBERVALUE(CriteriTecnici!$O867,",","."),0))),4)&amp;""),",",".")&amp;CHAR(125)&amp;IF(TRUE,",",""))</f>
        <v/>
      </c>
    </row>
    <row r="1088">
      <c r="A1088" s="38">
        <f>IF(CriteriTecnici!$A868="","","    "&amp;CHAR(123)&amp;CHAR(34)&amp;"bidderId"&amp;CHAR(34)&amp;": "&amp;CHAR(34)&amp;SUBSTITUTE(CriteriTecnici!$A868,CHAR(34),"'")&amp;CHAR(34)&amp;", "&amp;CHAR(34)&amp;"lotId"&amp;CHAR(34)&amp;": "&amp;CHAR(34)&amp;SUBSTITUTE(CriteriTecnici!$C868,CHAR(34),"'")&amp;CHAR(34)&amp;", "&amp;CHAR(34)&amp;"criterionId"&amp;CHAR(34)&amp;": "&amp;CHAR(34)&amp;SUBSTITUTE(CriteriTecnici!$D868,CHAR(34),"'")&amp;CHAR(34)&amp;", "&amp;CHAR(34)&amp;"kind"&amp;CHAR(34)&amp;": "&amp;CHAR(34)&amp;SUBSTITUTE(CriteriTecnici!$F868,CHAR(34),"'")&amp;CHAR(34)&amp;", "&amp;CHAR(34)&amp;"value"&amp;CHAR(34)&amp;": "&amp;SUBSTITUTE(TRIM(ROUND(IFERROR(CriteriTecnici!$N868*1,IFERROR(NUMBERVALUE(CriteriTecnici!$N868,".",","),IFERROR(NUMBERVALUE(CriteriTecnici!$N868,",","."),0))),4)&amp;""),",",".")&amp;", "&amp;CHAR(34)&amp;"numerator"&amp;CHAR(34)&amp;": "&amp;SUBSTITUTE(TRIM(ROUND(IFERROR(CriteriTecnici!$K868*1,IFERROR(NUMBERVALUE(CriteriTecnici!$K868,".",","),IFERROR(NUMBERVALUE(CriteriTecnici!$K868,",","."),0))),4)&amp;""),",",".")&amp;", "&amp;CHAR(34)&amp;"denominator"&amp;CHAR(34)&amp;": "&amp;SUBSTITUTE(TRIM(ROUND(IFERROR(CriteriTecnici!$L868*1,IFERROR(NUMBERVALUE(CriteriTecnici!$L868,".",","),IFERROR(NUMBERVALUE(CriteriTecnici!$L868,",","."),0))),4)&amp;""),",",".")&amp;", "&amp;CHAR(34)&amp;"flag"&amp;CHAR(34)&amp;": "&amp;SUBSTITUTE(TRIM(ROUND(IFERROR(CriteriTecnici!$M868*1,IFERROR(NUMBERVALUE(CriteriTecnici!$M868,".",","),IFERROR(NUMBERVALUE(CriteriTecnici!$M868,",","."),0))),4)&amp;""),",",".")&amp;", "&amp;CHAR(34)&amp;"rawScore"&amp;CHAR(34)&amp;": "&amp;SUBSTITUTE(TRIM(ROUND(IFERROR(CriteriTecnici!$O868*1,IFERROR(NUMBERVALUE(CriteriTecnici!$O868,".",","),IFERROR(NUMBERVALUE(CriteriTecnici!$O868,",","."),0))),4)&amp;""),",",".")&amp;CHAR(125)&amp;IF(TRUE,",",""))</f>
        <v/>
      </c>
    </row>
    <row r="1089">
      <c r="A1089" s="38">
        <f>IF(CriteriTecnici!$A869="","","    "&amp;CHAR(123)&amp;CHAR(34)&amp;"bidderId"&amp;CHAR(34)&amp;": "&amp;CHAR(34)&amp;SUBSTITUTE(CriteriTecnici!$A869,CHAR(34),"'")&amp;CHAR(34)&amp;", "&amp;CHAR(34)&amp;"lotId"&amp;CHAR(34)&amp;": "&amp;CHAR(34)&amp;SUBSTITUTE(CriteriTecnici!$C869,CHAR(34),"'")&amp;CHAR(34)&amp;", "&amp;CHAR(34)&amp;"criterionId"&amp;CHAR(34)&amp;": "&amp;CHAR(34)&amp;SUBSTITUTE(CriteriTecnici!$D869,CHAR(34),"'")&amp;CHAR(34)&amp;", "&amp;CHAR(34)&amp;"kind"&amp;CHAR(34)&amp;": "&amp;CHAR(34)&amp;SUBSTITUTE(CriteriTecnici!$F869,CHAR(34),"'")&amp;CHAR(34)&amp;", "&amp;CHAR(34)&amp;"value"&amp;CHAR(34)&amp;": "&amp;SUBSTITUTE(TRIM(ROUND(IFERROR(CriteriTecnici!$N869*1,IFERROR(NUMBERVALUE(CriteriTecnici!$N869,".",","),IFERROR(NUMBERVALUE(CriteriTecnici!$N869,",","."),0))),4)&amp;""),",",".")&amp;", "&amp;CHAR(34)&amp;"numerator"&amp;CHAR(34)&amp;": "&amp;SUBSTITUTE(TRIM(ROUND(IFERROR(CriteriTecnici!$K869*1,IFERROR(NUMBERVALUE(CriteriTecnici!$K869,".",","),IFERROR(NUMBERVALUE(CriteriTecnici!$K869,",","."),0))),4)&amp;""),",",".")&amp;", "&amp;CHAR(34)&amp;"denominator"&amp;CHAR(34)&amp;": "&amp;SUBSTITUTE(TRIM(ROUND(IFERROR(CriteriTecnici!$L869*1,IFERROR(NUMBERVALUE(CriteriTecnici!$L869,".",","),IFERROR(NUMBERVALUE(CriteriTecnici!$L869,",","."),0))),4)&amp;""),",",".")&amp;", "&amp;CHAR(34)&amp;"flag"&amp;CHAR(34)&amp;": "&amp;SUBSTITUTE(TRIM(ROUND(IFERROR(CriteriTecnici!$M869*1,IFERROR(NUMBERVALUE(CriteriTecnici!$M869,".",","),IFERROR(NUMBERVALUE(CriteriTecnici!$M869,",","."),0))),4)&amp;""),",",".")&amp;", "&amp;CHAR(34)&amp;"rawScore"&amp;CHAR(34)&amp;": "&amp;SUBSTITUTE(TRIM(ROUND(IFERROR(CriteriTecnici!$O869*1,IFERROR(NUMBERVALUE(CriteriTecnici!$O869,".",","),IFERROR(NUMBERVALUE(CriteriTecnici!$O869,",","."),0))),4)&amp;""),",",".")&amp;CHAR(125)&amp;IF(TRUE,",",""))</f>
        <v/>
      </c>
    </row>
    <row r="1090">
      <c r="A1090" s="38">
        <f>IF(CriteriTecnici!$A870="","","    "&amp;CHAR(123)&amp;CHAR(34)&amp;"bidderId"&amp;CHAR(34)&amp;": "&amp;CHAR(34)&amp;SUBSTITUTE(CriteriTecnici!$A870,CHAR(34),"'")&amp;CHAR(34)&amp;", "&amp;CHAR(34)&amp;"lotId"&amp;CHAR(34)&amp;": "&amp;CHAR(34)&amp;SUBSTITUTE(CriteriTecnici!$C870,CHAR(34),"'")&amp;CHAR(34)&amp;", "&amp;CHAR(34)&amp;"criterionId"&amp;CHAR(34)&amp;": "&amp;CHAR(34)&amp;SUBSTITUTE(CriteriTecnici!$D870,CHAR(34),"'")&amp;CHAR(34)&amp;", "&amp;CHAR(34)&amp;"kind"&amp;CHAR(34)&amp;": "&amp;CHAR(34)&amp;SUBSTITUTE(CriteriTecnici!$F870,CHAR(34),"'")&amp;CHAR(34)&amp;", "&amp;CHAR(34)&amp;"value"&amp;CHAR(34)&amp;": "&amp;SUBSTITUTE(TRIM(ROUND(IFERROR(CriteriTecnici!$N870*1,IFERROR(NUMBERVALUE(CriteriTecnici!$N870,".",","),IFERROR(NUMBERVALUE(CriteriTecnici!$N870,",","."),0))),4)&amp;""),",",".")&amp;", "&amp;CHAR(34)&amp;"numerator"&amp;CHAR(34)&amp;": "&amp;SUBSTITUTE(TRIM(ROUND(IFERROR(CriteriTecnici!$K870*1,IFERROR(NUMBERVALUE(CriteriTecnici!$K870,".",","),IFERROR(NUMBERVALUE(CriteriTecnici!$K870,",","."),0))),4)&amp;""),",",".")&amp;", "&amp;CHAR(34)&amp;"denominator"&amp;CHAR(34)&amp;": "&amp;SUBSTITUTE(TRIM(ROUND(IFERROR(CriteriTecnici!$L870*1,IFERROR(NUMBERVALUE(CriteriTecnici!$L870,".",","),IFERROR(NUMBERVALUE(CriteriTecnici!$L870,",","."),0))),4)&amp;""),",",".")&amp;", "&amp;CHAR(34)&amp;"flag"&amp;CHAR(34)&amp;": "&amp;SUBSTITUTE(TRIM(ROUND(IFERROR(CriteriTecnici!$M870*1,IFERROR(NUMBERVALUE(CriteriTecnici!$M870,".",","),IFERROR(NUMBERVALUE(CriteriTecnici!$M870,",","."),0))),4)&amp;""),",",".")&amp;", "&amp;CHAR(34)&amp;"rawScore"&amp;CHAR(34)&amp;": "&amp;SUBSTITUTE(TRIM(ROUND(IFERROR(CriteriTecnici!$O870*1,IFERROR(NUMBERVALUE(CriteriTecnici!$O870,".",","),IFERROR(NUMBERVALUE(CriteriTecnici!$O870,",","."),0))),4)&amp;""),",",".")&amp;CHAR(125)&amp;IF(TRUE,",",""))</f>
        <v/>
      </c>
    </row>
    <row r="1091">
      <c r="A1091" s="38">
        <f>IF(CriteriTecnici!$A871="","","    "&amp;CHAR(123)&amp;CHAR(34)&amp;"bidderId"&amp;CHAR(34)&amp;": "&amp;CHAR(34)&amp;SUBSTITUTE(CriteriTecnici!$A871,CHAR(34),"'")&amp;CHAR(34)&amp;", "&amp;CHAR(34)&amp;"lotId"&amp;CHAR(34)&amp;": "&amp;CHAR(34)&amp;SUBSTITUTE(CriteriTecnici!$C871,CHAR(34),"'")&amp;CHAR(34)&amp;", "&amp;CHAR(34)&amp;"criterionId"&amp;CHAR(34)&amp;": "&amp;CHAR(34)&amp;SUBSTITUTE(CriteriTecnici!$D871,CHAR(34),"'")&amp;CHAR(34)&amp;", "&amp;CHAR(34)&amp;"kind"&amp;CHAR(34)&amp;": "&amp;CHAR(34)&amp;SUBSTITUTE(CriteriTecnici!$F871,CHAR(34),"'")&amp;CHAR(34)&amp;", "&amp;CHAR(34)&amp;"value"&amp;CHAR(34)&amp;": "&amp;SUBSTITUTE(TRIM(ROUND(IFERROR(CriteriTecnici!$N871*1,IFERROR(NUMBERVALUE(CriteriTecnici!$N871,".",","),IFERROR(NUMBERVALUE(CriteriTecnici!$N871,",","."),0))),4)&amp;""),",",".")&amp;", "&amp;CHAR(34)&amp;"numerator"&amp;CHAR(34)&amp;": "&amp;SUBSTITUTE(TRIM(ROUND(IFERROR(CriteriTecnici!$K871*1,IFERROR(NUMBERVALUE(CriteriTecnici!$K871,".",","),IFERROR(NUMBERVALUE(CriteriTecnici!$K871,",","."),0))),4)&amp;""),",",".")&amp;", "&amp;CHAR(34)&amp;"denominator"&amp;CHAR(34)&amp;": "&amp;SUBSTITUTE(TRIM(ROUND(IFERROR(CriteriTecnici!$L871*1,IFERROR(NUMBERVALUE(CriteriTecnici!$L871,".",","),IFERROR(NUMBERVALUE(CriteriTecnici!$L871,",","."),0))),4)&amp;""),",",".")&amp;", "&amp;CHAR(34)&amp;"flag"&amp;CHAR(34)&amp;": "&amp;SUBSTITUTE(TRIM(ROUND(IFERROR(CriteriTecnici!$M871*1,IFERROR(NUMBERVALUE(CriteriTecnici!$M871,".",","),IFERROR(NUMBERVALUE(CriteriTecnici!$M871,",","."),0))),4)&amp;""),",",".")&amp;", "&amp;CHAR(34)&amp;"rawScore"&amp;CHAR(34)&amp;": "&amp;SUBSTITUTE(TRIM(ROUND(IFERROR(CriteriTecnici!$O871*1,IFERROR(NUMBERVALUE(CriteriTecnici!$O871,".",","),IFERROR(NUMBERVALUE(CriteriTecnici!$O871,",","."),0))),4)&amp;""),",",".")&amp;CHAR(125)&amp;IF(TRUE,",",""))</f>
        <v/>
      </c>
    </row>
    <row r="1092">
      <c r="A1092" s="38">
        <f>IF(CriteriTecnici!$A872="","","    "&amp;CHAR(123)&amp;CHAR(34)&amp;"bidderId"&amp;CHAR(34)&amp;": "&amp;CHAR(34)&amp;SUBSTITUTE(CriteriTecnici!$A872,CHAR(34),"'")&amp;CHAR(34)&amp;", "&amp;CHAR(34)&amp;"lotId"&amp;CHAR(34)&amp;": "&amp;CHAR(34)&amp;SUBSTITUTE(CriteriTecnici!$C872,CHAR(34),"'")&amp;CHAR(34)&amp;", "&amp;CHAR(34)&amp;"criterionId"&amp;CHAR(34)&amp;": "&amp;CHAR(34)&amp;SUBSTITUTE(CriteriTecnici!$D872,CHAR(34),"'")&amp;CHAR(34)&amp;", "&amp;CHAR(34)&amp;"kind"&amp;CHAR(34)&amp;": "&amp;CHAR(34)&amp;SUBSTITUTE(CriteriTecnici!$F872,CHAR(34),"'")&amp;CHAR(34)&amp;", "&amp;CHAR(34)&amp;"value"&amp;CHAR(34)&amp;": "&amp;SUBSTITUTE(TRIM(ROUND(IFERROR(CriteriTecnici!$N872*1,IFERROR(NUMBERVALUE(CriteriTecnici!$N872,".",","),IFERROR(NUMBERVALUE(CriteriTecnici!$N872,",","."),0))),4)&amp;""),",",".")&amp;", "&amp;CHAR(34)&amp;"numerator"&amp;CHAR(34)&amp;": "&amp;SUBSTITUTE(TRIM(ROUND(IFERROR(CriteriTecnici!$K872*1,IFERROR(NUMBERVALUE(CriteriTecnici!$K872,".",","),IFERROR(NUMBERVALUE(CriteriTecnici!$K872,",","."),0))),4)&amp;""),",",".")&amp;", "&amp;CHAR(34)&amp;"denominator"&amp;CHAR(34)&amp;": "&amp;SUBSTITUTE(TRIM(ROUND(IFERROR(CriteriTecnici!$L872*1,IFERROR(NUMBERVALUE(CriteriTecnici!$L872,".",","),IFERROR(NUMBERVALUE(CriteriTecnici!$L872,",","."),0))),4)&amp;""),",",".")&amp;", "&amp;CHAR(34)&amp;"flag"&amp;CHAR(34)&amp;": "&amp;SUBSTITUTE(TRIM(ROUND(IFERROR(CriteriTecnici!$M872*1,IFERROR(NUMBERVALUE(CriteriTecnici!$M872,".",","),IFERROR(NUMBERVALUE(CriteriTecnici!$M872,",","."),0))),4)&amp;""),",",".")&amp;", "&amp;CHAR(34)&amp;"rawScore"&amp;CHAR(34)&amp;": "&amp;SUBSTITUTE(TRIM(ROUND(IFERROR(CriteriTecnici!$O872*1,IFERROR(NUMBERVALUE(CriteriTecnici!$O872,".",","),IFERROR(NUMBERVALUE(CriteriTecnici!$O872,",","."),0))),4)&amp;""),",",".")&amp;CHAR(125)&amp;IF(COUNTA(Offerte!$A30:$A$200)&gt;0,",",""))</f>
        <v/>
      </c>
    </row>
    <row r="1093">
      <c r="A1093" s="38">
        <f>IF(CriteriTecnici!$A873="","","    "&amp;CHAR(123)&amp;CHAR(34)&amp;"bidderId"&amp;CHAR(34)&amp;": "&amp;CHAR(34)&amp;SUBSTITUTE(CriteriTecnici!$A873,CHAR(34),"'")&amp;CHAR(34)&amp;", "&amp;CHAR(34)&amp;"lotId"&amp;CHAR(34)&amp;": "&amp;CHAR(34)&amp;SUBSTITUTE(CriteriTecnici!$C873,CHAR(34),"'")&amp;CHAR(34)&amp;", "&amp;CHAR(34)&amp;"criterionId"&amp;CHAR(34)&amp;": "&amp;CHAR(34)&amp;SUBSTITUTE(CriteriTecnici!$D873,CHAR(34),"'")&amp;CHAR(34)&amp;", "&amp;CHAR(34)&amp;"kind"&amp;CHAR(34)&amp;": "&amp;CHAR(34)&amp;SUBSTITUTE(CriteriTecnici!$F873,CHAR(34),"'")&amp;CHAR(34)&amp;", "&amp;CHAR(34)&amp;"value"&amp;CHAR(34)&amp;": "&amp;SUBSTITUTE(TRIM(ROUND(IFERROR(CriteriTecnici!$N873*1,IFERROR(NUMBERVALUE(CriteriTecnici!$N873,".",","),IFERROR(NUMBERVALUE(CriteriTecnici!$N873,",","."),0))),4)&amp;""),",",".")&amp;", "&amp;CHAR(34)&amp;"numerator"&amp;CHAR(34)&amp;": "&amp;SUBSTITUTE(TRIM(ROUND(IFERROR(CriteriTecnici!$K873*1,IFERROR(NUMBERVALUE(CriteriTecnici!$K873,".",","),IFERROR(NUMBERVALUE(CriteriTecnici!$K873,",","."),0))),4)&amp;""),",",".")&amp;", "&amp;CHAR(34)&amp;"denominator"&amp;CHAR(34)&amp;": "&amp;SUBSTITUTE(TRIM(ROUND(IFERROR(CriteriTecnici!$L873*1,IFERROR(NUMBERVALUE(CriteriTecnici!$L873,".",","),IFERROR(NUMBERVALUE(CriteriTecnici!$L873,",","."),0))),4)&amp;""),",",".")&amp;", "&amp;CHAR(34)&amp;"flag"&amp;CHAR(34)&amp;": "&amp;SUBSTITUTE(TRIM(ROUND(IFERROR(CriteriTecnici!$M873*1,IFERROR(NUMBERVALUE(CriteriTecnici!$M873,".",","),IFERROR(NUMBERVALUE(CriteriTecnici!$M873,",","."),0))),4)&amp;""),",",".")&amp;", "&amp;CHAR(34)&amp;"rawScore"&amp;CHAR(34)&amp;": "&amp;SUBSTITUTE(TRIM(ROUND(IFERROR(CriteriTecnici!$O873*1,IFERROR(NUMBERVALUE(CriteriTecnici!$O873,".",","),IFERROR(NUMBERVALUE(CriteriTecnici!$O873,",","."),0))),4)&amp;""),",",".")&amp;CHAR(125)&amp;IF(TRUE,",",""))</f>
        <v/>
      </c>
    </row>
    <row r="1094">
      <c r="A1094" s="38">
        <f>IF(CriteriTecnici!$A874="","","    "&amp;CHAR(123)&amp;CHAR(34)&amp;"bidderId"&amp;CHAR(34)&amp;": "&amp;CHAR(34)&amp;SUBSTITUTE(CriteriTecnici!$A874,CHAR(34),"'")&amp;CHAR(34)&amp;", "&amp;CHAR(34)&amp;"lotId"&amp;CHAR(34)&amp;": "&amp;CHAR(34)&amp;SUBSTITUTE(CriteriTecnici!$C874,CHAR(34),"'")&amp;CHAR(34)&amp;", "&amp;CHAR(34)&amp;"criterionId"&amp;CHAR(34)&amp;": "&amp;CHAR(34)&amp;SUBSTITUTE(CriteriTecnici!$D874,CHAR(34),"'")&amp;CHAR(34)&amp;", "&amp;CHAR(34)&amp;"kind"&amp;CHAR(34)&amp;": "&amp;CHAR(34)&amp;SUBSTITUTE(CriteriTecnici!$F874,CHAR(34),"'")&amp;CHAR(34)&amp;", "&amp;CHAR(34)&amp;"value"&amp;CHAR(34)&amp;": "&amp;SUBSTITUTE(TRIM(ROUND(IFERROR(CriteriTecnici!$N874*1,IFERROR(NUMBERVALUE(CriteriTecnici!$N874,".",","),IFERROR(NUMBERVALUE(CriteriTecnici!$N874,",","."),0))),4)&amp;""),",",".")&amp;", "&amp;CHAR(34)&amp;"numerator"&amp;CHAR(34)&amp;": "&amp;SUBSTITUTE(TRIM(ROUND(IFERROR(CriteriTecnici!$K874*1,IFERROR(NUMBERVALUE(CriteriTecnici!$K874,".",","),IFERROR(NUMBERVALUE(CriteriTecnici!$K874,",","."),0))),4)&amp;""),",",".")&amp;", "&amp;CHAR(34)&amp;"denominator"&amp;CHAR(34)&amp;": "&amp;SUBSTITUTE(TRIM(ROUND(IFERROR(CriteriTecnici!$L874*1,IFERROR(NUMBERVALUE(CriteriTecnici!$L874,".",","),IFERROR(NUMBERVALUE(CriteriTecnici!$L874,",","."),0))),4)&amp;""),",",".")&amp;", "&amp;CHAR(34)&amp;"flag"&amp;CHAR(34)&amp;": "&amp;SUBSTITUTE(TRIM(ROUND(IFERROR(CriteriTecnici!$M874*1,IFERROR(NUMBERVALUE(CriteriTecnici!$M874,".",","),IFERROR(NUMBERVALUE(CriteriTecnici!$M874,",","."),0))),4)&amp;""),",",".")&amp;", "&amp;CHAR(34)&amp;"rawScore"&amp;CHAR(34)&amp;": "&amp;SUBSTITUTE(TRIM(ROUND(IFERROR(CriteriTecnici!$O874*1,IFERROR(NUMBERVALUE(CriteriTecnici!$O874,".",","),IFERROR(NUMBERVALUE(CriteriTecnici!$O874,",","."),0))),4)&amp;""),",",".")&amp;CHAR(125)&amp;IF(TRUE,",",""))</f>
        <v/>
      </c>
    </row>
    <row r="1095">
      <c r="A1095" s="38">
        <f>IF(CriteriTecnici!$A875="","","    "&amp;CHAR(123)&amp;CHAR(34)&amp;"bidderId"&amp;CHAR(34)&amp;": "&amp;CHAR(34)&amp;SUBSTITUTE(CriteriTecnici!$A875,CHAR(34),"'")&amp;CHAR(34)&amp;", "&amp;CHAR(34)&amp;"lotId"&amp;CHAR(34)&amp;": "&amp;CHAR(34)&amp;SUBSTITUTE(CriteriTecnici!$C875,CHAR(34),"'")&amp;CHAR(34)&amp;", "&amp;CHAR(34)&amp;"criterionId"&amp;CHAR(34)&amp;": "&amp;CHAR(34)&amp;SUBSTITUTE(CriteriTecnici!$D875,CHAR(34),"'")&amp;CHAR(34)&amp;", "&amp;CHAR(34)&amp;"kind"&amp;CHAR(34)&amp;": "&amp;CHAR(34)&amp;SUBSTITUTE(CriteriTecnici!$F875,CHAR(34),"'")&amp;CHAR(34)&amp;", "&amp;CHAR(34)&amp;"value"&amp;CHAR(34)&amp;": "&amp;SUBSTITUTE(TRIM(ROUND(IFERROR(CriteriTecnici!$N875*1,IFERROR(NUMBERVALUE(CriteriTecnici!$N875,".",","),IFERROR(NUMBERVALUE(CriteriTecnici!$N875,",","."),0))),4)&amp;""),",",".")&amp;", "&amp;CHAR(34)&amp;"numerator"&amp;CHAR(34)&amp;": "&amp;SUBSTITUTE(TRIM(ROUND(IFERROR(CriteriTecnici!$K875*1,IFERROR(NUMBERVALUE(CriteriTecnici!$K875,".",","),IFERROR(NUMBERVALUE(CriteriTecnici!$K875,",","."),0))),4)&amp;""),",",".")&amp;", "&amp;CHAR(34)&amp;"denominator"&amp;CHAR(34)&amp;": "&amp;SUBSTITUTE(TRIM(ROUND(IFERROR(CriteriTecnici!$L875*1,IFERROR(NUMBERVALUE(CriteriTecnici!$L875,".",","),IFERROR(NUMBERVALUE(CriteriTecnici!$L875,",","."),0))),4)&amp;""),",",".")&amp;", "&amp;CHAR(34)&amp;"flag"&amp;CHAR(34)&amp;": "&amp;SUBSTITUTE(TRIM(ROUND(IFERROR(CriteriTecnici!$M875*1,IFERROR(NUMBERVALUE(CriteriTecnici!$M875,".",","),IFERROR(NUMBERVALUE(CriteriTecnici!$M875,",","."),0))),4)&amp;""),",",".")&amp;", "&amp;CHAR(34)&amp;"rawScore"&amp;CHAR(34)&amp;": "&amp;SUBSTITUTE(TRIM(ROUND(IFERROR(CriteriTecnici!$O875*1,IFERROR(NUMBERVALUE(CriteriTecnici!$O875,".",","),IFERROR(NUMBERVALUE(CriteriTecnici!$O875,",","."),0))),4)&amp;""),",",".")&amp;CHAR(125)&amp;IF(TRUE,",",""))</f>
        <v/>
      </c>
    </row>
    <row r="1096">
      <c r="A1096" s="38">
        <f>IF(CriteriTecnici!$A876="","","    "&amp;CHAR(123)&amp;CHAR(34)&amp;"bidderId"&amp;CHAR(34)&amp;": "&amp;CHAR(34)&amp;SUBSTITUTE(CriteriTecnici!$A876,CHAR(34),"'")&amp;CHAR(34)&amp;", "&amp;CHAR(34)&amp;"lotId"&amp;CHAR(34)&amp;": "&amp;CHAR(34)&amp;SUBSTITUTE(CriteriTecnici!$C876,CHAR(34),"'")&amp;CHAR(34)&amp;", "&amp;CHAR(34)&amp;"criterionId"&amp;CHAR(34)&amp;": "&amp;CHAR(34)&amp;SUBSTITUTE(CriteriTecnici!$D876,CHAR(34),"'")&amp;CHAR(34)&amp;", "&amp;CHAR(34)&amp;"kind"&amp;CHAR(34)&amp;": "&amp;CHAR(34)&amp;SUBSTITUTE(CriteriTecnici!$F876,CHAR(34),"'")&amp;CHAR(34)&amp;", "&amp;CHAR(34)&amp;"value"&amp;CHAR(34)&amp;": "&amp;SUBSTITUTE(TRIM(ROUND(IFERROR(CriteriTecnici!$N876*1,IFERROR(NUMBERVALUE(CriteriTecnici!$N876,".",","),IFERROR(NUMBERVALUE(CriteriTecnici!$N876,",","."),0))),4)&amp;""),",",".")&amp;", "&amp;CHAR(34)&amp;"numerator"&amp;CHAR(34)&amp;": "&amp;SUBSTITUTE(TRIM(ROUND(IFERROR(CriteriTecnici!$K876*1,IFERROR(NUMBERVALUE(CriteriTecnici!$K876,".",","),IFERROR(NUMBERVALUE(CriteriTecnici!$K876,",","."),0))),4)&amp;""),",",".")&amp;", "&amp;CHAR(34)&amp;"denominator"&amp;CHAR(34)&amp;": "&amp;SUBSTITUTE(TRIM(ROUND(IFERROR(CriteriTecnici!$L876*1,IFERROR(NUMBERVALUE(CriteriTecnici!$L876,".",","),IFERROR(NUMBERVALUE(CriteriTecnici!$L876,",","."),0))),4)&amp;""),",",".")&amp;", "&amp;CHAR(34)&amp;"flag"&amp;CHAR(34)&amp;": "&amp;SUBSTITUTE(TRIM(ROUND(IFERROR(CriteriTecnici!$M876*1,IFERROR(NUMBERVALUE(CriteriTecnici!$M876,".",","),IFERROR(NUMBERVALUE(CriteriTecnici!$M876,",","."),0))),4)&amp;""),",",".")&amp;", "&amp;CHAR(34)&amp;"rawScore"&amp;CHAR(34)&amp;": "&amp;SUBSTITUTE(TRIM(ROUND(IFERROR(CriteriTecnici!$O876*1,IFERROR(NUMBERVALUE(CriteriTecnici!$O876,".",","),IFERROR(NUMBERVALUE(CriteriTecnici!$O876,",","."),0))),4)&amp;""),",",".")&amp;CHAR(125)&amp;IF(TRUE,",",""))</f>
        <v/>
      </c>
    </row>
    <row r="1097">
      <c r="A1097" s="38">
        <f>IF(CriteriTecnici!$A877="","","    "&amp;CHAR(123)&amp;CHAR(34)&amp;"bidderId"&amp;CHAR(34)&amp;": "&amp;CHAR(34)&amp;SUBSTITUTE(CriteriTecnici!$A877,CHAR(34),"'")&amp;CHAR(34)&amp;", "&amp;CHAR(34)&amp;"lotId"&amp;CHAR(34)&amp;": "&amp;CHAR(34)&amp;SUBSTITUTE(CriteriTecnici!$C877,CHAR(34),"'")&amp;CHAR(34)&amp;", "&amp;CHAR(34)&amp;"criterionId"&amp;CHAR(34)&amp;": "&amp;CHAR(34)&amp;SUBSTITUTE(CriteriTecnici!$D877,CHAR(34),"'")&amp;CHAR(34)&amp;", "&amp;CHAR(34)&amp;"kind"&amp;CHAR(34)&amp;": "&amp;CHAR(34)&amp;SUBSTITUTE(CriteriTecnici!$F877,CHAR(34),"'")&amp;CHAR(34)&amp;", "&amp;CHAR(34)&amp;"value"&amp;CHAR(34)&amp;": "&amp;SUBSTITUTE(TRIM(ROUND(IFERROR(CriteriTecnici!$N877*1,IFERROR(NUMBERVALUE(CriteriTecnici!$N877,".",","),IFERROR(NUMBERVALUE(CriteriTecnici!$N877,",","."),0))),4)&amp;""),",",".")&amp;", "&amp;CHAR(34)&amp;"numerator"&amp;CHAR(34)&amp;": "&amp;SUBSTITUTE(TRIM(ROUND(IFERROR(CriteriTecnici!$K877*1,IFERROR(NUMBERVALUE(CriteriTecnici!$K877,".",","),IFERROR(NUMBERVALUE(CriteriTecnici!$K877,",","."),0))),4)&amp;""),",",".")&amp;", "&amp;CHAR(34)&amp;"denominator"&amp;CHAR(34)&amp;": "&amp;SUBSTITUTE(TRIM(ROUND(IFERROR(CriteriTecnici!$L877*1,IFERROR(NUMBERVALUE(CriteriTecnici!$L877,".",","),IFERROR(NUMBERVALUE(CriteriTecnici!$L877,",","."),0))),4)&amp;""),",",".")&amp;", "&amp;CHAR(34)&amp;"flag"&amp;CHAR(34)&amp;": "&amp;SUBSTITUTE(TRIM(ROUND(IFERROR(CriteriTecnici!$M877*1,IFERROR(NUMBERVALUE(CriteriTecnici!$M877,".",","),IFERROR(NUMBERVALUE(CriteriTecnici!$M877,",","."),0))),4)&amp;""),",",".")&amp;", "&amp;CHAR(34)&amp;"rawScore"&amp;CHAR(34)&amp;": "&amp;SUBSTITUTE(TRIM(ROUND(IFERROR(CriteriTecnici!$O877*1,IFERROR(NUMBERVALUE(CriteriTecnici!$O877,".",","),IFERROR(NUMBERVALUE(CriteriTecnici!$O877,",","."),0))),4)&amp;""),",",".")&amp;CHAR(125)&amp;IF(TRUE,",",""))</f>
        <v/>
      </c>
    </row>
    <row r="1098">
      <c r="A1098" s="38">
        <f>IF(CriteriTecnici!$A878="","","    "&amp;CHAR(123)&amp;CHAR(34)&amp;"bidderId"&amp;CHAR(34)&amp;": "&amp;CHAR(34)&amp;SUBSTITUTE(CriteriTecnici!$A878,CHAR(34),"'")&amp;CHAR(34)&amp;", "&amp;CHAR(34)&amp;"lotId"&amp;CHAR(34)&amp;": "&amp;CHAR(34)&amp;SUBSTITUTE(CriteriTecnici!$C878,CHAR(34),"'")&amp;CHAR(34)&amp;", "&amp;CHAR(34)&amp;"criterionId"&amp;CHAR(34)&amp;": "&amp;CHAR(34)&amp;SUBSTITUTE(CriteriTecnici!$D878,CHAR(34),"'")&amp;CHAR(34)&amp;", "&amp;CHAR(34)&amp;"kind"&amp;CHAR(34)&amp;": "&amp;CHAR(34)&amp;SUBSTITUTE(CriteriTecnici!$F878,CHAR(34),"'")&amp;CHAR(34)&amp;", "&amp;CHAR(34)&amp;"value"&amp;CHAR(34)&amp;": "&amp;SUBSTITUTE(TRIM(ROUND(IFERROR(CriteriTecnici!$N878*1,IFERROR(NUMBERVALUE(CriteriTecnici!$N878,".",","),IFERROR(NUMBERVALUE(CriteriTecnici!$N878,",","."),0))),4)&amp;""),",",".")&amp;", "&amp;CHAR(34)&amp;"numerator"&amp;CHAR(34)&amp;": "&amp;SUBSTITUTE(TRIM(ROUND(IFERROR(CriteriTecnici!$K878*1,IFERROR(NUMBERVALUE(CriteriTecnici!$K878,".",","),IFERROR(NUMBERVALUE(CriteriTecnici!$K878,",","."),0))),4)&amp;""),",",".")&amp;", "&amp;CHAR(34)&amp;"denominator"&amp;CHAR(34)&amp;": "&amp;SUBSTITUTE(TRIM(ROUND(IFERROR(CriteriTecnici!$L878*1,IFERROR(NUMBERVALUE(CriteriTecnici!$L878,".",","),IFERROR(NUMBERVALUE(CriteriTecnici!$L878,",","."),0))),4)&amp;""),",",".")&amp;", "&amp;CHAR(34)&amp;"flag"&amp;CHAR(34)&amp;": "&amp;SUBSTITUTE(TRIM(ROUND(IFERROR(CriteriTecnici!$M878*1,IFERROR(NUMBERVALUE(CriteriTecnici!$M878,".",","),IFERROR(NUMBERVALUE(CriteriTecnici!$M878,",","."),0))),4)&amp;""),",",".")&amp;", "&amp;CHAR(34)&amp;"rawScore"&amp;CHAR(34)&amp;": "&amp;SUBSTITUTE(TRIM(ROUND(IFERROR(CriteriTecnici!$O878*1,IFERROR(NUMBERVALUE(CriteriTecnici!$O878,".",","),IFERROR(NUMBERVALUE(CriteriTecnici!$O878,",","."),0))),4)&amp;""),",",".")&amp;CHAR(125)&amp;IF(TRUE,",",""))</f>
        <v/>
      </c>
    </row>
    <row r="1099">
      <c r="A1099" s="38">
        <f>IF(CriteriTecnici!$A879="","","    "&amp;CHAR(123)&amp;CHAR(34)&amp;"bidderId"&amp;CHAR(34)&amp;": "&amp;CHAR(34)&amp;SUBSTITUTE(CriteriTecnici!$A879,CHAR(34),"'")&amp;CHAR(34)&amp;", "&amp;CHAR(34)&amp;"lotId"&amp;CHAR(34)&amp;": "&amp;CHAR(34)&amp;SUBSTITUTE(CriteriTecnici!$C879,CHAR(34),"'")&amp;CHAR(34)&amp;", "&amp;CHAR(34)&amp;"criterionId"&amp;CHAR(34)&amp;": "&amp;CHAR(34)&amp;SUBSTITUTE(CriteriTecnici!$D879,CHAR(34),"'")&amp;CHAR(34)&amp;", "&amp;CHAR(34)&amp;"kind"&amp;CHAR(34)&amp;": "&amp;CHAR(34)&amp;SUBSTITUTE(CriteriTecnici!$F879,CHAR(34),"'")&amp;CHAR(34)&amp;", "&amp;CHAR(34)&amp;"value"&amp;CHAR(34)&amp;": "&amp;SUBSTITUTE(TRIM(ROUND(IFERROR(CriteriTecnici!$N879*1,IFERROR(NUMBERVALUE(CriteriTecnici!$N879,".",","),IFERROR(NUMBERVALUE(CriteriTecnici!$N879,",","."),0))),4)&amp;""),",",".")&amp;", "&amp;CHAR(34)&amp;"numerator"&amp;CHAR(34)&amp;": "&amp;SUBSTITUTE(TRIM(ROUND(IFERROR(CriteriTecnici!$K879*1,IFERROR(NUMBERVALUE(CriteriTecnici!$K879,".",","),IFERROR(NUMBERVALUE(CriteriTecnici!$K879,",","."),0))),4)&amp;""),",",".")&amp;", "&amp;CHAR(34)&amp;"denominator"&amp;CHAR(34)&amp;": "&amp;SUBSTITUTE(TRIM(ROUND(IFERROR(CriteriTecnici!$L879*1,IFERROR(NUMBERVALUE(CriteriTecnici!$L879,".",","),IFERROR(NUMBERVALUE(CriteriTecnici!$L879,",","."),0))),4)&amp;""),",",".")&amp;", "&amp;CHAR(34)&amp;"flag"&amp;CHAR(34)&amp;": "&amp;SUBSTITUTE(TRIM(ROUND(IFERROR(CriteriTecnici!$M879*1,IFERROR(NUMBERVALUE(CriteriTecnici!$M879,".",","),IFERROR(NUMBERVALUE(CriteriTecnici!$M879,",","."),0))),4)&amp;""),",",".")&amp;", "&amp;CHAR(34)&amp;"rawScore"&amp;CHAR(34)&amp;": "&amp;SUBSTITUTE(TRIM(ROUND(IFERROR(CriteriTecnici!$O879*1,IFERROR(NUMBERVALUE(CriteriTecnici!$O879,".",","),IFERROR(NUMBERVALUE(CriteriTecnici!$O879,",","."),0))),4)&amp;""),",",".")&amp;CHAR(125)&amp;IF(TRUE,",",""))</f>
        <v/>
      </c>
    </row>
    <row r="1100">
      <c r="A1100" s="38">
        <f>IF(CriteriTecnici!$A880="","","    "&amp;CHAR(123)&amp;CHAR(34)&amp;"bidderId"&amp;CHAR(34)&amp;": "&amp;CHAR(34)&amp;SUBSTITUTE(CriteriTecnici!$A880,CHAR(34),"'")&amp;CHAR(34)&amp;", "&amp;CHAR(34)&amp;"lotId"&amp;CHAR(34)&amp;": "&amp;CHAR(34)&amp;SUBSTITUTE(CriteriTecnici!$C880,CHAR(34),"'")&amp;CHAR(34)&amp;", "&amp;CHAR(34)&amp;"criterionId"&amp;CHAR(34)&amp;": "&amp;CHAR(34)&amp;SUBSTITUTE(CriteriTecnici!$D880,CHAR(34),"'")&amp;CHAR(34)&amp;", "&amp;CHAR(34)&amp;"kind"&amp;CHAR(34)&amp;": "&amp;CHAR(34)&amp;SUBSTITUTE(CriteriTecnici!$F880,CHAR(34),"'")&amp;CHAR(34)&amp;", "&amp;CHAR(34)&amp;"value"&amp;CHAR(34)&amp;": "&amp;SUBSTITUTE(TRIM(ROUND(IFERROR(CriteriTecnici!$N880*1,IFERROR(NUMBERVALUE(CriteriTecnici!$N880,".",","),IFERROR(NUMBERVALUE(CriteriTecnici!$N880,",","."),0))),4)&amp;""),",",".")&amp;", "&amp;CHAR(34)&amp;"numerator"&amp;CHAR(34)&amp;": "&amp;SUBSTITUTE(TRIM(ROUND(IFERROR(CriteriTecnici!$K880*1,IFERROR(NUMBERVALUE(CriteriTecnici!$K880,".",","),IFERROR(NUMBERVALUE(CriteriTecnici!$K880,",","."),0))),4)&amp;""),",",".")&amp;", "&amp;CHAR(34)&amp;"denominator"&amp;CHAR(34)&amp;": "&amp;SUBSTITUTE(TRIM(ROUND(IFERROR(CriteriTecnici!$L880*1,IFERROR(NUMBERVALUE(CriteriTecnici!$L880,".",","),IFERROR(NUMBERVALUE(CriteriTecnici!$L880,",","."),0))),4)&amp;""),",",".")&amp;", "&amp;CHAR(34)&amp;"flag"&amp;CHAR(34)&amp;": "&amp;SUBSTITUTE(TRIM(ROUND(IFERROR(CriteriTecnici!$M880*1,IFERROR(NUMBERVALUE(CriteriTecnici!$M880,".",","),IFERROR(NUMBERVALUE(CriteriTecnici!$M880,",","."),0))),4)&amp;""),",",".")&amp;", "&amp;CHAR(34)&amp;"rawScore"&amp;CHAR(34)&amp;": "&amp;SUBSTITUTE(TRIM(ROUND(IFERROR(CriteriTecnici!$O880*1,IFERROR(NUMBERVALUE(CriteriTecnici!$O880,".",","),IFERROR(NUMBERVALUE(CriteriTecnici!$O880,",","."),0))),4)&amp;""),",",".")&amp;CHAR(125)&amp;IF(TRUE,",",""))</f>
        <v/>
      </c>
    </row>
    <row r="1101">
      <c r="A1101" s="38">
        <f>IF(CriteriTecnici!$A881="","","    "&amp;CHAR(123)&amp;CHAR(34)&amp;"bidderId"&amp;CHAR(34)&amp;": "&amp;CHAR(34)&amp;SUBSTITUTE(CriteriTecnici!$A881,CHAR(34),"'")&amp;CHAR(34)&amp;", "&amp;CHAR(34)&amp;"lotId"&amp;CHAR(34)&amp;": "&amp;CHAR(34)&amp;SUBSTITUTE(CriteriTecnici!$C881,CHAR(34),"'")&amp;CHAR(34)&amp;", "&amp;CHAR(34)&amp;"criterionId"&amp;CHAR(34)&amp;": "&amp;CHAR(34)&amp;SUBSTITUTE(CriteriTecnici!$D881,CHAR(34),"'")&amp;CHAR(34)&amp;", "&amp;CHAR(34)&amp;"kind"&amp;CHAR(34)&amp;": "&amp;CHAR(34)&amp;SUBSTITUTE(CriteriTecnici!$F881,CHAR(34),"'")&amp;CHAR(34)&amp;", "&amp;CHAR(34)&amp;"value"&amp;CHAR(34)&amp;": "&amp;SUBSTITUTE(TRIM(ROUND(IFERROR(CriteriTecnici!$N881*1,IFERROR(NUMBERVALUE(CriteriTecnici!$N881,".",","),IFERROR(NUMBERVALUE(CriteriTecnici!$N881,",","."),0))),4)&amp;""),",",".")&amp;", "&amp;CHAR(34)&amp;"numerator"&amp;CHAR(34)&amp;": "&amp;SUBSTITUTE(TRIM(ROUND(IFERROR(CriteriTecnici!$K881*1,IFERROR(NUMBERVALUE(CriteriTecnici!$K881,".",","),IFERROR(NUMBERVALUE(CriteriTecnici!$K881,",","."),0))),4)&amp;""),",",".")&amp;", "&amp;CHAR(34)&amp;"denominator"&amp;CHAR(34)&amp;": "&amp;SUBSTITUTE(TRIM(ROUND(IFERROR(CriteriTecnici!$L881*1,IFERROR(NUMBERVALUE(CriteriTecnici!$L881,".",","),IFERROR(NUMBERVALUE(CriteriTecnici!$L881,",","."),0))),4)&amp;""),",",".")&amp;", "&amp;CHAR(34)&amp;"flag"&amp;CHAR(34)&amp;": "&amp;SUBSTITUTE(TRIM(ROUND(IFERROR(CriteriTecnici!$M881*1,IFERROR(NUMBERVALUE(CriteriTecnici!$M881,".",","),IFERROR(NUMBERVALUE(CriteriTecnici!$M881,",","."),0))),4)&amp;""),",",".")&amp;", "&amp;CHAR(34)&amp;"rawScore"&amp;CHAR(34)&amp;": "&amp;SUBSTITUTE(TRIM(ROUND(IFERROR(CriteriTecnici!$O881*1,IFERROR(NUMBERVALUE(CriteriTecnici!$O881,".",","),IFERROR(NUMBERVALUE(CriteriTecnici!$O881,",","."),0))),4)&amp;""),",",".")&amp;CHAR(125)&amp;IF(TRUE,",",""))</f>
        <v/>
      </c>
    </row>
    <row r="1102">
      <c r="A1102" s="38">
        <f>IF(CriteriTecnici!$A882="","","    "&amp;CHAR(123)&amp;CHAR(34)&amp;"bidderId"&amp;CHAR(34)&amp;": "&amp;CHAR(34)&amp;SUBSTITUTE(CriteriTecnici!$A882,CHAR(34),"'")&amp;CHAR(34)&amp;", "&amp;CHAR(34)&amp;"lotId"&amp;CHAR(34)&amp;": "&amp;CHAR(34)&amp;SUBSTITUTE(CriteriTecnici!$C882,CHAR(34),"'")&amp;CHAR(34)&amp;", "&amp;CHAR(34)&amp;"criterionId"&amp;CHAR(34)&amp;": "&amp;CHAR(34)&amp;SUBSTITUTE(CriteriTecnici!$D882,CHAR(34),"'")&amp;CHAR(34)&amp;", "&amp;CHAR(34)&amp;"kind"&amp;CHAR(34)&amp;": "&amp;CHAR(34)&amp;SUBSTITUTE(CriteriTecnici!$F882,CHAR(34),"'")&amp;CHAR(34)&amp;", "&amp;CHAR(34)&amp;"value"&amp;CHAR(34)&amp;": "&amp;SUBSTITUTE(TRIM(ROUND(IFERROR(CriteriTecnici!$N882*1,IFERROR(NUMBERVALUE(CriteriTecnici!$N882,".",","),IFERROR(NUMBERVALUE(CriteriTecnici!$N882,",","."),0))),4)&amp;""),",",".")&amp;", "&amp;CHAR(34)&amp;"numerator"&amp;CHAR(34)&amp;": "&amp;SUBSTITUTE(TRIM(ROUND(IFERROR(CriteriTecnici!$K882*1,IFERROR(NUMBERVALUE(CriteriTecnici!$K882,".",","),IFERROR(NUMBERVALUE(CriteriTecnici!$K882,",","."),0))),4)&amp;""),",",".")&amp;", "&amp;CHAR(34)&amp;"denominator"&amp;CHAR(34)&amp;": "&amp;SUBSTITUTE(TRIM(ROUND(IFERROR(CriteriTecnici!$L882*1,IFERROR(NUMBERVALUE(CriteriTecnici!$L882,".",","),IFERROR(NUMBERVALUE(CriteriTecnici!$L882,",","."),0))),4)&amp;""),",",".")&amp;", "&amp;CHAR(34)&amp;"flag"&amp;CHAR(34)&amp;": "&amp;SUBSTITUTE(TRIM(ROUND(IFERROR(CriteriTecnici!$M882*1,IFERROR(NUMBERVALUE(CriteriTecnici!$M882,".",","),IFERROR(NUMBERVALUE(CriteriTecnici!$M882,",","."),0))),4)&amp;""),",",".")&amp;", "&amp;CHAR(34)&amp;"rawScore"&amp;CHAR(34)&amp;": "&amp;SUBSTITUTE(TRIM(ROUND(IFERROR(CriteriTecnici!$O882*1,IFERROR(NUMBERVALUE(CriteriTecnici!$O882,".",","),IFERROR(NUMBERVALUE(CriteriTecnici!$O882,",","."),0))),4)&amp;""),",",".")&amp;CHAR(125)&amp;IF(TRUE,",",""))</f>
        <v/>
      </c>
    </row>
    <row r="1103">
      <c r="A1103" s="38">
        <f>IF(CriteriTecnici!$A883="","","    "&amp;CHAR(123)&amp;CHAR(34)&amp;"bidderId"&amp;CHAR(34)&amp;": "&amp;CHAR(34)&amp;SUBSTITUTE(CriteriTecnici!$A883,CHAR(34),"'")&amp;CHAR(34)&amp;", "&amp;CHAR(34)&amp;"lotId"&amp;CHAR(34)&amp;": "&amp;CHAR(34)&amp;SUBSTITUTE(CriteriTecnici!$C883,CHAR(34),"'")&amp;CHAR(34)&amp;", "&amp;CHAR(34)&amp;"criterionId"&amp;CHAR(34)&amp;": "&amp;CHAR(34)&amp;SUBSTITUTE(CriteriTecnici!$D883,CHAR(34),"'")&amp;CHAR(34)&amp;", "&amp;CHAR(34)&amp;"kind"&amp;CHAR(34)&amp;": "&amp;CHAR(34)&amp;SUBSTITUTE(CriteriTecnici!$F883,CHAR(34),"'")&amp;CHAR(34)&amp;", "&amp;CHAR(34)&amp;"value"&amp;CHAR(34)&amp;": "&amp;SUBSTITUTE(TRIM(ROUND(IFERROR(CriteriTecnici!$N883*1,IFERROR(NUMBERVALUE(CriteriTecnici!$N883,".",","),IFERROR(NUMBERVALUE(CriteriTecnici!$N883,",","."),0))),4)&amp;""),",",".")&amp;", "&amp;CHAR(34)&amp;"numerator"&amp;CHAR(34)&amp;": "&amp;SUBSTITUTE(TRIM(ROUND(IFERROR(CriteriTecnici!$K883*1,IFERROR(NUMBERVALUE(CriteriTecnici!$K883,".",","),IFERROR(NUMBERVALUE(CriteriTecnici!$K883,",","."),0))),4)&amp;""),",",".")&amp;", "&amp;CHAR(34)&amp;"denominator"&amp;CHAR(34)&amp;": "&amp;SUBSTITUTE(TRIM(ROUND(IFERROR(CriteriTecnici!$L883*1,IFERROR(NUMBERVALUE(CriteriTecnici!$L883,".",","),IFERROR(NUMBERVALUE(CriteriTecnici!$L883,",","."),0))),4)&amp;""),",",".")&amp;", "&amp;CHAR(34)&amp;"flag"&amp;CHAR(34)&amp;": "&amp;SUBSTITUTE(TRIM(ROUND(IFERROR(CriteriTecnici!$M883*1,IFERROR(NUMBERVALUE(CriteriTecnici!$M883,".",","),IFERROR(NUMBERVALUE(CriteriTecnici!$M883,",","."),0))),4)&amp;""),",",".")&amp;", "&amp;CHAR(34)&amp;"rawScore"&amp;CHAR(34)&amp;": "&amp;SUBSTITUTE(TRIM(ROUND(IFERROR(CriteriTecnici!$O883*1,IFERROR(NUMBERVALUE(CriteriTecnici!$O883,".",","),IFERROR(NUMBERVALUE(CriteriTecnici!$O883,",","."),0))),4)&amp;""),",",".")&amp;CHAR(125)&amp;IF(TRUE,",",""))</f>
        <v/>
      </c>
    </row>
    <row r="1104">
      <c r="A1104" s="38">
        <f>IF(CriteriTecnici!$A884="","","    "&amp;CHAR(123)&amp;CHAR(34)&amp;"bidderId"&amp;CHAR(34)&amp;": "&amp;CHAR(34)&amp;SUBSTITUTE(CriteriTecnici!$A884,CHAR(34),"'")&amp;CHAR(34)&amp;", "&amp;CHAR(34)&amp;"lotId"&amp;CHAR(34)&amp;": "&amp;CHAR(34)&amp;SUBSTITUTE(CriteriTecnici!$C884,CHAR(34),"'")&amp;CHAR(34)&amp;", "&amp;CHAR(34)&amp;"criterionId"&amp;CHAR(34)&amp;": "&amp;CHAR(34)&amp;SUBSTITUTE(CriteriTecnici!$D884,CHAR(34),"'")&amp;CHAR(34)&amp;", "&amp;CHAR(34)&amp;"kind"&amp;CHAR(34)&amp;": "&amp;CHAR(34)&amp;SUBSTITUTE(CriteriTecnici!$F884,CHAR(34),"'")&amp;CHAR(34)&amp;", "&amp;CHAR(34)&amp;"value"&amp;CHAR(34)&amp;": "&amp;SUBSTITUTE(TRIM(ROUND(IFERROR(CriteriTecnici!$N884*1,IFERROR(NUMBERVALUE(CriteriTecnici!$N884,".",","),IFERROR(NUMBERVALUE(CriteriTecnici!$N884,",","."),0))),4)&amp;""),",",".")&amp;", "&amp;CHAR(34)&amp;"numerator"&amp;CHAR(34)&amp;": "&amp;SUBSTITUTE(TRIM(ROUND(IFERROR(CriteriTecnici!$K884*1,IFERROR(NUMBERVALUE(CriteriTecnici!$K884,".",","),IFERROR(NUMBERVALUE(CriteriTecnici!$K884,",","."),0))),4)&amp;""),",",".")&amp;", "&amp;CHAR(34)&amp;"denominator"&amp;CHAR(34)&amp;": "&amp;SUBSTITUTE(TRIM(ROUND(IFERROR(CriteriTecnici!$L884*1,IFERROR(NUMBERVALUE(CriteriTecnici!$L884,".",","),IFERROR(NUMBERVALUE(CriteriTecnici!$L884,",","."),0))),4)&amp;""),",",".")&amp;", "&amp;CHAR(34)&amp;"flag"&amp;CHAR(34)&amp;": "&amp;SUBSTITUTE(TRIM(ROUND(IFERROR(CriteriTecnici!$M884*1,IFERROR(NUMBERVALUE(CriteriTecnici!$M884,".",","),IFERROR(NUMBERVALUE(CriteriTecnici!$M884,",","."),0))),4)&amp;""),",",".")&amp;", "&amp;CHAR(34)&amp;"rawScore"&amp;CHAR(34)&amp;": "&amp;SUBSTITUTE(TRIM(ROUND(IFERROR(CriteriTecnici!$O884*1,IFERROR(NUMBERVALUE(CriteriTecnici!$O884,".",","),IFERROR(NUMBERVALUE(CriteriTecnici!$O884,",","."),0))),4)&amp;""),",",".")&amp;CHAR(125)&amp;IF(TRUE,",",""))</f>
        <v/>
      </c>
    </row>
    <row r="1105">
      <c r="A1105" s="38">
        <f>IF(CriteriTecnici!$A885="","","    "&amp;CHAR(123)&amp;CHAR(34)&amp;"bidderId"&amp;CHAR(34)&amp;": "&amp;CHAR(34)&amp;SUBSTITUTE(CriteriTecnici!$A885,CHAR(34),"'")&amp;CHAR(34)&amp;", "&amp;CHAR(34)&amp;"lotId"&amp;CHAR(34)&amp;": "&amp;CHAR(34)&amp;SUBSTITUTE(CriteriTecnici!$C885,CHAR(34),"'")&amp;CHAR(34)&amp;", "&amp;CHAR(34)&amp;"criterionId"&amp;CHAR(34)&amp;": "&amp;CHAR(34)&amp;SUBSTITUTE(CriteriTecnici!$D885,CHAR(34),"'")&amp;CHAR(34)&amp;", "&amp;CHAR(34)&amp;"kind"&amp;CHAR(34)&amp;": "&amp;CHAR(34)&amp;SUBSTITUTE(CriteriTecnici!$F885,CHAR(34),"'")&amp;CHAR(34)&amp;", "&amp;CHAR(34)&amp;"value"&amp;CHAR(34)&amp;": "&amp;SUBSTITUTE(TRIM(ROUND(IFERROR(CriteriTecnici!$N885*1,IFERROR(NUMBERVALUE(CriteriTecnici!$N885,".",","),IFERROR(NUMBERVALUE(CriteriTecnici!$N885,",","."),0))),4)&amp;""),",",".")&amp;", "&amp;CHAR(34)&amp;"numerator"&amp;CHAR(34)&amp;": "&amp;SUBSTITUTE(TRIM(ROUND(IFERROR(CriteriTecnici!$K885*1,IFERROR(NUMBERVALUE(CriteriTecnici!$K885,".",","),IFERROR(NUMBERVALUE(CriteriTecnici!$K885,",","."),0))),4)&amp;""),",",".")&amp;", "&amp;CHAR(34)&amp;"denominator"&amp;CHAR(34)&amp;": "&amp;SUBSTITUTE(TRIM(ROUND(IFERROR(CriteriTecnici!$L885*1,IFERROR(NUMBERVALUE(CriteriTecnici!$L885,".",","),IFERROR(NUMBERVALUE(CriteriTecnici!$L885,",","."),0))),4)&amp;""),",",".")&amp;", "&amp;CHAR(34)&amp;"flag"&amp;CHAR(34)&amp;": "&amp;SUBSTITUTE(TRIM(ROUND(IFERROR(CriteriTecnici!$M885*1,IFERROR(NUMBERVALUE(CriteriTecnici!$M885,".",","),IFERROR(NUMBERVALUE(CriteriTecnici!$M885,",","."),0))),4)&amp;""),",",".")&amp;", "&amp;CHAR(34)&amp;"rawScore"&amp;CHAR(34)&amp;": "&amp;SUBSTITUTE(TRIM(ROUND(IFERROR(CriteriTecnici!$O885*1,IFERROR(NUMBERVALUE(CriteriTecnici!$O885,".",","),IFERROR(NUMBERVALUE(CriteriTecnici!$O885,",","."),0))),4)&amp;""),",",".")&amp;CHAR(125)&amp;IF(TRUE,",",""))</f>
        <v/>
      </c>
    </row>
    <row r="1106">
      <c r="A1106" s="38">
        <f>IF(CriteriTecnici!$A886="","","    "&amp;CHAR(123)&amp;CHAR(34)&amp;"bidderId"&amp;CHAR(34)&amp;": "&amp;CHAR(34)&amp;SUBSTITUTE(CriteriTecnici!$A886,CHAR(34),"'")&amp;CHAR(34)&amp;", "&amp;CHAR(34)&amp;"lotId"&amp;CHAR(34)&amp;": "&amp;CHAR(34)&amp;SUBSTITUTE(CriteriTecnici!$C886,CHAR(34),"'")&amp;CHAR(34)&amp;", "&amp;CHAR(34)&amp;"criterionId"&amp;CHAR(34)&amp;": "&amp;CHAR(34)&amp;SUBSTITUTE(CriteriTecnici!$D886,CHAR(34),"'")&amp;CHAR(34)&amp;", "&amp;CHAR(34)&amp;"kind"&amp;CHAR(34)&amp;": "&amp;CHAR(34)&amp;SUBSTITUTE(CriteriTecnici!$F886,CHAR(34),"'")&amp;CHAR(34)&amp;", "&amp;CHAR(34)&amp;"value"&amp;CHAR(34)&amp;": "&amp;SUBSTITUTE(TRIM(ROUND(IFERROR(CriteriTecnici!$N886*1,IFERROR(NUMBERVALUE(CriteriTecnici!$N886,".",","),IFERROR(NUMBERVALUE(CriteriTecnici!$N886,",","."),0))),4)&amp;""),",",".")&amp;", "&amp;CHAR(34)&amp;"numerator"&amp;CHAR(34)&amp;": "&amp;SUBSTITUTE(TRIM(ROUND(IFERROR(CriteriTecnici!$K886*1,IFERROR(NUMBERVALUE(CriteriTecnici!$K886,".",","),IFERROR(NUMBERVALUE(CriteriTecnici!$K886,",","."),0))),4)&amp;""),",",".")&amp;", "&amp;CHAR(34)&amp;"denominator"&amp;CHAR(34)&amp;": "&amp;SUBSTITUTE(TRIM(ROUND(IFERROR(CriteriTecnici!$L886*1,IFERROR(NUMBERVALUE(CriteriTecnici!$L886,".",","),IFERROR(NUMBERVALUE(CriteriTecnici!$L886,",","."),0))),4)&amp;""),",",".")&amp;", "&amp;CHAR(34)&amp;"flag"&amp;CHAR(34)&amp;": "&amp;SUBSTITUTE(TRIM(ROUND(IFERROR(CriteriTecnici!$M886*1,IFERROR(NUMBERVALUE(CriteriTecnici!$M886,".",","),IFERROR(NUMBERVALUE(CriteriTecnici!$M886,",","."),0))),4)&amp;""),",",".")&amp;", "&amp;CHAR(34)&amp;"rawScore"&amp;CHAR(34)&amp;": "&amp;SUBSTITUTE(TRIM(ROUND(IFERROR(CriteriTecnici!$O886*1,IFERROR(NUMBERVALUE(CriteriTecnici!$O886,".",","),IFERROR(NUMBERVALUE(CriteriTecnici!$O886,",","."),0))),4)&amp;""),",",".")&amp;CHAR(125)&amp;IF(TRUE,",",""))</f>
        <v/>
      </c>
    </row>
    <row r="1107">
      <c r="A1107" s="38">
        <f>IF(CriteriTecnici!$A887="","","    "&amp;CHAR(123)&amp;CHAR(34)&amp;"bidderId"&amp;CHAR(34)&amp;": "&amp;CHAR(34)&amp;SUBSTITUTE(CriteriTecnici!$A887,CHAR(34),"'")&amp;CHAR(34)&amp;", "&amp;CHAR(34)&amp;"lotId"&amp;CHAR(34)&amp;": "&amp;CHAR(34)&amp;SUBSTITUTE(CriteriTecnici!$C887,CHAR(34),"'")&amp;CHAR(34)&amp;", "&amp;CHAR(34)&amp;"criterionId"&amp;CHAR(34)&amp;": "&amp;CHAR(34)&amp;SUBSTITUTE(CriteriTecnici!$D887,CHAR(34),"'")&amp;CHAR(34)&amp;", "&amp;CHAR(34)&amp;"kind"&amp;CHAR(34)&amp;": "&amp;CHAR(34)&amp;SUBSTITUTE(CriteriTecnici!$F887,CHAR(34),"'")&amp;CHAR(34)&amp;", "&amp;CHAR(34)&amp;"value"&amp;CHAR(34)&amp;": "&amp;SUBSTITUTE(TRIM(ROUND(IFERROR(CriteriTecnici!$N887*1,IFERROR(NUMBERVALUE(CriteriTecnici!$N887,".",","),IFERROR(NUMBERVALUE(CriteriTecnici!$N887,",","."),0))),4)&amp;""),",",".")&amp;", "&amp;CHAR(34)&amp;"numerator"&amp;CHAR(34)&amp;": "&amp;SUBSTITUTE(TRIM(ROUND(IFERROR(CriteriTecnici!$K887*1,IFERROR(NUMBERVALUE(CriteriTecnici!$K887,".",","),IFERROR(NUMBERVALUE(CriteriTecnici!$K887,",","."),0))),4)&amp;""),",",".")&amp;", "&amp;CHAR(34)&amp;"denominator"&amp;CHAR(34)&amp;": "&amp;SUBSTITUTE(TRIM(ROUND(IFERROR(CriteriTecnici!$L887*1,IFERROR(NUMBERVALUE(CriteriTecnici!$L887,".",","),IFERROR(NUMBERVALUE(CriteriTecnici!$L887,",","."),0))),4)&amp;""),",",".")&amp;", "&amp;CHAR(34)&amp;"flag"&amp;CHAR(34)&amp;": "&amp;SUBSTITUTE(TRIM(ROUND(IFERROR(CriteriTecnici!$M887*1,IFERROR(NUMBERVALUE(CriteriTecnici!$M887,".",","),IFERROR(NUMBERVALUE(CriteriTecnici!$M887,",","."),0))),4)&amp;""),",",".")&amp;", "&amp;CHAR(34)&amp;"rawScore"&amp;CHAR(34)&amp;": "&amp;SUBSTITUTE(TRIM(ROUND(IFERROR(CriteriTecnici!$O887*1,IFERROR(NUMBERVALUE(CriteriTecnici!$O887,".",","),IFERROR(NUMBERVALUE(CriteriTecnici!$O887,",","."),0))),4)&amp;""),",",".")&amp;CHAR(125)&amp;IF(TRUE,",",""))</f>
        <v/>
      </c>
    </row>
    <row r="1108">
      <c r="A1108" s="38">
        <f>IF(CriteriTecnici!$A888="","","    "&amp;CHAR(123)&amp;CHAR(34)&amp;"bidderId"&amp;CHAR(34)&amp;": "&amp;CHAR(34)&amp;SUBSTITUTE(CriteriTecnici!$A888,CHAR(34),"'")&amp;CHAR(34)&amp;", "&amp;CHAR(34)&amp;"lotId"&amp;CHAR(34)&amp;": "&amp;CHAR(34)&amp;SUBSTITUTE(CriteriTecnici!$C888,CHAR(34),"'")&amp;CHAR(34)&amp;", "&amp;CHAR(34)&amp;"criterionId"&amp;CHAR(34)&amp;": "&amp;CHAR(34)&amp;SUBSTITUTE(CriteriTecnici!$D888,CHAR(34),"'")&amp;CHAR(34)&amp;", "&amp;CHAR(34)&amp;"kind"&amp;CHAR(34)&amp;": "&amp;CHAR(34)&amp;SUBSTITUTE(CriteriTecnici!$F888,CHAR(34),"'")&amp;CHAR(34)&amp;", "&amp;CHAR(34)&amp;"value"&amp;CHAR(34)&amp;": "&amp;SUBSTITUTE(TRIM(ROUND(IFERROR(CriteriTecnici!$N888*1,IFERROR(NUMBERVALUE(CriteriTecnici!$N888,".",","),IFERROR(NUMBERVALUE(CriteriTecnici!$N888,",","."),0))),4)&amp;""),",",".")&amp;", "&amp;CHAR(34)&amp;"numerator"&amp;CHAR(34)&amp;": "&amp;SUBSTITUTE(TRIM(ROUND(IFERROR(CriteriTecnici!$K888*1,IFERROR(NUMBERVALUE(CriteriTecnici!$K888,".",","),IFERROR(NUMBERVALUE(CriteriTecnici!$K888,",","."),0))),4)&amp;""),",",".")&amp;", "&amp;CHAR(34)&amp;"denominator"&amp;CHAR(34)&amp;": "&amp;SUBSTITUTE(TRIM(ROUND(IFERROR(CriteriTecnici!$L888*1,IFERROR(NUMBERVALUE(CriteriTecnici!$L888,".",","),IFERROR(NUMBERVALUE(CriteriTecnici!$L888,",","."),0))),4)&amp;""),",",".")&amp;", "&amp;CHAR(34)&amp;"flag"&amp;CHAR(34)&amp;": "&amp;SUBSTITUTE(TRIM(ROUND(IFERROR(CriteriTecnici!$M888*1,IFERROR(NUMBERVALUE(CriteriTecnici!$M888,".",","),IFERROR(NUMBERVALUE(CriteriTecnici!$M888,",","."),0))),4)&amp;""),",",".")&amp;", "&amp;CHAR(34)&amp;"rawScore"&amp;CHAR(34)&amp;": "&amp;SUBSTITUTE(TRIM(ROUND(IFERROR(CriteriTecnici!$O888*1,IFERROR(NUMBERVALUE(CriteriTecnici!$O888,".",","),IFERROR(NUMBERVALUE(CriteriTecnici!$O888,",","."),0))),4)&amp;""),",",".")&amp;CHAR(125)&amp;IF(TRUE,",",""))</f>
        <v/>
      </c>
    </row>
    <row r="1109">
      <c r="A1109" s="38">
        <f>IF(CriteriTecnici!$A889="","","    "&amp;CHAR(123)&amp;CHAR(34)&amp;"bidderId"&amp;CHAR(34)&amp;": "&amp;CHAR(34)&amp;SUBSTITUTE(CriteriTecnici!$A889,CHAR(34),"'")&amp;CHAR(34)&amp;", "&amp;CHAR(34)&amp;"lotId"&amp;CHAR(34)&amp;": "&amp;CHAR(34)&amp;SUBSTITUTE(CriteriTecnici!$C889,CHAR(34),"'")&amp;CHAR(34)&amp;", "&amp;CHAR(34)&amp;"criterionId"&amp;CHAR(34)&amp;": "&amp;CHAR(34)&amp;SUBSTITUTE(CriteriTecnici!$D889,CHAR(34),"'")&amp;CHAR(34)&amp;", "&amp;CHAR(34)&amp;"kind"&amp;CHAR(34)&amp;": "&amp;CHAR(34)&amp;SUBSTITUTE(CriteriTecnici!$F889,CHAR(34),"'")&amp;CHAR(34)&amp;", "&amp;CHAR(34)&amp;"value"&amp;CHAR(34)&amp;": "&amp;SUBSTITUTE(TRIM(ROUND(IFERROR(CriteriTecnici!$N889*1,IFERROR(NUMBERVALUE(CriteriTecnici!$N889,".",","),IFERROR(NUMBERVALUE(CriteriTecnici!$N889,",","."),0))),4)&amp;""),",",".")&amp;", "&amp;CHAR(34)&amp;"numerator"&amp;CHAR(34)&amp;": "&amp;SUBSTITUTE(TRIM(ROUND(IFERROR(CriteriTecnici!$K889*1,IFERROR(NUMBERVALUE(CriteriTecnici!$K889,".",","),IFERROR(NUMBERVALUE(CriteriTecnici!$K889,",","."),0))),4)&amp;""),",",".")&amp;", "&amp;CHAR(34)&amp;"denominator"&amp;CHAR(34)&amp;": "&amp;SUBSTITUTE(TRIM(ROUND(IFERROR(CriteriTecnici!$L889*1,IFERROR(NUMBERVALUE(CriteriTecnici!$L889,".",","),IFERROR(NUMBERVALUE(CriteriTecnici!$L889,",","."),0))),4)&amp;""),",",".")&amp;", "&amp;CHAR(34)&amp;"flag"&amp;CHAR(34)&amp;": "&amp;SUBSTITUTE(TRIM(ROUND(IFERROR(CriteriTecnici!$M889*1,IFERROR(NUMBERVALUE(CriteriTecnici!$M889,".",","),IFERROR(NUMBERVALUE(CriteriTecnici!$M889,",","."),0))),4)&amp;""),",",".")&amp;", "&amp;CHAR(34)&amp;"rawScore"&amp;CHAR(34)&amp;": "&amp;SUBSTITUTE(TRIM(ROUND(IFERROR(CriteriTecnici!$O889*1,IFERROR(NUMBERVALUE(CriteriTecnici!$O889,".",","),IFERROR(NUMBERVALUE(CriteriTecnici!$O889,",","."),0))),4)&amp;""),",",".")&amp;CHAR(125)&amp;IF(TRUE,",",""))</f>
        <v/>
      </c>
    </row>
    <row r="1110">
      <c r="A1110" s="38">
        <f>IF(CriteriTecnici!$A890="","","    "&amp;CHAR(123)&amp;CHAR(34)&amp;"bidderId"&amp;CHAR(34)&amp;": "&amp;CHAR(34)&amp;SUBSTITUTE(CriteriTecnici!$A890,CHAR(34),"'")&amp;CHAR(34)&amp;", "&amp;CHAR(34)&amp;"lotId"&amp;CHAR(34)&amp;": "&amp;CHAR(34)&amp;SUBSTITUTE(CriteriTecnici!$C890,CHAR(34),"'")&amp;CHAR(34)&amp;", "&amp;CHAR(34)&amp;"criterionId"&amp;CHAR(34)&amp;": "&amp;CHAR(34)&amp;SUBSTITUTE(CriteriTecnici!$D890,CHAR(34),"'")&amp;CHAR(34)&amp;", "&amp;CHAR(34)&amp;"kind"&amp;CHAR(34)&amp;": "&amp;CHAR(34)&amp;SUBSTITUTE(CriteriTecnici!$F890,CHAR(34),"'")&amp;CHAR(34)&amp;", "&amp;CHAR(34)&amp;"value"&amp;CHAR(34)&amp;": "&amp;SUBSTITUTE(TRIM(ROUND(IFERROR(CriteriTecnici!$N890*1,IFERROR(NUMBERVALUE(CriteriTecnici!$N890,".",","),IFERROR(NUMBERVALUE(CriteriTecnici!$N890,",","."),0))),4)&amp;""),",",".")&amp;", "&amp;CHAR(34)&amp;"numerator"&amp;CHAR(34)&amp;": "&amp;SUBSTITUTE(TRIM(ROUND(IFERROR(CriteriTecnici!$K890*1,IFERROR(NUMBERVALUE(CriteriTecnici!$K890,".",","),IFERROR(NUMBERVALUE(CriteriTecnici!$K890,",","."),0))),4)&amp;""),",",".")&amp;", "&amp;CHAR(34)&amp;"denominator"&amp;CHAR(34)&amp;": "&amp;SUBSTITUTE(TRIM(ROUND(IFERROR(CriteriTecnici!$L890*1,IFERROR(NUMBERVALUE(CriteriTecnici!$L890,".",","),IFERROR(NUMBERVALUE(CriteriTecnici!$L890,",","."),0))),4)&amp;""),",",".")&amp;", "&amp;CHAR(34)&amp;"flag"&amp;CHAR(34)&amp;": "&amp;SUBSTITUTE(TRIM(ROUND(IFERROR(CriteriTecnici!$M890*1,IFERROR(NUMBERVALUE(CriteriTecnici!$M890,".",","),IFERROR(NUMBERVALUE(CriteriTecnici!$M890,",","."),0))),4)&amp;""),",",".")&amp;", "&amp;CHAR(34)&amp;"rawScore"&amp;CHAR(34)&amp;": "&amp;SUBSTITUTE(TRIM(ROUND(IFERROR(CriteriTecnici!$O890*1,IFERROR(NUMBERVALUE(CriteriTecnici!$O890,".",","),IFERROR(NUMBERVALUE(CriteriTecnici!$O890,",","."),0))),4)&amp;""),",",".")&amp;CHAR(125)&amp;IF(TRUE,",",""))</f>
        <v/>
      </c>
    </row>
    <row r="1111">
      <c r="A1111" s="38">
        <f>IF(CriteriTecnici!$A891="","","    "&amp;CHAR(123)&amp;CHAR(34)&amp;"bidderId"&amp;CHAR(34)&amp;": "&amp;CHAR(34)&amp;SUBSTITUTE(CriteriTecnici!$A891,CHAR(34),"'")&amp;CHAR(34)&amp;", "&amp;CHAR(34)&amp;"lotId"&amp;CHAR(34)&amp;": "&amp;CHAR(34)&amp;SUBSTITUTE(CriteriTecnici!$C891,CHAR(34),"'")&amp;CHAR(34)&amp;", "&amp;CHAR(34)&amp;"criterionId"&amp;CHAR(34)&amp;": "&amp;CHAR(34)&amp;SUBSTITUTE(CriteriTecnici!$D891,CHAR(34),"'")&amp;CHAR(34)&amp;", "&amp;CHAR(34)&amp;"kind"&amp;CHAR(34)&amp;": "&amp;CHAR(34)&amp;SUBSTITUTE(CriteriTecnici!$F891,CHAR(34),"'")&amp;CHAR(34)&amp;", "&amp;CHAR(34)&amp;"value"&amp;CHAR(34)&amp;": "&amp;SUBSTITUTE(TRIM(ROUND(IFERROR(CriteriTecnici!$N891*1,IFERROR(NUMBERVALUE(CriteriTecnici!$N891,".",","),IFERROR(NUMBERVALUE(CriteriTecnici!$N891,",","."),0))),4)&amp;""),",",".")&amp;", "&amp;CHAR(34)&amp;"numerator"&amp;CHAR(34)&amp;": "&amp;SUBSTITUTE(TRIM(ROUND(IFERROR(CriteriTecnici!$K891*1,IFERROR(NUMBERVALUE(CriteriTecnici!$K891,".",","),IFERROR(NUMBERVALUE(CriteriTecnici!$K891,",","."),0))),4)&amp;""),",",".")&amp;", "&amp;CHAR(34)&amp;"denominator"&amp;CHAR(34)&amp;": "&amp;SUBSTITUTE(TRIM(ROUND(IFERROR(CriteriTecnici!$L891*1,IFERROR(NUMBERVALUE(CriteriTecnici!$L891,".",","),IFERROR(NUMBERVALUE(CriteriTecnici!$L891,",","."),0))),4)&amp;""),",",".")&amp;", "&amp;CHAR(34)&amp;"flag"&amp;CHAR(34)&amp;": "&amp;SUBSTITUTE(TRIM(ROUND(IFERROR(CriteriTecnici!$M891*1,IFERROR(NUMBERVALUE(CriteriTecnici!$M891,".",","),IFERROR(NUMBERVALUE(CriteriTecnici!$M891,",","."),0))),4)&amp;""),",",".")&amp;", "&amp;CHAR(34)&amp;"rawScore"&amp;CHAR(34)&amp;": "&amp;SUBSTITUTE(TRIM(ROUND(IFERROR(CriteriTecnici!$O891*1,IFERROR(NUMBERVALUE(CriteriTecnici!$O891,".",","),IFERROR(NUMBERVALUE(CriteriTecnici!$O891,",","."),0))),4)&amp;""),",",".")&amp;CHAR(125)&amp;IF(TRUE,",",""))</f>
        <v/>
      </c>
    </row>
    <row r="1112">
      <c r="A1112" s="38">
        <f>IF(CriteriTecnici!$A892="","","    "&amp;CHAR(123)&amp;CHAR(34)&amp;"bidderId"&amp;CHAR(34)&amp;": "&amp;CHAR(34)&amp;SUBSTITUTE(CriteriTecnici!$A892,CHAR(34),"'")&amp;CHAR(34)&amp;", "&amp;CHAR(34)&amp;"lotId"&amp;CHAR(34)&amp;": "&amp;CHAR(34)&amp;SUBSTITUTE(CriteriTecnici!$C892,CHAR(34),"'")&amp;CHAR(34)&amp;", "&amp;CHAR(34)&amp;"criterionId"&amp;CHAR(34)&amp;": "&amp;CHAR(34)&amp;SUBSTITUTE(CriteriTecnici!$D892,CHAR(34),"'")&amp;CHAR(34)&amp;", "&amp;CHAR(34)&amp;"kind"&amp;CHAR(34)&amp;": "&amp;CHAR(34)&amp;SUBSTITUTE(CriteriTecnici!$F892,CHAR(34),"'")&amp;CHAR(34)&amp;", "&amp;CHAR(34)&amp;"value"&amp;CHAR(34)&amp;": "&amp;SUBSTITUTE(TRIM(ROUND(IFERROR(CriteriTecnici!$N892*1,IFERROR(NUMBERVALUE(CriteriTecnici!$N892,".",","),IFERROR(NUMBERVALUE(CriteriTecnici!$N892,",","."),0))),4)&amp;""),",",".")&amp;", "&amp;CHAR(34)&amp;"numerator"&amp;CHAR(34)&amp;": "&amp;SUBSTITUTE(TRIM(ROUND(IFERROR(CriteriTecnici!$K892*1,IFERROR(NUMBERVALUE(CriteriTecnici!$K892,".",","),IFERROR(NUMBERVALUE(CriteriTecnici!$K892,",","."),0))),4)&amp;""),",",".")&amp;", "&amp;CHAR(34)&amp;"denominator"&amp;CHAR(34)&amp;": "&amp;SUBSTITUTE(TRIM(ROUND(IFERROR(CriteriTecnici!$L892*1,IFERROR(NUMBERVALUE(CriteriTecnici!$L892,".",","),IFERROR(NUMBERVALUE(CriteriTecnici!$L892,",","."),0))),4)&amp;""),",",".")&amp;", "&amp;CHAR(34)&amp;"flag"&amp;CHAR(34)&amp;": "&amp;SUBSTITUTE(TRIM(ROUND(IFERROR(CriteriTecnici!$M892*1,IFERROR(NUMBERVALUE(CriteriTecnici!$M892,".",","),IFERROR(NUMBERVALUE(CriteriTecnici!$M892,",","."),0))),4)&amp;""),",",".")&amp;", "&amp;CHAR(34)&amp;"rawScore"&amp;CHAR(34)&amp;": "&amp;SUBSTITUTE(TRIM(ROUND(IFERROR(CriteriTecnici!$O892*1,IFERROR(NUMBERVALUE(CriteriTecnici!$O892,".",","),IFERROR(NUMBERVALUE(CriteriTecnici!$O892,",","."),0))),4)&amp;""),",",".")&amp;CHAR(125)&amp;IF(TRUE,",",""))</f>
        <v/>
      </c>
    </row>
    <row r="1113">
      <c r="A1113" s="38">
        <f>IF(CriteriTecnici!$A893="","","    "&amp;CHAR(123)&amp;CHAR(34)&amp;"bidderId"&amp;CHAR(34)&amp;": "&amp;CHAR(34)&amp;SUBSTITUTE(CriteriTecnici!$A893,CHAR(34),"'")&amp;CHAR(34)&amp;", "&amp;CHAR(34)&amp;"lotId"&amp;CHAR(34)&amp;": "&amp;CHAR(34)&amp;SUBSTITUTE(CriteriTecnici!$C893,CHAR(34),"'")&amp;CHAR(34)&amp;", "&amp;CHAR(34)&amp;"criterionId"&amp;CHAR(34)&amp;": "&amp;CHAR(34)&amp;SUBSTITUTE(CriteriTecnici!$D893,CHAR(34),"'")&amp;CHAR(34)&amp;", "&amp;CHAR(34)&amp;"kind"&amp;CHAR(34)&amp;": "&amp;CHAR(34)&amp;SUBSTITUTE(CriteriTecnici!$F893,CHAR(34),"'")&amp;CHAR(34)&amp;", "&amp;CHAR(34)&amp;"value"&amp;CHAR(34)&amp;": "&amp;SUBSTITUTE(TRIM(ROUND(IFERROR(CriteriTecnici!$N893*1,IFERROR(NUMBERVALUE(CriteriTecnici!$N893,".",","),IFERROR(NUMBERVALUE(CriteriTecnici!$N893,",","."),0))),4)&amp;""),",",".")&amp;", "&amp;CHAR(34)&amp;"numerator"&amp;CHAR(34)&amp;": "&amp;SUBSTITUTE(TRIM(ROUND(IFERROR(CriteriTecnici!$K893*1,IFERROR(NUMBERVALUE(CriteriTecnici!$K893,".",","),IFERROR(NUMBERVALUE(CriteriTecnici!$K893,",","."),0))),4)&amp;""),",",".")&amp;", "&amp;CHAR(34)&amp;"denominator"&amp;CHAR(34)&amp;": "&amp;SUBSTITUTE(TRIM(ROUND(IFERROR(CriteriTecnici!$L893*1,IFERROR(NUMBERVALUE(CriteriTecnici!$L893,".",","),IFERROR(NUMBERVALUE(CriteriTecnici!$L893,",","."),0))),4)&amp;""),",",".")&amp;", "&amp;CHAR(34)&amp;"flag"&amp;CHAR(34)&amp;": "&amp;SUBSTITUTE(TRIM(ROUND(IFERROR(CriteriTecnici!$M893*1,IFERROR(NUMBERVALUE(CriteriTecnici!$M893,".",","),IFERROR(NUMBERVALUE(CriteriTecnici!$M893,",","."),0))),4)&amp;""),",",".")&amp;", "&amp;CHAR(34)&amp;"rawScore"&amp;CHAR(34)&amp;": "&amp;SUBSTITUTE(TRIM(ROUND(IFERROR(CriteriTecnici!$O893*1,IFERROR(NUMBERVALUE(CriteriTecnici!$O893,".",","),IFERROR(NUMBERVALUE(CriteriTecnici!$O893,",","."),0))),4)&amp;""),",",".")&amp;CHAR(125)&amp;IF(TRUE,",",""))</f>
        <v/>
      </c>
    </row>
    <row r="1114">
      <c r="A1114" s="38">
        <f>IF(CriteriTecnici!$A894="","","    "&amp;CHAR(123)&amp;CHAR(34)&amp;"bidderId"&amp;CHAR(34)&amp;": "&amp;CHAR(34)&amp;SUBSTITUTE(CriteriTecnici!$A894,CHAR(34),"'")&amp;CHAR(34)&amp;", "&amp;CHAR(34)&amp;"lotId"&amp;CHAR(34)&amp;": "&amp;CHAR(34)&amp;SUBSTITUTE(CriteriTecnici!$C894,CHAR(34),"'")&amp;CHAR(34)&amp;", "&amp;CHAR(34)&amp;"criterionId"&amp;CHAR(34)&amp;": "&amp;CHAR(34)&amp;SUBSTITUTE(CriteriTecnici!$D894,CHAR(34),"'")&amp;CHAR(34)&amp;", "&amp;CHAR(34)&amp;"kind"&amp;CHAR(34)&amp;": "&amp;CHAR(34)&amp;SUBSTITUTE(CriteriTecnici!$F894,CHAR(34),"'")&amp;CHAR(34)&amp;", "&amp;CHAR(34)&amp;"value"&amp;CHAR(34)&amp;": "&amp;SUBSTITUTE(TRIM(ROUND(IFERROR(CriteriTecnici!$N894*1,IFERROR(NUMBERVALUE(CriteriTecnici!$N894,".",","),IFERROR(NUMBERVALUE(CriteriTecnici!$N894,",","."),0))),4)&amp;""),",",".")&amp;", "&amp;CHAR(34)&amp;"numerator"&amp;CHAR(34)&amp;": "&amp;SUBSTITUTE(TRIM(ROUND(IFERROR(CriteriTecnici!$K894*1,IFERROR(NUMBERVALUE(CriteriTecnici!$K894,".",","),IFERROR(NUMBERVALUE(CriteriTecnici!$K894,",","."),0))),4)&amp;""),",",".")&amp;", "&amp;CHAR(34)&amp;"denominator"&amp;CHAR(34)&amp;": "&amp;SUBSTITUTE(TRIM(ROUND(IFERROR(CriteriTecnici!$L894*1,IFERROR(NUMBERVALUE(CriteriTecnici!$L894,".",","),IFERROR(NUMBERVALUE(CriteriTecnici!$L894,",","."),0))),4)&amp;""),",",".")&amp;", "&amp;CHAR(34)&amp;"flag"&amp;CHAR(34)&amp;": "&amp;SUBSTITUTE(TRIM(ROUND(IFERROR(CriteriTecnici!$M894*1,IFERROR(NUMBERVALUE(CriteriTecnici!$M894,".",","),IFERROR(NUMBERVALUE(CriteriTecnici!$M894,",","."),0))),4)&amp;""),",",".")&amp;", "&amp;CHAR(34)&amp;"rawScore"&amp;CHAR(34)&amp;": "&amp;SUBSTITUTE(TRIM(ROUND(IFERROR(CriteriTecnici!$O894*1,IFERROR(NUMBERVALUE(CriteriTecnici!$O894,".",","),IFERROR(NUMBERVALUE(CriteriTecnici!$O894,",","."),0))),4)&amp;""),",",".")&amp;CHAR(125)&amp;IF(TRUE,",",""))</f>
        <v/>
      </c>
    </row>
    <row r="1115">
      <c r="A1115" s="38">
        <f>IF(CriteriTecnici!$A895="","","    "&amp;CHAR(123)&amp;CHAR(34)&amp;"bidderId"&amp;CHAR(34)&amp;": "&amp;CHAR(34)&amp;SUBSTITUTE(CriteriTecnici!$A895,CHAR(34),"'")&amp;CHAR(34)&amp;", "&amp;CHAR(34)&amp;"lotId"&amp;CHAR(34)&amp;": "&amp;CHAR(34)&amp;SUBSTITUTE(CriteriTecnici!$C895,CHAR(34),"'")&amp;CHAR(34)&amp;", "&amp;CHAR(34)&amp;"criterionId"&amp;CHAR(34)&amp;": "&amp;CHAR(34)&amp;SUBSTITUTE(CriteriTecnici!$D895,CHAR(34),"'")&amp;CHAR(34)&amp;", "&amp;CHAR(34)&amp;"kind"&amp;CHAR(34)&amp;": "&amp;CHAR(34)&amp;SUBSTITUTE(CriteriTecnici!$F895,CHAR(34),"'")&amp;CHAR(34)&amp;", "&amp;CHAR(34)&amp;"value"&amp;CHAR(34)&amp;": "&amp;SUBSTITUTE(TRIM(ROUND(IFERROR(CriteriTecnici!$N895*1,IFERROR(NUMBERVALUE(CriteriTecnici!$N895,".",","),IFERROR(NUMBERVALUE(CriteriTecnici!$N895,",","."),0))),4)&amp;""),",",".")&amp;", "&amp;CHAR(34)&amp;"numerator"&amp;CHAR(34)&amp;": "&amp;SUBSTITUTE(TRIM(ROUND(IFERROR(CriteriTecnici!$K895*1,IFERROR(NUMBERVALUE(CriteriTecnici!$K895,".",","),IFERROR(NUMBERVALUE(CriteriTecnici!$K895,",","."),0))),4)&amp;""),",",".")&amp;", "&amp;CHAR(34)&amp;"denominator"&amp;CHAR(34)&amp;": "&amp;SUBSTITUTE(TRIM(ROUND(IFERROR(CriteriTecnici!$L895*1,IFERROR(NUMBERVALUE(CriteriTecnici!$L895,".",","),IFERROR(NUMBERVALUE(CriteriTecnici!$L895,",","."),0))),4)&amp;""),",",".")&amp;", "&amp;CHAR(34)&amp;"flag"&amp;CHAR(34)&amp;": "&amp;SUBSTITUTE(TRIM(ROUND(IFERROR(CriteriTecnici!$M895*1,IFERROR(NUMBERVALUE(CriteriTecnici!$M895,".",","),IFERROR(NUMBERVALUE(CriteriTecnici!$M895,",","."),0))),4)&amp;""),",",".")&amp;", "&amp;CHAR(34)&amp;"rawScore"&amp;CHAR(34)&amp;": "&amp;SUBSTITUTE(TRIM(ROUND(IFERROR(CriteriTecnici!$O895*1,IFERROR(NUMBERVALUE(CriteriTecnici!$O895,".",","),IFERROR(NUMBERVALUE(CriteriTecnici!$O895,",","."),0))),4)&amp;""),",",".")&amp;CHAR(125)&amp;IF(TRUE,",",""))</f>
        <v/>
      </c>
    </row>
    <row r="1116">
      <c r="A1116" s="38">
        <f>IF(CriteriTecnici!$A896="","","    "&amp;CHAR(123)&amp;CHAR(34)&amp;"bidderId"&amp;CHAR(34)&amp;": "&amp;CHAR(34)&amp;SUBSTITUTE(CriteriTecnici!$A896,CHAR(34),"'")&amp;CHAR(34)&amp;", "&amp;CHAR(34)&amp;"lotId"&amp;CHAR(34)&amp;": "&amp;CHAR(34)&amp;SUBSTITUTE(CriteriTecnici!$C896,CHAR(34),"'")&amp;CHAR(34)&amp;", "&amp;CHAR(34)&amp;"criterionId"&amp;CHAR(34)&amp;": "&amp;CHAR(34)&amp;SUBSTITUTE(CriteriTecnici!$D896,CHAR(34),"'")&amp;CHAR(34)&amp;", "&amp;CHAR(34)&amp;"kind"&amp;CHAR(34)&amp;": "&amp;CHAR(34)&amp;SUBSTITUTE(CriteriTecnici!$F896,CHAR(34),"'")&amp;CHAR(34)&amp;", "&amp;CHAR(34)&amp;"value"&amp;CHAR(34)&amp;": "&amp;SUBSTITUTE(TRIM(ROUND(IFERROR(CriteriTecnici!$N896*1,IFERROR(NUMBERVALUE(CriteriTecnici!$N896,".",","),IFERROR(NUMBERVALUE(CriteriTecnici!$N896,",","."),0))),4)&amp;""),",",".")&amp;", "&amp;CHAR(34)&amp;"numerator"&amp;CHAR(34)&amp;": "&amp;SUBSTITUTE(TRIM(ROUND(IFERROR(CriteriTecnici!$K896*1,IFERROR(NUMBERVALUE(CriteriTecnici!$K896,".",","),IFERROR(NUMBERVALUE(CriteriTecnici!$K896,",","."),0))),4)&amp;""),",",".")&amp;", "&amp;CHAR(34)&amp;"denominator"&amp;CHAR(34)&amp;": "&amp;SUBSTITUTE(TRIM(ROUND(IFERROR(CriteriTecnici!$L896*1,IFERROR(NUMBERVALUE(CriteriTecnici!$L896,".",","),IFERROR(NUMBERVALUE(CriteriTecnici!$L896,",","."),0))),4)&amp;""),",",".")&amp;", "&amp;CHAR(34)&amp;"flag"&amp;CHAR(34)&amp;": "&amp;SUBSTITUTE(TRIM(ROUND(IFERROR(CriteriTecnici!$M896*1,IFERROR(NUMBERVALUE(CriteriTecnici!$M896,".",","),IFERROR(NUMBERVALUE(CriteriTecnici!$M896,",","."),0))),4)&amp;""),",",".")&amp;", "&amp;CHAR(34)&amp;"rawScore"&amp;CHAR(34)&amp;": "&amp;SUBSTITUTE(TRIM(ROUND(IFERROR(CriteriTecnici!$O896*1,IFERROR(NUMBERVALUE(CriteriTecnici!$O896,".",","),IFERROR(NUMBERVALUE(CriteriTecnici!$O896,",","."),0))),4)&amp;""),",",".")&amp;CHAR(125)&amp;IF(TRUE,",",""))</f>
        <v/>
      </c>
    </row>
    <row r="1117">
      <c r="A1117" s="38">
        <f>IF(CriteriTecnici!$A897="","","    "&amp;CHAR(123)&amp;CHAR(34)&amp;"bidderId"&amp;CHAR(34)&amp;": "&amp;CHAR(34)&amp;SUBSTITUTE(CriteriTecnici!$A897,CHAR(34),"'")&amp;CHAR(34)&amp;", "&amp;CHAR(34)&amp;"lotId"&amp;CHAR(34)&amp;": "&amp;CHAR(34)&amp;SUBSTITUTE(CriteriTecnici!$C897,CHAR(34),"'")&amp;CHAR(34)&amp;", "&amp;CHAR(34)&amp;"criterionId"&amp;CHAR(34)&amp;": "&amp;CHAR(34)&amp;SUBSTITUTE(CriteriTecnici!$D897,CHAR(34),"'")&amp;CHAR(34)&amp;", "&amp;CHAR(34)&amp;"kind"&amp;CHAR(34)&amp;": "&amp;CHAR(34)&amp;SUBSTITUTE(CriteriTecnici!$F897,CHAR(34),"'")&amp;CHAR(34)&amp;", "&amp;CHAR(34)&amp;"value"&amp;CHAR(34)&amp;": "&amp;SUBSTITUTE(TRIM(ROUND(IFERROR(CriteriTecnici!$N897*1,IFERROR(NUMBERVALUE(CriteriTecnici!$N897,".",","),IFERROR(NUMBERVALUE(CriteriTecnici!$N897,",","."),0))),4)&amp;""),",",".")&amp;", "&amp;CHAR(34)&amp;"numerator"&amp;CHAR(34)&amp;": "&amp;SUBSTITUTE(TRIM(ROUND(IFERROR(CriteriTecnici!$K897*1,IFERROR(NUMBERVALUE(CriteriTecnici!$K897,".",","),IFERROR(NUMBERVALUE(CriteriTecnici!$K897,",","."),0))),4)&amp;""),",",".")&amp;", "&amp;CHAR(34)&amp;"denominator"&amp;CHAR(34)&amp;": "&amp;SUBSTITUTE(TRIM(ROUND(IFERROR(CriteriTecnici!$L897*1,IFERROR(NUMBERVALUE(CriteriTecnici!$L897,".",","),IFERROR(NUMBERVALUE(CriteriTecnici!$L897,",","."),0))),4)&amp;""),",",".")&amp;", "&amp;CHAR(34)&amp;"flag"&amp;CHAR(34)&amp;": "&amp;SUBSTITUTE(TRIM(ROUND(IFERROR(CriteriTecnici!$M897*1,IFERROR(NUMBERVALUE(CriteriTecnici!$M897,".",","),IFERROR(NUMBERVALUE(CriteriTecnici!$M897,",","."),0))),4)&amp;""),",",".")&amp;", "&amp;CHAR(34)&amp;"rawScore"&amp;CHAR(34)&amp;": "&amp;SUBSTITUTE(TRIM(ROUND(IFERROR(CriteriTecnici!$O897*1,IFERROR(NUMBERVALUE(CriteriTecnici!$O897,".",","),IFERROR(NUMBERVALUE(CriteriTecnici!$O897,",","."),0))),4)&amp;""),",",".")&amp;CHAR(125)&amp;IF(TRUE,",",""))</f>
        <v/>
      </c>
    </row>
    <row r="1118">
      <c r="A1118" s="38">
        <f>IF(CriteriTecnici!$A898="","","    "&amp;CHAR(123)&amp;CHAR(34)&amp;"bidderId"&amp;CHAR(34)&amp;": "&amp;CHAR(34)&amp;SUBSTITUTE(CriteriTecnici!$A898,CHAR(34),"'")&amp;CHAR(34)&amp;", "&amp;CHAR(34)&amp;"lotId"&amp;CHAR(34)&amp;": "&amp;CHAR(34)&amp;SUBSTITUTE(CriteriTecnici!$C898,CHAR(34),"'")&amp;CHAR(34)&amp;", "&amp;CHAR(34)&amp;"criterionId"&amp;CHAR(34)&amp;": "&amp;CHAR(34)&amp;SUBSTITUTE(CriteriTecnici!$D898,CHAR(34),"'")&amp;CHAR(34)&amp;", "&amp;CHAR(34)&amp;"kind"&amp;CHAR(34)&amp;": "&amp;CHAR(34)&amp;SUBSTITUTE(CriteriTecnici!$F898,CHAR(34),"'")&amp;CHAR(34)&amp;", "&amp;CHAR(34)&amp;"value"&amp;CHAR(34)&amp;": "&amp;SUBSTITUTE(TRIM(ROUND(IFERROR(CriteriTecnici!$N898*1,IFERROR(NUMBERVALUE(CriteriTecnici!$N898,".",","),IFERROR(NUMBERVALUE(CriteriTecnici!$N898,",","."),0))),4)&amp;""),",",".")&amp;", "&amp;CHAR(34)&amp;"numerator"&amp;CHAR(34)&amp;": "&amp;SUBSTITUTE(TRIM(ROUND(IFERROR(CriteriTecnici!$K898*1,IFERROR(NUMBERVALUE(CriteriTecnici!$K898,".",","),IFERROR(NUMBERVALUE(CriteriTecnici!$K898,",","."),0))),4)&amp;""),",",".")&amp;", "&amp;CHAR(34)&amp;"denominator"&amp;CHAR(34)&amp;": "&amp;SUBSTITUTE(TRIM(ROUND(IFERROR(CriteriTecnici!$L898*1,IFERROR(NUMBERVALUE(CriteriTecnici!$L898,".",","),IFERROR(NUMBERVALUE(CriteriTecnici!$L898,",","."),0))),4)&amp;""),",",".")&amp;", "&amp;CHAR(34)&amp;"flag"&amp;CHAR(34)&amp;": "&amp;SUBSTITUTE(TRIM(ROUND(IFERROR(CriteriTecnici!$M898*1,IFERROR(NUMBERVALUE(CriteriTecnici!$M898,".",","),IFERROR(NUMBERVALUE(CriteriTecnici!$M898,",","."),0))),4)&amp;""),",",".")&amp;", "&amp;CHAR(34)&amp;"rawScore"&amp;CHAR(34)&amp;": "&amp;SUBSTITUTE(TRIM(ROUND(IFERROR(CriteriTecnici!$O898*1,IFERROR(NUMBERVALUE(CriteriTecnici!$O898,".",","),IFERROR(NUMBERVALUE(CriteriTecnici!$O898,",","."),0))),4)&amp;""),",",".")&amp;CHAR(125)&amp;IF(TRUE,",",""))</f>
        <v/>
      </c>
    </row>
    <row r="1119">
      <c r="A1119" s="38">
        <f>IF(CriteriTecnici!$A899="","","    "&amp;CHAR(123)&amp;CHAR(34)&amp;"bidderId"&amp;CHAR(34)&amp;": "&amp;CHAR(34)&amp;SUBSTITUTE(CriteriTecnici!$A899,CHAR(34),"'")&amp;CHAR(34)&amp;", "&amp;CHAR(34)&amp;"lotId"&amp;CHAR(34)&amp;": "&amp;CHAR(34)&amp;SUBSTITUTE(CriteriTecnici!$C899,CHAR(34),"'")&amp;CHAR(34)&amp;", "&amp;CHAR(34)&amp;"criterionId"&amp;CHAR(34)&amp;": "&amp;CHAR(34)&amp;SUBSTITUTE(CriteriTecnici!$D899,CHAR(34),"'")&amp;CHAR(34)&amp;", "&amp;CHAR(34)&amp;"kind"&amp;CHAR(34)&amp;": "&amp;CHAR(34)&amp;SUBSTITUTE(CriteriTecnici!$F899,CHAR(34),"'")&amp;CHAR(34)&amp;", "&amp;CHAR(34)&amp;"value"&amp;CHAR(34)&amp;": "&amp;SUBSTITUTE(TRIM(ROUND(IFERROR(CriteriTecnici!$N899*1,IFERROR(NUMBERVALUE(CriteriTecnici!$N899,".",","),IFERROR(NUMBERVALUE(CriteriTecnici!$N899,",","."),0))),4)&amp;""),",",".")&amp;", "&amp;CHAR(34)&amp;"numerator"&amp;CHAR(34)&amp;": "&amp;SUBSTITUTE(TRIM(ROUND(IFERROR(CriteriTecnici!$K899*1,IFERROR(NUMBERVALUE(CriteriTecnici!$K899,".",","),IFERROR(NUMBERVALUE(CriteriTecnici!$K899,",","."),0))),4)&amp;""),",",".")&amp;", "&amp;CHAR(34)&amp;"denominator"&amp;CHAR(34)&amp;": "&amp;SUBSTITUTE(TRIM(ROUND(IFERROR(CriteriTecnici!$L899*1,IFERROR(NUMBERVALUE(CriteriTecnici!$L899,".",","),IFERROR(NUMBERVALUE(CriteriTecnici!$L899,",","."),0))),4)&amp;""),",",".")&amp;", "&amp;CHAR(34)&amp;"flag"&amp;CHAR(34)&amp;": "&amp;SUBSTITUTE(TRIM(ROUND(IFERROR(CriteriTecnici!$M899*1,IFERROR(NUMBERVALUE(CriteriTecnici!$M899,".",","),IFERROR(NUMBERVALUE(CriteriTecnici!$M899,",","."),0))),4)&amp;""),",",".")&amp;", "&amp;CHAR(34)&amp;"rawScore"&amp;CHAR(34)&amp;": "&amp;SUBSTITUTE(TRIM(ROUND(IFERROR(CriteriTecnici!$O899*1,IFERROR(NUMBERVALUE(CriteriTecnici!$O899,".",","),IFERROR(NUMBERVALUE(CriteriTecnici!$O899,",","."),0))),4)&amp;""),",",".")&amp;CHAR(125)&amp;IF(TRUE,",",""))</f>
        <v/>
      </c>
    </row>
    <row r="1120">
      <c r="A1120" s="38">
        <f>IF(CriteriTecnici!$A900="","","    "&amp;CHAR(123)&amp;CHAR(34)&amp;"bidderId"&amp;CHAR(34)&amp;": "&amp;CHAR(34)&amp;SUBSTITUTE(CriteriTecnici!$A900,CHAR(34),"'")&amp;CHAR(34)&amp;", "&amp;CHAR(34)&amp;"lotId"&amp;CHAR(34)&amp;": "&amp;CHAR(34)&amp;SUBSTITUTE(CriteriTecnici!$C900,CHAR(34),"'")&amp;CHAR(34)&amp;", "&amp;CHAR(34)&amp;"criterionId"&amp;CHAR(34)&amp;": "&amp;CHAR(34)&amp;SUBSTITUTE(CriteriTecnici!$D900,CHAR(34),"'")&amp;CHAR(34)&amp;", "&amp;CHAR(34)&amp;"kind"&amp;CHAR(34)&amp;": "&amp;CHAR(34)&amp;SUBSTITUTE(CriteriTecnici!$F900,CHAR(34),"'")&amp;CHAR(34)&amp;", "&amp;CHAR(34)&amp;"value"&amp;CHAR(34)&amp;": "&amp;SUBSTITUTE(TRIM(ROUND(IFERROR(CriteriTecnici!$N900*1,IFERROR(NUMBERVALUE(CriteriTecnici!$N900,".",","),IFERROR(NUMBERVALUE(CriteriTecnici!$N900,",","."),0))),4)&amp;""),",",".")&amp;", "&amp;CHAR(34)&amp;"numerator"&amp;CHAR(34)&amp;": "&amp;SUBSTITUTE(TRIM(ROUND(IFERROR(CriteriTecnici!$K900*1,IFERROR(NUMBERVALUE(CriteriTecnici!$K900,".",","),IFERROR(NUMBERVALUE(CriteriTecnici!$K900,",","."),0))),4)&amp;""),",",".")&amp;", "&amp;CHAR(34)&amp;"denominator"&amp;CHAR(34)&amp;": "&amp;SUBSTITUTE(TRIM(ROUND(IFERROR(CriteriTecnici!$L900*1,IFERROR(NUMBERVALUE(CriteriTecnici!$L900,".",","),IFERROR(NUMBERVALUE(CriteriTecnici!$L900,",","."),0))),4)&amp;""),",",".")&amp;", "&amp;CHAR(34)&amp;"flag"&amp;CHAR(34)&amp;": "&amp;SUBSTITUTE(TRIM(ROUND(IFERROR(CriteriTecnici!$M900*1,IFERROR(NUMBERVALUE(CriteriTecnici!$M900,".",","),IFERROR(NUMBERVALUE(CriteriTecnici!$M900,",","."),0))),4)&amp;""),",",".")&amp;", "&amp;CHAR(34)&amp;"rawScore"&amp;CHAR(34)&amp;": "&amp;SUBSTITUTE(TRIM(ROUND(IFERROR(CriteriTecnici!$O900*1,IFERROR(NUMBERVALUE(CriteriTecnici!$O900,".",","),IFERROR(NUMBERVALUE(CriteriTecnici!$O900,",","."),0))),4)&amp;""),",",".")&amp;CHAR(125)&amp;IF(TRUE,",",""))</f>
        <v/>
      </c>
    </row>
    <row r="1121">
      <c r="A1121" s="38">
        <f>IF(CriteriTecnici!$A901="","","    "&amp;CHAR(123)&amp;CHAR(34)&amp;"bidderId"&amp;CHAR(34)&amp;": "&amp;CHAR(34)&amp;SUBSTITUTE(CriteriTecnici!$A901,CHAR(34),"'")&amp;CHAR(34)&amp;", "&amp;CHAR(34)&amp;"lotId"&amp;CHAR(34)&amp;": "&amp;CHAR(34)&amp;SUBSTITUTE(CriteriTecnici!$C901,CHAR(34),"'")&amp;CHAR(34)&amp;", "&amp;CHAR(34)&amp;"criterionId"&amp;CHAR(34)&amp;": "&amp;CHAR(34)&amp;SUBSTITUTE(CriteriTecnici!$D901,CHAR(34),"'")&amp;CHAR(34)&amp;", "&amp;CHAR(34)&amp;"kind"&amp;CHAR(34)&amp;": "&amp;CHAR(34)&amp;SUBSTITUTE(CriteriTecnici!$F901,CHAR(34),"'")&amp;CHAR(34)&amp;", "&amp;CHAR(34)&amp;"value"&amp;CHAR(34)&amp;": "&amp;SUBSTITUTE(TRIM(ROUND(IFERROR(CriteriTecnici!$N901*1,IFERROR(NUMBERVALUE(CriteriTecnici!$N901,".",","),IFERROR(NUMBERVALUE(CriteriTecnici!$N901,",","."),0))),4)&amp;""),",",".")&amp;", "&amp;CHAR(34)&amp;"numerator"&amp;CHAR(34)&amp;": "&amp;SUBSTITUTE(TRIM(ROUND(IFERROR(CriteriTecnici!$K901*1,IFERROR(NUMBERVALUE(CriteriTecnici!$K901,".",","),IFERROR(NUMBERVALUE(CriteriTecnici!$K901,",","."),0))),4)&amp;""),",",".")&amp;", "&amp;CHAR(34)&amp;"denominator"&amp;CHAR(34)&amp;": "&amp;SUBSTITUTE(TRIM(ROUND(IFERROR(CriteriTecnici!$L901*1,IFERROR(NUMBERVALUE(CriteriTecnici!$L901,".",","),IFERROR(NUMBERVALUE(CriteriTecnici!$L901,",","."),0))),4)&amp;""),",",".")&amp;", "&amp;CHAR(34)&amp;"flag"&amp;CHAR(34)&amp;": "&amp;SUBSTITUTE(TRIM(ROUND(IFERROR(CriteriTecnici!$M901*1,IFERROR(NUMBERVALUE(CriteriTecnici!$M901,".",","),IFERROR(NUMBERVALUE(CriteriTecnici!$M901,",","."),0))),4)&amp;""),",",".")&amp;", "&amp;CHAR(34)&amp;"rawScore"&amp;CHAR(34)&amp;": "&amp;SUBSTITUTE(TRIM(ROUND(IFERROR(CriteriTecnici!$O901*1,IFERROR(NUMBERVALUE(CriteriTecnici!$O901,".",","),IFERROR(NUMBERVALUE(CriteriTecnici!$O901,",","."),0))),4)&amp;""),",",".")&amp;CHAR(125)&amp;IF(TRUE,",",""))</f>
        <v/>
      </c>
    </row>
    <row r="1122">
      <c r="A1122" s="38">
        <f>IF(CriteriTecnici!$A902="","","    "&amp;CHAR(123)&amp;CHAR(34)&amp;"bidderId"&amp;CHAR(34)&amp;": "&amp;CHAR(34)&amp;SUBSTITUTE(CriteriTecnici!$A902,CHAR(34),"'")&amp;CHAR(34)&amp;", "&amp;CHAR(34)&amp;"lotId"&amp;CHAR(34)&amp;": "&amp;CHAR(34)&amp;SUBSTITUTE(CriteriTecnici!$C902,CHAR(34),"'")&amp;CHAR(34)&amp;", "&amp;CHAR(34)&amp;"criterionId"&amp;CHAR(34)&amp;": "&amp;CHAR(34)&amp;SUBSTITUTE(CriteriTecnici!$D902,CHAR(34),"'")&amp;CHAR(34)&amp;", "&amp;CHAR(34)&amp;"kind"&amp;CHAR(34)&amp;": "&amp;CHAR(34)&amp;SUBSTITUTE(CriteriTecnici!$F902,CHAR(34),"'")&amp;CHAR(34)&amp;", "&amp;CHAR(34)&amp;"value"&amp;CHAR(34)&amp;": "&amp;SUBSTITUTE(TRIM(ROUND(IFERROR(CriteriTecnici!$N902*1,IFERROR(NUMBERVALUE(CriteriTecnici!$N902,".",","),IFERROR(NUMBERVALUE(CriteriTecnici!$N902,",","."),0))),4)&amp;""),",",".")&amp;", "&amp;CHAR(34)&amp;"numerator"&amp;CHAR(34)&amp;": "&amp;SUBSTITUTE(TRIM(ROUND(IFERROR(CriteriTecnici!$K902*1,IFERROR(NUMBERVALUE(CriteriTecnici!$K902,".",","),IFERROR(NUMBERVALUE(CriteriTecnici!$K902,",","."),0))),4)&amp;""),",",".")&amp;", "&amp;CHAR(34)&amp;"denominator"&amp;CHAR(34)&amp;": "&amp;SUBSTITUTE(TRIM(ROUND(IFERROR(CriteriTecnici!$L902*1,IFERROR(NUMBERVALUE(CriteriTecnici!$L902,".",","),IFERROR(NUMBERVALUE(CriteriTecnici!$L902,",","."),0))),4)&amp;""),",",".")&amp;", "&amp;CHAR(34)&amp;"flag"&amp;CHAR(34)&amp;": "&amp;SUBSTITUTE(TRIM(ROUND(IFERROR(CriteriTecnici!$M902*1,IFERROR(NUMBERVALUE(CriteriTecnici!$M902,".",","),IFERROR(NUMBERVALUE(CriteriTecnici!$M902,",","."),0))),4)&amp;""),",",".")&amp;", "&amp;CHAR(34)&amp;"rawScore"&amp;CHAR(34)&amp;": "&amp;SUBSTITUTE(TRIM(ROUND(IFERROR(CriteriTecnici!$O902*1,IFERROR(NUMBERVALUE(CriteriTecnici!$O902,".",","),IFERROR(NUMBERVALUE(CriteriTecnici!$O902,",","."),0))),4)&amp;""),",",".")&amp;CHAR(125)&amp;IF(TRUE,",",""))</f>
        <v/>
      </c>
    </row>
    <row r="1123">
      <c r="A1123" s="38">
        <f>IF(CriteriTecnici!$A903="","","    "&amp;CHAR(123)&amp;CHAR(34)&amp;"bidderId"&amp;CHAR(34)&amp;": "&amp;CHAR(34)&amp;SUBSTITUTE(CriteriTecnici!$A903,CHAR(34),"'")&amp;CHAR(34)&amp;", "&amp;CHAR(34)&amp;"lotId"&amp;CHAR(34)&amp;": "&amp;CHAR(34)&amp;SUBSTITUTE(CriteriTecnici!$C903,CHAR(34),"'")&amp;CHAR(34)&amp;", "&amp;CHAR(34)&amp;"criterionId"&amp;CHAR(34)&amp;": "&amp;CHAR(34)&amp;SUBSTITUTE(CriteriTecnici!$D903,CHAR(34),"'")&amp;CHAR(34)&amp;", "&amp;CHAR(34)&amp;"kind"&amp;CHAR(34)&amp;": "&amp;CHAR(34)&amp;SUBSTITUTE(CriteriTecnici!$F903,CHAR(34),"'")&amp;CHAR(34)&amp;", "&amp;CHAR(34)&amp;"value"&amp;CHAR(34)&amp;": "&amp;SUBSTITUTE(TRIM(ROUND(IFERROR(CriteriTecnici!$N903*1,IFERROR(NUMBERVALUE(CriteriTecnici!$N903,".",","),IFERROR(NUMBERVALUE(CriteriTecnici!$N903,",","."),0))),4)&amp;""),",",".")&amp;", "&amp;CHAR(34)&amp;"numerator"&amp;CHAR(34)&amp;": "&amp;SUBSTITUTE(TRIM(ROUND(IFERROR(CriteriTecnici!$K903*1,IFERROR(NUMBERVALUE(CriteriTecnici!$K903,".",","),IFERROR(NUMBERVALUE(CriteriTecnici!$K903,",","."),0))),4)&amp;""),",",".")&amp;", "&amp;CHAR(34)&amp;"denominator"&amp;CHAR(34)&amp;": "&amp;SUBSTITUTE(TRIM(ROUND(IFERROR(CriteriTecnici!$L903*1,IFERROR(NUMBERVALUE(CriteriTecnici!$L903,".",","),IFERROR(NUMBERVALUE(CriteriTecnici!$L903,",","."),0))),4)&amp;""),",",".")&amp;", "&amp;CHAR(34)&amp;"flag"&amp;CHAR(34)&amp;": "&amp;SUBSTITUTE(TRIM(ROUND(IFERROR(CriteriTecnici!$M903*1,IFERROR(NUMBERVALUE(CriteriTecnici!$M903,".",","),IFERROR(NUMBERVALUE(CriteriTecnici!$M903,",","."),0))),4)&amp;""),",",".")&amp;", "&amp;CHAR(34)&amp;"rawScore"&amp;CHAR(34)&amp;": "&amp;SUBSTITUTE(TRIM(ROUND(IFERROR(CriteriTecnici!$O903*1,IFERROR(NUMBERVALUE(CriteriTecnici!$O903,".",","),IFERROR(NUMBERVALUE(CriteriTecnici!$O903,",","."),0))),4)&amp;""),",",".")&amp;CHAR(125)&amp;IF(COUNTA(Offerte!$A31:$A$200)&gt;0,",",""))</f>
        <v/>
      </c>
    </row>
    <row r="1124">
      <c r="A1124" s="38">
        <f>IF(CriteriTecnici!$A904="","","    "&amp;CHAR(123)&amp;CHAR(34)&amp;"bidderId"&amp;CHAR(34)&amp;": "&amp;CHAR(34)&amp;SUBSTITUTE(CriteriTecnici!$A904,CHAR(34),"'")&amp;CHAR(34)&amp;", "&amp;CHAR(34)&amp;"lotId"&amp;CHAR(34)&amp;": "&amp;CHAR(34)&amp;SUBSTITUTE(CriteriTecnici!$C904,CHAR(34),"'")&amp;CHAR(34)&amp;", "&amp;CHAR(34)&amp;"criterionId"&amp;CHAR(34)&amp;": "&amp;CHAR(34)&amp;SUBSTITUTE(CriteriTecnici!$D904,CHAR(34),"'")&amp;CHAR(34)&amp;", "&amp;CHAR(34)&amp;"kind"&amp;CHAR(34)&amp;": "&amp;CHAR(34)&amp;SUBSTITUTE(CriteriTecnici!$F904,CHAR(34),"'")&amp;CHAR(34)&amp;", "&amp;CHAR(34)&amp;"value"&amp;CHAR(34)&amp;": "&amp;SUBSTITUTE(TRIM(ROUND(IFERROR(CriteriTecnici!$N904*1,IFERROR(NUMBERVALUE(CriteriTecnici!$N904,".",","),IFERROR(NUMBERVALUE(CriteriTecnici!$N904,",","."),0))),4)&amp;""),",",".")&amp;", "&amp;CHAR(34)&amp;"numerator"&amp;CHAR(34)&amp;": "&amp;SUBSTITUTE(TRIM(ROUND(IFERROR(CriteriTecnici!$K904*1,IFERROR(NUMBERVALUE(CriteriTecnici!$K904,".",","),IFERROR(NUMBERVALUE(CriteriTecnici!$K904,",","."),0))),4)&amp;""),",",".")&amp;", "&amp;CHAR(34)&amp;"denominator"&amp;CHAR(34)&amp;": "&amp;SUBSTITUTE(TRIM(ROUND(IFERROR(CriteriTecnici!$L904*1,IFERROR(NUMBERVALUE(CriteriTecnici!$L904,".",","),IFERROR(NUMBERVALUE(CriteriTecnici!$L904,",","."),0))),4)&amp;""),",",".")&amp;", "&amp;CHAR(34)&amp;"flag"&amp;CHAR(34)&amp;": "&amp;SUBSTITUTE(TRIM(ROUND(IFERROR(CriteriTecnici!$M904*1,IFERROR(NUMBERVALUE(CriteriTecnici!$M904,".",","),IFERROR(NUMBERVALUE(CriteriTecnici!$M904,",","."),0))),4)&amp;""),",",".")&amp;", "&amp;CHAR(34)&amp;"rawScore"&amp;CHAR(34)&amp;": "&amp;SUBSTITUTE(TRIM(ROUND(IFERROR(CriteriTecnici!$O904*1,IFERROR(NUMBERVALUE(CriteriTecnici!$O904,".",","),IFERROR(NUMBERVALUE(CriteriTecnici!$O904,",","."),0))),4)&amp;""),",",".")&amp;CHAR(125)&amp;IF(TRUE,",",""))</f>
        <v/>
      </c>
    </row>
    <row r="1125">
      <c r="A1125" s="38">
        <f>IF(CriteriTecnici!$A905="","","    "&amp;CHAR(123)&amp;CHAR(34)&amp;"bidderId"&amp;CHAR(34)&amp;": "&amp;CHAR(34)&amp;SUBSTITUTE(CriteriTecnici!$A905,CHAR(34),"'")&amp;CHAR(34)&amp;", "&amp;CHAR(34)&amp;"lotId"&amp;CHAR(34)&amp;": "&amp;CHAR(34)&amp;SUBSTITUTE(CriteriTecnici!$C905,CHAR(34),"'")&amp;CHAR(34)&amp;", "&amp;CHAR(34)&amp;"criterionId"&amp;CHAR(34)&amp;": "&amp;CHAR(34)&amp;SUBSTITUTE(CriteriTecnici!$D905,CHAR(34),"'")&amp;CHAR(34)&amp;", "&amp;CHAR(34)&amp;"kind"&amp;CHAR(34)&amp;": "&amp;CHAR(34)&amp;SUBSTITUTE(CriteriTecnici!$F905,CHAR(34),"'")&amp;CHAR(34)&amp;", "&amp;CHAR(34)&amp;"value"&amp;CHAR(34)&amp;": "&amp;SUBSTITUTE(TRIM(ROUND(IFERROR(CriteriTecnici!$N905*1,IFERROR(NUMBERVALUE(CriteriTecnici!$N905,".",","),IFERROR(NUMBERVALUE(CriteriTecnici!$N905,",","."),0))),4)&amp;""),",",".")&amp;", "&amp;CHAR(34)&amp;"numerator"&amp;CHAR(34)&amp;": "&amp;SUBSTITUTE(TRIM(ROUND(IFERROR(CriteriTecnici!$K905*1,IFERROR(NUMBERVALUE(CriteriTecnici!$K905,".",","),IFERROR(NUMBERVALUE(CriteriTecnici!$K905,",","."),0))),4)&amp;""),",",".")&amp;", "&amp;CHAR(34)&amp;"denominator"&amp;CHAR(34)&amp;": "&amp;SUBSTITUTE(TRIM(ROUND(IFERROR(CriteriTecnici!$L905*1,IFERROR(NUMBERVALUE(CriteriTecnici!$L905,".",","),IFERROR(NUMBERVALUE(CriteriTecnici!$L905,",","."),0))),4)&amp;""),",",".")&amp;", "&amp;CHAR(34)&amp;"flag"&amp;CHAR(34)&amp;": "&amp;SUBSTITUTE(TRIM(ROUND(IFERROR(CriteriTecnici!$M905*1,IFERROR(NUMBERVALUE(CriteriTecnici!$M905,".",","),IFERROR(NUMBERVALUE(CriteriTecnici!$M905,",","."),0))),4)&amp;""),",",".")&amp;", "&amp;CHAR(34)&amp;"rawScore"&amp;CHAR(34)&amp;": "&amp;SUBSTITUTE(TRIM(ROUND(IFERROR(CriteriTecnici!$O905*1,IFERROR(NUMBERVALUE(CriteriTecnici!$O905,".",","),IFERROR(NUMBERVALUE(CriteriTecnici!$O905,",","."),0))),4)&amp;""),",",".")&amp;CHAR(125)&amp;IF(TRUE,",",""))</f>
        <v/>
      </c>
    </row>
    <row r="1126">
      <c r="A1126" s="38">
        <f>IF(CriteriTecnici!$A906="","","    "&amp;CHAR(123)&amp;CHAR(34)&amp;"bidderId"&amp;CHAR(34)&amp;": "&amp;CHAR(34)&amp;SUBSTITUTE(CriteriTecnici!$A906,CHAR(34),"'")&amp;CHAR(34)&amp;", "&amp;CHAR(34)&amp;"lotId"&amp;CHAR(34)&amp;": "&amp;CHAR(34)&amp;SUBSTITUTE(CriteriTecnici!$C906,CHAR(34),"'")&amp;CHAR(34)&amp;", "&amp;CHAR(34)&amp;"criterionId"&amp;CHAR(34)&amp;": "&amp;CHAR(34)&amp;SUBSTITUTE(CriteriTecnici!$D906,CHAR(34),"'")&amp;CHAR(34)&amp;", "&amp;CHAR(34)&amp;"kind"&amp;CHAR(34)&amp;": "&amp;CHAR(34)&amp;SUBSTITUTE(CriteriTecnici!$F906,CHAR(34),"'")&amp;CHAR(34)&amp;", "&amp;CHAR(34)&amp;"value"&amp;CHAR(34)&amp;": "&amp;SUBSTITUTE(TRIM(ROUND(IFERROR(CriteriTecnici!$N906*1,IFERROR(NUMBERVALUE(CriteriTecnici!$N906,".",","),IFERROR(NUMBERVALUE(CriteriTecnici!$N906,",","."),0))),4)&amp;""),",",".")&amp;", "&amp;CHAR(34)&amp;"numerator"&amp;CHAR(34)&amp;": "&amp;SUBSTITUTE(TRIM(ROUND(IFERROR(CriteriTecnici!$K906*1,IFERROR(NUMBERVALUE(CriteriTecnici!$K906,".",","),IFERROR(NUMBERVALUE(CriteriTecnici!$K906,",","."),0))),4)&amp;""),",",".")&amp;", "&amp;CHAR(34)&amp;"denominator"&amp;CHAR(34)&amp;": "&amp;SUBSTITUTE(TRIM(ROUND(IFERROR(CriteriTecnici!$L906*1,IFERROR(NUMBERVALUE(CriteriTecnici!$L906,".",","),IFERROR(NUMBERVALUE(CriteriTecnici!$L906,",","."),0))),4)&amp;""),",",".")&amp;", "&amp;CHAR(34)&amp;"flag"&amp;CHAR(34)&amp;": "&amp;SUBSTITUTE(TRIM(ROUND(IFERROR(CriteriTecnici!$M906*1,IFERROR(NUMBERVALUE(CriteriTecnici!$M906,".",","),IFERROR(NUMBERVALUE(CriteriTecnici!$M906,",","."),0))),4)&amp;""),",",".")&amp;", "&amp;CHAR(34)&amp;"rawScore"&amp;CHAR(34)&amp;": "&amp;SUBSTITUTE(TRIM(ROUND(IFERROR(CriteriTecnici!$O906*1,IFERROR(NUMBERVALUE(CriteriTecnici!$O906,".",","),IFERROR(NUMBERVALUE(CriteriTecnici!$O906,",","."),0))),4)&amp;""),",",".")&amp;CHAR(125)&amp;IF(TRUE,",",""))</f>
        <v/>
      </c>
    </row>
    <row r="1127">
      <c r="A1127" s="38">
        <f>IF(CriteriTecnici!$A907="","","    "&amp;CHAR(123)&amp;CHAR(34)&amp;"bidderId"&amp;CHAR(34)&amp;": "&amp;CHAR(34)&amp;SUBSTITUTE(CriteriTecnici!$A907,CHAR(34),"'")&amp;CHAR(34)&amp;", "&amp;CHAR(34)&amp;"lotId"&amp;CHAR(34)&amp;": "&amp;CHAR(34)&amp;SUBSTITUTE(CriteriTecnici!$C907,CHAR(34),"'")&amp;CHAR(34)&amp;", "&amp;CHAR(34)&amp;"criterionId"&amp;CHAR(34)&amp;": "&amp;CHAR(34)&amp;SUBSTITUTE(CriteriTecnici!$D907,CHAR(34),"'")&amp;CHAR(34)&amp;", "&amp;CHAR(34)&amp;"kind"&amp;CHAR(34)&amp;": "&amp;CHAR(34)&amp;SUBSTITUTE(CriteriTecnici!$F907,CHAR(34),"'")&amp;CHAR(34)&amp;", "&amp;CHAR(34)&amp;"value"&amp;CHAR(34)&amp;": "&amp;SUBSTITUTE(TRIM(ROUND(IFERROR(CriteriTecnici!$N907*1,IFERROR(NUMBERVALUE(CriteriTecnici!$N907,".",","),IFERROR(NUMBERVALUE(CriteriTecnici!$N907,",","."),0))),4)&amp;""),",",".")&amp;", "&amp;CHAR(34)&amp;"numerator"&amp;CHAR(34)&amp;": "&amp;SUBSTITUTE(TRIM(ROUND(IFERROR(CriteriTecnici!$K907*1,IFERROR(NUMBERVALUE(CriteriTecnici!$K907,".",","),IFERROR(NUMBERVALUE(CriteriTecnici!$K907,",","."),0))),4)&amp;""),",",".")&amp;", "&amp;CHAR(34)&amp;"denominator"&amp;CHAR(34)&amp;": "&amp;SUBSTITUTE(TRIM(ROUND(IFERROR(CriteriTecnici!$L907*1,IFERROR(NUMBERVALUE(CriteriTecnici!$L907,".",","),IFERROR(NUMBERVALUE(CriteriTecnici!$L907,",","."),0))),4)&amp;""),",",".")&amp;", "&amp;CHAR(34)&amp;"flag"&amp;CHAR(34)&amp;": "&amp;SUBSTITUTE(TRIM(ROUND(IFERROR(CriteriTecnici!$M907*1,IFERROR(NUMBERVALUE(CriteriTecnici!$M907,".",","),IFERROR(NUMBERVALUE(CriteriTecnici!$M907,",","."),0))),4)&amp;""),",",".")&amp;", "&amp;CHAR(34)&amp;"rawScore"&amp;CHAR(34)&amp;": "&amp;SUBSTITUTE(TRIM(ROUND(IFERROR(CriteriTecnici!$O907*1,IFERROR(NUMBERVALUE(CriteriTecnici!$O907,".",","),IFERROR(NUMBERVALUE(CriteriTecnici!$O907,",","."),0))),4)&amp;""),",",".")&amp;CHAR(125)&amp;IF(TRUE,",",""))</f>
        <v/>
      </c>
    </row>
    <row r="1128">
      <c r="A1128" s="38">
        <f>IF(CriteriTecnici!$A908="","","    "&amp;CHAR(123)&amp;CHAR(34)&amp;"bidderId"&amp;CHAR(34)&amp;": "&amp;CHAR(34)&amp;SUBSTITUTE(CriteriTecnici!$A908,CHAR(34),"'")&amp;CHAR(34)&amp;", "&amp;CHAR(34)&amp;"lotId"&amp;CHAR(34)&amp;": "&amp;CHAR(34)&amp;SUBSTITUTE(CriteriTecnici!$C908,CHAR(34),"'")&amp;CHAR(34)&amp;", "&amp;CHAR(34)&amp;"criterionId"&amp;CHAR(34)&amp;": "&amp;CHAR(34)&amp;SUBSTITUTE(CriteriTecnici!$D908,CHAR(34),"'")&amp;CHAR(34)&amp;", "&amp;CHAR(34)&amp;"kind"&amp;CHAR(34)&amp;": "&amp;CHAR(34)&amp;SUBSTITUTE(CriteriTecnici!$F908,CHAR(34),"'")&amp;CHAR(34)&amp;", "&amp;CHAR(34)&amp;"value"&amp;CHAR(34)&amp;": "&amp;SUBSTITUTE(TRIM(ROUND(IFERROR(CriteriTecnici!$N908*1,IFERROR(NUMBERVALUE(CriteriTecnici!$N908,".",","),IFERROR(NUMBERVALUE(CriteriTecnici!$N908,",","."),0))),4)&amp;""),",",".")&amp;", "&amp;CHAR(34)&amp;"numerator"&amp;CHAR(34)&amp;": "&amp;SUBSTITUTE(TRIM(ROUND(IFERROR(CriteriTecnici!$K908*1,IFERROR(NUMBERVALUE(CriteriTecnici!$K908,".",","),IFERROR(NUMBERVALUE(CriteriTecnici!$K908,",","."),0))),4)&amp;""),",",".")&amp;", "&amp;CHAR(34)&amp;"denominator"&amp;CHAR(34)&amp;": "&amp;SUBSTITUTE(TRIM(ROUND(IFERROR(CriteriTecnici!$L908*1,IFERROR(NUMBERVALUE(CriteriTecnici!$L908,".",","),IFERROR(NUMBERVALUE(CriteriTecnici!$L908,",","."),0))),4)&amp;""),",",".")&amp;", "&amp;CHAR(34)&amp;"flag"&amp;CHAR(34)&amp;": "&amp;SUBSTITUTE(TRIM(ROUND(IFERROR(CriteriTecnici!$M908*1,IFERROR(NUMBERVALUE(CriteriTecnici!$M908,".",","),IFERROR(NUMBERVALUE(CriteriTecnici!$M908,",","."),0))),4)&amp;""),",",".")&amp;", "&amp;CHAR(34)&amp;"rawScore"&amp;CHAR(34)&amp;": "&amp;SUBSTITUTE(TRIM(ROUND(IFERROR(CriteriTecnici!$O908*1,IFERROR(NUMBERVALUE(CriteriTecnici!$O908,".",","),IFERROR(NUMBERVALUE(CriteriTecnici!$O908,",","."),0))),4)&amp;""),",",".")&amp;CHAR(125)&amp;IF(TRUE,",",""))</f>
        <v/>
      </c>
    </row>
    <row r="1129">
      <c r="A1129" s="38">
        <f>IF(CriteriTecnici!$A909="","","    "&amp;CHAR(123)&amp;CHAR(34)&amp;"bidderId"&amp;CHAR(34)&amp;": "&amp;CHAR(34)&amp;SUBSTITUTE(CriteriTecnici!$A909,CHAR(34),"'")&amp;CHAR(34)&amp;", "&amp;CHAR(34)&amp;"lotId"&amp;CHAR(34)&amp;": "&amp;CHAR(34)&amp;SUBSTITUTE(CriteriTecnici!$C909,CHAR(34),"'")&amp;CHAR(34)&amp;", "&amp;CHAR(34)&amp;"criterionId"&amp;CHAR(34)&amp;": "&amp;CHAR(34)&amp;SUBSTITUTE(CriteriTecnici!$D909,CHAR(34),"'")&amp;CHAR(34)&amp;", "&amp;CHAR(34)&amp;"kind"&amp;CHAR(34)&amp;": "&amp;CHAR(34)&amp;SUBSTITUTE(CriteriTecnici!$F909,CHAR(34),"'")&amp;CHAR(34)&amp;", "&amp;CHAR(34)&amp;"value"&amp;CHAR(34)&amp;": "&amp;SUBSTITUTE(TRIM(ROUND(IFERROR(CriteriTecnici!$N909*1,IFERROR(NUMBERVALUE(CriteriTecnici!$N909,".",","),IFERROR(NUMBERVALUE(CriteriTecnici!$N909,",","."),0))),4)&amp;""),",",".")&amp;", "&amp;CHAR(34)&amp;"numerator"&amp;CHAR(34)&amp;": "&amp;SUBSTITUTE(TRIM(ROUND(IFERROR(CriteriTecnici!$K909*1,IFERROR(NUMBERVALUE(CriteriTecnici!$K909,".",","),IFERROR(NUMBERVALUE(CriteriTecnici!$K909,",","."),0))),4)&amp;""),",",".")&amp;", "&amp;CHAR(34)&amp;"denominator"&amp;CHAR(34)&amp;": "&amp;SUBSTITUTE(TRIM(ROUND(IFERROR(CriteriTecnici!$L909*1,IFERROR(NUMBERVALUE(CriteriTecnici!$L909,".",","),IFERROR(NUMBERVALUE(CriteriTecnici!$L909,",","."),0))),4)&amp;""),",",".")&amp;", "&amp;CHAR(34)&amp;"flag"&amp;CHAR(34)&amp;": "&amp;SUBSTITUTE(TRIM(ROUND(IFERROR(CriteriTecnici!$M909*1,IFERROR(NUMBERVALUE(CriteriTecnici!$M909,".",","),IFERROR(NUMBERVALUE(CriteriTecnici!$M909,",","."),0))),4)&amp;""),",",".")&amp;", "&amp;CHAR(34)&amp;"rawScore"&amp;CHAR(34)&amp;": "&amp;SUBSTITUTE(TRIM(ROUND(IFERROR(CriteriTecnici!$O909*1,IFERROR(NUMBERVALUE(CriteriTecnici!$O909,".",","),IFERROR(NUMBERVALUE(CriteriTecnici!$O909,",","."),0))),4)&amp;""),",",".")&amp;CHAR(125)&amp;IF(TRUE,",",""))</f>
        <v/>
      </c>
    </row>
    <row r="1130">
      <c r="A1130" s="38">
        <f>IF(CriteriTecnici!$A910="","","    "&amp;CHAR(123)&amp;CHAR(34)&amp;"bidderId"&amp;CHAR(34)&amp;": "&amp;CHAR(34)&amp;SUBSTITUTE(CriteriTecnici!$A910,CHAR(34),"'")&amp;CHAR(34)&amp;", "&amp;CHAR(34)&amp;"lotId"&amp;CHAR(34)&amp;": "&amp;CHAR(34)&amp;SUBSTITUTE(CriteriTecnici!$C910,CHAR(34),"'")&amp;CHAR(34)&amp;", "&amp;CHAR(34)&amp;"criterionId"&amp;CHAR(34)&amp;": "&amp;CHAR(34)&amp;SUBSTITUTE(CriteriTecnici!$D910,CHAR(34),"'")&amp;CHAR(34)&amp;", "&amp;CHAR(34)&amp;"kind"&amp;CHAR(34)&amp;": "&amp;CHAR(34)&amp;SUBSTITUTE(CriteriTecnici!$F910,CHAR(34),"'")&amp;CHAR(34)&amp;", "&amp;CHAR(34)&amp;"value"&amp;CHAR(34)&amp;": "&amp;SUBSTITUTE(TRIM(ROUND(IFERROR(CriteriTecnici!$N910*1,IFERROR(NUMBERVALUE(CriteriTecnici!$N910,".",","),IFERROR(NUMBERVALUE(CriteriTecnici!$N910,",","."),0))),4)&amp;""),",",".")&amp;", "&amp;CHAR(34)&amp;"numerator"&amp;CHAR(34)&amp;": "&amp;SUBSTITUTE(TRIM(ROUND(IFERROR(CriteriTecnici!$K910*1,IFERROR(NUMBERVALUE(CriteriTecnici!$K910,".",","),IFERROR(NUMBERVALUE(CriteriTecnici!$K910,",","."),0))),4)&amp;""),",",".")&amp;", "&amp;CHAR(34)&amp;"denominator"&amp;CHAR(34)&amp;": "&amp;SUBSTITUTE(TRIM(ROUND(IFERROR(CriteriTecnici!$L910*1,IFERROR(NUMBERVALUE(CriteriTecnici!$L910,".",","),IFERROR(NUMBERVALUE(CriteriTecnici!$L910,",","."),0))),4)&amp;""),",",".")&amp;", "&amp;CHAR(34)&amp;"flag"&amp;CHAR(34)&amp;": "&amp;SUBSTITUTE(TRIM(ROUND(IFERROR(CriteriTecnici!$M910*1,IFERROR(NUMBERVALUE(CriteriTecnici!$M910,".",","),IFERROR(NUMBERVALUE(CriteriTecnici!$M910,",","."),0))),4)&amp;""),",",".")&amp;", "&amp;CHAR(34)&amp;"rawScore"&amp;CHAR(34)&amp;": "&amp;SUBSTITUTE(TRIM(ROUND(IFERROR(CriteriTecnici!$O910*1,IFERROR(NUMBERVALUE(CriteriTecnici!$O910,".",","),IFERROR(NUMBERVALUE(CriteriTecnici!$O910,",","."),0))),4)&amp;""),",",".")&amp;CHAR(125)&amp;IF(TRUE,",",""))</f>
        <v/>
      </c>
    </row>
    <row r="1131">
      <c r="A1131" s="38">
        <f>IF(CriteriTecnici!$A911="","","    "&amp;CHAR(123)&amp;CHAR(34)&amp;"bidderId"&amp;CHAR(34)&amp;": "&amp;CHAR(34)&amp;SUBSTITUTE(CriteriTecnici!$A911,CHAR(34),"'")&amp;CHAR(34)&amp;", "&amp;CHAR(34)&amp;"lotId"&amp;CHAR(34)&amp;": "&amp;CHAR(34)&amp;SUBSTITUTE(CriteriTecnici!$C911,CHAR(34),"'")&amp;CHAR(34)&amp;", "&amp;CHAR(34)&amp;"criterionId"&amp;CHAR(34)&amp;": "&amp;CHAR(34)&amp;SUBSTITUTE(CriteriTecnici!$D911,CHAR(34),"'")&amp;CHAR(34)&amp;", "&amp;CHAR(34)&amp;"kind"&amp;CHAR(34)&amp;": "&amp;CHAR(34)&amp;SUBSTITUTE(CriteriTecnici!$F911,CHAR(34),"'")&amp;CHAR(34)&amp;", "&amp;CHAR(34)&amp;"value"&amp;CHAR(34)&amp;": "&amp;SUBSTITUTE(TRIM(ROUND(IFERROR(CriteriTecnici!$N911*1,IFERROR(NUMBERVALUE(CriteriTecnici!$N911,".",","),IFERROR(NUMBERVALUE(CriteriTecnici!$N911,",","."),0))),4)&amp;""),",",".")&amp;", "&amp;CHAR(34)&amp;"numerator"&amp;CHAR(34)&amp;": "&amp;SUBSTITUTE(TRIM(ROUND(IFERROR(CriteriTecnici!$K911*1,IFERROR(NUMBERVALUE(CriteriTecnici!$K911,".",","),IFERROR(NUMBERVALUE(CriteriTecnici!$K911,",","."),0))),4)&amp;""),",",".")&amp;", "&amp;CHAR(34)&amp;"denominator"&amp;CHAR(34)&amp;": "&amp;SUBSTITUTE(TRIM(ROUND(IFERROR(CriteriTecnici!$L911*1,IFERROR(NUMBERVALUE(CriteriTecnici!$L911,".",","),IFERROR(NUMBERVALUE(CriteriTecnici!$L911,",","."),0))),4)&amp;""),",",".")&amp;", "&amp;CHAR(34)&amp;"flag"&amp;CHAR(34)&amp;": "&amp;SUBSTITUTE(TRIM(ROUND(IFERROR(CriteriTecnici!$M911*1,IFERROR(NUMBERVALUE(CriteriTecnici!$M911,".",","),IFERROR(NUMBERVALUE(CriteriTecnici!$M911,",","."),0))),4)&amp;""),",",".")&amp;", "&amp;CHAR(34)&amp;"rawScore"&amp;CHAR(34)&amp;": "&amp;SUBSTITUTE(TRIM(ROUND(IFERROR(CriteriTecnici!$O911*1,IFERROR(NUMBERVALUE(CriteriTecnici!$O911,".",","),IFERROR(NUMBERVALUE(CriteriTecnici!$O911,",","."),0))),4)&amp;""),",",".")&amp;CHAR(125)&amp;IF(TRUE,",",""))</f>
        <v/>
      </c>
    </row>
    <row r="1132">
      <c r="A1132" s="38">
        <f>IF(CriteriTecnici!$A912="","","    "&amp;CHAR(123)&amp;CHAR(34)&amp;"bidderId"&amp;CHAR(34)&amp;": "&amp;CHAR(34)&amp;SUBSTITUTE(CriteriTecnici!$A912,CHAR(34),"'")&amp;CHAR(34)&amp;", "&amp;CHAR(34)&amp;"lotId"&amp;CHAR(34)&amp;": "&amp;CHAR(34)&amp;SUBSTITUTE(CriteriTecnici!$C912,CHAR(34),"'")&amp;CHAR(34)&amp;", "&amp;CHAR(34)&amp;"criterionId"&amp;CHAR(34)&amp;": "&amp;CHAR(34)&amp;SUBSTITUTE(CriteriTecnici!$D912,CHAR(34),"'")&amp;CHAR(34)&amp;", "&amp;CHAR(34)&amp;"kind"&amp;CHAR(34)&amp;": "&amp;CHAR(34)&amp;SUBSTITUTE(CriteriTecnici!$F912,CHAR(34),"'")&amp;CHAR(34)&amp;", "&amp;CHAR(34)&amp;"value"&amp;CHAR(34)&amp;": "&amp;SUBSTITUTE(TRIM(ROUND(IFERROR(CriteriTecnici!$N912*1,IFERROR(NUMBERVALUE(CriteriTecnici!$N912,".",","),IFERROR(NUMBERVALUE(CriteriTecnici!$N912,",","."),0))),4)&amp;""),",",".")&amp;", "&amp;CHAR(34)&amp;"numerator"&amp;CHAR(34)&amp;": "&amp;SUBSTITUTE(TRIM(ROUND(IFERROR(CriteriTecnici!$K912*1,IFERROR(NUMBERVALUE(CriteriTecnici!$K912,".",","),IFERROR(NUMBERVALUE(CriteriTecnici!$K912,",","."),0))),4)&amp;""),",",".")&amp;", "&amp;CHAR(34)&amp;"denominator"&amp;CHAR(34)&amp;": "&amp;SUBSTITUTE(TRIM(ROUND(IFERROR(CriteriTecnici!$L912*1,IFERROR(NUMBERVALUE(CriteriTecnici!$L912,".",","),IFERROR(NUMBERVALUE(CriteriTecnici!$L912,",","."),0))),4)&amp;""),",",".")&amp;", "&amp;CHAR(34)&amp;"flag"&amp;CHAR(34)&amp;": "&amp;SUBSTITUTE(TRIM(ROUND(IFERROR(CriteriTecnici!$M912*1,IFERROR(NUMBERVALUE(CriteriTecnici!$M912,".",","),IFERROR(NUMBERVALUE(CriteriTecnici!$M912,",","."),0))),4)&amp;""),",",".")&amp;", "&amp;CHAR(34)&amp;"rawScore"&amp;CHAR(34)&amp;": "&amp;SUBSTITUTE(TRIM(ROUND(IFERROR(CriteriTecnici!$O912*1,IFERROR(NUMBERVALUE(CriteriTecnici!$O912,".",","),IFERROR(NUMBERVALUE(CriteriTecnici!$O912,",","."),0))),4)&amp;""),",",".")&amp;CHAR(125)&amp;IF(TRUE,",",""))</f>
        <v/>
      </c>
    </row>
    <row r="1133">
      <c r="A1133" s="38">
        <f>IF(CriteriTecnici!$A913="","","    "&amp;CHAR(123)&amp;CHAR(34)&amp;"bidderId"&amp;CHAR(34)&amp;": "&amp;CHAR(34)&amp;SUBSTITUTE(CriteriTecnici!$A913,CHAR(34),"'")&amp;CHAR(34)&amp;", "&amp;CHAR(34)&amp;"lotId"&amp;CHAR(34)&amp;": "&amp;CHAR(34)&amp;SUBSTITUTE(CriteriTecnici!$C913,CHAR(34),"'")&amp;CHAR(34)&amp;", "&amp;CHAR(34)&amp;"criterionId"&amp;CHAR(34)&amp;": "&amp;CHAR(34)&amp;SUBSTITUTE(CriteriTecnici!$D913,CHAR(34),"'")&amp;CHAR(34)&amp;", "&amp;CHAR(34)&amp;"kind"&amp;CHAR(34)&amp;": "&amp;CHAR(34)&amp;SUBSTITUTE(CriteriTecnici!$F913,CHAR(34),"'")&amp;CHAR(34)&amp;", "&amp;CHAR(34)&amp;"value"&amp;CHAR(34)&amp;": "&amp;SUBSTITUTE(TRIM(ROUND(IFERROR(CriteriTecnici!$N913*1,IFERROR(NUMBERVALUE(CriteriTecnici!$N913,".",","),IFERROR(NUMBERVALUE(CriteriTecnici!$N913,",","."),0))),4)&amp;""),",",".")&amp;", "&amp;CHAR(34)&amp;"numerator"&amp;CHAR(34)&amp;": "&amp;SUBSTITUTE(TRIM(ROUND(IFERROR(CriteriTecnici!$K913*1,IFERROR(NUMBERVALUE(CriteriTecnici!$K913,".",","),IFERROR(NUMBERVALUE(CriteriTecnici!$K913,",","."),0))),4)&amp;""),",",".")&amp;", "&amp;CHAR(34)&amp;"denominator"&amp;CHAR(34)&amp;": "&amp;SUBSTITUTE(TRIM(ROUND(IFERROR(CriteriTecnici!$L913*1,IFERROR(NUMBERVALUE(CriteriTecnici!$L913,".",","),IFERROR(NUMBERVALUE(CriteriTecnici!$L913,",","."),0))),4)&amp;""),",",".")&amp;", "&amp;CHAR(34)&amp;"flag"&amp;CHAR(34)&amp;": "&amp;SUBSTITUTE(TRIM(ROUND(IFERROR(CriteriTecnici!$M913*1,IFERROR(NUMBERVALUE(CriteriTecnici!$M913,".",","),IFERROR(NUMBERVALUE(CriteriTecnici!$M913,",","."),0))),4)&amp;""),",",".")&amp;", "&amp;CHAR(34)&amp;"rawScore"&amp;CHAR(34)&amp;": "&amp;SUBSTITUTE(TRIM(ROUND(IFERROR(CriteriTecnici!$O913*1,IFERROR(NUMBERVALUE(CriteriTecnici!$O913,".",","),IFERROR(NUMBERVALUE(CriteriTecnici!$O913,",","."),0))),4)&amp;""),",",".")&amp;CHAR(125)&amp;IF(TRUE,",",""))</f>
        <v/>
      </c>
    </row>
    <row r="1134">
      <c r="A1134" s="38">
        <f>IF(CriteriTecnici!$A914="","","    "&amp;CHAR(123)&amp;CHAR(34)&amp;"bidderId"&amp;CHAR(34)&amp;": "&amp;CHAR(34)&amp;SUBSTITUTE(CriteriTecnici!$A914,CHAR(34),"'")&amp;CHAR(34)&amp;", "&amp;CHAR(34)&amp;"lotId"&amp;CHAR(34)&amp;": "&amp;CHAR(34)&amp;SUBSTITUTE(CriteriTecnici!$C914,CHAR(34),"'")&amp;CHAR(34)&amp;", "&amp;CHAR(34)&amp;"criterionId"&amp;CHAR(34)&amp;": "&amp;CHAR(34)&amp;SUBSTITUTE(CriteriTecnici!$D914,CHAR(34),"'")&amp;CHAR(34)&amp;", "&amp;CHAR(34)&amp;"kind"&amp;CHAR(34)&amp;": "&amp;CHAR(34)&amp;SUBSTITUTE(CriteriTecnici!$F914,CHAR(34),"'")&amp;CHAR(34)&amp;", "&amp;CHAR(34)&amp;"value"&amp;CHAR(34)&amp;": "&amp;SUBSTITUTE(TRIM(ROUND(IFERROR(CriteriTecnici!$N914*1,IFERROR(NUMBERVALUE(CriteriTecnici!$N914,".",","),IFERROR(NUMBERVALUE(CriteriTecnici!$N914,",","."),0))),4)&amp;""),",",".")&amp;", "&amp;CHAR(34)&amp;"numerator"&amp;CHAR(34)&amp;": "&amp;SUBSTITUTE(TRIM(ROUND(IFERROR(CriteriTecnici!$K914*1,IFERROR(NUMBERVALUE(CriteriTecnici!$K914,".",","),IFERROR(NUMBERVALUE(CriteriTecnici!$K914,",","."),0))),4)&amp;""),",",".")&amp;", "&amp;CHAR(34)&amp;"denominator"&amp;CHAR(34)&amp;": "&amp;SUBSTITUTE(TRIM(ROUND(IFERROR(CriteriTecnici!$L914*1,IFERROR(NUMBERVALUE(CriteriTecnici!$L914,".",","),IFERROR(NUMBERVALUE(CriteriTecnici!$L914,",","."),0))),4)&amp;""),",",".")&amp;", "&amp;CHAR(34)&amp;"flag"&amp;CHAR(34)&amp;": "&amp;SUBSTITUTE(TRIM(ROUND(IFERROR(CriteriTecnici!$M914*1,IFERROR(NUMBERVALUE(CriteriTecnici!$M914,".",","),IFERROR(NUMBERVALUE(CriteriTecnici!$M914,",","."),0))),4)&amp;""),",",".")&amp;", "&amp;CHAR(34)&amp;"rawScore"&amp;CHAR(34)&amp;": "&amp;SUBSTITUTE(TRIM(ROUND(IFERROR(CriteriTecnici!$O914*1,IFERROR(NUMBERVALUE(CriteriTecnici!$O914,".",","),IFERROR(NUMBERVALUE(CriteriTecnici!$O914,",","."),0))),4)&amp;""),",",".")&amp;CHAR(125)&amp;IF(TRUE,",",""))</f>
        <v/>
      </c>
    </row>
    <row r="1135">
      <c r="A1135" s="38">
        <f>IF(CriteriTecnici!$A915="","","    "&amp;CHAR(123)&amp;CHAR(34)&amp;"bidderId"&amp;CHAR(34)&amp;": "&amp;CHAR(34)&amp;SUBSTITUTE(CriteriTecnici!$A915,CHAR(34),"'")&amp;CHAR(34)&amp;", "&amp;CHAR(34)&amp;"lotId"&amp;CHAR(34)&amp;": "&amp;CHAR(34)&amp;SUBSTITUTE(CriteriTecnici!$C915,CHAR(34),"'")&amp;CHAR(34)&amp;", "&amp;CHAR(34)&amp;"criterionId"&amp;CHAR(34)&amp;": "&amp;CHAR(34)&amp;SUBSTITUTE(CriteriTecnici!$D915,CHAR(34),"'")&amp;CHAR(34)&amp;", "&amp;CHAR(34)&amp;"kind"&amp;CHAR(34)&amp;": "&amp;CHAR(34)&amp;SUBSTITUTE(CriteriTecnici!$F915,CHAR(34),"'")&amp;CHAR(34)&amp;", "&amp;CHAR(34)&amp;"value"&amp;CHAR(34)&amp;": "&amp;SUBSTITUTE(TRIM(ROUND(IFERROR(CriteriTecnici!$N915*1,IFERROR(NUMBERVALUE(CriteriTecnici!$N915,".",","),IFERROR(NUMBERVALUE(CriteriTecnici!$N915,",","."),0))),4)&amp;""),",",".")&amp;", "&amp;CHAR(34)&amp;"numerator"&amp;CHAR(34)&amp;": "&amp;SUBSTITUTE(TRIM(ROUND(IFERROR(CriteriTecnici!$K915*1,IFERROR(NUMBERVALUE(CriteriTecnici!$K915,".",","),IFERROR(NUMBERVALUE(CriteriTecnici!$K915,",","."),0))),4)&amp;""),",",".")&amp;", "&amp;CHAR(34)&amp;"denominator"&amp;CHAR(34)&amp;": "&amp;SUBSTITUTE(TRIM(ROUND(IFERROR(CriteriTecnici!$L915*1,IFERROR(NUMBERVALUE(CriteriTecnici!$L915,".",","),IFERROR(NUMBERVALUE(CriteriTecnici!$L915,",","."),0))),4)&amp;""),",",".")&amp;", "&amp;CHAR(34)&amp;"flag"&amp;CHAR(34)&amp;": "&amp;SUBSTITUTE(TRIM(ROUND(IFERROR(CriteriTecnici!$M915*1,IFERROR(NUMBERVALUE(CriteriTecnici!$M915,".",","),IFERROR(NUMBERVALUE(CriteriTecnici!$M915,",","."),0))),4)&amp;""),",",".")&amp;", "&amp;CHAR(34)&amp;"rawScore"&amp;CHAR(34)&amp;": "&amp;SUBSTITUTE(TRIM(ROUND(IFERROR(CriteriTecnici!$O915*1,IFERROR(NUMBERVALUE(CriteriTecnici!$O915,".",","),IFERROR(NUMBERVALUE(CriteriTecnici!$O915,",","."),0))),4)&amp;""),",",".")&amp;CHAR(125)&amp;IF(TRUE,",",""))</f>
        <v/>
      </c>
    </row>
    <row r="1136">
      <c r="A1136" s="38">
        <f>IF(CriteriTecnici!$A916="","","    "&amp;CHAR(123)&amp;CHAR(34)&amp;"bidderId"&amp;CHAR(34)&amp;": "&amp;CHAR(34)&amp;SUBSTITUTE(CriteriTecnici!$A916,CHAR(34),"'")&amp;CHAR(34)&amp;", "&amp;CHAR(34)&amp;"lotId"&amp;CHAR(34)&amp;": "&amp;CHAR(34)&amp;SUBSTITUTE(CriteriTecnici!$C916,CHAR(34),"'")&amp;CHAR(34)&amp;", "&amp;CHAR(34)&amp;"criterionId"&amp;CHAR(34)&amp;": "&amp;CHAR(34)&amp;SUBSTITUTE(CriteriTecnici!$D916,CHAR(34),"'")&amp;CHAR(34)&amp;", "&amp;CHAR(34)&amp;"kind"&amp;CHAR(34)&amp;": "&amp;CHAR(34)&amp;SUBSTITUTE(CriteriTecnici!$F916,CHAR(34),"'")&amp;CHAR(34)&amp;", "&amp;CHAR(34)&amp;"value"&amp;CHAR(34)&amp;": "&amp;SUBSTITUTE(TRIM(ROUND(IFERROR(CriteriTecnici!$N916*1,IFERROR(NUMBERVALUE(CriteriTecnici!$N916,".",","),IFERROR(NUMBERVALUE(CriteriTecnici!$N916,",","."),0))),4)&amp;""),",",".")&amp;", "&amp;CHAR(34)&amp;"numerator"&amp;CHAR(34)&amp;": "&amp;SUBSTITUTE(TRIM(ROUND(IFERROR(CriteriTecnici!$K916*1,IFERROR(NUMBERVALUE(CriteriTecnici!$K916,".",","),IFERROR(NUMBERVALUE(CriteriTecnici!$K916,",","."),0))),4)&amp;""),",",".")&amp;", "&amp;CHAR(34)&amp;"denominator"&amp;CHAR(34)&amp;": "&amp;SUBSTITUTE(TRIM(ROUND(IFERROR(CriteriTecnici!$L916*1,IFERROR(NUMBERVALUE(CriteriTecnici!$L916,".",","),IFERROR(NUMBERVALUE(CriteriTecnici!$L916,",","."),0))),4)&amp;""),",",".")&amp;", "&amp;CHAR(34)&amp;"flag"&amp;CHAR(34)&amp;": "&amp;SUBSTITUTE(TRIM(ROUND(IFERROR(CriteriTecnici!$M916*1,IFERROR(NUMBERVALUE(CriteriTecnici!$M916,".",","),IFERROR(NUMBERVALUE(CriteriTecnici!$M916,",","."),0))),4)&amp;""),",",".")&amp;", "&amp;CHAR(34)&amp;"rawScore"&amp;CHAR(34)&amp;": "&amp;SUBSTITUTE(TRIM(ROUND(IFERROR(CriteriTecnici!$O916*1,IFERROR(NUMBERVALUE(CriteriTecnici!$O916,".",","),IFERROR(NUMBERVALUE(CriteriTecnici!$O916,",","."),0))),4)&amp;""),",",".")&amp;CHAR(125)&amp;IF(TRUE,",",""))</f>
        <v/>
      </c>
    </row>
    <row r="1137">
      <c r="A1137" s="38">
        <f>IF(CriteriTecnici!$A917="","","    "&amp;CHAR(123)&amp;CHAR(34)&amp;"bidderId"&amp;CHAR(34)&amp;": "&amp;CHAR(34)&amp;SUBSTITUTE(CriteriTecnici!$A917,CHAR(34),"'")&amp;CHAR(34)&amp;", "&amp;CHAR(34)&amp;"lotId"&amp;CHAR(34)&amp;": "&amp;CHAR(34)&amp;SUBSTITUTE(CriteriTecnici!$C917,CHAR(34),"'")&amp;CHAR(34)&amp;", "&amp;CHAR(34)&amp;"criterionId"&amp;CHAR(34)&amp;": "&amp;CHAR(34)&amp;SUBSTITUTE(CriteriTecnici!$D917,CHAR(34),"'")&amp;CHAR(34)&amp;", "&amp;CHAR(34)&amp;"kind"&amp;CHAR(34)&amp;": "&amp;CHAR(34)&amp;SUBSTITUTE(CriteriTecnici!$F917,CHAR(34),"'")&amp;CHAR(34)&amp;", "&amp;CHAR(34)&amp;"value"&amp;CHAR(34)&amp;": "&amp;SUBSTITUTE(TRIM(ROUND(IFERROR(CriteriTecnici!$N917*1,IFERROR(NUMBERVALUE(CriteriTecnici!$N917,".",","),IFERROR(NUMBERVALUE(CriteriTecnici!$N917,",","."),0))),4)&amp;""),",",".")&amp;", "&amp;CHAR(34)&amp;"numerator"&amp;CHAR(34)&amp;": "&amp;SUBSTITUTE(TRIM(ROUND(IFERROR(CriteriTecnici!$K917*1,IFERROR(NUMBERVALUE(CriteriTecnici!$K917,".",","),IFERROR(NUMBERVALUE(CriteriTecnici!$K917,",","."),0))),4)&amp;""),",",".")&amp;", "&amp;CHAR(34)&amp;"denominator"&amp;CHAR(34)&amp;": "&amp;SUBSTITUTE(TRIM(ROUND(IFERROR(CriteriTecnici!$L917*1,IFERROR(NUMBERVALUE(CriteriTecnici!$L917,".",","),IFERROR(NUMBERVALUE(CriteriTecnici!$L917,",","."),0))),4)&amp;""),",",".")&amp;", "&amp;CHAR(34)&amp;"flag"&amp;CHAR(34)&amp;": "&amp;SUBSTITUTE(TRIM(ROUND(IFERROR(CriteriTecnici!$M917*1,IFERROR(NUMBERVALUE(CriteriTecnici!$M917,".",","),IFERROR(NUMBERVALUE(CriteriTecnici!$M917,",","."),0))),4)&amp;""),",",".")&amp;", "&amp;CHAR(34)&amp;"rawScore"&amp;CHAR(34)&amp;": "&amp;SUBSTITUTE(TRIM(ROUND(IFERROR(CriteriTecnici!$O917*1,IFERROR(NUMBERVALUE(CriteriTecnici!$O917,".",","),IFERROR(NUMBERVALUE(CriteriTecnici!$O917,",","."),0))),4)&amp;""),",",".")&amp;CHAR(125)&amp;IF(TRUE,",",""))</f>
        <v/>
      </c>
    </row>
    <row r="1138">
      <c r="A1138" s="38">
        <f>IF(CriteriTecnici!$A918="","","    "&amp;CHAR(123)&amp;CHAR(34)&amp;"bidderId"&amp;CHAR(34)&amp;": "&amp;CHAR(34)&amp;SUBSTITUTE(CriteriTecnici!$A918,CHAR(34),"'")&amp;CHAR(34)&amp;", "&amp;CHAR(34)&amp;"lotId"&amp;CHAR(34)&amp;": "&amp;CHAR(34)&amp;SUBSTITUTE(CriteriTecnici!$C918,CHAR(34),"'")&amp;CHAR(34)&amp;", "&amp;CHAR(34)&amp;"criterionId"&amp;CHAR(34)&amp;": "&amp;CHAR(34)&amp;SUBSTITUTE(CriteriTecnici!$D918,CHAR(34),"'")&amp;CHAR(34)&amp;", "&amp;CHAR(34)&amp;"kind"&amp;CHAR(34)&amp;": "&amp;CHAR(34)&amp;SUBSTITUTE(CriteriTecnici!$F918,CHAR(34),"'")&amp;CHAR(34)&amp;", "&amp;CHAR(34)&amp;"value"&amp;CHAR(34)&amp;": "&amp;SUBSTITUTE(TRIM(ROUND(IFERROR(CriteriTecnici!$N918*1,IFERROR(NUMBERVALUE(CriteriTecnici!$N918,".",","),IFERROR(NUMBERVALUE(CriteriTecnici!$N918,",","."),0))),4)&amp;""),",",".")&amp;", "&amp;CHAR(34)&amp;"numerator"&amp;CHAR(34)&amp;": "&amp;SUBSTITUTE(TRIM(ROUND(IFERROR(CriteriTecnici!$K918*1,IFERROR(NUMBERVALUE(CriteriTecnici!$K918,".",","),IFERROR(NUMBERVALUE(CriteriTecnici!$K918,",","."),0))),4)&amp;""),",",".")&amp;", "&amp;CHAR(34)&amp;"denominator"&amp;CHAR(34)&amp;": "&amp;SUBSTITUTE(TRIM(ROUND(IFERROR(CriteriTecnici!$L918*1,IFERROR(NUMBERVALUE(CriteriTecnici!$L918,".",","),IFERROR(NUMBERVALUE(CriteriTecnici!$L918,",","."),0))),4)&amp;""),",",".")&amp;", "&amp;CHAR(34)&amp;"flag"&amp;CHAR(34)&amp;": "&amp;SUBSTITUTE(TRIM(ROUND(IFERROR(CriteriTecnici!$M918*1,IFERROR(NUMBERVALUE(CriteriTecnici!$M918,".",","),IFERROR(NUMBERVALUE(CriteriTecnici!$M918,",","."),0))),4)&amp;""),",",".")&amp;", "&amp;CHAR(34)&amp;"rawScore"&amp;CHAR(34)&amp;": "&amp;SUBSTITUTE(TRIM(ROUND(IFERROR(CriteriTecnici!$O918*1,IFERROR(NUMBERVALUE(CriteriTecnici!$O918,".",","),IFERROR(NUMBERVALUE(CriteriTecnici!$O918,",","."),0))),4)&amp;""),",",".")&amp;CHAR(125)&amp;IF(TRUE,",",""))</f>
        <v/>
      </c>
    </row>
    <row r="1139">
      <c r="A1139" s="38">
        <f>IF(CriteriTecnici!$A919="","","    "&amp;CHAR(123)&amp;CHAR(34)&amp;"bidderId"&amp;CHAR(34)&amp;": "&amp;CHAR(34)&amp;SUBSTITUTE(CriteriTecnici!$A919,CHAR(34),"'")&amp;CHAR(34)&amp;", "&amp;CHAR(34)&amp;"lotId"&amp;CHAR(34)&amp;": "&amp;CHAR(34)&amp;SUBSTITUTE(CriteriTecnici!$C919,CHAR(34),"'")&amp;CHAR(34)&amp;", "&amp;CHAR(34)&amp;"criterionId"&amp;CHAR(34)&amp;": "&amp;CHAR(34)&amp;SUBSTITUTE(CriteriTecnici!$D919,CHAR(34),"'")&amp;CHAR(34)&amp;", "&amp;CHAR(34)&amp;"kind"&amp;CHAR(34)&amp;": "&amp;CHAR(34)&amp;SUBSTITUTE(CriteriTecnici!$F919,CHAR(34),"'")&amp;CHAR(34)&amp;", "&amp;CHAR(34)&amp;"value"&amp;CHAR(34)&amp;": "&amp;SUBSTITUTE(TRIM(ROUND(IFERROR(CriteriTecnici!$N919*1,IFERROR(NUMBERVALUE(CriteriTecnici!$N919,".",","),IFERROR(NUMBERVALUE(CriteriTecnici!$N919,",","."),0))),4)&amp;""),",",".")&amp;", "&amp;CHAR(34)&amp;"numerator"&amp;CHAR(34)&amp;": "&amp;SUBSTITUTE(TRIM(ROUND(IFERROR(CriteriTecnici!$K919*1,IFERROR(NUMBERVALUE(CriteriTecnici!$K919,".",","),IFERROR(NUMBERVALUE(CriteriTecnici!$K919,",","."),0))),4)&amp;""),",",".")&amp;", "&amp;CHAR(34)&amp;"denominator"&amp;CHAR(34)&amp;": "&amp;SUBSTITUTE(TRIM(ROUND(IFERROR(CriteriTecnici!$L919*1,IFERROR(NUMBERVALUE(CriteriTecnici!$L919,".",","),IFERROR(NUMBERVALUE(CriteriTecnici!$L919,",","."),0))),4)&amp;""),",",".")&amp;", "&amp;CHAR(34)&amp;"flag"&amp;CHAR(34)&amp;": "&amp;SUBSTITUTE(TRIM(ROUND(IFERROR(CriteriTecnici!$M919*1,IFERROR(NUMBERVALUE(CriteriTecnici!$M919,".",","),IFERROR(NUMBERVALUE(CriteriTecnici!$M919,",","."),0))),4)&amp;""),",",".")&amp;", "&amp;CHAR(34)&amp;"rawScore"&amp;CHAR(34)&amp;": "&amp;SUBSTITUTE(TRIM(ROUND(IFERROR(CriteriTecnici!$O919*1,IFERROR(NUMBERVALUE(CriteriTecnici!$O919,".",","),IFERROR(NUMBERVALUE(CriteriTecnici!$O919,",","."),0))),4)&amp;""),",",".")&amp;CHAR(125)&amp;IF(TRUE,",",""))</f>
        <v/>
      </c>
    </row>
    <row r="1140">
      <c r="A1140" s="38">
        <f>IF(CriteriTecnici!$A920="","","    "&amp;CHAR(123)&amp;CHAR(34)&amp;"bidderId"&amp;CHAR(34)&amp;": "&amp;CHAR(34)&amp;SUBSTITUTE(CriteriTecnici!$A920,CHAR(34),"'")&amp;CHAR(34)&amp;", "&amp;CHAR(34)&amp;"lotId"&amp;CHAR(34)&amp;": "&amp;CHAR(34)&amp;SUBSTITUTE(CriteriTecnici!$C920,CHAR(34),"'")&amp;CHAR(34)&amp;", "&amp;CHAR(34)&amp;"criterionId"&amp;CHAR(34)&amp;": "&amp;CHAR(34)&amp;SUBSTITUTE(CriteriTecnici!$D920,CHAR(34),"'")&amp;CHAR(34)&amp;", "&amp;CHAR(34)&amp;"kind"&amp;CHAR(34)&amp;": "&amp;CHAR(34)&amp;SUBSTITUTE(CriteriTecnici!$F920,CHAR(34),"'")&amp;CHAR(34)&amp;", "&amp;CHAR(34)&amp;"value"&amp;CHAR(34)&amp;": "&amp;SUBSTITUTE(TRIM(ROUND(IFERROR(CriteriTecnici!$N920*1,IFERROR(NUMBERVALUE(CriteriTecnici!$N920,".",","),IFERROR(NUMBERVALUE(CriteriTecnici!$N920,",","."),0))),4)&amp;""),",",".")&amp;", "&amp;CHAR(34)&amp;"numerator"&amp;CHAR(34)&amp;": "&amp;SUBSTITUTE(TRIM(ROUND(IFERROR(CriteriTecnici!$K920*1,IFERROR(NUMBERVALUE(CriteriTecnici!$K920,".",","),IFERROR(NUMBERVALUE(CriteriTecnici!$K920,",","."),0))),4)&amp;""),",",".")&amp;", "&amp;CHAR(34)&amp;"denominator"&amp;CHAR(34)&amp;": "&amp;SUBSTITUTE(TRIM(ROUND(IFERROR(CriteriTecnici!$L920*1,IFERROR(NUMBERVALUE(CriteriTecnici!$L920,".",","),IFERROR(NUMBERVALUE(CriteriTecnici!$L920,",","."),0))),4)&amp;""),",",".")&amp;", "&amp;CHAR(34)&amp;"flag"&amp;CHAR(34)&amp;": "&amp;SUBSTITUTE(TRIM(ROUND(IFERROR(CriteriTecnici!$M920*1,IFERROR(NUMBERVALUE(CriteriTecnici!$M920,".",","),IFERROR(NUMBERVALUE(CriteriTecnici!$M920,",","."),0))),4)&amp;""),",",".")&amp;", "&amp;CHAR(34)&amp;"rawScore"&amp;CHAR(34)&amp;": "&amp;SUBSTITUTE(TRIM(ROUND(IFERROR(CriteriTecnici!$O920*1,IFERROR(NUMBERVALUE(CriteriTecnici!$O920,".",","),IFERROR(NUMBERVALUE(CriteriTecnici!$O920,",","."),0))),4)&amp;""),",",".")&amp;CHAR(125)&amp;IF(TRUE,",",""))</f>
        <v/>
      </c>
    </row>
    <row r="1141">
      <c r="A1141" s="38">
        <f>IF(CriteriTecnici!$A921="","","    "&amp;CHAR(123)&amp;CHAR(34)&amp;"bidderId"&amp;CHAR(34)&amp;": "&amp;CHAR(34)&amp;SUBSTITUTE(CriteriTecnici!$A921,CHAR(34),"'")&amp;CHAR(34)&amp;", "&amp;CHAR(34)&amp;"lotId"&amp;CHAR(34)&amp;": "&amp;CHAR(34)&amp;SUBSTITUTE(CriteriTecnici!$C921,CHAR(34),"'")&amp;CHAR(34)&amp;", "&amp;CHAR(34)&amp;"criterionId"&amp;CHAR(34)&amp;": "&amp;CHAR(34)&amp;SUBSTITUTE(CriteriTecnici!$D921,CHAR(34),"'")&amp;CHAR(34)&amp;", "&amp;CHAR(34)&amp;"kind"&amp;CHAR(34)&amp;": "&amp;CHAR(34)&amp;SUBSTITUTE(CriteriTecnici!$F921,CHAR(34),"'")&amp;CHAR(34)&amp;", "&amp;CHAR(34)&amp;"value"&amp;CHAR(34)&amp;": "&amp;SUBSTITUTE(TRIM(ROUND(IFERROR(CriteriTecnici!$N921*1,IFERROR(NUMBERVALUE(CriteriTecnici!$N921,".",","),IFERROR(NUMBERVALUE(CriteriTecnici!$N921,",","."),0))),4)&amp;""),",",".")&amp;", "&amp;CHAR(34)&amp;"numerator"&amp;CHAR(34)&amp;": "&amp;SUBSTITUTE(TRIM(ROUND(IFERROR(CriteriTecnici!$K921*1,IFERROR(NUMBERVALUE(CriteriTecnici!$K921,".",","),IFERROR(NUMBERVALUE(CriteriTecnici!$K921,",","."),0))),4)&amp;""),",",".")&amp;", "&amp;CHAR(34)&amp;"denominator"&amp;CHAR(34)&amp;": "&amp;SUBSTITUTE(TRIM(ROUND(IFERROR(CriteriTecnici!$L921*1,IFERROR(NUMBERVALUE(CriteriTecnici!$L921,".",","),IFERROR(NUMBERVALUE(CriteriTecnici!$L921,",","."),0))),4)&amp;""),",",".")&amp;", "&amp;CHAR(34)&amp;"flag"&amp;CHAR(34)&amp;": "&amp;SUBSTITUTE(TRIM(ROUND(IFERROR(CriteriTecnici!$M921*1,IFERROR(NUMBERVALUE(CriteriTecnici!$M921,".",","),IFERROR(NUMBERVALUE(CriteriTecnici!$M921,",","."),0))),4)&amp;""),",",".")&amp;", "&amp;CHAR(34)&amp;"rawScore"&amp;CHAR(34)&amp;": "&amp;SUBSTITUTE(TRIM(ROUND(IFERROR(CriteriTecnici!$O921*1,IFERROR(NUMBERVALUE(CriteriTecnici!$O921,".",","),IFERROR(NUMBERVALUE(CriteriTecnici!$O921,",","."),0))),4)&amp;""),",",".")&amp;CHAR(125)&amp;IF(TRUE,",",""))</f>
        <v/>
      </c>
    </row>
    <row r="1142">
      <c r="A1142" s="38">
        <f>IF(CriteriTecnici!$A922="","","    "&amp;CHAR(123)&amp;CHAR(34)&amp;"bidderId"&amp;CHAR(34)&amp;": "&amp;CHAR(34)&amp;SUBSTITUTE(CriteriTecnici!$A922,CHAR(34),"'")&amp;CHAR(34)&amp;", "&amp;CHAR(34)&amp;"lotId"&amp;CHAR(34)&amp;": "&amp;CHAR(34)&amp;SUBSTITUTE(CriteriTecnici!$C922,CHAR(34),"'")&amp;CHAR(34)&amp;", "&amp;CHAR(34)&amp;"criterionId"&amp;CHAR(34)&amp;": "&amp;CHAR(34)&amp;SUBSTITUTE(CriteriTecnici!$D922,CHAR(34),"'")&amp;CHAR(34)&amp;", "&amp;CHAR(34)&amp;"kind"&amp;CHAR(34)&amp;": "&amp;CHAR(34)&amp;SUBSTITUTE(CriteriTecnici!$F922,CHAR(34),"'")&amp;CHAR(34)&amp;", "&amp;CHAR(34)&amp;"value"&amp;CHAR(34)&amp;": "&amp;SUBSTITUTE(TRIM(ROUND(IFERROR(CriteriTecnici!$N922*1,IFERROR(NUMBERVALUE(CriteriTecnici!$N922,".",","),IFERROR(NUMBERVALUE(CriteriTecnici!$N922,",","."),0))),4)&amp;""),",",".")&amp;", "&amp;CHAR(34)&amp;"numerator"&amp;CHAR(34)&amp;": "&amp;SUBSTITUTE(TRIM(ROUND(IFERROR(CriteriTecnici!$K922*1,IFERROR(NUMBERVALUE(CriteriTecnici!$K922,".",","),IFERROR(NUMBERVALUE(CriteriTecnici!$K922,",","."),0))),4)&amp;""),",",".")&amp;", "&amp;CHAR(34)&amp;"denominator"&amp;CHAR(34)&amp;": "&amp;SUBSTITUTE(TRIM(ROUND(IFERROR(CriteriTecnici!$L922*1,IFERROR(NUMBERVALUE(CriteriTecnici!$L922,".",","),IFERROR(NUMBERVALUE(CriteriTecnici!$L922,",","."),0))),4)&amp;""),",",".")&amp;", "&amp;CHAR(34)&amp;"flag"&amp;CHAR(34)&amp;": "&amp;SUBSTITUTE(TRIM(ROUND(IFERROR(CriteriTecnici!$M922*1,IFERROR(NUMBERVALUE(CriteriTecnici!$M922,".",","),IFERROR(NUMBERVALUE(CriteriTecnici!$M922,",","."),0))),4)&amp;""),",",".")&amp;", "&amp;CHAR(34)&amp;"rawScore"&amp;CHAR(34)&amp;": "&amp;SUBSTITUTE(TRIM(ROUND(IFERROR(CriteriTecnici!$O922*1,IFERROR(NUMBERVALUE(CriteriTecnici!$O922,".",","),IFERROR(NUMBERVALUE(CriteriTecnici!$O922,",","."),0))),4)&amp;""),",",".")&amp;CHAR(125)&amp;IF(TRUE,",",""))</f>
        <v/>
      </c>
    </row>
    <row r="1143">
      <c r="A1143" s="38">
        <f>IF(CriteriTecnici!$A923="","","    "&amp;CHAR(123)&amp;CHAR(34)&amp;"bidderId"&amp;CHAR(34)&amp;": "&amp;CHAR(34)&amp;SUBSTITUTE(CriteriTecnici!$A923,CHAR(34),"'")&amp;CHAR(34)&amp;", "&amp;CHAR(34)&amp;"lotId"&amp;CHAR(34)&amp;": "&amp;CHAR(34)&amp;SUBSTITUTE(CriteriTecnici!$C923,CHAR(34),"'")&amp;CHAR(34)&amp;", "&amp;CHAR(34)&amp;"criterionId"&amp;CHAR(34)&amp;": "&amp;CHAR(34)&amp;SUBSTITUTE(CriteriTecnici!$D923,CHAR(34),"'")&amp;CHAR(34)&amp;", "&amp;CHAR(34)&amp;"kind"&amp;CHAR(34)&amp;": "&amp;CHAR(34)&amp;SUBSTITUTE(CriteriTecnici!$F923,CHAR(34),"'")&amp;CHAR(34)&amp;", "&amp;CHAR(34)&amp;"value"&amp;CHAR(34)&amp;": "&amp;SUBSTITUTE(TRIM(ROUND(IFERROR(CriteriTecnici!$N923*1,IFERROR(NUMBERVALUE(CriteriTecnici!$N923,".",","),IFERROR(NUMBERVALUE(CriteriTecnici!$N923,",","."),0))),4)&amp;""),",",".")&amp;", "&amp;CHAR(34)&amp;"numerator"&amp;CHAR(34)&amp;": "&amp;SUBSTITUTE(TRIM(ROUND(IFERROR(CriteriTecnici!$K923*1,IFERROR(NUMBERVALUE(CriteriTecnici!$K923,".",","),IFERROR(NUMBERVALUE(CriteriTecnici!$K923,",","."),0))),4)&amp;""),",",".")&amp;", "&amp;CHAR(34)&amp;"denominator"&amp;CHAR(34)&amp;": "&amp;SUBSTITUTE(TRIM(ROUND(IFERROR(CriteriTecnici!$L923*1,IFERROR(NUMBERVALUE(CriteriTecnici!$L923,".",","),IFERROR(NUMBERVALUE(CriteriTecnici!$L923,",","."),0))),4)&amp;""),",",".")&amp;", "&amp;CHAR(34)&amp;"flag"&amp;CHAR(34)&amp;": "&amp;SUBSTITUTE(TRIM(ROUND(IFERROR(CriteriTecnici!$M923*1,IFERROR(NUMBERVALUE(CriteriTecnici!$M923,".",","),IFERROR(NUMBERVALUE(CriteriTecnici!$M923,",","."),0))),4)&amp;""),",",".")&amp;", "&amp;CHAR(34)&amp;"rawScore"&amp;CHAR(34)&amp;": "&amp;SUBSTITUTE(TRIM(ROUND(IFERROR(CriteriTecnici!$O923*1,IFERROR(NUMBERVALUE(CriteriTecnici!$O923,".",","),IFERROR(NUMBERVALUE(CriteriTecnici!$O923,",","."),0))),4)&amp;""),",",".")&amp;CHAR(125)&amp;IF(TRUE,",",""))</f>
        <v/>
      </c>
    </row>
    <row r="1144">
      <c r="A1144" s="38">
        <f>IF(CriteriTecnici!$A924="","","    "&amp;CHAR(123)&amp;CHAR(34)&amp;"bidderId"&amp;CHAR(34)&amp;": "&amp;CHAR(34)&amp;SUBSTITUTE(CriteriTecnici!$A924,CHAR(34),"'")&amp;CHAR(34)&amp;", "&amp;CHAR(34)&amp;"lotId"&amp;CHAR(34)&amp;": "&amp;CHAR(34)&amp;SUBSTITUTE(CriteriTecnici!$C924,CHAR(34),"'")&amp;CHAR(34)&amp;", "&amp;CHAR(34)&amp;"criterionId"&amp;CHAR(34)&amp;": "&amp;CHAR(34)&amp;SUBSTITUTE(CriteriTecnici!$D924,CHAR(34),"'")&amp;CHAR(34)&amp;", "&amp;CHAR(34)&amp;"kind"&amp;CHAR(34)&amp;": "&amp;CHAR(34)&amp;SUBSTITUTE(CriteriTecnici!$F924,CHAR(34),"'")&amp;CHAR(34)&amp;", "&amp;CHAR(34)&amp;"value"&amp;CHAR(34)&amp;": "&amp;SUBSTITUTE(TRIM(ROUND(IFERROR(CriteriTecnici!$N924*1,IFERROR(NUMBERVALUE(CriteriTecnici!$N924,".",","),IFERROR(NUMBERVALUE(CriteriTecnici!$N924,",","."),0))),4)&amp;""),",",".")&amp;", "&amp;CHAR(34)&amp;"numerator"&amp;CHAR(34)&amp;": "&amp;SUBSTITUTE(TRIM(ROUND(IFERROR(CriteriTecnici!$K924*1,IFERROR(NUMBERVALUE(CriteriTecnici!$K924,".",","),IFERROR(NUMBERVALUE(CriteriTecnici!$K924,",","."),0))),4)&amp;""),",",".")&amp;", "&amp;CHAR(34)&amp;"denominator"&amp;CHAR(34)&amp;": "&amp;SUBSTITUTE(TRIM(ROUND(IFERROR(CriteriTecnici!$L924*1,IFERROR(NUMBERVALUE(CriteriTecnici!$L924,".",","),IFERROR(NUMBERVALUE(CriteriTecnici!$L924,",","."),0))),4)&amp;""),",",".")&amp;", "&amp;CHAR(34)&amp;"flag"&amp;CHAR(34)&amp;": "&amp;SUBSTITUTE(TRIM(ROUND(IFERROR(CriteriTecnici!$M924*1,IFERROR(NUMBERVALUE(CriteriTecnici!$M924,".",","),IFERROR(NUMBERVALUE(CriteriTecnici!$M924,",","."),0))),4)&amp;""),",",".")&amp;", "&amp;CHAR(34)&amp;"rawScore"&amp;CHAR(34)&amp;": "&amp;SUBSTITUTE(TRIM(ROUND(IFERROR(CriteriTecnici!$O924*1,IFERROR(NUMBERVALUE(CriteriTecnici!$O924,".",","),IFERROR(NUMBERVALUE(CriteriTecnici!$O924,",","."),0))),4)&amp;""),",",".")&amp;CHAR(125)&amp;IF(TRUE,",",""))</f>
        <v/>
      </c>
    </row>
    <row r="1145">
      <c r="A1145" s="38">
        <f>IF(CriteriTecnici!$A925="","","    "&amp;CHAR(123)&amp;CHAR(34)&amp;"bidderId"&amp;CHAR(34)&amp;": "&amp;CHAR(34)&amp;SUBSTITUTE(CriteriTecnici!$A925,CHAR(34),"'")&amp;CHAR(34)&amp;", "&amp;CHAR(34)&amp;"lotId"&amp;CHAR(34)&amp;": "&amp;CHAR(34)&amp;SUBSTITUTE(CriteriTecnici!$C925,CHAR(34),"'")&amp;CHAR(34)&amp;", "&amp;CHAR(34)&amp;"criterionId"&amp;CHAR(34)&amp;": "&amp;CHAR(34)&amp;SUBSTITUTE(CriteriTecnici!$D925,CHAR(34),"'")&amp;CHAR(34)&amp;", "&amp;CHAR(34)&amp;"kind"&amp;CHAR(34)&amp;": "&amp;CHAR(34)&amp;SUBSTITUTE(CriteriTecnici!$F925,CHAR(34),"'")&amp;CHAR(34)&amp;", "&amp;CHAR(34)&amp;"value"&amp;CHAR(34)&amp;": "&amp;SUBSTITUTE(TRIM(ROUND(IFERROR(CriteriTecnici!$N925*1,IFERROR(NUMBERVALUE(CriteriTecnici!$N925,".",","),IFERROR(NUMBERVALUE(CriteriTecnici!$N925,",","."),0))),4)&amp;""),",",".")&amp;", "&amp;CHAR(34)&amp;"numerator"&amp;CHAR(34)&amp;": "&amp;SUBSTITUTE(TRIM(ROUND(IFERROR(CriteriTecnici!$K925*1,IFERROR(NUMBERVALUE(CriteriTecnici!$K925,".",","),IFERROR(NUMBERVALUE(CriteriTecnici!$K925,",","."),0))),4)&amp;""),",",".")&amp;", "&amp;CHAR(34)&amp;"denominator"&amp;CHAR(34)&amp;": "&amp;SUBSTITUTE(TRIM(ROUND(IFERROR(CriteriTecnici!$L925*1,IFERROR(NUMBERVALUE(CriteriTecnici!$L925,".",","),IFERROR(NUMBERVALUE(CriteriTecnici!$L925,",","."),0))),4)&amp;""),",",".")&amp;", "&amp;CHAR(34)&amp;"flag"&amp;CHAR(34)&amp;": "&amp;SUBSTITUTE(TRIM(ROUND(IFERROR(CriteriTecnici!$M925*1,IFERROR(NUMBERVALUE(CriteriTecnici!$M925,".",","),IFERROR(NUMBERVALUE(CriteriTecnici!$M925,",","."),0))),4)&amp;""),",",".")&amp;", "&amp;CHAR(34)&amp;"rawScore"&amp;CHAR(34)&amp;": "&amp;SUBSTITUTE(TRIM(ROUND(IFERROR(CriteriTecnici!$O925*1,IFERROR(NUMBERVALUE(CriteriTecnici!$O925,".",","),IFERROR(NUMBERVALUE(CriteriTecnici!$O925,",","."),0))),4)&amp;""),",",".")&amp;CHAR(125)&amp;IF(TRUE,",",""))</f>
        <v/>
      </c>
    </row>
    <row r="1146">
      <c r="A1146" s="38">
        <f>IF(CriteriTecnici!$A926="","","    "&amp;CHAR(123)&amp;CHAR(34)&amp;"bidderId"&amp;CHAR(34)&amp;": "&amp;CHAR(34)&amp;SUBSTITUTE(CriteriTecnici!$A926,CHAR(34),"'")&amp;CHAR(34)&amp;", "&amp;CHAR(34)&amp;"lotId"&amp;CHAR(34)&amp;": "&amp;CHAR(34)&amp;SUBSTITUTE(CriteriTecnici!$C926,CHAR(34),"'")&amp;CHAR(34)&amp;", "&amp;CHAR(34)&amp;"criterionId"&amp;CHAR(34)&amp;": "&amp;CHAR(34)&amp;SUBSTITUTE(CriteriTecnici!$D926,CHAR(34),"'")&amp;CHAR(34)&amp;", "&amp;CHAR(34)&amp;"kind"&amp;CHAR(34)&amp;": "&amp;CHAR(34)&amp;SUBSTITUTE(CriteriTecnici!$F926,CHAR(34),"'")&amp;CHAR(34)&amp;", "&amp;CHAR(34)&amp;"value"&amp;CHAR(34)&amp;": "&amp;SUBSTITUTE(TRIM(ROUND(IFERROR(CriteriTecnici!$N926*1,IFERROR(NUMBERVALUE(CriteriTecnici!$N926,".",","),IFERROR(NUMBERVALUE(CriteriTecnici!$N926,",","."),0))),4)&amp;""),",",".")&amp;", "&amp;CHAR(34)&amp;"numerator"&amp;CHAR(34)&amp;": "&amp;SUBSTITUTE(TRIM(ROUND(IFERROR(CriteriTecnici!$K926*1,IFERROR(NUMBERVALUE(CriteriTecnici!$K926,".",","),IFERROR(NUMBERVALUE(CriteriTecnici!$K926,",","."),0))),4)&amp;""),",",".")&amp;", "&amp;CHAR(34)&amp;"denominator"&amp;CHAR(34)&amp;": "&amp;SUBSTITUTE(TRIM(ROUND(IFERROR(CriteriTecnici!$L926*1,IFERROR(NUMBERVALUE(CriteriTecnici!$L926,".",","),IFERROR(NUMBERVALUE(CriteriTecnici!$L926,",","."),0))),4)&amp;""),",",".")&amp;", "&amp;CHAR(34)&amp;"flag"&amp;CHAR(34)&amp;": "&amp;SUBSTITUTE(TRIM(ROUND(IFERROR(CriteriTecnici!$M926*1,IFERROR(NUMBERVALUE(CriteriTecnici!$M926,".",","),IFERROR(NUMBERVALUE(CriteriTecnici!$M926,",","."),0))),4)&amp;""),",",".")&amp;", "&amp;CHAR(34)&amp;"rawScore"&amp;CHAR(34)&amp;": "&amp;SUBSTITUTE(TRIM(ROUND(IFERROR(CriteriTecnici!$O926*1,IFERROR(NUMBERVALUE(CriteriTecnici!$O926,".",","),IFERROR(NUMBERVALUE(CriteriTecnici!$O926,",","."),0))),4)&amp;""),",",".")&amp;CHAR(125)&amp;IF(TRUE,",",""))</f>
        <v/>
      </c>
    </row>
    <row r="1147">
      <c r="A1147" s="38">
        <f>IF(CriteriTecnici!$A927="","","    "&amp;CHAR(123)&amp;CHAR(34)&amp;"bidderId"&amp;CHAR(34)&amp;": "&amp;CHAR(34)&amp;SUBSTITUTE(CriteriTecnici!$A927,CHAR(34),"'")&amp;CHAR(34)&amp;", "&amp;CHAR(34)&amp;"lotId"&amp;CHAR(34)&amp;": "&amp;CHAR(34)&amp;SUBSTITUTE(CriteriTecnici!$C927,CHAR(34),"'")&amp;CHAR(34)&amp;", "&amp;CHAR(34)&amp;"criterionId"&amp;CHAR(34)&amp;": "&amp;CHAR(34)&amp;SUBSTITUTE(CriteriTecnici!$D927,CHAR(34),"'")&amp;CHAR(34)&amp;", "&amp;CHAR(34)&amp;"kind"&amp;CHAR(34)&amp;": "&amp;CHAR(34)&amp;SUBSTITUTE(CriteriTecnici!$F927,CHAR(34),"'")&amp;CHAR(34)&amp;", "&amp;CHAR(34)&amp;"value"&amp;CHAR(34)&amp;": "&amp;SUBSTITUTE(TRIM(ROUND(IFERROR(CriteriTecnici!$N927*1,IFERROR(NUMBERVALUE(CriteriTecnici!$N927,".",","),IFERROR(NUMBERVALUE(CriteriTecnici!$N927,",","."),0))),4)&amp;""),",",".")&amp;", "&amp;CHAR(34)&amp;"numerator"&amp;CHAR(34)&amp;": "&amp;SUBSTITUTE(TRIM(ROUND(IFERROR(CriteriTecnici!$K927*1,IFERROR(NUMBERVALUE(CriteriTecnici!$K927,".",","),IFERROR(NUMBERVALUE(CriteriTecnici!$K927,",","."),0))),4)&amp;""),",",".")&amp;", "&amp;CHAR(34)&amp;"denominator"&amp;CHAR(34)&amp;": "&amp;SUBSTITUTE(TRIM(ROUND(IFERROR(CriteriTecnici!$L927*1,IFERROR(NUMBERVALUE(CriteriTecnici!$L927,".",","),IFERROR(NUMBERVALUE(CriteriTecnici!$L927,",","."),0))),4)&amp;""),",",".")&amp;", "&amp;CHAR(34)&amp;"flag"&amp;CHAR(34)&amp;": "&amp;SUBSTITUTE(TRIM(ROUND(IFERROR(CriteriTecnici!$M927*1,IFERROR(NUMBERVALUE(CriteriTecnici!$M927,".",","),IFERROR(NUMBERVALUE(CriteriTecnici!$M927,",","."),0))),4)&amp;""),",",".")&amp;", "&amp;CHAR(34)&amp;"rawScore"&amp;CHAR(34)&amp;": "&amp;SUBSTITUTE(TRIM(ROUND(IFERROR(CriteriTecnici!$O927*1,IFERROR(NUMBERVALUE(CriteriTecnici!$O927,".",","),IFERROR(NUMBERVALUE(CriteriTecnici!$O927,",","."),0))),4)&amp;""),",",".")&amp;CHAR(125)&amp;IF(TRUE,",",""))</f>
        <v/>
      </c>
    </row>
    <row r="1148">
      <c r="A1148" s="38">
        <f>IF(CriteriTecnici!$A928="","","    "&amp;CHAR(123)&amp;CHAR(34)&amp;"bidderId"&amp;CHAR(34)&amp;": "&amp;CHAR(34)&amp;SUBSTITUTE(CriteriTecnici!$A928,CHAR(34),"'")&amp;CHAR(34)&amp;", "&amp;CHAR(34)&amp;"lotId"&amp;CHAR(34)&amp;": "&amp;CHAR(34)&amp;SUBSTITUTE(CriteriTecnici!$C928,CHAR(34),"'")&amp;CHAR(34)&amp;", "&amp;CHAR(34)&amp;"criterionId"&amp;CHAR(34)&amp;": "&amp;CHAR(34)&amp;SUBSTITUTE(CriteriTecnici!$D928,CHAR(34),"'")&amp;CHAR(34)&amp;", "&amp;CHAR(34)&amp;"kind"&amp;CHAR(34)&amp;": "&amp;CHAR(34)&amp;SUBSTITUTE(CriteriTecnici!$F928,CHAR(34),"'")&amp;CHAR(34)&amp;", "&amp;CHAR(34)&amp;"value"&amp;CHAR(34)&amp;": "&amp;SUBSTITUTE(TRIM(ROUND(IFERROR(CriteriTecnici!$N928*1,IFERROR(NUMBERVALUE(CriteriTecnici!$N928,".",","),IFERROR(NUMBERVALUE(CriteriTecnici!$N928,",","."),0))),4)&amp;""),",",".")&amp;", "&amp;CHAR(34)&amp;"numerator"&amp;CHAR(34)&amp;": "&amp;SUBSTITUTE(TRIM(ROUND(IFERROR(CriteriTecnici!$K928*1,IFERROR(NUMBERVALUE(CriteriTecnici!$K928,".",","),IFERROR(NUMBERVALUE(CriteriTecnici!$K928,",","."),0))),4)&amp;""),",",".")&amp;", "&amp;CHAR(34)&amp;"denominator"&amp;CHAR(34)&amp;": "&amp;SUBSTITUTE(TRIM(ROUND(IFERROR(CriteriTecnici!$L928*1,IFERROR(NUMBERVALUE(CriteriTecnici!$L928,".",","),IFERROR(NUMBERVALUE(CriteriTecnici!$L928,",","."),0))),4)&amp;""),",",".")&amp;", "&amp;CHAR(34)&amp;"flag"&amp;CHAR(34)&amp;": "&amp;SUBSTITUTE(TRIM(ROUND(IFERROR(CriteriTecnici!$M928*1,IFERROR(NUMBERVALUE(CriteriTecnici!$M928,".",","),IFERROR(NUMBERVALUE(CriteriTecnici!$M928,",","."),0))),4)&amp;""),",",".")&amp;", "&amp;CHAR(34)&amp;"rawScore"&amp;CHAR(34)&amp;": "&amp;SUBSTITUTE(TRIM(ROUND(IFERROR(CriteriTecnici!$O928*1,IFERROR(NUMBERVALUE(CriteriTecnici!$O928,".",","),IFERROR(NUMBERVALUE(CriteriTecnici!$O928,",","."),0))),4)&amp;""),",",".")&amp;CHAR(125)&amp;IF(TRUE,",",""))</f>
        <v/>
      </c>
    </row>
    <row r="1149">
      <c r="A1149" s="38">
        <f>IF(CriteriTecnici!$A929="","","    "&amp;CHAR(123)&amp;CHAR(34)&amp;"bidderId"&amp;CHAR(34)&amp;": "&amp;CHAR(34)&amp;SUBSTITUTE(CriteriTecnici!$A929,CHAR(34),"'")&amp;CHAR(34)&amp;", "&amp;CHAR(34)&amp;"lotId"&amp;CHAR(34)&amp;": "&amp;CHAR(34)&amp;SUBSTITUTE(CriteriTecnici!$C929,CHAR(34),"'")&amp;CHAR(34)&amp;", "&amp;CHAR(34)&amp;"criterionId"&amp;CHAR(34)&amp;": "&amp;CHAR(34)&amp;SUBSTITUTE(CriteriTecnici!$D929,CHAR(34),"'")&amp;CHAR(34)&amp;", "&amp;CHAR(34)&amp;"kind"&amp;CHAR(34)&amp;": "&amp;CHAR(34)&amp;SUBSTITUTE(CriteriTecnici!$F929,CHAR(34),"'")&amp;CHAR(34)&amp;", "&amp;CHAR(34)&amp;"value"&amp;CHAR(34)&amp;": "&amp;SUBSTITUTE(TRIM(ROUND(IFERROR(CriteriTecnici!$N929*1,IFERROR(NUMBERVALUE(CriteriTecnici!$N929,".",","),IFERROR(NUMBERVALUE(CriteriTecnici!$N929,",","."),0))),4)&amp;""),",",".")&amp;", "&amp;CHAR(34)&amp;"numerator"&amp;CHAR(34)&amp;": "&amp;SUBSTITUTE(TRIM(ROUND(IFERROR(CriteriTecnici!$K929*1,IFERROR(NUMBERVALUE(CriteriTecnici!$K929,".",","),IFERROR(NUMBERVALUE(CriteriTecnici!$K929,",","."),0))),4)&amp;""),",",".")&amp;", "&amp;CHAR(34)&amp;"denominator"&amp;CHAR(34)&amp;": "&amp;SUBSTITUTE(TRIM(ROUND(IFERROR(CriteriTecnici!$L929*1,IFERROR(NUMBERVALUE(CriteriTecnici!$L929,".",","),IFERROR(NUMBERVALUE(CriteriTecnici!$L929,",","."),0))),4)&amp;""),",",".")&amp;", "&amp;CHAR(34)&amp;"flag"&amp;CHAR(34)&amp;": "&amp;SUBSTITUTE(TRIM(ROUND(IFERROR(CriteriTecnici!$M929*1,IFERROR(NUMBERVALUE(CriteriTecnici!$M929,".",","),IFERROR(NUMBERVALUE(CriteriTecnici!$M929,",","."),0))),4)&amp;""),",",".")&amp;", "&amp;CHAR(34)&amp;"rawScore"&amp;CHAR(34)&amp;": "&amp;SUBSTITUTE(TRIM(ROUND(IFERROR(CriteriTecnici!$O929*1,IFERROR(NUMBERVALUE(CriteriTecnici!$O929,".",","),IFERROR(NUMBERVALUE(CriteriTecnici!$O929,",","."),0))),4)&amp;""),",",".")&amp;CHAR(125)&amp;IF(TRUE,",",""))</f>
        <v/>
      </c>
    </row>
    <row r="1150">
      <c r="A1150" s="38">
        <f>IF(CriteriTecnici!$A930="","","    "&amp;CHAR(123)&amp;CHAR(34)&amp;"bidderId"&amp;CHAR(34)&amp;": "&amp;CHAR(34)&amp;SUBSTITUTE(CriteriTecnici!$A930,CHAR(34),"'")&amp;CHAR(34)&amp;", "&amp;CHAR(34)&amp;"lotId"&amp;CHAR(34)&amp;": "&amp;CHAR(34)&amp;SUBSTITUTE(CriteriTecnici!$C930,CHAR(34),"'")&amp;CHAR(34)&amp;", "&amp;CHAR(34)&amp;"criterionId"&amp;CHAR(34)&amp;": "&amp;CHAR(34)&amp;SUBSTITUTE(CriteriTecnici!$D930,CHAR(34),"'")&amp;CHAR(34)&amp;", "&amp;CHAR(34)&amp;"kind"&amp;CHAR(34)&amp;": "&amp;CHAR(34)&amp;SUBSTITUTE(CriteriTecnici!$F930,CHAR(34),"'")&amp;CHAR(34)&amp;", "&amp;CHAR(34)&amp;"value"&amp;CHAR(34)&amp;": "&amp;SUBSTITUTE(TRIM(ROUND(IFERROR(CriteriTecnici!$N930*1,IFERROR(NUMBERVALUE(CriteriTecnici!$N930,".",","),IFERROR(NUMBERVALUE(CriteriTecnici!$N930,",","."),0))),4)&amp;""),",",".")&amp;", "&amp;CHAR(34)&amp;"numerator"&amp;CHAR(34)&amp;": "&amp;SUBSTITUTE(TRIM(ROUND(IFERROR(CriteriTecnici!$K930*1,IFERROR(NUMBERVALUE(CriteriTecnici!$K930,".",","),IFERROR(NUMBERVALUE(CriteriTecnici!$K930,",","."),0))),4)&amp;""),",",".")&amp;", "&amp;CHAR(34)&amp;"denominator"&amp;CHAR(34)&amp;": "&amp;SUBSTITUTE(TRIM(ROUND(IFERROR(CriteriTecnici!$L930*1,IFERROR(NUMBERVALUE(CriteriTecnici!$L930,".",","),IFERROR(NUMBERVALUE(CriteriTecnici!$L930,",","."),0))),4)&amp;""),",",".")&amp;", "&amp;CHAR(34)&amp;"flag"&amp;CHAR(34)&amp;": "&amp;SUBSTITUTE(TRIM(ROUND(IFERROR(CriteriTecnici!$M930*1,IFERROR(NUMBERVALUE(CriteriTecnici!$M930,".",","),IFERROR(NUMBERVALUE(CriteriTecnici!$M930,",","."),0))),4)&amp;""),",",".")&amp;", "&amp;CHAR(34)&amp;"rawScore"&amp;CHAR(34)&amp;": "&amp;SUBSTITUTE(TRIM(ROUND(IFERROR(CriteriTecnici!$O930*1,IFERROR(NUMBERVALUE(CriteriTecnici!$O930,".",","),IFERROR(NUMBERVALUE(CriteriTecnici!$O930,",","."),0))),4)&amp;""),",",".")&amp;CHAR(125)&amp;IF(TRUE,",",""))</f>
        <v/>
      </c>
    </row>
    <row r="1151">
      <c r="A1151" s="38">
        <f>IF(CriteriTecnici!$A931="","","    "&amp;CHAR(123)&amp;CHAR(34)&amp;"bidderId"&amp;CHAR(34)&amp;": "&amp;CHAR(34)&amp;SUBSTITUTE(CriteriTecnici!$A931,CHAR(34),"'")&amp;CHAR(34)&amp;", "&amp;CHAR(34)&amp;"lotId"&amp;CHAR(34)&amp;": "&amp;CHAR(34)&amp;SUBSTITUTE(CriteriTecnici!$C931,CHAR(34),"'")&amp;CHAR(34)&amp;", "&amp;CHAR(34)&amp;"criterionId"&amp;CHAR(34)&amp;": "&amp;CHAR(34)&amp;SUBSTITUTE(CriteriTecnici!$D931,CHAR(34),"'")&amp;CHAR(34)&amp;", "&amp;CHAR(34)&amp;"kind"&amp;CHAR(34)&amp;": "&amp;CHAR(34)&amp;SUBSTITUTE(CriteriTecnici!$F931,CHAR(34),"'")&amp;CHAR(34)&amp;", "&amp;CHAR(34)&amp;"value"&amp;CHAR(34)&amp;": "&amp;SUBSTITUTE(TRIM(ROUND(IFERROR(CriteriTecnici!$N931*1,IFERROR(NUMBERVALUE(CriteriTecnici!$N931,".",","),IFERROR(NUMBERVALUE(CriteriTecnici!$N931,",","."),0))),4)&amp;""),",",".")&amp;", "&amp;CHAR(34)&amp;"numerator"&amp;CHAR(34)&amp;": "&amp;SUBSTITUTE(TRIM(ROUND(IFERROR(CriteriTecnici!$K931*1,IFERROR(NUMBERVALUE(CriteriTecnici!$K931,".",","),IFERROR(NUMBERVALUE(CriteriTecnici!$K931,",","."),0))),4)&amp;""),",",".")&amp;", "&amp;CHAR(34)&amp;"denominator"&amp;CHAR(34)&amp;": "&amp;SUBSTITUTE(TRIM(ROUND(IFERROR(CriteriTecnici!$L931*1,IFERROR(NUMBERVALUE(CriteriTecnici!$L931,".",","),IFERROR(NUMBERVALUE(CriteriTecnici!$L931,",","."),0))),4)&amp;""),",",".")&amp;", "&amp;CHAR(34)&amp;"flag"&amp;CHAR(34)&amp;": "&amp;SUBSTITUTE(TRIM(ROUND(IFERROR(CriteriTecnici!$M931*1,IFERROR(NUMBERVALUE(CriteriTecnici!$M931,".",","),IFERROR(NUMBERVALUE(CriteriTecnici!$M931,",","."),0))),4)&amp;""),",",".")&amp;", "&amp;CHAR(34)&amp;"rawScore"&amp;CHAR(34)&amp;": "&amp;SUBSTITUTE(TRIM(ROUND(IFERROR(CriteriTecnici!$O931*1,IFERROR(NUMBERVALUE(CriteriTecnici!$O931,".",","),IFERROR(NUMBERVALUE(CriteriTecnici!$O931,",","."),0))),4)&amp;""),",",".")&amp;CHAR(125)&amp;IF(TRUE,",",""))</f>
        <v/>
      </c>
    </row>
    <row r="1152">
      <c r="A1152" s="38">
        <f>IF(CriteriTecnici!$A932="","","    "&amp;CHAR(123)&amp;CHAR(34)&amp;"bidderId"&amp;CHAR(34)&amp;": "&amp;CHAR(34)&amp;SUBSTITUTE(CriteriTecnici!$A932,CHAR(34),"'")&amp;CHAR(34)&amp;", "&amp;CHAR(34)&amp;"lotId"&amp;CHAR(34)&amp;": "&amp;CHAR(34)&amp;SUBSTITUTE(CriteriTecnici!$C932,CHAR(34),"'")&amp;CHAR(34)&amp;", "&amp;CHAR(34)&amp;"criterionId"&amp;CHAR(34)&amp;": "&amp;CHAR(34)&amp;SUBSTITUTE(CriteriTecnici!$D932,CHAR(34),"'")&amp;CHAR(34)&amp;", "&amp;CHAR(34)&amp;"kind"&amp;CHAR(34)&amp;": "&amp;CHAR(34)&amp;SUBSTITUTE(CriteriTecnici!$F932,CHAR(34),"'")&amp;CHAR(34)&amp;", "&amp;CHAR(34)&amp;"value"&amp;CHAR(34)&amp;": "&amp;SUBSTITUTE(TRIM(ROUND(IFERROR(CriteriTecnici!$N932*1,IFERROR(NUMBERVALUE(CriteriTecnici!$N932,".",","),IFERROR(NUMBERVALUE(CriteriTecnici!$N932,",","."),0))),4)&amp;""),",",".")&amp;", "&amp;CHAR(34)&amp;"numerator"&amp;CHAR(34)&amp;": "&amp;SUBSTITUTE(TRIM(ROUND(IFERROR(CriteriTecnici!$K932*1,IFERROR(NUMBERVALUE(CriteriTecnici!$K932,".",","),IFERROR(NUMBERVALUE(CriteriTecnici!$K932,",","."),0))),4)&amp;""),",",".")&amp;", "&amp;CHAR(34)&amp;"denominator"&amp;CHAR(34)&amp;": "&amp;SUBSTITUTE(TRIM(ROUND(IFERROR(CriteriTecnici!$L932*1,IFERROR(NUMBERVALUE(CriteriTecnici!$L932,".",","),IFERROR(NUMBERVALUE(CriteriTecnici!$L932,",","."),0))),4)&amp;""),",",".")&amp;", "&amp;CHAR(34)&amp;"flag"&amp;CHAR(34)&amp;": "&amp;SUBSTITUTE(TRIM(ROUND(IFERROR(CriteriTecnici!$M932*1,IFERROR(NUMBERVALUE(CriteriTecnici!$M932,".",","),IFERROR(NUMBERVALUE(CriteriTecnici!$M932,",","."),0))),4)&amp;""),",",".")&amp;", "&amp;CHAR(34)&amp;"rawScore"&amp;CHAR(34)&amp;": "&amp;SUBSTITUTE(TRIM(ROUND(IFERROR(CriteriTecnici!$O932*1,IFERROR(NUMBERVALUE(CriteriTecnici!$O932,".",","),IFERROR(NUMBERVALUE(CriteriTecnici!$O932,",","."),0))),4)&amp;""),",",".")&amp;CHAR(125)&amp;IF(TRUE,",",""))</f>
        <v/>
      </c>
    </row>
    <row r="1153">
      <c r="A1153" s="38">
        <f>IF(CriteriTecnici!$A933="","","    "&amp;CHAR(123)&amp;CHAR(34)&amp;"bidderId"&amp;CHAR(34)&amp;": "&amp;CHAR(34)&amp;SUBSTITUTE(CriteriTecnici!$A933,CHAR(34),"'")&amp;CHAR(34)&amp;", "&amp;CHAR(34)&amp;"lotId"&amp;CHAR(34)&amp;": "&amp;CHAR(34)&amp;SUBSTITUTE(CriteriTecnici!$C933,CHAR(34),"'")&amp;CHAR(34)&amp;", "&amp;CHAR(34)&amp;"criterionId"&amp;CHAR(34)&amp;": "&amp;CHAR(34)&amp;SUBSTITUTE(CriteriTecnici!$D933,CHAR(34),"'")&amp;CHAR(34)&amp;", "&amp;CHAR(34)&amp;"kind"&amp;CHAR(34)&amp;": "&amp;CHAR(34)&amp;SUBSTITUTE(CriteriTecnici!$F933,CHAR(34),"'")&amp;CHAR(34)&amp;", "&amp;CHAR(34)&amp;"value"&amp;CHAR(34)&amp;": "&amp;SUBSTITUTE(TRIM(ROUND(IFERROR(CriteriTecnici!$N933*1,IFERROR(NUMBERVALUE(CriteriTecnici!$N933,".",","),IFERROR(NUMBERVALUE(CriteriTecnici!$N933,",","."),0))),4)&amp;""),",",".")&amp;", "&amp;CHAR(34)&amp;"numerator"&amp;CHAR(34)&amp;": "&amp;SUBSTITUTE(TRIM(ROUND(IFERROR(CriteriTecnici!$K933*1,IFERROR(NUMBERVALUE(CriteriTecnici!$K933,".",","),IFERROR(NUMBERVALUE(CriteriTecnici!$K933,",","."),0))),4)&amp;""),",",".")&amp;", "&amp;CHAR(34)&amp;"denominator"&amp;CHAR(34)&amp;": "&amp;SUBSTITUTE(TRIM(ROUND(IFERROR(CriteriTecnici!$L933*1,IFERROR(NUMBERVALUE(CriteriTecnici!$L933,".",","),IFERROR(NUMBERVALUE(CriteriTecnici!$L933,",","."),0))),4)&amp;""),",",".")&amp;", "&amp;CHAR(34)&amp;"flag"&amp;CHAR(34)&amp;": "&amp;SUBSTITUTE(TRIM(ROUND(IFERROR(CriteriTecnici!$M933*1,IFERROR(NUMBERVALUE(CriteriTecnici!$M933,".",","),IFERROR(NUMBERVALUE(CriteriTecnici!$M933,",","."),0))),4)&amp;""),",",".")&amp;", "&amp;CHAR(34)&amp;"rawScore"&amp;CHAR(34)&amp;": "&amp;SUBSTITUTE(TRIM(ROUND(IFERROR(CriteriTecnici!$O933*1,IFERROR(NUMBERVALUE(CriteriTecnici!$O933,".",","),IFERROR(NUMBERVALUE(CriteriTecnici!$O933,",","."),0))),4)&amp;""),",",".")&amp;CHAR(125)&amp;IF(TRUE,",",""))</f>
        <v/>
      </c>
    </row>
    <row r="1154">
      <c r="A1154" s="38">
        <f>IF(CriteriTecnici!$A934="","","    "&amp;CHAR(123)&amp;CHAR(34)&amp;"bidderId"&amp;CHAR(34)&amp;": "&amp;CHAR(34)&amp;SUBSTITUTE(CriteriTecnici!$A934,CHAR(34),"'")&amp;CHAR(34)&amp;", "&amp;CHAR(34)&amp;"lotId"&amp;CHAR(34)&amp;": "&amp;CHAR(34)&amp;SUBSTITUTE(CriteriTecnici!$C934,CHAR(34),"'")&amp;CHAR(34)&amp;", "&amp;CHAR(34)&amp;"criterionId"&amp;CHAR(34)&amp;": "&amp;CHAR(34)&amp;SUBSTITUTE(CriteriTecnici!$D934,CHAR(34),"'")&amp;CHAR(34)&amp;", "&amp;CHAR(34)&amp;"kind"&amp;CHAR(34)&amp;": "&amp;CHAR(34)&amp;SUBSTITUTE(CriteriTecnici!$F934,CHAR(34),"'")&amp;CHAR(34)&amp;", "&amp;CHAR(34)&amp;"value"&amp;CHAR(34)&amp;": "&amp;SUBSTITUTE(TRIM(ROUND(IFERROR(CriteriTecnici!$N934*1,IFERROR(NUMBERVALUE(CriteriTecnici!$N934,".",","),IFERROR(NUMBERVALUE(CriteriTecnici!$N934,",","."),0))),4)&amp;""),",",".")&amp;", "&amp;CHAR(34)&amp;"numerator"&amp;CHAR(34)&amp;": "&amp;SUBSTITUTE(TRIM(ROUND(IFERROR(CriteriTecnici!$K934*1,IFERROR(NUMBERVALUE(CriteriTecnici!$K934,".",","),IFERROR(NUMBERVALUE(CriteriTecnici!$K934,",","."),0))),4)&amp;""),",",".")&amp;", "&amp;CHAR(34)&amp;"denominator"&amp;CHAR(34)&amp;": "&amp;SUBSTITUTE(TRIM(ROUND(IFERROR(CriteriTecnici!$L934*1,IFERROR(NUMBERVALUE(CriteriTecnici!$L934,".",","),IFERROR(NUMBERVALUE(CriteriTecnici!$L934,",","."),0))),4)&amp;""),",",".")&amp;", "&amp;CHAR(34)&amp;"flag"&amp;CHAR(34)&amp;": "&amp;SUBSTITUTE(TRIM(ROUND(IFERROR(CriteriTecnici!$M934*1,IFERROR(NUMBERVALUE(CriteriTecnici!$M934,".",","),IFERROR(NUMBERVALUE(CriteriTecnici!$M934,",","."),0))),4)&amp;""),",",".")&amp;", "&amp;CHAR(34)&amp;"rawScore"&amp;CHAR(34)&amp;": "&amp;SUBSTITUTE(TRIM(ROUND(IFERROR(CriteriTecnici!$O934*1,IFERROR(NUMBERVALUE(CriteriTecnici!$O934,".",","),IFERROR(NUMBERVALUE(CriteriTecnici!$O934,",","."),0))),4)&amp;""),",",".")&amp;CHAR(125)&amp;IF(COUNTA(Offerte!$A32:$A$200)&gt;0,",",""))</f>
        <v/>
      </c>
    </row>
    <row r="1155">
      <c r="A1155" s="38">
        <f>IF(CriteriTecnici!$A935="","","    "&amp;CHAR(123)&amp;CHAR(34)&amp;"bidderId"&amp;CHAR(34)&amp;": "&amp;CHAR(34)&amp;SUBSTITUTE(CriteriTecnici!$A935,CHAR(34),"'")&amp;CHAR(34)&amp;", "&amp;CHAR(34)&amp;"lotId"&amp;CHAR(34)&amp;": "&amp;CHAR(34)&amp;SUBSTITUTE(CriteriTecnici!$C935,CHAR(34),"'")&amp;CHAR(34)&amp;", "&amp;CHAR(34)&amp;"criterionId"&amp;CHAR(34)&amp;": "&amp;CHAR(34)&amp;SUBSTITUTE(CriteriTecnici!$D935,CHAR(34),"'")&amp;CHAR(34)&amp;", "&amp;CHAR(34)&amp;"kind"&amp;CHAR(34)&amp;": "&amp;CHAR(34)&amp;SUBSTITUTE(CriteriTecnici!$F935,CHAR(34),"'")&amp;CHAR(34)&amp;", "&amp;CHAR(34)&amp;"value"&amp;CHAR(34)&amp;": "&amp;SUBSTITUTE(TRIM(ROUND(IFERROR(CriteriTecnici!$N935*1,IFERROR(NUMBERVALUE(CriteriTecnici!$N935,".",","),IFERROR(NUMBERVALUE(CriteriTecnici!$N935,",","."),0))),4)&amp;""),",",".")&amp;", "&amp;CHAR(34)&amp;"numerator"&amp;CHAR(34)&amp;": "&amp;SUBSTITUTE(TRIM(ROUND(IFERROR(CriteriTecnici!$K935*1,IFERROR(NUMBERVALUE(CriteriTecnici!$K935,".",","),IFERROR(NUMBERVALUE(CriteriTecnici!$K935,",","."),0))),4)&amp;""),",",".")&amp;", "&amp;CHAR(34)&amp;"denominator"&amp;CHAR(34)&amp;": "&amp;SUBSTITUTE(TRIM(ROUND(IFERROR(CriteriTecnici!$L935*1,IFERROR(NUMBERVALUE(CriteriTecnici!$L935,".",","),IFERROR(NUMBERVALUE(CriteriTecnici!$L935,",","."),0))),4)&amp;""),",",".")&amp;", "&amp;CHAR(34)&amp;"flag"&amp;CHAR(34)&amp;": "&amp;SUBSTITUTE(TRIM(ROUND(IFERROR(CriteriTecnici!$M935*1,IFERROR(NUMBERVALUE(CriteriTecnici!$M935,".",","),IFERROR(NUMBERVALUE(CriteriTecnici!$M935,",","."),0))),4)&amp;""),",",".")&amp;", "&amp;CHAR(34)&amp;"rawScore"&amp;CHAR(34)&amp;": "&amp;SUBSTITUTE(TRIM(ROUND(IFERROR(CriteriTecnici!$O935*1,IFERROR(NUMBERVALUE(CriteriTecnici!$O935,".",","),IFERROR(NUMBERVALUE(CriteriTecnici!$O935,",","."),0))),4)&amp;""),",",".")&amp;CHAR(125)&amp;IF(TRUE,",",""))</f>
        <v/>
      </c>
    </row>
    <row r="1156">
      <c r="A1156" s="38">
        <f>IF(CriteriTecnici!$A936="","","    "&amp;CHAR(123)&amp;CHAR(34)&amp;"bidderId"&amp;CHAR(34)&amp;": "&amp;CHAR(34)&amp;SUBSTITUTE(CriteriTecnici!$A936,CHAR(34),"'")&amp;CHAR(34)&amp;", "&amp;CHAR(34)&amp;"lotId"&amp;CHAR(34)&amp;": "&amp;CHAR(34)&amp;SUBSTITUTE(CriteriTecnici!$C936,CHAR(34),"'")&amp;CHAR(34)&amp;", "&amp;CHAR(34)&amp;"criterionId"&amp;CHAR(34)&amp;": "&amp;CHAR(34)&amp;SUBSTITUTE(CriteriTecnici!$D936,CHAR(34),"'")&amp;CHAR(34)&amp;", "&amp;CHAR(34)&amp;"kind"&amp;CHAR(34)&amp;": "&amp;CHAR(34)&amp;SUBSTITUTE(CriteriTecnici!$F936,CHAR(34),"'")&amp;CHAR(34)&amp;", "&amp;CHAR(34)&amp;"value"&amp;CHAR(34)&amp;": "&amp;SUBSTITUTE(TRIM(ROUND(IFERROR(CriteriTecnici!$N936*1,IFERROR(NUMBERVALUE(CriteriTecnici!$N936,".",","),IFERROR(NUMBERVALUE(CriteriTecnici!$N936,",","."),0))),4)&amp;""),",",".")&amp;", "&amp;CHAR(34)&amp;"numerator"&amp;CHAR(34)&amp;": "&amp;SUBSTITUTE(TRIM(ROUND(IFERROR(CriteriTecnici!$K936*1,IFERROR(NUMBERVALUE(CriteriTecnici!$K936,".",","),IFERROR(NUMBERVALUE(CriteriTecnici!$K936,",","."),0))),4)&amp;""),",",".")&amp;", "&amp;CHAR(34)&amp;"denominator"&amp;CHAR(34)&amp;": "&amp;SUBSTITUTE(TRIM(ROUND(IFERROR(CriteriTecnici!$L936*1,IFERROR(NUMBERVALUE(CriteriTecnici!$L936,".",","),IFERROR(NUMBERVALUE(CriteriTecnici!$L936,",","."),0))),4)&amp;""),",",".")&amp;", "&amp;CHAR(34)&amp;"flag"&amp;CHAR(34)&amp;": "&amp;SUBSTITUTE(TRIM(ROUND(IFERROR(CriteriTecnici!$M936*1,IFERROR(NUMBERVALUE(CriteriTecnici!$M936,".",","),IFERROR(NUMBERVALUE(CriteriTecnici!$M936,",","."),0))),4)&amp;""),",",".")&amp;", "&amp;CHAR(34)&amp;"rawScore"&amp;CHAR(34)&amp;": "&amp;SUBSTITUTE(TRIM(ROUND(IFERROR(CriteriTecnici!$O936*1,IFERROR(NUMBERVALUE(CriteriTecnici!$O936,".",","),IFERROR(NUMBERVALUE(CriteriTecnici!$O936,",","."),0))),4)&amp;""),",",".")&amp;CHAR(125)&amp;IF(TRUE,",",""))</f>
        <v/>
      </c>
    </row>
    <row r="1157">
      <c r="A1157" s="38">
        <f>IF(CriteriTecnici!$A937="","","    "&amp;CHAR(123)&amp;CHAR(34)&amp;"bidderId"&amp;CHAR(34)&amp;": "&amp;CHAR(34)&amp;SUBSTITUTE(CriteriTecnici!$A937,CHAR(34),"'")&amp;CHAR(34)&amp;", "&amp;CHAR(34)&amp;"lotId"&amp;CHAR(34)&amp;": "&amp;CHAR(34)&amp;SUBSTITUTE(CriteriTecnici!$C937,CHAR(34),"'")&amp;CHAR(34)&amp;", "&amp;CHAR(34)&amp;"criterionId"&amp;CHAR(34)&amp;": "&amp;CHAR(34)&amp;SUBSTITUTE(CriteriTecnici!$D937,CHAR(34),"'")&amp;CHAR(34)&amp;", "&amp;CHAR(34)&amp;"kind"&amp;CHAR(34)&amp;": "&amp;CHAR(34)&amp;SUBSTITUTE(CriteriTecnici!$F937,CHAR(34),"'")&amp;CHAR(34)&amp;", "&amp;CHAR(34)&amp;"value"&amp;CHAR(34)&amp;": "&amp;SUBSTITUTE(TRIM(ROUND(IFERROR(CriteriTecnici!$N937*1,IFERROR(NUMBERVALUE(CriteriTecnici!$N937,".",","),IFERROR(NUMBERVALUE(CriteriTecnici!$N937,",","."),0))),4)&amp;""),",",".")&amp;", "&amp;CHAR(34)&amp;"numerator"&amp;CHAR(34)&amp;": "&amp;SUBSTITUTE(TRIM(ROUND(IFERROR(CriteriTecnici!$K937*1,IFERROR(NUMBERVALUE(CriteriTecnici!$K937,".",","),IFERROR(NUMBERVALUE(CriteriTecnici!$K937,",","."),0))),4)&amp;""),",",".")&amp;", "&amp;CHAR(34)&amp;"denominator"&amp;CHAR(34)&amp;": "&amp;SUBSTITUTE(TRIM(ROUND(IFERROR(CriteriTecnici!$L937*1,IFERROR(NUMBERVALUE(CriteriTecnici!$L937,".",","),IFERROR(NUMBERVALUE(CriteriTecnici!$L937,",","."),0))),4)&amp;""),",",".")&amp;", "&amp;CHAR(34)&amp;"flag"&amp;CHAR(34)&amp;": "&amp;SUBSTITUTE(TRIM(ROUND(IFERROR(CriteriTecnici!$M937*1,IFERROR(NUMBERVALUE(CriteriTecnici!$M937,".",","),IFERROR(NUMBERVALUE(CriteriTecnici!$M937,",","."),0))),4)&amp;""),",",".")&amp;", "&amp;CHAR(34)&amp;"rawScore"&amp;CHAR(34)&amp;": "&amp;SUBSTITUTE(TRIM(ROUND(IFERROR(CriteriTecnici!$O937*1,IFERROR(NUMBERVALUE(CriteriTecnici!$O937,".",","),IFERROR(NUMBERVALUE(CriteriTecnici!$O937,",","."),0))),4)&amp;""),",",".")&amp;CHAR(125)&amp;IF(TRUE,",",""))</f>
        <v/>
      </c>
    </row>
    <row r="1158">
      <c r="A1158" s="38">
        <f>IF(CriteriTecnici!$A938="","","    "&amp;CHAR(123)&amp;CHAR(34)&amp;"bidderId"&amp;CHAR(34)&amp;": "&amp;CHAR(34)&amp;SUBSTITUTE(CriteriTecnici!$A938,CHAR(34),"'")&amp;CHAR(34)&amp;", "&amp;CHAR(34)&amp;"lotId"&amp;CHAR(34)&amp;": "&amp;CHAR(34)&amp;SUBSTITUTE(CriteriTecnici!$C938,CHAR(34),"'")&amp;CHAR(34)&amp;", "&amp;CHAR(34)&amp;"criterionId"&amp;CHAR(34)&amp;": "&amp;CHAR(34)&amp;SUBSTITUTE(CriteriTecnici!$D938,CHAR(34),"'")&amp;CHAR(34)&amp;", "&amp;CHAR(34)&amp;"kind"&amp;CHAR(34)&amp;": "&amp;CHAR(34)&amp;SUBSTITUTE(CriteriTecnici!$F938,CHAR(34),"'")&amp;CHAR(34)&amp;", "&amp;CHAR(34)&amp;"value"&amp;CHAR(34)&amp;": "&amp;SUBSTITUTE(TRIM(ROUND(IFERROR(CriteriTecnici!$N938*1,IFERROR(NUMBERVALUE(CriteriTecnici!$N938,".",","),IFERROR(NUMBERVALUE(CriteriTecnici!$N938,",","."),0))),4)&amp;""),",",".")&amp;", "&amp;CHAR(34)&amp;"numerator"&amp;CHAR(34)&amp;": "&amp;SUBSTITUTE(TRIM(ROUND(IFERROR(CriteriTecnici!$K938*1,IFERROR(NUMBERVALUE(CriteriTecnici!$K938,".",","),IFERROR(NUMBERVALUE(CriteriTecnici!$K938,",","."),0))),4)&amp;""),",",".")&amp;", "&amp;CHAR(34)&amp;"denominator"&amp;CHAR(34)&amp;": "&amp;SUBSTITUTE(TRIM(ROUND(IFERROR(CriteriTecnici!$L938*1,IFERROR(NUMBERVALUE(CriteriTecnici!$L938,".",","),IFERROR(NUMBERVALUE(CriteriTecnici!$L938,",","."),0))),4)&amp;""),",",".")&amp;", "&amp;CHAR(34)&amp;"flag"&amp;CHAR(34)&amp;": "&amp;SUBSTITUTE(TRIM(ROUND(IFERROR(CriteriTecnici!$M938*1,IFERROR(NUMBERVALUE(CriteriTecnici!$M938,".",","),IFERROR(NUMBERVALUE(CriteriTecnici!$M938,",","."),0))),4)&amp;""),",",".")&amp;", "&amp;CHAR(34)&amp;"rawScore"&amp;CHAR(34)&amp;": "&amp;SUBSTITUTE(TRIM(ROUND(IFERROR(CriteriTecnici!$O938*1,IFERROR(NUMBERVALUE(CriteriTecnici!$O938,".",","),IFERROR(NUMBERVALUE(CriteriTecnici!$O938,",","."),0))),4)&amp;""),",",".")&amp;CHAR(125)&amp;IF(TRUE,",",""))</f>
        <v/>
      </c>
    </row>
    <row r="1159">
      <c r="A1159" s="38">
        <f>IF(CriteriTecnici!$A939="","","    "&amp;CHAR(123)&amp;CHAR(34)&amp;"bidderId"&amp;CHAR(34)&amp;": "&amp;CHAR(34)&amp;SUBSTITUTE(CriteriTecnici!$A939,CHAR(34),"'")&amp;CHAR(34)&amp;", "&amp;CHAR(34)&amp;"lotId"&amp;CHAR(34)&amp;": "&amp;CHAR(34)&amp;SUBSTITUTE(CriteriTecnici!$C939,CHAR(34),"'")&amp;CHAR(34)&amp;", "&amp;CHAR(34)&amp;"criterionId"&amp;CHAR(34)&amp;": "&amp;CHAR(34)&amp;SUBSTITUTE(CriteriTecnici!$D939,CHAR(34),"'")&amp;CHAR(34)&amp;", "&amp;CHAR(34)&amp;"kind"&amp;CHAR(34)&amp;": "&amp;CHAR(34)&amp;SUBSTITUTE(CriteriTecnici!$F939,CHAR(34),"'")&amp;CHAR(34)&amp;", "&amp;CHAR(34)&amp;"value"&amp;CHAR(34)&amp;": "&amp;SUBSTITUTE(TRIM(ROUND(IFERROR(CriteriTecnici!$N939*1,IFERROR(NUMBERVALUE(CriteriTecnici!$N939,".",","),IFERROR(NUMBERVALUE(CriteriTecnici!$N939,",","."),0))),4)&amp;""),",",".")&amp;", "&amp;CHAR(34)&amp;"numerator"&amp;CHAR(34)&amp;": "&amp;SUBSTITUTE(TRIM(ROUND(IFERROR(CriteriTecnici!$K939*1,IFERROR(NUMBERVALUE(CriteriTecnici!$K939,".",","),IFERROR(NUMBERVALUE(CriteriTecnici!$K939,",","."),0))),4)&amp;""),",",".")&amp;", "&amp;CHAR(34)&amp;"denominator"&amp;CHAR(34)&amp;": "&amp;SUBSTITUTE(TRIM(ROUND(IFERROR(CriteriTecnici!$L939*1,IFERROR(NUMBERVALUE(CriteriTecnici!$L939,".",","),IFERROR(NUMBERVALUE(CriteriTecnici!$L939,",","."),0))),4)&amp;""),",",".")&amp;", "&amp;CHAR(34)&amp;"flag"&amp;CHAR(34)&amp;": "&amp;SUBSTITUTE(TRIM(ROUND(IFERROR(CriteriTecnici!$M939*1,IFERROR(NUMBERVALUE(CriteriTecnici!$M939,".",","),IFERROR(NUMBERVALUE(CriteriTecnici!$M939,",","."),0))),4)&amp;""),",",".")&amp;", "&amp;CHAR(34)&amp;"rawScore"&amp;CHAR(34)&amp;": "&amp;SUBSTITUTE(TRIM(ROUND(IFERROR(CriteriTecnici!$O939*1,IFERROR(NUMBERVALUE(CriteriTecnici!$O939,".",","),IFERROR(NUMBERVALUE(CriteriTecnici!$O939,",","."),0))),4)&amp;""),",",".")&amp;CHAR(125)&amp;IF(TRUE,",",""))</f>
        <v/>
      </c>
    </row>
    <row r="1160">
      <c r="A1160" s="38">
        <f>IF(CriteriTecnici!$A940="","","    "&amp;CHAR(123)&amp;CHAR(34)&amp;"bidderId"&amp;CHAR(34)&amp;": "&amp;CHAR(34)&amp;SUBSTITUTE(CriteriTecnici!$A940,CHAR(34),"'")&amp;CHAR(34)&amp;", "&amp;CHAR(34)&amp;"lotId"&amp;CHAR(34)&amp;": "&amp;CHAR(34)&amp;SUBSTITUTE(CriteriTecnici!$C940,CHAR(34),"'")&amp;CHAR(34)&amp;", "&amp;CHAR(34)&amp;"criterionId"&amp;CHAR(34)&amp;": "&amp;CHAR(34)&amp;SUBSTITUTE(CriteriTecnici!$D940,CHAR(34),"'")&amp;CHAR(34)&amp;", "&amp;CHAR(34)&amp;"kind"&amp;CHAR(34)&amp;": "&amp;CHAR(34)&amp;SUBSTITUTE(CriteriTecnici!$F940,CHAR(34),"'")&amp;CHAR(34)&amp;", "&amp;CHAR(34)&amp;"value"&amp;CHAR(34)&amp;": "&amp;SUBSTITUTE(TRIM(ROUND(IFERROR(CriteriTecnici!$N940*1,IFERROR(NUMBERVALUE(CriteriTecnici!$N940,".",","),IFERROR(NUMBERVALUE(CriteriTecnici!$N940,",","."),0))),4)&amp;""),",",".")&amp;", "&amp;CHAR(34)&amp;"numerator"&amp;CHAR(34)&amp;": "&amp;SUBSTITUTE(TRIM(ROUND(IFERROR(CriteriTecnici!$K940*1,IFERROR(NUMBERVALUE(CriteriTecnici!$K940,".",","),IFERROR(NUMBERVALUE(CriteriTecnici!$K940,",","."),0))),4)&amp;""),",",".")&amp;", "&amp;CHAR(34)&amp;"denominator"&amp;CHAR(34)&amp;": "&amp;SUBSTITUTE(TRIM(ROUND(IFERROR(CriteriTecnici!$L940*1,IFERROR(NUMBERVALUE(CriteriTecnici!$L940,".",","),IFERROR(NUMBERVALUE(CriteriTecnici!$L940,",","."),0))),4)&amp;""),",",".")&amp;", "&amp;CHAR(34)&amp;"flag"&amp;CHAR(34)&amp;": "&amp;SUBSTITUTE(TRIM(ROUND(IFERROR(CriteriTecnici!$M940*1,IFERROR(NUMBERVALUE(CriteriTecnici!$M940,".",","),IFERROR(NUMBERVALUE(CriteriTecnici!$M940,",","."),0))),4)&amp;""),",",".")&amp;", "&amp;CHAR(34)&amp;"rawScore"&amp;CHAR(34)&amp;": "&amp;SUBSTITUTE(TRIM(ROUND(IFERROR(CriteriTecnici!$O940*1,IFERROR(NUMBERVALUE(CriteriTecnici!$O940,".",","),IFERROR(NUMBERVALUE(CriteriTecnici!$O940,",","."),0))),4)&amp;""),",",".")&amp;CHAR(125)&amp;IF(TRUE,",",""))</f>
        <v/>
      </c>
    </row>
    <row r="1161">
      <c r="A1161" s="38">
        <f>IF(CriteriTecnici!$A941="","","    "&amp;CHAR(123)&amp;CHAR(34)&amp;"bidderId"&amp;CHAR(34)&amp;": "&amp;CHAR(34)&amp;SUBSTITUTE(CriteriTecnici!$A941,CHAR(34),"'")&amp;CHAR(34)&amp;", "&amp;CHAR(34)&amp;"lotId"&amp;CHAR(34)&amp;": "&amp;CHAR(34)&amp;SUBSTITUTE(CriteriTecnici!$C941,CHAR(34),"'")&amp;CHAR(34)&amp;", "&amp;CHAR(34)&amp;"criterionId"&amp;CHAR(34)&amp;": "&amp;CHAR(34)&amp;SUBSTITUTE(CriteriTecnici!$D941,CHAR(34),"'")&amp;CHAR(34)&amp;", "&amp;CHAR(34)&amp;"kind"&amp;CHAR(34)&amp;": "&amp;CHAR(34)&amp;SUBSTITUTE(CriteriTecnici!$F941,CHAR(34),"'")&amp;CHAR(34)&amp;", "&amp;CHAR(34)&amp;"value"&amp;CHAR(34)&amp;": "&amp;SUBSTITUTE(TRIM(ROUND(IFERROR(CriteriTecnici!$N941*1,IFERROR(NUMBERVALUE(CriteriTecnici!$N941,".",","),IFERROR(NUMBERVALUE(CriteriTecnici!$N941,",","."),0))),4)&amp;""),",",".")&amp;", "&amp;CHAR(34)&amp;"numerator"&amp;CHAR(34)&amp;": "&amp;SUBSTITUTE(TRIM(ROUND(IFERROR(CriteriTecnici!$K941*1,IFERROR(NUMBERVALUE(CriteriTecnici!$K941,".",","),IFERROR(NUMBERVALUE(CriteriTecnici!$K941,",","."),0))),4)&amp;""),",",".")&amp;", "&amp;CHAR(34)&amp;"denominator"&amp;CHAR(34)&amp;": "&amp;SUBSTITUTE(TRIM(ROUND(IFERROR(CriteriTecnici!$L941*1,IFERROR(NUMBERVALUE(CriteriTecnici!$L941,".",","),IFERROR(NUMBERVALUE(CriteriTecnici!$L941,",","."),0))),4)&amp;""),",",".")&amp;", "&amp;CHAR(34)&amp;"flag"&amp;CHAR(34)&amp;": "&amp;SUBSTITUTE(TRIM(ROUND(IFERROR(CriteriTecnici!$M941*1,IFERROR(NUMBERVALUE(CriteriTecnici!$M941,".",","),IFERROR(NUMBERVALUE(CriteriTecnici!$M941,",","."),0))),4)&amp;""),",",".")&amp;", "&amp;CHAR(34)&amp;"rawScore"&amp;CHAR(34)&amp;": "&amp;SUBSTITUTE(TRIM(ROUND(IFERROR(CriteriTecnici!$O941*1,IFERROR(NUMBERVALUE(CriteriTecnici!$O941,".",","),IFERROR(NUMBERVALUE(CriteriTecnici!$O941,",","."),0))),4)&amp;""),",",".")&amp;CHAR(125)&amp;IF(TRUE,",",""))</f>
        <v/>
      </c>
    </row>
    <row r="1162">
      <c r="A1162" s="38">
        <f>IF(CriteriTecnici!$A942="","","    "&amp;CHAR(123)&amp;CHAR(34)&amp;"bidderId"&amp;CHAR(34)&amp;": "&amp;CHAR(34)&amp;SUBSTITUTE(CriteriTecnici!$A942,CHAR(34),"'")&amp;CHAR(34)&amp;", "&amp;CHAR(34)&amp;"lotId"&amp;CHAR(34)&amp;": "&amp;CHAR(34)&amp;SUBSTITUTE(CriteriTecnici!$C942,CHAR(34),"'")&amp;CHAR(34)&amp;", "&amp;CHAR(34)&amp;"criterionId"&amp;CHAR(34)&amp;": "&amp;CHAR(34)&amp;SUBSTITUTE(CriteriTecnici!$D942,CHAR(34),"'")&amp;CHAR(34)&amp;", "&amp;CHAR(34)&amp;"kind"&amp;CHAR(34)&amp;": "&amp;CHAR(34)&amp;SUBSTITUTE(CriteriTecnici!$F942,CHAR(34),"'")&amp;CHAR(34)&amp;", "&amp;CHAR(34)&amp;"value"&amp;CHAR(34)&amp;": "&amp;SUBSTITUTE(TRIM(ROUND(IFERROR(CriteriTecnici!$N942*1,IFERROR(NUMBERVALUE(CriteriTecnici!$N942,".",","),IFERROR(NUMBERVALUE(CriteriTecnici!$N942,",","."),0))),4)&amp;""),",",".")&amp;", "&amp;CHAR(34)&amp;"numerator"&amp;CHAR(34)&amp;": "&amp;SUBSTITUTE(TRIM(ROUND(IFERROR(CriteriTecnici!$K942*1,IFERROR(NUMBERVALUE(CriteriTecnici!$K942,".",","),IFERROR(NUMBERVALUE(CriteriTecnici!$K942,",","."),0))),4)&amp;""),",",".")&amp;", "&amp;CHAR(34)&amp;"denominator"&amp;CHAR(34)&amp;": "&amp;SUBSTITUTE(TRIM(ROUND(IFERROR(CriteriTecnici!$L942*1,IFERROR(NUMBERVALUE(CriteriTecnici!$L942,".",","),IFERROR(NUMBERVALUE(CriteriTecnici!$L942,",","."),0))),4)&amp;""),",",".")&amp;", "&amp;CHAR(34)&amp;"flag"&amp;CHAR(34)&amp;": "&amp;SUBSTITUTE(TRIM(ROUND(IFERROR(CriteriTecnici!$M942*1,IFERROR(NUMBERVALUE(CriteriTecnici!$M942,".",","),IFERROR(NUMBERVALUE(CriteriTecnici!$M942,",","."),0))),4)&amp;""),",",".")&amp;", "&amp;CHAR(34)&amp;"rawScore"&amp;CHAR(34)&amp;": "&amp;SUBSTITUTE(TRIM(ROUND(IFERROR(CriteriTecnici!$O942*1,IFERROR(NUMBERVALUE(CriteriTecnici!$O942,".",","),IFERROR(NUMBERVALUE(CriteriTecnici!$O942,",","."),0))),4)&amp;""),",",".")&amp;CHAR(125)&amp;IF(TRUE,",",""))</f>
        <v/>
      </c>
    </row>
    <row r="1163">
      <c r="A1163" s="38">
        <f>IF(CriteriTecnici!$A943="","","    "&amp;CHAR(123)&amp;CHAR(34)&amp;"bidderId"&amp;CHAR(34)&amp;": "&amp;CHAR(34)&amp;SUBSTITUTE(CriteriTecnici!$A943,CHAR(34),"'")&amp;CHAR(34)&amp;", "&amp;CHAR(34)&amp;"lotId"&amp;CHAR(34)&amp;": "&amp;CHAR(34)&amp;SUBSTITUTE(CriteriTecnici!$C943,CHAR(34),"'")&amp;CHAR(34)&amp;", "&amp;CHAR(34)&amp;"criterionId"&amp;CHAR(34)&amp;": "&amp;CHAR(34)&amp;SUBSTITUTE(CriteriTecnici!$D943,CHAR(34),"'")&amp;CHAR(34)&amp;", "&amp;CHAR(34)&amp;"kind"&amp;CHAR(34)&amp;": "&amp;CHAR(34)&amp;SUBSTITUTE(CriteriTecnici!$F943,CHAR(34),"'")&amp;CHAR(34)&amp;", "&amp;CHAR(34)&amp;"value"&amp;CHAR(34)&amp;": "&amp;SUBSTITUTE(TRIM(ROUND(IFERROR(CriteriTecnici!$N943*1,IFERROR(NUMBERVALUE(CriteriTecnici!$N943,".",","),IFERROR(NUMBERVALUE(CriteriTecnici!$N943,",","."),0))),4)&amp;""),",",".")&amp;", "&amp;CHAR(34)&amp;"numerator"&amp;CHAR(34)&amp;": "&amp;SUBSTITUTE(TRIM(ROUND(IFERROR(CriteriTecnici!$K943*1,IFERROR(NUMBERVALUE(CriteriTecnici!$K943,".",","),IFERROR(NUMBERVALUE(CriteriTecnici!$K943,",","."),0))),4)&amp;""),",",".")&amp;", "&amp;CHAR(34)&amp;"denominator"&amp;CHAR(34)&amp;": "&amp;SUBSTITUTE(TRIM(ROUND(IFERROR(CriteriTecnici!$L943*1,IFERROR(NUMBERVALUE(CriteriTecnici!$L943,".",","),IFERROR(NUMBERVALUE(CriteriTecnici!$L943,",","."),0))),4)&amp;""),",",".")&amp;", "&amp;CHAR(34)&amp;"flag"&amp;CHAR(34)&amp;": "&amp;SUBSTITUTE(TRIM(ROUND(IFERROR(CriteriTecnici!$M943*1,IFERROR(NUMBERVALUE(CriteriTecnici!$M943,".",","),IFERROR(NUMBERVALUE(CriteriTecnici!$M943,",","."),0))),4)&amp;""),",",".")&amp;", "&amp;CHAR(34)&amp;"rawScore"&amp;CHAR(34)&amp;": "&amp;SUBSTITUTE(TRIM(ROUND(IFERROR(CriteriTecnici!$O943*1,IFERROR(NUMBERVALUE(CriteriTecnici!$O943,".",","),IFERROR(NUMBERVALUE(CriteriTecnici!$O943,",","."),0))),4)&amp;""),",",".")&amp;CHAR(125)&amp;IF(TRUE,",",""))</f>
        <v/>
      </c>
    </row>
    <row r="1164">
      <c r="A1164" s="38">
        <f>IF(CriteriTecnici!$A944="","","    "&amp;CHAR(123)&amp;CHAR(34)&amp;"bidderId"&amp;CHAR(34)&amp;": "&amp;CHAR(34)&amp;SUBSTITUTE(CriteriTecnici!$A944,CHAR(34),"'")&amp;CHAR(34)&amp;", "&amp;CHAR(34)&amp;"lotId"&amp;CHAR(34)&amp;": "&amp;CHAR(34)&amp;SUBSTITUTE(CriteriTecnici!$C944,CHAR(34),"'")&amp;CHAR(34)&amp;", "&amp;CHAR(34)&amp;"criterionId"&amp;CHAR(34)&amp;": "&amp;CHAR(34)&amp;SUBSTITUTE(CriteriTecnici!$D944,CHAR(34),"'")&amp;CHAR(34)&amp;", "&amp;CHAR(34)&amp;"kind"&amp;CHAR(34)&amp;": "&amp;CHAR(34)&amp;SUBSTITUTE(CriteriTecnici!$F944,CHAR(34),"'")&amp;CHAR(34)&amp;", "&amp;CHAR(34)&amp;"value"&amp;CHAR(34)&amp;": "&amp;SUBSTITUTE(TRIM(ROUND(IFERROR(CriteriTecnici!$N944*1,IFERROR(NUMBERVALUE(CriteriTecnici!$N944,".",","),IFERROR(NUMBERVALUE(CriteriTecnici!$N944,",","."),0))),4)&amp;""),",",".")&amp;", "&amp;CHAR(34)&amp;"numerator"&amp;CHAR(34)&amp;": "&amp;SUBSTITUTE(TRIM(ROUND(IFERROR(CriteriTecnici!$K944*1,IFERROR(NUMBERVALUE(CriteriTecnici!$K944,".",","),IFERROR(NUMBERVALUE(CriteriTecnici!$K944,",","."),0))),4)&amp;""),",",".")&amp;", "&amp;CHAR(34)&amp;"denominator"&amp;CHAR(34)&amp;": "&amp;SUBSTITUTE(TRIM(ROUND(IFERROR(CriteriTecnici!$L944*1,IFERROR(NUMBERVALUE(CriteriTecnici!$L944,".",","),IFERROR(NUMBERVALUE(CriteriTecnici!$L944,",","."),0))),4)&amp;""),",",".")&amp;", "&amp;CHAR(34)&amp;"flag"&amp;CHAR(34)&amp;": "&amp;SUBSTITUTE(TRIM(ROUND(IFERROR(CriteriTecnici!$M944*1,IFERROR(NUMBERVALUE(CriteriTecnici!$M944,".",","),IFERROR(NUMBERVALUE(CriteriTecnici!$M944,",","."),0))),4)&amp;""),",",".")&amp;", "&amp;CHAR(34)&amp;"rawScore"&amp;CHAR(34)&amp;": "&amp;SUBSTITUTE(TRIM(ROUND(IFERROR(CriteriTecnici!$O944*1,IFERROR(NUMBERVALUE(CriteriTecnici!$O944,".",","),IFERROR(NUMBERVALUE(CriteriTecnici!$O944,",","."),0))),4)&amp;""),",",".")&amp;CHAR(125)&amp;IF(TRUE,",",""))</f>
        <v/>
      </c>
    </row>
    <row r="1165">
      <c r="A1165" s="38">
        <f>IF(CriteriTecnici!$A945="","","    "&amp;CHAR(123)&amp;CHAR(34)&amp;"bidderId"&amp;CHAR(34)&amp;": "&amp;CHAR(34)&amp;SUBSTITUTE(CriteriTecnici!$A945,CHAR(34),"'")&amp;CHAR(34)&amp;", "&amp;CHAR(34)&amp;"lotId"&amp;CHAR(34)&amp;": "&amp;CHAR(34)&amp;SUBSTITUTE(CriteriTecnici!$C945,CHAR(34),"'")&amp;CHAR(34)&amp;", "&amp;CHAR(34)&amp;"criterionId"&amp;CHAR(34)&amp;": "&amp;CHAR(34)&amp;SUBSTITUTE(CriteriTecnici!$D945,CHAR(34),"'")&amp;CHAR(34)&amp;", "&amp;CHAR(34)&amp;"kind"&amp;CHAR(34)&amp;": "&amp;CHAR(34)&amp;SUBSTITUTE(CriteriTecnici!$F945,CHAR(34),"'")&amp;CHAR(34)&amp;", "&amp;CHAR(34)&amp;"value"&amp;CHAR(34)&amp;": "&amp;SUBSTITUTE(TRIM(ROUND(IFERROR(CriteriTecnici!$N945*1,IFERROR(NUMBERVALUE(CriteriTecnici!$N945,".",","),IFERROR(NUMBERVALUE(CriteriTecnici!$N945,",","."),0))),4)&amp;""),",",".")&amp;", "&amp;CHAR(34)&amp;"numerator"&amp;CHAR(34)&amp;": "&amp;SUBSTITUTE(TRIM(ROUND(IFERROR(CriteriTecnici!$K945*1,IFERROR(NUMBERVALUE(CriteriTecnici!$K945,".",","),IFERROR(NUMBERVALUE(CriteriTecnici!$K945,",","."),0))),4)&amp;""),",",".")&amp;", "&amp;CHAR(34)&amp;"denominator"&amp;CHAR(34)&amp;": "&amp;SUBSTITUTE(TRIM(ROUND(IFERROR(CriteriTecnici!$L945*1,IFERROR(NUMBERVALUE(CriteriTecnici!$L945,".",","),IFERROR(NUMBERVALUE(CriteriTecnici!$L945,",","."),0))),4)&amp;""),",",".")&amp;", "&amp;CHAR(34)&amp;"flag"&amp;CHAR(34)&amp;": "&amp;SUBSTITUTE(TRIM(ROUND(IFERROR(CriteriTecnici!$M945*1,IFERROR(NUMBERVALUE(CriteriTecnici!$M945,".",","),IFERROR(NUMBERVALUE(CriteriTecnici!$M945,",","."),0))),4)&amp;""),",",".")&amp;", "&amp;CHAR(34)&amp;"rawScore"&amp;CHAR(34)&amp;": "&amp;SUBSTITUTE(TRIM(ROUND(IFERROR(CriteriTecnici!$O945*1,IFERROR(NUMBERVALUE(CriteriTecnici!$O945,".",","),IFERROR(NUMBERVALUE(CriteriTecnici!$O945,",","."),0))),4)&amp;""),",",".")&amp;CHAR(125)&amp;IF(TRUE,",",""))</f>
        <v/>
      </c>
    </row>
    <row r="1166">
      <c r="A1166" s="38">
        <f>IF(CriteriTecnici!$A946="","","    "&amp;CHAR(123)&amp;CHAR(34)&amp;"bidderId"&amp;CHAR(34)&amp;": "&amp;CHAR(34)&amp;SUBSTITUTE(CriteriTecnici!$A946,CHAR(34),"'")&amp;CHAR(34)&amp;", "&amp;CHAR(34)&amp;"lotId"&amp;CHAR(34)&amp;": "&amp;CHAR(34)&amp;SUBSTITUTE(CriteriTecnici!$C946,CHAR(34),"'")&amp;CHAR(34)&amp;", "&amp;CHAR(34)&amp;"criterionId"&amp;CHAR(34)&amp;": "&amp;CHAR(34)&amp;SUBSTITUTE(CriteriTecnici!$D946,CHAR(34),"'")&amp;CHAR(34)&amp;", "&amp;CHAR(34)&amp;"kind"&amp;CHAR(34)&amp;": "&amp;CHAR(34)&amp;SUBSTITUTE(CriteriTecnici!$F946,CHAR(34),"'")&amp;CHAR(34)&amp;", "&amp;CHAR(34)&amp;"value"&amp;CHAR(34)&amp;": "&amp;SUBSTITUTE(TRIM(ROUND(IFERROR(CriteriTecnici!$N946*1,IFERROR(NUMBERVALUE(CriteriTecnici!$N946,".",","),IFERROR(NUMBERVALUE(CriteriTecnici!$N946,",","."),0))),4)&amp;""),",",".")&amp;", "&amp;CHAR(34)&amp;"numerator"&amp;CHAR(34)&amp;": "&amp;SUBSTITUTE(TRIM(ROUND(IFERROR(CriteriTecnici!$K946*1,IFERROR(NUMBERVALUE(CriteriTecnici!$K946,".",","),IFERROR(NUMBERVALUE(CriteriTecnici!$K946,",","."),0))),4)&amp;""),",",".")&amp;", "&amp;CHAR(34)&amp;"denominator"&amp;CHAR(34)&amp;": "&amp;SUBSTITUTE(TRIM(ROUND(IFERROR(CriteriTecnici!$L946*1,IFERROR(NUMBERVALUE(CriteriTecnici!$L946,".",","),IFERROR(NUMBERVALUE(CriteriTecnici!$L946,",","."),0))),4)&amp;""),",",".")&amp;", "&amp;CHAR(34)&amp;"flag"&amp;CHAR(34)&amp;": "&amp;SUBSTITUTE(TRIM(ROUND(IFERROR(CriteriTecnici!$M946*1,IFERROR(NUMBERVALUE(CriteriTecnici!$M946,".",","),IFERROR(NUMBERVALUE(CriteriTecnici!$M946,",","."),0))),4)&amp;""),",",".")&amp;", "&amp;CHAR(34)&amp;"rawScore"&amp;CHAR(34)&amp;": "&amp;SUBSTITUTE(TRIM(ROUND(IFERROR(CriteriTecnici!$O946*1,IFERROR(NUMBERVALUE(CriteriTecnici!$O946,".",","),IFERROR(NUMBERVALUE(CriteriTecnici!$O946,",","."),0))),4)&amp;""),",",".")&amp;CHAR(125)&amp;IF(TRUE,",",""))</f>
        <v/>
      </c>
    </row>
    <row r="1167">
      <c r="A1167" s="38">
        <f>IF(CriteriTecnici!$A947="","","    "&amp;CHAR(123)&amp;CHAR(34)&amp;"bidderId"&amp;CHAR(34)&amp;": "&amp;CHAR(34)&amp;SUBSTITUTE(CriteriTecnici!$A947,CHAR(34),"'")&amp;CHAR(34)&amp;", "&amp;CHAR(34)&amp;"lotId"&amp;CHAR(34)&amp;": "&amp;CHAR(34)&amp;SUBSTITUTE(CriteriTecnici!$C947,CHAR(34),"'")&amp;CHAR(34)&amp;", "&amp;CHAR(34)&amp;"criterionId"&amp;CHAR(34)&amp;": "&amp;CHAR(34)&amp;SUBSTITUTE(CriteriTecnici!$D947,CHAR(34),"'")&amp;CHAR(34)&amp;", "&amp;CHAR(34)&amp;"kind"&amp;CHAR(34)&amp;": "&amp;CHAR(34)&amp;SUBSTITUTE(CriteriTecnici!$F947,CHAR(34),"'")&amp;CHAR(34)&amp;", "&amp;CHAR(34)&amp;"value"&amp;CHAR(34)&amp;": "&amp;SUBSTITUTE(TRIM(ROUND(IFERROR(CriteriTecnici!$N947*1,IFERROR(NUMBERVALUE(CriteriTecnici!$N947,".",","),IFERROR(NUMBERVALUE(CriteriTecnici!$N947,",","."),0))),4)&amp;""),",",".")&amp;", "&amp;CHAR(34)&amp;"numerator"&amp;CHAR(34)&amp;": "&amp;SUBSTITUTE(TRIM(ROUND(IFERROR(CriteriTecnici!$K947*1,IFERROR(NUMBERVALUE(CriteriTecnici!$K947,".",","),IFERROR(NUMBERVALUE(CriteriTecnici!$K947,",","."),0))),4)&amp;""),",",".")&amp;", "&amp;CHAR(34)&amp;"denominator"&amp;CHAR(34)&amp;": "&amp;SUBSTITUTE(TRIM(ROUND(IFERROR(CriteriTecnici!$L947*1,IFERROR(NUMBERVALUE(CriteriTecnici!$L947,".",","),IFERROR(NUMBERVALUE(CriteriTecnici!$L947,",","."),0))),4)&amp;""),",",".")&amp;", "&amp;CHAR(34)&amp;"flag"&amp;CHAR(34)&amp;": "&amp;SUBSTITUTE(TRIM(ROUND(IFERROR(CriteriTecnici!$M947*1,IFERROR(NUMBERVALUE(CriteriTecnici!$M947,".",","),IFERROR(NUMBERVALUE(CriteriTecnici!$M947,",","."),0))),4)&amp;""),",",".")&amp;", "&amp;CHAR(34)&amp;"rawScore"&amp;CHAR(34)&amp;": "&amp;SUBSTITUTE(TRIM(ROUND(IFERROR(CriteriTecnici!$O947*1,IFERROR(NUMBERVALUE(CriteriTecnici!$O947,".",","),IFERROR(NUMBERVALUE(CriteriTecnici!$O947,",","."),0))),4)&amp;""),",",".")&amp;CHAR(125)&amp;IF(TRUE,",",""))</f>
        <v/>
      </c>
    </row>
    <row r="1168">
      <c r="A1168" s="38">
        <f>IF(CriteriTecnici!$A948="","","    "&amp;CHAR(123)&amp;CHAR(34)&amp;"bidderId"&amp;CHAR(34)&amp;": "&amp;CHAR(34)&amp;SUBSTITUTE(CriteriTecnici!$A948,CHAR(34),"'")&amp;CHAR(34)&amp;", "&amp;CHAR(34)&amp;"lotId"&amp;CHAR(34)&amp;": "&amp;CHAR(34)&amp;SUBSTITUTE(CriteriTecnici!$C948,CHAR(34),"'")&amp;CHAR(34)&amp;", "&amp;CHAR(34)&amp;"criterionId"&amp;CHAR(34)&amp;": "&amp;CHAR(34)&amp;SUBSTITUTE(CriteriTecnici!$D948,CHAR(34),"'")&amp;CHAR(34)&amp;", "&amp;CHAR(34)&amp;"kind"&amp;CHAR(34)&amp;": "&amp;CHAR(34)&amp;SUBSTITUTE(CriteriTecnici!$F948,CHAR(34),"'")&amp;CHAR(34)&amp;", "&amp;CHAR(34)&amp;"value"&amp;CHAR(34)&amp;": "&amp;SUBSTITUTE(TRIM(ROUND(IFERROR(CriteriTecnici!$N948*1,IFERROR(NUMBERVALUE(CriteriTecnici!$N948,".",","),IFERROR(NUMBERVALUE(CriteriTecnici!$N948,",","."),0))),4)&amp;""),",",".")&amp;", "&amp;CHAR(34)&amp;"numerator"&amp;CHAR(34)&amp;": "&amp;SUBSTITUTE(TRIM(ROUND(IFERROR(CriteriTecnici!$K948*1,IFERROR(NUMBERVALUE(CriteriTecnici!$K948,".",","),IFERROR(NUMBERVALUE(CriteriTecnici!$K948,",","."),0))),4)&amp;""),",",".")&amp;", "&amp;CHAR(34)&amp;"denominator"&amp;CHAR(34)&amp;": "&amp;SUBSTITUTE(TRIM(ROUND(IFERROR(CriteriTecnici!$L948*1,IFERROR(NUMBERVALUE(CriteriTecnici!$L948,".",","),IFERROR(NUMBERVALUE(CriteriTecnici!$L948,",","."),0))),4)&amp;""),",",".")&amp;", "&amp;CHAR(34)&amp;"flag"&amp;CHAR(34)&amp;": "&amp;SUBSTITUTE(TRIM(ROUND(IFERROR(CriteriTecnici!$M948*1,IFERROR(NUMBERVALUE(CriteriTecnici!$M948,".",","),IFERROR(NUMBERVALUE(CriteriTecnici!$M948,",","."),0))),4)&amp;""),",",".")&amp;", "&amp;CHAR(34)&amp;"rawScore"&amp;CHAR(34)&amp;": "&amp;SUBSTITUTE(TRIM(ROUND(IFERROR(CriteriTecnici!$O948*1,IFERROR(NUMBERVALUE(CriteriTecnici!$O948,".",","),IFERROR(NUMBERVALUE(CriteriTecnici!$O948,",","."),0))),4)&amp;""),",",".")&amp;CHAR(125)&amp;IF(TRUE,",",""))</f>
        <v/>
      </c>
    </row>
    <row r="1169">
      <c r="A1169" s="38">
        <f>IF(CriteriTecnici!$A949="","","    "&amp;CHAR(123)&amp;CHAR(34)&amp;"bidderId"&amp;CHAR(34)&amp;": "&amp;CHAR(34)&amp;SUBSTITUTE(CriteriTecnici!$A949,CHAR(34),"'")&amp;CHAR(34)&amp;", "&amp;CHAR(34)&amp;"lotId"&amp;CHAR(34)&amp;": "&amp;CHAR(34)&amp;SUBSTITUTE(CriteriTecnici!$C949,CHAR(34),"'")&amp;CHAR(34)&amp;", "&amp;CHAR(34)&amp;"criterionId"&amp;CHAR(34)&amp;": "&amp;CHAR(34)&amp;SUBSTITUTE(CriteriTecnici!$D949,CHAR(34),"'")&amp;CHAR(34)&amp;", "&amp;CHAR(34)&amp;"kind"&amp;CHAR(34)&amp;": "&amp;CHAR(34)&amp;SUBSTITUTE(CriteriTecnici!$F949,CHAR(34),"'")&amp;CHAR(34)&amp;", "&amp;CHAR(34)&amp;"value"&amp;CHAR(34)&amp;": "&amp;SUBSTITUTE(TRIM(ROUND(IFERROR(CriteriTecnici!$N949*1,IFERROR(NUMBERVALUE(CriteriTecnici!$N949,".",","),IFERROR(NUMBERVALUE(CriteriTecnici!$N949,",","."),0))),4)&amp;""),",",".")&amp;", "&amp;CHAR(34)&amp;"numerator"&amp;CHAR(34)&amp;": "&amp;SUBSTITUTE(TRIM(ROUND(IFERROR(CriteriTecnici!$K949*1,IFERROR(NUMBERVALUE(CriteriTecnici!$K949,".",","),IFERROR(NUMBERVALUE(CriteriTecnici!$K949,",","."),0))),4)&amp;""),",",".")&amp;", "&amp;CHAR(34)&amp;"denominator"&amp;CHAR(34)&amp;": "&amp;SUBSTITUTE(TRIM(ROUND(IFERROR(CriteriTecnici!$L949*1,IFERROR(NUMBERVALUE(CriteriTecnici!$L949,".",","),IFERROR(NUMBERVALUE(CriteriTecnici!$L949,",","."),0))),4)&amp;""),",",".")&amp;", "&amp;CHAR(34)&amp;"flag"&amp;CHAR(34)&amp;": "&amp;SUBSTITUTE(TRIM(ROUND(IFERROR(CriteriTecnici!$M949*1,IFERROR(NUMBERVALUE(CriteriTecnici!$M949,".",","),IFERROR(NUMBERVALUE(CriteriTecnici!$M949,",","."),0))),4)&amp;""),",",".")&amp;", "&amp;CHAR(34)&amp;"rawScore"&amp;CHAR(34)&amp;": "&amp;SUBSTITUTE(TRIM(ROUND(IFERROR(CriteriTecnici!$O949*1,IFERROR(NUMBERVALUE(CriteriTecnici!$O949,".",","),IFERROR(NUMBERVALUE(CriteriTecnici!$O949,",","."),0))),4)&amp;""),",",".")&amp;CHAR(125)&amp;IF(TRUE,",",""))</f>
        <v/>
      </c>
    </row>
    <row r="1170">
      <c r="A1170" s="38">
        <f>IF(CriteriTecnici!$A950="","","    "&amp;CHAR(123)&amp;CHAR(34)&amp;"bidderId"&amp;CHAR(34)&amp;": "&amp;CHAR(34)&amp;SUBSTITUTE(CriteriTecnici!$A950,CHAR(34),"'")&amp;CHAR(34)&amp;", "&amp;CHAR(34)&amp;"lotId"&amp;CHAR(34)&amp;": "&amp;CHAR(34)&amp;SUBSTITUTE(CriteriTecnici!$C950,CHAR(34),"'")&amp;CHAR(34)&amp;", "&amp;CHAR(34)&amp;"criterionId"&amp;CHAR(34)&amp;": "&amp;CHAR(34)&amp;SUBSTITUTE(CriteriTecnici!$D950,CHAR(34),"'")&amp;CHAR(34)&amp;", "&amp;CHAR(34)&amp;"kind"&amp;CHAR(34)&amp;": "&amp;CHAR(34)&amp;SUBSTITUTE(CriteriTecnici!$F950,CHAR(34),"'")&amp;CHAR(34)&amp;", "&amp;CHAR(34)&amp;"value"&amp;CHAR(34)&amp;": "&amp;SUBSTITUTE(TRIM(ROUND(IFERROR(CriteriTecnici!$N950*1,IFERROR(NUMBERVALUE(CriteriTecnici!$N950,".",","),IFERROR(NUMBERVALUE(CriteriTecnici!$N950,",","."),0))),4)&amp;""),",",".")&amp;", "&amp;CHAR(34)&amp;"numerator"&amp;CHAR(34)&amp;": "&amp;SUBSTITUTE(TRIM(ROUND(IFERROR(CriteriTecnici!$K950*1,IFERROR(NUMBERVALUE(CriteriTecnici!$K950,".",","),IFERROR(NUMBERVALUE(CriteriTecnici!$K950,",","."),0))),4)&amp;""),",",".")&amp;", "&amp;CHAR(34)&amp;"denominator"&amp;CHAR(34)&amp;": "&amp;SUBSTITUTE(TRIM(ROUND(IFERROR(CriteriTecnici!$L950*1,IFERROR(NUMBERVALUE(CriteriTecnici!$L950,".",","),IFERROR(NUMBERVALUE(CriteriTecnici!$L950,",","."),0))),4)&amp;""),",",".")&amp;", "&amp;CHAR(34)&amp;"flag"&amp;CHAR(34)&amp;": "&amp;SUBSTITUTE(TRIM(ROUND(IFERROR(CriteriTecnici!$M950*1,IFERROR(NUMBERVALUE(CriteriTecnici!$M950,".",","),IFERROR(NUMBERVALUE(CriteriTecnici!$M950,",","."),0))),4)&amp;""),",",".")&amp;", "&amp;CHAR(34)&amp;"rawScore"&amp;CHAR(34)&amp;": "&amp;SUBSTITUTE(TRIM(ROUND(IFERROR(CriteriTecnici!$O950*1,IFERROR(NUMBERVALUE(CriteriTecnici!$O950,".",","),IFERROR(NUMBERVALUE(CriteriTecnici!$O950,",","."),0))),4)&amp;""),",",".")&amp;CHAR(125)&amp;IF(TRUE,",",""))</f>
        <v/>
      </c>
    </row>
    <row r="1171">
      <c r="A1171" s="38">
        <f>IF(CriteriTecnici!$A951="","","    "&amp;CHAR(123)&amp;CHAR(34)&amp;"bidderId"&amp;CHAR(34)&amp;": "&amp;CHAR(34)&amp;SUBSTITUTE(CriteriTecnici!$A951,CHAR(34),"'")&amp;CHAR(34)&amp;", "&amp;CHAR(34)&amp;"lotId"&amp;CHAR(34)&amp;": "&amp;CHAR(34)&amp;SUBSTITUTE(CriteriTecnici!$C951,CHAR(34),"'")&amp;CHAR(34)&amp;", "&amp;CHAR(34)&amp;"criterionId"&amp;CHAR(34)&amp;": "&amp;CHAR(34)&amp;SUBSTITUTE(CriteriTecnici!$D951,CHAR(34),"'")&amp;CHAR(34)&amp;", "&amp;CHAR(34)&amp;"kind"&amp;CHAR(34)&amp;": "&amp;CHAR(34)&amp;SUBSTITUTE(CriteriTecnici!$F951,CHAR(34),"'")&amp;CHAR(34)&amp;", "&amp;CHAR(34)&amp;"value"&amp;CHAR(34)&amp;": "&amp;SUBSTITUTE(TRIM(ROUND(IFERROR(CriteriTecnici!$N951*1,IFERROR(NUMBERVALUE(CriteriTecnici!$N951,".",","),IFERROR(NUMBERVALUE(CriteriTecnici!$N951,",","."),0))),4)&amp;""),",",".")&amp;", "&amp;CHAR(34)&amp;"numerator"&amp;CHAR(34)&amp;": "&amp;SUBSTITUTE(TRIM(ROUND(IFERROR(CriteriTecnici!$K951*1,IFERROR(NUMBERVALUE(CriteriTecnici!$K951,".",","),IFERROR(NUMBERVALUE(CriteriTecnici!$K951,",","."),0))),4)&amp;""),",",".")&amp;", "&amp;CHAR(34)&amp;"denominator"&amp;CHAR(34)&amp;": "&amp;SUBSTITUTE(TRIM(ROUND(IFERROR(CriteriTecnici!$L951*1,IFERROR(NUMBERVALUE(CriteriTecnici!$L951,".",","),IFERROR(NUMBERVALUE(CriteriTecnici!$L951,",","."),0))),4)&amp;""),",",".")&amp;", "&amp;CHAR(34)&amp;"flag"&amp;CHAR(34)&amp;": "&amp;SUBSTITUTE(TRIM(ROUND(IFERROR(CriteriTecnici!$M951*1,IFERROR(NUMBERVALUE(CriteriTecnici!$M951,".",","),IFERROR(NUMBERVALUE(CriteriTecnici!$M951,",","."),0))),4)&amp;""),",",".")&amp;", "&amp;CHAR(34)&amp;"rawScore"&amp;CHAR(34)&amp;": "&amp;SUBSTITUTE(TRIM(ROUND(IFERROR(CriteriTecnici!$O951*1,IFERROR(NUMBERVALUE(CriteriTecnici!$O951,".",","),IFERROR(NUMBERVALUE(CriteriTecnici!$O951,",","."),0))),4)&amp;""),",",".")&amp;CHAR(125)&amp;IF(TRUE,",",""))</f>
        <v/>
      </c>
    </row>
    <row r="1172">
      <c r="A1172" s="38">
        <f>IF(CriteriTecnici!$A952="","","    "&amp;CHAR(123)&amp;CHAR(34)&amp;"bidderId"&amp;CHAR(34)&amp;": "&amp;CHAR(34)&amp;SUBSTITUTE(CriteriTecnici!$A952,CHAR(34),"'")&amp;CHAR(34)&amp;", "&amp;CHAR(34)&amp;"lotId"&amp;CHAR(34)&amp;": "&amp;CHAR(34)&amp;SUBSTITUTE(CriteriTecnici!$C952,CHAR(34),"'")&amp;CHAR(34)&amp;", "&amp;CHAR(34)&amp;"criterionId"&amp;CHAR(34)&amp;": "&amp;CHAR(34)&amp;SUBSTITUTE(CriteriTecnici!$D952,CHAR(34),"'")&amp;CHAR(34)&amp;", "&amp;CHAR(34)&amp;"kind"&amp;CHAR(34)&amp;": "&amp;CHAR(34)&amp;SUBSTITUTE(CriteriTecnici!$F952,CHAR(34),"'")&amp;CHAR(34)&amp;", "&amp;CHAR(34)&amp;"value"&amp;CHAR(34)&amp;": "&amp;SUBSTITUTE(TRIM(ROUND(IFERROR(CriteriTecnici!$N952*1,IFERROR(NUMBERVALUE(CriteriTecnici!$N952,".",","),IFERROR(NUMBERVALUE(CriteriTecnici!$N952,",","."),0))),4)&amp;""),",",".")&amp;", "&amp;CHAR(34)&amp;"numerator"&amp;CHAR(34)&amp;": "&amp;SUBSTITUTE(TRIM(ROUND(IFERROR(CriteriTecnici!$K952*1,IFERROR(NUMBERVALUE(CriteriTecnici!$K952,".",","),IFERROR(NUMBERVALUE(CriteriTecnici!$K952,",","."),0))),4)&amp;""),",",".")&amp;", "&amp;CHAR(34)&amp;"denominator"&amp;CHAR(34)&amp;": "&amp;SUBSTITUTE(TRIM(ROUND(IFERROR(CriteriTecnici!$L952*1,IFERROR(NUMBERVALUE(CriteriTecnici!$L952,".",","),IFERROR(NUMBERVALUE(CriteriTecnici!$L952,",","."),0))),4)&amp;""),",",".")&amp;", "&amp;CHAR(34)&amp;"flag"&amp;CHAR(34)&amp;": "&amp;SUBSTITUTE(TRIM(ROUND(IFERROR(CriteriTecnici!$M952*1,IFERROR(NUMBERVALUE(CriteriTecnici!$M952,".",","),IFERROR(NUMBERVALUE(CriteriTecnici!$M952,",","."),0))),4)&amp;""),",",".")&amp;", "&amp;CHAR(34)&amp;"rawScore"&amp;CHAR(34)&amp;": "&amp;SUBSTITUTE(TRIM(ROUND(IFERROR(CriteriTecnici!$O952*1,IFERROR(NUMBERVALUE(CriteriTecnici!$O952,".",","),IFERROR(NUMBERVALUE(CriteriTecnici!$O952,",","."),0))),4)&amp;""),",",".")&amp;CHAR(125)&amp;IF(TRUE,",",""))</f>
        <v/>
      </c>
    </row>
    <row r="1173">
      <c r="A1173" s="38">
        <f>IF(CriteriTecnici!$A953="","","    "&amp;CHAR(123)&amp;CHAR(34)&amp;"bidderId"&amp;CHAR(34)&amp;": "&amp;CHAR(34)&amp;SUBSTITUTE(CriteriTecnici!$A953,CHAR(34),"'")&amp;CHAR(34)&amp;", "&amp;CHAR(34)&amp;"lotId"&amp;CHAR(34)&amp;": "&amp;CHAR(34)&amp;SUBSTITUTE(CriteriTecnici!$C953,CHAR(34),"'")&amp;CHAR(34)&amp;", "&amp;CHAR(34)&amp;"criterionId"&amp;CHAR(34)&amp;": "&amp;CHAR(34)&amp;SUBSTITUTE(CriteriTecnici!$D953,CHAR(34),"'")&amp;CHAR(34)&amp;", "&amp;CHAR(34)&amp;"kind"&amp;CHAR(34)&amp;": "&amp;CHAR(34)&amp;SUBSTITUTE(CriteriTecnici!$F953,CHAR(34),"'")&amp;CHAR(34)&amp;", "&amp;CHAR(34)&amp;"value"&amp;CHAR(34)&amp;": "&amp;SUBSTITUTE(TRIM(ROUND(IFERROR(CriteriTecnici!$N953*1,IFERROR(NUMBERVALUE(CriteriTecnici!$N953,".",","),IFERROR(NUMBERVALUE(CriteriTecnici!$N953,",","."),0))),4)&amp;""),",",".")&amp;", "&amp;CHAR(34)&amp;"numerator"&amp;CHAR(34)&amp;": "&amp;SUBSTITUTE(TRIM(ROUND(IFERROR(CriteriTecnici!$K953*1,IFERROR(NUMBERVALUE(CriteriTecnici!$K953,".",","),IFERROR(NUMBERVALUE(CriteriTecnici!$K953,",","."),0))),4)&amp;""),",",".")&amp;", "&amp;CHAR(34)&amp;"denominator"&amp;CHAR(34)&amp;": "&amp;SUBSTITUTE(TRIM(ROUND(IFERROR(CriteriTecnici!$L953*1,IFERROR(NUMBERVALUE(CriteriTecnici!$L953,".",","),IFERROR(NUMBERVALUE(CriteriTecnici!$L953,",","."),0))),4)&amp;""),",",".")&amp;", "&amp;CHAR(34)&amp;"flag"&amp;CHAR(34)&amp;": "&amp;SUBSTITUTE(TRIM(ROUND(IFERROR(CriteriTecnici!$M953*1,IFERROR(NUMBERVALUE(CriteriTecnici!$M953,".",","),IFERROR(NUMBERVALUE(CriteriTecnici!$M953,",","."),0))),4)&amp;""),",",".")&amp;", "&amp;CHAR(34)&amp;"rawScore"&amp;CHAR(34)&amp;": "&amp;SUBSTITUTE(TRIM(ROUND(IFERROR(CriteriTecnici!$O953*1,IFERROR(NUMBERVALUE(CriteriTecnici!$O953,".",","),IFERROR(NUMBERVALUE(CriteriTecnici!$O953,",","."),0))),4)&amp;""),",",".")&amp;CHAR(125)&amp;IF(TRUE,",",""))</f>
        <v/>
      </c>
    </row>
    <row r="1174">
      <c r="A1174" s="38">
        <f>IF(CriteriTecnici!$A954="","","    "&amp;CHAR(123)&amp;CHAR(34)&amp;"bidderId"&amp;CHAR(34)&amp;": "&amp;CHAR(34)&amp;SUBSTITUTE(CriteriTecnici!$A954,CHAR(34),"'")&amp;CHAR(34)&amp;", "&amp;CHAR(34)&amp;"lotId"&amp;CHAR(34)&amp;": "&amp;CHAR(34)&amp;SUBSTITUTE(CriteriTecnici!$C954,CHAR(34),"'")&amp;CHAR(34)&amp;", "&amp;CHAR(34)&amp;"criterionId"&amp;CHAR(34)&amp;": "&amp;CHAR(34)&amp;SUBSTITUTE(CriteriTecnici!$D954,CHAR(34),"'")&amp;CHAR(34)&amp;", "&amp;CHAR(34)&amp;"kind"&amp;CHAR(34)&amp;": "&amp;CHAR(34)&amp;SUBSTITUTE(CriteriTecnici!$F954,CHAR(34),"'")&amp;CHAR(34)&amp;", "&amp;CHAR(34)&amp;"value"&amp;CHAR(34)&amp;": "&amp;SUBSTITUTE(TRIM(ROUND(IFERROR(CriteriTecnici!$N954*1,IFERROR(NUMBERVALUE(CriteriTecnici!$N954,".",","),IFERROR(NUMBERVALUE(CriteriTecnici!$N954,",","."),0))),4)&amp;""),",",".")&amp;", "&amp;CHAR(34)&amp;"numerator"&amp;CHAR(34)&amp;": "&amp;SUBSTITUTE(TRIM(ROUND(IFERROR(CriteriTecnici!$K954*1,IFERROR(NUMBERVALUE(CriteriTecnici!$K954,".",","),IFERROR(NUMBERVALUE(CriteriTecnici!$K954,",","."),0))),4)&amp;""),",",".")&amp;", "&amp;CHAR(34)&amp;"denominator"&amp;CHAR(34)&amp;": "&amp;SUBSTITUTE(TRIM(ROUND(IFERROR(CriteriTecnici!$L954*1,IFERROR(NUMBERVALUE(CriteriTecnici!$L954,".",","),IFERROR(NUMBERVALUE(CriteriTecnici!$L954,",","."),0))),4)&amp;""),",",".")&amp;", "&amp;CHAR(34)&amp;"flag"&amp;CHAR(34)&amp;": "&amp;SUBSTITUTE(TRIM(ROUND(IFERROR(CriteriTecnici!$M954*1,IFERROR(NUMBERVALUE(CriteriTecnici!$M954,".",","),IFERROR(NUMBERVALUE(CriteriTecnici!$M954,",","."),0))),4)&amp;""),",",".")&amp;", "&amp;CHAR(34)&amp;"rawScore"&amp;CHAR(34)&amp;": "&amp;SUBSTITUTE(TRIM(ROUND(IFERROR(CriteriTecnici!$O954*1,IFERROR(NUMBERVALUE(CriteriTecnici!$O954,".",","),IFERROR(NUMBERVALUE(CriteriTecnici!$O954,",","."),0))),4)&amp;""),",",".")&amp;CHAR(125)&amp;IF(TRUE,",",""))</f>
        <v/>
      </c>
    </row>
    <row r="1175">
      <c r="A1175" s="38">
        <f>IF(CriteriTecnici!$A955="","","    "&amp;CHAR(123)&amp;CHAR(34)&amp;"bidderId"&amp;CHAR(34)&amp;": "&amp;CHAR(34)&amp;SUBSTITUTE(CriteriTecnici!$A955,CHAR(34),"'")&amp;CHAR(34)&amp;", "&amp;CHAR(34)&amp;"lotId"&amp;CHAR(34)&amp;": "&amp;CHAR(34)&amp;SUBSTITUTE(CriteriTecnici!$C955,CHAR(34),"'")&amp;CHAR(34)&amp;", "&amp;CHAR(34)&amp;"criterionId"&amp;CHAR(34)&amp;": "&amp;CHAR(34)&amp;SUBSTITUTE(CriteriTecnici!$D955,CHAR(34),"'")&amp;CHAR(34)&amp;", "&amp;CHAR(34)&amp;"kind"&amp;CHAR(34)&amp;": "&amp;CHAR(34)&amp;SUBSTITUTE(CriteriTecnici!$F955,CHAR(34),"'")&amp;CHAR(34)&amp;", "&amp;CHAR(34)&amp;"value"&amp;CHAR(34)&amp;": "&amp;SUBSTITUTE(TRIM(ROUND(IFERROR(CriteriTecnici!$N955*1,IFERROR(NUMBERVALUE(CriteriTecnici!$N955,".",","),IFERROR(NUMBERVALUE(CriteriTecnici!$N955,",","."),0))),4)&amp;""),",",".")&amp;", "&amp;CHAR(34)&amp;"numerator"&amp;CHAR(34)&amp;": "&amp;SUBSTITUTE(TRIM(ROUND(IFERROR(CriteriTecnici!$K955*1,IFERROR(NUMBERVALUE(CriteriTecnici!$K955,".",","),IFERROR(NUMBERVALUE(CriteriTecnici!$K955,",","."),0))),4)&amp;""),",",".")&amp;", "&amp;CHAR(34)&amp;"denominator"&amp;CHAR(34)&amp;": "&amp;SUBSTITUTE(TRIM(ROUND(IFERROR(CriteriTecnici!$L955*1,IFERROR(NUMBERVALUE(CriteriTecnici!$L955,".",","),IFERROR(NUMBERVALUE(CriteriTecnici!$L955,",","."),0))),4)&amp;""),",",".")&amp;", "&amp;CHAR(34)&amp;"flag"&amp;CHAR(34)&amp;": "&amp;SUBSTITUTE(TRIM(ROUND(IFERROR(CriteriTecnici!$M955*1,IFERROR(NUMBERVALUE(CriteriTecnici!$M955,".",","),IFERROR(NUMBERVALUE(CriteriTecnici!$M955,",","."),0))),4)&amp;""),",",".")&amp;", "&amp;CHAR(34)&amp;"rawScore"&amp;CHAR(34)&amp;": "&amp;SUBSTITUTE(TRIM(ROUND(IFERROR(CriteriTecnici!$O955*1,IFERROR(NUMBERVALUE(CriteriTecnici!$O955,".",","),IFERROR(NUMBERVALUE(CriteriTecnici!$O955,",","."),0))),4)&amp;""),",",".")&amp;CHAR(125)&amp;IF(TRUE,",",""))</f>
        <v/>
      </c>
    </row>
    <row r="1176">
      <c r="A1176" s="38">
        <f>IF(CriteriTecnici!$A956="","","    "&amp;CHAR(123)&amp;CHAR(34)&amp;"bidderId"&amp;CHAR(34)&amp;": "&amp;CHAR(34)&amp;SUBSTITUTE(CriteriTecnici!$A956,CHAR(34),"'")&amp;CHAR(34)&amp;", "&amp;CHAR(34)&amp;"lotId"&amp;CHAR(34)&amp;": "&amp;CHAR(34)&amp;SUBSTITUTE(CriteriTecnici!$C956,CHAR(34),"'")&amp;CHAR(34)&amp;", "&amp;CHAR(34)&amp;"criterionId"&amp;CHAR(34)&amp;": "&amp;CHAR(34)&amp;SUBSTITUTE(CriteriTecnici!$D956,CHAR(34),"'")&amp;CHAR(34)&amp;", "&amp;CHAR(34)&amp;"kind"&amp;CHAR(34)&amp;": "&amp;CHAR(34)&amp;SUBSTITUTE(CriteriTecnici!$F956,CHAR(34),"'")&amp;CHAR(34)&amp;", "&amp;CHAR(34)&amp;"value"&amp;CHAR(34)&amp;": "&amp;SUBSTITUTE(TRIM(ROUND(IFERROR(CriteriTecnici!$N956*1,IFERROR(NUMBERVALUE(CriteriTecnici!$N956,".",","),IFERROR(NUMBERVALUE(CriteriTecnici!$N956,",","."),0))),4)&amp;""),",",".")&amp;", "&amp;CHAR(34)&amp;"numerator"&amp;CHAR(34)&amp;": "&amp;SUBSTITUTE(TRIM(ROUND(IFERROR(CriteriTecnici!$K956*1,IFERROR(NUMBERVALUE(CriteriTecnici!$K956,".",","),IFERROR(NUMBERVALUE(CriteriTecnici!$K956,",","."),0))),4)&amp;""),",",".")&amp;", "&amp;CHAR(34)&amp;"denominator"&amp;CHAR(34)&amp;": "&amp;SUBSTITUTE(TRIM(ROUND(IFERROR(CriteriTecnici!$L956*1,IFERROR(NUMBERVALUE(CriteriTecnici!$L956,".",","),IFERROR(NUMBERVALUE(CriteriTecnici!$L956,",","."),0))),4)&amp;""),",",".")&amp;", "&amp;CHAR(34)&amp;"flag"&amp;CHAR(34)&amp;": "&amp;SUBSTITUTE(TRIM(ROUND(IFERROR(CriteriTecnici!$M956*1,IFERROR(NUMBERVALUE(CriteriTecnici!$M956,".",","),IFERROR(NUMBERVALUE(CriteriTecnici!$M956,",","."),0))),4)&amp;""),",",".")&amp;", "&amp;CHAR(34)&amp;"rawScore"&amp;CHAR(34)&amp;": "&amp;SUBSTITUTE(TRIM(ROUND(IFERROR(CriteriTecnici!$O956*1,IFERROR(NUMBERVALUE(CriteriTecnici!$O956,".",","),IFERROR(NUMBERVALUE(CriteriTecnici!$O956,",","."),0))),4)&amp;""),",",".")&amp;CHAR(125)&amp;IF(TRUE,",",""))</f>
        <v/>
      </c>
    </row>
    <row r="1177">
      <c r="A1177" s="38">
        <f>IF(CriteriTecnici!$A957="","","    "&amp;CHAR(123)&amp;CHAR(34)&amp;"bidderId"&amp;CHAR(34)&amp;": "&amp;CHAR(34)&amp;SUBSTITUTE(CriteriTecnici!$A957,CHAR(34),"'")&amp;CHAR(34)&amp;", "&amp;CHAR(34)&amp;"lotId"&amp;CHAR(34)&amp;": "&amp;CHAR(34)&amp;SUBSTITUTE(CriteriTecnici!$C957,CHAR(34),"'")&amp;CHAR(34)&amp;", "&amp;CHAR(34)&amp;"criterionId"&amp;CHAR(34)&amp;": "&amp;CHAR(34)&amp;SUBSTITUTE(CriteriTecnici!$D957,CHAR(34),"'")&amp;CHAR(34)&amp;", "&amp;CHAR(34)&amp;"kind"&amp;CHAR(34)&amp;": "&amp;CHAR(34)&amp;SUBSTITUTE(CriteriTecnici!$F957,CHAR(34),"'")&amp;CHAR(34)&amp;", "&amp;CHAR(34)&amp;"value"&amp;CHAR(34)&amp;": "&amp;SUBSTITUTE(TRIM(ROUND(IFERROR(CriteriTecnici!$N957*1,IFERROR(NUMBERVALUE(CriteriTecnici!$N957,".",","),IFERROR(NUMBERVALUE(CriteriTecnici!$N957,",","."),0))),4)&amp;""),",",".")&amp;", "&amp;CHAR(34)&amp;"numerator"&amp;CHAR(34)&amp;": "&amp;SUBSTITUTE(TRIM(ROUND(IFERROR(CriteriTecnici!$K957*1,IFERROR(NUMBERVALUE(CriteriTecnici!$K957,".",","),IFERROR(NUMBERVALUE(CriteriTecnici!$K957,",","."),0))),4)&amp;""),",",".")&amp;", "&amp;CHAR(34)&amp;"denominator"&amp;CHAR(34)&amp;": "&amp;SUBSTITUTE(TRIM(ROUND(IFERROR(CriteriTecnici!$L957*1,IFERROR(NUMBERVALUE(CriteriTecnici!$L957,".",","),IFERROR(NUMBERVALUE(CriteriTecnici!$L957,",","."),0))),4)&amp;""),",",".")&amp;", "&amp;CHAR(34)&amp;"flag"&amp;CHAR(34)&amp;": "&amp;SUBSTITUTE(TRIM(ROUND(IFERROR(CriteriTecnici!$M957*1,IFERROR(NUMBERVALUE(CriteriTecnici!$M957,".",","),IFERROR(NUMBERVALUE(CriteriTecnici!$M957,",","."),0))),4)&amp;""),",",".")&amp;", "&amp;CHAR(34)&amp;"rawScore"&amp;CHAR(34)&amp;": "&amp;SUBSTITUTE(TRIM(ROUND(IFERROR(CriteriTecnici!$O957*1,IFERROR(NUMBERVALUE(CriteriTecnici!$O957,".",","),IFERROR(NUMBERVALUE(CriteriTecnici!$O957,",","."),0))),4)&amp;""),",",".")&amp;CHAR(125)&amp;IF(TRUE,",",""))</f>
        <v/>
      </c>
    </row>
    <row r="1178">
      <c r="A1178" s="38">
        <f>IF(CriteriTecnici!$A958="","","    "&amp;CHAR(123)&amp;CHAR(34)&amp;"bidderId"&amp;CHAR(34)&amp;": "&amp;CHAR(34)&amp;SUBSTITUTE(CriteriTecnici!$A958,CHAR(34),"'")&amp;CHAR(34)&amp;", "&amp;CHAR(34)&amp;"lotId"&amp;CHAR(34)&amp;": "&amp;CHAR(34)&amp;SUBSTITUTE(CriteriTecnici!$C958,CHAR(34),"'")&amp;CHAR(34)&amp;", "&amp;CHAR(34)&amp;"criterionId"&amp;CHAR(34)&amp;": "&amp;CHAR(34)&amp;SUBSTITUTE(CriteriTecnici!$D958,CHAR(34),"'")&amp;CHAR(34)&amp;", "&amp;CHAR(34)&amp;"kind"&amp;CHAR(34)&amp;": "&amp;CHAR(34)&amp;SUBSTITUTE(CriteriTecnici!$F958,CHAR(34),"'")&amp;CHAR(34)&amp;", "&amp;CHAR(34)&amp;"value"&amp;CHAR(34)&amp;": "&amp;SUBSTITUTE(TRIM(ROUND(IFERROR(CriteriTecnici!$N958*1,IFERROR(NUMBERVALUE(CriteriTecnici!$N958,".",","),IFERROR(NUMBERVALUE(CriteriTecnici!$N958,",","."),0))),4)&amp;""),",",".")&amp;", "&amp;CHAR(34)&amp;"numerator"&amp;CHAR(34)&amp;": "&amp;SUBSTITUTE(TRIM(ROUND(IFERROR(CriteriTecnici!$K958*1,IFERROR(NUMBERVALUE(CriteriTecnici!$K958,".",","),IFERROR(NUMBERVALUE(CriteriTecnici!$K958,",","."),0))),4)&amp;""),",",".")&amp;", "&amp;CHAR(34)&amp;"denominator"&amp;CHAR(34)&amp;": "&amp;SUBSTITUTE(TRIM(ROUND(IFERROR(CriteriTecnici!$L958*1,IFERROR(NUMBERVALUE(CriteriTecnici!$L958,".",","),IFERROR(NUMBERVALUE(CriteriTecnici!$L958,",","."),0))),4)&amp;""),",",".")&amp;", "&amp;CHAR(34)&amp;"flag"&amp;CHAR(34)&amp;": "&amp;SUBSTITUTE(TRIM(ROUND(IFERROR(CriteriTecnici!$M958*1,IFERROR(NUMBERVALUE(CriteriTecnici!$M958,".",","),IFERROR(NUMBERVALUE(CriteriTecnici!$M958,",","."),0))),4)&amp;""),",",".")&amp;", "&amp;CHAR(34)&amp;"rawScore"&amp;CHAR(34)&amp;": "&amp;SUBSTITUTE(TRIM(ROUND(IFERROR(CriteriTecnici!$O958*1,IFERROR(NUMBERVALUE(CriteriTecnici!$O958,".",","),IFERROR(NUMBERVALUE(CriteriTecnici!$O958,",","."),0))),4)&amp;""),",",".")&amp;CHAR(125)&amp;IF(TRUE,",",""))</f>
        <v/>
      </c>
    </row>
    <row r="1179">
      <c r="A1179" s="38">
        <f>IF(CriteriTecnici!$A959="","","    "&amp;CHAR(123)&amp;CHAR(34)&amp;"bidderId"&amp;CHAR(34)&amp;": "&amp;CHAR(34)&amp;SUBSTITUTE(CriteriTecnici!$A959,CHAR(34),"'")&amp;CHAR(34)&amp;", "&amp;CHAR(34)&amp;"lotId"&amp;CHAR(34)&amp;": "&amp;CHAR(34)&amp;SUBSTITUTE(CriteriTecnici!$C959,CHAR(34),"'")&amp;CHAR(34)&amp;", "&amp;CHAR(34)&amp;"criterionId"&amp;CHAR(34)&amp;": "&amp;CHAR(34)&amp;SUBSTITUTE(CriteriTecnici!$D959,CHAR(34),"'")&amp;CHAR(34)&amp;", "&amp;CHAR(34)&amp;"kind"&amp;CHAR(34)&amp;": "&amp;CHAR(34)&amp;SUBSTITUTE(CriteriTecnici!$F959,CHAR(34),"'")&amp;CHAR(34)&amp;", "&amp;CHAR(34)&amp;"value"&amp;CHAR(34)&amp;": "&amp;SUBSTITUTE(TRIM(ROUND(IFERROR(CriteriTecnici!$N959*1,IFERROR(NUMBERVALUE(CriteriTecnici!$N959,".",","),IFERROR(NUMBERVALUE(CriteriTecnici!$N959,",","."),0))),4)&amp;""),",",".")&amp;", "&amp;CHAR(34)&amp;"numerator"&amp;CHAR(34)&amp;": "&amp;SUBSTITUTE(TRIM(ROUND(IFERROR(CriteriTecnici!$K959*1,IFERROR(NUMBERVALUE(CriteriTecnici!$K959,".",","),IFERROR(NUMBERVALUE(CriteriTecnici!$K959,",","."),0))),4)&amp;""),",",".")&amp;", "&amp;CHAR(34)&amp;"denominator"&amp;CHAR(34)&amp;": "&amp;SUBSTITUTE(TRIM(ROUND(IFERROR(CriteriTecnici!$L959*1,IFERROR(NUMBERVALUE(CriteriTecnici!$L959,".",","),IFERROR(NUMBERVALUE(CriteriTecnici!$L959,",","."),0))),4)&amp;""),",",".")&amp;", "&amp;CHAR(34)&amp;"flag"&amp;CHAR(34)&amp;": "&amp;SUBSTITUTE(TRIM(ROUND(IFERROR(CriteriTecnici!$M959*1,IFERROR(NUMBERVALUE(CriteriTecnici!$M959,".",","),IFERROR(NUMBERVALUE(CriteriTecnici!$M959,",","."),0))),4)&amp;""),",",".")&amp;", "&amp;CHAR(34)&amp;"rawScore"&amp;CHAR(34)&amp;": "&amp;SUBSTITUTE(TRIM(ROUND(IFERROR(CriteriTecnici!$O959*1,IFERROR(NUMBERVALUE(CriteriTecnici!$O959,".",","),IFERROR(NUMBERVALUE(CriteriTecnici!$O959,",","."),0))),4)&amp;""),",",".")&amp;CHAR(125)&amp;IF(TRUE,",",""))</f>
        <v/>
      </c>
    </row>
    <row r="1180">
      <c r="A1180" s="38">
        <f>IF(CriteriTecnici!$A960="","","    "&amp;CHAR(123)&amp;CHAR(34)&amp;"bidderId"&amp;CHAR(34)&amp;": "&amp;CHAR(34)&amp;SUBSTITUTE(CriteriTecnici!$A960,CHAR(34),"'")&amp;CHAR(34)&amp;", "&amp;CHAR(34)&amp;"lotId"&amp;CHAR(34)&amp;": "&amp;CHAR(34)&amp;SUBSTITUTE(CriteriTecnici!$C960,CHAR(34),"'")&amp;CHAR(34)&amp;", "&amp;CHAR(34)&amp;"criterionId"&amp;CHAR(34)&amp;": "&amp;CHAR(34)&amp;SUBSTITUTE(CriteriTecnici!$D960,CHAR(34),"'")&amp;CHAR(34)&amp;", "&amp;CHAR(34)&amp;"kind"&amp;CHAR(34)&amp;": "&amp;CHAR(34)&amp;SUBSTITUTE(CriteriTecnici!$F960,CHAR(34),"'")&amp;CHAR(34)&amp;", "&amp;CHAR(34)&amp;"value"&amp;CHAR(34)&amp;": "&amp;SUBSTITUTE(TRIM(ROUND(IFERROR(CriteriTecnici!$N960*1,IFERROR(NUMBERVALUE(CriteriTecnici!$N960,".",","),IFERROR(NUMBERVALUE(CriteriTecnici!$N960,",","."),0))),4)&amp;""),",",".")&amp;", "&amp;CHAR(34)&amp;"numerator"&amp;CHAR(34)&amp;": "&amp;SUBSTITUTE(TRIM(ROUND(IFERROR(CriteriTecnici!$K960*1,IFERROR(NUMBERVALUE(CriteriTecnici!$K960,".",","),IFERROR(NUMBERVALUE(CriteriTecnici!$K960,",","."),0))),4)&amp;""),",",".")&amp;", "&amp;CHAR(34)&amp;"denominator"&amp;CHAR(34)&amp;": "&amp;SUBSTITUTE(TRIM(ROUND(IFERROR(CriteriTecnici!$L960*1,IFERROR(NUMBERVALUE(CriteriTecnici!$L960,".",","),IFERROR(NUMBERVALUE(CriteriTecnici!$L960,",","."),0))),4)&amp;""),",",".")&amp;", "&amp;CHAR(34)&amp;"flag"&amp;CHAR(34)&amp;": "&amp;SUBSTITUTE(TRIM(ROUND(IFERROR(CriteriTecnici!$M960*1,IFERROR(NUMBERVALUE(CriteriTecnici!$M960,".",","),IFERROR(NUMBERVALUE(CriteriTecnici!$M960,",","."),0))),4)&amp;""),",",".")&amp;", "&amp;CHAR(34)&amp;"rawScore"&amp;CHAR(34)&amp;": "&amp;SUBSTITUTE(TRIM(ROUND(IFERROR(CriteriTecnici!$O960*1,IFERROR(NUMBERVALUE(CriteriTecnici!$O960,".",","),IFERROR(NUMBERVALUE(CriteriTecnici!$O960,",","."),0))),4)&amp;""),",",".")&amp;CHAR(125)&amp;IF(TRUE,",",""))</f>
        <v/>
      </c>
    </row>
    <row r="1181">
      <c r="A1181" s="38">
        <f>IF(CriteriTecnici!$A961="","","    "&amp;CHAR(123)&amp;CHAR(34)&amp;"bidderId"&amp;CHAR(34)&amp;": "&amp;CHAR(34)&amp;SUBSTITUTE(CriteriTecnici!$A961,CHAR(34),"'")&amp;CHAR(34)&amp;", "&amp;CHAR(34)&amp;"lotId"&amp;CHAR(34)&amp;": "&amp;CHAR(34)&amp;SUBSTITUTE(CriteriTecnici!$C961,CHAR(34),"'")&amp;CHAR(34)&amp;", "&amp;CHAR(34)&amp;"criterionId"&amp;CHAR(34)&amp;": "&amp;CHAR(34)&amp;SUBSTITUTE(CriteriTecnici!$D961,CHAR(34),"'")&amp;CHAR(34)&amp;", "&amp;CHAR(34)&amp;"kind"&amp;CHAR(34)&amp;": "&amp;CHAR(34)&amp;SUBSTITUTE(CriteriTecnici!$F961,CHAR(34),"'")&amp;CHAR(34)&amp;", "&amp;CHAR(34)&amp;"value"&amp;CHAR(34)&amp;": "&amp;SUBSTITUTE(TRIM(ROUND(IFERROR(CriteriTecnici!$N961*1,IFERROR(NUMBERVALUE(CriteriTecnici!$N961,".",","),IFERROR(NUMBERVALUE(CriteriTecnici!$N961,",","."),0))),4)&amp;""),",",".")&amp;", "&amp;CHAR(34)&amp;"numerator"&amp;CHAR(34)&amp;": "&amp;SUBSTITUTE(TRIM(ROUND(IFERROR(CriteriTecnici!$K961*1,IFERROR(NUMBERVALUE(CriteriTecnici!$K961,".",","),IFERROR(NUMBERVALUE(CriteriTecnici!$K961,",","."),0))),4)&amp;""),",",".")&amp;", "&amp;CHAR(34)&amp;"denominator"&amp;CHAR(34)&amp;": "&amp;SUBSTITUTE(TRIM(ROUND(IFERROR(CriteriTecnici!$L961*1,IFERROR(NUMBERVALUE(CriteriTecnici!$L961,".",","),IFERROR(NUMBERVALUE(CriteriTecnici!$L961,",","."),0))),4)&amp;""),",",".")&amp;", "&amp;CHAR(34)&amp;"flag"&amp;CHAR(34)&amp;": "&amp;SUBSTITUTE(TRIM(ROUND(IFERROR(CriteriTecnici!$M961*1,IFERROR(NUMBERVALUE(CriteriTecnici!$M961,".",","),IFERROR(NUMBERVALUE(CriteriTecnici!$M961,",","."),0))),4)&amp;""),",",".")&amp;", "&amp;CHAR(34)&amp;"rawScore"&amp;CHAR(34)&amp;": "&amp;SUBSTITUTE(TRIM(ROUND(IFERROR(CriteriTecnici!$O961*1,IFERROR(NUMBERVALUE(CriteriTecnici!$O961,".",","),IFERROR(NUMBERVALUE(CriteriTecnici!$O961,",","."),0))),4)&amp;""),",",".")&amp;CHAR(125)&amp;IF(TRUE,",",""))</f>
        <v/>
      </c>
    </row>
    <row r="1182">
      <c r="A1182" s="38">
        <f>IF(CriteriTecnici!$A962="","","    "&amp;CHAR(123)&amp;CHAR(34)&amp;"bidderId"&amp;CHAR(34)&amp;": "&amp;CHAR(34)&amp;SUBSTITUTE(CriteriTecnici!$A962,CHAR(34),"'")&amp;CHAR(34)&amp;", "&amp;CHAR(34)&amp;"lotId"&amp;CHAR(34)&amp;": "&amp;CHAR(34)&amp;SUBSTITUTE(CriteriTecnici!$C962,CHAR(34),"'")&amp;CHAR(34)&amp;", "&amp;CHAR(34)&amp;"criterionId"&amp;CHAR(34)&amp;": "&amp;CHAR(34)&amp;SUBSTITUTE(CriteriTecnici!$D962,CHAR(34),"'")&amp;CHAR(34)&amp;", "&amp;CHAR(34)&amp;"kind"&amp;CHAR(34)&amp;": "&amp;CHAR(34)&amp;SUBSTITUTE(CriteriTecnici!$F962,CHAR(34),"'")&amp;CHAR(34)&amp;", "&amp;CHAR(34)&amp;"value"&amp;CHAR(34)&amp;": "&amp;SUBSTITUTE(TRIM(ROUND(IFERROR(CriteriTecnici!$N962*1,IFERROR(NUMBERVALUE(CriteriTecnici!$N962,".",","),IFERROR(NUMBERVALUE(CriteriTecnici!$N962,",","."),0))),4)&amp;""),",",".")&amp;", "&amp;CHAR(34)&amp;"numerator"&amp;CHAR(34)&amp;": "&amp;SUBSTITUTE(TRIM(ROUND(IFERROR(CriteriTecnici!$K962*1,IFERROR(NUMBERVALUE(CriteriTecnici!$K962,".",","),IFERROR(NUMBERVALUE(CriteriTecnici!$K962,",","."),0))),4)&amp;""),",",".")&amp;", "&amp;CHAR(34)&amp;"denominator"&amp;CHAR(34)&amp;": "&amp;SUBSTITUTE(TRIM(ROUND(IFERROR(CriteriTecnici!$L962*1,IFERROR(NUMBERVALUE(CriteriTecnici!$L962,".",","),IFERROR(NUMBERVALUE(CriteriTecnici!$L962,",","."),0))),4)&amp;""),",",".")&amp;", "&amp;CHAR(34)&amp;"flag"&amp;CHAR(34)&amp;": "&amp;SUBSTITUTE(TRIM(ROUND(IFERROR(CriteriTecnici!$M962*1,IFERROR(NUMBERVALUE(CriteriTecnici!$M962,".",","),IFERROR(NUMBERVALUE(CriteriTecnici!$M962,",","."),0))),4)&amp;""),",",".")&amp;", "&amp;CHAR(34)&amp;"rawScore"&amp;CHAR(34)&amp;": "&amp;SUBSTITUTE(TRIM(ROUND(IFERROR(CriteriTecnici!$O962*1,IFERROR(NUMBERVALUE(CriteriTecnici!$O962,".",","),IFERROR(NUMBERVALUE(CriteriTecnici!$O962,",","."),0))),4)&amp;""),",",".")&amp;CHAR(125)&amp;IF(TRUE,",",""))</f>
        <v/>
      </c>
    </row>
    <row r="1183">
      <c r="A1183" s="38">
        <f>IF(CriteriTecnici!$A963="","","    "&amp;CHAR(123)&amp;CHAR(34)&amp;"bidderId"&amp;CHAR(34)&amp;": "&amp;CHAR(34)&amp;SUBSTITUTE(CriteriTecnici!$A963,CHAR(34),"'")&amp;CHAR(34)&amp;", "&amp;CHAR(34)&amp;"lotId"&amp;CHAR(34)&amp;": "&amp;CHAR(34)&amp;SUBSTITUTE(CriteriTecnici!$C963,CHAR(34),"'")&amp;CHAR(34)&amp;", "&amp;CHAR(34)&amp;"criterionId"&amp;CHAR(34)&amp;": "&amp;CHAR(34)&amp;SUBSTITUTE(CriteriTecnici!$D963,CHAR(34),"'")&amp;CHAR(34)&amp;", "&amp;CHAR(34)&amp;"kind"&amp;CHAR(34)&amp;": "&amp;CHAR(34)&amp;SUBSTITUTE(CriteriTecnici!$F963,CHAR(34),"'")&amp;CHAR(34)&amp;", "&amp;CHAR(34)&amp;"value"&amp;CHAR(34)&amp;": "&amp;SUBSTITUTE(TRIM(ROUND(IFERROR(CriteriTecnici!$N963*1,IFERROR(NUMBERVALUE(CriteriTecnici!$N963,".",","),IFERROR(NUMBERVALUE(CriteriTecnici!$N963,",","."),0))),4)&amp;""),",",".")&amp;", "&amp;CHAR(34)&amp;"numerator"&amp;CHAR(34)&amp;": "&amp;SUBSTITUTE(TRIM(ROUND(IFERROR(CriteriTecnici!$K963*1,IFERROR(NUMBERVALUE(CriteriTecnici!$K963,".",","),IFERROR(NUMBERVALUE(CriteriTecnici!$K963,",","."),0))),4)&amp;""),",",".")&amp;", "&amp;CHAR(34)&amp;"denominator"&amp;CHAR(34)&amp;": "&amp;SUBSTITUTE(TRIM(ROUND(IFERROR(CriteriTecnici!$L963*1,IFERROR(NUMBERVALUE(CriteriTecnici!$L963,".",","),IFERROR(NUMBERVALUE(CriteriTecnici!$L963,",","."),0))),4)&amp;""),",",".")&amp;", "&amp;CHAR(34)&amp;"flag"&amp;CHAR(34)&amp;": "&amp;SUBSTITUTE(TRIM(ROUND(IFERROR(CriteriTecnici!$M963*1,IFERROR(NUMBERVALUE(CriteriTecnici!$M963,".",","),IFERROR(NUMBERVALUE(CriteriTecnici!$M963,",","."),0))),4)&amp;""),",",".")&amp;", "&amp;CHAR(34)&amp;"rawScore"&amp;CHAR(34)&amp;": "&amp;SUBSTITUTE(TRIM(ROUND(IFERROR(CriteriTecnici!$O963*1,IFERROR(NUMBERVALUE(CriteriTecnici!$O963,".",","),IFERROR(NUMBERVALUE(CriteriTecnici!$O963,",","."),0))),4)&amp;""),",",".")&amp;CHAR(125)&amp;IF(TRUE,",",""))</f>
        <v/>
      </c>
    </row>
    <row r="1184">
      <c r="A1184" s="38">
        <f>IF(CriteriTecnici!$A964="","","    "&amp;CHAR(123)&amp;CHAR(34)&amp;"bidderId"&amp;CHAR(34)&amp;": "&amp;CHAR(34)&amp;SUBSTITUTE(CriteriTecnici!$A964,CHAR(34),"'")&amp;CHAR(34)&amp;", "&amp;CHAR(34)&amp;"lotId"&amp;CHAR(34)&amp;": "&amp;CHAR(34)&amp;SUBSTITUTE(CriteriTecnici!$C964,CHAR(34),"'")&amp;CHAR(34)&amp;", "&amp;CHAR(34)&amp;"criterionId"&amp;CHAR(34)&amp;": "&amp;CHAR(34)&amp;SUBSTITUTE(CriteriTecnici!$D964,CHAR(34),"'")&amp;CHAR(34)&amp;", "&amp;CHAR(34)&amp;"kind"&amp;CHAR(34)&amp;": "&amp;CHAR(34)&amp;SUBSTITUTE(CriteriTecnici!$F964,CHAR(34),"'")&amp;CHAR(34)&amp;", "&amp;CHAR(34)&amp;"value"&amp;CHAR(34)&amp;": "&amp;SUBSTITUTE(TRIM(ROUND(IFERROR(CriteriTecnici!$N964*1,IFERROR(NUMBERVALUE(CriteriTecnici!$N964,".",","),IFERROR(NUMBERVALUE(CriteriTecnici!$N964,",","."),0))),4)&amp;""),",",".")&amp;", "&amp;CHAR(34)&amp;"numerator"&amp;CHAR(34)&amp;": "&amp;SUBSTITUTE(TRIM(ROUND(IFERROR(CriteriTecnici!$K964*1,IFERROR(NUMBERVALUE(CriteriTecnici!$K964,".",","),IFERROR(NUMBERVALUE(CriteriTecnici!$K964,",","."),0))),4)&amp;""),",",".")&amp;", "&amp;CHAR(34)&amp;"denominator"&amp;CHAR(34)&amp;": "&amp;SUBSTITUTE(TRIM(ROUND(IFERROR(CriteriTecnici!$L964*1,IFERROR(NUMBERVALUE(CriteriTecnici!$L964,".",","),IFERROR(NUMBERVALUE(CriteriTecnici!$L964,",","."),0))),4)&amp;""),",",".")&amp;", "&amp;CHAR(34)&amp;"flag"&amp;CHAR(34)&amp;": "&amp;SUBSTITUTE(TRIM(ROUND(IFERROR(CriteriTecnici!$M964*1,IFERROR(NUMBERVALUE(CriteriTecnici!$M964,".",","),IFERROR(NUMBERVALUE(CriteriTecnici!$M964,",","."),0))),4)&amp;""),",",".")&amp;", "&amp;CHAR(34)&amp;"rawScore"&amp;CHAR(34)&amp;": "&amp;SUBSTITUTE(TRIM(ROUND(IFERROR(CriteriTecnici!$O964*1,IFERROR(NUMBERVALUE(CriteriTecnici!$O964,".",","),IFERROR(NUMBERVALUE(CriteriTecnici!$O964,",","."),0))),4)&amp;""),",",".")&amp;CHAR(125)&amp;IF(TRUE,",",""))</f>
        <v/>
      </c>
    </row>
    <row r="1185">
      <c r="A1185" s="38">
        <f>IF(CriteriTecnici!$A965="","","    "&amp;CHAR(123)&amp;CHAR(34)&amp;"bidderId"&amp;CHAR(34)&amp;": "&amp;CHAR(34)&amp;SUBSTITUTE(CriteriTecnici!$A965,CHAR(34),"'")&amp;CHAR(34)&amp;", "&amp;CHAR(34)&amp;"lotId"&amp;CHAR(34)&amp;": "&amp;CHAR(34)&amp;SUBSTITUTE(CriteriTecnici!$C965,CHAR(34),"'")&amp;CHAR(34)&amp;", "&amp;CHAR(34)&amp;"criterionId"&amp;CHAR(34)&amp;": "&amp;CHAR(34)&amp;SUBSTITUTE(CriteriTecnici!$D965,CHAR(34),"'")&amp;CHAR(34)&amp;", "&amp;CHAR(34)&amp;"kind"&amp;CHAR(34)&amp;": "&amp;CHAR(34)&amp;SUBSTITUTE(CriteriTecnici!$F965,CHAR(34),"'")&amp;CHAR(34)&amp;", "&amp;CHAR(34)&amp;"value"&amp;CHAR(34)&amp;": "&amp;SUBSTITUTE(TRIM(ROUND(IFERROR(CriteriTecnici!$N965*1,IFERROR(NUMBERVALUE(CriteriTecnici!$N965,".",","),IFERROR(NUMBERVALUE(CriteriTecnici!$N965,",","."),0))),4)&amp;""),",",".")&amp;", "&amp;CHAR(34)&amp;"numerator"&amp;CHAR(34)&amp;": "&amp;SUBSTITUTE(TRIM(ROUND(IFERROR(CriteriTecnici!$K965*1,IFERROR(NUMBERVALUE(CriteriTecnici!$K965,".",","),IFERROR(NUMBERVALUE(CriteriTecnici!$K965,",","."),0))),4)&amp;""),",",".")&amp;", "&amp;CHAR(34)&amp;"denominator"&amp;CHAR(34)&amp;": "&amp;SUBSTITUTE(TRIM(ROUND(IFERROR(CriteriTecnici!$L965*1,IFERROR(NUMBERVALUE(CriteriTecnici!$L965,".",","),IFERROR(NUMBERVALUE(CriteriTecnici!$L965,",","."),0))),4)&amp;""),",",".")&amp;", "&amp;CHAR(34)&amp;"flag"&amp;CHAR(34)&amp;": "&amp;SUBSTITUTE(TRIM(ROUND(IFERROR(CriteriTecnici!$M965*1,IFERROR(NUMBERVALUE(CriteriTecnici!$M965,".",","),IFERROR(NUMBERVALUE(CriteriTecnici!$M965,",","."),0))),4)&amp;""),",",".")&amp;", "&amp;CHAR(34)&amp;"rawScore"&amp;CHAR(34)&amp;": "&amp;SUBSTITUTE(TRIM(ROUND(IFERROR(CriteriTecnici!$O965*1,IFERROR(NUMBERVALUE(CriteriTecnici!$O965,".",","),IFERROR(NUMBERVALUE(CriteriTecnici!$O965,",","."),0))),4)&amp;""),",",".")&amp;CHAR(125)&amp;IF(COUNTA(Offerte!$A33:$A$200)&gt;0,",",""))</f>
        <v/>
      </c>
    </row>
    <row r="1186">
      <c r="A1186" s="38">
        <f>IF(CriteriTecnici!$A966="","","    "&amp;CHAR(123)&amp;CHAR(34)&amp;"bidderId"&amp;CHAR(34)&amp;": "&amp;CHAR(34)&amp;SUBSTITUTE(CriteriTecnici!$A966,CHAR(34),"'")&amp;CHAR(34)&amp;", "&amp;CHAR(34)&amp;"lotId"&amp;CHAR(34)&amp;": "&amp;CHAR(34)&amp;SUBSTITUTE(CriteriTecnici!$C966,CHAR(34),"'")&amp;CHAR(34)&amp;", "&amp;CHAR(34)&amp;"criterionId"&amp;CHAR(34)&amp;": "&amp;CHAR(34)&amp;SUBSTITUTE(CriteriTecnici!$D966,CHAR(34),"'")&amp;CHAR(34)&amp;", "&amp;CHAR(34)&amp;"kind"&amp;CHAR(34)&amp;": "&amp;CHAR(34)&amp;SUBSTITUTE(CriteriTecnici!$F966,CHAR(34),"'")&amp;CHAR(34)&amp;", "&amp;CHAR(34)&amp;"value"&amp;CHAR(34)&amp;": "&amp;SUBSTITUTE(TRIM(ROUND(IFERROR(CriteriTecnici!$N966*1,IFERROR(NUMBERVALUE(CriteriTecnici!$N966,".",","),IFERROR(NUMBERVALUE(CriteriTecnici!$N966,",","."),0))),4)&amp;""),",",".")&amp;", "&amp;CHAR(34)&amp;"numerator"&amp;CHAR(34)&amp;": "&amp;SUBSTITUTE(TRIM(ROUND(IFERROR(CriteriTecnici!$K966*1,IFERROR(NUMBERVALUE(CriteriTecnici!$K966,".",","),IFERROR(NUMBERVALUE(CriteriTecnici!$K966,",","."),0))),4)&amp;""),",",".")&amp;", "&amp;CHAR(34)&amp;"denominator"&amp;CHAR(34)&amp;": "&amp;SUBSTITUTE(TRIM(ROUND(IFERROR(CriteriTecnici!$L966*1,IFERROR(NUMBERVALUE(CriteriTecnici!$L966,".",","),IFERROR(NUMBERVALUE(CriteriTecnici!$L966,",","."),0))),4)&amp;""),",",".")&amp;", "&amp;CHAR(34)&amp;"flag"&amp;CHAR(34)&amp;": "&amp;SUBSTITUTE(TRIM(ROUND(IFERROR(CriteriTecnici!$M966*1,IFERROR(NUMBERVALUE(CriteriTecnici!$M966,".",","),IFERROR(NUMBERVALUE(CriteriTecnici!$M966,",","."),0))),4)&amp;""),",",".")&amp;", "&amp;CHAR(34)&amp;"rawScore"&amp;CHAR(34)&amp;": "&amp;SUBSTITUTE(TRIM(ROUND(IFERROR(CriteriTecnici!$O966*1,IFERROR(NUMBERVALUE(CriteriTecnici!$O966,".",","),IFERROR(NUMBERVALUE(CriteriTecnici!$O966,",","."),0))),4)&amp;""),",",".")&amp;CHAR(125)&amp;IF(TRUE,",",""))</f>
        <v/>
      </c>
    </row>
    <row r="1187">
      <c r="A1187" s="38">
        <f>IF(CriteriTecnici!$A967="","","    "&amp;CHAR(123)&amp;CHAR(34)&amp;"bidderId"&amp;CHAR(34)&amp;": "&amp;CHAR(34)&amp;SUBSTITUTE(CriteriTecnici!$A967,CHAR(34),"'")&amp;CHAR(34)&amp;", "&amp;CHAR(34)&amp;"lotId"&amp;CHAR(34)&amp;": "&amp;CHAR(34)&amp;SUBSTITUTE(CriteriTecnici!$C967,CHAR(34),"'")&amp;CHAR(34)&amp;", "&amp;CHAR(34)&amp;"criterionId"&amp;CHAR(34)&amp;": "&amp;CHAR(34)&amp;SUBSTITUTE(CriteriTecnici!$D967,CHAR(34),"'")&amp;CHAR(34)&amp;", "&amp;CHAR(34)&amp;"kind"&amp;CHAR(34)&amp;": "&amp;CHAR(34)&amp;SUBSTITUTE(CriteriTecnici!$F967,CHAR(34),"'")&amp;CHAR(34)&amp;", "&amp;CHAR(34)&amp;"value"&amp;CHAR(34)&amp;": "&amp;SUBSTITUTE(TRIM(ROUND(IFERROR(CriteriTecnici!$N967*1,IFERROR(NUMBERVALUE(CriteriTecnici!$N967,".",","),IFERROR(NUMBERVALUE(CriteriTecnici!$N967,",","."),0))),4)&amp;""),",",".")&amp;", "&amp;CHAR(34)&amp;"numerator"&amp;CHAR(34)&amp;": "&amp;SUBSTITUTE(TRIM(ROUND(IFERROR(CriteriTecnici!$K967*1,IFERROR(NUMBERVALUE(CriteriTecnici!$K967,".",","),IFERROR(NUMBERVALUE(CriteriTecnici!$K967,",","."),0))),4)&amp;""),",",".")&amp;", "&amp;CHAR(34)&amp;"denominator"&amp;CHAR(34)&amp;": "&amp;SUBSTITUTE(TRIM(ROUND(IFERROR(CriteriTecnici!$L967*1,IFERROR(NUMBERVALUE(CriteriTecnici!$L967,".",","),IFERROR(NUMBERVALUE(CriteriTecnici!$L967,",","."),0))),4)&amp;""),",",".")&amp;", "&amp;CHAR(34)&amp;"flag"&amp;CHAR(34)&amp;": "&amp;SUBSTITUTE(TRIM(ROUND(IFERROR(CriteriTecnici!$M967*1,IFERROR(NUMBERVALUE(CriteriTecnici!$M967,".",","),IFERROR(NUMBERVALUE(CriteriTecnici!$M967,",","."),0))),4)&amp;""),",",".")&amp;", "&amp;CHAR(34)&amp;"rawScore"&amp;CHAR(34)&amp;": "&amp;SUBSTITUTE(TRIM(ROUND(IFERROR(CriteriTecnici!$O967*1,IFERROR(NUMBERVALUE(CriteriTecnici!$O967,".",","),IFERROR(NUMBERVALUE(CriteriTecnici!$O967,",","."),0))),4)&amp;""),",",".")&amp;CHAR(125)&amp;IF(TRUE,",",""))</f>
        <v/>
      </c>
    </row>
    <row r="1188">
      <c r="A1188" s="38">
        <f>IF(CriteriTecnici!$A968="","","    "&amp;CHAR(123)&amp;CHAR(34)&amp;"bidderId"&amp;CHAR(34)&amp;": "&amp;CHAR(34)&amp;SUBSTITUTE(CriteriTecnici!$A968,CHAR(34),"'")&amp;CHAR(34)&amp;", "&amp;CHAR(34)&amp;"lotId"&amp;CHAR(34)&amp;": "&amp;CHAR(34)&amp;SUBSTITUTE(CriteriTecnici!$C968,CHAR(34),"'")&amp;CHAR(34)&amp;", "&amp;CHAR(34)&amp;"criterionId"&amp;CHAR(34)&amp;": "&amp;CHAR(34)&amp;SUBSTITUTE(CriteriTecnici!$D968,CHAR(34),"'")&amp;CHAR(34)&amp;", "&amp;CHAR(34)&amp;"kind"&amp;CHAR(34)&amp;": "&amp;CHAR(34)&amp;SUBSTITUTE(CriteriTecnici!$F968,CHAR(34),"'")&amp;CHAR(34)&amp;", "&amp;CHAR(34)&amp;"value"&amp;CHAR(34)&amp;": "&amp;SUBSTITUTE(TRIM(ROUND(IFERROR(CriteriTecnici!$N968*1,IFERROR(NUMBERVALUE(CriteriTecnici!$N968,".",","),IFERROR(NUMBERVALUE(CriteriTecnici!$N968,",","."),0))),4)&amp;""),",",".")&amp;", "&amp;CHAR(34)&amp;"numerator"&amp;CHAR(34)&amp;": "&amp;SUBSTITUTE(TRIM(ROUND(IFERROR(CriteriTecnici!$K968*1,IFERROR(NUMBERVALUE(CriteriTecnici!$K968,".",","),IFERROR(NUMBERVALUE(CriteriTecnici!$K968,",","."),0))),4)&amp;""),",",".")&amp;", "&amp;CHAR(34)&amp;"denominator"&amp;CHAR(34)&amp;": "&amp;SUBSTITUTE(TRIM(ROUND(IFERROR(CriteriTecnici!$L968*1,IFERROR(NUMBERVALUE(CriteriTecnici!$L968,".",","),IFERROR(NUMBERVALUE(CriteriTecnici!$L968,",","."),0))),4)&amp;""),",",".")&amp;", "&amp;CHAR(34)&amp;"flag"&amp;CHAR(34)&amp;": "&amp;SUBSTITUTE(TRIM(ROUND(IFERROR(CriteriTecnici!$M968*1,IFERROR(NUMBERVALUE(CriteriTecnici!$M968,".",","),IFERROR(NUMBERVALUE(CriteriTecnici!$M968,",","."),0))),4)&amp;""),",",".")&amp;", "&amp;CHAR(34)&amp;"rawScore"&amp;CHAR(34)&amp;": "&amp;SUBSTITUTE(TRIM(ROUND(IFERROR(CriteriTecnici!$O968*1,IFERROR(NUMBERVALUE(CriteriTecnici!$O968,".",","),IFERROR(NUMBERVALUE(CriteriTecnici!$O968,",","."),0))),4)&amp;""),",",".")&amp;CHAR(125)&amp;IF(TRUE,",",""))</f>
        <v/>
      </c>
    </row>
    <row r="1189">
      <c r="A1189" s="38">
        <f>IF(CriteriTecnici!$A969="","","    "&amp;CHAR(123)&amp;CHAR(34)&amp;"bidderId"&amp;CHAR(34)&amp;": "&amp;CHAR(34)&amp;SUBSTITUTE(CriteriTecnici!$A969,CHAR(34),"'")&amp;CHAR(34)&amp;", "&amp;CHAR(34)&amp;"lotId"&amp;CHAR(34)&amp;": "&amp;CHAR(34)&amp;SUBSTITUTE(CriteriTecnici!$C969,CHAR(34),"'")&amp;CHAR(34)&amp;", "&amp;CHAR(34)&amp;"criterionId"&amp;CHAR(34)&amp;": "&amp;CHAR(34)&amp;SUBSTITUTE(CriteriTecnici!$D969,CHAR(34),"'")&amp;CHAR(34)&amp;", "&amp;CHAR(34)&amp;"kind"&amp;CHAR(34)&amp;": "&amp;CHAR(34)&amp;SUBSTITUTE(CriteriTecnici!$F969,CHAR(34),"'")&amp;CHAR(34)&amp;", "&amp;CHAR(34)&amp;"value"&amp;CHAR(34)&amp;": "&amp;SUBSTITUTE(TRIM(ROUND(IFERROR(CriteriTecnici!$N969*1,IFERROR(NUMBERVALUE(CriteriTecnici!$N969,".",","),IFERROR(NUMBERVALUE(CriteriTecnici!$N969,",","."),0))),4)&amp;""),",",".")&amp;", "&amp;CHAR(34)&amp;"numerator"&amp;CHAR(34)&amp;": "&amp;SUBSTITUTE(TRIM(ROUND(IFERROR(CriteriTecnici!$K969*1,IFERROR(NUMBERVALUE(CriteriTecnici!$K969,".",","),IFERROR(NUMBERVALUE(CriteriTecnici!$K969,",","."),0))),4)&amp;""),",",".")&amp;", "&amp;CHAR(34)&amp;"denominator"&amp;CHAR(34)&amp;": "&amp;SUBSTITUTE(TRIM(ROUND(IFERROR(CriteriTecnici!$L969*1,IFERROR(NUMBERVALUE(CriteriTecnici!$L969,".",","),IFERROR(NUMBERVALUE(CriteriTecnici!$L969,",","."),0))),4)&amp;""),",",".")&amp;", "&amp;CHAR(34)&amp;"flag"&amp;CHAR(34)&amp;": "&amp;SUBSTITUTE(TRIM(ROUND(IFERROR(CriteriTecnici!$M969*1,IFERROR(NUMBERVALUE(CriteriTecnici!$M969,".",","),IFERROR(NUMBERVALUE(CriteriTecnici!$M969,",","."),0))),4)&amp;""),",",".")&amp;", "&amp;CHAR(34)&amp;"rawScore"&amp;CHAR(34)&amp;": "&amp;SUBSTITUTE(TRIM(ROUND(IFERROR(CriteriTecnici!$O969*1,IFERROR(NUMBERVALUE(CriteriTecnici!$O969,".",","),IFERROR(NUMBERVALUE(CriteriTecnici!$O969,",","."),0))),4)&amp;""),",",".")&amp;CHAR(125)&amp;IF(TRUE,",",""))</f>
        <v/>
      </c>
    </row>
    <row r="1190">
      <c r="A1190" s="38">
        <f>IF(CriteriTecnici!$A970="","","    "&amp;CHAR(123)&amp;CHAR(34)&amp;"bidderId"&amp;CHAR(34)&amp;": "&amp;CHAR(34)&amp;SUBSTITUTE(CriteriTecnici!$A970,CHAR(34),"'")&amp;CHAR(34)&amp;", "&amp;CHAR(34)&amp;"lotId"&amp;CHAR(34)&amp;": "&amp;CHAR(34)&amp;SUBSTITUTE(CriteriTecnici!$C970,CHAR(34),"'")&amp;CHAR(34)&amp;", "&amp;CHAR(34)&amp;"criterionId"&amp;CHAR(34)&amp;": "&amp;CHAR(34)&amp;SUBSTITUTE(CriteriTecnici!$D970,CHAR(34),"'")&amp;CHAR(34)&amp;", "&amp;CHAR(34)&amp;"kind"&amp;CHAR(34)&amp;": "&amp;CHAR(34)&amp;SUBSTITUTE(CriteriTecnici!$F970,CHAR(34),"'")&amp;CHAR(34)&amp;", "&amp;CHAR(34)&amp;"value"&amp;CHAR(34)&amp;": "&amp;SUBSTITUTE(TRIM(ROUND(IFERROR(CriteriTecnici!$N970*1,IFERROR(NUMBERVALUE(CriteriTecnici!$N970,".",","),IFERROR(NUMBERVALUE(CriteriTecnici!$N970,",","."),0))),4)&amp;""),",",".")&amp;", "&amp;CHAR(34)&amp;"numerator"&amp;CHAR(34)&amp;": "&amp;SUBSTITUTE(TRIM(ROUND(IFERROR(CriteriTecnici!$K970*1,IFERROR(NUMBERVALUE(CriteriTecnici!$K970,".",","),IFERROR(NUMBERVALUE(CriteriTecnici!$K970,",","."),0))),4)&amp;""),",",".")&amp;", "&amp;CHAR(34)&amp;"denominator"&amp;CHAR(34)&amp;": "&amp;SUBSTITUTE(TRIM(ROUND(IFERROR(CriteriTecnici!$L970*1,IFERROR(NUMBERVALUE(CriteriTecnici!$L970,".",","),IFERROR(NUMBERVALUE(CriteriTecnici!$L970,",","."),0))),4)&amp;""),",",".")&amp;", "&amp;CHAR(34)&amp;"flag"&amp;CHAR(34)&amp;": "&amp;SUBSTITUTE(TRIM(ROUND(IFERROR(CriteriTecnici!$M970*1,IFERROR(NUMBERVALUE(CriteriTecnici!$M970,".",","),IFERROR(NUMBERVALUE(CriteriTecnici!$M970,",","."),0))),4)&amp;""),",",".")&amp;", "&amp;CHAR(34)&amp;"rawScore"&amp;CHAR(34)&amp;": "&amp;SUBSTITUTE(TRIM(ROUND(IFERROR(CriteriTecnici!$O970*1,IFERROR(NUMBERVALUE(CriteriTecnici!$O970,".",","),IFERROR(NUMBERVALUE(CriteriTecnici!$O970,",","."),0))),4)&amp;""),",",".")&amp;CHAR(125)&amp;IF(TRUE,",",""))</f>
        <v/>
      </c>
    </row>
    <row r="1191">
      <c r="A1191" s="38">
        <f>IF(CriteriTecnici!$A971="","","    "&amp;CHAR(123)&amp;CHAR(34)&amp;"bidderId"&amp;CHAR(34)&amp;": "&amp;CHAR(34)&amp;SUBSTITUTE(CriteriTecnici!$A971,CHAR(34),"'")&amp;CHAR(34)&amp;", "&amp;CHAR(34)&amp;"lotId"&amp;CHAR(34)&amp;": "&amp;CHAR(34)&amp;SUBSTITUTE(CriteriTecnici!$C971,CHAR(34),"'")&amp;CHAR(34)&amp;", "&amp;CHAR(34)&amp;"criterionId"&amp;CHAR(34)&amp;": "&amp;CHAR(34)&amp;SUBSTITUTE(CriteriTecnici!$D971,CHAR(34),"'")&amp;CHAR(34)&amp;", "&amp;CHAR(34)&amp;"kind"&amp;CHAR(34)&amp;": "&amp;CHAR(34)&amp;SUBSTITUTE(CriteriTecnici!$F971,CHAR(34),"'")&amp;CHAR(34)&amp;", "&amp;CHAR(34)&amp;"value"&amp;CHAR(34)&amp;": "&amp;SUBSTITUTE(TRIM(ROUND(IFERROR(CriteriTecnici!$N971*1,IFERROR(NUMBERVALUE(CriteriTecnici!$N971,".",","),IFERROR(NUMBERVALUE(CriteriTecnici!$N971,",","."),0))),4)&amp;""),",",".")&amp;", "&amp;CHAR(34)&amp;"numerator"&amp;CHAR(34)&amp;": "&amp;SUBSTITUTE(TRIM(ROUND(IFERROR(CriteriTecnici!$K971*1,IFERROR(NUMBERVALUE(CriteriTecnici!$K971,".",","),IFERROR(NUMBERVALUE(CriteriTecnici!$K971,",","."),0))),4)&amp;""),",",".")&amp;", "&amp;CHAR(34)&amp;"denominator"&amp;CHAR(34)&amp;": "&amp;SUBSTITUTE(TRIM(ROUND(IFERROR(CriteriTecnici!$L971*1,IFERROR(NUMBERVALUE(CriteriTecnici!$L971,".",","),IFERROR(NUMBERVALUE(CriteriTecnici!$L971,",","."),0))),4)&amp;""),",",".")&amp;", "&amp;CHAR(34)&amp;"flag"&amp;CHAR(34)&amp;": "&amp;SUBSTITUTE(TRIM(ROUND(IFERROR(CriteriTecnici!$M971*1,IFERROR(NUMBERVALUE(CriteriTecnici!$M971,".",","),IFERROR(NUMBERVALUE(CriteriTecnici!$M971,",","."),0))),4)&amp;""),",",".")&amp;", "&amp;CHAR(34)&amp;"rawScore"&amp;CHAR(34)&amp;": "&amp;SUBSTITUTE(TRIM(ROUND(IFERROR(CriteriTecnici!$O971*1,IFERROR(NUMBERVALUE(CriteriTecnici!$O971,".",","),IFERROR(NUMBERVALUE(CriteriTecnici!$O971,",","."),0))),4)&amp;""),",",".")&amp;CHAR(125)&amp;IF(TRUE,",",""))</f>
        <v/>
      </c>
    </row>
    <row r="1192">
      <c r="A1192" s="38">
        <f>IF(CriteriTecnici!$A972="","","    "&amp;CHAR(123)&amp;CHAR(34)&amp;"bidderId"&amp;CHAR(34)&amp;": "&amp;CHAR(34)&amp;SUBSTITUTE(CriteriTecnici!$A972,CHAR(34),"'")&amp;CHAR(34)&amp;", "&amp;CHAR(34)&amp;"lotId"&amp;CHAR(34)&amp;": "&amp;CHAR(34)&amp;SUBSTITUTE(CriteriTecnici!$C972,CHAR(34),"'")&amp;CHAR(34)&amp;", "&amp;CHAR(34)&amp;"criterionId"&amp;CHAR(34)&amp;": "&amp;CHAR(34)&amp;SUBSTITUTE(CriteriTecnici!$D972,CHAR(34),"'")&amp;CHAR(34)&amp;", "&amp;CHAR(34)&amp;"kind"&amp;CHAR(34)&amp;": "&amp;CHAR(34)&amp;SUBSTITUTE(CriteriTecnici!$F972,CHAR(34),"'")&amp;CHAR(34)&amp;", "&amp;CHAR(34)&amp;"value"&amp;CHAR(34)&amp;": "&amp;SUBSTITUTE(TRIM(ROUND(IFERROR(CriteriTecnici!$N972*1,IFERROR(NUMBERVALUE(CriteriTecnici!$N972,".",","),IFERROR(NUMBERVALUE(CriteriTecnici!$N972,",","."),0))),4)&amp;""),",",".")&amp;", "&amp;CHAR(34)&amp;"numerator"&amp;CHAR(34)&amp;": "&amp;SUBSTITUTE(TRIM(ROUND(IFERROR(CriteriTecnici!$K972*1,IFERROR(NUMBERVALUE(CriteriTecnici!$K972,".",","),IFERROR(NUMBERVALUE(CriteriTecnici!$K972,",","."),0))),4)&amp;""),",",".")&amp;", "&amp;CHAR(34)&amp;"denominator"&amp;CHAR(34)&amp;": "&amp;SUBSTITUTE(TRIM(ROUND(IFERROR(CriteriTecnici!$L972*1,IFERROR(NUMBERVALUE(CriteriTecnici!$L972,".",","),IFERROR(NUMBERVALUE(CriteriTecnici!$L972,",","."),0))),4)&amp;""),",",".")&amp;", "&amp;CHAR(34)&amp;"flag"&amp;CHAR(34)&amp;": "&amp;SUBSTITUTE(TRIM(ROUND(IFERROR(CriteriTecnici!$M972*1,IFERROR(NUMBERVALUE(CriteriTecnici!$M972,".",","),IFERROR(NUMBERVALUE(CriteriTecnici!$M972,",","."),0))),4)&amp;""),",",".")&amp;", "&amp;CHAR(34)&amp;"rawScore"&amp;CHAR(34)&amp;": "&amp;SUBSTITUTE(TRIM(ROUND(IFERROR(CriteriTecnici!$O972*1,IFERROR(NUMBERVALUE(CriteriTecnici!$O972,".",","),IFERROR(NUMBERVALUE(CriteriTecnici!$O972,",","."),0))),4)&amp;""),",",".")&amp;CHAR(125)&amp;IF(TRUE,",",""))</f>
        <v/>
      </c>
    </row>
    <row r="1193">
      <c r="A1193" s="38">
        <f>IF(CriteriTecnici!$A973="","","    "&amp;CHAR(123)&amp;CHAR(34)&amp;"bidderId"&amp;CHAR(34)&amp;": "&amp;CHAR(34)&amp;SUBSTITUTE(CriteriTecnici!$A973,CHAR(34),"'")&amp;CHAR(34)&amp;", "&amp;CHAR(34)&amp;"lotId"&amp;CHAR(34)&amp;": "&amp;CHAR(34)&amp;SUBSTITUTE(CriteriTecnici!$C973,CHAR(34),"'")&amp;CHAR(34)&amp;", "&amp;CHAR(34)&amp;"criterionId"&amp;CHAR(34)&amp;": "&amp;CHAR(34)&amp;SUBSTITUTE(CriteriTecnici!$D973,CHAR(34),"'")&amp;CHAR(34)&amp;", "&amp;CHAR(34)&amp;"kind"&amp;CHAR(34)&amp;": "&amp;CHAR(34)&amp;SUBSTITUTE(CriteriTecnici!$F973,CHAR(34),"'")&amp;CHAR(34)&amp;", "&amp;CHAR(34)&amp;"value"&amp;CHAR(34)&amp;": "&amp;SUBSTITUTE(TRIM(ROUND(IFERROR(CriteriTecnici!$N973*1,IFERROR(NUMBERVALUE(CriteriTecnici!$N973,".",","),IFERROR(NUMBERVALUE(CriteriTecnici!$N973,",","."),0))),4)&amp;""),",",".")&amp;", "&amp;CHAR(34)&amp;"numerator"&amp;CHAR(34)&amp;": "&amp;SUBSTITUTE(TRIM(ROUND(IFERROR(CriteriTecnici!$K973*1,IFERROR(NUMBERVALUE(CriteriTecnici!$K973,".",","),IFERROR(NUMBERVALUE(CriteriTecnici!$K973,",","."),0))),4)&amp;""),",",".")&amp;", "&amp;CHAR(34)&amp;"denominator"&amp;CHAR(34)&amp;": "&amp;SUBSTITUTE(TRIM(ROUND(IFERROR(CriteriTecnici!$L973*1,IFERROR(NUMBERVALUE(CriteriTecnici!$L973,".",","),IFERROR(NUMBERVALUE(CriteriTecnici!$L973,",","."),0))),4)&amp;""),",",".")&amp;", "&amp;CHAR(34)&amp;"flag"&amp;CHAR(34)&amp;": "&amp;SUBSTITUTE(TRIM(ROUND(IFERROR(CriteriTecnici!$M973*1,IFERROR(NUMBERVALUE(CriteriTecnici!$M973,".",","),IFERROR(NUMBERVALUE(CriteriTecnici!$M973,",","."),0))),4)&amp;""),",",".")&amp;", "&amp;CHAR(34)&amp;"rawScore"&amp;CHAR(34)&amp;": "&amp;SUBSTITUTE(TRIM(ROUND(IFERROR(CriteriTecnici!$O973*1,IFERROR(NUMBERVALUE(CriteriTecnici!$O973,".",","),IFERROR(NUMBERVALUE(CriteriTecnici!$O973,",","."),0))),4)&amp;""),",",".")&amp;CHAR(125)&amp;IF(TRUE,",",""))</f>
        <v/>
      </c>
    </row>
    <row r="1194">
      <c r="A1194" s="38">
        <f>IF(CriteriTecnici!$A974="","","    "&amp;CHAR(123)&amp;CHAR(34)&amp;"bidderId"&amp;CHAR(34)&amp;": "&amp;CHAR(34)&amp;SUBSTITUTE(CriteriTecnici!$A974,CHAR(34),"'")&amp;CHAR(34)&amp;", "&amp;CHAR(34)&amp;"lotId"&amp;CHAR(34)&amp;": "&amp;CHAR(34)&amp;SUBSTITUTE(CriteriTecnici!$C974,CHAR(34),"'")&amp;CHAR(34)&amp;", "&amp;CHAR(34)&amp;"criterionId"&amp;CHAR(34)&amp;": "&amp;CHAR(34)&amp;SUBSTITUTE(CriteriTecnici!$D974,CHAR(34),"'")&amp;CHAR(34)&amp;", "&amp;CHAR(34)&amp;"kind"&amp;CHAR(34)&amp;": "&amp;CHAR(34)&amp;SUBSTITUTE(CriteriTecnici!$F974,CHAR(34),"'")&amp;CHAR(34)&amp;", "&amp;CHAR(34)&amp;"value"&amp;CHAR(34)&amp;": "&amp;SUBSTITUTE(TRIM(ROUND(IFERROR(CriteriTecnici!$N974*1,IFERROR(NUMBERVALUE(CriteriTecnici!$N974,".",","),IFERROR(NUMBERVALUE(CriteriTecnici!$N974,",","."),0))),4)&amp;""),",",".")&amp;", "&amp;CHAR(34)&amp;"numerator"&amp;CHAR(34)&amp;": "&amp;SUBSTITUTE(TRIM(ROUND(IFERROR(CriteriTecnici!$K974*1,IFERROR(NUMBERVALUE(CriteriTecnici!$K974,".",","),IFERROR(NUMBERVALUE(CriteriTecnici!$K974,",","."),0))),4)&amp;""),",",".")&amp;", "&amp;CHAR(34)&amp;"denominator"&amp;CHAR(34)&amp;": "&amp;SUBSTITUTE(TRIM(ROUND(IFERROR(CriteriTecnici!$L974*1,IFERROR(NUMBERVALUE(CriteriTecnici!$L974,".",","),IFERROR(NUMBERVALUE(CriteriTecnici!$L974,",","."),0))),4)&amp;""),",",".")&amp;", "&amp;CHAR(34)&amp;"flag"&amp;CHAR(34)&amp;": "&amp;SUBSTITUTE(TRIM(ROUND(IFERROR(CriteriTecnici!$M974*1,IFERROR(NUMBERVALUE(CriteriTecnici!$M974,".",","),IFERROR(NUMBERVALUE(CriteriTecnici!$M974,",","."),0))),4)&amp;""),",",".")&amp;", "&amp;CHAR(34)&amp;"rawScore"&amp;CHAR(34)&amp;": "&amp;SUBSTITUTE(TRIM(ROUND(IFERROR(CriteriTecnici!$O974*1,IFERROR(NUMBERVALUE(CriteriTecnici!$O974,".",","),IFERROR(NUMBERVALUE(CriteriTecnici!$O974,",","."),0))),4)&amp;""),",",".")&amp;CHAR(125)&amp;IF(TRUE,",",""))</f>
        <v/>
      </c>
    </row>
    <row r="1195">
      <c r="A1195" s="38">
        <f>IF(CriteriTecnici!$A975="","","    "&amp;CHAR(123)&amp;CHAR(34)&amp;"bidderId"&amp;CHAR(34)&amp;": "&amp;CHAR(34)&amp;SUBSTITUTE(CriteriTecnici!$A975,CHAR(34),"'")&amp;CHAR(34)&amp;", "&amp;CHAR(34)&amp;"lotId"&amp;CHAR(34)&amp;": "&amp;CHAR(34)&amp;SUBSTITUTE(CriteriTecnici!$C975,CHAR(34),"'")&amp;CHAR(34)&amp;", "&amp;CHAR(34)&amp;"criterionId"&amp;CHAR(34)&amp;": "&amp;CHAR(34)&amp;SUBSTITUTE(CriteriTecnici!$D975,CHAR(34),"'")&amp;CHAR(34)&amp;", "&amp;CHAR(34)&amp;"kind"&amp;CHAR(34)&amp;": "&amp;CHAR(34)&amp;SUBSTITUTE(CriteriTecnici!$F975,CHAR(34),"'")&amp;CHAR(34)&amp;", "&amp;CHAR(34)&amp;"value"&amp;CHAR(34)&amp;": "&amp;SUBSTITUTE(TRIM(ROUND(IFERROR(CriteriTecnici!$N975*1,IFERROR(NUMBERVALUE(CriteriTecnici!$N975,".",","),IFERROR(NUMBERVALUE(CriteriTecnici!$N975,",","."),0))),4)&amp;""),",",".")&amp;", "&amp;CHAR(34)&amp;"numerator"&amp;CHAR(34)&amp;": "&amp;SUBSTITUTE(TRIM(ROUND(IFERROR(CriteriTecnici!$K975*1,IFERROR(NUMBERVALUE(CriteriTecnici!$K975,".",","),IFERROR(NUMBERVALUE(CriteriTecnici!$K975,",","."),0))),4)&amp;""),",",".")&amp;", "&amp;CHAR(34)&amp;"denominator"&amp;CHAR(34)&amp;": "&amp;SUBSTITUTE(TRIM(ROUND(IFERROR(CriteriTecnici!$L975*1,IFERROR(NUMBERVALUE(CriteriTecnici!$L975,".",","),IFERROR(NUMBERVALUE(CriteriTecnici!$L975,",","."),0))),4)&amp;""),",",".")&amp;", "&amp;CHAR(34)&amp;"flag"&amp;CHAR(34)&amp;": "&amp;SUBSTITUTE(TRIM(ROUND(IFERROR(CriteriTecnici!$M975*1,IFERROR(NUMBERVALUE(CriteriTecnici!$M975,".",","),IFERROR(NUMBERVALUE(CriteriTecnici!$M975,",","."),0))),4)&amp;""),",",".")&amp;", "&amp;CHAR(34)&amp;"rawScore"&amp;CHAR(34)&amp;": "&amp;SUBSTITUTE(TRIM(ROUND(IFERROR(CriteriTecnici!$O975*1,IFERROR(NUMBERVALUE(CriteriTecnici!$O975,".",","),IFERROR(NUMBERVALUE(CriteriTecnici!$O975,",","."),0))),4)&amp;""),",",".")&amp;CHAR(125)&amp;IF(TRUE,",",""))</f>
        <v/>
      </c>
    </row>
    <row r="1196">
      <c r="A1196" s="38">
        <f>IF(CriteriTecnici!$A976="","","    "&amp;CHAR(123)&amp;CHAR(34)&amp;"bidderId"&amp;CHAR(34)&amp;": "&amp;CHAR(34)&amp;SUBSTITUTE(CriteriTecnici!$A976,CHAR(34),"'")&amp;CHAR(34)&amp;", "&amp;CHAR(34)&amp;"lotId"&amp;CHAR(34)&amp;": "&amp;CHAR(34)&amp;SUBSTITUTE(CriteriTecnici!$C976,CHAR(34),"'")&amp;CHAR(34)&amp;", "&amp;CHAR(34)&amp;"criterionId"&amp;CHAR(34)&amp;": "&amp;CHAR(34)&amp;SUBSTITUTE(CriteriTecnici!$D976,CHAR(34),"'")&amp;CHAR(34)&amp;", "&amp;CHAR(34)&amp;"kind"&amp;CHAR(34)&amp;": "&amp;CHAR(34)&amp;SUBSTITUTE(CriteriTecnici!$F976,CHAR(34),"'")&amp;CHAR(34)&amp;", "&amp;CHAR(34)&amp;"value"&amp;CHAR(34)&amp;": "&amp;SUBSTITUTE(TRIM(ROUND(IFERROR(CriteriTecnici!$N976*1,IFERROR(NUMBERVALUE(CriteriTecnici!$N976,".",","),IFERROR(NUMBERVALUE(CriteriTecnici!$N976,",","."),0))),4)&amp;""),",",".")&amp;", "&amp;CHAR(34)&amp;"numerator"&amp;CHAR(34)&amp;": "&amp;SUBSTITUTE(TRIM(ROUND(IFERROR(CriteriTecnici!$K976*1,IFERROR(NUMBERVALUE(CriteriTecnici!$K976,".",","),IFERROR(NUMBERVALUE(CriteriTecnici!$K976,",","."),0))),4)&amp;""),",",".")&amp;", "&amp;CHAR(34)&amp;"denominator"&amp;CHAR(34)&amp;": "&amp;SUBSTITUTE(TRIM(ROUND(IFERROR(CriteriTecnici!$L976*1,IFERROR(NUMBERVALUE(CriteriTecnici!$L976,".",","),IFERROR(NUMBERVALUE(CriteriTecnici!$L976,",","."),0))),4)&amp;""),",",".")&amp;", "&amp;CHAR(34)&amp;"flag"&amp;CHAR(34)&amp;": "&amp;SUBSTITUTE(TRIM(ROUND(IFERROR(CriteriTecnici!$M976*1,IFERROR(NUMBERVALUE(CriteriTecnici!$M976,".",","),IFERROR(NUMBERVALUE(CriteriTecnici!$M976,",","."),0))),4)&amp;""),",",".")&amp;", "&amp;CHAR(34)&amp;"rawScore"&amp;CHAR(34)&amp;": "&amp;SUBSTITUTE(TRIM(ROUND(IFERROR(CriteriTecnici!$O976*1,IFERROR(NUMBERVALUE(CriteriTecnici!$O976,".",","),IFERROR(NUMBERVALUE(CriteriTecnici!$O976,",","."),0))),4)&amp;""),",",".")&amp;CHAR(125)&amp;IF(TRUE,",",""))</f>
        <v/>
      </c>
    </row>
    <row r="1197">
      <c r="A1197" s="38">
        <f>IF(CriteriTecnici!$A977="","","    "&amp;CHAR(123)&amp;CHAR(34)&amp;"bidderId"&amp;CHAR(34)&amp;": "&amp;CHAR(34)&amp;SUBSTITUTE(CriteriTecnici!$A977,CHAR(34),"'")&amp;CHAR(34)&amp;", "&amp;CHAR(34)&amp;"lotId"&amp;CHAR(34)&amp;": "&amp;CHAR(34)&amp;SUBSTITUTE(CriteriTecnici!$C977,CHAR(34),"'")&amp;CHAR(34)&amp;", "&amp;CHAR(34)&amp;"criterionId"&amp;CHAR(34)&amp;": "&amp;CHAR(34)&amp;SUBSTITUTE(CriteriTecnici!$D977,CHAR(34),"'")&amp;CHAR(34)&amp;", "&amp;CHAR(34)&amp;"kind"&amp;CHAR(34)&amp;": "&amp;CHAR(34)&amp;SUBSTITUTE(CriteriTecnici!$F977,CHAR(34),"'")&amp;CHAR(34)&amp;", "&amp;CHAR(34)&amp;"value"&amp;CHAR(34)&amp;": "&amp;SUBSTITUTE(TRIM(ROUND(IFERROR(CriteriTecnici!$N977*1,IFERROR(NUMBERVALUE(CriteriTecnici!$N977,".",","),IFERROR(NUMBERVALUE(CriteriTecnici!$N977,",","."),0))),4)&amp;""),",",".")&amp;", "&amp;CHAR(34)&amp;"numerator"&amp;CHAR(34)&amp;": "&amp;SUBSTITUTE(TRIM(ROUND(IFERROR(CriteriTecnici!$K977*1,IFERROR(NUMBERVALUE(CriteriTecnici!$K977,".",","),IFERROR(NUMBERVALUE(CriteriTecnici!$K977,",","."),0))),4)&amp;""),",",".")&amp;", "&amp;CHAR(34)&amp;"denominator"&amp;CHAR(34)&amp;": "&amp;SUBSTITUTE(TRIM(ROUND(IFERROR(CriteriTecnici!$L977*1,IFERROR(NUMBERVALUE(CriteriTecnici!$L977,".",","),IFERROR(NUMBERVALUE(CriteriTecnici!$L977,",","."),0))),4)&amp;""),",",".")&amp;", "&amp;CHAR(34)&amp;"flag"&amp;CHAR(34)&amp;": "&amp;SUBSTITUTE(TRIM(ROUND(IFERROR(CriteriTecnici!$M977*1,IFERROR(NUMBERVALUE(CriteriTecnici!$M977,".",","),IFERROR(NUMBERVALUE(CriteriTecnici!$M977,",","."),0))),4)&amp;""),",",".")&amp;", "&amp;CHAR(34)&amp;"rawScore"&amp;CHAR(34)&amp;": "&amp;SUBSTITUTE(TRIM(ROUND(IFERROR(CriteriTecnici!$O977*1,IFERROR(NUMBERVALUE(CriteriTecnici!$O977,".",","),IFERROR(NUMBERVALUE(CriteriTecnici!$O977,",","."),0))),4)&amp;""),",",".")&amp;CHAR(125)&amp;IF(TRUE,",",""))</f>
        <v/>
      </c>
    </row>
    <row r="1198">
      <c r="A1198" s="38">
        <f>IF(CriteriTecnici!$A978="","","    "&amp;CHAR(123)&amp;CHAR(34)&amp;"bidderId"&amp;CHAR(34)&amp;": "&amp;CHAR(34)&amp;SUBSTITUTE(CriteriTecnici!$A978,CHAR(34),"'")&amp;CHAR(34)&amp;", "&amp;CHAR(34)&amp;"lotId"&amp;CHAR(34)&amp;": "&amp;CHAR(34)&amp;SUBSTITUTE(CriteriTecnici!$C978,CHAR(34),"'")&amp;CHAR(34)&amp;", "&amp;CHAR(34)&amp;"criterionId"&amp;CHAR(34)&amp;": "&amp;CHAR(34)&amp;SUBSTITUTE(CriteriTecnici!$D978,CHAR(34),"'")&amp;CHAR(34)&amp;", "&amp;CHAR(34)&amp;"kind"&amp;CHAR(34)&amp;": "&amp;CHAR(34)&amp;SUBSTITUTE(CriteriTecnici!$F978,CHAR(34),"'")&amp;CHAR(34)&amp;", "&amp;CHAR(34)&amp;"value"&amp;CHAR(34)&amp;": "&amp;SUBSTITUTE(TRIM(ROUND(IFERROR(CriteriTecnici!$N978*1,IFERROR(NUMBERVALUE(CriteriTecnici!$N978,".",","),IFERROR(NUMBERVALUE(CriteriTecnici!$N978,",","."),0))),4)&amp;""),",",".")&amp;", "&amp;CHAR(34)&amp;"numerator"&amp;CHAR(34)&amp;": "&amp;SUBSTITUTE(TRIM(ROUND(IFERROR(CriteriTecnici!$K978*1,IFERROR(NUMBERVALUE(CriteriTecnici!$K978,".",","),IFERROR(NUMBERVALUE(CriteriTecnici!$K978,",","."),0))),4)&amp;""),",",".")&amp;", "&amp;CHAR(34)&amp;"denominator"&amp;CHAR(34)&amp;": "&amp;SUBSTITUTE(TRIM(ROUND(IFERROR(CriteriTecnici!$L978*1,IFERROR(NUMBERVALUE(CriteriTecnici!$L978,".",","),IFERROR(NUMBERVALUE(CriteriTecnici!$L978,",","."),0))),4)&amp;""),",",".")&amp;", "&amp;CHAR(34)&amp;"flag"&amp;CHAR(34)&amp;": "&amp;SUBSTITUTE(TRIM(ROUND(IFERROR(CriteriTecnici!$M978*1,IFERROR(NUMBERVALUE(CriteriTecnici!$M978,".",","),IFERROR(NUMBERVALUE(CriteriTecnici!$M978,",","."),0))),4)&amp;""),",",".")&amp;", "&amp;CHAR(34)&amp;"rawScore"&amp;CHAR(34)&amp;": "&amp;SUBSTITUTE(TRIM(ROUND(IFERROR(CriteriTecnici!$O978*1,IFERROR(NUMBERVALUE(CriteriTecnici!$O978,".",","),IFERROR(NUMBERVALUE(CriteriTecnici!$O978,",","."),0))),4)&amp;""),",",".")&amp;CHAR(125)&amp;IF(TRUE,",",""))</f>
        <v/>
      </c>
    </row>
    <row r="1199">
      <c r="A1199" s="38">
        <f>IF(CriteriTecnici!$A979="","","    "&amp;CHAR(123)&amp;CHAR(34)&amp;"bidderId"&amp;CHAR(34)&amp;": "&amp;CHAR(34)&amp;SUBSTITUTE(CriteriTecnici!$A979,CHAR(34),"'")&amp;CHAR(34)&amp;", "&amp;CHAR(34)&amp;"lotId"&amp;CHAR(34)&amp;": "&amp;CHAR(34)&amp;SUBSTITUTE(CriteriTecnici!$C979,CHAR(34),"'")&amp;CHAR(34)&amp;", "&amp;CHAR(34)&amp;"criterionId"&amp;CHAR(34)&amp;": "&amp;CHAR(34)&amp;SUBSTITUTE(CriteriTecnici!$D979,CHAR(34),"'")&amp;CHAR(34)&amp;", "&amp;CHAR(34)&amp;"kind"&amp;CHAR(34)&amp;": "&amp;CHAR(34)&amp;SUBSTITUTE(CriteriTecnici!$F979,CHAR(34),"'")&amp;CHAR(34)&amp;", "&amp;CHAR(34)&amp;"value"&amp;CHAR(34)&amp;": "&amp;SUBSTITUTE(TRIM(ROUND(IFERROR(CriteriTecnici!$N979*1,IFERROR(NUMBERVALUE(CriteriTecnici!$N979,".",","),IFERROR(NUMBERVALUE(CriteriTecnici!$N979,",","."),0))),4)&amp;""),",",".")&amp;", "&amp;CHAR(34)&amp;"numerator"&amp;CHAR(34)&amp;": "&amp;SUBSTITUTE(TRIM(ROUND(IFERROR(CriteriTecnici!$K979*1,IFERROR(NUMBERVALUE(CriteriTecnici!$K979,".",","),IFERROR(NUMBERVALUE(CriteriTecnici!$K979,",","."),0))),4)&amp;""),",",".")&amp;", "&amp;CHAR(34)&amp;"denominator"&amp;CHAR(34)&amp;": "&amp;SUBSTITUTE(TRIM(ROUND(IFERROR(CriteriTecnici!$L979*1,IFERROR(NUMBERVALUE(CriteriTecnici!$L979,".",","),IFERROR(NUMBERVALUE(CriteriTecnici!$L979,",","."),0))),4)&amp;""),",",".")&amp;", "&amp;CHAR(34)&amp;"flag"&amp;CHAR(34)&amp;": "&amp;SUBSTITUTE(TRIM(ROUND(IFERROR(CriteriTecnici!$M979*1,IFERROR(NUMBERVALUE(CriteriTecnici!$M979,".",","),IFERROR(NUMBERVALUE(CriteriTecnici!$M979,",","."),0))),4)&amp;""),",",".")&amp;", "&amp;CHAR(34)&amp;"rawScore"&amp;CHAR(34)&amp;": "&amp;SUBSTITUTE(TRIM(ROUND(IFERROR(CriteriTecnici!$O979*1,IFERROR(NUMBERVALUE(CriteriTecnici!$O979,".",","),IFERROR(NUMBERVALUE(CriteriTecnici!$O979,",","."),0))),4)&amp;""),",",".")&amp;CHAR(125)&amp;IF(TRUE,",",""))</f>
        <v/>
      </c>
    </row>
    <row r="1200">
      <c r="A1200" s="38">
        <f>IF(CriteriTecnici!$A980="","","    "&amp;CHAR(123)&amp;CHAR(34)&amp;"bidderId"&amp;CHAR(34)&amp;": "&amp;CHAR(34)&amp;SUBSTITUTE(CriteriTecnici!$A980,CHAR(34),"'")&amp;CHAR(34)&amp;", "&amp;CHAR(34)&amp;"lotId"&amp;CHAR(34)&amp;": "&amp;CHAR(34)&amp;SUBSTITUTE(CriteriTecnici!$C980,CHAR(34),"'")&amp;CHAR(34)&amp;", "&amp;CHAR(34)&amp;"criterionId"&amp;CHAR(34)&amp;": "&amp;CHAR(34)&amp;SUBSTITUTE(CriteriTecnici!$D980,CHAR(34),"'")&amp;CHAR(34)&amp;", "&amp;CHAR(34)&amp;"kind"&amp;CHAR(34)&amp;": "&amp;CHAR(34)&amp;SUBSTITUTE(CriteriTecnici!$F980,CHAR(34),"'")&amp;CHAR(34)&amp;", "&amp;CHAR(34)&amp;"value"&amp;CHAR(34)&amp;": "&amp;SUBSTITUTE(TRIM(ROUND(IFERROR(CriteriTecnici!$N980*1,IFERROR(NUMBERVALUE(CriteriTecnici!$N980,".",","),IFERROR(NUMBERVALUE(CriteriTecnici!$N980,",","."),0))),4)&amp;""),",",".")&amp;", "&amp;CHAR(34)&amp;"numerator"&amp;CHAR(34)&amp;": "&amp;SUBSTITUTE(TRIM(ROUND(IFERROR(CriteriTecnici!$K980*1,IFERROR(NUMBERVALUE(CriteriTecnici!$K980,".",","),IFERROR(NUMBERVALUE(CriteriTecnici!$K980,",","."),0))),4)&amp;""),",",".")&amp;", "&amp;CHAR(34)&amp;"denominator"&amp;CHAR(34)&amp;": "&amp;SUBSTITUTE(TRIM(ROUND(IFERROR(CriteriTecnici!$L980*1,IFERROR(NUMBERVALUE(CriteriTecnici!$L980,".",","),IFERROR(NUMBERVALUE(CriteriTecnici!$L980,",","."),0))),4)&amp;""),",",".")&amp;", "&amp;CHAR(34)&amp;"flag"&amp;CHAR(34)&amp;": "&amp;SUBSTITUTE(TRIM(ROUND(IFERROR(CriteriTecnici!$M980*1,IFERROR(NUMBERVALUE(CriteriTecnici!$M980,".",","),IFERROR(NUMBERVALUE(CriteriTecnici!$M980,",","."),0))),4)&amp;""),",",".")&amp;", "&amp;CHAR(34)&amp;"rawScore"&amp;CHAR(34)&amp;": "&amp;SUBSTITUTE(TRIM(ROUND(IFERROR(CriteriTecnici!$O980*1,IFERROR(NUMBERVALUE(CriteriTecnici!$O980,".",","),IFERROR(NUMBERVALUE(CriteriTecnici!$O980,",","."),0))),4)&amp;""),",",".")&amp;CHAR(125)&amp;IF(TRUE,",",""))</f>
        <v/>
      </c>
    </row>
    <row r="1201">
      <c r="A1201" s="38">
        <f>IF(CriteriTecnici!$A981="","","    "&amp;CHAR(123)&amp;CHAR(34)&amp;"bidderId"&amp;CHAR(34)&amp;": "&amp;CHAR(34)&amp;SUBSTITUTE(CriteriTecnici!$A981,CHAR(34),"'")&amp;CHAR(34)&amp;", "&amp;CHAR(34)&amp;"lotId"&amp;CHAR(34)&amp;": "&amp;CHAR(34)&amp;SUBSTITUTE(CriteriTecnici!$C981,CHAR(34),"'")&amp;CHAR(34)&amp;", "&amp;CHAR(34)&amp;"criterionId"&amp;CHAR(34)&amp;": "&amp;CHAR(34)&amp;SUBSTITUTE(CriteriTecnici!$D981,CHAR(34),"'")&amp;CHAR(34)&amp;", "&amp;CHAR(34)&amp;"kind"&amp;CHAR(34)&amp;": "&amp;CHAR(34)&amp;SUBSTITUTE(CriteriTecnici!$F981,CHAR(34),"'")&amp;CHAR(34)&amp;", "&amp;CHAR(34)&amp;"value"&amp;CHAR(34)&amp;": "&amp;SUBSTITUTE(TRIM(ROUND(IFERROR(CriteriTecnici!$N981*1,IFERROR(NUMBERVALUE(CriteriTecnici!$N981,".",","),IFERROR(NUMBERVALUE(CriteriTecnici!$N981,",","."),0))),4)&amp;""),",",".")&amp;", "&amp;CHAR(34)&amp;"numerator"&amp;CHAR(34)&amp;": "&amp;SUBSTITUTE(TRIM(ROUND(IFERROR(CriteriTecnici!$K981*1,IFERROR(NUMBERVALUE(CriteriTecnici!$K981,".",","),IFERROR(NUMBERVALUE(CriteriTecnici!$K981,",","."),0))),4)&amp;""),",",".")&amp;", "&amp;CHAR(34)&amp;"denominator"&amp;CHAR(34)&amp;": "&amp;SUBSTITUTE(TRIM(ROUND(IFERROR(CriteriTecnici!$L981*1,IFERROR(NUMBERVALUE(CriteriTecnici!$L981,".",","),IFERROR(NUMBERVALUE(CriteriTecnici!$L981,",","."),0))),4)&amp;""),",",".")&amp;", "&amp;CHAR(34)&amp;"flag"&amp;CHAR(34)&amp;": "&amp;SUBSTITUTE(TRIM(ROUND(IFERROR(CriteriTecnici!$M981*1,IFERROR(NUMBERVALUE(CriteriTecnici!$M981,".",","),IFERROR(NUMBERVALUE(CriteriTecnici!$M981,",","."),0))),4)&amp;""),",",".")&amp;", "&amp;CHAR(34)&amp;"rawScore"&amp;CHAR(34)&amp;": "&amp;SUBSTITUTE(TRIM(ROUND(IFERROR(CriteriTecnici!$O981*1,IFERROR(NUMBERVALUE(CriteriTecnici!$O981,".",","),IFERROR(NUMBERVALUE(CriteriTecnici!$O981,",","."),0))),4)&amp;""),",",".")&amp;CHAR(125)&amp;IF(TRUE,",",""))</f>
        <v/>
      </c>
    </row>
    <row r="1202">
      <c r="A1202" s="38">
        <f>IF(CriteriTecnici!$A982="","","    "&amp;CHAR(123)&amp;CHAR(34)&amp;"bidderId"&amp;CHAR(34)&amp;": "&amp;CHAR(34)&amp;SUBSTITUTE(CriteriTecnici!$A982,CHAR(34),"'")&amp;CHAR(34)&amp;", "&amp;CHAR(34)&amp;"lotId"&amp;CHAR(34)&amp;": "&amp;CHAR(34)&amp;SUBSTITUTE(CriteriTecnici!$C982,CHAR(34),"'")&amp;CHAR(34)&amp;", "&amp;CHAR(34)&amp;"criterionId"&amp;CHAR(34)&amp;": "&amp;CHAR(34)&amp;SUBSTITUTE(CriteriTecnici!$D982,CHAR(34),"'")&amp;CHAR(34)&amp;", "&amp;CHAR(34)&amp;"kind"&amp;CHAR(34)&amp;": "&amp;CHAR(34)&amp;SUBSTITUTE(CriteriTecnici!$F982,CHAR(34),"'")&amp;CHAR(34)&amp;", "&amp;CHAR(34)&amp;"value"&amp;CHAR(34)&amp;": "&amp;SUBSTITUTE(TRIM(ROUND(IFERROR(CriteriTecnici!$N982*1,IFERROR(NUMBERVALUE(CriteriTecnici!$N982,".",","),IFERROR(NUMBERVALUE(CriteriTecnici!$N982,",","."),0))),4)&amp;""),",",".")&amp;", "&amp;CHAR(34)&amp;"numerator"&amp;CHAR(34)&amp;": "&amp;SUBSTITUTE(TRIM(ROUND(IFERROR(CriteriTecnici!$K982*1,IFERROR(NUMBERVALUE(CriteriTecnici!$K982,".",","),IFERROR(NUMBERVALUE(CriteriTecnici!$K982,",","."),0))),4)&amp;""),",",".")&amp;", "&amp;CHAR(34)&amp;"denominator"&amp;CHAR(34)&amp;": "&amp;SUBSTITUTE(TRIM(ROUND(IFERROR(CriteriTecnici!$L982*1,IFERROR(NUMBERVALUE(CriteriTecnici!$L982,".",","),IFERROR(NUMBERVALUE(CriteriTecnici!$L982,",","."),0))),4)&amp;""),",",".")&amp;", "&amp;CHAR(34)&amp;"flag"&amp;CHAR(34)&amp;": "&amp;SUBSTITUTE(TRIM(ROUND(IFERROR(CriteriTecnici!$M982*1,IFERROR(NUMBERVALUE(CriteriTecnici!$M982,".",","),IFERROR(NUMBERVALUE(CriteriTecnici!$M982,",","."),0))),4)&amp;""),",",".")&amp;", "&amp;CHAR(34)&amp;"rawScore"&amp;CHAR(34)&amp;": "&amp;SUBSTITUTE(TRIM(ROUND(IFERROR(CriteriTecnici!$O982*1,IFERROR(NUMBERVALUE(CriteriTecnici!$O982,".",","),IFERROR(NUMBERVALUE(CriteriTecnici!$O982,",","."),0))),4)&amp;""),",",".")&amp;CHAR(125)&amp;IF(TRUE,",",""))</f>
        <v/>
      </c>
    </row>
    <row r="1203">
      <c r="A1203" s="38">
        <f>IF(CriteriTecnici!$A983="","","    "&amp;CHAR(123)&amp;CHAR(34)&amp;"bidderId"&amp;CHAR(34)&amp;": "&amp;CHAR(34)&amp;SUBSTITUTE(CriteriTecnici!$A983,CHAR(34),"'")&amp;CHAR(34)&amp;", "&amp;CHAR(34)&amp;"lotId"&amp;CHAR(34)&amp;": "&amp;CHAR(34)&amp;SUBSTITUTE(CriteriTecnici!$C983,CHAR(34),"'")&amp;CHAR(34)&amp;", "&amp;CHAR(34)&amp;"criterionId"&amp;CHAR(34)&amp;": "&amp;CHAR(34)&amp;SUBSTITUTE(CriteriTecnici!$D983,CHAR(34),"'")&amp;CHAR(34)&amp;", "&amp;CHAR(34)&amp;"kind"&amp;CHAR(34)&amp;": "&amp;CHAR(34)&amp;SUBSTITUTE(CriteriTecnici!$F983,CHAR(34),"'")&amp;CHAR(34)&amp;", "&amp;CHAR(34)&amp;"value"&amp;CHAR(34)&amp;": "&amp;SUBSTITUTE(TRIM(ROUND(IFERROR(CriteriTecnici!$N983*1,IFERROR(NUMBERVALUE(CriteriTecnici!$N983,".",","),IFERROR(NUMBERVALUE(CriteriTecnici!$N983,",","."),0))),4)&amp;""),",",".")&amp;", "&amp;CHAR(34)&amp;"numerator"&amp;CHAR(34)&amp;": "&amp;SUBSTITUTE(TRIM(ROUND(IFERROR(CriteriTecnici!$K983*1,IFERROR(NUMBERVALUE(CriteriTecnici!$K983,".",","),IFERROR(NUMBERVALUE(CriteriTecnici!$K983,",","."),0))),4)&amp;""),",",".")&amp;", "&amp;CHAR(34)&amp;"denominator"&amp;CHAR(34)&amp;": "&amp;SUBSTITUTE(TRIM(ROUND(IFERROR(CriteriTecnici!$L983*1,IFERROR(NUMBERVALUE(CriteriTecnici!$L983,".",","),IFERROR(NUMBERVALUE(CriteriTecnici!$L983,",","."),0))),4)&amp;""),",",".")&amp;", "&amp;CHAR(34)&amp;"flag"&amp;CHAR(34)&amp;": "&amp;SUBSTITUTE(TRIM(ROUND(IFERROR(CriteriTecnici!$M983*1,IFERROR(NUMBERVALUE(CriteriTecnici!$M983,".",","),IFERROR(NUMBERVALUE(CriteriTecnici!$M983,",","."),0))),4)&amp;""),",",".")&amp;", "&amp;CHAR(34)&amp;"rawScore"&amp;CHAR(34)&amp;": "&amp;SUBSTITUTE(TRIM(ROUND(IFERROR(CriteriTecnici!$O983*1,IFERROR(NUMBERVALUE(CriteriTecnici!$O983,".",","),IFERROR(NUMBERVALUE(CriteriTecnici!$O983,",","."),0))),4)&amp;""),",",".")&amp;CHAR(125)&amp;IF(TRUE,",",""))</f>
        <v/>
      </c>
    </row>
    <row r="1204">
      <c r="A1204" s="38">
        <f>IF(CriteriTecnici!$A984="","","    "&amp;CHAR(123)&amp;CHAR(34)&amp;"bidderId"&amp;CHAR(34)&amp;": "&amp;CHAR(34)&amp;SUBSTITUTE(CriteriTecnici!$A984,CHAR(34),"'")&amp;CHAR(34)&amp;", "&amp;CHAR(34)&amp;"lotId"&amp;CHAR(34)&amp;": "&amp;CHAR(34)&amp;SUBSTITUTE(CriteriTecnici!$C984,CHAR(34),"'")&amp;CHAR(34)&amp;", "&amp;CHAR(34)&amp;"criterionId"&amp;CHAR(34)&amp;": "&amp;CHAR(34)&amp;SUBSTITUTE(CriteriTecnici!$D984,CHAR(34),"'")&amp;CHAR(34)&amp;", "&amp;CHAR(34)&amp;"kind"&amp;CHAR(34)&amp;": "&amp;CHAR(34)&amp;SUBSTITUTE(CriteriTecnici!$F984,CHAR(34),"'")&amp;CHAR(34)&amp;", "&amp;CHAR(34)&amp;"value"&amp;CHAR(34)&amp;": "&amp;SUBSTITUTE(TRIM(ROUND(IFERROR(CriteriTecnici!$N984*1,IFERROR(NUMBERVALUE(CriteriTecnici!$N984,".",","),IFERROR(NUMBERVALUE(CriteriTecnici!$N984,",","."),0))),4)&amp;""),",",".")&amp;", "&amp;CHAR(34)&amp;"numerator"&amp;CHAR(34)&amp;": "&amp;SUBSTITUTE(TRIM(ROUND(IFERROR(CriteriTecnici!$K984*1,IFERROR(NUMBERVALUE(CriteriTecnici!$K984,".",","),IFERROR(NUMBERVALUE(CriteriTecnici!$K984,",","."),0))),4)&amp;""),",",".")&amp;", "&amp;CHAR(34)&amp;"denominator"&amp;CHAR(34)&amp;": "&amp;SUBSTITUTE(TRIM(ROUND(IFERROR(CriteriTecnici!$L984*1,IFERROR(NUMBERVALUE(CriteriTecnici!$L984,".",","),IFERROR(NUMBERVALUE(CriteriTecnici!$L984,",","."),0))),4)&amp;""),",",".")&amp;", "&amp;CHAR(34)&amp;"flag"&amp;CHAR(34)&amp;": "&amp;SUBSTITUTE(TRIM(ROUND(IFERROR(CriteriTecnici!$M984*1,IFERROR(NUMBERVALUE(CriteriTecnici!$M984,".",","),IFERROR(NUMBERVALUE(CriteriTecnici!$M984,",","."),0))),4)&amp;""),",",".")&amp;", "&amp;CHAR(34)&amp;"rawScore"&amp;CHAR(34)&amp;": "&amp;SUBSTITUTE(TRIM(ROUND(IFERROR(CriteriTecnici!$O984*1,IFERROR(NUMBERVALUE(CriteriTecnici!$O984,".",","),IFERROR(NUMBERVALUE(CriteriTecnici!$O984,",","."),0))),4)&amp;""),",",".")&amp;CHAR(125)&amp;IF(TRUE,",",""))</f>
        <v/>
      </c>
    </row>
    <row r="1205">
      <c r="A1205" s="38">
        <f>IF(CriteriTecnici!$A985="","","    "&amp;CHAR(123)&amp;CHAR(34)&amp;"bidderId"&amp;CHAR(34)&amp;": "&amp;CHAR(34)&amp;SUBSTITUTE(CriteriTecnici!$A985,CHAR(34),"'")&amp;CHAR(34)&amp;", "&amp;CHAR(34)&amp;"lotId"&amp;CHAR(34)&amp;": "&amp;CHAR(34)&amp;SUBSTITUTE(CriteriTecnici!$C985,CHAR(34),"'")&amp;CHAR(34)&amp;", "&amp;CHAR(34)&amp;"criterionId"&amp;CHAR(34)&amp;": "&amp;CHAR(34)&amp;SUBSTITUTE(CriteriTecnici!$D985,CHAR(34),"'")&amp;CHAR(34)&amp;", "&amp;CHAR(34)&amp;"kind"&amp;CHAR(34)&amp;": "&amp;CHAR(34)&amp;SUBSTITUTE(CriteriTecnici!$F985,CHAR(34),"'")&amp;CHAR(34)&amp;", "&amp;CHAR(34)&amp;"value"&amp;CHAR(34)&amp;": "&amp;SUBSTITUTE(TRIM(ROUND(IFERROR(CriteriTecnici!$N985*1,IFERROR(NUMBERVALUE(CriteriTecnici!$N985,".",","),IFERROR(NUMBERVALUE(CriteriTecnici!$N985,",","."),0))),4)&amp;""),",",".")&amp;", "&amp;CHAR(34)&amp;"numerator"&amp;CHAR(34)&amp;": "&amp;SUBSTITUTE(TRIM(ROUND(IFERROR(CriteriTecnici!$K985*1,IFERROR(NUMBERVALUE(CriteriTecnici!$K985,".",","),IFERROR(NUMBERVALUE(CriteriTecnici!$K985,",","."),0))),4)&amp;""),",",".")&amp;", "&amp;CHAR(34)&amp;"denominator"&amp;CHAR(34)&amp;": "&amp;SUBSTITUTE(TRIM(ROUND(IFERROR(CriteriTecnici!$L985*1,IFERROR(NUMBERVALUE(CriteriTecnici!$L985,".",","),IFERROR(NUMBERVALUE(CriteriTecnici!$L985,",","."),0))),4)&amp;""),",",".")&amp;", "&amp;CHAR(34)&amp;"flag"&amp;CHAR(34)&amp;": "&amp;SUBSTITUTE(TRIM(ROUND(IFERROR(CriteriTecnici!$M985*1,IFERROR(NUMBERVALUE(CriteriTecnici!$M985,".",","),IFERROR(NUMBERVALUE(CriteriTecnici!$M985,",","."),0))),4)&amp;""),",",".")&amp;", "&amp;CHAR(34)&amp;"rawScore"&amp;CHAR(34)&amp;": "&amp;SUBSTITUTE(TRIM(ROUND(IFERROR(CriteriTecnici!$O985*1,IFERROR(NUMBERVALUE(CriteriTecnici!$O985,".",","),IFERROR(NUMBERVALUE(CriteriTecnici!$O985,",","."),0))),4)&amp;""),",",".")&amp;CHAR(125)&amp;IF(TRUE,",",""))</f>
        <v/>
      </c>
    </row>
    <row r="1206">
      <c r="A1206" s="38">
        <f>IF(CriteriTecnici!$A986="","","    "&amp;CHAR(123)&amp;CHAR(34)&amp;"bidderId"&amp;CHAR(34)&amp;": "&amp;CHAR(34)&amp;SUBSTITUTE(CriteriTecnici!$A986,CHAR(34),"'")&amp;CHAR(34)&amp;", "&amp;CHAR(34)&amp;"lotId"&amp;CHAR(34)&amp;": "&amp;CHAR(34)&amp;SUBSTITUTE(CriteriTecnici!$C986,CHAR(34),"'")&amp;CHAR(34)&amp;", "&amp;CHAR(34)&amp;"criterionId"&amp;CHAR(34)&amp;": "&amp;CHAR(34)&amp;SUBSTITUTE(CriteriTecnici!$D986,CHAR(34),"'")&amp;CHAR(34)&amp;", "&amp;CHAR(34)&amp;"kind"&amp;CHAR(34)&amp;": "&amp;CHAR(34)&amp;SUBSTITUTE(CriteriTecnici!$F986,CHAR(34),"'")&amp;CHAR(34)&amp;", "&amp;CHAR(34)&amp;"value"&amp;CHAR(34)&amp;": "&amp;SUBSTITUTE(TRIM(ROUND(IFERROR(CriteriTecnici!$N986*1,IFERROR(NUMBERVALUE(CriteriTecnici!$N986,".",","),IFERROR(NUMBERVALUE(CriteriTecnici!$N986,",","."),0))),4)&amp;""),",",".")&amp;", "&amp;CHAR(34)&amp;"numerator"&amp;CHAR(34)&amp;": "&amp;SUBSTITUTE(TRIM(ROUND(IFERROR(CriteriTecnici!$K986*1,IFERROR(NUMBERVALUE(CriteriTecnici!$K986,".",","),IFERROR(NUMBERVALUE(CriteriTecnici!$K986,",","."),0))),4)&amp;""),",",".")&amp;", "&amp;CHAR(34)&amp;"denominator"&amp;CHAR(34)&amp;": "&amp;SUBSTITUTE(TRIM(ROUND(IFERROR(CriteriTecnici!$L986*1,IFERROR(NUMBERVALUE(CriteriTecnici!$L986,".",","),IFERROR(NUMBERVALUE(CriteriTecnici!$L986,",","."),0))),4)&amp;""),",",".")&amp;", "&amp;CHAR(34)&amp;"flag"&amp;CHAR(34)&amp;": "&amp;SUBSTITUTE(TRIM(ROUND(IFERROR(CriteriTecnici!$M986*1,IFERROR(NUMBERVALUE(CriteriTecnici!$M986,".",","),IFERROR(NUMBERVALUE(CriteriTecnici!$M986,",","."),0))),4)&amp;""),",",".")&amp;", "&amp;CHAR(34)&amp;"rawScore"&amp;CHAR(34)&amp;": "&amp;SUBSTITUTE(TRIM(ROUND(IFERROR(CriteriTecnici!$O986*1,IFERROR(NUMBERVALUE(CriteriTecnici!$O986,".",","),IFERROR(NUMBERVALUE(CriteriTecnici!$O986,",","."),0))),4)&amp;""),",",".")&amp;CHAR(125)&amp;IF(TRUE,",",""))</f>
        <v/>
      </c>
    </row>
    <row r="1207">
      <c r="A1207" s="38">
        <f>IF(CriteriTecnici!$A987="","","    "&amp;CHAR(123)&amp;CHAR(34)&amp;"bidderId"&amp;CHAR(34)&amp;": "&amp;CHAR(34)&amp;SUBSTITUTE(CriteriTecnici!$A987,CHAR(34),"'")&amp;CHAR(34)&amp;", "&amp;CHAR(34)&amp;"lotId"&amp;CHAR(34)&amp;": "&amp;CHAR(34)&amp;SUBSTITUTE(CriteriTecnici!$C987,CHAR(34),"'")&amp;CHAR(34)&amp;", "&amp;CHAR(34)&amp;"criterionId"&amp;CHAR(34)&amp;": "&amp;CHAR(34)&amp;SUBSTITUTE(CriteriTecnici!$D987,CHAR(34),"'")&amp;CHAR(34)&amp;", "&amp;CHAR(34)&amp;"kind"&amp;CHAR(34)&amp;": "&amp;CHAR(34)&amp;SUBSTITUTE(CriteriTecnici!$F987,CHAR(34),"'")&amp;CHAR(34)&amp;", "&amp;CHAR(34)&amp;"value"&amp;CHAR(34)&amp;": "&amp;SUBSTITUTE(TRIM(ROUND(IFERROR(CriteriTecnici!$N987*1,IFERROR(NUMBERVALUE(CriteriTecnici!$N987,".",","),IFERROR(NUMBERVALUE(CriteriTecnici!$N987,",","."),0))),4)&amp;""),",",".")&amp;", "&amp;CHAR(34)&amp;"numerator"&amp;CHAR(34)&amp;": "&amp;SUBSTITUTE(TRIM(ROUND(IFERROR(CriteriTecnici!$K987*1,IFERROR(NUMBERVALUE(CriteriTecnici!$K987,".",","),IFERROR(NUMBERVALUE(CriteriTecnici!$K987,",","."),0))),4)&amp;""),",",".")&amp;", "&amp;CHAR(34)&amp;"denominator"&amp;CHAR(34)&amp;": "&amp;SUBSTITUTE(TRIM(ROUND(IFERROR(CriteriTecnici!$L987*1,IFERROR(NUMBERVALUE(CriteriTecnici!$L987,".",","),IFERROR(NUMBERVALUE(CriteriTecnici!$L987,",","."),0))),4)&amp;""),",",".")&amp;", "&amp;CHAR(34)&amp;"flag"&amp;CHAR(34)&amp;": "&amp;SUBSTITUTE(TRIM(ROUND(IFERROR(CriteriTecnici!$M987*1,IFERROR(NUMBERVALUE(CriteriTecnici!$M987,".",","),IFERROR(NUMBERVALUE(CriteriTecnici!$M987,",","."),0))),4)&amp;""),",",".")&amp;", "&amp;CHAR(34)&amp;"rawScore"&amp;CHAR(34)&amp;": "&amp;SUBSTITUTE(TRIM(ROUND(IFERROR(CriteriTecnici!$O987*1,IFERROR(NUMBERVALUE(CriteriTecnici!$O987,".",","),IFERROR(NUMBERVALUE(CriteriTecnici!$O987,",","."),0))),4)&amp;""),",",".")&amp;CHAR(125)&amp;IF(TRUE,",",""))</f>
        <v/>
      </c>
    </row>
    <row r="1208">
      <c r="A1208" s="38">
        <f>IF(CriteriTecnici!$A988="","","    "&amp;CHAR(123)&amp;CHAR(34)&amp;"bidderId"&amp;CHAR(34)&amp;": "&amp;CHAR(34)&amp;SUBSTITUTE(CriteriTecnici!$A988,CHAR(34),"'")&amp;CHAR(34)&amp;", "&amp;CHAR(34)&amp;"lotId"&amp;CHAR(34)&amp;": "&amp;CHAR(34)&amp;SUBSTITUTE(CriteriTecnici!$C988,CHAR(34),"'")&amp;CHAR(34)&amp;", "&amp;CHAR(34)&amp;"criterionId"&amp;CHAR(34)&amp;": "&amp;CHAR(34)&amp;SUBSTITUTE(CriteriTecnici!$D988,CHAR(34),"'")&amp;CHAR(34)&amp;", "&amp;CHAR(34)&amp;"kind"&amp;CHAR(34)&amp;": "&amp;CHAR(34)&amp;SUBSTITUTE(CriteriTecnici!$F988,CHAR(34),"'")&amp;CHAR(34)&amp;", "&amp;CHAR(34)&amp;"value"&amp;CHAR(34)&amp;": "&amp;SUBSTITUTE(TRIM(ROUND(IFERROR(CriteriTecnici!$N988*1,IFERROR(NUMBERVALUE(CriteriTecnici!$N988,".",","),IFERROR(NUMBERVALUE(CriteriTecnici!$N988,",","."),0))),4)&amp;""),",",".")&amp;", "&amp;CHAR(34)&amp;"numerator"&amp;CHAR(34)&amp;": "&amp;SUBSTITUTE(TRIM(ROUND(IFERROR(CriteriTecnici!$K988*1,IFERROR(NUMBERVALUE(CriteriTecnici!$K988,".",","),IFERROR(NUMBERVALUE(CriteriTecnici!$K988,",","."),0))),4)&amp;""),",",".")&amp;", "&amp;CHAR(34)&amp;"denominator"&amp;CHAR(34)&amp;": "&amp;SUBSTITUTE(TRIM(ROUND(IFERROR(CriteriTecnici!$L988*1,IFERROR(NUMBERVALUE(CriteriTecnici!$L988,".",","),IFERROR(NUMBERVALUE(CriteriTecnici!$L988,",","."),0))),4)&amp;""),",",".")&amp;", "&amp;CHAR(34)&amp;"flag"&amp;CHAR(34)&amp;": "&amp;SUBSTITUTE(TRIM(ROUND(IFERROR(CriteriTecnici!$M988*1,IFERROR(NUMBERVALUE(CriteriTecnici!$M988,".",","),IFERROR(NUMBERVALUE(CriteriTecnici!$M988,",","."),0))),4)&amp;""),",",".")&amp;", "&amp;CHAR(34)&amp;"rawScore"&amp;CHAR(34)&amp;": "&amp;SUBSTITUTE(TRIM(ROUND(IFERROR(CriteriTecnici!$O988*1,IFERROR(NUMBERVALUE(CriteriTecnici!$O988,".",","),IFERROR(NUMBERVALUE(CriteriTecnici!$O988,",","."),0))),4)&amp;""),",",".")&amp;CHAR(125)&amp;IF(TRUE,",",""))</f>
        <v/>
      </c>
    </row>
    <row r="1209">
      <c r="A1209" s="38">
        <f>IF(CriteriTecnici!$A989="","","    "&amp;CHAR(123)&amp;CHAR(34)&amp;"bidderId"&amp;CHAR(34)&amp;": "&amp;CHAR(34)&amp;SUBSTITUTE(CriteriTecnici!$A989,CHAR(34),"'")&amp;CHAR(34)&amp;", "&amp;CHAR(34)&amp;"lotId"&amp;CHAR(34)&amp;": "&amp;CHAR(34)&amp;SUBSTITUTE(CriteriTecnici!$C989,CHAR(34),"'")&amp;CHAR(34)&amp;", "&amp;CHAR(34)&amp;"criterionId"&amp;CHAR(34)&amp;": "&amp;CHAR(34)&amp;SUBSTITUTE(CriteriTecnici!$D989,CHAR(34),"'")&amp;CHAR(34)&amp;", "&amp;CHAR(34)&amp;"kind"&amp;CHAR(34)&amp;": "&amp;CHAR(34)&amp;SUBSTITUTE(CriteriTecnici!$F989,CHAR(34),"'")&amp;CHAR(34)&amp;", "&amp;CHAR(34)&amp;"value"&amp;CHAR(34)&amp;": "&amp;SUBSTITUTE(TRIM(ROUND(IFERROR(CriteriTecnici!$N989*1,IFERROR(NUMBERVALUE(CriteriTecnici!$N989,".",","),IFERROR(NUMBERVALUE(CriteriTecnici!$N989,",","."),0))),4)&amp;""),",",".")&amp;", "&amp;CHAR(34)&amp;"numerator"&amp;CHAR(34)&amp;": "&amp;SUBSTITUTE(TRIM(ROUND(IFERROR(CriteriTecnici!$K989*1,IFERROR(NUMBERVALUE(CriteriTecnici!$K989,".",","),IFERROR(NUMBERVALUE(CriteriTecnici!$K989,",","."),0))),4)&amp;""),",",".")&amp;", "&amp;CHAR(34)&amp;"denominator"&amp;CHAR(34)&amp;": "&amp;SUBSTITUTE(TRIM(ROUND(IFERROR(CriteriTecnici!$L989*1,IFERROR(NUMBERVALUE(CriteriTecnici!$L989,".",","),IFERROR(NUMBERVALUE(CriteriTecnici!$L989,",","."),0))),4)&amp;""),",",".")&amp;", "&amp;CHAR(34)&amp;"flag"&amp;CHAR(34)&amp;": "&amp;SUBSTITUTE(TRIM(ROUND(IFERROR(CriteriTecnici!$M989*1,IFERROR(NUMBERVALUE(CriteriTecnici!$M989,".",","),IFERROR(NUMBERVALUE(CriteriTecnici!$M989,",","."),0))),4)&amp;""),",",".")&amp;", "&amp;CHAR(34)&amp;"rawScore"&amp;CHAR(34)&amp;": "&amp;SUBSTITUTE(TRIM(ROUND(IFERROR(CriteriTecnici!$O989*1,IFERROR(NUMBERVALUE(CriteriTecnici!$O989,".",","),IFERROR(NUMBERVALUE(CriteriTecnici!$O989,",","."),0))),4)&amp;""),",",".")&amp;CHAR(125)&amp;IF(TRUE,",",""))</f>
        <v/>
      </c>
    </row>
    <row r="1210">
      <c r="A1210" s="38">
        <f>IF(CriteriTecnici!$A990="","","    "&amp;CHAR(123)&amp;CHAR(34)&amp;"bidderId"&amp;CHAR(34)&amp;": "&amp;CHAR(34)&amp;SUBSTITUTE(CriteriTecnici!$A990,CHAR(34),"'")&amp;CHAR(34)&amp;", "&amp;CHAR(34)&amp;"lotId"&amp;CHAR(34)&amp;": "&amp;CHAR(34)&amp;SUBSTITUTE(CriteriTecnici!$C990,CHAR(34),"'")&amp;CHAR(34)&amp;", "&amp;CHAR(34)&amp;"criterionId"&amp;CHAR(34)&amp;": "&amp;CHAR(34)&amp;SUBSTITUTE(CriteriTecnici!$D990,CHAR(34),"'")&amp;CHAR(34)&amp;", "&amp;CHAR(34)&amp;"kind"&amp;CHAR(34)&amp;": "&amp;CHAR(34)&amp;SUBSTITUTE(CriteriTecnici!$F990,CHAR(34),"'")&amp;CHAR(34)&amp;", "&amp;CHAR(34)&amp;"value"&amp;CHAR(34)&amp;": "&amp;SUBSTITUTE(TRIM(ROUND(IFERROR(CriteriTecnici!$N990*1,IFERROR(NUMBERVALUE(CriteriTecnici!$N990,".",","),IFERROR(NUMBERVALUE(CriteriTecnici!$N990,",","."),0))),4)&amp;""),",",".")&amp;", "&amp;CHAR(34)&amp;"numerator"&amp;CHAR(34)&amp;": "&amp;SUBSTITUTE(TRIM(ROUND(IFERROR(CriteriTecnici!$K990*1,IFERROR(NUMBERVALUE(CriteriTecnici!$K990,".",","),IFERROR(NUMBERVALUE(CriteriTecnici!$K990,",","."),0))),4)&amp;""),",",".")&amp;", "&amp;CHAR(34)&amp;"denominator"&amp;CHAR(34)&amp;": "&amp;SUBSTITUTE(TRIM(ROUND(IFERROR(CriteriTecnici!$L990*1,IFERROR(NUMBERVALUE(CriteriTecnici!$L990,".",","),IFERROR(NUMBERVALUE(CriteriTecnici!$L990,",","."),0))),4)&amp;""),",",".")&amp;", "&amp;CHAR(34)&amp;"flag"&amp;CHAR(34)&amp;": "&amp;SUBSTITUTE(TRIM(ROUND(IFERROR(CriteriTecnici!$M990*1,IFERROR(NUMBERVALUE(CriteriTecnici!$M990,".",","),IFERROR(NUMBERVALUE(CriteriTecnici!$M990,",","."),0))),4)&amp;""),",",".")&amp;", "&amp;CHAR(34)&amp;"rawScore"&amp;CHAR(34)&amp;": "&amp;SUBSTITUTE(TRIM(ROUND(IFERROR(CriteriTecnici!$O990*1,IFERROR(NUMBERVALUE(CriteriTecnici!$O990,".",","),IFERROR(NUMBERVALUE(CriteriTecnici!$O990,",","."),0))),4)&amp;""),",",".")&amp;CHAR(125)&amp;IF(TRUE,",",""))</f>
        <v/>
      </c>
    </row>
    <row r="1211">
      <c r="A1211" s="38">
        <f>IF(CriteriTecnici!$A991="","","    "&amp;CHAR(123)&amp;CHAR(34)&amp;"bidderId"&amp;CHAR(34)&amp;": "&amp;CHAR(34)&amp;SUBSTITUTE(CriteriTecnici!$A991,CHAR(34),"'")&amp;CHAR(34)&amp;", "&amp;CHAR(34)&amp;"lotId"&amp;CHAR(34)&amp;": "&amp;CHAR(34)&amp;SUBSTITUTE(CriteriTecnici!$C991,CHAR(34),"'")&amp;CHAR(34)&amp;", "&amp;CHAR(34)&amp;"criterionId"&amp;CHAR(34)&amp;": "&amp;CHAR(34)&amp;SUBSTITUTE(CriteriTecnici!$D991,CHAR(34),"'")&amp;CHAR(34)&amp;", "&amp;CHAR(34)&amp;"kind"&amp;CHAR(34)&amp;": "&amp;CHAR(34)&amp;SUBSTITUTE(CriteriTecnici!$F991,CHAR(34),"'")&amp;CHAR(34)&amp;", "&amp;CHAR(34)&amp;"value"&amp;CHAR(34)&amp;": "&amp;SUBSTITUTE(TRIM(ROUND(IFERROR(CriteriTecnici!$N991*1,IFERROR(NUMBERVALUE(CriteriTecnici!$N991,".",","),IFERROR(NUMBERVALUE(CriteriTecnici!$N991,",","."),0))),4)&amp;""),",",".")&amp;", "&amp;CHAR(34)&amp;"numerator"&amp;CHAR(34)&amp;": "&amp;SUBSTITUTE(TRIM(ROUND(IFERROR(CriteriTecnici!$K991*1,IFERROR(NUMBERVALUE(CriteriTecnici!$K991,".",","),IFERROR(NUMBERVALUE(CriteriTecnici!$K991,",","."),0))),4)&amp;""),",",".")&amp;", "&amp;CHAR(34)&amp;"denominator"&amp;CHAR(34)&amp;": "&amp;SUBSTITUTE(TRIM(ROUND(IFERROR(CriteriTecnici!$L991*1,IFERROR(NUMBERVALUE(CriteriTecnici!$L991,".",","),IFERROR(NUMBERVALUE(CriteriTecnici!$L991,",","."),0))),4)&amp;""),",",".")&amp;", "&amp;CHAR(34)&amp;"flag"&amp;CHAR(34)&amp;": "&amp;SUBSTITUTE(TRIM(ROUND(IFERROR(CriteriTecnici!$M991*1,IFERROR(NUMBERVALUE(CriteriTecnici!$M991,".",","),IFERROR(NUMBERVALUE(CriteriTecnici!$M991,",","."),0))),4)&amp;""),",",".")&amp;", "&amp;CHAR(34)&amp;"rawScore"&amp;CHAR(34)&amp;": "&amp;SUBSTITUTE(TRIM(ROUND(IFERROR(CriteriTecnici!$O991*1,IFERROR(NUMBERVALUE(CriteriTecnici!$O991,".",","),IFERROR(NUMBERVALUE(CriteriTecnici!$O991,",","."),0))),4)&amp;""),",",".")&amp;CHAR(125)&amp;IF(TRUE,",",""))</f>
        <v/>
      </c>
    </row>
    <row r="1212">
      <c r="A1212" s="38">
        <f>IF(CriteriTecnici!$A992="","","    "&amp;CHAR(123)&amp;CHAR(34)&amp;"bidderId"&amp;CHAR(34)&amp;": "&amp;CHAR(34)&amp;SUBSTITUTE(CriteriTecnici!$A992,CHAR(34),"'")&amp;CHAR(34)&amp;", "&amp;CHAR(34)&amp;"lotId"&amp;CHAR(34)&amp;": "&amp;CHAR(34)&amp;SUBSTITUTE(CriteriTecnici!$C992,CHAR(34),"'")&amp;CHAR(34)&amp;", "&amp;CHAR(34)&amp;"criterionId"&amp;CHAR(34)&amp;": "&amp;CHAR(34)&amp;SUBSTITUTE(CriteriTecnici!$D992,CHAR(34),"'")&amp;CHAR(34)&amp;", "&amp;CHAR(34)&amp;"kind"&amp;CHAR(34)&amp;": "&amp;CHAR(34)&amp;SUBSTITUTE(CriteriTecnici!$F992,CHAR(34),"'")&amp;CHAR(34)&amp;", "&amp;CHAR(34)&amp;"value"&amp;CHAR(34)&amp;": "&amp;SUBSTITUTE(TRIM(ROUND(IFERROR(CriteriTecnici!$N992*1,IFERROR(NUMBERVALUE(CriteriTecnici!$N992,".",","),IFERROR(NUMBERVALUE(CriteriTecnici!$N992,",","."),0))),4)&amp;""),",",".")&amp;", "&amp;CHAR(34)&amp;"numerator"&amp;CHAR(34)&amp;": "&amp;SUBSTITUTE(TRIM(ROUND(IFERROR(CriteriTecnici!$K992*1,IFERROR(NUMBERVALUE(CriteriTecnici!$K992,".",","),IFERROR(NUMBERVALUE(CriteriTecnici!$K992,",","."),0))),4)&amp;""),",",".")&amp;", "&amp;CHAR(34)&amp;"denominator"&amp;CHAR(34)&amp;": "&amp;SUBSTITUTE(TRIM(ROUND(IFERROR(CriteriTecnici!$L992*1,IFERROR(NUMBERVALUE(CriteriTecnici!$L992,".",","),IFERROR(NUMBERVALUE(CriteriTecnici!$L992,",","."),0))),4)&amp;""),",",".")&amp;", "&amp;CHAR(34)&amp;"flag"&amp;CHAR(34)&amp;": "&amp;SUBSTITUTE(TRIM(ROUND(IFERROR(CriteriTecnici!$M992*1,IFERROR(NUMBERVALUE(CriteriTecnici!$M992,".",","),IFERROR(NUMBERVALUE(CriteriTecnici!$M992,",","."),0))),4)&amp;""),",",".")&amp;", "&amp;CHAR(34)&amp;"rawScore"&amp;CHAR(34)&amp;": "&amp;SUBSTITUTE(TRIM(ROUND(IFERROR(CriteriTecnici!$O992*1,IFERROR(NUMBERVALUE(CriteriTecnici!$O992,".",","),IFERROR(NUMBERVALUE(CriteriTecnici!$O992,",","."),0))),4)&amp;""),",",".")&amp;CHAR(125)&amp;IF(TRUE,",",""))</f>
        <v/>
      </c>
    </row>
    <row r="1213">
      <c r="A1213" s="38">
        <f>IF(CriteriTecnici!$A993="","","    "&amp;CHAR(123)&amp;CHAR(34)&amp;"bidderId"&amp;CHAR(34)&amp;": "&amp;CHAR(34)&amp;SUBSTITUTE(CriteriTecnici!$A993,CHAR(34),"'")&amp;CHAR(34)&amp;", "&amp;CHAR(34)&amp;"lotId"&amp;CHAR(34)&amp;": "&amp;CHAR(34)&amp;SUBSTITUTE(CriteriTecnici!$C993,CHAR(34),"'")&amp;CHAR(34)&amp;", "&amp;CHAR(34)&amp;"criterionId"&amp;CHAR(34)&amp;": "&amp;CHAR(34)&amp;SUBSTITUTE(CriteriTecnici!$D993,CHAR(34),"'")&amp;CHAR(34)&amp;", "&amp;CHAR(34)&amp;"kind"&amp;CHAR(34)&amp;": "&amp;CHAR(34)&amp;SUBSTITUTE(CriteriTecnici!$F993,CHAR(34),"'")&amp;CHAR(34)&amp;", "&amp;CHAR(34)&amp;"value"&amp;CHAR(34)&amp;": "&amp;SUBSTITUTE(TRIM(ROUND(IFERROR(CriteriTecnici!$N993*1,IFERROR(NUMBERVALUE(CriteriTecnici!$N993,".",","),IFERROR(NUMBERVALUE(CriteriTecnici!$N993,",","."),0))),4)&amp;""),",",".")&amp;", "&amp;CHAR(34)&amp;"numerator"&amp;CHAR(34)&amp;": "&amp;SUBSTITUTE(TRIM(ROUND(IFERROR(CriteriTecnici!$K993*1,IFERROR(NUMBERVALUE(CriteriTecnici!$K993,".",","),IFERROR(NUMBERVALUE(CriteriTecnici!$K993,",","."),0))),4)&amp;""),",",".")&amp;", "&amp;CHAR(34)&amp;"denominator"&amp;CHAR(34)&amp;": "&amp;SUBSTITUTE(TRIM(ROUND(IFERROR(CriteriTecnici!$L993*1,IFERROR(NUMBERVALUE(CriteriTecnici!$L993,".",","),IFERROR(NUMBERVALUE(CriteriTecnici!$L993,",","."),0))),4)&amp;""),",",".")&amp;", "&amp;CHAR(34)&amp;"flag"&amp;CHAR(34)&amp;": "&amp;SUBSTITUTE(TRIM(ROUND(IFERROR(CriteriTecnici!$M993*1,IFERROR(NUMBERVALUE(CriteriTecnici!$M993,".",","),IFERROR(NUMBERVALUE(CriteriTecnici!$M993,",","."),0))),4)&amp;""),",",".")&amp;", "&amp;CHAR(34)&amp;"rawScore"&amp;CHAR(34)&amp;": "&amp;SUBSTITUTE(TRIM(ROUND(IFERROR(CriteriTecnici!$O993*1,IFERROR(NUMBERVALUE(CriteriTecnici!$O993,".",","),IFERROR(NUMBERVALUE(CriteriTecnici!$O993,",","."),0))),4)&amp;""),",",".")&amp;CHAR(125)&amp;IF(TRUE,",",""))</f>
        <v/>
      </c>
    </row>
    <row r="1214">
      <c r="A1214" s="38">
        <f>IF(CriteriTecnici!$A994="","","    "&amp;CHAR(123)&amp;CHAR(34)&amp;"bidderId"&amp;CHAR(34)&amp;": "&amp;CHAR(34)&amp;SUBSTITUTE(CriteriTecnici!$A994,CHAR(34),"'")&amp;CHAR(34)&amp;", "&amp;CHAR(34)&amp;"lotId"&amp;CHAR(34)&amp;": "&amp;CHAR(34)&amp;SUBSTITUTE(CriteriTecnici!$C994,CHAR(34),"'")&amp;CHAR(34)&amp;", "&amp;CHAR(34)&amp;"criterionId"&amp;CHAR(34)&amp;": "&amp;CHAR(34)&amp;SUBSTITUTE(CriteriTecnici!$D994,CHAR(34),"'")&amp;CHAR(34)&amp;", "&amp;CHAR(34)&amp;"kind"&amp;CHAR(34)&amp;": "&amp;CHAR(34)&amp;SUBSTITUTE(CriteriTecnici!$F994,CHAR(34),"'")&amp;CHAR(34)&amp;", "&amp;CHAR(34)&amp;"value"&amp;CHAR(34)&amp;": "&amp;SUBSTITUTE(TRIM(ROUND(IFERROR(CriteriTecnici!$N994*1,IFERROR(NUMBERVALUE(CriteriTecnici!$N994,".",","),IFERROR(NUMBERVALUE(CriteriTecnici!$N994,",","."),0))),4)&amp;""),",",".")&amp;", "&amp;CHAR(34)&amp;"numerator"&amp;CHAR(34)&amp;": "&amp;SUBSTITUTE(TRIM(ROUND(IFERROR(CriteriTecnici!$K994*1,IFERROR(NUMBERVALUE(CriteriTecnici!$K994,".",","),IFERROR(NUMBERVALUE(CriteriTecnici!$K994,",","."),0))),4)&amp;""),",",".")&amp;", "&amp;CHAR(34)&amp;"denominator"&amp;CHAR(34)&amp;": "&amp;SUBSTITUTE(TRIM(ROUND(IFERROR(CriteriTecnici!$L994*1,IFERROR(NUMBERVALUE(CriteriTecnici!$L994,".",","),IFERROR(NUMBERVALUE(CriteriTecnici!$L994,",","."),0))),4)&amp;""),",",".")&amp;", "&amp;CHAR(34)&amp;"flag"&amp;CHAR(34)&amp;": "&amp;SUBSTITUTE(TRIM(ROUND(IFERROR(CriteriTecnici!$M994*1,IFERROR(NUMBERVALUE(CriteriTecnici!$M994,".",","),IFERROR(NUMBERVALUE(CriteriTecnici!$M994,",","."),0))),4)&amp;""),",",".")&amp;", "&amp;CHAR(34)&amp;"rawScore"&amp;CHAR(34)&amp;": "&amp;SUBSTITUTE(TRIM(ROUND(IFERROR(CriteriTecnici!$O994*1,IFERROR(NUMBERVALUE(CriteriTecnici!$O994,".",","),IFERROR(NUMBERVALUE(CriteriTecnici!$O994,",","."),0))),4)&amp;""),",",".")&amp;CHAR(125)&amp;IF(TRUE,",",""))</f>
        <v/>
      </c>
    </row>
    <row r="1215">
      <c r="A1215" s="38">
        <f>IF(CriteriTecnici!$A995="","","    "&amp;CHAR(123)&amp;CHAR(34)&amp;"bidderId"&amp;CHAR(34)&amp;": "&amp;CHAR(34)&amp;SUBSTITUTE(CriteriTecnici!$A995,CHAR(34),"'")&amp;CHAR(34)&amp;", "&amp;CHAR(34)&amp;"lotId"&amp;CHAR(34)&amp;": "&amp;CHAR(34)&amp;SUBSTITUTE(CriteriTecnici!$C995,CHAR(34),"'")&amp;CHAR(34)&amp;", "&amp;CHAR(34)&amp;"criterionId"&amp;CHAR(34)&amp;": "&amp;CHAR(34)&amp;SUBSTITUTE(CriteriTecnici!$D995,CHAR(34),"'")&amp;CHAR(34)&amp;", "&amp;CHAR(34)&amp;"kind"&amp;CHAR(34)&amp;": "&amp;CHAR(34)&amp;SUBSTITUTE(CriteriTecnici!$F995,CHAR(34),"'")&amp;CHAR(34)&amp;", "&amp;CHAR(34)&amp;"value"&amp;CHAR(34)&amp;": "&amp;SUBSTITUTE(TRIM(ROUND(IFERROR(CriteriTecnici!$N995*1,IFERROR(NUMBERVALUE(CriteriTecnici!$N995,".",","),IFERROR(NUMBERVALUE(CriteriTecnici!$N995,",","."),0))),4)&amp;""),",",".")&amp;", "&amp;CHAR(34)&amp;"numerator"&amp;CHAR(34)&amp;": "&amp;SUBSTITUTE(TRIM(ROUND(IFERROR(CriteriTecnici!$K995*1,IFERROR(NUMBERVALUE(CriteriTecnici!$K995,".",","),IFERROR(NUMBERVALUE(CriteriTecnici!$K995,",","."),0))),4)&amp;""),",",".")&amp;", "&amp;CHAR(34)&amp;"denominator"&amp;CHAR(34)&amp;": "&amp;SUBSTITUTE(TRIM(ROUND(IFERROR(CriteriTecnici!$L995*1,IFERROR(NUMBERVALUE(CriteriTecnici!$L995,".",","),IFERROR(NUMBERVALUE(CriteriTecnici!$L995,",","."),0))),4)&amp;""),",",".")&amp;", "&amp;CHAR(34)&amp;"flag"&amp;CHAR(34)&amp;": "&amp;SUBSTITUTE(TRIM(ROUND(IFERROR(CriteriTecnici!$M995*1,IFERROR(NUMBERVALUE(CriteriTecnici!$M995,".",","),IFERROR(NUMBERVALUE(CriteriTecnici!$M995,",","."),0))),4)&amp;""),",",".")&amp;", "&amp;CHAR(34)&amp;"rawScore"&amp;CHAR(34)&amp;": "&amp;SUBSTITUTE(TRIM(ROUND(IFERROR(CriteriTecnici!$O995*1,IFERROR(NUMBERVALUE(CriteriTecnici!$O995,".",","),IFERROR(NUMBERVALUE(CriteriTecnici!$O995,",","."),0))),4)&amp;""),",",".")&amp;CHAR(125)&amp;IF(TRUE,",",""))</f>
        <v/>
      </c>
    </row>
    <row r="1216">
      <c r="A1216" s="38">
        <f>IF(CriteriTecnici!$A996="","","    "&amp;CHAR(123)&amp;CHAR(34)&amp;"bidderId"&amp;CHAR(34)&amp;": "&amp;CHAR(34)&amp;SUBSTITUTE(CriteriTecnici!$A996,CHAR(34),"'")&amp;CHAR(34)&amp;", "&amp;CHAR(34)&amp;"lotId"&amp;CHAR(34)&amp;": "&amp;CHAR(34)&amp;SUBSTITUTE(CriteriTecnici!$C996,CHAR(34),"'")&amp;CHAR(34)&amp;", "&amp;CHAR(34)&amp;"criterionId"&amp;CHAR(34)&amp;": "&amp;CHAR(34)&amp;SUBSTITUTE(CriteriTecnici!$D996,CHAR(34),"'")&amp;CHAR(34)&amp;", "&amp;CHAR(34)&amp;"kind"&amp;CHAR(34)&amp;": "&amp;CHAR(34)&amp;SUBSTITUTE(CriteriTecnici!$F996,CHAR(34),"'")&amp;CHAR(34)&amp;", "&amp;CHAR(34)&amp;"value"&amp;CHAR(34)&amp;": "&amp;SUBSTITUTE(TRIM(ROUND(IFERROR(CriteriTecnici!$N996*1,IFERROR(NUMBERVALUE(CriteriTecnici!$N996,".",","),IFERROR(NUMBERVALUE(CriteriTecnici!$N996,",","."),0))),4)&amp;""),",",".")&amp;", "&amp;CHAR(34)&amp;"numerator"&amp;CHAR(34)&amp;": "&amp;SUBSTITUTE(TRIM(ROUND(IFERROR(CriteriTecnici!$K996*1,IFERROR(NUMBERVALUE(CriteriTecnici!$K996,".",","),IFERROR(NUMBERVALUE(CriteriTecnici!$K996,",","."),0))),4)&amp;""),",",".")&amp;", "&amp;CHAR(34)&amp;"denominator"&amp;CHAR(34)&amp;": "&amp;SUBSTITUTE(TRIM(ROUND(IFERROR(CriteriTecnici!$L996*1,IFERROR(NUMBERVALUE(CriteriTecnici!$L996,".",","),IFERROR(NUMBERVALUE(CriteriTecnici!$L996,",","."),0))),4)&amp;""),",",".")&amp;", "&amp;CHAR(34)&amp;"flag"&amp;CHAR(34)&amp;": "&amp;SUBSTITUTE(TRIM(ROUND(IFERROR(CriteriTecnici!$M996*1,IFERROR(NUMBERVALUE(CriteriTecnici!$M996,".",","),IFERROR(NUMBERVALUE(CriteriTecnici!$M996,",","."),0))),4)&amp;""),",",".")&amp;", "&amp;CHAR(34)&amp;"rawScore"&amp;CHAR(34)&amp;": "&amp;SUBSTITUTE(TRIM(ROUND(IFERROR(CriteriTecnici!$O996*1,IFERROR(NUMBERVALUE(CriteriTecnici!$O996,".",","),IFERROR(NUMBERVALUE(CriteriTecnici!$O996,",","."),0))),4)&amp;""),",",".")&amp;CHAR(125)&amp;IF(COUNTA(Offerte!$A34:$A$200)&gt;0,",",""))</f>
        <v/>
      </c>
    </row>
    <row r="1217">
      <c r="A1217" s="38">
        <f>IF(CriteriTecnici!$A997="","","    "&amp;CHAR(123)&amp;CHAR(34)&amp;"bidderId"&amp;CHAR(34)&amp;": "&amp;CHAR(34)&amp;SUBSTITUTE(CriteriTecnici!$A997,CHAR(34),"'")&amp;CHAR(34)&amp;", "&amp;CHAR(34)&amp;"lotId"&amp;CHAR(34)&amp;": "&amp;CHAR(34)&amp;SUBSTITUTE(CriteriTecnici!$C997,CHAR(34),"'")&amp;CHAR(34)&amp;", "&amp;CHAR(34)&amp;"criterionId"&amp;CHAR(34)&amp;": "&amp;CHAR(34)&amp;SUBSTITUTE(CriteriTecnici!$D997,CHAR(34),"'")&amp;CHAR(34)&amp;", "&amp;CHAR(34)&amp;"kind"&amp;CHAR(34)&amp;": "&amp;CHAR(34)&amp;SUBSTITUTE(CriteriTecnici!$F997,CHAR(34),"'")&amp;CHAR(34)&amp;", "&amp;CHAR(34)&amp;"value"&amp;CHAR(34)&amp;": "&amp;SUBSTITUTE(TRIM(ROUND(IFERROR(CriteriTecnici!$N997*1,IFERROR(NUMBERVALUE(CriteriTecnici!$N997,".",","),IFERROR(NUMBERVALUE(CriteriTecnici!$N997,",","."),0))),4)&amp;""),",",".")&amp;", "&amp;CHAR(34)&amp;"numerator"&amp;CHAR(34)&amp;": "&amp;SUBSTITUTE(TRIM(ROUND(IFERROR(CriteriTecnici!$K997*1,IFERROR(NUMBERVALUE(CriteriTecnici!$K997,".",","),IFERROR(NUMBERVALUE(CriteriTecnici!$K997,",","."),0))),4)&amp;""),",",".")&amp;", "&amp;CHAR(34)&amp;"denominator"&amp;CHAR(34)&amp;": "&amp;SUBSTITUTE(TRIM(ROUND(IFERROR(CriteriTecnici!$L997*1,IFERROR(NUMBERVALUE(CriteriTecnici!$L997,".",","),IFERROR(NUMBERVALUE(CriteriTecnici!$L997,",","."),0))),4)&amp;""),",",".")&amp;", "&amp;CHAR(34)&amp;"flag"&amp;CHAR(34)&amp;": "&amp;SUBSTITUTE(TRIM(ROUND(IFERROR(CriteriTecnici!$M997*1,IFERROR(NUMBERVALUE(CriteriTecnici!$M997,".",","),IFERROR(NUMBERVALUE(CriteriTecnici!$M997,",","."),0))),4)&amp;""),",",".")&amp;", "&amp;CHAR(34)&amp;"rawScore"&amp;CHAR(34)&amp;": "&amp;SUBSTITUTE(TRIM(ROUND(IFERROR(CriteriTecnici!$O997*1,IFERROR(NUMBERVALUE(CriteriTecnici!$O997,".",","),IFERROR(NUMBERVALUE(CriteriTecnici!$O997,",","."),0))),4)&amp;""),",",".")&amp;CHAR(125)&amp;IF(TRUE,",",""))</f>
        <v/>
      </c>
    </row>
    <row r="1218">
      <c r="A1218" s="38">
        <f>IF(CriteriTecnici!$A998="","","    "&amp;CHAR(123)&amp;CHAR(34)&amp;"bidderId"&amp;CHAR(34)&amp;": "&amp;CHAR(34)&amp;SUBSTITUTE(CriteriTecnici!$A998,CHAR(34),"'")&amp;CHAR(34)&amp;", "&amp;CHAR(34)&amp;"lotId"&amp;CHAR(34)&amp;": "&amp;CHAR(34)&amp;SUBSTITUTE(CriteriTecnici!$C998,CHAR(34),"'")&amp;CHAR(34)&amp;", "&amp;CHAR(34)&amp;"criterionId"&amp;CHAR(34)&amp;": "&amp;CHAR(34)&amp;SUBSTITUTE(CriteriTecnici!$D998,CHAR(34),"'")&amp;CHAR(34)&amp;", "&amp;CHAR(34)&amp;"kind"&amp;CHAR(34)&amp;": "&amp;CHAR(34)&amp;SUBSTITUTE(CriteriTecnici!$F998,CHAR(34),"'")&amp;CHAR(34)&amp;", "&amp;CHAR(34)&amp;"value"&amp;CHAR(34)&amp;": "&amp;SUBSTITUTE(TRIM(ROUND(IFERROR(CriteriTecnici!$N998*1,IFERROR(NUMBERVALUE(CriteriTecnici!$N998,".",","),IFERROR(NUMBERVALUE(CriteriTecnici!$N998,",","."),0))),4)&amp;""),",",".")&amp;", "&amp;CHAR(34)&amp;"numerator"&amp;CHAR(34)&amp;": "&amp;SUBSTITUTE(TRIM(ROUND(IFERROR(CriteriTecnici!$K998*1,IFERROR(NUMBERVALUE(CriteriTecnici!$K998,".",","),IFERROR(NUMBERVALUE(CriteriTecnici!$K998,",","."),0))),4)&amp;""),",",".")&amp;", "&amp;CHAR(34)&amp;"denominator"&amp;CHAR(34)&amp;": "&amp;SUBSTITUTE(TRIM(ROUND(IFERROR(CriteriTecnici!$L998*1,IFERROR(NUMBERVALUE(CriteriTecnici!$L998,".",","),IFERROR(NUMBERVALUE(CriteriTecnici!$L998,",","."),0))),4)&amp;""),",",".")&amp;", "&amp;CHAR(34)&amp;"flag"&amp;CHAR(34)&amp;": "&amp;SUBSTITUTE(TRIM(ROUND(IFERROR(CriteriTecnici!$M998*1,IFERROR(NUMBERVALUE(CriteriTecnici!$M998,".",","),IFERROR(NUMBERVALUE(CriteriTecnici!$M998,",","."),0))),4)&amp;""),",",".")&amp;", "&amp;CHAR(34)&amp;"rawScore"&amp;CHAR(34)&amp;": "&amp;SUBSTITUTE(TRIM(ROUND(IFERROR(CriteriTecnici!$O998*1,IFERROR(NUMBERVALUE(CriteriTecnici!$O998,".",","),IFERROR(NUMBERVALUE(CriteriTecnici!$O998,",","."),0))),4)&amp;""),",",".")&amp;CHAR(125)&amp;IF(TRUE,",",""))</f>
        <v/>
      </c>
    </row>
    <row r="1219">
      <c r="A1219" s="38">
        <f>IF(CriteriTecnici!$A999="","","    "&amp;CHAR(123)&amp;CHAR(34)&amp;"bidderId"&amp;CHAR(34)&amp;": "&amp;CHAR(34)&amp;SUBSTITUTE(CriteriTecnici!$A999,CHAR(34),"'")&amp;CHAR(34)&amp;", "&amp;CHAR(34)&amp;"lotId"&amp;CHAR(34)&amp;": "&amp;CHAR(34)&amp;SUBSTITUTE(CriteriTecnici!$C999,CHAR(34),"'")&amp;CHAR(34)&amp;", "&amp;CHAR(34)&amp;"criterionId"&amp;CHAR(34)&amp;": "&amp;CHAR(34)&amp;SUBSTITUTE(CriteriTecnici!$D999,CHAR(34),"'")&amp;CHAR(34)&amp;", "&amp;CHAR(34)&amp;"kind"&amp;CHAR(34)&amp;": "&amp;CHAR(34)&amp;SUBSTITUTE(CriteriTecnici!$F999,CHAR(34),"'")&amp;CHAR(34)&amp;", "&amp;CHAR(34)&amp;"value"&amp;CHAR(34)&amp;": "&amp;SUBSTITUTE(TRIM(ROUND(IFERROR(CriteriTecnici!$N999*1,IFERROR(NUMBERVALUE(CriteriTecnici!$N999,".",","),IFERROR(NUMBERVALUE(CriteriTecnici!$N999,",","."),0))),4)&amp;""),",",".")&amp;", "&amp;CHAR(34)&amp;"numerator"&amp;CHAR(34)&amp;": "&amp;SUBSTITUTE(TRIM(ROUND(IFERROR(CriteriTecnici!$K999*1,IFERROR(NUMBERVALUE(CriteriTecnici!$K999,".",","),IFERROR(NUMBERVALUE(CriteriTecnici!$K999,",","."),0))),4)&amp;""),",",".")&amp;", "&amp;CHAR(34)&amp;"denominator"&amp;CHAR(34)&amp;": "&amp;SUBSTITUTE(TRIM(ROUND(IFERROR(CriteriTecnici!$L999*1,IFERROR(NUMBERVALUE(CriteriTecnici!$L999,".",","),IFERROR(NUMBERVALUE(CriteriTecnici!$L999,",","."),0))),4)&amp;""),",",".")&amp;", "&amp;CHAR(34)&amp;"flag"&amp;CHAR(34)&amp;": "&amp;SUBSTITUTE(TRIM(ROUND(IFERROR(CriteriTecnici!$M999*1,IFERROR(NUMBERVALUE(CriteriTecnici!$M999,".",","),IFERROR(NUMBERVALUE(CriteriTecnici!$M999,",","."),0))),4)&amp;""),",",".")&amp;", "&amp;CHAR(34)&amp;"rawScore"&amp;CHAR(34)&amp;": "&amp;SUBSTITUTE(TRIM(ROUND(IFERROR(CriteriTecnici!$O999*1,IFERROR(NUMBERVALUE(CriteriTecnici!$O999,".",","),IFERROR(NUMBERVALUE(CriteriTecnici!$O999,",","."),0))),4)&amp;""),",",".")&amp;CHAR(125)&amp;IF(TRUE,",",""))</f>
        <v/>
      </c>
    </row>
    <row r="1220">
      <c r="A1220" s="38">
        <f>IF(CriteriTecnici!$A1000="","","    "&amp;CHAR(123)&amp;CHAR(34)&amp;"bidderId"&amp;CHAR(34)&amp;": "&amp;CHAR(34)&amp;SUBSTITUTE(CriteriTecnici!$A1000,CHAR(34),"'")&amp;CHAR(34)&amp;", "&amp;CHAR(34)&amp;"lotId"&amp;CHAR(34)&amp;": "&amp;CHAR(34)&amp;SUBSTITUTE(CriteriTecnici!$C1000,CHAR(34),"'")&amp;CHAR(34)&amp;", "&amp;CHAR(34)&amp;"criterionId"&amp;CHAR(34)&amp;": "&amp;CHAR(34)&amp;SUBSTITUTE(CriteriTecnici!$D1000,CHAR(34),"'")&amp;CHAR(34)&amp;", "&amp;CHAR(34)&amp;"kind"&amp;CHAR(34)&amp;": "&amp;CHAR(34)&amp;SUBSTITUTE(CriteriTecnici!$F1000,CHAR(34),"'")&amp;CHAR(34)&amp;", "&amp;CHAR(34)&amp;"value"&amp;CHAR(34)&amp;": "&amp;SUBSTITUTE(TRIM(ROUND(IFERROR(CriteriTecnici!$N1000*1,IFERROR(NUMBERVALUE(CriteriTecnici!$N1000,".",","),IFERROR(NUMBERVALUE(CriteriTecnici!$N1000,",","."),0))),4)&amp;""),",",".")&amp;", "&amp;CHAR(34)&amp;"numerator"&amp;CHAR(34)&amp;": "&amp;SUBSTITUTE(TRIM(ROUND(IFERROR(CriteriTecnici!$K1000*1,IFERROR(NUMBERVALUE(CriteriTecnici!$K1000,".",","),IFERROR(NUMBERVALUE(CriteriTecnici!$K1000,",","."),0))),4)&amp;""),",",".")&amp;", "&amp;CHAR(34)&amp;"denominator"&amp;CHAR(34)&amp;": "&amp;SUBSTITUTE(TRIM(ROUND(IFERROR(CriteriTecnici!$L1000*1,IFERROR(NUMBERVALUE(CriteriTecnici!$L1000,".",","),IFERROR(NUMBERVALUE(CriteriTecnici!$L1000,",","."),0))),4)&amp;""),",",".")&amp;", "&amp;CHAR(34)&amp;"flag"&amp;CHAR(34)&amp;": "&amp;SUBSTITUTE(TRIM(ROUND(IFERROR(CriteriTecnici!$M1000*1,IFERROR(NUMBERVALUE(CriteriTecnici!$M1000,".",","),IFERROR(NUMBERVALUE(CriteriTecnici!$M1000,",","."),0))),4)&amp;""),",",".")&amp;", "&amp;CHAR(34)&amp;"rawScore"&amp;CHAR(34)&amp;": "&amp;SUBSTITUTE(TRIM(ROUND(IFERROR(CriteriTecnici!$O1000*1,IFERROR(NUMBERVALUE(CriteriTecnici!$O1000,".",","),IFERROR(NUMBERVALUE(CriteriTecnici!$O1000,",","."),0))),4)&amp;""),",",".")&amp;CHAR(125)&amp;IF(TRUE,",",""))</f>
        <v/>
      </c>
    </row>
    <row r="1221">
      <c r="A1221" s="38">
        <f>IF(CriteriTecnici!$A1001="","","    "&amp;CHAR(123)&amp;CHAR(34)&amp;"bidderId"&amp;CHAR(34)&amp;": "&amp;CHAR(34)&amp;SUBSTITUTE(CriteriTecnici!$A1001,CHAR(34),"'")&amp;CHAR(34)&amp;", "&amp;CHAR(34)&amp;"lotId"&amp;CHAR(34)&amp;": "&amp;CHAR(34)&amp;SUBSTITUTE(CriteriTecnici!$C1001,CHAR(34),"'")&amp;CHAR(34)&amp;", "&amp;CHAR(34)&amp;"criterionId"&amp;CHAR(34)&amp;": "&amp;CHAR(34)&amp;SUBSTITUTE(CriteriTecnici!$D1001,CHAR(34),"'")&amp;CHAR(34)&amp;", "&amp;CHAR(34)&amp;"kind"&amp;CHAR(34)&amp;": "&amp;CHAR(34)&amp;SUBSTITUTE(CriteriTecnici!$F1001,CHAR(34),"'")&amp;CHAR(34)&amp;", "&amp;CHAR(34)&amp;"value"&amp;CHAR(34)&amp;": "&amp;SUBSTITUTE(TRIM(ROUND(IFERROR(CriteriTecnici!$N1001*1,IFERROR(NUMBERVALUE(CriteriTecnici!$N1001,".",","),IFERROR(NUMBERVALUE(CriteriTecnici!$N1001,",","."),0))),4)&amp;""),",",".")&amp;", "&amp;CHAR(34)&amp;"numerator"&amp;CHAR(34)&amp;": "&amp;SUBSTITUTE(TRIM(ROUND(IFERROR(CriteriTecnici!$K1001*1,IFERROR(NUMBERVALUE(CriteriTecnici!$K1001,".",","),IFERROR(NUMBERVALUE(CriteriTecnici!$K1001,",","."),0))),4)&amp;""),",",".")&amp;", "&amp;CHAR(34)&amp;"denominator"&amp;CHAR(34)&amp;": "&amp;SUBSTITUTE(TRIM(ROUND(IFERROR(CriteriTecnici!$L1001*1,IFERROR(NUMBERVALUE(CriteriTecnici!$L1001,".",","),IFERROR(NUMBERVALUE(CriteriTecnici!$L1001,",","."),0))),4)&amp;""),",",".")&amp;", "&amp;CHAR(34)&amp;"flag"&amp;CHAR(34)&amp;": "&amp;SUBSTITUTE(TRIM(ROUND(IFERROR(CriteriTecnici!$M1001*1,IFERROR(NUMBERVALUE(CriteriTecnici!$M1001,".",","),IFERROR(NUMBERVALUE(CriteriTecnici!$M1001,",","."),0))),4)&amp;""),",",".")&amp;", "&amp;CHAR(34)&amp;"rawScore"&amp;CHAR(34)&amp;": "&amp;SUBSTITUTE(TRIM(ROUND(IFERROR(CriteriTecnici!$O1001*1,IFERROR(NUMBERVALUE(CriteriTecnici!$O1001,".",","),IFERROR(NUMBERVALUE(CriteriTecnici!$O1001,",","."),0))),4)&amp;""),",",".")&amp;CHAR(125)&amp;IF(TRUE,",",""))</f>
        <v/>
      </c>
    </row>
    <row r="1222">
      <c r="A1222" s="38">
        <f>IF(CriteriTecnici!$A1002="","","    "&amp;CHAR(123)&amp;CHAR(34)&amp;"bidderId"&amp;CHAR(34)&amp;": "&amp;CHAR(34)&amp;SUBSTITUTE(CriteriTecnici!$A1002,CHAR(34),"'")&amp;CHAR(34)&amp;", "&amp;CHAR(34)&amp;"lotId"&amp;CHAR(34)&amp;": "&amp;CHAR(34)&amp;SUBSTITUTE(CriteriTecnici!$C1002,CHAR(34),"'")&amp;CHAR(34)&amp;", "&amp;CHAR(34)&amp;"criterionId"&amp;CHAR(34)&amp;": "&amp;CHAR(34)&amp;SUBSTITUTE(CriteriTecnici!$D1002,CHAR(34),"'")&amp;CHAR(34)&amp;", "&amp;CHAR(34)&amp;"kind"&amp;CHAR(34)&amp;": "&amp;CHAR(34)&amp;SUBSTITUTE(CriteriTecnici!$F1002,CHAR(34),"'")&amp;CHAR(34)&amp;", "&amp;CHAR(34)&amp;"value"&amp;CHAR(34)&amp;": "&amp;SUBSTITUTE(TRIM(ROUND(IFERROR(CriteriTecnici!$N1002*1,IFERROR(NUMBERVALUE(CriteriTecnici!$N1002,".",","),IFERROR(NUMBERVALUE(CriteriTecnici!$N1002,",","."),0))),4)&amp;""),",",".")&amp;", "&amp;CHAR(34)&amp;"numerator"&amp;CHAR(34)&amp;": "&amp;SUBSTITUTE(TRIM(ROUND(IFERROR(CriteriTecnici!$K1002*1,IFERROR(NUMBERVALUE(CriteriTecnici!$K1002,".",","),IFERROR(NUMBERVALUE(CriteriTecnici!$K1002,",","."),0))),4)&amp;""),",",".")&amp;", "&amp;CHAR(34)&amp;"denominator"&amp;CHAR(34)&amp;": "&amp;SUBSTITUTE(TRIM(ROUND(IFERROR(CriteriTecnici!$L1002*1,IFERROR(NUMBERVALUE(CriteriTecnici!$L1002,".",","),IFERROR(NUMBERVALUE(CriteriTecnici!$L1002,",","."),0))),4)&amp;""),",",".")&amp;", "&amp;CHAR(34)&amp;"flag"&amp;CHAR(34)&amp;": "&amp;SUBSTITUTE(TRIM(ROUND(IFERROR(CriteriTecnici!$M1002*1,IFERROR(NUMBERVALUE(CriteriTecnici!$M1002,".",","),IFERROR(NUMBERVALUE(CriteriTecnici!$M1002,",","."),0))),4)&amp;""),",",".")&amp;", "&amp;CHAR(34)&amp;"rawScore"&amp;CHAR(34)&amp;": "&amp;SUBSTITUTE(TRIM(ROUND(IFERROR(CriteriTecnici!$O1002*1,IFERROR(NUMBERVALUE(CriteriTecnici!$O1002,".",","),IFERROR(NUMBERVALUE(CriteriTecnici!$O1002,",","."),0))),4)&amp;""),",",".")&amp;CHAR(125)&amp;IF(TRUE,",",""))</f>
        <v/>
      </c>
    </row>
    <row r="1223">
      <c r="A1223" s="38">
        <f>IF(CriteriTecnici!$A1003="","","    "&amp;CHAR(123)&amp;CHAR(34)&amp;"bidderId"&amp;CHAR(34)&amp;": "&amp;CHAR(34)&amp;SUBSTITUTE(CriteriTecnici!$A1003,CHAR(34),"'")&amp;CHAR(34)&amp;", "&amp;CHAR(34)&amp;"lotId"&amp;CHAR(34)&amp;": "&amp;CHAR(34)&amp;SUBSTITUTE(CriteriTecnici!$C1003,CHAR(34),"'")&amp;CHAR(34)&amp;", "&amp;CHAR(34)&amp;"criterionId"&amp;CHAR(34)&amp;": "&amp;CHAR(34)&amp;SUBSTITUTE(CriteriTecnici!$D1003,CHAR(34),"'")&amp;CHAR(34)&amp;", "&amp;CHAR(34)&amp;"kind"&amp;CHAR(34)&amp;": "&amp;CHAR(34)&amp;SUBSTITUTE(CriteriTecnici!$F1003,CHAR(34),"'")&amp;CHAR(34)&amp;", "&amp;CHAR(34)&amp;"value"&amp;CHAR(34)&amp;": "&amp;SUBSTITUTE(TRIM(ROUND(IFERROR(CriteriTecnici!$N1003*1,IFERROR(NUMBERVALUE(CriteriTecnici!$N1003,".",","),IFERROR(NUMBERVALUE(CriteriTecnici!$N1003,",","."),0))),4)&amp;""),",",".")&amp;", "&amp;CHAR(34)&amp;"numerator"&amp;CHAR(34)&amp;": "&amp;SUBSTITUTE(TRIM(ROUND(IFERROR(CriteriTecnici!$K1003*1,IFERROR(NUMBERVALUE(CriteriTecnici!$K1003,".",","),IFERROR(NUMBERVALUE(CriteriTecnici!$K1003,",","."),0))),4)&amp;""),",",".")&amp;", "&amp;CHAR(34)&amp;"denominator"&amp;CHAR(34)&amp;": "&amp;SUBSTITUTE(TRIM(ROUND(IFERROR(CriteriTecnici!$L1003*1,IFERROR(NUMBERVALUE(CriteriTecnici!$L1003,".",","),IFERROR(NUMBERVALUE(CriteriTecnici!$L1003,",","."),0))),4)&amp;""),",",".")&amp;", "&amp;CHAR(34)&amp;"flag"&amp;CHAR(34)&amp;": "&amp;SUBSTITUTE(TRIM(ROUND(IFERROR(CriteriTecnici!$M1003*1,IFERROR(NUMBERVALUE(CriteriTecnici!$M1003,".",","),IFERROR(NUMBERVALUE(CriteriTecnici!$M1003,",","."),0))),4)&amp;""),",",".")&amp;", "&amp;CHAR(34)&amp;"rawScore"&amp;CHAR(34)&amp;": "&amp;SUBSTITUTE(TRIM(ROUND(IFERROR(CriteriTecnici!$O1003*1,IFERROR(NUMBERVALUE(CriteriTecnici!$O1003,".",","),IFERROR(NUMBERVALUE(CriteriTecnici!$O1003,",","."),0))),4)&amp;""),",",".")&amp;CHAR(125)&amp;IF(TRUE,",",""))</f>
        <v/>
      </c>
    </row>
    <row r="1224">
      <c r="A1224" s="38">
        <f>IF(CriteriTecnici!$A1004="","","    "&amp;CHAR(123)&amp;CHAR(34)&amp;"bidderId"&amp;CHAR(34)&amp;": "&amp;CHAR(34)&amp;SUBSTITUTE(CriteriTecnici!$A1004,CHAR(34),"'")&amp;CHAR(34)&amp;", "&amp;CHAR(34)&amp;"lotId"&amp;CHAR(34)&amp;": "&amp;CHAR(34)&amp;SUBSTITUTE(CriteriTecnici!$C1004,CHAR(34),"'")&amp;CHAR(34)&amp;", "&amp;CHAR(34)&amp;"criterionId"&amp;CHAR(34)&amp;": "&amp;CHAR(34)&amp;SUBSTITUTE(CriteriTecnici!$D1004,CHAR(34),"'")&amp;CHAR(34)&amp;", "&amp;CHAR(34)&amp;"kind"&amp;CHAR(34)&amp;": "&amp;CHAR(34)&amp;SUBSTITUTE(CriteriTecnici!$F1004,CHAR(34),"'")&amp;CHAR(34)&amp;", "&amp;CHAR(34)&amp;"value"&amp;CHAR(34)&amp;": "&amp;SUBSTITUTE(TRIM(ROUND(IFERROR(CriteriTecnici!$N1004*1,IFERROR(NUMBERVALUE(CriteriTecnici!$N1004,".",","),IFERROR(NUMBERVALUE(CriteriTecnici!$N1004,",","."),0))),4)&amp;""),",",".")&amp;", "&amp;CHAR(34)&amp;"numerator"&amp;CHAR(34)&amp;": "&amp;SUBSTITUTE(TRIM(ROUND(IFERROR(CriteriTecnici!$K1004*1,IFERROR(NUMBERVALUE(CriteriTecnici!$K1004,".",","),IFERROR(NUMBERVALUE(CriteriTecnici!$K1004,",","."),0))),4)&amp;""),",",".")&amp;", "&amp;CHAR(34)&amp;"denominator"&amp;CHAR(34)&amp;": "&amp;SUBSTITUTE(TRIM(ROUND(IFERROR(CriteriTecnici!$L1004*1,IFERROR(NUMBERVALUE(CriteriTecnici!$L1004,".",","),IFERROR(NUMBERVALUE(CriteriTecnici!$L1004,",","."),0))),4)&amp;""),",",".")&amp;", "&amp;CHAR(34)&amp;"flag"&amp;CHAR(34)&amp;": "&amp;SUBSTITUTE(TRIM(ROUND(IFERROR(CriteriTecnici!$M1004*1,IFERROR(NUMBERVALUE(CriteriTecnici!$M1004,".",","),IFERROR(NUMBERVALUE(CriteriTecnici!$M1004,",","."),0))),4)&amp;""),",",".")&amp;", "&amp;CHAR(34)&amp;"rawScore"&amp;CHAR(34)&amp;": "&amp;SUBSTITUTE(TRIM(ROUND(IFERROR(CriteriTecnici!$O1004*1,IFERROR(NUMBERVALUE(CriteriTecnici!$O1004,".",","),IFERROR(NUMBERVALUE(CriteriTecnici!$O1004,",","."),0))),4)&amp;""),",",".")&amp;CHAR(125)&amp;IF(TRUE,",",""))</f>
        <v/>
      </c>
    </row>
    <row r="1225">
      <c r="A1225" s="38">
        <f>IF(CriteriTecnici!$A1005="","","    "&amp;CHAR(123)&amp;CHAR(34)&amp;"bidderId"&amp;CHAR(34)&amp;": "&amp;CHAR(34)&amp;SUBSTITUTE(CriteriTecnici!$A1005,CHAR(34),"'")&amp;CHAR(34)&amp;", "&amp;CHAR(34)&amp;"lotId"&amp;CHAR(34)&amp;": "&amp;CHAR(34)&amp;SUBSTITUTE(CriteriTecnici!$C1005,CHAR(34),"'")&amp;CHAR(34)&amp;", "&amp;CHAR(34)&amp;"criterionId"&amp;CHAR(34)&amp;": "&amp;CHAR(34)&amp;SUBSTITUTE(CriteriTecnici!$D1005,CHAR(34),"'")&amp;CHAR(34)&amp;", "&amp;CHAR(34)&amp;"kind"&amp;CHAR(34)&amp;": "&amp;CHAR(34)&amp;SUBSTITUTE(CriteriTecnici!$F1005,CHAR(34),"'")&amp;CHAR(34)&amp;", "&amp;CHAR(34)&amp;"value"&amp;CHAR(34)&amp;": "&amp;SUBSTITUTE(TRIM(ROUND(IFERROR(CriteriTecnici!$N1005*1,IFERROR(NUMBERVALUE(CriteriTecnici!$N1005,".",","),IFERROR(NUMBERVALUE(CriteriTecnici!$N1005,",","."),0))),4)&amp;""),",",".")&amp;", "&amp;CHAR(34)&amp;"numerator"&amp;CHAR(34)&amp;": "&amp;SUBSTITUTE(TRIM(ROUND(IFERROR(CriteriTecnici!$K1005*1,IFERROR(NUMBERVALUE(CriteriTecnici!$K1005,".",","),IFERROR(NUMBERVALUE(CriteriTecnici!$K1005,",","."),0))),4)&amp;""),",",".")&amp;", "&amp;CHAR(34)&amp;"denominator"&amp;CHAR(34)&amp;": "&amp;SUBSTITUTE(TRIM(ROUND(IFERROR(CriteriTecnici!$L1005*1,IFERROR(NUMBERVALUE(CriteriTecnici!$L1005,".",","),IFERROR(NUMBERVALUE(CriteriTecnici!$L1005,",","."),0))),4)&amp;""),",",".")&amp;", "&amp;CHAR(34)&amp;"flag"&amp;CHAR(34)&amp;": "&amp;SUBSTITUTE(TRIM(ROUND(IFERROR(CriteriTecnici!$M1005*1,IFERROR(NUMBERVALUE(CriteriTecnici!$M1005,".",","),IFERROR(NUMBERVALUE(CriteriTecnici!$M1005,",","."),0))),4)&amp;""),",",".")&amp;", "&amp;CHAR(34)&amp;"rawScore"&amp;CHAR(34)&amp;": "&amp;SUBSTITUTE(TRIM(ROUND(IFERROR(CriteriTecnici!$O1005*1,IFERROR(NUMBERVALUE(CriteriTecnici!$O1005,".",","),IFERROR(NUMBERVALUE(CriteriTecnici!$O1005,",","."),0))),4)&amp;""),",",".")&amp;CHAR(125)&amp;IF(TRUE,",",""))</f>
        <v/>
      </c>
    </row>
    <row r="1226">
      <c r="A1226" s="38">
        <f>IF(CriteriTecnici!$A1006="","","    "&amp;CHAR(123)&amp;CHAR(34)&amp;"bidderId"&amp;CHAR(34)&amp;": "&amp;CHAR(34)&amp;SUBSTITUTE(CriteriTecnici!$A1006,CHAR(34),"'")&amp;CHAR(34)&amp;", "&amp;CHAR(34)&amp;"lotId"&amp;CHAR(34)&amp;": "&amp;CHAR(34)&amp;SUBSTITUTE(CriteriTecnici!$C1006,CHAR(34),"'")&amp;CHAR(34)&amp;", "&amp;CHAR(34)&amp;"criterionId"&amp;CHAR(34)&amp;": "&amp;CHAR(34)&amp;SUBSTITUTE(CriteriTecnici!$D1006,CHAR(34),"'")&amp;CHAR(34)&amp;", "&amp;CHAR(34)&amp;"kind"&amp;CHAR(34)&amp;": "&amp;CHAR(34)&amp;SUBSTITUTE(CriteriTecnici!$F1006,CHAR(34),"'")&amp;CHAR(34)&amp;", "&amp;CHAR(34)&amp;"value"&amp;CHAR(34)&amp;": "&amp;SUBSTITUTE(TRIM(ROUND(IFERROR(CriteriTecnici!$N1006*1,IFERROR(NUMBERVALUE(CriteriTecnici!$N1006,".",","),IFERROR(NUMBERVALUE(CriteriTecnici!$N1006,",","."),0))),4)&amp;""),",",".")&amp;", "&amp;CHAR(34)&amp;"numerator"&amp;CHAR(34)&amp;": "&amp;SUBSTITUTE(TRIM(ROUND(IFERROR(CriteriTecnici!$K1006*1,IFERROR(NUMBERVALUE(CriteriTecnici!$K1006,".",","),IFERROR(NUMBERVALUE(CriteriTecnici!$K1006,",","."),0))),4)&amp;""),",",".")&amp;", "&amp;CHAR(34)&amp;"denominator"&amp;CHAR(34)&amp;": "&amp;SUBSTITUTE(TRIM(ROUND(IFERROR(CriteriTecnici!$L1006*1,IFERROR(NUMBERVALUE(CriteriTecnici!$L1006,".",","),IFERROR(NUMBERVALUE(CriteriTecnici!$L1006,",","."),0))),4)&amp;""),",",".")&amp;", "&amp;CHAR(34)&amp;"flag"&amp;CHAR(34)&amp;": "&amp;SUBSTITUTE(TRIM(ROUND(IFERROR(CriteriTecnici!$M1006*1,IFERROR(NUMBERVALUE(CriteriTecnici!$M1006,".",","),IFERROR(NUMBERVALUE(CriteriTecnici!$M1006,",","."),0))),4)&amp;""),",",".")&amp;", "&amp;CHAR(34)&amp;"rawScore"&amp;CHAR(34)&amp;": "&amp;SUBSTITUTE(TRIM(ROUND(IFERROR(CriteriTecnici!$O1006*1,IFERROR(NUMBERVALUE(CriteriTecnici!$O1006,".",","),IFERROR(NUMBERVALUE(CriteriTecnici!$O1006,",","."),0))),4)&amp;""),",",".")&amp;CHAR(125)&amp;IF(TRUE,",",""))</f>
        <v/>
      </c>
    </row>
    <row r="1227">
      <c r="A1227" s="38">
        <f>IF(CriteriTecnici!$A1007="","","    "&amp;CHAR(123)&amp;CHAR(34)&amp;"bidderId"&amp;CHAR(34)&amp;": "&amp;CHAR(34)&amp;SUBSTITUTE(CriteriTecnici!$A1007,CHAR(34),"'")&amp;CHAR(34)&amp;", "&amp;CHAR(34)&amp;"lotId"&amp;CHAR(34)&amp;": "&amp;CHAR(34)&amp;SUBSTITUTE(CriteriTecnici!$C1007,CHAR(34),"'")&amp;CHAR(34)&amp;", "&amp;CHAR(34)&amp;"criterionId"&amp;CHAR(34)&amp;": "&amp;CHAR(34)&amp;SUBSTITUTE(CriteriTecnici!$D1007,CHAR(34),"'")&amp;CHAR(34)&amp;", "&amp;CHAR(34)&amp;"kind"&amp;CHAR(34)&amp;": "&amp;CHAR(34)&amp;SUBSTITUTE(CriteriTecnici!$F1007,CHAR(34),"'")&amp;CHAR(34)&amp;", "&amp;CHAR(34)&amp;"value"&amp;CHAR(34)&amp;": "&amp;SUBSTITUTE(TRIM(ROUND(IFERROR(CriteriTecnici!$N1007*1,IFERROR(NUMBERVALUE(CriteriTecnici!$N1007,".",","),IFERROR(NUMBERVALUE(CriteriTecnici!$N1007,",","."),0))),4)&amp;""),",",".")&amp;", "&amp;CHAR(34)&amp;"numerator"&amp;CHAR(34)&amp;": "&amp;SUBSTITUTE(TRIM(ROUND(IFERROR(CriteriTecnici!$K1007*1,IFERROR(NUMBERVALUE(CriteriTecnici!$K1007,".",","),IFERROR(NUMBERVALUE(CriteriTecnici!$K1007,",","."),0))),4)&amp;""),",",".")&amp;", "&amp;CHAR(34)&amp;"denominator"&amp;CHAR(34)&amp;": "&amp;SUBSTITUTE(TRIM(ROUND(IFERROR(CriteriTecnici!$L1007*1,IFERROR(NUMBERVALUE(CriteriTecnici!$L1007,".",","),IFERROR(NUMBERVALUE(CriteriTecnici!$L1007,",","."),0))),4)&amp;""),",",".")&amp;", "&amp;CHAR(34)&amp;"flag"&amp;CHAR(34)&amp;": "&amp;SUBSTITUTE(TRIM(ROUND(IFERROR(CriteriTecnici!$M1007*1,IFERROR(NUMBERVALUE(CriteriTecnici!$M1007,".",","),IFERROR(NUMBERVALUE(CriteriTecnici!$M1007,",","."),0))),4)&amp;""),",",".")&amp;", "&amp;CHAR(34)&amp;"rawScore"&amp;CHAR(34)&amp;": "&amp;SUBSTITUTE(TRIM(ROUND(IFERROR(CriteriTecnici!$O1007*1,IFERROR(NUMBERVALUE(CriteriTecnici!$O1007,".",","),IFERROR(NUMBERVALUE(CriteriTecnici!$O1007,",","."),0))),4)&amp;""),",",".")&amp;CHAR(125)&amp;IF(TRUE,",",""))</f>
        <v/>
      </c>
    </row>
    <row r="1228">
      <c r="A1228" s="38">
        <f>IF(CriteriTecnici!$A1008="","","    "&amp;CHAR(123)&amp;CHAR(34)&amp;"bidderId"&amp;CHAR(34)&amp;": "&amp;CHAR(34)&amp;SUBSTITUTE(CriteriTecnici!$A1008,CHAR(34),"'")&amp;CHAR(34)&amp;", "&amp;CHAR(34)&amp;"lotId"&amp;CHAR(34)&amp;": "&amp;CHAR(34)&amp;SUBSTITUTE(CriteriTecnici!$C1008,CHAR(34),"'")&amp;CHAR(34)&amp;", "&amp;CHAR(34)&amp;"criterionId"&amp;CHAR(34)&amp;": "&amp;CHAR(34)&amp;SUBSTITUTE(CriteriTecnici!$D1008,CHAR(34),"'")&amp;CHAR(34)&amp;", "&amp;CHAR(34)&amp;"kind"&amp;CHAR(34)&amp;": "&amp;CHAR(34)&amp;SUBSTITUTE(CriteriTecnici!$F1008,CHAR(34),"'")&amp;CHAR(34)&amp;", "&amp;CHAR(34)&amp;"value"&amp;CHAR(34)&amp;": "&amp;SUBSTITUTE(TRIM(ROUND(IFERROR(CriteriTecnici!$N1008*1,IFERROR(NUMBERVALUE(CriteriTecnici!$N1008,".",","),IFERROR(NUMBERVALUE(CriteriTecnici!$N1008,",","."),0))),4)&amp;""),",",".")&amp;", "&amp;CHAR(34)&amp;"numerator"&amp;CHAR(34)&amp;": "&amp;SUBSTITUTE(TRIM(ROUND(IFERROR(CriteriTecnici!$K1008*1,IFERROR(NUMBERVALUE(CriteriTecnici!$K1008,".",","),IFERROR(NUMBERVALUE(CriteriTecnici!$K1008,",","."),0))),4)&amp;""),",",".")&amp;", "&amp;CHAR(34)&amp;"denominator"&amp;CHAR(34)&amp;": "&amp;SUBSTITUTE(TRIM(ROUND(IFERROR(CriteriTecnici!$L1008*1,IFERROR(NUMBERVALUE(CriteriTecnici!$L1008,".",","),IFERROR(NUMBERVALUE(CriteriTecnici!$L1008,",","."),0))),4)&amp;""),",",".")&amp;", "&amp;CHAR(34)&amp;"flag"&amp;CHAR(34)&amp;": "&amp;SUBSTITUTE(TRIM(ROUND(IFERROR(CriteriTecnici!$M1008*1,IFERROR(NUMBERVALUE(CriteriTecnici!$M1008,".",","),IFERROR(NUMBERVALUE(CriteriTecnici!$M1008,",","."),0))),4)&amp;""),",",".")&amp;", "&amp;CHAR(34)&amp;"rawScore"&amp;CHAR(34)&amp;": "&amp;SUBSTITUTE(TRIM(ROUND(IFERROR(CriteriTecnici!$O1008*1,IFERROR(NUMBERVALUE(CriteriTecnici!$O1008,".",","),IFERROR(NUMBERVALUE(CriteriTecnici!$O1008,",","."),0))),4)&amp;""),",",".")&amp;CHAR(125)&amp;IF(TRUE,",",""))</f>
        <v/>
      </c>
    </row>
    <row r="1229">
      <c r="A1229" s="38">
        <f>IF(CriteriTecnici!$A1009="","","    "&amp;CHAR(123)&amp;CHAR(34)&amp;"bidderId"&amp;CHAR(34)&amp;": "&amp;CHAR(34)&amp;SUBSTITUTE(CriteriTecnici!$A1009,CHAR(34),"'")&amp;CHAR(34)&amp;", "&amp;CHAR(34)&amp;"lotId"&amp;CHAR(34)&amp;": "&amp;CHAR(34)&amp;SUBSTITUTE(CriteriTecnici!$C1009,CHAR(34),"'")&amp;CHAR(34)&amp;", "&amp;CHAR(34)&amp;"criterionId"&amp;CHAR(34)&amp;": "&amp;CHAR(34)&amp;SUBSTITUTE(CriteriTecnici!$D1009,CHAR(34),"'")&amp;CHAR(34)&amp;", "&amp;CHAR(34)&amp;"kind"&amp;CHAR(34)&amp;": "&amp;CHAR(34)&amp;SUBSTITUTE(CriteriTecnici!$F1009,CHAR(34),"'")&amp;CHAR(34)&amp;", "&amp;CHAR(34)&amp;"value"&amp;CHAR(34)&amp;": "&amp;SUBSTITUTE(TRIM(ROUND(IFERROR(CriteriTecnici!$N1009*1,IFERROR(NUMBERVALUE(CriteriTecnici!$N1009,".",","),IFERROR(NUMBERVALUE(CriteriTecnici!$N1009,",","."),0))),4)&amp;""),",",".")&amp;", "&amp;CHAR(34)&amp;"numerator"&amp;CHAR(34)&amp;": "&amp;SUBSTITUTE(TRIM(ROUND(IFERROR(CriteriTecnici!$K1009*1,IFERROR(NUMBERVALUE(CriteriTecnici!$K1009,".",","),IFERROR(NUMBERVALUE(CriteriTecnici!$K1009,",","."),0))),4)&amp;""),",",".")&amp;", "&amp;CHAR(34)&amp;"denominator"&amp;CHAR(34)&amp;": "&amp;SUBSTITUTE(TRIM(ROUND(IFERROR(CriteriTecnici!$L1009*1,IFERROR(NUMBERVALUE(CriteriTecnici!$L1009,".",","),IFERROR(NUMBERVALUE(CriteriTecnici!$L1009,",","."),0))),4)&amp;""),",",".")&amp;", "&amp;CHAR(34)&amp;"flag"&amp;CHAR(34)&amp;": "&amp;SUBSTITUTE(TRIM(ROUND(IFERROR(CriteriTecnici!$M1009*1,IFERROR(NUMBERVALUE(CriteriTecnici!$M1009,".",","),IFERROR(NUMBERVALUE(CriteriTecnici!$M1009,",","."),0))),4)&amp;""),",",".")&amp;", "&amp;CHAR(34)&amp;"rawScore"&amp;CHAR(34)&amp;": "&amp;SUBSTITUTE(TRIM(ROUND(IFERROR(CriteriTecnici!$O1009*1,IFERROR(NUMBERVALUE(CriteriTecnici!$O1009,".",","),IFERROR(NUMBERVALUE(CriteriTecnici!$O1009,",","."),0))),4)&amp;""),",",".")&amp;CHAR(125)&amp;IF(TRUE,",",""))</f>
        <v/>
      </c>
    </row>
    <row r="1230">
      <c r="A1230" s="38">
        <f>IF(CriteriTecnici!$A1010="","","    "&amp;CHAR(123)&amp;CHAR(34)&amp;"bidderId"&amp;CHAR(34)&amp;": "&amp;CHAR(34)&amp;SUBSTITUTE(CriteriTecnici!$A1010,CHAR(34),"'")&amp;CHAR(34)&amp;", "&amp;CHAR(34)&amp;"lotId"&amp;CHAR(34)&amp;": "&amp;CHAR(34)&amp;SUBSTITUTE(CriteriTecnici!$C1010,CHAR(34),"'")&amp;CHAR(34)&amp;", "&amp;CHAR(34)&amp;"criterionId"&amp;CHAR(34)&amp;": "&amp;CHAR(34)&amp;SUBSTITUTE(CriteriTecnici!$D1010,CHAR(34),"'")&amp;CHAR(34)&amp;", "&amp;CHAR(34)&amp;"kind"&amp;CHAR(34)&amp;": "&amp;CHAR(34)&amp;SUBSTITUTE(CriteriTecnici!$F1010,CHAR(34),"'")&amp;CHAR(34)&amp;", "&amp;CHAR(34)&amp;"value"&amp;CHAR(34)&amp;": "&amp;SUBSTITUTE(TRIM(ROUND(IFERROR(CriteriTecnici!$N1010*1,IFERROR(NUMBERVALUE(CriteriTecnici!$N1010,".",","),IFERROR(NUMBERVALUE(CriteriTecnici!$N1010,",","."),0))),4)&amp;""),",",".")&amp;", "&amp;CHAR(34)&amp;"numerator"&amp;CHAR(34)&amp;": "&amp;SUBSTITUTE(TRIM(ROUND(IFERROR(CriteriTecnici!$K1010*1,IFERROR(NUMBERVALUE(CriteriTecnici!$K1010,".",","),IFERROR(NUMBERVALUE(CriteriTecnici!$K1010,",","."),0))),4)&amp;""),",",".")&amp;", "&amp;CHAR(34)&amp;"denominator"&amp;CHAR(34)&amp;": "&amp;SUBSTITUTE(TRIM(ROUND(IFERROR(CriteriTecnici!$L1010*1,IFERROR(NUMBERVALUE(CriteriTecnici!$L1010,".",","),IFERROR(NUMBERVALUE(CriteriTecnici!$L1010,",","."),0))),4)&amp;""),",",".")&amp;", "&amp;CHAR(34)&amp;"flag"&amp;CHAR(34)&amp;": "&amp;SUBSTITUTE(TRIM(ROUND(IFERROR(CriteriTecnici!$M1010*1,IFERROR(NUMBERVALUE(CriteriTecnici!$M1010,".",","),IFERROR(NUMBERVALUE(CriteriTecnici!$M1010,",","."),0))),4)&amp;""),",",".")&amp;", "&amp;CHAR(34)&amp;"rawScore"&amp;CHAR(34)&amp;": "&amp;SUBSTITUTE(TRIM(ROUND(IFERROR(CriteriTecnici!$O1010*1,IFERROR(NUMBERVALUE(CriteriTecnici!$O1010,".",","),IFERROR(NUMBERVALUE(CriteriTecnici!$O1010,",","."),0))),4)&amp;""),",",".")&amp;CHAR(125)&amp;IF(TRUE,",",""))</f>
        <v/>
      </c>
    </row>
    <row r="1231">
      <c r="A1231" s="38">
        <f>IF(CriteriTecnici!$A1011="","","    "&amp;CHAR(123)&amp;CHAR(34)&amp;"bidderId"&amp;CHAR(34)&amp;": "&amp;CHAR(34)&amp;SUBSTITUTE(CriteriTecnici!$A1011,CHAR(34),"'")&amp;CHAR(34)&amp;", "&amp;CHAR(34)&amp;"lotId"&amp;CHAR(34)&amp;": "&amp;CHAR(34)&amp;SUBSTITUTE(CriteriTecnici!$C1011,CHAR(34),"'")&amp;CHAR(34)&amp;", "&amp;CHAR(34)&amp;"criterionId"&amp;CHAR(34)&amp;": "&amp;CHAR(34)&amp;SUBSTITUTE(CriteriTecnici!$D1011,CHAR(34),"'")&amp;CHAR(34)&amp;", "&amp;CHAR(34)&amp;"kind"&amp;CHAR(34)&amp;": "&amp;CHAR(34)&amp;SUBSTITUTE(CriteriTecnici!$F1011,CHAR(34),"'")&amp;CHAR(34)&amp;", "&amp;CHAR(34)&amp;"value"&amp;CHAR(34)&amp;": "&amp;SUBSTITUTE(TRIM(ROUND(IFERROR(CriteriTecnici!$N1011*1,IFERROR(NUMBERVALUE(CriteriTecnici!$N1011,".",","),IFERROR(NUMBERVALUE(CriteriTecnici!$N1011,",","."),0))),4)&amp;""),",",".")&amp;", "&amp;CHAR(34)&amp;"numerator"&amp;CHAR(34)&amp;": "&amp;SUBSTITUTE(TRIM(ROUND(IFERROR(CriteriTecnici!$K1011*1,IFERROR(NUMBERVALUE(CriteriTecnici!$K1011,".",","),IFERROR(NUMBERVALUE(CriteriTecnici!$K1011,",","."),0))),4)&amp;""),",",".")&amp;", "&amp;CHAR(34)&amp;"denominator"&amp;CHAR(34)&amp;": "&amp;SUBSTITUTE(TRIM(ROUND(IFERROR(CriteriTecnici!$L1011*1,IFERROR(NUMBERVALUE(CriteriTecnici!$L1011,".",","),IFERROR(NUMBERVALUE(CriteriTecnici!$L1011,",","."),0))),4)&amp;""),",",".")&amp;", "&amp;CHAR(34)&amp;"flag"&amp;CHAR(34)&amp;": "&amp;SUBSTITUTE(TRIM(ROUND(IFERROR(CriteriTecnici!$M1011*1,IFERROR(NUMBERVALUE(CriteriTecnici!$M1011,".",","),IFERROR(NUMBERVALUE(CriteriTecnici!$M1011,",","."),0))),4)&amp;""),",",".")&amp;", "&amp;CHAR(34)&amp;"rawScore"&amp;CHAR(34)&amp;": "&amp;SUBSTITUTE(TRIM(ROUND(IFERROR(CriteriTecnici!$O1011*1,IFERROR(NUMBERVALUE(CriteriTecnici!$O1011,".",","),IFERROR(NUMBERVALUE(CriteriTecnici!$O1011,",","."),0))),4)&amp;""),",",".")&amp;CHAR(125)&amp;IF(TRUE,",",""))</f>
        <v/>
      </c>
    </row>
    <row r="1232">
      <c r="A1232" s="38">
        <f>IF(CriteriTecnici!$A1012="","","    "&amp;CHAR(123)&amp;CHAR(34)&amp;"bidderId"&amp;CHAR(34)&amp;": "&amp;CHAR(34)&amp;SUBSTITUTE(CriteriTecnici!$A1012,CHAR(34),"'")&amp;CHAR(34)&amp;", "&amp;CHAR(34)&amp;"lotId"&amp;CHAR(34)&amp;": "&amp;CHAR(34)&amp;SUBSTITUTE(CriteriTecnici!$C1012,CHAR(34),"'")&amp;CHAR(34)&amp;", "&amp;CHAR(34)&amp;"criterionId"&amp;CHAR(34)&amp;": "&amp;CHAR(34)&amp;SUBSTITUTE(CriteriTecnici!$D1012,CHAR(34),"'")&amp;CHAR(34)&amp;", "&amp;CHAR(34)&amp;"kind"&amp;CHAR(34)&amp;": "&amp;CHAR(34)&amp;SUBSTITUTE(CriteriTecnici!$F1012,CHAR(34),"'")&amp;CHAR(34)&amp;", "&amp;CHAR(34)&amp;"value"&amp;CHAR(34)&amp;": "&amp;SUBSTITUTE(TRIM(ROUND(IFERROR(CriteriTecnici!$N1012*1,IFERROR(NUMBERVALUE(CriteriTecnici!$N1012,".",","),IFERROR(NUMBERVALUE(CriteriTecnici!$N1012,",","."),0))),4)&amp;""),",",".")&amp;", "&amp;CHAR(34)&amp;"numerator"&amp;CHAR(34)&amp;": "&amp;SUBSTITUTE(TRIM(ROUND(IFERROR(CriteriTecnici!$K1012*1,IFERROR(NUMBERVALUE(CriteriTecnici!$K1012,".",","),IFERROR(NUMBERVALUE(CriteriTecnici!$K1012,",","."),0))),4)&amp;""),",",".")&amp;", "&amp;CHAR(34)&amp;"denominator"&amp;CHAR(34)&amp;": "&amp;SUBSTITUTE(TRIM(ROUND(IFERROR(CriteriTecnici!$L1012*1,IFERROR(NUMBERVALUE(CriteriTecnici!$L1012,".",","),IFERROR(NUMBERVALUE(CriteriTecnici!$L1012,",","."),0))),4)&amp;""),",",".")&amp;", "&amp;CHAR(34)&amp;"flag"&amp;CHAR(34)&amp;": "&amp;SUBSTITUTE(TRIM(ROUND(IFERROR(CriteriTecnici!$M1012*1,IFERROR(NUMBERVALUE(CriteriTecnici!$M1012,".",","),IFERROR(NUMBERVALUE(CriteriTecnici!$M1012,",","."),0))),4)&amp;""),",",".")&amp;", "&amp;CHAR(34)&amp;"rawScore"&amp;CHAR(34)&amp;": "&amp;SUBSTITUTE(TRIM(ROUND(IFERROR(CriteriTecnici!$O1012*1,IFERROR(NUMBERVALUE(CriteriTecnici!$O1012,".",","),IFERROR(NUMBERVALUE(CriteriTecnici!$O1012,",","."),0))),4)&amp;""),",",".")&amp;CHAR(125)&amp;IF(TRUE,",",""))</f>
        <v/>
      </c>
    </row>
    <row r="1233">
      <c r="A1233" s="38">
        <f>IF(CriteriTecnici!$A1013="","","    "&amp;CHAR(123)&amp;CHAR(34)&amp;"bidderId"&amp;CHAR(34)&amp;": "&amp;CHAR(34)&amp;SUBSTITUTE(CriteriTecnici!$A1013,CHAR(34),"'")&amp;CHAR(34)&amp;", "&amp;CHAR(34)&amp;"lotId"&amp;CHAR(34)&amp;": "&amp;CHAR(34)&amp;SUBSTITUTE(CriteriTecnici!$C1013,CHAR(34),"'")&amp;CHAR(34)&amp;", "&amp;CHAR(34)&amp;"criterionId"&amp;CHAR(34)&amp;": "&amp;CHAR(34)&amp;SUBSTITUTE(CriteriTecnici!$D1013,CHAR(34),"'")&amp;CHAR(34)&amp;", "&amp;CHAR(34)&amp;"kind"&amp;CHAR(34)&amp;": "&amp;CHAR(34)&amp;SUBSTITUTE(CriteriTecnici!$F1013,CHAR(34),"'")&amp;CHAR(34)&amp;", "&amp;CHAR(34)&amp;"value"&amp;CHAR(34)&amp;": "&amp;SUBSTITUTE(TRIM(ROUND(IFERROR(CriteriTecnici!$N1013*1,IFERROR(NUMBERVALUE(CriteriTecnici!$N1013,".",","),IFERROR(NUMBERVALUE(CriteriTecnici!$N1013,",","."),0))),4)&amp;""),",",".")&amp;", "&amp;CHAR(34)&amp;"numerator"&amp;CHAR(34)&amp;": "&amp;SUBSTITUTE(TRIM(ROUND(IFERROR(CriteriTecnici!$K1013*1,IFERROR(NUMBERVALUE(CriteriTecnici!$K1013,".",","),IFERROR(NUMBERVALUE(CriteriTecnici!$K1013,",","."),0))),4)&amp;""),",",".")&amp;", "&amp;CHAR(34)&amp;"denominator"&amp;CHAR(34)&amp;": "&amp;SUBSTITUTE(TRIM(ROUND(IFERROR(CriteriTecnici!$L1013*1,IFERROR(NUMBERVALUE(CriteriTecnici!$L1013,".",","),IFERROR(NUMBERVALUE(CriteriTecnici!$L1013,",","."),0))),4)&amp;""),",",".")&amp;", "&amp;CHAR(34)&amp;"flag"&amp;CHAR(34)&amp;": "&amp;SUBSTITUTE(TRIM(ROUND(IFERROR(CriteriTecnici!$M1013*1,IFERROR(NUMBERVALUE(CriteriTecnici!$M1013,".",","),IFERROR(NUMBERVALUE(CriteriTecnici!$M1013,",","."),0))),4)&amp;""),",",".")&amp;", "&amp;CHAR(34)&amp;"rawScore"&amp;CHAR(34)&amp;": "&amp;SUBSTITUTE(TRIM(ROUND(IFERROR(CriteriTecnici!$O1013*1,IFERROR(NUMBERVALUE(CriteriTecnici!$O1013,".",","),IFERROR(NUMBERVALUE(CriteriTecnici!$O1013,",","."),0))),4)&amp;""),",",".")&amp;CHAR(125)&amp;IF(TRUE,",",""))</f>
        <v/>
      </c>
    </row>
    <row r="1234">
      <c r="A1234" s="38">
        <f>IF(CriteriTecnici!$A1014="","","    "&amp;CHAR(123)&amp;CHAR(34)&amp;"bidderId"&amp;CHAR(34)&amp;": "&amp;CHAR(34)&amp;SUBSTITUTE(CriteriTecnici!$A1014,CHAR(34),"'")&amp;CHAR(34)&amp;", "&amp;CHAR(34)&amp;"lotId"&amp;CHAR(34)&amp;": "&amp;CHAR(34)&amp;SUBSTITUTE(CriteriTecnici!$C1014,CHAR(34),"'")&amp;CHAR(34)&amp;", "&amp;CHAR(34)&amp;"criterionId"&amp;CHAR(34)&amp;": "&amp;CHAR(34)&amp;SUBSTITUTE(CriteriTecnici!$D1014,CHAR(34),"'")&amp;CHAR(34)&amp;", "&amp;CHAR(34)&amp;"kind"&amp;CHAR(34)&amp;": "&amp;CHAR(34)&amp;SUBSTITUTE(CriteriTecnici!$F1014,CHAR(34),"'")&amp;CHAR(34)&amp;", "&amp;CHAR(34)&amp;"value"&amp;CHAR(34)&amp;": "&amp;SUBSTITUTE(TRIM(ROUND(IFERROR(CriteriTecnici!$N1014*1,IFERROR(NUMBERVALUE(CriteriTecnici!$N1014,".",","),IFERROR(NUMBERVALUE(CriteriTecnici!$N1014,",","."),0))),4)&amp;""),",",".")&amp;", "&amp;CHAR(34)&amp;"numerator"&amp;CHAR(34)&amp;": "&amp;SUBSTITUTE(TRIM(ROUND(IFERROR(CriteriTecnici!$K1014*1,IFERROR(NUMBERVALUE(CriteriTecnici!$K1014,".",","),IFERROR(NUMBERVALUE(CriteriTecnici!$K1014,",","."),0))),4)&amp;""),",",".")&amp;", "&amp;CHAR(34)&amp;"denominator"&amp;CHAR(34)&amp;": "&amp;SUBSTITUTE(TRIM(ROUND(IFERROR(CriteriTecnici!$L1014*1,IFERROR(NUMBERVALUE(CriteriTecnici!$L1014,".",","),IFERROR(NUMBERVALUE(CriteriTecnici!$L1014,",","."),0))),4)&amp;""),",",".")&amp;", "&amp;CHAR(34)&amp;"flag"&amp;CHAR(34)&amp;": "&amp;SUBSTITUTE(TRIM(ROUND(IFERROR(CriteriTecnici!$M1014*1,IFERROR(NUMBERVALUE(CriteriTecnici!$M1014,".",","),IFERROR(NUMBERVALUE(CriteriTecnici!$M1014,",","."),0))),4)&amp;""),",",".")&amp;", "&amp;CHAR(34)&amp;"rawScore"&amp;CHAR(34)&amp;": "&amp;SUBSTITUTE(TRIM(ROUND(IFERROR(CriteriTecnici!$O1014*1,IFERROR(NUMBERVALUE(CriteriTecnici!$O1014,".",","),IFERROR(NUMBERVALUE(CriteriTecnici!$O1014,",","."),0))),4)&amp;""),",",".")&amp;CHAR(125)&amp;IF(TRUE,",",""))</f>
        <v/>
      </c>
    </row>
    <row r="1235">
      <c r="A1235" s="38">
        <f>IF(CriteriTecnici!$A1015="","","    "&amp;CHAR(123)&amp;CHAR(34)&amp;"bidderId"&amp;CHAR(34)&amp;": "&amp;CHAR(34)&amp;SUBSTITUTE(CriteriTecnici!$A1015,CHAR(34),"'")&amp;CHAR(34)&amp;", "&amp;CHAR(34)&amp;"lotId"&amp;CHAR(34)&amp;": "&amp;CHAR(34)&amp;SUBSTITUTE(CriteriTecnici!$C1015,CHAR(34),"'")&amp;CHAR(34)&amp;", "&amp;CHAR(34)&amp;"criterionId"&amp;CHAR(34)&amp;": "&amp;CHAR(34)&amp;SUBSTITUTE(CriteriTecnici!$D1015,CHAR(34),"'")&amp;CHAR(34)&amp;", "&amp;CHAR(34)&amp;"kind"&amp;CHAR(34)&amp;": "&amp;CHAR(34)&amp;SUBSTITUTE(CriteriTecnici!$F1015,CHAR(34),"'")&amp;CHAR(34)&amp;", "&amp;CHAR(34)&amp;"value"&amp;CHAR(34)&amp;": "&amp;SUBSTITUTE(TRIM(ROUND(IFERROR(CriteriTecnici!$N1015*1,IFERROR(NUMBERVALUE(CriteriTecnici!$N1015,".",","),IFERROR(NUMBERVALUE(CriteriTecnici!$N1015,",","."),0))),4)&amp;""),",",".")&amp;", "&amp;CHAR(34)&amp;"numerator"&amp;CHAR(34)&amp;": "&amp;SUBSTITUTE(TRIM(ROUND(IFERROR(CriteriTecnici!$K1015*1,IFERROR(NUMBERVALUE(CriteriTecnici!$K1015,".",","),IFERROR(NUMBERVALUE(CriteriTecnici!$K1015,",","."),0))),4)&amp;""),",",".")&amp;", "&amp;CHAR(34)&amp;"denominator"&amp;CHAR(34)&amp;": "&amp;SUBSTITUTE(TRIM(ROUND(IFERROR(CriteriTecnici!$L1015*1,IFERROR(NUMBERVALUE(CriteriTecnici!$L1015,".",","),IFERROR(NUMBERVALUE(CriteriTecnici!$L1015,",","."),0))),4)&amp;""),",",".")&amp;", "&amp;CHAR(34)&amp;"flag"&amp;CHAR(34)&amp;": "&amp;SUBSTITUTE(TRIM(ROUND(IFERROR(CriteriTecnici!$M1015*1,IFERROR(NUMBERVALUE(CriteriTecnici!$M1015,".",","),IFERROR(NUMBERVALUE(CriteriTecnici!$M1015,",","."),0))),4)&amp;""),",",".")&amp;", "&amp;CHAR(34)&amp;"rawScore"&amp;CHAR(34)&amp;": "&amp;SUBSTITUTE(TRIM(ROUND(IFERROR(CriteriTecnici!$O1015*1,IFERROR(NUMBERVALUE(CriteriTecnici!$O1015,".",","),IFERROR(NUMBERVALUE(CriteriTecnici!$O1015,",","."),0))),4)&amp;""),",",".")&amp;CHAR(125)&amp;IF(TRUE,",",""))</f>
        <v/>
      </c>
    </row>
    <row r="1236">
      <c r="A1236" s="38">
        <f>IF(CriteriTecnici!$A1016="","","    "&amp;CHAR(123)&amp;CHAR(34)&amp;"bidderId"&amp;CHAR(34)&amp;": "&amp;CHAR(34)&amp;SUBSTITUTE(CriteriTecnici!$A1016,CHAR(34),"'")&amp;CHAR(34)&amp;", "&amp;CHAR(34)&amp;"lotId"&amp;CHAR(34)&amp;": "&amp;CHAR(34)&amp;SUBSTITUTE(CriteriTecnici!$C1016,CHAR(34),"'")&amp;CHAR(34)&amp;", "&amp;CHAR(34)&amp;"criterionId"&amp;CHAR(34)&amp;": "&amp;CHAR(34)&amp;SUBSTITUTE(CriteriTecnici!$D1016,CHAR(34),"'")&amp;CHAR(34)&amp;", "&amp;CHAR(34)&amp;"kind"&amp;CHAR(34)&amp;": "&amp;CHAR(34)&amp;SUBSTITUTE(CriteriTecnici!$F1016,CHAR(34),"'")&amp;CHAR(34)&amp;", "&amp;CHAR(34)&amp;"value"&amp;CHAR(34)&amp;": "&amp;SUBSTITUTE(TRIM(ROUND(IFERROR(CriteriTecnici!$N1016*1,IFERROR(NUMBERVALUE(CriteriTecnici!$N1016,".",","),IFERROR(NUMBERVALUE(CriteriTecnici!$N1016,",","."),0))),4)&amp;""),",",".")&amp;", "&amp;CHAR(34)&amp;"numerator"&amp;CHAR(34)&amp;": "&amp;SUBSTITUTE(TRIM(ROUND(IFERROR(CriteriTecnici!$K1016*1,IFERROR(NUMBERVALUE(CriteriTecnici!$K1016,".",","),IFERROR(NUMBERVALUE(CriteriTecnici!$K1016,",","."),0))),4)&amp;""),",",".")&amp;", "&amp;CHAR(34)&amp;"denominator"&amp;CHAR(34)&amp;": "&amp;SUBSTITUTE(TRIM(ROUND(IFERROR(CriteriTecnici!$L1016*1,IFERROR(NUMBERVALUE(CriteriTecnici!$L1016,".",","),IFERROR(NUMBERVALUE(CriteriTecnici!$L1016,",","."),0))),4)&amp;""),",",".")&amp;", "&amp;CHAR(34)&amp;"flag"&amp;CHAR(34)&amp;": "&amp;SUBSTITUTE(TRIM(ROUND(IFERROR(CriteriTecnici!$M1016*1,IFERROR(NUMBERVALUE(CriteriTecnici!$M1016,".",","),IFERROR(NUMBERVALUE(CriteriTecnici!$M1016,",","."),0))),4)&amp;""),",",".")&amp;", "&amp;CHAR(34)&amp;"rawScore"&amp;CHAR(34)&amp;": "&amp;SUBSTITUTE(TRIM(ROUND(IFERROR(CriteriTecnici!$O1016*1,IFERROR(NUMBERVALUE(CriteriTecnici!$O1016,".",","),IFERROR(NUMBERVALUE(CriteriTecnici!$O1016,",","."),0))),4)&amp;""),",",".")&amp;CHAR(125)&amp;IF(TRUE,",",""))</f>
        <v/>
      </c>
    </row>
    <row r="1237">
      <c r="A1237" s="38">
        <f>IF(CriteriTecnici!$A1017="","","    "&amp;CHAR(123)&amp;CHAR(34)&amp;"bidderId"&amp;CHAR(34)&amp;": "&amp;CHAR(34)&amp;SUBSTITUTE(CriteriTecnici!$A1017,CHAR(34),"'")&amp;CHAR(34)&amp;", "&amp;CHAR(34)&amp;"lotId"&amp;CHAR(34)&amp;": "&amp;CHAR(34)&amp;SUBSTITUTE(CriteriTecnici!$C1017,CHAR(34),"'")&amp;CHAR(34)&amp;", "&amp;CHAR(34)&amp;"criterionId"&amp;CHAR(34)&amp;": "&amp;CHAR(34)&amp;SUBSTITUTE(CriteriTecnici!$D1017,CHAR(34),"'")&amp;CHAR(34)&amp;", "&amp;CHAR(34)&amp;"kind"&amp;CHAR(34)&amp;": "&amp;CHAR(34)&amp;SUBSTITUTE(CriteriTecnici!$F1017,CHAR(34),"'")&amp;CHAR(34)&amp;", "&amp;CHAR(34)&amp;"value"&amp;CHAR(34)&amp;": "&amp;SUBSTITUTE(TRIM(ROUND(IFERROR(CriteriTecnici!$N1017*1,IFERROR(NUMBERVALUE(CriteriTecnici!$N1017,".",","),IFERROR(NUMBERVALUE(CriteriTecnici!$N1017,",","."),0))),4)&amp;""),",",".")&amp;", "&amp;CHAR(34)&amp;"numerator"&amp;CHAR(34)&amp;": "&amp;SUBSTITUTE(TRIM(ROUND(IFERROR(CriteriTecnici!$K1017*1,IFERROR(NUMBERVALUE(CriteriTecnici!$K1017,".",","),IFERROR(NUMBERVALUE(CriteriTecnici!$K1017,",","."),0))),4)&amp;""),",",".")&amp;", "&amp;CHAR(34)&amp;"denominator"&amp;CHAR(34)&amp;": "&amp;SUBSTITUTE(TRIM(ROUND(IFERROR(CriteriTecnici!$L1017*1,IFERROR(NUMBERVALUE(CriteriTecnici!$L1017,".",","),IFERROR(NUMBERVALUE(CriteriTecnici!$L1017,",","."),0))),4)&amp;""),",",".")&amp;", "&amp;CHAR(34)&amp;"flag"&amp;CHAR(34)&amp;": "&amp;SUBSTITUTE(TRIM(ROUND(IFERROR(CriteriTecnici!$M1017*1,IFERROR(NUMBERVALUE(CriteriTecnici!$M1017,".",","),IFERROR(NUMBERVALUE(CriteriTecnici!$M1017,",","."),0))),4)&amp;""),",",".")&amp;", "&amp;CHAR(34)&amp;"rawScore"&amp;CHAR(34)&amp;": "&amp;SUBSTITUTE(TRIM(ROUND(IFERROR(CriteriTecnici!$O1017*1,IFERROR(NUMBERVALUE(CriteriTecnici!$O1017,".",","),IFERROR(NUMBERVALUE(CriteriTecnici!$O1017,",","."),0))),4)&amp;""),",",".")&amp;CHAR(125)&amp;IF(TRUE,",",""))</f>
        <v/>
      </c>
    </row>
    <row r="1238">
      <c r="A1238" s="38">
        <f>IF(CriteriTecnici!$A1018="","","    "&amp;CHAR(123)&amp;CHAR(34)&amp;"bidderId"&amp;CHAR(34)&amp;": "&amp;CHAR(34)&amp;SUBSTITUTE(CriteriTecnici!$A1018,CHAR(34),"'")&amp;CHAR(34)&amp;", "&amp;CHAR(34)&amp;"lotId"&amp;CHAR(34)&amp;": "&amp;CHAR(34)&amp;SUBSTITUTE(CriteriTecnici!$C1018,CHAR(34),"'")&amp;CHAR(34)&amp;", "&amp;CHAR(34)&amp;"criterionId"&amp;CHAR(34)&amp;": "&amp;CHAR(34)&amp;SUBSTITUTE(CriteriTecnici!$D1018,CHAR(34),"'")&amp;CHAR(34)&amp;", "&amp;CHAR(34)&amp;"kind"&amp;CHAR(34)&amp;": "&amp;CHAR(34)&amp;SUBSTITUTE(CriteriTecnici!$F1018,CHAR(34),"'")&amp;CHAR(34)&amp;", "&amp;CHAR(34)&amp;"value"&amp;CHAR(34)&amp;": "&amp;SUBSTITUTE(TRIM(ROUND(IFERROR(CriteriTecnici!$N1018*1,IFERROR(NUMBERVALUE(CriteriTecnici!$N1018,".",","),IFERROR(NUMBERVALUE(CriteriTecnici!$N1018,",","."),0))),4)&amp;""),",",".")&amp;", "&amp;CHAR(34)&amp;"numerator"&amp;CHAR(34)&amp;": "&amp;SUBSTITUTE(TRIM(ROUND(IFERROR(CriteriTecnici!$K1018*1,IFERROR(NUMBERVALUE(CriteriTecnici!$K1018,".",","),IFERROR(NUMBERVALUE(CriteriTecnici!$K1018,",","."),0))),4)&amp;""),",",".")&amp;", "&amp;CHAR(34)&amp;"denominator"&amp;CHAR(34)&amp;": "&amp;SUBSTITUTE(TRIM(ROUND(IFERROR(CriteriTecnici!$L1018*1,IFERROR(NUMBERVALUE(CriteriTecnici!$L1018,".",","),IFERROR(NUMBERVALUE(CriteriTecnici!$L1018,",","."),0))),4)&amp;""),",",".")&amp;", "&amp;CHAR(34)&amp;"flag"&amp;CHAR(34)&amp;": "&amp;SUBSTITUTE(TRIM(ROUND(IFERROR(CriteriTecnici!$M1018*1,IFERROR(NUMBERVALUE(CriteriTecnici!$M1018,".",","),IFERROR(NUMBERVALUE(CriteriTecnici!$M1018,",","."),0))),4)&amp;""),",",".")&amp;", "&amp;CHAR(34)&amp;"rawScore"&amp;CHAR(34)&amp;": "&amp;SUBSTITUTE(TRIM(ROUND(IFERROR(CriteriTecnici!$O1018*1,IFERROR(NUMBERVALUE(CriteriTecnici!$O1018,".",","),IFERROR(NUMBERVALUE(CriteriTecnici!$O1018,",","."),0))),4)&amp;""),",",".")&amp;CHAR(125)&amp;IF(TRUE,",",""))</f>
        <v/>
      </c>
    </row>
    <row r="1239">
      <c r="A1239" s="38">
        <f>IF(CriteriTecnici!$A1019="","","    "&amp;CHAR(123)&amp;CHAR(34)&amp;"bidderId"&amp;CHAR(34)&amp;": "&amp;CHAR(34)&amp;SUBSTITUTE(CriteriTecnici!$A1019,CHAR(34),"'")&amp;CHAR(34)&amp;", "&amp;CHAR(34)&amp;"lotId"&amp;CHAR(34)&amp;": "&amp;CHAR(34)&amp;SUBSTITUTE(CriteriTecnici!$C1019,CHAR(34),"'")&amp;CHAR(34)&amp;", "&amp;CHAR(34)&amp;"criterionId"&amp;CHAR(34)&amp;": "&amp;CHAR(34)&amp;SUBSTITUTE(CriteriTecnici!$D1019,CHAR(34),"'")&amp;CHAR(34)&amp;", "&amp;CHAR(34)&amp;"kind"&amp;CHAR(34)&amp;": "&amp;CHAR(34)&amp;SUBSTITUTE(CriteriTecnici!$F1019,CHAR(34),"'")&amp;CHAR(34)&amp;", "&amp;CHAR(34)&amp;"value"&amp;CHAR(34)&amp;": "&amp;SUBSTITUTE(TRIM(ROUND(IFERROR(CriteriTecnici!$N1019*1,IFERROR(NUMBERVALUE(CriteriTecnici!$N1019,".",","),IFERROR(NUMBERVALUE(CriteriTecnici!$N1019,",","."),0))),4)&amp;""),",",".")&amp;", "&amp;CHAR(34)&amp;"numerator"&amp;CHAR(34)&amp;": "&amp;SUBSTITUTE(TRIM(ROUND(IFERROR(CriteriTecnici!$K1019*1,IFERROR(NUMBERVALUE(CriteriTecnici!$K1019,".",","),IFERROR(NUMBERVALUE(CriteriTecnici!$K1019,",","."),0))),4)&amp;""),",",".")&amp;", "&amp;CHAR(34)&amp;"denominator"&amp;CHAR(34)&amp;": "&amp;SUBSTITUTE(TRIM(ROUND(IFERROR(CriteriTecnici!$L1019*1,IFERROR(NUMBERVALUE(CriteriTecnici!$L1019,".",","),IFERROR(NUMBERVALUE(CriteriTecnici!$L1019,",","."),0))),4)&amp;""),",",".")&amp;", "&amp;CHAR(34)&amp;"flag"&amp;CHAR(34)&amp;": "&amp;SUBSTITUTE(TRIM(ROUND(IFERROR(CriteriTecnici!$M1019*1,IFERROR(NUMBERVALUE(CriteriTecnici!$M1019,".",","),IFERROR(NUMBERVALUE(CriteriTecnici!$M1019,",","."),0))),4)&amp;""),",",".")&amp;", "&amp;CHAR(34)&amp;"rawScore"&amp;CHAR(34)&amp;": "&amp;SUBSTITUTE(TRIM(ROUND(IFERROR(CriteriTecnici!$O1019*1,IFERROR(NUMBERVALUE(CriteriTecnici!$O1019,".",","),IFERROR(NUMBERVALUE(CriteriTecnici!$O1019,",","."),0))),4)&amp;""),",",".")&amp;CHAR(125)&amp;IF(TRUE,",",""))</f>
        <v/>
      </c>
    </row>
    <row r="1240">
      <c r="A1240" s="38">
        <f>IF(CriteriTecnici!$A1020="","","    "&amp;CHAR(123)&amp;CHAR(34)&amp;"bidderId"&amp;CHAR(34)&amp;": "&amp;CHAR(34)&amp;SUBSTITUTE(CriteriTecnici!$A1020,CHAR(34),"'")&amp;CHAR(34)&amp;", "&amp;CHAR(34)&amp;"lotId"&amp;CHAR(34)&amp;": "&amp;CHAR(34)&amp;SUBSTITUTE(CriteriTecnici!$C1020,CHAR(34),"'")&amp;CHAR(34)&amp;", "&amp;CHAR(34)&amp;"criterionId"&amp;CHAR(34)&amp;": "&amp;CHAR(34)&amp;SUBSTITUTE(CriteriTecnici!$D1020,CHAR(34),"'")&amp;CHAR(34)&amp;", "&amp;CHAR(34)&amp;"kind"&amp;CHAR(34)&amp;": "&amp;CHAR(34)&amp;SUBSTITUTE(CriteriTecnici!$F1020,CHAR(34),"'")&amp;CHAR(34)&amp;", "&amp;CHAR(34)&amp;"value"&amp;CHAR(34)&amp;": "&amp;SUBSTITUTE(TRIM(ROUND(IFERROR(CriteriTecnici!$N1020*1,IFERROR(NUMBERVALUE(CriteriTecnici!$N1020,".",","),IFERROR(NUMBERVALUE(CriteriTecnici!$N1020,",","."),0))),4)&amp;""),",",".")&amp;", "&amp;CHAR(34)&amp;"numerator"&amp;CHAR(34)&amp;": "&amp;SUBSTITUTE(TRIM(ROUND(IFERROR(CriteriTecnici!$K1020*1,IFERROR(NUMBERVALUE(CriteriTecnici!$K1020,".",","),IFERROR(NUMBERVALUE(CriteriTecnici!$K1020,",","."),0))),4)&amp;""),",",".")&amp;", "&amp;CHAR(34)&amp;"denominator"&amp;CHAR(34)&amp;": "&amp;SUBSTITUTE(TRIM(ROUND(IFERROR(CriteriTecnici!$L1020*1,IFERROR(NUMBERVALUE(CriteriTecnici!$L1020,".",","),IFERROR(NUMBERVALUE(CriteriTecnici!$L1020,",","."),0))),4)&amp;""),",",".")&amp;", "&amp;CHAR(34)&amp;"flag"&amp;CHAR(34)&amp;": "&amp;SUBSTITUTE(TRIM(ROUND(IFERROR(CriteriTecnici!$M1020*1,IFERROR(NUMBERVALUE(CriteriTecnici!$M1020,".",","),IFERROR(NUMBERVALUE(CriteriTecnici!$M1020,",","."),0))),4)&amp;""),",",".")&amp;", "&amp;CHAR(34)&amp;"rawScore"&amp;CHAR(34)&amp;": "&amp;SUBSTITUTE(TRIM(ROUND(IFERROR(CriteriTecnici!$O1020*1,IFERROR(NUMBERVALUE(CriteriTecnici!$O1020,".",","),IFERROR(NUMBERVALUE(CriteriTecnici!$O1020,",","."),0))),4)&amp;""),",",".")&amp;CHAR(125)&amp;IF(TRUE,",",""))</f>
        <v/>
      </c>
    </row>
    <row r="1241">
      <c r="A1241" s="38">
        <f>IF(CriteriTecnici!$A1021="","","    "&amp;CHAR(123)&amp;CHAR(34)&amp;"bidderId"&amp;CHAR(34)&amp;": "&amp;CHAR(34)&amp;SUBSTITUTE(CriteriTecnici!$A1021,CHAR(34),"'")&amp;CHAR(34)&amp;", "&amp;CHAR(34)&amp;"lotId"&amp;CHAR(34)&amp;": "&amp;CHAR(34)&amp;SUBSTITUTE(CriteriTecnici!$C1021,CHAR(34),"'")&amp;CHAR(34)&amp;", "&amp;CHAR(34)&amp;"criterionId"&amp;CHAR(34)&amp;": "&amp;CHAR(34)&amp;SUBSTITUTE(CriteriTecnici!$D1021,CHAR(34),"'")&amp;CHAR(34)&amp;", "&amp;CHAR(34)&amp;"kind"&amp;CHAR(34)&amp;": "&amp;CHAR(34)&amp;SUBSTITUTE(CriteriTecnici!$F1021,CHAR(34),"'")&amp;CHAR(34)&amp;", "&amp;CHAR(34)&amp;"value"&amp;CHAR(34)&amp;": "&amp;SUBSTITUTE(TRIM(ROUND(IFERROR(CriteriTecnici!$N1021*1,IFERROR(NUMBERVALUE(CriteriTecnici!$N1021,".",","),IFERROR(NUMBERVALUE(CriteriTecnici!$N1021,",","."),0))),4)&amp;""),",",".")&amp;", "&amp;CHAR(34)&amp;"numerator"&amp;CHAR(34)&amp;": "&amp;SUBSTITUTE(TRIM(ROUND(IFERROR(CriteriTecnici!$K1021*1,IFERROR(NUMBERVALUE(CriteriTecnici!$K1021,".",","),IFERROR(NUMBERVALUE(CriteriTecnici!$K1021,",","."),0))),4)&amp;""),",",".")&amp;", "&amp;CHAR(34)&amp;"denominator"&amp;CHAR(34)&amp;": "&amp;SUBSTITUTE(TRIM(ROUND(IFERROR(CriteriTecnici!$L1021*1,IFERROR(NUMBERVALUE(CriteriTecnici!$L1021,".",","),IFERROR(NUMBERVALUE(CriteriTecnici!$L1021,",","."),0))),4)&amp;""),",",".")&amp;", "&amp;CHAR(34)&amp;"flag"&amp;CHAR(34)&amp;": "&amp;SUBSTITUTE(TRIM(ROUND(IFERROR(CriteriTecnici!$M1021*1,IFERROR(NUMBERVALUE(CriteriTecnici!$M1021,".",","),IFERROR(NUMBERVALUE(CriteriTecnici!$M1021,",","."),0))),4)&amp;""),",",".")&amp;", "&amp;CHAR(34)&amp;"rawScore"&amp;CHAR(34)&amp;": "&amp;SUBSTITUTE(TRIM(ROUND(IFERROR(CriteriTecnici!$O1021*1,IFERROR(NUMBERVALUE(CriteriTecnici!$O1021,".",","),IFERROR(NUMBERVALUE(CriteriTecnici!$O1021,",","."),0))),4)&amp;""),",",".")&amp;CHAR(125)&amp;IF(TRUE,",",""))</f>
        <v/>
      </c>
    </row>
    <row r="1242">
      <c r="A1242" s="38">
        <f>IF(CriteriTecnici!$A1022="","","    "&amp;CHAR(123)&amp;CHAR(34)&amp;"bidderId"&amp;CHAR(34)&amp;": "&amp;CHAR(34)&amp;SUBSTITUTE(CriteriTecnici!$A1022,CHAR(34),"'")&amp;CHAR(34)&amp;", "&amp;CHAR(34)&amp;"lotId"&amp;CHAR(34)&amp;": "&amp;CHAR(34)&amp;SUBSTITUTE(CriteriTecnici!$C1022,CHAR(34),"'")&amp;CHAR(34)&amp;", "&amp;CHAR(34)&amp;"criterionId"&amp;CHAR(34)&amp;": "&amp;CHAR(34)&amp;SUBSTITUTE(CriteriTecnici!$D1022,CHAR(34),"'")&amp;CHAR(34)&amp;", "&amp;CHAR(34)&amp;"kind"&amp;CHAR(34)&amp;": "&amp;CHAR(34)&amp;SUBSTITUTE(CriteriTecnici!$F1022,CHAR(34),"'")&amp;CHAR(34)&amp;", "&amp;CHAR(34)&amp;"value"&amp;CHAR(34)&amp;": "&amp;SUBSTITUTE(TRIM(ROUND(IFERROR(CriteriTecnici!$N1022*1,IFERROR(NUMBERVALUE(CriteriTecnici!$N1022,".",","),IFERROR(NUMBERVALUE(CriteriTecnici!$N1022,",","."),0))),4)&amp;""),",",".")&amp;", "&amp;CHAR(34)&amp;"numerator"&amp;CHAR(34)&amp;": "&amp;SUBSTITUTE(TRIM(ROUND(IFERROR(CriteriTecnici!$K1022*1,IFERROR(NUMBERVALUE(CriteriTecnici!$K1022,".",","),IFERROR(NUMBERVALUE(CriteriTecnici!$K1022,",","."),0))),4)&amp;""),",",".")&amp;", "&amp;CHAR(34)&amp;"denominator"&amp;CHAR(34)&amp;": "&amp;SUBSTITUTE(TRIM(ROUND(IFERROR(CriteriTecnici!$L1022*1,IFERROR(NUMBERVALUE(CriteriTecnici!$L1022,".",","),IFERROR(NUMBERVALUE(CriteriTecnici!$L1022,",","."),0))),4)&amp;""),",",".")&amp;", "&amp;CHAR(34)&amp;"flag"&amp;CHAR(34)&amp;": "&amp;SUBSTITUTE(TRIM(ROUND(IFERROR(CriteriTecnici!$M1022*1,IFERROR(NUMBERVALUE(CriteriTecnici!$M1022,".",","),IFERROR(NUMBERVALUE(CriteriTecnici!$M1022,",","."),0))),4)&amp;""),",",".")&amp;", "&amp;CHAR(34)&amp;"rawScore"&amp;CHAR(34)&amp;": "&amp;SUBSTITUTE(TRIM(ROUND(IFERROR(CriteriTecnici!$O1022*1,IFERROR(NUMBERVALUE(CriteriTecnici!$O1022,".",","),IFERROR(NUMBERVALUE(CriteriTecnici!$O1022,",","."),0))),4)&amp;""),",",".")&amp;CHAR(125)&amp;IF(TRUE,",",""))</f>
        <v/>
      </c>
    </row>
    <row r="1243">
      <c r="A1243" s="38">
        <f>IF(CriteriTecnici!$A1023="","","    "&amp;CHAR(123)&amp;CHAR(34)&amp;"bidderId"&amp;CHAR(34)&amp;": "&amp;CHAR(34)&amp;SUBSTITUTE(CriteriTecnici!$A1023,CHAR(34),"'")&amp;CHAR(34)&amp;", "&amp;CHAR(34)&amp;"lotId"&amp;CHAR(34)&amp;": "&amp;CHAR(34)&amp;SUBSTITUTE(CriteriTecnici!$C1023,CHAR(34),"'")&amp;CHAR(34)&amp;", "&amp;CHAR(34)&amp;"criterionId"&amp;CHAR(34)&amp;": "&amp;CHAR(34)&amp;SUBSTITUTE(CriteriTecnici!$D1023,CHAR(34),"'")&amp;CHAR(34)&amp;", "&amp;CHAR(34)&amp;"kind"&amp;CHAR(34)&amp;": "&amp;CHAR(34)&amp;SUBSTITUTE(CriteriTecnici!$F1023,CHAR(34),"'")&amp;CHAR(34)&amp;", "&amp;CHAR(34)&amp;"value"&amp;CHAR(34)&amp;": "&amp;SUBSTITUTE(TRIM(ROUND(IFERROR(CriteriTecnici!$N1023*1,IFERROR(NUMBERVALUE(CriteriTecnici!$N1023,".",","),IFERROR(NUMBERVALUE(CriteriTecnici!$N1023,",","."),0))),4)&amp;""),",",".")&amp;", "&amp;CHAR(34)&amp;"numerator"&amp;CHAR(34)&amp;": "&amp;SUBSTITUTE(TRIM(ROUND(IFERROR(CriteriTecnici!$K1023*1,IFERROR(NUMBERVALUE(CriteriTecnici!$K1023,".",","),IFERROR(NUMBERVALUE(CriteriTecnici!$K1023,",","."),0))),4)&amp;""),",",".")&amp;", "&amp;CHAR(34)&amp;"denominator"&amp;CHAR(34)&amp;": "&amp;SUBSTITUTE(TRIM(ROUND(IFERROR(CriteriTecnici!$L1023*1,IFERROR(NUMBERVALUE(CriteriTecnici!$L1023,".",","),IFERROR(NUMBERVALUE(CriteriTecnici!$L1023,",","."),0))),4)&amp;""),",",".")&amp;", "&amp;CHAR(34)&amp;"flag"&amp;CHAR(34)&amp;": "&amp;SUBSTITUTE(TRIM(ROUND(IFERROR(CriteriTecnici!$M1023*1,IFERROR(NUMBERVALUE(CriteriTecnici!$M1023,".",","),IFERROR(NUMBERVALUE(CriteriTecnici!$M1023,",","."),0))),4)&amp;""),",",".")&amp;", "&amp;CHAR(34)&amp;"rawScore"&amp;CHAR(34)&amp;": "&amp;SUBSTITUTE(TRIM(ROUND(IFERROR(CriteriTecnici!$O1023*1,IFERROR(NUMBERVALUE(CriteriTecnici!$O1023,".",","),IFERROR(NUMBERVALUE(CriteriTecnici!$O1023,",","."),0))),4)&amp;""),",",".")&amp;CHAR(125)&amp;IF(TRUE,",",""))</f>
        <v/>
      </c>
    </row>
    <row r="1244">
      <c r="A1244" s="38">
        <f>IF(CriteriTecnici!$A1024="","","    "&amp;CHAR(123)&amp;CHAR(34)&amp;"bidderId"&amp;CHAR(34)&amp;": "&amp;CHAR(34)&amp;SUBSTITUTE(CriteriTecnici!$A1024,CHAR(34),"'")&amp;CHAR(34)&amp;", "&amp;CHAR(34)&amp;"lotId"&amp;CHAR(34)&amp;": "&amp;CHAR(34)&amp;SUBSTITUTE(CriteriTecnici!$C1024,CHAR(34),"'")&amp;CHAR(34)&amp;", "&amp;CHAR(34)&amp;"criterionId"&amp;CHAR(34)&amp;": "&amp;CHAR(34)&amp;SUBSTITUTE(CriteriTecnici!$D1024,CHAR(34),"'")&amp;CHAR(34)&amp;", "&amp;CHAR(34)&amp;"kind"&amp;CHAR(34)&amp;": "&amp;CHAR(34)&amp;SUBSTITUTE(CriteriTecnici!$F1024,CHAR(34),"'")&amp;CHAR(34)&amp;", "&amp;CHAR(34)&amp;"value"&amp;CHAR(34)&amp;": "&amp;SUBSTITUTE(TRIM(ROUND(IFERROR(CriteriTecnici!$N1024*1,IFERROR(NUMBERVALUE(CriteriTecnici!$N1024,".",","),IFERROR(NUMBERVALUE(CriteriTecnici!$N1024,",","."),0))),4)&amp;""),",",".")&amp;", "&amp;CHAR(34)&amp;"numerator"&amp;CHAR(34)&amp;": "&amp;SUBSTITUTE(TRIM(ROUND(IFERROR(CriteriTecnici!$K1024*1,IFERROR(NUMBERVALUE(CriteriTecnici!$K1024,".",","),IFERROR(NUMBERVALUE(CriteriTecnici!$K1024,",","."),0))),4)&amp;""),",",".")&amp;", "&amp;CHAR(34)&amp;"denominator"&amp;CHAR(34)&amp;": "&amp;SUBSTITUTE(TRIM(ROUND(IFERROR(CriteriTecnici!$L1024*1,IFERROR(NUMBERVALUE(CriteriTecnici!$L1024,".",","),IFERROR(NUMBERVALUE(CriteriTecnici!$L1024,",","."),0))),4)&amp;""),",",".")&amp;", "&amp;CHAR(34)&amp;"flag"&amp;CHAR(34)&amp;": "&amp;SUBSTITUTE(TRIM(ROUND(IFERROR(CriteriTecnici!$M1024*1,IFERROR(NUMBERVALUE(CriteriTecnici!$M1024,".",","),IFERROR(NUMBERVALUE(CriteriTecnici!$M1024,",","."),0))),4)&amp;""),",",".")&amp;", "&amp;CHAR(34)&amp;"rawScore"&amp;CHAR(34)&amp;": "&amp;SUBSTITUTE(TRIM(ROUND(IFERROR(CriteriTecnici!$O1024*1,IFERROR(NUMBERVALUE(CriteriTecnici!$O1024,".",","),IFERROR(NUMBERVALUE(CriteriTecnici!$O1024,",","."),0))),4)&amp;""),",",".")&amp;CHAR(125)&amp;IF(TRUE,",",""))</f>
        <v/>
      </c>
    </row>
    <row r="1245">
      <c r="A1245" s="38">
        <f>IF(CriteriTecnici!$A1025="","","    "&amp;CHAR(123)&amp;CHAR(34)&amp;"bidderId"&amp;CHAR(34)&amp;": "&amp;CHAR(34)&amp;SUBSTITUTE(CriteriTecnici!$A1025,CHAR(34),"'")&amp;CHAR(34)&amp;", "&amp;CHAR(34)&amp;"lotId"&amp;CHAR(34)&amp;": "&amp;CHAR(34)&amp;SUBSTITUTE(CriteriTecnici!$C1025,CHAR(34),"'")&amp;CHAR(34)&amp;", "&amp;CHAR(34)&amp;"criterionId"&amp;CHAR(34)&amp;": "&amp;CHAR(34)&amp;SUBSTITUTE(CriteriTecnici!$D1025,CHAR(34),"'")&amp;CHAR(34)&amp;", "&amp;CHAR(34)&amp;"kind"&amp;CHAR(34)&amp;": "&amp;CHAR(34)&amp;SUBSTITUTE(CriteriTecnici!$F1025,CHAR(34),"'")&amp;CHAR(34)&amp;", "&amp;CHAR(34)&amp;"value"&amp;CHAR(34)&amp;": "&amp;SUBSTITUTE(TRIM(ROUND(IFERROR(CriteriTecnici!$N1025*1,IFERROR(NUMBERVALUE(CriteriTecnici!$N1025,".",","),IFERROR(NUMBERVALUE(CriteriTecnici!$N1025,",","."),0))),4)&amp;""),",",".")&amp;", "&amp;CHAR(34)&amp;"numerator"&amp;CHAR(34)&amp;": "&amp;SUBSTITUTE(TRIM(ROUND(IFERROR(CriteriTecnici!$K1025*1,IFERROR(NUMBERVALUE(CriteriTecnici!$K1025,".",","),IFERROR(NUMBERVALUE(CriteriTecnici!$K1025,",","."),0))),4)&amp;""),",",".")&amp;", "&amp;CHAR(34)&amp;"denominator"&amp;CHAR(34)&amp;": "&amp;SUBSTITUTE(TRIM(ROUND(IFERROR(CriteriTecnici!$L1025*1,IFERROR(NUMBERVALUE(CriteriTecnici!$L1025,".",","),IFERROR(NUMBERVALUE(CriteriTecnici!$L1025,",","."),0))),4)&amp;""),",",".")&amp;", "&amp;CHAR(34)&amp;"flag"&amp;CHAR(34)&amp;": "&amp;SUBSTITUTE(TRIM(ROUND(IFERROR(CriteriTecnici!$M1025*1,IFERROR(NUMBERVALUE(CriteriTecnici!$M1025,".",","),IFERROR(NUMBERVALUE(CriteriTecnici!$M1025,",","."),0))),4)&amp;""),",",".")&amp;", "&amp;CHAR(34)&amp;"rawScore"&amp;CHAR(34)&amp;": "&amp;SUBSTITUTE(TRIM(ROUND(IFERROR(CriteriTecnici!$O1025*1,IFERROR(NUMBERVALUE(CriteriTecnici!$O1025,".",","),IFERROR(NUMBERVALUE(CriteriTecnici!$O1025,",","."),0))),4)&amp;""),",",".")&amp;CHAR(125)&amp;IF(TRUE,",",""))</f>
        <v/>
      </c>
    </row>
    <row r="1246">
      <c r="A1246" s="38">
        <f>IF(CriteriTecnici!$A1026="","","    "&amp;CHAR(123)&amp;CHAR(34)&amp;"bidderId"&amp;CHAR(34)&amp;": "&amp;CHAR(34)&amp;SUBSTITUTE(CriteriTecnici!$A1026,CHAR(34),"'")&amp;CHAR(34)&amp;", "&amp;CHAR(34)&amp;"lotId"&amp;CHAR(34)&amp;": "&amp;CHAR(34)&amp;SUBSTITUTE(CriteriTecnici!$C1026,CHAR(34),"'")&amp;CHAR(34)&amp;", "&amp;CHAR(34)&amp;"criterionId"&amp;CHAR(34)&amp;": "&amp;CHAR(34)&amp;SUBSTITUTE(CriteriTecnici!$D1026,CHAR(34),"'")&amp;CHAR(34)&amp;", "&amp;CHAR(34)&amp;"kind"&amp;CHAR(34)&amp;": "&amp;CHAR(34)&amp;SUBSTITUTE(CriteriTecnici!$F1026,CHAR(34),"'")&amp;CHAR(34)&amp;", "&amp;CHAR(34)&amp;"value"&amp;CHAR(34)&amp;": "&amp;SUBSTITUTE(TRIM(ROUND(IFERROR(CriteriTecnici!$N1026*1,IFERROR(NUMBERVALUE(CriteriTecnici!$N1026,".",","),IFERROR(NUMBERVALUE(CriteriTecnici!$N1026,",","."),0))),4)&amp;""),",",".")&amp;", "&amp;CHAR(34)&amp;"numerator"&amp;CHAR(34)&amp;": "&amp;SUBSTITUTE(TRIM(ROUND(IFERROR(CriteriTecnici!$K1026*1,IFERROR(NUMBERVALUE(CriteriTecnici!$K1026,".",","),IFERROR(NUMBERVALUE(CriteriTecnici!$K1026,",","."),0))),4)&amp;""),",",".")&amp;", "&amp;CHAR(34)&amp;"denominator"&amp;CHAR(34)&amp;": "&amp;SUBSTITUTE(TRIM(ROUND(IFERROR(CriteriTecnici!$L1026*1,IFERROR(NUMBERVALUE(CriteriTecnici!$L1026,".",","),IFERROR(NUMBERVALUE(CriteriTecnici!$L1026,",","."),0))),4)&amp;""),",",".")&amp;", "&amp;CHAR(34)&amp;"flag"&amp;CHAR(34)&amp;": "&amp;SUBSTITUTE(TRIM(ROUND(IFERROR(CriteriTecnici!$M1026*1,IFERROR(NUMBERVALUE(CriteriTecnici!$M1026,".",","),IFERROR(NUMBERVALUE(CriteriTecnici!$M1026,",","."),0))),4)&amp;""),",",".")&amp;", "&amp;CHAR(34)&amp;"rawScore"&amp;CHAR(34)&amp;": "&amp;SUBSTITUTE(TRIM(ROUND(IFERROR(CriteriTecnici!$O1026*1,IFERROR(NUMBERVALUE(CriteriTecnici!$O1026,".",","),IFERROR(NUMBERVALUE(CriteriTecnici!$O1026,",","."),0))),4)&amp;""),",",".")&amp;CHAR(125)&amp;IF(TRUE,",",""))</f>
        <v/>
      </c>
    </row>
    <row r="1247">
      <c r="A1247" s="38">
        <f>IF(CriteriTecnici!$A1027="","","    "&amp;CHAR(123)&amp;CHAR(34)&amp;"bidderId"&amp;CHAR(34)&amp;": "&amp;CHAR(34)&amp;SUBSTITUTE(CriteriTecnici!$A1027,CHAR(34),"'")&amp;CHAR(34)&amp;", "&amp;CHAR(34)&amp;"lotId"&amp;CHAR(34)&amp;": "&amp;CHAR(34)&amp;SUBSTITUTE(CriteriTecnici!$C1027,CHAR(34),"'")&amp;CHAR(34)&amp;", "&amp;CHAR(34)&amp;"criterionId"&amp;CHAR(34)&amp;": "&amp;CHAR(34)&amp;SUBSTITUTE(CriteriTecnici!$D1027,CHAR(34),"'")&amp;CHAR(34)&amp;", "&amp;CHAR(34)&amp;"kind"&amp;CHAR(34)&amp;": "&amp;CHAR(34)&amp;SUBSTITUTE(CriteriTecnici!$F1027,CHAR(34),"'")&amp;CHAR(34)&amp;", "&amp;CHAR(34)&amp;"value"&amp;CHAR(34)&amp;": "&amp;SUBSTITUTE(TRIM(ROUND(IFERROR(CriteriTecnici!$N1027*1,IFERROR(NUMBERVALUE(CriteriTecnici!$N1027,".",","),IFERROR(NUMBERVALUE(CriteriTecnici!$N1027,",","."),0))),4)&amp;""),",",".")&amp;", "&amp;CHAR(34)&amp;"numerator"&amp;CHAR(34)&amp;": "&amp;SUBSTITUTE(TRIM(ROUND(IFERROR(CriteriTecnici!$K1027*1,IFERROR(NUMBERVALUE(CriteriTecnici!$K1027,".",","),IFERROR(NUMBERVALUE(CriteriTecnici!$K1027,",","."),0))),4)&amp;""),",",".")&amp;", "&amp;CHAR(34)&amp;"denominator"&amp;CHAR(34)&amp;": "&amp;SUBSTITUTE(TRIM(ROUND(IFERROR(CriteriTecnici!$L1027*1,IFERROR(NUMBERVALUE(CriteriTecnici!$L1027,".",","),IFERROR(NUMBERVALUE(CriteriTecnici!$L1027,",","."),0))),4)&amp;""),",",".")&amp;", "&amp;CHAR(34)&amp;"flag"&amp;CHAR(34)&amp;": "&amp;SUBSTITUTE(TRIM(ROUND(IFERROR(CriteriTecnici!$M1027*1,IFERROR(NUMBERVALUE(CriteriTecnici!$M1027,".",","),IFERROR(NUMBERVALUE(CriteriTecnici!$M1027,",","."),0))),4)&amp;""),",",".")&amp;", "&amp;CHAR(34)&amp;"rawScore"&amp;CHAR(34)&amp;": "&amp;SUBSTITUTE(TRIM(ROUND(IFERROR(CriteriTecnici!$O1027*1,IFERROR(NUMBERVALUE(CriteriTecnici!$O1027,".",","),IFERROR(NUMBERVALUE(CriteriTecnici!$O1027,",","."),0))),4)&amp;""),",",".")&amp;CHAR(125)&amp;IF(COUNTA(Offerte!$A35:$A$200)&gt;0,",",""))</f>
        <v/>
      </c>
    </row>
    <row r="1248">
      <c r="A1248" s="38">
        <f>IF(CriteriTecnici!$A1028="","","    "&amp;CHAR(123)&amp;CHAR(34)&amp;"bidderId"&amp;CHAR(34)&amp;": "&amp;CHAR(34)&amp;SUBSTITUTE(CriteriTecnici!$A1028,CHAR(34),"'")&amp;CHAR(34)&amp;", "&amp;CHAR(34)&amp;"lotId"&amp;CHAR(34)&amp;": "&amp;CHAR(34)&amp;SUBSTITUTE(CriteriTecnici!$C1028,CHAR(34),"'")&amp;CHAR(34)&amp;", "&amp;CHAR(34)&amp;"criterionId"&amp;CHAR(34)&amp;": "&amp;CHAR(34)&amp;SUBSTITUTE(CriteriTecnici!$D1028,CHAR(34),"'")&amp;CHAR(34)&amp;", "&amp;CHAR(34)&amp;"kind"&amp;CHAR(34)&amp;": "&amp;CHAR(34)&amp;SUBSTITUTE(CriteriTecnici!$F1028,CHAR(34),"'")&amp;CHAR(34)&amp;", "&amp;CHAR(34)&amp;"value"&amp;CHAR(34)&amp;": "&amp;SUBSTITUTE(TRIM(ROUND(IFERROR(CriteriTecnici!$N1028*1,IFERROR(NUMBERVALUE(CriteriTecnici!$N1028,".",","),IFERROR(NUMBERVALUE(CriteriTecnici!$N1028,",","."),0))),4)&amp;""),",",".")&amp;", "&amp;CHAR(34)&amp;"numerator"&amp;CHAR(34)&amp;": "&amp;SUBSTITUTE(TRIM(ROUND(IFERROR(CriteriTecnici!$K1028*1,IFERROR(NUMBERVALUE(CriteriTecnici!$K1028,".",","),IFERROR(NUMBERVALUE(CriteriTecnici!$K1028,",","."),0))),4)&amp;""),",",".")&amp;", "&amp;CHAR(34)&amp;"denominator"&amp;CHAR(34)&amp;": "&amp;SUBSTITUTE(TRIM(ROUND(IFERROR(CriteriTecnici!$L1028*1,IFERROR(NUMBERVALUE(CriteriTecnici!$L1028,".",","),IFERROR(NUMBERVALUE(CriteriTecnici!$L1028,",","."),0))),4)&amp;""),",",".")&amp;", "&amp;CHAR(34)&amp;"flag"&amp;CHAR(34)&amp;": "&amp;SUBSTITUTE(TRIM(ROUND(IFERROR(CriteriTecnici!$M1028*1,IFERROR(NUMBERVALUE(CriteriTecnici!$M1028,".",","),IFERROR(NUMBERVALUE(CriteriTecnici!$M1028,",","."),0))),4)&amp;""),",",".")&amp;", "&amp;CHAR(34)&amp;"rawScore"&amp;CHAR(34)&amp;": "&amp;SUBSTITUTE(TRIM(ROUND(IFERROR(CriteriTecnici!$O1028*1,IFERROR(NUMBERVALUE(CriteriTecnici!$O1028,".",","),IFERROR(NUMBERVALUE(CriteriTecnici!$O1028,",","."),0))),4)&amp;""),",",".")&amp;CHAR(125)&amp;IF(TRUE,",",""))</f>
        <v/>
      </c>
    </row>
    <row r="1249">
      <c r="A1249" s="38">
        <f>IF(CriteriTecnici!$A1029="","","    "&amp;CHAR(123)&amp;CHAR(34)&amp;"bidderId"&amp;CHAR(34)&amp;": "&amp;CHAR(34)&amp;SUBSTITUTE(CriteriTecnici!$A1029,CHAR(34),"'")&amp;CHAR(34)&amp;", "&amp;CHAR(34)&amp;"lotId"&amp;CHAR(34)&amp;": "&amp;CHAR(34)&amp;SUBSTITUTE(CriteriTecnici!$C1029,CHAR(34),"'")&amp;CHAR(34)&amp;", "&amp;CHAR(34)&amp;"criterionId"&amp;CHAR(34)&amp;": "&amp;CHAR(34)&amp;SUBSTITUTE(CriteriTecnici!$D1029,CHAR(34),"'")&amp;CHAR(34)&amp;", "&amp;CHAR(34)&amp;"kind"&amp;CHAR(34)&amp;": "&amp;CHAR(34)&amp;SUBSTITUTE(CriteriTecnici!$F1029,CHAR(34),"'")&amp;CHAR(34)&amp;", "&amp;CHAR(34)&amp;"value"&amp;CHAR(34)&amp;": "&amp;SUBSTITUTE(TRIM(ROUND(IFERROR(CriteriTecnici!$N1029*1,IFERROR(NUMBERVALUE(CriteriTecnici!$N1029,".",","),IFERROR(NUMBERVALUE(CriteriTecnici!$N1029,",","."),0))),4)&amp;""),",",".")&amp;", "&amp;CHAR(34)&amp;"numerator"&amp;CHAR(34)&amp;": "&amp;SUBSTITUTE(TRIM(ROUND(IFERROR(CriteriTecnici!$K1029*1,IFERROR(NUMBERVALUE(CriteriTecnici!$K1029,".",","),IFERROR(NUMBERVALUE(CriteriTecnici!$K1029,",","."),0))),4)&amp;""),",",".")&amp;", "&amp;CHAR(34)&amp;"denominator"&amp;CHAR(34)&amp;": "&amp;SUBSTITUTE(TRIM(ROUND(IFERROR(CriteriTecnici!$L1029*1,IFERROR(NUMBERVALUE(CriteriTecnici!$L1029,".",","),IFERROR(NUMBERVALUE(CriteriTecnici!$L1029,",","."),0))),4)&amp;""),",",".")&amp;", "&amp;CHAR(34)&amp;"flag"&amp;CHAR(34)&amp;": "&amp;SUBSTITUTE(TRIM(ROUND(IFERROR(CriteriTecnici!$M1029*1,IFERROR(NUMBERVALUE(CriteriTecnici!$M1029,".",","),IFERROR(NUMBERVALUE(CriteriTecnici!$M1029,",","."),0))),4)&amp;""),",",".")&amp;", "&amp;CHAR(34)&amp;"rawScore"&amp;CHAR(34)&amp;": "&amp;SUBSTITUTE(TRIM(ROUND(IFERROR(CriteriTecnici!$O1029*1,IFERROR(NUMBERVALUE(CriteriTecnici!$O1029,".",","),IFERROR(NUMBERVALUE(CriteriTecnici!$O1029,",","."),0))),4)&amp;""),",",".")&amp;CHAR(125)&amp;IF(TRUE,",",""))</f>
        <v/>
      </c>
    </row>
    <row r="1250">
      <c r="A1250" s="38">
        <f>IF(CriteriTecnici!$A1030="","","    "&amp;CHAR(123)&amp;CHAR(34)&amp;"bidderId"&amp;CHAR(34)&amp;": "&amp;CHAR(34)&amp;SUBSTITUTE(CriteriTecnici!$A1030,CHAR(34),"'")&amp;CHAR(34)&amp;", "&amp;CHAR(34)&amp;"lotId"&amp;CHAR(34)&amp;": "&amp;CHAR(34)&amp;SUBSTITUTE(CriteriTecnici!$C1030,CHAR(34),"'")&amp;CHAR(34)&amp;", "&amp;CHAR(34)&amp;"criterionId"&amp;CHAR(34)&amp;": "&amp;CHAR(34)&amp;SUBSTITUTE(CriteriTecnici!$D1030,CHAR(34),"'")&amp;CHAR(34)&amp;", "&amp;CHAR(34)&amp;"kind"&amp;CHAR(34)&amp;": "&amp;CHAR(34)&amp;SUBSTITUTE(CriteriTecnici!$F1030,CHAR(34),"'")&amp;CHAR(34)&amp;", "&amp;CHAR(34)&amp;"value"&amp;CHAR(34)&amp;": "&amp;SUBSTITUTE(TRIM(ROUND(IFERROR(CriteriTecnici!$N1030*1,IFERROR(NUMBERVALUE(CriteriTecnici!$N1030,".",","),IFERROR(NUMBERVALUE(CriteriTecnici!$N1030,",","."),0))),4)&amp;""),",",".")&amp;", "&amp;CHAR(34)&amp;"numerator"&amp;CHAR(34)&amp;": "&amp;SUBSTITUTE(TRIM(ROUND(IFERROR(CriteriTecnici!$K1030*1,IFERROR(NUMBERVALUE(CriteriTecnici!$K1030,".",","),IFERROR(NUMBERVALUE(CriteriTecnici!$K1030,",","."),0))),4)&amp;""),",",".")&amp;", "&amp;CHAR(34)&amp;"denominator"&amp;CHAR(34)&amp;": "&amp;SUBSTITUTE(TRIM(ROUND(IFERROR(CriteriTecnici!$L1030*1,IFERROR(NUMBERVALUE(CriteriTecnici!$L1030,".",","),IFERROR(NUMBERVALUE(CriteriTecnici!$L1030,",","."),0))),4)&amp;""),",",".")&amp;", "&amp;CHAR(34)&amp;"flag"&amp;CHAR(34)&amp;": "&amp;SUBSTITUTE(TRIM(ROUND(IFERROR(CriteriTecnici!$M1030*1,IFERROR(NUMBERVALUE(CriteriTecnici!$M1030,".",","),IFERROR(NUMBERVALUE(CriteriTecnici!$M1030,",","."),0))),4)&amp;""),",",".")&amp;", "&amp;CHAR(34)&amp;"rawScore"&amp;CHAR(34)&amp;": "&amp;SUBSTITUTE(TRIM(ROUND(IFERROR(CriteriTecnici!$O1030*1,IFERROR(NUMBERVALUE(CriteriTecnici!$O1030,".",","),IFERROR(NUMBERVALUE(CriteriTecnici!$O1030,",","."),0))),4)&amp;""),",",".")&amp;CHAR(125)&amp;IF(TRUE,",",""))</f>
        <v/>
      </c>
    </row>
    <row r="1251">
      <c r="A1251" s="38">
        <f>IF(CriteriTecnici!$A1031="","","    "&amp;CHAR(123)&amp;CHAR(34)&amp;"bidderId"&amp;CHAR(34)&amp;": "&amp;CHAR(34)&amp;SUBSTITUTE(CriteriTecnici!$A1031,CHAR(34),"'")&amp;CHAR(34)&amp;", "&amp;CHAR(34)&amp;"lotId"&amp;CHAR(34)&amp;": "&amp;CHAR(34)&amp;SUBSTITUTE(CriteriTecnici!$C1031,CHAR(34),"'")&amp;CHAR(34)&amp;", "&amp;CHAR(34)&amp;"criterionId"&amp;CHAR(34)&amp;": "&amp;CHAR(34)&amp;SUBSTITUTE(CriteriTecnici!$D1031,CHAR(34),"'")&amp;CHAR(34)&amp;", "&amp;CHAR(34)&amp;"kind"&amp;CHAR(34)&amp;": "&amp;CHAR(34)&amp;SUBSTITUTE(CriteriTecnici!$F1031,CHAR(34),"'")&amp;CHAR(34)&amp;", "&amp;CHAR(34)&amp;"value"&amp;CHAR(34)&amp;": "&amp;SUBSTITUTE(TRIM(ROUND(IFERROR(CriteriTecnici!$N1031*1,IFERROR(NUMBERVALUE(CriteriTecnici!$N1031,".",","),IFERROR(NUMBERVALUE(CriteriTecnici!$N1031,",","."),0))),4)&amp;""),",",".")&amp;", "&amp;CHAR(34)&amp;"numerator"&amp;CHAR(34)&amp;": "&amp;SUBSTITUTE(TRIM(ROUND(IFERROR(CriteriTecnici!$K1031*1,IFERROR(NUMBERVALUE(CriteriTecnici!$K1031,".",","),IFERROR(NUMBERVALUE(CriteriTecnici!$K1031,",","."),0))),4)&amp;""),",",".")&amp;", "&amp;CHAR(34)&amp;"denominator"&amp;CHAR(34)&amp;": "&amp;SUBSTITUTE(TRIM(ROUND(IFERROR(CriteriTecnici!$L1031*1,IFERROR(NUMBERVALUE(CriteriTecnici!$L1031,".",","),IFERROR(NUMBERVALUE(CriteriTecnici!$L1031,",","."),0))),4)&amp;""),",",".")&amp;", "&amp;CHAR(34)&amp;"flag"&amp;CHAR(34)&amp;": "&amp;SUBSTITUTE(TRIM(ROUND(IFERROR(CriteriTecnici!$M1031*1,IFERROR(NUMBERVALUE(CriteriTecnici!$M1031,".",","),IFERROR(NUMBERVALUE(CriteriTecnici!$M1031,",","."),0))),4)&amp;""),",",".")&amp;", "&amp;CHAR(34)&amp;"rawScore"&amp;CHAR(34)&amp;": "&amp;SUBSTITUTE(TRIM(ROUND(IFERROR(CriteriTecnici!$O1031*1,IFERROR(NUMBERVALUE(CriteriTecnici!$O1031,".",","),IFERROR(NUMBERVALUE(CriteriTecnici!$O1031,",","."),0))),4)&amp;""),",",".")&amp;CHAR(125)&amp;IF(TRUE,",",""))</f>
        <v/>
      </c>
    </row>
    <row r="1252">
      <c r="A1252" s="38">
        <f>IF(CriteriTecnici!$A1032="","","    "&amp;CHAR(123)&amp;CHAR(34)&amp;"bidderId"&amp;CHAR(34)&amp;": "&amp;CHAR(34)&amp;SUBSTITUTE(CriteriTecnici!$A1032,CHAR(34),"'")&amp;CHAR(34)&amp;", "&amp;CHAR(34)&amp;"lotId"&amp;CHAR(34)&amp;": "&amp;CHAR(34)&amp;SUBSTITUTE(CriteriTecnici!$C1032,CHAR(34),"'")&amp;CHAR(34)&amp;", "&amp;CHAR(34)&amp;"criterionId"&amp;CHAR(34)&amp;": "&amp;CHAR(34)&amp;SUBSTITUTE(CriteriTecnici!$D1032,CHAR(34),"'")&amp;CHAR(34)&amp;", "&amp;CHAR(34)&amp;"kind"&amp;CHAR(34)&amp;": "&amp;CHAR(34)&amp;SUBSTITUTE(CriteriTecnici!$F1032,CHAR(34),"'")&amp;CHAR(34)&amp;", "&amp;CHAR(34)&amp;"value"&amp;CHAR(34)&amp;": "&amp;SUBSTITUTE(TRIM(ROUND(IFERROR(CriteriTecnici!$N1032*1,IFERROR(NUMBERVALUE(CriteriTecnici!$N1032,".",","),IFERROR(NUMBERVALUE(CriteriTecnici!$N1032,",","."),0))),4)&amp;""),",",".")&amp;", "&amp;CHAR(34)&amp;"numerator"&amp;CHAR(34)&amp;": "&amp;SUBSTITUTE(TRIM(ROUND(IFERROR(CriteriTecnici!$K1032*1,IFERROR(NUMBERVALUE(CriteriTecnici!$K1032,".",","),IFERROR(NUMBERVALUE(CriteriTecnici!$K1032,",","."),0))),4)&amp;""),",",".")&amp;", "&amp;CHAR(34)&amp;"denominator"&amp;CHAR(34)&amp;": "&amp;SUBSTITUTE(TRIM(ROUND(IFERROR(CriteriTecnici!$L1032*1,IFERROR(NUMBERVALUE(CriteriTecnici!$L1032,".",","),IFERROR(NUMBERVALUE(CriteriTecnici!$L1032,",","."),0))),4)&amp;""),",",".")&amp;", "&amp;CHAR(34)&amp;"flag"&amp;CHAR(34)&amp;": "&amp;SUBSTITUTE(TRIM(ROUND(IFERROR(CriteriTecnici!$M1032*1,IFERROR(NUMBERVALUE(CriteriTecnici!$M1032,".",","),IFERROR(NUMBERVALUE(CriteriTecnici!$M1032,",","."),0))),4)&amp;""),",",".")&amp;", "&amp;CHAR(34)&amp;"rawScore"&amp;CHAR(34)&amp;": "&amp;SUBSTITUTE(TRIM(ROUND(IFERROR(CriteriTecnici!$O1032*1,IFERROR(NUMBERVALUE(CriteriTecnici!$O1032,".",","),IFERROR(NUMBERVALUE(CriteriTecnici!$O1032,",","."),0))),4)&amp;""),",",".")&amp;CHAR(125)&amp;IF(TRUE,",",""))</f>
        <v/>
      </c>
    </row>
    <row r="1253">
      <c r="A1253" s="38">
        <f>IF(CriteriTecnici!$A1033="","","    "&amp;CHAR(123)&amp;CHAR(34)&amp;"bidderId"&amp;CHAR(34)&amp;": "&amp;CHAR(34)&amp;SUBSTITUTE(CriteriTecnici!$A1033,CHAR(34),"'")&amp;CHAR(34)&amp;", "&amp;CHAR(34)&amp;"lotId"&amp;CHAR(34)&amp;": "&amp;CHAR(34)&amp;SUBSTITUTE(CriteriTecnici!$C1033,CHAR(34),"'")&amp;CHAR(34)&amp;", "&amp;CHAR(34)&amp;"criterionId"&amp;CHAR(34)&amp;": "&amp;CHAR(34)&amp;SUBSTITUTE(CriteriTecnici!$D1033,CHAR(34),"'")&amp;CHAR(34)&amp;", "&amp;CHAR(34)&amp;"kind"&amp;CHAR(34)&amp;": "&amp;CHAR(34)&amp;SUBSTITUTE(CriteriTecnici!$F1033,CHAR(34),"'")&amp;CHAR(34)&amp;", "&amp;CHAR(34)&amp;"value"&amp;CHAR(34)&amp;": "&amp;SUBSTITUTE(TRIM(ROUND(IFERROR(CriteriTecnici!$N1033*1,IFERROR(NUMBERVALUE(CriteriTecnici!$N1033,".",","),IFERROR(NUMBERVALUE(CriteriTecnici!$N1033,",","."),0))),4)&amp;""),",",".")&amp;", "&amp;CHAR(34)&amp;"numerator"&amp;CHAR(34)&amp;": "&amp;SUBSTITUTE(TRIM(ROUND(IFERROR(CriteriTecnici!$K1033*1,IFERROR(NUMBERVALUE(CriteriTecnici!$K1033,".",","),IFERROR(NUMBERVALUE(CriteriTecnici!$K1033,",","."),0))),4)&amp;""),",",".")&amp;", "&amp;CHAR(34)&amp;"denominator"&amp;CHAR(34)&amp;": "&amp;SUBSTITUTE(TRIM(ROUND(IFERROR(CriteriTecnici!$L1033*1,IFERROR(NUMBERVALUE(CriteriTecnici!$L1033,".",","),IFERROR(NUMBERVALUE(CriteriTecnici!$L1033,",","."),0))),4)&amp;""),",",".")&amp;", "&amp;CHAR(34)&amp;"flag"&amp;CHAR(34)&amp;": "&amp;SUBSTITUTE(TRIM(ROUND(IFERROR(CriteriTecnici!$M1033*1,IFERROR(NUMBERVALUE(CriteriTecnici!$M1033,".",","),IFERROR(NUMBERVALUE(CriteriTecnici!$M1033,",","."),0))),4)&amp;""),",",".")&amp;", "&amp;CHAR(34)&amp;"rawScore"&amp;CHAR(34)&amp;": "&amp;SUBSTITUTE(TRIM(ROUND(IFERROR(CriteriTecnici!$O1033*1,IFERROR(NUMBERVALUE(CriteriTecnici!$O1033,".",","),IFERROR(NUMBERVALUE(CriteriTecnici!$O1033,",","."),0))),4)&amp;""),",",".")&amp;CHAR(125)&amp;IF(TRUE,",",""))</f>
        <v/>
      </c>
    </row>
    <row r="1254">
      <c r="A1254" s="38">
        <f>IF(CriteriTecnici!$A1034="","","    "&amp;CHAR(123)&amp;CHAR(34)&amp;"bidderId"&amp;CHAR(34)&amp;": "&amp;CHAR(34)&amp;SUBSTITUTE(CriteriTecnici!$A1034,CHAR(34),"'")&amp;CHAR(34)&amp;", "&amp;CHAR(34)&amp;"lotId"&amp;CHAR(34)&amp;": "&amp;CHAR(34)&amp;SUBSTITUTE(CriteriTecnici!$C1034,CHAR(34),"'")&amp;CHAR(34)&amp;", "&amp;CHAR(34)&amp;"criterionId"&amp;CHAR(34)&amp;": "&amp;CHAR(34)&amp;SUBSTITUTE(CriteriTecnici!$D1034,CHAR(34),"'")&amp;CHAR(34)&amp;", "&amp;CHAR(34)&amp;"kind"&amp;CHAR(34)&amp;": "&amp;CHAR(34)&amp;SUBSTITUTE(CriteriTecnici!$F1034,CHAR(34),"'")&amp;CHAR(34)&amp;", "&amp;CHAR(34)&amp;"value"&amp;CHAR(34)&amp;": "&amp;SUBSTITUTE(TRIM(ROUND(IFERROR(CriteriTecnici!$N1034*1,IFERROR(NUMBERVALUE(CriteriTecnici!$N1034,".",","),IFERROR(NUMBERVALUE(CriteriTecnici!$N1034,",","."),0))),4)&amp;""),",",".")&amp;", "&amp;CHAR(34)&amp;"numerator"&amp;CHAR(34)&amp;": "&amp;SUBSTITUTE(TRIM(ROUND(IFERROR(CriteriTecnici!$K1034*1,IFERROR(NUMBERVALUE(CriteriTecnici!$K1034,".",","),IFERROR(NUMBERVALUE(CriteriTecnici!$K1034,",","."),0))),4)&amp;""),",",".")&amp;", "&amp;CHAR(34)&amp;"denominator"&amp;CHAR(34)&amp;": "&amp;SUBSTITUTE(TRIM(ROUND(IFERROR(CriteriTecnici!$L1034*1,IFERROR(NUMBERVALUE(CriteriTecnici!$L1034,".",","),IFERROR(NUMBERVALUE(CriteriTecnici!$L1034,",","."),0))),4)&amp;""),",",".")&amp;", "&amp;CHAR(34)&amp;"flag"&amp;CHAR(34)&amp;": "&amp;SUBSTITUTE(TRIM(ROUND(IFERROR(CriteriTecnici!$M1034*1,IFERROR(NUMBERVALUE(CriteriTecnici!$M1034,".",","),IFERROR(NUMBERVALUE(CriteriTecnici!$M1034,",","."),0))),4)&amp;""),",",".")&amp;", "&amp;CHAR(34)&amp;"rawScore"&amp;CHAR(34)&amp;": "&amp;SUBSTITUTE(TRIM(ROUND(IFERROR(CriteriTecnici!$O1034*1,IFERROR(NUMBERVALUE(CriteriTecnici!$O1034,".",","),IFERROR(NUMBERVALUE(CriteriTecnici!$O1034,",","."),0))),4)&amp;""),",",".")&amp;CHAR(125)&amp;IF(TRUE,",",""))</f>
        <v/>
      </c>
    </row>
    <row r="1255">
      <c r="A1255" s="38">
        <f>IF(CriteriTecnici!$A1035="","","    "&amp;CHAR(123)&amp;CHAR(34)&amp;"bidderId"&amp;CHAR(34)&amp;": "&amp;CHAR(34)&amp;SUBSTITUTE(CriteriTecnici!$A1035,CHAR(34),"'")&amp;CHAR(34)&amp;", "&amp;CHAR(34)&amp;"lotId"&amp;CHAR(34)&amp;": "&amp;CHAR(34)&amp;SUBSTITUTE(CriteriTecnici!$C1035,CHAR(34),"'")&amp;CHAR(34)&amp;", "&amp;CHAR(34)&amp;"criterionId"&amp;CHAR(34)&amp;": "&amp;CHAR(34)&amp;SUBSTITUTE(CriteriTecnici!$D1035,CHAR(34),"'")&amp;CHAR(34)&amp;", "&amp;CHAR(34)&amp;"kind"&amp;CHAR(34)&amp;": "&amp;CHAR(34)&amp;SUBSTITUTE(CriteriTecnici!$F1035,CHAR(34),"'")&amp;CHAR(34)&amp;", "&amp;CHAR(34)&amp;"value"&amp;CHAR(34)&amp;": "&amp;SUBSTITUTE(TRIM(ROUND(IFERROR(CriteriTecnici!$N1035*1,IFERROR(NUMBERVALUE(CriteriTecnici!$N1035,".",","),IFERROR(NUMBERVALUE(CriteriTecnici!$N1035,",","."),0))),4)&amp;""),",",".")&amp;", "&amp;CHAR(34)&amp;"numerator"&amp;CHAR(34)&amp;": "&amp;SUBSTITUTE(TRIM(ROUND(IFERROR(CriteriTecnici!$K1035*1,IFERROR(NUMBERVALUE(CriteriTecnici!$K1035,".",","),IFERROR(NUMBERVALUE(CriteriTecnici!$K1035,",","."),0))),4)&amp;""),",",".")&amp;", "&amp;CHAR(34)&amp;"denominator"&amp;CHAR(34)&amp;": "&amp;SUBSTITUTE(TRIM(ROUND(IFERROR(CriteriTecnici!$L1035*1,IFERROR(NUMBERVALUE(CriteriTecnici!$L1035,".",","),IFERROR(NUMBERVALUE(CriteriTecnici!$L1035,",","."),0))),4)&amp;""),",",".")&amp;", "&amp;CHAR(34)&amp;"flag"&amp;CHAR(34)&amp;": "&amp;SUBSTITUTE(TRIM(ROUND(IFERROR(CriteriTecnici!$M1035*1,IFERROR(NUMBERVALUE(CriteriTecnici!$M1035,".",","),IFERROR(NUMBERVALUE(CriteriTecnici!$M1035,",","."),0))),4)&amp;""),",",".")&amp;", "&amp;CHAR(34)&amp;"rawScore"&amp;CHAR(34)&amp;": "&amp;SUBSTITUTE(TRIM(ROUND(IFERROR(CriteriTecnici!$O1035*1,IFERROR(NUMBERVALUE(CriteriTecnici!$O1035,".",","),IFERROR(NUMBERVALUE(CriteriTecnici!$O1035,",","."),0))),4)&amp;""),",",".")&amp;CHAR(125)&amp;IF(TRUE,",",""))</f>
        <v/>
      </c>
    </row>
    <row r="1256">
      <c r="A1256" s="38">
        <f>IF(CriteriTecnici!$A1036="","","    "&amp;CHAR(123)&amp;CHAR(34)&amp;"bidderId"&amp;CHAR(34)&amp;": "&amp;CHAR(34)&amp;SUBSTITUTE(CriteriTecnici!$A1036,CHAR(34),"'")&amp;CHAR(34)&amp;", "&amp;CHAR(34)&amp;"lotId"&amp;CHAR(34)&amp;": "&amp;CHAR(34)&amp;SUBSTITUTE(CriteriTecnici!$C1036,CHAR(34),"'")&amp;CHAR(34)&amp;", "&amp;CHAR(34)&amp;"criterionId"&amp;CHAR(34)&amp;": "&amp;CHAR(34)&amp;SUBSTITUTE(CriteriTecnici!$D1036,CHAR(34),"'")&amp;CHAR(34)&amp;", "&amp;CHAR(34)&amp;"kind"&amp;CHAR(34)&amp;": "&amp;CHAR(34)&amp;SUBSTITUTE(CriteriTecnici!$F1036,CHAR(34),"'")&amp;CHAR(34)&amp;", "&amp;CHAR(34)&amp;"value"&amp;CHAR(34)&amp;": "&amp;SUBSTITUTE(TRIM(ROUND(IFERROR(CriteriTecnici!$N1036*1,IFERROR(NUMBERVALUE(CriteriTecnici!$N1036,".",","),IFERROR(NUMBERVALUE(CriteriTecnici!$N1036,",","."),0))),4)&amp;""),",",".")&amp;", "&amp;CHAR(34)&amp;"numerator"&amp;CHAR(34)&amp;": "&amp;SUBSTITUTE(TRIM(ROUND(IFERROR(CriteriTecnici!$K1036*1,IFERROR(NUMBERVALUE(CriteriTecnici!$K1036,".",","),IFERROR(NUMBERVALUE(CriteriTecnici!$K1036,",","."),0))),4)&amp;""),",",".")&amp;", "&amp;CHAR(34)&amp;"denominator"&amp;CHAR(34)&amp;": "&amp;SUBSTITUTE(TRIM(ROUND(IFERROR(CriteriTecnici!$L1036*1,IFERROR(NUMBERVALUE(CriteriTecnici!$L1036,".",","),IFERROR(NUMBERVALUE(CriteriTecnici!$L1036,",","."),0))),4)&amp;""),",",".")&amp;", "&amp;CHAR(34)&amp;"flag"&amp;CHAR(34)&amp;": "&amp;SUBSTITUTE(TRIM(ROUND(IFERROR(CriteriTecnici!$M1036*1,IFERROR(NUMBERVALUE(CriteriTecnici!$M1036,".",","),IFERROR(NUMBERVALUE(CriteriTecnici!$M1036,",","."),0))),4)&amp;""),",",".")&amp;", "&amp;CHAR(34)&amp;"rawScore"&amp;CHAR(34)&amp;": "&amp;SUBSTITUTE(TRIM(ROUND(IFERROR(CriteriTecnici!$O1036*1,IFERROR(NUMBERVALUE(CriteriTecnici!$O1036,".",","),IFERROR(NUMBERVALUE(CriteriTecnici!$O1036,",","."),0))),4)&amp;""),",",".")&amp;CHAR(125)&amp;IF(TRUE,",",""))</f>
        <v/>
      </c>
    </row>
    <row r="1257">
      <c r="A1257" s="38">
        <f>IF(CriteriTecnici!$A1037="","","    "&amp;CHAR(123)&amp;CHAR(34)&amp;"bidderId"&amp;CHAR(34)&amp;": "&amp;CHAR(34)&amp;SUBSTITUTE(CriteriTecnici!$A1037,CHAR(34),"'")&amp;CHAR(34)&amp;", "&amp;CHAR(34)&amp;"lotId"&amp;CHAR(34)&amp;": "&amp;CHAR(34)&amp;SUBSTITUTE(CriteriTecnici!$C1037,CHAR(34),"'")&amp;CHAR(34)&amp;", "&amp;CHAR(34)&amp;"criterionId"&amp;CHAR(34)&amp;": "&amp;CHAR(34)&amp;SUBSTITUTE(CriteriTecnici!$D1037,CHAR(34),"'")&amp;CHAR(34)&amp;", "&amp;CHAR(34)&amp;"kind"&amp;CHAR(34)&amp;": "&amp;CHAR(34)&amp;SUBSTITUTE(CriteriTecnici!$F1037,CHAR(34),"'")&amp;CHAR(34)&amp;", "&amp;CHAR(34)&amp;"value"&amp;CHAR(34)&amp;": "&amp;SUBSTITUTE(TRIM(ROUND(IFERROR(CriteriTecnici!$N1037*1,IFERROR(NUMBERVALUE(CriteriTecnici!$N1037,".",","),IFERROR(NUMBERVALUE(CriteriTecnici!$N1037,",","."),0))),4)&amp;""),",",".")&amp;", "&amp;CHAR(34)&amp;"numerator"&amp;CHAR(34)&amp;": "&amp;SUBSTITUTE(TRIM(ROUND(IFERROR(CriteriTecnici!$K1037*1,IFERROR(NUMBERVALUE(CriteriTecnici!$K1037,".",","),IFERROR(NUMBERVALUE(CriteriTecnici!$K1037,",","."),0))),4)&amp;""),",",".")&amp;", "&amp;CHAR(34)&amp;"denominator"&amp;CHAR(34)&amp;": "&amp;SUBSTITUTE(TRIM(ROUND(IFERROR(CriteriTecnici!$L1037*1,IFERROR(NUMBERVALUE(CriteriTecnici!$L1037,".",","),IFERROR(NUMBERVALUE(CriteriTecnici!$L1037,",","."),0))),4)&amp;""),",",".")&amp;", "&amp;CHAR(34)&amp;"flag"&amp;CHAR(34)&amp;": "&amp;SUBSTITUTE(TRIM(ROUND(IFERROR(CriteriTecnici!$M1037*1,IFERROR(NUMBERVALUE(CriteriTecnici!$M1037,".",","),IFERROR(NUMBERVALUE(CriteriTecnici!$M1037,",","."),0))),4)&amp;""),",",".")&amp;", "&amp;CHAR(34)&amp;"rawScore"&amp;CHAR(34)&amp;": "&amp;SUBSTITUTE(TRIM(ROUND(IFERROR(CriteriTecnici!$O1037*1,IFERROR(NUMBERVALUE(CriteriTecnici!$O1037,".",","),IFERROR(NUMBERVALUE(CriteriTecnici!$O1037,",","."),0))),4)&amp;""),",",".")&amp;CHAR(125)&amp;IF(TRUE,",",""))</f>
        <v/>
      </c>
    </row>
    <row r="1258">
      <c r="A1258" s="38">
        <f>IF(CriteriTecnici!$A1038="","","    "&amp;CHAR(123)&amp;CHAR(34)&amp;"bidderId"&amp;CHAR(34)&amp;": "&amp;CHAR(34)&amp;SUBSTITUTE(CriteriTecnici!$A1038,CHAR(34),"'")&amp;CHAR(34)&amp;", "&amp;CHAR(34)&amp;"lotId"&amp;CHAR(34)&amp;": "&amp;CHAR(34)&amp;SUBSTITUTE(CriteriTecnici!$C1038,CHAR(34),"'")&amp;CHAR(34)&amp;", "&amp;CHAR(34)&amp;"criterionId"&amp;CHAR(34)&amp;": "&amp;CHAR(34)&amp;SUBSTITUTE(CriteriTecnici!$D1038,CHAR(34),"'")&amp;CHAR(34)&amp;", "&amp;CHAR(34)&amp;"kind"&amp;CHAR(34)&amp;": "&amp;CHAR(34)&amp;SUBSTITUTE(CriteriTecnici!$F1038,CHAR(34),"'")&amp;CHAR(34)&amp;", "&amp;CHAR(34)&amp;"value"&amp;CHAR(34)&amp;": "&amp;SUBSTITUTE(TRIM(ROUND(IFERROR(CriteriTecnici!$N1038*1,IFERROR(NUMBERVALUE(CriteriTecnici!$N1038,".",","),IFERROR(NUMBERVALUE(CriteriTecnici!$N1038,",","."),0))),4)&amp;""),",",".")&amp;", "&amp;CHAR(34)&amp;"numerator"&amp;CHAR(34)&amp;": "&amp;SUBSTITUTE(TRIM(ROUND(IFERROR(CriteriTecnici!$K1038*1,IFERROR(NUMBERVALUE(CriteriTecnici!$K1038,".",","),IFERROR(NUMBERVALUE(CriteriTecnici!$K1038,",","."),0))),4)&amp;""),",",".")&amp;", "&amp;CHAR(34)&amp;"denominator"&amp;CHAR(34)&amp;": "&amp;SUBSTITUTE(TRIM(ROUND(IFERROR(CriteriTecnici!$L1038*1,IFERROR(NUMBERVALUE(CriteriTecnici!$L1038,".",","),IFERROR(NUMBERVALUE(CriteriTecnici!$L1038,",","."),0))),4)&amp;""),",",".")&amp;", "&amp;CHAR(34)&amp;"flag"&amp;CHAR(34)&amp;": "&amp;SUBSTITUTE(TRIM(ROUND(IFERROR(CriteriTecnici!$M1038*1,IFERROR(NUMBERVALUE(CriteriTecnici!$M1038,".",","),IFERROR(NUMBERVALUE(CriteriTecnici!$M1038,",","."),0))),4)&amp;""),",",".")&amp;", "&amp;CHAR(34)&amp;"rawScore"&amp;CHAR(34)&amp;": "&amp;SUBSTITUTE(TRIM(ROUND(IFERROR(CriteriTecnici!$O1038*1,IFERROR(NUMBERVALUE(CriteriTecnici!$O1038,".",","),IFERROR(NUMBERVALUE(CriteriTecnici!$O1038,",","."),0))),4)&amp;""),",",".")&amp;CHAR(125)&amp;IF(TRUE,",",""))</f>
        <v/>
      </c>
    </row>
    <row r="1259">
      <c r="A1259" s="38">
        <f>IF(CriteriTecnici!$A1039="","","    "&amp;CHAR(123)&amp;CHAR(34)&amp;"bidderId"&amp;CHAR(34)&amp;": "&amp;CHAR(34)&amp;SUBSTITUTE(CriteriTecnici!$A1039,CHAR(34),"'")&amp;CHAR(34)&amp;", "&amp;CHAR(34)&amp;"lotId"&amp;CHAR(34)&amp;": "&amp;CHAR(34)&amp;SUBSTITUTE(CriteriTecnici!$C1039,CHAR(34),"'")&amp;CHAR(34)&amp;", "&amp;CHAR(34)&amp;"criterionId"&amp;CHAR(34)&amp;": "&amp;CHAR(34)&amp;SUBSTITUTE(CriteriTecnici!$D1039,CHAR(34),"'")&amp;CHAR(34)&amp;", "&amp;CHAR(34)&amp;"kind"&amp;CHAR(34)&amp;": "&amp;CHAR(34)&amp;SUBSTITUTE(CriteriTecnici!$F1039,CHAR(34),"'")&amp;CHAR(34)&amp;", "&amp;CHAR(34)&amp;"value"&amp;CHAR(34)&amp;": "&amp;SUBSTITUTE(TRIM(ROUND(IFERROR(CriteriTecnici!$N1039*1,IFERROR(NUMBERVALUE(CriteriTecnici!$N1039,".",","),IFERROR(NUMBERVALUE(CriteriTecnici!$N1039,",","."),0))),4)&amp;""),",",".")&amp;", "&amp;CHAR(34)&amp;"numerator"&amp;CHAR(34)&amp;": "&amp;SUBSTITUTE(TRIM(ROUND(IFERROR(CriteriTecnici!$K1039*1,IFERROR(NUMBERVALUE(CriteriTecnici!$K1039,".",","),IFERROR(NUMBERVALUE(CriteriTecnici!$K1039,",","."),0))),4)&amp;""),",",".")&amp;", "&amp;CHAR(34)&amp;"denominator"&amp;CHAR(34)&amp;": "&amp;SUBSTITUTE(TRIM(ROUND(IFERROR(CriteriTecnici!$L1039*1,IFERROR(NUMBERVALUE(CriteriTecnici!$L1039,".",","),IFERROR(NUMBERVALUE(CriteriTecnici!$L1039,",","."),0))),4)&amp;""),",",".")&amp;", "&amp;CHAR(34)&amp;"flag"&amp;CHAR(34)&amp;": "&amp;SUBSTITUTE(TRIM(ROUND(IFERROR(CriteriTecnici!$M1039*1,IFERROR(NUMBERVALUE(CriteriTecnici!$M1039,".",","),IFERROR(NUMBERVALUE(CriteriTecnici!$M1039,",","."),0))),4)&amp;""),",",".")&amp;", "&amp;CHAR(34)&amp;"rawScore"&amp;CHAR(34)&amp;": "&amp;SUBSTITUTE(TRIM(ROUND(IFERROR(CriteriTecnici!$O1039*1,IFERROR(NUMBERVALUE(CriteriTecnici!$O1039,".",","),IFERROR(NUMBERVALUE(CriteriTecnici!$O1039,",","."),0))),4)&amp;""),",",".")&amp;CHAR(125)&amp;IF(TRUE,",",""))</f>
        <v/>
      </c>
    </row>
    <row r="1260">
      <c r="A1260" s="38">
        <f>IF(CriteriTecnici!$A1040="","","    "&amp;CHAR(123)&amp;CHAR(34)&amp;"bidderId"&amp;CHAR(34)&amp;": "&amp;CHAR(34)&amp;SUBSTITUTE(CriteriTecnici!$A1040,CHAR(34),"'")&amp;CHAR(34)&amp;", "&amp;CHAR(34)&amp;"lotId"&amp;CHAR(34)&amp;": "&amp;CHAR(34)&amp;SUBSTITUTE(CriteriTecnici!$C1040,CHAR(34),"'")&amp;CHAR(34)&amp;", "&amp;CHAR(34)&amp;"criterionId"&amp;CHAR(34)&amp;": "&amp;CHAR(34)&amp;SUBSTITUTE(CriteriTecnici!$D1040,CHAR(34),"'")&amp;CHAR(34)&amp;", "&amp;CHAR(34)&amp;"kind"&amp;CHAR(34)&amp;": "&amp;CHAR(34)&amp;SUBSTITUTE(CriteriTecnici!$F1040,CHAR(34),"'")&amp;CHAR(34)&amp;", "&amp;CHAR(34)&amp;"value"&amp;CHAR(34)&amp;": "&amp;SUBSTITUTE(TRIM(ROUND(IFERROR(CriteriTecnici!$N1040*1,IFERROR(NUMBERVALUE(CriteriTecnici!$N1040,".",","),IFERROR(NUMBERVALUE(CriteriTecnici!$N1040,",","."),0))),4)&amp;""),",",".")&amp;", "&amp;CHAR(34)&amp;"numerator"&amp;CHAR(34)&amp;": "&amp;SUBSTITUTE(TRIM(ROUND(IFERROR(CriteriTecnici!$K1040*1,IFERROR(NUMBERVALUE(CriteriTecnici!$K1040,".",","),IFERROR(NUMBERVALUE(CriteriTecnici!$K1040,",","."),0))),4)&amp;""),",",".")&amp;", "&amp;CHAR(34)&amp;"denominator"&amp;CHAR(34)&amp;": "&amp;SUBSTITUTE(TRIM(ROUND(IFERROR(CriteriTecnici!$L1040*1,IFERROR(NUMBERVALUE(CriteriTecnici!$L1040,".",","),IFERROR(NUMBERVALUE(CriteriTecnici!$L1040,",","."),0))),4)&amp;""),",",".")&amp;", "&amp;CHAR(34)&amp;"flag"&amp;CHAR(34)&amp;": "&amp;SUBSTITUTE(TRIM(ROUND(IFERROR(CriteriTecnici!$M1040*1,IFERROR(NUMBERVALUE(CriteriTecnici!$M1040,".",","),IFERROR(NUMBERVALUE(CriteriTecnici!$M1040,",","."),0))),4)&amp;""),",",".")&amp;", "&amp;CHAR(34)&amp;"rawScore"&amp;CHAR(34)&amp;": "&amp;SUBSTITUTE(TRIM(ROUND(IFERROR(CriteriTecnici!$O1040*1,IFERROR(NUMBERVALUE(CriteriTecnici!$O1040,".",","),IFERROR(NUMBERVALUE(CriteriTecnici!$O1040,",","."),0))),4)&amp;""),",",".")&amp;CHAR(125)&amp;IF(TRUE,",",""))</f>
        <v/>
      </c>
    </row>
    <row r="1261">
      <c r="A1261" s="38">
        <f>IF(CriteriTecnici!$A1041="","","    "&amp;CHAR(123)&amp;CHAR(34)&amp;"bidderId"&amp;CHAR(34)&amp;": "&amp;CHAR(34)&amp;SUBSTITUTE(CriteriTecnici!$A1041,CHAR(34),"'")&amp;CHAR(34)&amp;", "&amp;CHAR(34)&amp;"lotId"&amp;CHAR(34)&amp;": "&amp;CHAR(34)&amp;SUBSTITUTE(CriteriTecnici!$C1041,CHAR(34),"'")&amp;CHAR(34)&amp;", "&amp;CHAR(34)&amp;"criterionId"&amp;CHAR(34)&amp;": "&amp;CHAR(34)&amp;SUBSTITUTE(CriteriTecnici!$D1041,CHAR(34),"'")&amp;CHAR(34)&amp;", "&amp;CHAR(34)&amp;"kind"&amp;CHAR(34)&amp;": "&amp;CHAR(34)&amp;SUBSTITUTE(CriteriTecnici!$F1041,CHAR(34),"'")&amp;CHAR(34)&amp;", "&amp;CHAR(34)&amp;"value"&amp;CHAR(34)&amp;": "&amp;SUBSTITUTE(TRIM(ROUND(IFERROR(CriteriTecnici!$N1041*1,IFERROR(NUMBERVALUE(CriteriTecnici!$N1041,".",","),IFERROR(NUMBERVALUE(CriteriTecnici!$N1041,",","."),0))),4)&amp;""),",",".")&amp;", "&amp;CHAR(34)&amp;"numerator"&amp;CHAR(34)&amp;": "&amp;SUBSTITUTE(TRIM(ROUND(IFERROR(CriteriTecnici!$K1041*1,IFERROR(NUMBERVALUE(CriteriTecnici!$K1041,".",","),IFERROR(NUMBERVALUE(CriteriTecnici!$K1041,",","."),0))),4)&amp;""),",",".")&amp;", "&amp;CHAR(34)&amp;"denominator"&amp;CHAR(34)&amp;": "&amp;SUBSTITUTE(TRIM(ROUND(IFERROR(CriteriTecnici!$L1041*1,IFERROR(NUMBERVALUE(CriteriTecnici!$L1041,".",","),IFERROR(NUMBERVALUE(CriteriTecnici!$L1041,",","."),0))),4)&amp;""),",",".")&amp;", "&amp;CHAR(34)&amp;"flag"&amp;CHAR(34)&amp;": "&amp;SUBSTITUTE(TRIM(ROUND(IFERROR(CriteriTecnici!$M1041*1,IFERROR(NUMBERVALUE(CriteriTecnici!$M1041,".",","),IFERROR(NUMBERVALUE(CriteriTecnici!$M1041,",","."),0))),4)&amp;""),",",".")&amp;", "&amp;CHAR(34)&amp;"rawScore"&amp;CHAR(34)&amp;": "&amp;SUBSTITUTE(TRIM(ROUND(IFERROR(CriteriTecnici!$O1041*1,IFERROR(NUMBERVALUE(CriteriTecnici!$O1041,".",","),IFERROR(NUMBERVALUE(CriteriTecnici!$O1041,",","."),0))),4)&amp;""),",",".")&amp;CHAR(125)&amp;IF(TRUE,",",""))</f>
        <v/>
      </c>
    </row>
    <row r="1262">
      <c r="A1262" s="38">
        <f>IF(CriteriTecnici!$A1042="","","    "&amp;CHAR(123)&amp;CHAR(34)&amp;"bidderId"&amp;CHAR(34)&amp;": "&amp;CHAR(34)&amp;SUBSTITUTE(CriteriTecnici!$A1042,CHAR(34),"'")&amp;CHAR(34)&amp;", "&amp;CHAR(34)&amp;"lotId"&amp;CHAR(34)&amp;": "&amp;CHAR(34)&amp;SUBSTITUTE(CriteriTecnici!$C1042,CHAR(34),"'")&amp;CHAR(34)&amp;", "&amp;CHAR(34)&amp;"criterionId"&amp;CHAR(34)&amp;": "&amp;CHAR(34)&amp;SUBSTITUTE(CriteriTecnici!$D1042,CHAR(34),"'")&amp;CHAR(34)&amp;", "&amp;CHAR(34)&amp;"kind"&amp;CHAR(34)&amp;": "&amp;CHAR(34)&amp;SUBSTITUTE(CriteriTecnici!$F1042,CHAR(34),"'")&amp;CHAR(34)&amp;", "&amp;CHAR(34)&amp;"value"&amp;CHAR(34)&amp;": "&amp;SUBSTITUTE(TRIM(ROUND(IFERROR(CriteriTecnici!$N1042*1,IFERROR(NUMBERVALUE(CriteriTecnici!$N1042,".",","),IFERROR(NUMBERVALUE(CriteriTecnici!$N1042,",","."),0))),4)&amp;""),",",".")&amp;", "&amp;CHAR(34)&amp;"numerator"&amp;CHAR(34)&amp;": "&amp;SUBSTITUTE(TRIM(ROUND(IFERROR(CriteriTecnici!$K1042*1,IFERROR(NUMBERVALUE(CriteriTecnici!$K1042,".",","),IFERROR(NUMBERVALUE(CriteriTecnici!$K1042,",","."),0))),4)&amp;""),",",".")&amp;", "&amp;CHAR(34)&amp;"denominator"&amp;CHAR(34)&amp;": "&amp;SUBSTITUTE(TRIM(ROUND(IFERROR(CriteriTecnici!$L1042*1,IFERROR(NUMBERVALUE(CriteriTecnici!$L1042,".",","),IFERROR(NUMBERVALUE(CriteriTecnici!$L1042,",","."),0))),4)&amp;""),",",".")&amp;", "&amp;CHAR(34)&amp;"flag"&amp;CHAR(34)&amp;": "&amp;SUBSTITUTE(TRIM(ROUND(IFERROR(CriteriTecnici!$M1042*1,IFERROR(NUMBERVALUE(CriteriTecnici!$M1042,".",","),IFERROR(NUMBERVALUE(CriteriTecnici!$M1042,",","."),0))),4)&amp;""),",",".")&amp;", "&amp;CHAR(34)&amp;"rawScore"&amp;CHAR(34)&amp;": "&amp;SUBSTITUTE(TRIM(ROUND(IFERROR(CriteriTecnici!$O1042*1,IFERROR(NUMBERVALUE(CriteriTecnici!$O1042,".",","),IFERROR(NUMBERVALUE(CriteriTecnici!$O1042,",","."),0))),4)&amp;""),",",".")&amp;CHAR(125)&amp;IF(TRUE,",",""))</f>
        <v/>
      </c>
    </row>
    <row r="1263">
      <c r="A1263" s="38">
        <f>IF(CriteriTecnici!$A1043="","","    "&amp;CHAR(123)&amp;CHAR(34)&amp;"bidderId"&amp;CHAR(34)&amp;": "&amp;CHAR(34)&amp;SUBSTITUTE(CriteriTecnici!$A1043,CHAR(34),"'")&amp;CHAR(34)&amp;", "&amp;CHAR(34)&amp;"lotId"&amp;CHAR(34)&amp;": "&amp;CHAR(34)&amp;SUBSTITUTE(CriteriTecnici!$C1043,CHAR(34),"'")&amp;CHAR(34)&amp;", "&amp;CHAR(34)&amp;"criterionId"&amp;CHAR(34)&amp;": "&amp;CHAR(34)&amp;SUBSTITUTE(CriteriTecnici!$D1043,CHAR(34),"'")&amp;CHAR(34)&amp;", "&amp;CHAR(34)&amp;"kind"&amp;CHAR(34)&amp;": "&amp;CHAR(34)&amp;SUBSTITUTE(CriteriTecnici!$F1043,CHAR(34),"'")&amp;CHAR(34)&amp;", "&amp;CHAR(34)&amp;"value"&amp;CHAR(34)&amp;": "&amp;SUBSTITUTE(TRIM(ROUND(IFERROR(CriteriTecnici!$N1043*1,IFERROR(NUMBERVALUE(CriteriTecnici!$N1043,".",","),IFERROR(NUMBERVALUE(CriteriTecnici!$N1043,",","."),0))),4)&amp;""),",",".")&amp;", "&amp;CHAR(34)&amp;"numerator"&amp;CHAR(34)&amp;": "&amp;SUBSTITUTE(TRIM(ROUND(IFERROR(CriteriTecnici!$K1043*1,IFERROR(NUMBERVALUE(CriteriTecnici!$K1043,".",","),IFERROR(NUMBERVALUE(CriteriTecnici!$K1043,",","."),0))),4)&amp;""),",",".")&amp;", "&amp;CHAR(34)&amp;"denominator"&amp;CHAR(34)&amp;": "&amp;SUBSTITUTE(TRIM(ROUND(IFERROR(CriteriTecnici!$L1043*1,IFERROR(NUMBERVALUE(CriteriTecnici!$L1043,".",","),IFERROR(NUMBERVALUE(CriteriTecnici!$L1043,",","."),0))),4)&amp;""),",",".")&amp;", "&amp;CHAR(34)&amp;"flag"&amp;CHAR(34)&amp;": "&amp;SUBSTITUTE(TRIM(ROUND(IFERROR(CriteriTecnici!$M1043*1,IFERROR(NUMBERVALUE(CriteriTecnici!$M1043,".",","),IFERROR(NUMBERVALUE(CriteriTecnici!$M1043,",","."),0))),4)&amp;""),",",".")&amp;", "&amp;CHAR(34)&amp;"rawScore"&amp;CHAR(34)&amp;": "&amp;SUBSTITUTE(TRIM(ROUND(IFERROR(CriteriTecnici!$O1043*1,IFERROR(NUMBERVALUE(CriteriTecnici!$O1043,".",","),IFERROR(NUMBERVALUE(CriteriTecnici!$O1043,",","."),0))),4)&amp;""),",",".")&amp;CHAR(125)&amp;IF(TRUE,",",""))</f>
        <v/>
      </c>
    </row>
    <row r="1264">
      <c r="A1264" s="38">
        <f>IF(CriteriTecnici!$A1044="","","    "&amp;CHAR(123)&amp;CHAR(34)&amp;"bidderId"&amp;CHAR(34)&amp;": "&amp;CHAR(34)&amp;SUBSTITUTE(CriteriTecnici!$A1044,CHAR(34),"'")&amp;CHAR(34)&amp;", "&amp;CHAR(34)&amp;"lotId"&amp;CHAR(34)&amp;": "&amp;CHAR(34)&amp;SUBSTITUTE(CriteriTecnici!$C1044,CHAR(34),"'")&amp;CHAR(34)&amp;", "&amp;CHAR(34)&amp;"criterionId"&amp;CHAR(34)&amp;": "&amp;CHAR(34)&amp;SUBSTITUTE(CriteriTecnici!$D1044,CHAR(34),"'")&amp;CHAR(34)&amp;", "&amp;CHAR(34)&amp;"kind"&amp;CHAR(34)&amp;": "&amp;CHAR(34)&amp;SUBSTITUTE(CriteriTecnici!$F1044,CHAR(34),"'")&amp;CHAR(34)&amp;", "&amp;CHAR(34)&amp;"value"&amp;CHAR(34)&amp;": "&amp;SUBSTITUTE(TRIM(ROUND(IFERROR(CriteriTecnici!$N1044*1,IFERROR(NUMBERVALUE(CriteriTecnici!$N1044,".",","),IFERROR(NUMBERVALUE(CriteriTecnici!$N1044,",","."),0))),4)&amp;""),",",".")&amp;", "&amp;CHAR(34)&amp;"numerator"&amp;CHAR(34)&amp;": "&amp;SUBSTITUTE(TRIM(ROUND(IFERROR(CriteriTecnici!$K1044*1,IFERROR(NUMBERVALUE(CriteriTecnici!$K1044,".",","),IFERROR(NUMBERVALUE(CriteriTecnici!$K1044,",","."),0))),4)&amp;""),",",".")&amp;", "&amp;CHAR(34)&amp;"denominator"&amp;CHAR(34)&amp;": "&amp;SUBSTITUTE(TRIM(ROUND(IFERROR(CriteriTecnici!$L1044*1,IFERROR(NUMBERVALUE(CriteriTecnici!$L1044,".",","),IFERROR(NUMBERVALUE(CriteriTecnici!$L1044,",","."),0))),4)&amp;""),",",".")&amp;", "&amp;CHAR(34)&amp;"flag"&amp;CHAR(34)&amp;": "&amp;SUBSTITUTE(TRIM(ROUND(IFERROR(CriteriTecnici!$M1044*1,IFERROR(NUMBERVALUE(CriteriTecnici!$M1044,".",","),IFERROR(NUMBERVALUE(CriteriTecnici!$M1044,",","."),0))),4)&amp;""),",",".")&amp;", "&amp;CHAR(34)&amp;"rawScore"&amp;CHAR(34)&amp;": "&amp;SUBSTITUTE(TRIM(ROUND(IFERROR(CriteriTecnici!$O1044*1,IFERROR(NUMBERVALUE(CriteriTecnici!$O1044,".",","),IFERROR(NUMBERVALUE(CriteriTecnici!$O1044,",","."),0))),4)&amp;""),",",".")&amp;CHAR(125)&amp;IF(TRUE,",",""))</f>
        <v/>
      </c>
    </row>
    <row r="1265">
      <c r="A1265" s="38">
        <f>IF(CriteriTecnici!$A1045="","","    "&amp;CHAR(123)&amp;CHAR(34)&amp;"bidderId"&amp;CHAR(34)&amp;": "&amp;CHAR(34)&amp;SUBSTITUTE(CriteriTecnici!$A1045,CHAR(34),"'")&amp;CHAR(34)&amp;", "&amp;CHAR(34)&amp;"lotId"&amp;CHAR(34)&amp;": "&amp;CHAR(34)&amp;SUBSTITUTE(CriteriTecnici!$C1045,CHAR(34),"'")&amp;CHAR(34)&amp;", "&amp;CHAR(34)&amp;"criterionId"&amp;CHAR(34)&amp;": "&amp;CHAR(34)&amp;SUBSTITUTE(CriteriTecnici!$D1045,CHAR(34),"'")&amp;CHAR(34)&amp;", "&amp;CHAR(34)&amp;"kind"&amp;CHAR(34)&amp;": "&amp;CHAR(34)&amp;SUBSTITUTE(CriteriTecnici!$F1045,CHAR(34),"'")&amp;CHAR(34)&amp;", "&amp;CHAR(34)&amp;"value"&amp;CHAR(34)&amp;": "&amp;SUBSTITUTE(TRIM(ROUND(IFERROR(CriteriTecnici!$N1045*1,IFERROR(NUMBERVALUE(CriteriTecnici!$N1045,".",","),IFERROR(NUMBERVALUE(CriteriTecnici!$N1045,",","."),0))),4)&amp;""),",",".")&amp;", "&amp;CHAR(34)&amp;"numerator"&amp;CHAR(34)&amp;": "&amp;SUBSTITUTE(TRIM(ROUND(IFERROR(CriteriTecnici!$K1045*1,IFERROR(NUMBERVALUE(CriteriTecnici!$K1045,".",","),IFERROR(NUMBERVALUE(CriteriTecnici!$K1045,",","."),0))),4)&amp;""),",",".")&amp;", "&amp;CHAR(34)&amp;"denominator"&amp;CHAR(34)&amp;": "&amp;SUBSTITUTE(TRIM(ROUND(IFERROR(CriteriTecnici!$L1045*1,IFERROR(NUMBERVALUE(CriteriTecnici!$L1045,".",","),IFERROR(NUMBERVALUE(CriteriTecnici!$L1045,",","."),0))),4)&amp;""),",",".")&amp;", "&amp;CHAR(34)&amp;"flag"&amp;CHAR(34)&amp;": "&amp;SUBSTITUTE(TRIM(ROUND(IFERROR(CriteriTecnici!$M1045*1,IFERROR(NUMBERVALUE(CriteriTecnici!$M1045,".",","),IFERROR(NUMBERVALUE(CriteriTecnici!$M1045,",","."),0))),4)&amp;""),",",".")&amp;", "&amp;CHAR(34)&amp;"rawScore"&amp;CHAR(34)&amp;": "&amp;SUBSTITUTE(TRIM(ROUND(IFERROR(CriteriTecnici!$O1045*1,IFERROR(NUMBERVALUE(CriteriTecnici!$O1045,".",","),IFERROR(NUMBERVALUE(CriteriTecnici!$O1045,",","."),0))),4)&amp;""),",",".")&amp;CHAR(125)&amp;IF(TRUE,",",""))</f>
        <v/>
      </c>
    </row>
    <row r="1266">
      <c r="A1266" s="38">
        <f>IF(CriteriTecnici!$A1046="","","    "&amp;CHAR(123)&amp;CHAR(34)&amp;"bidderId"&amp;CHAR(34)&amp;": "&amp;CHAR(34)&amp;SUBSTITUTE(CriteriTecnici!$A1046,CHAR(34),"'")&amp;CHAR(34)&amp;", "&amp;CHAR(34)&amp;"lotId"&amp;CHAR(34)&amp;": "&amp;CHAR(34)&amp;SUBSTITUTE(CriteriTecnici!$C1046,CHAR(34),"'")&amp;CHAR(34)&amp;", "&amp;CHAR(34)&amp;"criterionId"&amp;CHAR(34)&amp;": "&amp;CHAR(34)&amp;SUBSTITUTE(CriteriTecnici!$D1046,CHAR(34),"'")&amp;CHAR(34)&amp;", "&amp;CHAR(34)&amp;"kind"&amp;CHAR(34)&amp;": "&amp;CHAR(34)&amp;SUBSTITUTE(CriteriTecnici!$F1046,CHAR(34),"'")&amp;CHAR(34)&amp;", "&amp;CHAR(34)&amp;"value"&amp;CHAR(34)&amp;": "&amp;SUBSTITUTE(TRIM(ROUND(IFERROR(CriteriTecnici!$N1046*1,IFERROR(NUMBERVALUE(CriteriTecnici!$N1046,".",","),IFERROR(NUMBERVALUE(CriteriTecnici!$N1046,",","."),0))),4)&amp;""),",",".")&amp;", "&amp;CHAR(34)&amp;"numerator"&amp;CHAR(34)&amp;": "&amp;SUBSTITUTE(TRIM(ROUND(IFERROR(CriteriTecnici!$K1046*1,IFERROR(NUMBERVALUE(CriteriTecnici!$K1046,".",","),IFERROR(NUMBERVALUE(CriteriTecnici!$K1046,",","."),0))),4)&amp;""),",",".")&amp;", "&amp;CHAR(34)&amp;"denominator"&amp;CHAR(34)&amp;": "&amp;SUBSTITUTE(TRIM(ROUND(IFERROR(CriteriTecnici!$L1046*1,IFERROR(NUMBERVALUE(CriteriTecnici!$L1046,".",","),IFERROR(NUMBERVALUE(CriteriTecnici!$L1046,",","."),0))),4)&amp;""),",",".")&amp;", "&amp;CHAR(34)&amp;"flag"&amp;CHAR(34)&amp;": "&amp;SUBSTITUTE(TRIM(ROUND(IFERROR(CriteriTecnici!$M1046*1,IFERROR(NUMBERVALUE(CriteriTecnici!$M1046,".",","),IFERROR(NUMBERVALUE(CriteriTecnici!$M1046,",","."),0))),4)&amp;""),",",".")&amp;", "&amp;CHAR(34)&amp;"rawScore"&amp;CHAR(34)&amp;": "&amp;SUBSTITUTE(TRIM(ROUND(IFERROR(CriteriTecnici!$O1046*1,IFERROR(NUMBERVALUE(CriteriTecnici!$O1046,".",","),IFERROR(NUMBERVALUE(CriteriTecnici!$O1046,",","."),0))),4)&amp;""),",",".")&amp;CHAR(125)&amp;IF(TRUE,",",""))</f>
        <v/>
      </c>
    </row>
    <row r="1267">
      <c r="A1267" s="38">
        <f>IF(CriteriTecnici!$A1047="","","    "&amp;CHAR(123)&amp;CHAR(34)&amp;"bidderId"&amp;CHAR(34)&amp;": "&amp;CHAR(34)&amp;SUBSTITUTE(CriteriTecnici!$A1047,CHAR(34),"'")&amp;CHAR(34)&amp;", "&amp;CHAR(34)&amp;"lotId"&amp;CHAR(34)&amp;": "&amp;CHAR(34)&amp;SUBSTITUTE(CriteriTecnici!$C1047,CHAR(34),"'")&amp;CHAR(34)&amp;", "&amp;CHAR(34)&amp;"criterionId"&amp;CHAR(34)&amp;": "&amp;CHAR(34)&amp;SUBSTITUTE(CriteriTecnici!$D1047,CHAR(34),"'")&amp;CHAR(34)&amp;", "&amp;CHAR(34)&amp;"kind"&amp;CHAR(34)&amp;": "&amp;CHAR(34)&amp;SUBSTITUTE(CriteriTecnici!$F1047,CHAR(34),"'")&amp;CHAR(34)&amp;", "&amp;CHAR(34)&amp;"value"&amp;CHAR(34)&amp;": "&amp;SUBSTITUTE(TRIM(ROUND(IFERROR(CriteriTecnici!$N1047*1,IFERROR(NUMBERVALUE(CriteriTecnici!$N1047,".",","),IFERROR(NUMBERVALUE(CriteriTecnici!$N1047,",","."),0))),4)&amp;""),",",".")&amp;", "&amp;CHAR(34)&amp;"numerator"&amp;CHAR(34)&amp;": "&amp;SUBSTITUTE(TRIM(ROUND(IFERROR(CriteriTecnici!$K1047*1,IFERROR(NUMBERVALUE(CriteriTecnici!$K1047,".",","),IFERROR(NUMBERVALUE(CriteriTecnici!$K1047,",","."),0))),4)&amp;""),",",".")&amp;", "&amp;CHAR(34)&amp;"denominator"&amp;CHAR(34)&amp;": "&amp;SUBSTITUTE(TRIM(ROUND(IFERROR(CriteriTecnici!$L1047*1,IFERROR(NUMBERVALUE(CriteriTecnici!$L1047,".",","),IFERROR(NUMBERVALUE(CriteriTecnici!$L1047,",","."),0))),4)&amp;""),",",".")&amp;", "&amp;CHAR(34)&amp;"flag"&amp;CHAR(34)&amp;": "&amp;SUBSTITUTE(TRIM(ROUND(IFERROR(CriteriTecnici!$M1047*1,IFERROR(NUMBERVALUE(CriteriTecnici!$M1047,".",","),IFERROR(NUMBERVALUE(CriteriTecnici!$M1047,",","."),0))),4)&amp;""),",",".")&amp;", "&amp;CHAR(34)&amp;"rawScore"&amp;CHAR(34)&amp;": "&amp;SUBSTITUTE(TRIM(ROUND(IFERROR(CriteriTecnici!$O1047*1,IFERROR(NUMBERVALUE(CriteriTecnici!$O1047,".",","),IFERROR(NUMBERVALUE(CriteriTecnici!$O1047,",","."),0))),4)&amp;""),",",".")&amp;CHAR(125)&amp;IF(TRUE,",",""))</f>
        <v/>
      </c>
    </row>
    <row r="1268">
      <c r="A1268" s="38">
        <f>IF(CriteriTecnici!$A1048="","","    "&amp;CHAR(123)&amp;CHAR(34)&amp;"bidderId"&amp;CHAR(34)&amp;": "&amp;CHAR(34)&amp;SUBSTITUTE(CriteriTecnici!$A1048,CHAR(34),"'")&amp;CHAR(34)&amp;", "&amp;CHAR(34)&amp;"lotId"&amp;CHAR(34)&amp;": "&amp;CHAR(34)&amp;SUBSTITUTE(CriteriTecnici!$C1048,CHAR(34),"'")&amp;CHAR(34)&amp;", "&amp;CHAR(34)&amp;"criterionId"&amp;CHAR(34)&amp;": "&amp;CHAR(34)&amp;SUBSTITUTE(CriteriTecnici!$D1048,CHAR(34),"'")&amp;CHAR(34)&amp;", "&amp;CHAR(34)&amp;"kind"&amp;CHAR(34)&amp;": "&amp;CHAR(34)&amp;SUBSTITUTE(CriteriTecnici!$F1048,CHAR(34),"'")&amp;CHAR(34)&amp;", "&amp;CHAR(34)&amp;"value"&amp;CHAR(34)&amp;": "&amp;SUBSTITUTE(TRIM(ROUND(IFERROR(CriteriTecnici!$N1048*1,IFERROR(NUMBERVALUE(CriteriTecnici!$N1048,".",","),IFERROR(NUMBERVALUE(CriteriTecnici!$N1048,",","."),0))),4)&amp;""),",",".")&amp;", "&amp;CHAR(34)&amp;"numerator"&amp;CHAR(34)&amp;": "&amp;SUBSTITUTE(TRIM(ROUND(IFERROR(CriteriTecnici!$K1048*1,IFERROR(NUMBERVALUE(CriteriTecnici!$K1048,".",","),IFERROR(NUMBERVALUE(CriteriTecnici!$K1048,",","."),0))),4)&amp;""),",",".")&amp;", "&amp;CHAR(34)&amp;"denominator"&amp;CHAR(34)&amp;": "&amp;SUBSTITUTE(TRIM(ROUND(IFERROR(CriteriTecnici!$L1048*1,IFERROR(NUMBERVALUE(CriteriTecnici!$L1048,".",","),IFERROR(NUMBERVALUE(CriteriTecnici!$L1048,",","."),0))),4)&amp;""),",",".")&amp;", "&amp;CHAR(34)&amp;"flag"&amp;CHAR(34)&amp;": "&amp;SUBSTITUTE(TRIM(ROUND(IFERROR(CriteriTecnici!$M1048*1,IFERROR(NUMBERVALUE(CriteriTecnici!$M1048,".",","),IFERROR(NUMBERVALUE(CriteriTecnici!$M1048,",","."),0))),4)&amp;""),",",".")&amp;", "&amp;CHAR(34)&amp;"rawScore"&amp;CHAR(34)&amp;": "&amp;SUBSTITUTE(TRIM(ROUND(IFERROR(CriteriTecnici!$O1048*1,IFERROR(NUMBERVALUE(CriteriTecnici!$O1048,".",","),IFERROR(NUMBERVALUE(CriteriTecnici!$O1048,",","."),0))),4)&amp;""),",",".")&amp;CHAR(125)&amp;IF(TRUE,",",""))</f>
        <v/>
      </c>
    </row>
    <row r="1269">
      <c r="A1269" s="38">
        <f>IF(CriteriTecnici!$A1049="","","    "&amp;CHAR(123)&amp;CHAR(34)&amp;"bidderId"&amp;CHAR(34)&amp;": "&amp;CHAR(34)&amp;SUBSTITUTE(CriteriTecnici!$A1049,CHAR(34),"'")&amp;CHAR(34)&amp;", "&amp;CHAR(34)&amp;"lotId"&amp;CHAR(34)&amp;": "&amp;CHAR(34)&amp;SUBSTITUTE(CriteriTecnici!$C1049,CHAR(34),"'")&amp;CHAR(34)&amp;", "&amp;CHAR(34)&amp;"criterionId"&amp;CHAR(34)&amp;": "&amp;CHAR(34)&amp;SUBSTITUTE(CriteriTecnici!$D1049,CHAR(34),"'")&amp;CHAR(34)&amp;", "&amp;CHAR(34)&amp;"kind"&amp;CHAR(34)&amp;": "&amp;CHAR(34)&amp;SUBSTITUTE(CriteriTecnici!$F1049,CHAR(34),"'")&amp;CHAR(34)&amp;", "&amp;CHAR(34)&amp;"value"&amp;CHAR(34)&amp;": "&amp;SUBSTITUTE(TRIM(ROUND(IFERROR(CriteriTecnici!$N1049*1,IFERROR(NUMBERVALUE(CriteriTecnici!$N1049,".",","),IFERROR(NUMBERVALUE(CriteriTecnici!$N1049,",","."),0))),4)&amp;""),",",".")&amp;", "&amp;CHAR(34)&amp;"numerator"&amp;CHAR(34)&amp;": "&amp;SUBSTITUTE(TRIM(ROUND(IFERROR(CriteriTecnici!$K1049*1,IFERROR(NUMBERVALUE(CriteriTecnici!$K1049,".",","),IFERROR(NUMBERVALUE(CriteriTecnici!$K1049,",","."),0))),4)&amp;""),",",".")&amp;", "&amp;CHAR(34)&amp;"denominator"&amp;CHAR(34)&amp;": "&amp;SUBSTITUTE(TRIM(ROUND(IFERROR(CriteriTecnici!$L1049*1,IFERROR(NUMBERVALUE(CriteriTecnici!$L1049,".",","),IFERROR(NUMBERVALUE(CriteriTecnici!$L1049,",","."),0))),4)&amp;""),",",".")&amp;", "&amp;CHAR(34)&amp;"flag"&amp;CHAR(34)&amp;": "&amp;SUBSTITUTE(TRIM(ROUND(IFERROR(CriteriTecnici!$M1049*1,IFERROR(NUMBERVALUE(CriteriTecnici!$M1049,".",","),IFERROR(NUMBERVALUE(CriteriTecnici!$M1049,",","."),0))),4)&amp;""),",",".")&amp;", "&amp;CHAR(34)&amp;"rawScore"&amp;CHAR(34)&amp;": "&amp;SUBSTITUTE(TRIM(ROUND(IFERROR(CriteriTecnici!$O1049*1,IFERROR(NUMBERVALUE(CriteriTecnici!$O1049,".",","),IFERROR(NUMBERVALUE(CriteriTecnici!$O1049,",","."),0))),4)&amp;""),",",".")&amp;CHAR(125)&amp;IF(TRUE,",",""))</f>
        <v/>
      </c>
    </row>
    <row r="1270">
      <c r="A1270" s="38">
        <f>IF(CriteriTecnici!$A1050="","","    "&amp;CHAR(123)&amp;CHAR(34)&amp;"bidderId"&amp;CHAR(34)&amp;": "&amp;CHAR(34)&amp;SUBSTITUTE(CriteriTecnici!$A1050,CHAR(34),"'")&amp;CHAR(34)&amp;", "&amp;CHAR(34)&amp;"lotId"&amp;CHAR(34)&amp;": "&amp;CHAR(34)&amp;SUBSTITUTE(CriteriTecnici!$C1050,CHAR(34),"'")&amp;CHAR(34)&amp;", "&amp;CHAR(34)&amp;"criterionId"&amp;CHAR(34)&amp;": "&amp;CHAR(34)&amp;SUBSTITUTE(CriteriTecnici!$D1050,CHAR(34),"'")&amp;CHAR(34)&amp;", "&amp;CHAR(34)&amp;"kind"&amp;CHAR(34)&amp;": "&amp;CHAR(34)&amp;SUBSTITUTE(CriteriTecnici!$F1050,CHAR(34),"'")&amp;CHAR(34)&amp;", "&amp;CHAR(34)&amp;"value"&amp;CHAR(34)&amp;": "&amp;SUBSTITUTE(TRIM(ROUND(IFERROR(CriteriTecnici!$N1050*1,IFERROR(NUMBERVALUE(CriteriTecnici!$N1050,".",","),IFERROR(NUMBERVALUE(CriteriTecnici!$N1050,",","."),0))),4)&amp;""),",",".")&amp;", "&amp;CHAR(34)&amp;"numerator"&amp;CHAR(34)&amp;": "&amp;SUBSTITUTE(TRIM(ROUND(IFERROR(CriteriTecnici!$K1050*1,IFERROR(NUMBERVALUE(CriteriTecnici!$K1050,".",","),IFERROR(NUMBERVALUE(CriteriTecnici!$K1050,",","."),0))),4)&amp;""),",",".")&amp;", "&amp;CHAR(34)&amp;"denominator"&amp;CHAR(34)&amp;": "&amp;SUBSTITUTE(TRIM(ROUND(IFERROR(CriteriTecnici!$L1050*1,IFERROR(NUMBERVALUE(CriteriTecnici!$L1050,".",","),IFERROR(NUMBERVALUE(CriteriTecnici!$L1050,",","."),0))),4)&amp;""),",",".")&amp;", "&amp;CHAR(34)&amp;"flag"&amp;CHAR(34)&amp;": "&amp;SUBSTITUTE(TRIM(ROUND(IFERROR(CriteriTecnici!$M1050*1,IFERROR(NUMBERVALUE(CriteriTecnici!$M1050,".",","),IFERROR(NUMBERVALUE(CriteriTecnici!$M1050,",","."),0))),4)&amp;""),",",".")&amp;", "&amp;CHAR(34)&amp;"rawScore"&amp;CHAR(34)&amp;": "&amp;SUBSTITUTE(TRIM(ROUND(IFERROR(CriteriTecnici!$O1050*1,IFERROR(NUMBERVALUE(CriteriTecnici!$O1050,".",","),IFERROR(NUMBERVALUE(CriteriTecnici!$O1050,",","."),0))),4)&amp;""),",",".")&amp;CHAR(125)&amp;IF(TRUE,",",""))</f>
        <v/>
      </c>
    </row>
    <row r="1271">
      <c r="A1271" s="38">
        <f>IF(CriteriTecnici!$A1051="","","    "&amp;CHAR(123)&amp;CHAR(34)&amp;"bidderId"&amp;CHAR(34)&amp;": "&amp;CHAR(34)&amp;SUBSTITUTE(CriteriTecnici!$A1051,CHAR(34),"'")&amp;CHAR(34)&amp;", "&amp;CHAR(34)&amp;"lotId"&amp;CHAR(34)&amp;": "&amp;CHAR(34)&amp;SUBSTITUTE(CriteriTecnici!$C1051,CHAR(34),"'")&amp;CHAR(34)&amp;", "&amp;CHAR(34)&amp;"criterionId"&amp;CHAR(34)&amp;": "&amp;CHAR(34)&amp;SUBSTITUTE(CriteriTecnici!$D1051,CHAR(34),"'")&amp;CHAR(34)&amp;", "&amp;CHAR(34)&amp;"kind"&amp;CHAR(34)&amp;": "&amp;CHAR(34)&amp;SUBSTITUTE(CriteriTecnici!$F1051,CHAR(34),"'")&amp;CHAR(34)&amp;", "&amp;CHAR(34)&amp;"value"&amp;CHAR(34)&amp;": "&amp;SUBSTITUTE(TRIM(ROUND(IFERROR(CriteriTecnici!$N1051*1,IFERROR(NUMBERVALUE(CriteriTecnici!$N1051,".",","),IFERROR(NUMBERVALUE(CriteriTecnici!$N1051,",","."),0))),4)&amp;""),",",".")&amp;", "&amp;CHAR(34)&amp;"numerator"&amp;CHAR(34)&amp;": "&amp;SUBSTITUTE(TRIM(ROUND(IFERROR(CriteriTecnici!$K1051*1,IFERROR(NUMBERVALUE(CriteriTecnici!$K1051,".",","),IFERROR(NUMBERVALUE(CriteriTecnici!$K1051,",","."),0))),4)&amp;""),",",".")&amp;", "&amp;CHAR(34)&amp;"denominator"&amp;CHAR(34)&amp;": "&amp;SUBSTITUTE(TRIM(ROUND(IFERROR(CriteriTecnici!$L1051*1,IFERROR(NUMBERVALUE(CriteriTecnici!$L1051,".",","),IFERROR(NUMBERVALUE(CriteriTecnici!$L1051,",","."),0))),4)&amp;""),",",".")&amp;", "&amp;CHAR(34)&amp;"flag"&amp;CHAR(34)&amp;": "&amp;SUBSTITUTE(TRIM(ROUND(IFERROR(CriteriTecnici!$M1051*1,IFERROR(NUMBERVALUE(CriteriTecnici!$M1051,".",","),IFERROR(NUMBERVALUE(CriteriTecnici!$M1051,",","."),0))),4)&amp;""),",",".")&amp;", "&amp;CHAR(34)&amp;"rawScore"&amp;CHAR(34)&amp;": "&amp;SUBSTITUTE(TRIM(ROUND(IFERROR(CriteriTecnici!$O1051*1,IFERROR(NUMBERVALUE(CriteriTecnici!$O1051,".",","),IFERROR(NUMBERVALUE(CriteriTecnici!$O1051,",","."),0))),4)&amp;""),",",".")&amp;CHAR(125)&amp;IF(TRUE,",",""))</f>
        <v/>
      </c>
    </row>
    <row r="1272">
      <c r="A1272" s="38">
        <f>IF(CriteriTecnici!$A1052="","","    "&amp;CHAR(123)&amp;CHAR(34)&amp;"bidderId"&amp;CHAR(34)&amp;": "&amp;CHAR(34)&amp;SUBSTITUTE(CriteriTecnici!$A1052,CHAR(34),"'")&amp;CHAR(34)&amp;", "&amp;CHAR(34)&amp;"lotId"&amp;CHAR(34)&amp;": "&amp;CHAR(34)&amp;SUBSTITUTE(CriteriTecnici!$C1052,CHAR(34),"'")&amp;CHAR(34)&amp;", "&amp;CHAR(34)&amp;"criterionId"&amp;CHAR(34)&amp;": "&amp;CHAR(34)&amp;SUBSTITUTE(CriteriTecnici!$D1052,CHAR(34),"'")&amp;CHAR(34)&amp;", "&amp;CHAR(34)&amp;"kind"&amp;CHAR(34)&amp;": "&amp;CHAR(34)&amp;SUBSTITUTE(CriteriTecnici!$F1052,CHAR(34),"'")&amp;CHAR(34)&amp;", "&amp;CHAR(34)&amp;"value"&amp;CHAR(34)&amp;": "&amp;SUBSTITUTE(TRIM(ROUND(IFERROR(CriteriTecnici!$N1052*1,IFERROR(NUMBERVALUE(CriteriTecnici!$N1052,".",","),IFERROR(NUMBERVALUE(CriteriTecnici!$N1052,",","."),0))),4)&amp;""),",",".")&amp;", "&amp;CHAR(34)&amp;"numerator"&amp;CHAR(34)&amp;": "&amp;SUBSTITUTE(TRIM(ROUND(IFERROR(CriteriTecnici!$K1052*1,IFERROR(NUMBERVALUE(CriteriTecnici!$K1052,".",","),IFERROR(NUMBERVALUE(CriteriTecnici!$K1052,",","."),0))),4)&amp;""),",",".")&amp;", "&amp;CHAR(34)&amp;"denominator"&amp;CHAR(34)&amp;": "&amp;SUBSTITUTE(TRIM(ROUND(IFERROR(CriteriTecnici!$L1052*1,IFERROR(NUMBERVALUE(CriteriTecnici!$L1052,".",","),IFERROR(NUMBERVALUE(CriteriTecnici!$L1052,",","."),0))),4)&amp;""),",",".")&amp;", "&amp;CHAR(34)&amp;"flag"&amp;CHAR(34)&amp;": "&amp;SUBSTITUTE(TRIM(ROUND(IFERROR(CriteriTecnici!$M1052*1,IFERROR(NUMBERVALUE(CriteriTecnici!$M1052,".",","),IFERROR(NUMBERVALUE(CriteriTecnici!$M1052,",","."),0))),4)&amp;""),",",".")&amp;", "&amp;CHAR(34)&amp;"rawScore"&amp;CHAR(34)&amp;": "&amp;SUBSTITUTE(TRIM(ROUND(IFERROR(CriteriTecnici!$O1052*1,IFERROR(NUMBERVALUE(CriteriTecnici!$O1052,".",","),IFERROR(NUMBERVALUE(CriteriTecnici!$O1052,",","."),0))),4)&amp;""),",",".")&amp;CHAR(125)&amp;IF(TRUE,",",""))</f>
        <v/>
      </c>
    </row>
    <row r="1273">
      <c r="A1273" s="38">
        <f>IF(CriteriTecnici!$A1053="","","    "&amp;CHAR(123)&amp;CHAR(34)&amp;"bidderId"&amp;CHAR(34)&amp;": "&amp;CHAR(34)&amp;SUBSTITUTE(CriteriTecnici!$A1053,CHAR(34),"'")&amp;CHAR(34)&amp;", "&amp;CHAR(34)&amp;"lotId"&amp;CHAR(34)&amp;": "&amp;CHAR(34)&amp;SUBSTITUTE(CriteriTecnici!$C1053,CHAR(34),"'")&amp;CHAR(34)&amp;", "&amp;CHAR(34)&amp;"criterionId"&amp;CHAR(34)&amp;": "&amp;CHAR(34)&amp;SUBSTITUTE(CriteriTecnici!$D1053,CHAR(34),"'")&amp;CHAR(34)&amp;", "&amp;CHAR(34)&amp;"kind"&amp;CHAR(34)&amp;": "&amp;CHAR(34)&amp;SUBSTITUTE(CriteriTecnici!$F1053,CHAR(34),"'")&amp;CHAR(34)&amp;", "&amp;CHAR(34)&amp;"value"&amp;CHAR(34)&amp;": "&amp;SUBSTITUTE(TRIM(ROUND(IFERROR(CriteriTecnici!$N1053*1,IFERROR(NUMBERVALUE(CriteriTecnici!$N1053,".",","),IFERROR(NUMBERVALUE(CriteriTecnici!$N1053,",","."),0))),4)&amp;""),",",".")&amp;", "&amp;CHAR(34)&amp;"numerator"&amp;CHAR(34)&amp;": "&amp;SUBSTITUTE(TRIM(ROUND(IFERROR(CriteriTecnici!$K1053*1,IFERROR(NUMBERVALUE(CriteriTecnici!$K1053,".",","),IFERROR(NUMBERVALUE(CriteriTecnici!$K1053,",","."),0))),4)&amp;""),",",".")&amp;", "&amp;CHAR(34)&amp;"denominator"&amp;CHAR(34)&amp;": "&amp;SUBSTITUTE(TRIM(ROUND(IFERROR(CriteriTecnici!$L1053*1,IFERROR(NUMBERVALUE(CriteriTecnici!$L1053,".",","),IFERROR(NUMBERVALUE(CriteriTecnici!$L1053,",","."),0))),4)&amp;""),",",".")&amp;", "&amp;CHAR(34)&amp;"flag"&amp;CHAR(34)&amp;": "&amp;SUBSTITUTE(TRIM(ROUND(IFERROR(CriteriTecnici!$M1053*1,IFERROR(NUMBERVALUE(CriteriTecnici!$M1053,".",","),IFERROR(NUMBERVALUE(CriteriTecnici!$M1053,",","."),0))),4)&amp;""),",",".")&amp;", "&amp;CHAR(34)&amp;"rawScore"&amp;CHAR(34)&amp;": "&amp;SUBSTITUTE(TRIM(ROUND(IFERROR(CriteriTecnici!$O1053*1,IFERROR(NUMBERVALUE(CriteriTecnici!$O1053,".",","),IFERROR(NUMBERVALUE(CriteriTecnici!$O1053,",","."),0))),4)&amp;""),",",".")&amp;CHAR(125)&amp;IF(TRUE,",",""))</f>
        <v/>
      </c>
    </row>
    <row r="1274">
      <c r="A1274" s="38">
        <f>IF(CriteriTecnici!$A1054="","","    "&amp;CHAR(123)&amp;CHAR(34)&amp;"bidderId"&amp;CHAR(34)&amp;": "&amp;CHAR(34)&amp;SUBSTITUTE(CriteriTecnici!$A1054,CHAR(34),"'")&amp;CHAR(34)&amp;", "&amp;CHAR(34)&amp;"lotId"&amp;CHAR(34)&amp;": "&amp;CHAR(34)&amp;SUBSTITUTE(CriteriTecnici!$C1054,CHAR(34),"'")&amp;CHAR(34)&amp;", "&amp;CHAR(34)&amp;"criterionId"&amp;CHAR(34)&amp;": "&amp;CHAR(34)&amp;SUBSTITUTE(CriteriTecnici!$D1054,CHAR(34),"'")&amp;CHAR(34)&amp;", "&amp;CHAR(34)&amp;"kind"&amp;CHAR(34)&amp;": "&amp;CHAR(34)&amp;SUBSTITUTE(CriteriTecnici!$F1054,CHAR(34),"'")&amp;CHAR(34)&amp;", "&amp;CHAR(34)&amp;"value"&amp;CHAR(34)&amp;": "&amp;SUBSTITUTE(TRIM(ROUND(IFERROR(CriteriTecnici!$N1054*1,IFERROR(NUMBERVALUE(CriteriTecnici!$N1054,".",","),IFERROR(NUMBERVALUE(CriteriTecnici!$N1054,",","."),0))),4)&amp;""),",",".")&amp;", "&amp;CHAR(34)&amp;"numerator"&amp;CHAR(34)&amp;": "&amp;SUBSTITUTE(TRIM(ROUND(IFERROR(CriteriTecnici!$K1054*1,IFERROR(NUMBERVALUE(CriteriTecnici!$K1054,".",","),IFERROR(NUMBERVALUE(CriteriTecnici!$K1054,",","."),0))),4)&amp;""),",",".")&amp;", "&amp;CHAR(34)&amp;"denominator"&amp;CHAR(34)&amp;": "&amp;SUBSTITUTE(TRIM(ROUND(IFERROR(CriteriTecnici!$L1054*1,IFERROR(NUMBERVALUE(CriteriTecnici!$L1054,".",","),IFERROR(NUMBERVALUE(CriteriTecnici!$L1054,",","."),0))),4)&amp;""),",",".")&amp;", "&amp;CHAR(34)&amp;"flag"&amp;CHAR(34)&amp;": "&amp;SUBSTITUTE(TRIM(ROUND(IFERROR(CriteriTecnici!$M1054*1,IFERROR(NUMBERVALUE(CriteriTecnici!$M1054,".",","),IFERROR(NUMBERVALUE(CriteriTecnici!$M1054,",","."),0))),4)&amp;""),",",".")&amp;", "&amp;CHAR(34)&amp;"rawScore"&amp;CHAR(34)&amp;": "&amp;SUBSTITUTE(TRIM(ROUND(IFERROR(CriteriTecnici!$O1054*1,IFERROR(NUMBERVALUE(CriteriTecnici!$O1054,".",","),IFERROR(NUMBERVALUE(CriteriTecnici!$O1054,",","."),0))),4)&amp;""),",",".")&amp;CHAR(125)&amp;IF(TRUE,",",""))</f>
        <v/>
      </c>
    </row>
    <row r="1275">
      <c r="A1275" s="38">
        <f>IF(CriteriTecnici!$A1055="","","    "&amp;CHAR(123)&amp;CHAR(34)&amp;"bidderId"&amp;CHAR(34)&amp;": "&amp;CHAR(34)&amp;SUBSTITUTE(CriteriTecnici!$A1055,CHAR(34),"'")&amp;CHAR(34)&amp;", "&amp;CHAR(34)&amp;"lotId"&amp;CHAR(34)&amp;": "&amp;CHAR(34)&amp;SUBSTITUTE(CriteriTecnici!$C1055,CHAR(34),"'")&amp;CHAR(34)&amp;", "&amp;CHAR(34)&amp;"criterionId"&amp;CHAR(34)&amp;": "&amp;CHAR(34)&amp;SUBSTITUTE(CriteriTecnici!$D1055,CHAR(34),"'")&amp;CHAR(34)&amp;", "&amp;CHAR(34)&amp;"kind"&amp;CHAR(34)&amp;": "&amp;CHAR(34)&amp;SUBSTITUTE(CriteriTecnici!$F1055,CHAR(34),"'")&amp;CHAR(34)&amp;", "&amp;CHAR(34)&amp;"value"&amp;CHAR(34)&amp;": "&amp;SUBSTITUTE(TRIM(ROUND(IFERROR(CriteriTecnici!$N1055*1,IFERROR(NUMBERVALUE(CriteriTecnici!$N1055,".",","),IFERROR(NUMBERVALUE(CriteriTecnici!$N1055,",","."),0))),4)&amp;""),",",".")&amp;", "&amp;CHAR(34)&amp;"numerator"&amp;CHAR(34)&amp;": "&amp;SUBSTITUTE(TRIM(ROUND(IFERROR(CriteriTecnici!$K1055*1,IFERROR(NUMBERVALUE(CriteriTecnici!$K1055,".",","),IFERROR(NUMBERVALUE(CriteriTecnici!$K1055,",","."),0))),4)&amp;""),",",".")&amp;", "&amp;CHAR(34)&amp;"denominator"&amp;CHAR(34)&amp;": "&amp;SUBSTITUTE(TRIM(ROUND(IFERROR(CriteriTecnici!$L1055*1,IFERROR(NUMBERVALUE(CriteriTecnici!$L1055,".",","),IFERROR(NUMBERVALUE(CriteriTecnici!$L1055,",","."),0))),4)&amp;""),",",".")&amp;", "&amp;CHAR(34)&amp;"flag"&amp;CHAR(34)&amp;": "&amp;SUBSTITUTE(TRIM(ROUND(IFERROR(CriteriTecnici!$M1055*1,IFERROR(NUMBERVALUE(CriteriTecnici!$M1055,".",","),IFERROR(NUMBERVALUE(CriteriTecnici!$M1055,",","."),0))),4)&amp;""),",",".")&amp;", "&amp;CHAR(34)&amp;"rawScore"&amp;CHAR(34)&amp;": "&amp;SUBSTITUTE(TRIM(ROUND(IFERROR(CriteriTecnici!$O1055*1,IFERROR(NUMBERVALUE(CriteriTecnici!$O1055,".",","),IFERROR(NUMBERVALUE(CriteriTecnici!$O1055,",","."),0))),4)&amp;""),",",".")&amp;CHAR(125)&amp;IF(TRUE,",",""))</f>
        <v/>
      </c>
    </row>
    <row r="1276">
      <c r="A1276" s="38">
        <f>IF(CriteriTecnici!$A1056="","","    "&amp;CHAR(123)&amp;CHAR(34)&amp;"bidderId"&amp;CHAR(34)&amp;": "&amp;CHAR(34)&amp;SUBSTITUTE(CriteriTecnici!$A1056,CHAR(34),"'")&amp;CHAR(34)&amp;", "&amp;CHAR(34)&amp;"lotId"&amp;CHAR(34)&amp;": "&amp;CHAR(34)&amp;SUBSTITUTE(CriteriTecnici!$C1056,CHAR(34),"'")&amp;CHAR(34)&amp;", "&amp;CHAR(34)&amp;"criterionId"&amp;CHAR(34)&amp;": "&amp;CHAR(34)&amp;SUBSTITUTE(CriteriTecnici!$D1056,CHAR(34),"'")&amp;CHAR(34)&amp;", "&amp;CHAR(34)&amp;"kind"&amp;CHAR(34)&amp;": "&amp;CHAR(34)&amp;SUBSTITUTE(CriteriTecnici!$F1056,CHAR(34),"'")&amp;CHAR(34)&amp;", "&amp;CHAR(34)&amp;"value"&amp;CHAR(34)&amp;": "&amp;SUBSTITUTE(TRIM(ROUND(IFERROR(CriteriTecnici!$N1056*1,IFERROR(NUMBERVALUE(CriteriTecnici!$N1056,".",","),IFERROR(NUMBERVALUE(CriteriTecnici!$N1056,",","."),0))),4)&amp;""),",",".")&amp;", "&amp;CHAR(34)&amp;"numerator"&amp;CHAR(34)&amp;": "&amp;SUBSTITUTE(TRIM(ROUND(IFERROR(CriteriTecnici!$K1056*1,IFERROR(NUMBERVALUE(CriteriTecnici!$K1056,".",","),IFERROR(NUMBERVALUE(CriteriTecnici!$K1056,",","."),0))),4)&amp;""),",",".")&amp;", "&amp;CHAR(34)&amp;"denominator"&amp;CHAR(34)&amp;": "&amp;SUBSTITUTE(TRIM(ROUND(IFERROR(CriteriTecnici!$L1056*1,IFERROR(NUMBERVALUE(CriteriTecnici!$L1056,".",","),IFERROR(NUMBERVALUE(CriteriTecnici!$L1056,",","."),0))),4)&amp;""),",",".")&amp;", "&amp;CHAR(34)&amp;"flag"&amp;CHAR(34)&amp;": "&amp;SUBSTITUTE(TRIM(ROUND(IFERROR(CriteriTecnici!$M1056*1,IFERROR(NUMBERVALUE(CriteriTecnici!$M1056,".",","),IFERROR(NUMBERVALUE(CriteriTecnici!$M1056,",","."),0))),4)&amp;""),",",".")&amp;", "&amp;CHAR(34)&amp;"rawScore"&amp;CHAR(34)&amp;": "&amp;SUBSTITUTE(TRIM(ROUND(IFERROR(CriteriTecnici!$O1056*1,IFERROR(NUMBERVALUE(CriteriTecnici!$O1056,".",","),IFERROR(NUMBERVALUE(CriteriTecnici!$O1056,",","."),0))),4)&amp;""),",",".")&amp;CHAR(125)&amp;IF(TRUE,",",""))</f>
        <v/>
      </c>
    </row>
    <row r="1277">
      <c r="A1277" s="38">
        <f>IF(CriteriTecnici!$A1057="","","    "&amp;CHAR(123)&amp;CHAR(34)&amp;"bidderId"&amp;CHAR(34)&amp;": "&amp;CHAR(34)&amp;SUBSTITUTE(CriteriTecnici!$A1057,CHAR(34),"'")&amp;CHAR(34)&amp;", "&amp;CHAR(34)&amp;"lotId"&amp;CHAR(34)&amp;": "&amp;CHAR(34)&amp;SUBSTITUTE(CriteriTecnici!$C1057,CHAR(34),"'")&amp;CHAR(34)&amp;", "&amp;CHAR(34)&amp;"criterionId"&amp;CHAR(34)&amp;": "&amp;CHAR(34)&amp;SUBSTITUTE(CriteriTecnici!$D1057,CHAR(34),"'")&amp;CHAR(34)&amp;", "&amp;CHAR(34)&amp;"kind"&amp;CHAR(34)&amp;": "&amp;CHAR(34)&amp;SUBSTITUTE(CriteriTecnici!$F1057,CHAR(34),"'")&amp;CHAR(34)&amp;", "&amp;CHAR(34)&amp;"value"&amp;CHAR(34)&amp;": "&amp;SUBSTITUTE(TRIM(ROUND(IFERROR(CriteriTecnici!$N1057*1,IFERROR(NUMBERVALUE(CriteriTecnici!$N1057,".",","),IFERROR(NUMBERVALUE(CriteriTecnici!$N1057,",","."),0))),4)&amp;""),",",".")&amp;", "&amp;CHAR(34)&amp;"numerator"&amp;CHAR(34)&amp;": "&amp;SUBSTITUTE(TRIM(ROUND(IFERROR(CriteriTecnici!$K1057*1,IFERROR(NUMBERVALUE(CriteriTecnici!$K1057,".",","),IFERROR(NUMBERVALUE(CriteriTecnici!$K1057,",","."),0))),4)&amp;""),",",".")&amp;", "&amp;CHAR(34)&amp;"denominator"&amp;CHAR(34)&amp;": "&amp;SUBSTITUTE(TRIM(ROUND(IFERROR(CriteriTecnici!$L1057*1,IFERROR(NUMBERVALUE(CriteriTecnici!$L1057,".",","),IFERROR(NUMBERVALUE(CriteriTecnici!$L1057,",","."),0))),4)&amp;""),",",".")&amp;", "&amp;CHAR(34)&amp;"flag"&amp;CHAR(34)&amp;": "&amp;SUBSTITUTE(TRIM(ROUND(IFERROR(CriteriTecnici!$M1057*1,IFERROR(NUMBERVALUE(CriteriTecnici!$M1057,".",","),IFERROR(NUMBERVALUE(CriteriTecnici!$M1057,",","."),0))),4)&amp;""),",",".")&amp;", "&amp;CHAR(34)&amp;"rawScore"&amp;CHAR(34)&amp;": "&amp;SUBSTITUTE(TRIM(ROUND(IFERROR(CriteriTecnici!$O1057*1,IFERROR(NUMBERVALUE(CriteriTecnici!$O1057,".",","),IFERROR(NUMBERVALUE(CriteriTecnici!$O1057,",","."),0))),4)&amp;""),",",".")&amp;CHAR(125)&amp;IF(TRUE,",",""))</f>
        <v/>
      </c>
    </row>
    <row r="1278">
      <c r="A1278" s="38">
        <f>IF(CriteriTecnici!$A1058="","","    "&amp;CHAR(123)&amp;CHAR(34)&amp;"bidderId"&amp;CHAR(34)&amp;": "&amp;CHAR(34)&amp;SUBSTITUTE(CriteriTecnici!$A1058,CHAR(34),"'")&amp;CHAR(34)&amp;", "&amp;CHAR(34)&amp;"lotId"&amp;CHAR(34)&amp;": "&amp;CHAR(34)&amp;SUBSTITUTE(CriteriTecnici!$C1058,CHAR(34),"'")&amp;CHAR(34)&amp;", "&amp;CHAR(34)&amp;"criterionId"&amp;CHAR(34)&amp;": "&amp;CHAR(34)&amp;SUBSTITUTE(CriteriTecnici!$D1058,CHAR(34),"'")&amp;CHAR(34)&amp;", "&amp;CHAR(34)&amp;"kind"&amp;CHAR(34)&amp;": "&amp;CHAR(34)&amp;SUBSTITUTE(CriteriTecnici!$F1058,CHAR(34),"'")&amp;CHAR(34)&amp;", "&amp;CHAR(34)&amp;"value"&amp;CHAR(34)&amp;": "&amp;SUBSTITUTE(TRIM(ROUND(IFERROR(CriteriTecnici!$N1058*1,IFERROR(NUMBERVALUE(CriteriTecnici!$N1058,".",","),IFERROR(NUMBERVALUE(CriteriTecnici!$N1058,",","."),0))),4)&amp;""),",",".")&amp;", "&amp;CHAR(34)&amp;"numerator"&amp;CHAR(34)&amp;": "&amp;SUBSTITUTE(TRIM(ROUND(IFERROR(CriteriTecnici!$K1058*1,IFERROR(NUMBERVALUE(CriteriTecnici!$K1058,".",","),IFERROR(NUMBERVALUE(CriteriTecnici!$K1058,",","."),0))),4)&amp;""),",",".")&amp;", "&amp;CHAR(34)&amp;"denominator"&amp;CHAR(34)&amp;": "&amp;SUBSTITUTE(TRIM(ROUND(IFERROR(CriteriTecnici!$L1058*1,IFERROR(NUMBERVALUE(CriteriTecnici!$L1058,".",","),IFERROR(NUMBERVALUE(CriteriTecnici!$L1058,",","."),0))),4)&amp;""),",",".")&amp;", "&amp;CHAR(34)&amp;"flag"&amp;CHAR(34)&amp;": "&amp;SUBSTITUTE(TRIM(ROUND(IFERROR(CriteriTecnici!$M1058*1,IFERROR(NUMBERVALUE(CriteriTecnici!$M1058,".",","),IFERROR(NUMBERVALUE(CriteriTecnici!$M1058,",","."),0))),4)&amp;""),",",".")&amp;", "&amp;CHAR(34)&amp;"rawScore"&amp;CHAR(34)&amp;": "&amp;SUBSTITUTE(TRIM(ROUND(IFERROR(CriteriTecnici!$O1058*1,IFERROR(NUMBERVALUE(CriteriTecnici!$O1058,".",","),IFERROR(NUMBERVALUE(CriteriTecnici!$O1058,",","."),0))),4)&amp;""),",",".")&amp;CHAR(125)&amp;IF(COUNTA(Offerte!$A36:$A$200)&gt;0,",",""))</f>
        <v/>
      </c>
    </row>
    <row r="1279">
      <c r="A1279" s="38">
        <f>IF(CriteriTecnici!$A1059="","","    "&amp;CHAR(123)&amp;CHAR(34)&amp;"bidderId"&amp;CHAR(34)&amp;": "&amp;CHAR(34)&amp;SUBSTITUTE(CriteriTecnici!$A1059,CHAR(34),"'")&amp;CHAR(34)&amp;", "&amp;CHAR(34)&amp;"lotId"&amp;CHAR(34)&amp;": "&amp;CHAR(34)&amp;SUBSTITUTE(CriteriTecnici!$C1059,CHAR(34),"'")&amp;CHAR(34)&amp;", "&amp;CHAR(34)&amp;"criterionId"&amp;CHAR(34)&amp;": "&amp;CHAR(34)&amp;SUBSTITUTE(CriteriTecnici!$D1059,CHAR(34),"'")&amp;CHAR(34)&amp;", "&amp;CHAR(34)&amp;"kind"&amp;CHAR(34)&amp;": "&amp;CHAR(34)&amp;SUBSTITUTE(CriteriTecnici!$F1059,CHAR(34),"'")&amp;CHAR(34)&amp;", "&amp;CHAR(34)&amp;"value"&amp;CHAR(34)&amp;": "&amp;SUBSTITUTE(TRIM(ROUND(IFERROR(CriteriTecnici!$N1059*1,IFERROR(NUMBERVALUE(CriteriTecnici!$N1059,".",","),IFERROR(NUMBERVALUE(CriteriTecnici!$N1059,",","."),0))),4)&amp;""),",",".")&amp;", "&amp;CHAR(34)&amp;"numerator"&amp;CHAR(34)&amp;": "&amp;SUBSTITUTE(TRIM(ROUND(IFERROR(CriteriTecnici!$K1059*1,IFERROR(NUMBERVALUE(CriteriTecnici!$K1059,".",","),IFERROR(NUMBERVALUE(CriteriTecnici!$K1059,",","."),0))),4)&amp;""),",",".")&amp;", "&amp;CHAR(34)&amp;"denominator"&amp;CHAR(34)&amp;": "&amp;SUBSTITUTE(TRIM(ROUND(IFERROR(CriteriTecnici!$L1059*1,IFERROR(NUMBERVALUE(CriteriTecnici!$L1059,".",","),IFERROR(NUMBERVALUE(CriteriTecnici!$L1059,",","."),0))),4)&amp;""),",",".")&amp;", "&amp;CHAR(34)&amp;"flag"&amp;CHAR(34)&amp;": "&amp;SUBSTITUTE(TRIM(ROUND(IFERROR(CriteriTecnici!$M1059*1,IFERROR(NUMBERVALUE(CriteriTecnici!$M1059,".",","),IFERROR(NUMBERVALUE(CriteriTecnici!$M1059,",","."),0))),4)&amp;""),",",".")&amp;", "&amp;CHAR(34)&amp;"rawScore"&amp;CHAR(34)&amp;": "&amp;SUBSTITUTE(TRIM(ROUND(IFERROR(CriteriTecnici!$O1059*1,IFERROR(NUMBERVALUE(CriteriTecnici!$O1059,".",","),IFERROR(NUMBERVALUE(CriteriTecnici!$O1059,",","."),0))),4)&amp;""),",",".")&amp;CHAR(125)&amp;IF(TRUE,",",""))</f>
        <v/>
      </c>
    </row>
    <row r="1280">
      <c r="A1280" s="38">
        <f>IF(CriteriTecnici!$A1060="","","    "&amp;CHAR(123)&amp;CHAR(34)&amp;"bidderId"&amp;CHAR(34)&amp;": "&amp;CHAR(34)&amp;SUBSTITUTE(CriteriTecnici!$A1060,CHAR(34),"'")&amp;CHAR(34)&amp;", "&amp;CHAR(34)&amp;"lotId"&amp;CHAR(34)&amp;": "&amp;CHAR(34)&amp;SUBSTITUTE(CriteriTecnici!$C1060,CHAR(34),"'")&amp;CHAR(34)&amp;", "&amp;CHAR(34)&amp;"criterionId"&amp;CHAR(34)&amp;": "&amp;CHAR(34)&amp;SUBSTITUTE(CriteriTecnici!$D1060,CHAR(34),"'")&amp;CHAR(34)&amp;", "&amp;CHAR(34)&amp;"kind"&amp;CHAR(34)&amp;": "&amp;CHAR(34)&amp;SUBSTITUTE(CriteriTecnici!$F1060,CHAR(34),"'")&amp;CHAR(34)&amp;", "&amp;CHAR(34)&amp;"value"&amp;CHAR(34)&amp;": "&amp;SUBSTITUTE(TRIM(ROUND(IFERROR(CriteriTecnici!$N1060*1,IFERROR(NUMBERVALUE(CriteriTecnici!$N1060,".",","),IFERROR(NUMBERVALUE(CriteriTecnici!$N1060,",","."),0))),4)&amp;""),",",".")&amp;", "&amp;CHAR(34)&amp;"numerator"&amp;CHAR(34)&amp;": "&amp;SUBSTITUTE(TRIM(ROUND(IFERROR(CriteriTecnici!$K1060*1,IFERROR(NUMBERVALUE(CriteriTecnici!$K1060,".",","),IFERROR(NUMBERVALUE(CriteriTecnici!$K1060,",","."),0))),4)&amp;""),",",".")&amp;", "&amp;CHAR(34)&amp;"denominator"&amp;CHAR(34)&amp;": "&amp;SUBSTITUTE(TRIM(ROUND(IFERROR(CriteriTecnici!$L1060*1,IFERROR(NUMBERVALUE(CriteriTecnici!$L1060,".",","),IFERROR(NUMBERVALUE(CriteriTecnici!$L1060,",","."),0))),4)&amp;""),",",".")&amp;", "&amp;CHAR(34)&amp;"flag"&amp;CHAR(34)&amp;": "&amp;SUBSTITUTE(TRIM(ROUND(IFERROR(CriteriTecnici!$M1060*1,IFERROR(NUMBERVALUE(CriteriTecnici!$M1060,".",","),IFERROR(NUMBERVALUE(CriteriTecnici!$M1060,",","."),0))),4)&amp;""),",",".")&amp;", "&amp;CHAR(34)&amp;"rawScore"&amp;CHAR(34)&amp;": "&amp;SUBSTITUTE(TRIM(ROUND(IFERROR(CriteriTecnici!$O1060*1,IFERROR(NUMBERVALUE(CriteriTecnici!$O1060,".",","),IFERROR(NUMBERVALUE(CriteriTecnici!$O1060,",","."),0))),4)&amp;""),",",".")&amp;CHAR(125)&amp;IF(TRUE,",",""))</f>
        <v/>
      </c>
    </row>
    <row r="1281">
      <c r="A1281" s="38">
        <f>IF(CriteriTecnici!$A1061="","","    "&amp;CHAR(123)&amp;CHAR(34)&amp;"bidderId"&amp;CHAR(34)&amp;": "&amp;CHAR(34)&amp;SUBSTITUTE(CriteriTecnici!$A1061,CHAR(34),"'")&amp;CHAR(34)&amp;", "&amp;CHAR(34)&amp;"lotId"&amp;CHAR(34)&amp;": "&amp;CHAR(34)&amp;SUBSTITUTE(CriteriTecnici!$C1061,CHAR(34),"'")&amp;CHAR(34)&amp;", "&amp;CHAR(34)&amp;"criterionId"&amp;CHAR(34)&amp;": "&amp;CHAR(34)&amp;SUBSTITUTE(CriteriTecnici!$D1061,CHAR(34),"'")&amp;CHAR(34)&amp;", "&amp;CHAR(34)&amp;"kind"&amp;CHAR(34)&amp;": "&amp;CHAR(34)&amp;SUBSTITUTE(CriteriTecnici!$F1061,CHAR(34),"'")&amp;CHAR(34)&amp;", "&amp;CHAR(34)&amp;"value"&amp;CHAR(34)&amp;": "&amp;SUBSTITUTE(TRIM(ROUND(IFERROR(CriteriTecnici!$N1061*1,IFERROR(NUMBERVALUE(CriteriTecnici!$N1061,".",","),IFERROR(NUMBERVALUE(CriteriTecnici!$N1061,",","."),0))),4)&amp;""),",",".")&amp;", "&amp;CHAR(34)&amp;"numerator"&amp;CHAR(34)&amp;": "&amp;SUBSTITUTE(TRIM(ROUND(IFERROR(CriteriTecnici!$K1061*1,IFERROR(NUMBERVALUE(CriteriTecnici!$K1061,".",","),IFERROR(NUMBERVALUE(CriteriTecnici!$K1061,",","."),0))),4)&amp;""),",",".")&amp;", "&amp;CHAR(34)&amp;"denominator"&amp;CHAR(34)&amp;": "&amp;SUBSTITUTE(TRIM(ROUND(IFERROR(CriteriTecnici!$L1061*1,IFERROR(NUMBERVALUE(CriteriTecnici!$L1061,".",","),IFERROR(NUMBERVALUE(CriteriTecnici!$L1061,",","."),0))),4)&amp;""),",",".")&amp;", "&amp;CHAR(34)&amp;"flag"&amp;CHAR(34)&amp;": "&amp;SUBSTITUTE(TRIM(ROUND(IFERROR(CriteriTecnici!$M1061*1,IFERROR(NUMBERVALUE(CriteriTecnici!$M1061,".",","),IFERROR(NUMBERVALUE(CriteriTecnici!$M1061,",","."),0))),4)&amp;""),",",".")&amp;", "&amp;CHAR(34)&amp;"rawScore"&amp;CHAR(34)&amp;": "&amp;SUBSTITUTE(TRIM(ROUND(IFERROR(CriteriTecnici!$O1061*1,IFERROR(NUMBERVALUE(CriteriTecnici!$O1061,".",","),IFERROR(NUMBERVALUE(CriteriTecnici!$O1061,",","."),0))),4)&amp;""),",",".")&amp;CHAR(125)&amp;IF(TRUE,",",""))</f>
        <v/>
      </c>
    </row>
    <row r="1282">
      <c r="A1282" s="38">
        <f>IF(CriteriTecnici!$A1062="","","    "&amp;CHAR(123)&amp;CHAR(34)&amp;"bidderId"&amp;CHAR(34)&amp;": "&amp;CHAR(34)&amp;SUBSTITUTE(CriteriTecnici!$A1062,CHAR(34),"'")&amp;CHAR(34)&amp;", "&amp;CHAR(34)&amp;"lotId"&amp;CHAR(34)&amp;": "&amp;CHAR(34)&amp;SUBSTITUTE(CriteriTecnici!$C1062,CHAR(34),"'")&amp;CHAR(34)&amp;", "&amp;CHAR(34)&amp;"criterionId"&amp;CHAR(34)&amp;": "&amp;CHAR(34)&amp;SUBSTITUTE(CriteriTecnici!$D1062,CHAR(34),"'")&amp;CHAR(34)&amp;", "&amp;CHAR(34)&amp;"kind"&amp;CHAR(34)&amp;": "&amp;CHAR(34)&amp;SUBSTITUTE(CriteriTecnici!$F1062,CHAR(34),"'")&amp;CHAR(34)&amp;", "&amp;CHAR(34)&amp;"value"&amp;CHAR(34)&amp;": "&amp;SUBSTITUTE(TRIM(ROUND(IFERROR(CriteriTecnici!$N1062*1,IFERROR(NUMBERVALUE(CriteriTecnici!$N1062,".",","),IFERROR(NUMBERVALUE(CriteriTecnici!$N1062,",","."),0))),4)&amp;""),",",".")&amp;", "&amp;CHAR(34)&amp;"numerator"&amp;CHAR(34)&amp;": "&amp;SUBSTITUTE(TRIM(ROUND(IFERROR(CriteriTecnici!$K1062*1,IFERROR(NUMBERVALUE(CriteriTecnici!$K1062,".",","),IFERROR(NUMBERVALUE(CriteriTecnici!$K1062,",","."),0))),4)&amp;""),",",".")&amp;", "&amp;CHAR(34)&amp;"denominator"&amp;CHAR(34)&amp;": "&amp;SUBSTITUTE(TRIM(ROUND(IFERROR(CriteriTecnici!$L1062*1,IFERROR(NUMBERVALUE(CriteriTecnici!$L1062,".",","),IFERROR(NUMBERVALUE(CriteriTecnici!$L1062,",","."),0))),4)&amp;""),",",".")&amp;", "&amp;CHAR(34)&amp;"flag"&amp;CHAR(34)&amp;": "&amp;SUBSTITUTE(TRIM(ROUND(IFERROR(CriteriTecnici!$M1062*1,IFERROR(NUMBERVALUE(CriteriTecnici!$M1062,".",","),IFERROR(NUMBERVALUE(CriteriTecnici!$M1062,",","."),0))),4)&amp;""),",",".")&amp;", "&amp;CHAR(34)&amp;"rawScore"&amp;CHAR(34)&amp;": "&amp;SUBSTITUTE(TRIM(ROUND(IFERROR(CriteriTecnici!$O1062*1,IFERROR(NUMBERVALUE(CriteriTecnici!$O1062,".",","),IFERROR(NUMBERVALUE(CriteriTecnici!$O1062,",","."),0))),4)&amp;""),",",".")&amp;CHAR(125)&amp;IF(TRUE,",",""))</f>
        <v/>
      </c>
    </row>
    <row r="1283">
      <c r="A1283" s="38">
        <f>IF(CriteriTecnici!$A1063="","","    "&amp;CHAR(123)&amp;CHAR(34)&amp;"bidderId"&amp;CHAR(34)&amp;": "&amp;CHAR(34)&amp;SUBSTITUTE(CriteriTecnici!$A1063,CHAR(34),"'")&amp;CHAR(34)&amp;", "&amp;CHAR(34)&amp;"lotId"&amp;CHAR(34)&amp;": "&amp;CHAR(34)&amp;SUBSTITUTE(CriteriTecnici!$C1063,CHAR(34),"'")&amp;CHAR(34)&amp;", "&amp;CHAR(34)&amp;"criterionId"&amp;CHAR(34)&amp;": "&amp;CHAR(34)&amp;SUBSTITUTE(CriteriTecnici!$D1063,CHAR(34),"'")&amp;CHAR(34)&amp;", "&amp;CHAR(34)&amp;"kind"&amp;CHAR(34)&amp;": "&amp;CHAR(34)&amp;SUBSTITUTE(CriteriTecnici!$F1063,CHAR(34),"'")&amp;CHAR(34)&amp;", "&amp;CHAR(34)&amp;"value"&amp;CHAR(34)&amp;": "&amp;SUBSTITUTE(TRIM(ROUND(IFERROR(CriteriTecnici!$N1063*1,IFERROR(NUMBERVALUE(CriteriTecnici!$N1063,".",","),IFERROR(NUMBERVALUE(CriteriTecnici!$N1063,",","."),0))),4)&amp;""),",",".")&amp;", "&amp;CHAR(34)&amp;"numerator"&amp;CHAR(34)&amp;": "&amp;SUBSTITUTE(TRIM(ROUND(IFERROR(CriteriTecnici!$K1063*1,IFERROR(NUMBERVALUE(CriteriTecnici!$K1063,".",","),IFERROR(NUMBERVALUE(CriteriTecnici!$K1063,",","."),0))),4)&amp;""),",",".")&amp;", "&amp;CHAR(34)&amp;"denominator"&amp;CHAR(34)&amp;": "&amp;SUBSTITUTE(TRIM(ROUND(IFERROR(CriteriTecnici!$L1063*1,IFERROR(NUMBERVALUE(CriteriTecnici!$L1063,".",","),IFERROR(NUMBERVALUE(CriteriTecnici!$L1063,",","."),0))),4)&amp;""),",",".")&amp;", "&amp;CHAR(34)&amp;"flag"&amp;CHAR(34)&amp;": "&amp;SUBSTITUTE(TRIM(ROUND(IFERROR(CriteriTecnici!$M1063*1,IFERROR(NUMBERVALUE(CriteriTecnici!$M1063,".",","),IFERROR(NUMBERVALUE(CriteriTecnici!$M1063,",","."),0))),4)&amp;""),",",".")&amp;", "&amp;CHAR(34)&amp;"rawScore"&amp;CHAR(34)&amp;": "&amp;SUBSTITUTE(TRIM(ROUND(IFERROR(CriteriTecnici!$O1063*1,IFERROR(NUMBERVALUE(CriteriTecnici!$O1063,".",","),IFERROR(NUMBERVALUE(CriteriTecnici!$O1063,",","."),0))),4)&amp;""),",",".")&amp;CHAR(125)&amp;IF(TRUE,",",""))</f>
        <v/>
      </c>
    </row>
    <row r="1284">
      <c r="A1284" s="38">
        <f>IF(CriteriTecnici!$A1064="","","    "&amp;CHAR(123)&amp;CHAR(34)&amp;"bidderId"&amp;CHAR(34)&amp;": "&amp;CHAR(34)&amp;SUBSTITUTE(CriteriTecnici!$A1064,CHAR(34),"'")&amp;CHAR(34)&amp;", "&amp;CHAR(34)&amp;"lotId"&amp;CHAR(34)&amp;": "&amp;CHAR(34)&amp;SUBSTITUTE(CriteriTecnici!$C1064,CHAR(34),"'")&amp;CHAR(34)&amp;", "&amp;CHAR(34)&amp;"criterionId"&amp;CHAR(34)&amp;": "&amp;CHAR(34)&amp;SUBSTITUTE(CriteriTecnici!$D1064,CHAR(34),"'")&amp;CHAR(34)&amp;", "&amp;CHAR(34)&amp;"kind"&amp;CHAR(34)&amp;": "&amp;CHAR(34)&amp;SUBSTITUTE(CriteriTecnici!$F1064,CHAR(34),"'")&amp;CHAR(34)&amp;", "&amp;CHAR(34)&amp;"value"&amp;CHAR(34)&amp;": "&amp;SUBSTITUTE(TRIM(ROUND(IFERROR(CriteriTecnici!$N1064*1,IFERROR(NUMBERVALUE(CriteriTecnici!$N1064,".",","),IFERROR(NUMBERVALUE(CriteriTecnici!$N1064,",","."),0))),4)&amp;""),",",".")&amp;", "&amp;CHAR(34)&amp;"numerator"&amp;CHAR(34)&amp;": "&amp;SUBSTITUTE(TRIM(ROUND(IFERROR(CriteriTecnici!$K1064*1,IFERROR(NUMBERVALUE(CriteriTecnici!$K1064,".",","),IFERROR(NUMBERVALUE(CriteriTecnici!$K1064,",","."),0))),4)&amp;""),",",".")&amp;", "&amp;CHAR(34)&amp;"denominator"&amp;CHAR(34)&amp;": "&amp;SUBSTITUTE(TRIM(ROUND(IFERROR(CriteriTecnici!$L1064*1,IFERROR(NUMBERVALUE(CriteriTecnici!$L1064,".",","),IFERROR(NUMBERVALUE(CriteriTecnici!$L1064,",","."),0))),4)&amp;""),",",".")&amp;", "&amp;CHAR(34)&amp;"flag"&amp;CHAR(34)&amp;": "&amp;SUBSTITUTE(TRIM(ROUND(IFERROR(CriteriTecnici!$M1064*1,IFERROR(NUMBERVALUE(CriteriTecnici!$M1064,".",","),IFERROR(NUMBERVALUE(CriteriTecnici!$M1064,",","."),0))),4)&amp;""),",",".")&amp;", "&amp;CHAR(34)&amp;"rawScore"&amp;CHAR(34)&amp;": "&amp;SUBSTITUTE(TRIM(ROUND(IFERROR(CriteriTecnici!$O1064*1,IFERROR(NUMBERVALUE(CriteriTecnici!$O1064,".",","),IFERROR(NUMBERVALUE(CriteriTecnici!$O1064,",","."),0))),4)&amp;""),",",".")&amp;CHAR(125)&amp;IF(TRUE,",",""))</f>
        <v/>
      </c>
    </row>
    <row r="1285">
      <c r="A1285" s="38">
        <f>IF(CriteriTecnici!$A1065="","","    "&amp;CHAR(123)&amp;CHAR(34)&amp;"bidderId"&amp;CHAR(34)&amp;": "&amp;CHAR(34)&amp;SUBSTITUTE(CriteriTecnici!$A1065,CHAR(34),"'")&amp;CHAR(34)&amp;", "&amp;CHAR(34)&amp;"lotId"&amp;CHAR(34)&amp;": "&amp;CHAR(34)&amp;SUBSTITUTE(CriteriTecnici!$C1065,CHAR(34),"'")&amp;CHAR(34)&amp;", "&amp;CHAR(34)&amp;"criterionId"&amp;CHAR(34)&amp;": "&amp;CHAR(34)&amp;SUBSTITUTE(CriteriTecnici!$D1065,CHAR(34),"'")&amp;CHAR(34)&amp;", "&amp;CHAR(34)&amp;"kind"&amp;CHAR(34)&amp;": "&amp;CHAR(34)&amp;SUBSTITUTE(CriteriTecnici!$F1065,CHAR(34),"'")&amp;CHAR(34)&amp;", "&amp;CHAR(34)&amp;"value"&amp;CHAR(34)&amp;": "&amp;SUBSTITUTE(TRIM(ROUND(IFERROR(CriteriTecnici!$N1065*1,IFERROR(NUMBERVALUE(CriteriTecnici!$N1065,".",","),IFERROR(NUMBERVALUE(CriteriTecnici!$N1065,",","."),0))),4)&amp;""),",",".")&amp;", "&amp;CHAR(34)&amp;"numerator"&amp;CHAR(34)&amp;": "&amp;SUBSTITUTE(TRIM(ROUND(IFERROR(CriteriTecnici!$K1065*1,IFERROR(NUMBERVALUE(CriteriTecnici!$K1065,".",","),IFERROR(NUMBERVALUE(CriteriTecnici!$K1065,",","."),0))),4)&amp;""),",",".")&amp;", "&amp;CHAR(34)&amp;"denominator"&amp;CHAR(34)&amp;": "&amp;SUBSTITUTE(TRIM(ROUND(IFERROR(CriteriTecnici!$L1065*1,IFERROR(NUMBERVALUE(CriteriTecnici!$L1065,".",","),IFERROR(NUMBERVALUE(CriteriTecnici!$L1065,",","."),0))),4)&amp;""),",",".")&amp;", "&amp;CHAR(34)&amp;"flag"&amp;CHAR(34)&amp;": "&amp;SUBSTITUTE(TRIM(ROUND(IFERROR(CriteriTecnici!$M1065*1,IFERROR(NUMBERVALUE(CriteriTecnici!$M1065,".",","),IFERROR(NUMBERVALUE(CriteriTecnici!$M1065,",","."),0))),4)&amp;""),",",".")&amp;", "&amp;CHAR(34)&amp;"rawScore"&amp;CHAR(34)&amp;": "&amp;SUBSTITUTE(TRIM(ROUND(IFERROR(CriteriTecnici!$O1065*1,IFERROR(NUMBERVALUE(CriteriTecnici!$O1065,".",","),IFERROR(NUMBERVALUE(CriteriTecnici!$O1065,",","."),0))),4)&amp;""),",",".")&amp;CHAR(125)&amp;IF(TRUE,",",""))</f>
        <v/>
      </c>
    </row>
    <row r="1286">
      <c r="A1286" s="38">
        <f>IF(CriteriTecnici!$A1066="","","    "&amp;CHAR(123)&amp;CHAR(34)&amp;"bidderId"&amp;CHAR(34)&amp;": "&amp;CHAR(34)&amp;SUBSTITUTE(CriteriTecnici!$A1066,CHAR(34),"'")&amp;CHAR(34)&amp;", "&amp;CHAR(34)&amp;"lotId"&amp;CHAR(34)&amp;": "&amp;CHAR(34)&amp;SUBSTITUTE(CriteriTecnici!$C1066,CHAR(34),"'")&amp;CHAR(34)&amp;", "&amp;CHAR(34)&amp;"criterionId"&amp;CHAR(34)&amp;": "&amp;CHAR(34)&amp;SUBSTITUTE(CriteriTecnici!$D1066,CHAR(34),"'")&amp;CHAR(34)&amp;", "&amp;CHAR(34)&amp;"kind"&amp;CHAR(34)&amp;": "&amp;CHAR(34)&amp;SUBSTITUTE(CriteriTecnici!$F1066,CHAR(34),"'")&amp;CHAR(34)&amp;", "&amp;CHAR(34)&amp;"value"&amp;CHAR(34)&amp;": "&amp;SUBSTITUTE(TRIM(ROUND(IFERROR(CriteriTecnici!$N1066*1,IFERROR(NUMBERVALUE(CriteriTecnici!$N1066,".",","),IFERROR(NUMBERVALUE(CriteriTecnici!$N1066,",","."),0))),4)&amp;""),",",".")&amp;", "&amp;CHAR(34)&amp;"numerator"&amp;CHAR(34)&amp;": "&amp;SUBSTITUTE(TRIM(ROUND(IFERROR(CriteriTecnici!$K1066*1,IFERROR(NUMBERVALUE(CriteriTecnici!$K1066,".",","),IFERROR(NUMBERVALUE(CriteriTecnici!$K1066,",","."),0))),4)&amp;""),",",".")&amp;", "&amp;CHAR(34)&amp;"denominator"&amp;CHAR(34)&amp;": "&amp;SUBSTITUTE(TRIM(ROUND(IFERROR(CriteriTecnici!$L1066*1,IFERROR(NUMBERVALUE(CriteriTecnici!$L1066,".",","),IFERROR(NUMBERVALUE(CriteriTecnici!$L1066,",","."),0))),4)&amp;""),",",".")&amp;", "&amp;CHAR(34)&amp;"flag"&amp;CHAR(34)&amp;": "&amp;SUBSTITUTE(TRIM(ROUND(IFERROR(CriteriTecnici!$M1066*1,IFERROR(NUMBERVALUE(CriteriTecnici!$M1066,".",","),IFERROR(NUMBERVALUE(CriteriTecnici!$M1066,",","."),0))),4)&amp;""),",",".")&amp;", "&amp;CHAR(34)&amp;"rawScore"&amp;CHAR(34)&amp;": "&amp;SUBSTITUTE(TRIM(ROUND(IFERROR(CriteriTecnici!$O1066*1,IFERROR(NUMBERVALUE(CriteriTecnici!$O1066,".",","),IFERROR(NUMBERVALUE(CriteriTecnici!$O1066,",","."),0))),4)&amp;""),",",".")&amp;CHAR(125)&amp;IF(TRUE,",",""))</f>
        <v/>
      </c>
    </row>
    <row r="1287">
      <c r="A1287" s="38">
        <f>IF(CriteriTecnici!$A1067="","","    "&amp;CHAR(123)&amp;CHAR(34)&amp;"bidderId"&amp;CHAR(34)&amp;": "&amp;CHAR(34)&amp;SUBSTITUTE(CriteriTecnici!$A1067,CHAR(34),"'")&amp;CHAR(34)&amp;", "&amp;CHAR(34)&amp;"lotId"&amp;CHAR(34)&amp;": "&amp;CHAR(34)&amp;SUBSTITUTE(CriteriTecnici!$C1067,CHAR(34),"'")&amp;CHAR(34)&amp;", "&amp;CHAR(34)&amp;"criterionId"&amp;CHAR(34)&amp;": "&amp;CHAR(34)&amp;SUBSTITUTE(CriteriTecnici!$D1067,CHAR(34),"'")&amp;CHAR(34)&amp;", "&amp;CHAR(34)&amp;"kind"&amp;CHAR(34)&amp;": "&amp;CHAR(34)&amp;SUBSTITUTE(CriteriTecnici!$F1067,CHAR(34),"'")&amp;CHAR(34)&amp;", "&amp;CHAR(34)&amp;"value"&amp;CHAR(34)&amp;": "&amp;SUBSTITUTE(TRIM(ROUND(IFERROR(CriteriTecnici!$N1067*1,IFERROR(NUMBERVALUE(CriteriTecnici!$N1067,".",","),IFERROR(NUMBERVALUE(CriteriTecnici!$N1067,",","."),0))),4)&amp;""),",",".")&amp;", "&amp;CHAR(34)&amp;"numerator"&amp;CHAR(34)&amp;": "&amp;SUBSTITUTE(TRIM(ROUND(IFERROR(CriteriTecnici!$K1067*1,IFERROR(NUMBERVALUE(CriteriTecnici!$K1067,".",","),IFERROR(NUMBERVALUE(CriteriTecnici!$K1067,",","."),0))),4)&amp;""),",",".")&amp;", "&amp;CHAR(34)&amp;"denominator"&amp;CHAR(34)&amp;": "&amp;SUBSTITUTE(TRIM(ROUND(IFERROR(CriteriTecnici!$L1067*1,IFERROR(NUMBERVALUE(CriteriTecnici!$L1067,".",","),IFERROR(NUMBERVALUE(CriteriTecnici!$L1067,",","."),0))),4)&amp;""),",",".")&amp;", "&amp;CHAR(34)&amp;"flag"&amp;CHAR(34)&amp;": "&amp;SUBSTITUTE(TRIM(ROUND(IFERROR(CriteriTecnici!$M1067*1,IFERROR(NUMBERVALUE(CriteriTecnici!$M1067,".",","),IFERROR(NUMBERVALUE(CriteriTecnici!$M1067,",","."),0))),4)&amp;""),",",".")&amp;", "&amp;CHAR(34)&amp;"rawScore"&amp;CHAR(34)&amp;": "&amp;SUBSTITUTE(TRIM(ROUND(IFERROR(CriteriTecnici!$O1067*1,IFERROR(NUMBERVALUE(CriteriTecnici!$O1067,".",","),IFERROR(NUMBERVALUE(CriteriTecnici!$O1067,",","."),0))),4)&amp;""),",",".")&amp;CHAR(125)&amp;IF(TRUE,",",""))</f>
        <v/>
      </c>
    </row>
    <row r="1288">
      <c r="A1288" s="38">
        <f>IF(CriteriTecnici!$A1068="","","    "&amp;CHAR(123)&amp;CHAR(34)&amp;"bidderId"&amp;CHAR(34)&amp;": "&amp;CHAR(34)&amp;SUBSTITUTE(CriteriTecnici!$A1068,CHAR(34),"'")&amp;CHAR(34)&amp;", "&amp;CHAR(34)&amp;"lotId"&amp;CHAR(34)&amp;": "&amp;CHAR(34)&amp;SUBSTITUTE(CriteriTecnici!$C1068,CHAR(34),"'")&amp;CHAR(34)&amp;", "&amp;CHAR(34)&amp;"criterionId"&amp;CHAR(34)&amp;": "&amp;CHAR(34)&amp;SUBSTITUTE(CriteriTecnici!$D1068,CHAR(34),"'")&amp;CHAR(34)&amp;", "&amp;CHAR(34)&amp;"kind"&amp;CHAR(34)&amp;": "&amp;CHAR(34)&amp;SUBSTITUTE(CriteriTecnici!$F1068,CHAR(34),"'")&amp;CHAR(34)&amp;", "&amp;CHAR(34)&amp;"value"&amp;CHAR(34)&amp;": "&amp;SUBSTITUTE(TRIM(ROUND(IFERROR(CriteriTecnici!$N1068*1,IFERROR(NUMBERVALUE(CriteriTecnici!$N1068,".",","),IFERROR(NUMBERVALUE(CriteriTecnici!$N1068,",","."),0))),4)&amp;""),",",".")&amp;", "&amp;CHAR(34)&amp;"numerator"&amp;CHAR(34)&amp;": "&amp;SUBSTITUTE(TRIM(ROUND(IFERROR(CriteriTecnici!$K1068*1,IFERROR(NUMBERVALUE(CriteriTecnici!$K1068,".",","),IFERROR(NUMBERVALUE(CriteriTecnici!$K1068,",","."),0))),4)&amp;""),",",".")&amp;", "&amp;CHAR(34)&amp;"denominator"&amp;CHAR(34)&amp;": "&amp;SUBSTITUTE(TRIM(ROUND(IFERROR(CriteriTecnici!$L1068*1,IFERROR(NUMBERVALUE(CriteriTecnici!$L1068,".",","),IFERROR(NUMBERVALUE(CriteriTecnici!$L1068,",","."),0))),4)&amp;""),",",".")&amp;", "&amp;CHAR(34)&amp;"flag"&amp;CHAR(34)&amp;": "&amp;SUBSTITUTE(TRIM(ROUND(IFERROR(CriteriTecnici!$M1068*1,IFERROR(NUMBERVALUE(CriteriTecnici!$M1068,".",","),IFERROR(NUMBERVALUE(CriteriTecnici!$M1068,",","."),0))),4)&amp;""),",",".")&amp;", "&amp;CHAR(34)&amp;"rawScore"&amp;CHAR(34)&amp;": "&amp;SUBSTITUTE(TRIM(ROUND(IFERROR(CriteriTecnici!$O1068*1,IFERROR(NUMBERVALUE(CriteriTecnici!$O1068,".",","),IFERROR(NUMBERVALUE(CriteriTecnici!$O1068,",","."),0))),4)&amp;""),",",".")&amp;CHAR(125)&amp;IF(TRUE,",",""))</f>
        <v/>
      </c>
    </row>
    <row r="1289">
      <c r="A1289" s="38">
        <f>IF(CriteriTecnici!$A1069="","","    "&amp;CHAR(123)&amp;CHAR(34)&amp;"bidderId"&amp;CHAR(34)&amp;": "&amp;CHAR(34)&amp;SUBSTITUTE(CriteriTecnici!$A1069,CHAR(34),"'")&amp;CHAR(34)&amp;", "&amp;CHAR(34)&amp;"lotId"&amp;CHAR(34)&amp;": "&amp;CHAR(34)&amp;SUBSTITUTE(CriteriTecnici!$C1069,CHAR(34),"'")&amp;CHAR(34)&amp;", "&amp;CHAR(34)&amp;"criterionId"&amp;CHAR(34)&amp;": "&amp;CHAR(34)&amp;SUBSTITUTE(CriteriTecnici!$D1069,CHAR(34),"'")&amp;CHAR(34)&amp;", "&amp;CHAR(34)&amp;"kind"&amp;CHAR(34)&amp;": "&amp;CHAR(34)&amp;SUBSTITUTE(CriteriTecnici!$F1069,CHAR(34),"'")&amp;CHAR(34)&amp;", "&amp;CHAR(34)&amp;"value"&amp;CHAR(34)&amp;": "&amp;SUBSTITUTE(TRIM(ROUND(IFERROR(CriteriTecnici!$N1069*1,IFERROR(NUMBERVALUE(CriteriTecnici!$N1069,".",","),IFERROR(NUMBERVALUE(CriteriTecnici!$N1069,",","."),0))),4)&amp;""),",",".")&amp;", "&amp;CHAR(34)&amp;"numerator"&amp;CHAR(34)&amp;": "&amp;SUBSTITUTE(TRIM(ROUND(IFERROR(CriteriTecnici!$K1069*1,IFERROR(NUMBERVALUE(CriteriTecnici!$K1069,".",","),IFERROR(NUMBERVALUE(CriteriTecnici!$K1069,",","."),0))),4)&amp;""),",",".")&amp;", "&amp;CHAR(34)&amp;"denominator"&amp;CHAR(34)&amp;": "&amp;SUBSTITUTE(TRIM(ROUND(IFERROR(CriteriTecnici!$L1069*1,IFERROR(NUMBERVALUE(CriteriTecnici!$L1069,".",","),IFERROR(NUMBERVALUE(CriteriTecnici!$L1069,",","."),0))),4)&amp;""),",",".")&amp;", "&amp;CHAR(34)&amp;"flag"&amp;CHAR(34)&amp;": "&amp;SUBSTITUTE(TRIM(ROUND(IFERROR(CriteriTecnici!$M1069*1,IFERROR(NUMBERVALUE(CriteriTecnici!$M1069,".",","),IFERROR(NUMBERVALUE(CriteriTecnici!$M1069,",","."),0))),4)&amp;""),",",".")&amp;", "&amp;CHAR(34)&amp;"rawScore"&amp;CHAR(34)&amp;": "&amp;SUBSTITUTE(TRIM(ROUND(IFERROR(CriteriTecnici!$O1069*1,IFERROR(NUMBERVALUE(CriteriTecnici!$O1069,".",","),IFERROR(NUMBERVALUE(CriteriTecnici!$O1069,",","."),0))),4)&amp;""),",",".")&amp;CHAR(125)&amp;IF(TRUE,",",""))</f>
        <v/>
      </c>
    </row>
    <row r="1290">
      <c r="A1290" s="38">
        <f>IF(CriteriTecnici!$A1070="","","    "&amp;CHAR(123)&amp;CHAR(34)&amp;"bidderId"&amp;CHAR(34)&amp;": "&amp;CHAR(34)&amp;SUBSTITUTE(CriteriTecnici!$A1070,CHAR(34),"'")&amp;CHAR(34)&amp;", "&amp;CHAR(34)&amp;"lotId"&amp;CHAR(34)&amp;": "&amp;CHAR(34)&amp;SUBSTITUTE(CriteriTecnici!$C1070,CHAR(34),"'")&amp;CHAR(34)&amp;", "&amp;CHAR(34)&amp;"criterionId"&amp;CHAR(34)&amp;": "&amp;CHAR(34)&amp;SUBSTITUTE(CriteriTecnici!$D1070,CHAR(34),"'")&amp;CHAR(34)&amp;", "&amp;CHAR(34)&amp;"kind"&amp;CHAR(34)&amp;": "&amp;CHAR(34)&amp;SUBSTITUTE(CriteriTecnici!$F1070,CHAR(34),"'")&amp;CHAR(34)&amp;", "&amp;CHAR(34)&amp;"value"&amp;CHAR(34)&amp;": "&amp;SUBSTITUTE(TRIM(ROUND(IFERROR(CriteriTecnici!$N1070*1,IFERROR(NUMBERVALUE(CriteriTecnici!$N1070,".",","),IFERROR(NUMBERVALUE(CriteriTecnici!$N1070,",","."),0))),4)&amp;""),",",".")&amp;", "&amp;CHAR(34)&amp;"numerator"&amp;CHAR(34)&amp;": "&amp;SUBSTITUTE(TRIM(ROUND(IFERROR(CriteriTecnici!$K1070*1,IFERROR(NUMBERVALUE(CriteriTecnici!$K1070,".",","),IFERROR(NUMBERVALUE(CriteriTecnici!$K1070,",","."),0))),4)&amp;""),",",".")&amp;", "&amp;CHAR(34)&amp;"denominator"&amp;CHAR(34)&amp;": "&amp;SUBSTITUTE(TRIM(ROUND(IFERROR(CriteriTecnici!$L1070*1,IFERROR(NUMBERVALUE(CriteriTecnici!$L1070,".",","),IFERROR(NUMBERVALUE(CriteriTecnici!$L1070,",","."),0))),4)&amp;""),",",".")&amp;", "&amp;CHAR(34)&amp;"flag"&amp;CHAR(34)&amp;": "&amp;SUBSTITUTE(TRIM(ROUND(IFERROR(CriteriTecnici!$M1070*1,IFERROR(NUMBERVALUE(CriteriTecnici!$M1070,".",","),IFERROR(NUMBERVALUE(CriteriTecnici!$M1070,",","."),0))),4)&amp;""),",",".")&amp;", "&amp;CHAR(34)&amp;"rawScore"&amp;CHAR(34)&amp;": "&amp;SUBSTITUTE(TRIM(ROUND(IFERROR(CriteriTecnici!$O1070*1,IFERROR(NUMBERVALUE(CriteriTecnici!$O1070,".",","),IFERROR(NUMBERVALUE(CriteriTecnici!$O1070,",","."),0))),4)&amp;""),",",".")&amp;CHAR(125)&amp;IF(TRUE,",",""))</f>
        <v/>
      </c>
    </row>
    <row r="1291">
      <c r="A1291" s="38">
        <f>IF(CriteriTecnici!$A1071="","","    "&amp;CHAR(123)&amp;CHAR(34)&amp;"bidderId"&amp;CHAR(34)&amp;": "&amp;CHAR(34)&amp;SUBSTITUTE(CriteriTecnici!$A1071,CHAR(34),"'")&amp;CHAR(34)&amp;", "&amp;CHAR(34)&amp;"lotId"&amp;CHAR(34)&amp;": "&amp;CHAR(34)&amp;SUBSTITUTE(CriteriTecnici!$C1071,CHAR(34),"'")&amp;CHAR(34)&amp;", "&amp;CHAR(34)&amp;"criterionId"&amp;CHAR(34)&amp;": "&amp;CHAR(34)&amp;SUBSTITUTE(CriteriTecnici!$D1071,CHAR(34),"'")&amp;CHAR(34)&amp;", "&amp;CHAR(34)&amp;"kind"&amp;CHAR(34)&amp;": "&amp;CHAR(34)&amp;SUBSTITUTE(CriteriTecnici!$F1071,CHAR(34),"'")&amp;CHAR(34)&amp;", "&amp;CHAR(34)&amp;"value"&amp;CHAR(34)&amp;": "&amp;SUBSTITUTE(TRIM(ROUND(IFERROR(CriteriTecnici!$N1071*1,IFERROR(NUMBERVALUE(CriteriTecnici!$N1071,".",","),IFERROR(NUMBERVALUE(CriteriTecnici!$N1071,",","."),0))),4)&amp;""),",",".")&amp;", "&amp;CHAR(34)&amp;"numerator"&amp;CHAR(34)&amp;": "&amp;SUBSTITUTE(TRIM(ROUND(IFERROR(CriteriTecnici!$K1071*1,IFERROR(NUMBERVALUE(CriteriTecnici!$K1071,".",","),IFERROR(NUMBERVALUE(CriteriTecnici!$K1071,",","."),0))),4)&amp;""),",",".")&amp;", "&amp;CHAR(34)&amp;"denominator"&amp;CHAR(34)&amp;": "&amp;SUBSTITUTE(TRIM(ROUND(IFERROR(CriteriTecnici!$L1071*1,IFERROR(NUMBERVALUE(CriteriTecnici!$L1071,".",","),IFERROR(NUMBERVALUE(CriteriTecnici!$L1071,",","."),0))),4)&amp;""),",",".")&amp;", "&amp;CHAR(34)&amp;"flag"&amp;CHAR(34)&amp;": "&amp;SUBSTITUTE(TRIM(ROUND(IFERROR(CriteriTecnici!$M1071*1,IFERROR(NUMBERVALUE(CriteriTecnici!$M1071,".",","),IFERROR(NUMBERVALUE(CriteriTecnici!$M1071,",","."),0))),4)&amp;""),",",".")&amp;", "&amp;CHAR(34)&amp;"rawScore"&amp;CHAR(34)&amp;": "&amp;SUBSTITUTE(TRIM(ROUND(IFERROR(CriteriTecnici!$O1071*1,IFERROR(NUMBERVALUE(CriteriTecnici!$O1071,".",","),IFERROR(NUMBERVALUE(CriteriTecnici!$O1071,",","."),0))),4)&amp;""),",",".")&amp;CHAR(125)&amp;IF(TRUE,",",""))</f>
        <v/>
      </c>
    </row>
    <row r="1292">
      <c r="A1292" s="38">
        <f>IF(CriteriTecnici!$A1072="","","    "&amp;CHAR(123)&amp;CHAR(34)&amp;"bidderId"&amp;CHAR(34)&amp;": "&amp;CHAR(34)&amp;SUBSTITUTE(CriteriTecnici!$A1072,CHAR(34),"'")&amp;CHAR(34)&amp;", "&amp;CHAR(34)&amp;"lotId"&amp;CHAR(34)&amp;": "&amp;CHAR(34)&amp;SUBSTITUTE(CriteriTecnici!$C1072,CHAR(34),"'")&amp;CHAR(34)&amp;", "&amp;CHAR(34)&amp;"criterionId"&amp;CHAR(34)&amp;": "&amp;CHAR(34)&amp;SUBSTITUTE(CriteriTecnici!$D1072,CHAR(34),"'")&amp;CHAR(34)&amp;", "&amp;CHAR(34)&amp;"kind"&amp;CHAR(34)&amp;": "&amp;CHAR(34)&amp;SUBSTITUTE(CriteriTecnici!$F1072,CHAR(34),"'")&amp;CHAR(34)&amp;", "&amp;CHAR(34)&amp;"value"&amp;CHAR(34)&amp;": "&amp;SUBSTITUTE(TRIM(ROUND(IFERROR(CriteriTecnici!$N1072*1,IFERROR(NUMBERVALUE(CriteriTecnici!$N1072,".",","),IFERROR(NUMBERVALUE(CriteriTecnici!$N1072,",","."),0))),4)&amp;""),",",".")&amp;", "&amp;CHAR(34)&amp;"numerator"&amp;CHAR(34)&amp;": "&amp;SUBSTITUTE(TRIM(ROUND(IFERROR(CriteriTecnici!$K1072*1,IFERROR(NUMBERVALUE(CriteriTecnici!$K1072,".",","),IFERROR(NUMBERVALUE(CriteriTecnici!$K1072,",","."),0))),4)&amp;""),",",".")&amp;", "&amp;CHAR(34)&amp;"denominator"&amp;CHAR(34)&amp;": "&amp;SUBSTITUTE(TRIM(ROUND(IFERROR(CriteriTecnici!$L1072*1,IFERROR(NUMBERVALUE(CriteriTecnici!$L1072,".",","),IFERROR(NUMBERVALUE(CriteriTecnici!$L1072,",","."),0))),4)&amp;""),",",".")&amp;", "&amp;CHAR(34)&amp;"flag"&amp;CHAR(34)&amp;": "&amp;SUBSTITUTE(TRIM(ROUND(IFERROR(CriteriTecnici!$M1072*1,IFERROR(NUMBERVALUE(CriteriTecnici!$M1072,".",","),IFERROR(NUMBERVALUE(CriteriTecnici!$M1072,",","."),0))),4)&amp;""),",",".")&amp;", "&amp;CHAR(34)&amp;"rawScore"&amp;CHAR(34)&amp;": "&amp;SUBSTITUTE(TRIM(ROUND(IFERROR(CriteriTecnici!$O1072*1,IFERROR(NUMBERVALUE(CriteriTecnici!$O1072,".",","),IFERROR(NUMBERVALUE(CriteriTecnici!$O1072,",","."),0))),4)&amp;""),",",".")&amp;CHAR(125)&amp;IF(TRUE,",",""))</f>
        <v/>
      </c>
    </row>
    <row r="1293">
      <c r="A1293" s="38">
        <f>IF(CriteriTecnici!$A1073="","","    "&amp;CHAR(123)&amp;CHAR(34)&amp;"bidderId"&amp;CHAR(34)&amp;": "&amp;CHAR(34)&amp;SUBSTITUTE(CriteriTecnici!$A1073,CHAR(34),"'")&amp;CHAR(34)&amp;", "&amp;CHAR(34)&amp;"lotId"&amp;CHAR(34)&amp;": "&amp;CHAR(34)&amp;SUBSTITUTE(CriteriTecnici!$C1073,CHAR(34),"'")&amp;CHAR(34)&amp;", "&amp;CHAR(34)&amp;"criterionId"&amp;CHAR(34)&amp;": "&amp;CHAR(34)&amp;SUBSTITUTE(CriteriTecnici!$D1073,CHAR(34),"'")&amp;CHAR(34)&amp;", "&amp;CHAR(34)&amp;"kind"&amp;CHAR(34)&amp;": "&amp;CHAR(34)&amp;SUBSTITUTE(CriteriTecnici!$F1073,CHAR(34),"'")&amp;CHAR(34)&amp;", "&amp;CHAR(34)&amp;"value"&amp;CHAR(34)&amp;": "&amp;SUBSTITUTE(TRIM(ROUND(IFERROR(CriteriTecnici!$N1073*1,IFERROR(NUMBERVALUE(CriteriTecnici!$N1073,".",","),IFERROR(NUMBERVALUE(CriteriTecnici!$N1073,",","."),0))),4)&amp;""),",",".")&amp;", "&amp;CHAR(34)&amp;"numerator"&amp;CHAR(34)&amp;": "&amp;SUBSTITUTE(TRIM(ROUND(IFERROR(CriteriTecnici!$K1073*1,IFERROR(NUMBERVALUE(CriteriTecnici!$K1073,".",","),IFERROR(NUMBERVALUE(CriteriTecnici!$K1073,",","."),0))),4)&amp;""),",",".")&amp;", "&amp;CHAR(34)&amp;"denominator"&amp;CHAR(34)&amp;": "&amp;SUBSTITUTE(TRIM(ROUND(IFERROR(CriteriTecnici!$L1073*1,IFERROR(NUMBERVALUE(CriteriTecnici!$L1073,".",","),IFERROR(NUMBERVALUE(CriteriTecnici!$L1073,",","."),0))),4)&amp;""),",",".")&amp;", "&amp;CHAR(34)&amp;"flag"&amp;CHAR(34)&amp;": "&amp;SUBSTITUTE(TRIM(ROUND(IFERROR(CriteriTecnici!$M1073*1,IFERROR(NUMBERVALUE(CriteriTecnici!$M1073,".",","),IFERROR(NUMBERVALUE(CriteriTecnici!$M1073,",","."),0))),4)&amp;""),",",".")&amp;", "&amp;CHAR(34)&amp;"rawScore"&amp;CHAR(34)&amp;": "&amp;SUBSTITUTE(TRIM(ROUND(IFERROR(CriteriTecnici!$O1073*1,IFERROR(NUMBERVALUE(CriteriTecnici!$O1073,".",","),IFERROR(NUMBERVALUE(CriteriTecnici!$O1073,",","."),0))),4)&amp;""),",",".")&amp;CHAR(125)&amp;IF(TRUE,",",""))</f>
        <v/>
      </c>
    </row>
    <row r="1294">
      <c r="A1294" s="38">
        <f>IF(CriteriTecnici!$A1074="","","    "&amp;CHAR(123)&amp;CHAR(34)&amp;"bidderId"&amp;CHAR(34)&amp;": "&amp;CHAR(34)&amp;SUBSTITUTE(CriteriTecnici!$A1074,CHAR(34),"'")&amp;CHAR(34)&amp;", "&amp;CHAR(34)&amp;"lotId"&amp;CHAR(34)&amp;": "&amp;CHAR(34)&amp;SUBSTITUTE(CriteriTecnici!$C1074,CHAR(34),"'")&amp;CHAR(34)&amp;", "&amp;CHAR(34)&amp;"criterionId"&amp;CHAR(34)&amp;": "&amp;CHAR(34)&amp;SUBSTITUTE(CriteriTecnici!$D1074,CHAR(34),"'")&amp;CHAR(34)&amp;", "&amp;CHAR(34)&amp;"kind"&amp;CHAR(34)&amp;": "&amp;CHAR(34)&amp;SUBSTITUTE(CriteriTecnici!$F1074,CHAR(34),"'")&amp;CHAR(34)&amp;", "&amp;CHAR(34)&amp;"value"&amp;CHAR(34)&amp;": "&amp;SUBSTITUTE(TRIM(ROUND(IFERROR(CriteriTecnici!$N1074*1,IFERROR(NUMBERVALUE(CriteriTecnici!$N1074,".",","),IFERROR(NUMBERVALUE(CriteriTecnici!$N1074,",","."),0))),4)&amp;""),",",".")&amp;", "&amp;CHAR(34)&amp;"numerator"&amp;CHAR(34)&amp;": "&amp;SUBSTITUTE(TRIM(ROUND(IFERROR(CriteriTecnici!$K1074*1,IFERROR(NUMBERVALUE(CriteriTecnici!$K1074,".",","),IFERROR(NUMBERVALUE(CriteriTecnici!$K1074,",","."),0))),4)&amp;""),",",".")&amp;", "&amp;CHAR(34)&amp;"denominator"&amp;CHAR(34)&amp;": "&amp;SUBSTITUTE(TRIM(ROUND(IFERROR(CriteriTecnici!$L1074*1,IFERROR(NUMBERVALUE(CriteriTecnici!$L1074,".",","),IFERROR(NUMBERVALUE(CriteriTecnici!$L1074,",","."),0))),4)&amp;""),",",".")&amp;", "&amp;CHAR(34)&amp;"flag"&amp;CHAR(34)&amp;": "&amp;SUBSTITUTE(TRIM(ROUND(IFERROR(CriteriTecnici!$M1074*1,IFERROR(NUMBERVALUE(CriteriTecnici!$M1074,".",","),IFERROR(NUMBERVALUE(CriteriTecnici!$M1074,",","."),0))),4)&amp;""),",",".")&amp;", "&amp;CHAR(34)&amp;"rawScore"&amp;CHAR(34)&amp;": "&amp;SUBSTITUTE(TRIM(ROUND(IFERROR(CriteriTecnici!$O1074*1,IFERROR(NUMBERVALUE(CriteriTecnici!$O1074,".",","),IFERROR(NUMBERVALUE(CriteriTecnici!$O1074,",","."),0))),4)&amp;""),",",".")&amp;CHAR(125)&amp;IF(TRUE,",",""))</f>
        <v/>
      </c>
    </row>
    <row r="1295">
      <c r="A1295" s="38">
        <f>IF(CriteriTecnici!$A1075="","","    "&amp;CHAR(123)&amp;CHAR(34)&amp;"bidderId"&amp;CHAR(34)&amp;": "&amp;CHAR(34)&amp;SUBSTITUTE(CriteriTecnici!$A1075,CHAR(34),"'")&amp;CHAR(34)&amp;", "&amp;CHAR(34)&amp;"lotId"&amp;CHAR(34)&amp;": "&amp;CHAR(34)&amp;SUBSTITUTE(CriteriTecnici!$C1075,CHAR(34),"'")&amp;CHAR(34)&amp;", "&amp;CHAR(34)&amp;"criterionId"&amp;CHAR(34)&amp;": "&amp;CHAR(34)&amp;SUBSTITUTE(CriteriTecnici!$D1075,CHAR(34),"'")&amp;CHAR(34)&amp;", "&amp;CHAR(34)&amp;"kind"&amp;CHAR(34)&amp;": "&amp;CHAR(34)&amp;SUBSTITUTE(CriteriTecnici!$F1075,CHAR(34),"'")&amp;CHAR(34)&amp;", "&amp;CHAR(34)&amp;"value"&amp;CHAR(34)&amp;": "&amp;SUBSTITUTE(TRIM(ROUND(IFERROR(CriteriTecnici!$N1075*1,IFERROR(NUMBERVALUE(CriteriTecnici!$N1075,".",","),IFERROR(NUMBERVALUE(CriteriTecnici!$N1075,",","."),0))),4)&amp;""),",",".")&amp;", "&amp;CHAR(34)&amp;"numerator"&amp;CHAR(34)&amp;": "&amp;SUBSTITUTE(TRIM(ROUND(IFERROR(CriteriTecnici!$K1075*1,IFERROR(NUMBERVALUE(CriteriTecnici!$K1075,".",","),IFERROR(NUMBERVALUE(CriteriTecnici!$K1075,",","."),0))),4)&amp;""),",",".")&amp;", "&amp;CHAR(34)&amp;"denominator"&amp;CHAR(34)&amp;": "&amp;SUBSTITUTE(TRIM(ROUND(IFERROR(CriteriTecnici!$L1075*1,IFERROR(NUMBERVALUE(CriteriTecnici!$L1075,".",","),IFERROR(NUMBERVALUE(CriteriTecnici!$L1075,",","."),0))),4)&amp;""),",",".")&amp;", "&amp;CHAR(34)&amp;"flag"&amp;CHAR(34)&amp;": "&amp;SUBSTITUTE(TRIM(ROUND(IFERROR(CriteriTecnici!$M1075*1,IFERROR(NUMBERVALUE(CriteriTecnici!$M1075,".",","),IFERROR(NUMBERVALUE(CriteriTecnici!$M1075,",","."),0))),4)&amp;""),",",".")&amp;", "&amp;CHAR(34)&amp;"rawScore"&amp;CHAR(34)&amp;": "&amp;SUBSTITUTE(TRIM(ROUND(IFERROR(CriteriTecnici!$O1075*1,IFERROR(NUMBERVALUE(CriteriTecnici!$O1075,".",","),IFERROR(NUMBERVALUE(CriteriTecnici!$O1075,",","."),0))),4)&amp;""),",",".")&amp;CHAR(125)&amp;IF(TRUE,",",""))</f>
        <v/>
      </c>
    </row>
    <row r="1296">
      <c r="A1296" s="38">
        <f>IF(CriteriTecnici!$A1076="","","    "&amp;CHAR(123)&amp;CHAR(34)&amp;"bidderId"&amp;CHAR(34)&amp;": "&amp;CHAR(34)&amp;SUBSTITUTE(CriteriTecnici!$A1076,CHAR(34),"'")&amp;CHAR(34)&amp;", "&amp;CHAR(34)&amp;"lotId"&amp;CHAR(34)&amp;": "&amp;CHAR(34)&amp;SUBSTITUTE(CriteriTecnici!$C1076,CHAR(34),"'")&amp;CHAR(34)&amp;", "&amp;CHAR(34)&amp;"criterionId"&amp;CHAR(34)&amp;": "&amp;CHAR(34)&amp;SUBSTITUTE(CriteriTecnici!$D1076,CHAR(34),"'")&amp;CHAR(34)&amp;", "&amp;CHAR(34)&amp;"kind"&amp;CHAR(34)&amp;": "&amp;CHAR(34)&amp;SUBSTITUTE(CriteriTecnici!$F1076,CHAR(34),"'")&amp;CHAR(34)&amp;", "&amp;CHAR(34)&amp;"value"&amp;CHAR(34)&amp;": "&amp;SUBSTITUTE(TRIM(ROUND(IFERROR(CriteriTecnici!$N1076*1,IFERROR(NUMBERVALUE(CriteriTecnici!$N1076,".",","),IFERROR(NUMBERVALUE(CriteriTecnici!$N1076,",","."),0))),4)&amp;""),",",".")&amp;", "&amp;CHAR(34)&amp;"numerator"&amp;CHAR(34)&amp;": "&amp;SUBSTITUTE(TRIM(ROUND(IFERROR(CriteriTecnici!$K1076*1,IFERROR(NUMBERVALUE(CriteriTecnici!$K1076,".",","),IFERROR(NUMBERVALUE(CriteriTecnici!$K1076,",","."),0))),4)&amp;""),",",".")&amp;", "&amp;CHAR(34)&amp;"denominator"&amp;CHAR(34)&amp;": "&amp;SUBSTITUTE(TRIM(ROUND(IFERROR(CriteriTecnici!$L1076*1,IFERROR(NUMBERVALUE(CriteriTecnici!$L1076,".",","),IFERROR(NUMBERVALUE(CriteriTecnici!$L1076,",","."),0))),4)&amp;""),",",".")&amp;", "&amp;CHAR(34)&amp;"flag"&amp;CHAR(34)&amp;": "&amp;SUBSTITUTE(TRIM(ROUND(IFERROR(CriteriTecnici!$M1076*1,IFERROR(NUMBERVALUE(CriteriTecnici!$M1076,".",","),IFERROR(NUMBERVALUE(CriteriTecnici!$M1076,",","."),0))),4)&amp;""),",",".")&amp;", "&amp;CHAR(34)&amp;"rawScore"&amp;CHAR(34)&amp;": "&amp;SUBSTITUTE(TRIM(ROUND(IFERROR(CriteriTecnici!$O1076*1,IFERROR(NUMBERVALUE(CriteriTecnici!$O1076,".",","),IFERROR(NUMBERVALUE(CriteriTecnici!$O1076,",","."),0))),4)&amp;""),",",".")&amp;CHAR(125)&amp;IF(TRUE,",",""))</f>
        <v/>
      </c>
    </row>
    <row r="1297">
      <c r="A1297" s="38">
        <f>IF(CriteriTecnici!$A1077="","","    "&amp;CHAR(123)&amp;CHAR(34)&amp;"bidderId"&amp;CHAR(34)&amp;": "&amp;CHAR(34)&amp;SUBSTITUTE(CriteriTecnici!$A1077,CHAR(34),"'")&amp;CHAR(34)&amp;", "&amp;CHAR(34)&amp;"lotId"&amp;CHAR(34)&amp;": "&amp;CHAR(34)&amp;SUBSTITUTE(CriteriTecnici!$C1077,CHAR(34),"'")&amp;CHAR(34)&amp;", "&amp;CHAR(34)&amp;"criterionId"&amp;CHAR(34)&amp;": "&amp;CHAR(34)&amp;SUBSTITUTE(CriteriTecnici!$D1077,CHAR(34),"'")&amp;CHAR(34)&amp;", "&amp;CHAR(34)&amp;"kind"&amp;CHAR(34)&amp;": "&amp;CHAR(34)&amp;SUBSTITUTE(CriteriTecnici!$F1077,CHAR(34),"'")&amp;CHAR(34)&amp;", "&amp;CHAR(34)&amp;"value"&amp;CHAR(34)&amp;": "&amp;SUBSTITUTE(TRIM(ROUND(IFERROR(CriteriTecnici!$N1077*1,IFERROR(NUMBERVALUE(CriteriTecnici!$N1077,".",","),IFERROR(NUMBERVALUE(CriteriTecnici!$N1077,",","."),0))),4)&amp;""),",",".")&amp;", "&amp;CHAR(34)&amp;"numerator"&amp;CHAR(34)&amp;": "&amp;SUBSTITUTE(TRIM(ROUND(IFERROR(CriteriTecnici!$K1077*1,IFERROR(NUMBERVALUE(CriteriTecnici!$K1077,".",","),IFERROR(NUMBERVALUE(CriteriTecnici!$K1077,",","."),0))),4)&amp;""),",",".")&amp;", "&amp;CHAR(34)&amp;"denominator"&amp;CHAR(34)&amp;": "&amp;SUBSTITUTE(TRIM(ROUND(IFERROR(CriteriTecnici!$L1077*1,IFERROR(NUMBERVALUE(CriteriTecnici!$L1077,".",","),IFERROR(NUMBERVALUE(CriteriTecnici!$L1077,",","."),0))),4)&amp;""),",",".")&amp;", "&amp;CHAR(34)&amp;"flag"&amp;CHAR(34)&amp;": "&amp;SUBSTITUTE(TRIM(ROUND(IFERROR(CriteriTecnici!$M1077*1,IFERROR(NUMBERVALUE(CriteriTecnici!$M1077,".",","),IFERROR(NUMBERVALUE(CriteriTecnici!$M1077,",","."),0))),4)&amp;""),",",".")&amp;", "&amp;CHAR(34)&amp;"rawScore"&amp;CHAR(34)&amp;": "&amp;SUBSTITUTE(TRIM(ROUND(IFERROR(CriteriTecnici!$O1077*1,IFERROR(NUMBERVALUE(CriteriTecnici!$O1077,".",","),IFERROR(NUMBERVALUE(CriteriTecnici!$O1077,",","."),0))),4)&amp;""),",",".")&amp;CHAR(125)&amp;IF(TRUE,",",""))</f>
        <v/>
      </c>
    </row>
    <row r="1298">
      <c r="A1298" s="38">
        <f>IF(CriteriTecnici!$A1078="","","    "&amp;CHAR(123)&amp;CHAR(34)&amp;"bidderId"&amp;CHAR(34)&amp;": "&amp;CHAR(34)&amp;SUBSTITUTE(CriteriTecnici!$A1078,CHAR(34),"'")&amp;CHAR(34)&amp;", "&amp;CHAR(34)&amp;"lotId"&amp;CHAR(34)&amp;": "&amp;CHAR(34)&amp;SUBSTITUTE(CriteriTecnici!$C1078,CHAR(34),"'")&amp;CHAR(34)&amp;", "&amp;CHAR(34)&amp;"criterionId"&amp;CHAR(34)&amp;": "&amp;CHAR(34)&amp;SUBSTITUTE(CriteriTecnici!$D1078,CHAR(34),"'")&amp;CHAR(34)&amp;", "&amp;CHAR(34)&amp;"kind"&amp;CHAR(34)&amp;": "&amp;CHAR(34)&amp;SUBSTITUTE(CriteriTecnici!$F1078,CHAR(34),"'")&amp;CHAR(34)&amp;", "&amp;CHAR(34)&amp;"value"&amp;CHAR(34)&amp;": "&amp;SUBSTITUTE(TRIM(ROUND(IFERROR(CriteriTecnici!$N1078*1,IFERROR(NUMBERVALUE(CriteriTecnici!$N1078,".",","),IFERROR(NUMBERVALUE(CriteriTecnici!$N1078,",","."),0))),4)&amp;""),",",".")&amp;", "&amp;CHAR(34)&amp;"numerator"&amp;CHAR(34)&amp;": "&amp;SUBSTITUTE(TRIM(ROUND(IFERROR(CriteriTecnici!$K1078*1,IFERROR(NUMBERVALUE(CriteriTecnici!$K1078,".",","),IFERROR(NUMBERVALUE(CriteriTecnici!$K1078,",","."),0))),4)&amp;""),",",".")&amp;", "&amp;CHAR(34)&amp;"denominator"&amp;CHAR(34)&amp;": "&amp;SUBSTITUTE(TRIM(ROUND(IFERROR(CriteriTecnici!$L1078*1,IFERROR(NUMBERVALUE(CriteriTecnici!$L1078,".",","),IFERROR(NUMBERVALUE(CriteriTecnici!$L1078,",","."),0))),4)&amp;""),",",".")&amp;", "&amp;CHAR(34)&amp;"flag"&amp;CHAR(34)&amp;": "&amp;SUBSTITUTE(TRIM(ROUND(IFERROR(CriteriTecnici!$M1078*1,IFERROR(NUMBERVALUE(CriteriTecnici!$M1078,".",","),IFERROR(NUMBERVALUE(CriteriTecnici!$M1078,",","."),0))),4)&amp;""),",",".")&amp;", "&amp;CHAR(34)&amp;"rawScore"&amp;CHAR(34)&amp;": "&amp;SUBSTITUTE(TRIM(ROUND(IFERROR(CriteriTecnici!$O1078*1,IFERROR(NUMBERVALUE(CriteriTecnici!$O1078,".",","),IFERROR(NUMBERVALUE(CriteriTecnici!$O1078,",","."),0))),4)&amp;""),",",".")&amp;CHAR(125)&amp;IF(TRUE,",",""))</f>
        <v/>
      </c>
    </row>
    <row r="1299">
      <c r="A1299" s="38">
        <f>IF(CriteriTecnici!$A1079="","","    "&amp;CHAR(123)&amp;CHAR(34)&amp;"bidderId"&amp;CHAR(34)&amp;": "&amp;CHAR(34)&amp;SUBSTITUTE(CriteriTecnici!$A1079,CHAR(34),"'")&amp;CHAR(34)&amp;", "&amp;CHAR(34)&amp;"lotId"&amp;CHAR(34)&amp;": "&amp;CHAR(34)&amp;SUBSTITUTE(CriteriTecnici!$C1079,CHAR(34),"'")&amp;CHAR(34)&amp;", "&amp;CHAR(34)&amp;"criterionId"&amp;CHAR(34)&amp;": "&amp;CHAR(34)&amp;SUBSTITUTE(CriteriTecnici!$D1079,CHAR(34),"'")&amp;CHAR(34)&amp;", "&amp;CHAR(34)&amp;"kind"&amp;CHAR(34)&amp;": "&amp;CHAR(34)&amp;SUBSTITUTE(CriteriTecnici!$F1079,CHAR(34),"'")&amp;CHAR(34)&amp;", "&amp;CHAR(34)&amp;"value"&amp;CHAR(34)&amp;": "&amp;SUBSTITUTE(TRIM(ROUND(IFERROR(CriteriTecnici!$N1079*1,IFERROR(NUMBERVALUE(CriteriTecnici!$N1079,".",","),IFERROR(NUMBERVALUE(CriteriTecnici!$N1079,",","."),0))),4)&amp;""),",",".")&amp;", "&amp;CHAR(34)&amp;"numerator"&amp;CHAR(34)&amp;": "&amp;SUBSTITUTE(TRIM(ROUND(IFERROR(CriteriTecnici!$K1079*1,IFERROR(NUMBERVALUE(CriteriTecnici!$K1079,".",","),IFERROR(NUMBERVALUE(CriteriTecnici!$K1079,",","."),0))),4)&amp;""),",",".")&amp;", "&amp;CHAR(34)&amp;"denominator"&amp;CHAR(34)&amp;": "&amp;SUBSTITUTE(TRIM(ROUND(IFERROR(CriteriTecnici!$L1079*1,IFERROR(NUMBERVALUE(CriteriTecnici!$L1079,".",","),IFERROR(NUMBERVALUE(CriteriTecnici!$L1079,",","."),0))),4)&amp;""),",",".")&amp;", "&amp;CHAR(34)&amp;"flag"&amp;CHAR(34)&amp;": "&amp;SUBSTITUTE(TRIM(ROUND(IFERROR(CriteriTecnici!$M1079*1,IFERROR(NUMBERVALUE(CriteriTecnici!$M1079,".",","),IFERROR(NUMBERVALUE(CriteriTecnici!$M1079,",","."),0))),4)&amp;""),",",".")&amp;", "&amp;CHAR(34)&amp;"rawScore"&amp;CHAR(34)&amp;": "&amp;SUBSTITUTE(TRIM(ROUND(IFERROR(CriteriTecnici!$O1079*1,IFERROR(NUMBERVALUE(CriteriTecnici!$O1079,".",","),IFERROR(NUMBERVALUE(CriteriTecnici!$O1079,",","."),0))),4)&amp;""),",",".")&amp;CHAR(125)&amp;IF(TRUE,",",""))</f>
        <v/>
      </c>
    </row>
    <row r="1300">
      <c r="A1300" s="38">
        <f>IF(CriteriTecnici!$A1080="","","    "&amp;CHAR(123)&amp;CHAR(34)&amp;"bidderId"&amp;CHAR(34)&amp;": "&amp;CHAR(34)&amp;SUBSTITUTE(CriteriTecnici!$A1080,CHAR(34),"'")&amp;CHAR(34)&amp;", "&amp;CHAR(34)&amp;"lotId"&amp;CHAR(34)&amp;": "&amp;CHAR(34)&amp;SUBSTITUTE(CriteriTecnici!$C1080,CHAR(34),"'")&amp;CHAR(34)&amp;", "&amp;CHAR(34)&amp;"criterionId"&amp;CHAR(34)&amp;": "&amp;CHAR(34)&amp;SUBSTITUTE(CriteriTecnici!$D1080,CHAR(34),"'")&amp;CHAR(34)&amp;", "&amp;CHAR(34)&amp;"kind"&amp;CHAR(34)&amp;": "&amp;CHAR(34)&amp;SUBSTITUTE(CriteriTecnici!$F1080,CHAR(34),"'")&amp;CHAR(34)&amp;", "&amp;CHAR(34)&amp;"value"&amp;CHAR(34)&amp;": "&amp;SUBSTITUTE(TRIM(ROUND(IFERROR(CriteriTecnici!$N1080*1,IFERROR(NUMBERVALUE(CriteriTecnici!$N1080,".",","),IFERROR(NUMBERVALUE(CriteriTecnici!$N1080,",","."),0))),4)&amp;""),",",".")&amp;", "&amp;CHAR(34)&amp;"numerator"&amp;CHAR(34)&amp;": "&amp;SUBSTITUTE(TRIM(ROUND(IFERROR(CriteriTecnici!$K1080*1,IFERROR(NUMBERVALUE(CriteriTecnici!$K1080,".",","),IFERROR(NUMBERVALUE(CriteriTecnici!$K1080,",","."),0))),4)&amp;""),",",".")&amp;", "&amp;CHAR(34)&amp;"denominator"&amp;CHAR(34)&amp;": "&amp;SUBSTITUTE(TRIM(ROUND(IFERROR(CriteriTecnici!$L1080*1,IFERROR(NUMBERVALUE(CriteriTecnici!$L1080,".",","),IFERROR(NUMBERVALUE(CriteriTecnici!$L1080,",","."),0))),4)&amp;""),",",".")&amp;", "&amp;CHAR(34)&amp;"flag"&amp;CHAR(34)&amp;": "&amp;SUBSTITUTE(TRIM(ROUND(IFERROR(CriteriTecnici!$M1080*1,IFERROR(NUMBERVALUE(CriteriTecnici!$M1080,".",","),IFERROR(NUMBERVALUE(CriteriTecnici!$M1080,",","."),0))),4)&amp;""),",",".")&amp;", "&amp;CHAR(34)&amp;"rawScore"&amp;CHAR(34)&amp;": "&amp;SUBSTITUTE(TRIM(ROUND(IFERROR(CriteriTecnici!$O1080*1,IFERROR(NUMBERVALUE(CriteriTecnici!$O1080,".",","),IFERROR(NUMBERVALUE(CriteriTecnici!$O1080,",","."),0))),4)&amp;""),",",".")&amp;CHAR(125)&amp;IF(TRUE,",",""))</f>
        <v/>
      </c>
    </row>
    <row r="1301">
      <c r="A1301" s="38">
        <f>IF(CriteriTecnici!$A1081="","","    "&amp;CHAR(123)&amp;CHAR(34)&amp;"bidderId"&amp;CHAR(34)&amp;": "&amp;CHAR(34)&amp;SUBSTITUTE(CriteriTecnici!$A1081,CHAR(34),"'")&amp;CHAR(34)&amp;", "&amp;CHAR(34)&amp;"lotId"&amp;CHAR(34)&amp;": "&amp;CHAR(34)&amp;SUBSTITUTE(CriteriTecnici!$C1081,CHAR(34),"'")&amp;CHAR(34)&amp;", "&amp;CHAR(34)&amp;"criterionId"&amp;CHAR(34)&amp;": "&amp;CHAR(34)&amp;SUBSTITUTE(CriteriTecnici!$D1081,CHAR(34),"'")&amp;CHAR(34)&amp;", "&amp;CHAR(34)&amp;"kind"&amp;CHAR(34)&amp;": "&amp;CHAR(34)&amp;SUBSTITUTE(CriteriTecnici!$F1081,CHAR(34),"'")&amp;CHAR(34)&amp;", "&amp;CHAR(34)&amp;"value"&amp;CHAR(34)&amp;": "&amp;SUBSTITUTE(TRIM(ROUND(IFERROR(CriteriTecnici!$N1081*1,IFERROR(NUMBERVALUE(CriteriTecnici!$N1081,".",","),IFERROR(NUMBERVALUE(CriteriTecnici!$N1081,",","."),0))),4)&amp;""),",",".")&amp;", "&amp;CHAR(34)&amp;"numerator"&amp;CHAR(34)&amp;": "&amp;SUBSTITUTE(TRIM(ROUND(IFERROR(CriteriTecnici!$K1081*1,IFERROR(NUMBERVALUE(CriteriTecnici!$K1081,".",","),IFERROR(NUMBERVALUE(CriteriTecnici!$K1081,",","."),0))),4)&amp;""),",",".")&amp;", "&amp;CHAR(34)&amp;"denominator"&amp;CHAR(34)&amp;": "&amp;SUBSTITUTE(TRIM(ROUND(IFERROR(CriteriTecnici!$L1081*1,IFERROR(NUMBERVALUE(CriteriTecnici!$L1081,".",","),IFERROR(NUMBERVALUE(CriteriTecnici!$L1081,",","."),0))),4)&amp;""),",",".")&amp;", "&amp;CHAR(34)&amp;"flag"&amp;CHAR(34)&amp;": "&amp;SUBSTITUTE(TRIM(ROUND(IFERROR(CriteriTecnici!$M1081*1,IFERROR(NUMBERVALUE(CriteriTecnici!$M1081,".",","),IFERROR(NUMBERVALUE(CriteriTecnici!$M1081,",","."),0))),4)&amp;""),",",".")&amp;", "&amp;CHAR(34)&amp;"rawScore"&amp;CHAR(34)&amp;": "&amp;SUBSTITUTE(TRIM(ROUND(IFERROR(CriteriTecnici!$O1081*1,IFERROR(NUMBERVALUE(CriteriTecnici!$O1081,".",","),IFERROR(NUMBERVALUE(CriteriTecnici!$O1081,",","."),0))),4)&amp;""),",",".")&amp;CHAR(125)&amp;IF(TRUE,",",""))</f>
        <v/>
      </c>
    </row>
    <row r="1302">
      <c r="A1302" s="38">
        <f>IF(CriteriTecnici!$A1082="","","    "&amp;CHAR(123)&amp;CHAR(34)&amp;"bidderId"&amp;CHAR(34)&amp;": "&amp;CHAR(34)&amp;SUBSTITUTE(CriteriTecnici!$A1082,CHAR(34),"'")&amp;CHAR(34)&amp;", "&amp;CHAR(34)&amp;"lotId"&amp;CHAR(34)&amp;": "&amp;CHAR(34)&amp;SUBSTITUTE(CriteriTecnici!$C1082,CHAR(34),"'")&amp;CHAR(34)&amp;", "&amp;CHAR(34)&amp;"criterionId"&amp;CHAR(34)&amp;": "&amp;CHAR(34)&amp;SUBSTITUTE(CriteriTecnici!$D1082,CHAR(34),"'")&amp;CHAR(34)&amp;", "&amp;CHAR(34)&amp;"kind"&amp;CHAR(34)&amp;": "&amp;CHAR(34)&amp;SUBSTITUTE(CriteriTecnici!$F1082,CHAR(34),"'")&amp;CHAR(34)&amp;", "&amp;CHAR(34)&amp;"value"&amp;CHAR(34)&amp;": "&amp;SUBSTITUTE(TRIM(ROUND(IFERROR(CriteriTecnici!$N1082*1,IFERROR(NUMBERVALUE(CriteriTecnici!$N1082,".",","),IFERROR(NUMBERVALUE(CriteriTecnici!$N1082,",","."),0))),4)&amp;""),",",".")&amp;", "&amp;CHAR(34)&amp;"numerator"&amp;CHAR(34)&amp;": "&amp;SUBSTITUTE(TRIM(ROUND(IFERROR(CriteriTecnici!$K1082*1,IFERROR(NUMBERVALUE(CriteriTecnici!$K1082,".",","),IFERROR(NUMBERVALUE(CriteriTecnici!$K1082,",","."),0))),4)&amp;""),",",".")&amp;", "&amp;CHAR(34)&amp;"denominator"&amp;CHAR(34)&amp;": "&amp;SUBSTITUTE(TRIM(ROUND(IFERROR(CriteriTecnici!$L1082*1,IFERROR(NUMBERVALUE(CriteriTecnici!$L1082,".",","),IFERROR(NUMBERVALUE(CriteriTecnici!$L1082,",","."),0))),4)&amp;""),",",".")&amp;", "&amp;CHAR(34)&amp;"flag"&amp;CHAR(34)&amp;": "&amp;SUBSTITUTE(TRIM(ROUND(IFERROR(CriteriTecnici!$M1082*1,IFERROR(NUMBERVALUE(CriteriTecnici!$M1082,".",","),IFERROR(NUMBERVALUE(CriteriTecnici!$M1082,",","."),0))),4)&amp;""),",",".")&amp;", "&amp;CHAR(34)&amp;"rawScore"&amp;CHAR(34)&amp;": "&amp;SUBSTITUTE(TRIM(ROUND(IFERROR(CriteriTecnici!$O1082*1,IFERROR(NUMBERVALUE(CriteriTecnici!$O1082,".",","),IFERROR(NUMBERVALUE(CriteriTecnici!$O1082,",","."),0))),4)&amp;""),",",".")&amp;CHAR(125)&amp;IF(TRUE,",",""))</f>
        <v/>
      </c>
    </row>
    <row r="1303">
      <c r="A1303" s="38">
        <f>IF(CriteriTecnici!$A1083="","","    "&amp;CHAR(123)&amp;CHAR(34)&amp;"bidderId"&amp;CHAR(34)&amp;": "&amp;CHAR(34)&amp;SUBSTITUTE(CriteriTecnici!$A1083,CHAR(34),"'")&amp;CHAR(34)&amp;", "&amp;CHAR(34)&amp;"lotId"&amp;CHAR(34)&amp;": "&amp;CHAR(34)&amp;SUBSTITUTE(CriteriTecnici!$C1083,CHAR(34),"'")&amp;CHAR(34)&amp;", "&amp;CHAR(34)&amp;"criterionId"&amp;CHAR(34)&amp;": "&amp;CHAR(34)&amp;SUBSTITUTE(CriteriTecnici!$D1083,CHAR(34),"'")&amp;CHAR(34)&amp;", "&amp;CHAR(34)&amp;"kind"&amp;CHAR(34)&amp;": "&amp;CHAR(34)&amp;SUBSTITUTE(CriteriTecnici!$F1083,CHAR(34),"'")&amp;CHAR(34)&amp;", "&amp;CHAR(34)&amp;"value"&amp;CHAR(34)&amp;": "&amp;SUBSTITUTE(TRIM(ROUND(IFERROR(CriteriTecnici!$N1083*1,IFERROR(NUMBERVALUE(CriteriTecnici!$N1083,".",","),IFERROR(NUMBERVALUE(CriteriTecnici!$N1083,",","."),0))),4)&amp;""),",",".")&amp;", "&amp;CHAR(34)&amp;"numerator"&amp;CHAR(34)&amp;": "&amp;SUBSTITUTE(TRIM(ROUND(IFERROR(CriteriTecnici!$K1083*1,IFERROR(NUMBERVALUE(CriteriTecnici!$K1083,".",","),IFERROR(NUMBERVALUE(CriteriTecnici!$K1083,",","."),0))),4)&amp;""),",",".")&amp;", "&amp;CHAR(34)&amp;"denominator"&amp;CHAR(34)&amp;": "&amp;SUBSTITUTE(TRIM(ROUND(IFERROR(CriteriTecnici!$L1083*1,IFERROR(NUMBERVALUE(CriteriTecnici!$L1083,".",","),IFERROR(NUMBERVALUE(CriteriTecnici!$L1083,",","."),0))),4)&amp;""),",",".")&amp;", "&amp;CHAR(34)&amp;"flag"&amp;CHAR(34)&amp;": "&amp;SUBSTITUTE(TRIM(ROUND(IFERROR(CriteriTecnici!$M1083*1,IFERROR(NUMBERVALUE(CriteriTecnici!$M1083,".",","),IFERROR(NUMBERVALUE(CriteriTecnici!$M1083,",","."),0))),4)&amp;""),",",".")&amp;", "&amp;CHAR(34)&amp;"rawScore"&amp;CHAR(34)&amp;": "&amp;SUBSTITUTE(TRIM(ROUND(IFERROR(CriteriTecnici!$O1083*1,IFERROR(NUMBERVALUE(CriteriTecnici!$O1083,".",","),IFERROR(NUMBERVALUE(CriteriTecnici!$O1083,",","."),0))),4)&amp;""),",",".")&amp;CHAR(125)&amp;IF(TRUE,",",""))</f>
        <v/>
      </c>
    </row>
    <row r="1304">
      <c r="A1304" s="38">
        <f>IF(CriteriTecnici!$A1084="","","    "&amp;CHAR(123)&amp;CHAR(34)&amp;"bidderId"&amp;CHAR(34)&amp;": "&amp;CHAR(34)&amp;SUBSTITUTE(CriteriTecnici!$A1084,CHAR(34),"'")&amp;CHAR(34)&amp;", "&amp;CHAR(34)&amp;"lotId"&amp;CHAR(34)&amp;": "&amp;CHAR(34)&amp;SUBSTITUTE(CriteriTecnici!$C1084,CHAR(34),"'")&amp;CHAR(34)&amp;", "&amp;CHAR(34)&amp;"criterionId"&amp;CHAR(34)&amp;": "&amp;CHAR(34)&amp;SUBSTITUTE(CriteriTecnici!$D1084,CHAR(34),"'")&amp;CHAR(34)&amp;", "&amp;CHAR(34)&amp;"kind"&amp;CHAR(34)&amp;": "&amp;CHAR(34)&amp;SUBSTITUTE(CriteriTecnici!$F1084,CHAR(34),"'")&amp;CHAR(34)&amp;", "&amp;CHAR(34)&amp;"value"&amp;CHAR(34)&amp;": "&amp;SUBSTITUTE(TRIM(ROUND(IFERROR(CriteriTecnici!$N1084*1,IFERROR(NUMBERVALUE(CriteriTecnici!$N1084,".",","),IFERROR(NUMBERVALUE(CriteriTecnici!$N1084,",","."),0))),4)&amp;""),",",".")&amp;", "&amp;CHAR(34)&amp;"numerator"&amp;CHAR(34)&amp;": "&amp;SUBSTITUTE(TRIM(ROUND(IFERROR(CriteriTecnici!$K1084*1,IFERROR(NUMBERVALUE(CriteriTecnici!$K1084,".",","),IFERROR(NUMBERVALUE(CriteriTecnici!$K1084,",","."),0))),4)&amp;""),",",".")&amp;", "&amp;CHAR(34)&amp;"denominator"&amp;CHAR(34)&amp;": "&amp;SUBSTITUTE(TRIM(ROUND(IFERROR(CriteriTecnici!$L1084*1,IFERROR(NUMBERVALUE(CriteriTecnici!$L1084,".",","),IFERROR(NUMBERVALUE(CriteriTecnici!$L1084,",","."),0))),4)&amp;""),",",".")&amp;", "&amp;CHAR(34)&amp;"flag"&amp;CHAR(34)&amp;": "&amp;SUBSTITUTE(TRIM(ROUND(IFERROR(CriteriTecnici!$M1084*1,IFERROR(NUMBERVALUE(CriteriTecnici!$M1084,".",","),IFERROR(NUMBERVALUE(CriteriTecnici!$M1084,",","."),0))),4)&amp;""),",",".")&amp;", "&amp;CHAR(34)&amp;"rawScore"&amp;CHAR(34)&amp;": "&amp;SUBSTITUTE(TRIM(ROUND(IFERROR(CriteriTecnici!$O1084*1,IFERROR(NUMBERVALUE(CriteriTecnici!$O1084,".",","),IFERROR(NUMBERVALUE(CriteriTecnici!$O1084,",","."),0))),4)&amp;""),",",".")&amp;CHAR(125)&amp;IF(TRUE,",",""))</f>
        <v/>
      </c>
    </row>
    <row r="1305">
      <c r="A1305" s="38">
        <f>IF(CriteriTecnici!$A1085="","","    "&amp;CHAR(123)&amp;CHAR(34)&amp;"bidderId"&amp;CHAR(34)&amp;": "&amp;CHAR(34)&amp;SUBSTITUTE(CriteriTecnici!$A1085,CHAR(34),"'")&amp;CHAR(34)&amp;", "&amp;CHAR(34)&amp;"lotId"&amp;CHAR(34)&amp;": "&amp;CHAR(34)&amp;SUBSTITUTE(CriteriTecnici!$C1085,CHAR(34),"'")&amp;CHAR(34)&amp;", "&amp;CHAR(34)&amp;"criterionId"&amp;CHAR(34)&amp;": "&amp;CHAR(34)&amp;SUBSTITUTE(CriteriTecnici!$D1085,CHAR(34),"'")&amp;CHAR(34)&amp;", "&amp;CHAR(34)&amp;"kind"&amp;CHAR(34)&amp;": "&amp;CHAR(34)&amp;SUBSTITUTE(CriteriTecnici!$F1085,CHAR(34),"'")&amp;CHAR(34)&amp;", "&amp;CHAR(34)&amp;"value"&amp;CHAR(34)&amp;": "&amp;SUBSTITUTE(TRIM(ROUND(IFERROR(CriteriTecnici!$N1085*1,IFERROR(NUMBERVALUE(CriteriTecnici!$N1085,".",","),IFERROR(NUMBERVALUE(CriteriTecnici!$N1085,",","."),0))),4)&amp;""),",",".")&amp;", "&amp;CHAR(34)&amp;"numerator"&amp;CHAR(34)&amp;": "&amp;SUBSTITUTE(TRIM(ROUND(IFERROR(CriteriTecnici!$K1085*1,IFERROR(NUMBERVALUE(CriteriTecnici!$K1085,".",","),IFERROR(NUMBERVALUE(CriteriTecnici!$K1085,",","."),0))),4)&amp;""),",",".")&amp;", "&amp;CHAR(34)&amp;"denominator"&amp;CHAR(34)&amp;": "&amp;SUBSTITUTE(TRIM(ROUND(IFERROR(CriteriTecnici!$L1085*1,IFERROR(NUMBERVALUE(CriteriTecnici!$L1085,".",","),IFERROR(NUMBERVALUE(CriteriTecnici!$L1085,",","."),0))),4)&amp;""),",",".")&amp;", "&amp;CHAR(34)&amp;"flag"&amp;CHAR(34)&amp;": "&amp;SUBSTITUTE(TRIM(ROUND(IFERROR(CriteriTecnici!$M1085*1,IFERROR(NUMBERVALUE(CriteriTecnici!$M1085,".",","),IFERROR(NUMBERVALUE(CriteriTecnici!$M1085,",","."),0))),4)&amp;""),",",".")&amp;", "&amp;CHAR(34)&amp;"rawScore"&amp;CHAR(34)&amp;": "&amp;SUBSTITUTE(TRIM(ROUND(IFERROR(CriteriTecnici!$O1085*1,IFERROR(NUMBERVALUE(CriteriTecnici!$O1085,".",","),IFERROR(NUMBERVALUE(CriteriTecnici!$O1085,",","."),0))),4)&amp;""),",",".")&amp;CHAR(125)&amp;IF(TRUE,",",""))</f>
        <v/>
      </c>
    </row>
    <row r="1306">
      <c r="A1306" s="38">
        <f>IF(CriteriTecnici!$A1086="","","    "&amp;CHAR(123)&amp;CHAR(34)&amp;"bidderId"&amp;CHAR(34)&amp;": "&amp;CHAR(34)&amp;SUBSTITUTE(CriteriTecnici!$A1086,CHAR(34),"'")&amp;CHAR(34)&amp;", "&amp;CHAR(34)&amp;"lotId"&amp;CHAR(34)&amp;": "&amp;CHAR(34)&amp;SUBSTITUTE(CriteriTecnici!$C1086,CHAR(34),"'")&amp;CHAR(34)&amp;", "&amp;CHAR(34)&amp;"criterionId"&amp;CHAR(34)&amp;": "&amp;CHAR(34)&amp;SUBSTITUTE(CriteriTecnici!$D1086,CHAR(34),"'")&amp;CHAR(34)&amp;", "&amp;CHAR(34)&amp;"kind"&amp;CHAR(34)&amp;": "&amp;CHAR(34)&amp;SUBSTITUTE(CriteriTecnici!$F1086,CHAR(34),"'")&amp;CHAR(34)&amp;", "&amp;CHAR(34)&amp;"value"&amp;CHAR(34)&amp;": "&amp;SUBSTITUTE(TRIM(ROUND(IFERROR(CriteriTecnici!$N1086*1,IFERROR(NUMBERVALUE(CriteriTecnici!$N1086,".",","),IFERROR(NUMBERVALUE(CriteriTecnici!$N1086,",","."),0))),4)&amp;""),",",".")&amp;", "&amp;CHAR(34)&amp;"numerator"&amp;CHAR(34)&amp;": "&amp;SUBSTITUTE(TRIM(ROUND(IFERROR(CriteriTecnici!$K1086*1,IFERROR(NUMBERVALUE(CriteriTecnici!$K1086,".",","),IFERROR(NUMBERVALUE(CriteriTecnici!$K1086,",","."),0))),4)&amp;""),",",".")&amp;", "&amp;CHAR(34)&amp;"denominator"&amp;CHAR(34)&amp;": "&amp;SUBSTITUTE(TRIM(ROUND(IFERROR(CriteriTecnici!$L1086*1,IFERROR(NUMBERVALUE(CriteriTecnici!$L1086,".",","),IFERROR(NUMBERVALUE(CriteriTecnici!$L1086,",","."),0))),4)&amp;""),",",".")&amp;", "&amp;CHAR(34)&amp;"flag"&amp;CHAR(34)&amp;": "&amp;SUBSTITUTE(TRIM(ROUND(IFERROR(CriteriTecnici!$M1086*1,IFERROR(NUMBERVALUE(CriteriTecnici!$M1086,".",","),IFERROR(NUMBERVALUE(CriteriTecnici!$M1086,",","."),0))),4)&amp;""),",",".")&amp;", "&amp;CHAR(34)&amp;"rawScore"&amp;CHAR(34)&amp;": "&amp;SUBSTITUTE(TRIM(ROUND(IFERROR(CriteriTecnici!$O1086*1,IFERROR(NUMBERVALUE(CriteriTecnici!$O1086,".",","),IFERROR(NUMBERVALUE(CriteriTecnici!$O1086,",","."),0))),4)&amp;""),",",".")&amp;CHAR(125)&amp;IF(TRUE,",",""))</f>
        <v/>
      </c>
    </row>
    <row r="1307">
      <c r="A1307" s="38">
        <f>IF(CriteriTecnici!$A1087="","","    "&amp;CHAR(123)&amp;CHAR(34)&amp;"bidderId"&amp;CHAR(34)&amp;": "&amp;CHAR(34)&amp;SUBSTITUTE(CriteriTecnici!$A1087,CHAR(34),"'")&amp;CHAR(34)&amp;", "&amp;CHAR(34)&amp;"lotId"&amp;CHAR(34)&amp;": "&amp;CHAR(34)&amp;SUBSTITUTE(CriteriTecnici!$C1087,CHAR(34),"'")&amp;CHAR(34)&amp;", "&amp;CHAR(34)&amp;"criterionId"&amp;CHAR(34)&amp;": "&amp;CHAR(34)&amp;SUBSTITUTE(CriteriTecnici!$D1087,CHAR(34),"'")&amp;CHAR(34)&amp;", "&amp;CHAR(34)&amp;"kind"&amp;CHAR(34)&amp;": "&amp;CHAR(34)&amp;SUBSTITUTE(CriteriTecnici!$F1087,CHAR(34),"'")&amp;CHAR(34)&amp;", "&amp;CHAR(34)&amp;"value"&amp;CHAR(34)&amp;": "&amp;SUBSTITUTE(TRIM(ROUND(IFERROR(CriteriTecnici!$N1087*1,IFERROR(NUMBERVALUE(CriteriTecnici!$N1087,".",","),IFERROR(NUMBERVALUE(CriteriTecnici!$N1087,",","."),0))),4)&amp;""),",",".")&amp;", "&amp;CHAR(34)&amp;"numerator"&amp;CHAR(34)&amp;": "&amp;SUBSTITUTE(TRIM(ROUND(IFERROR(CriteriTecnici!$K1087*1,IFERROR(NUMBERVALUE(CriteriTecnici!$K1087,".",","),IFERROR(NUMBERVALUE(CriteriTecnici!$K1087,",","."),0))),4)&amp;""),",",".")&amp;", "&amp;CHAR(34)&amp;"denominator"&amp;CHAR(34)&amp;": "&amp;SUBSTITUTE(TRIM(ROUND(IFERROR(CriteriTecnici!$L1087*1,IFERROR(NUMBERVALUE(CriteriTecnici!$L1087,".",","),IFERROR(NUMBERVALUE(CriteriTecnici!$L1087,",","."),0))),4)&amp;""),",",".")&amp;", "&amp;CHAR(34)&amp;"flag"&amp;CHAR(34)&amp;": "&amp;SUBSTITUTE(TRIM(ROUND(IFERROR(CriteriTecnici!$M1087*1,IFERROR(NUMBERVALUE(CriteriTecnici!$M1087,".",","),IFERROR(NUMBERVALUE(CriteriTecnici!$M1087,",","."),0))),4)&amp;""),",",".")&amp;", "&amp;CHAR(34)&amp;"rawScore"&amp;CHAR(34)&amp;": "&amp;SUBSTITUTE(TRIM(ROUND(IFERROR(CriteriTecnici!$O1087*1,IFERROR(NUMBERVALUE(CriteriTecnici!$O1087,".",","),IFERROR(NUMBERVALUE(CriteriTecnici!$O1087,",","."),0))),4)&amp;""),",",".")&amp;CHAR(125)&amp;IF(TRUE,",",""))</f>
        <v/>
      </c>
    </row>
    <row r="1308">
      <c r="A1308" s="38">
        <f>IF(CriteriTecnici!$A1088="","","    "&amp;CHAR(123)&amp;CHAR(34)&amp;"bidderId"&amp;CHAR(34)&amp;": "&amp;CHAR(34)&amp;SUBSTITUTE(CriteriTecnici!$A1088,CHAR(34),"'")&amp;CHAR(34)&amp;", "&amp;CHAR(34)&amp;"lotId"&amp;CHAR(34)&amp;": "&amp;CHAR(34)&amp;SUBSTITUTE(CriteriTecnici!$C1088,CHAR(34),"'")&amp;CHAR(34)&amp;", "&amp;CHAR(34)&amp;"criterionId"&amp;CHAR(34)&amp;": "&amp;CHAR(34)&amp;SUBSTITUTE(CriteriTecnici!$D1088,CHAR(34),"'")&amp;CHAR(34)&amp;", "&amp;CHAR(34)&amp;"kind"&amp;CHAR(34)&amp;": "&amp;CHAR(34)&amp;SUBSTITUTE(CriteriTecnici!$F1088,CHAR(34),"'")&amp;CHAR(34)&amp;", "&amp;CHAR(34)&amp;"value"&amp;CHAR(34)&amp;": "&amp;SUBSTITUTE(TRIM(ROUND(IFERROR(CriteriTecnici!$N1088*1,IFERROR(NUMBERVALUE(CriteriTecnici!$N1088,".",","),IFERROR(NUMBERVALUE(CriteriTecnici!$N1088,",","."),0))),4)&amp;""),",",".")&amp;", "&amp;CHAR(34)&amp;"numerator"&amp;CHAR(34)&amp;": "&amp;SUBSTITUTE(TRIM(ROUND(IFERROR(CriteriTecnici!$K1088*1,IFERROR(NUMBERVALUE(CriteriTecnici!$K1088,".",","),IFERROR(NUMBERVALUE(CriteriTecnici!$K1088,",","."),0))),4)&amp;""),",",".")&amp;", "&amp;CHAR(34)&amp;"denominator"&amp;CHAR(34)&amp;": "&amp;SUBSTITUTE(TRIM(ROUND(IFERROR(CriteriTecnici!$L1088*1,IFERROR(NUMBERVALUE(CriteriTecnici!$L1088,".",","),IFERROR(NUMBERVALUE(CriteriTecnici!$L1088,",","."),0))),4)&amp;""),",",".")&amp;", "&amp;CHAR(34)&amp;"flag"&amp;CHAR(34)&amp;": "&amp;SUBSTITUTE(TRIM(ROUND(IFERROR(CriteriTecnici!$M1088*1,IFERROR(NUMBERVALUE(CriteriTecnici!$M1088,".",","),IFERROR(NUMBERVALUE(CriteriTecnici!$M1088,",","."),0))),4)&amp;""),",",".")&amp;", "&amp;CHAR(34)&amp;"rawScore"&amp;CHAR(34)&amp;": "&amp;SUBSTITUTE(TRIM(ROUND(IFERROR(CriteriTecnici!$O1088*1,IFERROR(NUMBERVALUE(CriteriTecnici!$O1088,".",","),IFERROR(NUMBERVALUE(CriteriTecnici!$O1088,",","."),0))),4)&amp;""),",",".")&amp;CHAR(125)&amp;IF(TRUE,",",""))</f>
        <v/>
      </c>
    </row>
    <row r="1309">
      <c r="A1309" s="38">
        <f>IF(CriteriTecnici!$A1089="","","    "&amp;CHAR(123)&amp;CHAR(34)&amp;"bidderId"&amp;CHAR(34)&amp;": "&amp;CHAR(34)&amp;SUBSTITUTE(CriteriTecnici!$A1089,CHAR(34),"'")&amp;CHAR(34)&amp;", "&amp;CHAR(34)&amp;"lotId"&amp;CHAR(34)&amp;": "&amp;CHAR(34)&amp;SUBSTITUTE(CriteriTecnici!$C1089,CHAR(34),"'")&amp;CHAR(34)&amp;", "&amp;CHAR(34)&amp;"criterionId"&amp;CHAR(34)&amp;": "&amp;CHAR(34)&amp;SUBSTITUTE(CriteriTecnici!$D1089,CHAR(34),"'")&amp;CHAR(34)&amp;", "&amp;CHAR(34)&amp;"kind"&amp;CHAR(34)&amp;": "&amp;CHAR(34)&amp;SUBSTITUTE(CriteriTecnici!$F1089,CHAR(34),"'")&amp;CHAR(34)&amp;", "&amp;CHAR(34)&amp;"value"&amp;CHAR(34)&amp;": "&amp;SUBSTITUTE(TRIM(ROUND(IFERROR(CriteriTecnici!$N1089*1,IFERROR(NUMBERVALUE(CriteriTecnici!$N1089,".",","),IFERROR(NUMBERVALUE(CriteriTecnici!$N1089,",","."),0))),4)&amp;""),",",".")&amp;", "&amp;CHAR(34)&amp;"numerator"&amp;CHAR(34)&amp;": "&amp;SUBSTITUTE(TRIM(ROUND(IFERROR(CriteriTecnici!$K1089*1,IFERROR(NUMBERVALUE(CriteriTecnici!$K1089,".",","),IFERROR(NUMBERVALUE(CriteriTecnici!$K1089,",","."),0))),4)&amp;""),",",".")&amp;", "&amp;CHAR(34)&amp;"denominator"&amp;CHAR(34)&amp;": "&amp;SUBSTITUTE(TRIM(ROUND(IFERROR(CriteriTecnici!$L1089*1,IFERROR(NUMBERVALUE(CriteriTecnici!$L1089,".",","),IFERROR(NUMBERVALUE(CriteriTecnici!$L1089,",","."),0))),4)&amp;""),",",".")&amp;", "&amp;CHAR(34)&amp;"flag"&amp;CHAR(34)&amp;": "&amp;SUBSTITUTE(TRIM(ROUND(IFERROR(CriteriTecnici!$M1089*1,IFERROR(NUMBERVALUE(CriteriTecnici!$M1089,".",","),IFERROR(NUMBERVALUE(CriteriTecnici!$M1089,",","."),0))),4)&amp;""),",",".")&amp;", "&amp;CHAR(34)&amp;"rawScore"&amp;CHAR(34)&amp;": "&amp;SUBSTITUTE(TRIM(ROUND(IFERROR(CriteriTecnici!$O1089*1,IFERROR(NUMBERVALUE(CriteriTecnici!$O1089,".",","),IFERROR(NUMBERVALUE(CriteriTecnici!$O1089,",","."),0))),4)&amp;""),",",".")&amp;CHAR(125)&amp;IF(COUNTA(Offerte!$A37:$A$200)&gt;0,",",""))</f>
        <v/>
      </c>
    </row>
    <row r="1310">
      <c r="A1310" s="38">
        <f>IF(CriteriTecnici!$A1090="","","    "&amp;CHAR(123)&amp;CHAR(34)&amp;"bidderId"&amp;CHAR(34)&amp;": "&amp;CHAR(34)&amp;SUBSTITUTE(CriteriTecnici!$A1090,CHAR(34),"'")&amp;CHAR(34)&amp;", "&amp;CHAR(34)&amp;"lotId"&amp;CHAR(34)&amp;": "&amp;CHAR(34)&amp;SUBSTITUTE(CriteriTecnici!$C1090,CHAR(34),"'")&amp;CHAR(34)&amp;", "&amp;CHAR(34)&amp;"criterionId"&amp;CHAR(34)&amp;": "&amp;CHAR(34)&amp;SUBSTITUTE(CriteriTecnici!$D1090,CHAR(34),"'")&amp;CHAR(34)&amp;", "&amp;CHAR(34)&amp;"kind"&amp;CHAR(34)&amp;": "&amp;CHAR(34)&amp;SUBSTITUTE(CriteriTecnici!$F1090,CHAR(34),"'")&amp;CHAR(34)&amp;", "&amp;CHAR(34)&amp;"value"&amp;CHAR(34)&amp;": "&amp;SUBSTITUTE(TRIM(ROUND(IFERROR(CriteriTecnici!$N1090*1,IFERROR(NUMBERVALUE(CriteriTecnici!$N1090,".",","),IFERROR(NUMBERVALUE(CriteriTecnici!$N1090,",","."),0))),4)&amp;""),",",".")&amp;", "&amp;CHAR(34)&amp;"numerator"&amp;CHAR(34)&amp;": "&amp;SUBSTITUTE(TRIM(ROUND(IFERROR(CriteriTecnici!$K1090*1,IFERROR(NUMBERVALUE(CriteriTecnici!$K1090,".",","),IFERROR(NUMBERVALUE(CriteriTecnici!$K1090,",","."),0))),4)&amp;""),",",".")&amp;", "&amp;CHAR(34)&amp;"denominator"&amp;CHAR(34)&amp;": "&amp;SUBSTITUTE(TRIM(ROUND(IFERROR(CriteriTecnici!$L1090*1,IFERROR(NUMBERVALUE(CriteriTecnici!$L1090,".",","),IFERROR(NUMBERVALUE(CriteriTecnici!$L1090,",","."),0))),4)&amp;""),",",".")&amp;", "&amp;CHAR(34)&amp;"flag"&amp;CHAR(34)&amp;": "&amp;SUBSTITUTE(TRIM(ROUND(IFERROR(CriteriTecnici!$M1090*1,IFERROR(NUMBERVALUE(CriteriTecnici!$M1090,".",","),IFERROR(NUMBERVALUE(CriteriTecnici!$M1090,",","."),0))),4)&amp;""),",",".")&amp;", "&amp;CHAR(34)&amp;"rawScore"&amp;CHAR(34)&amp;": "&amp;SUBSTITUTE(TRIM(ROUND(IFERROR(CriteriTecnici!$O1090*1,IFERROR(NUMBERVALUE(CriteriTecnici!$O1090,".",","),IFERROR(NUMBERVALUE(CriteriTecnici!$O1090,",","."),0))),4)&amp;""),",",".")&amp;CHAR(125)&amp;IF(TRUE,",",""))</f>
        <v/>
      </c>
    </row>
    <row r="1311">
      <c r="A1311" s="38">
        <f>IF(CriteriTecnici!$A1091="","","    "&amp;CHAR(123)&amp;CHAR(34)&amp;"bidderId"&amp;CHAR(34)&amp;": "&amp;CHAR(34)&amp;SUBSTITUTE(CriteriTecnici!$A1091,CHAR(34),"'")&amp;CHAR(34)&amp;", "&amp;CHAR(34)&amp;"lotId"&amp;CHAR(34)&amp;": "&amp;CHAR(34)&amp;SUBSTITUTE(CriteriTecnici!$C1091,CHAR(34),"'")&amp;CHAR(34)&amp;", "&amp;CHAR(34)&amp;"criterionId"&amp;CHAR(34)&amp;": "&amp;CHAR(34)&amp;SUBSTITUTE(CriteriTecnici!$D1091,CHAR(34),"'")&amp;CHAR(34)&amp;", "&amp;CHAR(34)&amp;"kind"&amp;CHAR(34)&amp;": "&amp;CHAR(34)&amp;SUBSTITUTE(CriteriTecnici!$F1091,CHAR(34),"'")&amp;CHAR(34)&amp;", "&amp;CHAR(34)&amp;"value"&amp;CHAR(34)&amp;": "&amp;SUBSTITUTE(TRIM(ROUND(IFERROR(CriteriTecnici!$N1091*1,IFERROR(NUMBERVALUE(CriteriTecnici!$N1091,".",","),IFERROR(NUMBERVALUE(CriteriTecnici!$N1091,",","."),0))),4)&amp;""),",",".")&amp;", "&amp;CHAR(34)&amp;"numerator"&amp;CHAR(34)&amp;": "&amp;SUBSTITUTE(TRIM(ROUND(IFERROR(CriteriTecnici!$K1091*1,IFERROR(NUMBERVALUE(CriteriTecnici!$K1091,".",","),IFERROR(NUMBERVALUE(CriteriTecnici!$K1091,",","."),0))),4)&amp;""),",",".")&amp;", "&amp;CHAR(34)&amp;"denominator"&amp;CHAR(34)&amp;": "&amp;SUBSTITUTE(TRIM(ROUND(IFERROR(CriteriTecnici!$L1091*1,IFERROR(NUMBERVALUE(CriteriTecnici!$L1091,".",","),IFERROR(NUMBERVALUE(CriteriTecnici!$L1091,",","."),0))),4)&amp;""),",",".")&amp;", "&amp;CHAR(34)&amp;"flag"&amp;CHAR(34)&amp;": "&amp;SUBSTITUTE(TRIM(ROUND(IFERROR(CriteriTecnici!$M1091*1,IFERROR(NUMBERVALUE(CriteriTecnici!$M1091,".",","),IFERROR(NUMBERVALUE(CriteriTecnici!$M1091,",","."),0))),4)&amp;""),",",".")&amp;", "&amp;CHAR(34)&amp;"rawScore"&amp;CHAR(34)&amp;": "&amp;SUBSTITUTE(TRIM(ROUND(IFERROR(CriteriTecnici!$O1091*1,IFERROR(NUMBERVALUE(CriteriTecnici!$O1091,".",","),IFERROR(NUMBERVALUE(CriteriTecnici!$O1091,",","."),0))),4)&amp;""),",",".")&amp;CHAR(125)&amp;IF(TRUE,",",""))</f>
        <v/>
      </c>
    </row>
    <row r="1312">
      <c r="A1312" s="38">
        <f>IF(CriteriTecnici!$A1092="","","    "&amp;CHAR(123)&amp;CHAR(34)&amp;"bidderId"&amp;CHAR(34)&amp;": "&amp;CHAR(34)&amp;SUBSTITUTE(CriteriTecnici!$A1092,CHAR(34),"'")&amp;CHAR(34)&amp;", "&amp;CHAR(34)&amp;"lotId"&amp;CHAR(34)&amp;": "&amp;CHAR(34)&amp;SUBSTITUTE(CriteriTecnici!$C1092,CHAR(34),"'")&amp;CHAR(34)&amp;", "&amp;CHAR(34)&amp;"criterionId"&amp;CHAR(34)&amp;": "&amp;CHAR(34)&amp;SUBSTITUTE(CriteriTecnici!$D1092,CHAR(34),"'")&amp;CHAR(34)&amp;", "&amp;CHAR(34)&amp;"kind"&amp;CHAR(34)&amp;": "&amp;CHAR(34)&amp;SUBSTITUTE(CriteriTecnici!$F1092,CHAR(34),"'")&amp;CHAR(34)&amp;", "&amp;CHAR(34)&amp;"value"&amp;CHAR(34)&amp;": "&amp;SUBSTITUTE(TRIM(ROUND(IFERROR(CriteriTecnici!$N1092*1,IFERROR(NUMBERVALUE(CriteriTecnici!$N1092,".",","),IFERROR(NUMBERVALUE(CriteriTecnici!$N1092,",","."),0))),4)&amp;""),",",".")&amp;", "&amp;CHAR(34)&amp;"numerator"&amp;CHAR(34)&amp;": "&amp;SUBSTITUTE(TRIM(ROUND(IFERROR(CriteriTecnici!$K1092*1,IFERROR(NUMBERVALUE(CriteriTecnici!$K1092,".",","),IFERROR(NUMBERVALUE(CriteriTecnici!$K1092,",","."),0))),4)&amp;""),",",".")&amp;", "&amp;CHAR(34)&amp;"denominator"&amp;CHAR(34)&amp;": "&amp;SUBSTITUTE(TRIM(ROUND(IFERROR(CriteriTecnici!$L1092*1,IFERROR(NUMBERVALUE(CriteriTecnici!$L1092,".",","),IFERROR(NUMBERVALUE(CriteriTecnici!$L1092,",","."),0))),4)&amp;""),",",".")&amp;", "&amp;CHAR(34)&amp;"flag"&amp;CHAR(34)&amp;": "&amp;SUBSTITUTE(TRIM(ROUND(IFERROR(CriteriTecnici!$M1092*1,IFERROR(NUMBERVALUE(CriteriTecnici!$M1092,".",","),IFERROR(NUMBERVALUE(CriteriTecnici!$M1092,",","."),0))),4)&amp;""),",",".")&amp;", "&amp;CHAR(34)&amp;"rawScore"&amp;CHAR(34)&amp;": "&amp;SUBSTITUTE(TRIM(ROUND(IFERROR(CriteriTecnici!$O1092*1,IFERROR(NUMBERVALUE(CriteriTecnici!$O1092,".",","),IFERROR(NUMBERVALUE(CriteriTecnici!$O1092,",","."),0))),4)&amp;""),",",".")&amp;CHAR(125)&amp;IF(TRUE,",",""))</f>
        <v/>
      </c>
    </row>
    <row r="1313">
      <c r="A1313" s="38">
        <f>IF(CriteriTecnici!$A1093="","","    "&amp;CHAR(123)&amp;CHAR(34)&amp;"bidderId"&amp;CHAR(34)&amp;": "&amp;CHAR(34)&amp;SUBSTITUTE(CriteriTecnici!$A1093,CHAR(34),"'")&amp;CHAR(34)&amp;", "&amp;CHAR(34)&amp;"lotId"&amp;CHAR(34)&amp;": "&amp;CHAR(34)&amp;SUBSTITUTE(CriteriTecnici!$C1093,CHAR(34),"'")&amp;CHAR(34)&amp;", "&amp;CHAR(34)&amp;"criterionId"&amp;CHAR(34)&amp;": "&amp;CHAR(34)&amp;SUBSTITUTE(CriteriTecnici!$D1093,CHAR(34),"'")&amp;CHAR(34)&amp;", "&amp;CHAR(34)&amp;"kind"&amp;CHAR(34)&amp;": "&amp;CHAR(34)&amp;SUBSTITUTE(CriteriTecnici!$F1093,CHAR(34),"'")&amp;CHAR(34)&amp;", "&amp;CHAR(34)&amp;"value"&amp;CHAR(34)&amp;": "&amp;SUBSTITUTE(TRIM(ROUND(IFERROR(CriteriTecnici!$N1093*1,IFERROR(NUMBERVALUE(CriteriTecnici!$N1093,".",","),IFERROR(NUMBERVALUE(CriteriTecnici!$N1093,",","."),0))),4)&amp;""),",",".")&amp;", "&amp;CHAR(34)&amp;"numerator"&amp;CHAR(34)&amp;": "&amp;SUBSTITUTE(TRIM(ROUND(IFERROR(CriteriTecnici!$K1093*1,IFERROR(NUMBERVALUE(CriteriTecnici!$K1093,".",","),IFERROR(NUMBERVALUE(CriteriTecnici!$K1093,",","."),0))),4)&amp;""),",",".")&amp;", "&amp;CHAR(34)&amp;"denominator"&amp;CHAR(34)&amp;": "&amp;SUBSTITUTE(TRIM(ROUND(IFERROR(CriteriTecnici!$L1093*1,IFERROR(NUMBERVALUE(CriteriTecnici!$L1093,".",","),IFERROR(NUMBERVALUE(CriteriTecnici!$L1093,",","."),0))),4)&amp;""),",",".")&amp;", "&amp;CHAR(34)&amp;"flag"&amp;CHAR(34)&amp;": "&amp;SUBSTITUTE(TRIM(ROUND(IFERROR(CriteriTecnici!$M1093*1,IFERROR(NUMBERVALUE(CriteriTecnici!$M1093,".",","),IFERROR(NUMBERVALUE(CriteriTecnici!$M1093,",","."),0))),4)&amp;""),",",".")&amp;", "&amp;CHAR(34)&amp;"rawScore"&amp;CHAR(34)&amp;": "&amp;SUBSTITUTE(TRIM(ROUND(IFERROR(CriteriTecnici!$O1093*1,IFERROR(NUMBERVALUE(CriteriTecnici!$O1093,".",","),IFERROR(NUMBERVALUE(CriteriTecnici!$O1093,",","."),0))),4)&amp;""),",",".")&amp;CHAR(125)&amp;IF(TRUE,",",""))</f>
        <v/>
      </c>
    </row>
    <row r="1314">
      <c r="A1314" s="38">
        <f>IF(CriteriTecnici!$A1094="","","    "&amp;CHAR(123)&amp;CHAR(34)&amp;"bidderId"&amp;CHAR(34)&amp;": "&amp;CHAR(34)&amp;SUBSTITUTE(CriteriTecnici!$A1094,CHAR(34),"'")&amp;CHAR(34)&amp;", "&amp;CHAR(34)&amp;"lotId"&amp;CHAR(34)&amp;": "&amp;CHAR(34)&amp;SUBSTITUTE(CriteriTecnici!$C1094,CHAR(34),"'")&amp;CHAR(34)&amp;", "&amp;CHAR(34)&amp;"criterionId"&amp;CHAR(34)&amp;": "&amp;CHAR(34)&amp;SUBSTITUTE(CriteriTecnici!$D1094,CHAR(34),"'")&amp;CHAR(34)&amp;", "&amp;CHAR(34)&amp;"kind"&amp;CHAR(34)&amp;": "&amp;CHAR(34)&amp;SUBSTITUTE(CriteriTecnici!$F1094,CHAR(34),"'")&amp;CHAR(34)&amp;", "&amp;CHAR(34)&amp;"value"&amp;CHAR(34)&amp;": "&amp;SUBSTITUTE(TRIM(ROUND(IFERROR(CriteriTecnici!$N1094*1,IFERROR(NUMBERVALUE(CriteriTecnici!$N1094,".",","),IFERROR(NUMBERVALUE(CriteriTecnici!$N1094,",","."),0))),4)&amp;""),",",".")&amp;", "&amp;CHAR(34)&amp;"numerator"&amp;CHAR(34)&amp;": "&amp;SUBSTITUTE(TRIM(ROUND(IFERROR(CriteriTecnici!$K1094*1,IFERROR(NUMBERVALUE(CriteriTecnici!$K1094,".",","),IFERROR(NUMBERVALUE(CriteriTecnici!$K1094,",","."),0))),4)&amp;""),",",".")&amp;", "&amp;CHAR(34)&amp;"denominator"&amp;CHAR(34)&amp;": "&amp;SUBSTITUTE(TRIM(ROUND(IFERROR(CriteriTecnici!$L1094*1,IFERROR(NUMBERVALUE(CriteriTecnici!$L1094,".",","),IFERROR(NUMBERVALUE(CriteriTecnici!$L1094,",","."),0))),4)&amp;""),",",".")&amp;", "&amp;CHAR(34)&amp;"flag"&amp;CHAR(34)&amp;": "&amp;SUBSTITUTE(TRIM(ROUND(IFERROR(CriteriTecnici!$M1094*1,IFERROR(NUMBERVALUE(CriteriTecnici!$M1094,".",","),IFERROR(NUMBERVALUE(CriteriTecnici!$M1094,",","."),0))),4)&amp;""),",",".")&amp;", "&amp;CHAR(34)&amp;"rawScore"&amp;CHAR(34)&amp;": "&amp;SUBSTITUTE(TRIM(ROUND(IFERROR(CriteriTecnici!$O1094*1,IFERROR(NUMBERVALUE(CriteriTecnici!$O1094,".",","),IFERROR(NUMBERVALUE(CriteriTecnici!$O1094,",","."),0))),4)&amp;""),",",".")&amp;CHAR(125)&amp;IF(TRUE,",",""))</f>
        <v/>
      </c>
    </row>
    <row r="1315">
      <c r="A1315" s="38">
        <f>IF(CriteriTecnici!$A1095="","","    "&amp;CHAR(123)&amp;CHAR(34)&amp;"bidderId"&amp;CHAR(34)&amp;": "&amp;CHAR(34)&amp;SUBSTITUTE(CriteriTecnici!$A1095,CHAR(34),"'")&amp;CHAR(34)&amp;", "&amp;CHAR(34)&amp;"lotId"&amp;CHAR(34)&amp;": "&amp;CHAR(34)&amp;SUBSTITUTE(CriteriTecnici!$C1095,CHAR(34),"'")&amp;CHAR(34)&amp;", "&amp;CHAR(34)&amp;"criterionId"&amp;CHAR(34)&amp;": "&amp;CHAR(34)&amp;SUBSTITUTE(CriteriTecnici!$D1095,CHAR(34),"'")&amp;CHAR(34)&amp;", "&amp;CHAR(34)&amp;"kind"&amp;CHAR(34)&amp;": "&amp;CHAR(34)&amp;SUBSTITUTE(CriteriTecnici!$F1095,CHAR(34),"'")&amp;CHAR(34)&amp;", "&amp;CHAR(34)&amp;"value"&amp;CHAR(34)&amp;": "&amp;SUBSTITUTE(TRIM(ROUND(IFERROR(CriteriTecnici!$N1095*1,IFERROR(NUMBERVALUE(CriteriTecnici!$N1095,".",","),IFERROR(NUMBERVALUE(CriteriTecnici!$N1095,",","."),0))),4)&amp;""),",",".")&amp;", "&amp;CHAR(34)&amp;"numerator"&amp;CHAR(34)&amp;": "&amp;SUBSTITUTE(TRIM(ROUND(IFERROR(CriteriTecnici!$K1095*1,IFERROR(NUMBERVALUE(CriteriTecnici!$K1095,".",","),IFERROR(NUMBERVALUE(CriteriTecnici!$K1095,",","."),0))),4)&amp;""),",",".")&amp;", "&amp;CHAR(34)&amp;"denominator"&amp;CHAR(34)&amp;": "&amp;SUBSTITUTE(TRIM(ROUND(IFERROR(CriteriTecnici!$L1095*1,IFERROR(NUMBERVALUE(CriteriTecnici!$L1095,".",","),IFERROR(NUMBERVALUE(CriteriTecnici!$L1095,",","."),0))),4)&amp;""),",",".")&amp;", "&amp;CHAR(34)&amp;"flag"&amp;CHAR(34)&amp;": "&amp;SUBSTITUTE(TRIM(ROUND(IFERROR(CriteriTecnici!$M1095*1,IFERROR(NUMBERVALUE(CriteriTecnici!$M1095,".",","),IFERROR(NUMBERVALUE(CriteriTecnici!$M1095,",","."),0))),4)&amp;""),",",".")&amp;", "&amp;CHAR(34)&amp;"rawScore"&amp;CHAR(34)&amp;": "&amp;SUBSTITUTE(TRIM(ROUND(IFERROR(CriteriTecnici!$O1095*1,IFERROR(NUMBERVALUE(CriteriTecnici!$O1095,".",","),IFERROR(NUMBERVALUE(CriteriTecnici!$O1095,",","."),0))),4)&amp;""),",",".")&amp;CHAR(125)&amp;IF(TRUE,",",""))</f>
        <v/>
      </c>
    </row>
    <row r="1316">
      <c r="A1316" s="38">
        <f>IF(CriteriTecnici!$A1096="","","    "&amp;CHAR(123)&amp;CHAR(34)&amp;"bidderId"&amp;CHAR(34)&amp;": "&amp;CHAR(34)&amp;SUBSTITUTE(CriteriTecnici!$A1096,CHAR(34),"'")&amp;CHAR(34)&amp;", "&amp;CHAR(34)&amp;"lotId"&amp;CHAR(34)&amp;": "&amp;CHAR(34)&amp;SUBSTITUTE(CriteriTecnici!$C1096,CHAR(34),"'")&amp;CHAR(34)&amp;", "&amp;CHAR(34)&amp;"criterionId"&amp;CHAR(34)&amp;": "&amp;CHAR(34)&amp;SUBSTITUTE(CriteriTecnici!$D1096,CHAR(34),"'")&amp;CHAR(34)&amp;", "&amp;CHAR(34)&amp;"kind"&amp;CHAR(34)&amp;": "&amp;CHAR(34)&amp;SUBSTITUTE(CriteriTecnici!$F1096,CHAR(34),"'")&amp;CHAR(34)&amp;", "&amp;CHAR(34)&amp;"value"&amp;CHAR(34)&amp;": "&amp;SUBSTITUTE(TRIM(ROUND(IFERROR(CriteriTecnici!$N1096*1,IFERROR(NUMBERVALUE(CriteriTecnici!$N1096,".",","),IFERROR(NUMBERVALUE(CriteriTecnici!$N1096,",","."),0))),4)&amp;""),",",".")&amp;", "&amp;CHAR(34)&amp;"numerator"&amp;CHAR(34)&amp;": "&amp;SUBSTITUTE(TRIM(ROUND(IFERROR(CriteriTecnici!$K1096*1,IFERROR(NUMBERVALUE(CriteriTecnici!$K1096,".",","),IFERROR(NUMBERVALUE(CriteriTecnici!$K1096,",","."),0))),4)&amp;""),",",".")&amp;", "&amp;CHAR(34)&amp;"denominator"&amp;CHAR(34)&amp;": "&amp;SUBSTITUTE(TRIM(ROUND(IFERROR(CriteriTecnici!$L1096*1,IFERROR(NUMBERVALUE(CriteriTecnici!$L1096,".",","),IFERROR(NUMBERVALUE(CriteriTecnici!$L1096,",","."),0))),4)&amp;""),",",".")&amp;", "&amp;CHAR(34)&amp;"flag"&amp;CHAR(34)&amp;": "&amp;SUBSTITUTE(TRIM(ROUND(IFERROR(CriteriTecnici!$M1096*1,IFERROR(NUMBERVALUE(CriteriTecnici!$M1096,".",","),IFERROR(NUMBERVALUE(CriteriTecnici!$M1096,",","."),0))),4)&amp;""),",",".")&amp;", "&amp;CHAR(34)&amp;"rawScore"&amp;CHAR(34)&amp;": "&amp;SUBSTITUTE(TRIM(ROUND(IFERROR(CriteriTecnici!$O1096*1,IFERROR(NUMBERVALUE(CriteriTecnici!$O1096,".",","),IFERROR(NUMBERVALUE(CriteriTecnici!$O1096,",","."),0))),4)&amp;""),",",".")&amp;CHAR(125)&amp;IF(TRUE,",",""))</f>
        <v/>
      </c>
    </row>
    <row r="1317">
      <c r="A1317" s="38">
        <f>IF(CriteriTecnici!$A1097="","","    "&amp;CHAR(123)&amp;CHAR(34)&amp;"bidderId"&amp;CHAR(34)&amp;": "&amp;CHAR(34)&amp;SUBSTITUTE(CriteriTecnici!$A1097,CHAR(34),"'")&amp;CHAR(34)&amp;", "&amp;CHAR(34)&amp;"lotId"&amp;CHAR(34)&amp;": "&amp;CHAR(34)&amp;SUBSTITUTE(CriteriTecnici!$C1097,CHAR(34),"'")&amp;CHAR(34)&amp;", "&amp;CHAR(34)&amp;"criterionId"&amp;CHAR(34)&amp;": "&amp;CHAR(34)&amp;SUBSTITUTE(CriteriTecnici!$D1097,CHAR(34),"'")&amp;CHAR(34)&amp;", "&amp;CHAR(34)&amp;"kind"&amp;CHAR(34)&amp;": "&amp;CHAR(34)&amp;SUBSTITUTE(CriteriTecnici!$F1097,CHAR(34),"'")&amp;CHAR(34)&amp;", "&amp;CHAR(34)&amp;"value"&amp;CHAR(34)&amp;": "&amp;SUBSTITUTE(TRIM(ROUND(IFERROR(CriteriTecnici!$N1097*1,IFERROR(NUMBERVALUE(CriteriTecnici!$N1097,".",","),IFERROR(NUMBERVALUE(CriteriTecnici!$N1097,",","."),0))),4)&amp;""),",",".")&amp;", "&amp;CHAR(34)&amp;"numerator"&amp;CHAR(34)&amp;": "&amp;SUBSTITUTE(TRIM(ROUND(IFERROR(CriteriTecnici!$K1097*1,IFERROR(NUMBERVALUE(CriteriTecnici!$K1097,".",","),IFERROR(NUMBERVALUE(CriteriTecnici!$K1097,",","."),0))),4)&amp;""),",",".")&amp;", "&amp;CHAR(34)&amp;"denominator"&amp;CHAR(34)&amp;": "&amp;SUBSTITUTE(TRIM(ROUND(IFERROR(CriteriTecnici!$L1097*1,IFERROR(NUMBERVALUE(CriteriTecnici!$L1097,".",","),IFERROR(NUMBERVALUE(CriteriTecnici!$L1097,",","."),0))),4)&amp;""),",",".")&amp;", "&amp;CHAR(34)&amp;"flag"&amp;CHAR(34)&amp;": "&amp;SUBSTITUTE(TRIM(ROUND(IFERROR(CriteriTecnici!$M1097*1,IFERROR(NUMBERVALUE(CriteriTecnici!$M1097,".",","),IFERROR(NUMBERVALUE(CriteriTecnici!$M1097,",","."),0))),4)&amp;""),",",".")&amp;", "&amp;CHAR(34)&amp;"rawScore"&amp;CHAR(34)&amp;": "&amp;SUBSTITUTE(TRIM(ROUND(IFERROR(CriteriTecnici!$O1097*1,IFERROR(NUMBERVALUE(CriteriTecnici!$O1097,".",","),IFERROR(NUMBERVALUE(CriteriTecnici!$O1097,",","."),0))),4)&amp;""),",",".")&amp;CHAR(125)&amp;IF(TRUE,",",""))</f>
        <v/>
      </c>
    </row>
    <row r="1318">
      <c r="A1318" s="38">
        <f>IF(CriteriTecnici!$A1098="","","    "&amp;CHAR(123)&amp;CHAR(34)&amp;"bidderId"&amp;CHAR(34)&amp;": "&amp;CHAR(34)&amp;SUBSTITUTE(CriteriTecnici!$A1098,CHAR(34),"'")&amp;CHAR(34)&amp;", "&amp;CHAR(34)&amp;"lotId"&amp;CHAR(34)&amp;": "&amp;CHAR(34)&amp;SUBSTITUTE(CriteriTecnici!$C1098,CHAR(34),"'")&amp;CHAR(34)&amp;", "&amp;CHAR(34)&amp;"criterionId"&amp;CHAR(34)&amp;": "&amp;CHAR(34)&amp;SUBSTITUTE(CriteriTecnici!$D1098,CHAR(34),"'")&amp;CHAR(34)&amp;", "&amp;CHAR(34)&amp;"kind"&amp;CHAR(34)&amp;": "&amp;CHAR(34)&amp;SUBSTITUTE(CriteriTecnici!$F1098,CHAR(34),"'")&amp;CHAR(34)&amp;", "&amp;CHAR(34)&amp;"value"&amp;CHAR(34)&amp;": "&amp;SUBSTITUTE(TRIM(ROUND(IFERROR(CriteriTecnici!$N1098*1,IFERROR(NUMBERVALUE(CriteriTecnici!$N1098,".",","),IFERROR(NUMBERVALUE(CriteriTecnici!$N1098,",","."),0))),4)&amp;""),",",".")&amp;", "&amp;CHAR(34)&amp;"numerator"&amp;CHAR(34)&amp;": "&amp;SUBSTITUTE(TRIM(ROUND(IFERROR(CriteriTecnici!$K1098*1,IFERROR(NUMBERVALUE(CriteriTecnici!$K1098,".",","),IFERROR(NUMBERVALUE(CriteriTecnici!$K1098,",","."),0))),4)&amp;""),",",".")&amp;", "&amp;CHAR(34)&amp;"denominator"&amp;CHAR(34)&amp;": "&amp;SUBSTITUTE(TRIM(ROUND(IFERROR(CriteriTecnici!$L1098*1,IFERROR(NUMBERVALUE(CriteriTecnici!$L1098,".",","),IFERROR(NUMBERVALUE(CriteriTecnici!$L1098,",","."),0))),4)&amp;""),",",".")&amp;", "&amp;CHAR(34)&amp;"flag"&amp;CHAR(34)&amp;": "&amp;SUBSTITUTE(TRIM(ROUND(IFERROR(CriteriTecnici!$M1098*1,IFERROR(NUMBERVALUE(CriteriTecnici!$M1098,".",","),IFERROR(NUMBERVALUE(CriteriTecnici!$M1098,",","."),0))),4)&amp;""),",",".")&amp;", "&amp;CHAR(34)&amp;"rawScore"&amp;CHAR(34)&amp;": "&amp;SUBSTITUTE(TRIM(ROUND(IFERROR(CriteriTecnici!$O1098*1,IFERROR(NUMBERVALUE(CriteriTecnici!$O1098,".",","),IFERROR(NUMBERVALUE(CriteriTecnici!$O1098,",","."),0))),4)&amp;""),",",".")&amp;CHAR(125)&amp;IF(TRUE,",",""))</f>
        <v/>
      </c>
    </row>
    <row r="1319">
      <c r="A1319" s="38">
        <f>IF(CriteriTecnici!$A1099="","","    "&amp;CHAR(123)&amp;CHAR(34)&amp;"bidderId"&amp;CHAR(34)&amp;": "&amp;CHAR(34)&amp;SUBSTITUTE(CriteriTecnici!$A1099,CHAR(34),"'")&amp;CHAR(34)&amp;", "&amp;CHAR(34)&amp;"lotId"&amp;CHAR(34)&amp;": "&amp;CHAR(34)&amp;SUBSTITUTE(CriteriTecnici!$C1099,CHAR(34),"'")&amp;CHAR(34)&amp;", "&amp;CHAR(34)&amp;"criterionId"&amp;CHAR(34)&amp;": "&amp;CHAR(34)&amp;SUBSTITUTE(CriteriTecnici!$D1099,CHAR(34),"'")&amp;CHAR(34)&amp;", "&amp;CHAR(34)&amp;"kind"&amp;CHAR(34)&amp;": "&amp;CHAR(34)&amp;SUBSTITUTE(CriteriTecnici!$F1099,CHAR(34),"'")&amp;CHAR(34)&amp;", "&amp;CHAR(34)&amp;"value"&amp;CHAR(34)&amp;": "&amp;SUBSTITUTE(TRIM(ROUND(IFERROR(CriteriTecnici!$N1099*1,IFERROR(NUMBERVALUE(CriteriTecnici!$N1099,".",","),IFERROR(NUMBERVALUE(CriteriTecnici!$N1099,",","."),0))),4)&amp;""),",",".")&amp;", "&amp;CHAR(34)&amp;"numerator"&amp;CHAR(34)&amp;": "&amp;SUBSTITUTE(TRIM(ROUND(IFERROR(CriteriTecnici!$K1099*1,IFERROR(NUMBERVALUE(CriteriTecnici!$K1099,".",","),IFERROR(NUMBERVALUE(CriteriTecnici!$K1099,",","."),0))),4)&amp;""),",",".")&amp;", "&amp;CHAR(34)&amp;"denominator"&amp;CHAR(34)&amp;": "&amp;SUBSTITUTE(TRIM(ROUND(IFERROR(CriteriTecnici!$L1099*1,IFERROR(NUMBERVALUE(CriteriTecnici!$L1099,".",","),IFERROR(NUMBERVALUE(CriteriTecnici!$L1099,",","."),0))),4)&amp;""),",",".")&amp;", "&amp;CHAR(34)&amp;"flag"&amp;CHAR(34)&amp;": "&amp;SUBSTITUTE(TRIM(ROUND(IFERROR(CriteriTecnici!$M1099*1,IFERROR(NUMBERVALUE(CriteriTecnici!$M1099,".",","),IFERROR(NUMBERVALUE(CriteriTecnici!$M1099,",","."),0))),4)&amp;""),",",".")&amp;", "&amp;CHAR(34)&amp;"rawScore"&amp;CHAR(34)&amp;": "&amp;SUBSTITUTE(TRIM(ROUND(IFERROR(CriteriTecnici!$O1099*1,IFERROR(NUMBERVALUE(CriteriTecnici!$O1099,".",","),IFERROR(NUMBERVALUE(CriteriTecnici!$O1099,",","."),0))),4)&amp;""),",",".")&amp;CHAR(125)&amp;IF(TRUE,",",""))</f>
        <v/>
      </c>
    </row>
    <row r="1320">
      <c r="A1320" s="38">
        <f>IF(CriteriTecnici!$A1100="","","    "&amp;CHAR(123)&amp;CHAR(34)&amp;"bidderId"&amp;CHAR(34)&amp;": "&amp;CHAR(34)&amp;SUBSTITUTE(CriteriTecnici!$A1100,CHAR(34),"'")&amp;CHAR(34)&amp;", "&amp;CHAR(34)&amp;"lotId"&amp;CHAR(34)&amp;": "&amp;CHAR(34)&amp;SUBSTITUTE(CriteriTecnici!$C1100,CHAR(34),"'")&amp;CHAR(34)&amp;", "&amp;CHAR(34)&amp;"criterionId"&amp;CHAR(34)&amp;": "&amp;CHAR(34)&amp;SUBSTITUTE(CriteriTecnici!$D1100,CHAR(34),"'")&amp;CHAR(34)&amp;", "&amp;CHAR(34)&amp;"kind"&amp;CHAR(34)&amp;": "&amp;CHAR(34)&amp;SUBSTITUTE(CriteriTecnici!$F1100,CHAR(34),"'")&amp;CHAR(34)&amp;", "&amp;CHAR(34)&amp;"value"&amp;CHAR(34)&amp;": "&amp;SUBSTITUTE(TRIM(ROUND(IFERROR(CriteriTecnici!$N1100*1,IFERROR(NUMBERVALUE(CriteriTecnici!$N1100,".",","),IFERROR(NUMBERVALUE(CriteriTecnici!$N1100,",","."),0))),4)&amp;""),",",".")&amp;", "&amp;CHAR(34)&amp;"numerator"&amp;CHAR(34)&amp;": "&amp;SUBSTITUTE(TRIM(ROUND(IFERROR(CriteriTecnici!$K1100*1,IFERROR(NUMBERVALUE(CriteriTecnici!$K1100,".",","),IFERROR(NUMBERVALUE(CriteriTecnici!$K1100,",","."),0))),4)&amp;""),",",".")&amp;", "&amp;CHAR(34)&amp;"denominator"&amp;CHAR(34)&amp;": "&amp;SUBSTITUTE(TRIM(ROUND(IFERROR(CriteriTecnici!$L1100*1,IFERROR(NUMBERVALUE(CriteriTecnici!$L1100,".",","),IFERROR(NUMBERVALUE(CriteriTecnici!$L1100,",","."),0))),4)&amp;""),",",".")&amp;", "&amp;CHAR(34)&amp;"flag"&amp;CHAR(34)&amp;": "&amp;SUBSTITUTE(TRIM(ROUND(IFERROR(CriteriTecnici!$M1100*1,IFERROR(NUMBERVALUE(CriteriTecnici!$M1100,".",","),IFERROR(NUMBERVALUE(CriteriTecnici!$M1100,",","."),0))),4)&amp;""),",",".")&amp;", "&amp;CHAR(34)&amp;"rawScore"&amp;CHAR(34)&amp;": "&amp;SUBSTITUTE(TRIM(ROUND(IFERROR(CriteriTecnici!$O1100*1,IFERROR(NUMBERVALUE(CriteriTecnici!$O1100,".",","),IFERROR(NUMBERVALUE(CriteriTecnici!$O1100,",","."),0))),4)&amp;""),",",".")&amp;CHAR(125)&amp;IF(TRUE,",",""))</f>
        <v/>
      </c>
    </row>
    <row r="1321">
      <c r="A1321" s="38">
        <f>IF(CriteriTecnici!$A1101="","","    "&amp;CHAR(123)&amp;CHAR(34)&amp;"bidderId"&amp;CHAR(34)&amp;": "&amp;CHAR(34)&amp;SUBSTITUTE(CriteriTecnici!$A1101,CHAR(34),"'")&amp;CHAR(34)&amp;", "&amp;CHAR(34)&amp;"lotId"&amp;CHAR(34)&amp;": "&amp;CHAR(34)&amp;SUBSTITUTE(CriteriTecnici!$C1101,CHAR(34),"'")&amp;CHAR(34)&amp;", "&amp;CHAR(34)&amp;"criterionId"&amp;CHAR(34)&amp;": "&amp;CHAR(34)&amp;SUBSTITUTE(CriteriTecnici!$D1101,CHAR(34),"'")&amp;CHAR(34)&amp;", "&amp;CHAR(34)&amp;"kind"&amp;CHAR(34)&amp;": "&amp;CHAR(34)&amp;SUBSTITUTE(CriteriTecnici!$F1101,CHAR(34),"'")&amp;CHAR(34)&amp;", "&amp;CHAR(34)&amp;"value"&amp;CHAR(34)&amp;": "&amp;SUBSTITUTE(TRIM(ROUND(IFERROR(CriteriTecnici!$N1101*1,IFERROR(NUMBERVALUE(CriteriTecnici!$N1101,".",","),IFERROR(NUMBERVALUE(CriteriTecnici!$N1101,",","."),0))),4)&amp;""),",",".")&amp;", "&amp;CHAR(34)&amp;"numerator"&amp;CHAR(34)&amp;": "&amp;SUBSTITUTE(TRIM(ROUND(IFERROR(CriteriTecnici!$K1101*1,IFERROR(NUMBERVALUE(CriteriTecnici!$K1101,".",","),IFERROR(NUMBERVALUE(CriteriTecnici!$K1101,",","."),0))),4)&amp;""),",",".")&amp;", "&amp;CHAR(34)&amp;"denominator"&amp;CHAR(34)&amp;": "&amp;SUBSTITUTE(TRIM(ROUND(IFERROR(CriteriTecnici!$L1101*1,IFERROR(NUMBERVALUE(CriteriTecnici!$L1101,".",","),IFERROR(NUMBERVALUE(CriteriTecnici!$L1101,",","."),0))),4)&amp;""),",",".")&amp;", "&amp;CHAR(34)&amp;"flag"&amp;CHAR(34)&amp;": "&amp;SUBSTITUTE(TRIM(ROUND(IFERROR(CriteriTecnici!$M1101*1,IFERROR(NUMBERVALUE(CriteriTecnici!$M1101,".",","),IFERROR(NUMBERVALUE(CriteriTecnici!$M1101,",","."),0))),4)&amp;""),",",".")&amp;", "&amp;CHAR(34)&amp;"rawScore"&amp;CHAR(34)&amp;": "&amp;SUBSTITUTE(TRIM(ROUND(IFERROR(CriteriTecnici!$O1101*1,IFERROR(NUMBERVALUE(CriteriTecnici!$O1101,".",","),IFERROR(NUMBERVALUE(CriteriTecnici!$O1101,",","."),0))),4)&amp;""),",",".")&amp;CHAR(125)&amp;IF(TRUE,",",""))</f>
        <v/>
      </c>
    </row>
    <row r="1322">
      <c r="A1322" s="38">
        <f>IF(CriteriTecnici!$A1102="","","    "&amp;CHAR(123)&amp;CHAR(34)&amp;"bidderId"&amp;CHAR(34)&amp;": "&amp;CHAR(34)&amp;SUBSTITUTE(CriteriTecnici!$A1102,CHAR(34),"'")&amp;CHAR(34)&amp;", "&amp;CHAR(34)&amp;"lotId"&amp;CHAR(34)&amp;": "&amp;CHAR(34)&amp;SUBSTITUTE(CriteriTecnici!$C1102,CHAR(34),"'")&amp;CHAR(34)&amp;", "&amp;CHAR(34)&amp;"criterionId"&amp;CHAR(34)&amp;": "&amp;CHAR(34)&amp;SUBSTITUTE(CriteriTecnici!$D1102,CHAR(34),"'")&amp;CHAR(34)&amp;", "&amp;CHAR(34)&amp;"kind"&amp;CHAR(34)&amp;": "&amp;CHAR(34)&amp;SUBSTITUTE(CriteriTecnici!$F1102,CHAR(34),"'")&amp;CHAR(34)&amp;", "&amp;CHAR(34)&amp;"value"&amp;CHAR(34)&amp;": "&amp;SUBSTITUTE(TRIM(ROUND(IFERROR(CriteriTecnici!$N1102*1,IFERROR(NUMBERVALUE(CriteriTecnici!$N1102,".",","),IFERROR(NUMBERVALUE(CriteriTecnici!$N1102,",","."),0))),4)&amp;""),",",".")&amp;", "&amp;CHAR(34)&amp;"numerator"&amp;CHAR(34)&amp;": "&amp;SUBSTITUTE(TRIM(ROUND(IFERROR(CriteriTecnici!$K1102*1,IFERROR(NUMBERVALUE(CriteriTecnici!$K1102,".",","),IFERROR(NUMBERVALUE(CriteriTecnici!$K1102,",","."),0))),4)&amp;""),",",".")&amp;", "&amp;CHAR(34)&amp;"denominator"&amp;CHAR(34)&amp;": "&amp;SUBSTITUTE(TRIM(ROUND(IFERROR(CriteriTecnici!$L1102*1,IFERROR(NUMBERVALUE(CriteriTecnici!$L1102,".",","),IFERROR(NUMBERVALUE(CriteriTecnici!$L1102,",","."),0))),4)&amp;""),",",".")&amp;", "&amp;CHAR(34)&amp;"flag"&amp;CHAR(34)&amp;": "&amp;SUBSTITUTE(TRIM(ROUND(IFERROR(CriteriTecnici!$M1102*1,IFERROR(NUMBERVALUE(CriteriTecnici!$M1102,".",","),IFERROR(NUMBERVALUE(CriteriTecnici!$M1102,",","."),0))),4)&amp;""),",",".")&amp;", "&amp;CHAR(34)&amp;"rawScore"&amp;CHAR(34)&amp;": "&amp;SUBSTITUTE(TRIM(ROUND(IFERROR(CriteriTecnici!$O1102*1,IFERROR(NUMBERVALUE(CriteriTecnici!$O1102,".",","),IFERROR(NUMBERVALUE(CriteriTecnici!$O1102,",","."),0))),4)&amp;""),",",".")&amp;CHAR(125)&amp;IF(TRUE,",",""))</f>
        <v/>
      </c>
    </row>
    <row r="1323">
      <c r="A1323" s="38">
        <f>IF(CriteriTecnici!$A1103="","","    "&amp;CHAR(123)&amp;CHAR(34)&amp;"bidderId"&amp;CHAR(34)&amp;": "&amp;CHAR(34)&amp;SUBSTITUTE(CriteriTecnici!$A1103,CHAR(34),"'")&amp;CHAR(34)&amp;", "&amp;CHAR(34)&amp;"lotId"&amp;CHAR(34)&amp;": "&amp;CHAR(34)&amp;SUBSTITUTE(CriteriTecnici!$C1103,CHAR(34),"'")&amp;CHAR(34)&amp;", "&amp;CHAR(34)&amp;"criterionId"&amp;CHAR(34)&amp;": "&amp;CHAR(34)&amp;SUBSTITUTE(CriteriTecnici!$D1103,CHAR(34),"'")&amp;CHAR(34)&amp;", "&amp;CHAR(34)&amp;"kind"&amp;CHAR(34)&amp;": "&amp;CHAR(34)&amp;SUBSTITUTE(CriteriTecnici!$F1103,CHAR(34),"'")&amp;CHAR(34)&amp;", "&amp;CHAR(34)&amp;"value"&amp;CHAR(34)&amp;": "&amp;SUBSTITUTE(TRIM(ROUND(IFERROR(CriteriTecnici!$N1103*1,IFERROR(NUMBERVALUE(CriteriTecnici!$N1103,".",","),IFERROR(NUMBERVALUE(CriteriTecnici!$N1103,",","."),0))),4)&amp;""),",",".")&amp;", "&amp;CHAR(34)&amp;"numerator"&amp;CHAR(34)&amp;": "&amp;SUBSTITUTE(TRIM(ROUND(IFERROR(CriteriTecnici!$K1103*1,IFERROR(NUMBERVALUE(CriteriTecnici!$K1103,".",","),IFERROR(NUMBERVALUE(CriteriTecnici!$K1103,",","."),0))),4)&amp;""),",",".")&amp;", "&amp;CHAR(34)&amp;"denominator"&amp;CHAR(34)&amp;": "&amp;SUBSTITUTE(TRIM(ROUND(IFERROR(CriteriTecnici!$L1103*1,IFERROR(NUMBERVALUE(CriteriTecnici!$L1103,".",","),IFERROR(NUMBERVALUE(CriteriTecnici!$L1103,",","."),0))),4)&amp;""),",",".")&amp;", "&amp;CHAR(34)&amp;"flag"&amp;CHAR(34)&amp;": "&amp;SUBSTITUTE(TRIM(ROUND(IFERROR(CriteriTecnici!$M1103*1,IFERROR(NUMBERVALUE(CriteriTecnici!$M1103,".",","),IFERROR(NUMBERVALUE(CriteriTecnici!$M1103,",","."),0))),4)&amp;""),",",".")&amp;", "&amp;CHAR(34)&amp;"rawScore"&amp;CHAR(34)&amp;": "&amp;SUBSTITUTE(TRIM(ROUND(IFERROR(CriteriTecnici!$O1103*1,IFERROR(NUMBERVALUE(CriteriTecnici!$O1103,".",","),IFERROR(NUMBERVALUE(CriteriTecnici!$O1103,",","."),0))),4)&amp;""),",",".")&amp;CHAR(125)&amp;IF(TRUE,",",""))</f>
        <v/>
      </c>
    </row>
    <row r="1324">
      <c r="A1324" s="38">
        <f>IF(CriteriTecnici!$A1104="","","    "&amp;CHAR(123)&amp;CHAR(34)&amp;"bidderId"&amp;CHAR(34)&amp;": "&amp;CHAR(34)&amp;SUBSTITUTE(CriteriTecnici!$A1104,CHAR(34),"'")&amp;CHAR(34)&amp;", "&amp;CHAR(34)&amp;"lotId"&amp;CHAR(34)&amp;": "&amp;CHAR(34)&amp;SUBSTITUTE(CriteriTecnici!$C1104,CHAR(34),"'")&amp;CHAR(34)&amp;", "&amp;CHAR(34)&amp;"criterionId"&amp;CHAR(34)&amp;": "&amp;CHAR(34)&amp;SUBSTITUTE(CriteriTecnici!$D1104,CHAR(34),"'")&amp;CHAR(34)&amp;", "&amp;CHAR(34)&amp;"kind"&amp;CHAR(34)&amp;": "&amp;CHAR(34)&amp;SUBSTITUTE(CriteriTecnici!$F1104,CHAR(34),"'")&amp;CHAR(34)&amp;", "&amp;CHAR(34)&amp;"value"&amp;CHAR(34)&amp;": "&amp;SUBSTITUTE(TRIM(ROUND(IFERROR(CriteriTecnici!$N1104*1,IFERROR(NUMBERVALUE(CriteriTecnici!$N1104,".",","),IFERROR(NUMBERVALUE(CriteriTecnici!$N1104,",","."),0))),4)&amp;""),",",".")&amp;", "&amp;CHAR(34)&amp;"numerator"&amp;CHAR(34)&amp;": "&amp;SUBSTITUTE(TRIM(ROUND(IFERROR(CriteriTecnici!$K1104*1,IFERROR(NUMBERVALUE(CriteriTecnici!$K1104,".",","),IFERROR(NUMBERVALUE(CriteriTecnici!$K1104,",","."),0))),4)&amp;""),",",".")&amp;", "&amp;CHAR(34)&amp;"denominator"&amp;CHAR(34)&amp;": "&amp;SUBSTITUTE(TRIM(ROUND(IFERROR(CriteriTecnici!$L1104*1,IFERROR(NUMBERVALUE(CriteriTecnici!$L1104,".",","),IFERROR(NUMBERVALUE(CriteriTecnici!$L1104,",","."),0))),4)&amp;""),",",".")&amp;", "&amp;CHAR(34)&amp;"flag"&amp;CHAR(34)&amp;": "&amp;SUBSTITUTE(TRIM(ROUND(IFERROR(CriteriTecnici!$M1104*1,IFERROR(NUMBERVALUE(CriteriTecnici!$M1104,".",","),IFERROR(NUMBERVALUE(CriteriTecnici!$M1104,",","."),0))),4)&amp;""),",",".")&amp;", "&amp;CHAR(34)&amp;"rawScore"&amp;CHAR(34)&amp;": "&amp;SUBSTITUTE(TRIM(ROUND(IFERROR(CriteriTecnici!$O1104*1,IFERROR(NUMBERVALUE(CriteriTecnici!$O1104,".",","),IFERROR(NUMBERVALUE(CriteriTecnici!$O1104,",","."),0))),4)&amp;""),",",".")&amp;CHAR(125)&amp;IF(TRUE,",",""))</f>
        <v/>
      </c>
    </row>
    <row r="1325">
      <c r="A1325" s="38">
        <f>IF(CriteriTecnici!$A1105="","","    "&amp;CHAR(123)&amp;CHAR(34)&amp;"bidderId"&amp;CHAR(34)&amp;": "&amp;CHAR(34)&amp;SUBSTITUTE(CriteriTecnici!$A1105,CHAR(34),"'")&amp;CHAR(34)&amp;", "&amp;CHAR(34)&amp;"lotId"&amp;CHAR(34)&amp;": "&amp;CHAR(34)&amp;SUBSTITUTE(CriteriTecnici!$C1105,CHAR(34),"'")&amp;CHAR(34)&amp;", "&amp;CHAR(34)&amp;"criterionId"&amp;CHAR(34)&amp;": "&amp;CHAR(34)&amp;SUBSTITUTE(CriteriTecnici!$D1105,CHAR(34),"'")&amp;CHAR(34)&amp;", "&amp;CHAR(34)&amp;"kind"&amp;CHAR(34)&amp;": "&amp;CHAR(34)&amp;SUBSTITUTE(CriteriTecnici!$F1105,CHAR(34),"'")&amp;CHAR(34)&amp;", "&amp;CHAR(34)&amp;"value"&amp;CHAR(34)&amp;": "&amp;SUBSTITUTE(TRIM(ROUND(IFERROR(CriteriTecnici!$N1105*1,IFERROR(NUMBERVALUE(CriteriTecnici!$N1105,".",","),IFERROR(NUMBERVALUE(CriteriTecnici!$N1105,",","."),0))),4)&amp;""),",",".")&amp;", "&amp;CHAR(34)&amp;"numerator"&amp;CHAR(34)&amp;": "&amp;SUBSTITUTE(TRIM(ROUND(IFERROR(CriteriTecnici!$K1105*1,IFERROR(NUMBERVALUE(CriteriTecnici!$K1105,".",","),IFERROR(NUMBERVALUE(CriteriTecnici!$K1105,",","."),0))),4)&amp;""),",",".")&amp;", "&amp;CHAR(34)&amp;"denominator"&amp;CHAR(34)&amp;": "&amp;SUBSTITUTE(TRIM(ROUND(IFERROR(CriteriTecnici!$L1105*1,IFERROR(NUMBERVALUE(CriteriTecnici!$L1105,".",","),IFERROR(NUMBERVALUE(CriteriTecnici!$L1105,",","."),0))),4)&amp;""),",",".")&amp;", "&amp;CHAR(34)&amp;"flag"&amp;CHAR(34)&amp;": "&amp;SUBSTITUTE(TRIM(ROUND(IFERROR(CriteriTecnici!$M1105*1,IFERROR(NUMBERVALUE(CriteriTecnici!$M1105,".",","),IFERROR(NUMBERVALUE(CriteriTecnici!$M1105,",","."),0))),4)&amp;""),",",".")&amp;", "&amp;CHAR(34)&amp;"rawScore"&amp;CHAR(34)&amp;": "&amp;SUBSTITUTE(TRIM(ROUND(IFERROR(CriteriTecnici!$O1105*1,IFERROR(NUMBERVALUE(CriteriTecnici!$O1105,".",","),IFERROR(NUMBERVALUE(CriteriTecnici!$O1105,",","."),0))),4)&amp;""),",",".")&amp;CHAR(125)&amp;IF(TRUE,",",""))</f>
        <v/>
      </c>
    </row>
    <row r="1326">
      <c r="A1326" s="38">
        <f>IF(CriteriTecnici!$A1106="","","    "&amp;CHAR(123)&amp;CHAR(34)&amp;"bidderId"&amp;CHAR(34)&amp;": "&amp;CHAR(34)&amp;SUBSTITUTE(CriteriTecnici!$A1106,CHAR(34),"'")&amp;CHAR(34)&amp;", "&amp;CHAR(34)&amp;"lotId"&amp;CHAR(34)&amp;": "&amp;CHAR(34)&amp;SUBSTITUTE(CriteriTecnici!$C1106,CHAR(34),"'")&amp;CHAR(34)&amp;", "&amp;CHAR(34)&amp;"criterionId"&amp;CHAR(34)&amp;": "&amp;CHAR(34)&amp;SUBSTITUTE(CriteriTecnici!$D1106,CHAR(34),"'")&amp;CHAR(34)&amp;", "&amp;CHAR(34)&amp;"kind"&amp;CHAR(34)&amp;": "&amp;CHAR(34)&amp;SUBSTITUTE(CriteriTecnici!$F1106,CHAR(34),"'")&amp;CHAR(34)&amp;", "&amp;CHAR(34)&amp;"value"&amp;CHAR(34)&amp;": "&amp;SUBSTITUTE(TRIM(ROUND(IFERROR(CriteriTecnici!$N1106*1,IFERROR(NUMBERVALUE(CriteriTecnici!$N1106,".",","),IFERROR(NUMBERVALUE(CriteriTecnici!$N1106,",","."),0))),4)&amp;""),",",".")&amp;", "&amp;CHAR(34)&amp;"numerator"&amp;CHAR(34)&amp;": "&amp;SUBSTITUTE(TRIM(ROUND(IFERROR(CriteriTecnici!$K1106*1,IFERROR(NUMBERVALUE(CriteriTecnici!$K1106,".",","),IFERROR(NUMBERVALUE(CriteriTecnici!$K1106,",","."),0))),4)&amp;""),",",".")&amp;", "&amp;CHAR(34)&amp;"denominator"&amp;CHAR(34)&amp;": "&amp;SUBSTITUTE(TRIM(ROUND(IFERROR(CriteriTecnici!$L1106*1,IFERROR(NUMBERVALUE(CriteriTecnici!$L1106,".",","),IFERROR(NUMBERVALUE(CriteriTecnici!$L1106,",","."),0))),4)&amp;""),",",".")&amp;", "&amp;CHAR(34)&amp;"flag"&amp;CHAR(34)&amp;": "&amp;SUBSTITUTE(TRIM(ROUND(IFERROR(CriteriTecnici!$M1106*1,IFERROR(NUMBERVALUE(CriteriTecnici!$M1106,".",","),IFERROR(NUMBERVALUE(CriteriTecnici!$M1106,",","."),0))),4)&amp;""),",",".")&amp;", "&amp;CHAR(34)&amp;"rawScore"&amp;CHAR(34)&amp;": "&amp;SUBSTITUTE(TRIM(ROUND(IFERROR(CriteriTecnici!$O1106*1,IFERROR(NUMBERVALUE(CriteriTecnici!$O1106,".",","),IFERROR(NUMBERVALUE(CriteriTecnici!$O1106,",","."),0))),4)&amp;""),",",".")&amp;CHAR(125)&amp;IF(TRUE,",",""))</f>
        <v/>
      </c>
    </row>
    <row r="1327">
      <c r="A1327" s="38">
        <f>IF(CriteriTecnici!$A1107="","","    "&amp;CHAR(123)&amp;CHAR(34)&amp;"bidderId"&amp;CHAR(34)&amp;": "&amp;CHAR(34)&amp;SUBSTITUTE(CriteriTecnici!$A1107,CHAR(34),"'")&amp;CHAR(34)&amp;", "&amp;CHAR(34)&amp;"lotId"&amp;CHAR(34)&amp;": "&amp;CHAR(34)&amp;SUBSTITUTE(CriteriTecnici!$C1107,CHAR(34),"'")&amp;CHAR(34)&amp;", "&amp;CHAR(34)&amp;"criterionId"&amp;CHAR(34)&amp;": "&amp;CHAR(34)&amp;SUBSTITUTE(CriteriTecnici!$D1107,CHAR(34),"'")&amp;CHAR(34)&amp;", "&amp;CHAR(34)&amp;"kind"&amp;CHAR(34)&amp;": "&amp;CHAR(34)&amp;SUBSTITUTE(CriteriTecnici!$F1107,CHAR(34),"'")&amp;CHAR(34)&amp;", "&amp;CHAR(34)&amp;"value"&amp;CHAR(34)&amp;": "&amp;SUBSTITUTE(TRIM(ROUND(IFERROR(CriteriTecnici!$N1107*1,IFERROR(NUMBERVALUE(CriteriTecnici!$N1107,".",","),IFERROR(NUMBERVALUE(CriteriTecnici!$N1107,",","."),0))),4)&amp;""),",",".")&amp;", "&amp;CHAR(34)&amp;"numerator"&amp;CHAR(34)&amp;": "&amp;SUBSTITUTE(TRIM(ROUND(IFERROR(CriteriTecnici!$K1107*1,IFERROR(NUMBERVALUE(CriteriTecnici!$K1107,".",","),IFERROR(NUMBERVALUE(CriteriTecnici!$K1107,",","."),0))),4)&amp;""),",",".")&amp;", "&amp;CHAR(34)&amp;"denominator"&amp;CHAR(34)&amp;": "&amp;SUBSTITUTE(TRIM(ROUND(IFERROR(CriteriTecnici!$L1107*1,IFERROR(NUMBERVALUE(CriteriTecnici!$L1107,".",","),IFERROR(NUMBERVALUE(CriteriTecnici!$L1107,",","."),0))),4)&amp;""),",",".")&amp;", "&amp;CHAR(34)&amp;"flag"&amp;CHAR(34)&amp;": "&amp;SUBSTITUTE(TRIM(ROUND(IFERROR(CriteriTecnici!$M1107*1,IFERROR(NUMBERVALUE(CriteriTecnici!$M1107,".",","),IFERROR(NUMBERVALUE(CriteriTecnici!$M1107,",","."),0))),4)&amp;""),",",".")&amp;", "&amp;CHAR(34)&amp;"rawScore"&amp;CHAR(34)&amp;": "&amp;SUBSTITUTE(TRIM(ROUND(IFERROR(CriteriTecnici!$O1107*1,IFERROR(NUMBERVALUE(CriteriTecnici!$O1107,".",","),IFERROR(NUMBERVALUE(CriteriTecnici!$O1107,",","."),0))),4)&amp;""),",",".")&amp;CHAR(125)&amp;IF(TRUE,",",""))</f>
        <v/>
      </c>
    </row>
    <row r="1328">
      <c r="A1328" s="38">
        <f>IF(CriteriTecnici!$A1108="","","    "&amp;CHAR(123)&amp;CHAR(34)&amp;"bidderId"&amp;CHAR(34)&amp;": "&amp;CHAR(34)&amp;SUBSTITUTE(CriteriTecnici!$A1108,CHAR(34),"'")&amp;CHAR(34)&amp;", "&amp;CHAR(34)&amp;"lotId"&amp;CHAR(34)&amp;": "&amp;CHAR(34)&amp;SUBSTITUTE(CriteriTecnici!$C1108,CHAR(34),"'")&amp;CHAR(34)&amp;", "&amp;CHAR(34)&amp;"criterionId"&amp;CHAR(34)&amp;": "&amp;CHAR(34)&amp;SUBSTITUTE(CriteriTecnici!$D1108,CHAR(34),"'")&amp;CHAR(34)&amp;", "&amp;CHAR(34)&amp;"kind"&amp;CHAR(34)&amp;": "&amp;CHAR(34)&amp;SUBSTITUTE(CriteriTecnici!$F1108,CHAR(34),"'")&amp;CHAR(34)&amp;", "&amp;CHAR(34)&amp;"value"&amp;CHAR(34)&amp;": "&amp;SUBSTITUTE(TRIM(ROUND(IFERROR(CriteriTecnici!$N1108*1,IFERROR(NUMBERVALUE(CriteriTecnici!$N1108,".",","),IFERROR(NUMBERVALUE(CriteriTecnici!$N1108,",","."),0))),4)&amp;""),",",".")&amp;", "&amp;CHAR(34)&amp;"numerator"&amp;CHAR(34)&amp;": "&amp;SUBSTITUTE(TRIM(ROUND(IFERROR(CriteriTecnici!$K1108*1,IFERROR(NUMBERVALUE(CriteriTecnici!$K1108,".",","),IFERROR(NUMBERVALUE(CriteriTecnici!$K1108,",","."),0))),4)&amp;""),",",".")&amp;", "&amp;CHAR(34)&amp;"denominator"&amp;CHAR(34)&amp;": "&amp;SUBSTITUTE(TRIM(ROUND(IFERROR(CriteriTecnici!$L1108*1,IFERROR(NUMBERVALUE(CriteriTecnici!$L1108,".",","),IFERROR(NUMBERVALUE(CriteriTecnici!$L1108,",","."),0))),4)&amp;""),",",".")&amp;", "&amp;CHAR(34)&amp;"flag"&amp;CHAR(34)&amp;": "&amp;SUBSTITUTE(TRIM(ROUND(IFERROR(CriteriTecnici!$M1108*1,IFERROR(NUMBERVALUE(CriteriTecnici!$M1108,".",","),IFERROR(NUMBERVALUE(CriteriTecnici!$M1108,",","."),0))),4)&amp;""),",",".")&amp;", "&amp;CHAR(34)&amp;"rawScore"&amp;CHAR(34)&amp;": "&amp;SUBSTITUTE(TRIM(ROUND(IFERROR(CriteriTecnici!$O1108*1,IFERROR(NUMBERVALUE(CriteriTecnici!$O1108,".",","),IFERROR(NUMBERVALUE(CriteriTecnici!$O1108,",","."),0))),4)&amp;""),",",".")&amp;CHAR(125)&amp;IF(TRUE,",",""))</f>
        <v/>
      </c>
    </row>
    <row r="1329">
      <c r="A1329" s="38">
        <f>IF(CriteriTecnici!$A1109="","","    "&amp;CHAR(123)&amp;CHAR(34)&amp;"bidderId"&amp;CHAR(34)&amp;": "&amp;CHAR(34)&amp;SUBSTITUTE(CriteriTecnici!$A1109,CHAR(34),"'")&amp;CHAR(34)&amp;", "&amp;CHAR(34)&amp;"lotId"&amp;CHAR(34)&amp;": "&amp;CHAR(34)&amp;SUBSTITUTE(CriteriTecnici!$C1109,CHAR(34),"'")&amp;CHAR(34)&amp;", "&amp;CHAR(34)&amp;"criterionId"&amp;CHAR(34)&amp;": "&amp;CHAR(34)&amp;SUBSTITUTE(CriteriTecnici!$D1109,CHAR(34),"'")&amp;CHAR(34)&amp;", "&amp;CHAR(34)&amp;"kind"&amp;CHAR(34)&amp;": "&amp;CHAR(34)&amp;SUBSTITUTE(CriteriTecnici!$F1109,CHAR(34),"'")&amp;CHAR(34)&amp;", "&amp;CHAR(34)&amp;"value"&amp;CHAR(34)&amp;": "&amp;SUBSTITUTE(TRIM(ROUND(IFERROR(CriteriTecnici!$N1109*1,IFERROR(NUMBERVALUE(CriteriTecnici!$N1109,".",","),IFERROR(NUMBERVALUE(CriteriTecnici!$N1109,",","."),0))),4)&amp;""),",",".")&amp;", "&amp;CHAR(34)&amp;"numerator"&amp;CHAR(34)&amp;": "&amp;SUBSTITUTE(TRIM(ROUND(IFERROR(CriteriTecnici!$K1109*1,IFERROR(NUMBERVALUE(CriteriTecnici!$K1109,".",","),IFERROR(NUMBERVALUE(CriteriTecnici!$K1109,",","."),0))),4)&amp;""),",",".")&amp;", "&amp;CHAR(34)&amp;"denominator"&amp;CHAR(34)&amp;": "&amp;SUBSTITUTE(TRIM(ROUND(IFERROR(CriteriTecnici!$L1109*1,IFERROR(NUMBERVALUE(CriteriTecnici!$L1109,".",","),IFERROR(NUMBERVALUE(CriteriTecnici!$L1109,",","."),0))),4)&amp;""),",",".")&amp;", "&amp;CHAR(34)&amp;"flag"&amp;CHAR(34)&amp;": "&amp;SUBSTITUTE(TRIM(ROUND(IFERROR(CriteriTecnici!$M1109*1,IFERROR(NUMBERVALUE(CriteriTecnici!$M1109,".",","),IFERROR(NUMBERVALUE(CriteriTecnici!$M1109,",","."),0))),4)&amp;""),",",".")&amp;", "&amp;CHAR(34)&amp;"rawScore"&amp;CHAR(34)&amp;": "&amp;SUBSTITUTE(TRIM(ROUND(IFERROR(CriteriTecnici!$O1109*1,IFERROR(NUMBERVALUE(CriteriTecnici!$O1109,".",","),IFERROR(NUMBERVALUE(CriteriTecnici!$O1109,",","."),0))),4)&amp;""),",",".")&amp;CHAR(125)&amp;IF(TRUE,",",""))</f>
        <v/>
      </c>
    </row>
    <row r="1330">
      <c r="A1330" s="38">
        <f>IF(CriteriTecnici!$A1110="","","    "&amp;CHAR(123)&amp;CHAR(34)&amp;"bidderId"&amp;CHAR(34)&amp;": "&amp;CHAR(34)&amp;SUBSTITUTE(CriteriTecnici!$A1110,CHAR(34),"'")&amp;CHAR(34)&amp;", "&amp;CHAR(34)&amp;"lotId"&amp;CHAR(34)&amp;": "&amp;CHAR(34)&amp;SUBSTITUTE(CriteriTecnici!$C1110,CHAR(34),"'")&amp;CHAR(34)&amp;", "&amp;CHAR(34)&amp;"criterionId"&amp;CHAR(34)&amp;": "&amp;CHAR(34)&amp;SUBSTITUTE(CriteriTecnici!$D1110,CHAR(34),"'")&amp;CHAR(34)&amp;", "&amp;CHAR(34)&amp;"kind"&amp;CHAR(34)&amp;": "&amp;CHAR(34)&amp;SUBSTITUTE(CriteriTecnici!$F1110,CHAR(34),"'")&amp;CHAR(34)&amp;", "&amp;CHAR(34)&amp;"value"&amp;CHAR(34)&amp;": "&amp;SUBSTITUTE(TRIM(ROUND(IFERROR(CriteriTecnici!$N1110*1,IFERROR(NUMBERVALUE(CriteriTecnici!$N1110,".",","),IFERROR(NUMBERVALUE(CriteriTecnici!$N1110,",","."),0))),4)&amp;""),",",".")&amp;", "&amp;CHAR(34)&amp;"numerator"&amp;CHAR(34)&amp;": "&amp;SUBSTITUTE(TRIM(ROUND(IFERROR(CriteriTecnici!$K1110*1,IFERROR(NUMBERVALUE(CriteriTecnici!$K1110,".",","),IFERROR(NUMBERVALUE(CriteriTecnici!$K1110,",","."),0))),4)&amp;""),",",".")&amp;", "&amp;CHAR(34)&amp;"denominator"&amp;CHAR(34)&amp;": "&amp;SUBSTITUTE(TRIM(ROUND(IFERROR(CriteriTecnici!$L1110*1,IFERROR(NUMBERVALUE(CriteriTecnici!$L1110,".",","),IFERROR(NUMBERVALUE(CriteriTecnici!$L1110,",","."),0))),4)&amp;""),",",".")&amp;", "&amp;CHAR(34)&amp;"flag"&amp;CHAR(34)&amp;": "&amp;SUBSTITUTE(TRIM(ROUND(IFERROR(CriteriTecnici!$M1110*1,IFERROR(NUMBERVALUE(CriteriTecnici!$M1110,".",","),IFERROR(NUMBERVALUE(CriteriTecnici!$M1110,",","."),0))),4)&amp;""),",",".")&amp;", "&amp;CHAR(34)&amp;"rawScore"&amp;CHAR(34)&amp;": "&amp;SUBSTITUTE(TRIM(ROUND(IFERROR(CriteriTecnici!$O1110*1,IFERROR(NUMBERVALUE(CriteriTecnici!$O1110,".",","),IFERROR(NUMBERVALUE(CriteriTecnici!$O1110,",","."),0))),4)&amp;""),",",".")&amp;CHAR(125)&amp;IF(TRUE,",",""))</f>
        <v/>
      </c>
    </row>
    <row r="1331">
      <c r="A1331" s="38">
        <f>IF(CriteriTecnici!$A1111="","","    "&amp;CHAR(123)&amp;CHAR(34)&amp;"bidderId"&amp;CHAR(34)&amp;": "&amp;CHAR(34)&amp;SUBSTITUTE(CriteriTecnici!$A1111,CHAR(34),"'")&amp;CHAR(34)&amp;", "&amp;CHAR(34)&amp;"lotId"&amp;CHAR(34)&amp;": "&amp;CHAR(34)&amp;SUBSTITUTE(CriteriTecnici!$C1111,CHAR(34),"'")&amp;CHAR(34)&amp;", "&amp;CHAR(34)&amp;"criterionId"&amp;CHAR(34)&amp;": "&amp;CHAR(34)&amp;SUBSTITUTE(CriteriTecnici!$D1111,CHAR(34),"'")&amp;CHAR(34)&amp;", "&amp;CHAR(34)&amp;"kind"&amp;CHAR(34)&amp;": "&amp;CHAR(34)&amp;SUBSTITUTE(CriteriTecnici!$F1111,CHAR(34),"'")&amp;CHAR(34)&amp;", "&amp;CHAR(34)&amp;"value"&amp;CHAR(34)&amp;": "&amp;SUBSTITUTE(TRIM(ROUND(IFERROR(CriteriTecnici!$N1111*1,IFERROR(NUMBERVALUE(CriteriTecnici!$N1111,".",","),IFERROR(NUMBERVALUE(CriteriTecnici!$N1111,",","."),0))),4)&amp;""),",",".")&amp;", "&amp;CHAR(34)&amp;"numerator"&amp;CHAR(34)&amp;": "&amp;SUBSTITUTE(TRIM(ROUND(IFERROR(CriteriTecnici!$K1111*1,IFERROR(NUMBERVALUE(CriteriTecnici!$K1111,".",","),IFERROR(NUMBERVALUE(CriteriTecnici!$K1111,",","."),0))),4)&amp;""),",",".")&amp;", "&amp;CHAR(34)&amp;"denominator"&amp;CHAR(34)&amp;": "&amp;SUBSTITUTE(TRIM(ROUND(IFERROR(CriteriTecnici!$L1111*1,IFERROR(NUMBERVALUE(CriteriTecnici!$L1111,".",","),IFERROR(NUMBERVALUE(CriteriTecnici!$L1111,",","."),0))),4)&amp;""),",",".")&amp;", "&amp;CHAR(34)&amp;"flag"&amp;CHAR(34)&amp;": "&amp;SUBSTITUTE(TRIM(ROUND(IFERROR(CriteriTecnici!$M1111*1,IFERROR(NUMBERVALUE(CriteriTecnici!$M1111,".",","),IFERROR(NUMBERVALUE(CriteriTecnici!$M1111,",","."),0))),4)&amp;""),",",".")&amp;", "&amp;CHAR(34)&amp;"rawScore"&amp;CHAR(34)&amp;": "&amp;SUBSTITUTE(TRIM(ROUND(IFERROR(CriteriTecnici!$O1111*1,IFERROR(NUMBERVALUE(CriteriTecnici!$O1111,".",","),IFERROR(NUMBERVALUE(CriteriTecnici!$O1111,",","."),0))),4)&amp;""),",",".")&amp;CHAR(125)&amp;IF(TRUE,",",""))</f>
        <v/>
      </c>
    </row>
    <row r="1332">
      <c r="A1332" s="38">
        <f>IF(CriteriTecnici!$A1112="","","    "&amp;CHAR(123)&amp;CHAR(34)&amp;"bidderId"&amp;CHAR(34)&amp;": "&amp;CHAR(34)&amp;SUBSTITUTE(CriteriTecnici!$A1112,CHAR(34),"'")&amp;CHAR(34)&amp;", "&amp;CHAR(34)&amp;"lotId"&amp;CHAR(34)&amp;": "&amp;CHAR(34)&amp;SUBSTITUTE(CriteriTecnici!$C1112,CHAR(34),"'")&amp;CHAR(34)&amp;", "&amp;CHAR(34)&amp;"criterionId"&amp;CHAR(34)&amp;": "&amp;CHAR(34)&amp;SUBSTITUTE(CriteriTecnici!$D1112,CHAR(34),"'")&amp;CHAR(34)&amp;", "&amp;CHAR(34)&amp;"kind"&amp;CHAR(34)&amp;": "&amp;CHAR(34)&amp;SUBSTITUTE(CriteriTecnici!$F1112,CHAR(34),"'")&amp;CHAR(34)&amp;", "&amp;CHAR(34)&amp;"value"&amp;CHAR(34)&amp;": "&amp;SUBSTITUTE(TRIM(ROUND(IFERROR(CriteriTecnici!$N1112*1,IFERROR(NUMBERVALUE(CriteriTecnici!$N1112,".",","),IFERROR(NUMBERVALUE(CriteriTecnici!$N1112,",","."),0))),4)&amp;""),",",".")&amp;", "&amp;CHAR(34)&amp;"numerator"&amp;CHAR(34)&amp;": "&amp;SUBSTITUTE(TRIM(ROUND(IFERROR(CriteriTecnici!$K1112*1,IFERROR(NUMBERVALUE(CriteriTecnici!$K1112,".",","),IFERROR(NUMBERVALUE(CriteriTecnici!$K1112,",","."),0))),4)&amp;""),",",".")&amp;", "&amp;CHAR(34)&amp;"denominator"&amp;CHAR(34)&amp;": "&amp;SUBSTITUTE(TRIM(ROUND(IFERROR(CriteriTecnici!$L1112*1,IFERROR(NUMBERVALUE(CriteriTecnici!$L1112,".",","),IFERROR(NUMBERVALUE(CriteriTecnici!$L1112,",","."),0))),4)&amp;""),",",".")&amp;", "&amp;CHAR(34)&amp;"flag"&amp;CHAR(34)&amp;": "&amp;SUBSTITUTE(TRIM(ROUND(IFERROR(CriteriTecnici!$M1112*1,IFERROR(NUMBERVALUE(CriteriTecnici!$M1112,".",","),IFERROR(NUMBERVALUE(CriteriTecnici!$M1112,",","."),0))),4)&amp;""),",",".")&amp;", "&amp;CHAR(34)&amp;"rawScore"&amp;CHAR(34)&amp;": "&amp;SUBSTITUTE(TRIM(ROUND(IFERROR(CriteriTecnici!$O1112*1,IFERROR(NUMBERVALUE(CriteriTecnici!$O1112,".",","),IFERROR(NUMBERVALUE(CriteriTecnici!$O1112,",","."),0))),4)&amp;""),",",".")&amp;CHAR(125)&amp;IF(TRUE,",",""))</f>
        <v/>
      </c>
    </row>
    <row r="1333">
      <c r="A1333" s="38">
        <f>IF(CriteriTecnici!$A1113="","","    "&amp;CHAR(123)&amp;CHAR(34)&amp;"bidderId"&amp;CHAR(34)&amp;": "&amp;CHAR(34)&amp;SUBSTITUTE(CriteriTecnici!$A1113,CHAR(34),"'")&amp;CHAR(34)&amp;", "&amp;CHAR(34)&amp;"lotId"&amp;CHAR(34)&amp;": "&amp;CHAR(34)&amp;SUBSTITUTE(CriteriTecnici!$C1113,CHAR(34),"'")&amp;CHAR(34)&amp;", "&amp;CHAR(34)&amp;"criterionId"&amp;CHAR(34)&amp;": "&amp;CHAR(34)&amp;SUBSTITUTE(CriteriTecnici!$D1113,CHAR(34),"'")&amp;CHAR(34)&amp;", "&amp;CHAR(34)&amp;"kind"&amp;CHAR(34)&amp;": "&amp;CHAR(34)&amp;SUBSTITUTE(CriteriTecnici!$F1113,CHAR(34),"'")&amp;CHAR(34)&amp;", "&amp;CHAR(34)&amp;"value"&amp;CHAR(34)&amp;": "&amp;SUBSTITUTE(TRIM(ROUND(IFERROR(CriteriTecnici!$N1113*1,IFERROR(NUMBERVALUE(CriteriTecnici!$N1113,".",","),IFERROR(NUMBERVALUE(CriteriTecnici!$N1113,",","."),0))),4)&amp;""),",",".")&amp;", "&amp;CHAR(34)&amp;"numerator"&amp;CHAR(34)&amp;": "&amp;SUBSTITUTE(TRIM(ROUND(IFERROR(CriteriTecnici!$K1113*1,IFERROR(NUMBERVALUE(CriteriTecnici!$K1113,".",","),IFERROR(NUMBERVALUE(CriteriTecnici!$K1113,",","."),0))),4)&amp;""),",",".")&amp;", "&amp;CHAR(34)&amp;"denominator"&amp;CHAR(34)&amp;": "&amp;SUBSTITUTE(TRIM(ROUND(IFERROR(CriteriTecnici!$L1113*1,IFERROR(NUMBERVALUE(CriteriTecnici!$L1113,".",","),IFERROR(NUMBERVALUE(CriteriTecnici!$L1113,",","."),0))),4)&amp;""),",",".")&amp;", "&amp;CHAR(34)&amp;"flag"&amp;CHAR(34)&amp;": "&amp;SUBSTITUTE(TRIM(ROUND(IFERROR(CriteriTecnici!$M1113*1,IFERROR(NUMBERVALUE(CriteriTecnici!$M1113,".",","),IFERROR(NUMBERVALUE(CriteriTecnici!$M1113,",","."),0))),4)&amp;""),",",".")&amp;", "&amp;CHAR(34)&amp;"rawScore"&amp;CHAR(34)&amp;": "&amp;SUBSTITUTE(TRIM(ROUND(IFERROR(CriteriTecnici!$O1113*1,IFERROR(NUMBERVALUE(CriteriTecnici!$O1113,".",","),IFERROR(NUMBERVALUE(CriteriTecnici!$O1113,",","."),0))),4)&amp;""),",",".")&amp;CHAR(125)&amp;IF(TRUE,",",""))</f>
        <v/>
      </c>
    </row>
    <row r="1334">
      <c r="A1334" s="38">
        <f>IF(CriteriTecnici!$A1114="","","    "&amp;CHAR(123)&amp;CHAR(34)&amp;"bidderId"&amp;CHAR(34)&amp;": "&amp;CHAR(34)&amp;SUBSTITUTE(CriteriTecnici!$A1114,CHAR(34),"'")&amp;CHAR(34)&amp;", "&amp;CHAR(34)&amp;"lotId"&amp;CHAR(34)&amp;": "&amp;CHAR(34)&amp;SUBSTITUTE(CriteriTecnici!$C1114,CHAR(34),"'")&amp;CHAR(34)&amp;", "&amp;CHAR(34)&amp;"criterionId"&amp;CHAR(34)&amp;": "&amp;CHAR(34)&amp;SUBSTITUTE(CriteriTecnici!$D1114,CHAR(34),"'")&amp;CHAR(34)&amp;", "&amp;CHAR(34)&amp;"kind"&amp;CHAR(34)&amp;": "&amp;CHAR(34)&amp;SUBSTITUTE(CriteriTecnici!$F1114,CHAR(34),"'")&amp;CHAR(34)&amp;", "&amp;CHAR(34)&amp;"value"&amp;CHAR(34)&amp;": "&amp;SUBSTITUTE(TRIM(ROUND(IFERROR(CriteriTecnici!$N1114*1,IFERROR(NUMBERVALUE(CriteriTecnici!$N1114,".",","),IFERROR(NUMBERVALUE(CriteriTecnici!$N1114,",","."),0))),4)&amp;""),",",".")&amp;", "&amp;CHAR(34)&amp;"numerator"&amp;CHAR(34)&amp;": "&amp;SUBSTITUTE(TRIM(ROUND(IFERROR(CriteriTecnici!$K1114*1,IFERROR(NUMBERVALUE(CriteriTecnici!$K1114,".",","),IFERROR(NUMBERVALUE(CriteriTecnici!$K1114,",","."),0))),4)&amp;""),",",".")&amp;", "&amp;CHAR(34)&amp;"denominator"&amp;CHAR(34)&amp;": "&amp;SUBSTITUTE(TRIM(ROUND(IFERROR(CriteriTecnici!$L1114*1,IFERROR(NUMBERVALUE(CriteriTecnici!$L1114,".",","),IFERROR(NUMBERVALUE(CriteriTecnici!$L1114,",","."),0))),4)&amp;""),",",".")&amp;", "&amp;CHAR(34)&amp;"flag"&amp;CHAR(34)&amp;": "&amp;SUBSTITUTE(TRIM(ROUND(IFERROR(CriteriTecnici!$M1114*1,IFERROR(NUMBERVALUE(CriteriTecnici!$M1114,".",","),IFERROR(NUMBERVALUE(CriteriTecnici!$M1114,",","."),0))),4)&amp;""),",",".")&amp;", "&amp;CHAR(34)&amp;"rawScore"&amp;CHAR(34)&amp;": "&amp;SUBSTITUTE(TRIM(ROUND(IFERROR(CriteriTecnici!$O1114*1,IFERROR(NUMBERVALUE(CriteriTecnici!$O1114,".",","),IFERROR(NUMBERVALUE(CriteriTecnici!$O1114,",","."),0))),4)&amp;""),",",".")&amp;CHAR(125)&amp;IF(TRUE,",",""))</f>
        <v/>
      </c>
    </row>
    <row r="1335">
      <c r="A1335" s="38">
        <f>IF(CriteriTecnici!$A1115="","","    "&amp;CHAR(123)&amp;CHAR(34)&amp;"bidderId"&amp;CHAR(34)&amp;": "&amp;CHAR(34)&amp;SUBSTITUTE(CriteriTecnici!$A1115,CHAR(34),"'")&amp;CHAR(34)&amp;", "&amp;CHAR(34)&amp;"lotId"&amp;CHAR(34)&amp;": "&amp;CHAR(34)&amp;SUBSTITUTE(CriteriTecnici!$C1115,CHAR(34),"'")&amp;CHAR(34)&amp;", "&amp;CHAR(34)&amp;"criterionId"&amp;CHAR(34)&amp;": "&amp;CHAR(34)&amp;SUBSTITUTE(CriteriTecnici!$D1115,CHAR(34),"'")&amp;CHAR(34)&amp;", "&amp;CHAR(34)&amp;"kind"&amp;CHAR(34)&amp;": "&amp;CHAR(34)&amp;SUBSTITUTE(CriteriTecnici!$F1115,CHAR(34),"'")&amp;CHAR(34)&amp;", "&amp;CHAR(34)&amp;"value"&amp;CHAR(34)&amp;": "&amp;SUBSTITUTE(TRIM(ROUND(IFERROR(CriteriTecnici!$N1115*1,IFERROR(NUMBERVALUE(CriteriTecnici!$N1115,".",","),IFERROR(NUMBERVALUE(CriteriTecnici!$N1115,",","."),0))),4)&amp;""),",",".")&amp;", "&amp;CHAR(34)&amp;"numerator"&amp;CHAR(34)&amp;": "&amp;SUBSTITUTE(TRIM(ROUND(IFERROR(CriteriTecnici!$K1115*1,IFERROR(NUMBERVALUE(CriteriTecnici!$K1115,".",","),IFERROR(NUMBERVALUE(CriteriTecnici!$K1115,",","."),0))),4)&amp;""),",",".")&amp;", "&amp;CHAR(34)&amp;"denominator"&amp;CHAR(34)&amp;": "&amp;SUBSTITUTE(TRIM(ROUND(IFERROR(CriteriTecnici!$L1115*1,IFERROR(NUMBERVALUE(CriteriTecnici!$L1115,".",","),IFERROR(NUMBERVALUE(CriteriTecnici!$L1115,",","."),0))),4)&amp;""),",",".")&amp;", "&amp;CHAR(34)&amp;"flag"&amp;CHAR(34)&amp;": "&amp;SUBSTITUTE(TRIM(ROUND(IFERROR(CriteriTecnici!$M1115*1,IFERROR(NUMBERVALUE(CriteriTecnici!$M1115,".",","),IFERROR(NUMBERVALUE(CriteriTecnici!$M1115,",","."),0))),4)&amp;""),",",".")&amp;", "&amp;CHAR(34)&amp;"rawScore"&amp;CHAR(34)&amp;": "&amp;SUBSTITUTE(TRIM(ROUND(IFERROR(CriteriTecnici!$O1115*1,IFERROR(NUMBERVALUE(CriteriTecnici!$O1115,".",","),IFERROR(NUMBERVALUE(CriteriTecnici!$O1115,",","."),0))),4)&amp;""),",",".")&amp;CHAR(125)&amp;IF(TRUE,",",""))</f>
        <v/>
      </c>
    </row>
    <row r="1336">
      <c r="A1336" s="38">
        <f>IF(CriteriTecnici!$A1116="","","    "&amp;CHAR(123)&amp;CHAR(34)&amp;"bidderId"&amp;CHAR(34)&amp;": "&amp;CHAR(34)&amp;SUBSTITUTE(CriteriTecnici!$A1116,CHAR(34),"'")&amp;CHAR(34)&amp;", "&amp;CHAR(34)&amp;"lotId"&amp;CHAR(34)&amp;": "&amp;CHAR(34)&amp;SUBSTITUTE(CriteriTecnici!$C1116,CHAR(34),"'")&amp;CHAR(34)&amp;", "&amp;CHAR(34)&amp;"criterionId"&amp;CHAR(34)&amp;": "&amp;CHAR(34)&amp;SUBSTITUTE(CriteriTecnici!$D1116,CHAR(34),"'")&amp;CHAR(34)&amp;", "&amp;CHAR(34)&amp;"kind"&amp;CHAR(34)&amp;": "&amp;CHAR(34)&amp;SUBSTITUTE(CriteriTecnici!$F1116,CHAR(34),"'")&amp;CHAR(34)&amp;", "&amp;CHAR(34)&amp;"value"&amp;CHAR(34)&amp;": "&amp;SUBSTITUTE(TRIM(ROUND(IFERROR(CriteriTecnici!$N1116*1,IFERROR(NUMBERVALUE(CriteriTecnici!$N1116,".",","),IFERROR(NUMBERVALUE(CriteriTecnici!$N1116,",","."),0))),4)&amp;""),",",".")&amp;", "&amp;CHAR(34)&amp;"numerator"&amp;CHAR(34)&amp;": "&amp;SUBSTITUTE(TRIM(ROUND(IFERROR(CriteriTecnici!$K1116*1,IFERROR(NUMBERVALUE(CriteriTecnici!$K1116,".",","),IFERROR(NUMBERVALUE(CriteriTecnici!$K1116,",","."),0))),4)&amp;""),",",".")&amp;", "&amp;CHAR(34)&amp;"denominator"&amp;CHAR(34)&amp;": "&amp;SUBSTITUTE(TRIM(ROUND(IFERROR(CriteriTecnici!$L1116*1,IFERROR(NUMBERVALUE(CriteriTecnici!$L1116,".",","),IFERROR(NUMBERVALUE(CriteriTecnici!$L1116,",","."),0))),4)&amp;""),",",".")&amp;", "&amp;CHAR(34)&amp;"flag"&amp;CHAR(34)&amp;": "&amp;SUBSTITUTE(TRIM(ROUND(IFERROR(CriteriTecnici!$M1116*1,IFERROR(NUMBERVALUE(CriteriTecnici!$M1116,".",","),IFERROR(NUMBERVALUE(CriteriTecnici!$M1116,",","."),0))),4)&amp;""),",",".")&amp;", "&amp;CHAR(34)&amp;"rawScore"&amp;CHAR(34)&amp;": "&amp;SUBSTITUTE(TRIM(ROUND(IFERROR(CriteriTecnici!$O1116*1,IFERROR(NUMBERVALUE(CriteriTecnici!$O1116,".",","),IFERROR(NUMBERVALUE(CriteriTecnici!$O1116,",","."),0))),4)&amp;""),",",".")&amp;CHAR(125)&amp;IF(TRUE,",",""))</f>
        <v/>
      </c>
    </row>
    <row r="1337">
      <c r="A1337" s="38">
        <f>IF(CriteriTecnici!$A1117="","","    "&amp;CHAR(123)&amp;CHAR(34)&amp;"bidderId"&amp;CHAR(34)&amp;": "&amp;CHAR(34)&amp;SUBSTITUTE(CriteriTecnici!$A1117,CHAR(34),"'")&amp;CHAR(34)&amp;", "&amp;CHAR(34)&amp;"lotId"&amp;CHAR(34)&amp;": "&amp;CHAR(34)&amp;SUBSTITUTE(CriteriTecnici!$C1117,CHAR(34),"'")&amp;CHAR(34)&amp;", "&amp;CHAR(34)&amp;"criterionId"&amp;CHAR(34)&amp;": "&amp;CHAR(34)&amp;SUBSTITUTE(CriteriTecnici!$D1117,CHAR(34),"'")&amp;CHAR(34)&amp;", "&amp;CHAR(34)&amp;"kind"&amp;CHAR(34)&amp;": "&amp;CHAR(34)&amp;SUBSTITUTE(CriteriTecnici!$F1117,CHAR(34),"'")&amp;CHAR(34)&amp;", "&amp;CHAR(34)&amp;"value"&amp;CHAR(34)&amp;": "&amp;SUBSTITUTE(TRIM(ROUND(IFERROR(CriteriTecnici!$N1117*1,IFERROR(NUMBERVALUE(CriteriTecnici!$N1117,".",","),IFERROR(NUMBERVALUE(CriteriTecnici!$N1117,",","."),0))),4)&amp;""),",",".")&amp;", "&amp;CHAR(34)&amp;"numerator"&amp;CHAR(34)&amp;": "&amp;SUBSTITUTE(TRIM(ROUND(IFERROR(CriteriTecnici!$K1117*1,IFERROR(NUMBERVALUE(CriteriTecnici!$K1117,".",","),IFERROR(NUMBERVALUE(CriteriTecnici!$K1117,",","."),0))),4)&amp;""),",",".")&amp;", "&amp;CHAR(34)&amp;"denominator"&amp;CHAR(34)&amp;": "&amp;SUBSTITUTE(TRIM(ROUND(IFERROR(CriteriTecnici!$L1117*1,IFERROR(NUMBERVALUE(CriteriTecnici!$L1117,".",","),IFERROR(NUMBERVALUE(CriteriTecnici!$L1117,",","."),0))),4)&amp;""),",",".")&amp;", "&amp;CHAR(34)&amp;"flag"&amp;CHAR(34)&amp;": "&amp;SUBSTITUTE(TRIM(ROUND(IFERROR(CriteriTecnici!$M1117*1,IFERROR(NUMBERVALUE(CriteriTecnici!$M1117,".",","),IFERROR(NUMBERVALUE(CriteriTecnici!$M1117,",","."),0))),4)&amp;""),",",".")&amp;", "&amp;CHAR(34)&amp;"rawScore"&amp;CHAR(34)&amp;": "&amp;SUBSTITUTE(TRIM(ROUND(IFERROR(CriteriTecnici!$O1117*1,IFERROR(NUMBERVALUE(CriteriTecnici!$O1117,".",","),IFERROR(NUMBERVALUE(CriteriTecnici!$O1117,",","."),0))),4)&amp;""),",",".")&amp;CHAR(125)&amp;IF(TRUE,",",""))</f>
        <v/>
      </c>
    </row>
    <row r="1338">
      <c r="A1338" s="38">
        <f>IF(CriteriTecnici!$A1118="","","    "&amp;CHAR(123)&amp;CHAR(34)&amp;"bidderId"&amp;CHAR(34)&amp;": "&amp;CHAR(34)&amp;SUBSTITUTE(CriteriTecnici!$A1118,CHAR(34),"'")&amp;CHAR(34)&amp;", "&amp;CHAR(34)&amp;"lotId"&amp;CHAR(34)&amp;": "&amp;CHAR(34)&amp;SUBSTITUTE(CriteriTecnici!$C1118,CHAR(34),"'")&amp;CHAR(34)&amp;", "&amp;CHAR(34)&amp;"criterionId"&amp;CHAR(34)&amp;": "&amp;CHAR(34)&amp;SUBSTITUTE(CriteriTecnici!$D1118,CHAR(34),"'")&amp;CHAR(34)&amp;", "&amp;CHAR(34)&amp;"kind"&amp;CHAR(34)&amp;": "&amp;CHAR(34)&amp;SUBSTITUTE(CriteriTecnici!$F1118,CHAR(34),"'")&amp;CHAR(34)&amp;", "&amp;CHAR(34)&amp;"value"&amp;CHAR(34)&amp;": "&amp;SUBSTITUTE(TRIM(ROUND(IFERROR(CriteriTecnici!$N1118*1,IFERROR(NUMBERVALUE(CriteriTecnici!$N1118,".",","),IFERROR(NUMBERVALUE(CriteriTecnici!$N1118,",","."),0))),4)&amp;""),",",".")&amp;", "&amp;CHAR(34)&amp;"numerator"&amp;CHAR(34)&amp;": "&amp;SUBSTITUTE(TRIM(ROUND(IFERROR(CriteriTecnici!$K1118*1,IFERROR(NUMBERVALUE(CriteriTecnici!$K1118,".",","),IFERROR(NUMBERVALUE(CriteriTecnici!$K1118,",","."),0))),4)&amp;""),",",".")&amp;", "&amp;CHAR(34)&amp;"denominator"&amp;CHAR(34)&amp;": "&amp;SUBSTITUTE(TRIM(ROUND(IFERROR(CriteriTecnici!$L1118*1,IFERROR(NUMBERVALUE(CriteriTecnici!$L1118,".",","),IFERROR(NUMBERVALUE(CriteriTecnici!$L1118,",","."),0))),4)&amp;""),",",".")&amp;", "&amp;CHAR(34)&amp;"flag"&amp;CHAR(34)&amp;": "&amp;SUBSTITUTE(TRIM(ROUND(IFERROR(CriteriTecnici!$M1118*1,IFERROR(NUMBERVALUE(CriteriTecnici!$M1118,".",","),IFERROR(NUMBERVALUE(CriteriTecnici!$M1118,",","."),0))),4)&amp;""),",",".")&amp;", "&amp;CHAR(34)&amp;"rawScore"&amp;CHAR(34)&amp;": "&amp;SUBSTITUTE(TRIM(ROUND(IFERROR(CriteriTecnici!$O1118*1,IFERROR(NUMBERVALUE(CriteriTecnici!$O1118,".",","),IFERROR(NUMBERVALUE(CriteriTecnici!$O1118,",","."),0))),4)&amp;""),",",".")&amp;CHAR(125)&amp;IF(TRUE,",",""))</f>
        <v/>
      </c>
    </row>
    <row r="1339">
      <c r="A1339" s="38">
        <f>IF(CriteriTecnici!$A1119="","","    "&amp;CHAR(123)&amp;CHAR(34)&amp;"bidderId"&amp;CHAR(34)&amp;": "&amp;CHAR(34)&amp;SUBSTITUTE(CriteriTecnici!$A1119,CHAR(34),"'")&amp;CHAR(34)&amp;", "&amp;CHAR(34)&amp;"lotId"&amp;CHAR(34)&amp;": "&amp;CHAR(34)&amp;SUBSTITUTE(CriteriTecnici!$C1119,CHAR(34),"'")&amp;CHAR(34)&amp;", "&amp;CHAR(34)&amp;"criterionId"&amp;CHAR(34)&amp;": "&amp;CHAR(34)&amp;SUBSTITUTE(CriteriTecnici!$D1119,CHAR(34),"'")&amp;CHAR(34)&amp;", "&amp;CHAR(34)&amp;"kind"&amp;CHAR(34)&amp;": "&amp;CHAR(34)&amp;SUBSTITUTE(CriteriTecnici!$F1119,CHAR(34),"'")&amp;CHAR(34)&amp;", "&amp;CHAR(34)&amp;"value"&amp;CHAR(34)&amp;": "&amp;SUBSTITUTE(TRIM(ROUND(IFERROR(CriteriTecnici!$N1119*1,IFERROR(NUMBERVALUE(CriteriTecnici!$N1119,".",","),IFERROR(NUMBERVALUE(CriteriTecnici!$N1119,",","."),0))),4)&amp;""),",",".")&amp;", "&amp;CHAR(34)&amp;"numerator"&amp;CHAR(34)&amp;": "&amp;SUBSTITUTE(TRIM(ROUND(IFERROR(CriteriTecnici!$K1119*1,IFERROR(NUMBERVALUE(CriteriTecnici!$K1119,".",","),IFERROR(NUMBERVALUE(CriteriTecnici!$K1119,",","."),0))),4)&amp;""),",",".")&amp;", "&amp;CHAR(34)&amp;"denominator"&amp;CHAR(34)&amp;": "&amp;SUBSTITUTE(TRIM(ROUND(IFERROR(CriteriTecnici!$L1119*1,IFERROR(NUMBERVALUE(CriteriTecnici!$L1119,".",","),IFERROR(NUMBERVALUE(CriteriTecnici!$L1119,",","."),0))),4)&amp;""),",",".")&amp;", "&amp;CHAR(34)&amp;"flag"&amp;CHAR(34)&amp;": "&amp;SUBSTITUTE(TRIM(ROUND(IFERROR(CriteriTecnici!$M1119*1,IFERROR(NUMBERVALUE(CriteriTecnici!$M1119,".",","),IFERROR(NUMBERVALUE(CriteriTecnici!$M1119,",","."),0))),4)&amp;""),",",".")&amp;", "&amp;CHAR(34)&amp;"rawScore"&amp;CHAR(34)&amp;": "&amp;SUBSTITUTE(TRIM(ROUND(IFERROR(CriteriTecnici!$O1119*1,IFERROR(NUMBERVALUE(CriteriTecnici!$O1119,".",","),IFERROR(NUMBERVALUE(CriteriTecnici!$O1119,",","."),0))),4)&amp;""),",",".")&amp;CHAR(125)&amp;IF(TRUE,",",""))</f>
        <v/>
      </c>
    </row>
    <row r="1340">
      <c r="A1340" s="38">
        <f>IF(CriteriTecnici!$A1120="","","    "&amp;CHAR(123)&amp;CHAR(34)&amp;"bidderId"&amp;CHAR(34)&amp;": "&amp;CHAR(34)&amp;SUBSTITUTE(CriteriTecnici!$A1120,CHAR(34),"'")&amp;CHAR(34)&amp;", "&amp;CHAR(34)&amp;"lotId"&amp;CHAR(34)&amp;": "&amp;CHAR(34)&amp;SUBSTITUTE(CriteriTecnici!$C1120,CHAR(34),"'")&amp;CHAR(34)&amp;", "&amp;CHAR(34)&amp;"criterionId"&amp;CHAR(34)&amp;": "&amp;CHAR(34)&amp;SUBSTITUTE(CriteriTecnici!$D1120,CHAR(34),"'")&amp;CHAR(34)&amp;", "&amp;CHAR(34)&amp;"kind"&amp;CHAR(34)&amp;": "&amp;CHAR(34)&amp;SUBSTITUTE(CriteriTecnici!$F1120,CHAR(34),"'")&amp;CHAR(34)&amp;", "&amp;CHAR(34)&amp;"value"&amp;CHAR(34)&amp;": "&amp;SUBSTITUTE(TRIM(ROUND(IFERROR(CriteriTecnici!$N1120*1,IFERROR(NUMBERVALUE(CriteriTecnici!$N1120,".",","),IFERROR(NUMBERVALUE(CriteriTecnici!$N1120,",","."),0))),4)&amp;""),",",".")&amp;", "&amp;CHAR(34)&amp;"numerator"&amp;CHAR(34)&amp;": "&amp;SUBSTITUTE(TRIM(ROUND(IFERROR(CriteriTecnici!$K1120*1,IFERROR(NUMBERVALUE(CriteriTecnici!$K1120,".",","),IFERROR(NUMBERVALUE(CriteriTecnici!$K1120,",","."),0))),4)&amp;""),",",".")&amp;", "&amp;CHAR(34)&amp;"denominator"&amp;CHAR(34)&amp;": "&amp;SUBSTITUTE(TRIM(ROUND(IFERROR(CriteriTecnici!$L1120*1,IFERROR(NUMBERVALUE(CriteriTecnici!$L1120,".",","),IFERROR(NUMBERVALUE(CriteriTecnici!$L1120,",","."),0))),4)&amp;""),",",".")&amp;", "&amp;CHAR(34)&amp;"flag"&amp;CHAR(34)&amp;": "&amp;SUBSTITUTE(TRIM(ROUND(IFERROR(CriteriTecnici!$M1120*1,IFERROR(NUMBERVALUE(CriteriTecnici!$M1120,".",","),IFERROR(NUMBERVALUE(CriteriTecnici!$M1120,",","."),0))),4)&amp;""),",",".")&amp;", "&amp;CHAR(34)&amp;"rawScore"&amp;CHAR(34)&amp;": "&amp;SUBSTITUTE(TRIM(ROUND(IFERROR(CriteriTecnici!$O1120*1,IFERROR(NUMBERVALUE(CriteriTecnici!$O1120,".",","),IFERROR(NUMBERVALUE(CriteriTecnici!$O1120,",","."),0))),4)&amp;""),",",".")&amp;CHAR(125)&amp;IF(COUNTA(Offerte!$A38:$A$200)&gt;0,",",""))</f>
        <v/>
      </c>
    </row>
    <row r="1341">
      <c r="A1341" s="38">
        <f>IF(CriteriTecnici!$A1121="","","    "&amp;CHAR(123)&amp;CHAR(34)&amp;"bidderId"&amp;CHAR(34)&amp;": "&amp;CHAR(34)&amp;SUBSTITUTE(CriteriTecnici!$A1121,CHAR(34),"'")&amp;CHAR(34)&amp;", "&amp;CHAR(34)&amp;"lotId"&amp;CHAR(34)&amp;": "&amp;CHAR(34)&amp;SUBSTITUTE(CriteriTecnici!$C1121,CHAR(34),"'")&amp;CHAR(34)&amp;", "&amp;CHAR(34)&amp;"criterionId"&amp;CHAR(34)&amp;": "&amp;CHAR(34)&amp;SUBSTITUTE(CriteriTecnici!$D1121,CHAR(34),"'")&amp;CHAR(34)&amp;", "&amp;CHAR(34)&amp;"kind"&amp;CHAR(34)&amp;": "&amp;CHAR(34)&amp;SUBSTITUTE(CriteriTecnici!$F1121,CHAR(34),"'")&amp;CHAR(34)&amp;", "&amp;CHAR(34)&amp;"value"&amp;CHAR(34)&amp;": "&amp;SUBSTITUTE(TRIM(ROUND(IFERROR(CriteriTecnici!$N1121*1,IFERROR(NUMBERVALUE(CriteriTecnici!$N1121,".",","),IFERROR(NUMBERVALUE(CriteriTecnici!$N1121,",","."),0))),4)&amp;""),",",".")&amp;", "&amp;CHAR(34)&amp;"numerator"&amp;CHAR(34)&amp;": "&amp;SUBSTITUTE(TRIM(ROUND(IFERROR(CriteriTecnici!$K1121*1,IFERROR(NUMBERVALUE(CriteriTecnici!$K1121,".",","),IFERROR(NUMBERVALUE(CriteriTecnici!$K1121,",","."),0))),4)&amp;""),",",".")&amp;", "&amp;CHAR(34)&amp;"denominator"&amp;CHAR(34)&amp;": "&amp;SUBSTITUTE(TRIM(ROUND(IFERROR(CriteriTecnici!$L1121*1,IFERROR(NUMBERVALUE(CriteriTecnici!$L1121,".",","),IFERROR(NUMBERVALUE(CriteriTecnici!$L1121,",","."),0))),4)&amp;""),",",".")&amp;", "&amp;CHAR(34)&amp;"flag"&amp;CHAR(34)&amp;": "&amp;SUBSTITUTE(TRIM(ROUND(IFERROR(CriteriTecnici!$M1121*1,IFERROR(NUMBERVALUE(CriteriTecnici!$M1121,".",","),IFERROR(NUMBERVALUE(CriteriTecnici!$M1121,",","."),0))),4)&amp;""),",",".")&amp;", "&amp;CHAR(34)&amp;"rawScore"&amp;CHAR(34)&amp;": "&amp;SUBSTITUTE(TRIM(ROUND(IFERROR(CriteriTecnici!$O1121*1,IFERROR(NUMBERVALUE(CriteriTecnici!$O1121,".",","),IFERROR(NUMBERVALUE(CriteriTecnici!$O1121,",","."),0))),4)&amp;""),",",".")&amp;CHAR(125)&amp;IF(TRUE,",",""))</f>
        <v/>
      </c>
    </row>
    <row r="1342">
      <c r="A1342" s="38">
        <f>IF(CriteriTecnici!$A1122="","","    "&amp;CHAR(123)&amp;CHAR(34)&amp;"bidderId"&amp;CHAR(34)&amp;": "&amp;CHAR(34)&amp;SUBSTITUTE(CriteriTecnici!$A1122,CHAR(34),"'")&amp;CHAR(34)&amp;", "&amp;CHAR(34)&amp;"lotId"&amp;CHAR(34)&amp;": "&amp;CHAR(34)&amp;SUBSTITUTE(CriteriTecnici!$C1122,CHAR(34),"'")&amp;CHAR(34)&amp;", "&amp;CHAR(34)&amp;"criterionId"&amp;CHAR(34)&amp;": "&amp;CHAR(34)&amp;SUBSTITUTE(CriteriTecnici!$D1122,CHAR(34),"'")&amp;CHAR(34)&amp;", "&amp;CHAR(34)&amp;"kind"&amp;CHAR(34)&amp;": "&amp;CHAR(34)&amp;SUBSTITUTE(CriteriTecnici!$F1122,CHAR(34),"'")&amp;CHAR(34)&amp;", "&amp;CHAR(34)&amp;"value"&amp;CHAR(34)&amp;": "&amp;SUBSTITUTE(TRIM(ROUND(IFERROR(CriteriTecnici!$N1122*1,IFERROR(NUMBERVALUE(CriteriTecnici!$N1122,".",","),IFERROR(NUMBERVALUE(CriteriTecnici!$N1122,",","."),0))),4)&amp;""),",",".")&amp;", "&amp;CHAR(34)&amp;"numerator"&amp;CHAR(34)&amp;": "&amp;SUBSTITUTE(TRIM(ROUND(IFERROR(CriteriTecnici!$K1122*1,IFERROR(NUMBERVALUE(CriteriTecnici!$K1122,".",","),IFERROR(NUMBERVALUE(CriteriTecnici!$K1122,",","."),0))),4)&amp;""),",",".")&amp;", "&amp;CHAR(34)&amp;"denominator"&amp;CHAR(34)&amp;": "&amp;SUBSTITUTE(TRIM(ROUND(IFERROR(CriteriTecnici!$L1122*1,IFERROR(NUMBERVALUE(CriteriTecnici!$L1122,".",","),IFERROR(NUMBERVALUE(CriteriTecnici!$L1122,",","."),0))),4)&amp;""),",",".")&amp;", "&amp;CHAR(34)&amp;"flag"&amp;CHAR(34)&amp;": "&amp;SUBSTITUTE(TRIM(ROUND(IFERROR(CriteriTecnici!$M1122*1,IFERROR(NUMBERVALUE(CriteriTecnici!$M1122,".",","),IFERROR(NUMBERVALUE(CriteriTecnici!$M1122,",","."),0))),4)&amp;""),",",".")&amp;", "&amp;CHAR(34)&amp;"rawScore"&amp;CHAR(34)&amp;": "&amp;SUBSTITUTE(TRIM(ROUND(IFERROR(CriteriTecnici!$O1122*1,IFERROR(NUMBERVALUE(CriteriTecnici!$O1122,".",","),IFERROR(NUMBERVALUE(CriteriTecnici!$O1122,",","."),0))),4)&amp;""),",",".")&amp;CHAR(125)&amp;IF(TRUE,",",""))</f>
        <v/>
      </c>
    </row>
    <row r="1343">
      <c r="A1343" s="38">
        <f>IF(CriteriTecnici!$A1123="","","    "&amp;CHAR(123)&amp;CHAR(34)&amp;"bidderId"&amp;CHAR(34)&amp;": "&amp;CHAR(34)&amp;SUBSTITUTE(CriteriTecnici!$A1123,CHAR(34),"'")&amp;CHAR(34)&amp;", "&amp;CHAR(34)&amp;"lotId"&amp;CHAR(34)&amp;": "&amp;CHAR(34)&amp;SUBSTITUTE(CriteriTecnici!$C1123,CHAR(34),"'")&amp;CHAR(34)&amp;", "&amp;CHAR(34)&amp;"criterionId"&amp;CHAR(34)&amp;": "&amp;CHAR(34)&amp;SUBSTITUTE(CriteriTecnici!$D1123,CHAR(34),"'")&amp;CHAR(34)&amp;", "&amp;CHAR(34)&amp;"kind"&amp;CHAR(34)&amp;": "&amp;CHAR(34)&amp;SUBSTITUTE(CriteriTecnici!$F1123,CHAR(34),"'")&amp;CHAR(34)&amp;", "&amp;CHAR(34)&amp;"value"&amp;CHAR(34)&amp;": "&amp;SUBSTITUTE(TRIM(ROUND(IFERROR(CriteriTecnici!$N1123*1,IFERROR(NUMBERVALUE(CriteriTecnici!$N1123,".",","),IFERROR(NUMBERVALUE(CriteriTecnici!$N1123,",","."),0))),4)&amp;""),",",".")&amp;", "&amp;CHAR(34)&amp;"numerator"&amp;CHAR(34)&amp;": "&amp;SUBSTITUTE(TRIM(ROUND(IFERROR(CriteriTecnici!$K1123*1,IFERROR(NUMBERVALUE(CriteriTecnici!$K1123,".",","),IFERROR(NUMBERVALUE(CriteriTecnici!$K1123,",","."),0))),4)&amp;""),",",".")&amp;", "&amp;CHAR(34)&amp;"denominator"&amp;CHAR(34)&amp;": "&amp;SUBSTITUTE(TRIM(ROUND(IFERROR(CriteriTecnici!$L1123*1,IFERROR(NUMBERVALUE(CriteriTecnici!$L1123,".",","),IFERROR(NUMBERVALUE(CriteriTecnici!$L1123,",","."),0))),4)&amp;""),",",".")&amp;", "&amp;CHAR(34)&amp;"flag"&amp;CHAR(34)&amp;": "&amp;SUBSTITUTE(TRIM(ROUND(IFERROR(CriteriTecnici!$M1123*1,IFERROR(NUMBERVALUE(CriteriTecnici!$M1123,".",","),IFERROR(NUMBERVALUE(CriteriTecnici!$M1123,",","."),0))),4)&amp;""),",",".")&amp;", "&amp;CHAR(34)&amp;"rawScore"&amp;CHAR(34)&amp;": "&amp;SUBSTITUTE(TRIM(ROUND(IFERROR(CriteriTecnici!$O1123*1,IFERROR(NUMBERVALUE(CriteriTecnici!$O1123,".",","),IFERROR(NUMBERVALUE(CriteriTecnici!$O1123,",","."),0))),4)&amp;""),",",".")&amp;CHAR(125)&amp;IF(TRUE,",",""))</f>
        <v/>
      </c>
    </row>
    <row r="1344">
      <c r="A1344" s="38">
        <f>IF(CriteriTecnici!$A1124="","","    "&amp;CHAR(123)&amp;CHAR(34)&amp;"bidderId"&amp;CHAR(34)&amp;": "&amp;CHAR(34)&amp;SUBSTITUTE(CriteriTecnici!$A1124,CHAR(34),"'")&amp;CHAR(34)&amp;", "&amp;CHAR(34)&amp;"lotId"&amp;CHAR(34)&amp;": "&amp;CHAR(34)&amp;SUBSTITUTE(CriteriTecnici!$C1124,CHAR(34),"'")&amp;CHAR(34)&amp;", "&amp;CHAR(34)&amp;"criterionId"&amp;CHAR(34)&amp;": "&amp;CHAR(34)&amp;SUBSTITUTE(CriteriTecnici!$D1124,CHAR(34),"'")&amp;CHAR(34)&amp;", "&amp;CHAR(34)&amp;"kind"&amp;CHAR(34)&amp;": "&amp;CHAR(34)&amp;SUBSTITUTE(CriteriTecnici!$F1124,CHAR(34),"'")&amp;CHAR(34)&amp;", "&amp;CHAR(34)&amp;"value"&amp;CHAR(34)&amp;": "&amp;SUBSTITUTE(TRIM(ROUND(IFERROR(CriteriTecnici!$N1124*1,IFERROR(NUMBERVALUE(CriteriTecnici!$N1124,".",","),IFERROR(NUMBERVALUE(CriteriTecnici!$N1124,",","."),0))),4)&amp;""),",",".")&amp;", "&amp;CHAR(34)&amp;"numerator"&amp;CHAR(34)&amp;": "&amp;SUBSTITUTE(TRIM(ROUND(IFERROR(CriteriTecnici!$K1124*1,IFERROR(NUMBERVALUE(CriteriTecnici!$K1124,".",","),IFERROR(NUMBERVALUE(CriteriTecnici!$K1124,",","."),0))),4)&amp;""),",",".")&amp;", "&amp;CHAR(34)&amp;"denominator"&amp;CHAR(34)&amp;": "&amp;SUBSTITUTE(TRIM(ROUND(IFERROR(CriteriTecnici!$L1124*1,IFERROR(NUMBERVALUE(CriteriTecnici!$L1124,".",","),IFERROR(NUMBERVALUE(CriteriTecnici!$L1124,",","."),0))),4)&amp;""),",",".")&amp;", "&amp;CHAR(34)&amp;"flag"&amp;CHAR(34)&amp;": "&amp;SUBSTITUTE(TRIM(ROUND(IFERROR(CriteriTecnici!$M1124*1,IFERROR(NUMBERVALUE(CriteriTecnici!$M1124,".",","),IFERROR(NUMBERVALUE(CriteriTecnici!$M1124,",","."),0))),4)&amp;""),",",".")&amp;", "&amp;CHAR(34)&amp;"rawScore"&amp;CHAR(34)&amp;": "&amp;SUBSTITUTE(TRIM(ROUND(IFERROR(CriteriTecnici!$O1124*1,IFERROR(NUMBERVALUE(CriteriTecnici!$O1124,".",","),IFERROR(NUMBERVALUE(CriteriTecnici!$O1124,",","."),0))),4)&amp;""),",",".")&amp;CHAR(125)&amp;IF(TRUE,",",""))</f>
        <v/>
      </c>
    </row>
    <row r="1345">
      <c r="A1345" s="38">
        <f>IF(CriteriTecnici!$A1125="","","    "&amp;CHAR(123)&amp;CHAR(34)&amp;"bidderId"&amp;CHAR(34)&amp;": "&amp;CHAR(34)&amp;SUBSTITUTE(CriteriTecnici!$A1125,CHAR(34),"'")&amp;CHAR(34)&amp;", "&amp;CHAR(34)&amp;"lotId"&amp;CHAR(34)&amp;": "&amp;CHAR(34)&amp;SUBSTITUTE(CriteriTecnici!$C1125,CHAR(34),"'")&amp;CHAR(34)&amp;", "&amp;CHAR(34)&amp;"criterionId"&amp;CHAR(34)&amp;": "&amp;CHAR(34)&amp;SUBSTITUTE(CriteriTecnici!$D1125,CHAR(34),"'")&amp;CHAR(34)&amp;", "&amp;CHAR(34)&amp;"kind"&amp;CHAR(34)&amp;": "&amp;CHAR(34)&amp;SUBSTITUTE(CriteriTecnici!$F1125,CHAR(34),"'")&amp;CHAR(34)&amp;", "&amp;CHAR(34)&amp;"value"&amp;CHAR(34)&amp;": "&amp;SUBSTITUTE(TRIM(ROUND(IFERROR(CriteriTecnici!$N1125*1,IFERROR(NUMBERVALUE(CriteriTecnici!$N1125,".",","),IFERROR(NUMBERVALUE(CriteriTecnici!$N1125,",","."),0))),4)&amp;""),",",".")&amp;", "&amp;CHAR(34)&amp;"numerator"&amp;CHAR(34)&amp;": "&amp;SUBSTITUTE(TRIM(ROUND(IFERROR(CriteriTecnici!$K1125*1,IFERROR(NUMBERVALUE(CriteriTecnici!$K1125,".",","),IFERROR(NUMBERVALUE(CriteriTecnici!$K1125,",","."),0))),4)&amp;""),",",".")&amp;", "&amp;CHAR(34)&amp;"denominator"&amp;CHAR(34)&amp;": "&amp;SUBSTITUTE(TRIM(ROUND(IFERROR(CriteriTecnici!$L1125*1,IFERROR(NUMBERVALUE(CriteriTecnici!$L1125,".",","),IFERROR(NUMBERVALUE(CriteriTecnici!$L1125,",","."),0))),4)&amp;""),",",".")&amp;", "&amp;CHAR(34)&amp;"flag"&amp;CHAR(34)&amp;": "&amp;SUBSTITUTE(TRIM(ROUND(IFERROR(CriteriTecnici!$M1125*1,IFERROR(NUMBERVALUE(CriteriTecnici!$M1125,".",","),IFERROR(NUMBERVALUE(CriteriTecnici!$M1125,",","."),0))),4)&amp;""),",",".")&amp;", "&amp;CHAR(34)&amp;"rawScore"&amp;CHAR(34)&amp;": "&amp;SUBSTITUTE(TRIM(ROUND(IFERROR(CriteriTecnici!$O1125*1,IFERROR(NUMBERVALUE(CriteriTecnici!$O1125,".",","),IFERROR(NUMBERVALUE(CriteriTecnici!$O1125,",","."),0))),4)&amp;""),",",".")&amp;CHAR(125)&amp;IF(TRUE,",",""))</f>
        <v/>
      </c>
    </row>
    <row r="1346">
      <c r="A1346" s="38">
        <f>IF(CriteriTecnici!$A1126="","","    "&amp;CHAR(123)&amp;CHAR(34)&amp;"bidderId"&amp;CHAR(34)&amp;": "&amp;CHAR(34)&amp;SUBSTITUTE(CriteriTecnici!$A1126,CHAR(34),"'")&amp;CHAR(34)&amp;", "&amp;CHAR(34)&amp;"lotId"&amp;CHAR(34)&amp;": "&amp;CHAR(34)&amp;SUBSTITUTE(CriteriTecnici!$C1126,CHAR(34),"'")&amp;CHAR(34)&amp;", "&amp;CHAR(34)&amp;"criterionId"&amp;CHAR(34)&amp;": "&amp;CHAR(34)&amp;SUBSTITUTE(CriteriTecnici!$D1126,CHAR(34),"'")&amp;CHAR(34)&amp;", "&amp;CHAR(34)&amp;"kind"&amp;CHAR(34)&amp;": "&amp;CHAR(34)&amp;SUBSTITUTE(CriteriTecnici!$F1126,CHAR(34),"'")&amp;CHAR(34)&amp;", "&amp;CHAR(34)&amp;"value"&amp;CHAR(34)&amp;": "&amp;SUBSTITUTE(TRIM(ROUND(IFERROR(CriteriTecnici!$N1126*1,IFERROR(NUMBERVALUE(CriteriTecnici!$N1126,".",","),IFERROR(NUMBERVALUE(CriteriTecnici!$N1126,",","."),0))),4)&amp;""),",",".")&amp;", "&amp;CHAR(34)&amp;"numerator"&amp;CHAR(34)&amp;": "&amp;SUBSTITUTE(TRIM(ROUND(IFERROR(CriteriTecnici!$K1126*1,IFERROR(NUMBERVALUE(CriteriTecnici!$K1126,".",","),IFERROR(NUMBERVALUE(CriteriTecnici!$K1126,",","."),0))),4)&amp;""),",",".")&amp;", "&amp;CHAR(34)&amp;"denominator"&amp;CHAR(34)&amp;": "&amp;SUBSTITUTE(TRIM(ROUND(IFERROR(CriteriTecnici!$L1126*1,IFERROR(NUMBERVALUE(CriteriTecnici!$L1126,".",","),IFERROR(NUMBERVALUE(CriteriTecnici!$L1126,",","."),0))),4)&amp;""),",",".")&amp;", "&amp;CHAR(34)&amp;"flag"&amp;CHAR(34)&amp;": "&amp;SUBSTITUTE(TRIM(ROUND(IFERROR(CriteriTecnici!$M1126*1,IFERROR(NUMBERVALUE(CriteriTecnici!$M1126,".",","),IFERROR(NUMBERVALUE(CriteriTecnici!$M1126,",","."),0))),4)&amp;""),",",".")&amp;", "&amp;CHAR(34)&amp;"rawScore"&amp;CHAR(34)&amp;": "&amp;SUBSTITUTE(TRIM(ROUND(IFERROR(CriteriTecnici!$O1126*1,IFERROR(NUMBERVALUE(CriteriTecnici!$O1126,".",","),IFERROR(NUMBERVALUE(CriteriTecnici!$O1126,",","."),0))),4)&amp;""),",",".")&amp;CHAR(125)&amp;IF(TRUE,",",""))</f>
        <v/>
      </c>
    </row>
    <row r="1347">
      <c r="A1347" s="38">
        <f>IF(CriteriTecnici!$A1127="","","    "&amp;CHAR(123)&amp;CHAR(34)&amp;"bidderId"&amp;CHAR(34)&amp;": "&amp;CHAR(34)&amp;SUBSTITUTE(CriteriTecnici!$A1127,CHAR(34),"'")&amp;CHAR(34)&amp;", "&amp;CHAR(34)&amp;"lotId"&amp;CHAR(34)&amp;": "&amp;CHAR(34)&amp;SUBSTITUTE(CriteriTecnici!$C1127,CHAR(34),"'")&amp;CHAR(34)&amp;", "&amp;CHAR(34)&amp;"criterionId"&amp;CHAR(34)&amp;": "&amp;CHAR(34)&amp;SUBSTITUTE(CriteriTecnici!$D1127,CHAR(34),"'")&amp;CHAR(34)&amp;", "&amp;CHAR(34)&amp;"kind"&amp;CHAR(34)&amp;": "&amp;CHAR(34)&amp;SUBSTITUTE(CriteriTecnici!$F1127,CHAR(34),"'")&amp;CHAR(34)&amp;", "&amp;CHAR(34)&amp;"value"&amp;CHAR(34)&amp;": "&amp;SUBSTITUTE(TRIM(ROUND(IFERROR(CriteriTecnici!$N1127*1,IFERROR(NUMBERVALUE(CriteriTecnici!$N1127,".",","),IFERROR(NUMBERVALUE(CriteriTecnici!$N1127,",","."),0))),4)&amp;""),",",".")&amp;", "&amp;CHAR(34)&amp;"numerator"&amp;CHAR(34)&amp;": "&amp;SUBSTITUTE(TRIM(ROUND(IFERROR(CriteriTecnici!$K1127*1,IFERROR(NUMBERVALUE(CriteriTecnici!$K1127,".",","),IFERROR(NUMBERVALUE(CriteriTecnici!$K1127,",","."),0))),4)&amp;""),",",".")&amp;", "&amp;CHAR(34)&amp;"denominator"&amp;CHAR(34)&amp;": "&amp;SUBSTITUTE(TRIM(ROUND(IFERROR(CriteriTecnici!$L1127*1,IFERROR(NUMBERVALUE(CriteriTecnici!$L1127,".",","),IFERROR(NUMBERVALUE(CriteriTecnici!$L1127,",","."),0))),4)&amp;""),",",".")&amp;", "&amp;CHAR(34)&amp;"flag"&amp;CHAR(34)&amp;": "&amp;SUBSTITUTE(TRIM(ROUND(IFERROR(CriteriTecnici!$M1127*1,IFERROR(NUMBERVALUE(CriteriTecnici!$M1127,".",","),IFERROR(NUMBERVALUE(CriteriTecnici!$M1127,",","."),0))),4)&amp;""),",",".")&amp;", "&amp;CHAR(34)&amp;"rawScore"&amp;CHAR(34)&amp;": "&amp;SUBSTITUTE(TRIM(ROUND(IFERROR(CriteriTecnici!$O1127*1,IFERROR(NUMBERVALUE(CriteriTecnici!$O1127,".",","),IFERROR(NUMBERVALUE(CriteriTecnici!$O1127,",","."),0))),4)&amp;""),",",".")&amp;CHAR(125)&amp;IF(TRUE,",",""))</f>
        <v/>
      </c>
    </row>
    <row r="1348">
      <c r="A1348" s="38">
        <f>IF(CriteriTecnici!$A1128="","","    "&amp;CHAR(123)&amp;CHAR(34)&amp;"bidderId"&amp;CHAR(34)&amp;": "&amp;CHAR(34)&amp;SUBSTITUTE(CriteriTecnici!$A1128,CHAR(34),"'")&amp;CHAR(34)&amp;", "&amp;CHAR(34)&amp;"lotId"&amp;CHAR(34)&amp;": "&amp;CHAR(34)&amp;SUBSTITUTE(CriteriTecnici!$C1128,CHAR(34),"'")&amp;CHAR(34)&amp;", "&amp;CHAR(34)&amp;"criterionId"&amp;CHAR(34)&amp;": "&amp;CHAR(34)&amp;SUBSTITUTE(CriteriTecnici!$D1128,CHAR(34),"'")&amp;CHAR(34)&amp;", "&amp;CHAR(34)&amp;"kind"&amp;CHAR(34)&amp;": "&amp;CHAR(34)&amp;SUBSTITUTE(CriteriTecnici!$F1128,CHAR(34),"'")&amp;CHAR(34)&amp;", "&amp;CHAR(34)&amp;"value"&amp;CHAR(34)&amp;": "&amp;SUBSTITUTE(TRIM(ROUND(IFERROR(CriteriTecnici!$N1128*1,IFERROR(NUMBERVALUE(CriteriTecnici!$N1128,".",","),IFERROR(NUMBERVALUE(CriteriTecnici!$N1128,",","."),0))),4)&amp;""),",",".")&amp;", "&amp;CHAR(34)&amp;"numerator"&amp;CHAR(34)&amp;": "&amp;SUBSTITUTE(TRIM(ROUND(IFERROR(CriteriTecnici!$K1128*1,IFERROR(NUMBERVALUE(CriteriTecnici!$K1128,".",","),IFERROR(NUMBERVALUE(CriteriTecnici!$K1128,",","."),0))),4)&amp;""),",",".")&amp;", "&amp;CHAR(34)&amp;"denominator"&amp;CHAR(34)&amp;": "&amp;SUBSTITUTE(TRIM(ROUND(IFERROR(CriteriTecnici!$L1128*1,IFERROR(NUMBERVALUE(CriteriTecnici!$L1128,".",","),IFERROR(NUMBERVALUE(CriteriTecnici!$L1128,",","."),0))),4)&amp;""),",",".")&amp;", "&amp;CHAR(34)&amp;"flag"&amp;CHAR(34)&amp;": "&amp;SUBSTITUTE(TRIM(ROUND(IFERROR(CriteriTecnici!$M1128*1,IFERROR(NUMBERVALUE(CriteriTecnici!$M1128,".",","),IFERROR(NUMBERVALUE(CriteriTecnici!$M1128,",","."),0))),4)&amp;""),",",".")&amp;", "&amp;CHAR(34)&amp;"rawScore"&amp;CHAR(34)&amp;": "&amp;SUBSTITUTE(TRIM(ROUND(IFERROR(CriteriTecnici!$O1128*1,IFERROR(NUMBERVALUE(CriteriTecnici!$O1128,".",","),IFERROR(NUMBERVALUE(CriteriTecnici!$O1128,",","."),0))),4)&amp;""),",",".")&amp;CHAR(125)&amp;IF(TRUE,",",""))</f>
        <v/>
      </c>
    </row>
    <row r="1349">
      <c r="A1349" s="38">
        <f>IF(CriteriTecnici!$A1129="","","    "&amp;CHAR(123)&amp;CHAR(34)&amp;"bidderId"&amp;CHAR(34)&amp;": "&amp;CHAR(34)&amp;SUBSTITUTE(CriteriTecnici!$A1129,CHAR(34),"'")&amp;CHAR(34)&amp;", "&amp;CHAR(34)&amp;"lotId"&amp;CHAR(34)&amp;": "&amp;CHAR(34)&amp;SUBSTITUTE(CriteriTecnici!$C1129,CHAR(34),"'")&amp;CHAR(34)&amp;", "&amp;CHAR(34)&amp;"criterionId"&amp;CHAR(34)&amp;": "&amp;CHAR(34)&amp;SUBSTITUTE(CriteriTecnici!$D1129,CHAR(34),"'")&amp;CHAR(34)&amp;", "&amp;CHAR(34)&amp;"kind"&amp;CHAR(34)&amp;": "&amp;CHAR(34)&amp;SUBSTITUTE(CriteriTecnici!$F1129,CHAR(34),"'")&amp;CHAR(34)&amp;", "&amp;CHAR(34)&amp;"value"&amp;CHAR(34)&amp;": "&amp;SUBSTITUTE(TRIM(ROUND(IFERROR(CriteriTecnici!$N1129*1,IFERROR(NUMBERVALUE(CriteriTecnici!$N1129,".",","),IFERROR(NUMBERVALUE(CriteriTecnici!$N1129,",","."),0))),4)&amp;""),",",".")&amp;", "&amp;CHAR(34)&amp;"numerator"&amp;CHAR(34)&amp;": "&amp;SUBSTITUTE(TRIM(ROUND(IFERROR(CriteriTecnici!$K1129*1,IFERROR(NUMBERVALUE(CriteriTecnici!$K1129,".",","),IFERROR(NUMBERVALUE(CriteriTecnici!$K1129,",","."),0))),4)&amp;""),",",".")&amp;", "&amp;CHAR(34)&amp;"denominator"&amp;CHAR(34)&amp;": "&amp;SUBSTITUTE(TRIM(ROUND(IFERROR(CriteriTecnici!$L1129*1,IFERROR(NUMBERVALUE(CriteriTecnici!$L1129,".",","),IFERROR(NUMBERVALUE(CriteriTecnici!$L1129,",","."),0))),4)&amp;""),",",".")&amp;", "&amp;CHAR(34)&amp;"flag"&amp;CHAR(34)&amp;": "&amp;SUBSTITUTE(TRIM(ROUND(IFERROR(CriteriTecnici!$M1129*1,IFERROR(NUMBERVALUE(CriteriTecnici!$M1129,".",","),IFERROR(NUMBERVALUE(CriteriTecnici!$M1129,",","."),0))),4)&amp;""),",",".")&amp;", "&amp;CHAR(34)&amp;"rawScore"&amp;CHAR(34)&amp;": "&amp;SUBSTITUTE(TRIM(ROUND(IFERROR(CriteriTecnici!$O1129*1,IFERROR(NUMBERVALUE(CriteriTecnici!$O1129,".",","),IFERROR(NUMBERVALUE(CriteriTecnici!$O1129,",","."),0))),4)&amp;""),",",".")&amp;CHAR(125)&amp;IF(TRUE,",",""))</f>
        <v/>
      </c>
    </row>
    <row r="1350">
      <c r="A1350" s="38">
        <f>IF(CriteriTecnici!$A1130="","","    "&amp;CHAR(123)&amp;CHAR(34)&amp;"bidderId"&amp;CHAR(34)&amp;": "&amp;CHAR(34)&amp;SUBSTITUTE(CriteriTecnici!$A1130,CHAR(34),"'")&amp;CHAR(34)&amp;", "&amp;CHAR(34)&amp;"lotId"&amp;CHAR(34)&amp;": "&amp;CHAR(34)&amp;SUBSTITUTE(CriteriTecnici!$C1130,CHAR(34),"'")&amp;CHAR(34)&amp;", "&amp;CHAR(34)&amp;"criterionId"&amp;CHAR(34)&amp;": "&amp;CHAR(34)&amp;SUBSTITUTE(CriteriTecnici!$D1130,CHAR(34),"'")&amp;CHAR(34)&amp;", "&amp;CHAR(34)&amp;"kind"&amp;CHAR(34)&amp;": "&amp;CHAR(34)&amp;SUBSTITUTE(CriteriTecnici!$F1130,CHAR(34),"'")&amp;CHAR(34)&amp;", "&amp;CHAR(34)&amp;"value"&amp;CHAR(34)&amp;": "&amp;SUBSTITUTE(TRIM(ROUND(IFERROR(CriteriTecnici!$N1130*1,IFERROR(NUMBERVALUE(CriteriTecnici!$N1130,".",","),IFERROR(NUMBERVALUE(CriteriTecnici!$N1130,",","."),0))),4)&amp;""),",",".")&amp;", "&amp;CHAR(34)&amp;"numerator"&amp;CHAR(34)&amp;": "&amp;SUBSTITUTE(TRIM(ROUND(IFERROR(CriteriTecnici!$K1130*1,IFERROR(NUMBERVALUE(CriteriTecnici!$K1130,".",","),IFERROR(NUMBERVALUE(CriteriTecnici!$K1130,",","."),0))),4)&amp;""),",",".")&amp;", "&amp;CHAR(34)&amp;"denominator"&amp;CHAR(34)&amp;": "&amp;SUBSTITUTE(TRIM(ROUND(IFERROR(CriteriTecnici!$L1130*1,IFERROR(NUMBERVALUE(CriteriTecnici!$L1130,".",","),IFERROR(NUMBERVALUE(CriteriTecnici!$L1130,",","."),0))),4)&amp;""),",",".")&amp;", "&amp;CHAR(34)&amp;"flag"&amp;CHAR(34)&amp;": "&amp;SUBSTITUTE(TRIM(ROUND(IFERROR(CriteriTecnici!$M1130*1,IFERROR(NUMBERVALUE(CriteriTecnici!$M1130,".",","),IFERROR(NUMBERVALUE(CriteriTecnici!$M1130,",","."),0))),4)&amp;""),",",".")&amp;", "&amp;CHAR(34)&amp;"rawScore"&amp;CHAR(34)&amp;": "&amp;SUBSTITUTE(TRIM(ROUND(IFERROR(CriteriTecnici!$O1130*1,IFERROR(NUMBERVALUE(CriteriTecnici!$O1130,".",","),IFERROR(NUMBERVALUE(CriteriTecnici!$O1130,",","."),0))),4)&amp;""),",",".")&amp;CHAR(125)&amp;IF(TRUE,",",""))</f>
        <v/>
      </c>
    </row>
    <row r="1351">
      <c r="A1351" s="38">
        <f>IF(CriteriTecnici!$A1131="","","    "&amp;CHAR(123)&amp;CHAR(34)&amp;"bidderId"&amp;CHAR(34)&amp;": "&amp;CHAR(34)&amp;SUBSTITUTE(CriteriTecnici!$A1131,CHAR(34),"'")&amp;CHAR(34)&amp;", "&amp;CHAR(34)&amp;"lotId"&amp;CHAR(34)&amp;": "&amp;CHAR(34)&amp;SUBSTITUTE(CriteriTecnici!$C1131,CHAR(34),"'")&amp;CHAR(34)&amp;", "&amp;CHAR(34)&amp;"criterionId"&amp;CHAR(34)&amp;": "&amp;CHAR(34)&amp;SUBSTITUTE(CriteriTecnici!$D1131,CHAR(34),"'")&amp;CHAR(34)&amp;", "&amp;CHAR(34)&amp;"kind"&amp;CHAR(34)&amp;": "&amp;CHAR(34)&amp;SUBSTITUTE(CriteriTecnici!$F1131,CHAR(34),"'")&amp;CHAR(34)&amp;", "&amp;CHAR(34)&amp;"value"&amp;CHAR(34)&amp;": "&amp;SUBSTITUTE(TRIM(ROUND(IFERROR(CriteriTecnici!$N1131*1,IFERROR(NUMBERVALUE(CriteriTecnici!$N1131,".",","),IFERROR(NUMBERVALUE(CriteriTecnici!$N1131,",","."),0))),4)&amp;""),",",".")&amp;", "&amp;CHAR(34)&amp;"numerator"&amp;CHAR(34)&amp;": "&amp;SUBSTITUTE(TRIM(ROUND(IFERROR(CriteriTecnici!$K1131*1,IFERROR(NUMBERVALUE(CriteriTecnici!$K1131,".",","),IFERROR(NUMBERVALUE(CriteriTecnici!$K1131,",","."),0))),4)&amp;""),",",".")&amp;", "&amp;CHAR(34)&amp;"denominator"&amp;CHAR(34)&amp;": "&amp;SUBSTITUTE(TRIM(ROUND(IFERROR(CriteriTecnici!$L1131*1,IFERROR(NUMBERVALUE(CriteriTecnici!$L1131,".",","),IFERROR(NUMBERVALUE(CriteriTecnici!$L1131,",","."),0))),4)&amp;""),",",".")&amp;", "&amp;CHAR(34)&amp;"flag"&amp;CHAR(34)&amp;": "&amp;SUBSTITUTE(TRIM(ROUND(IFERROR(CriteriTecnici!$M1131*1,IFERROR(NUMBERVALUE(CriteriTecnici!$M1131,".",","),IFERROR(NUMBERVALUE(CriteriTecnici!$M1131,",","."),0))),4)&amp;""),",",".")&amp;", "&amp;CHAR(34)&amp;"rawScore"&amp;CHAR(34)&amp;": "&amp;SUBSTITUTE(TRIM(ROUND(IFERROR(CriteriTecnici!$O1131*1,IFERROR(NUMBERVALUE(CriteriTecnici!$O1131,".",","),IFERROR(NUMBERVALUE(CriteriTecnici!$O1131,",","."),0))),4)&amp;""),",",".")&amp;CHAR(125)&amp;IF(TRUE,",",""))</f>
        <v/>
      </c>
    </row>
    <row r="1352">
      <c r="A1352" s="38">
        <f>IF(CriteriTecnici!$A1132="","","    "&amp;CHAR(123)&amp;CHAR(34)&amp;"bidderId"&amp;CHAR(34)&amp;": "&amp;CHAR(34)&amp;SUBSTITUTE(CriteriTecnici!$A1132,CHAR(34),"'")&amp;CHAR(34)&amp;", "&amp;CHAR(34)&amp;"lotId"&amp;CHAR(34)&amp;": "&amp;CHAR(34)&amp;SUBSTITUTE(CriteriTecnici!$C1132,CHAR(34),"'")&amp;CHAR(34)&amp;", "&amp;CHAR(34)&amp;"criterionId"&amp;CHAR(34)&amp;": "&amp;CHAR(34)&amp;SUBSTITUTE(CriteriTecnici!$D1132,CHAR(34),"'")&amp;CHAR(34)&amp;", "&amp;CHAR(34)&amp;"kind"&amp;CHAR(34)&amp;": "&amp;CHAR(34)&amp;SUBSTITUTE(CriteriTecnici!$F1132,CHAR(34),"'")&amp;CHAR(34)&amp;", "&amp;CHAR(34)&amp;"value"&amp;CHAR(34)&amp;": "&amp;SUBSTITUTE(TRIM(ROUND(IFERROR(CriteriTecnici!$N1132*1,IFERROR(NUMBERVALUE(CriteriTecnici!$N1132,".",","),IFERROR(NUMBERVALUE(CriteriTecnici!$N1132,",","."),0))),4)&amp;""),",",".")&amp;", "&amp;CHAR(34)&amp;"numerator"&amp;CHAR(34)&amp;": "&amp;SUBSTITUTE(TRIM(ROUND(IFERROR(CriteriTecnici!$K1132*1,IFERROR(NUMBERVALUE(CriteriTecnici!$K1132,".",","),IFERROR(NUMBERVALUE(CriteriTecnici!$K1132,",","."),0))),4)&amp;""),",",".")&amp;", "&amp;CHAR(34)&amp;"denominator"&amp;CHAR(34)&amp;": "&amp;SUBSTITUTE(TRIM(ROUND(IFERROR(CriteriTecnici!$L1132*1,IFERROR(NUMBERVALUE(CriteriTecnici!$L1132,".",","),IFERROR(NUMBERVALUE(CriteriTecnici!$L1132,",","."),0))),4)&amp;""),",",".")&amp;", "&amp;CHAR(34)&amp;"flag"&amp;CHAR(34)&amp;": "&amp;SUBSTITUTE(TRIM(ROUND(IFERROR(CriteriTecnici!$M1132*1,IFERROR(NUMBERVALUE(CriteriTecnici!$M1132,".",","),IFERROR(NUMBERVALUE(CriteriTecnici!$M1132,",","."),0))),4)&amp;""),",",".")&amp;", "&amp;CHAR(34)&amp;"rawScore"&amp;CHAR(34)&amp;": "&amp;SUBSTITUTE(TRIM(ROUND(IFERROR(CriteriTecnici!$O1132*1,IFERROR(NUMBERVALUE(CriteriTecnici!$O1132,".",","),IFERROR(NUMBERVALUE(CriteriTecnici!$O1132,",","."),0))),4)&amp;""),",",".")&amp;CHAR(125)&amp;IF(TRUE,",",""))</f>
        <v/>
      </c>
    </row>
    <row r="1353">
      <c r="A1353" s="38">
        <f>IF(CriteriTecnici!$A1133="","","    "&amp;CHAR(123)&amp;CHAR(34)&amp;"bidderId"&amp;CHAR(34)&amp;": "&amp;CHAR(34)&amp;SUBSTITUTE(CriteriTecnici!$A1133,CHAR(34),"'")&amp;CHAR(34)&amp;", "&amp;CHAR(34)&amp;"lotId"&amp;CHAR(34)&amp;": "&amp;CHAR(34)&amp;SUBSTITUTE(CriteriTecnici!$C1133,CHAR(34),"'")&amp;CHAR(34)&amp;", "&amp;CHAR(34)&amp;"criterionId"&amp;CHAR(34)&amp;": "&amp;CHAR(34)&amp;SUBSTITUTE(CriteriTecnici!$D1133,CHAR(34),"'")&amp;CHAR(34)&amp;", "&amp;CHAR(34)&amp;"kind"&amp;CHAR(34)&amp;": "&amp;CHAR(34)&amp;SUBSTITUTE(CriteriTecnici!$F1133,CHAR(34),"'")&amp;CHAR(34)&amp;", "&amp;CHAR(34)&amp;"value"&amp;CHAR(34)&amp;": "&amp;SUBSTITUTE(TRIM(ROUND(IFERROR(CriteriTecnici!$N1133*1,IFERROR(NUMBERVALUE(CriteriTecnici!$N1133,".",","),IFERROR(NUMBERVALUE(CriteriTecnici!$N1133,",","."),0))),4)&amp;""),",",".")&amp;", "&amp;CHAR(34)&amp;"numerator"&amp;CHAR(34)&amp;": "&amp;SUBSTITUTE(TRIM(ROUND(IFERROR(CriteriTecnici!$K1133*1,IFERROR(NUMBERVALUE(CriteriTecnici!$K1133,".",","),IFERROR(NUMBERVALUE(CriteriTecnici!$K1133,",","."),0))),4)&amp;""),",",".")&amp;", "&amp;CHAR(34)&amp;"denominator"&amp;CHAR(34)&amp;": "&amp;SUBSTITUTE(TRIM(ROUND(IFERROR(CriteriTecnici!$L1133*1,IFERROR(NUMBERVALUE(CriteriTecnici!$L1133,".",","),IFERROR(NUMBERVALUE(CriteriTecnici!$L1133,",","."),0))),4)&amp;""),",",".")&amp;", "&amp;CHAR(34)&amp;"flag"&amp;CHAR(34)&amp;": "&amp;SUBSTITUTE(TRIM(ROUND(IFERROR(CriteriTecnici!$M1133*1,IFERROR(NUMBERVALUE(CriteriTecnici!$M1133,".",","),IFERROR(NUMBERVALUE(CriteriTecnici!$M1133,",","."),0))),4)&amp;""),",",".")&amp;", "&amp;CHAR(34)&amp;"rawScore"&amp;CHAR(34)&amp;": "&amp;SUBSTITUTE(TRIM(ROUND(IFERROR(CriteriTecnici!$O1133*1,IFERROR(NUMBERVALUE(CriteriTecnici!$O1133,".",","),IFERROR(NUMBERVALUE(CriteriTecnici!$O1133,",","."),0))),4)&amp;""),",",".")&amp;CHAR(125)&amp;IF(TRUE,",",""))</f>
        <v/>
      </c>
    </row>
    <row r="1354">
      <c r="A1354" s="38">
        <f>IF(CriteriTecnici!$A1134="","","    "&amp;CHAR(123)&amp;CHAR(34)&amp;"bidderId"&amp;CHAR(34)&amp;": "&amp;CHAR(34)&amp;SUBSTITUTE(CriteriTecnici!$A1134,CHAR(34),"'")&amp;CHAR(34)&amp;", "&amp;CHAR(34)&amp;"lotId"&amp;CHAR(34)&amp;": "&amp;CHAR(34)&amp;SUBSTITUTE(CriteriTecnici!$C1134,CHAR(34),"'")&amp;CHAR(34)&amp;", "&amp;CHAR(34)&amp;"criterionId"&amp;CHAR(34)&amp;": "&amp;CHAR(34)&amp;SUBSTITUTE(CriteriTecnici!$D1134,CHAR(34),"'")&amp;CHAR(34)&amp;", "&amp;CHAR(34)&amp;"kind"&amp;CHAR(34)&amp;": "&amp;CHAR(34)&amp;SUBSTITUTE(CriteriTecnici!$F1134,CHAR(34),"'")&amp;CHAR(34)&amp;", "&amp;CHAR(34)&amp;"value"&amp;CHAR(34)&amp;": "&amp;SUBSTITUTE(TRIM(ROUND(IFERROR(CriteriTecnici!$N1134*1,IFERROR(NUMBERVALUE(CriteriTecnici!$N1134,".",","),IFERROR(NUMBERVALUE(CriteriTecnici!$N1134,",","."),0))),4)&amp;""),",",".")&amp;", "&amp;CHAR(34)&amp;"numerator"&amp;CHAR(34)&amp;": "&amp;SUBSTITUTE(TRIM(ROUND(IFERROR(CriteriTecnici!$K1134*1,IFERROR(NUMBERVALUE(CriteriTecnici!$K1134,".",","),IFERROR(NUMBERVALUE(CriteriTecnici!$K1134,",","."),0))),4)&amp;""),",",".")&amp;", "&amp;CHAR(34)&amp;"denominator"&amp;CHAR(34)&amp;": "&amp;SUBSTITUTE(TRIM(ROUND(IFERROR(CriteriTecnici!$L1134*1,IFERROR(NUMBERVALUE(CriteriTecnici!$L1134,".",","),IFERROR(NUMBERVALUE(CriteriTecnici!$L1134,",","."),0))),4)&amp;""),",",".")&amp;", "&amp;CHAR(34)&amp;"flag"&amp;CHAR(34)&amp;": "&amp;SUBSTITUTE(TRIM(ROUND(IFERROR(CriteriTecnici!$M1134*1,IFERROR(NUMBERVALUE(CriteriTecnici!$M1134,".",","),IFERROR(NUMBERVALUE(CriteriTecnici!$M1134,",","."),0))),4)&amp;""),",",".")&amp;", "&amp;CHAR(34)&amp;"rawScore"&amp;CHAR(34)&amp;": "&amp;SUBSTITUTE(TRIM(ROUND(IFERROR(CriteriTecnici!$O1134*1,IFERROR(NUMBERVALUE(CriteriTecnici!$O1134,".",","),IFERROR(NUMBERVALUE(CriteriTecnici!$O1134,",","."),0))),4)&amp;""),",",".")&amp;CHAR(125)&amp;IF(TRUE,",",""))</f>
        <v/>
      </c>
    </row>
    <row r="1355">
      <c r="A1355" s="38">
        <f>IF(CriteriTecnici!$A1135="","","    "&amp;CHAR(123)&amp;CHAR(34)&amp;"bidderId"&amp;CHAR(34)&amp;": "&amp;CHAR(34)&amp;SUBSTITUTE(CriteriTecnici!$A1135,CHAR(34),"'")&amp;CHAR(34)&amp;", "&amp;CHAR(34)&amp;"lotId"&amp;CHAR(34)&amp;": "&amp;CHAR(34)&amp;SUBSTITUTE(CriteriTecnici!$C1135,CHAR(34),"'")&amp;CHAR(34)&amp;", "&amp;CHAR(34)&amp;"criterionId"&amp;CHAR(34)&amp;": "&amp;CHAR(34)&amp;SUBSTITUTE(CriteriTecnici!$D1135,CHAR(34),"'")&amp;CHAR(34)&amp;", "&amp;CHAR(34)&amp;"kind"&amp;CHAR(34)&amp;": "&amp;CHAR(34)&amp;SUBSTITUTE(CriteriTecnici!$F1135,CHAR(34),"'")&amp;CHAR(34)&amp;", "&amp;CHAR(34)&amp;"value"&amp;CHAR(34)&amp;": "&amp;SUBSTITUTE(TRIM(ROUND(IFERROR(CriteriTecnici!$N1135*1,IFERROR(NUMBERVALUE(CriteriTecnici!$N1135,".",","),IFERROR(NUMBERVALUE(CriteriTecnici!$N1135,",","."),0))),4)&amp;""),",",".")&amp;", "&amp;CHAR(34)&amp;"numerator"&amp;CHAR(34)&amp;": "&amp;SUBSTITUTE(TRIM(ROUND(IFERROR(CriteriTecnici!$K1135*1,IFERROR(NUMBERVALUE(CriteriTecnici!$K1135,".",","),IFERROR(NUMBERVALUE(CriteriTecnici!$K1135,",","."),0))),4)&amp;""),",",".")&amp;", "&amp;CHAR(34)&amp;"denominator"&amp;CHAR(34)&amp;": "&amp;SUBSTITUTE(TRIM(ROUND(IFERROR(CriteriTecnici!$L1135*1,IFERROR(NUMBERVALUE(CriteriTecnici!$L1135,".",","),IFERROR(NUMBERVALUE(CriteriTecnici!$L1135,",","."),0))),4)&amp;""),",",".")&amp;", "&amp;CHAR(34)&amp;"flag"&amp;CHAR(34)&amp;": "&amp;SUBSTITUTE(TRIM(ROUND(IFERROR(CriteriTecnici!$M1135*1,IFERROR(NUMBERVALUE(CriteriTecnici!$M1135,".",","),IFERROR(NUMBERVALUE(CriteriTecnici!$M1135,",","."),0))),4)&amp;""),",",".")&amp;", "&amp;CHAR(34)&amp;"rawScore"&amp;CHAR(34)&amp;": "&amp;SUBSTITUTE(TRIM(ROUND(IFERROR(CriteriTecnici!$O1135*1,IFERROR(NUMBERVALUE(CriteriTecnici!$O1135,".",","),IFERROR(NUMBERVALUE(CriteriTecnici!$O1135,",","."),0))),4)&amp;""),",",".")&amp;CHAR(125)&amp;IF(TRUE,",",""))</f>
        <v/>
      </c>
    </row>
    <row r="1356">
      <c r="A1356" s="38">
        <f>IF(CriteriTecnici!$A1136="","","    "&amp;CHAR(123)&amp;CHAR(34)&amp;"bidderId"&amp;CHAR(34)&amp;": "&amp;CHAR(34)&amp;SUBSTITUTE(CriteriTecnici!$A1136,CHAR(34),"'")&amp;CHAR(34)&amp;", "&amp;CHAR(34)&amp;"lotId"&amp;CHAR(34)&amp;": "&amp;CHAR(34)&amp;SUBSTITUTE(CriteriTecnici!$C1136,CHAR(34),"'")&amp;CHAR(34)&amp;", "&amp;CHAR(34)&amp;"criterionId"&amp;CHAR(34)&amp;": "&amp;CHAR(34)&amp;SUBSTITUTE(CriteriTecnici!$D1136,CHAR(34),"'")&amp;CHAR(34)&amp;", "&amp;CHAR(34)&amp;"kind"&amp;CHAR(34)&amp;": "&amp;CHAR(34)&amp;SUBSTITUTE(CriteriTecnici!$F1136,CHAR(34),"'")&amp;CHAR(34)&amp;", "&amp;CHAR(34)&amp;"value"&amp;CHAR(34)&amp;": "&amp;SUBSTITUTE(TRIM(ROUND(IFERROR(CriteriTecnici!$N1136*1,IFERROR(NUMBERVALUE(CriteriTecnici!$N1136,".",","),IFERROR(NUMBERVALUE(CriteriTecnici!$N1136,",","."),0))),4)&amp;""),",",".")&amp;", "&amp;CHAR(34)&amp;"numerator"&amp;CHAR(34)&amp;": "&amp;SUBSTITUTE(TRIM(ROUND(IFERROR(CriteriTecnici!$K1136*1,IFERROR(NUMBERVALUE(CriteriTecnici!$K1136,".",","),IFERROR(NUMBERVALUE(CriteriTecnici!$K1136,",","."),0))),4)&amp;""),",",".")&amp;", "&amp;CHAR(34)&amp;"denominator"&amp;CHAR(34)&amp;": "&amp;SUBSTITUTE(TRIM(ROUND(IFERROR(CriteriTecnici!$L1136*1,IFERROR(NUMBERVALUE(CriteriTecnici!$L1136,".",","),IFERROR(NUMBERVALUE(CriteriTecnici!$L1136,",","."),0))),4)&amp;""),",",".")&amp;", "&amp;CHAR(34)&amp;"flag"&amp;CHAR(34)&amp;": "&amp;SUBSTITUTE(TRIM(ROUND(IFERROR(CriteriTecnici!$M1136*1,IFERROR(NUMBERVALUE(CriteriTecnici!$M1136,".",","),IFERROR(NUMBERVALUE(CriteriTecnici!$M1136,",","."),0))),4)&amp;""),",",".")&amp;", "&amp;CHAR(34)&amp;"rawScore"&amp;CHAR(34)&amp;": "&amp;SUBSTITUTE(TRIM(ROUND(IFERROR(CriteriTecnici!$O1136*1,IFERROR(NUMBERVALUE(CriteriTecnici!$O1136,".",","),IFERROR(NUMBERVALUE(CriteriTecnici!$O1136,",","."),0))),4)&amp;""),",",".")&amp;CHAR(125)&amp;IF(TRUE,",",""))</f>
        <v/>
      </c>
    </row>
    <row r="1357">
      <c r="A1357" s="38">
        <f>IF(CriteriTecnici!$A1137="","","    "&amp;CHAR(123)&amp;CHAR(34)&amp;"bidderId"&amp;CHAR(34)&amp;": "&amp;CHAR(34)&amp;SUBSTITUTE(CriteriTecnici!$A1137,CHAR(34),"'")&amp;CHAR(34)&amp;", "&amp;CHAR(34)&amp;"lotId"&amp;CHAR(34)&amp;": "&amp;CHAR(34)&amp;SUBSTITUTE(CriteriTecnici!$C1137,CHAR(34),"'")&amp;CHAR(34)&amp;", "&amp;CHAR(34)&amp;"criterionId"&amp;CHAR(34)&amp;": "&amp;CHAR(34)&amp;SUBSTITUTE(CriteriTecnici!$D1137,CHAR(34),"'")&amp;CHAR(34)&amp;", "&amp;CHAR(34)&amp;"kind"&amp;CHAR(34)&amp;": "&amp;CHAR(34)&amp;SUBSTITUTE(CriteriTecnici!$F1137,CHAR(34),"'")&amp;CHAR(34)&amp;", "&amp;CHAR(34)&amp;"value"&amp;CHAR(34)&amp;": "&amp;SUBSTITUTE(TRIM(ROUND(IFERROR(CriteriTecnici!$N1137*1,IFERROR(NUMBERVALUE(CriteriTecnici!$N1137,".",","),IFERROR(NUMBERVALUE(CriteriTecnici!$N1137,",","."),0))),4)&amp;""),",",".")&amp;", "&amp;CHAR(34)&amp;"numerator"&amp;CHAR(34)&amp;": "&amp;SUBSTITUTE(TRIM(ROUND(IFERROR(CriteriTecnici!$K1137*1,IFERROR(NUMBERVALUE(CriteriTecnici!$K1137,".",","),IFERROR(NUMBERVALUE(CriteriTecnici!$K1137,",","."),0))),4)&amp;""),",",".")&amp;", "&amp;CHAR(34)&amp;"denominator"&amp;CHAR(34)&amp;": "&amp;SUBSTITUTE(TRIM(ROUND(IFERROR(CriteriTecnici!$L1137*1,IFERROR(NUMBERVALUE(CriteriTecnici!$L1137,".",","),IFERROR(NUMBERVALUE(CriteriTecnici!$L1137,",","."),0))),4)&amp;""),",",".")&amp;", "&amp;CHAR(34)&amp;"flag"&amp;CHAR(34)&amp;": "&amp;SUBSTITUTE(TRIM(ROUND(IFERROR(CriteriTecnici!$M1137*1,IFERROR(NUMBERVALUE(CriteriTecnici!$M1137,".",","),IFERROR(NUMBERVALUE(CriteriTecnici!$M1137,",","."),0))),4)&amp;""),",",".")&amp;", "&amp;CHAR(34)&amp;"rawScore"&amp;CHAR(34)&amp;": "&amp;SUBSTITUTE(TRIM(ROUND(IFERROR(CriteriTecnici!$O1137*1,IFERROR(NUMBERVALUE(CriteriTecnici!$O1137,".",","),IFERROR(NUMBERVALUE(CriteriTecnici!$O1137,",","."),0))),4)&amp;""),",",".")&amp;CHAR(125)&amp;IF(TRUE,",",""))</f>
        <v/>
      </c>
    </row>
    <row r="1358">
      <c r="A1358" s="38">
        <f>IF(CriteriTecnici!$A1138="","","    "&amp;CHAR(123)&amp;CHAR(34)&amp;"bidderId"&amp;CHAR(34)&amp;": "&amp;CHAR(34)&amp;SUBSTITUTE(CriteriTecnici!$A1138,CHAR(34),"'")&amp;CHAR(34)&amp;", "&amp;CHAR(34)&amp;"lotId"&amp;CHAR(34)&amp;": "&amp;CHAR(34)&amp;SUBSTITUTE(CriteriTecnici!$C1138,CHAR(34),"'")&amp;CHAR(34)&amp;", "&amp;CHAR(34)&amp;"criterionId"&amp;CHAR(34)&amp;": "&amp;CHAR(34)&amp;SUBSTITUTE(CriteriTecnici!$D1138,CHAR(34),"'")&amp;CHAR(34)&amp;", "&amp;CHAR(34)&amp;"kind"&amp;CHAR(34)&amp;": "&amp;CHAR(34)&amp;SUBSTITUTE(CriteriTecnici!$F1138,CHAR(34),"'")&amp;CHAR(34)&amp;", "&amp;CHAR(34)&amp;"value"&amp;CHAR(34)&amp;": "&amp;SUBSTITUTE(TRIM(ROUND(IFERROR(CriteriTecnici!$N1138*1,IFERROR(NUMBERVALUE(CriteriTecnici!$N1138,".",","),IFERROR(NUMBERVALUE(CriteriTecnici!$N1138,",","."),0))),4)&amp;""),",",".")&amp;", "&amp;CHAR(34)&amp;"numerator"&amp;CHAR(34)&amp;": "&amp;SUBSTITUTE(TRIM(ROUND(IFERROR(CriteriTecnici!$K1138*1,IFERROR(NUMBERVALUE(CriteriTecnici!$K1138,".",","),IFERROR(NUMBERVALUE(CriteriTecnici!$K1138,",","."),0))),4)&amp;""),",",".")&amp;", "&amp;CHAR(34)&amp;"denominator"&amp;CHAR(34)&amp;": "&amp;SUBSTITUTE(TRIM(ROUND(IFERROR(CriteriTecnici!$L1138*1,IFERROR(NUMBERVALUE(CriteriTecnici!$L1138,".",","),IFERROR(NUMBERVALUE(CriteriTecnici!$L1138,",","."),0))),4)&amp;""),",",".")&amp;", "&amp;CHAR(34)&amp;"flag"&amp;CHAR(34)&amp;": "&amp;SUBSTITUTE(TRIM(ROUND(IFERROR(CriteriTecnici!$M1138*1,IFERROR(NUMBERVALUE(CriteriTecnici!$M1138,".",","),IFERROR(NUMBERVALUE(CriteriTecnici!$M1138,",","."),0))),4)&amp;""),",",".")&amp;", "&amp;CHAR(34)&amp;"rawScore"&amp;CHAR(34)&amp;": "&amp;SUBSTITUTE(TRIM(ROUND(IFERROR(CriteriTecnici!$O1138*1,IFERROR(NUMBERVALUE(CriteriTecnici!$O1138,".",","),IFERROR(NUMBERVALUE(CriteriTecnici!$O1138,",","."),0))),4)&amp;""),",",".")&amp;CHAR(125)&amp;IF(TRUE,",",""))</f>
        <v/>
      </c>
    </row>
    <row r="1359">
      <c r="A1359" s="38">
        <f>IF(CriteriTecnici!$A1139="","","    "&amp;CHAR(123)&amp;CHAR(34)&amp;"bidderId"&amp;CHAR(34)&amp;": "&amp;CHAR(34)&amp;SUBSTITUTE(CriteriTecnici!$A1139,CHAR(34),"'")&amp;CHAR(34)&amp;", "&amp;CHAR(34)&amp;"lotId"&amp;CHAR(34)&amp;": "&amp;CHAR(34)&amp;SUBSTITUTE(CriteriTecnici!$C1139,CHAR(34),"'")&amp;CHAR(34)&amp;", "&amp;CHAR(34)&amp;"criterionId"&amp;CHAR(34)&amp;": "&amp;CHAR(34)&amp;SUBSTITUTE(CriteriTecnici!$D1139,CHAR(34),"'")&amp;CHAR(34)&amp;", "&amp;CHAR(34)&amp;"kind"&amp;CHAR(34)&amp;": "&amp;CHAR(34)&amp;SUBSTITUTE(CriteriTecnici!$F1139,CHAR(34),"'")&amp;CHAR(34)&amp;", "&amp;CHAR(34)&amp;"value"&amp;CHAR(34)&amp;": "&amp;SUBSTITUTE(TRIM(ROUND(IFERROR(CriteriTecnici!$N1139*1,IFERROR(NUMBERVALUE(CriteriTecnici!$N1139,".",","),IFERROR(NUMBERVALUE(CriteriTecnici!$N1139,",","."),0))),4)&amp;""),",",".")&amp;", "&amp;CHAR(34)&amp;"numerator"&amp;CHAR(34)&amp;": "&amp;SUBSTITUTE(TRIM(ROUND(IFERROR(CriteriTecnici!$K1139*1,IFERROR(NUMBERVALUE(CriteriTecnici!$K1139,".",","),IFERROR(NUMBERVALUE(CriteriTecnici!$K1139,",","."),0))),4)&amp;""),",",".")&amp;", "&amp;CHAR(34)&amp;"denominator"&amp;CHAR(34)&amp;": "&amp;SUBSTITUTE(TRIM(ROUND(IFERROR(CriteriTecnici!$L1139*1,IFERROR(NUMBERVALUE(CriteriTecnici!$L1139,".",","),IFERROR(NUMBERVALUE(CriteriTecnici!$L1139,",","."),0))),4)&amp;""),",",".")&amp;", "&amp;CHAR(34)&amp;"flag"&amp;CHAR(34)&amp;": "&amp;SUBSTITUTE(TRIM(ROUND(IFERROR(CriteriTecnici!$M1139*1,IFERROR(NUMBERVALUE(CriteriTecnici!$M1139,".",","),IFERROR(NUMBERVALUE(CriteriTecnici!$M1139,",","."),0))),4)&amp;""),",",".")&amp;", "&amp;CHAR(34)&amp;"rawScore"&amp;CHAR(34)&amp;": "&amp;SUBSTITUTE(TRIM(ROUND(IFERROR(CriteriTecnici!$O1139*1,IFERROR(NUMBERVALUE(CriteriTecnici!$O1139,".",","),IFERROR(NUMBERVALUE(CriteriTecnici!$O1139,",","."),0))),4)&amp;""),",",".")&amp;CHAR(125)&amp;IF(TRUE,",",""))</f>
        <v/>
      </c>
    </row>
    <row r="1360">
      <c r="A1360" s="38">
        <f>IF(CriteriTecnici!$A1140="","","    "&amp;CHAR(123)&amp;CHAR(34)&amp;"bidderId"&amp;CHAR(34)&amp;": "&amp;CHAR(34)&amp;SUBSTITUTE(CriteriTecnici!$A1140,CHAR(34),"'")&amp;CHAR(34)&amp;", "&amp;CHAR(34)&amp;"lotId"&amp;CHAR(34)&amp;": "&amp;CHAR(34)&amp;SUBSTITUTE(CriteriTecnici!$C1140,CHAR(34),"'")&amp;CHAR(34)&amp;", "&amp;CHAR(34)&amp;"criterionId"&amp;CHAR(34)&amp;": "&amp;CHAR(34)&amp;SUBSTITUTE(CriteriTecnici!$D1140,CHAR(34),"'")&amp;CHAR(34)&amp;", "&amp;CHAR(34)&amp;"kind"&amp;CHAR(34)&amp;": "&amp;CHAR(34)&amp;SUBSTITUTE(CriteriTecnici!$F1140,CHAR(34),"'")&amp;CHAR(34)&amp;", "&amp;CHAR(34)&amp;"value"&amp;CHAR(34)&amp;": "&amp;SUBSTITUTE(TRIM(ROUND(IFERROR(CriteriTecnici!$N1140*1,IFERROR(NUMBERVALUE(CriteriTecnici!$N1140,".",","),IFERROR(NUMBERVALUE(CriteriTecnici!$N1140,",","."),0))),4)&amp;""),",",".")&amp;", "&amp;CHAR(34)&amp;"numerator"&amp;CHAR(34)&amp;": "&amp;SUBSTITUTE(TRIM(ROUND(IFERROR(CriteriTecnici!$K1140*1,IFERROR(NUMBERVALUE(CriteriTecnici!$K1140,".",","),IFERROR(NUMBERVALUE(CriteriTecnici!$K1140,",","."),0))),4)&amp;""),",",".")&amp;", "&amp;CHAR(34)&amp;"denominator"&amp;CHAR(34)&amp;": "&amp;SUBSTITUTE(TRIM(ROUND(IFERROR(CriteriTecnici!$L1140*1,IFERROR(NUMBERVALUE(CriteriTecnici!$L1140,".",","),IFERROR(NUMBERVALUE(CriteriTecnici!$L1140,",","."),0))),4)&amp;""),",",".")&amp;", "&amp;CHAR(34)&amp;"flag"&amp;CHAR(34)&amp;": "&amp;SUBSTITUTE(TRIM(ROUND(IFERROR(CriteriTecnici!$M1140*1,IFERROR(NUMBERVALUE(CriteriTecnici!$M1140,".",","),IFERROR(NUMBERVALUE(CriteriTecnici!$M1140,",","."),0))),4)&amp;""),",",".")&amp;", "&amp;CHAR(34)&amp;"rawScore"&amp;CHAR(34)&amp;": "&amp;SUBSTITUTE(TRIM(ROUND(IFERROR(CriteriTecnici!$O1140*1,IFERROR(NUMBERVALUE(CriteriTecnici!$O1140,".",","),IFERROR(NUMBERVALUE(CriteriTecnici!$O1140,",","."),0))),4)&amp;""),",",".")&amp;CHAR(125)&amp;IF(TRUE,",",""))</f>
        <v/>
      </c>
    </row>
    <row r="1361">
      <c r="A1361" s="38">
        <f>IF(CriteriTecnici!$A1141="","","    "&amp;CHAR(123)&amp;CHAR(34)&amp;"bidderId"&amp;CHAR(34)&amp;": "&amp;CHAR(34)&amp;SUBSTITUTE(CriteriTecnici!$A1141,CHAR(34),"'")&amp;CHAR(34)&amp;", "&amp;CHAR(34)&amp;"lotId"&amp;CHAR(34)&amp;": "&amp;CHAR(34)&amp;SUBSTITUTE(CriteriTecnici!$C1141,CHAR(34),"'")&amp;CHAR(34)&amp;", "&amp;CHAR(34)&amp;"criterionId"&amp;CHAR(34)&amp;": "&amp;CHAR(34)&amp;SUBSTITUTE(CriteriTecnici!$D1141,CHAR(34),"'")&amp;CHAR(34)&amp;", "&amp;CHAR(34)&amp;"kind"&amp;CHAR(34)&amp;": "&amp;CHAR(34)&amp;SUBSTITUTE(CriteriTecnici!$F1141,CHAR(34),"'")&amp;CHAR(34)&amp;", "&amp;CHAR(34)&amp;"value"&amp;CHAR(34)&amp;": "&amp;SUBSTITUTE(TRIM(ROUND(IFERROR(CriteriTecnici!$N1141*1,IFERROR(NUMBERVALUE(CriteriTecnici!$N1141,".",","),IFERROR(NUMBERVALUE(CriteriTecnici!$N1141,",","."),0))),4)&amp;""),",",".")&amp;", "&amp;CHAR(34)&amp;"numerator"&amp;CHAR(34)&amp;": "&amp;SUBSTITUTE(TRIM(ROUND(IFERROR(CriteriTecnici!$K1141*1,IFERROR(NUMBERVALUE(CriteriTecnici!$K1141,".",","),IFERROR(NUMBERVALUE(CriteriTecnici!$K1141,",","."),0))),4)&amp;""),",",".")&amp;", "&amp;CHAR(34)&amp;"denominator"&amp;CHAR(34)&amp;": "&amp;SUBSTITUTE(TRIM(ROUND(IFERROR(CriteriTecnici!$L1141*1,IFERROR(NUMBERVALUE(CriteriTecnici!$L1141,".",","),IFERROR(NUMBERVALUE(CriteriTecnici!$L1141,",","."),0))),4)&amp;""),",",".")&amp;", "&amp;CHAR(34)&amp;"flag"&amp;CHAR(34)&amp;": "&amp;SUBSTITUTE(TRIM(ROUND(IFERROR(CriteriTecnici!$M1141*1,IFERROR(NUMBERVALUE(CriteriTecnici!$M1141,".",","),IFERROR(NUMBERVALUE(CriteriTecnici!$M1141,",","."),0))),4)&amp;""),",",".")&amp;", "&amp;CHAR(34)&amp;"rawScore"&amp;CHAR(34)&amp;": "&amp;SUBSTITUTE(TRIM(ROUND(IFERROR(CriteriTecnici!$O1141*1,IFERROR(NUMBERVALUE(CriteriTecnici!$O1141,".",","),IFERROR(NUMBERVALUE(CriteriTecnici!$O1141,",","."),0))),4)&amp;""),",",".")&amp;CHAR(125)&amp;IF(TRUE,",",""))</f>
        <v/>
      </c>
    </row>
    <row r="1362">
      <c r="A1362" s="38">
        <f>IF(CriteriTecnici!$A1142="","","    "&amp;CHAR(123)&amp;CHAR(34)&amp;"bidderId"&amp;CHAR(34)&amp;": "&amp;CHAR(34)&amp;SUBSTITUTE(CriteriTecnici!$A1142,CHAR(34),"'")&amp;CHAR(34)&amp;", "&amp;CHAR(34)&amp;"lotId"&amp;CHAR(34)&amp;": "&amp;CHAR(34)&amp;SUBSTITUTE(CriteriTecnici!$C1142,CHAR(34),"'")&amp;CHAR(34)&amp;", "&amp;CHAR(34)&amp;"criterionId"&amp;CHAR(34)&amp;": "&amp;CHAR(34)&amp;SUBSTITUTE(CriteriTecnici!$D1142,CHAR(34),"'")&amp;CHAR(34)&amp;", "&amp;CHAR(34)&amp;"kind"&amp;CHAR(34)&amp;": "&amp;CHAR(34)&amp;SUBSTITUTE(CriteriTecnici!$F1142,CHAR(34),"'")&amp;CHAR(34)&amp;", "&amp;CHAR(34)&amp;"value"&amp;CHAR(34)&amp;": "&amp;SUBSTITUTE(TRIM(ROUND(IFERROR(CriteriTecnici!$N1142*1,IFERROR(NUMBERVALUE(CriteriTecnici!$N1142,".",","),IFERROR(NUMBERVALUE(CriteriTecnici!$N1142,",","."),0))),4)&amp;""),",",".")&amp;", "&amp;CHAR(34)&amp;"numerator"&amp;CHAR(34)&amp;": "&amp;SUBSTITUTE(TRIM(ROUND(IFERROR(CriteriTecnici!$K1142*1,IFERROR(NUMBERVALUE(CriteriTecnici!$K1142,".",","),IFERROR(NUMBERVALUE(CriteriTecnici!$K1142,",","."),0))),4)&amp;""),",",".")&amp;", "&amp;CHAR(34)&amp;"denominator"&amp;CHAR(34)&amp;": "&amp;SUBSTITUTE(TRIM(ROUND(IFERROR(CriteriTecnici!$L1142*1,IFERROR(NUMBERVALUE(CriteriTecnici!$L1142,".",","),IFERROR(NUMBERVALUE(CriteriTecnici!$L1142,",","."),0))),4)&amp;""),",",".")&amp;", "&amp;CHAR(34)&amp;"flag"&amp;CHAR(34)&amp;": "&amp;SUBSTITUTE(TRIM(ROUND(IFERROR(CriteriTecnici!$M1142*1,IFERROR(NUMBERVALUE(CriteriTecnici!$M1142,".",","),IFERROR(NUMBERVALUE(CriteriTecnici!$M1142,",","."),0))),4)&amp;""),",",".")&amp;", "&amp;CHAR(34)&amp;"rawScore"&amp;CHAR(34)&amp;": "&amp;SUBSTITUTE(TRIM(ROUND(IFERROR(CriteriTecnici!$O1142*1,IFERROR(NUMBERVALUE(CriteriTecnici!$O1142,".",","),IFERROR(NUMBERVALUE(CriteriTecnici!$O1142,",","."),0))),4)&amp;""),",",".")&amp;CHAR(125)&amp;IF(TRUE,",",""))</f>
        <v/>
      </c>
    </row>
    <row r="1363">
      <c r="A1363" s="38">
        <f>IF(CriteriTecnici!$A1143="","","    "&amp;CHAR(123)&amp;CHAR(34)&amp;"bidderId"&amp;CHAR(34)&amp;": "&amp;CHAR(34)&amp;SUBSTITUTE(CriteriTecnici!$A1143,CHAR(34),"'")&amp;CHAR(34)&amp;", "&amp;CHAR(34)&amp;"lotId"&amp;CHAR(34)&amp;": "&amp;CHAR(34)&amp;SUBSTITUTE(CriteriTecnici!$C1143,CHAR(34),"'")&amp;CHAR(34)&amp;", "&amp;CHAR(34)&amp;"criterionId"&amp;CHAR(34)&amp;": "&amp;CHAR(34)&amp;SUBSTITUTE(CriteriTecnici!$D1143,CHAR(34),"'")&amp;CHAR(34)&amp;", "&amp;CHAR(34)&amp;"kind"&amp;CHAR(34)&amp;": "&amp;CHAR(34)&amp;SUBSTITUTE(CriteriTecnici!$F1143,CHAR(34),"'")&amp;CHAR(34)&amp;", "&amp;CHAR(34)&amp;"value"&amp;CHAR(34)&amp;": "&amp;SUBSTITUTE(TRIM(ROUND(IFERROR(CriteriTecnici!$N1143*1,IFERROR(NUMBERVALUE(CriteriTecnici!$N1143,".",","),IFERROR(NUMBERVALUE(CriteriTecnici!$N1143,",","."),0))),4)&amp;""),",",".")&amp;", "&amp;CHAR(34)&amp;"numerator"&amp;CHAR(34)&amp;": "&amp;SUBSTITUTE(TRIM(ROUND(IFERROR(CriteriTecnici!$K1143*1,IFERROR(NUMBERVALUE(CriteriTecnici!$K1143,".",","),IFERROR(NUMBERVALUE(CriteriTecnici!$K1143,",","."),0))),4)&amp;""),",",".")&amp;", "&amp;CHAR(34)&amp;"denominator"&amp;CHAR(34)&amp;": "&amp;SUBSTITUTE(TRIM(ROUND(IFERROR(CriteriTecnici!$L1143*1,IFERROR(NUMBERVALUE(CriteriTecnici!$L1143,".",","),IFERROR(NUMBERVALUE(CriteriTecnici!$L1143,",","."),0))),4)&amp;""),",",".")&amp;", "&amp;CHAR(34)&amp;"flag"&amp;CHAR(34)&amp;": "&amp;SUBSTITUTE(TRIM(ROUND(IFERROR(CriteriTecnici!$M1143*1,IFERROR(NUMBERVALUE(CriteriTecnici!$M1143,".",","),IFERROR(NUMBERVALUE(CriteriTecnici!$M1143,",","."),0))),4)&amp;""),",",".")&amp;", "&amp;CHAR(34)&amp;"rawScore"&amp;CHAR(34)&amp;": "&amp;SUBSTITUTE(TRIM(ROUND(IFERROR(CriteriTecnici!$O1143*1,IFERROR(NUMBERVALUE(CriteriTecnici!$O1143,".",","),IFERROR(NUMBERVALUE(CriteriTecnici!$O1143,",","."),0))),4)&amp;""),",",".")&amp;CHAR(125)&amp;IF(TRUE,",",""))</f>
        <v/>
      </c>
    </row>
    <row r="1364">
      <c r="A1364" s="38">
        <f>IF(CriteriTecnici!$A1144="","","    "&amp;CHAR(123)&amp;CHAR(34)&amp;"bidderId"&amp;CHAR(34)&amp;": "&amp;CHAR(34)&amp;SUBSTITUTE(CriteriTecnici!$A1144,CHAR(34),"'")&amp;CHAR(34)&amp;", "&amp;CHAR(34)&amp;"lotId"&amp;CHAR(34)&amp;": "&amp;CHAR(34)&amp;SUBSTITUTE(CriteriTecnici!$C1144,CHAR(34),"'")&amp;CHAR(34)&amp;", "&amp;CHAR(34)&amp;"criterionId"&amp;CHAR(34)&amp;": "&amp;CHAR(34)&amp;SUBSTITUTE(CriteriTecnici!$D1144,CHAR(34),"'")&amp;CHAR(34)&amp;", "&amp;CHAR(34)&amp;"kind"&amp;CHAR(34)&amp;": "&amp;CHAR(34)&amp;SUBSTITUTE(CriteriTecnici!$F1144,CHAR(34),"'")&amp;CHAR(34)&amp;", "&amp;CHAR(34)&amp;"value"&amp;CHAR(34)&amp;": "&amp;SUBSTITUTE(TRIM(ROUND(IFERROR(CriteriTecnici!$N1144*1,IFERROR(NUMBERVALUE(CriteriTecnici!$N1144,".",","),IFERROR(NUMBERVALUE(CriteriTecnici!$N1144,",","."),0))),4)&amp;""),",",".")&amp;", "&amp;CHAR(34)&amp;"numerator"&amp;CHAR(34)&amp;": "&amp;SUBSTITUTE(TRIM(ROUND(IFERROR(CriteriTecnici!$K1144*1,IFERROR(NUMBERVALUE(CriteriTecnici!$K1144,".",","),IFERROR(NUMBERVALUE(CriteriTecnici!$K1144,",","."),0))),4)&amp;""),",",".")&amp;", "&amp;CHAR(34)&amp;"denominator"&amp;CHAR(34)&amp;": "&amp;SUBSTITUTE(TRIM(ROUND(IFERROR(CriteriTecnici!$L1144*1,IFERROR(NUMBERVALUE(CriteriTecnici!$L1144,".",","),IFERROR(NUMBERVALUE(CriteriTecnici!$L1144,",","."),0))),4)&amp;""),",",".")&amp;", "&amp;CHAR(34)&amp;"flag"&amp;CHAR(34)&amp;": "&amp;SUBSTITUTE(TRIM(ROUND(IFERROR(CriteriTecnici!$M1144*1,IFERROR(NUMBERVALUE(CriteriTecnici!$M1144,".",","),IFERROR(NUMBERVALUE(CriteriTecnici!$M1144,",","."),0))),4)&amp;""),",",".")&amp;", "&amp;CHAR(34)&amp;"rawScore"&amp;CHAR(34)&amp;": "&amp;SUBSTITUTE(TRIM(ROUND(IFERROR(CriteriTecnici!$O1144*1,IFERROR(NUMBERVALUE(CriteriTecnici!$O1144,".",","),IFERROR(NUMBERVALUE(CriteriTecnici!$O1144,",","."),0))),4)&amp;""),",",".")&amp;CHAR(125)&amp;IF(TRUE,",",""))</f>
        <v/>
      </c>
    </row>
    <row r="1365">
      <c r="A1365" s="38">
        <f>IF(CriteriTecnici!$A1145="","","    "&amp;CHAR(123)&amp;CHAR(34)&amp;"bidderId"&amp;CHAR(34)&amp;": "&amp;CHAR(34)&amp;SUBSTITUTE(CriteriTecnici!$A1145,CHAR(34),"'")&amp;CHAR(34)&amp;", "&amp;CHAR(34)&amp;"lotId"&amp;CHAR(34)&amp;": "&amp;CHAR(34)&amp;SUBSTITUTE(CriteriTecnici!$C1145,CHAR(34),"'")&amp;CHAR(34)&amp;", "&amp;CHAR(34)&amp;"criterionId"&amp;CHAR(34)&amp;": "&amp;CHAR(34)&amp;SUBSTITUTE(CriteriTecnici!$D1145,CHAR(34),"'")&amp;CHAR(34)&amp;", "&amp;CHAR(34)&amp;"kind"&amp;CHAR(34)&amp;": "&amp;CHAR(34)&amp;SUBSTITUTE(CriteriTecnici!$F1145,CHAR(34),"'")&amp;CHAR(34)&amp;", "&amp;CHAR(34)&amp;"value"&amp;CHAR(34)&amp;": "&amp;SUBSTITUTE(TRIM(ROUND(IFERROR(CriteriTecnici!$N1145*1,IFERROR(NUMBERVALUE(CriteriTecnici!$N1145,".",","),IFERROR(NUMBERVALUE(CriteriTecnici!$N1145,",","."),0))),4)&amp;""),",",".")&amp;", "&amp;CHAR(34)&amp;"numerator"&amp;CHAR(34)&amp;": "&amp;SUBSTITUTE(TRIM(ROUND(IFERROR(CriteriTecnici!$K1145*1,IFERROR(NUMBERVALUE(CriteriTecnici!$K1145,".",","),IFERROR(NUMBERVALUE(CriteriTecnici!$K1145,",","."),0))),4)&amp;""),",",".")&amp;", "&amp;CHAR(34)&amp;"denominator"&amp;CHAR(34)&amp;": "&amp;SUBSTITUTE(TRIM(ROUND(IFERROR(CriteriTecnici!$L1145*1,IFERROR(NUMBERVALUE(CriteriTecnici!$L1145,".",","),IFERROR(NUMBERVALUE(CriteriTecnici!$L1145,",","."),0))),4)&amp;""),",",".")&amp;", "&amp;CHAR(34)&amp;"flag"&amp;CHAR(34)&amp;": "&amp;SUBSTITUTE(TRIM(ROUND(IFERROR(CriteriTecnici!$M1145*1,IFERROR(NUMBERVALUE(CriteriTecnici!$M1145,".",","),IFERROR(NUMBERVALUE(CriteriTecnici!$M1145,",","."),0))),4)&amp;""),",",".")&amp;", "&amp;CHAR(34)&amp;"rawScore"&amp;CHAR(34)&amp;": "&amp;SUBSTITUTE(TRIM(ROUND(IFERROR(CriteriTecnici!$O1145*1,IFERROR(NUMBERVALUE(CriteriTecnici!$O1145,".",","),IFERROR(NUMBERVALUE(CriteriTecnici!$O1145,",","."),0))),4)&amp;""),",",".")&amp;CHAR(125)&amp;IF(TRUE,",",""))</f>
        <v/>
      </c>
    </row>
    <row r="1366">
      <c r="A1366" s="38">
        <f>IF(CriteriTecnici!$A1146="","","    "&amp;CHAR(123)&amp;CHAR(34)&amp;"bidderId"&amp;CHAR(34)&amp;": "&amp;CHAR(34)&amp;SUBSTITUTE(CriteriTecnici!$A1146,CHAR(34),"'")&amp;CHAR(34)&amp;", "&amp;CHAR(34)&amp;"lotId"&amp;CHAR(34)&amp;": "&amp;CHAR(34)&amp;SUBSTITUTE(CriteriTecnici!$C1146,CHAR(34),"'")&amp;CHAR(34)&amp;", "&amp;CHAR(34)&amp;"criterionId"&amp;CHAR(34)&amp;": "&amp;CHAR(34)&amp;SUBSTITUTE(CriteriTecnici!$D1146,CHAR(34),"'")&amp;CHAR(34)&amp;", "&amp;CHAR(34)&amp;"kind"&amp;CHAR(34)&amp;": "&amp;CHAR(34)&amp;SUBSTITUTE(CriteriTecnici!$F1146,CHAR(34),"'")&amp;CHAR(34)&amp;", "&amp;CHAR(34)&amp;"value"&amp;CHAR(34)&amp;": "&amp;SUBSTITUTE(TRIM(ROUND(IFERROR(CriteriTecnici!$N1146*1,IFERROR(NUMBERVALUE(CriteriTecnici!$N1146,".",","),IFERROR(NUMBERVALUE(CriteriTecnici!$N1146,",","."),0))),4)&amp;""),",",".")&amp;", "&amp;CHAR(34)&amp;"numerator"&amp;CHAR(34)&amp;": "&amp;SUBSTITUTE(TRIM(ROUND(IFERROR(CriteriTecnici!$K1146*1,IFERROR(NUMBERVALUE(CriteriTecnici!$K1146,".",","),IFERROR(NUMBERVALUE(CriteriTecnici!$K1146,",","."),0))),4)&amp;""),",",".")&amp;", "&amp;CHAR(34)&amp;"denominator"&amp;CHAR(34)&amp;": "&amp;SUBSTITUTE(TRIM(ROUND(IFERROR(CriteriTecnici!$L1146*1,IFERROR(NUMBERVALUE(CriteriTecnici!$L1146,".",","),IFERROR(NUMBERVALUE(CriteriTecnici!$L1146,",","."),0))),4)&amp;""),",",".")&amp;", "&amp;CHAR(34)&amp;"flag"&amp;CHAR(34)&amp;": "&amp;SUBSTITUTE(TRIM(ROUND(IFERROR(CriteriTecnici!$M1146*1,IFERROR(NUMBERVALUE(CriteriTecnici!$M1146,".",","),IFERROR(NUMBERVALUE(CriteriTecnici!$M1146,",","."),0))),4)&amp;""),",",".")&amp;", "&amp;CHAR(34)&amp;"rawScore"&amp;CHAR(34)&amp;": "&amp;SUBSTITUTE(TRIM(ROUND(IFERROR(CriteriTecnici!$O1146*1,IFERROR(NUMBERVALUE(CriteriTecnici!$O1146,".",","),IFERROR(NUMBERVALUE(CriteriTecnici!$O1146,",","."),0))),4)&amp;""),",",".")&amp;CHAR(125)&amp;IF(TRUE,",",""))</f>
        <v/>
      </c>
    </row>
    <row r="1367">
      <c r="A1367" s="38">
        <f>IF(CriteriTecnici!$A1147="","","    "&amp;CHAR(123)&amp;CHAR(34)&amp;"bidderId"&amp;CHAR(34)&amp;": "&amp;CHAR(34)&amp;SUBSTITUTE(CriteriTecnici!$A1147,CHAR(34),"'")&amp;CHAR(34)&amp;", "&amp;CHAR(34)&amp;"lotId"&amp;CHAR(34)&amp;": "&amp;CHAR(34)&amp;SUBSTITUTE(CriteriTecnici!$C1147,CHAR(34),"'")&amp;CHAR(34)&amp;", "&amp;CHAR(34)&amp;"criterionId"&amp;CHAR(34)&amp;": "&amp;CHAR(34)&amp;SUBSTITUTE(CriteriTecnici!$D1147,CHAR(34),"'")&amp;CHAR(34)&amp;", "&amp;CHAR(34)&amp;"kind"&amp;CHAR(34)&amp;": "&amp;CHAR(34)&amp;SUBSTITUTE(CriteriTecnici!$F1147,CHAR(34),"'")&amp;CHAR(34)&amp;", "&amp;CHAR(34)&amp;"value"&amp;CHAR(34)&amp;": "&amp;SUBSTITUTE(TRIM(ROUND(IFERROR(CriteriTecnici!$N1147*1,IFERROR(NUMBERVALUE(CriteriTecnici!$N1147,".",","),IFERROR(NUMBERVALUE(CriteriTecnici!$N1147,",","."),0))),4)&amp;""),",",".")&amp;", "&amp;CHAR(34)&amp;"numerator"&amp;CHAR(34)&amp;": "&amp;SUBSTITUTE(TRIM(ROUND(IFERROR(CriteriTecnici!$K1147*1,IFERROR(NUMBERVALUE(CriteriTecnici!$K1147,".",","),IFERROR(NUMBERVALUE(CriteriTecnici!$K1147,",","."),0))),4)&amp;""),",",".")&amp;", "&amp;CHAR(34)&amp;"denominator"&amp;CHAR(34)&amp;": "&amp;SUBSTITUTE(TRIM(ROUND(IFERROR(CriteriTecnici!$L1147*1,IFERROR(NUMBERVALUE(CriteriTecnici!$L1147,".",","),IFERROR(NUMBERVALUE(CriteriTecnici!$L1147,",","."),0))),4)&amp;""),",",".")&amp;", "&amp;CHAR(34)&amp;"flag"&amp;CHAR(34)&amp;": "&amp;SUBSTITUTE(TRIM(ROUND(IFERROR(CriteriTecnici!$M1147*1,IFERROR(NUMBERVALUE(CriteriTecnici!$M1147,".",","),IFERROR(NUMBERVALUE(CriteriTecnici!$M1147,",","."),0))),4)&amp;""),",",".")&amp;", "&amp;CHAR(34)&amp;"rawScore"&amp;CHAR(34)&amp;": "&amp;SUBSTITUTE(TRIM(ROUND(IFERROR(CriteriTecnici!$O1147*1,IFERROR(NUMBERVALUE(CriteriTecnici!$O1147,".",","),IFERROR(NUMBERVALUE(CriteriTecnici!$O1147,",","."),0))),4)&amp;""),",",".")&amp;CHAR(125)&amp;IF(TRUE,",",""))</f>
        <v/>
      </c>
    </row>
    <row r="1368">
      <c r="A1368" s="38">
        <f>IF(CriteriTecnici!$A1148="","","    "&amp;CHAR(123)&amp;CHAR(34)&amp;"bidderId"&amp;CHAR(34)&amp;": "&amp;CHAR(34)&amp;SUBSTITUTE(CriteriTecnici!$A1148,CHAR(34),"'")&amp;CHAR(34)&amp;", "&amp;CHAR(34)&amp;"lotId"&amp;CHAR(34)&amp;": "&amp;CHAR(34)&amp;SUBSTITUTE(CriteriTecnici!$C1148,CHAR(34),"'")&amp;CHAR(34)&amp;", "&amp;CHAR(34)&amp;"criterionId"&amp;CHAR(34)&amp;": "&amp;CHAR(34)&amp;SUBSTITUTE(CriteriTecnici!$D1148,CHAR(34),"'")&amp;CHAR(34)&amp;", "&amp;CHAR(34)&amp;"kind"&amp;CHAR(34)&amp;": "&amp;CHAR(34)&amp;SUBSTITUTE(CriteriTecnici!$F1148,CHAR(34),"'")&amp;CHAR(34)&amp;", "&amp;CHAR(34)&amp;"value"&amp;CHAR(34)&amp;": "&amp;SUBSTITUTE(TRIM(ROUND(IFERROR(CriteriTecnici!$N1148*1,IFERROR(NUMBERVALUE(CriteriTecnici!$N1148,".",","),IFERROR(NUMBERVALUE(CriteriTecnici!$N1148,",","."),0))),4)&amp;""),",",".")&amp;", "&amp;CHAR(34)&amp;"numerator"&amp;CHAR(34)&amp;": "&amp;SUBSTITUTE(TRIM(ROUND(IFERROR(CriteriTecnici!$K1148*1,IFERROR(NUMBERVALUE(CriteriTecnici!$K1148,".",","),IFERROR(NUMBERVALUE(CriteriTecnici!$K1148,",","."),0))),4)&amp;""),",",".")&amp;", "&amp;CHAR(34)&amp;"denominator"&amp;CHAR(34)&amp;": "&amp;SUBSTITUTE(TRIM(ROUND(IFERROR(CriteriTecnici!$L1148*1,IFERROR(NUMBERVALUE(CriteriTecnici!$L1148,".",","),IFERROR(NUMBERVALUE(CriteriTecnici!$L1148,",","."),0))),4)&amp;""),",",".")&amp;", "&amp;CHAR(34)&amp;"flag"&amp;CHAR(34)&amp;": "&amp;SUBSTITUTE(TRIM(ROUND(IFERROR(CriteriTecnici!$M1148*1,IFERROR(NUMBERVALUE(CriteriTecnici!$M1148,".",","),IFERROR(NUMBERVALUE(CriteriTecnici!$M1148,",","."),0))),4)&amp;""),",",".")&amp;", "&amp;CHAR(34)&amp;"rawScore"&amp;CHAR(34)&amp;": "&amp;SUBSTITUTE(TRIM(ROUND(IFERROR(CriteriTecnici!$O1148*1,IFERROR(NUMBERVALUE(CriteriTecnici!$O1148,".",","),IFERROR(NUMBERVALUE(CriteriTecnici!$O1148,",","."),0))),4)&amp;""),",",".")&amp;CHAR(125)&amp;IF(TRUE,",",""))</f>
        <v/>
      </c>
    </row>
    <row r="1369">
      <c r="A1369" s="38">
        <f>IF(CriteriTecnici!$A1149="","","    "&amp;CHAR(123)&amp;CHAR(34)&amp;"bidderId"&amp;CHAR(34)&amp;": "&amp;CHAR(34)&amp;SUBSTITUTE(CriteriTecnici!$A1149,CHAR(34),"'")&amp;CHAR(34)&amp;", "&amp;CHAR(34)&amp;"lotId"&amp;CHAR(34)&amp;": "&amp;CHAR(34)&amp;SUBSTITUTE(CriteriTecnici!$C1149,CHAR(34),"'")&amp;CHAR(34)&amp;", "&amp;CHAR(34)&amp;"criterionId"&amp;CHAR(34)&amp;": "&amp;CHAR(34)&amp;SUBSTITUTE(CriteriTecnici!$D1149,CHAR(34),"'")&amp;CHAR(34)&amp;", "&amp;CHAR(34)&amp;"kind"&amp;CHAR(34)&amp;": "&amp;CHAR(34)&amp;SUBSTITUTE(CriteriTecnici!$F1149,CHAR(34),"'")&amp;CHAR(34)&amp;", "&amp;CHAR(34)&amp;"value"&amp;CHAR(34)&amp;": "&amp;SUBSTITUTE(TRIM(ROUND(IFERROR(CriteriTecnici!$N1149*1,IFERROR(NUMBERVALUE(CriteriTecnici!$N1149,".",","),IFERROR(NUMBERVALUE(CriteriTecnici!$N1149,",","."),0))),4)&amp;""),",",".")&amp;", "&amp;CHAR(34)&amp;"numerator"&amp;CHAR(34)&amp;": "&amp;SUBSTITUTE(TRIM(ROUND(IFERROR(CriteriTecnici!$K1149*1,IFERROR(NUMBERVALUE(CriteriTecnici!$K1149,".",","),IFERROR(NUMBERVALUE(CriteriTecnici!$K1149,",","."),0))),4)&amp;""),",",".")&amp;", "&amp;CHAR(34)&amp;"denominator"&amp;CHAR(34)&amp;": "&amp;SUBSTITUTE(TRIM(ROUND(IFERROR(CriteriTecnici!$L1149*1,IFERROR(NUMBERVALUE(CriteriTecnici!$L1149,".",","),IFERROR(NUMBERVALUE(CriteriTecnici!$L1149,",","."),0))),4)&amp;""),",",".")&amp;", "&amp;CHAR(34)&amp;"flag"&amp;CHAR(34)&amp;": "&amp;SUBSTITUTE(TRIM(ROUND(IFERROR(CriteriTecnici!$M1149*1,IFERROR(NUMBERVALUE(CriteriTecnici!$M1149,".",","),IFERROR(NUMBERVALUE(CriteriTecnici!$M1149,",","."),0))),4)&amp;""),",",".")&amp;", "&amp;CHAR(34)&amp;"rawScore"&amp;CHAR(34)&amp;": "&amp;SUBSTITUTE(TRIM(ROUND(IFERROR(CriteriTecnici!$O1149*1,IFERROR(NUMBERVALUE(CriteriTecnici!$O1149,".",","),IFERROR(NUMBERVALUE(CriteriTecnici!$O1149,",","."),0))),4)&amp;""),",",".")&amp;CHAR(125)&amp;IF(TRUE,",",""))</f>
        <v/>
      </c>
    </row>
    <row r="1370">
      <c r="A1370" s="38">
        <f>IF(CriteriTecnici!$A1150="","","    "&amp;CHAR(123)&amp;CHAR(34)&amp;"bidderId"&amp;CHAR(34)&amp;": "&amp;CHAR(34)&amp;SUBSTITUTE(CriteriTecnici!$A1150,CHAR(34),"'")&amp;CHAR(34)&amp;", "&amp;CHAR(34)&amp;"lotId"&amp;CHAR(34)&amp;": "&amp;CHAR(34)&amp;SUBSTITUTE(CriteriTecnici!$C1150,CHAR(34),"'")&amp;CHAR(34)&amp;", "&amp;CHAR(34)&amp;"criterionId"&amp;CHAR(34)&amp;": "&amp;CHAR(34)&amp;SUBSTITUTE(CriteriTecnici!$D1150,CHAR(34),"'")&amp;CHAR(34)&amp;", "&amp;CHAR(34)&amp;"kind"&amp;CHAR(34)&amp;": "&amp;CHAR(34)&amp;SUBSTITUTE(CriteriTecnici!$F1150,CHAR(34),"'")&amp;CHAR(34)&amp;", "&amp;CHAR(34)&amp;"value"&amp;CHAR(34)&amp;": "&amp;SUBSTITUTE(TRIM(ROUND(IFERROR(CriteriTecnici!$N1150*1,IFERROR(NUMBERVALUE(CriteriTecnici!$N1150,".",","),IFERROR(NUMBERVALUE(CriteriTecnici!$N1150,",","."),0))),4)&amp;""),",",".")&amp;", "&amp;CHAR(34)&amp;"numerator"&amp;CHAR(34)&amp;": "&amp;SUBSTITUTE(TRIM(ROUND(IFERROR(CriteriTecnici!$K1150*1,IFERROR(NUMBERVALUE(CriteriTecnici!$K1150,".",","),IFERROR(NUMBERVALUE(CriteriTecnici!$K1150,",","."),0))),4)&amp;""),",",".")&amp;", "&amp;CHAR(34)&amp;"denominator"&amp;CHAR(34)&amp;": "&amp;SUBSTITUTE(TRIM(ROUND(IFERROR(CriteriTecnici!$L1150*1,IFERROR(NUMBERVALUE(CriteriTecnici!$L1150,".",","),IFERROR(NUMBERVALUE(CriteriTecnici!$L1150,",","."),0))),4)&amp;""),",",".")&amp;", "&amp;CHAR(34)&amp;"flag"&amp;CHAR(34)&amp;": "&amp;SUBSTITUTE(TRIM(ROUND(IFERROR(CriteriTecnici!$M1150*1,IFERROR(NUMBERVALUE(CriteriTecnici!$M1150,".",","),IFERROR(NUMBERVALUE(CriteriTecnici!$M1150,",","."),0))),4)&amp;""),",",".")&amp;", "&amp;CHAR(34)&amp;"rawScore"&amp;CHAR(34)&amp;": "&amp;SUBSTITUTE(TRIM(ROUND(IFERROR(CriteriTecnici!$O1150*1,IFERROR(NUMBERVALUE(CriteriTecnici!$O1150,".",","),IFERROR(NUMBERVALUE(CriteriTecnici!$O1150,",","."),0))),4)&amp;""),",",".")&amp;CHAR(125)&amp;IF(TRUE,",",""))</f>
        <v/>
      </c>
    </row>
    <row r="1371">
      <c r="A1371" s="38">
        <f>IF(CriteriTecnici!$A1151="","","    "&amp;CHAR(123)&amp;CHAR(34)&amp;"bidderId"&amp;CHAR(34)&amp;": "&amp;CHAR(34)&amp;SUBSTITUTE(CriteriTecnici!$A1151,CHAR(34),"'")&amp;CHAR(34)&amp;", "&amp;CHAR(34)&amp;"lotId"&amp;CHAR(34)&amp;": "&amp;CHAR(34)&amp;SUBSTITUTE(CriteriTecnici!$C1151,CHAR(34),"'")&amp;CHAR(34)&amp;", "&amp;CHAR(34)&amp;"criterionId"&amp;CHAR(34)&amp;": "&amp;CHAR(34)&amp;SUBSTITUTE(CriteriTecnici!$D1151,CHAR(34),"'")&amp;CHAR(34)&amp;", "&amp;CHAR(34)&amp;"kind"&amp;CHAR(34)&amp;": "&amp;CHAR(34)&amp;SUBSTITUTE(CriteriTecnici!$F1151,CHAR(34),"'")&amp;CHAR(34)&amp;", "&amp;CHAR(34)&amp;"value"&amp;CHAR(34)&amp;": "&amp;SUBSTITUTE(TRIM(ROUND(IFERROR(CriteriTecnici!$N1151*1,IFERROR(NUMBERVALUE(CriteriTecnici!$N1151,".",","),IFERROR(NUMBERVALUE(CriteriTecnici!$N1151,",","."),0))),4)&amp;""),",",".")&amp;", "&amp;CHAR(34)&amp;"numerator"&amp;CHAR(34)&amp;": "&amp;SUBSTITUTE(TRIM(ROUND(IFERROR(CriteriTecnici!$K1151*1,IFERROR(NUMBERVALUE(CriteriTecnici!$K1151,".",","),IFERROR(NUMBERVALUE(CriteriTecnici!$K1151,",","."),0))),4)&amp;""),",",".")&amp;", "&amp;CHAR(34)&amp;"denominator"&amp;CHAR(34)&amp;": "&amp;SUBSTITUTE(TRIM(ROUND(IFERROR(CriteriTecnici!$L1151*1,IFERROR(NUMBERVALUE(CriteriTecnici!$L1151,".",","),IFERROR(NUMBERVALUE(CriteriTecnici!$L1151,",","."),0))),4)&amp;""),",",".")&amp;", "&amp;CHAR(34)&amp;"flag"&amp;CHAR(34)&amp;": "&amp;SUBSTITUTE(TRIM(ROUND(IFERROR(CriteriTecnici!$M1151*1,IFERROR(NUMBERVALUE(CriteriTecnici!$M1151,".",","),IFERROR(NUMBERVALUE(CriteriTecnici!$M1151,",","."),0))),4)&amp;""),",",".")&amp;", "&amp;CHAR(34)&amp;"rawScore"&amp;CHAR(34)&amp;": "&amp;SUBSTITUTE(TRIM(ROUND(IFERROR(CriteriTecnici!$O1151*1,IFERROR(NUMBERVALUE(CriteriTecnici!$O1151,".",","),IFERROR(NUMBERVALUE(CriteriTecnici!$O1151,",","."),0))),4)&amp;""),",",".")&amp;CHAR(125)&amp;IF(COUNTA(Offerte!$A39:$A$200)&gt;0,",",""))</f>
        <v/>
      </c>
    </row>
    <row r="1372">
      <c r="A1372" s="38">
        <f>IF(CriteriTecnici!$A1152="","","    "&amp;CHAR(123)&amp;CHAR(34)&amp;"bidderId"&amp;CHAR(34)&amp;": "&amp;CHAR(34)&amp;SUBSTITUTE(CriteriTecnici!$A1152,CHAR(34),"'")&amp;CHAR(34)&amp;", "&amp;CHAR(34)&amp;"lotId"&amp;CHAR(34)&amp;": "&amp;CHAR(34)&amp;SUBSTITUTE(CriteriTecnici!$C1152,CHAR(34),"'")&amp;CHAR(34)&amp;", "&amp;CHAR(34)&amp;"criterionId"&amp;CHAR(34)&amp;": "&amp;CHAR(34)&amp;SUBSTITUTE(CriteriTecnici!$D1152,CHAR(34),"'")&amp;CHAR(34)&amp;", "&amp;CHAR(34)&amp;"kind"&amp;CHAR(34)&amp;": "&amp;CHAR(34)&amp;SUBSTITUTE(CriteriTecnici!$F1152,CHAR(34),"'")&amp;CHAR(34)&amp;", "&amp;CHAR(34)&amp;"value"&amp;CHAR(34)&amp;": "&amp;SUBSTITUTE(TRIM(ROUND(IFERROR(CriteriTecnici!$N1152*1,IFERROR(NUMBERVALUE(CriteriTecnici!$N1152,".",","),IFERROR(NUMBERVALUE(CriteriTecnici!$N1152,",","."),0))),4)&amp;""),",",".")&amp;", "&amp;CHAR(34)&amp;"numerator"&amp;CHAR(34)&amp;": "&amp;SUBSTITUTE(TRIM(ROUND(IFERROR(CriteriTecnici!$K1152*1,IFERROR(NUMBERVALUE(CriteriTecnici!$K1152,".",","),IFERROR(NUMBERVALUE(CriteriTecnici!$K1152,",","."),0))),4)&amp;""),",",".")&amp;", "&amp;CHAR(34)&amp;"denominator"&amp;CHAR(34)&amp;": "&amp;SUBSTITUTE(TRIM(ROUND(IFERROR(CriteriTecnici!$L1152*1,IFERROR(NUMBERVALUE(CriteriTecnici!$L1152,".",","),IFERROR(NUMBERVALUE(CriteriTecnici!$L1152,",","."),0))),4)&amp;""),",",".")&amp;", "&amp;CHAR(34)&amp;"flag"&amp;CHAR(34)&amp;": "&amp;SUBSTITUTE(TRIM(ROUND(IFERROR(CriteriTecnici!$M1152*1,IFERROR(NUMBERVALUE(CriteriTecnici!$M1152,".",","),IFERROR(NUMBERVALUE(CriteriTecnici!$M1152,",","."),0))),4)&amp;""),",",".")&amp;", "&amp;CHAR(34)&amp;"rawScore"&amp;CHAR(34)&amp;": "&amp;SUBSTITUTE(TRIM(ROUND(IFERROR(CriteriTecnici!$O1152*1,IFERROR(NUMBERVALUE(CriteriTecnici!$O1152,".",","),IFERROR(NUMBERVALUE(CriteriTecnici!$O1152,",","."),0))),4)&amp;""),",",".")&amp;CHAR(125)&amp;IF(TRUE,",",""))</f>
        <v/>
      </c>
    </row>
    <row r="1373">
      <c r="A1373" s="38">
        <f>IF(CriteriTecnici!$A1153="","","    "&amp;CHAR(123)&amp;CHAR(34)&amp;"bidderId"&amp;CHAR(34)&amp;": "&amp;CHAR(34)&amp;SUBSTITUTE(CriteriTecnici!$A1153,CHAR(34),"'")&amp;CHAR(34)&amp;", "&amp;CHAR(34)&amp;"lotId"&amp;CHAR(34)&amp;": "&amp;CHAR(34)&amp;SUBSTITUTE(CriteriTecnici!$C1153,CHAR(34),"'")&amp;CHAR(34)&amp;", "&amp;CHAR(34)&amp;"criterionId"&amp;CHAR(34)&amp;": "&amp;CHAR(34)&amp;SUBSTITUTE(CriteriTecnici!$D1153,CHAR(34),"'")&amp;CHAR(34)&amp;", "&amp;CHAR(34)&amp;"kind"&amp;CHAR(34)&amp;": "&amp;CHAR(34)&amp;SUBSTITUTE(CriteriTecnici!$F1153,CHAR(34),"'")&amp;CHAR(34)&amp;", "&amp;CHAR(34)&amp;"value"&amp;CHAR(34)&amp;": "&amp;SUBSTITUTE(TRIM(ROUND(IFERROR(CriteriTecnici!$N1153*1,IFERROR(NUMBERVALUE(CriteriTecnici!$N1153,".",","),IFERROR(NUMBERVALUE(CriteriTecnici!$N1153,",","."),0))),4)&amp;""),",",".")&amp;", "&amp;CHAR(34)&amp;"numerator"&amp;CHAR(34)&amp;": "&amp;SUBSTITUTE(TRIM(ROUND(IFERROR(CriteriTecnici!$K1153*1,IFERROR(NUMBERVALUE(CriteriTecnici!$K1153,".",","),IFERROR(NUMBERVALUE(CriteriTecnici!$K1153,",","."),0))),4)&amp;""),",",".")&amp;", "&amp;CHAR(34)&amp;"denominator"&amp;CHAR(34)&amp;": "&amp;SUBSTITUTE(TRIM(ROUND(IFERROR(CriteriTecnici!$L1153*1,IFERROR(NUMBERVALUE(CriteriTecnici!$L1153,".",","),IFERROR(NUMBERVALUE(CriteriTecnici!$L1153,",","."),0))),4)&amp;""),",",".")&amp;", "&amp;CHAR(34)&amp;"flag"&amp;CHAR(34)&amp;": "&amp;SUBSTITUTE(TRIM(ROUND(IFERROR(CriteriTecnici!$M1153*1,IFERROR(NUMBERVALUE(CriteriTecnici!$M1153,".",","),IFERROR(NUMBERVALUE(CriteriTecnici!$M1153,",","."),0))),4)&amp;""),",",".")&amp;", "&amp;CHAR(34)&amp;"rawScore"&amp;CHAR(34)&amp;": "&amp;SUBSTITUTE(TRIM(ROUND(IFERROR(CriteriTecnici!$O1153*1,IFERROR(NUMBERVALUE(CriteriTecnici!$O1153,".",","),IFERROR(NUMBERVALUE(CriteriTecnici!$O1153,",","."),0))),4)&amp;""),",",".")&amp;CHAR(125)&amp;IF(TRUE,",",""))</f>
        <v/>
      </c>
    </row>
    <row r="1374">
      <c r="A1374" s="38">
        <f>IF(CriteriTecnici!$A1154="","","    "&amp;CHAR(123)&amp;CHAR(34)&amp;"bidderId"&amp;CHAR(34)&amp;": "&amp;CHAR(34)&amp;SUBSTITUTE(CriteriTecnici!$A1154,CHAR(34),"'")&amp;CHAR(34)&amp;", "&amp;CHAR(34)&amp;"lotId"&amp;CHAR(34)&amp;": "&amp;CHAR(34)&amp;SUBSTITUTE(CriteriTecnici!$C1154,CHAR(34),"'")&amp;CHAR(34)&amp;", "&amp;CHAR(34)&amp;"criterionId"&amp;CHAR(34)&amp;": "&amp;CHAR(34)&amp;SUBSTITUTE(CriteriTecnici!$D1154,CHAR(34),"'")&amp;CHAR(34)&amp;", "&amp;CHAR(34)&amp;"kind"&amp;CHAR(34)&amp;": "&amp;CHAR(34)&amp;SUBSTITUTE(CriteriTecnici!$F1154,CHAR(34),"'")&amp;CHAR(34)&amp;", "&amp;CHAR(34)&amp;"value"&amp;CHAR(34)&amp;": "&amp;SUBSTITUTE(TRIM(ROUND(IFERROR(CriteriTecnici!$N1154*1,IFERROR(NUMBERVALUE(CriteriTecnici!$N1154,".",","),IFERROR(NUMBERVALUE(CriteriTecnici!$N1154,",","."),0))),4)&amp;""),",",".")&amp;", "&amp;CHAR(34)&amp;"numerator"&amp;CHAR(34)&amp;": "&amp;SUBSTITUTE(TRIM(ROUND(IFERROR(CriteriTecnici!$K1154*1,IFERROR(NUMBERVALUE(CriteriTecnici!$K1154,".",","),IFERROR(NUMBERVALUE(CriteriTecnici!$K1154,",","."),0))),4)&amp;""),",",".")&amp;", "&amp;CHAR(34)&amp;"denominator"&amp;CHAR(34)&amp;": "&amp;SUBSTITUTE(TRIM(ROUND(IFERROR(CriteriTecnici!$L1154*1,IFERROR(NUMBERVALUE(CriteriTecnici!$L1154,".",","),IFERROR(NUMBERVALUE(CriteriTecnici!$L1154,",","."),0))),4)&amp;""),",",".")&amp;", "&amp;CHAR(34)&amp;"flag"&amp;CHAR(34)&amp;": "&amp;SUBSTITUTE(TRIM(ROUND(IFERROR(CriteriTecnici!$M1154*1,IFERROR(NUMBERVALUE(CriteriTecnici!$M1154,".",","),IFERROR(NUMBERVALUE(CriteriTecnici!$M1154,",","."),0))),4)&amp;""),",",".")&amp;", "&amp;CHAR(34)&amp;"rawScore"&amp;CHAR(34)&amp;": "&amp;SUBSTITUTE(TRIM(ROUND(IFERROR(CriteriTecnici!$O1154*1,IFERROR(NUMBERVALUE(CriteriTecnici!$O1154,".",","),IFERROR(NUMBERVALUE(CriteriTecnici!$O1154,",","."),0))),4)&amp;""),",",".")&amp;CHAR(125)&amp;IF(TRUE,",",""))</f>
        <v/>
      </c>
    </row>
    <row r="1375">
      <c r="A1375" s="38">
        <f>IF(CriteriTecnici!$A1155="","","    "&amp;CHAR(123)&amp;CHAR(34)&amp;"bidderId"&amp;CHAR(34)&amp;": "&amp;CHAR(34)&amp;SUBSTITUTE(CriteriTecnici!$A1155,CHAR(34),"'")&amp;CHAR(34)&amp;", "&amp;CHAR(34)&amp;"lotId"&amp;CHAR(34)&amp;": "&amp;CHAR(34)&amp;SUBSTITUTE(CriteriTecnici!$C1155,CHAR(34),"'")&amp;CHAR(34)&amp;", "&amp;CHAR(34)&amp;"criterionId"&amp;CHAR(34)&amp;": "&amp;CHAR(34)&amp;SUBSTITUTE(CriteriTecnici!$D1155,CHAR(34),"'")&amp;CHAR(34)&amp;", "&amp;CHAR(34)&amp;"kind"&amp;CHAR(34)&amp;": "&amp;CHAR(34)&amp;SUBSTITUTE(CriteriTecnici!$F1155,CHAR(34),"'")&amp;CHAR(34)&amp;", "&amp;CHAR(34)&amp;"value"&amp;CHAR(34)&amp;": "&amp;SUBSTITUTE(TRIM(ROUND(IFERROR(CriteriTecnici!$N1155*1,IFERROR(NUMBERVALUE(CriteriTecnici!$N1155,".",","),IFERROR(NUMBERVALUE(CriteriTecnici!$N1155,",","."),0))),4)&amp;""),",",".")&amp;", "&amp;CHAR(34)&amp;"numerator"&amp;CHAR(34)&amp;": "&amp;SUBSTITUTE(TRIM(ROUND(IFERROR(CriteriTecnici!$K1155*1,IFERROR(NUMBERVALUE(CriteriTecnici!$K1155,".",","),IFERROR(NUMBERVALUE(CriteriTecnici!$K1155,",","."),0))),4)&amp;""),",",".")&amp;", "&amp;CHAR(34)&amp;"denominator"&amp;CHAR(34)&amp;": "&amp;SUBSTITUTE(TRIM(ROUND(IFERROR(CriteriTecnici!$L1155*1,IFERROR(NUMBERVALUE(CriteriTecnici!$L1155,".",","),IFERROR(NUMBERVALUE(CriteriTecnici!$L1155,",","."),0))),4)&amp;""),",",".")&amp;", "&amp;CHAR(34)&amp;"flag"&amp;CHAR(34)&amp;": "&amp;SUBSTITUTE(TRIM(ROUND(IFERROR(CriteriTecnici!$M1155*1,IFERROR(NUMBERVALUE(CriteriTecnici!$M1155,".",","),IFERROR(NUMBERVALUE(CriteriTecnici!$M1155,",","."),0))),4)&amp;""),",",".")&amp;", "&amp;CHAR(34)&amp;"rawScore"&amp;CHAR(34)&amp;": "&amp;SUBSTITUTE(TRIM(ROUND(IFERROR(CriteriTecnici!$O1155*1,IFERROR(NUMBERVALUE(CriteriTecnici!$O1155,".",","),IFERROR(NUMBERVALUE(CriteriTecnici!$O1155,",","."),0))),4)&amp;""),",",".")&amp;CHAR(125)&amp;IF(TRUE,",",""))</f>
        <v/>
      </c>
    </row>
    <row r="1376">
      <c r="A1376" s="38">
        <f>IF(CriteriTecnici!$A1156="","","    "&amp;CHAR(123)&amp;CHAR(34)&amp;"bidderId"&amp;CHAR(34)&amp;": "&amp;CHAR(34)&amp;SUBSTITUTE(CriteriTecnici!$A1156,CHAR(34),"'")&amp;CHAR(34)&amp;", "&amp;CHAR(34)&amp;"lotId"&amp;CHAR(34)&amp;": "&amp;CHAR(34)&amp;SUBSTITUTE(CriteriTecnici!$C1156,CHAR(34),"'")&amp;CHAR(34)&amp;", "&amp;CHAR(34)&amp;"criterionId"&amp;CHAR(34)&amp;": "&amp;CHAR(34)&amp;SUBSTITUTE(CriteriTecnici!$D1156,CHAR(34),"'")&amp;CHAR(34)&amp;", "&amp;CHAR(34)&amp;"kind"&amp;CHAR(34)&amp;": "&amp;CHAR(34)&amp;SUBSTITUTE(CriteriTecnici!$F1156,CHAR(34),"'")&amp;CHAR(34)&amp;", "&amp;CHAR(34)&amp;"value"&amp;CHAR(34)&amp;": "&amp;SUBSTITUTE(TRIM(ROUND(IFERROR(CriteriTecnici!$N1156*1,IFERROR(NUMBERVALUE(CriteriTecnici!$N1156,".",","),IFERROR(NUMBERVALUE(CriteriTecnici!$N1156,",","."),0))),4)&amp;""),",",".")&amp;", "&amp;CHAR(34)&amp;"numerator"&amp;CHAR(34)&amp;": "&amp;SUBSTITUTE(TRIM(ROUND(IFERROR(CriteriTecnici!$K1156*1,IFERROR(NUMBERVALUE(CriteriTecnici!$K1156,".",","),IFERROR(NUMBERVALUE(CriteriTecnici!$K1156,",","."),0))),4)&amp;""),",",".")&amp;", "&amp;CHAR(34)&amp;"denominator"&amp;CHAR(34)&amp;": "&amp;SUBSTITUTE(TRIM(ROUND(IFERROR(CriteriTecnici!$L1156*1,IFERROR(NUMBERVALUE(CriteriTecnici!$L1156,".",","),IFERROR(NUMBERVALUE(CriteriTecnici!$L1156,",","."),0))),4)&amp;""),",",".")&amp;", "&amp;CHAR(34)&amp;"flag"&amp;CHAR(34)&amp;": "&amp;SUBSTITUTE(TRIM(ROUND(IFERROR(CriteriTecnici!$M1156*1,IFERROR(NUMBERVALUE(CriteriTecnici!$M1156,".",","),IFERROR(NUMBERVALUE(CriteriTecnici!$M1156,",","."),0))),4)&amp;""),",",".")&amp;", "&amp;CHAR(34)&amp;"rawScore"&amp;CHAR(34)&amp;": "&amp;SUBSTITUTE(TRIM(ROUND(IFERROR(CriteriTecnici!$O1156*1,IFERROR(NUMBERVALUE(CriteriTecnici!$O1156,".",","),IFERROR(NUMBERVALUE(CriteriTecnici!$O1156,",","."),0))),4)&amp;""),",",".")&amp;CHAR(125)&amp;IF(TRUE,",",""))</f>
        <v/>
      </c>
    </row>
    <row r="1377">
      <c r="A1377" s="38">
        <f>IF(CriteriTecnici!$A1157="","","    "&amp;CHAR(123)&amp;CHAR(34)&amp;"bidderId"&amp;CHAR(34)&amp;": "&amp;CHAR(34)&amp;SUBSTITUTE(CriteriTecnici!$A1157,CHAR(34),"'")&amp;CHAR(34)&amp;", "&amp;CHAR(34)&amp;"lotId"&amp;CHAR(34)&amp;": "&amp;CHAR(34)&amp;SUBSTITUTE(CriteriTecnici!$C1157,CHAR(34),"'")&amp;CHAR(34)&amp;", "&amp;CHAR(34)&amp;"criterionId"&amp;CHAR(34)&amp;": "&amp;CHAR(34)&amp;SUBSTITUTE(CriteriTecnici!$D1157,CHAR(34),"'")&amp;CHAR(34)&amp;", "&amp;CHAR(34)&amp;"kind"&amp;CHAR(34)&amp;": "&amp;CHAR(34)&amp;SUBSTITUTE(CriteriTecnici!$F1157,CHAR(34),"'")&amp;CHAR(34)&amp;", "&amp;CHAR(34)&amp;"value"&amp;CHAR(34)&amp;": "&amp;SUBSTITUTE(TRIM(ROUND(IFERROR(CriteriTecnici!$N1157*1,IFERROR(NUMBERVALUE(CriteriTecnici!$N1157,".",","),IFERROR(NUMBERVALUE(CriteriTecnici!$N1157,",","."),0))),4)&amp;""),",",".")&amp;", "&amp;CHAR(34)&amp;"numerator"&amp;CHAR(34)&amp;": "&amp;SUBSTITUTE(TRIM(ROUND(IFERROR(CriteriTecnici!$K1157*1,IFERROR(NUMBERVALUE(CriteriTecnici!$K1157,".",","),IFERROR(NUMBERVALUE(CriteriTecnici!$K1157,",","."),0))),4)&amp;""),",",".")&amp;", "&amp;CHAR(34)&amp;"denominator"&amp;CHAR(34)&amp;": "&amp;SUBSTITUTE(TRIM(ROUND(IFERROR(CriteriTecnici!$L1157*1,IFERROR(NUMBERVALUE(CriteriTecnici!$L1157,".",","),IFERROR(NUMBERVALUE(CriteriTecnici!$L1157,",","."),0))),4)&amp;""),",",".")&amp;", "&amp;CHAR(34)&amp;"flag"&amp;CHAR(34)&amp;": "&amp;SUBSTITUTE(TRIM(ROUND(IFERROR(CriteriTecnici!$M1157*1,IFERROR(NUMBERVALUE(CriteriTecnici!$M1157,".",","),IFERROR(NUMBERVALUE(CriteriTecnici!$M1157,",","."),0))),4)&amp;""),",",".")&amp;", "&amp;CHAR(34)&amp;"rawScore"&amp;CHAR(34)&amp;": "&amp;SUBSTITUTE(TRIM(ROUND(IFERROR(CriteriTecnici!$O1157*1,IFERROR(NUMBERVALUE(CriteriTecnici!$O1157,".",","),IFERROR(NUMBERVALUE(CriteriTecnici!$O1157,",","."),0))),4)&amp;""),",",".")&amp;CHAR(125)&amp;IF(TRUE,",",""))</f>
        <v/>
      </c>
    </row>
    <row r="1378">
      <c r="A1378" s="38">
        <f>IF(CriteriTecnici!$A1158="","","    "&amp;CHAR(123)&amp;CHAR(34)&amp;"bidderId"&amp;CHAR(34)&amp;": "&amp;CHAR(34)&amp;SUBSTITUTE(CriteriTecnici!$A1158,CHAR(34),"'")&amp;CHAR(34)&amp;", "&amp;CHAR(34)&amp;"lotId"&amp;CHAR(34)&amp;": "&amp;CHAR(34)&amp;SUBSTITUTE(CriteriTecnici!$C1158,CHAR(34),"'")&amp;CHAR(34)&amp;", "&amp;CHAR(34)&amp;"criterionId"&amp;CHAR(34)&amp;": "&amp;CHAR(34)&amp;SUBSTITUTE(CriteriTecnici!$D1158,CHAR(34),"'")&amp;CHAR(34)&amp;", "&amp;CHAR(34)&amp;"kind"&amp;CHAR(34)&amp;": "&amp;CHAR(34)&amp;SUBSTITUTE(CriteriTecnici!$F1158,CHAR(34),"'")&amp;CHAR(34)&amp;", "&amp;CHAR(34)&amp;"value"&amp;CHAR(34)&amp;": "&amp;SUBSTITUTE(TRIM(ROUND(IFERROR(CriteriTecnici!$N1158*1,IFERROR(NUMBERVALUE(CriteriTecnici!$N1158,".",","),IFERROR(NUMBERVALUE(CriteriTecnici!$N1158,",","."),0))),4)&amp;""),",",".")&amp;", "&amp;CHAR(34)&amp;"numerator"&amp;CHAR(34)&amp;": "&amp;SUBSTITUTE(TRIM(ROUND(IFERROR(CriteriTecnici!$K1158*1,IFERROR(NUMBERVALUE(CriteriTecnici!$K1158,".",","),IFERROR(NUMBERVALUE(CriteriTecnici!$K1158,",","."),0))),4)&amp;""),",",".")&amp;", "&amp;CHAR(34)&amp;"denominator"&amp;CHAR(34)&amp;": "&amp;SUBSTITUTE(TRIM(ROUND(IFERROR(CriteriTecnici!$L1158*1,IFERROR(NUMBERVALUE(CriteriTecnici!$L1158,".",","),IFERROR(NUMBERVALUE(CriteriTecnici!$L1158,",","."),0))),4)&amp;""),",",".")&amp;", "&amp;CHAR(34)&amp;"flag"&amp;CHAR(34)&amp;": "&amp;SUBSTITUTE(TRIM(ROUND(IFERROR(CriteriTecnici!$M1158*1,IFERROR(NUMBERVALUE(CriteriTecnici!$M1158,".",","),IFERROR(NUMBERVALUE(CriteriTecnici!$M1158,",","."),0))),4)&amp;""),",",".")&amp;", "&amp;CHAR(34)&amp;"rawScore"&amp;CHAR(34)&amp;": "&amp;SUBSTITUTE(TRIM(ROUND(IFERROR(CriteriTecnici!$O1158*1,IFERROR(NUMBERVALUE(CriteriTecnici!$O1158,".",","),IFERROR(NUMBERVALUE(CriteriTecnici!$O1158,",","."),0))),4)&amp;""),",",".")&amp;CHAR(125)&amp;IF(TRUE,",",""))</f>
        <v/>
      </c>
    </row>
    <row r="1379">
      <c r="A1379" s="38">
        <f>IF(CriteriTecnici!$A1159="","","    "&amp;CHAR(123)&amp;CHAR(34)&amp;"bidderId"&amp;CHAR(34)&amp;": "&amp;CHAR(34)&amp;SUBSTITUTE(CriteriTecnici!$A1159,CHAR(34),"'")&amp;CHAR(34)&amp;", "&amp;CHAR(34)&amp;"lotId"&amp;CHAR(34)&amp;": "&amp;CHAR(34)&amp;SUBSTITUTE(CriteriTecnici!$C1159,CHAR(34),"'")&amp;CHAR(34)&amp;", "&amp;CHAR(34)&amp;"criterionId"&amp;CHAR(34)&amp;": "&amp;CHAR(34)&amp;SUBSTITUTE(CriteriTecnici!$D1159,CHAR(34),"'")&amp;CHAR(34)&amp;", "&amp;CHAR(34)&amp;"kind"&amp;CHAR(34)&amp;": "&amp;CHAR(34)&amp;SUBSTITUTE(CriteriTecnici!$F1159,CHAR(34),"'")&amp;CHAR(34)&amp;", "&amp;CHAR(34)&amp;"value"&amp;CHAR(34)&amp;": "&amp;SUBSTITUTE(TRIM(ROUND(IFERROR(CriteriTecnici!$N1159*1,IFERROR(NUMBERVALUE(CriteriTecnici!$N1159,".",","),IFERROR(NUMBERVALUE(CriteriTecnici!$N1159,",","."),0))),4)&amp;""),",",".")&amp;", "&amp;CHAR(34)&amp;"numerator"&amp;CHAR(34)&amp;": "&amp;SUBSTITUTE(TRIM(ROUND(IFERROR(CriteriTecnici!$K1159*1,IFERROR(NUMBERVALUE(CriteriTecnici!$K1159,".",","),IFERROR(NUMBERVALUE(CriteriTecnici!$K1159,",","."),0))),4)&amp;""),",",".")&amp;", "&amp;CHAR(34)&amp;"denominator"&amp;CHAR(34)&amp;": "&amp;SUBSTITUTE(TRIM(ROUND(IFERROR(CriteriTecnici!$L1159*1,IFERROR(NUMBERVALUE(CriteriTecnici!$L1159,".",","),IFERROR(NUMBERVALUE(CriteriTecnici!$L1159,",","."),0))),4)&amp;""),",",".")&amp;", "&amp;CHAR(34)&amp;"flag"&amp;CHAR(34)&amp;": "&amp;SUBSTITUTE(TRIM(ROUND(IFERROR(CriteriTecnici!$M1159*1,IFERROR(NUMBERVALUE(CriteriTecnici!$M1159,".",","),IFERROR(NUMBERVALUE(CriteriTecnici!$M1159,",","."),0))),4)&amp;""),",",".")&amp;", "&amp;CHAR(34)&amp;"rawScore"&amp;CHAR(34)&amp;": "&amp;SUBSTITUTE(TRIM(ROUND(IFERROR(CriteriTecnici!$O1159*1,IFERROR(NUMBERVALUE(CriteriTecnici!$O1159,".",","),IFERROR(NUMBERVALUE(CriteriTecnici!$O1159,",","."),0))),4)&amp;""),",",".")&amp;CHAR(125)&amp;IF(TRUE,",",""))</f>
        <v/>
      </c>
    </row>
    <row r="1380">
      <c r="A1380" s="38">
        <f>IF(CriteriTecnici!$A1160="","","    "&amp;CHAR(123)&amp;CHAR(34)&amp;"bidderId"&amp;CHAR(34)&amp;": "&amp;CHAR(34)&amp;SUBSTITUTE(CriteriTecnici!$A1160,CHAR(34),"'")&amp;CHAR(34)&amp;", "&amp;CHAR(34)&amp;"lotId"&amp;CHAR(34)&amp;": "&amp;CHAR(34)&amp;SUBSTITUTE(CriteriTecnici!$C1160,CHAR(34),"'")&amp;CHAR(34)&amp;", "&amp;CHAR(34)&amp;"criterionId"&amp;CHAR(34)&amp;": "&amp;CHAR(34)&amp;SUBSTITUTE(CriteriTecnici!$D1160,CHAR(34),"'")&amp;CHAR(34)&amp;", "&amp;CHAR(34)&amp;"kind"&amp;CHAR(34)&amp;": "&amp;CHAR(34)&amp;SUBSTITUTE(CriteriTecnici!$F1160,CHAR(34),"'")&amp;CHAR(34)&amp;", "&amp;CHAR(34)&amp;"value"&amp;CHAR(34)&amp;": "&amp;SUBSTITUTE(TRIM(ROUND(IFERROR(CriteriTecnici!$N1160*1,IFERROR(NUMBERVALUE(CriteriTecnici!$N1160,".",","),IFERROR(NUMBERVALUE(CriteriTecnici!$N1160,",","."),0))),4)&amp;""),",",".")&amp;", "&amp;CHAR(34)&amp;"numerator"&amp;CHAR(34)&amp;": "&amp;SUBSTITUTE(TRIM(ROUND(IFERROR(CriteriTecnici!$K1160*1,IFERROR(NUMBERVALUE(CriteriTecnici!$K1160,".",","),IFERROR(NUMBERVALUE(CriteriTecnici!$K1160,",","."),0))),4)&amp;""),",",".")&amp;", "&amp;CHAR(34)&amp;"denominator"&amp;CHAR(34)&amp;": "&amp;SUBSTITUTE(TRIM(ROUND(IFERROR(CriteriTecnici!$L1160*1,IFERROR(NUMBERVALUE(CriteriTecnici!$L1160,".",","),IFERROR(NUMBERVALUE(CriteriTecnici!$L1160,",","."),0))),4)&amp;""),",",".")&amp;", "&amp;CHAR(34)&amp;"flag"&amp;CHAR(34)&amp;": "&amp;SUBSTITUTE(TRIM(ROUND(IFERROR(CriteriTecnici!$M1160*1,IFERROR(NUMBERVALUE(CriteriTecnici!$M1160,".",","),IFERROR(NUMBERVALUE(CriteriTecnici!$M1160,",","."),0))),4)&amp;""),",",".")&amp;", "&amp;CHAR(34)&amp;"rawScore"&amp;CHAR(34)&amp;": "&amp;SUBSTITUTE(TRIM(ROUND(IFERROR(CriteriTecnici!$O1160*1,IFERROR(NUMBERVALUE(CriteriTecnici!$O1160,".",","),IFERROR(NUMBERVALUE(CriteriTecnici!$O1160,",","."),0))),4)&amp;""),",",".")&amp;CHAR(125)&amp;IF(TRUE,",",""))</f>
        <v/>
      </c>
    </row>
    <row r="1381">
      <c r="A1381" s="38">
        <f>IF(CriteriTecnici!$A1161="","","    "&amp;CHAR(123)&amp;CHAR(34)&amp;"bidderId"&amp;CHAR(34)&amp;": "&amp;CHAR(34)&amp;SUBSTITUTE(CriteriTecnici!$A1161,CHAR(34),"'")&amp;CHAR(34)&amp;", "&amp;CHAR(34)&amp;"lotId"&amp;CHAR(34)&amp;": "&amp;CHAR(34)&amp;SUBSTITUTE(CriteriTecnici!$C1161,CHAR(34),"'")&amp;CHAR(34)&amp;", "&amp;CHAR(34)&amp;"criterionId"&amp;CHAR(34)&amp;": "&amp;CHAR(34)&amp;SUBSTITUTE(CriteriTecnici!$D1161,CHAR(34),"'")&amp;CHAR(34)&amp;", "&amp;CHAR(34)&amp;"kind"&amp;CHAR(34)&amp;": "&amp;CHAR(34)&amp;SUBSTITUTE(CriteriTecnici!$F1161,CHAR(34),"'")&amp;CHAR(34)&amp;", "&amp;CHAR(34)&amp;"value"&amp;CHAR(34)&amp;": "&amp;SUBSTITUTE(TRIM(ROUND(IFERROR(CriteriTecnici!$N1161*1,IFERROR(NUMBERVALUE(CriteriTecnici!$N1161,".",","),IFERROR(NUMBERVALUE(CriteriTecnici!$N1161,",","."),0))),4)&amp;""),",",".")&amp;", "&amp;CHAR(34)&amp;"numerator"&amp;CHAR(34)&amp;": "&amp;SUBSTITUTE(TRIM(ROUND(IFERROR(CriteriTecnici!$K1161*1,IFERROR(NUMBERVALUE(CriteriTecnici!$K1161,".",","),IFERROR(NUMBERVALUE(CriteriTecnici!$K1161,",","."),0))),4)&amp;""),",",".")&amp;", "&amp;CHAR(34)&amp;"denominator"&amp;CHAR(34)&amp;": "&amp;SUBSTITUTE(TRIM(ROUND(IFERROR(CriteriTecnici!$L1161*1,IFERROR(NUMBERVALUE(CriteriTecnici!$L1161,".",","),IFERROR(NUMBERVALUE(CriteriTecnici!$L1161,",","."),0))),4)&amp;""),",",".")&amp;", "&amp;CHAR(34)&amp;"flag"&amp;CHAR(34)&amp;": "&amp;SUBSTITUTE(TRIM(ROUND(IFERROR(CriteriTecnici!$M1161*1,IFERROR(NUMBERVALUE(CriteriTecnici!$M1161,".",","),IFERROR(NUMBERVALUE(CriteriTecnici!$M1161,",","."),0))),4)&amp;""),",",".")&amp;", "&amp;CHAR(34)&amp;"rawScore"&amp;CHAR(34)&amp;": "&amp;SUBSTITUTE(TRIM(ROUND(IFERROR(CriteriTecnici!$O1161*1,IFERROR(NUMBERVALUE(CriteriTecnici!$O1161,".",","),IFERROR(NUMBERVALUE(CriteriTecnici!$O1161,",","."),0))),4)&amp;""),",",".")&amp;CHAR(125)&amp;IF(TRUE,",",""))</f>
        <v/>
      </c>
    </row>
    <row r="1382">
      <c r="A1382" s="38">
        <f>IF(CriteriTecnici!$A1162="","","    "&amp;CHAR(123)&amp;CHAR(34)&amp;"bidderId"&amp;CHAR(34)&amp;": "&amp;CHAR(34)&amp;SUBSTITUTE(CriteriTecnici!$A1162,CHAR(34),"'")&amp;CHAR(34)&amp;", "&amp;CHAR(34)&amp;"lotId"&amp;CHAR(34)&amp;": "&amp;CHAR(34)&amp;SUBSTITUTE(CriteriTecnici!$C1162,CHAR(34),"'")&amp;CHAR(34)&amp;", "&amp;CHAR(34)&amp;"criterionId"&amp;CHAR(34)&amp;": "&amp;CHAR(34)&amp;SUBSTITUTE(CriteriTecnici!$D1162,CHAR(34),"'")&amp;CHAR(34)&amp;", "&amp;CHAR(34)&amp;"kind"&amp;CHAR(34)&amp;": "&amp;CHAR(34)&amp;SUBSTITUTE(CriteriTecnici!$F1162,CHAR(34),"'")&amp;CHAR(34)&amp;", "&amp;CHAR(34)&amp;"value"&amp;CHAR(34)&amp;": "&amp;SUBSTITUTE(TRIM(ROUND(IFERROR(CriteriTecnici!$N1162*1,IFERROR(NUMBERVALUE(CriteriTecnici!$N1162,".",","),IFERROR(NUMBERVALUE(CriteriTecnici!$N1162,",","."),0))),4)&amp;""),",",".")&amp;", "&amp;CHAR(34)&amp;"numerator"&amp;CHAR(34)&amp;": "&amp;SUBSTITUTE(TRIM(ROUND(IFERROR(CriteriTecnici!$K1162*1,IFERROR(NUMBERVALUE(CriteriTecnici!$K1162,".",","),IFERROR(NUMBERVALUE(CriteriTecnici!$K1162,",","."),0))),4)&amp;""),",",".")&amp;", "&amp;CHAR(34)&amp;"denominator"&amp;CHAR(34)&amp;": "&amp;SUBSTITUTE(TRIM(ROUND(IFERROR(CriteriTecnici!$L1162*1,IFERROR(NUMBERVALUE(CriteriTecnici!$L1162,".",","),IFERROR(NUMBERVALUE(CriteriTecnici!$L1162,",","."),0))),4)&amp;""),",",".")&amp;", "&amp;CHAR(34)&amp;"flag"&amp;CHAR(34)&amp;": "&amp;SUBSTITUTE(TRIM(ROUND(IFERROR(CriteriTecnici!$M1162*1,IFERROR(NUMBERVALUE(CriteriTecnici!$M1162,".",","),IFERROR(NUMBERVALUE(CriteriTecnici!$M1162,",","."),0))),4)&amp;""),",",".")&amp;", "&amp;CHAR(34)&amp;"rawScore"&amp;CHAR(34)&amp;": "&amp;SUBSTITUTE(TRIM(ROUND(IFERROR(CriteriTecnici!$O1162*1,IFERROR(NUMBERVALUE(CriteriTecnici!$O1162,".",","),IFERROR(NUMBERVALUE(CriteriTecnici!$O1162,",","."),0))),4)&amp;""),",",".")&amp;CHAR(125)&amp;IF(TRUE,",",""))</f>
        <v/>
      </c>
    </row>
    <row r="1383">
      <c r="A1383" s="38">
        <f>IF(CriteriTecnici!$A1163="","","    "&amp;CHAR(123)&amp;CHAR(34)&amp;"bidderId"&amp;CHAR(34)&amp;": "&amp;CHAR(34)&amp;SUBSTITUTE(CriteriTecnici!$A1163,CHAR(34),"'")&amp;CHAR(34)&amp;", "&amp;CHAR(34)&amp;"lotId"&amp;CHAR(34)&amp;": "&amp;CHAR(34)&amp;SUBSTITUTE(CriteriTecnici!$C1163,CHAR(34),"'")&amp;CHAR(34)&amp;", "&amp;CHAR(34)&amp;"criterionId"&amp;CHAR(34)&amp;": "&amp;CHAR(34)&amp;SUBSTITUTE(CriteriTecnici!$D1163,CHAR(34),"'")&amp;CHAR(34)&amp;", "&amp;CHAR(34)&amp;"kind"&amp;CHAR(34)&amp;": "&amp;CHAR(34)&amp;SUBSTITUTE(CriteriTecnici!$F1163,CHAR(34),"'")&amp;CHAR(34)&amp;", "&amp;CHAR(34)&amp;"value"&amp;CHAR(34)&amp;": "&amp;SUBSTITUTE(TRIM(ROUND(IFERROR(CriteriTecnici!$N1163*1,IFERROR(NUMBERVALUE(CriteriTecnici!$N1163,".",","),IFERROR(NUMBERVALUE(CriteriTecnici!$N1163,",","."),0))),4)&amp;""),",",".")&amp;", "&amp;CHAR(34)&amp;"numerator"&amp;CHAR(34)&amp;": "&amp;SUBSTITUTE(TRIM(ROUND(IFERROR(CriteriTecnici!$K1163*1,IFERROR(NUMBERVALUE(CriteriTecnici!$K1163,".",","),IFERROR(NUMBERVALUE(CriteriTecnici!$K1163,",","."),0))),4)&amp;""),",",".")&amp;", "&amp;CHAR(34)&amp;"denominator"&amp;CHAR(34)&amp;": "&amp;SUBSTITUTE(TRIM(ROUND(IFERROR(CriteriTecnici!$L1163*1,IFERROR(NUMBERVALUE(CriteriTecnici!$L1163,".",","),IFERROR(NUMBERVALUE(CriteriTecnici!$L1163,",","."),0))),4)&amp;""),",",".")&amp;", "&amp;CHAR(34)&amp;"flag"&amp;CHAR(34)&amp;": "&amp;SUBSTITUTE(TRIM(ROUND(IFERROR(CriteriTecnici!$M1163*1,IFERROR(NUMBERVALUE(CriteriTecnici!$M1163,".",","),IFERROR(NUMBERVALUE(CriteriTecnici!$M1163,",","."),0))),4)&amp;""),",",".")&amp;", "&amp;CHAR(34)&amp;"rawScore"&amp;CHAR(34)&amp;": "&amp;SUBSTITUTE(TRIM(ROUND(IFERROR(CriteriTecnici!$O1163*1,IFERROR(NUMBERVALUE(CriteriTecnici!$O1163,".",","),IFERROR(NUMBERVALUE(CriteriTecnici!$O1163,",","."),0))),4)&amp;""),",",".")&amp;CHAR(125)&amp;IF(TRUE,",",""))</f>
        <v/>
      </c>
    </row>
    <row r="1384">
      <c r="A1384" s="38">
        <f>IF(CriteriTecnici!$A1164="","","    "&amp;CHAR(123)&amp;CHAR(34)&amp;"bidderId"&amp;CHAR(34)&amp;": "&amp;CHAR(34)&amp;SUBSTITUTE(CriteriTecnici!$A1164,CHAR(34),"'")&amp;CHAR(34)&amp;", "&amp;CHAR(34)&amp;"lotId"&amp;CHAR(34)&amp;": "&amp;CHAR(34)&amp;SUBSTITUTE(CriteriTecnici!$C1164,CHAR(34),"'")&amp;CHAR(34)&amp;", "&amp;CHAR(34)&amp;"criterionId"&amp;CHAR(34)&amp;": "&amp;CHAR(34)&amp;SUBSTITUTE(CriteriTecnici!$D1164,CHAR(34),"'")&amp;CHAR(34)&amp;", "&amp;CHAR(34)&amp;"kind"&amp;CHAR(34)&amp;": "&amp;CHAR(34)&amp;SUBSTITUTE(CriteriTecnici!$F1164,CHAR(34),"'")&amp;CHAR(34)&amp;", "&amp;CHAR(34)&amp;"value"&amp;CHAR(34)&amp;": "&amp;SUBSTITUTE(TRIM(ROUND(IFERROR(CriteriTecnici!$N1164*1,IFERROR(NUMBERVALUE(CriteriTecnici!$N1164,".",","),IFERROR(NUMBERVALUE(CriteriTecnici!$N1164,",","."),0))),4)&amp;""),",",".")&amp;", "&amp;CHAR(34)&amp;"numerator"&amp;CHAR(34)&amp;": "&amp;SUBSTITUTE(TRIM(ROUND(IFERROR(CriteriTecnici!$K1164*1,IFERROR(NUMBERVALUE(CriteriTecnici!$K1164,".",","),IFERROR(NUMBERVALUE(CriteriTecnici!$K1164,",","."),0))),4)&amp;""),",",".")&amp;", "&amp;CHAR(34)&amp;"denominator"&amp;CHAR(34)&amp;": "&amp;SUBSTITUTE(TRIM(ROUND(IFERROR(CriteriTecnici!$L1164*1,IFERROR(NUMBERVALUE(CriteriTecnici!$L1164,".",","),IFERROR(NUMBERVALUE(CriteriTecnici!$L1164,",","."),0))),4)&amp;""),",",".")&amp;", "&amp;CHAR(34)&amp;"flag"&amp;CHAR(34)&amp;": "&amp;SUBSTITUTE(TRIM(ROUND(IFERROR(CriteriTecnici!$M1164*1,IFERROR(NUMBERVALUE(CriteriTecnici!$M1164,".",","),IFERROR(NUMBERVALUE(CriteriTecnici!$M1164,",","."),0))),4)&amp;""),",",".")&amp;", "&amp;CHAR(34)&amp;"rawScore"&amp;CHAR(34)&amp;": "&amp;SUBSTITUTE(TRIM(ROUND(IFERROR(CriteriTecnici!$O1164*1,IFERROR(NUMBERVALUE(CriteriTecnici!$O1164,".",","),IFERROR(NUMBERVALUE(CriteriTecnici!$O1164,",","."),0))),4)&amp;""),",",".")&amp;CHAR(125)&amp;IF(TRUE,",",""))</f>
        <v/>
      </c>
    </row>
    <row r="1385">
      <c r="A1385" s="38">
        <f>IF(CriteriTecnici!$A1165="","","    "&amp;CHAR(123)&amp;CHAR(34)&amp;"bidderId"&amp;CHAR(34)&amp;": "&amp;CHAR(34)&amp;SUBSTITUTE(CriteriTecnici!$A1165,CHAR(34),"'")&amp;CHAR(34)&amp;", "&amp;CHAR(34)&amp;"lotId"&amp;CHAR(34)&amp;": "&amp;CHAR(34)&amp;SUBSTITUTE(CriteriTecnici!$C1165,CHAR(34),"'")&amp;CHAR(34)&amp;", "&amp;CHAR(34)&amp;"criterionId"&amp;CHAR(34)&amp;": "&amp;CHAR(34)&amp;SUBSTITUTE(CriteriTecnici!$D1165,CHAR(34),"'")&amp;CHAR(34)&amp;", "&amp;CHAR(34)&amp;"kind"&amp;CHAR(34)&amp;": "&amp;CHAR(34)&amp;SUBSTITUTE(CriteriTecnici!$F1165,CHAR(34),"'")&amp;CHAR(34)&amp;", "&amp;CHAR(34)&amp;"value"&amp;CHAR(34)&amp;": "&amp;SUBSTITUTE(TRIM(ROUND(IFERROR(CriteriTecnici!$N1165*1,IFERROR(NUMBERVALUE(CriteriTecnici!$N1165,".",","),IFERROR(NUMBERVALUE(CriteriTecnici!$N1165,",","."),0))),4)&amp;""),",",".")&amp;", "&amp;CHAR(34)&amp;"numerator"&amp;CHAR(34)&amp;": "&amp;SUBSTITUTE(TRIM(ROUND(IFERROR(CriteriTecnici!$K1165*1,IFERROR(NUMBERVALUE(CriteriTecnici!$K1165,".",","),IFERROR(NUMBERVALUE(CriteriTecnici!$K1165,",","."),0))),4)&amp;""),",",".")&amp;", "&amp;CHAR(34)&amp;"denominator"&amp;CHAR(34)&amp;": "&amp;SUBSTITUTE(TRIM(ROUND(IFERROR(CriteriTecnici!$L1165*1,IFERROR(NUMBERVALUE(CriteriTecnici!$L1165,".",","),IFERROR(NUMBERVALUE(CriteriTecnici!$L1165,",","."),0))),4)&amp;""),",",".")&amp;", "&amp;CHAR(34)&amp;"flag"&amp;CHAR(34)&amp;": "&amp;SUBSTITUTE(TRIM(ROUND(IFERROR(CriteriTecnici!$M1165*1,IFERROR(NUMBERVALUE(CriteriTecnici!$M1165,".",","),IFERROR(NUMBERVALUE(CriteriTecnici!$M1165,",","."),0))),4)&amp;""),",",".")&amp;", "&amp;CHAR(34)&amp;"rawScore"&amp;CHAR(34)&amp;": "&amp;SUBSTITUTE(TRIM(ROUND(IFERROR(CriteriTecnici!$O1165*1,IFERROR(NUMBERVALUE(CriteriTecnici!$O1165,".",","),IFERROR(NUMBERVALUE(CriteriTecnici!$O1165,",","."),0))),4)&amp;""),",",".")&amp;CHAR(125)&amp;IF(TRUE,",",""))</f>
        <v/>
      </c>
    </row>
    <row r="1386">
      <c r="A1386" s="38">
        <f>IF(CriteriTecnici!$A1166="","","    "&amp;CHAR(123)&amp;CHAR(34)&amp;"bidderId"&amp;CHAR(34)&amp;": "&amp;CHAR(34)&amp;SUBSTITUTE(CriteriTecnici!$A1166,CHAR(34),"'")&amp;CHAR(34)&amp;", "&amp;CHAR(34)&amp;"lotId"&amp;CHAR(34)&amp;": "&amp;CHAR(34)&amp;SUBSTITUTE(CriteriTecnici!$C1166,CHAR(34),"'")&amp;CHAR(34)&amp;", "&amp;CHAR(34)&amp;"criterionId"&amp;CHAR(34)&amp;": "&amp;CHAR(34)&amp;SUBSTITUTE(CriteriTecnici!$D1166,CHAR(34),"'")&amp;CHAR(34)&amp;", "&amp;CHAR(34)&amp;"kind"&amp;CHAR(34)&amp;": "&amp;CHAR(34)&amp;SUBSTITUTE(CriteriTecnici!$F1166,CHAR(34),"'")&amp;CHAR(34)&amp;", "&amp;CHAR(34)&amp;"value"&amp;CHAR(34)&amp;": "&amp;SUBSTITUTE(TRIM(ROUND(IFERROR(CriteriTecnici!$N1166*1,IFERROR(NUMBERVALUE(CriteriTecnici!$N1166,".",","),IFERROR(NUMBERVALUE(CriteriTecnici!$N1166,",","."),0))),4)&amp;""),",",".")&amp;", "&amp;CHAR(34)&amp;"numerator"&amp;CHAR(34)&amp;": "&amp;SUBSTITUTE(TRIM(ROUND(IFERROR(CriteriTecnici!$K1166*1,IFERROR(NUMBERVALUE(CriteriTecnici!$K1166,".",","),IFERROR(NUMBERVALUE(CriteriTecnici!$K1166,",","."),0))),4)&amp;""),",",".")&amp;", "&amp;CHAR(34)&amp;"denominator"&amp;CHAR(34)&amp;": "&amp;SUBSTITUTE(TRIM(ROUND(IFERROR(CriteriTecnici!$L1166*1,IFERROR(NUMBERVALUE(CriteriTecnici!$L1166,".",","),IFERROR(NUMBERVALUE(CriteriTecnici!$L1166,",","."),0))),4)&amp;""),",",".")&amp;", "&amp;CHAR(34)&amp;"flag"&amp;CHAR(34)&amp;": "&amp;SUBSTITUTE(TRIM(ROUND(IFERROR(CriteriTecnici!$M1166*1,IFERROR(NUMBERVALUE(CriteriTecnici!$M1166,".",","),IFERROR(NUMBERVALUE(CriteriTecnici!$M1166,",","."),0))),4)&amp;""),",",".")&amp;", "&amp;CHAR(34)&amp;"rawScore"&amp;CHAR(34)&amp;": "&amp;SUBSTITUTE(TRIM(ROUND(IFERROR(CriteriTecnici!$O1166*1,IFERROR(NUMBERVALUE(CriteriTecnici!$O1166,".",","),IFERROR(NUMBERVALUE(CriteriTecnici!$O1166,",","."),0))),4)&amp;""),",",".")&amp;CHAR(125)&amp;IF(TRUE,",",""))</f>
        <v/>
      </c>
    </row>
    <row r="1387">
      <c r="A1387" s="38">
        <f>IF(CriteriTecnici!$A1167="","","    "&amp;CHAR(123)&amp;CHAR(34)&amp;"bidderId"&amp;CHAR(34)&amp;": "&amp;CHAR(34)&amp;SUBSTITUTE(CriteriTecnici!$A1167,CHAR(34),"'")&amp;CHAR(34)&amp;", "&amp;CHAR(34)&amp;"lotId"&amp;CHAR(34)&amp;": "&amp;CHAR(34)&amp;SUBSTITUTE(CriteriTecnici!$C1167,CHAR(34),"'")&amp;CHAR(34)&amp;", "&amp;CHAR(34)&amp;"criterionId"&amp;CHAR(34)&amp;": "&amp;CHAR(34)&amp;SUBSTITUTE(CriteriTecnici!$D1167,CHAR(34),"'")&amp;CHAR(34)&amp;", "&amp;CHAR(34)&amp;"kind"&amp;CHAR(34)&amp;": "&amp;CHAR(34)&amp;SUBSTITUTE(CriteriTecnici!$F1167,CHAR(34),"'")&amp;CHAR(34)&amp;", "&amp;CHAR(34)&amp;"value"&amp;CHAR(34)&amp;": "&amp;SUBSTITUTE(TRIM(ROUND(IFERROR(CriteriTecnici!$N1167*1,IFERROR(NUMBERVALUE(CriteriTecnici!$N1167,".",","),IFERROR(NUMBERVALUE(CriteriTecnici!$N1167,",","."),0))),4)&amp;""),",",".")&amp;", "&amp;CHAR(34)&amp;"numerator"&amp;CHAR(34)&amp;": "&amp;SUBSTITUTE(TRIM(ROUND(IFERROR(CriteriTecnici!$K1167*1,IFERROR(NUMBERVALUE(CriteriTecnici!$K1167,".",","),IFERROR(NUMBERVALUE(CriteriTecnici!$K1167,",","."),0))),4)&amp;""),",",".")&amp;", "&amp;CHAR(34)&amp;"denominator"&amp;CHAR(34)&amp;": "&amp;SUBSTITUTE(TRIM(ROUND(IFERROR(CriteriTecnici!$L1167*1,IFERROR(NUMBERVALUE(CriteriTecnici!$L1167,".",","),IFERROR(NUMBERVALUE(CriteriTecnici!$L1167,",","."),0))),4)&amp;""),",",".")&amp;", "&amp;CHAR(34)&amp;"flag"&amp;CHAR(34)&amp;": "&amp;SUBSTITUTE(TRIM(ROUND(IFERROR(CriteriTecnici!$M1167*1,IFERROR(NUMBERVALUE(CriteriTecnici!$M1167,".",","),IFERROR(NUMBERVALUE(CriteriTecnici!$M1167,",","."),0))),4)&amp;""),",",".")&amp;", "&amp;CHAR(34)&amp;"rawScore"&amp;CHAR(34)&amp;": "&amp;SUBSTITUTE(TRIM(ROUND(IFERROR(CriteriTecnici!$O1167*1,IFERROR(NUMBERVALUE(CriteriTecnici!$O1167,".",","),IFERROR(NUMBERVALUE(CriteriTecnici!$O1167,",","."),0))),4)&amp;""),",",".")&amp;CHAR(125)&amp;IF(TRUE,",",""))</f>
        <v/>
      </c>
    </row>
    <row r="1388">
      <c r="A1388" s="38">
        <f>IF(CriteriTecnici!$A1168="","","    "&amp;CHAR(123)&amp;CHAR(34)&amp;"bidderId"&amp;CHAR(34)&amp;": "&amp;CHAR(34)&amp;SUBSTITUTE(CriteriTecnici!$A1168,CHAR(34),"'")&amp;CHAR(34)&amp;", "&amp;CHAR(34)&amp;"lotId"&amp;CHAR(34)&amp;": "&amp;CHAR(34)&amp;SUBSTITUTE(CriteriTecnici!$C1168,CHAR(34),"'")&amp;CHAR(34)&amp;", "&amp;CHAR(34)&amp;"criterionId"&amp;CHAR(34)&amp;": "&amp;CHAR(34)&amp;SUBSTITUTE(CriteriTecnici!$D1168,CHAR(34),"'")&amp;CHAR(34)&amp;", "&amp;CHAR(34)&amp;"kind"&amp;CHAR(34)&amp;": "&amp;CHAR(34)&amp;SUBSTITUTE(CriteriTecnici!$F1168,CHAR(34),"'")&amp;CHAR(34)&amp;", "&amp;CHAR(34)&amp;"value"&amp;CHAR(34)&amp;": "&amp;SUBSTITUTE(TRIM(ROUND(IFERROR(CriteriTecnici!$N1168*1,IFERROR(NUMBERVALUE(CriteriTecnici!$N1168,".",","),IFERROR(NUMBERVALUE(CriteriTecnici!$N1168,",","."),0))),4)&amp;""),",",".")&amp;", "&amp;CHAR(34)&amp;"numerator"&amp;CHAR(34)&amp;": "&amp;SUBSTITUTE(TRIM(ROUND(IFERROR(CriteriTecnici!$K1168*1,IFERROR(NUMBERVALUE(CriteriTecnici!$K1168,".",","),IFERROR(NUMBERVALUE(CriteriTecnici!$K1168,",","."),0))),4)&amp;""),",",".")&amp;", "&amp;CHAR(34)&amp;"denominator"&amp;CHAR(34)&amp;": "&amp;SUBSTITUTE(TRIM(ROUND(IFERROR(CriteriTecnici!$L1168*1,IFERROR(NUMBERVALUE(CriteriTecnici!$L1168,".",","),IFERROR(NUMBERVALUE(CriteriTecnici!$L1168,",","."),0))),4)&amp;""),",",".")&amp;", "&amp;CHAR(34)&amp;"flag"&amp;CHAR(34)&amp;": "&amp;SUBSTITUTE(TRIM(ROUND(IFERROR(CriteriTecnici!$M1168*1,IFERROR(NUMBERVALUE(CriteriTecnici!$M1168,".",","),IFERROR(NUMBERVALUE(CriteriTecnici!$M1168,",","."),0))),4)&amp;""),",",".")&amp;", "&amp;CHAR(34)&amp;"rawScore"&amp;CHAR(34)&amp;": "&amp;SUBSTITUTE(TRIM(ROUND(IFERROR(CriteriTecnici!$O1168*1,IFERROR(NUMBERVALUE(CriteriTecnici!$O1168,".",","),IFERROR(NUMBERVALUE(CriteriTecnici!$O1168,",","."),0))),4)&amp;""),",",".")&amp;CHAR(125)&amp;IF(TRUE,",",""))</f>
        <v/>
      </c>
    </row>
    <row r="1389">
      <c r="A1389" s="38">
        <f>IF(CriteriTecnici!$A1169="","","    "&amp;CHAR(123)&amp;CHAR(34)&amp;"bidderId"&amp;CHAR(34)&amp;": "&amp;CHAR(34)&amp;SUBSTITUTE(CriteriTecnici!$A1169,CHAR(34),"'")&amp;CHAR(34)&amp;", "&amp;CHAR(34)&amp;"lotId"&amp;CHAR(34)&amp;": "&amp;CHAR(34)&amp;SUBSTITUTE(CriteriTecnici!$C1169,CHAR(34),"'")&amp;CHAR(34)&amp;", "&amp;CHAR(34)&amp;"criterionId"&amp;CHAR(34)&amp;": "&amp;CHAR(34)&amp;SUBSTITUTE(CriteriTecnici!$D1169,CHAR(34),"'")&amp;CHAR(34)&amp;", "&amp;CHAR(34)&amp;"kind"&amp;CHAR(34)&amp;": "&amp;CHAR(34)&amp;SUBSTITUTE(CriteriTecnici!$F1169,CHAR(34),"'")&amp;CHAR(34)&amp;", "&amp;CHAR(34)&amp;"value"&amp;CHAR(34)&amp;": "&amp;SUBSTITUTE(TRIM(ROUND(IFERROR(CriteriTecnici!$N1169*1,IFERROR(NUMBERVALUE(CriteriTecnici!$N1169,".",","),IFERROR(NUMBERVALUE(CriteriTecnici!$N1169,",","."),0))),4)&amp;""),",",".")&amp;", "&amp;CHAR(34)&amp;"numerator"&amp;CHAR(34)&amp;": "&amp;SUBSTITUTE(TRIM(ROUND(IFERROR(CriteriTecnici!$K1169*1,IFERROR(NUMBERVALUE(CriteriTecnici!$K1169,".",","),IFERROR(NUMBERVALUE(CriteriTecnici!$K1169,",","."),0))),4)&amp;""),",",".")&amp;", "&amp;CHAR(34)&amp;"denominator"&amp;CHAR(34)&amp;": "&amp;SUBSTITUTE(TRIM(ROUND(IFERROR(CriteriTecnici!$L1169*1,IFERROR(NUMBERVALUE(CriteriTecnici!$L1169,".",","),IFERROR(NUMBERVALUE(CriteriTecnici!$L1169,",","."),0))),4)&amp;""),",",".")&amp;", "&amp;CHAR(34)&amp;"flag"&amp;CHAR(34)&amp;": "&amp;SUBSTITUTE(TRIM(ROUND(IFERROR(CriteriTecnici!$M1169*1,IFERROR(NUMBERVALUE(CriteriTecnici!$M1169,".",","),IFERROR(NUMBERVALUE(CriteriTecnici!$M1169,",","."),0))),4)&amp;""),",",".")&amp;", "&amp;CHAR(34)&amp;"rawScore"&amp;CHAR(34)&amp;": "&amp;SUBSTITUTE(TRIM(ROUND(IFERROR(CriteriTecnici!$O1169*1,IFERROR(NUMBERVALUE(CriteriTecnici!$O1169,".",","),IFERROR(NUMBERVALUE(CriteriTecnici!$O1169,",","."),0))),4)&amp;""),",",".")&amp;CHAR(125)&amp;IF(TRUE,",",""))</f>
        <v/>
      </c>
    </row>
    <row r="1390">
      <c r="A1390" s="38">
        <f>IF(CriteriTecnici!$A1170="","","    "&amp;CHAR(123)&amp;CHAR(34)&amp;"bidderId"&amp;CHAR(34)&amp;": "&amp;CHAR(34)&amp;SUBSTITUTE(CriteriTecnici!$A1170,CHAR(34),"'")&amp;CHAR(34)&amp;", "&amp;CHAR(34)&amp;"lotId"&amp;CHAR(34)&amp;": "&amp;CHAR(34)&amp;SUBSTITUTE(CriteriTecnici!$C1170,CHAR(34),"'")&amp;CHAR(34)&amp;", "&amp;CHAR(34)&amp;"criterionId"&amp;CHAR(34)&amp;": "&amp;CHAR(34)&amp;SUBSTITUTE(CriteriTecnici!$D1170,CHAR(34),"'")&amp;CHAR(34)&amp;", "&amp;CHAR(34)&amp;"kind"&amp;CHAR(34)&amp;": "&amp;CHAR(34)&amp;SUBSTITUTE(CriteriTecnici!$F1170,CHAR(34),"'")&amp;CHAR(34)&amp;", "&amp;CHAR(34)&amp;"value"&amp;CHAR(34)&amp;": "&amp;SUBSTITUTE(TRIM(ROUND(IFERROR(CriteriTecnici!$N1170*1,IFERROR(NUMBERVALUE(CriteriTecnici!$N1170,".",","),IFERROR(NUMBERVALUE(CriteriTecnici!$N1170,",","."),0))),4)&amp;""),",",".")&amp;", "&amp;CHAR(34)&amp;"numerator"&amp;CHAR(34)&amp;": "&amp;SUBSTITUTE(TRIM(ROUND(IFERROR(CriteriTecnici!$K1170*1,IFERROR(NUMBERVALUE(CriteriTecnici!$K1170,".",","),IFERROR(NUMBERVALUE(CriteriTecnici!$K1170,",","."),0))),4)&amp;""),",",".")&amp;", "&amp;CHAR(34)&amp;"denominator"&amp;CHAR(34)&amp;": "&amp;SUBSTITUTE(TRIM(ROUND(IFERROR(CriteriTecnici!$L1170*1,IFERROR(NUMBERVALUE(CriteriTecnici!$L1170,".",","),IFERROR(NUMBERVALUE(CriteriTecnici!$L1170,",","."),0))),4)&amp;""),",",".")&amp;", "&amp;CHAR(34)&amp;"flag"&amp;CHAR(34)&amp;": "&amp;SUBSTITUTE(TRIM(ROUND(IFERROR(CriteriTecnici!$M1170*1,IFERROR(NUMBERVALUE(CriteriTecnici!$M1170,".",","),IFERROR(NUMBERVALUE(CriteriTecnici!$M1170,",","."),0))),4)&amp;""),",",".")&amp;", "&amp;CHAR(34)&amp;"rawScore"&amp;CHAR(34)&amp;": "&amp;SUBSTITUTE(TRIM(ROUND(IFERROR(CriteriTecnici!$O1170*1,IFERROR(NUMBERVALUE(CriteriTecnici!$O1170,".",","),IFERROR(NUMBERVALUE(CriteriTecnici!$O1170,",","."),0))),4)&amp;""),",",".")&amp;CHAR(125)&amp;IF(TRUE,",",""))</f>
        <v/>
      </c>
    </row>
    <row r="1391">
      <c r="A1391" s="38">
        <f>IF(CriteriTecnici!$A1171="","","    "&amp;CHAR(123)&amp;CHAR(34)&amp;"bidderId"&amp;CHAR(34)&amp;": "&amp;CHAR(34)&amp;SUBSTITUTE(CriteriTecnici!$A1171,CHAR(34),"'")&amp;CHAR(34)&amp;", "&amp;CHAR(34)&amp;"lotId"&amp;CHAR(34)&amp;": "&amp;CHAR(34)&amp;SUBSTITUTE(CriteriTecnici!$C1171,CHAR(34),"'")&amp;CHAR(34)&amp;", "&amp;CHAR(34)&amp;"criterionId"&amp;CHAR(34)&amp;": "&amp;CHAR(34)&amp;SUBSTITUTE(CriteriTecnici!$D1171,CHAR(34),"'")&amp;CHAR(34)&amp;", "&amp;CHAR(34)&amp;"kind"&amp;CHAR(34)&amp;": "&amp;CHAR(34)&amp;SUBSTITUTE(CriteriTecnici!$F1171,CHAR(34),"'")&amp;CHAR(34)&amp;", "&amp;CHAR(34)&amp;"value"&amp;CHAR(34)&amp;": "&amp;SUBSTITUTE(TRIM(ROUND(IFERROR(CriteriTecnici!$N1171*1,IFERROR(NUMBERVALUE(CriteriTecnici!$N1171,".",","),IFERROR(NUMBERVALUE(CriteriTecnici!$N1171,",","."),0))),4)&amp;""),",",".")&amp;", "&amp;CHAR(34)&amp;"numerator"&amp;CHAR(34)&amp;": "&amp;SUBSTITUTE(TRIM(ROUND(IFERROR(CriteriTecnici!$K1171*1,IFERROR(NUMBERVALUE(CriteriTecnici!$K1171,".",","),IFERROR(NUMBERVALUE(CriteriTecnici!$K1171,",","."),0))),4)&amp;""),",",".")&amp;", "&amp;CHAR(34)&amp;"denominator"&amp;CHAR(34)&amp;": "&amp;SUBSTITUTE(TRIM(ROUND(IFERROR(CriteriTecnici!$L1171*1,IFERROR(NUMBERVALUE(CriteriTecnici!$L1171,".",","),IFERROR(NUMBERVALUE(CriteriTecnici!$L1171,",","."),0))),4)&amp;""),",",".")&amp;", "&amp;CHAR(34)&amp;"flag"&amp;CHAR(34)&amp;": "&amp;SUBSTITUTE(TRIM(ROUND(IFERROR(CriteriTecnici!$M1171*1,IFERROR(NUMBERVALUE(CriteriTecnici!$M1171,".",","),IFERROR(NUMBERVALUE(CriteriTecnici!$M1171,",","."),0))),4)&amp;""),",",".")&amp;", "&amp;CHAR(34)&amp;"rawScore"&amp;CHAR(34)&amp;": "&amp;SUBSTITUTE(TRIM(ROUND(IFERROR(CriteriTecnici!$O1171*1,IFERROR(NUMBERVALUE(CriteriTecnici!$O1171,".",","),IFERROR(NUMBERVALUE(CriteriTecnici!$O1171,",","."),0))),4)&amp;""),",",".")&amp;CHAR(125)&amp;IF(TRUE,",",""))</f>
        <v/>
      </c>
    </row>
    <row r="1392">
      <c r="A1392" s="38">
        <f>IF(CriteriTecnici!$A1172="","","    "&amp;CHAR(123)&amp;CHAR(34)&amp;"bidderId"&amp;CHAR(34)&amp;": "&amp;CHAR(34)&amp;SUBSTITUTE(CriteriTecnici!$A1172,CHAR(34),"'")&amp;CHAR(34)&amp;", "&amp;CHAR(34)&amp;"lotId"&amp;CHAR(34)&amp;": "&amp;CHAR(34)&amp;SUBSTITUTE(CriteriTecnici!$C1172,CHAR(34),"'")&amp;CHAR(34)&amp;", "&amp;CHAR(34)&amp;"criterionId"&amp;CHAR(34)&amp;": "&amp;CHAR(34)&amp;SUBSTITUTE(CriteriTecnici!$D1172,CHAR(34),"'")&amp;CHAR(34)&amp;", "&amp;CHAR(34)&amp;"kind"&amp;CHAR(34)&amp;": "&amp;CHAR(34)&amp;SUBSTITUTE(CriteriTecnici!$F1172,CHAR(34),"'")&amp;CHAR(34)&amp;", "&amp;CHAR(34)&amp;"value"&amp;CHAR(34)&amp;": "&amp;SUBSTITUTE(TRIM(ROUND(IFERROR(CriteriTecnici!$N1172*1,IFERROR(NUMBERVALUE(CriteriTecnici!$N1172,".",","),IFERROR(NUMBERVALUE(CriteriTecnici!$N1172,",","."),0))),4)&amp;""),",",".")&amp;", "&amp;CHAR(34)&amp;"numerator"&amp;CHAR(34)&amp;": "&amp;SUBSTITUTE(TRIM(ROUND(IFERROR(CriteriTecnici!$K1172*1,IFERROR(NUMBERVALUE(CriteriTecnici!$K1172,".",","),IFERROR(NUMBERVALUE(CriteriTecnici!$K1172,",","."),0))),4)&amp;""),",",".")&amp;", "&amp;CHAR(34)&amp;"denominator"&amp;CHAR(34)&amp;": "&amp;SUBSTITUTE(TRIM(ROUND(IFERROR(CriteriTecnici!$L1172*1,IFERROR(NUMBERVALUE(CriteriTecnici!$L1172,".",","),IFERROR(NUMBERVALUE(CriteriTecnici!$L1172,",","."),0))),4)&amp;""),",",".")&amp;", "&amp;CHAR(34)&amp;"flag"&amp;CHAR(34)&amp;": "&amp;SUBSTITUTE(TRIM(ROUND(IFERROR(CriteriTecnici!$M1172*1,IFERROR(NUMBERVALUE(CriteriTecnici!$M1172,".",","),IFERROR(NUMBERVALUE(CriteriTecnici!$M1172,",","."),0))),4)&amp;""),",",".")&amp;", "&amp;CHAR(34)&amp;"rawScore"&amp;CHAR(34)&amp;": "&amp;SUBSTITUTE(TRIM(ROUND(IFERROR(CriteriTecnici!$O1172*1,IFERROR(NUMBERVALUE(CriteriTecnici!$O1172,".",","),IFERROR(NUMBERVALUE(CriteriTecnici!$O1172,",","."),0))),4)&amp;""),",",".")&amp;CHAR(125)&amp;IF(TRUE,",",""))</f>
        <v/>
      </c>
    </row>
    <row r="1393">
      <c r="A1393" s="38">
        <f>IF(CriteriTecnici!$A1173="","","    "&amp;CHAR(123)&amp;CHAR(34)&amp;"bidderId"&amp;CHAR(34)&amp;": "&amp;CHAR(34)&amp;SUBSTITUTE(CriteriTecnici!$A1173,CHAR(34),"'")&amp;CHAR(34)&amp;", "&amp;CHAR(34)&amp;"lotId"&amp;CHAR(34)&amp;": "&amp;CHAR(34)&amp;SUBSTITUTE(CriteriTecnici!$C1173,CHAR(34),"'")&amp;CHAR(34)&amp;", "&amp;CHAR(34)&amp;"criterionId"&amp;CHAR(34)&amp;": "&amp;CHAR(34)&amp;SUBSTITUTE(CriteriTecnici!$D1173,CHAR(34),"'")&amp;CHAR(34)&amp;", "&amp;CHAR(34)&amp;"kind"&amp;CHAR(34)&amp;": "&amp;CHAR(34)&amp;SUBSTITUTE(CriteriTecnici!$F1173,CHAR(34),"'")&amp;CHAR(34)&amp;", "&amp;CHAR(34)&amp;"value"&amp;CHAR(34)&amp;": "&amp;SUBSTITUTE(TRIM(ROUND(IFERROR(CriteriTecnici!$N1173*1,IFERROR(NUMBERVALUE(CriteriTecnici!$N1173,".",","),IFERROR(NUMBERVALUE(CriteriTecnici!$N1173,",","."),0))),4)&amp;""),",",".")&amp;", "&amp;CHAR(34)&amp;"numerator"&amp;CHAR(34)&amp;": "&amp;SUBSTITUTE(TRIM(ROUND(IFERROR(CriteriTecnici!$K1173*1,IFERROR(NUMBERVALUE(CriteriTecnici!$K1173,".",","),IFERROR(NUMBERVALUE(CriteriTecnici!$K1173,",","."),0))),4)&amp;""),",",".")&amp;", "&amp;CHAR(34)&amp;"denominator"&amp;CHAR(34)&amp;": "&amp;SUBSTITUTE(TRIM(ROUND(IFERROR(CriteriTecnici!$L1173*1,IFERROR(NUMBERVALUE(CriteriTecnici!$L1173,".",","),IFERROR(NUMBERVALUE(CriteriTecnici!$L1173,",","."),0))),4)&amp;""),",",".")&amp;", "&amp;CHAR(34)&amp;"flag"&amp;CHAR(34)&amp;": "&amp;SUBSTITUTE(TRIM(ROUND(IFERROR(CriteriTecnici!$M1173*1,IFERROR(NUMBERVALUE(CriteriTecnici!$M1173,".",","),IFERROR(NUMBERVALUE(CriteriTecnici!$M1173,",","."),0))),4)&amp;""),",",".")&amp;", "&amp;CHAR(34)&amp;"rawScore"&amp;CHAR(34)&amp;": "&amp;SUBSTITUTE(TRIM(ROUND(IFERROR(CriteriTecnici!$O1173*1,IFERROR(NUMBERVALUE(CriteriTecnici!$O1173,".",","),IFERROR(NUMBERVALUE(CriteriTecnici!$O1173,",","."),0))),4)&amp;""),",",".")&amp;CHAR(125)&amp;IF(TRUE,",",""))</f>
        <v/>
      </c>
    </row>
    <row r="1394">
      <c r="A1394" s="38">
        <f>IF(CriteriTecnici!$A1174="","","    "&amp;CHAR(123)&amp;CHAR(34)&amp;"bidderId"&amp;CHAR(34)&amp;": "&amp;CHAR(34)&amp;SUBSTITUTE(CriteriTecnici!$A1174,CHAR(34),"'")&amp;CHAR(34)&amp;", "&amp;CHAR(34)&amp;"lotId"&amp;CHAR(34)&amp;": "&amp;CHAR(34)&amp;SUBSTITUTE(CriteriTecnici!$C1174,CHAR(34),"'")&amp;CHAR(34)&amp;", "&amp;CHAR(34)&amp;"criterionId"&amp;CHAR(34)&amp;": "&amp;CHAR(34)&amp;SUBSTITUTE(CriteriTecnici!$D1174,CHAR(34),"'")&amp;CHAR(34)&amp;", "&amp;CHAR(34)&amp;"kind"&amp;CHAR(34)&amp;": "&amp;CHAR(34)&amp;SUBSTITUTE(CriteriTecnici!$F1174,CHAR(34),"'")&amp;CHAR(34)&amp;", "&amp;CHAR(34)&amp;"value"&amp;CHAR(34)&amp;": "&amp;SUBSTITUTE(TRIM(ROUND(IFERROR(CriteriTecnici!$N1174*1,IFERROR(NUMBERVALUE(CriteriTecnici!$N1174,".",","),IFERROR(NUMBERVALUE(CriteriTecnici!$N1174,",","."),0))),4)&amp;""),",",".")&amp;", "&amp;CHAR(34)&amp;"numerator"&amp;CHAR(34)&amp;": "&amp;SUBSTITUTE(TRIM(ROUND(IFERROR(CriteriTecnici!$K1174*1,IFERROR(NUMBERVALUE(CriteriTecnici!$K1174,".",","),IFERROR(NUMBERVALUE(CriteriTecnici!$K1174,",","."),0))),4)&amp;""),",",".")&amp;", "&amp;CHAR(34)&amp;"denominator"&amp;CHAR(34)&amp;": "&amp;SUBSTITUTE(TRIM(ROUND(IFERROR(CriteriTecnici!$L1174*1,IFERROR(NUMBERVALUE(CriteriTecnici!$L1174,".",","),IFERROR(NUMBERVALUE(CriteriTecnici!$L1174,",","."),0))),4)&amp;""),",",".")&amp;", "&amp;CHAR(34)&amp;"flag"&amp;CHAR(34)&amp;": "&amp;SUBSTITUTE(TRIM(ROUND(IFERROR(CriteriTecnici!$M1174*1,IFERROR(NUMBERVALUE(CriteriTecnici!$M1174,".",","),IFERROR(NUMBERVALUE(CriteriTecnici!$M1174,",","."),0))),4)&amp;""),",",".")&amp;", "&amp;CHAR(34)&amp;"rawScore"&amp;CHAR(34)&amp;": "&amp;SUBSTITUTE(TRIM(ROUND(IFERROR(CriteriTecnici!$O1174*1,IFERROR(NUMBERVALUE(CriteriTecnici!$O1174,".",","),IFERROR(NUMBERVALUE(CriteriTecnici!$O1174,",","."),0))),4)&amp;""),",",".")&amp;CHAR(125)&amp;IF(TRUE,",",""))</f>
        <v/>
      </c>
    </row>
    <row r="1395">
      <c r="A1395" s="38">
        <f>IF(CriteriTecnici!$A1175="","","    "&amp;CHAR(123)&amp;CHAR(34)&amp;"bidderId"&amp;CHAR(34)&amp;": "&amp;CHAR(34)&amp;SUBSTITUTE(CriteriTecnici!$A1175,CHAR(34),"'")&amp;CHAR(34)&amp;", "&amp;CHAR(34)&amp;"lotId"&amp;CHAR(34)&amp;": "&amp;CHAR(34)&amp;SUBSTITUTE(CriteriTecnici!$C1175,CHAR(34),"'")&amp;CHAR(34)&amp;", "&amp;CHAR(34)&amp;"criterionId"&amp;CHAR(34)&amp;": "&amp;CHAR(34)&amp;SUBSTITUTE(CriteriTecnici!$D1175,CHAR(34),"'")&amp;CHAR(34)&amp;", "&amp;CHAR(34)&amp;"kind"&amp;CHAR(34)&amp;": "&amp;CHAR(34)&amp;SUBSTITUTE(CriteriTecnici!$F1175,CHAR(34),"'")&amp;CHAR(34)&amp;", "&amp;CHAR(34)&amp;"value"&amp;CHAR(34)&amp;": "&amp;SUBSTITUTE(TRIM(ROUND(IFERROR(CriteriTecnici!$N1175*1,IFERROR(NUMBERVALUE(CriteriTecnici!$N1175,".",","),IFERROR(NUMBERVALUE(CriteriTecnici!$N1175,",","."),0))),4)&amp;""),",",".")&amp;", "&amp;CHAR(34)&amp;"numerator"&amp;CHAR(34)&amp;": "&amp;SUBSTITUTE(TRIM(ROUND(IFERROR(CriteriTecnici!$K1175*1,IFERROR(NUMBERVALUE(CriteriTecnici!$K1175,".",","),IFERROR(NUMBERVALUE(CriteriTecnici!$K1175,",","."),0))),4)&amp;""),",",".")&amp;", "&amp;CHAR(34)&amp;"denominator"&amp;CHAR(34)&amp;": "&amp;SUBSTITUTE(TRIM(ROUND(IFERROR(CriteriTecnici!$L1175*1,IFERROR(NUMBERVALUE(CriteriTecnici!$L1175,".",","),IFERROR(NUMBERVALUE(CriteriTecnici!$L1175,",","."),0))),4)&amp;""),",",".")&amp;", "&amp;CHAR(34)&amp;"flag"&amp;CHAR(34)&amp;": "&amp;SUBSTITUTE(TRIM(ROUND(IFERROR(CriteriTecnici!$M1175*1,IFERROR(NUMBERVALUE(CriteriTecnici!$M1175,".",","),IFERROR(NUMBERVALUE(CriteriTecnici!$M1175,",","."),0))),4)&amp;""),",",".")&amp;", "&amp;CHAR(34)&amp;"rawScore"&amp;CHAR(34)&amp;": "&amp;SUBSTITUTE(TRIM(ROUND(IFERROR(CriteriTecnici!$O1175*1,IFERROR(NUMBERVALUE(CriteriTecnici!$O1175,".",","),IFERROR(NUMBERVALUE(CriteriTecnici!$O1175,",","."),0))),4)&amp;""),",",".")&amp;CHAR(125)&amp;IF(TRUE,",",""))</f>
        <v/>
      </c>
    </row>
    <row r="1396">
      <c r="A1396" s="38">
        <f>IF(CriteriTecnici!$A1176="","","    "&amp;CHAR(123)&amp;CHAR(34)&amp;"bidderId"&amp;CHAR(34)&amp;": "&amp;CHAR(34)&amp;SUBSTITUTE(CriteriTecnici!$A1176,CHAR(34),"'")&amp;CHAR(34)&amp;", "&amp;CHAR(34)&amp;"lotId"&amp;CHAR(34)&amp;": "&amp;CHAR(34)&amp;SUBSTITUTE(CriteriTecnici!$C1176,CHAR(34),"'")&amp;CHAR(34)&amp;", "&amp;CHAR(34)&amp;"criterionId"&amp;CHAR(34)&amp;": "&amp;CHAR(34)&amp;SUBSTITUTE(CriteriTecnici!$D1176,CHAR(34),"'")&amp;CHAR(34)&amp;", "&amp;CHAR(34)&amp;"kind"&amp;CHAR(34)&amp;": "&amp;CHAR(34)&amp;SUBSTITUTE(CriteriTecnici!$F1176,CHAR(34),"'")&amp;CHAR(34)&amp;", "&amp;CHAR(34)&amp;"value"&amp;CHAR(34)&amp;": "&amp;SUBSTITUTE(TRIM(ROUND(IFERROR(CriteriTecnici!$N1176*1,IFERROR(NUMBERVALUE(CriteriTecnici!$N1176,".",","),IFERROR(NUMBERVALUE(CriteriTecnici!$N1176,",","."),0))),4)&amp;""),",",".")&amp;", "&amp;CHAR(34)&amp;"numerator"&amp;CHAR(34)&amp;": "&amp;SUBSTITUTE(TRIM(ROUND(IFERROR(CriteriTecnici!$K1176*1,IFERROR(NUMBERVALUE(CriteriTecnici!$K1176,".",","),IFERROR(NUMBERVALUE(CriteriTecnici!$K1176,",","."),0))),4)&amp;""),",",".")&amp;", "&amp;CHAR(34)&amp;"denominator"&amp;CHAR(34)&amp;": "&amp;SUBSTITUTE(TRIM(ROUND(IFERROR(CriteriTecnici!$L1176*1,IFERROR(NUMBERVALUE(CriteriTecnici!$L1176,".",","),IFERROR(NUMBERVALUE(CriteriTecnici!$L1176,",","."),0))),4)&amp;""),",",".")&amp;", "&amp;CHAR(34)&amp;"flag"&amp;CHAR(34)&amp;": "&amp;SUBSTITUTE(TRIM(ROUND(IFERROR(CriteriTecnici!$M1176*1,IFERROR(NUMBERVALUE(CriteriTecnici!$M1176,".",","),IFERROR(NUMBERVALUE(CriteriTecnici!$M1176,",","."),0))),4)&amp;""),",",".")&amp;", "&amp;CHAR(34)&amp;"rawScore"&amp;CHAR(34)&amp;": "&amp;SUBSTITUTE(TRIM(ROUND(IFERROR(CriteriTecnici!$O1176*1,IFERROR(NUMBERVALUE(CriteriTecnici!$O1176,".",","),IFERROR(NUMBERVALUE(CriteriTecnici!$O1176,",","."),0))),4)&amp;""),",",".")&amp;CHAR(125)&amp;IF(TRUE,",",""))</f>
        <v/>
      </c>
    </row>
    <row r="1397">
      <c r="A1397" s="38">
        <f>IF(CriteriTecnici!$A1177="","","    "&amp;CHAR(123)&amp;CHAR(34)&amp;"bidderId"&amp;CHAR(34)&amp;": "&amp;CHAR(34)&amp;SUBSTITUTE(CriteriTecnici!$A1177,CHAR(34),"'")&amp;CHAR(34)&amp;", "&amp;CHAR(34)&amp;"lotId"&amp;CHAR(34)&amp;": "&amp;CHAR(34)&amp;SUBSTITUTE(CriteriTecnici!$C1177,CHAR(34),"'")&amp;CHAR(34)&amp;", "&amp;CHAR(34)&amp;"criterionId"&amp;CHAR(34)&amp;": "&amp;CHAR(34)&amp;SUBSTITUTE(CriteriTecnici!$D1177,CHAR(34),"'")&amp;CHAR(34)&amp;", "&amp;CHAR(34)&amp;"kind"&amp;CHAR(34)&amp;": "&amp;CHAR(34)&amp;SUBSTITUTE(CriteriTecnici!$F1177,CHAR(34),"'")&amp;CHAR(34)&amp;", "&amp;CHAR(34)&amp;"value"&amp;CHAR(34)&amp;": "&amp;SUBSTITUTE(TRIM(ROUND(IFERROR(CriteriTecnici!$N1177*1,IFERROR(NUMBERVALUE(CriteriTecnici!$N1177,".",","),IFERROR(NUMBERVALUE(CriteriTecnici!$N1177,",","."),0))),4)&amp;""),",",".")&amp;", "&amp;CHAR(34)&amp;"numerator"&amp;CHAR(34)&amp;": "&amp;SUBSTITUTE(TRIM(ROUND(IFERROR(CriteriTecnici!$K1177*1,IFERROR(NUMBERVALUE(CriteriTecnici!$K1177,".",","),IFERROR(NUMBERVALUE(CriteriTecnici!$K1177,",","."),0))),4)&amp;""),",",".")&amp;", "&amp;CHAR(34)&amp;"denominator"&amp;CHAR(34)&amp;": "&amp;SUBSTITUTE(TRIM(ROUND(IFERROR(CriteriTecnici!$L1177*1,IFERROR(NUMBERVALUE(CriteriTecnici!$L1177,".",","),IFERROR(NUMBERVALUE(CriteriTecnici!$L1177,",","."),0))),4)&amp;""),",",".")&amp;", "&amp;CHAR(34)&amp;"flag"&amp;CHAR(34)&amp;": "&amp;SUBSTITUTE(TRIM(ROUND(IFERROR(CriteriTecnici!$M1177*1,IFERROR(NUMBERVALUE(CriteriTecnici!$M1177,".",","),IFERROR(NUMBERVALUE(CriteriTecnici!$M1177,",","."),0))),4)&amp;""),",",".")&amp;", "&amp;CHAR(34)&amp;"rawScore"&amp;CHAR(34)&amp;": "&amp;SUBSTITUTE(TRIM(ROUND(IFERROR(CriteriTecnici!$O1177*1,IFERROR(NUMBERVALUE(CriteriTecnici!$O1177,".",","),IFERROR(NUMBERVALUE(CriteriTecnici!$O1177,",","."),0))),4)&amp;""),",",".")&amp;CHAR(125)&amp;IF(TRUE,",",""))</f>
        <v/>
      </c>
    </row>
    <row r="1398">
      <c r="A1398" s="38">
        <f>IF(CriteriTecnici!$A1178="","","    "&amp;CHAR(123)&amp;CHAR(34)&amp;"bidderId"&amp;CHAR(34)&amp;": "&amp;CHAR(34)&amp;SUBSTITUTE(CriteriTecnici!$A1178,CHAR(34),"'")&amp;CHAR(34)&amp;", "&amp;CHAR(34)&amp;"lotId"&amp;CHAR(34)&amp;": "&amp;CHAR(34)&amp;SUBSTITUTE(CriteriTecnici!$C1178,CHAR(34),"'")&amp;CHAR(34)&amp;", "&amp;CHAR(34)&amp;"criterionId"&amp;CHAR(34)&amp;": "&amp;CHAR(34)&amp;SUBSTITUTE(CriteriTecnici!$D1178,CHAR(34),"'")&amp;CHAR(34)&amp;", "&amp;CHAR(34)&amp;"kind"&amp;CHAR(34)&amp;": "&amp;CHAR(34)&amp;SUBSTITUTE(CriteriTecnici!$F1178,CHAR(34),"'")&amp;CHAR(34)&amp;", "&amp;CHAR(34)&amp;"value"&amp;CHAR(34)&amp;": "&amp;SUBSTITUTE(TRIM(ROUND(IFERROR(CriteriTecnici!$N1178*1,IFERROR(NUMBERVALUE(CriteriTecnici!$N1178,".",","),IFERROR(NUMBERVALUE(CriteriTecnici!$N1178,",","."),0))),4)&amp;""),",",".")&amp;", "&amp;CHAR(34)&amp;"numerator"&amp;CHAR(34)&amp;": "&amp;SUBSTITUTE(TRIM(ROUND(IFERROR(CriteriTecnici!$K1178*1,IFERROR(NUMBERVALUE(CriteriTecnici!$K1178,".",","),IFERROR(NUMBERVALUE(CriteriTecnici!$K1178,",","."),0))),4)&amp;""),",",".")&amp;", "&amp;CHAR(34)&amp;"denominator"&amp;CHAR(34)&amp;": "&amp;SUBSTITUTE(TRIM(ROUND(IFERROR(CriteriTecnici!$L1178*1,IFERROR(NUMBERVALUE(CriteriTecnici!$L1178,".",","),IFERROR(NUMBERVALUE(CriteriTecnici!$L1178,",","."),0))),4)&amp;""),",",".")&amp;", "&amp;CHAR(34)&amp;"flag"&amp;CHAR(34)&amp;": "&amp;SUBSTITUTE(TRIM(ROUND(IFERROR(CriteriTecnici!$M1178*1,IFERROR(NUMBERVALUE(CriteriTecnici!$M1178,".",","),IFERROR(NUMBERVALUE(CriteriTecnici!$M1178,",","."),0))),4)&amp;""),",",".")&amp;", "&amp;CHAR(34)&amp;"rawScore"&amp;CHAR(34)&amp;": "&amp;SUBSTITUTE(TRIM(ROUND(IFERROR(CriteriTecnici!$O1178*1,IFERROR(NUMBERVALUE(CriteriTecnici!$O1178,".",","),IFERROR(NUMBERVALUE(CriteriTecnici!$O1178,",","."),0))),4)&amp;""),",",".")&amp;CHAR(125)&amp;IF(TRUE,",",""))</f>
        <v/>
      </c>
    </row>
    <row r="1399">
      <c r="A1399" s="38">
        <f>IF(CriteriTecnici!$A1179="","","    "&amp;CHAR(123)&amp;CHAR(34)&amp;"bidderId"&amp;CHAR(34)&amp;": "&amp;CHAR(34)&amp;SUBSTITUTE(CriteriTecnici!$A1179,CHAR(34),"'")&amp;CHAR(34)&amp;", "&amp;CHAR(34)&amp;"lotId"&amp;CHAR(34)&amp;": "&amp;CHAR(34)&amp;SUBSTITUTE(CriteriTecnici!$C1179,CHAR(34),"'")&amp;CHAR(34)&amp;", "&amp;CHAR(34)&amp;"criterionId"&amp;CHAR(34)&amp;": "&amp;CHAR(34)&amp;SUBSTITUTE(CriteriTecnici!$D1179,CHAR(34),"'")&amp;CHAR(34)&amp;", "&amp;CHAR(34)&amp;"kind"&amp;CHAR(34)&amp;": "&amp;CHAR(34)&amp;SUBSTITUTE(CriteriTecnici!$F1179,CHAR(34),"'")&amp;CHAR(34)&amp;", "&amp;CHAR(34)&amp;"value"&amp;CHAR(34)&amp;": "&amp;SUBSTITUTE(TRIM(ROUND(IFERROR(CriteriTecnici!$N1179*1,IFERROR(NUMBERVALUE(CriteriTecnici!$N1179,".",","),IFERROR(NUMBERVALUE(CriteriTecnici!$N1179,",","."),0))),4)&amp;""),",",".")&amp;", "&amp;CHAR(34)&amp;"numerator"&amp;CHAR(34)&amp;": "&amp;SUBSTITUTE(TRIM(ROUND(IFERROR(CriteriTecnici!$K1179*1,IFERROR(NUMBERVALUE(CriteriTecnici!$K1179,".",","),IFERROR(NUMBERVALUE(CriteriTecnici!$K1179,",","."),0))),4)&amp;""),",",".")&amp;", "&amp;CHAR(34)&amp;"denominator"&amp;CHAR(34)&amp;": "&amp;SUBSTITUTE(TRIM(ROUND(IFERROR(CriteriTecnici!$L1179*1,IFERROR(NUMBERVALUE(CriteriTecnici!$L1179,".",","),IFERROR(NUMBERVALUE(CriteriTecnici!$L1179,",","."),0))),4)&amp;""),",",".")&amp;", "&amp;CHAR(34)&amp;"flag"&amp;CHAR(34)&amp;": "&amp;SUBSTITUTE(TRIM(ROUND(IFERROR(CriteriTecnici!$M1179*1,IFERROR(NUMBERVALUE(CriteriTecnici!$M1179,".",","),IFERROR(NUMBERVALUE(CriteriTecnici!$M1179,",","."),0))),4)&amp;""),",",".")&amp;", "&amp;CHAR(34)&amp;"rawScore"&amp;CHAR(34)&amp;": "&amp;SUBSTITUTE(TRIM(ROUND(IFERROR(CriteriTecnici!$O1179*1,IFERROR(NUMBERVALUE(CriteriTecnici!$O1179,".",","),IFERROR(NUMBERVALUE(CriteriTecnici!$O1179,",","."),0))),4)&amp;""),",",".")&amp;CHAR(125)&amp;IF(TRUE,",",""))</f>
        <v/>
      </c>
    </row>
    <row r="1400">
      <c r="A1400" s="38">
        <f>IF(CriteriTecnici!$A1180="","","    "&amp;CHAR(123)&amp;CHAR(34)&amp;"bidderId"&amp;CHAR(34)&amp;": "&amp;CHAR(34)&amp;SUBSTITUTE(CriteriTecnici!$A1180,CHAR(34),"'")&amp;CHAR(34)&amp;", "&amp;CHAR(34)&amp;"lotId"&amp;CHAR(34)&amp;": "&amp;CHAR(34)&amp;SUBSTITUTE(CriteriTecnici!$C1180,CHAR(34),"'")&amp;CHAR(34)&amp;", "&amp;CHAR(34)&amp;"criterionId"&amp;CHAR(34)&amp;": "&amp;CHAR(34)&amp;SUBSTITUTE(CriteriTecnici!$D1180,CHAR(34),"'")&amp;CHAR(34)&amp;", "&amp;CHAR(34)&amp;"kind"&amp;CHAR(34)&amp;": "&amp;CHAR(34)&amp;SUBSTITUTE(CriteriTecnici!$F1180,CHAR(34),"'")&amp;CHAR(34)&amp;", "&amp;CHAR(34)&amp;"value"&amp;CHAR(34)&amp;": "&amp;SUBSTITUTE(TRIM(ROUND(IFERROR(CriteriTecnici!$N1180*1,IFERROR(NUMBERVALUE(CriteriTecnici!$N1180,".",","),IFERROR(NUMBERVALUE(CriteriTecnici!$N1180,",","."),0))),4)&amp;""),",",".")&amp;", "&amp;CHAR(34)&amp;"numerator"&amp;CHAR(34)&amp;": "&amp;SUBSTITUTE(TRIM(ROUND(IFERROR(CriteriTecnici!$K1180*1,IFERROR(NUMBERVALUE(CriteriTecnici!$K1180,".",","),IFERROR(NUMBERVALUE(CriteriTecnici!$K1180,",","."),0))),4)&amp;""),",",".")&amp;", "&amp;CHAR(34)&amp;"denominator"&amp;CHAR(34)&amp;": "&amp;SUBSTITUTE(TRIM(ROUND(IFERROR(CriteriTecnici!$L1180*1,IFERROR(NUMBERVALUE(CriteriTecnici!$L1180,".",","),IFERROR(NUMBERVALUE(CriteriTecnici!$L1180,",","."),0))),4)&amp;""),",",".")&amp;", "&amp;CHAR(34)&amp;"flag"&amp;CHAR(34)&amp;": "&amp;SUBSTITUTE(TRIM(ROUND(IFERROR(CriteriTecnici!$M1180*1,IFERROR(NUMBERVALUE(CriteriTecnici!$M1180,".",","),IFERROR(NUMBERVALUE(CriteriTecnici!$M1180,",","."),0))),4)&amp;""),",",".")&amp;", "&amp;CHAR(34)&amp;"rawScore"&amp;CHAR(34)&amp;": "&amp;SUBSTITUTE(TRIM(ROUND(IFERROR(CriteriTecnici!$O1180*1,IFERROR(NUMBERVALUE(CriteriTecnici!$O1180,".",","),IFERROR(NUMBERVALUE(CriteriTecnici!$O1180,",","."),0))),4)&amp;""),",",".")&amp;CHAR(125)&amp;IF(TRUE,",",""))</f>
        <v/>
      </c>
    </row>
    <row r="1401">
      <c r="A1401" s="38">
        <f>IF(CriteriTecnici!$A1181="","","    "&amp;CHAR(123)&amp;CHAR(34)&amp;"bidderId"&amp;CHAR(34)&amp;": "&amp;CHAR(34)&amp;SUBSTITUTE(CriteriTecnici!$A1181,CHAR(34),"'")&amp;CHAR(34)&amp;", "&amp;CHAR(34)&amp;"lotId"&amp;CHAR(34)&amp;": "&amp;CHAR(34)&amp;SUBSTITUTE(CriteriTecnici!$C1181,CHAR(34),"'")&amp;CHAR(34)&amp;", "&amp;CHAR(34)&amp;"criterionId"&amp;CHAR(34)&amp;": "&amp;CHAR(34)&amp;SUBSTITUTE(CriteriTecnici!$D1181,CHAR(34),"'")&amp;CHAR(34)&amp;", "&amp;CHAR(34)&amp;"kind"&amp;CHAR(34)&amp;": "&amp;CHAR(34)&amp;SUBSTITUTE(CriteriTecnici!$F1181,CHAR(34),"'")&amp;CHAR(34)&amp;", "&amp;CHAR(34)&amp;"value"&amp;CHAR(34)&amp;": "&amp;SUBSTITUTE(TRIM(ROUND(IFERROR(CriteriTecnici!$N1181*1,IFERROR(NUMBERVALUE(CriteriTecnici!$N1181,".",","),IFERROR(NUMBERVALUE(CriteriTecnici!$N1181,",","."),0))),4)&amp;""),",",".")&amp;", "&amp;CHAR(34)&amp;"numerator"&amp;CHAR(34)&amp;": "&amp;SUBSTITUTE(TRIM(ROUND(IFERROR(CriteriTecnici!$K1181*1,IFERROR(NUMBERVALUE(CriteriTecnici!$K1181,".",","),IFERROR(NUMBERVALUE(CriteriTecnici!$K1181,",","."),0))),4)&amp;""),",",".")&amp;", "&amp;CHAR(34)&amp;"denominator"&amp;CHAR(34)&amp;": "&amp;SUBSTITUTE(TRIM(ROUND(IFERROR(CriteriTecnici!$L1181*1,IFERROR(NUMBERVALUE(CriteriTecnici!$L1181,".",","),IFERROR(NUMBERVALUE(CriteriTecnici!$L1181,",","."),0))),4)&amp;""),",",".")&amp;", "&amp;CHAR(34)&amp;"flag"&amp;CHAR(34)&amp;": "&amp;SUBSTITUTE(TRIM(ROUND(IFERROR(CriteriTecnici!$M1181*1,IFERROR(NUMBERVALUE(CriteriTecnici!$M1181,".",","),IFERROR(NUMBERVALUE(CriteriTecnici!$M1181,",","."),0))),4)&amp;""),",",".")&amp;", "&amp;CHAR(34)&amp;"rawScore"&amp;CHAR(34)&amp;": "&amp;SUBSTITUTE(TRIM(ROUND(IFERROR(CriteriTecnici!$O1181*1,IFERROR(NUMBERVALUE(CriteriTecnici!$O1181,".",","),IFERROR(NUMBERVALUE(CriteriTecnici!$O1181,",","."),0))),4)&amp;""),",",".")&amp;CHAR(125)&amp;IF(TRUE,",",""))</f>
        <v/>
      </c>
    </row>
    <row r="1402">
      <c r="A1402" s="38">
        <f>IF(CriteriTecnici!$A1182="","","    "&amp;CHAR(123)&amp;CHAR(34)&amp;"bidderId"&amp;CHAR(34)&amp;": "&amp;CHAR(34)&amp;SUBSTITUTE(CriteriTecnici!$A1182,CHAR(34),"'")&amp;CHAR(34)&amp;", "&amp;CHAR(34)&amp;"lotId"&amp;CHAR(34)&amp;": "&amp;CHAR(34)&amp;SUBSTITUTE(CriteriTecnici!$C1182,CHAR(34),"'")&amp;CHAR(34)&amp;", "&amp;CHAR(34)&amp;"criterionId"&amp;CHAR(34)&amp;": "&amp;CHAR(34)&amp;SUBSTITUTE(CriteriTecnici!$D1182,CHAR(34),"'")&amp;CHAR(34)&amp;", "&amp;CHAR(34)&amp;"kind"&amp;CHAR(34)&amp;": "&amp;CHAR(34)&amp;SUBSTITUTE(CriteriTecnici!$F1182,CHAR(34),"'")&amp;CHAR(34)&amp;", "&amp;CHAR(34)&amp;"value"&amp;CHAR(34)&amp;": "&amp;SUBSTITUTE(TRIM(ROUND(IFERROR(CriteriTecnici!$N1182*1,IFERROR(NUMBERVALUE(CriteriTecnici!$N1182,".",","),IFERROR(NUMBERVALUE(CriteriTecnici!$N1182,",","."),0))),4)&amp;""),",",".")&amp;", "&amp;CHAR(34)&amp;"numerator"&amp;CHAR(34)&amp;": "&amp;SUBSTITUTE(TRIM(ROUND(IFERROR(CriteriTecnici!$K1182*1,IFERROR(NUMBERVALUE(CriteriTecnici!$K1182,".",","),IFERROR(NUMBERVALUE(CriteriTecnici!$K1182,",","."),0))),4)&amp;""),",",".")&amp;", "&amp;CHAR(34)&amp;"denominator"&amp;CHAR(34)&amp;": "&amp;SUBSTITUTE(TRIM(ROUND(IFERROR(CriteriTecnici!$L1182*1,IFERROR(NUMBERVALUE(CriteriTecnici!$L1182,".",","),IFERROR(NUMBERVALUE(CriteriTecnici!$L1182,",","."),0))),4)&amp;""),",",".")&amp;", "&amp;CHAR(34)&amp;"flag"&amp;CHAR(34)&amp;": "&amp;SUBSTITUTE(TRIM(ROUND(IFERROR(CriteriTecnici!$M1182*1,IFERROR(NUMBERVALUE(CriteriTecnici!$M1182,".",","),IFERROR(NUMBERVALUE(CriteriTecnici!$M1182,",","."),0))),4)&amp;""),",",".")&amp;", "&amp;CHAR(34)&amp;"rawScore"&amp;CHAR(34)&amp;": "&amp;SUBSTITUTE(TRIM(ROUND(IFERROR(CriteriTecnici!$O1182*1,IFERROR(NUMBERVALUE(CriteriTecnici!$O1182,".",","),IFERROR(NUMBERVALUE(CriteriTecnici!$O1182,",","."),0))),4)&amp;""),",",".")&amp;CHAR(125)&amp;IF(COUNTA(Offerte!$A40:$A$200)&gt;0,",",""))</f>
        <v/>
      </c>
    </row>
    <row r="1403">
      <c r="A1403" s="38">
        <f>IF(CriteriTecnici!$A1183="","","    "&amp;CHAR(123)&amp;CHAR(34)&amp;"bidderId"&amp;CHAR(34)&amp;": "&amp;CHAR(34)&amp;SUBSTITUTE(CriteriTecnici!$A1183,CHAR(34),"'")&amp;CHAR(34)&amp;", "&amp;CHAR(34)&amp;"lotId"&amp;CHAR(34)&amp;": "&amp;CHAR(34)&amp;SUBSTITUTE(CriteriTecnici!$C1183,CHAR(34),"'")&amp;CHAR(34)&amp;", "&amp;CHAR(34)&amp;"criterionId"&amp;CHAR(34)&amp;": "&amp;CHAR(34)&amp;SUBSTITUTE(CriteriTecnici!$D1183,CHAR(34),"'")&amp;CHAR(34)&amp;", "&amp;CHAR(34)&amp;"kind"&amp;CHAR(34)&amp;": "&amp;CHAR(34)&amp;SUBSTITUTE(CriteriTecnici!$F1183,CHAR(34),"'")&amp;CHAR(34)&amp;", "&amp;CHAR(34)&amp;"value"&amp;CHAR(34)&amp;": "&amp;SUBSTITUTE(TRIM(ROUND(IFERROR(CriteriTecnici!$N1183*1,IFERROR(NUMBERVALUE(CriteriTecnici!$N1183,".",","),IFERROR(NUMBERVALUE(CriteriTecnici!$N1183,",","."),0))),4)&amp;""),",",".")&amp;", "&amp;CHAR(34)&amp;"numerator"&amp;CHAR(34)&amp;": "&amp;SUBSTITUTE(TRIM(ROUND(IFERROR(CriteriTecnici!$K1183*1,IFERROR(NUMBERVALUE(CriteriTecnici!$K1183,".",","),IFERROR(NUMBERVALUE(CriteriTecnici!$K1183,",","."),0))),4)&amp;""),",",".")&amp;", "&amp;CHAR(34)&amp;"denominator"&amp;CHAR(34)&amp;": "&amp;SUBSTITUTE(TRIM(ROUND(IFERROR(CriteriTecnici!$L1183*1,IFERROR(NUMBERVALUE(CriteriTecnici!$L1183,".",","),IFERROR(NUMBERVALUE(CriteriTecnici!$L1183,",","."),0))),4)&amp;""),",",".")&amp;", "&amp;CHAR(34)&amp;"flag"&amp;CHAR(34)&amp;": "&amp;SUBSTITUTE(TRIM(ROUND(IFERROR(CriteriTecnici!$M1183*1,IFERROR(NUMBERVALUE(CriteriTecnici!$M1183,".",","),IFERROR(NUMBERVALUE(CriteriTecnici!$M1183,",","."),0))),4)&amp;""),",",".")&amp;", "&amp;CHAR(34)&amp;"rawScore"&amp;CHAR(34)&amp;": "&amp;SUBSTITUTE(TRIM(ROUND(IFERROR(CriteriTecnici!$O1183*1,IFERROR(NUMBERVALUE(CriteriTecnici!$O1183,".",","),IFERROR(NUMBERVALUE(CriteriTecnici!$O1183,",","."),0))),4)&amp;""),",",".")&amp;CHAR(125)&amp;IF(TRUE,",",""))</f>
        <v/>
      </c>
    </row>
    <row r="1404">
      <c r="A1404" s="38">
        <f>IF(CriteriTecnici!$A1184="","","    "&amp;CHAR(123)&amp;CHAR(34)&amp;"bidderId"&amp;CHAR(34)&amp;": "&amp;CHAR(34)&amp;SUBSTITUTE(CriteriTecnici!$A1184,CHAR(34),"'")&amp;CHAR(34)&amp;", "&amp;CHAR(34)&amp;"lotId"&amp;CHAR(34)&amp;": "&amp;CHAR(34)&amp;SUBSTITUTE(CriteriTecnici!$C1184,CHAR(34),"'")&amp;CHAR(34)&amp;", "&amp;CHAR(34)&amp;"criterionId"&amp;CHAR(34)&amp;": "&amp;CHAR(34)&amp;SUBSTITUTE(CriteriTecnici!$D1184,CHAR(34),"'")&amp;CHAR(34)&amp;", "&amp;CHAR(34)&amp;"kind"&amp;CHAR(34)&amp;": "&amp;CHAR(34)&amp;SUBSTITUTE(CriteriTecnici!$F1184,CHAR(34),"'")&amp;CHAR(34)&amp;", "&amp;CHAR(34)&amp;"value"&amp;CHAR(34)&amp;": "&amp;SUBSTITUTE(TRIM(ROUND(IFERROR(CriteriTecnici!$N1184*1,IFERROR(NUMBERVALUE(CriteriTecnici!$N1184,".",","),IFERROR(NUMBERVALUE(CriteriTecnici!$N1184,",","."),0))),4)&amp;""),",",".")&amp;", "&amp;CHAR(34)&amp;"numerator"&amp;CHAR(34)&amp;": "&amp;SUBSTITUTE(TRIM(ROUND(IFERROR(CriteriTecnici!$K1184*1,IFERROR(NUMBERVALUE(CriteriTecnici!$K1184,".",","),IFERROR(NUMBERVALUE(CriteriTecnici!$K1184,",","."),0))),4)&amp;""),",",".")&amp;", "&amp;CHAR(34)&amp;"denominator"&amp;CHAR(34)&amp;": "&amp;SUBSTITUTE(TRIM(ROUND(IFERROR(CriteriTecnici!$L1184*1,IFERROR(NUMBERVALUE(CriteriTecnici!$L1184,".",","),IFERROR(NUMBERVALUE(CriteriTecnici!$L1184,",","."),0))),4)&amp;""),",",".")&amp;", "&amp;CHAR(34)&amp;"flag"&amp;CHAR(34)&amp;": "&amp;SUBSTITUTE(TRIM(ROUND(IFERROR(CriteriTecnici!$M1184*1,IFERROR(NUMBERVALUE(CriteriTecnici!$M1184,".",","),IFERROR(NUMBERVALUE(CriteriTecnici!$M1184,",","."),0))),4)&amp;""),",",".")&amp;", "&amp;CHAR(34)&amp;"rawScore"&amp;CHAR(34)&amp;": "&amp;SUBSTITUTE(TRIM(ROUND(IFERROR(CriteriTecnici!$O1184*1,IFERROR(NUMBERVALUE(CriteriTecnici!$O1184,".",","),IFERROR(NUMBERVALUE(CriteriTecnici!$O1184,",","."),0))),4)&amp;""),",",".")&amp;CHAR(125)&amp;IF(TRUE,",",""))</f>
        <v/>
      </c>
    </row>
    <row r="1405">
      <c r="A1405" s="38">
        <f>IF(CriteriTecnici!$A1185="","","    "&amp;CHAR(123)&amp;CHAR(34)&amp;"bidderId"&amp;CHAR(34)&amp;": "&amp;CHAR(34)&amp;SUBSTITUTE(CriteriTecnici!$A1185,CHAR(34),"'")&amp;CHAR(34)&amp;", "&amp;CHAR(34)&amp;"lotId"&amp;CHAR(34)&amp;": "&amp;CHAR(34)&amp;SUBSTITUTE(CriteriTecnici!$C1185,CHAR(34),"'")&amp;CHAR(34)&amp;", "&amp;CHAR(34)&amp;"criterionId"&amp;CHAR(34)&amp;": "&amp;CHAR(34)&amp;SUBSTITUTE(CriteriTecnici!$D1185,CHAR(34),"'")&amp;CHAR(34)&amp;", "&amp;CHAR(34)&amp;"kind"&amp;CHAR(34)&amp;": "&amp;CHAR(34)&amp;SUBSTITUTE(CriteriTecnici!$F1185,CHAR(34),"'")&amp;CHAR(34)&amp;", "&amp;CHAR(34)&amp;"value"&amp;CHAR(34)&amp;": "&amp;SUBSTITUTE(TRIM(ROUND(IFERROR(CriteriTecnici!$N1185*1,IFERROR(NUMBERVALUE(CriteriTecnici!$N1185,".",","),IFERROR(NUMBERVALUE(CriteriTecnici!$N1185,",","."),0))),4)&amp;""),",",".")&amp;", "&amp;CHAR(34)&amp;"numerator"&amp;CHAR(34)&amp;": "&amp;SUBSTITUTE(TRIM(ROUND(IFERROR(CriteriTecnici!$K1185*1,IFERROR(NUMBERVALUE(CriteriTecnici!$K1185,".",","),IFERROR(NUMBERVALUE(CriteriTecnici!$K1185,",","."),0))),4)&amp;""),",",".")&amp;", "&amp;CHAR(34)&amp;"denominator"&amp;CHAR(34)&amp;": "&amp;SUBSTITUTE(TRIM(ROUND(IFERROR(CriteriTecnici!$L1185*1,IFERROR(NUMBERVALUE(CriteriTecnici!$L1185,".",","),IFERROR(NUMBERVALUE(CriteriTecnici!$L1185,",","."),0))),4)&amp;""),",",".")&amp;", "&amp;CHAR(34)&amp;"flag"&amp;CHAR(34)&amp;": "&amp;SUBSTITUTE(TRIM(ROUND(IFERROR(CriteriTecnici!$M1185*1,IFERROR(NUMBERVALUE(CriteriTecnici!$M1185,".",","),IFERROR(NUMBERVALUE(CriteriTecnici!$M1185,",","."),0))),4)&amp;""),",",".")&amp;", "&amp;CHAR(34)&amp;"rawScore"&amp;CHAR(34)&amp;": "&amp;SUBSTITUTE(TRIM(ROUND(IFERROR(CriteriTecnici!$O1185*1,IFERROR(NUMBERVALUE(CriteriTecnici!$O1185,".",","),IFERROR(NUMBERVALUE(CriteriTecnici!$O1185,",","."),0))),4)&amp;""),",",".")&amp;CHAR(125)&amp;IF(TRUE,",",""))</f>
        <v/>
      </c>
    </row>
    <row r="1406">
      <c r="A1406" s="38">
        <f>IF(CriteriTecnici!$A1186="","","    "&amp;CHAR(123)&amp;CHAR(34)&amp;"bidderId"&amp;CHAR(34)&amp;": "&amp;CHAR(34)&amp;SUBSTITUTE(CriteriTecnici!$A1186,CHAR(34),"'")&amp;CHAR(34)&amp;", "&amp;CHAR(34)&amp;"lotId"&amp;CHAR(34)&amp;": "&amp;CHAR(34)&amp;SUBSTITUTE(CriteriTecnici!$C1186,CHAR(34),"'")&amp;CHAR(34)&amp;", "&amp;CHAR(34)&amp;"criterionId"&amp;CHAR(34)&amp;": "&amp;CHAR(34)&amp;SUBSTITUTE(CriteriTecnici!$D1186,CHAR(34),"'")&amp;CHAR(34)&amp;", "&amp;CHAR(34)&amp;"kind"&amp;CHAR(34)&amp;": "&amp;CHAR(34)&amp;SUBSTITUTE(CriteriTecnici!$F1186,CHAR(34),"'")&amp;CHAR(34)&amp;", "&amp;CHAR(34)&amp;"value"&amp;CHAR(34)&amp;": "&amp;SUBSTITUTE(TRIM(ROUND(IFERROR(CriteriTecnici!$N1186*1,IFERROR(NUMBERVALUE(CriteriTecnici!$N1186,".",","),IFERROR(NUMBERVALUE(CriteriTecnici!$N1186,",","."),0))),4)&amp;""),",",".")&amp;", "&amp;CHAR(34)&amp;"numerator"&amp;CHAR(34)&amp;": "&amp;SUBSTITUTE(TRIM(ROUND(IFERROR(CriteriTecnici!$K1186*1,IFERROR(NUMBERVALUE(CriteriTecnici!$K1186,".",","),IFERROR(NUMBERVALUE(CriteriTecnici!$K1186,",","."),0))),4)&amp;""),",",".")&amp;", "&amp;CHAR(34)&amp;"denominator"&amp;CHAR(34)&amp;": "&amp;SUBSTITUTE(TRIM(ROUND(IFERROR(CriteriTecnici!$L1186*1,IFERROR(NUMBERVALUE(CriteriTecnici!$L1186,".",","),IFERROR(NUMBERVALUE(CriteriTecnici!$L1186,",","."),0))),4)&amp;""),",",".")&amp;", "&amp;CHAR(34)&amp;"flag"&amp;CHAR(34)&amp;": "&amp;SUBSTITUTE(TRIM(ROUND(IFERROR(CriteriTecnici!$M1186*1,IFERROR(NUMBERVALUE(CriteriTecnici!$M1186,".",","),IFERROR(NUMBERVALUE(CriteriTecnici!$M1186,",","."),0))),4)&amp;""),",",".")&amp;", "&amp;CHAR(34)&amp;"rawScore"&amp;CHAR(34)&amp;": "&amp;SUBSTITUTE(TRIM(ROUND(IFERROR(CriteriTecnici!$O1186*1,IFERROR(NUMBERVALUE(CriteriTecnici!$O1186,".",","),IFERROR(NUMBERVALUE(CriteriTecnici!$O1186,",","."),0))),4)&amp;""),",",".")&amp;CHAR(125)&amp;IF(TRUE,",",""))</f>
        <v/>
      </c>
    </row>
    <row r="1407">
      <c r="A1407" s="38">
        <f>IF(CriteriTecnici!$A1187="","","    "&amp;CHAR(123)&amp;CHAR(34)&amp;"bidderId"&amp;CHAR(34)&amp;": "&amp;CHAR(34)&amp;SUBSTITUTE(CriteriTecnici!$A1187,CHAR(34),"'")&amp;CHAR(34)&amp;", "&amp;CHAR(34)&amp;"lotId"&amp;CHAR(34)&amp;": "&amp;CHAR(34)&amp;SUBSTITUTE(CriteriTecnici!$C1187,CHAR(34),"'")&amp;CHAR(34)&amp;", "&amp;CHAR(34)&amp;"criterionId"&amp;CHAR(34)&amp;": "&amp;CHAR(34)&amp;SUBSTITUTE(CriteriTecnici!$D1187,CHAR(34),"'")&amp;CHAR(34)&amp;", "&amp;CHAR(34)&amp;"kind"&amp;CHAR(34)&amp;": "&amp;CHAR(34)&amp;SUBSTITUTE(CriteriTecnici!$F1187,CHAR(34),"'")&amp;CHAR(34)&amp;", "&amp;CHAR(34)&amp;"value"&amp;CHAR(34)&amp;": "&amp;SUBSTITUTE(TRIM(ROUND(IFERROR(CriteriTecnici!$N1187*1,IFERROR(NUMBERVALUE(CriteriTecnici!$N1187,".",","),IFERROR(NUMBERVALUE(CriteriTecnici!$N1187,",","."),0))),4)&amp;""),",",".")&amp;", "&amp;CHAR(34)&amp;"numerator"&amp;CHAR(34)&amp;": "&amp;SUBSTITUTE(TRIM(ROUND(IFERROR(CriteriTecnici!$K1187*1,IFERROR(NUMBERVALUE(CriteriTecnici!$K1187,".",","),IFERROR(NUMBERVALUE(CriteriTecnici!$K1187,",","."),0))),4)&amp;""),",",".")&amp;", "&amp;CHAR(34)&amp;"denominator"&amp;CHAR(34)&amp;": "&amp;SUBSTITUTE(TRIM(ROUND(IFERROR(CriteriTecnici!$L1187*1,IFERROR(NUMBERVALUE(CriteriTecnici!$L1187,".",","),IFERROR(NUMBERVALUE(CriteriTecnici!$L1187,",","."),0))),4)&amp;""),",",".")&amp;", "&amp;CHAR(34)&amp;"flag"&amp;CHAR(34)&amp;": "&amp;SUBSTITUTE(TRIM(ROUND(IFERROR(CriteriTecnici!$M1187*1,IFERROR(NUMBERVALUE(CriteriTecnici!$M1187,".",","),IFERROR(NUMBERVALUE(CriteriTecnici!$M1187,",","."),0))),4)&amp;""),",",".")&amp;", "&amp;CHAR(34)&amp;"rawScore"&amp;CHAR(34)&amp;": "&amp;SUBSTITUTE(TRIM(ROUND(IFERROR(CriteriTecnici!$O1187*1,IFERROR(NUMBERVALUE(CriteriTecnici!$O1187,".",","),IFERROR(NUMBERVALUE(CriteriTecnici!$O1187,",","."),0))),4)&amp;""),",",".")&amp;CHAR(125)&amp;IF(TRUE,",",""))</f>
        <v/>
      </c>
    </row>
    <row r="1408">
      <c r="A1408" s="38">
        <f>IF(CriteriTecnici!$A1188="","","    "&amp;CHAR(123)&amp;CHAR(34)&amp;"bidderId"&amp;CHAR(34)&amp;": "&amp;CHAR(34)&amp;SUBSTITUTE(CriteriTecnici!$A1188,CHAR(34),"'")&amp;CHAR(34)&amp;", "&amp;CHAR(34)&amp;"lotId"&amp;CHAR(34)&amp;": "&amp;CHAR(34)&amp;SUBSTITUTE(CriteriTecnici!$C1188,CHAR(34),"'")&amp;CHAR(34)&amp;", "&amp;CHAR(34)&amp;"criterionId"&amp;CHAR(34)&amp;": "&amp;CHAR(34)&amp;SUBSTITUTE(CriteriTecnici!$D1188,CHAR(34),"'")&amp;CHAR(34)&amp;", "&amp;CHAR(34)&amp;"kind"&amp;CHAR(34)&amp;": "&amp;CHAR(34)&amp;SUBSTITUTE(CriteriTecnici!$F1188,CHAR(34),"'")&amp;CHAR(34)&amp;", "&amp;CHAR(34)&amp;"value"&amp;CHAR(34)&amp;": "&amp;SUBSTITUTE(TRIM(ROUND(IFERROR(CriteriTecnici!$N1188*1,IFERROR(NUMBERVALUE(CriteriTecnici!$N1188,".",","),IFERROR(NUMBERVALUE(CriteriTecnici!$N1188,",","."),0))),4)&amp;""),",",".")&amp;", "&amp;CHAR(34)&amp;"numerator"&amp;CHAR(34)&amp;": "&amp;SUBSTITUTE(TRIM(ROUND(IFERROR(CriteriTecnici!$K1188*1,IFERROR(NUMBERVALUE(CriteriTecnici!$K1188,".",","),IFERROR(NUMBERVALUE(CriteriTecnici!$K1188,",","."),0))),4)&amp;""),",",".")&amp;", "&amp;CHAR(34)&amp;"denominator"&amp;CHAR(34)&amp;": "&amp;SUBSTITUTE(TRIM(ROUND(IFERROR(CriteriTecnici!$L1188*1,IFERROR(NUMBERVALUE(CriteriTecnici!$L1188,".",","),IFERROR(NUMBERVALUE(CriteriTecnici!$L1188,",","."),0))),4)&amp;""),",",".")&amp;", "&amp;CHAR(34)&amp;"flag"&amp;CHAR(34)&amp;": "&amp;SUBSTITUTE(TRIM(ROUND(IFERROR(CriteriTecnici!$M1188*1,IFERROR(NUMBERVALUE(CriteriTecnici!$M1188,".",","),IFERROR(NUMBERVALUE(CriteriTecnici!$M1188,",","."),0))),4)&amp;""),",",".")&amp;", "&amp;CHAR(34)&amp;"rawScore"&amp;CHAR(34)&amp;": "&amp;SUBSTITUTE(TRIM(ROUND(IFERROR(CriteriTecnici!$O1188*1,IFERROR(NUMBERVALUE(CriteriTecnici!$O1188,".",","),IFERROR(NUMBERVALUE(CriteriTecnici!$O1188,",","."),0))),4)&amp;""),",",".")&amp;CHAR(125)&amp;IF(TRUE,",",""))</f>
        <v/>
      </c>
    </row>
    <row r="1409">
      <c r="A1409" s="38">
        <f>IF(CriteriTecnici!$A1189="","","    "&amp;CHAR(123)&amp;CHAR(34)&amp;"bidderId"&amp;CHAR(34)&amp;": "&amp;CHAR(34)&amp;SUBSTITUTE(CriteriTecnici!$A1189,CHAR(34),"'")&amp;CHAR(34)&amp;", "&amp;CHAR(34)&amp;"lotId"&amp;CHAR(34)&amp;": "&amp;CHAR(34)&amp;SUBSTITUTE(CriteriTecnici!$C1189,CHAR(34),"'")&amp;CHAR(34)&amp;", "&amp;CHAR(34)&amp;"criterionId"&amp;CHAR(34)&amp;": "&amp;CHAR(34)&amp;SUBSTITUTE(CriteriTecnici!$D1189,CHAR(34),"'")&amp;CHAR(34)&amp;", "&amp;CHAR(34)&amp;"kind"&amp;CHAR(34)&amp;": "&amp;CHAR(34)&amp;SUBSTITUTE(CriteriTecnici!$F1189,CHAR(34),"'")&amp;CHAR(34)&amp;", "&amp;CHAR(34)&amp;"value"&amp;CHAR(34)&amp;": "&amp;SUBSTITUTE(TRIM(ROUND(IFERROR(CriteriTecnici!$N1189*1,IFERROR(NUMBERVALUE(CriteriTecnici!$N1189,".",","),IFERROR(NUMBERVALUE(CriteriTecnici!$N1189,",","."),0))),4)&amp;""),",",".")&amp;", "&amp;CHAR(34)&amp;"numerator"&amp;CHAR(34)&amp;": "&amp;SUBSTITUTE(TRIM(ROUND(IFERROR(CriteriTecnici!$K1189*1,IFERROR(NUMBERVALUE(CriteriTecnici!$K1189,".",","),IFERROR(NUMBERVALUE(CriteriTecnici!$K1189,",","."),0))),4)&amp;""),",",".")&amp;", "&amp;CHAR(34)&amp;"denominator"&amp;CHAR(34)&amp;": "&amp;SUBSTITUTE(TRIM(ROUND(IFERROR(CriteriTecnici!$L1189*1,IFERROR(NUMBERVALUE(CriteriTecnici!$L1189,".",","),IFERROR(NUMBERVALUE(CriteriTecnici!$L1189,",","."),0))),4)&amp;""),",",".")&amp;", "&amp;CHAR(34)&amp;"flag"&amp;CHAR(34)&amp;": "&amp;SUBSTITUTE(TRIM(ROUND(IFERROR(CriteriTecnici!$M1189*1,IFERROR(NUMBERVALUE(CriteriTecnici!$M1189,".",","),IFERROR(NUMBERVALUE(CriteriTecnici!$M1189,",","."),0))),4)&amp;""),",",".")&amp;", "&amp;CHAR(34)&amp;"rawScore"&amp;CHAR(34)&amp;": "&amp;SUBSTITUTE(TRIM(ROUND(IFERROR(CriteriTecnici!$O1189*1,IFERROR(NUMBERVALUE(CriteriTecnici!$O1189,".",","),IFERROR(NUMBERVALUE(CriteriTecnici!$O1189,",","."),0))),4)&amp;""),",",".")&amp;CHAR(125)&amp;IF(TRUE,",",""))</f>
        <v/>
      </c>
    </row>
    <row r="1410">
      <c r="A1410" s="38">
        <f>IF(CriteriTecnici!$A1190="","","    "&amp;CHAR(123)&amp;CHAR(34)&amp;"bidderId"&amp;CHAR(34)&amp;": "&amp;CHAR(34)&amp;SUBSTITUTE(CriteriTecnici!$A1190,CHAR(34),"'")&amp;CHAR(34)&amp;", "&amp;CHAR(34)&amp;"lotId"&amp;CHAR(34)&amp;": "&amp;CHAR(34)&amp;SUBSTITUTE(CriteriTecnici!$C1190,CHAR(34),"'")&amp;CHAR(34)&amp;", "&amp;CHAR(34)&amp;"criterionId"&amp;CHAR(34)&amp;": "&amp;CHAR(34)&amp;SUBSTITUTE(CriteriTecnici!$D1190,CHAR(34),"'")&amp;CHAR(34)&amp;", "&amp;CHAR(34)&amp;"kind"&amp;CHAR(34)&amp;": "&amp;CHAR(34)&amp;SUBSTITUTE(CriteriTecnici!$F1190,CHAR(34),"'")&amp;CHAR(34)&amp;", "&amp;CHAR(34)&amp;"value"&amp;CHAR(34)&amp;": "&amp;SUBSTITUTE(TRIM(ROUND(IFERROR(CriteriTecnici!$N1190*1,IFERROR(NUMBERVALUE(CriteriTecnici!$N1190,".",","),IFERROR(NUMBERVALUE(CriteriTecnici!$N1190,",","."),0))),4)&amp;""),",",".")&amp;", "&amp;CHAR(34)&amp;"numerator"&amp;CHAR(34)&amp;": "&amp;SUBSTITUTE(TRIM(ROUND(IFERROR(CriteriTecnici!$K1190*1,IFERROR(NUMBERVALUE(CriteriTecnici!$K1190,".",","),IFERROR(NUMBERVALUE(CriteriTecnici!$K1190,",","."),0))),4)&amp;""),",",".")&amp;", "&amp;CHAR(34)&amp;"denominator"&amp;CHAR(34)&amp;": "&amp;SUBSTITUTE(TRIM(ROUND(IFERROR(CriteriTecnici!$L1190*1,IFERROR(NUMBERVALUE(CriteriTecnici!$L1190,".",","),IFERROR(NUMBERVALUE(CriteriTecnici!$L1190,",","."),0))),4)&amp;""),",",".")&amp;", "&amp;CHAR(34)&amp;"flag"&amp;CHAR(34)&amp;": "&amp;SUBSTITUTE(TRIM(ROUND(IFERROR(CriteriTecnici!$M1190*1,IFERROR(NUMBERVALUE(CriteriTecnici!$M1190,".",","),IFERROR(NUMBERVALUE(CriteriTecnici!$M1190,",","."),0))),4)&amp;""),",",".")&amp;", "&amp;CHAR(34)&amp;"rawScore"&amp;CHAR(34)&amp;": "&amp;SUBSTITUTE(TRIM(ROUND(IFERROR(CriteriTecnici!$O1190*1,IFERROR(NUMBERVALUE(CriteriTecnici!$O1190,".",","),IFERROR(NUMBERVALUE(CriteriTecnici!$O1190,",","."),0))),4)&amp;""),",",".")&amp;CHAR(125)&amp;IF(TRUE,",",""))</f>
        <v/>
      </c>
    </row>
    <row r="1411">
      <c r="A1411" s="38">
        <f>IF(CriteriTecnici!$A1191="","","    "&amp;CHAR(123)&amp;CHAR(34)&amp;"bidderId"&amp;CHAR(34)&amp;": "&amp;CHAR(34)&amp;SUBSTITUTE(CriteriTecnici!$A1191,CHAR(34),"'")&amp;CHAR(34)&amp;", "&amp;CHAR(34)&amp;"lotId"&amp;CHAR(34)&amp;": "&amp;CHAR(34)&amp;SUBSTITUTE(CriteriTecnici!$C1191,CHAR(34),"'")&amp;CHAR(34)&amp;", "&amp;CHAR(34)&amp;"criterionId"&amp;CHAR(34)&amp;": "&amp;CHAR(34)&amp;SUBSTITUTE(CriteriTecnici!$D1191,CHAR(34),"'")&amp;CHAR(34)&amp;", "&amp;CHAR(34)&amp;"kind"&amp;CHAR(34)&amp;": "&amp;CHAR(34)&amp;SUBSTITUTE(CriteriTecnici!$F1191,CHAR(34),"'")&amp;CHAR(34)&amp;", "&amp;CHAR(34)&amp;"value"&amp;CHAR(34)&amp;": "&amp;SUBSTITUTE(TRIM(ROUND(IFERROR(CriteriTecnici!$N1191*1,IFERROR(NUMBERVALUE(CriteriTecnici!$N1191,".",","),IFERROR(NUMBERVALUE(CriteriTecnici!$N1191,",","."),0))),4)&amp;""),",",".")&amp;", "&amp;CHAR(34)&amp;"numerator"&amp;CHAR(34)&amp;": "&amp;SUBSTITUTE(TRIM(ROUND(IFERROR(CriteriTecnici!$K1191*1,IFERROR(NUMBERVALUE(CriteriTecnici!$K1191,".",","),IFERROR(NUMBERVALUE(CriteriTecnici!$K1191,",","."),0))),4)&amp;""),",",".")&amp;", "&amp;CHAR(34)&amp;"denominator"&amp;CHAR(34)&amp;": "&amp;SUBSTITUTE(TRIM(ROUND(IFERROR(CriteriTecnici!$L1191*1,IFERROR(NUMBERVALUE(CriteriTecnici!$L1191,".",","),IFERROR(NUMBERVALUE(CriteriTecnici!$L1191,",","."),0))),4)&amp;""),",",".")&amp;", "&amp;CHAR(34)&amp;"flag"&amp;CHAR(34)&amp;": "&amp;SUBSTITUTE(TRIM(ROUND(IFERROR(CriteriTecnici!$M1191*1,IFERROR(NUMBERVALUE(CriteriTecnici!$M1191,".",","),IFERROR(NUMBERVALUE(CriteriTecnici!$M1191,",","."),0))),4)&amp;""),",",".")&amp;", "&amp;CHAR(34)&amp;"rawScore"&amp;CHAR(34)&amp;": "&amp;SUBSTITUTE(TRIM(ROUND(IFERROR(CriteriTecnici!$O1191*1,IFERROR(NUMBERVALUE(CriteriTecnici!$O1191,".",","),IFERROR(NUMBERVALUE(CriteriTecnici!$O1191,",","."),0))),4)&amp;""),",",".")&amp;CHAR(125)&amp;IF(TRUE,",",""))</f>
        <v/>
      </c>
    </row>
    <row r="1412">
      <c r="A1412" s="38">
        <f>IF(CriteriTecnici!$A1192="","","    "&amp;CHAR(123)&amp;CHAR(34)&amp;"bidderId"&amp;CHAR(34)&amp;": "&amp;CHAR(34)&amp;SUBSTITUTE(CriteriTecnici!$A1192,CHAR(34),"'")&amp;CHAR(34)&amp;", "&amp;CHAR(34)&amp;"lotId"&amp;CHAR(34)&amp;": "&amp;CHAR(34)&amp;SUBSTITUTE(CriteriTecnici!$C1192,CHAR(34),"'")&amp;CHAR(34)&amp;", "&amp;CHAR(34)&amp;"criterionId"&amp;CHAR(34)&amp;": "&amp;CHAR(34)&amp;SUBSTITUTE(CriteriTecnici!$D1192,CHAR(34),"'")&amp;CHAR(34)&amp;", "&amp;CHAR(34)&amp;"kind"&amp;CHAR(34)&amp;": "&amp;CHAR(34)&amp;SUBSTITUTE(CriteriTecnici!$F1192,CHAR(34),"'")&amp;CHAR(34)&amp;", "&amp;CHAR(34)&amp;"value"&amp;CHAR(34)&amp;": "&amp;SUBSTITUTE(TRIM(ROUND(IFERROR(CriteriTecnici!$N1192*1,IFERROR(NUMBERVALUE(CriteriTecnici!$N1192,".",","),IFERROR(NUMBERVALUE(CriteriTecnici!$N1192,",","."),0))),4)&amp;""),",",".")&amp;", "&amp;CHAR(34)&amp;"numerator"&amp;CHAR(34)&amp;": "&amp;SUBSTITUTE(TRIM(ROUND(IFERROR(CriteriTecnici!$K1192*1,IFERROR(NUMBERVALUE(CriteriTecnici!$K1192,".",","),IFERROR(NUMBERVALUE(CriteriTecnici!$K1192,",","."),0))),4)&amp;""),",",".")&amp;", "&amp;CHAR(34)&amp;"denominator"&amp;CHAR(34)&amp;": "&amp;SUBSTITUTE(TRIM(ROUND(IFERROR(CriteriTecnici!$L1192*1,IFERROR(NUMBERVALUE(CriteriTecnici!$L1192,".",","),IFERROR(NUMBERVALUE(CriteriTecnici!$L1192,",","."),0))),4)&amp;""),",",".")&amp;", "&amp;CHAR(34)&amp;"flag"&amp;CHAR(34)&amp;": "&amp;SUBSTITUTE(TRIM(ROUND(IFERROR(CriteriTecnici!$M1192*1,IFERROR(NUMBERVALUE(CriteriTecnici!$M1192,".",","),IFERROR(NUMBERVALUE(CriteriTecnici!$M1192,",","."),0))),4)&amp;""),",",".")&amp;", "&amp;CHAR(34)&amp;"rawScore"&amp;CHAR(34)&amp;": "&amp;SUBSTITUTE(TRIM(ROUND(IFERROR(CriteriTecnici!$O1192*1,IFERROR(NUMBERVALUE(CriteriTecnici!$O1192,".",","),IFERROR(NUMBERVALUE(CriteriTecnici!$O1192,",","."),0))),4)&amp;""),",",".")&amp;CHAR(125)&amp;IF(TRUE,",",""))</f>
        <v/>
      </c>
    </row>
    <row r="1413">
      <c r="A1413" s="38">
        <f>IF(CriteriTecnici!$A1193="","","    "&amp;CHAR(123)&amp;CHAR(34)&amp;"bidderId"&amp;CHAR(34)&amp;": "&amp;CHAR(34)&amp;SUBSTITUTE(CriteriTecnici!$A1193,CHAR(34),"'")&amp;CHAR(34)&amp;", "&amp;CHAR(34)&amp;"lotId"&amp;CHAR(34)&amp;": "&amp;CHAR(34)&amp;SUBSTITUTE(CriteriTecnici!$C1193,CHAR(34),"'")&amp;CHAR(34)&amp;", "&amp;CHAR(34)&amp;"criterionId"&amp;CHAR(34)&amp;": "&amp;CHAR(34)&amp;SUBSTITUTE(CriteriTecnici!$D1193,CHAR(34),"'")&amp;CHAR(34)&amp;", "&amp;CHAR(34)&amp;"kind"&amp;CHAR(34)&amp;": "&amp;CHAR(34)&amp;SUBSTITUTE(CriteriTecnici!$F1193,CHAR(34),"'")&amp;CHAR(34)&amp;", "&amp;CHAR(34)&amp;"value"&amp;CHAR(34)&amp;": "&amp;SUBSTITUTE(TRIM(ROUND(IFERROR(CriteriTecnici!$N1193*1,IFERROR(NUMBERVALUE(CriteriTecnici!$N1193,".",","),IFERROR(NUMBERVALUE(CriteriTecnici!$N1193,",","."),0))),4)&amp;""),",",".")&amp;", "&amp;CHAR(34)&amp;"numerator"&amp;CHAR(34)&amp;": "&amp;SUBSTITUTE(TRIM(ROUND(IFERROR(CriteriTecnici!$K1193*1,IFERROR(NUMBERVALUE(CriteriTecnici!$K1193,".",","),IFERROR(NUMBERVALUE(CriteriTecnici!$K1193,",","."),0))),4)&amp;""),",",".")&amp;", "&amp;CHAR(34)&amp;"denominator"&amp;CHAR(34)&amp;": "&amp;SUBSTITUTE(TRIM(ROUND(IFERROR(CriteriTecnici!$L1193*1,IFERROR(NUMBERVALUE(CriteriTecnici!$L1193,".",","),IFERROR(NUMBERVALUE(CriteriTecnici!$L1193,",","."),0))),4)&amp;""),",",".")&amp;", "&amp;CHAR(34)&amp;"flag"&amp;CHAR(34)&amp;": "&amp;SUBSTITUTE(TRIM(ROUND(IFERROR(CriteriTecnici!$M1193*1,IFERROR(NUMBERVALUE(CriteriTecnici!$M1193,".",","),IFERROR(NUMBERVALUE(CriteriTecnici!$M1193,",","."),0))),4)&amp;""),",",".")&amp;", "&amp;CHAR(34)&amp;"rawScore"&amp;CHAR(34)&amp;": "&amp;SUBSTITUTE(TRIM(ROUND(IFERROR(CriteriTecnici!$O1193*1,IFERROR(NUMBERVALUE(CriteriTecnici!$O1193,".",","),IFERROR(NUMBERVALUE(CriteriTecnici!$O1193,",","."),0))),4)&amp;""),",",".")&amp;CHAR(125)&amp;IF(TRUE,",",""))</f>
        <v/>
      </c>
    </row>
    <row r="1414">
      <c r="A1414" s="38">
        <f>IF(CriteriTecnici!$A1194="","","    "&amp;CHAR(123)&amp;CHAR(34)&amp;"bidderId"&amp;CHAR(34)&amp;": "&amp;CHAR(34)&amp;SUBSTITUTE(CriteriTecnici!$A1194,CHAR(34),"'")&amp;CHAR(34)&amp;", "&amp;CHAR(34)&amp;"lotId"&amp;CHAR(34)&amp;": "&amp;CHAR(34)&amp;SUBSTITUTE(CriteriTecnici!$C1194,CHAR(34),"'")&amp;CHAR(34)&amp;", "&amp;CHAR(34)&amp;"criterionId"&amp;CHAR(34)&amp;": "&amp;CHAR(34)&amp;SUBSTITUTE(CriteriTecnici!$D1194,CHAR(34),"'")&amp;CHAR(34)&amp;", "&amp;CHAR(34)&amp;"kind"&amp;CHAR(34)&amp;": "&amp;CHAR(34)&amp;SUBSTITUTE(CriteriTecnici!$F1194,CHAR(34),"'")&amp;CHAR(34)&amp;", "&amp;CHAR(34)&amp;"value"&amp;CHAR(34)&amp;": "&amp;SUBSTITUTE(TRIM(ROUND(IFERROR(CriteriTecnici!$N1194*1,IFERROR(NUMBERVALUE(CriteriTecnici!$N1194,".",","),IFERROR(NUMBERVALUE(CriteriTecnici!$N1194,",","."),0))),4)&amp;""),",",".")&amp;", "&amp;CHAR(34)&amp;"numerator"&amp;CHAR(34)&amp;": "&amp;SUBSTITUTE(TRIM(ROUND(IFERROR(CriteriTecnici!$K1194*1,IFERROR(NUMBERVALUE(CriteriTecnici!$K1194,".",","),IFERROR(NUMBERVALUE(CriteriTecnici!$K1194,",","."),0))),4)&amp;""),",",".")&amp;", "&amp;CHAR(34)&amp;"denominator"&amp;CHAR(34)&amp;": "&amp;SUBSTITUTE(TRIM(ROUND(IFERROR(CriteriTecnici!$L1194*1,IFERROR(NUMBERVALUE(CriteriTecnici!$L1194,".",","),IFERROR(NUMBERVALUE(CriteriTecnici!$L1194,",","."),0))),4)&amp;""),",",".")&amp;", "&amp;CHAR(34)&amp;"flag"&amp;CHAR(34)&amp;": "&amp;SUBSTITUTE(TRIM(ROUND(IFERROR(CriteriTecnici!$M1194*1,IFERROR(NUMBERVALUE(CriteriTecnici!$M1194,".",","),IFERROR(NUMBERVALUE(CriteriTecnici!$M1194,",","."),0))),4)&amp;""),",",".")&amp;", "&amp;CHAR(34)&amp;"rawScore"&amp;CHAR(34)&amp;": "&amp;SUBSTITUTE(TRIM(ROUND(IFERROR(CriteriTecnici!$O1194*1,IFERROR(NUMBERVALUE(CriteriTecnici!$O1194,".",","),IFERROR(NUMBERVALUE(CriteriTecnici!$O1194,",","."),0))),4)&amp;""),",",".")&amp;CHAR(125)&amp;IF(TRUE,",",""))</f>
        <v/>
      </c>
    </row>
    <row r="1415">
      <c r="A1415" s="38">
        <f>IF(CriteriTecnici!$A1195="","","    "&amp;CHAR(123)&amp;CHAR(34)&amp;"bidderId"&amp;CHAR(34)&amp;": "&amp;CHAR(34)&amp;SUBSTITUTE(CriteriTecnici!$A1195,CHAR(34),"'")&amp;CHAR(34)&amp;", "&amp;CHAR(34)&amp;"lotId"&amp;CHAR(34)&amp;": "&amp;CHAR(34)&amp;SUBSTITUTE(CriteriTecnici!$C1195,CHAR(34),"'")&amp;CHAR(34)&amp;", "&amp;CHAR(34)&amp;"criterionId"&amp;CHAR(34)&amp;": "&amp;CHAR(34)&amp;SUBSTITUTE(CriteriTecnici!$D1195,CHAR(34),"'")&amp;CHAR(34)&amp;", "&amp;CHAR(34)&amp;"kind"&amp;CHAR(34)&amp;": "&amp;CHAR(34)&amp;SUBSTITUTE(CriteriTecnici!$F1195,CHAR(34),"'")&amp;CHAR(34)&amp;", "&amp;CHAR(34)&amp;"value"&amp;CHAR(34)&amp;": "&amp;SUBSTITUTE(TRIM(ROUND(IFERROR(CriteriTecnici!$N1195*1,IFERROR(NUMBERVALUE(CriteriTecnici!$N1195,".",","),IFERROR(NUMBERVALUE(CriteriTecnici!$N1195,",","."),0))),4)&amp;""),",",".")&amp;", "&amp;CHAR(34)&amp;"numerator"&amp;CHAR(34)&amp;": "&amp;SUBSTITUTE(TRIM(ROUND(IFERROR(CriteriTecnici!$K1195*1,IFERROR(NUMBERVALUE(CriteriTecnici!$K1195,".",","),IFERROR(NUMBERVALUE(CriteriTecnici!$K1195,",","."),0))),4)&amp;""),",",".")&amp;", "&amp;CHAR(34)&amp;"denominator"&amp;CHAR(34)&amp;": "&amp;SUBSTITUTE(TRIM(ROUND(IFERROR(CriteriTecnici!$L1195*1,IFERROR(NUMBERVALUE(CriteriTecnici!$L1195,".",","),IFERROR(NUMBERVALUE(CriteriTecnici!$L1195,",","."),0))),4)&amp;""),",",".")&amp;", "&amp;CHAR(34)&amp;"flag"&amp;CHAR(34)&amp;": "&amp;SUBSTITUTE(TRIM(ROUND(IFERROR(CriteriTecnici!$M1195*1,IFERROR(NUMBERVALUE(CriteriTecnici!$M1195,".",","),IFERROR(NUMBERVALUE(CriteriTecnici!$M1195,",","."),0))),4)&amp;""),",",".")&amp;", "&amp;CHAR(34)&amp;"rawScore"&amp;CHAR(34)&amp;": "&amp;SUBSTITUTE(TRIM(ROUND(IFERROR(CriteriTecnici!$O1195*1,IFERROR(NUMBERVALUE(CriteriTecnici!$O1195,".",","),IFERROR(NUMBERVALUE(CriteriTecnici!$O1195,",","."),0))),4)&amp;""),",",".")&amp;CHAR(125)&amp;IF(TRUE,",",""))</f>
        <v/>
      </c>
    </row>
    <row r="1416">
      <c r="A1416" s="38">
        <f>IF(CriteriTecnici!$A1196="","","    "&amp;CHAR(123)&amp;CHAR(34)&amp;"bidderId"&amp;CHAR(34)&amp;": "&amp;CHAR(34)&amp;SUBSTITUTE(CriteriTecnici!$A1196,CHAR(34),"'")&amp;CHAR(34)&amp;", "&amp;CHAR(34)&amp;"lotId"&amp;CHAR(34)&amp;": "&amp;CHAR(34)&amp;SUBSTITUTE(CriteriTecnici!$C1196,CHAR(34),"'")&amp;CHAR(34)&amp;", "&amp;CHAR(34)&amp;"criterionId"&amp;CHAR(34)&amp;": "&amp;CHAR(34)&amp;SUBSTITUTE(CriteriTecnici!$D1196,CHAR(34),"'")&amp;CHAR(34)&amp;", "&amp;CHAR(34)&amp;"kind"&amp;CHAR(34)&amp;": "&amp;CHAR(34)&amp;SUBSTITUTE(CriteriTecnici!$F1196,CHAR(34),"'")&amp;CHAR(34)&amp;", "&amp;CHAR(34)&amp;"value"&amp;CHAR(34)&amp;": "&amp;SUBSTITUTE(TRIM(ROUND(IFERROR(CriteriTecnici!$N1196*1,IFERROR(NUMBERVALUE(CriteriTecnici!$N1196,".",","),IFERROR(NUMBERVALUE(CriteriTecnici!$N1196,",","."),0))),4)&amp;""),",",".")&amp;", "&amp;CHAR(34)&amp;"numerator"&amp;CHAR(34)&amp;": "&amp;SUBSTITUTE(TRIM(ROUND(IFERROR(CriteriTecnici!$K1196*1,IFERROR(NUMBERVALUE(CriteriTecnici!$K1196,".",","),IFERROR(NUMBERVALUE(CriteriTecnici!$K1196,",","."),0))),4)&amp;""),",",".")&amp;", "&amp;CHAR(34)&amp;"denominator"&amp;CHAR(34)&amp;": "&amp;SUBSTITUTE(TRIM(ROUND(IFERROR(CriteriTecnici!$L1196*1,IFERROR(NUMBERVALUE(CriteriTecnici!$L1196,".",","),IFERROR(NUMBERVALUE(CriteriTecnici!$L1196,",","."),0))),4)&amp;""),",",".")&amp;", "&amp;CHAR(34)&amp;"flag"&amp;CHAR(34)&amp;": "&amp;SUBSTITUTE(TRIM(ROUND(IFERROR(CriteriTecnici!$M1196*1,IFERROR(NUMBERVALUE(CriteriTecnici!$M1196,".",","),IFERROR(NUMBERVALUE(CriteriTecnici!$M1196,",","."),0))),4)&amp;""),",",".")&amp;", "&amp;CHAR(34)&amp;"rawScore"&amp;CHAR(34)&amp;": "&amp;SUBSTITUTE(TRIM(ROUND(IFERROR(CriteriTecnici!$O1196*1,IFERROR(NUMBERVALUE(CriteriTecnici!$O1196,".",","),IFERROR(NUMBERVALUE(CriteriTecnici!$O1196,",","."),0))),4)&amp;""),",",".")&amp;CHAR(125)&amp;IF(TRUE,",",""))</f>
        <v/>
      </c>
    </row>
    <row r="1417">
      <c r="A1417" s="38">
        <f>IF(CriteriTecnici!$A1197="","","    "&amp;CHAR(123)&amp;CHAR(34)&amp;"bidderId"&amp;CHAR(34)&amp;": "&amp;CHAR(34)&amp;SUBSTITUTE(CriteriTecnici!$A1197,CHAR(34),"'")&amp;CHAR(34)&amp;", "&amp;CHAR(34)&amp;"lotId"&amp;CHAR(34)&amp;": "&amp;CHAR(34)&amp;SUBSTITUTE(CriteriTecnici!$C1197,CHAR(34),"'")&amp;CHAR(34)&amp;", "&amp;CHAR(34)&amp;"criterionId"&amp;CHAR(34)&amp;": "&amp;CHAR(34)&amp;SUBSTITUTE(CriteriTecnici!$D1197,CHAR(34),"'")&amp;CHAR(34)&amp;", "&amp;CHAR(34)&amp;"kind"&amp;CHAR(34)&amp;": "&amp;CHAR(34)&amp;SUBSTITUTE(CriteriTecnici!$F1197,CHAR(34),"'")&amp;CHAR(34)&amp;", "&amp;CHAR(34)&amp;"value"&amp;CHAR(34)&amp;": "&amp;SUBSTITUTE(TRIM(ROUND(IFERROR(CriteriTecnici!$N1197*1,IFERROR(NUMBERVALUE(CriteriTecnici!$N1197,".",","),IFERROR(NUMBERVALUE(CriteriTecnici!$N1197,",","."),0))),4)&amp;""),",",".")&amp;", "&amp;CHAR(34)&amp;"numerator"&amp;CHAR(34)&amp;": "&amp;SUBSTITUTE(TRIM(ROUND(IFERROR(CriteriTecnici!$K1197*1,IFERROR(NUMBERVALUE(CriteriTecnici!$K1197,".",","),IFERROR(NUMBERVALUE(CriteriTecnici!$K1197,",","."),0))),4)&amp;""),",",".")&amp;", "&amp;CHAR(34)&amp;"denominator"&amp;CHAR(34)&amp;": "&amp;SUBSTITUTE(TRIM(ROUND(IFERROR(CriteriTecnici!$L1197*1,IFERROR(NUMBERVALUE(CriteriTecnici!$L1197,".",","),IFERROR(NUMBERVALUE(CriteriTecnici!$L1197,",","."),0))),4)&amp;""),",",".")&amp;", "&amp;CHAR(34)&amp;"flag"&amp;CHAR(34)&amp;": "&amp;SUBSTITUTE(TRIM(ROUND(IFERROR(CriteriTecnici!$M1197*1,IFERROR(NUMBERVALUE(CriteriTecnici!$M1197,".",","),IFERROR(NUMBERVALUE(CriteriTecnici!$M1197,",","."),0))),4)&amp;""),",",".")&amp;", "&amp;CHAR(34)&amp;"rawScore"&amp;CHAR(34)&amp;": "&amp;SUBSTITUTE(TRIM(ROUND(IFERROR(CriteriTecnici!$O1197*1,IFERROR(NUMBERVALUE(CriteriTecnici!$O1197,".",","),IFERROR(NUMBERVALUE(CriteriTecnici!$O1197,",","."),0))),4)&amp;""),",",".")&amp;CHAR(125)&amp;IF(TRUE,",",""))</f>
        <v/>
      </c>
    </row>
    <row r="1418">
      <c r="A1418" s="38">
        <f>IF(CriteriTecnici!$A1198="","","    "&amp;CHAR(123)&amp;CHAR(34)&amp;"bidderId"&amp;CHAR(34)&amp;": "&amp;CHAR(34)&amp;SUBSTITUTE(CriteriTecnici!$A1198,CHAR(34),"'")&amp;CHAR(34)&amp;", "&amp;CHAR(34)&amp;"lotId"&amp;CHAR(34)&amp;": "&amp;CHAR(34)&amp;SUBSTITUTE(CriteriTecnici!$C1198,CHAR(34),"'")&amp;CHAR(34)&amp;", "&amp;CHAR(34)&amp;"criterionId"&amp;CHAR(34)&amp;": "&amp;CHAR(34)&amp;SUBSTITUTE(CriteriTecnici!$D1198,CHAR(34),"'")&amp;CHAR(34)&amp;", "&amp;CHAR(34)&amp;"kind"&amp;CHAR(34)&amp;": "&amp;CHAR(34)&amp;SUBSTITUTE(CriteriTecnici!$F1198,CHAR(34),"'")&amp;CHAR(34)&amp;", "&amp;CHAR(34)&amp;"value"&amp;CHAR(34)&amp;": "&amp;SUBSTITUTE(TRIM(ROUND(IFERROR(CriteriTecnici!$N1198*1,IFERROR(NUMBERVALUE(CriteriTecnici!$N1198,".",","),IFERROR(NUMBERVALUE(CriteriTecnici!$N1198,",","."),0))),4)&amp;""),",",".")&amp;", "&amp;CHAR(34)&amp;"numerator"&amp;CHAR(34)&amp;": "&amp;SUBSTITUTE(TRIM(ROUND(IFERROR(CriteriTecnici!$K1198*1,IFERROR(NUMBERVALUE(CriteriTecnici!$K1198,".",","),IFERROR(NUMBERVALUE(CriteriTecnici!$K1198,",","."),0))),4)&amp;""),",",".")&amp;", "&amp;CHAR(34)&amp;"denominator"&amp;CHAR(34)&amp;": "&amp;SUBSTITUTE(TRIM(ROUND(IFERROR(CriteriTecnici!$L1198*1,IFERROR(NUMBERVALUE(CriteriTecnici!$L1198,".",","),IFERROR(NUMBERVALUE(CriteriTecnici!$L1198,",","."),0))),4)&amp;""),",",".")&amp;", "&amp;CHAR(34)&amp;"flag"&amp;CHAR(34)&amp;": "&amp;SUBSTITUTE(TRIM(ROUND(IFERROR(CriteriTecnici!$M1198*1,IFERROR(NUMBERVALUE(CriteriTecnici!$M1198,".",","),IFERROR(NUMBERVALUE(CriteriTecnici!$M1198,",","."),0))),4)&amp;""),",",".")&amp;", "&amp;CHAR(34)&amp;"rawScore"&amp;CHAR(34)&amp;": "&amp;SUBSTITUTE(TRIM(ROUND(IFERROR(CriteriTecnici!$O1198*1,IFERROR(NUMBERVALUE(CriteriTecnici!$O1198,".",","),IFERROR(NUMBERVALUE(CriteriTecnici!$O1198,",","."),0))),4)&amp;""),",",".")&amp;CHAR(125)&amp;IF(TRUE,",",""))</f>
        <v/>
      </c>
    </row>
    <row r="1419">
      <c r="A1419" s="38">
        <f>IF(CriteriTecnici!$A1199="","","    "&amp;CHAR(123)&amp;CHAR(34)&amp;"bidderId"&amp;CHAR(34)&amp;": "&amp;CHAR(34)&amp;SUBSTITUTE(CriteriTecnici!$A1199,CHAR(34),"'")&amp;CHAR(34)&amp;", "&amp;CHAR(34)&amp;"lotId"&amp;CHAR(34)&amp;": "&amp;CHAR(34)&amp;SUBSTITUTE(CriteriTecnici!$C1199,CHAR(34),"'")&amp;CHAR(34)&amp;", "&amp;CHAR(34)&amp;"criterionId"&amp;CHAR(34)&amp;": "&amp;CHAR(34)&amp;SUBSTITUTE(CriteriTecnici!$D1199,CHAR(34),"'")&amp;CHAR(34)&amp;", "&amp;CHAR(34)&amp;"kind"&amp;CHAR(34)&amp;": "&amp;CHAR(34)&amp;SUBSTITUTE(CriteriTecnici!$F1199,CHAR(34),"'")&amp;CHAR(34)&amp;", "&amp;CHAR(34)&amp;"value"&amp;CHAR(34)&amp;": "&amp;SUBSTITUTE(TRIM(ROUND(IFERROR(CriteriTecnici!$N1199*1,IFERROR(NUMBERVALUE(CriteriTecnici!$N1199,".",","),IFERROR(NUMBERVALUE(CriteriTecnici!$N1199,",","."),0))),4)&amp;""),",",".")&amp;", "&amp;CHAR(34)&amp;"numerator"&amp;CHAR(34)&amp;": "&amp;SUBSTITUTE(TRIM(ROUND(IFERROR(CriteriTecnici!$K1199*1,IFERROR(NUMBERVALUE(CriteriTecnici!$K1199,".",","),IFERROR(NUMBERVALUE(CriteriTecnici!$K1199,",","."),0))),4)&amp;""),",",".")&amp;", "&amp;CHAR(34)&amp;"denominator"&amp;CHAR(34)&amp;": "&amp;SUBSTITUTE(TRIM(ROUND(IFERROR(CriteriTecnici!$L1199*1,IFERROR(NUMBERVALUE(CriteriTecnici!$L1199,".",","),IFERROR(NUMBERVALUE(CriteriTecnici!$L1199,",","."),0))),4)&amp;""),",",".")&amp;", "&amp;CHAR(34)&amp;"flag"&amp;CHAR(34)&amp;": "&amp;SUBSTITUTE(TRIM(ROUND(IFERROR(CriteriTecnici!$M1199*1,IFERROR(NUMBERVALUE(CriteriTecnici!$M1199,".",","),IFERROR(NUMBERVALUE(CriteriTecnici!$M1199,",","."),0))),4)&amp;""),",",".")&amp;", "&amp;CHAR(34)&amp;"rawScore"&amp;CHAR(34)&amp;": "&amp;SUBSTITUTE(TRIM(ROUND(IFERROR(CriteriTecnici!$O1199*1,IFERROR(NUMBERVALUE(CriteriTecnici!$O1199,".",","),IFERROR(NUMBERVALUE(CriteriTecnici!$O1199,",","."),0))),4)&amp;""),",",".")&amp;CHAR(125)&amp;IF(TRUE,",",""))</f>
        <v/>
      </c>
    </row>
    <row r="1420">
      <c r="A1420" s="38">
        <f>IF(CriteriTecnici!$A1200="","","    "&amp;CHAR(123)&amp;CHAR(34)&amp;"bidderId"&amp;CHAR(34)&amp;": "&amp;CHAR(34)&amp;SUBSTITUTE(CriteriTecnici!$A1200,CHAR(34),"'")&amp;CHAR(34)&amp;", "&amp;CHAR(34)&amp;"lotId"&amp;CHAR(34)&amp;": "&amp;CHAR(34)&amp;SUBSTITUTE(CriteriTecnici!$C1200,CHAR(34),"'")&amp;CHAR(34)&amp;", "&amp;CHAR(34)&amp;"criterionId"&amp;CHAR(34)&amp;": "&amp;CHAR(34)&amp;SUBSTITUTE(CriteriTecnici!$D1200,CHAR(34),"'")&amp;CHAR(34)&amp;", "&amp;CHAR(34)&amp;"kind"&amp;CHAR(34)&amp;": "&amp;CHAR(34)&amp;SUBSTITUTE(CriteriTecnici!$F1200,CHAR(34),"'")&amp;CHAR(34)&amp;", "&amp;CHAR(34)&amp;"value"&amp;CHAR(34)&amp;": "&amp;SUBSTITUTE(TRIM(ROUND(IFERROR(CriteriTecnici!$N1200*1,IFERROR(NUMBERVALUE(CriteriTecnici!$N1200,".",","),IFERROR(NUMBERVALUE(CriteriTecnici!$N1200,",","."),0))),4)&amp;""),",",".")&amp;", "&amp;CHAR(34)&amp;"numerator"&amp;CHAR(34)&amp;": "&amp;SUBSTITUTE(TRIM(ROUND(IFERROR(CriteriTecnici!$K1200*1,IFERROR(NUMBERVALUE(CriteriTecnici!$K1200,".",","),IFERROR(NUMBERVALUE(CriteriTecnici!$K1200,",","."),0))),4)&amp;""),",",".")&amp;", "&amp;CHAR(34)&amp;"denominator"&amp;CHAR(34)&amp;": "&amp;SUBSTITUTE(TRIM(ROUND(IFERROR(CriteriTecnici!$L1200*1,IFERROR(NUMBERVALUE(CriteriTecnici!$L1200,".",","),IFERROR(NUMBERVALUE(CriteriTecnici!$L1200,",","."),0))),4)&amp;""),",",".")&amp;", "&amp;CHAR(34)&amp;"flag"&amp;CHAR(34)&amp;": "&amp;SUBSTITUTE(TRIM(ROUND(IFERROR(CriteriTecnici!$M1200*1,IFERROR(NUMBERVALUE(CriteriTecnici!$M1200,".",","),IFERROR(NUMBERVALUE(CriteriTecnici!$M1200,",","."),0))),4)&amp;""),",",".")&amp;", "&amp;CHAR(34)&amp;"rawScore"&amp;CHAR(34)&amp;": "&amp;SUBSTITUTE(TRIM(ROUND(IFERROR(CriteriTecnici!$O1200*1,IFERROR(NUMBERVALUE(CriteriTecnici!$O1200,".",","),IFERROR(NUMBERVALUE(CriteriTecnici!$O1200,",","."),0))),4)&amp;""),",",".")&amp;CHAR(125)&amp;IF(TRUE,",",""))</f>
        <v/>
      </c>
    </row>
    <row r="1421">
      <c r="A1421" s="38">
        <f>IF(CriteriTecnici!$A1201="","","    "&amp;CHAR(123)&amp;CHAR(34)&amp;"bidderId"&amp;CHAR(34)&amp;": "&amp;CHAR(34)&amp;SUBSTITUTE(CriteriTecnici!$A1201,CHAR(34),"'")&amp;CHAR(34)&amp;", "&amp;CHAR(34)&amp;"lotId"&amp;CHAR(34)&amp;": "&amp;CHAR(34)&amp;SUBSTITUTE(CriteriTecnici!$C1201,CHAR(34),"'")&amp;CHAR(34)&amp;", "&amp;CHAR(34)&amp;"criterionId"&amp;CHAR(34)&amp;": "&amp;CHAR(34)&amp;SUBSTITUTE(CriteriTecnici!$D1201,CHAR(34),"'")&amp;CHAR(34)&amp;", "&amp;CHAR(34)&amp;"kind"&amp;CHAR(34)&amp;": "&amp;CHAR(34)&amp;SUBSTITUTE(CriteriTecnici!$F1201,CHAR(34),"'")&amp;CHAR(34)&amp;", "&amp;CHAR(34)&amp;"value"&amp;CHAR(34)&amp;": "&amp;SUBSTITUTE(TRIM(ROUND(IFERROR(CriteriTecnici!$N1201*1,IFERROR(NUMBERVALUE(CriteriTecnici!$N1201,".",","),IFERROR(NUMBERVALUE(CriteriTecnici!$N1201,",","."),0))),4)&amp;""),",",".")&amp;", "&amp;CHAR(34)&amp;"numerator"&amp;CHAR(34)&amp;": "&amp;SUBSTITUTE(TRIM(ROUND(IFERROR(CriteriTecnici!$K1201*1,IFERROR(NUMBERVALUE(CriteriTecnici!$K1201,".",","),IFERROR(NUMBERVALUE(CriteriTecnici!$K1201,",","."),0))),4)&amp;""),",",".")&amp;", "&amp;CHAR(34)&amp;"denominator"&amp;CHAR(34)&amp;": "&amp;SUBSTITUTE(TRIM(ROUND(IFERROR(CriteriTecnici!$L1201*1,IFERROR(NUMBERVALUE(CriteriTecnici!$L1201,".",","),IFERROR(NUMBERVALUE(CriteriTecnici!$L1201,",","."),0))),4)&amp;""),",",".")&amp;", "&amp;CHAR(34)&amp;"flag"&amp;CHAR(34)&amp;": "&amp;SUBSTITUTE(TRIM(ROUND(IFERROR(CriteriTecnici!$M1201*1,IFERROR(NUMBERVALUE(CriteriTecnici!$M1201,".",","),IFERROR(NUMBERVALUE(CriteriTecnici!$M1201,",","."),0))),4)&amp;""),",",".")&amp;", "&amp;CHAR(34)&amp;"rawScore"&amp;CHAR(34)&amp;": "&amp;SUBSTITUTE(TRIM(ROUND(IFERROR(CriteriTecnici!$O1201*1,IFERROR(NUMBERVALUE(CriteriTecnici!$O1201,".",","),IFERROR(NUMBERVALUE(CriteriTecnici!$O1201,",","."),0))),4)&amp;""),",",".")&amp;CHAR(125)&amp;IF(TRUE,",",""))</f>
        <v/>
      </c>
    </row>
    <row r="1422">
      <c r="A1422" s="38">
        <f>IF(CriteriTecnici!$A1202="","","    "&amp;CHAR(123)&amp;CHAR(34)&amp;"bidderId"&amp;CHAR(34)&amp;": "&amp;CHAR(34)&amp;SUBSTITUTE(CriteriTecnici!$A1202,CHAR(34),"'")&amp;CHAR(34)&amp;", "&amp;CHAR(34)&amp;"lotId"&amp;CHAR(34)&amp;": "&amp;CHAR(34)&amp;SUBSTITUTE(CriteriTecnici!$C1202,CHAR(34),"'")&amp;CHAR(34)&amp;", "&amp;CHAR(34)&amp;"criterionId"&amp;CHAR(34)&amp;": "&amp;CHAR(34)&amp;SUBSTITUTE(CriteriTecnici!$D1202,CHAR(34),"'")&amp;CHAR(34)&amp;", "&amp;CHAR(34)&amp;"kind"&amp;CHAR(34)&amp;": "&amp;CHAR(34)&amp;SUBSTITUTE(CriteriTecnici!$F1202,CHAR(34),"'")&amp;CHAR(34)&amp;", "&amp;CHAR(34)&amp;"value"&amp;CHAR(34)&amp;": "&amp;SUBSTITUTE(TRIM(ROUND(IFERROR(CriteriTecnici!$N1202*1,IFERROR(NUMBERVALUE(CriteriTecnici!$N1202,".",","),IFERROR(NUMBERVALUE(CriteriTecnici!$N1202,",","."),0))),4)&amp;""),",",".")&amp;", "&amp;CHAR(34)&amp;"numerator"&amp;CHAR(34)&amp;": "&amp;SUBSTITUTE(TRIM(ROUND(IFERROR(CriteriTecnici!$K1202*1,IFERROR(NUMBERVALUE(CriteriTecnici!$K1202,".",","),IFERROR(NUMBERVALUE(CriteriTecnici!$K1202,",","."),0))),4)&amp;""),",",".")&amp;", "&amp;CHAR(34)&amp;"denominator"&amp;CHAR(34)&amp;": "&amp;SUBSTITUTE(TRIM(ROUND(IFERROR(CriteriTecnici!$L1202*1,IFERROR(NUMBERVALUE(CriteriTecnici!$L1202,".",","),IFERROR(NUMBERVALUE(CriteriTecnici!$L1202,",","."),0))),4)&amp;""),",",".")&amp;", "&amp;CHAR(34)&amp;"flag"&amp;CHAR(34)&amp;": "&amp;SUBSTITUTE(TRIM(ROUND(IFERROR(CriteriTecnici!$M1202*1,IFERROR(NUMBERVALUE(CriteriTecnici!$M1202,".",","),IFERROR(NUMBERVALUE(CriteriTecnici!$M1202,",","."),0))),4)&amp;""),",",".")&amp;", "&amp;CHAR(34)&amp;"rawScore"&amp;CHAR(34)&amp;": "&amp;SUBSTITUTE(TRIM(ROUND(IFERROR(CriteriTecnici!$O1202*1,IFERROR(NUMBERVALUE(CriteriTecnici!$O1202,".",","),IFERROR(NUMBERVALUE(CriteriTecnici!$O1202,",","."),0))),4)&amp;""),",",".")&amp;CHAR(125)&amp;IF(TRUE,",",""))</f>
        <v/>
      </c>
    </row>
    <row r="1423">
      <c r="A1423" s="38">
        <f>IF(CriteriTecnici!$A1203="","","    "&amp;CHAR(123)&amp;CHAR(34)&amp;"bidderId"&amp;CHAR(34)&amp;": "&amp;CHAR(34)&amp;SUBSTITUTE(CriteriTecnici!$A1203,CHAR(34),"'")&amp;CHAR(34)&amp;", "&amp;CHAR(34)&amp;"lotId"&amp;CHAR(34)&amp;": "&amp;CHAR(34)&amp;SUBSTITUTE(CriteriTecnici!$C1203,CHAR(34),"'")&amp;CHAR(34)&amp;", "&amp;CHAR(34)&amp;"criterionId"&amp;CHAR(34)&amp;": "&amp;CHAR(34)&amp;SUBSTITUTE(CriteriTecnici!$D1203,CHAR(34),"'")&amp;CHAR(34)&amp;", "&amp;CHAR(34)&amp;"kind"&amp;CHAR(34)&amp;": "&amp;CHAR(34)&amp;SUBSTITUTE(CriteriTecnici!$F1203,CHAR(34),"'")&amp;CHAR(34)&amp;", "&amp;CHAR(34)&amp;"value"&amp;CHAR(34)&amp;": "&amp;SUBSTITUTE(TRIM(ROUND(IFERROR(CriteriTecnici!$N1203*1,IFERROR(NUMBERVALUE(CriteriTecnici!$N1203,".",","),IFERROR(NUMBERVALUE(CriteriTecnici!$N1203,",","."),0))),4)&amp;""),",",".")&amp;", "&amp;CHAR(34)&amp;"numerator"&amp;CHAR(34)&amp;": "&amp;SUBSTITUTE(TRIM(ROUND(IFERROR(CriteriTecnici!$K1203*1,IFERROR(NUMBERVALUE(CriteriTecnici!$K1203,".",","),IFERROR(NUMBERVALUE(CriteriTecnici!$K1203,",","."),0))),4)&amp;""),",",".")&amp;", "&amp;CHAR(34)&amp;"denominator"&amp;CHAR(34)&amp;": "&amp;SUBSTITUTE(TRIM(ROUND(IFERROR(CriteriTecnici!$L1203*1,IFERROR(NUMBERVALUE(CriteriTecnici!$L1203,".",","),IFERROR(NUMBERVALUE(CriteriTecnici!$L1203,",","."),0))),4)&amp;""),",",".")&amp;", "&amp;CHAR(34)&amp;"flag"&amp;CHAR(34)&amp;": "&amp;SUBSTITUTE(TRIM(ROUND(IFERROR(CriteriTecnici!$M1203*1,IFERROR(NUMBERVALUE(CriteriTecnici!$M1203,".",","),IFERROR(NUMBERVALUE(CriteriTecnici!$M1203,",","."),0))),4)&amp;""),",",".")&amp;", "&amp;CHAR(34)&amp;"rawScore"&amp;CHAR(34)&amp;": "&amp;SUBSTITUTE(TRIM(ROUND(IFERROR(CriteriTecnici!$O1203*1,IFERROR(NUMBERVALUE(CriteriTecnici!$O1203,".",","),IFERROR(NUMBERVALUE(CriteriTecnici!$O1203,",","."),0))),4)&amp;""),",",".")&amp;CHAR(125)&amp;IF(TRUE,",",""))</f>
        <v/>
      </c>
    </row>
    <row r="1424">
      <c r="A1424" s="38">
        <f>IF(CriteriTecnici!$A1204="","","    "&amp;CHAR(123)&amp;CHAR(34)&amp;"bidderId"&amp;CHAR(34)&amp;": "&amp;CHAR(34)&amp;SUBSTITUTE(CriteriTecnici!$A1204,CHAR(34),"'")&amp;CHAR(34)&amp;", "&amp;CHAR(34)&amp;"lotId"&amp;CHAR(34)&amp;": "&amp;CHAR(34)&amp;SUBSTITUTE(CriteriTecnici!$C1204,CHAR(34),"'")&amp;CHAR(34)&amp;", "&amp;CHAR(34)&amp;"criterionId"&amp;CHAR(34)&amp;": "&amp;CHAR(34)&amp;SUBSTITUTE(CriteriTecnici!$D1204,CHAR(34),"'")&amp;CHAR(34)&amp;", "&amp;CHAR(34)&amp;"kind"&amp;CHAR(34)&amp;": "&amp;CHAR(34)&amp;SUBSTITUTE(CriteriTecnici!$F1204,CHAR(34),"'")&amp;CHAR(34)&amp;", "&amp;CHAR(34)&amp;"value"&amp;CHAR(34)&amp;": "&amp;SUBSTITUTE(TRIM(ROUND(IFERROR(CriteriTecnici!$N1204*1,IFERROR(NUMBERVALUE(CriteriTecnici!$N1204,".",","),IFERROR(NUMBERVALUE(CriteriTecnici!$N1204,",","."),0))),4)&amp;""),",",".")&amp;", "&amp;CHAR(34)&amp;"numerator"&amp;CHAR(34)&amp;": "&amp;SUBSTITUTE(TRIM(ROUND(IFERROR(CriteriTecnici!$K1204*1,IFERROR(NUMBERVALUE(CriteriTecnici!$K1204,".",","),IFERROR(NUMBERVALUE(CriteriTecnici!$K1204,",","."),0))),4)&amp;""),",",".")&amp;", "&amp;CHAR(34)&amp;"denominator"&amp;CHAR(34)&amp;": "&amp;SUBSTITUTE(TRIM(ROUND(IFERROR(CriteriTecnici!$L1204*1,IFERROR(NUMBERVALUE(CriteriTecnici!$L1204,".",","),IFERROR(NUMBERVALUE(CriteriTecnici!$L1204,",","."),0))),4)&amp;""),",",".")&amp;", "&amp;CHAR(34)&amp;"flag"&amp;CHAR(34)&amp;": "&amp;SUBSTITUTE(TRIM(ROUND(IFERROR(CriteriTecnici!$M1204*1,IFERROR(NUMBERVALUE(CriteriTecnici!$M1204,".",","),IFERROR(NUMBERVALUE(CriteriTecnici!$M1204,",","."),0))),4)&amp;""),",",".")&amp;", "&amp;CHAR(34)&amp;"rawScore"&amp;CHAR(34)&amp;": "&amp;SUBSTITUTE(TRIM(ROUND(IFERROR(CriteriTecnici!$O1204*1,IFERROR(NUMBERVALUE(CriteriTecnici!$O1204,".",","),IFERROR(NUMBERVALUE(CriteriTecnici!$O1204,",","."),0))),4)&amp;""),",",".")&amp;CHAR(125)&amp;IF(TRUE,",",""))</f>
        <v/>
      </c>
    </row>
    <row r="1425">
      <c r="A1425" s="38">
        <f>IF(CriteriTecnici!$A1205="","","    "&amp;CHAR(123)&amp;CHAR(34)&amp;"bidderId"&amp;CHAR(34)&amp;": "&amp;CHAR(34)&amp;SUBSTITUTE(CriteriTecnici!$A1205,CHAR(34),"'")&amp;CHAR(34)&amp;", "&amp;CHAR(34)&amp;"lotId"&amp;CHAR(34)&amp;": "&amp;CHAR(34)&amp;SUBSTITUTE(CriteriTecnici!$C1205,CHAR(34),"'")&amp;CHAR(34)&amp;", "&amp;CHAR(34)&amp;"criterionId"&amp;CHAR(34)&amp;": "&amp;CHAR(34)&amp;SUBSTITUTE(CriteriTecnici!$D1205,CHAR(34),"'")&amp;CHAR(34)&amp;", "&amp;CHAR(34)&amp;"kind"&amp;CHAR(34)&amp;": "&amp;CHAR(34)&amp;SUBSTITUTE(CriteriTecnici!$F1205,CHAR(34),"'")&amp;CHAR(34)&amp;", "&amp;CHAR(34)&amp;"value"&amp;CHAR(34)&amp;": "&amp;SUBSTITUTE(TRIM(ROUND(IFERROR(CriteriTecnici!$N1205*1,IFERROR(NUMBERVALUE(CriteriTecnici!$N1205,".",","),IFERROR(NUMBERVALUE(CriteriTecnici!$N1205,",","."),0))),4)&amp;""),",",".")&amp;", "&amp;CHAR(34)&amp;"numerator"&amp;CHAR(34)&amp;": "&amp;SUBSTITUTE(TRIM(ROUND(IFERROR(CriteriTecnici!$K1205*1,IFERROR(NUMBERVALUE(CriteriTecnici!$K1205,".",","),IFERROR(NUMBERVALUE(CriteriTecnici!$K1205,",","."),0))),4)&amp;""),",",".")&amp;", "&amp;CHAR(34)&amp;"denominator"&amp;CHAR(34)&amp;": "&amp;SUBSTITUTE(TRIM(ROUND(IFERROR(CriteriTecnici!$L1205*1,IFERROR(NUMBERVALUE(CriteriTecnici!$L1205,".",","),IFERROR(NUMBERVALUE(CriteriTecnici!$L1205,",","."),0))),4)&amp;""),",",".")&amp;", "&amp;CHAR(34)&amp;"flag"&amp;CHAR(34)&amp;": "&amp;SUBSTITUTE(TRIM(ROUND(IFERROR(CriteriTecnici!$M1205*1,IFERROR(NUMBERVALUE(CriteriTecnici!$M1205,".",","),IFERROR(NUMBERVALUE(CriteriTecnici!$M1205,",","."),0))),4)&amp;""),",",".")&amp;", "&amp;CHAR(34)&amp;"rawScore"&amp;CHAR(34)&amp;": "&amp;SUBSTITUTE(TRIM(ROUND(IFERROR(CriteriTecnici!$O1205*1,IFERROR(NUMBERVALUE(CriteriTecnici!$O1205,".",","),IFERROR(NUMBERVALUE(CriteriTecnici!$O1205,",","."),0))),4)&amp;""),",",".")&amp;CHAR(125)&amp;IF(TRUE,",",""))</f>
        <v/>
      </c>
    </row>
    <row r="1426">
      <c r="A1426" s="38">
        <f>IF(CriteriTecnici!$A1206="","","    "&amp;CHAR(123)&amp;CHAR(34)&amp;"bidderId"&amp;CHAR(34)&amp;": "&amp;CHAR(34)&amp;SUBSTITUTE(CriteriTecnici!$A1206,CHAR(34),"'")&amp;CHAR(34)&amp;", "&amp;CHAR(34)&amp;"lotId"&amp;CHAR(34)&amp;": "&amp;CHAR(34)&amp;SUBSTITUTE(CriteriTecnici!$C1206,CHAR(34),"'")&amp;CHAR(34)&amp;", "&amp;CHAR(34)&amp;"criterionId"&amp;CHAR(34)&amp;": "&amp;CHAR(34)&amp;SUBSTITUTE(CriteriTecnici!$D1206,CHAR(34),"'")&amp;CHAR(34)&amp;", "&amp;CHAR(34)&amp;"kind"&amp;CHAR(34)&amp;": "&amp;CHAR(34)&amp;SUBSTITUTE(CriteriTecnici!$F1206,CHAR(34),"'")&amp;CHAR(34)&amp;", "&amp;CHAR(34)&amp;"value"&amp;CHAR(34)&amp;": "&amp;SUBSTITUTE(TRIM(ROUND(IFERROR(CriteriTecnici!$N1206*1,IFERROR(NUMBERVALUE(CriteriTecnici!$N1206,".",","),IFERROR(NUMBERVALUE(CriteriTecnici!$N1206,",","."),0))),4)&amp;""),",",".")&amp;", "&amp;CHAR(34)&amp;"numerator"&amp;CHAR(34)&amp;": "&amp;SUBSTITUTE(TRIM(ROUND(IFERROR(CriteriTecnici!$K1206*1,IFERROR(NUMBERVALUE(CriteriTecnici!$K1206,".",","),IFERROR(NUMBERVALUE(CriteriTecnici!$K1206,",","."),0))),4)&amp;""),",",".")&amp;", "&amp;CHAR(34)&amp;"denominator"&amp;CHAR(34)&amp;": "&amp;SUBSTITUTE(TRIM(ROUND(IFERROR(CriteriTecnici!$L1206*1,IFERROR(NUMBERVALUE(CriteriTecnici!$L1206,".",","),IFERROR(NUMBERVALUE(CriteriTecnici!$L1206,",","."),0))),4)&amp;""),",",".")&amp;", "&amp;CHAR(34)&amp;"flag"&amp;CHAR(34)&amp;": "&amp;SUBSTITUTE(TRIM(ROUND(IFERROR(CriteriTecnici!$M1206*1,IFERROR(NUMBERVALUE(CriteriTecnici!$M1206,".",","),IFERROR(NUMBERVALUE(CriteriTecnici!$M1206,",","."),0))),4)&amp;""),",",".")&amp;", "&amp;CHAR(34)&amp;"rawScore"&amp;CHAR(34)&amp;": "&amp;SUBSTITUTE(TRIM(ROUND(IFERROR(CriteriTecnici!$O1206*1,IFERROR(NUMBERVALUE(CriteriTecnici!$O1206,".",","),IFERROR(NUMBERVALUE(CriteriTecnici!$O1206,",","."),0))),4)&amp;""),",",".")&amp;CHAR(125)&amp;IF(TRUE,",",""))</f>
        <v/>
      </c>
    </row>
    <row r="1427">
      <c r="A1427" s="38">
        <f>IF(CriteriTecnici!$A1207="","","    "&amp;CHAR(123)&amp;CHAR(34)&amp;"bidderId"&amp;CHAR(34)&amp;": "&amp;CHAR(34)&amp;SUBSTITUTE(CriteriTecnici!$A1207,CHAR(34),"'")&amp;CHAR(34)&amp;", "&amp;CHAR(34)&amp;"lotId"&amp;CHAR(34)&amp;": "&amp;CHAR(34)&amp;SUBSTITUTE(CriteriTecnici!$C1207,CHAR(34),"'")&amp;CHAR(34)&amp;", "&amp;CHAR(34)&amp;"criterionId"&amp;CHAR(34)&amp;": "&amp;CHAR(34)&amp;SUBSTITUTE(CriteriTecnici!$D1207,CHAR(34),"'")&amp;CHAR(34)&amp;", "&amp;CHAR(34)&amp;"kind"&amp;CHAR(34)&amp;": "&amp;CHAR(34)&amp;SUBSTITUTE(CriteriTecnici!$F1207,CHAR(34),"'")&amp;CHAR(34)&amp;", "&amp;CHAR(34)&amp;"value"&amp;CHAR(34)&amp;": "&amp;SUBSTITUTE(TRIM(ROUND(IFERROR(CriteriTecnici!$N1207*1,IFERROR(NUMBERVALUE(CriteriTecnici!$N1207,".",","),IFERROR(NUMBERVALUE(CriteriTecnici!$N1207,",","."),0))),4)&amp;""),",",".")&amp;", "&amp;CHAR(34)&amp;"numerator"&amp;CHAR(34)&amp;": "&amp;SUBSTITUTE(TRIM(ROUND(IFERROR(CriteriTecnici!$K1207*1,IFERROR(NUMBERVALUE(CriteriTecnici!$K1207,".",","),IFERROR(NUMBERVALUE(CriteriTecnici!$K1207,",","."),0))),4)&amp;""),",",".")&amp;", "&amp;CHAR(34)&amp;"denominator"&amp;CHAR(34)&amp;": "&amp;SUBSTITUTE(TRIM(ROUND(IFERROR(CriteriTecnici!$L1207*1,IFERROR(NUMBERVALUE(CriteriTecnici!$L1207,".",","),IFERROR(NUMBERVALUE(CriteriTecnici!$L1207,",","."),0))),4)&amp;""),",",".")&amp;", "&amp;CHAR(34)&amp;"flag"&amp;CHAR(34)&amp;": "&amp;SUBSTITUTE(TRIM(ROUND(IFERROR(CriteriTecnici!$M1207*1,IFERROR(NUMBERVALUE(CriteriTecnici!$M1207,".",","),IFERROR(NUMBERVALUE(CriteriTecnici!$M1207,",","."),0))),4)&amp;""),",",".")&amp;", "&amp;CHAR(34)&amp;"rawScore"&amp;CHAR(34)&amp;": "&amp;SUBSTITUTE(TRIM(ROUND(IFERROR(CriteriTecnici!$O1207*1,IFERROR(NUMBERVALUE(CriteriTecnici!$O1207,".",","),IFERROR(NUMBERVALUE(CriteriTecnici!$O1207,",","."),0))),4)&amp;""),",",".")&amp;CHAR(125)&amp;IF(TRUE,",",""))</f>
        <v/>
      </c>
    </row>
    <row r="1428">
      <c r="A1428" s="38">
        <f>IF(CriteriTecnici!$A1208="","","    "&amp;CHAR(123)&amp;CHAR(34)&amp;"bidderId"&amp;CHAR(34)&amp;": "&amp;CHAR(34)&amp;SUBSTITUTE(CriteriTecnici!$A1208,CHAR(34),"'")&amp;CHAR(34)&amp;", "&amp;CHAR(34)&amp;"lotId"&amp;CHAR(34)&amp;": "&amp;CHAR(34)&amp;SUBSTITUTE(CriteriTecnici!$C1208,CHAR(34),"'")&amp;CHAR(34)&amp;", "&amp;CHAR(34)&amp;"criterionId"&amp;CHAR(34)&amp;": "&amp;CHAR(34)&amp;SUBSTITUTE(CriteriTecnici!$D1208,CHAR(34),"'")&amp;CHAR(34)&amp;", "&amp;CHAR(34)&amp;"kind"&amp;CHAR(34)&amp;": "&amp;CHAR(34)&amp;SUBSTITUTE(CriteriTecnici!$F1208,CHAR(34),"'")&amp;CHAR(34)&amp;", "&amp;CHAR(34)&amp;"value"&amp;CHAR(34)&amp;": "&amp;SUBSTITUTE(TRIM(ROUND(IFERROR(CriteriTecnici!$N1208*1,IFERROR(NUMBERVALUE(CriteriTecnici!$N1208,".",","),IFERROR(NUMBERVALUE(CriteriTecnici!$N1208,",","."),0))),4)&amp;""),",",".")&amp;", "&amp;CHAR(34)&amp;"numerator"&amp;CHAR(34)&amp;": "&amp;SUBSTITUTE(TRIM(ROUND(IFERROR(CriteriTecnici!$K1208*1,IFERROR(NUMBERVALUE(CriteriTecnici!$K1208,".",","),IFERROR(NUMBERVALUE(CriteriTecnici!$K1208,",","."),0))),4)&amp;""),",",".")&amp;", "&amp;CHAR(34)&amp;"denominator"&amp;CHAR(34)&amp;": "&amp;SUBSTITUTE(TRIM(ROUND(IFERROR(CriteriTecnici!$L1208*1,IFERROR(NUMBERVALUE(CriteriTecnici!$L1208,".",","),IFERROR(NUMBERVALUE(CriteriTecnici!$L1208,",","."),0))),4)&amp;""),",",".")&amp;", "&amp;CHAR(34)&amp;"flag"&amp;CHAR(34)&amp;": "&amp;SUBSTITUTE(TRIM(ROUND(IFERROR(CriteriTecnici!$M1208*1,IFERROR(NUMBERVALUE(CriteriTecnici!$M1208,".",","),IFERROR(NUMBERVALUE(CriteriTecnici!$M1208,",","."),0))),4)&amp;""),",",".")&amp;", "&amp;CHAR(34)&amp;"rawScore"&amp;CHAR(34)&amp;": "&amp;SUBSTITUTE(TRIM(ROUND(IFERROR(CriteriTecnici!$O1208*1,IFERROR(NUMBERVALUE(CriteriTecnici!$O1208,".",","),IFERROR(NUMBERVALUE(CriteriTecnici!$O1208,",","."),0))),4)&amp;""),",",".")&amp;CHAR(125)&amp;IF(TRUE,",",""))</f>
        <v/>
      </c>
    </row>
    <row r="1429">
      <c r="A1429" s="38">
        <f>IF(CriteriTecnici!$A1209="","","    "&amp;CHAR(123)&amp;CHAR(34)&amp;"bidderId"&amp;CHAR(34)&amp;": "&amp;CHAR(34)&amp;SUBSTITUTE(CriteriTecnici!$A1209,CHAR(34),"'")&amp;CHAR(34)&amp;", "&amp;CHAR(34)&amp;"lotId"&amp;CHAR(34)&amp;": "&amp;CHAR(34)&amp;SUBSTITUTE(CriteriTecnici!$C1209,CHAR(34),"'")&amp;CHAR(34)&amp;", "&amp;CHAR(34)&amp;"criterionId"&amp;CHAR(34)&amp;": "&amp;CHAR(34)&amp;SUBSTITUTE(CriteriTecnici!$D1209,CHAR(34),"'")&amp;CHAR(34)&amp;", "&amp;CHAR(34)&amp;"kind"&amp;CHAR(34)&amp;": "&amp;CHAR(34)&amp;SUBSTITUTE(CriteriTecnici!$F1209,CHAR(34),"'")&amp;CHAR(34)&amp;", "&amp;CHAR(34)&amp;"value"&amp;CHAR(34)&amp;": "&amp;SUBSTITUTE(TRIM(ROUND(IFERROR(CriteriTecnici!$N1209*1,IFERROR(NUMBERVALUE(CriteriTecnici!$N1209,".",","),IFERROR(NUMBERVALUE(CriteriTecnici!$N1209,",","."),0))),4)&amp;""),",",".")&amp;", "&amp;CHAR(34)&amp;"numerator"&amp;CHAR(34)&amp;": "&amp;SUBSTITUTE(TRIM(ROUND(IFERROR(CriteriTecnici!$K1209*1,IFERROR(NUMBERVALUE(CriteriTecnici!$K1209,".",","),IFERROR(NUMBERVALUE(CriteriTecnici!$K1209,",","."),0))),4)&amp;""),",",".")&amp;", "&amp;CHAR(34)&amp;"denominator"&amp;CHAR(34)&amp;": "&amp;SUBSTITUTE(TRIM(ROUND(IFERROR(CriteriTecnici!$L1209*1,IFERROR(NUMBERVALUE(CriteriTecnici!$L1209,".",","),IFERROR(NUMBERVALUE(CriteriTecnici!$L1209,",","."),0))),4)&amp;""),",",".")&amp;", "&amp;CHAR(34)&amp;"flag"&amp;CHAR(34)&amp;": "&amp;SUBSTITUTE(TRIM(ROUND(IFERROR(CriteriTecnici!$M1209*1,IFERROR(NUMBERVALUE(CriteriTecnici!$M1209,".",","),IFERROR(NUMBERVALUE(CriteriTecnici!$M1209,",","."),0))),4)&amp;""),",",".")&amp;", "&amp;CHAR(34)&amp;"rawScore"&amp;CHAR(34)&amp;": "&amp;SUBSTITUTE(TRIM(ROUND(IFERROR(CriteriTecnici!$O1209*1,IFERROR(NUMBERVALUE(CriteriTecnici!$O1209,".",","),IFERROR(NUMBERVALUE(CriteriTecnici!$O1209,",","."),0))),4)&amp;""),",",".")&amp;CHAR(125)&amp;IF(TRUE,",",""))</f>
        <v/>
      </c>
    </row>
    <row r="1430">
      <c r="A1430" s="38">
        <f>IF(CriteriTecnici!$A1210="","","    "&amp;CHAR(123)&amp;CHAR(34)&amp;"bidderId"&amp;CHAR(34)&amp;": "&amp;CHAR(34)&amp;SUBSTITUTE(CriteriTecnici!$A1210,CHAR(34),"'")&amp;CHAR(34)&amp;", "&amp;CHAR(34)&amp;"lotId"&amp;CHAR(34)&amp;": "&amp;CHAR(34)&amp;SUBSTITUTE(CriteriTecnici!$C1210,CHAR(34),"'")&amp;CHAR(34)&amp;", "&amp;CHAR(34)&amp;"criterionId"&amp;CHAR(34)&amp;": "&amp;CHAR(34)&amp;SUBSTITUTE(CriteriTecnici!$D1210,CHAR(34),"'")&amp;CHAR(34)&amp;", "&amp;CHAR(34)&amp;"kind"&amp;CHAR(34)&amp;": "&amp;CHAR(34)&amp;SUBSTITUTE(CriteriTecnici!$F1210,CHAR(34),"'")&amp;CHAR(34)&amp;", "&amp;CHAR(34)&amp;"value"&amp;CHAR(34)&amp;": "&amp;SUBSTITUTE(TRIM(ROUND(IFERROR(CriteriTecnici!$N1210*1,IFERROR(NUMBERVALUE(CriteriTecnici!$N1210,".",","),IFERROR(NUMBERVALUE(CriteriTecnici!$N1210,",","."),0))),4)&amp;""),",",".")&amp;", "&amp;CHAR(34)&amp;"numerator"&amp;CHAR(34)&amp;": "&amp;SUBSTITUTE(TRIM(ROUND(IFERROR(CriteriTecnici!$K1210*1,IFERROR(NUMBERVALUE(CriteriTecnici!$K1210,".",","),IFERROR(NUMBERVALUE(CriteriTecnici!$K1210,",","."),0))),4)&amp;""),",",".")&amp;", "&amp;CHAR(34)&amp;"denominator"&amp;CHAR(34)&amp;": "&amp;SUBSTITUTE(TRIM(ROUND(IFERROR(CriteriTecnici!$L1210*1,IFERROR(NUMBERVALUE(CriteriTecnici!$L1210,".",","),IFERROR(NUMBERVALUE(CriteriTecnici!$L1210,",","."),0))),4)&amp;""),",",".")&amp;", "&amp;CHAR(34)&amp;"flag"&amp;CHAR(34)&amp;": "&amp;SUBSTITUTE(TRIM(ROUND(IFERROR(CriteriTecnici!$M1210*1,IFERROR(NUMBERVALUE(CriteriTecnici!$M1210,".",","),IFERROR(NUMBERVALUE(CriteriTecnici!$M1210,",","."),0))),4)&amp;""),",",".")&amp;", "&amp;CHAR(34)&amp;"rawScore"&amp;CHAR(34)&amp;": "&amp;SUBSTITUTE(TRIM(ROUND(IFERROR(CriteriTecnici!$O1210*1,IFERROR(NUMBERVALUE(CriteriTecnici!$O1210,".",","),IFERROR(NUMBERVALUE(CriteriTecnici!$O1210,",","."),0))),4)&amp;""),",",".")&amp;CHAR(125)&amp;IF(TRUE,",",""))</f>
        <v/>
      </c>
    </row>
    <row r="1431">
      <c r="A1431" s="38">
        <f>IF(CriteriTecnici!$A1211="","","    "&amp;CHAR(123)&amp;CHAR(34)&amp;"bidderId"&amp;CHAR(34)&amp;": "&amp;CHAR(34)&amp;SUBSTITUTE(CriteriTecnici!$A1211,CHAR(34),"'")&amp;CHAR(34)&amp;", "&amp;CHAR(34)&amp;"lotId"&amp;CHAR(34)&amp;": "&amp;CHAR(34)&amp;SUBSTITUTE(CriteriTecnici!$C1211,CHAR(34),"'")&amp;CHAR(34)&amp;", "&amp;CHAR(34)&amp;"criterionId"&amp;CHAR(34)&amp;": "&amp;CHAR(34)&amp;SUBSTITUTE(CriteriTecnici!$D1211,CHAR(34),"'")&amp;CHAR(34)&amp;", "&amp;CHAR(34)&amp;"kind"&amp;CHAR(34)&amp;": "&amp;CHAR(34)&amp;SUBSTITUTE(CriteriTecnici!$F1211,CHAR(34),"'")&amp;CHAR(34)&amp;", "&amp;CHAR(34)&amp;"value"&amp;CHAR(34)&amp;": "&amp;SUBSTITUTE(TRIM(ROUND(IFERROR(CriteriTecnici!$N1211*1,IFERROR(NUMBERVALUE(CriteriTecnici!$N1211,".",","),IFERROR(NUMBERVALUE(CriteriTecnici!$N1211,",","."),0))),4)&amp;""),",",".")&amp;", "&amp;CHAR(34)&amp;"numerator"&amp;CHAR(34)&amp;": "&amp;SUBSTITUTE(TRIM(ROUND(IFERROR(CriteriTecnici!$K1211*1,IFERROR(NUMBERVALUE(CriteriTecnici!$K1211,".",","),IFERROR(NUMBERVALUE(CriteriTecnici!$K1211,",","."),0))),4)&amp;""),",",".")&amp;", "&amp;CHAR(34)&amp;"denominator"&amp;CHAR(34)&amp;": "&amp;SUBSTITUTE(TRIM(ROUND(IFERROR(CriteriTecnici!$L1211*1,IFERROR(NUMBERVALUE(CriteriTecnici!$L1211,".",","),IFERROR(NUMBERVALUE(CriteriTecnici!$L1211,",","."),0))),4)&amp;""),",",".")&amp;", "&amp;CHAR(34)&amp;"flag"&amp;CHAR(34)&amp;": "&amp;SUBSTITUTE(TRIM(ROUND(IFERROR(CriteriTecnici!$M1211*1,IFERROR(NUMBERVALUE(CriteriTecnici!$M1211,".",","),IFERROR(NUMBERVALUE(CriteriTecnici!$M1211,",","."),0))),4)&amp;""),",",".")&amp;", "&amp;CHAR(34)&amp;"rawScore"&amp;CHAR(34)&amp;": "&amp;SUBSTITUTE(TRIM(ROUND(IFERROR(CriteriTecnici!$O1211*1,IFERROR(NUMBERVALUE(CriteriTecnici!$O1211,".",","),IFERROR(NUMBERVALUE(CriteriTecnici!$O1211,",","."),0))),4)&amp;""),",",".")&amp;CHAR(125)&amp;IF(TRUE,",",""))</f>
        <v/>
      </c>
    </row>
    <row r="1432">
      <c r="A1432" s="38">
        <f>IF(CriteriTecnici!$A1212="","","    "&amp;CHAR(123)&amp;CHAR(34)&amp;"bidderId"&amp;CHAR(34)&amp;": "&amp;CHAR(34)&amp;SUBSTITUTE(CriteriTecnici!$A1212,CHAR(34),"'")&amp;CHAR(34)&amp;", "&amp;CHAR(34)&amp;"lotId"&amp;CHAR(34)&amp;": "&amp;CHAR(34)&amp;SUBSTITUTE(CriteriTecnici!$C1212,CHAR(34),"'")&amp;CHAR(34)&amp;", "&amp;CHAR(34)&amp;"criterionId"&amp;CHAR(34)&amp;": "&amp;CHAR(34)&amp;SUBSTITUTE(CriteriTecnici!$D1212,CHAR(34),"'")&amp;CHAR(34)&amp;", "&amp;CHAR(34)&amp;"kind"&amp;CHAR(34)&amp;": "&amp;CHAR(34)&amp;SUBSTITUTE(CriteriTecnici!$F1212,CHAR(34),"'")&amp;CHAR(34)&amp;", "&amp;CHAR(34)&amp;"value"&amp;CHAR(34)&amp;": "&amp;SUBSTITUTE(TRIM(ROUND(IFERROR(CriteriTecnici!$N1212*1,IFERROR(NUMBERVALUE(CriteriTecnici!$N1212,".",","),IFERROR(NUMBERVALUE(CriteriTecnici!$N1212,",","."),0))),4)&amp;""),",",".")&amp;", "&amp;CHAR(34)&amp;"numerator"&amp;CHAR(34)&amp;": "&amp;SUBSTITUTE(TRIM(ROUND(IFERROR(CriteriTecnici!$K1212*1,IFERROR(NUMBERVALUE(CriteriTecnici!$K1212,".",","),IFERROR(NUMBERVALUE(CriteriTecnici!$K1212,",","."),0))),4)&amp;""),",",".")&amp;", "&amp;CHAR(34)&amp;"denominator"&amp;CHAR(34)&amp;": "&amp;SUBSTITUTE(TRIM(ROUND(IFERROR(CriteriTecnici!$L1212*1,IFERROR(NUMBERVALUE(CriteriTecnici!$L1212,".",","),IFERROR(NUMBERVALUE(CriteriTecnici!$L1212,",","."),0))),4)&amp;""),",",".")&amp;", "&amp;CHAR(34)&amp;"flag"&amp;CHAR(34)&amp;": "&amp;SUBSTITUTE(TRIM(ROUND(IFERROR(CriteriTecnici!$M1212*1,IFERROR(NUMBERVALUE(CriteriTecnici!$M1212,".",","),IFERROR(NUMBERVALUE(CriteriTecnici!$M1212,",","."),0))),4)&amp;""),",",".")&amp;", "&amp;CHAR(34)&amp;"rawScore"&amp;CHAR(34)&amp;": "&amp;SUBSTITUTE(TRIM(ROUND(IFERROR(CriteriTecnici!$O1212*1,IFERROR(NUMBERVALUE(CriteriTecnici!$O1212,".",","),IFERROR(NUMBERVALUE(CriteriTecnici!$O1212,",","."),0))),4)&amp;""),",",".")&amp;CHAR(125)&amp;IF(TRUE,",",""))</f>
        <v/>
      </c>
    </row>
    <row r="1433">
      <c r="A1433" s="38">
        <f>IF(CriteriTecnici!$A1213="","","    "&amp;CHAR(123)&amp;CHAR(34)&amp;"bidderId"&amp;CHAR(34)&amp;": "&amp;CHAR(34)&amp;SUBSTITUTE(CriteriTecnici!$A1213,CHAR(34),"'")&amp;CHAR(34)&amp;", "&amp;CHAR(34)&amp;"lotId"&amp;CHAR(34)&amp;": "&amp;CHAR(34)&amp;SUBSTITUTE(CriteriTecnici!$C1213,CHAR(34),"'")&amp;CHAR(34)&amp;", "&amp;CHAR(34)&amp;"criterionId"&amp;CHAR(34)&amp;": "&amp;CHAR(34)&amp;SUBSTITUTE(CriteriTecnici!$D1213,CHAR(34),"'")&amp;CHAR(34)&amp;", "&amp;CHAR(34)&amp;"kind"&amp;CHAR(34)&amp;": "&amp;CHAR(34)&amp;SUBSTITUTE(CriteriTecnici!$F1213,CHAR(34),"'")&amp;CHAR(34)&amp;", "&amp;CHAR(34)&amp;"value"&amp;CHAR(34)&amp;": "&amp;SUBSTITUTE(TRIM(ROUND(IFERROR(CriteriTecnici!$N1213*1,IFERROR(NUMBERVALUE(CriteriTecnici!$N1213,".",","),IFERROR(NUMBERVALUE(CriteriTecnici!$N1213,",","."),0))),4)&amp;""),",",".")&amp;", "&amp;CHAR(34)&amp;"numerator"&amp;CHAR(34)&amp;": "&amp;SUBSTITUTE(TRIM(ROUND(IFERROR(CriteriTecnici!$K1213*1,IFERROR(NUMBERVALUE(CriteriTecnici!$K1213,".",","),IFERROR(NUMBERVALUE(CriteriTecnici!$K1213,",","."),0))),4)&amp;""),",",".")&amp;", "&amp;CHAR(34)&amp;"denominator"&amp;CHAR(34)&amp;": "&amp;SUBSTITUTE(TRIM(ROUND(IFERROR(CriteriTecnici!$L1213*1,IFERROR(NUMBERVALUE(CriteriTecnici!$L1213,".",","),IFERROR(NUMBERVALUE(CriteriTecnici!$L1213,",","."),0))),4)&amp;""),",",".")&amp;", "&amp;CHAR(34)&amp;"flag"&amp;CHAR(34)&amp;": "&amp;SUBSTITUTE(TRIM(ROUND(IFERROR(CriteriTecnici!$M1213*1,IFERROR(NUMBERVALUE(CriteriTecnici!$M1213,".",","),IFERROR(NUMBERVALUE(CriteriTecnici!$M1213,",","."),0))),4)&amp;""),",",".")&amp;", "&amp;CHAR(34)&amp;"rawScore"&amp;CHAR(34)&amp;": "&amp;SUBSTITUTE(TRIM(ROUND(IFERROR(CriteriTecnici!$O1213*1,IFERROR(NUMBERVALUE(CriteriTecnici!$O1213,".",","),IFERROR(NUMBERVALUE(CriteriTecnici!$O1213,",","."),0))),4)&amp;""),",",".")&amp;CHAR(125)&amp;IF(COUNTA(Offerte!$A41:$A$200)&gt;0,",",""))</f>
        <v/>
      </c>
    </row>
    <row r="1434">
      <c r="A1434" s="38">
        <f>IF(CriteriTecnici!$A1214="","","    "&amp;CHAR(123)&amp;CHAR(34)&amp;"bidderId"&amp;CHAR(34)&amp;": "&amp;CHAR(34)&amp;SUBSTITUTE(CriteriTecnici!$A1214,CHAR(34),"'")&amp;CHAR(34)&amp;", "&amp;CHAR(34)&amp;"lotId"&amp;CHAR(34)&amp;": "&amp;CHAR(34)&amp;SUBSTITUTE(CriteriTecnici!$C1214,CHAR(34),"'")&amp;CHAR(34)&amp;", "&amp;CHAR(34)&amp;"criterionId"&amp;CHAR(34)&amp;": "&amp;CHAR(34)&amp;SUBSTITUTE(CriteriTecnici!$D1214,CHAR(34),"'")&amp;CHAR(34)&amp;", "&amp;CHAR(34)&amp;"kind"&amp;CHAR(34)&amp;": "&amp;CHAR(34)&amp;SUBSTITUTE(CriteriTecnici!$F1214,CHAR(34),"'")&amp;CHAR(34)&amp;", "&amp;CHAR(34)&amp;"value"&amp;CHAR(34)&amp;": "&amp;SUBSTITUTE(TRIM(ROUND(IFERROR(CriteriTecnici!$N1214*1,IFERROR(NUMBERVALUE(CriteriTecnici!$N1214,".",","),IFERROR(NUMBERVALUE(CriteriTecnici!$N1214,",","."),0))),4)&amp;""),",",".")&amp;", "&amp;CHAR(34)&amp;"numerator"&amp;CHAR(34)&amp;": "&amp;SUBSTITUTE(TRIM(ROUND(IFERROR(CriteriTecnici!$K1214*1,IFERROR(NUMBERVALUE(CriteriTecnici!$K1214,".",","),IFERROR(NUMBERVALUE(CriteriTecnici!$K1214,",","."),0))),4)&amp;""),",",".")&amp;", "&amp;CHAR(34)&amp;"denominator"&amp;CHAR(34)&amp;": "&amp;SUBSTITUTE(TRIM(ROUND(IFERROR(CriteriTecnici!$L1214*1,IFERROR(NUMBERVALUE(CriteriTecnici!$L1214,".",","),IFERROR(NUMBERVALUE(CriteriTecnici!$L1214,",","."),0))),4)&amp;""),",",".")&amp;", "&amp;CHAR(34)&amp;"flag"&amp;CHAR(34)&amp;": "&amp;SUBSTITUTE(TRIM(ROUND(IFERROR(CriteriTecnici!$M1214*1,IFERROR(NUMBERVALUE(CriteriTecnici!$M1214,".",","),IFERROR(NUMBERVALUE(CriteriTecnici!$M1214,",","."),0))),4)&amp;""),",",".")&amp;", "&amp;CHAR(34)&amp;"rawScore"&amp;CHAR(34)&amp;": "&amp;SUBSTITUTE(TRIM(ROUND(IFERROR(CriteriTecnici!$O1214*1,IFERROR(NUMBERVALUE(CriteriTecnici!$O1214,".",","),IFERROR(NUMBERVALUE(CriteriTecnici!$O1214,",","."),0))),4)&amp;""),",",".")&amp;CHAR(125)&amp;IF(TRUE,",",""))</f>
        <v/>
      </c>
    </row>
    <row r="1435">
      <c r="A1435" s="38">
        <f>IF(CriteriTecnici!$A1215="","","    "&amp;CHAR(123)&amp;CHAR(34)&amp;"bidderId"&amp;CHAR(34)&amp;": "&amp;CHAR(34)&amp;SUBSTITUTE(CriteriTecnici!$A1215,CHAR(34),"'")&amp;CHAR(34)&amp;", "&amp;CHAR(34)&amp;"lotId"&amp;CHAR(34)&amp;": "&amp;CHAR(34)&amp;SUBSTITUTE(CriteriTecnici!$C1215,CHAR(34),"'")&amp;CHAR(34)&amp;", "&amp;CHAR(34)&amp;"criterionId"&amp;CHAR(34)&amp;": "&amp;CHAR(34)&amp;SUBSTITUTE(CriteriTecnici!$D1215,CHAR(34),"'")&amp;CHAR(34)&amp;", "&amp;CHAR(34)&amp;"kind"&amp;CHAR(34)&amp;": "&amp;CHAR(34)&amp;SUBSTITUTE(CriteriTecnici!$F1215,CHAR(34),"'")&amp;CHAR(34)&amp;", "&amp;CHAR(34)&amp;"value"&amp;CHAR(34)&amp;": "&amp;SUBSTITUTE(TRIM(ROUND(IFERROR(CriteriTecnici!$N1215*1,IFERROR(NUMBERVALUE(CriteriTecnici!$N1215,".",","),IFERROR(NUMBERVALUE(CriteriTecnici!$N1215,",","."),0))),4)&amp;""),",",".")&amp;", "&amp;CHAR(34)&amp;"numerator"&amp;CHAR(34)&amp;": "&amp;SUBSTITUTE(TRIM(ROUND(IFERROR(CriteriTecnici!$K1215*1,IFERROR(NUMBERVALUE(CriteriTecnici!$K1215,".",","),IFERROR(NUMBERVALUE(CriteriTecnici!$K1215,",","."),0))),4)&amp;""),",",".")&amp;", "&amp;CHAR(34)&amp;"denominator"&amp;CHAR(34)&amp;": "&amp;SUBSTITUTE(TRIM(ROUND(IFERROR(CriteriTecnici!$L1215*1,IFERROR(NUMBERVALUE(CriteriTecnici!$L1215,".",","),IFERROR(NUMBERVALUE(CriteriTecnici!$L1215,",","."),0))),4)&amp;""),",",".")&amp;", "&amp;CHAR(34)&amp;"flag"&amp;CHAR(34)&amp;": "&amp;SUBSTITUTE(TRIM(ROUND(IFERROR(CriteriTecnici!$M1215*1,IFERROR(NUMBERVALUE(CriteriTecnici!$M1215,".",","),IFERROR(NUMBERVALUE(CriteriTecnici!$M1215,",","."),0))),4)&amp;""),",",".")&amp;", "&amp;CHAR(34)&amp;"rawScore"&amp;CHAR(34)&amp;": "&amp;SUBSTITUTE(TRIM(ROUND(IFERROR(CriteriTecnici!$O1215*1,IFERROR(NUMBERVALUE(CriteriTecnici!$O1215,".",","),IFERROR(NUMBERVALUE(CriteriTecnici!$O1215,",","."),0))),4)&amp;""),",",".")&amp;CHAR(125)&amp;IF(TRUE,",",""))</f>
        <v/>
      </c>
    </row>
    <row r="1436">
      <c r="A1436" s="38">
        <f>IF(CriteriTecnici!$A1216="","","    "&amp;CHAR(123)&amp;CHAR(34)&amp;"bidderId"&amp;CHAR(34)&amp;": "&amp;CHAR(34)&amp;SUBSTITUTE(CriteriTecnici!$A1216,CHAR(34),"'")&amp;CHAR(34)&amp;", "&amp;CHAR(34)&amp;"lotId"&amp;CHAR(34)&amp;": "&amp;CHAR(34)&amp;SUBSTITUTE(CriteriTecnici!$C1216,CHAR(34),"'")&amp;CHAR(34)&amp;", "&amp;CHAR(34)&amp;"criterionId"&amp;CHAR(34)&amp;": "&amp;CHAR(34)&amp;SUBSTITUTE(CriteriTecnici!$D1216,CHAR(34),"'")&amp;CHAR(34)&amp;", "&amp;CHAR(34)&amp;"kind"&amp;CHAR(34)&amp;": "&amp;CHAR(34)&amp;SUBSTITUTE(CriteriTecnici!$F1216,CHAR(34),"'")&amp;CHAR(34)&amp;", "&amp;CHAR(34)&amp;"value"&amp;CHAR(34)&amp;": "&amp;SUBSTITUTE(TRIM(ROUND(IFERROR(CriteriTecnici!$N1216*1,IFERROR(NUMBERVALUE(CriteriTecnici!$N1216,".",","),IFERROR(NUMBERVALUE(CriteriTecnici!$N1216,",","."),0))),4)&amp;""),",",".")&amp;", "&amp;CHAR(34)&amp;"numerator"&amp;CHAR(34)&amp;": "&amp;SUBSTITUTE(TRIM(ROUND(IFERROR(CriteriTecnici!$K1216*1,IFERROR(NUMBERVALUE(CriteriTecnici!$K1216,".",","),IFERROR(NUMBERVALUE(CriteriTecnici!$K1216,",","."),0))),4)&amp;""),",",".")&amp;", "&amp;CHAR(34)&amp;"denominator"&amp;CHAR(34)&amp;": "&amp;SUBSTITUTE(TRIM(ROUND(IFERROR(CriteriTecnici!$L1216*1,IFERROR(NUMBERVALUE(CriteriTecnici!$L1216,".",","),IFERROR(NUMBERVALUE(CriteriTecnici!$L1216,",","."),0))),4)&amp;""),",",".")&amp;", "&amp;CHAR(34)&amp;"flag"&amp;CHAR(34)&amp;": "&amp;SUBSTITUTE(TRIM(ROUND(IFERROR(CriteriTecnici!$M1216*1,IFERROR(NUMBERVALUE(CriteriTecnici!$M1216,".",","),IFERROR(NUMBERVALUE(CriteriTecnici!$M1216,",","."),0))),4)&amp;""),",",".")&amp;", "&amp;CHAR(34)&amp;"rawScore"&amp;CHAR(34)&amp;": "&amp;SUBSTITUTE(TRIM(ROUND(IFERROR(CriteriTecnici!$O1216*1,IFERROR(NUMBERVALUE(CriteriTecnici!$O1216,".",","),IFERROR(NUMBERVALUE(CriteriTecnici!$O1216,",","."),0))),4)&amp;""),",",".")&amp;CHAR(125)&amp;IF(TRUE,",",""))</f>
        <v/>
      </c>
    </row>
    <row r="1437">
      <c r="A1437" s="38">
        <f>IF(CriteriTecnici!$A1217="","","    "&amp;CHAR(123)&amp;CHAR(34)&amp;"bidderId"&amp;CHAR(34)&amp;": "&amp;CHAR(34)&amp;SUBSTITUTE(CriteriTecnici!$A1217,CHAR(34),"'")&amp;CHAR(34)&amp;", "&amp;CHAR(34)&amp;"lotId"&amp;CHAR(34)&amp;": "&amp;CHAR(34)&amp;SUBSTITUTE(CriteriTecnici!$C1217,CHAR(34),"'")&amp;CHAR(34)&amp;", "&amp;CHAR(34)&amp;"criterionId"&amp;CHAR(34)&amp;": "&amp;CHAR(34)&amp;SUBSTITUTE(CriteriTecnici!$D1217,CHAR(34),"'")&amp;CHAR(34)&amp;", "&amp;CHAR(34)&amp;"kind"&amp;CHAR(34)&amp;": "&amp;CHAR(34)&amp;SUBSTITUTE(CriteriTecnici!$F1217,CHAR(34),"'")&amp;CHAR(34)&amp;", "&amp;CHAR(34)&amp;"value"&amp;CHAR(34)&amp;": "&amp;SUBSTITUTE(TRIM(ROUND(IFERROR(CriteriTecnici!$N1217*1,IFERROR(NUMBERVALUE(CriteriTecnici!$N1217,".",","),IFERROR(NUMBERVALUE(CriteriTecnici!$N1217,",","."),0))),4)&amp;""),",",".")&amp;", "&amp;CHAR(34)&amp;"numerator"&amp;CHAR(34)&amp;": "&amp;SUBSTITUTE(TRIM(ROUND(IFERROR(CriteriTecnici!$K1217*1,IFERROR(NUMBERVALUE(CriteriTecnici!$K1217,".",","),IFERROR(NUMBERVALUE(CriteriTecnici!$K1217,",","."),0))),4)&amp;""),",",".")&amp;", "&amp;CHAR(34)&amp;"denominator"&amp;CHAR(34)&amp;": "&amp;SUBSTITUTE(TRIM(ROUND(IFERROR(CriteriTecnici!$L1217*1,IFERROR(NUMBERVALUE(CriteriTecnici!$L1217,".",","),IFERROR(NUMBERVALUE(CriteriTecnici!$L1217,",","."),0))),4)&amp;""),",",".")&amp;", "&amp;CHAR(34)&amp;"flag"&amp;CHAR(34)&amp;": "&amp;SUBSTITUTE(TRIM(ROUND(IFERROR(CriteriTecnici!$M1217*1,IFERROR(NUMBERVALUE(CriteriTecnici!$M1217,".",","),IFERROR(NUMBERVALUE(CriteriTecnici!$M1217,",","."),0))),4)&amp;""),",",".")&amp;", "&amp;CHAR(34)&amp;"rawScore"&amp;CHAR(34)&amp;": "&amp;SUBSTITUTE(TRIM(ROUND(IFERROR(CriteriTecnici!$O1217*1,IFERROR(NUMBERVALUE(CriteriTecnici!$O1217,".",","),IFERROR(NUMBERVALUE(CriteriTecnici!$O1217,",","."),0))),4)&amp;""),",",".")&amp;CHAR(125)&amp;IF(TRUE,",",""))</f>
        <v/>
      </c>
    </row>
    <row r="1438">
      <c r="A1438" s="38">
        <f>IF(CriteriTecnici!$A1218="","","    "&amp;CHAR(123)&amp;CHAR(34)&amp;"bidderId"&amp;CHAR(34)&amp;": "&amp;CHAR(34)&amp;SUBSTITUTE(CriteriTecnici!$A1218,CHAR(34),"'")&amp;CHAR(34)&amp;", "&amp;CHAR(34)&amp;"lotId"&amp;CHAR(34)&amp;": "&amp;CHAR(34)&amp;SUBSTITUTE(CriteriTecnici!$C1218,CHAR(34),"'")&amp;CHAR(34)&amp;", "&amp;CHAR(34)&amp;"criterionId"&amp;CHAR(34)&amp;": "&amp;CHAR(34)&amp;SUBSTITUTE(CriteriTecnici!$D1218,CHAR(34),"'")&amp;CHAR(34)&amp;", "&amp;CHAR(34)&amp;"kind"&amp;CHAR(34)&amp;": "&amp;CHAR(34)&amp;SUBSTITUTE(CriteriTecnici!$F1218,CHAR(34),"'")&amp;CHAR(34)&amp;", "&amp;CHAR(34)&amp;"value"&amp;CHAR(34)&amp;": "&amp;SUBSTITUTE(TRIM(ROUND(IFERROR(CriteriTecnici!$N1218*1,IFERROR(NUMBERVALUE(CriteriTecnici!$N1218,".",","),IFERROR(NUMBERVALUE(CriteriTecnici!$N1218,",","."),0))),4)&amp;""),",",".")&amp;", "&amp;CHAR(34)&amp;"numerator"&amp;CHAR(34)&amp;": "&amp;SUBSTITUTE(TRIM(ROUND(IFERROR(CriteriTecnici!$K1218*1,IFERROR(NUMBERVALUE(CriteriTecnici!$K1218,".",","),IFERROR(NUMBERVALUE(CriteriTecnici!$K1218,",","."),0))),4)&amp;""),",",".")&amp;", "&amp;CHAR(34)&amp;"denominator"&amp;CHAR(34)&amp;": "&amp;SUBSTITUTE(TRIM(ROUND(IFERROR(CriteriTecnici!$L1218*1,IFERROR(NUMBERVALUE(CriteriTecnici!$L1218,".",","),IFERROR(NUMBERVALUE(CriteriTecnici!$L1218,",","."),0))),4)&amp;""),",",".")&amp;", "&amp;CHAR(34)&amp;"flag"&amp;CHAR(34)&amp;": "&amp;SUBSTITUTE(TRIM(ROUND(IFERROR(CriteriTecnici!$M1218*1,IFERROR(NUMBERVALUE(CriteriTecnici!$M1218,".",","),IFERROR(NUMBERVALUE(CriteriTecnici!$M1218,",","."),0))),4)&amp;""),",",".")&amp;", "&amp;CHAR(34)&amp;"rawScore"&amp;CHAR(34)&amp;": "&amp;SUBSTITUTE(TRIM(ROUND(IFERROR(CriteriTecnici!$O1218*1,IFERROR(NUMBERVALUE(CriteriTecnici!$O1218,".",","),IFERROR(NUMBERVALUE(CriteriTecnici!$O1218,",","."),0))),4)&amp;""),",",".")&amp;CHAR(125)&amp;IF(TRUE,",",""))</f>
        <v/>
      </c>
    </row>
    <row r="1439">
      <c r="A1439" s="38">
        <f>IF(CriteriTecnici!$A1219="","","    "&amp;CHAR(123)&amp;CHAR(34)&amp;"bidderId"&amp;CHAR(34)&amp;": "&amp;CHAR(34)&amp;SUBSTITUTE(CriteriTecnici!$A1219,CHAR(34),"'")&amp;CHAR(34)&amp;", "&amp;CHAR(34)&amp;"lotId"&amp;CHAR(34)&amp;": "&amp;CHAR(34)&amp;SUBSTITUTE(CriteriTecnici!$C1219,CHAR(34),"'")&amp;CHAR(34)&amp;", "&amp;CHAR(34)&amp;"criterionId"&amp;CHAR(34)&amp;": "&amp;CHAR(34)&amp;SUBSTITUTE(CriteriTecnici!$D1219,CHAR(34),"'")&amp;CHAR(34)&amp;", "&amp;CHAR(34)&amp;"kind"&amp;CHAR(34)&amp;": "&amp;CHAR(34)&amp;SUBSTITUTE(CriteriTecnici!$F1219,CHAR(34),"'")&amp;CHAR(34)&amp;", "&amp;CHAR(34)&amp;"value"&amp;CHAR(34)&amp;": "&amp;SUBSTITUTE(TRIM(ROUND(IFERROR(CriteriTecnici!$N1219*1,IFERROR(NUMBERVALUE(CriteriTecnici!$N1219,".",","),IFERROR(NUMBERVALUE(CriteriTecnici!$N1219,",","."),0))),4)&amp;""),",",".")&amp;", "&amp;CHAR(34)&amp;"numerator"&amp;CHAR(34)&amp;": "&amp;SUBSTITUTE(TRIM(ROUND(IFERROR(CriteriTecnici!$K1219*1,IFERROR(NUMBERVALUE(CriteriTecnici!$K1219,".",","),IFERROR(NUMBERVALUE(CriteriTecnici!$K1219,",","."),0))),4)&amp;""),",",".")&amp;", "&amp;CHAR(34)&amp;"denominator"&amp;CHAR(34)&amp;": "&amp;SUBSTITUTE(TRIM(ROUND(IFERROR(CriteriTecnici!$L1219*1,IFERROR(NUMBERVALUE(CriteriTecnici!$L1219,".",","),IFERROR(NUMBERVALUE(CriteriTecnici!$L1219,",","."),0))),4)&amp;""),",",".")&amp;", "&amp;CHAR(34)&amp;"flag"&amp;CHAR(34)&amp;": "&amp;SUBSTITUTE(TRIM(ROUND(IFERROR(CriteriTecnici!$M1219*1,IFERROR(NUMBERVALUE(CriteriTecnici!$M1219,".",","),IFERROR(NUMBERVALUE(CriteriTecnici!$M1219,",","."),0))),4)&amp;""),",",".")&amp;", "&amp;CHAR(34)&amp;"rawScore"&amp;CHAR(34)&amp;": "&amp;SUBSTITUTE(TRIM(ROUND(IFERROR(CriteriTecnici!$O1219*1,IFERROR(NUMBERVALUE(CriteriTecnici!$O1219,".",","),IFERROR(NUMBERVALUE(CriteriTecnici!$O1219,",","."),0))),4)&amp;""),",",".")&amp;CHAR(125)&amp;IF(TRUE,",",""))</f>
        <v/>
      </c>
    </row>
    <row r="1440">
      <c r="A1440" s="38">
        <f>IF(CriteriTecnici!$A1220="","","    "&amp;CHAR(123)&amp;CHAR(34)&amp;"bidderId"&amp;CHAR(34)&amp;": "&amp;CHAR(34)&amp;SUBSTITUTE(CriteriTecnici!$A1220,CHAR(34),"'")&amp;CHAR(34)&amp;", "&amp;CHAR(34)&amp;"lotId"&amp;CHAR(34)&amp;": "&amp;CHAR(34)&amp;SUBSTITUTE(CriteriTecnici!$C1220,CHAR(34),"'")&amp;CHAR(34)&amp;", "&amp;CHAR(34)&amp;"criterionId"&amp;CHAR(34)&amp;": "&amp;CHAR(34)&amp;SUBSTITUTE(CriteriTecnici!$D1220,CHAR(34),"'")&amp;CHAR(34)&amp;", "&amp;CHAR(34)&amp;"kind"&amp;CHAR(34)&amp;": "&amp;CHAR(34)&amp;SUBSTITUTE(CriteriTecnici!$F1220,CHAR(34),"'")&amp;CHAR(34)&amp;", "&amp;CHAR(34)&amp;"value"&amp;CHAR(34)&amp;": "&amp;SUBSTITUTE(TRIM(ROUND(IFERROR(CriteriTecnici!$N1220*1,IFERROR(NUMBERVALUE(CriteriTecnici!$N1220,".",","),IFERROR(NUMBERVALUE(CriteriTecnici!$N1220,",","."),0))),4)&amp;""),",",".")&amp;", "&amp;CHAR(34)&amp;"numerator"&amp;CHAR(34)&amp;": "&amp;SUBSTITUTE(TRIM(ROUND(IFERROR(CriteriTecnici!$K1220*1,IFERROR(NUMBERVALUE(CriteriTecnici!$K1220,".",","),IFERROR(NUMBERVALUE(CriteriTecnici!$K1220,",","."),0))),4)&amp;""),",",".")&amp;", "&amp;CHAR(34)&amp;"denominator"&amp;CHAR(34)&amp;": "&amp;SUBSTITUTE(TRIM(ROUND(IFERROR(CriteriTecnici!$L1220*1,IFERROR(NUMBERVALUE(CriteriTecnici!$L1220,".",","),IFERROR(NUMBERVALUE(CriteriTecnici!$L1220,",","."),0))),4)&amp;""),",",".")&amp;", "&amp;CHAR(34)&amp;"flag"&amp;CHAR(34)&amp;": "&amp;SUBSTITUTE(TRIM(ROUND(IFERROR(CriteriTecnici!$M1220*1,IFERROR(NUMBERVALUE(CriteriTecnici!$M1220,".",","),IFERROR(NUMBERVALUE(CriteriTecnici!$M1220,",","."),0))),4)&amp;""),",",".")&amp;", "&amp;CHAR(34)&amp;"rawScore"&amp;CHAR(34)&amp;": "&amp;SUBSTITUTE(TRIM(ROUND(IFERROR(CriteriTecnici!$O1220*1,IFERROR(NUMBERVALUE(CriteriTecnici!$O1220,".",","),IFERROR(NUMBERVALUE(CriteriTecnici!$O1220,",","."),0))),4)&amp;""),",",".")&amp;CHAR(125)&amp;IF(TRUE,",",""))</f>
        <v/>
      </c>
    </row>
    <row r="1441">
      <c r="A1441" s="38">
        <f>IF(CriteriTecnici!$A1221="","","    "&amp;CHAR(123)&amp;CHAR(34)&amp;"bidderId"&amp;CHAR(34)&amp;": "&amp;CHAR(34)&amp;SUBSTITUTE(CriteriTecnici!$A1221,CHAR(34),"'")&amp;CHAR(34)&amp;", "&amp;CHAR(34)&amp;"lotId"&amp;CHAR(34)&amp;": "&amp;CHAR(34)&amp;SUBSTITUTE(CriteriTecnici!$C1221,CHAR(34),"'")&amp;CHAR(34)&amp;", "&amp;CHAR(34)&amp;"criterionId"&amp;CHAR(34)&amp;": "&amp;CHAR(34)&amp;SUBSTITUTE(CriteriTecnici!$D1221,CHAR(34),"'")&amp;CHAR(34)&amp;", "&amp;CHAR(34)&amp;"kind"&amp;CHAR(34)&amp;": "&amp;CHAR(34)&amp;SUBSTITUTE(CriteriTecnici!$F1221,CHAR(34),"'")&amp;CHAR(34)&amp;", "&amp;CHAR(34)&amp;"value"&amp;CHAR(34)&amp;": "&amp;SUBSTITUTE(TRIM(ROUND(IFERROR(CriteriTecnici!$N1221*1,IFERROR(NUMBERVALUE(CriteriTecnici!$N1221,".",","),IFERROR(NUMBERVALUE(CriteriTecnici!$N1221,",","."),0))),4)&amp;""),",",".")&amp;", "&amp;CHAR(34)&amp;"numerator"&amp;CHAR(34)&amp;": "&amp;SUBSTITUTE(TRIM(ROUND(IFERROR(CriteriTecnici!$K1221*1,IFERROR(NUMBERVALUE(CriteriTecnici!$K1221,".",","),IFERROR(NUMBERVALUE(CriteriTecnici!$K1221,",","."),0))),4)&amp;""),",",".")&amp;", "&amp;CHAR(34)&amp;"denominator"&amp;CHAR(34)&amp;": "&amp;SUBSTITUTE(TRIM(ROUND(IFERROR(CriteriTecnici!$L1221*1,IFERROR(NUMBERVALUE(CriteriTecnici!$L1221,".",","),IFERROR(NUMBERVALUE(CriteriTecnici!$L1221,",","."),0))),4)&amp;""),",",".")&amp;", "&amp;CHAR(34)&amp;"flag"&amp;CHAR(34)&amp;": "&amp;SUBSTITUTE(TRIM(ROUND(IFERROR(CriteriTecnici!$M1221*1,IFERROR(NUMBERVALUE(CriteriTecnici!$M1221,".",","),IFERROR(NUMBERVALUE(CriteriTecnici!$M1221,",","."),0))),4)&amp;""),",",".")&amp;", "&amp;CHAR(34)&amp;"rawScore"&amp;CHAR(34)&amp;": "&amp;SUBSTITUTE(TRIM(ROUND(IFERROR(CriteriTecnici!$O1221*1,IFERROR(NUMBERVALUE(CriteriTecnici!$O1221,".",","),IFERROR(NUMBERVALUE(CriteriTecnici!$O1221,",","."),0))),4)&amp;""),",",".")&amp;CHAR(125)&amp;IF(TRUE,",",""))</f>
        <v/>
      </c>
    </row>
    <row r="1442">
      <c r="A1442" s="38">
        <f>IF(CriteriTecnici!$A1222="","","    "&amp;CHAR(123)&amp;CHAR(34)&amp;"bidderId"&amp;CHAR(34)&amp;": "&amp;CHAR(34)&amp;SUBSTITUTE(CriteriTecnici!$A1222,CHAR(34),"'")&amp;CHAR(34)&amp;", "&amp;CHAR(34)&amp;"lotId"&amp;CHAR(34)&amp;": "&amp;CHAR(34)&amp;SUBSTITUTE(CriteriTecnici!$C1222,CHAR(34),"'")&amp;CHAR(34)&amp;", "&amp;CHAR(34)&amp;"criterionId"&amp;CHAR(34)&amp;": "&amp;CHAR(34)&amp;SUBSTITUTE(CriteriTecnici!$D1222,CHAR(34),"'")&amp;CHAR(34)&amp;", "&amp;CHAR(34)&amp;"kind"&amp;CHAR(34)&amp;": "&amp;CHAR(34)&amp;SUBSTITUTE(CriteriTecnici!$F1222,CHAR(34),"'")&amp;CHAR(34)&amp;", "&amp;CHAR(34)&amp;"value"&amp;CHAR(34)&amp;": "&amp;SUBSTITUTE(TRIM(ROUND(IFERROR(CriteriTecnici!$N1222*1,IFERROR(NUMBERVALUE(CriteriTecnici!$N1222,".",","),IFERROR(NUMBERVALUE(CriteriTecnici!$N1222,",","."),0))),4)&amp;""),",",".")&amp;", "&amp;CHAR(34)&amp;"numerator"&amp;CHAR(34)&amp;": "&amp;SUBSTITUTE(TRIM(ROUND(IFERROR(CriteriTecnici!$K1222*1,IFERROR(NUMBERVALUE(CriteriTecnici!$K1222,".",","),IFERROR(NUMBERVALUE(CriteriTecnici!$K1222,",","."),0))),4)&amp;""),",",".")&amp;", "&amp;CHAR(34)&amp;"denominator"&amp;CHAR(34)&amp;": "&amp;SUBSTITUTE(TRIM(ROUND(IFERROR(CriteriTecnici!$L1222*1,IFERROR(NUMBERVALUE(CriteriTecnici!$L1222,".",","),IFERROR(NUMBERVALUE(CriteriTecnici!$L1222,",","."),0))),4)&amp;""),",",".")&amp;", "&amp;CHAR(34)&amp;"flag"&amp;CHAR(34)&amp;": "&amp;SUBSTITUTE(TRIM(ROUND(IFERROR(CriteriTecnici!$M1222*1,IFERROR(NUMBERVALUE(CriteriTecnici!$M1222,".",","),IFERROR(NUMBERVALUE(CriteriTecnici!$M1222,",","."),0))),4)&amp;""),",",".")&amp;", "&amp;CHAR(34)&amp;"rawScore"&amp;CHAR(34)&amp;": "&amp;SUBSTITUTE(TRIM(ROUND(IFERROR(CriteriTecnici!$O1222*1,IFERROR(NUMBERVALUE(CriteriTecnici!$O1222,".",","),IFERROR(NUMBERVALUE(CriteriTecnici!$O1222,",","."),0))),4)&amp;""),",",".")&amp;CHAR(125)&amp;IF(TRUE,",",""))</f>
        <v/>
      </c>
    </row>
    <row r="1443">
      <c r="A1443" s="38">
        <f>IF(CriteriTecnici!$A1223="","","    "&amp;CHAR(123)&amp;CHAR(34)&amp;"bidderId"&amp;CHAR(34)&amp;": "&amp;CHAR(34)&amp;SUBSTITUTE(CriteriTecnici!$A1223,CHAR(34),"'")&amp;CHAR(34)&amp;", "&amp;CHAR(34)&amp;"lotId"&amp;CHAR(34)&amp;": "&amp;CHAR(34)&amp;SUBSTITUTE(CriteriTecnici!$C1223,CHAR(34),"'")&amp;CHAR(34)&amp;", "&amp;CHAR(34)&amp;"criterionId"&amp;CHAR(34)&amp;": "&amp;CHAR(34)&amp;SUBSTITUTE(CriteriTecnici!$D1223,CHAR(34),"'")&amp;CHAR(34)&amp;", "&amp;CHAR(34)&amp;"kind"&amp;CHAR(34)&amp;": "&amp;CHAR(34)&amp;SUBSTITUTE(CriteriTecnici!$F1223,CHAR(34),"'")&amp;CHAR(34)&amp;", "&amp;CHAR(34)&amp;"value"&amp;CHAR(34)&amp;": "&amp;SUBSTITUTE(TRIM(ROUND(IFERROR(CriteriTecnici!$N1223*1,IFERROR(NUMBERVALUE(CriteriTecnici!$N1223,".",","),IFERROR(NUMBERVALUE(CriteriTecnici!$N1223,",","."),0))),4)&amp;""),",",".")&amp;", "&amp;CHAR(34)&amp;"numerator"&amp;CHAR(34)&amp;": "&amp;SUBSTITUTE(TRIM(ROUND(IFERROR(CriteriTecnici!$K1223*1,IFERROR(NUMBERVALUE(CriteriTecnici!$K1223,".",","),IFERROR(NUMBERVALUE(CriteriTecnici!$K1223,",","."),0))),4)&amp;""),",",".")&amp;", "&amp;CHAR(34)&amp;"denominator"&amp;CHAR(34)&amp;": "&amp;SUBSTITUTE(TRIM(ROUND(IFERROR(CriteriTecnici!$L1223*1,IFERROR(NUMBERVALUE(CriteriTecnici!$L1223,".",","),IFERROR(NUMBERVALUE(CriteriTecnici!$L1223,",","."),0))),4)&amp;""),",",".")&amp;", "&amp;CHAR(34)&amp;"flag"&amp;CHAR(34)&amp;": "&amp;SUBSTITUTE(TRIM(ROUND(IFERROR(CriteriTecnici!$M1223*1,IFERROR(NUMBERVALUE(CriteriTecnici!$M1223,".",","),IFERROR(NUMBERVALUE(CriteriTecnici!$M1223,",","."),0))),4)&amp;""),",",".")&amp;", "&amp;CHAR(34)&amp;"rawScore"&amp;CHAR(34)&amp;": "&amp;SUBSTITUTE(TRIM(ROUND(IFERROR(CriteriTecnici!$O1223*1,IFERROR(NUMBERVALUE(CriteriTecnici!$O1223,".",","),IFERROR(NUMBERVALUE(CriteriTecnici!$O1223,",","."),0))),4)&amp;""),",",".")&amp;CHAR(125)&amp;IF(TRUE,",",""))</f>
        <v/>
      </c>
    </row>
    <row r="1444">
      <c r="A1444" s="38">
        <f>IF(CriteriTecnici!$A1224="","","    "&amp;CHAR(123)&amp;CHAR(34)&amp;"bidderId"&amp;CHAR(34)&amp;": "&amp;CHAR(34)&amp;SUBSTITUTE(CriteriTecnici!$A1224,CHAR(34),"'")&amp;CHAR(34)&amp;", "&amp;CHAR(34)&amp;"lotId"&amp;CHAR(34)&amp;": "&amp;CHAR(34)&amp;SUBSTITUTE(CriteriTecnici!$C1224,CHAR(34),"'")&amp;CHAR(34)&amp;", "&amp;CHAR(34)&amp;"criterionId"&amp;CHAR(34)&amp;": "&amp;CHAR(34)&amp;SUBSTITUTE(CriteriTecnici!$D1224,CHAR(34),"'")&amp;CHAR(34)&amp;", "&amp;CHAR(34)&amp;"kind"&amp;CHAR(34)&amp;": "&amp;CHAR(34)&amp;SUBSTITUTE(CriteriTecnici!$F1224,CHAR(34),"'")&amp;CHAR(34)&amp;", "&amp;CHAR(34)&amp;"value"&amp;CHAR(34)&amp;": "&amp;SUBSTITUTE(TRIM(ROUND(IFERROR(CriteriTecnici!$N1224*1,IFERROR(NUMBERVALUE(CriteriTecnici!$N1224,".",","),IFERROR(NUMBERVALUE(CriteriTecnici!$N1224,",","."),0))),4)&amp;""),",",".")&amp;", "&amp;CHAR(34)&amp;"numerator"&amp;CHAR(34)&amp;": "&amp;SUBSTITUTE(TRIM(ROUND(IFERROR(CriteriTecnici!$K1224*1,IFERROR(NUMBERVALUE(CriteriTecnici!$K1224,".",","),IFERROR(NUMBERVALUE(CriteriTecnici!$K1224,",","."),0))),4)&amp;""),",",".")&amp;", "&amp;CHAR(34)&amp;"denominator"&amp;CHAR(34)&amp;": "&amp;SUBSTITUTE(TRIM(ROUND(IFERROR(CriteriTecnici!$L1224*1,IFERROR(NUMBERVALUE(CriteriTecnici!$L1224,".",","),IFERROR(NUMBERVALUE(CriteriTecnici!$L1224,",","."),0))),4)&amp;""),",",".")&amp;", "&amp;CHAR(34)&amp;"flag"&amp;CHAR(34)&amp;": "&amp;SUBSTITUTE(TRIM(ROUND(IFERROR(CriteriTecnici!$M1224*1,IFERROR(NUMBERVALUE(CriteriTecnici!$M1224,".",","),IFERROR(NUMBERVALUE(CriteriTecnici!$M1224,",","."),0))),4)&amp;""),",",".")&amp;", "&amp;CHAR(34)&amp;"rawScore"&amp;CHAR(34)&amp;": "&amp;SUBSTITUTE(TRIM(ROUND(IFERROR(CriteriTecnici!$O1224*1,IFERROR(NUMBERVALUE(CriteriTecnici!$O1224,".",","),IFERROR(NUMBERVALUE(CriteriTecnici!$O1224,",","."),0))),4)&amp;""),",",".")&amp;CHAR(125)&amp;IF(TRUE,",",""))</f>
        <v/>
      </c>
    </row>
    <row r="1445">
      <c r="A1445" s="38">
        <f>IF(CriteriTecnici!$A1225="","","    "&amp;CHAR(123)&amp;CHAR(34)&amp;"bidderId"&amp;CHAR(34)&amp;": "&amp;CHAR(34)&amp;SUBSTITUTE(CriteriTecnici!$A1225,CHAR(34),"'")&amp;CHAR(34)&amp;", "&amp;CHAR(34)&amp;"lotId"&amp;CHAR(34)&amp;": "&amp;CHAR(34)&amp;SUBSTITUTE(CriteriTecnici!$C1225,CHAR(34),"'")&amp;CHAR(34)&amp;", "&amp;CHAR(34)&amp;"criterionId"&amp;CHAR(34)&amp;": "&amp;CHAR(34)&amp;SUBSTITUTE(CriteriTecnici!$D1225,CHAR(34),"'")&amp;CHAR(34)&amp;", "&amp;CHAR(34)&amp;"kind"&amp;CHAR(34)&amp;": "&amp;CHAR(34)&amp;SUBSTITUTE(CriteriTecnici!$F1225,CHAR(34),"'")&amp;CHAR(34)&amp;", "&amp;CHAR(34)&amp;"value"&amp;CHAR(34)&amp;": "&amp;SUBSTITUTE(TRIM(ROUND(IFERROR(CriteriTecnici!$N1225*1,IFERROR(NUMBERVALUE(CriteriTecnici!$N1225,".",","),IFERROR(NUMBERVALUE(CriteriTecnici!$N1225,",","."),0))),4)&amp;""),",",".")&amp;", "&amp;CHAR(34)&amp;"numerator"&amp;CHAR(34)&amp;": "&amp;SUBSTITUTE(TRIM(ROUND(IFERROR(CriteriTecnici!$K1225*1,IFERROR(NUMBERVALUE(CriteriTecnici!$K1225,".",","),IFERROR(NUMBERVALUE(CriteriTecnici!$K1225,",","."),0))),4)&amp;""),",",".")&amp;", "&amp;CHAR(34)&amp;"denominator"&amp;CHAR(34)&amp;": "&amp;SUBSTITUTE(TRIM(ROUND(IFERROR(CriteriTecnici!$L1225*1,IFERROR(NUMBERVALUE(CriteriTecnici!$L1225,".",","),IFERROR(NUMBERVALUE(CriteriTecnici!$L1225,",","."),0))),4)&amp;""),",",".")&amp;", "&amp;CHAR(34)&amp;"flag"&amp;CHAR(34)&amp;": "&amp;SUBSTITUTE(TRIM(ROUND(IFERROR(CriteriTecnici!$M1225*1,IFERROR(NUMBERVALUE(CriteriTecnici!$M1225,".",","),IFERROR(NUMBERVALUE(CriteriTecnici!$M1225,",","."),0))),4)&amp;""),",",".")&amp;", "&amp;CHAR(34)&amp;"rawScore"&amp;CHAR(34)&amp;": "&amp;SUBSTITUTE(TRIM(ROUND(IFERROR(CriteriTecnici!$O1225*1,IFERROR(NUMBERVALUE(CriteriTecnici!$O1225,".",","),IFERROR(NUMBERVALUE(CriteriTecnici!$O1225,",","."),0))),4)&amp;""),",",".")&amp;CHAR(125)&amp;IF(TRUE,",",""))</f>
        <v/>
      </c>
    </row>
    <row r="1446">
      <c r="A1446" s="38">
        <f>IF(CriteriTecnici!$A1226="","","    "&amp;CHAR(123)&amp;CHAR(34)&amp;"bidderId"&amp;CHAR(34)&amp;": "&amp;CHAR(34)&amp;SUBSTITUTE(CriteriTecnici!$A1226,CHAR(34),"'")&amp;CHAR(34)&amp;", "&amp;CHAR(34)&amp;"lotId"&amp;CHAR(34)&amp;": "&amp;CHAR(34)&amp;SUBSTITUTE(CriteriTecnici!$C1226,CHAR(34),"'")&amp;CHAR(34)&amp;", "&amp;CHAR(34)&amp;"criterionId"&amp;CHAR(34)&amp;": "&amp;CHAR(34)&amp;SUBSTITUTE(CriteriTecnici!$D1226,CHAR(34),"'")&amp;CHAR(34)&amp;", "&amp;CHAR(34)&amp;"kind"&amp;CHAR(34)&amp;": "&amp;CHAR(34)&amp;SUBSTITUTE(CriteriTecnici!$F1226,CHAR(34),"'")&amp;CHAR(34)&amp;", "&amp;CHAR(34)&amp;"value"&amp;CHAR(34)&amp;": "&amp;SUBSTITUTE(TRIM(ROUND(IFERROR(CriteriTecnici!$N1226*1,IFERROR(NUMBERVALUE(CriteriTecnici!$N1226,".",","),IFERROR(NUMBERVALUE(CriteriTecnici!$N1226,",","."),0))),4)&amp;""),",",".")&amp;", "&amp;CHAR(34)&amp;"numerator"&amp;CHAR(34)&amp;": "&amp;SUBSTITUTE(TRIM(ROUND(IFERROR(CriteriTecnici!$K1226*1,IFERROR(NUMBERVALUE(CriteriTecnici!$K1226,".",","),IFERROR(NUMBERVALUE(CriteriTecnici!$K1226,",","."),0))),4)&amp;""),",",".")&amp;", "&amp;CHAR(34)&amp;"denominator"&amp;CHAR(34)&amp;": "&amp;SUBSTITUTE(TRIM(ROUND(IFERROR(CriteriTecnici!$L1226*1,IFERROR(NUMBERVALUE(CriteriTecnici!$L1226,".",","),IFERROR(NUMBERVALUE(CriteriTecnici!$L1226,",","."),0))),4)&amp;""),",",".")&amp;", "&amp;CHAR(34)&amp;"flag"&amp;CHAR(34)&amp;": "&amp;SUBSTITUTE(TRIM(ROUND(IFERROR(CriteriTecnici!$M1226*1,IFERROR(NUMBERVALUE(CriteriTecnici!$M1226,".",","),IFERROR(NUMBERVALUE(CriteriTecnici!$M1226,",","."),0))),4)&amp;""),",",".")&amp;", "&amp;CHAR(34)&amp;"rawScore"&amp;CHAR(34)&amp;": "&amp;SUBSTITUTE(TRIM(ROUND(IFERROR(CriteriTecnici!$O1226*1,IFERROR(NUMBERVALUE(CriteriTecnici!$O1226,".",","),IFERROR(NUMBERVALUE(CriteriTecnici!$O1226,",","."),0))),4)&amp;""),",",".")&amp;CHAR(125)&amp;IF(TRUE,",",""))</f>
        <v/>
      </c>
    </row>
    <row r="1447">
      <c r="A1447" s="38">
        <f>IF(CriteriTecnici!$A1227="","","    "&amp;CHAR(123)&amp;CHAR(34)&amp;"bidderId"&amp;CHAR(34)&amp;": "&amp;CHAR(34)&amp;SUBSTITUTE(CriteriTecnici!$A1227,CHAR(34),"'")&amp;CHAR(34)&amp;", "&amp;CHAR(34)&amp;"lotId"&amp;CHAR(34)&amp;": "&amp;CHAR(34)&amp;SUBSTITUTE(CriteriTecnici!$C1227,CHAR(34),"'")&amp;CHAR(34)&amp;", "&amp;CHAR(34)&amp;"criterionId"&amp;CHAR(34)&amp;": "&amp;CHAR(34)&amp;SUBSTITUTE(CriteriTecnici!$D1227,CHAR(34),"'")&amp;CHAR(34)&amp;", "&amp;CHAR(34)&amp;"kind"&amp;CHAR(34)&amp;": "&amp;CHAR(34)&amp;SUBSTITUTE(CriteriTecnici!$F1227,CHAR(34),"'")&amp;CHAR(34)&amp;", "&amp;CHAR(34)&amp;"value"&amp;CHAR(34)&amp;": "&amp;SUBSTITUTE(TRIM(ROUND(IFERROR(CriteriTecnici!$N1227*1,IFERROR(NUMBERVALUE(CriteriTecnici!$N1227,".",","),IFERROR(NUMBERVALUE(CriteriTecnici!$N1227,",","."),0))),4)&amp;""),",",".")&amp;", "&amp;CHAR(34)&amp;"numerator"&amp;CHAR(34)&amp;": "&amp;SUBSTITUTE(TRIM(ROUND(IFERROR(CriteriTecnici!$K1227*1,IFERROR(NUMBERVALUE(CriteriTecnici!$K1227,".",","),IFERROR(NUMBERVALUE(CriteriTecnici!$K1227,",","."),0))),4)&amp;""),",",".")&amp;", "&amp;CHAR(34)&amp;"denominator"&amp;CHAR(34)&amp;": "&amp;SUBSTITUTE(TRIM(ROUND(IFERROR(CriteriTecnici!$L1227*1,IFERROR(NUMBERVALUE(CriteriTecnici!$L1227,".",","),IFERROR(NUMBERVALUE(CriteriTecnici!$L1227,",","."),0))),4)&amp;""),",",".")&amp;", "&amp;CHAR(34)&amp;"flag"&amp;CHAR(34)&amp;": "&amp;SUBSTITUTE(TRIM(ROUND(IFERROR(CriteriTecnici!$M1227*1,IFERROR(NUMBERVALUE(CriteriTecnici!$M1227,".",","),IFERROR(NUMBERVALUE(CriteriTecnici!$M1227,",","."),0))),4)&amp;""),",",".")&amp;", "&amp;CHAR(34)&amp;"rawScore"&amp;CHAR(34)&amp;": "&amp;SUBSTITUTE(TRIM(ROUND(IFERROR(CriteriTecnici!$O1227*1,IFERROR(NUMBERVALUE(CriteriTecnici!$O1227,".",","),IFERROR(NUMBERVALUE(CriteriTecnici!$O1227,",","."),0))),4)&amp;""),",",".")&amp;CHAR(125)&amp;IF(TRUE,",",""))</f>
        <v/>
      </c>
    </row>
    <row r="1448">
      <c r="A1448" s="38">
        <f>IF(CriteriTecnici!$A1228="","","    "&amp;CHAR(123)&amp;CHAR(34)&amp;"bidderId"&amp;CHAR(34)&amp;": "&amp;CHAR(34)&amp;SUBSTITUTE(CriteriTecnici!$A1228,CHAR(34),"'")&amp;CHAR(34)&amp;", "&amp;CHAR(34)&amp;"lotId"&amp;CHAR(34)&amp;": "&amp;CHAR(34)&amp;SUBSTITUTE(CriteriTecnici!$C1228,CHAR(34),"'")&amp;CHAR(34)&amp;", "&amp;CHAR(34)&amp;"criterionId"&amp;CHAR(34)&amp;": "&amp;CHAR(34)&amp;SUBSTITUTE(CriteriTecnici!$D1228,CHAR(34),"'")&amp;CHAR(34)&amp;", "&amp;CHAR(34)&amp;"kind"&amp;CHAR(34)&amp;": "&amp;CHAR(34)&amp;SUBSTITUTE(CriteriTecnici!$F1228,CHAR(34),"'")&amp;CHAR(34)&amp;", "&amp;CHAR(34)&amp;"value"&amp;CHAR(34)&amp;": "&amp;SUBSTITUTE(TRIM(ROUND(IFERROR(CriteriTecnici!$N1228*1,IFERROR(NUMBERVALUE(CriteriTecnici!$N1228,".",","),IFERROR(NUMBERVALUE(CriteriTecnici!$N1228,",","."),0))),4)&amp;""),",",".")&amp;", "&amp;CHAR(34)&amp;"numerator"&amp;CHAR(34)&amp;": "&amp;SUBSTITUTE(TRIM(ROUND(IFERROR(CriteriTecnici!$K1228*1,IFERROR(NUMBERVALUE(CriteriTecnici!$K1228,".",","),IFERROR(NUMBERVALUE(CriteriTecnici!$K1228,",","."),0))),4)&amp;""),",",".")&amp;", "&amp;CHAR(34)&amp;"denominator"&amp;CHAR(34)&amp;": "&amp;SUBSTITUTE(TRIM(ROUND(IFERROR(CriteriTecnici!$L1228*1,IFERROR(NUMBERVALUE(CriteriTecnici!$L1228,".",","),IFERROR(NUMBERVALUE(CriteriTecnici!$L1228,",","."),0))),4)&amp;""),",",".")&amp;", "&amp;CHAR(34)&amp;"flag"&amp;CHAR(34)&amp;": "&amp;SUBSTITUTE(TRIM(ROUND(IFERROR(CriteriTecnici!$M1228*1,IFERROR(NUMBERVALUE(CriteriTecnici!$M1228,".",","),IFERROR(NUMBERVALUE(CriteriTecnici!$M1228,",","."),0))),4)&amp;""),",",".")&amp;", "&amp;CHAR(34)&amp;"rawScore"&amp;CHAR(34)&amp;": "&amp;SUBSTITUTE(TRIM(ROUND(IFERROR(CriteriTecnici!$O1228*1,IFERROR(NUMBERVALUE(CriteriTecnici!$O1228,".",","),IFERROR(NUMBERVALUE(CriteriTecnici!$O1228,",","."),0))),4)&amp;""),",",".")&amp;CHAR(125)&amp;IF(TRUE,",",""))</f>
        <v/>
      </c>
    </row>
    <row r="1449">
      <c r="A1449" s="38">
        <f>IF(CriteriTecnici!$A1229="","","    "&amp;CHAR(123)&amp;CHAR(34)&amp;"bidderId"&amp;CHAR(34)&amp;": "&amp;CHAR(34)&amp;SUBSTITUTE(CriteriTecnici!$A1229,CHAR(34),"'")&amp;CHAR(34)&amp;", "&amp;CHAR(34)&amp;"lotId"&amp;CHAR(34)&amp;": "&amp;CHAR(34)&amp;SUBSTITUTE(CriteriTecnici!$C1229,CHAR(34),"'")&amp;CHAR(34)&amp;", "&amp;CHAR(34)&amp;"criterionId"&amp;CHAR(34)&amp;": "&amp;CHAR(34)&amp;SUBSTITUTE(CriteriTecnici!$D1229,CHAR(34),"'")&amp;CHAR(34)&amp;", "&amp;CHAR(34)&amp;"kind"&amp;CHAR(34)&amp;": "&amp;CHAR(34)&amp;SUBSTITUTE(CriteriTecnici!$F1229,CHAR(34),"'")&amp;CHAR(34)&amp;", "&amp;CHAR(34)&amp;"value"&amp;CHAR(34)&amp;": "&amp;SUBSTITUTE(TRIM(ROUND(IFERROR(CriteriTecnici!$N1229*1,IFERROR(NUMBERVALUE(CriteriTecnici!$N1229,".",","),IFERROR(NUMBERVALUE(CriteriTecnici!$N1229,",","."),0))),4)&amp;""),",",".")&amp;", "&amp;CHAR(34)&amp;"numerator"&amp;CHAR(34)&amp;": "&amp;SUBSTITUTE(TRIM(ROUND(IFERROR(CriteriTecnici!$K1229*1,IFERROR(NUMBERVALUE(CriteriTecnici!$K1229,".",","),IFERROR(NUMBERVALUE(CriteriTecnici!$K1229,",","."),0))),4)&amp;""),",",".")&amp;", "&amp;CHAR(34)&amp;"denominator"&amp;CHAR(34)&amp;": "&amp;SUBSTITUTE(TRIM(ROUND(IFERROR(CriteriTecnici!$L1229*1,IFERROR(NUMBERVALUE(CriteriTecnici!$L1229,".",","),IFERROR(NUMBERVALUE(CriteriTecnici!$L1229,",","."),0))),4)&amp;""),",",".")&amp;", "&amp;CHAR(34)&amp;"flag"&amp;CHAR(34)&amp;": "&amp;SUBSTITUTE(TRIM(ROUND(IFERROR(CriteriTecnici!$M1229*1,IFERROR(NUMBERVALUE(CriteriTecnici!$M1229,".",","),IFERROR(NUMBERVALUE(CriteriTecnici!$M1229,",","."),0))),4)&amp;""),",",".")&amp;", "&amp;CHAR(34)&amp;"rawScore"&amp;CHAR(34)&amp;": "&amp;SUBSTITUTE(TRIM(ROUND(IFERROR(CriteriTecnici!$O1229*1,IFERROR(NUMBERVALUE(CriteriTecnici!$O1229,".",","),IFERROR(NUMBERVALUE(CriteriTecnici!$O1229,",","."),0))),4)&amp;""),",",".")&amp;CHAR(125)&amp;IF(TRUE,",",""))</f>
        <v/>
      </c>
    </row>
    <row r="1450">
      <c r="A1450" s="38">
        <f>IF(CriteriTecnici!$A1230="","","    "&amp;CHAR(123)&amp;CHAR(34)&amp;"bidderId"&amp;CHAR(34)&amp;": "&amp;CHAR(34)&amp;SUBSTITUTE(CriteriTecnici!$A1230,CHAR(34),"'")&amp;CHAR(34)&amp;", "&amp;CHAR(34)&amp;"lotId"&amp;CHAR(34)&amp;": "&amp;CHAR(34)&amp;SUBSTITUTE(CriteriTecnici!$C1230,CHAR(34),"'")&amp;CHAR(34)&amp;", "&amp;CHAR(34)&amp;"criterionId"&amp;CHAR(34)&amp;": "&amp;CHAR(34)&amp;SUBSTITUTE(CriteriTecnici!$D1230,CHAR(34),"'")&amp;CHAR(34)&amp;", "&amp;CHAR(34)&amp;"kind"&amp;CHAR(34)&amp;": "&amp;CHAR(34)&amp;SUBSTITUTE(CriteriTecnici!$F1230,CHAR(34),"'")&amp;CHAR(34)&amp;", "&amp;CHAR(34)&amp;"value"&amp;CHAR(34)&amp;": "&amp;SUBSTITUTE(TRIM(ROUND(IFERROR(CriteriTecnici!$N1230*1,IFERROR(NUMBERVALUE(CriteriTecnici!$N1230,".",","),IFERROR(NUMBERVALUE(CriteriTecnici!$N1230,",","."),0))),4)&amp;""),",",".")&amp;", "&amp;CHAR(34)&amp;"numerator"&amp;CHAR(34)&amp;": "&amp;SUBSTITUTE(TRIM(ROUND(IFERROR(CriteriTecnici!$K1230*1,IFERROR(NUMBERVALUE(CriteriTecnici!$K1230,".",","),IFERROR(NUMBERVALUE(CriteriTecnici!$K1230,",","."),0))),4)&amp;""),",",".")&amp;", "&amp;CHAR(34)&amp;"denominator"&amp;CHAR(34)&amp;": "&amp;SUBSTITUTE(TRIM(ROUND(IFERROR(CriteriTecnici!$L1230*1,IFERROR(NUMBERVALUE(CriteriTecnici!$L1230,".",","),IFERROR(NUMBERVALUE(CriteriTecnici!$L1230,",","."),0))),4)&amp;""),",",".")&amp;", "&amp;CHAR(34)&amp;"flag"&amp;CHAR(34)&amp;": "&amp;SUBSTITUTE(TRIM(ROUND(IFERROR(CriteriTecnici!$M1230*1,IFERROR(NUMBERVALUE(CriteriTecnici!$M1230,".",","),IFERROR(NUMBERVALUE(CriteriTecnici!$M1230,",","."),0))),4)&amp;""),",",".")&amp;", "&amp;CHAR(34)&amp;"rawScore"&amp;CHAR(34)&amp;": "&amp;SUBSTITUTE(TRIM(ROUND(IFERROR(CriteriTecnici!$O1230*1,IFERROR(NUMBERVALUE(CriteriTecnici!$O1230,".",","),IFERROR(NUMBERVALUE(CriteriTecnici!$O1230,",","."),0))),4)&amp;""),",",".")&amp;CHAR(125)&amp;IF(TRUE,",",""))</f>
        <v/>
      </c>
    </row>
    <row r="1451">
      <c r="A1451" s="38">
        <f>IF(CriteriTecnici!$A1231="","","    "&amp;CHAR(123)&amp;CHAR(34)&amp;"bidderId"&amp;CHAR(34)&amp;": "&amp;CHAR(34)&amp;SUBSTITUTE(CriteriTecnici!$A1231,CHAR(34),"'")&amp;CHAR(34)&amp;", "&amp;CHAR(34)&amp;"lotId"&amp;CHAR(34)&amp;": "&amp;CHAR(34)&amp;SUBSTITUTE(CriteriTecnici!$C1231,CHAR(34),"'")&amp;CHAR(34)&amp;", "&amp;CHAR(34)&amp;"criterionId"&amp;CHAR(34)&amp;": "&amp;CHAR(34)&amp;SUBSTITUTE(CriteriTecnici!$D1231,CHAR(34),"'")&amp;CHAR(34)&amp;", "&amp;CHAR(34)&amp;"kind"&amp;CHAR(34)&amp;": "&amp;CHAR(34)&amp;SUBSTITUTE(CriteriTecnici!$F1231,CHAR(34),"'")&amp;CHAR(34)&amp;", "&amp;CHAR(34)&amp;"value"&amp;CHAR(34)&amp;": "&amp;SUBSTITUTE(TRIM(ROUND(IFERROR(CriteriTecnici!$N1231*1,IFERROR(NUMBERVALUE(CriteriTecnici!$N1231,".",","),IFERROR(NUMBERVALUE(CriteriTecnici!$N1231,",","."),0))),4)&amp;""),",",".")&amp;", "&amp;CHAR(34)&amp;"numerator"&amp;CHAR(34)&amp;": "&amp;SUBSTITUTE(TRIM(ROUND(IFERROR(CriteriTecnici!$K1231*1,IFERROR(NUMBERVALUE(CriteriTecnici!$K1231,".",","),IFERROR(NUMBERVALUE(CriteriTecnici!$K1231,",","."),0))),4)&amp;""),",",".")&amp;", "&amp;CHAR(34)&amp;"denominator"&amp;CHAR(34)&amp;": "&amp;SUBSTITUTE(TRIM(ROUND(IFERROR(CriteriTecnici!$L1231*1,IFERROR(NUMBERVALUE(CriteriTecnici!$L1231,".",","),IFERROR(NUMBERVALUE(CriteriTecnici!$L1231,",","."),0))),4)&amp;""),",",".")&amp;", "&amp;CHAR(34)&amp;"flag"&amp;CHAR(34)&amp;": "&amp;SUBSTITUTE(TRIM(ROUND(IFERROR(CriteriTecnici!$M1231*1,IFERROR(NUMBERVALUE(CriteriTecnici!$M1231,".",","),IFERROR(NUMBERVALUE(CriteriTecnici!$M1231,",","."),0))),4)&amp;""),",",".")&amp;", "&amp;CHAR(34)&amp;"rawScore"&amp;CHAR(34)&amp;": "&amp;SUBSTITUTE(TRIM(ROUND(IFERROR(CriteriTecnici!$O1231*1,IFERROR(NUMBERVALUE(CriteriTecnici!$O1231,".",","),IFERROR(NUMBERVALUE(CriteriTecnici!$O1231,",","."),0))),4)&amp;""),",",".")&amp;CHAR(125)&amp;IF(TRUE,",",""))</f>
        <v/>
      </c>
    </row>
    <row r="1452">
      <c r="A1452" s="38">
        <f>IF(CriteriTecnici!$A1232="","","    "&amp;CHAR(123)&amp;CHAR(34)&amp;"bidderId"&amp;CHAR(34)&amp;": "&amp;CHAR(34)&amp;SUBSTITUTE(CriteriTecnici!$A1232,CHAR(34),"'")&amp;CHAR(34)&amp;", "&amp;CHAR(34)&amp;"lotId"&amp;CHAR(34)&amp;": "&amp;CHAR(34)&amp;SUBSTITUTE(CriteriTecnici!$C1232,CHAR(34),"'")&amp;CHAR(34)&amp;", "&amp;CHAR(34)&amp;"criterionId"&amp;CHAR(34)&amp;": "&amp;CHAR(34)&amp;SUBSTITUTE(CriteriTecnici!$D1232,CHAR(34),"'")&amp;CHAR(34)&amp;", "&amp;CHAR(34)&amp;"kind"&amp;CHAR(34)&amp;": "&amp;CHAR(34)&amp;SUBSTITUTE(CriteriTecnici!$F1232,CHAR(34),"'")&amp;CHAR(34)&amp;", "&amp;CHAR(34)&amp;"value"&amp;CHAR(34)&amp;": "&amp;SUBSTITUTE(TRIM(ROUND(IFERROR(CriteriTecnici!$N1232*1,IFERROR(NUMBERVALUE(CriteriTecnici!$N1232,".",","),IFERROR(NUMBERVALUE(CriteriTecnici!$N1232,",","."),0))),4)&amp;""),",",".")&amp;", "&amp;CHAR(34)&amp;"numerator"&amp;CHAR(34)&amp;": "&amp;SUBSTITUTE(TRIM(ROUND(IFERROR(CriteriTecnici!$K1232*1,IFERROR(NUMBERVALUE(CriteriTecnici!$K1232,".",","),IFERROR(NUMBERVALUE(CriteriTecnici!$K1232,",","."),0))),4)&amp;""),",",".")&amp;", "&amp;CHAR(34)&amp;"denominator"&amp;CHAR(34)&amp;": "&amp;SUBSTITUTE(TRIM(ROUND(IFERROR(CriteriTecnici!$L1232*1,IFERROR(NUMBERVALUE(CriteriTecnici!$L1232,".",","),IFERROR(NUMBERVALUE(CriteriTecnici!$L1232,",","."),0))),4)&amp;""),",",".")&amp;", "&amp;CHAR(34)&amp;"flag"&amp;CHAR(34)&amp;": "&amp;SUBSTITUTE(TRIM(ROUND(IFERROR(CriteriTecnici!$M1232*1,IFERROR(NUMBERVALUE(CriteriTecnici!$M1232,".",","),IFERROR(NUMBERVALUE(CriteriTecnici!$M1232,",","."),0))),4)&amp;""),",",".")&amp;", "&amp;CHAR(34)&amp;"rawScore"&amp;CHAR(34)&amp;": "&amp;SUBSTITUTE(TRIM(ROUND(IFERROR(CriteriTecnici!$O1232*1,IFERROR(NUMBERVALUE(CriteriTecnici!$O1232,".",","),IFERROR(NUMBERVALUE(CriteriTecnici!$O1232,",","."),0))),4)&amp;""),",",".")&amp;CHAR(125)&amp;IF(TRUE,",",""))</f>
        <v/>
      </c>
    </row>
    <row r="1453">
      <c r="A1453" s="38">
        <f>IF(CriteriTecnici!$A1233="","","    "&amp;CHAR(123)&amp;CHAR(34)&amp;"bidderId"&amp;CHAR(34)&amp;": "&amp;CHAR(34)&amp;SUBSTITUTE(CriteriTecnici!$A1233,CHAR(34),"'")&amp;CHAR(34)&amp;", "&amp;CHAR(34)&amp;"lotId"&amp;CHAR(34)&amp;": "&amp;CHAR(34)&amp;SUBSTITUTE(CriteriTecnici!$C1233,CHAR(34),"'")&amp;CHAR(34)&amp;", "&amp;CHAR(34)&amp;"criterionId"&amp;CHAR(34)&amp;": "&amp;CHAR(34)&amp;SUBSTITUTE(CriteriTecnici!$D1233,CHAR(34),"'")&amp;CHAR(34)&amp;", "&amp;CHAR(34)&amp;"kind"&amp;CHAR(34)&amp;": "&amp;CHAR(34)&amp;SUBSTITUTE(CriteriTecnici!$F1233,CHAR(34),"'")&amp;CHAR(34)&amp;", "&amp;CHAR(34)&amp;"value"&amp;CHAR(34)&amp;": "&amp;SUBSTITUTE(TRIM(ROUND(IFERROR(CriteriTecnici!$N1233*1,IFERROR(NUMBERVALUE(CriteriTecnici!$N1233,".",","),IFERROR(NUMBERVALUE(CriteriTecnici!$N1233,",","."),0))),4)&amp;""),",",".")&amp;", "&amp;CHAR(34)&amp;"numerator"&amp;CHAR(34)&amp;": "&amp;SUBSTITUTE(TRIM(ROUND(IFERROR(CriteriTecnici!$K1233*1,IFERROR(NUMBERVALUE(CriteriTecnici!$K1233,".",","),IFERROR(NUMBERVALUE(CriteriTecnici!$K1233,",","."),0))),4)&amp;""),",",".")&amp;", "&amp;CHAR(34)&amp;"denominator"&amp;CHAR(34)&amp;": "&amp;SUBSTITUTE(TRIM(ROUND(IFERROR(CriteriTecnici!$L1233*1,IFERROR(NUMBERVALUE(CriteriTecnici!$L1233,".",","),IFERROR(NUMBERVALUE(CriteriTecnici!$L1233,",","."),0))),4)&amp;""),",",".")&amp;", "&amp;CHAR(34)&amp;"flag"&amp;CHAR(34)&amp;": "&amp;SUBSTITUTE(TRIM(ROUND(IFERROR(CriteriTecnici!$M1233*1,IFERROR(NUMBERVALUE(CriteriTecnici!$M1233,".",","),IFERROR(NUMBERVALUE(CriteriTecnici!$M1233,",","."),0))),4)&amp;""),",",".")&amp;", "&amp;CHAR(34)&amp;"rawScore"&amp;CHAR(34)&amp;": "&amp;SUBSTITUTE(TRIM(ROUND(IFERROR(CriteriTecnici!$O1233*1,IFERROR(NUMBERVALUE(CriteriTecnici!$O1233,".",","),IFERROR(NUMBERVALUE(CriteriTecnici!$O1233,",","."),0))),4)&amp;""),",",".")&amp;CHAR(125)&amp;IF(TRUE,",",""))</f>
        <v/>
      </c>
    </row>
    <row r="1454">
      <c r="A1454" s="38">
        <f>IF(CriteriTecnici!$A1234="","","    "&amp;CHAR(123)&amp;CHAR(34)&amp;"bidderId"&amp;CHAR(34)&amp;": "&amp;CHAR(34)&amp;SUBSTITUTE(CriteriTecnici!$A1234,CHAR(34),"'")&amp;CHAR(34)&amp;", "&amp;CHAR(34)&amp;"lotId"&amp;CHAR(34)&amp;": "&amp;CHAR(34)&amp;SUBSTITUTE(CriteriTecnici!$C1234,CHAR(34),"'")&amp;CHAR(34)&amp;", "&amp;CHAR(34)&amp;"criterionId"&amp;CHAR(34)&amp;": "&amp;CHAR(34)&amp;SUBSTITUTE(CriteriTecnici!$D1234,CHAR(34),"'")&amp;CHAR(34)&amp;", "&amp;CHAR(34)&amp;"kind"&amp;CHAR(34)&amp;": "&amp;CHAR(34)&amp;SUBSTITUTE(CriteriTecnici!$F1234,CHAR(34),"'")&amp;CHAR(34)&amp;", "&amp;CHAR(34)&amp;"value"&amp;CHAR(34)&amp;": "&amp;SUBSTITUTE(TRIM(ROUND(IFERROR(CriteriTecnici!$N1234*1,IFERROR(NUMBERVALUE(CriteriTecnici!$N1234,".",","),IFERROR(NUMBERVALUE(CriteriTecnici!$N1234,",","."),0))),4)&amp;""),",",".")&amp;", "&amp;CHAR(34)&amp;"numerator"&amp;CHAR(34)&amp;": "&amp;SUBSTITUTE(TRIM(ROUND(IFERROR(CriteriTecnici!$K1234*1,IFERROR(NUMBERVALUE(CriteriTecnici!$K1234,".",","),IFERROR(NUMBERVALUE(CriteriTecnici!$K1234,",","."),0))),4)&amp;""),",",".")&amp;", "&amp;CHAR(34)&amp;"denominator"&amp;CHAR(34)&amp;": "&amp;SUBSTITUTE(TRIM(ROUND(IFERROR(CriteriTecnici!$L1234*1,IFERROR(NUMBERVALUE(CriteriTecnici!$L1234,".",","),IFERROR(NUMBERVALUE(CriteriTecnici!$L1234,",","."),0))),4)&amp;""),",",".")&amp;", "&amp;CHAR(34)&amp;"flag"&amp;CHAR(34)&amp;": "&amp;SUBSTITUTE(TRIM(ROUND(IFERROR(CriteriTecnici!$M1234*1,IFERROR(NUMBERVALUE(CriteriTecnici!$M1234,".",","),IFERROR(NUMBERVALUE(CriteriTecnici!$M1234,",","."),0))),4)&amp;""),",",".")&amp;", "&amp;CHAR(34)&amp;"rawScore"&amp;CHAR(34)&amp;": "&amp;SUBSTITUTE(TRIM(ROUND(IFERROR(CriteriTecnici!$O1234*1,IFERROR(NUMBERVALUE(CriteriTecnici!$O1234,".",","),IFERROR(NUMBERVALUE(CriteriTecnici!$O1234,",","."),0))),4)&amp;""),",",".")&amp;CHAR(125)&amp;IF(TRUE,",",""))</f>
        <v/>
      </c>
    </row>
    <row r="1455">
      <c r="A1455" s="38">
        <f>IF(CriteriTecnici!$A1235="","","    "&amp;CHAR(123)&amp;CHAR(34)&amp;"bidderId"&amp;CHAR(34)&amp;": "&amp;CHAR(34)&amp;SUBSTITUTE(CriteriTecnici!$A1235,CHAR(34),"'")&amp;CHAR(34)&amp;", "&amp;CHAR(34)&amp;"lotId"&amp;CHAR(34)&amp;": "&amp;CHAR(34)&amp;SUBSTITUTE(CriteriTecnici!$C1235,CHAR(34),"'")&amp;CHAR(34)&amp;", "&amp;CHAR(34)&amp;"criterionId"&amp;CHAR(34)&amp;": "&amp;CHAR(34)&amp;SUBSTITUTE(CriteriTecnici!$D1235,CHAR(34),"'")&amp;CHAR(34)&amp;", "&amp;CHAR(34)&amp;"kind"&amp;CHAR(34)&amp;": "&amp;CHAR(34)&amp;SUBSTITUTE(CriteriTecnici!$F1235,CHAR(34),"'")&amp;CHAR(34)&amp;", "&amp;CHAR(34)&amp;"value"&amp;CHAR(34)&amp;": "&amp;SUBSTITUTE(TRIM(ROUND(IFERROR(CriteriTecnici!$N1235*1,IFERROR(NUMBERVALUE(CriteriTecnici!$N1235,".",","),IFERROR(NUMBERVALUE(CriteriTecnici!$N1235,",","."),0))),4)&amp;""),",",".")&amp;", "&amp;CHAR(34)&amp;"numerator"&amp;CHAR(34)&amp;": "&amp;SUBSTITUTE(TRIM(ROUND(IFERROR(CriteriTecnici!$K1235*1,IFERROR(NUMBERVALUE(CriteriTecnici!$K1235,".",","),IFERROR(NUMBERVALUE(CriteriTecnici!$K1235,",","."),0))),4)&amp;""),",",".")&amp;", "&amp;CHAR(34)&amp;"denominator"&amp;CHAR(34)&amp;": "&amp;SUBSTITUTE(TRIM(ROUND(IFERROR(CriteriTecnici!$L1235*1,IFERROR(NUMBERVALUE(CriteriTecnici!$L1235,".",","),IFERROR(NUMBERVALUE(CriteriTecnici!$L1235,",","."),0))),4)&amp;""),",",".")&amp;", "&amp;CHAR(34)&amp;"flag"&amp;CHAR(34)&amp;": "&amp;SUBSTITUTE(TRIM(ROUND(IFERROR(CriteriTecnici!$M1235*1,IFERROR(NUMBERVALUE(CriteriTecnici!$M1235,".",","),IFERROR(NUMBERVALUE(CriteriTecnici!$M1235,",","."),0))),4)&amp;""),",",".")&amp;", "&amp;CHAR(34)&amp;"rawScore"&amp;CHAR(34)&amp;": "&amp;SUBSTITUTE(TRIM(ROUND(IFERROR(CriteriTecnici!$O1235*1,IFERROR(NUMBERVALUE(CriteriTecnici!$O1235,".",","),IFERROR(NUMBERVALUE(CriteriTecnici!$O1235,",","."),0))),4)&amp;""),",",".")&amp;CHAR(125)&amp;IF(TRUE,",",""))</f>
        <v/>
      </c>
    </row>
    <row r="1456">
      <c r="A1456" s="38">
        <f>IF(CriteriTecnici!$A1236="","","    "&amp;CHAR(123)&amp;CHAR(34)&amp;"bidderId"&amp;CHAR(34)&amp;": "&amp;CHAR(34)&amp;SUBSTITUTE(CriteriTecnici!$A1236,CHAR(34),"'")&amp;CHAR(34)&amp;", "&amp;CHAR(34)&amp;"lotId"&amp;CHAR(34)&amp;": "&amp;CHAR(34)&amp;SUBSTITUTE(CriteriTecnici!$C1236,CHAR(34),"'")&amp;CHAR(34)&amp;", "&amp;CHAR(34)&amp;"criterionId"&amp;CHAR(34)&amp;": "&amp;CHAR(34)&amp;SUBSTITUTE(CriteriTecnici!$D1236,CHAR(34),"'")&amp;CHAR(34)&amp;", "&amp;CHAR(34)&amp;"kind"&amp;CHAR(34)&amp;": "&amp;CHAR(34)&amp;SUBSTITUTE(CriteriTecnici!$F1236,CHAR(34),"'")&amp;CHAR(34)&amp;", "&amp;CHAR(34)&amp;"value"&amp;CHAR(34)&amp;": "&amp;SUBSTITUTE(TRIM(ROUND(IFERROR(CriteriTecnici!$N1236*1,IFERROR(NUMBERVALUE(CriteriTecnici!$N1236,".",","),IFERROR(NUMBERVALUE(CriteriTecnici!$N1236,",","."),0))),4)&amp;""),",",".")&amp;", "&amp;CHAR(34)&amp;"numerator"&amp;CHAR(34)&amp;": "&amp;SUBSTITUTE(TRIM(ROUND(IFERROR(CriteriTecnici!$K1236*1,IFERROR(NUMBERVALUE(CriteriTecnici!$K1236,".",","),IFERROR(NUMBERVALUE(CriteriTecnici!$K1236,",","."),0))),4)&amp;""),",",".")&amp;", "&amp;CHAR(34)&amp;"denominator"&amp;CHAR(34)&amp;": "&amp;SUBSTITUTE(TRIM(ROUND(IFERROR(CriteriTecnici!$L1236*1,IFERROR(NUMBERVALUE(CriteriTecnici!$L1236,".",","),IFERROR(NUMBERVALUE(CriteriTecnici!$L1236,",","."),0))),4)&amp;""),",",".")&amp;", "&amp;CHAR(34)&amp;"flag"&amp;CHAR(34)&amp;": "&amp;SUBSTITUTE(TRIM(ROUND(IFERROR(CriteriTecnici!$M1236*1,IFERROR(NUMBERVALUE(CriteriTecnici!$M1236,".",","),IFERROR(NUMBERVALUE(CriteriTecnici!$M1236,",","."),0))),4)&amp;""),",",".")&amp;", "&amp;CHAR(34)&amp;"rawScore"&amp;CHAR(34)&amp;": "&amp;SUBSTITUTE(TRIM(ROUND(IFERROR(CriteriTecnici!$O1236*1,IFERROR(NUMBERVALUE(CriteriTecnici!$O1236,".",","),IFERROR(NUMBERVALUE(CriteriTecnici!$O1236,",","."),0))),4)&amp;""),",",".")&amp;CHAR(125)&amp;IF(TRUE,",",""))</f>
        <v/>
      </c>
    </row>
    <row r="1457">
      <c r="A1457" s="38">
        <f>IF(CriteriTecnici!$A1237="","","    "&amp;CHAR(123)&amp;CHAR(34)&amp;"bidderId"&amp;CHAR(34)&amp;": "&amp;CHAR(34)&amp;SUBSTITUTE(CriteriTecnici!$A1237,CHAR(34),"'")&amp;CHAR(34)&amp;", "&amp;CHAR(34)&amp;"lotId"&amp;CHAR(34)&amp;": "&amp;CHAR(34)&amp;SUBSTITUTE(CriteriTecnici!$C1237,CHAR(34),"'")&amp;CHAR(34)&amp;", "&amp;CHAR(34)&amp;"criterionId"&amp;CHAR(34)&amp;": "&amp;CHAR(34)&amp;SUBSTITUTE(CriteriTecnici!$D1237,CHAR(34),"'")&amp;CHAR(34)&amp;", "&amp;CHAR(34)&amp;"kind"&amp;CHAR(34)&amp;": "&amp;CHAR(34)&amp;SUBSTITUTE(CriteriTecnici!$F1237,CHAR(34),"'")&amp;CHAR(34)&amp;", "&amp;CHAR(34)&amp;"value"&amp;CHAR(34)&amp;": "&amp;SUBSTITUTE(TRIM(ROUND(IFERROR(CriteriTecnici!$N1237*1,IFERROR(NUMBERVALUE(CriteriTecnici!$N1237,".",","),IFERROR(NUMBERVALUE(CriteriTecnici!$N1237,",","."),0))),4)&amp;""),",",".")&amp;", "&amp;CHAR(34)&amp;"numerator"&amp;CHAR(34)&amp;": "&amp;SUBSTITUTE(TRIM(ROUND(IFERROR(CriteriTecnici!$K1237*1,IFERROR(NUMBERVALUE(CriteriTecnici!$K1237,".",","),IFERROR(NUMBERVALUE(CriteriTecnici!$K1237,",","."),0))),4)&amp;""),",",".")&amp;", "&amp;CHAR(34)&amp;"denominator"&amp;CHAR(34)&amp;": "&amp;SUBSTITUTE(TRIM(ROUND(IFERROR(CriteriTecnici!$L1237*1,IFERROR(NUMBERVALUE(CriteriTecnici!$L1237,".",","),IFERROR(NUMBERVALUE(CriteriTecnici!$L1237,",","."),0))),4)&amp;""),",",".")&amp;", "&amp;CHAR(34)&amp;"flag"&amp;CHAR(34)&amp;": "&amp;SUBSTITUTE(TRIM(ROUND(IFERROR(CriteriTecnici!$M1237*1,IFERROR(NUMBERVALUE(CriteriTecnici!$M1237,".",","),IFERROR(NUMBERVALUE(CriteriTecnici!$M1237,",","."),0))),4)&amp;""),",",".")&amp;", "&amp;CHAR(34)&amp;"rawScore"&amp;CHAR(34)&amp;": "&amp;SUBSTITUTE(TRIM(ROUND(IFERROR(CriteriTecnici!$O1237*1,IFERROR(NUMBERVALUE(CriteriTecnici!$O1237,".",","),IFERROR(NUMBERVALUE(CriteriTecnici!$O1237,",","."),0))),4)&amp;""),",",".")&amp;CHAR(125)&amp;IF(TRUE,",",""))</f>
        <v/>
      </c>
    </row>
    <row r="1458">
      <c r="A1458" s="38">
        <f>IF(CriteriTecnici!$A1238="","","    "&amp;CHAR(123)&amp;CHAR(34)&amp;"bidderId"&amp;CHAR(34)&amp;": "&amp;CHAR(34)&amp;SUBSTITUTE(CriteriTecnici!$A1238,CHAR(34),"'")&amp;CHAR(34)&amp;", "&amp;CHAR(34)&amp;"lotId"&amp;CHAR(34)&amp;": "&amp;CHAR(34)&amp;SUBSTITUTE(CriteriTecnici!$C1238,CHAR(34),"'")&amp;CHAR(34)&amp;", "&amp;CHAR(34)&amp;"criterionId"&amp;CHAR(34)&amp;": "&amp;CHAR(34)&amp;SUBSTITUTE(CriteriTecnici!$D1238,CHAR(34),"'")&amp;CHAR(34)&amp;", "&amp;CHAR(34)&amp;"kind"&amp;CHAR(34)&amp;": "&amp;CHAR(34)&amp;SUBSTITUTE(CriteriTecnici!$F1238,CHAR(34),"'")&amp;CHAR(34)&amp;", "&amp;CHAR(34)&amp;"value"&amp;CHAR(34)&amp;": "&amp;SUBSTITUTE(TRIM(ROUND(IFERROR(CriteriTecnici!$N1238*1,IFERROR(NUMBERVALUE(CriteriTecnici!$N1238,".",","),IFERROR(NUMBERVALUE(CriteriTecnici!$N1238,",","."),0))),4)&amp;""),",",".")&amp;", "&amp;CHAR(34)&amp;"numerator"&amp;CHAR(34)&amp;": "&amp;SUBSTITUTE(TRIM(ROUND(IFERROR(CriteriTecnici!$K1238*1,IFERROR(NUMBERVALUE(CriteriTecnici!$K1238,".",","),IFERROR(NUMBERVALUE(CriteriTecnici!$K1238,",","."),0))),4)&amp;""),",",".")&amp;", "&amp;CHAR(34)&amp;"denominator"&amp;CHAR(34)&amp;": "&amp;SUBSTITUTE(TRIM(ROUND(IFERROR(CriteriTecnici!$L1238*1,IFERROR(NUMBERVALUE(CriteriTecnici!$L1238,".",","),IFERROR(NUMBERVALUE(CriteriTecnici!$L1238,",","."),0))),4)&amp;""),",",".")&amp;", "&amp;CHAR(34)&amp;"flag"&amp;CHAR(34)&amp;": "&amp;SUBSTITUTE(TRIM(ROUND(IFERROR(CriteriTecnici!$M1238*1,IFERROR(NUMBERVALUE(CriteriTecnici!$M1238,".",","),IFERROR(NUMBERVALUE(CriteriTecnici!$M1238,",","."),0))),4)&amp;""),",",".")&amp;", "&amp;CHAR(34)&amp;"rawScore"&amp;CHAR(34)&amp;": "&amp;SUBSTITUTE(TRIM(ROUND(IFERROR(CriteriTecnici!$O1238*1,IFERROR(NUMBERVALUE(CriteriTecnici!$O1238,".",","),IFERROR(NUMBERVALUE(CriteriTecnici!$O1238,",","."),0))),4)&amp;""),",",".")&amp;CHAR(125)&amp;IF(TRUE,",",""))</f>
        <v/>
      </c>
    </row>
    <row r="1459">
      <c r="A1459" s="38">
        <f>IF(CriteriTecnici!$A1239="","","    "&amp;CHAR(123)&amp;CHAR(34)&amp;"bidderId"&amp;CHAR(34)&amp;": "&amp;CHAR(34)&amp;SUBSTITUTE(CriteriTecnici!$A1239,CHAR(34),"'")&amp;CHAR(34)&amp;", "&amp;CHAR(34)&amp;"lotId"&amp;CHAR(34)&amp;": "&amp;CHAR(34)&amp;SUBSTITUTE(CriteriTecnici!$C1239,CHAR(34),"'")&amp;CHAR(34)&amp;", "&amp;CHAR(34)&amp;"criterionId"&amp;CHAR(34)&amp;": "&amp;CHAR(34)&amp;SUBSTITUTE(CriteriTecnici!$D1239,CHAR(34),"'")&amp;CHAR(34)&amp;", "&amp;CHAR(34)&amp;"kind"&amp;CHAR(34)&amp;": "&amp;CHAR(34)&amp;SUBSTITUTE(CriteriTecnici!$F1239,CHAR(34),"'")&amp;CHAR(34)&amp;", "&amp;CHAR(34)&amp;"value"&amp;CHAR(34)&amp;": "&amp;SUBSTITUTE(TRIM(ROUND(IFERROR(CriteriTecnici!$N1239*1,IFERROR(NUMBERVALUE(CriteriTecnici!$N1239,".",","),IFERROR(NUMBERVALUE(CriteriTecnici!$N1239,",","."),0))),4)&amp;""),",",".")&amp;", "&amp;CHAR(34)&amp;"numerator"&amp;CHAR(34)&amp;": "&amp;SUBSTITUTE(TRIM(ROUND(IFERROR(CriteriTecnici!$K1239*1,IFERROR(NUMBERVALUE(CriteriTecnici!$K1239,".",","),IFERROR(NUMBERVALUE(CriteriTecnici!$K1239,",","."),0))),4)&amp;""),",",".")&amp;", "&amp;CHAR(34)&amp;"denominator"&amp;CHAR(34)&amp;": "&amp;SUBSTITUTE(TRIM(ROUND(IFERROR(CriteriTecnici!$L1239*1,IFERROR(NUMBERVALUE(CriteriTecnici!$L1239,".",","),IFERROR(NUMBERVALUE(CriteriTecnici!$L1239,",","."),0))),4)&amp;""),",",".")&amp;", "&amp;CHAR(34)&amp;"flag"&amp;CHAR(34)&amp;": "&amp;SUBSTITUTE(TRIM(ROUND(IFERROR(CriteriTecnici!$M1239*1,IFERROR(NUMBERVALUE(CriteriTecnici!$M1239,".",","),IFERROR(NUMBERVALUE(CriteriTecnici!$M1239,",","."),0))),4)&amp;""),",",".")&amp;", "&amp;CHAR(34)&amp;"rawScore"&amp;CHAR(34)&amp;": "&amp;SUBSTITUTE(TRIM(ROUND(IFERROR(CriteriTecnici!$O1239*1,IFERROR(NUMBERVALUE(CriteriTecnici!$O1239,".",","),IFERROR(NUMBERVALUE(CriteriTecnici!$O1239,",","."),0))),4)&amp;""),",",".")&amp;CHAR(125)&amp;IF(TRUE,",",""))</f>
        <v/>
      </c>
    </row>
    <row r="1460">
      <c r="A1460" s="38">
        <f>IF(CriteriTecnici!$A1240="","","    "&amp;CHAR(123)&amp;CHAR(34)&amp;"bidderId"&amp;CHAR(34)&amp;": "&amp;CHAR(34)&amp;SUBSTITUTE(CriteriTecnici!$A1240,CHAR(34),"'")&amp;CHAR(34)&amp;", "&amp;CHAR(34)&amp;"lotId"&amp;CHAR(34)&amp;": "&amp;CHAR(34)&amp;SUBSTITUTE(CriteriTecnici!$C1240,CHAR(34),"'")&amp;CHAR(34)&amp;", "&amp;CHAR(34)&amp;"criterionId"&amp;CHAR(34)&amp;": "&amp;CHAR(34)&amp;SUBSTITUTE(CriteriTecnici!$D1240,CHAR(34),"'")&amp;CHAR(34)&amp;", "&amp;CHAR(34)&amp;"kind"&amp;CHAR(34)&amp;": "&amp;CHAR(34)&amp;SUBSTITUTE(CriteriTecnici!$F1240,CHAR(34),"'")&amp;CHAR(34)&amp;", "&amp;CHAR(34)&amp;"value"&amp;CHAR(34)&amp;": "&amp;SUBSTITUTE(TRIM(ROUND(IFERROR(CriteriTecnici!$N1240*1,IFERROR(NUMBERVALUE(CriteriTecnici!$N1240,".",","),IFERROR(NUMBERVALUE(CriteriTecnici!$N1240,",","."),0))),4)&amp;""),",",".")&amp;", "&amp;CHAR(34)&amp;"numerator"&amp;CHAR(34)&amp;": "&amp;SUBSTITUTE(TRIM(ROUND(IFERROR(CriteriTecnici!$K1240*1,IFERROR(NUMBERVALUE(CriteriTecnici!$K1240,".",","),IFERROR(NUMBERVALUE(CriteriTecnici!$K1240,",","."),0))),4)&amp;""),",",".")&amp;", "&amp;CHAR(34)&amp;"denominator"&amp;CHAR(34)&amp;": "&amp;SUBSTITUTE(TRIM(ROUND(IFERROR(CriteriTecnici!$L1240*1,IFERROR(NUMBERVALUE(CriteriTecnici!$L1240,".",","),IFERROR(NUMBERVALUE(CriteriTecnici!$L1240,",","."),0))),4)&amp;""),",",".")&amp;", "&amp;CHAR(34)&amp;"flag"&amp;CHAR(34)&amp;": "&amp;SUBSTITUTE(TRIM(ROUND(IFERROR(CriteriTecnici!$M1240*1,IFERROR(NUMBERVALUE(CriteriTecnici!$M1240,".",","),IFERROR(NUMBERVALUE(CriteriTecnici!$M1240,",","."),0))),4)&amp;""),",",".")&amp;", "&amp;CHAR(34)&amp;"rawScore"&amp;CHAR(34)&amp;": "&amp;SUBSTITUTE(TRIM(ROUND(IFERROR(CriteriTecnici!$O1240*1,IFERROR(NUMBERVALUE(CriteriTecnici!$O1240,".",","),IFERROR(NUMBERVALUE(CriteriTecnici!$O1240,",","."),0))),4)&amp;""),",",".")&amp;CHAR(125)&amp;IF(TRUE,",",""))</f>
        <v/>
      </c>
    </row>
    <row r="1461">
      <c r="A1461" s="38">
        <f>IF(CriteriTecnici!$A1241="","","    "&amp;CHAR(123)&amp;CHAR(34)&amp;"bidderId"&amp;CHAR(34)&amp;": "&amp;CHAR(34)&amp;SUBSTITUTE(CriteriTecnici!$A1241,CHAR(34),"'")&amp;CHAR(34)&amp;", "&amp;CHAR(34)&amp;"lotId"&amp;CHAR(34)&amp;": "&amp;CHAR(34)&amp;SUBSTITUTE(CriteriTecnici!$C1241,CHAR(34),"'")&amp;CHAR(34)&amp;", "&amp;CHAR(34)&amp;"criterionId"&amp;CHAR(34)&amp;": "&amp;CHAR(34)&amp;SUBSTITUTE(CriteriTecnici!$D1241,CHAR(34),"'")&amp;CHAR(34)&amp;", "&amp;CHAR(34)&amp;"kind"&amp;CHAR(34)&amp;": "&amp;CHAR(34)&amp;SUBSTITUTE(CriteriTecnici!$F1241,CHAR(34),"'")&amp;CHAR(34)&amp;", "&amp;CHAR(34)&amp;"value"&amp;CHAR(34)&amp;": "&amp;SUBSTITUTE(TRIM(ROUND(IFERROR(CriteriTecnici!$N1241*1,IFERROR(NUMBERVALUE(CriteriTecnici!$N1241,".",","),IFERROR(NUMBERVALUE(CriteriTecnici!$N1241,",","."),0))),4)&amp;""),",",".")&amp;", "&amp;CHAR(34)&amp;"numerator"&amp;CHAR(34)&amp;": "&amp;SUBSTITUTE(TRIM(ROUND(IFERROR(CriteriTecnici!$K1241*1,IFERROR(NUMBERVALUE(CriteriTecnici!$K1241,".",","),IFERROR(NUMBERVALUE(CriteriTecnici!$K1241,",","."),0))),4)&amp;""),",",".")&amp;", "&amp;CHAR(34)&amp;"denominator"&amp;CHAR(34)&amp;": "&amp;SUBSTITUTE(TRIM(ROUND(IFERROR(CriteriTecnici!$L1241*1,IFERROR(NUMBERVALUE(CriteriTecnici!$L1241,".",","),IFERROR(NUMBERVALUE(CriteriTecnici!$L1241,",","."),0))),4)&amp;""),",",".")&amp;", "&amp;CHAR(34)&amp;"flag"&amp;CHAR(34)&amp;": "&amp;SUBSTITUTE(TRIM(ROUND(IFERROR(CriteriTecnici!$M1241*1,IFERROR(NUMBERVALUE(CriteriTecnici!$M1241,".",","),IFERROR(NUMBERVALUE(CriteriTecnici!$M1241,",","."),0))),4)&amp;""),",",".")&amp;", "&amp;CHAR(34)&amp;"rawScore"&amp;CHAR(34)&amp;": "&amp;SUBSTITUTE(TRIM(ROUND(IFERROR(CriteriTecnici!$O1241*1,IFERROR(NUMBERVALUE(CriteriTecnici!$O1241,".",","),IFERROR(NUMBERVALUE(CriteriTecnici!$O1241,",","."),0))),4)&amp;""),",",".")&amp;CHAR(125)&amp;IF(TRUE,",",""))</f>
        <v/>
      </c>
    </row>
    <row r="1462">
      <c r="A1462" s="38">
        <f>IF(CriteriTecnici!$A1242="","","    "&amp;CHAR(123)&amp;CHAR(34)&amp;"bidderId"&amp;CHAR(34)&amp;": "&amp;CHAR(34)&amp;SUBSTITUTE(CriteriTecnici!$A1242,CHAR(34),"'")&amp;CHAR(34)&amp;", "&amp;CHAR(34)&amp;"lotId"&amp;CHAR(34)&amp;": "&amp;CHAR(34)&amp;SUBSTITUTE(CriteriTecnici!$C1242,CHAR(34),"'")&amp;CHAR(34)&amp;", "&amp;CHAR(34)&amp;"criterionId"&amp;CHAR(34)&amp;": "&amp;CHAR(34)&amp;SUBSTITUTE(CriteriTecnici!$D1242,CHAR(34),"'")&amp;CHAR(34)&amp;", "&amp;CHAR(34)&amp;"kind"&amp;CHAR(34)&amp;": "&amp;CHAR(34)&amp;SUBSTITUTE(CriteriTecnici!$F1242,CHAR(34),"'")&amp;CHAR(34)&amp;", "&amp;CHAR(34)&amp;"value"&amp;CHAR(34)&amp;": "&amp;SUBSTITUTE(TRIM(ROUND(IFERROR(CriteriTecnici!$N1242*1,IFERROR(NUMBERVALUE(CriteriTecnici!$N1242,".",","),IFERROR(NUMBERVALUE(CriteriTecnici!$N1242,",","."),0))),4)&amp;""),",",".")&amp;", "&amp;CHAR(34)&amp;"numerator"&amp;CHAR(34)&amp;": "&amp;SUBSTITUTE(TRIM(ROUND(IFERROR(CriteriTecnici!$K1242*1,IFERROR(NUMBERVALUE(CriteriTecnici!$K1242,".",","),IFERROR(NUMBERVALUE(CriteriTecnici!$K1242,",","."),0))),4)&amp;""),",",".")&amp;", "&amp;CHAR(34)&amp;"denominator"&amp;CHAR(34)&amp;": "&amp;SUBSTITUTE(TRIM(ROUND(IFERROR(CriteriTecnici!$L1242*1,IFERROR(NUMBERVALUE(CriteriTecnici!$L1242,".",","),IFERROR(NUMBERVALUE(CriteriTecnici!$L1242,",","."),0))),4)&amp;""),",",".")&amp;", "&amp;CHAR(34)&amp;"flag"&amp;CHAR(34)&amp;": "&amp;SUBSTITUTE(TRIM(ROUND(IFERROR(CriteriTecnici!$M1242*1,IFERROR(NUMBERVALUE(CriteriTecnici!$M1242,".",","),IFERROR(NUMBERVALUE(CriteriTecnici!$M1242,",","."),0))),4)&amp;""),",",".")&amp;", "&amp;CHAR(34)&amp;"rawScore"&amp;CHAR(34)&amp;": "&amp;SUBSTITUTE(TRIM(ROUND(IFERROR(CriteriTecnici!$O1242*1,IFERROR(NUMBERVALUE(CriteriTecnici!$O1242,".",","),IFERROR(NUMBERVALUE(CriteriTecnici!$O1242,",","."),0))),4)&amp;""),",",".")&amp;CHAR(125)&amp;IF(TRUE,",",""))</f>
        <v/>
      </c>
    </row>
    <row r="1463">
      <c r="A1463" s="38">
        <f>IF(CriteriTecnici!$A1243="","","    "&amp;CHAR(123)&amp;CHAR(34)&amp;"bidderId"&amp;CHAR(34)&amp;": "&amp;CHAR(34)&amp;SUBSTITUTE(CriteriTecnici!$A1243,CHAR(34),"'")&amp;CHAR(34)&amp;", "&amp;CHAR(34)&amp;"lotId"&amp;CHAR(34)&amp;": "&amp;CHAR(34)&amp;SUBSTITUTE(CriteriTecnici!$C1243,CHAR(34),"'")&amp;CHAR(34)&amp;", "&amp;CHAR(34)&amp;"criterionId"&amp;CHAR(34)&amp;": "&amp;CHAR(34)&amp;SUBSTITUTE(CriteriTecnici!$D1243,CHAR(34),"'")&amp;CHAR(34)&amp;", "&amp;CHAR(34)&amp;"kind"&amp;CHAR(34)&amp;": "&amp;CHAR(34)&amp;SUBSTITUTE(CriteriTecnici!$F1243,CHAR(34),"'")&amp;CHAR(34)&amp;", "&amp;CHAR(34)&amp;"value"&amp;CHAR(34)&amp;": "&amp;SUBSTITUTE(TRIM(ROUND(IFERROR(CriteriTecnici!$N1243*1,IFERROR(NUMBERVALUE(CriteriTecnici!$N1243,".",","),IFERROR(NUMBERVALUE(CriteriTecnici!$N1243,",","."),0))),4)&amp;""),",",".")&amp;", "&amp;CHAR(34)&amp;"numerator"&amp;CHAR(34)&amp;": "&amp;SUBSTITUTE(TRIM(ROUND(IFERROR(CriteriTecnici!$K1243*1,IFERROR(NUMBERVALUE(CriteriTecnici!$K1243,".",","),IFERROR(NUMBERVALUE(CriteriTecnici!$K1243,",","."),0))),4)&amp;""),",",".")&amp;", "&amp;CHAR(34)&amp;"denominator"&amp;CHAR(34)&amp;": "&amp;SUBSTITUTE(TRIM(ROUND(IFERROR(CriteriTecnici!$L1243*1,IFERROR(NUMBERVALUE(CriteriTecnici!$L1243,".",","),IFERROR(NUMBERVALUE(CriteriTecnici!$L1243,",","."),0))),4)&amp;""),",",".")&amp;", "&amp;CHAR(34)&amp;"flag"&amp;CHAR(34)&amp;": "&amp;SUBSTITUTE(TRIM(ROUND(IFERROR(CriteriTecnici!$M1243*1,IFERROR(NUMBERVALUE(CriteriTecnici!$M1243,".",","),IFERROR(NUMBERVALUE(CriteriTecnici!$M1243,",","."),0))),4)&amp;""),",",".")&amp;", "&amp;CHAR(34)&amp;"rawScore"&amp;CHAR(34)&amp;": "&amp;SUBSTITUTE(TRIM(ROUND(IFERROR(CriteriTecnici!$O1243*1,IFERROR(NUMBERVALUE(CriteriTecnici!$O1243,".",","),IFERROR(NUMBERVALUE(CriteriTecnici!$O1243,",","."),0))),4)&amp;""),",",".")&amp;CHAR(125)&amp;IF(TRUE,",",""))</f>
        <v/>
      </c>
    </row>
    <row r="1464">
      <c r="A1464" s="38">
        <f>IF(CriteriTecnici!$A1244="","","    "&amp;CHAR(123)&amp;CHAR(34)&amp;"bidderId"&amp;CHAR(34)&amp;": "&amp;CHAR(34)&amp;SUBSTITUTE(CriteriTecnici!$A1244,CHAR(34),"'")&amp;CHAR(34)&amp;", "&amp;CHAR(34)&amp;"lotId"&amp;CHAR(34)&amp;": "&amp;CHAR(34)&amp;SUBSTITUTE(CriteriTecnici!$C1244,CHAR(34),"'")&amp;CHAR(34)&amp;", "&amp;CHAR(34)&amp;"criterionId"&amp;CHAR(34)&amp;": "&amp;CHAR(34)&amp;SUBSTITUTE(CriteriTecnici!$D1244,CHAR(34),"'")&amp;CHAR(34)&amp;", "&amp;CHAR(34)&amp;"kind"&amp;CHAR(34)&amp;": "&amp;CHAR(34)&amp;SUBSTITUTE(CriteriTecnici!$F1244,CHAR(34),"'")&amp;CHAR(34)&amp;", "&amp;CHAR(34)&amp;"value"&amp;CHAR(34)&amp;": "&amp;SUBSTITUTE(TRIM(ROUND(IFERROR(CriteriTecnici!$N1244*1,IFERROR(NUMBERVALUE(CriteriTecnici!$N1244,".",","),IFERROR(NUMBERVALUE(CriteriTecnici!$N1244,",","."),0))),4)&amp;""),",",".")&amp;", "&amp;CHAR(34)&amp;"numerator"&amp;CHAR(34)&amp;": "&amp;SUBSTITUTE(TRIM(ROUND(IFERROR(CriteriTecnici!$K1244*1,IFERROR(NUMBERVALUE(CriteriTecnici!$K1244,".",","),IFERROR(NUMBERVALUE(CriteriTecnici!$K1244,",","."),0))),4)&amp;""),",",".")&amp;", "&amp;CHAR(34)&amp;"denominator"&amp;CHAR(34)&amp;": "&amp;SUBSTITUTE(TRIM(ROUND(IFERROR(CriteriTecnici!$L1244*1,IFERROR(NUMBERVALUE(CriteriTecnici!$L1244,".",","),IFERROR(NUMBERVALUE(CriteriTecnici!$L1244,",","."),0))),4)&amp;""),",",".")&amp;", "&amp;CHAR(34)&amp;"flag"&amp;CHAR(34)&amp;": "&amp;SUBSTITUTE(TRIM(ROUND(IFERROR(CriteriTecnici!$M1244*1,IFERROR(NUMBERVALUE(CriteriTecnici!$M1244,".",","),IFERROR(NUMBERVALUE(CriteriTecnici!$M1244,",","."),0))),4)&amp;""),",",".")&amp;", "&amp;CHAR(34)&amp;"rawScore"&amp;CHAR(34)&amp;": "&amp;SUBSTITUTE(TRIM(ROUND(IFERROR(CriteriTecnici!$O1244*1,IFERROR(NUMBERVALUE(CriteriTecnici!$O1244,".",","),IFERROR(NUMBERVALUE(CriteriTecnici!$O1244,",","."),0))),4)&amp;""),",",".")&amp;CHAR(125)&amp;IF(COUNTA(Offerte!$A42:$A$200)&gt;0,",",""))</f>
        <v/>
      </c>
    </row>
    <row r="1465">
      <c r="A1465" s="38">
        <f>IF(CriteriTecnici!$A1245="","","    "&amp;CHAR(123)&amp;CHAR(34)&amp;"bidderId"&amp;CHAR(34)&amp;": "&amp;CHAR(34)&amp;SUBSTITUTE(CriteriTecnici!$A1245,CHAR(34),"'")&amp;CHAR(34)&amp;", "&amp;CHAR(34)&amp;"lotId"&amp;CHAR(34)&amp;": "&amp;CHAR(34)&amp;SUBSTITUTE(CriteriTecnici!$C1245,CHAR(34),"'")&amp;CHAR(34)&amp;", "&amp;CHAR(34)&amp;"criterionId"&amp;CHAR(34)&amp;": "&amp;CHAR(34)&amp;SUBSTITUTE(CriteriTecnici!$D1245,CHAR(34),"'")&amp;CHAR(34)&amp;", "&amp;CHAR(34)&amp;"kind"&amp;CHAR(34)&amp;": "&amp;CHAR(34)&amp;SUBSTITUTE(CriteriTecnici!$F1245,CHAR(34),"'")&amp;CHAR(34)&amp;", "&amp;CHAR(34)&amp;"value"&amp;CHAR(34)&amp;": "&amp;SUBSTITUTE(TRIM(ROUND(IFERROR(CriteriTecnici!$N1245*1,IFERROR(NUMBERVALUE(CriteriTecnici!$N1245,".",","),IFERROR(NUMBERVALUE(CriteriTecnici!$N1245,",","."),0))),4)&amp;""),",",".")&amp;", "&amp;CHAR(34)&amp;"numerator"&amp;CHAR(34)&amp;": "&amp;SUBSTITUTE(TRIM(ROUND(IFERROR(CriteriTecnici!$K1245*1,IFERROR(NUMBERVALUE(CriteriTecnici!$K1245,".",","),IFERROR(NUMBERVALUE(CriteriTecnici!$K1245,",","."),0))),4)&amp;""),",",".")&amp;", "&amp;CHAR(34)&amp;"denominator"&amp;CHAR(34)&amp;": "&amp;SUBSTITUTE(TRIM(ROUND(IFERROR(CriteriTecnici!$L1245*1,IFERROR(NUMBERVALUE(CriteriTecnici!$L1245,".",","),IFERROR(NUMBERVALUE(CriteriTecnici!$L1245,",","."),0))),4)&amp;""),",",".")&amp;", "&amp;CHAR(34)&amp;"flag"&amp;CHAR(34)&amp;": "&amp;SUBSTITUTE(TRIM(ROUND(IFERROR(CriteriTecnici!$M1245*1,IFERROR(NUMBERVALUE(CriteriTecnici!$M1245,".",","),IFERROR(NUMBERVALUE(CriteriTecnici!$M1245,",","."),0))),4)&amp;""),",",".")&amp;", "&amp;CHAR(34)&amp;"rawScore"&amp;CHAR(34)&amp;": "&amp;SUBSTITUTE(TRIM(ROUND(IFERROR(CriteriTecnici!$O1245*1,IFERROR(NUMBERVALUE(CriteriTecnici!$O1245,".",","),IFERROR(NUMBERVALUE(CriteriTecnici!$O1245,",","."),0))),4)&amp;""),",",".")&amp;CHAR(125)&amp;IF(TRUE,",",""))</f>
        <v/>
      </c>
    </row>
    <row r="1466">
      <c r="A1466" s="38">
        <f>IF(CriteriTecnici!$A1246="","","    "&amp;CHAR(123)&amp;CHAR(34)&amp;"bidderId"&amp;CHAR(34)&amp;": "&amp;CHAR(34)&amp;SUBSTITUTE(CriteriTecnici!$A1246,CHAR(34),"'")&amp;CHAR(34)&amp;", "&amp;CHAR(34)&amp;"lotId"&amp;CHAR(34)&amp;": "&amp;CHAR(34)&amp;SUBSTITUTE(CriteriTecnici!$C1246,CHAR(34),"'")&amp;CHAR(34)&amp;", "&amp;CHAR(34)&amp;"criterionId"&amp;CHAR(34)&amp;": "&amp;CHAR(34)&amp;SUBSTITUTE(CriteriTecnici!$D1246,CHAR(34),"'")&amp;CHAR(34)&amp;", "&amp;CHAR(34)&amp;"kind"&amp;CHAR(34)&amp;": "&amp;CHAR(34)&amp;SUBSTITUTE(CriteriTecnici!$F1246,CHAR(34),"'")&amp;CHAR(34)&amp;", "&amp;CHAR(34)&amp;"value"&amp;CHAR(34)&amp;": "&amp;SUBSTITUTE(TRIM(ROUND(IFERROR(CriteriTecnici!$N1246*1,IFERROR(NUMBERVALUE(CriteriTecnici!$N1246,".",","),IFERROR(NUMBERVALUE(CriteriTecnici!$N1246,",","."),0))),4)&amp;""),",",".")&amp;", "&amp;CHAR(34)&amp;"numerator"&amp;CHAR(34)&amp;": "&amp;SUBSTITUTE(TRIM(ROUND(IFERROR(CriteriTecnici!$K1246*1,IFERROR(NUMBERVALUE(CriteriTecnici!$K1246,".",","),IFERROR(NUMBERVALUE(CriteriTecnici!$K1246,",","."),0))),4)&amp;""),",",".")&amp;", "&amp;CHAR(34)&amp;"denominator"&amp;CHAR(34)&amp;": "&amp;SUBSTITUTE(TRIM(ROUND(IFERROR(CriteriTecnici!$L1246*1,IFERROR(NUMBERVALUE(CriteriTecnici!$L1246,".",","),IFERROR(NUMBERVALUE(CriteriTecnici!$L1246,",","."),0))),4)&amp;""),",",".")&amp;", "&amp;CHAR(34)&amp;"flag"&amp;CHAR(34)&amp;": "&amp;SUBSTITUTE(TRIM(ROUND(IFERROR(CriteriTecnici!$M1246*1,IFERROR(NUMBERVALUE(CriteriTecnici!$M1246,".",","),IFERROR(NUMBERVALUE(CriteriTecnici!$M1246,",","."),0))),4)&amp;""),",",".")&amp;", "&amp;CHAR(34)&amp;"rawScore"&amp;CHAR(34)&amp;": "&amp;SUBSTITUTE(TRIM(ROUND(IFERROR(CriteriTecnici!$O1246*1,IFERROR(NUMBERVALUE(CriteriTecnici!$O1246,".",","),IFERROR(NUMBERVALUE(CriteriTecnici!$O1246,",","."),0))),4)&amp;""),",",".")&amp;CHAR(125)&amp;IF(TRUE,",",""))</f>
        <v/>
      </c>
    </row>
    <row r="1467">
      <c r="A1467" s="38">
        <f>IF(CriteriTecnici!$A1247="","","    "&amp;CHAR(123)&amp;CHAR(34)&amp;"bidderId"&amp;CHAR(34)&amp;": "&amp;CHAR(34)&amp;SUBSTITUTE(CriteriTecnici!$A1247,CHAR(34),"'")&amp;CHAR(34)&amp;", "&amp;CHAR(34)&amp;"lotId"&amp;CHAR(34)&amp;": "&amp;CHAR(34)&amp;SUBSTITUTE(CriteriTecnici!$C1247,CHAR(34),"'")&amp;CHAR(34)&amp;", "&amp;CHAR(34)&amp;"criterionId"&amp;CHAR(34)&amp;": "&amp;CHAR(34)&amp;SUBSTITUTE(CriteriTecnici!$D1247,CHAR(34),"'")&amp;CHAR(34)&amp;", "&amp;CHAR(34)&amp;"kind"&amp;CHAR(34)&amp;": "&amp;CHAR(34)&amp;SUBSTITUTE(CriteriTecnici!$F1247,CHAR(34),"'")&amp;CHAR(34)&amp;", "&amp;CHAR(34)&amp;"value"&amp;CHAR(34)&amp;": "&amp;SUBSTITUTE(TRIM(ROUND(IFERROR(CriteriTecnici!$N1247*1,IFERROR(NUMBERVALUE(CriteriTecnici!$N1247,".",","),IFERROR(NUMBERVALUE(CriteriTecnici!$N1247,",","."),0))),4)&amp;""),",",".")&amp;", "&amp;CHAR(34)&amp;"numerator"&amp;CHAR(34)&amp;": "&amp;SUBSTITUTE(TRIM(ROUND(IFERROR(CriteriTecnici!$K1247*1,IFERROR(NUMBERVALUE(CriteriTecnici!$K1247,".",","),IFERROR(NUMBERVALUE(CriteriTecnici!$K1247,",","."),0))),4)&amp;""),",",".")&amp;", "&amp;CHAR(34)&amp;"denominator"&amp;CHAR(34)&amp;": "&amp;SUBSTITUTE(TRIM(ROUND(IFERROR(CriteriTecnici!$L1247*1,IFERROR(NUMBERVALUE(CriteriTecnici!$L1247,".",","),IFERROR(NUMBERVALUE(CriteriTecnici!$L1247,",","."),0))),4)&amp;""),",",".")&amp;", "&amp;CHAR(34)&amp;"flag"&amp;CHAR(34)&amp;": "&amp;SUBSTITUTE(TRIM(ROUND(IFERROR(CriteriTecnici!$M1247*1,IFERROR(NUMBERVALUE(CriteriTecnici!$M1247,".",","),IFERROR(NUMBERVALUE(CriteriTecnici!$M1247,",","."),0))),4)&amp;""),",",".")&amp;", "&amp;CHAR(34)&amp;"rawScore"&amp;CHAR(34)&amp;": "&amp;SUBSTITUTE(TRIM(ROUND(IFERROR(CriteriTecnici!$O1247*1,IFERROR(NUMBERVALUE(CriteriTecnici!$O1247,".",","),IFERROR(NUMBERVALUE(CriteriTecnici!$O1247,",","."),0))),4)&amp;""),",",".")&amp;CHAR(125)&amp;IF(TRUE,",",""))</f>
        <v/>
      </c>
    </row>
    <row r="1468">
      <c r="A1468" s="38">
        <f>IF(CriteriTecnici!$A1248="","","    "&amp;CHAR(123)&amp;CHAR(34)&amp;"bidderId"&amp;CHAR(34)&amp;": "&amp;CHAR(34)&amp;SUBSTITUTE(CriteriTecnici!$A1248,CHAR(34),"'")&amp;CHAR(34)&amp;", "&amp;CHAR(34)&amp;"lotId"&amp;CHAR(34)&amp;": "&amp;CHAR(34)&amp;SUBSTITUTE(CriteriTecnici!$C1248,CHAR(34),"'")&amp;CHAR(34)&amp;", "&amp;CHAR(34)&amp;"criterionId"&amp;CHAR(34)&amp;": "&amp;CHAR(34)&amp;SUBSTITUTE(CriteriTecnici!$D1248,CHAR(34),"'")&amp;CHAR(34)&amp;", "&amp;CHAR(34)&amp;"kind"&amp;CHAR(34)&amp;": "&amp;CHAR(34)&amp;SUBSTITUTE(CriteriTecnici!$F1248,CHAR(34),"'")&amp;CHAR(34)&amp;", "&amp;CHAR(34)&amp;"value"&amp;CHAR(34)&amp;": "&amp;SUBSTITUTE(TRIM(ROUND(IFERROR(CriteriTecnici!$N1248*1,IFERROR(NUMBERVALUE(CriteriTecnici!$N1248,".",","),IFERROR(NUMBERVALUE(CriteriTecnici!$N1248,",","."),0))),4)&amp;""),",",".")&amp;", "&amp;CHAR(34)&amp;"numerator"&amp;CHAR(34)&amp;": "&amp;SUBSTITUTE(TRIM(ROUND(IFERROR(CriteriTecnici!$K1248*1,IFERROR(NUMBERVALUE(CriteriTecnici!$K1248,".",","),IFERROR(NUMBERVALUE(CriteriTecnici!$K1248,",","."),0))),4)&amp;""),",",".")&amp;", "&amp;CHAR(34)&amp;"denominator"&amp;CHAR(34)&amp;": "&amp;SUBSTITUTE(TRIM(ROUND(IFERROR(CriteriTecnici!$L1248*1,IFERROR(NUMBERVALUE(CriteriTecnici!$L1248,".",","),IFERROR(NUMBERVALUE(CriteriTecnici!$L1248,",","."),0))),4)&amp;""),",",".")&amp;", "&amp;CHAR(34)&amp;"flag"&amp;CHAR(34)&amp;": "&amp;SUBSTITUTE(TRIM(ROUND(IFERROR(CriteriTecnici!$M1248*1,IFERROR(NUMBERVALUE(CriteriTecnici!$M1248,".",","),IFERROR(NUMBERVALUE(CriteriTecnici!$M1248,",","."),0))),4)&amp;""),",",".")&amp;", "&amp;CHAR(34)&amp;"rawScore"&amp;CHAR(34)&amp;": "&amp;SUBSTITUTE(TRIM(ROUND(IFERROR(CriteriTecnici!$O1248*1,IFERROR(NUMBERVALUE(CriteriTecnici!$O1248,".",","),IFERROR(NUMBERVALUE(CriteriTecnici!$O1248,",","."),0))),4)&amp;""),",",".")&amp;CHAR(125)&amp;IF(TRUE,",",""))</f>
        <v/>
      </c>
    </row>
    <row r="1469">
      <c r="A1469" s="38">
        <f>IF(CriteriTecnici!$A1249="","","    "&amp;CHAR(123)&amp;CHAR(34)&amp;"bidderId"&amp;CHAR(34)&amp;": "&amp;CHAR(34)&amp;SUBSTITUTE(CriteriTecnici!$A1249,CHAR(34),"'")&amp;CHAR(34)&amp;", "&amp;CHAR(34)&amp;"lotId"&amp;CHAR(34)&amp;": "&amp;CHAR(34)&amp;SUBSTITUTE(CriteriTecnici!$C1249,CHAR(34),"'")&amp;CHAR(34)&amp;", "&amp;CHAR(34)&amp;"criterionId"&amp;CHAR(34)&amp;": "&amp;CHAR(34)&amp;SUBSTITUTE(CriteriTecnici!$D1249,CHAR(34),"'")&amp;CHAR(34)&amp;", "&amp;CHAR(34)&amp;"kind"&amp;CHAR(34)&amp;": "&amp;CHAR(34)&amp;SUBSTITUTE(CriteriTecnici!$F1249,CHAR(34),"'")&amp;CHAR(34)&amp;", "&amp;CHAR(34)&amp;"value"&amp;CHAR(34)&amp;": "&amp;SUBSTITUTE(TRIM(ROUND(IFERROR(CriteriTecnici!$N1249*1,IFERROR(NUMBERVALUE(CriteriTecnici!$N1249,".",","),IFERROR(NUMBERVALUE(CriteriTecnici!$N1249,",","."),0))),4)&amp;""),",",".")&amp;", "&amp;CHAR(34)&amp;"numerator"&amp;CHAR(34)&amp;": "&amp;SUBSTITUTE(TRIM(ROUND(IFERROR(CriteriTecnici!$K1249*1,IFERROR(NUMBERVALUE(CriteriTecnici!$K1249,".",","),IFERROR(NUMBERVALUE(CriteriTecnici!$K1249,",","."),0))),4)&amp;""),",",".")&amp;", "&amp;CHAR(34)&amp;"denominator"&amp;CHAR(34)&amp;": "&amp;SUBSTITUTE(TRIM(ROUND(IFERROR(CriteriTecnici!$L1249*1,IFERROR(NUMBERVALUE(CriteriTecnici!$L1249,".",","),IFERROR(NUMBERVALUE(CriteriTecnici!$L1249,",","."),0))),4)&amp;""),",",".")&amp;", "&amp;CHAR(34)&amp;"flag"&amp;CHAR(34)&amp;": "&amp;SUBSTITUTE(TRIM(ROUND(IFERROR(CriteriTecnici!$M1249*1,IFERROR(NUMBERVALUE(CriteriTecnici!$M1249,".",","),IFERROR(NUMBERVALUE(CriteriTecnici!$M1249,",","."),0))),4)&amp;""),",",".")&amp;", "&amp;CHAR(34)&amp;"rawScore"&amp;CHAR(34)&amp;": "&amp;SUBSTITUTE(TRIM(ROUND(IFERROR(CriteriTecnici!$O1249*1,IFERROR(NUMBERVALUE(CriteriTecnici!$O1249,".",","),IFERROR(NUMBERVALUE(CriteriTecnici!$O1249,",","."),0))),4)&amp;""),",",".")&amp;CHAR(125)&amp;IF(TRUE,",",""))</f>
        <v/>
      </c>
    </row>
    <row r="1470">
      <c r="A1470" s="38">
        <f>IF(CriteriTecnici!$A1250="","","    "&amp;CHAR(123)&amp;CHAR(34)&amp;"bidderId"&amp;CHAR(34)&amp;": "&amp;CHAR(34)&amp;SUBSTITUTE(CriteriTecnici!$A1250,CHAR(34),"'")&amp;CHAR(34)&amp;", "&amp;CHAR(34)&amp;"lotId"&amp;CHAR(34)&amp;": "&amp;CHAR(34)&amp;SUBSTITUTE(CriteriTecnici!$C1250,CHAR(34),"'")&amp;CHAR(34)&amp;", "&amp;CHAR(34)&amp;"criterionId"&amp;CHAR(34)&amp;": "&amp;CHAR(34)&amp;SUBSTITUTE(CriteriTecnici!$D1250,CHAR(34),"'")&amp;CHAR(34)&amp;", "&amp;CHAR(34)&amp;"kind"&amp;CHAR(34)&amp;": "&amp;CHAR(34)&amp;SUBSTITUTE(CriteriTecnici!$F1250,CHAR(34),"'")&amp;CHAR(34)&amp;", "&amp;CHAR(34)&amp;"value"&amp;CHAR(34)&amp;": "&amp;SUBSTITUTE(TRIM(ROUND(IFERROR(CriteriTecnici!$N1250*1,IFERROR(NUMBERVALUE(CriteriTecnici!$N1250,".",","),IFERROR(NUMBERVALUE(CriteriTecnici!$N1250,",","."),0))),4)&amp;""),",",".")&amp;", "&amp;CHAR(34)&amp;"numerator"&amp;CHAR(34)&amp;": "&amp;SUBSTITUTE(TRIM(ROUND(IFERROR(CriteriTecnici!$K1250*1,IFERROR(NUMBERVALUE(CriteriTecnici!$K1250,".",","),IFERROR(NUMBERVALUE(CriteriTecnici!$K1250,",","."),0))),4)&amp;""),",",".")&amp;", "&amp;CHAR(34)&amp;"denominator"&amp;CHAR(34)&amp;": "&amp;SUBSTITUTE(TRIM(ROUND(IFERROR(CriteriTecnici!$L1250*1,IFERROR(NUMBERVALUE(CriteriTecnici!$L1250,".",","),IFERROR(NUMBERVALUE(CriteriTecnici!$L1250,",","."),0))),4)&amp;""),",",".")&amp;", "&amp;CHAR(34)&amp;"flag"&amp;CHAR(34)&amp;": "&amp;SUBSTITUTE(TRIM(ROUND(IFERROR(CriteriTecnici!$M1250*1,IFERROR(NUMBERVALUE(CriteriTecnici!$M1250,".",","),IFERROR(NUMBERVALUE(CriteriTecnici!$M1250,",","."),0))),4)&amp;""),",",".")&amp;", "&amp;CHAR(34)&amp;"rawScore"&amp;CHAR(34)&amp;": "&amp;SUBSTITUTE(TRIM(ROUND(IFERROR(CriteriTecnici!$O1250*1,IFERROR(NUMBERVALUE(CriteriTecnici!$O1250,".",","),IFERROR(NUMBERVALUE(CriteriTecnici!$O1250,",","."),0))),4)&amp;""),",",".")&amp;CHAR(125)&amp;IF(TRUE,",",""))</f>
        <v/>
      </c>
    </row>
    <row r="1471">
      <c r="A1471" s="38">
        <f>IF(CriteriTecnici!$A1251="","","    "&amp;CHAR(123)&amp;CHAR(34)&amp;"bidderId"&amp;CHAR(34)&amp;": "&amp;CHAR(34)&amp;SUBSTITUTE(CriteriTecnici!$A1251,CHAR(34),"'")&amp;CHAR(34)&amp;", "&amp;CHAR(34)&amp;"lotId"&amp;CHAR(34)&amp;": "&amp;CHAR(34)&amp;SUBSTITUTE(CriteriTecnici!$C1251,CHAR(34),"'")&amp;CHAR(34)&amp;", "&amp;CHAR(34)&amp;"criterionId"&amp;CHAR(34)&amp;": "&amp;CHAR(34)&amp;SUBSTITUTE(CriteriTecnici!$D1251,CHAR(34),"'")&amp;CHAR(34)&amp;", "&amp;CHAR(34)&amp;"kind"&amp;CHAR(34)&amp;": "&amp;CHAR(34)&amp;SUBSTITUTE(CriteriTecnici!$F1251,CHAR(34),"'")&amp;CHAR(34)&amp;", "&amp;CHAR(34)&amp;"value"&amp;CHAR(34)&amp;": "&amp;SUBSTITUTE(TRIM(ROUND(IFERROR(CriteriTecnici!$N1251*1,IFERROR(NUMBERVALUE(CriteriTecnici!$N1251,".",","),IFERROR(NUMBERVALUE(CriteriTecnici!$N1251,",","."),0))),4)&amp;""),",",".")&amp;", "&amp;CHAR(34)&amp;"numerator"&amp;CHAR(34)&amp;": "&amp;SUBSTITUTE(TRIM(ROUND(IFERROR(CriteriTecnici!$K1251*1,IFERROR(NUMBERVALUE(CriteriTecnici!$K1251,".",","),IFERROR(NUMBERVALUE(CriteriTecnici!$K1251,",","."),0))),4)&amp;""),",",".")&amp;", "&amp;CHAR(34)&amp;"denominator"&amp;CHAR(34)&amp;": "&amp;SUBSTITUTE(TRIM(ROUND(IFERROR(CriteriTecnici!$L1251*1,IFERROR(NUMBERVALUE(CriteriTecnici!$L1251,".",","),IFERROR(NUMBERVALUE(CriteriTecnici!$L1251,",","."),0))),4)&amp;""),",",".")&amp;", "&amp;CHAR(34)&amp;"flag"&amp;CHAR(34)&amp;": "&amp;SUBSTITUTE(TRIM(ROUND(IFERROR(CriteriTecnici!$M1251*1,IFERROR(NUMBERVALUE(CriteriTecnici!$M1251,".",","),IFERROR(NUMBERVALUE(CriteriTecnici!$M1251,",","."),0))),4)&amp;""),",",".")&amp;", "&amp;CHAR(34)&amp;"rawScore"&amp;CHAR(34)&amp;": "&amp;SUBSTITUTE(TRIM(ROUND(IFERROR(CriteriTecnici!$O1251*1,IFERROR(NUMBERVALUE(CriteriTecnici!$O1251,".",","),IFERROR(NUMBERVALUE(CriteriTecnici!$O1251,",","."),0))),4)&amp;""),",",".")&amp;CHAR(125)&amp;IF(TRUE,",",""))</f>
        <v/>
      </c>
    </row>
    <row r="1472">
      <c r="A1472" s="38">
        <f>IF(CriteriTecnici!$A1252="","","    "&amp;CHAR(123)&amp;CHAR(34)&amp;"bidderId"&amp;CHAR(34)&amp;": "&amp;CHAR(34)&amp;SUBSTITUTE(CriteriTecnici!$A1252,CHAR(34),"'")&amp;CHAR(34)&amp;", "&amp;CHAR(34)&amp;"lotId"&amp;CHAR(34)&amp;": "&amp;CHAR(34)&amp;SUBSTITUTE(CriteriTecnici!$C1252,CHAR(34),"'")&amp;CHAR(34)&amp;", "&amp;CHAR(34)&amp;"criterionId"&amp;CHAR(34)&amp;": "&amp;CHAR(34)&amp;SUBSTITUTE(CriteriTecnici!$D1252,CHAR(34),"'")&amp;CHAR(34)&amp;", "&amp;CHAR(34)&amp;"kind"&amp;CHAR(34)&amp;": "&amp;CHAR(34)&amp;SUBSTITUTE(CriteriTecnici!$F1252,CHAR(34),"'")&amp;CHAR(34)&amp;", "&amp;CHAR(34)&amp;"value"&amp;CHAR(34)&amp;": "&amp;SUBSTITUTE(TRIM(ROUND(IFERROR(CriteriTecnici!$N1252*1,IFERROR(NUMBERVALUE(CriteriTecnici!$N1252,".",","),IFERROR(NUMBERVALUE(CriteriTecnici!$N1252,",","."),0))),4)&amp;""),",",".")&amp;", "&amp;CHAR(34)&amp;"numerator"&amp;CHAR(34)&amp;": "&amp;SUBSTITUTE(TRIM(ROUND(IFERROR(CriteriTecnici!$K1252*1,IFERROR(NUMBERVALUE(CriteriTecnici!$K1252,".",","),IFERROR(NUMBERVALUE(CriteriTecnici!$K1252,",","."),0))),4)&amp;""),",",".")&amp;", "&amp;CHAR(34)&amp;"denominator"&amp;CHAR(34)&amp;": "&amp;SUBSTITUTE(TRIM(ROUND(IFERROR(CriteriTecnici!$L1252*1,IFERROR(NUMBERVALUE(CriteriTecnici!$L1252,".",","),IFERROR(NUMBERVALUE(CriteriTecnici!$L1252,",","."),0))),4)&amp;""),",",".")&amp;", "&amp;CHAR(34)&amp;"flag"&amp;CHAR(34)&amp;": "&amp;SUBSTITUTE(TRIM(ROUND(IFERROR(CriteriTecnici!$M1252*1,IFERROR(NUMBERVALUE(CriteriTecnici!$M1252,".",","),IFERROR(NUMBERVALUE(CriteriTecnici!$M1252,",","."),0))),4)&amp;""),",",".")&amp;", "&amp;CHAR(34)&amp;"rawScore"&amp;CHAR(34)&amp;": "&amp;SUBSTITUTE(TRIM(ROUND(IFERROR(CriteriTecnici!$O1252*1,IFERROR(NUMBERVALUE(CriteriTecnici!$O1252,".",","),IFERROR(NUMBERVALUE(CriteriTecnici!$O1252,",","."),0))),4)&amp;""),",",".")&amp;CHAR(125)&amp;IF(TRUE,",",""))</f>
        <v/>
      </c>
    </row>
    <row r="1473">
      <c r="A1473" s="38">
        <f>IF(CriteriTecnici!$A1253="","","    "&amp;CHAR(123)&amp;CHAR(34)&amp;"bidderId"&amp;CHAR(34)&amp;": "&amp;CHAR(34)&amp;SUBSTITUTE(CriteriTecnici!$A1253,CHAR(34),"'")&amp;CHAR(34)&amp;", "&amp;CHAR(34)&amp;"lotId"&amp;CHAR(34)&amp;": "&amp;CHAR(34)&amp;SUBSTITUTE(CriteriTecnici!$C1253,CHAR(34),"'")&amp;CHAR(34)&amp;", "&amp;CHAR(34)&amp;"criterionId"&amp;CHAR(34)&amp;": "&amp;CHAR(34)&amp;SUBSTITUTE(CriteriTecnici!$D1253,CHAR(34),"'")&amp;CHAR(34)&amp;", "&amp;CHAR(34)&amp;"kind"&amp;CHAR(34)&amp;": "&amp;CHAR(34)&amp;SUBSTITUTE(CriteriTecnici!$F1253,CHAR(34),"'")&amp;CHAR(34)&amp;", "&amp;CHAR(34)&amp;"value"&amp;CHAR(34)&amp;": "&amp;SUBSTITUTE(TRIM(ROUND(IFERROR(CriteriTecnici!$N1253*1,IFERROR(NUMBERVALUE(CriteriTecnici!$N1253,".",","),IFERROR(NUMBERVALUE(CriteriTecnici!$N1253,",","."),0))),4)&amp;""),",",".")&amp;", "&amp;CHAR(34)&amp;"numerator"&amp;CHAR(34)&amp;": "&amp;SUBSTITUTE(TRIM(ROUND(IFERROR(CriteriTecnici!$K1253*1,IFERROR(NUMBERVALUE(CriteriTecnici!$K1253,".",","),IFERROR(NUMBERVALUE(CriteriTecnici!$K1253,",","."),0))),4)&amp;""),",",".")&amp;", "&amp;CHAR(34)&amp;"denominator"&amp;CHAR(34)&amp;": "&amp;SUBSTITUTE(TRIM(ROUND(IFERROR(CriteriTecnici!$L1253*1,IFERROR(NUMBERVALUE(CriteriTecnici!$L1253,".",","),IFERROR(NUMBERVALUE(CriteriTecnici!$L1253,",","."),0))),4)&amp;""),",",".")&amp;", "&amp;CHAR(34)&amp;"flag"&amp;CHAR(34)&amp;": "&amp;SUBSTITUTE(TRIM(ROUND(IFERROR(CriteriTecnici!$M1253*1,IFERROR(NUMBERVALUE(CriteriTecnici!$M1253,".",","),IFERROR(NUMBERVALUE(CriteriTecnici!$M1253,",","."),0))),4)&amp;""),",",".")&amp;", "&amp;CHAR(34)&amp;"rawScore"&amp;CHAR(34)&amp;": "&amp;SUBSTITUTE(TRIM(ROUND(IFERROR(CriteriTecnici!$O1253*1,IFERROR(NUMBERVALUE(CriteriTecnici!$O1253,".",","),IFERROR(NUMBERVALUE(CriteriTecnici!$O1253,",","."),0))),4)&amp;""),",",".")&amp;CHAR(125)&amp;IF(TRUE,",",""))</f>
        <v/>
      </c>
    </row>
    <row r="1474">
      <c r="A1474" s="38">
        <f>IF(CriteriTecnici!$A1254="","","    "&amp;CHAR(123)&amp;CHAR(34)&amp;"bidderId"&amp;CHAR(34)&amp;": "&amp;CHAR(34)&amp;SUBSTITUTE(CriteriTecnici!$A1254,CHAR(34),"'")&amp;CHAR(34)&amp;", "&amp;CHAR(34)&amp;"lotId"&amp;CHAR(34)&amp;": "&amp;CHAR(34)&amp;SUBSTITUTE(CriteriTecnici!$C1254,CHAR(34),"'")&amp;CHAR(34)&amp;", "&amp;CHAR(34)&amp;"criterionId"&amp;CHAR(34)&amp;": "&amp;CHAR(34)&amp;SUBSTITUTE(CriteriTecnici!$D1254,CHAR(34),"'")&amp;CHAR(34)&amp;", "&amp;CHAR(34)&amp;"kind"&amp;CHAR(34)&amp;": "&amp;CHAR(34)&amp;SUBSTITUTE(CriteriTecnici!$F1254,CHAR(34),"'")&amp;CHAR(34)&amp;", "&amp;CHAR(34)&amp;"value"&amp;CHAR(34)&amp;": "&amp;SUBSTITUTE(TRIM(ROUND(IFERROR(CriteriTecnici!$N1254*1,IFERROR(NUMBERVALUE(CriteriTecnici!$N1254,".",","),IFERROR(NUMBERVALUE(CriteriTecnici!$N1254,",","."),0))),4)&amp;""),",",".")&amp;", "&amp;CHAR(34)&amp;"numerator"&amp;CHAR(34)&amp;": "&amp;SUBSTITUTE(TRIM(ROUND(IFERROR(CriteriTecnici!$K1254*1,IFERROR(NUMBERVALUE(CriteriTecnici!$K1254,".",","),IFERROR(NUMBERVALUE(CriteriTecnici!$K1254,",","."),0))),4)&amp;""),",",".")&amp;", "&amp;CHAR(34)&amp;"denominator"&amp;CHAR(34)&amp;": "&amp;SUBSTITUTE(TRIM(ROUND(IFERROR(CriteriTecnici!$L1254*1,IFERROR(NUMBERVALUE(CriteriTecnici!$L1254,".",","),IFERROR(NUMBERVALUE(CriteriTecnici!$L1254,",","."),0))),4)&amp;""),",",".")&amp;", "&amp;CHAR(34)&amp;"flag"&amp;CHAR(34)&amp;": "&amp;SUBSTITUTE(TRIM(ROUND(IFERROR(CriteriTecnici!$M1254*1,IFERROR(NUMBERVALUE(CriteriTecnici!$M1254,".",","),IFERROR(NUMBERVALUE(CriteriTecnici!$M1254,",","."),0))),4)&amp;""),",",".")&amp;", "&amp;CHAR(34)&amp;"rawScore"&amp;CHAR(34)&amp;": "&amp;SUBSTITUTE(TRIM(ROUND(IFERROR(CriteriTecnici!$O1254*1,IFERROR(NUMBERVALUE(CriteriTecnici!$O1254,".",","),IFERROR(NUMBERVALUE(CriteriTecnici!$O1254,",","."),0))),4)&amp;""),",",".")&amp;CHAR(125)&amp;IF(TRUE,",",""))</f>
        <v/>
      </c>
    </row>
    <row r="1475">
      <c r="A1475" s="38">
        <f>IF(CriteriTecnici!$A1255="","","    "&amp;CHAR(123)&amp;CHAR(34)&amp;"bidderId"&amp;CHAR(34)&amp;": "&amp;CHAR(34)&amp;SUBSTITUTE(CriteriTecnici!$A1255,CHAR(34),"'")&amp;CHAR(34)&amp;", "&amp;CHAR(34)&amp;"lotId"&amp;CHAR(34)&amp;": "&amp;CHAR(34)&amp;SUBSTITUTE(CriteriTecnici!$C1255,CHAR(34),"'")&amp;CHAR(34)&amp;", "&amp;CHAR(34)&amp;"criterionId"&amp;CHAR(34)&amp;": "&amp;CHAR(34)&amp;SUBSTITUTE(CriteriTecnici!$D1255,CHAR(34),"'")&amp;CHAR(34)&amp;", "&amp;CHAR(34)&amp;"kind"&amp;CHAR(34)&amp;": "&amp;CHAR(34)&amp;SUBSTITUTE(CriteriTecnici!$F1255,CHAR(34),"'")&amp;CHAR(34)&amp;", "&amp;CHAR(34)&amp;"value"&amp;CHAR(34)&amp;": "&amp;SUBSTITUTE(TRIM(ROUND(IFERROR(CriteriTecnici!$N1255*1,IFERROR(NUMBERVALUE(CriteriTecnici!$N1255,".",","),IFERROR(NUMBERVALUE(CriteriTecnici!$N1255,",","."),0))),4)&amp;""),",",".")&amp;", "&amp;CHAR(34)&amp;"numerator"&amp;CHAR(34)&amp;": "&amp;SUBSTITUTE(TRIM(ROUND(IFERROR(CriteriTecnici!$K1255*1,IFERROR(NUMBERVALUE(CriteriTecnici!$K1255,".",","),IFERROR(NUMBERVALUE(CriteriTecnici!$K1255,",","."),0))),4)&amp;""),",",".")&amp;", "&amp;CHAR(34)&amp;"denominator"&amp;CHAR(34)&amp;": "&amp;SUBSTITUTE(TRIM(ROUND(IFERROR(CriteriTecnici!$L1255*1,IFERROR(NUMBERVALUE(CriteriTecnici!$L1255,".",","),IFERROR(NUMBERVALUE(CriteriTecnici!$L1255,",","."),0))),4)&amp;""),",",".")&amp;", "&amp;CHAR(34)&amp;"flag"&amp;CHAR(34)&amp;": "&amp;SUBSTITUTE(TRIM(ROUND(IFERROR(CriteriTecnici!$M1255*1,IFERROR(NUMBERVALUE(CriteriTecnici!$M1255,".",","),IFERROR(NUMBERVALUE(CriteriTecnici!$M1255,",","."),0))),4)&amp;""),",",".")&amp;", "&amp;CHAR(34)&amp;"rawScore"&amp;CHAR(34)&amp;": "&amp;SUBSTITUTE(TRIM(ROUND(IFERROR(CriteriTecnici!$O1255*1,IFERROR(NUMBERVALUE(CriteriTecnici!$O1255,".",","),IFERROR(NUMBERVALUE(CriteriTecnici!$O1255,",","."),0))),4)&amp;""),",",".")&amp;CHAR(125)&amp;IF(TRUE,",",""))</f>
        <v/>
      </c>
    </row>
    <row r="1476">
      <c r="A1476" s="38">
        <f>IF(CriteriTecnici!$A1256="","","    "&amp;CHAR(123)&amp;CHAR(34)&amp;"bidderId"&amp;CHAR(34)&amp;": "&amp;CHAR(34)&amp;SUBSTITUTE(CriteriTecnici!$A1256,CHAR(34),"'")&amp;CHAR(34)&amp;", "&amp;CHAR(34)&amp;"lotId"&amp;CHAR(34)&amp;": "&amp;CHAR(34)&amp;SUBSTITUTE(CriteriTecnici!$C1256,CHAR(34),"'")&amp;CHAR(34)&amp;", "&amp;CHAR(34)&amp;"criterionId"&amp;CHAR(34)&amp;": "&amp;CHAR(34)&amp;SUBSTITUTE(CriteriTecnici!$D1256,CHAR(34),"'")&amp;CHAR(34)&amp;", "&amp;CHAR(34)&amp;"kind"&amp;CHAR(34)&amp;": "&amp;CHAR(34)&amp;SUBSTITUTE(CriteriTecnici!$F1256,CHAR(34),"'")&amp;CHAR(34)&amp;", "&amp;CHAR(34)&amp;"value"&amp;CHAR(34)&amp;": "&amp;SUBSTITUTE(TRIM(ROUND(IFERROR(CriteriTecnici!$N1256*1,IFERROR(NUMBERVALUE(CriteriTecnici!$N1256,".",","),IFERROR(NUMBERVALUE(CriteriTecnici!$N1256,",","."),0))),4)&amp;""),",",".")&amp;", "&amp;CHAR(34)&amp;"numerator"&amp;CHAR(34)&amp;": "&amp;SUBSTITUTE(TRIM(ROUND(IFERROR(CriteriTecnici!$K1256*1,IFERROR(NUMBERVALUE(CriteriTecnici!$K1256,".",","),IFERROR(NUMBERVALUE(CriteriTecnici!$K1256,",","."),0))),4)&amp;""),",",".")&amp;", "&amp;CHAR(34)&amp;"denominator"&amp;CHAR(34)&amp;": "&amp;SUBSTITUTE(TRIM(ROUND(IFERROR(CriteriTecnici!$L1256*1,IFERROR(NUMBERVALUE(CriteriTecnici!$L1256,".",","),IFERROR(NUMBERVALUE(CriteriTecnici!$L1256,",","."),0))),4)&amp;""),",",".")&amp;", "&amp;CHAR(34)&amp;"flag"&amp;CHAR(34)&amp;": "&amp;SUBSTITUTE(TRIM(ROUND(IFERROR(CriteriTecnici!$M1256*1,IFERROR(NUMBERVALUE(CriteriTecnici!$M1256,".",","),IFERROR(NUMBERVALUE(CriteriTecnici!$M1256,",","."),0))),4)&amp;""),",",".")&amp;", "&amp;CHAR(34)&amp;"rawScore"&amp;CHAR(34)&amp;": "&amp;SUBSTITUTE(TRIM(ROUND(IFERROR(CriteriTecnici!$O1256*1,IFERROR(NUMBERVALUE(CriteriTecnici!$O1256,".",","),IFERROR(NUMBERVALUE(CriteriTecnici!$O1256,",","."),0))),4)&amp;""),",",".")&amp;CHAR(125)&amp;IF(TRUE,",",""))</f>
        <v/>
      </c>
    </row>
    <row r="1477">
      <c r="A1477" s="38">
        <f>IF(CriteriTecnici!$A1257="","","    "&amp;CHAR(123)&amp;CHAR(34)&amp;"bidderId"&amp;CHAR(34)&amp;": "&amp;CHAR(34)&amp;SUBSTITUTE(CriteriTecnici!$A1257,CHAR(34),"'")&amp;CHAR(34)&amp;", "&amp;CHAR(34)&amp;"lotId"&amp;CHAR(34)&amp;": "&amp;CHAR(34)&amp;SUBSTITUTE(CriteriTecnici!$C1257,CHAR(34),"'")&amp;CHAR(34)&amp;", "&amp;CHAR(34)&amp;"criterionId"&amp;CHAR(34)&amp;": "&amp;CHAR(34)&amp;SUBSTITUTE(CriteriTecnici!$D1257,CHAR(34),"'")&amp;CHAR(34)&amp;", "&amp;CHAR(34)&amp;"kind"&amp;CHAR(34)&amp;": "&amp;CHAR(34)&amp;SUBSTITUTE(CriteriTecnici!$F1257,CHAR(34),"'")&amp;CHAR(34)&amp;", "&amp;CHAR(34)&amp;"value"&amp;CHAR(34)&amp;": "&amp;SUBSTITUTE(TRIM(ROUND(IFERROR(CriteriTecnici!$N1257*1,IFERROR(NUMBERVALUE(CriteriTecnici!$N1257,".",","),IFERROR(NUMBERVALUE(CriteriTecnici!$N1257,",","."),0))),4)&amp;""),",",".")&amp;", "&amp;CHAR(34)&amp;"numerator"&amp;CHAR(34)&amp;": "&amp;SUBSTITUTE(TRIM(ROUND(IFERROR(CriteriTecnici!$K1257*1,IFERROR(NUMBERVALUE(CriteriTecnici!$K1257,".",","),IFERROR(NUMBERVALUE(CriteriTecnici!$K1257,",","."),0))),4)&amp;""),",",".")&amp;", "&amp;CHAR(34)&amp;"denominator"&amp;CHAR(34)&amp;": "&amp;SUBSTITUTE(TRIM(ROUND(IFERROR(CriteriTecnici!$L1257*1,IFERROR(NUMBERVALUE(CriteriTecnici!$L1257,".",","),IFERROR(NUMBERVALUE(CriteriTecnici!$L1257,",","."),0))),4)&amp;""),",",".")&amp;", "&amp;CHAR(34)&amp;"flag"&amp;CHAR(34)&amp;": "&amp;SUBSTITUTE(TRIM(ROUND(IFERROR(CriteriTecnici!$M1257*1,IFERROR(NUMBERVALUE(CriteriTecnici!$M1257,".",","),IFERROR(NUMBERVALUE(CriteriTecnici!$M1257,",","."),0))),4)&amp;""),",",".")&amp;", "&amp;CHAR(34)&amp;"rawScore"&amp;CHAR(34)&amp;": "&amp;SUBSTITUTE(TRIM(ROUND(IFERROR(CriteriTecnici!$O1257*1,IFERROR(NUMBERVALUE(CriteriTecnici!$O1257,".",","),IFERROR(NUMBERVALUE(CriteriTecnici!$O1257,",","."),0))),4)&amp;""),",",".")&amp;CHAR(125)&amp;IF(TRUE,",",""))</f>
        <v/>
      </c>
    </row>
    <row r="1478">
      <c r="A1478" s="38">
        <f>IF(CriteriTecnici!$A1258="","","    "&amp;CHAR(123)&amp;CHAR(34)&amp;"bidderId"&amp;CHAR(34)&amp;": "&amp;CHAR(34)&amp;SUBSTITUTE(CriteriTecnici!$A1258,CHAR(34),"'")&amp;CHAR(34)&amp;", "&amp;CHAR(34)&amp;"lotId"&amp;CHAR(34)&amp;": "&amp;CHAR(34)&amp;SUBSTITUTE(CriteriTecnici!$C1258,CHAR(34),"'")&amp;CHAR(34)&amp;", "&amp;CHAR(34)&amp;"criterionId"&amp;CHAR(34)&amp;": "&amp;CHAR(34)&amp;SUBSTITUTE(CriteriTecnici!$D1258,CHAR(34),"'")&amp;CHAR(34)&amp;", "&amp;CHAR(34)&amp;"kind"&amp;CHAR(34)&amp;": "&amp;CHAR(34)&amp;SUBSTITUTE(CriteriTecnici!$F1258,CHAR(34),"'")&amp;CHAR(34)&amp;", "&amp;CHAR(34)&amp;"value"&amp;CHAR(34)&amp;": "&amp;SUBSTITUTE(TRIM(ROUND(IFERROR(CriteriTecnici!$N1258*1,IFERROR(NUMBERVALUE(CriteriTecnici!$N1258,".",","),IFERROR(NUMBERVALUE(CriteriTecnici!$N1258,",","."),0))),4)&amp;""),",",".")&amp;", "&amp;CHAR(34)&amp;"numerator"&amp;CHAR(34)&amp;": "&amp;SUBSTITUTE(TRIM(ROUND(IFERROR(CriteriTecnici!$K1258*1,IFERROR(NUMBERVALUE(CriteriTecnici!$K1258,".",","),IFERROR(NUMBERVALUE(CriteriTecnici!$K1258,",","."),0))),4)&amp;""),",",".")&amp;", "&amp;CHAR(34)&amp;"denominator"&amp;CHAR(34)&amp;": "&amp;SUBSTITUTE(TRIM(ROUND(IFERROR(CriteriTecnici!$L1258*1,IFERROR(NUMBERVALUE(CriteriTecnici!$L1258,".",","),IFERROR(NUMBERVALUE(CriteriTecnici!$L1258,",","."),0))),4)&amp;""),",",".")&amp;", "&amp;CHAR(34)&amp;"flag"&amp;CHAR(34)&amp;": "&amp;SUBSTITUTE(TRIM(ROUND(IFERROR(CriteriTecnici!$M1258*1,IFERROR(NUMBERVALUE(CriteriTecnici!$M1258,".",","),IFERROR(NUMBERVALUE(CriteriTecnici!$M1258,",","."),0))),4)&amp;""),",",".")&amp;", "&amp;CHAR(34)&amp;"rawScore"&amp;CHAR(34)&amp;": "&amp;SUBSTITUTE(TRIM(ROUND(IFERROR(CriteriTecnici!$O1258*1,IFERROR(NUMBERVALUE(CriteriTecnici!$O1258,".",","),IFERROR(NUMBERVALUE(CriteriTecnici!$O1258,",","."),0))),4)&amp;""),",",".")&amp;CHAR(125)&amp;IF(TRUE,",",""))</f>
        <v/>
      </c>
    </row>
    <row r="1479">
      <c r="A1479" s="38">
        <f>IF(CriteriTecnici!$A1259="","","    "&amp;CHAR(123)&amp;CHAR(34)&amp;"bidderId"&amp;CHAR(34)&amp;": "&amp;CHAR(34)&amp;SUBSTITUTE(CriteriTecnici!$A1259,CHAR(34),"'")&amp;CHAR(34)&amp;", "&amp;CHAR(34)&amp;"lotId"&amp;CHAR(34)&amp;": "&amp;CHAR(34)&amp;SUBSTITUTE(CriteriTecnici!$C1259,CHAR(34),"'")&amp;CHAR(34)&amp;", "&amp;CHAR(34)&amp;"criterionId"&amp;CHAR(34)&amp;": "&amp;CHAR(34)&amp;SUBSTITUTE(CriteriTecnici!$D1259,CHAR(34),"'")&amp;CHAR(34)&amp;", "&amp;CHAR(34)&amp;"kind"&amp;CHAR(34)&amp;": "&amp;CHAR(34)&amp;SUBSTITUTE(CriteriTecnici!$F1259,CHAR(34),"'")&amp;CHAR(34)&amp;", "&amp;CHAR(34)&amp;"value"&amp;CHAR(34)&amp;": "&amp;SUBSTITUTE(TRIM(ROUND(IFERROR(CriteriTecnici!$N1259*1,IFERROR(NUMBERVALUE(CriteriTecnici!$N1259,".",","),IFERROR(NUMBERVALUE(CriteriTecnici!$N1259,",","."),0))),4)&amp;""),",",".")&amp;", "&amp;CHAR(34)&amp;"numerator"&amp;CHAR(34)&amp;": "&amp;SUBSTITUTE(TRIM(ROUND(IFERROR(CriteriTecnici!$K1259*1,IFERROR(NUMBERVALUE(CriteriTecnici!$K1259,".",","),IFERROR(NUMBERVALUE(CriteriTecnici!$K1259,",","."),0))),4)&amp;""),",",".")&amp;", "&amp;CHAR(34)&amp;"denominator"&amp;CHAR(34)&amp;": "&amp;SUBSTITUTE(TRIM(ROUND(IFERROR(CriteriTecnici!$L1259*1,IFERROR(NUMBERVALUE(CriteriTecnici!$L1259,".",","),IFERROR(NUMBERVALUE(CriteriTecnici!$L1259,",","."),0))),4)&amp;""),",",".")&amp;", "&amp;CHAR(34)&amp;"flag"&amp;CHAR(34)&amp;": "&amp;SUBSTITUTE(TRIM(ROUND(IFERROR(CriteriTecnici!$M1259*1,IFERROR(NUMBERVALUE(CriteriTecnici!$M1259,".",","),IFERROR(NUMBERVALUE(CriteriTecnici!$M1259,",","."),0))),4)&amp;""),",",".")&amp;", "&amp;CHAR(34)&amp;"rawScore"&amp;CHAR(34)&amp;": "&amp;SUBSTITUTE(TRIM(ROUND(IFERROR(CriteriTecnici!$O1259*1,IFERROR(NUMBERVALUE(CriteriTecnici!$O1259,".",","),IFERROR(NUMBERVALUE(CriteriTecnici!$O1259,",","."),0))),4)&amp;""),",",".")&amp;CHAR(125)&amp;IF(TRUE,",",""))</f>
        <v/>
      </c>
    </row>
    <row r="1480">
      <c r="A1480" s="38">
        <f>IF(CriteriTecnici!$A1260="","","    "&amp;CHAR(123)&amp;CHAR(34)&amp;"bidderId"&amp;CHAR(34)&amp;": "&amp;CHAR(34)&amp;SUBSTITUTE(CriteriTecnici!$A1260,CHAR(34),"'")&amp;CHAR(34)&amp;", "&amp;CHAR(34)&amp;"lotId"&amp;CHAR(34)&amp;": "&amp;CHAR(34)&amp;SUBSTITUTE(CriteriTecnici!$C1260,CHAR(34),"'")&amp;CHAR(34)&amp;", "&amp;CHAR(34)&amp;"criterionId"&amp;CHAR(34)&amp;": "&amp;CHAR(34)&amp;SUBSTITUTE(CriteriTecnici!$D1260,CHAR(34),"'")&amp;CHAR(34)&amp;", "&amp;CHAR(34)&amp;"kind"&amp;CHAR(34)&amp;": "&amp;CHAR(34)&amp;SUBSTITUTE(CriteriTecnici!$F1260,CHAR(34),"'")&amp;CHAR(34)&amp;", "&amp;CHAR(34)&amp;"value"&amp;CHAR(34)&amp;": "&amp;SUBSTITUTE(TRIM(ROUND(IFERROR(CriteriTecnici!$N1260*1,IFERROR(NUMBERVALUE(CriteriTecnici!$N1260,".",","),IFERROR(NUMBERVALUE(CriteriTecnici!$N1260,",","."),0))),4)&amp;""),",",".")&amp;", "&amp;CHAR(34)&amp;"numerator"&amp;CHAR(34)&amp;": "&amp;SUBSTITUTE(TRIM(ROUND(IFERROR(CriteriTecnici!$K1260*1,IFERROR(NUMBERVALUE(CriteriTecnici!$K1260,".",","),IFERROR(NUMBERVALUE(CriteriTecnici!$K1260,",","."),0))),4)&amp;""),",",".")&amp;", "&amp;CHAR(34)&amp;"denominator"&amp;CHAR(34)&amp;": "&amp;SUBSTITUTE(TRIM(ROUND(IFERROR(CriteriTecnici!$L1260*1,IFERROR(NUMBERVALUE(CriteriTecnici!$L1260,".",","),IFERROR(NUMBERVALUE(CriteriTecnici!$L1260,",","."),0))),4)&amp;""),",",".")&amp;", "&amp;CHAR(34)&amp;"flag"&amp;CHAR(34)&amp;": "&amp;SUBSTITUTE(TRIM(ROUND(IFERROR(CriteriTecnici!$M1260*1,IFERROR(NUMBERVALUE(CriteriTecnici!$M1260,".",","),IFERROR(NUMBERVALUE(CriteriTecnici!$M1260,",","."),0))),4)&amp;""),",",".")&amp;", "&amp;CHAR(34)&amp;"rawScore"&amp;CHAR(34)&amp;": "&amp;SUBSTITUTE(TRIM(ROUND(IFERROR(CriteriTecnici!$O1260*1,IFERROR(NUMBERVALUE(CriteriTecnici!$O1260,".",","),IFERROR(NUMBERVALUE(CriteriTecnici!$O1260,",","."),0))),4)&amp;""),",",".")&amp;CHAR(125)&amp;IF(TRUE,",",""))</f>
        <v/>
      </c>
    </row>
    <row r="1481">
      <c r="A1481" s="38">
        <f>IF(CriteriTecnici!$A1261="","","    "&amp;CHAR(123)&amp;CHAR(34)&amp;"bidderId"&amp;CHAR(34)&amp;": "&amp;CHAR(34)&amp;SUBSTITUTE(CriteriTecnici!$A1261,CHAR(34),"'")&amp;CHAR(34)&amp;", "&amp;CHAR(34)&amp;"lotId"&amp;CHAR(34)&amp;": "&amp;CHAR(34)&amp;SUBSTITUTE(CriteriTecnici!$C1261,CHAR(34),"'")&amp;CHAR(34)&amp;", "&amp;CHAR(34)&amp;"criterionId"&amp;CHAR(34)&amp;": "&amp;CHAR(34)&amp;SUBSTITUTE(CriteriTecnici!$D1261,CHAR(34),"'")&amp;CHAR(34)&amp;", "&amp;CHAR(34)&amp;"kind"&amp;CHAR(34)&amp;": "&amp;CHAR(34)&amp;SUBSTITUTE(CriteriTecnici!$F1261,CHAR(34),"'")&amp;CHAR(34)&amp;", "&amp;CHAR(34)&amp;"value"&amp;CHAR(34)&amp;": "&amp;SUBSTITUTE(TRIM(ROUND(IFERROR(CriteriTecnici!$N1261*1,IFERROR(NUMBERVALUE(CriteriTecnici!$N1261,".",","),IFERROR(NUMBERVALUE(CriteriTecnici!$N1261,",","."),0))),4)&amp;""),",",".")&amp;", "&amp;CHAR(34)&amp;"numerator"&amp;CHAR(34)&amp;": "&amp;SUBSTITUTE(TRIM(ROUND(IFERROR(CriteriTecnici!$K1261*1,IFERROR(NUMBERVALUE(CriteriTecnici!$K1261,".",","),IFERROR(NUMBERVALUE(CriteriTecnici!$K1261,",","."),0))),4)&amp;""),",",".")&amp;", "&amp;CHAR(34)&amp;"denominator"&amp;CHAR(34)&amp;": "&amp;SUBSTITUTE(TRIM(ROUND(IFERROR(CriteriTecnici!$L1261*1,IFERROR(NUMBERVALUE(CriteriTecnici!$L1261,".",","),IFERROR(NUMBERVALUE(CriteriTecnici!$L1261,",","."),0))),4)&amp;""),",",".")&amp;", "&amp;CHAR(34)&amp;"flag"&amp;CHAR(34)&amp;": "&amp;SUBSTITUTE(TRIM(ROUND(IFERROR(CriteriTecnici!$M1261*1,IFERROR(NUMBERVALUE(CriteriTecnici!$M1261,".",","),IFERROR(NUMBERVALUE(CriteriTecnici!$M1261,",","."),0))),4)&amp;""),",",".")&amp;", "&amp;CHAR(34)&amp;"rawScore"&amp;CHAR(34)&amp;": "&amp;SUBSTITUTE(TRIM(ROUND(IFERROR(CriteriTecnici!$O1261*1,IFERROR(NUMBERVALUE(CriteriTecnici!$O1261,".",","),IFERROR(NUMBERVALUE(CriteriTecnici!$O1261,",","."),0))),4)&amp;""),",",".")&amp;CHAR(125)&amp;IF(TRUE,",",""))</f>
        <v/>
      </c>
    </row>
    <row r="1482">
      <c r="A1482" s="38">
        <f>IF(CriteriTecnici!$A1262="","","    "&amp;CHAR(123)&amp;CHAR(34)&amp;"bidderId"&amp;CHAR(34)&amp;": "&amp;CHAR(34)&amp;SUBSTITUTE(CriteriTecnici!$A1262,CHAR(34),"'")&amp;CHAR(34)&amp;", "&amp;CHAR(34)&amp;"lotId"&amp;CHAR(34)&amp;": "&amp;CHAR(34)&amp;SUBSTITUTE(CriteriTecnici!$C1262,CHAR(34),"'")&amp;CHAR(34)&amp;", "&amp;CHAR(34)&amp;"criterionId"&amp;CHAR(34)&amp;": "&amp;CHAR(34)&amp;SUBSTITUTE(CriteriTecnici!$D1262,CHAR(34),"'")&amp;CHAR(34)&amp;", "&amp;CHAR(34)&amp;"kind"&amp;CHAR(34)&amp;": "&amp;CHAR(34)&amp;SUBSTITUTE(CriteriTecnici!$F1262,CHAR(34),"'")&amp;CHAR(34)&amp;", "&amp;CHAR(34)&amp;"value"&amp;CHAR(34)&amp;": "&amp;SUBSTITUTE(TRIM(ROUND(IFERROR(CriteriTecnici!$N1262*1,IFERROR(NUMBERVALUE(CriteriTecnici!$N1262,".",","),IFERROR(NUMBERVALUE(CriteriTecnici!$N1262,",","."),0))),4)&amp;""),",",".")&amp;", "&amp;CHAR(34)&amp;"numerator"&amp;CHAR(34)&amp;": "&amp;SUBSTITUTE(TRIM(ROUND(IFERROR(CriteriTecnici!$K1262*1,IFERROR(NUMBERVALUE(CriteriTecnici!$K1262,".",","),IFERROR(NUMBERVALUE(CriteriTecnici!$K1262,",","."),0))),4)&amp;""),",",".")&amp;", "&amp;CHAR(34)&amp;"denominator"&amp;CHAR(34)&amp;": "&amp;SUBSTITUTE(TRIM(ROUND(IFERROR(CriteriTecnici!$L1262*1,IFERROR(NUMBERVALUE(CriteriTecnici!$L1262,".",","),IFERROR(NUMBERVALUE(CriteriTecnici!$L1262,",","."),0))),4)&amp;""),",",".")&amp;", "&amp;CHAR(34)&amp;"flag"&amp;CHAR(34)&amp;": "&amp;SUBSTITUTE(TRIM(ROUND(IFERROR(CriteriTecnici!$M1262*1,IFERROR(NUMBERVALUE(CriteriTecnici!$M1262,".",","),IFERROR(NUMBERVALUE(CriteriTecnici!$M1262,",","."),0))),4)&amp;""),",",".")&amp;", "&amp;CHAR(34)&amp;"rawScore"&amp;CHAR(34)&amp;": "&amp;SUBSTITUTE(TRIM(ROUND(IFERROR(CriteriTecnici!$O1262*1,IFERROR(NUMBERVALUE(CriteriTecnici!$O1262,".",","),IFERROR(NUMBERVALUE(CriteriTecnici!$O1262,",","."),0))),4)&amp;""),",",".")&amp;CHAR(125)&amp;IF(TRUE,",",""))</f>
        <v/>
      </c>
    </row>
    <row r="1483">
      <c r="A1483" s="38">
        <f>IF(CriteriTecnici!$A1263="","","    "&amp;CHAR(123)&amp;CHAR(34)&amp;"bidderId"&amp;CHAR(34)&amp;": "&amp;CHAR(34)&amp;SUBSTITUTE(CriteriTecnici!$A1263,CHAR(34),"'")&amp;CHAR(34)&amp;", "&amp;CHAR(34)&amp;"lotId"&amp;CHAR(34)&amp;": "&amp;CHAR(34)&amp;SUBSTITUTE(CriteriTecnici!$C1263,CHAR(34),"'")&amp;CHAR(34)&amp;", "&amp;CHAR(34)&amp;"criterionId"&amp;CHAR(34)&amp;": "&amp;CHAR(34)&amp;SUBSTITUTE(CriteriTecnici!$D1263,CHAR(34),"'")&amp;CHAR(34)&amp;", "&amp;CHAR(34)&amp;"kind"&amp;CHAR(34)&amp;": "&amp;CHAR(34)&amp;SUBSTITUTE(CriteriTecnici!$F1263,CHAR(34),"'")&amp;CHAR(34)&amp;", "&amp;CHAR(34)&amp;"value"&amp;CHAR(34)&amp;": "&amp;SUBSTITUTE(TRIM(ROUND(IFERROR(CriteriTecnici!$N1263*1,IFERROR(NUMBERVALUE(CriteriTecnici!$N1263,".",","),IFERROR(NUMBERVALUE(CriteriTecnici!$N1263,",","."),0))),4)&amp;""),",",".")&amp;", "&amp;CHAR(34)&amp;"numerator"&amp;CHAR(34)&amp;": "&amp;SUBSTITUTE(TRIM(ROUND(IFERROR(CriteriTecnici!$K1263*1,IFERROR(NUMBERVALUE(CriteriTecnici!$K1263,".",","),IFERROR(NUMBERVALUE(CriteriTecnici!$K1263,",","."),0))),4)&amp;""),",",".")&amp;", "&amp;CHAR(34)&amp;"denominator"&amp;CHAR(34)&amp;": "&amp;SUBSTITUTE(TRIM(ROUND(IFERROR(CriteriTecnici!$L1263*1,IFERROR(NUMBERVALUE(CriteriTecnici!$L1263,".",","),IFERROR(NUMBERVALUE(CriteriTecnici!$L1263,",","."),0))),4)&amp;""),",",".")&amp;", "&amp;CHAR(34)&amp;"flag"&amp;CHAR(34)&amp;": "&amp;SUBSTITUTE(TRIM(ROUND(IFERROR(CriteriTecnici!$M1263*1,IFERROR(NUMBERVALUE(CriteriTecnici!$M1263,".",","),IFERROR(NUMBERVALUE(CriteriTecnici!$M1263,",","."),0))),4)&amp;""),",",".")&amp;", "&amp;CHAR(34)&amp;"rawScore"&amp;CHAR(34)&amp;": "&amp;SUBSTITUTE(TRIM(ROUND(IFERROR(CriteriTecnici!$O1263*1,IFERROR(NUMBERVALUE(CriteriTecnici!$O1263,".",","),IFERROR(NUMBERVALUE(CriteriTecnici!$O1263,",","."),0))),4)&amp;""),",",".")&amp;CHAR(125)&amp;IF(TRUE,",",""))</f>
        <v/>
      </c>
    </row>
    <row r="1484">
      <c r="A1484" s="38">
        <f>IF(CriteriTecnici!$A1264="","","    "&amp;CHAR(123)&amp;CHAR(34)&amp;"bidderId"&amp;CHAR(34)&amp;": "&amp;CHAR(34)&amp;SUBSTITUTE(CriteriTecnici!$A1264,CHAR(34),"'")&amp;CHAR(34)&amp;", "&amp;CHAR(34)&amp;"lotId"&amp;CHAR(34)&amp;": "&amp;CHAR(34)&amp;SUBSTITUTE(CriteriTecnici!$C1264,CHAR(34),"'")&amp;CHAR(34)&amp;", "&amp;CHAR(34)&amp;"criterionId"&amp;CHAR(34)&amp;": "&amp;CHAR(34)&amp;SUBSTITUTE(CriteriTecnici!$D1264,CHAR(34),"'")&amp;CHAR(34)&amp;", "&amp;CHAR(34)&amp;"kind"&amp;CHAR(34)&amp;": "&amp;CHAR(34)&amp;SUBSTITUTE(CriteriTecnici!$F1264,CHAR(34),"'")&amp;CHAR(34)&amp;", "&amp;CHAR(34)&amp;"value"&amp;CHAR(34)&amp;": "&amp;SUBSTITUTE(TRIM(ROUND(IFERROR(CriteriTecnici!$N1264*1,IFERROR(NUMBERVALUE(CriteriTecnici!$N1264,".",","),IFERROR(NUMBERVALUE(CriteriTecnici!$N1264,",","."),0))),4)&amp;""),",",".")&amp;", "&amp;CHAR(34)&amp;"numerator"&amp;CHAR(34)&amp;": "&amp;SUBSTITUTE(TRIM(ROUND(IFERROR(CriteriTecnici!$K1264*1,IFERROR(NUMBERVALUE(CriteriTecnici!$K1264,".",","),IFERROR(NUMBERVALUE(CriteriTecnici!$K1264,",","."),0))),4)&amp;""),",",".")&amp;", "&amp;CHAR(34)&amp;"denominator"&amp;CHAR(34)&amp;": "&amp;SUBSTITUTE(TRIM(ROUND(IFERROR(CriteriTecnici!$L1264*1,IFERROR(NUMBERVALUE(CriteriTecnici!$L1264,".",","),IFERROR(NUMBERVALUE(CriteriTecnici!$L1264,",","."),0))),4)&amp;""),",",".")&amp;", "&amp;CHAR(34)&amp;"flag"&amp;CHAR(34)&amp;": "&amp;SUBSTITUTE(TRIM(ROUND(IFERROR(CriteriTecnici!$M1264*1,IFERROR(NUMBERVALUE(CriteriTecnici!$M1264,".",","),IFERROR(NUMBERVALUE(CriteriTecnici!$M1264,",","."),0))),4)&amp;""),",",".")&amp;", "&amp;CHAR(34)&amp;"rawScore"&amp;CHAR(34)&amp;": "&amp;SUBSTITUTE(TRIM(ROUND(IFERROR(CriteriTecnici!$O1264*1,IFERROR(NUMBERVALUE(CriteriTecnici!$O1264,".",","),IFERROR(NUMBERVALUE(CriteriTecnici!$O1264,",","."),0))),4)&amp;""),",",".")&amp;CHAR(125)&amp;IF(TRUE,",",""))</f>
        <v/>
      </c>
    </row>
    <row r="1485">
      <c r="A1485" s="38">
        <f>IF(CriteriTecnici!$A1265="","","    "&amp;CHAR(123)&amp;CHAR(34)&amp;"bidderId"&amp;CHAR(34)&amp;": "&amp;CHAR(34)&amp;SUBSTITUTE(CriteriTecnici!$A1265,CHAR(34),"'")&amp;CHAR(34)&amp;", "&amp;CHAR(34)&amp;"lotId"&amp;CHAR(34)&amp;": "&amp;CHAR(34)&amp;SUBSTITUTE(CriteriTecnici!$C1265,CHAR(34),"'")&amp;CHAR(34)&amp;", "&amp;CHAR(34)&amp;"criterionId"&amp;CHAR(34)&amp;": "&amp;CHAR(34)&amp;SUBSTITUTE(CriteriTecnici!$D1265,CHAR(34),"'")&amp;CHAR(34)&amp;", "&amp;CHAR(34)&amp;"kind"&amp;CHAR(34)&amp;": "&amp;CHAR(34)&amp;SUBSTITUTE(CriteriTecnici!$F1265,CHAR(34),"'")&amp;CHAR(34)&amp;", "&amp;CHAR(34)&amp;"value"&amp;CHAR(34)&amp;": "&amp;SUBSTITUTE(TRIM(ROUND(IFERROR(CriteriTecnici!$N1265*1,IFERROR(NUMBERVALUE(CriteriTecnici!$N1265,".",","),IFERROR(NUMBERVALUE(CriteriTecnici!$N1265,",","."),0))),4)&amp;""),",",".")&amp;", "&amp;CHAR(34)&amp;"numerator"&amp;CHAR(34)&amp;": "&amp;SUBSTITUTE(TRIM(ROUND(IFERROR(CriteriTecnici!$K1265*1,IFERROR(NUMBERVALUE(CriteriTecnici!$K1265,".",","),IFERROR(NUMBERVALUE(CriteriTecnici!$K1265,",","."),0))),4)&amp;""),",",".")&amp;", "&amp;CHAR(34)&amp;"denominator"&amp;CHAR(34)&amp;": "&amp;SUBSTITUTE(TRIM(ROUND(IFERROR(CriteriTecnici!$L1265*1,IFERROR(NUMBERVALUE(CriteriTecnici!$L1265,".",","),IFERROR(NUMBERVALUE(CriteriTecnici!$L1265,",","."),0))),4)&amp;""),",",".")&amp;", "&amp;CHAR(34)&amp;"flag"&amp;CHAR(34)&amp;": "&amp;SUBSTITUTE(TRIM(ROUND(IFERROR(CriteriTecnici!$M1265*1,IFERROR(NUMBERVALUE(CriteriTecnici!$M1265,".",","),IFERROR(NUMBERVALUE(CriteriTecnici!$M1265,",","."),0))),4)&amp;""),",",".")&amp;", "&amp;CHAR(34)&amp;"rawScore"&amp;CHAR(34)&amp;": "&amp;SUBSTITUTE(TRIM(ROUND(IFERROR(CriteriTecnici!$O1265*1,IFERROR(NUMBERVALUE(CriteriTecnici!$O1265,".",","),IFERROR(NUMBERVALUE(CriteriTecnici!$O1265,",","."),0))),4)&amp;""),",",".")&amp;CHAR(125)&amp;IF(TRUE,",",""))</f>
        <v/>
      </c>
    </row>
    <row r="1486">
      <c r="A1486" s="38">
        <f>IF(CriteriTecnici!$A1266="","","    "&amp;CHAR(123)&amp;CHAR(34)&amp;"bidderId"&amp;CHAR(34)&amp;": "&amp;CHAR(34)&amp;SUBSTITUTE(CriteriTecnici!$A1266,CHAR(34),"'")&amp;CHAR(34)&amp;", "&amp;CHAR(34)&amp;"lotId"&amp;CHAR(34)&amp;": "&amp;CHAR(34)&amp;SUBSTITUTE(CriteriTecnici!$C1266,CHAR(34),"'")&amp;CHAR(34)&amp;", "&amp;CHAR(34)&amp;"criterionId"&amp;CHAR(34)&amp;": "&amp;CHAR(34)&amp;SUBSTITUTE(CriteriTecnici!$D1266,CHAR(34),"'")&amp;CHAR(34)&amp;", "&amp;CHAR(34)&amp;"kind"&amp;CHAR(34)&amp;": "&amp;CHAR(34)&amp;SUBSTITUTE(CriteriTecnici!$F1266,CHAR(34),"'")&amp;CHAR(34)&amp;", "&amp;CHAR(34)&amp;"value"&amp;CHAR(34)&amp;": "&amp;SUBSTITUTE(TRIM(ROUND(IFERROR(CriteriTecnici!$N1266*1,IFERROR(NUMBERVALUE(CriteriTecnici!$N1266,".",","),IFERROR(NUMBERVALUE(CriteriTecnici!$N1266,",","."),0))),4)&amp;""),",",".")&amp;", "&amp;CHAR(34)&amp;"numerator"&amp;CHAR(34)&amp;": "&amp;SUBSTITUTE(TRIM(ROUND(IFERROR(CriteriTecnici!$K1266*1,IFERROR(NUMBERVALUE(CriteriTecnici!$K1266,".",","),IFERROR(NUMBERVALUE(CriteriTecnici!$K1266,",","."),0))),4)&amp;""),",",".")&amp;", "&amp;CHAR(34)&amp;"denominator"&amp;CHAR(34)&amp;": "&amp;SUBSTITUTE(TRIM(ROUND(IFERROR(CriteriTecnici!$L1266*1,IFERROR(NUMBERVALUE(CriteriTecnici!$L1266,".",","),IFERROR(NUMBERVALUE(CriteriTecnici!$L1266,",","."),0))),4)&amp;""),",",".")&amp;", "&amp;CHAR(34)&amp;"flag"&amp;CHAR(34)&amp;": "&amp;SUBSTITUTE(TRIM(ROUND(IFERROR(CriteriTecnici!$M1266*1,IFERROR(NUMBERVALUE(CriteriTecnici!$M1266,".",","),IFERROR(NUMBERVALUE(CriteriTecnici!$M1266,",","."),0))),4)&amp;""),",",".")&amp;", "&amp;CHAR(34)&amp;"rawScore"&amp;CHAR(34)&amp;": "&amp;SUBSTITUTE(TRIM(ROUND(IFERROR(CriteriTecnici!$O1266*1,IFERROR(NUMBERVALUE(CriteriTecnici!$O1266,".",","),IFERROR(NUMBERVALUE(CriteriTecnici!$O1266,",","."),0))),4)&amp;""),",",".")&amp;CHAR(125)&amp;IF(TRUE,",",""))</f>
        <v/>
      </c>
    </row>
    <row r="1487">
      <c r="A1487" s="38">
        <f>IF(CriteriTecnici!$A1267="","","    "&amp;CHAR(123)&amp;CHAR(34)&amp;"bidderId"&amp;CHAR(34)&amp;": "&amp;CHAR(34)&amp;SUBSTITUTE(CriteriTecnici!$A1267,CHAR(34),"'")&amp;CHAR(34)&amp;", "&amp;CHAR(34)&amp;"lotId"&amp;CHAR(34)&amp;": "&amp;CHAR(34)&amp;SUBSTITUTE(CriteriTecnici!$C1267,CHAR(34),"'")&amp;CHAR(34)&amp;", "&amp;CHAR(34)&amp;"criterionId"&amp;CHAR(34)&amp;": "&amp;CHAR(34)&amp;SUBSTITUTE(CriteriTecnici!$D1267,CHAR(34),"'")&amp;CHAR(34)&amp;", "&amp;CHAR(34)&amp;"kind"&amp;CHAR(34)&amp;": "&amp;CHAR(34)&amp;SUBSTITUTE(CriteriTecnici!$F1267,CHAR(34),"'")&amp;CHAR(34)&amp;", "&amp;CHAR(34)&amp;"value"&amp;CHAR(34)&amp;": "&amp;SUBSTITUTE(TRIM(ROUND(IFERROR(CriteriTecnici!$N1267*1,IFERROR(NUMBERVALUE(CriteriTecnici!$N1267,".",","),IFERROR(NUMBERVALUE(CriteriTecnici!$N1267,",","."),0))),4)&amp;""),",",".")&amp;", "&amp;CHAR(34)&amp;"numerator"&amp;CHAR(34)&amp;": "&amp;SUBSTITUTE(TRIM(ROUND(IFERROR(CriteriTecnici!$K1267*1,IFERROR(NUMBERVALUE(CriteriTecnici!$K1267,".",","),IFERROR(NUMBERVALUE(CriteriTecnici!$K1267,",","."),0))),4)&amp;""),",",".")&amp;", "&amp;CHAR(34)&amp;"denominator"&amp;CHAR(34)&amp;": "&amp;SUBSTITUTE(TRIM(ROUND(IFERROR(CriteriTecnici!$L1267*1,IFERROR(NUMBERVALUE(CriteriTecnici!$L1267,".",","),IFERROR(NUMBERVALUE(CriteriTecnici!$L1267,",","."),0))),4)&amp;""),",",".")&amp;", "&amp;CHAR(34)&amp;"flag"&amp;CHAR(34)&amp;": "&amp;SUBSTITUTE(TRIM(ROUND(IFERROR(CriteriTecnici!$M1267*1,IFERROR(NUMBERVALUE(CriteriTecnici!$M1267,".",","),IFERROR(NUMBERVALUE(CriteriTecnici!$M1267,",","."),0))),4)&amp;""),",",".")&amp;", "&amp;CHAR(34)&amp;"rawScore"&amp;CHAR(34)&amp;": "&amp;SUBSTITUTE(TRIM(ROUND(IFERROR(CriteriTecnici!$O1267*1,IFERROR(NUMBERVALUE(CriteriTecnici!$O1267,".",","),IFERROR(NUMBERVALUE(CriteriTecnici!$O1267,",","."),0))),4)&amp;""),",",".")&amp;CHAR(125)&amp;IF(TRUE,",",""))</f>
        <v/>
      </c>
    </row>
    <row r="1488">
      <c r="A1488" s="38">
        <f>IF(CriteriTecnici!$A1268="","","    "&amp;CHAR(123)&amp;CHAR(34)&amp;"bidderId"&amp;CHAR(34)&amp;": "&amp;CHAR(34)&amp;SUBSTITUTE(CriteriTecnici!$A1268,CHAR(34),"'")&amp;CHAR(34)&amp;", "&amp;CHAR(34)&amp;"lotId"&amp;CHAR(34)&amp;": "&amp;CHAR(34)&amp;SUBSTITUTE(CriteriTecnici!$C1268,CHAR(34),"'")&amp;CHAR(34)&amp;", "&amp;CHAR(34)&amp;"criterionId"&amp;CHAR(34)&amp;": "&amp;CHAR(34)&amp;SUBSTITUTE(CriteriTecnici!$D1268,CHAR(34),"'")&amp;CHAR(34)&amp;", "&amp;CHAR(34)&amp;"kind"&amp;CHAR(34)&amp;": "&amp;CHAR(34)&amp;SUBSTITUTE(CriteriTecnici!$F1268,CHAR(34),"'")&amp;CHAR(34)&amp;", "&amp;CHAR(34)&amp;"value"&amp;CHAR(34)&amp;": "&amp;SUBSTITUTE(TRIM(ROUND(IFERROR(CriteriTecnici!$N1268*1,IFERROR(NUMBERVALUE(CriteriTecnici!$N1268,".",","),IFERROR(NUMBERVALUE(CriteriTecnici!$N1268,",","."),0))),4)&amp;""),",",".")&amp;", "&amp;CHAR(34)&amp;"numerator"&amp;CHAR(34)&amp;": "&amp;SUBSTITUTE(TRIM(ROUND(IFERROR(CriteriTecnici!$K1268*1,IFERROR(NUMBERVALUE(CriteriTecnici!$K1268,".",","),IFERROR(NUMBERVALUE(CriteriTecnici!$K1268,",","."),0))),4)&amp;""),",",".")&amp;", "&amp;CHAR(34)&amp;"denominator"&amp;CHAR(34)&amp;": "&amp;SUBSTITUTE(TRIM(ROUND(IFERROR(CriteriTecnici!$L1268*1,IFERROR(NUMBERVALUE(CriteriTecnici!$L1268,".",","),IFERROR(NUMBERVALUE(CriteriTecnici!$L1268,",","."),0))),4)&amp;""),",",".")&amp;", "&amp;CHAR(34)&amp;"flag"&amp;CHAR(34)&amp;": "&amp;SUBSTITUTE(TRIM(ROUND(IFERROR(CriteriTecnici!$M1268*1,IFERROR(NUMBERVALUE(CriteriTecnici!$M1268,".",","),IFERROR(NUMBERVALUE(CriteriTecnici!$M1268,",","."),0))),4)&amp;""),",",".")&amp;", "&amp;CHAR(34)&amp;"rawScore"&amp;CHAR(34)&amp;": "&amp;SUBSTITUTE(TRIM(ROUND(IFERROR(CriteriTecnici!$O1268*1,IFERROR(NUMBERVALUE(CriteriTecnici!$O1268,".",","),IFERROR(NUMBERVALUE(CriteriTecnici!$O1268,",","."),0))),4)&amp;""),",",".")&amp;CHAR(125)&amp;IF(TRUE,",",""))</f>
        <v/>
      </c>
    </row>
    <row r="1489">
      <c r="A1489" s="38">
        <f>IF(CriteriTecnici!$A1269="","","    "&amp;CHAR(123)&amp;CHAR(34)&amp;"bidderId"&amp;CHAR(34)&amp;": "&amp;CHAR(34)&amp;SUBSTITUTE(CriteriTecnici!$A1269,CHAR(34),"'")&amp;CHAR(34)&amp;", "&amp;CHAR(34)&amp;"lotId"&amp;CHAR(34)&amp;": "&amp;CHAR(34)&amp;SUBSTITUTE(CriteriTecnici!$C1269,CHAR(34),"'")&amp;CHAR(34)&amp;", "&amp;CHAR(34)&amp;"criterionId"&amp;CHAR(34)&amp;": "&amp;CHAR(34)&amp;SUBSTITUTE(CriteriTecnici!$D1269,CHAR(34),"'")&amp;CHAR(34)&amp;", "&amp;CHAR(34)&amp;"kind"&amp;CHAR(34)&amp;": "&amp;CHAR(34)&amp;SUBSTITUTE(CriteriTecnici!$F1269,CHAR(34),"'")&amp;CHAR(34)&amp;", "&amp;CHAR(34)&amp;"value"&amp;CHAR(34)&amp;": "&amp;SUBSTITUTE(TRIM(ROUND(IFERROR(CriteriTecnici!$N1269*1,IFERROR(NUMBERVALUE(CriteriTecnici!$N1269,".",","),IFERROR(NUMBERVALUE(CriteriTecnici!$N1269,",","."),0))),4)&amp;""),",",".")&amp;", "&amp;CHAR(34)&amp;"numerator"&amp;CHAR(34)&amp;": "&amp;SUBSTITUTE(TRIM(ROUND(IFERROR(CriteriTecnici!$K1269*1,IFERROR(NUMBERVALUE(CriteriTecnici!$K1269,".",","),IFERROR(NUMBERVALUE(CriteriTecnici!$K1269,",","."),0))),4)&amp;""),",",".")&amp;", "&amp;CHAR(34)&amp;"denominator"&amp;CHAR(34)&amp;": "&amp;SUBSTITUTE(TRIM(ROUND(IFERROR(CriteriTecnici!$L1269*1,IFERROR(NUMBERVALUE(CriteriTecnici!$L1269,".",","),IFERROR(NUMBERVALUE(CriteriTecnici!$L1269,",","."),0))),4)&amp;""),",",".")&amp;", "&amp;CHAR(34)&amp;"flag"&amp;CHAR(34)&amp;": "&amp;SUBSTITUTE(TRIM(ROUND(IFERROR(CriteriTecnici!$M1269*1,IFERROR(NUMBERVALUE(CriteriTecnici!$M1269,".",","),IFERROR(NUMBERVALUE(CriteriTecnici!$M1269,",","."),0))),4)&amp;""),",",".")&amp;", "&amp;CHAR(34)&amp;"rawScore"&amp;CHAR(34)&amp;": "&amp;SUBSTITUTE(TRIM(ROUND(IFERROR(CriteriTecnici!$O1269*1,IFERROR(NUMBERVALUE(CriteriTecnici!$O1269,".",","),IFERROR(NUMBERVALUE(CriteriTecnici!$O1269,",","."),0))),4)&amp;""),",",".")&amp;CHAR(125)&amp;IF(TRUE,",",""))</f>
        <v/>
      </c>
    </row>
    <row r="1490">
      <c r="A1490" s="38">
        <f>IF(CriteriTecnici!$A1270="","","    "&amp;CHAR(123)&amp;CHAR(34)&amp;"bidderId"&amp;CHAR(34)&amp;": "&amp;CHAR(34)&amp;SUBSTITUTE(CriteriTecnici!$A1270,CHAR(34),"'")&amp;CHAR(34)&amp;", "&amp;CHAR(34)&amp;"lotId"&amp;CHAR(34)&amp;": "&amp;CHAR(34)&amp;SUBSTITUTE(CriteriTecnici!$C1270,CHAR(34),"'")&amp;CHAR(34)&amp;", "&amp;CHAR(34)&amp;"criterionId"&amp;CHAR(34)&amp;": "&amp;CHAR(34)&amp;SUBSTITUTE(CriteriTecnici!$D1270,CHAR(34),"'")&amp;CHAR(34)&amp;", "&amp;CHAR(34)&amp;"kind"&amp;CHAR(34)&amp;": "&amp;CHAR(34)&amp;SUBSTITUTE(CriteriTecnici!$F1270,CHAR(34),"'")&amp;CHAR(34)&amp;", "&amp;CHAR(34)&amp;"value"&amp;CHAR(34)&amp;": "&amp;SUBSTITUTE(TRIM(ROUND(IFERROR(CriteriTecnici!$N1270*1,IFERROR(NUMBERVALUE(CriteriTecnici!$N1270,".",","),IFERROR(NUMBERVALUE(CriteriTecnici!$N1270,",","."),0))),4)&amp;""),",",".")&amp;", "&amp;CHAR(34)&amp;"numerator"&amp;CHAR(34)&amp;": "&amp;SUBSTITUTE(TRIM(ROUND(IFERROR(CriteriTecnici!$K1270*1,IFERROR(NUMBERVALUE(CriteriTecnici!$K1270,".",","),IFERROR(NUMBERVALUE(CriteriTecnici!$K1270,",","."),0))),4)&amp;""),",",".")&amp;", "&amp;CHAR(34)&amp;"denominator"&amp;CHAR(34)&amp;": "&amp;SUBSTITUTE(TRIM(ROUND(IFERROR(CriteriTecnici!$L1270*1,IFERROR(NUMBERVALUE(CriteriTecnici!$L1270,".",","),IFERROR(NUMBERVALUE(CriteriTecnici!$L1270,",","."),0))),4)&amp;""),",",".")&amp;", "&amp;CHAR(34)&amp;"flag"&amp;CHAR(34)&amp;": "&amp;SUBSTITUTE(TRIM(ROUND(IFERROR(CriteriTecnici!$M1270*1,IFERROR(NUMBERVALUE(CriteriTecnici!$M1270,".",","),IFERROR(NUMBERVALUE(CriteriTecnici!$M1270,",","."),0))),4)&amp;""),",",".")&amp;", "&amp;CHAR(34)&amp;"rawScore"&amp;CHAR(34)&amp;": "&amp;SUBSTITUTE(TRIM(ROUND(IFERROR(CriteriTecnici!$O1270*1,IFERROR(NUMBERVALUE(CriteriTecnici!$O1270,".",","),IFERROR(NUMBERVALUE(CriteriTecnici!$O1270,",","."),0))),4)&amp;""),",",".")&amp;CHAR(125)&amp;IF(TRUE,",",""))</f>
        <v/>
      </c>
    </row>
    <row r="1491">
      <c r="A1491" s="38">
        <f>IF(CriteriTecnici!$A1271="","","    "&amp;CHAR(123)&amp;CHAR(34)&amp;"bidderId"&amp;CHAR(34)&amp;": "&amp;CHAR(34)&amp;SUBSTITUTE(CriteriTecnici!$A1271,CHAR(34),"'")&amp;CHAR(34)&amp;", "&amp;CHAR(34)&amp;"lotId"&amp;CHAR(34)&amp;": "&amp;CHAR(34)&amp;SUBSTITUTE(CriteriTecnici!$C1271,CHAR(34),"'")&amp;CHAR(34)&amp;", "&amp;CHAR(34)&amp;"criterionId"&amp;CHAR(34)&amp;": "&amp;CHAR(34)&amp;SUBSTITUTE(CriteriTecnici!$D1271,CHAR(34),"'")&amp;CHAR(34)&amp;", "&amp;CHAR(34)&amp;"kind"&amp;CHAR(34)&amp;": "&amp;CHAR(34)&amp;SUBSTITUTE(CriteriTecnici!$F1271,CHAR(34),"'")&amp;CHAR(34)&amp;", "&amp;CHAR(34)&amp;"value"&amp;CHAR(34)&amp;": "&amp;SUBSTITUTE(TRIM(ROUND(IFERROR(CriteriTecnici!$N1271*1,IFERROR(NUMBERVALUE(CriteriTecnici!$N1271,".",","),IFERROR(NUMBERVALUE(CriteriTecnici!$N1271,",","."),0))),4)&amp;""),",",".")&amp;", "&amp;CHAR(34)&amp;"numerator"&amp;CHAR(34)&amp;": "&amp;SUBSTITUTE(TRIM(ROUND(IFERROR(CriteriTecnici!$K1271*1,IFERROR(NUMBERVALUE(CriteriTecnici!$K1271,".",","),IFERROR(NUMBERVALUE(CriteriTecnici!$K1271,",","."),0))),4)&amp;""),",",".")&amp;", "&amp;CHAR(34)&amp;"denominator"&amp;CHAR(34)&amp;": "&amp;SUBSTITUTE(TRIM(ROUND(IFERROR(CriteriTecnici!$L1271*1,IFERROR(NUMBERVALUE(CriteriTecnici!$L1271,".",","),IFERROR(NUMBERVALUE(CriteriTecnici!$L1271,",","."),0))),4)&amp;""),",",".")&amp;", "&amp;CHAR(34)&amp;"flag"&amp;CHAR(34)&amp;": "&amp;SUBSTITUTE(TRIM(ROUND(IFERROR(CriteriTecnici!$M1271*1,IFERROR(NUMBERVALUE(CriteriTecnici!$M1271,".",","),IFERROR(NUMBERVALUE(CriteriTecnici!$M1271,",","."),0))),4)&amp;""),",",".")&amp;", "&amp;CHAR(34)&amp;"rawScore"&amp;CHAR(34)&amp;": "&amp;SUBSTITUTE(TRIM(ROUND(IFERROR(CriteriTecnici!$O1271*1,IFERROR(NUMBERVALUE(CriteriTecnici!$O1271,".",","),IFERROR(NUMBERVALUE(CriteriTecnici!$O1271,",","."),0))),4)&amp;""),",",".")&amp;CHAR(125)&amp;IF(TRUE,",",""))</f>
        <v/>
      </c>
    </row>
    <row r="1492">
      <c r="A1492" s="38">
        <f>IF(CriteriTecnici!$A1272="","","    "&amp;CHAR(123)&amp;CHAR(34)&amp;"bidderId"&amp;CHAR(34)&amp;": "&amp;CHAR(34)&amp;SUBSTITUTE(CriteriTecnici!$A1272,CHAR(34),"'")&amp;CHAR(34)&amp;", "&amp;CHAR(34)&amp;"lotId"&amp;CHAR(34)&amp;": "&amp;CHAR(34)&amp;SUBSTITUTE(CriteriTecnici!$C1272,CHAR(34),"'")&amp;CHAR(34)&amp;", "&amp;CHAR(34)&amp;"criterionId"&amp;CHAR(34)&amp;": "&amp;CHAR(34)&amp;SUBSTITUTE(CriteriTecnici!$D1272,CHAR(34),"'")&amp;CHAR(34)&amp;", "&amp;CHAR(34)&amp;"kind"&amp;CHAR(34)&amp;": "&amp;CHAR(34)&amp;SUBSTITUTE(CriteriTecnici!$F1272,CHAR(34),"'")&amp;CHAR(34)&amp;", "&amp;CHAR(34)&amp;"value"&amp;CHAR(34)&amp;": "&amp;SUBSTITUTE(TRIM(ROUND(IFERROR(CriteriTecnici!$N1272*1,IFERROR(NUMBERVALUE(CriteriTecnici!$N1272,".",","),IFERROR(NUMBERVALUE(CriteriTecnici!$N1272,",","."),0))),4)&amp;""),",",".")&amp;", "&amp;CHAR(34)&amp;"numerator"&amp;CHAR(34)&amp;": "&amp;SUBSTITUTE(TRIM(ROUND(IFERROR(CriteriTecnici!$K1272*1,IFERROR(NUMBERVALUE(CriteriTecnici!$K1272,".",","),IFERROR(NUMBERVALUE(CriteriTecnici!$K1272,",","."),0))),4)&amp;""),",",".")&amp;", "&amp;CHAR(34)&amp;"denominator"&amp;CHAR(34)&amp;": "&amp;SUBSTITUTE(TRIM(ROUND(IFERROR(CriteriTecnici!$L1272*1,IFERROR(NUMBERVALUE(CriteriTecnici!$L1272,".",","),IFERROR(NUMBERVALUE(CriteriTecnici!$L1272,",","."),0))),4)&amp;""),",",".")&amp;", "&amp;CHAR(34)&amp;"flag"&amp;CHAR(34)&amp;": "&amp;SUBSTITUTE(TRIM(ROUND(IFERROR(CriteriTecnici!$M1272*1,IFERROR(NUMBERVALUE(CriteriTecnici!$M1272,".",","),IFERROR(NUMBERVALUE(CriteriTecnici!$M1272,",","."),0))),4)&amp;""),",",".")&amp;", "&amp;CHAR(34)&amp;"rawScore"&amp;CHAR(34)&amp;": "&amp;SUBSTITUTE(TRIM(ROUND(IFERROR(CriteriTecnici!$O1272*1,IFERROR(NUMBERVALUE(CriteriTecnici!$O1272,".",","),IFERROR(NUMBERVALUE(CriteriTecnici!$O1272,",","."),0))),4)&amp;""),",",".")&amp;CHAR(125)&amp;IF(TRUE,",",""))</f>
        <v/>
      </c>
    </row>
    <row r="1493">
      <c r="A1493" s="38">
        <f>IF(CriteriTecnici!$A1273="","","    "&amp;CHAR(123)&amp;CHAR(34)&amp;"bidderId"&amp;CHAR(34)&amp;": "&amp;CHAR(34)&amp;SUBSTITUTE(CriteriTecnici!$A1273,CHAR(34),"'")&amp;CHAR(34)&amp;", "&amp;CHAR(34)&amp;"lotId"&amp;CHAR(34)&amp;": "&amp;CHAR(34)&amp;SUBSTITUTE(CriteriTecnici!$C1273,CHAR(34),"'")&amp;CHAR(34)&amp;", "&amp;CHAR(34)&amp;"criterionId"&amp;CHAR(34)&amp;": "&amp;CHAR(34)&amp;SUBSTITUTE(CriteriTecnici!$D1273,CHAR(34),"'")&amp;CHAR(34)&amp;", "&amp;CHAR(34)&amp;"kind"&amp;CHAR(34)&amp;": "&amp;CHAR(34)&amp;SUBSTITUTE(CriteriTecnici!$F1273,CHAR(34),"'")&amp;CHAR(34)&amp;", "&amp;CHAR(34)&amp;"value"&amp;CHAR(34)&amp;": "&amp;SUBSTITUTE(TRIM(ROUND(IFERROR(CriteriTecnici!$N1273*1,IFERROR(NUMBERVALUE(CriteriTecnici!$N1273,".",","),IFERROR(NUMBERVALUE(CriteriTecnici!$N1273,",","."),0))),4)&amp;""),",",".")&amp;", "&amp;CHAR(34)&amp;"numerator"&amp;CHAR(34)&amp;": "&amp;SUBSTITUTE(TRIM(ROUND(IFERROR(CriteriTecnici!$K1273*1,IFERROR(NUMBERVALUE(CriteriTecnici!$K1273,".",","),IFERROR(NUMBERVALUE(CriteriTecnici!$K1273,",","."),0))),4)&amp;""),",",".")&amp;", "&amp;CHAR(34)&amp;"denominator"&amp;CHAR(34)&amp;": "&amp;SUBSTITUTE(TRIM(ROUND(IFERROR(CriteriTecnici!$L1273*1,IFERROR(NUMBERVALUE(CriteriTecnici!$L1273,".",","),IFERROR(NUMBERVALUE(CriteriTecnici!$L1273,",","."),0))),4)&amp;""),",",".")&amp;", "&amp;CHAR(34)&amp;"flag"&amp;CHAR(34)&amp;": "&amp;SUBSTITUTE(TRIM(ROUND(IFERROR(CriteriTecnici!$M1273*1,IFERROR(NUMBERVALUE(CriteriTecnici!$M1273,".",","),IFERROR(NUMBERVALUE(CriteriTecnici!$M1273,",","."),0))),4)&amp;""),",",".")&amp;", "&amp;CHAR(34)&amp;"rawScore"&amp;CHAR(34)&amp;": "&amp;SUBSTITUTE(TRIM(ROUND(IFERROR(CriteriTecnici!$O1273*1,IFERROR(NUMBERVALUE(CriteriTecnici!$O1273,".",","),IFERROR(NUMBERVALUE(CriteriTecnici!$O1273,",","."),0))),4)&amp;""),",",".")&amp;CHAR(125)&amp;IF(TRUE,",",""))</f>
        <v/>
      </c>
    </row>
    <row r="1494">
      <c r="A1494" s="38">
        <f>IF(CriteriTecnici!$A1274="","","    "&amp;CHAR(123)&amp;CHAR(34)&amp;"bidderId"&amp;CHAR(34)&amp;": "&amp;CHAR(34)&amp;SUBSTITUTE(CriteriTecnici!$A1274,CHAR(34),"'")&amp;CHAR(34)&amp;", "&amp;CHAR(34)&amp;"lotId"&amp;CHAR(34)&amp;": "&amp;CHAR(34)&amp;SUBSTITUTE(CriteriTecnici!$C1274,CHAR(34),"'")&amp;CHAR(34)&amp;", "&amp;CHAR(34)&amp;"criterionId"&amp;CHAR(34)&amp;": "&amp;CHAR(34)&amp;SUBSTITUTE(CriteriTecnici!$D1274,CHAR(34),"'")&amp;CHAR(34)&amp;", "&amp;CHAR(34)&amp;"kind"&amp;CHAR(34)&amp;": "&amp;CHAR(34)&amp;SUBSTITUTE(CriteriTecnici!$F1274,CHAR(34),"'")&amp;CHAR(34)&amp;", "&amp;CHAR(34)&amp;"value"&amp;CHAR(34)&amp;": "&amp;SUBSTITUTE(TRIM(ROUND(IFERROR(CriteriTecnici!$N1274*1,IFERROR(NUMBERVALUE(CriteriTecnici!$N1274,".",","),IFERROR(NUMBERVALUE(CriteriTecnici!$N1274,",","."),0))),4)&amp;""),",",".")&amp;", "&amp;CHAR(34)&amp;"numerator"&amp;CHAR(34)&amp;": "&amp;SUBSTITUTE(TRIM(ROUND(IFERROR(CriteriTecnici!$K1274*1,IFERROR(NUMBERVALUE(CriteriTecnici!$K1274,".",","),IFERROR(NUMBERVALUE(CriteriTecnici!$K1274,",","."),0))),4)&amp;""),",",".")&amp;", "&amp;CHAR(34)&amp;"denominator"&amp;CHAR(34)&amp;": "&amp;SUBSTITUTE(TRIM(ROUND(IFERROR(CriteriTecnici!$L1274*1,IFERROR(NUMBERVALUE(CriteriTecnici!$L1274,".",","),IFERROR(NUMBERVALUE(CriteriTecnici!$L1274,",","."),0))),4)&amp;""),",",".")&amp;", "&amp;CHAR(34)&amp;"flag"&amp;CHAR(34)&amp;": "&amp;SUBSTITUTE(TRIM(ROUND(IFERROR(CriteriTecnici!$M1274*1,IFERROR(NUMBERVALUE(CriteriTecnici!$M1274,".",","),IFERROR(NUMBERVALUE(CriteriTecnici!$M1274,",","."),0))),4)&amp;""),",",".")&amp;", "&amp;CHAR(34)&amp;"rawScore"&amp;CHAR(34)&amp;": "&amp;SUBSTITUTE(TRIM(ROUND(IFERROR(CriteriTecnici!$O1274*1,IFERROR(NUMBERVALUE(CriteriTecnici!$O1274,".",","),IFERROR(NUMBERVALUE(CriteriTecnici!$O1274,",","."),0))),4)&amp;""),",",".")&amp;CHAR(125)&amp;IF(TRUE,",",""))</f>
        <v/>
      </c>
    </row>
    <row r="1495">
      <c r="A1495" s="38">
        <f>IF(CriteriTecnici!$A1275="","","    "&amp;CHAR(123)&amp;CHAR(34)&amp;"bidderId"&amp;CHAR(34)&amp;": "&amp;CHAR(34)&amp;SUBSTITUTE(CriteriTecnici!$A1275,CHAR(34),"'")&amp;CHAR(34)&amp;", "&amp;CHAR(34)&amp;"lotId"&amp;CHAR(34)&amp;": "&amp;CHAR(34)&amp;SUBSTITUTE(CriteriTecnici!$C1275,CHAR(34),"'")&amp;CHAR(34)&amp;", "&amp;CHAR(34)&amp;"criterionId"&amp;CHAR(34)&amp;": "&amp;CHAR(34)&amp;SUBSTITUTE(CriteriTecnici!$D1275,CHAR(34),"'")&amp;CHAR(34)&amp;", "&amp;CHAR(34)&amp;"kind"&amp;CHAR(34)&amp;": "&amp;CHAR(34)&amp;SUBSTITUTE(CriteriTecnici!$F1275,CHAR(34),"'")&amp;CHAR(34)&amp;", "&amp;CHAR(34)&amp;"value"&amp;CHAR(34)&amp;": "&amp;SUBSTITUTE(TRIM(ROUND(IFERROR(CriteriTecnici!$N1275*1,IFERROR(NUMBERVALUE(CriteriTecnici!$N1275,".",","),IFERROR(NUMBERVALUE(CriteriTecnici!$N1275,",","."),0))),4)&amp;""),",",".")&amp;", "&amp;CHAR(34)&amp;"numerator"&amp;CHAR(34)&amp;": "&amp;SUBSTITUTE(TRIM(ROUND(IFERROR(CriteriTecnici!$K1275*1,IFERROR(NUMBERVALUE(CriteriTecnici!$K1275,".",","),IFERROR(NUMBERVALUE(CriteriTecnici!$K1275,",","."),0))),4)&amp;""),",",".")&amp;", "&amp;CHAR(34)&amp;"denominator"&amp;CHAR(34)&amp;": "&amp;SUBSTITUTE(TRIM(ROUND(IFERROR(CriteriTecnici!$L1275*1,IFERROR(NUMBERVALUE(CriteriTecnici!$L1275,".",","),IFERROR(NUMBERVALUE(CriteriTecnici!$L1275,",","."),0))),4)&amp;""),",",".")&amp;", "&amp;CHAR(34)&amp;"flag"&amp;CHAR(34)&amp;": "&amp;SUBSTITUTE(TRIM(ROUND(IFERROR(CriteriTecnici!$M1275*1,IFERROR(NUMBERVALUE(CriteriTecnici!$M1275,".",","),IFERROR(NUMBERVALUE(CriteriTecnici!$M1275,",","."),0))),4)&amp;""),",",".")&amp;", "&amp;CHAR(34)&amp;"rawScore"&amp;CHAR(34)&amp;": "&amp;SUBSTITUTE(TRIM(ROUND(IFERROR(CriteriTecnici!$O1275*1,IFERROR(NUMBERVALUE(CriteriTecnici!$O1275,".",","),IFERROR(NUMBERVALUE(CriteriTecnici!$O1275,",","."),0))),4)&amp;""),",",".")&amp;CHAR(125)&amp;IF(COUNTA(Offerte!$A43:$A$200)&gt;0,",",""))</f>
        <v/>
      </c>
    </row>
    <row r="1496">
      <c r="A1496" s="38">
        <f>IF(CriteriTecnici!$A1276="","","    "&amp;CHAR(123)&amp;CHAR(34)&amp;"bidderId"&amp;CHAR(34)&amp;": "&amp;CHAR(34)&amp;SUBSTITUTE(CriteriTecnici!$A1276,CHAR(34),"'")&amp;CHAR(34)&amp;", "&amp;CHAR(34)&amp;"lotId"&amp;CHAR(34)&amp;": "&amp;CHAR(34)&amp;SUBSTITUTE(CriteriTecnici!$C1276,CHAR(34),"'")&amp;CHAR(34)&amp;", "&amp;CHAR(34)&amp;"criterionId"&amp;CHAR(34)&amp;": "&amp;CHAR(34)&amp;SUBSTITUTE(CriteriTecnici!$D1276,CHAR(34),"'")&amp;CHAR(34)&amp;", "&amp;CHAR(34)&amp;"kind"&amp;CHAR(34)&amp;": "&amp;CHAR(34)&amp;SUBSTITUTE(CriteriTecnici!$F1276,CHAR(34),"'")&amp;CHAR(34)&amp;", "&amp;CHAR(34)&amp;"value"&amp;CHAR(34)&amp;": "&amp;SUBSTITUTE(TRIM(ROUND(IFERROR(CriteriTecnici!$N1276*1,IFERROR(NUMBERVALUE(CriteriTecnici!$N1276,".",","),IFERROR(NUMBERVALUE(CriteriTecnici!$N1276,",","."),0))),4)&amp;""),",",".")&amp;", "&amp;CHAR(34)&amp;"numerator"&amp;CHAR(34)&amp;": "&amp;SUBSTITUTE(TRIM(ROUND(IFERROR(CriteriTecnici!$K1276*1,IFERROR(NUMBERVALUE(CriteriTecnici!$K1276,".",","),IFERROR(NUMBERVALUE(CriteriTecnici!$K1276,",","."),0))),4)&amp;""),",",".")&amp;", "&amp;CHAR(34)&amp;"denominator"&amp;CHAR(34)&amp;": "&amp;SUBSTITUTE(TRIM(ROUND(IFERROR(CriteriTecnici!$L1276*1,IFERROR(NUMBERVALUE(CriteriTecnici!$L1276,".",","),IFERROR(NUMBERVALUE(CriteriTecnici!$L1276,",","."),0))),4)&amp;""),",",".")&amp;", "&amp;CHAR(34)&amp;"flag"&amp;CHAR(34)&amp;": "&amp;SUBSTITUTE(TRIM(ROUND(IFERROR(CriteriTecnici!$M1276*1,IFERROR(NUMBERVALUE(CriteriTecnici!$M1276,".",","),IFERROR(NUMBERVALUE(CriteriTecnici!$M1276,",","."),0))),4)&amp;""),",",".")&amp;", "&amp;CHAR(34)&amp;"rawScore"&amp;CHAR(34)&amp;": "&amp;SUBSTITUTE(TRIM(ROUND(IFERROR(CriteriTecnici!$O1276*1,IFERROR(NUMBERVALUE(CriteriTecnici!$O1276,".",","),IFERROR(NUMBERVALUE(CriteriTecnici!$O1276,",","."),0))),4)&amp;""),",",".")&amp;CHAR(125)&amp;IF(TRUE,",",""))</f>
        <v/>
      </c>
    </row>
    <row r="1497">
      <c r="A1497" s="38">
        <f>IF(CriteriTecnici!$A1277="","","    "&amp;CHAR(123)&amp;CHAR(34)&amp;"bidderId"&amp;CHAR(34)&amp;": "&amp;CHAR(34)&amp;SUBSTITUTE(CriteriTecnici!$A1277,CHAR(34),"'")&amp;CHAR(34)&amp;", "&amp;CHAR(34)&amp;"lotId"&amp;CHAR(34)&amp;": "&amp;CHAR(34)&amp;SUBSTITUTE(CriteriTecnici!$C1277,CHAR(34),"'")&amp;CHAR(34)&amp;", "&amp;CHAR(34)&amp;"criterionId"&amp;CHAR(34)&amp;": "&amp;CHAR(34)&amp;SUBSTITUTE(CriteriTecnici!$D1277,CHAR(34),"'")&amp;CHAR(34)&amp;", "&amp;CHAR(34)&amp;"kind"&amp;CHAR(34)&amp;": "&amp;CHAR(34)&amp;SUBSTITUTE(CriteriTecnici!$F1277,CHAR(34),"'")&amp;CHAR(34)&amp;", "&amp;CHAR(34)&amp;"value"&amp;CHAR(34)&amp;": "&amp;SUBSTITUTE(TRIM(ROUND(IFERROR(CriteriTecnici!$N1277*1,IFERROR(NUMBERVALUE(CriteriTecnici!$N1277,".",","),IFERROR(NUMBERVALUE(CriteriTecnici!$N1277,",","."),0))),4)&amp;""),",",".")&amp;", "&amp;CHAR(34)&amp;"numerator"&amp;CHAR(34)&amp;": "&amp;SUBSTITUTE(TRIM(ROUND(IFERROR(CriteriTecnici!$K1277*1,IFERROR(NUMBERVALUE(CriteriTecnici!$K1277,".",","),IFERROR(NUMBERVALUE(CriteriTecnici!$K1277,",","."),0))),4)&amp;""),",",".")&amp;", "&amp;CHAR(34)&amp;"denominator"&amp;CHAR(34)&amp;": "&amp;SUBSTITUTE(TRIM(ROUND(IFERROR(CriteriTecnici!$L1277*1,IFERROR(NUMBERVALUE(CriteriTecnici!$L1277,".",","),IFERROR(NUMBERVALUE(CriteriTecnici!$L1277,",","."),0))),4)&amp;""),",",".")&amp;", "&amp;CHAR(34)&amp;"flag"&amp;CHAR(34)&amp;": "&amp;SUBSTITUTE(TRIM(ROUND(IFERROR(CriteriTecnici!$M1277*1,IFERROR(NUMBERVALUE(CriteriTecnici!$M1277,".",","),IFERROR(NUMBERVALUE(CriteriTecnici!$M1277,",","."),0))),4)&amp;""),",",".")&amp;", "&amp;CHAR(34)&amp;"rawScore"&amp;CHAR(34)&amp;": "&amp;SUBSTITUTE(TRIM(ROUND(IFERROR(CriteriTecnici!$O1277*1,IFERROR(NUMBERVALUE(CriteriTecnici!$O1277,".",","),IFERROR(NUMBERVALUE(CriteriTecnici!$O1277,",","."),0))),4)&amp;""),",",".")&amp;CHAR(125)&amp;IF(TRUE,",",""))</f>
        <v/>
      </c>
    </row>
    <row r="1498">
      <c r="A1498" s="38">
        <f>IF(CriteriTecnici!$A1278="","","    "&amp;CHAR(123)&amp;CHAR(34)&amp;"bidderId"&amp;CHAR(34)&amp;": "&amp;CHAR(34)&amp;SUBSTITUTE(CriteriTecnici!$A1278,CHAR(34),"'")&amp;CHAR(34)&amp;", "&amp;CHAR(34)&amp;"lotId"&amp;CHAR(34)&amp;": "&amp;CHAR(34)&amp;SUBSTITUTE(CriteriTecnici!$C1278,CHAR(34),"'")&amp;CHAR(34)&amp;", "&amp;CHAR(34)&amp;"criterionId"&amp;CHAR(34)&amp;": "&amp;CHAR(34)&amp;SUBSTITUTE(CriteriTecnici!$D1278,CHAR(34),"'")&amp;CHAR(34)&amp;", "&amp;CHAR(34)&amp;"kind"&amp;CHAR(34)&amp;": "&amp;CHAR(34)&amp;SUBSTITUTE(CriteriTecnici!$F1278,CHAR(34),"'")&amp;CHAR(34)&amp;", "&amp;CHAR(34)&amp;"value"&amp;CHAR(34)&amp;": "&amp;SUBSTITUTE(TRIM(ROUND(IFERROR(CriteriTecnici!$N1278*1,IFERROR(NUMBERVALUE(CriteriTecnici!$N1278,".",","),IFERROR(NUMBERVALUE(CriteriTecnici!$N1278,",","."),0))),4)&amp;""),",",".")&amp;", "&amp;CHAR(34)&amp;"numerator"&amp;CHAR(34)&amp;": "&amp;SUBSTITUTE(TRIM(ROUND(IFERROR(CriteriTecnici!$K1278*1,IFERROR(NUMBERVALUE(CriteriTecnici!$K1278,".",","),IFERROR(NUMBERVALUE(CriteriTecnici!$K1278,",","."),0))),4)&amp;""),",",".")&amp;", "&amp;CHAR(34)&amp;"denominator"&amp;CHAR(34)&amp;": "&amp;SUBSTITUTE(TRIM(ROUND(IFERROR(CriteriTecnici!$L1278*1,IFERROR(NUMBERVALUE(CriteriTecnici!$L1278,".",","),IFERROR(NUMBERVALUE(CriteriTecnici!$L1278,",","."),0))),4)&amp;""),",",".")&amp;", "&amp;CHAR(34)&amp;"flag"&amp;CHAR(34)&amp;": "&amp;SUBSTITUTE(TRIM(ROUND(IFERROR(CriteriTecnici!$M1278*1,IFERROR(NUMBERVALUE(CriteriTecnici!$M1278,".",","),IFERROR(NUMBERVALUE(CriteriTecnici!$M1278,",","."),0))),4)&amp;""),",",".")&amp;", "&amp;CHAR(34)&amp;"rawScore"&amp;CHAR(34)&amp;": "&amp;SUBSTITUTE(TRIM(ROUND(IFERROR(CriteriTecnici!$O1278*1,IFERROR(NUMBERVALUE(CriteriTecnici!$O1278,".",","),IFERROR(NUMBERVALUE(CriteriTecnici!$O1278,",","."),0))),4)&amp;""),",",".")&amp;CHAR(125)&amp;IF(TRUE,",",""))</f>
        <v/>
      </c>
    </row>
    <row r="1499">
      <c r="A1499" s="38">
        <f>IF(CriteriTecnici!$A1279="","","    "&amp;CHAR(123)&amp;CHAR(34)&amp;"bidderId"&amp;CHAR(34)&amp;": "&amp;CHAR(34)&amp;SUBSTITUTE(CriteriTecnici!$A1279,CHAR(34),"'")&amp;CHAR(34)&amp;", "&amp;CHAR(34)&amp;"lotId"&amp;CHAR(34)&amp;": "&amp;CHAR(34)&amp;SUBSTITUTE(CriteriTecnici!$C1279,CHAR(34),"'")&amp;CHAR(34)&amp;", "&amp;CHAR(34)&amp;"criterionId"&amp;CHAR(34)&amp;": "&amp;CHAR(34)&amp;SUBSTITUTE(CriteriTecnici!$D1279,CHAR(34),"'")&amp;CHAR(34)&amp;", "&amp;CHAR(34)&amp;"kind"&amp;CHAR(34)&amp;": "&amp;CHAR(34)&amp;SUBSTITUTE(CriteriTecnici!$F1279,CHAR(34),"'")&amp;CHAR(34)&amp;", "&amp;CHAR(34)&amp;"value"&amp;CHAR(34)&amp;": "&amp;SUBSTITUTE(TRIM(ROUND(IFERROR(CriteriTecnici!$N1279*1,IFERROR(NUMBERVALUE(CriteriTecnici!$N1279,".",","),IFERROR(NUMBERVALUE(CriteriTecnici!$N1279,",","."),0))),4)&amp;""),",",".")&amp;", "&amp;CHAR(34)&amp;"numerator"&amp;CHAR(34)&amp;": "&amp;SUBSTITUTE(TRIM(ROUND(IFERROR(CriteriTecnici!$K1279*1,IFERROR(NUMBERVALUE(CriteriTecnici!$K1279,".",","),IFERROR(NUMBERVALUE(CriteriTecnici!$K1279,",","."),0))),4)&amp;""),",",".")&amp;", "&amp;CHAR(34)&amp;"denominator"&amp;CHAR(34)&amp;": "&amp;SUBSTITUTE(TRIM(ROUND(IFERROR(CriteriTecnici!$L1279*1,IFERROR(NUMBERVALUE(CriteriTecnici!$L1279,".",","),IFERROR(NUMBERVALUE(CriteriTecnici!$L1279,",","."),0))),4)&amp;""),",",".")&amp;", "&amp;CHAR(34)&amp;"flag"&amp;CHAR(34)&amp;": "&amp;SUBSTITUTE(TRIM(ROUND(IFERROR(CriteriTecnici!$M1279*1,IFERROR(NUMBERVALUE(CriteriTecnici!$M1279,".",","),IFERROR(NUMBERVALUE(CriteriTecnici!$M1279,",","."),0))),4)&amp;""),",",".")&amp;", "&amp;CHAR(34)&amp;"rawScore"&amp;CHAR(34)&amp;": "&amp;SUBSTITUTE(TRIM(ROUND(IFERROR(CriteriTecnici!$O1279*1,IFERROR(NUMBERVALUE(CriteriTecnici!$O1279,".",","),IFERROR(NUMBERVALUE(CriteriTecnici!$O1279,",","."),0))),4)&amp;""),",",".")&amp;CHAR(125)&amp;IF(TRUE,",",""))</f>
        <v/>
      </c>
    </row>
    <row r="1500">
      <c r="A1500" s="38">
        <f>IF(CriteriTecnici!$A1280="","","    "&amp;CHAR(123)&amp;CHAR(34)&amp;"bidderId"&amp;CHAR(34)&amp;": "&amp;CHAR(34)&amp;SUBSTITUTE(CriteriTecnici!$A1280,CHAR(34),"'")&amp;CHAR(34)&amp;", "&amp;CHAR(34)&amp;"lotId"&amp;CHAR(34)&amp;": "&amp;CHAR(34)&amp;SUBSTITUTE(CriteriTecnici!$C1280,CHAR(34),"'")&amp;CHAR(34)&amp;", "&amp;CHAR(34)&amp;"criterionId"&amp;CHAR(34)&amp;": "&amp;CHAR(34)&amp;SUBSTITUTE(CriteriTecnici!$D1280,CHAR(34),"'")&amp;CHAR(34)&amp;", "&amp;CHAR(34)&amp;"kind"&amp;CHAR(34)&amp;": "&amp;CHAR(34)&amp;SUBSTITUTE(CriteriTecnici!$F1280,CHAR(34),"'")&amp;CHAR(34)&amp;", "&amp;CHAR(34)&amp;"value"&amp;CHAR(34)&amp;": "&amp;SUBSTITUTE(TRIM(ROUND(IFERROR(CriteriTecnici!$N1280*1,IFERROR(NUMBERVALUE(CriteriTecnici!$N1280,".",","),IFERROR(NUMBERVALUE(CriteriTecnici!$N1280,",","."),0))),4)&amp;""),",",".")&amp;", "&amp;CHAR(34)&amp;"numerator"&amp;CHAR(34)&amp;": "&amp;SUBSTITUTE(TRIM(ROUND(IFERROR(CriteriTecnici!$K1280*1,IFERROR(NUMBERVALUE(CriteriTecnici!$K1280,".",","),IFERROR(NUMBERVALUE(CriteriTecnici!$K1280,",","."),0))),4)&amp;""),",",".")&amp;", "&amp;CHAR(34)&amp;"denominator"&amp;CHAR(34)&amp;": "&amp;SUBSTITUTE(TRIM(ROUND(IFERROR(CriteriTecnici!$L1280*1,IFERROR(NUMBERVALUE(CriteriTecnici!$L1280,".",","),IFERROR(NUMBERVALUE(CriteriTecnici!$L1280,",","."),0))),4)&amp;""),",",".")&amp;", "&amp;CHAR(34)&amp;"flag"&amp;CHAR(34)&amp;": "&amp;SUBSTITUTE(TRIM(ROUND(IFERROR(CriteriTecnici!$M1280*1,IFERROR(NUMBERVALUE(CriteriTecnici!$M1280,".",","),IFERROR(NUMBERVALUE(CriteriTecnici!$M1280,",","."),0))),4)&amp;""),",",".")&amp;", "&amp;CHAR(34)&amp;"rawScore"&amp;CHAR(34)&amp;": "&amp;SUBSTITUTE(TRIM(ROUND(IFERROR(CriteriTecnici!$O1280*1,IFERROR(NUMBERVALUE(CriteriTecnici!$O1280,".",","),IFERROR(NUMBERVALUE(CriteriTecnici!$O1280,",","."),0))),4)&amp;""),",",".")&amp;CHAR(125)&amp;IF(TRUE,",",""))</f>
        <v/>
      </c>
    </row>
    <row r="1501">
      <c r="A1501" s="38">
        <f>IF(CriteriTecnici!$A1281="","","    "&amp;CHAR(123)&amp;CHAR(34)&amp;"bidderId"&amp;CHAR(34)&amp;": "&amp;CHAR(34)&amp;SUBSTITUTE(CriteriTecnici!$A1281,CHAR(34),"'")&amp;CHAR(34)&amp;", "&amp;CHAR(34)&amp;"lotId"&amp;CHAR(34)&amp;": "&amp;CHAR(34)&amp;SUBSTITUTE(CriteriTecnici!$C1281,CHAR(34),"'")&amp;CHAR(34)&amp;", "&amp;CHAR(34)&amp;"criterionId"&amp;CHAR(34)&amp;": "&amp;CHAR(34)&amp;SUBSTITUTE(CriteriTecnici!$D1281,CHAR(34),"'")&amp;CHAR(34)&amp;", "&amp;CHAR(34)&amp;"kind"&amp;CHAR(34)&amp;": "&amp;CHAR(34)&amp;SUBSTITUTE(CriteriTecnici!$F1281,CHAR(34),"'")&amp;CHAR(34)&amp;", "&amp;CHAR(34)&amp;"value"&amp;CHAR(34)&amp;": "&amp;SUBSTITUTE(TRIM(ROUND(IFERROR(CriteriTecnici!$N1281*1,IFERROR(NUMBERVALUE(CriteriTecnici!$N1281,".",","),IFERROR(NUMBERVALUE(CriteriTecnici!$N1281,",","."),0))),4)&amp;""),",",".")&amp;", "&amp;CHAR(34)&amp;"numerator"&amp;CHAR(34)&amp;": "&amp;SUBSTITUTE(TRIM(ROUND(IFERROR(CriteriTecnici!$K1281*1,IFERROR(NUMBERVALUE(CriteriTecnici!$K1281,".",","),IFERROR(NUMBERVALUE(CriteriTecnici!$K1281,",","."),0))),4)&amp;""),",",".")&amp;", "&amp;CHAR(34)&amp;"denominator"&amp;CHAR(34)&amp;": "&amp;SUBSTITUTE(TRIM(ROUND(IFERROR(CriteriTecnici!$L1281*1,IFERROR(NUMBERVALUE(CriteriTecnici!$L1281,".",","),IFERROR(NUMBERVALUE(CriteriTecnici!$L1281,",","."),0))),4)&amp;""),",",".")&amp;", "&amp;CHAR(34)&amp;"flag"&amp;CHAR(34)&amp;": "&amp;SUBSTITUTE(TRIM(ROUND(IFERROR(CriteriTecnici!$M1281*1,IFERROR(NUMBERVALUE(CriteriTecnici!$M1281,".",","),IFERROR(NUMBERVALUE(CriteriTecnici!$M1281,",","."),0))),4)&amp;""),",",".")&amp;", "&amp;CHAR(34)&amp;"rawScore"&amp;CHAR(34)&amp;": "&amp;SUBSTITUTE(TRIM(ROUND(IFERROR(CriteriTecnici!$O1281*1,IFERROR(NUMBERVALUE(CriteriTecnici!$O1281,".",","),IFERROR(NUMBERVALUE(CriteriTecnici!$O1281,",","."),0))),4)&amp;""),",",".")&amp;CHAR(125)&amp;IF(TRUE,",",""))</f>
        <v/>
      </c>
    </row>
    <row r="1502">
      <c r="A1502" s="38">
        <f>IF(CriteriTecnici!$A1282="","","    "&amp;CHAR(123)&amp;CHAR(34)&amp;"bidderId"&amp;CHAR(34)&amp;": "&amp;CHAR(34)&amp;SUBSTITUTE(CriteriTecnici!$A1282,CHAR(34),"'")&amp;CHAR(34)&amp;", "&amp;CHAR(34)&amp;"lotId"&amp;CHAR(34)&amp;": "&amp;CHAR(34)&amp;SUBSTITUTE(CriteriTecnici!$C1282,CHAR(34),"'")&amp;CHAR(34)&amp;", "&amp;CHAR(34)&amp;"criterionId"&amp;CHAR(34)&amp;": "&amp;CHAR(34)&amp;SUBSTITUTE(CriteriTecnici!$D1282,CHAR(34),"'")&amp;CHAR(34)&amp;", "&amp;CHAR(34)&amp;"kind"&amp;CHAR(34)&amp;": "&amp;CHAR(34)&amp;SUBSTITUTE(CriteriTecnici!$F1282,CHAR(34),"'")&amp;CHAR(34)&amp;", "&amp;CHAR(34)&amp;"value"&amp;CHAR(34)&amp;": "&amp;SUBSTITUTE(TRIM(ROUND(IFERROR(CriteriTecnici!$N1282*1,IFERROR(NUMBERVALUE(CriteriTecnici!$N1282,".",","),IFERROR(NUMBERVALUE(CriteriTecnici!$N1282,",","."),0))),4)&amp;""),",",".")&amp;", "&amp;CHAR(34)&amp;"numerator"&amp;CHAR(34)&amp;": "&amp;SUBSTITUTE(TRIM(ROUND(IFERROR(CriteriTecnici!$K1282*1,IFERROR(NUMBERVALUE(CriteriTecnici!$K1282,".",","),IFERROR(NUMBERVALUE(CriteriTecnici!$K1282,",","."),0))),4)&amp;""),",",".")&amp;", "&amp;CHAR(34)&amp;"denominator"&amp;CHAR(34)&amp;": "&amp;SUBSTITUTE(TRIM(ROUND(IFERROR(CriteriTecnici!$L1282*1,IFERROR(NUMBERVALUE(CriteriTecnici!$L1282,".",","),IFERROR(NUMBERVALUE(CriteriTecnici!$L1282,",","."),0))),4)&amp;""),",",".")&amp;", "&amp;CHAR(34)&amp;"flag"&amp;CHAR(34)&amp;": "&amp;SUBSTITUTE(TRIM(ROUND(IFERROR(CriteriTecnici!$M1282*1,IFERROR(NUMBERVALUE(CriteriTecnici!$M1282,".",","),IFERROR(NUMBERVALUE(CriteriTecnici!$M1282,",","."),0))),4)&amp;""),",",".")&amp;", "&amp;CHAR(34)&amp;"rawScore"&amp;CHAR(34)&amp;": "&amp;SUBSTITUTE(TRIM(ROUND(IFERROR(CriteriTecnici!$O1282*1,IFERROR(NUMBERVALUE(CriteriTecnici!$O1282,".",","),IFERROR(NUMBERVALUE(CriteriTecnici!$O1282,",","."),0))),4)&amp;""),",",".")&amp;CHAR(125)&amp;IF(TRUE,",",""))</f>
        <v/>
      </c>
    </row>
    <row r="1503">
      <c r="A1503" s="38">
        <f>IF(CriteriTecnici!$A1283="","","    "&amp;CHAR(123)&amp;CHAR(34)&amp;"bidderId"&amp;CHAR(34)&amp;": "&amp;CHAR(34)&amp;SUBSTITUTE(CriteriTecnici!$A1283,CHAR(34),"'")&amp;CHAR(34)&amp;", "&amp;CHAR(34)&amp;"lotId"&amp;CHAR(34)&amp;": "&amp;CHAR(34)&amp;SUBSTITUTE(CriteriTecnici!$C1283,CHAR(34),"'")&amp;CHAR(34)&amp;", "&amp;CHAR(34)&amp;"criterionId"&amp;CHAR(34)&amp;": "&amp;CHAR(34)&amp;SUBSTITUTE(CriteriTecnici!$D1283,CHAR(34),"'")&amp;CHAR(34)&amp;", "&amp;CHAR(34)&amp;"kind"&amp;CHAR(34)&amp;": "&amp;CHAR(34)&amp;SUBSTITUTE(CriteriTecnici!$F1283,CHAR(34),"'")&amp;CHAR(34)&amp;", "&amp;CHAR(34)&amp;"value"&amp;CHAR(34)&amp;": "&amp;SUBSTITUTE(TRIM(ROUND(IFERROR(CriteriTecnici!$N1283*1,IFERROR(NUMBERVALUE(CriteriTecnici!$N1283,".",","),IFERROR(NUMBERVALUE(CriteriTecnici!$N1283,",","."),0))),4)&amp;""),",",".")&amp;", "&amp;CHAR(34)&amp;"numerator"&amp;CHAR(34)&amp;": "&amp;SUBSTITUTE(TRIM(ROUND(IFERROR(CriteriTecnici!$K1283*1,IFERROR(NUMBERVALUE(CriteriTecnici!$K1283,".",","),IFERROR(NUMBERVALUE(CriteriTecnici!$K1283,",","."),0))),4)&amp;""),",",".")&amp;", "&amp;CHAR(34)&amp;"denominator"&amp;CHAR(34)&amp;": "&amp;SUBSTITUTE(TRIM(ROUND(IFERROR(CriteriTecnici!$L1283*1,IFERROR(NUMBERVALUE(CriteriTecnici!$L1283,".",","),IFERROR(NUMBERVALUE(CriteriTecnici!$L1283,",","."),0))),4)&amp;""),",",".")&amp;", "&amp;CHAR(34)&amp;"flag"&amp;CHAR(34)&amp;": "&amp;SUBSTITUTE(TRIM(ROUND(IFERROR(CriteriTecnici!$M1283*1,IFERROR(NUMBERVALUE(CriteriTecnici!$M1283,".",","),IFERROR(NUMBERVALUE(CriteriTecnici!$M1283,",","."),0))),4)&amp;""),",",".")&amp;", "&amp;CHAR(34)&amp;"rawScore"&amp;CHAR(34)&amp;": "&amp;SUBSTITUTE(TRIM(ROUND(IFERROR(CriteriTecnici!$O1283*1,IFERROR(NUMBERVALUE(CriteriTecnici!$O1283,".",","),IFERROR(NUMBERVALUE(CriteriTecnici!$O1283,",","."),0))),4)&amp;""),",",".")&amp;CHAR(125)&amp;IF(TRUE,",",""))</f>
        <v/>
      </c>
    </row>
    <row r="1504">
      <c r="A1504" s="38">
        <f>IF(CriteriTecnici!$A1284="","","    "&amp;CHAR(123)&amp;CHAR(34)&amp;"bidderId"&amp;CHAR(34)&amp;": "&amp;CHAR(34)&amp;SUBSTITUTE(CriteriTecnici!$A1284,CHAR(34),"'")&amp;CHAR(34)&amp;", "&amp;CHAR(34)&amp;"lotId"&amp;CHAR(34)&amp;": "&amp;CHAR(34)&amp;SUBSTITUTE(CriteriTecnici!$C1284,CHAR(34),"'")&amp;CHAR(34)&amp;", "&amp;CHAR(34)&amp;"criterionId"&amp;CHAR(34)&amp;": "&amp;CHAR(34)&amp;SUBSTITUTE(CriteriTecnici!$D1284,CHAR(34),"'")&amp;CHAR(34)&amp;", "&amp;CHAR(34)&amp;"kind"&amp;CHAR(34)&amp;": "&amp;CHAR(34)&amp;SUBSTITUTE(CriteriTecnici!$F1284,CHAR(34),"'")&amp;CHAR(34)&amp;", "&amp;CHAR(34)&amp;"value"&amp;CHAR(34)&amp;": "&amp;SUBSTITUTE(TRIM(ROUND(IFERROR(CriteriTecnici!$N1284*1,IFERROR(NUMBERVALUE(CriteriTecnici!$N1284,".",","),IFERROR(NUMBERVALUE(CriteriTecnici!$N1284,",","."),0))),4)&amp;""),",",".")&amp;", "&amp;CHAR(34)&amp;"numerator"&amp;CHAR(34)&amp;": "&amp;SUBSTITUTE(TRIM(ROUND(IFERROR(CriteriTecnici!$K1284*1,IFERROR(NUMBERVALUE(CriteriTecnici!$K1284,".",","),IFERROR(NUMBERVALUE(CriteriTecnici!$K1284,",","."),0))),4)&amp;""),",",".")&amp;", "&amp;CHAR(34)&amp;"denominator"&amp;CHAR(34)&amp;": "&amp;SUBSTITUTE(TRIM(ROUND(IFERROR(CriteriTecnici!$L1284*1,IFERROR(NUMBERVALUE(CriteriTecnici!$L1284,".",","),IFERROR(NUMBERVALUE(CriteriTecnici!$L1284,",","."),0))),4)&amp;""),",",".")&amp;", "&amp;CHAR(34)&amp;"flag"&amp;CHAR(34)&amp;": "&amp;SUBSTITUTE(TRIM(ROUND(IFERROR(CriteriTecnici!$M1284*1,IFERROR(NUMBERVALUE(CriteriTecnici!$M1284,".",","),IFERROR(NUMBERVALUE(CriteriTecnici!$M1284,",","."),0))),4)&amp;""),",",".")&amp;", "&amp;CHAR(34)&amp;"rawScore"&amp;CHAR(34)&amp;": "&amp;SUBSTITUTE(TRIM(ROUND(IFERROR(CriteriTecnici!$O1284*1,IFERROR(NUMBERVALUE(CriteriTecnici!$O1284,".",","),IFERROR(NUMBERVALUE(CriteriTecnici!$O1284,",","."),0))),4)&amp;""),",",".")&amp;CHAR(125)&amp;IF(TRUE,",",""))</f>
        <v/>
      </c>
    </row>
    <row r="1505">
      <c r="A1505" s="38">
        <f>IF(CriteriTecnici!$A1285="","","    "&amp;CHAR(123)&amp;CHAR(34)&amp;"bidderId"&amp;CHAR(34)&amp;": "&amp;CHAR(34)&amp;SUBSTITUTE(CriteriTecnici!$A1285,CHAR(34),"'")&amp;CHAR(34)&amp;", "&amp;CHAR(34)&amp;"lotId"&amp;CHAR(34)&amp;": "&amp;CHAR(34)&amp;SUBSTITUTE(CriteriTecnici!$C1285,CHAR(34),"'")&amp;CHAR(34)&amp;", "&amp;CHAR(34)&amp;"criterionId"&amp;CHAR(34)&amp;": "&amp;CHAR(34)&amp;SUBSTITUTE(CriteriTecnici!$D1285,CHAR(34),"'")&amp;CHAR(34)&amp;", "&amp;CHAR(34)&amp;"kind"&amp;CHAR(34)&amp;": "&amp;CHAR(34)&amp;SUBSTITUTE(CriteriTecnici!$F1285,CHAR(34),"'")&amp;CHAR(34)&amp;", "&amp;CHAR(34)&amp;"value"&amp;CHAR(34)&amp;": "&amp;SUBSTITUTE(TRIM(ROUND(IFERROR(CriteriTecnici!$N1285*1,IFERROR(NUMBERVALUE(CriteriTecnici!$N1285,".",","),IFERROR(NUMBERVALUE(CriteriTecnici!$N1285,",","."),0))),4)&amp;""),",",".")&amp;", "&amp;CHAR(34)&amp;"numerator"&amp;CHAR(34)&amp;": "&amp;SUBSTITUTE(TRIM(ROUND(IFERROR(CriteriTecnici!$K1285*1,IFERROR(NUMBERVALUE(CriteriTecnici!$K1285,".",","),IFERROR(NUMBERVALUE(CriteriTecnici!$K1285,",","."),0))),4)&amp;""),",",".")&amp;", "&amp;CHAR(34)&amp;"denominator"&amp;CHAR(34)&amp;": "&amp;SUBSTITUTE(TRIM(ROUND(IFERROR(CriteriTecnici!$L1285*1,IFERROR(NUMBERVALUE(CriteriTecnici!$L1285,".",","),IFERROR(NUMBERVALUE(CriteriTecnici!$L1285,",","."),0))),4)&amp;""),",",".")&amp;", "&amp;CHAR(34)&amp;"flag"&amp;CHAR(34)&amp;": "&amp;SUBSTITUTE(TRIM(ROUND(IFERROR(CriteriTecnici!$M1285*1,IFERROR(NUMBERVALUE(CriteriTecnici!$M1285,".",","),IFERROR(NUMBERVALUE(CriteriTecnici!$M1285,",","."),0))),4)&amp;""),",",".")&amp;", "&amp;CHAR(34)&amp;"rawScore"&amp;CHAR(34)&amp;": "&amp;SUBSTITUTE(TRIM(ROUND(IFERROR(CriteriTecnici!$O1285*1,IFERROR(NUMBERVALUE(CriteriTecnici!$O1285,".",","),IFERROR(NUMBERVALUE(CriteriTecnici!$O1285,",","."),0))),4)&amp;""),",",".")&amp;CHAR(125)&amp;IF(TRUE,",",""))</f>
        <v/>
      </c>
    </row>
    <row r="1506">
      <c r="A1506" s="38">
        <f>IF(CriteriTecnici!$A1286="","","    "&amp;CHAR(123)&amp;CHAR(34)&amp;"bidderId"&amp;CHAR(34)&amp;": "&amp;CHAR(34)&amp;SUBSTITUTE(CriteriTecnici!$A1286,CHAR(34),"'")&amp;CHAR(34)&amp;", "&amp;CHAR(34)&amp;"lotId"&amp;CHAR(34)&amp;": "&amp;CHAR(34)&amp;SUBSTITUTE(CriteriTecnici!$C1286,CHAR(34),"'")&amp;CHAR(34)&amp;", "&amp;CHAR(34)&amp;"criterionId"&amp;CHAR(34)&amp;": "&amp;CHAR(34)&amp;SUBSTITUTE(CriteriTecnici!$D1286,CHAR(34),"'")&amp;CHAR(34)&amp;", "&amp;CHAR(34)&amp;"kind"&amp;CHAR(34)&amp;": "&amp;CHAR(34)&amp;SUBSTITUTE(CriteriTecnici!$F1286,CHAR(34),"'")&amp;CHAR(34)&amp;", "&amp;CHAR(34)&amp;"value"&amp;CHAR(34)&amp;": "&amp;SUBSTITUTE(TRIM(ROUND(IFERROR(CriteriTecnici!$N1286*1,IFERROR(NUMBERVALUE(CriteriTecnici!$N1286,".",","),IFERROR(NUMBERVALUE(CriteriTecnici!$N1286,",","."),0))),4)&amp;""),",",".")&amp;", "&amp;CHAR(34)&amp;"numerator"&amp;CHAR(34)&amp;": "&amp;SUBSTITUTE(TRIM(ROUND(IFERROR(CriteriTecnici!$K1286*1,IFERROR(NUMBERVALUE(CriteriTecnici!$K1286,".",","),IFERROR(NUMBERVALUE(CriteriTecnici!$K1286,",","."),0))),4)&amp;""),",",".")&amp;", "&amp;CHAR(34)&amp;"denominator"&amp;CHAR(34)&amp;": "&amp;SUBSTITUTE(TRIM(ROUND(IFERROR(CriteriTecnici!$L1286*1,IFERROR(NUMBERVALUE(CriteriTecnici!$L1286,".",","),IFERROR(NUMBERVALUE(CriteriTecnici!$L1286,",","."),0))),4)&amp;""),",",".")&amp;", "&amp;CHAR(34)&amp;"flag"&amp;CHAR(34)&amp;": "&amp;SUBSTITUTE(TRIM(ROUND(IFERROR(CriteriTecnici!$M1286*1,IFERROR(NUMBERVALUE(CriteriTecnici!$M1286,".",","),IFERROR(NUMBERVALUE(CriteriTecnici!$M1286,",","."),0))),4)&amp;""),",",".")&amp;", "&amp;CHAR(34)&amp;"rawScore"&amp;CHAR(34)&amp;": "&amp;SUBSTITUTE(TRIM(ROUND(IFERROR(CriteriTecnici!$O1286*1,IFERROR(NUMBERVALUE(CriteriTecnici!$O1286,".",","),IFERROR(NUMBERVALUE(CriteriTecnici!$O1286,",","."),0))),4)&amp;""),",",".")&amp;CHAR(125)&amp;IF(TRUE,",",""))</f>
        <v/>
      </c>
    </row>
    <row r="1507">
      <c r="A1507" s="38">
        <f>IF(CriteriTecnici!$A1287="","","    "&amp;CHAR(123)&amp;CHAR(34)&amp;"bidderId"&amp;CHAR(34)&amp;": "&amp;CHAR(34)&amp;SUBSTITUTE(CriteriTecnici!$A1287,CHAR(34),"'")&amp;CHAR(34)&amp;", "&amp;CHAR(34)&amp;"lotId"&amp;CHAR(34)&amp;": "&amp;CHAR(34)&amp;SUBSTITUTE(CriteriTecnici!$C1287,CHAR(34),"'")&amp;CHAR(34)&amp;", "&amp;CHAR(34)&amp;"criterionId"&amp;CHAR(34)&amp;": "&amp;CHAR(34)&amp;SUBSTITUTE(CriteriTecnici!$D1287,CHAR(34),"'")&amp;CHAR(34)&amp;", "&amp;CHAR(34)&amp;"kind"&amp;CHAR(34)&amp;": "&amp;CHAR(34)&amp;SUBSTITUTE(CriteriTecnici!$F1287,CHAR(34),"'")&amp;CHAR(34)&amp;", "&amp;CHAR(34)&amp;"value"&amp;CHAR(34)&amp;": "&amp;SUBSTITUTE(TRIM(ROUND(IFERROR(CriteriTecnici!$N1287*1,IFERROR(NUMBERVALUE(CriteriTecnici!$N1287,".",","),IFERROR(NUMBERVALUE(CriteriTecnici!$N1287,",","."),0))),4)&amp;""),",",".")&amp;", "&amp;CHAR(34)&amp;"numerator"&amp;CHAR(34)&amp;": "&amp;SUBSTITUTE(TRIM(ROUND(IFERROR(CriteriTecnici!$K1287*1,IFERROR(NUMBERVALUE(CriteriTecnici!$K1287,".",","),IFERROR(NUMBERVALUE(CriteriTecnici!$K1287,",","."),0))),4)&amp;""),",",".")&amp;", "&amp;CHAR(34)&amp;"denominator"&amp;CHAR(34)&amp;": "&amp;SUBSTITUTE(TRIM(ROUND(IFERROR(CriteriTecnici!$L1287*1,IFERROR(NUMBERVALUE(CriteriTecnici!$L1287,".",","),IFERROR(NUMBERVALUE(CriteriTecnici!$L1287,",","."),0))),4)&amp;""),",",".")&amp;", "&amp;CHAR(34)&amp;"flag"&amp;CHAR(34)&amp;": "&amp;SUBSTITUTE(TRIM(ROUND(IFERROR(CriteriTecnici!$M1287*1,IFERROR(NUMBERVALUE(CriteriTecnici!$M1287,".",","),IFERROR(NUMBERVALUE(CriteriTecnici!$M1287,",","."),0))),4)&amp;""),",",".")&amp;", "&amp;CHAR(34)&amp;"rawScore"&amp;CHAR(34)&amp;": "&amp;SUBSTITUTE(TRIM(ROUND(IFERROR(CriteriTecnici!$O1287*1,IFERROR(NUMBERVALUE(CriteriTecnici!$O1287,".",","),IFERROR(NUMBERVALUE(CriteriTecnici!$O1287,",","."),0))),4)&amp;""),",",".")&amp;CHAR(125)&amp;IF(TRUE,",",""))</f>
        <v/>
      </c>
    </row>
    <row r="1508">
      <c r="A1508" s="38">
        <f>IF(CriteriTecnici!$A1288="","","    "&amp;CHAR(123)&amp;CHAR(34)&amp;"bidderId"&amp;CHAR(34)&amp;": "&amp;CHAR(34)&amp;SUBSTITUTE(CriteriTecnici!$A1288,CHAR(34),"'")&amp;CHAR(34)&amp;", "&amp;CHAR(34)&amp;"lotId"&amp;CHAR(34)&amp;": "&amp;CHAR(34)&amp;SUBSTITUTE(CriteriTecnici!$C1288,CHAR(34),"'")&amp;CHAR(34)&amp;", "&amp;CHAR(34)&amp;"criterionId"&amp;CHAR(34)&amp;": "&amp;CHAR(34)&amp;SUBSTITUTE(CriteriTecnici!$D1288,CHAR(34),"'")&amp;CHAR(34)&amp;", "&amp;CHAR(34)&amp;"kind"&amp;CHAR(34)&amp;": "&amp;CHAR(34)&amp;SUBSTITUTE(CriteriTecnici!$F1288,CHAR(34),"'")&amp;CHAR(34)&amp;", "&amp;CHAR(34)&amp;"value"&amp;CHAR(34)&amp;": "&amp;SUBSTITUTE(TRIM(ROUND(IFERROR(CriteriTecnici!$N1288*1,IFERROR(NUMBERVALUE(CriteriTecnici!$N1288,".",","),IFERROR(NUMBERVALUE(CriteriTecnici!$N1288,",","."),0))),4)&amp;""),",",".")&amp;", "&amp;CHAR(34)&amp;"numerator"&amp;CHAR(34)&amp;": "&amp;SUBSTITUTE(TRIM(ROUND(IFERROR(CriteriTecnici!$K1288*1,IFERROR(NUMBERVALUE(CriteriTecnici!$K1288,".",","),IFERROR(NUMBERVALUE(CriteriTecnici!$K1288,",","."),0))),4)&amp;""),",",".")&amp;", "&amp;CHAR(34)&amp;"denominator"&amp;CHAR(34)&amp;": "&amp;SUBSTITUTE(TRIM(ROUND(IFERROR(CriteriTecnici!$L1288*1,IFERROR(NUMBERVALUE(CriteriTecnici!$L1288,".",","),IFERROR(NUMBERVALUE(CriteriTecnici!$L1288,",","."),0))),4)&amp;""),",",".")&amp;", "&amp;CHAR(34)&amp;"flag"&amp;CHAR(34)&amp;": "&amp;SUBSTITUTE(TRIM(ROUND(IFERROR(CriteriTecnici!$M1288*1,IFERROR(NUMBERVALUE(CriteriTecnici!$M1288,".",","),IFERROR(NUMBERVALUE(CriteriTecnici!$M1288,",","."),0))),4)&amp;""),",",".")&amp;", "&amp;CHAR(34)&amp;"rawScore"&amp;CHAR(34)&amp;": "&amp;SUBSTITUTE(TRIM(ROUND(IFERROR(CriteriTecnici!$O1288*1,IFERROR(NUMBERVALUE(CriteriTecnici!$O1288,".",","),IFERROR(NUMBERVALUE(CriteriTecnici!$O1288,",","."),0))),4)&amp;""),",",".")&amp;CHAR(125)&amp;IF(TRUE,",",""))</f>
        <v/>
      </c>
    </row>
    <row r="1509">
      <c r="A1509" s="38">
        <f>IF(CriteriTecnici!$A1289="","","    "&amp;CHAR(123)&amp;CHAR(34)&amp;"bidderId"&amp;CHAR(34)&amp;": "&amp;CHAR(34)&amp;SUBSTITUTE(CriteriTecnici!$A1289,CHAR(34),"'")&amp;CHAR(34)&amp;", "&amp;CHAR(34)&amp;"lotId"&amp;CHAR(34)&amp;": "&amp;CHAR(34)&amp;SUBSTITUTE(CriteriTecnici!$C1289,CHAR(34),"'")&amp;CHAR(34)&amp;", "&amp;CHAR(34)&amp;"criterionId"&amp;CHAR(34)&amp;": "&amp;CHAR(34)&amp;SUBSTITUTE(CriteriTecnici!$D1289,CHAR(34),"'")&amp;CHAR(34)&amp;", "&amp;CHAR(34)&amp;"kind"&amp;CHAR(34)&amp;": "&amp;CHAR(34)&amp;SUBSTITUTE(CriteriTecnici!$F1289,CHAR(34),"'")&amp;CHAR(34)&amp;", "&amp;CHAR(34)&amp;"value"&amp;CHAR(34)&amp;": "&amp;SUBSTITUTE(TRIM(ROUND(IFERROR(CriteriTecnici!$N1289*1,IFERROR(NUMBERVALUE(CriteriTecnici!$N1289,".",","),IFERROR(NUMBERVALUE(CriteriTecnici!$N1289,",","."),0))),4)&amp;""),",",".")&amp;", "&amp;CHAR(34)&amp;"numerator"&amp;CHAR(34)&amp;": "&amp;SUBSTITUTE(TRIM(ROUND(IFERROR(CriteriTecnici!$K1289*1,IFERROR(NUMBERVALUE(CriteriTecnici!$K1289,".",","),IFERROR(NUMBERVALUE(CriteriTecnici!$K1289,",","."),0))),4)&amp;""),",",".")&amp;", "&amp;CHAR(34)&amp;"denominator"&amp;CHAR(34)&amp;": "&amp;SUBSTITUTE(TRIM(ROUND(IFERROR(CriteriTecnici!$L1289*1,IFERROR(NUMBERVALUE(CriteriTecnici!$L1289,".",","),IFERROR(NUMBERVALUE(CriteriTecnici!$L1289,",","."),0))),4)&amp;""),",",".")&amp;", "&amp;CHAR(34)&amp;"flag"&amp;CHAR(34)&amp;": "&amp;SUBSTITUTE(TRIM(ROUND(IFERROR(CriteriTecnici!$M1289*1,IFERROR(NUMBERVALUE(CriteriTecnici!$M1289,".",","),IFERROR(NUMBERVALUE(CriteriTecnici!$M1289,",","."),0))),4)&amp;""),",",".")&amp;", "&amp;CHAR(34)&amp;"rawScore"&amp;CHAR(34)&amp;": "&amp;SUBSTITUTE(TRIM(ROUND(IFERROR(CriteriTecnici!$O1289*1,IFERROR(NUMBERVALUE(CriteriTecnici!$O1289,".",","),IFERROR(NUMBERVALUE(CriteriTecnici!$O1289,",","."),0))),4)&amp;""),",",".")&amp;CHAR(125)&amp;IF(TRUE,",",""))</f>
        <v/>
      </c>
    </row>
    <row r="1510">
      <c r="A1510" s="38">
        <f>IF(CriteriTecnici!$A1290="","","    "&amp;CHAR(123)&amp;CHAR(34)&amp;"bidderId"&amp;CHAR(34)&amp;": "&amp;CHAR(34)&amp;SUBSTITUTE(CriteriTecnici!$A1290,CHAR(34),"'")&amp;CHAR(34)&amp;", "&amp;CHAR(34)&amp;"lotId"&amp;CHAR(34)&amp;": "&amp;CHAR(34)&amp;SUBSTITUTE(CriteriTecnici!$C1290,CHAR(34),"'")&amp;CHAR(34)&amp;", "&amp;CHAR(34)&amp;"criterionId"&amp;CHAR(34)&amp;": "&amp;CHAR(34)&amp;SUBSTITUTE(CriteriTecnici!$D1290,CHAR(34),"'")&amp;CHAR(34)&amp;", "&amp;CHAR(34)&amp;"kind"&amp;CHAR(34)&amp;": "&amp;CHAR(34)&amp;SUBSTITUTE(CriteriTecnici!$F1290,CHAR(34),"'")&amp;CHAR(34)&amp;", "&amp;CHAR(34)&amp;"value"&amp;CHAR(34)&amp;": "&amp;SUBSTITUTE(TRIM(ROUND(IFERROR(CriteriTecnici!$N1290*1,IFERROR(NUMBERVALUE(CriteriTecnici!$N1290,".",","),IFERROR(NUMBERVALUE(CriteriTecnici!$N1290,",","."),0))),4)&amp;""),",",".")&amp;", "&amp;CHAR(34)&amp;"numerator"&amp;CHAR(34)&amp;": "&amp;SUBSTITUTE(TRIM(ROUND(IFERROR(CriteriTecnici!$K1290*1,IFERROR(NUMBERVALUE(CriteriTecnici!$K1290,".",","),IFERROR(NUMBERVALUE(CriteriTecnici!$K1290,",","."),0))),4)&amp;""),",",".")&amp;", "&amp;CHAR(34)&amp;"denominator"&amp;CHAR(34)&amp;": "&amp;SUBSTITUTE(TRIM(ROUND(IFERROR(CriteriTecnici!$L1290*1,IFERROR(NUMBERVALUE(CriteriTecnici!$L1290,".",","),IFERROR(NUMBERVALUE(CriteriTecnici!$L1290,",","."),0))),4)&amp;""),",",".")&amp;", "&amp;CHAR(34)&amp;"flag"&amp;CHAR(34)&amp;": "&amp;SUBSTITUTE(TRIM(ROUND(IFERROR(CriteriTecnici!$M1290*1,IFERROR(NUMBERVALUE(CriteriTecnici!$M1290,".",","),IFERROR(NUMBERVALUE(CriteriTecnici!$M1290,",","."),0))),4)&amp;""),",",".")&amp;", "&amp;CHAR(34)&amp;"rawScore"&amp;CHAR(34)&amp;": "&amp;SUBSTITUTE(TRIM(ROUND(IFERROR(CriteriTecnici!$O1290*1,IFERROR(NUMBERVALUE(CriteriTecnici!$O1290,".",","),IFERROR(NUMBERVALUE(CriteriTecnici!$O1290,",","."),0))),4)&amp;""),",",".")&amp;CHAR(125)&amp;IF(TRUE,",",""))</f>
        <v/>
      </c>
    </row>
    <row r="1511">
      <c r="A1511" s="38">
        <f>IF(CriteriTecnici!$A1291="","","    "&amp;CHAR(123)&amp;CHAR(34)&amp;"bidderId"&amp;CHAR(34)&amp;": "&amp;CHAR(34)&amp;SUBSTITUTE(CriteriTecnici!$A1291,CHAR(34),"'")&amp;CHAR(34)&amp;", "&amp;CHAR(34)&amp;"lotId"&amp;CHAR(34)&amp;": "&amp;CHAR(34)&amp;SUBSTITUTE(CriteriTecnici!$C1291,CHAR(34),"'")&amp;CHAR(34)&amp;", "&amp;CHAR(34)&amp;"criterionId"&amp;CHAR(34)&amp;": "&amp;CHAR(34)&amp;SUBSTITUTE(CriteriTecnici!$D1291,CHAR(34),"'")&amp;CHAR(34)&amp;", "&amp;CHAR(34)&amp;"kind"&amp;CHAR(34)&amp;": "&amp;CHAR(34)&amp;SUBSTITUTE(CriteriTecnici!$F1291,CHAR(34),"'")&amp;CHAR(34)&amp;", "&amp;CHAR(34)&amp;"value"&amp;CHAR(34)&amp;": "&amp;SUBSTITUTE(TRIM(ROUND(IFERROR(CriteriTecnici!$N1291*1,IFERROR(NUMBERVALUE(CriteriTecnici!$N1291,".",","),IFERROR(NUMBERVALUE(CriteriTecnici!$N1291,",","."),0))),4)&amp;""),",",".")&amp;", "&amp;CHAR(34)&amp;"numerator"&amp;CHAR(34)&amp;": "&amp;SUBSTITUTE(TRIM(ROUND(IFERROR(CriteriTecnici!$K1291*1,IFERROR(NUMBERVALUE(CriteriTecnici!$K1291,".",","),IFERROR(NUMBERVALUE(CriteriTecnici!$K1291,",","."),0))),4)&amp;""),",",".")&amp;", "&amp;CHAR(34)&amp;"denominator"&amp;CHAR(34)&amp;": "&amp;SUBSTITUTE(TRIM(ROUND(IFERROR(CriteriTecnici!$L1291*1,IFERROR(NUMBERVALUE(CriteriTecnici!$L1291,".",","),IFERROR(NUMBERVALUE(CriteriTecnici!$L1291,",","."),0))),4)&amp;""),",",".")&amp;", "&amp;CHAR(34)&amp;"flag"&amp;CHAR(34)&amp;": "&amp;SUBSTITUTE(TRIM(ROUND(IFERROR(CriteriTecnici!$M1291*1,IFERROR(NUMBERVALUE(CriteriTecnici!$M1291,".",","),IFERROR(NUMBERVALUE(CriteriTecnici!$M1291,",","."),0))),4)&amp;""),",",".")&amp;", "&amp;CHAR(34)&amp;"rawScore"&amp;CHAR(34)&amp;": "&amp;SUBSTITUTE(TRIM(ROUND(IFERROR(CriteriTecnici!$O1291*1,IFERROR(NUMBERVALUE(CriteriTecnici!$O1291,".",","),IFERROR(NUMBERVALUE(CriteriTecnici!$O1291,",","."),0))),4)&amp;""),",",".")&amp;CHAR(125)&amp;IF(TRUE,",",""))</f>
        <v/>
      </c>
    </row>
    <row r="1512">
      <c r="A1512" s="38">
        <f>IF(CriteriTecnici!$A1292="","","    "&amp;CHAR(123)&amp;CHAR(34)&amp;"bidderId"&amp;CHAR(34)&amp;": "&amp;CHAR(34)&amp;SUBSTITUTE(CriteriTecnici!$A1292,CHAR(34),"'")&amp;CHAR(34)&amp;", "&amp;CHAR(34)&amp;"lotId"&amp;CHAR(34)&amp;": "&amp;CHAR(34)&amp;SUBSTITUTE(CriteriTecnici!$C1292,CHAR(34),"'")&amp;CHAR(34)&amp;", "&amp;CHAR(34)&amp;"criterionId"&amp;CHAR(34)&amp;": "&amp;CHAR(34)&amp;SUBSTITUTE(CriteriTecnici!$D1292,CHAR(34),"'")&amp;CHAR(34)&amp;", "&amp;CHAR(34)&amp;"kind"&amp;CHAR(34)&amp;": "&amp;CHAR(34)&amp;SUBSTITUTE(CriteriTecnici!$F1292,CHAR(34),"'")&amp;CHAR(34)&amp;", "&amp;CHAR(34)&amp;"value"&amp;CHAR(34)&amp;": "&amp;SUBSTITUTE(TRIM(ROUND(IFERROR(CriteriTecnici!$N1292*1,IFERROR(NUMBERVALUE(CriteriTecnici!$N1292,".",","),IFERROR(NUMBERVALUE(CriteriTecnici!$N1292,",","."),0))),4)&amp;""),",",".")&amp;", "&amp;CHAR(34)&amp;"numerator"&amp;CHAR(34)&amp;": "&amp;SUBSTITUTE(TRIM(ROUND(IFERROR(CriteriTecnici!$K1292*1,IFERROR(NUMBERVALUE(CriteriTecnici!$K1292,".",","),IFERROR(NUMBERVALUE(CriteriTecnici!$K1292,",","."),0))),4)&amp;""),",",".")&amp;", "&amp;CHAR(34)&amp;"denominator"&amp;CHAR(34)&amp;": "&amp;SUBSTITUTE(TRIM(ROUND(IFERROR(CriteriTecnici!$L1292*1,IFERROR(NUMBERVALUE(CriteriTecnici!$L1292,".",","),IFERROR(NUMBERVALUE(CriteriTecnici!$L1292,",","."),0))),4)&amp;""),",",".")&amp;", "&amp;CHAR(34)&amp;"flag"&amp;CHAR(34)&amp;": "&amp;SUBSTITUTE(TRIM(ROUND(IFERROR(CriteriTecnici!$M1292*1,IFERROR(NUMBERVALUE(CriteriTecnici!$M1292,".",","),IFERROR(NUMBERVALUE(CriteriTecnici!$M1292,",","."),0))),4)&amp;""),",",".")&amp;", "&amp;CHAR(34)&amp;"rawScore"&amp;CHAR(34)&amp;": "&amp;SUBSTITUTE(TRIM(ROUND(IFERROR(CriteriTecnici!$O1292*1,IFERROR(NUMBERVALUE(CriteriTecnici!$O1292,".",","),IFERROR(NUMBERVALUE(CriteriTecnici!$O1292,",","."),0))),4)&amp;""),",",".")&amp;CHAR(125)&amp;IF(TRUE,",",""))</f>
        <v/>
      </c>
    </row>
    <row r="1513">
      <c r="A1513" s="38">
        <f>IF(CriteriTecnici!$A1293="","","    "&amp;CHAR(123)&amp;CHAR(34)&amp;"bidderId"&amp;CHAR(34)&amp;": "&amp;CHAR(34)&amp;SUBSTITUTE(CriteriTecnici!$A1293,CHAR(34),"'")&amp;CHAR(34)&amp;", "&amp;CHAR(34)&amp;"lotId"&amp;CHAR(34)&amp;": "&amp;CHAR(34)&amp;SUBSTITUTE(CriteriTecnici!$C1293,CHAR(34),"'")&amp;CHAR(34)&amp;", "&amp;CHAR(34)&amp;"criterionId"&amp;CHAR(34)&amp;": "&amp;CHAR(34)&amp;SUBSTITUTE(CriteriTecnici!$D1293,CHAR(34),"'")&amp;CHAR(34)&amp;", "&amp;CHAR(34)&amp;"kind"&amp;CHAR(34)&amp;": "&amp;CHAR(34)&amp;SUBSTITUTE(CriteriTecnici!$F1293,CHAR(34),"'")&amp;CHAR(34)&amp;", "&amp;CHAR(34)&amp;"value"&amp;CHAR(34)&amp;": "&amp;SUBSTITUTE(TRIM(ROUND(IFERROR(CriteriTecnici!$N1293*1,IFERROR(NUMBERVALUE(CriteriTecnici!$N1293,".",","),IFERROR(NUMBERVALUE(CriteriTecnici!$N1293,",","."),0))),4)&amp;""),",",".")&amp;", "&amp;CHAR(34)&amp;"numerator"&amp;CHAR(34)&amp;": "&amp;SUBSTITUTE(TRIM(ROUND(IFERROR(CriteriTecnici!$K1293*1,IFERROR(NUMBERVALUE(CriteriTecnici!$K1293,".",","),IFERROR(NUMBERVALUE(CriteriTecnici!$K1293,",","."),0))),4)&amp;""),",",".")&amp;", "&amp;CHAR(34)&amp;"denominator"&amp;CHAR(34)&amp;": "&amp;SUBSTITUTE(TRIM(ROUND(IFERROR(CriteriTecnici!$L1293*1,IFERROR(NUMBERVALUE(CriteriTecnici!$L1293,".",","),IFERROR(NUMBERVALUE(CriteriTecnici!$L1293,",","."),0))),4)&amp;""),",",".")&amp;", "&amp;CHAR(34)&amp;"flag"&amp;CHAR(34)&amp;": "&amp;SUBSTITUTE(TRIM(ROUND(IFERROR(CriteriTecnici!$M1293*1,IFERROR(NUMBERVALUE(CriteriTecnici!$M1293,".",","),IFERROR(NUMBERVALUE(CriteriTecnici!$M1293,",","."),0))),4)&amp;""),",",".")&amp;", "&amp;CHAR(34)&amp;"rawScore"&amp;CHAR(34)&amp;": "&amp;SUBSTITUTE(TRIM(ROUND(IFERROR(CriteriTecnici!$O1293*1,IFERROR(NUMBERVALUE(CriteriTecnici!$O1293,".",","),IFERROR(NUMBERVALUE(CriteriTecnici!$O1293,",","."),0))),4)&amp;""),",",".")&amp;CHAR(125)&amp;IF(TRUE,",",""))</f>
        <v/>
      </c>
    </row>
    <row r="1514">
      <c r="A1514" s="38">
        <f>IF(CriteriTecnici!$A1294="","","    "&amp;CHAR(123)&amp;CHAR(34)&amp;"bidderId"&amp;CHAR(34)&amp;": "&amp;CHAR(34)&amp;SUBSTITUTE(CriteriTecnici!$A1294,CHAR(34),"'")&amp;CHAR(34)&amp;", "&amp;CHAR(34)&amp;"lotId"&amp;CHAR(34)&amp;": "&amp;CHAR(34)&amp;SUBSTITUTE(CriteriTecnici!$C1294,CHAR(34),"'")&amp;CHAR(34)&amp;", "&amp;CHAR(34)&amp;"criterionId"&amp;CHAR(34)&amp;": "&amp;CHAR(34)&amp;SUBSTITUTE(CriteriTecnici!$D1294,CHAR(34),"'")&amp;CHAR(34)&amp;", "&amp;CHAR(34)&amp;"kind"&amp;CHAR(34)&amp;": "&amp;CHAR(34)&amp;SUBSTITUTE(CriteriTecnici!$F1294,CHAR(34),"'")&amp;CHAR(34)&amp;", "&amp;CHAR(34)&amp;"value"&amp;CHAR(34)&amp;": "&amp;SUBSTITUTE(TRIM(ROUND(IFERROR(CriteriTecnici!$N1294*1,IFERROR(NUMBERVALUE(CriteriTecnici!$N1294,".",","),IFERROR(NUMBERVALUE(CriteriTecnici!$N1294,",","."),0))),4)&amp;""),",",".")&amp;", "&amp;CHAR(34)&amp;"numerator"&amp;CHAR(34)&amp;": "&amp;SUBSTITUTE(TRIM(ROUND(IFERROR(CriteriTecnici!$K1294*1,IFERROR(NUMBERVALUE(CriteriTecnici!$K1294,".",","),IFERROR(NUMBERVALUE(CriteriTecnici!$K1294,",","."),0))),4)&amp;""),",",".")&amp;", "&amp;CHAR(34)&amp;"denominator"&amp;CHAR(34)&amp;": "&amp;SUBSTITUTE(TRIM(ROUND(IFERROR(CriteriTecnici!$L1294*1,IFERROR(NUMBERVALUE(CriteriTecnici!$L1294,".",","),IFERROR(NUMBERVALUE(CriteriTecnici!$L1294,",","."),0))),4)&amp;""),",",".")&amp;", "&amp;CHAR(34)&amp;"flag"&amp;CHAR(34)&amp;": "&amp;SUBSTITUTE(TRIM(ROUND(IFERROR(CriteriTecnici!$M1294*1,IFERROR(NUMBERVALUE(CriteriTecnici!$M1294,".",","),IFERROR(NUMBERVALUE(CriteriTecnici!$M1294,",","."),0))),4)&amp;""),",",".")&amp;", "&amp;CHAR(34)&amp;"rawScore"&amp;CHAR(34)&amp;": "&amp;SUBSTITUTE(TRIM(ROUND(IFERROR(CriteriTecnici!$O1294*1,IFERROR(NUMBERVALUE(CriteriTecnici!$O1294,".",","),IFERROR(NUMBERVALUE(CriteriTecnici!$O1294,",","."),0))),4)&amp;""),",",".")&amp;CHAR(125)&amp;IF(TRUE,",",""))</f>
        <v/>
      </c>
    </row>
    <row r="1515">
      <c r="A1515" s="38">
        <f>IF(CriteriTecnici!$A1295="","","    "&amp;CHAR(123)&amp;CHAR(34)&amp;"bidderId"&amp;CHAR(34)&amp;": "&amp;CHAR(34)&amp;SUBSTITUTE(CriteriTecnici!$A1295,CHAR(34),"'")&amp;CHAR(34)&amp;", "&amp;CHAR(34)&amp;"lotId"&amp;CHAR(34)&amp;": "&amp;CHAR(34)&amp;SUBSTITUTE(CriteriTecnici!$C1295,CHAR(34),"'")&amp;CHAR(34)&amp;", "&amp;CHAR(34)&amp;"criterionId"&amp;CHAR(34)&amp;": "&amp;CHAR(34)&amp;SUBSTITUTE(CriteriTecnici!$D1295,CHAR(34),"'")&amp;CHAR(34)&amp;", "&amp;CHAR(34)&amp;"kind"&amp;CHAR(34)&amp;": "&amp;CHAR(34)&amp;SUBSTITUTE(CriteriTecnici!$F1295,CHAR(34),"'")&amp;CHAR(34)&amp;", "&amp;CHAR(34)&amp;"value"&amp;CHAR(34)&amp;": "&amp;SUBSTITUTE(TRIM(ROUND(IFERROR(CriteriTecnici!$N1295*1,IFERROR(NUMBERVALUE(CriteriTecnici!$N1295,".",","),IFERROR(NUMBERVALUE(CriteriTecnici!$N1295,",","."),0))),4)&amp;""),",",".")&amp;", "&amp;CHAR(34)&amp;"numerator"&amp;CHAR(34)&amp;": "&amp;SUBSTITUTE(TRIM(ROUND(IFERROR(CriteriTecnici!$K1295*1,IFERROR(NUMBERVALUE(CriteriTecnici!$K1295,".",","),IFERROR(NUMBERVALUE(CriteriTecnici!$K1295,",","."),0))),4)&amp;""),",",".")&amp;", "&amp;CHAR(34)&amp;"denominator"&amp;CHAR(34)&amp;": "&amp;SUBSTITUTE(TRIM(ROUND(IFERROR(CriteriTecnici!$L1295*1,IFERROR(NUMBERVALUE(CriteriTecnici!$L1295,".",","),IFERROR(NUMBERVALUE(CriteriTecnici!$L1295,",","."),0))),4)&amp;""),",",".")&amp;", "&amp;CHAR(34)&amp;"flag"&amp;CHAR(34)&amp;": "&amp;SUBSTITUTE(TRIM(ROUND(IFERROR(CriteriTecnici!$M1295*1,IFERROR(NUMBERVALUE(CriteriTecnici!$M1295,".",","),IFERROR(NUMBERVALUE(CriteriTecnici!$M1295,",","."),0))),4)&amp;""),",",".")&amp;", "&amp;CHAR(34)&amp;"rawScore"&amp;CHAR(34)&amp;": "&amp;SUBSTITUTE(TRIM(ROUND(IFERROR(CriteriTecnici!$O1295*1,IFERROR(NUMBERVALUE(CriteriTecnici!$O1295,".",","),IFERROR(NUMBERVALUE(CriteriTecnici!$O1295,",","."),0))),4)&amp;""),",",".")&amp;CHAR(125)&amp;IF(TRUE,",",""))</f>
        <v/>
      </c>
    </row>
    <row r="1516">
      <c r="A1516" s="38">
        <f>IF(CriteriTecnici!$A1296="","","    "&amp;CHAR(123)&amp;CHAR(34)&amp;"bidderId"&amp;CHAR(34)&amp;": "&amp;CHAR(34)&amp;SUBSTITUTE(CriteriTecnici!$A1296,CHAR(34),"'")&amp;CHAR(34)&amp;", "&amp;CHAR(34)&amp;"lotId"&amp;CHAR(34)&amp;": "&amp;CHAR(34)&amp;SUBSTITUTE(CriteriTecnici!$C1296,CHAR(34),"'")&amp;CHAR(34)&amp;", "&amp;CHAR(34)&amp;"criterionId"&amp;CHAR(34)&amp;": "&amp;CHAR(34)&amp;SUBSTITUTE(CriteriTecnici!$D1296,CHAR(34),"'")&amp;CHAR(34)&amp;", "&amp;CHAR(34)&amp;"kind"&amp;CHAR(34)&amp;": "&amp;CHAR(34)&amp;SUBSTITUTE(CriteriTecnici!$F1296,CHAR(34),"'")&amp;CHAR(34)&amp;", "&amp;CHAR(34)&amp;"value"&amp;CHAR(34)&amp;": "&amp;SUBSTITUTE(TRIM(ROUND(IFERROR(CriteriTecnici!$N1296*1,IFERROR(NUMBERVALUE(CriteriTecnici!$N1296,".",","),IFERROR(NUMBERVALUE(CriteriTecnici!$N1296,",","."),0))),4)&amp;""),",",".")&amp;", "&amp;CHAR(34)&amp;"numerator"&amp;CHAR(34)&amp;": "&amp;SUBSTITUTE(TRIM(ROUND(IFERROR(CriteriTecnici!$K1296*1,IFERROR(NUMBERVALUE(CriteriTecnici!$K1296,".",","),IFERROR(NUMBERVALUE(CriteriTecnici!$K1296,",","."),0))),4)&amp;""),",",".")&amp;", "&amp;CHAR(34)&amp;"denominator"&amp;CHAR(34)&amp;": "&amp;SUBSTITUTE(TRIM(ROUND(IFERROR(CriteriTecnici!$L1296*1,IFERROR(NUMBERVALUE(CriteriTecnici!$L1296,".",","),IFERROR(NUMBERVALUE(CriteriTecnici!$L1296,",","."),0))),4)&amp;""),",",".")&amp;", "&amp;CHAR(34)&amp;"flag"&amp;CHAR(34)&amp;": "&amp;SUBSTITUTE(TRIM(ROUND(IFERROR(CriteriTecnici!$M1296*1,IFERROR(NUMBERVALUE(CriteriTecnici!$M1296,".",","),IFERROR(NUMBERVALUE(CriteriTecnici!$M1296,",","."),0))),4)&amp;""),",",".")&amp;", "&amp;CHAR(34)&amp;"rawScore"&amp;CHAR(34)&amp;": "&amp;SUBSTITUTE(TRIM(ROUND(IFERROR(CriteriTecnici!$O1296*1,IFERROR(NUMBERVALUE(CriteriTecnici!$O1296,".",","),IFERROR(NUMBERVALUE(CriteriTecnici!$O1296,",","."),0))),4)&amp;""),",",".")&amp;CHAR(125)&amp;IF(TRUE,",",""))</f>
        <v/>
      </c>
    </row>
    <row r="1517">
      <c r="A1517" s="38">
        <f>IF(CriteriTecnici!$A1297="","","    "&amp;CHAR(123)&amp;CHAR(34)&amp;"bidderId"&amp;CHAR(34)&amp;": "&amp;CHAR(34)&amp;SUBSTITUTE(CriteriTecnici!$A1297,CHAR(34),"'")&amp;CHAR(34)&amp;", "&amp;CHAR(34)&amp;"lotId"&amp;CHAR(34)&amp;": "&amp;CHAR(34)&amp;SUBSTITUTE(CriteriTecnici!$C1297,CHAR(34),"'")&amp;CHAR(34)&amp;", "&amp;CHAR(34)&amp;"criterionId"&amp;CHAR(34)&amp;": "&amp;CHAR(34)&amp;SUBSTITUTE(CriteriTecnici!$D1297,CHAR(34),"'")&amp;CHAR(34)&amp;", "&amp;CHAR(34)&amp;"kind"&amp;CHAR(34)&amp;": "&amp;CHAR(34)&amp;SUBSTITUTE(CriteriTecnici!$F1297,CHAR(34),"'")&amp;CHAR(34)&amp;", "&amp;CHAR(34)&amp;"value"&amp;CHAR(34)&amp;": "&amp;SUBSTITUTE(TRIM(ROUND(IFERROR(CriteriTecnici!$N1297*1,IFERROR(NUMBERVALUE(CriteriTecnici!$N1297,".",","),IFERROR(NUMBERVALUE(CriteriTecnici!$N1297,",","."),0))),4)&amp;""),",",".")&amp;", "&amp;CHAR(34)&amp;"numerator"&amp;CHAR(34)&amp;": "&amp;SUBSTITUTE(TRIM(ROUND(IFERROR(CriteriTecnici!$K1297*1,IFERROR(NUMBERVALUE(CriteriTecnici!$K1297,".",","),IFERROR(NUMBERVALUE(CriteriTecnici!$K1297,",","."),0))),4)&amp;""),",",".")&amp;", "&amp;CHAR(34)&amp;"denominator"&amp;CHAR(34)&amp;": "&amp;SUBSTITUTE(TRIM(ROUND(IFERROR(CriteriTecnici!$L1297*1,IFERROR(NUMBERVALUE(CriteriTecnici!$L1297,".",","),IFERROR(NUMBERVALUE(CriteriTecnici!$L1297,",","."),0))),4)&amp;""),",",".")&amp;", "&amp;CHAR(34)&amp;"flag"&amp;CHAR(34)&amp;": "&amp;SUBSTITUTE(TRIM(ROUND(IFERROR(CriteriTecnici!$M1297*1,IFERROR(NUMBERVALUE(CriteriTecnici!$M1297,".",","),IFERROR(NUMBERVALUE(CriteriTecnici!$M1297,",","."),0))),4)&amp;""),",",".")&amp;", "&amp;CHAR(34)&amp;"rawScore"&amp;CHAR(34)&amp;": "&amp;SUBSTITUTE(TRIM(ROUND(IFERROR(CriteriTecnici!$O1297*1,IFERROR(NUMBERVALUE(CriteriTecnici!$O1297,".",","),IFERROR(NUMBERVALUE(CriteriTecnici!$O1297,",","."),0))),4)&amp;""),",",".")&amp;CHAR(125)&amp;IF(TRUE,",",""))</f>
        <v/>
      </c>
    </row>
    <row r="1518">
      <c r="A1518" s="38">
        <f>IF(CriteriTecnici!$A1298="","","    "&amp;CHAR(123)&amp;CHAR(34)&amp;"bidderId"&amp;CHAR(34)&amp;": "&amp;CHAR(34)&amp;SUBSTITUTE(CriteriTecnici!$A1298,CHAR(34),"'")&amp;CHAR(34)&amp;", "&amp;CHAR(34)&amp;"lotId"&amp;CHAR(34)&amp;": "&amp;CHAR(34)&amp;SUBSTITUTE(CriteriTecnici!$C1298,CHAR(34),"'")&amp;CHAR(34)&amp;", "&amp;CHAR(34)&amp;"criterionId"&amp;CHAR(34)&amp;": "&amp;CHAR(34)&amp;SUBSTITUTE(CriteriTecnici!$D1298,CHAR(34),"'")&amp;CHAR(34)&amp;", "&amp;CHAR(34)&amp;"kind"&amp;CHAR(34)&amp;": "&amp;CHAR(34)&amp;SUBSTITUTE(CriteriTecnici!$F1298,CHAR(34),"'")&amp;CHAR(34)&amp;", "&amp;CHAR(34)&amp;"value"&amp;CHAR(34)&amp;": "&amp;SUBSTITUTE(TRIM(ROUND(IFERROR(CriteriTecnici!$N1298*1,IFERROR(NUMBERVALUE(CriteriTecnici!$N1298,".",","),IFERROR(NUMBERVALUE(CriteriTecnici!$N1298,",","."),0))),4)&amp;""),",",".")&amp;", "&amp;CHAR(34)&amp;"numerator"&amp;CHAR(34)&amp;": "&amp;SUBSTITUTE(TRIM(ROUND(IFERROR(CriteriTecnici!$K1298*1,IFERROR(NUMBERVALUE(CriteriTecnici!$K1298,".",","),IFERROR(NUMBERVALUE(CriteriTecnici!$K1298,",","."),0))),4)&amp;""),",",".")&amp;", "&amp;CHAR(34)&amp;"denominator"&amp;CHAR(34)&amp;": "&amp;SUBSTITUTE(TRIM(ROUND(IFERROR(CriteriTecnici!$L1298*1,IFERROR(NUMBERVALUE(CriteriTecnici!$L1298,".",","),IFERROR(NUMBERVALUE(CriteriTecnici!$L1298,",","."),0))),4)&amp;""),",",".")&amp;", "&amp;CHAR(34)&amp;"flag"&amp;CHAR(34)&amp;": "&amp;SUBSTITUTE(TRIM(ROUND(IFERROR(CriteriTecnici!$M1298*1,IFERROR(NUMBERVALUE(CriteriTecnici!$M1298,".",","),IFERROR(NUMBERVALUE(CriteriTecnici!$M1298,",","."),0))),4)&amp;""),",",".")&amp;", "&amp;CHAR(34)&amp;"rawScore"&amp;CHAR(34)&amp;": "&amp;SUBSTITUTE(TRIM(ROUND(IFERROR(CriteriTecnici!$O1298*1,IFERROR(NUMBERVALUE(CriteriTecnici!$O1298,".",","),IFERROR(NUMBERVALUE(CriteriTecnici!$O1298,",","."),0))),4)&amp;""),",",".")&amp;CHAR(125)&amp;IF(TRUE,",",""))</f>
        <v/>
      </c>
    </row>
    <row r="1519">
      <c r="A1519" s="38">
        <f>IF(CriteriTecnici!$A1299="","","    "&amp;CHAR(123)&amp;CHAR(34)&amp;"bidderId"&amp;CHAR(34)&amp;": "&amp;CHAR(34)&amp;SUBSTITUTE(CriteriTecnici!$A1299,CHAR(34),"'")&amp;CHAR(34)&amp;", "&amp;CHAR(34)&amp;"lotId"&amp;CHAR(34)&amp;": "&amp;CHAR(34)&amp;SUBSTITUTE(CriteriTecnici!$C1299,CHAR(34),"'")&amp;CHAR(34)&amp;", "&amp;CHAR(34)&amp;"criterionId"&amp;CHAR(34)&amp;": "&amp;CHAR(34)&amp;SUBSTITUTE(CriteriTecnici!$D1299,CHAR(34),"'")&amp;CHAR(34)&amp;", "&amp;CHAR(34)&amp;"kind"&amp;CHAR(34)&amp;": "&amp;CHAR(34)&amp;SUBSTITUTE(CriteriTecnici!$F1299,CHAR(34),"'")&amp;CHAR(34)&amp;", "&amp;CHAR(34)&amp;"value"&amp;CHAR(34)&amp;": "&amp;SUBSTITUTE(TRIM(ROUND(IFERROR(CriteriTecnici!$N1299*1,IFERROR(NUMBERVALUE(CriteriTecnici!$N1299,".",","),IFERROR(NUMBERVALUE(CriteriTecnici!$N1299,",","."),0))),4)&amp;""),",",".")&amp;", "&amp;CHAR(34)&amp;"numerator"&amp;CHAR(34)&amp;": "&amp;SUBSTITUTE(TRIM(ROUND(IFERROR(CriteriTecnici!$K1299*1,IFERROR(NUMBERVALUE(CriteriTecnici!$K1299,".",","),IFERROR(NUMBERVALUE(CriteriTecnici!$K1299,",","."),0))),4)&amp;""),",",".")&amp;", "&amp;CHAR(34)&amp;"denominator"&amp;CHAR(34)&amp;": "&amp;SUBSTITUTE(TRIM(ROUND(IFERROR(CriteriTecnici!$L1299*1,IFERROR(NUMBERVALUE(CriteriTecnici!$L1299,".",","),IFERROR(NUMBERVALUE(CriteriTecnici!$L1299,",","."),0))),4)&amp;""),",",".")&amp;", "&amp;CHAR(34)&amp;"flag"&amp;CHAR(34)&amp;": "&amp;SUBSTITUTE(TRIM(ROUND(IFERROR(CriteriTecnici!$M1299*1,IFERROR(NUMBERVALUE(CriteriTecnici!$M1299,".",","),IFERROR(NUMBERVALUE(CriteriTecnici!$M1299,",","."),0))),4)&amp;""),",",".")&amp;", "&amp;CHAR(34)&amp;"rawScore"&amp;CHAR(34)&amp;": "&amp;SUBSTITUTE(TRIM(ROUND(IFERROR(CriteriTecnici!$O1299*1,IFERROR(NUMBERVALUE(CriteriTecnici!$O1299,".",","),IFERROR(NUMBERVALUE(CriteriTecnici!$O1299,",","."),0))),4)&amp;""),",",".")&amp;CHAR(125)&amp;IF(TRUE,",",""))</f>
        <v/>
      </c>
    </row>
    <row r="1520">
      <c r="A1520" s="38">
        <f>IF(CriteriTecnici!$A1300="","","    "&amp;CHAR(123)&amp;CHAR(34)&amp;"bidderId"&amp;CHAR(34)&amp;": "&amp;CHAR(34)&amp;SUBSTITUTE(CriteriTecnici!$A1300,CHAR(34),"'")&amp;CHAR(34)&amp;", "&amp;CHAR(34)&amp;"lotId"&amp;CHAR(34)&amp;": "&amp;CHAR(34)&amp;SUBSTITUTE(CriteriTecnici!$C1300,CHAR(34),"'")&amp;CHAR(34)&amp;", "&amp;CHAR(34)&amp;"criterionId"&amp;CHAR(34)&amp;": "&amp;CHAR(34)&amp;SUBSTITUTE(CriteriTecnici!$D1300,CHAR(34),"'")&amp;CHAR(34)&amp;", "&amp;CHAR(34)&amp;"kind"&amp;CHAR(34)&amp;": "&amp;CHAR(34)&amp;SUBSTITUTE(CriteriTecnici!$F1300,CHAR(34),"'")&amp;CHAR(34)&amp;", "&amp;CHAR(34)&amp;"value"&amp;CHAR(34)&amp;": "&amp;SUBSTITUTE(TRIM(ROUND(IFERROR(CriteriTecnici!$N1300*1,IFERROR(NUMBERVALUE(CriteriTecnici!$N1300,".",","),IFERROR(NUMBERVALUE(CriteriTecnici!$N1300,",","."),0))),4)&amp;""),",",".")&amp;", "&amp;CHAR(34)&amp;"numerator"&amp;CHAR(34)&amp;": "&amp;SUBSTITUTE(TRIM(ROUND(IFERROR(CriteriTecnici!$K1300*1,IFERROR(NUMBERVALUE(CriteriTecnici!$K1300,".",","),IFERROR(NUMBERVALUE(CriteriTecnici!$K1300,",","."),0))),4)&amp;""),",",".")&amp;", "&amp;CHAR(34)&amp;"denominator"&amp;CHAR(34)&amp;": "&amp;SUBSTITUTE(TRIM(ROUND(IFERROR(CriteriTecnici!$L1300*1,IFERROR(NUMBERVALUE(CriteriTecnici!$L1300,".",","),IFERROR(NUMBERVALUE(CriteriTecnici!$L1300,",","."),0))),4)&amp;""),",",".")&amp;", "&amp;CHAR(34)&amp;"flag"&amp;CHAR(34)&amp;": "&amp;SUBSTITUTE(TRIM(ROUND(IFERROR(CriteriTecnici!$M1300*1,IFERROR(NUMBERVALUE(CriteriTecnici!$M1300,".",","),IFERROR(NUMBERVALUE(CriteriTecnici!$M1300,",","."),0))),4)&amp;""),",",".")&amp;", "&amp;CHAR(34)&amp;"rawScore"&amp;CHAR(34)&amp;": "&amp;SUBSTITUTE(TRIM(ROUND(IFERROR(CriteriTecnici!$O1300*1,IFERROR(NUMBERVALUE(CriteriTecnici!$O1300,".",","),IFERROR(NUMBERVALUE(CriteriTecnici!$O1300,",","."),0))),4)&amp;""),",",".")&amp;CHAR(125)&amp;IF(TRUE,",",""))</f>
        <v/>
      </c>
    </row>
    <row r="1521">
      <c r="A1521" s="38">
        <f>IF(CriteriTecnici!$A1301="","","    "&amp;CHAR(123)&amp;CHAR(34)&amp;"bidderId"&amp;CHAR(34)&amp;": "&amp;CHAR(34)&amp;SUBSTITUTE(CriteriTecnici!$A1301,CHAR(34),"'")&amp;CHAR(34)&amp;", "&amp;CHAR(34)&amp;"lotId"&amp;CHAR(34)&amp;": "&amp;CHAR(34)&amp;SUBSTITUTE(CriteriTecnici!$C1301,CHAR(34),"'")&amp;CHAR(34)&amp;", "&amp;CHAR(34)&amp;"criterionId"&amp;CHAR(34)&amp;": "&amp;CHAR(34)&amp;SUBSTITUTE(CriteriTecnici!$D1301,CHAR(34),"'")&amp;CHAR(34)&amp;", "&amp;CHAR(34)&amp;"kind"&amp;CHAR(34)&amp;": "&amp;CHAR(34)&amp;SUBSTITUTE(CriteriTecnici!$F1301,CHAR(34),"'")&amp;CHAR(34)&amp;", "&amp;CHAR(34)&amp;"value"&amp;CHAR(34)&amp;": "&amp;SUBSTITUTE(TRIM(ROUND(IFERROR(CriteriTecnici!$N1301*1,IFERROR(NUMBERVALUE(CriteriTecnici!$N1301,".",","),IFERROR(NUMBERVALUE(CriteriTecnici!$N1301,",","."),0))),4)&amp;""),",",".")&amp;", "&amp;CHAR(34)&amp;"numerator"&amp;CHAR(34)&amp;": "&amp;SUBSTITUTE(TRIM(ROUND(IFERROR(CriteriTecnici!$K1301*1,IFERROR(NUMBERVALUE(CriteriTecnici!$K1301,".",","),IFERROR(NUMBERVALUE(CriteriTecnici!$K1301,",","."),0))),4)&amp;""),",",".")&amp;", "&amp;CHAR(34)&amp;"denominator"&amp;CHAR(34)&amp;": "&amp;SUBSTITUTE(TRIM(ROUND(IFERROR(CriteriTecnici!$L1301*1,IFERROR(NUMBERVALUE(CriteriTecnici!$L1301,".",","),IFERROR(NUMBERVALUE(CriteriTecnici!$L1301,",","."),0))),4)&amp;""),",",".")&amp;", "&amp;CHAR(34)&amp;"flag"&amp;CHAR(34)&amp;": "&amp;SUBSTITUTE(TRIM(ROUND(IFERROR(CriteriTecnici!$M1301*1,IFERROR(NUMBERVALUE(CriteriTecnici!$M1301,".",","),IFERROR(NUMBERVALUE(CriteriTecnici!$M1301,",","."),0))),4)&amp;""),",",".")&amp;", "&amp;CHAR(34)&amp;"rawScore"&amp;CHAR(34)&amp;": "&amp;SUBSTITUTE(TRIM(ROUND(IFERROR(CriteriTecnici!$O1301*1,IFERROR(NUMBERVALUE(CriteriTecnici!$O1301,".",","),IFERROR(NUMBERVALUE(CriteriTecnici!$O1301,",","."),0))),4)&amp;""),",",".")&amp;CHAR(125)&amp;IF(TRUE,",",""))</f>
        <v/>
      </c>
    </row>
    <row r="1522">
      <c r="A1522" s="38">
        <f>IF(CriteriTecnici!$A1302="","","    "&amp;CHAR(123)&amp;CHAR(34)&amp;"bidderId"&amp;CHAR(34)&amp;": "&amp;CHAR(34)&amp;SUBSTITUTE(CriteriTecnici!$A1302,CHAR(34),"'")&amp;CHAR(34)&amp;", "&amp;CHAR(34)&amp;"lotId"&amp;CHAR(34)&amp;": "&amp;CHAR(34)&amp;SUBSTITUTE(CriteriTecnici!$C1302,CHAR(34),"'")&amp;CHAR(34)&amp;", "&amp;CHAR(34)&amp;"criterionId"&amp;CHAR(34)&amp;": "&amp;CHAR(34)&amp;SUBSTITUTE(CriteriTecnici!$D1302,CHAR(34),"'")&amp;CHAR(34)&amp;", "&amp;CHAR(34)&amp;"kind"&amp;CHAR(34)&amp;": "&amp;CHAR(34)&amp;SUBSTITUTE(CriteriTecnici!$F1302,CHAR(34),"'")&amp;CHAR(34)&amp;", "&amp;CHAR(34)&amp;"value"&amp;CHAR(34)&amp;": "&amp;SUBSTITUTE(TRIM(ROUND(IFERROR(CriteriTecnici!$N1302*1,IFERROR(NUMBERVALUE(CriteriTecnici!$N1302,".",","),IFERROR(NUMBERVALUE(CriteriTecnici!$N1302,",","."),0))),4)&amp;""),",",".")&amp;", "&amp;CHAR(34)&amp;"numerator"&amp;CHAR(34)&amp;": "&amp;SUBSTITUTE(TRIM(ROUND(IFERROR(CriteriTecnici!$K1302*1,IFERROR(NUMBERVALUE(CriteriTecnici!$K1302,".",","),IFERROR(NUMBERVALUE(CriteriTecnici!$K1302,",","."),0))),4)&amp;""),",",".")&amp;", "&amp;CHAR(34)&amp;"denominator"&amp;CHAR(34)&amp;": "&amp;SUBSTITUTE(TRIM(ROUND(IFERROR(CriteriTecnici!$L1302*1,IFERROR(NUMBERVALUE(CriteriTecnici!$L1302,".",","),IFERROR(NUMBERVALUE(CriteriTecnici!$L1302,",","."),0))),4)&amp;""),",",".")&amp;", "&amp;CHAR(34)&amp;"flag"&amp;CHAR(34)&amp;": "&amp;SUBSTITUTE(TRIM(ROUND(IFERROR(CriteriTecnici!$M1302*1,IFERROR(NUMBERVALUE(CriteriTecnici!$M1302,".",","),IFERROR(NUMBERVALUE(CriteriTecnici!$M1302,",","."),0))),4)&amp;""),",",".")&amp;", "&amp;CHAR(34)&amp;"rawScore"&amp;CHAR(34)&amp;": "&amp;SUBSTITUTE(TRIM(ROUND(IFERROR(CriteriTecnici!$O1302*1,IFERROR(NUMBERVALUE(CriteriTecnici!$O1302,".",","),IFERROR(NUMBERVALUE(CriteriTecnici!$O1302,",","."),0))),4)&amp;""),",",".")&amp;CHAR(125)&amp;IF(TRUE,",",""))</f>
        <v/>
      </c>
    </row>
    <row r="1523">
      <c r="A1523" s="38">
        <f>IF(CriteriTecnici!$A1303="","","    "&amp;CHAR(123)&amp;CHAR(34)&amp;"bidderId"&amp;CHAR(34)&amp;": "&amp;CHAR(34)&amp;SUBSTITUTE(CriteriTecnici!$A1303,CHAR(34),"'")&amp;CHAR(34)&amp;", "&amp;CHAR(34)&amp;"lotId"&amp;CHAR(34)&amp;": "&amp;CHAR(34)&amp;SUBSTITUTE(CriteriTecnici!$C1303,CHAR(34),"'")&amp;CHAR(34)&amp;", "&amp;CHAR(34)&amp;"criterionId"&amp;CHAR(34)&amp;": "&amp;CHAR(34)&amp;SUBSTITUTE(CriteriTecnici!$D1303,CHAR(34),"'")&amp;CHAR(34)&amp;", "&amp;CHAR(34)&amp;"kind"&amp;CHAR(34)&amp;": "&amp;CHAR(34)&amp;SUBSTITUTE(CriteriTecnici!$F1303,CHAR(34),"'")&amp;CHAR(34)&amp;", "&amp;CHAR(34)&amp;"value"&amp;CHAR(34)&amp;": "&amp;SUBSTITUTE(TRIM(ROUND(IFERROR(CriteriTecnici!$N1303*1,IFERROR(NUMBERVALUE(CriteriTecnici!$N1303,".",","),IFERROR(NUMBERVALUE(CriteriTecnici!$N1303,",","."),0))),4)&amp;""),",",".")&amp;", "&amp;CHAR(34)&amp;"numerator"&amp;CHAR(34)&amp;": "&amp;SUBSTITUTE(TRIM(ROUND(IFERROR(CriteriTecnici!$K1303*1,IFERROR(NUMBERVALUE(CriteriTecnici!$K1303,".",","),IFERROR(NUMBERVALUE(CriteriTecnici!$K1303,",","."),0))),4)&amp;""),",",".")&amp;", "&amp;CHAR(34)&amp;"denominator"&amp;CHAR(34)&amp;": "&amp;SUBSTITUTE(TRIM(ROUND(IFERROR(CriteriTecnici!$L1303*1,IFERROR(NUMBERVALUE(CriteriTecnici!$L1303,".",","),IFERROR(NUMBERVALUE(CriteriTecnici!$L1303,",","."),0))),4)&amp;""),",",".")&amp;", "&amp;CHAR(34)&amp;"flag"&amp;CHAR(34)&amp;": "&amp;SUBSTITUTE(TRIM(ROUND(IFERROR(CriteriTecnici!$M1303*1,IFERROR(NUMBERVALUE(CriteriTecnici!$M1303,".",","),IFERROR(NUMBERVALUE(CriteriTecnici!$M1303,",","."),0))),4)&amp;""),",",".")&amp;", "&amp;CHAR(34)&amp;"rawScore"&amp;CHAR(34)&amp;": "&amp;SUBSTITUTE(TRIM(ROUND(IFERROR(CriteriTecnici!$O1303*1,IFERROR(NUMBERVALUE(CriteriTecnici!$O1303,".",","),IFERROR(NUMBERVALUE(CriteriTecnici!$O1303,",","."),0))),4)&amp;""),",",".")&amp;CHAR(125)&amp;IF(TRUE,",",""))</f>
        <v/>
      </c>
    </row>
    <row r="1524">
      <c r="A1524" s="38">
        <f>IF(CriteriTecnici!$A1304="","","    "&amp;CHAR(123)&amp;CHAR(34)&amp;"bidderId"&amp;CHAR(34)&amp;": "&amp;CHAR(34)&amp;SUBSTITUTE(CriteriTecnici!$A1304,CHAR(34),"'")&amp;CHAR(34)&amp;", "&amp;CHAR(34)&amp;"lotId"&amp;CHAR(34)&amp;": "&amp;CHAR(34)&amp;SUBSTITUTE(CriteriTecnici!$C1304,CHAR(34),"'")&amp;CHAR(34)&amp;", "&amp;CHAR(34)&amp;"criterionId"&amp;CHAR(34)&amp;": "&amp;CHAR(34)&amp;SUBSTITUTE(CriteriTecnici!$D1304,CHAR(34),"'")&amp;CHAR(34)&amp;", "&amp;CHAR(34)&amp;"kind"&amp;CHAR(34)&amp;": "&amp;CHAR(34)&amp;SUBSTITUTE(CriteriTecnici!$F1304,CHAR(34),"'")&amp;CHAR(34)&amp;", "&amp;CHAR(34)&amp;"value"&amp;CHAR(34)&amp;": "&amp;SUBSTITUTE(TRIM(ROUND(IFERROR(CriteriTecnici!$N1304*1,IFERROR(NUMBERVALUE(CriteriTecnici!$N1304,".",","),IFERROR(NUMBERVALUE(CriteriTecnici!$N1304,",","."),0))),4)&amp;""),",",".")&amp;", "&amp;CHAR(34)&amp;"numerator"&amp;CHAR(34)&amp;": "&amp;SUBSTITUTE(TRIM(ROUND(IFERROR(CriteriTecnici!$K1304*1,IFERROR(NUMBERVALUE(CriteriTecnici!$K1304,".",","),IFERROR(NUMBERVALUE(CriteriTecnici!$K1304,",","."),0))),4)&amp;""),",",".")&amp;", "&amp;CHAR(34)&amp;"denominator"&amp;CHAR(34)&amp;": "&amp;SUBSTITUTE(TRIM(ROUND(IFERROR(CriteriTecnici!$L1304*1,IFERROR(NUMBERVALUE(CriteriTecnici!$L1304,".",","),IFERROR(NUMBERVALUE(CriteriTecnici!$L1304,",","."),0))),4)&amp;""),",",".")&amp;", "&amp;CHAR(34)&amp;"flag"&amp;CHAR(34)&amp;": "&amp;SUBSTITUTE(TRIM(ROUND(IFERROR(CriteriTecnici!$M1304*1,IFERROR(NUMBERVALUE(CriteriTecnici!$M1304,".",","),IFERROR(NUMBERVALUE(CriteriTecnici!$M1304,",","."),0))),4)&amp;""),",",".")&amp;", "&amp;CHAR(34)&amp;"rawScore"&amp;CHAR(34)&amp;": "&amp;SUBSTITUTE(TRIM(ROUND(IFERROR(CriteriTecnici!$O1304*1,IFERROR(NUMBERVALUE(CriteriTecnici!$O1304,".",","),IFERROR(NUMBERVALUE(CriteriTecnici!$O1304,",","."),0))),4)&amp;""),",",".")&amp;CHAR(125)&amp;IF(TRUE,",",""))</f>
        <v/>
      </c>
    </row>
    <row r="1525">
      <c r="A1525" s="38">
        <f>IF(CriteriTecnici!$A1305="","","    "&amp;CHAR(123)&amp;CHAR(34)&amp;"bidderId"&amp;CHAR(34)&amp;": "&amp;CHAR(34)&amp;SUBSTITUTE(CriteriTecnici!$A1305,CHAR(34),"'")&amp;CHAR(34)&amp;", "&amp;CHAR(34)&amp;"lotId"&amp;CHAR(34)&amp;": "&amp;CHAR(34)&amp;SUBSTITUTE(CriteriTecnici!$C1305,CHAR(34),"'")&amp;CHAR(34)&amp;", "&amp;CHAR(34)&amp;"criterionId"&amp;CHAR(34)&amp;": "&amp;CHAR(34)&amp;SUBSTITUTE(CriteriTecnici!$D1305,CHAR(34),"'")&amp;CHAR(34)&amp;", "&amp;CHAR(34)&amp;"kind"&amp;CHAR(34)&amp;": "&amp;CHAR(34)&amp;SUBSTITUTE(CriteriTecnici!$F1305,CHAR(34),"'")&amp;CHAR(34)&amp;", "&amp;CHAR(34)&amp;"value"&amp;CHAR(34)&amp;": "&amp;SUBSTITUTE(TRIM(ROUND(IFERROR(CriteriTecnici!$N1305*1,IFERROR(NUMBERVALUE(CriteriTecnici!$N1305,".",","),IFERROR(NUMBERVALUE(CriteriTecnici!$N1305,",","."),0))),4)&amp;""),",",".")&amp;", "&amp;CHAR(34)&amp;"numerator"&amp;CHAR(34)&amp;": "&amp;SUBSTITUTE(TRIM(ROUND(IFERROR(CriteriTecnici!$K1305*1,IFERROR(NUMBERVALUE(CriteriTecnici!$K1305,".",","),IFERROR(NUMBERVALUE(CriteriTecnici!$K1305,",","."),0))),4)&amp;""),",",".")&amp;", "&amp;CHAR(34)&amp;"denominator"&amp;CHAR(34)&amp;": "&amp;SUBSTITUTE(TRIM(ROUND(IFERROR(CriteriTecnici!$L1305*1,IFERROR(NUMBERVALUE(CriteriTecnici!$L1305,".",","),IFERROR(NUMBERVALUE(CriteriTecnici!$L1305,",","."),0))),4)&amp;""),",",".")&amp;", "&amp;CHAR(34)&amp;"flag"&amp;CHAR(34)&amp;": "&amp;SUBSTITUTE(TRIM(ROUND(IFERROR(CriteriTecnici!$M1305*1,IFERROR(NUMBERVALUE(CriteriTecnici!$M1305,".",","),IFERROR(NUMBERVALUE(CriteriTecnici!$M1305,",","."),0))),4)&amp;""),",",".")&amp;", "&amp;CHAR(34)&amp;"rawScore"&amp;CHAR(34)&amp;": "&amp;SUBSTITUTE(TRIM(ROUND(IFERROR(CriteriTecnici!$O1305*1,IFERROR(NUMBERVALUE(CriteriTecnici!$O1305,".",","),IFERROR(NUMBERVALUE(CriteriTecnici!$O1305,",","."),0))),4)&amp;""),",",".")&amp;CHAR(125)&amp;IF(TRUE,",",""))</f>
        <v/>
      </c>
    </row>
    <row r="1526">
      <c r="A1526" s="38">
        <f>IF(CriteriTecnici!$A1306="","","    "&amp;CHAR(123)&amp;CHAR(34)&amp;"bidderId"&amp;CHAR(34)&amp;": "&amp;CHAR(34)&amp;SUBSTITUTE(CriteriTecnici!$A1306,CHAR(34),"'")&amp;CHAR(34)&amp;", "&amp;CHAR(34)&amp;"lotId"&amp;CHAR(34)&amp;": "&amp;CHAR(34)&amp;SUBSTITUTE(CriteriTecnici!$C1306,CHAR(34),"'")&amp;CHAR(34)&amp;", "&amp;CHAR(34)&amp;"criterionId"&amp;CHAR(34)&amp;": "&amp;CHAR(34)&amp;SUBSTITUTE(CriteriTecnici!$D1306,CHAR(34),"'")&amp;CHAR(34)&amp;", "&amp;CHAR(34)&amp;"kind"&amp;CHAR(34)&amp;": "&amp;CHAR(34)&amp;SUBSTITUTE(CriteriTecnici!$F1306,CHAR(34),"'")&amp;CHAR(34)&amp;", "&amp;CHAR(34)&amp;"value"&amp;CHAR(34)&amp;": "&amp;SUBSTITUTE(TRIM(ROUND(IFERROR(CriteriTecnici!$N1306*1,IFERROR(NUMBERVALUE(CriteriTecnici!$N1306,".",","),IFERROR(NUMBERVALUE(CriteriTecnici!$N1306,",","."),0))),4)&amp;""),",",".")&amp;", "&amp;CHAR(34)&amp;"numerator"&amp;CHAR(34)&amp;": "&amp;SUBSTITUTE(TRIM(ROUND(IFERROR(CriteriTecnici!$K1306*1,IFERROR(NUMBERVALUE(CriteriTecnici!$K1306,".",","),IFERROR(NUMBERVALUE(CriteriTecnici!$K1306,",","."),0))),4)&amp;""),",",".")&amp;", "&amp;CHAR(34)&amp;"denominator"&amp;CHAR(34)&amp;": "&amp;SUBSTITUTE(TRIM(ROUND(IFERROR(CriteriTecnici!$L1306*1,IFERROR(NUMBERVALUE(CriteriTecnici!$L1306,".",","),IFERROR(NUMBERVALUE(CriteriTecnici!$L1306,",","."),0))),4)&amp;""),",",".")&amp;", "&amp;CHAR(34)&amp;"flag"&amp;CHAR(34)&amp;": "&amp;SUBSTITUTE(TRIM(ROUND(IFERROR(CriteriTecnici!$M1306*1,IFERROR(NUMBERVALUE(CriteriTecnici!$M1306,".",","),IFERROR(NUMBERVALUE(CriteriTecnici!$M1306,",","."),0))),4)&amp;""),",",".")&amp;", "&amp;CHAR(34)&amp;"rawScore"&amp;CHAR(34)&amp;": "&amp;SUBSTITUTE(TRIM(ROUND(IFERROR(CriteriTecnici!$O1306*1,IFERROR(NUMBERVALUE(CriteriTecnici!$O1306,".",","),IFERROR(NUMBERVALUE(CriteriTecnici!$O1306,",","."),0))),4)&amp;""),",",".")&amp;CHAR(125)&amp;IF(COUNTA(Offerte!$A44:$A$200)&gt;0,",",""))</f>
        <v/>
      </c>
    </row>
    <row r="1527">
      <c r="A1527" s="38">
        <f>IF(CriteriTecnici!$A1307="","","    "&amp;CHAR(123)&amp;CHAR(34)&amp;"bidderId"&amp;CHAR(34)&amp;": "&amp;CHAR(34)&amp;SUBSTITUTE(CriteriTecnici!$A1307,CHAR(34),"'")&amp;CHAR(34)&amp;", "&amp;CHAR(34)&amp;"lotId"&amp;CHAR(34)&amp;": "&amp;CHAR(34)&amp;SUBSTITUTE(CriteriTecnici!$C1307,CHAR(34),"'")&amp;CHAR(34)&amp;", "&amp;CHAR(34)&amp;"criterionId"&amp;CHAR(34)&amp;": "&amp;CHAR(34)&amp;SUBSTITUTE(CriteriTecnici!$D1307,CHAR(34),"'")&amp;CHAR(34)&amp;", "&amp;CHAR(34)&amp;"kind"&amp;CHAR(34)&amp;": "&amp;CHAR(34)&amp;SUBSTITUTE(CriteriTecnici!$F1307,CHAR(34),"'")&amp;CHAR(34)&amp;", "&amp;CHAR(34)&amp;"value"&amp;CHAR(34)&amp;": "&amp;SUBSTITUTE(TRIM(ROUND(IFERROR(CriteriTecnici!$N1307*1,IFERROR(NUMBERVALUE(CriteriTecnici!$N1307,".",","),IFERROR(NUMBERVALUE(CriteriTecnici!$N1307,",","."),0))),4)&amp;""),",",".")&amp;", "&amp;CHAR(34)&amp;"numerator"&amp;CHAR(34)&amp;": "&amp;SUBSTITUTE(TRIM(ROUND(IFERROR(CriteriTecnici!$K1307*1,IFERROR(NUMBERVALUE(CriteriTecnici!$K1307,".",","),IFERROR(NUMBERVALUE(CriteriTecnici!$K1307,",","."),0))),4)&amp;""),",",".")&amp;", "&amp;CHAR(34)&amp;"denominator"&amp;CHAR(34)&amp;": "&amp;SUBSTITUTE(TRIM(ROUND(IFERROR(CriteriTecnici!$L1307*1,IFERROR(NUMBERVALUE(CriteriTecnici!$L1307,".",","),IFERROR(NUMBERVALUE(CriteriTecnici!$L1307,",","."),0))),4)&amp;""),",",".")&amp;", "&amp;CHAR(34)&amp;"flag"&amp;CHAR(34)&amp;": "&amp;SUBSTITUTE(TRIM(ROUND(IFERROR(CriteriTecnici!$M1307*1,IFERROR(NUMBERVALUE(CriteriTecnici!$M1307,".",","),IFERROR(NUMBERVALUE(CriteriTecnici!$M1307,",","."),0))),4)&amp;""),",",".")&amp;", "&amp;CHAR(34)&amp;"rawScore"&amp;CHAR(34)&amp;": "&amp;SUBSTITUTE(TRIM(ROUND(IFERROR(CriteriTecnici!$O1307*1,IFERROR(NUMBERVALUE(CriteriTecnici!$O1307,".",","),IFERROR(NUMBERVALUE(CriteriTecnici!$O1307,",","."),0))),4)&amp;""),",",".")&amp;CHAR(125)&amp;IF(TRUE,",",""))</f>
        <v/>
      </c>
    </row>
    <row r="1528">
      <c r="A1528" s="38">
        <f>IF(CriteriTecnici!$A1308="","","    "&amp;CHAR(123)&amp;CHAR(34)&amp;"bidderId"&amp;CHAR(34)&amp;": "&amp;CHAR(34)&amp;SUBSTITUTE(CriteriTecnici!$A1308,CHAR(34),"'")&amp;CHAR(34)&amp;", "&amp;CHAR(34)&amp;"lotId"&amp;CHAR(34)&amp;": "&amp;CHAR(34)&amp;SUBSTITUTE(CriteriTecnici!$C1308,CHAR(34),"'")&amp;CHAR(34)&amp;", "&amp;CHAR(34)&amp;"criterionId"&amp;CHAR(34)&amp;": "&amp;CHAR(34)&amp;SUBSTITUTE(CriteriTecnici!$D1308,CHAR(34),"'")&amp;CHAR(34)&amp;", "&amp;CHAR(34)&amp;"kind"&amp;CHAR(34)&amp;": "&amp;CHAR(34)&amp;SUBSTITUTE(CriteriTecnici!$F1308,CHAR(34),"'")&amp;CHAR(34)&amp;", "&amp;CHAR(34)&amp;"value"&amp;CHAR(34)&amp;": "&amp;SUBSTITUTE(TRIM(ROUND(IFERROR(CriteriTecnici!$N1308*1,IFERROR(NUMBERVALUE(CriteriTecnici!$N1308,".",","),IFERROR(NUMBERVALUE(CriteriTecnici!$N1308,",","."),0))),4)&amp;""),",",".")&amp;", "&amp;CHAR(34)&amp;"numerator"&amp;CHAR(34)&amp;": "&amp;SUBSTITUTE(TRIM(ROUND(IFERROR(CriteriTecnici!$K1308*1,IFERROR(NUMBERVALUE(CriteriTecnici!$K1308,".",","),IFERROR(NUMBERVALUE(CriteriTecnici!$K1308,",","."),0))),4)&amp;""),",",".")&amp;", "&amp;CHAR(34)&amp;"denominator"&amp;CHAR(34)&amp;": "&amp;SUBSTITUTE(TRIM(ROUND(IFERROR(CriteriTecnici!$L1308*1,IFERROR(NUMBERVALUE(CriteriTecnici!$L1308,".",","),IFERROR(NUMBERVALUE(CriteriTecnici!$L1308,",","."),0))),4)&amp;""),",",".")&amp;", "&amp;CHAR(34)&amp;"flag"&amp;CHAR(34)&amp;": "&amp;SUBSTITUTE(TRIM(ROUND(IFERROR(CriteriTecnici!$M1308*1,IFERROR(NUMBERVALUE(CriteriTecnici!$M1308,".",","),IFERROR(NUMBERVALUE(CriteriTecnici!$M1308,",","."),0))),4)&amp;""),",",".")&amp;", "&amp;CHAR(34)&amp;"rawScore"&amp;CHAR(34)&amp;": "&amp;SUBSTITUTE(TRIM(ROUND(IFERROR(CriteriTecnici!$O1308*1,IFERROR(NUMBERVALUE(CriteriTecnici!$O1308,".",","),IFERROR(NUMBERVALUE(CriteriTecnici!$O1308,",","."),0))),4)&amp;""),",",".")&amp;CHAR(125)&amp;IF(TRUE,",",""))</f>
        <v/>
      </c>
    </row>
    <row r="1529">
      <c r="A1529" s="38">
        <f>IF(CriteriTecnici!$A1309="","","    "&amp;CHAR(123)&amp;CHAR(34)&amp;"bidderId"&amp;CHAR(34)&amp;": "&amp;CHAR(34)&amp;SUBSTITUTE(CriteriTecnici!$A1309,CHAR(34),"'")&amp;CHAR(34)&amp;", "&amp;CHAR(34)&amp;"lotId"&amp;CHAR(34)&amp;": "&amp;CHAR(34)&amp;SUBSTITUTE(CriteriTecnici!$C1309,CHAR(34),"'")&amp;CHAR(34)&amp;", "&amp;CHAR(34)&amp;"criterionId"&amp;CHAR(34)&amp;": "&amp;CHAR(34)&amp;SUBSTITUTE(CriteriTecnici!$D1309,CHAR(34),"'")&amp;CHAR(34)&amp;", "&amp;CHAR(34)&amp;"kind"&amp;CHAR(34)&amp;": "&amp;CHAR(34)&amp;SUBSTITUTE(CriteriTecnici!$F1309,CHAR(34),"'")&amp;CHAR(34)&amp;", "&amp;CHAR(34)&amp;"value"&amp;CHAR(34)&amp;": "&amp;SUBSTITUTE(TRIM(ROUND(IFERROR(CriteriTecnici!$N1309*1,IFERROR(NUMBERVALUE(CriteriTecnici!$N1309,".",","),IFERROR(NUMBERVALUE(CriteriTecnici!$N1309,",","."),0))),4)&amp;""),",",".")&amp;", "&amp;CHAR(34)&amp;"numerator"&amp;CHAR(34)&amp;": "&amp;SUBSTITUTE(TRIM(ROUND(IFERROR(CriteriTecnici!$K1309*1,IFERROR(NUMBERVALUE(CriteriTecnici!$K1309,".",","),IFERROR(NUMBERVALUE(CriteriTecnici!$K1309,",","."),0))),4)&amp;""),",",".")&amp;", "&amp;CHAR(34)&amp;"denominator"&amp;CHAR(34)&amp;": "&amp;SUBSTITUTE(TRIM(ROUND(IFERROR(CriteriTecnici!$L1309*1,IFERROR(NUMBERVALUE(CriteriTecnici!$L1309,".",","),IFERROR(NUMBERVALUE(CriteriTecnici!$L1309,",","."),0))),4)&amp;""),",",".")&amp;", "&amp;CHAR(34)&amp;"flag"&amp;CHAR(34)&amp;": "&amp;SUBSTITUTE(TRIM(ROUND(IFERROR(CriteriTecnici!$M1309*1,IFERROR(NUMBERVALUE(CriteriTecnici!$M1309,".",","),IFERROR(NUMBERVALUE(CriteriTecnici!$M1309,",","."),0))),4)&amp;""),",",".")&amp;", "&amp;CHAR(34)&amp;"rawScore"&amp;CHAR(34)&amp;": "&amp;SUBSTITUTE(TRIM(ROUND(IFERROR(CriteriTecnici!$O1309*1,IFERROR(NUMBERVALUE(CriteriTecnici!$O1309,".",","),IFERROR(NUMBERVALUE(CriteriTecnici!$O1309,",","."),0))),4)&amp;""),",",".")&amp;CHAR(125)&amp;IF(TRUE,",",""))</f>
        <v/>
      </c>
    </row>
    <row r="1530">
      <c r="A1530" s="38">
        <f>IF(CriteriTecnici!$A1310="","","    "&amp;CHAR(123)&amp;CHAR(34)&amp;"bidderId"&amp;CHAR(34)&amp;": "&amp;CHAR(34)&amp;SUBSTITUTE(CriteriTecnici!$A1310,CHAR(34),"'")&amp;CHAR(34)&amp;", "&amp;CHAR(34)&amp;"lotId"&amp;CHAR(34)&amp;": "&amp;CHAR(34)&amp;SUBSTITUTE(CriteriTecnici!$C1310,CHAR(34),"'")&amp;CHAR(34)&amp;", "&amp;CHAR(34)&amp;"criterionId"&amp;CHAR(34)&amp;": "&amp;CHAR(34)&amp;SUBSTITUTE(CriteriTecnici!$D1310,CHAR(34),"'")&amp;CHAR(34)&amp;", "&amp;CHAR(34)&amp;"kind"&amp;CHAR(34)&amp;": "&amp;CHAR(34)&amp;SUBSTITUTE(CriteriTecnici!$F1310,CHAR(34),"'")&amp;CHAR(34)&amp;", "&amp;CHAR(34)&amp;"value"&amp;CHAR(34)&amp;": "&amp;SUBSTITUTE(TRIM(ROUND(IFERROR(CriteriTecnici!$N1310*1,IFERROR(NUMBERVALUE(CriteriTecnici!$N1310,".",","),IFERROR(NUMBERVALUE(CriteriTecnici!$N1310,",","."),0))),4)&amp;""),",",".")&amp;", "&amp;CHAR(34)&amp;"numerator"&amp;CHAR(34)&amp;": "&amp;SUBSTITUTE(TRIM(ROUND(IFERROR(CriteriTecnici!$K1310*1,IFERROR(NUMBERVALUE(CriteriTecnici!$K1310,".",","),IFERROR(NUMBERVALUE(CriteriTecnici!$K1310,",","."),0))),4)&amp;""),",",".")&amp;", "&amp;CHAR(34)&amp;"denominator"&amp;CHAR(34)&amp;": "&amp;SUBSTITUTE(TRIM(ROUND(IFERROR(CriteriTecnici!$L1310*1,IFERROR(NUMBERVALUE(CriteriTecnici!$L1310,".",","),IFERROR(NUMBERVALUE(CriteriTecnici!$L1310,",","."),0))),4)&amp;""),",",".")&amp;", "&amp;CHAR(34)&amp;"flag"&amp;CHAR(34)&amp;": "&amp;SUBSTITUTE(TRIM(ROUND(IFERROR(CriteriTecnici!$M1310*1,IFERROR(NUMBERVALUE(CriteriTecnici!$M1310,".",","),IFERROR(NUMBERVALUE(CriteriTecnici!$M1310,",","."),0))),4)&amp;""),",",".")&amp;", "&amp;CHAR(34)&amp;"rawScore"&amp;CHAR(34)&amp;": "&amp;SUBSTITUTE(TRIM(ROUND(IFERROR(CriteriTecnici!$O1310*1,IFERROR(NUMBERVALUE(CriteriTecnici!$O1310,".",","),IFERROR(NUMBERVALUE(CriteriTecnici!$O1310,",","."),0))),4)&amp;""),",",".")&amp;CHAR(125)&amp;IF(TRUE,",",""))</f>
        <v/>
      </c>
    </row>
    <row r="1531">
      <c r="A1531" s="38">
        <f>IF(CriteriTecnici!$A1311="","","    "&amp;CHAR(123)&amp;CHAR(34)&amp;"bidderId"&amp;CHAR(34)&amp;": "&amp;CHAR(34)&amp;SUBSTITUTE(CriteriTecnici!$A1311,CHAR(34),"'")&amp;CHAR(34)&amp;", "&amp;CHAR(34)&amp;"lotId"&amp;CHAR(34)&amp;": "&amp;CHAR(34)&amp;SUBSTITUTE(CriteriTecnici!$C1311,CHAR(34),"'")&amp;CHAR(34)&amp;", "&amp;CHAR(34)&amp;"criterionId"&amp;CHAR(34)&amp;": "&amp;CHAR(34)&amp;SUBSTITUTE(CriteriTecnici!$D1311,CHAR(34),"'")&amp;CHAR(34)&amp;", "&amp;CHAR(34)&amp;"kind"&amp;CHAR(34)&amp;": "&amp;CHAR(34)&amp;SUBSTITUTE(CriteriTecnici!$F1311,CHAR(34),"'")&amp;CHAR(34)&amp;", "&amp;CHAR(34)&amp;"value"&amp;CHAR(34)&amp;": "&amp;SUBSTITUTE(TRIM(ROUND(IFERROR(CriteriTecnici!$N1311*1,IFERROR(NUMBERVALUE(CriteriTecnici!$N1311,".",","),IFERROR(NUMBERVALUE(CriteriTecnici!$N1311,",","."),0))),4)&amp;""),",",".")&amp;", "&amp;CHAR(34)&amp;"numerator"&amp;CHAR(34)&amp;": "&amp;SUBSTITUTE(TRIM(ROUND(IFERROR(CriteriTecnici!$K1311*1,IFERROR(NUMBERVALUE(CriteriTecnici!$K1311,".",","),IFERROR(NUMBERVALUE(CriteriTecnici!$K1311,",","."),0))),4)&amp;""),",",".")&amp;", "&amp;CHAR(34)&amp;"denominator"&amp;CHAR(34)&amp;": "&amp;SUBSTITUTE(TRIM(ROUND(IFERROR(CriteriTecnici!$L1311*1,IFERROR(NUMBERVALUE(CriteriTecnici!$L1311,".",","),IFERROR(NUMBERVALUE(CriteriTecnici!$L1311,",","."),0))),4)&amp;""),",",".")&amp;", "&amp;CHAR(34)&amp;"flag"&amp;CHAR(34)&amp;": "&amp;SUBSTITUTE(TRIM(ROUND(IFERROR(CriteriTecnici!$M1311*1,IFERROR(NUMBERVALUE(CriteriTecnici!$M1311,".",","),IFERROR(NUMBERVALUE(CriteriTecnici!$M1311,",","."),0))),4)&amp;""),",",".")&amp;", "&amp;CHAR(34)&amp;"rawScore"&amp;CHAR(34)&amp;": "&amp;SUBSTITUTE(TRIM(ROUND(IFERROR(CriteriTecnici!$O1311*1,IFERROR(NUMBERVALUE(CriteriTecnici!$O1311,".",","),IFERROR(NUMBERVALUE(CriteriTecnici!$O1311,",","."),0))),4)&amp;""),",",".")&amp;CHAR(125)&amp;IF(TRUE,",",""))</f>
        <v/>
      </c>
    </row>
    <row r="1532">
      <c r="A1532" s="38">
        <f>IF(CriteriTecnici!$A1312="","","    "&amp;CHAR(123)&amp;CHAR(34)&amp;"bidderId"&amp;CHAR(34)&amp;": "&amp;CHAR(34)&amp;SUBSTITUTE(CriteriTecnici!$A1312,CHAR(34),"'")&amp;CHAR(34)&amp;", "&amp;CHAR(34)&amp;"lotId"&amp;CHAR(34)&amp;": "&amp;CHAR(34)&amp;SUBSTITUTE(CriteriTecnici!$C1312,CHAR(34),"'")&amp;CHAR(34)&amp;", "&amp;CHAR(34)&amp;"criterionId"&amp;CHAR(34)&amp;": "&amp;CHAR(34)&amp;SUBSTITUTE(CriteriTecnici!$D1312,CHAR(34),"'")&amp;CHAR(34)&amp;", "&amp;CHAR(34)&amp;"kind"&amp;CHAR(34)&amp;": "&amp;CHAR(34)&amp;SUBSTITUTE(CriteriTecnici!$F1312,CHAR(34),"'")&amp;CHAR(34)&amp;", "&amp;CHAR(34)&amp;"value"&amp;CHAR(34)&amp;": "&amp;SUBSTITUTE(TRIM(ROUND(IFERROR(CriteriTecnici!$N1312*1,IFERROR(NUMBERVALUE(CriteriTecnici!$N1312,".",","),IFERROR(NUMBERVALUE(CriteriTecnici!$N1312,",","."),0))),4)&amp;""),",",".")&amp;", "&amp;CHAR(34)&amp;"numerator"&amp;CHAR(34)&amp;": "&amp;SUBSTITUTE(TRIM(ROUND(IFERROR(CriteriTecnici!$K1312*1,IFERROR(NUMBERVALUE(CriteriTecnici!$K1312,".",","),IFERROR(NUMBERVALUE(CriteriTecnici!$K1312,",","."),0))),4)&amp;""),",",".")&amp;", "&amp;CHAR(34)&amp;"denominator"&amp;CHAR(34)&amp;": "&amp;SUBSTITUTE(TRIM(ROUND(IFERROR(CriteriTecnici!$L1312*1,IFERROR(NUMBERVALUE(CriteriTecnici!$L1312,".",","),IFERROR(NUMBERVALUE(CriteriTecnici!$L1312,",","."),0))),4)&amp;""),",",".")&amp;", "&amp;CHAR(34)&amp;"flag"&amp;CHAR(34)&amp;": "&amp;SUBSTITUTE(TRIM(ROUND(IFERROR(CriteriTecnici!$M1312*1,IFERROR(NUMBERVALUE(CriteriTecnici!$M1312,".",","),IFERROR(NUMBERVALUE(CriteriTecnici!$M1312,",","."),0))),4)&amp;""),",",".")&amp;", "&amp;CHAR(34)&amp;"rawScore"&amp;CHAR(34)&amp;": "&amp;SUBSTITUTE(TRIM(ROUND(IFERROR(CriteriTecnici!$O1312*1,IFERROR(NUMBERVALUE(CriteriTecnici!$O1312,".",","),IFERROR(NUMBERVALUE(CriteriTecnici!$O1312,",","."),0))),4)&amp;""),",",".")&amp;CHAR(125)&amp;IF(TRUE,",",""))</f>
        <v/>
      </c>
    </row>
    <row r="1533">
      <c r="A1533" s="38">
        <f>IF(CriteriTecnici!$A1313="","","    "&amp;CHAR(123)&amp;CHAR(34)&amp;"bidderId"&amp;CHAR(34)&amp;": "&amp;CHAR(34)&amp;SUBSTITUTE(CriteriTecnici!$A1313,CHAR(34),"'")&amp;CHAR(34)&amp;", "&amp;CHAR(34)&amp;"lotId"&amp;CHAR(34)&amp;": "&amp;CHAR(34)&amp;SUBSTITUTE(CriteriTecnici!$C1313,CHAR(34),"'")&amp;CHAR(34)&amp;", "&amp;CHAR(34)&amp;"criterionId"&amp;CHAR(34)&amp;": "&amp;CHAR(34)&amp;SUBSTITUTE(CriteriTecnici!$D1313,CHAR(34),"'")&amp;CHAR(34)&amp;", "&amp;CHAR(34)&amp;"kind"&amp;CHAR(34)&amp;": "&amp;CHAR(34)&amp;SUBSTITUTE(CriteriTecnici!$F1313,CHAR(34),"'")&amp;CHAR(34)&amp;", "&amp;CHAR(34)&amp;"value"&amp;CHAR(34)&amp;": "&amp;SUBSTITUTE(TRIM(ROUND(IFERROR(CriteriTecnici!$N1313*1,IFERROR(NUMBERVALUE(CriteriTecnici!$N1313,".",","),IFERROR(NUMBERVALUE(CriteriTecnici!$N1313,",","."),0))),4)&amp;""),",",".")&amp;", "&amp;CHAR(34)&amp;"numerator"&amp;CHAR(34)&amp;": "&amp;SUBSTITUTE(TRIM(ROUND(IFERROR(CriteriTecnici!$K1313*1,IFERROR(NUMBERVALUE(CriteriTecnici!$K1313,".",","),IFERROR(NUMBERVALUE(CriteriTecnici!$K1313,",","."),0))),4)&amp;""),",",".")&amp;", "&amp;CHAR(34)&amp;"denominator"&amp;CHAR(34)&amp;": "&amp;SUBSTITUTE(TRIM(ROUND(IFERROR(CriteriTecnici!$L1313*1,IFERROR(NUMBERVALUE(CriteriTecnici!$L1313,".",","),IFERROR(NUMBERVALUE(CriteriTecnici!$L1313,",","."),0))),4)&amp;""),",",".")&amp;", "&amp;CHAR(34)&amp;"flag"&amp;CHAR(34)&amp;": "&amp;SUBSTITUTE(TRIM(ROUND(IFERROR(CriteriTecnici!$M1313*1,IFERROR(NUMBERVALUE(CriteriTecnici!$M1313,".",","),IFERROR(NUMBERVALUE(CriteriTecnici!$M1313,",","."),0))),4)&amp;""),",",".")&amp;", "&amp;CHAR(34)&amp;"rawScore"&amp;CHAR(34)&amp;": "&amp;SUBSTITUTE(TRIM(ROUND(IFERROR(CriteriTecnici!$O1313*1,IFERROR(NUMBERVALUE(CriteriTecnici!$O1313,".",","),IFERROR(NUMBERVALUE(CriteriTecnici!$O1313,",","."),0))),4)&amp;""),",",".")&amp;CHAR(125)&amp;IF(TRUE,",",""))</f>
        <v/>
      </c>
    </row>
    <row r="1534">
      <c r="A1534" s="38">
        <f>IF(CriteriTecnici!$A1314="","","    "&amp;CHAR(123)&amp;CHAR(34)&amp;"bidderId"&amp;CHAR(34)&amp;": "&amp;CHAR(34)&amp;SUBSTITUTE(CriteriTecnici!$A1314,CHAR(34),"'")&amp;CHAR(34)&amp;", "&amp;CHAR(34)&amp;"lotId"&amp;CHAR(34)&amp;": "&amp;CHAR(34)&amp;SUBSTITUTE(CriteriTecnici!$C1314,CHAR(34),"'")&amp;CHAR(34)&amp;", "&amp;CHAR(34)&amp;"criterionId"&amp;CHAR(34)&amp;": "&amp;CHAR(34)&amp;SUBSTITUTE(CriteriTecnici!$D1314,CHAR(34),"'")&amp;CHAR(34)&amp;", "&amp;CHAR(34)&amp;"kind"&amp;CHAR(34)&amp;": "&amp;CHAR(34)&amp;SUBSTITUTE(CriteriTecnici!$F1314,CHAR(34),"'")&amp;CHAR(34)&amp;", "&amp;CHAR(34)&amp;"value"&amp;CHAR(34)&amp;": "&amp;SUBSTITUTE(TRIM(ROUND(IFERROR(CriteriTecnici!$N1314*1,IFERROR(NUMBERVALUE(CriteriTecnici!$N1314,".",","),IFERROR(NUMBERVALUE(CriteriTecnici!$N1314,",","."),0))),4)&amp;""),",",".")&amp;", "&amp;CHAR(34)&amp;"numerator"&amp;CHAR(34)&amp;": "&amp;SUBSTITUTE(TRIM(ROUND(IFERROR(CriteriTecnici!$K1314*1,IFERROR(NUMBERVALUE(CriteriTecnici!$K1314,".",","),IFERROR(NUMBERVALUE(CriteriTecnici!$K1314,",","."),0))),4)&amp;""),",",".")&amp;", "&amp;CHAR(34)&amp;"denominator"&amp;CHAR(34)&amp;": "&amp;SUBSTITUTE(TRIM(ROUND(IFERROR(CriteriTecnici!$L1314*1,IFERROR(NUMBERVALUE(CriteriTecnici!$L1314,".",","),IFERROR(NUMBERVALUE(CriteriTecnici!$L1314,",","."),0))),4)&amp;""),",",".")&amp;", "&amp;CHAR(34)&amp;"flag"&amp;CHAR(34)&amp;": "&amp;SUBSTITUTE(TRIM(ROUND(IFERROR(CriteriTecnici!$M1314*1,IFERROR(NUMBERVALUE(CriteriTecnici!$M1314,".",","),IFERROR(NUMBERVALUE(CriteriTecnici!$M1314,",","."),0))),4)&amp;""),",",".")&amp;", "&amp;CHAR(34)&amp;"rawScore"&amp;CHAR(34)&amp;": "&amp;SUBSTITUTE(TRIM(ROUND(IFERROR(CriteriTecnici!$O1314*1,IFERROR(NUMBERVALUE(CriteriTecnici!$O1314,".",","),IFERROR(NUMBERVALUE(CriteriTecnici!$O1314,",","."),0))),4)&amp;""),",",".")&amp;CHAR(125)&amp;IF(TRUE,",",""))</f>
        <v/>
      </c>
    </row>
    <row r="1535">
      <c r="A1535" s="38">
        <f>IF(CriteriTecnici!$A1315="","","    "&amp;CHAR(123)&amp;CHAR(34)&amp;"bidderId"&amp;CHAR(34)&amp;": "&amp;CHAR(34)&amp;SUBSTITUTE(CriteriTecnici!$A1315,CHAR(34),"'")&amp;CHAR(34)&amp;", "&amp;CHAR(34)&amp;"lotId"&amp;CHAR(34)&amp;": "&amp;CHAR(34)&amp;SUBSTITUTE(CriteriTecnici!$C1315,CHAR(34),"'")&amp;CHAR(34)&amp;", "&amp;CHAR(34)&amp;"criterionId"&amp;CHAR(34)&amp;": "&amp;CHAR(34)&amp;SUBSTITUTE(CriteriTecnici!$D1315,CHAR(34),"'")&amp;CHAR(34)&amp;", "&amp;CHAR(34)&amp;"kind"&amp;CHAR(34)&amp;": "&amp;CHAR(34)&amp;SUBSTITUTE(CriteriTecnici!$F1315,CHAR(34),"'")&amp;CHAR(34)&amp;", "&amp;CHAR(34)&amp;"value"&amp;CHAR(34)&amp;": "&amp;SUBSTITUTE(TRIM(ROUND(IFERROR(CriteriTecnici!$N1315*1,IFERROR(NUMBERVALUE(CriteriTecnici!$N1315,".",","),IFERROR(NUMBERVALUE(CriteriTecnici!$N1315,",","."),0))),4)&amp;""),",",".")&amp;", "&amp;CHAR(34)&amp;"numerator"&amp;CHAR(34)&amp;": "&amp;SUBSTITUTE(TRIM(ROUND(IFERROR(CriteriTecnici!$K1315*1,IFERROR(NUMBERVALUE(CriteriTecnici!$K1315,".",","),IFERROR(NUMBERVALUE(CriteriTecnici!$K1315,",","."),0))),4)&amp;""),",",".")&amp;", "&amp;CHAR(34)&amp;"denominator"&amp;CHAR(34)&amp;": "&amp;SUBSTITUTE(TRIM(ROUND(IFERROR(CriteriTecnici!$L1315*1,IFERROR(NUMBERVALUE(CriteriTecnici!$L1315,".",","),IFERROR(NUMBERVALUE(CriteriTecnici!$L1315,",","."),0))),4)&amp;""),",",".")&amp;", "&amp;CHAR(34)&amp;"flag"&amp;CHAR(34)&amp;": "&amp;SUBSTITUTE(TRIM(ROUND(IFERROR(CriteriTecnici!$M1315*1,IFERROR(NUMBERVALUE(CriteriTecnici!$M1315,".",","),IFERROR(NUMBERVALUE(CriteriTecnici!$M1315,",","."),0))),4)&amp;""),",",".")&amp;", "&amp;CHAR(34)&amp;"rawScore"&amp;CHAR(34)&amp;": "&amp;SUBSTITUTE(TRIM(ROUND(IFERROR(CriteriTecnici!$O1315*1,IFERROR(NUMBERVALUE(CriteriTecnici!$O1315,".",","),IFERROR(NUMBERVALUE(CriteriTecnici!$O1315,",","."),0))),4)&amp;""),",",".")&amp;CHAR(125)&amp;IF(TRUE,",",""))</f>
        <v/>
      </c>
    </row>
    <row r="1536">
      <c r="A1536" s="38">
        <f>IF(CriteriTecnici!$A1316="","","    "&amp;CHAR(123)&amp;CHAR(34)&amp;"bidderId"&amp;CHAR(34)&amp;": "&amp;CHAR(34)&amp;SUBSTITUTE(CriteriTecnici!$A1316,CHAR(34),"'")&amp;CHAR(34)&amp;", "&amp;CHAR(34)&amp;"lotId"&amp;CHAR(34)&amp;": "&amp;CHAR(34)&amp;SUBSTITUTE(CriteriTecnici!$C1316,CHAR(34),"'")&amp;CHAR(34)&amp;", "&amp;CHAR(34)&amp;"criterionId"&amp;CHAR(34)&amp;": "&amp;CHAR(34)&amp;SUBSTITUTE(CriteriTecnici!$D1316,CHAR(34),"'")&amp;CHAR(34)&amp;", "&amp;CHAR(34)&amp;"kind"&amp;CHAR(34)&amp;": "&amp;CHAR(34)&amp;SUBSTITUTE(CriteriTecnici!$F1316,CHAR(34),"'")&amp;CHAR(34)&amp;", "&amp;CHAR(34)&amp;"value"&amp;CHAR(34)&amp;": "&amp;SUBSTITUTE(TRIM(ROUND(IFERROR(CriteriTecnici!$N1316*1,IFERROR(NUMBERVALUE(CriteriTecnici!$N1316,".",","),IFERROR(NUMBERVALUE(CriteriTecnici!$N1316,",","."),0))),4)&amp;""),",",".")&amp;", "&amp;CHAR(34)&amp;"numerator"&amp;CHAR(34)&amp;": "&amp;SUBSTITUTE(TRIM(ROUND(IFERROR(CriteriTecnici!$K1316*1,IFERROR(NUMBERVALUE(CriteriTecnici!$K1316,".",","),IFERROR(NUMBERVALUE(CriteriTecnici!$K1316,",","."),0))),4)&amp;""),",",".")&amp;", "&amp;CHAR(34)&amp;"denominator"&amp;CHAR(34)&amp;": "&amp;SUBSTITUTE(TRIM(ROUND(IFERROR(CriteriTecnici!$L1316*1,IFERROR(NUMBERVALUE(CriteriTecnici!$L1316,".",","),IFERROR(NUMBERVALUE(CriteriTecnici!$L1316,",","."),0))),4)&amp;""),",",".")&amp;", "&amp;CHAR(34)&amp;"flag"&amp;CHAR(34)&amp;": "&amp;SUBSTITUTE(TRIM(ROUND(IFERROR(CriteriTecnici!$M1316*1,IFERROR(NUMBERVALUE(CriteriTecnici!$M1316,".",","),IFERROR(NUMBERVALUE(CriteriTecnici!$M1316,",","."),0))),4)&amp;""),",",".")&amp;", "&amp;CHAR(34)&amp;"rawScore"&amp;CHAR(34)&amp;": "&amp;SUBSTITUTE(TRIM(ROUND(IFERROR(CriteriTecnici!$O1316*1,IFERROR(NUMBERVALUE(CriteriTecnici!$O1316,".",","),IFERROR(NUMBERVALUE(CriteriTecnici!$O1316,",","."),0))),4)&amp;""),",",".")&amp;CHAR(125)&amp;IF(TRUE,",",""))</f>
        <v/>
      </c>
    </row>
    <row r="1537">
      <c r="A1537" s="38">
        <f>IF(CriteriTecnici!$A1317="","","    "&amp;CHAR(123)&amp;CHAR(34)&amp;"bidderId"&amp;CHAR(34)&amp;": "&amp;CHAR(34)&amp;SUBSTITUTE(CriteriTecnici!$A1317,CHAR(34),"'")&amp;CHAR(34)&amp;", "&amp;CHAR(34)&amp;"lotId"&amp;CHAR(34)&amp;": "&amp;CHAR(34)&amp;SUBSTITUTE(CriteriTecnici!$C1317,CHAR(34),"'")&amp;CHAR(34)&amp;", "&amp;CHAR(34)&amp;"criterionId"&amp;CHAR(34)&amp;": "&amp;CHAR(34)&amp;SUBSTITUTE(CriteriTecnici!$D1317,CHAR(34),"'")&amp;CHAR(34)&amp;", "&amp;CHAR(34)&amp;"kind"&amp;CHAR(34)&amp;": "&amp;CHAR(34)&amp;SUBSTITUTE(CriteriTecnici!$F1317,CHAR(34),"'")&amp;CHAR(34)&amp;", "&amp;CHAR(34)&amp;"value"&amp;CHAR(34)&amp;": "&amp;SUBSTITUTE(TRIM(ROUND(IFERROR(CriteriTecnici!$N1317*1,IFERROR(NUMBERVALUE(CriteriTecnici!$N1317,".",","),IFERROR(NUMBERVALUE(CriteriTecnici!$N1317,",","."),0))),4)&amp;""),",",".")&amp;", "&amp;CHAR(34)&amp;"numerator"&amp;CHAR(34)&amp;": "&amp;SUBSTITUTE(TRIM(ROUND(IFERROR(CriteriTecnici!$K1317*1,IFERROR(NUMBERVALUE(CriteriTecnici!$K1317,".",","),IFERROR(NUMBERVALUE(CriteriTecnici!$K1317,",","."),0))),4)&amp;""),",",".")&amp;", "&amp;CHAR(34)&amp;"denominator"&amp;CHAR(34)&amp;": "&amp;SUBSTITUTE(TRIM(ROUND(IFERROR(CriteriTecnici!$L1317*1,IFERROR(NUMBERVALUE(CriteriTecnici!$L1317,".",","),IFERROR(NUMBERVALUE(CriteriTecnici!$L1317,",","."),0))),4)&amp;""),",",".")&amp;", "&amp;CHAR(34)&amp;"flag"&amp;CHAR(34)&amp;": "&amp;SUBSTITUTE(TRIM(ROUND(IFERROR(CriteriTecnici!$M1317*1,IFERROR(NUMBERVALUE(CriteriTecnici!$M1317,".",","),IFERROR(NUMBERVALUE(CriteriTecnici!$M1317,",","."),0))),4)&amp;""),",",".")&amp;", "&amp;CHAR(34)&amp;"rawScore"&amp;CHAR(34)&amp;": "&amp;SUBSTITUTE(TRIM(ROUND(IFERROR(CriteriTecnici!$O1317*1,IFERROR(NUMBERVALUE(CriteriTecnici!$O1317,".",","),IFERROR(NUMBERVALUE(CriteriTecnici!$O1317,",","."),0))),4)&amp;""),",",".")&amp;CHAR(125)&amp;IF(TRUE,",",""))</f>
        <v/>
      </c>
    </row>
    <row r="1538">
      <c r="A1538" s="38">
        <f>IF(CriteriTecnici!$A1318="","","    "&amp;CHAR(123)&amp;CHAR(34)&amp;"bidderId"&amp;CHAR(34)&amp;": "&amp;CHAR(34)&amp;SUBSTITUTE(CriteriTecnici!$A1318,CHAR(34),"'")&amp;CHAR(34)&amp;", "&amp;CHAR(34)&amp;"lotId"&amp;CHAR(34)&amp;": "&amp;CHAR(34)&amp;SUBSTITUTE(CriteriTecnici!$C1318,CHAR(34),"'")&amp;CHAR(34)&amp;", "&amp;CHAR(34)&amp;"criterionId"&amp;CHAR(34)&amp;": "&amp;CHAR(34)&amp;SUBSTITUTE(CriteriTecnici!$D1318,CHAR(34),"'")&amp;CHAR(34)&amp;", "&amp;CHAR(34)&amp;"kind"&amp;CHAR(34)&amp;": "&amp;CHAR(34)&amp;SUBSTITUTE(CriteriTecnici!$F1318,CHAR(34),"'")&amp;CHAR(34)&amp;", "&amp;CHAR(34)&amp;"value"&amp;CHAR(34)&amp;": "&amp;SUBSTITUTE(TRIM(ROUND(IFERROR(CriteriTecnici!$N1318*1,IFERROR(NUMBERVALUE(CriteriTecnici!$N1318,".",","),IFERROR(NUMBERVALUE(CriteriTecnici!$N1318,",","."),0))),4)&amp;""),",",".")&amp;", "&amp;CHAR(34)&amp;"numerator"&amp;CHAR(34)&amp;": "&amp;SUBSTITUTE(TRIM(ROUND(IFERROR(CriteriTecnici!$K1318*1,IFERROR(NUMBERVALUE(CriteriTecnici!$K1318,".",","),IFERROR(NUMBERVALUE(CriteriTecnici!$K1318,",","."),0))),4)&amp;""),",",".")&amp;", "&amp;CHAR(34)&amp;"denominator"&amp;CHAR(34)&amp;": "&amp;SUBSTITUTE(TRIM(ROUND(IFERROR(CriteriTecnici!$L1318*1,IFERROR(NUMBERVALUE(CriteriTecnici!$L1318,".",","),IFERROR(NUMBERVALUE(CriteriTecnici!$L1318,",","."),0))),4)&amp;""),",",".")&amp;", "&amp;CHAR(34)&amp;"flag"&amp;CHAR(34)&amp;": "&amp;SUBSTITUTE(TRIM(ROUND(IFERROR(CriteriTecnici!$M1318*1,IFERROR(NUMBERVALUE(CriteriTecnici!$M1318,".",","),IFERROR(NUMBERVALUE(CriteriTecnici!$M1318,",","."),0))),4)&amp;""),",",".")&amp;", "&amp;CHAR(34)&amp;"rawScore"&amp;CHAR(34)&amp;": "&amp;SUBSTITUTE(TRIM(ROUND(IFERROR(CriteriTecnici!$O1318*1,IFERROR(NUMBERVALUE(CriteriTecnici!$O1318,".",","),IFERROR(NUMBERVALUE(CriteriTecnici!$O1318,",","."),0))),4)&amp;""),",",".")&amp;CHAR(125)&amp;IF(TRUE,",",""))</f>
        <v/>
      </c>
    </row>
    <row r="1539">
      <c r="A1539" s="38">
        <f>IF(CriteriTecnici!$A1319="","","    "&amp;CHAR(123)&amp;CHAR(34)&amp;"bidderId"&amp;CHAR(34)&amp;": "&amp;CHAR(34)&amp;SUBSTITUTE(CriteriTecnici!$A1319,CHAR(34),"'")&amp;CHAR(34)&amp;", "&amp;CHAR(34)&amp;"lotId"&amp;CHAR(34)&amp;": "&amp;CHAR(34)&amp;SUBSTITUTE(CriteriTecnici!$C1319,CHAR(34),"'")&amp;CHAR(34)&amp;", "&amp;CHAR(34)&amp;"criterionId"&amp;CHAR(34)&amp;": "&amp;CHAR(34)&amp;SUBSTITUTE(CriteriTecnici!$D1319,CHAR(34),"'")&amp;CHAR(34)&amp;", "&amp;CHAR(34)&amp;"kind"&amp;CHAR(34)&amp;": "&amp;CHAR(34)&amp;SUBSTITUTE(CriteriTecnici!$F1319,CHAR(34),"'")&amp;CHAR(34)&amp;", "&amp;CHAR(34)&amp;"value"&amp;CHAR(34)&amp;": "&amp;SUBSTITUTE(TRIM(ROUND(IFERROR(CriteriTecnici!$N1319*1,IFERROR(NUMBERVALUE(CriteriTecnici!$N1319,".",","),IFERROR(NUMBERVALUE(CriteriTecnici!$N1319,",","."),0))),4)&amp;""),",",".")&amp;", "&amp;CHAR(34)&amp;"numerator"&amp;CHAR(34)&amp;": "&amp;SUBSTITUTE(TRIM(ROUND(IFERROR(CriteriTecnici!$K1319*1,IFERROR(NUMBERVALUE(CriteriTecnici!$K1319,".",","),IFERROR(NUMBERVALUE(CriteriTecnici!$K1319,",","."),0))),4)&amp;""),",",".")&amp;", "&amp;CHAR(34)&amp;"denominator"&amp;CHAR(34)&amp;": "&amp;SUBSTITUTE(TRIM(ROUND(IFERROR(CriteriTecnici!$L1319*1,IFERROR(NUMBERVALUE(CriteriTecnici!$L1319,".",","),IFERROR(NUMBERVALUE(CriteriTecnici!$L1319,",","."),0))),4)&amp;""),",",".")&amp;", "&amp;CHAR(34)&amp;"flag"&amp;CHAR(34)&amp;": "&amp;SUBSTITUTE(TRIM(ROUND(IFERROR(CriteriTecnici!$M1319*1,IFERROR(NUMBERVALUE(CriteriTecnici!$M1319,".",","),IFERROR(NUMBERVALUE(CriteriTecnici!$M1319,",","."),0))),4)&amp;""),",",".")&amp;", "&amp;CHAR(34)&amp;"rawScore"&amp;CHAR(34)&amp;": "&amp;SUBSTITUTE(TRIM(ROUND(IFERROR(CriteriTecnici!$O1319*1,IFERROR(NUMBERVALUE(CriteriTecnici!$O1319,".",","),IFERROR(NUMBERVALUE(CriteriTecnici!$O1319,",","."),0))),4)&amp;""),",",".")&amp;CHAR(125)&amp;IF(TRUE,",",""))</f>
        <v/>
      </c>
    </row>
    <row r="1540">
      <c r="A1540" s="38">
        <f>IF(CriteriTecnici!$A1320="","","    "&amp;CHAR(123)&amp;CHAR(34)&amp;"bidderId"&amp;CHAR(34)&amp;": "&amp;CHAR(34)&amp;SUBSTITUTE(CriteriTecnici!$A1320,CHAR(34),"'")&amp;CHAR(34)&amp;", "&amp;CHAR(34)&amp;"lotId"&amp;CHAR(34)&amp;": "&amp;CHAR(34)&amp;SUBSTITUTE(CriteriTecnici!$C1320,CHAR(34),"'")&amp;CHAR(34)&amp;", "&amp;CHAR(34)&amp;"criterionId"&amp;CHAR(34)&amp;": "&amp;CHAR(34)&amp;SUBSTITUTE(CriteriTecnici!$D1320,CHAR(34),"'")&amp;CHAR(34)&amp;", "&amp;CHAR(34)&amp;"kind"&amp;CHAR(34)&amp;": "&amp;CHAR(34)&amp;SUBSTITUTE(CriteriTecnici!$F1320,CHAR(34),"'")&amp;CHAR(34)&amp;", "&amp;CHAR(34)&amp;"value"&amp;CHAR(34)&amp;": "&amp;SUBSTITUTE(TRIM(ROUND(IFERROR(CriteriTecnici!$N1320*1,IFERROR(NUMBERVALUE(CriteriTecnici!$N1320,".",","),IFERROR(NUMBERVALUE(CriteriTecnici!$N1320,",","."),0))),4)&amp;""),",",".")&amp;", "&amp;CHAR(34)&amp;"numerator"&amp;CHAR(34)&amp;": "&amp;SUBSTITUTE(TRIM(ROUND(IFERROR(CriteriTecnici!$K1320*1,IFERROR(NUMBERVALUE(CriteriTecnici!$K1320,".",","),IFERROR(NUMBERVALUE(CriteriTecnici!$K1320,",","."),0))),4)&amp;""),",",".")&amp;", "&amp;CHAR(34)&amp;"denominator"&amp;CHAR(34)&amp;": "&amp;SUBSTITUTE(TRIM(ROUND(IFERROR(CriteriTecnici!$L1320*1,IFERROR(NUMBERVALUE(CriteriTecnici!$L1320,".",","),IFERROR(NUMBERVALUE(CriteriTecnici!$L1320,",","."),0))),4)&amp;""),",",".")&amp;", "&amp;CHAR(34)&amp;"flag"&amp;CHAR(34)&amp;": "&amp;SUBSTITUTE(TRIM(ROUND(IFERROR(CriteriTecnici!$M1320*1,IFERROR(NUMBERVALUE(CriteriTecnici!$M1320,".",","),IFERROR(NUMBERVALUE(CriteriTecnici!$M1320,",","."),0))),4)&amp;""),",",".")&amp;", "&amp;CHAR(34)&amp;"rawScore"&amp;CHAR(34)&amp;": "&amp;SUBSTITUTE(TRIM(ROUND(IFERROR(CriteriTecnici!$O1320*1,IFERROR(NUMBERVALUE(CriteriTecnici!$O1320,".",","),IFERROR(NUMBERVALUE(CriteriTecnici!$O1320,",","."),0))),4)&amp;""),",",".")&amp;CHAR(125)&amp;IF(TRUE,",",""))</f>
        <v/>
      </c>
    </row>
    <row r="1541">
      <c r="A1541" s="38">
        <f>IF(CriteriTecnici!$A1321="","","    "&amp;CHAR(123)&amp;CHAR(34)&amp;"bidderId"&amp;CHAR(34)&amp;": "&amp;CHAR(34)&amp;SUBSTITUTE(CriteriTecnici!$A1321,CHAR(34),"'")&amp;CHAR(34)&amp;", "&amp;CHAR(34)&amp;"lotId"&amp;CHAR(34)&amp;": "&amp;CHAR(34)&amp;SUBSTITUTE(CriteriTecnici!$C1321,CHAR(34),"'")&amp;CHAR(34)&amp;", "&amp;CHAR(34)&amp;"criterionId"&amp;CHAR(34)&amp;": "&amp;CHAR(34)&amp;SUBSTITUTE(CriteriTecnici!$D1321,CHAR(34),"'")&amp;CHAR(34)&amp;", "&amp;CHAR(34)&amp;"kind"&amp;CHAR(34)&amp;": "&amp;CHAR(34)&amp;SUBSTITUTE(CriteriTecnici!$F1321,CHAR(34),"'")&amp;CHAR(34)&amp;", "&amp;CHAR(34)&amp;"value"&amp;CHAR(34)&amp;": "&amp;SUBSTITUTE(TRIM(ROUND(IFERROR(CriteriTecnici!$N1321*1,IFERROR(NUMBERVALUE(CriteriTecnici!$N1321,".",","),IFERROR(NUMBERVALUE(CriteriTecnici!$N1321,",","."),0))),4)&amp;""),",",".")&amp;", "&amp;CHAR(34)&amp;"numerator"&amp;CHAR(34)&amp;": "&amp;SUBSTITUTE(TRIM(ROUND(IFERROR(CriteriTecnici!$K1321*1,IFERROR(NUMBERVALUE(CriteriTecnici!$K1321,".",","),IFERROR(NUMBERVALUE(CriteriTecnici!$K1321,",","."),0))),4)&amp;""),",",".")&amp;", "&amp;CHAR(34)&amp;"denominator"&amp;CHAR(34)&amp;": "&amp;SUBSTITUTE(TRIM(ROUND(IFERROR(CriteriTecnici!$L1321*1,IFERROR(NUMBERVALUE(CriteriTecnici!$L1321,".",","),IFERROR(NUMBERVALUE(CriteriTecnici!$L1321,",","."),0))),4)&amp;""),",",".")&amp;", "&amp;CHAR(34)&amp;"flag"&amp;CHAR(34)&amp;": "&amp;SUBSTITUTE(TRIM(ROUND(IFERROR(CriteriTecnici!$M1321*1,IFERROR(NUMBERVALUE(CriteriTecnici!$M1321,".",","),IFERROR(NUMBERVALUE(CriteriTecnici!$M1321,",","."),0))),4)&amp;""),",",".")&amp;", "&amp;CHAR(34)&amp;"rawScore"&amp;CHAR(34)&amp;": "&amp;SUBSTITUTE(TRIM(ROUND(IFERROR(CriteriTecnici!$O1321*1,IFERROR(NUMBERVALUE(CriteriTecnici!$O1321,".",","),IFERROR(NUMBERVALUE(CriteriTecnici!$O1321,",","."),0))),4)&amp;""),",",".")&amp;CHAR(125)&amp;IF(TRUE,",",""))</f>
        <v/>
      </c>
    </row>
    <row r="1542">
      <c r="A1542" s="38">
        <f>IF(CriteriTecnici!$A1322="","","    "&amp;CHAR(123)&amp;CHAR(34)&amp;"bidderId"&amp;CHAR(34)&amp;": "&amp;CHAR(34)&amp;SUBSTITUTE(CriteriTecnici!$A1322,CHAR(34),"'")&amp;CHAR(34)&amp;", "&amp;CHAR(34)&amp;"lotId"&amp;CHAR(34)&amp;": "&amp;CHAR(34)&amp;SUBSTITUTE(CriteriTecnici!$C1322,CHAR(34),"'")&amp;CHAR(34)&amp;", "&amp;CHAR(34)&amp;"criterionId"&amp;CHAR(34)&amp;": "&amp;CHAR(34)&amp;SUBSTITUTE(CriteriTecnici!$D1322,CHAR(34),"'")&amp;CHAR(34)&amp;", "&amp;CHAR(34)&amp;"kind"&amp;CHAR(34)&amp;": "&amp;CHAR(34)&amp;SUBSTITUTE(CriteriTecnici!$F1322,CHAR(34),"'")&amp;CHAR(34)&amp;", "&amp;CHAR(34)&amp;"value"&amp;CHAR(34)&amp;": "&amp;SUBSTITUTE(TRIM(ROUND(IFERROR(CriteriTecnici!$N1322*1,IFERROR(NUMBERVALUE(CriteriTecnici!$N1322,".",","),IFERROR(NUMBERVALUE(CriteriTecnici!$N1322,",","."),0))),4)&amp;""),",",".")&amp;", "&amp;CHAR(34)&amp;"numerator"&amp;CHAR(34)&amp;": "&amp;SUBSTITUTE(TRIM(ROUND(IFERROR(CriteriTecnici!$K1322*1,IFERROR(NUMBERVALUE(CriteriTecnici!$K1322,".",","),IFERROR(NUMBERVALUE(CriteriTecnici!$K1322,",","."),0))),4)&amp;""),",",".")&amp;", "&amp;CHAR(34)&amp;"denominator"&amp;CHAR(34)&amp;": "&amp;SUBSTITUTE(TRIM(ROUND(IFERROR(CriteriTecnici!$L1322*1,IFERROR(NUMBERVALUE(CriteriTecnici!$L1322,".",","),IFERROR(NUMBERVALUE(CriteriTecnici!$L1322,",","."),0))),4)&amp;""),",",".")&amp;", "&amp;CHAR(34)&amp;"flag"&amp;CHAR(34)&amp;": "&amp;SUBSTITUTE(TRIM(ROUND(IFERROR(CriteriTecnici!$M1322*1,IFERROR(NUMBERVALUE(CriteriTecnici!$M1322,".",","),IFERROR(NUMBERVALUE(CriteriTecnici!$M1322,",","."),0))),4)&amp;""),",",".")&amp;", "&amp;CHAR(34)&amp;"rawScore"&amp;CHAR(34)&amp;": "&amp;SUBSTITUTE(TRIM(ROUND(IFERROR(CriteriTecnici!$O1322*1,IFERROR(NUMBERVALUE(CriteriTecnici!$O1322,".",","),IFERROR(NUMBERVALUE(CriteriTecnici!$O1322,",","."),0))),4)&amp;""),",",".")&amp;CHAR(125)&amp;IF(TRUE,",",""))</f>
        <v/>
      </c>
    </row>
    <row r="1543">
      <c r="A1543" s="38">
        <f>IF(CriteriTecnici!$A1323="","","    "&amp;CHAR(123)&amp;CHAR(34)&amp;"bidderId"&amp;CHAR(34)&amp;": "&amp;CHAR(34)&amp;SUBSTITUTE(CriteriTecnici!$A1323,CHAR(34),"'")&amp;CHAR(34)&amp;", "&amp;CHAR(34)&amp;"lotId"&amp;CHAR(34)&amp;": "&amp;CHAR(34)&amp;SUBSTITUTE(CriteriTecnici!$C1323,CHAR(34),"'")&amp;CHAR(34)&amp;", "&amp;CHAR(34)&amp;"criterionId"&amp;CHAR(34)&amp;": "&amp;CHAR(34)&amp;SUBSTITUTE(CriteriTecnici!$D1323,CHAR(34),"'")&amp;CHAR(34)&amp;", "&amp;CHAR(34)&amp;"kind"&amp;CHAR(34)&amp;": "&amp;CHAR(34)&amp;SUBSTITUTE(CriteriTecnici!$F1323,CHAR(34),"'")&amp;CHAR(34)&amp;", "&amp;CHAR(34)&amp;"value"&amp;CHAR(34)&amp;": "&amp;SUBSTITUTE(TRIM(ROUND(IFERROR(CriteriTecnici!$N1323*1,IFERROR(NUMBERVALUE(CriteriTecnici!$N1323,".",","),IFERROR(NUMBERVALUE(CriteriTecnici!$N1323,",","."),0))),4)&amp;""),",",".")&amp;", "&amp;CHAR(34)&amp;"numerator"&amp;CHAR(34)&amp;": "&amp;SUBSTITUTE(TRIM(ROUND(IFERROR(CriteriTecnici!$K1323*1,IFERROR(NUMBERVALUE(CriteriTecnici!$K1323,".",","),IFERROR(NUMBERVALUE(CriteriTecnici!$K1323,",","."),0))),4)&amp;""),",",".")&amp;", "&amp;CHAR(34)&amp;"denominator"&amp;CHAR(34)&amp;": "&amp;SUBSTITUTE(TRIM(ROUND(IFERROR(CriteriTecnici!$L1323*1,IFERROR(NUMBERVALUE(CriteriTecnici!$L1323,".",","),IFERROR(NUMBERVALUE(CriteriTecnici!$L1323,",","."),0))),4)&amp;""),",",".")&amp;", "&amp;CHAR(34)&amp;"flag"&amp;CHAR(34)&amp;": "&amp;SUBSTITUTE(TRIM(ROUND(IFERROR(CriteriTecnici!$M1323*1,IFERROR(NUMBERVALUE(CriteriTecnici!$M1323,".",","),IFERROR(NUMBERVALUE(CriteriTecnici!$M1323,",","."),0))),4)&amp;""),",",".")&amp;", "&amp;CHAR(34)&amp;"rawScore"&amp;CHAR(34)&amp;": "&amp;SUBSTITUTE(TRIM(ROUND(IFERROR(CriteriTecnici!$O1323*1,IFERROR(NUMBERVALUE(CriteriTecnici!$O1323,".",","),IFERROR(NUMBERVALUE(CriteriTecnici!$O1323,",","."),0))),4)&amp;""),",",".")&amp;CHAR(125)&amp;IF(TRUE,",",""))</f>
        <v/>
      </c>
    </row>
    <row r="1544">
      <c r="A1544" s="38">
        <f>IF(CriteriTecnici!$A1324="","","    "&amp;CHAR(123)&amp;CHAR(34)&amp;"bidderId"&amp;CHAR(34)&amp;": "&amp;CHAR(34)&amp;SUBSTITUTE(CriteriTecnici!$A1324,CHAR(34),"'")&amp;CHAR(34)&amp;", "&amp;CHAR(34)&amp;"lotId"&amp;CHAR(34)&amp;": "&amp;CHAR(34)&amp;SUBSTITUTE(CriteriTecnici!$C1324,CHAR(34),"'")&amp;CHAR(34)&amp;", "&amp;CHAR(34)&amp;"criterionId"&amp;CHAR(34)&amp;": "&amp;CHAR(34)&amp;SUBSTITUTE(CriteriTecnici!$D1324,CHAR(34),"'")&amp;CHAR(34)&amp;", "&amp;CHAR(34)&amp;"kind"&amp;CHAR(34)&amp;": "&amp;CHAR(34)&amp;SUBSTITUTE(CriteriTecnici!$F1324,CHAR(34),"'")&amp;CHAR(34)&amp;", "&amp;CHAR(34)&amp;"value"&amp;CHAR(34)&amp;": "&amp;SUBSTITUTE(TRIM(ROUND(IFERROR(CriteriTecnici!$N1324*1,IFERROR(NUMBERVALUE(CriteriTecnici!$N1324,".",","),IFERROR(NUMBERVALUE(CriteriTecnici!$N1324,",","."),0))),4)&amp;""),",",".")&amp;", "&amp;CHAR(34)&amp;"numerator"&amp;CHAR(34)&amp;": "&amp;SUBSTITUTE(TRIM(ROUND(IFERROR(CriteriTecnici!$K1324*1,IFERROR(NUMBERVALUE(CriteriTecnici!$K1324,".",","),IFERROR(NUMBERVALUE(CriteriTecnici!$K1324,",","."),0))),4)&amp;""),",",".")&amp;", "&amp;CHAR(34)&amp;"denominator"&amp;CHAR(34)&amp;": "&amp;SUBSTITUTE(TRIM(ROUND(IFERROR(CriteriTecnici!$L1324*1,IFERROR(NUMBERVALUE(CriteriTecnici!$L1324,".",","),IFERROR(NUMBERVALUE(CriteriTecnici!$L1324,",","."),0))),4)&amp;""),",",".")&amp;", "&amp;CHAR(34)&amp;"flag"&amp;CHAR(34)&amp;": "&amp;SUBSTITUTE(TRIM(ROUND(IFERROR(CriteriTecnici!$M1324*1,IFERROR(NUMBERVALUE(CriteriTecnici!$M1324,".",","),IFERROR(NUMBERVALUE(CriteriTecnici!$M1324,",","."),0))),4)&amp;""),",",".")&amp;", "&amp;CHAR(34)&amp;"rawScore"&amp;CHAR(34)&amp;": "&amp;SUBSTITUTE(TRIM(ROUND(IFERROR(CriteriTecnici!$O1324*1,IFERROR(NUMBERVALUE(CriteriTecnici!$O1324,".",","),IFERROR(NUMBERVALUE(CriteriTecnici!$O1324,",","."),0))),4)&amp;""),",",".")&amp;CHAR(125)&amp;IF(TRUE,",",""))</f>
        <v/>
      </c>
    </row>
    <row r="1545">
      <c r="A1545" s="38">
        <f>IF(CriteriTecnici!$A1325="","","    "&amp;CHAR(123)&amp;CHAR(34)&amp;"bidderId"&amp;CHAR(34)&amp;": "&amp;CHAR(34)&amp;SUBSTITUTE(CriteriTecnici!$A1325,CHAR(34),"'")&amp;CHAR(34)&amp;", "&amp;CHAR(34)&amp;"lotId"&amp;CHAR(34)&amp;": "&amp;CHAR(34)&amp;SUBSTITUTE(CriteriTecnici!$C1325,CHAR(34),"'")&amp;CHAR(34)&amp;", "&amp;CHAR(34)&amp;"criterionId"&amp;CHAR(34)&amp;": "&amp;CHAR(34)&amp;SUBSTITUTE(CriteriTecnici!$D1325,CHAR(34),"'")&amp;CHAR(34)&amp;", "&amp;CHAR(34)&amp;"kind"&amp;CHAR(34)&amp;": "&amp;CHAR(34)&amp;SUBSTITUTE(CriteriTecnici!$F1325,CHAR(34),"'")&amp;CHAR(34)&amp;", "&amp;CHAR(34)&amp;"value"&amp;CHAR(34)&amp;": "&amp;SUBSTITUTE(TRIM(ROUND(IFERROR(CriteriTecnici!$N1325*1,IFERROR(NUMBERVALUE(CriteriTecnici!$N1325,".",","),IFERROR(NUMBERVALUE(CriteriTecnici!$N1325,",","."),0))),4)&amp;""),",",".")&amp;", "&amp;CHAR(34)&amp;"numerator"&amp;CHAR(34)&amp;": "&amp;SUBSTITUTE(TRIM(ROUND(IFERROR(CriteriTecnici!$K1325*1,IFERROR(NUMBERVALUE(CriteriTecnici!$K1325,".",","),IFERROR(NUMBERVALUE(CriteriTecnici!$K1325,",","."),0))),4)&amp;""),",",".")&amp;", "&amp;CHAR(34)&amp;"denominator"&amp;CHAR(34)&amp;": "&amp;SUBSTITUTE(TRIM(ROUND(IFERROR(CriteriTecnici!$L1325*1,IFERROR(NUMBERVALUE(CriteriTecnici!$L1325,".",","),IFERROR(NUMBERVALUE(CriteriTecnici!$L1325,",","."),0))),4)&amp;""),",",".")&amp;", "&amp;CHAR(34)&amp;"flag"&amp;CHAR(34)&amp;": "&amp;SUBSTITUTE(TRIM(ROUND(IFERROR(CriteriTecnici!$M1325*1,IFERROR(NUMBERVALUE(CriteriTecnici!$M1325,".",","),IFERROR(NUMBERVALUE(CriteriTecnici!$M1325,",","."),0))),4)&amp;""),",",".")&amp;", "&amp;CHAR(34)&amp;"rawScore"&amp;CHAR(34)&amp;": "&amp;SUBSTITUTE(TRIM(ROUND(IFERROR(CriteriTecnici!$O1325*1,IFERROR(NUMBERVALUE(CriteriTecnici!$O1325,".",","),IFERROR(NUMBERVALUE(CriteriTecnici!$O1325,",","."),0))),4)&amp;""),",",".")&amp;CHAR(125)&amp;IF(TRUE,",",""))</f>
        <v/>
      </c>
    </row>
    <row r="1546">
      <c r="A1546" s="38">
        <f>IF(CriteriTecnici!$A1326="","","    "&amp;CHAR(123)&amp;CHAR(34)&amp;"bidderId"&amp;CHAR(34)&amp;": "&amp;CHAR(34)&amp;SUBSTITUTE(CriteriTecnici!$A1326,CHAR(34),"'")&amp;CHAR(34)&amp;", "&amp;CHAR(34)&amp;"lotId"&amp;CHAR(34)&amp;": "&amp;CHAR(34)&amp;SUBSTITUTE(CriteriTecnici!$C1326,CHAR(34),"'")&amp;CHAR(34)&amp;", "&amp;CHAR(34)&amp;"criterionId"&amp;CHAR(34)&amp;": "&amp;CHAR(34)&amp;SUBSTITUTE(CriteriTecnici!$D1326,CHAR(34),"'")&amp;CHAR(34)&amp;", "&amp;CHAR(34)&amp;"kind"&amp;CHAR(34)&amp;": "&amp;CHAR(34)&amp;SUBSTITUTE(CriteriTecnici!$F1326,CHAR(34),"'")&amp;CHAR(34)&amp;", "&amp;CHAR(34)&amp;"value"&amp;CHAR(34)&amp;": "&amp;SUBSTITUTE(TRIM(ROUND(IFERROR(CriteriTecnici!$N1326*1,IFERROR(NUMBERVALUE(CriteriTecnici!$N1326,".",","),IFERROR(NUMBERVALUE(CriteriTecnici!$N1326,",","."),0))),4)&amp;""),",",".")&amp;", "&amp;CHAR(34)&amp;"numerator"&amp;CHAR(34)&amp;": "&amp;SUBSTITUTE(TRIM(ROUND(IFERROR(CriteriTecnici!$K1326*1,IFERROR(NUMBERVALUE(CriteriTecnici!$K1326,".",","),IFERROR(NUMBERVALUE(CriteriTecnici!$K1326,",","."),0))),4)&amp;""),",",".")&amp;", "&amp;CHAR(34)&amp;"denominator"&amp;CHAR(34)&amp;": "&amp;SUBSTITUTE(TRIM(ROUND(IFERROR(CriteriTecnici!$L1326*1,IFERROR(NUMBERVALUE(CriteriTecnici!$L1326,".",","),IFERROR(NUMBERVALUE(CriteriTecnici!$L1326,",","."),0))),4)&amp;""),",",".")&amp;", "&amp;CHAR(34)&amp;"flag"&amp;CHAR(34)&amp;": "&amp;SUBSTITUTE(TRIM(ROUND(IFERROR(CriteriTecnici!$M1326*1,IFERROR(NUMBERVALUE(CriteriTecnici!$M1326,".",","),IFERROR(NUMBERVALUE(CriteriTecnici!$M1326,",","."),0))),4)&amp;""),",",".")&amp;", "&amp;CHAR(34)&amp;"rawScore"&amp;CHAR(34)&amp;": "&amp;SUBSTITUTE(TRIM(ROUND(IFERROR(CriteriTecnici!$O1326*1,IFERROR(NUMBERVALUE(CriteriTecnici!$O1326,".",","),IFERROR(NUMBERVALUE(CriteriTecnici!$O1326,",","."),0))),4)&amp;""),",",".")&amp;CHAR(125)&amp;IF(TRUE,",",""))</f>
        <v/>
      </c>
    </row>
    <row r="1547">
      <c r="A1547" s="38">
        <f>IF(CriteriTecnici!$A1327="","","    "&amp;CHAR(123)&amp;CHAR(34)&amp;"bidderId"&amp;CHAR(34)&amp;": "&amp;CHAR(34)&amp;SUBSTITUTE(CriteriTecnici!$A1327,CHAR(34),"'")&amp;CHAR(34)&amp;", "&amp;CHAR(34)&amp;"lotId"&amp;CHAR(34)&amp;": "&amp;CHAR(34)&amp;SUBSTITUTE(CriteriTecnici!$C1327,CHAR(34),"'")&amp;CHAR(34)&amp;", "&amp;CHAR(34)&amp;"criterionId"&amp;CHAR(34)&amp;": "&amp;CHAR(34)&amp;SUBSTITUTE(CriteriTecnici!$D1327,CHAR(34),"'")&amp;CHAR(34)&amp;", "&amp;CHAR(34)&amp;"kind"&amp;CHAR(34)&amp;": "&amp;CHAR(34)&amp;SUBSTITUTE(CriteriTecnici!$F1327,CHAR(34),"'")&amp;CHAR(34)&amp;", "&amp;CHAR(34)&amp;"value"&amp;CHAR(34)&amp;": "&amp;SUBSTITUTE(TRIM(ROUND(IFERROR(CriteriTecnici!$N1327*1,IFERROR(NUMBERVALUE(CriteriTecnici!$N1327,".",","),IFERROR(NUMBERVALUE(CriteriTecnici!$N1327,",","."),0))),4)&amp;""),",",".")&amp;", "&amp;CHAR(34)&amp;"numerator"&amp;CHAR(34)&amp;": "&amp;SUBSTITUTE(TRIM(ROUND(IFERROR(CriteriTecnici!$K1327*1,IFERROR(NUMBERVALUE(CriteriTecnici!$K1327,".",","),IFERROR(NUMBERVALUE(CriteriTecnici!$K1327,",","."),0))),4)&amp;""),",",".")&amp;", "&amp;CHAR(34)&amp;"denominator"&amp;CHAR(34)&amp;": "&amp;SUBSTITUTE(TRIM(ROUND(IFERROR(CriteriTecnici!$L1327*1,IFERROR(NUMBERVALUE(CriteriTecnici!$L1327,".",","),IFERROR(NUMBERVALUE(CriteriTecnici!$L1327,",","."),0))),4)&amp;""),",",".")&amp;", "&amp;CHAR(34)&amp;"flag"&amp;CHAR(34)&amp;": "&amp;SUBSTITUTE(TRIM(ROUND(IFERROR(CriteriTecnici!$M1327*1,IFERROR(NUMBERVALUE(CriteriTecnici!$M1327,".",","),IFERROR(NUMBERVALUE(CriteriTecnici!$M1327,",","."),0))),4)&amp;""),",",".")&amp;", "&amp;CHAR(34)&amp;"rawScore"&amp;CHAR(34)&amp;": "&amp;SUBSTITUTE(TRIM(ROUND(IFERROR(CriteriTecnici!$O1327*1,IFERROR(NUMBERVALUE(CriteriTecnici!$O1327,".",","),IFERROR(NUMBERVALUE(CriteriTecnici!$O1327,",","."),0))),4)&amp;""),",",".")&amp;CHAR(125)&amp;IF(TRUE,",",""))</f>
        <v/>
      </c>
    </row>
    <row r="1548">
      <c r="A1548" s="38">
        <f>IF(CriteriTecnici!$A1328="","","    "&amp;CHAR(123)&amp;CHAR(34)&amp;"bidderId"&amp;CHAR(34)&amp;": "&amp;CHAR(34)&amp;SUBSTITUTE(CriteriTecnici!$A1328,CHAR(34),"'")&amp;CHAR(34)&amp;", "&amp;CHAR(34)&amp;"lotId"&amp;CHAR(34)&amp;": "&amp;CHAR(34)&amp;SUBSTITUTE(CriteriTecnici!$C1328,CHAR(34),"'")&amp;CHAR(34)&amp;", "&amp;CHAR(34)&amp;"criterionId"&amp;CHAR(34)&amp;": "&amp;CHAR(34)&amp;SUBSTITUTE(CriteriTecnici!$D1328,CHAR(34),"'")&amp;CHAR(34)&amp;", "&amp;CHAR(34)&amp;"kind"&amp;CHAR(34)&amp;": "&amp;CHAR(34)&amp;SUBSTITUTE(CriteriTecnici!$F1328,CHAR(34),"'")&amp;CHAR(34)&amp;", "&amp;CHAR(34)&amp;"value"&amp;CHAR(34)&amp;": "&amp;SUBSTITUTE(TRIM(ROUND(IFERROR(CriteriTecnici!$N1328*1,IFERROR(NUMBERVALUE(CriteriTecnici!$N1328,".",","),IFERROR(NUMBERVALUE(CriteriTecnici!$N1328,",","."),0))),4)&amp;""),",",".")&amp;", "&amp;CHAR(34)&amp;"numerator"&amp;CHAR(34)&amp;": "&amp;SUBSTITUTE(TRIM(ROUND(IFERROR(CriteriTecnici!$K1328*1,IFERROR(NUMBERVALUE(CriteriTecnici!$K1328,".",","),IFERROR(NUMBERVALUE(CriteriTecnici!$K1328,",","."),0))),4)&amp;""),",",".")&amp;", "&amp;CHAR(34)&amp;"denominator"&amp;CHAR(34)&amp;": "&amp;SUBSTITUTE(TRIM(ROUND(IFERROR(CriteriTecnici!$L1328*1,IFERROR(NUMBERVALUE(CriteriTecnici!$L1328,".",","),IFERROR(NUMBERVALUE(CriteriTecnici!$L1328,",","."),0))),4)&amp;""),",",".")&amp;", "&amp;CHAR(34)&amp;"flag"&amp;CHAR(34)&amp;": "&amp;SUBSTITUTE(TRIM(ROUND(IFERROR(CriteriTecnici!$M1328*1,IFERROR(NUMBERVALUE(CriteriTecnici!$M1328,".",","),IFERROR(NUMBERVALUE(CriteriTecnici!$M1328,",","."),0))),4)&amp;""),",",".")&amp;", "&amp;CHAR(34)&amp;"rawScore"&amp;CHAR(34)&amp;": "&amp;SUBSTITUTE(TRIM(ROUND(IFERROR(CriteriTecnici!$O1328*1,IFERROR(NUMBERVALUE(CriteriTecnici!$O1328,".",","),IFERROR(NUMBERVALUE(CriteriTecnici!$O1328,",","."),0))),4)&amp;""),",",".")&amp;CHAR(125)&amp;IF(TRUE,",",""))</f>
        <v/>
      </c>
    </row>
    <row r="1549">
      <c r="A1549" s="38">
        <f>IF(CriteriTecnici!$A1329="","","    "&amp;CHAR(123)&amp;CHAR(34)&amp;"bidderId"&amp;CHAR(34)&amp;": "&amp;CHAR(34)&amp;SUBSTITUTE(CriteriTecnici!$A1329,CHAR(34),"'")&amp;CHAR(34)&amp;", "&amp;CHAR(34)&amp;"lotId"&amp;CHAR(34)&amp;": "&amp;CHAR(34)&amp;SUBSTITUTE(CriteriTecnici!$C1329,CHAR(34),"'")&amp;CHAR(34)&amp;", "&amp;CHAR(34)&amp;"criterionId"&amp;CHAR(34)&amp;": "&amp;CHAR(34)&amp;SUBSTITUTE(CriteriTecnici!$D1329,CHAR(34),"'")&amp;CHAR(34)&amp;", "&amp;CHAR(34)&amp;"kind"&amp;CHAR(34)&amp;": "&amp;CHAR(34)&amp;SUBSTITUTE(CriteriTecnici!$F1329,CHAR(34),"'")&amp;CHAR(34)&amp;", "&amp;CHAR(34)&amp;"value"&amp;CHAR(34)&amp;": "&amp;SUBSTITUTE(TRIM(ROUND(IFERROR(CriteriTecnici!$N1329*1,IFERROR(NUMBERVALUE(CriteriTecnici!$N1329,".",","),IFERROR(NUMBERVALUE(CriteriTecnici!$N1329,",","."),0))),4)&amp;""),",",".")&amp;", "&amp;CHAR(34)&amp;"numerator"&amp;CHAR(34)&amp;": "&amp;SUBSTITUTE(TRIM(ROUND(IFERROR(CriteriTecnici!$K1329*1,IFERROR(NUMBERVALUE(CriteriTecnici!$K1329,".",","),IFERROR(NUMBERVALUE(CriteriTecnici!$K1329,",","."),0))),4)&amp;""),",",".")&amp;", "&amp;CHAR(34)&amp;"denominator"&amp;CHAR(34)&amp;": "&amp;SUBSTITUTE(TRIM(ROUND(IFERROR(CriteriTecnici!$L1329*1,IFERROR(NUMBERVALUE(CriteriTecnici!$L1329,".",","),IFERROR(NUMBERVALUE(CriteriTecnici!$L1329,",","."),0))),4)&amp;""),",",".")&amp;", "&amp;CHAR(34)&amp;"flag"&amp;CHAR(34)&amp;": "&amp;SUBSTITUTE(TRIM(ROUND(IFERROR(CriteriTecnici!$M1329*1,IFERROR(NUMBERVALUE(CriteriTecnici!$M1329,".",","),IFERROR(NUMBERVALUE(CriteriTecnici!$M1329,",","."),0))),4)&amp;""),",",".")&amp;", "&amp;CHAR(34)&amp;"rawScore"&amp;CHAR(34)&amp;": "&amp;SUBSTITUTE(TRIM(ROUND(IFERROR(CriteriTecnici!$O1329*1,IFERROR(NUMBERVALUE(CriteriTecnici!$O1329,".",","),IFERROR(NUMBERVALUE(CriteriTecnici!$O1329,",","."),0))),4)&amp;""),",",".")&amp;CHAR(125)&amp;IF(TRUE,",",""))</f>
        <v/>
      </c>
    </row>
    <row r="1550">
      <c r="A1550" s="38">
        <f>IF(CriteriTecnici!$A1330="","","    "&amp;CHAR(123)&amp;CHAR(34)&amp;"bidderId"&amp;CHAR(34)&amp;": "&amp;CHAR(34)&amp;SUBSTITUTE(CriteriTecnici!$A1330,CHAR(34),"'")&amp;CHAR(34)&amp;", "&amp;CHAR(34)&amp;"lotId"&amp;CHAR(34)&amp;": "&amp;CHAR(34)&amp;SUBSTITUTE(CriteriTecnici!$C1330,CHAR(34),"'")&amp;CHAR(34)&amp;", "&amp;CHAR(34)&amp;"criterionId"&amp;CHAR(34)&amp;": "&amp;CHAR(34)&amp;SUBSTITUTE(CriteriTecnici!$D1330,CHAR(34),"'")&amp;CHAR(34)&amp;", "&amp;CHAR(34)&amp;"kind"&amp;CHAR(34)&amp;": "&amp;CHAR(34)&amp;SUBSTITUTE(CriteriTecnici!$F1330,CHAR(34),"'")&amp;CHAR(34)&amp;", "&amp;CHAR(34)&amp;"value"&amp;CHAR(34)&amp;": "&amp;SUBSTITUTE(TRIM(ROUND(IFERROR(CriteriTecnici!$N1330*1,IFERROR(NUMBERVALUE(CriteriTecnici!$N1330,".",","),IFERROR(NUMBERVALUE(CriteriTecnici!$N1330,",","."),0))),4)&amp;""),",",".")&amp;", "&amp;CHAR(34)&amp;"numerator"&amp;CHAR(34)&amp;": "&amp;SUBSTITUTE(TRIM(ROUND(IFERROR(CriteriTecnici!$K1330*1,IFERROR(NUMBERVALUE(CriteriTecnici!$K1330,".",","),IFERROR(NUMBERVALUE(CriteriTecnici!$K1330,",","."),0))),4)&amp;""),",",".")&amp;", "&amp;CHAR(34)&amp;"denominator"&amp;CHAR(34)&amp;": "&amp;SUBSTITUTE(TRIM(ROUND(IFERROR(CriteriTecnici!$L1330*1,IFERROR(NUMBERVALUE(CriteriTecnici!$L1330,".",","),IFERROR(NUMBERVALUE(CriteriTecnici!$L1330,",","."),0))),4)&amp;""),",",".")&amp;", "&amp;CHAR(34)&amp;"flag"&amp;CHAR(34)&amp;": "&amp;SUBSTITUTE(TRIM(ROUND(IFERROR(CriteriTecnici!$M1330*1,IFERROR(NUMBERVALUE(CriteriTecnici!$M1330,".",","),IFERROR(NUMBERVALUE(CriteriTecnici!$M1330,",","."),0))),4)&amp;""),",",".")&amp;", "&amp;CHAR(34)&amp;"rawScore"&amp;CHAR(34)&amp;": "&amp;SUBSTITUTE(TRIM(ROUND(IFERROR(CriteriTecnici!$O1330*1,IFERROR(NUMBERVALUE(CriteriTecnici!$O1330,".",","),IFERROR(NUMBERVALUE(CriteriTecnici!$O1330,",","."),0))),4)&amp;""),",",".")&amp;CHAR(125)&amp;IF(TRUE,",",""))</f>
        <v/>
      </c>
    </row>
    <row r="1551">
      <c r="A1551" s="38">
        <f>IF(CriteriTecnici!$A1331="","","    "&amp;CHAR(123)&amp;CHAR(34)&amp;"bidderId"&amp;CHAR(34)&amp;": "&amp;CHAR(34)&amp;SUBSTITUTE(CriteriTecnici!$A1331,CHAR(34),"'")&amp;CHAR(34)&amp;", "&amp;CHAR(34)&amp;"lotId"&amp;CHAR(34)&amp;": "&amp;CHAR(34)&amp;SUBSTITUTE(CriteriTecnici!$C1331,CHAR(34),"'")&amp;CHAR(34)&amp;", "&amp;CHAR(34)&amp;"criterionId"&amp;CHAR(34)&amp;": "&amp;CHAR(34)&amp;SUBSTITUTE(CriteriTecnici!$D1331,CHAR(34),"'")&amp;CHAR(34)&amp;", "&amp;CHAR(34)&amp;"kind"&amp;CHAR(34)&amp;": "&amp;CHAR(34)&amp;SUBSTITUTE(CriteriTecnici!$F1331,CHAR(34),"'")&amp;CHAR(34)&amp;", "&amp;CHAR(34)&amp;"value"&amp;CHAR(34)&amp;": "&amp;SUBSTITUTE(TRIM(ROUND(IFERROR(CriteriTecnici!$N1331*1,IFERROR(NUMBERVALUE(CriteriTecnici!$N1331,".",","),IFERROR(NUMBERVALUE(CriteriTecnici!$N1331,",","."),0))),4)&amp;""),",",".")&amp;", "&amp;CHAR(34)&amp;"numerator"&amp;CHAR(34)&amp;": "&amp;SUBSTITUTE(TRIM(ROUND(IFERROR(CriteriTecnici!$K1331*1,IFERROR(NUMBERVALUE(CriteriTecnici!$K1331,".",","),IFERROR(NUMBERVALUE(CriteriTecnici!$K1331,",","."),0))),4)&amp;""),",",".")&amp;", "&amp;CHAR(34)&amp;"denominator"&amp;CHAR(34)&amp;": "&amp;SUBSTITUTE(TRIM(ROUND(IFERROR(CriteriTecnici!$L1331*1,IFERROR(NUMBERVALUE(CriteriTecnici!$L1331,".",","),IFERROR(NUMBERVALUE(CriteriTecnici!$L1331,",","."),0))),4)&amp;""),",",".")&amp;", "&amp;CHAR(34)&amp;"flag"&amp;CHAR(34)&amp;": "&amp;SUBSTITUTE(TRIM(ROUND(IFERROR(CriteriTecnici!$M1331*1,IFERROR(NUMBERVALUE(CriteriTecnici!$M1331,".",","),IFERROR(NUMBERVALUE(CriteriTecnici!$M1331,",","."),0))),4)&amp;""),",",".")&amp;", "&amp;CHAR(34)&amp;"rawScore"&amp;CHAR(34)&amp;": "&amp;SUBSTITUTE(TRIM(ROUND(IFERROR(CriteriTecnici!$O1331*1,IFERROR(NUMBERVALUE(CriteriTecnici!$O1331,".",","),IFERROR(NUMBERVALUE(CriteriTecnici!$O1331,",","."),0))),4)&amp;""),",",".")&amp;CHAR(125)&amp;IF(TRUE,",",""))</f>
        <v/>
      </c>
    </row>
    <row r="1552">
      <c r="A1552" s="38">
        <f>IF(CriteriTecnici!$A1332="","","    "&amp;CHAR(123)&amp;CHAR(34)&amp;"bidderId"&amp;CHAR(34)&amp;": "&amp;CHAR(34)&amp;SUBSTITUTE(CriteriTecnici!$A1332,CHAR(34),"'")&amp;CHAR(34)&amp;", "&amp;CHAR(34)&amp;"lotId"&amp;CHAR(34)&amp;": "&amp;CHAR(34)&amp;SUBSTITUTE(CriteriTecnici!$C1332,CHAR(34),"'")&amp;CHAR(34)&amp;", "&amp;CHAR(34)&amp;"criterionId"&amp;CHAR(34)&amp;": "&amp;CHAR(34)&amp;SUBSTITUTE(CriteriTecnici!$D1332,CHAR(34),"'")&amp;CHAR(34)&amp;", "&amp;CHAR(34)&amp;"kind"&amp;CHAR(34)&amp;": "&amp;CHAR(34)&amp;SUBSTITUTE(CriteriTecnici!$F1332,CHAR(34),"'")&amp;CHAR(34)&amp;", "&amp;CHAR(34)&amp;"value"&amp;CHAR(34)&amp;": "&amp;SUBSTITUTE(TRIM(ROUND(IFERROR(CriteriTecnici!$N1332*1,IFERROR(NUMBERVALUE(CriteriTecnici!$N1332,".",","),IFERROR(NUMBERVALUE(CriteriTecnici!$N1332,",","."),0))),4)&amp;""),",",".")&amp;", "&amp;CHAR(34)&amp;"numerator"&amp;CHAR(34)&amp;": "&amp;SUBSTITUTE(TRIM(ROUND(IFERROR(CriteriTecnici!$K1332*1,IFERROR(NUMBERVALUE(CriteriTecnici!$K1332,".",","),IFERROR(NUMBERVALUE(CriteriTecnici!$K1332,",","."),0))),4)&amp;""),",",".")&amp;", "&amp;CHAR(34)&amp;"denominator"&amp;CHAR(34)&amp;": "&amp;SUBSTITUTE(TRIM(ROUND(IFERROR(CriteriTecnici!$L1332*1,IFERROR(NUMBERVALUE(CriteriTecnici!$L1332,".",","),IFERROR(NUMBERVALUE(CriteriTecnici!$L1332,",","."),0))),4)&amp;""),",",".")&amp;", "&amp;CHAR(34)&amp;"flag"&amp;CHAR(34)&amp;": "&amp;SUBSTITUTE(TRIM(ROUND(IFERROR(CriteriTecnici!$M1332*1,IFERROR(NUMBERVALUE(CriteriTecnici!$M1332,".",","),IFERROR(NUMBERVALUE(CriteriTecnici!$M1332,",","."),0))),4)&amp;""),",",".")&amp;", "&amp;CHAR(34)&amp;"rawScore"&amp;CHAR(34)&amp;": "&amp;SUBSTITUTE(TRIM(ROUND(IFERROR(CriteriTecnici!$O1332*1,IFERROR(NUMBERVALUE(CriteriTecnici!$O1332,".",","),IFERROR(NUMBERVALUE(CriteriTecnici!$O1332,",","."),0))),4)&amp;""),",",".")&amp;CHAR(125)&amp;IF(TRUE,",",""))</f>
        <v/>
      </c>
    </row>
    <row r="1553">
      <c r="A1553" s="38">
        <f>IF(CriteriTecnici!$A1333="","","    "&amp;CHAR(123)&amp;CHAR(34)&amp;"bidderId"&amp;CHAR(34)&amp;": "&amp;CHAR(34)&amp;SUBSTITUTE(CriteriTecnici!$A1333,CHAR(34),"'")&amp;CHAR(34)&amp;", "&amp;CHAR(34)&amp;"lotId"&amp;CHAR(34)&amp;": "&amp;CHAR(34)&amp;SUBSTITUTE(CriteriTecnici!$C1333,CHAR(34),"'")&amp;CHAR(34)&amp;", "&amp;CHAR(34)&amp;"criterionId"&amp;CHAR(34)&amp;": "&amp;CHAR(34)&amp;SUBSTITUTE(CriteriTecnici!$D1333,CHAR(34),"'")&amp;CHAR(34)&amp;", "&amp;CHAR(34)&amp;"kind"&amp;CHAR(34)&amp;": "&amp;CHAR(34)&amp;SUBSTITUTE(CriteriTecnici!$F1333,CHAR(34),"'")&amp;CHAR(34)&amp;", "&amp;CHAR(34)&amp;"value"&amp;CHAR(34)&amp;": "&amp;SUBSTITUTE(TRIM(ROUND(IFERROR(CriteriTecnici!$N1333*1,IFERROR(NUMBERVALUE(CriteriTecnici!$N1333,".",","),IFERROR(NUMBERVALUE(CriteriTecnici!$N1333,",","."),0))),4)&amp;""),",",".")&amp;", "&amp;CHAR(34)&amp;"numerator"&amp;CHAR(34)&amp;": "&amp;SUBSTITUTE(TRIM(ROUND(IFERROR(CriteriTecnici!$K1333*1,IFERROR(NUMBERVALUE(CriteriTecnici!$K1333,".",","),IFERROR(NUMBERVALUE(CriteriTecnici!$K1333,",","."),0))),4)&amp;""),",",".")&amp;", "&amp;CHAR(34)&amp;"denominator"&amp;CHAR(34)&amp;": "&amp;SUBSTITUTE(TRIM(ROUND(IFERROR(CriteriTecnici!$L1333*1,IFERROR(NUMBERVALUE(CriteriTecnici!$L1333,".",","),IFERROR(NUMBERVALUE(CriteriTecnici!$L1333,",","."),0))),4)&amp;""),",",".")&amp;", "&amp;CHAR(34)&amp;"flag"&amp;CHAR(34)&amp;": "&amp;SUBSTITUTE(TRIM(ROUND(IFERROR(CriteriTecnici!$M1333*1,IFERROR(NUMBERVALUE(CriteriTecnici!$M1333,".",","),IFERROR(NUMBERVALUE(CriteriTecnici!$M1333,",","."),0))),4)&amp;""),",",".")&amp;", "&amp;CHAR(34)&amp;"rawScore"&amp;CHAR(34)&amp;": "&amp;SUBSTITUTE(TRIM(ROUND(IFERROR(CriteriTecnici!$O1333*1,IFERROR(NUMBERVALUE(CriteriTecnici!$O1333,".",","),IFERROR(NUMBERVALUE(CriteriTecnici!$O1333,",","."),0))),4)&amp;""),",",".")&amp;CHAR(125)&amp;IF(TRUE,",",""))</f>
        <v/>
      </c>
    </row>
    <row r="1554">
      <c r="A1554" s="38">
        <f>IF(CriteriTecnici!$A1334="","","    "&amp;CHAR(123)&amp;CHAR(34)&amp;"bidderId"&amp;CHAR(34)&amp;": "&amp;CHAR(34)&amp;SUBSTITUTE(CriteriTecnici!$A1334,CHAR(34),"'")&amp;CHAR(34)&amp;", "&amp;CHAR(34)&amp;"lotId"&amp;CHAR(34)&amp;": "&amp;CHAR(34)&amp;SUBSTITUTE(CriteriTecnici!$C1334,CHAR(34),"'")&amp;CHAR(34)&amp;", "&amp;CHAR(34)&amp;"criterionId"&amp;CHAR(34)&amp;": "&amp;CHAR(34)&amp;SUBSTITUTE(CriteriTecnici!$D1334,CHAR(34),"'")&amp;CHAR(34)&amp;", "&amp;CHAR(34)&amp;"kind"&amp;CHAR(34)&amp;": "&amp;CHAR(34)&amp;SUBSTITUTE(CriteriTecnici!$F1334,CHAR(34),"'")&amp;CHAR(34)&amp;", "&amp;CHAR(34)&amp;"value"&amp;CHAR(34)&amp;": "&amp;SUBSTITUTE(TRIM(ROUND(IFERROR(CriteriTecnici!$N1334*1,IFERROR(NUMBERVALUE(CriteriTecnici!$N1334,".",","),IFERROR(NUMBERVALUE(CriteriTecnici!$N1334,",","."),0))),4)&amp;""),",",".")&amp;", "&amp;CHAR(34)&amp;"numerator"&amp;CHAR(34)&amp;": "&amp;SUBSTITUTE(TRIM(ROUND(IFERROR(CriteriTecnici!$K1334*1,IFERROR(NUMBERVALUE(CriteriTecnici!$K1334,".",","),IFERROR(NUMBERVALUE(CriteriTecnici!$K1334,",","."),0))),4)&amp;""),",",".")&amp;", "&amp;CHAR(34)&amp;"denominator"&amp;CHAR(34)&amp;": "&amp;SUBSTITUTE(TRIM(ROUND(IFERROR(CriteriTecnici!$L1334*1,IFERROR(NUMBERVALUE(CriteriTecnici!$L1334,".",","),IFERROR(NUMBERVALUE(CriteriTecnici!$L1334,",","."),0))),4)&amp;""),",",".")&amp;", "&amp;CHAR(34)&amp;"flag"&amp;CHAR(34)&amp;": "&amp;SUBSTITUTE(TRIM(ROUND(IFERROR(CriteriTecnici!$M1334*1,IFERROR(NUMBERVALUE(CriteriTecnici!$M1334,".",","),IFERROR(NUMBERVALUE(CriteriTecnici!$M1334,",","."),0))),4)&amp;""),",",".")&amp;", "&amp;CHAR(34)&amp;"rawScore"&amp;CHAR(34)&amp;": "&amp;SUBSTITUTE(TRIM(ROUND(IFERROR(CriteriTecnici!$O1334*1,IFERROR(NUMBERVALUE(CriteriTecnici!$O1334,".",","),IFERROR(NUMBERVALUE(CriteriTecnici!$O1334,",","."),0))),4)&amp;""),",",".")&amp;CHAR(125)&amp;IF(TRUE,",",""))</f>
        <v/>
      </c>
    </row>
    <row r="1555">
      <c r="A1555" s="38">
        <f>IF(CriteriTecnici!$A1335="","","    "&amp;CHAR(123)&amp;CHAR(34)&amp;"bidderId"&amp;CHAR(34)&amp;": "&amp;CHAR(34)&amp;SUBSTITUTE(CriteriTecnici!$A1335,CHAR(34),"'")&amp;CHAR(34)&amp;", "&amp;CHAR(34)&amp;"lotId"&amp;CHAR(34)&amp;": "&amp;CHAR(34)&amp;SUBSTITUTE(CriteriTecnici!$C1335,CHAR(34),"'")&amp;CHAR(34)&amp;", "&amp;CHAR(34)&amp;"criterionId"&amp;CHAR(34)&amp;": "&amp;CHAR(34)&amp;SUBSTITUTE(CriteriTecnici!$D1335,CHAR(34),"'")&amp;CHAR(34)&amp;", "&amp;CHAR(34)&amp;"kind"&amp;CHAR(34)&amp;": "&amp;CHAR(34)&amp;SUBSTITUTE(CriteriTecnici!$F1335,CHAR(34),"'")&amp;CHAR(34)&amp;", "&amp;CHAR(34)&amp;"value"&amp;CHAR(34)&amp;": "&amp;SUBSTITUTE(TRIM(ROUND(IFERROR(CriteriTecnici!$N1335*1,IFERROR(NUMBERVALUE(CriteriTecnici!$N1335,".",","),IFERROR(NUMBERVALUE(CriteriTecnici!$N1335,",","."),0))),4)&amp;""),",",".")&amp;", "&amp;CHAR(34)&amp;"numerator"&amp;CHAR(34)&amp;": "&amp;SUBSTITUTE(TRIM(ROUND(IFERROR(CriteriTecnici!$K1335*1,IFERROR(NUMBERVALUE(CriteriTecnici!$K1335,".",","),IFERROR(NUMBERVALUE(CriteriTecnici!$K1335,",","."),0))),4)&amp;""),",",".")&amp;", "&amp;CHAR(34)&amp;"denominator"&amp;CHAR(34)&amp;": "&amp;SUBSTITUTE(TRIM(ROUND(IFERROR(CriteriTecnici!$L1335*1,IFERROR(NUMBERVALUE(CriteriTecnici!$L1335,".",","),IFERROR(NUMBERVALUE(CriteriTecnici!$L1335,",","."),0))),4)&amp;""),",",".")&amp;", "&amp;CHAR(34)&amp;"flag"&amp;CHAR(34)&amp;": "&amp;SUBSTITUTE(TRIM(ROUND(IFERROR(CriteriTecnici!$M1335*1,IFERROR(NUMBERVALUE(CriteriTecnici!$M1335,".",","),IFERROR(NUMBERVALUE(CriteriTecnici!$M1335,",","."),0))),4)&amp;""),",",".")&amp;", "&amp;CHAR(34)&amp;"rawScore"&amp;CHAR(34)&amp;": "&amp;SUBSTITUTE(TRIM(ROUND(IFERROR(CriteriTecnici!$O1335*1,IFERROR(NUMBERVALUE(CriteriTecnici!$O1335,".",","),IFERROR(NUMBERVALUE(CriteriTecnici!$O1335,",","."),0))),4)&amp;""),",",".")&amp;CHAR(125)&amp;IF(TRUE,",",""))</f>
        <v/>
      </c>
    </row>
    <row r="1556">
      <c r="A1556" s="38">
        <f>IF(CriteriTecnici!$A1336="","","    "&amp;CHAR(123)&amp;CHAR(34)&amp;"bidderId"&amp;CHAR(34)&amp;": "&amp;CHAR(34)&amp;SUBSTITUTE(CriteriTecnici!$A1336,CHAR(34),"'")&amp;CHAR(34)&amp;", "&amp;CHAR(34)&amp;"lotId"&amp;CHAR(34)&amp;": "&amp;CHAR(34)&amp;SUBSTITUTE(CriteriTecnici!$C1336,CHAR(34),"'")&amp;CHAR(34)&amp;", "&amp;CHAR(34)&amp;"criterionId"&amp;CHAR(34)&amp;": "&amp;CHAR(34)&amp;SUBSTITUTE(CriteriTecnici!$D1336,CHAR(34),"'")&amp;CHAR(34)&amp;", "&amp;CHAR(34)&amp;"kind"&amp;CHAR(34)&amp;": "&amp;CHAR(34)&amp;SUBSTITUTE(CriteriTecnici!$F1336,CHAR(34),"'")&amp;CHAR(34)&amp;", "&amp;CHAR(34)&amp;"value"&amp;CHAR(34)&amp;": "&amp;SUBSTITUTE(TRIM(ROUND(IFERROR(CriteriTecnici!$N1336*1,IFERROR(NUMBERVALUE(CriteriTecnici!$N1336,".",","),IFERROR(NUMBERVALUE(CriteriTecnici!$N1336,",","."),0))),4)&amp;""),",",".")&amp;", "&amp;CHAR(34)&amp;"numerator"&amp;CHAR(34)&amp;": "&amp;SUBSTITUTE(TRIM(ROUND(IFERROR(CriteriTecnici!$K1336*1,IFERROR(NUMBERVALUE(CriteriTecnici!$K1336,".",","),IFERROR(NUMBERVALUE(CriteriTecnici!$K1336,",","."),0))),4)&amp;""),",",".")&amp;", "&amp;CHAR(34)&amp;"denominator"&amp;CHAR(34)&amp;": "&amp;SUBSTITUTE(TRIM(ROUND(IFERROR(CriteriTecnici!$L1336*1,IFERROR(NUMBERVALUE(CriteriTecnici!$L1336,".",","),IFERROR(NUMBERVALUE(CriteriTecnici!$L1336,",","."),0))),4)&amp;""),",",".")&amp;", "&amp;CHAR(34)&amp;"flag"&amp;CHAR(34)&amp;": "&amp;SUBSTITUTE(TRIM(ROUND(IFERROR(CriteriTecnici!$M1336*1,IFERROR(NUMBERVALUE(CriteriTecnici!$M1336,".",","),IFERROR(NUMBERVALUE(CriteriTecnici!$M1336,",","."),0))),4)&amp;""),",",".")&amp;", "&amp;CHAR(34)&amp;"rawScore"&amp;CHAR(34)&amp;": "&amp;SUBSTITUTE(TRIM(ROUND(IFERROR(CriteriTecnici!$O1336*1,IFERROR(NUMBERVALUE(CriteriTecnici!$O1336,".",","),IFERROR(NUMBERVALUE(CriteriTecnici!$O1336,",","."),0))),4)&amp;""),",",".")&amp;CHAR(125)&amp;IF(TRUE,",",""))</f>
        <v/>
      </c>
    </row>
    <row r="1557">
      <c r="A1557" s="38">
        <f>IF(CriteriTecnici!$A1337="","","    "&amp;CHAR(123)&amp;CHAR(34)&amp;"bidderId"&amp;CHAR(34)&amp;": "&amp;CHAR(34)&amp;SUBSTITUTE(CriteriTecnici!$A1337,CHAR(34),"'")&amp;CHAR(34)&amp;", "&amp;CHAR(34)&amp;"lotId"&amp;CHAR(34)&amp;": "&amp;CHAR(34)&amp;SUBSTITUTE(CriteriTecnici!$C1337,CHAR(34),"'")&amp;CHAR(34)&amp;", "&amp;CHAR(34)&amp;"criterionId"&amp;CHAR(34)&amp;": "&amp;CHAR(34)&amp;SUBSTITUTE(CriteriTecnici!$D1337,CHAR(34),"'")&amp;CHAR(34)&amp;", "&amp;CHAR(34)&amp;"kind"&amp;CHAR(34)&amp;": "&amp;CHAR(34)&amp;SUBSTITUTE(CriteriTecnici!$F1337,CHAR(34),"'")&amp;CHAR(34)&amp;", "&amp;CHAR(34)&amp;"value"&amp;CHAR(34)&amp;": "&amp;SUBSTITUTE(TRIM(ROUND(IFERROR(CriteriTecnici!$N1337*1,IFERROR(NUMBERVALUE(CriteriTecnici!$N1337,".",","),IFERROR(NUMBERVALUE(CriteriTecnici!$N1337,",","."),0))),4)&amp;""),",",".")&amp;", "&amp;CHAR(34)&amp;"numerator"&amp;CHAR(34)&amp;": "&amp;SUBSTITUTE(TRIM(ROUND(IFERROR(CriteriTecnici!$K1337*1,IFERROR(NUMBERVALUE(CriteriTecnici!$K1337,".",","),IFERROR(NUMBERVALUE(CriteriTecnici!$K1337,",","."),0))),4)&amp;""),",",".")&amp;", "&amp;CHAR(34)&amp;"denominator"&amp;CHAR(34)&amp;": "&amp;SUBSTITUTE(TRIM(ROUND(IFERROR(CriteriTecnici!$L1337*1,IFERROR(NUMBERVALUE(CriteriTecnici!$L1337,".",","),IFERROR(NUMBERVALUE(CriteriTecnici!$L1337,",","."),0))),4)&amp;""),",",".")&amp;", "&amp;CHAR(34)&amp;"flag"&amp;CHAR(34)&amp;": "&amp;SUBSTITUTE(TRIM(ROUND(IFERROR(CriteriTecnici!$M1337*1,IFERROR(NUMBERVALUE(CriteriTecnici!$M1337,".",","),IFERROR(NUMBERVALUE(CriteriTecnici!$M1337,",","."),0))),4)&amp;""),",",".")&amp;", "&amp;CHAR(34)&amp;"rawScore"&amp;CHAR(34)&amp;": "&amp;SUBSTITUTE(TRIM(ROUND(IFERROR(CriteriTecnici!$O1337*1,IFERROR(NUMBERVALUE(CriteriTecnici!$O1337,".",","),IFERROR(NUMBERVALUE(CriteriTecnici!$O1337,",","."),0))),4)&amp;""),",",".")&amp;CHAR(125)&amp;IF(COUNTA(Offerte!$A45:$A$200)&gt;0,",",""))</f>
        <v/>
      </c>
    </row>
    <row r="1558">
      <c r="A1558" s="38">
        <f>IF(CriteriTecnici!$A1338="","","    "&amp;CHAR(123)&amp;CHAR(34)&amp;"bidderId"&amp;CHAR(34)&amp;": "&amp;CHAR(34)&amp;SUBSTITUTE(CriteriTecnici!$A1338,CHAR(34),"'")&amp;CHAR(34)&amp;", "&amp;CHAR(34)&amp;"lotId"&amp;CHAR(34)&amp;": "&amp;CHAR(34)&amp;SUBSTITUTE(CriteriTecnici!$C1338,CHAR(34),"'")&amp;CHAR(34)&amp;", "&amp;CHAR(34)&amp;"criterionId"&amp;CHAR(34)&amp;": "&amp;CHAR(34)&amp;SUBSTITUTE(CriteriTecnici!$D1338,CHAR(34),"'")&amp;CHAR(34)&amp;", "&amp;CHAR(34)&amp;"kind"&amp;CHAR(34)&amp;": "&amp;CHAR(34)&amp;SUBSTITUTE(CriteriTecnici!$F1338,CHAR(34),"'")&amp;CHAR(34)&amp;", "&amp;CHAR(34)&amp;"value"&amp;CHAR(34)&amp;": "&amp;SUBSTITUTE(TRIM(ROUND(IFERROR(CriteriTecnici!$N1338*1,IFERROR(NUMBERVALUE(CriteriTecnici!$N1338,".",","),IFERROR(NUMBERVALUE(CriteriTecnici!$N1338,",","."),0))),4)&amp;""),",",".")&amp;", "&amp;CHAR(34)&amp;"numerator"&amp;CHAR(34)&amp;": "&amp;SUBSTITUTE(TRIM(ROUND(IFERROR(CriteriTecnici!$K1338*1,IFERROR(NUMBERVALUE(CriteriTecnici!$K1338,".",","),IFERROR(NUMBERVALUE(CriteriTecnici!$K1338,",","."),0))),4)&amp;""),",",".")&amp;", "&amp;CHAR(34)&amp;"denominator"&amp;CHAR(34)&amp;": "&amp;SUBSTITUTE(TRIM(ROUND(IFERROR(CriteriTecnici!$L1338*1,IFERROR(NUMBERVALUE(CriteriTecnici!$L1338,".",","),IFERROR(NUMBERVALUE(CriteriTecnici!$L1338,",","."),0))),4)&amp;""),",",".")&amp;", "&amp;CHAR(34)&amp;"flag"&amp;CHAR(34)&amp;": "&amp;SUBSTITUTE(TRIM(ROUND(IFERROR(CriteriTecnici!$M1338*1,IFERROR(NUMBERVALUE(CriteriTecnici!$M1338,".",","),IFERROR(NUMBERVALUE(CriteriTecnici!$M1338,",","."),0))),4)&amp;""),",",".")&amp;", "&amp;CHAR(34)&amp;"rawScore"&amp;CHAR(34)&amp;": "&amp;SUBSTITUTE(TRIM(ROUND(IFERROR(CriteriTecnici!$O1338*1,IFERROR(NUMBERVALUE(CriteriTecnici!$O1338,".",","),IFERROR(NUMBERVALUE(CriteriTecnici!$O1338,",","."),0))),4)&amp;""),",",".")&amp;CHAR(125)&amp;IF(TRUE,",",""))</f>
        <v/>
      </c>
    </row>
    <row r="1559">
      <c r="A1559" s="38">
        <f>IF(CriteriTecnici!$A1339="","","    "&amp;CHAR(123)&amp;CHAR(34)&amp;"bidderId"&amp;CHAR(34)&amp;": "&amp;CHAR(34)&amp;SUBSTITUTE(CriteriTecnici!$A1339,CHAR(34),"'")&amp;CHAR(34)&amp;", "&amp;CHAR(34)&amp;"lotId"&amp;CHAR(34)&amp;": "&amp;CHAR(34)&amp;SUBSTITUTE(CriteriTecnici!$C1339,CHAR(34),"'")&amp;CHAR(34)&amp;", "&amp;CHAR(34)&amp;"criterionId"&amp;CHAR(34)&amp;": "&amp;CHAR(34)&amp;SUBSTITUTE(CriteriTecnici!$D1339,CHAR(34),"'")&amp;CHAR(34)&amp;", "&amp;CHAR(34)&amp;"kind"&amp;CHAR(34)&amp;": "&amp;CHAR(34)&amp;SUBSTITUTE(CriteriTecnici!$F1339,CHAR(34),"'")&amp;CHAR(34)&amp;", "&amp;CHAR(34)&amp;"value"&amp;CHAR(34)&amp;": "&amp;SUBSTITUTE(TRIM(ROUND(IFERROR(CriteriTecnici!$N1339*1,IFERROR(NUMBERVALUE(CriteriTecnici!$N1339,".",","),IFERROR(NUMBERVALUE(CriteriTecnici!$N1339,",","."),0))),4)&amp;""),",",".")&amp;", "&amp;CHAR(34)&amp;"numerator"&amp;CHAR(34)&amp;": "&amp;SUBSTITUTE(TRIM(ROUND(IFERROR(CriteriTecnici!$K1339*1,IFERROR(NUMBERVALUE(CriteriTecnici!$K1339,".",","),IFERROR(NUMBERVALUE(CriteriTecnici!$K1339,",","."),0))),4)&amp;""),",",".")&amp;", "&amp;CHAR(34)&amp;"denominator"&amp;CHAR(34)&amp;": "&amp;SUBSTITUTE(TRIM(ROUND(IFERROR(CriteriTecnici!$L1339*1,IFERROR(NUMBERVALUE(CriteriTecnici!$L1339,".",","),IFERROR(NUMBERVALUE(CriteriTecnici!$L1339,",","."),0))),4)&amp;""),",",".")&amp;", "&amp;CHAR(34)&amp;"flag"&amp;CHAR(34)&amp;": "&amp;SUBSTITUTE(TRIM(ROUND(IFERROR(CriteriTecnici!$M1339*1,IFERROR(NUMBERVALUE(CriteriTecnici!$M1339,".",","),IFERROR(NUMBERVALUE(CriteriTecnici!$M1339,",","."),0))),4)&amp;""),",",".")&amp;", "&amp;CHAR(34)&amp;"rawScore"&amp;CHAR(34)&amp;": "&amp;SUBSTITUTE(TRIM(ROUND(IFERROR(CriteriTecnici!$O1339*1,IFERROR(NUMBERVALUE(CriteriTecnici!$O1339,".",","),IFERROR(NUMBERVALUE(CriteriTecnici!$O1339,",","."),0))),4)&amp;""),",",".")&amp;CHAR(125)&amp;IF(TRUE,",",""))</f>
        <v/>
      </c>
    </row>
    <row r="1560">
      <c r="A1560" s="38">
        <f>IF(CriteriTecnici!$A1340="","","    "&amp;CHAR(123)&amp;CHAR(34)&amp;"bidderId"&amp;CHAR(34)&amp;": "&amp;CHAR(34)&amp;SUBSTITUTE(CriteriTecnici!$A1340,CHAR(34),"'")&amp;CHAR(34)&amp;", "&amp;CHAR(34)&amp;"lotId"&amp;CHAR(34)&amp;": "&amp;CHAR(34)&amp;SUBSTITUTE(CriteriTecnici!$C1340,CHAR(34),"'")&amp;CHAR(34)&amp;", "&amp;CHAR(34)&amp;"criterionId"&amp;CHAR(34)&amp;": "&amp;CHAR(34)&amp;SUBSTITUTE(CriteriTecnici!$D1340,CHAR(34),"'")&amp;CHAR(34)&amp;", "&amp;CHAR(34)&amp;"kind"&amp;CHAR(34)&amp;": "&amp;CHAR(34)&amp;SUBSTITUTE(CriteriTecnici!$F1340,CHAR(34),"'")&amp;CHAR(34)&amp;", "&amp;CHAR(34)&amp;"value"&amp;CHAR(34)&amp;": "&amp;SUBSTITUTE(TRIM(ROUND(IFERROR(CriteriTecnici!$N1340*1,IFERROR(NUMBERVALUE(CriteriTecnici!$N1340,".",","),IFERROR(NUMBERVALUE(CriteriTecnici!$N1340,",","."),0))),4)&amp;""),",",".")&amp;", "&amp;CHAR(34)&amp;"numerator"&amp;CHAR(34)&amp;": "&amp;SUBSTITUTE(TRIM(ROUND(IFERROR(CriteriTecnici!$K1340*1,IFERROR(NUMBERVALUE(CriteriTecnici!$K1340,".",","),IFERROR(NUMBERVALUE(CriteriTecnici!$K1340,",","."),0))),4)&amp;""),",",".")&amp;", "&amp;CHAR(34)&amp;"denominator"&amp;CHAR(34)&amp;": "&amp;SUBSTITUTE(TRIM(ROUND(IFERROR(CriteriTecnici!$L1340*1,IFERROR(NUMBERVALUE(CriteriTecnici!$L1340,".",","),IFERROR(NUMBERVALUE(CriteriTecnici!$L1340,",","."),0))),4)&amp;""),",",".")&amp;", "&amp;CHAR(34)&amp;"flag"&amp;CHAR(34)&amp;": "&amp;SUBSTITUTE(TRIM(ROUND(IFERROR(CriteriTecnici!$M1340*1,IFERROR(NUMBERVALUE(CriteriTecnici!$M1340,".",","),IFERROR(NUMBERVALUE(CriteriTecnici!$M1340,",","."),0))),4)&amp;""),",",".")&amp;", "&amp;CHAR(34)&amp;"rawScore"&amp;CHAR(34)&amp;": "&amp;SUBSTITUTE(TRIM(ROUND(IFERROR(CriteriTecnici!$O1340*1,IFERROR(NUMBERVALUE(CriteriTecnici!$O1340,".",","),IFERROR(NUMBERVALUE(CriteriTecnici!$O1340,",","."),0))),4)&amp;""),",",".")&amp;CHAR(125)&amp;IF(TRUE,",",""))</f>
        <v/>
      </c>
    </row>
    <row r="1561">
      <c r="A1561" s="38">
        <f>IF(CriteriTecnici!$A1341="","","    "&amp;CHAR(123)&amp;CHAR(34)&amp;"bidderId"&amp;CHAR(34)&amp;": "&amp;CHAR(34)&amp;SUBSTITUTE(CriteriTecnici!$A1341,CHAR(34),"'")&amp;CHAR(34)&amp;", "&amp;CHAR(34)&amp;"lotId"&amp;CHAR(34)&amp;": "&amp;CHAR(34)&amp;SUBSTITUTE(CriteriTecnici!$C1341,CHAR(34),"'")&amp;CHAR(34)&amp;", "&amp;CHAR(34)&amp;"criterionId"&amp;CHAR(34)&amp;": "&amp;CHAR(34)&amp;SUBSTITUTE(CriteriTecnici!$D1341,CHAR(34),"'")&amp;CHAR(34)&amp;", "&amp;CHAR(34)&amp;"kind"&amp;CHAR(34)&amp;": "&amp;CHAR(34)&amp;SUBSTITUTE(CriteriTecnici!$F1341,CHAR(34),"'")&amp;CHAR(34)&amp;", "&amp;CHAR(34)&amp;"value"&amp;CHAR(34)&amp;": "&amp;SUBSTITUTE(TRIM(ROUND(IFERROR(CriteriTecnici!$N1341*1,IFERROR(NUMBERVALUE(CriteriTecnici!$N1341,".",","),IFERROR(NUMBERVALUE(CriteriTecnici!$N1341,",","."),0))),4)&amp;""),",",".")&amp;", "&amp;CHAR(34)&amp;"numerator"&amp;CHAR(34)&amp;": "&amp;SUBSTITUTE(TRIM(ROUND(IFERROR(CriteriTecnici!$K1341*1,IFERROR(NUMBERVALUE(CriteriTecnici!$K1341,".",","),IFERROR(NUMBERVALUE(CriteriTecnici!$K1341,",","."),0))),4)&amp;""),",",".")&amp;", "&amp;CHAR(34)&amp;"denominator"&amp;CHAR(34)&amp;": "&amp;SUBSTITUTE(TRIM(ROUND(IFERROR(CriteriTecnici!$L1341*1,IFERROR(NUMBERVALUE(CriteriTecnici!$L1341,".",","),IFERROR(NUMBERVALUE(CriteriTecnici!$L1341,",","."),0))),4)&amp;""),",",".")&amp;", "&amp;CHAR(34)&amp;"flag"&amp;CHAR(34)&amp;": "&amp;SUBSTITUTE(TRIM(ROUND(IFERROR(CriteriTecnici!$M1341*1,IFERROR(NUMBERVALUE(CriteriTecnici!$M1341,".",","),IFERROR(NUMBERVALUE(CriteriTecnici!$M1341,",","."),0))),4)&amp;""),",",".")&amp;", "&amp;CHAR(34)&amp;"rawScore"&amp;CHAR(34)&amp;": "&amp;SUBSTITUTE(TRIM(ROUND(IFERROR(CriteriTecnici!$O1341*1,IFERROR(NUMBERVALUE(CriteriTecnici!$O1341,".",","),IFERROR(NUMBERVALUE(CriteriTecnici!$O1341,",","."),0))),4)&amp;""),",",".")&amp;CHAR(125)&amp;IF(TRUE,",",""))</f>
        <v/>
      </c>
    </row>
    <row r="1562">
      <c r="A1562" s="38">
        <f>IF(CriteriTecnici!$A1342="","","    "&amp;CHAR(123)&amp;CHAR(34)&amp;"bidderId"&amp;CHAR(34)&amp;": "&amp;CHAR(34)&amp;SUBSTITUTE(CriteriTecnici!$A1342,CHAR(34),"'")&amp;CHAR(34)&amp;", "&amp;CHAR(34)&amp;"lotId"&amp;CHAR(34)&amp;": "&amp;CHAR(34)&amp;SUBSTITUTE(CriteriTecnici!$C1342,CHAR(34),"'")&amp;CHAR(34)&amp;", "&amp;CHAR(34)&amp;"criterionId"&amp;CHAR(34)&amp;": "&amp;CHAR(34)&amp;SUBSTITUTE(CriteriTecnici!$D1342,CHAR(34),"'")&amp;CHAR(34)&amp;", "&amp;CHAR(34)&amp;"kind"&amp;CHAR(34)&amp;": "&amp;CHAR(34)&amp;SUBSTITUTE(CriteriTecnici!$F1342,CHAR(34),"'")&amp;CHAR(34)&amp;", "&amp;CHAR(34)&amp;"value"&amp;CHAR(34)&amp;": "&amp;SUBSTITUTE(TRIM(ROUND(IFERROR(CriteriTecnici!$N1342*1,IFERROR(NUMBERVALUE(CriteriTecnici!$N1342,".",","),IFERROR(NUMBERVALUE(CriteriTecnici!$N1342,",","."),0))),4)&amp;""),",",".")&amp;", "&amp;CHAR(34)&amp;"numerator"&amp;CHAR(34)&amp;": "&amp;SUBSTITUTE(TRIM(ROUND(IFERROR(CriteriTecnici!$K1342*1,IFERROR(NUMBERVALUE(CriteriTecnici!$K1342,".",","),IFERROR(NUMBERVALUE(CriteriTecnici!$K1342,",","."),0))),4)&amp;""),",",".")&amp;", "&amp;CHAR(34)&amp;"denominator"&amp;CHAR(34)&amp;": "&amp;SUBSTITUTE(TRIM(ROUND(IFERROR(CriteriTecnici!$L1342*1,IFERROR(NUMBERVALUE(CriteriTecnici!$L1342,".",","),IFERROR(NUMBERVALUE(CriteriTecnici!$L1342,",","."),0))),4)&amp;""),",",".")&amp;", "&amp;CHAR(34)&amp;"flag"&amp;CHAR(34)&amp;": "&amp;SUBSTITUTE(TRIM(ROUND(IFERROR(CriteriTecnici!$M1342*1,IFERROR(NUMBERVALUE(CriteriTecnici!$M1342,".",","),IFERROR(NUMBERVALUE(CriteriTecnici!$M1342,",","."),0))),4)&amp;""),",",".")&amp;", "&amp;CHAR(34)&amp;"rawScore"&amp;CHAR(34)&amp;": "&amp;SUBSTITUTE(TRIM(ROUND(IFERROR(CriteriTecnici!$O1342*1,IFERROR(NUMBERVALUE(CriteriTecnici!$O1342,".",","),IFERROR(NUMBERVALUE(CriteriTecnici!$O1342,",","."),0))),4)&amp;""),",",".")&amp;CHAR(125)&amp;IF(TRUE,",",""))</f>
        <v/>
      </c>
    </row>
    <row r="1563">
      <c r="A1563" s="38">
        <f>IF(CriteriTecnici!$A1343="","","    "&amp;CHAR(123)&amp;CHAR(34)&amp;"bidderId"&amp;CHAR(34)&amp;": "&amp;CHAR(34)&amp;SUBSTITUTE(CriteriTecnici!$A1343,CHAR(34),"'")&amp;CHAR(34)&amp;", "&amp;CHAR(34)&amp;"lotId"&amp;CHAR(34)&amp;": "&amp;CHAR(34)&amp;SUBSTITUTE(CriteriTecnici!$C1343,CHAR(34),"'")&amp;CHAR(34)&amp;", "&amp;CHAR(34)&amp;"criterionId"&amp;CHAR(34)&amp;": "&amp;CHAR(34)&amp;SUBSTITUTE(CriteriTecnici!$D1343,CHAR(34),"'")&amp;CHAR(34)&amp;", "&amp;CHAR(34)&amp;"kind"&amp;CHAR(34)&amp;": "&amp;CHAR(34)&amp;SUBSTITUTE(CriteriTecnici!$F1343,CHAR(34),"'")&amp;CHAR(34)&amp;", "&amp;CHAR(34)&amp;"value"&amp;CHAR(34)&amp;": "&amp;SUBSTITUTE(TRIM(ROUND(IFERROR(CriteriTecnici!$N1343*1,IFERROR(NUMBERVALUE(CriteriTecnici!$N1343,".",","),IFERROR(NUMBERVALUE(CriteriTecnici!$N1343,",","."),0))),4)&amp;""),",",".")&amp;", "&amp;CHAR(34)&amp;"numerator"&amp;CHAR(34)&amp;": "&amp;SUBSTITUTE(TRIM(ROUND(IFERROR(CriteriTecnici!$K1343*1,IFERROR(NUMBERVALUE(CriteriTecnici!$K1343,".",","),IFERROR(NUMBERVALUE(CriteriTecnici!$K1343,",","."),0))),4)&amp;""),",",".")&amp;", "&amp;CHAR(34)&amp;"denominator"&amp;CHAR(34)&amp;": "&amp;SUBSTITUTE(TRIM(ROUND(IFERROR(CriteriTecnici!$L1343*1,IFERROR(NUMBERVALUE(CriteriTecnici!$L1343,".",","),IFERROR(NUMBERVALUE(CriteriTecnici!$L1343,",","."),0))),4)&amp;""),",",".")&amp;", "&amp;CHAR(34)&amp;"flag"&amp;CHAR(34)&amp;": "&amp;SUBSTITUTE(TRIM(ROUND(IFERROR(CriteriTecnici!$M1343*1,IFERROR(NUMBERVALUE(CriteriTecnici!$M1343,".",","),IFERROR(NUMBERVALUE(CriteriTecnici!$M1343,",","."),0))),4)&amp;""),",",".")&amp;", "&amp;CHAR(34)&amp;"rawScore"&amp;CHAR(34)&amp;": "&amp;SUBSTITUTE(TRIM(ROUND(IFERROR(CriteriTecnici!$O1343*1,IFERROR(NUMBERVALUE(CriteriTecnici!$O1343,".",","),IFERROR(NUMBERVALUE(CriteriTecnici!$O1343,",","."),0))),4)&amp;""),",",".")&amp;CHAR(125)&amp;IF(TRUE,",",""))</f>
        <v/>
      </c>
    </row>
    <row r="1564">
      <c r="A1564" s="38">
        <f>IF(CriteriTecnici!$A1344="","","    "&amp;CHAR(123)&amp;CHAR(34)&amp;"bidderId"&amp;CHAR(34)&amp;": "&amp;CHAR(34)&amp;SUBSTITUTE(CriteriTecnici!$A1344,CHAR(34),"'")&amp;CHAR(34)&amp;", "&amp;CHAR(34)&amp;"lotId"&amp;CHAR(34)&amp;": "&amp;CHAR(34)&amp;SUBSTITUTE(CriteriTecnici!$C1344,CHAR(34),"'")&amp;CHAR(34)&amp;", "&amp;CHAR(34)&amp;"criterionId"&amp;CHAR(34)&amp;": "&amp;CHAR(34)&amp;SUBSTITUTE(CriteriTecnici!$D1344,CHAR(34),"'")&amp;CHAR(34)&amp;", "&amp;CHAR(34)&amp;"kind"&amp;CHAR(34)&amp;": "&amp;CHAR(34)&amp;SUBSTITUTE(CriteriTecnici!$F1344,CHAR(34),"'")&amp;CHAR(34)&amp;", "&amp;CHAR(34)&amp;"value"&amp;CHAR(34)&amp;": "&amp;SUBSTITUTE(TRIM(ROUND(IFERROR(CriteriTecnici!$N1344*1,IFERROR(NUMBERVALUE(CriteriTecnici!$N1344,".",","),IFERROR(NUMBERVALUE(CriteriTecnici!$N1344,",","."),0))),4)&amp;""),",",".")&amp;", "&amp;CHAR(34)&amp;"numerator"&amp;CHAR(34)&amp;": "&amp;SUBSTITUTE(TRIM(ROUND(IFERROR(CriteriTecnici!$K1344*1,IFERROR(NUMBERVALUE(CriteriTecnici!$K1344,".",","),IFERROR(NUMBERVALUE(CriteriTecnici!$K1344,",","."),0))),4)&amp;""),",",".")&amp;", "&amp;CHAR(34)&amp;"denominator"&amp;CHAR(34)&amp;": "&amp;SUBSTITUTE(TRIM(ROUND(IFERROR(CriteriTecnici!$L1344*1,IFERROR(NUMBERVALUE(CriteriTecnici!$L1344,".",","),IFERROR(NUMBERVALUE(CriteriTecnici!$L1344,",","."),0))),4)&amp;""),",",".")&amp;", "&amp;CHAR(34)&amp;"flag"&amp;CHAR(34)&amp;": "&amp;SUBSTITUTE(TRIM(ROUND(IFERROR(CriteriTecnici!$M1344*1,IFERROR(NUMBERVALUE(CriteriTecnici!$M1344,".",","),IFERROR(NUMBERVALUE(CriteriTecnici!$M1344,",","."),0))),4)&amp;""),",",".")&amp;", "&amp;CHAR(34)&amp;"rawScore"&amp;CHAR(34)&amp;": "&amp;SUBSTITUTE(TRIM(ROUND(IFERROR(CriteriTecnici!$O1344*1,IFERROR(NUMBERVALUE(CriteriTecnici!$O1344,".",","),IFERROR(NUMBERVALUE(CriteriTecnici!$O1344,",","."),0))),4)&amp;""),",",".")&amp;CHAR(125)&amp;IF(TRUE,",",""))</f>
        <v/>
      </c>
    </row>
    <row r="1565">
      <c r="A1565" s="38">
        <f>IF(CriteriTecnici!$A1345="","","    "&amp;CHAR(123)&amp;CHAR(34)&amp;"bidderId"&amp;CHAR(34)&amp;": "&amp;CHAR(34)&amp;SUBSTITUTE(CriteriTecnici!$A1345,CHAR(34),"'")&amp;CHAR(34)&amp;", "&amp;CHAR(34)&amp;"lotId"&amp;CHAR(34)&amp;": "&amp;CHAR(34)&amp;SUBSTITUTE(CriteriTecnici!$C1345,CHAR(34),"'")&amp;CHAR(34)&amp;", "&amp;CHAR(34)&amp;"criterionId"&amp;CHAR(34)&amp;": "&amp;CHAR(34)&amp;SUBSTITUTE(CriteriTecnici!$D1345,CHAR(34),"'")&amp;CHAR(34)&amp;", "&amp;CHAR(34)&amp;"kind"&amp;CHAR(34)&amp;": "&amp;CHAR(34)&amp;SUBSTITUTE(CriteriTecnici!$F1345,CHAR(34),"'")&amp;CHAR(34)&amp;", "&amp;CHAR(34)&amp;"value"&amp;CHAR(34)&amp;": "&amp;SUBSTITUTE(TRIM(ROUND(IFERROR(CriteriTecnici!$N1345*1,IFERROR(NUMBERVALUE(CriteriTecnici!$N1345,".",","),IFERROR(NUMBERVALUE(CriteriTecnici!$N1345,",","."),0))),4)&amp;""),",",".")&amp;", "&amp;CHAR(34)&amp;"numerator"&amp;CHAR(34)&amp;": "&amp;SUBSTITUTE(TRIM(ROUND(IFERROR(CriteriTecnici!$K1345*1,IFERROR(NUMBERVALUE(CriteriTecnici!$K1345,".",","),IFERROR(NUMBERVALUE(CriteriTecnici!$K1345,",","."),0))),4)&amp;""),",",".")&amp;", "&amp;CHAR(34)&amp;"denominator"&amp;CHAR(34)&amp;": "&amp;SUBSTITUTE(TRIM(ROUND(IFERROR(CriteriTecnici!$L1345*1,IFERROR(NUMBERVALUE(CriteriTecnici!$L1345,".",","),IFERROR(NUMBERVALUE(CriteriTecnici!$L1345,",","."),0))),4)&amp;""),",",".")&amp;", "&amp;CHAR(34)&amp;"flag"&amp;CHAR(34)&amp;": "&amp;SUBSTITUTE(TRIM(ROUND(IFERROR(CriteriTecnici!$M1345*1,IFERROR(NUMBERVALUE(CriteriTecnici!$M1345,".",","),IFERROR(NUMBERVALUE(CriteriTecnici!$M1345,",","."),0))),4)&amp;""),",",".")&amp;", "&amp;CHAR(34)&amp;"rawScore"&amp;CHAR(34)&amp;": "&amp;SUBSTITUTE(TRIM(ROUND(IFERROR(CriteriTecnici!$O1345*1,IFERROR(NUMBERVALUE(CriteriTecnici!$O1345,".",","),IFERROR(NUMBERVALUE(CriteriTecnici!$O1345,",","."),0))),4)&amp;""),",",".")&amp;CHAR(125)&amp;IF(TRUE,",",""))</f>
        <v/>
      </c>
    </row>
    <row r="1566">
      <c r="A1566" s="38">
        <f>IF(CriteriTecnici!$A1346="","","    "&amp;CHAR(123)&amp;CHAR(34)&amp;"bidderId"&amp;CHAR(34)&amp;": "&amp;CHAR(34)&amp;SUBSTITUTE(CriteriTecnici!$A1346,CHAR(34),"'")&amp;CHAR(34)&amp;", "&amp;CHAR(34)&amp;"lotId"&amp;CHAR(34)&amp;": "&amp;CHAR(34)&amp;SUBSTITUTE(CriteriTecnici!$C1346,CHAR(34),"'")&amp;CHAR(34)&amp;", "&amp;CHAR(34)&amp;"criterionId"&amp;CHAR(34)&amp;": "&amp;CHAR(34)&amp;SUBSTITUTE(CriteriTecnici!$D1346,CHAR(34),"'")&amp;CHAR(34)&amp;", "&amp;CHAR(34)&amp;"kind"&amp;CHAR(34)&amp;": "&amp;CHAR(34)&amp;SUBSTITUTE(CriteriTecnici!$F1346,CHAR(34),"'")&amp;CHAR(34)&amp;", "&amp;CHAR(34)&amp;"value"&amp;CHAR(34)&amp;": "&amp;SUBSTITUTE(TRIM(ROUND(IFERROR(CriteriTecnici!$N1346*1,IFERROR(NUMBERVALUE(CriteriTecnici!$N1346,".",","),IFERROR(NUMBERVALUE(CriteriTecnici!$N1346,",","."),0))),4)&amp;""),",",".")&amp;", "&amp;CHAR(34)&amp;"numerator"&amp;CHAR(34)&amp;": "&amp;SUBSTITUTE(TRIM(ROUND(IFERROR(CriteriTecnici!$K1346*1,IFERROR(NUMBERVALUE(CriteriTecnici!$K1346,".",","),IFERROR(NUMBERVALUE(CriteriTecnici!$K1346,",","."),0))),4)&amp;""),",",".")&amp;", "&amp;CHAR(34)&amp;"denominator"&amp;CHAR(34)&amp;": "&amp;SUBSTITUTE(TRIM(ROUND(IFERROR(CriteriTecnici!$L1346*1,IFERROR(NUMBERVALUE(CriteriTecnici!$L1346,".",","),IFERROR(NUMBERVALUE(CriteriTecnici!$L1346,",","."),0))),4)&amp;""),",",".")&amp;", "&amp;CHAR(34)&amp;"flag"&amp;CHAR(34)&amp;": "&amp;SUBSTITUTE(TRIM(ROUND(IFERROR(CriteriTecnici!$M1346*1,IFERROR(NUMBERVALUE(CriteriTecnici!$M1346,".",","),IFERROR(NUMBERVALUE(CriteriTecnici!$M1346,",","."),0))),4)&amp;""),",",".")&amp;", "&amp;CHAR(34)&amp;"rawScore"&amp;CHAR(34)&amp;": "&amp;SUBSTITUTE(TRIM(ROUND(IFERROR(CriteriTecnici!$O1346*1,IFERROR(NUMBERVALUE(CriteriTecnici!$O1346,".",","),IFERROR(NUMBERVALUE(CriteriTecnici!$O1346,",","."),0))),4)&amp;""),",",".")&amp;CHAR(125)&amp;IF(TRUE,",",""))</f>
        <v/>
      </c>
    </row>
    <row r="1567">
      <c r="A1567" s="38">
        <f>IF(CriteriTecnici!$A1347="","","    "&amp;CHAR(123)&amp;CHAR(34)&amp;"bidderId"&amp;CHAR(34)&amp;": "&amp;CHAR(34)&amp;SUBSTITUTE(CriteriTecnici!$A1347,CHAR(34),"'")&amp;CHAR(34)&amp;", "&amp;CHAR(34)&amp;"lotId"&amp;CHAR(34)&amp;": "&amp;CHAR(34)&amp;SUBSTITUTE(CriteriTecnici!$C1347,CHAR(34),"'")&amp;CHAR(34)&amp;", "&amp;CHAR(34)&amp;"criterionId"&amp;CHAR(34)&amp;": "&amp;CHAR(34)&amp;SUBSTITUTE(CriteriTecnici!$D1347,CHAR(34),"'")&amp;CHAR(34)&amp;", "&amp;CHAR(34)&amp;"kind"&amp;CHAR(34)&amp;": "&amp;CHAR(34)&amp;SUBSTITUTE(CriteriTecnici!$F1347,CHAR(34),"'")&amp;CHAR(34)&amp;", "&amp;CHAR(34)&amp;"value"&amp;CHAR(34)&amp;": "&amp;SUBSTITUTE(TRIM(ROUND(IFERROR(CriteriTecnici!$N1347*1,IFERROR(NUMBERVALUE(CriteriTecnici!$N1347,".",","),IFERROR(NUMBERVALUE(CriteriTecnici!$N1347,",","."),0))),4)&amp;""),",",".")&amp;", "&amp;CHAR(34)&amp;"numerator"&amp;CHAR(34)&amp;": "&amp;SUBSTITUTE(TRIM(ROUND(IFERROR(CriteriTecnici!$K1347*1,IFERROR(NUMBERVALUE(CriteriTecnici!$K1347,".",","),IFERROR(NUMBERVALUE(CriteriTecnici!$K1347,",","."),0))),4)&amp;""),",",".")&amp;", "&amp;CHAR(34)&amp;"denominator"&amp;CHAR(34)&amp;": "&amp;SUBSTITUTE(TRIM(ROUND(IFERROR(CriteriTecnici!$L1347*1,IFERROR(NUMBERVALUE(CriteriTecnici!$L1347,".",","),IFERROR(NUMBERVALUE(CriteriTecnici!$L1347,",","."),0))),4)&amp;""),",",".")&amp;", "&amp;CHAR(34)&amp;"flag"&amp;CHAR(34)&amp;": "&amp;SUBSTITUTE(TRIM(ROUND(IFERROR(CriteriTecnici!$M1347*1,IFERROR(NUMBERVALUE(CriteriTecnici!$M1347,".",","),IFERROR(NUMBERVALUE(CriteriTecnici!$M1347,",","."),0))),4)&amp;""),",",".")&amp;", "&amp;CHAR(34)&amp;"rawScore"&amp;CHAR(34)&amp;": "&amp;SUBSTITUTE(TRIM(ROUND(IFERROR(CriteriTecnici!$O1347*1,IFERROR(NUMBERVALUE(CriteriTecnici!$O1347,".",","),IFERROR(NUMBERVALUE(CriteriTecnici!$O1347,",","."),0))),4)&amp;""),",",".")&amp;CHAR(125)&amp;IF(TRUE,",",""))</f>
        <v/>
      </c>
    </row>
    <row r="1568">
      <c r="A1568" s="38">
        <f>IF(CriteriTecnici!$A1348="","","    "&amp;CHAR(123)&amp;CHAR(34)&amp;"bidderId"&amp;CHAR(34)&amp;": "&amp;CHAR(34)&amp;SUBSTITUTE(CriteriTecnici!$A1348,CHAR(34),"'")&amp;CHAR(34)&amp;", "&amp;CHAR(34)&amp;"lotId"&amp;CHAR(34)&amp;": "&amp;CHAR(34)&amp;SUBSTITUTE(CriteriTecnici!$C1348,CHAR(34),"'")&amp;CHAR(34)&amp;", "&amp;CHAR(34)&amp;"criterionId"&amp;CHAR(34)&amp;": "&amp;CHAR(34)&amp;SUBSTITUTE(CriteriTecnici!$D1348,CHAR(34),"'")&amp;CHAR(34)&amp;", "&amp;CHAR(34)&amp;"kind"&amp;CHAR(34)&amp;": "&amp;CHAR(34)&amp;SUBSTITUTE(CriteriTecnici!$F1348,CHAR(34),"'")&amp;CHAR(34)&amp;", "&amp;CHAR(34)&amp;"value"&amp;CHAR(34)&amp;": "&amp;SUBSTITUTE(TRIM(ROUND(IFERROR(CriteriTecnici!$N1348*1,IFERROR(NUMBERVALUE(CriteriTecnici!$N1348,".",","),IFERROR(NUMBERVALUE(CriteriTecnici!$N1348,",","."),0))),4)&amp;""),",",".")&amp;", "&amp;CHAR(34)&amp;"numerator"&amp;CHAR(34)&amp;": "&amp;SUBSTITUTE(TRIM(ROUND(IFERROR(CriteriTecnici!$K1348*1,IFERROR(NUMBERVALUE(CriteriTecnici!$K1348,".",","),IFERROR(NUMBERVALUE(CriteriTecnici!$K1348,",","."),0))),4)&amp;""),",",".")&amp;", "&amp;CHAR(34)&amp;"denominator"&amp;CHAR(34)&amp;": "&amp;SUBSTITUTE(TRIM(ROUND(IFERROR(CriteriTecnici!$L1348*1,IFERROR(NUMBERVALUE(CriteriTecnici!$L1348,".",","),IFERROR(NUMBERVALUE(CriteriTecnici!$L1348,",","."),0))),4)&amp;""),",",".")&amp;", "&amp;CHAR(34)&amp;"flag"&amp;CHAR(34)&amp;": "&amp;SUBSTITUTE(TRIM(ROUND(IFERROR(CriteriTecnici!$M1348*1,IFERROR(NUMBERVALUE(CriteriTecnici!$M1348,".",","),IFERROR(NUMBERVALUE(CriteriTecnici!$M1348,",","."),0))),4)&amp;""),",",".")&amp;", "&amp;CHAR(34)&amp;"rawScore"&amp;CHAR(34)&amp;": "&amp;SUBSTITUTE(TRIM(ROUND(IFERROR(CriteriTecnici!$O1348*1,IFERROR(NUMBERVALUE(CriteriTecnici!$O1348,".",","),IFERROR(NUMBERVALUE(CriteriTecnici!$O1348,",","."),0))),4)&amp;""),",",".")&amp;CHAR(125)&amp;IF(TRUE,",",""))</f>
        <v/>
      </c>
    </row>
    <row r="1569">
      <c r="A1569" s="38">
        <f>IF(CriteriTecnici!$A1349="","","    "&amp;CHAR(123)&amp;CHAR(34)&amp;"bidderId"&amp;CHAR(34)&amp;": "&amp;CHAR(34)&amp;SUBSTITUTE(CriteriTecnici!$A1349,CHAR(34),"'")&amp;CHAR(34)&amp;", "&amp;CHAR(34)&amp;"lotId"&amp;CHAR(34)&amp;": "&amp;CHAR(34)&amp;SUBSTITUTE(CriteriTecnici!$C1349,CHAR(34),"'")&amp;CHAR(34)&amp;", "&amp;CHAR(34)&amp;"criterionId"&amp;CHAR(34)&amp;": "&amp;CHAR(34)&amp;SUBSTITUTE(CriteriTecnici!$D1349,CHAR(34),"'")&amp;CHAR(34)&amp;", "&amp;CHAR(34)&amp;"kind"&amp;CHAR(34)&amp;": "&amp;CHAR(34)&amp;SUBSTITUTE(CriteriTecnici!$F1349,CHAR(34),"'")&amp;CHAR(34)&amp;", "&amp;CHAR(34)&amp;"value"&amp;CHAR(34)&amp;": "&amp;SUBSTITUTE(TRIM(ROUND(IFERROR(CriteriTecnici!$N1349*1,IFERROR(NUMBERVALUE(CriteriTecnici!$N1349,".",","),IFERROR(NUMBERVALUE(CriteriTecnici!$N1349,",","."),0))),4)&amp;""),",",".")&amp;", "&amp;CHAR(34)&amp;"numerator"&amp;CHAR(34)&amp;": "&amp;SUBSTITUTE(TRIM(ROUND(IFERROR(CriteriTecnici!$K1349*1,IFERROR(NUMBERVALUE(CriteriTecnici!$K1349,".",","),IFERROR(NUMBERVALUE(CriteriTecnici!$K1349,",","."),0))),4)&amp;""),",",".")&amp;", "&amp;CHAR(34)&amp;"denominator"&amp;CHAR(34)&amp;": "&amp;SUBSTITUTE(TRIM(ROUND(IFERROR(CriteriTecnici!$L1349*1,IFERROR(NUMBERVALUE(CriteriTecnici!$L1349,".",","),IFERROR(NUMBERVALUE(CriteriTecnici!$L1349,",","."),0))),4)&amp;""),",",".")&amp;", "&amp;CHAR(34)&amp;"flag"&amp;CHAR(34)&amp;": "&amp;SUBSTITUTE(TRIM(ROUND(IFERROR(CriteriTecnici!$M1349*1,IFERROR(NUMBERVALUE(CriteriTecnici!$M1349,".",","),IFERROR(NUMBERVALUE(CriteriTecnici!$M1349,",","."),0))),4)&amp;""),",",".")&amp;", "&amp;CHAR(34)&amp;"rawScore"&amp;CHAR(34)&amp;": "&amp;SUBSTITUTE(TRIM(ROUND(IFERROR(CriteriTecnici!$O1349*1,IFERROR(NUMBERVALUE(CriteriTecnici!$O1349,".",","),IFERROR(NUMBERVALUE(CriteriTecnici!$O1349,",","."),0))),4)&amp;""),",",".")&amp;CHAR(125)&amp;IF(TRUE,",",""))</f>
        <v/>
      </c>
    </row>
    <row r="1570">
      <c r="A1570" s="38">
        <f>IF(CriteriTecnici!$A1350="","","    "&amp;CHAR(123)&amp;CHAR(34)&amp;"bidderId"&amp;CHAR(34)&amp;": "&amp;CHAR(34)&amp;SUBSTITUTE(CriteriTecnici!$A1350,CHAR(34),"'")&amp;CHAR(34)&amp;", "&amp;CHAR(34)&amp;"lotId"&amp;CHAR(34)&amp;": "&amp;CHAR(34)&amp;SUBSTITUTE(CriteriTecnici!$C1350,CHAR(34),"'")&amp;CHAR(34)&amp;", "&amp;CHAR(34)&amp;"criterionId"&amp;CHAR(34)&amp;": "&amp;CHAR(34)&amp;SUBSTITUTE(CriteriTecnici!$D1350,CHAR(34),"'")&amp;CHAR(34)&amp;", "&amp;CHAR(34)&amp;"kind"&amp;CHAR(34)&amp;": "&amp;CHAR(34)&amp;SUBSTITUTE(CriteriTecnici!$F1350,CHAR(34),"'")&amp;CHAR(34)&amp;", "&amp;CHAR(34)&amp;"value"&amp;CHAR(34)&amp;": "&amp;SUBSTITUTE(TRIM(ROUND(IFERROR(CriteriTecnici!$N1350*1,IFERROR(NUMBERVALUE(CriteriTecnici!$N1350,".",","),IFERROR(NUMBERVALUE(CriteriTecnici!$N1350,",","."),0))),4)&amp;""),",",".")&amp;", "&amp;CHAR(34)&amp;"numerator"&amp;CHAR(34)&amp;": "&amp;SUBSTITUTE(TRIM(ROUND(IFERROR(CriteriTecnici!$K1350*1,IFERROR(NUMBERVALUE(CriteriTecnici!$K1350,".",","),IFERROR(NUMBERVALUE(CriteriTecnici!$K1350,",","."),0))),4)&amp;""),",",".")&amp;", "&amp;CHAR(34)&amp;"denominator"&amp;CHAR(34)&amp;": "&amp;SUBSTITUTE(TRIM(ROUND(IFERROR(CriteriTecnici!$L1350*1,IFERROR(NUMBERVALUE(CriteriTecnici!$L1350,".",","),IFERROR(NUMBERVALUE(CriteriTecnici!$L1350,",","."),0))),4)&amp;""),",",".")&amp;", "&amp;CHAR(34)&amp;"flag"&amp;CHAR(34)&amp;": "&amp;SUBSTITUTE(TRIM(ROUND(IFERROR(CriteriTecnici!$M1350*1,IFERROR(NUMBERVALUE(CriteriTecnici!$M1350,".",","),IFERROR(NUMBERVALUE(CriteriTecnici!$M1350,",","."),0))),4)&amp;""),",",".")&amp;", "&amp;CHAR(34)&amp;"rawScore"&amp;CHAR(34)&amp;": "&amp;SUBSTITUTE(TRIM(ROUND(IFERROR(CriteriTecnici!$O1350*1,IFERROR(NUMBERVALUE(CriteriTecnici!$O1350,".",","),IFERROR(NUMBERVALUE(CriteriTecnici!$O1350,",","."),0))),4)&amp;""),",",".")&amp;CHAR(125)&amp;IF(TRUE,",",""))</f>
        <v/>
      </c>
    </row>
    <row r="1571">
      <c r="A1571" s="38">
        <f>IF(CriteriTecnici!$A1351="","","    "&amp;CHAR(123)&amp;CHAR(34)&amp;"bidderId"&amp;CHAR(34)&amp;": "&amp;CHAR(34)&amp;SUBSTITUTE(CriteriTecnici!$A1351,CHAR(34),"'")&amp;CHAR(34)&amp;", "&amp;CHAR(34)&amp;"lotId"&amp;CHAR(34)&amp;": "&amp;CHAR(34)&amp;SUBSTITUTE(CriteriTecnici!$C1351,CHAR(34),"'")&amp;CHAR(34)&amp;", "&amp;CHAR(34)&amp;"criterionId"&amp;CHAR(34)&amp;": "&amp;CHAR(34)&amp;SUBSTITUTE(CriteriTecnici!$D1351,CHAR(34),"'")&amp;CHAR(34)&amp;", "&amp;CHAR(34)&amp;"kind"&amp;CHAR(34)&amp;": "&amp;CHAR(34)&amp;SUBSTITUTE(CriteriTecnici!$F1351,CHAR(34),"'")&amp;CHAR(34)&amp;", "&amp;CHAR(34)&amp;"value"&amp;CHAR(34)&amp;": "&amp;SUBSTITUTE(TRIM(ROUND(IFERROR(CriteriTecnici!$N1351*1,IFERROR(NUMBERVALUE(CriteriTecnici!$N1351,".",","),IFERROR(NUMBERVALUE(CriteriTecnici!$N1351,",","."),0))),4)&amp;""),",",".")&amp;", "&amp;CHAR(34)&amp;"numerator"&amp;CHAR(34)&amp;": "&amp;SUBSTITUTE(TRIM(ROUND(IFERROR(CriteriTecnici!$K1351*1,IFERROR(NUMBERVALUE(CriteriTecnici!$K1351,".",","),IFERROR(NUMBERVALUE(CriteriTecnici!$K1351,",","."),0))),4)&amp;""),",",".")&amp;", "&amp;CHAR(34)&amp;"denominator"&amp;CHAR(34)&amp;": "&amp;SUBSTITUTE(TRIM(ROUND(IFERROR(CriteriTecnici!$L1351*1,IFERROR(NUMBERVALUE(CriteriTecnici!$L1351,".",","),IFERROR(NUMBERVALUE(CriteriTecnici!$L1351,",","."),0))),4)&amp;""),",",".")&amp;", "&amp;CHAR(34)&amp;"flag"&amp;CHAR(34)&amp;": "&amp;SUBSTITUTE(TRIM(ROUND(IFERROR(CriteriTecnici!$M1351*1,IFERROR(NUMBERVALUE(CriteriTecnici!$M1351,".",","),IFERROR(NUMBERVALUE(CriteriTecnici!$M1351,",","."),0))),4)&amp;""),",",".")&amp;", "&amp;CHAR(34)&amp;"rawScore"&amp;CHAR(34)&amp;": "&amp;SUBSTITUTE(TRIM(ROUND(IFERROR(CriteriTecnici!$O1351*1,IFERROR(NUMBERVALUE(CriteriTecnici!$O1351,".",","),IFERROR(NUMBERVALUE(CriteriTecnici!$O1351,",","."),0))),4)&amp;""),",",".")&amp;CHAR(125)&amp;IF(TRUE,",",""))</f>
        <v/>
      </c>
    </row>
    <row r="1572">
      <c r="A1572" s="38">
        <f>IF(CriteriTecnici!$A1352="","","    "&amp;CHAR(123)&amp;CHAR(34)&amp;"bidderId"&amp;CHAR(34)&amp;": "&amp;CHAR(34)&amp;SUBSTITUTE(CriteriTecnici!$A1352,CHAR(34),"'")&amp;CHAR(34)&amp;", "&amp;CHAR(34)&amp;"lotId"&amp;CHAR(34)&amp;": "&amp;CHAR(34)&amp;SUBSTITUTE(CriteriTecnici!$C1352,CHAR(34),"'")&amp;CHAR(34)&amp;", "&amp;CHAR(34)&amp;"criterionId"&amp;CHAR(34)&amp;": "&amp;CHAR(34)&amp;SUBSTITUTE(CriteriTecnici!$D1352,CHAR(34),"'")&amp;CHAR(34)&amp;", "&amp;CHAR(34)&amp;"kind"&amp;CHAR(34)&amp;": "&amp;CHAR(34)&amp;SUBSTITUTE(CriteriTecnici!$F1352,CHAR(34),"'")&amp;CHAR(34)&amp;", "&amp;CHAR(34)&amp;"value"&amp;CHAR(34)&amp;": "&amp;SUBSTITUTE(TRIM(ROUND(IFERROR(CriteriTecnici!$N1352*1,IFERROR(NUMBERVALUE(CriteriTecnici!$N1352,".",","),IFERROR(NUMBERVALUE(CriteriTecnici!$N1352,",","."),0))),4)&amp;""),",",".")&amp;", "&amp;CHAR(34)&amp;"numerator"&amp;CHAR(34)&amp;": "&amp;SUBSTITUTE(TRIM(ROUND(IFERROR(CriteriTecnici!$K1352*1,IFERROR(NUMBERVALUE(CriteriTecnici!$K1352,".",","),IFERROR(NUMBERVALUE(CriteriTecnici!$K1352,",","."),0))),4)&amp;""),",",".")&amp;", "&amp;CHAR(34)&amp;"denominator"&amp;CHAR(34)&amp;": "&amp;SUBSTITUTE(TRIM(ROUND(IFERROR(CriteriTecnici!$L1352*1,IFERROR(NUMBERVALUE(CriteriTecnici!$L1352,".",","),IFERROR(NUMBERVALUE(CriteriTecnici!$L1352,",","."),0))),4)&amp;""),",",".")&amp;", "&amp;CHAR(34)&amp;"flag"&amp;CHAR(34)&amp;": "&amp;SUBSTITUTE(TRIM(ROUND(IFERROR(CriteriTecnici!$M1352*1,IFERROR(NUMBERVALUE(CriteriTecnici!$M1352,".",","),IFERROR(NUMBERVALUE(CriteriTecnici!$M1352,",","."),0))),4)&amp;""),",",".")&amp;", "&amp;CHAR(34)&amp;"rawScore"&amp;CHAR(34)&amp;": "&amp;SUBSTITUTE(TRIM(ROUND(IFERROR(CriteriTecnici!$O1352*1,IFERROR(NUMBERVALUE(CriteriTecnici!$O1352,".",","),IFERROR(NUMBERVALUE(CriteriTecnici!$O1352,",","."),0))),4)&amp;""),",",".")&amp;CHAR(125)&amp;IF(TRUE,",",""))</f>
        <v/>
      </c>
    </row>
    <row r="1573">
      <c r="A1573" s="38">
        <f>IF(CriteriTecnici!$A1353="","","    "&amp;CHAR(123)&amp;CHAR(34)&amp;"bidderId"&amp;CHAR(34)&amp;": "&amp;CHAR(34)&amp;SUBSTITUTE(CriteriTecnici!$A1353,CHAR(34),"'")&amp;CHAR(34)&amp;", "&amp;CHAR(34)&amp;"lotId"&amp;CHAR(34)&amp;": "&amp;CHAR(34)&amp;SUBSTITUTE(CriteriTecnici!$C1353,CHAR(34),"'")&amp;CHAR(34)&amp;", "&amp;CHAR(34)&amp;"criterionId"&amp;CHAR(34)&amp;": "&amp;CHAR(34)&amp;SUBSTITUTE(CriteriTecnici!$D1353,CHAR(34),"'")&amp;CHAR(34)&amp;", "&amp;CHAR(34)&amp;"kind"&amp;CHAR(34)&amp;": "&amp;CHAR(34)&amp;SUBSTITUTE(CriteriTecnici!$F1353,CHAR(34),"'")&amp;CHAR(34)&amp;", "&amp;CHAR(34)&amp;"value"&amp;CHAR(34)&amp;": "&amp;SUBSTITUTE(TRIM(ROUND(IFERROR(CriteriTecnici!$N1353*1,IFERROR(NUMBERVALUE(CriteriTecnici!$N1353,".",","),IFERROR(NUMBERVALUE(CriteriTecnici!$N1353,",","."),0))),4)&amp;""),",",".")&amp;", "&amp;CHAR(34)&amp;"numerator"&amp;CHAR(34)&amp;": "&amp;SUBSTITUTE(TRIM(ROUND(IFERROR(CriteriTecnici!$K1353*1,IFERROR(NUMBERVALUE(CriteriTecnici!$K1353,".",","),IFERROR(NUMBERVALUE(CriteriTecnici!$K1353,",","."),0))),4)&amp;""),",",".")&amp;", "&amp;CHAR(34)&amp;"denominator"&amp;CHAR(34)&amp;": "&amp;SUBSTITUTE(TRIM(ROUND(IFERROR(CriteriTecnici!$L1353*1,IFERROR(NUMBERVALUE(CriteriTecnici!$L1353,".",","),IFERROR(NUMBERVALUE(CriteriTecnici!$L1353,",","."),0))),4)&amp;""),",",".")&amp;", "&amp;CHAR(34)&amp;"flag"&amp;CHAR(34)&amp;": "&amp;SUBSTITUTE(TRIM(ROUND(IFERROR(CriteriTecnici!$M1353*1,IFERROR(NUMBERVALUE(CriteriTecnici!$M1353,".",","),IFERROR(NUMBERVALUE(CriteriTecnici!$M1353,",","."),0))),4)&amp;""),",",".")&amp;", "&amp;CHAR(34)&amp;"rawScore"&amp;CHAR(34)&amp;": "&amp;SUBSTITUTE(TRIM(ROUND(IFERROR(CriteriTecnici!$O1353*1,IFERROR(NUMBERVALUE(CriteriTecnici!$O1353,".",","),IFERROR(NUMBERVALUE(CriteriTecnici!$O1353,",","."),0))),4)&amp;""),",",".")&amp;CHAR(125)&amp;IF(TRUE,",",""))</f>
        <v/>
      </c>
    </row>
    <row r="1574">
      <c r="A1574" s="38">
        <f>IF(CriteriTecnici!$A1354="","","    "&amp;CHAR(123)&amp;CHAR(34)&amp;"bidderId"&amp;CHAR(34)&amp;": "&amp;CHAR(34)&amp;SUBSTITUTE(CriteriTecnici!$A1354,CHAR(34),"'")&amp;CHAR(34)&amp;", "&amp;CHAR(34)&amp;"lotId"&amp;CHAR(34)&amp;": "&amp;CHAR(34)&amp;SUBSTITUTE(CriteriTecnici!$C1354,CHAR(34),"'")&amp;CHAR(34)&amp;", "&amp;CHAR(34)&amp;"criterionId"&amp;CHAR(34)&amp;": "&amp;CHAR(34)&amp;SUBSTITUTE(CriteriTecnici!$D1354,CHAR(34),"'")&amp;CHAR(34)&amp;", "&amp;CHAR(34)&amp;"kind"&amp;CHAR(34)&amp;": "&amp;CHAR(34)&amp;SUBSTITUTE(CriteriTecnici!$F1354,CHAR(34),"'")&amp;CHAR(34)&amp;", "&amp;CHAR(34)&amp;"value"&amp;CHAR(34)&amp;": "&amp;SUBSTITUTE(TRIM(ROUND(IFERROR(CriteriTecnici!$N1354*1,IFERROR(NUMBERVALUE(CriteriTecnici!$N1354,".",","),IFERROR(NUMBERVALUE(CriteriTecnici!$N1354,",","."),0))),4)&amp;""),",",".")&amp;", "&amp;CHAR(34)&amp;"numerator"&amp;CHAR(34)&amp;": "&amp;SUBSTITUTE(TRIM(ROUND(IFERROR(CriteriTecnici!$K1354*1,IFERROR(NUMBERVALUE(CriteriTecnici!$K1354,".",","),IFERROR(NUMBERVALUE(CriteriTecnici!$K1354,",","."),0))),4)&amp;""),",",".")&amp;", "&amp;CHAR(34)&amp;"denominator"&amp;CHAR(34)&amp;": "&amp;SUBSTITUTE(TRIM(ROUND(IFERROR(CriteriTecnici!$L1354*1,IFERROR(NUMBERVALUE(CriteriTecnici!$L1354,".",","),IFERROR(NUMBERVALUE(CriteriTecnici!$L1354,",","."),0))),4)&amp;""),",",".")&amp;", "&amp;CHAR(34)&amp;"flag"&amp;CHAR(34)&amp;": "&amp;SUBSTITUTE(TRIM(ROUND(IFERROR(CriteriTecnici!$M1354*1,IFERROR(NUMBERVALUE(CriteriTecnici!$M1354,".",","),IFERROR(NUMBERVALUE(CriteriTecnici!$M1354,",","."),0))),4)&amp;""),",",".")&amp;", "&amp;CHAR(34)&amp;"rawScore"&amp;CHAR(34)&amp;": "&amp;SUBSTITUTE(TRIM(ROUND(IFERROR(CriteriTecnici!$O1354*1,IFERROR(NUMBERVALUE(CriteriTecnici!$O1354,".",","),IFERROR(NUMBERVALUE(CriteriTecnici!$O1354,",","."),0))),4)&amp;""),",",".")&amp;CHAR(125)&amp;IF(TRUE,",",""))</f>
        <v/>
      </c>
    </row>
    <row r="1575">
      <c r="A1575" s="38">
        <f>IF(CriteriTecnici!$A1355="","","    "&amp;CHAR(123)&amp;CHAR(34)&amp;"bidderId"&amp;CHAR(34)&amp;": "&amp;CHAR(34)&amp;SUBSTITUTE(CriteriTecnici!$A1355,CHAR(34),"'")&amp;CHAR(34)&amp;", "&amp;CHAR(34)&amp;"lotId"&amp;CHAR(34)&amp;": "&amp;CHAR(34)&amp;SUBSTITUTE(CriteriTecnici!$C1355,CHAR(34),"'")&amp;CHAR(34)&amp;", "&amp;CHAR(34)&amp;"criterionId"&amp;CHAR(34)&amp;": "&amp;CHAR(34)&amp;SUBSTITUTE(CriteriTecnici!$D1355,CHAR(34),"'")&amp;CHAR(34)&amp;", "&amp;CHAR(34)&amp;"kind"&amp;CHAR(34)&amp;": "&amp;CHAR(34)&amp;SUBSTITUTE(CriteriTecnici!$F1355,CHAR(34),"'")&amp;CHAR(34)&amp;", "&amp;CHAR(34)&amp;"value"&amp;CHAR(34)&amp;": "&amp;SUBSTITUTE(TRIM(ROUND(IFERROR(CriteriTecnici!$N1355*1,IFERROR(NUMBERVALUE(CriteriTecnici!$N1355,".",","),IFERROR(NUMBERVALUE(CriteriTecnici!$N1355,",","."),0))),4)&amp;""),",",".")&amp;", "&amp;CHAR(34)&amp;"numerator"&amp;CHAR(34)&amp;": "&amp;SUBSTITUTE(TRIM(ROUND(IFERROR(CriteriTecnici!$K1355*1,IFERROR(NUMBERVALUE(CriteriTecnici!$K1355,".",","),IFERROR(NUMBERVALUE(CriteriTecnici!$K1355,",","."),0))),4)&amp;""),",",".")&amp;", "&amp;CHAR(34)&amp;"denominator"&amp;CHAR(34)&amp;": "&amp;SUBSTITUTE(TRIM(ROUND(IFERROR(CriteriTecnici!$L1355*1,IFERROR(NUMBERVALUE(CriteriTecnici!$L1355,".",","),IFERROR(NUMBERVALUE(CriteriTecnici!$L1355,",","."),0))),4)&amp;""),",",".")&amp;", "&amp;CHAR(34)&amp;"flag"&amp;CHAR(34)&amp;": "&amp;SUBSTITUTE(TRIM(ROUND(IFERROR(CriteriTecnici!$M1355*1,IFERROR(NUMBERVALUE(CriteriTecnici!$M1355,".",","),IFERROR(NUMBERVALUE(CriteriTecnici!$M1355,",","."),0))),4)&amp;""),",",".")&amp;", "&amp;CHAR(34)&amp;"rawScore"&amp;CHAR(34)&amp;": "&amp;SUBSTITUTE(TRIM(ROUND(IFERROR(CriteriTecnici!$O1355*1,IFERROR(NUMBERVALUE(CriteriTecnici!$O1355,".",","),IFERROR(NUMBERVALUE(CriteriTecnici!$O1355,",","."),0))),4)&amp;""),",",".")&amp;CHAR(125)&amp;IF(TRUE,",",""))</f>
        <v/>
      </c>
    </row>
    <row r="1576">
      <c r="A1576" s="38">
        <f>IF(CriteriTecnici!$A1356="","","    "&amp;CHAR(123)&amp;CHAR(34)&amp;"bidderId"&amp;CHAR(34)&amp;": "&amp;CHAR(34)&amp;SUBSTITUTE(CriteriTecnici!$A1356,CHAR(34),"'")&amp;CHAR(34)&amp;", "&amp;CHAR(34)&amp;"lotId"&amp;CHAR(34)&amp;": "&amp;CHAR(34)&amp;SUBSTITUTE(CriteriTecnici!$C1356,CHAR(34),"'")&amp;CHAR(34)&amp;", "&amp;CHAR(34)&amp;"criterionId"&amp;CHAR(34)&amp;": "&amp;CHAR(34)&amp;SUBSTITUTE(CriteriTecnici!$D1356,CHAR(34),"'")&amp;CHAR(34)&amp;", "&amp;CHAR(34)&amp;"kind"&amp;CHAR(34)&amp;": "&amp;CHAR(34)&amp;SUBSTITUTE(CriteriTecnici!$F1356,CHAR(34),"'")&amp;CHAR(34)&amp;", "&amp;CHAR(34)&amp;"value"&amp;CHAR(34)&amp;": "&amp;SUBSTITUTE(TRIM(ROUND(IFERROR(CriteriTecnici!$N1356*1,IFERROR(NUMBERVALUE(CriteriTecnici!$N1356,".",","),IFERROR(NUMBERVALUE(CriteriTecnici!$N1356,",","."),0))),4)&amp;""),",",".")&amp;", "&amp;CHAR(34)&amp;"numerator"&amp;CHAR(34)&amp;": "&amp;SUBSTITUTE(TRIM(ROUND(IFERROR(CriteriTecnici!$K1356*1,IFERROR(NUMBERVALUE(CriteriTecnici!$K1356,".",","),IFERROR(NUMBERVALUE(CriteriTecnici!$K1356,",","."),0))),4)&amp;""),",",".")&amp;", "&amp;CHAR(34)&amp;"denominator"&amp;CHAR(34)&amp;": "&amp;SUBSTITUTE(TRIM(ROUND(IFERROR(CriteriTecnici!$L1356*1,IFERROR(NUMBERVALUE(CriteriTecnici!$L1356,".",","),IFERROR(NUMBERVALUE(CriteriTecnici!$L1356,",","."),0))),4)&amp;""),",",".")&amp;", "&amp;CHAR(34)&amp;"flag"&amp;CHAR(34)&amp;": "&amp;SUBSTITUTE(TRIM(ROUND(IFERROR(CriteriTecnici!$M1356*1,IFERROR(NUMBERVALUE(CriteriTecnici!$M1356,".",","),IFERROR(NUMBERVALUE(CriteriTecnici!$M1356,",","."),0))),4)&amp;""),",",".")&amp;", "&amp;CHAR(34)&amp;"rawScore"&amp;CHAR(34)&amp;": "&amp;SUBSTITUTE(TRIM(ROUND(IFERROR(CriteriTecnici!$O1356*1,IFERROR(NUMBERVALUE(CriteriTecnici!$O1356,".",","),IFERROR(NUMBERVALUE(CriteriTecnici!$O1356,",","."),0))),4)&amp;""),",",".")&amp;CHAR(125)&amp;IF(TRUE,",",""))</f>
        <v/>
      </c>
    </row>
    <row r="1577">
      <c r="A1577" s="38">
        <f>IF(CriteriTecnici!$A1357="","","    "&amp;CHAR(123)&amp;CHAR(34)&amp;"bidderId"&amp;CHAR(34)&amp;": "&amp;CHAR(34)&amp;SUBSTITUTE(CriteriTecnici!$A1357,CHAR(34),"'")&amp;CHAR(34)&amp;", "&amp;CHAR(34)&amp;"lotId"&amp;CHAR(34)&amp;": "&amp;CHAR(34)&amp;SUBSTITUTE(CriteriTecnici!$C1357,CHAR(34),"'")&amp;CHAR(34)&amp;", "&amp;CHAR(34)&amp;"criterionId"&amp;CHAR(34)&amp;": "&amp;CHAR(34)&amp;SUBSTITUTE(CriteriTecnici!$D1357,CHAR(34),"'")&amp;CHAR(34)&amp;", "&amp;CHAR(34)&amp;"kind"&amp;CHAR(34)&amp;": "&amp;CHAR(34)&amp;SUBSTITUTE(CriteriTecnici!$F1357,CHAR(34),"'")&amp;CHAR(34)&amp;", "&amp;CHAR(34)&amp;"value"&amp;CHAR(34)&amp;": "&amp;SUBSTITUTE(TRIM(ROUND(IFERROR(CriteriTecnici!$N1357*1,IFERROR(NUMBERVALUE(CriteriTecnici!$N1357,".",","),IFERROR(NUMBERVALUE(CriteriTecnici!$N1357,",","."),0))),4)&amp;""),",",".")&amp;", "&amp;CHAR(34)&amp;"numerator"&amp;CHAR(34)&amp;": "&amp;SUBSTITUTE(TRIM(ROUND(IFERROR(CriteriTecnici!$K1357*1,IFERROR(NUMBERVALUE(CriteriTecnici!$K1357,".",","),IFERROR(NUMBERVALUE(CriteriTecnici!$K1357,",","."),0))),4)&amp;""),",",".")&amp;", "&amp;CHAR(34)&amp;"denominator"&amp;CHAR(34)&amp;": "&amp;SUBSTITUTE(TRIM(ROUND(IFERROR(CriteriTecnici!$L1357*1,IFERROR(NUMBERVALUE(CriteriTecnici!$L1357,".",","),IFERROR(NUMBERVALUE(CriteriTecnici!$L1357,",","."),0))),4)&amp;""),",",".")&amp;", "&amp;CHAR(34)&amp;"flag"&amp;CHAR(34)&amp;": "&amp;SUBSTITUTE(TRIM(ROUND(IFERROR(CriteriTecnici!$M1357*1,IFERROR(NUMBERVALUE(CriteriTecnici!$M1357,".",","),IFERROR(NUMBERVALUE(CriteriTecnici!$M1357,",","."),0))),4)&amp;""),",",".")&amp;", "&amp;CHAR(34)&amp;"rawScore"&amp;CHAR(34)&amp;": "&amp;SUBSTITUTE(TRIM(ROUND(IFERROR(CriteriTecnici!$O1357*1,IFERROR(NUMBERVALUE(CriteriTecnici!$O1357,".",","),IFERROR(NUMBERVALUE(CriteriTecnici!$O1357,",","."),0))),4)&amp;""),",",".")&amp;CHAR(125)&amp;IF(TRUE,",",""))</f>
        <v/>
      </c>
    </row>
    <row r="1578">
      <c r="A1578" s="38">
        <f>IF(CriteriTecnici!$A1358="","","    "&amp;CHAR(123)&amp;CHAR(34)&amp;"bidderId"&amp;CHAR(34)&amp;": "&amp;CHAR(34)&amp;SUBSTITUTE(CriteriTecnici!$A1358,CHAR(34),"'")&amp;CHAR(34)&amp;", "&amp;CHAR(34)&amp;"lotId"&amp;CHAR(34)&amp;": "&amp;CHAR(34)&amp;SUBSTITUTE(CriteriTecnici!$C1358,CHAR(34),"'")&amp;CHAR(34)&amp;", "&amp;CHAR(34)&amp;"criterionId"&amp;CHAR(34)&amp;": "&amp;CHAR(34)&amp;SUBSTITUTE(CriteriTecnici!$D1358,CHAR(34),"'")&amp;CHAR(34)&amp;", "&amp;CHAR(34)&amp;"kind"&amp;CHAR(34)&amp;": "&amp;CHAR(34)&amp;SUBSTITUTE(CriteriTecnici!$F1358,CHAR(34),"'")&amp;CHAR(34)&amp;", "&amp;CHAR(34)&amp;"value"&amp;CHAR(34)&amp;": "&amp;SUBSTITUTE(TRIM(ROUND(IFERROR(CriteriTecnici!$N1358*1,IFERROR(NUMBERVALUE(CriteriTecnici!$N1358,".",","),IFERROR(NUMBERVALUE(CriteriTecnici!$N1358,",","."),0))),4)&amp;""),",",".")&amp;", "&amp;CHAR(34)&amp;"numerator"&amp;CHAR(34)&amp;": "&amp;SUBSTITUTE(TRIM(ROUND(IFERROR(CriteriTecnici!$K1358*1,IFERROR(NUMBERVALUE(CriteriTecnici!$K1358,".",","),IFERROR(NUMBERVALUE(CriteriTecnici!$K1358,",","."),0))),4)&amp;""),",",".")&amp;", "&amp;CHAR(34)&amp;"denominator"&amp;CHAR(34)&amp;": "&amp;SUBSTITUTE(TRIM(ROUND(IFERROR(CriteriTecnici!$L1358*1,IFERROR(NUMBERVALUE(CriteriTecnici!$L1358,".",","),IFERROR(NUMBERVALUE(CriteriTecnici!$L1358,",","."),0))),4)&amp;""),",",".")&amp;", "&amp;CHAR(34)&amp;"flag"&amp;CHAR(34)&amp;": "&amp;SUBSTITUTE(TRIM(ROUND(IFERROR(CriteriTecnici!$M1358*1,IFERROR(NUMBERVALUE(CriteriTecnici!$M1358,".",","),IFERROR(NUMBERVALUE(CriteriTecnici!$M1358,",","."),0))),4)&amp;""),",",".")&amp;", "&amp;CHAR(34)&amp;"rawScore"&amp;CHAR(34)&amp;": "&amp;SUBSTITUTE(TRIM(ROUND(IFERROR(CriteriTecnici!$O1358*1,IFERROR(NUMBERVALUE(CriteriTecnici!$O1358,".",","),IFERROR(NUMBERVALUE(CriteriTecnici!$O1358,",","."),0))),4)&amp;""),",",".")&amp;CHAR(125)&amp;IF(TRUE,",",""))</f>
        <v/>
      </c>
    </row>
    <row r="1579">
      <c r="A1579" s="38">
        <f>IF(CriteriTecnici!$A1359="","","    "&amp;CHAR(123)&amp;CHAR(34)&amp;"bidderId"&amp;CHAR(34)&amp;": "&amp;CHAR(34)&amp;SUBSTITUTE(CriteriTecnici!$A1359,CHAR(34),"'")&amp;CHAR(34)&amp;", "&amp;CHAR(34)&amp;"lotId"&amp;CHAR(34)&amp;": "&amp;CHAR(34)&amp;SUBSTITUTE(CriteriTecnici!$C1359,CHAR(34),"'")&amp;CHAR(34)&amp;", "&amp;CHAR(34)&amp;"criterionId"&amp;CHAR(34)&amp;": "&amp;CHAR(34)&amp;SUBSTITUTE(CriteriTecnici!$D1359,CHAR(34),"'")&amp;CHAR(34)&amp;", "&amp;CHAR(34)&amp;"kind"&amp;CHAR(34)&amp;": "&amp;CHAR(34)&amp;SUBSTITUTE(CriteriTecnici!$F1359,CHAR(34),"'")&amp;CHAR(34)&amp;", "&amp;CHAR(34)&amp;"value"&amp;CHAR(34)&amp;": "&amp;SUBSTITUTE(TRIM(ROUND(IFERROR(CriteriTecnici!$N1359*1,IFERROR(NUMBERVALUE(CriteriTecnici!$N1359,".",","),IFERROR(NUMBERVALUE(CriteriTecnici!$N1359,",","."),0))),4)&amp;""),",",".")&amp;", "&amp;CHAR(34)&amp;"numerator"&amp;CHAR(34)&amp;": "&amp;SUBSTITUTE(TRIM(ROUND(IFERROR(CriteriTecnici!$K1359*1,IFERROR(NUMBERVALUE(CriteriTecnici!$K1359,".",","),IFERROR(NUMBERVALUE(CriteriTecnici!$K1359,",","."),0))),4)&amp;""),",",".")&amp;", "&amp;CHAR(34)&amp;"denominator"&amp;CHAR(34)&amp;": "&amp;SUBSTITUTE(TRIM(ROUND(IFERROR(CriteriTecnici!$L1359*1,IFERROR(NUMBERVALUE(CriteriTecnici!$L1359,".",","),IFERROR(NUMBERVALUE(CriteriTecnici!$L1359,",","."),0))),4)&amp;""),",",".")&amp;", "&amp;CHAR(34)&amp;"flag"&amp;CHAR(34)&amp;": "&amp;SUBSTITUTE(TRIM(ROUND(IFERROR(CriteriTecnici!$M1359*1,IFERROR(NUMBERVALUE(CriteriTecnici!$M1359,".",","),IFERROR(NUMBERVALUE(CriteriTecnici!$M1359,",","."),0))),4)&amp;""),",",".")&amp;", "&amp;CHAR(34)&amp;"rawScore"&amp;CHAR(34)&amp;": "&amp;SUBSTITUTE(TRIM(ROUND(IFERROR(CriteriTecnici!$O1359*1,IFERROR(NUMBERVALUE(CriteriTecnici!$O1359,".",","),IFERROR(NUMBERVALUE(CriteriTecnici!$O1359,",","."),0))),4)&amp;""),",",".")&amp;CHAR(125)&amp;IF(TRUE,",",""))</f>
        <v/>
      </c>
    </row>
    <row r="1580">
      <c r="A1580" s="38">
        <f>IF(CriteriTecnici!$A1360="","","    "&amp;CHAR(123)&amp;CHAR(34)&amp;"bidderId"&amp;CHAR(34)&amp;": "&amp;CHAR(34)&amp;SUBSTITUTE(CriteriTecnici!$A1360,CHAR(34),"'")&amp;CHAR(34)&amp;", "&amp;CHAR(34)&amp;"lotId"&amp;CHAR(34)&amp;": "&amp;CHAR(34)&amp;SUBSTITUTE(CriteriTecnici!$C1360,CHAR(34),"'")&amp;CHAR(34)&amp;", "&amp;CHAR(34)&amp;"criterionId"&amp;CHAR(34)&amp;": "&amp;CHAR(34)&amp;SUBSTITUTE(CriteriTecnici!$D1360,CHAR(34),"'")&amp;CHAR(34)&amp;", "&amp;CHAR(34)&amp;"kind"&amp;CHAR(34)&amp;": "&amp;CHAR(34)&amp;SUBSTITUTE(CriteriTecnici!$F1360,CHAR(34),"'")&amp;CHAR(34)&amp;", "&amp;CHAR(34)&amp;"value"&amp;CHAR(34)&amp;": "&amp;SUBSTITUTE(TRIM(ROUND(IFERROR(CriteriTecnici!$N1360*1,IFERROR(NUMBERVALUE(CriteriTecnici!$N1360,".",","),IFERROR(NUMBERVALUE(CriteriTecnici!$N1360,",","."),0))),4)&amp;""),",",".")&amp;", "&amp;CHAR(34)&amp;"numerator"&amp;CHAR(34)&amp;": "&amp;SUBSTITUTE(TRIM(ROUND(IFERROR(CriteriTecnici!$K1360*1,IFERROR(NUMBERVALUE(CriteriTecnici!$K1360,".",","),IFERROR(NUMBERVALUE(CriteriTecnici!$K1360,",","."),0))),4)&amp;""),",",".")&amp;", "&amp;CHAR(34)&amp;"denominator"&amp;CHAR(34)&amp;": "&amp;SUBSTITUTE(TRIM(ROUND(IFERROR(CriteriTecnici!$L1360*1,IFERROR(NUMBERVALUE(CriteriTecnici!$L1360,".",","),IFERROR(NUMBERVALUE(CriteriTecnici!$L1360,",","."),0))),4)&amp;""),",",".")&amp;", "&amp;CHAR(34)&amp;"flag"&amp;CHAR(34)&amp;": "&amp;SUBSTITUTE(TRIM(ROUND(IFERROR(CriteriTecnici!$M1360*1,IFERROR(NUMBERVALUE(CriteriTecnici!$M1360,".",","),IFERROR(NUMBERVALUE(CriteriTecnici!$M1360,",","."),0))),4)&amp;""),",",".")&amp;", "&amp;CHAR(34)&amp;"rawScore"&amp;CHAR(34)&amp;": "&amp;SUBSTITUTE(TRIM(ROUND(IFERROR(CriteriTecnici!$O1360*1,IFERROR(NUMBERVALUE(CriteriTecnici!$O1360,".",","),IFERROR(NUMBERVALUE(CriteriTecnici!$O1360,",","."),0))),4)&amp;""),",",".")&amp;CHAR(125)&amp;IF(TRUE,",",""))</f>
        <v/>
      </c>
    </row>
    <row r="1581">
      <c r="A1581" s="38">
        <f>IF(CriteriTecnici!$A1361="","","    "&amp;CHAR(123)&amp;CHAR(34)&amp;"bidderId"&amp;CHAR(34)&amp;": "&amp;CHAR(34)&amp;SUBSTITUTE(CriteriTecnici!$A1361,CHAR(34),"'")&amp;CHAR(34)&amp;", "&amp;CHAR(34)&amp;"lotId"&amp;CHAR(34)&amp;": "&amp;CHAR(34)&amp;SUBSTITUTE(CriteriTecnici!$C1361,CHAR(34),"'")&amp;CHAR(34)&amp;", "&amp;CHAR(34)&amp;"criterionId"&amp;CHAR(34)&amp;": "&amp;CHAR(34)&amp;SUBSTITUTE(CriteriTecnici!$D1361,CHAR(34),"'")&amp;CHAR(34)&amp;", "&amp;CHAR(34)&amp;"kind"&amp;CHAR(34)&amp;": "&amp;CHAR(34)&amp;SUBSTITUTE(CriteriTecnici!$F1361,CHAR(34),"'")&amp;CHAR(34)&amp;", "&amp;CHAR(34)&amp;"value"&amp;CHAR(34)&amp;": "&amp;SUBSTITUTE(TRIM(ROUND(IFERROR(CriteriTecnici!$N1361*1,IFERROR(NUMBERVALUE(CriteriTecnici!$N1361,".",","),IFERROR(NUMBERVALUE(CriteriTecnici!$N1361,",","."),0))),4)&amp;""),",",".")&amp;", "&amp;CHAR(34)&amp;"numerator"&amp;CHAR(34)&amp;": "&amp;SUBSTITUTE(TRIM(ROUND(IFERROR(CriteriTecnici!$K1361*1,IFERROR(NUMBERVALUE(CriteriTecnici!$K1361,".",","),IFERROR(NUMBERVALUE(CriteriTecnici!$K1361,",","."),0))),4)&amp;""),",",".")&amp;", "&amp;CHAR(34)&amp;"denominator"&amp;CHAR(34)&amp;": "&amp;SUBSTITUTE(TRIM(ROUND(IFERROR(CriteriTecnici!$L1361*1,IFERROR(NUMBERVALUE(CriteriTecnici!$L1361,".",","),IFERROR(NUMBERVALUE(CriteriTecnici!$L1361,",","."),0))),4)&amp;""),",",".")&amp;", "&amp;CHAR(34)&amp;"flag"&amp;CHAR(34)&amp;": "&amp;SUBSTITUTE(TRIM(ROUND(IFERROR(CriteriTecnici!$M1361*1,IFERROR(NUMBERVALUE(CriteriTecnici!$M1361,".",","),IFERROR(NUMBERVALUE(CriteriTecnici!$M1361,",","."),0))),4)&amp;""),",",".")&amp;", "&amp;CHAR(34)&amp;"rawScore"&amp;CHAR(34)&amp;": "&amp;SUBSTITUTE(TRIM(ROUND(IFERROR(CriteriTecnici!$O1361*1,IFERROR(NUMBERVALUE(CriteriTecnici!$O1361,".",","),IFERROR(NUMBERVALUE(CriteriTecnici!$O1361,",","."),0))),4)&amp;""),",",".")&amp;CHAR(125)&amp;IF(TRUE,",",""))</f>
        <v/>
      </c>
    </row>
    <row r="1582">
      <c r="A1582" s="38">
        <f>IF(CriteriTecnici!$A1362="","","    "&amp;CHAR(123)&amp;CHAR(34)&amp;"bidderId"&amp;CHAR(34)&amp;": "&amp;CHAR(34)&amp;SUBSTITUTE(CriteriTecnici!$A1362,CHAR(34),"'")&amp;CHAR(34)&amp;", "&amp;CHAR(34)&amp;"lotId"&amp;CHAR(34)&amp;": "&amp;CHAR(34)&amp;SUBSTITUTE(CriteriTecnici!$C1362,CHAR(34),"'")&amp;CHAR(34)&amp;", "&amp;CHAR(34)&amp;"criterionId"&amp;CHAR(34)&amp;": "&amp;CHAR(34)&amp;SUBSTITUTE(CriteriTecnici!$D1362,CHAR(34),"'")&amp;CHAR(34)&amp;", "&amp;CHAR(34)&amp;"kind"&amp;CHAR(34)&amp;": "&amp;CHAR(34)&amp;SUBSTITUTE(CriteriTecnici!$F1362,CHAR(34),"'")&amp;CHAR(34)&amp;", "&amp;CHAR(34)&amp;"value"&amp;CHAR(34)&amp;": "&amp;SUBSTITUTE(TRIM(ROUND(IFERROR(CriteriTecnici!$N1362*1,IFERROR(NUMBERVALUE(CriteriTecnici!$N1362,".",","),IFERROR(NUMBERVALUE(CriteriTecnici!$N1362,",","."),0))),4)&amp;""),",",".")&amp;", "&amp;CHAR(34)&amp;"numerator"&amp;CHAR(34)&amp;": "&amp;SUBSTITUTE(TRIM(ROUND(IFERROR(CriteriTecnici!$K1362*1,IFERROR(NUMBERVALUE(CriteriTecnici!$K1362,".",","),IFERROR(NUMBERVALUE(CriteriTecnici!$K1362,",","."),0))),4)&amp;""),",",".")&amp;", "&amp;CHAR(34)&amp;"denominator"&amp;CHAR(34)&amp;": "&amp;SUBSTITUTE(TRIM(ROUND(IFERROR(CriteriTecnici!$L1362*1,IFERROR(NUMBERVALUE(CriteriTecnici!$L1362,".",","),IFERROR(NUMBERVALUE(CriteriTecnici!$L1362,",","."),0))),4)&amp;""),",",".")&amp;", "&amp;CHAR(34)&amp;"flag"&amp;CHAR(34)&amp;": "&amp;SUBSTITUTE(TRIM(ROUND(IFERROR(CriteriTecnici!$M1362*1,IFERROR(NUMBERVALUE(CriteriTecnici!$M1362,".",","),IFERROR(NUMBERVALUE(CriteriTecnici!$M1362,",","."),0))),4)&amp;""),",",".")&amp;", "&amp;CHAR(34)&amp;"rawScore"&amp;CHAR(34)&amp;": "&amp;SUBSTITUTE(TRIM(ROUND(IFERROR(CriteriTecnici!$O1362*1,IFERROR(NUMBERVALUE(CriteriTecnici!$O1362,".",","),IFERROR(NUMBERVALUE(CriteriTecnici!$O1362,",","."),0))),4)&amp;""),",",".")&amp;CHAR(125)&amp;IF(TRUE,",",""))</f>
        <v/>
      </c>
    </row>
    <row r="1583">
      <c r="A1583" s="38">
        <f>IF(CriteriTecnici!$A1363="","","    "&amp;CHAR(123)&amp;CHAR(34)&amp;"bidderId"&amp;CHAR(34)&amp;": "&amp;CHAR(34)&amp;SUBSTITUTE(CriteriTecnici!$A1363,CHAR(34),"'")&amp;CHAR(34)&amp;", "&amp;CHAR(34)&amp;"lotId"&amp;CHAR(34)&amp;": "&amp;CHAR(34)&amp;SUBSTITUTE(CriteriTecnici!$C1363,CHAR(34),"'")&amp;CHAR(34)&amp;", "&amp;CHAR(34)&amp;"criterionId"&amp;CHAR(34)&amp;": "&amp;CHAR(34)&amp;SUBSTITUTE(CriteriTecnici!$D1363,CHAR(34),"'")&amp;CHAR(34)&amp;", "&amp;CHAR(34)&amp;"kind"&amp;CHAR(34)&amp;": "&amp;CHAR(34)&amp;SUBSTITUTE(CriteriTecnici!$F1363,CHAR(34),"'")&amp;CHAR(34)&amp;", "&amp;CHAR(34)&amp;"value"&amp;CHAR(34)&amp;": "&amp;SUBSTITUTE(TRIM(ROUND(IFERROR(CriteriTecnici!$N1363*1,IFERROR(NUMBERVALUE(CriteriTecnici!$N1363,".",","),IFERROR(NUMBERVALUE(CriteriTecnici!$N1363,",","."),0))),4)&amp;""),",",".")&amp;", "&amp;CHAR(34)&amp;"numerator"&amp;CHAR(34)&amp;": "&amp;SUBSTITUTE(TRIM(ROUND(IFERROR(CriteriTecnici!$K1363*1,IFERROR(NUMBERVALUE(CriteriTecnici!$K1363,".",","),IFERROR(NUMBERVALUE(CriteriTecnici!$K1363,",","."),0))),4)&amp;""),",",".")&amp;", "&amp;CHAR(34)&amp;"denominator"&amp;CHAR(34)&amp;": "&amp;SUBSTITUTE(TRIM(ROUND(IFERROR(CriteriTecnici!$L1363*1,IFERROR(NUMBERVALUE(CriteriTecnici!$L1363,".",","),IFERROR(NUMBERVALUE(CriteriTecnici!$L1363,",","."),0))),4)&amp;""),",",".")&amp;", "&amp;CHAR(34)&amp;"flag"&amp;CHAR(34)&amp;": "&amp;SUBSTITUTE(TRIM(ROUND(IFERROR(CriteriTecnici!$M1363*1,IFERROR(NUMBERVALUE(CriteriTecnici!$M1363,".",","),IFERROR(NUMBERVALUE(CriteriTecnici!$M1363,",","."),0))),4)&amp;""),",",".")&amp;", "&amp;CHAR(34)&amp;"rawScore"&amp;CHAR(34)&amp;": "&amp;SUBSTITUTE(TRIM(ROUND(IFERROR(CriteriTecnici!$O1363*1,IFERROR(NUMBERVALUE(CriteriTecnici!$O1363,".",","),IFERROR(NUMBERVALUE(CriteriTecnici!$O1363,",","."),0))),4)&amp;""),",",".")&amp;CHAR(125)&amp;IF(TRUE,",",""))</f>
        <v/>
      </c>
    </row>
    <row r="1584">
      <c r="A1584" s="38">
        <f>IF(CriteriTecnici!$A1364="","","    "&amp;CHAR(123)&amp;CHAR(34)&amp;"bidderId"&amp;CHAR(34)&amp;": "&amp;CHAR(34)&amp;SUBSTITUTE(CriteriTecnici!$A1364,CHAR(34),"'")&amp;CHAR(34)&amp;", "&amp;CHAR(34)&amp;"lotId"&amp;CHAR(34)&amp;": "&amp;CHAR(34)&amp;SUBSTITUTE(CriteriTecnici!$C1364,CHAR(34),"'")&amp;CHAR(34)&amp;", "&amp;CHAR(34)&amp;"criterionId"&amp;CHAR(34)&amp;": "&amp;CHAR(34)&amp;SUBSTITUTE(CriteriTecnici!$D1364,CHAR(34),"'")&amp;CHAR(34)&amp;", "&amp;CHAR(34)&amp;"kind"&amp;CHAR(34)&amp;": "&amp;CHAR(34)&amp;SUBSTITUTE(CriteriTecnici!$F1364,CHAR(34),"'")&amp;CHAR(34)&amp;", "&amp;CHAR(34)&amp;"value"&amp;CHAR(34)&amp;": "&amp;SUBSTITUTE(TRIM(ROUND(IFERROR(CriteriTecnici!$N1364*1,IFERROR(NUMBERVALUE(CriteriTecnici!$N1364,".",","),IFERROR(NUMBERVALUE(CriteriTecnici!$N1364,",","."),0))),4)&amp;""),",",".")&amp;", "&amp;CHAR(34)&amp;"numerator"&amp;CHAR(34)&amp;": "&amp;SUBSTITUTE(TRIM(ROUND(IFERROR(CriteriTecnici!$K1364*1,IFERROR(NUMBERVALUE(CriteriTecnici!$K1364,".",","),IFERROR(NUMBERVALUE(CriteriTecnici!$K1364,",","."),0))),4)&amp;""),",",".")&amp;", "&amp;CHAR(34)&amp;"denominator"&amp;CHAR(34)&amp;": "&amp;SUBSTITUTE(TRIM(ROUND(IFERROR(CriteriTecnici!$L1364*1,IFERROR(NUMBERVALUE(CriteriTecnici!$L1364,".",","),IFERROR(NUMBERVALUE(CriteriTecnici!$L1364,",","."),0))),4)&amp;""),",",".")&amp;", "&amp;CHAR(34)&amp;"flag"&amp;CHAR(34)&amp;": "&amp;SUBSTITUTE(TRIM(ROUND(IFERROR(CriteriTecnici!$M1364*1,IFERROR(NUMBERVALUE(CriteriTecnici!$M1364,".",","),IFERROR(NUMBERVALUE(CriteriTecnici!$M1364,",","."),0))),4)&amp;""),",",".")&amp;", "&amp;CHAR(34)&amp;"rawScore"&amp;CHAR(34)&amp;": "&amp;SUBSTITUTE(TRIM(ROUND(IFERROR(CriteriTecnici!$O1364*1,IFERROR(NUMBERVALUE(CriteriTecnici!$O1364,".",","),IFERROR(NUMBERVALUE(CriteriTecnici!$O1364,",","."),0))),4)&amp;""),",",".")&amp;CHAR(125)&amp;IF(TRUE,",",""))</f>
        <v/>
      </c>
    </row>
    <row r="1585">
      <c r="A1585" s="38">
        <f>IF(CriteriTecnici!$A1365="","","    "&amp;CHAR(123)&amp;CHAR(34)&amp;"bidderId"&amp;CHAR(34)&amp;": "&amp;CHAR(34)&amp;SUBSTITUTE(CriteriTecnici!$A1365,CHAR(34),"'")&amp;CHAR(34)&amp;", "&amp;CHAR(34)&amp;"lotId"&amp;CHAR(34)&amp;": "&amp;CHAR(34)&amp;SUBSTITUTE(CriteriTecnici!$C1365,CHAR(34),"'")&amp;CHAR(34)&amp;", "&amp;CHAR(34)&amp;"criterionId"&amp;CHAR(34)&amp;": "&amp;CHAR(34)&amp;SUBSTITUTE(CriteriTecnici!$D1365,CHAR(34),"'")&amp;CHAR(34)&amp;", "&amp;CHAR(34)&amp;"kind"&amp;CHAR(34)&amp;": "&amp;CHAR(34)&amp;SUBSTITUTE(CriteriTecnici!$F1365,CHAR(34),"'")&amp;CHAR(34)&amp;", "&amp;CHAR(34)&amp;"value"&amp;CHAR(34)&amp;": "&amp;SUBSTITUTE(TRIM(ROUND(IFERROR(CriteriTecnici!$N1365*1,IFERROR(NUMBERVALUE(CriteriTecnici!$N1365,".",","),IFERROR(NUMBERVALUE(CriteriTecnici!$N1365,",","."),0))),4)&amp;""),",",".")&amp;", "&amp;CHAR(34)&amp;"numerator"&amp;CHAR(34)&amp;": "&amp;SUBSTITUTE(TRIM(ROUND(IFERROR(CriteriTecnici!$K1365*1,IFERROR(NUMBERVALUE(CriteriTecnici!$K1365,".",","),IFERROR(NUMBERVALUE(CriteriTecnici!$K1365,",","."),0))),4)&amp;""),",",".")&amp;", "&amp;CHAR(34)&amp;"denominator"&amp;CHAR(34)&amp;": "&amp;SUBSTITUTE(TRIM(ROUND(IFERROR(CriteriTecnici!$L1365*1,IFERROR(NUMBERVALUE(CriteriTecnici!$L1365,".",","),IFERROR(NUMBERVALUE(CriteriTecnici!$L1365,",","."),0))),4)&amp;""),",",".")&amp;", "&amp;CHAR(34)&amp;"flag"&amp;CHAR(34)&amp;": "&amp;SUBSTITUTE(TRIM(ROUND(IFERROR(CriteriTecnici!$M1365*1,IFERROR(NUMBERVALUE(CriteriTecnici!$M1365,".",","),IFERROR(NUMBERVALUE(CriteriTecnici!$M1365,",","."),0))),4)&amp;""),",",".")&amp;", "&amp;CHAR(34)&amp;"rawScore"&amp;CHAR(34)&amp;": "&amp;SUBSTITUTE(TRIM(ROUND(IFERROR(CriteriTecnici!$O1365*1,IFERROR(NUMBERVALUE(CriteriTecnici!$O1365,".",","),IFERROR(NUMBERVALUE(CriteriTecnici!$O1365,",","."),0))),4)&amp;""),",",".")&amp;CHAR(125)&amp;IF(TRUE,",",""))</f>
        <v/>
      </c>
    </row>
    <row r="1586">
      <c r="A1586" s="38">
        <f>IF(CriteriTecnici!$A1366="","","    "&amp;CHAR(123)&amp;CHAR(34)&amp;"bidderId"&amp;CHAR(34)&amp;": "&amp;CHAR(34)&amp;SUBSTITUTE(CriteriTecnici!$A1366,CHAR(34),"'")&amp;CHAR(34)&amp;", "&amp;CHAR(34)&amp;"lotId"&amp;CHAR(34)&amp;": "&amp;CHAR(34)&amp;SUBSTITUTE(CriteriTecnici!$C1366,CHAR(34),"'")&amp;CHAR(34)&amp;", "&amp;CHAR(34)&amp;"criterionId"&amp;CHAR(34)&amp;": "&amp;CHAR(34)&amp;SUBSTITUTE(CriteriTecnici!$D1366,CHAR(34),"'")&amp;CHAR(34)&amp;", "&amp;CHAR(34)&amp;"kind"&amp;CHAR(34)&amp;": "&amp;CHAR(34)&amp;SUBSTITUTE(CriteriTecnici!$F1366,CHAR(34),"'")&amp;CHAR(34)&amp;", "&amp;CHAR(34)&amp;"value"&amp;CHAR(34)&amp;": "&amp;SUBSTITUTE(TRIM(ROUND(IFERROR(CriteriTecnici!$N1366*1,IFERROR(NUMBERVALUE(CriteriTecnici!$N1366,".",","),IFERROR(NUMBERVALUE(CriteriTecnici!$N1366,",","."),0))),4)&amp;""),",",".")&amp;", "&amp;CHAR(34)&amp;"numerator"&amp;CHAR(34)&amp;": "&amp;SUBSTITUTE(TRIM(ROUND(IFERROR(CriteriTecnici!$K1366*1,IFERROR(NUMBERVALUE(CriteriTecnici!$K1366,".",","),IFERROR(NUMBERVALUE(CriteriTecnici!$K1366,",","."),0))),4)&amp;""),",",".")&amp;", "&amp;CHAR(34)&amp;"denominator"&amp;CHAR(34)&amp;": "&amp;SUBSTITUTE(TRIM(ROUND(IFERROR(CriteriTecnici!$L1366*1,IFERROR(NUMBERVALUE(CriteriTecnici!$L1366,".",","),IFERROR(NUMBERVALUE(CriteriTecnici!$L1366,",","."),0))),4)&amp;""),",",".")&amp;", "&amp;CHAR(34)&amp;"flag"&amp;CHAR(34)&amp;": "&amp;SUBSTITUTE(TRIM(ROUND(IFERROR(CriteriTecnici!$M1366*1,IFERROR(NUMBERVALUE(CriteriTecnici!$M1366,".",","),IFERROR(NUMBERVALUE(CriteriTecnici!$M1366,",","."),0))),4)&amp;""),",",".")&amp;", "&amp;CHAR(34)&amp;"rawScore"&amp;CHAR(34)&amp;": "&amp;SUBSTITUTE(TRIM(ROUND(IFERROR(CriteriTecnici!$O1366*1,IFERROR(NUMBERVALUE(CriteriTecnici!$O1366,".",","),IFERROR(NUMBERVALUE(CriteriTecnici!$O1366,",","."),0))),4)&amp;""),",",".")&amp;CHAR(125)&amp;IF(TRUE,",",""))</f>
        <v/>
      </c>
    </row>
    <row r="1587">
      <c r="A1587" s="38">
        <f>IF(CriteriTecnici!$A1367="","","    "&amp;CHAR(123)&amp;CHAR(34)&amp;"bidderId"&amp;CHAR(34)&amp;": "&amp;CHAR(34)&amp;SUBSTITUTE(CriteriTecnici!$A1367,CHAR(34),"'")&amp;CHAR(34)&amp;", "&amp;CHAR(34)&amp;"lotId"&amp;CHAR(34)&amp;": "&amp;CHAR(34)&amp;SUBSTITUTE(CriteriTecnici!$C1367,CHAR(34),"'")&amp;CHAR(34)&amp;", "&amp;CHAR(34)&amp;"criterionId"&amp;CHAR(34)&amp;": "&amp;CHAR(34)&amp;SUBSTITUTE(CriteriTecnici!$D1367,CHAR(34),"'")&amp;CHAR(34)&amp;", "&amp;CHAR(34)&amp;"kind"&amp;CHAR(34)&amp;": "&amp;CHAR(34)&amp;SUBSTITUTE(CriteriTecnici!$F1367,CHAR(34),"'")&amp;CHAR(34)&amp;", "&amp;CHAR(34)&amp;"value"&amp;CHAR(34)&amp;": "&amp;SUBSTITUTE(TRIM(ROUND(IFERROR(CriteriTecnici!$N1367*1,IFERROR(NUMBERVALUE(CriteriTecnici!$N1367,".",","),IFERROR(NUMBERVALUE(CriteriTecnici!$N1367,",","."),0))),4)&amp;""),",",".")&amp;", "&amp;CHAR(34)&amp;"numerator"&amp;CHAR(34)&amp;": "&amp;SUBSTITUTE(TRIM(ROUND(IFERROR(CriteriTecnici!$K1367*1,IFERROR(NUMBERVALUE(CriteriTecnici!$K1367,".",","),IFERROR(NUMBERVALUE(CriteriTecnici!$K1367,",","."),0))),4)&amp;""),",",".")&amp;", "&amp;CHAR(34)&amp;"denominator"&amp;CHAR(34)&amp;": "&amp;SUBSTITUTE(TRIM(ROUND(IFERROR(CriteriTecnici!$L1367*1,IFERROR(NUMBERVALUE(CriteriTecnici!$L1367,".",","),IFERROR(NUMBERVALUE(CriteriTecnici!$L1367,",","."),0))),4)&amp;""),",",".")&amp;", "&amp;CHAR(34)&amp;"flag"&amp;CHAR(34)&amp;": "&amp;SUBSTITUTE(TRIM(ROUND(IFERROR(CriteriTecnici!$M1367*1,IFERROR(NUMBERVALUE(CriteriTecnici!$M1367,".",","),IFERROR(NUMBERVALUE(CriteriTecnici!$M1367,",","."),0))),4)&amp;""),",",".")&amp;", "&amp;CHAR(34)&amp;"rawScore"&amp;CHAR(34)&amp;": "&amp;SUBSTITUTE(TRIM(ROUND(IFERROR(CriteriTecnici!$O1367*1,IFERROR(NUMBERVALUE(CriteriTecnici!$O1367,".",","),IFERROR(NUMBERVALUE(CriteriTecnici!$O1367,",","."),0))),4)&amp;""),",",".")&amp;CHAR(125)&amp;IF(TRUE,",",""))</f>
        <v/>
      </c>
    </row>
    <row r="1588">
      <c r="A1588" s="38">
        <f>IF(CriteriTecnici!$A1368="","","    "&amp;CHAR(123)&amp;CHAR(34)&amp;"bidderId"&amp;CHAR(34)&amp;": "&amp;CHAR(34)&amp;SUBSTITUTE(CriteriTecnici!$A1368,CHAR(34),"'")&amp;CHAR(34)&amp;", "&amp;CHAR(34)&amp;"lotId"&amp;CHAR(34)&amp;": "&amp;CHAR(34)&amp;SUBSTITUTE(CriteriTecnici!$C1368,CHAR(34),"'")&amp;CHAR(34)&amp;", "&amp;CHAR(34)&amp;"criterionId"&amp;CHAR(34)&amp;": "&amp;CHAR(34)&amp;SUBSTITUTE(CriteriTecnici!$D1368,CHAR(34),"'")&amp;CHAR(34)&amp;", "&amp;CHAR(34)&amp;"kind"&amp;CHAR(34)&amp;": "&amp;CHAR(34)&amp;SUBSTITUTE(CriteriTecnici!$F1368,CHAR(34),"'")&amp;CHAR(34)&amp;", "&amp;CHAR(34)&amp;"value"&amp;CHAR(34)&amp;": "&amp;SUBSTITUTE(TRIM(ROUND(IFERROR(CriteriTecnici!$N1368*1,IFERROR(NUMBERVALUE(CriteriTecnici!$N1368,".",","),IFERROR(NUMBERVALUE(CriteriTecnici!$N1368,",","."),0))),4)&amp;""),",",".")&amp;", "&amp;CHAR(34)&amp;"numerator"&amp;CHAR(34)&amp;": "&amp;SUBSTITUTE(TRIM(ROUND(IFERROR(CriteriTecnici!$K1368*1,IFERROR(NUMBERVALUE(CriteriTecnici!$K1368,".",","),IFERROR(NUMBERVALUE(CriteriTecnici!$K1368,",","."),0))),4)&amp;""),",",".")&amp;", "&amp;CHAR(34)&amp;"denominator"&amp;CHAR(34)&amp;": "&amp;SUBSTITUTE(TRIM(ROUND(IFERROR(CriteriTecnici!$L1368*1,IFERROR(NUMBERVALUE(CriteriTecnici!$L1368,".",","),IFERROR(NUMBERVALUE(CriteriTecnici!$L1368,",","."),0))),4)&amp;""),",",".")&amp;", "&amp;CHAR(34)&amp;"flag"&amp;CHAR(34)&amp;": "&amp;SUBSTITUTE(TRIM(ROUND(IFERROR(CriteriTecnici!$M1368*1,IFERROR(NUMBERVALUE(CriteriTecnici!$M1368,".",","),IFERROR(NUMBERVALUE(CriteriTecnici!$M1368,",","."),0))),4)&amp;""),",",".")&amp;", "&amp;CHAR(34)&amp;"rawScore"&amp;CHAR(34)&amp;": "&amp;SUBSTITUTE(TRIM(ROUND(IFERROR(CriteriTecnici!$O1368*1,IFERROR(NUMBERVALUE(CriteriTecnici!$O1368,".",","),IFERROR(NUMBERVALUE(CriteriTecnici!$O1368,",","."),0))),4)&amp;""),",",".")&amp;CHAR(125)&amp;IF(COUNTA(Offerte!$A46:$A$200)&gt;0,",",""))</f>
        <v/>
      </c>
    </row>
    <row r="1589">
      <c r="A1589" s="38">
        <f>IF(CriteriTecnici!$A1369="","","    "&amp;CHAR(123)&amp;CHAR(34)&amp;"bidderId"&amp;CHAR(34)&amp;": "&amp;CHAR(34)&amp;SUBSTITUTE(CriteriTecnici!$A1369,CHAR(34),"'")&amp;CHAR(34)&amp;", "&amp;CHAR(34)&amp;"lotId"&amp;CHAR(34)&amp;": "&amp;CHAR(34)&amp;SUBSTITUTE(CriteriTecnici!$C1369,CHAR(34),"'")&amp;CHAR(34)&amp;", "&amp;CHAR(34)&amp;"criterionId"&amp;CHAR(34)&amp;": "&amp;CHAR(34)&amp;SUBSTITUTE(CriteriTecnici!$D1369,CHAR(34),"'")&amp;CHAR(34)&amp;", "&amp;CHAR(34)&amp;"kind"&amp;CHAR(34)&amp;": "&amp;CHAR(34)&amp;SUBSTITUTE(CriteriTecnici!$F1369,CHAR(34),"'")&amp;CHAR(34)&amp;", "&amp;CHAR(34)&amp;"value"&amp;CHAR(34)&amp;": "&amp;SUBSTITUTE(TRIM(ROUND(IFERROR(CriteriTecnici!$N1369*1,IFERROR(NUMBERVALUE(CriteriTecnici!$N1369,".",","),IFERROR(NUMBERVALUE(CriteriTecnici!$N1369,",","."),0))),4)&amp;""),",",".")&amp;", "&amp;CHAR(34)&amp;"numerator"&amp;CHAR(34)&amp;": "&amp;SUBSTITUTE(TRIM(ROUND(IFERROR(CriteriTecnici!$K1369*1,IFERROR(NUMBERVALUE(CriteriTecnici!$K1369,".",","),IFERROR(NUMBERVALUE(CriteriTecnici!$K1369,",","."),0))),4)&amp;""),",",".")&amp;", "&amp;CHAR(34)&amp;"denominator"&amp;CHAR(34)&amp;": "&amp;SUBSTITUTE(TRIM(ROUND(IFERROR(CriteriTecnici!$L1369*1,IFERROR(NUMBERVALUE(CriteriTecnici!$L1369,".",","),IFERROR(NUMBERVALUE(CriteriTecnici!$L1369,",","."),0))),4)&amp;""),",",".")&amp;", "&amp;CHAR(34)&amp;"flag"&amp;CHAR(34)&amp;": "&amp;SUBSTITUTE(TRIM(ROUND(IFERROR(CriteriTecnici!$M1369*1,IFERROR(NUMBERVALUE(CriteriTecnici!$M1369,".",","),IFERROR(NUMBERVALUE(CriteriTecnici!$M1369,",","."),0))),4)&amp;""),",",".")&amp;", "&amp;CHAR(34)&amp;"rawScore"&amp;CHAR(34)&amp;": "&amp;SUBSTITUTE(TRIM(ROUND(IFERROR(CriteriTecnici!$O1369*1,IFERROR(NUMBERVALUE(CriteriTecnici!$O1369,".",","),IFERROR(NUMBERVALUE(CriteriTecnici!$O1369,",","."),0))),4)&amp;""),",",".")&amp;CHAR(125)&amp;IF(TRUE,",",""))</f>
        <v/>
      </c>
    </row>
    <row r="1590">
      <c r="A1590" s="38">
        <f>IF(CriteriTecnici!$A1370="","","    "&amp;CHAR(123)&amp;CHAR(34)&amp;"bidderId"&amp;CHAR(34)&amp;": "&amp;CHAR(34)&amp;SUBSTITUTE(CriteriTecnici!$A1370,CHAR(34),"'")&amp;CHAR(34)&amp;", "&amp;CHAR(34)&amp;"lotId"&amp;CHAR(34)&amp;": "&amp;CHAR(34)&amp;SUBSTITUTE(CriteriTecnici!$C1370,CHAR(34),"'")&amp;CHAR(34)&amp;", "&amp;CHAR(34)&amp;"criterionId"&amp;CHAR(34)&amp;": "&amp;CHAR(34)&amp;SUBSTITUTE(CriteriTecnici!$D1370,CHAR(34),"'")&amp;CHAR(34)&amp;", "&amp;CHAR(34)&amp;"kind"&amp;CHAR(34)&amp;": "&amp;CHAR(34)&amp;SUBSTITUTE(CriteriTecnici!$F1370,CHAR(34),"'")&amp;CHAR(34)&amp;", "&amp;CHAR(34)&amp;"value"&amp;CHAR(34)&amp;": "&amp;SUBSTITUTE(TRIM(ROUND(IFERROR(CriteriTecnici!$N1370*1,IFERROR(NUMBERVALUE(CriteriTecnici!$N1370,".",","),IFERROR(NUMBERVALUE(CriteriTecnici!$N1370,",","."),0))),4)&amp;""),",",".")&amp;", "&amp;CHAR(34)&amp;"numerator"&amp;CHAR(34)&amp;": "&amp;SUBSTITUTE(TRIM(ROUND(IFERROR(CriteriTecnici!$K1370*1,IFERROR(NUMBERVALUE(CriteriTecnici!$K1370,".",","),IFERROR(NUMBERVALUE(CriteriTecnici!$K1370,",","."),0))),4)&amp;""),",",".")&amp;", "&amp;CHAR(34)&amp;"denominator"&amp;CHAR(34)&amp;": "&amp;SUBSTITUTE(TRIM(ROUND(IFERROR(CriteriTecnici!$L1370*1,IFERROR(NUMBERVALUE(CriteriTecnici!$L1370,".",","),IFERROR(NUMBERVALUE(CriteriTecnici!$L1370,",","."),0))),4)&amp;""),",",".")&amp;", "&amp;CHAR(34)&amp;"flag"&amp;CHAR(34)&amp;": "&amp;SUBSTITUTE(TRIM(ROUND(IFERROR(CriteriTecnici!$M1370*1,IFERROR(NUMBERVALUE(CriteriTecnici!$M1370,".",","),IFERROR(NUMBERVALUE(CriteriTecnici!$M1370,",","."),0))),4)&amp;""),",",".")&amp;", "&amp;CHAR(34)&amp;"rawScore"&amp;CHAR(34)&amp;": "&amp;SUBSTITUTE(TRIM(ROUND(IFERROR(CriteriTecnici!$O1370*1,IFERROR(NUMBERVALUE(CriteriTecnici!$O1370,".",","),IFERROR(NUMBERVALUE(CriteriTecnici!$O1370,",","."),0))),4)&amp;""),",",".")&amp;CHAR(125)&amp;IF(TRUE,",",""))</f>
        <v/>
      </c>
    </row>
    <row r="1591">
      <c r="A1591" s="38">
        <f>IF(CriteriTecnici!$A1371="","","    "&amp;CHAR(123)&amp;CHAR(34)&amp;"bidderId"&amp;CHAR(34)&amp;": "&amp;CHAR(34)&amp;SUBSTITUTE(CriteriTecnici!$A1371,CHAR(34),"'")&amp;CHAR(34)&amp;", "&amp;CHAR(34)&amp;"lotId"&amp;CHAR(34)&amp;": "&amp;CHAR(34)&amp;SUBSTITUTE(CriteriTecnici!$C1371,CHAR(34),"'")&amp;CHAR(34)&amp;", "&amp;CHAR(34)&amp;"criterionId"&amp;CHAR(34)&amp;": "&amp;CHAR(34)&amp;SUBSTITUTE(CriteriTecnici!$D1371,CHAR(34),"'")&amp;CHAR(34)&amp;", "&amp;CHAR(34)&amp;"kind"&amp;CHAR(34)&amp;": "&amp;CHAR(34)&amp;SUBSTITUTE(CriteriTecnici!$F1371,CHAR(34),"'")&amp;CHAR(34)&amp;", "&amp;CHAR(34)&amp;"value"&amp;CHAR(34)&amp;": "&amp;SUBSTITUTE(TRIM(ROUND(IFERROR(CriteriTecnici!$N1371*1,IFERROR(NUMBERVALUE(CriteriTecnici!$N1371,".",","),IFERROR(NUMBERVALUE(CriteriTecnici!$N1371,",","."),0))),4)&amp;""),",",".")&amp;", "&amp;CHAR(34)&amp;"numerator"&amp;CHAR(34)&amp;": "&amp;SUBSTITUTE(TRIM(ROUND(IFERROR(CriteriTecnici!$K1371*1,IFERROR(NUMBERVALUE(CriteriTecnici!$K1371,".",","),IFERROR(NUMBERVALUE(CriteriTecnici!$K1371,",","."),0))),4)&amp;""),",",".")&amp;", "&amp;CHAR(34)&amp;"denominator"&amp;CHAR(34)&amp;": "&amp;SUBSTITUTE(TRIM(ROUND(IFERROR(CriteriTecnici!$L1371*1,IFERROR(NUMBERVALUE(CriteriTecnici!$L1371,".",","),IFERROR(NUMBERVALUE(CriteriTecnici!$L1371,",","."),0))),4)&amp;""),",",".")&amp;", "&amp;CHAR(34)&amp;"flag"&amp;CHAR(34)&amp;": "&amp;SUBSTITUTE(TRIM(ROUND(IFERROR(CriteriTecnici!$M1371*1,IFERROR(NUMBERVALUE(CriteriTecnici!$M1371,".",","),IFERROR(NUMBERVALUE(CriteriTecnici!$M1371,",","."),0))),4)&amp;""),",",".")&amp;", "&amp;CHAR(34)&amp;"rawScore"&amp;CHAR(34)&amp;": "&amp;SUBSTITUTE(TRIM(ROUND(IFERROR(CriteriTecnici!$O1371*1,IFERROR(NUMBERVALUE(CriteriTecnici!$O1371,".",","),IFERROR(NUMBERVALUE(CriteriTecnici!$O1371,",","."),0))),4)&amp;""),",",".")&amp;CHAR(125)&amp;IF(TRUE,",",""))</f>
        <v/>
      </c>
    </row>
    <row r="1592">
      <c r="A1592" s="38">
        <f>IF(CriteriTecnici!$A1372="","","    "&amp;CHAR(123)&amp;CHAR(34)&amp;"bidderId"&amp;CHAR(34)&amp;": "&amp;CHAR(34)&amp;SUBSTITUTE(CriteriTecnici!$A1372,CHAR(34),"'")&amp;CHAR(34)&amp;", "&amp;CHAR(34)&amp;"lotId"&amp;CHAR(34)&amp;": "&amp;CHAR(34)&amp;SUBSTITUTE(CriteriTecnici!$C1372,CHAR(34),"'")&amp;CHAR(34)&amp;", "&amp;CHAR(34)&amp;"criterionId"&amp;CHAR(34)&amp;": "&amp;CHAR(34)&amp;SUBSTITUTE(CriteriTecnici!$D1372,CHAR(34),"'")&amp;CHAR(34)&amp;", "&amp;CHAR(34)&amp;"kind"&amp;CHAR(34)&amp;": "&amp;CHAR(34)&amp;SUBSTITUTE(CriteriTecnici!$F1372,CHAR(34),"'")&amp;CHAR(34)&amp;", "&amp;CHAR(34)&amp;"value"&amp;CHAR(34)&amp;": "&amp;SUBSTITUTE(TRIM(ROUND(IFERROR(CriteriTecnici!$N1372*1,IFERROR(NUMBERVALUE(CriteriTecnici!$N1372,".",","),IFERROR(NUMBERVALUE(CriteriTecnici!$N1372,",","."),0))),4)&amp;""),",",".")&amp;", "&amp;CHAR(34)&amp;"numerator"&amp;CHAR(34)&amp;": "&amp;SUBSTITUTE(TRIM(ROUND(IFERROR(CriteriTecnici!$K1372*1,IFERROR(NUMBERVALUE(CriteriTecnici!$K1372,".",","),IFERROR(NUMBERVALUE(CriteriTecnici!$K1372,",","."),0))),4)&amp;""),",",".")&amp;", "&amp;CHAR(34)&amp;"denominator"&amp;CHAR(34)&amp;": "&amp;SUBSTITUTE(TRIM(ROUND(IFERROR(CriteriTecnici!$L1372*1,IFERROR(NUMBERVALUE(CriteriTecnici!$L1372,".",","),IFERROR(NUMBERVALUE(CriteriTecnici!$L1372,",","."),0))),4)&amp;""),",",".")&amp;", "&amp;CHAR(34)&amp;"flag"&amp;CHAR(34)&amp;": "&amp;SUBSTITUTE(TRIM(ROUND(IFERROR(CriteriTecnici!$M1372*1,IFERROR(NUMBERVALUE(CriteriTecnici!$M1372,".",","),IFERROR(NUMBERVALUE(CriteriTecnici!$M1372,",","."),0))),4)&amp;""),",",".")&amp;", "&amp;CHAR(34)&amp;"rawScore"&amp;CHAR(34)&amp;": "&amp;SUBSTITUTE(TRIM(ROUND(IFERROR(CriteriTecnici!$O1372*1,IFERROR(NUMBERVALUE(CriteriTecnici!$O1372,".",","),IFERROR(NUMBERVALUE(CriteriTecnici!$O1372,",","."),0))),4)&amp;""),",",".")&amp;CHAR(125)&amp;IF(TRUE,",",""))</f>
        <v/>
      </c>
    </row>
    <row r="1593">
      <c r="A1593" s="38">
        <f>IF(CriteriTecnici!$A1373="","","    "&amp;CHAR(123)&amp;CHAR(34)&amp;"bidderId"&amp;CHAR(34)&amp;": "&amp;CHAR(34)&amp;SUBSTITUTE(CriteriTecnici!$A1373,CHAR(34),"'")&amp;CHAR(34)&amp;", "&amp;CHAR(34)&amp;"lotId"&amp;CHAR(34)&amp;": "&amp;CHAR(34)&amp;SUBSTITUTE(CriteriTecnici!$C1373,CHAR(34),"'")&amp;CHAR(34)&amp;", "&amp;CHAR(34)&amp;"criterionId"&amp;CHAR(34)&amp;": "&amp;CHAR(34)&amp;SUBSTITUTE(CriteriTecnici!$D1373,CHAR(34),"'")&amp;CHAR(34)&amp;", "&amp;CHAR(34)&amp;"kind"&amp;CHAR(34)&amp;": "&amp;CHAR(34)&amp;SUBSTITUTE(CriteriTecnici!$F1373,CHAR(34),"'")&amp;CHAR(34)&amp;", "&amp;CHAR(34)&amp;"value"&amp;CHAR(34)&amp;": "&amp;SUBSTITUTE(TRIM(ROUND(IFERROR(CriteriTecnici!$N1373*1,IFERROR(NUMBERVALUE(CriteriTecnici!$N1373,".",","),IFERROR(NUMBERVALUE(CriteriTecnici!$N1373,",","."),0))),4)&amp;""),",",".")&amp;", "&amp;CHAR(34)&amp;"numerator"&amp;CHAR(34)&amp;": "&amp;SUBSTITUTE(TRIM(ROUND(IFERROR(CriteriTecnici!$K1373*1,IFERROR(NUMBERVALUE(CriteriTecnici!$K1373,".",","),IFERROR(NUMBERVALUE(CriteriTecnici!$K1373,",","."),0))),4)&amp;""),",",".")&amp;", "&amp;CHAR(34)&amp;"denominator"&amp;CHAR(34)&amp;": "&amp;SUBSTITUTE(TRIM(ROUND(IFERROR(CriteriTecnici!$L1373*1,IFERROR(NUMBERVALUE(CriteriTecnici!$L1373,".",","),IFERROR(NUMBERVALUE(CriteriTecnici!$L1373,",","."),0))),4)&amp;""),",",".")&amp;", "&amp;CHAR(34)&amp;"flag"&amp;CHAR(34)&amp;": "&amp;SUBSTITUTE(TRIM(ROUND(IFERROR(CriteriTecnici!$M1373*1,IFERROR(NUMBERVALUE(CriteriTecnici!$M1373,".",","),IFERROR(NUMBERVALUE(CriteriTecnici!$M1373,",","."),0))),4)&amp;""),",",".")&amp;", "&amp;CHAR(34)&amp;"rawScore"&amp;CHAR(34)&amp;": "&amp;SUBSTITUTE(TRIM(ROUND(IFERROR(CriteriTecnici!$O1373*1,IFERROR(NUMBERVALUE(CriteriTecnici!$O1373,".",","),IFERROR(NUMBERVALUE(CriteriTecnici!$O1373,",","."),0))),4)&amp;""),",",".")&amp;CHAR(125)&amp;IF(TRUE,",",""))</f>
        <v/>
      </c>
    </row>
    <row r="1594">
      <c r="A1594" s="38">
        <f>IF(CriteriTecnici!$A1374="","","    "&amp;CHAR(123)&amp;CHAR(34)&amp;"bidderId"&amp;CHAR(34)&amp;": "&amp;CHAR(34)&amp;SUBSTITUTE(CriteriTecnici!$A1374,CHAR(34),"'")&amp;CHAR(34)&amp;", "&amp;CHAR(34)&amp;"lotId"&amp;CHAR(34)&amp;": "&amp;CHAR(34)&amp;SUBSTITUTE(CriteriTecnici!$C1374,CHAR(34),"'")&amp;CHAR(34)&amp;", "&amp;CHAR(34)&amp;"criterionId"&amp;CHAR(34)&amp;": "&amp;CHAR(34)&amp;SUBSTITUTE(CriteriTecnici!$D1374,CHAR(34),"'")&amp;CHAR(34)&amp;", "&amp;CHAR(34)&amp;"kind"&amp;CHAR(34)&amp;": "&amp;CHAR(34)&amp;SUBSTITUTE(CriteriTecnici!$F1374,CHAR(34),"'")&amp;CHAR(34)&amp;", "&amp;CHAR(34)&amp;"value"&amp;CHAR(34)&amp;": "&amp;SUBSTITUTE(TRIM(ROUND(IFERROR(CriteriTecnici!$N1374*1,IFERROR(NUMBERVALUE(CriteriTecnici!$N1374,".",","),IFERROR(NUMBERVALUE(CriteriTecnici!$N1374,",","."),0))),4)&amp;""),",",".")&amp;", "&amp;CHAR(34)&amp;"numerator"&amp;CHAR(34)&amp;": "&amp;SUBSTITUTE(TRIM(ROUND(IFERROR(CriteriTecnici!$K1374*1,IFERROR(NUMBERVALUE(CriteriTecnici!$K1374,".",","),IFERROR(NUMBERVALUE(CriteriTecnici!$K1374,",","."),0))),4)&amp;""),",",".")&amp;", "&amp;CHAR(34)&amp;"denominator"&amp;CHAR(34)&amp;": "&amp;SUBSTITUTE(TRIM(ROUND(IFERROR(CriteriTecnici!$L1374*1,IFERROR(NUMBERVALUE(CriteriTecnici!$L1374,".",","),IFERROR(NUMBERVALUE(CriteriTecnici!$L1374,",","."),0))),4)&amp;""),",",".")&amp;", "&amp;CHAR(34)&amp;"flag"&amp;CHAR(34)&amp;": "&amp;SUBSTITUTE(TRIM(ROUND(IFERROR(CriteriTecnici!$M1374*1,IFERROR(NUMBERVALUE(CriteriTecnici!$M1374,".",","),IFERROR(NUMBERVALUE(CriteriTecnici!$M1374,",","."),0))),4)&amp;""),",",".")&amp;", "&amp;CHAR(34)&amp;"rawScore"&amp;CHAR(34)&amp;": "&amp;SUBSTITUTE(TRIM(ROUND(IFERROR(CriteriTecnici!$O1374*1,IFERROR(NUMBERVALUE(CriteriTecnici!$O1374,".",","),IFERROR(NUMBERVALUE(CriteriTecnici!$O1374,",","."),0))),4)&amp;""),",",".")&amp;CHAR(125)&amp;IF(TRUE,",",""))</f>
        <v/>
      </c>
    </row>
    <row r="1595">
      <c r="A1595" s="38">
        <f>IF(CriteriTecnici!$A1375="","","    "&amp;CHAR(123)&amp;CHAR(34)&amp;"bidderId"&amp;CHAR(34)&amp;": "&amp;CHAR(34)&amp;SUBSTITUTE(CriteriTecnici!$A1375,CHAR(34),"'")&amp;CHAR(34)&amp;", "&amp;CHAR(34)&amp;"lotId"&amp;CHAR(34)&amp;": "&amp;CHAR(34)&amp;SUBSTITUTE(CriteriTecnici!$C1375,CHAR(34),"'")&amp;CHAR(34)&amp;", "&amp;CHAR(34)&amp;"criterionId"&amp;CHAR(34)&amp;": "&amp;CHAR(34)&amp;SUBSTITUTE(CriteriTecnici!$D1375,CHAR(34),"'")&amp;CHAR(34)&amp;", "&amp;CHAR(34)&amp;"kind"&amp;CHAR(34)&amp;": "&amp;CHAR(34)&amp;SUBSTITUTE(CriteriTecnici!$F1375,CHAR(34),"'")&amp;CHAR(34)&amp;", "&amp;CHAR(34)&amp;"value"&amp;CHAR(34)&amp;": "&amp;SUBSTITUTE(TRIM(ROUND(IFERROR(CriteriTecnici!$N1375*1,IFERROR(NUMBERVALUE(CriteriTecnici!$N1375,".",","),IFERROR(NUMBERVALUE(CriteriTecnici!$N1375,",","."),0))),4)&amp;""),",",".")&amp;", "&amp;CHAR(34)&amp;"numerator"&amp;CHAR(34)&amp;": "&amp;SUBSTITUTE(TRIM(ROUND(IFERROR(CriteriTecnici!$K1375*1,IFERROR(NUMBERVALUE(CriteriTecnici!$K1375,".",","),IFERROR(NUMBERVALUE(CriteriTecnici!$K1375,",","."),0))),4)&amp;""),",",".")&amp;", "&amp;CHAR(34)&amp;"denominator"&amp;CHAR(34)&amp;": "&amp;SUBSTITUTE(TRIM(ROUND(IFERROR(CriteriTecnici!$L1375*1,IFERROR(NUMBERVALUE(CriteriTecnici!$L1375,".",","),IFERROR(NUMBERVALUE(CriteriTecnici!$L1375,",","."),0))),4)&amp;""),",",".")&amp;", "&amp;CHAR(34)&amp;"flag"&amp;CHAR(34)&amp;": "&amp;SUBSTITUTE(TRIM(ROUND(IFERROR(CriteriTecnici!$M1375*1,IFERROR(NUMBERVALUE(CriteriTecnici!$M1375,".",","),IFERROR(NUMBERVALUE(CriteriTecnici!$M1375,",","."),0))),4)&amp;""),",",".")&amp;", "&amp;CHAR(34)&amp;"rawScore"&amp;CHAR(34)&amp;": "&amp;SUBSTITUTE(TRIM(ROUND(IFERROR(CriteriTecnici!$O1375*1,IFERROR(NUMBERVALUE(CriteriTecnici!$O1375,".",","),IFERROR(NUMBERVALUE(CriteriTecnici!$O1375,",","."),0))),4)&amp;""),",",".")&amp;CHAR(125)&amp;IF(TRUE,",",""))</f>
        <v/>
      </c>
    </row>
    <row r="1596">
      <c r="A1596" s="38">
        <f>IF(CriteriTecnici!$A1376="","","    "&amp;CHAR(123)&amp;CHAR(34)&amp;"bidderId"&amp;CHAR(34)&amp;": "&amp;CHAR(34)&amp;SUBSTITUTE(CriteriTecnici!$A1376,CHAR(34),"'")&amp;CHAR(34)&amp;", "&amp;CHAR(34)&amp;"lotId"&amp;CHAR(34)&amp;": "&amp;CHAR(34)&amp;SUBSTITUTE(CriteriTecnici!$C1376,CHAR(34),"'")&amp;CHAR(34)&amp;", "&amp;CHAR(34)&amp;"criterionId"&amp;CHAR(34)&amp;": "&amp;CHAR(34)&amp;SUBSTITUTE(CriteriTecnici!$D1376,CHAR(34),"'")&amp;CHAR(34)&amp;", "&amp;CHAR(34)&amp;"kind"&amp;CHAR(34)&amp;": "&amp;CHAR(34)&amp;SUBSTITUTE(CriteriTecnici!$F1376,CHAR(34),"'")&amp;CHAR(34)&amp;", "&amp;CHAR(34)&amp;"value"&amp;CHAR(34)&amp;": "&amp;SUBSTITUTE(TRIM(ROUND(IFERROR(CriteriTecnici!$N1376*1,IFERROR(NUMBERVALUE(CriteriTecnici!$N1376,".",","),IFERROR(NUMBERVALUE(CriteriTecnici!$N1376,",","."),0))),4)&amp;""),",",".")&amp;", "&amp;CHAR(34)&amp;"numerator"&amp;CHAR(34)&amp;": "&amp;SUBSTITUTE(TRIM(ROUND(IFERROR(CriteriTecnici!$K1376*1,IFERROR(NUMBERVALUE(CriteriTecnici!$K1376,".",","),IFERROR(NUMBERVALUE(CriteriTecnici!$K1376,",","."),0))),4)&amp;""),",",".")&amp;", "&amp;CHAR(34)&amp;"denominator"&amp;CHAR(34)&amp;": "&amp;SUBSTITUTE(TRIM(ROUND(IFERROR(CriteriTecnici!$L1376*1,IFERROR(NUMBERVALUE(CriteriTecnici!$L1376,".",","),IFERROR(NUMBERVALUE(CriteriTecnici!$L1376,",","."),0))),4)&amp;""),",",".")&amp;", "&amp;CHAR(34)&amp;"flag"&amp;CHAR(34)&amp;": "&amp;SUBSTITUTE(TRIM(ROUND(IFERROR(CriteriTecnici!$M1376*1,IFERROR(NUMBERVALUE(CriteriTecnici!$M1376,".",","),IFERROR(NUMBERVALUE(CriteriTecnici!$M1376,",","."),0))),4)&amp;""),",",".")&amp;", "&amp;CHAR(34)&amp;"rawScore"&amp;CHAR(34)&amp;": "&amp;SUBSTITUTE(TRIM(ROUND(IFERROR(CriteriTecnici!$O1376*1,IFERROR(NUMBERVALUE(CriteriTecnici!$O1376,".",","),IFERROR(NUMBERVALUE(CriteriTecnici!$O1376,",","."),0))),4)&amp;""),",",".")&amp;CHAR(125)&amp;IF(TRUE,",",""))</f>
        <v/>
      </c>
    </row>
    <row r="1597">
      <c r="A1597" s="38">
        <f>IF(CriteriTecnici!$A1377="","","    "&amp;CHAR(123)&amp;CHAR(34)&amp;"bidderId"&amp;CHAR(34)&amp;": "&amp;CHAR(34)&amp;SUBSTITUTE(CriteriTecnici!$A1377,CHAR(34),"'")&amp;CHAR(34)&amp;", "&amp;CHAR(34)&amp;"lotId"&amp;CHAR(34)&amp;": "&amp;CHAR(34)&amp;SUBSTITUTE(CriteriTecnici!$C1377,CHAR(34),"'")&amp;CHAR(34)&amp;", "&amp;CHAR(34)&amp;"criterionId"&amp;CHAR(34)&amp;": "&amp;CHAR(34)&amp;SUBSTITUTE(CriteriTecnici!$D1377,CHAR(34),"'")&amp;CHAR(34)&amp;", "&amp;CHAR(34)&amp;"kind"&amp;CHAR(34)&amp;": "&amp;CHAR(34)&amp;SUBSTITUTE(CriteriTecnici!$F1377,CHAR(34),"'")&amp;CHAR(34)&amp;", "&amp;CHAR(34)&amp;"value"&amp;CHAR(34)&amp;": "&amp;SUBSTITUTE(TRIM(ROUND(IFERROR(CriteriTecnici!$N1377*1,IFERROR(NUMBERVALUE(CriteriTecnici!$N1377,".",","),IFERROR(NUMBERVALUE(CriteriTecnici!$N1377,",","."),0))),4)&amp;""),",",".")&amp;", "&amp;CHAR(34)&amp;"numerator"&amp;CHAR(34)&amp;": "&amp;SUBSTITUTE(TRIM(ROUND(IFERROR(CriteriTecnici!$K1377*1,IFERROR(NUMBERVALUE(CriteriTecnici!$K1377,".",","),IFERROR(NUMBERVALUE(CriteriTecnici!$K1377,",","."),0))),4)&amp;""),",",".")&amp;", "&amp;CHAR(34)&amp;"denominator"&amp;CHAR(34)&amp;": "&amp;SUBSTITUTE(TRIM(ROUND(IFERROR(CriteriTecnici!$L1377*1,IFERROR(NUMBERVALUE(CriteriTecnici!$L1377,".",","),IFERROR(NUMBERVALUE(CriteriTecnici!$L1377,",","."),0))),4)&amp;""),",",".")&amp;", "&amp;CHAR(34)&amp;"flag"&amp;CHAR(34)&amp;": "&amp;SUBSTITUTE(TRIM(ROUND(IFERROR(CriteriTecnici!$M1377*1,IFERROR(NUMBERVALUE(CriteriTecnici!$M1377,".",","),IFERROR(NUMBERVALUE(CriteriTecnici!$M1377,",","."),0))),4)&amp;""),",",".")&amp;", "&amp;CHAR(34)&amp;"rawScore"&amp;CHAR(34)&amp;": "&amp;SUBSTITUTE(TRIM(ROUND(IFERROR(CriteriTecnici!$O1377*1,IFERROR(NUMBERVALUE(CriteriTecnici!$O1377,".",","),IFERROR(NUMBERVALUE(CriteriTecnici!$O1377,",","."),0))),4)&amp;""),",",".")&amp;CHAR(125)&amp;IF(TRUE,",",""))</f>
        <v/>
      </c>
    </row>
    <row r="1598">
      <c r="A1598" s="38">
        <f>IF(CriteriTecnici!$A1378="","","    "&amp;CHAR(123)&amp;CHAR(34)&amp;"bidderId"&amp;CHAR(34)&amp;": "&amp;CHAR(34)&amp;SUBSTITUTE(CriteriTecnici!$A1378,CHAR(34),"'")&amp;CHAR(34)&amp;", "&amp;CHAR(34)&amp;"lotId"&amp;CHAR(34)&amp;": "&amp;CHAR(34)&amp;SUBSTITUTE(CriteriTecnici!$C1378,CHAR(34),"'")&amp;CHAR(34)&amp;", "&amp;CHAR(34)&amp;"criterionId"&amp;CHAR(34)&amp;": "&amp;CHAR(34)&amp;SUBSTITUTE(CriteriTecnici!$D1378,CHAR(34),"'")&amp;CHAR(34)&amp;", "&amp;CHAR(34)&amp;"kind"&amp;CHAR(34)&amp;": "&amp;CHAR(34)&amp;SUBSTITUTE(CriteriTecnici!$F1378,CHAR(34),"'")&amp;CHAR(34)&amp;", "&amp;CHAR(34)&amp;"value"&amp;CHAR(34)&amp;": "&amp;SUBSTITUTE(TRIM(ROUND(IFERROR(CriteriTecnici!$N1378*1,IFERROR(NUMBERVALUE(CriteriTecnici!$N1378,".",","),IFERROR(NUMBERVALUE(CriteriTecnici!$N1378,",","."),0))),4)&amp;""),",",".")&amp;", "&amp;CHAR(34)&amp;"numerator"&amp;CHAR(34)&amp;": "&amp;SUBSTITUTE(TRIM(ROUND(IFERROR(CriteriTecnici!$K1378*1,IFERROR(NUMBERVALUE(CriteriTecnici!$K1378,".",","),IFERROR(NUMBERVALUE(CriteriTecnici!$K1378,",","."),0))),4)&amp;""),",",".")&amp;", "&amp;CHAR(34)&amp;"denominator"&amp;CHAR(34)&amp;": "&amp;SUBSTITUTE(TRIM(ROUND(IFERROR(CriteriTecnici!$L1378*1,IFERROR(NUMBERVALUE(CriteriTecnici!$L1378,".",","),IFERROR(NUMBERVALUE(CriteriTecnici!$L1378,",","."),0))),4)&amp;""),",",".")&amp;", "&amp;CHAR(34)&amp;"flag"&amp;CHAR(34)&amp;": "&amp;SUBSTITUTE(TRIM(ROUND(IFERROR(CriteriTecnici!$M1378*1,IFERROR(NUMBERVALUE(CriteriTecnici!$M1378,".",","),IFERROR(NUMBERVALUE(CriteriTecnici!$M1378,",","."),0))),4)&amp;""),",",".")&amp;", "&amp;CHAR(34)&amp;"rawScore"&amp;CHAR(34)&amp;": "&amp;SUBSTITUTE(TRIM(ROUND(IFERROR(CriteriTecnici!$O1378*1,IFERROR(NUMBERVALUE(CriteriTecnici!$O1378,".",","),IFERROR(NUMBERVALUE(CriteriTecnici!$O1378,",","."),0))),4)&amp;""),",",".")&amp;CHAR(125)&amp;IF(TRUE,",",""))</f>
        <v/>
      </c>
    </row>
    <row r="1599">
      <c r="A1599" s="38">
        <f>IF(CriteriTecnici!$A1379="","","    "&amp;CHAR(123)&amp;CHAR(34)&amp;"bidderId"&amp;CHAR(34)&amp;": "&amp;CHAR(34)&amp;SUBSTITUTE(CriteriTecnici!$A1379,CHAR(34),"'")&amp;CHAR(34)&amp;", "&amp;CHAR(34)&amp;"lotId"&amp;CHAR(34)&amp;": "&amp;CHAR(34)&amp;SUBSTITUTE(CriteriTecnici!$C1379,CHAR(34),"'")&amp;CHAR(34)&amp;", "&amp;CHAR(34)&amp;"criterionId"&amp;CHAR(34)&amp;": "&amp;CHAR(34)&amp;SUBSTITUTE(CriteriTecnici!$D1379,CHAR(34),"'")&amp;CHAR(34)&amp;", "&amp;CHAR(34)&amp;"kind"&amp;CHAR(34)&amp;": "&amp;CHAR(34)&amp;SUBSTITUTE(CriteriTecnici!$F1379,CHAR(34),"'")&amp;CHAR(34)&amp;", "&amp;CHAR(34)&amp;"value"&amp;CHAR(34)&amp;": "&amp;SUBSTITUTE(TRIM(ROUND(IFERROR(CriteriTecnici!$N1379*1,IFERROR(NUMBERVALUE(CriteriTecnici!$N1379,".",","),IFERROR(NUMBERVALUE(CriteriTecnici!$N1379,",","."),0))),4)&amp;""),",",".")&amp;", "&amp;CHAR(34)&amp;"numerator"&amp;CHAR(34)&amp;": "&amp;SUBSTITUTE(TRIM(ROUND(IFERROR(CriteriTecnici!$K1379*1,IFERROR(NUMBERVALUE(CriteriTecnici!$K1379,".",","),IFERROR(NUMBERVALUE(CriteriTecnici!$K1379,",","."),0))),4)&amp;""),",",".")&amp;", "&amp;CHAR(34)&amp;"denominator"&amp;CHAR(34)&amp;": "&amp;SUBSTITUTE(TRIM(ROUND(IFERROR(CriteriTecnici!$L1379*1,IFERROR(NUMBERVALUE(CriteriTecnici!$L1379,".",","),IFERROR(NUMBERVALUE(CriteriTecnici!$L1379,",","."),0))),4)&amp;""),",",".")&amp;", "&amp;CHAR(34)&amp;"flag"&amp;CHAR(34)&amp;": "&amp;SUBSTITUTE(TRIM(ROUND(IFERROR(CriteriTecnici!$M1379*1,IFERROR(NUMBERVALUE(CriteriTecnici!$M1379,".",","),IFERROR(NUMBERVALUE(CriteriTecnici!$M1379,",","."),0))),4)&amp;""),",",".")&amp;", "&amp;CHAR(34)&amp;"rawScore"&amp;CHAR(34)&amp;": "&amp;SUBSTITUTE(TRIM(ROUND(IFERROR(CriteriTecnici!$O1379*1,IFERROR(NUMBERVALUE(CriteriTecnici!$O1379,".",","),IFERROR(NUMBERVALUE(CriteriTecnici!$O1379,",","."),0))),4)&amp;""),",",".")&amp;CHAR(125)&amp;IF(TRUE,",",""))</f>
        <v/>
      </c>
    </row>
    <row r="1600">
      <c r="A1600" s="38">
        <f>IF(CriteriTecnici!$A1380="","","    "&amp;CHAR(123)&amp;CHAR(34)&amp;"bidderId"&amp;CHAR(34)&amp;": "&amp;CHAR(34)&amp;SUBSTITUTE(CriteriTecnici!$A1380,CHAR(34),"'")&amp;CHAR(34)&amp;", "&amp;CHAR(34)&amp;"lotId"&amp;CHAR(34)&amp;": "&amp;CHAR(34)&amp;SUBSTITUTE(CriteriTecnici!$C1380,CHAR(34),"'")&amp;CHAR(34)&amp;", "&amp;CHAR(34)&amp;"criterionId"&amp;CHAR(34)&amp;": "&amp;CHAR(34)&amp;SUBSTITUTE(CriteriTecnici!$D1380,CHAR(34),"'")&amp;CHAR(34)&amp;", "&amp;CHAR(34)&amp;"kind"&amp;CHAR(34)&amp;": "&amp;CHAR(34)&amp;SUBSTITUTE(CriteriTecnici!$F1380,CHAR(34),"'")&amp;CHAR(34)&amp;", "&amp;CHAR(34)&amp;"value"&amp;CHAR(34)&amp;": "&amp;SUBSTITUTE(TRIM(ROUND(IFERROR(CriteriTecnici!$N1380*1,IFERROR(NUMBERVALUE(CriteriTecnici!$N1380,".",","),IFERROR(NUMBERVALUE(CriteriTecnici!$N1380,",","."),0))),4)&amp;""),",",".")&amp;", "&amp;CHAR(34)&amp;"numerator"&amp;CHAR(34)&amp;": "&amp;SUBSTITUTE(TRIM(ROUND(IFERROR(CriteriTecnici!$K1380*1,IFERROR(NUMBERVALUE(CriteriTecnici!$K1380,".",","),IFERROR(NUMBERVALUE(CriteriTecnici!$K1380,",","."),0))),4)&amp;""),",",".")&amp;", "&amp;CHAR(34)&amp;"denominator"&amp;CHAR(34)&amp;": "&amp;SUBSTITUTE(TRIM(ROUND(IFERROR(CriteriTecnici!$L1380*1,IFERROR(NUMBERVALUE(CriteriTecnici!$L1380,".",","),IFERROR(NUMBERVALUE(CriteriTecnici!$L1380,",","."),0))),4)&amp;""),",",".")&amp;", "&amp;CHAR(34)&amp;"flag"&amp;CHAR(34)&amp;": "&amp;SUBSTITUTE(TRIM(ROUND(IFERROR(CriteriTecnici!$M1380*1,IFERROR(NUMBERVALUE(CriteriTecnici!$M1380,".",","),IFERROR(NUMBERVALUE(CriteriTecnici!$M1380,",","."),0))),4)&amp;""),",",".")&amp;", "&amp;CHAR(34)&amp;"rawScore"&amp;CHAR(34)&amp;": "&amp;SUBSTITUTE(TRIM(ROUND(IFERROR(CriteriTecnici!$O1380*1,IFERROR(NUMBERVALUE(CriteriTecnici!$O1380,".",","),IFERROR(NUMBERVALUE(CriteriTecnici!$O1380,",","."),0))),4)&amp;""),",",".")&amp;CHAR(125)&amp;IF(TRUE,",",""))</f>
        <v/>
      </c>
    </row>
    <row r="1601">
      <c r="A1601" s="38">
        <f>IF(CriteriTecnici!$A1381="","","    "&amp;CHAR(123)&amp;CHAR(34)&amp;"bidderId"&amp;CHAR(34)&amp;": "&amp;CHAR(34)&amp;SUBSTITUTE(CriteriTecnici!$A1381,CHAR(34),"'")&amp;CHAR(34)&amp;", "&amp;CHAR(34)&amp;"lotId"&amp;CHAR(34)&amp;": "&amp;CHAR(34)&amp;SUBSTITUTE(CriteriTecnici!$C1381,CHAR(34),"'")&amp;CHAR(34)&amp;", "&amp;CHAR(34)&amp;"criterionId"&amp;CHAR(34)&amp;": "&amp;CHAR(34)&amp;SUBSTITUTE(CriteriTecnici!$D1381,CHAR(34),"'")&amp;CHAR(34)&amp;", "&amp;CHAR(34)&amp;"kind"&amp;CHAR(34)&amp;": "&amp;CHAR(34)&amp;SUBSTITUTE(CriteriTecnici!$F1381,CHAR(34),"'")&amp;CHAR(34)&amp;", "&amp;CHAR(34)&amp;"value"&amp;CHAR(34)&amp;": "&amp;SUBSTITUTE(TRIM(ROUND(IFERROR(CriteriTecnici!$N1381*1,IFERROR(NUMBERVALUE(CriteriTecnici!$N1381,".",","),IFERROR(NUMBERVALUE(CriteriTecnici!$N1381,",","."),0))),4)&amp;""),",",".")&amp;", "&amp;CHAR(34)&amp;"numerator"&amp;CHAR(34)&amp;": "&amp;SUBSTITUTE(TRIM(ROUND(IFERROR(CriteriTecnici!$K1381*1,IFERROR(NUMBERVALUE(CriteriTecnici!$K1381,".",","),IFERROR(NUMBERVALUE(CriteriTecnici!$K1381,",","."),0))),4)&amp;""),",",".")&amp;", "&amp;CHAR(34)&amp;"denominator"&amp;CHAR(34)&amp;": "&amp;SUBSTITUTE(TRIM(ROUND(IFERROR(CriteriTecnici!$L1381*1,IFERROR(NUMBERVALUE(CriteriTecnici!$L1381,".",","),IFERROR(NUMBERVALUE(CriteriTecnici!$L1381,",","."),0))),4)&amp;""),",",".")&amp;", "&amp;CHAR(34)&amp;"flag"&amp;CHAR(34)&amp;": "&amp;SUBSTITUTE(TRIM(ROUND(IFERROR(CriteriTecnici!$M1381*1,IFERROR(NUMBERVALUE(CriteriTecnici!$M1381,".",","),IFERROR(NUMBERVALUE(CriteriTecnici!$M1381,",","."),0))),4)&amp;""),",",".")&amp;", "&amp;CHAR(34)&amp;"rawScore"&amp;CHAR(34)&amp;": "&amp;SUBSTITUTE(TRIM(ROUND(IFERROR(CriteriTecnici!$O1381*1,IFERROR(NUMBERVALUE(CriteriTecnici!$O1381,".",","),IFERROR(NUMBERVALUE(CriteriTecnici!$O1381,",","."),0))),4)&amp;""),",",".")&amp;CHAR(125)&amp;IF(TRUE,",",""))</f>
        <v/>
      </c>
    </row>
    <row r="1602">
      <c r="A1602" s="38">
        <f>IF(CriteriTecnici!$A1382="","","    "&amp;CHAR(123)&amp;CHAR(34)&amp;"bidderId"&amp;CHAR(34)&amp;": "&amp;CHAR(34)&amp;SUBSTITUTE(CriteriTecnici!$A1382,CHAR(34),"'")&amp;CHAR(34)&amp;", "&amp;CHAR(34)&amp;"lotId"&amp;CHAR(34)&amp;": "&amp;CHAR(34)&amp;SUBSTITUTE(CriteriTecnici!$C1382,CHAR(34),"'")&amp;CHAR(34)&amp;", "&amp;CHAR(34)&amp;"criterionId"&amp;CHAR(34)&amp;": "&amp;CHAR(34)&amp;SUBSTITUTE(CriteriTecnici!$D1382,CHAR(34),"'")&amp;CHAR(34)&amp;", "&amp;CHAR(34)&amp;"kind"&amp;CHAR(34)&amp;": "&amp;CHAR(34)&amp;SUBSTITUTE(CriteriTecnici!$F1382,CHAR(34),"'")&amp;CHAR(34)&amp;", "&amp;CHAR(34)&amp;"value"&amp;CHAR(34)&amp;": "&amp;SUBSTITUTE(TRIM(ROUND(IFERROR(CriteriTecnici!$N1382*1,IFERROR(NUMBERVALUE(CriteriTecnici!$N1382,".",","),IFERROR(NUMBERVALUE(CriteriTecnici!$N1382,",","."),0))),4)&amp;""),",",".")&amp;", "&amp;CHAR(34)&amp;"numerator"&amp;CHAR(34)&amp;": "&amp;SUBSTITUTE(TRIM(ROUND(IFERROR(CriteriTecnici!$K1382*1,IFERROR(NUMBERVALUE(CriteriTecnici!$K1382,".",","),IFERROR(NUMBERVALUE(CriteriTecnici!$K1382,",","."),0))),4)&amp;""),",",".")&amp;", "&amp;CHAR(34)&amp;"denominator"&amp;CHAR(34)&amp;": "&amp;SUBSTITUTE(TRIM(ROUND(IFERROR(CriteriTecnici!$L1382*1,IFERROR(NUMBERVALUE(CriteriTecnici!$L1382,".",","),IFERROR(NUMBERVALUE(CriteriTecnici!$L1382,",","."),0))),4)&amp;""),",",".")&amp;", "&amp;CHAR(34)&amp;"flag"&amp;CHAR(34)&amp;": "&amp;SUBSTITUTE(TRIM(ROUND(IFERROR(CriteriTecnici!$M1382*1,IFERROR(NUMBERVALUE(CriteriTecnici!$M1382,".",","),IFERROR(NUMBERVALUE(CriteriTecnici!$M1382,",","."),0))),4)&amp;""),",",".")&amp;", "&amp;CHAR(34)&amp;"rawScore"&amp;CHAR(34)&amp;": "&amp;SUBSTITUTE(TRIM(ROUND(IFERROR(CriteriTecnici!$O1382*1,IFERROR(NUMBERVALUE(CriteriTecnici!$O1382,".",","),IFERROR(NUMBERVALUE(CriteriTecnici!$O1382,",","."),0))),4)&amp;""),",",".")&amp;CHAR(125)&amp;IF(TRUE,",",""))</f>
        <v/>
      </c>
    </row>
    <row r="1603">
      <c r="A1603" s="38">
        <f>IF(CriteriTecnici!$A1383="","","    "&amp;CHAR(123)&amp;CHAR(34)&amp;"bidderId"&amp;CHAR(34)&amp;": "&amp;CHAR(34)&amp;SUBSTITUTE(CriteriTecnici!$A1383,CHAR(34),"'")&amp;CHAR(34)&amp;", "&amp;CHAR(34)&amp;"lotId"&amp;CHAR(34)&amp;": "&amp;CHAR(34)&amp;SUBSTITUTE(CriteriTecnici!$C1383,CHAR(34),"'")&amp;CHAR(34)&amp;", "&amp;CHAR(34)&amp;"criterionId"&amp;CHAR(34)&amp;": "&amp;CHAR(34)&amp;SUBSTITUTE(CriteriTecnici!$D1383,CHAR(34),"'")&amp;CHAR(34)&amp;", "&amp;CHAR(34)&amp;"kind"&amp;CHAR(34)&amp;": "&amp;CHAR(34)&amp;SUBSTITUTE(CriteriTecnici!$F1383,CHAR(34),"'")&amp;CHAR(34)&amp;", "&amp;CHAR(34)&amp;"value"&amp;CHAR(34)&amp;": "&amp;SUBSTITUTE(TRIM(ROUND(IFERROR(CriteriTecnici!$N1383*1,IFERROR(NUMBERVALUE(CriteriTecnici!$N1383,".",","),IFERROR(NUMBERVALUE(CriteriTecnici!$N1383,",","."),0))),4)&amp;""),",",".")&amp;", "&amp;CHAR(34)&amp;"numerator"&amp;CHAR(34)&amp;": "&amp;SUBSTITUTE(TRIM(ROUND(IFERROR(CriteriTecnici!$K1383*1,IFERROR(NUMBERVALUE(CriteriTecnici!$K1383,".",","),IFERROR(NUMBERVALUE(CriteriTecnici!$K1383,",","."),0))),4)&amp;""),",",".")&amp;", "&amp;CHAR(34)&amp;"denominator"&amp;CHAR(34)&amp;": "&amp;SUBSTITUTE(TRIM(ROUND(IFERROR(CriteriTecnici!$L1383*1,IFERROR(NUMBERVALUE(CriteriTecnici!$L1383,".",","),IFERROR(NUMBERVALUE(CriteriTecnici!$L1383,",","."),0))),4)&amp;""),",",".")&amp;", "&amp;CHAR(34)&amp;"flag"&amp;CHAR(34)&amp;": "&amp;SUBSTITUTE(TRIM(ROUND(IFERROR(CriteriTecnici!$M1383*1,IFERROR(NUMBERVALUE(CriteriTecnici!$M1383,".",","),IFERROR(NUMBERVALUE(CriteriTecnici!$M1383,",","."),0))),4)&amp;""),",",".")&amp;", "&amp;CHAR(34)&amp;"rawScore"&amp;CHAR(34)&amp;": "&amp;SUBSTITUTE(TRIM(ROUND(IFERROR(CriteriTecnici!$O1383*1,IFERROR(NUMBERVALUE(CriteriTecnici!$O1383,".",","),IFERROR(NUMBERVALUE(CriteriTecnici!$O1383,",","."),0))),4)&amp;""),",",".")&amp;CHAR(125)&amp;IF(TRUE,",",""))</f>
        <v/>
      </c>
    </row>
    <row r="1604">
      <c r="A1604" s="38">
        <f>IF(CriteriTecnici!$A1384="","","    "&amp;CHAR(123)&amp;CHAR(34)&amp;"bidderId"&amp;CHAR(34)&amp;": "&amp;CHAR(34)&amp;SUBSTITUTE(CriteriTecnici!$A1384,CHAR(34),"'")&amp;CHAR(34)&amp;", "&amp;CHAR(34)&amp;"lotId"&amp;CHAR(34)&amp;": "&amp;CHAR(34)&amp;SUBSTITUTE(CriteriTecnici!$C1384,CHAR(34),"'")&amp;CHAR(34)&amp;", "&amp;CHAR(34)&amp;"criterionId"&amp;CHAR(34)&amp;": "&amp;CHAR(34)&amp;SUBSTITUTE(CriteriTecnici!$D1384,CHAR(34),"'")&amp;CHAR(34)&amp;", "&amp;CHAR(34)&amp;"kind"&amp;CHAR(34)&amp;": "&amp;CHAR(34)&amp;SUBSTITUTE(CriteriTecnici!$F1384,CHAR(34),"'")&amp;CHAR(34)&amp;", "&amp;CHAR(34)&amp;"value"&amp;CHAR(34)&amp;": "&amp;SUBSTITUTE(TRIM(ROUND(IFERROR(CriteriTecnici!$N1384*1,IFERROR(NUMBERVALUE(CriteriTecnici!$N1384,".",","),IFERROR(NUMBERVALUE(CriteriTecnici!$N1384,",","."),0))),4)&amp;""),",",".")&amp;", "&amp;CHAR(34)&amp;"numerator"&amp;CHAR(34)&amp;": "&amp;SUBSTITUTE(TRIM(ROUND(IFERROR(CriteriTecnici!$K1384*1,IFERROR(NUMBERVALUE(CriteriTecnici!$K1384,".",","),IFERROR(NUMBERVALUE(CriteriTecnici!$K1384,",","."),0))),4)&amp;""),",",".")&amp;", "&amp;CHAR(34)&amp;"denominator"&amp;CHAR(34)&amp;": "&amp;SUBSTITUTE(TRIM(ROUND(IFERROR(CriteriTecnici!$L1384*1,IFERROR(NUMBERVALUE(CriteriTecnici!$L1384,".",","),IFERROR(NUMBERVALUE(CriteriTecnici!$L1384,",","."),0))),4)&amp;""),",",".")&amp;", "&amp;CHAR(34)&amp;"flag"&amp;CHAR(34)&amp;": "&amp;SUBSTITUTE(TRIM(ROUND(IFERROR(CriteriTecnici!$M1384*1,IFERROR(NUMBERVALUE(CriteriTecnici!$M1384,".",","),IFERROR(NUMBERVALUE(CriteriTecnici!$M1384,",","."),0))),4)&amp;""),",",".")&amp;", "&amp;CHAR(34)&amp;"rawScore"&amp;CHAR(34)&amp;": "&amp;SUBSTITUTE(TRIM(ROUND(IFERROR(CriteriTecnici!$O1384*1,IFERROR(NUMBERVALUE(CriteriTecnici!$O1384,".",","),IFERROR(NUMBERVALUE(CriteriTecnici!$O1384,",","."),0))),4)&amp;""),",",".")&amp;CHAR(125)&amp;IF(TRUE,",",""))</f>
        <v/>
      </c>
    </row>
    <row r="1605">
      <c r="A1605" s="38">
        <f>IF(CriteriTecnici!$A1385="","","    "&amp;CHAR(123)&amp;CHAR(34)&amp;"bidderId"&amp;CHAR(34)&amp;": "&amp;CHAR(34)&amp;SUBSTITUTE(CriteriTecnici!$A1385,CHAR(34),"'")&amp;CHAR(34)&amp;", "&amp;CHAR(34)&amp;"lotId"&amp;CHAR(34)&amp;": "&amp;CHAR(34)&amp;SUBSTITUTE(CriteriTecnici!$C1385,CHAR(34),"'")&amp;CHAR(34)&amp;", "&amp;CHAR(34)&amp;"criterionId"&amp;CHAR(34)&amp;": "&amp;CHAR(34)&amp;SUBSTITUTE(CriteriTecnici!$D1385,CHAR(34),"'")&amp;CHAR(34)&amp;", "&amp;CHAR(34)&amp;"kind"&amp;CHAR(34)&amp;": "&amp;CHAR(34)&amp;SUBSTITUTE(CriteriTecnici!$F1385,CHAR(34),"'")&amp;CHAR(34)&amp;", "&amp;CHAR(34)&amp;"value"&amp;CHAR(34)&amp;": "&amp;SUBSTITUTE(TRIM(ROUND(IFERROR(CriteriTecnici!$N1385*1,IFERROR(NUMBERVALUE(CriteriTecnici!$N1385,".",","),IFERROR(NUMBERVALUE(CriteriTecnici!$N1385,",","."),0))),4)&amp;""),",",".")&amp;", "&amp;CHAR(34)&amp;"numerator"&amp;CHAR(34)&amp;": "&amp;SUBSTITUTE(TRIM(ROUND(IFERROR(CriteriTecnici!$K1385*1,IFERROR(NUMBERVALUE(CriteriTecnici!$K1385,".",","),IFERROR(NUMBERVALUE(CriteriTecnici!$K1385,",","."),0))),4)&amp;""),",",".")&amp;", "&amp;CHAR(34)&amp;"denominator"&amp;CHAR(34)&amp;": "&amp;SUBSTITUTE(TRIM(ROUND(IFERROR(CriteriTecnici!$L1385*1,IFERROR(NUMBERVALUE(CriteriTecnici!$L1385,".",","),IFERROR(NUMBERVALUE(CriteriTecnici!$L1385,",","."),0))),4)&amp;""),",",".")&amp;", "&amp;CHAR(34)&amp;"flag"&amp;CHAR(34)&amp;": "&amp;SUBSTITUTE(TRIM(ROUND(IFERROR(CriteriTecnici!$M1385*1,IFERROR(NUMBERVALUE(CriteriTecnici!$M1385,".",","),IFERROR(NUMBERVALUE(CriteriTecnici!$M1385,",","."),0))),4)&amp;""),",",".")&amp;", "&amp;CHAR(34)&amp;"rawScore"&amp;CHAR(34)&amp;": "&amp;SUBSTITUTE(TRIM(ROUND(IFERROR(CriteriTecnici!$O1385*1,IFERROR(NUMBERVALUE(CriteriTecnici!$O1385,".",","),IFERROR(NUMBERVALUE(CriteriTecnici!$O1385,",","."),0))),4)&amp;""),",",".")&amp;CHAR(125)&amp;IF(TRUE,",",""))</f>
        <v/>
      </c>
    </row>
    <row r="1606">
      <c r="A1606" s="38">
        <f>IF(CriteriTecnici!$A1386="","","    "&amp;CHAR(123)&amp;CHAR(34)&amp;"bidderId"&amp;CHAR(34)&amp;": "&amp;CHAR(34)&amp;SUBSTITUTE(CriteriTecnici!$A1386,CHAR(34),"'")&amp;CHAR(34)&amp;", "&amp;CHAR(34)&amp;"lotId"&amp;CHAR(34)&amp;": "&amp;CHAR(34)&amp;SUBSTITUTE(CriteriTecnici!$C1386,CHAR(34),"'")&amp;CHAR(34)&amp;", "&amp;CHAR(34)&amp;"criterionId"&amp;CHAR(34)&amp;": "&amp;CHAR(34)&amp;SUBSTITUTE(CriteriTecnici!$D1386,CHAR(34),"'")&amp;CHAR(34)&amp;", "&amp;CHAR(34)&amp;"kind"&amp;CHAR(34)&amp;": "&amp;CHAR(34)&amp;SUBSTITUTE(CriteriTecnici!$F1386,CHAR(34),"'")&amp;CHAR(34)&amp;", "&amp;CHAR(34)&amp;"value"&amp;CHAR(34)&amp;": "&amp;SUBSTITUTE(TRIM(ROUND(IFERROR(CriteriTecnici!$N1386*1,IFERROR(NUMBERVALUE(CriteriTecnici!$N1386,".",","),IFERROR(NUMBERVALUE(CriteriTecnici!$N1386,",","."),0))),4)&amp;""),",",".")&amp;", "&amp;CHAR(34)&amp;"numerator"&amp;CHAR(34)&amp;": "&amp;SUBSTITUTE(TRIM(ROUND(IFERROR(CriteriTecnici!$K1386*1,IFERROR(NUMBERVALUE(CriteriTecnici!$K1386,".",","),IFERROR(NUMBERVALUE(CriteriTecnici!$K1386,",","."),0))),4)&amp;""),",",".")&amp;", "&amp;CHAR(34)&amp;"denominator"&amp;CHAR(34)&amp;": "&amp;SUBSTITUTE(TRIM(ROUND(IFERROR(CriteriTecnici!$L1386*1,IFERROR(NUMBERVALUE(CriteriTecnici!$L1386,".",","),IFERROR(NUMBERVALUE(CriteriTecnici!$L1386,",","."),0))),4)&amp;""),",",".")&amp;", "&amp;CHAR(34)&amp;"flag"&amp;CHAR(34)&amp;": "&amp;SUBSTITUTE(TRIM(ROUND(IFERROR(CriteriTecnici!$M1386*1,IFERROR(NUMBERVALUE(CriteriTecnici!$M1386,".",","),IFERROR(NUMBERVALUE(CriteriTecnici!$M1386,",","."),0))),4)&amp;""),",",".")&amp;", "&amp;CHAR(34)&amp;"rawScore"&amp;CHAR(34)&amp;": "&amp;SUBSTITUTE(TRIM(ROUND(IFERROR(CriteriTecnici!$O1386*1,IFERROR(NUMBERVALUE(CriteriTecnici!$O1386,".",","),IFERROR(NUMBERVALUE(CriteriTecnici!$O1386,",","."),0))),4)&amp;""),",",".")&amp;CHAR(125)&amp;IF(TRUE,",",""))</f>
        <v/>
      </c>
    </row>
    <row r="1607">
      <c r="A1607" s="38">
        <f>IF(CriteriTecnici!$A1387="","","    "&amp;CHAR(123)&amp;CHAR(34)&amp;"bidderId"&amp;CHAR(34)&amp;": "&amp;CHAR(34)&amp;SUBSTITUTE(CriteriTecnici!$A1387,CHAR(34),"'")&amp;CHAR(34)&amp;", "&amp;CHAR(34)&amp;"lotId"&amp;CHAR(34)&amp;": "&amp;CHAR(34)&amp;SUBSTITUTE(CriteriTecnici!$C1387,CHAR(34),"'")&amp;CHAR(34)&amp;", "&amp;CHAR(34)&amp;"criterionId"&amp;CHAR(34)&amp;": "&amp;CHAR(34)&amp;SUBSTITUTE(CriteriTecnici!$D1387,CHAR(34),"'")&amp;CHAR(34)&amp;", "&amp;CHAR(34)&amp;"kind"&amp;CHAR(34)&amp;": "&amp;CHAR(34)&amp;SUBSTITUTE(CriteriTecnici!$F1387,CHAR(34),"'")&amp;CHAR(34)&amp;", "&amp;CHAR(34)&amp;"value"&amp;CHAR(34)&amp;": "&amp;SUBSTITUTE(TRIM(ROUND(IFERROR(CriteriTecnici!$N1387*1,IFERROR(NUMBERVALUE(CriteriTecnici!$N1387,".",","),IFERROR(NUMBERVALUE(CriteriTecnici!$N1387,",","."),0))),4)&amp;""),",",".")&amp;", "&amp;CHAR(34)&amp;"numerator"&amp;CHAR(34)&amp;": "&amp;SUBSTITUTE(TRIM(ROUND(IFERROR(CriteriTecnici!$K1387*1,IFERROR(NUMBERVALUE(CriteriTecnici!$K1387,".",","),IFERROR(NUMBERVALUE(CriteriTecnici!$K1387,",","."),0))),4)&amp;""),",",".")&amp;", "&amp;CHAR(34)&amp;"denominator"&amp;CHAR(34)&amp;": "&amp;SUBSTITUTE(TRIM(ROUND(IFERROR(CriteriTecnici!$L1387*1,IFERROR(NUMBERVALUE(CriteriTecnici!$L1387,".",","),IFERROR(NUMBERVALUE(CriteriTecnici!$L1387,",","."),0))),4)&amp;""),",",".")&amp;", "&amp;CHAR(34)&amp;"flag"&amp;CHAR(34)&amp;": "&amp;SUBSTITUTE(TRIM(ROUND(IFERROR(CriteriTecnici!$M1387*1,IFERROR(NUMBERVALUE(CriteriTecnici!$M1387,".",","),IFERROR(NUMBERVALUE(CriteriTecnici!$M1387,",","."),0))),4)&amp;""),",",".")&amp;", "&amp;CHAR(34)&amp;"rawScore"&amp;CHAR(34)&amp;": "&amp;SUBSTITUTE(TRIM(ROUND(IFERROR(CriteriTecnici!$O1387*1,IFERROR(NUMBERVALUE(CriteriTecnici!$O1387,".",","),IFERROR(NUMBERVALUE(CriteriTecnici!$O1387,",","."),0))),4)&amp;""),",",".")&amp;CHAR(125)&amp;IF(TRUE,",",""))</f>
        <v/>
      </c>
    </row>
    <row r="1608">
      <c r="A1608" s="38">
        <f>IF(CriteriTecnici!$A1388="","","    "&amp;CHAR(123)&amp;CHAR(34)&amp;"bidderId"&amp;CHAR(34)&amp;": "&amp;CHAR(34)&amp;SUBSTITUTE(CriteriTecnici!$A1388,CHAR(34),"'")&amp;CHAR(34)&amp;", "&amp;CHAR(34)&amp;"lotId"&amp;CHAR(34)&amp;": "&amp;CHAR(34)&amp;SUBSTITUTE(CriteriTecnici!$C1388,CHAR(34),"'")&amp;CHAR(34)&amp;", "&amp;CHAR(34)&amp;"criterionId"&amp;CHAR(34)&amp;": "&amp;CHAR(34)&amp;SUBSTITUTE(CriteriTecnici!$D1388,CHAR(34),"'")&amp;CHAR(34)&amp;", "&amp;CHAR(34)&amp;"kind"&amp;CHAR(34)&amp;": "&amp;CHAR(34)&amp;SUBSTITUTE(CriteriTecnici!$F1388,CHAR(34),"'")&amp;CHAR(34)&amp;", "&amp;CHAR(34)&amp;"value"&amp;CHAR(34)&amp;": "&amp;SUBSTITUTE(TRIM(ROUND(IFERROR(CriteriTecnici!$N1388*1,IFERROR(NUMBERVALUE(CriteriTecnici!$N1388,".",","),IFERROR(NUMBERVALUE(CriteriTecnici!$N1388,",","."),0))),4)&amp;""),",",".")&amp;", "&amp;CHAR(34)&amp;"numerator"&amp;CHAR(34)&amp;": "&amp;SUBSTITUTE(TRIM(ROUND(IFERROR(CriteriTecnici!$K1388*1,IFERROR(NUMBERVALUE(CriteriTecnici!$K1388,".",","),IFERROR(NUMBERVALUE(CriteriTecnici!$K1388,",","."),0))),4)&amp;""),",",".")&amp;", "&amp;CHAR(34)&amp;"denominator"&amp;CHAR(34)&amp;": "&amp;SUBSTITUTE(TRIM(ROUND(IFERROR(CriteriTecnici!$L1388*1,IFERROR(NUMBERVALUE(CriteriTecnici!$L1388,".",","),IFERROR(NUMBERVALUE(CriteriTecnici!$L1388,",","."),0))),4)&amp;""),",",".")&amp;", "&amp;CHAR(34)&amp;"flag"&amp;CHAR(34)&amp;": "&amp;SUBSTITUTE(TRIM(ROUND(IFERROR(CriteriTecnici!$M1388*1,IFERROR(NUMBERVALUE(CriteriTecnici!$M1388,".",","),IFERROR(NUMBERVALUE(CriteriTecnici!$M1388,",","."),0))),4)&amp;""),",",".")&amp;", "&amp;CHAR(34)&amp;"rawScore"&amp;CHAR(34)&amp;": "&amp;SUBSTITUTE(TRIM(ROUND(IFERROR(CriteriTecnici!$O1388*1,IFERROR(NUMBERVALUE(CriteriTecnici!$O1388,".",","),IFERROR(NUMBERVALUE(CriteriTecnici!$O1388,",","."),0))),4)&amp;""),",",".")&amp;CHAR(125)&amp;IF(TRUE,",",""))</f>
        <v/>
      </c>
    </row>
    <row r="1609">
      <c r="A1609" s="38">
        <f>IF(CriteriTecnici!$A1389="","","    "&amp;CHAR(123)&amp;CHAR(34)&amp;"bidderId"&amp;CHAR(34)&amp;": "&amp;CHAR(34)&amp;SUBSTITUTE(CriteriTecnici!$A1389,CHAR(34),"'")&amp;CHAR(34)&amp;", "&amp;CHAR(34)&amp;"lotId"&amp;CHAR(34)&amp;": "&amp;CHAR(34)&amp;SUBSTITUTE(CriteriTecnici!$C1389,CHAR(34),"'")&amp;CHAR(34)&amp;", "&amp;CHAR(34)&amp;"criterionId"&amp;CHAR(34)&amp;": "&amp;CHAR(34)&amp;SUBSTITUTE(CriteriTecnici!$D1389,CHAR(34),"'")&amp;CHAR(34)&amp;", "&amp;CHAR(34)&amp;"kind"&amp;CHAR(34)&amp;": "&amp;CHAR(34)&amp;SUBSTITUTE(CriteriTecnici!$F1389,CHAR(34),"'")&amp;CHAR(34)&amp;", "&amp;CHAR(34)&amp;"value"&amp;CHAR(34)&amp;": "&amp;SUBSTITUTE(TRIM(ROUND(IFERROR(CriteriTecnici!$N1389*1,IFERROR(NUMBERVALUE(CriteriTecnici!$N1389,".",","),IFERROR(NUMBERVALUE(CriteriTecnici!$N1389,",","."),0))),4)&amp;""),",",".")&amp;", "&amp;CHAR(34)&amp;"numerator"&amp;CHAR(34)&amp;": "&amp;SUBSTITUTE(TRIM(ROUND(IFERROR(CriteriTecnici!$K1389*1,IFERROR(NUMBERVALUE(CriteriTecnici!$K1389,".",","),IFERROR(NUMBERVALUE(CriteriTecnici!$K1389,",","."),0))),4)&amp;""),",",".")&amp;", "&amp;CHAR(34)&amp;"denominator"&amp;CHAR(34)&amp;": "&amp;SUBSTITUTE(TRIM(ROUND(IFERROR(CriteriTecnici!$L1389*1,IFERROR(NUMBERVALUE(CriteriTecnici!$L1389,".",","),IFERROR(NUMBERVALUE(CriteriTecnici!$L1389,",","."),0))),4)&amp;""),",",".")&amp;", "&amp;CHAR(34)&amp;"flag"&amp;CHAR(34)&amp;": "&amp;SUBSTITUTE(TRIM(ROUND(IFERROR(CriteriTecnici!$M1389*1,IFERROR(NUMBERVALUE(CriteriTecnici!$M1389,".",","),IFERROR(NUMBERVALUE(CriteriTecnici!$M1389,",","."),0))),4)&amp;""),",",".")&amp;", "&amp;CHAR(34)&amp;"rawScore"&amp;CHAR(34)&amp;": "&amp;SUBSTITUTE(TRIM(ROUND(IFERROR(CriteriTecnici!$O1389*1,IFERROR(NUMBERVALUE(CriteriTecnici!$O1389,".",","),IFERROR(NUMBERVALUE(CriteriTecnici!$O1389,",","."),0))),4)&amp;""),",",".")&amp;CHAR(125)&amp;IF(TRUE,",",""))</f>
        <v/>
      </c>
    </row>
    <row r="1610">
      <c r="A1610" s="38">
        <f>IF(CriteriTecnici!$A1390="","","    "&amp;CHAR(123)&amp;CHAR(34)&amp;"bidderId"&amp;CHAR(34)&amp;": "&amp;CHAR(34)&amp;SUBSTITUTE(CriteriTecnici!$A1390,CHAR(34),"'")&amp;CHAR(34)&amp;", "&amp;CHAR(34)&amp;"lotId"&amp;CHAR(34)&amp;": "&amp;CHAR(34)&amp;SUBSTITUTE(CriteriTecnici!$C1390,CHAR(34),"'")&amp;CHAR(34)&amp;", "&amp;CHAR(34)&amp;"criterionId"&amp;CHAR(34)&amp;": "&amp;CHAR(34)&amp;SUBSTITUTE(CriteriTecnici!$D1390,CHAR(34),"'")&amp;CHAR(34)&amp;", "&amp;CHAR(34)&amp;"kind"&amp;CHAR(34)&amp;": "&amp;CHAR(34)&amp;SUBSTITUTE(CriteriTecnici!$F1390,CHAR(34),"'")&amp;CHAR(34)&amp;", "&amp;CHAR(34)&amp;"value"&amp;CHAR(34)&amp;": "&amp;SUBSTITUTE(TRIM(ROUND(IFERROR(CriteriTecnici!$N1390*1,IFERROR(NUMBERVALUE(CriteriTecnici!$N1390,".",","),IFERROR(NUMBERVALUE(CriteriTecnici!$N1390,",","."),0))),4)&amp;""),",",".")&amp;", "&amp;CHAR(34)&amp;"numerator"&amp;CHAR(34)&amp;": "&amp;SUBSTITUTE(TRIM(ROUND(IFERROR(CriteriTecnici!$K1390*1,IFERROR(NUMBERVALUE(CriteriTecnici!$K1390,".",","),IFERROR(NUMBERVALUE(CriteriTecnici!$K1390,",","."),0))),4)&amp;""),",",".")&amp;", "&amp;CHAR(34)&amp;"denominator"&amp;CHAR(34)&amp;": "&amp;SUBSTITUTE(TRIM(ROUND(IFERROR(CriteriTecnici!$L1390*1,IFERROR(NUMBERVALUE(CriteriTecnici!$L1390,".",","),IFERROR(NUMBERVALUE(CriteriTecnici!$L1390,",","."),0))),4)&amp;""),",",".")&amp;", "&amp;CHAR(34)&amp;"flag"&amp;CHAR(34)&amp;": "&amp;SUBSTITUTE(TRIM(ROUND(IFERROR(CriteriTecnici!$M1390*1,IFERROR(NUMBERVALUE(CriteriTecnici!$M1390,".",","),IFERROR(NUMBERVALUE(CriteriTecnici!$M1390,",","."),0))),4)&amp;""),",",".")&amp;", "&amp;CHAR(34)&amp;"rawScore"&amp;CHAR(34)&amp;": "&amp;SUBSTITUTE(TRIM(ROUND(IFERROR(CriteriTecnici!$O1390*1,IFERROR(NUMBERVALUE(CriteriTecnici!$O1390,".",","),IFERROR(NUMBERVALUE(CriteriTecnici!$O1390,",","."),0))),4)&amp;""),",",".")&amp;CHAR(125)&amp;IF(TRUE,",",""))</f>
        <v/>
      </c>
    </row>
    <row r="1611">
      <c r="A1611" s="38">
        <f>IF(CriteriTecnici!$A1391="","","    "&amp;CHAR(123)&amp;CHAR(34)&amp;"bidderId"&amp;CHAR(34)&amp;": "&amp;CHAR(34)&amp;SUBSTITUTE(CriteriTecnici!$A1391,CHAR(34),"'")&amp;CHAR(34)&amp;", "&amp;CHAR(34)&amp;"lotId"&amp;CHAR(34)&amp;": "&amp;CHAR(34)&amp;SUBSTITUTE(CriteriTecnici!$C1391,CHAR(34),"'")&amp;CHAR(34)&amp;", "&amp;CHAR(34)&amp;"criterionId"&amp;CHAR(34)&amp;": "&amp;CHAR(34)&amp;SUBSTITUTE(CriteriTecnici!$D1391,CHAR(34),"'")&amp;CHAR(34)&amp;", "&amp;CHAR(34)&amp;"kind"&amp;CHAR(34)&amp;": "&amp;CHAR(34)&amp;SUBSTITUTE(CriteriTecnici!$F1391,CHAR(34),"'")&amp;CHAR(34)&amp;", "&amp;CHAR(34)&amp;"value"&amp;CHAR(34)&amp;": "&amp;SUBSTITUTE(TRIM(ROUND(IFERROR(CriteriTecnici!$N1391*1,IFERROR(NUMBERVALUE(CriteriTecnici!$N1391,".",","),IFERROR(NUMBERVALUE(CriteriTecnici!$N1391,",","."),0))),4)&amp;""),",",".")&amp;", "&amp;CHAR(34)&amp;"numerator"&amp;CHAR(34)&amp;": "&amp;SUBSTITUTE(TRIM(ROUND(IFERROR(CriteriTecnici!$K1391*1,IFERROR(NUMBERVALUE(CriteriTecnici!$K1391,".",","),IFERROR(NUMBERVALUE(CriteriTecnici!$K1391,",","."),0))),4)&amp;""),",",".")&amp;", "&amp;CHAR(34)&amp;"denominator"&amp;CHAR(34)&amp;": "&amp;SUBSTITUTE(TRIM(ROUND(IFERROR(CriteriTecnici!$L1391*1,IFERROR(NUMBERVALUE(CriteriTecnici!$L1391,".",","),IFERROR(NUMBERVALUE(CriteriTecnici!$L1391,",","."),0))),4)&amp;""),",",".")&amp;", "&amp;CHAR(34)&amp;"flag"&amp;CHAR(34)&amp;": "&amp;SUBSTITUTE(TRIM(ROUND(IFERROR(CriteriTecnici!$M1391*1,IFERROR(NUMBERVALUE(CriteriTecnici!$M1391,".",","),IFERROR(NUMBERVALUE(CriteriTecnici!$M1391,",","."),0))),4)&amp;""),",",".")&amp;", "&amp;CHAR(34)&amp;"rawScore"&amp;CHAR(34)&amp;": "&amp;SUBSTITUTE(TRIM(ROUND(IFERROR(CriteriTecnici!$O1391*1,IFERROR(NUMBERVALUE(CriteriTecnici!$O1391,".",","),IFERROR(NUMBERVALUE(CriteriTecnici!$O1391,",","."),0))),4)&amp;""),",",".")&amp;CHAR(125)&amp;IF(TRUE,",",""))</f>
        <v/>
      </c>
    </row>
    <row r="1612">
      <c r="A1612" s="38">
        <f>IF(CriteriTecnici!$A1392="","","    "&amp;CHAR(123)&amp;CHAR(34)&amp;"bidderId"&amp;CHAR(34)&amp;": "&amp;CHAR(34)&amp;SUBSTITUTE(CriteriTecnici!$A1392,CHAR(34),"'")&amp;CHAR(34)&amp;", "&amp;CHAR(34)&amp;"lotId"&amp;CHAR(34)&amp;": "&amp;CHAR(34)&amp;SUBSTITUTE(CriteriTecnici!$C1392,CHAR(34),"'")&amp;CHAR(34)&amp;", "&amp;CHAR(34)&amp;"criterionId"&amp;CHAR(34)&amp;": "&amp;CHAR(34)&amp;SUBSTITUTE(CriteriTecnici!$D1392,CHAR(34),"'")&amp;CHAR(34)&amp;", "&amp;CHAR(34)&amp;"kind"&amp;CHAR(34)&amp;": "&amp;CHAR(34)&amp;SUBSTITUTE(CriteriTecnici!$F1392,CHAR(34),"'")&amp;CHAR(34)&amp;", "&amp;CHAR(34)&amp;"value"&amp;CHAR(34)&amp;": "&amp;SUBSTITUTE(TRIM(ROUND(IFERROR(CriteriTecnici!$N1392*1,IFERROR(NUMBERVALUE(CriteriTecnici!$N1392,".",","),IFERROR(NUMBERVALUE(CriteriTecnici!$N1392,",","."),0))),4)&amp;""),",",".")&amp;", "&amp;CHAR(34)&amp;"numerator"&amp;CHAR(34)&amp;": "&amp;SUBSTITUTE(TRIM(ROUND(IFERROR(CriteriTecnici!$K1392*1,IFERROR(NUMBERVALUE(CriteriTecnici!$K1392,".",","),IFERROR(NUMBERVALUE(CriteriTecnici!$K1392,",","."),0))),4)&amp;""),",",".")&amp;", "&amp;CHAR(34)&amp;"denominator"&amp;CHAR(34)&amp;": "&amp;SUBSTITUTE(TRIM(ROUND(IFERROR(CriteriTecnici!$L1392*1,IFERROR(NUMBERVALUE(CriteriTecnici!$L1392,".",","),IFERROR(NUMBERVALUE(CriteriTecnici!$L1392,",","."),0))),4)&amp;""),",",".")&amp;", "&amp;CHAR(34)&amp;"flag"&amp;CHAR(34)&amp;": "&amp;SUBSTITUTE(TRIM(ROUND(IFERROR(CriteriTecnici!$M1392*1,IFERROR(NUMBERVALUE(CriteriTecnici!$M1392,".",","),IFERROR(NUMBERVALUE(CriteriTecnici!$M1392,",","."),0))),4)&amp;""),",",".")&amp;", "&amp;CHAR(34)&amp;"rawScore"&amp;CHAR(34)&amp;": "&amp;SUBSTITUTE(TRIM(ROUND(IFERROR(CriteriTecnici!$O1392*1,IFERROR(NUMBERVALUE(CriteriTecnici!$O1392,".",","),IFERROR(NUMBERVALUE(CriteriTecnici!$O1392,",","."),0))),4)&amp;""),",",".")&amp;CHAR(125)&amp;IF(TRUE,",",""))</f>
        <v/>
      </c>
    </row>
    <row r="1613">
      <c r="A1613" s="38">
        <f>IF(CriteriTecnici!$A1393="","","    "&amp;CHAR(123)&amp;CHAR(34)&amp;"bidderId"&amp;CHAR(34)&amp;": "&amp;CHAR(34)&amp;SUBSTITUTE(CriteriTecnici!$A1393,CHAR(34),"'")&amp;CHAR(34)&amp;", "&amp;CHAR(34)&amp;"lotId"&amp;CHAR(34)&amp;": "&amp;CHAR(34)&amp;SUBSTITUTE(CriteriTecnici!$C1393,CHAR(34),"'")&amp;CHAR(34)&amp;", "&amp;CHAR(34)&amp;"criterionId"&amp;CHAR(34)&amp;": "&amp;CHAR(34)&amp;SUBSTITUTE(CriteriTecnici!$D1393,CHAR(34),"'")&amp;CHAR(34)&amp;", "&amp;CHAR(34)&amp;"kind"&amp;CHAR(34)&amp;": "&amp;CHAR(34)&amp;SUBSTITUTE(CriteriTecnici!$F1393,CHAR(34),"'")&amp;CHAR(34)&amp;", "&amp;CHAR(34)&amp;"value"&amp;CHAR(34)&amp;": "&amp;SUBSTITUTE(TRIM(ROUND(IFERROR(CriteriTecnici!$N1393*1,IFERROR(NUMBERVALUE(CriteriTecnici!$N1393,".",","),IFERROR(NUMBERVALUE(CriteriTecnici!$N1393,",","."),0))),4)&amp;""),",",".")&amp;", "&amp;CHAR(34)&amp;"numerator"&amp;CHAR(34)&amp;": "&amp;SUBSTITUTE(TRIM(ROUND(IFERROR(CriteriTecnici!$K1393*1,IFERROR(NUMBERVALUE(CriteriTecnici!$K1393,".",","),IFERROR(NUMBERVALUE(CriteriTecnici!$K1393,",","."),0))),4)&amp;""),",",".")&amp;", "&amp;CHAR(34)&amp;"denominator"&amp;CHAR(34)&amp;": "&amp;SUBSTITUTE(TRIM(ROUND(IFERROR(CriteriTecnici!$L1393*1,IFERROR(NUMBERVALUE(CriteriTecnici!$L1393,".",","),IFERROR(NUMBERVALUE(CriteriTecnici!$L1393,",","."),0))),4)&amp;""),",",".")&amp;", "&amp;CHAR(34)&amp;"flag"&amp;CHAR(34)&amp;": "&amp;SUBSTITUTE(TRIM(ROUND(IFERROR(CriteriTecnici!$M1393*1,IFERROR(NUMBERVALUE(CriteriTecnici!$M1393,".",","),IFERROR(NUMBERVALUE(CriteriTecnici!$M1393,",","."),0))),4)&amp;""),",",".")&amp;", "&amp;CHAR(34)&amp;"rawScore"&amp;CHAR(34)&amp;": "&amp;SUBSTITUTE(TRIM(ROUND(IFERROR(CriteriTecnici!$O1393*1,IFERROR(NUMBERVALUE(CriteriTecnici!$O1393,".",","),IFERROR(NUMBERVALUE(CriteriTecnici!$O1393,",","."),0))),4)&amp;""),",",".")&amp;CHAR(125)&amp;IF(TRUE,",",""))</f>
        <v/>
      </c>
    </row>
    <row r="1614">
      <c r="A1614" s="38">
        <f>IF(CriteriTecnici!$A1394="","","    "&amp;CHAR(123)&amp;CHAR(34)&amp;"bidderId"&amp;CHAR(34)&amp;": "&amp;CHAR(34)&amp;SUBSTITUTE(CriteriTecnici!$A1394,CHAR(34),"'")&amp;CHAR(34)&amp;", "&amp;CHAR(34)&amp;"lotId"&amp;CHAR(34)&amp;": "&amp;CHAR(34)&amp;SUBSTITUTE(CriteriTecnici!$C1394,CHAR(34),"'")&amp;CHAR(34)&amp;", "&amp;CHAR(34)&amp;"criterionId"&amp;CHAR(34)&amp;": "&amp;CHAR(34)&amp;SUBSTITUTE(CriteriTecnici!$D1394,CHAR(34),"'")&amp;CHAR(34)&amp;", "&amp;CHAR(34)&amp;"kind"&amp;CHAR(34)&amp;": "&amp;CHAR(34)&amp;SUBSTITUTE(CriteriTecnici!$F1394,CHAR(34),"'")&amp;CHAR(34)&amp;", "&amp;CHAR(34)&amp;"value"&amp;CHAR(34)&amp;": "&amp;SUBSTITUTE(TRIM(ROUND(IFERROR(CriteriTecnici!$N1394*1,IFERROR(NUMBERVALUE(CriteriTecnici!$N1394,".",","),IFERROR(NUMBERVALUE(CriteriTecnici!$N1394,",","."),0))),4)&amp;""),",",".")&amp;", "&amp;CHAR(34)&amp;"numerator"&amp;CHAR(34)&amp;": "&amp;SUBSTITUTE(TRIM(ROUND(IFERROR(CriteriTecnici!$K1394*1,IFERROR(NUMBERVALUE(CriteriTecnici!$K1394,".",","),IFERROR(NUMBERVALUE(CriteriTecnici!$K1394,",","."),0))),4)&amp;""),",",".")&amp;", "&amp;CHAR(34)&amp;"denominator"&amp;CHAR(34)&amp;": "&amp;SUBSTITUTE(TRIM(ROUND(IFERROR(CriteriTecnici!$L1394*1,IFERROR(NUMBERVALUE(CriteriTecnici!$L1394,".",","),IFERROR(NUMBERVALUE(CriteriTecnici!$L1394,",","."),0))),4)&amp;""),",",".")&amp;", "&amp;CHAR(34)&amp;"flag"&amp;CHAR(34)&amp;": "&amp;SUBSTITUTE(TRIM(ROUND(IFERROR(CriteriTecnici!$M1394*1,IFERROR(NUMBERVALUE(CriteriTecnici!$M1394,".",","),IFERROR(NUMBERVALUE(CriteriTecnici!$M1394,",","."),0))),4)&amp;""),",",".")&amp;", "&amp;CHAR(34)&amp;"rawScore"&amp;CHAR(34)&amp;": "&amp;SUBSTITUTE(TRIM(ROUND(IFERROR(CriteriTecnici!$O1394*1,IFERROR(NUMBERVALUE(CriteriTecnici!$O1394,".",","),IFERROR(NUMBERVALUE(CriteriTecnici!$O1394,",","."),0))),4)&amp;""),",",".")&amp;CHAR(125)&amp;IF(TRUE,",",""))</f>
        <v/>
      </c>
    </row>
    <row r="1615">
      <c r="A1615" s="38">
        <f>IF(CriteriTecnici!$A1395="","","    "&amp;CHAR(123)&amp;CHAR(34)&amp;"bidderId"&amp;CHAR(34)&amp;": "&amp;CHAR(34)&amp;SUBSTITUTE(CriteriTecnici!$A1395,CHAR(34),"'")&amp;CHAR(34)&amp;", "&amp;CHAR(34)&amp;"lotId"&amp;CHAR(34)&amp;": "&amp;CHAR(34)&amp;SUBSTITUTE(CriteriTecnici!$C1395,CHAR(34),"'")&amp;CHAR(34)&amp;", "&amp;CHAR(34)&amp;"criterionId"&amp;CHAR(34)&amp;": "&amp;CHAR(34)&amp;SUBSTITUTE(CriteriTecnici!$D1395,CHAR(34),"'")&amp;CHAR(34)&amp;", "&amp;CHAR(34)&amp;"kind"&amp;CHAR(34)&amp;": "&amp;CHAR(34)&amp;SUBSTITUTE(CriteriTecnici!$F1395,CHAR(34),"'")&amp;CHAR(34)&amp;", "&amp;CHAR(34)&amp;"value"&amp;CHAR(34)&amp;": "&amp;SUBSTITUTE(TRIM(ROUND(IFERROR(CriteriTecnici!$N1395*1,IFERROR(NUMBERVALUE(CriteriTecnici!$N1395,".",","),IFERROR(NUMBERVALUE(CriteriTecnici!$N1395,",","."),0))),4)&amp;""),",",".")&amp;", "&amp;CHAR(34)&amp;"numerator"&amp;CHAR(34)&amp;": "&amp;SUBSTITUTE(TRIM(ROUND(IFERROR(CriteriTecnici!$K1395*1,IFERROR(NUMBERVALUE(CriteriTecnici!$K1395,".",","),IFERROR(NUMBERVALUE(CriteriTecnici!$K1395,",","."),0))),4)&amp;""),",",".")&amp;", "&amp;CHAR(34)&amp;"denominator"&amp;CHAR(34)&amp;": "&amp;SUBSTITUTE(TRIM(ROUND(IFERROR(CriteriTecnici!$L1395*1,IFERROR(NUMBERVALUE(CriteriTecnici!$L1395,".",","),IFERROR(NUMBERVALUE(CriteriTecnici!$L1395,",","."),0))),4)&amp;""),",",".")&amp;", "&amp;CHAR(34)&amp;"flag"&amp;CHAR(34)&amp;": "&amp;SUBSTITUTE(TRIM(ROUND(IFERROR(CriteriTecnici!$M1395*1,IFERROR(NUMBERVALUE(CriteriTecnici!$M1395,".",","),IFERROR(NUMBERVALUE(CriteriTecnici!$M1395,",","."),0))),4)&amp;""),",",".")&amp;", "&amp;CHAR(34)&amp;"rawScore"&amp;CHAR(34)&amp;": "&amp;SUBSTITUTE(TRIM(ROUND(IFERROR(CriteriTecnici!$O1395*1,IFERROR(NUMBERVALUE(CriteriTecnici!$O1395,".",","),IFERROR(NUMBERVALUE(CriteriTecnici!$O1395,",","."),0))),4)&amp;""),",",".")&amp;CHAR(125)&amp;IF(TRUE,",",""))</f>
        <v/>
      </c>
    </row>
    <row r="1616">
      <c r="A1616" s="38">
        <f>IF(CriteriTecnici!$A1396="","","    "&amp;CHAR(123)&amp;CHAR(34)&amp;"bidderId"&amp;CHAR(34)&amp;": "&amp;CHAR(34)&amp;SUBSTITUTE(CriteriTecnici!$A1396,CHAR(34),"'")&amp;CHAR(34)&amp;", "&amp;CHAR(34)&amp;"lotId"&amp;CHAR(34)&amp;": "&amp;CHAR(34)&amp;SUBSTITUTE(CriteriTecnici!$C1396,CHAR(34),"'")&amp;CHAR(34)&amp;", "&amp;CHAR(34)&amp;"criterionId"&amp;CHAR(34)&amp;": "&amp;CHAR(34)&amp;SUBSTITUTE(CriteriTecnici!$D1396,CHAR(34),"'")&amp;CHAR(34)&amp;", "&amp;CHAR(34)&amp;"kind"&amp;CHAR(34)&amp;": "&amp;CHAR(34)&amp;SUBSTITUTE(CriteriTecnici!$F1396,CHAR(34),"'")&amp;CHAR(34)&amp;", "&amp;CHAR(34)&amp;"value"&amp;CHAR(34)&amp;": "&amp;SUBSTITUTE(TRIM(ROUND(IFERROR(CriteriTecnici!$N1396*1,IFERROR(NUMBERVALUE(CriteriTecnici!$N1396,".",","),IFERROR(NUMBERVALUE(CriteriTecnici!$N1396,",","."),0))),4)&amp;""),",",".")&amp;", "&amp;CHAR(34)&amp;"numerator"&amp;CHAR(34)&amp;": "&amp;SUBSTITUTE(TRIM(ROUND(IFERROR(CriteriTecnici!$K1396*1,IFERROR(NUMBERVALUE(CriteriTecnici!$K1396,".",","),IFERROR(NUMBERVALUE(CriteriTecnici!$K1396,",","."),0))),4)&amp;""),",",".")&amp;", "&amp;CHAR(34)&amp;"denominator"&amp;CHAR(34)&amp;": "&amp;SUBSTITUTE(TRIM(ROUND(IFERROR(CriteriTecnici!$L1396*1,IFERROR(NUMBERVALUE(CriteriTecnici!$L1396,".",","),IFERROR(NUMBERVALUE(CriteriTecnici!$L1396,",","."),0))),4)&amp;""),",",".")&amp;", "&amp;CHAR(34)&amp;"flag"&amp;CHAR(34)&amp;": "&amp;SUBSTITUTE(TRIM(ROUND(IFERROR(CriteriTecnici!$M1396*1,IFERROR(NUMBERVALUE(CriteriTecnici!$M1396,".",","),IFERROR(NUMBERVALUE(CriteriTecnici!$M1396,",","."),0))),4)&amp;""),",",".")&amp;", "&amp;CHAR(34)&amp;"rawScore"&amp;CHAR(34)&amp;": "&amp;SUBSTITUTE(TRIM(ROUND(IFERROR(CriteriTecnici!$O1396*1,IFERROR(NUMBERVALUE(CriteriTecnici!$O1396,".",","),IFERROR(NUMBERVALUE(CriteriTecnici!$O1396,",","."),0))),4)&amp;""),",",".")&amp;CHAR(125)&amp;IF(TRUE,",",""))</f>
        <v/>
      </c>
    </row>
    <row r="1617">
      <c r="A1617" s="38">
        <f>IF(CriteriTecnici!$A1397="","","    "&amp;CHAR(123)&amp;CHAR(34)&amp;"bidderId"&amp;CHAR(34)&amp;": "&amp;CHAR(34)&amp;SUBSTITUTE(CriteriTecnici!$A1397,CHAR(34),"'")&amp;CHAR(34)&amp;", "&amp;CHAR(34)&amp;"lotId"&amp;CHAR(34)&amp;": "&amp;CHAR(34)&amp;SUBSTITUTE(CriteriTecnici!$C1397,CHAR(34),"'")&amp;CHAR(34)&amp;", "&amp;CHAR(34)&amp;"criterionId"&amp;CHAR(34)&amp;": "&amp;CHAR(34)&amp;SUBSTITUTE(CriteriTecnici!$D1397,CHAR(34),"'")&amp;CHAR(34)&amp;", "&amp;CHAR(34)&amp;"kind"&amp;CHAR(34)&amp;": "&amp;CHAR(34)&amp;SUBSTITUTE(CriteriTecnici!$F1397,CHAR(34),"'")&amp;CHAR(34)&amp;", "&amp;CHAR(34)&amp;"value"&amp;CHAR(34)&amp;": "&amp;SUBSTITUTE(TRIM(ROUND(IFERROR(CriteriTecnici!$N1397*1,IFERROR(NUMBERVALUE(CriteriTecnici!$N1397,".",","),IFERROR(NUMBERVALUE(CriteriTecnici!$N1397,",","."),0))),4)&amp;""),",",".")&amp;", "&amp;CHAR(34)&amp;"numerator"&amp;CHAR(34)&amp;": "&amp;SUBSTITUTE(TRIM(ROUND(IFERROR(CriteriTecnici!$K1397*1,IFERROR(NUMBERVALUE(CriteriTecnici!$K1397,".",","),IFERROR(NUMBERVALUE(CriteriTecnici!$K1397,",","."),0))),4)&amp;""),",",".")&amp;", "&amp;CHAR(34)&amp;"denominator"&amp;CHAR(34)&amp;": "&amp;SUBSTITUTE(TRIM(ROUND(IFERROR(CriteriTecnici!$L1397*1,IFERROR(NUMBERVALUE(CriteriTecnici!$L1397,".",","),IFERROR(NUMBERVALUE(CriteriTecnici!$L1397,",","."),0))),4)&amp;""),",",".")&amp;", "&amp;CHAR(34)&amp;"flag"&amp;CHAR(34)&amp;": "&amp;SUBSTITUTE(TRIM(ROUND(IFERROR(CriteriTecnici!$M1397*1,IFERROR(NUMBERVALUE(CriteriTecnici!$M1397,".",","),IFERROR(NUMBERVALUE(CriteriTecnici!$M1397,",","."),0))),4)&amp;""),",",".")&amp;", "&amp;CHAR(34)&amp;"rawScore"&amp;CHAR(34)&amp;": "&amp;SUBSTITUTE(TRIM(ROUND(IFERROR(CriteriTecnici!$O1397*1,IFERROR(NUMBERVALUE(CriteriTecnici!$O1397,".",","),IFERROR(NUMBERVALUE(CriteriTecnici!$O1397,",","."),0))),4)&amp;""),",",".")&amp;CHAR(125)&amp;IF(TRUE,",",""))</f>
        <v/>
      </c>
    </row>
    <row r="1618">
      <c r="A1618" s="38">
        <f>IF(CriteriTecnici!$A1398="","","    "&amp;CHAR(123)&amp;CHAR(34)&amp;"bidderId"&amp;CHAR(34)&amp;": "&amp;CHAR(34)&amp;SUBSTITUTE(CriteriTecnici!$A1398,CHAR(34),"'")&amp;CHAR(34)&amp;", "&amp;CHAR(34)&amp;"lotId"&amp;CHAR(34)&amp;": "&amp;CHAR(34)&amp;SUBSTITUTE(CriteriTecnici!$C1398,CHAR(34),"'")&amp;CHAR(34)&amp;", "&amp;CHAR(34)&amp;"criterionId"&amp;CHAR(34)&amp;": "&amp;CHAR(34)&amp;SUBSTITUTE(CriteriTecnici!$D1398,CHAR(34),"'")&amp;CHAR(34)&amp;", "&amp;CHAR(34)&amp;"kind"&amp;CHAR(34)&amp;": "&amp;CHAR(34)&amp;SUBSTITUTE(CriteriTecnici!$F1398,CHAR(34),"'")&amp;CHAR(34)&amp;", "&amp;CHAR(34)&amp;"value"&amp;CHAR(34)&amp;": "&amp;SUBSTITUTE(TRIM(ROUND(IFERROR(CriteriTecnici!$N1398*1,IFERROR(NUMBERVALUE(CriteriTecnici!$N1398,".",","),IFERROR(NUMBERVALUE(CriteriTecnici!$N1398,",","."),0))),4)&amp;""),",",".")&amp;", "&amp;CHAR(34)&amp;"numerator"&amp;CHAR(34)&amp;": "&amp;SUBSTITUTE(TRIM(ROUND(IFERROR(CriteriTecnici!$K1398*1,IFERROR(NUMBERVALUE(CriteriTecnici!$K1398,".",","),IFERROR(NUMBERVALUE(CriteriTecnici!$K1398,",","."),0))),4)&amp;""),",",".")&amp;", "&amp;CHAR(34)&amp;"denominator"&amp;CHAR(34)&amp;": "&amp;SUBSTITUTE(TRIM(ROUND(IFERROR(CriteriTecnici!$L1398*1,IFERROR(NUMBERVALUE(CriteriTecnici!$L1398,".",","),IFERROR(NUMBERVALUE(CriteriTecnici!$L1398,",","."),0))),4)&amp;""),",",".")&amp;", "&amp;CHAR(34)&amp;"flag"&amp;CHAR(34)&amp;": "&amp;SUBSTITUTE(TRIM(ROUND(IFERROR(CriteriTecnici!$M1398*1,IFERROR(NUMBERVALUE(CriteriTecnici!$M1398,".",","),IFERROR(NUMBERVALUE(CriteriTecnici!$M1398,",","."),0))),4)&amp;""),",",".")&amp;", "&amp;CHAR(34)&amp;"rawScore"&amp;CHAR(34)&amp;": "&amp;SUBSTITUTE(TRIM(ROUND(IFERROR(CriteriTecnici!$O1398*1,IFERROR(NUMBERVALUE(CriteriTecnici!$O1398,".",","),IFERROR(NUMBERVALUE(CriteriTecnici!$O1398,",","."),0))),4)&amp;""),",",".")&amp;CHAR(125)&amp;IF(TRUE,",",""))</f>
        <v/>
      </c>
    </row>
    <row r="1619">
      <c r="A1619" s="38">
        <f>IF(CriteriTecnici!$A1399="","","    "&amp;CHAR(123)&amp;CHAR(34)&amp;"bidderId"&amp;CHAR(34)&amp;": "&amp;CHAR(34)&amp;SUBSTITUTE(CriteriTecnici!$A1399,CHAR(34),"'")&amp;CHAR(34)&amp;", "&amp;CHAR(34)&amp;"lotId"&amp;CHAR(34)&amp;": "&amp;CHAR(34)&amp;SUBSTITUTE(CriteriTecnici!$C1399,CHAR(34),"'")&amp;CHAR(34)&amp;", "&amp;CHAR(34)&amp;"criterionId"&amp;CHAR(34)&amp;": "&amp;CHAR(34)&amp;SUBSTITUTE(CriteriTecnici!$D1399,CHAR(34),"'")&amp;CHAR(34)&amp;", "&amp;CHAR(34)&amp;"kind"&amp;CHAR(34)&amp;": "&amp;CHAR(34)&amp;SUBSTITUTE(CriteriTecnici!$F1399,CHAR(34),"'")&amp;CHAR(34)&amp;", "&amp;CHAR(34)&amp;"value"&amp;CHAR(34)&amp;": "&amp;SUBSTITUTE(TRIM(ROUND(IFERROR(CriteriTecnici!$N1399*1,IFERROR(NUMBERVALUE(CriteriTecnici!$N1399,".",","),IFERROR(NUMBERVALUE(CriteriTecnici!$N1399,",","."),0))),4)&amp;""),",",".")&amp;", "&amp;CHAR(34)&amp;"numerator"&amp;CHAR(34)&amp;": "&amp;SUBSTITUTE(TRIM(ROUND(IFERROR(CriteriTecnici!$K1399*1,IFERROR(NUMBERVALUE(CriteriTecnici!$K1399,".",","),IFERROR(NUMBERVALUE(CriteriTecnici!$K1399,",","."),0))),4)&amp;""),",",".")&amp;", "&amp;CHAR(34)&amp;"denominator"&amp;CHAR(34)&amp;": "&amp;SUBSTITUTE(TRIM(ROUND(IFERROR(CriteriTecnici!$L1399*1,IFERROR(NUMBERVALUE(CriteriTecnici!$L1399,".",","),IFERROR(NUMBERVALUE(CriteriTecnici!$L1399,",","."),0))),4)&amp;""),",",".")&amp;", "&amp;CHAR(34)&amp;"flag"&amp;CHAR(34)&amp;": "&amp;SUBSTITUTE(TRIM(ROUND(IFERROR(CriteriTecnici!$M1399*1,IFERROR(NUMBERVALUE(CriteriTecnici!$M1399,".",","),IFERROR(NUMBERVALUE(CriteriTecnici!$M1399,",","."),0))),4)&amp;""),",",".")&amp;", "&amp;CHAR(34)&amp;"rawScore"&amp;CHAR(34)&amp;": "&amp;SUBSTITUTE(TRIM(ROUND(IFERROR(CriteriTecnici!$O1399*1,IFERROR(NUMBERVALUE(CriteriTecnici!$O1399,".",","),IFERROR(NUMBERVALUE(CriteriTecnici!$O1399,",","."),0))),4)&amp;""),",",".")&amp;CHAR(125)&amp;IF(COUNTA(Offerte!$A47:$A$200)&gt;0,",",""))</f>
        <v/>
      </c>
    </row>
    <row r="1620">
      <c r="A1620" s="38">
        <f>IF(CriteriTecnici!$A1400="","","    "&amp;CHAR(123)&amp;CHAR(34)&amp;"bidderId"&amp;CHAR(34)&amp;": "&amp;CHAR(34)&amp;SUBSTITUTE(CriteriTecnici!$A1400,CHAR(34),"'")&amp;CHAR(34)&amp;", "&amp;CHAR(34)&amp;"lotId"&amp;CHAR(34)&amp;": "&amp;CHAR(34)&amp;SUBSTITUTE(CriteriTecnici!$C1400,CHAR(34),"'")&amp;CHAR(34)&amp;", "&amp;CHAR(34)&amp;"criterionId"&amp;CHAR(34)&amp;": "&amp;CHAR(34)&amp;SUBSTITUTE(CriteriTecnici!$D1400,CHAR(34),"'")&amp;CHAR(34)&amp;", "&amp;CHAR(34)&amp;"kind"&amp;CHAR(34)&amp;": "&amp;CHAR(34)&amp;SUBSTITUTE(CriteriTecnici!$F1400,CHAR(34),"'")&amp;CHAR(34)&amp;", "&amp;CHAR(34)&amp;"value"&amp;CHAR(34)&amp;": "&amp;SUBSTITUTE(TRIM(ROUND(IFERROR(CriteriTecnici!$N1400*1,IFERROR(NUMBERVALUE(CriteriTecnici!$N1400,".",","),IFERROR(NUMBERVALUE(CriteriTecnici!$N1400,",","."),0))),4)&amp;""),",",".")&amp;", "&amp;CHAR(34)&amp;"numerator"&amp;CHAR(34)&amp;": "&amp;SUBSTITUTE(TRIM(ROUND(IFERROR(CriteriTecnici!$K1400*1,IFERROR(NUMBERVALUE(CriteriTecnici!$K1400,".",","),IFERROR(NUMBERVALUE(CriteriTecnici!$K1400,",","."),0))),4)&amp;""),",",".")&amp;", "&amp;CHAR(34)&amp;"denominator"&amp;CHAR(34)&amp;": "&amp;SUBSTITUTE(TRIM(ROUND(IFERROR(CriteriTecnici!$L1400*1,IFERROR(NUMBERVALUE(CriteriTecnici!$L1400,".",","),IFERROR(NUMBERVALUE(CriteriTecnici!$L1400,",","."),0))),4)&amp;""),",",".")&amp;", "&amp;CHAR(34)&amp;"flag"&amp;CHAR(34)&amp;": "&amp;SUBSTITUTE(TRIM(ROUND(IFERROR(CriteriTecnici!$M1400*1,IFERROR(NUMBERVALUE(CriteriTecnici!$M1400,".",","),IFERROR(NUMBERVALUE(CriteriTecnici!$M1400,",","."),0))),4)&amp;""),",",".")&amp;", "&amp;CHAR(34)&amp;"rawScore"&amp;CHAR(34)&amp;": "&amp;SUBSTITUTE(TRIM(ROUND(IFERROR(CriteriTecnici!$O1400*1,IFERROR(NUMBERVALUE(CriteriTecnici!$O1400,".",","),IFERROR(NUMBERVALUE(CriteriTecnici!$O1400,",","."),0))),4)&amp;""),",",".")&amp;CHAR(125)&amp;IF(TRUE,",",""))</f>
        <v/>
      </c>
    </row>
    <row r="1621">
      <c r="A1621" s="38">
        <f>IF(CriteriTecnici!$A1401="","","    "&amp;CHAR(123)&amp;CHAR(34)&amp;"bidderId"&amp;CHAR(34)&amp;": "&amp;CHAR(34)&amp;SUBSTITUTE(CriteriTecnici!$A1401,CHAR(34),"'")&amp;CHAR(34)&amp;", "&amp;CHAR(34)&amp;"lotId"&amp;CHAR(34)&amp;": "&amp;CHAR(34)&amp;SUBSTITUTE(CriteriTecnici!$C1401,CHAR(34),"'")&amp;CHAR(34)&amp;", "&amp;CHAR(34)&amp;"criterionId"&amp;CHAR(34)&amp;": "&amp;CHAR(34)&amp;SUBSTITUTE(CriteriTecnici!$D1401,CHAR(34),"'")&amp;CHAR(34)&amp;", "&amp;CHAR(34)&amp;"kind"&amp;CHAR(34)&amp;": "&amp;CHAR(34)&amp;SUBSTITUTE(CriteriTecnici!$F1401,CHAR(34),"'")&amp;CHAR(34)&amp;", "&amp;CHAR(34)&amp;"value"&amp;CHAR(34)&amp;": "&amp;SUBSTITUTE(TRIM(ROUND(IFERROR(CriteriTecnici!$N1401*1,IFERROR(NUMBERVALUE(CriteriTecnici!$N1401,".",","),IFERROR(NUMBERVALUE(CriteriTecnici!$N1401,",","."),0))),4)&amp;""),",",".")&amp;", "&amp;CHAR(34)&amp;"numerator"&amp;CHAR(34)&amp;": "&amp;SUBSTITUTE(TRIM(ROUND(IFERROR(CriteriTecnici!$K1401*1,IFERROR(NUMBERVALUE(CriteriTecnici!$K1401,".",","),IFERROR(NUMBERVALUE(CriteriTecnici!$K1401,",","."),0))),4)&amp;""),",",".")&amp;", "&amp;CHAR(34)&amp;"denominator"&amp;CHAR(34)&amp;": "&amp;SUBSTITUTE(TRIM(ROUND(IFERROR(CriteriTecnici!$L1401*1,IFERROR(NUMBERVALUE(CriteriTecnici!$L1401,".",","),IFERROR(NUMBERVALUE(CriteriTecnici!$L1401,",","."),0))),4)&amp;""),",",".")&amp;", "&amp;CHAR(34)&amp;"flag"&amp;CHAR(34)&amp;": "&amp;SUBSTITUTE(TRIM(ROUND(IFERROR(CriteriTecnici!$M1401*1,IFERROR(NUMBERVALUE(CriteriTecnici!$M1401,".",","),IFERROR(NUMBERVALUE(CriteriTecnici!$M1401,",","."),0))),4)&amp;""),",",".")&amp;", "&amp;CHAR(34)&amp;"rawScore"&amp;CHAR(34)&amp;": "&amp;SUBSTITUTE(TRIM(ROUND(IFERROR(CriteriTecnici!$O1401*1,IFERROR(NUMBERVALUE(CriteriTecnici!$O1401,".",","),IFERROR(NUMBERVALUE(CriteriTecnici!$O1401,",","."),0))),4)&amp;""),",",".")&amp;CHAR(125)&amp;IF(TRUE,",",""))</f>
        <v/>
      </c>
    </row>
    <row r="1622">
      <c r="A1622" s="38">
        <f>IF(CriteriTecnici!$A1402="","","    "&amp;CHAR(123)&amp;CHAR(34)&amp;"bidderId"&amp;CHAR(34)&amp;": "&amp;CHAR(34)&amp;SUBSTITUTE(CriteriTecnici!$A1402,CHAR(34),"'")&amp;CHAR(34)&amp;", "&amp;CHAR(34)&amp;"lotId"&amp;CHAR(34)&amp;": "&amp;CHAR(34)&amp;SUBSTITUTE(CriteriTecnici!$C1402,CHAR(34),"'")&amp;CHAR(34)&amp;", "&amp;CHAR(34)&amp;"criterionId"&amp;CHAR(34)&amp;": "&amp;CHAR(34)&amp;SUBSTITUTE(CriteriTecnici!$D1402,CHAR(34),"'")&amp;CHAR(34)&amp;", "&amp;CHAR(34)&amp;"kind"&amp;CHAR(34)&amp;": "&amp;CHAR(34)&amp;SUBSTITUTE(CriteriTecnici!$F1402,CHAR(34),"'")&amp;CHAR(34)&amp;", "&amp;CHAR(34)&amp;"value"&amp;CHAR(34)&amp;": "&amp;SUBSTITUTE(TRIM(ROUND(IFERROR(CriteriTecnici!$N1402*1,IFERROR(NUMBERVALUE(CriteriTecnici!$N1402,".",","),IFERROR(NUMBERVALUE(CriteriTecnici!$N1402,",","."),0))),4)&amp;""),",",".")&amp;", "&amp;CHAR(34)&amp;"numerator"&amp;CHAR(34)&amp;": "&amp;SUBSTITUTE(TRIM(ROUND(IFERROR(CriteriTecnici!$K1402*1,IFERROR(NUMBERVALUE(CriteriTecnici!$K1402,".",","),IFERROR(NUMBERVALUE(CriteriTecnici!$K1402,",","."),0))),4)&amp;""),",",".")&amp;", "&amp;CHAR(34)&amp;"denominator"&amp;CHAR(34)&amp;": "&amp;SUBSTITUTE(TRIM(ROUND(IFERROR(CriteriTecnici!$L1402*1,IFERROR(NUMBERVALUE(CriteriTecnici!$L1402,".",","),IFERROR(NUMBERVALUE(CriteriTecnici!$L1402,",","."),0))),4)&amp;""),",",".")&amp;", "&amp;CHAR(34)&amp;"flag"&amp;CHAR(34)&amp;": "&amp;SUBSTITUTE(TRIM(ROUND(IFERROR(CriteriTecnici!$M1402*1,IFERROR(NUMBERVALUE(CriteriTecnici!$M1402,".",","),IFERROR(NUMBERVALUE(CriteriTecnici!$M1402,",","."),0))),4)&amp;""),",",".")&amp;", "&amp;CHAR(34)&amp;"rawScore"&amp;CHAR(34)&amp;": "&amp;SUBSTITUTE(TRIM(ROUND(IFERROR(CriteriTecnici!$O1402*1,IFERROR(NUMBERVALUE(CriteriTecnici!$O1402,".",","),IFERROR(NUMBERVALUE(CriteriTecnici!$O1402,",","."),0))),4)&amp;""),",",".")&amp;CHAR(125)&amp;IF(TRUE,",",""))</f>
        <v/>
      </c>
    </row>
    <row r="1623">
      <c r="A1623" s="38">
        <f>IF(CriteriTecnici!$A1403="","","    "&amp;CHAR(123)&amp;CHAR(34)&amp;"bidderId"&amp;CHAR(34)&amp;": "&amp;CHAR(34)&amp;SUBSTITUTE(CriteriTecnici!$A1403,CHAR(34),"'")&amp;CHAR(34)&amp;", "&amp;CHAR(34)&amp;"lotId"&amp;CHAR(34)&amp;": "&amp;CHAR(34)&amp;SUBSTITUTE(CriteriTecnici!$C1403,CHAR(34),"'")&amp;CHAR(34)&amp;", "&amp;CHAR(34)&amp;"criterionId"&amp;CHAR(34)&amp;": "&amp;CHAR(34)&amp;SUBSTITUTE(CriteriTecnici!$D1403,CHAR(34),"'")&amp;CHAR(34)&amp;", "&amp;CHAR(34)&amp;"kind"&amp;CHAR(34)&amp;": "&amp;CHAR(34)&amp;SUBSTITUTE(CriteriTecnici!$F1403,CHAR(34),"'")&amp;CHAR(34)&amp;", "&amp;CHAR(34)&amp;"value"&amp;CHAR(34)&amp;": "&amp;SUBSTITUTE(TRIM(ROUND(IFERROR(CriteriTecnici!$N1403*1,IFERROR(NUMBERVALUE(CriteriTecnici!$N1403,".",","),IFERROR(NUMBERVALUE(CriteriTecnici!$N1403,",","."),0))),4)&amp;""),",",".")&amp;", "&amp;CHAR(34)&amp;"numerator"&amp;CHAR(34)&amp;": "&amp;SUBSTITUTE(TRIM(ROUND(IFERROR(CriteriTecnici!$K1403*1,IFERROR(NUMBERVALUE(CriteriTecnici!$K1403,".",","),IFERROR(NUMBERVALUE(CriteriTecnici!$K1403,",","."),0))),4)&amp;""),",",".")&amp;", "&amp;CHAR(34)&amp;"denominator"&amp;CHAR(34)&amp;": "&amp;SUBSTITUTE(TRIM(ROUND(IFERROR(CriteriTecnici!$L1403*1,IFERROR(NUMBERVALUE(CriteriTecnici!$L1403,".",","),IFERROR(NUMBERVALUE(CriteriTecnici!$L1403,",","."),0))),4)&amp;""),",",".")&amp;", "&amp;CHAR(34)&amp;"flag"&amp;CHAR(34)&amp;": "&amp;SUBSTITUTE(TRIM(ROUND(IFERROR(CriteriTecnici!$M1403*1,IFERROR(NUMBERVALUE(CriteriTecnici!$M1403,".",","),IFERROR(NUMBERVALUE(CriteriTecnici!$M1403,",","."),0))),4)&amp;""),",",".")&amp;", "&amp;CHAR(34)&amp;"rawScore"&amp;CHAR(34)&amp;": "&amp;SUBSTITUTE(TRIM(ROUND(IFERROR(CriteriTecnici!$O1403*1,IFERROR(NUMBERVALUE(CriteriTecnici!$O1403,".",","),IFERROR(NUMBERVALUE(CriteriTecnici!$O1403,",","."),0))),4)&amp;""),",",".")&amp;CHAR(125)&amp;IF(TRUE,",",""))</f>
        <v/>
      </c>
    </row>
    <row r="1624">
      <c r="A1624" s="38">
        <f>IF(CriteriTecnici!$A1404="","","    "&amp;CHAR(123)&amp;CHAR(34)&amp;"bidderId"&amp;CHAR(34)&amp;": "&amp;CHAR(34)&amp;SUBSTITUTE(CriteriTecnici!$A1404,CHAR(34),"'")&amp;CHAR(34)&amp;", "&amp;CHAR(34)&amp;"lotId"&amp;CHAR(34)&amp;": "&amp;CHAR(34)&amp;SUBSTITUTE(CriteriTecnici!$C1404,CHAR(34),"'")&amp;CHAR(34)&amp;", "&amp;CHAR(34)&amp;"criterionId"&amp;CHAR(34)&amp;": "&amp;CHAR(34)&amp;SUBSTITUTE(CriteriTecnici!$D1404,CHAR(34),"'")&amp;CHAR(34)&amp;", "&amp;CHAR(34)&amp;"kind"&amp;CHAR(34)&amp;": "&amp;CHAR(34)&amp;SUBSTITUTE(CriteriTecnici!$F1404,CHAR(34),"'")&amp;CHAR(34)&amp;", "&amp;CHAR(34)&amp;"value"&amp;CHAR(34)&amp;": "&amp;SUBSTITUTE(TRIM(ROUND(IFERROR(CriteriTecnici!$N1404*1,IFERROR(NUMBERVALUE(CriteriTecnici!$N1404,".",","),IFERROR(NUMBERVALUE(CriteriTecnici!$N1404,",","."),0))),4)&amp;""),",",".")&amp;", "&amp;CHAR(34)&amp;"numerator"&amp;CHAR(34)&amp;": "&amp;SUBSTITUTE(TRIM(ROUND(IFERROR(CriteriTecnici!$K1404*1,IFERROR(NUMBERVALUE(CriteriTecnici!$K1404,".",","),IFERROR(NUMBERVALUE(CriteriTecnici!$K1404,",","."),0))),4)&amp;""),",",".")&amp;", "&amp;CHAR(34)&amp;"denominator"&amp;CHAR(34)&amp;": "&amp;SUBSTITUTE(TRIM(ROUND(IFERROR(CriteriTecnici!$L1404*1,IFERROR(NUMBERVALUE(CriteriTecnici!$L1404,".",","),IFERROR(NUMBERVALUE(CriteriTecnici!$L1404,",","."),0))),4)&amp;""),",",".")&amp;", "&amp;CHAR(34)&amp;"flag"&amp;CHAR(34)&amp;": "&amp;SUBSTITUTE(TRIM(ROUND(IFERROR(CriteriTecnici!$M1404*1,IFERROR(NUMBERVALUE(CriteriTecnici!$M1404,".",","),IFERROR(NUMBERVALUE(CriteriTecnici!$M1404,",","."),0))),4)&amp;""),",",".")&amp;", "&amp;CHAR(34)&amp;"rawScore"&amp;CHAR(34)&amp;": "&amp;SUBSTITUTE(TRIM(ROUND(IFERROR(CriteriTecnici!$O1404*1,IFERROR(NUMBERVALUE(CriteriTecnici!$O1404,".",","),IFERROR(NUMBERVALUE(CriteriTecnici!$O1404,",","."),0))),4)&amp;""),",",".")&amp;CHAR(125)&amp;IF(TRUE,",",""))</f>
        <v/>
      </c>
    </row>
    <row r="1625">
      <c r="A1625" s="38">
        <f>IF(CriteriTecnici!$A1405="","","    "&amp;CHAR(123)&amp;CHAR(34)&amp;"bidderId"&amp;CHAR(34)&amp;": "&amp;CHAR(34)&amp;SUBSTITUTE(CriteriTecnici!$A1405,CHAR(34),"'")&amp;CHAR(34)&amp;", "&amp;CHAR(34)&amp;"lotId"&amp;CHAR(34)&amp;": "&amp;CHAR(34)&amp;SUBSTITUTE(CriteriTecnici!$C1405,CHAR(34),"'")&amp;CHAR(34)&amp;", "&amp;CHAR(34)&amp;"criterionId"&amp;CHAR(34)&amp;": "&amp;CHAR(34)&amp;SUBSTITUTE(CriteriTecnici!$D1405,CHAR(34),"'")&amp;CHAR(34)&amp;", "&amp;CHAR(34)&amp;"kind"&amp;CHAR(34)&amp;": "&amp;CHAR(34)&amp;SUBSTITUTE(CriteriTecnici!$F1405,CHAR(34),"'")&amp;CHAR(34)&amp;", "&amp;CHAR(34)&amp;"value"&amp;CHAR(34)&amp;": "&amp;SUBSTITUTE(TRIM(ROUND(IFERROR(CriteriTecnici!$N1405*1,IFERROR(NUMBERVALUE(CriteriTecnici!$N1405,".",","),IFERROR(NUMBERVALUE(CriteriTecnici!$N1405,",","."),0))),4)&amp;""),",",".")&amp;", "&amp;CHAR(34)&amp;"numerator"&amp;CHAR(34)&amp;": "&amp;SUBSTITUTE(TRIM(ROUND(IFERROR(CriteriTecnici!$K1405*1,IFERROR(NUMBERVALUE(CriteriTecnici!$K1405,".",","),IFERROR(NUMBERVALUE(CriteriTecnici!$K1405,",","."),0))),4)&amp;""),",",".")&amp;", "&amp;CHAR(34)&amp;"denominator"&amp;CHAR(34)&amp;": "&amp;SUBSTITUTE(TRIM(ROUND(IFERROR(CriteriTecnici!$L1405*1,IFERROR(NUMBERVALUE(CriteriTecnici!$L1405,".",","),IFERROR(NUMBERVALUE(CriteriTecnici!$L1405,",","."),0))),4)&amp;""),",",".")&amp;", "&amp;CHAR(34)&amp;"flag"&amp;CHAR(34)&amp;": "&amp;SUBSTITUTE(TRIM(ROUND(IFERROR(CriteriTecnici!$M1405*1,IFERROR(NUMBERVALUE(CriteriTecnici!$M1405,".",","),IFERROR(NUMBERVALUE(CriteriTecnici!$M1405,",","."),0))),4)&amp;""),",",".")&amp;", "&amp;CHAR(34)&amp;"rawScore"&amp;CHAR(34)&amp;": "&amp;SUBSTITUTE(TRIM(ROUND(IFERROR(CriteriTecnici!$O1405*1,IFERROR(NUMBERVALUE(CriteriTecnici!$O1405,".",","),IFERROR(NUMBERVALUE(CriteriTecnici!$O1405,",","."),0))),4)&amp;""),",",".")&amp;CHAR(125)&amp;IF(TRUE,",",""))</f>
        <v/>
      </c>
    </row>
    <row r="1626">
      <c r="A1626" s="38">
        <f>IF(CriteriTecnici!$A1406="","","    "&amp;CHAR(123)&amp;CHAR(34)&amp;"bidderId"&amp;CHAR(34)&amp;": "&amp;CHAR(34)&amp;SUBSTITUTE(CriteriTecnici!$A1406,CHAR(34),"'")&amp;CHAR(34)&amp;", "&amp;CHAR(34)&amp;"lotId"&amp;CHAR(34)&amp;": "&amp;CHAR(34)&amp;SUBSTITUTE(CriteriTecnici!$C1406,CHAR(34),"'")&amp;CHAR(34)&amp;", "&amp;CHAR(34)&amp;"criterionId"&amp;CHAR(34)&amp;": "&amp;CHAR(34)&amp;SUBSTITUTE(CriteriTecnici!$D1406,CHAR(34),"'")&amp;CHAR(34)&amp;", "&amp;CHAR(34)&amp;"kind"&amp;CHAR(34)&amp;": "&amp;CHAR(34)&amp;SUBSTITUTE(CriteriTecnici!$F1406,CHAR(34),"'")&amp;CHAR(34)&amp;", "&amp;CHAR(34)&amp;"value"&amp;CHAR(34)&amp;": "&amp;SUBSTITUTE(TRIM(ROUND(IFERROR(CriteriTecnici!$N1406*1,IFERROR(NUMBERVALUE(CriteriTecnici!$N1406,".",","),IFERROR(NUMBERVALUE(CriteriTecnici!$N1406,",","."),0))),4)&amp;""),",",".")&amp;", "&amp;CHAR(34)&amp;"numerator"&amp;CHAR(34)&amp;": "&amp;SUBSTITUTE(TRIM(ROUND(IFERROR(CriteriTecnici!$K1406*1,IFERROR(NUMBERVALUE(CriteriTecnici!$K1406,".",","),IFERROR(NUMBERVALUE(CriteriTecnici!$K1406,",","."),0))),4)&amp;""),",",".")&amp;", "&amp;CHAR(34)&amp;"denominator"&amp;CHAR(34)&amp;": "&amp;SUBSTITUTE(TRIM(ROUND(IFERROR(CriteriTecnici!$L1406*1,IFERROR(NUMBERVALUE(CriteriTecnici!$L1406,".",","),IFERROR(NUMBERVALUE(CriteriTecnici!$L1406,",","."),0))),4)&amp;""),",",".")&amp;", "&amp;CHAR(34)&amp;"flag"&amp;CHAR(34)&amp;": "&amp;SUBSTITUTE(TRIM(ROUND(IFERROR(CriteriTecnici!$M1406*1,IFERROR(NUMBERVALUE(CriteriTecnici!$M1406,".",","),IFERROR(NUMBERVALUE(CriteriTecnici!$M1406,",","."),0))),4)&amp;""),",",".")&amp;", "&amp;CHAR(34)&amp;"rawScore"&amp;CHAR(34)&amp;": "&amp;SUBSTITUTE(TRIM(ROUND(IFERROR(CriteriTecnici!$O1406*1,IFERROR(NUMBERVALUE(CriteriTecnici!$O1406,".",","),IFERROR(NUMBERVALUE(CriteriTecnici!$O1406,",","."),0))),4)&amp;""),",",".")&amp;CHAR(125)&amp;IF(TRUE,",",""))</f>
        <v/>
      </c>
    </row>
    <row r="1627">
      <c r="A1627" s="38">
        <f>IF(CriteriTecnici!$A1407="","","    "&amp;CHAR(123)&amp;CHAR(34)&amp;"bidderId"&amp;CHAR(34)&amp;": "&amp;CHAR(34)&amp;SUBSTITUTE(CriteriTecnici!$A1407,CHAR(34),"'")&amp;CHAR(34)&amp;", "&amp;CHAR(34)&amp;"lotId"&amp;CHAR(34)&amp;": "&amp;CHAR(34)&amp;SUBSTITUTE(CriteriTecnici!$C1407,CHAR(34),"'")&amp;CHAR(34)&amp;", "&amp;CHAR(34)&amp;"criterionId"&amp;CHAR(34)&amp;": "&amp;CHAR(34)&amp;SUBSTITUTE(CriteriTecnici!$D1407,CHAR(34),"'")&amp;CHAR(34)&amp;", "&amp;CHAR(34)&amp;"kind"&amp;CHAR(34)&amp;": "&amp;CHAR(34)&amp;SUBSTITUTE(CriteriTecnici!$F1407,CHAR(34),"'")&amp;CHAR(34)&amp;", "&amp;CHAR(34)&amp;"value"&amp;CHAR(34)&amp;": "&amp;SUBSTITUTE(TRIM(ROUND(IFERROR(CriteriTecnici!$N1407*1,IFERROR(NUMBERVALUE(CriteriTecnici!$N1407,".",","),IFERROR(NUMBERVALUE(CriteriTecnici!$N1407,",","."),0))),4)&amp;""),",",".")&amp;", "&amp;CHAR(34)&amp;"numerator"&amp;CHAR(34)&amp;": "&amp;SUBSTITUTE(TRIM(ROUND(IFERROR(CriteriTecnici!$K1407*1,IFERROR(NUMBERVALUE(CriteriTecnici!$K1407,".",","),IFERROR(NUMBERVALUE(CriteriTecnici!$K1407,",","."),0))),4)&amp;""),",",".")&amp;", "&amp;CHAR(34)&amp;"denominator"&amp;CHAR(34)&amp;": "&amp;SUBSTITUTE(TRIM(ROUND(IFERROR(CriteriTecnici!$L1407*1,IFERROR(NUMBERVALUE(CriteriTecnici!$L1407,".",","),IFERROR(NUMBERVALUE(CriteriTecnici!$L1407,",","."),0))),4)&amp;""),",",".")&amp;", "&amp;CHAR(34)&amp;"flag"&amp;CHAR(34)&amp;": "&amp;SUBSTITUTE(TRIM(ROUND(IFERROR(CriteriTecnici!$M1407*1,IFERROR(NUMBERVALUE(CriteriTecnici!$M1407,".",","),IFERROR(NUMBERVALUE(CriteriTecnici!$M1407,",","."),0))),4)&amp;""),",",".")&amp;", "&amp;CHAR(34)&amp;"rawScore"&amp;CHAR(34)&amp;": "&amp;SUBSTITUTE(TRIM(ROUND(IFERROR(CriteriTecnici!$O1407*1,IFERROR(NUMBERVALUE(CriteriTecnici!$O1407,".",","),IFERROR(NUMBERVALUE(CriteriTecnici!$O1407,",","."),0))),4)&amp;""),",",".")&amp;CHAR(125)&amp;IF(TRUE,",",""))</f>
        <v/>
      </c>
    </row>
    <row r="1628">
      <c r="A1628" s="38">
        <f>IF(CriteriTecnici!$A1408="","","    "&amp;CHAR(123)&amp;CHAR(34)&amp;"bidderId"&amp;CHAR(34)&amp;": "&amp;CHAR(34)&amp;SUBSTITUTE(CriteriTecnici!$A1408,CHAR(34),"'")&amp;CHAR(34)&amp;", "&amp;CHAR(34)&amp;"lotId"&amp;CHAR(34)&amp;": "&amp;CHAR(34)&amp;SUBSTITUTE(CriteriTecnici!$C1408,CHAR(34),"'")&amp;CHAR(34)&amp;", "&amp;CHAR(34)&amp;"criterionId"&amp;CHAR(34)&amp;": "&amp;CHAR(34)&amp;SUBSTITUTE(CriteriTecnici!$D1408,CHAR(34),"'")&amp;CHAR(34)&amp;", "&amp;CHAR(34)&amp;"kind"&amp;CHAR(34)&amp;": "&amp;CHAR(34)&amp;SUBSTITUTE(CriteriTecnici!$F1408,CHAR(34),"'")&amp;CHAR(34)&amp;", "&amp;CHAR(34)&amp;"value"&amp;CHAR(34)&amp;": "&amp;SUBSTITUTE(TRIM(ROUND(IFERROR(CriteriTecnici!$N1408*1,IFERROR(NUMBERVALUE(CriteriTecnici!$N1408,".",","),IFERROR(NUMBERVALUE(CriteriTecnici!$N1408,",","."),0))),4)&amp;""),",",".")&amp;", "&amp;CHAR(34)&amp;"numerator"&amp;CHAR(34)&amp;": "&amp;SUBSTITUTE(TRIM(ROUND(IFERROR(CriteriTecnici!$K1408*1,IFERROR(NUMBERVALUE(CriteriTecnici!$K1408,".",","),IFERROR(NUMBERVALUE(CriteriTecnici!$K1408,",","."),0))),4)&amp;""),",",".")&amp;", "&amp;CHAR(34)&amp;"denominator"&amp;CHAR(34)&amp;": "&amp;SUBSTITUTE(TRIM(ROUND(IFERROR(CriteriTecnici!$L1408*1,IFERROR(NUMBERVALUE(CriteriTecnici!$L1408,".",","),IFERROR(NUMBERVALUE(CriteriTecnici!$L1408,",","."),0))),4)&amp;""),",",".")&amp;", "&amp;CHAR(34)&amp;"flag"&amp;CHAR(34)&amp;": "&amp;SUBSTITUTE(TRIM(ROUND(IFERROR(CriteriTecnici!$M1408*1,IFERROR(NUMBERVALUE(CriteriTecnici!$M1408,".",","),IFERROR(NUMBERVALUE(CriteriTecnici!$M1408,",","."),0))),4)&amp;""),",",".")&amp;", "&amp;CHAR(34)&amp;"rawScore"&amp;CHAR(34)&amp;": "&amp;SUBSTITUTE(TRIM(ROUND(IFERROR(CriteriTecnici!$O1408*1,IFERROR(NUMBERVALUE(CriteriTecnici!$O1408,".",","),IFERROR(NUMBERVALUE(CriteriTecnici!$O1408,",","."),0))),4)&amp;""),",",".")&amp;CHAR(125)&amp;IF(TRUE,",",""))</f>
        <v/>
      </c>
    </row>
    <row r="1629">
      <c r="A1629" s="38">
        <f>IF(CriteriTecnici!$A1409="","","    "&amp;CHAR(123)&amp;CHAR(34)&amp;"bidderId"&amp;CHAR(34)&amp;": "&amp;CHAR(34)&amp;SUBSTITUTE(CriteriTecnici!$A1409,CHAR(34),"'")&amp;CHAR(34)&amp;", "&amp;CHAR(34)&amp;"lotId"&amp;CHAR(34)&amp;": "&amp;CHAR(34)&amp;SUBSTITUTE(CriteriTecnici!$C1409,CHAR(34),"'")&amp;CHAR(34)&amp;", "&amp;CHAR(34)&amp;"criterionId"&amp;CHAR(34)&amp;": "&amp;CHAR(34)&amp;SUBSTITUTE(CriteriTecnici!$D1409,CHAR(34),"'")&amp;CHAR(34)&amp;", "&amp;CHAR(34)&amp;"kind"&amp;CHAR(34)&amp;": "&amp;CHAR(34)&amp;SUBSTITUTE(CriteriTecnici!$F1409,CHAR(34),"'")&amp;CHAR(34)&amp;", "&amp;CHAR(34)&amp;"value"&amp;CHAR(34)&amp;": "&amp;SUBSTITUTE(TRIM(ROUND(IFERROR(CriteriTecnici!$N1409*1,IFERROR(NUMBERVALUE(CriteriTecnici!$N1409,".",","),IFERROR(NUMBERVALUE(CriteriTecnici!$N1409,",","."),0))),4)&amp;""),",",".")&amp;", "&amp;CHAR(34)&amp;"numerator"&amp;CHAR(34)&amp;": "&amp;SUBSTITUTE(TRIM(ROUND(IFERROR(CriteriTecnici!$K1409*1,IFERROR(NUMBERVALUE(CriteriTecnici!$K1409,".",","),IFERROR(NUMBERVALUE(CriteriTecnici!$K1409,",","."),0))),4)&amp;""),",",".")&amp;", "&amp;CHAR(34)&amp;"denominator"&amp;CHAR(34)&amp;": "&amp;SUBSTITUTE(TRIM(ROUND(IFERROR(CriteriTecnici!$L1409*1,IFERROR(NUMBERVALUE(CriteriTecnici!$L1409,".",","),IFERROR(NUMBERVALUE(CriteriTecnici!$L1409,",","."),0))),4)&amp;""),",",".")&amp;", "&amp;CHAR(34)&amp;"flag"&amp;CHAR(34)&amp;": "&amp;SUBSTITUTE(TRIM(ROUND(IFERROR(CriteriTecnici!$M1409*1,IFERROR(NUMBERVALUE(CriteriTecnici!$M1409,".",","),IFERROR(NUMBERVALUE(CriteriTecnici!$M1409,",","."),0))),4)&amp;""),",",".")&amp;", "&amp;CHAR(34)&amp;"rawScore"&amp;CHAR(34)&amp;": "&amp;SUBSTITUTE(TRIM(ROUND(IFERROR(CriteriTecnici!$O1409*1,IFERROR(NUMBERVALUE(CriteriTecnici!$O1409,".",","),IFERROR(NUMBERVALUE(CriteriTecnici!$O1409,",","."),0))),4)&amp;""),",",".")&amp;CHAR(125)&amp;IF(TRUE,",",""))</f>
        <v/>
      </c>
    </row>
    <row r="1630">
      <c r="A1630" s="38">
        <f>IF(CriteriTecnici!$A1410="","","    "&amp;CHAR(123)&amp;CHAR(34)&amp;"bidderId"&amp;CHAR(34)&amp;": "&amp;CHAR(34)&amp;SUBSTITUTE(CriteriTecnici!$A1410,CHAR(34),"'")&amp;CHAR(34)&amp;", "&amp;CHAR(34)&amp;"lotId"&amp;CHAR(34)&amp;": "&amp;CHAR(34)&amp;SUBSTITUTE(CriteriTecnici!$C1410,CHAR(34),"'")&amp;CHAR(34)&amp;", "&amp;CHAR(34)&amp;"criterionId"&amp;CHAR(34)&amp;": "&amp;CHAR(34)&amp;SUBSTITUTE(CriteriTecnici!$D1410,CHAR(34),"'")&amp;CHAR(34)&amp;", "&amp;CHAR(34)&amp;"kind"&amp;CHAR(34)&amp;": "&amp;CHAR(34)&amp;SUBSTITUTE(CriteriTecnici!$F1410,CHAR(34),"'")&amp;CHAR(34)&amp;", "&amp;CHAR(34)&amp;"value"&amp;CHAR(34)&amp;": "&amp;SUBSTITUTE(TRIM(ROUND(IFERROR(CriteriTecnici!$N1410*1,IFERROR(NUMBERVALUE(CriteriTecnici!$N1410,".",","),IFERROR(NUMBERVALUE(CriteriTecnici!$N1410,",","."),0))),4)&amp;""),",",".")&amp;", "&amp;CHAR(34)&amp;"numerator"&amp;CHAR(34)&amp;": "&amp;SUBSTITUTE(TRIM(ROUND(IFERROR(CriteriTecnici!$K1410*1,IFERROR(NUMBERVALUE(CriteriTecnici!$K1410,".",","),IFERROR(NUMBERVALUE(CriteriTecnici!$K1410,",","."),0))),4)&amp;""),",",".")&amp;", "&amp;CHAR(34)&amp;"denominator"&amp;CHAR(34)&amp;": "&amp;SUBSTITUTE(TRIM(ROUND(IFERROR(CriteriTecnici!$L1410*1,IFERROR(NUMBERVALUE(CriteriTecnici!$L1410,".",","),IFERROR(NUMBERVALUE(CriteriTecnici!$L1410,",","."),0))),4)&amp;""),",",".")&amp;", "&amp;CHAR(34)&amp;"flag"&amp;CHAR(34)&amp;": "&amp;SUBSTITUTE(TRIM(ROUND(IFERROR(CriteriTecnici!$M1410*1,IFERROR(NUMBERVALUE(CriteriTecnici!$M1410,".",","),IFERROR(NUMBERVALUE(CriteriTecnici!$M1410,",","."),0))),4)&amp;""),",",".")&amp;", "&amp;CHAR(34)&amp;"rawScore"&amp;CHAR(34)&amp;": "&amp;SUBSTITUTE(TRIM(ROUND(IFERROR(CriteriTecnici!$O1410*1,IFERROR(NUMBERVALUE(CriteriTecnici!$O1410,".",","),IFERROR(NUMBERVALUE(CriteriTecnici!$O1410,",","."),0))),4)&amp;""),",",".")&amp;CHAR(125)&amp;IF(TRUE,",",""))</f>
        <v/>
      </c>
    </row>
    <row r="1631">
      <c r="A1631" s="38">
        <f>IF(CriteriTecnici!$A1411="","","    "&amp;CHAR(123)&amp;CHAR(34)&amp;"bidderId"&amp;CHAR(34)&amp;": "&amp;CHAR(34)&amp;SUBSTITUTE(CriteriTecnici!$A1411,CHAR(34),"'")&amp;CHAR(34)&amp;", "&amp;CHAR(34)&amp;"lotId"&amp;CHAR(34)&amp;": "&amp;CHAR(34)&amp;SUBSTITUTE(CriteriTecnici!$C1411,CHAR(34),"'")&amp;CHAR(34)&amp;", "&amp;CHAR(34)&amp;"criterionId"&amp;CHAR(34)&amp;": "&amp;CHAR(34)&amp;SUBSTITUTE(CriteriTecnici!$D1411,CHAR(34),"'")&amp;CHAR(34)&amp;", "&amp;CHAR(34)&amp;"kind"&amp;CHAR(34)&amp;": "&amp;CHAR(34)&amp;SUBSTITUTE(CriteriTecnici!$F1411,CHAR(34),"'")&amp;CHAR(34)&amp;", "&amp;CHAR(34)&amp;"value"&amp;CHAR(34)&amp;": "&amp;SUBSTITUTE(TRIM(ROUND(IFERROR(CriteriTecnici!$N1411*1,IFERROR(NUMBERVALUE(CriteriTecnici!$N1411,".",","),IFERROR(NUMBERVALUE(CriteriTecnici!$N1411,",","."),0))),4)&amp;""),",",".")&amp;", "&amp;CHAR(34)&amp;"numerator"&amp;CHAR(34)&amp;": "&amp;SUBSTITUTE(TRIM(ROUND(IFERROR(CriteriTecnici!$K1411*1,IFERROR(NUMBERVALUE(CriteriTecnici!$K1411,".",","),IFERROR(NUMBERVALUE(CriteriTecnici!$K1411,",","."),0))),4)&amp;""),",",".")&amp;", "&amp;CHAR(34)&amp;"denominator"&amp;CHAR(34)&amp;": "&amp;SUBSTITUTE(TRIM(ROUND(IFERROR(CriteriTecnici!$L1411*1,IFERROR(NUMBERVALUE(CriteriTecnici!$L1411,".",","),IFERROR(NUMBERVALUE(CriteriTecnici!$L1411,",","."),0))),4)&amp;""),",",".")&amp;", "&amp;CHAR(34)&amp;"flag"&amp;CHAR(34)&amp;": "&amp;SUBSTITUTE(TRIM(ROUND(IFERROR(CriteriTecnici!$M1411*1,IFERROR(NUMBERVALUE(CriteriTecnici!$M1411,".",","),IFERROR(NUMBERVALUE(CriteriTecnici!$M1411,",","."),0))),4)&amp;""),",",".")&amp;", "&amp;CHAR(34)&amp;"rawScore"&amp;CHAR(34)&amp;": "&amp;SUBSTITUTE(TRIM(ROUND(IFERROR(CriteriTecnici!$O1411*1,IFERROR(NUMBERVALUE(CriteriTecnici!$O1411,".",","),IFERROR(NUMBERVALUE(CriteriTecnici!$O1411,",","."),0))),4)&amp;""),",",".")&amp;CHAR(125)&amp;IF(TRUE,",",""))</f>
        <v/>
      </c>
    </row>
    <row r="1632">
      <c r="A1632" s="38">
        <f>IF(CriteriTecnici!$A1412="","","    "&amp;CHAR(123)&amp;CHAR(34)&amp;"bidderId"&amp;CHAR(34)&amp;": "&amp;CHAR(34)&amp;SUBSTITUTE(CriteriTecnici!$A1412,CHAR(34),"'")&amp;CHAR(34)&amp;", "&amp;CHAR(34)&amp;"lotId"&amp;CHAR(34)&amp;": "&amp;CHAR(34)&amp;SUBSTITUTE(CriteriTecnici!$C1412,CHAR(34),"'")&amp;CHAR(34)&amp;", "&amp;CHAR(34)&amp;"criterionId"&amp;CHAR(34)&amp;": "&amp;CHAR(34)&amp;SUBSTITUTE(CriteriTecnici!$D1412,CHAR(34),"'")&amp;CHAR(34)&amp;", "&amp;CHAR(34)&amp;"kind"&amp;CHAR(34)&amp;": "&amp;CHAR(34)&amp;SUBSTITUTE(CriteriTecnici!$F1412,CHAR(34),"'")&amp;CHAR(34)&amp;", "&amp;CHAR(34)&amp;"value"&amp;CHAR(34)&amp;": "&amp;SUBSTITUTE(TRIM(ROUND(IFERROR(CriteriTecnici!$N1412*1,IFERROR(NUMBERVALUE(CriteriTecnici!$N1412,".",","),IFERROR(NUMBERVALUE(CriteriTecnici!$N1412,",","."),0))),4)&amp;""),",",".")&amp;", "&amp;CHAR(34)&amp;"numerator"&amp;CHAR(34)&amp;": "&amp;SUBSTITUTE(TRIM(ROUND(IFERROR(CriteriTecnici!$K1412*1,IFERROR(NUMBERVALUE(CriteriTecnici!$K1412,".",","),IFERROR(NUMBERVALUE(CriteriTecnici!$K1412,",","."),0))),4)&amp;""),",",".")&amp;", "&amp;CHAR(34)&amp;"denominator"&amp;CHAR(34)&amp;": "&amp;SUBSTITUTE(TRIM(ROUND(IFERROR(CriteriTecnici!$L1412*1,IFERROR(NUMBERVALUE(CriteriTecnici!$L1412,".",","),IFERROR(NUMBERVALUE(CriteriTecnici!$L1412,",","."),0))),4)&amp;""),",",".")&amp;", "&amp;CHAR(34)&amp;"flag"&amp;CHAR(34)&amp;": "&amp;SUBSTITUTE(TRIM(ROUND(IFERROR(CriteriTecnici!$M1412*1,IFERROR(NUMBERVALUE(CriteriTecnici!$M1412,".",","),IFERROR(NUMBERVALUE(CriteriTecnici!$M1412,",","."),0))),4)&amp;""),",",".")&amp;", "&amp;CHAR(34)&amp;"rawScore"&amp;CHAR(34)&amp;": "&amp;SUBSTITUTE(TRIM(ROUND(IFERROR(CriteriTecnici!$O1412*1,IFERROR(NUMBERVALUE(CriteriTecnici!$O1412,".",","),IFERROR(NUMBERVALUE(CriteriTecnici!$O1412,",","."),0))),4)&amp;""),",",".")&amp;CHAR(125)&amp;IF(TRUE,",",""))</f>
        <v/>
      </c>
    </row>
    <row r="1633">
      <c r="A1633" s="38">
        <f>IF(CriteriTecnici!$A1413="","","    "&amp;CHAR(123)&amp;CHAR(34)&amp;"bidderId"&amp;CHAR(34)&amp;": "&amp;CHAR(34)&amp;SUBSTITUTE(CriteriTecnici!$A1413,CHAR(34),"'")&amp;CHAR(34)&amp;", "&amp;CHAR(34)&amp;"lotId"&amp;CHAR(34)&amp;": "&amp;CHAR(34)&amp;SUBSTITUTE(CriteriTecnici!$C1413,CHAR(34),"'")&amp;CHAR(34)&amp;", "&amp;CHAR(34)&amp;"criterionId"&amp;CHAR(34)&amp;": "&amp;CHAR(34)&amp;SUBSTITUTE(CriteriTecnici!$D1413,CHAR(34),"'")&amp;CHAR(34)&amp;", "&amp;CHAR(34)&amp;"kind"&amp;CHAR(34)&amp;": "&amp;CHAR(34)&amp;SUBSTITUTE(CriteriTecnici!$F1413,CHAR(34),"'")&amp;CHAR(34)&amp;", "&amp;CHAR(34)&amp;"value"&amp;CHAR(34)&amp;": "&amp;SUBSTITUTE(TRIM(ROUND(IFERROR(CriteriTecnici!$N1413*1,IFERROR(NUMBERVALUE(CriteriTecnici!$N1413,".",","),IFERROR(NUMBERVALUE(CriteriTecnici!$N1413,",","."),0))),4)&amp;""),",",".")&amp;", "&amp;CHAR(34)&amp;"numerator"&amp;CHAR(34)&amp;": "&amp;SUBSTITUTE(TRIM(ROUND(IFERROR(CriteriTecnici!$K1413*1,IFERROR(NUMBERVALUE(CriteriTecnici!$K1413,".",","),IFERROR(NUMBERVALUE(CriteriTecnici!$K1413,",","."),0))),4)&amp;""),",",".")&amp;", "&amp;CHAR(34)&amp;"denominator"&amp;CHAR(34)&amp;": "&amp;SUBSTITUTE(TRIM(ROUND(IFERROR(CriteriTecnici!$L1413*1,IFERROR(NUMBERVALUE(CriteriTecnici!$L1413,".",","),IFERROR(NUMBERVALUE(CriteriTecnici!$L1413,",","."),0))),4)&amp;""),",",".")&amp;", "&amp;CHAR(34)&amp;"flag"&amp;CHAR(34)&amp;": "&amp;SUBSTITUTE(TRIM(ROUND(IFERROR(CriteriTecnici!$M1413*1,IFERROR(NUMBERVALUE(CriteriTecnici!$M1413,".",","),IFERROR(NUMBERVALUE(CriteriTecnici!$M1413,",","."),0))),4)&amp;""),",",".")&amp;", "&amp;CHAR(34)&amp;"rawScore"&amp;CHAR(34)&amp;": "&amp;SUBSTITUTE(TRIM(ROUND(IFERROR(CriteriTecnici!$O1413*1,IFERROR(NUMBERVALUE(CriteriTecnici!$O1413,".",","),IFERROR(NUMBERVALUE(CriteriTecnici!$O1413,",","."),0))),4)&amp;""),",",".")&amp;CHAR(125)&amp;IF(TRUE,",",""))</f>
        <v/>
      </c>
    </row>
    <row r="1634">
      <c r="A1634" s="38">
        <f>IF(CriteriTecnici!$A1414="","","    "&amp;CHAR(123)&amp;CHAR(34)&amp;"bidderId"&amp;CHAR(34)&amp;": "&amp;CHAR(34)&amp;SUBSTITUTE(CriteriTecnici!$A1414,CHAR(34),"'")&amp;CHAR(34)&amp;", "&amp;CHAR(34)&amp;"lotId"&amp;CHAR(34)&amp;": "&amp;CHAR(34)&amp;SUBSTITUTE(CriteriTecnici!$C1414,CHAR(34),"'")&amp;CHAR(34)&amp;", "&amp;CHAR(34)&amp;"criterionId"&amp;CHAR(34)&amp;": "&amp;CHAR(34)&amp;SUBSTITUTE(CriteriTecnici!$D1414,CHAR(34),"'")&amp;CHAR(34)&amp;", "&amp;CHAR(34)&amp;"kind"&amp;CHAR(34)&amp;": "&amp;CHAR(34)&amp;SUBSTITUTE(CriteriTecnici!$F1414,CHAR(34),"'")&amp;CHAR(34)&amp;", "&amp;CHAR(34)&amp;"value"&amp;CHAR(34)&amp;": "&amp;SUBSTITUTE(TRIM(ROUND(IFERROR(CriteriTecnici!$N1414*1,IFERROR(NUMBERVALUE(CriteriTecnici!$N1414,".",","),IFERROR(NUMBERVALUE(CriteriTecnici!$N1414,",","."),0))),4)&amp;""),",",".")&amp;", "&amp;CHAR(34)&amp;"numerator"&amp;CHAR(34)&amp;": "&amp;SUBSTITUTE(TRIM(ROUND(IFERROR(CriteriTecnici!$K1414*1,IFERROR(NUMBERVALUE(CriteriTecnici!$K1414,".",","),IFERROR(NUMBERVALUE(CriteriTecnici!$K1414,",","."),0))),4)&amp;""),",",".")&amp;", "&amp;CHAR(34)&amp;"denominator"&amp;CHAR(34)&amp;": "&amp;SUBSTITUTE(TRIM(ROUND(IFERROR(CriteriTecnici!$L1414*1,IFERROR(NUMBERVALUE(CriteriTecnici!$L1414,".",","),IFERROR(NUMBERVALUE(CriteriTecnici!$L1414,",","."),0))),4)&amp;""),",",".")&amp;", "&amp;CHAR(34)&amp;"flag"&amp;CHAR(34)&amp;": "&amp;SUBSTITUTE(TRIM(ROUND(IFERROR(CriteriTecnici!$M1414*1,IFERROR(NUMBERVALUE(CriteriTecnici!$M1414,".",","),IFERROR(NUMBERVALUE(CriteriTecnici!$M1414,",","."),0))),4)&amp;""),",",".")&amp;", "&amp;CHAR(34)&amp;"rawScore"&amp;CHAR(34)&amp;": "&amp;SUBSTITUTE(TRIM(ROUND(IFERROR(CriteriTecnici!$O1414*1,IFERROR(NUMBERVALUE(CriteriTecnici!$O1414,".",","),IFERROR(NUMBERVALUE(CriteriTecnici!$O1414,",","."),0))),4)&amp;""),",",".")&amp;CHAR(125)&amp;IF(TRUE,",",""))</f>
        <v/>
      </c>
    </row>
    <row r="1635">
      <c r="A1635" s="38">
        <f>IF(CriteriTecnici!$A1415="","","    "&amp;CHAR(123)&amp;CHAR(34)&amp;"bidderId"&amp;CHAR(34)&amp;": "&amp;CHAR(34)&amp;SUBSTITUTE(CriteriTecnici!$A1415,CHAR(34),"'")&amp;CHAR(34)&amp;", "&amp;CHAR(34)&amp;"lotId"&amp;CHAR(34)&amp;": "&amp;CHAR(34)&amp;SUBSTITUTE(CriteriTecnici!$C1415,CHAR(34),"'")&amp;CHAR(34)&amp;", "&amp;CHAR(34)&amp;"criterionId"&amp;CHAR(34)&amp;": "&amp;CHAR(34)&amp;SUBSTITUTE(CriteriTecnici!$D1415,CHAR(34),"'")&amp;CHAR(34)&amp;", "&amp;CHAR(34)&amp;"kind"&amp;CHAR(34)&amp;": "&amp;CHAR(34)&amp;SUBSTITUTE(CriteriTecnici!$F1415,CHAR(34),"'")&amp;CHAR(34)&amp;", "&amp;CHAR(34)&amp;"value"&amp;CHAR(34)&amp;": "&amp;SUBSTITUTE(TRIM(ROUND(IFERROR(CriteriTecnici!$N1415*1,IFERROR(NUMBERVALUE(CriteriTecnici!$N1415,".",","),IFERROR(NUMBERVALUE(CriteriTecnici!$N1415,",","."),0))),4)&amp;""),",",".")&amp;", "&amp;CHAR(34)&amp;"numerator"&amp;CHAR(34)&amp;": "&amp;SUBSTITUTE(TRIM(ROUND(IFERROR(CriteriTecnici!$K1415*1,IFERROR(NUMBERVALUE(CriteriTecnici!$K1415,".",","),IFERROR(NUMBERVALUE(CriteriTecnici!$K1415,",","."),0))),4)&amp;""),",",".")&amp;", "&amp;CHAR(34)&amp;"denominator"&amp;CHAR(34)&amp;": "&amp;SUBSTITUTE(TRIM(ROUND(IFERROR(CriteriTecnici!$L1415*1,IFERROR(NUMBERVALUE(CriteriTecnici!$L1415,".",","),IFERROR(NUMBERVALUE(CriteriTecnici!$L1415,",","."),0))),4)&amp;""),",",".")&amp;", "&amp;CHAR(34)&amp;"flag"&amp;CHAR(34)&amp;": "&amp;SUBSTITUTE(TRIM(ROUND(IFERROR(CriteriTecnici!$M1415*1,IFERROR(NUMBERVALUE(CriteriTecnici!$M1415,".",","),IFERROR(NUMBERVALUE(CriteriTecnici!$M1415,",","."),0))),4)&amp;""),",",".")&amp;", "&amp;CHAR(34)&amp;"rawScore"&amp;CHAR(34)&amp;": "&amp;SUBSTITUTE(TRIM(ROUND(IFERROR(CriteriTecnici!$O1415*1,IFERROR(NUMBERVALUE(CriteriTecnici!$O1415,".",","),IFERROR(NUMBERVALUE(CriteriTecnici!$O1415,",","."),0))),4)&amp;""),",",".")&amp;CHAR(125)&amp;IF(TRUE,",",""))</f>
        <v/>
      </c>
    </row>
    <row r="1636">
      <c r="A1636" s="38">
        <f>IF(CriteriTecnici!$A1416="","","    "&amp;CHAR(123)&amp;CHAR(34)&amp;"bidderId"&amp;CHAR(34)&amp;": "&amp;CHAR(34)&amp;SUBSTITUTE(CriteriTecnici!$A1416,CHAR(34),"'")&amp;CHAR(34)&amp;", "&amp;CHAR(34)&amp;"lotId"&amp;CHAR(34)&amp;": "&amp;CHAR(34)&amp;SUBSTITUTE(CriteriTecnici!$C1416,CHAR(34),"'")&amp;CHAR(34)&amp;", "&amp;CHAR(34)&amp;"criterionId"&amp;CHAR(34)&amp;": "&amp;CHAR(34)&amp;SUBSTITUTE(CriteriTecnici!$D1416,CHAR(34),"'")&amp;CHAR(34)&amp;", "&amp;CHAR(34)&amp;"kind"&amp;CHAR(34)&amp;": "&amp;CHAR(34)&amp;SUBSTITUTE(CriteriTecnici!$F1416,CHAR(34),"'")&amp;CHAR(34)&amp;", "&amp;CHAR(34)&amp;"value"&amp;CHAR(34)&amp;": "&amp;SUBSTITUTE(TRIM(ROUND(IFERROR(CriteriTecnici!$N1416*1,IFERROR(NUMBERVALUE(CriteriTecnici!$N1416,".",","),IFERROR(NUMBERVALUE(CriteriTecnici!$N1416,",","."),0))),4)&amp;""),",",".")&amp;", "&amp;CHAR(34)&amp;"numerator"&amp;CHAR(34)&amp;": "&amp;SUBSTITUTE(TRIM(ROUND(IFERROR(CriteriTecnici!$K1416*1,IFERROR(NUMBERVALUE(CriteriTecnici!$K1416,".",","),IFERROR(NUMBERVALUE(CriteriTecnici!$K1416,",","."),0))),4)&amp;""),",",".")&amp;", "&amp;CHAR(34)&amp;"denominator"&amp;CHAR(34)&amp;": "&amp;SUBSTITUTE(TRIM(ROUND(IFERROR(CriteriTecnici!$L1416*1,IFERROR(NUMBERVALUE(CriteriTecnici!$L1416,".",","),IFERROR(NUMBERVALUE(CriteriTecnici!$L1416,",","."),0))),4)&amp;""),",",".")&amp;", "&amp;CHAR(34)&amp;"flag"&amp;CHAR(34)&amp;": "&amp;SUBSTITUTE(TRIM(ROUND(IFERROR(CriteriTecnici!$M1416*1,IFERROR(NUMBERVALUE(CriteriTecnici!$M1416,".",","),IFERROR(NUMBERVALUE(CriteriTecnici!$M1416,",","."),0))),4)&amp;""),",",".")&amp;", "&amp;CHAR(34)&amp;"rawScore"&amp;CHAR(34)&amp;": "&amp;SUBSTITUTE(TRIM(ROUND(IFERROR(CriteriTecnici!$O1416*1,IFERROR(NUMBERVALUE(CriteriTecnici!$O1416,".",","),IFERROR(NUMBERVALUE(CriteriTecnici!$O1416,",","."),0))),4)&amp;""),",",".")&amp;CHAR(125)&amp;IF(TRUE,",",""))</f>
        <v/>
      </c>
    </row>
    <row r="1637">
      <c r="A1637" s="38">
        <f>IF(CriteriTecnici!$A1417="","","    "&amp;CHAR(123)&amp;CHAR(34)&amp;"bidderId"&amp;CHAR(34)&amp;": "&amp;CHAR(34)&amp;SUBSTITUTE(CriteriTecnici!$A1417,CHAR(34),"'")&amp;CHAR(34)&amp;", "&amp;CHAR(34)&amp;"lotId"&amp;CHAR(34)&amp;": "&amp;CHAR(34)&amp;SUBSTITUTE(CriteriTecnici!$C1417,CHAR(34),"'")&amp;CHAR(34)&amp;", "&amp;CHAR(34)&amp;"criterionId"&amp;CHAR(34)&amp;": "&amp;CHAR(34)&amp;SUBSTITUTE(CriteriTecnici!$D1417,CHAR(34),"'")&amp;CHAR(34)&amp;", "&amp;CHAR(34)&amp;"kind"&amp;CHAR(34)&amp;": "&amp;CHAR(34)&amp;SUBSTITUTE(CriteriTecnici!$F1417,CHAR(34),"'")&amp;CHAR(34)&amp;", "&amp;CHAR(34)&amp;"value"&amp;CHAR(34)&amp;": "&amp;SUBSTITUTE(TRIM(ROUND(IFERROR(CriteriTecnici!$N1417*1,IFERROR(NUMBERVALUE(CriteriTecnici!$N1417,".",","),IFERROR(NUMBERVALUE(CriteriTecnici!$N1417,",","."),0))),4)&amp;""),",",".")&amp;", "&amp;CHAR(34)&amp;"numerator"&amp;CHAR(34)&amp;": "&amp;SUBSTITUTE(TRIM(ROUND(IFERROR(CriteriTecnici!$K1417*1,IFERROR(NUMBERVALUE(CriteriTecnici!$K1417,".",","),IFERROR(NUMBERVALUE(CriteriTecnici!$K1417,",","."),0))),4)&amp;""),",",".")&amp;", "&amp;CHAR(34)&amp;"denominator"&amp;CHAR(34)&amp;": "&amp;SUBSTITUTE(TRIM(ROUND(IFERROR(CriteriTecnici!$L1417*1,IFERROR(NUMBERVALUE(CriteriTecnici!$L1417,".",","),IFERROR(NUMBERVALUE(CriteriTecnici!$L1417,",","."),0))),4)&amp;""),",",".")&amp;", "&amp;CHAR(34)&amp;"flag"&amp;CHAR(34)&amp;": "&amp;SUBSTITUTE(TRIM(ROUND(IFERROR(CriteriTecnici!$M1417*1,IFERROR(NUMBERVALUE(CriteriTecnici!$M1417,".",","),IFERROR(NUMBERVALUE(CriteriTecnici!$M1417,",","."),0))),4)&amp;""),",",".")&amp;", "&amp;CHAR(34)&amp;"rawScore"&amp;CHAR(34)&amp;": "&amp;SUBSTITUTE(TRIM(ROUND(IFERROR(CriteriTecnici!$O1417*1,IFERROR(NUMBERVALUE(CriteriTecnici!$O1417,".",","),IFERROR(NUMBERVALUE(CriteriTecnici!$O1417,",","."),0))),4)&amp;""),",",".")&amp;CHAR(125)&amp;IF(TRUE,",",""))</f>
        <v/>
      </c>
    </row>
    <row r="1638">
      <c r="A1638" s="38">
        <f>IF(CriteriTecnici!$A1418="","","    "&amp;CHAR(123)&amp;CHAR(34)&amp;"bidderId"&amp;CHAR(34)&amp;": "&amp;CHAR(34)&amp;SUBSTITUTE(CriteriTecnici!$A1418,CHAR(34),"'")&amp;CHAR(34)&amp;", "&amp;CHAR(34)&amp;"lotId"&amp;CHAR(34)&amp;": "&amp;CHAR(34)&amp;SUBSTITUTE(CriteriTecnici!$C1418,CHAR(34),"'")&amp;CHAR(34)&amp;", "&amp;CHAR(34)&amp;"criterionId"&amp;CHAR(34)&amp;": "&amp;CHAR(34)&amp;SUBSTITUTE(CriteriTecnici!$D1418,CHAR(34),"'")&amp;CHAR(34)&amp;", "&amp;CHAR(34)&amp;"kind"&amp;CHAR(34)&amp;": "&amp;CHAR(34)&amp;SUBSTITUTE(CriteriTecnici!$F1418,CHAR(34),"'")&amp;CHAR(34)&amp;", "&amp;CHAR(34)&amp;"value"&amp;CHAR(34)&amp;": "&amp;SUBSTITUTE(TRIM(ROUND(IFERROR(CriteriTecnici!$N1418*1,IFERROR(NUMBERVALUE(CriteriTecnici!$N1418,".",","),IFERROR(NUMBERVALUE(CriteriTecnici!$N1418,",","."),0))),4)&amp;""),",",".")&amp;", "&amp;CHAR(34)&amp;"numerator"&amp;CHAR(34)&amp;": "&amp;SUBSTITUTE(TRIM(ROUND(IFERROR(CriteriTecnici!$K1418*1,IFERROR(NUMBERVALUE(CriteriTecnici!$K1418,".",","),IFERROR(NUMBERVALUE(CriteriTecnici!$K1418,",","."),0))),4)&amp;""),",",".")&amp;", "&amp;CHAR(34)&amp;"denominator"&amp;CHAR(34)&amp;": "&amp;SUBSTITUTE(TRIM(ROUND(IFERROR(CriteriTecnici!$L1418*1,IFERROR(NUMBERVALUE(CriteriTecnici!$L1418,".",","),IFERROR(NUMBERVALUE(CriteriTecnici!$L1418,",","."),0))),4)&amp;""),",",".")&amp;", "&amp;CHAR(34)&amp;"flag"&amp;CHAR(34)&amp;": "&amp;SUBSTITUTE(TRIM(ROUND(IFERROR(CriteriTecnici!$M1418*1,IFERROR(NUMBERVALUE(CriteriTecnici!$M1418,".",","),IFERROR(NUMBERVALUE(CriteriTecnici!$M1418,",","."),0))),4)&amp;""),",",".")&amp;", "&amp;CHAR(34)&amp;"rawScore"&amp;CHAR(34)&amp;": "&amp;SUBSTITUTE(TRIM(ROUND(IFERROR(CriteriTecnici!$O1418*1,IFERROR(NUMBERVALUE(CriteriTecnici!$O1418,".",","),IFERROR(NUMBERVALUE(CriteriTecnici!$O1418,",","."),0))),4)&amp;""),",",".")&amp;CHAR(125)&amp;IF(TRUE,",",""))</f>
        <v/>
      </c>
    </row>
    <row r="1639">
      <c r="A1639" s="38">
        <f>IF(CriteriTecnici!$A1419="","","    "&amp;CHAR(123)&amp;CHAR(34)&amp;"bidderId"&amp;CHAR(34)&amp;": "&amp;CHAR(34)&amp;SUBSTITUTE(CriteriTecnici!$A1419,CHAR(34),"'")&amp;CHAR(34)&amp;", "&amp;CHAR(34)&amp;"lotId"&amp;CHAR(34)&amp;": "&amp;CHAR(34)&amp;SUBSTITUTE(CriteriTecnici!$C1419,CHAR(34),"'")&amp;CHAR(34)&amp;", "&amp;CHAR(34)&amp;"criterionId"&amp;CHAR(34)&amp;": "&amp;CHAR(34)&amp;SUBSTITUTE(CriteriTecnici!$D1419,CHAR(34),"'")&amp;CHAR(34)&amp;", "&amp;CHAR(34)&amp;"kind"&amp;CHAR(34)&amp;": "&amp;CHAR(34)&amp;SUBSTITUTE(CriteriTecnici!$F1419,CHAR(34),"'")&amp;CHAR(34)&amp;", "&amp;CHAR(34)&amp;"value"&amp;CHAR(34)&amp;": "&amp;SUBSTITUTE(TRIM(ROUND(IFERROR(CriteriTecnici!$N1419*1,IFERROR(NUMBERVALUE(CriteriTecnici!$N1419,".",","),IFERROR(NUMBERVALUE(CriteriTecnici!$N1419,",","."),0))),4)&amp;""),",",".")&amp;", "&amp;CHAR(34)&amp;"numerator"&amp;CHAR(34)&amp;": "&amp;SUBSTITUTE(TRIM(ROUND(IFERROR(CriteriTecnici!$K1419*1,IFERROR(NUMBERVALUE(CriteriTecnici!$K1419,".",","),IFERROR(NUMBERVALUE(CriteriTecnici!$K1419,",","."),0))),4)&amp;""),",",".")&amp;", "&amp;CHAR(34)&amp;"denominator"&amp;CHAR(34)&amp;": "&amp;SUBSTITUTE(TRIM(ROUND(IFERROR(CriteriTecnici!$L1419*1,IFERROR(NUMBERVALUE(CriteriTecnici!$L1419,".",","),IFERROR(NUMBERVALUE(CriteriTecnici!$L1419,",","."),0))),4)&amp;""),",",".")&amp;", "&amp;CHAR(34)&amp;"flag"&amp;CHAR(34)&amp;": "&amp;SUBSTITUTE(TRIM(ROUND(IFERROR(CriteriTecnici!$M1419*1,IFERROR(NUMBERVALUE(CriteriTecnici!$M1419,".",","),IFERROR(NUMBERVALUE(CriteriTecnici!$M1419,",","."),0))),4)&amp;""),",",".")&amp;", "&amp;CHAR(34)&amp;"rawScore"&amp;CHAR(34)&amp;": "&amp;SUBSTITUTE(TRIM(ROUND(IFERROR(CriteriTecnici!$O1419*1,IFERROR(NUMBERVALUE(CriteriTecnici!$O1419,".",","),IFERROR(NUMBERVALUE(CriteriTecnici!$O1419,",","."),0))),4)&amp;""),",",".")&amp;CHAR(125)&amp;IF(TRUE,",",""))</f>
        <v/>
      </c>
    </row>
    <row r="1640">
      <c r="A1640" s="38">
        <f>IF(CriteriTecnici!$A1420="","","    "&amp;CHAR(123)&amp;CHAR(34)&amp;"bidderId"&amp;CHAR(34)&amp;": "&amp;CHAR(34)&amp;SUBSTITUTE(CriteriTecnici!$A1420,CHAR(34),"'")&amp;CHAR(34)&amp;", "&amp;CHAR(34)&amp;"lotId"&amp;CHAR(34)&amp;": "&amp;CHAR(34)&amp;SUBSTITUTE(CriteriTecnici!$C1420,CHAR(34),"'")&amp;CHAR(34)&amp;", "&amp;CHAR(34)&amp;"criterionId"&amp;CHAR(34)&amp;": "&amp;CHAR(34)&amp;SUBSTITUTE(CriteriTecnici!$D1420,CHAR(34),"'")&amp;CHAR(34)&amp;", "&amp;CHAR(34)&amp;"kind"&amp;CHAR(34)&amp;": "&amp;CHAR(34)&amp;SUBSTITUTE(CriteriTecnici!$F1420,CHAR(34),"'")&amp;CHAR(34)&amp;", "&amp;CHAR(34)&amp;"value"&amp;CHAR(34)&amp;": "&amp;SUBSTITUTE(TRIM(ROUND(IFERROR(CriteriTecnici!$N1420*1,IFERROR(NUMBERVALUE(CriteriTecnici!$N1420,".",","),IFERROR(NUMBERVALUE(CriteriTecnici!$N1420,",","."),0))),4)&amp;""),",",".")&amp;", "&amp;CHAR(34)&amp;"numerator"&amp;CHAR(34)&amp;": "&amp;SUBSTITUTE(TRIM(ROUND(IFERROR(CriteriTecnici!$K1420*1,IFERROR(NUMBERVALUE(CriteriTecnici!$K1420,".",","),IFERROR(NUMBERVALUE(CriteriTecnici!$K1420,",","."),0))),4)&amp;""),",",".")&amp;", "&amp;CHAR(34)&amp;"denominator"&amp;CHAR(34)&amp;": "&amp;SUBSTITUTE(TRIM(ROUND(IFERROR(CriteriTecnici!$L1420*1,IFERROR(NUMBERVALUE(CriteriTecnici!$L1420,".",","),IFERROR(NUMBERVALUE(CriteriTecnici!$L1420,",","."),0))),4)&amp;""),",",".")&amp;", "&amp;CHAR(34)&amp;"flag"&amp;CHAR(34)&amp;": "&amp;SUBSTITUTE(TRIM(ROUND(IFERROR(CriteriTecnici!$M1420*1,IFERROR(NUMBERVALUE(CriteriTecnici!$M1420,".",","),IFERROR(NUMBERVALUE(CriteriTecnici!$M1420,",","."),0))),4)&amp;""),",",".")&amp;", "&amp;CHAR(34)&amp;"rawScore"&amp;CHAR(34)&amp;": "&amp;SUBSTITUTE(TRIM(ROUND(IFERROR(CriteriTecnici!$O1420*1,IFERROR(NUMBERVALUE(CriteriTecnici!$O1420,".",","),IFERROR(NUMBERVALUE(CriteriTecnici!$O1420,",","."),0))),4)&amp;""),",",".")&amp;CHAR(125)&amp;IF(TRUE,",",""))</f>
        <v/>
      </c>
    </row>
    <row r="1641">
      <c r="A1641" s="38">
        <f>IF(CriteriTecnici!$A1421="","","    "&amp;CHAR(123)&amp;CHAR(34)&amp;"bidderId"&amp;CHAR(34)&amp;": "&amp;CHAR(34)&amp;SUBSTITUTE(CriteriTecnici!$A1421,CHAR(34),"'")&amp;CHAR(34)&amp;", "&amp;CHAR(34)&amp;"lotId"&amp;CHAR(34)&amp;": "&amp;CHAR(34)&amp;SUBSTITUTE(CriteriTecnici!$C1421,CHAR(34),"'")&amp;CHAR(34)&amp;", "&amp;CHAR(34)&amp;"criterionId"&amp;CHAR(34)&amp;": "&amp;CHAR(34)&amp;SUBSTITUTE(CriteriTecnici!$D1421,CHAR(34),"'")&amp;CHAR(34)&amp;", "&amp;CHAR(34)&amp;"kind"&amp;CHAR(34)&amp;": "&amp;CHAR(34)&amp;SUBSTITUTE(CriteriTecnici!$F1421,CHAR(34),"'")&amp;CHAR(34)&amp;", "&amp;CHAR(34)&amp;"value"&amp;CHAR(34)&amp;": "&amp;SUBSTITUTE(TRIM(ROUND(IFERROR(CriteriTecnici!$N1421*1,IFERROR(NUMBERVALUE(CriteriTecnici!$N1421,".",","),IFERROR(NUMBERVALUE(CriteriTecnici!$N1421,",","."),0))),4)&amp;""),",",".")&amp;", "&amp;CHAR(34)&amp;"numerator"&amp;CHAR(34)&amp;": "&amp;SUBSTITUTE(TRIM(ROUND(IFERROR(CriteriTecnici!$K1421*1,IFERROR(NUMBERVALUE(CriteriTecnici!$K1421,".",","),IFERROR(NUMBERVALUE(CriteriTecnici!$K1421,",","."),0))),4)&amp;""),",",".")&amp;", "&amp;CHAR(34)&amp;"denominator"&amp;CHAR(34)&amp;": "&amp;SUBSTITUTE(TRIM(ROUND(IFERROR(CriteriTecnici!$L1421*1,IFERROR(NUMBERVALUE(CriteriTecnici!$L1421,".",","),IFERROR(NUMBERVALUE(CriteriTecnici!$L1421,",","."),0))),4)&amp;""),",",".")&amp;", "&amp;CHAR(34)&amp;"flag"&amp;CHAR(34)&amp;": "&amp;SUBSTITUTE(TRIM(ROUND(IFERROR(CriteriTecnici!$M1421*1,IFERROR(NUMBERVALUE(CriteriTecnici!$M1421,".",","),IFERROR(NUMBERVALUE(CriteriTecnici!$M1421,",","."),0))),4)&amp;""),",",".")&amp;", "&amp;CHAR(34)&amp;"rawScore"&amp;CHAR(34)&amp;": "&amp;SUBSTITUTE(TRIM(ROUND(IFERROR(CriteriTecnici!$O1421*1,IFERROR(NUMBERVALUE(CriteriTecnici!$O1421,".",","),IFERROR(NUMBERVALUE(CriteriTecnici!$O1421,",","."),0))),4)&amp;""),",",".")&amp;CHAR(125)&amp;IF(TRUE,",",""))</f>
        <v/>
      </c>
    </row>
    <row r="1642">
      <c r="A1642" s="38">
        <f>IF(CriteriTecnici!$A1422="","","    "&amp;CHAR(123)&amp;CHAR(34)&amp;"bidderId"&amp;CHAR(34)&amp;": "&amp;CHAR(34)&amp;SUBSTITUTE(CriteriTecnici!$A1422,CHAR(34),"'")&amp;CHAR(34)&amp;", "&amp;CHAR(34)&amp;"lotId"&amp;CHAR(34)&amp;": "&amp;CHAR(34)&amp;SUBSTITUTE(CriteriTecnici!$C1422,CHAR(34),"'")&amp;CHAR(34)&amp;", "&amp;CHAR(34)&amp;"criterionId"&amp;CHAR(34)&amp;": "&amp;CHAR(34)&amp;SUBSTITUTE(CriteriTecnici!$D1422,CHAR(34),"'")&amp;CHAR(34)&amp;", "&amp;CHAR(34)&amp;"kind"&amp;CHAR(34)&amp;": "&amp;CHAR(34)&amp;SUBSTITUTE(CriteriTecnici!$F1422,CHAR(34),"'")&amp;CHAR(34)&amp;", "&amp;CHAR(34)&amp;"value"&amp;CHAR(34)&amp;": "&amp;SUBSTITUTE(TRIM(ROUND(IFERROR(CriteriTecnici!$N1422*1,IFERROR(NUMBERVALUE(CriteriTecnici!$N1422,".",","),IFERROR(NUMBERVALUE(CriteriTecnici!$N1422,",","."),0))),4)&amp;""),",",".")&amp;", "&amp;CHAR(34)&amp;"numerator"&amp;CHAR(34)&amp;": "&amp;SUBSTITUTE(TRIM(ROUND(IFERROR(CriteriTecnici!$K1422*1,IFERROR(NUMBERVALUE(CriteriTecnici!$K1422,".",","),IFERROR(NUMBERVALUE(CriteriTecnici!$K1422,",","."),0))),4)&amp;""),",",".")&amp;", "&amp;CHAR(34)&amp;"denominator"&amp;CHAR(34)&amp;": "&amp;SUBSTITUTE(TRIM(ROUND(IFERROR(CriteriTecnici!$L1422*1,IFERROR(NUMBERVALUE(CriteriTecnici!$L1422,".",","),IFERROR(NUMBERVALUE(CriteriTecnici!$L1422,",","."),0))),4)&amp;""),",",".")&amp;", "&amp;CHAR(34)&amp;"flag"&amp;CHAR(34)&amp;": "&amp;SUBSTITUTE(TRIM(ROUND(IFERROR(CriteriTecnici!$M1422*1,IFERROR(NUMBERVALUE(CriteriTecnici!$M1422,".",","),IFERROR(NUMBERVALUE(CriteriTecnici!$M1422,",","."),0))),4)&amp;""),",",".")&amp;", "&amp;CHAR(34)&amp;"rawScore"&amp;CHAR(34)&amp;": "&amp;SUBSTITUTE(TRIM(ROUND(IFERROR(CriteriTecnici!$O1422*1,IFERROR(NUMBERVALUE(CriteriTecnici!$O1422,".",","),IFERROR(NUMBERVALUE(CriteriTecnici!$O1422,",","."),0))),4)&amp;""),",",".")&amp;CHAR(125)&amp;IF(TRUE,",",""))</f>
        <v/>
      </c>
    </row>
    <row r="1643">
      <c r="A1643" s="38">
        <f>IF(CriteriTecnici!$A1423="","","    "&amp;CHAR(123)&amp;CHAR(34)&amp;"bidderId"&amp;CHAR(34)&amp;": "&amp;CHAR(34)&amp;SUBSTITUTE(CriteriTecnici!$A1423,CHAR(34),"'")&amp;CHAR(34)&amp;", "&amp;CHAR(34)&amp;"lotId"&amp;CHAR(34)&amp;": "&amp;CHAR(34)&amp;SUBSTITUTE(CriteriTecnici!$C1423,CHAR(34),"'")&amp;CHAR(34)&amp;", "&amp;CHAR(34)&amp;"criterionId"&amp;CHAR(34)&amp;": "&amp;CHAR(34)&amp;SUBSTITUTE(CriteriTecnici!$D1423,CHAR(34),"'")&amp;CHAR(34)&amp;", "&amp;CHAR(34)&amp;"kind"&amp;CHAR(34)&amp;": "&amp;CHAR(34)&amp;SUBSTITUTE(CriteriTecnici!$F1423,CHAR(34),"'")&amp;CHAR(34)&amp;", "&amp;CHAR(34)&amp;"value"&amp;CHAR(34)&amp;": "&amp;SUBSTITUTE(TRIM(ROUND(IFERROR(CriteriTecnici!$N1423*1,IFERROR(NUMBERVALUE(CriteriTecnici!$N1423,".",","),IFERROR(NUMBERVALUE(CriteriTecnici!$N1423,",","."),0))),4)&amp;""),",",".")&amp;", "&amp;CHAR(34)&amp;"numerator"&amp;CHAR(34)&amp;": "&amp;SUBSTITUTE(TRIM(ROUND(IFERROR(CriteriTecnici!$K1423*1,IFERROR(NUMBERVALUE(CriteriTecnici!$K1423,".",","),IFERROR(NUMBERVALUE(CriteriTecnici!$K1423,",","."),0))),4)&amp;""),",",".")&amp;", "&amp;CHAR(34)&amp;"denominator"&amp;CHAR(34)&amp;": "&amp;SUBSTITUTE(TRIM(ROUND(IFERROR(CriteriTecnici!$L1423*1,IFERROR(NUMBERVALUE(CriteriTecnici!$L1423,".",","),IFERROR(NUMBERVALUE(CriteriTecnici!$L1423,",","."),0))),4)&amp;""),",",".")&amp;", "&amp;CHAR(34)&amp;"flag"&amp;CHAR(34)&amp;": "&amp;SUBSTITUTE(TRIM(ROUND(IFERROR(CriteriTecnici!$M1423*1,IFERROR(NUMBERVALUE(CriteriTecnici!$M1423,".",","),IFERROR(NUMBERVALUE(CriteriTecnici!$M1423,",","."),0))),4)&amp;""),",",".")&amp;", "&amp;CHAR(34)&amp;"rawScore"&amp;CHAR(34)&amp;": "&amp;SUBSTITUTE(TRIM(ROUND(IFERROR(CriteriTecnici!$O1423*1,IFERROR(NUMBERVALUE(CriteriTecnici!$O1423,".",","),IFERROR(NUMBERVALUE(CriteriTecnici!$O1423,",","."),0))),4)&amp;""),",",".")&amp;CHAR(125)&amp;IF(TRUE,",",""))</f>
        <v/>
      </c>
    </row>
    <row r="1644">
      <c r="A1644" s="38">
        <f>IF(CriteriTecnici!$A1424="","","    "&amp;CHAR(123)&amp;CHAR(34)&amp;"bidderId"&amp;CHAR(34)&amp;": "&amp;CHAR(34)&amp;SUBSTITUTE(CriteriTecnici!$A1424,CHAR(34),"'")&amp;CHAR(34)&amp;", "&amp;CHAR(34)&amp;"lotId"&amp;CHAR(34)&amp;": "&amp;CHAR(34)&amp;SUBSTITUTE(CriteriTecnici!$C1424,CHAR(34),"'")&amp;CHAR(34)&amp;", "&amp;CHAR(34)&amp;"criterionId"&amp;CHAR(34)&amp;": "&amp;CHAR(34)&amp;SUBSTITUTE(CriteriTecnici!$D1424,CHAR(34),"'")&amp;CHAR(34)&amp;", "&amp;CHAR(34)&amp;"kind"&amp;CHAR(34)&amp;": "&amp;CHAR(34)&amp;SUBSTITUTE(CriteriTecnici!$F1424,CHAR(34),"'")&amp;CHAR(34)&amp;", "&amp;CHAR(34)&amp;"value"&amp;CHAR(34)&amp;": "&amp;SUBSTITUTE(TRIM(ROUND(IFERROR(CriteriTecnici!$N1424*1,IFERROR(NUMBERVALUE(CriteriTecnici!$N1424,".",","),IFERROR(NUMBERVALUE(CriteriTecnici!$N1424,",","."),0))),4)&amp;""),",",".")&amp;", "&amp;CHAR(34)&amp;"numerator"&amp;CHAR(34)&amp;": "&amp;SUBSTITUTE(TRIM(ROUND(IFERROR(CriteriTecnici!$K1424*1,IFERROR(NUMBERVALUE(CriteriTecnici!$K1424,".",","),IFERROR(NUMBERVALUE(CriteriTecnici!$K1424,",","."),0))),4)&amp;""),",",".")&amp;", "&amp;CHAR(34)&amp;"denominator"&amp;CHAR(34)&amp;": "&amp;SUBSTITUTE(TRIM(ROUND(IFERROR(CriteriTecnici!$L1424*1,IFERROR(NUMBERVALUE(CriteriTecnici!$L1424,".",","),IFERROR(NUMBERVALUE(CriteriTecnici!$L1424,",","."),0))),4)&amp;""),",",".")&amp;", "&amp;CHAR(34)&amp;"flag"&amp;CHAR(34)&amp;": "&amp;SUBSTITUTE(TRIM(ROUND(IFERROR(CriteriTecnici!$M1424*1,IFERROR(NUMBERVALUE(CriteriTecnici!$M1424,".",","),IFERROR(NUMBERVALUE(CriteriTecnici!$M1424,",","."),0))),4)&amp;""),",",".")&amp;", "&amp;CHAR(34)&amp;"rawScore"&amp;CHAR(34)&amp;": "&amp;SUBSTITUTE(TRIM(ROUND(IFERROR(CriteriTecnici!$O1424*1,IFERROR(NUMBERVALUE(CriteriTecnici!$O1424,".",","),IFERROR(NUMBERVALUE(CriteriTecnici!$O1424,",","."),0))),4)&amp;""),",",".")&amp;CHAR(125)&amp;IF(TRUE,",",""))</f>
        <v/>
      </c>
    </row>
    <row r="1645">
      <c r="A1645" s="38">
        <f>IF(CriteriTecnici!$A1425="","","    "&amp;CHAR(123)&amp;CHAR(34)&amp;"bidderId"&amp;CHAR(34)&amp;": "&amp;CHAR(34)&amp;SUBSTITUTE(CriteriTecnici!$A1425,CHAR(34),"'")&amp;CHAR(34)&amp;", "&amp;CHAR(34)&amp;"lotId"&amp;CHAR(34)&amp;": "&amp;CHAR(34)&amp;SUBSTITUTE(CriteriTecnici!$C1425,CHAR(34),"'")&amp;CHAR(34)&amp;", "&amp;CHAR(34)&amp;"criterionId"&amp;CHAR(34)&amp;": "&amp;CHAR(34)&amp;SUBSTITUTE(CriteriTecnici!$D1425,CHAR(34),"'")&amp;CHAR(34)&amp;", "&amp;CHAR(34)&amp;"kind"&amp;CHAR(34)&amp;": "&amp;CHAR(34)&amp;SUBSTITUTE(CriteriTecnici!$F1425,CHAR(34),"'")&amp;CHAR(34)&amp;", "&amp;CHAR(34)&amp;"value"&amp;CHAR(34)&amp;": "&amp;SUBSTITUTE(TRIM(ROUND(IFERROR(CriteriTecnici!$N1425*1,IFERROR(NUMBERVALUE(CriteriTecnici!$N1425,".",","),IFERROR(NUMBERVALUE(CriteriTecnici!$N1425,",","."),0))),4)&amp;""),",",".")&amp;", "&amp;CHAR(34)&amp;"numerator"&amp;CHAR(34)&amp;": "&amp;SUBSTITUTE(TRIM(ROUND(IFERROR(CriteriTecnici!$K1425*1,IFERROR(NUMBERVALUE(CriteriTecnici!$K1425,".",","),IFERROR(NUMBERVALUE(CriteriTecnici!$K1425,",","."),0))),4)&amp;""),",",".")&amp;", "&amp;CHAR(34)&amp;"denominator"&amp;CHAR(34)&amp;": "&amp;SUBSTITUTE(TRIM(ROUND(IFERROR(CriteriTecnici!$L1425*1,IFERROR(NUMBERVALUE(CriteriTecnici!$L1425,".",","),IFERROR(NUMBERVALUE(CriteriTecnici!$L1425,",","."),0))),4)&amp;""),",",".")&amp;", "&amp;CHAR(34)&amp;"flag"&amp;CHAR(34)&amp;": "&amp;SUBSTITUTE(TRIM(ROUND(IFERROR(CriteriTecnici!$M1425*1,IFERROR(NUMBERVALUE(CriteriTecnici!$M1425,".",","),IFERROR(NUMBERVALUE(CriteriTecnici!$M1425,",","."),0))),4)&amp;""),",",".")&amp;", "&amp;CHAR(34)&amp;"rawScore"&amp;CHAR(34)&amp;": "&amp;SUBSTITUTE(TRIM(ROUND(IFERROR(CriteriTecnici!$O1425*1,IFERROR(NUMBERVALUE(CriteriTecnici!$O1425,".",","),IFERROR(NUMBERVALUE(CriteriTecnici!$O1425,",","."),0))),4)&amp;""),",",".")&amp;CHAR(125)&amp;IF(TRUE,",",""))</f>
        <v/>
      </c>
    </row>
    <row r="1646">
      <c r="A1646" s="38">
        <f>IF(CriteriTecnici!$A1426="","","    "&amp;CHAR(123)&amp;CHAR(34)&amp;"bidderId"&amp;CHAR(34)&amp;": "&amp;CHAR(34)&amp;SUBSTITUTE(CriteriTecnici!$A1426,CHAR(34),"'")&amp;CHAR(34)&amp;", "&amp;CHAR(34)&amp;"lotId"&amp;CHAR(34)&amp;": "&amp;CHAR(34)&amp;SUBSTITUTE(CriteriTecnici!$C1426,CHAR(34),"'")&amp;CHAR(34)&amp;", "&amp;CHAR(34)&amp;"criterionId"&amp;CHAR(34)&amp;": "&amp;CHAR(34)&amp;SUBSTITUTE(CriteriTecnici!$D1426,CHAR(34),"'")&amp;CHAR(34)&amp;", "&amp;CHAR(34)&amp;"kind"&amp;CHAR(34)&amp;": "&amp;CHAR(34)&amp;SUBSTITUTE(CriteriTecnici!$F1426,CHAR(34),"'")&amp;CHAR(34)&amp;", "&amp;CHAR(34)&amp;"value"&amp;CHAR(34)&amp;": "&amp;SUBSTITUTE(TRIM(ROUND(IFERROR(CriteriTecnici!$N1426*1,IFERROR(NUMBERVALUE(CriteriTecnici!$N1426,".",","),IFERROR(NUMBERVALUE(CriteriTecnici!$N1426,",","."),0))),4)&amp;""),",",".")&amp;", "&amp;CHAR(34)&amp;"numerator"&amp;CHAR(34)&amp;": "&amp;SUBSTITUTE(TRIM(ROUND(IFERROR(CriteriTecnici!$K1426*1,IFERROR(NUMBERVALUE(CriteriTecnici!$K1426,".",","),IFERROR(NUMBERVALUE(CriteriTecnici!$K1426,",","."),0))),4)&amp;""),",",".")&amp;", "&amp;CHAR(34)&amp;"denominator"&amp;CHAR(34)&amp;": "&amp;SUBSTITUTE(TRIM(ROUND(IFERROR(CriteriTecnici!$L1426*1,IFERROR(NUMBERVALUE(CriteriTecnici!$L1426,".",","),IFERROR(NUMBERVALUE(CriteriTecnici!$L1426,",","."),0))),4)&amp;""),",",".")&amp;", "&amp;CHAR(34)&amp;"flag"&amp;CHAR(34)&amp;": "&amp;SUBSTITUTE(TRIM(ROUND(IFERROR(CriteriTecnici!$M1426*1,IFERROR(NUMBERVALUE(CriteriTecnici!$M1426,".",","),IFERROR(NUMBERVALUE(CriteriTecnici!$M1426,",","."),0))),4)&amp;""),",",".")&amp;", "&amp;CHAR(34)&amp;"rawScore"&amp;CHAR(34)&amp;": "&amp;SUBSTITUTE(TRIM(ROUND(IFERROR(CriteriTecnici!$O1426*1,IFERROR(NUMBERVALUE(CriteriTecnici!$O1426,".",","),IFERROR(NUMBERVALUE(CriteriTecnici!$O1426,",","."),0))),4)&amp;""),",",".")&amp;CHAR(125)&amp;IF(TRUE,",",""))</f>
        <v/>
      </c>
    </row>
    <row r="1647">
      <c r="A1647" s="38">
        <f>IF(CriteriTecnici!$A1427="","","    "&amp;CHAR(123)&amp;CHAR(34)&amp;"bidderId"&amp;CHAR(34)&amp;": "&amp;CHAR(34)&amp;SUBSTITUTE(CriteriTecnici!$A1427,CHAR(34),"'")&amp;CHAR(34)&amp;", "&amp;CHAR(34)&amp;"lotId"&amp;CHAR(34)&amp;": "&amp;CHAR(34)&amp;SUBSTITUTE(CriteriTecnici!$C1427,CHAR(34),"'")&amp;CHAR(34)&amp;", "&amp;CHAR(34)&amp;"criterionId"&amp;CHAR(34)&amp;": "&amp;CHAR(34)&amp;SUBSTITUTE(CriteriTecnici!$D1427,CHAR(34),"'")&amp;CHAR(34)&amp;", "&amp;CHAR(34)&amp;"kind"&amp;CHAR(34)&amp;": "&amp;CHAR(34)&amp;SUBSTITUTE(CriteriTecnici!$F1427,CHAR(34),"'")&amp;CHAR(34)&amp;", "&amp;CHAR(34)&amp;"value"&amp;CHAR(34)&amp;": "&amp;SUBSTITUTE(TRIM(ROUND(IFERROR(CriteriTecnici!$N1427*1,IFERROR(NUMBERVALUE(CriteriTecnici!$N1427,".",","),IFERROR(NUMBERVALUE(CriteriTecnici!$N1427,",","."),0))),4)&amp;""),",",".")&amp;", "&amp;CHAR(34)&amp;"numerator"&amp;CHAR(34)&amp;": "&amp;SUBSTITUTE(TRIM(ROUND(IFERROR(CriteriTecnici!$K1427*1,IFERROR(NUMBERVALUE(CriteriTecnici!$K1427,".",","),IFERROR(NUMBERVALUE(CriteriTecnici!$K1427,",","."),0))),4)&amp;""),",",".")&amp;", "&amp;CHAR(34)&amp;"denominator"&amp;CHAR(34)&amp;": "&amp;SUBSTITUTE(TRIM(ROUND(IFERROR(CriteriTecnici!$L1427*1,IFERROR(NUMBERVALUE(CriteriTecnici!$L1427,".",","),IFERROR(NUMBERVALUE(CriteriTecnici!$L1427,",","."),0))),4)&amp;""),",",".")&amp;", "&amp;CHAR(34)&amp;"flag"&amp;CHAR(34)&amp;": "&amp;SUBSTITUTE(TRIM(ROUND(IFERROR(CriteriTecnici!$M1427*1,IFERROR(NUMBERVALUE(CriteriTecnici!$M1427,".",","),IFERROR(NUMBERVALUE(CriteriTecnici!$M1427,",","."),0))),4)&amp;""),",",".")&amp;", "&amp;CHAR(34)&amp;"rawScore"&amp;CHAR(34)&amp;": "&amp;SUBSTITUTE(TRIM(ROUND(IFERROR(CriteriTecnici!$O1427*1,IFERROR(NUMBERVALUE(CriteriTecnici!$O1427,".",","),IFERROR(NUMBERVALUE(CriteriTecnici!$O1427,",","."),0))),4)&amp;""),",",".")&amp;CHAR(125)&amp;IF(TRUE,",",""))</f>
        <v/>
      </c>
    </row>
    <row r="1648">
      <c r="A1648" s="38">
        <f>IF(CriteriTecnici!$A1428="","","    "&amp;CHAR(123)&amp;CHAR(34)&amp;"bidderId"&amp;CHAR(34)&amp;": "&amp;CHAR(34)&amp;SUBSTITUTE(CriteriTecnici!$A1428,CHAR(34),"'")&amp;CHAR(34)&amp;", "&amp;CHAR(34)&amp;"lotId"&amp;CHAR(34)&amp;": "&amp;CHAR(34)&amp;SUBSTITUTE(CriteriTecnici!$C1428,CHAR(34),"'")&amp;CHAR(34)&amp;", "&amp;CHAR(34)&amp;"criterionId"&amp;CHAR(34)&amp;": "&amp;CHAR(34)&amp;SUBSTITUTE(CriteriTecnici!$D1428,CHAR(34),"'")&amp;CHAR(34)&amp;", "&amp;CHAR(34)&amp;"kind"&amp;CHAR(34)&amp;": "&amp;CHAR(34)&amp;SUBSTITUTE(CriteriTecnici!$F1428,CHAR(34),"'")&amp;CHAR(34)&amp;", "&amp;CHAR(34)&amp;"value"&amp;CHAR(34)&amp;": "&amp;SUBSTITUTE(TRIM(ROUND(IFERROR(CriteriTecnici!$N1428*1,IFERROR(NUMBERVALUE(CriteriTecnici!$N1428,".",","),IFERROR(NUMBERVALUE(CriteriTecnici!$N1428,",","."),0))),4)&amp;""),",",".")&amp;", "&amp;CHAR(34)&amp;"numerator"&amp;CHAR(34)&amp;": "&amp;SUBSTITUTE(TRIM(ROUND(IFERROR(CriteriTecnici!$K1428*1,IFERROR(NUMBERVALUE(CriteriTecnici!$K1428,".",","),IFERROR(NUMBERVALUE(CriteriTecnici!$K1428,",","."),0))),4)&amp;""),",",".")&amp;", "&amp;CHAR(34)&amp;"denominator"&amp;CHAR(34)&amp;": "&amp;SUBSTITUTE(TRIM(ROUND(IFERROR(CriteriTecnici!$L1428*1,IFERROR(NUMBERVALUE(CriteriTecnici!$L1428,".",","),IFERROR(NUMBERVALUE(CriteriTecnici!$L1428,",","."),0))),4)&amp;""),",",".")&amp;", "&amp;CHAR(34)&amp;"flag"&amp;CHAR(34)&amp;": "&amp;SUBSTITUTE(TRIM(ROUND(IFERROR(CriteriTecnici!$M1428*1,IFERROR(NUMBERVALUE(CriteriTecnici!$M1428,".",","),IFERROR(NUMBERVALUE(CriteriTecnici!$M1428,",","."),0))),4)&amp;""),",",".")&amp;", "&amp;CHAR(34)&amp;"rawScore"&amp;CHAR(34)&amp;": "&amp;SUBSTITUTE(TRIM(ROUND(IFERROR(CriteriTecnici!$O1428*1,IFERROR(NUMBERVALUE(CriteriTecnici!$O1428,".",","),IFERROR(NUMBERVALUE(CriteriTecnici!$O1428,",","."),0))),4)&amp;""),",",".")&amp;CHAR(125)&amp;IF(TRUE,",",""))</f>
        <v/>
      </c>
    </row>
    <row r="1649">
      <c r="A1649" s="38">
        <f>IF(CriteriTecnici!$A1429="","","    "&amp;CHAR(123)&amp;CHAR(34)&amp;"bidderId"&amp;CHAR(34)&amp;": "&amp;CHAR(34)&amp;SUBSTITUTE(CriteriTecnici!$A1429,CHAR(34),"'")&amp;CHAR(34)&amp;", "&amp;CHAR(34)&amp;"lotId"&amp;CHAR(34)&amp;": "&amp;CHAR(34)&amp;SUBSTITUTE(CriteriTecnici!$C1429,CHAR(34),"'")&amp;CHAR(34)&amp;", "&amp;CHAR(34)&amp;"criterionId"&amp;CHAR(34)&amp;": "&amp;CHAR(34)&amp;SUBSTITUTE(CriteriTecnici!$D1429,CHAR(34),"'")&amp;CHAR(34)&amp;", "&amp;CHAR(34)&amp;"kind"&amp;CHAR(34)&amp;": "&amp;CHAR(34)&amp;SUBSTITUTE(CriteriTecnici!$F1429,CHAR(34),"'")&amp;CHAR(34)&amp;", "&amp;CHAR(34)&amp;"value"&amp;CHAR(34)&amp;": "&amp;SUBSTITUTE(TRIM(ROUND(IFERROR(CriteriTecnici!$N1429*1,IFERROR(NUMBERVALUE(CriteriTecnici!$N1429,".",","),IFERROR(NUMBERVALUE(CriteriTecnici!$N1429,",","."),0))),4)&amp;""),",",".")&amp;", "&amp;CHAR(34)&amp;"numerator"&amp;CHAR(34)&amp;": "&amp;SUBSTITUTE(TRIM(ROUND(IFERROR(CriteriTecnici!$K1429*1,IFERROR(NUMBERVALUE(CriteriTecnici!$K1429,".",","),IFERROR(NUMBERVALUE(CriteriTecnici!$K1429,",","."),0))),4)&amp;""),",",".")&amp;", "&amp;CHAR(34)&amp;"denominator"&amp;CHAR(34)&amp;": "&amp;SUBSTITUTE(TRIM(ROUND(IFERROR(CriteriTecnici!$L1429*1,IFERROR(NUMBERVALUE(CriteriTecnici!$L1429,".",","),IFERROR(NUMBERVALUE(CriteriTecnici!$L1429,",","."),0))),4)&amp;""),",",".")&amp;", "&amp;CHAR(34)&amp;"flag"&amp;CHAR(34)&amp;": "&amp;SUBSTITUTE(TRIM(ROUND(IFERROR(CriteriTecnici!$M1429*1,IFERROR(NUMBERVALUE(CriteriTecnici!$M1429,".",","),IFERROR(NUMBERVALUE(CriteriTecnici!$M1429,",","."),0))),4)&amp;""),",",".")&amp;", "&amp;CHAR(34)&amp;"rawScore"&amp;CHAR(34)&amp;": "&amp;SUBSTITUTE(TRIM(ROUND(IFERROR(CriteriTecnici!$O1429*1,IFERROR(NUMBERVALUE(CriteriTecnici!$O1429,".",","),IFERROR(NUMBERVALUE(CriteriTecnici!$O1429,",","."),0))),4)&amp;""),",",".")&amp;CHAR(125)&amp;IF(TRUE,",",""))</f>
        <v/>
      </c>
    </row>
    <row r="1650">
      <c r="A1650" s="38">
        <f>IF(CriteriTecnici!$A1430="","","    "&amp;CHAR(123)&amp;CHAR(34)&amp;"bidderId"&amp;CHAR(34)&amp;": "&amp;CHAR(34)&amp;SUBSTITUTE(CriteriTecnici!$A1430,CHAR(34),"'")&amp;CHAR(34)&amp;", "&amp;CHAR(34)&amp;"lotId"&amp;CHAR(34)&amp;": "&amp;CHAR(34)&amp;SUBSTITUTE(CriteriTecnici!$C1430,CHAR(34),"'")&amp;CHAR(34)&amp;", "&amp;CHAR(34)&amp;"criterionId"&amp;CHAR(34)&amp;": "&amp;CHAR(34)&amp;SUBSTITUTE(CriteriTecnici!$D1430,CHAR(34),"'")&amp;CHAR(34)&amp;", "&amp;CHAR(34)&amp;"kind"&amp;CHAR(34)&amp;": "&amp;CHAR(34)&amp;SUBSTITUTE(CriteriTecnici!$F1430,CHAR(34),"'")&amp;CHAR(34)&amp;", "&amp;CHAR(34)&amp;"value"&amp;CHAR(34)&amp;": "&amp;SUBSTITUTE(TRIM(ROUND(IFERROR(CriteriTecnici!$N1430*1,IFERROR(NUMBERVALUE(CriteriTecnici!$N1430,".",","),IFERROR(NUMBERVALUE(CriteriTecnici!$N1430,",","."),0))),4)&amp;""),",",".")&amp;", "&amp;CHAR(34)&amp;"numerator"&amp;CHAR(34)&amp;": "&amp;SUBSTITUTE(TRIM(ROUND(IFERROR(CriteriTecnici!$K1430*1,IFERROR(NUMBERVALUE(CriteriTecnici!$K1430,".",","),IFERROR(NUMBERVALUE(CriteriTecnici!$K1430,",","."),0))),4)&amp;""),",",".")&amp;", "&amp;CHAR(34)&amp;"denominator"&amp;CHAR(34)&amp;": "&amp;SUBSTITUTE(TRIM(ROUND(IFERROR(CriteriTecnici!$L1430*1,IFERROR(NUMBERVALUE(CriteriTecnici!$L1430,".",","),IFERROR(NUMBERVALUE(CriteriTecnici!$L1430,",","."),0))),4)&amp;""),",",".")&amp;", "&amp;CHAR(34)&amp;"flag"&amp;CHAR(34)&amp;": "&amp;SUBSTITUTE(TRIM(ROUND(IFERROR(CriteriTecnici!$M1430*1,IFERROR(NUMBERVALUE(CriteriTecnici!$M1430,".",","),IFERROR(NUMBERVALUE(CriteriTecnici!$M1430,",","."),0))),4)&amp;""),",",".")&amp;", "&amp;CHAR(34)&amp;"rawScore"&amp;CHAR(34)&amp;": "&amp;SUBSTITUTE(TRIM(ROUND(IFERROR(CriteriTecnici!$O1430*1,IFERROR(NUMBERVALUE(CriteriTecnici!$O1430,".",","),IFERROR(NUMBERVALUE(CriteriTecnici!$O1430,",","."),0))),4)&amp;""),",",".")&amp;CHAR(125)&amp;IF(COUNTA(Offerte!$A48:$A$200)&gt;0,",",""))</f>
        <v/>
      </c>
    </row>
    <row r="1651">
      <c r="A1651" s="38">
        <f>IF(CriteriTecnici!$A1431="","","    "&amp;CHAR(123)&amp;CHAR(34)&amp;"bidderId"&amp;CHAR(34)&amp;": "&amp;CHAR(34)&amp;SUBSTITUTE(CriteriTecnici!$A1431,CHAR(34),"'")&amp;CHAR(34)&amp;", "&amp;CHAR(34)&amp;"lotId"&amp;CHAR(34)&amp;": "&amp;CHAR(34)&amp;SUBSTITUTE(CriteriTecnici!$C1431,CHAR(34),"'")&amp;CHAR(34)&amp;", "&amp;CHAR(34)&amp;"criterionId"&amp;CHAR(34)&amp;": "&amp;CHAR(34)&amp;SUBSTITUTE(CriteriTecnici!$D1431,CHAR(34),"'")&amp;CHAR(34)&amp;", "&amp;CHAR(34)&amp;"kind"&amp;CHAR(34)&amp;": "&amp;CHAR(34)&amp;SUBSTITUTE(CriteriTecnici!$F1431,CHAR(34),"'")&amp;CHAR(34)&amp;", "&amp;CHAR(34)&amp;"value"&amp;CHAR(34)&amp;": "&amp;SUBSTITUTE(TRIM(ROUND(IFERROR(CriteriTecnici!$N1431*1,IFERROR(NUMBERVALUE(CriteriTecnici!$N1431,".",","),IFERROR(NUMBERVALUE(CriteriTecnici!$N1431,",","."),0))),4)&amp;""),",",".")&amp;", "&amp;CHAR(34)&amp;"numerator"&amp;CHAR(34)&amp;": "&amp;SUBSTITUTE(TRIM(ROUND(IFERROR(CriteriTecnici!$K1431*1,IFERROR(NUMBERVALUE(CriteriTecnici!$K1431,".",","),IFERROR(NUMBERVALUE(CriteriTecnici!$K1431,",","."),0))),4)&amp;""),",",".")&amp;", "&amp;CHAR(34)&amp;"denominator"&amp;CHAR(34)&amp;": "&amp;SUBSTITUTE(TRIM(ROUND(IFERROR(CriteriTecnici!$L1431*1,IFERROR(NUMBERVALUE(CriteriTecnici!$L1431,".",","),IFERROR(NUMBERVALUE(CriteriTecnici!$L1431,",","."),0))),4)&amp;""),",",".")&amp;", "&amp;CHAR(34)&amp;"flag"&amp;CHAR(34)&amp;": "&amp;SUBSTITUTE(TRIM(ROUND(IFERROR(CriteriTecnici!$M1431*1,IFERROR(NUMBERVALUE(CriteriTecnici!$M1431,".",","),IFERROR(NUMBERVALUE(CriteriTecnici!$M1431,",","."),0))),4)&amp;""),",",".")&amp;", "&amp;CHAR(34)&amp;"rawScore"&amp;CHAR(34)&amp;": "&amp;SUBSTITUTE(TRIM(ROUND(IFERROR(CriteriTecnici!$O1431*1,IFERROR(NUMBERVALUE(CriteriTecnici!$O1431,".",","),IFERROR(NUMBERVALUE(CriteriTecnici!$O1431,",","."),0))),4)&amp;""),",",".")&amp;CHAR(125)&amp;IF(TRUE,",",""))</f>
        <v/>
      </c>
    </row>
    <row r="1652">
      <c r="A1652" s="38">
        <f>IF(CriteriTecnici!$A1432="","","    "&amp;CHAR(123)&amp;CHAR(34)&amp;"bidderId"&amp;CHAR(34)&amp;": "&amp;CHAR(34)&amp;SUBSTITUTE(CriteriTecnici!$A1432,CHAR(34),"'")&amp;CHAR(34)&amp;", "&amp;CHAR(34)&amp;"lotId"&amp;CHAR(34)&amp;": "&amp;CHAR(34)&amp;SUBSTITUTE(CriteriTecnici!$C1432,CHAR(34),"'")&amp;CHAR(34)&amp;", "&amp;CHAR(34)&amp;"criterionId"&amp;CHAR(34)&amp;": "&amp;CHAR(34)&amp;SUBSTITUTE(CriteriTecnici!$D1432,CHAR(34),"'")&amp;CHAR(34)&amp;", "&amp;CHAR(34)&amp;"kind"&amp;CHAR(34)&amp;": "&amp;CHAR(34)&amp;SUBSTITUTE(CriteriTecnici!$F1432,CHAR(34),"'")&amp;CHAR(34)&amp;", "&amp;CHAR(34)&amp;"value"&amp;CHAR(34)&amp;": "&amp;SUBSTITUTE(TRIM(ROUND(IFERROR(CriteriTecnici!$N1432*1,IFERROR(NUMBERVALUE(CriteriTecnici!$N1432,".",","),IFERROR(NUMBERVALUE(CriteriTecnici!$N1432,",","."),0))),4)&amp;""),",",".")&amp;", "&amp;CHAR(34)&amp;"numerator"&amp;CHAR(34)&amp;": "&amp;SUBSTITUTE(TRIM(ROUND(IFERROR(CriteriTecnici!$K1432*1,IFERROR(NUMBERVALUE(CriteriTecnici!$K1432,".",","),IFERROR(NUMBERVALUE(CriteriTecnici!$K1432,",","."),0))),4)&amp;""),",",".")&amp;", "&amp;CHAR(34)&amp;"denominator"&amp;CHAR(34)&amp;": "&amp;SUBSTITUTE(TRIM(ROUND(IFERROR(CriteriTecnici!$L1432*1,IFERROR(NUMBERVALUE(CriteriTecnici!$L1432,".",","),IFERROR(NUMBERVALUE(CriteriTecnici!$L1432,",","."),0))),4)&amp;""),",",".")&amp;", "&amp;CHAR(34)&amp;"flag"&amp;CHAR(34)&amp;": "&amp;SUBSTITUTE(TRIM(ROUND(IFERROR(CriteriTecnici!$M1432*1,IFERROR(NUMBERVALUE(CriteriTecnici!$M1432,".",","),IFERROR(NUMBERVALUE(CriteriTecnici!$M1432,",","."),0))),4)&amp;""),",",".")&amp;", "&amp;CHAR(34)&amp;"rawScore"&amp;CHAR(34)&amp;": "&amp;SUBSTITUTE(TRIM(ROUND(IFERROR(CriteriTecnici!$O1432*1,IFERROR(NUMBERVALUE(CriteriTecnici!$O1432,".",","),IFERROR(NUMBERVALUE(CriteriTecnici!$O1432,",","."),0))),4)&amp;""),",",".")&amp;CHAR(125)&amp;IF(TRUE,",",""))</f>
        <v/>
      </c>
    </row>
    <row r="1653">
      <c r="A1653" s="38">
        <f>IF(CriteriTecnici!$A1433="","","    "&amp;CHAR(123)&amp;CHAR(34)&amp;"bidderId"&amp;CHAR(34)&amp;": "&amp;CHAR(34)&amp;SUBSTITUTE(CriteriTecnici!$A1433,CHAR(34),"'")&amp;CHAR(34)&amp;", "&amp;CHAR(34)&amp;"lotId"&amp;CHAR(34)&amp;": "&amp;CHAR(34)&amp;SUBSTITUTE(CriteriTecnici!$C1433,CHAR(34),"'")&amp;CHAR(34)&amp;", "&amp;CHAR(34)&amp;"criterionId"&amp;CHAR(34)&amp;": "&amp;CHAR(34)&amp;SUBSTITUTE(CriteriTecnici!$D1433,CHAR(34),"'")&amp;CHAR(34)&amp;", "&amp;CHAR(34)&amp;"kind"&amp;CHAR(34)&amp;": "&amp;CHAR(34)&amp;SUBSTITUTE(CriteriTecnici!$F1433,CHAR(34),"'")&amp;CHAR(34)&amp;", "&amp;CHAR(34)&amp;"value"&amp;CHAR(34)&amp;": "&amp;SUBSTITUTE(TRIM(ROUND(IFERROR(CriteriTecnici!$N1433*1,IFERROR(NUMBERVALUE(CriteriTecnici!$N1433,".",","),IFERROR(NUMBERVALUE(CriteriTecnici!$N1433,",","."),0))),4)&amp;""),",",".")&amp;", "&amp;CHAR(34)&amp;"numerator"&amp;CHAR(34)&amp;": "&amp;SUBSTITUTE(TRIM(ROUND(IFERROR(CriteriTecnici!$K1433*1,IFERROR(NUMBERVALUE(CriteriTecnici!$K1433,".",","),IFERROR(NUMBERVALUE(CriteriTecnici!$K1433,",","."),0))),4)&amp;""),",",".")&amp;", "&amp;CHAR(34)&amp;"denominator"&amp;CHAR(34)&amp;": "&amp;SUBSTITUTE(TRIM(ROUND(IFERROR(CriteriTecnici!$L1433*1,IFERROR(NUMBERVALUE(CriteriTecnici!$L1433,".",","),IFERROR(NUMBERVALUE(CriteriTecnici!$L1433,",","."),0))),4)&amp;""),",",".")&amp;", "&amp;CHAR(34)&amp;"flag"&amp;CHAR(34)&amp;": "&amp;SUBSTITUTE(TRIM(ROUND(IFERROR(CriteriTecnici!$M1433*1,IFERROR(NUMBERVALUE(CriteriTecnici!$M1433,".",","),IFERROR(NUMBERVALUE(CriteriTecnici!$M1433,",","."),0))),4)&amp;""),",",".")&amp;", "&amp;CHAR(34)&amp;"rawScore"&amp;CHAR(34)&amp;": "&amp;SUBSTITUTE(TRIM(ROUND(IFERROR(CriteriTecnici!$O1433*1,IFERROR(NUMBERVALUE(CriteriTecnici!$O1433,".",","),IFERROR(NUMBERVALUE(CriteriTecnici!$O1433,",","."),0))),4)&amp;""),",",".")&amp;CHAR(125)&amp;IF(TRUE,",",""))</f>
        <v/>
      </c>
    </row>
    <row r="1654">
      <c r="A1654" s="38">
        <f>IF(CriteriTecnici!$A1434="","","    "&amp;CHAR(123)&amp;CHAR(34)&amp;"bidderId"&amp;CHAR(34)&amp;": "&amp;CHAR(34)&amp;SUBSTITUTE(CriteriTecnici!$A1434,CHAR(34),"'")&amp;CHAR(34)&amp;", "&amp;CHAR(34)&amp;"lotId"&amp;CHAR(34)&amp;": "&amp;CHAR(34)&amp;SUBSTITUTE(CriteriTecnici!$C1434,CHAR(34),"'")&amp;CHAR(34)&amp;", "&amp;CHAR(34)&amp;"criterionId"&amp;CHAR(34)&amp;": "&amp;CHAR(34)&amp;SUBSTITUTE(CriteriTecnici!$D1434,CHAR(34),"'")&amp;CHAR(34)&amp;", "&amp;CHAR(34)&amp;"kind"&amp;CHAR(34)&amp;": "&amp;CHAR(34)&amp;SUBSTITUTE(CriteriTecnici!$F1434,CHAR(34),"'")&amp;CHAR(34)&amp;", "&amp;CHAR(34)&amp;"value"&amp;CHAR(34)&amp;": "&amp;SUBSTITUTE(TRIM(ROUND(IFERROR(CriteriTecnici!$N1434*1,IFERROR(NUMBERVALUE(CriteriTecnici!$N1434,".",","),IFERROR(NUMBERVALUE(CriteriTecnici!$N1434,",","."),0))),4)&amp;""),",",".")&amp;", "&amp;CHAR(34)&amp;"numerator"&amp;CHAR(34)&amp;": "&amp;SUBSTITUTE(TRIM(ROUND(IFERROR(CriteriTecnici!$K1434*1,IFERROR(NUMBERVALUE(CriteriTecnici!$K1434,".",","),IFERROR(NUMBERVALUE(CriteriTecnici!$K1434,",","."),0))),4)&amp;""),",",".")&amp;", "&amp;CHAR(34)&amp;"denominator"&amp;CHAR(34)&amp;": "&amp;SUBSTITUTE(TRIM(ROUND(IFERROR(CriteriTecnici!$L1434*1,IFERROR(NUMBERVALUE(CriteriTecnici!$L1434,".",","),IFERROR(NUMBERVALUE(CriteriTecnici!$L1434,",","."),0))),4)&amp;""),",",".")&amp;", "&amp;CHAR(34)&amp;"flag"&amp;CHAR(34)&amp;": "&amp;SUBSTITUTE(TRIM(ROUND(IFERROR(CriteriTecnici!$M1434*1,IFERROR(NUMBERVALUE(CriteriTecnici!$M1434,".",","),IFERROR(NUMBERVALUE(CriteriTecnici!$M1434,",","."),0))),4)&amp;""),",",".")&amp;", "&amp;CHAR(34)&amp;"rawScore"&amp;CHAR(34)&amp;": "&amp;SUBSTITUTE(TRIM(ROUND(IFERROR(CriteriTecnici!$O1434*1,IFERROR(NUMBERVALUE(CriteriTecnici!$O1434,".",","),IFERROR(NUMBERVALUE(CriteriTecnici!$O1434,",","."),0))),4)&amp;""),",",".")&amp;CHAR(125)&amp;IF(TRUE,",",""))</f>
        <v/>
      </c>
    </row>
    <row r="1655">
      <c r="A1655" s="38">
        <f>IF(CriteriTecnici!$A1435="","","    "&amp;CHAR(123)&amp;CHAR(34)&amp;"bidderId"&amp;CHAR(34)&amp;": "&amp;CHAR(34)&amp;SUBSTITUTE(CriteriTecnici!$A1435,CHAR(34),"'")&amp;CHAR(34)&amp;", "&amp;CHAR(34)&amp;"lotId"&amp;CHAR(34)&amp;": "&amp;CHAR(34)&amp;SUBSTITUTE(CriteriTecnici!$C1435,CHAR(34),"'")&amp;CHAR(34)&amp;", "&amp;CHAR(34)&amp;"criterionId"&amp;CHAR(34)&amp;": "&amp;CHAR(34)&amp;SUBSTITUTE(CriteriTecnici!$D1435,CHAR(34),"'")&amp;CHAR(34)&amp;", "&amp;CHAR(34)&amp;"kind"&amp;CHAR(34)&amp;": "&amp;CHAR(34)&amp;SUBSTITUTE(CriteriTecnici!$F1435,CHAR(34),"'")&amp;CHAR(34)&amp;", "&amp;CHAR(34)&amp;"value"&amp;CHAR(34)&amp;": "&amp;SUBSTITUTE(TRIM(ROUND(IFERROR(CriteriTecnici!$N1435*1,IFERROR(NUMBERVALUE(CriteriTecnici!$N1435,".",","),IFERROR(NUMBERVALUE(CriteriTecnici!$N1435,",","."),0))),4)&amp;""),",",".")&amp;", "&amp;CHAR(34)&amp;"numerator"&amp;CHAR(34)&amp;": "&amp;SUBSTITUTE(TRIM(ROUND(IFERROR(CriteriTecnici!$K1435*1,IFERROR(NUMBERVALUE(CriteriTecnici!$K1435,".",","),IFERROR(NUMBERVALUE(CriteriTecnici!$K1435,",","."),0))),4)&amp;""),",",".")&amp;", "&amp;CHAR(34)&amp;"denominator"&amp;CHAR(34)&amp;": "&amp;SUBSTITUTE(TRIM(ROUND(IFERROR(CriteriTecnici!$L1435*1,IFERROR(NUMBERVALUE(CriteriTecnici!$L1435,".",","),IFERROR(NUMBERVALUE(CriteriTecnici!$L1435,",","."),0))),4)&amp;""),",",".")&amp;", "&amp;CHAR(34)&amp;"flag"&amp;CHAR(34)&amp;": "&amp;SUBSTITUTE(TRIM(ROUND(IFERROR(CriteriTecnici!$M1435*1,IFERROR(NUMBERVALUE(CriteriTecnici!$M1435,".",","),IFERROR(NUMBERVALUE(CriteriTecnici!$M1435,",","."),0))),4)&amp;""),",",".")&amp;", "&amp;CHAR(34)&amp;"rawScore"&amp;CHAR(34)&amp;": "&amp;SUBSTITUTE(TRIM(ROUND(IFERROR(CriteriTecnici!$O1435*1,IFERROR(NUMBERVALUE(CriteriTecnici!$O1435,".",","),IFERROR(NUMBERVALUE(CriteriTecnici!$O1435,",","."),0))),4)&amp;""),",",".")&amp;CHAR(125)&amp;IF(TRUE,",",""))</f>
        <v/>
      </c>
    </row>
    <row r="1656">
      <c r="A1656" s="38">
        <f>IF(CriteriTecnici!$A1436="","","    "&amp;CHAR(123)&amp;CHAR(34)&amp;"bidderId"&amp;CHAR(34)&amp;": "&amp;CHAR(34)&amp;SUBSTITUTE(CriteriTecnici!$A1436,CHAR(34),"'")&amp;CHAR(34)&amp;", "&amp;CHAR(34)&amp;"lotId"&amp;CHAR(34)&amp;": "&amp;CHAR(34)&amp;SUBSTITUTE(CriteriTecnici!$C1436,CHAR(34),"'")&amp;CHAR(34)&amp;", "&amp;CHAR(34)&amp;"criterionId"&amp;CHAR(34)&amp;": "&amp;CHAR(34)&amp;SUBSTITUTE(CriteriTecnici!$D1436,CHAR(34),"'")&amp;CHAR(34)&amp;", "&amp;CHAR(34)&amp;"kind"&amp;CHAR(34)&amp;": "&amp;CHAR(34)&amp;SUBSTITUTE(CriteriTecnici!$F1436,CHAR(34),"'")&amp;CHAR(34)&amp;", "&amp;CHAR(34)&amp;"value"&amp;CHAR(34)&amp;": "&amp;SUBSTITUTE(TRIM(ROUND(IFERROR(CriteriTecnici!$N1436*1,IFERROR(NUMBERVALUE(CriteriTecnici!$N1436,".",","),IFERROR(NUMBERVALUE(CriteriTecnici!$N1436,",","."),0))),4)&amp;""),",",".")&amp;", "&amp;CHAR(34)&amp;"numerator"&amp;CHAR(34)&amp;": "&amp;SUBSTITUTE(TRIM(ROUND(IFERROR(CriteriTecnici!$K1436*1,IFERROR(NUMBERVALUE(CriteriTecnici!$K1436,".",","),IFERROR(NUMBERVALUE(CriteriTecnici!$K1436,",","."),0))),4)&amp;""),",",".")&amp;", "&amp;CHAR(34)&amp;"denominator"&amp;CHAR(34)&amp;": "&amp;SUBSTITUTE(TRIM(ROUND(IFERROR(CriteriTecnici!$L1436*1,IFERROR(NUMBERVALUE(CriteriTecnici!$L1436,".",","),IFERROR(NUMBERVALUE(CriteriTecnici!$L1436,",","."),0))),4)&amp;""),",",".")&amp;", "&amp;CHAR(34)&amp;"flag"&amp;CHAR(34)&amp;": "&amp;SUBSTITUTE(TRIM(ROUND(IFERROR(CriteriTecnici!$M1436*1,IFERROR(NUMBERVALUE(CriteriTecnici!$M1436,".",","),IFERROR(NUMBERVALUE(CriteriTecnici!$M1436,",","."),0))),4)&amp;""),",",".")&amp;", "&amp;CHAR(34)&amp;"rawScore"&amp;CHAR(34)&amp;": "&amp;SUBSTITUTE(TRIM(ROUND(IFERROR(CriteriTecnici!$O1436*1,IFERROR(NUMBERVALUE(CriteriTecnici!$O1436,".",","),IFERROR(NUMBERVALUE(CriteriTecnici!$O1436,",","."),0))),4)&amp;""),",",".")&amp;CHAR(125)&amp;IF(TRUE,",",""))</f>
        <v/>
      </c>
    </row>
    <row r="1657">
      <c r="A1657" s="38">
        <f>IF(CriteriTecnici!$A1437="","","    "&amp;CHAR(123)&amp;CHAR(34)&amp;"bidderId"&amp;CHAR(34)&amp;": "&amp;CHAR(34)&amp;SUBSTITUTE(CriteriTecnici!$A1437,CHAR(34),"'")&amp;CHAR(34)&amp;", "&amp;CHAR(34)&amp;"lotId"&amp;CHAR(34)&amp;": "&amp;CHAR(34)&amp;SUBSTITUTE(CriteriTecnici!$C1437,CHAR(34),"'")&amp;CHAR(34)&amp;", "&amp;CHAR(34)&amp;"criterionId"&amp;CHAR(34)&amp;": "&amp;CHAR(34)&amp;SUBSTITUTE(CriteriTecnici!$D1437,CHAR(34),"'")&amp;CHAR(34)&amp;", "&amp;CHAR(34)&amp;"kind"&amp;CHAR(34)&amp;": "&amp;CHAR(34)&amp;SUBSTITUTE(CriteriTecnici!$F1437,CHAR(34),"'")&amp;CHAR(34)&amp;", "&amp;CHAR(34)&amp;"value"&amp;CHAR(34)&amp;": "&amp;SUBSTITUTE(TRIM(ROUND(IFERROR(CriteriTecnici!$N1437*1,IFERROR(NUMBERVALUE(CriteriTecnici!$N1437,".",","),IFERROR(NUMBERVALUE(CriteriTecnici!$N1437,",","."),0))),4)&amp;""),",",".")&amp;", "&amp;CHAR(34)&amp;"numerator"&amp;CHAR(34)&amp;": "&amp;SUBSTITUTE(TRIM(ROUND(IFERROR(CriteriTecnici!$K1437*1,IFERROR(NUMBERVALUE(CriteriTecnici!$K1437,".",","),IFERROR(NUMBERVALUE(CriteriTecnici!$K1437,",","."),0))),4)&amp;""),",",".")&amp;", "&amp;CHAR(34)&amp;"denominator"&amp;CHAR(34)&amp;": "&amp;SUBSTITUTE(TRIM(ROUND(IFERROR(CriteriTecnici!$L1437*1,IFERROR(NUMBERVALUE(CriteriTecnici!$L1437,".",","),IFERROR(NUMBERVALUE(CriteriTecnici!$L1437,",","."),0))),4)&amp;""),",",".")&amp;", "&amp;CHAR(34)&amp;"flag"&amp;CHAR(34)&amp;": "&amp;SUBSTITUTE(TRIM(ROUND(IFERROR(CriteriTecnici!$M1437*1,IFERROR(NUMBERVALUE(CriteriTecnici!$M1437,".",","),IFERROR(NUMBERVALUE(CriteriTecnici!$M1437,",","."),0))),4)&amp;""),",",".")&amp;", "&amp;CHAR(34)&amp;"rawScore"&amp;CHAR(34)&amp;": "&amp;SUBSTITUTE(TRIM(ROUND(IFERROR(CriteriTecnici!$O1437*1,IFERROR(NUMBERVALUE(CriteriTecnici!$O1437,".",","),IFERROR(NUMBERVALUE(CriteriTecnici!$O1437,",","."),0))),4)&amp;""),",",".")&amp;CHAR(125)&amp;IF(TRUE,",",""))</f>
        <v/>
      </c>
    </row>
    <row r="1658">
      <c r="A1658" s="38">
        <f>IF(CriteriTecnici!$A1438="","","    "&amp;CHAR(123)&amp;CHAR(34)&amp;"bidderId"&amp;CHAR(34)&amp;": "&amp;CHAR(34)&amp;SUBSTITUTE(CriteriTecnici!$A1438,CHAR(34),"'")&amp;CHAR(34)&amp;", "&amp;CHAR(34)&amp;"lotId"&amp;CHAR(34)&amp;": "&amp;CHAR(34)&amp;SUBSTITUTE(CriteriTecnici!$C1438,CHAR(34),"'")&amp;CHAR(34)&amp;", "&amp;CHAR(34)&amp;"criterionId"&amp;CHAR(34)&amp;": "&amp;CHAR(34)&amp;SUBSTITUTE(CriteriTecnici!$D1438,CHAR(34),"'")&amp;CHAR(34)&amp;", "&amp;CHAR(34)&amp;"kind"&amp;CHAR(34)&amp;": "&amp;CHAR(34)&amp;SUBSTITUTE(CriteriTecnici!$F1438,CHAR(34),"'")&amp;CHAR(34)&amp;", "&amp;CHAR(34)&amp;"value"&amp;CHAR(34)&amp;": "&amp;SUBSTITUTE(TRIM(ROUND(IFERROR(CriteriTecnici!$N1438*1,IFERROR(NUMBERVALUE(CriteriTecnici!$N1438,".",","),IFERROR(NUMBERVALUE(CriteriTecnici!$N1438,",","."),0))),4)&amp;""),",",".")&amp;", "&amp;CHAR(34)&amp;"numerator"&amp;CHAR(34)&amp;": "&amp;SUBSTITUTE(TRIM(ROUND(IFERROR(CriteriTecnici!$K1438*1,IFERROR(NUMBERVALUE(CriteriTecnici!$K1438,".",","),IFERROR(NUMBERVALUE(CriteriTecnici!$K1438,",","."),0))),4)&amp;""),",",".")&amp;", "&amp;CHAR(34)&amp;"denominator"&amp;CHAR(34)&amp;": "&amp;SUBSTITUTE(TRIM(ROUND(IFERROR(CriteriTecnici!$L1438*1,IFERROR(NUMBERVALUE(CriteriTecnici!$L1438,".",","),IFERROR(NUMBERVALUE(CriteriTecnici!$L1438,",","."),0))),4)&amp;""),",",".")&amp;", "&amp;CHAR(34)&amp;"flag"&amp;CHAR(34)&amp;": "&amp;SUBSTITUTE(TRIM(ROUND(IFERROR(CriteriTecnici!$M1438*1,IFERROR(NUMBERVALUE(CriteriTecnici!$M1438,".",","),IFERROR(NUMBERVALUE(CriteriTecnici!$M1438,",","."),0))),4)&amp;""),",",".")&amp;", "&amp;CHAR(34)&amp;"rawScore"&amp;CHAR(34)&amp;": "&amp;SUBSTITUTE(TRIM(ROUND(IFERROR(CriteriTecnici!$O1438*1,IFERROR(NUMBERVALUE(CriteriTecnici!$O1438,".",","),IFERROR(NUMBERVALUE(CriteriTecnici!$O1438,",","."),0))),4)&amp;""),",",".")&amp;CHAR(125)&amp;IF(TRUE,",",""))</f>
        <v/>
      </c>
    </row>
    <row r="1659">
      <c r="A1659" s="38">
        <f>IF(CriteriTecnici!$A1439="","","    "&amp;CHAR(123)&amp;CHAR(34)&amp;"bidderId"&amp;CHAR(34)&amp;": "&amp;CHAR(34)&amp;SUBSTITUTE(CriteriTecnici!$A1439,CHAR(34),"'")&amp;CHAR(34)&amp;", "&amp;CHAR(34)&amp;"lotId"&amp;CHAR(34)&amp;": "&amp;CHAR(34)&amp;SUBSTITUTE(CriteriTecnici!$C1439,CHAR(34),"'")&amp;CHAR(34)&amp;", "&amp;CHAR(34)&amp;"criterionId"&amp;CHAR(34)&amp;": "&amp;CHAR(34)&amp;SUBSTITUTE(CriteriTecnici!$D1439,CHAR(34),"'")&amp;CHAR(34)&amp;", "&amp;CHAR(34)&amp;"kind"&amp;CHAR(34)&amp;": "&amp;CHAR(34)&amp;SUBSTITUTE(CriteriTecnici!$F1439,CHAR(34),"'")&amp;CHAR(34)&amp;", "&amp;CHAR(34)&amp;"value"&amp;CHAR(34)&amp;": "&amp;SUBSTITUTE(TRIM(ROUND(IFERROR(CriteriTecnici!$N1439*1,IFERROR(NUMBERVALUE(CriteriTecnici!$N1439,".",","),IFERROR(NUMBERVALUE(CriteriTecnici!$N1439,",","."),0))),4)&amp;""),",",".")&amp;", "&amp;CHAR(34)&amp;"numerator"&amp;CHAR(34)&amp;": "&amp;SUBSTITUTE(TRIM(ROUND(IFERROR(CriteriTecnici!$K1439*1,IFERROR(NUMBERVALUE(CriteriTecnici!$K1439,".",","),IFERROR(NUMBERVALUE(CriteriTecnici!$K1439,",","."),0))),4)&amp;""),",",".")&amp;", "&amp;CHAR(34)&amp;"denominator"&amp;CHAR(34)&amp;": "&amp;SUBSTITUTE(TRIM(ROUND(IFERROR(CriteriTecnici!$L1439*1,IFERROR(NUMBERVALUE(CriteriTecnici!$L1439,".",","),IFERROR(NUMBERVALUE(CriteriTecnici!$L1439,",","."),0))),4)&amp;""),",",".")&amp;", "&amp;CHAR(34)&amp;"flag"&amp;CHAR(34)&amp;": "&amp;SUBSTITUTE(TRIM(ROUND(IFERROR(CriteriTecnici!$M1439*1,IFERROR(NUMBERVALUE(CriteriTecnici!$M1439,".",","),IFERROR(NUMBERVALUE(CriteriTecnici!$M1439,",","."),0))),4)&amp;""),",",".")&amp;", "&amp;CHAR(34)&amp;"rawScore"&amp;CHAR(34)&amp;": "&amp;SUBSTITUTE(TRIM(ROUND(IFERROR(CriteriTecnici!$O1439*1,IFERROR(NUMBERVALUE(CriteriTecnici!$O1439,".",","),IFERROR(NUMBERVALUE(CriteriTecnici!$O1439,",","."),0))),4)&amp;""),",",".")&amp;CHAR(125)&amp;IF(TRUE,",",""))</f>
        <v/>
      </c>
    </row>
    <row r="1660">
      <c r="A1660" s="38">
        <f>IF(CriteriTecnici!$A1440="","","    "&amp;CHAR(123)&amp;CHAR(34)&amp;"bidderId"&amp;CHAR(34)&amp;": "&amp;CHAR(34)&amp;SUBSTITUTE(CriteriTecnici!$A1440,CHAR(34),"'")&amp;CHAR(34)&amp;", "&amp;CHAR(34)&amp;"lotId"&amp;CHAR(34)&amp;": "&amp;CHAR(34)&amp;SUBSTITUTE(CriteriTecnici!$C1440,CHAR(34),"'")&amp;CHAR(34)&amp;", "&amp;CHAR(34)&amp;"criterionId"&amp;CHAR(34)&amp;": "&amp;CHAR(34)&amp;SUBSTITUTE(CriteriTecnici!$D1440,CHAR(34),"'")&amp;CHAR(34)&amp;", "&amp;CHAR(34)&amp;"kind"&amp;CHAR(34)&amp;": "&amp;CHAR(34)&amp;SUBSTITUTE(CriteriTecnici!$F1440,CHAR(34),"'")&amp;CHAR(34)&amp;", "&amp;CHAR(34)&amp;"value"&amp;CHAR(34)&amp;": "&amp;SUBSTITUTE(TRIM(ROUND(IFERROR(CriteriTecnici!$N1440*1,IFERROR(NUMBERVALUE(CriteriTecnici!$N1440,".",","),IFERROR(NUMBERVALUE(CriteriTecnici!$N1440,",","."),0))),4)&amp;""),",",".")&amp;", "&amp;CHAR(34)&amp;"numerator"&amp;CHAR(34)&amp;": "&amp;SUBSTITUTE(TRIM(ROUND(IFERROR(CriteriTecnici!$K1440*1,IFERROR(NUMBERVALUE(CriteriTecnici!$K1440,".",","),IFERROR(NUMBERVALUE(CriteriTecnici!$K1440,",","."),0))),4)&amp;""),",",".")&amp;", "&amp;CHAR(34)&amp;"denominator"&amp;CHAR(34)&amp;": "&amp;SUBSTITUTE(TRIM(ROUND(IFERROR(CriteriTecnici!$L1440*1,IFERROR(NUMBERVALUE(CriteriTecnici!$L1440,".",","),IFERROR(NUMBERVALUE(CriteriTecnici!$L1440,",","."),0))),4)&amp;""),",",".")&amp;", "&amp;CHAR(34)&amp;"flag"&amp;CHAR(34)&amp;": "&amp;SUBSTITUTE(TRIM(ROUND(IFERROR(CriteriTecnici!$M1440*1,IFERROR(NUMBERVALUE(CriteriTecnici!$M1440,".",","),IFERROR(NUMBERVALUE(CriteriTecnici!$M1440,",","."),0))),4)&amp;""),",",".")&amp;", "&amp;CHAR(34)&amp;"rawScore"&amp;CHAR(34)&amp;": "&amp;SUBSTITUTE(TRIM(ROUND(IFERROR(CriteriTecnici!$O1440*1,IFERROR(NUMBERVALUE(CriteriTecnici!$O1440,".",","),IFERROR(NUMBERVALUE(CriteriTecnici!$O1440,",","."),0))),4)&amp;""),",",".")&amp;CHAR(125)&amp;IF(TRUE,",",""))</f>
        <v/>
      </c>
    </row>
    <row r="1661">
      <c r="A1661" s="38">
        <f>IF(CriteriTecnici!$A1441="","","    "&amp;CHAR(123)&amp;CHAR(34)&amp;"bidderId"&amp;CHAR(34)&amp;": "&amp;CHAR(34)&amp;SUBSTITUTE(CriteriTecnici!$A1441,CHAR(34),"'")&amp;CHAR(34)&amp;", "&amp;CHAR(34)&amp;"lotId"&amp;CHAR(34)&amp;": "&amp;CHAR(34)&amp;SUBSTITUTE(CriteriTecnici!$C1441,CHAR(34),"'")&amp;CHAR(34)&amp;", "&amp;CHAR(34)&amp;"criterionId"&amp;CHAR(34)&amp;": "&amp;CHAR(34)&amp;SUBSTITUTE(CriteriTecnici!$D1441,CHAR(34),"'")&amp;CHAR(34)&amp;", "&amp;CHAR(34)&amp;"kind"&amp;CHAR(34)&amp;": "&amp;CHAR(34)&amp;SUBSTITUTE(CriteriTecnici!$F1441,CHAR(34),"'")&amp;CHAR(34)&amp;", "&amp;CHAR(34)&amp;"value"&amp;CHAR(34)&amp;": "&amp;SUBSTITUTE(TRIM(ROUND(IFERROR(CriteriTecnici!$N1441*1,IFERROR(NUMBERVALUE(CriteriTecnici!$N1441,".",","),IFERROR(NUMBERVALUE(CriteriTecnici!$N1441,",","."),0))),4)&amp;""),",",".")&amp;", "&amp;CHAR(34)&amp;"numerator"&amp;CHAR(34)&amp;": "&amp;SUBSTITUTE(TRIM(ROUND(IFERROR(CriteriTecnici!$K1441*1,IFERROR(NUMBERVALUE(CriteriTecnici!$K1441,".",","),IFERROR(NUMBERVALUE(CriteriTecnici!$K1441,",","."),0))),4)&amp;""),",",".")&amp;", "&amp;CHAR(34)&amp;"denominator"&amp;CHAR(34)&amp;": "&amp;SUBSTITUTE(TRIM(ROUND(IFERROR(CriteriTecnici!$L1441*1,IFERROR(NUMBERVALUE(CriteriTecnici!$L1441,".",","),IFERROR(NUMBERVALUE(CriteriTecnici!$L1441,",","."),0))),4)&amp;""),",",".")&amp;", "&amp;CHAR(34)&amp;"flag"&amp;CHAR(34)&amp;": "&amp;SUBSTITUTE(TRIM(ROUND(IFERROR(CriteriTecnici!$M1441*1,IFERROR(NUMBERVALUE(CriteriTecnici!$M1441,".",","),IFERROR(NUMBERVALUE(CriteriTecnici!$M1441,",","."),0))),4)&amp;""),",",".")&amp;", "&amp;CHAR(34)&amp;"rawScore"&amp;CHAR(34)&amp;": "&amp;SUBSTITUTE(TRIM(ROUND(IFERROR(CriteriTecnici!$O1441*1,IFERROR(NUMBERVALUE(CriteriTecnici!$O1441,".",","),IFERROR(NUMBERVALUE(CriteriTecnici!$O1441,",","."),0))),4)&amp;""),",",".")&amp;CHAR(125)&amp;IF(TRUE,",",""))</f>
        <v/>
      </c>
    </row>
    <row r="1662">
      <c r="A1662" s="38">
        <f>IF(CriteriTecnici!$A1442="","","    "&amp;CHAR(123)&amp;CHAR(34)&amp;"bidderId"&amp;CHAR(34)&amp;": "&amp;CHAR(34)&amp;SUBSTITUTE(CriteriTecnici!$A1442,CHAR(34),"'")&amp;CHAR(34)&amp;", "&amp;CHAR(34)&amp;"lotId"&amp;CHAR(34)&amp;": "&amp;CHAR(34)&amp;SUBSTITUTE(CriteriTecnici!$C1442,CHAR(34),"'")&amp;CHAR(34)&amp;", "&amp;CHAR(34)&amp;"criterionId"&amp;CHAR(34)&amp;": "&amp;CHAR(34)&amp;SUBSTITUTE(CriteriTecnici!$D1442,CHAR(34),"'")&amp;CHAR(34)&amp;", "&amp;CHAR(34)&amp;"kind"&amp;CHAR(34)&amp;": "&amp;CHAR(34)&amp;SUBSTITUTE(CriteriTecnici!$F1442,CHAR(34),"'")&amp;CHAR(34)&amp;", "&amp;CHAR(34)&amp;"value"&amp;CHAR(34)&amp;": "&amp;SUBSTITUTE(TRIM(ROUND(IFERROR(CriteriTecnici!$N1442*1,IFERROR(NUMBERVALUE(CriteriTecnici!$N1442,".",","),IFERROR(NUMBERVALUE(CriteriTecnici!$N1442,",","."),0))),4)&amp;""),",",".")&amp;", "&amp;CHAR(34)&amp;"numerator"&amp;CHAR(34)&amp;": "&amp;SUBSTITUTE(TRIM(ROUND(IFERROR(CriteriTecnici!$K1442*1,IFERROR(NUMBERVALUE(CriteriTecnici!$K1442,".",","),IFERROR(NUMBERVALUE(CriteriTecnici!$K1442,",","."),0))),4)&amp;""),",",".")&amp;", "&amp;CHAR(34)&amp;"denominator"&amp;CHAR(34)&amp;": "&amp;SUBSTITUTE(TRIM(ROUND(IFERROR(CriteriTecnici!$L1442*1,IFERROR(NUMBERVALUE(CriteriTecnici!$L1442,".",","),IFERROR(NUMBERVALUE(CriteriTecnici!$L1442,",","."),0))),4)&amp;""),",",".")&amp;", "&amp;CHAR(34)&amp;"flag"&amp;CHAR(34)&amp;": "&amp;SUBSTITUTE(TRIM(ROUND(IFERROR(CriteriTecnici!$M1442*1,IFERROR(NUMBERVALUE(CriteriTecnici!$M1442,".",","),IFERROR(NUMBERVALUE(CriteriTecnici!$M1442,",","."),0))),4)&amp;""),",",".")&amp;", "&amp;CHAR(34)&amp;"rawScore"&amp;CHAR(34)&amp;": "&amp;SUBSTITUTE(TRIM(ROUND(IFERROR(CriteriTecnici!$O1442*1,IFERROR(NUMBERVALUE(CriteriTecnici!$O1442,".",","),IFERROR(NUMBERVALUE(CriteriTecnici!$O1442,",","."),0))),4)&amp;""),",",".")&amp;CHAR(125)&amp;IF(TRUE,",",""))</f>
        <v/>
      </c>
    </row>
    <row r="1663">
      <c r="A1663" s="38">
        <f>IF(CriteriTecnici!$A1443="","","    "&amp;CHAR(123)&amp;CHAR(34)&amp;"bidderId"&amp;CHAR(34)&amp;": "&amp;CHAR(34)&amp;SUBSTITUTE(CriteriTecnici!$A1443,CHAR(34),"'")&amp;CHAR(34)&amp;", "&amp;CHAR(34)&amp;"lotId"&amp;CHAR(34)&amp;": "&amp;CHAR(34)&amp;SUBSTITUTE(CriteriTecnici!$C1443,CHAR(34),"'")&amp;CHAR(34)&amp;", "&amp;CHAR(34)&amp;"criterionId"&amp;CHAR(34)&amp;": "&amp;CHAR(34)&amp;SUBSTITUTE(CriteriTecnici!$D1443,CHAR(34),"'")&amp;CHAR(34)&amp;", "&amp;CHAR(34)&amp;"kind"&amp;CHAR(34)&amp;": "&amp;CHAR(34)&amp;SUBSTITUTE(CriteriTecnici!$F1443,CHAR(34),"'")&amp;CHAR(34)&amp;", "&amp;CHAR(34)&amp;"value"&amp;CHAR(34)&amp;": "&amp;SUBSTITUTE(TRIM(ROUND(IFERROR(CriteriTecnici!$N1443*1,IFERROR(NUMBERVALUE(CriteriTecnici!$N1443,".",","),IFERROR(NUMBERVALUE(CriteriTecnici!$N1443,",","."),0))),4)&amp;""),",",".")&amp;", "&amp;CHAR(34)&amp;"numerator"&amp;CHAR(34)&amp;": "&amp;SUBSTITUTE(TRIM(ROUND(IFERROR(CriteriTecnici!$K1443*1,IFERROR(NUMBERVALUE(CriteriTecnici!$K1443,".",","),IFERROR(NUMBERVALUE(CriteriTecnici!$K1443,",","."),0))),4)&amp;""),",",".")&amp;", "&amp;CHAR(34)&amp;"denominator"&amp;CHAR(34)&amp;": "&amp;SUBSTITUTE(TRIM(ROUND(IFERROR(CriteriTecnici!$L1443*1,IFERROR(NUMBERVALUE(CriteriTecnici!$L1443,".",","),IFERROR(NUMBERVALUE(CriteriTecnici!$L1443,",","."),0))),4)&amp;""),",",".")&amp;", "&amp;CHAR(34)&amp;"flag"&amp;CHAR(34)&amp;": "&amp;SUBSTITUTE(TRIM(ROUND(IFERROR(CriteriTecnici!$M1443*1,IFERROR(NUMBERVALUE(CriteriTecnici!$M1443,".",","),IFERROR(NUMBERVALUE(CriteriTecnici!$M1443,",","."),0))),4)&amp;""),",",".")&amp;", "&amp;CHAR(34)&amp;"rawScore"&amp;CHAR(34)&amp;": "&amp;SUBSTITUTE(TRIM(ROUND(IFERROR(CriteriTecnici!$O1443*1,IFERROR(NUMBERVALUE(CriteriTecnici!$O1443,".",","),IFERROR(NUMBERVALUE(CriteriTecnici!$O1443,",","."),0))),4)&amp;""),",",".")&amp;CHAR(125)&amp;IF(TRUE,",",""))</f>
        <v/>
      </c>
    </row>
    <row r="1664">
      <c r="A1664" s="38">
        <f>IF(CriteriTecnici!$A1444="","","    "&amp;CHAR(123)&amp;CHAR(34)&amp;"bidderId"&amp;CHAR(34)&amp;": "&amp;CHAR(34)&amp;SUBSTITUTE(CriteriTecnici!$A1444,CHAR(34),"'")&amp;CHAR(34)&amp;", "&amp;CHAR(34)&amp;"lotId"&amp;CHAR(34)&amp;": "&amp;CHAR(34)&amp;SUBSTITUTE(CriteriTecnici!$C1444,CHAR(34),"'")&amp;CHAR(34)&amp;", "&amp;CHAR(34)&amp;"criterionId"&amp;CHAR(34)&amp;": "&amp;CHAR(34)&amp;SUBSTITUTE(CriteriTecnici!$D1444,CHAR(34),"'")&amp;CHAR(34)&amp;", "&amp;CHAR(34)&amp;"kind"&amp;CHAR(34)&amp;": "&amp;CHAR(34)&amp;SUBSTITUTE(CriteriTecnici!$F1444,CHAR(34),"'")&amp;CHAR(34)&amp;", "&amp;CHAR(34)&amp;"value"&amp;CHAR(34)&amp;": "&amp;SUBSTITUTE(TRIM(ROUND(IFERROR(CriteriTecnici!$N1444*1,IFERROR(NUMBERVALUE(CriteriTecnici!$N1444,".",","),IFERROR(NUMBERVALUE(CriteriTecnici!$N1444,",","."),0))),4)&amp;""),",",".")&amp;", "&amp;CHAR(34)&amp;"numerator"&amp;CHAR(34)&amp;": "&amp;SUBSTITUTE(TRIM(ROUND(IFERROR(CriteriTecnici!$K1444*1,IFERROR(NUMBERVALUE(CriteriTecnici!$K1444,".",","),IFERROR(NUMBERVALUE(CriteriTecnici!$K1444,",","."),0))),4)&amp;""),",",".")&amp;", "&amp;CHAR(34)&amp;"denominator"&amp;CHAR(34)&amp;": "&amp;SUBSTITUTE(TRIM(ROUND(IFERROR(CriteriTecnici!$L1444*1,IFERROR(NUMBERVALUE(CriteriTecnici!$L1444,".",","),IFERROR(NUMBERVALUE(CriteriTecnici!$L1444,",","."),0))),4)&amp;""),",",".")&amp;", "&amp;CHAR(34)&amp;"flag"&amp;CHAR(34)&amp;": "&amp;SUBSTITUTE(TRIM(ROUND(IFERROR(CriteriTecnici!$M1444*1,IFERROR(NUMBERVALUE(CriteriTecnici!$M1444,".",","),IFERROR(NUMBERVALUE(CriteriTecnici!$M1444,",","."),0))),4)&amp;""),",",".")&amp;", "&amp;CHAR(34)&amp;"rawScore"&amp;CHAR(34)&amp;": "&amp;SUBSTITUTE(TRIM(ROUND(IFERROR(CriteriTecnici!$O1444*1,IFERROR(NUMBERVALUE(CriteriTecnici!$O1444,".",","),IFERROR(NUMBERVALUE(CriteriTecnici!$O1444,",","."),0))),4)&amp;""),",",".")&amp;CHAR(125)&amp;IF(TRUE,",",""))</f>
        <v/>
      </c>
    </row>
    <row r="1665">
      <c r="A1665" s="38">
        <f>IF(CriteriTecnici!$A1445="","","    "&amp;CHAR(123)&amp;CHAR(34)&amp;"bidderId"&amp;CHAR(34)&amp;": "&amp;CHAR(34)&amp;SUBSTITUTE(CriteriTecnici!$A1445,CHAR(34),"'")&amp;CHAR(34)&amp;", "&amp;CHAR(34)&amp;"lotId"&amp;CHAR(34)&amp;": "&amp;CHAR(34)&amp;SUBSTITUTE(CriteriTecnici!$C1445,CHAR(34),"'")&amp;CHAR(34)&amp;", "&amp;CHAR(34)&amp;"criterionId"&amp;CHAR(34)&amp;": "&amp;CHAR(34)&amp;SUBSTITUTE(CriteriTecnici!$D1445,CHAR(34),"'")&amp;CHAR(34)&amp;", "&amp;CHAR(34)&amp;"kind"&amp;CHAR(34)&amp;": "&amp;CHAR(34)&amp;SUBSTITUTE(CriteriTecnici!$F1445,CHAR(34),"'")&amp;CHAR(34)&amp;", "&amp;CHAR(34)&amp;"value"&amp;CHAR(34)&amp;": "&amp;SUBSTITUTE(TRIM(ROUND(IFERROR(CriteriTecnici!$N1445*1,IFERROR(NUMBERVALUE(CriteriTecnici!$N1445,".",","),IFERROR(NUMBERVALUE(CriteriTecnici!$N1445,",","."),0))),4)&amp;""),",",".")&amp;", "&amp;CHAR(34)&amp;"numerator"&amp;CHAR(34)&amp;": "&amp;SUBSTITUTE(TRIM(ROUND(IFERROR(CriteriTecnici!$K1445*1,IFERROR(NUMBERVALUE(CriteriTecnici!$K1445,".",","),IFERROR(NUMBERVALUE(CriteriTecnici!$K1445,",","."),0))),4)&amp;""),",",".")&amp;", "&amp;CHAR(34)&amp;"denominator"&amp;CHAR(34)&amp;": "&amp;SUBSTITUTE(TRIM(ROUND(IFERROR(CriteriTecnici!$L1445*1,IFERROR(NUMBERVALUE(CriteriTecnici!$L1445,".",","),IFERROR(NUMBERVALUE(CriteriTecnici!$L1445,",","."),0))),4)&amp;""),",",".")&amp;", "&amp;CHAR(34)&amp;"flag"&amp;CHAR(34)&amp;": "&amp;SUBSTITUTE(TRIM(ROUND(IFERROR(CriteriTecnici!$M1445*1,IFERROR(NUMBERVALUE(CriteriTecnici!$M1445,".",","),IFERROR(NUMBERVALUE(CriteriTecnici!$M1445,",","."),0))),4)&amp;""),",",".")&amp;", "&amp;CHAR(34)&amp;"rawScore"&amp;CHAR(34)&amp;": "&amp;SUBSTITUTE(TRIM(ROUND(IFERROR(CriteriTecnici!$O1445*1,IFERROR(NUMBERVALUE(CriteriTecnici!$O1445,".",","),IFERROR(NUMBERVALUE(CriteriTecnici!$O1445,",","."),0))),4)&amp;""),",",".")&amp;CHAR(125)&amp;IF(TRUE,",",""))</f>
        <v/>
      </c>
    </row>
    <row r="1666">
      <c r="A1666" s="38">
        <f>IF(CriteriTecnici!$A1446="","","    "&amp;CHAR(123)&amp;CHAR(34)&amp;"bidderId"&amp;CHAR(34)&amp;": "&amp;CHAR(34)&amp;SUBSTITUTE(CriteriTecnici!$A1446,CHAR(34),"'")&amp;CHAR(34)&amp;", "&amp;CHAR(34)&amp;"lotId"&amp;CHAR(34)&amp;": "&amp;CHAR(34)&amp;SUBSTITUTE(CriteriTecnici!$C1446,CHAR(34),"'")&amp;CHAR(34)&amp;", "&amp;CHAR(34)&amp;"criterionId"&amp;CHAR(34)&amp;": "&amp;CHAR(34)&amp;SUBSTITUTE(CriteriTecnici!$D1446,CHAR(34),"'")&amp;CHAR(34)&amp;", "&amp;CHAR(34)&amp;"kind"&amp;CHAR(34)&amp;": "&amp;CHAR(34)&amp;SUBSTITUTE(CriteriTecnici!$F1446,CHAR(34),"'")&amp;CHAR(34)&amp;", "&amp;CHAR(34)&amp;"value"&amp;CHAR(34)&amp;": "&amp;SUBSTITUTE(TRIM(ROUND(IFERROR(CriteriTecnici!$N1446*1,IFERROR(NUMBERVALUE(CriteriTecnici!$N1446,".",","),IFERROR(NUMBERVALUE(CriteriTecnici!$N1446,",","."),0))),4)&amp;""),",",".")&amp;", "&amp;CHAR(34)&amp;"numerator"&amp;CHAR(34)&amp;": "&amp;SUBSTITUTE(TRIM(ROUND(IFERROR(CriteriTecnici!$K1446*1,IFERROR(NUMBERVALUE(CriteriTecnici!$K1446,".",","),IFERROR(NUMBERVALUE(CriteriTecnici!$K1446,",","."),0))),4)&amp;""),",",".")&amp;", "&amp;CHAR(34)&amp;"denominator"&amp;CHAR(34)&amp;": "&amp;SUBSTITUTE(TRIM(ROUND(IFERROR(CriteriTecnici!$L1446*1,IFERROR(NUMBERVALUE(CriteriTecnici!$L1446,".",","),IFERROR(NUMBERVALUE(CriteriTecnici!$L1446,",","."),0))),4)&amp;""),",",".")&amp;", "&amp;CHAR(34)&amp;"flag"&amp;CHAR(34)&amp;": "&amp;SUBSTITUTE(TRIM(ROUND(IFERROR(CriteriTecnici!$M1446*1,IFERROR(NUMBERVALUE(CriteriTecnici!$M1446,".",","),IFERROR(NUMBERVALUE(CriteriTecnici!$M1446,",","."),0))),4)&amp;""),",",".")&amp;", "&amp;CHAR(34)&amp;"rawScore"&amp;CHAR(34)&amp;": "&amp;SUBSTITUTE(TRIM(ROUND(IFERROR(CriteriTecnici!$O1446*1,IFERROR(NUMBERVALUE(CriteriTecnici!$O1446,".",","),IFERROR(NUMBERVALUE(CriteriTecnici!$O1446,",","."),0))),4)&amp;""),",",".")&amp;CHAR(125)&amp;IF(TRUE,",",""))</f>
        <v/>
      </c>
    </row>
    <row r="1667">
      <c r="A1667" s="38">
        <f>IF(CriteriTecnici!$A1447="","","    "&amp;CHAR(123)&amp;CHAR(34)&amp;"bidderId"&amp;CHAR(34)&amp;": "&amp;CHAR(34)&amp;SUBSTITUTE(CriteriTecnici!$A1447,CHAR(34),"'")&amp;CHAR(34)&amp;", "&amp;CHAR(34)&amp;"lotId"&amp;CHAR(34)&amp;": "&amp;CHAR(34)&amp;SUBSTITUTE(CriteriTecnici!$C1447,CHAR(34),"'")&amp;CHAR(34)&amp;", "&amp;CHAR(34)&amp;"criterionId"&amp;CHAR(34)&amp;": "&amp;CHAR(34)&amp;SUBSTITUTE(CriteriTecnici!$D1447,CHAR(34),"'")&amp;CHAR(34)&amp;", "&amp;CHAR(34)&amp;"kind"&amp;CHAR(34)&amp;": "&amp;CHAR(34)&amp;SUBSTITUTE(CriteriTecnici!$F1447,CHAR(34),"'")&amp;CHAR(34)&amp;", "&amp;CHAR(34)&amp;"value"&amp;CHAR(34)&amp;": "&amp;SUBSTITUTE(TRIM(ROUND(IFERROR(CriteriTecnici!$N1447*1,IFERROR(NUMBERVALUE(CriteriTecnici!$N1447,".",","),IFERROR(NUMBERVALUE(CriteriTecnici!$N1447,",","."),0))),4)&amp;""),",",".")&amp;", "&amp;CHAR(34)&amp;"numerator"&amp;CHAR(34)&amp;": "&amp;SUBSTITUTE(TRIM(ROUND(IFERROR(CriteriTecnici!$K1447*1,IFERROR(NUMBERVALUE(CriteriTecnici!$K1447,".",","),IFERROR(NUMBERVALUE(CriteriTecnici!$K1447,",","."),0))),4)&amp;""),",",".")&amp;", "&amp;CHAR(34)&amp;"denominator"&amp;CHAR(34)&amp;": "&amp;SUBSTITUTE(TRIM(ROUND(IFERROR(CriteriTecnici!$L1447*1,IFERROR(NUMBERVALUE(CriteriTecnici!$L1447,".",","),IFERROR(NUMBERVALUE(CriteriTecnici!$L1447,",","."),0))),4)&amp;""),",",".")&amp;", "&amp;CHAR(34)&amp;"flag"&amp;CHAR(34)&amp;": "&amp;SUBSTITUTE(TRIM(ROUND(IFERROR(CriteriTecnici!$M1447*1,IFERROR(NUMBERVALUE(CriteriTecnici!$M1447,".",","),IFERROR(NUMBERVALUE(CriteriTecnici!$M1447,",","."),0))),4)&amp;""),",",".")&amp;", "&amp;CHAR(34)&amp;"rawScore"&amp;CHAR(34)&amp;": "&amp;SUBSTITUTE(TRIM(ROUND(IFERROR(CriteriTecnici!$O1447*1,IFERROR(NUMBERVALUE(CriteriTecnici!$O1447,".",","),IFERROR(NUMBERVALUE(CriteriTecnici!$O1447,",","."),0))),4)&amp;""),",",".")&amp;CHAR(125)&amp;IF(TRUE,",",""))</f>
        <v/>
      </c>
    </row>
    <row r="1668">
      <c r="A1668" s="38">
        <f>IF(CriteriTecnici!$A1448="","","    "&amp;CHAR(123)&amp;CHAR(34)&amp;"bidderId"&amp;CHAR(34)&amp;": "&amp;CHAR(34)&amp;SUBSTITUTE(CriteriTecnici!$A1448,CHAR(34),"'")&amp;CHAR(34)&amp;", "&amp;CHAR(34)&amp;"lotId"&amp;CHAR(34)&amp;": "&amp;CHAR(34)&amp;SUBSTITUTE(CriteriTecnici!$C1448,CHAR(34),"'")&amp;CHAR(34)&amp;", "&amp;CHAR(34)&amp;"criterionId"&amp;CHAR(34)&amp;": "&amp;CHAR(34)&amp;SUBSTITUTE(CriteriTecnici!$D1448,CHAR(34),"'")&amp;CHAR(34)&amp;", "&amp;CHAR(34)&amp;"kind"&amp;CHAR(34)&amp;": "&amp;CHAR(34)&amp;SUBSTITUTE(CriteriTecnici!$F1448,CHAR(34),"'")&amp;CHAR(34)&amp;", "&amp;CHAR(34)&amp;"value"&amp;CHAR(34)&amp;": "&amp;SUBSTITUTE(TRIM(ROUND(IFERROR(CriteriTecnici!$N1448*1,IFERROR(NUMBERVALUE(CriteriTecnici!$N1448,".",","),IFERROR(NUMBERVALUE(CriteriTecnici!$N1448,",","."),0))),4)&amp;""),",",".")&amp;", "&amp;CHAR(34)&amp;"numerator"&amp;CHAR(34)&amp;": "&amp;SUBSTITUTE(TRIM(ROUND(IFERROR(CriteriTecnici!$K1448*1,IFERROR(NUMBERVALUE(CriteriTecnici!$K1448,".",","),IFERROR(NUMBERVALUE(CriteriTecnici!$K1448,",","."),0))),4)&amp;""),",",".")&amp;", "&amp;CHAR(34)&amp;"denominator"&amp;CHAR(34)&amp;": "&amp;SUBSTITUTE(TRIM(ROUND(IFERROR(CriteriTecnici!$L1448*1,IFERROR(NUMBERVALUE(CriteriTecnici!$L1448,".",","),IFERROR(NUMBERVALUE(CriteriTecnici!$L1448,",","."),0))),4)&amp;""),",",".")&amp;", "&amp;CHAR(34)&amp;"flag"&amp;CHAR(34)&amp;": "&amp;SUBSTITUTE(TRIM(ROUND(IFERROR(CriteriTecnici!$M1448*1,IFERROR(NUMBERVALUE(CriteriTecnici!$M1448,".",","),IFERROR(NUMBERVALUE(CriteriTecnici!$M1448,",","."),0))),4)&amp;""),",",".")&amp;", "&amp;CHAR(34)&amp;"rawScore"&amp;CHAR(34)&amp;": "&amp;SUBSTITUTE(TRIM(ROUND(IFERROR(CriteriTecnici!$O1448*1,IFERROR(NUMBERVALUE(CriteriTecnici!$O1448,".",","),IFERROR(NUMBERVALUE(CriteriTecnici!$O1448,",","."),0))),4)&amp;""),",",".")&amp;CHAR(125)&amp;IF(TRUE,",",""))</f>
        <v/>
      </c>
    </row>
    <row r="1669">
      <c r="A1669" s="38">
        <f>IF(CriteriTecnici!$A1449="","","    "&amp;CHAR(123)&amp;CHAR(34)&amp;"bidderId"&amp;CHAR(34)&amp;": "&amp;CHAR(34)&amp;SUBSTITUTE(CriteriTecnici!$A1449,CHAR(34),"'")&amp;CHAR(34)&amp;", "&amp;CHAR(34)&amp;"lotId"&amp;CHAR(34)&amp;": "&amp;CHAR(34)&amp;SUBSTITUTE(CriteriTecnici!$C1449,CHAR(34),"'")&amp;CHAR(34)&amp;", "&amp;CHAR(34)&amp;"criterionId"&amp;CHAR(34)&amp;": "&amp;CHAR(34)&amp;SUBSTITUTE(CriteriTecnici!$D1449,CHAR(34),"'")&amp;CHAR(34)&amp;", "&amp;CHAR(34)&amp;"kind"&amp;CHAR(34)&amp;": "&amp;CHAR(34)&amp;SUBSTITUTE(CriteriTecnici!$F1449,CHAR(34),"'")&amp;CHAR(34)&amp;", "&amp;CHAR(34)&amp;"value"&amp;CHAR(34)&amp;": "&amp;SUBSTITUTE(TRIM(ROUND(IFERROR(CriteriTecnici!$N1449*1,IFERROR(NUMBERVALUE(CriteriTecnici!$N1449,".",","),IFERROR(NUMBERVALUE(CriteriTecnici!$N1449,",","."),0))),4)&amp;""),",",".")&amp;", "&amp;CHAR(34)&amp;"numerator"&amp;CHAR(34)&amp;": "&amp;SUBSTITUTE(TRIM(ROUND(IFERROR(CriteriTecnici!$K1449*1,IFERROR(NUMBERVALUE(CriteriTecnici!$K1449,".",","),IFERROR(NUMBERVALUE(CriteriTecnici!$K1449,",","."),0))),4)&amp;""),",",".")&amp;", "&amp;CHAR(34)&amp;"denominator"&amp;CHAR(34)&amp;": "&amp;SUBSTITUTE(TRIM(ROUND(IFERROR(CriteriTecnici!$L1449*1,IFERROR(NUMBERVALUE(CriteriTecnici!$L1449,".",","),IFERROR(NUMBERVALUE(CriteriTecnici!$L1449,",","."),0))),4)&amp;""),",",".")&amp;", "&amp;CHAR(34)&amp;"flag"&amp;CHAR(34)&amp;": "&amp;SUBSTITUTE(TRIM(ROUND(IFERROR(CriteriTecnici!$M1449*1,IFERROR(NUMBERVALUE(CriteriTecnici!$M1449,".",","),IFERROR(NUMBERVALUE(CriteriTecnici!$M1449,",","."),0))),4)&amp;""),",",".")&amp;", "&amp;CHAR(34)&amp;"rawScore"&amp;CHAR(34)&amp;": "&amp;SUBSTITUTE(TRIM(ROUND(IFERROR(CriteriTecnici!$O1449*1,IFERROR(NUMBERVALUE(CriteriTecnici!$O1449,".",","),IFERROR(NUMBERVALUE(CriteriTecnici!$O1449,",","."),0))),4)&amp;""),",",".")&amp;CHAR(125)&amp;IF(TRUE,",",""))</f>
        <v/>
      </c>
    </row>
    <row r="1670">
      <c r="A1670" s="38">
        <f>IF(CriteriTecnici!$A1450="","","    "&amp;CHAR(123)&amp;CHAR(34)&amp;"bidderId"&amp;CHAR(34)&amp;": "&amp;CHAR(34)&amp;SUBSTITUTE(CriteriTecnici!$A1450,CHAR(34),"'")&amp;CHAR(34)&amp;", "&amp;CHAR(34)&amp;"lotId"&amp;CHAR(34)&amp;": "&amp;CHAR(34)&amp;SUBSTITUTE(CriteriTecnici!$C1450,CHAR(34),"'")&amp;CHAR(34)&amp;", "&amp;CHAR(34)&amp;"criterionId"&amp;CHAR(34)&amp;": "&amp;CHAR(34)&amp;SUBSTITUTE(CriteriTecnici!$D1450,CHAR(34),"'")&amp;CHAR(34)&amp;", "&amp;CHAR(34)&amp;"kind"&amp;CHAR(34)&amp;": "&amp;CHAR(34)&amp;SUBSTITUTE(CriteriTecnici!$F1450,CHAR(34),"'")&amp;CHAR(34)&amp;", "&amp;CHAR(34)&amp;"value"&amp;CHAR(34)&amp;": "&amp;SUBSTITUTE(TRIM(ROUND(IFERROR(CriteriTecnici!$N1450*1,IFERROR(NUMBERVALUE(CriteriTecnici!$N1450,".",","),IFERROR(NUMBERVALUE(CriteriTecnici!$N1450,",","."),0))),4)&amp;""),",",".")&amp;", "&amp;CHAR(34)&amp;"numerator"&amp;CHAR(34)&amp;": "&amp;SUBSTITUTE(TRIM(ROUND(IFERROR(CriteriTecnici!$K1450*1,IFERROR(NUMBERVALUE(CriteriTecnici!$K1450,".",","),IFERROR(NUMBERVALUE(CriteriTecnici!$K1450,",","."),0))),4)&amp;""),",",".")&amp;", "&amp;CHAR(34)&amp;"denominator"&amp;CHAR(34)&amp;": "&amp;SUBSTITUTE(TRIM(ROUND(IFERROR(CriteriTecnici!$L1450*1,IFERROR(NUMBERVALUE(CriteriTecnici!$L1450,".",","),IFERROR(NUMBERVALUE(CriteriTecnici!$L1450,",","."),0))),4)&amp;""),",",".")&amp;", "&amp;CHAR(34)&amp;"flag"&amp;CHAR(34)&amp;": "&amp;SUBSTITUTE(TRIM(ROUND(IFERROR(CriteriTecnici!$M1450*1,IFERROR(NUMBERVALUE(CriteriTecnici!$M1450,".",","),IFERROR(NUMBERVALUE(CriteriTecnici!$M1450,",","."),0))),4)&amp;""),",",".")&amp;", "&amp;CHAR(34)&amp;"rawScore"&amp;CHAR(34)&amp;": "&amp;SUBSTITUTE(TRIM(ROUND(IFERROR(CriteriTecnici!$O1450*1,IFERROR(NUMBERVALUE(CriteriTecnici!$O1450,".",","),IFERROR(NUMBERVALUE(CriteriTecnici!$O1450,",","."),0))),4)&amp;""),",",".")&amp;CHAR(125)&amp;IF(TRUE,",",""))</f>
        <v/>
      </c>
    </row>
    <row r="1671">
      <c r="A1671" s="38">
        <f>IF(CriteriTecnici!$A1451="","","    "&amp;CHAR(123)&amp;CHAR(34)&amp;"bidderId"&amp;CHAR(34)&amp;": "&amp;CHAR(34)&amp;SUBSTITUTE(CriteriTecnici!$A1451,CHAR(34),"'")&amp;CHAR(34)&amp;", "&amp;CHAR(34)&amp;"lotId"&amp;CHAR(34)&amp;": "&amp;CHAR(34)&amp;SUBSTITUTE(CriteriTecnici!$C1451,CHAR(34),"'")&amp;CHAR(34)&amp;", "&amp;CHAR(34)&amp;"criterionId"&amp;CHAR(34)&amp;": "&amp;CHAR(34)&amp;SUBSTITUTE(CriteriTecnici!$D1451,CHAR(34),"'")&amp;CHAR(34)&amp;", "&amp;CHAR(34)&amp;"kind"&amp;CHAR(34)&amp;": "&amp;CHAR(34)&amp;SUBSTITUTE(CriteriTecnici!$F1451,CHAR(34),"'")&amp;CHAR(34)&amp;", "&amp;CHAR(34)&amp;"value"&amp;CHAR(34)&amp;": "&amp;SUBSTITUTE(TRIM(ROUND(IFERROR(CriteriTecnici!$N1451*1,IFERROR(NUMBERVALUE(CriteriTecnici!$N1451,".",","),IFERROR(NUMBERVALUE(CriteriTecnici!$N1451,",","."),0))),4)&amp;""),",",".")&amp;", "&amp;CHAR(34)&amp;"numerator"&amp;CHAR(34)&amp;": "&amp;SUBSTITUTE(TRIM(ROUND(IFERROR(CriteriTecnici!$K1451*1,IFERROR(NUMBERVALUE(CriteriTecnici!$K1451,".",","),IFERROR(NUMBERVALUE(CriteriTecnici!$K1451,",","."),0))),4)&amp;""),",",".")&amp;", "&amp;CHAR(34)&amp;"denominator"&amp;CHAR(34)&amp;": "&amp;SUBSTITUTE(TRIM(ROUND(IFERROR(CriteriTecnici!$L1451*1,IFERROR(NUMBERVALUE(CriteriTecnici!$L1451,".",","),IFERROR(NUMBERVALUE(CriteriTecnici!$L1451,",","."),0))),4)&amp;""),",",".")&amp;", "&amp;CHAR(34)&amp;"flag"&amp;CHAR(34)&amp;": "&amp;SUBSTITUTE(TRIM(ROUND(IFERROR(CriteriTecnici!$M1451*1,IFERROR(NUMBERVALUE(CriteriTecnici!$M1451,".",","),IFERROR(NUMBERVALUE(CriteriTecnici!$M1451,",","."),0))),4)&amp;""),",",".")&amp;", "&amp;CHAR(34)&amp;"rawScore"&amp;CHAR(34)&amp;": "&amp;SUBSTITUTE(TRIM(ROUND(IFERROR(CriteriTecnici!$O1451*1,IFERROR(NUMBERVALUE(CriteriTecnici!$O1451,".",","),IFERROR(NUMBERVALUE(CriteriTecnici!$O1451,",","."),0))),4)&amp;""),",",".")&amp;CHAR(125)&amp;IF(TRUE,",",""))</f>
        <v/>
      </c>
    </row>
    <row r="1672">
      <c r="A1672" s="38">
        <f>IF(CriteriTecnici!$A1452="","","    "&amp;CHAR(123)&amp;CHAR(34)&amp;"bidderId"&amp;CHAR(34)&amp;": "&amp;CHAR(34)&amp;SUBSTITUTE(CriteriTecnici!$A1452,CHAR(34),"'")&amp;CHAR(34)&amp;", "&amp;CHAR(34)&amp;"lotId"&amp;CHAR(34)&amp;": "&amp;CHAR(34)&amp;SUBSTITUTE(CriteriTecnici!$C1452,CHAR(34),"'")&amp;CHAR(34)&amp;", "&amp;CHAR(34)&amp;"criterionId"&amp;CHAR(34)&amp;": "&amp;CHAR(34)&amp;SUBSTITUTE(CriteriTecnici!$D1452,CHAR(34),"'")&amp;CHAR(34)&amp;", "&amp;CHAR(34)&amp;"kind"&amp;CHAR(34)&amp;": "&amp;CHAR(34)&amp;SUBSTITUTE(CriteriTecnici!$F1452,CHAR(34),"'")&amp;CHAR(34)&amp;", "&amp;CHAR(34)&amp;"value"&amp;CHAR(34)&amp;": "&amp;SUBSTITUTE(TRIM(ROUND(IFERROR(CriteriTecnici!$N1452*1,IFERROR(NUMBERVALUE(CriteriTecnici!$N1452,".",","),IFERROR(NUMBERVALUE(CriteriTecnici!$N1452,",","."),0))),4)&amp;""),",",".")&amp;", "&amp;CHAR(34)&amp;"numerator"&amp;CHAR(34)&amp;": "&amp;SUBSTITUTE(TRIM(ROUND(IFERROR(CriteriTecnici!$K1452*1,IFERROR(NUMBERVALUE(CriteriTecnici!$K1452,".",","),IFERROR(NUMBERVALUE(CriteriTecnici!$K1452,",","."),0))),4)&amp;""),",",".")&amp;", "&amp;CHAR(34)&amp;"denominator"&amp;CHAR(34)&amp;": "&amp;SUBSTITUTE(TRIM(ROUND(IFERROR(CriteriTecnici!$L1452*1,IFERROR(NUMBERVALUE(CriteriTecnici!$L1452,".",","),IFERROR(NUMBERVALUE(CriteriTecnici!$L1452,",","."),0))),4)&amp;""),",",".")&amp;", "&amp;CHAR(34)&amp;"flag"&amp;CHAR(34)&amp;": "&amp;SUBSTITUTE(TRIM(ROUND(IFERROR(CriteriTecnici!$M1452*1,IFERROR(NUMBERVALUE(CriteriTecnici!$M1452,".",","),IFERROR(NUMBERVALUE(CriteriTecnici!$M1452,",","."),0))),4)&amp;""),",",".")&amp;", "&amp;CHAR(34)&amp;"rawScore"&amp;CHAR(34)&amp;": "&amp;SUBSTITUTE(TRIM(ROUND(IFERROR(CriteriTecnici!$O1452*1,IFERROR(NUMBERVALUE(CriteriTecnici!$O1452,".",","),IFERROR(NUMBERVALUE(CriteriTecnici!$O1452,",","."),0))),4)&amp;""),",",".")&amp;CHAR(125)&amp;IF(TRUE,",",""))</f>
        <v/>
      </c>
    </row>
    <row r="1673">
      <c r="A1673" s="38">
        <f>IF(CriteriTecnici!$A1453="","","    "&amp;CHAR(123)&amp;CHAR(34)&amp;"bidderId"&amp;CHAR(34)&amp;": "&amp;CHAR(34)&amp;SUBSTITUTE(CriteriTecnici!$A1453,CHAR(34),"'")&amp;CHAR(34)&amp;", "&amp;CHAR(34)&amp;"lotId"&amp;CHAR(34)&amp;": "&amp;CHAR(34)&amp;SUBSTITUTE(CriteriTecnici!$C1453,CHAR(34),"'")&amp;CHAR(34)&amp;", "&amp;CHAR(34)&amp;"criterionId"&amp;CHAR(34)&amp;": "&amp;CHAR(34)&amp;SUBSTITUTE(CriteriTecnici!$D1453,CHAR(34),"'")&amp;CHAR(34)&amp;", "&amp;CHAR(34)&amp;"kind"&amp;CHAR(34)&amp;": "&amp;CHAR(34)&amp;SUBSTITUTE(CriteriTecnici!$F1453,CHAR(34),"'")&amp;CHAR(34)&amp;", "&amp;CHAR(34)&amp;"value"&amp;CHAR(34)&amp;": "&amp;SUBSTITUTE(TRIM(ROUND(IFERROR(CriteriTecnici!$N1453*1,IFERROR(NUMBERVALUE(CriteriTecnici!$N1453,".",","),IFERROR(NUMBERVALUE(CriteriTecnici!$N1453,",","."),0))),4)&amp;""),",",".")&amp;", "&amp;CHAR(34)&amp;"numerator"&amp;CHAR(34)&amp;": "&amp;SUBSTITUTE(TRIM(ROUND(IFERROR(CriteriTecnici!$K1453*1,IFERROR(NUMBERVALUE(CriteriTecnici!$K1453,".",","),IFERROR(NUMBERVALUE(CriteriTecnici!$K1453,",","."),0))),4)&amp;""),",",".")&amp;", "&amp;CHAR(34)&amp;"denominator"&amp;CHAR(34)&amp;": "&amp;SUBSTITUTE(TRIM(ROUND(IFERROR(CriteriTecnici!$L1453*1,IFERROR(NUMBERVALUE(CriteriTecnici!$L1453,".",","),IFERROR(NUMBERVALUE(CriteriTecnici!$L1453,",","."),0))),4)&amp;""),",",".")&amp;", "&amp;CHAR(34)&amp;"flag"&amp;CHAR(34)&amp;": "&amp;SUBSTITUTE(TRIM(ROUND(IFERROR(CriteriTecnici!$M1453*1,IFERROR(NUMBERVALUE(CriteriTecnici!$M1453,".",","),IFERROR(NUMBERVALUE(CriteriTecnici!$M1453,",","."),0))),4)&amp;""),",",".")&amp;", "&amp;CHAR(34)&amp;"rawScore"&amp;CHAR(34)&amp;": "&amp;SUBSTITUTE(TRIM(ROUND(IFERROR(CriteriTecnici!$O1453*1,IFERROR(NUMBERVALUE(CriteriTecnici!$O1453,".",","),IFERROR(NUMBERVALUE(CriteriTecnici!$O1453,",","."),0))),4)&amp;""),",",".")&amp;CHAR(125)&amp;IF(TRUE,",",""))</f>
        <v/>
      </c>
    </row>
    <row r="1674">
      <c r="A1674" s="38">
        <f>IF(CriteriTecnici!$A1454="","","    "&amp;CHAR(123)&amp;CHAR(34)&amp;"bidderId"&amp;CHAR(34)&amp;": "&amp;CHAR(34)&amp;SUBSTITUTE(CriteriTecnici!$A1454,CHAR(34),"'")&amp;CHAR(34)&amp;", "&amp;CHAR(34)&amp;"lotId"&amp;CHAR(34)&amp;": "&amp;CHAR(34)&amp;SUBSTITUTE(CriteriTecnici!$C1454,CHAR(34),"'")&amp;CHAR(34)&amp;", "&amp;CHAR(34)&amp;"criterionId"&amp;CHAR(34)&amp;": "&amp;CHAR(34)&amp;SUBSTITUTE(CriteriTecnici!$D1454,CHAR(34),"'")&amp;CHAR(34)&amp;", "&amp;CHAR(34)&amp;"kind"&amp;CHAR(34)&amp;": "&amp;CHAR(34)&amp;SUBSTITUTE(CriteriTecnici!$F1454,CHAR(34),"'")&amp;CHAR(34)&amp;", "&amp;CHAR(34)&amp;"value"&amp;CHAR(34)&amp;": "&amp;SUBSTITUTE(TRIM(ROUND(IFERROR(CriteriTecnici!$N1454*1,IFERROR(NUMBERVALUE(CriteriTecnici!$N1454,".",","),IFERROR(NUMBERVALUE(CriteriTecnici!$N1454,",","."),0))),4)&amp;""),",",".")&amp;", "&amp;CHAR(34)&amp;"numerator"&amp;CHAR(34)&amp;": "&amp;SUBSTITUTE(TRIM(ROUND(IFERROR(CriteriTecnici!$K1454*1,IFERROR(NUMBERVALUE(CriteriTecnici!$K1454,".",","),IFERROR(NUMBERVALUE(CriteriTecnici!$K1454,",","."),0))),4)&amp;""),",",".")&amp;", "&amp;CHAR(34)&amp;"denominator"&amp;CHAR(34)&amp;": "&amp;SUBSTITUTE(TRIM(ROUND(IFERROR(CriteriTecnici!$L1454*1,IFERROR(NUMBERVALUE(CriteriTecnici!$L1454,".",","),IFERROR(NUMBERVALUE(CriteriTecnici!$L1454,",","."),0))),4)&amp;""),",",".")&amp;", "&amp;CHAR(34)&amp;"flag"&amp;CHAR(34)&amp;": "&amp;SUBSTITUTE(TRIM(ROUND(IFERROR(CriteriTecnici!$M1454*1,IFERROR(NUMBERVALUE(CriteriTecnici!$M1454,".",","),IFERROR(NUMBERVALUE(CriteriTecnici!$M1454,",","."),0))),4)&amp;""),",",".")&amp;", "&amp;CHAR(34)&amp;"rawScore"&amp;CHAR(34)&amp;": "&amp;SUBSTITUTE(TRIM(ROUND(IFERROR(CriteriTecnici!$O1454*1,IFERROR(NUMBERVALUE(CriteriTecnici!$O1454,".",","),IFERROR(NUMBERVALUE(CriteriTecnici!$O1454,",","."),0))),4)&amp;""),",",".")&amp;CHAR(125)&amp;IF(TRUE,",",""))</f>
        <v/>
      </c>
    </row>
    <row r="1675">
      <c r="A1675" s="38">
        <f>IF(CriteriTecnici!$A1455="","","    "&amp;CHAR(123)&amp;CHAR(34)&amp;"bidderId"&amp;CHAR(34)&amp;": "&amp;CHAR(34)&amp;SUBSTITUTE(CriteriTecnici!$A1455,CHAR(34),"'")&amp;CHAR(34)&amp;", "&amp;CHAR(34)&amp;"lotId"&amp;CHAR(34)&amp;": "&amp;CHAR(34)&amp;SUBSTITUTE(CriteriTecnici!$C1455,CHAR(34),"'")&amp;CHAR(34)&amp;", "&amp;CHAR(34)&amp;"criterionId"&amp;CHAR(34)&amp;": "&amp;CHAR(34)&amp;SUBSTITUTE(CriteriTecnici!$D1455,CHAR(34),"'")&amp;CHAR(34)&amp;", "&amp;CHAR(34)&amp;"kind"&amp;CHAR(34)&amp;": "&amp;CHAR(34)&amp;SUBSTITUTE(CriteriTecnici!$F1455,CHAR(34),"'")&amp;CHAR(34)&amp;", "&amp;CHAR(34)&amp;"value"&amp;CHAR(34)&amp;": "&amp;SUBSTITUTE(TRIM(ROUND(IFERROR(CriteriTecnici!$N1455*1,IFERROR(NUMBERVALUE(CriteriTecnici!$N1455,".",","),IFERROR(NUMBERVALUE(CriteriTecnici!$N1455,",","."),0))),4)&amp;""),",",".")&amp;", "&amp;CHAR(34)&amp;"numerator"&amp;CHAR(34)&amp;": "&amp;SUBSTITUTE(TRIM(ROUND(IFERROR(CriteriTecnici!$K1455*1,IFERROR(NUMBERVALUE(CriteriTecnici!$K1455,".",","),IFERROR(NUMBERVALUE(CriteriTecnici!$K1455,",","."),0))),4)&amp;""),",",".")&amp;", "&amp;CHAR(34)&amp;"denominator"&amp;CHAR(34)&amp;": "&amp;SUBSTITUTE(TRIM(ROUND(IFERROR(CriteriTecnici!$L1455*1,IFERROR(NUMBERVALUE(CriteriTecnici!$L1455,".",","),IFERROR(NUMBERVALUE(CriteriTecnici!$L1455,",","."),0))),4)&amp;""),",",".")&amp;", "&amp;CHAR(34)&amp;"flag"&amp;CHAR(34)&amp;": "&amp;SUBSTITUTE(TRIM(ROUND(IFERROR(CriteriTecnici!$M1455*1,IFERROR(NUMBERVALUE(CriteriTecnici!$M1455,".",","),IFERROR(NUMBERVALUE(CriteriTecnici!$M1455,",","."),0))),4)&amp;""),",",".")&amp;", "&amp;CHAR(34)&amp;"rawScore"&amp;CHAR(34)&amp;": "&amp;SUBSTITUTE(TRIM(ROUND(IFERROR(CriteriTecnici!$O1455*1,IFERROR(NUMBERVALUE(CriteriTecnici!$O1455,".",","),IFERROR(NUMBERVALUE(CriteriTecnici!$O1455,",","."),0))),4)&amp;""),",",".")&amp;CHAR(125)&amp;IF(TRUE,",",""))</f>
        <v/>
      </c>
    </row>
    <row r="1676">
      <c r="A1676" s="38">
        <f>IF(CriteriTecnici!$A1456="","","    "&amp;CHAR(123)&amp;CHAR(34)&amp;"bidderId"&amp;CHAR(34)&amp;": "&amp;CHAR(34)&amp;SUBSTITUTE(CriteriTecnici!$A1456,CHAR(34),"'")&amp;CHAR(34)&amp;", "&amp;CHAR(34)&amp;"lotId"&amp;CHAR(34)&amp;": "&amp;CHAR(34)&amp;SUBSTITUTE(CriteriTecnici!$C1456,CHAR(34),"'")&amp;CHAR(34)&amp;", "&amp;CHAR(34)&amp;"criterionId"&amp;CHAR(34)&amp;": "&amp;CHAR(34)&amp;SUBSTITUTE(CriteriTecnici!$D1456,CHAR(34),"'")&amp;CHAR(34)&amp;", "&amp;CHAR(34)&amp;"kind"&amp;CHAR(34)&amp;": "&amp;CHAR(34)&amp;SUBSTITUTE(CriteriTecnici!$F1456,CHAR(34),"'")&amp;CHAR(34)&amp;", "&amp;CHAR(34)&amp;"value"&amp;CHAR(34)&amp;": "&amp;SUBSTITUTE(TRIM(ROUND(IFERROR(CriteriTecnici!$N1456*1,IFERROR(NUMBERVALUE(CriteriTecnici!$N1456,".",","),IFERROR(NUMBERVALUE(CriteriTecnici!$N1456,",","."),0))),4)&amp;""),",",".")&amp;", "&amp;CHAR(34)&amp;"numerator"&amp;CHAR(34)&amp;": "&amp;SUBSTITUTE(TRIM(ROUND(IFERROR(CriteriTecnici!$K1456*1,IFERROR(NUMBERVALUE(CriteriTecnici!$K1456,".",","),IFERROR(NUMBERVALUE(CriteriTecnici!$K1456,",","."),0))),4)&amp;""),",",".")&amp;", "&amp;CHAR(34)&amp;"denominator"&amp;CHAR(34)&amp;": "&amp;SUBSTITUTE(TRIM(ROUND(IFERROR(CriteriTecnici!$L1456*1,IFERROR(NUMBERVALUE(CriteriTecnici!$L1456,".",","),IFERROR(NUMBERVALUE(CriteriTecnici!$L1456,",","."),0))),4)&amp;""),",",".")&amp;", "&amp;CHAR(34)&amp;"flag"&amp;CHAR(34)&amp;": "&amp;SUBSTITUTE(TRIM(ROUND(IFERROR(CriteriTecnici!$M1456*1,IFERROR(NUMBERVALUE(CriteriTecnici!$M1456,".",","),IFERROR(NUMBERVALUE(CriteriTecnici!$M1456,",","."),0))),4)&amp;""),",",".")&amp;", "&amp;CHAR(34)&amp;"rawScore"&amp;CHAR(34)&amp;": "&amp;SUBSTITUTE(TRIM(ROUND(IFERROR(CriteriTecnici!$O1456*1,IFERROR(NUMBERVALUE(CriteriTecnici!$O1456,".",","),IFERROR(NUMBERVALUE(CriteriTecnici!$O1456,",","."),0))),4)&amp;""),",",".")&amp;CHAR(125)&amp;IF(TRUE,",",""))</f>
        <v/>
      </c>
    </row>
    <row r="1677">
      <c r="A1677" s="38">
        <f>IF(CriteriTecnici!$A1457="","","    "&amp;CHAR(123)&amp;CHAR(34)&amp;"bidderId"&amp;CHAR(34)&amp;": "&amp;CHAR(34)&amp;SUBSTITUTE(CriteriTecnici!$A1457,CHAR(34),"'")&amp;CHAR(34)&amp;", "&amp;CHAR(34)&amp;"lotId"&amp;CHAR(34)&amp;": "&amp;CHAR(34)&amp;SUBSTITUTE(CriteriTecnici!$C1457,CHAR(34),"'")&amp;CHAR(34)&amp;", "&amp;CHAR(34)&amp;"criterionId"&amp;CHAR(34)&amp;": "&amp;CHAR(34)&amp;SUBSTITUTE(CriteriTecnici!$D1457,CHAR(34),"'")&amp;CHAR(34)&amp;", "&amp;CHAR(34)&amp;"kind"&amp;CHAR(34)&amp;": "&amp;CHAR(34)&amp;SUBSTITUTE(CriteriTecnici!$F1457,CHAR(34),"'")&amp;CHAR(34)&amp;", "&amp;CHAR(34)&amp;"value"&amp;CHAR(34)&amp;": "&amp;SUBSTITUTE(TRIM(ROUND(IFERROR(CriteriTecnici!$N1457*1,IFERROR(NUMBERVALUE(CriteriTecnici!$N1457,".",","),IFERROR(NUMBERVALUE(CriteriTecnici!$N1457,",","."),0))),4)&amp;""),",",".")&amp;", "&amp;CHAR(34)&amp;"numerator"&amp;CHAR(34)&amp;": "&amp;SUBSTITUTE(TRIM(ROUND(IFERROR(CriteriTecnici!$K1457*1,IFERROR(NUMBERVALUE(CriteriTecnici!$K1457,".",","),IFERROR(NUMBERVALUE(CriteriTecnici!$K1457,",","."),0))),4)&amp;""),",",".")&amp;", "&amp;CHAR(34)&amp;"denominator"&amp;CHAR(34)&amp;": "&amp;SUBSTITUTE(TRIM(ROUND(IFERROR(CriteriTecnici!$L1457*1,IFERROR(NUMBERVALUE(CriteriTecnici!$L1457,".",","),IFERROR(NUMBERVALUE(CriteriTecnici!$L1457,",","."),0))),4)&amp;""),",",".")&amp;", "&amp;CHAR(34)&amp;"flag"&amp;CHAR(34)&amp;": "&amp;SUBSTITUTE(TRIM(ROUND(IFERROR(CriteriTecnici!$M1457*1,IFERROR(NUMBERVALUE(CriteriTecnici!$M1457,".",","),IFERROR(NUMBERVALUE(CriteriTecnici!$M1457,",","."),0))),4)&amp;""),",",".")&amp;", "&amp;CHAR(34)&amp;"rawScore"&amp;CHAR(34)&amp;": "&amp;SUBSTITUTE(TRIM(ROUND(IFERROR(CriteriTecnici!$O1457*1,IFERROR(NUMBERVALUE(CriteriTecnici!$O1457,".",","),IFERROR(NUMBERVALUE(CriteriTecnici!$O1457,",","."),0))),4)&amp;""),",",".")&amp;CHAR(125)&amp;IF(TRUE,",",""))</f>
        <v/>
      </c>
    </row>
    <row r="1678">
      <c r="A1678" s="38">
        <f>IF(CriteriTecnici!$A1458="","","    "&amp;CHAR(123)&amp;CHAR(34)&amp;"bidderId"&amp;CHAR(34)&amp;": "&amp;CHAR(34)&amp;SUBSTITUTE(CriteriTecnici!$A1458,CHAR(34),"'")&amp;CHAR(34)&amp;", "&amp;CHAR(34)&amp;"lotId"&amp;CHAR(34)&amp;": "&amp;CHAR(34)&amp;SUBSTITUTE(CriteriTecnici!$C1458,CHAR(34),"'")&amp;CHAR(34)&amp;", "&amp;CHAR(34)&amp;"criterionId"&amp;CHAR(34)&amp;": "&amp;CHAR(34)&amp;SUBSTITUTE(CriteriTecnici!$D1458,CHAR(34),"'")&amp;CHAR(34)&amp;", "&amp;CHAR(34)&amp;"kind"&amp;CHAR(34)&amp;": "&amp;CHAR(34)&amp;SUBSTITUTE(CriteriTecnici!$F1458,CHAR(34),"'")&amp;CHAR(34)&amp;", "&amp;CHAR(34)&amp;"value"&amp;CHAR(34)&amp;": "&amp;SUBSTITUTE(TRIM(ROUND(IFERROR(CriteriTecnici!$N1458*1,IFERROR(NUMBERVALUE(CriteriTecnici!$N1458,".",","),IFERROR(NUMBERVALUE(CriteriTecnici!$N1458,",","."),0))),4)&amp;""),",",".")&amp;", "&amp;CHAR(34)&amp;"numerator"&amp;CHAR(34)&amp;": "&amp;SUBSTITUTE(TRIM(ROUND(IFERROR(CriteriTecnici!$K1458*1,IFERROR(NUMBERVALUE(CriteriTecnici!$K1458,".",","),IFERROR(NUMBERVALUE(CriteriTecnici!$K1458,",","."),0))),4)&amp;""),",",".")&amp;", "&amp;CHAR(34)&amp;"denominator"&amp;CHAR(34)&amp;": "&amp;SUBSTITUTE(TRIM(ROUND(IFERROR(CriteriTecnici!$L1458*1,IFERROR(NUMBERVALUE(CriteriTecnici!$L1458,".",","),IFERROR(NUMBERVALUE(CriteriTecnici!$L1458,",","."),0))),4)&amp;""),",",".")&amp;", "&amp;CHAR(34)&amp;"flag"&amp;CHAR(34)&amp;": "&amp;SUBSTITUTE(TRIM(ROUND(IFERROR(CriteriTecnici!$M1458*1,IFERROR(NUMBERVALUE(CriteriTecnici!$M1458,".",","),IFERROR(NUMBERVALUE(CriteriTecnici!$M1458,",","."),0))),4)&amp;""),",",".")&amp;", "&amp;CHAR(34)&amp;"rawScore"&amp;CHAR(34)&amp;": "&amp;SUBSTITUTE(TRIM(ROUND(IFERROR(CriteriTecnici!$O1458*1,IFERROR(NUMBERVALUE(CriteriTecnici!$O1458,".",","),IFERROR(NUMBERVALUE(CriteriTecnici!$O1458,",","."),0))),4)&amp;""),",",".")&amp;CHAR(125)&amp;IF(TRUE,",",""))</f>
        <v/>
      </c>
    </row>
    <row r="1679">
      <c r="A1679" s="38">
        <f>IF(CriteriTecnici!$A1459="","","    "&amp;CHAR(123)&amp;CHAR(34)&amp;"bidderId"&amp;CHAR(34)&amp;": "&amp;CHAR(34)&amp;SUBSTITUTE(CriteriTecnici!$A1459,CHAR(34),"'")&amp;CHAR(34)&amp;", "&amp;CHAR(34)&amp;"lotId"&amp;CHAR(34)&amp;": "&amp;CHAR(34)&amp;SUBSTITUTE(CriteriTecnici!$C1459,CHAR(34),"'")&amp;CHAR(34)&amp;", "&amp;CHAR(34)&amp;"criterionId"&amp;CHAR(34)&amp;": "&amp;CHAR(34)&amp;SUBSTITUTE(CriteriTecnici!$D1459,CHAR(34),"'")&amp;CHAR(34)&amp;", "&amp;CHAR(34)&amp;"kind"&amp;CHAR(34)&amp;": "&amp;CHAR(34)&amp;SUBSTITUTE(CriteriTecnici!$F1459,CHAR(34),"'")&amp;CHAR(34)&amp;", "&amp;CHAR(34)&amp;"value"&amp;CHAR(34)&amp;": "&amp;SUBSTITUTE(TRIM(ROUND(IFERROR(CriteriTecnici!$N1459*1,IFERROR(NUMBERVALUE(CriteriTecnici!$N1459,".",","),IFERROR(NUMBERVALUE(CriteriTecnici!$N1459,",","."),0))),4)&amp;""),",",".")&amp;", "&amp;CHAR(34)&amp;"numerator"&amp;CHAR(34)&amp;": "&amp;SUBSTITUTE(TRIM(ROUND(IFERROR(CriteriTecnici!$K1459*1,IFERROR(NUMBERVALUE(CriteriTecnici!$K1459,".",","),IFERROR(NUMBERVALUE(CriteriTecnici!$K1459,",","."),0))),4)&amp;""),",",".")&amp;", "&amp;CHAR(34)&amp;"denominator"&amp;CHAR(34)&amp;": "&amp;SUBSTITUTE(TRIM(ROUND(IFERROR(CriteriTecnici!$L1459*1,IFERROR(NUMBERVALUE(CriteriTecnici!$L1459,".",","),IFERROR(NUMBERVALUE(CriteriTecnici!$L1459,",","."),0))),4)&amp;""),",",".")&amp;", "&amp;CHAR(34)&amp;"flag"&amp;CHAR(34)&amp;": "&amp;SUBSTITUTE(TRIM(ROUND(IFERROR(CriteriTecnici!$M1459*1,IFERROR(NUMBERVALUE(CriteriTecnici!$M1459,".",","),IFERROR(NUMBERVALUE(CriteriTecnici!$M1459,",","."),0))),4)&amp;""),",",".")&amp;", "&amp;CHAR(34)&amp;"rawScore"&amp;CHAR(34)&amp;": "&amp;SUBSTITUTE(TRIM(ROUND(IFERROR(CriteriTecnici!$O1459*1,IFERROR(NUMBERVALUE(CriteriTecnici!$O1459,".",","),IFERROR(NUMBERVALUE(CriteriTecnici!$O1459,",","."),0))),4)&amp;""),",",".")&amp;CHAR(125)&amp;IF(TRUE,",",""))</f>
        <v/>
      </c>
    </row>
    <row r="1680">
      <c r="A1680" s="38">
        <f>IF(CriteriTecnici!$A1460="","","    "&amp;CHAR(123)&amp;CHAR(34)&amp;"bidderId"&amp;CHAR(34)&amp;": "&amp;CHAR(34)&amp;SUBSTITUTE(CriteriTecnici!$A1460,CHAR(34),"'")&amp;CHAR(34)&amp;", "&amp;CHAR(34)&amp;"lotId"&amp;CHAR(34)&amp;": "&amp;CHAR(34)&amp;SUBSTITUTE(CriteriTecnici!$C1460,CHAR(34),"'")&amp;CHAR(34)&amp;", "&amp;CHAR(34)&amp;"criterionId"&amp;CHAR(34)&amp;": "&amp;CHAR(34)&amp;SUBSTITUTE(CriteriTecnici!$D1460,CHAR(34),"'")&amp;CHAR(34)&amp;", "&amp;CHAR(34)&amp;"kind"&amp;CHAR(34)&amp;": "&amp;CHAR(34)&amp;SUBSTITUTE(CriteriTecnici!$F1460,CHAR(34),"'")&amp;CHAR(34)&amp;", "&amp;CHAR(34)&amp;"value"&amp;CHAR(34)&amp;": "&amp;SUBSTITUTE(TRIM(ROUND(IFERROR(CriteriTecnici!$N1460*1,IFERROR(NUMBERVALUE(CriteriTecnici!$N1460,".",","),IFERROR(NUMBERVALUE(CriteriTecnici!$N1460,",","."),0))),4)&amp;""),",",".")&amp;", "&amp;CHAR(34)&amp;"numerator"&amp;CHAR(34)&amp;": "&amp;SUBSTITUTE(TRIM(ROUND(IFERROR(CriteriTecnici!$K1460*1,IFERROR(NUMBERVALUE(CriteriTecnici!$K1460,".",","),IFERROR(NUMBERVALUE(CriteriTecnici!$K1460,",","."),0))),4)&amp;""),",",".")&amp;", "&amp;CHAR(34)&amp;"denominator"&amp;CHAR(34)&amp;": "&amp;SUBSTITUTE(TRIM(ROUND(IFERROR(CriteriTecnici!$L1460*1,IFERROR(NUMBERVALUE(CriteriTecnici!$L1460,".",","),IFERROR(NUMBERVALUE(CriteriTecnici!$L1460,",","."),0))),4)&amp;""),",",".")&amp;", "&amp;CHAR(34)&amp;"flag"&amp;CHAR(34)&amp;": "&amp;SUBSTITUTE(TRIM(ROUND(IFERROR(CriteriTecnici!$M1460*1,IFERROR(NUMBERVALUE(CriteriTecnici!$M1460,".",","),IFERROR(NUMBERVALUE(CriteriTecnici!$M1460,",","."),0))),4)&amp;""),",",".")&amp;", "&amp;CHAR(34)&amp;"rawScore"&amp;CHAR(34)&amp;": "&amp;SUBSTITUTE(TRIM(ROUND(IFERROR(CriteriTecnici!$O1460*1,IFERROR(NUMBERVALUE(CriteriTecnici!$O1460,".",","),IFERROR(NUMBERVALUE(CriteriTecnici!$O1460,",","."),0))),4)&amp;""),",",".")&amp;CHAR(125)&amp;IF(TRUE,",",""))</f>
        <v/>
      </c>
    </row>
    <row r="1681">
      <c r="A1681" s="38">
        <f>IF(CriteriTecnici!$A1461="","","    "&amp;CHAR(123)&amp;CHAR(34)&amp;"bidderId"&amp;CHAR(34)&amp;": "&amp;CHAR(34)&amp;SUBSTITUTE(CriteriTecnici!$A1461,CHAR(34),"'")&amp;CHAR(34)&amp;", "&amp;CHAR(34)&amp;"lotId"&amp;CHAR(34)&amp;": "&amp;CHAR(34)&amp;SUBSTITUTE(CriteriTecnici!$C1461,CHAR(34),"'")&amp;CHAR(34)&amp;", "&amp;CHAR(34)&amp;"criterionId"&amp;CHAR(34)&amp;": "&amp;CHAR(34)&amp;SUBSTITUTE(CriteriTecnici!$D1461,CHAR(34),"'")&amp;CHAR(34)&amp;", "&amp;CHAR(34)&amp;"kind"&amp;CHAR(34)&amp;": "&amp;CHAR(34)&amp;SUBSTITUTE(CriteriTecnici!$F1461,CHAR(34),"'")&amp;CHAR(34)&amp;", "&amp;CHAR(34)&amp;"value"&amp;CHAR(34)&amp;": "&amp;SUBSTITUTE(TRIM(ROUND(IFERROR(CriteriTecnici!$N1461*1,IFERROR(NUMBERVALUE(CriteriTecnici!$N1461,".",","),IFERROR(NUMBERVALUE(CriteriTecnici!$N1461,",","."),0))),4)&amp;""),",",".")&amp;", "&amp;CHAR(34)&amp;"numerator"&amp;CHAR(34)&amp;": "&amp;SUBSTITUTE(TRIM(ROUND(IFERROR(CriteriTecnici!$K1461*1,IFERROR(NUMBERVALUE(CriteriTecnici!$K1461,".",","),IFERROR(NUMBERVALUE(CriteriTecnici!$K1461,",","."),0))),4)&amp;""),",",".")&amp;", "&amp;CHAR(34)&amp;"denominator"&amp;CHAR(34)&amp;": "&amp;SUBSTITUTE(TRIM(ROUND(IFERROR(CriteriTecnici!$L1461*1,IFERROR(NUMBERVALUE(CriteriTecnici!$L1461,".",","),IFERROR(NUMBERVALUE(CriteriTecnici!$L1461,",","."),0))),4)&amp;""),",",".")&amp;", "&amp;CHAR(34)&amp;"flag"&amp;CHAR(34)&amp;": "&amp;SUBSTITUTE(TRIM(ROUND(IFERROR(CriteriTecnici!$M1461*1,IFERROR(NUMBERVALUE(CriteriTecnici!$M1461,".",","),IFERROR(NUMBERVALUE(CriteriTecnici!$M1461,",","."),0))),4)&amp;""),",",".")&amp;", "&amp;CHAR(34)&amp;"rawScore"&amp;CHAR(34)&amp;": "&amp;SUBSTITUTE(TRIM(ROUND(IFERROR(CriteriTecnici!$O1461*1,IFERROR(NUMBERVALUE(CriteriTecnici!$O1461,".",","),IFERROR(NUMBERVALUE(CriteriTecnici!$O1461,",","."),0))),4)&amp;""),",",".")&amp;CHAR(125)&amp;IF(COUNTA(Offerte!$A49:$A$200)&gt;0,",",""))</f>
        <v/>
      </c>
    </row>
    <row r="1682">
      <c r="A1682" s="38">
        <f>IF(CriteriTecnici!$A1462="","","    "&amp;CHAR(123)&amp;CHAR(34)&amp;"bidderId"&amp;CHAR(34)&amp;": "&amp;CHAR(34)&amp;SUBSTITUTE(CriteriTecnici!$A1462,CHAR(34),"'")&amp;CHAR(34)&amp;", "&amp;CHAR(34)&amp;"lotId"&amp;CHAR(34)&amp;": "&amp;CHAR(34)&amp;SUBSTITUTE(CriteriTecnici!$C1462,CHAR(34),"'")&amp;CHAR(34)&amp;", "&amp;CHAR(34)&amp;"criterionId"&amp;CHAR(34)&amp;": "&amp;CHAR(34)&amp;SUBSTITUTE(CriteriTecnici!$D1462,CHAR(34),"'")&amp;CHAR(34)&amp;", "&amp;CHAR(34)&amp;"kind"&amp;CHAR(34)&amp;": "&amp;CHAR(34)&amp;SUBSTITUTE(CriteriTecnici!$F1462,CHAR(34),"'")&amp;CHAR(34)&amp;", "&amp;CHAR(34)&amp;"value"&amp;CHAR(34)&amp;": "&amp;SUBSTITUTE(TRIM(ROUND(IFERROR(CriteriTecnici!$N1462*1,IFERROR(NUMBERVALUE(CriteriTecnici!$N1462,".",","),IFERROR(NUMBERVALUE(CriteriTecnici!$N1462,",","."),0))),4)&amp;""),",",".")&amp;", "&amp;CHAR(34)&amp;"numerator"&amp;CHAR(34)&amp;": "&amp;SUBSTITUTE(TRIM(ROUND(IFERROR(CriteriTecnici!$K1462*1,IFERROR(NUMBERVALUE(CriteriTecnici!$K1462,".",","),IFERROR(NUMBERVALUE(CriteriTecnici!$K1462,",","."),0))),4)&amp;""),",",".")&amp;", "&amp;CHAR(34)&amp;"denominator"&amp;CHAR(34)&amp;": "&amp;SUBSTITUTE(TRIM(ROUND(IFERROR(CriteriTecnici!$L1462*1,IFERROR(NUMBERVALUE(CriteriTecnici!$L1462,".",","),IFERROR(NUMBERVALUE(CriteriTecnici!$L1462,",","."),0))),4)&amp;""),",",".")&amp;", "&amp;CHAR(34)&amp;"flag"&amp;CHAR(34)&amp;": "&amp;SUBSTITUTE(TRIM(ROUND(IFERROR(CriteriTecnici!$M1462*1,IFERROR(NUMBERVALUE(CriteriTecnici!$M1462,".",","),IFERROR(NUMBERVALUE(CriteriTecnici!$M1462,",","."),0))),4)&amp;""),",",".")&amp;", "&amp;CHAR(34)&amp;"rawScore"&amp;CHAR(34)&amp;": "&amp;SUBSTITUTE(TRIM(ROUND(IFERROR(CriteriTecnici!$O1462*1,IFERROR(NUMBERVALUE(CriteriTecnici!$O1462,".",","),IFERROR(NUMBERVALUE(CriteriTecnici!$O1462,",","."),0))),4)&amp;""),",",".")&amp;CHAR(125)&amp;IF(TRUE,",",""))</f>
        <v/>
      </c>
    </row>
    <row r="1683">
      <c r="A1683" s="38">
        <f>IF(CriteriTecnici!$A1463="","","    "&amp;CHAR(123)&amp;CHAR(34)&amp;"bidderId"&amp;CHAR(34)&amp;": "&amp;CHAR(34)&amp;SUBSTITUTE(CriteriTecnici!$A1463,CHAR(34),"'")&amp;CHAR(34)&amp;", "&amp;CHAR(34)&amp;"lotId"&amp;CHAR(34)&amp;": "&amp;CHAR(34)&amp;SUBSTITUTE(CriteriTecnici!$C1463,CHAR(34),"'")&amp;CHAR(34)&amp;", "&amp;CHAR(34)&amp;"criterionId"&amp;CHAR(34)&amp;": "&amp;CHAR(34)&amp;SUBSTITUTE(CriteriTecnici!$D1463,CHAR(34),"'")&amp;CHAR(34)&amp;", "&amp;CHAR(34)&amp;"kind"&amp;CHAR(34)&amp;": "&amp;CHAR(34)&amp;SUBSTITUTE(CriteriTecnici!$F1463,CHAR(34),"'")&amp;CHAR(34)&amp;", "&amp;CHAR(34)&amp;"value"&amp;CHAR(34)&amp;": "&amp;SUBSTITUTE(TRIM(ROUND(IFERROR(CriteriTecnici!$N1463*1,IFERROR(NUMBERVALUE(CriteriTecnici!$N1463,".",","),IFERROR(NUMBERVALUE(CriteriTecnici!$N1463,",","."),0))),4)&amp;""),",",".")&amp;", "&amp;CHAR(34)&amp;"numerator"&amp;CHAR(34)&amp;": "&amp;SUBSTITUTE(TRIM(ROUND(IFERROR(CriteriTecnici!$K1463*1,IFERROR(NUMBERVALUE(CriteriTecnici!$K1463,".",","),IFERROR(NUMBERVALUE(CriteriTecnici!$K1463,",","."),0))),4)&amp;""),",",".")&amp;", "&amp;CHAR(34)&amp;"denominator"&amp;CHAR(34)&amp;": "&amp;SUBSTITUTE(TRIM(ROUND(IFERROR(CriteriTecnici!$L1463*1,IFERROR(NUMBERVALUE(CriteriTecnici!$L1463,".",","),IFERROR(NUMBERVALUE(CriteriTecnici!$L1463,",","."),0))),4)&amp;""),",",".")&amp;", "&amp;CHAR(34)&amp;"flag"&amp;CHAR(34)&amp;": "&amp;SUBSTITUTE(TRIM(ROUND(IFERROR(CriteriTecnici!$M1463*1,IFERROR(NUMBERVALUE(CriteriTecnici!$M1463,".",","),IFERROR(NUMBERVALUE(CriteriTecnici!$M1463,",","."),0))),4)&amp;""),",",".")&amp;", "&amp;CHAR(34)&amp;"rawScore"&amp;CHAR(34)&amp;": "&amp;SUBSTITUTE(TRIM(ROUND(IFERROR(CriteriTecnici!$O1463*1,IFERROR(NUMBERVALUE(CriteriTecnici!$O1463,".",","),IFERROR(NUMBERVALUE(CriteriTecnici!$O1463,",","."),0))),4)&amp;""),",",".")&amp;CHAR(125)&amp;IF(TRUE,",",""))</f>
        <v/>
      </c>
    </row>
    <row r="1684">
      <c r="A1684" s="38">
        <f>IF(CriteriTecnici!$A1464="","","    "&amp;CHAR(123)&amp;CHAR(34)&amp;"bidderId"&amp;CHAR(34)&amp;": "&amp;CHAR(34)&amp;SUBSTITUTE(CriteriTecnici!$A1464,CHAR(34),"'")&amp;CHAR(34)&amp;", "&amp;CHAR(34)&amp;"lotId"&amp;CHAR(34)&amp;": "&amp;CHAR(34)&amp;SUBSTITUTE(CriteriTecnici!$C1464,CHAR(34),"'")&amp;CHAR(34)&amp;", "&amp;CHAR(34)&amp;"criterionId"&amp;CHAR(34)&amp;": "&amp;CHAR(34)&amp;SUBSTITUTE(CriteriTecnici!$D1464,CHAR(34),"'")&amp;CHAR(34)&amp;", "&amp;CHAR(34)&amp;"kind"&amp;CHAR(34)&amp;": "&amp;CHAR(34)&amp;SUBSTITUTE(CriteriTecnici!$F1464,CHAR(34),"'")&amp;CHAR(34)&amp;", "&amp;CHAR(34)&amp;"value"&amp;CHAR(34)&amp;": "&amp;SUBSTITUTE(TRIM(ROUND(IFERROR(CriteriTecnici!$N1464*1,IFERROR(NUMBERVALUE(CriteriTecnici!$N1464,".",","),IFERROR(NUMBERVALUE(CriteriTecnici!$N1464,",","."),0))),4)&amp;""),",",".")&amp;", "&amp;CHAR(34)&amp;"numerator"&amp;CHAR(34)&amp;": "&amp;SUBSTITUTE(TRIM(ROUND(IFERROR(CriteriTecnici!$K1464*1,IFERROR(NUMBERVALUE(CriteriTecnici!$K1464,".",","),IFERROR(NUMBERVALUE(CriteriTecnici!$K1464,",","."),0))),4)&amp;""),",",".")&amp;", "&amp;CHAR(34)&amp;"denominator"&amp;CHAR(34)&amp;": "&amp;SUBSTITUTE(TRIM(ROUND(IFERROR(CriteriTecnici!$L1464*1,IFERROR(NUMBERVALUE(CriteriTecnici!$L1464,".",","),IFERROR(NUMBERVALUE(CriteriTecnici!$L1464,",","."),0))),4)&amp;""),",",".")&amp;", "&amp;CHAR(34)&amp;"flag"&amp;CHAR(34)&amp;": "&amp;SUBSTITUTE(TRIM(ROUND(IFERROR(CriteriTecnici!$M1464*1,IFERROR(NUMBERVALUE(CriteriTecnici!$M1464,".",","),IFERROR(NUMBERVALUE(CriteriTecnici!$M1464,",","."),0))),4)&amp;""),",",".")&amp;", "&amp;CHAR(34)&amp;"rawScore"&amp;CHAR(34)&amp;": "&amp;SUBSTITUTE(TRIM(ROUND(IFERROR(CriteriTecnici!$O1464*1,IFERROR(NUMBERVALUE(CriteriTecnici!$O1464,".",","),IFERROR(NUMBERVALUE(CriteriTecnici!$O1464,",","."),0))),4)&amp;""),",",".")&amp;CHAR(125)&amp;IF(TRUE,",",""))</f>
        <v/>
      </c>
    </row>
    <row r="1685">
      <c r="A1685" s="38">
        <f>IF(CriteriTecnici!$A1465="","","    "&amp;CHAR(123)&amp;CHAR(34)&amp;"bidderId"&amp;CHAR(34)&amp;": "&amp;CHAR(34)&amp;SUBSTITUTE(CriteriTecnici!$A1465,CHAR(34),"'")&amp;CHAR(34)&amp;", "&amp;CHAR(34)&amp;"lotId"&amp;CHAR(34)&amp;": "&amp;CHAR(34)&amp;SUBSTITUTE(CriteriTecnici!$C1465,CHAR(34),"'")&amp;CHAR(34)&amp;", "&amp;CHAR(34)&amp;"criterionId"&amp;CHAR(34)&amp;": "&amp;CHAR(34)&amp;SUBSTITUTE(CriteriTecnici!$D1465,CHAR(34),"'")&amp;CHAR(34)&amp;", "&amp;CHAR(34)&amp;"kind"&amp;CHAR(34)&amp;": "&amp;CHAR(34)&amp;SUBSTITUTE(CriteriTecnici!$F1465,CHAR(34),"'")&amp;CHAR(34)&amp;", "&amp;CHAR(34)&amp;"value"&amp;CHAR(34)&amp;": "&amp;SUBSTITUTE(TRIM(ROUND(IFERROR(CriteriTecnici!$N1465*1,IFERROR(NUMBERVALUE(CriteriTecnici!$N1465,".",","),IFERROR(NUMBERVALUE(CriteriTecnici!$N1465,",","."),0))),4)&amp;""),",",".")&amp;", "&amp;CHAR(34)&amp;"numerator"&amp;CHAR(34)&amp;": "&amp;SUBSTITUTE(TRIM(ROUND(IFERROR(CriteriTecnici!$K1465*1,IFERROR(NUMBERVALUE(CriteriTecnici!$K1465,".",","),IFERROR(NUMBERVALUE(CriteriTecnici!$K1465,",","."),0))),4)&amp;""),",",".")&amp;", "&amp;CHAR(34)&amp;"denominator"&amp;CHAR(34)&amp;": "&amp;SUBSTITUTE(TRIM(ROUND(IFERROR(CriteriTecnici!$L1465*1,IFERROR(NUMBERVALUE(CriteriTecnici!$L1465,".",","),IFERROR(NUMBERVALUE(CriteriTecnici!$L1465,",","."),0))),4)&amp;""),",",".")&amp;", "&amp;CHAR(34)&amp;"flag"&amp;CHAR(34)&amp;": "&amp;SUBSTITUTE(TRIM(ROUND(IFERROR(CriteriTecnici!$M1465*1,IFERROR(NUMBERVALUE(CriteriTecnici!$M1465,".",","),IFERROR(NUMBERVALUE(CriteriTecnici!$M1465,",","."),0))),4)&amp;""),",",".")&amp;", "&amp;CHAR(34)&amp;"rawScore"&amp;CHAR(34)&amp;": "&amp;SUBSTITUTE(TRIM(ROUND(IFERROR(CriteriTecnici!$O1465*1,IFERROR(NUMBERVALUE(CriteriTecnici!$O1465,".",","),IFERROR(NUMBERVALUE(CriteriTecnici!$O1465,",","."),0))),4)&amp;""),",",".")&amp;CHAR(125)&amp;IF(TRUE,",",""))</f>
        <v/>
      </c>
    </row>
    <row r="1686">
      <c r="A1686" s="38">
        <f>IF(CriteriTecnici!$A1466="","","    "&amp;CHAR(123)&amp;CHAR(34)&amp;"bidderId"&amp;CHAR(34)&amp;": "&amp;CHAR(34)&amp;SUBSTITUTE(CriteriTecnici!$A1466,CHAR(34),"'")&amp;CHAR(34)&amp;", "&amp;CHAR(34)&amp;"lotId"&amp;CHAR(34)&amp;": "&amp;CHAR(34)&amp;SUBSTITUTE(CriteriTecnici!$C1466,CHAR(34),"'")&amp;CHAR(34)&amp;", "&amp;CHAR(34)&amp;"criterionId"&amp;CHAR(34)&amp;": "&amp;CHAR(34)&amp;SUBSTITUTE(CriteriTecnici!$D1466,CHAR(34),"'")&amp;CHAR(34)&amp;", "&amp;CHAR(34)&amp;"kind"&amp;CHAR(34)&amp;": "&amp;CHAR(34)&amp;SUBSTITUTE(CriteriTecnici!$F1466,CHAR(34),"'")&amp;CHAR(34)&amp;", "&amp;CHAR(34)&amp;"value"&amp;CHAR(34)&amp;": "&amp;SUBSTITUTE(TRIM(ROUND(IFERROR(CriteriTecnici!$N1466*1,IFERROR(NUMBERVALUE(CriteriTecnici!$N1466,".",","),IFERROR(NUMBERVALUE(CriteriTecnici!$N1466,",","."),0))),4)&amp;""),",",".")&amp;", "&amp;CHAR(34)&amp;"numerator"&amp;CHAR(34)&amp;": "&amp;SUBSTITUTE(TRIM(ROUND(IFERROR(CriteriTecnici!$K1466*1,IFERROR(NUMBERVALUE(CriteriTecnici!$K1466,".",","),IFERROR(NUMBERVALUE(CriteriTecnici!$K1466,",","."),0))),4)&amp;""),",",".")&amp;", "&amp;CHAR(34)&amp;"denominator"&amp;CHAR(34)&amp;": "&amp;SUBSTITUTE(TRIM(ROUND(IFERROR(CriteriTecnici!$L1466*1,IFERROR(NUMBERVALUE(CriteriTecnici!$L1466,".",","),IFERROR(NUMBERVALUE(CriteriTecnici!$L1466,",","."),0))),4)&amp;""),",",".")&amp;", "&amp;CHAR(34)&amp;"flag"&amp;CHAR(34)&amp;": "&amp;SUBSTITUTE(TRIM(ROUND(IFERROR(CriteriTecnici!$M1466*1,IFERROR(NUMBERVALUE(CriteriTecnici!$M1466,".",","),IFERROR(NUMBERVALUE(CriteriTecnici!$M1466,",","."),0))),4)&amp;""),",",".")&amp;", "&amp;CHAR(34)&amp;"rawScore"&amp;CHAR(34)&amp;": "&amp;SUBSTITUTE(TRIM(ROUND(IFERROR(CriteriTecnici!$O1466*1,IFERROR(NUMBERVALUE(CriteriTecnici!$O1466,".",","),IFERROR(NUMBERVALUE(CriteriTecnici!$O1466,",","."),0))),4)&amp;""),",",".")&amp;CHAR(125)&amp;IF(TRUE,",",""))</f>
        <v/>
      </c>
    </row>
    <row r="1687">
      <c r="A1687" s="38">
        <f>IF(CriteriTecnici!$A1467="","","    "&amp;CHAR(123)&amp;CHAR(34)&amp;"bidderId"&amp;CHAR(34)&amp;": "&amp;CHAR(34)&amp;SUBSTITUTE(CriteriTecnici!$A1467,CHAR(34),"'")&amp;CHAR(34)&amp;", "&amp;CHAR(34)&amp;"lotId"&amp;CHAR(34)&amp;": "&amp;CHAR(34)&amp;SUBSTITUTE(CriteriTecnici!$C1467,CHAR(34),"'")&amp;CHAR(34)&amp;", "&amp;CHAR(34)&amp;"criterionId"&amp;CHAR(34)&amp;": "&amp;CHAR(34)&amp;SUBSTITUTE(CriteriTecnici!$D1467,CHAR(34),"'")&amp;CHAR(34)&amp;", "&amp;CHAR(34)&amp;"kind"&amp;CHAR(34)&amp;": "&amp;CHAR(34)&amp;SUBSTITUTE(CriteriTecnici!$F1467,CHAR(34),"'")&amp;CHAR(34)&amp;", "&amp;CHAR(34)&amp;"value"&amp;CHAR(34)&amp;": "&amp;SUBSTITUTE(TRIM(ROUND(IFERROR(CriteriTecnici!$N1467*1,IFERROR(NUMBERVALUE(CriteriTecnici!$N1467,".",","),IFERROR(NUMBERVALUE(CriteriTecnici!$N1467,",","."),0))),4)&amp;""),",",".")&amp;", "&amp;CHAR(34)&amp;"numerator"&amp;CHAR(34)&amp;": "&amp;SUBSTITUTE(TRIM(ROUND(IFERROR(CriteriTecnici!$K1467*1,IFERROR(NUMBERVALUE(CriteriTecnici!$K1467,".",","),IFERROR(NUMBERVALUE(CriteriTecnici!$K1467,",","."),0))),4)&amp;""),",",".")&amp;", "&amp;CHAR(34)&amp;"denominator"&amp;CHAR(34)&amp;": "&amp;SUBSTITUTE(TRIM(ROUND(IFERROR(CriteriTecnici!$L1467*1,IFERROR(NUMBERVALUE(CriteriTecnici!$L1467,".",","),IFERROR(NUMBERVALUE(CriteriTecnici!$L1467,",","."),0))),4)&amp;""),",",".")&amp;", "&amp;CHAR(34)&amp;"flag"&amp;CHAR(34)&amp;": "&amp;SUBSTITUTE(TRIM(ROUND(IFERROR(CriteriTecnici!$M1467*1,IFERROR(NUMBERVALUE(CriteriTecnici!$M1467,".",","),IFERROR(NUMBERVALUE(CriteriTecnici!$M1467,",","."),0))),4)&amp;""),",",".")&amp;", "&amp;CHAR(34)&amp;"rawScore"&amp;CHAR(34)&amp;": "&amp;SUBSTITUTE(TRIM(ROUND(IFERROR(CriteriTecnici!$O1467*1,IFERROR(NUMBERVALUE(CriteriTecnici!$O1467,".",","),IFERROR(NUMBERVALUE(CriteriTecnici!$O1467,",","."),0))),4)&amp;""),",",".")&amp;CHAR(125)&amp;IF(TRUE,",",""))</f>
        <v/>
      </c>
    </row>
    <row r="1688">
      <c r="A1688" s="38">
        <f>IF(CriteriTecnici!$A1468="","","    "&amp;CHAR(123)&amp;CHAR(34)&amp;"bidderId"&amp;CHAR(34)&amp;": "&amp;CHAR(34)&amp;SUBSTITUTE(CriteriTecnici!$A1468,CHAR(34),"'")&amp;CHAR(34)&amp;", "&amp;CHAR(34)&amp;"lotId"&amp;CHAR(34)&amp;": "&amp;CHAR(34)&amp;SUBSTITUTE(CriteriTecnici!$C1468,CHAR(34),"'")&amp;CHAR(34)&amp;", "&amp;CHAR(34)&amp;"criterionId"&amp;CHAR(34)&amp;": "&amp;CHAR(34)&amp;SUBSTITUTE(CriteriTecnici!$D1468,CHAR(34),"'")&amp;CHAR(34)&amp;", "&amp;CHAR(34)&amp;"kind"&amp;CHAR(34)&amp;": "&amp;CHAR(34)&amp;SUBSTITUTE(CriteriTecnici!$F1468,CHAR(34),"'")&amp;CHAR(34)&amp;", "&amp;CHAR(34)&amp;"value"&amp;CHAR(34)&amp;": "&amp;SUBSTITUTE(TRIM(ROUND(IFERROR(CriteriTecnici!$N1468*1,IFERROR(NUMBERVALUE(CriteriTecnici!$N1468,".",","),IFERROR(NUMBERVALUE(CriteriTecnici!$N1468,",","."),0))),4)&amp;""),",",".")&amp;", "&amp;CHAR(34)&amp;"numerator"&amp;CHAR(34)&amp;": "&amp;SUBSTITUTE(TRIM(ROUND(IFERROR(CriteriTecnici!$K1468*1,IFERROR(NUMBERVALUE(CriteriTecnici!$K1468,".",","),IFERROR(NUMBERVALUE(CriteriTecnici!$K1468,",","."),0))),4)&amp;""),",",".")&amp;", "&amp;CHAR(34)&amp;"denominator"&amp;CHAR(34)&amp;": "&amp;SUBSTITUTE(TRIM(ROUND(IFERROR(CriteriTecnici!$L1468*1,IFERROR(NUMBERVALUE(CriteriTecnici!$L1468,".",","),IFERROR(NUMBERVALUE(CriteriTecnici!$L1468,",","."),0))),4)&amp;""),",",".")&amp;", "&amp;CHAR(34)&amp;"flag"&amp;CHAR(34)&amp;": "&amp;SUBSTITUTE(TRIM(ROUND(IFERROR(CriteriTecnici!$M1468*1,IFERROR(NUMBERVALUE(CriteriTecnici!$M1468,".",","),IFERROR(NUMBERVALUE(CriteriTecnici!$M1468,",","."),0))),4)&amp;""),",",".")&amp;", "&amp;CHAR(34)&amp;"rawScore"&amp;CHAR(34)&amp;": "&amp;SUBSTITUTE(TRIM(ROUND(IFERROR(CriteriTecnici!$O1468*1,IFERROR(NUMBERVALUE(CriteriTecnici!$O1468,".",","),IFERROR(NUMBERVALUE(CriteriTecnici!$O1468,",","."),0))),4)&amp;""),",",".")&amp;CHAR(125)&amp;IF(TRUE,",",""))</f>
        <v/>
      </c>
    </row>
    <row r="1689">
      <c r="A1689" s="38">
        <f>IF(CriteriTecnici!$A1469="","","    "&amp;CHAR(123)&amp;CHAR(34)&amp;"bidderId"&amp;CHAR(34)&amp;": "&amp;CHAR(34)&amp;SUBSTITUTE(CriteriTecnici!$A1469,CHAR(34),"'")&amp;CHAR(34)&amp;", "&amp;CHAR(34)&amp;"lotId"&amp;CHAR(34)&amp;": "&amp;CHAR(34)&amp;SUBSTITUTE(CriteriTecnici!$C1469,CHAR(34),"'")&amp;CHAR(34)&amp;", "&amp;CHAR(34)&amp;"criterionId"&amp;CHAR(34)&amp;": "&amp;CHAR(34)&amp;SUBSTITUTE(CriteriTecnici!$D1469,CHAR(34),"'")&amp;CHAR(34)&amp;", "&amp;CHAR(34)&amp;"kind"&amp;CHAR(34)&amp;": "&amp;CHAR(34)&amp;SUBSTITUTE(CriteriTecnici!$F1469,CHAR(34),"'")&amp;CHAR(34)&amp;", "&amp;CHAR(34)&amp;"value"&amp;CHAR(34)&amp;": "&amp;SUBSTITUTE(TRIM(ROUND(IFERROR(CriteriTecnici!$N1469*1,IFERROR(NUMBERVALUE(CriteriTecnici!$N1469,".",","),IFERROR(NUMBERVALUE(CriteriTecnici!$N1469,",","."),0))),4)&amp;""),",",".")&amp;", "&amp;CHAR(34)&amp;"numerator"&amp;CHAR(34)&amp;": "&amp;SUBSTITUTE(TRIM(ROUND(IFERROR(CriteriTecnici!$K1469*1,IFERROR(NUMBERVALUE(CriteriTecnici!$K1469,".",","),IFERROR(NUMBERVALUE(CriteriTecnici!$K1469,",","."),0))),4)&amp;""),",",".")&amp;", "&amp;CHAR(34)&amp;"denominator"&amp;CHAR(34)&amp;": "&amp;SUBSTITUTE(TRIM(ROUND(IFERROR(CriteriTecnici!$L1469*1,IFERROR(NUMBERVALUE(CriteriTecnici!$L1469,".",","),IFERROR(NUMBERVALUE(CriteriTecnici!$L1469,",","."),0))),4)&amp;""),",",".")&amp;", "&amp;CHAR(34)&amp;"flag"&amp;CHAR(34)&amp;": "&amp;SUBSTITUTE(TRIM(ROUND(IFERROR(CriteriTecnici!$M1469*1,IFERROR(NUMBERVALUE(CriteriTecnici!$M1469,".",","),IFERROR(NUMBERVALUE(CriteriTecnici!$M1469,",","."),0))),4)&amp;""),",",".")&amp;", "&amp;CHAR(34)&amp;"rawScore"&amp;CHAR(34)&amp;": "&amp;SUBSTITUTE(TRIM(ROUND(IFERROR(CriteriTecnici!$O1469*1,IFERROR(NUMBERVALUE(CriteriTecnici!$O1469,".",","),IFERROR(NUMBERVALUE(CriteriTecnici!$O1469,",","."),0))),4)&amp;""),",",".")&amp;CHAR(125)&amp;IF(TRUE,",",""))</f>
        <v/>
      </c>
    </row>
    <row r="1690">
      <c r="A1690" s="38">
        <f>IF(CriteriTecnici!$A1470="","","    "&amp;CHAR(123)&amp;CHAR(34)&amp;"bidderId"&amp;CHAR(34)&amp;": "&amp;CHAR(34)&amp;SUBSTITUTE(CriteriTecnici!$A1470,CHAR(34),"'")&amp;CHAR(34)&amp;", "&amp;CHAR(34)&amp;"lotId"&amp;CHAR(34)&amp;": "&amp;CHAR(34)&amp;SUBSTITUTE(CriteriTecnici!$C1470,CHAR(34),"'")&amp;CHAR(34)&amp;", "&amp;CHAR(34)&amp;"criterionId"&amp;CHAR(34)&amp;": "&amp;CHAR(34)&amp;SUBSTITUTE(CriteriTecnici!$D1470,CHAR(34),"'")&amp;CHAR(34)&amp;", "&amp;CHAR(34)&amp;"kind"&amp;CHAR(34)&amp;": "&amp;CHAR(34)&amp;SUBSTITUTE(CriteriTecnici!$F1470,CHAR(34),"'")&amp;CHAR(34)&amp;", "&amp;CHAR(34)&amp;"value"&amp;CHAR(34)&amp;": "&amp;SUBSTITUTE(TRIM(ROUND(IFERROR(CriteriTecnici!$N1470*1,IFERROR(NUMBERVALUE(CriteriTecnici!$N1470,".",","),IFERROR(NUMBERVALUE(CriteriTecnici!$N1470,",","."),0))),4)&amp;""),",",".")&amp;", "&amp;CHAR(34)&amp;"numerator"&amp;CHAR(34)&amp;": "&amp;SUBSTITUTE(TRIM(ROUND(IFERROR(CriteriTecnici!$K1470*1,IFERROR(NUMBERVALUE(CriteriTecnici!$K1470,".",","),IFERROR(NUMBERVALUE(CriteriTecnici!$K1470,",","."),0))),4)&amp;""),",",".")&amp;", "&amp;CHAR(34)&amp;"denominator"&amp;CHAR(34)&amp;": "&amp;SUBSTITUTE(TRIM(ROUND(IFERROR(CriteriTecnici!$L1470*1,IFERROR(NUMBERVALUE(CriteriTecnici!$L1470,".",","),IFERROR(NUMBERVALUE(CriteriTecnici!$L1470,",","."),0))),4)&amp;""),",",".")&amp;", "&amp;CHAR(34)&amp;"flag"&amp;CHAR(34)&amp;": "&amp;SUBSTITUTE(TRIM(ROUND(IFERROR(CriteriTecnici!$M1470*1,IFERROR(NUMBERVALUE(CriteriTecnici!$M1470,".",","),IFERROR(NUMBERVALUE(CriteriTecnici!$M1470,",","."),0))),4)&amp;""),",",".")&amp;", "&amp;CHAR(34)&amp;"rawScore"&amp;CHAR(34)&amp;": "&amp;SUBSTITUTE(TRIM(ROUND(IFERROR(CriteriTecnici!$O1470*1,IFERROR(NUMBERVALUE(CriteriTecnici!$O1470,".",","),IFERROR(NUMBERVALUE(CriteriTecnici!$O1470,",","."),0))),4)&amp;""),",",".")&amp;CHAR(125)&amp;IF(TRUE,",",""))</f>
        <v/>
      </c>
    </row>
    <row r="1691">
      <c r="A1691" s="38">
        <f>IF(CriteriTecnici!$A1471="","","    "&amp;CHAR(123)&amp;CHAR(34)&amp;"bidderId"&amp;CHAR(34)&amp;": "&amp;CHAR(34)&amp;SUBSTITUTE(CriteriTecnici!$A1471,CHAR(34),"'")&amp;CHAR(34)&amp;", "&amp;CHAR(34)&amp;"lotId"&amp;CHAR(34)&amp;": "&amp;CHAR(34)&amp;SUBSTITUTE(CriteriTecnici!$C1471,CHAR(34),"'")&amp;CHAR(34)&amp;", "&amp;CHAR(34)&amp;"criterionId"&amp;CHAR(34)&amp;": "&amp;CHAR(34)&amp;SUBSTITUTE(CriteriTecnici!$D1471,CHAR(34),"'")&amp;CHAR(34)&amp;", "&amp;CHAR(34)&amp;"kind"&amp;CHAR(34)&amp;": "&amp;CHAR(34)&amp;SUBSTITUTE(CriteriTecnici!$F1471,CHAR(34),"'")&amp;CHAR(34)&amp;", "&amp;CHAR(34)&amp;"value"&amp;CHAR(34)&amp;": "&amp;SUBSTITUTE(TRIM(ROUND(IFERROR(CriteriTecnici!$N1471*1,IFERROR(NUMBERVALUE(CriteriTecnici!$N1471,".",","),IFERROR(NUMBERVALUE(CriteriTecnici!$N1471,",","."),0))),4)&amp;""),",",".")&amp;", "&amp;CHAR(34)&amp;"numerator"&amp;CHAR(34)&amp;": "&amp;SUBSTITUTE(TRIM(ROUND(IFERROR(CriteriTecnici!$K1471*1,IFERROR(NUMBERVALUE(CriteriTecnici!$K1471,".",","),IFERROR(NUMBERVALUE(CriteriTecnici!$K1471,",","."),0))),4)&amp;""),",",".")&amp;", "&amp;CHAR(34)&amp;"denominator"&amp;CHAR(34)&amp;": "&amp;SUBSTITUTE(TRIM(ROUND(IFERROR(CriteriTecnici!$L1471*1,IFERROR(NUMBERVALUE(CriteriTecnici!$L1471,".",","),IFERROR(NUMBERVALUE(CriteriTecnici!$L1471,",","."),0))),4)&amp;""),",",".")&amp;", "&amp;CHAR(34)&amp;"flag"&amp;CHAR(34)&amp;": "&amp;SUBSTITUTE(TRIM(ROUND(IFERROR(CriteriTecnici!$M1471*1,IFERROR(NUMBERVALUE(CriteriTecnici!$M1471,".",","),IFERROR(NUMBERVALUE(CriteriTecnici!$M1471,",","."),0))),4)&amp;""),",",".")&amp;", "&amp;CHAR(34)&amp;"rawScore"&amp;CHAR(34)&amp;": "&amp;SUBSTITUTE(TRIM(ROUND(IFERROR(CriteriTecnici!$O1471*1,IFERROR(NUMBERVALUE(CriteriTecnici!$O1471,".",","),IFERROR(NUMBERVALUE(CriteriTecnici!$O1471,",","."),0))),4)&amp;""),",",".")&amp;CHAR(125)&amp;IF(TRUE,",",""))</f>
        <v/>
      </c>
    </row>
    <row r="1692">
      <c r="A1692" s="38">
        <f>IF(CriteriTecnici!$A1472="","","    "&amp;CHAR(123)&amp;CHAR(34)&amp;"bidderId"&amp;CHAR(34)&amp;": "&amp;CHAR(34)&amp;SUBSTITUTE(CriteriTecnici!$A1472,CHAR(34),"'")&amp;CHAR(34)&amp;", "&amp;CHAR(34)&amp;"lotId"&amp;CHAR(34)&amp;": "&amp;CHAR(34)&amp;SUBSTITUTE(CriteriTecnici!$C1472,CHAR(34),"'")&amp;CHAR(34)&amp;", "&amp;CHAR(34)&amp;"criterionId"&amp;CHAR(34)&amp;": "&amp;CHAR(34)&amp;SUBSTITUTE(CriteriTecnici!$D1472,CHAR(34),"'")&amp;CHAR(34)&amp;", "&amp;CHAR(34)&amp;"kind"&amp;CHAR(34)&amp;": "&amp;CHAR(34)&amp;SUBSTITUTE(CriteriTecnici!$F1472,CHAR(34),"'")&amp;CHAR(34)&amp;", "&amp;CHAR(34)&amp;"value"&amp;CHAR(34)&amp;": "&amp;SUBSTITUTE(TRIM(ROUND(IFERROR(CriteriTecnici!$N1472*1,IFERROR(NUMBERVALUE(CriteriTecnici!$N1472,".",","),IFERROR(NUMBERVALUE(CriteriTecnici!$N1472,",","."),0))),4)&amp;""),",",".")&amp;", "&amp;CHAR(34)&amp;"numerator"&amp;CHAR(34)&amp;": "&amp;SUBSTITUTE(TRIM(ROUND(IFERROR(CriteriTecnici!$K1472*1,IFERROR(NUMBERVALUE(CriteriTecnici!$K1472,".",","),IFERROR(NUMBERVALUE(CriteriTecnici!$K1472,",","."),0))),4)&amp;""),",",".")&amp;", "&amp;CHAR(34)&amp;"denominator"&amp;CHAR(34)&amp;": "&amp;SUBSTITUTE(TRIM(ROUND(IFERROR(CriteriTecnici!$L1472*1,IFERROR(NUMBERVALUE(CriteriTecnici!$L1472,".",","),IFERROR(NUMBERVALUE(CriteriTecnici!$L1472,",","."),0))),4)&amp;""),",",".")&amp;", "&amp;CHAR(34)&amp;"flag"&amp;CHAR(34)&amp;": "&amp;SUBSTITUTE(TRIM(ROUND(IFERROR(CriteriTecnici!$M1472*1,IFERROR(NUMBERVALUE(CriteriTecnici!$M1472,".",","),IFERROR(NUMBERVALUE(CriteriTecnici!$M1472,",","."),0))),4)&amp;""),",",".")&amp;", "&amp;CHAR(34)&amp;"rawScore"&amp;CHAR(34)&amp;": "&amp;SUBSTITUTE(TRIM(ROUND(IFERROR(CriteriTecnici!$O1472*1,IFERROR(NUMBERVALUE(CriteriTecnici!$O1472,".",","),IFERROR(NUMBERVALUE(CriteriTecnici!$O1472,",","."),0))),4)&amp;""),",",".")&amp;CHAR(125)&amp;IF(TRUE,",",""))</f>
        <v/>
      </c>
    </row>
    <row r="1693">
      <c r="A1693" s="38">
        <f>IF(CriteriTecnici!$A1473="","","    "&amp;CHAR(123)&amp;CHAR(34)&amp;"bidderId"&amp;CHAR(34)&amp;": "&amp;CHAR(34)&amp;SUBSTITUTE(CriteriTecnici!$A1473,CHAR(34),"'")&amp;CHAR(34)&amp;", "&amp;CHAR(34)&amp;"lotId"&amp;CHAR(34)&amp;": "&amp;CHAR(34)&amp;SUBSTITUTE(CriteriTecnici!$C1473,CHAR(34),"'")&amp;CHAR(34)&amp;", "&amp;CHAR(34)&amp;"criterionId"&amp;CHAR(34)&amp;": "&amp;CHAR(34)&amp;SUBSTITUTE(CriteriTecnici!$D1473,CHAR(34),"'")&amp;CHAR(34)&amp;", "&amp;CHAR(34)&amp;"kind"&amp;CHAR(34)&amp;": "&amp;CHAR(34)&amp;SUBSTITUTE(CriteriTecnici!$F1473,CHAR(34),"'")&amp;CHAR(34)&amp;", "&amp;CHAR(34)&amp;"value"&amp;CHAR(34)&amp;": "&amp;SUBSTITUTE(TRIM(ROUND(IFERROR(CriteriTecnici!$N1473*1,IFERROR(NUMBERVALUE(CriteriTecnici!$N1473,".",","),IFERROR(NUMBERVALUE(CriteriTecnici!$N1473,",","."),0))),4)&amp;""),",",".")&amp;", "&amp;CHAR(34)&amp;"numerator"&amp;CHAR(34)&amp;": "&amp;SUBSTITUTE(TRIM(ROUND(IFERROR(CriteriTecnici!$K1473*1,IFERROR(NUMBERVALUE(CriteriTecnici!$K1473,".",","),IFERROR(NUMBERVALUE(CriteriTecnici!$K1473,",","."),0))),4)&amp;""),",",".")&amp;", "&amp;CHAR(34)&amp;"denominator"&amp;CHAR(34)&amp;": "&amp;SUBSTITUTE(TRIM(ROUND(IFERROR(CriteriTecnici!$L1473*1,IFERROR(NUMBERVALUE(CriteriTecnici!$L1473,".",","),IFERROR(NUMBERVALUE(CriteriTecnici!$L1473,",","."),0))),4)&amp;""),",",".")&amp;", "&amp;CHAR(34)&amp;"flag"&amp;CHAR(34)&amp;": "&amp;SUBSTITUTE(TRIM(ROUND(IFERROR(CriteriTecnici!$M1473*1,IFERROR(NUMBERVALUE(CriteriTecnici!$M1473,".",","),IFERROR(NUMBERVALUE(CriteriTecnici!$M1473,",","."),0))),4)&amp;""),",",".")&amp;", "&amp;CHAR(34)&amp;"rawScore"&amp;CHAR(34)&amp;": "&amp;SUBSTITUTE(TRIM(ROUND(IFERROR(CriteriTecnici!$O1473*1,IFERROR(NUMBERVALUE(CriteriTecnici!$O1473,".",","),IFERROR(NUMBERVALUE(CriteriTecnici!$O1473,",","."),0))),4)&amp;""),",",".")&amp;CHAR(125)&amp;IF(TRUE,",",""))</f>
        <v/>
      </c>
    </row>
    <row r="1694">
      <c r="A1694" s="38">
        <f>IF(CriteriTecnici!$A1474="","","    "&amp;CHAR(123)&amp;CHAR(34)&amp;"bidderId"&amp;CHAR(34)&amp;": "&amp;CHAR(34)&amp;SUBSTITUTE(CriteriTecnici!$A1474,CHAR(34),"'")&amp;CHAR(34)&amp;", "&amp;CHAR(34)&amp;"lotId"&amp;CHAR(34)&amp;": "&amp;CHAR(34)&amp;SUBSTITUTE(CriteriTecnici!$C1474,CHAR(34),"'")&amp;CHAR(34)&amp;", "&amp;CHAR(34)&amp;"criterionId"&amp;CHAR(34)&amp;": "&amp;CHAR(34)&amp;SUBSTITUTE(CriteriTecnici!$D1474,CHAR(34),"'")&amp;CHAR(34)&amp;", "&amp;CHAR(34)&amp;"kind"&amp;CHAR(34)&amp;": "&amp;CHAR(34)&amp;SUBSTITUTE(CriteriTecnici!$F1474,CHAR(34),"'")&amp;CHAR(34)&amp;", "&amp;CHAR(34)&amp;"value"&amp;CHAR(34)&amp;": "&amp;SUBSTITUTE(TRIM(ROUND(IFERROR(CriteriTecnici!$N1474*1,IFERROR(NUMBERVALUE(CriteriTecnici!$N1474,".",","),IFERROR(NUMBERVALUE(CriteriTecnici!$N1474,",","."),0))),4)&amp;""),",",".")&amp;", "&amp;CHAR(34)&amp;"numerator"&amp;CHAR(34)&amp;": "&amp;SUBSTITUTE(TRIM(ROUND(IFERROR(CriteriTecnici!$K1474*1,IFERROR(NUMBERVALUE(CriteriTecnici!$K1474,".",","),IFERROR(NUMBERVALUE(CriteriTecnici!$K1474,",","."),0))),4)&amp;""),",",".")&amp;", "&amp;CHAR(34)&amp;"denominator"&amp;CHAR(34)&amp;": "&amp;SUBSTITUTE(TRIM(ROUND(IFERROR(CriteriTecnici!$L1474*1,IFERROR(NUMBERVALUE(CriteriTecnici!$L1474,".",","),IFERROR(NUMBERVALUE(CriteriTecnici!$L1474,",","."),0))),4)&amp;""),",",".")&amp;", "&amp;CHAR(34)&amp;"flag"&amp;CHAR(34)&amp;": "&amp;SUBSTITUTE(TRIM(ROUND(IFERROR(CriteriTecnici!$M1474*1,IFERROR(NUMBERVALUE(CriteriTecnici!$M1474,".",","),IFERROR(NUMBERVALUE(CriteriTecnici!$M1474,",","."),0))),4)&amp;""),",",".")&amp;", "&amp;CHAR(34)&amp;"rawScore"&amp;CHAR(34)&amp;": "&amp;SUBSTITUTE(TRIM(ROUND(IFERROR(CriteriTecnici!$O1474*1,IFERROR(NUMBERVALUE(CriteriTecnici!$O1474,".",","),IFERROR(NUMBERVALUE(CriteriTecnici!$O1474,",","."),0))),4)&amp;""),",",".")&amp;CHAR(125)&amp;IF(TRUE,",",""))</f>
        <v/>
      </c>
    </row>
    <row r="1695">
      <c r="A1695" s="38">
        <f>IF(CriteriTecnici!$A1475="","","    "&amp;CHAR(123)&amp;CHAR(34)&amp;"bidderId"&amp;CHAR(34)&amp;": "&amp;CHAR(34)&amp;SUBSTITUTE(CriteriTecnici!$A1475,CHAR(34),"'")&amp;CHAR(34)&amp;", "&amp;CHAR(34)&amp;"lotId"&amp;CHAR(34)&amp;": "&amp;CHAR(34)&amp;SUBSTITUTE(CriteriTecnici!$C1475,CHAR(34),"'")&amp;CHAR(34)&amp;", "&amp;CHAR(34)&amp;"criterionId"&amp;CHAR(34)&amp;": "&amp;CHAR(34)&amp;SUBSTITUTE(CriteriTecnici!$D1475,CHAR(34),"'")&amp;CHAR(34)&amp;", "&amp;CHAR(34)&amp;"kind"&amp;CHAR(34)&amp;": "&amp;CHAR(34)&amp;SUBSTITUTE(CriteriTecnici!$F1475,CHAR(34),"'")&amp;CHAR(34)&amp;", "&amp;CHAR(34)&amp;"value"&amp;CHAR(34)&amp;": "&amp;SUBSTITUTE(TRIM(ROUND(IFERROR(CriteriTecnici!$N1475*1,IFERROR(NUMBERVALUE(CriteriTecnici!$N1475,".",","),IFERROR(NUMBERVALUE(CriteriTecnici!$N1475,",","."),0))),4)&amp;""),",",".")&amp;", "&amp;CHAR(34)&amp;"numerator"&amp;CHAR(34)&amp;": "&amp;SUBSTITUTE(TRIM(ROUND(IFERROR(CriteriTecnici!$K1475*1,IFERROR(NUMBERVALUE(CriteriTecnici!$K1475,".",","),IFERROR(NUMBERVALUE(CriteriTecnici!$K1475,",","."),0))),4)&amp;""),",",".")&amp;", "&amp;CHAR(34)&amp;"denominator"&amp;CHAR(34)&amp;": "&amp;SUBSTITUTE(TRIM(ROUND(IFERROR(CriteriTecnici!$L1475*1,IFERROR(NUMBERVALUE(CriteriTecnici!$L1475,".",","),IFERROR(NUMBERVALUE(CriteriTecnici!$L1475,",","."),0))),4)&amp;""),",",".")&amp;", "&amp;CHAR(34)&amp;"flag"&amp;CHAR(34)&amp;": "&amp;SUBSTITUTE(TRIM(ROUND(IFERROR(CriteriTecnici!$M1475*1,IFERROR(NUMBERVALUE(CriteriTecnici!$M1475,".",","),IFERROR(NUMBERVALUE(CriteriTecnici!$M1475,",","."),0))),4)&amp;""),",",".")&amp;", "&amp;CHAR(34)&amp;"rawScore"&amp;CHAR(34)&amp;": "&amp;SUBSTITUTE(TRIM(ROUND(IFERROR(CriteriTecnici!$O1475*1,IFERROR(NUMBERVALUE(CriteriTecnici!$O1475,".",","),IFERROR(NUMBERVALUE(CriteriTecnici!$O1475,",","."),0))),4)&amp;""),",",".")&amp;CHAR(125)&amp;IF(TRUE,",",""))</f>
        <v/>
      </c>
    </row>
    <row r="1696">
      <c r="A1696" s="38">
        <f>IF(CriteriTecnici!$A1476="","","    "&amp;CHAR(123)&amp;CHAR(34)&amp;"bidderId"&amp;CHAR(34)&amp;": "&amp;CHAR(34)&amp;SUBSTITUTE(CriteriTecnici!$A1476,CHAR(34),"'")&amp;CHAR(34)&amp;", "&amp;CHAR(34)&amp;"lotId"&amp;CHAR(34)&amp;": "&amp;CHAR(34)&amp;SUBSTITUTE(CriteriTecnici!$C1476,CHAR(34),"'")&amp;CHAR(34)&amp;", "&amp;CHAR(34)&amp;"criterionId"&amp;CHAR(34)&amp;": "&amp;CHAR(34)&amp;SUBSTITUTE(CriteriTecnici!$D1476,CHAR(34),"'")&amp;CHAR(34)&amp;", "&amp;CHAR(34)&amp;"kind"&amp;CHAR(34)&amp;": "&amp;CHAR(34)&amp;SUBSTITUTE(CriteriTecnici!$F1476,CHAR(34),"'")&amp;CHAR(34)&amp;", "&amp;CHAR(34)&amp;"value"&amp;CHAR(34)&amp;": "&amp;SUBSTITUTE(TRIM(ROUND(IFERROR(CriteriTecnici!$N1476*1,IFERROR(NUMBERVALUE(CriteriTecnici!$N1476,".",","),IFERROR(NUMBERVALUE(CriteriTecnici!$N1476,",","."),0))),4)&amp;""),",",".")&amp;", "&amp;CHAR(34)&amp;"numerator"&amp;CHAR(34)&amp;": "&amp;SUBSTITUTE(TRIM(ROUND(IFERROR(CriteriTecnici!$K1476*1,IFERROR(NUMBERVALUE(CriteriTecnici!$K1476,".",","),IFERROR(NUMBERVALUE(CriteriTecnici!$K1476,",","."),0))),4)&amp;""),",",".")&amp;", "&amp;CHAR(34)&amp;"denominator"&amp;CHAR(34)&amp;": "&amp;SUBSTITUTE(TRIM(ROUND(IFERROR(CriteriTecnici!$L1476*1,IFERROR(NUMBERVALUE(CriteriTecnici!$L1476,".",","),IFERROR(NUMBERVALUE(CriteriTecnici!$L1476,",","."),0))),4)&amp;""),",",".")&amp;", "&amp;CHAR(34)&amp;"flag"&amp;CHAR(34)&amp;": "&amp;SUBSTITUTE(TRIM(ROUND(IFERROR(CriteriTecnici!$M1476*1,IFERROR(NUMBERVALUE(CriteriTecnici!$M1476,".",","),IFERROR(NUMBERVALUE(CriteriTecnici!$M1476,",","."),0))),4)&amp;""),",",".")&amp;", "&amp;CHAR(34)&amp;"rawScore"&amp;CHAR(34)&amp;": "&amp;SUBSTITUTE(TRIM(ROUND(IFERROR(CriteriTecnici!$O1476*1,IFERROR(NUMBERVALUE(CriteriTecnici!$O1476,".",","),IFERROR(NUMBERVALUE(CriteriTecnici!$O1476,",","."),0))),4)&amp;""),",",".")&amp;CHAR(125)&amp;IF(TRUE,",",""))</f>
        <v/>
      </c>
    </row>
    <row r="1697">
      <c r="A1697" s="38">
        <f>IF(CriteriTecnici!$A1477="","","    "&amp;CHAR(123)&amp;CHAR(34)&amp;"bidderId"&amp;CHAR(34)&amp;": "&amp;CHAR(34)&amp;SUBSTITUTE(CriteriTecnici!$A1477,CHAR(34),"'")&amp;CHAR(34)&amp;", "&amp;CHAR(34)&amp;"lotId"&amp;CHAR(34)&amp;": "&amp;CHAR(34)&amp;SUBSTITUTE(CriteriTecnici!$C1477,CHAR(34),"'")&amp;CHAR(34)&amp;", "&amp;CHAR(34)&amp;"criterionId"&amp;CHAR(34)&amp;": "&amp;CHAR(34)&amp;SUBSTITUTE(CriteriTecnici!$D1477,CHAR(34),"'")&amp;CHAR(34)&amp;", "&amp;CHAR(34)&amp;"kind"&amp;CHAR(34)&amp;": "&amp;CHAR(34)&amp;SUBSTITUTE(CriteriTecnici!$F1477,CHAR(34),"'")&amp;CHAR(34)&amp;", "&amp;CHAR(34)&amp;"value"&amp;CHAR(34)&amp;": "&amp;SUBSTITUTE(TRIM(ROUND(IFERROR(CriteriTecnici!$N1477*1,IFERROR(NUMBERVALUE(CriteriTecnici!$N1477,".",","),IFERROR(NUMBERVALUE(CriteriTecnici!$N1477,",","."),0))),4)&amp;""),",",".")&amp;", "&amp;CHAR(34)&amp;"numerator"&amp;CHAR(34)&amp;": "&amp;SUBSTITUTE(TRIM(ROUND(IFERROR(CriteriTecnici!$K1477*1,IFERROR(NUMBERVALUE(CriteriTecnici!$K1477,".",","),IFERROR(NUMBERVALUE(CriteriTecnici!$K1477,",","."),0))),4)&amp;""),",",".")&amp;", "&amp;CHAR(34)&amp;"denominator"&amp;CHAR(34)&amp;": "&amp;SUBSTITUTE(TRIM(ROUND(IFERROR(CriteriTecnici!$L1477*1,IFERROR(NUMBERVALUE(CriteriTecnici!$L1477,".",","),IFERROR(NUMBERVALUE(CriteriTecnici!$L1477,",","."),0))),4)&amp;""),",",".")&amp;", "&amp;CHAR(34)&amp;"flag"&amp;CHAR(34)&amp;": "&amp;SUBSTITUTE(TRIM(ROUND(IFERROR(CriteriTecnici!$M1477*1,IFERROR(NUMBERVALUE(CriteriTecnici!$M1477,".",","),IFERROR(NUMBERVALUE(CriteriTecnici!$M1477,",","."),0))),4)&amp;""),",",".")&amp;", "&amp;CHAR(34)&amp;"rawScore"&amp;CHAR(34)&amp;": "&amp;SUBSTITUTE(TRIM(ROUND(IFERROR(CriteriTecnici!$O1477*1,IFERROR(NUMBERVALUE(CriteriTecnici!$O1477,".",","),IFERROR(NUMBERVALUE(CriteriTecnici!$O1477,",","."),0))),4)&amp;""),",",".")&amp;CHAR(125)&amp;IF(TRUE,",",""))</f>
        <v/>
      </c>
    </row>
    <row r="1698">
      <c r="A1698" s="38">
        <f>IF(CriteriTecnici!$A1478="","","    "&amp;CHAR(123)&amp;CHAR(34)&amp;"bidderId"&amp;CHAR(34)&amp;": "&amp;CHAR(34)&amp;SUBSTITUTE(CriteriTecnici!$A1478,CHAR(34),"'")&amp;CHAR(34)&amp;", "&amp;CHAR(34)&amp;"lotId"&amp;CHAR(34)&amp;": "&amp;CHAR(34)&amp;SUBSTITUTE(CriteriTecnici!$C1478,CHAR(34),"'")&amp;CHAR(34)&amp;", "&amp;CHAR(34)&amp;"criterionId"&amp;CHAR(34)&amp;": "&amp;CHAR(34)&amp;SUBSTITUTE(CriteriTecnici!$D1478,CHAR(34),"'")&amp;CHAR(34)&amp;", "&amp;CHAR(34)&amp;"kind"&amp;CHAR(34)&amp;": "&amp;CHAR(34)&amp;SUBSTITUTE(CriteriTecnici!$F1478,CHAR(34),"'")&amp;CHAR(34)&amp;", "&amp;CHAR(34)&amp;"value"&amp;CHAR(34)&amp;": "&amp;SUBSTITUTE(TRIM(ROUND(IFERROR(CriteriTecnici!$N1478*1,IFERROR(NUMBERVALUE(CriteriTecnici!$N1478,".",","),IFERROR(NUMBERVALUE(CriteriTecnici!$N1478,",","."),0))),4)&amp;""),",",".")&amp;", "&amp;CHAR(34)&amp;"numerator"&amp;CHAR(34)&amp;": "&amp;SUBSTITUTE(TRIM(ROUND(IFERROR(CriteriTecnici!$K1478*1,IFERROR(NUMBERVALUE(CriteriTecnici!$K1478,".",","),IFERROR(NUMBERVALUE(CriteriTecnici!$K1478,",","."),0))),4)&amp;""),",",".")&amp;", "&amp;CHAR(34)&amp;"denominator"&amp;CHAR(34)&amp;": "&amp;SUBSTITUTE(TRIM(ROUND(IFERROR(CriteriTecnici!$L1478*1,IFERROR(NUMBERVALUE(CriteriTecnici!$L1478,".",","),IFERROR(NUMBERVALUE(CriteriTecnici!$L1478,",","."),0))),4)&amp;""),",",".")&amp;", "&amp;CHAR(34)&amp;"flag"&amp;CHAR(34)&amp;": "&amp;SUBSTITUTE(TRIM(ROUND(IFERROR(CriteriTecnici!$M1478*1,IFERROR(NUMBERVALUE(CriteriTecnici!$M1478,".",","),IFERROR(NUMBERVALUE(CriteriTecnici!$M1478,",","."),0))),4)&amp;""),",",".")&amp;", "&amp;CHAR(34)&amp;"rawScore"&amp;CHAR(34)&amp;": "&amp;SUBSTITUTE(TRIM(ROUND(IFERROR(CriteriTecnici!$O1478*1,IFERROR(NUMBERVALUE(CriteriTecnici!$O1478,".",","),IFERROR(NUMBERVALUE(CriteriTecnici!$O1478,",","."),0))),4)&amp;""),",",".")&amp;CHAR(125)&amp;IF(TRUE,",",""))</f>
        <v/>
      </c>
    </row>
    <row r="1699">
      <c r="A1699" s="38">
        <f>IF(CriteriTecnici!$A1479="","","    "&amp;CHAR(123)&amp;CHAR(34)&amp;"bidderId"&amp;CHAR(34)&amp;": "&amp;CHAR(34)&amp;SUBSTITUTE(CriteriTecnici!$A1479,CHAR(34),"'")&amp;CHAR(34)&amp;", "&amp;CHAR(34)&amp;"lotId"&amp;CHAR(34)&amp;": "&amp;CHAR(34)&amp;SUBSTITUTE(CriteriTecnici!$C1479,CHAR(34),"'")&amp;CHAR(34)&amp;", "&amp;CHAR(34)&amp;"criterionId"&amp;CHAR(34)&amp;": "&amp;CHAR(34)&amp;SUBSTITUTE(CriteriTecnici!$D1479,CHAR(34),"'")&amp;CHAR(34)&amp;", "&amp;CHAR(34)&amp;"kind"&amp;CHAR(34)&amp;": "&amp;CHAR(34)&amp;SUBSTITUTE(CriteriTecnici!$F1479,CHAR(34),"'")&amp;CHAR(34)&amp;", "&amp;CHAR(34)&amp;"value"&amp;CHAR(34)&amp;": "&amp;SUBSTITUTE(TRIM(ROUND(IFERROR(CriteriTecnici!$N1479*1,IFERROR(NUMBERVALUE(CriteriTecnici!$N1479,".",","),IFERROR(NUMBERVALUE(CriteriTecnici!$N1479,",","."),0))),4)&amp;""),",",".")&amp;", "&amp;CHAR(34)&amp;"numerator"&amp;CHAR(34)&amp;": "&amp;SUBSTITUTE(TRIM(ROUND(IFERROR(CriteriTecnici!$K1479*1,IFERROR(NUMBERVALUE(CriteriTecnici!$K1479,".",","),IFERROR(NUMBERVALUE(CriteriTecnici!$K1479,",","."),0))),4)&amp;""),",",".")&amp;", "&amp;CHAR(34)&amp;"denominator"&amp;CHAR(34)&amp;": "&amp;SUBSTITUTE(TRIM(ROUND(IFERROR(CriteriTecnici!$L1479*1,IFERROR(NUMBERVALUE(CriteriTecnici!$L1479,".",","),IFERROR(NUMBERVALUE(CriteriTecnici!$L1479,",","."),0))),4)&amp;""),",",".")&amp;", "&amp;CHAR(34)&amp;"flag"&amp;CHAR(34)&amp;": "&amp;SUBSTITUTE(TRIM(ROUND(IFERROR(CriteriTecnici!$M1479*1,IFERROR(NUMBERVALUE(CriteriTecnici!$M1479,".",","),IFERROR(NUMBERVALUE(CriteriTecnici!$M1479,",","."),0))),4)&amp;""),",",".")&amp;", "&amp;CHAR(34)&amp;"rawScore"&amp;CHAR(34)&amp;": "&amp;SUBSTITUTE(TRIM(ROUND(IFERROR(CriteriTecnici!$O1479*1,IFERROR(NUMBERVALUE(CriteriTecnici!$O1479,".",","),IFERROR(NUMBERVALUE(CriteriTecnici!$O1479,",","."),0))),4)&amp;""),",",".")&amp;CHAR(125)&amp;IF(TRUE,",",""))</f>
        <v/>
      </c>
    </row>
    <row r="1700">
      <c r="A1700" s="38">
        <f>IF(CriteriTecnici!$A1480="","","    "&amp;CHAR(123)&amp;CHAR(34)&amp;"bidderId"&amp;CHAR(34)&amp;": "&amp;CHAR(34)&amp;SUBSTITUTE(CriteriTecnici!$A1480,CHAR(34),"'")&amp;CHAR(34)&amp;", "&amp;CHAR(34)&amp;"lotId"&amp;CHAR(34)&amp;": "&amp;CHAR(34)&amp;SUBSTITUTE(CriteriTecnici!$C1480,CHAR(34),"'")&amp;CHAR(34)&amp;", "&amp;CHAR(34)&amp;"criterionId"&amp;CHAR(34)&amp;": "&amp;CHAR(34)&amp;SUBSTITUTE(CriteriTecnici!$D1480,CHAR(34),"'")&amp;CHAR(34)&amp;", "&amp;CHAR(34)&amp;"kind"&amp;CHAR(34)&amp;": "&amp;CHAR(34)&amp;SUBSTITUTE(CriteriTecnici!$F1480,CHAR(34),"'")&amp;CHAR(34)&amp;", "&amp;CHAR(34)&amp;"value"&amp;CHAR(34)&amp;": "&amp;SUBSTITUTE(TRIM(ROUND(IFERROR(CriteriTecnici!$N1480*1,IFERROR(NUMBERVALUE(CriteriTecnici!$N1480,".",","),IFERROR(NUMBERVALUE(CriteriTecnici!$N1480,",","."),0))),4)&amp;""),",",".")&amp;", "&amp;CHAR(34)&amp;"numerator"&amp;CHAR(34)&amp;": "&amp;SUBSTITUTE(TRIM(ROUND(IFERROR(CriteriTecnici!$K1480*1,IFERROR(NUMBERVALUE(CriteriTecnici!$K1480,".",","),IFERROR(NUMBERVALUE(CriteriTecnici!$K1480,",","."),0))),4)&amp;""),",",".")&amp;", "&amp;CHAR(34)&amp;"denominator"&amp;CHAR(34)&amp;": "&amp;SUBSTITUTE(TRIM(ROUND(IFERROR(CriteriTecnici!$L1480*1,IFERROR(NUMBERVALUE(CriteriTecnici!$L1480,".",","),IFERROR(NUMBERVALUE(CriteriTecnici!$L1480,",","."),0))),4)&amp;""),",",".")&amp;", "&amp;CHAR(34)&amp;"flag"&amp;CHAR(34)&amp;": "&amp;SUBSTITUTE(TRIM(ROUND(IFERROR(CriteriTecnici!$M1480*1,IFERROR(NUMBERVALUE(CriteriTecnici!$M1480,".",","),IFERROR(NUMBERVALUE(CriteriTecnici!$M1480,",","."),0))),4)&amp;""),",",".")&amp;", "&amp;CHAR(34)&amp;"rawScore"&amp;CHAR(34)&amp;": "&amp;SUBSTITUTE(TRIM(ROUND(IFERROR(CriteriTecnici!$O1480*1,IFERROR(NUMBERVALUE(CriteriTecnici!$O1480,".",","),IFERROR(NUMBERVALUE(CriteriTecnici!$O1480,",","."),0))),4)&amp;""),",",".")&amp;CHAR(125)&amp;IF(TRUE,",",""))</f>
        <v/>
      </c>
    </row>
    <row r="1701">
      <c r="A1701" s="38">
        <f>IF(CriteriTecnici!$A1481="","","    "&amp;CHAR(123)&amp;CHAR(34)&amp;"bidderId"&amp;CHAR(34)&amp;": "&amp;CHAR(34)&amp;SUBSTITUTE(CriteriTecnici!$A1481,CHAR(34),"'")&amp;CHAR(34)&amp;", "&amp;CHAR(34)&amp;"lotId"&amp;CHAR(34)&amp;": "&amp;CHAR(34)&amp;SUBSTITUTE(CriteriTecnici!$C1481,CHAR(34),"'")&amp;CHAR(34)&amp;", "&amp;CHAR(34)&amp;"criterionId"&amp;CHAR(34)&amp;": "&amp;CHAR(34)&amp;SUBSTITUTE(CriteriTecnici!$D1481,CHAR(34),"'")&amp;CHAR(34)&amp;", "&amp;CHAR(34)&amp;"kind"&amp;CHAR(34)&amp;": "&amp;CHAR(34)&amp;SUBSTITUTE(CriteriTecnici!$F1481,CHAR(34),"'")&amp;CHAR(34)&amp;", "&amp;CHAR(34)&amp;"value"&amp;CHAR(34)&amp;": "&amp;SUBSTITUTE(TRIM(ROUND(IFERROR(CriteriTecnici!$N1481*1,IFERROR(NUMBERVALUE(CriteriTecnici!$N1481,".",","),IFERROR(NUMBERVALUE(CriteriTecnici!$N1481,",","."),0))),4)&amp;""),",",".")&amp;", "&amp;CHAR(34)&amp;"numerator"&amp;CHAR(34)&amp;": "&amp;SUBSTITUTE(TRIM(ROUND(IFERROR(CriteriTecnici!$K1481*1,IFERROR(NUMBERVALUE(CriteriTecnici!$K1481,".",","),IFERROR(NUMBERVALUE(CriteriTecnici!$K1481,",","."),0))),4)&amp;""),",",".")&amp;", "&amp;CHAR(34)&amp;"denominator"&amp;CHAR(34)&amp;": "&amp;SUBSTITUTE(TRIM(ROUND(IFERROR(CriteriTecnici!$L1481*1,IFERROR(NUMBERVALUE(CriteriTecnici!$L1481,".",","),IFERROR(NUMBERVALUE(CriteriTecnici!$L1481,",","."),0))),4)&amp;""),",",".")&amp;", "&amp;CHAR(34)&amp;"flag"&amp;CHAR(34)&amp;": "&amp;SUBSTITUTE(TRIM(ROUND(IFERROR(CriteriTecnici!$M1481*1,IFERROR(NUMBERVALUE(CriteriTecnici!$M1481,".",","),IFERROR(NUMBERVALUE(CriteriTecnici!$M1481,",","."),0))),4)&amp;""),",",".")&amp;", "&amp;CHAR(34)&amp;"rawScore"&amp;CHAR(34)&amp;": "&amp;SUBSTITUTE(TRIM(ROUND(IFERROR(CriteriTecnici!$O1481*1,IFERROR(NUMBERVALUE(CriteriTecnici!$O1481,".",","),IFERROR(NUMBERVALUE(CriteriTecnici!$O1481,",","."),0))),4)&amp;""),",",".")&amp;CHAR(125)&amp;IF(TRUE,",",""))</f>
        <v/>
      </c>
    </row>
    <row r="1702">
      <c r="A1702" s="38">
        <f>IF(CriteriTecnici!$A1482="","","    "&amp;CHAR(123)&amp;CHAR(34)&amp;"bidderId"&amp;CHAR(34)&amp;": "&amp;CHAR(34)&amp;SUBSTITUTE(CriteriTecnici!$A1482,CHAR(34),"'")&amp;CHAR(34)&amp;", "&amp;CHAR(34)&amp;"lotId"&amp;CHAR(34)&amp;": "&amp;CHAR(34)&amp;SUBSTITUTE(CriteriTecnici!$C1482,CHAR(34),"'")&amp;CHAR(34)&amp;", "&amp;CHAR(34)&amp;"criterionId"&amp;CHAR(34)&amp;": "&amp;CHAR(34)&amp;SUBSTITUTE(CriteriTecnici!$D1482,CHAR(34),"'")&amp;CHAR(34)&amp;", "&amp;CHAR(34)&amp;"kind"&amp;CHAR(34)&amp;": "&amp;CHAR(34)&amp;SUBSTITUTE(CriteriTecnici!$F1482,CHAR(34),"'")&amp;CHAR(34)&amp;", "&amp;CHAR(34)&amp;"value"&amp;CHAR(34)&amp;": "&amp;SUBSTITUTE(TRIM(ROUND(IFERROR(CriteriTecnici!$N1482*1,IFERROR(NUMBERVALUE(CriteriTecnici!$N1482,".",","),IFERROR(NUMBERVALUE(CriteriTecnici!$N1482,",","."),0))),4)&amp;""),",",".")&amp;", "&amp;CHAR(34)&amp;"numerator"&amp;CHAR(34)&amp;": "&amp;SUBSTITUTE(TRIM(ROUND(IFERROR(CriteriTecnici!$K1482*1,IFERROR(NUMBERVALUE(CriteriTecnici!$K1482,".",","),IFERROR(NUMBERVALUE(CriteriTecnici!$K1482,",","."),0))),4)&amp;""),",",".")&amp;", "&amp;CHAR(34)&amp;"denominator"&amp;CHAR(34)&amp;": "&amp;SUBSTITUTE(TRIM(ROUND(IFERROR(CriteriTecnici!$L1482*1,IFERROR(NUMBERVALUE(CriteriTecnici!$L1482,".",","),IFERROR(NUMBERVALUE(CriteriTecnici!$L1482,",","."),0))),4)&amp;""),",",".")&amp;", "&amp;CHAR(34)&amp;"flag"&amp;CHAR(34)&amp;": "&amp;SUBSTITUTE(TRIM(ROUND(IFERROR(CriteriTecnici!$M1482*1,IFERROR(NUMBERVALUE(CriteriTecnici!$M1482,".",","),IFERROR(NUMBERVALUE(CriteriTecnici!$M1482,",","."),0))),4)&amp;""),",",".")&amp;", "&amp;CHAR(34)&amp;"rawScore"&amp;CHAR(34)&amp;": "&amp;SUBSTITUTE(TRIM(ROUND(IFERROR(CriteriTecnici!$O1482*1,IFERROR(NUMBERVALUE(CriteriTecnici!$O1482,".",","),IFERROR(NUMBERVALUE(CriteriTecnici!$O1482,",","."),0))),4)&amp;""),",",".")&amp;CHAR(125)&amp;IF(TRUE,",",""))</f>
        <v/>
      </c>
    </row>
    <row r="1703">
      <c r="A1703" s="38">
        <f>IF(CriteriTecnici!$A1483="","","    "&amp;CHAR(123)&amp;CHAR(34)&amp;"bidderId"&amp;CHAR(34)&amp;": "&amp;CHAR(34)&amp;SUBSTITUTE(CriteriTecnici!$A1483,CHAR(34),"'")&amp;CHAR(34)&amp;", "&amp;CHAR(34)&amp;"lotId"&amp;CHAR(34)&amp;": "&amp;CHAR(34)&amp;SUBSTITUTE(CriteriTecnici!$C1483,CHAR(34),"'")&amp;CHAR(34)&amp;", "&amp;CHAR(34)&amp;"criterionId"&amp;CHAR(34)&amp;": "&amp;CHAR(34)&amp;SUBSTITUTE(CriteriTecnici!$D1483,CHAR(34),"'")&amp;CHAR(34)&amp;", "&amp;CHAR(34)&amp;"kind"&amp;CHAR(34)&amp;": "&amp;CHAR(34)&amp;SUBSTITUTE(CriteriTecnici!$F1483,CHAR(34),"'")&amp;CHAR(34)&amp;", "&amp;CHAR(34)&amp;"value"&amp;CHAR(34)&amp;": "&amp;SUBSTITUTE(TRIM(ROUND(IFERROR(CriteriTecnici!$N1483*1,IFERROR(NUMBERVALUE(CriteriTecnici!$N1483,".",","),IFERROR(NUMBERVALUE(CriteriTecnici!$N1483,",","."),0))),4)&amp;""),",",".")&amp;", "&amp;CHAR(34)&amp;"numerator"&amp;CHAR(34)&amp;": "&amp;SUBSTITUTE(TRIM(ROUND(IFERROR(CriteriTecnici!$K1483*1,IFERROR(NUMBERVALUE(CriteriTecnici!$K1483,".",","),IFERROR(NUMBERVALUE(CriteriTecnici!$K1483,",","."),0))),4)&amp;""),",",".")&amp;", "&amp;CHAR(34)&amp;"denominator"&amp;CHAR(34)&amp;": "&amp;SUBSTITUTE(TRIM(ROUND(IFERROR(CriteriTecnici!$L1483*1,IFERROR(NUMBERVALUE(CriteriTecnici!$L1483,".",","),IFERROR(NUMBERVALUE(CriteriTecnici!$L1483,",","."),0))),4)&amp;""),",",".")&amp;", "&amp;CHAR(34)&amp;"flag"&amp;CHAR(34)&amp;": "&amp;SUBSTITUTE(TRIM(ROUND(IFERROR(CriteriTecnici!$M1483*1,IFERROR(NUMBERVALUE(CriteriTecnici!$M1483,".",","),IFERROR(NUMBERVALUE(CriteriTecnici!$M1483,",","."),0))),4)&amp;""),",",".")&amp;", "&amp;CHAR(34)&amp;"rawScore"&amp;CHAR(34)&amp;": "&amp;SUBSTITUTE(TRIM(ROUND(IFERROR(CriteriTecnici!$O1483*1,IFERROR(NUMBERVALUE(CriteriTecnici!$O1483,".",","),IFERROR(NUMBERVALUE(CriteriTecnici!$O1483,",","."),0))),4)&amp;""),",",".")&amp;CHAR(125)&amp;IF(TRUE,",",""))</f>
        <v/>
      </c>
    </row>
    <row r="1704">
      <c r="A1704" s="38">
        <f>IF(CriteriTecnici!$A1484="","","    "&amp;CHAR(123)&amp;CHAR(34)&amp;"bidderId"&amp;CHAR(34)&amp;": "&amp;CHAR(34)&amp;SUBSTITUTE(CriteriTecnici!$A1484,CHAR(34),"'")&amp;CHAR(34)&amp;", "&amp;CHAR(34)&amp;"lotId"&amp;CHAR(34)&amp;": "&amp;CHAR(34)&amp;SUBSTITUTE(CriteriTecnici!$C1484,CHAR(34),"'")&amp;CHAR(34)&amp;", "&amp;CHAR(34)&amp;"criterionId"&amp;CHAR(34)&amp;": "&amp;CHAR(34)&amp;SUBSTITUTE(CriteriTecnici!$D1484,CHAR(34),"'")&amp;CHAR(34)&amp;", "&amp;CHAR(34)&amp;"kind"&amp;CHAR(34)&amp;": "&amp;CHAR(34)&amp;SUBSTITUTE(CriteriTecnici!$F1484,CHAR(34),"'")&amp;CHAR(34)&amp;", "&amp;CHAR(34)&amp;"value"&amp;CHAR(34)&amp;": "&amp;SUBSTITUTE(TRIM(ROUND(IFERROR(CriteriTecnici!$N1484*1,IFERROR(NUMBERVALUE(CriteriTecnici!$N1484,".",","),IFERROR(NUMBERVALUE(CriteriTecnici!$N1484,",","."),0))),4)&amp;""),",",".")&amp;", "&amp;CHAR(34)&amp;"numerator"&amp;CHAR(34)&amp;": "&amp;SUBSTITUTE(TRIM(ROUND(IFERROR(CriteriTecnici!$K1484*1,IFERROR(NUMBERVALUE(CriteriTecnici!$K1484,".",","),IFERROR(NUMBERVALUE(CriteriTecnici!$K1484,",","."),0))),4)&amp;""),",",".")&amp;", "&amp;CHAR(34)&amp;"denominator"&amp;CHAR(34)&amp;": "&amp;SUBSTITUTE(TRIM(ROUND(IFERROR(CriteriTecnici!$L1484*1,IFERROR(NUMBERVALUE(CriteriTecnici!$L1484,".",","),IFERROR(NUMBERVALUE(CriteriTecnici!$L1484,",","."),0))),4)&amp;""),",",".")&amp;", "&amp;CHAR(34)&amp;"flag"&amp;CHAR(34)&amp;": "&amp;SUBSTITUTE(TRIM(ROUND(IFERROR(CriteriTecnici!$M1484*1,IFERROR(NUMBERVALUE(CriteriTecnici!$M1484,".",","),IFERROR(NUMBERVALUE(CriteriTecnici!$M1484,",","."),0))),4)&amp;""),",",".")&amp;", "&amp;CHAR(34)&amp;"rawScore"&amp;CHAR(34)&amp;": "&amp;SUBSTITUTE(TRIM(ROUND(IFERROR(CriteriTecnici!$O1484*1,IFERROR(NUMBERVALUE(CriteriTecnici!$O1484,".",","),IFERROR(NUMBERVALUE(CriteriTecnici!$O1484,",","."),0))),4)&amp;""),",",".")&amp;CHAR(125)&amp;IF(TRUE,",",""))</f>
        <v/>
      </c>
    </row>
    <row r="1705">
      <c r="A1705" s="38">
        <f>IF(CriteriTecnici!$A1485="","","    "&amp;CHAR(123)&amp;CHAR(34)&amp;"bidderId"&amp;CHAR(34)&amp;": "&amp;CHAR(34)&amp;SUBSTITUTE(CriteriTecnici!$A1485,CHAR(34),"'")&amp;CHAR(34)&amp;", "&amp;CHAR(34)&amp;"lotId"&amp;CHAR(34)&amp;": "&amp;CHAR(34)&amp;SUBSTITUTE(CriteriTecnici!$C1485,CHAR(34),"'")&amp;CHAR(34)&amp;", "&amp;CHAR(34)&amp;"criterionId"&amp;CHAR(34)&amp;": "&amp;CHAR(34)&amp;SUBSTITUTE(CriteriTecnici!$D1485,CHAR(34),"'")&amp;CHAR(34)&amp;", "&amp;CHAR(34)&amp;"kind"&amp;CHAR(34)&amp;": "&amp;CHAR(34)&amp;SUBSTITUTE(CriteriTecnici!$F1485,CHAR(34),"'")&amp;CHAR(34)&amp;", "&amp;CHAR(34)&amp;"value"&amp;CHAR(34)&amp;": "&amp;SUBSTITUTE(TRIM(ROUND(IFERROR(CriteriTecnici!$N1485*1,IFERROR(NUMBERVALUE(CriteriTecnici!$N1485,".",","),IFERROR(NUMBERVALUE(CriteriTecnici!$N1485,",","."),0))),4)&amp;""),",",".")&amp;", "&amp;CHAR(34)&amp;"numerator"&amp;CHAR(34)&amp;": "&amp;SUBSTITUTE(TRIM(ROUND(IFERROR(CriteriTecnici!$K1485*1,IFERROR(NUMBERVALUE(CriteriTecnici!$K1485,".",","),IFERROR(NUMBERVALUE(CriteriTecnici!$K1485,",","."),0))),4)&amp;""),",",".")&amp;", "&amp;CHAR(34)&amp;"denominator"&amp;CHAR(34)&amp;": "&amp;SUBSTITUTE(TRIM(ROUND(IFERROR(CriteriTecnici!$L1485*1,IFERROR(NUMBERVALUE(CriteriTecnici!$L1485,".",","),IFERROR(NUMBERVALUE(CriteriTecnici!$L1485,",","."),0))),4)&amp;""),",",".")&amp;", "&amp;CHAR(34)&amp;"flag"&amp;CHAR(34)&amp;": "&amp;SUBSTITUTE(TRIM(ROUND(IFERROR(CriteriTecnici!$M1485*1,IFERROR(NUMBERVALUE(CriteriTecnici!$M1485,".",","),IFERROR(NUMBERVALUE(CriteriTecnici!$M1485,",","."),0))),4)&amp;""),",",".")&amp;", "&amp;CHAR(34)&amp;"rawScore"&amp;CHAR(34)&amp;": "&amp;SUBSTITUTE(TRIM(ROUND(IFERROR(CriteriTecnici!$O1485*1,IFERROR(NUMBERVALUE(CriteriTecnici!$O1485,".",","),IFERROR(NUMBERVALUE(CriteriTecnici!$O1485,",","."),0))),4)&amp;""),",",".")&amp;CHAR(125)&amp;IF(TRUE,",",""))</f>
        <v/>
      </c>
    </row>
    <row r="1706">
      <c r="A1706" s="38">
        <f>IF(CriteriTecnici!$A1486="","","    "&amp;CHAR(123)&amp;CHAR(34)&amp;"bidderId"&amp;CHAR(34)&amp;": "&amp;CHAR(34)&amp;SUBSTITUTE(CriteriTecnici!$A1486,CHAR(34),"'")&amp;CHAR(34)&amp;", "&amp;CHAR(34)&amp;"lotId"&amp;CHAR(34)&amp;": "&amp;CHAR(34)&amp;SUBSTITUTE(CriteriTecnici!$C1486,CHAR(34),"'")&amp;CHAR(34)&amp;", "&amp;CHAR(34)&amp;"criterionId"&amp;CHAR(34)&amp;": "&amp;CHAR(34)&amp;SUBSTITUTE(CriteriTecnici!$D1486,CHAR(34),"'")&amp;CHAR(34)&amp;", "&amp;CHAR(34)&amp;"kind"&amp;CHAR(34)&amp;": "&amp;CHAR(34)&amp;SUBSTITUTE(CriteriTecnici!$F1486,CHAR(34),"'")&amp;CHAR(34)&amp;", "&amp;CHAR(34)&amp;"value"&amp;CHAR(34)&amp;": "&amp;SUBSTITUTE(TRIM(ROUND(IFERROR(CriteriTecnici!$N1486*1,IFERROR(NUMBERVALUE(CriteriTecnici!$N1486,".",","),IFERROR(NUMBERVALUE(CriteriTecnici!$N1486,",","."),0))),4)&amp;""),",",".")&amp;", "&amp;CHAR(34)&amp;"numerator"&amp;CHAR(34)&amp;": "&amp;SUBSTITUTE(TRIM(ROUND(IFERROR(CriteriTecnici!$K1486*1,IFERROR(NUMBERVALUE(CriteriTecnici!$K1486,".",","),IFERROR(NUMBERVALUE(CriteriTecnici!$K1486,",","."),0))),4)&amp;""),",",".")&amp;", "&amp;CHAR(34)&amp;"denominator"&amp;CHAR(34)&amp;": "&amp;SUBSTITUTE(TRIM(ROUND(IFERROR(CriteriTecnici!$L1486*1,IFERROR(NUMBERVALUE(CriteriTecnici!$L1486,".",","),IFERROR(NUMBERVALUE(CriteriTecnici!$L1486,",","."),0))),4)&amp;""),",",".")&amp;", "&amp;CHAR(34)&amp;"flag"&amp;CHAR(34)&amp;": "&amp;SUBSTITUTE(TRIM(ROUND(IFERROR(CriteriTecnici!$M1486*1,IFERROR(NUMBERVALUE(CriteriTecnici!$M1486,".",","),IFERROR(NUMBERVALUE(CriteriTecnici!$M1486,",","."),0))),4)&amp;""),",",".")&amp;", "&amp;CHAR(34)&amp;"rawScore"&amp;CHAR(34)&amp;": "&amp;SUBSTITUTE(TRIM(ROUND(IFERROR(CriteriTecnici!$O1486*1,IFERROR(NUMBERVALUE(CriteriTecnici!$O1486,".",","),IFERROR(NUMBERVALUE(CriteriTecnici!$O1486,",","."),0))),4)&amp;""),",",".")&amp;CHAR(125)&amp;IF(TRUE,",",""))</f>
        <v/>
      </c>
    </row>
    <row r="1707">
      <c r="A1707" s="38">
        <f>IF(CriteriTecnici!$A1487="","","    "&amp;CHAR(123)&amp;CHAR(34)&amp;"bidderId"&amp;CHAR(34)&amp;": "&amp;CHAR(34)&amp;SUBSTITUTE(CriteriTecnici!$A1487,CHAR(34),"'")&amp;CHAR(34)&amp;", "&amp;CHAR(34)&amp;"lotId"&amp;CHAR(34)&amp;": "&amp;CHAR(34)&amp;SUBSTITUTE(CriteriTecnici!$C1487,CHAR(34),"'")&amp;CHAR(34)&amp;", "&amp;CHAR(34)&amp;"criterionId"&amp;CHAR(34)&amp;": "&amp;CHAR(34)&amp;SUBSTITUTE(CriteriTecnici!$D1487,CHAR(34),"'")&amp;CHAR(34)&amp;", "&amp;CHAR(34)&amp;"kind"&amp;CHAR(34)&amp;": "&amp;CHAR(34)&amp;SUBSTITUTE(CriteriTecnici!$F1487,CHAR(34),"'")&amp;CHAR(34)&amp;", "&amp;CHAR(34)&amp;"value"&amp;CHAR(34)&amp;": "&amp;SUBSTITUTE(TRIM(ROUND(IFERROR(CriteriTecnici!$N1487*1,IFERROR(NUMBERVALUE(CriteriTecnici!$N1487,".",","),IFERROR(NUMBERVALUE(CriteriTecnici!$N1487,",","."),0))),4)&amp;""),",",".")&amp;", "&amp;CHAR(34)&amp;"numerator"&amp;CHAR(34)&amp;": "&amp;SUBSTITUTE(TRIM(ROUND(IFERROR(CriteriTecnici!$K1487*1,IFERROR(NUMBERVALUE(CriteriTecnici!$K1487,".",","),IFERROR(NUMBERVALUE(CriteriTecnici!$K1487,",","."),0))),4)&amp;""),",",".")&amp;", "&amp;CHAR(34)&amp;"denominator"&amp;CHAR(34)&amp;": "&amp;SUBSTITUTE(TRIM(ROUND(IFERROR(CriteriTecnici!$L1487*1,IFERROR(NUMBERVALUE(CriteriTecnici!$L1487,".",","),IFERROR(NUMBERVALUE(CriteriTecnici!$L1487,",","."),0))),4)&amp;""),",",".")&amp;", "&amp;CHAR(34)&amp;"flag"&amp;CHAR(34)&amp;": "&amp;SUBSTITUTE(TRIM(ROUND(IFERROR(CriteriTecnici!$M1487*1,IFERROR(NUMBERVALUE(CriteriTecnici!$M1487,".",","),IFERROR(NUMBERVALUE(CriteriTecnici!$M1487,",","."),0))),4)&amp;""),",",".")&amp;", "&amp;CHAR(34)&amp;"rawScore"&amp;CHAR(34)&amp;": "&amp;SUBSTITUTE(TRIM(ROUND(IFERROR(CriteriTecnici!$O1487*1,IFERROR(NUMBERVALUE(CriteriTecnici!$O1487,".",","),IFERROR(NUMBERVALUE(CriteriTecnici!$O1487,",","."),0))),4)&amp;""),",",".")&amp;CHAR(125)&amp;IF(TRUE,",",""))</f>
        <v/>
      </c>
    </row>
    <row r="1708">
      <c r="A1708" s="38">
        <f>IF(CriteriTecnici!$A1488="","","    "&amp;CHAR(123)&amp;CHAR(34)&amp;"bidderId"&amp;CHAR(34)&amp;": "&amp;CHAR(34)&amp;SUBSTITUTE(CriteriTecnici!$A1488,CHAR(34),"'")&amp;CHAR(34)&amp;", "&amp;CHAR(34)&amp;"lotId"&amp;CHAR(34)&amp;": "&amp;CHAR(34)&amp;SUBSTITUTE(CriteriTecnici!$C1488,CHAR(34),"'")&amp;CHAR(34)&amp;", "&amp;CHAR(34)&amp;"criterionId"&amp;CHAR(34)&amp;": "&amp;CHAR(34)&amp;SUBSTITUTE(CriteriTecnici!$D1488,CHAR(34),"'")&amp;CHAR(34)&amp;", "&amp;CHAR(34)&amp;"kind"&amp;CHAR(34)&amp;": "&amp;CHAR(34)&amp;SUBSTITUTE(CriteriTecnici!$F1488,CHAR(34),"'")&amp;CHAR(34)&amp;", "&amp;CHAR(34)&amp;"value"&amp;CHAR(34)&amp;": "&amp;SUBSTITUTE(TRIM(ROUND(IFERROR(CriteriTecnici!$N1488*1,IFERROR(NUMBERVALUE(CriteriTecnici!$N1488,".",","),IFERROR(NUMBERVALUE(CriteriTecnici!$N1488,",","."),0))),4)&amp;""),",",".")&amp;", "&amp;CHAR(34)&amp;"numerator"&amp;CHAR(34)&amp;": "&amp;SUBSTITUTE(TRIM(ROUND(IFERROR(CriteriTecnici!$K1488*1,IFERROR(NUMBERVALUE(CriteriTecnici!$K1488,".",","),IFERROR(NUMBERVALUE(CriteriTecnici!$K1488,",","."),0))),4)&amp;""),",",".")&amp;", "&amp;CHAR(34)&amp;"denominator"&amp;CHAR(34)&amp;": "&amp;SUBSTITUTE(TRIM(ROUND(IFERROR(CriteriTecnici!$L1488*1,IFERROR(NUMBERVALUE(CriteriTecnici!$L1488,".",","),IFERROR(NUMBERVALUE(CriteriTecnici!$L1488,",","."),0))),4)&amp;""),",",".")&amp;", "&amp;CHAR(34)&amp;"flag"&amp;CHAR(34)&amp;": "&amp;SUBSTITUTE(TRIM(ROUND(IFERROR(CriteriTecnici!$M1488*1,IFERROR(NUMBERVALUE(CriteriTecnici!$M1488,".",","),IFERROR(NUMBERVALUE(CriteriTecnici!$M1488,",","."),0))),4)&amp;""),",",".")&amp;", "&amp;CHAR(34)&amp;"rawScore"&amp;CHAR(34)&amp;": "&amp;SUBSTITUTE(TRIM(ROUND(IFERROR(CriteriTecnici!$O1488*1,IFERROR(NUMBERVALUE(CriteriTecnici!$O1488,".",","),IFERROR(NUMBERVALUE(CriteriTecnici!$O1488,",","."),0))),4)&amp;""),",",".")&amp;CHAR(125)&amp;IF(TRUE,",",""))</f>
        <v/>
      </c>
    </row>
    <row r="1709">
      <c r="A1709" s="38">
        <f>IF(CriteriTecnici!$A1489="","","    "&amp;CHAR(123)&amp;CHAR(34)&amp;"bidderId"&amp;CHAR(34)&amp;": "&amp;CHAR(34)&amp;SUBSTITUTE(CriteriTecnici!$A1489,CHAR(34),"'")&amp;CHAR(34)&amp;", "&amp;CHAR(34)&amp;"lotId"&amp;CHAR(34)&amp;": "&amp;CHAR(34)&amp;SUBSTITUTE(CriteriTecnici!$C1489,CHAR(34),"'")&amp;CHAR(34)&amp;", "&amp;CHAR(34)&amp;"criterionId"&amp;CHAR(34)&amp;": "&amp;CHAR(34)&amp;SUBSTITUTE(CriteriTecnici!$D1489,CHAR(34),"'")&amp;CHAR(34)&amp;", "&amp;CHAR(34)&amp;"kind"&amp;CHAR(34)&amp;": "&amp;CHAR(34)&amp;SUBSTITUTE(CriteriTecnici!$F1489,CHAR(34),"'")&amp;CHAR(34)&amp;", "&amp;CHAR(34)&amp;"value"&amp;CHAR(34)&amp;": "&amp;SUBSTITUTE(TRIM(ROUND(IFERROR(CriteriTecnici!$N1489*1,IFERROR(NUMBERVALUE(CriteriTecnici!$N1489,".",","),IFERROR(NUMBERVALUE(CriteriTecnici!$N1489,",","."),0))),4)&amp;""),",",".")&amp;", "&amp;CHAR(34)&amp;"numerator"&amp;CHAR(34)&amp;": "&amp;SUBSTITUTE(TRIM(ROUND(IFERROR(CriteriTecnici!$K1489*1,IFERROR(NUMBERVALUE(CriteriTecnici!$K1489,".",","),IFERROR(NUMBERVALUE(CriteriTecnici!$K1489,",","."),0))),4)&amp;""),",",".")&amp;", "&amp;CHAR(34)&amp;"denominator"&amp;CHAR(34)&amp;": "&amp;SUBSTITUTE(TRIM(ROUND(IFERROR(CriteriTecnici!$L1489*1,IFERROR(NUMBERVALUE(CriteriTecnici!$L1489,".",","),IFERROR(NUMBERVALUE(CriteriTecnici!$L1489,",","."),0))),4)&amp;""),",",".")&amp;", "&amp;CHAR(34)&amp;"flag"&amp;CHAR(34)&amp;": "&amp;SUBSTITUTE(TRIM(ROUND(IFERROR(CriteriTecnici!$M1489*1,IFERROR(NUMBERVALUE(CriteriTecnici!$M1489,".",","),IFERROR(NUMBERVALUE(CriteriTecnici!$M1489,",","."),0))),4)&amp;""),",",".")&amp;", "&amp;CHAR(34)&amp;"rawScore"&amp;CHAR(34)&amp;": "&amp;SUBSTITUTE(TRIM(ROUND(IFERROR(CriteriTecnici!$O1489*1,IFERROR(NUMBERVALUE(CriteriTecnici!$O1489,".",","),IFERROR(NUMBERVALUE(CriteriTecnici!$O1489,",","."),0))),4)&amp;""),",",".")&amp;CHAR(125)&amp;IF(TRUE,",",""))</f>
        <v/>
      </c>
    </row>
    <row r="1710">
      <c r="A1710" s="38">
        <f>IF(CriteriTecnici!$A1490="","","    "&amp;CHAR(123)&amp;CHAR(34)&amp;"bidderId"&amp;CHAR(34)&amp;": "&amp;CHAR(34)&amp;SUBSTITUTE(CriteriTecnici!$A1490,CHAR(34),"'")&amp;CHAR(34)&amp;", "&amp;CHAR(34)&amp;"lotId"&amp;CHAR(34)&amp;": "&amp;CHAR(34)&amp;SUBSTITUTE(CriteriTecnici!$C1490,CHAR(34),"'")&amp;CHAR(34)&amp;", "&amp;CHAR(34)&amp;"criterionId"&amp;CHAR(34)&amp;": "&amp;CHAR(34)&amp;SUBSTITUTE(CriteriTecnici!$D1490,CHAR(34),"'")&amp;CHAR(34)&amp;", "&amp;CHAR(34)&amp;"kind"&amp;CHAR(34)&amp;": "&amp;CHAR(34)&amp;SUBSTITUTE(CriteriTecnici!$F1490,CHAR(34),"'")&amp;CHAR(34)&amp;", "&amp;CHAR(34)&amp;"value"&amp;CHAR(34)&amp;": "&amp;SUBSTITUTE(TRIM(ROUND(IFERROR(CriteriTecnici!$N1490*1,IFERROR(NUMBERVALUE(CriteriTecnici!$N1490,".",","),IFERROR(NUMBERVALUE(CriteriTecnici!$N1490,",","."),0))),4)&amp;""),",",".")&amp;", "&amp;CHAR(34)&amp;"numerator"&amp;CHAR(34)&amp;": "&amp;SUBSTITUTE(TRIM(ROUND(IFERROR(CriteriTecnici!$K1490*1,IFERROR(NUMBERVALUE(CriteriTecnici!$K1490,".",","),IFERROR(NUMBERVALUE(CriteriTecnici!$K1490,",","."),0))),4)&amp;""),",",".")&amp;", "&amp;CHAR(34)&amp;"denominator"&amp;CHAR(34)&amp;": "&amp;SUBSTITUTE(TRIM(ROUND(IFERROR(CriteriTecnici!$L1490*1,IFERROR(NUMBERVALUE(CriteriTecnici!$L1490,".",","),IFERROR(NUMBERVALUE(CriteriTecnici!$L1490,",","."),0))),4)&amp;""),",",".")&amp;", "&amp;CHAR(34)&amp;"flag"&amp;CHAR(34)&amp;": "&amp;SUBSTITUTE(TRIM(ROUND(IFERROR(CriteriTecnici!$M1490*1,IFERROR(NUMBERVALUE(CriteriTecnici!$M1490,".",","),IFERROR(NUMBERVALUE(CriteriTecnici!$M1490,",","."),0))),4)&amp;""),",",".")&amp;", "&amp;CHAR(34)&amp;"rawScore"&amp;CHAR(34)&amp;": "&amp;SUBSTITUTE(TRIM(ROUND(IFERROR(CriteriTecnici!$O1490*1,IFERROR(NUMBERVALUE(CriteriTecnici!$O1490,".",","),IFERROR(NUMBERVALUE(CriteriTecnici!$O1490,",","."),0))),4)&amp;""),",",".")&amp;CHAR(125)&amp;IF(TRUE,",",""))</f>
        <v/>
      </c>
    </row>
    <row r="1711">
      <c r="A1711" s="38">
        <f>IF(CriteriTecnici!$A1491="","","    "&amp;CHAR(123)&amp;CHAR(34)&amp;"bidderId"&amp;CHAR(34)&amp;": "&amp;CHAR(34)&amp;SUBSTITUTE(CriteriTecnici!$A1491,CHAR(34),"'")&amp;CHAR(34)&amp;", "&amp;CHAR(34)&amp;"lotId"&amp;CHAR(34)&amp;": "&amp;CHAR(34)&amp;SUBSTITUTE(CriteriTecnici!$C1491,CHAR(34),"'")&amp;CHAR(34)&amp;", "&amp;CHAR(34)&amp;"criterionId"&amp;CHAR(34)&amp;": "&amp;CHAR(34)&amp;SUBSTITUTE(CriteriTecnici!$D1491,CHAR(34),"'")&amp;CHAR(34)&amp;", "&amp;CHAR(34)&amp;"kind"&amp;CHAR(34)&amp;": "&amp;CHAR(34)&amp;SUBSTITUTE(CriteriTecnici!$F1491,CHAR(34),"'")&amp;CHAR(34)&amp;", "&amp;CHAR(34)&amp;"value"&amp;CHAR(34)&amp;": "&amp;SUBSTITUTE(TRIM(ROUND(IFERROR(CriteriTecnici!$N1491*1,IFERROR(NUMBERVALUE(CriteriTecnici!$N1491,".",","),IFERROR(NUMBERVALUE(CriteriTecnici!$N1491,",","."),0))),4)&amp;""),",",".")&amp;", "&amp;CHAR(34)&amp;"numerator"&amp;CHAR(34)&amp;": "&amp;SUBSTITUTE(TRIM(ROUND(IFERROR(CriteriTecnici!$K1491*1,IFERROR(NUMBERVALUE(CriteriTecnici!$K1491,".",","),IFERROR(NUMBERVALUE(CriteriTecnici!$K1491,",","."),0))),4)&amp;""),",",".")&amp;", "&amp;CHAR(34)&amp;"denominator"&amp;CHAR(34)&amp;": "&amp;SUBSTITUTE(TRIM(ROUND(IFERROR(CriteriTecnici!$L1491*1,IFERROR(NUMBERVALUE(CriteriTecnici!$L1491,".",","),IFERROR(NUMBERVALUE(CriteriTecnici!$L1491,",","."),0))),4)&amp;""),",",".")&amp;", "&amp;CHAR(34)&amp;"flag"&amp;CHAR(34)&amp;": "&amp;SUBSTITUTE(TRIM(ROUND(IFERROR(CriteriTecnici!$M1491*1,IFERROR(NUMBERVALUE(CriteriTecnici!$M1491,".",","),IFERROR(NUMBERVALUE(CriteriTecnici!$M1491,",","."),0))),4)&amp;""),",",".")&amp;", "&amp;CHAR(34)&amp;"rawScore"&amp;CHAR(34)&amp;": "&amp;SUBSTITUTE(TRIM(ROUND(IFERROR(CriteriTecnici!$O1491*1,IFERROR(NUMBERVALUE(CriteriTecnici!$O1491,".",","),IFERROR(NUMBERVALUE(CriteriTecnici!$O1491,",","."),0))),4)&amp;""),",",".")&amp;CHAR(125)&amp;IF(TRUE,",",""))</f>
        <v/>
      </c>
    </row>
    <row r="1712">
      <c r="A1712" s="38">
        <f>IF(CriteriTecnici!$A1492="","","    "&amp;CHAR(123)&amp;CHAR(34)&amp;"bidderId"&amp;CHAR(34)&amp;": "&amp;CHAR(34)&amp;SUBSTITUTE(CriteriTecnici!$A1492,CHAR(34),"'")&amp;CHAR(34)&amp;", "&amp;CHAR(34)&amp;"lotId"&amp;CHAR(34)&amp;": "&amp;CHAR(34)&amp;SUBSTITUTE(CriteriTecnici!$C1492,CHAR(34),"'")&amp;CHAR(34)&amp;", "&amp;CHAR(34)&amp;"criterionId"&amp;CHAR(34)&amp;": "&amp;CHAR(34)&amp;SUBSTITUTE(CriteriTecnici!$D1492,CHAR(34),"'")&amp;CHAR(34)&amp;", "&amp;CHAR(34)&amp;"kind"&amp;CHAR(34)&amp;": "&amp;CHAR(34)&amp;SUBSTITUTE(CriteriTecnici!$F1492,CHAR(34),"'")&amp;CHAR(34)&amp;", "&amp;CHAR(34)&amp;"value"&amp;CHAR(34)&amp;": "&amp;SUBSTITUTE(TRIM(ROUND(IFERROR(CriteriTecnici!$N1492*1,IFERROR(NUMBERVALUE(CriteriTecnici!$N1492,".",","),IFERROR(NUMBERVALUE(CriteriTecnici!$N1492,",","."),0))),4)&amp;""),",",".")&amp;", "&amp;CHAR(34)&amp;"numerator"&amp;CHAR(34)&amp;": "&amp;SUBSTITUTE(TRIM(ROUND(IFERROR(CriteriTecnici!$K1492*1,IFERROR(NUMBERVALUE(CriteriTecnici!$K1492,".",","),IFERROR(NUMBERVALUE(CriteriTecnici!$K1492,",","."),0))),4)&amp;""),",",".")&amp;", "&amp;CHAR(34)&amp;"denominator"&amp;CHAR(34)&amp;": "&amp;SUBSTITUTE(TRIM(ROUND(IFERROR(CriteriTecnici!$L1492*1,IFERROR(NUMBERVALUE(CriteriTecnici!$L1492,".",","),IFERROR(NUMBERVALUE(CriteriTecnici!$L1492,",","."),0))),4)&amp;""),",",".")&amp;", "&amp;CHAR(34)&amp;"flag"&amp;CHAR(34)&amp;": "&amp;SUBSTITUTE(TRIM(ROUND(IFERROR(CriteriTecnici!$M1492*1,IFERROR(NUMBERVALUE(CriteriTecnici!$M1492,".",","),IFERROR(NUMBERVALUE(CriteriTecnici!$M1492,",","."),0))),4)&amp;""),",",".")&amp;", "&amp;CHAR(34)&amp;"rawScore"&amp;CHAR(34)&amp;": "&amp;SUBSTITUTE(TRIM(ROUND(IFERROR(CriteriTecnici!$O1492*1,IFERROR(NUMBERVALUE(CriteriTecnici!$O1492,".",","),IFERROR(NUMBERVALUE(CriteriTecnici!$O1492,",","."),0))),4)&amp;""),",",".")&amp;CHAR(125)&amp;IF(COUNTA(Offerte!$A50:$A$200)&gt;0,",",""))</f>
        <v/>
      </c>
    </row>
    <row r="1713">
      <c r="A1713" s="38">
        <f>IF(CriteriTecnici!$A1493="","","    "&amp;CHAR(123)&amp;CHAR(34)&amp;"bidderId"&amp;CHAR(34)&amp;": "&amp;CHAR(34)&amp;SUBSTITUTE(CriteriTecnici!$A1493,CHAR(34),"'")&amp;CHAR(34)&amp;", "&amp;CHAR(34)&amp;"lotId"&amp;CHAR(34)&amp;": "&amp;CHAR(34)&amp;SUBSTITUTE(CriteriTecnici!$C1493,CHAR(34),"'")&amp;CHAR(34)&amp;", "&amp;CHAR(34)&amp;"criterionId"&amp;CHAR(34)&amp;": "&amp;CHAR(34)&amp;SUBSTITUTE(CriteriTecnici!$D1493,CHAR(34),"'")&amp;CHAR(34)&amp;", "&amp;CHAR(34)&amp;"kind"&amp;CHAR(34)&amp;": "&amp;CHAR(34)&amp;SUBSTITUTE(CriteriTecnici!$F1493,CHAR(34),"'")&amp;CHAR(34)&amp;", "&amp;CHAR(34)&amp;"value"&amp;CHAR(34)&amp;": "&amp;SUBSTITUTE(TRIM(ROUND(IFERROR(CriteriTecnici!$N1493*1,IFERROR(NUMBERVALUE(CriteriTecnici!$N1493,".",","),IFERROR(NUMBERVALUE(CriteriTecnici!$N1493,",","."),0))),4)&amp;""),",",".")&amp;", "&amp;CHAR(34)&amp;"numerator"&amp;CHAR(34)&amp;": "&amp;SUBSTITUTE(TRIM(ROUND(IFERROR(CriteriTecnici!$K1493*1,IFERROR(NUMBERVALUE(CriteriTecnici!$K1493,".",","),IFERROR(NUMBERVALUE(CriteriTecnici!$K1493,",","."),0))),4)&amp;""),",",".")&amp;", "&amp;CHAR(34)&amp;"denominator"&amp;CHAR(34)&amp;": "&amp;SUBSTITUTE(TRIM(ROUND(IFERROR(CriteriTecnici!$L1493*1,IFERROR(NUMBERVALUE(CriteriTecnici!$L1493,".",","),IFERROR(NUMBERVALUE(CriteriTecnici!$L1493,",","."),0))),4)&amp;""),",",".")&amp;", "&amp;CHAR(34)&amp;"flag"&amp;CHAR(34)&amp;": "&amp;SUBSTITUTE(TRIM(ROUND(IFERROR(CriteriTecnici!$M1493*1,IFERROR(NUMBERVALUE(CriteriTecnici!$M1493,".",","),IFERROR(NUMBERVALUE(CriteriTecnici!$M1493,",","."),0))),4)&amp;""),",",".")&amp;", "&amp;CHAR(34)&amp;"rawScore"&amp;CHAR(34)&amp;": "&amp;SUBSTITUTE(TRIM(ROUND(IFERROR(CriteriTecnici!$O1493*1,IFERROR(NUMBERVALUE(CriteriTecnici!$O1493,".",","),IFERROR(NUMBERVALUE(CriteriTecnici!$O1493,",","."),0))),4)&amp;""),",",".")&amp;CHAR(125)&amp;IF(TRUE,",",""))</f>
        <v/>
      </c>
    </row>
    <row r="1714">
      <c r="A1714" s="38">
        <f>IF(CriteriTecnici!$A1494="","","    "&amp;CHAR(123)&amp;CHAR(34)&amp;"bidderId"&amp;CHAR(34)&amp;": "&amp;CHAR(34)&amp;SUBSTITUTE(CriteriTecnici!$A1494,CHAR(34),"'")&amp;CHAR(34)&amp;", "&amp;CHAR(34)&amp;"lotId"&amp;CHAR(34)&amp;": "&amp;CHAR(34)&amp;SUBSTITUTE(CriteriTecnici!$C1494,CHAR(34),"'")&amp;CHAR(34)&amp;", "&amp;CHAR(34)&amp;"criterionId"&amp;CHAR(34)&amp;": "&amp;CHAR(34)&amp;SUBSTITUTE(CriteriTecnici!$D1494,CHAR(34),"'")&amp;CHAR(34)&amp;", "&amp;CHAR(34)&amp;"kind"&amp;CHAR(34)&amp;": "&amp;CHAR(34)&amp;SUBSTITUTE(CriteriTecnici!$F1494,CHAR(34),"'")&amp;CHAR(34)&amp;", "&amp;CHAR(34)&amp;"value"&amp;CHAR(34)&amp;": "&amp;SUBSTITUTE(TRIM(ROUND(IFERROR(CriteriTecnici!$N1494*1,IFERROR(NUMBERVALUE(CriteriTecnici!$N1494,".",","),IFERROR(NUMBERVALUE(CriteriTecnici!$N1494,",","."),0))),4)&amp;""),",",".")&amp;", "&amp;CHAR(34)&amp;"numerator"&amp;CHAR(34)&amp;": "&amp;SUBSTITUTE(TRIM(ROUND(IFERROR(CriteriTecnici!$K1494*1,IFERROR(NUMBERVALUE(CriteriTecnici!$K1494,".",","),IFERROR(NUMBERVALUE(CriteriTecnici!$K1494,",","."),0))),4)&amp;""),",",".")&amp;", "&amp;CHAR(34)&amp;"denominator"&amp;CHAR(34)&amp;": "&amp;SUBSTITUTE(TRIM(ROUND(IFERROR(CriteriTecnici!$L1494*1,IFERROR(NUMBERVALUE(CriteriTecnici!$L1494,".",","),IFERROR(NUMBERVALUE(CriteriTecnici!$L1494,",","."),0))),4)&amp;""),",",".")&amp;", "&amp;CHAR(34)&amp;"flag"&amp;CHAR(34)&amp;": "&amp;SUBSTITUTE(TRIM(ROUND(IFERROR(CriteriTecnici!$M1494*1,IFERROR(NUMBERVALUE(CriteriTecnici!$M1494,".",","),IFERROR(NUMBERVALUE(CriteriTecnici!$M1494,",","."),0))),4)&amp;""),",",".")&amp;", "&amp;CHAR(34)&amp;"rawScore"&amp;CHAR(34)&amp;": "&amp;SUBSTITUTE(TRIM(ROUND(IFERROR(CriteriTecnici!$O1494*1,IFERROR(NUMBERVALUE(CriteriTecnici!$O1494,".",","),IFERROR(NUMBERVALUE(CriteriTecnici!$O1494,",","."),0))),4)&amp;""),",",".")&amp;CHAR(125)&amp;IF(TRUE,",",""))</f>
        <v/>
      </c>
    </row>
    <row r="1715">
      <c r="A1715" s="38">
        <f>IF(CriteriTecnici!$A1495="","","    "&amp;CHAR(123)&amp;CHAR(34)&amp;"bidderId"&amp;CHAR(34)&amp;": "&amp;CHAR(34)&amp;SUBSTITUTE(CriteriTecnici!$A1495,CHAR(34),"'")&amp;CHAR(34)&amp;", "&amp;CHAR(34)&amp;"lotId"&amp;CHAR(34)&amp;": "&amp;CHAR(34)&amp;SUBSTITUTE(CriteriTecnici!$C1495,CHAR(34),"'")&amp;CHAR(34)&amp;", "&amp;CHAR(34)&amp;"criterionId"&amp;CHAR(34)&amp;": "&amp;CHAR(34)&amp;SUBSTITUTE(CriteriTecnici!$D1495,CHAR(34),"'")&amp;CHAR(34)&amp;", "&amp;CHAR(34)&amp;"kind"&amp;CHAR(34)&amp;": "&amp;CHAR(34)&amp;SUBSTITUTE(CriteriTecnici!$F1495,CHAR(34),"'")&amp;CHAR(34)&amp;", "&amp;CHAR(34)&amp;"value"&amp;CHAR(34)&amp;": "&amp;SUBSTITUTE(TRIM(ROUND(IFERROR(CriteriTecnici!$N1495*1,IFERROR(NUMBERVALUE(CriteriTecnici!$N1495,".",","),IFERROR(NUMBERVALUE(CriteriTecnici!$N1495,",","."),0))),4)&amp;""),",",".")&amp;", "&amp;CHAR(34)&amp;"numerator"&amp;CHAR(34)&amp;": "&amp;SUBSTITUTE(TRIM(ROUND(IFERROR(CriteriTecnici!$K1495*1,IFERROR(NUMBERVALUE(CriteriTecnici!$K1495,".",","),IFERROR(NUMBERVALUE(CriteriTecnici!$K1495,",","."),0))),4)&amp;""),",",".")&amp;", "&amp;CHAR(34)&amp;"denominator"&amp;CHAR(34)&amp;": "&amp;SUBSTITUTE(TRIM(ROUND(IFERROR(CriteriTecnici!$L1495*1,IFERROR(NUMBERVALUE(CriteriTecnici!$L1495,".",","),IFERROR(NUMBERVALUE(CriteriTecnici!$L1495,",","."),0))),4)&amp;""),",",".")&amp;", "&amp;CHAR(34)&amp;"flag"&amp;CHAR(34)&amp;": "&amp;SUBSTITUTE(TRIM(ROUND(IFERROR(CriteriTecnici!$M1495*1,IFERROR(NUMBERVALUE(CriteriTecnici!$M1495,".",","),IFERROR(NUMBERVALUE(CriteriTecnici!$M1495,",","."),0))),4)&amp;""),",",".")&amp;", "&amp;CHAR(34)&amp;"rawScore"&amp;CHAR(34)&amp;": "&amp;SUBSTITUTE(TRIM(ROUND(IFERROR(CriteriTecnici!$O1495*1,IFERROR(NUMBERVALUE(CriteriTecnici!$O1495,".",","),IFERROR(NUMBERVALUE(CriteriTecnici!$O1495,",","."),0))),4)&amp;""),",",".")&amp;CHAR(125)&amp;IF(TRUE,",",""))</f>
        <v/>
      </c>
    </row>
    <row r="1716">
      <c r="A1716" s="38">
        <f>IF(CriteriTecnici!$A1496="","","    "&amp;CHAR(123)&amp;CHAR(34)&amp;"bidderId"&amp;CHAR(34)&amp;": "&amp;CHAR(34)&amp;SUBSTITUTE(CriteriTecnici!$A1496,CHAR(34),"'")&amp;CHAR(34)&amp;", "&amp;CHAR(34)&amp;"lotId"&amp;CHAR(34)&amp;": "&amp;CHAR(34)&amp;SUBSTITUTE(CriteriTecnici!$C1496,CHAR(34),"'")&amp;CHAR(34)&amp;", "&amp;CHAR(34)&amp;"criterionId"&amp;CHAR(34)&amp;": "&amp;CHAR(34)&amp;SUBSTITUTE(CriteriTecnici!$D1496,CHAR(34),"'")&amp;CHAR(34)&amp;", "&amp;CHAR(34)&amp;"kind"&amp;CHAR(34)&amp;": "&amp;CHAR(34)&amp;SUBSTITUTE(CriteriTecnici!$F1496,CHAR(34),"'")&amp;CHAR(34)&amp;", "&amp;CHAR(34)&amp;"value"&amp;CHAR(34)&amp;": "&amp;SUBSTITUTE(TRIM(ROUND(IFERROR(CriteriTecnici!$N1496*1,IFERROR(NUMBERVALUE(CriteriTecnici!$N1496,".",","),IFERROR(NUMBERVALUE(CriteriTecnici!$N1496,",","."),0))),4)&amp;""),",",".")&amp;", "&amp;CHAR(34)&amp;"numerator"&amp;CHAR(34)&amp;": "&amp;SUBSTITUTE(TRIM(ROUND(IFERROR(CriteriTecnici!$K1496*1,IFERROR(NUMBERVALUE(CriteriTecnici!$K1496,".",","),IFERROR(NUMBERVALUE(CriteriTecnici!$K1496,",","."),0))),4)&amp;""),",",".")&amp;", "&amp;CHAR(34)&amp;"denominator"&amp;CHAR(34)&amp;": "&amp;SUBSTITUTE(TRIM(ROUND(IFERROR(CriteriTecnici!$L1496*1,IFERROR(NUMBERVALUE(CriteriTecnici!$L1496,".",","),IFERROR(NUMBERVALUE(CriteriTecnici!$L1496,",","."),0))),4)&amp;""),",",".")&amp;", "&amp;CHAR(34)&amp;"flag"&amp;CHAR(34)&amp;": "&amp;SUBSTITUTE(TRIM(ROUND(IFERROR(CriteriTecnici!$M1496*1,IFERROR(NUMBERVALUE(CriteriTecnici!$M1496,".",","),IFERROR(NUMBERVALUE(CriteriTecnici!$M1496,",","."),0))),4)&amp;""),",",".")&amp;", "&amp;CHAR(34)&amp;"rawScore"&amp;CHAR(34)&amp;": "&amp;SUBSTITUTE(TRIM(ROUND(IFERROR(CriteriTecnici!$O1496*1,IFERROR(NUMBERVALUE(CriteriTecnici!$O1496,".",","),IFERROR(NUMBERVALUE(CriteriTecnici!$O1496,",","."),0))),4)&amp;""),",",".")&amp;CHAR(125)&amp;IF(TRUE,",",""))</f>
        <v/>
      </c>
    </row>
    <row r="1717">
      <c r="A1717" s="38">
        <f>IF(CriteriTecnici!$A1497="","","    "&amp;CHAR(123)&amp;CHAR(34)&amp;"bidderId"&amp;CHAR(34)&amp;": "&amp;CHAR(34)&amp;SUBSTITUTE(CriteriTecnici!$A1497,CHAR(34),"'")&amp;CHAR(34)&amp;", "&amp;CHAR(34)&amp;"lotId"&amp;CHAR(34)&amp;": "&amp;CHAR(34)&amp;SUBSTITUTE(CriteriTecnici!$C1497,CHAR(34),"'")&amp;CHAR(34)&amp;", "&amp;CHAR(34)&amp;"criterionId"&amp;CHAR(34)&amp;": "&amp;CHAR(34)&amp;SUBSTITUTE(CriteriTecnici!$D1497,CHAR(34),"'")&amp;CHAR(34)&amp;", "&amp;CHAR(34)&amp;"kind"&amp;CHAR(34)&amp;": "&amp;CHAR(34)&amp;SUBSTITUTE(CriteriTecnici!$F1497,CHAR(34),"'")&amp;CHAR(34)&amp;", "&amp;CHAR(34)&amp;"value"&amp;CHAR(34)&amp;": "&amp;SUBSTITUTE(TRIM(ROUND(IFERROR(CriteriTecnici!$N1497*1,IFERROR(NUMBERVALUE(CriteriTecnici!$N1497,".",","),IFERROR(NUMBERVALUE(CriteriTecnici!$N1497,",","."),0))),4)&amp;""),",",".")&amp;", "&amp;CHAR(34)&amp;"numerator"&amp;CHAR(34)&amp;": "&amp;SUBSTITUTE(TRIM(ROUND(IFERROR(CriteriTecnici!$K1497*1,IFERROR(NUMBERVALUE(CriteriTecnici!$K1497,".",","),IFERROR(NUMBERVALUE(CriteriTecnici!$K1497,",","."),0))),4)&amp;""),",",".")&amp;", "&amp;CHAR(34)&amp;"denominator"&amp;CHAR(34)&amp;": "&amp;SUBSTITUTE(TRIM(ROUND(IFERROR(CriteriTecnici!$L1497*1,IFERROR(NUMBERVALUE(CriteriTecnici!$L1497,".",","),IFERROR(NUMBERVALUE(CriteriTecnici!$L1497,",","."),0))),4)&amp;""),",",".")&amp;", "&amp;CHAR(34)&amp;"flag"&amp;CHAR(34)&amp;": "&amp;SUBSTITUTE(TRIM(ROUND(IFERROR(CriteriTecnici!$M1497*1,IFERROR(NUMBERVALUE(CriteriTecnici!$M1497,".",","),IFERROR(NUMBERVALUE(CriteriTecnici!$M1497,",","."),0))),4)&amp;""),",",".")&amp;", "&amp;CHAR(34)&amp;"rawScore"&amp;CHAR(34)&amp;": "&amp;SUBSTITUTE(TRIM(ROUND(IFERROR(CriteriTecnici!$O1497*1,IFERROR(NUMBERVALUE(CriteriTecnici!$O1497,".",","),IFERROR(NUMBERVALUE(CriteriTecnici!$O1497,",","."),0))),4)&amp;""),",",".")&amp;CHAR(125)&amp;IF(TRUE,",",""))</f>
        <v/>
      </c>
    </row>
    <row r="1718">
      <c r="A1718" s="38">
        <f>IF(CriteriTecnici!$A1498="","","    "&amp;CHAR(123)&amp;CHAR(34)&amp;"bidderId"&amp;CHAR(34)&amp;": "&amp;CHAR(34)&amp;SUBSTITUTE(CriteriTecnici!$A1498,CHAR(34),"'")&amp;CHAR(34)&amp;", "&amp;CHAR(34)&amp;"lotId"&amp;CHAR(34)&amp;": "&amp;CHAR(34)&amp;SUBSTITUTE(CriteriTecnici!$C1498,CHAR(34),"'")&amp;CHAR(34)&amp;", "&amp;CHAR(34)&amp;"criterionId"&amp;CHAR(34)&amp;": "&amp;CHAR(34)&amp;SUBSTITUTE(CriteriTecnici!$D1498,CHAR(34),"'")&amp;CHAR(34)&amp;", "&amp;CHAR(34)&amp;"kind"&amp;CHAR(34)&amp;": "&amp;CHAR(34)&amp;SUBSTITUTE(CriteriTecnici!$F1498,CHAR(34),"'")&amp;CHAR(34)&amp;", "&amp;CHAR(34)&amp;"value"&amp;CHAR(34)&amp;": "&amp;SUBSTITUTE(TRIM(ROUND(IFERROR(CriteriTecnici!$N1498*1,IFERROR(NUMBERVALUE(CriteriTecnici!$N1498,".",","),IFERROR(NUMBERVALUE(CriteriTecnici!$N1498,",","."),0))),4)&amp;""),",",".")&amp;", "&amp;CHAR(34)&amp;"numerator"&amp;CHAR(34)&amp;": "&amp;SUBSTITUTE(TRIM(ROUND(IFERROR(CriteriTecnici!$K1498*1,IFERROR(NUMBERVALUE(CriteriTecnici!$K1498,".",","),IFERROR(NUMBERVALUE(CriteriTecnici!$K1498,",","."),0))),4)&amp;""),",",".")&amp;", "&amp;CHAR(34)&amp;"denominator"&amp;CHAR(34)&amp;": "&amp;SUBSTITUTE(TRIM(ROUND(IFERROR(CriteriTecnici!$L1498*1,IFERROR(NUMBERVALUE(CriteriTecnici!$L1498,".",","),IFERROR(NUMBERVALUE(CriteriTecnici!$L1498,",","."),0))),4)&amp;""),",",".")&amp;", "&amp;CHAR(34)&amp;"flag"&amp;CHAR(34)&amp;": "&amp;SUBSTITUTE(TRIM(ROUND(IFERROR(CriteriTecnici!$M1498*1,IFERROR(NUMBERVALUE(CriteriTecnici!$M1498,".",","),IFERROR(NUMBERVALUE(CriteriTecnici!$M1498,",","."),0))),4)&amp;""),",",".")&amp;", "&amp;CHAR(34)&amp;"rawScore"&amp;CHAR(34)&amp;": "&amp;SUBSTITUTE(TRIM(ROUND(IFERROR(CriteriTecnici!$O1498*1,IFERROR(NUMBERVALUE(CriteriTecnici!$O1498,".",","),IFERROR(NUMBERVALUE(CriteriTecnici!$O1498,",","."),0))),4)&amp;""),",",".")&amp;CHAR(125)&amp;IF(TRUE,",",""))</f>
        <v/>
      </c>
    </row>
    <row r="1719">
      <c r="A1719" s="38">
        <f>IF(CriteriTecnici!$A1499="","","    "&amp;CHAR(123)&amp;CHAR(34)&amp;"bidderId"&amp;CHAR(34)&amp;": "&amp;CHAR(34)&amp;SUBSTITUTE(CriteriTecnici!$A1499,CHAR(34),"'")&amp;CHAR(34)&amp;", "&amp;CHAR(34)&amp;"lotId"&amp;CHAR(34)&amp;": "&amp;CHAR(34)&amp;SUBSTITUTE(CriteriTecnici!$C1499,CHAR(34),"'")&amp;CHAR(34)&amp;", "&amp;CHAR(34)&amp;"criterionId"&amp;CHAR(34)&amp;": "&amp;CHAR(34)&amp;SUBSTITUTE(CriteriTecnici!$D1499,CHAR(34),"'")&amp;CHAR(34)&amp;", "&amp;CHAR(34)&amp;"kind"&amp;CHAR(34)&amp;": "&amp;CHAR(34)&amp;SUBSTITUTE(CriteriTecnici!$F1499,CHAR(34),"'")&amp;CHAR(34)&amp;", "&amp;CHAR(34)&amp;"value"&amp;CHAR(34)&amp;": "&amp;SUBSTITUTE(TRIM(ROUND(IFERROR(CriteriTecnici!$N1499*1,IFERROR(NUMBERVALUE(CriteriTecnici!$N1499,".",","),IFERROR(NUMBERVALUE(CriteriTecnici!$N1499,",","."),0))),4)&amp;""),",",".")&amp;", "&amp;CHAR(34)&amp;"numerator"&amp;CHAR(34)&amp;": "&amp;SUBSTITUTE(TRIM(ROUND(IFERROR(CriteriTecnici!$K1499*1,IFERROR(NUMBERVALUE(CriteriTecnici!$K1499,".",","),IFERROR(NUMBERVALUE(CriteriTecnici!$K1499,",","."),0))),4)&amp;""),",",".")&amp;", "&amp;CHAR(34)&amp;"denominator"&amp;CHAR(34)&amp;": "&amp;SUBSTITUTE(TRIM(ROUND(IFERROR(CriteriTecnici!$L1499*1,IFERROR(NUMBERVALUE(CriteriTecnici!$L1499,".",","),IFERROR(NUMBERVALUE(CriteriTecnici!$L1499,",","."),0))),4)&amp;""),",",".")&amp;", "&amp;CHAR(34)&amp;"flag"&amp;CHAR(34)&amp;": "&amp;SUBSTITUTE(TRIM(ROUND(IFERROR(CriteriTecnici!$M1499*1,IFERROR(NUMBERVALUE(CriteriTecnici!$M1499,".",","),IFERROR(NUMBERVALUE(CriteriTecnici!$M1499,",","."),0))),4)&amp;""),",",".")&amp;", "&amp;CHAR(34)&amp;"rawScore"&amp;CHAR(34)&amp;": "&amp;SUBSTITUTE(TRIM(ROUND(IFERROR(CriteriTecnici!$O1499*1,IFERROR(NUMBERVALUE(CriteriTecnici!$O1499,".",","),IFERROR(NUMBERVALUE(CriteriTecnici!$O1499,",","."),0))),4)&amp;""),",",".")&amp;CHAR(125)&amp;IF(TRUE,",",""))</f>
        <v/>
      </c>
    </row>
    <row r="1720">
      <c r="A1720" s="38">
        <f>IF(CriteriTecnici!$A1500="","","    "&amp;CHAR(123)&amp;CHAR(34)&amp;"bidderId"&amp;CHAR(34)&amp;": "&amp;CHAR(34)&amp;SUBSTITUTE(CriteriTecnici!$A1500,CHAR(34),"'")&amp;CHAR(34)&amp;", "&amp;CHAR(34)&amp;"lotId"&amp;CHAR(34)&amp;": "&amp;CHAR(34)&amp;SUBSTITUTE(CriteriTecnici!$C1500,CHAR(34),"'")&amp;CHAR(34)&amp;", "&amp;CHAR(34)&amp;"criterionId"&amp;CHAR(34)&amp;": "&amp;CHAR(34)&amp;SUBSTITUTE(CriteriTecnici!$D1500,CHAR(34),"'")&amp;CHAR(34)&amp;", "&amp;CHAR(34)&amp;"kind"&amp;CHAR(34)&amp;": "&amp;CHAR(34)&amp;SUBSTITUTE(CriteriTecnici!$F1500,CHAR(34),"'")&amp;CHAR(34)&amp;", "&amp;CHAR(34)&amp;"value"&amp;CHAR(34)&amp;": "&amp;SUBSTITUTE(TRIM(ROUND(IFERROR(CriteriTecnici!$N1500*1,IFERROR(NUMBERVALUE(CriteriTecnici!$N1500,".",","),IFERROR(NUMBERVALUE(CriteriTecnici!$N1500,",","."),0))),4)&amp;""),",",".")&amp;", "&amp;CHAR(34)&amp;"numerator"&amp;CHAR(34)&amp;": "&amp;SUBSTITUTE(TRIM(ROUND(IFERROR(CriteriTecnici!$K1500*1,IFERROR(NUMBERVALUE(CriteriTecnici!$K1500,".",","),IFERROR(NUMBERVALUE(CriteriTecnici!$K1500,",","."),0))),4)&amp;""),",",".")&amp;", "&amp;CHAR(34)&amp;"denominator"&amp;CHAR(34)&amp;": "&amp;SUBSTITUTE(TRIM(ROUND(IFERROR(CriteriTecnici!$L1500*1,IFERROR(NUMBERVALUE(CriteriTecnici!$L1500,".",","),IFERROR(NUMBERVALUE(CriteriTecnici!$L1500,",","."),0))),4)&amp;""),",",".")&amp;", "&amp;CHAR(34)&amp;"flag"&amp;CHAR(34)&amp;": "&amp;SUBSTITUTE(TRIM(ROUND(IFERROR(CriteriTecnici!$M1500*1,IFERROR(NUMBERVALUE(CriteriTecnici!$M1500,".",","),IFERROR(NUMBERVALUE(CriteriTecnici!$M1500,",","."),0))),4)&amp;""),",",".")&amp;", "&amp;CHAR(34)&amp;"rawScore"&amp;CHAR(34)&amp;": "&amp;SUBSTITUTE(TRIM(ROUND(IFERROR(CriteriTecnici!$O1500*1,IFERROR(NUMBERVALUE(CriteriTecnici!$O1500,".",","),IFERROR(NUMBERVALUE(CriteriTecnici!$O1500,",","."),0))),4)&amp;""),",",".")&amp;CHAR(125)&amp;IF(TRUE,",",""))</f>
        <v/>
      </c>
    </row>
    <row r="1721">
      <c r="A1721" s="38">
        <f>IF(CriteriTecnici!$A1501="","","    "&amp;CHAR(123)&amp;CHAR(34)&amp;"bidderId"&amp;CHAR(34)&amp;": "&amp;CHAR(34)&amp;SUBSTITUTE(CriteriTecnici!$A1501,CHAR(34),"'")&amp;CHAR(34)&amp;", "&amp;CHAR(34)&amp;"lotId"&amp;CHAR(34)&amp;": "&amp;CHAR(34)&amp;SUBSTITUTE(CriteriTecnici!$C1501,CHAR(34),"'")&amp;CHAR(34)&amp;", "&amp;CHAR(34)&amp;"criterionId"&amp;CHAR(34)&amp;": "&amp;CHAR(34)&amp;SUBSTITUTE(CriteriTecnici!$D1501,CHAR(34),"'")&amp;CHAR(34)&amp;", "&amp;CHAR(34)&amp;"kind"&amp;CHAR(34)&amp;": "&amp;CHAR(34)&amp;SUBSTITUTE(CriteriTecnici!$F1501,CHAR(34),"'")&amp;CHAR(34)&amp;", "&amp;CHAR(34)&amp;"value"&amp;CHAR(34)&amp;": "&amp;SUBSTITUTE(TRIM(ROUND(IFERROR(CriteriTecnici!$N1501*1,IFERROR(NUMBERVALUE(CriteriTecnici!$N1501,".",","),IFERROR(NUMBERVALUE(CriteriTecnici!$N1501,",","."),0))),4)&amp;""),",",".")&amp;", "&amp;CHAR(34)&amp;"numerator"&amp;CHAR(34)&amp;": "&amp;SUBSTITUTE(TRIM(ROUND(IFERROR(CriteriTecnici!$K1501*1,IFERROR(NUMBERVALUE(CriteriTecnici!$K1501,".",","),IFERROR(NUMBERVALUE(CriteriTecnici!$K1501,",","."),0))),4)&amp;""),",",".")&amp;", "&amp;CHAR(34)&amp;"denominator"&amp;CHAR(34)&amp;": "&amp;SUBSTITUTE(TRIM(ROUND(IFERROR(CriteriTecnici!$L1501*1,IFERROR(NUMBERVALUE(CriteriTecnici!$L1501,".",","),IFERROR(NUMBERVALUE(CriteriTecnici!$L1501,",","."),0))),4)&amp;""),",",".")&amp;", "&amp;CHAR(34)&amp;"flag"&amp;CHAR(34)&amp;": "&amp;SUBSTITUTE(TRIM(ROUND(IFERROR(CriteriTecnici!$M1501*1,IFERROR(NUMBERVALUE(CriteriTecnici!$M1501,".",","),IFERROR(NUMBERVALUE(CriteriTecnici!$M1501,",","."),0))),4)&amp;""),",",".")&amp;", "&amp;CHAR(34)&amp;"rawScore"&amp;CHAR(34)&amp;": "&amp;SUBSTITUTE(TRIM(ROUND(IFERROR(CriteriTecnici!$O1501*1,IFERROR(NUMBERVALUE(CriteriTecnici!$O1501,".",","),IFERROR(NUMBERVALUE(CriteriTecnici!$O1501,",","."),0))),4)&amp;""),",",".")&amp;CHAR(125)&amp;IF(TRUE,",",""))</f>
        <v/>
      </c>
    </row>
    <row r="1722">
      <c r="A1722" s="38">
        <f>IF(CriteriTecnici!$A1502="","","    "&amp;CHAR(123)&amp;CHAR(34)&amp;"bidderId"&amp;CHAR(34)&amp;": "&amp;CHAR(34)&amp;SUBSTITUTE(CriteriTecnici!$A1502,CHAR(34),"'")&amp;CHAR(34)&amp;", "&amp;CHAR(34)&amp;"lotId"&amp;CHAR(34)&amp;": "&amp;CHAR(34)&amp;SUBSTITUTE(CriteriTecnici!$C1502,CHAR(34),"'")&amp;CHAR(34)&amp;", "&amp;CHAR(34)&amp;"criterionId"&amp;CHAR(34)&amp;": "&amp;CHAR(34)&amp;SUBSTITUTE(CriteriTecnici!$D1502,CHAR(34),"'")&amp;CHAR(34)&amp;", "&amp;CHAR(34)&amp;"kind"&amp;CHAR(34)&amp;": "&amp;CHAR(34)&amp;SUBSTITUTE(CriteriTecnici!$F1502,CHAR(34),"'")&amp;CHAR(34)&amp;", "&amp;CHAR(34)&amp;"value"&amp;CHAR(34)&amp;": "&amp;SUBSTITUTE(TRIM(ROUND(IFERROR(CriteriTecnici!$N1502*1,IFERROR(NUMBERVALUE(CriteriTecnici!$N1502,".",","),IFERROR(NUMBERVALUE(CriteriTecnici!$N1502,",","."),0))),4)&amp;""),",",".")&amp;", "&amp;CHAR(34)&amp;"numerator"&amp;CHAR(34)&amp;": "&amp;SUBSTITUTE(TRIM(ROUND(IFERROR(CriteriTecnici!$K1502*1,IFERROR(NUMBERVALUE(CriteriTecnici!$K1502,".",","),IFERROR(NUMBERVALUE(CriteriTecnici!$K1502,",","."),0))),4)&amp;""),",",".")&amp;", "&amp;CHAR(34)&amp;"denominator"&amp;CHAR(34)&amp;": "&amp;SUBSTITUTE(TRIM(ROUND(IFERROR(CriteriTecnici!$L1502*1,IFERROR(NUMBERVALUE(CriteriTecnici!$L1502,".",","),IFERROR(NUMBERVALUE(CriteriTecnici!$L1502,",","."),0))),4)&amp;""),",",".")&amp;", "&amp;CHAR(34)&amp;"flag"&amp;CHAR(34)&amp;": "&amp;SUBSTITUTE(TRIM(ROUND(IFERROR(CriteriTecnici!$M1502*1,IFERROR(NUMBERVALUE(CriteriTecnici!$M1502,".",","),IFERROR(NUMBERVALUE(CriteriTecnici!$M1502,",","."),0))),4)&amp;""),",",".")&amp;", "&amp;CHAR(34)&amp;"rawScore"&amp;CHAR(34)&amp;": "&amp;SUBSTITUTE(TRIM(ROUND(IFERROR(CriteriTecnici!$O1502*1,IFERROR(NUMBERVALUE(CriteriTecnici!$O1502,".",","),IFERROR(NUMBERVALUE(CriteriTecnici!$O1502,",","."),0))),4)&amp;""),",",".")&amp;CHAR(125)&amp;IF(TRUE,",",""))</f>
        <v/>
      </c>
    </row>
    <row r="1723">
      <c r="A1723" s="38">
        <f>IF(CriteriTecnici!$A1503="","","    "&amp;CHAR(123)&amp;CHAR(34)&amp;"bidderId"&amp;CHAR(34)&amp;": "&amp;CHAR(34)&amp;SUBSTITUTE(CriteriTecnici!$A1503,CHAR(34),"'")&amp;CHAR(34)&amp;", "&amp;CHAR(34)&amp;"lotId"&amp;CHAR(34)&amp;": "&amp;CHAR(34)&amp;SUBSTITUTE(CriteriTecnici!$C1503,CHAR(34),"'")&amp;CHAR(34)&amp;", "&amp;CHAR(34)&amp;"criterionId"&amp;CHAR(34)&amp;": "&amp;CHAR(34)&amp;SUBSTITUTE(CriteriTecnici!$D1503,CHAR(34),"'")&amp;CHAR(34)&amp;", "&amp;CHAR(34)&amp;"kind"&amp;CHAR(34)&amp;": "&amp;CHAR(34)&amp;SUBSTITUTE(CriteriTecnici!$F1503,CHAR(34),"'")&amp;CHAR(34)&amp;", "&amp;CHAR(34)&amp;"value"&amp;CHAR(34)&amp;": "&amp;SUBSTITUTE(TRIM(ROUND(IFERROR(CriteriTecnici!$N1503*1,IFERROR(NUMBERVALUE(CriteriTecnici!$N1503,".",","),IFERROR(NUMBERVALUE(CriteriTecnici!$N1503,",","."),0))),4)&amp;""),",",".")&amp;", "&amp;CHAR(34)&amp;"numerator"&amp;CHAR(34)&amp;": "&amp;SUBSTITUTE(TRIM(ROUND(IFERROR(CriteriTecnici!$K1503*1,IFERROR(NUMBERVALUE(CriteriTecnici!$K1503,".",","),IFERROR(NUMBERVALUE(CriteriTecnici!$K1503,",","."),0))),4)&amp;""),",",".")&amp;", "&amp;CHAR(34)&amp;"denominator"&amp;CHAR(34)&amp;": "&amp;SUBSTITUTE(TRIM(ROUND(IFERROR(CriteriTecnici!$L1503*1,IFERROR(NUMBERVALUE(CriteriTecnici!$L1503,".",","),IFERROR(NUMBERVALUE(CriteriTecnici!$L1503,",","."),0))),4)&amp;""),",",".")&amp;", "&amp;CHAR(34)&amp;"flag"&amp;CHAR(34)&amp;": "&amp;SUBSTITUTE(TRIM(ROUND(IFERROR(CriteriTecnici!$M1503*1,IFERROR(NUMBERVALUE(CriteriTecnici!$M1503,".",","),IFERROR(NUMBERVALUE(CriteriTecnici!$M1503,",","."),0))),4)&amp;""),",",".")&amp;", "&amp;CHAR(34)&amp;"rawScore"&amp;CHAR(34)&amp;": "&amp;SUBSTITUTE(TRIM(ROUND(IFERROR(CriteriTecnici!$O1503*1,IFERROR(NUMBERVALUE(CriteriTecnici!$O1503,".",","),IFERROR(NUMBERVALUE(CriteriTecnici!$O1503,",","."),0))),4)&amp;""),",",".")&amp;CHAR(125)&amp;IF(TRUE,",",""))</f>
        <v/>
      </c>
    </row>
    <row r="1724">
      <c r="A1724" s="38">
        <f>IF(CriteriTecnici!$A1504="","","    "&amp;CHAR(123)&amp;CHAR(34)&amp;"bidderId"&amp;CHAR(34)&amp;": "&amp;CHAR(34)&amp;SUBSTITUTE(CriteriTecnici!$A1504,CHAR(34),"'")&amp;CHAR(34)&amp;", "&amp;CHAR(34)&amp;"lotId"&amp;CHAR(34)&amp;": "&amp;CHAR(34)&amp;SUBSTITUTE(CriteriTecnici!$C1504,CHAR(34),"'")&amp;CHAR(34)&amp;", "&amp;CHAR(34)&amp;"criterionId"&amp;CHAR(34)&amp;": "&amp;CHAR(34)&amp;SUBSTITUTE(CriteriTecnici!$D1504,CHAR(34),"'")&amp;CHAR(34)&amp;", "&amp;CHAR(34)&amp;"kind"&amp;CHAR(34)&amp;": "&amp;CHAR(34)&amp;SUBSTITUTE(CriteriTecnici!$F1504,CHAR(34),"'")&amp;CHAR(34)&amp;", "&amp;CHAR(34)&amp;"value"&amp;CHAR(34)&amp;": "&amp;SUBSTITUTE(TRIM(ROUND(IFERROR(CriteriTecnici!$N1504*1,IFERROR(NUMBERVALUE(CriteriTecnici!$N1504,".",","),IFERROR(NUMBERVALUE(CriteriTecnici!$N1504,",","."),0))),4)&amp;""),",",".")&amp;", "&amp;CHAR(34)&amp;"numerator"&amp;CHAR(34)&amp;": "&amp;SUBSTITUTE(TRIM(ROUND(IFERROR(CriteriTecnici!$K1504*1,IFERROR(NUMBERVALUE(CriteriTecnici!$K1504,".",","),IFERROR(NUMBERVALUE(CriteriTecnici!$K1504,",","."),0))),4)&amp;""),",",".")&amp;", "&amp;CHAR(34)&amp;"denominator"&amp;CHAR(34)&amp;": "&amp;SUBSTITUTE(TRIM(ROUND(IFERROR(CriteriTecnici!$L1504*1,IFERROR(NUMBERVALUE(CriteriTecnici!$L1504,".",","),IFERROR(NUMBERVALUE(CriteriTecnici!$L1504,",","."),0))),4)&amp;""),",",".")&amp;", "&amp;CHAR(34)&amp;"flag"&amp;CHAR(34)&amp;": "&amp;SUBSTITUTE(TRIM(ROUND(IFERROR(CriteriTecnici!$M1504*1,IFERROR(NUMBERVALUE(CriteriTecnici!$M1504,".",","),IFERROR(NUMBERVALUE(CriteriTecnici!$M1504,",","."),0))),4)&amp;""),",",".")&amp;", "&amp;CHAR(34)&amp;"rawScore"&amp;CHAR(34)&amp;": "&amp;SUBSTITUTE(TRIM(ROUND(IFERROR(CriteriTecnici!$O1504*1,IFERROR(NUMBERVALUE(CriteriTecnici!$O1504,".",","),IFERROR(NUMBERVALUE(CriteriTecnici!$O1504,",","."),0))),4)&amp;""),",",".")&amp;CHAR(125)&amp;IF(TRUE,",",""))</f>
        <v/>
      </c>
    </row>
    <row r="1725">
      <c r="A1725" s="38">
        <f>IF(CriteriTecnici!$A1505="","","    "&amp;CHAR(123)&amp;CHAR(34)&amp;"bidderId"&amp;CHAR(34)&amp;": "&amp;CHAR(34)&amp;SUBSTITUTE(CriteriTecnici!$A1505,CHAR(34),"'")&amp;CHAR(34)&amp;", "&amp;CHAR(34)&amp;"lotId"&amp;CHAR(34)&amp;": "&amp;CHAR(34)&amp;SUBSTITUTE(CriteriTecnici!$C1505,CHAR(34),"'")&amp;CHAR(34)&amp;", "&amp;CHAR(34)&amp;"criterionId"&amp;CHAR(34)&amp;": "&amp;CHAR(34)&amp;SUBSTITUTE(CriteriTecnici!$D1505,CHAR(34),"'")&amp;CHAR(34)&amp;", "&amp;CHAR(34)&amp;"kind"&amp;CHAR(34)&amp;": "&amp;CHAR(34)&amp;SUBSTITUTE(CriteriTecnici!$F1505,CHAR(34),"'")&amp;CHAR(34)&amp;", "&amp;CHAR(34)&amp;"value"&amp;CHAR(34)&amp;": "&amp;SUBSTITUTE(TRIM(ROUND(IFERROR(CriteriTecnici!$N1505*1,IFERROR(NUMBERVALUE(CriteriTecnici!$N1505,".",","),IFERROR(NUMBERVALUE(CriteriTecnici!$N1505,",","."),0))),4)&amp;""),",",".")&amp;", "&amp;CHAR(34)&amp;"numerator"&amp;CHAR(34)&amp;": "&amp;SUBSTITUTE(TRIM(ROUND(IFERROR(CriteriTecnici!$K1505*1,IFERROR(NUMBERVALUE(CriteriTecnici!$K1505,".",","),IFERROR(NUMBERVALUE(CriteriTecnici!$K1505,",","."),0))),4)&amp;""),",",".")&amp;", "&amp;CHAR(34)&amp;"denominator"&amp;CHAR(34)&amp;": "&amp;SUBSTITUTE(TRIM(ROUND(IFERROR(CriteriTecnici!$L1505*1,IFERROR(NUMBERVALUE(CriteriTecnici!$L1505,".",","),IFERROR(NUMBERVALUE(CriteriTecnici!$L1505,",","."),0))),4)&amp;""),",",".")&amp;", "&amp;CHAR(34)&amp;"flag"&amp;CHAR(34)&amp;": "&amp;SUBSTITUTE(TRIM(ROUND(IFERROR(CriteriTecnici!$M1505*1,IFERROR(NUMBERVALUE(CriteriTecnici!$M1505,".",","),IFERROR(NUMBERVALUE(CriteriTecnici!$M1505,",","."),0))),4)&amp;""),",",".")&amp;", "&amp;CHAR(34)&amp;"rawScore"&amp;CHAR(34)&amp;": "&amp;SUBSTITUTE(TRIM(ROUND(IFERROR(CriteriTecnici!$O1505*1,IFERROR(NUMBERVALUE(CriteriTecnici!$O1505,".",","),IFERROR(NUMBERVALUE(CriteriTecnici!$O1505,",","."),0))),4)&amp;""),",",".")&amp;CHAR(125)&amp;IF(TRUE,",",""))</f>
        <v/>
      </c>
    </row>
    <row r="1726">
      <c r="A1726" s="38">
        <f>IF(CriteriTecnici!$A1506="","","    "&amp;CHAR(123)&amp;CHAR(34)&amp;"bidderId"&amp;CHAR(34)&amp;": "&amp;CHAR(34)&amp;SUBSTITUTE(CriteriTecnici!$A1506,CHAR(34),"'")&amp;CHAR(34)&amp;", "&amp;CHAR(34)&amp;"lotId"&amp;CHAR(34)&amp;": "&amp;CHAR(34)&amp;SUBSTITUTE(CriteriTecnici!$C1506,CHAR(34),"'")&amp;CHAR(34)&amp;", "&amp;CHAR(34)&amp;"criterionId"&amp;CHAR(34)&amp;": "&amp;CHAR(34)&amp;SUBSTITUTE(CriteriTecnici!$D1506,CHAR(34),"'")&amp;CHAR(34)&amp;", "&amp;CHAR(34)&amp;"kind"&amp;CHAR(34)&amp;": "&amp;CHAR(34)&amp;SUBSTITUTE(CriteriTecnici!$F1506,CHAR(34),"'")&amp;CHAR(34)&amp;", "&amp;CHAR(34)&amp;"value"&amp;CHAR(34)&amp;": "&amp;SUBSTITUTE(TRIM(ROUND(IFERROR(CriteriTecnici!$N1506*1,IFERROR(NUMBERVALUE(CriteriTecnici!$N1506,".",","),IFERROR(NUMBERVALUE(CriteriTecnici!$N1506,",","."),0))),4)&amp;""),",",".")&amp;", "&amp;CHAR(34)&amp;"numerator"&amp;CHAR(34)&amp;": "&amp;SUBSTITUTE(TRIM(ROUND(IFERROR(CriteriTecnici!$K1506*1,IFERROR(NUMBERVALUE(CriteriTecnici!$K1506,".",","),IFERROR(NUMBERVALUE(CriteriTecnici!$K1506,",","."),0))),4)&amp;""),",",".")&amp;", "&amp;CHAR(34)&amp;"denominator"&amp;CHAR(34)&amp;": "&amp;SUBSTITUTE(TRIM(ROUND(IFERROR(CriteriTecnici!$L1506*1,IFERROR(NUMBERVALUE(CriteriTecnici!$L1506,".",","),IFERROR(NUMBERVALUE(CriteriTecnici!$L1506,",","."),0))),4)&amp;""),",",".")&amp;", "&amp;CHAR(34)&amp;"flag"&amp;CHAR(34)&amp;": "&amp;SUBSTITUTE(TRIM(ROUND(IFERROR(CriteriTecnici!$M1506*1,IFERROR(NUMBERVALUE(CriteriTecnici!$M1506,".",","),IFERROR(NUMBERVALUE(CriteriTecnici!$M1506,",","."),0))),4)&amp;""),",",".")&amp;", "&amp;CHAR(34)&amp;"rawScore"&amp;CHAR(34)&amp;": "&amp;SUBSTITUTE(TRIM(ROUND(IFERROR(CriteriTecnici!$O1506*1,IFERROR(NUMBERVALUE(CriteriTecnici!$O1506,".",","),IFERROR(NUMBERVALUE(CriteriTecnici!$O1506,",","."),0))),4)&amp;""),",",".")&amp;CHAR(125)&amp;IF(TRUE,",",""))</f>
        <v/>
      </c>
    </row>
    <row r="1727">
      <c r="A1727" s="38">
        <f>IF(CriteriTecnici!$A1507="","","    "&amp;CHAR(123)&amp;CHAR(34)&amp;"bidderId"&amp;CHAR(34)&amp;": "&amp;CHAR(34)&amp;SUBSTITUTE(CriteriTecnici!$A1507,CHAR(34),"'")&amp;CHAR(34)&amp;", "&amp;CHAR(34)&amp;"lotId"&amp;CHAR(34)&amp;": "&amp;CHAR(34)&amp;SUBSTITUTE(CriteriTecnici!$C1507,CHAR(34),"'")&amp;CHAR(34)&amp;", "&amp;CHAR(34)&amp;"criterionId"&amp;CHAR(34)&amp;": "&amp;CHAR(34)&amp;SUBSTITUTE(CriteriTecnici!$D1507,CHAR(34),"'")&amp;CHAR(34)&amp;", "&amp;CHAR(34)&amp;"kind"&amp;CHAR(34)&amp;": "&amp;CHAR(34)&amp;SUBSTITUTE(CriteriTecnici!$F1507,CHAR(34),"'")&amp;CHAR(34)&amp;", "&amp;CHAR(34)&amp;"value"&amp;CHAR(34)&amp;": "&amp;SUBSTITUTE(TRIM(ROUND(IFERROR(CriteriTecnici!$N1507*1,IFERROR(NUMBERVALUE(CriteriTecnici!$N1507,".",","),IFERROR(NUMBERVALUE(CriteriTecnici!$N1507,",","."),0))),4)&amp;""),",",".")&amp;", "&amp;CHAR(34)&amp;"numerator"&amp;CHAR(34)&amp;": "&amp;SUBSTITUTE(TRIM(ROUND(IFERROR(CriteriTecnici!$K1507*1,IFERROR(NUMBERVALUE(CriteriTecnici!$K1507,".",","),IFERROR(NUMBERVALUE(CriteriTecnici!$K1507,",","."),0))),4)&amp;""),",",".")&amp;", "&amp;CHAR(34)&amp;"denominator"&amp;CHAR(34)&amp;": "&amp;SUBSTITUTE(TRIM(ROUND(IFERROR(CriteriTecnici!$L1507*1,IFERROR(NUMBERVALUE(CriteriTecnici!$L1507,".",","),IFERROR(NUMBERVALUE(CriteriTecnici!$L1507,",","."),0))),4)&amp;""),",",".")&amp;", "&amp;CHAR(34)&amp;"flag"&amp;CHAR(34)&amp;": "&amp;SUBSTITUTE(TRIM(ROUND(IFERROR(CriteriTecnici!$M1507*1,IFERROR(NUMBERVALUE(CriteriTecnici!$M1507,".",","),IFERROR(NUMBERVALUE(CriteriTecnici!$M1507,",","."),0))),4)&amp;""),",",".")&amp;", "&amp;CHAR(34)&amp;"rawScore"&amp;CHAR(34)&amp;": "&amp;SUBSTITUTE(TRIM(ROUND(IFERROR(CriteriTecnici!$O1507*1,IFERROR(NUMBERVALUE(CriteriTecnici!$O1507,".",","),IFERROR(NUMBERVALUE(CriteriTecnici!$O1507,",","."),0))),4)&amp;""),",",".")&amp;CHAR(125)&amp;IF(TRUE,",",""))</f>
        <v/>
      </c>
    </row>
    <row r="1728">
      <c r="A1728" s="38">
        <f>IF(CriteriTecnici!$A1508="","","    "&amp;CHAR(123)&amp;CHAR(34)&amp;"bidderId"&amp;CHAR(34)&amp;": "&amp;CHAR(34)&amp;SUBSTITUTE(CriteriTecnici!$A1508,CHAR(34),"'")&amp;CHAR(34)&amp;", "&amp;CHAR(34)&amp;"lotId"&amp;CHAR(34)&amp;": "&amp;CHAR(34)&amp;SUBSTITUTE(CriteriTecnici!$C1508,CHAR(34),"'")&amp;CHAR(34)&amp;", "&amp;CHAR(34)&amp;"criterionId"&amp;CHAR(34)&amp;": "&amp;CHAR(34)&amp;SUBSTITUTE(CriteriTecnici!$D1508,CHAR(34),"'")&amp;CHAR(34)&amp;", "&amp;CHAR(34)&amp;"kind"&amp;CHAR(34)&amp;": "&amp;CHAR(34)&amp;SUBSTITUTE(CriteriTecnici!$F1508,CHAR(34),"'")&amp;CHAR(34)&amp;", "&amp;CHAR(34)&amp;"value"&amp;CHAR(34)&amp;": "&amp;SUBSTITUTE(TRIM(ROUND(IFERROR(CriteriTecnici!$N1508*1,IFERROR(NUMBERVALUE(CriteriTecnici!$N1508,".",","),IFERROR(NUMBERVALUE(CriteriTecnici!$N1508,",","."),0))),4)&amp;""),",",".")&amp;", "&amp;CHAR(34)&amp;"numerator"&amp;CHAR(34)&amp;": "&amp;SUBSTITUTE(TRIM(ROUND(IFERROR(CriteriTecnici!$K1508*1,IFERROR(NUMBERVALUE(CriteriTecnici!$K1508,".",","),IFERROR(NUMBERVALUE(CriteriTecnici!$K1508,",","."),0))),4)&amp;""),",",".")&amp;", "&amp;CHAR(34)&amp;"denominator"&amp;CHAR(34)&amp;": "&amp;SUBSTITUTE(TRIM(ROUND(IFERROR(CriteriTecnici!$L1508*1,IFERROR(NUMBERVALUE(CriteriTecnici!$L1508,".",","),IFERROR(NUMBERVALUE(CriteriTecnici!$L1508,",","."),0))),4)&amp;""),",",".")&amp;", "&amp;CHAR(34)&amp;"flag"&amp;CHAR(34)&amp;": "&amp;SUBSTITUTE(TRIM(ROUND(IFERROR(CriteriTecnici!$M1508*1,IFERROR(NUMBERVALUE(CriteriTecnici!$M1508,".",","),IFERROR(NUMBERVALUE(CriteriTecnici!$M1508,",","."),0))),4)&amp;""),",",".")&amp;", "&amp;CHAR(34)&amp;"rawScore"&amp;CHAR(34)&amp;": "&amp;SUBSTITUTE(TRIM(ROUND(IFERROR(CriteriTecnici!$O1508*1,IFERROR(NUMBERVALUE(CriteriTecnici!$O1508,".",","),IFERROR(NUMBERVALUE(CriteriTecnici!$O1508,",","."),0))),4)&amp;""),",",".")&amp;CHAR(125)&amp;IF(TRUE,",",""))</f>
        <v/>
      </c>
    </row>
    <row r="1729">
      <c r="A1729" s="38">
        <f>IF(CriteriTecnici!$A1509="","","    "&amp;CHAR(123)&amp;CHAR(34)&amp;"bidderId"&amp;CHAR(34)&amp;": "&amp;CHAR(34)&amp;SUBSTITUTE(CriteriTecnici!$A1509,CHAR(34),"'")&amp;CHAR(34)&amp;", "&amp;CHAR(34)&amp;"lotId"&amp;CHAR(34)&amp;": "&amp;CHAR(34)&amp;SUBSTITUTE(CriteriTecnici!$C1509,CHAR(34),"'")&amp;CHAR(34)&amp;", "&amp;CHAR(34)&amp;"criterionId"&amp;CHAR(34)&amp;": "&amp;CHAR(34)&amp;SUBSTITUTE(CriteriTecnici!$D1509,CHAR(34),"'")&amp;CHAR(34)&amp;", "&amp;CHAR(34)&amp;"kind"&amp;CHAR(34)&amp;": "&amp;CHAR(34)&amp;SUBSTITUTE(CriteriTecnici!$F1509,CHAR(34),"'")&amp;CHAR(34)&amp;", "&amp;CHAR(34)&amp;"value"&amp;CHAR(34)&amp;": "&amp;SUBSTITUTE(TRIM(ROUND(IFERROR(CriteriTecnici!$N1509*1,IFERROR(NUMBERVALUE(CriteriTecnici!$N1509,".",","),IFERROR(NUMBERVALUE(CriteriTecnici!$N1509,",","."),0))),4)&amp;""),",",".")&amp;", "&amp;CHAR(34)&amp;"numerator"&amp;CHAR(34)&amp;": "&amp;SUBSTITUTE(TRIM(ROUND(IFERROR(CriteriTecnici!$K1509*1,IFERROR(NUMBERVALUE(CriteriTecnici!$K1509,".",","),IFERROR(NUMBERVALUE(CriteriTecnici!$K1509,",","."),0))),4)&amp;""),",",".")&amp;", "&amp;CHAR(34)&amp;"denominator"&amp;CHAR(34)&amp;": "&amp;SUBSTITUTE(TRIM(ROUND(IFERROR(CriteriTecnici!$L1509*1,IFERROR(NUMBERVALUE(CriteriTecnici!$L1509,".",","),IFERROR(NUMBERVALUE(CriteriTecnici!$L1509,",","."),0))),4)&amp;""),",",".")&amp;", "&amp;CHAR(34)&amp;"flag"&amp;CHAR(34)&amp;": "&amp;SUBSTITUTE(TRIM(ROUND(IFERROR(CriteriTecnici!$M1509*1,IFERROR(NUMBERVALUE(CriteriTecnici!$M1509,".",","),IFERROR(NUMBERVALUE(CriteriTecnici!$M1509,",","."),0))),4)&amp;""),",",".")&amp;", "&amp;CHAR(34)&amp;"rawScore"&amp;CHAR(34)&amp;": "&amp;SUBSTITUTE(TRIM(ROUND(IFERROR(CriteriTecnici!$O1509*1,IFERROR(NUMBERVALUE(CriteriTecnici!$O1509,".",","),IFERROR(NUMBERVALUE(CriteriTecnici!$O1509,",","."),0))),4)&amp;""),",",".")&amp;CHAR(125)&amp;IF(TRUE,",",""))</f>
        <v/>
      </c>
    </row>
    <row r="1730">
      <c r="A1730" s="38">
        <f>IF(CriteriTecnici!$A1510="","","    "&amp;CHAR(123)&amp;CHAR(34)&amp;"bidderId"&amp;CHAR(34)&amp;": "&amp;CHAR(34)&amp;SUBSTITUTE(CriteriTecnici!$A1510,CHAR(34),"'")&amp;CHAR(34)&amp;", "&amp;CHAR(34)&amp;"lotId"&amp;CHAR(34)&amp;": "&amp;CHAR(34)&amp;SUBSTITUTE(CriteriTecnici!$C1510,CHAR(34),"'")&amp;CHAR(34)&amp;", "&amp;CHAR(34)&amp;"criterionId"&amp;CHAR(34)&amp;": "&amp;CHAR(34)&amp;SUBSTITUTE(CriteriTecnici!$D1510,CHAR(34),"'")&amp;CHAR(34)&amp;", "&amp;CHAR(34)&amp;"kind"&amp;CHAR(34)&amp;": "&amp;CHAR(34)&amp;SUBSTITUTE(CriteriTecnici!$F1510,CHAR(34),"'")&amp;CHAR(34)&amp;", "&amp;CHAR(34)&amp;"value"&amp;CHAR(34)&amp;": "&amp;SUBSTITUTE(TRIM(ROUND(IFERROR(CriteriTecnici!$N1510*1,IFERROR(NUMBERVALUE(CriteriTecnici!$N1510,".",","),IFERROR(NUMBERVALUE(CriteriTecnici!$N1510,",","."),0))),4)&amp;""),",",".")&amp;", "&amp;CHAR(34)&amp;"numerator"&amp;CHAR(34)&amp;": "&amp;SUBSTITUTE(TRIM(ROUND(IFERROR(CriteriTecnici!$K1510*1,IFERROR(NUMBERVALUE(CriteriTecnici!$K1510,".",","),IFERROR(NUMBERVALUE(CriteriTecnici!$K1510,",","."),0))),4)&amp;""),",",".")&amp;", "&amp;CHAR(34)&amp;"denominator"&amp;CHAR(34)&amp;": "&amp;SUBSTITUTE(TRIM(ROUND(IFERROR(CriteriTecnici!$L1510*1,IFERROR(NUMBERVALUE(CriteriTecnici!$L1510,".",","),IFERROR(NUMBERVALUE(CriteriTecnici!$L1510,",","."),0))),4)&amp;""),",",".")&amp;", "&amp;CHAR(34)&amp;"flag"&amp;CHAR(34)&amp;": "&amp;SUBSTITUTE(TRIM(ROUND(IFERROR(CriteriTecnici!$M1510*1,IFERROR(NUMBERVALUE(CriteriTecnici!$M1510,".",","),IFERROR(NUMBERVALUE(CriteriTecnici!$M1510,",","."),0))),4)&amp;""),",",".")&amp;", "&amp;CHAR(34)&amp;"rawScore"&amp;CHAR(34)&amp;": "&amp;SUBSTITUTE(TRIM(ROUND(IFERROR(CriteriTecnici!$O1510*1,IFERROR(NUMBERVALUE(CriteriTecnici!$O1510,".",","),IFERROR(NUMBERVALUE(CriteriTecnici!$O1510,",","."),0))),4)&amp;""),",",".")&amp;CHAR(125)&amp;IF(TRUE,",",""))</f>
        <v/>
      </c>
    </row>
    <row r="1731">
      <c r="A1731" s="38">
        <f>IF(CriteriTecnici!$A1511="","","    "&amp;CHAR(123)&amp;CHAR(34)&amp;"bidderId"&amp;CHAR(34)&amp;": "&amp;CHAR(34)&amp;SUBSTITUTE(CriteriTecnici!$A1511,CHAR(34),"'")&amp;CHAR(34)&amp;", "&amp;CHAR(34)&amp;"lotId"&amp;CHAR(34)&amp;": "&amp;CHAR(34)&amp;SUBSTITUTE(CriteriTecnici!$C1511,CHAR(34),"'")&amp;CHAR(34)&amp;", "&amp;CHAR(34)&amp;"criterionId"&amp;CHAR(34)&amp;": "&amp;CHAR(34)&amp;SUBSTITUTE(CriteriTecnici!$D1511,CHAR(34),"'")&amp;CHAR(34)&amp;", "&amp;CHAR(34)&amp;"kind"&amp;CHAR(34)&amp;": "&amp;CHAR(34)&amp;SUBSTITUTE(CriteriTecnici!$F1511,CHAR(34),"'")&amp;CHAR(34)&amp;", "&amp;CHAR(34)&amp;"value"&amp;CHAR(34)&amp;": "&amp;SUBSTITUTE(TRIM(ROUND(IFERROR(CriteriTecnici!$N1511*1,IFERROR(NUMBERVALUE(CriteriTecnici!$N1511,".",","),IFERROR(NUMBERVALUE(CriteriTecnici!$N1511,",","."),0))),4)&amp;""),",",".")&amp;", "&amp;CHAR(34)&amp;"numerator"&amp;CHAR(34)&amp;": "&amp;SUBSTITUTE(TRIM(ROUND(IFERROR(CriteriTecnici!$K1511*1,IFERROR(NUMBERVALUE(CriteriTecnici!$K1511,".",","),IFERROR(NUMBERVALUE(CriteriTecnici!$K1511,",","."),0))),4)&amp;""),",",".")&amp;", "&amp;CHAR(34)&amp;"denominator"&amp;CHAR(34)&amp;": "&amp;SUBSTITUTE(TRIM(ROUND(IFERROR(CriteriTecnici!$L1511*1,IFERROR(NUMBERVALUE(CriteriTecnici!$L1511,".",","),IFERROR(NUMBERVALUE(CriteriTecnici!$L1511,",","."),0))),4)&amp;""),",",".")&amp;", "&amp;CHAR(34)&amp;"flag"&amp;CHAR(34)&amp;": "&amp;SUBSTITUTE(TRIM(ROUND(IFERROR(CriteriTecnici!$M1511*1,IFERROR(NUMBERVALUE(CriteriTecnici!$M1511,".",","),IFERROR(NUMBERVALUE(CriteriTecnici!$M1511,",","."),0))),4)&amp;""),",",".")&amp;", "&amp;CHAR(34)&amp;"rawScore"&amp;CHAR(34)&amp;": "&amp;SUBSTITUTE(TRIM(ROUND(IFERROR(CriteriTecnici!$O1511*1,IFERROR(NUMBERVALUE(CriteriTecnici!$O1511,".",","),IFERROR(NUMBERVALUE(CriteriTecnici!$O1511,",","."),0))),4)&amp;""),",",".")&amp;CHAR(125)&amp;IF(TRUE,",",""))</f>
        <v/>
      </c>
    </row>
    <row r="1732">
      <c r="A1732" s="38">
        <f>IF(CriteriTecnici!$A1512="","","    "&amp;CHAR(123)&amp;CHAR(34)&amp;"bidderId"&amp;CHAR(34)&amp;": "&amp;CHAR(34)&amp;SUBSTITUTE(CriteriTecnici!$A1512,CHAR(34),"'")&amp;CHAR(34)&amp;", "&amp;CHAR(34)&amp;"lotId"&amp;CHAR(34)&amp;": "&amp;CHAR(34)&amp;SUBSTITUTE(CriteriTecnici!$C1512,CHAR(34),"'")&amp;CHAR(34)&amp;", "&amp;CHAR(34)&amp;"criterionId"&amp;CHAR(34)&amp;": "&amp;CHAR(34)&amp;SUBSTITUTE(CriteriTecnici!$D1512,CHAR(34),"'")&amp;CHAR(34)&amp;", "&amp;CHAR(34)&amp;"kind"&amp;CHAR(34)&amp;": "&amp;CHAR(34)&amp;SUBSTITUTE(CriteriTecnici!$F1512,CHAR(34),"'")&amp;CHAR(34)&amp;", "&amp;CHAR(34)&amp;"value"&amp;CHAR(34)&amp;": "&amp;SUBSTITUTE(TRIM(ROUND(IFERROR(CriteriTecnici!$N1512*1,IFERROR(NUMBERVALUE(CriteriTecnici!$N1512,".",","),IFERROR(NUMBERVALUE(CriteriTecnici!$N1512,",","."),0))),4)&amp;""),",",".")&amp;", "&amp;CHAR(34)&amp;"numerator"&amp;CHAR(34)&amp;": "&amp;SUBSTITUTE(TRIM(ROUND(IFERROR(CriteriTecnici!$K1512*1,IFERROR(NUMBERVALUE(CriteriTecnici!$K1512,".",","),IFERROR(NUMBERVALUE(CriteriTecnici!$K1512,",","."),0))),4)&amp;""),",",".")&amp;", "&amp;CHAR(34)&amp;"denominator"&amp;CHAR(34)&amp;": "&amp;SUBSTITUTE(TRIM(ROUND(IFERROR(CriteriTecnici!$L1512*1,IFERROR(NUMBERVALUE(CriteriTecnici!$L1512,".",","),IFERROR(NUMBERVALUE(CriteriTecnici!$L1512,",","."),0))),4)&amp;""),",",".")&amp;", "&amp;CHAR(34)&amp;"flag"&amp;CHAR(34)&amp;": "&amp;SUBSTITUTE(TRIM(ROUND(IFERROR(CriteriTecnici!$M1512*1,IFERROR(NUMBERVALUE(CriteriTecnici!$M1512,".",","),IFERROR(NUMBERVALUE(CriteriTecnici!$M1512,",","."),0))),4)&amp;""),",",".")&amp;", "&amp;CHAR(34)&amp;"rawScore"&amp;CHAR(34)&amp;": "&amp;SUBSTITUTE(TRIM(ROUND(IFERROR(CriteriTecnici!$O1512*1,IFERROR(NUMBERVALUE(CriteriTecnici!$O1512,".",","),IFERROR(NUMBERVALUE(CriteriTecnici!$O1512,",","."),0))),4)&amp;""),",",".")&amp;CHAR(125)&amp;IF(TRUE,",",""))</f>
        <v/>
      </c>
    </row>
    <row r="1733">
      <c r="A1733" s="38">
        <f>IF(CriteriTecnici!$A1513="","","    "&amp;CHAR(123)&amp;CHAR(34)&amp;"bidderId"&amp;CHAR(34)&amp;": "&amp;CHAR(34)&amp;SUBSTITUTE(CriteriTecnici!$A1513,CHAR(34),"'")&amp;CHAR(34)&amp;", "&amp;CHAR(34)&amp;"lotId"&amp;CHAR(34)&amp;": "&amp;CHAR(34)&amp;SUBSTITUTE(CriteriTecnici!$C1513,CHAR(34),"'")&amp;CHAR(34)&amp;", "&amp;CHAR(34)&amp;"criterionId"&amp;CHAR(34)&amp;": "&amp;CHAR(34)&amp;SUBSTITUTE(CriteriTecnici!$D1513,CHAR(34),"'")&amp;CHAR(34)&amp;", "&amp;CHAR(34)&amp;"kind"&amp;CHAR(34)&amp;": "&amp;CHAR(34)&amp;SUBSTITUTE(CriteriTecnici!$F1513,CHAR(34),"'")&amp;CHAR(34)&amp;", "&amp;CHAR(34)&amp;"value"&amp;CHAR(34)&amp;": "&amp;SUBSTITUTE(TRIM(ROUND(IFERROR(CriteriTecnici!$N1513*1,IFERROR(NUMBERVALUE(CriteriTecnici!$N1513,".",","),IFERROR(NUMBERVALUE(CriteriTecnici!$N1513,",","."),0))),4)&amp;""),",",".")&amp;", "&amp;CHAR(34)&amp;"numerator"&amp;CHAR(34)&amp;": "&amp;SUBSTITUTE(TRIM(ROUND(IFERROR(CriteriTecnici!$K1513*1,IFERROR(NUMBERVALUE(CriteriTecnici!$K1513,".",","),IFERROR(NUMBERVALUE(CriteriTecnici!$K1513,",","."),0))),4)&amp;""),",",".")&amp;", "&amp;CHAR(34)&amp;"denominator"&amp;CHAR(34)&amp;": "&amp;SUBSTITUTE(TRIM(ROUND(IFERROR(CriteriTecnici!$L1513*1,IFERROR(NUMBERVALUE(CriteriTecnici!$L1513,".",","),IFERROR(NUMBERVALUE(CriteriTecnici!$L1513,",","."),0))),4)&amp;""),",",".")&amp;", "&amp;CHAR(34)&amp;"flag"&amp;CHAR(34)&amp;": "&amp;SUBSTITUTE(TRIM(ROUND(IFERROR(CriteriTecnici!$M1513*1,IFERROR(NUMBERVALUE(CriteriTecnici!$M1513,".",","),IFERROR(NUMBERVALUE(CriteriTecnici!$M1513,",","."),0))),4)&amp;""),",",".")&amp;", "&amp;CHAR(34)&amp;"rawScore"&amp;CHAR(34)&amp;": "&amp;SUBSTITUTE(TRIM(ROUND(IFERROR(CriteriTecnici!$O1513*1,IFERROR(NUMBERVALUE(CriteriTecnici!$O1513,".",","),IFERROR(NUMBERVALUE(CriteriTecnici!$O1513,",","."),0))),4)&amp;""),",",".")&amp;CHAR(125)&amp;IF(TRUE,",",""))</f>
        <v/>
      </c>
    </row>
    <row r="1734">
      <c r="A1734" s="38">
        <f>IF(CriteriTecnici!$A1514="","","    "&amp;CHAR(123)&amp;CHAR(34)&amp;"bidderId"&amp;CHAR(34)&amp;": "&amp;CHAR(34)&amp;SUBSTITUTE(CriteriTecnici!$A1514,CHAR(34),"'")&amp;CHAR(34)&amp;", "&amp;CHAR(34)&amp;"lotId"&amp;CHAR(34)&amp;": "&amp;CHAR(34)&amp;SUBSTITUTE(CriteriTecnici!$C1514,CHAR(34),"'")&amp;CHAR(34)&amp;", "&amp;CHAR(34)&amp;"criterionId"&amp;CHAR(34)&amp;": "&amp;CHAR(34)&amp;SUBSTITUTE(CriteriTecnici!$D1514,CHAR(34),"'")&amp;CHAR(34)&amp;", "&amp;CHAR(34)&amp;"kind"&amp;CHAR(34)&amp;": "&amp;CHAR(34)&amp;SUBSTITUTE(CriteriTecnici!$F1514,CHAR(34),"'")&amp;CHAR(34)&amp;", "&amp;CHAR(34)&amp;"value"&amp;CHAR(34)&amp;": "&amp;SUBSTITUTE(TRIM(ROUND(IFERROR(CriteriTecnici!$N1514*1,IFERROR(NUMBERVALUE(CriteriTecnici!$N1514,".",","),IFERROR(NUMBERVALUE(CriteriTecnici!$N1514,",","."),0))),4)&amp;""),",",".")&amp;", "&amp;CHAR(34)&amp;"numerator"&amp;CHAR(34)&amp;": "&amp;SUBSTITUTE(TRIM(ROUND(IFERROR(CriteriTecnici!$K1514*1,IFERROR(NUMBERVALUE(CriteriTecnici!$K1514,".",","),IFERROR(NUMBERVALUE(CriteriTecnici!$K1514,",","."),0))),4)&amp;""),",",".")&amp;", "&amp;CHAR(34)&amp;"denominator"&amp;CHAR(34)&amp;": "&amp;SUBSTITUTE(TRIM(ROUND(IFERROR(CriteriTecnici!$L1514*1,IFERROR(NUMBERVALUE(CriteriTecnici!$L1514,".",","),IFERROR(NUMBERVALUE(CriteriTecnici!$L1514,",","."),0))),4)&amp;""),",",".")&amp;", "&amp;CHAR(34)&amp;"flag"&amp;CHAR(34)&amp;": "&amp;SUBSTITUTE(TRIM(ROUND(IFERROR(CriteriTecnici!$M1514*1,IFERROR(NUMBERVALUE(CriteriTecnici!$M1514,".",","),IFERROR(NUMBERVALUE(CriteriTecnici!$M1514,",","."),0))),4)&amp;""),",",".")&amp;", "&amp;CHAR(34)&amp;"rawScore"&amp;CHAR(34)&amp;": "&amp;SUBSTITUTE(TRIM(ROUND(IFERROR(CriteriTecnici!$O1514*1,IFERROR(NUMBERVALUE(CriteriTecnici!$O1514,".",","),IFERROR(NUMBERVALUE(CriteriTecnici!$O1514,",","."),0))),4)&amp;""),",",".")&amp;CHAR(125)&amp;IF(TRUE,",",""))</f>
        <v/>
      </c>
    </row>
    <row r="1735">
      <c r="A1735" s="38">
        <f>IF(CriteriTecnici!$A1515="","","    "&amp;CHAR(123)&amp;CHAR(34)&amp;"bidderId"&amp;CHAR(34)&amp;": "&amp;CHAR(34)&amp;SUBSTITUTE(CriteriTecnici!$A1515,CHAR(34),"'")&amp;CHAR(34)&amp;", "&amp;CHAR(34)&amp;"lotId"&amp;CHAR(34)&amp;": "&amp;CHAR(34)&amp;SUBSTITUTE(CriteriTecnici!$C1515,CHAR(34),"'")&amp;CHAR(34)&amp;", "&amp;CHAR(34)&amp;"criterionId"&amp;CHAR(34)&amp;": "&amp;CHAR(34)&amp;SUBSTITUTE(CriteriTecnici!$D1515,CHAR(34),"'")&amp;CHAR(34)&amp;", "&amp;CHAR(34)&amp;"kind"&amp;CHAR(34)&amp;": "&amp;CHAR(34)&amp;SUBSTITUTE(CriteriTecnici!$F1515,CHAR(34),"'")&amp;CHAR(34)&amp;", "&amp;CHAR(34)&amp;"value"&amp;CHAR(34)&amp;": "&amp;SUBSTITUTE(TRIM(ROUND(IFERROR(CriteriTecnici!$N1515*1,IFERROR(NUMBERVALUE(CriteriTecnici!$N1515,".",","),IFERROR(NUMBERVALUE(CriteriTecnici!$N1515,",","."),0))),4)&amp;""),",",".")&amp;", "&amp;CHAR(34)&amp;"numerator"&amp;CHAR(34)&amp;": "&amp;SUBSTITUTE(TRIM(ROUND(IFERROR(CriteriTecnici!$K1515*1,IFERROR(NUMBERVALUE(CriteriTecnici!$K1515,".",","),IFERROR(NUMBERVALUE(CriteriTecnici!$K1515,",","."),0))),4)&amp;""),",",".")&amp;", "&amp;CHAR(34)&amp;"denominator"&amp;CHAR(34)&amp;": "&amp;SUBSTITUTE(TRIM(ROUND(IFERROR(CriteriTecnici!$L1515*1,IFERROR(NUMBERVALUE(CriteriTecnici!$L1515,".",","),IFERROR(NUMBERVALUE(CriteriTecnici!$L1515,",","."),0))),4)&amp;""),",",".")&amp;", "&amp;CHAR(34)&amp;"flag"&amp;CHAR(34)&amp;": "&amp;SUBSTITUTE(TRIM(ROUND(IFERROR(CriteriTecnici!$M1515*1,IFERROR(NUMBERVALUE(CriteriTecnici!$M1515,".",","),IFERROR(NUMBERVALUE(CriteriTecnici!$M1515,",","."),0))),4)&amp;""),",",".")&amp;", "&amp;CHAR(34)&amp;"rawScore"&amp;CHAR(34)&amp;": "&amp;SUBSTITUTE(TRIM(ROUND(IFERROR(CriteriTecnici!$O1515*1,IFERROR(NUMBERVALUE(CriteriTecnici!$O1515,".",","),IFERROR(NUMBERVALUE(CriteriTecnici!$O1515,",","."),0))),4)&amp;""),",",".")&amp;CHAR(125)&amp;IF(TRUE,",",""))</f>
        <v/>
      </c>
    </row>
    <row r="1736">
      <c r="A1736" s="38">
        <f>IF(CriteriTecnici!$A1516="","","    "&amp;CHAR(123)&amp;CHAR(34)&amp;"bidderId"&amp;CHAR(34)&amp;": "&amp;CHAR(34)&amp;SUBSTITUTE(CriteriTecnici!$A1516,CHAR(34),"'")&amp;CHAR(34)&amp;", "&amp;CHAR(34)&amp;"lotId"&amp;CHAR(34)&amp;": "&amp;CHAR(34)&amp;SUBSTITUTE(CriteriTecnici!$C1516,CHAR(34),"'")&amp;CHAR(34)&amp;", "&amp;CHAR(34)&amp;"criterionId"&amp;CHAR(34)&amp;": "&amp;CHAR(34)&amp;SUBSTITUTE(CriteriTecnici!$D1516,CHAR(34),"'")&amp;CHAR(34)&amp;", "&amp;CHAR(34)&amp;"kind"&amp;CHAR(34)&amp;": "&amp;CHAR(34)&amp;SUBSTITUTE(CriteriTecnici!$F1516,CHAR(34),"'")&amp;CHAR(34)&amp;", "&amp;CHAR(34)&amp;"value"&amp;CHAR(34)&amp;": "&amp;SUBSTITUTE(TRIM(ROUND(IFERROR(CriteriTecnici!$N1516*1,IFERROR(NUMBERVALUE(CriteriTecnici!$N1516,".",","),IFERROR(NUMBERVALUE(CriteriTecnici!$N1516,",","."),0))),4)&amp;""),",",".")&amp;", "&amp;CHAR(34)&amp;"numerator"&amp;CHAR(34)&amp;": "&amp;SUBSTITUTE(TRIM(ROUND(IFERROR(CriteriTecnici!$K1516*1,IFERROR(NUMBERVALUE(CriteriTecnici!$K1516,".",","),IFERROR(NUMBERVALUE(CriteriTecnici!$K1516,",","."),0))),4)&amp;""),",",".")&amp;", "&amp;CHAR(34)&amp;"denominator"&amp;CHAR(34)&amp;": "&amp;SUBSTITUTE(TRIM(ROUND(IFERROR(CriteriTecnici!$L1516*1,IFERROR(NUMBERVALUE(CriteriTecnici!$L1516,".",","),IFERROR(NUMBERVALUE(CriteriTecnici!$L1516,",","."),0))),4)&amp;""),",",".")&amp;", "&amp;CHAR(34)&amp;"flag"&amp;CHAR(34)&amp;": "&amp;SUBSTITUTE(TRIM(ROUND(IFERROR(CriteriTecnici!$M1516*1,IFERROR(NUMBERVALUE(CriteriTecnici!$M1516,".",","),IFERROR(NUMBERVALUE(CriteriTecnici!$M1516,",","."),0))),4)&amp;""),",",".")&amp;", "&amp;CHAR(34)&amp;"rawScore"&amp;CHAR(34)&amp;": "&amp;SUBSTITUTE(TRIM(ROUND(IFERROR(CriteriTecnici!$O1516*1,IFERROR(NUMBERVALUE(CriteriTecnici!$O1516,".",","),IFERROR(NUMBERVALUE(CriteriTecnici!$O1516,",","."),0))),4)&amp;""),",",".")&amp;CHAR(125)&amp;IF(TRUE,",",""))</f>
        <v/>
      </c>
    </row>
    <row r="1737">
      <c r="A1737" s="38">
        <f>IF(CriteriTecnici!$A1517="","","    "&amp;CHAR(123)&amp;CHAR(34)&amp;"bidderId"&amp;CHAR(34)&amp;": "&amp;CHAR(34)&amp;SUBSTITUTE(CriteriTecnici!$A1517,CHAR(34),"'")&amp;CHAR(34)&amp;", "&amp;CHAR(34)&amp;"lotId"&amp;CHAR(34)&amp;": "&amp;CHAR(34)&amp;SUBSTITUTE(CriteriTecnici!$C1517,CHAR(34),"'")&amp;CHAR(34)&amp;", "&amp;CHAR(34)&amp;"criterionId"&amp;CHAR(34)&amp;": "&amp;CHAR(34)&amp;SUBSTITUTE(CriteriTecnici!$D1517,CHAR(34),"'")&amp;CHAR(34)&amp;", "&amp;CHAR(34)&amp;"kind"&amp;CHAR(34)&amp;": "&amp;CHAR(34)&amp;SUBSTITUTE(CriteriTecnici!$F1517,CHAR(34),"'")&amp;CHAR(34)&amp;", "&amp;CHAR(34)&amp;"value"&amp;CHAR(34)&amp;": "&amp;SUBSTITUTE(TRIM(ROUND(IFERROR(CriteriTecnici!$N1517*1,IFERROR(NUMBERVALUE(CriteriTecnici!$N1517,".",","),IFERROR(NUMBERVALUE(CriteriTecnici!$N1517,",","."),0))),4)&amp;""),",",".")&amp;", "&amp;CHAR(34)&amp;"numerator"&amp;CHAR(34)&amp;": "&amp;SUBSTITUTE(TRIM(ROUND(IFERROR(CriteriTecnici!$K1517*1,IFERROR(NUMBERVALUE(CriteriTecnici!$K1517,".",","),IFERROR(NUMBERVALUE(CriteriTecnici!$K1517,",","."),0))),4)&amp;""),",",".")&amp;", "&amp;CHAR(34)&amp;"denominator"&amp;CHAR(34)&amp;": "&amp;SUBSTITUTE(TRIM(ROUND(IFERROR(CriteriTecnici!$L1517*1,IFERROR(NUMBERVALUE(CriteriTecnici!$L1517,".",","),IFERROR(NUMBERVALUE(CriteriTecnici!$L1517,",","."),0))),4)&amp;""),",",".")&amp;", "&amp;CHAR(34)&amp;"flag"&amp;CHAR(34)&amp;": "&amp;SUBSTITUTE(TRIM(ROUND(IFERROR(CriteriTecnici!$M1517*1,IFERROR(NUMBERVALUE(CriteriTecnici!$M1517,".",","),IFERROR(NUMBERVALUE(CriteriTecnici!$M1517,",","."),0))),4)&amp;""),",",".")&amp;", "&amp;CHAR(34)&amp;"rawScore"&amp;CHAR(34)&amp;": "&amp;SUBSTITUTE(TRIM(ROUND(IFERROR(CriteriTecnici!$O1517*1,IFERROR(NUMBERVALUE(CriteriTecnici!$O1517,".",","),IFERROR(NUMBERVALUE(CriteriTecnici!$O1517,",","."),0))),4)&amp;""),",",".")&amp;CHAR(125)&amp;IF(TRUE,",",""))</f>
        <v/>
      </c>
    </row>
    <row r="1738">
      <c r="A1738" s="38">
        <f>IF(CriteriTecnici!$A1518="","","    "&amp;CHAR(123)&amp;CHAR(34)&amp;"bidderId"&amp;CHAR(34)&amp;": "&amp;CHAR(34)&amp;SUBSTITUTE(CriteriTecnici!$A1518,CHAR(34),"'")&amp;CHAR(34)&amp;", "&amp;CHAR(34)&amp;"lotId"&amp;CHAR(34)&amp;": "&amp;CHAR(34)&amp;SUBSTITUTE(CriteriTecnici!$C1518,CHAR(34),"'")&amp;CHAR(34)&amp;", "&amp;CHAR(34)&amp;"criterionId"&amp;CHAR(34)&amp;": "&amp;CHAR(34)&amp;SUBSTITUTE(CriteriTecnici!$D1518,CHAR(34),"'")&amp;CHAR(34)&amp;", "&amp;CHAR(34)&amp;"kind"&amp;CHAR(34)&amp;": "&amp;CHAR(34)&amp;SUBSTITUTE(CriteriTecnici!$F1518,CHAR(34),"'")&amp;CHAR(34)&amp;", "&amp;CHAR(34)&amp;"value"&amp;CHAR(34)&amp;": "&amp;SUBSTITUTE(TRIM(ROUND(IFERROR(CriteriTecnici!$N1518*1,IFERROR(NUMBERVALUE(CriteriTecnici!$N1518,".",","),IFERROR(NUMBERVALUE(CriteriTecnici!$N1518,",","."),0))),4)&amp;""),",",".")&amp;", "&amp;CHAR(34)&amp;"numerator"&amp;CHAR(34)&amp;": "&amp;SUBSTITUTE(TRIM(ROUND(IFERROR(CriteriTecnici!$K1518*1,IFERROR(NUMBERVALUE(CriteriTecnici!$K1518,".",","),IFERROR(NUMBERVALUE(CriteriTecnici!$K1518,",","."),0))),4)&amp;""),",",".")&amp;", "&amp;CHAR(34)&amp;"denominator"&amp;CHAR(34)&amp;": "&amp;SUBSTITUTE(TRIM(ROUND(IFERROR(CriteriTecnici!$L1518*1,IFERROR(NUMBERVALUE(CriteriTecnici!$L1518,".",","),IFERROR(NUMBERVALUE(CriteriTecnici!$L1518,",","."),0))),4)&amp;""),",",".")&amp;", "&amp;CHAR(34)&amp;"flag"&amp;CHAR(34)&amp;": "&amp;SUBSTITUTE(TRIM(ROUND(IFERROR(CriteriTecnici!$M1518*1,IFERROR(NUMBERVALUE(CriteriTecnici!$M1518,".",","),IFERROR(NUMBERVALUE(CriteriTecnici!$M1518,",","."),0))),4)&amp;""),",",".")&amp;", "&amp;CHAR(34)&amp;"rawScore"&amp;CHAR(34)&amp;": "&amp;SUBSTITUTE(TRIM(ROUND(IFERROR(CriteriTecnici!$O1518*1,IFERROR(NUMBERVALUE(CriteriTecnici!$O1518,".",","),IFERROR(NUMBERVALUE(CriteriTecnici!$O1518,",","."),0))),4)&amp;""),",",".")&amp;CHAR(125)&amp;IF(TRUE,",",""))</f>
        <v/>
      </c>
    </row>
    <row r="1739">
      <c r="A1739" s="38">
        <f>IF(CriteriTecnici!$A1519="","","    "&amp;CHAR(123)&amp;CHAR(34)&amp;"bidderId"&amp;CHAR(34)&amp;": "&amp;CHAR(34)&amp;SUBSTITUTE(CriteriTecnici!$A1519,CHAR(34),"'")&amp;CHAR(34)&amp;", "&amp;CHAR(34)&amp;"lotId"&amp;CHAR(34)&amp;": "&amp;CHAR(34)&amp;SUBSTITUTE(CriteriTecnici!$C1519,CHAR(34),"'")&amp;CHAR(34)&amp;", "&amp;CHAR(34)&amp;"criterionId"&amp;CHAR(34)&amp;": "&amp;CHAR(34)&amp;SUBSTITUTE(CriteriTecnici!$D1519,CHAR(34),"'")&amp;CHAR(34)&amp;", "&amp;CHAR(34)&amp;"kind"&amp;CHAR(34)&amp;": "&amp;CHAR(34)&amp;SUBSTITUTE(CriteriTecnici!$F1519,CHAR(34),"'")&amp;CHAR(34)&amp;", "&amp;CHAR(34)&amp;"value"&amp;CHAR(34)&amp;": "&amp;SUBSTITUTE(TRIM(ROUND(IFERROR(CriteriTecnici!$N1519*1,IFERROR(NUMBERVALUE(CriteriTecnici!$N1519,".",","),IFERROR(NUMBERVALUE(CriteriTecnici!$N1519,",","."),0))),4)&amp;""),",",".")&amp;", "&amp;CHAR(34)&amp;"numerator"&amp;CHAR(34)&amp;": "&amp;SUBSTITUTE(TRIM(ROUND(IFERROR(CriteriTecnici!$K1519*1,IFERROR(NUMBERVALUE(CriteriTecnici!$K1519,".",","),IFERROR(NUMBERVALUE(CriteriTecnici!$K1519,",","."),0))),4)&amp;""),",",".")&amp;", "&amp;CHAR(34)&amp;"denominator"&amp;CHAR(34)&amp;": "&amp;SUBSTITUTE(TRIM(ROUND(IFERROR(CriteriTecnici!$L1519*1,IFERROR(NUMBERVALUE(CriteriTecnici!$L1519,".",","),IFERROR(NUMBERVALUE(CriteriTecnici!$L1519,",","."),0))),4)&amp;""),",",".")&amp;", "&amp;CHAR(34)&amp;"flag"&amp;CHAR(34)&amp;": "&amp;SUBSTITUTE(TRIM(ROUND(IFERROR(CriteriTecnici!$M1519*1,IFERROR(NUMBERVALUE(CriteriTecnici!$M1519,".",","),IFERROR(NUMBERVALUE(CriteriTecnici!$M1519,",","."),0))),4)&amp;""),",",".")&amp;", "&amp;CHAR(34)&amp;"rawScore"&amp;CHAR(34)&amp;": "&amp;SUBSTITUTE(TRIM(ROUND(IFERROR(CriteriTecnici!$O1519*1,IFERROR(NUMBERVALUE(CriteriTecnici!$O1519,".",","),IFERROR(NUMBERVALUE(CriteriTecnici!$O1519,",","."),0))),4)&amp;""),",",".")&amp;CHAR(125)&amp;IF(TRUE,",",""))</f>
        <v/>
      </c>
    </row>
    <row r="1740">
      <c r="A1740" s="38">
        <f>IF(CriteriTecnici!$A1520="","","    "&amp;CHAR(123)&amp;CHAR(34)&amp;"bidderId"&amp;CHAR(34)&amp;": "&amp;CHAR(34)&amp;SUBSTITUTE(CriteriTecnici!$A1520,CHAR(34),"'")&amp;CHAR(34)&amp;", "&amp;CHAR(34)&amp;"lotId"&amp;CHAR(34)&amp;": "&amp;CHAR(34)&amp;SUBSTITUTE(CriteriTecnici!$C1520,CHAR(34),"'")&amp;CHAR(34)&amp;", "&amp;CHAR(34)&amp;"criterionId"&amp;CHAR(34)&amp;": "&amp;CHAR(34)&amp;SUBSTITUTE(CriteriTecnici!$D1520,CHAR(34),"'")&amp;CHAR(34)&amp;", "&amp;CHAR(34)&amp;"kind"&amp;CHAR(34)&amp;": "&amp;CHAR(34)&amp;SUBSTITUTE(CriteriTecnici!$F1520,CHAR(34),"'")&amp;CHAR(34)&amp;", "&amp;CHAR(34)&amp;"value"&amp;CHAR(34)&amp;": "&amp;SUBSTITUTE(TRIM(ROUND(IFERROR(CriteriTecnici!$N1520*1,IFERROR(NUMBERVALUE(CriteriTecnici!$N1520,".",","),IFERROR(NUMBERVALUE(CriteriTecnici!$N1520,",","."),0))),4)&amp;""),",",".")&amp;", "&amp;CHAR(34)&amp;"numerator"&amp;CHAR(34)&amp;": "&amp;SUBSTITUTE(TRIM(ROUND(IFERROR(CriteriTecnici!$K1520*1,IFERROR(NUMBERVALUE(CriteriTecnici!$K1520,".",","),IFERROR(NUMBERVALUE(CriteriTecnici!$K1520,",","."),0))),4)&amp;""),",",".")&amp;", "&amp;CHAR(34)&amp;"denominator"&amp;CHAR(34)&amp;": "&amp;SUBSTITUTE(TRIM(ROUND(IFERROR(CriteriTecnici!$L1520*1,IFERROR(NUMBERVALUE(CriteriTecnici!$L1520,".",","),IFERROR(NUMBERVALUE(CriteriTecnici!$L1520,",","."),0))),4)&amp;""),",",".")&amp;", "&amp;CHAR(34)&amp;"flag"&amp;CHAR(34)&amp;": "&amp;SUBSTITUTE(TRIM(ROUND(IFERROR(CriteriTecnici!$M1520*1,IFERROR(NUMBERVALUE(CriteriTecnici!$M1520,".",","),IFERROR(NUMBERVALUE(CriteriTecnici!$M1520,",","."),0))),4)&amp;""),",",".")&amp;", "&amp;CHAR(34)&amp;"rawScore"&amp;CHAR(34)&amp;": "&amp;SUBSTITUTE(TRIM(ROUND(IFERROR(CriteriTecnici!$O1520*1,IFERROR(NUMBERVALUE(CriteriTecnici!$O1520,".",","),IFERROR(NUMBERVALUE(CriteriTecnici!$O1520,",","."),0))),4)&amp;""),",",".")&amp;CHAR(125)&amp;IF(TRUE,",",""))</f>
        <v/>
      </c>
    </row>
    <row r="1741">
      <c r="A1741" s="38">
        <f>IF(CriteriTecnici!$A1521="","","    "&amp;CHAR(123)&amp;CHAR(34)&amp;"bidderId"&amp;CHAR(34)&amp;": "&amp;CHAR(34)&amp;SUBSTITUTE(CriteriTecnici!$A1521,CHAR(34),"'")&amp;CHAR(34)&amp;", "&amp;CHAR(34)&amp;"lotId"&amp;CHAR(34)&amp;": "&amp;CHAR(34)&amp;SUBSTITUTE(CriteriTecnici!$C1521,CHAR(34),"'")&amp;CHAR(34)&amp;", "&amp;CHAR(34)&amp;"criterionId"&amp;CHAR(34)&amp;": "&amp;CHAR(34)&amp;SUBSTITUTE(CriteriTecnici!$D1521,CHAR(34),"'")&amp;CHAR(34)&amp;", "&amp;CHAR(34)&amp;"kind"&amp;CHAR(34)&amp;": "&amp;CHAR(34)&amp;SUBSTITUTE(CriteriTecnici!$F1521,CHAR(34),"'")&amp;CHAR(34)&amp;", "&amp;CHAR(34)&amp;"value"&amp;CHAR(34)&amp;": "&amp;SUBSTITUTE(TRIM(ROUND(IFERROR(CriteriTecnici!$N1521*1,IFERROR(NUMBERVALUE(CriteriTecnici!$N1521,".",","),IFERROR(NUMBERVALUE(CriteriTecnici!$N1521,",","."),0))),4)&amp;""),",",".")&amp;", "&amp;CHAR(34)&amp;"numerator"&amp;CHAR(34)&amp;": "&amp;SUBSTITUTE(TRIM(ROUND(IFERROR(CriteriTecnici!$K1521*1,IFERROR(NUMBERVALUE(CriteriTecnici!$K1521,".",","),IFERROR(NUMBERVALUE(CriteriTecnici!$K1521,",","."),0))),4)&amp;""),",",".")&amp;", "&amp;CHAR(34)&amp;"denominator"&amp;CHAR(34)&amp;": "&amp;SUBSTITUTE(TRIM(ROUND(IFERROR(CriteriTecnici!$L1521*1,IFERROR(NUMBERVALUE(CriteriTecnici!$L1521,".",","),IFERROR(NUMBERVALUE(CriteriTecnici!$L1521,",","."),0))),4)&amp;""),",",".")&amp;", "&amp;CHAR(34)&amp;"flag"&amp;CHAR(34)&amp;": "&amp;SUBSTITUTE(TRIM(ROUND(IFERROR(CriteriTecnici!$M1521*1,IFERROR(NUMBERVALUE(CriteriTecnici!$M1521,".",","),IFERROR(NUMBERVALUE(CriteriTecnici!$M1521,",","."),0))),4)&amp;""),",",".")&amp;", "&amp;CHAR(34)&amp;"rawScore"&amp;CHAR(34)&amp;": "&amp;SUBSTITUTE(TRIM(ROUND(IFERROR(CriteriTecnici!$O1521*1,IFERROR(NUMBERVALUE(CriteriTecnici!$O1521,".",","),IFERROR(NUMBERVALUE(CriteriTecnici!$O1521,",","."),0))),4)&amp;""),",",".")&amp;CHAR(125)&amp;IF(TRUE,",",""))</f>
        <v/>
      </c>
    </row>
    <row r="1742">
      <c r="A1742" s="38">
        <f>IF(CriteriTecnici!$A1522="","","    "&amp;CHAR(123)&amp;CHAR(34)&amp;"bidderId"&amp;CHAR(34)&amp;": "&amp;CHAR(34)&amp;SUBSTITUTE(CriteriTecnici!$A1522,CHAR(34),"'")&amp;CHAR(34)&amp;", "&amp;CHAR(34)&amp;"lotId"&amp;CHAR(34)&amp;": "&amp;CHAR(34)&amp;SUBSTITUTE(CriteriTecnici!$C1522,CHAR(34),"'")&amp;CHAR(34)&amp;", "&amp;CHAR(34)&amp;"criterionId"&amp;CHAR(34)&amp;": "&amp;CHAR(34)&amp;SUBSTITUTE(CriteriTecnici!$D1522,CHAR(34),"'")&amp;CHAR(34)&amp;", "&amp;CHAR(34)&amp;"kind"&amp;CHAR(34)&amp;": "&amp;CHAR(34)&amp;SUBSTITUTE(CriteriTecnici!$F1522,CHAR(34),"'")&amp;CHAR(34)&amp;", "&amp;CHAR(34)&amp;"value"&amp;CHAR(34)&amp;": "&amp;SUBSTITUTE(TRIM(ROUND(IFERROR(CriteriTecnici!$N1522*1,IFERROR(NUMBERVALUE(CriteriTecnici!$N1522,".",","),IFERROR(NUMBERVALUE(CriteriTecnici!$N1522,",","."),0))),4)&amp;""),",",".")&amp;", "&amp;CHAR(34)&amp;"numerator"&amp;CHAR(34)&amp;": "&amp;SUBSTITUTE(TRIM(ROUND(IFERROR(CriteriTecnici!$K1522*1,IFERROR(NUMBERVALUE(CriteriTecnici!$K1522,".",","),IFERROR(NUMBERVALUE(CriteriTecnici!$K1522,",","."),0))),4)&amp;""),",",".")&amp;", "&amp;CHAR(34)&amp;"denominator"&amp;CHAR(34)&amp;": "&amp;SUBSTITUTE(TRIM(ROUND(IFERROR(CriteriTecnici!$L1522*1,IFERROR(NUMBERVALUE(CriteriTecnici!$L1522,".",","),IFERROR(NUMBERVALUE(CriteriTecnici!$L1522,",","."),0))),4)&amp;""),",",".")&amp;", "&amp;CHAR(34)&amp;"flag"&amp;CHAR(34)&amp;": "&amp;SUBSTITUTE(TRIM(ROUND(IFERROR(CriteriTecnici!$M1522*1,IFERROR(NUMBERVALUE(CriteriTecnici!$M1522,".",","),IFERROR(NUMBERVALUE(CriteriTecnici!$M1522,",","."),0))),4)&amp;""),",",".")&amp;", "&amp;CHAR(34)&amp;"rawScore"&amp;CHAR(34)&amp;": "&amp;SUBSTITUTE(TRIM(ROUND(IFERROR(CriteriTecnici!$O1522*1,IFERROR(NUMBERVALUE(CriteriTecnici!$O1522,".",","),IFERROR(NUMBERVALUE(CriteriTecnici!$O1522,",","."),0))),4)&amp;""),",",".")&amp;CHAR(125)&amp;IF(TRUE,",",""))</f>
        <v/>
      </c>
    </row>
    <row r="1743">
      <c r="A1743" s="38">
        <f>IF(CriteriTecnici!$A1523="","","    "&amp;CHAR(123)&amp;CHAR(34)&amp;"bidderId"&amp;CHAR(34)&amp;": "&amp;CHAR(34)&amp;SUBSTITUTE(CriteriTecnici!$A1523,CHAR(34),"'")&amp;CHAR(34)&amp;", "&amp;CHAR(34)&amp;"lotId"&amp;CHAR(34)&amp;": "&amp;CHAR(34)&amp;SUBSTITUTE(CriteriTecnici!$C1523,CHAR(34),"'")&amp;CHAR(34)&amp;", "&amp;CHAR(34)&amp;"criterionId"&amp;CHAR(34)&amp;": "&amp;CHAR(34)&amp;SUBSTITUTE(CriteriTecnici!$D1523,CHAR(34),"'")&amp;CHAR(34)&amp;", "&amp;CHAR(34)&amp;"kind"&amp;CHAR(34)&amp;": "&amp;CHAR(34)&amp;SUBSTITUTE(CriteriTecnici!$F1523,CHAR(34),"'")&amp;CHAR(34)&amp;", "&amp;CHAR(34)&amp;"value"&amp;CHAR(34)&amp;": "&amp;SUBSTITUTE(TRIM(ROUND(IFERROR(CriteriTecnici!$N1523*1,IFERROR(NUMBERVALUE(CriteriTecnici!$N1523,".",","),IFERROR(NUMBERVALUE(CriteriTecnici!$N1523,",","."),0))),4)&amp;""),",",".")&amp;", "&amp;CHAR(34)&amp;"numerator"&amp;CHAR(34)&amp;": "&amp;SUBSTITUTE(TRIM(ROUND(IFERROR(CriteriTecnici!$K1523*1,IFERROR(NUMBERVALUE(CriteriTecnici!$K1523,".",","),IFERROR(NUMBERVALUE(CriteriTecnici!$K1523,",","."),0))),4)&amp;""),",",".")&amp;", "&amp;CHAR(34)&amp;"denominator"&amp;CHAR(34)&amp;": "&amp;SUBSTITUTE(TRIM(ROUND(IFERROR(CriteriTecnici!$L1523*1,IFERROR(NUMBERVALUE(CriteriTecnici!$L1523,".",","),IFERROR(NUMBERVALUE(CriteriTecnici!$L1523,",","."),0))),4)&amp;""),",",".")&amp;", "&amp;CHAR(34)&amp;"flag"&amp;CHAR(34)&amp;": "&amp;SUBSTITUTE(TRIM(ROUND(IFERROR(CriteriTecnici!$M1523*1,IFERROR(NUMBERVALUE(CriteriTecnici!$M1523,".",","),IFERROR(NUMBERVALUE(CriteriTecnici!$M1523,",","."),0))),4)&amp;""),",",".")&amp;", "&amp;CHAR(34)&amp;"rawScore"&amp;CHAR(34)&amp;": "&amp;SUBSTITUTE(TRIM(ROUND(IFERROR(CriteriTecnici!$O1523*1,IFERROR(NUMBERVALUE(CriteriTecnici!$O1523,".",","),IFERROR(NUMBERVALUE(CriteriTecnici!$O1523,",","."),0))),4)&amp;""),",",".")&amp;CHAR(125)&amp;IF(COUNTA(Offerte!$A51:$A$200)&gt;0,",",""))</f>
        <v/>
      </c>
    </row>
    <row r="1744">
      <c r="A1744" s="38">
        <f>IF(CriteriTecnici!$A1524="","","    "&amp;CHAR(123)&amp;CHAR(34)&amp;"bidderId"&amp;CHAR(34)&amp;": "&amp;CHAR(34)&amp;SUBSTITUTE(CriteriTecnici!$A1524,CHAR(34),"'")&amp;CHAR(34)&amp;", "&amp;CHAR(34)&amp;"lotId"&amp;CHAR(34)&amp;": "&amp;CHAR(34)&amp;SUBSTITUTE(CriteriTecnici!$C1524,CHAR(34),"'")&amp;CHAR(34)&amp;", "&amp;CHAR(34)&amp;"criterionId"&amp;CHAR(34)&amp;": "&amp;CHAR(34)&amp;SUBSTITUTE(CriteriTecnici!$D1524,CHAR(34),"'")&amp;CHAR(34)&amp;", "&amp;CHAR(34)&amp;"kind"&amp;CHAR(34)&amp;": "&amp;CHAR(34)&amp;SUBSTITUTE(CriteriTecnici!$F1524,CHAR(34),"'")&amp;CHAR(34)&amp;", "&amp;CHAR(34)&amp;"value"&amp;CHAR(34)&amp;": "&amp;SUBSTITUTE(TRIM(ROUND(IFERROR(CriteriTecnici!$N1524*1,IFERROR(NUMBERVALUE(CriteriTecnici!$N1524,".",","),IFERROR(NUMBERVALUE(CriteriTecnici!$N1524,",","."),0))),4)&amp;""),",",".")&amp;", "&amp;CHAR(34)&amp;"numerator"&amp;CHAR(34)&amp;": "&amp;SUBSTITUTE(TRIM(ROUND(IFERROR(CriteriTecnici!$K1524*1,IFERROR(NUMBERVALUE(CriteriTecnici!$K1524,".",","),IFERROR(NUMBERVALUE(CriteriTecnici!$K1524,",","."),0))),4)&amp;""),",",".")&amp;", "&amp;CHAR(34)&amp;"denominator"&amp;CHAR(34)&amp;": "&amp;SUBSTITUTE(TRIM(ROUND(IFERROR(CriteriTecnici!$L1524*1,IFERROR(NUMBERVALUE(CriteriTecnici!$L1524,".",","),IFERROR(NUMBERVALUE(CriteriTecnici!$L1524,",","."),0))),4)&amp;""),",",".")&amp;", "&amp;CHAR(34)&amp;"flag"&amp;CHAR(34)&amp;": "&amp;SUBSTITUTE(TRIM(ROUND(IFERROR(CriteriTecnici!$M1524*1,IFERROR(NUMBERVALUE(CriteriTecnici!$M1524,".",","),IFERROR(NUMBERVALUE(CriteriTecnici!$M1524,",","."),0))),4)&amp;""),",",".")&amp;", "&amp;CHAR(34)&amp;"rawScore"&amp;CHAR(34)&amp;": "&amp;SUBSTITUTE(TRIM(ROUND(IFERROR(CriteriTecnici!$O1524*1,IFERROR(NUMBERVALUE(CriteriTecnici!$O1524,".",","),IFERROR(NUMBERVALUE(CriteriTecnici!$O1524,",","."),0))),4)&amp;""),",",".")&amp;CHAR(125)&amp;IF(TRUE,",",""))</f>
        <v/>
      </c>
    </row>
    <row r="1745">
      <c r="A1745" s="38">
        <f>IF(CriteriTecnici!$A1525="","","    "&amp;CHAR(123)&amp;CHAR(34)&amp;"bidderId"&amp;CHAR(34)&amp;": "&amp;CHAR(34)&amp;SUBSTITUTE(CriteriTecnici!$A1525,CHAR(34),"'")&amp;CHAR(34)&amp;", "&amp;CHAR(34)&amp;"lotId"&amp;CHAR(34)&amp;": "&amp;CHAR(34)&amp;SUBSTITUTE(CriteriTecnici!$C1525,CHAR(34),"'")&amp;CHAR(34)&amp;", "&amp;CHAR(34)&amp;"criterionId"&amp;CHAR(34)&amp;": "&amp;CHAR(34)&amp;SUBSTITUTE(CriteriTecnici!$D1525,CHAR(34),"'")&amp;CHAR(34)&amp;", "&amp;CHAR(34)&amp;"kind"&amp;CHAR(34)&amp;": "&amp;CHAR(34)&amp;SUBSTITUTE(CriteriTecnici!$F1525,CHAR(34),"'")&amp;CHAR(34)&amp;", "&amp;CHAR(34)&amp;"value"&amp;CHAR(34)&amp;": "&amp;SUBSTITUTE(TRIM(ROUND(IFERROR(CriteriTecnici!$N1525*1,IFERROR(NUMBERVALUE(CriteriTecnici!$N1525,".",","),IFERROR(NUMBERVALUE(CriteriTecnici!$N1525,",","."),0))),4)&amp;""),",",".")&amp;", "&amp;CHAR(34)&amp;"numerator"&amp;CHAR(34)&amp;": "&amp;SUBSTITUTE(TRIM(ROUND(IFERROR(CriteriTecnici!$K1525*1,IFERROR(NUMBERVALUE(CriteriTecnici!$K1525,".",","),IFERROR(NUMBERVALUE(CriteriTecnici!$K1525,",","."),0))),4)&amp;""),",",".")&amp;", "&amp;CHAR(34)&amp;"denominator"&amp;CHAR(34)&amp;": "&amp;SUBSTITUTE(TRIM(ROUND(IFERROR(CriteriTecnici!$L1525*1,IFERROR(NUMBERVALUE(CriteriTecnici!$L1525,".",","),IFERROR(NUMBERVALUE(CriteriTecnici!$L1525,",","."),0))),4)&amp;""),",",".")&amp;", "&amp;CHAR(34)&amp;"flag"&amp;CHAR(34)&amp;": "&amp;SUBSTITUTE(TRIM(ROUND(IFERROR(CriteriTecnici!$M1525*1,IFERROR(NUMBERVALUE(CriteriTecnici!$M1525,".",","),IFERROR(NUMBERVALUE(CriteriTecnici!$M1525,",","."),0))),4)&amp;""),",",".")&amp;", "&amp;CHAR(34)&amp;"rawScore"&amp;CHAR(34)&amp;": "&amp;SUBSTITUTE(TRIM(ROUND(IFERROR(CriteriTecnici!$O1525*1,IFERROR(NUMBERVALUE(CriteriTecnici!$O1525,".",","),IFERROR(NUMBERVALUE(CriteriTecnici!$O1525,",","."),0))),4)&amp;""),",",".")&amp;CHAR(125)&amp;IF(TRUE,",",""))</f>
        <v/>
      </c>
    </row>
    <row r="1746">
      <c r="A1746" s="38">
        <f>IF(CriteriTecnici!$A1526="","","    "&amp;CHAR(123)&amp;CHAR(34)&amp;"bidderId"&amp;CHAR(34)&amp;": "&amp;CHAR(34)&amp;SUBSTITUTE(CriteriTecnici!$A1526,CHAR(34),"'")&amp;CHAR(34)&amp;", "&amp;CHAR(34)&amp;"lotId"&amp;CHAR(34)&amp;": "&amp;CHAR(34)&amp;SUBSTITUTE(CriteriTecnici!$C1526,CHAR(34),"'")&amp;CHAR(34)&amp;", "&amp;CHAR(34)&amp;"criterionId"&amp;CHAR(34)&amp;": "&amp;CHAR(34)&amp;SUBSTITUTE(CriteriTecnici!$D1526,CHAR(34),"'")&amp;CHAR(34)&amp;", "&amp;CHAR(34)&amp;"kind"&amp;CHAR(34)&amp;": "&amp;CHAR(34)&amp;SUBSTITUTE(CriteriTecnici!$F1526,CHAR(34),"'")&amp;CHAR(34)&amp;", "&amp;CHAR(34)&amp;"value"&amp;CHAR(34)&amp;": "&amp;SUBSTITUTE(TRIM(ROUND(IFERROR(CriteriTecnici!$N1526*1,IFERROR(NUMBERVALUE(CriteriTecnici!$N1526,".",","),IFERROR(NUMBERVALUE(CriteriTecnici!$N1526,",","."),0))),4)&amp;""),",",".")&amp;", "&amp;CHAR(34)&amp;"numerator"&amp;CHAR(34)&amp;": "&amp;SUBSTITUTE(TRIM(ROUND(IFERROR(CriteriTecnici!$K1526*1,IFERROR(NUMBERVALUE(CriteriTecnici!$K1526,".",","),IFERROR(NUMBERVALUE(CriteriTecnici!$K1526,",","."),0))),4)&amp;""),",",".")&amp;", "&amp;CHAR(34)&amp;"denominator"&amp;CHAR(34)&amp;": "&amp;SUBSTITUTE(TRIM(ROUND(IFERROR(CriteriTecnici!$L1526*1,IFERROR(NUMBERVALUE(CriteriTecnici!$L1526,".",","),IFERROR(NUMBERVALUE(CriteriTecnici!$L1526,",","."),0))),4)&amp;""),",",".")&amp;", "&amp;CHAR(34)&amp;"flag"&amp;CHAR(34)&amp;": "&amp;SUBSTITUTE(TRIM(ROUND(IFERROR(CriteriTecnici!$M1526*1,IFERROR(NUMBERVALUE(CriteriTecnici!$M1526,".",","),IFERROR(NUMBERVALUE(CriteriTecnici!$M1526,",","."),0))),4)&amp;""),",",".")&amp;", "&amp;CHAR(34)&amp;"rawScore"&amp;CHAR(34)&amp;": "&amp;SUBSTITUTE(TRIM(ROUND(IFERROR(CriteriTecnici!$O1526*1,IFERROR(NUMBERVALUE(CriteriTecnici!$O1526,".",","),IFERROR(NUMBERVALUE(CriteriTecnici!$O1526,",","."),0))),4)&amp;""),",",".")&amp;CHAR(125)&amp;IF(TRUE,",",""))</f>
        <v/>
      </c>
    </row>
    <row r="1747">
      <c r="A1747" s="38">
        <f>IF(CriteriTecnici!$A1527="","","    "&amp;CHAR(123)&amp;CHAR(34)&amp;"bidderId"&amp;CHAR(34)&amp;": "&amp;CHAR(34)&amp;SUBSTITUTE(CriteriTecnici!$A1527,CHAR(34),"'")&amp;CHAR(34)&amp;", "&amp;CHAR(34)&amp;"lotId"&amp;CHAR(34)&amp;": "&amp;CHAR(34)&amp;SUBSTITUTE(CriteriTecnici!$C1527,CHAR(34),"'")&amp;CHAR(34)&amp;", "&amp;CHAR(34)&amp;"criterionId"&amp;CHAR(34)&amp;": "&amp;CHAR(34)&amp;SUBSTITUTE(CriteriTecnici!$D1527,CHAR(34),"'")&amp;CHAR(34)&amp;", "&amp;CHAR(34)&amp;"kind"&amp;CHAR(34)&amp;": "&amp;CHAR(34)&amp;SUBSTITUTE(CriteriTecnici!$F1527,CHAR(34),"'")&amp;CHAR(34)&amp;", "&amp;CHAR(34)&amp;"value"&amp;CHAR(34)&amp;": "&amp;SUBSTITUTE(TRIM(ROUND(IFERROR(CriteriTecnici!$N1527*1,IFERROR(NUMBERVALUE(CriteriTecnici!$N1527,".",","),IFERROR(NUMBERVALUE(CriteriTecnici!$N1527,",","."),0))),4)&amp;""),",",".")&amp;", "&amp;CHAR(34)&amp;"numerator"&amp;CHAR(34)&amp;": "&amp;SUBSTITUTE(TRIM(ROUND(IFERROR(CriteriTecnici!$K1527*1,IFERROR(NUMBERVALUE(CriteriTecnici!$K1527,".",","),IFERROR(NUMBERVALUE(CriteriTecnici!$K1527,",","."),0))),4)&amp;""),",",".")&amp;", "&amp;CHAR(34)&amp;"denominator"&amp;CHAR(34)&amp;": "&amp;SUBSTITUTE(TRIM(ROUND(IFERROR(CriteriTecnici!$L1527*1,IFERROR(NUMBERVALUE(CriteriTecnici!$L1527,".",","),IFERROR(NUMBERVALUE(CriteriTecnici!$L1527,",","."),0))),4)&amp;""),",",".")&amp;", "&amp;CHAR(34)&amp;"flag"&amp;CHAR(34)&amp;": "&amp;SUBSTITUTE(TRIM(ROUND(IFERROR(CriteriTecnici!$M1527*1,IFERROR(NUMBERVALUE(CriteriTecnici!$M1527,".",","),IFERROR(NUMBERVALUE(CriteriTecnici!$M1527,",","."),0))),4)&amp;""),",",".")&amp;", "&amp;CHAR(34)&amp;"rawScore"&amp;CHAR(34)&amp;": "&amp;SUBSTITUTE(TRIM(ROUND(IFERROR(CriteriTecnici!$O1527*1,IFERROR(NUMBERVALUE(CriteriTecnici!$O1527,".",","),IFERROR(NUMBERVALUE(CriteriTecnici!$O1527,",","."),0))),4)&amp;""),",",".")&amp;CHAR(125)&amp;IF(TRUE,",",""))</f>
        <v/>
      </c>
    </row>
    <row r="1748">
      <c r="A1748" s="38">
        <f>IF(CriteriTecnici!$A1528="","","    "&amp;CHAR(123)&amp;CHAR(34)&amp;"bidderId"&amp;CHAR(34)&amp;": "&amp;CHAR(34)&amp;SUBSTITUTE(CriteriTecnici!$A1528,CHAR(34),"'")&amp;CHAR(34)&amp;", "&amp;CHAR(34)&amp;"lotId"&amp;CHAR(34)&amp;": "&amp;CHAR(34)&amp;SUBSTITUTE(CriteriTecnici!$C1528,CHAR(34),"'")&amp;CHAR(34)&amp;", "&amp;CHAR(34)&amp;"criterionId"&amp;CHAR(34)&amp;": "&amp;CHAR(34)&amp;SUBSTITUTE(CriteriTecnici!$D1528,CHAR(34),"'")&amp;CHAR(34)&amp;", "&amp;CHAR(34)&amp;"kind"&amp;CHAR(34)&amp;": "&amp;CHAR(34)&amp;SUBSTITUTE(CriteriTecnici!$F1528,CHAR(34),"'")&amp;CHAR(34)&amp;", "&amp;CHAR(34)&amp;"value"&amp;CHAR(34)&amp;": "&amp;SUBSTITUTE(TRIM(ROUND(IFERROR(CriteriTecnici!$N1528*1,IFERROR(NUMBERVALUE(CriteriTecnici!$N1528,".",","),IFERROR(NUMBERVALUE(CriteriTecnici!$N1528,",","."),0))),4)&amp;""),",",".")&amp;", "&amp;CHAR(34)&amp;"numerator"&amp;CHAR(34)&amp;": "&amp;SUBSTITUTE(TRIM(ROUND(IFERROR(CriteriTecnici!$K1528*1,IFERROR(NUMBERVALUE(CriteriTecnici!$K1528,".",","),IFERROR(NUMBERVALUE(CriteriTecnici!$K1528,",","."),0))),4)&amp;""),",",".")&amp;", "&amp;CHAR(34)&amp;"denominator"&amp;CHAR(34)&amp;": "&amp;SUBSTITUTE(TRIM(ROUND(IFERROR(CriteriTecnici!$L1528*1,IFERROR(NUMBERVALUE(CriteriTecnici!$L1528,".",","),IFERROR(NUMBERVALUE(CriteriTecnici!$L1528,",","."),0))),4)&amp;""),",",".")&amp;", "&amp;CHAR(34)&amp;"flag"&amp;CHAR(34)&amp;": "&amp;SUBSTITUTE(TRIM(ROUND(IFERROR(CriteriTecnici!$M1528*1,IFERROR(NUMBERVALUE(CriteriTecnici!$M1528,".",","),IFERROR(NUMBERVALUE(CriteriTecnici!$M1528,",","."),0))),4)&amp;""),",",".")&amp;", "&amp;CHAR(34)&amp;"rawScore"&amp;CHAR(34)&amp;": "&amp;SUBSTITUTE(TRIM(ROUND(IFERROR(CriteriTecnici!$O1528*1,IFERROR(NUMBERVALUE(CriteriTecnici!$O1528,".",","),IFERROR(NUMBERVALUE(CriteriTecnici!$O1528,",","."),0))),4)&amp;""),",",".")&amp;CHAR(125)&amp;IF(TRUE,",",""))</f>
        <v/>
      </c>
    </row>
    <row r="1749">
      <c r="A1749" s="38">
        <f>IF(CriteriTecnici!$A1529="","","    "&amp;CHAR(123)&amp;CHAR(34)&amp;"bidderId"&amp;CHAR(34)&amp;": "&amp;CHAR(34)&amp;SUBSTITUTE(CriteriTecnici!$A1529,CHAR(34),"'")&amp;CHAR(34)&amp;", "&amp;CHAR(34)&amp;"lotId"&amp;CHAR(34)&amp;": "&amp;CHAR(34)&amp;SUBSTITUTE(CriteriTecnici!$C1529,CHAR(34),"'")&amp;CHAR(34)&amp;", "&amp;CHAR(34)&amp;"criterionId"&amp;CHAR(34)&amp;": "&amp;CHAR(34)&amp;SUBSTITUTE(CriteriTecnici!$D1529,CHAR(34),"'")&amp;CHAR(34)&amp;", "&amp;CHAR(34)&amp;"kind"&amp;CHAR(34)&amp;": "&amp;CHAR(34)&amp;SUBSTITUTE(CriteriTecnici!$F1529,CHAR(34),"'")&amp;CHAR(34)&amp;", "&amp;CHAR(34)&amp;"value"&amp;CHAR(34)&amp;": "&amp;SUBSTITUTE(TRIM(ROUND(IFERROR(CriteriTecnici!$N1529*1,IFERROR(NUMBERVALUE(CriteriTecnici!$N1529,".",","),IFERROR(NUMBERVALUE(CriteriTecnici!$N1529,",","."),0))),4)&amp;""),",",".")&amp;", "&amp;CHAR(34)&amp;"numerator"&amp;CHAR(34)&amp;": "&amp;SUBSTITUTE(TRIM(ROUND(IFERROR(CriteriTecnici!$K1529*1,IFERROR(NUMBERVALUE(CriteriTecnici!$K1529,".",","),IFERROR(NUMBERVALUE(CriteriTecnici!$K1529,",","."),0))),4)&amp;""),",",".")&amp;", "&amp;CHAR(34)&amp;"denominator"&amp;CHAR(34)&amp;": "&amp;SUBSTITUTE(TRIM(ROUND(IFERROR(CriteriTecnici!$L1529*1,IFERROR(NUMBERVALUE(CriteriTecnici!$L1529,".",","),IFERROR(NUMBERVALUE(CriteriTecnici!$L1529,",","."),0))),4)&amp;""),",",".")&amp;", "&amp;CHAR(34)&amp;"flag"&amp;CHAR(34)&amp;": "&amp;SUBSTITUTE(TRIM(ROUND(IFERROR(CriteriTecnici!$M1529*1,IFERROR(NUMBERVALUE(CriteriTecnici!$M1529,".",","),IFERROR(NUMBERVALUE(CriteriTecnici!$M1529,",","."),0))),4)&amp;""),",",".")&amp;", "&amp;CHAR(34)&amp;"rawScore"&amp;CHAR(34)&amp;": "&amp;SUBSTITUTE(TRIM(ROUND(IFERROR(CriteriTecnici!$O1529*1,IFERROR(NUMBERVALUE(CriteriTecnici!$O1529,".",","),IFERROR(NUMBERVALUE(CriteriTecnici!$O1529,",","."),0))),4)&amp;""),",",".")&amp;CHAR(125)&amp;IF(TRUE,",",""))</f>
        <v/>
      </c>
    </row>
    <row r="1750">
      <c r="A1750" s="38">
        <f>IF(CriteriTecnici!$A1530="","","    "&amp;CHAR(123)&amp;CHAR(34)&amp;"bidderId"&amp;CHAR(34)&amp;": "&amp;CHAR(34)&amp;SUBSTITUTE(CriteriTecnici!$A1530,CHAR(34),"'")&amp;CHAR(34)&amp;", "&amp;CHAR(34)&amp;"lotId"&amp;CHAR(34)&amp;": "&amp;CHAR(34)&amp;SUBSTITUTE(CriteriTecnici!$C1530,CHAR(34),"'")&amp;CHAR(34)&amp;", "&amp;CHAR(34)&amp;"criterionId"&amp;CHAR(34)&amp;": "&amp;CHAR(34)&amp;SUBSTITUTE(CriteriTecnici!$D1530,CHAR(34),"'")&amp;CHAR(34)&amp;", "&amp;CHAR(34)&amp;"kind"&amp;CHAR(34)&amp;": "&amp;CHAR(34)&amp;SUBSTITUTE(CriteriTecnici!$F1530,CHAR(34),"'")&amp;CHAR(34)&amp;", "&amp;CHAR(34)&amp;"value"&amp;CHAR(34)&amp;": "&amp;SUBSTITUTE(TRIM(ROUND(IFERROR(CriteriTecnici!$N1530*1,IFERROR(NUMBERVALUE(CriteriTecnici!$N1530,".",","),IFERROR(NUMBERVALUE(CriteriTecnici!$N1530,",","."),0))),4)&amp;""),",",".")&amp;", "&amp;CHAR(34)&amp;"numerator"&amp;CHAR(34)&amp;": "&amp;SUBSTITUTE(TRIM(ROUND(IFERROR(CriteriTecnici!$K1530*1,IFERROR(NUMBERVALUE(CriteriTecnici!$K1530,".",","),IFERROR(NUMBERVALUE(CriteriTecnici!$K1530,",","."),0))),4)&amp;""),",",".")&amp;", "&amp;CHAR(34)&amp;"denominator"&amp;CHAR(34)&amp;": "&amp;SUBSTITUTE(TRIM(ROUND(IFERROR(CriteriTecnici!$L1530*1,IFERROR(NUMBERVALUE(CriteriTecnici!$L1530,".",","),IFERROR(NUMBERVALUE(CriteriTecnici!$L1530,",","."),0))),4)&amp;""),",",".")&amp;", "&amp;CHAR(34)&amp;"flag"&amp;CHAR(34)&amp;": "&amp;SUBSTITUTE(TRIM(ROUND(IFERROR(CriteriTecnici!$M1530*1,IFERROR(NUMBERVALUE(CriteriTecnici!$M1530,".",","),IFERROR(NUMBERVALUE(CriteriTecnici!$M1530,",","."),0))),4)&amp;""),",",".")&amp;", "&amp;CHAR(34)&amp;"rawScore"&amp;CHAR(34)&amp;": "&amp;SUBSTITUTE(TRIM(ROUND(IFERROR(CriteriTecnici!$O1530*1,IFERROR(NUMBERVALUE(CriteriTecnici!$O1530,".",","),IFERROR(NUMBERVALUE(CriteriTecnici!$O1530,",","."),0))),4)&amp;""),",",".")&amp;CHAR(125)&amp;IF(TRUE,",",""))</f>
        <v/>
      </c>
    </row>
    <row r="1751">
      <c r="A1751" s="38">
        <f>IF(CriteriTecnici!$A1531="","","    "&amp;CHAR(123)&amp;CHAR(34)&amp;"bidderId"&amp;CHAR(34)&amp;": "&amp;CHAR(34)&amp;SUBSTITUTE(CriteriTecnici!$A1531,CHAR(34),"'")&amp;CHAR(34)&amp;", "&amp;CHAR(34)&amp;"lotId"&amp;CHAR(34)&amp;": "&amp;CHAR(34)&amp;SUBSTITUTE(CriteriTecnici!$C1531,CHAR(34),"'")&amp;CHAR(34)&amp;", "&amp;CHAR(34)&amp;"criterionId"&amp;CHAR(34)&amp;": "&amp;CHAR(34)&amp;SUBSTITUTE(CriteriTecnici!$D1531,CHAR(34),"'")&amp;CHAR(34)&amp;", "&amp;CHAR(34)&amp;"kind"&amp;CHAR(34)&amp;": "&amp;CHAR(34)&amp;SUBSTITUTE(CriteriTecnici!$F1531,CHAR(34),"'")&amp;CHAR(34)&amp;", "&amp;CHAR(34)&amp;"value"&amp;CHAR(34)&amp;": "&amp;SUBSTITUTE(TRIM(ROUND(IFERROR(CriteriTecnici!$N1531*1,IFERROR(NUMBERVALUE(CriteriTecnici!$N1531,".",","),IFERROR(NUMBERVALUE(CriteriTecnici!$N1531,",","."),0))),4)&amp;""),",",".")&amp;", "&amp;CHAR(34)&amp;"numerator"&amp;CHAR(34)&amp;": "&amp;SUBSTITUTE(TRIM(ROUND(IFERROR(CriteriTecnici!$K1531*1,IFERROR(NUMBERVALUE(CriteriTecnici!$K1531,".",","),IFERROR(NUMBERVALUE(CriteriTecnici!$K1531,",","."),0))),4)&amp;""),",",".")&amp;", "&amp;CHAR(34)&amp;"denominator"&amp;CHAR(34)&amp;": "&amp;SUBSTITUTE(TRIM(ROUND(IFERROR(CriteriTecnici!$L1531*1,IFERROR(NUMBERVALUE(CriteriTecnici!$L1531,".",","),IFERROR(NUMBERVALUE(CriteriTecnici!$L1531,",","."),0))),4)&amp;""),",",".")&amp;", "&amp;CHAR(34)&amp;"flag"&amp;CHAR(34)&amp;": "&amp;SUBSTITUTE(TRIM(ROUND(IFERROR(CriteriTecnici!$M1531*1,IFERROR(NUMBERVALUE(CriteriTecnici!$M1531,".",","),IFERROR(NUMBERVALUE(CriteriTecnici!$M1531,",","."),0))),4)&amp;""),",",".")&amp;", "&amp;CHAR(34)&amp;"rawScore"&amp;CHAR(34)&amp;": "&amp;SUBSTITUTE(TRIM(ROUND(IFERROR(CriteriTecnici!$O1531*1,IFERROR(NUMBERVALUE(CriteriTecnici!$O1531,".",","),IFERROR(NUMBERVALUE(CriteriTecnici!$O1531,",","."),0))),4)&amp;""),",",".")&amp;CHAR(125)&amp;IF(TRUE,",",""))</f>
        <v/>
      </c>
    </row>
    <row r="1752">
      <c r="A1752" s="38">
        <f>IF(CriteriTecnici!$A1532="","","    "&amp;CHAR(123)&amp;CHAR(34)&amp;"bidderId"&amp;CHAR(34)&amp;": "&amp;CHAR(34)&amp;SUBSTITUTE(CriteriTecnici!$A1532,CHAR(34),"'")&amp;CHAR(34)&amp;", "&amp;CHAR(34)&amp;"lotId"&amp;CHAR(34)&amp;": "&amp;CHAR(34)&amp;SUBSTITUTE(CriteriTecnici!$C1532,CHAR(34),"'")&amp;CHAR(34)&amp;", "&amp;CHAR(34)&amp;"criterionId"&amp;CHAR(34)&amp;": "&amp;CHAR(34)&amp;SUBSTITUTE(CriteriTecnici!$D1532,CHAR(34),"'")&amp;CHAR(34)&amp;", "&amp;CHAR(34)&amp;"kind"&amp;CHAR(34)&amp;": "&amp;CHAR(34)&amp;SUBSTITUTE(CriteriTecnici!$F1532,CHAR(34),"'")&amp;CHAR(34)&amp;", "&amp;CHAR(34)&amp;"value"&amp;CHAR(34)&amp;": "&amp;SUBSTITUTE(TRIM(ROUND(IFERROR(CriteriTecnici!$N1532*1,IFERROR(NUMBERVALUE(CriteriTecnici!$N1532,".",","),IFERROR(NUMBERVALUE(CriteriTecnici!$N1532,",","."),0))),4)&amp;""),",",".")&amp;", "&amp;CHAR(34)&amp;"numerator"&amp;CHAR(34)&amp;": "&amp;SUBSTITUTE(TRIM(ROUND(IFERROR(CriteriTecnici!$K1532*1,IFERROR(NUMBERVALUE(CriteriTecnici!$K1532,".",","),IFERROR(NUMBERVALUE(CriteriTecnici!$K1532,",","."),0))),4)&amp;""),",",".")&amp;", "&amp;CHAR(34)&amp;"denominator"&amp;CHAR(34)&amp;": "&amp;SUBSTITUTE(TRIM(ROUND(IFERROR(CriteriTecnici!$L1532*1,IFERROR(NUMBERVALUE(CriteriTecnici!$L1532,".",","),IFERROR(NUMBERVALUE(CriteriTecnici!$L1532,",","."),0))),4)&amp;""),",",".")&amp;", "&amp;CHAR(34)&amp;"flag"&amp;CHAR(34)&amp;": "&amp;SUBSTITUTE(TRIM(ROUND(IFERROR(CriteriTecnici!$M1532*1,IFERROR(NUMBERVALUE(CriteriTecnici!$M1532,".",","),IFERROR(NUMBERVALUE(CriteriTecnici!$M1532,",","."),0))),4)&amp;""),",",".")&amp;", "&amp;CHAR(34)&amp;"rawScore"&amp;CHAR(34)&amp;": "&amp;SUBSTITUTE(TRIM(ROUND(IFERROR(CriteriTecnici!$O1532*1,IFERROR(NUMBERVALUE(CriteriTecnici!$O1532,".",","),IFERROR(NUMBERVALUE(CriteriTecnici!$O1532,",","."),0))),4)&amp;""),",",".")&amp;CHAR(125)&amp;IF(TRUE,",",""))</f>
        <v/>
      </c>
    </row>
    <row r="1753">
      <c r="A1753" s="38">
        <f>IF(CriteriTecnici!$A1533="","","    "&amp;CHAR(123)&amp;CHAR(34)&amp;"bidderId"&amp;CHAR(34)&amp;": "&amp;CHAR(34)&amp;SUBSTITUTE(CriteriTecnici!$A1533,CHAR(34),"'")&amp;CHAR(34)&amp;", "&amp;CHAR(34)&amp;"lotId"&amp;CHAR(34)&amp;": "&amp;CHAR(34)&amp;SUBSTITUTE(CriteriTecnici!$C1533,CHAR(34),"'")&amp;CHAR(34)&amp;", "&amp;CHAR(34)&amp;"criterionId"&amp;CHAR(34)&amp;": "&amp;CHAR(34)&amp;SUBSTITUTE(CriteriTecnici!$D1533,CHAR(34),"'")&amp;CHAR(34)&amp;", "&amp;CHAR(34)&amp;"kind"&amp;CHAR(34)&amp;": "&amp;CHAR(34)&amp;SUBSTITUTE(CriteriTecnici!$F1533,CHAR(34),"'")&amp;CHAR(34)&amp;", "&amp;CHAR(34)&amp;"value"&amp;CHAR(34)&amp;": "&amp;SUBSTITUTE(TRIM(ROUND(IFERROR(CriteriTecnici!$N1533*1,IFERROR(NUMBERVALUE(CriteriTecnici!$N1533,".",","),IFERROR(NUMBERVALUE(CriteriTecnici!$N1533,",","."),0))),4)&amp;""),",",".")&amp;", "&amp;CHAR(34)&amp;"numerator"&amp;CHAR(34)&amp;": "&amp;SUBSTITUTE(TRIM(ROUND(IFERROR(CriteriTecnici!$K1533*1,IFERROR(NUMBERVALUE(CriteriTecnici!$K1533,".",","),IFERROR(NUMBERVALUE(CriteriTecnici!$K1533,",","."),0))),4)&amp;""),",",".")&amp;", "&amp;CHAR(34)&amp;"denominator"&amp;CHAR(34)&amp;": "&amp;SUBSTITUTE(TRIM(ROUND(IFERROR(CriteriTecnici!$L1533*1,IFERROR(NUMBERVALUE(CriteriTecnici!$L1533,".",","),IFERROR(NUMBERVALUE(CriteriTecnici!$L1533,",","."),0))),4)&amp;""),",",".")&amp;", "&amp;CHAR(34)&amp;"flag"&amp;CHAR(34)&amp;": "&amp;SUBSTITUTE(TRIM(ROUND(IFERROR(CriteriTecnici!$M1533*1,IFERROR(NUMBERVALUE(CriteriTecnici!$M1533,".",","),IFERROR(NUMBERVALUE(CriteriTecnici!$M1533,",","."),0))),4)&amp;""),",",".")&amp;", "&amp;CHAR(34)&amp;"rawScore"&amp;CHAR(34)&amp;": "&amp;SUBSTITUTE(TRIM(ROUND(IFERROR(CriteriTecnici!$O1533*1,IFERROR(NUMBERVALUE(CriteriTecnici!$O1533,".",","),IFERROR(NUMBERVALUE(CriteriTecnici!$O1533,",","."),0))),4)&amp;""),",",".")&amp;CHAR(125)&amp;IF(TRUE,",",""))</f>
        <v/>
      </c>
    </row>
    <row r="1754">
      <c r="A1754" s="38">
        <f>IF(CriteriTecnici!$A1534="","","    "&amp;CHAR(123)&amp;CHAR(34)&amp;"bidderId"&amp;CHAR(34)&amp;": "&amp;CHAR(34)&amp;SUBSTITUTE(CriteriTecnici!$A1534,CHAR(34),"'")&amp;CHAR(34)&amp;", "&amp;CHAR(34)&amp;"lotId"&amp;CHAR(34)&amp;": "&amp;CHAR(34)&amp;SUBSTITUTE(CriteriTecnici!$C1534,CHAR(34),"'")&amp;CHAR(34)&amp;", "&amp;CHAR(34)&amp;"criterionId"&amp;CHAR(34)&amp;": "&amp;CHAR(34)&amp;SUBSTITUTE(CriteriTecnici!$D1534,CHAR(34),"'")&amp;CHAR(34)&amp;", "&amp;CHAR(34)&amp;"kind"&amp;CHAR(34)&amp;": "&amp;CHAR(34)&amp;SUBSTITUTE(CriteriTecnici!$F1534,CHAR(34),"'")&amp;CHAR(34)&amp;", "&amp;CHAR(34)&amp;"value"&amp;CHAR(34)&amp;": "&amp;SUBSTITUTE(TRIM(ROUND(IFERROR(CriteriTecnici!$N1534*1,IFERROR(NUMBERVALUE(CriteriTecnici!$N1534,".",","),IFERROR(NUMBERVALUE(CriteriTecnici!$N1534,",","."),0))),4)&amp;""),",",".")&amp;", "&amp;CHAR(34)&amp;"numerator"&amp;CHAR(34)&amp;": "&amp;SUBSTITUTE(TRIM(ROUND(IFERROR(CriteriTecnici!$K1534*1,IFERROR(NUMBERVALUE(CriteriTecnici!$K1534,".",","),IFERROR(NUMBERVALUE(CriteriTecnici!$K1534,",","."),0))),4)&amp;""),",",".")&amp;", "&amp;CHAR(34)&amp;"denominator"&amp;CHAR(34)&amp;": "&amp;SUBSTITUTE(TRIM(ROUND(IFERROR(CriteriTecnici!$L1534*1,IFERROR(NUMBERVALUE(CriteriTecnici!$L1534,".",","),IFERROR(NUMBERVALUE(CriteriTecnici!$L1534,",","."),0))),4)&amp;""),",",".")&amp;", "&amp;CHAR(34)&amp;"flag"&amp;CHAR(34)&amp;": "&amp;SUBSTITUTE(TRIM(ROUND(IFERROR(CriteriTecnici!$M1534*1,IFERROR(NUMBERVALUE(CriteriTecnici!$M1534,".",","),IFERROR(NUMBERVALUE(CriteriTecnici!$M1534,",","."),0))),4)&amp;""),",",".")&amp;", "&amp;CHAR(34)&amp;"rawScore"&amp;CHAR(34)&amp;": "&amp;SUBSTITUTE(TRIM(ROUND(IFERROR(CriteriTecnici!$O1534*1,IFERROR(NUMBERVALUE(CriteriTecnici!$O1534,".",","),IFERROR(NUMBERVALUE(CriteriTecnici!$O1534,",","."),0))),4)&amp;""),",",".")&amp;CHAR(125)&amp;IF(TRUE,",",""))</f>
        <v/>
      </c>
    </row>
    <row r="1755">
      <c r="A1755" s="38">
        <f>IF(CriteriTecnici!$A1535="","","    "&amp;CHAR(123)&amp;CHAR(34)&amp;"bidderId"&amp;CHAR(34)&amp;": "&amp;CHAR(34)&amp;SUBSTITUTE(CriteriTecnici!$A1535,CHAR(34),"'")&amp;CHAR(34)&amp;", "&amp;CHAR(34)&amp;"lotId"&amp;CHAR(34)&amp;": "&amp;CHAR(34)&amp;SUBSTITUTE(CriteriTecnici!$C1535,CHAR(34),"'")&amp;CHAR(34)&amp;", "&amp;CHAR(34)&amp;"criterionId"&amp;CHAR(34)&amp;": "&amp;CHAR(34)&amp;SUBSTITUTE(CriteriTecnici!$D1535,CHAR(34),"'")&amp;CHAR(34)&amp;", "&amp;CHAR(34)&amp;"kind"&amp;CHAR(34)&amp;": "&amp;CHAR(34)&amp;SUBSTITUTE(CriteriTecnici!$F1535,CHAR(34),"'")&amp;CHAR(34)&amp;", "&amp;CHAR(34)&amp;"value"&amp;CHAR(34)&amp;": "&amp;SUBSTITUTE(TRIM(ROUND(IFERROR(CriteriTecnici!$N1535*1,IFERROR(NUMBERVALUE(CriteriTecnici!$N1535,".",","),IFERROR(NUMBERVALUE(CriteriTecnici!$N1535,",","."),0))),4)&amp;""),",",".")&amp;", "&amp;CHAR(34)&amp;"numerator"&amp;CHAR(34)&amp;": "&amp;SUBSTITUTE(TRIM(ROUND(IFERROR(CriteriTecnici!$K1535*1,IFERROR(NUMBERVALUE(CriteriTecnici!$K1535,".",","),IFERROR(NUMBERVALUE(CriteriTecnici!$K1535,",","."),0))),4)&amp;""),",",".")&amp;", "&amp;CHAR(34)&amp;"denominator"&amp;CHAR(34)&amp;": "&amp;SUBSTITUTE(TRIM(ROUND(IFERROR(CriteriTecnici!$L1535*1,IFERROR(NUMBERVALUE(CriteriTecnici!$L1535,".",","),IFERROR(NUMBERVALUE(CriteriTecnici!$L1535,",","."),0))),4)&amp;""),",",".")&amp;", "&amp;CHAR(34)&amp;"flag"&amp;CHAR(34)&amp;": "&amp;SUBSTITUTE(TRIM(ROUND(IFERROR(CriteriTecnici!$M1535*1,IFERROR(NUMBERVALUE(CriteriTecnici!$M1535,".",","),IFERROR(NUMBERVALUE(CriteriTecnici!$M1535,",","."),0))),4)&amp;""),",",".")&amp;", "&amp;CHAR(34)&amp;"rawScore"&amp;CHAR(34)&amp;": "&amp;SUBSTITUTE(TRIM(ROUND(IFERROR(CriteriTecnici!$O1535*1,IFERROR(NUMBERVALUE(CriteriTecnici!$O1535,".",","),IFERROR(NUMBERVALUE(CriteriTecnici!$O1535,",","."),0))),4)&amp;""),",",".")&amp;CHAR(125)&amp;IF(TRUE,",",""))</f>
        <v/>
      </c>
    </row>
    <row r="1756">
      <c r="A1756" s="38">
        <f>IF(CriteriTecnici!$A1536="","","    "&amp;CHAR(123)&amp;CHAR(34)&amp;"bidderId"&amp;CHAR(34)&amp;": "&amp;CHAR(34)&amp;SUBSTITUTE(CriteriTecnici!$A1536,CHAR(34),"'")&amp;CHAR(34)&amp;", "&amp;CHAR(34)&amp;"lotId"&amp;CHAR(34)&amp;": "&amp;CHAR(34)&amp;SUBSTITUTE(CriteriTecnici!$C1536,CHAR(34),"'")&amp;CHAR(34)&amp;", "&amp;CHAR(34)&amp;"criterionId"&amp;CHAR(34)&amp;": "&amp;CHAR(34)&amp;SUBSTITUTE(CriteriTecnici!$D1536,CHAR(34),"'")&amp;CHAR(34)&amp;", "&amp;CHAR(34)&amp;"kind"&amp;CHAR(34)&amp;": "&amp;CHAR(34)&amp;SUBSTITUTE(CriteriTecnici!$F1536,CHAR(34),"'")&amp;CHAR(34)&amp;", "&amp;CHAR(34)&amp;"value"&amp;CHAR(34)&amp;": "&amp;SUBSTITUTE(TRIM(ROUND(IFERROR(CriteriTecnici!$N1536*1,IFERROR(NUMBERVALUE(CriteriTecnici!$N1536,".",","),IFERROR(NUMBERVALUE(CriteriTecnici!$N1536,",","."),0))),4)&amp;""),",",".")&amp;", "&amp;CHAR(34)&amp;"numerator"&amp;CHAR(34)&amp;": "&amp;SUBSTITUTE(TRIM(ROUND(IFERROR(CriteriTecnici!$K1536*1,IFERROR(NUMBERVALUE(CriteriTecnici!$K1536,".",","),IFERROR(NUMBERVALUE(CriteriTecnici!$K1536,",","."),0))),4)&amp;""),",",".")&amp;", "&amp;CHAR(34)&amp;"denominator"&amp;CHAR(34)&amp;": "&amp;SUBSTITUTE(TRIM(ROUND(IFERROR(CriteriTecnici!$L1536*1,IFERROR(NUMBERVALUE(CriteriTecnici!$L1536,".",","),IFERROR(NUMBERVALUE(CriteriTecnici!$L1536,",","."),0))),4)&amp;""),",",".")&amp;", "&amp;CHAR(34)&amp;"flag"&amp;CHAR(34)&amp;": "&amp;SUBSTITUTE(TRIM(ROUND(IFERROR(CriteriTecnici!$M1536*1,IFERROR(NUMBERVALUE(CriteriTecnici!$M1536,".",","),IFERROR(NUMBERVALUE(CriteriTecnici!$M1536,",","."),0))),4)&amp;""),",",".")&amp;", "&amp;CHAR(34)&amp;"rawScore"&amp;CHAR(34)&amp;": "&amp;SUBSTITUTE(TRIM(ROUND(IFERROR(CriteriTecnici!$O1536*1,IFERROR(NUMBERVALUE(CriteriTecnici!$O1536,".",","),IFERROR(NUMBERVALUE(CriteriTecnici!$O1536,",","."),0))),4)&amp;""),",",".")&amp;CHAR(125)&amp;IF(TRUE,",",""))</f>
        <v/>
      </c>
    </row>
    <row r="1757">
      <c r="A1757" s="38">
        <f>IF(CriteriTecnici!$A1537="","","    "&amp;CHAR(123)&amp;CHAR(34)&amp;"bidderId"&amp;CHAR(34)&amp;": "&amp;CHAR(34)&amp;SUBSTITUTE(CriteriTecnici!$A1537,CHAR(34),"'")&amp;CHAR(34)&amp;", "&amp;CHAR(34)&amp;"lotId"&amp;CHAR(34)&amp;": "&amp;CHAR(34)&amp;SUBSTITUTE(CriteriTecnici!$C1537,CHAR(34),"'")&amp;CHAR(34)&amp;", "&amp;CHAR(34)&amp;"criterionId"&amp;CHAR(34)&amp;": "&amp;CHAR(34)&amp;SUBSTITUTE(CriteriTecnici!$D1537,CHAR(34),"'")&amp;CHAR(34)&amp;", "&amp;CHAR(34)&amp;"kind"&amp;CHAR(34)&amp;": "&amp;CHAR(34)&amp;SUBSTITUTE(CriteriTecnici!$F1537,CHAR(34),"'")&amp;CHAR(34)&amp;", "&amp;CHAR(34)&amp;"value"&amp;CHAR(34)&amp;": "&amp;SUBSTITUTE(TRIM(ROUND(IFERROR(CriteriTecnici!$N1537*1,IFERROR(NUMBERVALUE(CriteriTecnici!$N1537,".",","),IFERROR(NUMBERVALUE(CriteriTecnici!$N1537,",","."),0))),4)&amp;""),",",".")&amp;", "&amp;CHAR(34)&amp;"numerator"&amp;CHAR(34)&amp;": "&amp;SUBSTITUTE(TRIM(ROUND(IFERROR(CriteriTecnici!$K1537*1,IFERROR(NUMBERVALUE(CriteriTecnici!$K1537,".",","),IFERROR(NUMBERVALUE(CriteriTecnici!$K1537,",","."),0))),4)&amp;""),",",".")&amp;", "&amp;CHAR(34)&amp;"denominator"&amp;CHAR(34)&amp;": "&amp;SUBSTITUTE(TRIM(ROUND(IFERROR(CriteriTecnici!$L1537*1,IFERROR(NUMBERVALUE(CriteriTecnici!$L1537,".",","),IFERROR(NUMBERVALUE(CriteriTecnici!$L1537,",","."),0))),4)&amp;""),",",".")&amp;", "&amp;CHAR(34)&amp;"flag"&amp;CHAR(34)&amp;": "&amp;SUBSTITUTE(TRIM(ROUND(IFERROR(CriteriTecnici!$M1537*1,IFERROR(NUMBERVALUE(CriteriTecnici!$M1537,".",","),IFERROR(NUMBERVALUE(CriteriTecnici!$M1537,",","."),0))),4)&amp;""),",",".")&amp;", "&amp;CHAR(34)&amp;"rawScore"&amp;CHAR(34)&amp;": "&amp;SUBSTITUTE(TRIM(ROUND(IFERROR(CriteriTecnici!$O1537*1,IFERROR(NUMBERVALUE(CriteriTecnici!$O1537,".",","),IFERROR(NUMBERVALUE(CriteriTecnici!$O1537,",","."),0))),4)&amp;""),",",".")&amp;CHAR(125)&amp;IF(TRUE,",",""))</f>
        <v/>
      </c>
    </row>
    <row r="1758">
      <c r="A1758" s="38">
        <f>IF(CriteriTecnici!$A1538="","","    "&amp;CHAR(123)&amp;CHAR(34)&amp;"bidderId"&amp;CHAR(34)&amp;": "&amp;CHAR(34)&amp;SUBSTITUTE(CriteriTecnici!$A1538,CHAR(34),"'")&amp;CHAR(34)&amp;", "&amp;CHAR(34)&amp;"lotId"&amp;CHAR(34)&amp;": "&amp;CHAR(34)&amp;SUBSTITUTE(CriteriTecnici!$C1538,CHAR(34),"'")&amp;CHAR(34)&amp;", "&amp;CHAR(34)&amp;"criterionId"&amp;CHAR(34)&amp;": "&amp;CHAR(34)&amp;SUBSTITUTE(CriteriTecnici!$D1538,CHAR(34),"'")&amp;CHAR(34)&amp;", "&amp;CHAR(34)&amp;"kind"&amp;CHAR(34)&amp;": "&amp;CHAR(34)&amp;SUBSTITUTE(CriteriTecnici!$F1538,CHAR(34),"'")&amp;CHAR(34)&amp;", "&amp;CHAR(34)&amp;"value"&amp;CHAR(34)&amp;": "&amp;SUBSTITUTE(TRIM(ROUND(IFERROR(CriteriTecnici!$N1538*1,IFERROR(NUMBERVALUE(CriteriTecnici!$N1538,".",","),IFERROR(NUMBERVALUE(CriteriTecnici!$N1538,",","."),0))),4)&amp;""),",",".")&amp;", "&amp;CHAR(34)&amp;"numerator"&amp;CHAR(34)&amp;": "&amp;SUBSTITUTE(TRIM(ROUND(IFERROR(CriteriTecnici!$K1538*1,IFERROR(NUMBERVALUE(CriteriTecnici!$K1538,".",","),IFERROR(NUMBERVALUE(CriteriTecnici!$K1538,",","."),0))),4)&amp;""),",",".")&amp;", "&amp;CHAR(34)&amp;"denominator"&amp;CHAR(34)&amp;": "&amp;SUBSTITUTE(TRIM(ROUND(IFERROR(CriteriTecnici!$L1538*1,IFERROR(NUMBERVALUE(CriteriTecnici!$L1538,".",","),IFERROR(NUMBERVALUE(CriteriTecnici!$L1538,",","."),0))),4)&amp;""),",",".")&amp;", "&amp;CHAR(34)&amp;"flag"&amp;CHAR(34)&amp;": "&amp;SUBSTITUTE(TRIM(ROUND(IFERROR(CriteriTecnici!$M1538*1,IFERROR(NUMBERVALUE(CriteriTecnici!$M1538,".",","),IFERROR(NUMBERVALUE(CriteriTecnici!$M1538,",","."),0))),4)&amp;""),",",".")&amp;", "&amp;CHAR(34)&amp;"rawScore"&amp;CHAR(34)&amp;": "&amp;SUBSTITUTE(TRIM(ROUND(IFERROR(CriteriTecnici!$O1538*1,IFERROR(NUMBERVALUE(CriteriTecnici!$O1538,".",","),IFERROR(NUMBERVALUE(CriteriTecnici!$O1538,",","."),0))),4)&amp;""),",",".")&amp;CHAR(125)&amp;IF(TRUE,",",""))</f>
        <v/>
      </c>
    </row>
    <row r="1759">
      <c r="A1759" s="38">
        <f>IF(CriteriTecnici!$A1539="","","    "&amp;CHAR(123)&amp;CHAR(34)&amp;"bidderId"&amp;CHAR(34)&amp;": "&amp;CHAR(34)&amp;SUBSTITUTE(CriteriTecnici!$A1539,CHAR(34),"'")&amp;CHAR(34)&amp;", "&amp;CHAR(34)&amp;"lotId"&amp;CHAR(34)&amp;": "&amp;CHAR(34)&amp;SUBSTITUTE(CriteriTecnici!$C1539,CHAR(34),"'")&amp;CHAR(34)&amp;", "&amp;CHAR(34)&amp;"criterionId"&amp;CHAR(34)&amp;": "&amp;CHAR(34)&amp;SUBSTITUTE(CriteriTecnici!$D1539,CHAR(34),"'")&amp;CHAR(34)&amp;", "&amp;CHAR(34)&amp;"kind"&amp;CHAR(34)&amp;": "&amp;CHAR(34)&amp;SUBSTITUTE(CriteriTecnici!$F1539,CHAR(34),"'")&amp;CHAR(34)&amp;", "&amp;CHAR(34)&amp;"value"&amp;CHAR(34)&amp;": "&amp;SUBSTITUTE(TRIM(ROUND(IFERROR(CriteriTecnici!$N1539*1,IFERROR(NUMBERVALUE(CriteriTecnici!$N1539,".",","),IFERROR(NUMBERVALUE(CriteriTecnici!$N1539,",","."),0))),4)&amp;""),",",".")&amp;", "&amp;CHAR(34)&amp;"numerator"&amp;CHAR(34)&amp;": "&amp;SUBSTITUTE(TRIM(ROUND(IFERROR(CriteriTecnici!$K1539*1,IFERROR(NUMBERVALUE(CriteriTecnici!$K1539,".",","),IFERROR(NUMBERVALUE(CriteriTecnici!$K1539,",","."),0))),4)&amp;""),",",".")&amp;", "&amp;CHAR(34)&amp;"denominator"&amp;CHAR(34)&amp;": "&amp;SUBSTITUTE(TRIM(ROUND(IFERROR(CriteriTecnici!$L1539*1,IFERROR(NUMBERVALUE(CriteriTecnici!$L1539,".",","),IFERROR(NUMBERVALUE(CriteriTecnici!$L1539,",","."),0))),4)&amp;""),",",".")&amp;", "&amp;CHAR(34)&amp;"flag"&amp;CHAR(34)&amp;": "&amp;SUBSTITUTE(TRIM(ROUND(IFERROR(CriteriTecnici!$M1539*1,IFERROR(NUMBERVALUE(CriteriTecnici!$M1539,".",","),IFERROR(NUMBERVALUE(CriteriTecnici!$M1539,",","."),0))),4)&amp;""),",",".")&amp;", "&amp;CHAR(34)&amp;"rawScore"&amp;CHAR(34)&amp;": "&amp;SUBSTITUTE(TRIM(ROUND(IFERROR(CriteriTecnici!$O1539*1,IFERROR(NUMBERVALUE(CriteriTecnici!$O1539,".",","),IFERROR(NUMBERVALUE(CriteriTecnici!$O1539,",","."),0))),4)&amp;""),",",".")&amp;CHAR(125)&amp;IF(TRUE,",",""))</f>
        <v/>
      </c>
    </row>
    <row r="1760">
      <c r="A1760" s="38">
        <f>IF(CriteriTecnici!$A1540="","","    "&amp;CHAR(123)&amp;CHAR(34)&amp;"bidderId"&amp;CHAR(34)&amp;": "&amp;CHAR(34)&amp;SUBSTITUTE(CriteriTecnici!$A1540,CHAR(34),"'")&amp;CHAR(34)&amp;", "&amp;CHAR(34)&amp;"lotId"&amp;CHAR(34)&amp;": "&amp;CHAR(34)&amp;SUBSTITUTE(CriteriTecnici!$C1540,CHAR(34),"'")&amp;CHAR(34)&amp;", "&amp;CHAR(34)&amp;"criterionId"&amp;CHAR(34)&amp;": "&amp;CHAR(34)&amp;SUBSTITUTE(CriteriTecnici!$D1540,CHAR(34),"'")&amp;CHAR(34)&amp;", "&amp;CHAR(34)&amp;"kind"&amp;CHAR(34)&amp;": "&amp;CHAR(34)&amp;SUBSTITUTE(CriteriTecnici!$F1540,CHAR(34),"'")&amp;CHAR(34)&amp;", "&amp;CHAR(34)&amp;"value"&amp;CHAR(34)&amp;": "&amp;SUBSTITUTE(TRIM(ROUND(IFERROR(CriteriTecnici!$N1540*1,IFERROR(NUMBERVALUE(CriteriTecnici!$N1540,".",","),IFERROR(NUMBERVALUE(CriteriTecnici!$N1540,",","."),0))),4)&amp;""),",",".")&amp;", "&amp;CHAR(34)&amp;"numerator"&amp;CHAR(34)&amp;": "&amp;SUBSTITUTE(TRIM(ROUND(IFERROR(CriteriTecnici!$K1540*1,IFERROR(NUMBERVALUE(CriteriTecnici!$K1540,".",","),IFERROR(NUMBERVALUE(CriteriTecnici!$K1540,",","."),0))),4)&amp;""),",",".")&amp;", "&amp;CHAR(34)&amp;"denominator"&amp;CHAR(34)&amp;": "&amp;SUBSTITUTE(TRIM(ROUND(IFERROR(CriteriTecnici!$L1540*1,IFERROR(NUMBERVALUE(CriteriTecnici!$L1540,".",","),IFERROR(NUMBERVALUE(CriteriTecnici!$L1540,",","."),0))),4)&amp;""),",",".")&amp;", "&amp;CHAR(34)&amp;"flag"&amp;CHAR(34)&amp;": "&amp;SUBSTITUTE(TRIM(ROUND(IFERROR(CriteriTecnici!$M1540*1,IFERROR(NUMBERVALUE(CriteriTecnici!$M1540,".",","),IFERROR(NUMBERVALUE(CriteriTecnici!$M1540,",","."),0))),4)&amp;""),",",".")&amp;", "&amp;CHAR(34)&amp;"rawScore"&amp;CHAR(34)&amp;": "&amp;SUBSTITUTE(TRIM(ROUND(IFERROR(CriteriTecnici!$O1540*1,IFERROR(NUMBERVALUE(CriteriTecnici!$O1540,".",","),IFERROR(NUMBERVALUE(CriteriTecnici!$O1540,",","."),0))),4)&amp;""),",",".")&amp;CHAR(125)&amp;IF(TRUE,",",""))</f>
        <v/>
      </c>
    </row>
    <row r="1761">
      <c r="A1761" s="38">
        <f>IF(CriteriTecnici!$A1541="","","    "&amp;CHAR(123)&amp;CHAR(34)&amp;"bidderId"&amp;CHAR(34)&amp;": "&amp;CHAR(34)&amp;SUBSTITUTE(CriteriTecnici!$A1541,CHAR(34),"'")&amp;CHAR(34)&amp;", "&amp;CHAR(34)&amp;"lotId"&amp;CHAR(34)&amp;": "&amp;CHAR(34)&amp;SUBSTITUTE(CriteriTecnici!$C1541,CHAR(34),"'")&amp;CHAR(34)&amp;", "&amp;CHAR(34)&amp;"criterionId"&amp;CHAR(34)&amp;": "&amp;CHAR(34)&amp;SUBSTITUTE(CriteriTecnici!$D1541,CHAR(34),"'")&amp;CHAR(34)&amp;", "&amp;CHAR(34)&amp;"kind"&amp;CHAR(34)&amp;": "&amp;CHAR(34)&amp;SUBSTITUTE(CriteriTecnici!$F1541,CHAR(34),"'")&amp;CHAR(34)&amp;", "&amp;CHAR(34)&amp;"value"&amp;CHAR(34)&amp;": "&amp;SUBSTITUTE(TRIM(ROUND(IFERROR(CriteriTecnici!$N1541*1,IFERROR(NUMBERVALUE(CriteriTecnici!$N1541,".",","),IFERROR(NUMBERVALUE(CriteriTecnici!$N1541,",","."),0))),4)&amp;""),",",".")&amp;", "&amp;CHAR(34)&amp;"numerator"&amp;CHAR(34)&amp;": "&amp;SUBSTITUTE(TRIM(ROUND(IFERROR(CriteriTecnici!$K1541*1,IFERROR(NUMBERVALUE(CriteriTecnici!$K1541,".",","),IFERROR(NUMBERVALUE(CriteriTecnici!$K1541,",","."),0))),4)&amp;""),",",".")&amp;", "&amp;CHAR(34)&amp;"denominator"&amp;CHAR(34)&amp;": "&amp;SUBSTITUTE(TRIM(ROUND(IFERROR(CriteriTecnici!$L1541*1,IFERROR(NUMBERVALUE(CriteriTecnici!$L1541,".",","),IFERROR(NUMBERVALUE(CriteriTecnici!$L1541,",","."),0))),4)&amp;""),",",".")&amp;", "&amp;CHAR(34)&amp;"flag"&amp;CHAR(34)&amp;": "&amp;SUBSTITUTE(TRIM(ROUND(IFERROR(CriteriTecnici!$M1541*1,IFERROR(NUMBERVALUE(CriteriTecnici!$M1541,".",","),IFERROR(NUMBERVALUE(CriteriTecnici!$M1541,",","."),0))),4)&amp;""),",",".")&amp;", "&amp;CHAR(34)&amp;"rawScore"&amp;CHAR(34)&amp;": "&amp;SUBSTITUTE(TRIM(ROUND(IFERROR(CriteriTecnici!$O1541*1,IFERROR(NUMBERVALUE(CriteriTecnici!$O1541,".",","),IFERROR(NUMBERVALUE(CriteriTecnici!$O1541,",","."),0))),4)&amp;""),",",".")&amp;CHAR(125)&amp;IF(TRUE,",",""))</f>
        <v/>
      </c>
    </row>
    <row r="1762">
      <c r="A1762" s="38">
        <f>IF(CriteriTecnici!$A1542="","","    "&amp;CHAR(123)&amp;CHAR(34)&amp;"bidderId"&amp;CHAR(34)&amp;": "&amp;CHAR(34)&amp;SUBSTITUTE(CriteriTecnici!$A1542,CHAR(34),"'")&amp;CHAR(34)&amp;", "&amp;CHAR(34)&amp;"lotId"&amp;CHAR(34)&amp;": "&amp;CHAR(34)&amp;SUBSTITUTE(CriteriTecnici!$C1542,CHAR(34),"'")&amp;CHAR(34)&amp;", "&amp;CHAR(34)&amp;"criterionId"&amp;CHAR(34)&amp;": "&amp;CHAR(34)&amp;SUBSTITUTE(CriteriTecnici!$D1542,CHAR(34),"'")&amp;CHAR(34)&amp;", "&amp;CHAR(34)&amp;"kind"&amp;CHAR(34)&amp;": "&amp;CHAR(34)&amp;SUBSTITUTE(CriteriTecnici!$F1542,CHAR(34),"'")&amp;CHAR(34)&amp;", "&amp;CHAR(34)&amp;"value"&amp;CHAR(34)&amp;": "&amp;SUBSTITUTE(TRIM(ROUND(IFERROR(CriteriTecnici!$N1542*1,IFERROR(NUMBERVALUE(CriteriTecnici!$N1542,".",","),IFERROR(NUMBERVALUE(CriteriTecnici!$N1542,",","."),0))),4)&amp;""),",",".")&amp;", "&amp;CHAR(34)&amp;"numerator"&amp;CHAR(34)&amp;": "&amp;SUBSTITUTE(TRIM(ROUND(IFERROR(CriteriTecnici!$K1542*1,IFERROR(NUMBERVALUE(CriteriTecnici!$K1542,".",","),IFERROR(NUMBERVALUE(CriteriTecnici!$K1542,",","."),0))),4)&amp;""),",",".")&amp;", "&amp;CHAR(34)&amp;"denominator"&amp;CHAR(34)&amp;": "&amp;SUBSTITUTE(TRIM(ROUND(IFERROR(CriteriTecnici!$L1542*1,IFERROR(NUMBERVALUE(CriteriTecnici!$L1542,".",","),IFERROR(NUMBERVALUE(CriteriTecnici!$L1542,",","."),0))),4)&amp;""),",",".")&amp;", "&amp;CHAR(34)&amp;"flag"&amp;CHAR(34)&amp;": "&amp;SUBSTITUTE(TRIM(ROUND(IFERROR(CriteriTecnici!$M1542*1,IFERROR(NUMBERVALUE(CriteriTecnici!$M1542,".",","),IFERROR(NUMBERVALUE(CriteriTecnici!$M1542,",","."),0))),4)&amp;""),",",".")&amp;", "&amp;CHAR(34)&amp;"rawScore"&amp;CHAR(34)&amp;": "&amp;SUBSTITUTE(TRIM(ROUND(IFERROR(CriteriTecnici!$O1542*1,IFERROR(NUMBERVALUE(CriteriTecnici!$O1542,".",","),IFERROR(NUMBERVALUE(CriteriTecnici!$O1542,",","."),0))),4)&amp;""),",",".")&amp;CHAR(125)&amp;IF(TRUE,",",""))</f>
        <v/>
      </c>
    </row>
    <row r="1763">
      <c r="A1763" s="38">
        <f>IF(CriteriTecnici!$A1543="","","    "&amp;CHAR(123)&amp;CHAR(34)&amp;"bidderId"&amp;CHAR(34)&amp;": "&amp;CHAR(34)&amp;SUBSTITUTE(CriteriTecnici!$A1543,CHAR(34),"'")&amp;CHAR(34)&amp;", "&amp;CHAR(34)&amp;"lotId"&amp;CHAR(34)&amp;": "&amp;CHAR(34)&amp;SUBSTITUTE(CriteriTecnici!$C1543,CHAR(34),"'")&amp;CHAR(34)&amp;", "&amp;CHAR(34)&amp;"criterionId"&amp;CHAR(34)&amp;": "&amp;CHAR(34)&amp;SUBSTITUTE(CriteriTecnici!$D1543,CHAR(34),"'")&amp;CHAR(34)&amp;", "&amp;CHAR(34)&amp;"kind"&amp;CHAR(34)&amp;": "&amp;CHAR(34)&amp;SUBSTITUTE(CriteriTecnici!$F1543,CHAR(34),"'")&amp;CHAR(34)&amp;", "&amp;CHAR(34)&amp;"value"&amp;CHAR(34)&amp;": "&amp;SUBSTITUTE(TRIM(ROUND(IFERROR(CriteriTecnici!$N1543*1,IFERROR(NUMBERVALUE(CriteriTecnici!$N1543,".",","),IFERROR(NUMBERVALUE(CriteriTecnici!$N1543,",","."),0))),4)&amp;""),",",".")&amp;", "&amp;CHAR(34)&amp;"numerator"&amp;CHAR(34)&amp;": "&amp;SUBSTITUTE(TRIM(ROUND(IFERROR(CriteriTecnici!$K1543*1,IFERROR(NUMBERVALUE(CriteriTecnici!$K1543,".",","),IFERROR(NUMBERVALUE(CriteriTecnici!$K1543,",","."),0))),4)&amp;""),",",".")&amp;", "&amp;CHAR(34)&amp;"denominator"&amp;CHAR(34)&amp;": "&amp;SUBSTITUTE(TRIM(ROUND(IFERROR(CriteriTecnici!$L1543*1,IFERROR(NUMBERVALUE(CriteriTecnici!$L1543,".",","),IFERROR(NUMBERVALUE(CriteriTecnici!$L1543,",","."),0))),4)&amp;""),",",".")&amp;", "&amp;CHAR(34)&amp;"flag"&amp;CHAR(34)&amp;": "&amp;SUBSTITUTE(TRIM(ROUND(IFERROR(CriteriTecnici!$M1543*1,IFERROR(NUMBERVALUE(CriteriTecnici!$M1543,".",","),IFERROR(NUMBERVALUE(CriteriTecnici!$M1543,",","."),0))),4)&amp;""),",",".")&amp;", "&amp;CHAR(34)&amp;"rawScore"&amp;CHAR(34)&amp;": "&amp;SUBSTITUTE(TRIM(ROUND(IFERROR(CriteriTecnici!$O1543*1,IFERROR(NUMBERVALUE(CriteriTecnici!$O1543,".",","),IFERROR(NUMBERVALUE(CriteriTecnici!$O1543,",","."),0))),4)&amp;""),",",".")&amp;CHAR(125)&amp;IF(TRUE,",",""))</f>
        <v/>
      </c>
    </row>
    <row r="1764">
      <c r="A1764" s="38">
        <f>IF(CriteriTecnici!$A1544="","","    "&amp;CHAR(123)&amp;CHAR(34)&amp;"bidderId"&amp;CHAR(34)&amp;": "&amp;CHAR(34)&amp;SUBSTITUTE(CriteriTecnici!$A1544,CHAR(34),"'")&amp;CHAR(34)&amp;", "&amp;CHAR(34)&amp;"lotId"&amp;CHAR(34)&amp;": "&amp;CHAR(34)&amp;SUBSTITUTE(CriteriTecnici!$C1544,CHAR(34),"'")&amp;CHAR(34)&amp;", "&amp;CHAR(34)&amp;"criterionId"&amp;CHAR(34)&amp;": "&amp;CHAR(34)&amp;SUBSTITUTE(CriteriTecnici!$D1544,CHAR(34),"'")&amp;CHAR(34)&amp;", "&amp;CHAR(34)&amp;"kind"&amp;CHAR(34)&amp;": "&amp;CHAR(34)&amp;SUBSTITUTE(CriteriTecnici!$F1544,CHAR(34),"'")&amp;CHAR(34)&amp;", "&amp;CHAR(34)&amp;"value"&amp;CHAR(34)&amp;": "&amp;SUBSTITUTE(TRIM(ROUND(IFERROR(CriteriTecnici!$N1544*1,IFERROR(NUMBERVALUE(CriteriTecnici!$N1544,".",","),IFERROR(NUMBERVALUE(CriteriTecnici!$N1544,",","."),0))),4)&amp;""),",",".")&amp;", "&amp;CHAR(34)&amp;"numerator"&amp;CHAR(34)&amp;": "&amp;SUBSTITUTE(TRIM(ROUND(IFERROR(CriteriTecnici!$K1544*1,IFERROR(NUMBERVALUE(CriteriTecnici!$K1544,".",","),IFERROR(NUMBERVALUE(CriteriTecnici!$K1544,",","."),0))),4)&amp;""),",",".")&amp;", "&amp;CHAR(34)&amp;"denominator"&amp;CHAR(34)&amp;": "&amp;SUBSTITUTE(TRIM(ROUND(IFERROR(CriteriTecnici!$L1544*1,IFERROR(NUMBERVALUE(CriteriTecnici!$L1544,".",","),IFERROR(NUMBERVALUE(CriteriTecnici!$L1544,",","."),0))),4)&amp;""),",",".")&amp;", "&amp;CHAR(34)&amp;"flag"&amp;CHAR(34)&amp;": "&amp;SUBSTITUTE(TRIM(ROUND(IFERROR(CriteriTecnici!$M1544*1,IFERROR(NUMBERVALUE(CriteriTecnici!$M1544,".",","),IFERROR(NUMBERVALUE(CriteriTecnici!$M1544,",","."),0))),4)&amp;""),",",".")&amp;", "&amp;CHAR(34)&amp;"rawScore"&amp;CHAR(34)&amp;": "&amp;SUBSTITUTE(TRIM(ROUND(IFERROR(CriteriTecnici!$O1544*1,IFERROR(NUMBERVALUE(CriteriTecnici!$O1544,".",","),IFERROR(NUMBERVALUE(CriteriTecnici!$O1544,",","."),0))),4)&amp;""),",",".")&amp;CHAR(125)&amp;IF(TRUE,",",""))</f>
        <v/>
      </c>
    </row>
    <row r="1765">
      <c r="A1765" s="38">
        <f>IF(CriteriTecnici!$A1545="","","    "&amp;CHAR(123)&amp;CHAR(34)&amp;"bidderId"&amp;CHAR(34)&amp;": "&amp;CHAR(34)&amp;SUBSTITUTE(CriteriTecnici!$A1545,CHAR(34),"'")&amp;CHAR(34)&amp;", "&amp;CHAR(34)&amp;"lotId"&amp;CHAR(34)&amp;": "&amp;CHAR(34)&amp;SUBSTITUTE(CriteriTecnici!$C1545,CHAR(34),"'")&amp;CHAR(34)&amp;", "&amp;CHAR(34)&amp;"criterionId"&amp;CHAR(34)&amp;": "&amp;CHAR(34)&amp;SUBSTITUTE(CriteriTecnici!$D1545,CHAR(34),"'")&amp;CHAR(34)&amp;", "&amp;CHAR(34)&amp;"kind"&amp;CHAR(34)&amp;": "&amp;CHAR(34)&amp;SUBSTITUTE(CriteriTecnici!$F1545,CHAR(34),"'")&amp;CHAR(34)&amp;", "&amp;CHAR(34)&amp;"value"&amp;CHAR(34)&amp;": "&amp;SUBSTITUTE(TRIM(ROUND(IFERROR(CriteriTecnici!$N1545*1,IFERROR(NUMBERVALUE(CriteriTecnici!$N1545,".",","),IFERROR(NUMBERVALUE(CriteriTecnici!$N1545,",","."),0))),4)&amp;""),",",".")&amp;", "&amp;CHAR(34)&amp;"numerator"&amp;CHAR(34)&amp;": "&amp;SUBSTITUTE(TRIM(ROUND(IFERROR(CriteriTecnici!$K1545*1,IFERROR(NUMBERVALUE(CriteriTecnici!$K1545,".",","),IFERROR(NUMBERVALUE(CriteriTecnici!$K1545,",","."),0))),4)&amp;""),",",".")&amp;", "&amp;CHAR(34)&amp;"denominator"&amp;CHAR(34)&amp;": "&amp;SUBSTITUTE(TRIM(ROUND(IFERROR(CriteriTecnici!$L1545*1,IFERROR(NUMBERVALUE(CriteriTecnici!$L1545,".",","),IFERROR(NUMBERVALUE(CriteriTecnici!$L1545,",","."),0))),4)&amp;""),",",".")&amp;", "&amp;CHAR(34)&amp;"flag"&amp;CHAR(34)&amp;": "&amp;SUBSTITUTE(TRIM(ROUND(IFERROR(CriteriTecnici!$M1545*1,IFERROR(NUMBERVALUE(CriteriTecnici!$M1545,".",","),IFERROR(NUMBERVALUE(CriteriTecnici!$M1545,",","."),0))),4)&amp;""),",",".")&amp;", "&amp;CHAR(34)&amp;"rawScore"&amp;CHAR(34)&amp;": "&amp;SUBSTITUTE(TRIM(ROUND(IFERROR(CriteriTecnici!$O1545*1,IFERROR(NUMBERVALUE(CriteriTecnici!$O1545,".",","),IFERROR(NUMBERVALUE(CriteriTecnici!$O1545,",","."),0))),4)&amp;""),",",".")&amp;CHAR(125)&amp;IF(TRUE,",",""))</f>
        <v/>
      </c>
    </row>
    <row r="1766">
      <c r="A1766" s="38">
        <f>IF(CriteriTecnici!$A1546="","","    "&amp;CHAR(123)&amp;CHAR(34)&amp;"bidderId"&amp;CHAR(34)&amp;": "&amp;CHAR(34)&amp;SUBSTITUTE(CriteriTecnici!$A1546,CHAR(34),"'")&amp;CHAR(34)&amp;", "&amp;CHAR(34)&amp;"lotId"&amp;CHAR(34)&amp;": "&amp;CHAR(34)&amp;SUBSTITUTE(CriteriTecnici!$C1546,CHAR(34),"'")&amp;CHAR(34)&amp;", "&amp;CHAR(34)&amp;"criterionId"&amp;CHAR(34)&amp;": "&amp;CHAR(34)&amp;SUBSTITUTE(CriteriTecnici!$D1546,CHAR(34),"'")&amp;CHAR(34)&amp;", "&amp;CHAR(34)&amp;"kind"&amp;CHAR(34)&amp;": "&amp;CHAR(34)&amp;SUBSTITUTE(CriteriTecnici!$F1546,CHAR(34),"'")&amp;CHAR(34)&amp;", "&amp;CHAR(34)&amp;"value"&amp;CHAR(34)&amp;": "&amp;SUBSTITUTE(TRIM(ROUND(IFERROR(CriteriTecnici!$N1546*1,IFERROR(NUMBERVALUE(CriteriTecnici!$N1546,".",","),IFERROR(NUMBERVALUE(CriteriTecnici!$N1546,",","."),0))),4)&amp;""),",",".")&amp;", "&amp;CHAR(34)&amp;"numerator"&amp;CHAR(34)&amp;": "&amp;SUBSTITUTE(TRIM(ROUND(IFERROR(CriteriTecnici!$K1546*1,IFERROR(NUMBERVALUE(CriteriTecnici!$K1546,".",","),IFERROR(NUMBERVALUE(CriteriTecnici!$K1546,",","."),0))),4)&amp;""),",",".")&amp;", "&amp;CHAR(34)&amp;"denominator"&amp;CHAR(34)&amp;": "&amp;SUBSTITUTE(TRIM(ROUND(IFERROR(CriteriTecnici!$L1546*1,IFERROR(NUMBERVALUE(CriteriTecnici!$L1546,".",","),IFERROR(NUMBERVALUE(CriteriTecnici!$L1546,",","."),0))),4)&amp;""),",",".")&amp;", "&amp;CHAR(34)&amp;"flag"&amp;CHAR(34)&amp;": "&amp;SUBSTITUTE(TRIM(ROUND(IFERROR(CriteriTecnici!$M1546*1,IFERROR(NUMBERVALUE(CriteriTecnici!$M1546,".",","),IFERROR(NUMBERVALUE(CriteriTecnici!$M1546,",","."),0))),4)&amp;""),",",".")&amp;", "&amp;CHAR(34)&amp;"rawScore"&amp;CHAR(34)&amp;": "&amp;SUBSTITUTE(TRIM(ROUND(IFERROR(CriteriTecnici!$O1546*1,IFERROR(NUMBERVALUE(CriteriTecnici!$O1546,".",","),IFERROR(NUMBERVALUE(CriteriTecnici!$O1546,",","."),0))),4)&amp;""),",",".")&amp;CHAR(125)&amp;IF(TRUE,",",""))</f>
        <v/>
      </c>
    </row>
    <row r="1767">
      <c r="A1767" s="38">
        <f>IF(CriteriTecnici!$A1547="","","    "&amp;CHAR(123)&amp;CHAR(34)&amp;"bidderId"&amp;CHAR(34)&amp;": "&amp;CHAR(34)&amp;SUBSTITUTE(CriteriTecnici!$A1547,CHAR(34),"'")&amp;CHAR(34)&amp;", "&amp;CHAR(34)&amp;"lotId"&amp;CHAR(34)&amp;": "&amp;CHAR(34)&amp;SUBSTITUTE(CriteriTecnici!$C1547,CHAR(34),"'")&amp;CHAR(34)&amp;", "&amp;CHAR(34)&amp;"criterionId"&amp;CHAR(34)&amp;": "&amp;CHAR(34)&amp;SUBSTITUTE(CriteriTecnici!$D1547,CHAR(34),"'")&amp;CHAR(34)&amp;", "&amp;CHAR(34)&amp;"kind"&amp;CHAR(34)&amp;": "&amp;CHAR(34)&amp;SUBSTITUTE(CriteriTecnici!$F1547,CHAR(34),"'")&amp;CHAR(34)&amp;", "&amp;CHAR(34)&amp;"value"&amp;CHAR(34)&amp;": "&amp;SUBSTITUTE(TRIM(ROUND(IFERROR(CriteriTecnici!$N1547*1,IFERROR(NUMBERVALUE(CriteriTecnici!$N1547,".",","),IFERROR(NUMBERVALUE(CriteriTecnici!$N1547,",","."),0))),4)&amp;""),",",".")&amp;", "&amp;CHAR(34)&amp;"numerator"&amp;CHAR(34)&amp;": "&amp;SUBSTITUTE(TRIM(ROUND(IFERROR(CriteriTecnici!$K1547*1,IFERROR(NUMBERVALUE(CriteriTecnici!$K1547,".",","),IFERROR(NUMBERVALUE(CriteriTecnici!$K1547,",","."),0))),4)&amp;""),",",".")&amp;", "&amp;CHAR(34)&amp;"denominator"&amp;CHAR(34)&amp;": "&amp;SUBSTITUTE(TRIM(ROUND(IFERROR(CriteriTecnici!$L1547*1,IFERROR(NUMBERVALUE(CriteriTecnici!$L1547,".",","),IFERROR(NUMBERVALUE(CriteriTecnici!$L1547,",","."),0))),4)&amp;""),",",".")&amp;", "&amp;CHAR(34)&amp;"flag"&amp;CHAR(34)&amp;": "&amp;SUBSTITUTE(TRIM(ROUND(IFERROR(CriteriTecnici!$M1547*1,IFERROR(NUMBERVALUE(CriteriTecnici!$M1547,".",","),IFERROR(NUMBERVALUE(CriteriTecnici!$M1547,",","."),0))),4)&amp;""),",",".")&amp;", "&amp;CHAR(34)&amp;"rawScore"&amp;CHAR(34)&amp;": "&amp;SUBSTITUTE(TRIM(ROUND(IFERROR(CriteriTecnici!$O1547*1,IFERROR(NUMBERVALUE(CriteriTecnici!$O1547,".",","),IFERROR(NUMBERVALUE(CriteriTecnici!$O1547,",","."),0))),4)&amp;""),",",".")&amp;CHAR(125)&amp;IF(TRUE,",",""))</f>
        <v/>
      </c>
    </row>
    <row r="1768">
      <c r="A1768" s="38">
        <f>IF(CriteriTecnici!$A1548="","","    "&amp;CHAR(123)&amp;CHAR(34)&amp;"bidderId"&amp;CHAR(34)&amp;": "&amp;CHAR(34)&amp;SUBSTITUTE(CriteriTecnici!$A1548,CHAR(34),"'")&amp;CHAR(34)&amp;", "&amp;CHAR(34)&amp;"lotId"&amp;CHAR(34)&amp;": "&amp;CHAR(34)&amp;SUBSTITUTE(CriteriTecnici!$C1548,CHAR(34),"'")&amp;CHAR(34)&amp;", "&amp;CHAR(34)&amp;"criterionId"&amp;CHAR(34)&amp;": "&amp;CHAR(34)&amp;SUBSTITUTE(CriteriTecnici!$D1548,CHAR(34),"'")&amp;CHAR(34)&amp;", "&amp;CHAR(34)&amp;"kind"&amp;CHAR(34)&amp;": "&amp;CHAR(34)&amp;SUBSTITUTE(CriteriTecnici!$F1548,CHAR(34),"'")&amp;CHAR(34)&amp;", "&amp;CHAR(34)&amp;"value"&amp;CHAR(34)&amp;": "&amp;SUBSTITUTE(TRIM(ROUND(IFERROR(CriteriTecnici!$N1548*1,IFERROR(NUMBERVALUE(CriteriTecnici!$N1548,".",","),IFERROR(NUMBERVALUE(CriteriTecnici!$N1548,",","."),0))),4)&amp;""),",",".")&amp;", "&amp;CHAR(34)&amp;"numerator"&amp;CHAR(34)&amp;": "&amp;SUBSTITUTE(TRIM(ROUND(IFERROR(CriteriTecnici!$K1548*1,IFERROR(NUMBERVALUE(CriteriTecnici!$K1548,".",","),IFERROR(NUMBERVALUE(CriteriTecnici!$K1548,",","."),0))),4)&amp;""),",",".")&amp;", "&amp;CHAR(34)&amp;"denominator"&amp;CHAR(34)&amp;": "&amp;SUBSTITUTE(TRIM(ROUND(IFERROR(CriteriTecnici!$L1548*1,IFERROR(NUMBERVALUE(CriteriTecnici!$L1548,".",","),IFERROR(NUMBERVALUE(CriteriTecnici!$L1548,",","."),0))),4)&amp;""),",",".")&amp;", "&amp;CHAR(34)&amp;"flag"&amp;CHAR(34)&amp;": "&amp;SUBSTITUTE(TRIM(ROUND(IFERROR(CriteriTecnici!$M1548*1,IFERROR(NUMBERVALUE(CriteriTecnici!$M1548,".",","),IFERROR(NUMBERVALUE(CriteriTecnici!$M1548,",","."),0))),4)&amp;""),",",".")&amp;", "&amp;CHAR(34)&amp;"rawScore"&amp;CHAR(34)&amp;": "&amp;SUBSTITUTE(TRIM(ROUND(IFERROR(CriteriTecnici!$O1548*1,IFERROR(NUMBERVALUE(CriteriTecnici!$O1548,".",","),IFERROR(NUMBERVALUE(CriteriTecnici!$O1548,",","."),0))),4)&amp;""),",",".")&amp;CHAR(125)&amp;IF(TRUE,",",""))</f>
        <v/>
      </c>
    </row>
    <row r="1769">
      <c r="A1769" s="38">
        <f>IF(CriteriTecnici!$A1549="","","    "&amp;CHAR(123)&amp;CHAR(34)&amp;"bidderId"&amp;CHAR(34)&amp;": "&amp;CHAR(34)&amp;SUBSTITUTE(CriteriTecnici!$A1549,CHAR(34),"'")&amp;CHAR(34)&amp;", "&amp;CHAR(34)&amp;"lotId"&amp;CHAR(34)&amp;": "&amp;CHAR(34)&amp;SUBSTITUTE(CriteriTecnici!$C1549,CHAR(34),"'")&amp;CHAR(34)&amp;", "&amp;CHAR(34)&amp;"criterionId"&amp;CHAR(34)&amp;": "&amp;CHAR(34)&amp;SUBSTITUTE(CriteriTecnici!$D1549,CHAR(34),"'")&amp;CHAR(34)&amp;", "&amp;CHAR(34)&amp;"kind"&amp;CHAR(34)&amp;": "&amp;CHAR(34)&amp;SUBSTITUTE(CriteriTecnici!$F1549,CHAR(34),"'")&amp;CHAR(34)&amp;", "&amp;CHAR(34)&amp;"value"&amp;CHAR(34)&amp;": "&amp;SUBSTITUTE(TRIM(ROUND(IFERROR(CriteriTecnici!$N1549*1,IFERROR(NUMBERVALUE(CriteriTecnici!$N1549,".",","),IFERROR(NUMBERVALUE(CriteriTecnici!$N1549,",","."),0))),4)&amp;""),",",".")&amp;", "&amp;CHAR(34)&amp;"numerator"&amp;CHAR(34)&amp;": "&amp;SUBSTITUTE(TRIM(ROUND(IFERROR(CriteriTecnici!$K1549*1,IFERROR(NUMBERVALUE(CriteriTecnici!$K1549,".",","),IFERROR(NUMBERVALUE(CriteriTecnici!$K1549,",","."),0))),4)&amp;""),",",".")&amp;", "&amp;CHAR(34)&amp;"denominator"&amp;CHAR(34)&amp;": "&amp;SUBSTITUTE(TRIM(ROUND(IFERROR(CriteriTecnici!$L1549*1,IFERROR(NUMBERVALUE(CriteriTecnici!$L1549,".",","),IFERROR(NUMBERVALUE(CriteriTecnici!$L1549,",","."),0))),4)&amp;""),",",".")&amp;", "&amp;CHAR(34)&amp;"flag"&amp;CHAR(34)&amp;": "&amp;SUBSTITUTE(TRIM(ROUND(IFERROR(CriteriTecnici!$M1549*1,IFERROR(NUMBERVALUE(CriteriTecnici!$M1549,".",","),IFERROR(NUMBERVALUE(CriteriTecnici!$M1549,",","."),0))),4)&amp;""),",",".")&amp;", "&amp;CHAR(34)&amp;"rawScore"&amp;CHAR(34)&amp;": "&amp;SUBSTITUTE(TRIM(ROUND(IFERROR(CriteriTecnici!$O1549*1,IFERROR(NUMBERVALUE(CriteriTecnici!$O1549,".",","),IFERROR(NUMBERVALUE(CriteriTecnici!$O1549,",","."),0))),4)&amp;""),",",".")&amp;CHAR(125)&amp;IF(TRUE,",",""))</f>
        <v/>
      </c>
    </row>
    <row r="1770">
      <c r="A1770" s="38">
        <f>IF(CriteriTecnici!$A1550="","","    "&amp;CHAR(123)&amp;CHAR(34)&amp;"bidderId"&amp;CHAR(34)&amp;": "&amp;CHAR(34)&amp;SUBSTITUTE(CriteriTecnici!$A1550,CHAR(34),"'")&amp;CHAR(34)&amp;", "&amp;CHAR(34)&amp;"lotId"&amp;CHAR(34)&amp;": "&amp;CHAR(34)&amp;SUBSTITUTE(CriteriTecnici!$C1550,CHAR(34),"'")&amp;CHAR(34)&amp;", "&amp;CHAR(34)&amp;"criterionId"&amp;CHAR(34)&amp;": "&amp;CHAR(34)&amp;SUBSTITUTE(CriteriTecnici!$D1550,CHAR(34),"'")&amp;CHAR(34)&amp;", "&amp;CHAR(34)&amp;"kind"&amp;CHAR(34)&amp;": "&amp;CHAR(34)&amp;SUBSTITUTE(CriteriTecnici!$F1550,CHAR(34),"'")&amp;CHAR(34)&amp;", "&amp;CHAR(34)&amp;"value"&amp;CHAR(34)&amp;": "&amp;SUBSTITUTE(TRIM(ROUND(IFERROR(CriteriTecnici!$N1550*1,IFERROR(NUMBERVALUE(CriteriTecnici!$N1550,".",","),IFERROR(NUMBERVALUE(CriteriTecnici!$N1550,",","."),0))),4)&amp;""),",",".")&amp;", "&amp;CHAR(34)&amp;"numerator"&amp;CHAR(34)&amp;": "&amp;SUBSTITUTE(TRIM(ROUND(IFERROR(CriteriTecnici!$K1550*1,IFERROR(NUMBERVALUE(CriteriTecnici!$K1550,".",","),IFERROR(NUMBERVALUE(CriteriTecnici!$K1550,",","."),0))),4)&amp;""),",",".")&amp;", "&amp;CHAR(34)&amp;"denominator"&amp;CHAR(34)&amp;": "&amp;SUBSTITUTE(TRIM(ROUND(IFERROR(CriteriTecnici!$L1550*1,IFERROR(NUMBERVALUE(CriteriTecnici!$L1550,".",","),IFERROR(NUMBERVALUE(CriteriTecnici!$L1550,",","."),0))),4)&amp;""),",",".")&amp;", "&amp;CHAR(34)&amp;"flag"&amp;CHAR(34)&amp;": "&amp;SUBSTITUTE(TRIM(ROUND(IFERROR(CriteriTecnici!$M1550*1,IFERROR(NUMBERVALUE(CriteriTecnici!$M1550,".",","),IFERROR(NUMBERVALUE(CriteriTecnici!$M1550,",","."),0))),4)&amp;""),",",".")&amp;", "&amp;CHAR(34)&amp;"rawScore"&amp;CHAR(34)&amp;": "&amp;SUBSTITUTE(TRIM(ROUND(IFERROR(CriteriTecnici!$O1550*1,IFERROR(NUMBERVALUE(CriteriTecnici!$O1550,".",","),IFERROR(NUMBERVALUE(CriteriTecnici!$O1550,",","."),0))),4)&amp;""),",",".")&amp;CHAR(125)&amp;IF(TRUE,",",""))</f>
        <v/>
      </c>
    </row>
    <row r="1771">
      <c r="A1771" s="38">
        <f>IF(CriteriTecnici!$A1551="","","    "&amp;CHAR(123)&amp;CHAR(34)&amp;"bidderId"&amp;CHAR(34)&amp;": "&amp;CHAR(34)&amp;SUBSTITUTE(CriteriTecnici!$A1551,CHAR(34),"'")&amp;CHAR(34)&amp;", "&amp;CHAR(34)&amp;"lotId"&amp;CHAR(34)&amp;": "&amp;CHAR(34)&amp;SUBSTITUTE(CriteriTecnici!$C1551,CHAR(34),"'")&amp;CHAR(34)&amp;", "&amp;CHAR(34)&amp;"criterionId"&amp;CHAR(34)&amp;": "&amp;CHAR(34)&amp;SUBSTITUTE(CriteriTecnici!$D1551,CHAR(34),"'")&amp;CHAR(34)&amp;", "&amp;CHAR(34)&amp;"kind"&amp;CHAR(34)&amp;": "&amp;CHAR(34)&amp;SUBSTITUTE(CriteriTecnici!$F1551,CHAR(34),"'")&amp;CHAR(34)&amp;", "&amp;CHAR(34)&amp;"value"&amp;CHAR(34)&amp;": "&amp;SUBSTITUTE(TRIM(ROUND(IFERROR(CriteriTecnici!$N1551*1,IFERROR(NUMBERVALUE(CriteriTecnici!$N1551,".",","),IFERROR(NUMBERVALUE(CriteriTecnici!$N1551,",","."),0))),4)&amp;""),",",".")&amp;", "&amp;CHAR(34)&amp;"numerator"&amp;CHAR(34)&amp;": "&amp;SUBSTITUTE(TRIM(ROUND(IFERROR(CriteriTecnici!$K1551*1,IFERROR(NUMBERVALUE(CriteriTecnici!$K1551,".",","),IFERROR(NUMBERVALUE(CriteriTecnici!$K1551,",","."),0))),4)&amp;""),",",".")&amp;", "&amp;CHAR(34)&amp;"denominator"&amp;CHAR(34)&amp;": "&amp;SUBSTITUTE(TRIM(ROUND(IFERROR(CriteriTecnici!$L1551*1,IFERROR(NUMBERVALUE(CriteriTecnici!$L1551,".",","),IFERROR(NUMBERVALUE(CriteriTecnici!$L1551,",","."),0))),4)&amp;""),",",".")&amp;", "&amp;CHAR(34)&amp;"flag"&amp;CHAR(34)&amp;": "&amp;SUBSTITUTE(TRIM(ROUND(IFERROR(CriteriTecnici!$M1551*1,IFERROR(NUMBERVALUE(CriteriTecnici!$M1551,".",","),IFERROR(NUMBERVALUE(CriteriTecnici!$M1551,",","."),0))),4)&amp;""),",",".")&amp;", "&amp;CHAR(34)&amp;"rawScore"&amp;CHAR(34)&amp;": "&amp;SUBSTITUTE(TRIM(ROUND(IFERROR(CriteriTecnici!$O1551*1,IFERROR(NUMBERVALUE(CriteriTecnici!$O1551,".",","),IFERROR(NUMBERVALUE(CriteriTecnici!$O1551,",","."),0))),4)&amp;""),",",".")&amp;CHAR(125)&amp;IF(TRUE,",",""))</f>
        <v/>
      </c>
    </row>
    <row r="1772">
      <c r="A1772" s="38">
        <f>IF(CriteriTecnici!$A1552="","","    "&amp;CHAR(123)&amp;CHAR(34)&amp;"bidderId"&amp;CHAR(34)&amp;": "&amp;CHAR(34)&amp;SUBSTITUTE(CriteriTecnici!$A1552,CHAR(34),"'")&amp;CHAR(34)&amp;", "&amp;CHAR(34)&amp;"lotId"&amp;CHAR(34)&amp;": "&amp;CHAR(34)&amp;SUBSTITUTE(CriteriTecnici!$C1552,CHAR(34),"'")&amp;CHAR(34)&amp;", "&amp;CHAR(34)&amp;"criterionId"&amp;CHAR(34)&amp;": "&amp;CHAR(34)&amp;SUBSTITUTE(CriteriTecnici!$D1552,CHAR(34),"'")&amp;CHAR(34)&amp;", "&amp;CHAR(34)&amp;"kind"&amp;CHAR(34)&amp;": "&amp;CHAR(34)&amp;SUBSTITUTE(CriteriTecnici!$F1552,CHAR(34),"'")&amp;CHAR(34)&amp;", "&amp;CHAR(34)&amp;"value"&amp;CHAR(34)&amp;": "&amp;SUBSTITUTE(TRIM(ROUND(IFERROR(CriteriTecnici!$N1552*1,IFERROR(NUMBERVALUE(CriteriTecnici!$N1552,".",","),IFERROR(NUMBERVALUE(CriteriTecnici!$N1552,",","."),0))),4)&amp;""),",",".")&amp;", "&amp;CHAR(34)&amp;"numerator"&amp;CHAR(34)&amp;": "&amp;SUBSTITUTE(TRIM(ROUND(IFERROR(CriteriTecnici!$K1552*1,IFERROR(NUMBERVALUE(CriteriTecnici!$K1552,".",","),IFERROR(NUMBERVALUE(CriteriTecnici!$K1552,",","."),0))),4)&amp;""),",",".")&amp;", "&amp;CHAR(34)&amp;"denominator"&amp;CHAR(34)&amp;": "&amp;SUBSTITUTE(TRIM(ROUND(IFERROR(CriteriTecnici!$L1552*1,IFERROR(NUMBERVALUE(CriteriTecnici!$L1552,".",","),IFERROR(NUMBERVALUE(CriteriTecnici!$L1552,",","."),0))),4)&amp;""),",",".")&amp;", "&amp;CHAR(34)&amp;"flag"&amp;CHAR(34)&amp;": "&amp;SUBSTITUTE(TRIM(ROUND(IFERROR(CriteriTecnici!$M1552*1,IFERROR(NUMBERVALUE(CriteriTecnici!$M1552,".",","),IFERROR(NUMBERVALUE(CriteriTecnici!$M1552,",","."),0))),4)&amp;""),",",".")&amp;", "&amp;CHAR(34)&amp;"rawScore"&amp;CHAR(34)&amp;": "&amp;SUBSTITUTE(TRIM(ROUND(IFERROR(CriteriTecnici!$O1552*1,IFERROR(NUMBERVALUE(CriteriTecnici!$O1552,".",","),IFERROR(NUMBERVALUE(CriteriTecnici!$O1552,",","."),0))),4)&amp;""),",",".")&amp;CHAR(125)&amp;IF(TRUE,",",""))</f>
        <v/>
      </c>
    </row>
    <row r="1773">
      <c r="A1773" s="38">
        <f>IF(CriteriTecnici!$A1553="","","    "&amp;CHAR(123)&amp;CHAR(34)&amp;"bidderId"&amp;CHAR(34)&amp;": "&amp;CHAR(34)&amp;SUBSTITUTE(CriteriTecnici!$A1553,CHAR(34),"'")&amp;CHAR(34)&amp;", "&amp;CHAR(34)&amp;"lotId"&amp;CHAR(34)&amp;": "&amp;CHAR(34)&amp;SUBSTITUTE(CriteriTecnici!$C1553,CHAR(34),"'")&amp;CHAR(34)&amp;", "&amp;CHAR(34)&amp;"criterionId"&amp;CHAR(34)&amp;": "&amp;CHAR(34)&amp;SUBSTITUTE(CriteriTecnici!$D1553,CHAR(34),"'")&amp;CHAR(34)&amp;", "&amp;CHAR(34)&amp;"kind"&amp;CHAR(34)&amp;": "&amp;CHAR(34)&amp;SUBSTITUTE(CriteriTecnici!$F1553,CHAR(34),"'")&amp;CHAR(34)&amp;", "&amp;CHAR(34)&amp;"value"&amp;CHAR(34)&amp;": "&amp;SUBSTITUTE(TRIM(ROUND(IFERROR(CriteriTecnici!$N1553*1,IFERROR(NUMBERVALUE(CriteriTecnici!$N1553,".",","),IFERROR(NUMBERVALUE(CriteriTecnici!$N1553,",","."),0))),4)&amp;""),",",".")&amp;", "&amp;CHAR(34)&amp;"numerator"&amp;CHAR(34)&amp;": "&amp;SUBSTITUTE(TRIM(ROUND(IFERROR(CriteriTecnici!$K1553*1,IFERROR(NUMBERVALUE(CriteriTecnici!$K1553,".",","),IFERROR(NUMBERVALUE(CriteriTecnici!$K1553,",","."),0))),4)&amp;""),",",".")&amp;", "&amp;CHAR(34)&amp;"denominator"&amp;CHAR(34)&amp;": "&amp;SUBSTITUTE(TRIM(ROUND(IFERROR(CriteriTecnici!$L1553*1,IFERROR(NUMBERVALUE(CriteriTecnici!$L1553,".",","),IFERROR(NUMBERVALUE(CriteriTecnici!$L1553,",","."),0))),4)&amp;""),",",".")&amp;", "&amp;CHAR(34)&amp;"flag"&amp;CHAR(34)&amp;": "&amp;SUBSTITUTE(TRIM(ROUND(IFERROR(CriteriTecnici!$M1553*1,IFERROR(NUMBERVALUE(CriteriTecnici!$M1553,".",","),IFERROR(NUMBERVALUE(CriteriTecnici!$M1553,",","."),0))),4)&amp;""),",",".")&amp;", "&amp;CHAR(34)&amp;"rawScore"&amp;CHAR(34)&amp;": "&amp;SUBSTITUTE(TRIM(ROUND(IFERROR(CriteriTecnici!$O1553*1,IFERROR(NUMBERVALUE(CriteriTecnici!$O1553,".",","),IFERROR(NUMBERVALUE(CriteriTecnici!$O1553,",","."),0))),4)&amp;""),",",".")&amp;CHAR(125)&amp;IF(TRUE,",",""))</f>
        <v/>
      </c>
    </row>
    <row r="1774">
      <c r="A1774" s="38">
        <f>IF(CriteriTecnici!$A1554="","","    "&amp;CHAR(123)&amp;CHAR(34)&amp;"bidderId"&amp;CHAR(34)&amp;": "&amp;CHAR(34)&amp;SUBSTITUTE(CriteriTecnici!$A1554,CHAR(34),"'")&amp;CHAR(34)&amp;", "&amp;CHAR(34)&amp;"lotId"&amp;CHAR(34)&amp;": "&amp;CHAR(34)&amp;SUBSTITUTE(CriteriTecnici!$C1554,CHAR(34),"'")&amp;CHAR(34)&amp;", "&amp;CHAR(34)&amp;"criterionId"&amp;CHAR(34)&amp;": "&amp;CHAR(34)&amp;SUBSTITUTE(CriteriTecnici!$D1554,CHAR(34),"'")&amp;CHAR(34)&amp;", "&amp;CHAR(34)&amp;"kind"&amp;CHAR(34)&amp;": "&amp;CHAR(34)&amp;SUBSTITUTE(CriteriTecnici!$F1554,CHAR(34),"'")&amp;CHAR(34)&amp;", "&amp;CHAR(34)&amp;"value"&amp;CHAR(34)&amp;": "&amp;SUBSTITUTE(TRIM(ROUND(IFERROR(CriteriTecnici!$N1554*1,IFERROR(NUMBERVALUE(CriteriTecnici!$N1554,".",","),IFERROR(NUMBERVALUE(CriteriTecnici!$N1554,",","."),0))),4)&amp;""),",",".")&amp;", "&amp;CHAR(34)&amp;"numerator"&amp;CHAR(34)&amp;": "&amp;SUBSTITUTE(TRIM(ROUND(IFERROR(CriteriTecnici!$K1554*1,IFERROR(NUMBERVALUE(CriteriTecnici!$K1554,".",","),IFERROR(NUMBERVALUE(CriteriTecnici!$K1554,",","."),0))),4)&amp;""),",",".")&amp;", "&amp;CHAR(34)&amp;"denominator"&amp;CHAR(34)&amp;": "&amp;SUBSTITUTE(TRIM(ROUND(IFERROR(CriteriTecnici!$L1554*1,IFERROR(NUMBERVALUE(CriteriTecnici!$L1554,".",","),IFERROR(NUMBERVALUE(CriteriTecnici!$L1554,",","."),0))),4)&amp;""),",",".")&amp;", "&amp;CHAR(34)&amp;"flag"&amp;CHAR(34)&amp;": "&amp;SUBSTITUTE(TRIM(ROUND(IFERROR(CriteriTecnici!$M1554*1,IFERROR(NUMBERVALUE(CriteriTecnici!$M1554,".",","),IFERROR(NUMBERVALUE(CriteriTecnici!$M1554,",","."),0))),4)&amp;""),",",".")&amp;", "&amp;CHAR(34)&amp;"rawScore"&amp;CHAR(34)&amp;": "&amp;SUBSTITUTE(TRIM(ROUND(IFERROR(CriteriTecnici!$O1554*1,IFERROR(NUMBERVALUE(CriteriTecnici!$O1554,".",","),IFERROR(NUMBERVALUE(CriteriTecnici!$O1554,",","."),0))),4)&amp;""),",",".")&amp;CHAR(125)&amp;IF(COUNTA(Offerte!$A52:$A$200)&gt;0,",",""))</f>
        <v/>
      </c>
    </row>
    <row r="1775">
      <c r="A1775" s="38">
        <f>IF(CriteriTecnici!$A1555="","","    "&amp;CHAR(123)&amp;CHAR(34)&amp;"bidderId"&amp;CHAR(34)&amp;": "&amp;CHAR(34)&amp;SUBSTITUTE(CriteriTecnici!$A1555,CHAR(34),"'")&amp;CHAR(34)&amp;", "&amp;CHAR(34)&amp;"lotId"&amp;CHAR(34)&amp;": "&amp;CHAR(34)&amp;SUBSTITUTE(CriteriTecnici!$C1555,CHAR(34),"'")&amp;CHAR(34)&amp;", "&amp;CHAR(34)&amp;"criterionId"&amp;CHAR(34)&amp;": "&amp;CHAR(34)&amp;SUBSTITUTE(CriteriTecnici!$D1555,CHAR(34),"'")&amp;CHAR(34)&amp;", "&amp;CHAR(34)&amp;"kind"&amp;CHAR(34)&amp;": "&amp;CHAR(34)&amp;SUBSTITUTE(CriteriTecnici!$F1555,CHAR(34),"'")&amp;CHAR(34)&amp;", "&amp;CHAR(34)&amp;"value"&amp;CHAR(34)&amp;": "&amp;SUBSTITUTE(TRIM(ROUND(IFERROR(CriteriTecnici!$N1555*1,IFERROR(NUMBERVALUE(CriteriTecnici!$N1555,".",","),IFERROR(NUMBERVALUE(CriteriTecnici!$N1555,",","."),0))),4)&amp;""),",",".")&amp;", "&amp;CHAR(34)&amp;"numerator"&amp;CHAR(34)&amp;": "&amp;SUBSTITUTE(TRIM(ROUND(IFERROR(CriteriTecnici!$K1555*1,IFERROR(NUMBERVALUE(CriteriTecnici!$K1555,".",","),IFERROR(NUMBERVALUE(CriteriTecnici!$K1555,",","."),0))),4)&amp;""),",",".")&amp;", "&amp;CHAR(34)&amp;"denominator"&amp;CHAR(34)&amp;": "&amp;SUBSTITUTE(TRIM(ROUND(IFERROR(CriteriTecnici!$L1555*1,IFERROR(NUMBERVALUE(CriteriTecnici!$L1555,".",","),IFERROR(NUMBERVALUE(CriteriTecnici!$L1555,",","."),0))),4)&amp;""),",",".")&amp;", "&amp;CHAR(34)&amp;"flag"&amp;CHAR(34)&amp;": "&amp;SUBSTITUTE(TRIM(ROUND(IFERROR(CriteriTecnici!$M1555*1,IFERROR(NUMBERVALUE(CriteriTecnici!$M1555,".",","),IFERROR(NUMBERVALUE(CriteriTecnici!$M1555,",","."),0))),4)&amp;""),",",".")&amp;", "&amp;CHAR(34)&amp;"rawScore"&amp;CHAR(34)&amp;": "&amp;SUBSTITUTE(TRIM(ROUND(IFERROR(CriteriTecnici!$O1555*1,IFERROR(NUMBERVALUE(CriteriTecnici!$O1555,".",","),IFERROR(NUMBERVALUE(CriteriTecnici!$O1555,",","."),0))),4)&amp;""),",",".")&amp;CHAR(125)&amp;IF(TRUE,",",""))</f>
        <v/>
      </c>
    </row>
    <row r="1776">
      <c r="A1776" s="38">
        <f>IF(CriteriTecnici!$A1556="","","    "&amp;CHAR(123)&amp;CHAR(34)&amp;"bidderId"&amp;CHAR(34)&amp;": "&amp;CHAR(34)&amp;SUBSTITUTE(CriteriTecnici!$A1556,CHAR(34),"'")&amp;CHAR(34)&amp;", "&amp;CHAR(34)&amp;"lotId"&amp;CHAR(34)&amp;": "&amp;CHAR(34)&amp;SUBSTITUTE(CriteriTecnici!$C1556,CHAR(34),"'")&amp;CHAR(34)&amp;", "&amp;CHAR(34)&amp;"criterionId"&amp;CHAR(34)&amp;": "&amp;CHAR(34)&amp;SUBSTITUTE(CriteriTecnici!$D1556,CHAR(34),"'")&amp;CHAR(34)&amp;", "&amp;CHAR(34)&amp;"kind"&amp;CHAR(34)&amp;": "&amp;CHAR(34)&amp;SUBSTITUTE(CriteriTecnici!$F1556,CHAR(34),"'")&amp;CHAR(34)&amp;", "&amp;CHAR(34)&amp;"value"&amp;CHAR(34)&amp;": "&amp;SUBSTITUTE(TRIM(ROUND(IFERROR(CriteriTecnici!$N1556*1,IFERROR(NUMBERVALUE(CriteriTecnici!$N1556,".",","),IFERROR(NUMBERVALUE(CriteriTecnici!$N1556,",","."),0))),4)&amp;""),",",".")&amp;", "&amp;CHAR(34)&amp;"numerator"&amp;CHAR(34)&amp;": "&amp;SUBSTITUTE(TRIM(ROUND(IFERROR(CriteriTecnici!$K1556*1,IFERROR(NUMBERVALUE(CriteriTecnici!$K1556,".",","),IFERROR(NUMBERVALUE(CriteriTecnici!$K1556,",","."),0))),4)&amp;""),",",".")&amp;", "&amp;CHAR(34)&amp;"denominator"&amp;CHAR(34)&amp;": "&amp;SUBSTITUTE(TRIM(ROUND(IFERROR(CriteriTecnici!$L1556*1,IFERROR(NUMBERVALUE(CriteriTecnici!$L1556,".",","),IFERROR(NUMBERVALUE(CriteriTecnici!$L1556,",","."),0))),4)&amp;""),",",".")&amp;", "&amp;CHAR(34)&amp;"flag"&amp;CHAR(34)&amp;": "&amp;SUBSTITUTE(TRIM(ROUND(IFERROR(CriteriTecnici!$M1556*1,IFERROR(NUMBERVALUE(CriteriTecnici!$M1556,".",","),IFERROR(NUMBERVALUE(CriteriTecnici!$M1556,",","."),0))),4)&amp;""),",",".")&amp;", "&amp;CHAR(34)&amp;"rawScore"&amp;CHAR(34)&amp;": "&amp;SUBSTITUTE(TRIM(ROUND(IFERROR(CriteriTecnici!$O1556*1,IFERROR(NUMBERVALUE(CriteriTecnici!$O1556,".",","),IFERROR(NUMBERVALUE(CriteriTecnici!$O1556,",","."),0))),4)&amp;""),",",".")&amp;CHAR(125)&amp;IF(TRUE,",",""))</f>
        <v/>
      </c>
    </row>
    <row r="1777">
      <c r="A1777" s="38">
        <f>IF(CriteriTecnici!$A1557="","","    "&amp;CHAR(123)&amp;CHAR(34)&amp;"bidderId"&amp;CHAR(34)&amp;": "&amp;CHAR(34)&amp;SUBSTITUTE(CriteriTecnici!$A1557,CHAR(34),"'")&amp;CHAR(34)&amp;", "&amp;CHAR(34)&amp;"lotId"&amp;CHAR(34)&amp;": "&amp;CHAR(34)&amp;SUBSTITUTE(CriteriTecnici!$C1557,CHAR(34),"'")&amp;CHAR(34)&amp;", "&amp;CHAR(34)&amp;"criterionId"&amp;CHAR(34)&amp;": "&amp;CHAR(34)&amp;SUBSTITUTE(CriteriTecnici!$D1557,CHAR(34),"'")&amp;CHAR(34)&amp;", "&amp;CHAR(34)&amp;"kind"&amp;CHAR(34)&amp;": "&amp;CHAR(34)&amp;SUBSTITUTE(CriteriTecnici!$F1557,CHAR(34),"'")&amp;CHAR(34)&amp;", "&amp;CHAR(34)&amp;"value"&amp;CHAR(34)&amp;": "&amp;SUBSTITUTE(TRIM(ROUND(IFERROR(CriteriTecnici!$N1557*1,IFERROR(NUMBERVALUE(CriteriTecnici!$N1557,".",","),IFERROR(NUMBERVALUE(CriteriTecnici!$N1557,",","."),0))),4)&amp;""),",",".")&amp;", "&amp;CHAR(34)&amp;"numerator"&amp;CHAR(34)&amp;": "&amp;SUBSTITUTE(TRIM(ROUND(IFERROR(CriteriTecnici!$K1557*1,IFERROR(NUMBERVALUE(CriteriTecnici!$K1557,".",","),IFERROR(NUMBERVALUE(CriteriTecnici!$K1557,",","."),0))),4)&amp;""),",",".")&amp;", "&amp;CHAR(34)&amp;"denominator"&amp;CHAR(34)&amp;": "&amp;SUBSTITUTE(TRIM(ROUND(IFERROR(CriteriTecnici!$L1557*1,IFERROR(NUMBERVALUE(CriteriTecnici!$L1557,".",","),IFERROR(NUMBERVALUE(CriteriTecnici!$L1557,",","."),0))),4)&amp;""),",",".")&amp;", "&amp;CHAR(34)&amp;"flag"&amp;CHAR(34)&amp;": "&amp;SUBSTITUTE(TRIM(ROUND(IFERROR(CriteriTecnici!$M1557*1,IFERROR(NUMBERVALUE(CriteriTecnici!$M1557,".",","),IFERROR(NUMBERVALUE(CriteriTecnici!$M1557,",","."),0))),4)&amp;""),",",".")&amp;", "&amp;CHAR(34)&amp;"rawScore"&amp;CHAR(34)&amp;": "&amp;SUBSTITUTE(TRIM(ROUND(IFERROR(CriteriTecnici!$O1557*1,IFERROR(NUMBERVALUE(CriteriTecnici!$O1557,".",","),IFERROR(NUMBERVALUE(CriteriTecnici!$O1557,",","."),0))),4)&amp;""),",",".")&amp;CHAR(125)&amp;IF(TRUE,",",""))</f>
        <v/>
      </c>
    </row>
    <row r="1778">
      <c r="A1778" s="38">
        <f>IF(CriteriTecnici!$A1558="","","    "&amp;CHAR(123)&amp;CHAR(34)&amp;"bidderId"&amp;CHAR(34)&amp;": "&amp;CHAR(34)&amp;SUBSTITUTE(CriteriTecnici!$A1558,CHAR(34),"'")&amp;CHAR(34)&amp;", "&amp;CHAR(34)&amp;"lotId"&amp;CHAR(34)&amp;": "&amp;CHAR(34)&amp;SUBSTITUTE(CriteriTecnici!$C1558,CHAR(34),"'")&amp;CHAR(34)&amp;", "&amp;CHAR(34)&amp;"criterionId"&amp;CHAR(34)&amp;": "&amp;CHAR(34)&amp;SUBSTITUTE(CriteriTecnici!$D1558,CHAR(34),"'")&amp;CHAR(34)&amp;", "&amp;CHAR(34)&amp;"kind"&amp;CHAR(34)&amp;": "&amp;CHAR(34)&amp;SUBSTITUTE(CriteriTecnici!$F1558,CHAR(34),"'")&amp;CHAR(34)&amp;", "&amp;CHAR(34)&amp;"value"&amp;CHAR(34)&amp;": "&amp;SUBSTITUTE(TRIM(ROUND(IFERROR(CriteriTecnici!$N1558*1,IFERROR(NUMBERVALUE(CriteriTecnici!$N1558,".",","),IFERROR(NUMBERVALUE(CriteriTecnici!$N1558,",","."),0))),4)&amp;""),",",".")&amp;", "&amp;CHAR(34)&amp;"numerator"&amp;CHAR(34)&amp;": "&amp;SUBSTITUTE(TRIM(ROUND(IFERROR(CriteriTecnici!$K1558*1,IFERROR(NUMBERVALUE(CriteriTecnici!$K1558,".",","),IFERROR(NUMBERVALUE(CriteriTecnici!$K1558,",","."),0))),4)&amp;""),",",".")&amp;", "&amp;CHAR(34)&amp;"denominator"&amp;CHAR(34)&amp;": "&amp;SUBSTITUTE(TRIM(ROUND(IFERROR(CriteriTecnici!$L1558*1,IFERROR(NUMBERVALUE(CriteriTecnici!$L1558,".",","),IFERROR(NUMBERVALUE(CriteriTecnici!$L1558,",","."),0))),4)&amp;""),",",".")&amp;", "&amp;CHAR(34)&amp;"flag"&amp;CHAR(34)&amp;": "&amp;SUBSTITUTE(TRIM(ROUND(IFERROR(CriteriTecnici!$M1558*1,IFERROR(NUMBERVALUE(CriteriTecnici!$M1558,".",","),IFERROR(NUMBERVALUE(CriteriTecnici!$M1558,",","."),0))),4)&amp;""),",",".")&amp;", "&amp;CHAR(34)&amp;"rawScore"&amp;CHAR(34)&amp;": "&amp;SUBSTITUTE(TRIM(ROUND(IFERROR(CriteriTecnici!$O1558*1,IFERROR(NUMBERVALUE(CriteriTecnici!$O1558,".",","),IFERROR(NUMBERVALUE(CriteriTecnici!$O1558,",","."),0))),4)&amp;""),",",".")&amp;CHAR(125)&amp;IF(TRUE,",",""))</f>
        <v/>
      </c>
    </row>
    <row r="1779">
      <c r="A1779" s="38">
        <f>IF(CriteriTecnici!$A1559="","","    "&amp;CHAR(123)&amp;CHAR(34)&amp;"bidderId"&amp;CHAR(34)&amp;": "&amp;CHAR(34)&amp;SUBSTITUTE(CriteriTecnici!$A1559,CHAR(34),"'")&amp;CHAR(34)&amp;", "&amp;CHAR(34)&amp;"lotId"&amp;CHAR(34)&amp;": "&amp;CHAR(34)&amp;SUBSTITUTE(CriteriTecnici!$C1559,CHAR(34),"'")&amp;CHAR(34)&amp;", "&amp;CHAR(34)&amp;"criterionId"&amp;CHAR(34)&amp;": "&amp;CHAR(34)&amp;SUBSTITUTE(CriteriTecnici!$D1559,CHAR(34),"'")&amp;CHAR(34)&amp;", "&amp;CHAR(34)&amp;"kind"&amp;CHAR(34)&amp;": "&amp;CHAR(34)&amp;SUBSTITUTE(CriteriTecnici!$F1559,CHAR(34),"'")&amp;CHAR(34)&amp;", "&amp;CHAR(34)&amp;"value"&amp;CHAR(34)&amp;": "&amp;SUBSTITUTE(TRIM(ROUND(IFERROR(CriteriTecnici!$N1559*1,IFERROR(NUMBERVALUE(CriteriTecnici!$N1559,".",","),IFERROR(NUMBERVALUE(CriteriTecnici!$N1559,",","."),0))),4)&amp;""),",",".")&amp;", "&amp;CHAR(34)&amp;"numerator"&amp;CHAR(34)&amp;": "&amp;SUBSTITUTE(TRIM(ROUND(IFERROR(CriteriTecnici!$K1559*1,IFERROR(NUMBERVALUE(CriteriTecnici!$K1559,".",","),IFERROR(NUMBERVALUE(CriteriTecnici!$K1559,",","."),0))),4)&amp;""),",",".")&amp;", "&amp;CHAR(34)&amp;"denominator"&amp;CHAR(34)&amp;": "&amp;SUBSTITUTE(TRIM(ROUND(IFERROR(CriteriTecnici!$L1559*1,IFERROR(NUMBERVALUE(CriteriTecnici!$L1559,".",","),IFERROR(NUMBERVALUE(CriteriTecnici!$L1559,",","."),0))),4)&amp;""),",",".")&amp;", "&amp;CHAR(34)&amp;"flag"&amp;CHAR(34)&amp;": "&amp;SUBSTITUTE(TRIM(ROUND(IFERROR(CriteriTecnici!$M1559*1,IFERROR(NUMBERVALUE(CriteriTecnici!$M1559,".",","),IFERROR(NUMBERVALUE(CriteriTecnici!$M1559,",","."),0))),4)&amp;""),",",".")&amp;", "&amp;CHAR(34)&amp;"rawScore"&amp;CHAR(34)&amp;": "&amp;SUBSTITUTE(TRIM(ROUND(IFERROR(CriteriTecnici!$O1559*1,IFERROR(NUMBERVALUE(CriteriTecnici!$O1559,".",","),IFERROR(NUMBERVALUE(CriteriTecnici!$O1559,",","."),0))),4)&amp;""),",",".")&amp;CHAR(125)&amp;IF(TRUE,",",""))</f>
        <v/>
      </c>
    </row>
    <row r="1780">
      <c r="A1780" s="38">
        <f>IF(CriteriTecnici!$A1560="","","    "&amp;CHAR(123)&amp;CHAR(34)&amp;"bidderId"&amp;CHAR(34)&amp;": "&amp;CHAR(34)&amp;SUBSTITUTE(CriteriTecnici!$A1560,CHAR(34),"'")&amp;CHAR(34)&amp;", "&amp;CHAR(34)&amp;"lotId"&amp;CHAR(34)&amp;": "&amp;CHAR(34)&amp;SUBSTITUTE(CriteriTecnici!$C1560,CHAR(34),"'")&amp;CHAR(34)&amp;", "&amp;CHAR(34)&amp;"criterionId"&amp;CHAR(34)&amp;": "&amp;CHAR(34)&amp;SUBSTITUTE(CriteriTecnici!$D1560,CHAR(34),"'")&amp;CHAR(34)&amp;", "&amp;CHAR(34)&amp;"kind"&amp;CHAR(34)&amp;": "&amp;CHAR(34)&amp;SUBSTITUTE(CriteriTecnici!$F1560,CHAR(34),"'")&amp;CHAR(34)&amp;", "&amp;CHAR(34)&amp;"value"&amp;CHAR(34)&amp;": "&amp;SUBSTITUTE(TRIM(ROUND(IFERROR(CriteriTecnici!$N1560*1,IFERROR(NUMBERVALUE(CriteriTecnici!$N1560,".",","),IFERROR(NUMBERVALUE(CriteriTecnici!$N1560,",","."),0))),4)&amp;""),",",".")&amp;", "&amp;CHAR(34)&amp;"numerator"&amp;CHAR(34)&amp;": "&amp;SUBSTITUTE(TRIM(ROUND(IFERROR(CriteriTecnici!$K1560*1,IFERROR(NUMBERVALUE(CriteriTecnici!$K1560,".",","),IFERROR(NUMBERVALUE(CriteriTecnici!$K1560,",","."),0))),4)&amp;""),",",".")&amp;", "&amp;CHAR(34)&amp;"denominator"&amp;CHAR(34)&amp;": "&amp;SUBSTITUTE(TRIM(ROUND(IFERROR(CriteriTecnici!$L1560*1,IFERROR(NUMBERVALUE(CriteriTecnici!$L1560,".",","),IFERROR(NUMBERVALUE(CriteriTecnici!$L1560,",","."),0))),4)&amp;""),",",".")&amp;", "&amp;CHAR(34)&amp;"flag"&amp;CHAR(34)&amp;": "&amp;SUBSTITUTE(TRIM(ROUND(IFERROR(CriteriTecnici!$M1560*1,IFERROR(NUMBERVALUE(CriteriTecnici!$M1560,".",","),IFERROR(NUMBERVALUE(CriteriTecnici!$M1560,",","."),0))),4)&amp;""),",",".")&amp;", "&amp;CHAR(34)&amp;"rawScore"&amp;CHAR(34)&amp;": "&amp;SUBSTITUTE(TRIM(ROUND(IFERROR(CriteriTecnici!$O1560*1,IFERROR(NUMBERVALUE(CriteriTecnici!$O1560,".",","),IFERROR(NUMBERVALUE(CriteriTecnici!$O1560,",","."),0))),4)&amp;""),",",".")&amp;CHAR(125)&amp;IF(TRUE,",",""))</f>
        <v/>
      </c>
    </row>
    <row r="1781">
      <c r="A1781" s="38">
        <f>IF(CriteriTecnici!$A1561="","","    "&amp;CHAR(123)&amp;CHAR(34)&amp;"bidderId"&amp;CHAR(34)&amp;": "&amp;CHAR(34)&amp;SUBSTITUTE(CriteriTecnici!$A1561,CHAR(34),"'")&amp;CHAR(34)&amp;", "&amp;CHAR(34)&amp;"lotId"&amp;CHAR(34)&amp;": "&amp;CHAR(34)&amp;SUBSTITUTE(CriteriTecnici!$C1561,CHAR(34),"'")&amp;CHAR(34)&amp;", "&amp;CHAR(34)&amp;"criterionId"&amp;CHAR(34)&amp;": "&amp;CHAR(34)&amp;SUBSTITUTE(CriteriTecnici!$D1561,CHAR(34),"'")&amp;CHAR(34)&amp;", "&amp;CHAR(34)&amp;"kind"&amp;CHAR(34)&amp;": "&amp;CHAR(34)&amp;SUBSTITUTE(CriteriTecnici!$F1561,CHAR(34),"'")&amp;CHAR(34)&amp;", "&amp;CHAR(34)&amp;"value"&amp;CHAR(34)&amp;": "&amp;SUBSTITUTE(TRIM(ROUND(IFERROR(CriteriTecnici!$N1561*1,IFERROR(NUMBERVALUE(CriteriTecnici!$N1561,".",","),IFERROR(NUMBERVALUE(CriteriTecnici!$N1561,",","."),0))),4)&amp;""),",",".")&amp;", "&amp;CHAR(34)&amp;"numerator"&amp;CHAR(34)&amp;": "&amp;SUBSTITUTE(TRIM(ROUND(IFERROR(CriteriTecnici!$K1561*1,IFERROR(NUMBERVALUE(CriteriTecnici!$K1561,".",","),IFERROR(NUMBERVALUE(CriteriTecnici!$K1561,",","."),0))),4)&amp;""),",",".")&amp;", "&amp;CHAR(34)&amp;"denominator"&amp;CHAR(34)&amp;": "&amp;SUBSTITUTE(TRIM(ROUND(IFERROR(CriteriTecnici!$L1561*1,IFERROR(NUMBERVALUE(CriteriTecnici!$L1561,".",","),IFERROR(NUMBERVALUE(CriteriTecnici!$L1561,",","."),0))),4)&amp;""),",",".")&amp;", "&amp;CHAR(34)&amp;"flag"&amp;CHAR(34)&amp;": "&amp;SUBSTITUTE(TRIM(ROUND(IFERROR(CriteriTecnici!$M1561*1,IFERROR(NUMBERVALUE(CriteriTecnici!$M1561,".",","),IFERROR(NUMBERVALUE(CriteriTecnici!$M1561,",","."),0))),4)&amp;""),",",".")&amp;", "&amp;CHAR(34)&amp;"rawScore"&amp;CHAR(34)&amp;": "&amp;SUBSTITUTE(TRIM(ROUND(IFERROR(CriteriTecnici!$O1561*1,IFERROR(NUMBERVALUE(CriteriTecnici!$O1561,".",","),IFERROR(NUMBERVALUE(CriteriTecnici!$O1561,",","."),0))),4)&amp;""),",",".")&amp;CHAR(125)&amp;IF(TRUE,",",""))</f>
        <v/>
      </c>
    </row>
    <row r="1782">
      <c r="A1782" s="38">
        <f>IF(CriteriTecnici!$A1562="","","    "&amp;CHAR(123)&amp;CHAR(34)&amp;"bidderId"&amp;CHAR(34)&amp;": "&amp;CHAR(34)&amp;SUBSTITUTE(CriteriTecnici!$A1562,CHAR(34),"'")&amp;CHAR(34)&amp;", "&amp;CHAR(34)&amp;"lotId"&amp;CHAR(34)&amp;": "&amp;CHAR(34)&amp;SUBSTITUTE(CriteriTecnici!$C1562,CHAR(34),"'")&amp;CHAR(34)&amp;", "&amp;CHAR(34)&amp;"criterionId"&amp;CHAR(34)&amp;": "&amp;CHAR(34)&amp;SUBSTITUTE(CriteriTecnici!$D1562,CHAR(34),"'")&amp;CHAR(34)&amp;", "&amp;CHAR(34)&amp;"kind"&amp;CHAR(34)&amp;": "&amp;CHAR(34)&amp;SUBSTITUTE(CriteriTecnici!$F1562,CHAR(34),"'")&amp;CHAR(34)&amp;", "&amp;CHAR(34)&amp;"value"&amp;CHAR(34)&amp;": "&amp;SUBSTITUTE(TRIM(ROUND(IFERROR(CriteriTecnici!$N1562*1,IFERROR(NUMBERVALUE(CriteriTecnici!$N1562,".",","),IFERROR(NUMBERVALUE(CriteriTecnici!$N1562,",","."),0))),4)&amp;""),",",".")&amp;", "&amp;CHAR(34)&amp;"numerator"&amp;CHAR(34)&amp;": "&amp;SUBSTITUTE(TRIM(ROUND(IFERROR(CriteriTecnici!$K1562*1,IFERROR(NUMBERVALUE(CriteriTecnici!$K1562,".",","),IFERROR(NUMBERVALUE(CriteriTecnici!$K1562,",","."),0))),4)&amp;""),",",".")&amp;", "&amp;CHAR(34)&amp;"denominator"&amp;CHAR(34)&amp;": "&amp;SUBSTITUTE(TRIM(ROUND(IFERROR(CriteriTecnici!$L1562*1,IFERROR(NUMBERVALUE(CriteriTecnici!$L1562,".",","),IFERROR(NUMBERVALUE(CriteriTecnici!$L1562,",","."),0))),4)&amp;""),",",".")&amp;", "&amp;CHAR(34)&amp;"flag"&amp;CHAR(34)&amp;": "&amp;SUBSTITUTE(TRIM(ROUND(IFERROR(CriteriTecnici!$M1562*1,IFERROR(NUMBERVALUE(CriteriTecnici!$M1562,".",","),IFERROR(NUMBERVALUE(CriteriTecnici!$M1562,",","."),0))),4)&amp;""),",",".")&amp;", "&amp;CHAR(34)&amp;"rawScore"&amp;CHAR(34)&amp;": "&amp;SUBSTITUTE(TRIM(ROUND(IFERROR(CriteriTecnici!$O1562*1,IFERROR(NUMBERVALUE(CriteriTecnici!$O1562,".",","),IFERROR(NUMBERVALUE(CriteriTecnici!$O1562,",","."),0))),4)&amp;""),",",".")&amp;CHAR(125)&amp;IF(TRUE,",",""))</f>
        <v/>
      </c>
    </row>
    <row r="1783">
      <c r="A1783" s="38">
        <f>IF(CriteriTecnici!$A1563="","","    "&amp;CHAR(123)&amp;CHAR(34)&amp;"bidderId"&amp;CHAR(34)&amp;": "&amp;CHAR(34)&amp;SUBSTITUTE(CriteriTecnici!$A1563,CHAR(34),"'")&amp;CHAR(34)&amp;", "&amp;CHAR(34)&amp;"lotId"&amp;CHAR(34)&amp;": "&amp;CHAR(34)&amp;SUBSTITUTE(CriteriTecnici!$C1563,CHAR(34),"'")&amp;CHAR(34)&amp;", "&amp;CHAR(34)&amp;"criterionId"&amp;CHAR(34)&amp;": "&amp;CHAR(34)&amp;SUBSTITUTE(CriteriTecnici!$D1563,CHAR(34),"'")&amp;CHAR(34)&amp;", "&amp;CHAR(34)&amp;"kind"&amp;CHAR(34)&amp;": "&amp;CHAR(34)&amp;SUBSTITUTE(CriteriTecnici!$F1563,CHAR(34),"'")&amp;CHAR(34)&amp;", "&amp;CHAR(34)&amp;"value"&amp;CHAR(34)&amp;": "&amp;SUBSTITUTE(TRIM(ROUND(IFERROR(CriteriTecnici!$N1563*1,IFERROR(NUMBERVALUE(CriteriTecnici!$N1563,".",","),IFERROR(NUMBERVALUE(CriteriTecnici!$N1563,",","."),0))),4)&amp;""),",",".")&amp;", "&amp;CHAR(34)&amp;"numerator"&amp;CHAR(34)&amp;": "&amp;SUBSTITUTE(TRIM(ROUND(IFERROR(CriteriTecnici!$K1563*1,IFERROR(NUMBERVALUE(CriteriTecnici!$K1563,".",","),IFERROR(NUMBERVALUE(CriteriTecnici!$K1563,",","."),0))),4)&amp;""),",",".")&amp;", "&amp;CHAR(34)&amp;"denominator"&amp;CHAR(34)&amp;": "&amp;SUBSTITUTE(TRIM(ROUND(IFERROR(CriteriTecnici!$L1563*1,IFERROR(NUMBERVALUE(CriteriTecnici!$L1563,".",","),IFERROR(NUMBERVALUE(CriteriTecnici!$L1563,",","."),0))),4)&amp;""),",",".")&amp;", "&amp;CHAR(34)&amp;"flag"&amp;CHAR(34)&amp;": "&amp;SUBSTITUTE(TRIM(ROUND(IFERROR(CriteriTecnici!$M1563*1,IFERROR(NUMBERVALUE(CriteriTecnici!$M1563,".",","),IFERROR(NUMBERVALUE(CriteriTecnici!$M1563,",","."),0))),4)&amp;""),",",".")&amp;", "&amp;CHAR(34)&amp;"rawScore"&amp;CHAR(34)&amp;": "&amp;SUBSTITUTE(TRIM(ROUND(IFERROR(CriteriTecnici!$O1563*1,IFERROR(NUMBERVALUE(CriteriTecnici!$O1563,".",","),IFERROR(NUMBERVALUE(CriteriTecnici!$O1563,",","."),0))),4)&amp;""),",",".")&amp;CHAR(125)&amp;IF(TRUE,",",""))</f>
        <v/>
      </c>
    </row>
    <row r="1784">
      <c r="A1784" s="38">
        <f>IF(CriteriTecnici!$A1564="","","    "&amp;CHAR(123)&amp;CHAR(34)&amp;"bidderId"&amp;CHAR(34)&amp;": "&amp;CHAR(34)&amp;SUBSTITUTE(CriteriTecnici!$A1564,CHAR(34),"'")&amp;CHAR(34)&amp;", "&amp;CHAR(34)&amp;"lotId"&amp;CHAR(34)&amp;": "&amp;CHAR(34)&amp;SUBSTITUTE(CriteriTecnici!$C1564,CHAR(34),"'")&amp;CHAR(34)&amp;", "&amp;CHAR(34)&amp;"criterionId"&amp;CHAR(34)&amp;": "&amp;CHAR(34)&amp;SUBSTITUTE(CriteriTecnici!$D1564,CHAR(34),"'")&amp;CHAR(34)&amp;", "&amp;CHAR(34)&amp;"kind"&amp;CHAR(34)&amp;": "&amp;CHAR(34)&amp;SUBSTITUTE(CriteriTecnici!$F1564,CHAR(34),"'")&amp;CHAR(34)&amp;", "&amp;CHAR(34)&amp;"value"&amp;CHAR(34)&amp;": "&amp;SUBSTITUTE(TRIM(ROUND(IFERROR(CriteriTecnici!$N1564*1,IFERROR(NUMBERVALUE(CriteriTecnici!$N1564,".",","),IFERROR(NUMBERVALUE(CriteriTecnici!$N1564,",","."),0))),4)&amp;""),",",".")&amp;", "&amp;CHAR(34)&amp;"numerator"&amp;CHAR(34)&amp;": "&amp;SUBSTITUTE(TRIM(ROUND(IFERROR(CriteriTecnici!$K1564*1,IFERROR(NUMBERVALUE(CriteriTecnici!$K1564,".",","),IFERROR(NUMBERVALUE(CriteriTecnici!$K1564,",","."),0))),4)&amp;""),",",".")&amp;", "&amp;CHAR(34)&amp;"denominator"&amp;CHAR(34)&amp;": "&amp;SUBSTITUTE(TRIM(ROUND(IFERROR(CriteriTecnici!$L1564*1,IFERROR(NUMBERVALUE(CriteriTecnici!$L1564,".",","),IFERROR(NUMBERVALUE(CriteriTecnici!$L1564,",","."),0))),4)&amp;""),",",".")&amp;", "&amp;CHAR(34)&amp;"flag"&amp;CHAR(34)&amp;": "&amp;SUBSTITUTE(TRIM(ROUND(IFERROR(CriteriTecnici!$M1564*1,IFERROR(NUMBERVALUE(CriteriTecnici!$M1564,".",","),IFERROR(NUMBERVALUE(CriteriTecnici!$M1564,",","."),0))),4)&amp;""),",",".")&amp;", "&amp;CHAR(34)&amp;"rawScore"&amp;CHAR(34)&amp;": "&amp;SUBSTITUTE(TRIM(ROUND(IFERROR(CriteriTecnici!$O1564*1,IFERROR(NUMBERVALUE(CriteriTecnici!$O1564,".",","),IFERROR(NUMBERVALUE(CriteriTecnici!$O1564,",","."),0))),4)&amp;""),",",".")&amp;CHAR(125)&amp;IF(TRUE,",",""))</f>
        <v/>
      </c>
    </row>
    <row r="1785">
      <c r="A1785" s="38">
        <f>IF(CriteriTecnici!$A1565="","","    "&amp;CHAR(123)&amp;CHAR(34)&amp;"bidderId"&amp;CHAR(34)&amp;": "&amp;CHAR(34)&amp;SUBSTITUTE(CriteriTecnici!$A1565,CHAR(34),"'")&amp;CHAR(34)&amp;", "&amp;CHAR(34)&amp;"lotId"&amp;CHAR(34)&amp;": "&amp;CHAR(34)&amp;SUBSTITUTE(CriteriTecnici!$C1565,CHAR(34),"'")&amp;CHAR(34)&amp;", "&amp;CHAR(34)&amp;"criterionId"&amp;CHAR(34)&amp;": "&amp;CHAR(34)&amp;SUBSTITUTE(CriteriTecnici!$D1565,CHAR(34),"'")&amp;CHAR(34)&amp;", "&amp;CHAR(34)&amp;"kind"&amp;CHAR(34)&amp;": "&amp;CHAR(34)&amp;SUBSTITUTE(CriteriTecnici!$F1565,CHAR(34),"'")&amp;CHAR(34)&amp;", "&amp;CHAR(34)&amp;"value"&amp;CHAR(34)&amp;": "&amp;SUBSTITUTE(TRIM(ROUND(IFERROR(CriteriTecnici!$N1565*1,IFERROR(NUMBERVALUE(CriteriTecnici!$N1565,".",","),IFERROR(NUMBERVALUE(CriteriTecnici!$N1565,",","."),0))),4)&amp;""),",",".")&amp;", "&amp;CHAR(34)&amp;"numerator"&amp;CHAR(34)&amp;": "&amp;SUBSTITUTE(TRIM(ROUND(IFERROR(CriteriTecnici!$K1565*1,IFERROR(NUMBERVALUE(CriteriTecnici!$K1565,".",","),IFERROR(NUMBERVALUE(CriteriTecnici!$K1565,",","."),0))),4)&amp;""),",",".")&amp;", "&amp;CHAR(34)&amp;"denominator"&amp;CHAR(34)&amp;": "&amp;SUBSTITUTE(TRIM(ROUND(IFERROR(CriteriTecnici!$L1565*1,IFERROR(NUMBERVALUE(CriteriTecnici!$L1565,".",","),IFERROR(NUMBERVALUE(CriteriTecnici!$L1565,",","."),0))),4)&amp;""),",",".")&amp;", "&amp;CHAR(34)&amp;"flag"&amp;CHAR(34)&amp;": "&amp;SUBSTITUTE(TRIM(ROUND(IFERROR(CriteriTecnici!$M1565*1,IFERROR(NUMBERVALUE(CriteriTecnici!$M1565,".",","),IFERROR(NUMBERVALUE(CriteriTecnici!$M1565,",","."),0))),4)&amp;""),",",".")&amp;", "&amp;CHAR(34)&amp;"rawScore"&amp;CHAR(34)&amp;": "&amp;SUBSTITUTE(TRIM(ROUND(IFERROR(CriteriTecnici!$O1565*1,IFERROR(NUMBERVALUE(CriteriTecnici!$O1565,".",","),IFERROR(NUMBERVALUE(CriteriTecnici!$O1565,",","."),0))),4)&amp;""),",",".")&amp;CHAR(125)&amp;IF(TRUE,",",""))</f>
        <v/>
      </c>
    </row>
    <row r="1786">
      <c r="A1786" s="38">
        <f>IF(CriteriTecnici!$A1566="","","    "&amp;CHAR(123)&amp;CHAR(34)&amp;"bidderId"&amp;CHAR(34)&amp;": "&amp;CHAR(34)&amp;SUBSTITUTE(CriteriTecnici!$A1566,CHAR(34),"'")&amp;CHAR(34)&amp;", "&amp;CHAR(34)&amp;"lotId"&amp;CHAR(34)&amp;": "&amp;CHAR(34)&amp;SUBSTITUTE(CriteriTecnici!$C1566,CHAR(34),"'")&amp;CHAR(34)&amp;", "&amp;CHAR(34)&amp;"criterionId"&amp;CHAR(34)&amp;": "&amp;CHAR(34)&amp;SUBSTITUTE(CriteriTecnici!$D1566,CHAR(34),"'")&amp;CHAR(34)&amp;", "&amp;CHAR(34)&amp;"kind"&amp;CHAR(34)&amp;": "&amp;CHAR(34)&amp;SUBSTITUTE(CriteriTecnici!$F1566,CHAR(34),"'")&amp;CHAR(34)&amp;", "&amp;CHAR(34)&amp;"value"&amp;CHAR(34)&amp;": "&amp;SUBSTITUTE(TRIM(ROUND(IFERROR(CriteriTecnici!$N1566*1,IFERROR(NUMBERVALUE(CriteriTecnici!$N1566,".",","),IFERROR(NUMBERVALUE(CriteriTecnici!$N1566,",","."),0))),4)&amp;""),",",".")&amp;", "&amp;CHAR(34)&amp;"numerator"&amp;CHAR(34)&amp;": "&amp;SUBSTITUTE(TRIM(ROUND(IFERROR(CriteriTecnici!$K1566*1,IFERROR(NUMBERVALUE(CriteriTecnici!$K1566,".",","),IFERROR(NUMBERVALUE(CriteriTecnici!$K1566,",","."),0))),4)&amp;""),",",".")&amp;", "&amp;CHAR(34)&amp;"denominator"&amp;CHAR(34)&amp;": "&amp;SUBSTITUTE(TRIM(ROUND(IFERROR(CriteriTecnici!$L1566*1,IFERROR(NUMBERVALUE(CriteriTecnici!$L1566,".",","),IFERROR(NUMBERVALUE(CriteriTecnici!$L1566,",","."),0))),4)&amp;""),",",".")&amp;", "&amp;CHAR(34)&amp;"flag"&amp;CHAR(34)&amp;": "&amp;SUBSTITUTE(TRIM(ROUND(IFERROR(CriteriTecnici!$M1566*1,IFERROR(NUMBERVALUE(CriteriTecnici!$M1566,".",","),IFERROR(NUMBERVALUE(CriteriTecnici!$M1566,",","."),0))),4)&amp;""),",",".")&amp;", "&amp;CHAR(34)&amp;"rawScore"&amp;CHAR(34)&amp;": "&amp;SUBSTITUTE(TRIM(ROUND(IFERROR(CriteriTecnici!$O1566*1,IFERROR(NUMBERVALUE(CriteriTecnici!$O1566,".",","),IFERROR(NUMBERVALUE(CriteriTecnici!$O1566,",","."),0))),4)&amp;""),",",".")&amp;CHAR(125)&amp;IF(TRUE,",",""))</f>
        <v/>
      </c>
    </row>
    <row r="1787">
      <c r="A1787" s="38">
        <f>IF(CriteriTecnici!$A1567="","","    "&amp;CHAR(123)&amp;CHAR(34)&amp;"bidderId"&amp;CHAR(34)&amp;": "&amp;CHAR(34)&amp;SUBSTITUTE(CriteriTecnici!$A1567,CHAR(34),"'")&amp;CHAR(34)&amp;", "&amp;CHAR(34)&amp;"lotId"&amp;CHAR(34)&amp;": "&amp;CHAR(34)&amp;SUBSTITUTE(CriteriTecnici!$C1567,CHAR(34),"'")&amp;CHAR(34)&amp;", "&amp;CHAR(34)&amp;"criterionId"&amp;CHAR(34)&amp;": "&amp;CHAR(34)&amp;SUBSTITUTE(CriteriTecnici!$D1567,CHAR(34),"'")&amp;CHAR(34)&amp;", "&amp;CHAR(34)&amp;"kind"&amp;CHAR(34)&amp;": "&amp;CHAR(34)&amp;SUBSTITUTE(CriteriTecnici!$F1567,CHAR(34),"'")&amp;CHAR(34)&amp;", "&amp;CHAR(34)&amp;"value"&amp;CHAR(34)&amp;": "&amp;SUBSTITUTE(TRIM(ROUND(IFERROR(CriteriTecnici!$N1567*1,IFERROR(NUMBERVALUE(CriteriTecnici!$N1567,".",","),IFERROR(NUMBERVALUE(CriteriTecnici!$N1567,",","."),0))),4)&amp;""),",",".")&amp;", "&amp;CHAR(34)&amp;"numerator"&amp;CHAR(34)&amp;": "&amp;SUBSTITUTE(TRIM(ROUND(IFERROR(CriteriTecnici!$K1567*1,IFERROR(NUMBERVALUE(CriteriTecnici!$K1567,".",","),IFERROR(NUMBERVALUE(CriteriTecnici!$K1567,",","."),0))),4)&amp;""),",",".")&amp;", "&amp;CHAR(34)&amp;"denominator"&amp;CHAR(34)&amp;": "&amp;SUBSTITUTE(TRIM(ROUND(IFERROR(CriteriTecnici!$L1567*1,IFERROR(NUMBERVALUE(CriteriTecnici!$L1567,".",","),IFERROR(NUMBERVALUE(CriteriTecnici!$L1567,",","."),0))),4)&amp;""),",",".")&amp;", "&amp;CHAR(34)&amp;"flag"&amp;CHAR(34)&amp;": "&amp;SUBSTITUTE(TRIM(ROUND(IFERROR(CriteriTecnici!$M1567*1,IFERROR(NUMBERVALUE(CriteriTecnici!$M1567,".",","),IFERROR(NUMBERVALUE(CriteriTecnici!$M1567,",","."),0))),4)&amp;""),",",".")&amp;", "&amp;CHAR(34)&amp;"rawScore"&amp;CHAR(34)&amp;": "&amp;SUBSTITUTE(TRIM(ROUND(IFERROR(CriteriTecnici!$O1567*1,IFERROR(NUMBERVALUE(CriteriTecnici!$O1567,".",","),IFERROR(NUMBERVALUE(CriteriTecnici!$O1567,",","."),0))),4)&amp;""),",",".")&amp;CHAR(125)&amp;IF(TRUE,",",""))</f>
        <v/>
      </c>
    </row>
    <row r="1788">
      <c r="A1788" s="38">
        <f>IF(CriteriTecnici!$A1568="","","    "&amp;CHAR(123)&amp;CHAR(34)&amp;"bidderId"&amp;CHAR(34)&amp;": "&amp;CHAR(34)&amp;SUBSTITUTE(CriteriTecnici!$A1568,CHAR(34),"'")&amp;CHAR(34)&amp;", "&amp;CHAR(34)&amp;"lotId"&amp;CHAR(34)&amp;": "&amp;CHAR(34)&amp;SUBSTITUTE(CriteriTecnici!$C1568,CHAR(34),"'")&amp;CHAR(34)&amp;", "&amp;CHAR(34)&amp;"criterionId"&amp;CHAR(34)&amp;": "&amp;CHAR(34)&amp;SUBSTITUTE(CriteriTecnici!$D1568,CHAR(34),"'")&amp;CHAR(34)&amp;", "&amp;CHAR(34)&amp;"kind"&amp;CHAR(34)&amp;": "&amp;CHAR(34)&amp;SUBSTITUTE(CriteriTecnici!$F1568,CHAR(34),"'")&amp;CHAR(34)&amp;", "&amp;CHAR(34)&amp;"value"&amp;CHAR(34)&amp;": "&amp;SUBSTITUTE(TRIM(ROUND(IFERROR(CriteriTecnici!$N1568*1,IFERROR(NUMBERVALUE(CriteriTecnici!$N1568,".",","),IFERROR(NUMBERVALUE(CriteriTecnici!$N1568,",","."),0))),4)&amp;""),",",".")&amp;", "&amp;CHAR(34)&amp;"numerator"&amp;CHAR(34)&amp;": "&amp;SUBSTITUTE(TRIM(ROUND(IFERROR(CriteriTecnici!$K1568*1,IFERROR(NUMBERVALUE(CriteriTecnici!$K1568,".",","),IFERROR(NUMBERVALUE(CriteriTecnici!$K1568,",","."),0))),4)&amp;""),",",".")&amp;", "&amp;CHAR(34)&amp;"denominator"&amp;CHAR(34)&amp;": "&amp;SUBSTITUTE(TRIM(ROUND(IFERROR(CriteriTecnici!$L1568*1,IFERROR(NUMBERVALUE(CriteriTecnici!$L1568,".",","),IFERROR(NUMBERVALUE(CriteriTecnici!$L1568,",","."),0))),4)&amp;""),",",".")&amp;", "&amp;CHAR(34)&amp;"flag"&amp;CHAR(34)&amp;": "&amp;SUBSTITUTE(TRIM(ROUND(IFERROR(CriteriTecnici!$M1568*1,IFERROR(NUMBERVALUE(CriteriTecnici!$M1568,".",","),IFERROR(NUMBERVALUE(CriteriTecnici!$M1568,",","."),0))),4)&amp;""),",",".")&amp;", "&amp;CHAR(34)&amp;"rawScore"&amp;CHAR(34)&amp;": "&amp;SUBSTITUTE(TRIM(ROUND(IFERROR(CriteriTecnici!$O1568*1,IFERROR(NUMBERVALUE(CriteriTecnici!$O1568,".",","),IFERROR(NUMBERVALUE(CriteriTecnici!$O1568,",","."),0))),4)&amp;""),",",".")&amp;CHAR(125)&amp;IF(TRUE,",",""))</f>
        <v/>
      </c>
    </row>
    <row r="1789">
      <c r="A1789" s="38">
        <f>IF(CriteriTecnici!$A1569="","","    "&amp;CHAR(123)&amp;CHAR(34)&amp;"bidderId"&amp;CHAR(34)&amp;": "&amp;CHAR(34)&amp;SUBSTITUTE(CriteriTecnici!$A1569,CHAR(34),"'")&amp;CHAR(34)&amp;", "&amp;CHAR(34)&amp;"lotId"&amp;CHAR(34)&amp;": "&amp;CHAR(34)&amp;SUBSTITUTE(CriteriTecnici!$C1569,CHAR(34),"'")&amp;CHAR(34)&amp;", "&amp;CHAR(34)&amp;"criterionId"&amp;CHAR(34)&amp;": "&amp;CHAR(34)&amp;SUBSTITUTE(CriteriTecnici!$D1569,CHAR(34),"'")&amp;CHAR(34)&amp;", "&amp;CHAR(34)&amp;"kind"&amp;CHAR(34)&amp;": "&amp;CHAR(34)&amp;SUBSTITUTE(CriteriTecnici!$F1569,CHAR(34),"'")&amp;CHAR(34)&amp;", "&amp;CHAR(34)&amp;"value"&amp;CHAR(34)&amp;": "&amp;SUBSTITUTE(TRIM(ROUND(IFERROR(CriteriTecnici!$N1569*1,IFERROR(NUMBERVALUE(CriteriTecnici!$N1569,".",","),IFERROR(NUMBERVALUE(CriteriTecnici!$N1569,",","."),0))),4)&amp;""),",",".")&amp;", "&amp;CHAR(34)&amp;"numerator"&amp;CHAR(34)&amp;": "&amp;SUBSTITUTE(TRIM(ROUND(IFERROR(CriteriTecnici!$K1569*1,IFERROR(NUMBERVALUE(CriteriTecnici!$K1569,".",","),IFERROR(NUMBERVALUE(CriteriTecnici!$K1569,",","."),0))),4)&amp;""),",",".")&amp;", "&amp;CHAR(34)&amp;"denominator"&amp;CHAR(34)&amp;": "&amp;SUBSTITUTE(TRIM(ROUND(IFERROR(CriteriTecnici!$L1569*1,IFERROR(NUMBERVALUE(CriteriTecnici!$L1569,".",","),IFERROR(NUMBERVALUE(CriteriTecnici!$L1569,",","."),0))),4)&amp;""),",",".")&amp;", "&amp;CHAR(34)&amp;"flag"&amp;CHAR(34)&amp;": "&amp;SUBSTITUTE(TRIM(ROUND(IFERROR(CriteriTecnici!$M1569*1,IFERROR(NUMBERVALUE(CriteriTecnici!$M1569,".",","),IFERROR(NUMBERVALUE(CriteriTecnici!$M1569,",","."),0))),4)&amp;""),",",".")&amp;", "&amp;CHAR(34)&amp;"rawScore"&amp;CHAR(34)&amp;": "&amp;SUBSTITUTE(TRIM(ROUND(IFERROR(CriteriTecnici!$O1569*1,IFERROR(NUMBERVALUE(CriteriTecnici!$O1569,".",","),IFERROR(NUMBERVALUE(CriteriTecnici!$O1569,",","."),0))),4)&amp;""),",",".")&amp;CHAR(125)&amp;IF(TRUE,",",""))</f>
        <v/>
      </c>
    </row>
    <row r="1790">
      <c r="A1790" s="38">
        <f>IF(CriteriTecnici!$A1570="","","    "&amp;CHAR(123)&amp;CHAR(34)&amp;"bidderId"&amp;CHAR(34)&amp;": "&amp;CHAR(34)&amp;SUBSTITUTE(CriteriTecnici!$A1570,CHAR(34),"'")&amp;CHAR(34)&amp;", "&amp;CHAR(34)&amp;"lotId"&amp;CHAR(34)&amp;": "&amp;CHAR(34)&amp;SUBSTITUTE(CriteriTecnici!$C1570,CHAR(34),"'")&amp;CHAR(34)&amp;", "&amp;CHAR(34)&amp;"criterionId"&amp;CHAR(34)&amp;": "&amp;CHAR(34)&amp;SUBSTITUTE(CriteriTecnici!$D1570,CHAR(34),"'")&amp;CHAR(34)&amp;", "&amp;CHAR(34)&amp;"kind"&amp;CHAR(34)&amp;": "&amp;CHAR(34)&amp;SUBSTITUTE(CriteriTecnici!$F1570,CHAR(34),"'")&amp;CHAR(34)&amp;", "&amp;CHAR(34)&amp;"value"&amp;CHAR(34)&amp;": "&amp;SUBSTITUTE(TRIM(ROUND(IFERROR(CriteriTecnici!$N1570*1,IFERROR(NUMBERVALUE(CriteriTecnici!$N1570,".",","),IFERROR(NUMBERVALUE(CriteriTecnici!$N1570,",","."),0))),4)&amp;""),",",".")&amp;", "&amp;CHAR(34)&amp;"numerator"&amp;CHAR(34)&amp;": "&amp;SUBSTITUTE(TRIM(ROUND(IFERROR(CriteriTecnici!$K1570*1,IFERROR(NUMBERVALUE(CriteriTecnici!$K1570,".",","),IFERROR(NUMBERVALUE(CriteriTecnici!$K1570,",","."),0))),4)&amp;""),",",".")&amp;", "&amp;CHAR(34)&amp;"denominator"&amp;CHAR(34)&amp;": "&amp;SUBSTITUTE(TRIM(ROUND(IFERROR(CriteriTecnici!$L1570*1,IFERROR(NUMBERVALUE(CriteriTecnici!$L1570,".",","),IFERROR(NUMBERVALUE(CriteriTecnici!$L1570,",","."),0))),4)&amp;""),",",".")&amp;", "&amp;CHAR(34)&amp;"flag"&amp;CHAR(34)&amp;": "&amp;SUBSTITUTE(TRIM(ROUND(IFERROR(CriteriTecnici!$M1570*1,IFERROR(NUMBERVALUE(CriteriTecnici!$M1570,".",","),IFERROR(NUMBERVALUE(CriteriTecnici!$M1570,",","."),0))),4)&amp;""),",",".")&amp;", "&amp;CHAR(34)&amp;"rawScore"&amp;CHAR(34)&amp;": "&amp;SUBSTITUTE(TRIM(ROUND(IFERROR(CriteriTecnici!$O1570*1,IFERROR(NUMBERVALUE(CriteriTecnici!$O1570,".",","),IFERROR(NUMBERVALUE(CriteriTecnici!$O1570,",","."),0))),4)&amp;""),",",".")&amp;CHAR(125)&amp;IF(TRUE,",",""))</f>
        <v/>
      </c>
    </row>
    <row r="1791">
      <c r="A1791" s="38">
        <f>IF(CriteriTecnici!$A1571="","","    "&amp;CHAR(123)&amp;CHAR(34)&amp;"bidderId"&amp;CHAR(34)&amp;": "&amp;CHAR(34)&amp;SUBSTITUTE(CriteriTecnici!$A1571,CHAR(34),"'")&amp;CHAR(34)&amp;", "&amp;CHAR(34)&amp;"lotId"&amp;CHAR(34)&amp;": "&amp;CHAR(34)&amp;SUBSTITUTE(CriteriTecnici!$C1571,CHAR(34),"'")&amp;CHAR(34)&amp;", "&amp;CHAR(34)&amp;"criterionId"&amp;CHAR(34)&amp;": "&amp;CHAR(34)&amp;SUBSTITUTE(CriteriTecnici!$D1571,CHAR(34),"'")&amp;CHAR(34)&amp;", "&amp;CHAR(34)&amp;"kind"&amp;CHAR(34)&amp;": "&amp;CHAR(34)&amp;SUBSTITUTE(CriteriTecnici!$F1571,CHAR(34),"'")&amp;CHAR(34)&amp;", "&amp;CHAR(34)&amp;"value"&amp;CHAR(34)&amp;": "&amp;SUBSTITUTE(TRIM(ROUND(IFERROR(CriteriTecnici!$N1571*1,IFERROR(NUMBERVALUE(CriteriTecnici!$N1571,".",","),IFERROR(NUMBERVALUE(CriteriTecnici!$N1571,",","."),0))),4)&amp;""),",",".")&amp;", "&amp;CHAR(34)&amp;"numerator"&amp;CHAR(34)&amp;": "&amp;SUBSTITUTE(TRIM(ROUND(IFERROR(CriteriTecnici!$K1571*1,IFERROR(NUMBERVALUE(CriteriTecnici!$K1571,".",","),IFERROR(NUMBERVALUE(CriteriTecnici!$K1571,",","."),0))),4)&amp;""),",",".")&amp;", "&amp;CHAR(34)&amp;"denominator"&amp;CHAR(34)&amp;": "&amp;SUBSTITUTE(TRIM(ROUND(IFERROR(CriteriTecnici!$L1571*1,IFERROR(NUMBERVALUE(CriteriTecnici!$L1571,".",","),IFERROR(NUMBERVALUE(CriteriTecnici!$L1571,",","."),0))),4)&amp;""),",",".")&amp;", "&amp;CHAR(34)&amp;"flag"&amp;CHAR(34)&amp;": "&amp;SUBSTITUTE(TRIM(ROUND(IFERROR(CriteriTecnici!$M1571*1,IFERROR(NUMBERVALUE(CriteriTecnici!$M1571,".",","),IFERROR(NUMBERVALUE(CriteriTecnici!$M1571,",","."),0))),4)&amp;""),",",".")&amp;", "&amp;CHAR(34)&amp;"rawScore"&amp;CHAR(34)&amp;": "&amp;SUBSTITUTE(TRIM(ROUND(IFERROR(CriteriTecnici!$O1571*1,IFERROR(NUMBERVALUE(CriteriTecnici!$O1571,".",","),IFERROR(NUMBERVALUE(CriteriTecnici!$O1571,",","."),0))),4)&amp;""),",",".")&amp;CHAR(125)&amp;IF(TRUE,",",""))</f>
        <v/>
      </c>
    </row>
    <row r="1792">
      <c r="A1792" s="38">
        <f>IF(CriteriTecnici!$A1572="","","    "&amp;CHAR(123)&amp;CHAR(34)&amp;"bidderId"&amp;CHAR(34)&amp;": "&amp;CHAR(34)&amp;SUBSTITUTE(CriteriTecnici!$A1572,CHAR(34),"'")&amp;CHAR(34)&amp;", "&amp;CHAR(34)&amp;"lotId"&amp;CHAR(34)&amp;": "&amp;CHAR(34)&amp;SUBSTITUTE(CriteriTecnici!$C1572,CHAR(34),"'")&amp;CHAR(34)&amp;", "&amp;CHAR(34)&amp;"criterionId"&amp;CHAR(34)&amp;": "&amp;CHAR(34)&amp;SUBSTITUTE(CriteriTecnici!$D1572,CHAR(34),"'")&amp;CHAR(34)&amp;", "&amp;CHAR(34)&amp;"kind"&amp;CHAR(34)&amp;": "&amp;CHAR(34)&amp;SUBSTITUTE(CriteriTecnici!$F1572,CHAR(34),"'")&amp;CHAR(34)&amp;", "&amp;CHAR(34)&amp;"value"&amp;CHAR(34)&amp;": "&amp;SUBSTITUTE(TRIM(ROUND(IFERROR(CriteriTecnici!$N1572*1,IFERROR(NUMBERVALUE(CriteriTecnici!$N1572,".",","),IFERROR(NUMBERVALUE(CriteriTecnici!$N1572,",","."),0))),4)&amp;""),",",".")&amp;", "&amp;CHAR(34)&amp;"numerator"&amp;CHAR(34)&amp;": "&amp;SUBSTITUTE(TRIM(ROUND(IFERROR(CriteriTecnici!$K1572*1,IFERROR(NUMBERVALUE(CriteriTecnici!$K1572,".",","),IFERROR(NUMBERVALUE(CriteriTecnici!$K1572,",","."),0))),4)&amp;""),",",".")&amp;", "&amp;CHAR(34)&amp;"denominator"&amp;CHAR(34)&amp;": "&amp;SUBSTITUTE(TRIM(ROUND(IFERROR(CriteriTecnici!$L1572*1,IFERROR(NUMBERVALUE(CriteriTecnici!$L1572,".",","),IFERROR(NUMBERVALUE(CriteriTecnici!$L1572,",","."),0))),4)&amp;""),",",".")&amp;", "&amp;CHAR(34)&amp;"flag"&amp;CHAR(34)&amp;": "&amp;SUBSTITUTE(TRIM(ROUND(IFERROR(CriteriTecnici!$M1572*1,IFERROR(NUMBERVALUE(CriteriTecnici!$M1572,".",","),IFERROR(NUMBERVALUE(CriteriTecnici!$M1572,",","."),0))),4)&amp;""),",",".")&amp;", "&amp;CHAR(34)&amp;"rawScore"&amp;CHAR(34)&amp;": "&amp;SUBSTITUTE(TRIM(ROUND(IFERROR(CriteriTecnici!$O1572*1,IFERROR(NUMBERVALUE(CriteriTecnici!$O1572,".",","),IFERROR(NUMBERVALUE(CriteriTecnici!$O1572,",","."),0))),4)&amp;""),",",".")&amp;CHAR(125)&amp;IF(TRUE,",",""))</f>
        <v/>
      </c>
    </row>
    <row r="1793">
      <c r="A1793" s="38">
        <f>IF(CriteriTecnici!$A1573="","","    "&amp;CHAR(123)&amp;CHAR(34)&amp;"bidderId"&amp;CHAR(34)&amp;": "&amp;CHAR(34)&amp;SUBSTITUTE(CriteriTecnici!$A1573,CHAR(34),"'")&amp;CHAR(34)&amp;", "&amp;CHAR(34)&amp;"lotId"&amp;CHAR(34)&amp;": "&amp;CHAR(34)&amp;SUBSTITUTE(CriteriTecnici!$C1573,CHAR(34),"'")&amp;CHAR(34)&amp;", "&amp;CHAR(34)&amp;"criterionId"&amp;CHAR(34)&amp;": "&amp;CHAR(34)&amp;SUBSTITUTE(CriteriTecnici!$D1573,CHAR(34),"'")&amp;CHAR(34)&amp;", "&amp;CHAR(34)&amp;"kind"&amp;CHAR(34)&amp;": "&amp;CHAR(34)&amp;SUBSTITUTE(CriteriTecnici!$F1573,CHAR(34),"'")&amp;CHAR(34)&amp;", "&amp;CHAR(34)&amp;"value"&amp;CHAR(34)&amp;": "&amp;SUBSTITUTE(TRIM(ROUND(IFERROR(CriteriTecnici!$N1573*1,IFERROR(NUMBERVALUE(CriteriTecnici!$N1573,".",","),IFERROR(NUMBERVALUE(CriteriTecnici!$N1573,",","."),0))),4)&amp;""),",",".")&amp;", "&amp;CHAR(34)&amp;"numerator"&amp;CHAR(34)&amp;": "&amp;SUBSTITUTE(TRIM(ROUND(IFERROR(CriteriTecnici!$K1573*1,IFERROR(NUMBERVALUE(CriteriTecnici!$K1573,".",","),IFERROR(NUMBERVALUE(CriteriTecnici!$K1573,",","."),0))),4)&amp;""),",",".")&amp;", "&amp;CHAR(34)&amp;"denominator"&amp;CHAR(34)&amp;": "&amp;SUBSTITUTE(TRIM(ROUND(IFERROR(CriteriTecnici!$L1573*1,IFERROR(NUMBERVALUE(CriteriTecnici!$L1573,".",","),IFERROR(NUMBERVALUE(CriteriTecnici!$L1573,",","."),0))),4)&amp;""),",",".")&amp;", "&amp;CHAR(34)&amp;"flag"&amp;CHAR(34)&amp;": "&amp;SUBSTITUTE(TRIM(ROUND(IFERROR(CriteriTecnici!$M1573*1,IFERROR(NUMBERVALUE(CriteriTecnici!$M1573,".",","),IFERROR(NUMBERVALUE(CriteriTecnici!$M1573,",","."),0))),4)&amp;""),",",".")&amp;", "&amp;CHAR(34)&amp;"rawScore"&amp;CHAR(34)&amp;": "&amp;SUBSTITUTE(TRIM(ROUND(IFERROR(CriteriTecnici!$O1573*1,IFERROR(NUMBERVALUE(CriteriTecnici!$O1573,".",","),IFERROR(NUMBERVALUE(CriteriTecnici!$O1573,",","."),0))),4)&amp;""),",",".")&amp;CHAR(125)&amp;IF(TRUE,",",""))</f>
        <v/>
      </c>
    </row>
    <row r="1794">
      <c r="A1794" s="38">
        <f>IF(CriteriTecnici!$A1574="","","    "&amp;CHAR(123)&amp;CHAR(34)&amp;"bidderId"&amp;CHAR(34)&amp;": "&amp;CHAR(34)&amp;SUBSTITUTE(CriteriTecnici!$A1574,CHAR(34),"'")&amp;CHAR(34)&amp;", "&amp;CHAR(34)&amp;"lotId"&amp;CHAR(34)&amp;": "&amp;CHAR(34)&amp;SUBSTITUTE(CriteriTecnici!$C1574,CHAR(34),"'")&amp;CHAR(34)&amp;", "&amp;CHAR(34)&amp;"criterionId"&amp;CHAR(34)&amp;": "&amp;CHAR(34)&amp;SUBSTITUTE(CriteriTecnici!$D1574,CHAR(34),"'")&amp;CHAR(34)&amp;", "&amp;CHAR(34)&amp;"kind"&amp;CHAR(34)&amp;": "&amp;CHAR(34)&amp;SUBSTITUTE(CriteriTecnici!$F1574,CHAR(34),"'")&amp;CHAR(34)&amp;", "&amp;CHAR(34)&amp;"value"&amp;CHAR(34)&amp;": "&amp;SUBSTITUTE(TRIM(ROUND(IFERROR(CriteriTecnici!$N1574*1,IFERROR(NUMBERVALUE(CriteriTecnici!$N1574,".",","),IFERROR(NUMBERVALUE(CriteriTecnici!$N1574,",","."),0))),4)&amp;""),",",".")&amp;", "&amp;CHAR(34)&amp;"numerator"&amp;CHAR(34)&amp;": "&amp;SUBSTITUTE(TRIM(ROUND(IFERROR(CriteriTecnici!$K1574*1,IFERROR(NUMBERVALUE(CriteriTecnici!$K1574,".",","),IFERROR(NUMBERVALUE(CriteriTecnici!$K1574,",","."),0))),4)&amp;""),",",".")&amp;", "&amp;CHAR(34)&amp;"denominator"&amp;CHAR(34)&amp;": "&amp;SUBSTITUTE(TRIM(ROUND(IFERROR(CriteriTecnici!$L1574*1,IFERROR(NUMBERVALUE(CriteriTecnici!$L1574,".",","),IFERROR(NUMBERVALUE(CriteriTecnici!$L1574,",","."),0))),4)&amp;""),",",".")&amp;", "&amp;CHAR(34)&amp;"flag"&amp;CHAR(34)&amp;": "&amp;SUBSTITUTE(TRIM(ROUND(IFERROR(CriteriTecnici!$M1574*1,IFERROR(NUMBERVALUE(CriteriTecnici!$M1574,".",","),IFERROR(NUMBERVALUE(CriteriTecnici!$M1574,",","."),0))),4)&amp;""),",",".")&amp;", "&amp;CHAR(34)&amp;"rawScore"&amp;CHAR(34)&amp;": "&amp;SUBSTITUTE(TRIM(ROUND(IFERROR(CriteriTecnici!$O1574*1,IFERROR(NUMBERVALUE(CriteriTecnici!$O1574,".",","),IFERROR(NUMBERVALUE(CriteriTecnici!$O1574,",","."),0))),4)&amp;""),",",".")&amp;CHAR(125)&amp;IF(TRUE,",",""))</f>
        <v/>
      </c>
    </row>
    <row r="1795">
      <c r="A1795" s="38">
        <f>IF(CriteriTecnici!$A1575="","","    "&amp;CHAR(123)&amp;CHAR(34)&amp;"bidderId"&amp;CHAR(34)&amp;": "&amp;CHAR(34)&amp;SUBSTITUTE(CriteriTecnici!$A1575,CHAR(34),"'")&amp;CHAR(34)&amp;", "&amp;CHAR(34)&amp;"lotId"&amp;CHAR(34)&amp;": "&amp;CHAR(34)&amp;SUBSTITUTE(CriteriTecnici!$C1575,CHAR(34),"'")&amp;CHAR(34)&amp;", "&amp;CHAR(34)&amp;"criterionId"&amp;CHAR(34)&amp;": "&amp;CHAR(34)&amp;SUBSTITUTE(CriteriTecnici!$D1575,CHAR(34),"'")&amp;CHAR(34)&amp;", "&amp;CHAR(34)&amp;"kind"&amp;CHAR(34)&amp;": "&amp;CHAR(34)&amp;SUBSTITUTE(CriteriTecnici!$F1575,CHAR(34),"'")&amp;CHAR(34)&amp;", "&amp;CHAR(34)&amp;"value"&amp;CHAR(34)&amp;": "&amp;SUBSTITUTE(TRIM(ROUND(IFERROR(CriteriTecnici!$N1575*1,IFERROR(NUMBERVALUE(CriteriTecnici!$N1575,".",","),IFERROR(NUMBERVALUE(CriteriTecnici!$N1575,",","."),0))),4)&amp;""),",",".")&amp;", "&amp;CHAR(34)&amp;"numerator"&amp;CHAR(34)&amp;": "&amp;SUBSTITUTE(TRIM(ROUND(IFERROR(CriteriTecnici!$K1575*1,IFERROR(NUMBERVALUE(CriteriTecnici!$K1575,".",","),IFERROR(NUMBERVALUE(CriteriTecnici!$K1575,",","."),0))),4)&amp;""),",",".")&amp;", "&amp;CHAR(34)&amp;"denominator"&amp;CHAR(34)&amp;": "&amp;SUBSTITUTE(TRIM(ROUND(IFERROR(CriteriTecnici!$L1575*1,IFERROR(NUMBERVALUE(CriteriTecnici!$L1575,".",","),IFERROR(NUMBERVALUE(CriteriTecnici!$L1575,",","."),0))),4)&amp;""),",",".")&amp;", "&amp;CHAR(34)&amp;"flag"&amp;CHAR(34)&amp;": "&amp;SUBSTITUTE(TRIM(ROUND(IFERROR(CriteriTecnici!$M1575*1,IFERROR(NUMBERVALUE(CriteriTecnici!$M1575,".",","),IFERROR(NUMBERVALUE(CriteriTecnici!$M1575,",","."),0))),4)&amp;""),",",".")&amp;", "&amp;CHAR(34)&amp;"rawScore"&amp;CHAR(34)&amp;": "&amp;SUBSTITUTE(TRIM(ROUND(IFERROR(CriteriTecnici!$O1575*1,IFERROR(NUMBERVALUE(CriteriTecnici!$O1575,".",","),IFERROR(NUMBERVALUE(CriteriTecnici!$O1575,",","."),0))),4)&amp;""),",",".")&amp;CHAR(125)&amp;IF(TRUE,",",""))</f>
        <v/>
      </c>
    </row>
    <row r="1796">
      <c r="A1796" s="38">
        <f>IF(CriteriTecnici!$A1576="","","    "&amp;CHAR(123)&amp;CHAR(34)&amp;"bidderId"&amp;CHAR(34)&amp;": "&amp;CHAR(34)&amp;SUBSTITUTE(CriteriTecnici!$A1576,CHAR(34),"'")&amp;CHAR(34)&amp;", "&amp;CHAR(34)&amp;"lotId"&amp;CHAR(34)&amp;": "&amp;CHAR(34)&amp;SUBSTITUTE(CriteriTecnici!$C1576,CHAR(34),"'")&amp;CHAR(34)&amp;", "&amp;CHAR(34)&amp;"criterionId"&amp;CHAR(34)&amp;": "&amp;CHAR(34)&amp;SUBSTITUTE(CriteriTecnici!$D1576,CHAR(34),"'")&amp;CHAR(34)&amp;", "&amp;CHAR(34)&amp;"kind"&amp;CHAR(34)&amp;": "&amp;CHAR(34)&amp;SUBSTITUTE(CriteriTecnici!$F1576,CHAR(34),"'")&amp;CHAR(34)&amp;", "&amp;CHAR(34)&amp;"value"&amp;CHAR(34)&amp;": "&amp;SUBSTITUTE(TRIM(ROUND(IFERROR(CriteriTecnici!$N1576*1,IFERROR(NUMBERVALUE(CriteriTecnici!$N1576,".",","),IFERROR(NUMBERVALUE(CriteriTecnici!$N1576,",","."),0))),4)&amp;""),",",".")&amp;", "&amp;CHAR(34)&amp;"numerator"&amp;CHAR(34)&amp;": "&amp;SUBSTITUTE(TRIM(ROUND(IFERROR(CriteriTecnici!$K1576*1,IFERROR(NUMBERVALUE(CriteriTecnici!$K1576,".",","),IFERROR(NUMBERVALUE(CriteriTecnici!$K1576,",","."),0))),4)&amp;""),",",".")&amp;", "&amp;CHAR(34)&amp;"denominator"&amp;CHAR(34)&amp;": "&amp;SUBSTITUTE(TRIM(ROUND(IFERROR(CriteriTecnici!$L1576*1,IFERROR(NUMBERVALUE(CriteriTecnici!$L1576,".",","),IFERROR(NUMBERVALUE(CriteriTecnici!$L1576,",","."),0))),4)&amp;""),",",".")&amp;", "&amp;CHAR(34)&amp;"flag"&amp;CHAR(34)&amp;": "&amp;SUBSTITUTE(TRIM(ROUND(IFERROR(CriteriTecnici!$M1576*1,IFERROR(NUMBERVALUE(CriteriTecnici!$M1576,".",","),IFERROR(NUMBERVALUE(CriteriTecnici!$M1576,",","."),0))),4)&amp;""),",",".")&amp;", "&amp;CHAR(34)&amp;"rawScore"&amp;CHAR(34)&amp;": "&amp;SUBSTITUTE(TRIM(ROUND(IFERROR(CriteriTecnici!$O1576*1,IFERROR(NUMBERVALUE(CriteriTecnici!$O1576,".",","),IFERROR(NUMBERVALUE(CriteriTecnici!$O1576,",","."),0))),4)&amp;""),",",".")&amp;CHAR(125)&amp;IF(TRUE,",",""))</f>
        <v/>
      </c>
    </row>
    <row r="1797">
      <c r="A1797" s="38">
        <f>IF(CriteriTecnici!$A1577="","","    "&amp;CHAR(123)&amp;CHAR(34)&amp;"bidderId"&amp;CHAR(34)&amp;": "&amp;CHAR(34)&amp;SUBSTITUTE(CriteriTecnici!$A1577,CHAR(34),"'")&amp;CHAR(34)&amp;", "&amp;CHAR(34)&amp;"lotId"&amp;CHAR(34)&amp;": "&amp;CHAR(34)&amp;SUBSTITUTE(CriteriTecnici!$C1577,CHAR(34),"'")&amp;CHAR(34)&amp;", "&amp;CHAR(34)&amp;"criterionId"&amp;CHAR(34)&amp;": "&amp;CHAR(34)&amp;SUBSTITUTE(CriteriTecnici!$D1577,CHAR(34),"'")&amp;CHAR(34)&amp;", "&amp;CHAR(34)&amp;"kind"&amp;CHAR(34)&amp;": "&amp;CHAR(34)&amp;SUBSTITUTE(CriteriTecnici!$F1577,CHAR(34),"'")&amp;CHAR(34)&amp;", "&amp;CHAR(34)&amp;"value"&amp;CHAR(34)&amp;": "&amp;SUBSTITUTE(TRIM(ROUND(IFERROR(CriteriTecnici!$N1577*1,IFERROR(NUMBERVALUE(CriteriTecnici!$N1577,".",","),IFERROR(NUMBERVALUE(CriteriTecnici!$N1577,",","."),0))),4)&amp;""),",",".")&amp;", "&amp;CHAR(34)&amp;"numerator"&amp;CHAR(34)&amp;": "&amp;SUBSTITUTE(TRIM(ROUND(IFERROR(CriteriTecnici!$K1577*1,IFERROR(NUMBERVALUE(CriteriTecnici!$K1577,".",","),IFERROR(NUMBERVALUE(CriteriTecnici!$K1577,",","."),0))),4)&amp;""),",",".")&amp;", "&amp;CHAR(34)&amp;"denominator"&amp;CHAR(34)&amp;": "&amp;SUBSTITUTE(TRIM(ROUND(IFERROR(CriteriTecnici!$L1577*1,IFERROR(NUMBERVALUE(CriteriTecnici!$L1577,".",","),IFERROR(NUMBERVALUE(CriteriTecnici!$L1577,",","."),0))),4)&amp;""),",",".")&amp;", "&amp;CHAR(34)&amp;"flag"&amp;CHAR(34)&amp;": "&amp;SUBSTITUTE(TRIM(ROUND(IFERROR(CriteriTecnici!$M1577*1,IFERROR(NUMBERVALUE(CriteriTecnici!$M1577,".",","),IFERROR(NUMBERVALUE(CriteriTecnici!$M1577,",","."),0))),4)&amp;""),",",".")&amp;", "&amp;CHAR(34)&amp;"rawScore"&amp;CHAR(34)&amp;": "&amp;SUBSTITUTE(TRIM(ROUND(IFERROR(CriteriTecnici!$O1577*1,IFERROR(NUMBERVALUE(CriteriTecnici!$O1577,".",","),IFERROR(NUMBERVALUE(CriteriTecnici!$O1577,",","."),0))),4)&amp;""),",",".")&amp;CHAR(125)&amp;IF(TRUE,",",""))</f>
        <v/>
      </c>
    </row>
    <row r="1798">
      <c r="A1798" s="38">
        <f>IF(CriteriTecnici!$A1578="","","    "&amp;CHAR(123)&amp;CHAR(34)&amp;"bidderId"&amp;CHAR(34)&amp;": "&amp;CHAR(34)&amp;SUBSTITUTE(CriteriTecnici!$A1578,CHAR(34),"'")&amp;CHAR(34)&amp;", "&amp;CHAR(34)&amp;"lotId"&amp;CHAR(34)&amp;": "&amp;CHAR(34)&amp;SUBSTITUTE(CriteriTecnici!$C1578,CHAR(34),"'")&amp;CHAR(34)&amp;", "&amp;CHAR(34)&amp;"criterionId"&amp;CHAR(34)&amp;": "&amp;CHAR(34)&amp;SUBSTITUTE(CriteriTecnici!$D1578,CHAR(34),"'")&amp;CHAR(34)&amp;", "&amp;CHAR(34)&amp;"kind"&amp;CHAR(34)&amp;": "&amp;CHAR(34)&amp;SUBSTITUTE(CriteriTecnici!$F1578,CHAR(34),"'")&amp;CHAR(34)&amp;", "&amp;CHAR(34)&amp;"value"&amp;CHAR(34)&amp;": "&amp;SUBSTITUTE(TRIM(ROUND(IFERROR(CriteriTecnici!$N1578*1,IFERROR(NUMBERVALUE(CriteriTecnici!$N1578,".",","),IFERROR(NUMBERVALUE(CriteriTecnici!$N1578,",","."),0))),4)&amp;""),",",".")&amp;", "&amp;CHAR(34)&amp;"numerator"&amp;CHAR(34)&amp;": "&amp;SUBSTITUTE(TRIM(ROUND(IFERROR(CriteriTecnici!$K1578*1,IFERROR(NUMBERVALUE(CriteriTecnici!$K1578,".",","),IFERROR(NUMBERVALUE(CriteriTecnici!$K1578,",","."),0))),4)&amp;""),",",".")&amp;", "&amp;CHAR(34)&amp;"denominator"&amp;CHAR(34)&amp;": "&amp;SUBSTITUTE(TRIM(ROUND(IFERROR(CriteriTecnici!$L1578*1,IFERROR(NUMBERVALUE(CriteriTecnici!$L1578,".",","),IFERROR(NUMBERVALUE(CriteriTecnici!$L1578,",","."),0))),4)&amp;""),",",".")&amp;", "&amp;CHAR(34)&amp;"flag"&amp;CHAR(34)&amp;": "&amp;SUBSTITUTE(TRIM(ROUND(IFERROR(CriteriTecnici!$M1578*1,IFERROR(NUMBERVALUE(CriteriTecnici!$M1578,".",","),IFERROR(NUMBERVALUE(CriteriTecnici!$M1578,",","."),0))),4)&amp;""),",",".")&amp;", "&amp;CHAR(34)&amp;"rawScore"&amp;CHAR(34)&amp;": "&amp;SUBSTITUTE(TRIM(ROUND(IFERROR(CriteriTecnici!$O1578*1,IFERROR(NUMBERVALUE(CriteriTecnici!$O1578,".",","),IFERROR(NUMBERVALUE(CriteriTecnici!$O1578,",","."),0))),4)&amp;""),",",".")&amp;CHAR(125)&amp;IF(TRUE,",",""))</f>
        <v/>
      </c>
    </row>
    <row r="1799">
      <c r="A1799" s="38">
        <f>IF(CriteriTecnici!$A1579="","","    "&amp;CHAR(123)&amp;CHAR(34)&amp;"bidderId"&amp;CHAR(34)&amp;": "&amp;CHAR(34)&amp;SUBSTITUTE(CriteriTecnici!$A1579,CHAR(34),"'")&amp;CHAR(34)&amp;", "&amp;CHAR(34)&amp;"lotId"&amp;CHAR(34)&amp;": "&amp;CHAR(34)&amp;SUBSTITUTE(CriteriTecnici!$C1579,CHAR(34),"'")&amp;CHAR(34)&amp;", "&amp;CHAR(34)&amp;"criterionId"&amp;CHAR(34)&amp;": "&amp;CHAR(34)&amp;SUBSTITUTE(CriteriTecnici!$D1579,CHAR(34),"'")&amp;CHAR(34)&amp;", "&amp;CHAR(34)&amp;"kind"&amp;CHAR(34)&amp;": "&amp;CHAR(34)&amp;SUBSTITUTE(CriteriTecnici!$F1579,CHAR(34),"'")&amp;CHAR(34)&amp;", "&amp;CHAR(34)&amp;"value"&amp;CHAR(34)&amp;": "&amp;SUBSTITUTE(TRIM(ROUND(IFERROR(CriteriTecnici!$N1579*1,IFERROR(NUMBERVALUE(CriteriTecnici!$N1579,".",","),IFERROR(NUMBERVALUE(CriteriTecnici!$N1579,",","."),0))),4)&amp;""),",",".")&amp;", "&amp;CHAR(34)&amp;"numerator"&amp;CHAR(34)&amp;": "&amp;SUBSTITUTE(TRIM(ROUND(IFERROR(CriteriTecnici!$K1579*1,IFERROR(NUMBERVALUE(CriteriTecnici!$K1579,".",","),IFERROR(NUMBERVALUE(CriteriTecnici!$K1579,",","."),0))),4)&amp;""),",",".")&amp;", "&amp;CHAR(34)&amp;"denominator"&amp;CHAR(34)&amp;": "&amp;SUBSTITUTE(TRIM(ROUND(IFERROR(CriteriTecnici!$L1579*1,IFERROR(NUMBERVALUE(CriteriTecnici!$L1579,".",","),IFERROR(NUMBERVALUE(CriteriTecnici!$L1579,",","."),0))),4)&amp;""),",",".")&amp;", "&amp;CHAR(34)&amp;"flag"&amp;CHAR(34)&amp;": "&amp;SUBSTITUTE(TRIM(ROUND(IFERROR(CriteriTecnici!$M1579*1,IFERROR(NUMBERVALUE(CriteriTecnici!$M1579,".",","),IFERROR(NUMBERVALUE(CriteriTecnici!$M1579,",","."),0))),4)&amp;""),",",".")&amp;", "&amp;CHAR(34)&amp;"rawScore"&amp;CHAR(34)&amp;": "&amp;SUBSTITUTE(TRIM(ROUND(IFERROR(CriteriTecnici!$O1579*1,IFERROR(NUMBERVALUE(CriteriTecnici!$O1579,".",","),IFERROR(NUMBERVALUE(CriteriTecnici!$O1579,",","."),0))),4)&amp;""),",",".")&amp;CHAR(125)&amp;IF(TRUE,",",""))</f>
        <v/>
      </c>
    </row>
    <row r="1800">
      <c r="A1800" s="38">
        <f>IF(CriteriTecnici!$A1580="","","    "&amp;CHAR(123)&amp;CHAR(34)&amp;"bidderId"&amp;CHAR(34)&amp;": "&amp;CHAR(34)&amp;SUBSTITUTE(CriteriTecnici!$A1580,CHAR(34),"'")&amp;CHAR(34)&amp;", "&amp;CHAR(34)&amp;"lotId"&amp;CHAR(34)&amp;": "&amp;CHAR(34)&amp;SUBSTITUTE(CriteriTecnici!$C1580,CHAR(34),"'")&amp;CHAR(34)&amp;", "&amp;CHAR(34)&amp;"criterionId"&amp;CHAR(34)&amp;": "&amp;CHAR(34)&amp;SUBSTITUTE(CriteriTecnici!$D1580,CHAR(34),"'")&amp;CHAR(34)&amp;", "&amp;CHAR(34)&amp;"kind"&amp;CHAR(34)&amp;": "&amp;CHAR(34)&amp;SUBSTITUTE(CriteriTecnici!$F1580,CHAR(34),"'")&amp;CHAR(34)&amp;", "&amp;CHAR(34)&amp;"value"&amp;CHAR(34)&amp;": "&amp;SUBSTITUTE(TRIM(ROUND(IFERROR(CriteriTecnici!$N1580*1,IFERROR(NUMBERVALUE(CriteriTecnici!$N1580,".",","),IFERROR(NUMBERVALUE(CriteriTecnici!$N1580,",","."),0))),4)&amp;""),",",".")&amp;", "&amp;CHAR(34)&amp;"numerator"&amp;CHAR(34)&amp;": "&amp;SUBSTITUTE(TRIM(ROUND(IFERROR(CriteriTecnici!$K1580*1,IFERROR(NUMBERVALUE(CriteriTecnici!$K1580,".",","),IFERROR(NUMBERVALUE(CriteriTecnici!$K1580,",","."),0))),4)&amp;""),",",".")&amp;", "&amp;CHAR(34)&amp;"denominator"&amp;CHAR(34)&amp;": "&amp;SUBSTITUTE(TRIM(ROUND(IFERROR(CriteriTecnici!$L1580*1,IFERROR(NUMBERVALUE(CriteriTecnici!$L1580,".",","),IFERROR(NUMBERVALUE(CriteriTecnici!$L1580,",","."),0))),4)&amp;""),",",".")&amp;", "&amp;CHAR(34)&amp;"flag"&amp;CHAR(34)&amp;": "&amp;SUBSTITUTE(TRIM(ROUND(IFERROR(CriteriTecnici!$M1580*1,IFERROR(NUMBERVALUE(CriteriTecnici!$M1580,".",","),IFERROR(NUMBERVALUE(CriteriTecnici!$M1580,",","."),0))),4)&amp;""),",",".")&amp;", "&amp;CHAR(34)&amp;"rawScore"&amp;CHAR(34)&amp;": "&amp;SUBSTITUTE(TRIM(ROUND(IFERROR(CriteriTecnici!$O1580*1,IFERROR(NUMBERVALUE(CriteriTecnici!$O1580,".",","),IFERROR(NUMBERVALUE(CriteriTecnici!$O1580,",","."),0))),4)&amp;""),",",".")&amp;CHAR(125)&amp;IF(TRUE,",",""))</f>
        <v/>
      </c>
    </row>
    <row r="1801">
      <c r="A1801" s="38">
        <f>IF(CriteriTecnici!$A1581="","","    "&amp;CHAR(123)&amp;CHAR(34)&amp;"bidderId"&amp;CHAR(34)&amp;": "&amp;CHAR(34)&amp;SUBSTITUTE(CriteriTecnici!$A1581,CHAR(34),"'")&amp;CHAR(34)&amp;", "&amp;CHAR(34)&amp;"lotId"&amp;CHAR(34)&amp;": "&amp;CHAR(34)&amp;SUBSTITUTE(CriteriTecnici!$C1581,CHAR(34),"'")&amp;CHAR(34)&amp;", "&amp;CHAR(34)&amp;"criterionId"&amp;CHAR(34)&amp;": "&amp;CHAR(34)&amp;SUBSTITUTE(CriteriTecnici!$D1581,CHAR(34),"'")&amp;CHAR(34)&amp;", "&amp;CHAR(34)&amp;"kind"&amp;CHAR(34)&amp;": "&amp;CHAR(34)&amp;SUBSTITUTE(CriteriTecnici!$F1581,CHAR(34),"'")&amp;CHAR(34)&amp;", "&amp;CHAR(34)&amp;"value"&amp;CHAR(34)&amp;": "&amp;SUBSTITUTE(TRIM(ROUND(IFERROR(CriteriTecnici!$N1581*1,IFERROR(NUMBERVALUE(CriteriTecnici!$N1581,".",","),IFERROR(NUMBERVALUE(CriteriTecnici!$N1581,",","."),0))),4)&amp;""),",",".")&amp;", "&amp;CHAR(34)&amp;"numerator"&amp;CHAR(34)&amp;": "&amp;SUBSTITUTE(TRIM(ROUND(IFERROR(CriteriTecnici!$K1581*1,IFERROR(NUMBERVALUE(CriteriTecnici!$K1581,".",","),IFERROR(NUMBERVALUE(CriteriTecnici!$K1581,",","."),0))),4)&amp;""),",",".")&amp;", "&amp;CHAR(34)&amp;"denominator"&amp;CHAR(34)&amp;": "&amp;SUBSTITUTE(TRIM(ROUND(IFERROR(CriteriTecnici!$L1581*1,IFERROR(NUMBERVALUE(CriteriTecnici!$L1581,".",","),IFERROR(NUMBERVALUE(CriteriTecnici!$L1581,",","."),0))),4)&amp;""),",",".")&amp;", "&amp;CHAR(34)&amp;"flag"&amp;CHAR(34)&amp;": "&amp;SUBSTITUTE(TRIM(ROUND(IFERROR(CriteriTecnici!$M1581*1,IFERROR(NUMBERVALUE(CriteriTecnici!$M1581,".",","),IFERROR(NUMBERVALUE(CriteriTecnici!$M1581,",","."),0))),4)&amp;""),",",".")&amp;", "&amp;CHAR(34)&amp;"rawScore"&amp;CHAR(34)&amp;": "&amp;SUBSTITUTE(TRIM(ROUND(IFERROR(CriteriTecnici!$O1581*1,IFERROR(NUMBERVALUE(CriteriTecnici!$O1581,".",","),IFERROR(NUMBERVALUE(CriteriTecnici!$O1581,",","."),0))),4)&amp;""),",",".")&amp;CHAR(125)&amp;IF(TRUE,",",""))</f>
        <v/>
      </c>
    </row>
    <row r="1802">
      <c r="A1802" s="38">
        <f>IF(CriteriTecnici!$A1582="","","    "&amp;CHAR(123)&amp;CHAR(34)&amp;"bidderId"&amp;CHAR(34)&amp;": "&amp;CHAR(34)&amp;SUBSTITUTE(CriteriTecnici!$A1582,CHAR(34),"'")&amp;CHAR(34)&amp;", "&amp;CHAR(34)&amp;"lotId"&amp;CHAR(34)&amp;": "&amp;CHAR(34)&amp;SUBSTITUTE(CriteriTecnici!$C1582,CHAR(34),"'")&amp;CHAR(34)&amp;", "&amp;CHAR(34)&amp;"criterionId"&amp;CHAR(34)&amp;": "&amp;CHAR(34)&amp;SUBSTITUTE(CriteriTecnici!$D1582,CHAR(34),"'")&amp;CHAR(34)&amp;", "&amp;CHAR(34)&amp;"kind"&amp;CHAR(34)&amp;": "&amp;CHAR(34)&amp;SUBSTITUTE(CriteriTecnici!$F1582,CHAR(34),"'")&amp;CHAR(34)&amp;", "&amp;CHAR(34)&amp;"value"&amp;CHAR(34)&amp;": "&amp;SUBSTITUTE(TRIM(ROUND(IFERROR(CriteriTecnici!$N1582*1,IFERROR(NUMBERVALUE(CriteriTecnici!$N1582,".",","),IFERROR(NUMBERVALUE(CriteriTecnici!$N1582,",","."),0))),4)&amp;""),",",".")&amp;", "&amp;CHAR(34)&amp;"numerator"&amp;CHAR(34)&amp;": "&amp;SUBSTITUTE(TRIM(ROUND(IFERROR(CriteriTecnici!$K1582*1,IFERROR(NUMBERVALUE(CriteriTecnici!$K1582,".",","),IFERROR(NUMBERVALUE(CriteriTecnici!$K1582,",","."),0))),4)&amp;""),",",".")&amp;", "&amp;CHAR(34)&amp;"denominator"&amp;CHAR(34)&amp;": "&amp;SUBSTITUTE(TRIM(ROUND(IFERROR(CriteriTecnici!$L1582*1,IFERROR(NUMBERVALUE(CriteriTecnici!$L1582,".",","),IFERROR(NUMBERVALUE(CriteriTecnici!$L1582,",","."),0))),4)&amp;""),",",".")&amp;", "&amp;CHAR(34)&amp;"flag"&amp;CHAR(34)&amp;": "&amp;SUBSTITUTE(TRIM(ROUND(IFERROR(CriteriTecnici!$M1582*1,IFERROR(NUMBERVALUE(CriteriTecnici!$M1582,".",","),IFERROR(NUMBERVALUE(CriteriTecnici!$M1582,",","."),0))),4)&amp;""),",",".")&amp;", "&amp;CHAR(34)&amp;"rawScore"&amp;CHAR(34)&amp;": "&amp;SUBSTITUTE(TRIM(ROUND(IFERROR(CriteriTecnici!$O1582*1,IFERROR(NUMBERVALUE(CriteriTecnici!$O1582,".",","),IFERROR(NUMBERVALUE(CriteriTecnici!$O1582,",","."),0))),4)&amp;""),",",".")&amp;CHAR(125)&amp;IF(TRUE,",",""))</f>
        <v/>
      </c>
    </row>
    <row r="1803">
      <c r="A1803" s="38">
        <f>IF(CriteriTecnici!$A1583="","","    "&amp;CHAR(123)&amp;CHAR(34)&amp;"bidderId"&amp;CHAR(34)&amp;": "&amp;CHAR(34)&amp;SUBSTITUTE(CriteriTecnici!$A1583,CHAR(34),"'")&amp;CHAR(34)&amp;", "&amp;CHAR(34)&amp;"lotId"&amp;CHAR(34)&amp;": "&amp;CHAR(34)&amp;SUBSTITUTE(CriteriTecnici!$C1583,CHAR(34),"'")&amp;CHAR(34)&amp;", "&amp;CHAR(34)&amp;"criterionId"&amp;CHAR(34)&amp;": "&amp;CHAR(34)&amp;SUBSTITUTE(CriteriTecnici!$D1583,CHAR(34),"'")&amp;CHAR(34)&amp;", "&amp;CHAR(34)&amp;"kind"&amp;CHAR(34)&amp;": "&amp;CHAR(34)&amp;SUBSTITUTE(CriteriTecnici!$F1583,CHAR(34),"'")&amp;CHAR(34)&amp;", "&amp;CHAR(34)&amp;"value"&amp;CHAR(34)&amp;": "&amp;SUBSTITUTE(TRIM(ROUND(IFERROR(CriteriTecnici!$N1583*1,IFERROR(NUMBERVALUE(CriteriTecnici!$N1583,".",","),IFERROR(NUMBERVALUE(CriteriTecnici!$N1583,",","."),0))),4)&amp;""),",",".")&amp;", "&amp;CHAR(34)&amp;"numerator"&amp;CHAR(34)&amp;": "&amp;SUBSTITUTE(TRIM(ROUND(IFERROR(CriteriTecnici!$K1583*1,IFERROR(NUMBERVALUE(CriteriTecnici!$K1583,".",","),IFERROR(NUMBERVALUE(CriteriTecnici!$K1583,",","."),0))),4)&amp;""),",",".")&amp;", "&amp;CHAR(34)&amp;"denominator"&amp;CHAR(34)&amp;": "&amp;SUBSTITUTE(TRIM(ROUND(IFERROR(CriteriTecnici!$L1583*1,IFERROR(NUMBERVALUE(CriteriTecnici!$L1583,".",","),IFERROR(NUMBERVALUE(CriteriTecnici!$L1583,",","."),0))),4)&amp;""),",",".")&amp;", "&amp;CHAR(34)&amp;"flag"&amp;CHAR(34)&amp;": "&amp;SUBSTITUTE(TRIM(ROUND(IFERROR(CriteriTecnici!$M1583*1,IFERROR(NUMBERVALUE(CriteriTecnici!$M1583,".",","),IFERROR(NUMBERVALUE(CriteriTecnici!$M1583,",","."),0))),4)&amp;""),",",".")&amp;", "&amp;CHAR(34)&amp;"rawScore"&amp;CHAR(34)&amp;": "&amp;SUBSTITUTE(TRIM(ROUND(IFERROR(CriteriTecnici!$O1583*1,IFERROR(NUMBERVALUE(CriteriTecnici!$O1583,".",","),IFERROR(NUMBERVALUE(CriteriTecnici!$O1583,",","."),0))),4)&amp;""),",",".")&amp;CHAR(125)&amp;IF(TRUE,",",""))</f>
        <v/>
      </c>
    </row>
    <row r="1804">
      <c r="A1804" s="38">
        <f>IF(CriteriTecnici!$A1584="","","    "&amp;CHAR(123)&amp;CHAR(34)&amp;"bidderId"&amp;CHAR(34)&amp;": "&amp;CHAR(34)&amp;SUBSTITUTE(CriteriTecnici!$A1584,CHAR(34),"'")&amp;CHAR(34)&amp;", "&amp;CHAR(34)&amp;"lotId"&amp;CHAR(34)&amp;": "&amp;CHAR(34)&amp;SUBSTITUTE(CriteriTecnici!$C1584,CHAR(34),"'")&amp;CHAR(34)&amp;", "&amp;CHAR(34)&amp;"criterionId"&amp;CHAR(34)&amp;": "&amp;CHAR(34)&amp;SUBSTITUTE(CriteriTecnici!$D1584,CHAR(34),"'")&amp;CHAR(34)&amp;", "&amp;CHAR(34)&amp;"kind"&amp;CHAR(34)&amp;": "&amp;CHAR(34)&amp;SUBSTITUTE(CriteriTecnici!$F1584,CHAR(34),"'")&amp;CHAR(34)&amp;", "&amp;CHAR(34)&amp;"value"&amp;CHAR(34)&amp;": "&amp;SUBSTITUTE(TRIM(ROUND(IFERROR(CriteriTecnici!$N1584*1,IFERROR(NUMBERVALUE(CriteriTecnici!$N1584,".",","),IFERROR(NUMBERVALUE(CriteriTecnici!$N1584,",","."),0))),4)&amp;""),",",".")&amp;", "&amp;CHAR(34)&amp;"numerator"&amp;CHAR(34)&amp;": "&amp;SUBSTITUTE(TRIM(ROUND(IFERROR(CriteriTecnici!$K1584*1,IFERROR(NUMBERVALUE(CriteriTecnici!$K1584,".",","),IFERROR(NUMBERVALUE(CriteriTecnici!$K1584,",","."),0))),4)&amp;""),",",".")&amp;", "&amp;CHAR(34)&amp;"denominator"&amp;CHAR(34)&amp;": "&amp;SUBSTITUTE(TRIM(ROUND(IFERROR(CriteriTecnici!$L1584*1,IFERROR(NUMBERVALUE(CriteriTecnici!$L1584,".",","),IFERROR(NUMBERVALUE(CriteriTecnici!$L1584,",","."),0))),4)&amp;""),",",".")&amp;", "&amp;CHAR(34)&amp;"flag"&amp;CHAR(34)&amp;": "&amp;SUBSTITUTE(TRIM(ROUND(IFERROR(CriteriTecnici!$M1584*1,IFERROR(NUMBERVALUE(CriteriTecnici!$M1584,".",","),IFERROR(NUMBERVALUE(CriteriTecnici!$M1584,",","."),0))),4)&amp;""),",",".")&amp;", "&amp;CHAR(34)&amp;"rawScore"&amp;CHAR(34)&amp;": "&amp;SUBSTITUTE(TRIM(ROUND(IFERROR(CriteriTecnici!$O1584*1,IFERROR(NUMBERVALUE(CriteriTecnici!$O1584,".",","),IFERROR(NUMBERVALUE(CriteriTecnici!$O1584,",","."),0))),4)&amp;""),",",".")&amp;CHAR(125)&amp;IF(TRUE,",",""))</f>
        <v/>
      </c>
    </row>
    <row r="1805">
      <c r="A1805" s="38">
        <f>IF(CriteriTecnici!$A1585="","","    "&amp;CHAR(123)&amp;CHAR(34)&amp;"bidderId"&amp;CHAR(34)&amp;": "&amp;CHAR(34)&amp;SUBSTITUTE(CriteriTecnici!$A1585,CHAR(34),"'")&amp;CHAR(34)&amp;", "&amp;CHAR(34)&amp;"lotId"&amp;CHAR(34)&amp;": "&amp;CHAR(34)&amp;SUBSTITUTE(CriteriTecnici!$C1585,CHAR(34),"'")&amp;CHAR(34)&amp;", "&amp;CHAR(34)&amp;"criterionId"&amp;CHAR(34)&amp;": "&amp;CHAR(34)&amp;SUBSTITUTE(CriteriTecnici!$D1585,CHAR(34),"'")&amp;CHAR(34)&amp;", "&amp;CHAR(34)&amp;"kind"&amp;CHAR(34)&amp;": "&amp;CHAR(34)&amp;SUBSTITUTE(CriteriTecnici!$F1585,CHAR(34),"'")&amp;CHAR(34)&amp;", "&amp;CHAR(34)&amp;"value"&amp;CHAR(34)&amp;": "&amp;SUBSTITUTE(TRIM(ROUND(IFERROR(CriteriTecnici!$N1585*1,IFERROR(NUMBERVALUE(CriteriTecnici!$N1585,".",","),IFERROR(NUMBERVALUE(CriteriTecnici!$N1585,",","."),0))),4)&amp;""),",",".")&amp;", "&amp;CHAR(34)&amp;"numerator"&amp;CHAR(34)&amp;": "&amp;SUBSTITUTE(TRIM(ROUND(IFERROR(CriteriTecnici!$K1585*1,IFERROR(NUMBERVALUE(CriteriTecnici!$K1585,".",","),IFERROR(NUMBERVALUE(CriteriTecnici!$K1585,",","."),0))),4)&amp;""),",",".")&amp;", "&amp;CHAR(34)&amp;"denominator"&amp;CHAR(34)&amp;": "&amp;SUBSTITUTE(TRIM(ROUND(IFERROR(CriteriTecnici!$L1585*1,IFERROR(NUMBERVALUE(CriteriTecnici!$L1585,".",","),IFERROR(NUMBERVALUE(CriteriTecnici!$L1585,",","."),0))),4)&amp;""),",",".")&amp;", "&amp;CHAR(34)&amp;"flag"&amp;CHAR(34)&amp;": "&amp;SUBSTITUTE(TRIM(ROUND(IFERROR(CriteriTecnici!$M1585*1,IFERROR(NUMBERVALUE(CriteriTecnici!$M1585,".",","),IFERROR(NUMBERVALUE(CriteriTecnici!$M1585,",","."),0))),4)&amp;""),",",".")&amp;", "&amp;CHAR(34)&amp;"rawScore"&amp;CHAR(34)&amp;": "&amp;SUBSTITUTE(TRIM(ROUND(IFERROR(CriteriTecnici!$O1585*1,IFERROR(NUMBERVALUE(CriteriTecnici!$O1585,".",","),IFERROR(NUMBERVALUE(CriteriTecnici!$O1585,",","."),0))),4)&amp;""),",",".")&amp;CHAR(125)&amp;IF(COUNTA(Offerte!$A53:$A$200)&gt;0,",",""))</f>
        <v/>
      </c>
    </row>
    <row r="1806">
      <c r="A1806" s="38">
        <f>IF(CriteriTecnici!$A1586="","","    "&amp;CHAR(123)&amp;CHAR(34)&amp;"bidderId"&amp;CHAR(34)&amp;": "&amp;CHAR(34)&amp;SUBSTITUTE(CriteriTecnici!$A1586,CHAR(34),"'")&amp;CHAR(34)&amp;", "&amp;CHAR(34)&amp;"lotId"&amp;CHAR(34)&amp;": "&amp;CHAR(34)&amp;SUBSTITUTE(CriteriTecnici!$C1586,CHAR(34),"'")&amp;CHAR(34)&amp;", "&amp;CHAR(34)&amp;"criterionId"&amp;CHAR(34)&amp;": "&amp;CHAR(34)&amp;SUBSTITUTE(CriteriTecnici!$D1586,CHAR(34),"'")&amp;CHAR(34)&amp;", "&amp;CHAR(34)&amp;"kind"&amp;CHAR(34)&amp;": "&amp;CHAR(34)&amp;SUBSTITUTE(CriteriTecnici!$F1586,CHAR(34),"'")&amp;CHAR(34)&amp;", "&amp;CHAR(34)&amp;"value"&amp;CHAR(34)&amp;": "&amp;SUBSTITUTE(TRIM(ROUND(IFERROR(CriteriTecnici!$N1586*1,IFERROR(NUMBERVALUE(CriteriTecnici!$N1586,".",","),IFERROR(NUMBERVALUE(CriteriTecnici!$N1586,",","."),0))),4)&amp;""),",",".")&amp;", "&amp;CHAR(34)&amp;"numerator"&amp;CHAR(34)&amp;": "&amp;SUBSTITUTE(TRIM(ROUND(IFERROR(CriteriTecnici!$K1586*1,IFERROR(NUMBERVALUE(CriteriTecnici!$K1586,".",","),IFERROR(NUMBERVALUE(CriteriTecnici!$K1586,",","."),0))),4)&amp;""),",",".")&amp;", "&amp;CHAR(34)&amp;"denominator"&amp;CHAR(34)&amp;": "&amp;SUBSTITUTE(TRIM(ROUND(IFERROR(CriteriTecnici!$L1586*1,IFERROR(NUMBERVALUE(CriteriTecnici!$L1586,".",","),IFERROR(NUMBERVALUE(CriteriTecnici!$L1586,",","."),0))),4)&amp;""),",",".")&amp;", "&amp;CHAR(34)&amp;"flag"&amp;CHAR(34)&amp;": "&amp;SUBSTITUTE(TRIM(ROUND(IFERROR(CriteriTecnici!$M1586*1,IFERROR(NUMBERVALUE(CriteriTecnici!$M1586,".",","),IFERROR(NUMBERVALUE(CriteriTecnici!$M1586,",","."),0))),4)&amp;""),",",".")&amp;", "&amp;CHAR(34)&amp;"rawScore"&amp;CHAR(34)&amp;": "&amp;SUBSTITUTE(TRIM(ROUND(IFERROR(CriteriTecnici!$O1586*1,IFERROR(NUMBERVALUE(CriteriTecnici!$O1586,".",","),IFERROR(NUMBERVALUE(CriteriTecnici!$O1586,",","."),0))),4)&amp;""),",",".")&amp;CHAR(125)&amp;IF(TRUE,",",""))</f>
        <v/>
      </c>
    </row>
    <row r="1807">
      <c r="A1807" s="38">
        <f>IF(CriteriTecnici!$A1587="","","    "&amp;CHAR(123)&amp;CHAR(34)&amp;"bidderId"&amp;CHAR(34)&amp;": "&amp;CHAR(34)&amp;SUBSTITUTE(CriteriTecnici!$A1587,CHAR(34),"'")&amp;CHAR(34)&amp;", "&amp;CHAR(34)&amp;"lotId"&amp;CHAR(34)&amp;": "&amp;CHAR(34)&amp;SUBSTITUTE(CriteriTecnici!$C1587,CHAR(34),"'")&amp;CHAR(34)&amp;", "&amp;CHAR(34)&amp;"criterionId"&amp;CHAR(34)&amp;": "&amp;CHAR(34)&amp;SUBSTITUTE(CriteriTecnici!$D1587,CHAR(34),"'")&amp;CHAR(34)&amp;", "&amp;CHAR(34)&amp;"kind"&amp;CHAR(34)&amp;": "&amp;CHAR(34)&amp;SUBSTITUTE(CriteriTecnici!$F1587,CHAR(34),"'")&amp;CHAR(34)&amp;", "&amp;CHAR(34)&amp;"value"&amp;CHAR(34)&amp;": "&amp;SUBSTITUTE(TRIM(ROUND(IFERROR(CriteriTecnici!$N1587*1,IFERROR(NUMBERVALUE(CriteriTecnici!$N1587,".",","),IFERROR(NUMBERVALUE(CriteriTecnici!$N1587,",","."),0))),4)&amp;""),",",".")&amp;", "&amp;CHAR(34)&amp;"numerator"&amp;CHAR(34)&amp;": "&amp;SUBSTITUTE(TRIM(ROUND(IFERROR(CriteriTecnici!$K1587*1,IFERROR(NUMBERVALUE(CriteriTecnici!$K1587,".",","),IFERROR(NUMBERVALUE(CriteriTecnici!$K1587,",","."),0))),4)&amp;""),",",".")&amp;", "&amp;CHAR(34)&amp;"denominator"&amp;CHAR(34)&amp;": "&amp;SUBSTITUTE(TRIM(ROUND(IFERROR(CriteriTecnici!$L1587*1,IFERROR(NUMBERVALUE(CriteriTecnici!$L1587,".",","),IFERROR(NUMBERVALUE(CriteriTecnici!$L1587,",","."),0))),4)&amp;""),",",".")&amp;", "&amp;CHAR(34)&amp;"flag"&amp;CHAR(34)&amp;": "&amp;SUBSTITUTE(TRIM(ROUND(IFERROR(CriteriTecnici!$M1587*1,IFERROR(NUMBERVALUE(CriteriTecnici!$M1587,".",","),IFERROR(NUMBERVALUE(CriteriTecnici!$M1587,",","."),0))),4)&amp;""),",",".")&amp;", "&amp;CHAR(34)&amp;"rawScore"&amp;CHAR(34)&amp;": "&amp;SUBSTITUTE(TRIM(ROUND(IFERROR(CriteriTecnici!$O1587*1,IFERROR(NUMBERVALUE(CriteriTecnici!$O1587,".",","),IFERROR(NUMBERVALUE(CriteriTecnici!$O1587,",","."),0))),4)&amp;""),",",".")&amp;CHAR(125)&amp;IF(TRUE,",",""))</f>
        <v/>
      </c>
    </row>
    <row r="1808">
      <c r="A1808" s="38">
        <f>IF(CriteriTecnici!$A1588="","","    "&amp;CHAR(123)&amp;CHAR(34)&amp;"bidderId"&amp;CHAR(34)&amp;": "&amp;CHAR(34)&amp;SUBSTITUTE(CriteriTecnici!$A1588,CHAR(34),"'")&amp;CHAR(34)&amp;", "&amp;CHAR(34)&amp;"lotId"&amp;CHAR(34)&amp;": "&amp;CHAR(34)&amp;SUBSTITUTE(CriteriTecnici!$C1588,CHAR(34),"'")&amp;CHAR(34)&amp;", "&amp;CHAR(34)&amp;"criterionId"&amp;CHAR(34)&amp;": "&amp;CHAR(34)&amp;SUBSTITUTE(CriteriTecnici!$D1588,CHAR(34),"'")&amp;CHAR(34)&amp;", "&amp;CHAR(34)&amp;"kind"&amp;CHAR(34)&amp;": "&amp;CHAR(34)&amp;SUBSTITUTE(CriteriTecnici!$F1588,CHAR(34),"'")&amp;CHAR(34)&amp;", "&amp;CHAR(34)&amp;"value"&amp;CHAR(34)&amp;": "&amp;SUBSTITUTE(TRIM(ROUND(IFERROR(CriteriTecnici!$N1588*1,IFERROR(NUMBERVALUE(CriteriTecnici!$N1588,".",","),IFERROR(NUMBERVALUE(CriteriTecnici!$N1588,",","."),0))),4)&amp;""),",",".")&amp;", "&amp;CHAR(34)&amp;"numerator"&amp;CHAR(34)&amp;": "&amp;SUBSTITUTE(TRIM(ROUND(IFERROR(CriteriTecnici!$K1588*1,IFERROR(NUMBERVALUE(CriteriTecnici!$K1588,".",","),IFERROR(NUMBERVALUE(CriteriTecnici!$K1588,",","."),0))),4)&amp;""),",",".")&amp;", "&amp;CHAR(34)&amp;"denominator"&amp;CHAR(34)&amp;": "&amp;SUBSTITUTE(TRIM(ROUND(IFERROR(CriteriTecnici!$L1588*1,IFERROR(NUMBERVALUE(CriteriTecnici!$L1588,".",","),IFERROR(NUMBERVALUE(CriteriTecnici!$L1588,",","."),0))),4)&amp;""),",",".")&amp;", "&amp;CHAR(34)&amp;"flag"&amp;CHAR(34)&amp;": "&amp;SUBSTITUTE(TRIM(ROUND(IFERROR(CriteriTecnici!$M1588*1,IFERROR(NUMBERVALUE(CriteriTecnici!$M1588,".",","),IFERROR(NUMBERVALUE(CriteriTecnici!$M1588,",","."),0))),4)&amp;""),",",".")&amp;", "&amp;CHAR(34)&amp;"rawScore"&amp;CHAR(34)&amp;": "&amp;SUBSTITUTE(TRIM(ROUND(IFERROR(CriteriTecnici!$O1588*1,IFERROR(NUMBERVALUE(CriteriTecnici!$O1588,".",","),IFERROR(NUMBERVALUE(CriteriTecnici!$O1588,",","."),0))),4)&amp;""),",",".")&amp;CHAR(125)&amp;IF(TRUE,",",""))</f>
        <v/>
      </c>
    </row>
    <row r="1809">
      <c r="A1809" s="38">
        <f>IF(CriteriTecnici!$A1589="","","    "&amp;CHAR(123)&amp;CHAR(34)&amp;"bidderId"&amp;CHAR(34)&amp;": "&amp;CHAR(34)&amp;SUBSTITUTE(CriteriTecnici!$A1589,CHAR(34),"'")&amp;CHAR(34)&amp;", "&amp;CHAR(34)&amp;"lotId"&amp;CHAR(34)&amp;": "&amp;CHAR(34)&amp;SUBSTITUTE(CriteriTecnici!$C1589,CHAR(34),"'")&amp;CHAR(34)&amp;", "&amp;CHAR(34)&amp;"criterionId"&amp;CHAR(34)&amp;": "&amp;CHAR(34)&amp;SUBSTITUTE(CriteriTecnici!$D1589,CHAR(34),"'")&amp;CHAR(34)&amp;", "&amp;CHAR(34)&amp;"kind"&amp;CHAR(34)&amp;": "&amp;CHAR(34)&amp;SUBSTITUTE(CriteriTecnici!$F1589,CHAR(34),"'")&amp;CHAR(34)&amp;", "&amp;CHAR(34)&amp;"value"&amp;CHAR(34)&amp;": "&amp;SUBSTITUTE(TRIM(ROUND(IFERROR(CriteriTecnici!$N1589*1,IFERROR(NUMBERVALUE(CriteriTecnici!$N1589,".",","),IFERROR(NUMBERVALUE(CriteriTecnici!$N1589,",","."),0))),4)&amp;""),",",".")&amp;", "&amp;CHAR(34)&amp;"numerator"&amp;CHAR(34)&amp;": "&amp;SUBSTITUTE(TRIM(ROUND(IFERROR(CriteriTecnici!$K1589*1,IFERROR(NUMBERVALUE(CriteriTecnici!$K1589,".",","),IFERROR(NUMBERVALUE(CriteriTecnici!$K1589,",","."),0))),4)&amp;""),",",".")&amp;", "&amp;CHAR(34)&amp;"denominator"&amp;CHAR(34)&amp;": "&amp;SUBSTITUTE(TRIM(ROUND(IFERROR(CriteriTecnici!$L1589*1,IFERROR(NUMBERVALUE(CriteriTecnici!$L1589,".",","),IFERROR(NUMBERVALUE(CriteriTecnici!$L1589,",","."),0))),4)&amp;""),",",".")&amp;", "&amp;CHAR(34)&amp;"flag"&amp;CHAR(34)&amp;": "&amp;SUBSTITUTE(TRIM(ROUND(IFERROR(CriteriTecnici!$M1589*1,IFERROR(NUMBERVALUE(CriteriTecnici!$M1589,".",","),IFERROR(NUMBERVALUE(CriteriTecnici!$M1589,",","."),0))),4)&amp;""),",",".")&amp;", "&amp;CHAR(34)&amp;"rawScore"&amp;CHAR(34)&amp;": "&amp;SUBSTITUTE(TRIM(ROUND(IFERROR(CriteriTecnici!$O1589*1,IFERROR(NUMBERVALUE(CriteriTecnici!$O1589,".",","),IFERROR(NUMBERVALUE(CriteriTecnici!$O1589,",","."),0))),4)&amp;""),",",".")&amp;CHAR(125)&amp;IF(TRUE,",",""))</f>
        <v/>
      </c>
    </row>
    <row r="1810">
      <c r="A1810" s="38">
        <f>IF(CriteriTecnici!$A1590="","","    "&amp;CHAR(123)&amp;CHAR(34)&amp;"bidderId"&amp;CHAR(34)&amp;": "&amp;CHAR(34)&amp;SUBSTITUTE(CriteriTecnici!$A1590,CHAR(34),"'")&amp;CHAR(34)&amp;", "&amp;CHAR(34)&amp;"lotId"&amp;CHAR(34)&amp;": "&amp;CHAR(34)&amp;SUBSTITUTE(CriteriTecnici!$C1590,CHAR(34),"'")&amp;CHAR(34)&amp;", "&amp;CHAR(34)&amp;"criterionId"&amp;CHAR(34)&amp;": "&amp;CHAR(34)&amp;SUBSTITUTE(CriteriTecnici!$D1590,CHAR(34),"'")&amp;CHAR(34)&amp;", "&amp;CHAR(34)&amp;"kind"&amp;CHAR(34)&amp;": "&amp;CHAR(34)&amp;SUBSTITUTE(CriteriTecnici!$F1590,CHAR(34),"'")&amp;CHAR(34)&amp;", "&amp;CHAR(34)&amp;"value"&amp;CHAR(34)&amp;": "&amp;SUBSTITUTE(TRIM(ROUND(IFERROR(CriteriTecnici!$N1590*1,IFERROR(NUMBERVALUE(CriteriTecnici!$N1590,".",","),IFERROR(NUMBERVALUE(CriteriTecnici!$N1590,",","."),0))),4)&amp;""),",",".")&amp;", "&amp;CHAR(34)&amp;"numerator"&amp;CHAR(34)&amp;": "&amp;SUBSTITUTE(TRIM(ROUND(IFERROR(CriteriTecnici!$K1590*1,IFERROR(NUMBERVALUE(CriteriTecnici!$K1590,".",","),IFERROR(NUMBERVALUE(CriteriTecnici!$K1590,",","."),0))),4)&amp;""),",",".")&amp;", "&amp;CHAR(34)&amp;"denominator"&amp;CHAR(34)&amp;": "&amp;SUBSTITUTE(TRIM(ROUND(IFERROR(CriteriTecnici!$L1590*1,IFERROR(NUMBERVALUE(CriteriTecnici!$L1590,".",","),IFERROR(NUMBERVALUE(CriteriTecnici!$L1590,",","."),0))),4)&amp;""),",",".")&amp;", "&amp;CHAR(34)&amp;"flag"&amp;CHAR(34)&amp;": "&amp;SUBSTITUTE(TRIM(ROUND(IFERROR(CriteriTecnici!$M1590*1,IFERROR(NUMBERVALUE(CriteriTecnici!$M1590,".",","),IFERROR(NUMBERVALUE(CriteriTecnici!$M1590,",","."),0))),4)&amp;""),",",".")&amp;", "&amp;CHAR(34)&amp;"rawScore"&amp;CHAR(34)&amp;": "&amp;SUBSTITUTE(TRIM(ROUND(IFERROR(CriteriTecnici!$O1590*1,IFERROR(NUMBERVALUE(CriteriTecnici!$O1590,".",","),IFERROR(NUMBERVALUE(CriteriTecnici!$O1590,",","."),0))),4)&amp;""),",",".")&amp;CHAR(125)&amp;IF(TRUE,",",""))</f>
        <v/>
      </c>
    </row>
    <row r="1811">
      <c r="A1811" s="38">
        <f>IF(CriteriTecnici!$A1591="","","    "&amp;CHAR(123)&amp;CHAR(34)&amp;"bidderId"&amp;CHAR(34)&amp;": "&amp;CHAR(34)&amp;SUBSTITUTE(CriteriTecnici!$A1591,CHAR(34),"'")&amp;CHAR(34)&amp;", "&amp;CHAR(34)&amp;"lotId"&amp;CHAR(34)&amp;": "&amp;CHAR(34)&amp;SUBSTITUTE(CriteriTecnici!$C1591,CHAR(34),"'")&amp;CHAR(34)&amp;", "&amp;CHAR(34)&amp;"criterionId"&amp;CHAR(34)&amp;": "&amp;CHAR(34)&amp;SUBSTITUTE(CriteriTecnici!$D1591,CHAR(34),"'")&amp;CHAR(34)&amp;", "&amp;CHAR(34)&amp;"kind"&amp;CHAR(34)&amp;": "&amp;CHAR(34)&amp;SUBSTITUTE(CriteriTecnici!$F1591,CHAR(34),"'")&amp;CHAR(34)&amp;", "&amp;CHAR(34)&amp;"value"&amp;CHAR(34)&amp;": "&amp;SUBSTITUTE(TRIM(ROUND(IFERROR(CriteriTecnici!$N1591*1,IFERROR(NUMBERVALUE(CriteriTecnici!$N1591,".",","),IFERROR(NUMBERVALUE(CriteriTecnici!$N1591,",","."),0))),4)&amp;""),",",".")&amp;", "&amp;CHAR(34)&amp;"numerator"&amp;CHAR(34)&amp;": "&amp;SUBSTITUTE(TRIM(ROUND(IFERROR(CriteriTecnici!$K1591*1,IFERROR(NUMBERVALUE(CriteriTecnici!$K1591,".",","),IFERROR(NUMBERVALUE(CriteriTecnici!$K1591,",","."),0))),4)&amp;""),",",".")&amp;", "&amp;CHAR(34)&amp;"denominator"&amp;CHAR(34)&amp;": "&amp;SUBSTITUTE(TRIM(ROUND(IFERROR(CriteriTecnici!$L1591*1,IFERROR(NUMBERVALUE(CriteriTecnici!$L1591,".",","),IFERROR(NUMBERVALUE(CriteriTecnici!$L1591,",","."),0))),4)&amp;""),",",".")&amp;", "&amp;CHAR(34)&amp;"flag"&amp;CHAR(34)&amp;": "&amp;SUBSTITUTE(TRIM(ROUND(IFERROR(CriteriTecnici!$M1591*1,IFERROR(NUMBERVALUE(CriteriTecnici!$M1591,".",","),IFERROR(NUMBERVALUE(CriteriTecnici!$M1591,",","."),0))),4)&amp;""),",",".")&amp;", "&amp;CHAR(34)&amp;"rawScore"&amp;CHAR(34)&amp;": "&amp;SUBSTITUTE(TRIM(ROUND(IFERROR(CriteriTecnici!$O1591*1,IFERROR(NUMBERVALUE(CriteriTecnici!$O1591,".",","),IFERROR(NUMBERVALUE(CriteriTecnici!$O1591,",","."),0))),4)&amp;""),",",".")&amp;CHAR(125)&amp;IF(TRUE,",",""))</f>
        <v/>
      </c>
    </row>
    <row r="1812">
      <c r="A1812" s="38">
        <f>IF(CriteriTecnici!$A1592="","","    "&amp;CHAR(123)&amp;CHAR(34)&amp;"bidderId"&amp;CHAR(34)&amp;": "&amp;CHAR(34)&amp;SUBSTITUTE(CriteriTecnici!$A1592,CHAR(34),"'")&amp;CHAR(34)&amp;", "&amp;CHAR(34)&amp;"lotId"&amp;CHAR(34)&amp;": "&amp;CHAR(34)&amp;SUBSTITUTE(CriteriTecnici!$C1592,CHAR(34),"'")&amp;CHAR(34)&amp;", "&amp;CHAR(34)&amp;"criterionId"&amp;CHAR(34)&amp;": "&amp;CHAR(34)&amp;SUBSTITUTE(CriteriTecnici!$D1592,CHAR(34),"'")&amp;CHAR(34)&amp;", "&amp;CHAR(34)&amp;"kind"&amp;CHAR(34)&amp;": "&amp;CHAR(34)&amp;SUBSTITUTE(CriteriTecnici!$F1592,CHAR(34),"'")&amp;CHAR(34)&amp;", "&amp;CHAR(34)&amp;"value"&amp;CHAR(34)&amp;": "&amp;SUBSTITUTE(TRIM(ROUND(IFERROR(CriteriTecnici!$N1592*1,IFERROR(NUMBERVALUE(CriteriTecnici!$N1592,".",","),IFERROR(NUMBERVALUE(CriteriTecnici!$N1592,",","."),0))),4)&amp;""),",",".")&amp;", "&amp;CHAR(34)&amp;"numerator"&amp;CHAR(34)&amp;": "&amp;SUBSTITUTE(TRIM(ROUND(IFERROR(CriteriTecnici!$K1592*1,IFERROR(NUMBERVALUE(CriteriTecnici!$K1592,".",","),IFERROR(NUMBERVALUE(CriteriTecnici!$K1592,",","."),0))),4)&amp;""),",",".")&amp;", "&amp;CHAR(34)&amp;"denominator"&amp;CHAR(34)&amp;": "&amp;SUBSTITUTE(TRIM(ROUND(IFERROR(CriteriTecnici!$L1592*1,IFERROR(NUMBERVALUE(CriteriTecnici!$L1592,".",","),IFERROR(NUMBERVALUE(CriteriTecnici!$L1592,",","."),0))),4)&amp;""),",",".")&amp;", "&amp;CHAR(34)&amp;"flag"&amp;CHAR(34)&amp;": "&amp;SUBSTITUTE(TRIM(ROUND(IFERROR(CriteriTecnici!$M1592*1,IFERROR(NUMBERVALUE(CriteriTecnici!$M1592,".",","),IFERROR(NUMBERVALUE(CriteriTecnici!$M1592,",","."),0))),4)&amp;""),",",".")&amp;", "&amp;CHAR(34)&amp;"rawScore"&amp;CHAR(34)&amp;": "&amp;SUBSTITUTE(TRIM(ROUND(IFERROR(CriteriTecnici!$O1592*1,IFERROR(NUMBERVALUE(CriteriTecnici!$O1592,".",","),IFERROR(NUMBERVALUE(CriteriTecnici!$O1592,",","."),0))),4)&amp;""),",",".")&amp;CHAR(125)&amp;IF(TRUE,",",""))</f>
        <v/>
      </c>
    </row>
    <row r="1813">
      <c r="A1813" s="38">
        <f>IF(CriteriTecnici!$A1593="","","    "&amp;CHAR(123)&amp;CHAR(34)&amp;"bidderId"&amp;CHAR(34)&amp;": "&amp;CHAR(34)&amp;SUBSTITUTE(CriteriTecnici!$A1593,CHAR(34),"'")&amp;CHAR(34)&amp;", "&amp;CHAR(34)&amp;"lotId"&amp;CHAR(34)&amp;": "&amp;CHAR(34)&amp;SUBSTITUTE(CriteriTecnici!$C1593,CHAR(34),"'")&amp;CHAR(34)&amp;", "&amp;CHAR(34)&amp;"criterionId"&amp;CHAR(34)&amp;": "&amp;CHAR(34)&amp;SUBSTITUTE(CriteriTecnici!$D1593,CHAR(34),"'")&amp;CHAR(34)&amp;", "&amp;CHAR(34)&amp;"kind"&amp;CHAR(34)&amp;": "&amp;CHAR(34)&amp;SUBSTITUTE(CriteriTecnici!$F1593,CHAR(34),"'")&amp;CHAR(34)&amp;", "&amp;CHAR(34)&amp;"value"&amp;CHAR(34)&amp;": "&amp;SUBSTITUTE(TRIM(ROUND(IFERROR(CriteriTecnici!$N1593*1,IFERROR(NUMBERVALUE(CriteriTecnici!$N1593,".",","),IFERROR(NUMBERVALUE(CriteriTecnici!$N1593,",","."),0))),4)&amp;""),",",".")&amp;", "&amp;CHAR(34)&amp;"numerator"&amp;CHAR(34)&amp;": "&amp;SUBSTITUTE(TRIM(ROUND(IFERROR(CriteriTecnici!$K1593*1,IFERROR(NUMBERVALUE(CriteriTecnici!$K1593,".",","),IFERROR(NUMBERVALUE(CriteriTecnici!$K1593,",","."),0))),4)&amp;""),",",".")&amp;", "&amp;CHAR(34)&amp;"denominator"&amp;CHAR(34)&amp;": "&amp;SUBSTITUTE(TRIM(ROUND(IFERROR(CriteriTecnici!$L1593*1,IFERROR(NUMBERVALUE(CriteriTecnici!$L1593,".",","),IFERROR(NUMBERVALUE(CriteriTecnici!$L1593,",","."),0))),4)&amp;""),",",".")&amp;", "&amp;CHAR(34)&amp;"flag"&amp;CHAR(34)&amp;": "&amp;SUBSTITUTE(TRIM(ROUND(IFERROR(CriteriTecnici!$M1593*1,IFERROR(NUMBERVALUE(CriteriTecnici!$M1593,".",","),IFERROR(NUMBERVALUE(CriteriTecnici!$M1593,",","."),0))),4)&amp;""),",",".")&amp;", "&amp;CHAR(34)&amp;"rawScore"&amp;CHAR(34)&amp;": "&amp;SUBSTITUTE(TRIM(ROUND(IFERROR(CriteriTecnici!$O1593*1,IFERROR(NUMBERVALUE(CriteriTecnici!$O1593,".",","),IFERROR(NUMBERVALUE(CriteriTecnici!$O1593,",","."),0))),4)&amp;""),",",".")&amp;CHAR(125)&amp;IF(TRUE,",",""))</f>
        <v/>
      </c>
    </row>
    <row r="1814">
      <c r="A1814" s="38">
        <f>IF(CriteriTecnici!$A1594="","","    "&amp;CHAR(123)&amp;CHAR(34)&amp;"bidderId"&amp;CHAR(34)&amp;": "&amp;CHAR(34)&amp;SUBSTITUTE(CriteriTecnici!$A1594,CHAR(34),"'")&amp;CHAR(34)&amp;", "&amp;CHAR(34)&amp;"lotId"&amp;CHAR(34)&amp;": "&amp;CHAR(34)&amp;SUBSTITUTE(CriteriTecnici!$C1594,CHAR(34),"'")&amp;CHAR(34)&amp;", "&amp;CHAR(34)&amp;"criterionId"&amp;CHAR(34)&amp;": "&amp;CHAR(34)&amp;SUBSTITUTE(CriteriTecnici!$D1594,CHAR(34),"'")&amp;CHAR(34)&amp;", "&amp;CHAR(34)&amp;"kind"&amp;CHAR(34)&amp;": "&amp;CHAR(34)&amp;SUBSTITUTE(CriteriTecnici!$F1594,CHAR(34),"'")&amp;CHAR(34)&amp;", "&amp;CHAR(34)&amp;"value"&amp;CHAR(34)&amp;": "&amp;SUBSTITUTE(TRIM(ROUND(IFERROR(CriteriTecnici!$N1594*1,IFERROR(NUMBERVALUE(CriteriTecnici!$N1594,".",","),IFERROR(NUMBERVALUE(CriteriTecnici!$N1594,",","."),0))),4)&amp;""),",",".")&amp;", "&amp;CHAR(34)&amp;"numerator"&amp;CHAR(34)&amp;": "&amp;SUBSTITUTE(TRIM(ROUND(IFERROR(CriteriTecnici!$K1594*1,IFERROR(NUMBERVALUE(CriteriTecnici!$K1594,".",","),IFERROR(NUMBERVALUE(CriteriTecnici!$K1594,",","."),0))),4)&amp;""),",",".")&amp;", "&amp;CHAR(34)&amp;"denominator"&amp;CHAR(34)&amp;": "&amp;SUBSTITUTE(TRIM(ROUND(IFERROR(CriteriTecnici!$L1594*1,IFERROR(NUMBERVALUE(CriteriTecnici!$L1594,".",","),IFERROR(NUMBERVALUE(CriteriTecnici!$L1594,",","."),0))),4)&amp;""),",",".")&amp;", "&amp;CHAR(34)&amp;"flag"&amp;CHAR(34)&amp;": "&amp;SUBSTITUTE(TRIM(ROUND(IFERROR(CriteriTecnici!$M1594*1,IFERROR(NUMBERVALUE(CriteriTecnici!$M1594,".",","),IFERROR(NUMBERVALUE(CriteriTecnici!$M1594,",","."),0))),4)&amp;""),",",".")&amp;", "&amp;CHAR(34)&amp;"rawScore"&amp;CHAR(34)&amp;": "&amp;SUBSTITUTE(TRIM(ROUND(IFERROR(CriteriTecnici!$O1594*1,IFERROR(NUMBERVALUE(CriteriTecnici!$O1594,".",","),IFERROR(NUMBERVALUE(CriteriTecnici!$O1594,",","."),0))),4)&amp;""),",",".")&amp;CHAR(125)&amp;IF(TRUE,",",""))</f>
        <v/>
      </c>
    </row>
    <row r="1815">
      <c r="A1815" s="38">
        <f>IF(CriteriTecnici!$A1595="","","    "&amp;CHAR(123)&amp;CHAR(34)&amp;"bidderId"&amp;CHAR(34)&amp;": "&amp;CHAR(34)&amp;SUBSTITUTE(CriteriTecnici!$A1595,CHAR(34),"'")&amp;CHAR(34)&amp;", "&amp;CHAR(34)&amp;"lotId"&amp;CHAR(34)&amp;": "&amp;CHAR(34)&amp;SUBSTITUTE(CriteriTecnici!$C1595,CHAR(34),"'")&amp;CHAR(34)&amp;", "&amp;CHAR(34)&amp;"criterionId"&amp;CHAR(34)&amp;": "&amp;CHAR(34)&amp;SUBSTITUTE(CriteriTecnici!$D1595,CHAR(34),"'")&amp;CHAR(34)&amp;", "&amp;CHAR(34)&amp;"kind"&amp;CHAR(34)&amp;": "&amp;CHAR(34)&amp;SUBSTITUTE(CriteriTecnici!$F1595,CHAR(34),"'")&amp;CHAR(34)&amp;", "&amp;CHAR(34)&amp;"value"&amp;CHAR(34)&amp;": "&amp;SUBSTITUTE(TRIM(ROUND(IFERROR(CriteriTecnici!$N1595*1,IFERROR(NUMBERVALUE(CriteriTecnici!$N1595,".",","),IFERROR(NUMBERVALUE(CriteriTecnici!$N1595,",","."),0))),4)&amp;""),",",".")&amp;", "&amp;CHAR(34)&amp;"numerator"&amp;CHAR(34)&amp;": "&amp;SUBSTITUTE(TRIM(ROUND(IFERROR(CriteriTecnici!$K1595*1,IFERROR(NUMBERVALUE(CriteriTecnici!$K1595,".",","),IFERROR(NUMBERVALUE(CriteriTecnici!$K1595,",","."),0))),4)&amp;""),",",".")&amp;", "&amp;CHAR(34)&amp;"denominator"&amp;CHAR(34)&amp;": "&amp;SUBSTITUTE(TRIM(ROUND(IFERROR(CriteriTecnici!$L1595*1,IFERROR(NUMBERVALUE(CriteriTecnici!$L1595,".",","),IFERROR(NUMBERVALUE(CriteriTecnici!$L1595,",","."),0))),4)&amp;""),",",".")&amp;", "&amp;CHAR(34)&amp;"flag"&amp;CHAR(34)&amp;": "&amp;SUBSTITUTE(TRIM(ROUND(IFERROR(CriteriTecnici!$M1595*1,IFERROR(NUMBERVALUE(CriteriTecnici!$M1595,".",","),IFERROR(NUMBERVALUE(CriteriTecnici!$M1595,",","."),0))),4)&amp;""),",",".")&amp;", "&amp;CHAR(34)&amp;"rawScore"&amp;CHAR(34)&amp;": "&amp;SUBSTITUTE(TRIM(ROUND(IFERROR(CriteriTecnici!$O1595*1,IFERROR(NUMBERVALUE(CriteriTecnici!$O1595,".",","),IFERROR(NUMBERVALUE(CriteriTecnici!$O1595,",","."),0))),4)&amp;""),",",".")&amp;CHAR(125)&amp;IF(TRUE,",",""))</f>
        <v/>
      </c>
    </row>
    <row r="1816">
      <c r="A1816" s="38">
        <f>IF(CriteriTecnici!$A1596="","","    "&amp;CHAR(123)&amp;CHAR(34)&amp;"bidderId"&amp;CHAR(34)&amp;": "&amp;CHAR(34)&amp;SUBSTITUTE(CriteriTecnici!$A1596,CHAR(34),"'")&amp;CHAR(34)&amp;", "&amp;CHAR(34)&amp;"lotId"&amp;CHAR(34)&amp;": "&amp;CHAR(34)&amp;SUBSTITUTE(CriteriTecnici!$C1596,CHAR(34),"'")&amp;CHAR(34)&amp;", "&amp;CHAR(34)&amp;"criterionId"&amp;CHAR(34)&amp;": "&amp;CHAR(34)&amp;SUBSTITUTE(CriteriTecnici!$D1596,CHAR(34),"'")&amp;CHAR(34)&amp;", "&amp;CHAR(34)&amp;"kind"&amp;CHAR(34)&amp;": "&amp;CHAR(34)&amp;SUBSTITUTE(CriteriTecnici!$F1596,CHAR(34),"'")&amp;CHAR(34)&amp;", "&amp;CHAR(34)&amp;"value"&amp;CHAR(34)&amp;": "&amp;SUBSTITUTE(TRIM(ROUND(IFERROR(CriteriTecnici!$N1596*1,IFERROR(NUMBERVALUE(CriteriTecnici!$N1596,".",","),IFERROR(NUMBERVALUE(CriteriTecnici!$N1596,",","."),0))),4)&amp;""),",",".")&amp;", "&amp;CHAR(34)&amp;"numerator"&amp;CHAR(34)&amp;": "&amp;SUBSTITUTE(TRIM(ROUND(IFERROR(CriteriTecnici!$K1596*1,IFERROR(NUMBERVALUE(CriteriTecnici!$K1596,".",","),IFERROR(NUMBERVALUE(CriteriTecnici!$K1596,",","."),0))),4)&amp;""),",",".")&amp;", "&amp;CHAR(34)&amp;"denominator"&amp;CHAR(34)&amp;": "&amp;SUBSTITUTE(TRIM(ROUND(IFERROR(CriteriTecnici!$L1596*1,IFERROR(NUMBERVALUE(CriteriTecnici!$L1596,".",","),IFERROR(NUMBERVALUE(CriteriTecnici!$L1596,",","."),0))),4)&amp;""),",",".")&amp;", "&amp;CHAR(34)&amp;"flag"&amp;CHAR(34)&amp;": "&amp;SUBSTITUTE(TRIM(ROUND(IFERROR(CriteriTecnici!$M1596*1,IFERROR(NUMBERVALUE(CriteriTecnici!$M1596,".",","),IFERROR(NUMBERVALUE(CriteriTecnici!$M1596,",","."),0))),4)&amp;""),",",".")&amp;", "&amp;CHAR(34)&amp;"rawScore"&amp;CHAR(34)&amp;": "&amp;SUBSTITUTE(TRIM(ROUND(IFERROR(CriteriTecnici!$O1596*1,IFERROR(NUMBERVALUE(CriteriTecnici!$O1596,".",","),IFERROR(NUMBERVALUE(CriteriTecnici!$O1596,",","."),0))),4)&amp;""),",",".")&amp;CHAR(125)&amp;IF(TRUE,",",""))</f>
        <v/>
      </c>
    </row>
    <row r="1817">
      <c r="A1817" s="38">
        <f>IF(CriteriTecnici!$A1597="","","    "&amp;CHAR(123)&amp;CHAR(34)&amp;"bidderId"&amp;CHAR(34)&amp;": "&amp;CHAR(34)&amp;SUBSTITUTE(CriteriTecnici!$A1597,CHAR(34),"'")&amp;CHAR(34)&amp;", "&amp;CHAR(34)&amp;"lotId"&amp;CHAR(34)&amp;": "&amp;CHAR(34)&amp;SUBSTITUTE(CriteriTecnici!$C1597,CHAR(34),"'")&amp;CHAR(34)&amp;", "&amp;CHAR(34)&amp;"criterionId"&amp;CHAR(34)&amp;": "&amp;CHAR(34)&amp;SUBSTITUTE(CriteriTecnici!$D1597,CHAR(34),"'")&amp;CHAR(34)&amp;", "&amp;CHAR(34)&amp;"kind"&amp;CHAR(34)&amp;": "&amp;CHAR(34)&amp;SUBSTITUTE(CriteriTecnici!$F1597,CHAR(34),"'")&amp;CHAR(34)&amp;", "&amp;CHAR(34)&amp;"value"&amp;CHAR(34)&amp;": "&amp;SUBSTITUTE(TRIM(ROUND(IFERROR(CriteriTecnici!$N1597*1,IFERROR(NUMBERVALUE(CriteriTecnici!$N1597,".",","),IFERROR(NUMBERVALUE(CriteriTecnici!$N1597,",","."),0))),4)&amp;""),",",".")&amp;", "&amp;CHAR(34)&amp;"numerator"&amp;CHAR(34)&amp;": "&amp;SUBSTITUTE(TRIM(ROUND(IFERROR(CriteriTecnici!$K1597*1,IFERROR(NUMBERVALUE(CriteriTecnici!$K1597,".",","),IFERROR(NUMBERVALUE(CriteriTecnici!$K1597,",","."),0))),4)&amp;""),",",".")&amp;", "&amp;CHAR(34)&amp;"denominator"&amp;CHAR(34)&amp;": "&amp;SUBSTITUTE(TRIM(ROUND(IFERROR(CriteriTecnici!$L1597*1,IFERROR(NUMBERVALUE(CriteriTecnici!$L1597,".",","),IFERROR(NUMBERVALUE(CriteriTecnici!$L1597,",","."),0))),4)&amp;""),",",".")&amp;", "&amp;CHAR(34)&amp;"flag"&amp;CHAR(34)&amp;": "&amp;SUBSTITUTE(TRIM(ROUND(IFERROR(CriteriTecnici!$M1597*1,IFERROR(NUMBERVALUE(CriteriTecnici!$M1597,".",","),IFERROR(NUMBERVALUE(CriteriTecnici!$M1597,",","."),0))),4)&amp;""),",",".")&amp;", "&amp;CHAR(34)&amp;"rawScore"&amp;CHAR(34)&amp;": "&amp;SUBSTITUTE(TRIM(ROUND(IFERROR(CriteriTecnici!$O1597*1,IFERROR(NUMBERVALUE(CriteriTecnici!$O1597,".",","),IFERROR(NUMBERVALUE(CriteriTecnici!$O1597,",","."),0))),4)&amp;""),",",".")&amp;CHAR(125)&amp;IF(TRUE,",",""))</f>
        <v/>
      </c>
    </row>
    <row r="1818">
      <c r="A1818" s="38">
        <f>IF(CriteriTecnici!$A1598="","","    "&amp;CHAR(123)&amp;CHAR(34)&amp;"bidderId"&amp;CHAR(34)&amp;": "&amp;CHAR(34)&amp;SUBSTITUTE(CriteriTecnici!$A1598,CHAR(34),"'")&amp;CHAR(34)&amp;", "&amp;CHAR(34)&amp;"lotId"&amp;CHAR(34)&amp;": "&amp;CHAR(34)&amp;SUBSTITUTE(CriteriTecnici!$C1598,CHAR(34),"'")&amp;CHAR(34)&amp;", "&amp;CHAR(34)&amp;"criterionId"&amp;CHAR(34)&amp;": "&amp;CHAR(34)&amp;SUBSTITUTE(CriteriTecnici!$D1598,CHAR(34),"'")&amp;CHAR(34)&amp;", "&amp;CHAR(34)&amp;"kind"&amp;CHAR(34)&amp;": "&amp;CHAR(34)&amp;SUBSTITUTE(CriteriTecnici!$F1598,CHAR(34),"'")&amp;CHAR(34)&amp;", "&amp;CHAR(34)&amp;"value"&amp;CHAR(34)&amp;": "&amp;SUBSTITUTE(TRIM(ROUND(IFERROR(CriteriTecnici!$N1598*1,IFERROR(NUMBERVALUE(CriteriTecnici!$N1598,".",","),IFERROR(NUMBERVALUE(CriteriTecnici!$N1598,",","."),0))),4)&amp;""),",",".")&amp;", "&amp;CHAR(34)&amp;"numerator"&amp;CHAR(34)&amp;": "&amp;SUBSTITUTE(TRIM(ROUND(IFERROR(CriteriTecnici!$K1598*1,IFERROR(NUMBERVALUE(CriteriTecnici!$K1598,".",","),IFERROR(NUMBERVALUE(CriteriTecnici!$K1598,",","."),0))),4)&amp;""),",",".")&amp;", "&amp;CHAR(34)&amp;"denominator"&amp;CHAR(34)&amp;": "&amp;SUBSTITUTE(TRIM(ROUND(IFERROR(CriteriTecnici!$L1598*1,IFERROR(NUMBERVALUE(CriteriTecnici!$L1598,".",","),IFERROR(NUMBERVALUE(CriteriTecnici!$L1598,",","."),0))),4)&amp;""),",",".")&amp;", "&amp;CHAR(34)&amp;"flag"&amp;CHAR(34)&amp;": "&amp;SUBSTITUTE(TRIM(ROUND(IFERROR(CriteriTecnici!$M1598*1,IFERROR(NUMBERVALUE(CriteriTecnici!$M1598,".",","),IFERROR(NUMBERVALUE(CriteriTecnici!$M1598,",","."),0))),4)&amp;""),",",".")&amp;", "&amp;CHAR(34)&amp;"rawScore"&amp;CHAR(34)&amp;": "&amp;SUBSTITUTE(TRIM(ROUND(IFERROR(CriteriTecnici!$O1598*1,IFERROR(NUMBERVALUE(CriteriTecnici!$O1598,".",","),IFERROR(NUMBERVALUE(CriteriTecnici!$O1598,",","."),0))),4)&amp;""),",",".")&amp;CHAR(125)&amp;IF(TRUE,",",""))</f>
        <v/>
      </c>
    </row>
    <row r="1819">
      <c r="A1819" s="38">
        <f>IF(CriteriTecnici!$A1599="","","    "&amp;CHAR(123)&amp;CHAR(34)&amp;"bidderId"&amp;CHAR(34)&amp;": "&amp;CHAR(34)&amp;SUBSTITUTE(CriteriTecnici!$A1599,CHAR(34),"'")&amp;CHAR(34)&amp;", "&amp;CHAR(34)&amp;"lotId"&amp;CHAR(34)&amp;": "&amp;CHAR(34)&amp;SUBSTITUTE(CriteriTecnici!$C1599,CHAR(34),"'")&amp;CHAR(34)&amp;", "&amp;CHAR(34)&amp;"criterionId"&amp;CHAR(34)&amp;": "&amp;CHAR(34)&amp;SUBSTITUTE(CriteriTecnici!$D1599,CHAR(34),"'")&amp;CHAR(34)&amp;", "&amp;CHAR(34)&amp;"kind"&amp;CHAR(34)&amp;": "&amp;CHAR(34)&amp;SUBSTITUTE(CriteriTecnici!$F1599,CHAR(34),"'")&amp;CHAR(34)&amp;", "&amp;CHAR(34)&amp;"value"&amp;CHAR(34)&amp;": "&amp;SUBSTITUTE(TRIM(ROUND(IFERROR(CriteriTecnici!$N1599*1,IFERROR(NUMBERVALUE(CriteriTecnici!$N1599,".",","),IFERROR(NUMBERVALUE(CriteriTecnici!$N1599,",","."),0))),4)&amp;""),",",".")&amp;", "&amp;CHAR(34)&amp;"numerator"&amp;CHAR(34)&amp;": "&amp;SUBSTITUTE(TRIM(ROUND(IFERROR(CriteriTecnici!$K1599*1,IFERROR(NUMBERVALUE(CriteriTecnici!$K1599,".",","),IFERROR(NUMBERVALUE(CriteriTecnici!$K1599,",","."),0))),4)&amp;""),",",".")&amp;", "&amp;CHAR(34)&amp;"denominator"&amp;CHAR(34)&amp;": "&amp;SUBSTITUTE(TRIM(ROUND(IFERROR(CriteriTecnici!$L1599*1,IFERROR(NUMBERVALUE(CriteriTecnici!$L1599,".",","),IFERROR(NUMBERVALUE(CriteriTecnici!$L1599,",","."),0))),4)&amp;""),",",".")&amp;", "&amp;CHAR(34)&amp;"flag"&amp;CHAR(34)&amp;": "&amp;SUBSTITUTE(TRIM(ROUND(IFERROR(CriteriTecnici!$M1599*1,IFERROR(NUMBERVALUE(CriteriTecnici!$M1599,".",","),IFERROR(NUMBERVALUE(CriteriTecnici!$M1599,",","."),0))),4)&amp;""),",",".")&amp;", "&amp;CHAR(34)&amp;"rawScore"&amp;CHAR(34)&amp;": "&amp;SUBSTITUTE(TRIM(ROUND(IFERROR(CriteriTecnici!$O1599*1,IFERROR(NUMBERVALUE(CriteriTecnici!$O1599,".",","),IFERROR(NUMBERVALUE(CriteriTecnici!$O1599,",","."),0))),4)&amp;""),",",".")&amp;CHAR(125)&amp;IF(TRUE,",",""))</f>
        <v/>
      </c>
    </row>
    <row r="1820">
      <c r="A1820" s="38">
        <f>IF(CriteriTecnici!$A1600="","","    "&amp;CHAR(123)&amp;CHAR(34)&amp;"bidderId"&amp;CHAR(34)&amp;": "&amp;CHAR(34)&amp;SUBSTITUTE(CriteriTecnici!$A1600,CHAR(34),"'")&amp;CHAR(34)&amp;", "&amp;CHAR(34)&amp;"lotId"&amp;CHAR(34)&amp;": "&amp;CHAR(34)&amp;SUBSTITUTE(CriteriTecnici!$C1600,CHAR(34),"'")&amp;CHAR(34)&amp;", "&amp;CHAR(34)&amp;"criterionId"&amp;CHAR(34)&amp;": "&amp;CHAR(34)&amp;SUBSTITUTE(CriteriTecnici!$D1600,CHAR(34),"'")&amp;CHAR(34)&amp;", "&amp;CHAR(34)&amp;"kind"&amp;CHAR(34)&amp;": "&amp;CHAR(34)&amp;SUBSTITUTE(CriteriTecnici!$F1600,CHAR(34),"'")&amp;CHAR(34)&amp;", "&amp;CHAR(34)&amp;"value"&amp;CHAR(34)&amp;": "&amp;SUBSTITUTE(TRIM(ROUND(IFERROR(CriteriTecnici!$N1600*1,IFERROR(NUMBERVALUE(CriteriTecnici!$N1600,".",","),IFERROR(NUMBERVALUE(CriteriTecnici!$N1600,",","."),0))),4)&amp;""),",",".")&amp;", "&amp;CHAR(34)&amp;"numerator"&amp;CHAR(34)&amp;": "&amp;SUBSTITUTE(TRIM(ROUND(IFERROR(CriteriTecnici!$K1600*1,IFERROR(NUMBERVALUE(CriteriTecnici!$K1600,".",","),IFERROR(NUMBERVALUE(CriteriTecnici!$K1600,",","."),0))),4)&amp;""),",",".")&amp;", "&amp;CHAR(34)&amp;"denominator"&amp;CHAR(34)&amp;": "&amp;SUBSTITUTE(TRIM(ROUND(IFERROR(CriteriTecnici!$L1600*1,IFERROR(NUMBERVALUE(CriteriTecnici!$L1600,".",","),IFERROR(NUMBERVALUE(CriteriTecnici!$L1600,",","."),0))),4)&amp;""),",",".")&amp;", "&amp;CHAR(34)&amp;"flag"&amp;CHAR(34)&amp;": "&amp;SUBSTITUTE(TRIM(ROUND(IFERROR(CriteriTecnici!$M1600*1,IFERROR(NUMBERVALUE(CriteriTecnici!$M1600,".",","),IFERROR(NUMBERVALUE(CriteriTecnici!$M1600,",","."),0))),4)&amp;""),",",".")&amp;", "&amp;CHAR(34)&amp;"rawScore"&amp;CHAR(34)&amp;": "&amp;SUBSTITUTE(TRIM(ROUND(IFERROR(CriteriTecnici!$O1600*1,IFERROR(NUMBERVALUE(CriteriTecnici!$O1600,".",","),IFERROR(NUMBERVALUE(CriteriTecnici!$O1600,",","."),0))),4)&amp;""),",",".")&amp;CHAR(125)&amp;IF(TRUE,",",""))</f>
        <v/>
      </c>
    </row>
    <row r="1821">
      <c r="A1821" s="38">
        <f>IF(CriteriTecnici!$A1601="","","    "&amp;CHAR(123)&amp;CHAR(34)&amp;"bidderId"&amp;CHAR(34)&amp;": "&amp;CHAR(34)&amp;SUBSTITUTE(CriteriTecnici!$A1601,CHAR(34),"'")&amp;CHAR(34)&amp;", "&amp;CHAR(34)&amp;"lotId"&amp;CHAR(34)&amp;": "&amp;CHAR(34)&amp;SUBSTITUTE(CriteriTecnici!$C1601,CHAR(34),"'")&amp;CHAR(34)&amp;", "&amp;CHAR(34)&amp;"criterionId"&amp;CHAR(34)&amp;": "&amp;CHAR(34)&amp;SUBSTITUTE(CriteriTecnici!$D1601,CHAR(34),"'")&amp;CHAR(34)&amp;", "&amp;CHAR(34)&amp;"kind"&amp;CHAR(34)&amp;": "&amp;CHAR(34)&amp;SUBSTITUTE(CriteriTecnici!$F1601,CHAR(34),"'")&amp;CHAR(34)&amp;", "&amp;CHAR(34)&amp;"value"&amp;CHAR(34)&amp;": "&amp;SUBSTITUTE(TRIM(ROUND(IFERROR(CriteriTecnici!$N1601*1,IFERROR(NUMBERVALUE(CriteriTecnici!$N1601,".",","),IFERROR(NUMBERVALUE(CriteriTecnici!$N1601,",","."),0))),4)&amp;""),",",".")&amp;", "&amp;CHAR(34)&amp;"numerator"&amp;CHAR(34)&amp;": "&amp;SUBSTITUTE(TRIM(ROUND(IFERROR(CriteriTecnici!$K1601*1,IFERROR(NUMBERVALUE(CriteriTecnici!$K1601,".",","),IFERROR(NUMBERVALUE(CriteriTecnici!$K1601,",","."),0))),4)&amp;""),",",".")&amp;", "&amp;CHAR(34)&amp;"denominator"&amp;CHAR(34)&amp;": "&amp;SUBSTITUTE(TRIM(ROUND(IFERROR(CriteriTecnici!$L1601*1,IFERROR(NUMBERVALUE(CriteriTecnici!$L1601,".",","),IFERROR(NUMBERVALUE(CriteriTecnici!$L1601,",","."),0))),4)&amp;""),",",".")&amp;", "&amp;CHAR(34)&amp;"flag"&amp;CHAR(34)&amp;": "&amp;SUBSTITUTE(TRIM(ROUND(IFERROR(CriteriTecnici!$M1601*1,IFERROR(NUMBERVALUE(CriteriTecnici!$M1601,".",","),IFERROR(NUMBERVALUE(CriteriTecnici!$M1601,",","."),0))),4)&amp;""),",",".")&amp;", "&amp;CHAR(34)&amp;"rawScore"&amp;CHAR(34)&amp;": "&amp;SUBSTITUTE(TRIM(ROUND(IFERROR(CriteriTecnici!$O1601*1,IFERROR(NUMBERVALUE(CriteriTecnici!$O1601,".",","),IFERROR(NUMBERVALUE(CriteriTecnici!$O1601,",","."),0))),4)&amp;""),",",".")&amp;CHAR(125)&amp;IF(TRUE,",",""))</f>
        <v/>
      </c>
    </row>
    <row r="1822">
      <c r="A1822" s="38">
        <f>IF(CriteriTecnici!$A1602="","","    "&amp;CHAR(123)&amp;CHAR(34)&amp;"bidderId"&amp;CHAR(34)&amp;": "&amp;CHAR(34)&amp;SUBSTITUTE(CriteriTecnici!$A1602,CHAR(34),"'")&amp;CHAR(34)&amp;", "&amp;CHAR(34)&amp;"lotId"&amp;CHAR(34)&amp;": "&amp;CHAR(34)&amp;SUBSTITUTE(CriteriTecnici!$C1602,CHAR(34),"'")&amp;CHAR(34)&amp;", "&amp;CHAR(34)&amp;"criterionId"&amp;CHAR(34)&amp;": "&amp;CHAR(34)&amp;SUBSTITUTE(CriteriTecnici!$D1602,CHAR(34),"'")&amp;CHAR(34)&amp;", "&amp;CHAR(34)&amp;"kind"&amp;CHAR(34)&amp;": "&amp;CHAR(34)&amp;SUBSTITUTE(CriteriTecnici!$F1602,CHAR(34),"'")&amp;CHAR(34)&amp;", "&amp;CHAR(34)&amp;"value"&amp;CHAR(34)&amp;": "&amp;SUBSTITUTE(TRIM(ROUND(IFERROR(CriteriTecnici!$N1602*1,IFERROR(NUMBERVALUE(CriteriTecnici!$N1602,".",","),IFERROR(NUMBERVALUE(CriteriTecnici!$N1602,",","."),0))),4)&amp;""),",",".")&amp;", "&amp;CHAR(34)&amp;"numerator"&amp;CHAR(34)&amp;": "&amp;SUBSTITUTE(TRIM(ROUND(IFERROR(CriteriTecnici!$K1602*1,IFERROR(NUMBERVALUE(CriteriTecnici!$K1602,".",","),IFERROR(NUMBERVALUE(CriteriTecnici!$K1602,",","."),0))),4)&amp;""),",",".")&amp;", "&amp;CHAR(34)&amp;"denominator"&amp;CHAR(34)&amp;": "&amp;SUBSTITUTE(TRIM(ROUND(IFERROR(CriteriTecnici!$L1602*1,IFERROR(NUMBERVALUE(CriteriTecnici!$L1602,".",","),IFERROR(NUMBERVALUE(CriteriTecnici!$L1602,",","."),0))),4)&amp;""),",",".")&amp;", "&amp;CHAR(34)&amp;"flag"&amp;CHAR(34)&amp;": "&amp;SUBSTITUTE(TRIM(ROUND(IFERROR(CriteriTecnici!$M1602*1,IFERROR(NUMBERVALUE(CriteriTecnici!$M1602,".",","),IFERROR(NUMBERVALUE(CriteriTecnici!$M1602,",","."),0))),4)&amp;""),",",".")&amp;", "&amp;CHAR(34)&amp;"rawScore"&amp;CHAR(34)&amp;": "&amp;SUBSTITUTE(TRIM(ROUND(IFERROR(CriteriTecnici!$O1602*1,IFERROR(NUMBERVALUE(CriteriTecnici!$O1602,".",","),IFERROR(NUMBERVALUE(CriteriTecnici!$O1602,",","."),0))),4)&amp;""),",",".")&amp;CHAR(125)&amp;IF(TRUE,",",""))</f>
        <v/>
      </c>
    </row>
    <row r="1823">
      <c r="A1823" s="38">
        <f>IF(CriteriTecnici!$A1603="","","    "&amp;CHAR(123)&amp;CHAR(34)&amp;"bidderId"&amp;CHAR(34)&amp;": "&amp;CHAR(34)&amp;SUBSTITUTE(CriteriTecnici!$A1603,CHAR(34),"'")&amp;CHAR(34)&amp;", "&amp;CHAR(34)&amp;"lotId"&amp;CHAR(34)&amp;": "&amp;CHAR(34)&amp;SUBSTITUTE(CriteriTecnici!$C1603,CHAR(34),"'")&amp;CHAR(34)&amp;", "&amp;CHAR(34)&amp;"criterionId"&amp;CHAR(34)&amp;": "&amp;CHAR(34)&amp;SUBSTITUTE(CriteriTecnici!$D1603,CHAR(34),"'")&amp;CHAR(34)&amp;", "&amp;CHAR(34)&amp;"kind"&amp;CHAR(34)&amp;": "&amp;CHAR(34)&amp;SUBSTITUTE(CriteriTecnici!$F1603,CHAR(34),"'")&amp;CHAR(34)&amp;", "&amp;CHAR(34)&amp;"value"&amp;CHAR(34)&amp;": "&amp;SUBSTITUTE(TRIM(ROUND(IFERROR(CriteriTecnici!$N1603*1,IFERROR(NUMBERVALUE(CriteriTecnici!$N1603,".",","),IFERROR(NUMBERVALUE(CriteriTecnici!$N1603,",","."),0))),4)&amp;""),",",".")&amp;", "&amp;CHAR(34)&amp;"numerator"&amp;CHAR(34)&amp;": "&amp;SUBSTITUTE(TRIM(ROUND(IFERROR(CriteriTecnici!$K1603*1,IFERROR(NUMBERVALUE(CriteriTecnici!$K1603,".",","),IFERROR(NUMBERVALUE(CriteriTecnici!$K1603,",","."),0))),4)&amp;""),",",".")&amp;", "&amp;CHAR(34)&amp;"denominator"&amp;CHAR(34)&amp;": "&amp;SUBSTITUTE(TRIM(ROUND(IFERROR(CriteriTecnici!$L1603*1,IFERROR(NUMBERVALUE(CriteriTecnici!$L1603,".",","),IFERROR(NUMBERVALUE(CriteriTecnici!$L1603,",","."),0))),4)&amp;""),",",".")&amp;", "&amp;CHAR(34)&amp;"flag"&amp;CHAR(34)&amp;": "&amp;SUBSTITUTE(TRIM(ROUND(IFERROR(CriteriTecnici!$M1603*1,IFERROR(NUMBERVALUE(CriteriTecnici!$M1603,".",","),IFERROR(NUMBERVALUE(CriteriTecnici!$M1603,",","."),0))),4)&amp;""),",",".")&amp;", "&amp;CHAR(34)&amp;"rawScore"&amp;CHAR(34)&amp;": "&amp;SUBSTITUTE(TRIM(ROUND(IFERROR(CriteriTecnici!$O1603*1,IFERROR(NUMBERVALUE(CriteriTecnici!$O1603,".",","),IFERROR(NUMBERVALUE(CriteriTecnici!$O1603,",","."),0))),4)&amp;""),",",".")&amp;CHAR(125)&amp;IF(TRUE,",",""))</f>
        <v/>
      </c>
    </row>
    <row r="1824">
      <c r="A1824" s="38">
        <f>IF(CriteriTecnici!$A1604="","","    "&amp;CHAR(123)&amp;CHAR(34)&amp;"bidderId"&amp;CHAR(34)&amp;": "&amp;CHAR(34)&amp;SUBSTITUTE(CriteriTecnici!$A1604,CHAR(34),"'")&amp;CHAR(34)&amp;", "&amp;CHAR(34)&amp;"lotId"&amp;CHAR(34)&amp;": "&amp;CHAR(34)&amp;SUBSTITUTE(CriteriTecnici!$C1604,CHAR(34),"'")&amp;CHAR(34)&amp;", "&amp;CHAR(34)&amp;"criterionId"&amp;CHAR(34)&amp;": "&amp;CHAR(34)&amp;SUBSTITUTE(CriteriTecnici!$D1604,CHAR(34),"'")&amp;CHAR(34)&amp;", "&amp;CHAR(34)&amp;"kind"&amp;CHAR(34)&amp;": "&amp;CHAR(34)&amp;SUBSTITUTE(CriteriTecnici!$F1604,CHAR(34),"'")&amp;CHAR(34)&amp;", "&amp;CHAR(34)&amp;"value"&amp;CHAR(34)&amp;": "&amp;SUBSTITUTE(TRIM(ROUND(IFERROR(CriteriTecnici!$N1604*1,IFERROR(NUMBERVALUE(CriteriTecnici!$N1604,".",","),IFERROR(NUMBERVALUE(CriteriTecnici!$N1604,",","."),0))),4)&amp;""),",",".")&amp;", "&amp;CHAR(34)&amp;"numerator"&amp;CHAR(34)&amp;": "&amp;SUBSTITUTE(TRIM(ROUND(IFERROR(CriteriTecnici!$K1604*1,IFERROR(NUMBERVALUE(CriteriTecnici!$K1604,".",","),IFERROR(NUMBERVALUE(CriteriTecnici!$K1604,",","."),0))),4)&amp;""),",",".")&amp;", "&amp;CHAR(34)&amp;"denominator"&amp;CHAR(34)&amp;": "&amp;SUBSTITUTE(TRIM(ROUND(IFERROR(CriteriTecnici!$L1604*1,IFERROR(NUMBERVALUE(CriteriTecnici!$L1604,".",","),IFERROR(NUMBERVALUE(CriteriTecnici!$L1604,",","."),0))),4)&amp;""),",",".")&amp;", "&amp;CHAR(34)&amp;"flag"&amp;CHAR(34)&amp;": "&amp;SUBSTITUTE(TRIM(ROUND(IFERROR(CriteriTecnici!$M1604*1,IFERROR(NUMBERVALUE(CriteriTecnici!$M1604,".",","),IFERROR(NUMBERVALUE(CriteriTecnici!$M1604,",","."),0))),4)&amp;""),",",".")&amp;", "&amp;CHAR(34)&amp;"rawScore"&amp;CHAR(34)&amp;": "&amp;SUBSTITUTE(TRIM(ROUND(IFERROR(CriteriTecnici!$O1604*1,IFERROR(NUMBERVALUE(CriteriTecnici!$O1604,".",","),IFERROR(NUMBERVALUE(CriteriTecnici!$O1604,",","."),0))),4)&amp;""),",",".")&amp;CHAR(125)&amp;IF(TRUE,",",""))</f>
        <v/>
      </c>
    </row>
    <row r="1825">
      <c r="A1825" s="38">
        <f>IF(CriteriTecnici!$A1605="","","    "&amp;CHAR(123)&amp;CHAR(34)&amp;"bidderId"&amp;CHAR(34)&amp;": "&amp;CHAR(34)&amp;SUBSTITUTE(CriteriTecnici!$A1605,CHAR(34),"'")&amp;CHAR(34)&amp;", "&amp;CHAR(34)&amp;"lotId"&amp;CHAR(34)&amp;": "&amp;CHAR(34)&amp;SUBSTITUTE(CriteriTecnici!$C1605,CHAR(34),"'")&amp;CHAR(34)&amp;", "&amp;CHAR(34)&amp;"criterionId"&amp;CHAR(34)&amp;": "&amp;CHAR(34)&amp;SUBSTITUTE(CriteriTecnici!$D1605,CHAR(34),"'")&amp;CHAR(34)&amp;", "&amp;CHAR(34)&amp;"kind"&amp;CHAR(34)&amp;": "&amp;CHAR(34)&amp;SUBSTITUTE(CriteriTecnici!$F1605,CHAR(34),"'")&amp;CHAR(34)&amp;", "&amp;CHAR(34)&amp;"value"&amp;CHAR(34)&amp;": "&amp;SUBSTITUTE(TRIM(ROUND(IFERROR(CriteriTecnici!$N1605*1,IFERROR(NUMBERVALUE(CriteriTecnici!$N1605,".",","),IFERROR(NUMBERVALUE(CriteriTecnici!$N1605,",","."),0))),4)&amp;""),",",".")&amp;", "&amp;CHAR(34)&amp;"numerator"&amp;CHAR(34)&amp;": "&amp;SUBSTITUTE(TRIM(ROUND(IFERROR(CriteriTecnici!$K1605*1,IFERROR(NUMBERVALUE(CriteriTecnici!$K1605,".",","),IFERROR(NUMBERVALUE(CriteriTecnici!$K1605,",","."),0))),4)&amp;""),",",".")&amp;", "&amp;CHAR(34)&amp;"denominator"&amp;CHAR(34)&amp;": "&amp;SUBSTITUTE(TRIM(ROUND(IFERROR(CriteriTecnici!$L1605*1,IFERROR(NUMBERVALUE(CriteriTecnici!$L1605,".",","),IFERROR(NUMBERVALUE(CriteriTecnici!$L1605,",","."),0))),4)&amp;""),",",".")&amp;", "&amp;CHAR(34)&amp;"flag"&amp;CHAR(34)&amp;": "&amp;SUBSTITUTE(TRIM(ROUND(IFERROR(CriteriTecnici!$M1605*1,IFERROR(NUMBERVALUE(CriteriTecnici!$M1605,".",","),IFERROR(NUMBERVALUE(CriteriTecnici!$M1605,",","."),0))),4)&amp;""),",",".")&amp;", "&amp;CHAR(34)&amp;"rawScore"&amp;CHAR(34)&amp;": "&amp;SUBSTITUTE(TRIM(ROUND(IFERROR(CriteriTecnici!$O1605*1,IFERROR(NUMBERVALUE(CriteriTecnici!$O1605,".",","),IFERROR(NUMBERVALUE(CriteriTecnici!$O1605,",","."),0))),4)&amp;""),",",".")&amp;CHAR(125)&amp;IF(TRUE,",",""))</f>
        <v/>
      </c>
    </row>
    <row r="1826">
      <c r="A1826" s="38">
        <f>IF(CriteriTecnici!$A1606="","","    "&amp;CHAR(123)&amp;CHAR(34)&amp;"bidderId"&amp;CHAR(34)&amp;": "&amp;CHAR(34)&amp;SUBSTITUTE(CriteriTecnici!$A1606,CHAR(34),"'")&amp;CHAR(34)&amp;", "&amp;CHAR(34)&amp;"lotId"&amp;CHAR(34)&amp;": "&amp;CHAR(34)&amp;SUBSTITUTE(CriteriTecnici!$C1606,CHAR(34),"'")&amp;CHAR(34)&amp;", "&amp;CHAR(34)&amp;"criterionId"&amp;CHAR(34)&amp;": "&amp;CHAR(34)&amp;SUBSTITUTE(CriteriTecnici!$D1606,CHAR(34),"'")&amp;CHAR(34)&amp;", "&amp;CHAR(34)&amp;"kind"&amp;CHAR(34)&amp;": "&amp;CHAR(34)&amp;SUBSTITUTE(CriteriTecnici!$F1606,CHAR(34),"'")&amp;CHAR(34)&amp;", "&amp;CHAR(34)&amp;"value"&amp;CHAR(34)&amp;": "&amp;SUBSTITUTE(TRIM(ROUND(IFERROR(CriteriTecnici!$N1606*1,IFERROR(NUMBERVALUE(CriteriTecnici!$N1606,".",","),IFERROR(NUMBERVALUE(CriteriTecnici!$N1606,",","."),0))),4)&amp;""),",",".")&amp;", "&amp;CHAR(34)&amp;"numerator"&amp;CHAR(34)&amp;": "&amp;SUBSTITUTE(TRIM(ROUND(IFERROR(CriteriTecnici!$K1606*1,IFERROR(NUMBERVALUE(CriteriTecnici!$K1606,".",","),IFERROR(NUMBERVALUE(CriteriTecnici!$K1606,",","."),0))),4)&amp;""),",",".")&amp;", "&amp;CHAR(34)&amp;"denominator"&amp;CHAR(34)&amp;": "&amp;SUBSTITUTE(TRIM(ROUND(IFERROR(CriteriTecnici!$L1606*1,IFERROR(NUMBERVALUE(CriteriTecnici!$L1606,".",","),IFERROR(NUMBERVALUE(CriteriTecnici!$L1606,",","."),0))),4)&amp;""),",",".")&amp;", "&amp;CHAR(34)&amp;"flag"&amp;CHAR(34)&amp;": "&amp;SUBSTITUTE(TRIM(ROUND(IFERROR(CriteriTecnici!$M1606*1,IFERROR(NUMBERVALUE(CriteriTecnici!$M1606,".",","),IFERROR(NUMBERVALUE(CriteriTecnici!$M1606,",","."),0))),4)&amp;""),",",".")&amp;", "&amp;CHAR(34)&amp;"rawScore"&amp;CHAR(34)&amp;": "&amp;SUBSTITUTE(TRIM(ROUND(IFERROR(CriteriTecnici!$O1606*1,IFERROR(NUMBERVALUE(CriteriTecnici!$O1606,".",","),IFERROR(NUMBERVALUE(CriteriTecnici!$O1606,",","."),0))),4)&amp;""),",",".")&amp;CHAR(125)&amp;IF(TRUE,",",""))</f>
        <v/>
      </c>
    </row>
    <row r="1827">
      <c r="A1827" s="38">
        <f>IF(CriteriTecnici!$A1607="","","    "&amp;CHAR(123)&amp;CHAR(34)&amp;"bidderId"&amp;CHAR(34)&amp;": "&amp;CHAR(34)&amp;SUBSTITUTE(CriteriTecnici!$A1607,CHAR(34),"'")&amp;CHAR(34)&amp;", "&amp;CHAR(34)&amp;"lotId"&amp;CHAR(34)&amp;": "&amp;CHAR(34)&amp;SUBSTITUTE(CriteriTecnici!$C1607,CHAR(34),"'")&amp;CHAR(34)&amp;", "&amp;CHAR(34)&amp;"criterionId"&amp;CHAR(34)&amp;": "&amp;CHAR(34)&amp;SUBSTITUTE(CriteriTecnici!$D1607,CHAR(34),"'")&amp;CHAR(34)&amp;", "&amp;CHAR(34)&amp;"kind"&amp;CHAR(34)&amp;": "&amp;CHAR(34)&amp;SUBSTITUTE(CriteriTecnici!$F1607,CHAR(34),"'")&amp;CHAR(34)&amp;", "&amp;CHAR(34)&amp;"value"&amp;CHAR(34)&amp;": "&amp;SUBSTITUTE(TRIM(ROUND(IFERROR(CriteriTecnici!$N1607*1,IFERROR(NUMBERVALUE(CriteriTecnici!$N1607,".",","),IFERROR(NUMBERVALUE(CriteriTecnici!$N1607,",","."),0))),4)&amp;""),",",".")&amp;", "&amp;CHAR(34)&amp;"numerator"&amp;CHAR(34)&amp;": "&amp;SUBSTITUTE(TRIM(ROUND(IFERROR(CriteriTecnici!$K1607*1,IFERROR(NUMBERVALUE(CriteriTecnici!$K1607,".",","),IFERROR(NUMBERVALUE(CriteriTecnici!$K1607,",","."),0))),4)&amp;""),",",".")&amp;", "&amp;CHAR(34)&amp;"denominator"&amp;CHAR(34)&amp;": "&amp;SUBSTITUTE(TRIM(ROUND(IFERROR(CriteriTecnici!$L1607*1,IFERROR(NUMBERVALUE(CriteriTecnici!$L1607,".",","),IFERROR(NUMBERVALUE(CriteriTecnici!$L1607,",","."),0))),4)&amp;""),",",".")&amp;", "&amp;CHAR(34)&amp;"flag"&amp;CHAR(34)&amp;": "&amp;SUBSTITUTE(TRIM(ROUND(IFERROR(CriteriTecnici!$M1607*1,IFERROR(NUMBERVALUE(CriteriTecnici!$M1607,".",","),IFERROR(NUMBERVALUE(CriteriTecnici!$M1607,",","."),0))),4)&amp;""),",",".")&amp;", "&amp;CHAR(34)&amp;"rawScore"&amp;CHAR(34)&amp;": "&amp;SUBSTITUTE(TRIM(ROUND(IFERROR(CriteriTecnici!$O1607*1,IFERROR(NUMBERVALUE(CriteriTecnici!$O1607,".",","),IFERROR(NUMBERVALUE(CriteriTecnici!$O1607,",","."),0))),4)&amp;""),",",".")&amp;CHAR(125)&amp;IF(TRUE,",",""))</f>
        <v/>
      </c>
    </row>
    <row r="1828">
      <c r="A1828" s="38">
        <f>IF(CriteriTecnici!$A1608="","","    "&amp;CHAR(123)&amp;CHAR(34)&amp;"bidderId"&amp;CHAR(34)&amp;": "&amp;CHAR(34)&amp;SUBSTITUTE(CriteriTecnici!$A1608,CHAR(34),"'")&amp;CHAR(34)&amp;", "&amp;CHAR(34)&amp;"lotId"&amp;CHAR(34)&amp;": "&amp;CHAR(34)&amp;SUBSTITUTE(CriteriTecnici!$C1608,CHAR(34),"'")&amp;CHAR(34)&amp;", "&amp;CHAR(34)&amp;"criterionId"&amp;CHAR(34)&amp;": "&amp;CHAR(34)&amp;SUBSTITUTE(CriteriTecnici!$D1608,CHAR(34),"'")&amp;CHAR(34)&amp;", "&amp;CHAR(34)&amp;"kind"&amp;CHAR(34)&amp;": "&amp;CHAR(34)&amp;SUBSTITUTE(CriteriTecnici!$F1608,CHAR(34),"'")&amp;CHAR(34)&amp;", "&amp;CHAR(34)&amp;"value"&amp;CHAR(34)&amp;": "&amp;SUBSTITUTE(TRIM(ROUND(IFERROR(CriteriTecnici!$N1608*1,IFERROR(NUMBERVALUE(CriteriTecnici!$N1608,".",","),IFERROR(NUMBERVALUE(CriteriTecnici!$N1608,",","."),0))),4)&amp;""),",",".")&amp;", "&amp;CHAR(34)&amp;"numerator"&amp;CHAR(34)&amp;": "&amp;SUBSTITUTE(TRIM(ROUND(IFERROR(CriteriTecnici!$K1608*1,IFERROR(NUMBERVALUE(CriteriTecnici!$K1608,".",","),IFERROR(NUMBERVALUE(CriteriTecnici!$K1608,",","."),0))),4)&amp;""),",",".")&amp;", "&amp;CHAR(34)&amp;"denominator"&amp;CHAR(34)&amp;": "&amp;SUBSTITUTE(TRIM(ROUND(IFERROR(CriteriTecnici!$L1608*1,IFERROR(NUMBERVALUE(CriteriTecnici!$L1608,".",","),IFERROR(NUMBERVALUE(CriteriTecnici!$L1608,",","."),0))),4)&amp;""),",",".")&amp;", "&amp;CHAR(34)&amp;"flag"&amp;CHAR(34)&amp;": "&amp;SUBSTITUTE(TRIM(ROUND(IFERROR(CriteriTecnici!$M1608*1,IFERROR(NUMBERVALUE(CriteriTecnici!$M1608,".",","),IFERROR(NUMBERVALUE(CriteriTecnici!$M1608,",","."),0))),4)&amp;""),",",".")&amp;", "&amp;CHAR(34)&amp;"rawScore"&amp;CHAR(34)&amp;": "&amp;SUBSTITUTE(TRIM(ROUND(IFERROR(CriteriTecnici!$O1608*1,IFERROR(NUMBERVALUE(CriteriTecnici!$O1608,".",","),IFERROR(NUMBERVALUE(CriteriTecnici!$O1608,",","."),0))),4)&amp;""),",",".")&amp;CHAR(125)&amp;IF(TRUE,",",""))</f>
        <v/>
      </c>
    </row>
    <row r="1829">
      <c r="A1829" s="38">
        <f>IF(CriteriTecnici!$A1609="","","    "&amp;CHAR(123)&amp;CHAR(34)&amp;"bidderId"&amp;CHAR(34)&amp;": "&amp;CHAR(34)&amp;SUBSTITUTE(CriteriTecnici!$A1609,CHAR(34),"'")&amp;CHAR(34)&amp;", "&amp;CHAR(34)&amp;"lotId"&amp;CHAR(34)&amp;": "&amp;CHAR(34)&amp;SUBSTITUTE(CriteriTecnici!$C1609,CHAR(34),"'")&amp;CHAR(34)&amp;", "&amp;CHAR(34)&amp;"criterionId"&amp;CHAR(34)&amp;": "&amp;CHAR(34)&amp;SUBSTITUTE(CriteriTecnici!$D1609,CHAR(34),"'")&amp;CHAR(34)&amp;", "&amp;CHAR(34)&amp;"kind"&amp;CHAR(34)&amp;": "&amp;CHAR(34)&amp;SUBSTITUTE(CriteriTecnici!$F1609,CHAR(34),"'")&amp;CHAR(34)&amp;", "&amp;CHAR(34)&amp;"value"&amp;CHAR(34)&amp;": "&amp;SUBSTITUTE(TRIM(ROUND(IFERROR(CriteriTecnici!$N1609*1,IFERROR(NUMBERVALUE(CriteriTecnici!$N1609,".",","),IFERROR(NUMBERVALUE(CriteriTecnici!$N1609,",","."),0))),4)&amp;""),",",".")&amp;", "&amp;CHAR(34)&amp;"numerator"&amp;CHAR(34)&amp;": "&amp;SUBSTITUTE(TRIM(ROUND(IFERROR(CriteriTecnici!$K1609*1,IFERROR(NUMBERVALUE(CriteriTecnici!$K1609,".",","),IFERROR(NUMBERVALUE(CriteriTecnici!$K1609,",","."),0))),4)&amp;""),",",".")&amp;", "&amp;CHAR(34)&amp;"denominator"&amp;CHAR(34)&amp;": "&amp;SUBSTITUTE(TRIM(ROUND(IFERROR(CriteriTecnici!$L1609*1,IFERROR(NUMBERVALUE(CriteriTecnici!$L1609,".",","),IFERROR(NUMBERVALUE(CriteriTecnici!$L1609,",","."),0))),4)&amp;""),",",".")&amp;", "&amp;CHAR(34)&amp;"flag"&amp;CHAR(34)&amp;": "&amp;SUBSTITUTE(TRIM(ROUND(IFERROR(CriteriTecnici!$M1609*1,IFERROR(NUMBERVALUE(CriteriTecnici!$M1609,".",","),IFERROR(NUMBERVALUE(CriteriTecnici!$M1609,",","."),0))),4)&amp;""),",",".")&amp;", "&amp;CHAR(34)&amp;"rawScore"&amp;CHAR(34)&amp;": "&amp;SUBSTITUTE(TRIM(ROUND(IFERROR(CriteriTecnici!$O1609*1,IFERROR(NUMBERVALUE(CriteriTecnici!$O1609,".",","),IFERROR(NUMBERVALUE(CriteriTecnici!$O1609,",","."),0))),4)&amp;""),",",".")&amp;CHAR(125)&amp;IF(TRUE,",",""))</f>
        <v/>
      </c>
    </row>
    <row r="1830">
      <c r="A1830" s="38">
        <f>IF(CriteriTecnici!$A1610="","","    "&amp;CHAR(123)&amp;CHAR(34)&amp;"bidderId"&amp;CHAR(34)&amp;": "&amp;CHAR(34)&amp;SUBSTITUTE(CriteriTecnici!$A1610,CHAR(34),"'")&amp;CHAR(34)&amp;", "&amp;CHAR(34)&amp;"lotId"&amp;CHAR(34)&amp;": "&amp;CHAR(34)&amp;SUBSTITUTE(CriteriTecnici!$C1610,CHAR(34),"'")&amp;CHAR(34)&amp;", "&amp;CHAR(34)&amp;"criterionId"&amp;CHAR(34)&amp;": "&amp;CHAR(34)&amp;SUBSTITUTE(CriteriTecnici!$D1610,CHAR(34),"'")&amp;CHAR(34)&amp;", "&amp;CHAR(34)&amp;"kind"&amp;CHAR(34)&amp;": "&amp;CHAR(34)&amp;SUBSTITUTE(CriteriTecnici!$F1610,CHAR(34),"'")&amp;CHAR(34)&amp;", "&amp;CHAR(34)&amp;"value"&amp;CHAR(34)&amp;": "&amp;SUBSTITUTE(TRIM(ROUND(IFERROR(CriteriTecnici!$N1610*1,IFERROR(NUMBERVALUE(CriteriTecnici!$N1610,".",","),IFERROR(NUMBERVALUE(CriteriTecnici!$N1610,",","."),0))),4)&amp;""),",",".")&amp;", "&amp;CHAR(34)&amp;"numerator"&amp;CHAR(34)&amp;": "&amp;SUBSTITUTE(TRIM(ROUND(IFERROR(CriteriTecnici!$K1610*1,IFERROR(NUMBERVALUE(CriteriTecnici!$K1610,".",","),IFERROR(NUMBERVALUE(CriteriTecnici!$K1610,",","."),0))),4)&amp;""),",",".")&amp;", "&amp;CHAR(34)&amp;"denominator"&amp;CHAR(34)&amp;": "&amp;SUBSTITUTE(TRIM(ROUND(IFERROR(CriteriTecnici!$L1610*1,IFERROR(NUMBERVALUE(CriteriTecnici!$L1610,".",","),IFERROR(NUMBERVALUE(CriteriTecnici!$L1610,",","."),0))),4)&amp;""),",",".")&amp;", "&amp;CHAR(34)&amp;"flag"&amp;CHAR(34)&amp;": "&amp;SUBSTITUTE(TRIM(ROUND(IFERROR(CriteriTecnici!$M1610*1,IFERROR(NUMBERVALUE(CriteriTecnici!$M1610,".",","),IFERROR(NUMBERVALUE(CriteriTecnici!$M1610,",","."),0))),4)&amp;""),",",".")&amp;", "&amp;CHAR(34)&amp;"rawScore"&amp;CHAR(34)&amp;": "&amp;SUBSTITUTE(TRIM(ROUND(IFERROR(CriteriTecnici!$O1610*1,IFERROR(NUMBERVALUE(CriteriTecnici!$O1610,".",","),IFERROR(NUMBERVALUE(CriteriTecnici!$O1610,",","."),0))),4)&amp;""),",",".")&amp;CHAR(125)&amp;IF(TRUE,",",""))</f>
        <v/>
      </c>
    </row>
    <row r="1831">
      <c r="A1831" s="38">
        <f>IF(CriteriTecnici!$A1611="","","    "&amp;CHAR(123)&amp;CHAR(34)&amp;"bidderId"&amp;CHAR(34)&amp;": "&amp;CHAR(34)&amp;SUBSTITUTE(CriteriTecnici!$A1611,CHAR(34),"'")&amp;CHAR(34)&amp;", "&amp;CHAR(34)&amp;"lotId"&amp;CHAR(34)&amp;": "&amp;CHAR(34)&amp;SUBSTITUTE(CriteriTecnici!$C1611,CHAR(34),"'")&amp;CHAR(34)&amp;", "&amp;CHAR(34)&amp;"criterionId"&amp;CHAR(34)&amp;": "&amp;CHAR(34)&amp;SUBSTITUTE(CriteriTecnici!$D1611,CHAR(34),"'")&amp;CHAR(34)&amp;", "&amp;CHAR(34)&amp;"kind"&amp;CHAR(34)&amp;": "&amp;CHAR(34)&amp;SUBSTITUTE(CriteriTecnici!$F1611,CHAR(34),"'")&amp;CHAR(34)&amp;", "&amp;CHAR(34)&amp;"value"&amp;CHAR(34)&amp;": "&amp;SUBSTITUTE(TRIM(ROUND(IFERROR(CriteriTecnici!$N1611*1,IFERROR(NUMBERVALUE(CriteriTecnici!$N1611,".",","),IFERROR(NUMBERVALUE(CriteriTecnici!$N1611,",","."),0))),4)&amp;""),",",".")&amp;", "&amp;CHAR(34)&amp;"numerator"&amp;CHAR(34)&amp;": "&amp;SUBSTITUTE(TRIM(ROUND(IFERROR(CriteriTecnici!$K1611*1,IFERROR(NUMBERVALUE(CriteriTecnici!$K1611,".",","),IFERROR(NUMBERVALUE(CriteriTecnici!$K1611,",","."),0))),4)&amp;""),",",".")&amp;", "&amp;CHAR(34)&amp;"denominator"&amp;CHAR(34)&amp;": "&amp;SUBSTITUTE(TRIM(ROUND(IFERROR(CriteriTecnici!$L1611*1,IFERROR(NUMBERVALUE(CriteriTecnici!$L1611,".",","),IFERROR(NUMBERVALUE(CriteriTecnici!$L1611,",","."),0))),4)&amp;""),",",".")&amp;", "&amp;CHAR(34)&amp;"flag"&amp;CHAR(34)&amp;": "&amp;SUBSTITUTE(TRIM(ROUND(IFERROR(CriteriTecnici!$M1611*1,IFERROR(NUMBERVALUE(CriteriTecnici!$M1611,".",","),IFERROR(NUMBERVALUE(CriteriTecnici!$M1611,",","."),0))),4)&amp;""),",",".")&amp;", "&amp;CHAR(34)&amp;"rawScore"&amp;CHAR(34)&amp;": "&amp;SUBSTITUTE(TRIM(ROUND(IFERROR(CriteriTecnici!$O1611*1,IFERROR(NUMBERVALUE(CriteriTecnici!$O1611,".",","),IFERROR(NUMBERVALUE(CriteriTecnici!$O1611,",","."),0))),4)&amp;""),",",".")&amp;CHAR(125)&amp;IF(TRUE,",",""))</f>
        <v/>
      </c>
    </row>
    <row r="1832">
      <c r="A1832" s="38">
        <f>IF(CriteriTecnici!$A1612="","","    "&amp;CHAR(123)&amp;CHAR(34)&amp;"bidderId"&amp;CHAR(34)&amp;": "&amp;CHAR(34)&amp;SUBSTITUTE(CriteriTecnici!$A1612,CHAR(34),"'")&amp;CHAR(34)&amp;", "&amp;CHAR(34)&amp;"lotId"&amp;CHAR(34)&amp;": "&amp;CHAR(34)&amp;SUBSTITUTE(CriteriTecnici!$C1612,CHAR(34),"'")&amp;CHAR(34)&amp;", "&amp;CHAR(34)&amp;"criterionId"&amp;CHAR(34)&amp;": "&amp;CHAR(34)&amp;SUBSTITUTE(CriteriTecnici!$D1612,CHAR(34),"'")&amp;CHAR(34)&amp;", "&amp;CHAR(34)&amp;"kind"&amp;CHAR(34)&amp;": "&amp;CHAR(34)&amp;SUBSTITUTE(CriteriTecnici!$F1612,CHAR(34),"'")&amp;CHAR(34)&amp;", "&amp;CHAR(34)&amp;"value"&amp;CHAR(34)&amp;": "&amp;SUBSTITUTE(TRIM(ROUND(IFERROR(CriteriTecnici!$N1612*1,IFERROR(NUMBERVALUE(CriteriTecnici!$N1612,".",","),IFERROR(NUMBERVALUE(CriteriTecnici!$N1612,",","."),0))),4)&amp;""),",",".")&amp;", "&amp;CHAR(34)&amp;"numerator"&amp;CHAR(34)&amp;": "&amp;SUBSTITUTE(TRIM(ROUND(IFERROR(CriteriTecnici!$K1612*1,IFERROR(NUMBERVALUE(CriteriTecnici!$K1612,".",","),IFERROR(NUMBERVALUE(CriteriTecnici!$K1612,",","."),0))),4)&amp;""),",",".")&amp;", "&amp;CHAR(34)&amp;"denominator"&amp;CHAR(34)&amp;": "&amp;SUBSTITUTE(TRIM(ROUND(IFERROR(CriteriTecnici!$L1612*1,IFERROR(NUMBERVALUE(CriteriTecnici!$L1612,".",","),IFERROR(NUMBERVALUE(CriteriTecnici!$L1612,",","."),0))),4)&amp;""),",",".")&amp;", "&amp;CHAR(34)&amp;"flag"&amp;CHAR(34)&amp;": "&amp;SUBSTITUTE(TRIM(ROUND(IFERROR(CriteriTecnici!$M1612*1,IFERROR(NUMBERVALUE(CriteriTecnici!$M1612,".",","),IFERROR(NUMBERVALUE(CriteriTecnici!$M1612,",","."),0))),4)&amp;""),",",".")&amp;", "&amp;CHAR(34)&amp;"rawScore"&amp;CHAR(34)&amp;": "&amp;SUBSTITUTE(TRIM(ROUND(IFERROR(CriteriTecnici!$O1612*1,IFERROR(NUMBERVALUE(CriteriTecnici!$O1612,".",","),IFERROR(NUMBERVALUE(CriteriTecnici!$O1612,",","."),0))),4)&amp;""),",",".")&amp;CHAR(125)&amp;IF(TRUE,",",""))</f>
        <v/>
      </c>
    </row>
    <row r="1833">
      <c r="A1833" s="38">
        <f>IF(CriteriTecnici!$A1613="","","    "&amp;CHAR(123)&amp;CHAR(34)&amp;"bidderId"&amp;CHAR(34)&amp;": "&amp;CHAR(34)&amp;SUBSTITUTE(CriteriTecnici!$A1613,CHAR(34),"'")&amp;CHAR(34)&amp;", "&amp;CHAR(34)&amp;"lotId"&amp;CHAR(34)&amp;": "&amp;CHAR(34)&amp;SUBSTITUTE(CriteriTecnici!$C1613,CHAR(34),"'")&amp;CHAR(34)&amp;", "&amp;CHAR(34)&amp;"criterionId"&amp;CHAR(34)&amp;": "&amp;CHAR(34)&amp;SUBSTITUTE(CriteriTecnici!$D1613,CHAR(34),"'")&amp;CHAR(34)&amp;", "&amp;CHAR(34)&amp;"kind"&amp;CHAR(34)&amp;": "&amp;CHAR(34)&amp;SUBSTITUTE(CriteriTecnici!$F1613,CHAR(34),"'")&amp;CHAR(34)&amp;", "&amp;CHAR(34)&amp;"value"&amp;CHAR(34)&amp;": "&amp;SUBSTITUTE(TRIM(ROUND(IFERROR(CriteriTecnici!$N1613*1,IFERROR(NUMBERVALUE(CriteriTecnici!$N1613,".",","),IFERROR(NUMBERVALUE(CriteriTecnici!$N1613,",","."),0))),4)&amp;""),",",".")&amp;", "&amp;CHAR(34)&amp;"numerator"&amp;CHAR(34)&amp;": "&amp;SUBSTITUTE(TRIM(ROUND(IFERROR(CriteriTecnici!$K1613*1,IFERROR(NUMBERVALUE(CriteriTecnici!$K1613,".",","),IFERROR(NUMBERVALUE(CriteriTecnici!$K1613,",","."),0))),4)&amp;""),",",".")&amp;", "&amp;CHAR(34)&amp;"denominator"&amp;CHAR(34)&amp;": "&amp;SUBSTITUTE(TRIM(ROUND(IFERROR(CriteriTecnici!$L1613*1,IFERROR(NUMBERVALUE(CriteriTecnici!$L1613,".",","),IFERROR(NUMBERVALUE(CriteriTecnici!$L1613,",","."),0))),4)&amp;""),",",".")&amp;", "&amp;CHAR(34)&amp;"flag"&amp;CHAR(34)&amp;": "&amp;SUBSTITUTE(TRIM(ROUND(IFERROR(CriteriTecnici!$M1613*1,IFERROR(NUMBERVALUE(CriteriTecnici!$M1613,".",","),IFERROR(NUMBERVALUE(CriteriTecnici!$M1613,",","."),0))),4)&amp;""),",",".")&amp;", "&amp;CHAR(34)&amp;"rawScore"&amp;CHAR(34)&amp;": "&amp;SUBSTITUTE(TRIM(ROUND(IFERROR(CriteriTecnici!$O1613*1,IFERROR(NUMBERVALUE(CriteriTecnici!$O1613,".",","),IFERROR(NUMBERVALUE(CriteriTecnici!$O1613,",","."),0))),4)&amp;""),",",".")&amp;CHAR(125)&amp;IF(TRUE,",",""))</f>
        <v/>
      </c>
    </row>
    <row r="1834">
      <c r="A1834" s="38">
        <f>IF(CriteriTecnici!$A1614="","","    "&amp;CHAR(123)&amp;CHAR(34)&amp;"bidderId"&amp;CHAR(34)&amp;": "&amp;CHAR(34)&amp;SUBSTITUTE(CriteriTecnici!$A1614,CHAR(34),"'")&amp;CHAR(34)&amp;", "&amp;CHAR(34)&amp;"lotId"&amp;CHAR(34)&amp;": "&amp;CHAR(34)&amp;SUBSTITUTE(CriteriTecnici!$C1614,CHAR(34),"'")&amp;CHAR(34)&amp;", "&amp;CHAR(34)&amp;"criterionId"&amp;CHAR(34)&amp;": "&amp;CHAR(34)&amp;SUBSTITUTE(CriteriTecnici!$D1614,CHAR(34),"'")&amp;CHAR(34)&amp;", "&amp;CHAR(34)&amp;"kind"&amp;CHAR(34)&amp;": "&amp;CHAR(34)&amp;SUBSTITUTE(CriteriTecnici!$F1614,CHAR(34),"'")&amp;CHAR(34)&amp;", "&amp;CHAR(34)&amp;"value"&amp;CHAR(34)&amp;": "&amp;SUBSTITUTE(TRIM(ROUND(IFERROR(CriteriTecnici!$N1614*1,IFERROR(NUMBERVALUE(CriteriTecnici!$N1614,".",","),IFERROR(NUMBERVALUE(CriteriTecnici!$N1614,",","."),0))),4)&amp;""),",",".")&amp;", "&amp;CHAR(34)&amp;"numerator"&amp;CHAR(34)&amp;": "&amp;SUBSTITUTE(TRIM(ROUND(IFERROR(CriteriTecnici!$K1614*1,IFERROR(NUMBERVALUE(CriteriTecnici!$K1614,".",","),IFERROR(NUMBERVALUE(CriteriTecnici!$K1614,",","."),0))),4)&amp;""),",",".")&amp;", "&amp;CHAR(34)&amp;"denominator"&amp;CHAR(34)&amp;": "&amp;SUBSTITUTE(TRIM(ROUND(IFERROR(CriteriTecnici!$L1614*1,IFERROR(NUMBERVALUE(CriteriTecnici!$L1614,".",","),IFERROR(NUMBERVALUE(CriteriTecnici!$L1614,",","."),0))),4)&amp;""),",",".")&amp;", "&amp;CHAR(34)&amp;"flag"&amp;CHAR(34)&amp;": "&amp;SUBSTITUTE(TRIM(ROUND(IFERROR(CriteriTecnici!$M1614*1,IFERROR(NUMBERVALUE(CriteriTecnici!$M1614,".",","),IFERROR(NUMBERVALUE(CriteriTecnici!$M1614,",","."),0))),4)&amp;""),",",".")&amp;", "&amp;CHAR(34)&amp;"rawScore"&amp;CHAR(34)&amp;": "&amp;SUBSTITUTE(TRIM(ROUND(IFERROR(CriteriTecnici!$O1614*1,IFERROR(NUMBERVALUE(CriteriTecnici!$O1614,".",","),IFERROR(NUMBERVALUE(CriteriTecnici!$O1614,",","."),0))),4)&amp;""),",",".")&amp;CHAR(125)&amp;IF(TRUE,",",""))</f>
        <v/>
      </c>
    </row>
    <row r="1835">
      <c r="A1835" s="38">
        <f>IF(CriteriTecnici!$A1615="","","    "&amp;CHAR(123)&amp;CHAR(34)&amp;"bidderId"&amp;CHAR(34)&amp;": "&amp;CHAR(34)&amp;SUBSTITUTE(CriteriTecnici!$A1615,CHAR(34),"'")&amp;CHAR(34)&amp;", "&amp;CHAR(34)&amp;"lotId"&amp;CHAR(34)&amp;": "&amp;CHAR(34)&amp;SUBSTITUTE(CriteriTecnici!$C1615,CHAR(34),"'")&amp;CHAR(34)&amp;", "&amp;CHAR(34)&amp;"criterionId"&amp;CHAR(34)&amp;": "&amp;CHAR(34)&amp;SUBSTITUTE(CriteriTecnici!$D1615,CHAR(34),"'")&amp;CHAR(34)&amp;", "&amp;CHAR(34)&amp;"kind"&amp;CHAR(34)&amp;": "&amp;CHAR(34)&amp;SUBSTITUTE(CriteriTecnici!$F1615,CHAR(34),"'")&amp;CHAR(34)&amp;", "&amp;CHAR(34)&amp;"value"&amp;CHAR(34)&amp;": "&amp;SUBSTITUTE(TRIM(ROUND(IFERROR(CriteriTecnici!$N1615*1,IFERROR(NUMBERVALUE(CriteriTecnici!$N1615,".",","),IFERROR(NUMBERVALUE(CriteriTecnici!$N1615,",","."),0))),4)&amp;""),",",".")&amp;", "&amp;CHAR(34)&amp;"numerator"&amp;CHAR(34)&amp;": "&amp;SUBSTITUTE(TRIM(ROUND(IFERROR(CriteriTecnici!$K1615*1,IFERROR(NUMBERVALUE(CriteriTecnici!$K1615,".",","),IFERROR(NUMBERVALUE(CriteriTecnici!$K1615,",","."),0))),4)&amp;""),",",".")&amp;", "&amp;CHAR(34)&amp;"denominator"&amp;CHAR(34)&amp;": "&amp;SUBSTITUTE(TRIM(ROUND(IFERROR(CriteriTecnici!$L1615*1,IFERROR(NUMBERVALUE(CriteriTecnici!$L1615,".",","),IFERROR(NUMBERVALUE(CriteriTecnici!$L1615,",","."),0))),4)&amp;""),",",".")&amp;", "&amp;CHAR(34)&amp;"flag"&amp;CHAR(34)&amp;": "&amp;SUBSTITUTE(TRIM(ROUND(IFERROR(CriteriTecnici!$M1615*1,IFERROR(NUMBERVALUE(CriteriTecnici!$M1615,".",","),IFERROR(NUMBERVALUE(CriteriTecnici!$M1615,",","."),0))),4)&amp;""),",",".")&amp;", "&amp;CHAR(34)&amp;"rawScore"&amp;CHAR(34)&amp;": "&amp;SUBSTITUTE(TRIM(ROUND(IFERROR(CriteriTecnici!$O1615*1,IFERROR(NUMBERVALUE(CriteriTecnici!$O1615,".",","),IFERROR(NUMBERVALUE(CriteriTecnici!$O1615,",","."),0))),4)&amp;""),",",".")&amp;CHAR(125)&amp;IF(TRUE,",",""))</f>
        <v/>
      </c>
    </row>
    <row r="1836">
      <c r="A1836" s="38">
        <f>IF(CriteriTecnici!$A1616="","","    "&amp;CHAR(123)&amp;CHAR(34)&amp;"bidderId"&amp;CHAR(34)&amp;": "&amp;CHAR(34)&amp;SUBSTITUTE(CriteriTecnici!$A1616,CHAR(34),"'")&amp;CHAR(34)&amp;", "&amp;CHAR(34)&amp;"lotId"&amp;CHAR(34)&amp;": "&amp;CHAR(34)&amp;SUBSTITUTE(CriteriTecnici!$C1616,CHAR(34),"'")&amp;CHAR(34)&amp;", "&amp;CHAR(34)&amp;"criterionId"&amp;CHAR(34)&amp;": "&amp;CHAR(34)&amp;SUBSTITUTE(CriteriTecnici!$D1616,CHAR(34),"'")&amp;CHAR(34)&amp;", "&amp;CHAR(34)&amp;"kind"&amp;CHAR(34)&amp;": "&amp;CHAR(34)&amp;SUBSTITUTE(CriteriTecnici!$F1616,CHAR(34),"'")&amp;CHAR(34)&amp;", "&amp;CHAR(34)&amp;"value"&amp;CHAR(34)&amp;": "&amp;SUBSTITUTE(TRIM(ROUND(IFERROR(CriteriTecnici!$N1616*1,IFERROR(NUMBERVALUE(CriteriTecnici!$N1616,".",","),IFERROR(NUMBERVALUE(CriteriTecnici!$N1616,",","."),0))),4)&amp;""),",",".")&amp;", "&amp;CHAR(34)&amp;"numerator"&amp;CHAR(34)&amp;": "&amp;SUBSTITUTE(TRIM(ROUND(IFERROR(CriteriTecnici!$K1616*1,IFERROR(NUMBERVALUE(CriteriTecnici!$K1616,".",","),IFERROR(NUMBERVALUE(CriteriTecnici!$K1616,",","."),0))),4)&amp;""),",",".")&amp;", "&amp;CHAR(34)&amp;"denominator"&amp;CHAR(34)&amp;": "&amp;SUBSTITUTE(TRIM(ROUND(IFERROR(CriteriTecnici!$L1616*1,IFERROR(NUMBERVALUE(CriteriTecnici!$L1616,".",","),IFERROR(NUMBERVALUE(CriteriTecnici!$L1616,",","."),0))),4)&amp;""),",",".")&amp;", "&amp;CHAR(34)&amp;"flag"&amp;CHAR(34)&amp;": "&amp;SUBSTITUTE(TRIM(ROUND(IFERROR(CriteriTecnici!$M1616*1,IFERROR(NUMBERVALUE(CriteriTecnici!$M1616,".",","),IFERROR(NUMBERVALUE(CriteriTecnici!$M1616,",","."),0))),4)&amp;""),",",".")&amp;", "&amp;CHAR(34)&amp;"rawScore"&amp;CHAR(34)&amp;": "&amp;SUBSTITUTE(TRIM(ROUND(IFERROR(CriteriTecnici!$O1616*1,IFERROR(NUMBERVALUE(CriteriTecnici!$O1616,".",","),IFERROR(NUMBERVALUE(CriteriTecnici!$O1616,",","."),0))),4)&amp;""),",",".")&amp;CHAR(125)&amp;IF(COUNTA(Offerte!$A54:$A$200)&gt;0,",",""))</f>
        <v/>
      </c>
    </row>
    <row r="1837">
      <c r="A1837" s="38">
        <f>IF(CriteriTecnici!$A1617="","","    "&amp;CHAR(123)&amp;CHAR(34)&amp;"bidderId"&amp;CHAR(34)&amp;": "&amp;CHAR(34)&amp;SUBSTITUTE(CriteriTecnici!$A1617,CHAR(34),"'")&amp;CHAR(34)&amp;", "&amp;CHAR(34)&amp;"lotId"&amp;CHAR(34)&amp;": "&amp;CHAR(34)&amp;SUBSTITUTE(CriteriTecnici!$C1617,CHAR(34),"'")&amp;CHAR(34)&amp;", "&amp;CHAR(34)&amp;"criterionId"&amp;CHAR(34)&amp;": "&amp;CHAR(34)&amp;SUBSTITUTE(CriteriTecnici!$D1617,CHAR(34),"'")&amp;CHAR(34)&amp;", "&amp;CHAR(34)&amp;"kind"&amp;CHAR(34)&amp;": "&amp;CHAR(34)&amp;SUBSTITUTE(CriteriTecnici!$F1617,CHAR(34),"'")&amp;CHAR(34)&amp;", "&amp;CHAR(34)&amp;"value"&amp;CHAR(34)&amp;": "&amp;SUBSTITUTE(TRIM(ROUND(IFERROR(CriteriTecnici!$N1617*1,IFERROR(NUMBERVALUE(CriteriTecnici!$N1617,".",","),IFERROR(NUMBERVALUE(CriteriTecnici!$N1617,",","."),0))),4)&amp;""),",",".")&amp;", "&amp;CHAR(34)&amp;"numerator"&amp;CHAR(34)&amp;": "&amp;SUBSTITUTE(TRIM(ROUND(IFERROR(CriteriTecnici!$K1617*1,IFERROR(NUMBERVALUE(CriteriTecnici!$K1617,".",","),IFERROR(NUMBERVALUE(CriteriTecnici!$K1617,",","."),0))),4)&amp;""),",",".")&amp;", "&amp;CHAR(34)&amp;"denominator"&amp;CHAR(34)&amp;": "&amp;SUBSTITUTE(TRIM(ROUND(IFERROR(CriteriTecnici!$L1617*1,IFERROR(NUMBERVALUE(CriteriTecnici!$L1617,".",","),IFERROR(NUMBERVALUE(CriteriTecnici!$L1617,",","."),0))),4)&amp;""),",",".")&amp;", "&amp;CHAR(34)&amp;"flag"&amp;CHAR(34)&amp;": "&amp;SUBSTITUTE(TRIM(ROUND(IFERROR(CriteriTecnici!$M1617*1,IFERROR(NUMBERVALUE(CriteriTecnici!$M1617,".",","),IFERROR(NUMBERVALUE(CriteriTecnici!$M1617,",","."),0))),4)&amp;""),",",".")&amp;", "&amp;CHAR(34)&amp;"rawScore"&amp;CHAR(34)&amp;": "&amp;SUBSTITUTE(TRIM(ROUND(IFERROR(CriteriTecnici!$O1617*1,IFERROR(NUMBERVALUE(CriteriTecnici!$O1617,".",","),IFERROR(NUMBERVALUE(CriteriTecnici!$O1617,",","."),0))),4)&amp;""),",",".")&amp;CHAR(125)&amp;IF(TRUE,",",""))</f>
        <v/>
      </c>
    </row>
    <row r="1838">
      <c r="A1838" s="38">
        <f>IF(CriteriTecnici!$A1618="","","    "&amp;CHAR(123)&amp;CHAR(34)&amp;"bidderId"&amp;CHAR(34)&amp;": "&amp;CHAR(34)&amp;SUBSTITUTE(CriteriTecnici!$A1618,CHAR(34),"'")&amp;CHAR(34)&amp;", "&amp;CHAR(34)&amp;"lotId"&amp;CHAR(34)&amp;": "&amp;CHAR(34)&amp;SUBSTITUTE(CriteriTecnici!$C1618,CHAR(34),"'")&amp;CHAR(34)&amp;", "&amp;CHAR(34)&amp;"criterionId"&amp;CHAR(34)&amp;": "&amp;CHAR(34)&amp;SUBSTITUTE(CriteriTecnici!$D1618,CHAR(34),"'")&amp;CHAR(34)&amp;", "&amp;CHAR(34)&amp;"kind"&amp;CHAR(34)&amp;": "&amp;CHAR(34)&amp;SUBSTITUTE(CriteriTecnici!$F1618,CHAR(34),"'")&amp;CHAR(34)&amp;", "&amp;CHAR(34)&amp;"value"&amp;CHAR(34)&amp;": "&amp;SUBSTITUTE(TRIM(ROUND(IFERROR(CriteriTecnici!$N1618*1,IFERROR(NUMBERVALUE(CriteriTecnici!$N1618,".",","),IFERROR(NUMBERVALUE(CriteriTecnici!$N1618,",","."),0))),4)&amp;""),",",".")&amp;", "&amp;CHAR(34)&amp;"numerator"&amp;CHAR(34)&amp;": "&amp;SUBSTITUTE(TRIM(ROUND(IFERROR(CriteriTecnici!$K1618*1,IFERROR(NUMBERVALUE(CriteriTecnici!$K1618,".",","),IFERROR(NUMBERVALUE(CriteriTecnici!$K1618,",","."),0))),4)&amp;""),",",".")&amp;", "&amp;CHAR(34)&amp;"denominator"&amp;CHAR(34)&amp;": "&amp;SUBSTITUTE(TRIM(ROUND(IFERROR(CriteriTecnici!$L1618*1,IFERROR(NUMBERVALUE(CriteriTecnici!$L1618,".",","),IFERROR(NUMBERVALUE(CriteriTecnici!$L1618,",","."),0))),4)&amp;""),",",".")&amp;", "&amp;CHAR(34)&amp;"flag"&amp;CHAR(34)&amp;": "&amp;SUBSTITUTE(TRIM(ROUND(IFERROR(CriteriTecnici!$M1618*1,IFERROR(NUMBERVALUE(CriteriTecnici!$M1618,".",","),IFERROR(NUMBERVALUE(CriteriTecnici!$M1618,",","."),0))),4)&amp;""),",",".")&amp;", "&amp;CHAR(34)&amp;"rawScore"&amp;CHAR(34)&amp;": "&amp;SUBSTITUTE(TRIM(ROUND(IFERROR(CriteriTecnici!$O1618*1,IFERROR(NUMBERVALUE(CriteriTecnici!$O1618,".",","),IFERROR(NUMBERVALUE(CriteriTecnici!$O1618,",","."),0))),4)&amp;""),",",".")&amp;CHAR(125)&amp;IF(TRUE,",",""))</f>
        <v/>
      </c>
    </row>
    <row r="1839">
      <c r="A1839" s="38">
        <f>IF(CriteriTecnici!$A1619="","","    "&amp;CHAR(123)&amp;CHAR(34)&amp;"bidderId"&amp;CHAR(34)&amp;": "&amp;CHAR(34)&amp;SUBSTITUTE(CriteriTecnici!$A1619,CHAR(34),"'")&amp;CHAR(34)&amp;", "&amp;CHAR(34)&amp;"lotId"&amp;CHAR(34)&amp;": "&amp;CHAR(34)&amp;SUBSTITUTE(CriteriTecnici!$C1619,CHAR(34),"'")&amp;CHAR(34)&amp;", "&amp;CHAR(34)&amp;"criterionId"&amp;CHAR(34)&amp;": "&amp;CHAR(34)&amp;SUBSTITUTE(CriteriTecnici!$D1619,CHAR(34),"'")&amp;CHAR(34)&amp;", "&amp;CHAR(34)&amp;"kind"&amp;CHAR(34)&amp;": "&amp;CHAR(34)&amp;SUBSTITUTE(CriteriTecnici!$F1619,CHAR(34),"'")&amp;CHAR(34)&amp;", "&amp;CHAR(34)&amp;"value"&amp;CHAR(34)&amp;": "&amp;SUBSTITUTE(TRIM(ROUND(IFERROR(CriteriTecnici!$N1619*1,IFERROR(NUMBERVALUE(CriteriTecnici!$N1619,".",","),IFERROR(NUMBERVALUE(CriteriTecnici!$N1619,",","."),0))),4)&amp;""),",",".")&amp;", "&amp;CHAR(34)&amp;"numerator"&amp;CHAR(34)&amp;": "&amp;SUBSTITUTE(TRIM(ROUND(IFERROR(CriteriTecnici!$K1619*1,IFERROR(NUMBERVALUE(CriteriTecnici!$K1619,".",","),IFERROR(NUMBERVALUE(CriteriTecnici!$K1619,",","."),0))),4)&amp;""),",",".")&amp;", "&amp;CHAR(34)&amp;"denominator"&amp;CHAR(34)&amp;": "&amp;SUBSTITUTE(TRIM(ROUND(IFERROR(CriteriTecnici!$L1619*1,IFERROR(NUMBERVALUE(CriteriTecnici!$L1619,".",","),IFERROR(NUMBERVALUE(CriteriTecnici!$L1619,",","."),0))),4)&amp;""),",",".")&amp;", "&amp;CHAR(34)&amp;"flag"&amp;CHAR(34)&amp;": "&amp;SUBSTITUTE(TRIM(ROUND(IFERROR(CriteriTecnici!$M1619*1,IFERROR(NUMBERVALUE(CriteriTecnici!$M1619,".",","),IFERROR(NUMBERVALUE(CriteriTecnici!$M1619,",","."),0))),4)&amp;""),",",".")&amp;", "&amp;CHAR(34)&amp;"rawScore"&amp;CHAR(34)&amp;": "&amp;SUBSTITUTE(TRIM(ROUND(IFERROR(CriteriTecnici!$O1619*1,IFERROR(NUMBERVALUE(CriteriTecnici!$O1619,".",","),IFERROR(NUMBERVALUE(CriteriTecnici!$O1619,",","."),0))),4)&amp;""),",",".")&amp;CHAR(125)&amp;IF(TRUE,",",""))</f>
        <v/>
      </c>
    </row>
    <row r="1840">
      <c r="A1840" s="38">
        <f>IF(CriteriTecnici!$A1620="","","    "&amp;CHAR(123)&amp;CHAR(34)&amp;"bidderId"&amp;CHAR(34)&amp;": "&amp;CHAR(34)&amp;SUBSTITUTE(CriteriTecnici!$A1620,CHAR(34),"'")&amp;CHAR(34)&amp;", "&amp;CHAR(34)&amp;"lotId"&amp;CHAR(34)&amp;": "&amp;CHAR(34)&amp;SUBSTITUTE(CriteriTecnici!$C1620,CHAR(34),"'")&amp;CHAR(34)&amp;", "&amp;CHAR(34)&amp;"criterionId"&amp;CHAR(34)&amp;": "&amp;CHAR(34)&amp;SUBSTITUTE(CriteriTecnici!$D1620,CHAR(34),"'")&amp;CHAR(34)&amp;", "&amp;CHAR(34)&amp;"kind"&amp;CHAR(34)&amp;": "&amp;CHAR(34)&amp;SUBSTITUTE(CriteriTecnici!$F1620,CHAR(34),"'")&amp;CHAR(34)&amp;", "&amp;CHAR(34)&amp;"value"&amp;CHAR(34)&amp;": "&amp;SUBSTITUTE(TRIM(ROUND(IFERROR(CriteriTecnici!$N1620*1,IFERROR(NUMBERVALUE(CriteriTecnici!$N1620,".",","),IFERROR(NUMBERVALUE(CriteriTecnici!$N1620,",","."),0))),4)&amp;""),",",".")&amp;", "&amp;CHAR(34)&amp;"numerator"&amp;CHAR(34)&amp;": "&amp;SUBSTITUTE(TRIM(ROUND(IFERROR(CriteriTecnici!$K1620*1,IFERROR(NUMBERVALUE(CriteriTecnici!$K1620,".",","),IFERROR(NUMBERVALUE(CriteriTecnici!$K1620,",","."),0))),4)&amp;""),",",".")&amp;", "&amp;CHAR(34)&amp;"denominator"&amp;CHAR(34)&amp;": "&amp;SUBSTITUTE(TRIM(ROUND(IFERROR(CriteriTecnici!$L1620*1,IFERROR(NUMBERVALUE(CriteriTecnici!$L1620,".",","),IFERROR(NUMBERVALUE(CriteriTecnici!$L1620,",","."),0))),4)&amp;""),",",".")&amp;", "&amp;CHAR(34)&amp;"flag"&amp;CHAR(34)&amp;": "&amp;SUBSTITUTE(TRIM(ROUND(IFERROR(CriteriTecnici!$M1620*1,IFERROR(NUMBERVALUE(CriteriTecnici!$M1620,".",","),IFERROR(NUMBERVALUE(CriteriTecnici!$M1620,",","."),0))),4)&amp;""),",",".")&amp;", "&amp;CHAR(34)&amp;"rawScore"&amp;CHAR(34)&amp;": "&amp;SUBSTITUTE(TRIM(ROUND(IFERROR(CriteriTecnici!$O1620*1,IFERROR(NUMBERVALUE(CriteriTecnici!$O1620,".",","),IFERROR(NUMBERVALUE(CriteriTecnici!$O1620,",","."),0))),4)&amp;""),",",".")&amp;CHAR(125)&amp;IF(TRUE,",",""))</f>
        <v/>
      </c>
    </row>
    <row r="1841">
      <c r="A1841" s="38">
        <f>IF(CriteriTecnici!$A1621="","","    "&amp;CHAR(123)&amp;CHAR(34)&amp;"bidderId"&amp;CHAR(34)&amp;": "&amp;CHAR(34)&amp;SUBSTITUTE(CriteriTecnici!$A1621,CHAR(34),"'")&amp;CHAR(34)&amp;", "&amp;CHAR(34)&amp;"lotId"&amp;CHAR(34)&amp;": "&amp;CHAR(34)&amp;SUBSTITUTE(CriteriTecnici!$C1621,CHAR(34),"'")&amp;CHAR(34)&amp;", "&amp;CHAR(34)&amp;"criterionId"&amp;CHAR(34)&amp;": "&amp;CHAR(34)&amp;SUBSTITUTE(CriteriTecnici!$D1621,CHAR(34),"'")&amp;CHAR(34)&amp;", "&amp;CHAR(34)&amp;"kind"&amp;CHAR(34)&amp;": "&amp;CHAR(34)&amp;SUBSTITUTE(CriteriTecnici!$F1621,CHAR(34),"'")&amp;CHAR(34)&amp;", "&amp;CHAR(34)&amp;"value"&amp;CHAR(34)&amp;": "&amp;SUBSTITUTE(TRIM(ROUND(IFERROR(CriteriTecnici!$N1621*1,IFERROR(NUMBERVALUE(CriteriTecnici!$N1621,".",","),IFERROR(NUMBERVALUE(CriteriTecnici!$N1621,",","."),0))),4)&amp;""),",",".")&amp;", "&amp;CHAR(34)&amp;"numerator"&amp;CHAR(34)&amp;": "&amp;SUBSTITUTE(TRIM(ROUND(IFERROR(CriteriTecnici!$K1621*1,IFERROR(NUMBERVALUE(CriteriTecnici!$K1621,".",","),IFERROR(NUMBERVALUE(CriteriTecnici!$K1621,",","."),0))),4)&amp;""),",",".")&amp;", "&amp;CHAR(34)&amp;"denominator"&amp;CHAR(34)&amp;": "&amp;SUBSTITUTE(TRIM(ROUND(IFERROR(CriteriTecnici!$L1621*1,IFERROR(NUMBERVALUE(CriteriTecnici!$L1621,".",","),IFERROR(NUMBERVALUE(CriteriTecnici!$L1621,",","."),0))),4)&amp;""),",",".")&amp;", "&amp;CHAR(34)&amp;"flag"&amp;CHAR(34)&amp;": "&amp;SUBSTITUTE(TRIM(ROUND(IFERROR(CriteriTecnici!$M1621*1,IFERROR(NUMBERVALUE(CriteriTecnici!$M1621,".",","),IFERROR(NUMBERVALUE(CriteriTecnici!$M1621,",","."),0))),4)&amp;""),",",".")&amp;", "&amp;CHAR(34)&amp;"rawScore"&amp;CHAR(34)&amp;": "&amp;SUBSTITUTE(TRIM(ROUND(IFERROR(CriteriTecnici!$O1621*1,IFERROR(NUMBERVALUE(CriteriTecnici!$O1621,".",","),IFERROR(NUMBERVALUE(CriteriTecnici!$O1621,",","."),0))),4)&amp;""),",",".")&amp;CHAR(125)&amp;IF(TRUE,",",""))</f>
        <v/>
      </c>
    </row>
    <row r="1842">
      <c r="A1842" s="38">
        <f>IF(CriteriTecnici!$A1622="","","    "&amp;CHAR(123)&amp;CHAR(34)&amp;"bidderId"&amp;CHAR(34)&amp;": "&amp;CHAR(34)&amp;SUBSTITUTE(CriteriTecnici!$A1622,CHAR(34),"'")&amp;CHAR(34)&amp;", "&amp;CHAR(34)&amp;"lotId"&amp;CHAR(34)&amp;": "&amp;CHAR(34)&amp;SUBSTITUTE(CriteriTecnici!$C1622,CHAR(34),"'")&amp;CHAR(34)&amp;", "&amp;CHAR(34)&amp;"criterionId"&amp;CHAR(34)&amp;": "&amp;CHAR(34)&amp;SUBSTITUTE(CriteriTecnici!$D1622,CHAR(34),"'")&amp;CHAR(34)&amp;", "&amp;CHAR(34)&amp;"kind"&amp;CHAR(34)&amp;": "&amp;CHAR(34)&amp;SUBSTITUTE(CriteriTecnici!$F1622,CHAR(34),"'")&amp;CHAR(34)&amp;", "&amp;CHAR(34)&amp;"value"&amp;CHAR(34)&amp;": "&amp;SUBSTITUTE(TRIM(ROUND(IFERROR(CriteriTecnici!$N1622*1,IFERROR(NUMBERVALUE(CriteriTecnici!$N1622,".",","),IFERROR(NUMBERVALUE(CriteriTecnici!$N1622,",","."),0))),4)&amp;""),",",".")&amp;", "&amp;CHAR(34)&amp;"numerator"&amp;CHAR(34)&amp;": "&amp;SUBSTITUTE(TRIM(ROUND(IFERROR(CriteriTecnici!$K1622*1,IFERROR(NUMBERVALUE(CriteriTecnici!$K1622,".",","),IFERROR(NUMBERVALUE(CriteriTecnici!$K1622,",","."),0))),4)&amp;""),",",".")&amp;", "&amp;CHAR(34)&amp;"denominator"&amp;CHAR(34)&amp;": "&amp;SUBSTITUTE(TRIM(ROUND(IFERROR(CriteriTecnici!$L1622*1,IFERROR(NUMBERVALUE(CriteriTecnici!$L1622,".",","),IFERROR(NUMBERVALUE(CriteriTecnici!$L1622,",","."),0))),4)&amp;""),",",".")&amp;", "&amp;CHAR(34)&amp;"flag"&amp;CHAR(34)&amp;": "&amp;SUBSTITUTE(TRIM(ROUND(IFERROR(CriteriTecnici!$M1622*1,IFERROR(NUMBERVALUE(CriteriTecnici!$M1622,".",","),IFERROR(NUMBERVALUE(CriteriTecnici!$M1622,",","."),0))),4)&amp;""),",",".")&amp;", "&amp;CHAR(34)&amp;"rawScore"&amp;CHAR(34)&amp;": "&amp;SUBSTITUTE(TRIM(ROUND(IFERROR(CriteriTecnici!$O1622*1,IFERROR(NUMBERVALUE(CriteriTecnici!$O1622,".",","),IFERROR(NUMBERVALUE(CriteriTecnici!$O1622,",","."),0))),4)&amp;""),",",".")&amp;CHAR(125)&amp;IF(TRUE,",",""))</f>
        <v/>
      </c>
    </row>
    <row r="1843">
      <c r="A1843" s="38">
        <f>IF(CriteriTecnici!$A1623="","","    "&amp;CHAR(123)&amp;CHAR(34)&amp;"bidderId"&amp;CHAR(34)&amp;": "&amp;CHAR(34)&amp;SUBSTITUTE(CriteriTecnici!$A1623,CHAR(34),"'")&amp;CHAR(34)&amp;", "&amp;CHAR(34)&amp;"lotId"&amp;CHAR(34)&amp;": "&amp;CHAR(34)&amp;SUBSTITUTE(CriteriTecnici!$C1623,CHAR(34),"'")&amp;CHAR(34)&amp;", "&amp;CHAR(34)&amp;"criterionId"&amp;CHAR(34)&amp;": "&amp;CHAR(34)&amp;SUBSTITUTE(CriteriTecnici!$D1623,CHAR(34),"'")&amp;CHAR(34)&amp;", "&amp;CHAR(34)&amp;"kind"&amp;CHAR(34)&amp;": "&amp;CHAR(34)&amp;SUBSTITUTE(CriteriTecnici!$F1623,CHAR(34),"'")&amp;CHAR(34)&amp;", "&amp;CHAR(34)&amp;"value"&amp;CHAR(34)&amp;": "&amp;SUBSTITUTE(TRIM(ROUND(IFERROR(CriteriTecnici!$N1623*1,IFERROR(NUMBERVALUE(CriteriTecnici!$N1623,".",","),IFERROR(NUMBERVALUE(CriteriTecnici!$N1623,",","."),0))),4)&amp;""),",",".")&amp;", "&amp;CHAR(34)&amp;"numerator"&amp;CHAR(34)&amp;": "&amp;SUBSTITUTE(TRIM(ROUND(IFERROR(CriteriTecnici!$K1623*1,IFERROR(NUMBERVALUE(CriteriTecnici!$K1623,".",","),IFERROR(NUMBERVALUE(CriteriTecnici!$K1623,",","."),0))),4)&amp;""),",",".")&amp;", "&amp;CHAR(34)&amp;"denominator"&amp;CHAR(34)&amp;": "&amp;SUBSTITUTE(TRIM(ROUND(IFERROR(CriteriTecnici!$L1623*1,IFERROR(NUMBERVALUE(CriteriTecnici!$L1623,".",","),IFERROR(NUMBERVALUE(CriteriTecnici!$L1623,",","."),0))),4)&amp;""),",",".")&amp;", "&amp;CHAR(34)&amp;"flag"&amp;CHAR(34)&amp;": "&amp;SUBSTITUTE(TRIM(ROUND(IFERROR(CriteriTecnici!$M1623*1,IFERROR(NUMBERVALUE(CriteriTecnici!$M1623,".",","),IFERROR(NUMBERVALUE(CriteriTecnici!$M1623,",","."),0))),4)&amp;""),",",".")&amp;", "&amp;CHAR(34)&amp;"rawScore"&amp;CHAR(34)&amp;": "&amp;SUBSTITUTE(TRIM(ROUND(IFERROR(CriteriTecnici!$O1623*1,IFERROR(NUMBERVALUE(CriteriTecnici!$O1623,".",","),IFERROR(NUMBERVALUE(CriteriTecnici!$O1623,",","."),0))),4)&amp;""),",",".")&amp;CHAR(125)&amp;IF(TRUE,",",""))</f>
        <v/>
      </c>
    </row>
    <row r="1844">
      <c r="A1844" s="38">
        <f>IF(CriteriTecnici!$A1624="","","    "&amp;CHAR(123)&amp;CHAR(34)&amp;"bidderId"&amp;CHAR(34)&amp;": "&amp;CHAR(34)&amp;SUBSTITUTE(CriteriTecnici!$A1624,CHAR(34),"'")&amp;CHAR(34)&amp;", "&amp;CHAR(34)&amp;"lotId"&amp;CHAR(34)&amp;": "&amp;CHAR(34)&amp;SUBSTITUTE(CriteriTecnici!$C1624,CHAR(34),"'")&amp;CHAR(34)&amp;", "&amp;CHAR(34)&amp;"criterionId"&amp;CHAR(34)&amp;": "&amp;CHAR(34)&amp;SUBSTITUTE(CriteriTecnici!$D1624,CHAR(34),"'")&amp;CHAR(34)&amp;", "&amp;CHAR(34)&amp;"kind"&amp;CHAR(34)&amp;": "&amp;CHAR(34)&amp;SUBSTITUTE(CriteriTecnici!$F1624,CHAR(34),"'")&amp;CHAR(34)&amp;", "&amp;CHAR(34)&amp;"value"&amp;CHAR(34)&amp;": "&amp;SUBSTITUTE(TRIM(ROUND(IFERROR(CriteriTecnici!$N1624*1,IFERROR(NUMBERVALUE(CriteriTecnici!$N1624,".",","),IFERROR(NUMBERVALUE(CriteriTecnici!$N1624,",","."),0))),4)&amp;""),",",".")&amp;", "&amp;CHAR(34)&amp;"numerator"&amp;CHAR(34)&amp;": "&amp;SUBSTITUTE(TRIM(ROUND(IFERROR(CriteriTecnici!$K1624*1,IFERROR(NUMBERVALUE(CriteriTecnici!$K1624,".",","),IFERROR(NUMBERVALUE(CriteriTecnici!$K1624,",","."),0))),4)&amp;""),",",".")&amp;", "&amp;CHAR(34)&amp;"denominator"&amp;CHAR(34)&amp;": "&amp;SUBSTITUTE(TRIM(ROUND(IFERROR(CriteriTecnici!$L1624*1,IFERROR(NUMBERVALUE(CriteriTecnici!$L1624,".",","),IFERROR(NUMBERVALUE(CriteriTecnici!$L1624,",","."),0))),4)&amp;""),",",".")&amp;", "&amp;CHAR(34)&amp;"flag"&amp;CHAR(34)&amp;": "&amp;SUBSTITUTE(TRIM(ROUND(IFERROR(CriteriTecnici!$M1624*1,IFERROR(NUMBERVALUE(CriteriTecnici!$M1624,".",","),IFERROR(NUMBERVALUE(CriteriTecnici!$M1624,",","."),0))),4)&amp;""),",",".")&amp;", "&amp;CHAR(34)&amp;"rawScore"&amp;CHAR(34)&amp;": "&amp;SUBSTITUTE(TRIM(ROUND(IFERROR(CriteriTecnici!$O1624*1,IFERROR(NUMBERVALUE(CriteriTecnici!$O1624,".",","),IFERROR(NUMBERVALUE(CriteriTecnici!$O1624,",","."),0))),4)&amp;""),",",".")&amp;CHAR(125)&amp;IF(TRUE,",",""))</f>
        <v/>
      </c>
    </row>
    <row r="1845">
      <c r="A1845" s="38">
        <f>IF(CriteriTecnici!$A1625="","","    "&amp;CHAR(123)&amp;CHAR(34)&amp;"bidderId"&amp;CHAR(34)&amp;": "&amp;CHAR(34)&amp;SUBSTITUTE(CriteriTecnici!$A1625,CHAR(34),"'")&amp;CHAR(34)&amp;", "&amp;CHAR(34)&amp;"lotId"&amp;CHAR(34)&amp;": "&amp;CHAR(34)&amp;SUBSTITUTE(CriteriTecnici!$C1625,CHAR(34),"'")&amp;CHAR(34)&amp;", "&amp;CHAR(34)&amp;"criterionId"&amp;CHAR(34)&amp;": "&amp;CHAR(34)&amp;SUBSTITUTE(CriteriTecnici!$D1625,CHAR(34),"'")&amp;CHAR(34)&amp;", "&amp;CHAR(34)&amp;"kind"&amp;CHAR(34)&amp;": "&amp;CHAR(34)&amp;SUBSTITUTE(CriteriTecnici!$F1625,CHAR(34),"'")&amp;CHAR(34)&amp;", "&amp;CHAR(34)&amp;"value"&amp;CHAR(34)&amp;": "&amp;SUBSTITUTE(TRIM(ROUND(IFERROR(CriteriTecnici!$N1625*1,IFERROR(NUMBERVALUE(CriteriTecnici!$N1625,".",","),IFERROR(NUMBERVALUE(CriteriTecnici!$N1625,",","."),0))),4)&amp;""),",",".")&amp;", "&amp;CHAR(34)&amp;"numerator"&amp;CHAR(34)&amp;": "&amp;SUBSTITUTE(TRIM(ROUND(IFERROR(CriteriTecnici!$K1625*1,IFERROR(NUMBERVALUE(CriteriTecnici!$K1625,".",","),IFERROR(NUMBERVALUE(CriteriTecnici!$K1625,",","."),0))),4)&amp;""),",",".")&amp;", "&amp;CHAR(34)&amp;"denominator"&amp;CHAR(34)&amp;": "&amp;SUBSTITUTE(TRIM(ROUND(IFERROR(CriteriTecnici!$L1625*1,IFERROR(NUMBERVALUE(CriteriTecnici!$L1625,".",","),IFERROR(NUMBERVALUE(CriteriTecnici!$L1625,",","."),0))),4)&amp;""),",",".")&amp;", "&amp;CHAR(34)&amp;"flag"&amp;CHAR(34)&amp;": "&amp;SUBSTITUTE(TRIM(ROUND(IFERROR(CriteriTecnici!$M1625*1,IFERROR(NUMBERVALUE(CriteriTecnici!$M1625,".",","),IFERROR(NUMBERVALUE(CriteriTecnici!$M1625,",","."),0))),4)&amp;""),",",".")&amp;", "&amp;CHAR(34)&amp;"rawScore"&amp;CHAR(34)&amp;": "&amp;SUBSTITUTE(TRIM(ROUND(IFERROR(CriteriTecnici!$O1625*1,IFERROR(NUMBERVALUE(CriteriTecnici!$O1625,".",","),IFERROR(NUMBERVALUE(CriteriTecnici!$O1625,",","."),0))),4)&amp;""),",",".")&amp;CHAR(125)&amp;IF(TRUE,",",""))</f>
        <v/>
      </c>
    </row>
    <row r="1846">
      <c r="A1846" s="38">
        <f>IF(CriteriTecnici!$A1626="","","    "&amp;CHAR(123)&amp;CHAR(34)&amp;"bidderId"&amp;CHAR(34)&amp;": "&amp;CHAR(34)&amp;SUBSTITUTE(CriteriTecnici!$A1626,CHAR(34),"'")&amp;CHAR(34)&amp;", "&amp;CHAR(34)&amp;"lotId"&amp;CHAR(34)&amp;": "&amp;CHAR(34)&amp;SUBSTITUTE(CriteriTecnici!$C1626,CHAR(34),"'")&amp;CHAR(34)&amp;", "&amp;CHAR(34)&amp;"criterionId"&amp;CHAR(34)&amp;": "&amp;CHAR(34)&amp;SUBSTITUTE(CriteriTecnici!$D1626,CHAR(34),"'")&amp;CHAR(34)&amp;", "&amp;CHAR(34)&amp;"kind"&amp;CHAR(34)&amp;": "&amp;CHAR(34)&amp;SUBSTITUTE(CriteriTecnici!$F1626,CHAR(34),"'")&amp;CHAR(34)&amp;", "&amp;CHAR(34)&amp;"value"&amp;CHAR(34)&amp;": "&amp;SUBSTITUTE(TRIM(ROUND(IFERROR(CriteriTecnici!$N1626*1,IFERROR(NUMBERVALUE(CriteriTecnici!$N1626,".",","),IFERROR(NUMBERVALUE(CriteriTecnici!$N1626,",","."),0))),4)&amp;""),",",".")&amp;", "&amp;CHAR(34)&amp;"numerator"&amp;CHAR(34)&amp;": "&amp;SUBSTITUTE(TRIM(ROUND(IFERROR(CriteriTecnici!$K1626*1,IFERROR(NUMBERVALUE(CriteriTecnici!$K1626,".",","),IFERROR(NUMBERVALUE(CriteriTecnici!$K1626,",","."),0))),4)&amp;""),",",".")&amp;", "&amp;CHAR(34)&amp;"denominator"&amp;CHAR(34)&amp;": "&amp;SUBSTITUTE(TRIM(ROUND(IFERROR(CriteriTecnici!$L1626*1,IFERROR(NUMBERVALUE(CriteriTecnici!$L1626,".",","),IFERROR(NUMBERVALUE(CriteriTecnici!$L1626,",","."),0))),4)&amp;""),",",".")&amp;", "&amp;CHAR(34)&amp;"flag"&amp;CHAR(34)&amp;": "&amp;SUBSTITUTE(TRIM(ROUND(IFERROR(CriteriTecnici!$M1626*1,IFERROR(NUMBERVALUE(CriteriTecnici!$M1626,".",","),IFERROR(NUMBERVALUE(CriteriTecnici!$M1626,",","."),0))),4)&amp;""),",",".")&amp;", "&amp;CHAR(34)&amp;"rawScore"&amp;CHAR(34)&amp;": "&amp;SUBSTITUTE(TRIM(ROUND(IFERROR(CriteriTecnici!$O1626*1,IFERROR(NUMBERVALUE(CriteriTecnici!$O1626,".",","),IFERROR(NUMBERVALUE(CriteriTecnici!$O1626,",","."),0))),4)&amp;""),",",".")&amp;CHAR(125)&amp;IF(TRUE,",",""))</f>
        <v/>
      </c>
    </row>
    <row r="1847">
      <c r="A1847" s="38">
        <f>IF(CriteriTecnici!$A1627="","","    "&amp;CHAR(123)&amp;CHAR(34)&amp;"bidderId"&amp;CHAR(34)&amp;": "&amp;CHAR(34)&amp;SUBSTITUTE(CriteriTecnici!$A1627,CHAR(34),"'")&amp;CHAR(34)&amp;", "&amp;CHAR(34)&amp;"lotId"&amp;CHAR(34)&amp;": "&amp;CHAR(34)&amp;SUBSTITUTE(CriteriTecnici!$C1627,CHAR(34),"'")&amp;CHAR(34)&amp;", "&amp;CHAR(34)&amp;"criterionId"&amp;CHAR(34)&amp;": "&amp;CHAR(34)&amp;SUBSTITUTE(CriteriTecnici!$D1627,CHAR(34),"'")&amp;CHAR(34)&amp;", "&amp;CHAR(34)&amp;"kind"&amp;CHAR(34)&amp;": "&amp;CHAR(34)&amp;SUBSTITUTE(CriteriTecnici!$F1627,CHAR(34),"'")&amp;CHAR(34)&amp;", "&amp;CHAR(34)&amp;"value"&amp;CHAR(34)&amp;": "&amp;SUBSTITUTE(TRIM(ROUND(IFERROR(CriteriTecnici!$N1627*1,IFERROR(NUMBERVALUE(CriteriTecnici!$N1627,".",","),IFERROR(NUMBERVALUE(CriteriTecnici!$N1627,",","."),0))),4)&amp;""),",",".")&amp;", "&amp;CHAR(34)&amp;"numerator"&amp;CHAR(34)&amp;": "&amp;SUBSTITUTE(TRIM(ROUND(IFERROR(CriteriTecnici!$K1627*1,IFERROR(NUMBERVALUE(CriteriTecnici!$K1627,".",","),IFERROR(NUMBERVALUE(CriteriTecnici!$K1627,",","."),0))),4)&amp;""),",",".")&amp;", "&amp;CHAR(34)&amp;"denominator"&amp;CHAR(34)&amp;": "&amp;SUBSTITUTE(TRIM(ROUND(IFERROR(CriteriTecnici!$L1627*1,IFERROR(NUMBERVALUE(CriteriTecnici!$L1627,".",","),IFERROR(NUMBERVALUE(CriteriTecnici!$L1627,",","."),0))),4)&amp;""),",",".")&amp;", "&amp;CHAR(34)&amp;"flag"&amp;CHAR(34)&amp;": "&amp;SUBSTITUTE(TRIM(ROUND(IFERROR(CriteriTecnici!$M1627*1,IFERROR(NUMBERVALUE(CriteriTecnici!$M1627,".",","),IFERROR(NUMBERVALUE(CriteriTecnici!$M1627,",","."),0))),4)&amp;""),",",".")&amp;", "&amp;CHAR(34)&amp;"rawScore"&amp;CHAR(34)&amp;": "&amp;SUBSTITUTE(TRIM(ROUND(IFERROR(CriteriTecnici!$O1627*1,IFERROR(NUMBERVALUE(CriteriTecnici!$O1627,".",","),IFERROR(NUMBERVALUE(CriteriTecnici!$O1627,",","."),0))),4)&amp;""),",",".")&amp;CHAR(125)&amp;IF(TRUE,",",""))</f>
        <v/>
      </c>
    </row>
    <row r="1848">
      <c r="A1848" s="38">
        <f>IF(CriteriTecnici!$A1628="","","    "&amp;CHAR(123)&amp;CHAR(34)&amp;"bidderId"&amp;CHAR(34)&amp;": "&amp;CHAR(34)&amp;SUBSTITUTE(CriteriTecnici!$A1628,CHAR(34),"'")&amp;CHAR(34)&amp;", "&amp;CHAR(34)&amp;"lotId"&amp;CHAR(34)&amp;": "&amp;CHAR(34)&amp;SUBSTITUTE(CriteriTecnici!$C1628,CHAR(34),"'")&amp;CHAR(34)&amp;", "&amp;CHAR(34)&amp;"criterionId"&amp;CHAR(34)&amp;": "&amp;CHAR(34)&amp;SUBSTITUTE(CriteriTecnici!$D1628,CHAR(34),"'")&amp;CHAR(34)&amp;", "&amp;CHAR(34)&amp;"kind"&amp;CHAR(34)&amp;": "&amp;CHAR(34)&amp;SUBSTITUTE(CriteriTecnici!$F1628,CHAR(34),"'")&amp;CHAR(34)&amp;", "&amp;CHAR(34)&amp;"value"&amp;CHAR(34)&amp;": "&amp;SUBSTITUTE(TRIM(ROUND(IFERROR(CriteriTecnici!$N1628*1,IFERROR(NUMBERVALUE(CriteriTecnici!$N1628,".",","),IFERROR(NUMBERVALUE(CriteriTecnici!$N1628,",","."),0))),4)&amp;""),",",".")&amp;", "&amp;CHAR(34)&amp;"numerator"&amp;CHAR(34)&amp;": "&amp;SUBSTITUTE(TRIM(ROUND(IFERROR(CriteriTecnici!$K1628*1,IFERROR(NUMBERVALUE(CriteriTecnici!$K1628,".",","),IFERROR(NUMBERVALUE(CriteriTecnici!$K1628,",","."),0))),4)&amp;""),",",".")&amp;", "&amp;CHAR(34)&amp;"denominator"&amp;CHAR(34)&amp;": "&amp;SUBSTITUTE(TRIM(ROUND(IFERROR(CriteriTecnici!$L1628*1,IFERROR(NUMBERVALUE(CriteriTecnici!$L1628,".",","),IFERROR(NUMBERVALUE(CriteriTecnici!$L1628,",","."),0))),4)&amp;""),",",".")&amp;", "&amp;CHAR(34)&amp;"flag"&amp;CHAR(34)&amp;": "&amp;SUBSTITUTE(TRIM(ROUND(IFERROR(CriteriTecnici!$M1628*1,IFERROR(NUMBERVALUE(CriteriTecnici!$M1628,".",","),IFERROR(NUMBERVALUE(CriteriTecnici!$M1628,",","."),0))),4)&amp;""),",",".")&amp;", "&amp;CHAR(34)&amp;"rawScore"&amp;CHAR(34)&amp;": "&amp;SUBSTITUTE(TRIM(ROUND(IFERROR(CriteriTecnici!$O1628*1,IFERROR(NUMBERVALUE(CriteriTecnici!$O1628,".",","),IFERROR(NUMBERVALUE(CriteriTecnici!$O1628,",","."),0))),4)&amp;""),",",".")&amp;CHAR(125)&amp;IF(TRUE,",",""))</f>
        <v/>
      </c>
    </row>
    <row r="1849">
      <c r="A1849" s="38">
        <f>IF(CriteriTecnici!$A1629="","","    "&amp;CHAR(123)&amp;CHAR(34)&amp;"bidderId"&amp;CHAR(34)&amp;": "&amp;CHAR(34)&amp;SUBSTITUTE(CriteriTecnici!$A1629,CHAR(34),"'")&amp;CHAR(34)&amp;", "&amp;CHAR(34)&amp;"lotId"&amp;CHAR(34)&amp;": "&amp;CHAR(34)&amp;SUBSTITUTE(CriteriTecnici!$C1629,CHAR(34),"'")&amp;CHAR(34)&amp;", "&amp;CHAR(34)&amp;"criterionId"&amp;CHAR(34)&amp;": "&amp;CHAR(34)&amp;SUBSTITUTE(CriteriTecnici!$D1629,CHAR(34),"'")&amp;CHAR(34)&amp;", "&amp;CHAR(34)&amp;"kind"&amp;CHAR(34)&amp;": "&amp;CHAR(34)&amp;SUBSTITUTE(CriteriTecnici!$F1629,CHAR(34),"'")&amp;CHAR(34)&amp;", "&amp;CHAR(34)&amp;"value"&amp;CHAR(34)&amp;": "&amp;SUBSTITUTE(TRIM(ROUND(IFERROR(CriteriTecnici!$N1629*1,IFERROR(NUMBERVALUE(CriteriTecnici!$N1629,".",","),IFERROR(NUMBERVALUE(CriteriTecnici!$N1629,",","."),0))),4)&amp;""),",",".")&amp;", "&amp;CHAR(34)&amp;"numerator"&amp;CHAR(34)&amp;": "&amp;SUBSTITUTE(TRIM(ROUND(IFERROR(CriteriTecnici!$K1629*1,IFERROR(NUMBERVALUE(CriteriTecnici!$K1629,".",","),IFERROR(NUMBERVALUE(CriteriTecnici!$K1629,",","."),0))),4)&amp;""),",",".")&amp;", "&amp;CHAR(34)&amp;"denominator"&amp;CHAR(34)&amp;": "&amp;SUBSTITUTE(TRIM(ROUND(IFERROR(CriteriTecnici!$L1629*1,IFERROR(NUMBERVALUE(CriteriTecnici!$L1629,".",","),IFERROR(NUMBERVALUE(CriteriTecnici!$L1629,",","."),0))),4)&amp;""),",",".")&amp;", "&amp;CHAR(34)&amp;"flag"&amp;CHAR(34)&amp;": "&amp;SUBSTITUTE(TRIM(ROUND(IFERROR(CriteriTecnici!$M1629*1,IFERROR(NUMBERVALUE(CriteriTecnici!$M1629,".",","),IFERROR(NUMBERVALUE(CriteriTecnici!$M1629,",","."),0))),4)&amp;""),",",".")&amp;", "&amp;CHAR(34)&amp;"rawScore"&amp;CHAR(34)&amp;": "&amp;SUBSTITUTE(TRIM(ROUND(IFERROR(CriteriTecnici!$O1629*1,IFERROR(NUMBERVALUE(CriteriTecnici!$O1629,".",","),IFERROR(NUMBERVALUE(CriteriTecnici!$O1629,",","."),0))),4)&amp;""),",",".")&amp;CHAR(125)&amp;IF(TRUE,",",""))</f>
        <v/>
      </c>
    </row>
    <row r="1850">
      <c r="A1850" s="38">
        <f>IF(CriteriTecnici!$A1630="","","    "&amp;CHAR(123)&amp;CHAR(34)&amp;"bidderId"&amp;CHAR(34)&amp;": "&amp;CHAR(34)&amp;SUBSTITUTE(CriteriTecnici!$A1630,CHAR(34),"'")&amp;CHAR(34)&amp;", "&amp;CHAR(34)&amp;"lotId"&amp;CHAR(34)&amp;": "&amp;CHAR(34)&amp;SUBSTITUTE(CriteriTecnici!$C1630,CHAR(34),"'")&amp;CHAR(34)&amp;", "&amp;CHAR(34)&amp;"criterionId"&amp;CHAR(34)&amp;": "&amp;CHAR(34)&amp;SUBSTITUTE(CriteriTecnici!$D1630,CHAR(34),"'")&amp;CHAR(34)&amp;", "&amp;CHAR(34)&amp;"kind"&amp;CHAR(34)&amp;": "&amp;CHAR(34)&amp;SUBSTITUTE(CriteriTecnici!$F1630,CHAR(34),"'")&amp;CHAR(34)&amp;", "&amp;CHAR(34)&amp;"value"&amp;CHAR(34)&amp;": "&amp;SUBSTITUTE(TRIM(ROUND(IFERROR(CriteriTecnici!$N1630*1,IFERROR(NUMBERVALUE(CriteriTecnici!$N1630,".",","),IFERROR(NUMBERVALUE(CriteriTecnici!$N1630,",","."),0))),4)&amp;""),",",".")&amp;", "&amp;CHAR(34)&amp;"numerator"&amp;CHAR(34)&amp;": "&amp;SUBSTITUTE(TRIM(ROUND(IFERROR(CriteriTecnici!$K1630*1,IFERROR(NUMBERVALUE(CriteriTecnici!$K1630,".",","),IFERROR(NUMBERVALUE(CriteriTecnici!$K1630,",","."),0))),4)&amp;""),",",".")&amp;", "&amp;CHAR(34)&amp;"denominator"&amp;CHAR(34)&amp;": "&amp;SUBSTITUTE(TRIM(ROUND(IFERROR(CriteriTecnici!$L1630*1,IFERROR(NUMBERVALUE(CriteriTecnici!$L1630,".",","),IFERROR(NUMBERVALUE(CriteriTecnici!$L1630,",","."),0))),4)&amp;""),",",".")&amp;", "&amp;CHAR(34)&amp;"flag"&amp;CHAR(34)&amp;": "&amp;SUBSTITUTE(TRIM(ROUND(IFERROR(CriteriTecnici!$M1630*1,IFERROR(NUMBERVALUE(CriteriTecnici!$M1630,".",","),IFERROR(NUMBERVALUE(CriteriTecnici!$M1630,",","."),0))),4)&amp;""),",",".")&amp;", "&amp;CHAR(34)&amp;"rawScore"&amp;CHAR(34)&amp;": "&amp;SUBSTITUTE(TRIM(ROUND(IFERROR(CriteriTecnici!$O1630*1,IFERROR(NUMBERVALUE(CriteriTecnici!$O1630,".",","),IFERROR(NUMBERVALUE(CriteriTecnici!$O1630,",","."),0))),4)&amp;""),",",".")&amp;CHAR(125)&amp;IF(TRUE,",",""))</f>
        <v/>
      </c>
    </row>
    <row r="1851">
      <c r="A1851" s="38">
        <f>IF(CriteriTecnici!$A1631="","","    "&amp;CHAR(123)&amp;CHAR(34)&amp;"bidderId"&amp;CHAR(34)&amp;": "&amp;CHAR(34)&amp;SUBSTITUTE(CriteriTecnici!$A1631,CHAR(34),"'")&amp;CHAR(34)&amp;", "&amp;CHAR(34)&amp;"lotId"&amp;CHAR(34)&amp;": "&amp;CHAR(34)&amp;SUBSTITUTE(CriteriTecnici!$C1631,CHAR(34),"'")&amp;CHAR(34)&amp;", "&amp;CHAR(34)&amp;"criterionId"&amp;CHAR(34)&amp;": "&amp;CHAR(34)&amp;SUBSTITUTE(CriteriTecnici!$D1631,CHAR(34),"'")&amp;CHAR(34)&amp;", "&amp;CHAR(34)&amp;"kind"&amp;CHAR(34)&amp;": "&amp;CHAR(34)&amp;SUBSTITUTE(CriteriTecnici!$F1631,CHAR(34),"'")&amp;CHAR(34)&amp;", "&amp;CHAR(34)&amp;"value"&amp;CHAR(34)&amp;": "&amp;SUBSTITUTE(TRIM(ROUND(IFERROR(CriteriTecnici!$N1631*1,IFERROR(NUMBERVALUE(CriteriTecnici!$N1631,".",","),IFERROR(NUMBERVALUE(CriteriTecnici!$N1631,",","."),0))),4)&amp;""),",",".")&amp;", "&amp;CHAR(34)&amp;"numerator"&amp;CHAR(34)&amp;": "&amp;SUBSTITUTE(TRIM(ROUND(IFERROR(CriteriTecnici!$K1631*1,IFERROR(NUMBERVALUE(CriteriTecnici!$K1631,".",","),IFERROR(NUMBERVALUE(CriteriTecnici!$K1631,",","."),0))),4)&amp;""),",",".")&amp;", "&amp;CHAR(34)&amp;"denominator"&amp;CHAR(34)&amp;": "&amp;SUBSTITUTE(TRIM(ROUND(IFERROR(CriteriTecnici!$L1631*1,IFERROR(NUMBERVALUE(CriteriTecnici!$L1631,".",","),IFERROR(NUMBERVALUE(CriteriTecnici!$L1631,",","."),0))),4)&amp;""),",",".")&amp;", "&amp;CHAR(34)&amp;"flag"&amp;CHAR(34)&amp;": "&amp;SUBSTITUTE(TRIM(ROUND(IFERROR(CriteriTecnici!$M1631*1,IFERROR(NUMBERVALUE(CriteriTecnici!$M1631,".",","),IFERROR(NUMBERVALUE(CriteriTecnici!$M1631,",","."),0))),4)&amp;""),",",".")&amp;", "&amp;CHAR(34)&amp;"rawScore"&amp;CHAR(34)&amp;": "&amp;SUBSTITUTE(TRIM(ROUND(IFERROR(CriteriTecnici!$O1631*1,IFERROR(NUMBERVALUE(CriteriTecnici!$O1631,".",","),IFERROR(NUMBERVALUE(CriteriTecnici!$O1631,",","."),0))),4)&amp;""),",",".")&amp;CHAR(125)&amp;IF(TRUE,",",""))</f>
        <v/>
      </c>
    </row>
    <row r="1852">
      <c r="A1852" s="38">
        <f>IF(CriteriTecnici!$A1632="","","    "&amp;CHAR(123)&amp;CHAR(34)&amp;"bidderId"&amp;CHAR(34)&amp;": "&amp;CHAR(34)&amp;SUBSTITUTE(CriteriTecnici!$A1632,CHAR(34),"'")&amp;CHAR(34)&amp;", "&amp;CHAR(34)&amp;"lotId"&amp;CHAR(34)&amp;": "&amp;CHAR(34)&amp;SUBSTITUTE(CriteriTecnici!$C1632,CHAR(34),"'")&amp;CHAR(34)&amp;", "&amp;CHAR(34)&amp;"criterionId"&amp;CHAR(34)&amp;": "&amp;CHAR(34)&amp;SUBSTITUTE(CriteriTecnici!$D1632,CHAR(34),"'")&amp;CHAR(34)&amp;", "&amp;CHAR(34)&amp;"kind"&amp;CHAR(34)&amp;": "&amp;CHAR(34)&amp;SUBSTITUTE(CriteriTecnici!$F1632,CHAR(34),"'")&amp;CHAR(34)&amp;", "&amp;CHAR(34)&amp;"value"&amp;CHAR(34)&amp;": "&amp;SUBSTITUTE(TRIM(ROUND(IFERROR(CriteriTecnici!$N1632*1,IFERROR(NUMBERVALUE(CriteriTecnici!$N1632,".",","),IFERROR(NUMBERVALUE(CriteriTecnici!$N1632,",","."),0))),4)&amp;""),",",".")&amp;", "&amp;CHAR(34)&amp;"numerator"&amp;CHAR(34)&amp;": "&amp;SUBSTITUTE(TRIM(ROUND(IFERROR(CriteriTecnici!$K1632*1,IFERROR(NUMBERVALUE(CriteriTecnici!$K1632,".",","),IFERROR(NUMBERVALUE(CriteriTecnici!$K1632,",","."),0))),4)&amp;""),",",".")&amp;", "&amp;CHAR(34)&amp;"denominator"&amp;CHAR(34)&amp;": "&amp;SUBSTITUTE(TRIM(ROUND(IFERROR(CriteriTecnici!$L1632*1,IFERROR(NUMBERVALUE(CriteriTecnici!$L1632,".",","),IFERROR(NUMBERVALUE(CriteriTecnici!$L1632,",","."),0))),4)&amp;""),",",".")&amp;", "&amp;CHAR(34)&amp;"flag"&amp;CHAR(34)&amp;": "&amp;SUBSTITUTE(TRIM(ROUND(IFERROR(CriteriTecnici!$M1632*1,IFERROR(NUMBERVALUE(CriteriTecnici!$M1632,".",","),IFERROR(NUMBERVALUE(CriteriTecnici!$M1632,",","."),0))),4)&amp;""),",",".")&amp;", "&amp;CHAR(34)&amp;"rawScore"&amp;CHAR(34)&amp;": "&amp;SUBSTITUTE(TRIM(ROUND(IFERROR(CriteriTecnici!$O1632*1,IFERROR(NUMBERVALUE(CriteriTecnici!$O1632,".",","),IFERROR(NUMBERVALUE(CriteriTecnici!$O1632,",","."),0))),4)&amp;""),",",".")&amp;CHAR(125)&amp;IF(TRUE,",",""))</f>
        <v/>
      </c>
    </row>
    <row r="1853">
      <c r="A1853" s="38">
        <f>IF(CriteriTecnici!$A1633="","","    "&amp;CHAR(123)&amp;CHAR(34)&amp;"bidderId"&amp;CHAR(34)&amp;": "&amp;CHAR(34)&amp;SUBSTITUTE(CriteriTecnici!$A1633,CHAR(34),"'")&amp;CHAR(34)&amp;", "&amp;CHAR(34)&amp;"lotId"&amp;CHAR(34)&amp;": "&amp;CHAR(34)&amp;SUBSTITUTE(CriteriTecnici!$C1633,CHAR(34),"'")&amp;CHAR(34)&amp;", "&amp;CHAR(34)&amp;"criterionId"&amp;CHAR(34)&amp;": "&amp;CHAR(34)&amp;SUBSTITUTE(CriteriTecnici!$D1633,CHAR(34),"'")&amp;CHAR(34)&amp;", "&amp;CHAR(34)&amp;"kind"&amp;CHAR(34)&amp;": "&amp;CHAR(34)&amp;SUBSTITUTE(CriteriTecnici!$F1633,CHAR(34),"'")&amp;CHAR(34)&amp;", "&amp;CHAR(34)&amp;"value"&amp;CHAR(34)&amp;": "&amp;SUBSTITUTE(TRIM(ROUND(IFERROR(CriteriTecnici!$N1633*1,IFERROR(NUMBERVALUE(CriteriTecnici!$N1633,".",","),IFERROR(NUMBERVALUE(CriteriTecnici!$N1633,",","."),0))),4)&amp;""),",",".")&amp;", "&amp;CHAR(34)&amp;"numerator"&amp;CHAR(34)&amp;": "&amp;SUBSTITUTE(TRIM(ROUND(IFERROR(CriteriTecnici!$K1633*1,IFERROR(NUMBERVALUE(CriteriTecnici!$K1633,".",","),IFERROR(NUMBERVALUE(CriteriTecnici!$K1633,",","."),0))),4)&amp;""),",",".")&amp;", "&amp;CHAR(34)&amp;"denominator"&amp;CHAR(34)&amp;": "&amp;SUBSTITUTE(TRIM(ROUND(IFERROR(CriteriTecnici!$L1633*1,IFERROR(NUMBERVALUE(CriteriTecnici!$L1633,".",","),IFERROR(NUMBERVALUE(CriteriTecnici!$L1633,",","."),0))),4)&amp;""),",",".")&amp;", "&amp;CHAR(34)&amp;"flag"&amp;CHAR(34)&amp;": "&amp;SUBSTITUTE(TRIM(ROUND(IFERROR(CriteriTecnici!$M1633*1,IFERROR(NUMBERVALUE(CriteriTecnici!$M1633,".",","),IFERROR(NUMBERVALUE(CriteriTecnici!$M1633,",","."),0))),4)&amp;""),",",".")&amp;", "&amp;CHAR(34)&amp;"rawScore"&amp;CHAR(34)&amp;": "&amp;SUBSTITUTE(TRIM(ROUND(IFERROR(CriteriTecnici!$O1633*1,IFERROR(NUMBERVALUE(CriteriTecnici!$O1633,".",","),IFERROR(NUMBERVALUE(CriteriTecnici!$O1633,",","."),0))),4)&amp;""),",",".")&amp;CHAR(125)&amp;IF(TRUE,",",""))</f>
        <v/>
      </c>
    </row>
    <row r="1854">
      <c r="A1854" s="38">
        <f>IF(CriteriTecnici!$A1634="","","    "&amp;CHAR(123)&amp;CHAR(34)&amp;"bidderId"&amp;CHAR(34)&amp;": "&amp;CHAR(34)&amp;SUBSTITUTE(CriteriTecnici!$A1634,CHAR(34),"'")&amp;CHAR(34)&amp;", "&amp;CHAR(34)&amp;"lotId"&amp;CHAR(34)&amp;": "&amp;CHAR(34)&amp;SUBSTITUTE(CriteriTecnici!$C1634,CHAR(34),"'")&amp;CHAR(34)&amp;", "&amp;CHAR(34)&amp;"criterionId"&amp;CHAR(34)&amp;": "&amp;CHAR(34)&amp;SUBSTITUTE(CriteriTecnici!$D1634,CHAR(34),"'")&amp;CHAR(34)&amp;", "&amp;CHAR(34)&amp;"kind"&amp;CHAR(34)&amp;": "&amp;CHAR(34)&amp;SUBSTITUTE(CriteriTecnici!$F1634,CHAR(34),"'")&amp;CHAR(34)&amp;", "&amp;CHAR(34)&amp;"value"&amp;CHAR(34)&amp;": "&amp;SUBSTITUTE(TRIM(ROUND(IFERROR(CriteriTecnici!$N1634*1,IFERROR(NUMBERVALUE(CriteriTecnici!$N1634,".",","),IFERROR(NUMBERVALUE(CriteriTecnici!$N1634,",","."),0))),4)&amp;""),",",".")&amp;", "&amp;CHAR(34)&amp;"numerator"&amp;CHAR(34)&amp;": "&amp;SUBSTITUTE(TRIM(ROUND(IFERROR(CriteriTecnici!$K1634*1,IFERROR(NUMBERVALUE(CriteriTecnici!$K1634,".",","),IFERROR(NUMBERVALUE(CriteriTecnici!$K1634,",","."),0))),4)&amp;""),",",".")&amp;", "&amp;CHAR(34)&amp;"denominator"&amp;CHAR(34)&amp;": "&amp;SUBSTITUTE(TRIM(ROUND(IFERROR(CriteriTecnici!$L1634*1,IFERROR(NUMBERVALUE(CriteriTecnici!$L1634,".",","),IFERROR(NUMBERVALUE(CriteriTecnici!$L1634,",","."),0))),4)&amp;""),",",".")&amp;", "&amp;CHAR(34)&amp;"flag"&amp;CHAR(34)&amp;": "&amp;SUBSTITUTE(TRIM(ROUND(IFERROR(CriteriTecnici!$M1634*1,IFERROR(NUMBERVALUE(CriteriTecnici!$M1634,".",","),IFERROR(NUMBERVALUE(CriteriTecnici!$M1634,",","."),0))),4)&amp;""),",",".")&amp;", "&amp;CHAR(34)&amp;"rawScore"&amp;CHAR(34)&amp;": "&amp;SUBSTITUTE(TRIM(ROUND(IFERROR(CriteriTecnici!$O1634*1,IFERROR(NUMBERVALUE(CriteriTecnici!$O1634,".",","),IFERROR(NUMBERVALUE(CriteriTecnici!$O1634,",","."),0))),4)&amp;""),",",".")&amp;CHAR(125)&amp;IF(TRUE,",",""))</f>
        <v/>
      </c>
    </row>
    <row r="1855">
      <c r="A1855" s="38">
        <f>IF(CriteriTecnici!$A1635="","","    "&amp;CHAR(123)&amp;CHAR(34)&amp;"bidderId"&amp;CHAR(34)&amp;": "&amp;CHAR(34)&amp;SUBSTITUTE(CriteriTecnici!$A1635,CHAR(34),"'")&amp;CHAR(34)&amp;", "&amp;CHAR(34)&amp;"lotId"&amp;CHAR(34)&amp;": "&amp;CHAR(34)&amp;SUBSTITUTE(CriteriTecnici!$C1635,CHAR(34),"'")&amp;CHAR(34)&amp;", "&amp;CHAR(34)&amp;"criterionId"&amp;CHAR(34)&amp;": "&amp;CHAR(34)&amp;SUBSTITUTE(CriteriTecnici!$D1635,CHAR(34),"'")&amp;CHAR(34)&amp;", "&amp;CHAR(34)&amp;"kind"&amp;CHAR(34)&amp;": "&amp;CHAR(34)&amp;SUBSTITUTE(CriteriTecnici!$F1635,CHAR(34),"'")&amp;CHAR(34)&amp;", "&amp;CHAR(34)&amp;"value"&amp;CHAR(34)&amp;": "&amp;SUBSTITUTE(TRIM(ROUND(IFERROR(CriteriTecnici!$N1635*1,IFERROR(NUMBERVALUE(CriteriTecnici!$N1635,".",","),IFERROR(NUMBERVALUE(CriteriTecnici!$N1635,",","."),0))),4)&amp;""),",",".")&amp;", "&amp;CHAR(34)&amp;"numerator"&amp;CHAR(34)&amp;": "&amp;SUBSTITUTE(TRIM(ROUND(IFERROR(CriteriTecnici!$K1635*1,IFERROR(NUMBERVALUE(CriteriTecnici!$K1635,".",","),IFERROR(NUMBERVALUE(CriteriTecnici!$K1635,",","."),0))),4)&amp;""),",",".")&amp;", "&amp;CHAR(34)&amp;"denominator"&amp;CHAR(34)&amp;": "&amp;SUBSTITUTE(TRIM(ROUND(IFERROR(CriteriTecnici!$L1635*1,IFERROR(NUMBERVALUE(CriteriTecnici!$L1635,".",","),IFERROR(NUMBERVALUE(CriteriTecnici!$L1635,",","."),0))),4)&amp;""),",",".")&amp;", "&amp;CHAR(34)&amp;"flag"&amp;CHAR(34)&amp;": "&amp;SUBSTITUTE(TRIM(ROUND(IFERROR(CriteriTecnici!$M1635*1,IFERROR(NUMBERVALUE(CriteriTecnici!$M1635,".",","),IFERROR(NUMBERVALUE(CriteriTecnici!$M1635,",","."),0))),4)&amp;""),",",".")&amp;", "&amp;CHAR(34)&amp;"rawScore"&amp;CHAR(34)&amp;": "&amp;SUBSTITUTE(TRIM(ROUND(IFERROR(CriteriTecnici!$O1635*1,IFERROR(NUMBERVALUE(CriteriTecnici!$O1635,".",","),IFERROR(NUMBERVALUE(CriteriTecnici!$O1635,",","."),0))),4)&amp;""),",",".")&amp;CHAR(125)&amp;IF(TRUE,",",""))</f>
        <v/>
      </c>
    </row>
    <row r="1856">
      <c r="A1856" s="38">
        <f>IF(CriteriTecnici!$A1636="","","    "&amp;CHAR(123)&amp;CHAR(34)&amp;"bidderId"&amp;CHAR(34)&amp;": "&amp;CHAR(34)&amp;SUBSTITUTE(CriteriTecnici!$A1636,CHAR(34),"'")&amp;CHAR(34)&amp;", "&amp;CHAR(34)&amp;"lotId"&amp;CHAR(34)&amp;": "&amp;CHAR(34)&amp;SUBSTITUTE(CriteriTecnici!$C1636,CHAR(34),"'")&amp;CHAR(34)&amp;", "&amp;CHAR(34)&amp;"criterionId"&amp;CHAR(34)&amp;": "&amp;CHAR(34)&amp;SUBSTITUTE(CriteriTecnici!$D1636,CHAR(34),"'")&amp;CHAR(34)&amp;", "&amp;CHAR(34)&amp;"kind"&amp;CHAR(34)&amp;": "&amp;CHAR(34)&amp;SUBSTITUTE(CriteriTecnici!$F1636,CHAR(34),"'")&amp;CHAR(34)&amp;", "&amp;CHAR(34)&amp;"value"&amp;CHAR(34)&amp;": "&amp;SUBSTITUTE(TRIM(ROUND(IFERROR(CriteriTecnici!$N1636*1,IFERROR(NUMBERVALUE(CriteriTecnici!$N1636,".",","),IFERROR(NUMBERVALUE(CriteriTecnici!$N1636,",","."),0))),4)&amp;""),",",".")&amp;", "&amp;CHAR(34)&amp;"numerator"&amp;CHAR(34)&amp;": "&amp;SUBSTITUTE(TRIM(ROUND(IFERROR(CriteriTecnici!$K1636*1,IFERROR(NUMBERVALUE(CriteriTecnici!$K1636,".",","),IFERROR(NUMBERVALUE(CriteriTecnici!$K1636,",","."),0))),4)&amp;""),",",".")&amp;", "&amp;CHAR(34)&amp;"denominator"&amp;CHAR(34)&amp;": "&amp;SUBSTITUTE(TRIM(ROUND(IFERROR(CriteriTecnici!$L1636*1,IFERROR(NUMBERVALUE(CriteriTecnici!$L1636,".",","),IFERROR(NUMBERVALUE(CriteriTecnici!$L1636,",","."),0))),4)&amp;""),",",".")&amp;", "&amp;CHAR(34)&amp;"flag"&amp;CHAR(34)&amp;": "&amp;SUBSTITUTE(TRIM(ROUND(IFERROR(CriteriTecnici!$M1636*1,IFERROR(NUMBERVALUE(CriteriTecnici!$M1636,".",","),IFERROR(NUMBERVALUE(CriteriTecnici!$M1636,",","."),0))),4)&amp;""),",",".")&amp;", "&amp;CHAR(34)&amp;"rawScore"&amp;CHAR(34)&amp;": "&amp;SUBSTITUTE(TRIM(ROUND(IFERROR(CriteriTecnici!$O1636*1,IFERROR(NUMBERVALUE(CriteriTecnici!$O1636,".",","),IFERROR(NUMBERVALUE(CriteriTecnici!$O1636,",","."),0))),4)&amp;""),",",".")&amp;CHAR(125)&amp;IF(TRUE,",",""))</f>
        <v/>
      </c>
    </row>
    <row r="1857">
      <c r="A1857" s="38">
        <f>IF(CriteriTecnici!$A1637="","","    "&amp;CHAR(123)&amp;CHAR(34)&amp;"bidderId"&amp;CHAR(34)&amp;": "&amp;CHAR(34)&amp;SUBSTITUTE(CriteriTecnici!$A1637,CHAR(34),"'")&amp;CHAR(34)&amp;", "&amp;CHAR(34)&amp;"lotId"&amp;CHAR(34)&amp;": "&amp;CHAR(34)&amp;SUBSTITUTE(CriteriTecnici!$C1637,CHAR(34),"'")&amp;CHAR(34)&amp;", "&amp;CHAR(34)&amp;"criterionId"&amp;CHAR(34)&amp;": "&amp;CHAR(34)&amp;SUBSTITUTE(CriteriTecnici!$D1637,CHAR(34),"'")&amp;CHAR(34)&amp;", "&amp;CHAR(34)&amp;"kind"&amp;CHAR(34)&amp;": "&amp;CHAR(34)&amp;SUBSTITUTE(CriteriTecnici!$F1637,CHAR(34),"'")&amp;CHAR(34)&amp;", "&amp;CHAR(34)&amp;"value"&amp;CHAR(34)&amp;": "&amp;SUBSTITUTE(TRIM(ROUND(IFERROR(CriteriTecnici!$N1637*1,IFERROR(NUMBERVALUE(CriteriTecnici!$N1637,".",","),IFERROR(NUMBERVALUE(CriteriTecnici!$N1637,",","."),0))),4)&amp;""),",",".")&amp;", "&amp;CHAR(34)&amp;"numerator"&amp;CHAR(34)&amp;": "&amp;SUBSTITUTE(TRIM(ROUND(IFERROR(CriteriTecnici!$K1637*1,IFERROR(NUMBERVALUE(CriteriTecnici!$K1637,".",","),IFERROR(NUMBERVALUE(CriteriTecnici!$K1637,",","."),0))),4)&amp;""),",",".")&amp;", "&amp;CHAR(34)&amp;"denominator"&amp;CHAR(34)&amp;": "&amp;SUBSTITUTE(TRIM(ROUND(IFERROR(CriteriTecnici!$L1637*1,IFERROR(NUMBERVALUE(CriteriTecnici!$L1637,".",","),IFERROR(NUMBERVALUE(CriteriTecnici!$L1637,",","."),0))),4)&amp;""),",",".")&amp;", "&amp;CHAR(34)&amp;"flag"&amp;CHAR(34)&amp;": "&amp;SUBSTITUTE(TRIM(ROUND(IFERROR(CriteriTecnici!$M1637*1,IFERROR(NUMBERVALUE(CriteriTecnici!$M1637,".",","),IFERROR(NUMBERVALUE(CriteriTecnici!$M1637,",","."),0))),4)&amp;""),",",".")&amp;", "&amp;CHAR(34)&amp;"rawScore"&amp;CHAR(34)&amp;": "&amp;SUBSTITUTE(TRIM(ROUND(IFERROR(CriteriTecnici!$O1637*1,IFERROR(NUMBERVALUE(CriteriTecnici!$O1637,".",","),IFERROR(NUMBERVALUE(CriteriTecnici!$O1637,",","."),0))),4)&amp;""),",",".")&amp;CHAR(125)&amp;IF(TRUE,",",""))</f>
        <v/>
      </c>
    </row>
    <row r="1858">
      <c r="A1858" s="38">
        <f>IF(CriteriTecnici!$A1638="","","    "&amp;CHAR(123)&amp;CHAR(34)&amp;"bidderId"&amp;CHAR(34)&amp;": "&amp;CHAR(34)&amp;SUBSTITUTE(CriteriTecnici!$A1638,CHAR(34),"'")&amp;CHAR(34)&amp;", "&amp;CHAR(34)&amp;"lotId"&amp;CHAR(34)&amp;": "&amp;CHAR(34)&amp;SUBSTITUTE(CriteriTecnici!$C1638,CHAR(34),"'")&amp;CHAR(34)&amp;", "&amp;CHAR(34)&amp;"criterionId"&amp;CHAR(34)&amp;": "&amp;CHAR(34)&amp;SUBSTITUTE(CriteriTecnici!$D1638,CHAR(34),"'")&amp;CHAR(34)&amp;", "&amp;CHAR(34)&amp;"kind"&amp;CHAR(34)&amp;": "&amp;CHAR(34)&amp;SUBSTITUTE(CriteriTecnici!$F1638,CHAR(34),"'")&amp;CHAR(34)&amp;", "&amp;CHAR(34)&amp;"value"&amp;CHAR(34)&amp;": "&amp;SUBSTITUTE(TRIM(ROUND(IFERROR(CriteriTecnici!$N1638*1,IFERROR(NUMBERVALUE(CriteriTecnici!$N1638,".",","),IFERROR(NUMBERVALUE(CriteriTecnici!$N1638,",","."),0))),4)&amp;""),",",".")&amp;", "&amp;CHAR(34)&amp;"numerator"&amp;CHAR(34)&amp;": "&amp;SUBSTITUTE(TRIM(ROUND(IFERROR(CriteriTecnici!$K1638*1,IFERROR(NUMBERVALUE(CriteriTecnici!$K1638,".",","),IFERROR(NUMBERVALUE(CriteriTecnici!$K1638,",","."),0))),4)&amp;""),",",".")&amp;", "&amp;CHAR(34)&amp;"denominator"&amp;CHAR(34)&amp;": "&amp;SUBSTITUTE(TRIM(ROUND(IFERROR(CriteriTecnici!$L1638*1,IFERROR(NUMBERVALUE(CriteriTecnici!$L1638,".",","),IFERROR(NUMBERVALUE(CriteriTecnici!$L1638,",","."),0))),4)&amp;""),",",".")&amp;", "&amp;CHAR(34)&amp;"flag"&amp;CHAR(34)&amp;": "&amp;SUBSTITUTE(TRIM(ROUND(IFERROR(CriteriTecnici!$M1638*1,IFERROR(NUMBERVALUE(CriteriTecnici!$M1638,".",","),IFERROR(NUMBERVALUE(CriteriTecnici!$M1638,",","."),0))),4)&amp;""),",",".")&amp;", "&amp;CHAR(34)&amp;"rawScore"&amp;CHAR(34)&amp;": "&amp;SUBSTITUTE(TRIM(ROUND(IFERROR(CriteriTecnici!$O1638*1,IFERROR(NUMBERVALUE(CriteriTecnici!$O1638,".",","),IFERROR(NUMBERVALUE(CriteriTecnici!$O1638,",","."),0))),4)&amp;""),",",".")&amp;CHAR(125)&amp;IF(TRUE,",",""))</f>
        <v/>
      </c>
    </row>
    <row r="1859">
      <c r="A1859" s="38">
        <f>IF(CriteriTecnici!$A1639="","","    "&amp;CHAR(123)&amp;CHAR(34)&amp;"bidderId"&amp;CHAR(34)&amp;": "&amp;CHAR(34)&amp;SUBSTITUTE(CriteriTecnici!$A1639,CHAR(34),"'")&amp;CHAR(34)&amp;", "&amp;CHAR(34)&amp;"lotId"&amp;CHAR(34)&amp;": "&amp;CHAR(34)&amp;SUBSTITUTE(CriteriTecnici!$C1639,CHAR(34),"'")&amp;CHAR(34)&amp;", "&amp;CHAR(34)&amp;"criterionId"&amp;CHAR(34)&amp;": "&amp;CHAR(34)&amp;SUBSTITUTE(CriteriTecnici!$D1639,CHAR(34),"'")&amp;CHAR(34)&amp;", "&amp;CHAR(34)&amp;"kind"&amp;CHAR(34)&amp;": "&amp;CHAR(34)&amp;SUBSTITUTE(CriteriTecnici!$F1639,CHAR(34),"'")&amp;CHAR(34)&amp;", "&amp;CHAR(34)&amp;"value"&amp;CHAR(34)&amp;": "&amp;SUBSTITUTE(TRIM(ROUND(IFERROR(CriteriTecnici!$N1639*1,IFERROR(NUMBERVALUE(CriteriTecnici!$N1639,".",","),IFERROR(NUMBERVALUE(CriteriTecnici!$N1639,",","."),0))),4)&amp;""),",",".")&amp;", "&amp;CHAR(34)&amp;"numerator"&amp;CHAR(34)&amp;": "&amp;SUBSTITUTE(TRIM(ROUND(IFERROR(CriteriTecnici!$K1639*1,IFERROR(NUMBERVALUE(CriteriTecnici!$K1639,".",","),IFERROR(NUMBERVALUE(CriteriTecnici!$K1639,",","."),0))),4)&amp;""),",",".")&amp;", "&amp;CHAR(34)&amp;"denominator"&amp;CHAR(34)&amp;": "&amp;SUBSTITUTE(TRIM(ROUND(IFERROR(CriteriTecnici!$L1639*1,IFERROR(NUMBERVALUE(CriteriTecnici!$L1639,".",","),IFERROR(NUMBERVALUE(CriteriTecnici!$L1639,",","."),0))),4)&amp;""),",",".")&amp;", "&amp;CHAR(34)&amp;"flag"&amp;CHAR(34)&amp;": "&amp;SUBSTITUTE(TRIM(ROUND(IFERROR(CriteriTecnici!$M1639*1,IFERROR(NUMBERVALUE(CriteriTecnici!$M1639,".",","),IFERROR(NUMBERVALUE(CriteriTecnici!$M1639,",","."),0))),4)&amp;""),",",".")&amp;", "&amp;CHAR(34)&amp;"rawScore"&amp;CHAR(34)&amp;": "&amp;SUBSTITUTE(TRIM(ROUND(IFERROR(CriteriTecnici!$O1639*1,IFERROR(NUMBERVALUE(CriteriTecnici!$O1639,".",","),IFERROR(NUMBERVALUE(CriteriTecnici!$O1639,",","."),0))),4)&amp;""),",",".")&amp;CHAR(125)&amp;IF(TRUE,",",""))</f>
        <v/>
      </c>
    </row>
    <row r="1860">
      <c r="A1860" s="38">
        <f>IF(CriteriTecnici!$A1640="","","    "&amp;CHAR(123)&amp;CHAR(34)&amp;"bidderId"&amp;CHAR(34)&amp;": "&amp;CHAR(34)&amp;SUBSTITUTE(CriteriTecnici!$A1640,CHAR(34),"'")&amp;CHAR(34)&amp;", "&amp;CHAR(34)&amp;"lotId"&amp;CHAR(34)&amp;": "&amp;CHAR(34)&amp;SUBSTITUTE(CriteriTecnici!$C1640,CHAR(34),"'")&amp;CHAR(34)&amp;", "&amp;CHAR(34)&amp;"criterionId"&amp;CHAR(34)&amp;": "&amp;CHAR(34)&amp;SUBSTITUTE(CriteriTecnici!$D1640,CHAR(34),"'")&amp;CHAR(34)&amp;", "&amp;CHAR(34)&amp;"kind"&amp;CHAR(34)&amp;": "&amp;CHAR(34)&amp;SUBSTITUTE(CriteriTecnici!$F1640,CHAR(34),"'")&amp;CHAR(34)&amp;", "&amp;CHAR(34)&amp;"value"&amp;CHAR(34)&amp;": "&amp;SUBSTITUTE(TRIM(ROUND(IFERROR(CriteriTecnici!$N1640*1,IFERROR(NUMBERVALUE(CriteriTecnici!$N1640,".",","),IFERROR(NUMBERVALUE(CriteriTecnici!$N1640,",","."),0))),4)&amp;""),",",".")&amp;", "&amp;CHAR(34)&amp;"numerator"&amp;CHAR(34)&amp;": "&amp;SUBSTITUTE(TRIM(ROUND(IFERROR(CriteriTecnici!$K1640*1,IFERROR(NUMBERVALUE(CriteriTecnici!$K1640,".",","),IFERROR(NUMBERVALUE(CriteriTecnici!$K1640,",","."),0))),4)&amp;""),",",".")&amp;", "&amp;CHAR(34)&amp;"denominator"&amp;CHAR(34)&amp;": "&amp;SUBSTITUTE(TRIM(ROUND(IFERROR(CriteriTecnici!$L1640*1,IFERROR(NUMBERVALUE(CriteriTecnici!$L1640,".",","),IFERROR(NUMBERVALUE(CriteriTecnici!$L1640,",","."),0))),4)&amp;""),",",".")&amp;", "&amp;CHAR(34)&amp;"flag"&amp;CHAR(34)&amp;": "&amp;SUBSTITUTE(TRIM(ROUND(IFERROR(CriteriTecnici!$M1640*1,IFERROR(NUMBERVALUE(CriteriTecnici!$M1640,".",","),IFERROR(NUMBERVALUE(CriteriTecnici!$M1640,",","."),0))),4)&amp;""),",",".")&amp;", "&amp;CHAR(34)&amp;"rawScore"&amp;CHAR(34)&amp;": "&amp;SUBSTITUTE(TRIM(ROUND(IFERROR(CriteriTecnici!$O1640*1,IFERROR(NUMBERVALUE(CriteriTecnici!$O1640,".",","),IFERROR(NUMBERVALUE(CriteriTecnici!$O1640,",","."),0))),4)&amp;""),",",".")&amp;CHAR(125)&amp;IF(TRUE,",",""))</f>
        <v/>
      </c>
    </row>
    <row r="1861">
      <c r="A1861" s="38">
        <f>IF(CriteriTecnici!$A1641="","","    "&amp;CHAR(123)&amp;CHAR(34)&amp;"bidderId"&amp;CHAR(34)&amp;": "&amp;CHAR(34)&amp;SUBSTITUTE(CriteriTecnici!$A1641,CHAR(34),"'")&amp;CHAR(34)&amp;", "&amp;CHAR(34)&amp;"lotId"&amp;CHAR(34)&amp;": "&amp;CHAR(34)&amp;SUBSTITUTE(CriteriTecnici!$C1641,CHAR(34),"'")&amp;CHAR(34)&amp;", "&amp;CHAR(34)&amp;"criterionId"&amp;CHAR(34)&amp;": "&amp;CHAR(34)&amp;SUBSTITUTE(CriteriTecnici!$D1641,CHAR(34),"'")&amp;CHAR(34)&amp;", "&amp;CHAR(34)&amp;"kind"&amp;CHAR(34)&amp;": "&amp;CHAR(34)&amp;SUBSTITUTE(CriteriTecnici!$F1641,CHAR(34),"'")&amp;CHAR(34)&amp;", "&amp;CHAR(34)&amp;"value"&amp;CHAR(34)&amp;": "&amp;SUBSTITUTE(TRIM(ROUND(IFERROR(CriteriTecnici!$N1641*1,IFERROR(NUMBERVALUE(CriteriTecnici!$N1641,".",","),IFERROR(NUMBERVALUE(CriteriTecnici!$N1641,",","."),0))),4)&amp;""),",",".")&amp;", "&amp;CHAR(34)&amp;"numerator"&amp;CHAR(34)&amp;": "&amp;SUBSTITUTE(TRIM(ROUND(IFERROR(CriteriTecnici!$K1641*1,IFERROR(NUMBERVALUE(CriteriTecnici!$K1641,".",","),IFERROR(NUMBERVALUE(CriteriTecnici!$K1641,",","."),0))),4)&amp;""),",",".")&amp;", "&amp;CHAR(34)&amp;"denominator"&amp;CHAR(34)&amp;": "&amp;SUBSTITUTE(TRIM(ROUND(IFERROR(CriteriTecnici!$L1641*1,IFERROR(NUMBERVALUE(CriteriTecnici!$L1641,".",","),IFERROR(NUMBERVALUE(CriteriTecnici!$L1641,",","."),0))),4)&amp;""),",",".")&amp;", "&amp;CHAR(34)&amp;"flag"&amp;CHAR(34)&amp;": "&amp;SUBSTITUTE(TRIM(ROUND(IFERROR(CriteriTecnici!$M1641*1,IFERROR(NUMBERVALUE(CriteriTecnici!$M1641,".",","),IFERROR(NUMBERVALUE(CriteriTecnici!$M1641,",","."),0))),4)&amp;""),",",".")&amp;", "&amp;CHAR(34)&amp;"rawScore"&amp;CHAR(34)&amp;": "&amp;SUBSTITUTE(TRIM(ROUND(IFERROR(CriteriTecnici!$O1641*1,IFERROR(NUMBERVALUE(CriteriTecnici!$O1641,".",","),IFERROR(NUMBERVALUE(CriteriTecnici!$O1641,",","."),0))),4)&amp;""),",",".")&amp;CHAR(125)&amp;IF(TRUE,",",""))</f>
        <v/>
      </c>
    </row>
    <row r="1862">
      <c r="A1862" s="38">
        <f>IF(CriteriTecnici!$A1642="","","    "&amp;CHAR(123)&amp;CHAR(34)&amp;"bidderId"&amp;CHAR(34)&amp;": "&amp;CHAR(34)&amp;SUBSTITUTE(CriteriTecnici!$A1642,CHAR(34),"'")&amp;CHAR(34)&amp;", "&amp;CHAR(34)&amp;"lotId"&amp;CHAR(34)&amp;": "&amp;CHAR(34)&amp;SUBSTITUTE(CriteriTecnici!$C1642,CHAR(34),"'")&amp;CHAR(34)&amp;", "&amp;CHAR(34)&amp;"criterionId"&amp;CHAR(34)&amp;": "&amp;CHAR(34)&amp;SUBSTITUTE(CriteriTecnici!$D1642,CHAR(34),"'")&amp;CHAR(34)&amp;", "&amp;CHAR(34)&amp;"kind"&amp;CHAR(34)&amp;": "&amp;CHAR(34)&amp;SUBSTITUTE(CriteriTecnici!$F1642,CHAR(34),"'")&amp;CHAR(34)&amp;", "&amp;CHAR(34)&amp;"value"&amp;CHAR(34)&amp;": "&amp;SUBSTITUTE(TRIM(ROUND(IFERROR(CriteriTecnici!$N1642*1,IFERROR(NUMBERVALUE(CriteriTecnici!$N1642,".",","),IFERROR(NUMBERVALUE(CriteriTecnici!$N1642,",","."),0))),4)&amp;""),",",".")&amp;", "&amp;CHAR(34)&amp;"numerator"&amp;CHAR(34)&amp;": "&amp;SUBSTITUTE(TRIM(ROUND(IFERROR(CriteriTecnici!$K1642*1,IFERROR(NUMBERVALUE(CriteriTecnici!$K1642,".",","),IFERROR(NUMBERVALUE(CriteriTecnici!$K1642,",","."),0))),4)&amp;""),",",".")&amp;", "&amp;CHAR(34)&amp;"denominator"&amp;CHAR(34)&amp;": "&amp;SUBSTITUTE(TRIM(ROUND(IFERROR(CriteriTecnici!$L1642*1,IFERROR(NUMBERVALUE(CriteriTecnici!$L1642,".",","),IFERROR(NUMBERVALUE(CriteriTecnici!$L1642,",","."),0))),4)&amp;""),",",".")&amp;", "&amp;CHAR(34)&amp;"flag"&amp;CHAR(34)&amp;": "&amp;SUBSTITUTE(TRIM(ROUND(IFERROR(CriteriTecnici!$M1642*1,IFERROR(NUMBERVALUE(CriteriTecnici!$M1642,".",","),IFERROR(NUMBERVALUE(CriteriTecnici!$M1642,",","."),0))),4)&amp;""),",",".")&amp;", "&amp;CHAR(34)&amp;"rawScore"&amp;CHAR(34)&amp;": "&amp;SUBSTITUTE(TRIM(ROUND(IFERROR(CriteriTecnici!$O1642*1,IFERROR(NUMBERVALUE(CriteriTecnici!$O1642,".",","),IFERROR(NUMBERVALUE(CriteriTecnici!$O1642,",","."),0))),4)&amp;""),",",".")&amp;CHAR(125)&amp;IF(TRUE,",",""))</f>
        <v/>
      </c>
    </row>
    <row r="1863">
      <c r="A1863" s="38">
        <f>IF(CriteriTecnici!$A1643="","","    "&amp;CHAR(123)&amp;CHAR(34)&amp;"bidderId"&amp;CHAR(34)&amp;": "&amp;CHAR(34)&amp;SUBSTITUTE(CriteriTecnici!$A1643,CHAR(34),"'")&amp;CHAR(34)&amp;", "&amp;CHAR(34)&amp;"lotId"&amp;CHAR(34)&amp;": "&amp;CHAR(34)&amp;SUBSTITUTE(CriteriTecnici!$C1643,CHAR(34),"'")&amp;CHAR(34)&amp;", "&amp;CHAR(34)&amp;"criterionId"&amp;CHAR(34)&amp;": "&amp;CHAR(34)&amp;SUBSTITUTE(CriteriTecnici!$D1643,CHAR(34),"'")&amp;CHAR(34)&amp;", "&amp;CHAR(34)&amp;"kind"&amp;CHAR(34)&amp;": "&amp;CHAR(34)&amp;SUBSTITUTE(CriteriTecnici!$F1643,CHAR(34),"'")&amp;CHAR(34)&amp;", "&amp;CHAR(34)&amp;"value"&amp;CHAR(34)&amp;": "&amp;SUBSTITUTE(TRIM(ROUND(IFERROR(CriteriTecnici!$N1643*1,IFERROR(NUMBERVALUE(CriteriTecnici!$N1643,".",","),IFERROR(NUMBERVALUE(CriteriTecnici!$N1643,",","."),0))),4)&amp;""),",",".")&amp;", "&amp;CHAR(34)&amp;"numerator"&amp;CHAR(34)&amp;": "&amp;SUBSTITUTE(TRIM(ROUND(IFERROR(CriteriTecnici!$K1643*1,IFERROR(NUMBERVALUE(CriteriTecnici!$K1643,".",","),IFERROR(NUMBERVALUE(CriteriTecnici!$K1643,",","."),0))),4)&amp;""),",",".")&amp;", "&amp;CHAR(34)&amp;"denominator"&amp;CHAR(34)&amp;": "&amp;SUBSTITUTE(TRIM(ROUND(IFERROR(CriteriTecnici!$L1643*1,IFERROR(NUMBERVALUE(CriteriTecnici!$L1643,".",","),IFERROR(NUMBERVALUE(CriteriTecnici!$L1643,",","."),0))),4)&amp;""),",",".")&amp;", "&amp;CHAR(34)&amp;"flag"&amp;CHAR(34)&amp;": "&amp;SUBSTITUTE(TRIM(ROUND(IFERROR(CriteriTecnici!$M1643*1,IFERROR(NUMBERVALUE(CriteriTecnici!$M1643,".",","),IFERROR(NUMBERVALUE(CriteriTecnici!$M1643,",","."),0))),4)&amp;""),",",".")&amp;", "&amp;CHAR(34)&amp;"rawScore"&amp;CHAR(34)&amp;": "&amp;SUBSTITUTE(TRIM(ROUND(IFERROR(CriteriTecnici!$O1643*1,IFERROR(NUMBERVALUE(CriteriTecnici!$O1643,".",","),IFERROR(NUMBERVALUE(CriteriTecnici!$O1643,",","."),0))),4)&amp;""),",",".")&amp;CHAR(125)&amp;IF(TRUE,",",""))</f>
        <v/>
      </c>
    </row>
    <row r="1864">
      <c r="A1864" s="38">
        <f>IF(CriteriTecnici!$A1644="","","    "&amp;CHAR(123)&amp;CHAR(34)&amp;"bidderId"&amp;CHAR(34)&amp;": "&amp;CHAR(34)&amp;SUBSTITUTE(CriteriTecnici!$A1644,CHAR(34),"'")&amp;CHAR(34)&amp;", "&amp;CHAR(34)&amp;"lotId"&amp;CHAR(34)&amp;": "&amp;CHAR(34)&amp;SUBSTITUTE(CriteriTecnici!$C1644,CHAR(34),"'")&amp;CHAR(34)&amp;", "&amp;CHAR(34)&amp;"criterionId"&amp;CHAR(34)&amp;": "&amp;CHAR(34)&amp;SUBSTITUTE(CriteriTecnici!$D1644,CHAR(34),"'")&amp;CHAR(34)&amp;", "&amp;CHAR(34)&amp;"kind"&amp;CHAR(34)&amp;": "&amp;CHAR(34)&amp;SUBSTITUTE(CriteriTecnici!$F1644,CHAR(34),"'")&amp;CHAR(34)&amp;", "&amp;CHAR(34)&amp;"value"&amp;CHAR(34)&amp;": "&amp;SUBSTITUTE(TRIM(ROUND(IFERROR(CriteriTecnici!$N1644*1,IFERROR(NUMBERVALUE(CriteriTecnici!$N1644,".",","),IFERROR(NUMBERVALUE(CriteriTecnici!$N1644,",","."),0))),4)&amp;""),",",".")&amp;", "&amp;CHAR(34)&amp;"numerator"&amp;CHAR(34)&amp;": "&amp;SUBSTITUTE(TRIM(ROUND(IFERROR(CriteriTecnici!$K1644*1,IFERROR(NUMBERVALUE(CriteriTecnici!$K1644,".",","),IFERROR(NUMBERVALUE(CriteriTecnici!$K1644,",","."),0))),4)&amp;""),",",".")&amp;", "&amp;CHAR(34)&amp;"denominator"&amp;CHAR(34)&amp;": "&amp;SUBSTITUTE(TRIM(ROUND(IFERROR(CriteriTecnici!$L1644*1,IFERROR(NUMBERVALUE(CriteriTecnici!$L1644,".",","),IFERROR(NUMBERVALUE(CriteriTecnici!$L1644,",","."),0))),4)&amp;""),",",".")&amp;", "&amp;CHAR(34)&amp;"flag"&amp;CHAR(34)&amp;": "&amp;SUBSTITUTE(TRIM(ROUND(IFERROR(CriteriTecnici!$M1644*1,IFERROR(NUMBERVALUE(CriteriTecnici!$M1644,".",","),IFERROR(NUMBERVALUE(CriteriTecnici!$M1644,",","."),0))),4)&amp;""),",",".")&amp;", "&amp;CHAR(34)&amp;"rawScore"&amp;CHAR(34)&amp;": "&amp;SUBSTITUTE(TRIM(ROUND(IFERROR(CriteriTecnici!$O1644*1,IFERROR(NUMBERVALUE(CriteriTecnici!$O1644,".",","),IFERROR(NUMBERVALUE(CriteriTecnici!$O1644,",","."),0))),4)&amp;""),",",".")&amp;CHAR(125)&amp;IF(TRUE,",",""))</f>
        <v/>
      </c>
    </row>
    <row r="1865">
      <c r="A1865" s="38">
        <f>IF(CriteriTecnici!$A1645="","","    "&amp;CHAR(123)&amp;CHAR(34)&amp;"bidderId"&amp;CHAR(34)&amp;": "&amp;CHAR(34)&amp;SUBSTITUTE(CriteriTecnici!$A1645,CHAR(34),"'")&amp;CHAR(34)&amp;", "&amp;CHAR(34)&amp;"lotId"&amp;CHAR(34)&amp;": "&amp;CHAR(34)&amp;SUBSTITUTE(CriteriTecnici!$C1645,CHAR(34),"'")&amp;CHAR(34)&amp;", "&amp;CHAR(34)&amp;"criterionId"&amp;CHAR(34)&amp;": "&amp;CHAR(34)&amp;SUBSTITUTE(CriteriTecnici!$D1645,CHAR(34),"'")&amp;CHAR(34)&amp;", "&amp;CHAR(34)&amp;"kind"&amp;CHAR(34)&amp;": "&amp;CHAR(34)&amp;SUBSTITUTE(CriteriTecnici!$F1645,CHAR(34),"'")&amp;CHAR(34)&amp;", "&amp;CHAR(34)&amp;"value"&amp;CHAR(34)&amp;": "&amp;SUBSTITUTE(TRIM(ROUND(IFERROR(CriteriTecnici!$N1645*1,IFERROR(NUMBERVALUE(CriteriTecnici!$N1645,".",","),IFERROR(NUMBERVALUE(CriteriTecnici!$N1645,",","."),0))),4)&amp;""),",",".")&amp;", "&amp;CHAR(34)&amp;"numerator"&amp;CHAR(34)&amp;": "&amp;SUBSTITUTE(TRIM(ROUND(IFERROR(CriteriTecnici!$K1645*1,IFERROR(NUMBERVALUE(CriteriTecnici!$K1645,".",","),IFERROR(NUMBERVALUE(CriteriTecnici!$K1645,",","."),0))),4)&amp;""),",",".")&amp;", "&amp;CHAR(34)&amp;"denominator"&amp;CHAR(34)&amp;": "&amp;SUBSTITUTE(TRIM(ROUND(IFERROR(CriteriTecnici!$L1645*1,IFERROR(NUMBERVALUE(CriteriTecnici!$L1645,".",","),IFERROR(NUMBERVALUE(CriteriTecnici!$L1645,",","."),0))),4)&amp;""),",",".")&amp;", "&amp;CHAR(34)&amp;"flag"&amp;CHAR(34)&amp;": "&amp;SUBSTITUTE(TRIM(ROUND(IFERROR(CriteriTecnici!$M1645*1,IFERROR(NUMBERVALUE(CriteriTecnici!$M1645,".",","),IFERROR(NUMBERVALUE(CriteriTecnici!$M1645,",","."),0))),4)&amp;""),",",".")&amp;", "&amp;CHAR(34)&amp;"rawScore"&amp;CHAR(34)&amp;": "&amp;SUBSTITUTE(TRIM(ROUND(IFERROR(CriteriTecnici!$O1645*1,IFERROR(NUMBERVALUE(CriteriTecnici!$O1645,".",","),IFERROR(NUMBERVALUE(CriteriTecnici!$O1645,",","."),0))),4)&amp;""),",",".")&amp;CHAR(125)&amp;IF(TRUE,",",""))</f>
        <v/>
      </c>
    </row>
    <row r="1866">
      <c r="A1866" s="38">
        <f>IF(CriteriTecnici!$A1646="","","    "&amp;CHAR(123)&amp;CHAR(34)&amp;"bidderId"&amp;CHAR(34)&amp;": "&amp;CHAR(34)&amp;SUBSTITUTE(CriteriTecnici!$A1646,CHAR(34),"'")&amp;CHAR(34)&amp;", "&amp;CHAR(34)&amp;"lotId"&amp;CHAR(34)&amp;": "&amp;CHAR(34)&amp;SUBSTITUTE(CriteriTecnici!$C1646,CHAR(34),"'")&amp;CHAR(34)&amp;", "&amp;CHAR(34)&amp;"criterionId"&amp;CHAR(34)&amp;": "&amp;CHAR(34)&amp;SUBSTITUTE(CriteriTecnici!$D1646,CHAR(34),"'")&amp;CHAR(34)&amp;", "&amp;CHAR(34)&amp;"kind"&amp;CHAR(34)&amp;": "&amp;CHAR(34)&amp;SUBSTITUTE(CriteriTecnici!$F1646,CHAR(34),"'")&amp;CHAR(34)&amp;", "&amp;CHAR(34)&amp;"value"&amp;CHAR(34)&amp;": "&amp;SUBSTITUTE(TRIM(ROUND(IFERROR(CriteriTecnici!$N1646*1,IFERROR(NUMBERVALUE(CriteriTecnici!$N1646,".",","),IFERROR(NUMBERVALUE(CriteriTecnici!$N1646,",","."),0))),4)&amp;""),",",".")&amp;", "&amp;CHAR(34)&amp;"numerator"&amp;CHAR(34)&amp;": "&amp;SUBSTITUTE(TRIM(ROUND(IFERROR(CriteriTecnici!$K1646*1,IFERROR(NUMBERVALUE(CriteriTecnici!$K1646,".",","),IFERROR(NUMBERVALUE(CriteriTecnici!$K1646,",","."),0))),4)&amp;""),",",".")&amp;", "&amp;CHAR(34)&amp;"denominator"&amp;CHAR(34)&amp;": "&amp;SUBSTITUTE(TRIM(ROUND(IFERROR(CriteriTecnici!$L1646*1,IFERROR(NUMBERVALUE(CriteriTecnici!$L1646,".",","),IFERROR(NUMBERVALUE(CriteriTecnici!$L1646,",","."),0))),4)&amp;""),",",".")&amp;", "&amp;CHAR(34)&amp;"flag"&amp;CHAR(34)&amp;": "&amp;SUBSTITUTE(TRIM(ROUND(IFERROR(CriteriTecnici!$M1646*1,IFERROR(NUMBERVALUE(CriteriTecnici!$M1646,".",","),IFERROR(NUMBERVALUE(CriteriTecnici!$M1646,",","."),0))),4)&amp;""),",",".")&amp;", "&amp;CHAR(34)&amp;"rawScore"&amp;CHAR(34)&amp;": "&amp;SUBSTITUTE(TRIM(ROUND(IFERROR(CriteriTecnici!$O1646*1,IFERROR(NUMBERVALUE(CriteriTecnici!$O1646,".",","),IFERROR(NUMBERVALUE(CriteriTecnici!$O1646,",","."),0))),4)&amp;""),",",".")&amp;CHAR(125)&amp;IF(TRUE,",",""))</f>
        <v/>
      </c>
    </row>
    <row r="1867">
      <c r="A1867" s="38">
        <f>IF(CriteriTecnici!$A1647="","","    "&amp;CHAR(123)&amp;CHAR(34)&amp;"bidderId"&amp;CHAR(34)&amp;": "&amp;CHAR(34)&amp;SUBSTITUTE(CriteriTecnici!$A1647,CHAR(34),"'")&amp;CHAR(34)&amp;", "&amp;CHAR(34)&amp;"lotId"&amp;CHAR(34)&amp;": "&amp;CHAR(34)&amp;SUBSTITUTE(CriteriTecnici!$C1647,CHAR(34),"'")&amp;CHAR(34)&amp;", "&amp;CHAR(34)&amp;"criterionId"&amp;CHAR(34)&amp;": "&amp;CHAR(34)&amp;SUBSTITUTE(CriteriTecnici!$D1647,CHAR(34),"'")&amp;CHAR(34)&amp;", "&amp;CHAR(34)&amp;"kind"&amp;CHAR(34)&amp;": "&amp;CHAR(34)&amp;SUBSTITUTE(CriteriTecnici!$F1647,CHAR(34),"'")&amp;CHAR(34)&amp;", "&amp;CHAR(34)&amp;"value"&amp;CHAR(34)&amp;": "&amp;SUBSTITUTE(TRIM(ROUND(IFERROR(CriteriTecnici!$N1647*1,IFERROR(NUMBERVALUE(CriteriTecnici!$N1647,".",","),IFERROR(NUMBERVALUE(CriteriTecnici!$N1647,",","."),0))),4)&amp;""),",",".")&amp;", "&amp;CHAR(34)&amp;"numerator"&amp;CHAR(34)&amp;": "&amp;SUBSTITUTE(TRIM(ROUND(IFERROR(CriteriTecnici!$K1647*1,IFERROR(NUMBERVALUE(CriteriTecnici!$K1647,".",","),IFERROR(NUMBERVALUE(CriteriTecnici!$K1647,",","."),0))),4)&amp;""),",",".")&amp;", "&amp;CHAR(34)&amp;"denominator"&amp;CHAR(34)&amp;": "&amp;SUBSTITUTE(TRIM(ROUND(IFERROR(CriteriTecnici!$L1647*1,IFERROR(NUMBERVALUE(CriteriTecnici!$L1647,".",","),IFERROR(NUMBERVALUE(CriteriTecnici!$L1647,",","."),0))),4)&amp;""),",",".")&amp;", "&amp;CHAR(34)&amp;"flag"&amp;CHAR(34)&amp;": "&amp;SUBSTITUTE(TRIM(ROUND(IFERROR(CriteriTecnici!$M1647*1,IFERROR(NUMBERVALUE(CriteriTecnici!$M1647,".",","),IFERROR(NUMBERVALUE(CriteriTecnici!$M1647,",","."),0))),4)&amp;""),",",".")&amp;", "&amp;CHAR(34)&amp;"rawScore"&amp;CHAR(34)&amp;": "&amp;SUBSTITUTE(TRIM(ROUND(IFERROR(CriteriTecnici!$O1647*1,IFERROR(NUMBERVALUE(CriteriTecnici!$O1647,".",","),IFERROR(NUMBERVALUE(CriteriTecnici!$O1647,",","."),0))),4)&amp;""),",",".")&amp;CHAR(125)&amp;IF(COUNTA(Offerte!$A55:$A$200)&gt;0,",",""))</f>
        <v/>
      </c>
    </row>
    <row r="1868">
      <c r="A1868" s="38">
        <f>IF(CriteriTecnici!$A1648="","","    "&amp;CHAR(123)&amp;CHAR(34)&amp;"bidderId"&amp;CHAR(34)&amp;": "&amp;CHAR(34)&amp;SUBSTITUTE(CriteriTecnici!$A1648,CHAR(34),"'")&amp;CHAR(34)&amp;", "&amp;CHAR(34)&amp;"lotId"&amp;CHAR(34)&amp;": "&amp;CHAR(34)&amp;SUBSTITUTE(CriteriTecnici!$C1648,CHAR(34),"'")&amp;CHAR(34)&amp;", "&amp;CHAR(34)&amp;"criterionId"&amp;CHAR(34)&amp;": "&amp;CHAR(34)&amp;SUBSTITUTE(CriteriTecnici!$D1648,CHAR(34),"'")&amp;CHAR(34)&amp;", "&amp;CHAR(34)&amp;"kind"&amp;CHAR(34)&amp;": "&amp;CHAR(34)&amp;SUBSTITUTE(CriteriTecnici!$F1648,CHAR(34),"'")&amp;CHAR(34)&amp;", "&amp;CHAR(34)&amp;"value"&amp;CHAR(34)&amp;": "&amp;SUBSTITUTE(TRIM(ROUND(IFERROR(CriteriTecnici!$N1648*1,IFERROR(NUMBERVALUE(CriteriTecnici!$N1648,".",","),IFERROR(NUMBERVALUE(CriteriTecnici!$N1648,",","."),0))),4)&amp;""),",",".")&amp;", "&amp;CHAR(34)&amp;"numerator"&amp;CHAR(34)&amp;": "&amp;SUBSTITUTE(TRIM(ROUND(IFERROR(CriteriTecnici!$K1648*1,IFERROR(NUMBERVALUE(CriteriTecnici!$K1648,".",","),IFERROR(NUMBERVALUE(CriteriTecnici!$K1648,",","."),0))),4)&amp;""),",",".")&amp;", "&amp;CHAR(34)&amp;"denominator"&amp;CHAR(34)&amp;": "&amp;SUBSTITUTE(TRIM(ROUND(IFERROR(CriteriTecnici!$L1648*1,IFERROR(NUMBERVALUE(CriteriTecnici!$L1648,".",","),IFERROR(NUMBERVALUE(CriteriTecnici!$L1648,",","."),0))),4)&amp;""),",",".")&amp;", "&amp;CHAR(34)&amp;"flag"&amp;CHAR(34)&amp;": "&amp;SUBSTITUTE(TRIM(ROUND(IFERROR(CriteriTecnici!$M1648*1,IFERROR(NUMBERVALUE(CriteriTecnici!$M1648,".",","),IFERROR(NUMBERVALUE(CriteriTecnici!$M1648,",","."),0))),4)&amp;""),",",".")&amp;", "&amp;CHAR(34)&amp;"rawScore"&amp;CHAR(34)&amp;": "&amp;SUBSTITUTE(TRIM(ROUND(IFERROR(CriteriTecnici!$O1648*1,IFERROR(NUMBERVALUE(CriteriTecnici!$O1648,".",","),IFERROR(NUMBERVALUE(CriteriTecnici!$O1648,",","."),0))),4)&amp;""),",",".")&amp;CHAR(125)&amp;IF(TRUE,",",""))</f>
        <v/>
      </c>
    </row>
    <row r="1869">
      <c r="A1869" s="38">
        <f>IF(CriteriTecnici!$A1649="","","    "&amp;CHAR(123)&amp;CHAR(34)&amp;"bidderId"&amp;CHAR(34)&amp;": "&amp;CHAR(34)&amp;SUBSTITUTE(CriteriTecnici!$A1649,CHAR(34),"'")&amp;CHAR(34)&amp;", "&amp;CHAR(34)&amp;"lotId"&amp;CHAR(34)&amp;": "&amp;CHAR(34)&amp;SUBSTITUTE(CriteriTecnici!$C1649,CHAR(34),"'")&amp;CHAR(34)&amp;", "&amp;CHAR(34)&amp;"criterionId"&amp;CHAR(34)&amp;": "&amp;CHAR(34)&amp;SUBSTITUTE(CriteriTecnici!$D1649,CHAR(34),"'")&amp;CHAR(34)&amp;", "&amp;CHAR(34)&amp;"kind"&amp;CHAR(34)&amp;": "&amp;CHAR(34)&amp;SUBSTITUTE(CriteriTecnici!$F1649,CHAR(34),"'")&amp;CHAR(34)&amp;", "&amp;CHAR(34)&amp;"value"&amp;CHAR(34)&amp;": "&amp;SUBSTITUTE(TRIM(ROUND(IFERROR(CriteriTecnici!$N1649*1,IFERROR(NUMBERVALUE(CriteriTecnici!$N1649,".",","),IFERROR(NUMBERVALUE(CriteriTecnici!$N1649,",","."),0))),4)&amp;""),",",".")&amp;", "&amp;CHAR(34)&amp;"numerator"&amp;CHAR(34)&amp;": "&amp;SUBSTITUTE(TRIM(ROUND(IFERROR(CriteriTecnici!$K1649*1,IFERROR(NUMBERVALUE(CriteriTecnici!$K1649,".",","),IFERROR(NUMBERVALUE(CriteriTecnici!$K1649,",","."),0))),4)&amp;""),",",".")&amp;", "&amp;CHAR(34)&amp;"denominator"&amp;CHAR(34)&amp;": "&amp;SUBSTITUTE(TRIM(ROUND(IFERROR(CriteriTecnici!$L1649*1,IFERROR(NUMBERVALUE(CriteriTecnici!$L1649,".",","),IFERROR(NUMBERVALUE(CriteriTecnici!$L1649,",","."),0))),4)&amp;""),",",".")&amp;", "&amp;CHAR(34)&amp;"flag"&amp;CHAR(34)&amp;": "&amp;SUBSTITUTE(TRIM(ROUND(IFERROR(CriteriTecnici!$M1649*1,IFERROR(NUMBERVALUE(CriteriTecnici!$M1649,".",","),IFERROR(NUMBERVALUE(CriteriTecnici!$M1649,",","."),0))),4)&amp;""),",",".")&amp;", "&amp;CHAR(34)&amp;"rawScore"&amp;CHAR(34)&amp;": "&amp;SUBSTITUTE(TRIM(ROUND(IFERROR(CriteriTecnici!$O1649*1,IFERROR(NUMBERVALUE(CriteriTecnici!$O1649,".",","),IFERROR(NUMBERVALUE(CriteriTecnici!$O1649,",","."),0))),4)&amp;""),",",".")&amp;CHAR(125)&amp;IF(TRUE,",",""))</f>
        <v/>
      </c>
    </row>
    <row r="1870">
      <c r="A1870" s="38">
        <f>IF(CriteriTecnici!$A1650="","","    "&amp;CHAR(123)&amp;CHAR(34)&amp;"bidderId"&amp;CHAR(34)&amp;": "&amp;CHAR(34)&amp;SUBSTITUTE(CriteriTecnici!$A1650,CHAR(34),"'")&amp;CHAR(34)&amp;", "&amp;CHAR(34)&amp;"lotId"&amp;CHAR(34)&amp;": "&amp;CHAR(34)&amp;SUBSTITUTE(CriteriTecnici!$C1650,CHAR(34),"'")&amp;CHAR(34)&amp;", "&amp;CHAR(34)&amp;"criterionId"&amp;CHAR(34)&amp;": "&amp;CHAR(34)&amp;SUBSTITUTE(CriteriTecnici!$D1650,CHAR(34),"'")&amp;CHAR(34)&amp;", "&amp;CHAR(34)&amp;"kind"&amp;CHAR(34)&amp;": "&amp;CHAR(34)&amp;SUBSTITUTE(CriteriTecnici!$F1650,CHAR(34),"'")&amp;CHAR(34)&amp;", "&amp;CHAR(34)&amp;"value"&amp;CHAR(34)&amp;": "&amp;SUBSTITUTE(TRIM(ROUND(IFERROR(CriteriTecnici!$N1650*1,IFERROR(NUMBERVALUE(CriteriTecnici!$N1650,".",","),IFERROR(NUMBERVALUE(CriteriTecnici!$N1650,",","."),0))),4)&amp;""),",",".")&amp;", "&amp;CHAR(34)&amp;"numerator"&amp;CHAR(34)&amp;": "&amp;SUBSTITUTE(TRIM(ROUND(IFERROR(CriteriTecnici!$K1650*1,IFERROR(NUMBERVALUE(CriteriTecnici!$K1650,".",","),IFERROR(NUMBERVALUE(CriteriTecnici!$K1650,",","."),0))),4)&amp;""),",",".")&amp;", "&amp;CHAR(34)&amp;"denominator"&amp;CHAR(34)&amp;": "&amp;SUBSTITUTE(TRIM(ROUND(IFERROR(CriteriTecnici!$L1650*1,IFERROR(NUMBERVALUE(CriteriTecnici!$L1650,".",","),IFERROR(NUMBERVALUE(CriteriTecnici!$L1650,",","."),0))),4)&amp;""),",",".")&amp;", "&amp;CHAR(34)&amp;"flag"&amp;CHAR(34)&amp;": "&amp;SUBSTITUTE(TRIM(ROUND(IFERROR(CriteriTecnici!$M1650*1,IFERROR(NUMBERVALUE(CriteriTecnici!$M1650,".",","),IFERROR(NUMBERVALUE(CriteriTecnici!$M1650,",","."),0))),4)&amp;""),",",".")&amp;", "&amp;CHAR(34)&amp;"rawScore"&amp;CHAR(34)&amp;": "&amp;SUBSTITUTE(TRIM(ROUND(IFERROR(CriteriTecnici!$O1650*1,IFERROR(NUMBERVALUE(CriteriTecnici!$O1650,".",","),IFERROR(NUMBERVALUE(CriteriTecnici!$O1650,",","."),0))),4)&amp;""),",",".")&amp;CHAR(125)&amp;IF(TRUE,",",""))</f>
        <v/>
      </c>
    </row>
    <row r="1871">
      <c r="A1871" s="38">
        <f>IF(CriteriTecnici!$A1651="","","    "&amp;CHAR(123)&amp;CHAR(34)&amp;"bidderId"&amp;CHAR(34)&amp;": "&amp;CHAR(34)&amp;SUBSTITUTE(CriteriTecnici!$A1651,CHAR(34),"'")&amp;CHAR(34)&amp;", "&amp;CHAR(34)&amp;"lotId"&amp;CHAR(34)&amp;": "&amp;CHAR(34)&amp;SUBSTITUTE(CriteriTecnici!$C1651,CHAR(34),"'")&amp;CHAR(34)&amp;", "&amp;CHAR(34)&amp;"criterionId"&amp;CHAR(34)&amp;": "&amp;CHAR(34)&amp;SUBSTITUTE(CriteriTecnici!$D1651,CHAR(34),"'")&amp;CHAR(34)&amp;", "&amp;CHAR(34)&amp;"kind"&amp;CHAR(34)&amp;": "&amp;CHAR(34)&amp;SUBSTITUTE(CriteriTecnici!$F1651,CHAR(34),"'")&amp;CHAR(34)&amp;", "&amp;CHAR(34)&amp;"value"&amp;CHAR(34)&amp;": "&amp;SUBSTITUTE(TRIM(ROUND(IFERROR(CriteriTecnici!$N1651*1,IFERROR(NUMBERVALUE(CriteriTecnici!$N1651,".",","),IFERROR(NUMBERVALUE(CriteriTecnici!$N1651,",","."),0))),4)&amp;""),",",".")&amp;", "&amp;CHAR(34)&amp;"numerator"&amp;CHAR(34)&amp;": "&amp;SUBSTITUTE(TRIM(ROUND(IFERROR(CriteriTecnici!$K1651*1,IFERROR(NUMBERVALUE(CriteriTecnici!$K1651,".",","),IFERROR(NUMBERVALUE(CriteriTecnici!$K1651,",","."),0))),4)&amp;""),",",".")&amp;", "&amp;CHAR(34)&amp;"denominator"&amp;CHAR(34)&amp;": "&amp;SUBSTITUTE(TRIM(ROUND(IFERROR(CriteriTecnici!$L1651*1,IFERROR(NUMBERVALUE(CriteriTecnici!$L1651,".",","),IFERROR(NUMBERVALUE(CriteriTecnici!$L1651,",","."),0))),4)&amp;""),",",".")&amp;", "&amp;CHAR(34)&amp;"flag"&amp;CHAR(34)&amp;": "&amp;SUBSTITUTE(TRIM(ROUND(IFERROR(CriteriTecnici!$M1651*1,IFERROR(NUMBERVALUE(CriteriTecnici!$M1651,".",","),IFERROR(NUMBERVALUE(CriteriTecnici!$M1651,",","."),0))),4)&amp;""),",",".")&amp;", "&amp;CHAR(34)&amp;"rawScore"&amp;CHAR(34)&amp;": "&amp;SUBSTITUTE(TRIM(ROUND(IFERROR(CriteriTecnici!$O1651*1,IFERROR(NUMBERVALUE(CriteriTecnici!$O1651,".",","),IFERROR(NUMBERVALUE(CriteriTecnici!$O1651,",","."),0))),4)&amp;""),",",".")&amp;CHAR(125)&amp;IF(TRUE,",",""))</f>
        <v/>
      </c>
    </row>
    <row r="1872">
      <c r="A1872" s="38">
        <f>IF(CriteriTecnici!$A1652="","","    "&amp;CHAR(123)&amp;CHAR(34)&amp;"bidderId"&amp;CHAR(34)&amp;": "&amp;CHAR(34)&amp;SUBSTITUTE(CriteriTecnici!$A1652,CHAR(34),"'")&amp;CHAR(34)&amp;", "&amp;CHAR(34)&amp;"lotId"&amp;CHAR(34)&amp;": "&amp;CHAR(34)&amp;SUBSTITUTE(CriteriTecnici!$C1652,CHAR(34),"'")&amp;CHAR(34)&amp;", "&amp;CHAR(34)&amp;"criterionId"&amp;CHAR(34)&amp;": "&amp;CHAR(34)&amp;SUBSTITUTE(CriteriTecnici!$D1652,CHAR(34),"'")&amp;CHAR(34)&amp;", "&amp;CHAR(34)&amp;"kind"&amp;CHAR(34)&amp;": "&amp;CHAR(34)&amp;SUBSTITUTE(CriteriTecnici!$F1652,CHAR(34),"'")&amp;CHAR(34)&amp;", "&amp;CHAR(34)&amp;"value"&amp;CHAR(34)&amp;": "&amp;SUBSTITUTE(TRIM(ROUND(IFERROR(CriteriTecnici!$N1652*1,IFERROR(NUMBERVALUE(CriteriTecnici!$N1652,".",","),IFERROR(NUMBERVALUE(CriteriTecnici!$N1652,",","."),0))),4)&amp;""),",",".")&amp;", "&amp;CHAR(34)&amp;"numerator"&amp;CHAR(34)&amp;": "&amp;SUBSTITUTE(TRIM(ROUND(IFERROR(CriteriTecnici!$K1652*1,IFERROR(NUMBERVALUE(CriteriTecnici!$K1652,".",","),IFERROR(NUMBERVALUE(CriteriTecnici!$K1652,",","."),0))),4)&amp;""),",",".")&amp;", "&amp;CHAR(34)&amp;"denominator"&amp;CHAR(34)&amp;": "&amp;SUBSTITUTE(TRIM(ROUND(IFERROR(CriteriTecnici!$L1652*1,IFERROR(NUMBERVALUE(CriteriTecnici!$L1652,".",","),IFERROR(NUMBERVALUE(CriteriTecnici!$L1652,",","."),0))),4)&amp;""),",",".")&amp;", "&amp;CHAR(34)&amp;"flag"&amp;CHAR(34)&amp;": "&amp;SUBSTITUTE(TRIM(ROUND(IFERROR(CriteriTecnici!$M1652*1,IFERROR(NUMBERVALUE(CriteriTecnici!$M1652,".",","),IFERROR(NUMBERVALUE(CriteriTecnici!$M1652,",","."),0))),4)&amp;""),",",".")&amp;", "&amp;CHAR(34)&amp;"rawScore"&amp;CHAR(34)&amp;": "&amp;SUBSTITUTE(TRIM(ROUND(IFERROR(CriteriTecnici!$O1652*1,IFERROR(NUMBERVALUE(CriteriTecnici!$O1652,".",","),IFERROR(NUMBERVALUE(CriteriTecnici!$O1652,",","."),0))),4)&amp;""),",",".")&amp;CHAR(125)&amp;IF(TRUE,",",""))</f>
        <v/>
      </c>
    </row>
    <row r="1873">
      <c r="A1873" s="38">
        <f>IF(CriteriTecnici!$A1653="","","    "&amp;CHAR(123)&amp;CHAR(34)&amp;"bidderId"&amp;CHAR(34)&amp;": "&amp;CHAR(34)&amp;SUBSTITUTE(CriteriTecnici!$A1653,CHAR(34),"'")&amp;CHAR(34)&amp;", "&amp;CHAR(34)&amp;"lotId"&amp;CHAR(34)&amp;": "&amp;CHAR(34)&amp;SUBSTITUTE(CriteriTecnici!$C1653,CHAR(34),"'")&amp;CHAR(34)&amp;", "&amp;CHAR(34)&amp;"criterionId"&amp;CHAR(34)&amp;": "&amp;CHAR(34)&amp;SUBSTITUTE(CriteriTecnici!$D1653,CHAR(34),"'")&amp;CHAR(34)&amp;", "&amp;CHAR(34)&amp;"kind"&amp;CHAR(34)&amp;": "&amp;CHAR(34)&amp;SUBSTITUTE(CriteriTecnici!$F1653,CHAR(34),"'")&amp;CHAR(34)&amp;", "&amp;CHAR(34)&amp;"value"&amp;CHAR(34)&amp;": "&amp;SUBSTITUTE(TRIM(ROUND(IFERROR(CriteriTecnici!$N1653*1,IFERROR(NUMBERVALUE(CriteriTecnici!$N1653,".",","),IFERROR(NUMBERVALUE(CriteriTecnici!$N1653,",","."),0))),4)&amp;""),",",".")&amp;", "&amp;CHAR(34)&amp;"numerator"&amp;CHAR(34)&amp;": "&amp;SUBSTITUTE(TRIM(ROUND(IFERROR(CriteriTecnici!$K1653*1,IFERROR(NUMBERVALUE(CriteriTecnici!$K1653,".",","),IFERROR(NUMBERVALUE(CriteriTecnici!$K1653,",","."),0))),4)&amp;""),",",".")&amp;", "&amp;CHAR(34)&amp;"denominator"&amp;CHAR(34)&amp;": "&amp;SUBSTITUTE(TRIM(ROUND(IFERROR(CriteriTecnici!$L1653*1,IFERROR(NUMBERVALUE(CriteriTecnici!$L1653,".",","),IFERROR(NUMBERVALUE(CriteriTecnici!$L1653,",","."),0))),4)&amp;""),",",".")&amp;", "&amp;CHAR(34)&amp;"flag"&amp;CHAR(34)&amp;": "&amp;SUBSTITUTE(TRIM(ROUND(IFERROR(CriteriTecnici!$M1653*1,IFERROR(NUMBERVALUE(CriteriTecnici!$M1653,".",","),IFERROR(NUMBERVALUE(CriteriTecnici!$M1653,",","."),0))),4)&amp;""),",",".")&amp;", "&amp;CHAR(34)&amp;"rawScore"&amp;CHAR(34)&amp;": "&amp;SUBSTITUTE(TRIM(ROUND(IFERROR(CriteriTecnici!$O1653*1,IFERROR(NUMBERVALUE(CriteriTecnici!$O1653,".",","),IFERROR(NUMBERVALUE(CriteriTecnici!$O1653,",","."),0))),4)&amp;""),",",".")&amp;CHAR(125)&amp;IF(TRUE,",",""))</f>
        <v/>
      </c>
    </row>
    <row r="1874">
      <c r="A1874" s="38">
        <f>IF(CriteriTecnici!$A1654="","","    "&amp;CHAR(123)&amp;CHAR(34)&amp;"bidderId"&amp;CHAR(34)&amp;": "&amp;CHAR(34)&amp;SUBSTITUTE(CriteriTecnici!$A1654,CHAR(34),"'")&amp;CHAR(34)&amp;", "&amp;CHAR(34)&amp;"lotId"&amp;CHAR(34)&amp;": "&amp;CHAR(34)&amp;SUBSTITUTE(CriteriTecnici!$C1654,CHAR(34),"'")&amp;CHAR(34)&amp;", "&amp;CHAR(34)&amp;"criterionId"&amp;CHAR(34)&amp;": "&amp;CHAR(34)&amp;SUBSTITUTE(CriteriTecnici!$D1654,CHAR(34),"'")&amp;CHAR(34)&amp;", "&amp;CHAR(34)&amp;"kind"&amp;CHAR(34)&amp;": "&amp;CHAR(34)&amp;SUBSTITUTE(CriteriTecnici!$F1654,CHAR(34),"'")&amp;CHAR(34)&amp;", "&amp;CHAR(34)&amp;"value"&amp;CHAR(34)&amp;": "&amp;SUBSTITUTE(TRIM(ROUND(IFERROR(CriteriTecnici!$N1654*1,IFERROR(NUMBERVALUE(CriteriTecnici!$N1654,".",","),IFERROR(NUMBERVALUE(CriteriTecnici!$N1654,",","."),0))),4)&amp;""),",",".")&amp;", "&amp;CHAR(34)&amp;"numerator"&amp;CHAR(34)&amp;": "&amp;SUBSTITUTE(TRIM(ROUND(IFERROR(CriteriTecnici!$K1654*1,IFERROR(NUMBERVALUE(CriteriTecnici!$K1654,".",","),IFERROR(NUMBERVALUE(CriteriTecnici!$K1654,",","."),0))),4)&amp;""),",",".")&amp;", "&amp;CHAR(34)&amp;"denominator"&amp;CHAR(34)&amp;": "&amp;SUBSTITUTE(TRIM(ROUND(IFERROR(CriteriTecnici!$L1654*1,IFERROR(NUMBERVALUE(CriteriTecnici!$L1654,".",","),IFERROR(NUMBERVALUE(CriteriTecnici!$L1654,",","."),0))),4)&amp;""),",",".")&amp;", "&amp;CHAR(34)&amp;"flag"&amp;CHAR(34)&amp;": "&amp;SUBSTITUTE(TRIM(ROUND(IFERROR(CriteriTecnici!$M1654*1,IFERROR(NUMBERVALUE(CriteriTecnici!$M1654,".",","),IFERROR(NUMBERVALUE(CriteriTecnici!$M1654,",","."),0))),4)&amp;""),",",".")&amp;", "&amp;CHAR(34)&amp;"rawScore"&amp;CHAR(34)&amp;": "&amp;SUBSTITUTE(TRIM(ROUND(IFERROR(CriteriTecnici!$O1654*1,IFERROR(NUMBERVALUE(CriteriTecnici!$O1654,".",","),IFERROR(NUMBERVALUE(CriteriTecnici!$O1654,",","."),0))),4)&amp;""),",",".")&amp;CHAR(125)&amp;IF(TRUE,",",""))</f>
        <v/>
      </c>
    </row>
    <row r="1875">
      <c r="A1875" s="38">
        <f>IF(CriteriTecnici!$A1655="","","    "&amp;CHAR(123)&amp;CHAR(34)&amp;"bidderId"&amp;CHAR(34)&amp;": "&amp;CHAR(34)&amp;SUBSTITUTE(CriteriTecnici!$A1655,CHAR(34),"'")&amp;CHAR(34)&amp;", "&amp;CHAR(34)&amp;"lotId"&amp;CHAR(34)&amp;": "&amp;CHAR(34)&amp;SUBSTITUTE(CriteriTecnici!$C1655,CHAR(34),"'")&amp;CHAR(34)&amp;", "&amp;CHAR(34)&amp;"criterionId"&amp;CHAR(34)&amp;": "&amp;CHAR(34)&amp;SUBSTITUTE(CriteriTecnici!$D1655,CHAR(34),"'")&amp;CHAR(34)&amp;", "&amp;CHAR(34)&amp;"kind"&amp;CHAR(34)&amp;": "&amp;CHAR(34)&amp;SUBSTITUTE(CriteriTecnici!$F1655,CHAR(34),"'")&amp;CHAR(34)&amp;", "&amp;CHAR(34)&amp;"value"&amp;CHAR(34)&amp;": "&amp;SUBSTITUTE(TRIM(ROUND(IFERROR(CriteriTecnici!$N1655*1,IFERROR(NUMBERVALUE(CriteriTecnici!$N1655,".",","),IFERROR(NUMBERVALUE(CriteriTecnici!$N1655,",","."),0))),4)&amp;""),",",".")&amp;", "&amp;CHAR(34)&amp;"numerator"&amp;CHAR(34)&amp;": "&amp;SUBSTITUTE(TRIM(ROUND(IFERROR(CriteriTecnici!$K1655*1,IFERROR(NUMBERVALUE(CriteriTecnici!$K1655,".",","),IFERROR(NUMBERVALUE(CriteriTecnici!$K1655,",","."),0))),4)&amp;""),",",".")&amp;", "&amp;CHAR(34)&amp;"denominator"&amp;CHAR(34)&amp;": "&amp;SUBSTITUTE(TRIM(ROUND(IFERROR(CriteriTecnici!$L1655*1,IFERROR(NUMBERVALUE(CriteriTecnici!$L1655,".",","),IFERROR(NUMBERVALUE(CriteriTecnici!$L1655,",","."),0))),4)&amp;""),",",".")&amp;", "&amp;CHAR(34)&amp;"flag"&amp;CHAR(34)&amp;": "&amp;SUBSTITUTE(TRIM(ROUND(IFERROR(CriteriTecnici!$M1655*1,IFERROR(NUMBERVALUE(CriteriTecnici!$M1655,".",","),IFERROR(NUMBERVALUE(CriteriTecnici!$M1655,",","."),0))),4)&amp;""),",",".")&amp;", "&amp;CHAR(34)&amp;"rawScore"&amp;CHAR(34)&amp;": "&amp;SUBSTITUTE(TRIM(ROUND(IFERROR(CriteriTecnici!$O1655*1,IFERROR(NUMBERVALUE(CriteriTecnici!$O1655,".",","),IFERROR(NUMBERVALUE(CriteriTecnici!$O1655,",","."),0))),4)&amp;""),",",".")&amp;CHAR(125)&amp;IF(TRUE,",",""))</f>
        <v/>
      </c>
    </row>
    <row r="1876">
      <c r="A1876" s="38">
        <f>IF(CriteriTecnici!$A1656="","","    "&amp;CHAR(123)&amp;CHAR(34)&amp;"bidderId"&amp;CHAR(34)&amp;": "&amp;CHAR(34)&amp;SUBSTITUTE(CriteriTecnici!$A1656,CHAR(34),"'")&amp;CHAR(34)&amp;", "&amp;CHAR(34)&amp;"lotId"&amp;CHAR(34)&amp;": "&amp;CHAR(34)&amp;SUBSTITUTE(CriteriTecnici!$C1656,CHAR(34),"'")&amp;CHAR(34)&amp;", "&amp;CHAR(34)&amp;"criterionId"&amp;CHAR(34)&amp;": "&amp;CHAR(34)&amp;SUBSTITUTE(CriteriTecnici!$D1656,CHAR(34),"'")&amp;CHAR(34)&amp;", "&amp;CHAR(34)&amp;"kind"&amp;CHAR(34)&amp;": "&amp;CHAR(34)&amp;SUBSTITUTE(CriteriTecnici!$F1656,CHAR(34),"'")&amp;CHAR(34)&amp;", "&amp;CHAR(34)&amp;"value"&amp;CHAR(34)&amp;": "&amp;SUBSTITUTE(TRIM(ROUND(IFERROR(CriteriTecnici!$N1656*1,IFERROR(NUMBERVALUE(CriteriTecnici!$N1656,".",","),IFERROR(NUMBERVALUE(CriteriTecnici!$N1656,",","."),0))),4)&amp;""),",",".")&amp;", "&amp;CHAR(34)&amp;"numerator"&amp;CHAR(34)&amp;": "&amp;SUBSTITUTE(TRIM(ROUND(IFERROR(CriteriTecnici!$K1656*1,IFERROR(NUMBERVALUE(CriteriTecnici!$K1656,".",","),IFERROR(NUMBERVALUE(CriteriTecnici!$K1656,",","."),0))),4)&amp;""),",",".")&amp;", "&amp;CHAR(34)&amp;"denominator"&amp;CHAR(34)&amp;": "&amp;SUBSTITUTE(TRIM(ROUND(IFERROR(CriteriTecnici!$L1656*1,IFERROR(NUMBERVALUE(CriteriTecnici!$L1656,".",","),IFERROR(NUMBERVALUE(CriteriTecnici!$L1656,",","."),0))),4)&amp;""),",",".")&amp;", "&amp;CHAR(34)&amp;"flag"&amp;CHAR(34)&amp;": "&amp;SUBSTITUTE(TRIM(ROUND(IFERROR(CriteriTecnici!$M1656*1,IFERROR(NUMBERVALUE(CriteriTecnici!$M1656,".",","),IFERROR(NUMBERVALUE(CriteriTecnici!$M1656,",","."),0))),4)&amp;""),",",".")&amp;", "&amp;CHAR(34)&amp;"rawScore"&amp;CHAR(34)&amp;": "&amp;SUBSTITUTE(TRIM(ROUND(IFERROR(CriteriTecnici!$O1656*1,IFERROR(NUMBERVALUE(CriteriTecnici!$O1656,".",","),IFERROR(NUMBERVALUE(CriteriTecnici!$O1656,",","."),0))),4)&amp;""),",",".")&amp;CHAR(125)&amp;IF(TRUE,",",""))</f>
        <v/>
      </c>
    </row>
    <row r="1877">
      <c r="A1877" s="38">
        <f>IF(CriteriTecnici!$A1657="","","    "&amp;CHAR(123)&amp;CHAR(34)&amp;"bidderId"&amp;CHAR(34)&amp;": "&amp;CHAR(34)&amp;SUBSTITUTE(CriteriTecnici!$A1657,CHAR(34),"'")&amp;CHAR(34)&amp;", "&amp;CHAR(34)&amp;"lotId"&amp;CHAR(34)&amp;": "&amp;CHAR(34)&amp;SUBSTITUTE(CriteriTecnici!$C1657,CHAR(34),"'")&amp;CHAR(34)&amp;", "&amp;CHAR(34)&amp;"criterionId"&amp;CHAR(34)&amp;": "&amp;CHAR(34)&amp;SUBSTITUTE(CriteriTecnici!$D1657,CHAR(34),"'")&amp;CHAR(34)&amp;", "&amp;CHAR(34)&amp;"kind"&amp;CHAR(34)&amp;": "&amp;CHAR(34)&amp;SUBSTITUTE(CriteriTecnici!$F1657,CHAR(34),"'")&amp;CHAR(34)&amp;", "&amp;CHAR(34)&amp;"value"&amp;CHAR(34)&amp;": "&amp;SUBSTITUTE(TRIM(ROUND(IFERROR(CriteriTecnici!$N1657*1,IFERROR(NUMBERVALUE(CriteriTecnici!$N1657,".",","),IFERROR(NUMBERVALUE(CriteriTecnici!$N1657,",","."),0))),4)&amp;""),",",".")&amp;", "&amp;CHAR(34)&amp;"numerator"&amp;CHAR(34)&amp;": "&amp;SUBSTITUTE(TRIM(ROUND(IFERROR(CriteriTecnici!$K1657*1,IFERROR(NUMBERVALUE(CriteriTecnici!$K1657,".",","),IFERROR(NUMBERVALUE(CriteriTecnici!$K1657,",","."),0))),4)&amp;""),",",".")&amp;", "&amp;CHAR(34)&amp;"denominator"&amp;CHAR(34)&amp;": "&amp;SUBSTITUTE(TRIM(ROUND(IFERROR(CriteriTecnici!$L1657*1,IFERROR(NUMBERVALUE(CriteriTecnici!$L1657,".",","),IFERROR(NUMBERVALUE(CriteriTecnici!$L1657,",","."),0))),4)&amp;""),",",".")&amp;", "&amp;CHAR(34)&amp;"flag"&amp;CHAR(34)&amp;": "&amp;SUBSTITUTE(TRIM(ROUND(IFERROR(CriteriTecnici!$M1657*1,IFERROR(NUMBERVALUE(CriteriTecnici!$M1657,".",","),IFERROR(NUMBERVALUE(CriteriTecnici!$M1657,",","."),0))),4)&amp;""),",",".")&amp;", "&amp;CHAR(34)&amp;"rawScore"&amp;CHAR(34)&amp;": "&amp;SUBSTITUTE(TRIM(ROUND(IFERROR(CriteriTecnici!$O1657*1,IFERROR(NUMBERVALUE(CriteriTecnici!$O1657,".",","),IFERROR(NUMBERVALUE(CriteriTecnici!$O1657,",","."),0))),4)&amp;""),",",".")&amp;CHAR(125)&amp;IF(TRUE,",",""))</f>
        <v/>
      </c>
    </row>
    <row r="1878">
      <c r="A1878" s="38">
        <f>IF(CriteriTecnici!$A1658="","","    "&amp;CHAR(123)&amp;CHAR(34)&amp;"bidderId"&amp;CHAR(34)&amp;": "&amp;CHAR(34)&amp;SUBSTITUTE(CriteriTecnici!$A1658,CHAR(34),"'")&amp;CHAR(34)&amp;", "&amp;CHAR(34)&amp;"lotId"&amp;CHAR(34)&amp;": "&amp;CHAR(34)&amp;SUBSTITUTE(CriteriTecnici!$C1658,CHAR(34),"'")&amp;CHAR(34)&amp;", "&amp;CHAR(34)&amp;"criterionId"&amp;CHAR(34)&amp;": "&amp;CHAR(34)&amp;SUBSTITUTE(CriteriTecnici!$D1658,CHAR(34),"'")&amp;CHAR(34)&amp;", "&amp;CHAR(34)&amp;"kind"&amp;CHAR(34)&amp;": "&amp;CHAR(34)&amp;SUBSTITUTE(CriteriTecnici!$F1658,CHAR(34),"'")&amp;CHAR(34)&amp;", "&amp;CHAR(34)&amp;"value"&amp;CHAR(34)&amp;": "&amp;SUBSTITUTE(TRIM(ROUND(IFERROR(CriteriTecnici!$N1658*1,IFERROR(NUMBERVALUE(CriteriTecnici!$N1658,".",","),IFERROR(NUMBERVALUE(CriteriTecnici!$N1658,",","."),0))),4)&amp;""),",",".")&amp;", "&amp;CHAR(34)&amp;"numerator"&amp;CHAR(34)&amp;": "&amp;SUBSTITUTE(TRIM(ROUND(IFERROR(CriteriTecnici!$K1658*1,IFERROR(NUMBERVALUE(CriteriTecnici!$K1658,".",","),IFERROR(NUMBERVALUE(CriteriTecnici!$K1658,",","."),0))),4)&amp;""),",",".")&amp;", "&amp;CHAR(34)&amp;"denominator"&amp;CHAR(34)&amp;": "&amp;SUBSTITUTE(TRIM(ROUND(IFERROR(CriteriTecnici!$L1658*1,IFERROR(NUMBERVALUE(CriteriTecnici!$L1658,".",","),IFERROR(NUMBERVALUE(CriteriTecnici!$L1658,",","."),0))),4)&amp;""),",",".")&amp;", "&amp;CHAR(34)&amp;"flag"&amp;CHAR(34)&amp;": "&amp;SUBSTITUTE(TRIM(ROUND(IFERROR(CriteriTecnici!$M1658*1,IFERROR(NUMBERVALUE(CriteriTecnici!$M1658,".",","),IFERROR(NUMBERVALUE(CriteriTecnici!$M1658,",","."),0))),4)&amp;""),",",".")&amp;", "&amp;CHAR(34)&amp;"rawScore"&amp;CHAR(34)&amp;": "&amp;SUBSTITUTE(TRIM(ROUND(IFERROR(CriteriTecnici!$O1658*1,IFERROR(NUMBERVALUE(CriteriTecnici!$O1658,".",","),IFERROR(NUMBERVALUE(CriteriTecnici!$O1658,",","."),0))),4)&amp;""),",",".")&amp;CHAR(125)&amp;IF(TRUE,",",""))</f>
        <v/>
      </c>
    </row>
    <row r="1879">
      <c r="A1879" s="38">
        <f>IF(CriteriTecnici!$A1659="","","    "&amp;CHAR(123)&amp;CHAR(34)&amp;"bidderId"&amp;CHAR(34)&amp;": "&amp;CHAR(34)&amp;SUBSTITUTE(CriteriTecnici!$A1659,CHAR(34),"'")&amp;CHAR(34)&amp;", "&amp;CHAR(34)&amp;"lotId"&amp;CHAR(34)&amp;": "&amp;CHAR(34)&amp;SUBSTITUTE(CriteriTecnici!$C1659,CHAR(34),"'")&amp;CHAR(34)&amp;", "&amp;CHAR(34)&amp;"criterionId"&amp;CHAR(34)&amp;": "&amp;CHAR(34)&amp;SUBSTITUTE(CriteriTecnici!$D1659,CHAR(34),"'")&amp;CHAR(34)&amp;", "&amp;CHAR(34)&amp;"kind"&amp;CHAR(34)&amp;": "&amp;CHAR(34)&amp;SUBSTITUTE(CriteriTecnici!$F1659,CHAR(34),"'")&amp;CHAR(34)&amp;", "&amp;CHAR(34)&amp;"value"&amp;CHAR(34)&amp;": "&amp;SUBSTITUTE(TRIM(ROUND(IFERROR(CriteriTecnici!$N1659*1,IFERROR(NUMBERVALUE(CriteriTecnici!$N1659,".",","),IFERROR(NUMBERVALUE(CriteriTecnici!$N1659,",","."),0))),4)&amp;""),",",".")&amp;", "&amp;CHAR(34)&amp;"numerator"&amp;CHAR(34)&amp;": "&amp;SUBSTITUTE(TRIM(ROUND(IFERROR(CriteriTecnici!$K1659*1,IFERROR(NUMBERVALUE(CriteriTecnici!$K1659,".",","),IFERROR(NUMBERVALUE(CriteriTecnici!$K1659,",","."),0))),4)&amp;""),",",".")&amp;", "&amp;CHAR(34)&amp;"denominator"&amp;CHAR(34)&amp;": "&amp;SUBSTITUTE(TRIM(ROUND(IFERROR(CriteriTecnici!$L1659*1,IFERROR(NUMBERVALUE(CriteriTecnici!$L1659,".",","),IFERROR(NUMBERVALUE(CriteriTecnici!$L1659,",","."),0))),4)&amp;""),",",".")&amp;", "&amp;CHAR(34)&amp;"flag"&amp;CHAR(34)&amp;": "&amp;SUBSTITUTE(TRIM(ROUND(IFERROR(CriteriTecnici!$M1659*1,IFERROR(NUMBERVALUE(CriteriTecnici!$M1659,".",","),IFERROR(NUMBERVALUE(CriteriTecnici!$M1659,",","."),0))),4)&amp;""),",",".")&amp;", "&amp;CHAR(34)&amp;"rawScore"&amp;CHAR(34)&amp;": "&amp;SUBSTITUTE(TRIM(ROUND(IFERROR(CriteriTecnici!$O1659*1,IFERROR(NUMBERVALUE(CriteriTecnici!$O1659,".",","),IFERROR(NUMBERVALUE(CriteriTecnici!$O1659,",","."),0))),4)&amp;""),",",".")&amp;CHAR(125)&amp;IF(TRUE,",",""))</f>
        <v/>
      </c>
    </row>
    <row r="1880">
      <c r="A1880" s="38">
        <f>IF(CriteriTecnici!$A1660="","","    "&amp;CHAR(123)&amp;CHAR(34)&amp;"bidderId"&amp;CHAR(34)&amp;": "&amp;CHAR(34)&amp;SUBSTITUTE(CriteriTecnici!$A1660,CHAR(34),"'")&amp;CHAR(34)&amp;", "&amp;CHAR(34)&amp;"lotId"&amp;CHAR(34)&amp;": "&amp;CHAR(34)&amp;SUBSTITUTE(CriteriTecnici!$C1660,CHAR(34),"'")&amp;CHAR(34)&amp;", "&amp;CHAR(34)&amp;"criterionId"&amp;CHAR(34)&amp;": "&amp;CHAR(34)&amp;SUBSTITUTE(CriteriTecnici!$D1660,CHAR(34),"'")&amp;CHAR(34)&amp;", "&amp;CHAR(34)&amp;"kind"&amp;CHAR(34)&amp;": "&amp;CHAR(34)&amp;SUBSTITUTE(CriteriTecnici!$F1660,CHAR(34),"'")&amp;CHAR(34)&amp;", "&amp;CHAR(34)&amp;"value"&amp;CHAR(34)&amp;": "&amp;SUBSTITUTE(TRIM(ROUND(IFERROR(CriteriTecnici!$N1660*1,IFERROR(NUMBERVALUE(CriteriTecnici!$N1660,".",","),IFERROR(NUMBERVALUE(CriteriTecnici!$N1660,",","."),0))),4)&amp;""),",",".")&amp;", "&amp;CHAR(34)&amp;"numerator"&amp;CHAR(34)&amp;": "&amp;SUBSTITUTE(TRIM(ROUND(IFERROR(CriteriTecnici!$K1660*1,IFERROR(NUMBERVALUE(CriteriTecnici!$K1660,".",","),IFERROR(NUMBERVALUE(CriteriTecnici!$K1660,",","."),0))),4)&amp;""),",",".")&amp;", "&amp;CHAR(34)&amp;"denominator"&amp;CHAR(34)&amp;": "&amp;SUBSTITUTE(TRIM(ROUND(IFERROR(CriteriTecnici!$L1660*1,IFERROR(NUMBERVALUE(CriteriTecnici!$L1660,".",","),IFERROR(NUMBERVALUE(CriteriTecnici!$L1660,",","."),0))),4)&amp;""),",",".")&amp;", "&amp;CHAR(34)&amp;"flag"&amp;CHAR(34)&amp;": "&amp;SUBSTITUTE(TRIM(ROUND(IFERROR(CriteriTecnici!$M1660*1,IFERROR(NUMBERVALUE(CriteriTecnici!$M1660,".",","),IFERROR(NUMBERVALUE(CriteriTecnici!$M1660,",","."),0))),4)&amp;""),",",".")&amp;", "&amp;CHAR(34)&amp;"rawScore"&amp;CHAR(34)&amp;": "&amp;SUBSTITUTE(TRIM(ROUND(IFERROR(CriteriTecnici!$O1660*1,IFERROR(NUMBERVALUE(CriteriTecnici!$O1660,".",","),IFERROR(NUMBERVALUE(CriteriTecnici!$O1660,",","."),0))),4)&amp;""),",",".")&amp;CHAR(125)&amp;IF(TRUE,",",""))</f>
        <v/>
      </c>
    </row>
    <row r="1881">
      <c r="A1881" s="38">
        <f>IF(CriteriTecnici!$A1661="","","    "&amp;CHAR(123)&amp;CHAR(34)&amp;"bidderId"&amp;CHAR(34)&amp;": "&amp;CHAR(34)&amp;SUBSTITUTE(CriteriTecnici!$A1661,CHAR(34),"'")&amp;CHAR(34)&amp;", "&amp;CHAR(34)&amp;"lotId"&amp;CHAR(34)&amp;": "&amp;CHAR(34)&amp;SUBSTITUTE(CriteriTecnici!$C1661,CHAR(34),"'")&amp;CHAR(34)&amp;", "&amp;CHAR(34)&amp;"criterionId"&amp;CHAR(34)&amp;": "&amp;CHAR(34)&amp;SUBSTITUTE(CriteriTecnici!$D1661,CHAR(34),"'")&amp;CHAR(34)&amp;", "&amp;CHAR(34)&amp;"kind"&amp;CHAR(34)&amp;": "&amp;CHAR(34)&amp;SUBSTITUTE(CriteriTecnici!$F1661,CHAR(34),"'")&amp;CHAR(34)&amp;", "&amp;CHAR(34)&amp;"value"&amp;CHAR(34)&amp;": "&amp;SUBSTITUTE(TRIM(ROUND(IFERROR(CriteriTecnici!$N1661*1,IFERROR(NUMBERVALUE(CriteriTecnici!$N1661,".",","),IFERROR(NUMBERVALUE(CriteriTecnici!$N1661,",","."),0))),4)&amp;""),",",".")&amp;", "&amp;CHAR(34)&amp;"numerator"&amp;CHAR(34)&amp;": "&amp;SUBSTITUTE(TRIM(ROUND(IFERROR(CriteriTecnici!$K1661*1,IFERROR(NUMBERVALUE(CriteriTecnici!$K1661,".",","),IFERROR(NUMBERVALUE(CriteriTecnici!$K1661,",","."),0))),4)&amp;""),",",".")&amp;", "&amp;CHAR(34)&amp;"denominator"&amp;CHAR(34)&amp;": "&amp;SUBSTITUTE(TRIM(ROUND(IFERROR(CriteriTecnici!$L1661*1,IFERROR(NUMBERVALUE(CriteriTecnici!$L1661,".",","),IFERROR(NUMBERVALUE(CriteriTecnici!$L1661,",","."),0))),4)&amp;""),",",".")&amp;", "&amp;CHAR(34)&amp;"flag"&amp;CHAR(34)&amp;": "&amp;SUBSTITUTE(TRIM(ROUND(IFERROR(CriteriTecnici!$M1661*1,IFERROR(NUMBERVALUE(CriteriTecnici!$M1661,".",","),IFERROR(NUMBERVALUE(CriteriTecnici!$M1661,",","."),0))),4)&amp;""),",",".")&amp;", "&amp;CHAR(34)&amp;"rawScore"&amp;CHAR(34)&amp;": "&amp;SUBSTITUTE(TRIM(ROUND(IFERROR(CriteriTecnici!$O1661*1,IFERROR(NUMBERVALUE(CriteriTecnici!$O1661,".",","),IFERROR(NUMBERVALUE(CriteriTecnici!$O1661,",","."),0))),4)&amp;""),",",".")&amp;CHAR(125)&amp;IF(TRUE,",",""))</f>
        <v/>
      </c>
    </row>
    <row r="1882">
      <c r="A1882" s="38">
        <f>IF(CriteriTecnici!$A1662="","","    "&amp;CHAR(123)&amp;CHAR(34)&amp;"bidderId"&amp;CHAR(34)&amp;": "&amp;CHAR(34)&amp;SUBSTITUTE(CriteriTecnici!$A1662,CHAR(34),"'")&amp;CHAR(34)&amp;", "&amp;CHAR(34)&amp;"lotId"&amp;CHAR(34)&amp;": "&amp;CHAR(34)&amp;SUBSTITUTE(CriteriTecnici!$C1662,CHAR(34),"'")&amp;CHAR(34)&amp;", "&amp;CHAR(34)&amp;"criterionId"&amp;CHAR(34)&amp;": "&amp;CHAR(34)&amp;SUBSTITUTE(CriteriTecnici!$D1662,CHAR(34),"'")&amp;CHAR(34)&amp;", "&amp;CHAR(34)&amp;"kind"&amp;CHAR(34)&amp;": "&amp;CHAR(34)&amp;SUBSTITUTE(CriteriTecnici!$F1662,CHAR(34),"'")&amp;CHAR(34)&amp;", "&amp;CHAR(34)&amp;"value"&amp;CHAR(34)&amp;": "&amp;SUBSTITUTE(TRIM(ROUND(IFERROR(CriteriTecnici!$N1662*1,IFERROR(NUMBERVALUE(CriteriTecnici!$N1662,".",","),IFERROR(NUMBERVALUE(CriteriTecnici!$N1662,",","."),0))),4)&amp;""),",",".")&amp;", "&amp;CHAR(34)&amp;"numerator"&amp;CHAR(34)&amp;": "&amp;SUBSTITUTE(TRIM(ROUND(IFERROR(CriteriTecnici!$K1662*1,IFERROR(NUMBERVALUE(CriteriTecnici!$K1662,".",","),IFERROR(NUMBERVALUE(CriteriTecnici!$K1662,",","."),0))),4)&amp;""),",",".")&amp;", "&amp;CHAR(34)&amp;"denominator"&amp;CHAR(34)&amp;": "&amp;SUBSTITUTE(TRIM(ROUND(IFERROR(CriteriTecnici!$L1662*1,IFERROR(NUMBERVALUE(CriteriTecnici!$L1662,".",","),IFERROR(NUMBERVALUE(CriteriTecnici!$L1662,",","."),0))),4)&amp;""),",",".")&amp;", "&amp;CHAR(34)&amp;"flag"&amp;CHAR(34)&amp;": "&amp;SUBSTITUTE(TRIM(ROUND(IFERROR(CriteriTecnici!$M1662*1,IFERROR(NUMBERVALUE(CriteriTecnici!$M1662,".",","),IFERROR(NUMBERVALUE(CriteriTecnici!$M1662,",","."),0))),4)&amp;""),",",".")&amp;", "&amp;CHAR(34)&amp;"rawScore"&amp;CHAR(34)&amp;": "&amp;SUBSTITUTE(TRIM(ROUND(IFERROR(CriteriTecnici!$O1662*1,IFERROR(NUMBERVALUE(CriteriTecnici!$O1662,".",","),IFERROR(NUMBERVALUE(CriteriTecnici!$O1662,",","."),0))),4)&amp;""),",",".")&amp;CHAR(125)&amp;IF(TRUE,",",""))</f>
        <v/>
      </c>
    </row>
    <row r="1883">
      <c r="A1883" s="38">
        <f>IF(CriteriTecnici!$A1663="","","    "&amp;CHAR(123)&amp;CHAR(34)&amp;"bidderId"&amp;CHAR(34)&amp;": "&amp;CHAR(34)&amp;SUBSTITUTE(CriteriTecnici!$A1663,CHAR(34),"'")&amp;CHAR(34)&amp;", "&amp;CHAR(34)&amp;"lotId"&amp;CHAR(34)&amp;": "&amp;CHAR(34)&amp;SUBSTITUTE(CriteriTecnici!$C1663,CHAR(34),"'")&amp;CHAR(34)&amp;", "&amp;CHAR(34)&amp;"criterionId"&amp;CHAR(34)&amp;": "&amp;CHAR(34)&amp;SUBSTITUTE(CriteriTecnici!$D1663,CHAR(34),"'")&amp;CHAR(34)&amp;", "&amp;CHAR(34)&amp;"kind"&amp;CHAR(34)&amp;": "&amp;CHAR(34)&amp;SUBSTITUTE(CriteriTecnici!$F1663,CHAR(34),"'")&amp;CHAR(34)&amp;", "&amp;CHAR(34)&amp;"value"&amp;CHAR(34)&amp;": "&amp;SUBSTITUTE(TRIM(ROUND(IFERROR(CriteriTecnici!$N1663*1,IFERROR(NUMBERVALUE(CriteriTecnici!$N1663,".",","),IFERROR(NUMBERVALUE(CriteriTecnici!$N1663,",","."),0))),4)&amp;""),",",".")&amp;", "&amp;CHAR(34)&amp;"numerator"&amp;CHAR(34)&amp;": "&amp;SUBSTITUTE(TRIM(ROUND(IFERROR(CriteriTecnici!$K1663*1,IFERROR(NUMBERVALUE(CriteriTecnici!$K1663,".",","),IFERROR(NUMBERVALUE(CriteriTecnici!$K1663,",","."),0))),4)&amp;""),",",".")&amp;", "&amp;CHAR(34)&amp;"denominator"&amp;CHAR(34)&amp;": "&amp;SUBSTITUTE(TRIM(ROUND(IFERROR(CriteriTecnici!$L1663*1,IFERROR(NUMBERVALUE(CriteriTecnici!$L1663,".",","),IFERROR(NUMBERVALUE(CriteriTecnici!$L1663,",","."),0))),4)&amp;""),",",".")&amp;", "&amp;CHAR(34)&amp;"flag"&amp;CHAR(34)&amp;": "&amp;SUBSTITUTE(TRIM(ROUND(IFERROR(CriteriTecnici!$M1663*1,IFERROR(NUMBERVALUE(CriteriTecnici!$M1663,".",","),IFERROR(NUMBERVALUE(CriteriTecnici!$M1663,",","."),0))),4)&amp;""),",",".")&amp;", "&amp;CHAR(34)&amp;"rawScore"&amp;CHAR(34)&amp;": "&amp;SUBSTITUTE(TRIM(ROUND(IFERROR(CriteriTecnici!$O1663*1,IFERROR(NUMBERVALUE(CriteriTecnici!$O1663,".",","),IFERROR(NUMBERVALUE(CriteriTecnici!$O1663,",","."),0))),4)&amp;""),",",".")&amp;CHAR(125)&amp;IF(TRUE,",",""))</f>
        <v/>
      </c>
    </row>
    <row r="1884">
      <c r="A1884" s="38">
        <f>IF(CriteriTecnici!$A1664="","","    "&amp;CHAR(123)&amp;CHAR(34)&amp;"bidderId"&amp;CHAR(34)&amp;": "&amp;CHAR(34)&amp;SUBSTITUTE(CriteriTecnici!$A1664,CHAR(34),"'")&amp;CHAR(34)&amp;", "&amp;CHAR(34)&amp;"lotId"&amp;CHAR(34)&amp;": "&amp;CHAR(34)&amp;SUBSTITUTE(CriteriTecnici!$C1664,CHAR(34),"'")&amp;CHAR(34)&amp;", "&amp;CHAR(34)&amp;"criterionId"&amp;CHAR(34)&amp;": "&amp;CHAR(34)&amp;SUBSTITUTE(CriteriTecnici!$D1664,CHAR(34),"'")&amp;CHAR(34)&amp;", "&amp;CHAR(34)&amp;"kind"&amp;CHAR(34)&amp;": "&amp;CHAR(34)&amp;SUBSTITUTE(CriteriTecnici!$F1664,CHAR(34),"'")&amp;CHAR(34)&amp;", "&amp;CHAR(34)&amp;"value"&amp;CHAR(34)&amp;": "&amp;SUBSTITUTE(TRIM(ROUND(IFERROR(CriteriTecnici!$N1664*1,IFERROR(NUMBERVALUE(CriteriTecnici!$N1664,".",","),IFERROR(NUMBERVALUE(CriteriTecnici!$N1664,",","."),0))),4)&amp;""),",",".")&amp;", "&amp;CHAR(34)&amp;"numerator"&amp;CHAR(34)&amp;": "&amp;SUBSTITUTE(TRIM(ROUND(IFERROR(CriteriTecnici!$K1664*1,IFERROR(NUMBERVALUE(CriteriTecnici!$K1664,".",","),IFERROR(NUMBERVALUE(CriteriTecnici!$K1664,",","."),0))),4)&amp;""),",",".")&amp;", "&amp;CHAR(34)&amp;"denominator"&amp;CHAR(34)&amp;": "&amp;SUBSTITUTE(TRIM(ROUND(IFERROR(CriteriTecnici!$L1664*1,IFERROR(NUMBERVALUE(CriteriTecnici!$L1664,".",","),IFERROR(NUMBERVALUE(CriteriTecnici!$L1664,",","."),0))),4)&amp;""),",",".")&amp;", "&amp;CHAR(34)&amp;"flag"&amp;CHAR(34)&amp;": "&amp;SUBSTITUTE(TRIM(ROUND(IFERROR(CriteriTecnici!$M1664*1,IFERROR(NUMBERVALUE(CriteriTecnici!$M1664,".",","),IFERROR(NUMBERVALUE(CriteriTecnici!$M1664,",","."),0))),4)&amp;""),",",".")&amp;", "&amp;CHAR(34)&amp;"rawScore"&amp;CHAR(34)&amp;": "&amp;SUBSTITUTE(TRIM(ROUND(IFERROR(CriteriTecnici!$O1664*1,IFERROR(NUMBERVALUE(CriteriTecnici!$O1664,".",","),IFERROR(NUMBERVALUE(CriteriTecnici!$O1664,",","."),0))),4)&amp;""),",",".")&amp;CHAR(125)&amp;IF(TRUE,",",""))</f>
        <v/>
      </c>
    </row>
    <row r="1885">
      <c r="A1885" s="38">
        <f>IF(CriteriTecnici!$A1665="","","    "&amp;CHAR(123)&amp;CHAR(34)&amp;"bidderId"&amp;CHAR(34)&amp;": "&amp;CHAR(34)&amp;SUBSTITUTE(CriteriTecnici!$A1665,CHAR(34),"'")&amp;CHAR(34)&amp;", "&amp;CHAR(34)&amp;"lotId"&amp;CHAR(34)&amp;": "&amp;CHAR(34)&amp;SUBSTITUTE(CriteriTecnici!$C1665,CHAR(34),"'")&amp;CHAR(34)&amp;", "&amp;CHAR(34)&amp;"criterionId"&amp;CHAR(34)&amp;": "&amp;CHAR(34)&amp;SUBSTITUTE(CriteriTecnici!$D1665,CHAR(34),"'")&amp;CHAR(34)&amp;", "&amp;CHAR(34)&amp;"kind"&amp;CHAR(34)&amp;": "&amp;CHAR(34)&amp;SUBSTITUTE(CriteriTecnici!$F1665,CHAR(34),"'")&amp;CHAR(34)&amp;", "&amp;CHAR(34)&amp;"value"&amp;CHAR(34)&amp;": "&amp;SUBSTITUTE(TRIM(ROUND(IFERROR(CriteriTecnici!$N1665*1,IFERROR(NUMBERVALUE(CriteriTecnici!$N1665,".",","),IFERROR(NUMBERVALUE(CriteriTecnici!$N1665,",","."),0))),4)&amp;""),",",".")&amp;", "&amp;CHAR(34)&amp;"numerator"&amp;CHAR(34)&amp;": "&amp;SUBSTITUTE(TRIM(ROUND(IFERROR(CriteriTecnici!$K1665*1,IFERROR(NUMBERVALUE(CriteriTecnici!$K1665,".",","),IFERROR(NUMBERVALUE(CriteriTecnici!$K1665,",","."),0))),4)&amp;""),",",".")&amp;", "&amp;CHAR(34)&amp;"denominator"&amp;CHAR(34)&amp;": "&amp;SUBSTITUTE(TRIM(ROUND(IFERROR(CriteriTecnici!$L1665*1,IFERROR(NUMBERVALUE(CriteriTecnici!$L1665,".",","),IFERROR(NUMBERVALUE(CriteriTecnici!$L1665,",","."),0))),4)&amp;""),",",".")&amp;", "&amp;CHAR(34)&amp;"flag"&amp;CHAR(34)&amp;": "&amp;SUBSTITUTE(TRIM(ROUND(IFERROR(CriteriTecnici!$M1665*1,IFERROR(NUMBERVALUE(CriteriTecnici!$M1665,".",","),IFERROR(NUMBERVALUE(CriteriTecnici!$M1665,",","."),0))),4)&amp;""),",",".")&amp;", "&amp;CHAR(34)&amp;"rawScore"&amp;CHAR(34)&amp;": "&amp;SUBSTITUTE(TRIM(ROUND(IFERROR(CriteriTecnici!$O1665*1,IFERROR(NUMBERVALUE(CriteriTecnici!$O1665,".",","),IFERROR(NUMBERVALUE(CriteriTecnici!$O1665,",","."),0))),4)&amp;""),",",".")&amp;CHAR(125)&amp;IF(TRUE,",",""))</f>
        <v/>
      </c>
    </row>
    <row r="1886">
      <c r="A1886" s="38">
        <f>IF(CriteriTecnici!$A1666="","","    "&amp;CHAR(123)&amp;CHAR(34)&amp;"bidderId"&amp;CHAR(34)&amp;": "&amp;CHAR(34)&amp;SUBSTITUTE(CriteriTecnici!$A1666,CHAR(34),"'")&amp;CHAR(34)&amp;", "&amp;CHAR(34)&amp;"lotId"&amp;CHAR(34)&amp;": "&amp;CHAR(34)&amp;SUBSTITUTE(CriteriTecnici!$C1666,CHAR(34),"'")&amp;CHAR(34)&amp;", "&amp;CHAR(34)&amp;"criterionId"&amp;CHAR(34)&amp;": "&amp;CHAR(34)&amp;SUBSTITUTE(CriteriTecnici!$D1666,CHAR(34),"'")&amp;CHAR(34)&amp;", "&amp;CHAR(34)&amp;"kind"&amp;CHAR(34)&amp;": "&amp;CHAR(34)&amp;SUBSTITUTE(CriteriTecnici!$F1666,CHAR(34),"'")&amp;CHAR(34)&amp;", "&amp;CHAR(34)&amp;"value"&amp;CHAR(34)&amp;": "&amp;SUBSTITUTE(TRIM(ROUND(IFERROR(CriteriTecnici!$N1666*1,IFERROR(NUMBERVALUE(CriteriTecnici!$N1666,".",","),IFERROR(NUMBERVALUE(CriteriTecnici!$N1666,",","."),0))),4)&amp;""),",",".")&amp;", "&amp;CHAR(34)&amp;"numerator"&amp;CHAR(34)&amp;": "&amp;SUBSTITUTE(TRIM(ROUND(IFERROR(CriteriTecnici!$K1666*1,IFERROR(NUMBERVALUE(CriteriTecnici!$K1666,".",","),IFERROR(NUMBERVALUE(CriteriTecnici!$K1666,",","."),0))),4)&amp;""),",",".")&amp;", "&amp;CHAR(34)&amp;"denominator"&amp;CHAR(34)&amp;": "&amp;SUBSTITUTE(TRIM(ROUND(IFERROR(CriteriTecnici!$L1666*1,IFERROR(NUMBERVALUE(CriteriTecnici!$L1666,".",","),IFERROR(NUMBERVALUE(CriteriTecnici!$L1666,",","."),0))),4)&amp;""),",",".")&amp;", "&amp;CHAR(34)&amp;"flag"&amp;CHAR(34)&amp;": "&amp;SUBSTITUTE(TRIM(ROUND(IFERROR(CriteriTecnici!$M1666*1,IFERROR(NUMBERVALUE(CriteriTecnici!$M1666,".",","),IFERROR(NUMBERVALUE(CriteriTecnici!$M1666,",","."),0))),4)&amp;""),",",".")&amp;", "&amp;CHAR(34)&amp;"rawScore"&amp;CHAR(34)&amp;": "&amp;SUBSTITUTE(TRIM(ROUND(IFERROR(CriteriTecnici!$O1666*1,IFERROR(NUMBERVALUE(CriteriTecnici!$O1666,".",","),IFERROR(NUMBERVALUE(CriteriTecnici!$O1666,",","."),0))),4)&amp;""),",",".")&amp;CHAR(125)&amp;IF(TRUE,",",""))</f>
        <v/>
      </c>
    </row>
    <row r="1887">
      <c r="A1887" s="38">
        <f>IF(CriteriTecnici!$A1667="","","    "&amp;CHAR(123)&amp;CHAR(34)&amp;"bidderId"&amp;CHAR(34)&amp;": "&amp;CHAR(34)&amp;SUBSTITUTE(CriteriTecnici!$A1667,CHAR(34),"'")&amp;CHAR(34)&amp;", "&amp;CHAR(34)&amp;"lotId"&amp;CHAR(34)&amp;": "&amp;CHAR(34)&amp;SUBSTITUTE(CriteriTecnici!$C1667,CHAR(34),"'")&amp;CHAR(34)&amp;", "&amp;CHAR(34)&amp;"criterionId"&amp;CHAR(34)&amp;": "&amp;CHAR(34)&amp;SUBSTITUTE(CriteriTecnici!$D1667,CHAR(34),"'")&amp;CHAR(34)&amp;", "&amp;CHAR(34)&amp;"kind"&amp;CHAR(34)&amp;": "&amp;CHAR(34)&amp;SUBSTITUTE(CriteriTecnici!$F1667,CHAR(34),"'")&amp;CHAR(34)&amp;", "&amp;CHAR(34)&amp;"value"&amp;CHAR(34)&amp;": "&amp;SUBSTITUTE(TRIM(ROUND(IFERROR(CriteriTecnici!$N1667*1,IFERROR(NUMBERVALUE(CriteriTecnici!$N1667,".",","),IFERROR(NUMBERVALUE(CriteriTecnici!$N1667,",","."),0))),4)&amp;""),",",".")&amp;", "&amp;CHAR(34)&amp;"numerator"&amp;CHAR(34)&amp;": "&amp;SUBSTITUTE(TRIM(ROUND(IFERROR(CriteriTecnici!$K1667*1,IFERROR(NUMBERVALUE(CriteriTecnici!$K1667,".",","),IFERROR(NUMBERVALUE(CriteriTecnici!$K1667,",","."),0))),4)&amp;""),",",".")&amp;", "&amp;CHAR(34)&amp;"denominator"&amp;CHAR(34)&amp;": "&amp;SUBSTITUTE(TRIM(ROUND(IFERROR(CriteriTecnici!$L1667*1,IFERROR(NUMBERVALUE(CriteriTecnici!$L1667,".",","),IFERROR(NUMBERVALUE(CriteriTecnici!$L1667,",","."),0))),4)&amp;""),",",".")&amp;", "&amp;CHAR(34)&amp;"flag"&amp;CHAR(34)&amp;": "&amp;SUBSTITUTE(TRIM(ROUND(IFERROR(CriteriTecnici!$M1667*1,IFERROR(NUMBERVALUE(CriteriTecnici!$M1667,".",","),IFERROR(NUMBERVALUE(CriteriTecnici!$M1667,",","."),0))),4)&amp;""),",",".")&amp;", "&amp;CHAR(34)&amp;"rawScore"&amp;CHAR(34)&amp;": "&amp;SUBSTITUTE(TRIM(ROUND(IFERROR(CriteriTecnici!$O1667*1,IFERROR(NUMBERVALUE(CriteriTecnici!$O1667,".",","),IFERROR(NUMBERVALUE(CriteriTecnici!$O1667,",","."),0))),4)&amp;""),",",".")&amp;CHAR(125)&amp;IF(TRUE,",",""))</f>
        <v/>
      </c>
    </row>
    <row r="1888">
      <c r="A1888" s="38">
        <f>IF(CriteriTecnici!$A1668="","","    "&amp;CHAR(123)&amp;CHAR(34)&amp;"bidderId"&amp;CHAR(34)&amp;": "&amp;CHAR(34)&amp;SUBSTITUTE(CriteriTecnici!$A1668,CHAR(34),"'")&amp;CHAR(34)&amp;", "&amp;CHAR(34)&amp;"lotId"&amp;CHAR(34)&amp;": "&amp;CHAR(34)&amp;SUBSTITUTE(CriteriTecnici!$C1668,CHAR(34),"'")&amp;CHAR(34)&amp;", "&amp;CHAR(34)&amp;"criterionId"&amp;CHAR(34)&amp;": "&amp;CHAR(34)&amp;SUBSTITUTE(CriteriTecnici!$D1668,CHAR(34),"'")&amp;CHAR(34)&amp;", "&amp;CHAR(34)&amp;"kind"&amp;CHAR(34)&amp;": "&amp;CHAR(34)&amp;SUBSTITUTE(CriteriTecnici!$F1668,CHAR(34),"'")&amp;CHAR(34)&amp;", "&amp;CHAR(34)&amp;"value"&amp;CHAR(34)&amp;": "&amp;SUBSTITUTE(TRIM(ROUND(IFERROR(CriteriTecnici!$N1668*1,IFERROR(NUMBERVALUE(CriteriTecnici!$N1668,".",","),IFERROR(NUMBERVALUE(CriteriTecnici!$N1668,",","."),0))),4)&amp;""),",",".")&amp;", "&amp;CHAR(34)&amp;"numerator"&amp;CHAR(34)&amp;": "&amp;SUBSTITUTE(TRIM(ROUND(IFERROR(CriteriTecnici!$K1668*1,IFERROR(NUMBERVALUE(CriteriTecnici!$K1668,".",","),IFERROR(NUMBERVALUE(CriteriTecnici!$K1668,",","."),0))),4)&amp;""),",",".")&amp;", "&amp;CHAR(34)&amp;"denominator"&amp;CHAR(34)&amp;": "&amp;SUBSTITUTE(TRIM(ROUND(IFERROR(CriteriTecnici!$L1668*1,IFERROR(NUMBERVALUE(CriteriTecnici!$L1668,".",","),IFERROR(NUMBERVALUE(CriteriTecnici!$L1668,",","."),0))),4)&amp;""),",",".")&amp;", "&amp;CHAR(34)&amp;"flag"&amp;CHAR(34)&amp;": "&amp;SUBSTITUTE(TRIM(ROUND(IFERROR(CriteriTecnici!$M1668*1,IFERROR(NUMBERVALUE(CriteriTecnici!$M1668,".",","),IFERROR(NUMBERVALUE(CriteriTecnici!$M1668,",","."),0))),4)&amp;""),",",".")&amp;", "&amp;CHAR(34)&amp;"rawScore"&amp;CHAR(34)&amp;": "&amp;SUBSTITUTE(TRIM(ROUND(IFERROR(CriteriTecnici!$O1668*1,IFERROR(NUMBERVALUE(CriteriTecnici!$O1668,".",","),IFERROR(NUMBERVALUE(CriteriTecnici!$O1668,",","."),0))),4)&amp;""),",",".")&amp;CHAR(125)&amp;IF(TRUE,",",""))</f>
        <v/>
      </c>
    </row>
    <row r="1889">
      <c r="A1889" s="38">
        <f>IF(CriteriTecnici!$A1669="","","    "&amp;CHAR(123)&amp;CHAR(34)&amp;"bidderId"&amp;CHAR(34)&amp;": "&amp;CHAR(34)&amp;SUBSTITUTE(CriteriTecnici!$A1669,CHAR(34),"'")&amp;CHAR(34)&amp;", "&amp;CHAR(34)&amp;"lotId"&amp;CHAR(34)&amp;": "&amp;CHAR(34)&amp;SUBSTITUTE(CriteriTecnici!$C1669,CHAR(34),"'")&amp;CHAR(34)&amp;", "&amp;CHAR(34)&amp;"criterionId"&amp;CHAR(34)&amp;": "&amp;CHAR(34)&amp;SUBSTITUTE(CriteriTecnici!$D1669,CHAR(34),"'")&amp;CHAR(34)&amp;", "&amp;CHAR(34)&amp;"kind"&amp;CHAR(34)&amp;": "&amp;CHAR(34)&amp;SUBSTITUTE(CriteriTecnici!$F1669,CHAR(34),"'")&amp;CHAR(34)&amp;", "&amp;CHAR(34)&amp;"value"&amp;CHAR(34)&amp;": "&amp;SUBSTITUTE(TRIM(ROUND(IFERROR(CriteriTecnici!$N1669*1,IFERROR(NUMBERVALUE(CriteriTecnici!$N1669,".",","),IFERROR(NUMBERVALUE(CriteriTecnici!$N1669,",","."),0))),4)&amp;""),",",".")&amp;", "&amp;CHAR(34)&amp;"numerator"&amp;CHAR(34)&amp;": "&amp;SUBSTITUTE(TRIM(ROUND(IFERROR(CriteriTecnici!$K1669*1,IFERROR(NUMBERVALUE(CriteriTecnici!$K1669,".",","),IFERROR(NUMBERVALUE(CriteriTecnici!$K1669,",","."),0))),4)&amp;""),",",".")&amp;", "&amp;CHAR(34)&amp;"denominator"&amp;CHAR(34)&amp;": "&amp;SUBSTITUTE(TRIM(ROUND(IFERROR(CriteriTecnici!$L1669*1,IFERROR(NUMBERVALUE(CriteriTecnici!$L1669,".",","),IFERROR(NUMBERVALUE(CriteriTecnici!$L1669,",","."),0))),4)&amp;""),",",".")&amp;", "&amp;CHAR(34)&amp;"flag"&amp;CHAR(34)&amp;": "&amp;SUBSTITUTE(TRIM(ROUND(IFERROR(CriteriTecnici!$M1669*1,IFERROR(NUMBERVALUE(CriteriTecnici!$M1669,".",","),IFERROR(NUMBERVALUE(CriteriTecnici!$M1669,",","."),0))),4)&amp;""),",",".")&amp;", "&amp;CHAR(34)&amp;"rawScore"&amp;CHAR(34)&amp;": "&amp;SUBSTITUTE(TRIM(ROUND(IFERROR(CriteriTecnici!$O1669*1,IFERROR(NUMBERVALUE(CriteriTecnici!$O1669,".",","),IFERROR(NUMBERVALUE(CriteriTecnici!$O1669,",","."),0))),4)&amp;""),",",".")&amp;CHAR(125)&amp;IF(TRUE,",",""))</f>
        <v/>
      </c>
    </row>
    <row r="1890">
      <c r="A1890" s="38">
        <f>IF(CriteriTecnici!$A1670="","","    "&amp;CHAR(123)&amp;CHAR(34)&amp;"bidderId"&amp;CHAR(34)&amp;": "&amp;CHAR(34)&amp;SUBSTITUTE(CriteriTecnici!$A1670,CHAR(34),"'")&amp;CHAR(34)&amp;", "&amp;CHAR(34)&amp;"lotId"&amp;CHAR(34)&amp;": "&amp;CHAR(34)&amp;SUBSTITUTE(CriteriTecnici!$C1670,CHAR(34),"'")&amp;CHAR(34)&amp;", "&amp;CHAR(34)&amp;"criterionId"&amp;CHAR(34)&amp;": "&amp;CHAR(34)&amp;SUBSTITUTE(CriteriTecnici!$D1670,CHAR(34),"'")&amp;CHAR(34)&amp;", "&amp;CHAR(34)&amp;"kind"&amp;CHAR(34)&amp;": "&amp;CHAR(34)&amp;SUBSTITUTE(CriteriTecnici!$F1670,CHAR(34),"'")&amp;CHAR(34)&amp;", "&amp;CHAR(34)&amp;"value"&amp;CHAR(34)&amp;": "&amp;SUBSTITUTE(TRIM(ROUND(IFERROR(CriteriTecnici!$N1670*1,IFERROR(NUMBERVALUE(CriteriTecnici!$N1670,".",","),IFERROR(NUMBERVALUE(CriteriTecnici!$N1670,",","."),0))),4)&amp;""),",",".")&amp;", "&amp;CHAR(34)&amp;"numerator"&amp;CHAR(34)&amp;": "&amp;SUBSTITUTE(TRIM(ROUND(IFERROR(CriteriTecnici!$K1670*1,IFERROR(NUMBERVALUE(CriteriTecnici!$K1670,".",","),IFERROR(NUMBERVALUE(CriteriTecnici!$K1670,",","."),0))),4)&amp;""),",",".")&amp;", "&amp;CHAR(34)&amp;"denominator"&amp;CHAR(34)&amp;": "&amp;SUBSTITUTE(TRIM(ROUND(IFERROR(CriteriTecnici!$L1670*1,IFERROR(NUMBERVALUE(CriteriTecnici!$L1670,".",","),IFERROR(NUMBERVALUE(CriteriTecnici!$L1670,",","."),0))),4)&amp;""),",",".")&amp;", "&amp;CHAR(34)&amp;"flag"&amp;CHAR(34)&amp;": "&amp;SUBSTITUTE(TRIM(ROUND(IFERROR(CriteriTecnici!$M1670*1,IFERROR(NUMBERVALUE(CriteriTecnici!$M1670,".",","),IFERROR(NUMBERVALUE(CriteriTecnici!$M1670,",","."),0))),4)&amp;""),",",".")&amp;", "&amp;CHAR(34)&amp;"rawScore"&amp;CHAR(34)&amp;": "&amp;SUBSTITUTE(TRIM(ROUND(IFERROR(CriteriTecnici!$O1670*1,IFERROR(NUMBERVALUE(CriteriTecnici!$O1670,".",","),IFERROR(NUMBERVALUE(CriteriTecnici!$O1670,",","."),0))),4)&amp;""),",",".")&amp;CHAR(125)&amp;IF(TRUE,",",""))</f>
        <v/>
      </c>
    </row>
    <row r="1891">
      <c r="A1891" s="38">
        <f>IF(CriteriTecnici!$A1671="","","    "&amp;CHAR(123)&amp;CHAR(34)&amp;"bidderId"&amp;CHAR(34)&amp;": "&amp;CHAR(34)&amp;SUBSTITUTE(CriteriTecnici!$A1671,CHAR(34),"'")&amp;CHAR(34)&amp;", "&amp;CHAR(34)&amp;"lotId"&amp;CHAR(34)&amp;": "&amp;CHAR(34)&amp;SUBSTITUTE(CriteriTecnici!$C1671,CHAR(34),"'")&amp;CHAR(34)&amp;", "&amp;CHAR(34)&amp;"criterionId"&amp;CHAR(34)&amp;": "&amp;CHAR(34)&amp;SUBSTITUTE(CriteriTecnici!$D1671,CHAR(34),"'")&amp;CHAR(34)&amp;", "&amp;CHAR(34)&amp;"kind"&amp;CHAR(34)&amp;": "&amp;CHAR(34)&amp;SUBSTITUTE(CriteriTecnici!$F1671,CHAR(34),"'")&amp;CHAR(34)&amp;", "&amp;CHAR(34)&amp;"value"&amp;CHAR(34)&amp;": "&amp;SUBSTITUTE(TRIM(ROUND(IFERROR(CriteriTecnici!$N1671*1,IFERROR(NUMBERVALUE(CriteriTecnici!$N1671,".",","),IFERROR(NUMBERVALUE(CriteriTecnici!$N1671,",","."),0))),4)&amp;""),",",".")&amp;", "&amp;CHAR(34)&amp;"numerator"&amp;CHAR(34)&amp;": "&amp;SUBSTITUTE(TRIM(ROUND(IFERROR(CriteriTecnici!$K1671*1,IFERROR(NUMBERVALUE(CriteriTecnici!$K1671,".",","),IFERROR(NUMBERVALUE(CriteriTecnici!$K1671,",","."),0))),4)&amp;""),",",".")&amp;", "&amp;CHAR(34)&amp;"denominator"&amp;CHAR(34)&amp;": "&amp;SUBSTITUTE(TRIM(ROUND(IFERROR(CriteriTecnici!$L1671*1,IFERROR(NUMBERVALUE(CriteriTecnici!$L1671,".",","),IFERROR(NUMBERVALUE(CriteriTecnici!$L1671,",","."),0))),4)&amp;""),",",".")&amp;", "&amp;CHAR(34)&amp;"flag"&amp;CHAR(34)&amp;": "&amp;SUBSTITUTE(TRIM(ROUND(IFERROR(CriteriTecnici!$M1671*1,IFERROR(NUMBERVALUE(CriteriTecnici!$M1671,".",","),IFERROR(NUMBERVALUE(CriteriTecnici!$M1671,",","."),0))),4)&amp;""),",",".")&amp;", "&amp;CHAR(34)&amp;"rawScore"&amp;CHAR(34)&amp;": "&amp;SUBSTITUTE(TRIM(ROUND(IFERROR(CriteriTecnici!$O1671*1,IFERROR(NUMBERVALUE(CriteriTecnici!$O1671,".",","),IFERROR(NUMBERVALUE(CriteriTecnici!$O1671,",","."),0))),4)&amp;""),",",".")&amp;CHAR(125)&amp;IF(TRUE,",",""))</f>
        <v/>
      </c>
    </row>
    <row r="1892">
      <c r="A1892" s="38">
        <f>IF(CriteriTecnici!$A1672="","","    "&amp;CHAR(123)&amp;CHAR(34)&amp;"bidderId"&amp;CHAR(34)&amp;": "&amp;CHAR(34)&amp;SUBSTITUTE(CriteriTecnici!$A1672,CHAR(34),"'")&amp;CHAR(34)&amp;", "&amp;CHAR(34)&amp;"lotId"&amp;CHAR(34)&amp;": "&amp;CHAR(34)&amp;SUBSTITUTE(CriteriTecnici!$C1672,CHAR(34),"'")&amp;CHAR(34)&amp;", "&amp;CHAR(34)&amp;"criterionId"&amp;CHAR(34)&amp;": "&amp;CHAR(34)&amp;SUBSTITUTE(CriteriTecnici!$D1672,CHAR(34),"'")&amp;CHAR(34)&amp;", "&amp;CHAR(34)&amp;"kind"&amp;CHAR(34)&amp;": "&amp;CHAR(34)&amp;SUBSTITUTE(CriteriTecnici!$F1672,CHAR(34),"'")&amp;CHAR(34)&amp;", "&amp;CHAR(34)&amp;"value"&amp;CHAR(34)&amp;": "&amp;SUBSTITUTE(TRIM(ROUND(IFERROR(CriteriTecnici!$N1672*1,IFERROR(NUMBERVALUE(CriteriTecnici!$N1672,".",","),IFERROR(NUMBERVALUE(CriteriTecnici!$N1672,",","."),0))),4)&amp;""),",",".")&amp;", "&amp;CHAR(34)&amp;"numerator"&amp;CHAR(34)&amp;": "&amp;SUBSTITUTE(TRIM(ROUND(IFERROR(CriteriTecnici!$K1672*1,IFERROR(NUMBERVALUE(CriteriTecnici!$K1672,".",","),IFERROR(NUMBERVALUE(CriteriTecnici!$K1672,",","."),0))),4)&amp;""),",",".")&amp;", "&amp;CHAR(34)&amp;"denominator"&amp;CHAR(34)&amp;": "&amp;SUBSTITUTE(TRIM(ROUND(IFERROR(CriteriTecnici!$L1672*1,IFERROR(NUMBERVALUE(CriteriTecnici!$L1672,".",","),IFERROR(NUMBERVALUE(CriteriTecnici!$L1672,",","."),0))),4)&amp;""),",",".")&amp;", "&amp;CHAR(34)&amp;"flag"&amp;CHAR(34)&amp;": "&amp;SUBSTITUTE(TRIM(ROUND(IFERROR(CriteriTecnici!$M1672*1,IFERROR(NUMBERVALUE(CriteriTecnici!$M1672,".",","),IFERROR(NUMBERVALUE(CriteriTecnici!$M1672,",","."),0))),4)&amp;""),",",".")&amp;", "&amp;CHAR(34)&amp;"rawScore"&amp;CHAR(34)&amp;": "&amp;SUBSTITUTE(TRIM(ROUND(IFERROR(CriteriTecnici!$O1672*1,IFERROR(NUMBERVALUE(CriteriTecnici!$O1672,".",","),IFERROR(NUMBERVALUE(CriteriTecnici!$O1672,",","."),0))),4)&amp;""),",",".")&amp;CHAR(125)&amp;IF(TRUE,",",""))</f>
        <v/>
      </c>
    </row>
    <row r="1893">
      <c r="A1893" s="38">
        <f>IF(CriteriTecnici!$A1673="","","    "&amp;CHAR(123)&amp;CHAR(34)&amp;"bidderId"&amp;CHAR(34)&amp;": "&amp;CHAR(34)&amp;SUBSTITUTE(CriteriTecnici!$A1673,CHAR(34),"'")&amp;CHAR(34)&amp;", "&amp;CHAR(34)&amp;"lotId"&amp;CHAR(34)&amp;": "&amp;CHAR(34)&amp;SUBSTITUTE(CriteriTecnici!$C1673,CHAR(34),"'")&amp;CHAR(34)&amp;", "&amp;CHAR(34)&amp;"criterionId"&amp;CHAR(34)&amp;": "&amp;CHAR(34)&amp;SUBSTITUTE(CriteriTecnici!$D1673,CHAR(34),"'")&amp;CHAR(34)&amp;", "&amp;CHAR(34)&amp;"kind"&amp;CHAR(34)&amp;": "&amp;CHAR(34)&amp;SUBSTITUTE(CriteriTecnici!$F1673,CHAR(34),"'")&amp;CHAR(34)&amp;", "&amp;CHAR(34)&amp;"value"&amp;CHAR(34)&amp;": "&amp;SUBSTITUTE(TRIM(ROUND(IFERROR(CriteriTecnici!$N1673*1,IFERROR(NUMBERVALUE(CriteriTecnici!$N1673,".",","),IFERROR(NUMBERVALUE(CriteriTecnici!$N1673,",","."),0))),4)&amp;""),",",".")&amp;", "&amp;CHAR(34)&amp;"numerator"&amp;CHAR(34)&amp;": "&amp;SUBSTITUTE(TRIM(ROUND(IFERROR(CriteriTecnici!$K1673*1,IFERROR(NUMBERVALUE(CriteriTecnici!$K1673,".",","),IFERROR(NUMBERVALUE(CriteriTecnici!$K1673,",","."),0))),4)&amp;""),",",".")&amp;", "&amp;CHAR(34)&amp;"denominator"&amp;CHAR(34)&amp;": "&amp;SUBSTITUTE(TRIM(ROUND(IFERROR(CriteriTecnici!$L1673*1,IFERROR(NUMBERVALUE(CriteriTecnici!$L1673,".",","),IFERROR(NUMBERVALUE(CriteriTecnici!$L1673,",","."),0))),4)&amp;""),",",".")&amp;", "&amp;CHAR(34)&amp;"flag"&amp;CHAR(34)&amp;": "&amp;SUBSTITUTE(TRIM(ROUND(IFERROR(CriteriTecnici!$M1673*1,IFERROR(NUMBERVALUE(CriteriTecnici!$M1673,".",","),IFERROR(NUMBERVALUE(CriteriTecnici!$M1673,",","."),0))),4)&amp;""),",",".")&amp;", "&amp;CHAR(34)&amp;"rawScore"&amp;CHAR(34)&amp;": "&amp;SUBSTITUTE(TRIM(ROUND(IFERROR(CriteriTecnici!$O1673*1,IFERROR(NUMBERVALUE(CriteriTecnici!$O1673,".",","),IFERROR(NUMBERVALUE(CriteriTecnici!$O1673,",","."),0))),4)&amp;""),",",".")&amp;CHAR(125)&amp;IF(TRUE,",",""))</f>
        <v/>
      </c>
    </row>
    <row r="1894">
      <c r="A1894" s="38">
        <f>IF(CriteriTecnici!$A1674="","","    "&amp;CHAR(123)&amp;CHAR(34)&amp;"bidderId"&amp;CHAR(34)&amp;": "&amp;CHAR(34)&amp;SUBSTITUTE(CriteriTecnici!$A1674,CHAR(34),"'")&amp;CHAR(34)&amp;", "&amp;CHAR(34)&amp;"lotId"&amp;CHAR(34)&amp;": "&amp;CHAR(34)&amp;SUBSTITUTE(CriteriTecnici!$C1674,CHAR(34),"'")&amp;CHAR(34)&amp;", "&amp;CHAR(34)&amp;"criterionId"&amp;CHAR(34)&amp;": "&amp;CHAR(34)&amp;SUBSTITUTE(CriteriTecnici!$D1674,CHAR(34),"'")&amp;CHAR(34)&amp;", "&amp;CHAR(34)&amp;"kind"&amp;CHAR(34)&amp;": "&amp;CHAR(34)&amp;SUBSTITUTE(CriteriTecnici!$F1674,CHAR(34),"'")&amp;CHAR(34)&amp;", "&amp;CHAR(34)&amp;"value"&amp;CHAR(34)&amp;": "&amp;SUBSTITUTE(TRIM(ROUND(IFERROR(CriteriTecnici!$N1674*1,IFERROR(NUMBERVALUE(CriteriTecnici!$N1674,".",","),IFERROR(NUMBERVALUE(CriteriTecnici!$N1674,",","."),0))),4)&amp;""),",",".")&amp;", "&amp;CHAR(34)&amp;"numerator"&amp;CHAR(34)&amp;": "&amp;SUBSTITUTE(TRIM(ROUND(IFERROR(CriteriTecnici!$K1674*1,IFERROR(NUMBERVALUE(CriteriTecnici!$K1674,".",","),IFERROR(NUMBERVALUE(CriteriTecnici!$K1674,",","."),0))),4)&amp;""),",",".")&amp;", "&amp;CHAR(34)&amp;"denominator"&amp;CHAR(34)&amp;": "&amp;SUBSTITUTE(TRIM(ROUND(IFERROR(CriteriTecnici!$L1674*1,IFERROR(NUMBERVALUE(CriteriTecnici!$L1674,".",","),IFERROR(NUMBERVALUE(CriteriTecnici!$L1674,",","."),0))),4)&amp;""),",",".")&amp;", "&amp;CHAR(34)&amp;"flag"&amp;CHAR(34)&amp;": "&amp;SUBSTITUTE(TRIM(ROUND(IFERROR(CriteriTecnici!$M1674*1,IFERROR(NUMBERVALUE(CriteriTecnici!$M1674,".",","),IFERROR(NUMBERVALUE(CriteriTecnici!$M1674,",","."),0))),4)&amp;""),",",".")&amp;", "&amp;CHAR(34)&amp;"rawScore"&amp;CHAR(34)&amp;": "&amp;SUBSTITUTE(TRIM(ROUND(IFERROR(CriteriTecnici!$O1674*1,IFERROR(NUMBERVALUE(CriteriTecnici!$O1674,".",","),IFERROR(NUMBERVALUE(CriteriTecnici!$O1674,",","."),0))),4)&amp;""),",",".")&amp;CHAR(125)&amp;IF(TRUE,",",""))</f>
        <v/>
      </c>
    </row>
    <row r="1895">
      <c r="A1895" s="38">
        <f>IF(CriteriTecnici!$A1675="","","    "&amp;CHAR(123)&amp;CHAR(34)&amp;"bidderId"&amp;CHAR(34)&amp;": "&amp;CHAR(34)&amp;SUBSTITUTE(CriteriTecnici!$A1675,CHAR(34),"'")&amp;CHAR(34)&amp;", "&amp;CHAR(34)&amp;"lotId"&amp;CHAR(34)&amp;": "&amp;CHAR(34)&amp;SUBSTITUTE(CriteriTecnici!$C1675,CHAR(34),"'")&amp;CHAR(34)&amp;", "&amp;CHAR(34)&amp;"criterionId"&amp;CHAR(34)&amp;": "&amp;CHAR(34)&amp;SUBSTITUTE(CriteriTecnici!$D1675,CHAR(34),"'")&amp;CHAR(34)&amp;", "&amp;CHAR(34)&amp;"kind"&amp;CHAR(34)&amp;": "&amp;CHAR(34)&amp;SUBSTITUTE(CriteriTecnici!$F1675,CHAR(34),"'")&amp;CHAR(34)&amp;", "&amp;CHAR(34)&amp;"value"&amp;CHAR(34)&amp;": "&amp;SUBSTITUTE(TRIM(ROUND(IFERROR(CriteriTecnici!$N1675*1,IFERROR(NUMBERVALUE(CriteriTecnici!$N1675,".",","),IFERROR(NUMBERVALUE(CriteriTecnici!$N1675,",","."),0))),4)&amp;""),",",".")&amp;", "&amp;CHAR(34)&amp;"numerator"&amp;CHAR(34)&amp;": "&amp;SUBSTITUTE(TRIM(ROUND(IFERROR(CriteriTecnici!$K1675*1,IFERROR(NUMBERVALUE(CriteriTecnici!$K1675,".",","),IFERROR(NUMBERVALUE(CriteriTecnici!$K1675,",","."),0))),4)&amp;""),",",".")&amp;", "&amp;CHAR(34)&amp;"denominator"&amp;CHAR(34)&amp;": "&amp;SUBSTITUTE(TRIM(ROUND(IFERROR(CriteriTecnici!$L1675*1,IFERROR(NUMBERVALUE(CriteriTecnici!$L1675,".",","),IFERROR(NUMBERVALUE(CriteriTecnici!$L1675,",","."),0))),4)&amp;""),",",".")&amp;", "&amp;CHAR(34)&amp;"flag"&amp;CHAR(34)&amp;": "&amp;SUBSTITUTE(TRIM(ROUND(IFERROR(CriteriTecnici!$M1675*1,IFERROR(NUMBERVALUE(CriteriTecnici!$M1675,".",","),IFERROR(NUMBERVALUE(CriteriTecnici!$M1675,",","."),0))),4)&amp;""),",",".")&amp;", "&amp;CHAR(34)&amp;"rawScore"&amp;CHAR(34)&amp;": "&amp;SUBSTITUTE(TRIM(ROUND(IFERROR(CriteriTecnici!$O1675*1,IFERROR(NUMBERVALUE(CriteriTecnici!$O1675,".",","),IFERROR(NUMBERVALUE(CriteriTecnici!$O1675,",","."),0))),4)&amp;""),",",".")&amp;CHAR(125)&amp;IF(TRUE,",",""))</f>
        <v/>
      </c>
    </row>
    <row r="1896">
      <c r="A1896" s="38">
        <f>IF(CriteriTecnici!$A1676="","","    "&amp;CHAR(123)&amp;CHAR(34)&amp;"bidderId"&amp;CHAR(34)&amp;": "&amp;CHAR(34)&amp;SUBSTITUTE(CriteriTecnici!$A1676,CHAR(34),"'")&amp;CHAR(34)&amp;", "&amp;CHAR(34)&amp;"lotId"&amp;CHAR(34)&amp;": "&amp;CHAR(34)&amp;SUBSTITUTE(CriteriTecnici!$C1676,CHAR(34),"'")&amp;CHAR(34)&amp;", "&amp;CHAR(34)&amp;"criterionId"&amp;CHAR(34)&amp;": "&amp;CHAR(34)&amp;SUBSTITUTE(CriteriTecnici!$D1676,CHAR(34),"'")&amp;CHAR(34)&amp;", "&amp;CHAR(34)&amp;"kind"&amp;CHAR(34)&amp;": "&amp;CHAR(34)&amp;SUBSTITUTE(CriteriTecnici!$F1676,CHAR(34),"'")&amp;CHAR(34)&amp;", "&amp;CHAR(34)&amp;"value"&amp;CHAR(34)&amp;": "&amp;SUBSTITUTE(TRIM(ROUND(IFERROR(CriteriTecnici!$N1676*1,IFERROR(NUMBERVALUE(CriteriTecnici!$N1676,".",","),IFERROR(NUMBERVALUE(CriteriTecnici!$N1676,",","."),0))),4)&amp;""),",",".")&amp;", "&amp;CHAR(34)&amp;"numerator"&amp;CHAR(34)&amp;": "&amp;SUBSTITUTE(TRIM(ROUND(IFERROR(CriteriTecnici!$K1676*1,IFERROR(NUMBERVALUE(CriteriTecnici!$K1676,".",","),IFERROR(NUMBERVALUE(CriteriTecnici!$K1676,",","."),0))),4)&amp;""),",",".")&amp;", "&amp;CHAR(34)&amp;"denominator"&amp;CHAR(34)&amp;": "&amp;SUBSTITUTE(TRIM(ROUND(IFERROR(CriteriTecnici!$L1676*1,IFERROR(NUMBERVALUE(CriteriTecnici!$L1676,".",","),IFERROR(NUMBERVALUE(CriteriTecnici!$L1676,",","."),0))),4)&amp;""),",",".")&amp;", "&amp;CHAR(34)&amp;"flag"&amp;CHAR(34)&amp;": "&amp;SUBSTITUTE(TRIM(ROUND(IFERROR(CriteriTecnici!$M1676*1,IFERROR(NUMBERVALUE(CriteriTecnici!$M1676,".",","),IFERROR(NUMBERVALUE(CriteriTecnici!$M1676,",","."),0))),4)&amp;""),",",".")&amp;", "&amp;CHAR(34)&amp;"rawScore"&amp;CHAR(34)&amp;": "&amp;SUBSTITUTE(TRIM(ROUND(IFERROR(CriteriTecnici!$O1676*1,IFERROR(NUMBERVALUE(CriteriTecnici!$O1676,".",","),IFERROR(NUMBERVALUE(CriteriTecnici!$O1676,",","."),0))),4)&amp;""),",",".")&amp;CHAR(125)&amp;IF(TRUE,",",""))</f>
        <v/>
      </c>
    </row>
    <row r="1897">
      <c r="A1897" s="38">
        <f>IF(CriteriTecnici!$A1677="","","    "&amp;CHAR(123)&amp;CHAR(34)&amp;"bidderId"&amp;CHAR(34)&amp;": "&amp;CHAR(34)&amp;SUBSTITUTE(CriteriTecnici!$A1677,CHAR(34),"'")&amp;CHAR(34)&amp;", "&amp;CHAR(34)&amp;"lotId"&amp;CHAR(34)&amp;": "&amp;CHAR(34)&amp;SUBSTITUTE(CriteriTecnici!$C1677,CHAR(34),"'")&amp;CHAR(34)&amp;", "&amp;CHAR(34)&amp;"criterionId"&amp;CHAR(34)&amp;": "&amp;CHAR(34)&amp;SUBSTITUTE(CriteriTecnici!$D1677,CHAR(34),"'")&amp;CHAR(34)&amp;", "&amp;CHAR(34)&amp;"kind"&amp;CHAR(34)&amp;": "&amp;CHAR(34)&amp;SUBSTITUTE(CriteriTecnici!$F1677,CHAR(34),"'")&amp;CHAR(34)&amp;", "&amp;CHAR(34)&amp;"value"&amp;CHAR(34)&amp;": "&amp;SUBSTITUTE(TRIM(ROUND(IFERROR(CriteriTecnici!$N1677*1,IFERROR(NUMBERVALUE(CriteriTecnici!$N1677,".",","),IFERROR(NUMBERVALUE(CriteriTecnici!$N1677,",","."),0))),4)&amp;""),",",".")&amp;", "&amp;CHAR(34)&amp;"numerator"&amp;CHAR(34)&amp;": "&amp;SUBSTITUTE(TRIM(ROUND(IFERROR(CriteriTecnici!$K1677*1,IFERROR(NUMBERVALUE(CriteriTecnici!$K1677,".",","),IFERROR(NUMBERVALUE(CriteriTecnici!$K1677,",","."),0))),4)&amp;""),",",".")&amp;", "&amp;CHAR(34)&amp;"denominator"&amp;CHAR(34)&amp;": "&amp;SUBSTITUTE(TRIM(ROUND(IFERROR(CriteriTecnici!$L1677*1,IFERROR(NUMBERVALUE(CriteriTecnici!$L1677,".",","),IFERROR(NUMBERVALUE(CriteriTecnici!$L1677,",","."),0))),4)&amp;""),",",".")&amp;", "&amp;CHAR(34)&amp;"flag"&amp;CHAR(34)&amp;": "&amp;SUBSTITUTE(TRIM(ROUND(IFERROR(CriteriTecnici!$M1677*1,IFERROR(NUMBERVALUE(CriteriTecnici!$M1677,".",","),IFERROR(NUMBERVALUE(CriteriTecnici!$M1677,",","."),0))),4)&amp;""),",",".")&amp;", "&amp;CHAR(34)&amp;"rawScore"&amp;CHAR(34)&amp;": "&amp;SUBSTITUTE(TRIM(ROUND(IFERROR(CriteriTecnici!$O1677*1,IFERROR(NUMBERVALUE(CriteriTecnici!$O1677,".",","),IFERROR(NUMBERVALUE(CriteriTecnici!$O1677,",","."),0))),4)&amp;""),",",".")&amp;CHAR(125)&amp;IF(TRUE,",",""))</f>
        <v/>
      </c>
    </row>
    <row r="1898">
      <c r="A1898" s="38">
        <f>IF(CriteriTecnici!$A1678="","","    "&amp;CHAR(123)&amp;CHAR(34)&amp;"bidderId"&amp;CHAR(34)&amp;": "&amp;CHAR(34)&amp;SUBSTITUTE(CriteriTecnici!$A1678,CHAR(34),"'")&amp;CHAR(34)&amp;", "&amp;CHAR(34)&amp;"lotId"&amp;CHAR(34)&amp;": "&amp;CHAR(34)&amp;SUBSTITUTE(CriteriTecnici!$C1678,CHAR(34),"'")&amp;CHAR(34)&amp;", "&amp;CHAR(34)&amp;"criterionId"&amp;CHAR(34)&amp;": "&amp;CHAR(34)&amp;SUBSTITUTE(CriteriTecnici!$D1678,CHAR(34),"'")&amp;CHAR(34)&amp;", "&amp;CHAR(34)&amp;"kind"&amp;CHAR(34)&amp;": "&amp;CHAR(34)&amp;SUBSTITUTE(CriteriTecnici!$F1678,CHAR(34),"'")&amp;CHAR(34)&amp;", "&amp;CHAR(34)&amp;"value"&amp;CHAR(34)&amp;": "&amp;SUBSTITUTE(TRIM(ROUND(IFERROR(CriteriTecnici!$N1678*1,IFERROR(NUMBERVALUE(CriteriTecnici!$N1678,".",","),IFERROR(NUMBERVALUE(CriteriTecnici!$N1678,",","."),0))),4)&amp;""),",",".")&amp;", "&amp;CHAR(34)&amp;"numerator"&amp;CHAR(34)&amp;": "&amp;SUBSTITUTE(TRIM(ROUND(IFERROR(CriteriTecnici!$K1678*1,IFERROR(NUMBERVALUE(CriteriTecnici!$K1678,".",","),IFERROR(NUMBERVALUE(CriteriTecnici!$K1678,",","."),0))),4)&amp;""),",",".")&amp;", "&amp;CHAR(34)&amp;"denominator"&amp;CHAR(34)&amp;": "&amp;SUBSTITUTE(TRIM(ROUND(IFERROR(CriteriTecnici!$L1678*1,IFERROR(NUMBERVALUE(CriteriTecnici!$L1678,".",","),IFERROR(NUMBERVALUE(CriteriTecnici!$L1678,",","."),0))),4)&amp;""),",",".")&amp;", "&amp;CHAR(34)&amp;"flag"&amp;CHAR(34)&amp;": "&amp;SUBSTITUTE(TRIM(ROUND(IFERROR(CriteriTecnici!$M1678*1,IFERROR(NUMBERVALUE(CriteriTecnici!$M1678,".",","),IFERROR(NUMBERVALUE(CriteriTecnici!$M1678,",","."),0))),4)&amp;""),",",".")&amp;", "&amp;CHAR(34)&amp;"rawScore"&amp;CHAR(34)&amp;": "&amp;SUBSTITUTE(TRIM(ROUND(IFERROR(CriteriTecnici!$O1678*1,IFERROR(NUMBERVALUE(CriteriTecnici!$O1678,".",","),IFERROR(NUMBERVALUE(CriteriTecnici!$O1678,",","."),0))),4)&amp;""),",",".")&amp;CHAR(125)&amp;IF(COUNTA(Offerte!$A56:$A$200)&gt;0,",",""))</f>
        <v/>
      </c>
    </row>
    <row r="1899">
      <c r="A1899" s="38">
        <f>IF(CriteriTecnici!$A1679="","","    "&amp;CHAR(123)&amp;CHAR(34)&amp;"bidderId"&amp;CHAR(34)&amp;": "&amp;CHAR(34)&amp;SUBSTITUTE(CriteriTecnici!$A1679,CHAR(34),"'")&amp;CHAR(34)&amp;", "&amp;CHAR(34)&amp;"lotId"&amp;CHAR(34)&amp;": "&amp;CHAR(34)&amp;SUBSTITUTE(CriteriTecnici!$C1679,CHAR(34),"'")&amp;CHAR(34)&amp;", "&amp;CHAR(34)&amp;"criterionId"&amp;CHAR(34)&amp;": "&amp;CHAR(34)&amp;SUBSTITUTE(CriteriTecnici!$D1679,CHAR(34),"'")&amp;CHAR(34)&amp;", "&amp;CHAR(34)&amp;"kind"&amp;CHAR(34)&amp;": "&amp;CHAR(34)&amp;SUBSTITUTE(CriteriTecnici!$F1679,CHAR(34),"'")&amp;CHAR(34)&amp;", "&amp;CHAR(34)&amp;"value"&amp;CHAR(34)&amp;": "&amp;SUBSTITUTE(TRIM(ROUND(IFERROR(CriteriTecnici!$N1679*1,IFERROR(NUMBERVALUE(CriteriTecnici!$N1679,".",","),IFERROR(NUMBERVALUE(CriteriTecnici!$N1679,",","."),0))),4)&amp;""),",",".")&amp;", "&amp;CHAR(34)&amp;"numerator"&amp;CHAR(34)&amp;": "&amp;SUBSTITUTE(TRIM(ROUND(IFERROR(CriteriTecnici!$K1679*1,IFERROR(NUMBERVALUE(CriteriTecnici!$K1679,".",","),IFERROR(NUMBERVALUE(CriteriTecnici!$K1679,",","."),0))),4)&amp;""),",",".")&amp;", "&amp;CHAR(34)&amp;"denominator"&amp;CHAR(34)&amp;": "&amp;SUBSTITUTE(TRIM(ROUND(IFERROR(CriteriTecnici!$L1679*1,IFERROR(NUMBERVALUE(CriteriTecnici!$L1679,".",","),IFERROR(NUMBERVALUE(CriteriTecnici!$L1679,",","."),0))),4)&amp;""),",",".")&amp;", "&amp;CHAR(34)&amp;"flag"&amp;CHAR(34)&amp;": "&amp;SUBSTITUTE(TRIM(ROUND(IFERROR(CriteriTecnici!$M1679*1,IFERROR(NUMBERVALUE(CriteriTecnici!$M1679,".",","),IFERROR(NUMBERVALUE(CriteriTecnici!$M1679,",","."),0))),4)&amp;""),",",".")&amp;", "&amp;CHAR(34)&amp;"rawScore"&amp;CHAR(34)&amp;": "&amp;SUBSTITUTE(TRIM(ROUND(IFERROR(CriteriTecnici!$O1679*1,IFERROR(NUMBERVALUE(CriteriTecnici!$O1679,".",","),IFERROR(NUMBERVALUE(CriteriTecnici!$O1679,",","."),0))),4)&amp;""),",",".")&amp;CHAR(125)&amp;IF(TRUE,",",""))</f>
        <v/>
      </c>
    </row>
    <row r="1900">
      <c r="A1900" s="38">
        <f>IF(CriteriTecnici!$A1680="","","    "&amp;CHAR(123)&amp;CHAR(34)&amp;"bidderId"&amp;CHAR(34)&amp;": "&amp;CHAR(34)&amp;SUBSTITUTE(CriteriTecnici!$A1680,CHAR(34),"'")&amp;CHAR(34)&amp;", "&amp;CHAR(34)&amp;"lotId"&amp;CHAR(34)&amp;": "&amp;CHAR(34)&amp;SUBSTITUTE(CriteriTecnici!$C1680,CHAR(34),"'")&amp;CHAR(34)&amp;", "&amp;CHAR(34)&amp;"criterionId"&amp;CHAR(34)&amp;": "&amp;CHAR(34)&amp;SUBSTITUTE(CriteriTecnici!$D1680,CHAR(34),"'")&amp;CHAR(34)&amp;", "&amp;CHAR(34)&amp;"kind"&amp;CHAR(34)&amp;": "&amp;CHAR(34)&amp;SUBSTITUTE(CriteriTecnici!$F1680,CHAR(34),"'")&amp;CHAR(34)&amp;", "&amp;CHAR(34)&amp;"value"&amp;CHAR(34)&amp;": "&amp;SUBSTITUTE(TRIM(ROUND(IFERROR(CriteriTecnici!$N1680*1,IFERROR(NUMBERVALUE(CriteriTecnici!$N1680,".",","),IFERROR(NUMBERVALUE(CriteriTecnici!$N1680,",","."),0))),4)&amp;""),",",".")&amp;", "&amp;CHAR(34)&amp;"numerator"&amp;CHAR(34)&amp;": "&amp;SUBSTITUTE(TRIM(ROUND(IFERROR(CriteriTecnici!$K1680*1,IFERROR(NUMBERVALUE(CriteriTecnici!$K1680,".",","),IFERROR(NUMBERVALUE(CriteriTecnici!$K1680,",","."),0))),4)&amp;""),",",".")&amp;", "&amp;CHAR(34)&amp;"denominator"&amp;CHAR(34)&amp;": "&amp;SUBSTITUTE(TRIM(ROUND(IFERROR(CriteriTecnici!$L1680*1,IFERROR(NUMBERVALUE(CriteriTecnici!$L1680,".",","),IFERROR(NUMBERVALUE(CriteriTecnici!$L1680,",","."),0))),4)&amp;""),",",".")&amp;", "&amp;CHAR(34)&amp;"flag"&amp;CHAR(34)&amp;": "&amp;SUBSTITUTE(TRIM(ROUND(IFERROR(CriteriTecnici!$M1680*1,IFERROR(NUMBERVALUE(CriteriTecnici!$M1680,".",","),IFERROR(NUMBERVALUE(CriteriTecnici!$M1680,",","."),0))),4)&amp;""),",",".")&amp;", "&amp;CHAR(34)&amp;"rawScore"&amp;CHAR(34)&amp;": "&amp;SUBSTITUTE(TRIM(ROUND(IFERROR(CriteriTecnici!$O1680*1,IFERROR(NUMBERVALUE(CriteriTecnici!$O1680,".",","),IFERROR(NUMBERVALUE(CriteriTecnici!$O1680,",","."),0))),4)&amp;""),",",".")&amp;CHAR(125)&amp;IF(TRUE,",",""))</f>
        <v/>
      </c>
    </row>
    <row r="1901">
      <c r="A1901" s="38">
        <f>IF(CriteriTecnici!$A1681="","","    "&amp;CHAR(123)&amp;CHAR(34)&amp;"bidderId"&amp;CHAR(34)&amp;": "&amp;CHAR(34)&amp;SUBSTITUTE(CriteriTecnici!$A1681,CHAR(34),"'")&amp;CHAR(34)&amp;", "&amp;CHAR(34)&amp;"lotId"&amp;CHAR(34)&amp;": "&amp;CHAR(34)&amp;SUBSTITUTE(CriteriTecnici!$C1681,CHAR(34),"'")&amp;CHAR(34)&amp;", "&amp;CHAR(34)&amp;"criterionId"&amp;CHAR(34)&amp;": "&amp;CHAR(34)&amp;SUBSTITUTE(CriteriTecnici!$D1681,CHAR(34),"'")&amp;CHAR(34)&amp;", "&amp;CHAR(34)&amp;"kind"&amp;CHAR(34)&amp;": "&amp;CHAR(34)&amp;SUBSTITUTE(CriteriTecnici!$F1681,CHAR(34),"'")&amp;CHAR(34)&amp;", "&amp;CHAR(34)&amp;"value"&amp;CHAR(34)&amp;": "&amp;SUBSTITUTE(TRIM(ROUND(IFERROR(CriteriTecnici!$N1681*1,IFERROR(NUMBERVALUE(CriteriTecnici!$N1681,".",","),IFERROR(NUMBERVALUE(CriteriTecnici!$N1681,",","."),0))),4)&amp;""),",",".")&amp;", "&amp;CHAR(34)&amp;"numerator"&amp;CHAR(34)&amp;": "&amp;SUBSTITUTE(TRIM(ROUND(IFERROR(CriteriTecnici!$K1681*1,IFERROR(NUMBERVALUE(CriteriTecnici!$K1681,".",","),IFERROR(NUMBERVALUE(CriteriTecnici!$K1681,",","."),0))),4)&amp;""),",",".")&amp;", "&amp;CHAR(34)&amp;"denominator"&amp;CHAR(34)&amp;": "&amp;SUBSTITUTE(TRIM(ROUND(IFERROR(CriteriTecnici!$L1681*1,IFERROR(NUMBERVALUE(CriteriTecnici!$L1681,".",","),IFERROR(NUMBERVALUE(CriteriTecnici!$L1681,",","."),0))),4)&amp;""),",",".")&amp;", "&amp;CHAR(34)&amp;"flag"&amp;CHAR(34)&amp;": "&amp;SUBSTITUTE(TRIM(ROUND(IFERROR(CriteriTecnici!$M1681*1,IFERROR(NUMBERVALUE(CriteriTecnici!$M1681,".",","),IFERROR(NUMBERVALUE(CriteriTecnici!$M1681,",","."),0))),4)&amp;""),",",".")&amp;", "&amp;CHAR(34)&amp;"rawScore"&amp;CHAR(34)&amp;": "&amp;SUBSTITUTE(TRIM(ROUND(IFERROR(CriteriTecnici!$O1681*1,IFERROR(NUMBERVALUE(CriteriTecnici!$O1681,".",","),IFERROR(NUMBERVALUE(CriteriTecnici!$O1681,",","."),0))),4)&amp;""),",",".")&amp;CHAR(125)&amp;IF(TRUE,",",""))</f>
        <v/>
      </c>
    </row>
    <row r="1902">
      <c r="A1902" s="38">
        <f>IF(CriteriTecnici!$A1682="","","    "&amp;CHAR(123)&amp;CHAR(34)&amp;"bidderId"&amp;CHAR(34)&amp;": "&amp;CHAR(34)&amp;SUBSTITUTE(CriteriTecnici!$A1682,CHAR(34),"'")&amp;CHAR(34)&amp;", "&amp;CHAR(34)&amp;"lotId"&amp;CHAR(34)&amp;": "&amp;CHAR(34)&amp;SUBSTITUTE(CriteriTecnici!$C1682,CHAR(34),"'")&amp;CHAR(34)&amp;", "&amp;CHAR(34)&amp;"criterionId"&amp;CHAR(34)&amp;": "&amp;CHAR(34)&amp;SUBSTITUTE(CriteriTecnici!$D1682,CHAR(34),"'")&amp;CHAR(34)&amp;", "&amp;CHAR(34)&amp;"kind"&amp;CHAR(34)&amp;": "&amp;CHAR(34)&amp;SUBSTITUTE(CriteriTecnici!$F1682,CHAR(34),"'")&amp;CHAR(34)&amp;", "&amp;CHAR(34)&amp;"value"&amp;CHAR(34)&amp;": "&amp;SUBSTITUTE(TRIM(ROUND(IFERROR(CriteriTecnici!$N1682*1,IFERROR(NUMBERVALUE(CriteriTecnici!$N1682,".",","),IFERROR(NUMBERVALUE(CriteriTecnici!$N1682,",","."),0))),4)&amp;""),",",".")&amp;", "&amp;CHAR(34)&amp;"numerator"&amp;CHAR(34)&amp;": "&amp;SUBSTITUTE(TRIM(ROUND(IFERROR(CriteriTecnici!$K1682*1,IFERROR(NUMBERVALUE(CriteriTecnici!$K1682,".",","),IFERROR(NUMBERVALUE(CriteriTecnici!$K1682,",","."),0))),4)&amp;""),",",".")&amp;", "&amp;CHAR(34)&amp;"denominator"&amp;CHAR(34)&amp;": "&amp;SUBSTITUTE(TRIM(ROUND(IFERROR(CriteriTecnici!$L1682*1,IFERROR(NUMBERVALUE(CriteriTecnici!$L1682,".",","),IFERROR(NUMBERVALUE(CriteriTecnici!$L1682,",","."),0))),4)&amp;""),",",".")&amp;", "&amp;CHAR(34)&amp;"flag"&amp;CHAR(34)&amp;": "&amp;SUBSTITUTE(TRIM(ROUND(IFERROR(CriteriTecnici!$M1682*1,IFERROR(NUMBERVALUE(CriteriTecnici!$M1682,".",","),IFERROR(NUMBERVALUE(CriteriTecnici!$M1682,",","."),0))),4)&amp;""),",",".")&amp;", "&amp;CHAR(34)&amp;"rawScore"&amp;CHAR(34)&amp;": "&amp;SUBSTITUTE(TRIM(ROUND(IFERROR(CriteriTecnici!$O1682*1,IFERROR(NUMBERVALUE(CriteriTecnici!$O1682,".",","),IFERROR(NUMBERVALUE(CriteriTecnici!$O1682,",","."),0))),4)&amp;""),",",".")&amp;CHAR(125)&amp;IF(TRUE,",",""))</f>
        <v/>
      </c>
    </row>
    <row r="1903">
      <c r="A1903" s="38">
        <f>IF(CriteriTecnici!$A1683="","","    "&amp;CHAR(123)&amp;CHAR(34)&amp;"bidderId"&amp;CHAR(34)&amp;": "&amp;CHAR(34)&amp;SUBSTITUTE(CriteriTecnici!$A1683,CHAR(34),"'")&amp;CHAR(34)&amp;", "&amp;CHAR(34)&amp;"lotId"&amp;CHAR(34)&amp;": "&amp;CHAR(34)&amp;SUBSTITUTE(CriteriTecnici!$C1683,CHAR(34),"'")&amp;CHAR(34)&amp;", "&amp;CHAR(34)&amp;"criterionId"&amp;CHAR(34)&amp;": "&amp;CHAR(34)&amp;SUBSTITUTE(CriteriTecnici!$D1683,CHAR(34),"'")&amp;CHAR(34)&amp;", "&amp;CHAR(34)&amp;"kind"&amp;CHAR(34)&amp;": "&amp;CHAR(34)&amp;SUBSTITUTE(CriteriTecnici!$F1683,CHAR(34),"'")&amp;CHAR(34)&amp;", "&amp;CHAR(34)&amp;"value"&amp;CHAR(34)&amp;": "&amp;SUBSTITUTE(TRIM(ROUND(IFERROR(CriteriTecnici!$N1683*1,IFERROR(NUMBERVALUE(CriteriTecnici!$N1683,".",","),IFERROR(NUMBERVALUE(CriteriTecnici!$N1683,",","."),0))),4)&amp;""),",",".")&amp;", "&amp;CHAR(34)&amp;"numerator"&amp;CHAR(34)&amp;": "&amp;SUBSTITUTE(TRIM(ROUND(IFERROR(CriteriTecnici!$K1683*1,IFERROR(NUMBERVALUE(CriteriTecnici!$K1683,".",","),IFERROR(NUMBERVALUE(CriteriTecnici!$K1683,",","."),0))),4)&amp;""),",",".")&amp;", "&amp;CHAR(34)&amp;"denominator"&amp;CHAR(34)&amp;": "&amp;SUBSTITUTE(TRIM(ROUND(IFERROR(CriteriTecnici!$L1683*1,IFERROR(NUMBERVALUE(CriteriTecnici!$L1683,".",","),IFERROR(NUMBERVALUE(CriteriTecnici!$L1683,",","."),0))),4)&amp;""),",",".")&amp;", "&amp;CHAR(34)&amp;"flag"&amp;CHAR(34)&amp;": "&amp;SUBSTITUTE(TRIM(ROUND(IFERROR(CriteriTecnici!$M1683*1,IFERROR(NUMBERVALUE(CriteriTecnici!$M1683,".",","),IFERROR(NUMBERVALUE(CriteriTecnici!$M1683,",","."),0))),4)&amp;""),",",".")&amp;", "&amp;CHAR(34)&amp;"rawScore"&amp;CHAR(34)&amp;": "&amp;SUBSTITUTE(TRIM(ROUND(IFERROR(CriteriTecnici!$O1683*1,IFERROR(NUMBERVALUE(CriteriTecnici!$O1683,".",","),IFERROR(NUMBERVALUE(CriteriTecnici!$O1683,",","."),0))),4)&amp;""),",",".")&amp;CHAR(125)&amp;IF(TRUE,",",""))</f>
        <v/>
      </c>
    </row>
    <row r="1904">
      <c r="A1904" s="38">
        <f>IF(CriteriTecnici!$A1684="","","    "&amp;CHAR(123)&amp;CHAR(34)&amp;"bidderId"&amp;CHAR(34)&amp;": "&amp;CHAR(34)&amp;SUBSTITUTE(CriteriTecnici!$A1684,CHAR(34),"'")&amp;CHAR(34)&amp;", "&amp;CHAR(34)&amp;"lotId"&amp;CHAR(34)&amp;": "&amp;CHAR(34)&amp;SUBSTITUTE(CriteriTecnici!$C1684,CHAR(34),"'")&amp;CHAR(34)&amp;", "&amp;CHAR(34)&amp;"criterionId"&amp;CHAR(34)&amp;": "&amp;CHAR(34)&amp;SUBSTITUTE(CriteriTecnici!$D1684,CHAR(34),"'")&amp;CHAR(34)&amp;", "&amp;CHAR(34)&amp;"kind"&amp;CHAR(34)&amp;": "&amp;CHAR(34)&amp;SUBSTITUTE(CriteriTecnici!$F1684,CHAR(34),"'")&amp;CHAR(34)&amp;", "&amp;CHAR(34)&amp;"value"&amp;CHAR(34)&amp;": "&amp;SUBSTITUTE(TRIM(ROUND(IFERROR(CriteriTecnici!$N1684*1,IFERROR(NUMBERVALUE(CriteriTecnici!$N1684,".",","),IFERROR(NUMBERVALUE(CriteriTecnici!$N1684,",","."),0))),4)&amp;""),",",".")&amp;", "&amp;CHAR(34)&amp;"numerator"&amp;CHAR(34)&amp;": "&amp;SUBSTITUTE(TRIM(ROUND(IFERROR(CriteriTecnici!$K1684*1,IFERROR(NUMBERVALUE(CriteriTecnici!$K1684,".",","),IFERROR(NUMBERVALUE(CriteriTecnici!$K1684,",","."),0))),4)&amp;""),",",".")&amp;", "&amp;CHAR(34)&amp;"denominator"&amp;CHAR(34)&amp;": "&amp;SUBSTITUTE(TRIM(ROUND(IFERROR(CriteriTecnici!$L1684*1,IFERROR(NUMBERVALUE(CriteriTecnici!$L1684,".",","),IFERROR(NUMBERVALUE(CriteriTecnici!$L1684,",","."),0))),4)&amp;""),",",".")&amp;", "&amp;CHAR(34)&amp;"flag"&amp;CHAR(34)&amp;": "&amp;SUBSTITUTE(TRIM(ROUND(IFERROR(CriteriTecnici!$M1684*1,IFERROR(NUMBERVALUE(CriteriTecnici!$M1684,".",","),IFERROR(NUMBERVALUE(CriteriTecnici!$M1684,",","."),0))),4)&amp;""),",",".")&amp;", "&amp;CHAR(34)&amp;"rawScore"&amp;CHAR(34)&amp;": "&amp;SUBSTITUTE(TRIM(ROUND(IFERROR(CriteriTecnici!$O1684*1,IFERROR(NUMBERVALUE(CriteriTecnici!$O1684,".",","),IFERROR(NUMBERVALUE(CriteriTecnici!$O1684,",","."),0))),4)&amp;""),",",".")&amp;CHAR(125)&amp;IF(TRUE,",",""))</f>
        <v/>
      </c>
    </row>
    <row r="1905">
      <c r="A1905" s="38">
        <f>IF(CriteriTecnici!$A1685="","","    "&amp;CHAR(123)&amp;CHAR(34)&amp;"bidderId"&amp;CHAR(34)&amp;": "&amp;CHAR(34)&amp;SUBSTITUTE(CriteriTecnici!$A1685,CHAR(34),"'")&amp;CHAR(34)&amp;", "&amp;CHAR(34)&amp;"lotId"&amp;CHAR(34)&amp;": "&amp;CHAR(34)&amp;SUBSTITUTE(CriteriTecnici!$C1685,CHAR(34),"'")&amp;CHAR(34)&amp;", "&amp;CHAR(34)&amp;"criterionId"&amp;CHAR(34)&amp;": "&amp;CHAR(34)&amp;SUBSTITUTE(CriteriTecnici!$D1685,CHAR(34),"'")&amp;CHAR(34)&amp;", "&amp;CHAR(34)&amp;"kind"&amp;CHAR(34)&amp;": "&amp;CHAR(34)&amp;SUBSTITUTE(CriteriTecnici!$F1685,CHAR(34),"'")&amp;CHAR(34)&amp;", "&amp;CHAR(34)&amp;"value"&amp;CHAR(34)&amp;": "&amp;SUBSTITUTE(TRIM(ROUND(IFERROR(CriteriTecnici!$N1685*1,IFERROR(NUMBERVALUE(CriteriTecnici!$N1685,".",","),IFERROR(NUMBERVALUE(CriteriTecnici!$N1685,",","."),0))),4)&amp;""),",",".")&amp;", "&amp;CHAR(34)&amp;"numerator"&amp;CHAR(34)&amp;": "&amp;SUBSTITUTE(TRIM(ROUND(IFERROR(CriteriTecnici!$K1685*1,IFERROR(NUMBERVALUE(CriteriTecnici!$K1685,".",","),IFERROR(NUMBERVALUE(CriteriTecnici!$K1685,",","."),0))),4)&amp;""),",",".")&amp;", "&amp;CHAR(34)&amp;"denominator"&amp;CHAR(34)&amp;": "&amp;SUBSTITUTE(TRIM(ROUND(IFERROR(CriteriTecnici!$L1685*1,IFERROR(NUMBERVALUE(CriteriTecnici!$L1685,".",","),IFERROR(NUMBERVALUE(CriteriTecnici!$L1685,",","."),0))),4)&amp;""),",",".")&amp;", "&amp;CHAR(34)&amp;"flag"&amp;CHAR(34)&amp;": "&amp;SUBSTITUTE(TRIM(ROUND(IFERROR(CriteriTecnici!$M1685*1,IFERROR(NUMBERVALUE(CriteriTecnici!$M1685,".",","),IFERROR(NUMBERVALUE(CriteriTecnici!$M1685,",","."),0))),4)&amp;""),",",".")&amp;", "&amp;CHAR(34)&amp;"rawScore"&amp;CHAR(34)&amp;": "&amp;SUBSTITUTE(TRIM(ROUND(IFERROR(CriteriTecnici!$O1685*1,IFERROR(NUMBERVALUE(CriteriTecnici!$O1685,".",","),IFERROR(NUMBERVALUE(CriteriTecnici!$O1685,",","."),0))),4)&amp;""),",",".")&amp;CHAR(125)&amp;IF(TRUE,",",""))</f>
        <v/>
      </c>
    </row>
    <row r="1906">
      <c r="A1906" s="38">
        <f>IF(CriteriTecnici!$A1686="","","    "&amp;CHAR(123)&amp;CHAR(34)&amp;"bidderId"&amp;CHAR(34)&amp;": "&amp;CHAR(34)&amp;SUBSTITUTE(CriteriTecnici!$A1686,CHAR(34),"'")&amp;CHAR(34)&amp;", "&amp;CHAR(34)&amp;"lotId"&amp;CHAR(34)&amp;": "&amp;CHAR(34)&amp;SUBSTITUTE(CriteriTecnici!$C1686,CHAR(34),"'")&amp;CHAR(34)&amp;", "&amp;CHAR(34)&amp;"criterionId"&amp;CHAR(34)&amp;": "&amp;CHAR(34)&amp;SUBSTITUTE(CriteriTecnici!$D1686,CHAR(34),"'")&amp;CHAR(34)&amp;", "&amp;CHAR(34)&amp;"kind"&amp;CHAR(34)&amp;": "&amp;CHAR(34)&amp;SUBSTITUTE(CriteriTecnici!$F1686,CHAR(34),"'")&amp;CHAR(34)&amp;", "&amp;CHAR(34)&amp;"value"&amp;CHAR(34)&amp;": "&amp;SUBSTITUTE(TRIM(ROUND(IFERROR(CriteriTecnici!$N1686*1,IFERROR(NUMBERVALUE(CriteriTecnici!$N1686,".",","),IFERROR(NUMBERVALUE(CriteriTecnici!$N1686,",","."),0))),4)&amp;""),",",".")&amp;", "&amp;CHAR(34)&amp;"numerator"&amp;CHAR(34)&amp;": "&amp;SUBSTITUTE(TRIM(ROUND(IFERROR(CriteriTecnici!$K1686*1,IFERROR(NUMBERVALUE(CriteriTecnici!$K1686,".",","),IFERROR(NUMBERVALUE(CriteriTecnici!$K1686,",","."),0))),4)&amp;""),",",".")&amp;", "&amp;CHAR(34)&amp;"denominator"&amp;CHAR(34)&amp;": "&amp;SUBSTITUTE(TRIM(ROUND(IFERROR(CriteriTecnici!$L1686*1,IFERROR(NUMBERVALUE(CriteriTecnici!$L1686,".",","),IFERROR(NUMBERVALUE(CriteriTecnici!$L1686,",","."),0))),4)&amp;""),",",".")&amp;", "&amp;CHAR(34)&amp;"flag"&amp;CHAR(34)&amp;": "&amp;SUBSTITUTE(TRIM(ROUND(IFERROR(CriteriTecnici!$M1686*1,IFERROR(NUMBERVALUE(CriteriTecnici!$M1686,".",","),IFERROR(NUMBERVALUE(CriteriTecnici!$M1686,",","."),0))),4)&amp;""),",",".")&amp;", "&amp;CHAR(34)&amp;"rawScore"&amp;CHAR(34)&amp;": "&amp;SUBSTITUTE(TRIM(ROUND(IFERROR(CriteriTecnici!$O1686*1,IFERROR(NUMBERVALUE(CriteriTecnici!$O1686,".",","),IFERROR(NUMBERVALUE(CriteriTecnici!$O1686,",","."),0))),4)&amp;""),",",".")&amp;CHAR(125)&amp;IF(TRUE,",",""))</f>
        <v/>
      </c>
    </row>
    <row r="1907">
      <c r="A1907" s="38">
        <f>IF(CriteriTecnici!$A1687="","","    "&amp;CHAR(123)&amp;CHAR(34)&amp;"bidderId"&amp;CHAR(34)&amp;": "&amp;CHAR(34)&amp;SUBSTITUTE(CriteriTecnici!$A1687,CHAR(34),"'")&amp;CHAR(34)&amp;", "&amp;CHAR(34)&amp;"lotId"&amp;CHAR(34)&amp;": "&amp;CHAR(34)&amp;SUBSTITUTE(CriteriTecnici!$C1687,CHAR(34),"'")&amp;CHAR(34)&amp;", "&amp;CHAR(34)&amp;"criterionId"&amp;CHAR(34)&amp;": "&amp;CHAR(34)&amp;SUBSTITUTE(CriteriTecnici!$D1687,CHAR(34),"'")&amp;CHAR(34)&amp;", "&amp;CHAR(34)&amp;"kind"&amp;CHAR(34)&amp;": "&amp;CHAR(34)&amp;SUBSTITUTE(CriteriTecnici!$F1687,CHAR(34),"'")&amp;CHAR(34)&amp;", "&amp;CHAR(34)&amp;"value"&amp;CHAR(34)&amp;": "&amp;SUBSTITUTE(TRIM(ROUND(IFERROR(CriteriTecnici!$N1687*1,IFERROR(NUMBERVALUE(CriteriTecnici!$N1687,".",","),IFERROR(NUMBERVALUE(CriteriTecnici!$N1687,",","."),0))),4)&amp;""),",",".")&amp;", "&amp;CHAR(34)&amp;"numerator"&amp;CHAR(34)&amp;": "&amp;SUBSTITUTE(TRIM(ROUND(IFERROR(CriteriTecnici!$K1687*1,IFERROR(NUMBERVALUE(CriteriTecnici!$K1687,".",","),IFERROR(NUMBERVALUE(CriteriTecnici!$K1687,",","."),0))),4)&amp;""),",",".")&amp;", "&amp;CHAR(34)&amp;"denominator"&amp;CHAR(34)&amp;": "&amp;SUBSTITUTE(TRIM(ROUND(IFERROR(CriteriTecnici!$L1687*1,IFERROR(NUMBERVALUE(CriteriTecnici!$L1687,".",","),IFERROR(NUMBERVALUE(CriteriTecnici!$L1687,",","."),0))),4)&amp;""),",",".")&amp;", "&amp;CHAR(34)&amp;"flag"&amp;CHAR(34)&amp;": "&amp;SUBSTITUTE(TRIM(ROUND(IFERROR(CriteriTecnici!$M1687*1,IFERROR(NUMBERVALUE(CriteriTecnici!$M1687,".",","),IFERROR(NUMBERVALUE(CriteriTecnici!$M1687,",","."),0))),4)&amp;""),",",".")&amp;", "&amp;CHAR(34)&amp;"rawScore"&amp;CHAR(34)&amp;": "&amp;SUBSTITUTE(TRIM(ROUND(IFERROR(CriteriTecnici!$O1687*1,IFERROR(NUMBERVALUE(CriteriTecnici!$O1687,".",","),IFERROR(NUMBERVALUE(CriteriTecnici!$O1687,",","."),0))),4)&amp;""),",",".")&amp;CHAR(125)&amp;IF(TRUE,",",""))</f>
        <v/>
      </c>
    </row>
    <row r="1908">
      <c r="A1908" s="38">
        <f>IF(CriteriTecnici!$A1688="","","    "&amp;CHAR(123)&amp;CHAR(34)&amp;"bidderId"&amp;CHAR(34)&amp;": "&amp;CHAR(34)&amp;SUBSTITUTE(CriteriTecnici!$A1688,CHAR(34),"'")&amp;CHAR(34)&amp;", "&amp;CHAR(34)&amp;"lotId"&amp;CHAR(34)&amp;": "&amp;CHAR(34)&amp;SUBSTITUTE(CriteriTecnici!$C1688,CHAR(34),"'")&amp;CHAR(34)&amp;", "&amp;CHAR(34)&amp;"criterionId"&amp;CHAR(34)&amp;": "&amp;CHAR(34)&amp;SUBSTITUTE(CriteriTecnici!$D1688,CHAR(34),"'")&amp;CHAR(34)&amp;", "&amp;CHAR(34)&amp;"kind"&amp;CHAR(34)&amp;": "&amp;CHAR(34)&amp;SUBSTITUTE(CriteriTecnici!$F1688,CHAR(34),"'")&amp;CHAR(34)&amp;", "&amp;CHAR(34)&amp;"value"&amp;CHAR(34)&amp;": "&amp;SUBSTITUTE(TRIM(ROUND(IFERROR(CriteriTecnici!$N1688*1,IFERROR(NUMBERVALUE(CriteriTecnici!$N1688,".",","),IFERROR(NUMBERVALUE(CriteriTecnici!$N1688,",","."),0))),4)&amp;""),",",".")&amp;", "&amp;CHAR(34)&amp;"numerator"&amp;CHAR(34)&amp;": "&amp;SUBSTITUTE(TRIM(ROUND(IFERROR(CriteriTecnici!$K1688*1,IFERROR(NUMBERVALUE(CriteriTecnici!$K1688,".",","),IFERROR(NUMBERVALUE(CriteriTecnici!$K1688,",","."),0))),4)&amp;""),",",".")&amp;", "&amp;CHAR(34)&amp;"denominator"&amp;CHAR(34)&amp;": "&amp;SUBSTITUTE(TRIM(ROUND(IFERROR(CriteriTecnici!$L1688*1,IFERROR(NUMBERVALUE(CriteriTecnici!$L1688,".",","),IFERROR(NUMBERVALUE(CriteriTecnici!$L1688,",","."),0))),4)&amp;""),",",".")&amp;", "&amp;CHAR(34)&amp;"flag"&amp;CHAR(34)&amp;": "&amp;SUBSTITUTE(TRIM(ROUND(IFERROR(CriteriTecnici!$M1688*1,IFERROR(NUMBERVALUE(CriteriTecnici!$M1688,".",","),IFERROR(NUMBERVALUE(CriteriTecnici!$M1688,",","."),0))),4)&amp;""),",",".")&amp;", "&amp;CHAR(34)&amp;"rawScore"&amp;CHAR(34)&amp;": "&amp;SUBSTITUTE(TRIM(ROUND(IFERROR(CriteriTecnici!$O1688*1,IFERROR(NUMBERVALUE(CriteriTecnici!$O1688,".",","),IFERROR(NUMBERVALUE(CriteriTecnici!$O1688,",","."),0))),4)&amp;""),",",".")&amp;CHAR(125)&amp;IF(TRUE,",",""))</f>
        <v/>
      </c>
    </row>
    <row r="1909">
      <c r="A1909" s="38">
        <f>IF(CriteriTecnici!$A1689="","","    "&amp;CHAR(123)&amp;CHAR(34)&amp;"bidderId"&amp;CHAR(34)&amp;": "&amp;CHAR(34)&amp;SUBSTITUTE(CriteriTecnici!$A1689,CHAR(34),"'")&amp;CHAR(34)&amp;", "&amp;CHAR(34)&amp;"lotId"&amp;CHAR(34)&amp;": "&amp;CHAR(34)&amp;SUBSTITUTE(CriteriTecnici!$C1689,CHAR(34),"'")&amp;CHAR(34)&amp;", "&amp;CHAR(34)&amp;"criterionId"&amp;CHAR(34)&amp;": "&amp;CHAR(34)&amp;SUBSTITUTE(CriteriTecnici!$D1689,CHAR(34),"'")&amp;CHAR(34)&amp;", "&amp;CHAR(34)&amp;"kind"&amp;CHAR(34)&amp;": "&amp;CHAR(34)&amp;SUBSTITUTE(CriteriTecnici!$F1689,CHAR(34),"'")&amp;CHAR(34)&amp;", "&amp;CHAR(34)&amp;"value"&amp;CHAR(34)&amp;": "&amp;SUBSTITUTE(TRIM(ROUND(IFERROR(CriteriTecnici!$N1689*1,IFERROR(NUMBERVALUE(CriteriTecnici!$N1689,".",","),IFERROR(NUMBERVALUE(CriteriTecnici!$N1689,",","."),0))),4)&amp;""),",",".")&amp;", "&amp;CHAR(34)&amp;"numerator"&amp;CHAR(34)&amp;": "&amp;SUBSTITUTE(TRIM(ROUND(IFERROR(CriteriTecnici!$K1689*1,IFERROR(NUMBERVALUE(CriteriTecnici!$K1689,".",","),IFERROR(NUMBERVALUE(CriteriTecnici!$K1689,",","."),0))),4)&amp;""),",",".")&amp;", "&amp;CHAR(34)&amp;"denominator"&amp;CHAR(34)&amp;": "&amp;SUBSTITUTE(TRIM(ROUND(IFERROR(CriteriTecnici!$L1689*1,IFERROR(NUMBERVALUE(CriteriTecnici!$L1689,".",","),IFERROR(NUMBERVALUE(CriteriTecnici!$L1689,",","."),0))),4)&amp;""),",",".")&amp;", "&amp;CHAR(34)&amp;"flag"&amp;CHAR(34)&amp;": "&amp;SUBSTITUTE(TRIM(ROUND(IFERROR(CriteriTecnici!$M1689*1,IFERROR(NUMBERVALUE(CriteriTecnici!$M1689,".",","),IFERROR(NUMBERVALUE(CriteriTecnici!$M1689,",","."),0))),4)&amp;""),",",".")&amp;", "&amp;CHAR(34)&amp;"rawScore"&amp;CHAR(34)&amp;": "&amp;SUBSTITUTE(TRIM(ROUND(IFERROR(CriteriTecnici!$O1689*1,IFERROR(NUMBERVALUE(CriteriTecnici!$O1689,".",","),IFERROR(NUMBERVALUE(CriteriTecnici!$O1689,",","."),0))),4)&amp;""),",",".")&amp;CHAR(125)&amp;IF(TRUE,",",""))</f>
        <v/>
      </c>
    </row>
    <row r="1910">
      <c r="A1910" s="38">
        <f>IF(CriteriTecnici!$A1690="","","    "&amp;CHAR(123)&amp;CHAR(34)&amp;"bidderId"&amp;CHAR(34)&amp;": "&amp;CHAR(34)&amp;SUBSTITUTE(CriteriTecnici!$A1690,CHAR(34),"'")&amp;CHAR(34)&amp;", "&amp;CHAR(34)&amp;"lotId"&amp;CHAR(34)&amp;": "&amp;CHAR(34)&amp;SUBSTITUTE(CriteriTecnici!$C1690,CHAR(34),"'")&amp;CHAR(34)&amp;", "&amp;CHAR(34)&amp;"criterionId"&amp;CHAR(34)&amp;": "&amp;CHAR(34)&amp;SUBSTITUTE(CriteriTecnici!$D1690,CHAR(34),"'")&amp;CHAR(34)&amp;", "&amp;CHAR(34)&amp;"kind"&amp;CHAR(34)&amp;": "&amp;CHAR(34)&amp;SUBSTITUTE(CriteriTecnici!$F1690,CHAR(34),"'")&amp;CHAR(34)&amp;", "&amp;CHAR(34)&amp;"value"&amp;CHAR(34)&amp;": "&amp;SUBSTITUTE(TRIM(ROUND(IFERROR(CriteriTecnici!$N1690*1,IFERROR(NUMBERVALUE(CriteriTecnici!$N1690,".",","),IFERROR(NUMBERVALUE(CriteriTecnici!$N1690,",","."),0))),4)&amp;""),",",".")&amp;", "&amp;CHAR(34)&amp;"numerator"&amp;CHAR(34)&amp;": "&amp;SUBSTITUTE(TRIM(ROUND(IFERROR(CriteriTecnici!$K1690*1,IFERROR(NUMBERVALUE(CriteriTecnici!$K1690,".",","),IFERROR(NUMBERVALUE(CriteriTecnici!$K1690,",","."),0))),4)&amp;""),",",".")&amp;", "&amp;CHAR(34)&amp;"denominator"&amp;CHAR(34)&amp;": "&amp;SUBSTITUTE(TRIM(ROUND(IFERROR(CriteriTecnici!$L1690*1,IFERROR(NUMBERVALUE(CriteriTecnici!$L1690,".",","),IFERROR(NUMBERVALUE(CriteriTecnici!$L1690,",","."),0))),4)&amp;""),",",".")&amp;", "&amp;CHAR(34)&amp;"flag"&amp;CHAR(34)&amp;": "&amp;SUBSTITUTE(TRIM(ROUND(IFERROR(CriteriTecnici!$M1690*1,IFERROR(NUMBERVALUE(CriteriTecnici!$M1690,".",","),IFERROR(NUMBERVALUE(CriteriTecnici!$M1690,",","."),0))),4)&amp;""),",",".")&amp;", "&amp;CHAR(34)&amp;"rawScore"&amp;CHAR(34)&amp;": "&amp;SUBSTITUTE(TRIM(ROUND(IFERROR(CriteriTecnici!$O1690*1,IFERROR(NUMBERVALUE(CriteriTecnici!$O1690,".",","),IFERROR(NUMBERVALUE(CriteriTecnici!$O1690,",","."),0))),4)&amp;""),",",".")&amp;CHAR(125)&amp;IF(TRUE,",",""))</f>
        <v/>
      </c>
    </row>
    <row r="1911">
      <c r="A1911" s="38">
        <f>IF(CriteriTecnici!$A1691="","","    "&amp;CHAR(123)&amp;CHAR(34)&amp;"bidderId"&amp;CHAR(34)&amp;": "&amp;CHAR(34)&amp;SUBSTITUTE(CriteriTecnici!$A1691,CHAR(34),"'")&amp;CHAR(34)&amp;", "&amp;CHAR(34)&amp;"lotId"&amp;CHAR(34)&amp;": "&amp;CHAR(34)&amp;SUBSTITUTE(CriteriTecnici!$C1691,CHAR(34),"'")&amp;CHAR(34)&amp;", "&amp;CHAR(34)&amp;"criterionId"&amp;CHAR(34)&amp;": "&amp;CHAR(34)&amp;SUBSTITUTE(CriteriTecnici!$D1691,CHAR(34),"'")&amp;CHAR(34)&amp;", "&amp;CHAR(34)&amp;"kind"&amp;CHAR(34)&amp;": "&amp;CHAR(34)&amp;SUBSTITUTE(CriteriTecnici!$F1691,CHAR(34),"'")&amp;CHAR(34)&amp;", "&amp;CHAR(34)&amp;"value"&amp;CHAR(34)&amp;": "&amp;SUBSTITUTE(TRIM(ROUND(IFERROR(CriteriTecnici!$N1691*1,IFERROR(NUMBERVALUE(CriteriTecnici!$N1691,".",","),IFERROR(NUMBERVALUE(CriteriTecnici!$N1691,",","."),0))),4)&amp;""),",",".")&amp;", "&amp;CHAR(34)&amp;"numerator"&amp;CHAR(34)&amp;": "&amp;SUBSTITUTE(TRIM(ROUND(IFERROR(CriteriTecnici!$K1691*1,IFERROR(NUMBERVALUE(CriteriTecnici!$K1691,".",","),IFERROR(NUMBERVALUE(CriteriTecnici!$K1691,",","."),0))),4)&amp;""),",",".")&amp;", "&amp;CHAR(34)&amp;"denominator"&amp;CHAR(34)&amp;": "&amp;SUBSTITUTE(TRIM(ROUND(IFERROR(CriteriTecnici!$L1691*1,IFERROR(NUMBERVALUE(CriteriTecnici!$L1691,".",","),IFERROR(NUMBERVALUE(CriteriTecnici!$L1691,",","."),0))),4)&amp;""),",",".")&amp;", "&amp;CHAR(34)&amp;"flag"&amp;CHAR(34)&amp;": "&amp;SUBSTITUTE(TRIM(ROUND(IFERROR(CriteriTecnici!$M1691*1,IFERROR(NUMBERVALUE(CriteriTecnici!$M1691,".",","),IFERROR(NUMBERVALUE(CriteriTecnici!$M1691,",","."),0))),4)&amp;""),",",".")&amp;", "&amp;CHAR(34)&amp;"rawScore"&amp;CHAR(34)&amp;": "&amp;SUBSTITUTE(TRIM(ROUND(IFERROR(CriteriTecnici!$O1691*1,IFERROR(NUMBERVALUE(CriteriTecnici!$O1691,".",","),IFERROR(NUMBERVALUE(CriteriTecnici!$O1691,",","."),0))),4)&amp;""),",",".")&amp;CHAR(125)&amp;IF(TRUE,",",""))</f>
        <v/>
      </c>
    </row>
    <row r="1912">
      <c r="A1912" s="38">
        <f>IF(CriteriTecnici!$A1692="","","    "&amp;CHAR(123)&amp;CHAR(34)&amp;"bidderId"&amp;CHAR(34)&amp;": "&amp;CHAR(34)&amp;SUBSTITUTE(CriteriTecnici!$A1692,CHAR(34),"'")&amp;CHAR(34)&amp;", "&amp;CHAR(34)&amp;"lotId"&amp;CHAR(34)&amp;": "&amp;CHAR(34)&amp;SUBSTITUTE(CriteriTecnici!$C1692,CHAR(34),"'")&amp;CHAR(34)&amp;", "&amp;CHAR(34)&amp;"criterionId"&amp;CHAR(34)&amp;": "&amp;CHAR(34)&amp;SUBSTITUTE(CriteriTecnici!$D1692,CHAR(34),"'")&amp;CHAR(34)&amp;", "&amp;CHAR(34)&amp;"kind"&amp;CHAR(34)&amp;": "&amp;CHAR(34)&amp;SUBSTITUTE(CriteriTecnici!$F1692,CHAR(34),"'")&amp;CHAR(34)&amp;", "&amp;CHAR(34)&amp;"value"&amp;CHAR(34)&amp;": "&amp;SUBSTITUTE(TRIM(ROUND(IFERROR(CriteriTecnici!$N1692*1,IFERROR(NUMBERVALUE(CriteriTecnici!$N1692,".",","),IFERROR(NUMBERVALUE(CriteriTecnici!$N1692,",","."),0))),4)&amp;""),",",".")&amp;", "&amp;CHAR(34)&amp;"numerator"&amp;CHAR(34)&amp;": "&amp;SUBSTITUTE(TRIM(ROUND(IFERROR(CriteriTecnici!$K1692*1,IFERROR(NUMBERVALUE(CriteriTecnici!$K1692,".",","),IFERROR(NUMBERVALUE(CriteriTecnici!$K1692,",","."),0))),4)&amp;""),",",".")&amp;", "&amp;CHAR(34)&amp;"denominator"&amp;CHAR(34)&amp;": "&amp;SUBSTITUTE(TRIM(ROUND(IFERROR(CriteriTecnici!$L1692*1,IFERROR(NUMBERVALUE(CriteriTecnici!$L1692,".",","),IFERROR(NUMBERVALUE(CriteriTecnici!$L1692,",","."),0))),4)&amp;""),",",".")&amp;", "&amp;CHAR(34)&amp;"flag"&amp;CHAR(34)&amp;": "&amp;SUBSTITUTE(TRIM(ROUND(IFERROR(CriteriTecnici!$M1692*1,IFERROR(NUMBERVALUE(CriteriTecnici!$M1692,".",","),IFERROR(NUMBERVALUE(CriteriTecnici!$M1692,",","."),0))),4)&amp;""),",",".")&amp;", "&amp;CHAR(34)&amp;"rawScore"&amp;CHAR(34)&amp;": "&amp;SUBSTITUTE(TRIM(ROUND(IFERROR(CriteriTecnici!$O1692*1,IFERROR(NUMBERVALUE(CriteriTecnici!$O1692,".",","),IFERROR(NUMBERVALUE(CriteriTecnici!$O1692,",","."),0))),4)&amp;""),",",".")&amp;CHAR(125)&amp;IF(TRUE,",",""))</f>
        <v/>
      </c>
    </row>
    <row r="1913">
      <c r="A1913" s="38">
        <f>IF(CriteriTecnici!$A1693="","","    "&amp;CHAR(123)&amp;CHAR(34)&amp;"bidderId"&amp;CHAR(34)&amp;": "&amp;CHAR(34)&amp;SUBSTITUTE(CriteriTecnici!$A1693,CHAR(34),"'")&amp;CHAR(34)&amp;", "&amp;CHAR(34)&amp;"lotId"&amp;CHAR(34)&amp;": "&amp;CHAR(34)&amp;SUBSTITUTE(CriteriTecnici!$C1693,CHAR(34),"'")&amp;CHAR(34)&amp;", "&amp;CHAR(34)&amp;"criterionId"&amp;CHAR(34)&amp;": "&amp;CHAR(34)&amp;SUBSTITUTE(CriteriTecnici!$D1693,CHAR(34),"'")&amp;CHAR(34)&amp;", "&amp;CHAR(34)&amp;"kind"&amp;CHAR(34)&amp;": "&amp;CHAR(34)&amp;SUBSTITUTE(CriteriTecnici!$F1693,CHAR(34),"'")&amp;CHAR(34)&amp;", "&amp;CHAR(34)&amp;"value"&amp;CHAR(34)&amp;": "&amp;SUBSTITUTE(TRIM(ROUND(IFERROR(CriteriTecnici!$N1693*1,IFERROR(NUMBERVALUE(CriteriTecnici!$N1693,".",","),IFERROR(NUMBERVALUE(CriteriTecnici!$N1693,",","."),0))),4)&amp;""),",",".")&amp;", "&amp;CHAR(34)&amp;"numerator"&amp;CHAR(34)&amp;": "&amp;SUBSTITUTE(TRIM(ROUND(IFERROR(CriteriTecnici!$K1693*1,IFERROR(NUMBERVALUE(CriteriTecnici!$K1693,".",","),IFERROR(NUMBERVALUE(CriteriTecnici!$K1693,",","."),0))),4)&amp;""),",",".")&amp;", "&amp;CHAR(34)&amp;"denominator"&amp;CHAR(34)&amp;": "&amp;SUBSTITUTE(TRIM(ROUND(IFERROR(CriteriTecnici!$L1693*1,IFERROR(NUMBERVALUE(CriteriTecnici!$L1693,".",","),IFERROR(NUMBERVALUE(CriteriTecnici!$L1693,",","."),0))),4)&amp;""),",",".")&amp;", "&amp;CHAR(34)&amp;"flag"&amp;CHAR(34)&amp;": "&amp;SUBSTITUTE(TRIM(ROUND(IFERROR(CriteriTecnici!$M1693*1,IFERROR(NUMBERVALUE(CriteriTecnici!$M1693,".",","),IFERROR(NUMBERVALUE(CriteriTecnici!$M1693,",","."),0))),4)&amp;""),",",".")&amp;", "&amp;CHAR(34)&amp;"rawScore"&amp;CHAR(34)&amp;": "&amp;SUBSTITUTE(TRIM(ROUND(IFERROR(CriteriTecnici!$O1693*1,IFERROR(NUMBERVALUE(CriteriTecnici!$O1693,".",","),IFERROR(NUMBERVALUE(CriteriTecnici!$O1693,",","."),0))),4)&amp;""),",",".")&amp;CHAR(125)&amp;IF(TRUE,",",""))</f>
        <v/>
      </c>
    </row>
    <row r="1914">
      <c r="A1914" s="38">
        <f>IF(CriteriTecnici!$A1694="","","    "&amp;CHAR(123)&amp;CHAR(34)&amp;"bidderId"&amp;CHAR(34)&amp;": "&amp;CHAR(34)&amp;SUBSTITUTE(CriteriTecnici!$A1694,CHAR(34),"'")&amp;CHAR(34)&amp;", "&amp;CHAR(34)&amp;"lotId"&amp;CHAR(34)&amp;": "&amp;CHAR(34)&amp;SUBSTITUTE(CriteriTecnici!$C1694,CHAR(34),"'")&amp;CHAR(34)&amp;", "&amp;CHAR(34)&amp;"criterionId"&amp;CHAR(34)&amp;": "&amp;CHAR(34)&amp;SUBSTITUTE(CriteriTecnici!$D1694,CHAR(34),"'")&amp;CHAR(34)&amp;", "&amp;CHAR(34)&amp;"kind"&amp;CHAR(34)&amp;": "&amp;CHAR(34)&amp;SUBSTITUTE(CriteriTecnici!$F1694,CHAR(34),"'")&amp;CHAR(34)&amp;", "&amp;CHAR(34)&amp;"value"&amp;CHAR(34)&amp;": "&amp;SUBSTITUTE(TRIM(ROUND(IFERROR(CriteriTecnici!$N1694*1,IFERROR(NUMBERVALUE(CriteriTecnici!$N1694,".",","),IFERROR(NUMBERVALUE(CriteriTecnici!$N1694,",","."),0))),4)&amp;""),",",".")&amp;", "&amp;CHAR(34)&amp;"numerator"&amp;CHAR(34)&amp;": "&amp;SUBSTITUTE(TRIM(ROUND(IFERROR(CriteriTecnici!$K1694*1,IFERROR(NUMBERVALUE(CriteriTecnici!$K1694,".",","),IFERROR(NUMBERVALUE(CriteriTecnici!$K1694,",","."),0))),4)&amp;""),",",".")&amp;", "&amp;CHAR(34)&amp;"denominator"&amp;CHAR(34)&amp;": "&amp;SUBSTITUTE(TRIM(ROUND(IFERROR(CriteriTecnici!$L1694*1,IFERROR(NUMBERVALUE(CriteriTecnici!$L1694,".",","),IFERROR(NUMBERVALUE(CriteriTecnici!$L1694,",","."),0))),4)&amp;""),",",".")&amp;", "&amp;CHAR(34)&amp;"flag"&amp;CHAR(34)&amp;": "&amp;SUBSTITUTE(TRIM(ROUND(IFERROR(CriteriTecnici!$M1694*1,IFERROR(NUMBERVALUE(CriteriTecnici!$M1694,".",","),IFERROR(NUMBERVALUE(CriteriTecnici!$M1694,",","."),0))),4)&amp;""),",",".")&amp;", "&amp;CHAR(34)&amp;"rawScore"&amp;CHAR(34)&amp;": "&amp;SUBSTITUTE(TRIM(ROUND(IFERROR(CriteriTecnici!$O1694*1,IFERROR(NUMBERVALUE(CriteriTecnici!$O1694,".",","),IFERROR(NUMBERVALUE(CriteriTecnici!$O1694,",","."),0))),4)&amp;""),",",".")&amp;CHAR(125)&amp;IF(TRUE,",",""))</f>
        <v/>
      </c>
    </row>
    <row r="1915">
      <c r="A1915" s="38">
        <f>IF(CriteriTecnici!$A1695="","","    "&amp;CHAR(123)&amp;CHAR(34)&amp;"bidderId"&amp;CHAR(34)&amp;": "&amp;CHAR(34)&amp;SUBSTITUTE(CriteriTecnici!$A1695,CHAR(34),"'")&amp;CHAR(34)&amp;", "&amp;CHAR(34)&amp;"lotId"&amp;CHAR(34)&amp;": "&amp;CHAR(34)&amp;SUBSTITUTE(CriteriTecnici!$C1695,CHAR(34),"'")&amp;CHAR(34)&amp;", "&amp;CHAR(34)&amp;"criterionId"&amp;CHAR(34)&amp;": "&amp;CHAR(34)&amp;SUBSTITUTE(CriteriTecnici!$D1695,CHAR(34),"'")&amp;CHAR(34)&amp;", "&amp;CHAR(34)&amp;"kind"&amp;CHAR(34)&amp;": "&amp;CHAR(34)&amp;SUBSTITUTE(CriteriTecnici!$F1695,CHAR(34),"'")&amp;CHAR(34)&amp;", "&amp;CHAR(34)&amp;"value"&amp;CHAR(34)&amp;": "&amp;SUBSTITUTE(TRIM(ROUND(IFERROR(CriteriTecnici!$N1695*1,IFERROR(NUMBERVALUE(CriteriTecnici!$N1695,".",","),IFERROR(NUMBERVALUE(CriteriTecnici!$N1695,",","."),0))),4)&amp;""),",",".")&amp;", "&amp;CHAR(34)&amp;"numerator"&amp;CHAR(34)&amp;": "&amp;SUBSTITUTE(TRIM(ROUND(IFERROR(CriteriTecnici!$K1695*1,IFERROR(NUMBERVALUE(CriteriTecnici!$K1695,".",","),IFERROR(NUMBERVALUE(CriteriTecnici!$K1695,",","."),0))),4)&amp;""),",",".")&amp;", "&amp;CHAR(34)&amp;"denominator"&amp;CHAR(34)&amp;": "&amp;SUBSTITUTE(TRIM(ROUND(IFERROR(CriteriTecnici!$L1695*1,IFERROR(NUMBERVALUE(CriteriTecnici!$L1695,".",","),IFERROR(NUMBERVALUE(CriteriTecnici!$L1695,",","."),0))),4)&amp;""),",",".")&amp;", "&amp;CHAR(34)&amp;"flag"&amp;CHAR(34)&amp;": "&amp;SUBSTITUTE(TRIM(ROUND(IFERROR(CriteriTecnici!$M1695*1,IFERROR(NUMBERVALUE(CriteriTecnici!$M1695,".",","),IFERROR(NUMBERVALUE(CriteriTecnici!$M1695,",","."),0))),4)&amp;""),",",".")&amp;", "&amp;CHAR(34)&amp;"rawScore"&amp;CHAR(34)&amp;": "&amp;SUBSTITUTE(TRIM(ROUND(IFERROR(CriteriTecnici!$O1695*1,IFERROR(NUMBERVALUE(CriteriTecnici!$O1695,".",","),IFERROR(NUMBERVALUE(CriteriTecnici!$O1695,",","."),0))),4)&amp;""),",",".")&amp;CHAR(125)&amp;IF(TRUE,",",""))</f>
        <v/>
      </c>
    </row>
    <row r="1916">
      <c r="A1916" s="38">
        <f>IF(CriteriTecnici!$A1696="","","    "&amp;CHAR(123)&amp;CHAR(34)&amp;"bidderId"&amp;CHAR(34)&amp;": "&amp;CHAR(34)&amp;SUBSTITUTE(CriteriTecnici!$A1696,CHAR(34),"'")&amp;CHAR(34)&amp;", "&amp;CHAR(34)&amp;"lotId"&amp;CHAR(34)&amp;": "&amp;CHAR(34)&amp;SUBSTITUTE(CriteriTecnici!$C1696,CHAR(34),"'")&amp;CHAR(34)&amp;", "&amp;CHAR(34)&amp;"criterionId"&amp;CHAR(34)&amp;": "&amp;CHAR(34)&amp;SUBSTITUTE(CriteriTecnici!$D1696,CHAR(34),"'")&amp;CHAR(34)&amp;", "&amp;CHAR(34)&amp;"kind"&amp;CHAR(34)&amp;": "&amp;CHAR(34)&amp;SUBSTITUTE(CriteriTecnici!$F1696,CHAR(34),"'")&amp;CHAR(34)&amp;", "&amp;CHAR(34)&amp;"value"&amp;CHAR(34)&amp;": "&amp;SUBSTITUTE(TRIM(ROUND(IFERROR(CriteriTecnici!$N1696*1,IFERROR(NUMBERVALUE(CriteriTecnici!$N1696,".",","),IFERROR(NUMBERVALUE(CriteriTecnici!$N1696,",","."),0))),4)&amp;""),",",".")&amp;", "&amp;CHAR(34)&amp;"numerator"&amp;CHAR(34)&amp;": "&amp;SUBSTITUTE(TRIM(ROUND(IFERROR(CriteriTecnici!$K1696*1,IFERROR(NUMBERVALUE(CriteriTecnici!$K1696,".",","),IFERROR(NUMBERVALUE(CriteriTecnici!$K1696,",","."),0))),4)&amp;""),",",".")&amp;", "&amp;CHAR(34)&amp;"denominator"&amp;CHAR(34)&amp;": "&amp;SUBSTITUTE(TRIM(ROUND(IFERROR(CriteriTecnici!$L1696*1,IFERROR(NUMBERVALUE(CriteriTecnici!$L1696,".",","),IFERROR(NUMBERVALUE(CriteriTecnici!$L1696,",","."),0))),4)&amp;""),",",".")&amp;", "&amp;CHAR(34)&amp;"flag"&amp;CHAR(34)&amp;": "&amp;SUBSTITUTE(TRIM(ROUND(IFERROR(CriteriTecnici!$M1696*1,IFERROR(NUMBERVALUE(CriteriTecnici!$M1696,".",","),IFERROR(NUMBERVALUE(CriteriTecnici!$M1696,",","."),0))),4)&amp;""),",",".")&amp;", "&amp;CHAR(34)&amp;"rawScore"&amp;CHAR(34)&amp;": "&amp;SUBSTITUTE(TRIM(ROUND(IFERROR(CriteriTecnici!$O1696*1,IFERROR(NUMBERVALUE(CriteriTecnici!$O1696,".",","),IFERROR(NUMBERVALUE(CriteriTecnici!$O1696,",","."),0))),4)&amp;""),",",".")&amp;CHAR(125)&amp;IF(TRUE,",",""))</f>
        <v/>
      </c>
    </row>
    <row r="1917">
      <c r="A1917" s="38">
        <f>IF(CriteriTecnici!$A1697="","","    "&amp;CHAR(123)&amp;CHAR(34)&amp;"bidderId"&amp;CHAR(34)&amp;": "&amp;CHAR(34)&amp;SUBSTITUTE(CriteriTecnici!$A1697,CHAR(34),"'")&amp;CHAR(34)&amp;", "&amp;CHAR(34)&amp;"lotId"&amp;CHAR(34)&amp;": "&amp;CHAR(34)&amp;SUBSTITUTE(CriteriTecnici!$C1697,CHAR(34),"'")&amp;CHAR(34)&amp;", "&amp;CHAR(34)&amp;"criterionId"&amp;CHAR(34)&amp;": "&amp;CHAR(34)&amp;SUBSTITUTE(CriteriTecnici!$D1697,CHAR(34),"'")&amp;CHAR(34)&amp;", "&amp;CHAR(34)&amp;"kind"&amp;CHAR(34)&amp;": "&amp;CHAR(34)&amp;SUBSTITUTE(CriteriTecnici!$F1697,CHAR(34),"'")&amp;CHAR(34)&amp;", "&amp;CHAR(34)&amp;"value"&amp;CHAR(34)&amp;": "&amp;SUBSTITUTE(TRIM(ROUND(IFERROR(CriteriTecnici!$N1697*1,IFERROR(NUMBERVALUE(CriteriTecnici!$N1697,".",","),IFERROR(NUMBERVALUE(CriteriTecnici!$N1697,",","."),0))),4)&amp;""),",",".")&amp;", "&amp;CHAR(34)&amp;"numerator"&amp;CHAR(34)&amp;": "&amp;SUBSTITUTE(TRIM(ROUND(IFERROR(CriteriTecnici!$K1697*1,IFERROR(NUMBERVALUE(CriteriTecnici!$K1697,".",","),IFERROR(NUMBERVALUE(CriteriTecnici!$K1697,",","."),0))),4)&amp;""),",",".")&amp;", "&amp;CHAR(34)&amp;"denominator"&amp;CHAR(34)&amp;": "&amp;SUBSTITUTE(TRIM(ROUND(IFERROR(CriteriTecnici!$L1697*1,IFERROR(NUMBERVALUE(CriteriTecnici!$L1697,".",","),IFERROR(NUMBERVALUE(CriteriTecnici!$L1697,",","."),0))),4)&amp;""),",",".")&amp;", "&amp;CHAR(34)&amp;"flag"&amp;CHAR(34)&amp;": "&amp;SUBSTITUTE(TRIM(ROUND(IFERROR(CriteriTecnici!$M1697*1,IFERROR(NUMBERVALUE(CriteriTecnici!$M1697,".",","),IFERROR(NUMBERVALUE(CriteriTecnici!$M1697,",","."),0))),4)&amp;""),",",".")&amp;", "&amp;CHAR(34)&amp;"rawScore"&amp;CHAR(34)&amp;": "&amp;SUBSTITUTE(TRIM(ROUND(IFERROR(CriteriTecnici!$O1697*1,IFERROR(NUMBERVALUE(CriteriTecnici!$O1697,".",","),IFERROR(NUMBERVALUE(CriteriTecnici!$O1697,",","."),0))),4)&amp;""),",",".")&amp;CHAR(125)&amp;IF(TRUE,",",""))</f>
        <v/>
      </c>
    </row>
    <row r="1918">
      <c r="A1918" s="38">
        <f>IF(CriteriTecnici!$A1698="","","    "&amp;CHAR(123)&amp;CHAR(34)&amp;"bidderId"&amp;CHAR(34)&amp;": "&amp;CHAR(34)&amp;SUBSTITUTE(CriteriTecnici!$A1698,CHAR(34),"'")&amp;CHAR(34)&amp;", "&amp;CHAR(34)&amp;"lotId"&amp;CHAR(34)&amp;": "&amp;CHAR(34)&amp;SUBSTITUTE(CriteriTecnici!$C1698,CHAR(34),"'")&amp;CHAR(34)&amp;", "&amp;CHAR(34)&amp;"criterionId"&amp;CHAR(34)&amp;": "&amp;CHAR(34)&amp;SUBSTITUTE(CriteriTecnici!$D1698,CHAR(34),"'")&amp;CHAR(34)&amp;", "&amp;CHAR(34)&amp;"kind"&amp;CHAR(34)&amp;": "&amp;CHAR(34)&amp;SUBSTITUTE(CriteriTecnici!$F1698,CHAR(34),"'")&amp;CHAR(34)&amp;", "&amp;CHAR(34)&amp;"value"&amp;CHAR(34)&amp;": "&amp;SUBSTITUTE(TRIM(ROUND(IFERROR(CriteriTecnici!$N1698*1,IFERROR(NUMBERVALUE(CriteriTecnici!$N1698,".",","),IFERROR(NUMBERVALUE(CriteriTecnici!$N1698,",","."),0))),4)&amp;""),",",".")&amp;", "&amp;CHAR(34)&amp;"numerator"&amp;CHAR(34)&amp;": "&amp;SUBSTITUTE(TRIM(ROUND(IFERROR(CriteriTecnici!$K1698*1,IFERROR(NUMBERVALUE(CriteriTecnici!$K1698,".",","),IFERROR(NUMBERVALUE(CriteriTecnici!$K1698,",","."),0))),4)&amp;""),",",".")&amp;", "&amp;CHAR(34)&amp;"denominator"&amp;CHAR(34)&amp;": "&amp;SUBSTITUTE(TRIM(ROUND(IFERROR(CriteriTecnici!$L1698*1,IFERROR(NUMBERVALUE(CriteriTecnici!$L1698,".",","),IFERROR(NUMBERVALUE(CriteriTecnici!$L1698,",","."),0))),4)&amp;""),",",".")&amp;", "&amp;CHAR(34)&amp;"flag"&amp;CHAR(34)&amp;": "&amp;SUBSTITUTE(TRIM(ROUND(IFERROR(CriteriTecnici!$M1698*1,IFERROR(NUMBERVALUE(CriteriTecnici!$M1698,".",","),IFERROR(NUMBERVALUE(CriteriTecnici!$M1698,",","."),0))),4)&amp;""),",",".")&amp;", "&amp;CHAR(34)&amp;"rawScore"&amp;CHAR(34)&amp;": "&amp;SUBSTITUTE(TRIM(ROUND(IFERROR(CriteriTecnici!$O1698*1,IFERROR(NUMBERVALUE(CriteriTecnici!$O1698,".",","),IFERROR(NUMBERVALUE(CriteriTecnici!$O1698,",","."),0))),4)&amp;""),",",".")&amp;CHAR(125)&amp;IF(TRUE,",",""))</f>
        <v/>
      </c>
    </row>
    <row r="1919">
      <c r="A1919" s="38">
        <f>IF(CriteriTecnici!$A1699="","","    "&amp;CHAR(123)&amp;CHAR(34)&amp;"bidderId"&amp;CHAR(34)&amp;": "&amp;CHAR(34)&amp;SUBSTITUTE(CriteriTecnici!$A1699,CHAR(34),"'")&amp;CHAR(34)&amp;", "&amp;CHAR(34)&amp;"lotId"&amp;CHAR(34)&amp;": "&amp;CHAR(34)&amp;SUBSTITUTE(CriteriTecnici!$C1699,CHAR(34),"'")&amp;CHAR(34)&amp;", "&amp;CHAR(34)&amp;"criterionId"&amp;CHAR(34)&amp;": "&amp;CHAR(34)&amp;SUBSTITUTE(CriteriTecnici!$D1699,CHAR(34),"'")&amp;CHAR(34)&amp;", "&amp;CHAR(34)&amp;"kind"&amp;CHAR(34)&amp;": "&amp;CHAR(34)&amp;SUBSTITUTE(CriteriTecnici!$F1699,CHAR(34),"'")&amp;CHAR(34)&amp;", "&amp;CHAR(34)&amp;"value"&amp;CHAR(34)&amp;": "&amp;SUBSTITUTE(TRIM(ROUND(IFERROR(CriteriTecnici!$N1699*1,IFERROR(NUMBERVALUE(CriteriTecnici!$N1699,".",","),IFERROR(NUMBERVALUE(CriteriTecnici!$N1699,",","."),0))),4)&amp;""),",",".")&amp;", "&amp;CHAR(34)&amp;"numerator"&amp;CHAR(34)&amp;": "&amp;SUBSTITUTE(TRIM(ROUND(IFERROR(CriteriTecnici!$K1699*1,IFERROR(NUMBERVALUE(CriteriTecnici!$K1699,".",","),IFERROR(NUMBERVALUE(CriteriTecnici!$K1699,",","."),0))),4)&amp;""),",",".")&amp;", "&amp;CHAR(34)&amp;"denominator"&amp;CHAR(34)&amp;": "&amp;SUBSTITUTE(TRIM(ROUND(IFERROR(CriteriTecnici!$L1699*1,IFERROR(NUMBERVALUE(CriteriTecnici!$L1699,".",","),IFERROR(NUMBERVALUE(CriteriTecnici!$L1699,",","."),0))),4)&amp;""),",",".")&amp;", "&amp;CHAR(34)&amp;"flag"&amp;CHAR(34)&amp;": "&amp;SUBSTITUTE(TRIM(ROUND(IFERROR(CriteriTecnici!$M1699*1,IFERROR(NUMBERVALUE(CriteriTecnici!$M1699,".",","),IFERROR(NUMBERVALUE(CriteriTecnici!$M1699,",","."),0))),4)&amp;""),",",".")&amp;", "&amp;CHAR(34)&amp;"rawScore"&amp;CHAR(34)&amp;": "&amp;SUBSTITUTE(TRIM(ROUND(IFERROR(CriteriTecnici!$O1699*1,IFERROR(NUMBERVALUE(CriteriTecnici!$O1699,".",","),IFERROR(NUMBERVALUE(CriteriTecnici!$O1699,",","."),0))),4)&amp;""),",",".")&amp;CHAR(125)&amp;IF(TRUE,",",""))</f>
        <v/>
      </c>
    </row>
    <row r="1920">
      <c r="A1920" s="38">
        <f>IF(CriteriTecnici!$A1700="","","    "&amp;CHAR(123)&amp;CHAR(34)&amp;"bidderId"&amp;CHAR(34)&amp;": "&amp;CHAR(34)&amp;SUBSTITUTE(CriteriTecnici!$A1700,CHAR(34),"'")&amp;CHAR(34)&amp;", "&amp;CHAR(34)&amp;"lotId"&amp;CHAR(34)&amp;": "&amp;CHAR(34)&amp;SUBSTITUTE(CriteriTecnici!$C1700,CHAR(34),"'")&amp;CHAR(34)&amp;", "&amp;CHAR(34)&amp;"criterionId"&amp;CHAR(34)&amp;": "&amp;CHAR(34)&amp;SUBSTITUTE(CriteriTecnici!$D1700,CHAR(34),"'")&amp;CHAR(34)&amp;", "&amp;CHAR(34)&amp;"kind"&amp;CHAR(34)&amp;": "&amp;CHAR(34)&amp;SUBSTITUTE(CriteriTecnici!$F1700,CHAR(34),"'")&amp;CHAR(34)&amp;", "&amp;CHAR(34)&amp;"value"&amp;CHAR(34)&amp;": "&amp;SUBSTITUTE(TRIM(ROUND(IFERROR(CriteriTecnici!$N1700*1,IFERROR(NUMBERVALUE(CriteriTecnici!$N1700,".",","),IFERROR(NUMBERVALUE(CriteriTecnici!$N1700,",","."),0))),4)&amp;""),",",".")&amp;", "&amp;CHAR(34)&amp;"numerator"&amp;CHAR(34)&amp;": "&amp;SUBSTITUTE(TRIM(ROUND(IFERROR(CriteriTecnici!$K1700*1,IFERROR(NUMBERVALUE(CriteriTecnici!$K1700,".",","),IFERROR(NUMBERVALUE(CriteriTecnici!$K1700,",","."),0))),4)&amp;""),",",".")&amp;", "&amp;CHAR(34)&amp;"denominator"&amp;CHAR(34)&amp;": "&amp;SUBSTITUTE(TRIM(ROUND(IFERROR(CriteriTecnici!$L1700*1,IFERROR(NUMBERVALUE(CriteriTecnici!$L1700,".",","),IFERROR(NUMBERVALUE(CriteriTecnici!$L1700,",","."),0))),4)&amp;""),",",".")&amp;", "&amp;CHAR(34)&amp;"flag"&amp;CHAR(34)&amp;": "&amp;SUBSTITUTE(TRIM(ROUND(IFERROR(CriteriTecnici!$M1700*1,IFERROR(NUMBERVALUE(CriteriTecnici!$M1700,".",","),IFERROR(NUMBERVALUE(CriteriTecnici!$M1700,",","."),0))),4)&amp;""),",",".")&amp;", "&amp;CHAR(34)&amp;"rawScore"&amp;CHAR(34)&amp;": "&amp;SUBSTITUTE(TRIM(ROUND(IFERROR(CriteriTecnici!$O1700*1,IFERROR(NUMBERVALUE(CriteriTecnici!$O1700,".",","),IFERROR(NUMBERVALUE(CriteriTecnici!$O1700,",","."),0))),4)&amp;""),",",".")&amp;CHAR(125)&amp;IF(TRUE,",",""))</f>
        <v/>
      </c>
    </row>
    <row r="1921">
      <c r="A1921" s="38">
        <f>IF(CriteriTecnici!$A1701="","","    "&amp;CHAR(123)&amp;CHAR(34)&amp;"bidderId"&amp;CHAR(34)&amp;": "&amp;CHAR(34)&amp;SUBSTITUTE(CriteriTecnici!$A1701,CHAR(34),"'")&amp;CHAR(34)&amp;", "&amp;CHAR(34)&amp;"lotId"&amp;CHAR(34)&amp;": "&amp;CHAR(34)&amp;SUBSTITUTE(CriteriTecnici!$C1701,CHAR(34),"'")&amp;CHAR(34)&amp;", "&amp;CHAR(34)&amp;"criterionId"&amp;CHAR(34)&amp;": "&amp;CHAR(34)&amp;SUBSTITUTE(CriteriTecnici!$D1701,CHAR(34),"'")&amp;CHAR(34)&amp;", "&amp;CHAR(34)&amp;"kind"&amp;CHAR(34)&amp;": "&amp;CHAR(34)&amp;SUBSTITUTE(CriteriTecnici!$F1701,CHAR(34),"'")&amp;CHAR(34)&amp;", "&amp;CHAR(34)&amp;"value"&amp;CHAR(34)&amp;": "&amp;SUBSTITUTE(TRIM(ROUND(IFERROR(CriteriTecnici!$N1701*1,IFERROR(NUMBERVALUE(CriteriTecnici!$N1701,".",","),IFERROR(NUMBERVALUE(CriteriTecnici!$N1701,",","."),0))),4)&amp;""),",",".")&amp;", "&amp;CHAR(34)&amp;"numerator"&amp;CHAR(34)&amp;": "&amp;SUBSTITUTE(TRIM(ROUND(IFERROR(CriteriTecnici!$K1701*1,IFERROR(NUMBERVALUE(CriteriTecnici!$K1701,".",","),IFERROR(NUMBERVALUE(CriteriTecnici!$K1701,",","."),0))),4)&amp;""),",",".")&amp;", "&amp;CHAR(34)&amp;"denominator"&amp;CHAR(34)&amp;": "&amp;SUBSTITUTE(TRIM(ROUND(IFERROR(CriteriTecnici!$L1701*1,IFERROR(NUMBERVALUE(CriteriTecnici!$L1701,".",","),IFERROR(NUMBERVALUE(CriteriTecnici!$L1701,",","."),0))),4)&amp;""),",",".")&amp;", "&amp;CHAR(34)&amp;"flag"&amp;CHAR(34)&amp;": "&amp;SUBSTITUTE(TRIM(ROUND(IFERROR(CriteriTecnici!$M1701*1,IFERROR(NUMBERVALUE(CriteriTecnici!$M1701,".",","),IFERROR(NUMBERVALUE(CriteriTecnici!$M1701,",","."),0))),4)&amp;""),",",".")&amp;", "&amp;CHAR(34)&amp;"rawScore"&amp;CHAR(34)&amp;": "&amp;SUBSTITUTE(TRIM(ROUND(IFERROR(CriteriTecnici!$O1701*1,IFERROR(NUMBERVALUE(CriteriTecnici!$O1701,".",","),IFERROR(NUMBERVALUE(CriteriTecnici!$O1701,",","."),0))),4)&amp;""),",",".")&amp;CHAR(125)&amp;IF(TRUE,",",""))</f>
        <v/>
      </c>
    </row>
    <row r="1922">
      <c r="A1922" s="38">
        <f>IF(CriteriTecnici!$A1702="","","    "&amp;CHAR(123)&amp;CHAR(34)&amp;"bidderId"&amp;CHAR(34)&amp;": "&amp;CHAR(34)&amp;SUBSTITUTE(CriteriTecnici!$A1702,CHAR(34),"'")&amp;CHAR(34)&amp;", "&amp;CHAR(34)&amp;"lotId"&amp;CHAR(34)&amp;": "&amp;CHAR(34)&amp;SUBSTITUTE(CriteriTecnici!$C1702,CHAR(34),"'")&amp;CHAR(34)&amp;", "&amp;CHAR(34)&amp;"criterionId"&amp;CHAR(34)&amp;": "&amp;CHAR(34)&amp;SUBSTITUTE(CriteriTecnici!$D1702,CHAR(34),"'")&amp;CHAR(34)&amp;", "&amp;CHAR(34)&amp;"kind"&amp;CHAR(34)&amp;": "&amp;CHAR(34)&amp;SUBSTITUTE(CriteriTecnici!$F1702,CHAR(34),"'")&amp;CHAR(34)&amp;", "&amp;CHAR(34)&amp;"value"&amp;CHAR(34)&amp;": "&amp;SUBSTITUTE(TRIM(ROUND(IFERROR(CriteriTecnici!$N1702*1,IFERROR(NUMBERVALUE(CriteriTecnici!$N1702,".",","),IFERROR(NUMBERVALUE(CriteriTecnici!$N1702,",","."),0))),4)&amp;""),",",".")&amp;", "&amp;CHAR(34)&amp;"numerator"&amp;CHAR(34)&amp;": "&amp;SUBSTITUTE(TRIM(ROUND(IFERROR(CriteriTecnici!$K1702*1,IFERROR(NUMBERVALUE(CriteriTecnici!$K1702,".",","),IFERROR(NUMBERVALUE(CriteriTecnici!$K1702,",","."),0))),4)&amp;""),",",".")&amp;", "&amp;CHAR(34)&amp;"denominator"&amp;CHAR(34)&amp;": "&amp;SUBSTITUTE(TRIM(ROUND(IFERROR(CriteriTecnici!$L1702*1,IFERROR(NUMBERVALUE(CriteriTecnici!$L1702,".",","),IFERROR(NUMBERVALUE(CriteriTecnici!$L1702,",","."),0))),4)&amp;""),",",".")&amp;", "&amp;CHAR(34)&amp;"flag"&amp;CHAR(34)&amp;": "&amp;SUBSTITUTE(TRIM(ROUND(IFERROR(CriteriTecnici!$M1702*1,IFERROR(NUMBERVALUE(CriteriTecnici!$M1702,".",","),IFERROR(NUMBERVALUE(CriteriTecnici!$M1702,",","."),0))),4)&amp;""),",",".")&amp;", "&amp;CHAR(34)&amp;"rawScore"&amp;CHAR(34)&amp;": "&amp;SUBSTITUTE(TRIM(ROUND(IFERROR(CriteriTecnici!$O1702*1,IFERROR(NUMBERVALUE(CriteriTecnici!$O1702,".",","),IFERROR(NUMBERVALUE(CriteriTecnici!$O1702,",","."),0))),4)&amp;""),",",".")&amp;CHAR(125)&amp;IF(TRUE,",",""))</f>
        <v/>
      </c>
    </row>
    <row r="1923">
      <c r="A1923" s="38">
        <f>IF(CriteriTecnici!$A1703="","","    "&amp;CHAR(123)&amp;CHAR(34)&amp;"bidderId"&amp;CHAR(34)&amp;": "&amp;CHAR(34)&amp;SUBSTITUTE(CriteriTecnici!$A1703,CHAR(34),"'")&amp;CHAR(34)&amp;", "&amp;CHAR(34)&amp;"lotId"&amp;CHAR(34)&amp;": "&amp;CHAR(34)&amp;SUBSTITUTE(CriteriTecnici!$C1703,CHAR(34),"'")&amp;CHAR(34)&amp;", "&amp;CHAR(34)&amp;"criterionId"&amp;CHAR(34)&amp;": "&amp;CHAR(34)&amp;SUBSTITUTE(CriteriTecnici!$D1703,CHAR(34),"'")&amp;CHAR(34)&amp;", "&amp;CHAR(34)&amp;"kind"&amp;CHAR(34)&amp;": "&amp;CHAR(34)&amp;SUBSTITUTE(CriteriTecnici!$F1703,CHAR(34),"'")&amp;CHAR(34)&amp;", "&amp;CHAR(34)&amp;"value"&amp;CHAR(34)&amp;": "&amp;SUBSTITUTE(TRIM(ROUND(IFERROR(CriteriTecnici!$N1703*1,IFERROR(NUMBERVALUE(CriteriTecnici!$N1703,".",","),IFERROR(NUMBERVALUE(CriteriTecnici!$N1703,",","."),0))),4)&amp;""),",",".")&amp;", "&amp;CHAR(34)&amp;"numerator"&amp;CHAR(34)&amp;": "&amp;SUBSTITUTE(TRIM(ROUND(IFERROR(CriteriTecnici!$K1703*1,IFERROR(NUMBERVALUE(CriteriTecnici!$K1703,".",","),IFERROR(NUMBERVALUE(CriteriTecnici!$K1703,",","."),0))),4)&amp;""),",",".")&amp;", "&amp;CHAR(34)&amp;"denominator"&amp;CHAR(34)&amp;": "&amp;SUBSTITUTE(TRIM(ROUND(IFERROR(CriteriTecnici!$L1703*1,IFERROR(NUMBERVALUE(CriteriTecnici!$L1703,".",","),IFERROR(NUMBERVALUE(CriteriTecnici!$L1703,",","."),0))),4)&amp;""),",",".")&amp;", "&amp;CHAR(34)&amp;"flag"&amp;CHAR(34)&amp;": "&amp;SUBSTITUTE(TRIM(ROUND(IFERROR(CriteriTecnici!$M1703*1,IFERROR(NUMBERVALUE(CriteriTecnici!$M1703,".",","),IFERROR(NUMBERVALUE(CriteriTecnici!$M1703,",","."),0))),4)&amp;""),",",".")&amp;", "&amp;CHAR(34)&amp;"rawScore"&amp;CHAR(34)&amp;": "&amp;SUBSTITUTE(TRIM(ROUND(IFERROR(CriteriTecnici!$O1703*1,IFERROR(NUMBERVALUE(CriteriTecnici!$O1703,".",","),IFERROR(NUMBERVALUE(CriteriTecnici!$O1703,",","."),0))),4)&amp;""),",",".")&amp;CHAR(125)&amp;IF(TRUE,",",""))</f>
        <v/>
      </c>
    </row>
    <row r="1924">
      <c r="A1924" s="38">
        <f>IF(CriteriTecnici!$A1704="","","    "&amp;CHAR(123)&amp;CHAR(34)&amp;"bidderId"&amp;CHAR(34)&amp;": "&amp;CHAR(34)&amp;SUBSTITUTE(CriteriTecnici!$A1704,CHAR(34),"'")&amp;CHAR(34)&amp;", "&amp;CHAR(34)&amp;"lotId"&amp;CHAR(34)&amp;": "&amp;CHAR(34)&amp;SUBSTITUTE(CriteriTecnici!$C1704,CHAR(34),"'")&amp;CHAR(34)&amp;", "&amp;CHAR(34)&amp;"criterionId"&amp;CHAR(34)&amp;": "&amp;CHAR(34)&amp;SUBSTITUTE(CriteriTecnici!$D1704,CHAR(34),"'")&amp;CHAR(34)&amp;", "&amp;CHAR(34)&amp;"kind"&amp;CHAR(34)&amp;": "&amp;CHAR(34)&amp;SUBSTITUTE(CriteriTecnici!$F1704,CHAR(34),"'")&amp;CHAR(34)&amp;", "&amp;CHAR(34)&amp;"value"&amp;CHAR(34)&amp;": "&amp;SUBSTITUTE(TRIM(ROUND(IFERROR(CriteriTecnici!$N1704*1,IFERROR(NUMBERVALUE(CriteriTecnici!$N1704,".",","),IFERROR(NUMBERVALUE(CriteriTecnici!$N1704,",","."),0))),4)&amp;""),",",".")&amp;", "&amp;CHAR(34)&amp;"numerator"&amp;CHAR(34)&amp;": "&amp;SUBSTITUTE(TRIM(ROUND(IFERROR(CriteriTecnici!$K1704*1,IFERROR(NUMBERVALUE(CriteriTecnici!$K1704,".",","),IFERROR(NUMBERVALUE(CriteriTecnici!$K1704,",","."),0))),4)&amp;""),",",".")&amp;", "&amp;CHAR(34)&amp;"denominator"&amp;CHAR(34)&amp;": "&amp;SUBSTITUTE(TRIM(ROUND(IFERROR(CriteriTecnici!$L1704*1,IFERROR(NUMBERVALUE(CriteriTecnici!$L1704,".",","),IFERROR(NUMBERVALUE(CriteriTecnici!$L1704,",","."),0))),4)&amp;""),",",".")&amp;", "&amp;CHAR(34)&amp;"flag"&amp;CHAR(34)&amp;": "&amp;SUBSTITUTE(TRIM(ROUND(IFERROR(CriteriTecnici!$M1704*1,IFERROR(NUMBERVALUE(CriteriTecnici!$M1704,".",","),IFERROR(NUMBERVALUE(CriteriTecnici!$M1704,",","."),0))),4)&amp;""),",",".")&amp;", "&amp;CHAR(34)&amp;"rawScore"&amp;CHAR(34)&amp;": "&amp;SUBSTITUTE(TRIM(ROUND(IFERROR(CriteriTecnici!$O1704*1,IFERROR(NUMBERVALUE(CriteriTecnici!$O1704,".",","),IFERROR(NUMBERVALUE(CriteriTecnici!$O1704,",","."),0))),4)&amp;""),",",".")&amp;CHAR(125)&amp;IF(TRUE,",",""))</f>
        <v/>
      </c>
    </row>
    <row r="1925">
      <c r="A1925" s="38">
        <f>IF(CriteriTecnici!$A1705="","","    "&amp;CHAR(123)&amp;CHAR(34)&amp;"bidderId"&amp;CHAR(34)&amp;": "&amp;CHAR(34)&amp;SUBSTITUTE(CriteriTecnici!$A1705,CHAR(34),"'")&amp;CHAR(34)&amp;", "&amp;CHAR(34)&amp;"lotId"&amp;CHAR(34)&amp;": "&amp;CHAR(34)&amp;SUBSTITUTE(CriteriTecnici!$C1705,CHAR(34),"'")&amp;CHAR(34)&amp;", "&amp;CHAR(34)&amp;"criterionId"&amp;CHAR(34)&amp;": "&amp;CHAR(34)&amp;SUBSTITUTE(CriteriTecnici!$D1705,CHAR(34),"'")&amp;CHAR(34)&amp;", "&amp;CHAR(34)&amp;"kind"&amp;CHAR(34)&amp;": "&amp;CHAR(34)&amp;SUBSTITUTE(CriteriTecnici!$F1705,CHAR(34),"'")&amp;CHAR(34)&amp;", "&amp;CHAR(34)&amp;"value"&amp;CHAR(34)&amp;": "&amp;SUBSTITUTE(TRIM(ROUND(IFERROR(CriteriTecnici!$N1705*1,IFERROR(NUMBERVALUE(CriteriTecnici!$N1705,".",","),IFERROR(NUMBERVALUE(CriteriTecnici!$N1705,",","."),0))),4)&amp;""),",",".")&amp;", "&amp;CHAR(34)&amp;"numerator"&amp;CHAR(34)&amp;": "&amp;SUBSTITUTE(TRIM(ROUND(IFERROR(CriteriTecnici!$K1705*1,IFERROR(NUMBERVALUE(CriteriTecnici!$K1705,".",","),IFERROR(NUMBERVALUE(CriteriTecnici!$K1705,",","."),0))),4)&amp;""),",",".")&amp;", "&amp;CHAR(34)&amp;"denominator"&amp;CHAR(34)&amp;": "&amp;SUBSTITUTE(TRIM(ROUND(IFERROR(CriteriTecnici!$L1705*1,IFERROR(NUMBERVALUE(CriteriTecnici!$L1705,".",","),IFERROR(NUMBERVALUE(CriteriTecnici!$L1705,",","."),0))),4)&amp;""),",",".")&amp;", "&amp;CHAR(34)&amp;"flag"&amp;CHAR(34)&amp;": "&amp;SUBSTITUTE(TRIM(ROUND(IFERROR(CriteriTecnici!$M1705*1,IFERROR(NUMBERVALUE(CriteriTecnici!$M1705,".",","),IFERROR(NUMBERVALUE(CriteriTecnici!$M1705,",","."),0))),4)&amp;""),",",".")&amp;", "&amp;CHAR(34)&amp;"rawScore"&amp;CHAR(34)&amp;": "&amp;SUBSTITUTE(TRIM(ROUND(IFERROR(CriteriTecnici!$O1705*1,IFERROR(NUMBERVALUE(CriteriTecnici!$O1705,".",","),IFERROR(NUMBERVALUE(CriteriTecnici!$O1705,",","."),0))),4)&amp;""),",",".")&amp;CHAR(125)&amp;IF(TRUE,",",""))</f>
        <v/>
      </c>
    </row>
    <row r="1926">
      <c r="A1926" s="38">
        <f>IF(CriteriTecnici!$A1706="","","    "&amp;CHAR(123)&amp;CHAR(34)&amp;"bidderId"&amp;CHAR(34)&amp;": "&amp;CHAR(34)&amp;SUBSTITUTE(CriteriTecnici!$A1706,CHAR(34),"'")&amp;CHAR(34)&amp;", "&amp;CHAR(34)&amp;"lotId"&amp;CHAR(34)&amp;": "&amp;CHAR(34)&amp;SUBSTITUTE(CriteriTecnici!$C1706,CHAR(34),"'")&amp;CHAR(34)&amp;", "&amp;CHAR(34)&amp;"criterionId"&amp;CHAR(34)&amp;": "&amp;CHAR(34)&amp;SUBSTITUTE(CriteriTecnici!$D1706,CHAR(34),"'")&amp;CHAR(34)&amp;", "&amp;CHAR(34)&amp;"kind"&amp;CHAR(34)&amp;": "&amp;CHAR(34)&amp;SUBSTITUTE(CriteriTecnici!$F1706,CHAR(34),"'")&amp;CHAR(34)&amp;", "&amp;CHAR(34)&amp;"value"&amp;CHAR(34)&amp;": "&amp;SUBSTITUTE(TRIM(ROUND(IFERROR(CriteriTecnici!$N1706*1,IFERROR(NUMBERVALUE(CriteriTecnici!$N1706,".",","),IFERROR(NUMBERVALUE(CriteriTecnici!$N1706,",","."),0))),4)&amp;""),",",".")&amp;", "&amp;CHAR(34)&amp;"numerator"&amp;CHAR(34)&amp;": "&amp;SUBSTITUTE(TRIM(ROUND(IFERROR(CriteriTecnici!$K1706*1,IFERROR(NUMBERVALUE(CriteriTecnici!$K1706,".",","),IFERROR(NUMBERVALUE(CriteriTecnici!$K1706,",","."),0))),4)&amp;""),",",".")&amp;", "&amp;CHAR(34)&amp;"denominator"&amp;CHAR(34)&amp;": "&amp;SUBSTITUTE(TRIM(ROUND(IFERROR(CriteriTecnici!$L1706*1,IFERROR(NUMBERVALUE(CriteriTecnici!$L1706,".",","),IFERROR(NUMBERVALUE(CriteriTecnici!$L1706,",","."),0))),4)&amp;""),",",".")&amp;", "&amp;CHAR(34)&amp;"flag"&amp;CHAR(34)&amp;": "&amp;SUBSTITUTE(TRIM(ROUND(IFERROR(CriteriTecnici!$M1706*1,IFERROR(NUMBERVALUE(CriteriTecnici!$M1706,".",","),IFERROR(NUMBERVALUE(CriteriTecnici!$M1706,",","."),0))),4)&amp;""),",",".")&amp;", "&amp;CHAR(34)&amp;"rawScore"&amp;CHAR(34)&amp;": "&amp;SUBSTITUTE(TRIM(ROUND(IFERROR(CriteriTecnici!$O1706*1,IFERROR(NUMBERVALUE(CriteriTecnici!$O1706,".",","),IFERROR(NUMBERVALUE(CriteriTecnici!$O1706,",","."),0))),4)&amp;""),",",".")&amp;CHAR(125)&amp;IF(TRUE,",",""))</f>
        <v/>
      </c>
    </row>
    <row r="1927">
      <c r="A1927" s="38">
        <f>IF(CriteriTecnici!$A1707="","","    "&amp;CHAR(123)&amp;CHAR(34)&amp;"bidderId"&amp;CHAR(34)&amp;": "&amp;CHAR(34)&amp;SUBSTITUTE(CriteriTecnici!$A1707,CHAR(34),"'")&amp;CHAR(34)&amp;", "&amp;CHAR(34)&amp;"lotId"&amp;CHAR(34)&amp;": "&amp;CHAR(34)&amp;SUBSTITUTE(CriteriTecnici!$C1707,CHAR(34),"'")&amp;CHAR(34)&amp;", "&amp;CHAR(34)&amp;"criterionId"&amp;CHAR(34)&amp;": "&amp;CHAR(34)&amp;SUBSTITUTE(CriteriTecnici!$D1707,CHAR(34),"'")&amp;CHAR(34)&amp;", "&amp;CHAR(34)&amp;"kind"&amp;CHAR(34)&amp;": "&amp;CHAR(34)&amp;SUBSTITUTE(CriteriTecnici!$F1707,CHAR(34),"'")&amp;CHAR(34)&amp;", "&amp;CHAR(34)&amp;"value"&amp;CHAR(34)&amp;": "&amp;SUBSTITUTE(TRIM(ROUND(IFERROR(CriteriTecnici!$N1707*1,IFERROR(NUMBERVALUE(CriteriTecnici!$N1707,".",","),IFERROR(NUMBERVALUE(CriteriTecnici!$N1707,",","."),0))),4)&amp;""),",",".")&amp;", "&amp;CHAR(34)&amp;"numerator"&amp;CHAR(34)&amp;": "&amp;SUBSTITUTE(TRIM(ROUND(IFERROR(CriteriTecnici!$K1707*1,IFERROR(NUMBERVALUE(CriteriTecnici!$K1707,".",","),IFERROR(NUMBERVALUE(CriteriTecnici!$K1707,",","."),0))),4)&amp;""),",",".")&amp;", "&amp;CHAR(34)&amp;"denominator"&amp;CHAR(34)&amp;": "&amp;SUBSTITUTE(TRIM(ROUND(IFERROR(CriteriTecnici!$L1707*1,IFERROR(NUMBERVALUE(CriteriTecnici!$L1707,".",","),IFERROR(NUMBERVALUE(CriteriTecnici!$L1707,",","."),0))),4)&amp;""),",",".")&amp;", "&amp;CHAR(34)&amp;"flag"&amp;CHAR(34)&amp;": "&amp;SUBSTITUTE(TRIM(ROUND(IFERROR(CriteriTecnici!$M1707*1,IFERROR(NUMBERVALUE(CriteriTecnici!$M1707,".",","),IFERROR(NUMBERVALUE(CriteriTecnici!$M1707,",","."),0))),4)&amp;""),",",".")&amp;", "&amp;CHAR(34)&amp;"rawScore"&amp;CHAR(34)&amp;": "&amp;SUBSTITUTE(TRIM(ROUND(IFERROR(CriteriTecnici!$O1707*1,IFERROR(NUMBERVALUE(CriteriTecnici!$O1707,".",","),IFERROR(NUMBERVALUE(CriteriTecnici!$O1707,",","."),0))),4)&amp;""),",",".")&amp;CHAR(125)&amp;IF(TRUE,",",""))</f>
        <v/>
      </c>
    </row>
    <row r="1928">
      <c r="A1928" s="38">
        <f>IF(CriteriTecnici!$A1708="","","    "&amp;CHAR(123)&amp;CHAR(34)&amp;"bidderId"&amp;CHAR(34)&amp;": "&amp;CHAR(34)&amp;SUBSTITUTE(CriteriTecnici!$A1708,CHAR(34),"'")&amp;CHAR(34)&amp;", "&amp;CHAR(34)&amp;"lotId"&amp;CHAR(34)&amp;": "&amp;CHAR(34)&amp;SUBSTITUTE(CriteriTecnici!$C1708,CHAR(34),"'")&amp;CHAR(34)&amp;", "&amp;CHAR(34)&amp;"criterionId"&amp;CHAR(34)&amp;": "&amp;CHAR(34)&amp;SUBSTITUTE(CriteriTecnici!$D1708,CHAR(34),"'")&amp;CHAR(34)&amp;", "&amp;CHAR(34)&amp;"kind"&amp;CHAR(34)&amp;": "&amp;CHAR(34)&amp;SUBSTITUTE(CriteriTecnici!$F1708,CHAR(34),"'")&amp;CHAR(34)&amp;", "&amp;CHAR(34)&amp;"value"&amp;CHAR(34)&amp;": "&amp;SUBSTITUTE(TRIM(ROUND(IFERROR(CriteriTecnici!$N1708*1,IFERROR(NUMBERVALUE(CriteriTecnici!$N1708,".",","),IFERROR(NUMBERVALUE(CriteriTecnici!$N1708,",","."),0))),4)&amp;""),",",".")&amp;", "&amp;CHAR(34)&amp;"numerator"&amp;CHAR(34)&amp;": "&amp;SUBSTITUTE(TRIM(ROUND(IFERROR(CriteriTecnici!$K1708*1,IFERROR(NUMBERVALUE(CriteriTecnici!$K1708,".",","),IFERROR(NUMBERVALUE(CriteriTecnici!$K1708,",","."),0))),4)&amp;""),",",".")&amp;", "&amp;CHAR(34)&amp;"denominator"&amp;CHAR(34)&amp;": "&amp;SUBSTITUTE(TRIM(ROUND(IFERROR(CriteriTecnici!$L1708*1,IFERROR(NUMBERVALUE(CriteriTecnici!$L1708,".",","),IFERROR(NUMBERVALUE(CriteriTecnici!$L1708,",","."),0))),4)&amp;""),",",".")&amp;", "&amp;CHAR(34)&amp;"flag"&amp;CHAR(34)&amp;": "&amp;SUBSTITUTE(TRIM(ROUND(IFERROR(CriteriTecnici!$M1708*1,IFERROR(NUMBERVALUE(CriteriTecnici!$M1708,".",","),IFERROR(NUMBERVALUE(CriteriTecnici!$M1708,",","."),0))),4)&amp;""),",",".")&amp;", "&amp;CHAR(34)&amp;"rawScore"&amp;CHAR(34)&amp;": "&amp;SUBSTITUTE(TRIM(ROUND(IFERROR(CriteriTecnici!$O1708*1,IFERROR(NUMBERVALUE(CriteriTecnici!$O1708,".",","),IFERROR(NUMBERVALUE(CriteriTecnici!$O1708,",","."),0))),4)&amp;""),",",".")&amp;CHAR(125)&amp;IF(TRUE,",",""))</f>
        <v/>
      </c>
    </row>
    <row r="1929">
      <c r="A1929" s="38">
        <f>IF(CriteriTecnici!$A1709="","","    "&amp;CHAR(123)&amp;CHAR(34)&amp;"bidderId"&amp;CHAR(34)&amp;": "&amp;CHAR(34)&amp;SUBSTITUTE(CriteriTecnici!$A1709,CHAR(34),"'")&amp;CHAR(34)&amp;", "&amp;CHAR(34)&amp;"lotId"&amp;CHAR(34)&amp;": "&amp;CHAR(34)&amp;SUBSTITUTE(CriteriTecnici!$C1709,CHAR(34),"'")&amp;CHAR(34)&amp;", "&amp;CHAR(34)&amp;"criterionId"&amp;CHAR(34)&amp;": "&amp;CHAR(34)&amp;SUBSTITUTE(CriteriTecnici!$D1709,CHAR(34),"'")&amp;CHAR(34)&amp;", "&amp;CHAR(34)&amp;"kind"&amp;CHAR(34)&amp;": "&amp;CHAR(34)&amp;SUBSTITUTE(CriteriTecnici!$F1709,CHAR(34),"'")&amp;CHAR(34)&amp;", "&amp;CHAR(34)&amp;"value"&amp;CHAR(34)&amp;": "&amp;SUBSTITUTE(TRIM(ROUND(IFERROR(CriteriTecnici!$N1709*1,IFERROR(NUMBERVALUE(CriteriTecnici!$N1709,".",","),IFERROR(NUMBERVALUE(CriteriTecnici!$N1709,",","."),0))),4)&amp;""),",",".")&amp;", "&amp;CHAR(34)&amp;"numerator"&amp;CHAR(34)&amp;": "&amp;SUBSTITUTE(TRIM(ROUND(IFERROR(CriteriTecnici!$K1709*1,IFERROR(NUMBERVALUE(CriteriTecnici!$K1709,".",","),IFERROR(NUMBERVALUE(CriteriTecnici!$K1709,",","."),0))),4)&amp;""),",",".")&amp;", "&amp;CHAR(34)&amp;"denominator"&amp;CHAR(34)&amp;": "&amp;SUBSTITUTE(TRIM(ROUND(IFERROR(CriteriTecnici!$L1709*1,IFERROR(NUMBERVALUE(CriteriTecnici!$L1709,".",","),IFERROR(NUMBERVALUE(CriteriTecnici!$L1709,",","."),0))),4)&amp;""),",",".")&amp;", "&amp;CHAR(34)&amp;"flag"&amp;CHAR(34)&amp;": "&amp;SUBSTITUTE(TRIM(ROUND(IFERROR(CriteriTecnici!$M1709*1,IFERROR(NUMBERVALUE(CriteriTecnici!$M1709,".",","),IFERROR(NUMBERVALUE(CriteriTecnici!$M1709,",","."),0))),4)&amp;""),",",".")&amp;", "&amp;CHAR(34)&amp;"rawScore"&amp;CHAR(34)&amp;": "&amp;SUBSTITUTE(TRIM(ROUND(IFERROR(CriteriTecnici!$O1709*1,IFERROR(NUMBERVALUE(CriteriTecnici!$O1709,".",","),IFERROR(NUMBERVALUE(CriteriTecnici!$O1709,",","."),0))),4)&amp;""),",",".")&amp;CHAR(125)&amp;IF(COUNTA(Offerte!$A57:$A$200)&gt;0,",",""))</f>
        <v/>
      </c>
    </row>
    <row r="1930">
      <c r="A1930" s="38">
        <f>IF(CriteriTecnici!$A1710="","","    "&amp;CHAR(123)&amp;CHAR(34)&amp;"bidderId"&amp;CHAR(34)&amp;": "&amp;CHAR(34)&amp;SUBSTITUTE(CriteriTecnici!$A1710,CHAR(34),"'")&amp;CHAR(34)&amp;", "&amp;CHAR(34)&amp;"lotId"&amp;CHAR(34)&amp;": "&amp;CHAR(34)&amp;SUBSTITUTE(CriteriTecnici!$C1710,CHAR(34),"'")&amp;CHAR(34)&amp;", "&amp;CHAR(34)&amp;"criterionId"&amp;CHAR(34)&amp;": "&amp;CHAR(34)&amp;SUBSTITUTE(CriteriTecnici!$D1710,CHAR(34),"'")&amp;CHAR(34)&amp;", "&amp;CHAR(34)&amp;"kind"&amp;CHAR(34)&amp;": "&amp;CHAR(34)&amp;SUBSTITUTE(CriteriTecnici!$F1710,CHAR(34),"'")&amp;CHAR(34)&amp;", "&amp;CHAR(34)&amp;"value"&amp;CHAR(34)&amp;": "&amp;SUBSTITUTE(TRIM(ROUND(IFERROR(CriteriTecnici!$N1710*1,IFERROR(NUMBERVALUE(CriteriTecnici!$N1710,".",","),IFERROR(NUMBERVALUE(CriteriTecnici!$N1710,",","."),0))),4)&amp;""),",",".")&amp;", "&amp;CHAR(34)&amp;"numerator"&amp;CHAR(34)&amp;": "&amp;SUBSTITUTE(TRIM(ROUND(IFERROR(CriteriTecnici!$K1710*1,IFERROR(NUMBERVALUE(CriteriTecnici!$K1710,".",","),IFERROR(NUMBERVALUE(CriteriTecnici!$K1710,",","."),0))),4)&amp;""),",",".")&amp;", "&amp;CHAR(34)&amp;"denominator"&amp;CHAR(34)&amp;": "&amp;SUBSTITUTE(TRIM(ROUND(IFERROR(CriteriTecnici!$L1710*1,IFERROR(NUMBERVALUE(CriteriTecnici!$L1710,".",","),IFERROR(NUMBERVALUE(CriteriTecnici!$L1710,",","."),0))),4)&amp;""),",",".")&amp;", "&amp;CHAR(34)&amp;"flag"&amp;CHAR(34)&amp;": "&amp;SUBSTITUTE(TRIM(ROUND(IFERROR(CriteriTecnici!$M1710*1,IFERROR(NUMBERVALUE(CriteriTecnici!$M1710,".",","),IFERROR(NUMBERVALUE(CriteriTecnici!$M1710,",","."),0))),4)&amp;""),",",".")&amp;", "&amp;CHAR(34)&amp;"rawScore"&amp;CHAR(34)&amp;": "&amp;SUBSTITUTE(TRIM(ROUND(IFERROR(CriteriTecnici!$O1710*1,IFERROR(NUMBERVALUE(CriteriTecnici!$O1710,".",","),IFERROR(NUMBERVALUE(CriteriTecnici!$O1710,",","."),0))),4)&amp;""),",",".")&amp;CHAR(125)&amp;IF(TRUE,",",""))</f>
        <v/>
      </c>
    </row>
    <row r="1931">
      <c r="A1931" s="38">
        <f>IF(CriteriTecnici!$A1711="","","    "&amp;CHAR(123)&amp;CHAR(34)&amp;"bidderId"&amp;CHAR(34)&amp;": "&amp;CHAR(34)&amp;SUBSTITUTE(CriteriTecnici!$A1711,CHAR(34),"'")&amp;CHAR(34)&amp;", "&amp;CHAR(34)&amp;"lotId"&amp;CHAR(34)&amp;": "&amp;CHAR(34)&amp;SUBSTITUTE(CriteriTecnici!$C1711,CHAR(34),"'")&amp;CHAR(34)&amp;", "&amp;CHAR(34)&amp;"criterionId"&amp;CHAR(34)&amp;": "&amp;CHAR(34)&amp;SUBSTITUTE(CriteriTecnici!$D1711,CHAR(34),"'")&amp;CHAR(34)&amp;", "&amp;CHAR(34)&amp;"kind"&amp;CHAR(34)&amp;": "&amp;CHAR(34)&amp;SUBSTITUTE(CriteriTecnici!$F1711,CHAR(34),"'")&amp;CHAR(34)&amp;", "&amp;CHAR(34)&amp;"value"&amp;CHAR(34)&amp;": "&amp;SUBSTITUTE(TRIM(ROUND(IFERROR(CriteriTecnici!$N1711*1,IFERROR(NUMBERVALUE(CriteriTecnici!$N1711,".",","),IFERROR(NUMBERVALUE(CriteriTecnici!$N1711,",","."),0))),4)&amp;""),",",".")&amp;", "&amp;CHAR(34)&amp;"numerator"&amp;CHAR(34)&amp;": "&amp;SUBSTITUTE(TRIM(ROUND(IFERROR(CriteriTecnici!$K1711*1,IFERROR(NUMBERVALUE(CriteriTecnici!$K1711,".",","),IFERROR(NUMBERVALUE(CriteriTecnici!$K1711,",","."),0))),4)&amp;""),",",".")&amp;", "&amp;CHAR(34)&amp;"denominator"&amp;CHAR(34)&amp;": "&amp;SUBSTITUTE(TRIM(ROUND(IFERROR(CriteriTecnici!$L1711*1,IFERROR(NUMBERVALUE(CriteriTecnici!$L1711,".",","),IFERROR(NUMBERVALUE(CriteriTecnici!$L1711,",","."),0))),4)&amp;""),",",".")&amp;", "&amp;CHAR(34)&amp;"flag"&amp;CHAR(34)&amp;": "&amp;SUBSTITUTE(TRIM(ROUND(IFERROR(CriteriTecnici!$M1711*1,IFERROR(NUMBERVALUE(CriteriTecnici!$M1711,".",","),IFERROR(NUMBERVALUE(CriteriTecnici!$M1711,",","."),0))),4)&amp;""),",",".")&amp;", "&amp;CHAR(34)&amp;"rawScore"&amp;CHAR(34)&amp;": "&amp;SUBSTITUTE(TRIM(ROUND(IFERROR(CriteriTecnici!$O1711*1,IFERROR(NUMBERVALUE(CriteriTecnici!$O1711,".",","),IFERROR(NUMBERVALUE(CriteriTecnici!$O1711,",","."),0))),4)&amp;""),",",".")&amp;CHAR(125)&amp;IF(TRUE,",",""))</f>
        <v/>
      </c>
    </row>
    <row r="1932">
      <c r="A1932" s="38">
        <f>IF(CriteriTecnici!$A1712="","","    "&amp;CHAR(123)&amp;CHAR(34)&amp;"bidderId"&amp;CHAR(34)&amp;": "&amp;CHAR(34)&amp;SUBSTITUTE(CriteriTecnici!$A1712,CHAR(34),"'")&amp;CHAR(34)&amp;", "&amp;CHAR(34)&amp;"lotId"&amp;CHAR(34)&amp;": "&amp;CHAR(34)&amp;SUBSTITUTE(CriteriTecnici!$C1712,CHAR(34),"'")&amp;CHAR(34)&amp;", "&amp;CHAR(34)&amp;"criterionId"&amp;CHAR(34)&amp;": "&amp;CHAR(34)&amp;SUBSTITUTE(CriteriTecnici!$D1712,CHAR(34),"'")&amp;CHAR(34)&amp;", "&amp;CHAR(34)&amp;"kind"&amp;CHAR(34)&amp;": "&amp;CHAR(34)&amp;SUBSTITUTE(CriteriTecnici!$F1712,CHAR(34),"'")&amp;CHAR(34)&amp;", "&amp;CHAR(34)&amp;"value"&amp;CHAR(34)&amp;": "&amp;SUBSTITUTE(TRIM(ROUND(IFERROR(CriteriTecnici!$N1712*1,IFERROR(NUMBERVALUE(CriteriTecnici!$N1712,".",","),IFERROR(NUMBERVALUE(CriteriTecnici!$N1712,",","."),0))),4)&amp;""),",",".")&amp;", "&amp;CHAR(34)&amp;"numerator"&amp;CHAR(34)&amp;": "&amp;SUBSTITUTE(TRIM(ROUND(IFERROR(CriteriTecnici!$K1712*1,IFERROR(NUMBERVALUE(CriteriTecnici!$K1712,".",","),IFERROR(NUMBERVALUE(CriteriTecnici!$K1712,",","."),0))),4)&amp;""),",",".")&amp;", "&amp;CHAR(34)&amp;"denominator"&amp;CHAR(34)&amp;": "&amp;SUBSTITUTE(TRIM(ROUND(IFERROR(CriteriTecnici!$L1712*1,IFERROR(NUMBERVALUE(CriteriTecnici!$L1712,".",","),IFERROR(NUMBERVALUE(CriteriTecnici!$L1712,",","."),0))),4)&amp;""),",",".")&amp;", "&amp;CHAR(34)&amp;"flag"&amp;CHAR(34)&amp;": "&amp;SUBSTITUTE(TRIM(ROUND(IFERROR(CriteriTecnici!$M1712*1,IFERROR(NUMBERVALUE(CriteriTecnici!$M1712,".",","),IFERROR(NUMBERVALUE(CriteriTecnici!$M1712,",","."),0))),4)&amp;""),",",".")&amp;", "&amp;CHAR(34)&amp;"rawScore"&amp;CHAR(34)&amp;": "&amp;SUBSTITUTE(TRIM(ROUND(IFERROR(CriteriTecnici!$O1712*1,IFERROR(NUMBERVALUE(CriteriTecnici!$O1712,".",","),IFERROR(NUMBERVALUE(CriteriTecnici!$O1712,",","."),0))),4)&amp;""),",",".")&amp;CHAR(125)&amp;IF(TRUE,",",""))</f>
        <v/>
      </c>
    </row>
    <row r="1933">
      <c r="A1933" s="38">
        <f>IF(CriteriTecnici!$A1713="","","    "&amp;CHAR(123)&amp;CHAR(34)&amp;"bidderId"&amp;CHAR(34)&amp;": "&amp;CHAR(34)&amp;SUBSTITUTE(CriteriTecnici!$A1713,CHAR(34),"'")&amp;CHAR(34)&amp;", "&amp;CHAR(34)&amp;"lotId"&amp;CHAR(34)&amp;": "&amp;CHAR(34)&amp;SUBSTITUTE(CriteriTecnici!$C1713,CHAR(34),"'")&amp;CHAR(34)&amp;", "&amp;CHAR(34)&amp;"criterionId"&amp;CHAR(34)&amp;": "&amp;CHAR(34)&amp;SUBSTITUTE(CriteriTecnici!$D1713,CHAR(34),"'")&amp;CHAR(34)&amp;", "&amp;CHAR(34)&amp;"kind"&amp;CHAR(34)&amp;": "&amp;CHAR(34)&amp;SUBSTITUTE(CriteriTecnici!$F1713,CHAR(34),"'")&amp;CHAR(34)&amp;", "&amp;CHAR(34)&amp;"value"&amp;CHAR(34)&amp;": "&amp;SUBSTITUTE(TRIM(ROUND(IFERROR(CriteriTecnici!$N1713*1,IFERROR(NUMBERVALUE(CriteriTecnici!$N1713,".",","),IFERROR(NUMBERVALUE(CriteriTecnici!$N1713,",","."),0))),4)&amp;""),",",".")&amp;", "&amp;CHAR(34)&amp;"numerator"&amp;CHAR(34)&amp;": "&amp;SUBSTITUTE(TRIM(ROUND(IFERROR(CriteriTecnici!$K1713*1,IFERROR(NUMBERVALUE(CriteriTecnici!$K1713,".",","),IFERROR(NUMBERVALUE(CriteriTecnici!$K1713,",","."),0))),4)&amp;""),",",".")&amp;", "&amp;CHAR(34)&amp;"denominator"&amp;CHAR(34)&amp;": "&amp;SUBSTITUTE(TRIM(ROUND(IFERROR(CriteriTecnici!$L1713*1,IFERROR(NUMBERVALUE(CriteriTecnici!$L1713,".",","),IFERROR(NUMBERVALUE(CriteriTecnici!$L1713,",","."),0))),4)&amp;""),",",".")&amp;", "&amp;CHAR(34)&amp;"flag"&amp;CHAR(34)&amp;": "&amp;SUBSTITUTE(TRIM(ROUND(IFERROR(CriteriTecnici!$M1713*1,IFERROR(NUMBERVALUE(CriteriTecnici!$M1713,".",","),IFERROR(NUMBERVALUE(CriteriTecnici!$M1713,",","."),0))),4)&amp;""),",",".")&amp;", "&amp;CHAR(34)&amp;"rawScore"&amp;CHAR(34)&amp;": "&amp;SUBSTITUTE(TRIM(ROUND(IFERROR(CriteriTecnici!$O1713*1,IFERROR(NUMBERVALUE(CriteriTecnici!$O1713,".",","),IFERROR(NUMBERVALUE(CriteriTecnici!$O1713,",","."),0))),4)&amp;""),",",".")&amp;CHAR(125)&amp;IF(TRUE,",",""))</f>
        <v/>
      </c>
    </row>
    <row r="1934">
      <c r="A1934" s="38">
        <f>IF(CriteriTecnici!$A1714="","","    "&amp;CHAR(123)&amp;CHAR(34)&amp;"bidderId"&amp;CHAR(34)&amp;": "&amp;CHAR(34)&amp;SUBSTITUTE(CriteriTecnici!$A1714,CHAR(34),"'")&amp;CHAR(34)&amp;", "&amp;CHAR(34)&amp;"lotId"&amp;CHAR(34)&amp;": "&amp;CHAR(34)&amp;SUBSTITUTE(CriteriTecnici!$C1714,CHAR(34),"'")&amp;CHAR(34)&amp;", "&amp;CHAR(34)&amp;"criterionId"&amp;CHAR(34)&amp;": "&amp;CHAR(34)&amp;SUBSTITUTE(CriteriTecnici!$D1714,CHAR(34),"'")&amp;CHAR(34)&amp;", "&amp;CHAR(34)&amp;"kind"&amp;CHAR(34)&amp;": "&amp;CHAR(34)&amp;SUBSTITUTE(CriteriTecnici!$F1714,CHAR(34),"'")&amp;CHAR(34)&amp;", "&amp;CHAR(34)&amp;"value"&amp;CHAR(34)&amp;": "&amp;SUBSTITUTE(TRIM(ROUND(IFERROR(CriteriTecnici!$N1714*1,IFERROR(NUMBERVALUE(CriteriTecnici!$N1714,".",","),IFERROR(NUMBERVALUE(CriteriTecnici!$N1714,",","."),0))),4)&amp;""),",",".")&amp;", "&amp;CHAR(34)&amp;"numerator"&amp;CHAR(34)&amp;": "&amp;SUBSTITUTE(TRIM(ROUND(IFERROR(CriteriTecnici!$K1714*1,IFERROR(NUMBERVALUE(CriteriTecnici!$K1714,".",","),IFERROR(NUMBERVALUE(CriteriTecnici!$K1714,",","."),0))),4)&amp;""),",",".")&amp;", "&amp;CHAR(34)&amp;"denominator"&amp;CHAR(34)&amp;": "&amp;SUBSTITUTE(TRIM(ROUND(IFERROR(CriteriTecnici!$L1714*1,IFERROR(NUMBERVALUE(CriteriTecnici!$L1714,".",","),IFERROR(NUMBERVALUE(CriteriTecnici!$L1714,",","."),0))),4)&amp;""),",",".")&amp;", "&amp;CHAR(34)&amp;"flag"&amp;CHAR(34)&amp;": "&amp;SUBSTITUTE(TRIM(ROUND(IFERROR(CriteriTecnici!$M1714*1,IFERROR(NUMBERVALUE(CriteriTecnici!$M1714,".",","),IFERROR(NUMBERVALUE(CriteriTecnici!$M1714,",","."),0))),4)&amp;""),",",".")&amp;", "&amp;CHAR(34)&amp;"rawScore"&amp;CHAR(34)&amp;": "&amp;SUBSTITUTE(TRIM(ROUND(IFERROR(CriteriTecnici!$O1714*1,IFERROR(NUMBERVALUE(CriteriTecnici!$O1714,".",","),IFERROR(NUMBERVALUE(CriteriTecnici!$O1714,",","."),0))),4)&amp;""),",",".")&amp;CHAR(125)&amp;IF(TRUE,",",""))</f>
        <v/>
      </c>
    </row>
    <row r="1935">
      <c r="A1935" s="38">
        <f>IF(CriteriTecnici!$A1715="","","    "&amp;CHAR(123)&amp;CHAR(34)&amp;"bidderId"&amp;CHAR(34)&amp;": "&amp;CHAR(34)&amp;SUBSTITUTE(CriteriTecnici!$A1715,CHAR(34),"'")&amp;CHAR(34)&amp;", "&amp;CHAR(34)&amp;"lotId"&amp;CHAR(34)&amp;": "&amp;CHAR(34)&amp;SUBSTITUTE(CriteriTecnici!$C1715,CHAR(34),"'")&amp;CHAR(34)&amp;", "&amp;CHAR(34)&amp;"criterionId"&amp;CHAR(34)&amp;": "&amp;CHAR(34)&amp;SUBSTITUTE(CriteriTecnici!$D1715,CHAR(34),"'")&amp;CHAR(34)&amp;", "&amp;CHAR(34)&amp;"kind"&amp;CHAR(34)&amp;": "&amp;CHAR(34)&amp;SUBSTITUTE(CriteriTecnici!$F1715,CHAR(34),"'")&amp;CHAR(34)&amp;", "&amp;CHAR(34)&amp;"value"&amp;CHAR(34)&amp;": "&amp;SUBSTITUTE(TRIM(ROUND(IFERROR(CriteriTecnici!$N1715*1,IFERROR(NUMBERVALUE(CriteriTecnici!$N1715,".",","),IFERROR(NUMBERVALUE(CriteriTecnici!$N1715,",","."),0))),4)&amp;""),",",".")&amp;", "&amp;CHAR(34)&amp;"numerator"&amp;CHAR(34)&amp;": "&amp;SUBSTITUTE(TRIM(ROUND(IFERROR(CriteriTecnici!$K1715*1,IFERROR(NUMBERVALUE(CriteriTecnici!$K1715,".",","),IFERROR(NUMBERVALUE(CriteriTecnici!$K1715,",","."),0))),4)&amp;""),",",".")&amp;", "&amp;CHAR(34)&amp;"denominator"&amp;CHAR(34)&amp;": "&amp;SUBSTITUTE(TRIM(ROUND(IFERROR(CriteriTecnici!$L1715*1,IFERROR(NUMBERVALUE(CriteriTecnici!$L1715,".",","),IFERROR(NUMBERVALUE(CriteriTecnici!$L1715,",","."),0))),4)&amp;""),",",".")&amp;", "&amp;CHAR(34)&amp;"flag"&amp;CHAR(34)&amp;": "&amp;SUBSTITUTE(TRIM(ROUND(IFERROR(CriteriTecnici!$M1715*1,IFERROR(NUMBERVALUE(CriteriTecnici!$M1715,".",","),IFERROR(NUMBERVALUE(CriteriTecnici!$M1715,",","."),0))),4)&amp;""),",",".")&amp;", "&amp;CHAR(34)&amp;"rawScore"&amp;CHAR(34)&amp;": "&amp;SUBSTITUTE(TRIM(ROUND(IFERROR(CriteriTecnici!$O1715*1,IFERROR(NUMBERVALUE(CriteriTecnici!$O1715,".",","),IFERROR(NUMBERVALUE(CriteriTecnici!$O1715,",","."),0))),4)&amp;""),",",".")&amp;CHAR(125)&amp;IF(TRUE,",",""))</f>
        <v/>
      </c>
    </row>
    <row r="1936">
      <c r="A1936" s="38">
        <f>IF(CriteriTecnici!$A1716="","","    "&amp;CHAR(123)&amp;CHAR(34)&amp;"bidderId"&amp;CHAR(34)&amp;": "&amp;CHAR(34)&amp;SUBSTITUTE(CriteriTecnici!$A1716,CHAR(34),"'")&amp;CHAR(34)&amp;", "&amp;CHAR(34)&amp;"lotId"&amp;CHAR(34)&amp;": "&amp;CHAR(34)&amp;SUBSTITUTE(CriteriTecnici!$C1716,CHAR(34),"'")&amp;CHAR(34)&amp;", "&amp;CHAR(34)&amp;"criterionId"&amp;CHAR(34)&amp;": "&amp;CHAR(34)&amp;SUBSTITUTE(CriteriTecnici!$D1716,CHAR(34),"'")&amp;CHAR(34)&amp;", "&amp;CHAR(34)&amp;"kind"&amp;CHAR(34)&amp;": "&amp;CHAR(34)&amp;SUBSTITUTE(CriteriTecnici!$F1716,CHAR(34),"'")&amp;CHAR(34)&amp;", "&amp;CHAR(34)&amp;"value"&amp;CHAR(34)&amp;": "&amp;SUBSTITUTE(TRIM(ROUND(IFERROR(CriteriTecnici!$N1716*1,IFERROR(NUMBERVALUE(CriteriTecnici!$N1716,".",","),IFERROR(NUMBERVALUE(CriteriTecnici!$N1716,",","."),0))),4)&amp;""),",",".")&amp;", "&amp;CHAR(34)&amp;"numerator"&amp;CHAR(34)&amp;": "&amp;SUBSTITUTE(TRIM(ROUND(IFERROR(CriteriTecnici!$K1716*1,IFERROR(NUMBERVALUE(CriteriTecnici!$K1716,".",","),IFERROR(NUMBERVALUE(CriteriTecnici!$K1716,",","."),0))),4)&amp;""),",",".")&amp;", "&amp;CHAR(34)&amp;"denominator"&amp;CHAR(34)&amp;": "&amp;SUBSTITUTE(TRIM(ROUND(IFERROR(CriteriTecnici!$L1716*1,IFERROR(NUMBERVALUE(CriteriTecnici!$L1716,".",","),IFERROR(NUMBERVALUE(CriteriTecnici!$L1716,",","."),0))),4)&amp;""),",",".")&amp;", "&amp;CHAR(34)&amp;"flag"&amp;CHAR(34)&amp;": "&amp;SUBSTITUTE(TRIM(ROUND(IFERROR(CriteriTecnici!$M1716*1,IFERROR(NUMBERVALUE(CriteriTecnici!$M1716,".",","),IFERROR(NUMBERVALUE(CriteriTecnici!$M1716,",","."),0))),4)&amp;""),",",".")&amp;", "&amp;CHAR(34)&amp;"rawScore"&amp;CHAR(34)&amp;": "&amp;SUBSTITUTE(TRIM(ROUND(IFERROR(CriteriTecnici!$O1716*1,IFERROR(NUMBERVALUE(CriteriTecnici!$O1716,".",","),IFERROR(NUMBERVALUE(CriteriTecnici!$O1716,",","."),0))),4)&amp;""),",",".")&amp;CHAR(125)&amp;IF(TRUE,",",""))</f>
        <v/>
      </c>
    </row>
    <row r="1937">
      <c r="A1937" s="38">
        <f>IF(CriteriTecnici!$A1717="","","    "&amp;CHAR(123)&amp;CHAR(34)&amp;"bidderId"&amp;CHAR(34)&amp;": "&amp;CHAR(34)&amp;SUBSTITUTE(CriteriTecnici!$A1717,CHAR(34),"'")&amp;CHAR(34)&amp;", "&amp;CHAR(34)&amp;"lotId"&amp;CHAR(34)&amp;": "&amp;CHAR(34)&amp;SUBSTITUTE(CriteriTecnici!$C1717,CHAR(34),"'")&amp;CHAR(34)&amp;", "&amp;CHAR(34)&amp;"criterionId"&amp;CHAR(34)&amp;": "&amp;CHAR(34)&amp;SUBSTITUTE(CriteriTecnici!$D1717,CHAR(34),"'")&amp;CHAR(34)&amp;", "&amp;CHAR(34)&amp;"kind"&amp;CHAR(34)&amp;": "&amp;CHAR(34)&amp;SUBSTITUTE(CriteriTecnici!$F1717,CHAR(34),"'")&amp;CHAR(34)&amp;", "&amp;CHAR(34)&amp;"value"&amp;CHAR(34)&amp;": "&amp;SUBSTITUTE(TRIM(ROUND(IFERROR(CriteriTecnici!$N1717*1,IFERROR(NUMBERVALUE(CriteriTecnici!$N1717,".",","),IFERROR(NUMBERVALUE(CriteriTecnici!$N1717,",","."),0))),4)&amp;""),",",".")&amp;", "&amp;CHAR(34)&amp;"numerator"&amp;CHAR(34)&amp;": "&amp;SUBSTITUTE(TRIM(ROUND(IFERROR(CriteriTecnici!$K1717*1,IFERROR(NUMBERVALUE(CriteriTecnici!$K1717,".",","),IFERROR(NUMBERVALUE(CriteriTecnici!$K1717,",","."),0))),4)&amp;""),",",".")&amp;", "&amp;CHAR(34)&amp;"denominator"&amp;CHAR(34)&amp;": "&amp;SUBSTITUTE(TRIM(ROUND(IFERROR(CriteriTecnici!$L1717*1,IFERROR(NUMBERVALUE(CriteriTecnici!$L1717,".",","),IFERROR(NUMBERVALUE(CriteriTecnici!$L1717,",","."),0))),4)&amp;""),",",".")&amp;", "&amp;CHAR(34)&amp;"flag"&amp;CHAR(34)&amp;": "&amp;SUBSTITUTE(TRIM(ROUND(IFERROR(CriteriTecnici!$M1717*1,IFERROR(NUMBERVALUE(CriteriTecnici!$M1717,".",","),IFERROR(NUMBERVALUE(CriteriTecnici!$M1717,",","."),0))),4)&amp;""),",",".")&amp;", "&amp;CHAR(34)&amp;"rawScore"&amp;CHAR(34)&amp;": "&amp;SUBSTITUTE(TRIM(ROUND(IFERROR(CriteriTecnici!$O1717*1,IFERROR(NUMBERVALUE(CriteriTecnici!$O1717,".",","),IFERROR(NUMBERVALUE(CriteriTecnici!$O1717,",","."),0))),4)&amp;""),",",".")&amp;CHAR(125)&amp;IF(TRUE,",",""))</f>
        <v/>
      </c>
    </row>
    <row r="1938">
      <c r="A1938" s="38">
        <f>IF(CriteriTecnici!$A1718="","","    "&amp;CHAR(123)&amp;CHAR(34)&amp;"bidderId"&amp;CHAR(34)&amp;": "&amp;CHAR(34)&amp;SUBSTITUTE(CriteriTecnici!$A1718,CHAR(34),"'")&amp;CHAR(34)&amp;", "&amp;CHAR(34)&amp;"lotId"&amp;CHAR(34)&amp;": "&amp;CHAR(34)&amp;SUBSTITUTE(CriteriTecnici!$C1718,CHAR(34),"'")&amp;CHAR(34)&amp;", "&amp;CHAR(34)&amp;"criterionId"&amp;CHAR(34)&amp;": "&amp;CHAR(34)&amp;SUBSTITUTE(CriteriTecnici!$D1718,CHAR(34),"'")&amp;CHAR(34)&amp;", "&amp;CHAR(34)&amp;"kind"&amp;CHAR(34)&amp;": "&amp;CHAR(34)&amp;SUBSTITUTE(CriteriTecnici!$F1718,CHAR(34),"'")&amp;CHAR(34)&amp;", "&amp;CHAR(34)&amp;"value"&amp;CHAR(34)&amp;": "&amp;SUBSTITUTE(TRIM(ROUND(IFERROR(CriteriTecnici!$N1718*1,IFERROR(NUMBERVALUE(CriteriTecnici!$N1718,".",","),IFERROR(NUMBERVALUE(CriteriTecnici!$N1718,",","."),0))),4)&amp;""),",",".")&amp;", "&amp;CHAR(34)&amp;"numerator"&amp;CHAR(34)&amp;": "&amp;SUBSTITUTE(TRIM(ROUND(IFERROR(CriteriTecnici!$K1718*1,IFERROR(NUMBERVALUE(CriteriTecnici!$K1718,".",","),IFERROR(NUMBERVALUE(CriteriTecnici!$K1718,",","."),0))),4)&amp;""),",",".")&amp;", "&amp;CHAR(34)&amp;"denominator"&amp;CHAR(34)&amp;": "&amp;SUBSTITUTE(TRIM(ROUND(IFERROR(CriteriTecnici!$L1718*1,IFERROR(NUMBERVALUE(CriteriTecnici!$L1718,".",","),IFERROR(NUMBERVALUE(CriteriTecnici!$L1718,",","."),0))),4)&amp;""),",",".")&amp;", "&amp;CHAR(34)&amp;"flag"&amp;CHAR(34)&amp;": "&amp;SUBSTITUTE(TRIM(ROUND(IFERROR(CriteriTecnici!$M1718*1,IFERROR(NUMBERVALUE(CriteriTecnici!$M1718,".",","),IFERROR(NUMBERVALUE(CriteriTecnici!$M1718,",","."),0))),4)&amp;""),",",".")&amp;", "&amp;CHAR(34)&amp;"rawScore"&amp;CHAR(34)&amp;": "&amp;SUBSTITUTE(TRIM(ROUND(IFERROR(CriteriTecnici!$O1718*1,IFERROR(NUMBERVALUE(CriteriTecnici!$O1718,".",","),IFERROR(NUMBERVALUE(CriteriTecnici!$O1718,",","."),0))),4)&amp;""),",",".")&amp;CHAR(125)&amp;IF(TRUE,",",""))</f>
        <v/>
      </c>
    </row>
    <row r="1939">
      <c r="A1939" s="38">
        <f>IF(CriteriTecnici!$A1719="","","    "&amp;CHAR(123)&amp;CHAR(34)&amp;"bidderId"&amp;CHAR(34)&amp;": "&amp;CHAR(34)&amp;SUBSTITUTE(CriteriTecnici!$A1719,CHAR(34),"'")&amp;CHAR(34)&amp;", "&amp;CHAR(34)&amp;"lotId"&amp;CHAR(34)&amp;": "&amp;CHAR(34)&amp;SUBSTITUTE(CriteriTecnici!$C1719,CHAR(34),"'")&amp;CHAR(34)&amp;", "&amp;CHAR(34)&amp;"criterionId"&amp;CHAR(34)&amp;": "&amp;CHAR(34)&amp;SUBSTITUTE(CriteriTecnici!$D1719,CHAR(34),"'")&amp;CHAR(34)&amp;", "&amp;CHAR(34)&amp;"kind"&amp;CHAR(34)&amp;": "&amp;CHAR(34)&amp;SUBSTITUTE(CriteriTecnici!$F1719,CHAR(34),"'")&amp;CHAR(34)&amp;", "&amp;CHAR(34)&amp;"value"&amp;CHAR(34)&amp;": "&amp;SUBSTITUTE(TRIM(ROUND(IFERROR(CriteriTecnici!$N1719*1,IFERROR(NUMBERVALUE(CriteriTecnici!$N1719,".",","),IFERROR(NUMBERVALUE(CriteriTecnici!$N1719,",","."),0))),4)&amp;""),",",".")&amp;", "&amp;CHAR(34)&amp;"numerator"&amp;CHAR(34)&amp;": "&amp;SUBSTITUTE(TRIM(ROUND(IFERROR(CriteriTecnici!$K1719*1,IFERROR(NUMBERVALUE(CriteriTecnici!$K1719,".",","),IFERROR(NUMBERVALUE(CriteriTecnici!$K1719,",","."),0))),4)&amp;""),",",".")&amp;", "&amp;CHAR(34)&amp;"denominator"&amp;CHAR(34)&amp;": "&amp;SUBSTITUTE(TRIM(ROUND(IFERROR(CriteriTecnici!$L1719*1,IFERROR(NUMBERVALUE(CriteriTecnici!$L1719,".",","),IFERROR(NUMBERVALUE(CriteriTecnici!$L1719,",","."),0))),4)&amp;""),",",".")&amp;", "&amp;CHAR(34)&amp;"flag"&amp;CHAR(34)&amp;": "&amp;SUBSTITUTE(TRIM(ROUND(IFERROR(CriteriTecnici!$M1719*1,IFERROR(NUMBERVALUE(CriteriTecnici!$M1719,".",","),IFERROR(NUMBERVALUE(CriteriTecnici!$M1719,",","."),0))),4)&amp;""),",",".")&amp;", "&amp;CHAR(34)&amp;"rawScore"&amp;CHAR(34)&amp;": "&amp;SUBSTITUTE(TRIM(ROUND(IFERROR(CriteriTecnici!$O1719*1,IFERROR(NUMBERVALUE(CriteriTecnici!$O1719,".",","),IFERROR(NUMBERVALUE(CriteriTecnici!$O1719,",","."),0))),4)&amp;""),",",".")&amp;CHAR(125)&amp;IF(TRUE,",",""))</f>
        <v/>
      </c>
    </row>
    <row r="1940">
      <c r="A1940" s="38">
        <f>IF(CriteriTecnici!$A1720="","","    "&amp;CHAR(123)&amp;CHAR(34)&amp;"bidderId"&amp;CHAR(34)&amp;": "&amp;CHAR(34)&amp;SUBSTITUTE(CriteriTecnici!$A1720,CHAR(34),"'")&amp;CHAR(34)&amp;", "&amp;CHAR(34)&amp;"lotId"&amp;CHAR(34)&amp;": "&amp;CHAR(34)&amp;SUBSTITUTE(CriteriTecnici!$C1720,CHAR(34),"'")&amp;CHAR(34)&amp;", "&amp;CHAR(34)&amp;"criterionId"&amp;CHAR(34)&amp;": "&amp;CHAR(34)&amp;SUBSTITUTE(CriteriTecnici!$D1720,CHAR(34),"'")&amp;CHAR(34)&amp;", "&amp;CHAR(34)&amp;"kind"&amp;CHAR(34)&amp;": "&amp;CHAR(34)&amp;SUBSTITUTE(CriteriTecnici!$F1720,CHAR(34),"'")&amp;CHAR(34)&amp;", "&amp;CHAR(34)&amp;"value"&amp;CHAR(34)&amp;": "&amp;SUBSTITUTE(TRIM(ROUND(IFERROR(CriteriTecnici!$N1720*1,IFERROR(NUMBERVALUE(CriteriTecnici!$N1720,".",","),IFERROR(NUMBERVALUE(CriteriTecnici!$N1720,",","."),0))),4)&amp;""),",",".")&amp;", "&amp;CHAR(34)&amp;"numerator"&amp;CHAR(34)&amp;": "&amp;SUBSTITUTE(TRIM(ROUND(IFERROR(CriteriTecnici!$K1720*1,IFERROR(NUMBERVALUE(CriteriTecnici!$K1720,".",","),IFERROR(NUMBERVALUE(CriteriTecnici!$K1720,",","."),0))),4)&amp;""),",",".")&amp;", "&amp;CHAR(34)&amp;"denominator"&amp;CHAR(34)&amp;": "&amp;SUBSTITUTE(TRIM(ROUND(IFERROR(CriteriTecnici!$L1720*1,IFERROR(NUMBERVALUE(CriteriTecnici!$L1720,".",","),IFERROR(NUMBERVALUE(CriteriTecnici!$L1720,",","."),0))),4)&amp;""),",",".")&amp;", "&amp;CHAR(34)&amp;"flag"&amp;CHAR(34)&amp;": "&amp;SUBSTITUTE(TRIM(ROUND(IFERROR(CriteriTecnici!$M1720*1,IFERROR(NUMBERVALUE(CriteriTecnici!$M1720,".",","),IFERROR(NUMBERVALUE(CriteriTecnici!$M1720,",","."),0))),4)&amp;""),",",".")&amp;", "&amp;CHAR(34)&amp;"rawScore"&amp;CHAR(34)&amp;": "&amp;SUBSTITUTE(TRIM(ROUND(IFERROR(CriteriTecnici!$O1720*1,IFERROR(NUMBERVALUE(CriteriTecnici!$O1720,".",","),IFERROR(NUMBERVALUE(CriteriTecnici!$O1720,",","."),0))),4)&amp;""),",",".")&amp;CHAR(125)&amp;IF(TRUE,",",""))</f>
        <v/>
      </c>
    </row>
    <row r="1941">
      <c r="A1941" s="38">
        <f>IF(CriteriTecnici!$A1721="","","    "&amp;CHAR(123)&amp;CHAR(34)&amp;"bidderId"&amp;CHAR(34)&amp;": "&amp;CHAR(34)&amp;SUBSTITUTE(CriteriTecnici!$A1721,CHAR(34),"'")&amp;CHAR(34)&amp;", "&amp;CHAR(34)&amp;"lotId"&amp;CHAR(34)&amp;": "&amp;CHAR(34)&amp;SUBSTITUTE(CriteriTecnici!$C1721,CHAR(34),"'")&amp;CHAR(34)&amp;", "&amp;CHAR(34)&amp;"criterionId"&amp;CHAR(34)&amp;": "&amp;CHAR(34)&amp;SUBSTITUTE(CriteriTecnici!$D1721,CHAR(34),"'")&amp;CHAR(34)&amp;", "&amp;CHAR(34)&amp;"kind"&amp;CHAR(34)&amp;": "&amp;CHAR(34)&amp;SUBSTITUTE(CriteriTecnici!$F1721,CHAR(34),"'")&amp;CHAR(34)&amp;", "&amp;CHAR(34)&amp;"value"&amp;CHAR(34)&amp;": "&amp;SUBSTITUTE(TRIM(ROUND(IFERROR(CriteriTecnici!$N1721*1,IFERROR(NUMBERVALUE(CriteriTecnici!$N1721,".",","),IFERROR(NUMBERVALUE(CriteriTecnici!$N1721,",","."),0))),4)&amp;""),",",".")&amp;", "&amp;CHAR(34)&amp;"numerator"&amp;CHAR(34)&amp;": "&amp;SUBSTITUTE(TRIM(ROUND(IFERROR(CriteriTecnici!$K1721*1,IFERROR(NUMBERVALUE(CriteriTecnici!$K1721,".",","),IFERROR(NUMBERVALUE(CriteriTecnici!$K1721,",","."),0))),4)&amp;""),",",".")&amp;", "&amp;CHAR(34)&amp;"denominator"&amp;CHAR(34)&amp;": "&amp;SUBSTITUTE(TRIM(ROUND(IFERROR(CriteriTecnici!$L1721*1,IFERROR(NUMBERVALUE(CriteriTecnici!$L1721,".",","),IFERROR(NUMBERVALUE(CriteriTecnici!$L1721,",","."),0))),4)&amp;""),",",".")&amp;", "&amp;CHAR(34)&amp;"flag"&amp;CHAR(34)&amp;": "&amp;SUBSTITUTE(TRIM(ROUND(IFERROR(CriteriTecnici!$M1721*1,IFERROR(NUMBERVALUE(CriteriTecnici!$M1721,".",","),IFERROR(NUMBERVALUE(CriteriTecnici!$M1721,",","."),0))),4)&amp;""),",",".")&amp;", "&amp;CHAR(34)&amp;"rawScore"&amp;CHAR(34)&amp;": "&amp;SUBSTITUTE(TRIM(ROUND(IFERROR(CriteriTecnici!$O1721*1,IFERROR(NUMBERVALUE(CriteriTecnici!$O1721,".",","),IFERROR(NUMBERVALUE(CriteriTecnici!$O1721,",","."),0))),4)&amp;""),",",".")&amp;CHAR(125)&amp;IF(TRUE,",",""))</f>
        <v/>
      </c>
    </row>
    <row r="1942">
      <c r="A1942" s="38">
        <f>IF(CriteriTecnici!$A1722="","","    "&amp;CHAR(123)&amp;CHAR(34)&amp;"bidderId"&amp;CHAR(34)&amp;": "&amp;CHAR(34)&amp;SUBSTITUTE(CriteriTecnici!$A1722,CHAR(34),"'")&amp;CHAR(34)&amp;", "&amp;CHAR(34)&amp;"lotId"&amp;CHAR(34)&amp;": "&amp;CHAR(34)&amp;SUBSTITUTE(CriteriTecnici!$C1722,CHAR(34),"'")&amp;CHAR(34)&amp;", "&amp;CHAR(34)&amp;"criterionId"&amp;CHAR(34)&amp;": "&amp;CHAR(34)&amp;SUBSTITUTE(CriteriTecnici!$D1722,CHAR(34),"'")&amp;CHAR(34)&amp;", "&amp;CHAR(34)&amp;"kind"&amp;CHAR(34)&amp;": "&amp;CHAR(34)&amp;SUBSTITUTE(CriteriTecnici!$F1722,CHAR(34),"'")&amp;CHAR(34)&amp;", "&amp;CHAR(34)&amp;"value"&amp;CHAR(34)&amp;": "&amp;SUBSTITUTE(TRIM(ROUND(IFERROR(CriteriTecnici!$N1722*1,IFERROR(NUMBERVALUE(CriteriTecnici!$N1722,".",","),IFERROR(NUMBERVALUE(CriteriTecnici!$N1722,",","."),0))),4)&amp;""),",",".")&amp;", "&amp;CHAR(34)&amp;"numerator"&amp;CHAR(34)&amp;": "&amp;SUBSTITUTE(TRIM(ROUND(IFERROR(CriteriTecnici!$K1722*1,IFERROR(NUMBERVALUE(CriteriTecnici!$K1722,".",","),IFERROR(NUMBERVALUE(CriteriTecnici!$K1722,",","."),0))),4)&amp;""),",",".")&amp;", "&amp;CHAR(34)&amp;"denominator"&amp;CHAR(34)&amp;": "&amp;SUBSTITUTE(TRIM(ROUND(IFERROR(CriteriTecnici!$L1722*1,IFERROR(NUMBERVALUE(CriteriTecnici!$L1722,".",","),IFERROR(NUMBERVALUE(CriteriTecnici!$L1722,",","."),0))),4)&amp;""),",",".")&amp;", "&amp;CHAR(34)&amp;"flag"&amp;CHAR(34)&amp;": "&amp;SUBSTITUTE(TRIM(ROUND(IFERROR(CriteriTecnici!$M1722*1,IFERROR(NUMBERVALUE(CriteriTecnici!$M1722,".",","),IFERROR(NUMBERVALUE(CriteriTecnici!$M1722,",","."),0))),4)&amp;""),",",".")&amp;", "&amp;CHAR(34)&amp;"rawScore"&amp;CHAR(34)&amp;": "&amp;SUBSTITUTE(TRIM(ROUND(IFERROR(CriteriTecnici!$O1722*1,IFERROR(NUMBERVALUE(CriteriTecnici!$O1722,".",","),IFERROR(NUMBERVALUE(CriteriTecnici!$O1722,",","."),0))),4)&amp;""),",",".")&amp;CHAR(125)&amp;IF(TRUE,",",""))</f>
        <v/>
      </c>
    </row>
    <row r="1943">
      <c r="A1943" s="38">
        <f>IF(CriteriTecnici!$A1723="","","    "&amp;CHAR(123)&amp;CHAR(34)&amp;"bidderId"&amp;CHAR(34)&amp;": "&amp;CHAR(34)&amp;SUBSTITUTE(CriteriTecnici!$A1723,CHAR(34),"'")&amp;CHAR(34)&amp;", "&amp;CHAR(34)&amp;"lotId"&amp;CHAR(34)&amp;": "&amp;CHAR(34)&amp;SUBSTITUTE(CriteriTecnici!$C1723,CHAR(34),"'")&amp;CHAR(34)&amp;", "&amp;CHAR(34)&amp;"criterionId"&amp;CHAR(34)&amp;": "&amp;CHAR(34)&amp;SUBSTITUTE(CriteriTecnici!$D1723,CHAR(34),"'")&amp;CHAR(34)&amp;", "&amp;CHAR(34)&amp;"kind"&amp;CHAR(34)&amp;": "&amp;CHAR(34)&amp;SUBSTITUTE(CriteriTecnici!$F1723,CHAR(34),"'")&amp;CHAR(34)&amp;", "&amp;CHAR(34)&amp;"value"&amp;CHAR(34)&amp;": "&amp;SUBSTITUTE(TRIM(ROUND(IFERROR(CriteriTecnici!$N1723*1,IFERROR(NUMBERVALUE(CriteriTecnici!$N1723,".",","),IFERROR(NUMBERVALUE(CriteriTecnici!$N1723,",","."),0))),4)&amp;""),",",".")&amp;", "&amp;CHAR(34)&amp;"numerator"&amp;CHAR(34)&amp;": "&amp;SUBSTITUTE(TRIM(ROUND(IFERROR(CriteriTecnici!$K1723*1,IFERROR(NUMBERVALUE(CriteriTecnici!$K1723,".",","),IFERROR(NUMBERVALUE(CriteriTecnici!$K1723,",","."),0))),4)&amp;""),",",".")&amp;", "&amp;CHAR(34)&amp;"denominator"&amp;CHAR(34)&amp;": "&amp;SUBSTITUTE(TRIM(ROUND(IFERROR(CriteriTecnici!$L1723*1,IFERROR(NUMBERVALUE(CriteriTecnici!$L1723,".",","),IFERROR(NUMBERVALUE(CriteriTecnici!$L1723,",","."),0))),4)&amp;""),",",".")&amp;", "&amp;CHAR(34)&amp;"flag"&amp;CHAR(34)&amp;": "&amp;SUBSTITUTE(TRIM(ROUND(IFERROR(CriteriTecnici!$M1723*1,IFERROR(NUMBERVALUE(CriteriTecnici!$M1723,".",","),IFERROR(NUMBERVALUE(CriteriTecnici!$M1723,",","."),0))),4)&amp;""),",",".")&amp;", "&amp;CHAR(34)&amp;"rawScore"&amp;CHAR(34)&amp;": "&amp;SUBSTITUTE(TRIM(ROUND(IFERROR(CriteriTecnici!$O1723*1,IFERROR(NUMBERVALUE(CriteriTecnici!$O1723,".",","),IFERROR(NUMBERVALUE(CriteriTecnici!$O1723,",","."),0))),4)&amp;""),",",".")&amp;CHAR(125)&amp;IF(TRUE,",",""))</f>
        <v/>
      </c>
    </row>
    <row r="1944">
      <c r="A1944" s="38">
        <f>IF(CriteriTecnici!$A1724="","","    "&amp;CHAR(123)&amp;CHAR(34)&amp;"bidderId"&amp;CHAR(34)&amp;": "&amp;CHAR(34)&amp;SUBSTITUTE(CriteriTecnici!$A1724,CHAR(34),"'")&amp;CHAR(34)&amp;", "&amp;CHAR(34)&amp;"lotId"&amp;CHAR(34)&amp;": "&amp;CHAR(34)&amp;SUBSTITUTE(CriteriTecnici!$C1724,CHAR(34),"'")&amp;CHAR(34)&amp;", "&amp;CHAR(34)&amp;"criterionId"&amp;CHAR(34)&amp;": "&amp;CHAR(34)&amp;SUBSTITUTE(CriteriTecnici!$D1724,CHAR(34),"'")&amp;CHAR(34)&amp;", "&amp;CHAR(34)&amp;"kind"&amp;CHAR(34)&amp;": "&amp;CHAR(34)&amp;SUBSTITUTE(CriteriTecnici!$F1724,CHAR(34),"'")&amp;CHAR(34)&amp;", "&amp;CHAR(34)&amp;"value"&amp;CHAR(34)&amp;": "&amp;SUBSTITUTE(TRIM(ROUND(IFERROR(CriteriTecnici!$N1724*1,IFERROR(NUMBERVALUE(CriteriTecnici!$N1724,".",","),IFERROR(NUMBERVALUE(CriteriTecnici!$N1724,",","."),0))),4)&amp;""),",",".")&amp;", "&amp;CHAR(34)&amp;"numerator"&amp;CHAR(34)&amp;": "&amp;SUBSTITUTE(TRIM(ROUND(IFERROR(CriteriTecnici!$K1724*1,IFERROR(NUMBERVALUE(CriteriTecnici!$K1724,".",","),IFERROR(NUMBERVALUE(CriteriTecnici!$K1724,",","."),0))),4)&amp;""),",",".")&amp;", "&amp;CHAR(34)&amp;"denominator"&amp;CHAR(34)&amp;": "&amp;SUBSTITUTE(TRIM(ROUND(IFERROR(CriteriTecnici!$L1724*1,IFERROR(NUMBERVALUE(CriteriTecnici!$L1724,".",","),IFERROR(NUMBERVALUE(CriteriTecnici!$L1724,",","."),0))),4)&amp;""),",",".")&amp;", "&amp;CHAR(34)&amp;"flag"&amp;CHAR(34)&amp;": "&amp;SUBSTITUTE(TRIM(ROUND(IFERROR(CriteriTecnici!$M1724*1,IFERROR(NUMBERVALUE(CriteriTecnici!$M1724,".",","),IFERROR(NUMBERVALUE(CriteriTecnici!$M1724,",","."),0))),4)&amp;""),",",".")&amp;", "&amp;CHAR(34)&amp;"rawScore"&amp;CHAR(34)&amp;": "&amp;SUBSTITUTE(TRIM(ROUND(IFERROR(CriteriTecnici!$O1724*1,IFERROR(NUMBERVALUE(CriteriTecnici!$O1724,".",","),IFERROR(NUMBERVALUE(CriteriTecnici!$O1724,",","."),0))),4)&amp;""),",",".")&amp;CHAR(125)&amp;IF(TRUE,",",""))</f>
        <v/>
      </c>
    </row>
    <row r="1945">
      <c r="A1945" s="38">
        <f>IF(CriteriTecnici!$A1725="","","    "&amp;CHAR(123)&amp;CHAR(34)&amp;"bidderId"&amp;CHAR(34)&amp;": "&amp;CHAR(34)&amp;SUBSTITUTE(CriteriTecnici!$A1725,CHAR(34),"'")&amp;CHAR(34)&amp;", "&amp;CHAR(34)&amp;"lotId"&amp;CHAR(34)&amp;": "&amp;CHAR(34)&amp;SUBSTITUTE(CriteriTecnici!$C1725,CHAR(34),"'")&amp;CHAR(34)&amp;", "&amp;CHAR(34)&amp;"criterionId"&amp;CHAR(34)&amp;": "&amp;CHAR(34)&amp;SUBSTITUTE(CriteriTecnici!$D1725,CHAR(34),"'")&amp;CHAR(34)&amp;", "&amp;CHAR(34)&amp;"kind"&amp;CHAR(34)&amp;": "&amp;CHAR(34)&amp;SUBSTITUTE(CriteriTecnici!$F1725,CHAR(34),"'")&amp;CHAR(34)&amp;", "&amp;CHAR(34)&amp;"value"&amp;CHAR(34)&amp;": "&amp;SUBSTITUTE(TRIM(ROUND(IFERROR(CriteriTecnici!$N1725*1,IFERROR(NUMBERVALUE(CriteriTecnici!$N1725,".",","),IFERROR(NUMBERVALUE(CriteriTecnici!$N1725,",","."),0))),4)&amp;""),",",".")&amp;", "&amp;CHAR(34)&amp;"numerator"&amp;CHAR(34)&amp;": "&amp;SUBSTITUTE(TRIM(ROUND(IFERROR(CriteriTecnici!$K1725*1,IFERROR(NUMBERVALUE(CriteriTecnici!$K1725,".",","),IFERROR(NUMBERVALUE(CriteriTecnici!$K1725,",","."),0))),4)&amp;""),",",".")&amp;", "&amp;CHAR(34)&amp;"denominator"&amp;CHAR(34)&amp;": "&amp;SUBSTITUTE(TRIM(ROUND(IFERROR(CriteriTecnici!$L1725*1,IFERROR(NUMBERVALUE(CriteriTecnici!$L1725,".",","),IFERROR(NUMBERVALUE(CriteriTecnici!$L1725,",","."),0))),4)&amp;""),",",".")&amp;", "&amp;CHAR(34)&amp;"flag"&amp;CHAR(34)&amp;": "&amp;SUBSTITUTE(TRIM(ROUND(IFERROR(CriteriTecnici!$M1725*1,IFERROR(NUMBERVALUE(CriteriTecnici!$M1725,".",","),IFERROR(NUMBERVALUE(CriteriTecnici!$M1725,",","."),0))),4)&amp;""),",",".")&amp;", "&amp;CHAR(34)&amp;"rawScore"&amp;CHAR(34)&amp;": "&amp;SUBSTITUTE(TRIM(ROUND(IFERROR(CriteriTecnici!$O1725*1,IFERROR(NUMBERVALUE(CriteriTecnici!$O1725,".",","),IFERROR(NUMBERVALUE(CriteriTecnici!$O1725,",","."),0))),4)&amp;""),",",".")&amp;CHAR(125)&amp;IF(TRUE,",",""))</f>
        <v/>
      </c>
    </row>
    <row r="1946">
      <c r="A1946" s="38">
        <f>IF(CriteriTecnici!$A1726="","","    "&amp;CHAR(123)&amp;CHAR(34)&amp;"bidderId"&amp;CHAR(34)&amp;": "&amp;CHAR(34)&amp;SUBSTITUTE(CriteriTecnici!$A1726,CHAR(34),"'")&amp;CHAR(34)&amp;", "&amp;CHAR(34)&amp;"lotId"&amp;CHAR(34)&amp;": "&amp;CHAR(34)&amp;SUBSTITUTE(CriteriTecnici!$C1726,CHAR(34),"'")&amp;CHAR(34)&amp;", "&amp;CHAR(34)&amp;"criterionId"&amp;CHAR(34)&amp;": "&amp;CHAR(34)&amp;SUBSTITUTE(CriteriTecnici!$D1726,CHAR(34),"'")&amp;CHAR(34)&amp;", "&amp;CHAR(34)&amp;"kind"&amp;CHAR(34)&amp;": "&amp;CHAR(34)&amp;SUBSTITUTE(CriteriTecnici!$F1726,CHAR(34),"'")&amp;CHAR(34)&amp;", "&amp;CHAR(34)&amp;"value"&amp;CHAR(34)&amp;": "&amp;SUBSTITUTE(TRIM(ROUND(IFERROR(CriteriTecnici!$N1726*1,IFERROR(NUMBERVALUE(CriteriTecnici!$N1726,".",","),IFERROR(NUMBERVALUE(CriteriTecnici!$N1726,",","."),0))),4)&amp;""),",",".")&amp;", "&amp;CHAR(34)&amp;"numerator"&amp;CHAR(34)&amp;": "&amp;SUBSTITUTE(TRIM(ROUND(IFERROR(CriteriTecnici!$K1726*1,IFERROR(NUMBERVALUE(CriteriTecnici!$K1726,".",","),IFERROR(NUMBERVALUE(CriteriTecnici!$K1726,",","."),0))),4)&amp;""),",",".")&amp;", "&amp;CHAR(34)&amp;"denominator"&amp;CHAR(34)&amp;": "&amp;SUBSTITUTE(TRIM(ROUND(IFERROR(CriteriTecnici!$L1726*1,IFERROR(NUMBERVALUE(CriteriTecnici!$L1726,".",","),IFERROR(NUMBERVALUE(CriteriTecnici!$L1726,",","."),0))),4)&amp;""),",",".")&amp;", "&amp;CHAR(34)&amp;"flag"&amp;CHAR(34)&amp;": "&amp;SUBSTITUTE(TRIM(ROUND(IFERROR(CriteriTecnici!$M1726*1,IFERROR(NUMBERVALUE(CriteriTecnici!$M1726,".",","),IFERROR(NUMBERVALUE(CriteriTecnici!$M1726,",","."),0))),4)&amp;""),",",".")&amp;", "&amp;CHAR(34)&amp;"rawScore"&amp;CHAR(34)&amp;": "&amp;SUBSTITUTE(TRIM(ROUND(IFERROR(CriteriTecnici!$O1726*1,IFERROR(NUMBERVALUE(CriteriTecnici!$O1726,".",","),IFERROR(NUMBERVALUE(CriteriTecnici!$O1726,",","."),0))),4)&amp;""),",",".")&amp;CHAR(125)&amp;IF(TRUE,",",""))</f>
        <v/>
      </c>
    </row>
    <row r="1947">
      <c r="A1947" s="38">
        <f>IF(CriteriTecnici!$A1727="","","    "&amp;CHAR(123)&amp;CHAR(34)&amp;"bidderId"&amp;CHAR(34)&amp;": "&amp;CHAR(34)&amp;SUBSTITUTE(CriteriTecnici!$A1727,CHAR(34),"'")&amp;CHAR(34)&amp;", "&amp;CHAR(34)&amp;"lotId"&amp;CHAR(34)&amp;": "&amp;CHAR(34)&amp;SUBSTITUTE(CriteriTecnici!$C1727,CHAR(34),"'")&amp;CHAR(34)&amp;", "&amp;CHAR(34)&amp;"criterionId"&amp;CHAR(34)&amp;": "&amp;CHAR(34)&amp;SUBSTITUTE(CriteriTecnici!$D1727,CHAR(34),"'")&amp;CHAR(34)&amp;", "&amp;CHAR(34)&amp;"kind"&amp;CHAR(34)&amp;": "&amp;CHAR(34)&amp;SUBSTITUTE(CriteriTecnici!$F1727,CHAR(34),"'")&amp;CHAR(34)&amp;", "&amp;CHAR(34)&amp;"value"&amp;CHAR(34)&amp;": "&amp;SUBSTITUTE(TRIM(ROUND(IFERROR(CriteriTecnici!$N1727*1,IFERROR(NUMBERVALUE(CriteriTecnici!$N1727,".",","),IFERROR(NUMBERVALUE(CriteriTecnici!$N1727,",","."),0))),4)&amp;""),",",".")&amp;", "&amp;CHAR(34)&amp;"numerator"&amp;CHAR(34)&amp;": "&amp;SUBSTITUTE(TRIM(ROUND(IFERROR(CriteriTecnici!$K1727*1,IFERROR(NUMBERVALUE(CriteriTecnici!$K1727,".",","),IFERROR(NUMBERVALUE(CriteriTecnici!$K1727,",","."),0))),4)&amp;""),",",".")&amp;", "&amp;CHAR(34)&amp;"denominator"&amp;CHAR(34)&amp;": "&amp;SUBSTITUTE(TRIM(ROUND(IFERROR(CriteriTecnici!$L1727*1,IFERROR(NUMBERVALUE(CriteriTecnici!$L1727,".",","),IFERROR(NUMBERVALUE(CriteriTecnici!$L1727,",","."),0))),4)&amp;""),",",".")&amp;", "&amp;CHAR(34)&amp;"flag"&amp;CHAR(34)&amp;": "&amp;SUBSTITUTE(TRIM(ROUND(IFERROR(CriteriTecnici!$M1727*1,IFERROR(NUMBERVALUE(CriteriTecnici!$M1727,".",","),IFERROR(NUMBERVALUE(CriteriTecnici!$M1727,",","."),0))),4)&amp;""),",",".")&amp;", "&amp;CHAR(34)&amp;"rawScore"&amp;CHAR(34)&amp;": "&amp;SUBSTITUTE(TRIM(ROUND(IFERROR(CriteriTecnici!$O1727*1,IFERROR(NUMBERVALUE(CriteriTecnici!$O1727,".",","),IFERROR(NUMBERVALUE(CriteriTecnici!$O1727,",","."),0))),4)&amp;""),",",".")&amp;CHAR(125)&amp;IF(TRUE,",",""))</f>
        <v/>
      </c>
    </row>
    <row r="1948">
      <c r="A1948" s="38">
        <f>IF(CriteriTecnici!$A1728="","","    "&amp;CHAR(123)&amp;CHAR(34)&amp;"bidderId"&amp;CHAR(34)&amp;": "&amp;CHAR(34)&amp;SUBSTITUTE(CriteriTecnici!$A1728,CHAR(34),"'")&amp;CHAR(34)&amp;", "&amp;CHAR(34)&amp;"lotId"&amp;CHAR(34)&amp;": "&amp;CHAR(34)&amp;SUBSTITUTE(CriteriTecnici!$C1728,CHAR(34),"'")&amp;CHAR(34)&amp;", "&amp;CHAR(34)&amp;"criterionId"&amp;CHAR(34)&amp;": "&amp;CHAR(34)&amp;SUBSTITUTE(CriteriTecnici!$D1728,CHAR(34),"'")&amp;CHAR(34)&amp;", "&amp;CHAR(34)&amp;"kind"&amp;CHAR(34)&amp;": "&amp;CHAR(34)&amp;SUBSTITUTE(CriteriTecnici!$F1728,CHAR(34),"'")&amp;CHAR(34)&amp;", "&amp;CHAR(34)&amp;"value"&amp;CHAR(34)&amp;": "&amp;SUBSTITUTE(TRIM(ROUND(IFERROR(CriteriTecnici!$N1728*1,IFERROR(NUMBERVALUE(CriteriTecnici!$N1728,".",","),IFERROR(NUMBERVALUE(CriteriTecnici!$N1728,",","."),0))),4)&amp;""),",",".")&amp;", "&amp;CHAR(34)&amp;"numerator"&amp;CHAR(34)&amp;": "&amp;SUBSTITUTE(TRIM(ROUND(IFERROR(CriteriTecnici!$K1728*1,IFERROR(NUMBERVALUE(CriteriTecnici!$K1728,".",","),IFERROR(NUMBERVALUE(CriteriTecnici!$K1728,",","."),0))),4)&amp;""),",",".")&amp;", "&amp;CHAR(34)&amp;"denominator"&amp;CHAR(34)&amp;": "&amp;SUBSTITUTE(TRIM(ROUND(IFERROR(CriteriTecnici!$L1728*1,IFERROR(NUMBERVALUE(CriteriTecnici!$L1728,".",","),IFERROR(NUMBERVALUE(CriteriTecnici!$L1728,",","."),0))),4)&amp;""),",",".")&amp;", "&amp;CHAR(34)&amp;"flag"&amp;CHAR(34)&amp;": "&amp;SUBSTITUTE(TRIM(ROUND(IFERROR(CriteriTecnici!$M1728*1,IFERROR(NUMBERVALUE(CriteriTecnici!$M1728,".",","),IFERROR(NUMBERVALUE(CriteriTecnici!$M1728,",","."),0))),4)&amp;""),",",".")&amp;", "&amp;CHAR(34)&amp;"rawScore"&amp;CHAR(34)&amp;": "&amp;SUBSTITUTE(TRIM(ROUND(IFERROR(CriteriTecnici!$O1728*1,IFERROR(NUMBERVALUE(CriteriTecnici!$O1728,".",","),IFERROR(NUMBERVALUE(CriteriTecnici!$O1728,",","."),0))),4)&amp;""),",",".")&amp;CHAR(125)&amp;IF(TRUE,",",""))</f>
        <v/>
      </c>
    </row>
    <row r="1949">
      <c r="A1949" s="38">
        <f>IF(CriteriTecnici!$A1729="","","    "&amp;CHAR(123)&amp;CHAR(34)&amp;"bidderId"&amp;CHAR(34)&amp;": "&amp;CHAR(34)&amp;SUBSTITUTE(CriteriTecnici!$A1729,CHAR(34),"'")&amp;CHAR(34)&amp;", "&amp;CHAR(34)&amp;"lotId"&amp;CHAR(34)&amp;": "&amp;CHAR(34)&amp;SUBSTITUTE(CriteriTecnici!$C1729,CHAR(34),"'")&amp;CHAR(34)&amp;", "&amp;CHAR(34)&amp;"criterionId"&amp;CHAR(34)&amp;": "&amp;CHAR(34)&amp;SUBSTITUTE(CriteriTecnici!$D1729,CHAR(34),"'")&amp;CHAR(34)&amp;", "&amp;CHAR(34)&amp;"kind"&amp;CHAR(34)&amp;": "&amp;CHAR(34)&amp;SUBSTITUTE(CriteriTecnici!$F1729,CHAR(34),"'")&amp;CHAR(34)&amp;", "&amp;CHAR(34)&amp;"value"&amp;CHAR(34)&amp;": "&amp;SUBSTITUTE(TRIM(ROUND(IFERROR(CriteriTecnici!$N1729*1,IFERROR(NUMBERVALUE(CriteriTecnici!$N1729,".",","),IFERROR(NUMBERVALUE(CriteriTecnici!$N1729,",","."),0))),4)&amp;""),",",".")&amp;", "&amp;CHAR(34)&amp;"numerator"&amp;CHAR(34)&amp;": "&amp;SUBSTITUTE(TRIM(ROUND(IFERROR(CriteriTecnici!$K1729*1,IFERROR(NUMBERVALUE(CriteriTecnici!$K1729,".",","),IFERROR(NUMBERVALUE(CriteriTecnici!$K1729,",","."),0))),4)&amp;""),",",".")&amp;", "&amp;CHAR(34)&amp;"denominator"&amp;CHAR(34)&amp;": "&amp;SUBSTITUTE(TRIM(ROUND(IFERROR(CriteriTecnici!$L1729*1,IFERROR(NUMBERVALUE(CriteriTecnici!$L1729,".",","),IFERROR(NUMBERVALUE(CriteriTecnici!$L1729,",","."),0))),4)&amp;""),",",".")&amp;", "&amp;CHAR(34)&amp;"flag"&amp;CHAR(34)&amp;": "&amp;SUBSTITUTE(TRIM(ROUND(IFERROR(CriteriTecnici!$M1729*1,IFERROR(NUMBERVALUE(CriteriTecnici!$M1729,".",","),IFERROR(NUMBERVALUE(CriteriTecnici!$M1729,",","."),0))),4)&amp;""),",",".")&amp;", "&amp;CHAR(34)&amp;"rawScore"&amp;CHAR(34)&amp;": "&amp;SUBSTITUTE(TRIM(ROUND(IFERROR(CriteriTecnici!$O1729*1,IFERROR(NUMBERVALUE(CriteriTecnici!$O1729,".",","),IFERROR(NUMBERVALUE(CriteriTecnici!$O1729,",","."),0))),4)&amp;""),",",".")&amp;CHAR(125)&amp;IF(TRUE,",",""))</f>
        <v/>
      </c>
    </row>
    <row r="1950">
      <c r="A1950" s="38">
        <f>IF(CriteriTecnici!$A1730="","","    "&amp;CHAR(123)&amp;CHAR(34)&amp;"bidderId"&amp;CHAR(34)&amp;": "&amp;CHAR(34)&amp;SUBSTITUTE(CriteriTecnici!$A1730,CHAR(34),"'")&amp;CHAR(34)&amp;", "&amp;CHAR(34)&amp;"lotId"&amp;CHAR(34)&amp;": "&amp;CHAR(34)&amp;SUBSTITUTE(CriteriTecnici!$C1730,CHAR(34),"'")&amp;CHAR(34)&amp;", "&amp;CHAR(34)&amp;"criterionId"&amp;CHAR(34)&amp;": "&amp;CHAR(34)&amp;SUBSTITUTE(CriteriTecnici!$D1730,CHAR(34),"'")&amp;CHAR(34)&amp;", "&amp;CHAR(34)&amp;"kind"&amp;CHAR(34)&amp;": "&amp;CHAR(34)&amp;SUBSTITUTE(CriteriTecnici!$F1730,CHAR(34),"'")&amp;CHAR(34)&amp;", "&amp;CHAR(34)&amp;"value"&amp;CHAR(34)&amp;": "&amp;SUBSTITUTE(TRIM(ROUND(IFERROR(CriteriTecnici!$N1730*1,IFERROR(NUMBERVALUE(CriteriTecnici!$N1730,".",","),IFERROR(NUMBERVALUE(CriteriTecnici!$N1730,",","."),0))),4)&amp;""),",",".")&amp;", "&amp;CHAR(34)&amp;"numerator"&amp;CHAR(34)&amp;": "&amp;SUBSTITUTE(TRIM(ROUND(IFERROR(CriteriTecnici!$K1730*1,IFERROR(NUMBERVALUE(CriteriTecnici!$K1730,".",","),IFERROR(NUMBERVALUE(CriteriTecnici!$K1730,",","."),0))),4)&amp;""),",",".")&amp;", "&amp;CHAR(34)&amp;"denominator"&amp;CHAR(34)&amp;": "&amp;SUBSTITUTE(TRIM(ROUND(IFERROR(CriteriTecnici!$L1730*1,IFERROR(NUMBERVALUE(CriteriTecnici!$L1730,".",","),IFERROR(NUMBERVALUE(CriteriTecnici!$L1730,",","."),0))),4)&amp;""),",",".")&amp;", "&amp;CHAR(34)&amp;"flag"&amp;CHAR(34)&amp;": "&amp;SUBSTITUTE(TRIM(ROUND(IFERROR(CriteriTecnici!$M1730*1,IFERROR(NUMBERVALUE(CriteriTecnici!$M1730,".",","),IFERROR(NUMBERVALUE(CriteriTecnici!$M1730,",","."),0))),4)&amp;""),",",".")&amp;", "&amp;CHAR(34)&amp;"rawScore"&amp;CHAR(34)&amp;": "&amp;SUBSTITUTE(TRIM(ROUND(IFERROR(CriteriTecnici!$O1730*1,IFERROR(NUMBERVALUE(CriteriTecnici!$O1730,".",","),IFERROR(NUMBERVALUE(CriteriTecnici!$O1730,",","."),0))),4)&amp;""),",",".")&amp;CHAR(125)&amp;IF(TRUE,",",""))</f>
        <v/>
      </c>
    </row>
    <row r="1951">
      <c r="A1951" s="38">
        <f>IF(CriteriTecnici!$A1731="","","    "&amp;CHAR(123)&amp;CHAR(34)&amp;"bidderId"&amp;CHAR(34)&amp;": "&amp;CHAR(34)&amp;SUBSTITUTE(CriteriTecnici!$A1731,CHAR(34),"'")&amp;CHAR(34)&amp;", "&amp;CHAR(34)&amp;"lotId"&amp;CHAR(34)&amp;": "&amp;CHAR(34)&amp;SUBSTITUTE(CriteriTecnici!$C1731,CHAR(34),"'")&amp;CHAR(34)&amp;", "&amp;CHAR(34)&amp;"criterionId"&amp;CHAR(34)&amp;": "&amp;CHAR(34)&amp;SUBSTITUTE(CriteriTecnici!$D1731,CHAR(34),"'")&amp;CHAR(34)&amp;", "&amp;CHAR(34)&amp;"kind"&amp;CHAR(34)&amp;": "&amp;CHAR(34)&amp;SUBSTITUTE(CriteriTecnici!$F1731,CHAR(34),"'")&amp;CHAR(34)&amp;", "&amp;CHAR(34)&amp;"value"&amp;CHAR(34)&amp;": "&amp;SUBSTITUTE(TRIM(ROUND(IFERROR(CriteriTecnici!$N1731*1,IFERROR(NUMBERVALUE(CriteriTecnici!$N1731,".",","),IFERROR(NUMBERVALUE(CriteriTecnici!$N1731,",","."),0))),4)&amp;""),",",".")&amp;", "&amp;CHAR(34)&amp;"numerator"&amp;CHAR(34)&amp;": "&amp;SUBSTITUTE(TRIM(ROUND(IFERROR(CriteriTecnici!$K1731*1,IFERROR(NUMBERVALUE(CriteriTecnici!$K1731,".",","),IFERROR(NUMBERVALUE(CriteriTecnici!$K1731,",","."),0))),4)&amp;""),",",".")&amp;", "&amp;CHAR(34)&amp;"denominator"&amp;CHAR(34)&amp;": "&amp;SUBSTITUTE(TRIM(ROUND(IFERROR(CriteriTecnici!$L1731*1,IFERROR(NUMBERVALUE(CriteriTecnici!$L1731,".",","),IFERROR(NUMBERVALUE(CriteriTecnici!$L1731,",","."),0))),4)&amp;""),",",".")&amp;", "&amp;CHAR(34)&amp;"flag"&amp;CHAR(34)&amp;": "&amp;SUBSTITUTE(TRIM(ROUND(IFERROR(CriteriTecnici!$M1731*1,IFERROR(NUMBERVALUE(CriteriTecnici!$M1731,".",","),IFERROR(NUMBERVALUE(CriteriTecnici!$M1731,",","."),0))),4)&amp;""),",",".")&amp;", "&amp;CHAR(34)&amp;"rawScore"&amp;CHAR(34)&amp;": "&amp;SUBSTITUTE(TRIM(ROUND(IFERROR(CriteriTecnici!$O1731*1,IFERROR(NUMBERVALUE(CriteriTecnici!$O1731,".",","),IFERROR(NUMBERVALUE(CriteriTecnici!$O1731,",","."),0))),4)&amp;""),",",".")&amp;CHAR(125)&amp;IF(TRUE,",",""))</f>
        <v/>
      </c>
    </row>
    <row r="1952">
      <c r="A1952" s="38">
        <f>IF(CriteriTecnici!$A1732="","","    "&amp;CHAR(123)&amp;CHAR(34)&amp;"bidderId"&amp;CHAR(34)&amp;": "&amp;CHAR(34)&amp;SUBSTITUTE(CriteriTecnici!$A1732,CHAR(34),"'")&amp;CHAR(34)&amp;", "&amp;CHAR(34)&amp;"lotId"&amp;CHAR(34)&amp;": "&amp;CHAR(34)&amp;SUBSTITUTE(CriteriTecnici!$C1732,CHAR(34),"'")&amp;CHAR(34)&amp;", "&amp;CHAR(34)&amp;"criterionId"&amp;CHAR(34)&amp;": "&amp;CHAR(34)&amp;SUBSTITUTE(CriteriTecnici!$D1732,CHAR(34),"'")&amp;CHAR(34)&amp;", "&amp;CHAR(34)&amp;"kind"&amp;CHAR(34)&amp;": "&amp;CHAR(34)&amp;SUBSTITUTE(CriteriTecnici!$F1732,CHAR(34),"'")&amp;CHAR(34)&amp;", "&amp;CHAR(34)&amp;"value"&amp;CHAR(34)&amp;": "&amp;SUBSTITUTE(TRIM(ROUND(IFERROR(CriteriTecnici!$N1732*1,IFERROR(NUMBERVALUE(CriteriTecnici!$N1732,".",","),IFERROR(NUMBERVALUE(CriteriTecnici!$N1732,",","."),0))),4)&amp;""),",",".")&amp;", "&amp;CHAR(34)&amp;"numerator"&amp;CHAR(34)&amp;": "&amp;SUBSTITUTE(TRIM(ROUND(IFERROR(CriteriTecnici!$K1732*1,IFERROR(NUMBERVALUE(CriteriTecnici!$K1732,".",","),IFERROR(NUMBERVALUE(CriteriTecnici!$K1732,",","."),0))),4)&amp;""),",",".")&amp;", "&amp;CHAR(34)&amp;"denominator"&amp;CHAR(34)&amp;": "&amp;SUBSTITUTE(TRIM(ROUND(IFERROR(CriteriTecnici!$L1732*1,IFERROR(NUMBERVALUE(CriteriTecnici!$L1732,".",","),IFERROR(NUMBERVALUE(CriteriTecnici!$L1732,",","."),0))),4)&amp;""),",",".")&amp;", "&amp;CHAR(34)&amp;"flag"&amp;CHAR(34)&amp;": "&amp;SUBSTITUTE(TRIM(ROUND(IFERROR(CriteriTecnici!$M1732*1,IFERROR(NUMBERVALUE(CriteriTecnici!$M1732,".",","),IFERROR(NUMBERVALUE(CriteriTecnici!$M1732,",","."),0))),4)&amp;""),",",".")&amp;", "&amp;CHAR(34)&amp;"rawScore"&amp;CHAR(34)&amp;": "&amp;SUBSTITUTE(TRIM(ROUND(IFERROR(CriteriTecnici!$O1732*1,IFERROR(NUMBERVALUE(CriteriTecnici!$O1732,".",","),IFERROR(NUMBERVALUE(CriteriTecnici!$O1732,",","."),0))),4)&amp;""),",",".")&amp;CHAR(125)&amp;IF(TRUE,",",""))</f>
        <v/>
      </c>
    </row>
    <row r="1953">
      <c r="A1953" s="38">
        <f>IF(CriteriTecnici!$A1733="","","    "&amp;CHAR(123)&amp;CHAR(34)&amp;"bidderId"&amp;CHAR(34)&amp;": "&amp;CHAR(34)&amp;SUBSTITUTE(CriteriTecnici!$A1733,CHAR(34),"'")&amp;CHAR(34)&amp;", "&amp;CHAR(34)&amp;"lotId"&amp;CHAR(34)&amp;": "&amp;CHAR(34)&amp;SUBSTITUTE(CriteriTecnici!$C1733,CHAR(34),"'")&amp;CHAR(34)&amp;", "&amp;CHAR(34)&amp;"criterionId"&amp;CHAR(34)&amp;": "&amp;CHAR(34)&amp;SUBSTITUTE(CriteriTecnici!$D1733,CHAR(34),"'")&amp;CHAR(34)&amp;", "&amp;CHAR(34)&amp;"kind"&amp;CHAR(34)&amp;": "&amp;CHAR(34)&amp;SUBSTITUTE(CriteriTecnici!$F1733,CHAR(34),"'")&amp;CHAR(34)&amp;", "&amp;CHAR(34)&amp;"value"&amp;CHAR(34)&amp;": "&amp;SUBSTITUTE(TRIM(ROUND(IFERROR(CriteriTecnici!$N1733*1,IFERROR(NUMBERVALUE(CriteriTecnici!$N1733,".",","),IFERROR(NUMBERVALUE(CriteriTecnici!$N1733,",","."),0))),4)&amp;""),",",".")&amp;", "&amp;CHAR(34)&amp;"numerator"&amp;CHAR(34)&amp;": "&amp;SUBSTITUTE(TRIM(ROUND(IFERROR(CriteriTecnici!$K1733*1,IFERROR(NUMBERVALUE(CriteriTecnici!$K1733,".",","),IFERROR(NUMBERVALUE(CriteriTecnici!$K1733,",","."),0))),4)&amp;""),",",".")&amp;", "&amp;CHAR(34)&amp;"denominator"&amp;CHAR(34)&amp;": "&amp;SUBSTITUTE(TRIM(ROUND(IFERROR(CriteriTecnici!$L1733*1,IFERROR(NUMBERVALUE(CriteriTecnici!$L1733,".",","),IFERROR(NUMBERVALUE(CriteriTecnici!$L1733,",","."),0))),4)&amp;""),",",".")&amp;", "&amp;CHAR(34)&amp;"flag"&amp;CHAR(34)&amp;": "&amp;SUBSTITUTE(TRIM(ROUND(IFERROR(CriteriTecnici!$M1733*1,IFERROR(NUMBERVALUE(CriteriTecnici!$M1733,".",","),IFERROR(NUMBERVALUE(CriteriTecnici!$M1733,",","."),0))),4)&amp;""),",",".")&amp;", "&amp;CHAR(34)&amp;"rawScore"&amp;CHAR(34)&amp;": "&amp;SUBSTITUTE(TRIM(ROUND(IFERROR(CriteriTecnici!$O1733*1,IFERROR(NUMBERVALUE(CriteriTecnici!$O1733,".",","),IFERROR(NUMBERVALUE(CriteriTecnici!$O1733,",","."),0))),4)&amp;""),",",".")&amp;CHAR(125)&amp;IF(TRUE,",",""))</f>
        <v/>
      </c>
    </row>
    <row r="1954">
      <c r="A1954" s="38">
        <f>IF(CriteriTecnici!$A1734="","","    "&amp;CHAR(123)&amp;CHAR(34)&amp;"bidderId"&amp;CHAR(34)&amp;": "&amp;CHAR(34)&amp;SUBSTITUTE(CriteriTecnici!$A1734,CHAR(34),"'")&amp;CHAR(34)&amp;", "&amp;CHAR(34)&amp;"lotId"&amp;CHAR(34)&amp;": "&amp;CHAR(34)&amp;SUBSTITUTE(CriteriTecnici!$C1734,CHAR(34),"'")&amp;CHAR(34)&amp;", "&amp;CHAR(34)&amp;"criterionId"&amp;CHAR(34)&amp;": "&amp;CHAR(34)&amp;SUBSTITUTE(CriteriTecnici!$D1734,CHAR(34),"'")&amp;CHAR(34)&amp;", "&amp;CHAR(34)&amp;"kind"&amp;CHAR(34)&amp;": "&amp;CHAR(34)&amp;SUBSTITUTE(CriteriTecnici!$F1734,CHAR(34),"'")&amp;CHAR(34)&amp;", "&amp;CHAR(34)&amp;"value"&amp;CHAR(34)&amp;": "&amp;SUBSTITUTE(TRIM(ROUND(IFERROR(CriteriTecnici!$N1734*1,IFERROR(NUMBERVALUE(CriteriTecnici!$N1734,".",","),IFERROR(NUMBERVALUE(CriteriTecnici!$N1734,",","."),0))),4)&amp;""),",",".")&amp;", "&amp;CHAR(34)&amp;"numerator"&amp;CHAR(34)&amp;": "&amp;SUBSTITUTE(TRIM(ROUND(IFERROR(CriteriTecnici!$K1734*1,IFERROR(NUMBERVALUE(CriteriTecnici!$K1734,".",","),IFERROR(NUMBERVALUE(CriteriTecnici!$K1734,",","."),0))),4)&amp;""),",",".")&amp;", "&amp;CHAR(34)&amp;"denominator"&amp;CHAR(34)&amp;": "&amp;SUBSTITUTE(TRIM(ROUND(IFERROR(CriteriTecnici!$L1734*1,IFERROR(NUMBERVALUE(CriteriTecnici!$L1734,".",","),IFERROR(NUMBERVALUE(CriteriTecnici!$L1734,",","."),0))),4)&amp;""),",",".")&amp;", "&amp;CHAR(34)&amp;"flag"&amp;CHAR(34)&amp;": "&amp;SUBSTITUTE(TRIM(ROUND(IFERROR(CriteriTecnici!$M1734*1,IFERROR(NUMBERVALUE(CriteriTecnici!$M1734,".",","),IFERROR(NUMBERVALUE(CriteriTecnici!$M1734,",","."),0))),4)&amp;""),",",".")&amp;", "&amp;CHAR(34)&amp;"rawScore"&amp;CHAR(34)&amp;": "&amp;SUBSTITUTE(TRIM(ROUND(IFERROR(CriteriTecnici!$O1734*1,IFERROR(NUMBERVALUE(CriteriTecnici!$O1734,".",","),IFERROR(NUMBERVALUE(CriteriTecnici!$O1734,",","."),0))),4)&amp;""),",",".")&amp;CHAR(125)&amp;IF(TRUE,",",""))</f>
        <v/>
      </c>
    </row>
    <row r="1955">
      <c r="A1955" s="38">
        <f>IF(CriteriTecnici!$A1735="","","    "&amp;CHAR(123)&amp;CHAR(34)&amp;"bidderId"&amp;CHAR(34)&amp;": "&amp;CHAR(34)&amp;SUBSTITUTE(CriteriTecnici!$A1735,CHAR(34),"'")&amp;CHAR(34)&amp;", "&amp;CHAR(34)&amp;"lotId"&amp;CHAR(34)&amp;": "&amp;CHAR(34)&amp;SUBSTITUTE(CriteriTecnici!$C1735,CHAR(34),"'")&amp;CHAR(34)&amp;", "&amp;CHAR(34)&amp;"criterionId"&amp;CHAR(34)&amp;": "&amp;CHAR(34)&amp;SUBSTITUTE(CriteriTecnici!$D1735,CHAR(34),"'")&amp;CHAR(34)&amp;", "&amp;CHAR(34)&amp;"kind"&amp;CHAR(34)&amp;": "&amp;CHAR(34)&amp;SUBSTITUTE(CriteriTecnici!$F1735,CHAR(34),"'")&amp;CHAR(34)&amp;", "&amp;CHAR(34)&amp;"value"&amp;CHAR(34)&amp;": "&amp;SUBSTITUTE(TRIM(ROUND(IFERROR(CriteriTecnici!$N1735*1,IFERROR(NUMBERVALUE(CriteriTecnici!$N1735,".",","),IFERROR(NUMBERVALUE(CriteriTecnici!$N1735,",","."),0))),4)&amp;""),",",".")&amp;", "&amp;CHAR(34)&amp;"numerator"&amp;CHAR(34)&amp;": "&amp;SUBSTITUTE(TRIM(ROUND(IFERROR(CriteriTecnici!$K1735*1,IFERROR(NUMBERVALUE(CriteriTecnici!$K1735,".",","),IFERROR(NUMBERVALUE(CriteriTecnici!$K1735,",","."),0))),4)&amp;""),",",".")&amp;", "&amp;CHAR(34)&amp;"denominator"&amp;CHAR(34)&amp;": "&amp;SUBSTITUTE(TRIM(ROUND(IFERROR(CriteriTecnici!$L1735*1,IFERROR(NUMBERVALUE(CriteriTecnici!$L1735,".",","),IFERROR(NUMBERVALUE(CriteriTecnici!$L1735,",","."),0))),4)&amp;""),",",".")&amp;", "&amp;CHAR(34)&amp;"flag"&amp;CHAR(34)&amp;": "&amp;SUBSTITUTE(TRIM(ROUND(IFERROR(CriteriTecnici!$M1735*1,IFERROR(NUMBERVALUE(CriteriTecnici!$M1735,".",","),IFERROR(NUMBERVALUE(CriteriTecnici!$M1735,",","."),0))),4)&amp;""),",",".")&amp;", "&amp;CHAR(34)&amp;"rawScore"&amp;CHAR(34)&amp;": "&amp;SUBSTITUTE(TRIM(ROUND(IFERROR(CriteriTecnici!$O1735*1,IFERROR(NUMBERVALUE(CriteriTecnici!$O1735,".",","),IFERROR(NUMBERVALUE(CriteriTecnici!$O1735,",","."),0))),4)&amp;""),",",".")&amp;CHAR(125)&amp;IF(TRUE,",",""))</f>
        <v/>
      </c>
    </row>
    <row r="1956">
      <c r="A1956" s="38">
        <f>IF(CriteriTecnici!$A1736="","","    "&amp;CHAR(123)&amp;CHAR(34)&amp;"bidderId"&amp;CHAR(34)&amp;": "&amp;CHAR(34)&amp;SUBSTITUTE(CriteriTecnici!$A1736,CHAR(34),"'")&amp;CHAR(34)&amp;", "&amp;CHAR(34)&amp;"lotId"&amp;CHAR(34)&amp;": "&amp;CHAR(34)&amp;SUBSTITUTE(CriteriTecnici!$C1736,CHAR(34),"'")&amp;CHAR(34)&amp;", "&amp;CHAR(34)&amp;"criterionId"&amp;CHAR(34)&amp;": "&amp;CHAR(34)&amp;SUBSTITUTE(CriteriTecnici!$D1736,CHAR(34),"'")&amp;CHAR(34)&amp;", "&amp;CHAR(34)&amp;"kind"&amp;CHAR(34)&amp;": "&amp;CHAR(34)&amp;SUBSTITUTE(CriteriTecnici!$F1736,CHAR(34),"'")&amp;CHAR(34)&amp;", "&amp;CHAR(34)&amp;"value"&amp;CHAR(34)&amp;": "&amp;SUBSTITUTE(TRIM(ROUND(IFERROR(CriteriTecnici!$N1736*1,IFERROR(NUMBERVALUE(CriteriTecnici!$N1736,".",","),IFERROR(NUMBERVALUE(CriteriTecnici!$N1736,",","."),0))),4)&amp;""),",",".")&amp;", "&amp;CHAR(34)&amp;"numerator"&amp;CHAR(34)&amp;": "&amp;SUBSTITUTE(TRIM(ROUND(IFERROR(CriteriTecnici!$K1736*1,IFERROR(NUMBERVALUE(CriteriTecnici!$K1736,".",","),IFERROR(NUMBERVALUE(CriteriTecnici!$K1736,",","."),0))),4)&amp;""),",",".")&amp;", "&amp;CHAR(34)&amp;"denominator"&amp;CHAR(34)&amp;": "&amp;SUBSTITUTE(TRIM(ROUND(IFERROR(CriteriTecnici!$L1736*1,IFERROR(NUMBERVALUE(CriteriTecnici!$L1736,".",","),IFERROR(NUMBERVALUE(CriteriTecnici!$L1736,",","."),0))),4)&amp;""),",",".")&amp;", "&amp;CHAR(34)&amp;"flag"&amp;CHAR(34)&amp;": "&amp;SUBSTITUTE(TRIM(ROUND(IFERROR(CriteriTecnici!$M1736*1,IFERROR(NUMBERVALUE(CriteriTecnici!$M1736,".",","),IFERROR(NUMBERVALUE(CriteriTecnici!$M1736,",","."),0))),4)&amp;""),",",".")&amp;", "&amp;CHAR(34)&amp;"rawScore"&amp;CHAR(34)&amp;": "&amp;SUBSTITUTE(TRIM(ROUND(IFERROR(CriteriTecnici!$O1736*1,IFERROR(NUMBERVALUE(CriteriTecnici!$O1736,".",","),IFERROR(NUMBERVALUE(CriteriTecnici!$O1736,",","."),0))),4)&amp;""),",",".")&amp;CHAR(125)&amp;IF(TRUE,",",""))</f>
        <v/>
      </c>
    </row>
    <row r="1957">
      <c r="A1957" s="38">
        <f>IF(CriteriTecnici!$A1737="","","    "&amp;CHAR(123)&amp;CHAR(34)&amp;"bidderId"&amp;CHAR(34)&amp;": "&amp;CHAR(34)&amp;SUBSTITUTE(CriteriTecnici!$A1737,CHAR(34),"'")&amp;CHAR(34)&amp;", "&amp;CHAR(34)&amp;"lotId"&amp;CHAR(34)&amp;": "&amp;CHAR(34)&amp;SUBSTITUTE(CriteriTecnici!$C1737,CHAR(34),"'")&amp;CHAR(34)&amp;", "&amp;CHAR(34)&amp;"criterionId"&amp;CHAR(34)&amp;": "&amp;CHAR(34)&amp;SUBSTITUTE(CriteriTecnici!$D1737,CHAR(34),"'")&amp;CHAR(34)&amp;", "&amp;CHAR(34)&amp;"kind"&amp;CHAR(34)&amp;": "&amp;CHAR(34)&amp;SUBSTITUTE(CriteriTecnici!$F1737,CHAR(34),"'")&amp;CHAR(34)&amp;", "&amp;CHAR(34)&amp;"value"&amp;CHAR(34)&amp;": "&amp;SUBSTITUTE(TRIM(ROUND(IFERROR(CriteriTecnici!$N1737*1,IFERROR(NUMBERVALUE(CriteriTecnici!$N1737,".",","),IFERROR(NUMBERVALUE(CriteriTecnici!$N1737,",","."),0))),4)&amp;""),",",".")&amp;", "&amp;CHAR(34)&amp;"numerator"&amp;CHAR(34)&amp;": "&amp;SUBSTITUTE(TRIM(ROUND(IFERROR(CriteriTecnici!$K1737*1,IFERROR(NUMBERVALUE(CriteriTecnici!$K1737,".",","),IFERROR(NUMBERVALUE(CriteriTecnici!$K1737,",","."),0))),4)&amp;""),",",".")&amp;", "&amp;CHAR(34)&amp;"denominator"&amp;CHAR(34)&amp;": "&amp;SUBSTITUTE(TRIM(ROUND(IFERROR(CriteriTecnici!$L1737*1,IFERROR(NUMBERVALUE(CriteriTecnici!$L1737,".",","),IFERROR(NUMBERVALUE(CriteriTecnici!$L1737,",","."),0))),4)&amp;""),",",".")&amp;", "&amp;CHAR(34)&amp;"flag"&amp;CHAR(34)&amp;": "&amp;SUBSTITUTE(TRIM(ROUND(IFERROR(CriteriTecnici!$M1737*1,IFERROR(NUMBERVALUE(CriteriTecnici!$M1737,".",","),IFERROR(NUMBERVALUE(CriteriTecnici!$M1737,",","."),0))),4)&amp;""),",",".")&amp;", "&amp;CHAR(34)&amp;"rawScore"&amp;CHAR(34)&amp;": "&amp;SUBSTITUTE(TRIM(ROUND(IFERROR(CriteriTecnici!$O1737*1,IFERROR(NUMBERVALUE(CriteriTecnici!$O1737,".",","),IFERROR(NUMBERVALUE(CriteriTecnici!$O1737,",","."),0))),4)&amp;""),",",".")&amp;CHAR(125)&amp;IF(TRUE,",",""))</f>
        <v/>
      </c>
    </row>
    <row r="1958">
      <c r="A1958" s="38">
        <f>IF(CriteriTecnici!$A1738="","","    "&amp;CHAR(123)&amp;CHAR(34)&amp;"bidderId"&amp;CHAR(34)&amp;": "&amp;CHAR(34)&amp;SUBSTITUTE(CriteriTecnici!$A1738,CHAR(34),"'")&amp;CHAR(34)&amp;", "&amp;CHAR(34)&amp;"lotId"&amp;CHAR(34)&amp;": "&amp;CHAR(34)&amp;SUBSTITUTE(CriteriTecnici!$C1738,CHAR(34),"'")&amp;CHAR(34)&amp;", "&amp;CHAR(34)&amp;"criterionId"&amp;CHAR(34)&amp;": "&amp;CHAR(34)&amp;SUBSTITUTE(CriteriTecnici!$D1738,CHAR(34),"'")&amp;CHAR(34)&amp;", "&amp;CHAR(34)&amp;"kind"&amp;CHAR(34)&amp;": "&amp;CHAR(34)&amp;SUBSTITUTE(CriteriTecnici!$F1738,CHAR(34),"'")&amp;CHAR(34)&amp;", "&amp;CHAR(34)&amp;"value"&amp;CHAR(34)&amp;": "&amp;SUBSTITUTE(TRIM(ROUND(IFERROR(CriteriTecnici!$N1738*1,IFERROR(NUMBERVALUE(CriteriTecnici!$N1738,".",","),IFERROR(NUMBERVALUE(CriteriTecnici!$N1738,",","."),0))),4)&amp;""),",",".")&amp;", "&amp;CHAR(34)&amp;"numerator"&amp;CHAR(34)&amp;": "&amp;SUBSTITUTE(TRIM(ROUND(IFERROR(CriteriTecnici!$K1738*1,IFERROR(NUMBERVALUE(CriteriTecnici!$K1738,".",","),IFERROR(NUMBERVALUE(CriteriTecnici!$K1738,",","."),0))),4)&amp;""),",",".")&amp;", "&amp;CHAR(34)&amp;"denominator"&amp;CHAR(34)&amp;": "&amp;SUBSTITUTE(TRIM(ROUND(IFERROR(CriteriTecnici!$L1738*1,IFERROR(NUMBERVALUE(CriteriTecnici!$L1738,".",","),IFERROR(NUMBERVALUE(CriteriTecnici!$L1738,",","."),0))),4)&amp;""),",",".")&amp;", "&amp;CHAR(34)&amp;"flag"&amp;CHAR(34)&amp;": "&amp;SUBSTITUTE(TRIM(ROUND(IFERROR(CriteriTecnici!$M1738*1,IFERROR(NUMBERVALUE(CriteriTecnici!$M1738,".",","),IFERROR(NUMBERVALUE(CriteriTecnici!$M1738,",","."),0))),4)&amp;""),",",".")&amp;", "&amp;CHAR(34)&amp;"rawScore"&amp;CHAR(34)&amp;": "&amp;SUBSTITUTE(TRIM(ROUND(IFERROR(CriteriTecnici!$O1738*1,IFERROR(NUMBERVALUE(CriteriTecnici!$O1738,".",","),IFERROR(NUMBERVALUE(CriteriTecnici!$O1738,",","."),0))),4)&amp;""),",",".")&amp;CHAR(125)&amp;IF(TRUE,",",""))</f>
        <v/>
      </c>
    </row>
    <row r="1959">
      <c r="A1959" s="38">
        <f>IF(CriteriTecnici!$A1739="","","    "&amp;CHAR(123)&amp;CHAR(34)&amp;"bidderId"&amp;CHAR(34)&amp;": "&amp;CHAR(34)&amp;SUBSTITUTE(CriteriTecnici!$A1739,CHAR(34),"'")&amp;CHAR(34)&amp;", "&amp;CHAR(34)&amp;"lotId"&amp;CHAR(34)&amp;": "&amp;CHAR(34)&amp;SUBSTITUTE(CriteriTecnici!$C1739,CHAR(34),"'")&amp;CHAR(34)&amp;", "&amp;CHAR(34)&amp;"criterionId"&amp;CHAR(34)&amp;": "&amp;CHAR(34)&amp;SUBSTITUTE(CriteriTecnici!$D1739,CHAR(34),"'")&amp;CHAR(34)&amp;", "&amp;CHAR(34)&amp;"kind"&amp;CHAR(34)&amp;": "&amp;CHAR(34)&amp;SUBSTITUTE(CriteriTecnici!$F1739,CHAR(34),"'")&amp;CHAR(34)&amp;", "&amp;CHAR(34)&amp;"value"&amp;CHAR(34)&amp;": "&amp;SUBSTITUTE(TRIM(ROUND(IFERROR(CriteriTecnici!$N1739*1,IFERROR(NUMBERVALUE(CriteriTecnici!$N1739,".",","),IFERROR(NUMBERVALUE(CriteriTecnici!$N1739,",","."),0))),4)&amp;""),",",".")&amp;", "&amp;CHAR(34)&amp;"numerator"&amp;CHAR(34)&amp;": "&amp;SUBSTITUTE(TRIM(ROUND(IFERROR(CriteriTecnici!$K1739*1,IFERROR(NUMBERVALUE(CriteriTecnici!$K1739,".",","),IFERROR(NUMBERVALUE(CriteriTecnici!$K1739,",","."),0))),4)&amp;""),",",".")&amp;", "&amp;CHAR(34)&amp;"denominator"&amp;CHAR(34)&amp;": "&amp;SUBSTITUTE(TRIM(ROUND(IFERROR(CriteriTecnici!$L1739*1,IFERROR(NUMBERVALUE(CriteriTecnici!$L1739,".",","),IFERROR(NUMBERVALUE(CriteriTecnici!$L1739,",","."),0))),4)&amp;""),",",".")&amp;", "&amp;CHAR(34)&amp;"flag"&amp;CHAR(34)&amp;": "&amp;SUBSTITUTE(TRIM(ROUND(IFERROR(CriteriTecnici!$M1739*1,IFERROR(NUMBERVALUE(CriteriTecnici!$M1739,".",","),IFERROR(NUMBERVALUE(CriteriTecnici!$M1739,",","."),0))),4)&amp;""),",",".")&amp;", "&amp;CHAR(34)&amp;"rawScore"&amp;CHAR(34)&amp;": "&amp;SUBSTITUTE(TRIM(ROUND(IFERROR(CriteriTecnici!$O1739*1,IFERROR(NUMBERVALUE(CriteriTecnici!$O1739,".",","),IFERROR(NUMBERVALUE(CriteriTecnici!$O1739,",","."),0))),4)&amp;""),",",".")&amp;CHAR(125)&amp;IF(TRUE,",",""))</f>
        <v/>
      </c>
    </row>
    <row r="1960">
      <c r="A1960" s="38">
        <f>IF(CriteriTecnici!$A1740="","","    "&amp;CHAR(123)&amp;CHAR(34)&amp;"bidderId"&amp;CHAR(34)&amp;": "&amp;CHAR(34)&amp;SUBSTITUTE(CriteriTecnici!$A1740,CHAR(34),"'")&amp;CHAR(34)&amp;", "&amp;CHAR(34)&amp;"lotId"&amp;CHAR(34)&amp;": "&amp;CHAR(34)&amp;SUBSTITUTE(CriteriTecnici!$C1740,CHAR(34),"'")&amp;CHAR(34)&amp;", "&amp;CHAR(34)&amp;"criterionId"&amp;CHAR(34)&amp;": "&amp;CHAR(34)&amp;SUBSTITUTE(CriteriTecnici!$D1740,CHAR(34),"'")&amp;CHAR(34)&amp;", "&amp;CHAR(34)&amp;"kind"&amp;CHAR(34)&amp;": "&amp;CHAR(34)&amp;SUBSTITUTE(CriteriTecnici!$F1740,CHAR(34),"'")&amp;CHAR(34)&amp;", "&amp;CHAR(34)&amp;"value"&amp;CHAR(34)&amp;": "&amp;SUBSTITUTE(TRIM(ROUND(IFERROR(CriteriTecnici!$N1740*1,IFERROR(NUMBERVALUE(CriteriTecnici!$N1740,".",","),IFERROR(NUMBERVALUE(CriteriTecnici!$N1740,",","."),0))),4)&amp;""),",",".")&amp;", "&amp;CHAR(34)&amp;"numerator"&amp;CHAR(34)&amp;": "&amp;SUBSTITUTE(TRIM(ROUND(IFERROR(CriteriTecnici!$K1740*1,IFERROR(NUMBERVALUE(CriteriTecnici!$K1740,".",","),IFERROR(NUMBERVALUE(CriteriTecnici!$K1740,",","."),0))),4)&amp;""),",",".")&amp;", "&amp;CHAR(34)&amp;"denominator"&amp;CHAR(34)&amp;": "&amp;SUBSTITUTE(TRIM(ROUND(IFERROR(CriteriTecnici!$L1740*1,IFERROR(NUMBERVALUE(CriteriTecnici!$L1740,".",","),IFERROR(NUMBERVALUE(CriteriTecnici!$L1740,",","."),0))),4)&amp;""),",",".")&amp;", "&amp;CHAR(34)&amp;"flag"&amp;CHAR(34)&amp;": "&amp;SUBSTITUTE(TRIM(ROUND(IFERROR(CriteriTecnici!$M1740*1,IFERROR(NUMBERVALUE(CriteriTecnici!$M1740,".",","),IFERROR(NUMBERVALUE(CriteriTecnici!$M1740,",","."),0))),4)&amp;""),",",".")&amp;", "&amp;CHAR(34)&amp;"rawScore"&amp;CHAR(34)&amp;": "&amp;SUBSTITUTE(TRIM(ROUND(IFERROR(CriteriTecnici!$O1740*1,IFERROR(NUMBERVALUE(CriteriTecnici!$O1740,".",","),IFERROR(NUMBERVALUE(CriteriTecnici!$O1740,",","."),0))),4)&amp;""),",",".")&amp;CHAR(125)&amp;IF(COUNTA(Offerte!$A58:$A$200)&gt;0,",",""))</f>
        <v/>
      </c>
    </row>
    <row r="1961">
      <c r="A1961" s="38">
        <f>IF(CriteriTecnici!$A1741="","","    "&amp;CHAR(123)&amp;CHAR(34)&amp;"bidderId"&amp;CHAR(34)&amp;": "&amp;CHAR(34)&amp;SUBSTITUTE(CriteriTecnici!$A1741,CHAR(34),"'")&amp;CHAR(34)&amp;", "&amp;CHAR(34)&amp;"lotId"&amp;CHAR(34)&amp;": "&amp;CHAR(34)&amp;SUBSTITUTE(CriteriTecnici!$C1741,CHAR(34),"'")&amp;CHAR(34)&amp;", "&amp;CHAR(34)&amp;"criterionId"&amp;CHAR(34)&amp;": "&amp;CHAR(34)&amp;SUBSTITUTE(CriteriTecnici!$D1741,CHAR(34),"'")&amp;CHAR(34)&amp;", "&amp;CHAR(34)&amp;"kind"&amp;CHAR(34)&amp;": "&amp;CHAR(34)&amp;SUBSTITUTE(CriteriTecnici!$F1741,CHAR(34),"'")&amp;CHAR(34)&amp;", "&amp;CHAR(34)&amp;"value"&amp;CHAR(34)&amp;": "&amp;SUBSTITUTE(TRIM(ROUND(IFERROR(CriteriTecnici!$N1741*1,IFERROR(NUMBERVALUE(CriteriTecnici!$N1741,".",","),IFERROR(NUMBERVALUE(CriteriTecnici!$N1741,",","."),0))),4)&amp;""),",",".")&amp;", "&amp;CHAR(34)&amp;"numerator"&amp;CHAR(34)&amp;": "&amp;SUBSTITUTE(TRIM(ROUND(IFERROR(CriteriTecnici!$K1741*1,IFERROR(NUMBERVALUE(CriteriTecnici!$K1741,".",","),IFERROR(NUMBERVALUE(CriteriTecnici!$K1741,",","."),0))),4)&amp;""),",",".")&amp;", "&amp;CHAR(34)&amp;"denominator"&amp;CHAR(34)&amp;": "&amp;SUBSTITUTE(TRIM(ROUND(IFERROR(CriteriTecnici!$L1741*1,IFERROR(NUMBERVALUE(CriteriTecnici!$L1741,".",","),IFERROR(NUMBERVALUE(CriteriTecnici!$L1741,",","."),0))),4)&amp;""),",",".")&amp;", "&amp;CHAR(34)&amp;"flag"&amp;CHAR(34)&amp;": "&amp;SUBSTITUTE(TRIM(ROUND(IFERROR(CriteriTecnici!$M1741*1,IFERROR(NUMBERVALUE(CriteriTecnici!$M1741,".",","),IFERROR(NUMBERVALUE(CriteriTecnici!$M1741,",","."),0))),4)&amp;""),",",".")&amp;", "&amp;CHAR(34)&amp;"rawScore"&amp;CHAR(34)&amp;": "&amp;SUBSTITUTE(TRIM(ROUND(IFERROR(CriteriTecnici!$O1741*1,IFERROR(NUMBERVALUE(CriteriTecnici!$O1741,".",","),IFERROR(NUMBERVALUE(CriteriTecnici!$O1741,",","."),0))),4)&amp;""),",",".")&amp;CHAR(125)&amp;IF(TRUE,",",""))</f>
        <v/>
      </c>
    </row>
    <row r="1962">
      <c r="A1962" s="38">
        <f>IF(CriteriTecnici!$A1742="","","    "&amp;CHAR(123)&amp;CHAR(34)&amp;"bidderId"&amp;CHAR(34)&amp;": "&amp;CHAR(34)&amp;SUBSTITUTE(CriteriTecnici!$A1742,CHAR(34),"'")&amp;CHAR(34)&amp;", "&amp;CHAR(34)&amp;"lotId"&amp;CHAR(34)&amp;": "&amp;CHAR(34)&amp;SUBSTITUTE(CriteriTecnici!$C1742,CHAR(34),"'")&amp;CHAR(34)&amp;", "&amp;CHAR(34)&amp;"criterionId"&amp;CHAR(34)&amp;": "&amp;CHAR(34)&amp;SUBSTITUTE(CriteriTecnici!$D1742,CHAR(34),"'")&amp;CHAR(34)&amp;", "&amp;CHAR(34)&amp;"kind"&amp;CHAR(34)&amp;": "&amp;CHAR(34)&amp;SUBSTITUTE(CriteriTecnici!$F1742,CHAR(34),"'")&amp;CHAR(34)&amp;", "&amp;CHAR(34)&amp;"value"&amp;CHAR(34)&amp;": "&amp;SUBSTITUTE(TRIM(ROUND(IFERROR(CriteriTecnici!$N1742*1,IFERROR(NUMBERVALUE(CriteriTecnici!$N1742,".",","),IFERROR(NUMBERVALUE(CriteriTecnici!$N1742,",","."),0))),4)&amp;""),",",".")&amp;", "&amp;CHAR(34)&amp;"numerator"&amp;CHAR(34)&amp;": "&amp;SUBSTITUTE(TRIM(ROUND(IFERROR(CriteriTecnici!$K1742*1,IFERROR(NUMBERVALUE(CriteriTecnici!$K1742,".",","),IFERROR(NUMBERVALUE(CriteriTecnici!$K1742,",","."),0))),4)&amp;""),",",".")&amp;", "&amp;CHAR(34)&amp;"denominator"&amp;CHAR(34)&amp;": "&amp;SUBSTITUTE(TRIM(ROUND(IFERROR(CriteriTecnici!$L1742*1,IFERROR(NUMBERVALUE(CriteriTecnici!$L1742,".",","),IFERROR(NUMBERVALUE(CriteriTecnici!$L1742,",","."),0))),4)&amp;""),",",".")&amp;", "&amp;CHAR(34)&amp;"flag"&amp;CHAR(34)&amp;": "&amp;SUBSTITUTE(TRIM(ROUND(IFERROR(CriteriTecnici!$M1742*1,IFERROR(NUMBERVALUE(CriteriTecnici!$M1742,".",","),IFERROR(NUMBERVALUE(CriteriTecnici!$M1742,",","."),0))),4)&amp;""),",",".")&amp;", "&amp;CHAR(34)&amp;"rawScore"&amp;CHAR(34)&amp;": "&amp;SUBSTITUTE(TRIM(ROUND(IFERROR(CriteriTecnici!$O1742*1,IFERROR(NUMBERVALUE(CriteriTecnici!$O1742,".",","),IFERROR(NUMBERVALUE(CriteriTecnici!$O1742,",","."),0))),4)&amp;""),",",".")&amp;CHAR(125)&amp;IF(TRUE,",",""))</f>
        <v/>
      </c>
    </row>
    <row r="1963">
      <c r="A1963" s="38">
        <f>IF(CriteriTecnici!$A1743="","","    "&amp;CHAR(123)&amp;CHAR(34)&amp;"bidderId"&amp;CHAR(34)&amp;": "&amp;CHAR(34)&amp;SUBSTITUTE(CriteriTecnici!$A1743,CHAR(34),"'")&amp;CHAR(34)&amp;", "&amp;CHAR(34)&amp;"lotId"&amp;CHAR(34)&amp;": "&amp;CHAR(34)&amp;SUBSTITUTE(CriteriTecnici!$C1743,CHAR(34),"'")&amp;CHAR(34)&amp;", "&amp;CHAR(34)&amp;"criterionId"&amp;CHAR(34)&amp;": "&amp;CHAR(34)&amp;SUBSTITUTE(CriteriTecnici!$D1743,CHAR(34),"'")&amp;CHAR(34)&amp;", "&amp;CHAR(34)&amp;"kind"&amp;CHAR(34)&amp;": "&amp;CHAR(34)&amp;SUBSTITUTE(CriteriTecnici!$F1743,CHAR(34),"'")&amp;CHAR(34)&amp;", "&amp;CHAR(34)&amp;"value"&amp;CHAR(34)&amp;": "&amp;SUBSTITUTE(TRIM(ROUND(IFERROR(CriteriTecnici!$N1743*1,IFERROR(NUMBERVALUE(CriteriTecnici!$N1743,".",","),IFERROR(NUMBERVALUE(CriteriTecnici!$N1743,",","."),0))),4)&amp;""),",",".")&amp;", "&amp;CHAR(34)&amp;"numerator"&amp;CHAR(34)&amp;": "&amp;SUBSTITUTE(TRIM(ROUND(IFERROR(CriteriTecnici!$K1743*1,IFERROR(NUMBERVALUE(CriteriTecnici!$K1743,".",","),IFERROR(NUMBERVALUE(CriteriTecnici!$K1743,",","."),0))),4)&amp;""),",",".")&amp;", "&amp;CHAR(34)&amp;"denominator"&amp;CHAR(34)&amp;": "&amp;SUBSTITUTE(TRIM(ROUND(IFERROR(CriteriTecnici!$L1743*1,IFERROR(NUMBERVALUE(CriteriTecnici!$L1743,".",","),IFERROR(NUMBERVALUE(CriteriTecnici!$L1743,",","."),0))),4)&amp;""),",",".")&amp;", "&amp;CHAR(34)&amp;"flag"&amp;CHAR(34)&amp;": "&amp;SUBSTITUTE(TRIM(ROUND(IFERROR(CriteriTecnici!$M1743*1,IFERROR(NUMBERVALUE(CriteriTecnici!$M1743,".",","),IFERROR(NUMBERVALUE(CriteriTecnici!$M1743,",","."),0))),4)&amp;""),",",".")&amp;", "&amp;CHAR(34)&amp;"rawScore"&amp;CHAR(34)&amp;": "&amp;SUBSTITUTE(TRIM(ROUND(IFERROR(CriteriTecnici!$O1743*1,IFERROR(NUMBERVALUE(CriteriTecnici!$O1743,".",","),IFERROR(NUMBERVALUE(CriteriTecnici!$O1743,",","."),0))),4)&amp;""),",",".")&amp;CHAR(125)&amp;IF(TRUE,",",""))</f>
        <v/>
      </c>
    </row>
    <row r="1964">
      <c r="A1964" s="38">
        <f>IF(CriteriTecnici!$A1744="","","    "&amp;CHAR(123)&amp;CHAR(34)&amp;"bidderId"&amp;CHAR(34)&amp;": "&amp;CHAR(34)&amp;SUBSTITUTE(CriteriTecnici!$A1744,CHAR(34),"'")&amp;CHAR(34)&amp;", "&amp;CHAR(34)&amp;"lotId"&amp;CHAR(34)&amp;": "&amp;CHAR(34)&amp;SUBSTITUTE(CriteriTecnici!$C1744,CHAR(34),"'")&amp;CHAR(34)&amp;", "&amp;CHAR(34)&amp;"criterionId"&amp;CHAR(34)&amp;": "&amp;CHAR(34)&amp;SUBSTITUTE(CriteriTecnici!$D1744,CHAR(34),"'")&amp;CHAR(34)&amp;", "&amp;CHAR(34)&amp;"kind"&amp;CHAR(34)&amp;": "&amp;CHAR(34)&amp;SUBSTITUTE(CriteriTecnici!$F1744,CHAR(34),"'")&amp;CHAR(34)&amp;", "&amp;CHAR(34)&amp;"value"&amp;CHAR(34)&amp;": "&amp;SUBSTITUTE(TRIM(ROUND(IFERROR(CriteriTecnici!$N1744*1,IFERROR(NUMBERVALUE(CriteriTecnici!$N1744,".",","),IFERROR(NUMBERVALUE(CriteriTecnici!$N1744,",","."),0))),4)&amp;""),",",".")&amp;", "&amp;CHAR(34)&amp;"numerator"&amp;CHAR(34)&amp;": "&amp;SUBSTITUTE(TRIM(ROUND(IFERROR(CriteriTecnici!$K1744*1,IFERROR(NUMBERVALUE(CriteriTecnici!$K1744,".",","),IFERROR(NUMBERVALUE(CriteriTecnici!$K1744,",","."),0))),4)&amp;""),",",".")&amp;", "&amp;CHAR(34)&amp;"denominator"&amp;CHAR(34)&amp;": "&amp;SUBSTITUTE(TRIM(ROUND(IFERROR(CriteriTecnici!$L1744*1,IFERROR(NUMBERVALUE(CriteriTecnici!$L1744,".",","),IFERROR(NUMBERVALUE(CriteriTecnici!$L1744,",","."),0))),4)&amp;""),",",".")&amp;", "&amp;CHAR(34)&amp;"flag"&amp;CHAR(34)&amp;": "&amp;SUBSTITUTE(TRIM(ROUND(IFERROR(CriteriTecnici!$M1744*1,IFERROR(NUMBERVALUE(CriteriTecnici!$M1744,".",","),IFERROR(NUMBERVALUE(CriteriTecnici!$M1744,",","."),0))),4)&amp;""),",",".")&amp;", "&amp;CHAR(34)&amp;"rawScore"&amp;CHAR(34)&amp;": "&amp;SUBSTITUTE(TRIM(ROUND(IFERROR(CriteriTecnici!$O1744*1,IFERROR(NUMBERVALUE(CriteriTecnici!$O1744,".",","),IFERROR(NUMBERVALUE(CriteriTecnici!$O1744,",","."),0))),4)&amp;""),",",".")&amp;CHAR(125)&amp;IF(TRUE,",",""))</f>
        <v/>
      </c>
    </row>
    <row r="1965">
      <c r="A1965" s="38">
        <f>IF(CriteriTecnici!$A1745="","","    "&amp;CHAR(123)&amp;CHAR(34)&amp;"bidderId"&amp;CHAR(34)&amp;": "&amp;CHAR(34)&amp;SUBSTITUTE(CriteriTecnici!$A1745,CHAR(34),"'")&amp;CHAR(34)&amp;", "&amp;CHAR(34)&amp;"lotId"&amp;CHAR(34)&amp;": "&amp;CHAR(34)&amp;SUBSTITUTE(CriteriTecnici!$C1745,CHAR(34),"'")&amp;CHAR(34)&amp;", "&amp;CHAR(34)&amp;"criterionId"&amp;CHAR(34)&amp;": "&amp;CHAR(34)&amp;SUBSTITUTE(CriteriTecnici!$D1745,CHAR(34),"'")&amp;CHAR(34)&amp;", "&amp;CHAR(34)&amp;"kind"&amp;CHAR(34)&amp;": "&amp;CHAR(34)&amp;SUBSTITUTE(CriteriTecnici!$F1745,CHAR(34),"'")&amp;CHAR(34)&amp;", "&amp;CHAR(34)&amp;"value"&amp;CHAR(34)&amp;": "&amp;SUBSTITUTE(TRIM(ROUND(IFERROR(CriteriTecnici!$N1745*1,IFERROR(NUMBERVALUE(CriteriTecnici!$N1745,".",","),IFERROR(NUMBERVALUE(CriteriTecnici!$N1745,",","."),0))),4)&amp;""),",",".")&amp;", "&amp;CHAR(34)&amp;"numerator"&amp;CHAR(34)&amp;": "&amp;SUBSTITUTE(TRIM(ROUND(IFERROR(CriteriTecnici!$K1745*1,IFERROR(NUMBERVALUE(CriteriTecnici!$K1745,".",","),IFERROR(NUMBERVALUE(CriteriTecnici!$K1745,",","."),0))),4)&amp;""),",",".")&amp;", "&amp;CHAR(34)&amp;"denominator"&amp;CHAR(34)&amp;": "&amp;SUBSTITUTE(TRIM(ROUND(IFERROR(CriteriTecnici!$L1745*1,IFERROR(NUMBERVALUE(CriteriTecnici!$L1745,".",","),IFERROR(NUMBERVALUE(CriteriTecnici!$L1745,",","."),0))),4)&amp;""),",",".")&amp;", "&amp;CHAR(34)&amp;"flag"&amp;CHAR(34)&amp;": "&amp;SUBSTITUTE(TRIM(ROUND(IFERROR(CriteriTecnici!$M1745*1,IFERROR(NUMBERVALUE(CriteriTecnici!$M1745,".",","),IFERROR(NUMBERVALUE(CriteriTecnici!$M1745,",","."),0))),4)&amp;""),",",".")&amp;", "&amp;CHAR(34)&amp;"rawScore"&amp;CHAR(34)&amp;": "&amp;SUBSTITUTE(TRIM(ROUND(IFERROR(CriteriTecnici!$O1745*1,IFERROR(NUMBERVALUE(CriteriTecnici!$O1745,".",","),IFERROR(NUMBERVALUE(CriteriTecnici!$O1745,",","."),0))),4)&amp;""),",",".")&amp;CHAR(125)&amp;IF(TRUE,",",""))</f>
        <v/>
      </c>
    </row>
    <row r="1966">
      <c r="A1966" s="38">
        <f>IF(CriteriTecnici!$A1746="","","    "&amp;CHAR(123)&amp;CHAR(34)&amp;"bidderId"&amp;CHAR(34)&amp;": "&amp;CHAR(34)&amp;SUBSTITUTE(CriteriTecnici!$A1746,CHAR(34),"'")&amp;CHAR(34)&amp;", "&amp;CHAR(34)&amp;"lotId"&amp;CHAR(34)&amp;": "&amp;CHAR(34)&amp;SUBSTITUTE(CriteriTecnici!$C1746,CHAR(34),"'")&amp;CHAR(34)&amp;", "&amp;CHAR(34)&amp;"criterionId"&amp;CHAR(34)&amp;": "&amp;CHAR(34)&amp;SUBSTITUTE(CriteriTecnici!$D1746,CHAR(34),"'")&amp;CHAR(34)&amp;", "&amp;CHAR(34)&amp;"kind"&amp;CHAR(34)&amp;": "&amp;CHAR(34)&amp;SUBSTITUTE(CriteriTecnici!$F1746,CHAR(34),"'")&amp;CHAR(34)&amp;", "&amp;CHAR(34)&amp;"value"&amp;CHAR(34)&amp;": "&amp;SUBSTITUTE(TRIM(ROUND(IFERROR(CriteriTecnici!$N1746*1,IFERROR(NUMBERVALUE(CriteriTecnici!$N1746,".",","),IFERROR(NUMBERVALUE(CriteriTecnici!$N1746,",","."),0))),4)&amp;""),",",".")&amp;", "&amp;CHAR(34)&amp;"numerator"&amp;CHAR(34)&amp;": "&amp;SUBSTITUTE(TRIM(ROUND(IFERROR(CriteriTecnici!$K1746*1,IFERROR(NUMBERVALUE(CriteriTecnici!$K1746,".",","),IFERROR(NUMBERVALUE(CriteriTecnici!$K1746,",","."),0))),4)&amp;""),",",".")&amp;", "&amp;CHAR(34)&amp;"denominator"&amp;CHAR(34)&amp;": "&amp;SUBSTITUTE(TRIM(ROUND(IFERROR(CriteriTecnici!$L1746*1,IFERROR(NUMBERVALUE(CriteriTecnici!$L1746,".",","),IFERROR(NUMBERVALUE(CriteriTecnici!$L1746,",","."),0))),4)&amp;""),",",".")&amp;", "&amp;CHAR(34)&amp;"flag"&amp;CHAR(34)&amp;": "&amp;SUBSTITUTE(TRIM(ROUND(IFERROR(CriteriTecnici!$M1746*1,IFERROR(NUMBERVALUE(CriteriTecnici!$M1746,".",","),IFERROR(NUMBERVALUE(CriteriTecnici!$M1746,",","."),0))),4)&amp;""),",",".")&amp;", "&amp;CHAR(34)&amp;"rawScore"&amp;CHAR(34)&amp;": "&amp;SUBSTITUTE(TRIM(ROUND(IFERROR(CriteriTecnici!$O1746*1,IFERROR(NUMBERVALUE(CriteriTecnici!$O1746,".",","),IFERROR(NUMBERVALUE(CriteriTecnici!$O1746,",","."),0))),4)&amp;""),",",".")&amp;CHAR(125)&amp;IF(TRUE,",",""))</f>
        <v/>
      </c>
    </row>
    <row r="1967">
      <c r="A1967" s="38">
        <f>IF(CriteriTecnici!$A1747="","","    "&amp;CHAR(123)&amp;CHAR(34)&amp;"bidderId"&amp;CHAR(34)&amp;": "&amp;CHAR(34)&amp;SUBSTITUTE(CriteriTecnici!$A1747,CHAR(34),"'")&amp;CHAR(34)&amp;", "&amp;CHAR(34)&amp;"lotId"&amp;CHAR(34)&amp;": "&amp;CHAR(34)&amp;SUBSTITUTE(CriteriTecnici!$C1747,CHAR(34),"'")&amp;CHAR(34)&amp;", "&amp;CHAR(34)&amp;"criterionId"&amp;CHAR(34)&amp;": "&amp;CHAR(34)&amp;SUBSTITUTE(CriteriTecnici!$D1747,CHAR(34),"'")&amp;CHAR(34)&amp;", "&amp;CHAR(34)&amp;"kind"&amp;CHAR(34)&amp;": "&amp;CHAR(34)&amp;SUBSTITUTE(CriteriTecnici!$F1747,CHAR(34),"'")&amp;CHAR(34)&amp;", "&amp;CHAR(34)&amp;"value"&amp;CHAR(34)&amp;": "&amp;SUBSTITUTE(TRIM(ROUND(IFERROR(CriteriTecnici!$N1747*1,IFERROR(NUMBERVALUE(CriteriTecnici!$N1747,".",","),IFERROR(NUMBERVALUE(CriteriTecnici!$N1747,",","."),0))),4)&amp;""),",",".")&amp;", "&amp;CHAR(34)&amp;"numerator"&amp;CHAR(34)&amp;": "&amp;SUBSTITUTE(TRIM(ROUND(IFERROR(CriteriTecnici!$K1747*1,IFERROR(NUMBERVALUE(CriteriTecnici!$K1747,".",","),IFERROR(NUMBERVALUE(CriteriTecnici!$K1747,",","."),0))),4)&amp;""),",",".")&amp;", "&amp;CHAR(34)&amp;"denominator"&amp;CHAR(34)&amp;": "&amp;SUBSTITUTE(TRIM(ROUND(IFERROR(CriteriTecnici!$L1747*1,IFERROR(NUMBERVALUE(CriteriTecnici!$L1747,".",","),IFERROR(NUMBERVALUE(CriteriTecnici!$L1747,",","."),0))),4)&amp;""),",",".")&amp;", "&amp;CHAR(34)&amp;"flag"&amp;CHAR(34)&amp;": "&amp;SUBSTITUTE(TRIM(ROUND(IFERROR(CriteriTecnici!$M1747*1,IFERROR(NUMBERVALUE(CriteriTecnici!$M1747,".",","),IFERROR(NUMBERVALUE(CriteriTecnici!$M1747,",","."),0))),4)&amp;""),",",".")&amp;", "&amp;CHAR(34)&amp;"rawScore"&amp;CHAR(34)&amp;": "&amp;SUBSTITUTE(TRIM(ROUND(IFERROR(CriteriTecnici!$O1747*1,IFERROR(NUMBERVALUE(CriteriTecnici!$O1747,".",","),IFERROR(NUMBERVALUE(CriteriTecnici!$O1747,",","."),0))),4)&amp;""),",",".")&amp;CHAR(125)&amp;IF(TRUE,",",""))</f>
        <v/>
      </c>
    </row>
    <row r="1968">
      <c r="A1968" s="38">
        <f>IF(CriteriTecnici!$A1748="","","    "&amp;CHAR(123)&amp;CHAR(34)&amp;"bidderId"&amp;CHAR(34)&amp;": "&amp;CHAR(34)&amp;SUBSTITUTE(CriteriTecnici!$A1748,CHAR(34),"'")&amp;CHAR(34)&amp;", "&amp;CHAR(34)&amp;"lotId"&amp;CHAR(34)&amp;": "&amp;CHAR(34)&amp;SUBSTITUTE(CriteriTecnici!$C1748,CHAR(34),"'")&amp;CHAR(34)&amp;", "&amp;CHAR(34)&amp;"criterionId"&amp;CHAR(34)&amp;": "&amp;CHAR(34)&amp;SUBSTITUTE(CriteriTecnici!$D1748,CHAR(34),"'")&amp;CHAR(34)&amp;", "&amp;CHAR(34)&amp;"kind"&amp;CHAR(34)&amp;": "&amp;CHAR(34)&amp;SUBSTITUTE(CriteriTecnici!$F1748,CHAR(34),"'")&amp;CHAR(34)&amp;", "&amp;CHAR(34)&amp;"value"&amp;CHAR(34)&amp;": "&amp;SUBSTITUTE(TRIM(ROUND(IFERROR(CriteriTecnici!$N1748*1,IFERROR(NUMBERVALUE(CriteriTecnici!$N1748,".",","),IFERROR(NUMBERVALUE(CriteriTecnici!$N1748,",","."),0))),4)&amp;""),",",".")&amp;", "&amp;CHAR(34)&amp;"numerator"&amp;CHAR(34)&amp;": "&amp;SUBSTITUTE(TRIM(ROUND(IFERROR(CriteriTecnici!$K1748*1,IFERROR(NUMBERVALUE(CriteriTecnici!$K1748,".",","),IFERROR(NUMBERVALUE(CriteriTecnici!$K1748,",","."),0))),4)&amp;""),",",".")&amp;", "&amp;CHAR(34)&amp;"denominator"&amp;CHAR(34)&amp;": "&amp;SUBSTITUTE(TRIM(ROUND(IFERROR(CriteriTecnici!$L1748*1,IFERROR(NUMBERVALUE(CriteriTecnici!$L1748,".",","),IFERROR(NUMBERVALUE(CriteriTecnici!$L1748,",","."),0))),4)&amp;""),",",".")&amp;", "&amp;CHAR(34)&amp;"flag"&amp;CHAR(34)&amp;": "&amp;SUBSTITUTE(TRIM(ROUND(IFERROR(CriteriTecnici!$M1748*1,IFERROR(NUMBERVALUE(CriteriTecnici!$M1748,".",","),IFERROR(NUMBERVALUE(CriteriTecnici!$M1748,",","."),0))),4)&amp;""),",",".")&amp;", "&amp;CHAR(34)&amp;"rawScore"&amp;CHAR(34)&amp;": "&amp;SUBSTITUTE(TRIM(ROUND(IFERROR(CriteriTecnici!$O1748*1,IFERROR(NUMBERVALUE(CriteriTecnici!$O1748,".",","),IFERROR(NUMBERVALUE(CriteriTecnici!$O1748,",","."),0))),4)&amp;""),",",".")&amp;CHAR(125)&amp;IF(TRUE,",",""))</f>
        <v/>
      </c>
    </row>
    <row r="1969">
      <c r="A1969" s="38">
        <f>IF(CriteriTecnici!$A1749="","","    "&amp;CHAR(123)&amp;CHAR(34)&amp;"bidderId"&amp;CHAR(34)&amp;": "&amp;CHAR(34)&amp;SUBSTITUTE(CriteriTecnici!$A1749,CHAR(34),"'")&amp;CHAR(34)&amp;", "&amp;CHAR(34)&amp;"lotId"&amp;CHAR(34)&amp;": "&amp;CHAR(34)&amp;SUBSTITUTE(CriteriTecnici!$C1749,CHAR(34),"'")&amp;CHAR(34)&amp;", "&amp;CHAR(34)&amp;"criterionId"&amp;CHAR(34)&amp;": "&amp;CHAR(34)&amp;SUBSTITUTE(CriteriTecnici!$D1749,CHAR(34),"'")&amp;CHAR(34)&amp;", "&amp;CHAR(34)&amp;"kind"&amp;CHAR(34)&amp;": "&amp;CHAR(34)&amp;SUBSTITUTE(CriteriTecnici!$F1749,CHAR(34),"'")&amp;CHAR(34)&amp;", "&amp;CHAR(34)&amp;"value"&amp;CHAR(34)&amp;": "&amp;SUBSTITUTE(TRIM(ROUND(IFERROR(CriteriTecnici!$N1749*1,IFERROR(NUMBERVALUE(CriteriTecnici!$N1749,".",","),IFERROR(NUMBERVALUE(CriteriTecnici!$N1749,",","."),0))),4)&amp;""),",",".")&amp;", "&amp;CHAR(34)&amp;"numerator"&amp;CHAR(34)&amp;": "&amp;SUBSTITUTE(TRIM(ROUND(IFERROR(CriteriTecnici!$K1749*1,IFERROR(NUMBERVALUE(CriteriTecnici!$K1749,".",","),IFERROR(NUMBERVALUE(CriteriTecnici!$K1749,",","."),0))),4)&amp;""),",",".")&amp;", "&amp;CHAR(34)&amp;"denominator"&amp;CHAR(34)&amp;": "&amp;SUBSTITUTE(TRIM(ROUND(IFERROR(CriteriTecnici!$L1749*1,IFERROR(NUMBERVALUE(CriteriTecnici!$L1749,".",","),IFERROR(NUMBERVALUE(CriteriTecnici!$L1749,",","."),0))),4)&amp;""),",",".")&amp;", "&amp;CHAR(34)&amp;"flag"&amp;CHAR(34)&amp;": "&amp;SUBSTITUTE(TRIM(ROUND(IFERROR(CriteriTecnici!$M1749*1,IFERROR(NUMBERVALUE(CriteriTecnici!$M1749,".",","),IFERROR(NUMBERVALUE(CriteriTecnici!$M1749,",","."),0))),4)&amp;""),",",".")&amp;", "&amp;CHAR(34)&amp;"rawScore"&amp;CHAR(34)&amp;": "&amp;SUBSTITUTE(TRIM(ROUND(IFERROR(CriteriTecnici!$O1749*1,IFERROR(NUMBERVALUE(CriteriTecnici!$O1749,".",","),IFERROR(NUMBERVALUE(CriteriTecnici!$O1749,",","."),0))),4)&amp;""),",",".")&amp;CHAR(125)&amp;IF(TRUE,",",""))</f>
        <v/>
      </c>
    </row>
    <row r="1970">
      <c r="A1970" s="38">
        <f>IF(CriteriTecnici!$A1750="","","    "&amp;CHAR(123)&amp;CHAR(34)&amp;"bidderId"&amp;CHAR(34)&amp;": "&amp;CHAR(34)&amp;SUBSTITUTE(CriteriTecnici!$A1750,CHAR(34),"'")&amp;CHAR(34)&amp;", "&amp;CHAR(34)&amp;"lotId"&amp;CHAR(34)&amp;": "&amp;CHAR(34)&amp;SUBSTITUTE(CriteriTecnici!$C1750,CHAR(34),"'")&amp;CHAR(34)&amp;", "&amp;CHAR(34)&amp;"criterionId"&amp;CHAR(34)&amp;": "&amp;CHAR(34)&amp;SUBSTITUTE(CriteriTecnici!$D1750,CHAR(34),"'")&amp;CHAR(34)&amp;", "&amp;CHAR(34)&amp;"kind"&amp;CHAR(34)&amp;": "&amp;CHAR(34)&amp;SUBSTITUTE(CriteriTecnici!$F1750,CHAR(34),"'")&amp;CHAR(34)&amp;", "&amp;CHAR(34)&amp;"value"&amp;CHAR(34)&amp;": "&amp;SUBSTITUTE(TRIM(ROUND(IFERROR(CriteriTecnici!$N1750*1,IFERROR(NUMBERVALUE(CriteriTecnici!$N1750,".",","),IFERROR(NUMBERVALUE(CriteriTecnici!$N1750,",","."),0))),4)&amp;""),",",".")&amp;", "&amp;CHAR(34)&amp;"numerator"&amp;CHAR(34)&amp;": "&amp;SUBSTITUTE(TRIM(ROUND(IFERROR(CriteriTecnici!$K1750*1,IFERROR(NUMBERVALUE(CriteriTecnici!$K1750,".",","),IFERROR(NUMBERVALUE(CriteriTecnici!$K1750,",","."),0))),4)&amp;""),",",".")&amp;", "&amp;CHAR(34)&amp;"denominator"&amp;CHAR(34)&amp;": "&amp;SUBSTITUTE(TRIM(ROUND(IFERROR(CriteriTecnici!$L1750*1,IFERROR(NUMBERVALUE(CriteriTecnici!$L1750,".",","),IFERROR(NUMBERVALUE(CriteriTecnici!$L1750,",","."),0))),4)&amp;""),",",".")&amp;", "&amp;CHAR(34)&amp;"flag"&amp;CHAR(34)&amp;": "&amp;SUBSTITUTE(TRIM(ROUND(IFERROR(CriteriTecnici!$M1750*1,IFERROR(NUMBERVALUE(CriteriTecnici!$M1750,".",","),IFERROR(NUMBERVALUE(CriteriTecnici!$M1750,",","."),0))),4)&amp;""),",",".")&amp;", "&amp;CHAR(34)&amp;"rawScore"&amp;CHAR(34)&amp;": "&amp;SUBSTITUTE(TRIM(ROUND(IFERROR(CriteriTecnici!$O1750*1,IFERROR(NUMBERVALUE(CriteriTecnici!$O1750,".",","),IFERROR(NUMBERVALUE(CriteriTecnici!$O1750,",","."),0))),4)&amp;""),",",".")&amp;CHAR(125)&amp;IF(TRUE,",",""))</f>
        <v/>
      </c>
    </row>
    <row r="1971">
      <c r="A1971" s="38">
        <f>IF(CriteriTecnici!$A1751="","","    "&amp;CHAR(123)&amp;CHAR(34)&amp;"bidderId"&amp;CHAR(34)&amp;": "&amp;CHAR(34)&amp;SUBSTITUTE(CriteriTecnici!$A1751,CHAR(34),"'")&amp;CHAR(34)&amp;", "&amp;CHAR(34)&amp;"lotId"&amp;CHAR(34)&amp;": "&amp;CHAR(34)&amp;SUBSTITUTE(CriteriTecnici!$C1751,CHAR(34),"'")&amp;CHAR(34)&amp;", "&amp;CHAR(34)&amp;"criterionId"&amp;CHAR(34)&amp;": "&amp;CHAR(34)&amp;SUBSTITUTE(CriteriTecnici!$D1751,CHAR(34),"'")&amp;CHAR(34)&amp;", "&amp;CHAR(34)&amp;"kind"&amp;CHAR(34)&amp;": "&amp;CHAR(34)&amp;SUBSTITUTE(CriteriTecnici!$F1751,CHAR(34),"'")&amp;CHAR(34)&amp;", "&amp;CHAR(34)&amp;"value"&amp;CHAR(34)&amp;": "&amp;SUBSTITUTE(TRIM(ROUND(IFERROR(CriteriTecnici!$N1751*1,IFERROR(NUMBERVALUE(CriteriTecnici!$N1751,".",","),IFERROR(NUMBERVALUE(CriteriTecnici!$N1751,",","."),0))),4)&amp;""),",",".")&amp;", "&amp;CHAR(34)&amp;"numerator"&amp;CHAR(34)&amp;": "&amp;SUBSTITUTE(TRIM(ROUND(IFERROR(CriteriTecnici!$K1751*1,IFERROR(NUMBERVALUE(CriteriTecnici!$K1751,".",","),IFERROR(NUMBERVALUE(CriteriTecnici!$K1751,",","."),0))),4)&amp;""),",",".")&amp;", "&amp;CHAR(34)&amp;"denominator"&amp;CHAR(34)&amp;": "&amp;SUBSTITUTE(TRIM(ROUND(IFERROR(CriteriTecnici!$L1751*1,IFERROR(NUMBERVALUE(CriteriTecnici!$L1751,".",","),IFERROR(NUMBERVALUE(CriteriTecnici!$L1751,",","."),0))),4)&amp;""),",",".")&amp;", "&amp;CHAR(34)&amp;"flag"&amp;CHAR(34)&amp;": "&amp;SUBSTITUTE(TRIM(ROUND(IFERROR(CriteriTecnici!$M1751*1,IFERROR(NUMBERVALUE(CriteriTecnici!$M1751,".",","),IFERROR(NUMBERVALUE(CriteriTecnici!$M1751,",","."),0))),4)&amp;""),",",".")&amp;", "&amp;CHAR(34)&amp;"rawScore"&amp;CHAR(34)&amp;": "&amp;SUBSTITUTE(TRIM(ROUND(IFERROR(CriteriTecnici!$O1751*1,IFERROR(NUMBERVALUE(CriteriTecnici!$O1751,".",","),IFERROR(NUMBERVALUE(CriteriTecnici!$O1751,",","."),0))),4)&amp;""),",",".")&amp;CHAR(125)&amp;IF(TRUE,",",""))</f>
        <v/>
      </c>
    </row>
    <row r="1972">
      <c r="A1972" s="38">
        <f>IF(CriteriTecnici!$A1752="","","    "&amp;CHAR(123)&amp;CHAR(34)&amp;"bidderId"&amp;CHAR(34)&amp;": "&amp;CHAR(34)&amp;SUBSTITUTE(CriteriTecnici!$A1752,CHAR(34),"'")&amp;CHAR(34)&amp;", "&amp;CHAR(34)&amp;"lotId"&amp;CHAR(34)&amp;": "&amp;CHAR(34)&amp;SUBSTITUTE(CriteriTecnici!$C1752,CHAR(34),"'")&amp;CHAR(34)&amp;", "&amp;CHAR(34)&amp;"criterionId"&amp;CHAR(34)&amp;": "&amp;CHAR(34)&amp;SUBSTITUTE(CriteriTecnici!$D1752,CHAR(34),"'")&amp;CHAR(34)&amp;", "&amp;CHAR(34)&amp;"kind"&amp;CHAR(34)&amp;": "&amp;CHAR(34)&amp;SUBSTITUTE(CriteriTecnici!$F1752,CHAR(34),"'")&amp;CHAR(34)&amp;", "&amp;CHAR(34)&amp;"value"&amp;CHAR(34)&amp;": "&amp;SUBSTITUTE(TRIM(ROUND(IFERROR(CriteriTecnici!$N1752*1,IFERROR(NUMBERVALUE(CriteriTecnici!$N1752,".",","),IFERROR(NUMBERVALUE(CriteriTecnici!$N1752,",","."),0))),4)&amp;""),",",".")&amp;", "&amp;CHAR(34)&amp;"numerator"&amp;CHAR(34)&amp;": "&amp;SUBSTITUTE(TRIM(ROUND(IFERROR(CriteriTecnici!$K1752*1,IFERROR(NUMBERVALUE(CriteriTecnici!$K1752,".",","),IFERROR(NUMBERVALUE(CriteriTecnici!$K1752,",","."),0))),4)&amp;""),",",".")&amp;", "&amp;CHAR(34)&amp;"denominator"&amp;CHAR(34)&amp;": "&amp;SUBSTITUTE(TRIM(ROUND(IFERROR(CriteriTecnici!$L1752*1,IFERROR(NUMBERVALUE(CriteriTecnici!$L1752,".",","),IFERROR(NUMBERVALUE(CriteriTecnici!$L1752,",","."),0))),4)&amp;""),",",".")&amp;", "&amp;CHAR(34)&amp;"flag"&amp;CHAR(34)&amp;": "&amp;SUBSTITUTE(TRIM(ROUND(IFERROR(CriteriTecnici!$M1752*1,IFERROR(NUMBERVALUE(CriteriTecnici!$M1752,".",","),IFERROR(NUMBERVALUE(CriteriTecnici!$M1752,",","."),0))),4)&amp;""),",",".")&amp;", "&amp;CHAR(34)&amp;"rawScore"&amp;CHAR(34)&amp;": "&amp;SUBSTITUTE(TRIM(ROUND(IFERROR(CriteriTecnici!$O1752*1,IFERROR(NUMBERVALUE(CriteriTecnici!$O1752,".",","),IFERROR(NUMBERVALUE(CriteriTecnici!$O1752,",","."),0))),4)&amp;""),",",".")&amp;CHAR(125)&amp;IF(TRUE,",",""))</f>
        <v/>
      </c>
    </row>
    <row r="1973">
      <c r="A1973" s="38">
        <f>IF(CriteriTecnici!$A1753="","","    "&amp;CHAR(123)&amp;CHAR(34)&amp;"bidderId"&amp;CHAR(34)&amp;": "&amp;CHAR(34)&amp;SUBSTITUTE(CriteriTecnici!$A1753,CHAR(34),"'")&amp;CHAR(34)&amp;", "&amp;CHAR(34)&amp;"lotId"&amp;CHAR(34)&amp;": "&amp;CHAR(34)&amp;SUBSTITUTE(CriteriTecnici!$C1753,CHAR(34),"'")&amp;CHAR(34)&amp;", "&amp;CHAR(34)&amp;"criterionId"&amp;CHAR(34)&amp;": "&amp;CHAR(34)&amp;SUBSTITUTE(CriteriTecnici!$D1753,CHAR(34),"'")&amp;CHAR(34)&amp;", "&amp;CHAR(34)&amp;"kind"&amp;CHAR(34)&amp;": "&amp;CHAR(34)&amp;SUBSTITUTE(CriteriTecnici!$F1753,CHAR(34),"'")&amp;CHAR(34)&amp;", "&amp;CHAR(34)&amp;"value"&amp;CHAR(34)&amp;": "&amp;SUBSTITUTE(TRIM(ROUND(IFERROR(CriteriTecnici!$N1753*1,IFERROR(NUMBERVALUE(CriteriTecnici!$N1753,".",","),IFERROR(NUMBERVALUE(CriteriTecnici!$N1753,",","."),0))),4)&amp;""),",",".")&amp;", "&amp;CHAR(34)&amp;"numerator"&amp;CHAR(34)&amp;": "&amp;SUBSTITUTE(TRIM(ROUND(IFERROR(CriteriTecnici!$K1753*1,IFERROR(NUMBERVALUE(CriteriTecnici!$K1753,".",","),IFERROR(NUMBERVALUE(CriteriTecnici!$K1753,",","."),0))),4)&amp;""),",",".")&amp;", "&amp;CHAR(34)&amp;"denominator"&amp;CHAR(34)&amp;": "&amp;SUBSTITUTE(TRIM(ROUND(IFERROR(CriteriTecnici!$L1753*1,IFERROR(NUMBERVALUE(CriteriTecnici!$L1753,".",","),IFERROR(NUMBERVALUE(CriteriTecnici!$L1753,",","."),0))),4)&amp;""),",",".")&amp;", "&amp;CHAR(34)&amp;"flag"&amp;CHAR(34)&amp;": "&amp;SUBSTITUTE(TRIM(ROUND(IFERROR(CriteriTecnici!$M1753*1,IFERROR(NUMBERVALUE(CriteriTecnici!$M1753,".",","),IFERROR(NUMBERVALUE(CriteriTecnici!$M1753,",","."),0))),4)&amp;""),",",".")&amp;", "&amp;CHAR(34)&amp;"rawScore"&amp;CHAR(34)&amp;": "&amp;SUBSTITUTE(TRIM(ROUND(IFERROR(CriteriTecnici!$O1753*1,IFERROR(NUMBERVALUE(CriteriTecnici!$O1753,".",","),IFERROR(NUMBERVALUE(CriteriTecnici!$O1753,",","."),0))),4)&amp;""),",",".")&amp;CHAR(125)&amp;IF(TRUE,",",""))</f>
        <v/>
      </c>
    </row>
    <row r="1974">
      <c r="A1974" s="38">
        <f>IF(CriteriTecnici!$A1754="","","    "&amp;CHAR(123)&amp;CHAR(34)&amp;"bidderId"&amp;CHAR(34)&amp;": "&amp;CHAR(34)&amp;SUBSTITUTE(CriteriTecnici!$A1754,CHAR(34),"'")&amp;CHAR(34)&amp;", "&amp;CHAR(34)&amp;"lotId"&amp;CHAR(34)&amp;": "&amp;CHAR(34)&amp;SUBSTITUTE(CriteriTecnici!$C1754,CHAR(34),"'")&amp;CHAR(34)&amp;", "&amp;CHAR(34)&amp;"criterionId"&amp;CHAR(34)&amp;": "&amp;CHAR(34)&amp;SUBSTITUTE(CriteriTecnici!$D1754,CHAR(34),"'")&amp;CHAR(34)&amp;", "&amp;CHAR(34)&amp;"kind"&amp;CHAR(34)&amp;": "&amp;CHAR(34)&amp;SUBSTITUTE(CriteriTecnici!$F1754,CHAR(34),"'")&amp;CHAR(34)&amp;", "&amp;CHAR(34)&amp;"value"&amp;CHAR(34)&amp;": "&amp;SUBSTITUTE(TRIM(ROUND(IFERROR(CriteriTecnici!$N1754*1,IFERROR(NUMBERVALUE(CriteriTecnici!$N1754,".",","),IFERROR(NUMBERVALUE(CriteriTecnici!$N1754,",","."),0))),4)&amp;""),",",".")&amp;", "&amp;CHAR(34)&amp;"numerator"&amp;CHAR(34)&amp;": "&amp;SUBSTITUTE(TRIM(ROUND(IFERROR(CriteriTecnici!$K1754*1,IFERROR(NUMBERVALUE(CriteriTecnici!$K1754,".",","),IFERROR(NUMBERVALUE(CriteriTecnici!$K1754,",","."),0))),4)&amp;""),",",".")&amp;", "&amp;CHAR(34)&amp;"denominator"&amp;CHAR(34)&amp;": "&amp;SUBSTITUTE(TRIM(ROUND(IFERROR(CriteriTecnici!$L1754*1,IFERROR(NUMBERVALUE(CriteriTecnici!$L1754,".",","),IFERROR(NUMBERVALUE(CriteriTecnici!$L1754,",","."),0))),4)&amp;""),",",".")&amp;", "&amp;CHAR(34)&amp;"flag"&amp;CHAR(34)&amp;": "&amp;SUBSTITUTE(TRIM(ROUND(IFERROR(CriteriTecnici!$M1754*1,IFERROR(NUMBERVALUE(CriteriTecnici!$M1754,".",","),IFERROR(NUMBERVALUE(CriteriTecnici!$M1754,",","."),0))),4)&amp;""),",",".")&amp;", "&amp;CHAR(34)&amp;"rawScore"&amp;CHAR(34)&amp;": "&amp;SUBSTITUTE(TRIM(ROUND(IFERROR(CriteriTecnici!$O1754*1,IFERROR(NUMBERVALUE(CriteriTecnici!$O1754,".",","),IFERROR(NUMBERVALUE(CriteriTecnici!$O1754,",","."),0))),4)&amp;""),",",".")&amp;CHAR(125)&amp;IF(TRUE,",",""))</f>
        <v/>
      </c>
    </row>
    <row r="1975">
      <c r="A1975" s="38">
        <f>IF(CriteriTecnici!$A1755="","","    "&amp;CHAR(123)&amp;CHAR(34)&amp;"bidderId"&amp;CHAR(34)&amp;": "&amp;CHAR(34)&amp;SUBSTITUTE(CriteriTecnici!$A1755,CHAR(34),"'")&amp;CHAR(34)&amp;", "&amp;CHAR(34)&amp;"lotId"&amp;CHAR(34)&amp;": "&amp;CHAR(34)&amp;SUBSTITUTE(CriteriTecnici!$C1755,CHAR(34),"'")&amp;CHAR(34)&amp;", "&amp;CHAR(34)&amp;"criterionId"&amp;CHAR(34)&amp;": "&amp;CHAR(34)&amp;SUBSTITUTE(CriteriTecnici!$D1755,CHAR(34),"'")&amp;CHAR(34)&amp;", "&amp;CHAR(34)&amp;"kind"&amp;CHAR(34)&amp;": "&amp;CHAR(34)&amp;SUBSTITUTE(CriteriTecnici!$F1755,CHAR(34),"'")&amp;CHAR(34)&amp;", "&amp;CHAR(34)&amp;"value"&amp;CHAR(34)&amp;": "&amp;SUBSTITUTE(TRIM(ROUND(IFERROR(CriteriTecnici!$N1755*1,IFERROR(NUMBERVALUE(CriteriTecnici!$N1755,".",","),IFERROR(NUMBERVALUE(CriteriTecnici!$N1755,",","."),0))),4)&amp;""),",",".")&amp;", "&amp;CHAR(34)&amp;"numerator"&amp;CHAR(34)&amp;": "&amp;SUBSTITUTE(TRIM(ROUND(IFERROR(CriteriTecnici!$K1755*1,IFERROR(NUMBERVALUE(CriteriTecnici!$K1755,".",","),IFERROR(NUMBERVALUE(CriteriTecnici!$K1755,",","."),0))),4)&amp;""),",",".")&amp;", "&amp;CHAR(34)&amp;"denominator"&amp;CHAR(34)&amp;": "&amp;SUBSTITUTE(TRIM(ROUND(IFERROR(CriteriTecnici!$L1755*1,IFERROR(NUMBERVALUE(CriteriTecnici!$L1755,".",","),IFERROR(NUMBERVALUE(CriteriTecnici!$L1755,",","."),0))),4)&amp;""),",",".")&amp;", "&amp;CHAR(34)&amp;"flag"&amp;CHAR(34)&amp;": "&amp;SUBSTITUTE(TRIM(ROUND(IFERROR(CriteriTecnici!$M1755*1,IFERROR(NUMBERVALUE(CriteriTecnici!$M1755,".",","),IFERROR(NUMBERVALUE(CriteriTecnici!$M1755,",","."),0))),4)&amp;""),",",".")&amp;", "&amp;CHAR(34)&amp;"rawScore"&amp;CHAR(34)&amp;": "&amp;SUBSTITUTE(TRIM(ROUND(IFERROR(CriteriTecnici!$O1755*1,IFERROR(NUMBERVALUE(CriteriTecnici!$O1755,".",","),IFERROR(NUMBERVALUE(CriteriTecnici!$O1755,",","."),0))),4)&amp;""),",",".")&amp;CHAR(125)&amp;IF(TRUE,",",""))</f>
        <v/>
      </c>
    </row>
    <row r="1976">
      <c r="A1976" s="38">
        <f>IF(CriteriTecnici!$A1756="","","    "&amp;CHAR(123)&amp;CHAR(34)&amp;"bidderId"&amp;CHAR(34)&amp;": "&amp;CHAR(34)&amp;SUBSTITUTE(CriteriTecnici!$A1756,CHAR(34),"'")&amp;CHAR(34)&amp;", "&amp;CHAR(34)&amp;"lotId"&amp;CHAR(34)&amp;": "&amp;CHAR(34)&amp;SUBSTITUTE(CriteriTecnici!$C1756,CHAR(34),"'")&amp;CHAR(34)&amp;", "&amp;CHAR(34)&amp;"criterionId"&amp;CHAR(34)&amp;": "&amp;CHAR(34)&amp;SUBSTITUTE(CriteriTecnici!$D1756,CHAR(34),"'")&amp;CHAR(34)&amp;", "&amp;CHAR(34)&amp;"kind"&amp;CHAR(34)&amp;": "&amp;CHAR(34)&amp;SUBSTITUTE(CriteriTecnici!$F1756,CHAR(34),"'")&amp;CHAR(34)&amp;", "&amp;CHAR(34)&amp;"value"&amp;CHAR(34)&amp;": "&amp;SUBSTITUTE(TRIM(ROUND(IFERROR(CriteriTecnici!$N1756*1,IFERROR(NUMBERVALUE(CriteriTecnici!$N1756,".",","),IFERROR(NUMBERVALUE(CriteriTecnici!$N1756,",","."),0))),4)&amp;""),",",".")&amp;", "&amp;CHAR(34)&amp;"numerator"&amp;CHAR(34)&amp;": "&amp;SUBSTITUTE(TRIM(ROUND(IFERROR(CriteriTecnici!$K1756*1,IFERROR(NUMBERVALUE(CriteriTecnici!$K1756,".",","),IFERROR(NUMBERVALUE(CriteriTecnici!$K1756,",","."),0))),4)&amp;""),",",".")&amp;", "&amp;CHAR(34)&amp;"denominator"&amp;CHAR(34)&amp;": "&amp;SUBSTITUTE(TRIM(ROUND(IFERROR(CriteriTecnici!$L1756*1,IFERROR(NUMBERVALUE(CriteriTecnici!$L1756,".",","),IFERROR(NUMBERVALUE(CriteriTecnici!$L1756,",","."),0))),4)&amp;""),",",".")&amp;", "&amp;CHAR(34)&amp;"flag"&amp;CHAR(34)&amp;": "&amp;SUBSTITUTE(TRIM(ROUND(IFERROR(CriteriTecnici!$M1756*1,IFERROR(NUMBERVALUE(CriteriTecnici!$M1756,".",","),IFERROR(NUMBERVALUE(CriteriTecnici!$M1756,",","."),0))),4)&amp;""),",",".")&amp;", "&amp;CHAR(34)&amp;"rawScore"&amp;CHAR(34)&amp;": "&amp;SUBSTITUTE(TRIM(ROUND(IFERROR(CriteriTecnici!$O1756*1,IFERROR(NUMBERVALUE(CriteriTecnici!$O1756,".",","),IFERROR(NUMBERVALUE(CriteriTecnici!$O1756,",","."),0))),4)&amp;""),",",".")&amp;CHAR(125)&amp;IF(TRUE,",",""))</f>
        <v/>
      </c>
    </row>
    <row r="1977">
      <c r="A1977" s="38">
        <f>IF(CriteriTecnici!$A1757="","","    "&amp;CHAR(123)&amp;CHAR(34)&amp;"bidderId"&amp;CHAR(34)&amp;": "&amp;CHAR(34)&amp;SUBSTITUTE(CriteriTecnici!$A1757,CHAR(34),"'")&amp;CHAR(34)&amp;", "&amp;CHAR(34)&amp;"lotId"&amp;CHAR(34)&amp;": "&amp;CHAR(34)&amp;SUBSTITUTE(CriteriTecnici!$C1757,CHAR(34),"'")&amp;CHAR(34)&amp;", "&amp;CHAR(34)&amp;"criterionId"&amp;CHAR(34)&amp;": "&amp;CHAR(34)&amp;SUBSTITUTE(CriteriTecnici!$D1757,CHAR(34),"'")&amp;CHAR(34)&amp;", "&amp;CHAR(34)&amp;"kind"&amp;CHAR(34)&amp;": "&amp;CHAR(34)&amp;SUBSTITUTE(CriteriTecnici!$F1757,CHAR(34),"'")&amp;CHAR(34)&amp;", "&amp;CHAR(34)&amp;"value"&amp;CHAR(34)&amp;": "&amp;SUBSTITUTE(TRIM(ROUND(IFERROR(CriteriTecnici!$N1757*1,IFERROR(NUMBERVALUE(CriteriTecnici!$N1757,".",","),IFERROR(NUMBERVALUE(CriteriTecnici!$N1757,",","."),0))),4)&amp;""),",",".")&amp;", "&amp;CHAR(34)&amp;"numerator"&amp;CHAR(34)&amp;": "&amp;SUBSTITUTE(TRIM(ROUND(IFERROR(CriteriTecnici!$K1757*1,IFERROR(NUMBERVALUE(CriteriTecnici!$K1757,".",","),IFERROR(NUMBERVALUE(CriteriTecnici!$K1757,",","."),0))),4)&amp;""),",",".")&amp;", "&amp;CHAR(34)&amp;"denominator"&amp;CHAR(34)&amp;": "&amp;SUBSTITUTE(TRIM(ROUND(IFERROR(CriteriTecnici!$L1757*1,IFERROR(NUMBERVALUE(CriteriTecnici!$L1757,".",","),IFERROR(NUMBERVALUE(CriteriTecnici!$L1757,",","."),0))),4)&amp;""),",",".")&amp;", "&amp;CHAR(34)&amp;"flag"&amp;CHAR(34)&amp;": "&amp;SUBSTITUTE(TRIM(ROUND(IFERROR(CriteriTecnici!$M1757*1,IFERROR(NUMBERVALUE(CriteriTecnici!$M1757,".",","),IFERROR(NUMBERVALUE(CriteriTecnici!$M1757,",","."),0))),4)&amp;""),",",".")&amp;", "&amp;CHAR(34)&amp;"rawScore"&amp;CHAR(34)&amp;": "&amp;SUBSTITUTE(TRIM(ROUND(IFERROR(CriteriTecnici!$O1757*1,IFERROR(NUMBERVALUE(CriteriTecnici!$O1757,".",","),IFERROR(NUMBERVALUE(CriteriTecnici!$O1757,",","."),0))),4)&amp;""),",",".")&amp;CHAR(125)&amp;IF(TRUE,",",""))</f>
        <v/>
      </c>
    </row>
    <row r="1978">
      <c r="A1978" s="38">
        <f>IF(CriteriTecnici!$A1758="","","    "&amp;CHAR(123)&amp;CHAR(34)&amp;"bidderId"&amp;CHAR(34)&amp;": "&amp;CHAR(34)&amp;SUBSTITUTE(CriteriTecnici!$A1758,CHAR(34),"'")&amp;CHAR(34)&amp;", "&amp;CHAR(34)&amp;"lotId"&amp;CHAR(34)&amp;": "&amp;CHAR(34)&amp;SUBSTITUTE(CriteriTecnici!$C1758,CHAR(34),"'")&amp;CHAR(34)&amp;", "&amp;CHAR(34)&amp;"criterionId"&amp;CHAR(34)&amp;": "&amp;CHAR(34)&amp;SUBSTITUTE(CriteriTecnici!$D1758,CHAR(34),"'")&amp;CHAR(34)&amp;", "&amp;CHAR(34)&amp;"kind"&amp;CHAR(34)&amp;": "&amp;CHAR(34)&amp;SUBSTITUTE(CriteriTecnici!$F1758,CHAR(34),"'")&amp;CHAR(34)&amp;", "&amp;CHAR(34)&amp;"value"&amp;CHAR(34)&amp;": "&amp;SUBSTITUTE(TRIM(ROUND(IFERROR(CriteriTecnici!$N1758*1,IFERROR(NUMBERVALUE(CriteriTecnici!$N1758,".",","),IFERROR(NUMBERVALUE(CriteriTecnici!$N1758,",","."),0))),4)&amp;""),",",".")&amp;", "&amp;CHAR(34)&amp;"numerator"&amp;CHAR(34)&amp;": "&amp;SUBSTITUTE(TRIM(ROUND(IFERROR(CriteriTecnici!$K1758*1,IFERROR(NUMBERVALUE(CriteriTecnici!$K1758,".",","),IFERROR(NUMBERVALUE(CriteriTecnici!$K1758,",","."),0))),4)&amp;""),",",".")&amp;", "&amp;CHAR(34)&amp;"denominator"&amp;CHAR(34)&amp;": "&amp;SUBSTITUTE(TRIM(ROUND(IFERROR(CriteriTecnici!$L1758*1,IFERROR(NUMBERVALUE(CriteriTecnici!$L1758,".",","),IFERROR(NUMBERVALUE(CriteriTecnici!$L1758,",","."),0))),4)&amp;""),",",".")&amp;", "&amp;CHAR(34)&amp;"flag"&amp;CHAR(34)&amp;": "&amp;SUBSTITUTE(TRIM(ROUND(IFERROR(CriteriTecnici!$M1758*1,IFERROR(NUMBERVALUE(CriteriTecnici!$M1758,".",","),IFERROR(NUMBERVALUE(CriteriTecnici!$M1758,",","."),0))),4)&amp;""),",",".")&amp;", "&amp;CHAR(34)&amp;"rawScore"&amp;CHAR(34)&amp;": "&amp;SUBSTITUTE(TRIM(ROUND(IFERROR(CriteriTecnici!$O1758*1,IFERROR(NUMBERVALUE(CriteriTecnici!$O1758,".",","),IFERROR(NUMBERVALUE(CriteriTecnici!$O1758,",","."),0))),4)&amp;""),",",".")&amp;CHAR(125)&amp;IF(TRUE,",",""))</f>
        <v/>
      </c>
    </row>
    <row r="1979">
      <c r="A1979" s="38">
        <f>IF(CriteriTecnici!$A1759="","","    "&amp;CHAR(123)&amp;CHAR(34)&amp;"bidderId"&amp;CHAR(34)&amp;": "&amp;CHAR(34)&amp;SUBSTITUTE(CriteriTecnici!$A1759,CHAR(34),"'")&amp;CHAR(34)&amp;", "&amp;CHAR(34)&amp;"lotId"&amp;CHAR(34)&amp;": "&amp;CHAR(34)&amp;SUBSTITUTE(CriteriTecnici!$C1759,CHAR(34),"'")&amp;CHAR(34)&amp;", "&amp;CHAR(34)&amp;"criterionId"&amp;CHAR(34)&amp;": "&amp;CHAR(34)&amp;SUBSTITUTE(CriteriTecnici!$D1759,CHAR(34),"'")&amp;CHAR(34)&amp;", "&amp;CHAR(34)&amp;"kind"&amp;CHAR(34)&amp;": "&amp;CHAR(34)&amp;SUBSTITUTE(CriteriTecnici!$F1759,CHAR(34),"'")&amp;CHAR(34)&amp;", "&amp;CHAR(34)&amp;"value"&amp;CHAR(34)&amp;": "&amp;SUBSTITUTE(TRIM(ROUND(IFERROR(CriteriTecnici!$N1759*1,IFERROR(NUMBERVALUE(CriteriTecnici!$N1759,".",","),IFERROR(NUMBERVALUE(CriteriTecnici!$N1759,",","."),0))),4)&amp;""),",",".")&amp;", "&amp;CHAR(34)&amp;"numerator"&amp;CHAR(34)&amp;": "&amp;SUBSTITUTE(TRIM(ROUND(IFERROR(CriteriTecnici!$K1759*1,IFERROR(NUMBERVALUE(CriteriTecnici!$K1759,".",","),IFERROR(NUMBERVALUE(CriteriTecnici!$K1759,",","."),0))),4)&amp;""),",",".")&amp;", "&amp;CHAR(34)&amp;"denominator"&amp;CHAR(34)&amp;": "&amp;SUBSTITUTE(TRIM(ROUND(IFERROR(CriteriTecnici!$L1759*1,IFERROR(NUMBERVALUE(CriteriTecnici!$L1759,".",","),IFERROR(NUMBERVALUE(CriteriTecnici!$L1759,",","."),0))),4)&amp;""),",",".")&amp;", "&amp;CHAR(34)&amp;"flag"&amp;CHAR(34)&amp;": "&amp;SUBSTITUTE(TRIM(ROUND(IFERROR(CriteriTecnici!$M1759*1,IFERROR(NUMBERVALUE(CriteriTecnici!$M1759,".",","),IFERROR(NUMBERVALUE(CriteriTecnici!$M1759,",","."),0))),4)&amp;""),",",".")&amp;", "&amp;CHAR(34)&amp;"rawScore"&amp;CHAR(34)&amp;": "&amp;SUBSTITUTE(TRIM(ROUND(IFERROR(CriteriTecnici!$O1759*1,IFERROR(NUMBERVALUE(CriteriTecnici!$O1759,".",","),IFERROR(NUMBERVALUE(CriteriTecnici!$O1759,",","."),0))),4)&amp;""),",",".")&amp;CHAR(125)&amp;IF(TRUE,",",""))</f>
        <v/>
      </c>
    </row>
    <row r="1980">
      <c r="A1980" s="38">
        <f>IF(CriteriTecnici!$A1760="","","    "&amp;CHAR(123)&amp;CHAR(34)&amp;"bidderId"&amp;CHAR(34)&amp;": "&amp;CHAR(34)&amp;SUBSTITUTE(CriteriTecnici!$A1760,CHAR(34),"'")&amp;CHAR(34)&amp;", "&amp;CHAR(34)&amp;"lotId"&amp;CHAR(34)&amp;": "&amp;CHAR(34)&amp;SUBSTITUTE(CriteriTecnici!$C1760,CHAR(34),"'")&amp;CHAR(34)&amp;", "&amp;CHAR(34)&amp;"criterionId"&amp;CHAR(34)&amp;": "&amp;CHAR(34)&amp;SUBSTITUTE(CriteriTecnici!$D1760,CHAR(34),"'")&amp;CHAR(34)&amp;", "&amp;CHAR(34)&amp;"kind"&amp;CHAR(34)&amp;": "&amp;CHAR(34)&amp;SUBSTITUTE(CriteriTecnici!$F1760,CHAR(34),"'")&amp;CHAR(34)&amp;", "&amp;CHAR(34)&amp;"value"&amp;CHAR(34)&amp;": "&amp;SUBSTITUTE(TRIM(ROUND(IFERROR(CriteriTecnici!$N1760*1,IFERROR(NUMBERVALUE(CriteriTecnici!$N1760,".",","),IFERROR(NUMBERVALUE(CriteriTecnici!$N1760,",","."),0))),4)&amp;""),",",".")&amp;", "&amp;CHAR(34)&amp;"numerator"&amp;CHAR(34)&amp;": "&amp;SUBSTITUTE(TRIM(ROUND(IFERROR(CriteriTecnici!$K1760*1,IFERROR(NUMBERVALUE(CriteriTecnici!$K1760,".",","),IFERROR(NUMBERVALUE(CriteriTecnici!$K1760,",","."),0))),4)&amp;""),",",".")&amp;", "&amp;CHAR(34)&amp;"denominator"&amp;CHAR(34)&amp;": "&amp;SUBSTITUTE(TRIM(ROUND(IFERROR(CriteriTecnici!$L1760*1,IFERROR(NUMBERVALUE(CriteriTecnici!$L1760,".",","),IFERROR(NUMBERVALUE(CriteriTecnici!$L1760,",","."),0))),4)&amp;""),",",".")&amp;", "&amp;CHAR(34)&amp;"flag"&amp;CHAR(34)&amp;": "&amp;SUBSTITUTE(TRIM(ROUND(IFERROR(CriteriTecnici!$M1760*1,IFERROR(NUMBERVALUE(CriteriTecnici!$M1760,".",","),IFERROR(NUMBERVALUE(CriteriTecnici!$M1760,",","."),0))),4)&amp;""),",",".")&amp;", "&amp;CHAR(34)&amp;"rawScore"&amp;CHAR(34)&amp;": "&amp;SUBSTITUTE(TRIM(ROUND(IFERROR(CriteriTecnici!$O1760*1,IFERROR(NUMBERVALUE(CriteriTecnici!$O1760,".",","),IFERROR(NUMBERVALUE(CriteriTecnici!$O1760,",","."),0))),4)&amp;""),",",".")&amp;CHAR(125)&amp;IF(TRUE,",",""))</f>
        <v/>
      </c>
    </row>
    <row r="1981">
      <c r="A1981" s="38">
        <f>IF(CriteriTecnici!$A1761="","","    "&amp;CHAR(123)&amp;CHAR(34)&amp;"bidderId"&amp;CHAR(34)&amp;": "&amp;CHAR(34)&amp;SUBSTITUTE(CriteriTecnici!$A1761,CHAR(34),"'")&amp;CHAR(34)&amp;", "&amp;CHAR(34)&amp;"lotId"&amp;CHAR(34)&amp;": "&amp;CHAR(34)&amp;SUBSTITUTE(CriteriTecnici!$C1761,CHAR(34),"'")&amp;CHAR(34)&amp;", "&amp;CHAR(34)&amp;"criterionId"&amp;CHAR(34)&amp;": "&amp;CHAR(34)&amp;SUBSTITUTE(CriteriTecnici!$D1761,CHAR(34),"'")&amp;CHAR(34)&amp;", "&amp;CHAR(34)&amp;"kind"&amp;CHAR(34)&amp;": "&amp;CHAR(34)&amp;SUBSTITUTE(CriteriTecnici!$F1761,CHAR(34),"'")&amp;CHAR(34)&amp;", "&amp;CHAR(34)&amp;"value"&amp;CHAR(34)&amp;": "&amp;SUBSTITUTE(TRIM(ROUND(IFERROR(CriteriTecnici!$N1761*1,IFERROR(NUMBERVALUE(CriteriTecnici!$N1761,".",","),IFERROR(NUMBERVALUE(CriteriTecnici!$N1761,",","."),0))),4)&amp;""),",",".")&amp;", "&amp;CHAR(34)&amp;"numerator"&amp;CHAR(34)&amp;": "&amp;SUBSTITUTE(TRIM(ROUND(IFERROR(CriteriTecnici!$K1761*1,IFERROR(NUMBERVALUE(CriteriTecnici!$K1761,".",","),IFERROR(NUMBERVALUE(CriteriTecnici!$K1761,",","."),0))),4)&amp;""),",",".")&amp;", "&amp;CHAR(34)&amp;"denominator"&amp;CHAR(34)&amp;": "&amp;SUBSTITUTE(TRIM(ROUND(IFERROR(CriteriTecnici!$L1761*1,IFERROR(NUMBERVALUE(CriteriTecnici!$L1761,".",","),IFERROR(NUMBERVALUE(CriteriTecnici!$L1761,",","."),0))),4)&amp;""),",",".")&amp;", "&amp;CHAR(34)&amp;"flag"&amp;CHAR(34)&amp;": "&amp;SUBSTITUTE(TRIM(ROUND(IFERROR(CriteriTecnici!$M1761*1,IFERROR(NUMBERVALUE(CriteriTecnici!$M1761,".",","),IFERROR(NUMBERVALUE(CriteriTecnici!$M1761,",","."),0))),4)&amp;""),",",".")&amp;", "&amp;CHAR(34)&amp;"rawScore"&amp;CHAR(34)&amp;": "&amp;SUBSTITUTE(TRIM(ROUND(IFERROR(CriteriTecnici!$O1761*1,IFERROR(NUMBERVALUE(CriteriTecnici!$O1761,".",","),IFERROR(NUMBERVALUE(CriteriTecnici!$O1761,",","."),0))),4)&amp;""),",",".")&amp;CHAR(125)&amp;IF(TRUE,",",""))</f>
        <v/>
      </c>
    </row>
    <row r="1982">
      <c r="A1982" s="38">
        <f>IF(CriteriTecnici!$A1762="","","    "&amp;CHAR(123)&amp;CHAR(34)&amp;"bidderId"&amp;CHAR(34)&amp;": "&amp;CHAR(34)&amp;SUBSTITUTE(CriteriTecnici!$A1762,CHAR(34),"'")&amp;CHAR(34)&amp;", "&amp;CHAR(34)&amp;"lotId"&amp;CHAR(34)&amp;": "&amp;CHAR(34)&amp;SUBSTITUTE(CriteriTecnici!$C1762,CHAR(34),"'")&amp;CHAR(34)&amp;", "&amp;CHAR(34)&amp;"criterionId"&amp;CHAR(34)&amp;": "&amp;CHAR(34)&amp;SUBSTITUTE(CriteriTecnici!$D1762,CHAR(34),"'")&amp;CHAR(34)&amp;", "&amp;CHAR(34)&amp;"kind"&amp;CHAR(34)&amp;": "&amp;CHAR(34)&amp;SUBSTITUTE(CriteriTecnici!$F1762,CHAR(34),"'")&amp;CHAR(34)&amp;", "&amp;CHAR(34)&amp;"value"&amp;CHAR(34)&amp;": "&amp;SUBSTITUTE(TRIM(ROUND(IFERROR(CriteriTecnici!$N1762*1,IFERROR(NUMBERVALUE(CriteriTecnici!$N1762,".",","),IFERROR(NUMBERVALUE(CriteriTecnici!$N1762,",","."),0))),4)&amp;""),",",".")&amp;", "&amp;CHAR(34)&amp;"numerator"&amp;CHAR(34)&amp;": "&amp;SUBSTITUTE(TRIM(ROUND(IFERROR(CriteriTecnici!$K1762*1,IFERROR(NUMBERVALUE(CriteriTecnici!$K1762,".",","),IFERROR(NUMBERVALUE(CriteriTecnici!$K1762,",","."),0))),4)&amp;""),",",".")&amp;", "&amp;CHAR(34)&amp;"denominator"&amp;CHAR(34)&amp;": "&amp;SUBSTITUTE(TRIM(ROUND(IFERROR(CriteriTecnici!$L1762*1,IFERROR(NUMBERVALUE(CriteriTecnici!$L1762,".",","),IFERROR(NUMBERVALUE(CriteriTecnici!$L1762,",","."),0))),4)&amp;""),",",".")&amp;", "&amp;CHAR(34)&amp;"flag"&amp;CHAR(34)&amp;": "&amp;SUBSTITUTE(TRIM(ROUND(IFERROR(CriteriTecnici!$M1762*1,IFERROR(NUMBERVALUE(CriteriTecnici!$M1762,".",","),IFERROR(NUMBERVALUE(CriteriTecnici!$M1762,",","."),0))),4)&amp;""),",",".")&amp;", "&amp;CHAR(34)&amp;"rawScore"&amp;CHAR(34)&amp;": "&amp;SUBSTITUTE(TRIM(ROUND(IFERROR(CriteriTecnici!$O1762*1,IFERROR(NUMBERVALUE(CriteriTecnici!$O1762,".",","),IFERROR(NUMBERVALUE(CriteriTecnici!$O1762,",","."),0))),4)&amp;""),",",".")&amp;CHAR(125)&amp;IF(TRUE,",",""))</f>
        <v/>
      </c>
    </row>
    <row r="1983">
      <c r="A1983" s="38">
        <f>IF(CriteriTecnici!$A1763="","","    "&amp;CHAR(123)&amp;CHAR(34)&amp;"bidderId"&amp;CHAR(34)&amp;": "&amp;CHAR(34)&amp;SUBSTITUTE(CriteriTecnici!$A1763,CHAR(34),"'")&amp;CHAR(34)&amp;", "&amp;CHAR(34)&amp;"lotId"&amp;CHAR(34)&amp;": "&amp;CHAR(34)&amp;SUBSTITUTE(CriteriTecnici!$C1763,CHAR(34),"'")&amp;CHAR(34)&amp;", "&amp;CHAR(34)&amp;"criterionId"&amp;CHAR(34)&amp;": "&amp;CHAR(34)&amp;SUBSTITUTE(CriteriTecnici!$D1763,CHAR(34),"'")&amp;CHAR(34)&amp;", "&amp;CHAR(34)&amp;"kind"&amp;CHAR(34)&amp;": "&amp;CHAR(34)&amp;SUBSTITUTE(CriteriTecnici!$F1763,CHAR(34),"'")&amp;CHAR(34)&amp;", "&amp;CHAR(34)&amp;"value"&amp;CHAR(34)&amp;": "&amp;SUBSTITUTE(TRIM(ROUND(IFERROR(CriteriTecnici!$N1763*1,IFERROR(NUMBERVALUE(CriteriTecnici!$N1763,".",","),IFERROR(NUMBERVALUE(CriteriTecnici!$N1763,",","."),0))),4)&amp;""),",",".")&amp;", "&amp;CHAR(34)&amp;"numerator"&amp;CHAR(34)&amp;": "&amp;SUBSTITUTE(TRIM(ROUND(IFERROR(CriteriTecnici!$K1763*1,IFERROR(NUMBERVALUE(CriteriTecnici!$K1763,".",","),IFERROR(NUMBERVALUE(CriteriTecnici!$K1763,",","."),0))),4)&amp;""),",",".")&amp;", "&amp;CHAR(34)&amp;"denominator"&amp;CHAR(34)&amp;": "&amp;SUBSTITUTE(TRIM(ROUND(IFERROR(CriteriTecnici!$L1763*1,IFERROR(NUMBERVALUE(CriteriTecnici!$L1763,".",","),IFERROR(NUMBERVALUE(CriteriTecnici!$L1763,",","."),0))),4)&amp;""),",",".")&amp;", "&amp;CHAR(34)&amp;"flag"&amp;CHAR(34)&amp;": "&amp;SUBSTITUTE(TRIM(ROUND(IFERROR(CriteriTecnici!$M1763*1,IFERROR(NUMBERVALUE(CriteriTecnici!$M1763,".",","),IFERROR(NUMBERVALUE(CriteriTecnici!$M1763,",","."),0))),4)&amp;""),",",".")&amp;", "&amp;CHAR(34)&amp;"rawScore"&amp;CHAR(34)&amp;": "&amp;SUBSTITUTE(TRIM(ROUND(IFERROR(CriteriTecnici!$O1763*1,IFERROR(NUMBERVALUE(CriteriTecnici!$O1763,".",","),IFERROR(NUMBERVALUE(CriteriTecnici!$O1763,",","."),0))),4)&amp;""),",",".")&amp;CHAR(125)&amp;IF(TRUE,",",""))</f>
        <v/>
      </c>
    </row>
    <row r="1984">
      <c r="A1984" s="38">
        <f>IF(CriteriTecnici!$A1764="","","    "&amp;CHAR(123)&amp;CHAR(34)&amp;"bidderId"&amp;CHAR(34)&amp;": "&amp;CHAR(34)&amp;SUBSTITUTE(CriteriTecnici!$A1764,CHAR(34),"'")&amp;CHAR(34)&amp;", "&amp;CHAR(34)&amp;"lotId"&amp;CHAR(34)&amp;": "&amp;CHAR(34)&amp;SUBSTITUTE(CriteriTecnici!$C1764,CHAR(34),"'")&amp;CHAR(34)&amp;", "&amp;CHAR(34)&amp;"criterionId"&amp;CHAR(34)&amp;": "&amp;CHAR(34)&amp;SUBSTITUTE(CriteriTecnici!$D1764,CHAR(34),"'")&amp;CHAR(34)&amp;", "&amp;CHAR(34)&amp;"kind"&amp;CHAR(34)&amp;": "&amp;CHAR(34)&amp;SUBSTITUTE(CriteriTecnici!$F1764,CHAR(34),"'")&amp;CHAR(34)&amp;", "&amp;CHAR(34)&amp;"value"&amp;CHAR(34)&amp;": "&amp;SUBSTITUTE(TRIM(ROUND(IFERROR(CriteriTecnici!$N1764*1,IFERROR(NUMBERVALUE(CriteriTecnici!$N1764,".",","),IFERROR(NUMBERVALUE(CriteriTecnici!$N1764,",","."),0))),4)&amp;""),",",".")&amp;", "&amp;CHAR(34)&amp;"numerator"&amp;CHAR(34)&amp;": "&amp;SUBSTITUTE(TRIM(ROUND(IFERROR(CriteriTecnici!$K1764*1,IFERROR(NUMBERVALUE(CriteriTecnici!$K1764,".",","),IFERROR(NUMBERVALUE(CriteriTecnici!$K1764,",","."),0))),4)&amp;""),",",".")&amp;", "&amp;CHAR(34)&amp;"denominator"&amp;CHAR(34)&amp;": "&amp;SUBSTITUTE(TRIM(ROUND(IFERROR(CriteriTecnici!$L1764*1,IFERROR(NUMBERVALUE(CriteriTecnici!$L1764,".",","),IFERROR(NUMBERVALUE(CriteriTecnici!$L1764,",","."),0))),4)&amp;""),",",".")&amp;", "&amp;CHAR(34)&amp;"flag"&amp;CHAR(34)&amp;": "&amp;SUBSTITUTE(TRIM(ROUND(IFERROR(CriteriTecnici!$M1764*1,IFERROR(NUMBERVALUE(CriteriTecnici!$M1764,".",","),IFERROR(NUMBERVALUE(CriteriTecnici!$M1764,",","."),0))),4)&amp;""),",",".")&amp;", "&amp;CHAR(34)&amp;"rawScore"&amp;CHAR(34)&amp;": "&amp;SUBSTITUTE(TRIM(ROUND(IFERROR(CriteriTecnici!$O1764*1,IFERROR(NUMBERVALUE(CriteriTecnici!$O1764,".",","),IFERROR(NUMBERVALUE(CriteriTecnici!$O1764,",","."),0))),4)&amp;""),",",".")&amp;CHAR(125)&amp;IF(TRUE,",",""))</f>
        <v/>
      </c>
    </row>
    <row r="1985">
      <c r="A1985" s="38">
        <f>IF(CriteriTecnici!$A1765="","","    "&amp;CHAR(123)&amp;CHAR(34)&amp;"bidderId"&amp;CHAR(34)&amp;": "&amp;CHAR(34)&amp;SUBSTITUTE(CriteriTecnici!$A1765,CHAR(34),"'")&amp;CHAR(34)&amp;", "&amp;CHAR(34)&amp;"lotId"&amp;CHAR(34)&amp;": "&amp;CHAR(34)&amp;SUBSTITUTE(CriteriTecnici!$C1765,CHAR(34),"'")&amp;CHAR(34)&amp;", "&amp;CHAR(34)&amp;"criterionId"&amp;CHAR(34)&amp;": "&amp;CHAR(34)&amp;SUBSTITUTE(CriteriTecnici!$D1765,CHAR(34),"'")&amp;CHAR(34)&amp;", "&amp;CHAR(34)&amp;"kind"&amp;CHAR(34)&amp;": "&amp;CHAR(34)&amp;SUBSTITUTE(CriteriTecnici!$F1765,CHAR(34),"'")&amp;CHAR(34)&amp;", "&amp;CHAR(34)&amp;"value"&amp;CHAR(34)&amp;": "&amp;SUBSTITUTE(TRIM(ROUND(IFERROR(CriteriTecnici!$N1765*1,IFERROR(NUMBERVALUE(CriteriTecnici!$N1765,".",","),IFERROR(NUMBERVALUE(CriteriTecnici!$N1765,",","."),0))),4)&amp;""),",",".")&amp;", "&amp;CHAR(34)&amp;"numerator"&amp;CHAR(34)&amp;": "&amp;SUBSTITUTE(TRIM(ROUND(IFERROR(CriteriTecnici!$K1765*1,IFERROR(NUMBERVALUE(CriteriTecnici!$K1765,".",","),IFERROR(NUMBERVALUE(CriteriTecnici!$K1765,",","."),0))),4)&amp;""),",",".")&amp;", "&amp;CHAR(34)&amp;"denominator"&amp;CHAR(34)&amp;": "&amp;SUBSTITUTE(TRIM(ROUND(IFERROR(CriteriTecnici!$L1765*1,IFERROR(NUMBERVALUE(CriteriTecnici!$L1765,".",","),IFERROR(NUMBERVALUE(CriteriTecnici!$L1765,",","."),0))),4)&amp;""),",",".")&amp;", "&amp;CHAR(34)&amp;"flag"&amp;CHAR(34)&amp;": "&amp;SUBSTITUTE(TRIM(ROUND(IFERROR(CriteriTecnici!$M1765*1,IFERROR(NUMBERVALUE(CriteriTecnici!$M1765,".",","),IFERROR(NUMBERVALUE(CriteriTecnici!$M1765,",","."),0))),4)&amp;""),",",".")&amp;", "&amp;CHAR(34)&amp;"rawScore"&amp;CHAR(34)&amp;": "&amp;SUBSTITUTE(TRIM(ROUND(IFERROR(CriteriTecnici!$O1765*1,IFERROR(NUMBERVALUE(CriteriTecnici!$O1765,".",","),IFERROR(NUMBERVALUE(CriteriTecnici!$O1765,",","."),0))),4)&amp;""),",",".")&amp;CHAR(125)&amp;IF(TRUE,",",""))</f>
        <v/>
      </c>
    </row>
    <row r="1986">
      <c r="A1986" s="38">
        <f>IF(CriteriTecnici!$A1766="","","    "&amp;CHAR(123)&amp;CHAR(34)&amp;"bidderId"&amp;CHAR(34)&amp;": "&amp;CHAR(34)&amp;SUBSTITUTE(CriteriTecnici!$A1766,CHAR(34),"'")&amp;CHAR(34)&amp;", "&amp;CHAR(34)&amp;"lotId"&amp;CHAR(34)&amp;": "&amp;CHAR(34)&amp;SUBSTITUTE(CriteriTecnici!$C1766,CHAR(34),"'")&amp;CHAR(34)&amp;", "&amp;CHAR(34)&amp;"criterionId"&amp;CHAR(34)&amp;": "&amp;CHAR(34)&amp;SUBSTITUTE(CriteriTecnici!$D1766,CHAR(34),"'")&amp;CHAR(34)&amp;", "&amp;CHAR(34)&amp;"kind"&amp;CHAR(34)&amp;": "&amp;CHAR(34)&amp;SUBSTITUTE(CriteriTecnici!$F1766,CHAR(34),"'")&amp;CHAR(34)&amp;", "&amp;CHAR(34)&amp;"value"&amp;CHAR(34)&amp;": "&amp;SUBSTITUTE(TRIM(ROUND(IFERROR(CriteriTecnici!$N1766*1,IFERROR(NUMBERVALUE(CriteriTecnici!$N1766,".",","),IFERROR(NUMBERVALUE(CriteriTecnici!$N1766,",","."),0))),4)&amp;""),",",".")&amp;", "&amp;CHAR(34)&amp;"numerator"&amp;CHAR(34)&amp;": "&amp;SUBSTITUTE(TRIM(ROUND(IFERROR(CriteriTecnici!$K1766*1,IFERROR(NUMBERVALUE(CriteriTecnici!$K1766,".",","),IFERROR(NUMBERVALUE(CriteriTecnici!$K1766,",","."),0))),4)&amp;""),",",".")&amp;", "&amp;CHAR(34)&amp;"denominator"&amp;CHAR(34)&amp;": "&amp;SUBSTITUTE(TRIM(ROUND(IFERROR(CriteriTecnici!$L1766*1,IFERROR(NUMBERVALUE(CriteriTecnici!$L1766,".",","),IFERROR(NUMBERVALUE(CriteriTecnici!$L1766,",","."),0))),4)&amp;""),",",".")&amp;", "&amp;CHAR(34)&amp;"flag"&amp;CHAR(34)&amp;": "&amp;SUBSTITUTE(TRIM(ROUND(IFERROR(CriteriTecnici!$M1766*1,IFERROR(NUMBERVALUE(CriteriTecnici!$M1766,".",","),IFERROR(NUMBERVALUE(CriteriTecnici!$M1766,",","."),0))),4)&amp;""),",",".")&amp;", "&amp;CHAR(34)&amp;"rawScore"&amp;CHAR(34)&amp;": "&amp;SUBSTITUTE(TRIM(ROUND(IFERROR(CriteriTecnici!$O1766*1,IFERROR(NUMBERVALUE(CriteriTecnici!$O1766,".",","),IFERROR(NUMBERVALUE(CriteriTecnici!$O1766,",","."),0))),4)&amp;""),",",".")&amp;CHAR(125)&amp;IF(TRUE,",",""))</f>
        <v/>
      </c>
    </row>
    <row r="1987">
      <c r="A1987" s="38">
        <f>IF(CriteriTecnici!$A1767="","","    "&amp;CHAR(123)&amp;CHAR(34)&amp;"bidderId"&amp;CHAR(34)&amp;": "&amp;CHAR(34)&amp;SUBSTITUTE(CriteriTecnici!$A1767,CHAR(34),"'")&amp;CHAR(34)&amp;", "&amp;CHAR(34)&amp;"lotId"&amp;CHAR(34)&amp;": "&amp;CHAR(34)&amp;SUBSTITUTE(CriteriTecnici!$C1767,CHAR(34),"'")&amp;CHAR(34)&amp;", "&amp;CHAR(34)&amp;"criterionId"&amp;CHAR(34)&amp;": "&amp;CHAR(34)&amp;SUBSTITUTE(CriteriTecnici!$D1767,CHAR(34),"'")&amp;CHAR(34)&amp;", "&amp;CHAR(34)&amp;"kind"&amp;CHAR(34)&amp;": "&amp;CHAR(34)&amp;SUBSTITUTE(CriteriTecnici!$F1767,CHAR(34),"'")&amp;CHAR(34)&amp;", "&amp;CHAR(34)&amp;"value"&amp;CHAR(34)&amp;": "&amp;SUBSTITUTE(TRIM(ROUND(IFERROR(CriteriTecnici!$N1767*1,IFERROR(NUMBERVALUE(CriteriTecnici!$N1767,".",","),IFERROR(NUMBERVALUE(CriteriTecnici!$N1767,",","."),0))),4)&amp;""),",",".")&amp;", "&amp;CHAR(34)&amp;"numerator"&amp;CHAR(34)&amp;": "&amp;SUBSTITUTE(TRIM(ROUND(IFERROR(CriteriTecnici!$K1767*1,IFERROR(NUMBERVALUE(CriteriTecnici!$K1767,".",","),IFERROR(NUMBERVALUE(CriteriTecnici!$K1767,",","."),0))),4)&amp;""),",",".")&amp;", "&amp;CHAR(34)&amp;"denominator"&amp;CHAR(34)&amp;": "&amp;SUBSTITUTE(TRIM(ROUND(IFERROR(CriteriTecnici!$L1767*1,IFERROR(NUMBERVALUE(CriteriTecnici!$L1767,".",","),IFERROR(NUMBERVALUE(CriteriTecnici!$L1767,",","."),0))),4)&amp;""),",",".")&amp;", "&amp;CHAR(34)&amp;"flag"&amp;CHAR(34)&amp;": "&amp;SUBSTITUTE(TRIM(ROUND(IFERROR(CriteriTecnici!$M1767*1,IFERROR(NUMBERVALUE(CriteriTecnici!$M1767,".",","),IFERROR(NUMBERVALUE(CriteriTecnici!$M1767,",","."),0))),4)&amp;""),",",".")&amp;", "&amp;CHAR(34)&amp;"rawScore"&amp;CHAR(34)&amp;": "&amp;SUBSTITUTE(TRIM(ROUND(IFERROR(CriteriTecnici!$O1767*1,IFERROR(NUMBERVALUE(CriteriTecnici!$O1767,".",","),IFERROR(NUMBERVALUE(CriteriTecnici!$O1767,",","."),0))),4)&amp;""),",",".")&amp;CHAR(125)&amp;IF(TRUE,",",""))</f>
        <v/>
      </c>
    </row>
    <row r="1988">
      <c r="A1988" s="38">
        <f>IF(CriteriTecnici!$A1768="","","    "&amp;CHAR(123)&amp;CHAR(34)&amp;"bidderId"&amp;CHAR(34)&amp;": "&amp;CHAR(34)&amp;SUBSTITUTE(CriteriTecnici!$A1768,CHAR(34),"'")&amp;CHAR(34)&amp;", "&amp;CHAR(34)&amp;"lotId"&amp;CHAR(34)&amp;": "&amp;CHAR(34)&amp;SUBSTITUTE(CriteriTecnici!$C1768,CHAR(34),"'")&amp;CHAR(34)&amp;", "&amp;CHAR(34)&amp;"criterionId"&amp;CHAR(34)&amp;": "&amp;CHAR(34)&amp;SUBSTITUTE(CriteriTecnici!$D1768,CHAR(34),"'")&amp;CHAR(34)&amp;", "&amp;CHAR(34)&amp;"kind"&amp;CHAR(34)&amp;": "&amp;CHAR(34)&amp;SUBSTITUTE(CriteriTecnici!$F1768,CHAR(34),"'")&amp;CHAR(34)&amp;", "&amp;CHAR(34)&amp;"value"&amp;CHAR(34)&amp;": "&amp;SUBSTITUTE(TRIM(ROUND(IFERROR(CriteriTecnici!$N1768*1,IFERROR(NUMBERVALUE(CriteriTecnici!$N1768,".",","),IFERROR(NUMBERVALUE(CriteriTecnici!$N1768,",","."),0))),4)&amp;""),",",".")&amp;", "&amp;CHAR(34)&amp;"numerator"&amp;CHAR(34)&amp;": "&amp;SUBSTITUTE(TRIM(ROUND(IFERROR(CriteriTecnici!$K1768*1,IFERROR(NUMBERVALUE(CriteriTecnici!$K1768,".",","),IFERROR(NUMBERVALUE(CriteriTecnici!$K1768,",","."),0))),4)&amp;""),",",".")&amp;", "&amp;CHAR(34)&amp;"denominator"&amp;CHAR(34)&amp;": "&amp;SUBSTITUTE(TRIM(ROUND(IFERROR(CriteriTecnici!$L1768*1,IFERROR(NUMBERVALUE(CriteriTecnici!$L1768,".",","),IFERROR(NUMBERVALUE(CriteriTecnici!$L1768,",","."),0))),4)&amp;""),",",".")&amp;", "&amp;CHAR(34)&amp;"flag"&amp;CHAR(34)&amp;": "&amp;SUBSTITUTE(TRIM(ROUND(IFERROR(CriteriTecnici!$M1768*1,IFERROR(NUMBERVALUE(CriteriTecnici!$M1768,".",","),IFERROR(NUMBERVALUE(CriteriTecnici!$M1768,",","."),0))),4)&amp;""),",",".")&amp;", "&amp;CHAR(34)&amp;"rawScore"&amp;CHAR(34)&amp;": "&amp;SUBSTITUTE(TRIM(ROUND(IFERROR(CriteriTecnici!$O1768*1,IFERROR(NUMBERVALUE(CriteriTecnici!$O1768,".",","),IFERROR(NUMBERVALUE(CriteriTecnici!$O1768,",","."),0))),4)&amp;""),",",".")&amp;CHAR(125)&amp;IF(TRUE,",",""))</f>
        <v/>
      </c>
    </row>
    <row r="1989">
      <c r="A1989" s="38">
        <f>IF(CriteriTecnici!$A1769="","","    "&amp;CHAR(123)&amp;CHAR(34)&amp;"bidderId"&amp;CHAR(34)&amp;": "&amp;CHAR(34)&amp;SUBSTITUTE(CriteriTecnici!$A1769,CHAR(34),"'")&amp;CHAR(34)&amp;", "&amp;CHAR(34)&amp;"lotId"&amp;CHAR(34)&amp;": "&amp;CHAR(34)&amp;SUBSTITUTE(CriteriTecnici!$C1769,CHAR(34),"'")&amp;CHAR(34)&amp;", "&amp;CHAR(34)&amp;"criterionId"&amp;CHAR(34)&amp;": "&amp;CHAR(34)&amp;SUBSTITUTE(CriteriTecnici!$D1769,CHAR(34),"'")&amp;CHAR(34)&amp;", "&amp;CHAR(34)&amp;"kind"&amp;CHAR(34)&amp;": "&amp;CHAR(34)&amp;SUBSTITUTE(CriteriTecnici!$F1769,CHAR(34),"'")&amp;CHAR(34)&amp;", "&amp;CHAR(34)&amp;"value"&amp;CHAR(34)&amp;": "&amp;SUBSTITUTE(TRIM(ROUND(IFERROR(CriteriTecnici!$N1769*1,IFERROR(NUMBERVALUE(CriteriTecnici!$N1769,".",","),IFERROR(NUMBERVALUE(CriteriTecnici!$N1769,",","."),0))),4)&amp;""),",",".")&amp;", "&amp;CHAR(34)&amp;"numerator"&amp;CHAR(34)&amp;": "&amp;SUBSTITUTE(TRIM(ROUND(IFERROR(CriteriTecnici!$K1769*1,IFERROR(NUMBERVALUE(CriteriTecnici!$K1769,".",","),IFERROR(NUMBERVALUE(CriteriTecnici!$K1769,",","."),0))),4)&amp;""),",",".")&amp;", "&amp;CHAR(34)&amp;"denominator"&amp;CHAR(34)&amp;": "&amp;SUBSTITUTE(TRIM(ROUND(IFERROR(CriteriTecnici!$L1769*1,IFERROR(NUMBERVALUE(CriteriTecnici!$L1769,".",","),IFERROR(NUMBERVALUE(CriteriTecnici!$L1769,",","."),0))),4)&amp;""),",",".")&amp;", "&amp;CHAR(34)&amp;"flag"&amp;CHAR(34)&amp;": "&amp;SUBSTITUTE(TRIM(ROUND(IFERROR(CriteriTecnici!$M1769*1,IFERROR(NUMBERVALUE(CriteriTecnici!$M1769,".",","),IFERROR(NUMBERVALUE(CriteriTecnici!$M1769,",","."),0))),4)&amp;""),",",".")&amp;", "&amp;CHAR(34)&amp;"rawScore"&amp;CHAR(34)&amp;": "&amp;SUBSTITUTE(TRIM(ROUND(IFERROR(CriteriTecnici!$O1769*1,IFERROR(NUMBERVALUE(CriteriTecnici!$O1769,".",","),IFERROR(NUMBERVALUE(CriteriTecnici!$O1769,",","."),0))),4)&amp;""),",",".")&amp;CHAR(125)&amp;IF(TRUE,",",""))</f>
        <v/>
      </c>
    </row>
    <row r="1990">
      <c r="A1990" s="38">
        <f>IF(CriteriTecnici!$A1770="","","    "&amp;CHAR(123)&amp;CHAR(34)&amp;"bidderId"&amp;CHAR(34)&amp;": "&amp;CHAR(34)&amp;SUBSTITUTE(CriteriTecnici!$A1770,CHAR(34),"'")&amp;CHAR(34)&amp;", "&amp;CHAR(34)&amp;"lotId"&amp;CHAR(34)&amp;": "&amp;CHAR(34)&amp;SUBSTITUTE(CriteriTecnici!$C1770,CHAR(34),"'")&amp;CHAR(34)&amp;", "&amp;CHAR(34)&amp;"criterionId"&amp;CHAR(34)&amp;": "&amp;CHAR(34)&amp;SUBSTITUTE(CriteriTecnici!$D1770,CHAR(34),"'")&amp;CHAR(34)&amp;", "&amp;CHAR(34)&amp;"kind"&amp;CHAR(34)&amp;": "&amp;CHAR(34)&amp;SUBSTITUTE(CriteriTecnici!$F1770,CHAR(34),"'")&amp;CHAR(34)&amp;", "&amp;CHAR(34)&amp;"value"&amp;CHAR(34)&amp;": "&amp;SUBSTITUTE(TRIM(ROUND(IFERROR(CriteriTecnici!$N1770*1,IFERROR(NUMBERVALUE(CriteriTecnici!$N1770,".",","),IFERROR(NUMBERVALUE(CriteriTecnici!$N1770,",","."),0))),4)&amp;""),",",".")&amp;", "&amp;CHAR(34)&amp;"numerator"&amp;CHAR(34)&amp;": "&amp;SUBSTITUTE(TRIM(ROUND(IFERROR(CriteriTecnici!$K1770*1,IFERROR(NUMBERVALUE(CriteriTecnici!$K1770,".",","),IFERROR(NUMBERVALUE(CriteriTecnici!$K1770,",","."),0))),4)&amp;""),",",".")&amp;", "&amp;CHAR(34)&amp;"denominator"&amp;CHAR(34)&amp;": "&amp;SUBSTITUTE(TRIM(ROUND(IFERROR(CriteriTecnici!$L1770*1,IFERROR(NUMBERVALUE(CriteriTecnici!$L1770,".",","),IFERROR(NUMBERVALUE(CriteriTecnici!$L1770,",","."),0))),4)&amp;""),",",".")&amp;", "&amp;CHAR(34)&amp;"flag"&amp;CHAR(34)&amp;": "&amp;SUBSTITUTE(TRIM(ROUND(IFERROR(CriteriTecnici!$M1770*1,IFERROR(NUMBERVALUE(CriteriTecnici!$M1770,".",","),IFERROR(NUMBERVALUE(CriteriTecnici!$M1770,",","."),0))),4)&amp;""),",",".")&amp;", "&amp;CHAR(34)&amp;"rawScore"&amp;CHAR(34)&amp;": "&amp;SUBSTITUTE(TRIM(ROUND(IFERROR(CriteriTecnici!$O1770*1,IFERROR(NUMBERVALUE(CriteriTecnici!$O1770,".",","),IFERROR(NUMBERVALUE(CriteriTecnici!$O1770,",","."),0))),4)&amp;""),",",".")&amp;CHAR(125)&amp;IF(TRUE,",",""))</f>
        <v/>
      </c>
    </row>
    <row r="1991">
      <c r="A1991" s="38">
        <f>IF(CriteriTecnici!$A1771="","","    "&amp;CHAR(123)&amp;CHAR(34)&amp;"bidderId"&amp;CHAR(34)&amp;": "&amp;CHAR(34)&amp;SUBSTITUTE(CriteriTecnici!$A1771,CHAR(34),"'")&amp;CHAR(34)&amp;", "&amp;CHAR(34)&amp;"lotId"&amp;CHAR(34)&amp;": "&amp;CHAR(34)&amp;SUBSTITUTE(CriteriTecnici!$C1771,CHAR(34),"'")&amp;CHAR(34)&amp;", "&amp;CHAR(34)&amp;"criterionId"&amp;CHAR(34)&amp;": "&amp;CHAR(34)&amp;SUBSTITUTE(CriteriTecnici!$D1771,CHAR(34),"'")&amp;CHAR(34)&amp;", "&amp;CHAR(34)&amp;"kind"&amp;CHAR(34)&amp;": "&amp;CHAR(34)&amp;SUBSTITUTE(CriteriTecnici!$F1771,CHAR(34),"'")&amp;CHAR(34)&amp;", "&amp;CHAR(34)&amp;"value"&amp;CHAR(34)&amp;": "&amp;SUBSTITUTE(TRIM(ROUND(IFERROR(CriteriTecnici!$N1771*1,IFERROR(NUMBERVALUE(CriteriTecnici!$N1771,".",","),IFERROR(NUMBERVALUE(CriteriTecnici!$N1771,",","."),0))),4)&amp;""),",",".")&amp;", "&amp;CHAR(34)&amp;"numerator"&amp;CHAR(34)&amp;": "&amp;SUBSTITUTE(TRIM(ROUND(IFERROR(CriteriTecnici!$K1771*1,IFERROR(NUMBERVALUE(CriteriTecnici!$K1771,".",","),IFERROR(NUMBERVALUE(CriteriTecnici!$K1771,",","."),0))),4)&amp;""),",",".")&amp;", "&amp;CHAR(34)&amp;"denominator"&amp;CHAR(34)&amp;": "&amp;SUBSTITUTE(TRIM(ROUND(IFERROR(CriteriTecnici!$L1771*1,IFERROR(NUMBERVALUE(CriteriTecnici!$L1771,".",","),IFERROR(NUMBERVALUE(CriteriTecnici!$L1771,",","."),0))),4)&amp;""),",",".")&amp;", "&amp;CHAR(34)&amp;"flag"&amp;CHAR(34)&amp;": "&amp;SUBSTITUTE(TRIM(ROUND(IFERROR(CriteriTecnici!$M1771*1,IFERROR(NUMBERVALUE(CriteriTecnici!$M1771,".",","),IFERROR(NUMBERVALUE(CriteriTecnici!$M1771,",","."),0))),4)&amp;""),",",".")&amp;", "&amp;CHAR(34)&amp;"rawScore"&amp;CHAR(34)&amp;": "&amp;SUBSTITUTE(TRIM(ROUND(IFERROR(CriteriTecnici!$O1771*1,IFERROR(NUMBERVALUE(CriteriTecnici!$O1771,".",","),IFERROR(NUMBERVALUE(CriteriTecnici!$O1771,",","."),0))),4)&amp;""),",",".")&amp;CHAR(125)&amp;IF(COUNTA(Offerte!$A59:$A$200)&gt;0,",",""))</f>
        <v/>
      </c>
    </row>
    <row r="1992">
      <c r="A1992" s="38">
        <f>IF(CriteriTecnici!$A1772="","","    "&amp;CHAR(123)&amp;CHAR(34)&amp;"bidderId"&amp;CHAR(34)&amp;": "&amp;CHAR(34)&amp;SUBSTITUTE(CriteriTecnici!$A1772,CHAR(34),"'")&amp;CHAR(34)&amp;", "&amp;CHAR(34)&amp;"lotId"&amp;CHAR(34)&amp;": "&amp;CHAR(34)&amp;SUBSTITUTE(CriteriTecnici!$C1772,CHAR(34),"'")&amp;CHAR(34)&amp;", "&amp;CHAR(34)&amp;"criterionId"&amp;CHAR(34)&amp;": "&amp;CHAR(34)&amp;SUBSTITUTE(CriteriTecnici!$D1772,CHAR(34),"'")&amp;CHAR(34)&amp;", "&amp;CHAR(34)&amp;"kind"&amp;CHAR(34)&amp;": "&amp;CHAR(34)&amp;SUBSTITUTE(CriteriTecnici!$F1772,CHAR(34),"'")&amp;CHAR(34)&amp;", "&amp;CHAR(34)&amp;"value"&amp;CHAR(34)&amp;": "&amp;SUBSTITUTE(TRIM(ROUND(IFERROR(CriteriTecnici!$N1772*1,IFERROR(NUMBERVALUE(CriteriTecnici!$N1772,".",","),IFERROR(NUMBERVALUE(CriteriTecnici!$N1772,",","."),0))),4)&amp;""),",",".")&amp;", "&amp;CHAR(34)&amp;"numerator"&amp;CHAR(34)&amp;": "&amp;SUBSTITUTE(TRIM(ROUND(IFERROR(CriteriTecnici!$K1772*1,IFERROR(NUMBERVALUE(CriteriTecnici!$K1772,".",","),IFERROR(NUMBERVALUE(CriteriTecnici!$K1772,",","."),0))),4)&amp;""),",",".")&amp;", "&amp;CHAR(34)&amp;"denominator"&amp;CHAR(34)&amp;": "&amp;SUBSTITUTE(TRIM(ROUND(IFERROR(CriteriTecnici!$L1772*1,IFERROR(NUMBERVALUE(CriteriTecnici!$L1772,".",","),IFERROR(NUMBERVALUE(CriteriTecnici!$L1772,",","."),0))),4)&amp;""),",",".")&amp;", "&amp;CHAR(34)&amp;"flag"&amp;CHAR(34)&amp;": "&amp;SUBSTITUTE(TRIM(ROUND(IFERROR(CriteriTecnici!$M1772*1,IFERROR(NUMBERVALUE(CriteriTecnici!$M1772,".",","),IFERROR(NUMBERVALUE(CriteriTecnici!$M1772,",","."),0))),4)&amp;""),",",".")&amp;", "&amp;CHAR(34)&amp;"rawScore"&amp;CHAR(34)&amp;": "&amp;SUBSTITUTE(TRIM(ROUND(IFERROR(CriteriTecnici!$O1772*1,IFERROR(NUMBERVALUE(CriteriTecnici!$O1772,".",","),IFERROR(NUMBERVALUE(CriteriTecnici!$O1772,",","."),0))),4)&amp;""),",",".")&amp;CHAR(125)&amp;IF(TRUE,",",""))</f>
        <v/>
      </c>
    </row>
    <row r="1993">
      <c r="A1993" s="38">
        <f>IF(CriteriTecnici!$A1773="","","    "&amp;CHAR(123)&amp;CHAR(34)&amp;"bidderId"&amp;CHAR(34)&amp;": "&amp;CHAR(34)&amp;SUBSTITUTE(CriteriTecnici!$A1773,CHAR(34),"'")&amp;CHAR(34)&amp;", "&amp;CHAR(34)&amp;"lotId"&amp;CHAR(34)&amp;": "&amp;CHAR(34)&amp;SUBSTITUTE(CriteriTecnici!$C1773,CHAR(34),"'")&amp;CHAR(34)&amp;", "&amp;CHAR(34)&amp;"criterionId"&amp;CHAR(34)&amp;": "&amp;CHAR(34)&amp;SUBSTITUTE(CriteriTecnici!$D1773,CHAR(34),"'")&amp;CHAR(34)&amp;", "&amp;CHAR(34)&amp;"kind"&amp;CHAR(34)&amp;": "&amp;CHAR(34)&amp;SUBSTITUTE(CriteriTecnici!$F1773,CHAR(34),"'")&amp;CHAR(34)&amp;", "&amp;CHAR(34)&amp;"value"&amp;CHAR(34)&amp;": "&amp;SUBSTITUTE(TRIM(ROUND(IFERROR(CriteriTecnici!$N1773*1,IFERROR(NUMBERVALUE(CriteriTecnici!$N1773,".",","),IFERROR(NUMBERVALUE(CriteriTecnici!$N1773,",","."),0))),4)&amp;""),",",".")&amp;", "&amp;CHAR(34)&amp;"numerator"&amp;CHAR(34)&amp;": "&amp;SUBSTITUTE(TRIM(ROUND(IFERROR(CriteriTecnici!$K1773*1,IFERROR(NUMBERVALUE(CriteriTecnici!$K1773,".",","),IFERROR(NUMBERVALUE(CriteriTecnici!$K1773,",","."),0))),4)&amp;""),",",".")&amp;", "&amp;CHAR(34)&amp;"denominator"&amp;CHAR(34)&amp;": "&amp;SUBSTITUTE(TRIM(ROUND(IFERROR(CriteriTecnici!$L1773*1,IFERROR(NUMBERVALUE(CriteriTecnici!$L1773,".",","),IFERROR(NUMBERVALUE(CriteriTecnici!$L1773,",","."),0))),4)&amp;""),",",".")&amp;", "&amp;CHAR(34)&amp;"flag"&amp;CHAR(34)&amp;": "&amp;SUBSTITUTE(TRIM(ROUND(IFERROR(CriteriTecnici!$M1773*1,IFERROR(NUMBERVALUE(CriteriTecnici!$M1773,".",","),IFERROR(NUMBERVALUE(CriteriTecnici!$M1773,",","."),0))),4)&amp;""),",",".")&amp;", "&amp;CHAR(34)&amp;"rawScore"&amp;CHAR(34)&amp;": "&amp;SUBSTITUTE(TRIM(ROUND(IFERROR(CriteriTecnici!$O1773*1,IFERROR(NUMBERVALUE(CriteriTecnici!$O1773,".",","),IFERROR(NUMBERVALUE(CriteriTecnici!$O1773,",","."),0))),4)&amp;""),",",".")&amp;CHAR(125)&amp;IF(TRUE,",",""))</f>
        <v/>
      </c>
    </row>
    <row r="1994">
      <c r="A1994" s="38">
        <f>IF(CriteriTecnici!$A1774="","","    "&amp;CHAR(123)&amp;CHAR(34)&amp;"bidderId"&amp;CHAR(34)&amp;": "&amp;CHAR(34)&amp;SUBSTITUTE(CriteriTecnici!$A1774,CHAR(34),"'")&amp;CHAR(34)&amp;", "&amp;CHAR(34)&amp;"lotId"&amp;CHAR(34)&amp;": "&amp;CHAR(34)&amp;SUBSTITUTE(CriteriTecnici!$C1774,CHAR(34),"'")&amp;CHAR(34)&amp;", "&amp;CHAR(34)&amp;"criterionId"&amp;CHAR(34)&amp;": "&amp;CHAR(34)&amp;SUBSTITUTE(CriteriTecnici!$D1774,CHAR(34),"'")&amp;CHAR(34)&amp;", "&amp;CHAR(34)&amp;"kind"&amp;CHAR(34)&amp;": "&amp;CHAR(34)&amp;SUBSTITUTE(CriteriTecnici!$F1774,CHAR(34),"'")&amp;CHAR(34)&amp;", "&amp;CHAR(34)&amp;"value"&amp;CHAR(34)&amp;": "&amp;SUBSTITUTE(TRIM(ROUND(IFERROR(CriteriTecnici!$N1774*1,IFERROR(NUMBERVALUE(CriteriTecnici!$N1774,".",","),IFERROR(NUMBERVALUE(CriteriTecnici!$N1774,",","."),0))),4)&amp;""),",",".")&amp;", "&amp;CHAR(34)&amp;"numerator"&amp;CHAR(34)&amp;": "&amp;SUBSTITUTE(TRIM(ROUND(IFERROR(CriteriTecnici!$K1774*1,IFERROR(NUMBERVALUE(CriteriTecnici!$K1774,".",","),IFERROR(NUMBERVALUE(CriteriTecnici!$K1774,",","."),0))),4)&amp;""),",",".")&amp;", "&amp;CHAR(34)&amp;"denominator"&amp;CHAR(34)&amp;": "&amp;SUBSTITUTE(TRIM(ROUND(IFERROR(CriteriTecnici!$L1774*1,IFERROR(NUMBERVALUE(CriteriTecnici!$L1774,".",","),IFERROR(NUMBERVALUE(CriteriTecnici!$L1774,",","."),0))),4)&amp;""),",",".")&amp;", "&amp;CHAR(34)&amp;"flag"&amp;CHAR(34)&amp;": "&amp;SUBSTITUTE(TRIM(ROUND(IFERROR(CriteriTecnici!$M1774*1,IFERROR(NUMBERVALUE(CriteriTecnici!$M1774,".",","),IFERROR(NUMBERVALUE(CriteriTecnici!$M1774,",","."),0))),4)&amp;""),",",".")&amp;", "&amp;CHAR(34)&amp;"rawScore"&amp;CHAR(34)&amp;": "&amp;SUBSTITUTE(TRIM(ROUND(IFERROR(CriteriTecnici!$O1774*1,IFERROR(NUMBERVALUE(CriteriTecnici!$O1774,".",","),IFERROR(NUMBERVALUE(CriteriTecnici!$O1774,",","."),0))),4)&amp;""),",",".")&amp;CHAR(125)&amp;IF(TRUE,",",""))</f>
        <v/>
      </c>
    </row>
    <row r="1995">
      <c r="A1995" s="38">
        <f>IF(CriteriTecnici!$A1775="","","    "&amp;CHAR(123)&amp;CHAR(34)&amp;"bidderId"&amp;CHAR(34)&amp;": "&amp;CHAR(34)&amp;SUBSTITUTE(CriteriTecnici!$A1775,CHAR(34),"'")&amp;CHAR(34)&amp;", "&amp;CHAR(34)&amp;"lotId"&amp;CHAR(34)&amp;": "&amp;CHAR(34)&amp;SUBSTITUTE(CriteriTecnici!$C1775,CHAR(34),"'")&amp;CHAR(34)&amp;", "&amp;CHAR(34)&amp;"criterionId"&amp;CHAR(34)&amp;": "&amp;CHAR(34)&amp;SUBSTITUTE(CriteriTecnici!$D1775,CHAR(34),"'")&amp;CHAR(34)&amp;", "&amp;CHAR(34)&amp;"kind"&amp;CHAR(34)&amp;": "&amp;CHAR(34)&amp;SUBSTITUTE(CriteriTecnici!$F1775,CHAR(34),"'")&amp;CHAR(34)&amp;", "&amp;CHAR(34)&amp;"value"&amp;CHAR(34)&amp;": "&amp;SUBSTITUTE(TRIM(ROUND(IFERROR(CriteriTecnici!$N1775*1,IFERROR(NUMBERVALUE(CriteriTecnici!$N1775,".",","),IFERROR(NUMBERVALUE(CriteriTecnici!$N1775,",","."),0))),4)&amp;""),",",".")&amp;", "&amp;CHAR(34)&amp;"numerator"&amp;CHAR(34)&amp;": "&amp;SUBSTITUTE(TRIM(ROUND(IFERROR(CriteriTecnici!$K1775*1,IFERROR(NUMBERVALUE(CriteriTecnici!$K1775,".",","),IFERROR(NUMBERVALUE(CriteriTecnici!$K1775,",","."),0))),4)&amp;""),",",".")&amp;", "&amp;CHAR(34)&amp;"denominator"&amp;CHAR(34)&amp;": "&amp;SUBSTITUTE(TRIM(ROUND(IFERROR(CriteriTecnici!$L1775*1,IFERROR(NUMBERVALUE(CriteriTecnici!$L1775,".",","),IFERROR(NUMBERVALUE(CriteriTecnici!$L1775,",","."),0))),4)&amp;""),",",".")&amp;", "&amp;CHAR(34)&amp;"flag"&amp;CHAR(34)&amp;": "&amp;SUBSTITUTE(TRIM(ROUND(IFERROR(CriteriTecnici!$M1775*1,IFERROR(NUMBERVALUE(CriteriTecnici!$M1775,".",","),IFERROR(NUMBERVALUE(CriteriTecnici!$M1775,",","."),0))),4)&amp;""),",",".")&amp;", "&amp;CHAR(34)&amp;"rawScore"&amp;CHAR(34)&amp;": "&amp;SUBSTITUTE(TRIM(ROUND(IFERROR(CriteriTecnici!$O1775*1,IFERROR(NUMBERVALUE(CriteriTecnici!$O1775,".",","),IFERROR(NUMBERVALUE(CriteriTecnici!$O1775,",","."),0))),4)&amp;""),",",".")&amp;CHAR(125)&amp;IF(TRUE,",",""))</f>
        <v/>
      </c>
    </row>
    <row r="1996">
      <c r="A1996" s="38">
        <f>IF(CriteriTecnici!$A1776="","","    "&amp;CHAR(123)&amp;CHAR(34)&amp;"bidderId"&amp;CHAR(34)&amp;": "&amp;CHAR(34)&amp;SUBSTITUTE(CriteriTecnici!$A1776,CHAR(34),"'")&amp;CHAR(34)&amp;", "&amp;CHAR(34)&amp;"lotId"&amp;CHAR(34)&amp;": "&amp;CHAR(34)&amp;SUBSTITUTE(CriteriTecnici!$C1776,CHAR(34),"'")&amp;CHAR(34)&amp;", "&amp;CHAR(34)&amp;"criterionId"&amp;CHAR(34)&amp;": "&amp;CHAR(34)&amp;SUBSTITUTE(CriteriTecnici!$D1776,CHAR(34),"'")&amp;CHAR(34)&amp;", "&amp;CHAR(34)&amp;"kind"&amp;CHAR(34)&amp;": "&amp;CHAR(34)&amp;SUBSTITUTE(CriteriTecnici!$F1776,CHAR(34),"'")&amp;CHAR(34)&amp;", "&amp;CHAR(34)&amp;"value"&amp;CHAR(34)&amp;": "&amp;SUBSTITUTE(TRIM(ROUND(IFERROR(CriteriTecnici!$N1776*1,IFERROR(NUMBERVALUE(CriteriTecnici!$N1776,".",","),IFERROR(NUMBERVALUE(CriteriTecnici!$N1776,",","."),0))),4)&amp;""),",",".")&amp;", "&amp;CHAR(34)&amp;"numerator"&amp;CHAR(34)&amp;": "&amp;SUBSTITUTE(TRIM(ROUND(IFERROR(CriteriTecnici!$K1776*1,IFERROR(NUMBERVALUE(CriteriTecnici!$K1776,".",","),IFERROR(NUMBERVALUE(CriteriTecnici!$K1776,",","."),0))),4)&amp;""),",",".")&amp;", "&amp;CHAR(34)&amp;"denominator"&amp;CHAR(34)&amp;": "&amp;SUBSTITUTE(TRIM(ROUND(IFERROR(CriteriTecnici!$L1776*1,IFERROR(NUMBERVALUE(CriteriTecnici!$L1776,".",","),IFERROR(NUMBERVALUE(CriteriTecnici!$L1776,",","."),0))),4)&amp;""),",",".")&amp;", "&amp;CHAR(34)&amp;"flag"&amp;CHAR(34)&amp;": "&amp;SUBSTITUTE(TRIM(ROUND(IFERROR(CriteriTecnici!$M1776*1,IFERROR(NUMBERVALUE(CriteriTecnici!$M1776,".",","),IFERROR(NUMBERVALUE(CriteriTecnici!$M1776,",","."),0))),4)&amp;""),",",".")&amp;", "&amp;CHAR(34)&amp;"rawScore"&amp;CHAR(34)&amp;": "&amp;SUBSTITUTE(TRIM(ROUND(IFERROR(CriteriTecnici!$O1776*1,IFERROR(NUMBERVALUE(CriteriTecnici!$O1776,".",","),IFERROR(NUMBERVALUE(CriteriTecnici!$O1776,",","."),0))),4)&amp;""),",",".")&amp;CHAR(125)&amp;IF(TRUE,",",""))</f>
        <v/>
      </c>
    </row>
    <row r="1997">
      <c r="A1997" s="38">
        <f>IF(CriteriTecnici!$A1777="","","    "&amp;CHAR(123)&amp;CHAR(34)&amp;"bidderId"&amp;CHAR(34)&amp;": "&amp;CHAR(34)&amp;SUBSTITUTE(CriteriTecnici!$A1777,CHAR(34),"'")&amp;CHAR(34)&amp;", "&amp;CHAR(34)&amp;"lotId"&amp;CHAR(34)&amp;": "&amp;CHAR(34)&amp;SUBSTITUTE(CriteriTecnici!$C1777,CHAR(34),"'")&amp;CHAR(34)&amp;", "&amp;CHAR(34)&amp;"criterionId"&amp;CHAR(34)&amp;": "&amp;CHAR(34)&amp;SUBSTITUTE(CriteriTecnici!$D1777,CHAR(34),"'")&amp;CHAR(34)&amp;", "&amp;CHAR(34)&amp;"kind"&amp;CHAR(34)&amp;": "&amp;CHAR(34)&amp;SUBSTITUTE(CriteriTecnici!$F1777,CHAR(34),"'")&amp;CHAR(34)&amp;", "&amp;CHAR(34)&amp;"value"&amp;CHAR(34)&amp;": "&amp;SUBSTITUTE(TRIM(ROUND(IFERROR(CriteriTecnici!$N1777*1,IFERROR(NUMBERVALUE(CriteriTecnici!$N1777,".",","),IFERROR(NUMBERVALUE(CriteriTecnici!$N1777,",","."),0))),4)&amp;""),",",".")&amp;", "&amp;CHAR(34)&amp;"numerator"&amp;CHAR(34)&amp;": "&amp;SUBSTITUTE(TRIM(ROUND(IFERROR(CriteriTecnici!$K1777*1,IFERROR(NUMBERVALUE(CriteriTecnici!$K1777,".",","),IFERROR(NUMBERVALUE(CriteriTecnici!$K1777,",","."),0))),4)&amp;""),",",".")&amp;", "&amp;CHAR(34)&amp;"denominator"&amp;CHAR(34)&amp;": "&amp;SUBSTITUTE(TRIM(ROUND(IFERROR(CriteriTecnici!$L1777*1,IFERROR(NUMBERVALUE(CriteriTecnici!$L1777,".",","),IFERROR(NUMBERVALUE(CriteriTecnici!$L1777,",","."),0))),4)&amp;""),",",".")&amp;", "&amp;CHAR(34)&amp;"flag"&amp;CHAR(34)&amp;": "&amp;SUBSTITUTE(TRIM(ROUND(IFERROR(CriteriTecnici!$M1777*1,IFERROR(NUMBERVALUE(CriteriTecnici!$M1777,".",","),IFERROR(NUMBERVALUE(CriteriTecnici!$M1777,",","."),0))),4)&amp;""),",",".")&amp;", "&amp;CHAR(34)&amp;"rawScore"&amp;CHAR(34)&amp;": "&amp;SUBSTITUTE(TRIM(ROUND(IFERROR(CriteriTecnici!$O1777*1,IFERROR(NUMBERVALUE(CriteriTecnici!$O1777,".",","),IFERROR(NUMBERVALUE(CriteriTecnici!$O1777,",","."),0))),4)&amp;""),",",".")&amp;CHAR(125)&amp;IF(TRUE,",",""))</f>
        <v/>
      </c>
    </row>
    <row r="1998">
      <c r="A1998" s="38">
        <f>IF(CriteriTecnici!$A1778="","","    "&amp;CHAR(123)&amp;CHAR(34)&amp;"bidderId"&amp;CHAR(34)&amp;": "&amp;CHAR(34)&amp;SUBSTITUTE(CriteriTecnici!$A1778,CHAR(34),"'")&amp;CHAR(34)&amp;", "&amp;CHAR(34)&amp;"lotId"&amp;CHAR(34)&amp;": "&amp;CHAR(34)&amp;SUBSTITUTE(CriteriTecnici!$C1778,CHAR(34),"'")&amp;CHAR(34)&amp;", "&amp;CHAR(34)&amp;"criterionId"&amp;CHAR(34)&amp;": "&amp;CHAR(34)&amp;SUBSTITUTE(CriteriTecnici!$D1778,CHAR(34),"'")&amp;CHAR(34)&amp;", "&amp;CHAR(34)&amp;"kind"&amp;CHAR(34)&amp;": "&amp;CHAR(34)&amp;SUBSTITUTE(CriteriTecnici!$F1778,CHAR(34),"'")&amp;CHAR(34)&amp;", "&amp;CHAR(34)&amp;"value"&amp;CHAR(34)&amp;": "&amp;SUBSTITUTE(TRIM(ROUND(IFERROR(CriteriTecnici!$N1778*1,IFERROR(NUMBERVALUE(CriteriTecnici!$N1778,".",","),IFERROR(NUMBERVALUE(CriteriTecnici!$N1778,",","."),0))),4)&amp;""),",",".")&amp;", "&amp;CHAR(34)&amp;"numerator"&amp;CHAR(34)&amp;": "&amp;SUBSTITUTE(TRIM(ROUND(IFERROR(CriteriTecnici!$K1778*1,IFERROR(NUMBERVALUE(CriteriTecnici!$K1778,".",","),IFERROR(NUMBERVALUE(CriteriTecnici!$K1778,",","."),0))),4)&amp;""),",",".")&amp;", "&amp;CHAR(34)&amp;"denominator"&amp;CHAR(34)&amp;": "&amp;SUBSTITUTE(TRIM(ROUND(IFERROR(CriteriTecnici!$L1778*1,IFERROR(NUMBERVALUE(CriteriTecnici!$L1778,".",","),IFERROR(NUMBERVALUE(CriteriTecnici!$L1778,",","."),0))),4)&amp;""),",",".")&amp;", "&amp;CHAR(34)&amp;"flag"&amp;CHAR(34)&amp;": "&amp;SUBSTITUTE(TRIM(ROUND(IFERROR(CriteriTecnici!$M1778*1,IFERROR(NUMBERVALUE(CriteriTecnici!$M1778,".",","),IFERROR(NUMBERVALUE(CriteriTecnici!$M1778,",","."),0))),4)&amp;""),",",".")&amp;", "&amp;CHAR(34)&amp;"rawScore"&amp;CHAR(34)&amp;": "&amp;SUBSTITUTE(TRIM(ROUND(IFERROR(CriteriTecnici!$O1778*1,IFERROR(NUMBERVALUE(CriteriTecnici!$O1778,".",","),IFERROR(NUMBERVALUE(CriteriTecnici!$O1778,",","."),0))),4)&amp;""),",",".")&amp;CHAR(125)&amp;IF(TRUE,",",""))</f>
        <v/>
      </c>
    </row>
    <row r="1999">
      <c r="A1999" s="38">
        <f>IF(CriteriTecnici!$A1779="","","    "&amp;CHAR(123)&amp;CHAR(34)&amp;"bidderId"&amp;CHAR(34)&amp;": "&amp;CHAR(34)&amp;SUBSTITUTE(CriteriTecnici!$A1779,CHAR(34),"'")&amp;CHAR(34)&amp;", "&amp;CHAR(34)&amp;"lotId"&amp;CHAR(34)&amp;": "&amp;CHAR(34)&amp;SUBSTITUTE(CriteriTecnici!$C1779,CHAR(34),"'")&amp;CHAR(34)&amp;", "&amp;CHAR(34)&amp;"criterionId"&amp;CHAR(34)&amp;": "&amp;CHAR(34)&amp;SUBSTITUTE(CriteriTecnici!$D1779,CHAR(34),"'")&amp;CHAR(34)&amp;", "&amp;CHAR(34)&amp;"kind"&amp;CHAR(34)&amp;": "&amp;CHAR(34)&amp;SUBSTITUTE(CriteriTecnici!$F1779,CHAR(34),"'")&amp;CHAR(34)&amp;", "&amp;CHAR(34)&amp;"value"&amp;CHAR(34)&amp;": "&amp;SUBSTITUTE(TRIM(ROUND(IFERROR(CriteriTecnici!$N1779*1,IFERROR(NUMBERVALUE(CriteriTecnici!$N1779,".",","),IFERROR(NUMBERVALUE(CriteriTecnici!$N1779,",","."),0))),4)&amp;""),",",".")&amp;", "&amp;CHAR(34)&amp;"numerator"&amp;CHAR(34)&amp;": "&amp;SUBSTITUTE(TRIM(ROUND(IFERROR(CriteriTecnici!$K1779*1,IFERROR(NUMBERVALUE(CriteriTecnici!$K1779,".",","),IFERROR(NUMBERVALUE(CriteriTecnici!$K1779,",","."),0))),4)&amp;""),",",".")&amp;", "&amp;CHAR(34)&amp;"denominator"&amp;CHAR(34)&amp;": "&amp;SUBSTITUTE(TRIM(ROUND(IFERROR(CriteriTecnici!$L1779*1,IFERROR(NUMBERVALUE(CriteriTecnici!$L1779,".",","),IFERROR(NUMBERVALUE(CriteriTecnici!$L1779,",","."),0))),4)&amp;""),",",".")&amp;", "&amp;CHAR(34)&amp;"flag"&amp;CHAR(34)&amp;": "&amp;SUBSTITUTE(TRIM(ROUND(IFERROR(CriteriTecnici!$M1779*1,IFERROR(NUMBERVALUE(CriteriTecnici!$M1779,".",","),IFERROR(NUMBERVALUE(CriteriTecnici!$M1779,",","."),0))),4)&amp;""),",",".")&amp;", "&amp;CHAR(34)&amp;"rawScore"&amp;CHAR(34)&amp;": "&amp;SUBSTITUTE(TRIM(ROUND(IFERROR(CriteriTecnici!$O1779*1,IFERROR(NUMBERVALUE(CriteriTecnici!$O1779,".",","),IFERROR(NUMBERVALUE(CriteriTecnici!$O1779,",","."),0))),4)&amp;""),",",".")&amp;CHAR(125)&amp;IF(TRUE,",",""))</f>
        <v/>
      </c>
    </row>
    <row r="2000">
      <c r="A2000" s="38">
        <f>IF(CriteriTecnici!$A1780="","","    "&amp;CHAR(123)&amp;CHAR(34)&amp;"bidderId"&amp;CHAR(34)&amp;": "&amp;CHAR(34)&amp;SUBSTITUTE(CriteriTecnici!$A1780,CHAR(34),"'")&amp;CHAR(34)&amp;", "&amp;CHAR(34)&amp;"lotId"&amp;CHAR(34)&amp;": "&amp;CHAR(34)&amp;SUBSTITUTE(CriteriTecnici!$C1780,CHAR(34),"'")&amp;CHAR(34)&amp;", "&amp;CHAR(34)&amp;"criterionId"&amp;CHAR(34)&amp;": "&amp;CHAR(34)&amp;SUBSTITUTE(CriteriTecnici!$D1780,CHAR(34),"'")&amp;CHAR(34)&amp;", "&amp;CHAR(34)&amp;"kind"&amp;CHAR(34)&amp;": "&amp;CHAR(34)&amp;SUBSTITUTE(CriteriTecnici!$F1780,CHAR(34),"'")&amp;CHAR(34)&amp;", "&amp;CHAR(34)&amp;"value"&amp;CHAR(34)&amp;": "&amp;SUBSTITUTE(TRIM(ROUND(IFERROR(CriteriTecnici!$N1780*1,IFERROR(NUMBERVALUE(CriteriTecnici!$N1780,".",","),IFERROR(NUMBERVALUE(CriteriTecnici!$N1780,",","."),0))),4)&amp;""),",",".")&amp;", "&amp;CHAR(34)&amp;"numerator"&amp;CHAR(34)&amp;": "&amp;SUBSTITUTE(TRIM(ROUND(IFERROR(CriteriTecnici!$K1780*1,IFERROR(NUMBERVALUE(CriteriTecnici!$K1780,".",","),IFERROR(NUMBERVALUE(CriteriTecnici!$K1780,",","."),0))),4)&amp;""),",",".")&amp;", "&amp;CHAR(34)&amp;"denominator"&amp;CHAR(34)&amp;": "&amp;SUBSTITUTE(TRIM(ROUND(IFERROR(CriteriTecnici!$L1780*1,IFERROR(NUMBERVALUE(CriteriTecnici!$L1780,".",","),IFERROR(NUMBERVALUE(CriteriTecnici!$L1780,",","."),0))),4)&amp;""),",",".")&amp;", "&amp;CHAR(34)&amp;"flag"&amp;CHAR(34)&amp;": "&amp;SUBSTITUTE(TRIM(ROUND(IFERROR(CriteriTecnici!$M1780*1,IFERROR(NUMBERVALUE(CriteriTecnici!$M1780,".",","),IFERROR(NUMBERVALUE(CriteriTecnici!$M1780,",","."),0))),4)&amp;""),",",".")&amp;", "&amp;CHAR(34)&amp;"rawScore"&amp;CHAR(34)&amp;": "&amp;SUBSTITUTE(TRIM(ROUND(IFERROR(CriteriTecnici!$O1780*1,IFERROR(NUMBERVALUE(CriteriTecnici!$O1780,".",","),IFERROR(NUMBERVALUE(CriteriTecnici!$O1780,",","."),0))),4)&amp;""),",",".")&amp;CHAR(125)&amp;IF(TRUE,",",""))</f>
        <v/>
      </c>
    </row>
    <row r="2001">
      <c r="A2001" s="38">
        <f>IF(CriteriTecnici!$A1781="","","    "&amp;CHAR(123)&amp;CHAR(34)&amp;"bidderId"&amp;CHAR(34)&amp;": "&amp;CHAR(34)&amp;SUBSTITUTE(CriteriTecnici!$A1781,CHAR(34),"'")&amp;CHAR(34)&amp;", "&amp;CHAR(34)&amp;"lotId"&amp;CHAR(34)&amp;": "&amp;CHAR(34)&amp;SUBSTITUTE(CriteriTecnici!$C1781,CHAR(34),"'")&amp;CHAR(34)&amp;", "&amp;CHAR(34)&amp;"criterionId"&amp;CHAR(34)&amp;": "&amp;CHAR(34)&amp;SUBSTITUTE(CriteriTecnici!$D1781,CHAR(34),"'")&amp;CHAR(34)&amp;", "&amp;CHAR(34)&amp;"kind"&amp;CHAR(34)&amp;": "&amp;CHAR(34)&amp;SUBSTITUTE(CriteriTecnici!$F1781,CHAR(34),"'")&amp;CHAR(34)&amp;", "&amp;CHAR(34)&amp;"value"&amp;CHAR(34)&amp;": "&amp;SUBSTITUTE(TRIM(ROUND(IFERROR(CriteriTecnici!$N1781*1,IFERROR(NUMBERVALUE(CriteriTecnici!$N1781,".",","),IFERROR(NUMBERVALUE(CriteriTecnici!$N1781,",","."),0))),4)&amp;""),",",".")&amp;", "&amp;CHAR(34)&amp;"numerator"&amp;CHAR(34)&amp;": "&amp;SUBSTITUTE(TRIM(ROUND(IFERROR(CriteriTecnici!$K1781*1,IFERROR(NUMBERVALUE(CriteriTecnici!$K1781,".",","),IFERROR(NUMBERVALUE(CriteriTecnici!$K1781,",","."),0))),4)&amp;""),",",".")&amp;", "&amp;CHAR(34)&amp;"denominator"&amp;CHAR(34)&amp;": "&amp;SUBSTITUTE(TRIM(ROUND(IFERROR(CriteriTecnici!$L1781*1,IFERROR(NUMBERVALUE(CriteriTecnici!$L1781,".",","),IFERROR(NUMBERVALUE(CriteriTecnici!$L1781,",","."),0))),4)&amp;""),",",".")&amp;", "&amp;CHAR(34)&amp;"flag"&amp;CHAR(34)&amp;": "&amp;SUBSTITUTE(TRIM(ROUND(IFERROR(CriteriTecnici!$M1781*1,IFERROR(NUMBERVALUE(CriteriTecnici!$M1781,".",","),IFERROR(NUMBERVALUE(CriteriTecnici!$M1781,",","."),0))),4)&amp;""),",",".")&amp;", "&amp;CHAR(34)&amp;"rawScore"&amp;CHAR(34)&amp;": "&amp;SUBSTITUTE(TRIM(ROUND(IFERROR(CriteriTecnici!$O1781*1,IFERROR(NUMBERVALUE(CriteriTecnici!$O1781,".",","),IFERROR(NUMBERVALUE(CriteriTecnici!$O1781,",","."),0))),4)&amp;""),",",".")&amp;CHAR(125)&amp;IF(TRUE,",",""))</f>
        <v/>
      </c>
    </row>
    <row r="2002">
      <c r="A2002" s="38">
        <f>IF(CriteriTecnici!$A1782="","","    "&amp;CHAR(123)&amp;CHAR(34)&amp;"bidderId"&amp;CHAR(34)&amp;": "&amp;CHAR(34)&amp;SUBSTITUTE(CriteriTecnici!$A1782,CHAR(34),"'")&amp;CHAR(34)&amp;", "&amp;CHAR(34)&amp;"lotId"&amp;CHAR(34)&amp;": "&amp;CHAR(34)&amp;SUBSTITUTE(CriteriTecnici!$C1782,CHAR(34),"'")&amp;CHAR(34)&amp;", "&amp;CHAR(34)&amp;"criterionId"&amp;CHAR(34)&amp;": "&amp;CHAR(34)&amp;SUBSTITUTE(CriteriTecnici!$D1782,CHAR(34),"'")&amp;CHAR(34)&amp;", "&amp;CHAR(34)&amp;"kind"&amp;CHAR(34)&amp;": "&amp;CHAR(34)&amp;SUBSTITUTE(CriteriTecnici!$F1782,CHAR(34),"'")&amp;CHAR(34)&amp;", "&amp;CHAR(34)&amp;"value"&amp;CHAR(34)&amp;": "&amp;SUBSTITUTE(TRIM(ROUND(IFERROR(CriteriTecnici!$N1782*1,IFERROR(NUMBERVALUE(CriteriTecnici!$N1782,".",","),IFERROR(NUMBERVALUE(CriteriTecnici!$N1782,",","."),0))),4)&amp;""),",",".")&amp;", "&amp;CHAR(34)&amp;"numerator"&amp;CHAR(34)&amp;": "&amp;SUBSTITUTE(TRIM(ROUND(IFERROR(CriteriTecnici!$K1782*1,IFERROR(NUMBERVALUE(CriteriTecnici!$K1782,".",","),IFERROR(NUMBERVALUE(CriteriTecnici!$K1782,",","."),0))),4)&amp;""),",",".")&amp;", "&amp;CHAR(34)&amp;"denominator"&amp;CHAR(34)&amp;": "&amp;SUBSTITUTE(TRIM(ROUND(IFERROR(CriteriTecnici!$L1782*1,IFERROR(NUMBERVALUE(CriteriTecnici!$L1782,".",","),IFERROR(NUMBERVALUE(CriteriTecnici!$L1782,",","."),0))),4)&amp;""),",",".")&amp;", "&amp;CHAR(34)&amp;"flag"&amp;CHAR(34)&amp;": "&amp;SUBSTITUTE(TRIM(ROUND(IFERROR(CriteriTecnici!$M1782*1,IFERROR(NUMBERVALUE(CriteriTecnici!$M1782,".",","),IFERROR(NUMBERVALUE(CriteriTecnici!$M1782,",","."),0))),4)&amp;""),",",".")&amp;", "&amp;CHAR(34)&amp;"rawScore"&amp;CHAR(34)&amp;": "&amp;SUBSTITUTE(TRIM(ROUND(IFERROR(CriteriTecnici!$O1782*1,IFERROR(NUMBERVALUE(CriteriTecnici!$O1782,".",","),IFERROR(NUMBERVALUE(CriteriTecnici!$O1782,",","."),0))),4)&amp;""),",",".")&amp;CHAR(125)&amp;IF(TRUE,",",""))</f>
        <v/>
      </c>
    </row>
    <row r="2003">
      <c r="A2003" s="38">
        <f>IF(CriteriTecnici!$A1783="","","    "&amp;CHAR(123)&amp;CHAR(34)&amp;"bidderId"&amp;CHAR(34)&amp;": "&amp;CHAR(34)&amp;SUBSTITUTE(CriteriTecnici!$A1783,CHAR(34),"'")&amp;CHAR(34)&amp;", "&amp;CHAR(34)&amp;"lotId"&amp;CHAR(34)&amp;": "&amp;CHAR(34)&amp;SUBSTITUTE(CriteriTecnici!$C1783,CHAR(34),"'")&amp;CHAR(34)&amp;", "&amp;CHAR(34)&amp;"criterionId"&amp;CHAR(34)&amp;": "&amp;CHAR(34)&amp;SUBSTITUTE(CriteriTecnici!$D1783,CHAR(34),"'")&amp;CHAR(34)&amp;", "&amp;CHAR(34)&amp;"kind"&amp;CHAR(34)&amp;": "&amp;CHAR(34)&amp;SUBSTITUTE(CriteriTecnici!$F1783,CHAR(34),"'")&amp;CHAR(34)&amp;", "&amp;CHAR(34)&amp;"value"&amp;CHAR(34)&amp;": "&amp;SUBSTITUTE(TRIM(ROUND(IFERROR(CriteriTecnici!$N1783*1,IFERROR(NUMBERVALUE(CriteriTecnici!$N1783,".",","),IFERROR(NUMBERVALUE(CriteriTecnici!$N1783,",","."),0))),4)&amp;""),",",".")&amp;", "&amp;CHAR(34)&amp;"numerator"&amp;CHAR(34)&amp;": "&amp;SUBSTITUTE(TRIM(ROUND(IFERROR(CriteriTecnici!$K1783*1,IFERROR(NUMBERVALUE(CriteriTecnici!$K1783,".",","),IFERROR(NUMBERVALUE(CriteriTecnici!$K1783,",","."),0))),4)&amp;""),",",".")&amp;", "&amp;CHAR(34)&amp;"denominator"&amp;CHAR(34)&amp;": "&amp;SUBSTITUTE(TRIM(ROUND(IFERROR(CriteriTecnici!$L1783*1,IFERROR(NUMBERVALUE(CriteriTecnici!$L1783,".",","),IFERROR(NUMBERVALUE(CriteriTecnici!$L1783,",","."),0))),4)&amp;""),",",".")&amp;", "&amp;CHAR(34)&amp;"flag"&amp;CHAR(34)&amp;": "&amp;SUBSTITUTE(TRIM(ROUND(IFERROR(CriteriTecnici!$M1783*1,IFERROR(NUMBERVALUE(CriteriTecnici!$M1783,".",","),IFERROR(NUMBERVALUE(CriteriTecnici!$M1783,",","."),0))),4)&amp;""),",",".")&amp;", "&amp;CHAR(34)&amp;"rawScore"&amp;CHAR(34)&amp;": "&amp;SUBSTITUTE(TRIM(ROUND(IFERROR(CriteriTecnici!$O1783*1,IFERROR(NUMBERVALUE(CriteriTecnici!$O1783,".",","),IFERROR(NUMBERVALUE(CriteriTecnici!$O1783,",","."),0))),4)&amp;""),",",".")&amp;CHAR(125)&amp;IF(TRUE,",",""))</f>
        <v/>
      </c>
    </row>
    <row r="2004">
      <c r="A2004" s="38">
        <f>IF(CriteriTecnici!$A1784="","","    "&amp;CHAR(123)&amp;CHAR(34)&amp;"bidderId"&amp;CHAR(34)&amp;": "&amp;CHAR(34)&amp;SUBSTITUTE(CriteriTecnici!$A1784,CHAR(34),"'")&amp;CHAR(34)&amp;", "&amp;CHAR(34)&amp;"lotId"&amp;CHAR(34)&amp;": "&amp;CHAR(34)&amp;SUBSTITUTE(CriteriTecnici!$C1784,CHAR(34),"'")&amp;CHAR(34)&amp;", "&amp;CHAR(34)&amp;"criterionId"&amp;CHAR(34)&amp;": "&amp;CHAR(34)&amp;SUBSTITUTE(CriteriTecnici!$D1784,CHAR(34),"'")&amp;CHAR(34)&amp;", "&amp;CHAR(34)&amp;"kind"&amp;CHAR(34)&amp;": "&amp;CHAR(34)&amp;SUBSTITUTE(CriteriTecnici!$F1784,CHAR(34),"'")&amp;CHAR(34)&amp;", "&amp;CHAR(34)&amp;"value"&amp;CHAR(34)&amp;": "&amp;SUBSTITUTE(TRIM(ROUND(IFERROR(CriteriTecnici!$N1784*1,IFERROR(NUMBERVALUE(CriteriTecnici!$N1784,".",","),IFERROR(NUMBERVALUE(CriteriTecnici!$N1784,",","."),0))),4)&amp;""),",",".")&amp;", "&amp;CHAR(34)&amp;"numerator"&amp;CHAR(34)&amp;": "&amp;SUBSTITUTE(TRIM(ROUND(IFERROR(CriteriTecnici!$K1784*1,IFERROR(NUMBERVALUE(CriteriTecnici!$K1784,".",","),IFERROR(NUMBERVALUE(CriteriTecnici!$K1784,",","."),0))),4)&amp;""),",",".")&amp;", "&amp;CHAR(34)&amp;"denominator"&amp;CHAR(34)&amp;": "&amp;SUBSTITUTE(TRIM(ROUND(IFERROR(CriteriTecnici!$L1784*1,IFERROR(NUMBERVALUE(CriteriTecnici!$L1784,".",","),IFERROR(NUMBERVALUE(CriteriTecnici!$L1784,",","."),0))),4)&amp;""),",",".")&amp;", "&amp;CHAR(34)&amp;"flag"&amp;CHAR(34)&amp;": "&amp;SUBSTITUTE(TRIM(ROUND(IFERROR(CriteriTecnici!$M1784*1,IFERROR(NUMBERVALUE(CriteriTecnici!$M1784,".",","),IFERROR(NUMBERVALUE(CriteriTecnici!$M1784,",","."),0))),4)&amp;""),",",".")&amp;", "&amp;CHAR(34)&amp;"rawScore"&amp;CHAR(34)&amp;": "&amp;SUBSTITUTE(TRIM(ROUND(IFERROR(CriteriTecnici!$O1784*1,IFERROR(NUMBERVALUE(CriteriTecnici!$O1784,".",","),IFERROR(NUMBERVALUE(CriteriTecnici!$O1784,",","."),0))),4)&amp;""),",",".")&amp;CHAR(125)&amp;IF(TRUE,",",""))</f>
        <v/>
      </c>
    </row>
    <row r="2005">
      <c r="A2005" s="38">
        <f>IF(CriteriTecnici!$A1785="","","    "&amp;CHAR(123)&amp;CHAR(34)&amp;"bidderId"&amp;CHAR(34)&amp;": "&amp;CHAR(34)&amp;SUBSTITUTE(CriteriTecnici!$A1785,CHAR(34),"'")&amp;CHAR(34)&amp;", "&amp;CHAR(34)&amp;"lotId"&amp;CHAR(34)&amp;": "&amp;CHAR(34)&amp;SUBSTITUTE(CriteriTecnici!$C1785,CHAR(34),"'")&amp;CHAR(34)&amp;", "&amp;CHAR(34)&amp;"criterionId"&amp;CHAR(34)&amp;": "&amp;CHAR(34)&amp;SUBSTITUTE(CriteriTecnici!$D1785,CHAR(34),"'")&amp;CHAR(34)&amp;", "&amp;CHAR(34)&amp;"kind"&amp;CHAR(34)&amp;": "&amp;CHAR(34)&amp;SUBSTITUTE(CriteriTecnici!$F1785,CHAR(34),"'")&amp;CHAR(34)&amp;", "&amp;CHAR(34)&amp;"value"&amp;CHAR(34)&amp;": "&amp;SUBSTITUTE(TRIM(ROUND(IFERROR(CriteriTecnici!$N1785*1,IFERROR(NUMBERVALUE(CriteriTecnici!$N1785,".",","),IFERROR(NUMBERVALUE(CriteriTecnici!$N1785,",","."),0))),4)&amp;""),",",".")&amp;", "&amp;CHAR(34)&amp;"numerator"&amp;CHAR(34)&amp;": "&amp;SUBSTITUTE(TRIM(ROUND(IFERROR(CriteriTecnici!$K1785*1,IFERROR(NUMBERVALUE(CriteriTecnici!$K1785,".",","),IFERROR(NUMBERVALUE(CriteriTecnici!$K1785,",","."),0))),4)&amp;""),",",".")&amp;", "&amp;CHAR(34)&amp;"denominator"&amp;CHAR(34)&amp;": "&amp;SUBSTITUTE(TRIM(ROUND(IFERROR(CriteriTecnici!$L1785*1,IFERROR(NUMBERVALUE(CriteriTecnici!$L1785,".",","),IFERROR(NUMBERVALUE(CriteriTecnici!$L1785,",","."),0))),4)&amp;""),",",".")&amp;", "&amp;CHAR(34)&amp;"flag"&amp;CHAR(34)&amp;": "&amp;SUBSTITUTE(TRIM(ROUND(IFERROR(CriteriTecnici!$M1785*1,IFERROR(NUMBERVALUE(CriteriTecnici!$M1785,".",","),IFERROR(NUMBERVALUE(CriteriTecnici!$M1785,",","."),0))),4)&amp;""),",",".")&amp;", "&amp;CHAR(34)&amp;"rawScore"&amp;CHAR(34)&amp;": "&amp;SUBSTITUTE(TRIM(ROUND(IFERROR(CriteriTecnici!$O1785*1,IFERROR(NUMBERVALUE(CriteriTecnici!$O1785,".",","),IFERROR(NUMBERVALUE(CriteriTecnici!$O1785,",","."),0))),4)&amp;""),",",".")&amp;CHAR(125)&amp;IF(TRUE,",",""))</f>
        <v/>
      </c>
    </row>
    <row r="2006">
      <c r="A2006" s="38">
        <f>IF(CriteriTecnici!$A1786="","","    "&amp;CHAR(123)&amp;CHAR(34)&amp;"bidderId"&amp;CHAR(34)&amp;": "&amp;CHAR(34)&amp;SUBSTITUTE(CriteriTecnici!$A1786,CHAR(34),"'")&amp;CHAR(34)&amp;", "&amp;CHAR(34)&amp;"lotId"&amp;CHAR(34)&amp;": "&amp;CHAR(34)&amp;SUBSTITUTE(CriteriTecnici!$C1786,CHAR(34),"'")&amp;CHAR(34)&amp;", "&amp;CHAR(34)&amp;"criterionId"&amp;CHAR(34)&amp;": "&amp;CHAR(34)&amp;SUBSTITUTE(CriteriTecnici!$D1786,CHAR(34),"'")&amp;CHAR(34)&amp;", "&amp;CHAR(34)&amp;"kind"&amp;CHAR(34)&amp;": "&amp;CHAR(34)&amp;SUBSTITUTE(CriteriTecnici!$F1786,CHAR(34),"'")&amp;CHAR(34)&amp;", "&amp;CHAR(34)&amp;"value"&amp;CHAR(34)&amp;": "&amp;SUBSTITUTE(TRIM(ROUND(IFERROR(CriteriTecnici!$N1786*1,IFERROR(NUMBERVALUE(CriteriTecnici!$N1786,".",","),IFERROR(NUMBERVALUE(CriteriTecnici!$N1786,",","."),0))),4)&amp;""),",",".")&amp;", "&amp;CHAR(34)&amp;"numerator"&amp;CHAR(34)&amp;": "&amp;SUBSTITUTE(TRIM(ROUND(IFERROR(CriteriTecnici!$K1786*1,IFERROR(NUMBERVALUE(CriteriTecnici!$K1786,".",","),IFERROR(NUMBERVALUE(CriteriTecnici!$K1786,",","."),0))),4)&amp;""),",",".")&amp;", "&amp;CHAR(34)&amp;"denominator"&amp;CHAR(34)&amp;": "&amp;SUBSTITUTE(TRIM(ROUND(IFERROR(CriteriTecnici!$L1786*1,IFERROR(NUMBERVALUE(CriteriTecnici!$L1786,".",","),IFERROR(NUMBERVALUE(CriteriTecnici!$L1786,",","."),0))),4)&amp;""),",",".")&amp;", "&amp;CHAR(34)&amp;"flag"&amp;CHAR(34)&amp;": "&amp;SUBSTITUTE(TRIM(ROUND(IFERROR(CriteriTecnici!$M1786*1,IFERROR(NUMBERVALUE(CriteriTecnici!$M1786,".",","),IFERROR(NUMBERVALUE(CriteriTecnici!$M1786,",","."),0))),4)&amp;""),",",".")&amp;", "&amp;CHAR(34)&amp;"rawScore"&amp;CHAR(34)&amp;": "&amp;SUBSTITUTE(TRIM(ROUND(IFERROR(CriteriTecnici!$O1786*1,IFERROR(NUMBERVALUE(CriteriTecnici!$O1786,".",","),IFERROR(NUMBERVALUE(CriteriTecnici!$O1786,",","."),0))),4)&amp;""),",",".")&amp;CHAR(125)&amp;IF(TRUE,",",""))</f>
        <v/>
      </c>
    </row>
    <row r="2007">
      <c r="A2007" s="38">
        <f>IF(CriteriTecnici!$A1787="","","    "&amp;CHAR(123)&amp;CHAR(34)&amp;"bidderId"&amp;CHAR(34)&amp;": "&amp;CHAR(34)&amp;SUBSTITUTE(CriteriTecnici!$A1787,CHAR(34),"'")&amp;CHAR(34)&amp;", "&amp;CHAR(34)&amp;"lotId"&amp;CHAR(34)&amp;": "&amp;CHAR(34)&amp;SUBSTITUTE(CriteriTecnici!$C1787,CHAR(34),"'")&amp;CHAR(34)&amp;", "&amp;CHAR(34)&amp;"criterionId"&amp;CHAR(34)&amp;": "&amp;CHAR(34)&amp;SUBSTITUTE(CriteriTecnici!$D1787,CHAR(34),"'")&amp;CHAR(34)&amp;", "&amp;CHAR(34)&amp;"kind"&amp;CHAR(34)&amp;": "&amp;CHAR(34)&amp;SUBSTITUTE(CriteriTecnici!$F1787,CHAR(34),"'")&amp;CHAR(34)&amp;", "&amp;CHAR(34)&amp;"value"&amp;CHAR(34)&amp;": "&amp;SUBSTITUTE(TRIM(ROUND(IFERROR(CriteriTecnici!$N1787*1,IFERROR(NUMBERVALUE(CriteriTecnici!$N1787,".",","),IFERROR(NUMBERVALUE(CriteriTecnici!$N1787,",","."),0))),4)&amp;""),",",".")&amp;", "&amp;CHAR(34)&amp;"numerator"&amp;CHAR(34)&amp;": "&amp;SUBSTITUTE(TRIM(ROUND(IFERROR(CriteriTecnici!$K1787*1,IFERROR(NUMBERVALUE(CriteriTecnici!$K1787,".",","),IFERROR(NUMBERVALUE(CriteriTecnici!$K1787,",","."),0))),4)&amp;""),",",".")&amp;", "&amp;CHAR(34)&amp;"denominator"&amp;CHAR(34)&amp;": "&amp;SUBSTITUTE(TRIM(ROUND(IFERROR(CriteriTecnici!$L1787*1,IFERROR(NUMBERVALUE(CriteriTecnici!$L1787,".",","),IFERROR(NUMBERVALUE(CriteriTecnici!$L1787,",","."),0))),4)&amp;""),",",".")&amp;", "&amp;CHAR(34)&amp;"flag"&amp;CHAR(34)&amp;": "&amp;SUBSTITUTE(TRIM(ROUND(IFERROR(CriteriTecnici!$M1787*1,IFERROR(NUMBERVALUE(CriteriTecnici!$M1787,".",","),IFERROR(NUMBERVALUE(CriteriTecnici!$M1787,",","."),0))),4)&amp;""),",",".")&amp;", "&amp;CHAR(34)&amp;"rawScore"&amp;CHAR(34)&amp;": "&amp;SUBSTITUTE(TRIM(ROUND(IFERROR(CriteriTecnici!$O1787*1,IFERROR(NUMBERVALUE(CriteriTecnici!$O1787,".",","),IFERROR(NUMBERVALUE(CriteriTecnici!$O1787,",","."),0))),4)&amp;""),",",".")&amp;CHAR(125)&amp;IF(TRUE,",",""))</f>
        <v/>
      </c>
    </row>
    <row r="2008">
      <c r="A2008" s="38">
        <f>IF(CriteriTecnici!$A1788="","","    "&amp;CHAR(123)&amp;CHAR(34)&amp;"bidderId"&amp;CHAR(34)&amp;": "&amp;CHAR(34)&amp;SUBSTITUTE(CriteriTecnici!$A1788,CHAR(34),"'")&amp;CHAR(34)&amp;", "&amp;CHAR(34)&amp;"lotId"&amp;CHAR(34)&amp;": "&amp;CHAR(34)&amp;SUBSTITUTE(CriteriTecnici!$C1788,CHAR(34),"'")&amp;CHAR(34)&amp;", "&amp;CHAR(34)&amp;"criterionId"&amp;CHAR(34)&amp;": "&amp;CHAR(34)&amp;SUBSTITUTE(CriteriTecnici!$D1788,CHAR(34),"'")&amp;CHAR(34)&amp;", "&amp;CHAR(34)&amp;"kind"&amp;CHAR(34)&amp;": "&amp;CHAR(34)&amp;SUBSTITUTE(CriteriTecnici!$F1788,CHAR(34),"'")&amp;CHAR(34)&amp;", "&amp;CHAR(34)&amp;"value"&amp;CHAR(34)&amp;": "&amp;SUBSTITUTE(TRIM(ROUND(IFERROR(CriteriTecnici!$N1788*1,IFERROR(NUMBERVALUE(CriteriTecnici!$N1788,".",","),IFERROR(NUMBERVALUE(CriteriTecnici!$N1788,",","."),0))),4)&amp;""),",",".")&amp;", "&amp;CHAR(34)&amp;"numerator"&amp;CHAR(34)&amp;": "&amp;SUBSTITUTE(TRIM(ROUND(IFERROR(CriteriTecnici!$K1788*1,IFERROR(NUMBERVALUE(CriteriTecnici!$K1788,".",","),IFERROR(NUMBERVALUE(CriteriTecnici!$K1788,",","."),0))),4)&amp;""),",",".")&amp;", "&amp;CHAR(34)&amp;"denominator"&amp;CHAR(34)&amp;": "&amp;SUBSTITUTE(TRIM(ROUND(IFERROR(CriteriTecnici!$L1788*1,IFERROR(NUMBERVALUE(CriteriTecnici!$L1788,".",","),IFERROR(NUMBERVALUE(CriteriTecnici!$L1788,",","."),0))),4)&amp;""),",",".")&amp;", "&amp;CHAR(34)&amp;"flag"&amp;CHAR(34)&amp;": "&amp;SUBSTITUTE(TRIM(ROUND(IFERROR(CriteriTecnici!$M1788*1,IFERROR(NUMBERVALUE(CriteriTecnici!$M1788,".",","),IFERROR(NUMBERVALUE(CriteriTecnici!$M1788,",","."),0))),4)&amp;""),",",".")&amp;", "&amp;CHAR(34)&amp;"rawScore"&amp;CHAR(34)&amp;": "&amp;SUBSTITUTE(TRIM(ROUND(IFERROR(CriteriTecnici!$O1788*1,IFERROR(NUMBERVALUE(CriteriTecnici!$O1788,".",","),IFERROR(NUMBERVALUE(CriteriTecnici!$O1788,",","."),0))),4)&amp;""),",",".")&amp;CHAR(125)&amp;IF(TRUE,",",""))</f>
        <v/>
      </c>
    </row>
    <row r="2009">
      <c r="A2009" s="38">
        <f>IF(CriteriTecnici!$A1789="","","    "&amp;CHAR(123)&amp;CHAR(34)&amp;"bidderId"&amp;CHAR(34)&amp;": "&amp;CHAR(34)&amp;SUBSTITUTE(CriteriTecnici!$A1789,CHAR(34),"'")&amp;CHAR(34)&amp;", "&amp;CHAR(34)&amp;"lotId"&amp;CHAR(34)&amp;": "&amp;CHAR(34)&amp;SUBSTITUTE(CriteriTecnici!$C1789,CHAR(34),"'")&amp;CHAR(34)&amp;", "&amp;CHAR(34)&amp;"criterionId"&amp;CHAR(34)&amp;": "&amp;CHAR(34)&amp;SUBSTITUTE(CriteriTecnici!$D1789,CHAR(34),"'")&amp;CHAR(34)&amp;", "&amp;CHAR(34)&amp;"kind"&amp;CHAR(34)&amp;": "&amp;CHAR(34)&amp;SUBSTITUTE(CriteriTecnici!$F1789,CHAR(34),"'")&amp;CHAR(34)&amp;", "&amp;CHAR(34)&amp;"value"&amp;CHAR(34)&amp;": "&amp;SUBSTITUTE(TRIM(ROUND(IFERROR(CriteriTecnici!$N1789*1,IFERROR(NUMBERVALUE(CriteriTecnici!$N1789,".",","),IFERROR(NUMBERVALUE(CriteriTecnici!$N1789,",","."),0))),4)&amp;""),",",".")&amp;", "&amp;CHAR(34)&amp;"numerator"&amp;CHAR(34)&amp;": "&amp;SUBSTITUTE(TRIM(ROUND(IFERROR(CriteriTecnici!$K1789*1,IFERROR(NUMBERVALUE(CriteriTecnici!$K1789,".",","),IFERROR(NUMBERVALUE(CriteriTecnici!$K1789,",","."),0))),4)&amp;""),",",".")&amp;", "&amp;CHAR(34)&amp;"denominator"&amp;CHAR(34)&amp;": "&amp;SUBSTITUTE(TRIM(ROUND(IFERROR(CriteriTecnici!$L1789*1,IFERROR(NUMBERVALUE(CriteriTecnici!$L1789,".",","),IFERROR(NUMBERVALUE(CriteriTecnici!$L1789,",","."),0))),4)&amp;""),",",".")&amp;", "&amp;CHAR(34)&amp;"flag"&amp;CHAR(34)&amp;": "&amp;SUBSTITUTE(TRIM(ROUND(IFERROR(CriteriTecnici!$M1789*1,IFERROR(NUMBERVALUE(CriteriTecnici!$M1789,".",","),IFERROR(NUMBERVALUE(CriteriTecnici!$M1789,",","."),0))),4)&amp;""),",",".")&amp;", "&amp;CHAR(34)&amp;"rawScore"&amp;CHAR(34)&amp;": "&amp;SUBSTITUTE(TRIM(ROUND(IFERROR(CriteriTecnici!$O1789*1,IFERROR(NUMBERVALUE(CriteriTecnici!$O1789,".",","),IFERROR(NUMBERVALUE(CriteriTecnici!$O1789,",","."),0))),4)&amp;""),",",".")&amp;CHAR(125)&amp;IF(TRUE,",",""))</f>
        <v/>
      </c>
    </row>
    <row r="2010">
      <c r="A2010" s="38">
        <f>IF(CriteriTecnici!$A1790="","","    "&amp;CHAR(123)&amp;CHAR(34)&amp;"bidderId"&amp;CHAR(34)&amp;": "&amp;CHAR(34)&amp;SUBSTITUTE(CriteriTecnici!$A1790,CHAR(34),"'")&amp;CHAR(34)&amp;", "&amp;CHAR(34)&amp;"lotId"&amp;CHAR(34)&amp;": "&amp;CHAR(34)&amp;SUBSTITUTE(CriteriTecnici!$C1790,CHAR(34),"'")&amp;CHAR(34)&amp;", "&amp;CHAR(34)&amp;"criterionId"&amp;CHAR(34)&amp;": "&amp;CHAR(34)&amp;SUBSTITUTE(CriteriTecnici!$D1790,CHAR(34),"'")&amp;CHAR(34)&amp;", "&amp;CHAR(34)&amp;"kind"&amp;CHAR(34)&amp;": "&amp;CHAR(34)&amp;SUBSTITUTE(CriteriTecnici!$F1790,CHAR(34),"'")&amp;CHAR(34)&amp;", "&amp;CHAR(34)&amp;"value"&amp;CHAR(34)&amp;": "&amp;SUBSTITUTE(TRIM(ROUND(IFERROR(CriteriTecnici!$N1790*1,IFERROR(NUMBERVALUE(CriteriTecnici!$N1790,".",","),IFERROR(NUMBERVALUE(CriteriTecnici!$N1790,",","."),0))),4)&amp;""),",",".")&amp;", "&amp;CHAR(34)&amp;"numerator"&amp;CHAR(34)&amp;": "&amp;SUBSTITUTE(TRIM(ROUND(IFERROR(CriteriTecnici!$K1790*1,IFERROR(NUMBERVALUE(CriteriTecnici!$K1790,".",","),IFERROR(NUMBERVALUE(CriteriTecnici!$K1790,",","."),0))),4)&amp;""),",",".")&amp;", "&amp;CHAR(34)&amp;"denominator"&amp;CHAR(34)&amp;": "&amp;SUBSTITUTE(TRIM(ROUND(IFERROR(CriteriTecnici!$L1790*1,IFERROR(NUMBERVALUE(CriteriTecnici!$L1790,".",","),IFERROR(NUMBERVALUE(CriteriTecnici!$L1790,",","."),0))),4)&amp;""),",",".")&amp;", "&amp;CHAR(34)&amp;"flag"&amp;CHAR(34)&amp;": "&amp;SUBSTITUTE(TRIM(ROUND(IFERROR(CriteriTecnici!$M1790*1,IFERROR(NUMBERVALUE(CriteriTecnici!$M1790,".",","),IFERROR(NUMBERVALUE(CriteriTecnici!$M1790,",","."),0))),4)&amp;""),",",".")&amp;", "&amp;CHAR(34)&amp;"rawScore"&amp;CHAR(34)&amp;": "&amp;SUBSTITUTE(TRIM(ROUND(IFERROR(CriteriTecnici!$O1790*1,IFERROR(NUMBERVALUE(CriteriTecnici!$O1790,".",","),IFERROR(NUMBERVALUE(CriteriTecnici!$O1790,",","."),0))),4)&amp;""),",",".")&amp;CHAR(125)&amp;IF(TRUE,",",""))</f>
        <v/>
      </c>
    </row>
    <row r="2011">
      <c r="A2011" s="38">
        <f>IF(CriteriTecnici!$A1791="","","    "&amp;CHAR(123)&amp;CHAR(34)&amp;"bidderId"&amp;CHAR(34)&amp;": "&amp;CHAR(34)&amp;SUBSTITUTE(CriteriTecnici!$A1791,CHAR(34),"'")&amp;CHAR(34)&amp;", "&amp;CHAR(34)&amp;"lotId"&amp;CHAR(34)&amp;": "&amp;CHAR(34)&amp;SUBSTITUTE(CriteriTecnici!$C1791,CHAR(34),"'")&amp;CHAR(34)&amp;", "&amp;CHAR(34)&amp;"criterionId"&amp;CHAR(34)&amp;": "&amp;CHAR(34)&amp;SUBSTITUTE(CriteriTecnici!$D1791,CHAR(34),"'")&amp;CHAR(34)&amp;", "&amp;CHAR(34)&amp;"kind"&amp;CHAR(34)&amp;": "&amp;CHAR(34)&amp;SUBSTITUTE(CriteriTecnici!$F1791,CHAR(34),"'")&amp;CHAR(34)&amp;", "&amp;CHAR(34)&amp;"value"&amp;CHAR(34)&amp;": "&amp;SUBSTITUTE(TRIM(ROUND(IFERROR(CriteriTecnici!$N1791*1,IFERROR(NUMBERVALUE(CriteriTecnici!$N1791,".",","),IFERROR(NUMBERVALUE(CriteriTecnici!$N1791,",","."),0))),4)&amp;""),",",".")&amp;", "&amp;CHAR(34)&amp;"numerator"&amp;CHAR(34)&amp;": "&amp;SUBSTITUTE(TRIM(ROUND(IFERROR(CriteriTecnici!$K1791*1,IFERROR(NUMBERVALUE(CriteriTecnici!$K1791,".",","),IFERROR(NUMBERVALUE(CriteriTecnici!$K1791,",","."),0))),4)&amp;""),",",".")&amp;", "&amp;CHAR(34)&amp;"denominator"&amp;CHAR(34)&amp;": "&amp;SUBSTITUTE(TRIM(ROUND(IFERROR(CriteriTecnici!$L1791*1,IFERROR(NUMBERVALUE(CriteriTecnici!$L1791,".",","),IFERROR(NUMBERVALUE(CriteriTecnici!$L1791,",","."),0))),4)&amp;""),",",".")&amp;", "&amp;CHAR(34)&amp;"flag"&amp;CHAR(34)&amp;": "&amp;SUBSTITUTE(TRIM(ROUND(IFERROR(CriteriTecnici!$M1791*1,IFERROR(NUMBERVALUE(CriteriTecnici!$M1791,".",","),IFERROR(NUMBERVALUE(CriteriTecnici!$M1791,",","."),0))),4)&amp;""),",",".")&amp;", "&amp;CHAR(34)&amp;"rawScore"&amp;CHAR(34)&amp;": "&amp;SUBSTITUTE(TRIM(ROUND(IFERROR(CriteriTecnici!$O1791*1,IFERROR(NUMBERVALUE(CriteriTecnici!$O1791,".",","),IFERROR(NUMBERVALUE(CriteriTecnici!$O1791,",","."),0))),4)&amp;""),",",".")&amp;CHAR(125)&amp;IF(TRUE,",",""))</f>
        <v/>
      </c>
    </row>
    <row r="2012">
      <c r="A2012" s="38">
        <f>IF(CriteriTecnici!$A1792="","","    "&amp;CHAR(123)&amp;CHAR(34)&amp;"bidderId"&amp;CHAR(34)&amp;": "&amp;CHAR(34)&amp;SUBSTITUTE(CriteriTecnici!$A1792,CHAR(34),"'")&amp;CHAR(34)&amp;", "&amp;CHAR(34)&amp;"lotId"&amp;CHAR(34)&amp;": "&amp;CHAR(34)&amp;SUBSTITUTE(CriteriTecnici!$C1792,CHAR(34),"'")&amp;CHAR(34)&amp;", "&amp;CHAR(34)&amp;"criterionId"&amp;CHAR(34)&amp;": "&amp;CHAR(34)&amp;SUBSTITUTE(CriteriTecnici!$D1792,CHAR(34),"'")&amp;CHAR(34)&amp;", "&amp;CHAR(34)&amp;"kind"&amp;CHAR(34)&amp;": "&amp;CHAR(34)&amp;SUBSTITUTE(CriteriTecnici!$F1792,CHAR(34),"'")&amp;CHAR(34)&amp;", "&amp;CHAR(34)&amp;"value"&amp;CHAR(34)&amp;": "&amp;SUBSTITUTE(TRIM(ROUND(IFERROR(CriteriTecnici!$N1792*1,IFERROR(NUMBERVALUE(CriteriTecnici!$N1792,".",","),IFERROR(NUMBERVALUE(CriteriTecnici!$N1792,",","."),0))),4)&amp;""),",",".")&amp;", "&amp;CHAR(34)&amp;"numerator"&amp;CHAR(34)&amp;": "&amp;SUBSTITUTE(TRIM(ROUND(IFERROR(CriteriTecnici!$K1792*1,IFERROR(NUMBERVALUE(CriteriTecnici!$K1792,".",","),IFERROR(NUMBERVALUE(CriteriTecnici!$K1792,",","."),0))),4)&amp;""),",",".")&amp;", "&amp;CHAR(34)&amp;"denominator"&amp;CHAR(34)&amp;": "&amp;SUBSTITUTE(TRIM(ROUND(IFERROR(CriteriTecnici!$L1792*1,IFERROR(NUMBERVALUE(CriteriTecnici!$L1792,".",","),IFERROR(NUMBERVALUE(CriteriTecnici!$L1792,",","."),0))),4)&amp;""),",",".")&amp;", "&amp;CHAR(34)&amp;"flag"&amp;CHAR(34)&amp;": "&amp;SUBSTITUTE(TRIM(ROUND(IFERROR(CriteriTecnici!$M1792*1,IFERROR(NUMBERVALUE(CriteriTecnici!$M1792,".",","),IFERROR(NUMBERVALUE(CriteriTecnici!$M1792,",","."),0))),4)&amp;""),",",".")&amp;", "&amp;CHAR(34)&amp;"rawScore"&amp;CHAR(34)&amp;": "&amp;SUBSTITUTE(TRIM(ROUND(IFERROR(CriteriTecnici!$O1792*1,IFERROR(NUMBERVALUE(CriteriTecnici!$O1792,".",","),IFERROR(NUMBERVALUE(CriteriTecnici!$O1792,",","."),0))),4)&amp;""),",",".")&amp;CHAR(125)&amp;IF(TRUE,",",""))</f>
        <v/>
      </c>
    </row>
    <row r="2013">
      <c r="A2013" s="38">
        <f>IF(CriteriTecnici!$A1793="","","    "&amp;CHAR(123)&amp;CHAR(34)&amp;"bidderId"&amp;CHAR(34)&amp;": "&amp;CHAR(34)&amp;SUBSTITUTE(CriteriTecnici!$A1793,CHAR(34),"'")&amp;CHAR(34)&amp;", "&amp;CHAR(34)&amp;"lotId"&amp;CHAR(34)&amp;": "&amp;CHAR(34)&amp;SUBSTITUTE(CriteriTecnici!$C1793,CHAR(34),"'")&amp;CHAR(34)&amp;", "&amp;CHAR(34)&amp;"criterionId"&amp;CHAR(34)&amp;": "&amp;CHAR(34)&amp;SUBSTITUTE(CriteriTecnici!$D1793,CHAR(34),"'")&amp;CHAR(34)&amp;", "&amp;CHAR(34)&amp;"kind"&amp;CHAR(34)&amp;": "&amp;CHAR(34)&amp;SUBSTITUTE(CriteriTecnici!$F1793,CHAR(34),"'")&amp;CHAR(34)&amp;", "&amp;CHAR(34)&amp;"value"&amp;CHAR(34)&amp;": "&amp;SUBSTITUTE(TRIM(ROUND(IFERROR(CriteriTecnici!$N1793*1,IFERROR(NUMBERVALUE(CriteriTecnici!$N1793,".",","),IFERROR(NUMBERVALUE(CriteriTecnici!$N1793,",","."),0))),4)&amp;""),",",".")&amp;", "&amp;CHAR(34)&amp;"numerator"&amp;CHAR(34)&amp;": "&amp;SUBSTITUTE(TRIM(ROUND(IFERROR(CriteriTecnici!$K1793*1,IFERROR(NUMBERVALUE(CriteriTecnici!$K1793,".",","),IFERROR(NUMBERVALUE(CriteriTecnici!$K1793,",","."),0))),4)&amp;""),",",".")&amp;", "&amp;CHAR(34)&amp;"denominator"&amp;CHAR(34)&amp;": "&amp;SUBSTITUTE(TRIM(ROUND(IFERROR(CriteriTecnici!$L1793*1,IFERROR(NUMBERVALUE(CriteriTecnici!$L1793,".",","),IFERROR(NUMBERVALUE(CriteriTecnici!$L1793,",","."),0))),4)&amp;""),",",".")&amp;", "&amp;CHAR(34)&amp;"flag"&amp;CHAR(34)&amp;": "&amp;SUBSTITUTE(TRIM(ROUND(IFERROR(CriteriTecnici!$M1793*1,IFERROR(NUMBERVALUE(CriteriTecnici!$M1793,".",","),IFERROR(NUMBERVALUE(CriteriTecnici!$M1793,",","."),0))),4)&amp;""),",",".")&amp;", "&amp;CHAR(34)&amp;"rawScore"&amp;CHAR(34)&amp;": "&amp;SUBSTITUTE(TRIM(ROUND(IFERROR(CriteriTecnici!$O1793*1,IFERROR(NUMBERVALUE(CriteriTecnici!$O1793,".",","),IFERROR(NUMBERVALUE(CriteriTecnici!$O1793,",","."),0))),4)&amp;""),",",".")&amp;CHAR(125)&amp;IF(TRUE,",",""))</f>
        <v/>
      </c>
    </row>
    <row r="2014">
      <c r="A2014" s="38">
        <f>IF(CriteriTecnici!$A1794="","","    "&amp;CHAR(123)&amp;CHAR(34)&amp;"bidderId"&amp;CHAR(34)&amp;": "&amp;CHAR(34)&amp;SUBSTITUTE(CriteriTecnici!$A1794,CHAR(34),"'")&amp;CHAR(34)&amp;", "&amp;CHAR(34)&amp;"lotId"&amp;CHAR(34)&amp;": "&amp;CHAR(34)&amp;SUBSTITUTE(CriteriTecnici!$C1794,CHAR(34),"'")&amp;CHAR(34)&amp;", "&amp;CHAR(34)&amp;"criterionId"&amp;CHAR(34)&amp;": "&amp;CHAR(34)&amp;SUBSTITUTE(CriteriTecnici!$D1794,CHAR(34),"'")&amp;CHAR(34)&amp;", "&amp;CHAR(34)&amp;"kind"&amp;CHAR(34)&amp;": "&amp;CHAR(34)&amp;SUBSTITUTE(CriteriTecnici!$F1794,CHAR(34),"'")&amp;CHAR(34)&amp;", "&amp;CHAR(34)&amp;"value"&amp;CHAR(34)&amp;": "&amp;SUBSTITUTE(TRIM(ROUND(IFERROR(CriteriTecnici!$N1794*1,IFERROR(NUMBERVALUE(CriteriTecnici!$N1794,".",","),IFERROR(NUMBERVALUE(CriteriTecnici!$N1794,",","."),0))),4)&amp;""),",",".")&amp;", "&amp;CHAR(34)&amp;"numerator"&amp;CHAR(34)&amp;": "&amp;SUBSTITUTE(TRIM(ROUND(IFERROR(CriteriTecnici!$K1794*1,IFERROR(NUMBERVALUE(CriteriTecnici!$K1794,".",","),IFERROR(NUMBERVALUE(CriteriTecnici!$K1794,",","."),0))),4)&amp;""),",",".")&amp;", "&amp;CHAR(34)&amp;"denominator"&amp;CHAR(34)&amp;": "&amp;SUBSTITUTE(TRIM(ROUND(IFERROR(CriteriTecnici!$L1794*1,IFERROR(NUMBERVALUE(CriteriTecnici!$L1794,".",","),IFERROR(NUMBERVALUE(CriteriTecnici!$L1794,",","."),0))),4)&amp;""),",",".")&amp;", "&amp;CHAR(34)&amp;"flag"&amp;CHAR(34)&amp;": "&amp;SUBSTITUTE(TRIM(ROUND(IFERROR(CriteriTecnici!$M1794*1,IFERROR(NUMBERVALUE(CriteriTecnici!$M1794,".",","),IFERROR(NUMBERVALUE(CriteriTecnici!$M1794,",","."),0))),4)&amp;""),",",".")&amp;", "&amp;CHAR(34)&amp;"rawScore"&amp;CHAR(34)&amp;": "&amp;SUBSTITUTE(TRIM(ROUND(IFERROR(CriteriTecnici!$O1794*1,IFERROR(NUMBERVALUE(CriteriTecnici!$O1794,".",","),IFERROR(NUMBERVALUE(CriteriTecnici!$O1794,",","."),0))),4)&amp;""),",",".")&amp;CHAR(125)&amp;IF(TRUE,",",""))</f>
        <v/>
      </c>
    </row>
    <row r="2015">
      <c r="A2015" s="38">
        <f>IF(CriteriTecnici!$A1795="","","    "&amp;CHAR(123)&amp;CHAR(34)&amp;"bidderId"&amp;CHAR(34)&amp;": "&amp;CHAR(34)&amp;SUBSTITUTE(CriteriTecnici!$A1795,CHAR(34),"'")&amp;CHAR(34)&amp;", "&amp;CHAR(34)&amp;"lotId"&amp;CHAR(34)&amp;": "&amp;CHAR(34)&amp;SUBSTITUTE(CriteriTecnici!$C1795,CHAR(34),"'")&amp;CHAR(34)&amp;", "&amp;CHAR(34)&amp;"criterionId"&amp;CHAR(34)&amp;": "&amp;CHAR(34)&amp;SUBSTITUTE(CriteriTecnici!$D1795,CHAR(34),"'")&amp;CHAR(34)&amp;", "&amp;CHAR(34)&amp;"kind"&amp;CHAR(34)&amp;": "&amp;CHAR(34)&amp;SUBSTITUTE(CriteriTecnici!$F1795,CHAR(34),"'")&amp;CHAR(34)&amp;", "&amp;CHAR(34)&amp;"value"&amp;CHAR(34)&amp;": "&amp;SUBSTITUTE(TRIM(ROUND(IFERROR(CriteriTecnici!$N1795*1,IFERROR(NUMBERVALUE(CriteriTecnici!$N1795,".",","),IFERROR(NUMBERVALUE(CriteriTecnici!$N1795,",","."),0))),4)&amp;""),",",".")&amp;", "&amp;CHAR(34)&amp;"numerator"&amp;CHAR(34)&amp;": "&amp;SUBSTITUTE(TRIM(ROUND(IFERROR(CriteriTecnici!$K1795*1,IFERROR(NUMBERVALUE(CriteriTecnici!$K1795,".",","),IFERROR(NUMBERVALUE(CriteriTecnici!$K1795,",","."),0))),4)&amp;""),",",".")&amp;", "&amp;CHAR(34)&amp;"denominator"&amp;CHAR(34)&amp;": "&amp;SUBSTITUTE(TRIM(ROUND(IFERROR(CriteriTecnici!$L1795*1,IFERROR(NUMBERVALUE(CriteriTecnici!$L1795,".",","),IFERROR(NUMBERVALUE(CriteriTecnici!$L1795,",","."),0))),4)&amp;""),",",".")&amp;", "&amp;CHAR(34)&amp;"flag"&amp;CHAR(34)&amp;": "&amp;SUBSTITUTE(TRIM(ROUND(IFERROR(CriteriTecnici!$M1795*1,IFERROR(NUMBERVALUE(CriteriTecnici!$M1795,".",","),IFERROR(NUMBERVALUE(CriteriTecnici!$M1795,",","."),0))),4)&amp;""),",",".")&amp;", "&amp;CHAR(34)&amp;"rawScore"&amp;CHAR(34)&amp;": "&amp;SUBSTITUTE(TRIM(ROUND(IFERROR(CriteriTecnici!$O1795*1,IFERROR(NUMBERVALUE(CriteriTecnici!$O1795,".",","),IFERROR(NUMBERVALUE(CriteriTecnici!$O1795,",","."),0))),4)&amp;""),",",".")&amp;CHAR(125)&amp;IF(TRUE,",",""))</f>
        <v/>
      </c>
    </row>
    <row r="2016">
      <c r="A2016" s="38">
        <f>IF(CriteriTecnici!$A1796="","","    "&amp;CHAR(123)&amp;CHAR(34)&amp;"bidderId"&amp;CHAR(34)&amp;": "&amp;CHAR(34)&amp;SUBSTITUTE(CriteriTecnici!$A1796,CHAR(34),"'")&amp;CHAR(34)&amp;", "&amp;CHAR(34)&amp;"lotId"&amp;CHAR(34)&amp;": "&amp;CHAR(34)&amp;SUBSTITUTE(CriteriTecnici!$C1796,CHAR(34),"'")&amp;CHAR(34)&amp;", "&amp;CHAR(34)&amp;"criterionId"&amp;CHAR(34)&amp;": "&amp;CHAR(34)&amp;SUBSTITUTE(CriteriTecnici!$D1796,CHAR(34),"'")&amp;CHAR(34)&amp;", "&amp;CHAR(34)&amp;"kind"&amp;CHAR(34)&amp;": "&amp;CHAR(34)&amp;SUBSTITUTE(CriteriTecnici!$F1796,CHAR(34),"'")&amp;CHAR(34)&amp;", "&amp;CHAR(34)&amp;"value"&amp;CHAR(34)&amp;": "&amp;SUBSTITUTE(TRIM(ROUND(IFERROR(CriteriTecnici!$N1796*1,IFERROR(NUMBERVALUE(CriteriTecnici!$N1796,".",","),IFERROR(NUMBERVALUE(CriteriTecnici!$N1796,",","."),0))),4)&amp;""),",",".")&amp;", "&amp;CHAR(34)&amp;"numerator"&amp;CHAR(34)&amp;": "&amp;SUBSTITUTE(TRIM(ROUND(IFERROR(CriteriTecnici!$K1796*1,IFERROR(NUMBERVALUE(CriteriTecnici!$K1796,".",","),IFERROR(NUMBERVALUE(CriteriTecnici!$K1796,",","."),0))),4)&amp;""),",",".")&amp;", "&amp;CHAR(34)&amp;"denominator"&amp;CHAR(34)&amp;": "&amp;SUBSTITUTE(TRIM(ROUND(IFERROR(CriteriTecnici!$L1796*1,IFERROR(NUMBERVALUE(CriteriTecnici!$L1796,".",","),IFERROR(NUMBERVALUE(CriteriTecnici!$L1796,",","."),0))),4)&amp;""),",",".")&amp;", "&amp;CHAR(34)&amp;"flag"&amp;CHAR(34)&amp;": "&amp;SUBSTITUTE(TRIM(ROUND(IFERROR(CriteriTecnici!$M1796*1,IFERROR(NUMBERVALUE(CriteriTecnici!$M1796,".",","),IFERROR(NUMBERVALUE(CriteriTecnici!$M1796,",","."),0))),4)&amp;""),",",".")&amp;", "&amp;CHAR(34)&amp;"rawScore"&amp;CHAR(34)&amp;": "&amp;SUBSTITUTE(TRIM(ROUND(IFERROR(CriteriTecnici!$O1796*1,IFERROR(NUMBERVALUE(CriteriTecnici!$O1796,".",","),IFERROR(NUMBERVALUE(CriteriTecnici!$O1796,",","."),0))),4)&amp;""),",",".")&amp;CHAR(125)&amp;IF(TRUE,",",""))</f>
        <v/>
      </c>
    </row>
    <row r="2017">
      <c r="A2017" s="38">
        <f>IF(CriteriTecnici!$A1797="","","    "&amp;CHAR(123)&amp;CHAR(34)&amp;"bidderId"&amp;CHAR(34)&amp;": "&amp;CHAR(34)&amp;SUBSTITUTE(CriteriTecnici!$A1797,CHAR(34),"'")&amp;CHAR(34)&amp;", "&amp;CHAR(34)&amp;"lotId"&amp;CHAR(34)&amp;": "&amp;CHAR(34)&amp;SUBSTITUTE(CriteriTecnici!$C1797,CHAR(34),"'")&amp;CHAR(34)&amp;", "&amp;CHAR(34)&amp;"criterionId"&amp;CHAR(34)&amp;": "&amp;CHAR(34)&amp;SUBSTITUTE(CriteriTecnici!$D1797,CHAR(34),"'")&amp;CHAR(34)&amp;", "&amp;CHAR(34)&amp;"kind"&amp;CHAR(34)&amp;": "&amp;CHAR(34)&amp;SUBSTITUTE(CriteriTecnici!$F1797,CHAR(34),"'")&amp;CHAR(34)&amp;", "&amp;CHAR(34)&amp;"value"&amp;CHAR(34)&amp;": "&amp;SUBSTITUTE(TRIM(ROUND(IFERROR(CriteriTecnici!$N1797*1,IFERROR(NUMBERVALUE(CriteriTecnici!$N1797,".",","),IFERROR(NUMBERVALUE(CriteriTecnici!$N1797,",","."),0))),4)&amp;""),",",".")&amp;", "&amp;CHAR(34)&amp;"numerator"&amp;CHAR(34)&amp;": "&amp;SUBSTITUTE(TRIM(ROUND(IFERROR(CriteriTecnici!$K1797*1,IFERROR(NUMBERVALUE(CriteriTecnici!$K1797,".",","),IFERROR(NUMBERVALUE(CriteriTecnici!$K1797,",","."),0))),4)&amp;""),",",".")&amp;", "&amp;CHAR(34)&amp;"denominator"&amp;CHAR(34)&amp;": "&amp;SUBSTITUTE(TRIM(ROUND(IFERROR(CriteriTecnici!$L1797*1,IFERROR(NUMBERVALUE(CriteriTecnici!$L1797,".",","),IFERROR(NUMBERVALUE(CriteriTecnici!$L1797,",","."),0))),4)&amp;""),",",".")&amp;", "&amp;CHAR(34)&amp;"flag"&amp;CHAR(34)&amp;": "&amp;SUBSTITUTE(TRIM(ROUND(IFERROR(CriteriTecnici!$M1797*1,IFERROR(NUMBERVALUE(CriteriTecnici!$M1797,".",","),IFERROR(NUMBERVALUE(CriteriTecnici!$M1797,",","."),0))),4)&amp;""),",",".")&amp;", "&amp;CHAR(34)&amp;"rawScore"&amp;CHAR(34)&amp;": "&amp;SUBSTITUTE(TRIM(ROUND(IFERROR(CriteriTecnici!$O1797*1,IFERROR(NUMBERVALUE(CriteriTecnici!$O1797,".",","),IFERROR(NUMBERVALUE(CriteriTecnici!$O1797,",","."),0))),4)&amp;""),",",".")&amp;CHAR(125)&amp;IF(TRUE,",",""))</f>
        <v/>
      </c>
    </row>
    <row r="2018">
      <c r="A2018" s="38">
        <f>IF(CriteriTecnici!$A1798="","","    "&amp;CHAR(123)&amp;CHAR(34)&amp;"bidderId"&amp;CHAR(34)&amp;": "&amp;CHAR(34)&amp;SUBSTITUTE(CriteriTecnici!$A1798,CHAR(34),"'")&amp;CHAR(34)&amp;", "&amp;CHAR(34)&amp;"lotId"&amp;CHAR(34)&amp;": "&amp;CHAR(34)&amp;SUBSTITUTE(CriteriTecnici!$C1798,CHAR(34),"'")&amp;CHAR(34)&amp;", "&amp;CHAR(34)&amp;"criterionId"&amp;CHAR(34)&amp;": "&amp;CHAR(34)&amp;SUBSTITUTE(CriteriTecnici!$D1798,CHAR(34),"'")&amp;CHAR(34)&amp;", "&amp;CHAR(34)&amp;"kind"&amp;CHAR(34)&amp;": "&amp;CHAR(34)&amp;SUBSTITUTE(CriteriTecnici!$F1798,CHAR(34),"'")&amp;CHAR(34)&amp;", "&amp;CHAR(34)&amp;"value"&amp;CHAR(34)&amp;": "&amp;SUBSTITUTE(TRIM(ROUND(IFERROR(CriteriTecnici!$N1798*1,IFERROR(NUMBERVALUE(CriteriTecnici!$N1798,".",","),IFERROR(NUMBERVALUE(CriteriTecnici!$N1798,",","."),0))),4)&amp;""),",",".")&amp;", "&amp;CHAR(34)&amp;"numerator"&amp;CHAR(34)&amp;": "&amp;SUBSTITUTE(TRIM(ROUND(IFERROR(CriteriTecnici!$K1798*1,IFERROR(NUMBERVALUE(CriteriTecnici!$K1798,".",","),IFERROR(NUMBERVALUE(CriteriTecnici!$K1798,",","."),0))),4)&amp;""),",",".")&amp;", "&amp;CHAR(34)&amp;"denominator"&amp;CHAR(34)&amp;": "&amp;SUBSTITUTE(TRIM(ROUND(IFERROR(CriteriTecnici!$L1798*1,IFERROR(NUMBERVALUE(CriteriTecnici!$L1798,".",","),IFERROR(NUMBERVALUE(CriteriTecnici!$L1798,",","."),0))),4)&amp;""),",",".")&amp;", "&amp;CHAR(34)&amp;"flag"&amp;CHAR(34)&amp;": "&amp;SUBSTITUTE(TRIM(ROUND(IFERROR(CriteriTecnici!$M1798*1,IFERROR(NUMBERVALUE(CriteriTecnici!$M1798,".",","),IFERROR(NUMBERVALUE(CriteriTecnici!$M1798,",","."),0))),4)&amp;""),",",".")&amp;", "&amp;CHAR(34)&amp;"rawScore"&amp;CHAR(34)&amp;": "&amp;SUBSTITUTE(TRIM(ROUND(IFERROR(CriteriTecnici!$O1798*1,IFERROR(NUMBERVALUE(CriteriTecnici!$O1798,".",","),IFERROR(NUMBERVALUE(CriteriTecnici!$O1798,",","."),0))),4)&amp;""),",",".")&amp;CHAR(125)&amp;IF(TRUE,",",""))</f>
        <v/>
      </c>
    </row>
    <row r="2019">
      <c r="A2019" s="38">
        <f>IF(CriteriTecnici!$A1799="","","    "&amp;CHAR(123)&amp;CHAR(34)&amp;"bidderId"&amp;CHAR(34)&amp;": "&amp;CHAR(34)&amp;SUBSTITUTE(CriteriTecnici!$A1799,CHAR(34),"'")&amp;CHAR(34)&amp;", "&amp;CHAR(34)&amp;"lotId"&amp;CHAR(34)&amp;": "&amp;CHAR(34)&amp;SUBSTITUTE(CriteriTecnici!$C1799,CHAR(34),"'")&amp;CHAR(34)&amp;", "&amp;CHAR(34)&amp;"criterionId"&amp;CHAR(34)&amp;": "&amp;CHAR(34)&amp;SUBSTITUTE(CriteriTecnici!$D1799,CHAR(34),"'")&amp;CHAR(34)&amp;", "&amp;CHAR(34)&amp;"kind"&amp;CHAR(34)&amp;": "&amp;CHAR(34)&amp;SUBSTITUTE(CriteriTecnici!$F1799,CHAR(34),"'")&amp;CHAR(34)&amp;", "&amp;CHAR(34)&amp;"value"&amp;CHAR(34)&amp;": "&amp;SUBSTITUTE(TRIM(ROUND(IFERROR(CriteriTecnici!$N1799*1,IFERROR(NUMBERVALUE(CriteriTecnici!$N1799,".",","),IFERROR(NUMBERVALUE(CriteriTecnici!$N1799,",","."),0))),4)&amp;""),",",".")&amp;", "&amp;CHAR(34)&amp;"numerator"&amp;CHAR(34)&amp;": "&amp;SUBSTITUTE(TRIM(ROUND(IFERROR(CriteriTecnici!$K1799*1,IFERROR(NUMBERVALUE(CriteriTecnici!$K1799,".",","),IFERROR(NUMBERVALUE(CriteriTecnici!$K1799,",","."),0))),4)&amp;""),",",".")&amp;", "&amp;CHAR(34)&amp;"denominator"&amp;CHAR(34)&amp;": "&amp;SUBSTITUTE(TRIM(ROUND(IFERROR(CriteriTecnici!$L1799*1,IFERROR(NUMBERVALUE(CriteriTecnici!$L1799,".",","),IFERROR(NUMBERVALUE(CriteriTecnici!$L1799,",","."),0))),4)&amp;""),",",".")&amp;", "&amp;CHAR(34)&amp;"flag"&amp;CHAR(34)&amp;": "&amp;SUBSTITUTE(TRIM(ROUND(IFERROR(CriteriTecnici!$M1799*1,IFERROR(NUMBERVALUE(CriteriTecnici!$M1799,".",","),IFERROR(NUMBERVALUE(CriteriTecnici!$M1799,",","."),0))),4)&amp;""),",",".")&amp;", "&amp;CHAR(34)&amp;"rawScore"&amp;CHAR(34)&amp;": "&amp;SUBSTITUTE(TRIM(ROUND(IFERROR(CriteriTecnici!$O1799*1,IFERROR(NUMBERVALUE(CriteriTecnici!$O1799,".",","),IFERROR(NUMBERVALUE(CriteriTecnici!$O1799,",","."),0))),4)&amp;""),",",".")&amp;CHAR(125)&amp;IF(TRUE,",",""))</f>
        <v/>
      </c>
    </row>
    <row r="2020">
      <c r="A2020" s="38">
        <f>IF(CriteriTecnici!$A1800="","","    "&amp;CHAR(123)&amp;CHAR(34)&amp;"bidderId"&amp;CHAR(34)&amp;": "&amp;CHAR(34)&amp;SUBSTITUTE(CriteriTecnici!$A1800,CHAR(34),"'")&amp;CHAR(34)&amp;", "&amp;CHAR(34)&amp;"lotId"&amp;CHAR(34)&amp;": "&amp;CHAR(34)&amp;SUBSTITUTE(CriteriTecnici!$C1800,CHAR(34),"'")&amp;CHAR(34)&amp;", "&amp;CHAR(34)&amp;"criterionId"&amp;CHAR(34)&amp;": "&amp;CHAR(34)&amp;SUBSTITUTE(CriteriTecnici!$D1800,CHAR(34),"'")&amp;CHAR(34)&amp;", "&amp;CHAR(34)&amp;"kind"&amp;CHAR(34)&amp;": "&amp;CHAR(34)&amp;SUBSTITUTE(CriteriTecnici!$F1800,CHAR(34),"'")&amp;CHAR(34)&amp;", "&amp;CHAR(34)&amp;"value"&amp;CHAR(34)&amp;": "&amp;SUBSTITUTE(TRIM(ROUND(IFERROR(CriteriTecnici!$N1800*1,IFERROR(NUMBERVALUE(CriteriTecnici!$N1800,".",","),IFERROR(NUMBERVALUE(CriteriTecnici!$N1800,",","."),0))),4)&amp;""),",",".")&amp;", "&amp;CHAR(34)&amp;"numerator"&amp;CHAR(34)&amp;": "&amp;SUBSTITUTE(TRIM(ROUND(IFERROR(CriteriTecnici!$K1800*1,IFERROR(NUMBERVALUE(CriteriTecnici!$K1800,".",","),IFERROR(NUMBERVALUE(CriteriTecnici!$K1800,",","."),0))),4)&amp;""),",",".")&amp;", "&amp;CHAR(34)&amp;"denominator"&amp;CHAR(34)&amp;": "&amp;SUBSTITUTE(TRIM(ROUND(IFERROR(CriteriTecnici!$L1800*1,IFERROR(NUMBERVALUE(CriteriTecnici!$L1800,".",","),IFERROR(NUMBERVALUE(CriteriTecnici!$L1800,",","."),0))),4)&amp;""),",",".")&amp;", "&amp;CHAR(34)&amp;"flag"&amp;CHAR(34)&amp;": "&amp;SUBSTITUTE(TRIM(ROUND(IFERROR(CriteriTecnici!$M1800*1,IFERROR(NUMBERVALUE(CriteriTecnici!$M1800,".",","),IFERROR(NUMBERVALUE(CriteriTecnici!$M1800,",","."),0))),4)&amp;""),",",".")&amp;", "&amp;CHAR(34)&amp;"rawScore"&amp;CHAR(34)&amp;": "&amp;SUBSTITUTE(TRIM(ROUND(IFERROR(CriteriTecnici!$O1800*1,IFERROR(NUMBERVALUE(CriteriTecnici!$O1800,".",","),IFERROR(NUMBERVALUE(CriteriTecnici!$O1800,",","."),0))),4)&amp;""),",",".")&amp;CHAR(125)&amp;IF(TRUE,",",""))</f>
        <v/>
      </c>
    </row>
    <row r="2021">
      <c r="A2021" s="38">
        <f>IF(CriteriTecnici!$A1801="","","    "&amp;CHAR(123)&amp;CHAR(34)&amp;"bidderId"&amp;CHAR(34)&amp;": "&amp;CHAR(34)&amp;SUBSTITUTE(CriteriTecnici!$A1801,CHAR(34),"'")&amp;CHAR(34)&amp;", "&amp;CHAR(34)&amp;"lotId"&amp;CHAR(34)&amp;": "&amp;CHAR(34)&amp;SUBSTITUTE(CriteriTecnici!$C1801,CHAR(34),"'")&amp;CHAR(34)&amp;", "&amp;CHAR(34)&amp;"criterionId"&amp;CHAR(34)&amp;": "&amp;CHAR(34)&amp;SUBSTITUTE(CriteriTecnici!$D1801,CHAR(34),"'")&amp;CHAR(34)&amp;", "&amp;CHAR(34)&amp;"kind"&amp;CHAR(34)&amp;": "&amp;CHAR(34)&amp;SUBSTITUTE(CriteriTecnici!$F1801,CHAR(34),"'")&amp;CHAR(34)&amp;", "&amp;CHAR(34)&amp;"value"&amp;CHAR(34)&amp;": "&amp;SUBSTITUTE(TRIM(ROUND(IFERROR(CriteriTecnici!$N1801*1,IFERROR(NUMBERVALUE(CriteriTecnici!$N1801,".",","),IFERROR(NUMBERVALUE(CriteriTecnici!$N1801,",","."),0))),4)&amp;""),",",".")&amp;", "&amp;CHAR(34)&amp;"numerator"&amp;CHAR(34)&amp;": "&amp;SUBSTITUTE(TRIM(ROUND(IFERROR(CriteriTecnici!$K1801*1,IFERROR(NUMBERVALUE(CriteriTecnici!$K1801,".",","),IFERROR(NUMBERVALUE(CriteriTecnici!$K1801,",","."),0))),4)&amp;""),",",".")&amp;", "&amp;CHAR(34)&amp;"denominator"&amp;CHAR(34)&amp;": "&amp;SUBSTITUTE(TRIM(ROUND(IFERROR(CriteriTecnici!$L1801*1,IFERROR(NUMBERVALUE(CriteriTecnici!$L1801,".",","),IFERROR(NUMBERVALUE(CriteriTecnici!$L1801,",","."),0))),4)&amp;""),",",".")&amp;", "&amp;CHAR(34)&amp;"flag"&amp;CHAR(34)&amp;": "&amp;SUBSTITUTE(TRIM(ROUND(IFERROR(CriteriTecnici!$M1801*1,IFERROR(NUMBERVALUE(CriteriTecnici!$M1801,".",","),IFERROR(NUMBERVALUE(CriteriTecnici!$M1801,",","."),0))),4)&amp;""),",",".")&amp;", "&amp;CHAR(34)&amp;"rawScore"&amp;CHAR(34)&amp;": "&amp;SUBSTITUTE(TRIM(ROUND(IFERROR(CriteriTecnici!$O1801*1,IFERROR(NUMBERVALUE(CriteriTecnici!$O1801,".",","),IFERROR(NUMBERVALUE(CriteriTecnici!$O1801,",","."),0))),4)&amp;""),",",".")&amp;CHAR(125)&amp;IF(TRUE,",",""))</f>
        <v/>
      </c>
    </row>
    <row r="2022">
      <c r="A2022" s="38">
        <f>IF(CriteriTecnici!$A1802="","","    "&amp;CHAR(123)&amp;CHAR(34)&amp;"bidderId"&amp;CHAR(34)&amp;": "&amp;CHAR(34)&amp;SUBSTITUTE(CriteriTecnici!$A1802,CHAR(34),"'")&amp;CHAR(34)&amp;", "&amp;CHAR(34)&amp;"lotId"&amp;CHAR(34)&amp;": "&amp;CHAR(34)&amp;SUBSTITUTE(CriteriTecnici!$C1802,CHAR(34),"'")&amp;CHAR(34)&amp;", "&amp;CHAR(34)&amp;"criterionId"&amp;CHAR(34)&amp;": "&amp;CHAR(34)&amp;SUBSTITUTE(CriteriTecnici!$D1802,CHAR(34),"'")&amp;CHAR(34)&amp;", "&amp;CHAR(34)&amp;"kind"&amp;CHAR(34)&amp;": "&amp;CHAR(34)&amp;SUBSTITUTE(CriteriTecnici!$F1802,CHAR(34),"'")&amp;CHAR(34)&amp;", "&amp;CHAR(34)&amp;"value"&amp;CHAR(34)&amp;": "&amp;SUBSTITUTE(TRIM(ROUND(IFERROR(CriteriTecnici!$N1802*1,IFERROR(NUMBERVALUE(CriteriTecnici!$N1802,".",","),IFERROR(NUMBERVALUE(CriteriTecnici!$N1802,",","."),0))),4)&amp;""),",",".")&amp;", "&amp;CHAR(34)&amp;"numerator"&amp;CHAR(34)&amp;": "&amp;SUBSTITUTE(TRIM(ROUND(IFERROR(CriteriTecnici!$K1802*1,IFERROR(NUMBERVALUE(CriteriTecnici!$K1802,".",","),IFERROR(NUMBERVALUE(CriteriTecnici!$K1802,",","."),0))),4)&amp;""),",",".")&amp;", "&amp;CHAR(34)&amp;"denominator"&amp;CHAR(34)&amp;": "&amp;SUBSTITUTE(TRIM(ROUND(IFERROR(CriteriTecnici!$L1802*1,IFERROR(NUMBERVALUE(CriteriTecnici!$L1802,".",","),IFERROR(NUMBERVALUE(CriteriTecnici!$L1802,",","."),0))),4)&amp;""),",",".")&amp;", "&amp;CHAR(34)&amp;"flag"&amp;CHAR(34)&amp;": "&amp;SUBSTITUTE(TRIM(ROUND(IFERROR(CriteriTecnici!$M1802*1,IFERROR(NUMBERVALUE(CriteriTecnici!$M1802,".",","),IFERROR(NUMBERVALUE(CriteriTecnici!$M1802,",","."),0))),4)&amp;""),",",".")&amp;", "&amp;CHAR(34)&amp;"rawScore"&amp;CHAR(34)&amp;": "&amp;SUBSTITUTE(TRIM(ROUND(IFERROR(CriteriTecnici!$O1802*1,IFERROR(NUMBERVALUE(CriteriTecnici!$O1802,".",","),IFERROR(NUMBERVALUE(CriteriTecnici!$O1802,",","."),0))),4)&amp;""),",",".")&amp;CHAR(125)&amp;IF(COUNTA(Offerte!$A60:$A$200)&gt;0,",",""))</f>
        <v/>
      </c>
    </row>
    <row r="2023">
      <c r="A2023" s="38">
        <f>IF(CriteriTecnici!$A1803="","","    "&amp;CHAR(123)&amp;CHAR(34)&amp;"bidderId"&amp;CHAR(34)&amp;": "&amp;CHAR(34)&amp;SUBSTITUTE(CriteriTecnici!$A1803,CHAR(34),"'")&amp;CHAR(34)&amp;", "&amp;CHAR(34)&amp;"lotId"&amp;CHAR(34)&amp;": "&amp;CHAR(34)&amp;SUBSTITUTE(CriteriTecnici!$C1803,CHAR(34),"'")&amp;CHAR(34)&amp;", "&amp;CHAR(34)&amp;"criterionId"&amp;CHAR(34)&amp;": "&amp;CHAR(34)&amp;SUBSTITUTE(CriteriTecnici!$D1803,CHAR(34),"'")&amp;CHAR(34)&amp;", "&amp;CHAR(34)&amp;"kind"&amp;CHAR(34)&amp;": "&amp;CHAR(34)&amp;SUBSTITUTE(CriteriTecnici!$F1803,CHAR(34),"'")&amp;CHAR(34)&amp;", "&amp;CHAR(34)&amp;"value"&amp;CHAR(34)&amp;": "&amp;SUBSTITUTE(TRIM(ROUND(IFERROR(CriteriTecnici!$N1803*1,IFERROR(NUMBERVALUE(CriteriTecnici!$N1803,".",","),IFERROR(NUMBERVALUE(CriteriTecnici!$N1803,",","."),0))),4)&amp;""),",",".")&amp;", "&amp;CHAR(34)&amp;"numerator"&amp;CHAR(34)&amp;": "&amp;SUBSTITUTE(TRIM(ROUND(IFERROR(CriteriTecnici!$K1803*1,IFERROR(NUMBERVALUE(CriteriTecnici!$K1803,".",","),IFERROR(NUMBERVALUE(CriteriTecnici!$K1803,",","."),0))),4)&amp;""),",",".")&amp;", "&amp;CHAR(34)&amp;"denominator"&amp;CHAR(34)&amp;": "&amp;SUBSTITUTE(TRIM(ROUND(IFERROR(CriteriTecnici!$L1803*1,IFERROR(NUMBERVALUE(CriteriTecnici!$L1803,".",","),IFERROR(NUMBERVALUE(CriteriTecnici!$L1803,",","."),0))),4)&amp;""),",",".")&amp;", "&amp;CHAR(34)&amp;"flag"&amp;CHAR(34)&amp;": "&amp;SUBSTITUTE(TRIM(ROUND(IFERROR(CriteriTecnici!$M1803*1,IFERROR(NUMBERVALUE(CriteriTecnici!$M1803,".",","),IFERROR(NUMBERVALUE(CriteriTecnici!$M1803,",","."),0))),4)&amp;""),",",".")&amp;", "&amp;CHAR(34)&amp;"rawScore"&amp;CHAR(34)&amp;": "&amp;SUBSTITUTE(TRIM(ROUND(IFERROR(CriteriTecnici!$O1803*1,IFERROR(NUMBERVALUE(CriteriTecnici!$O1803,".",","),IFERROR(NUMBERVALUE(CriteriTecnici!$O1803,",","."),0))),4)&amp;""),",",".")&amp;CHAR(125)&amp;IF(TRUE,",",""))</f>
        <v/>
      </c>
    </row>
    <row r="2024">
      <c r="A2024" s="38">
        <f>IF(CriteriTecnici!$A1804="","","    "&amp;CHAR(123)&amp;CHAR(34)&amp;"bidderId"&amp;CHAR(34)&amp;": "&amp;CHAR(34)&amp;SUBSTITUTE(CriteriTecnici!$A1804,CHAR(34),"'")&amp;CHAR(34)&amp;", "&amp;CHAR(34)&amp;"lotId"&amp;CHAR(34)&amp;": "&amp;CHAR(34)&amp;SUBSTITUTE(CriteriTecnici!$C1804,CHAR(34),"'")&amp;CHAR(34)&amp;", "&amp;CHAR(34)&amp;"criterionId"&amp;CHAR(34)&amp;": "&amp;CHAR(34)&amp;SUBSTITUTE(CriteriTecnici!$D1804,CHAR(34),"'")&amp;CHAR(34)&amp;", "&amp;CHAR(34)&amp;"kind"&amp;CHAR(34)&amp;": "&amp;CHAR(34)&amp;SUBSTITUTE(CriteriTecnici!$F1804,CHAR(34),"'")&amp;CHAR(34)&amp;", "&amp;CHAR(34)&amp;"value"&amp;CHAR(34)&amp;": "&amp;SUBSTITUTE(TRIM(ROUND(IFERROR(CriteriTecnici!$N1804*1,IFERROR(NUMBERVALUE(CriteriTecnici!$N1804,".",","),IFERROR(NUMBERVALUE(CriteriTecnici!$N1804,",","."),0))),4)&amp;""),",",".")&amp;", "&amp;CHAR(34)&amp;"numerator"&amp;CHAR(34)&amp;": "&amp;SUBSTITUTE(TRIM(ROUND(IFERROR(CriteriTecnici!$K1804*1,IFERROR(NUMBERVALUE(CriteriTecnici!$K1804,".",","),IFERROR(NUMBERVALUE(CriteriTecnici!$K1804,",","."),0))),4)&amp;""),",",".")&amp;", "&amp;CHAR(34)&amp;"denominator"&amp;CHAR(34)&amp;": "&amp;SUBSTITUTE(TRIM(ROUND(IFERROR(CriteriTecnici!$L1804*1,IFERROR(NUMBERVALUE(CriteriTecnici!$L1804,".",","),IFERROR(NUMBERVALUE(CriteriTecnici!$L1804,",","."),0))),4)&amp;""),",",".")&amp;", "&amp;CHAR(34)&amp;"flag"&amp;CHAR(34)&amp;": "&amp;SUBSTITUTE(TRIM(ROUND(IFERROR(CriteriTecnici!$M1804*1,IFERROR(NUMBERVALUE(CriteriTecnici!$M1804,".",","),IFERROR(NUMBERVALUE(CriteriTecnici!$M1804,",","."),0))),4)&amp;""),",",".")&amp;", "&amp;CHAR(34)&amp;"rawScore"&amp;CHAR(34)&amp;": "&amp;SUBSTITUTE(TRIM(ROUND(IFERROR(CriteriTecnici!$O1804*1,IFERROR(NUMBERVALUE(CriteriTecnici!$O1804,".",","),IFERROR(NUMBERVALUE(CriteriTecnici!$O1804,",","."),0))),4)&amp;""),",",".")&amp;CHAR(125)&amp;IF(TRUE,",",""))</f>
        <v/>
      </c>
    </row>
    <row r="2025">
      <c r="A2025" s="38">
        <f>IF(CriteriTecnici!$A1805="","","    "&amp;CHAR(123)&amp;CHAR(34)&amp;"bidderId"&amp;CHAR(34)&amp;": "&amp;CHAR(34)&amp;SUBSTITUTE(CriteriTecnici!$A1805,CHAR(34),"'")&amp;CHAR(34)&amp;", "&amp;CHAR(34)&amp;"lotId"&amp;CHAR(34)&amp;": "&amp;CHAR(34)&amp;SUBSTITUTE(CriteriTecnici!$C1805,CHAR(34),"'")&amp;CHAR(34)&amp;", "&amp;CHAR(34)&amp;"criterionId"&amp;CHAR(34)&amp;": "&amp;CHAR(34)&amp;SUBSTITUTE(CriteriTecnici!$D1805,CHAR(34),"'")&amp;CHAR(34)&amp;", "&amp;CHAR(34)&amp;"kind"&amp;CHAR(34)&amp;": "&amp;CHAR(34)&amp;SUBSTITUTE(CriteriTecnici!$F1805,CHAR(34),"'")&amp;CHAR(34)&amp;", "&amp;CHAR(34)&amp;"value"&amp;CHAR(34)&amp;": "&amp;SUBSTITUTE(TRIM(ROUND(IFERROR(CriteriTecnici!$N1805*1,IFERROR(NUMBERVALUE(CriteriTecnici!$N1805,".",","),IFERROR(NUMBERVALUE(CriteriTecnici!$N1805,",","."),0))),4)&amp;""),",",".")&amp;", "&amp;CHAR(34)&amp;"numerator"&amp;CHAR(34)&amp;": "&amp;SUBSTITUTE(TRIM(ROUND(IFERROR(CriteriTecnici!$K1805*1,IFERROR(NUMBERVALUE(CriteriTecnici!$K1805,".",","),IFERROR(NUMBERVALUE(CriteriTecnici!$K1805,",","."),0))),4)&amp;""),",",".")&amp;", "&amp;CHAR(34)&amp;"denominator"&amp;CHAR(34)&amp;": "&amp;SUBSTITUTE(TRIM(ROUND(IFERROR(CriteriTecnici!$L1805*1,IFERROR(NUMBERVALUE(CriteriTecnici!$L1805,".",","),IFERROR(NUMBERVALUE(CriteriTecnici!$L1805,",","."),0))),4)&amp;""),",",".")&amp;", "&amp;CHAR(34)&amp;"flag"&amp;CHAR(34)&amp;": "&amp;SUBSTITUTE(TRIM(ROUND(IFERROR(CriteriTecnici!$M1805*1,IFERROR(NUMBERVALUE(CriteriTecnici!$M1805,".",","),IFERROR(NUMBERVALUE(CriteriTecnici!$M1805,",","."),0))),4)&amp;""),",",".")&amp;", "&amp;CHAR(34)&amp;"rawScore"&amp;CHAR(34)&amp;": "&amp;SUBSTITUTE(TRIM(ROUND(IFERROR(CriteriTecnici!$O1805*1,IFERROR(NUMBERVALUE(CriteriTecnici!$O1805,".",","),IFERROR(NUMBERVALUE(CriteriTecnici!$O1805,",","."),0))),4)&amp;""),",",".")&amp;CHAR(125)&amp;IF(TRUE,",",""))</f>
        <v/>
      </c>
    </row>
    <row r="2026">
      <c r="A2026" s="38">
        <f>IF(CriteriTecnici!$A1806="","","    "&amp;CHAR(123)&amp;CHAR(34)&amp;"bidderId"&amp;CHAR(34)&amp;": "&amp;CHAR(34)&amp;SUBSTITUTE(CriteriTecnici!$A1806,CHAR(34),"'")&amp;CHAR(34)&amp;", "&amp;CHAR(34)&amp;"lotId"&amp;CHAR(34)&amp;": "&amp;CHAR(34)&amp;SUBSTITUTE(CriteriTecnici!$C1806,CHAR(34),"'")&amp;CHAR(34)&amp;", "&amp;CHAR(34)&amp;"criterionId"&amp;CHAR(34)&amp;": "&amp;CHAR(34)&amp;SUBSTITUTE(CriteriTecnici!$D1806,CHAR(34),"'")&amp;CHAR(34)&amp;", "&amp;CHAR(34)&amp;"kind"&amp;CHAR(34)&amp;": "&amp;CHAR(34)&amp;SUBSTITUTE(CriteriTecnici!$F1806,CHAR(34),"'")&amp;CHAR(34)&amp;", "&amp;CHAR(34)&amp;"value"&amp;CHAR(34)&amp;": "&amp;SUBSTITUTE(TRIM(ROUND(IFERROR(CriteriTecnici!$N1806*1,IFERROR(NUMBERVALUE(CriteriTecnici!$N1806,".",","),IFERROR(NUMBERVALUE(CriteriTecnici!$N1806,",","."),0))),4)&amp;""),",",".")&amp;", "&amp;CHAR(34)&amp;"numerator"&amp;CHAR(34)&amp;": "&amp;SUBSTITUTE(TRIM(ROUND(IFERROR(CriteriTecnici!$K1806*1,IFERROR(NUMBERVALUE(CriteriTecnici!$K1806,".",","),IFERROR(NUMBERVALUE(CriteriTecnici!$K1806,",","."),0))),4)&amp;""),",",".")&amp;", "&amp;CHAR(34)&amp;"denominator"&amp;CHAR(34)&amp;": "&amp;SUBSTITUTE(TRIM(ROUND(IFERROR(CriteriTecnici!$L1806*1,IFERROR(NUMBERVALUE(CriteriTecnici!$L1806,".",","),IFERROR(NUMBERVALUE(CriteriTecnici!$L1806,",","."),0))),4)&amp;""),",",".")&amp;", "&amp;CHAR(34)&amp;"flag"&amp;CHAR(34)&amp;": "&amp;SUBSTITUTE(TRIM(ROUND(IFERROR(CriteriTecnici!$M1806*1,IFERROR(NUMBERVALUE(CriteriTecnici!$M1806,".",","),IFERROR(NUMBERVALUE(CriteriTecnici!$M1806,",","."),0))),4)&amp;""),",",".")&amp;", "&amp;CHAR(34)&amp;"rawScore"&amp;CHAR(34)&amp;": "&amp;SUBSTITUTE(TRIM(ROUND(IFERROR(CriteriTecnici!$O1806*1,IFERROR(NUMBERVALUE(CriteriTecnici!$O1806,".",","),IFERROR(NUMBERVALUE(CriteriTecnici!$O1806,",","."),0))),4)&amp;""),",",".")&amp;CHAR(125)&amp;IF(TRUE,",",""))</f>
        <v/>
      </c>
    </row>
    <row r="2027">
      <c r="A2027" s="38">
        <f>IF(CriteriTecnici!$A1807="","","    "&amp;CHAR(123)&amp;CHAR(34)&amp;"bidderId"&amp;CHAR(34)&amp;": "&amp;CHAR(34)&amp;SUBSTITUTE(CriteriTecnici!$A1807,CHAR(34),"'")&amp;CHAR(34)&amp;", "&amp;CHAR(34)&amp;"lotId"&amp;CHAR(34)&amp;": "&amp;CHAR(34)&amp;SUBSTITUTE(CriteriTecnici!$C1807,CHAR(34),"'")&amp;CHAR(34)&amp;", "&amp;CHAR(34)&amp;"criterionId"&amp;CHAR(34)&amp;": "&amp;CHAR(34)&amp;SUBSTITUTE(CriteriTecnici!$D1807,CHAR(34),"'")&amp;CHAR(34)&amp;", "&amp;CHAR(34)&amp;"kind"&amp;CHAR(34)&amp;": "&amp;CHAR(34)&amp;SUBSTITUTE(CriteriTecnici!$F1807,CHAR(34),"'")&amp;CHAR(34)&amp;", "&amp;CHAR(34)&amp;"value"&amp;CHAR(34)&amp;": "&amp;SUBSTITUTE(TRIM(ROUND(IFERROR(CriteriTecnici!$N1807*1,IFERROR(NUMBERVALUE(CriteriTecnici!$N1807,".",","),IFERROR(NUMBERVALUE(CriteriTecnici!$N1807,",","."),0))),4)&amp;""),",",".")&amp;", "&amp;CHAR(34)&amp;"numerator"&amp;CHAR(34)&amp;": "&amp;SUBSTITUTE(TRIM(ROUND(IFERROR(CriteriTecnici!$K1807*1,IFERROR(NUMBERVALUE(CriteriTecnici!$K1807,".",","),IFERROR(NUMBERVALUE(CriteriTecnici!$K1807,",","."),0))),4)&amp;""),",",".")&amp;", "&amp;CHAR(34)&amp;"denominator"&amp;CHAR(34)&amp;": "&amp;SUBSTITUTE(TRIM(ROUND(IFERROR(CriteriTecnici!$L1807*1,IFERROR(NUMBERVALUE(CriteriTecnici!$L1807,".",","),IFERROR(NUMBERVALUE(CriteriTecnici!$L1807,",","."),0))),4)&amp;""),",",".")&amp;", "&amp;CHAR(34)&amp;"flag"&amp;CHAR(34)&amp;": "&amp;SUBSTITUTE(TRIM(ROUND(IFERROR(CriteriTecnici!$M1807*1,IFERROR(NUMBERVALUE(CriteriTecnici!$M1807,".",","),IFERROR(NUMBERVALUE(CriteriTecnici!$M1807,",","."),0))),4)&amp;""),",",".")&amp;", "&amp;CHAR(34)&amp;"rawScore"&amp;CHAR(34)&amp;": "&amp;SUBSTITUTE(TRIM(ROUND(IFERROR(CriteriTecnici!$O1807*1,IFERROR(NUMBERVALUE(CriteriTecnici!$O1807,".",","),IFERROR(NUMBERVALUE(CriteriTecnici!$O1807,",","."),0))),4)&amp;""),",",".")&amp;CHAR(125)&amp;IF(TRUE,",",""))</f>
        <v/>
      </c>
    </row>
    <row r="2028">
      <c r="A2028" s="38">
        <f>IF(CriteriTecnici!$A1808="","","    "&amp;CHAR(123)&amp;CHAR(34)&amp;"bidderId"&amp;CHAR(34)&amp;": "&amp;CHAR(34)&amp;SUBSTITUTE(CriteriTecnici!$A1808,CHAR(34),"'")&amp;CHAR(34)&amp;", "&amp;CHAR(34)&amp;"lotId"&amp;CHAR(34)&amp;": "&amp;CHAR(34)&amp;SUBSTITUTE(CriteriTecnici!$C1808,CHAR(34),"'")&amp;CHAR(34)&amp;", "&amp;CHAR(34)&amp;"criterionId"&amp;CHAR(34)&amp;": "&amp;CHAR(34)&amp;SUBSTITUTE(CriteriTecnici!$D1808,CHAR(34),"'")&amp;CHAR(34)&amp;", "&amp;CHAR(34)&amp;"kind"&amp;CHAR(34)&amp;": "&amp;CHAR(34)&amp;SUBSTITUTE(CriteriTecnici!$F1808,CHAR(34),"'")&amp;CHAR(34)&amp;", "&amp;CHAR(34)&amp;"value"&amp;CHAR(34)&amp;": "&amp;SUBSTITUTE(TRIM(ROUND(IFERROR(CriteriTecnici!$N1808*1,IFERROR(NUMBERVALUE(CriteriTecnici!$N1808,".",","),IFERROR(NUMBERVALUE(CriteriTecnici!$N1808,",","."),0))),4)&amp;""),",",".")&amp;", "&amp;CHAR(34)&amp;"numerator"&amp;CHAR(34)&amp;": "&amp;SUBSTITUTE(TRIM(ROUND(IFERROR(CriteriTecnici!$K1808*1,IFERROR(NUMBERVALUE(CriteriTecnici!$K1808,".",","),IFERROR(NUMBERVALUE(CriteriTecnici!$K1808,",","."),0))),4)&amp;""),",",".")&amp;", "&amp;CHAR(34)&amp;"denominator"&amp;CHAR(34)&amp;": "&amp;SUBSTITUTE(TRIM(ROUND(IFERROR(CriteriTecnici!$L1808*1,IFERROR(NUMBERVALUE(CriteriTecnici!$L1808,".",","),IFERROR(NUMBERVALUE(CriteriTecnici!$L1808,",","."),0))),4)&amp;""),",",".")&amp;", "&amp;CHAR(34)&amp;"flag"&amp;CHAR(34)&amp;": "&amp;SUBSTITUTE(TRIM(ROUND(IFERROR(CriteriTecnici!$M1808*1,IFERROR(NUMBERVALUE(CriteriTecnici!$M1808,".",","),IFERROR(NUMBERVALUE(CriteriTecnici!$M1808,",","."),0))),4)&amp;""),",",".")&amp;", "&amp;CHAR(34)&amp;"rawScore"&amp;CHAR(34)&amp;": "&amp;SUBSTITUTE(TRIM(ROUND(IFERROR(CriteriTecnici!$O1808*1,IFERROR(NUMBERVALUE(CriteriTecnici!$O1808,".",","),IFERROR(NUMBERVALUE(CriteriTecnici!$O1808,",","."),0))),4)&amp;""),",",".")&amp;CHAR(125)&amp;IF(TRUE,",",""))</f>
        <v/>
      </c>
    </row>
    <row r="2029">
      <c r="A2029" s="38">
        <f>IF(CriteriTecnici!$A1809="","","    "&amp;CHAR(123)&amp;CHAR(34)&amp;"bidderId"&amp;CHAR(34)&amp;": "&amp;CHAR(34)&amp;SUBSTITUTE(CriteriTecnici!$A1809,CHAR(34),"'")&amp;CHAR(34)&amp;", "&amp;CHAR(34)&amp;"lotId"&amp;CHAR(34)&amp;": "&amp;CHAR(34)&amp;SUBSTITUTE(CriteriTecnici!$C1809,CHAR(34),"'")&amp;CHAR(34)&amp;", "&amp;CHAR(34)&amp;"criterionId"&amp;CHAR(34)&amp;": "&amp;CHAR(34)&amp;SUBSTITUTE(CriteriTecnici!$D1809,CHAR(34),"'")&amp;CHAR(34)&amp;", "&amp;CHAR(34)&amp;"kind"&amp;CHAR(34)&amp;": "&amp;CHAR(34)&amp;SUBSTITUTE(CriteriTecnici!$F1809,CHAR(34),"'")&amp;CHAR(34)&amp;", "&amp;CHAR(34)&amp;"value"&amp;CHAR(34)&amp;": "&amp;SUBSTITUTE(TRIM(ROUND(IFERROR(CriteriTecnici!$N1809*1,IFERROR(NUMBERVALUE(CriteriTecnici!$N1809,".",","),IFERROR(NUMBERVALUE(CriteriTecnici!$N1809,",","."),0))),4)&amp;""),",",".")&amp;", "&amp;CHAR(34)&amp;"numerator"&amp;CHAR(34)&amp;": "&amp;SUBSTITUTE(TRIM(ROUND(IFERROR(CriteriTecnici!$K1809*1,IFERROR(NUMBERVALUE(CriteriTecnici!$K1809,".",","),IFERROR(NUMBERVALUE(CriteriTecnici!$K1809,",","."),0))),4)&amp;""),",",".")&amp;", "&amp;CHAR(34)&amp;"denominator"&amp;CHAR(34)&amp;": "&amp;SUBSTITUTE(TRIM(ROUND(IFERROR(CriteriTecnici!$L1809*1,IFERROR(NUMBERVALUE(CriteriTecnici!$L1809,".",","),IFERROR(NUMBERVALUE(CriteriTecnici!$L1809,",","."),0))),4)&amp;""),",",".")&amp;", "&amp;CHAR(34)&amp;"flag"&amp;CHAR(34)&amp;": "&amp;SUBSTITUTE(TRIM(ROUND(IFERROR(CriteriTecnici!$M1809*1,IFERROR(NUMBERVALUE(CriteriTecnici!$M1809,".",","),IFERROR(NUMBERVALUE(CriteriTecnici!$M1809,",","."),0))),4)&amp;""),",",".")&amp;", "&amp;CHAR(34)&amp;"rawScore"&amp;CHAR(34)&amp;": "&amp;SUBSTITUTE(TRIM(ROUND(IFERROR(CriteriTecnici!$O1809*1,IFERROR(NUMBERVALUE(CriteriTecnici!$O1809,".",","),IFERROR(NUMBERVALUE(CriteriTecnici!$O1809,",","."),0))),4)&amp;""),",",".")&amp;CHAR(125)&amp;IF(TRUE,",",""))</f>
        <v/>
      </c>
    </row>
    <row r="2030">
      <c r="A2030" s="38">
        <f>IF(CriteriTecnici!$A1810="","","    "&amp;CHAR(123)&amp;CHAR(34)&amp;"bidderId"&amp;CHAR(34)&amp;": "&amp;CHAR(34)&amp;SUBSTITUTE(CriteriTecnici!$A1810,CHAR(34),"'")&amp;CHAR(34)&amp;", "&amp;CHAR(34)&amp;"lotId"&amp;CHAR(34)&amp;": "&amp;CHAR(34)&amp;SUBSTITUTE(CriteriTecnici!$C1810,CHAR(34),"'")&amp;CHAR(34)&amp;", "&amp;CHAR(34)&amp;"criterionId"&amp;CHAR(34)&amp;": "&amp;CHAR(34)&amp;SUBSTITUTE(CriteriTecnici!$D1810,CHAR(34),"'")&amp;CHAR(34)&amp;", "&amp;CHAR(34)&amp;"kind"&amp;CHAR(34)&amp;": "&amp;CHAR(34)&amp;SUBSTITUTE(CriteriTecnici!$F1810,CHAR(34),"'")&amp;CHAR(34)&amp;", "&amp;CHAR(34)&amp;"value"&amp;CHAR(34)&amp;": "&amp;SUBSTITUTE(TRIM(ROUND(IFERROR(CriteriTecnici!$N1810*1,IFERROR(NUMBERVALUE(CriteriTecnici!$N1810,".",","),IFERROR(NUMBERVALUE(CriteriTecnici!$N1810,",","."),0))),4)&amp;""),",",".")&amp;", "&amp;CHAR(34)&amp;"numerator"&amp;CHAR(34)&amp;": "&amp;SUBSTITUTE(TRIM(ROUND(IFERROR(CriteriTecnici!$K1810*1,IFERROR(NUMBERVALUE(CriteriTecnici!$K1810,".",","),IFERROR(NUMBERVALUE(CriteriTecnici!$K1810,",","."),0))),4)&amp;""),",",".")&amp;", "&amp;CHAR(34)&amp;"denominator"&amp;CHAR(34)&amp;": "&amp;SUBSTITUTE(TRIM(ROUND(IFERROR(CriteriTecnici!$L1810*1,IFERROR(NUMBERVALUE(CriteriTecnici!$L1810,".",","),IFERROR(NUMBERVALUE(CriteriTecnici!$L1810,",","."),0))),4)&amp;""),",",".")&amp;", "&amp;CHAR(34)&amp;"flag"&amp;CHAR(34)&amp;": "&amp;SUBSTITUTE(TRIM(ROUND(IFERROR(CriteriTecnici!$M1810*1,IFERROR(NUMBERVALUE(CriteriTecnici!$M1810,".",","),IFERROR(NUMBERVALUE(CriteriTecnici!$M1810,",","."),0))),4)&amp;""),",",".")&amp;", "&amp;CHAR(34)&amp;"rawScore"&amp;CHAR(34)&amp;": "&amp;SUBSTITUTE(TRIM(ROUND(IFERROR(CriteriTecnici!$O1810*1,IFERROR(NUMBERVALUE(CriteriTecnici!$O1810,".",","),IFERROR(NUMBERVALUE(CriteriTecnici!$O1810,",","."),0))),4)&amp;""),",",".")&amp;CHAR(125)&amp;IF(TRUE,",",""))</f>
        <v/>
      </c>
    </row>
    <row r="2031">
      <c r="A2031" s="38">
        <f>IF(CriteriTecnici!$A1811="","","    "&amp;CHAR(123)&amp;CHAR(34)&amp;"bidderId"&amp;CHAR(34)&amp;": "&amp;CHAR(34)&amp;SUBSTITUTE(CriteriTecnici!$A1811,CHAR(34),"'")&amp;CHAR(34)&amp;", "&amp;CHAR(34)&amp;"lotId"&amp;CHAR(34)&amp;": "&amp;CHAR(34)&amp;SUBSTITUTE(CriteriTecnici!$C1811,CHAR(34),"'")&amp;CHAR(34)&amp;", "&amp;CHAR(34)&amp;"criterionId"&amp;CHAR(34)&amp;": "&amp;CHAR(34)&amp;SUBSTITUTE(CriteriTecnici!$D1811,CHAR(34),"'")&amp;CHAR(34)&amp;", "&amp;CHAR(34)&amp;"kind"&amp;CHAR(34)&amp;": "&amp;CHAR(34)&amp;SUBSTITUTE(CriteriTecnici!$F1811,CHAR(34),"'")&amp;CHAR(34)&amp;", "&amp;CHAR(34)&amp;"value"&amp;CHAR(34)&amp;": "&amp;SUBSTITUTE(TRIM(ROUND(IFERROR(CriteriTecnici!$N1811*1,IFERROR(NUMBERVALUE(CriteriTecnici!$N1811,".",","),IFERROR(NUMBERVALUE(CriteriTecnici!$N1811,",","."),0))),4)&amp;""),",",".")&amp;", "&amp;CHAR(34)&amp;"numerator"&amp;CHAR(34)&amp;": "&amp;SUBSTITUTE(TRIM(ROUND(IFERROR(CriteriTecnici!$K1811*1,IFERROR(NUMBERVALUE(CriteriTecnici!$K1811,".",","),IFERROR(NUMBERVALUE(CriteriTecnici!$K1811,",","."),0))),4)&amp;""),",",".")&amp;", "&amp;CHAR(34)&amp;"denominator"&amp;CHAR(34)&amp;": "&amp;SUBSTITUTE(TRIM(ROUND(IFERROR(CriteriTecnici!$L1811*1,IFERROR(NUMBERVALUE(CriteriTecnici!$L1811,".",","),IFERROR(NUMBERVALUE(CriteriTecnici!$L1811,",","."),0))),4)&amp;""),",",".")&amp;", "&amp;CHAR(34)&amp;"flag"&amp;CHAR(34)&amp;": "&amp;SUBSTITUTE(TRIM(ROUND(IFERROR(CriteriTecnici!$M1811*1,IFERROR(NUMBERVALUE(CriteriTecnici!$M1811,".",","),IFERROR(NUMBERVALUE(CriteriTecnici!$M1811,",","."),0))),4)&amp;""),",",".")&amp;", "&amp;CHAR(34)&amp;"rawScore"&amp;CHAR(34)&amp;": "&amp;SUBSTITUTE(TRIM(ROUND(IFERROR(CriteriTecnici!$O1811*1,IFERROR(NUMBERVALUE(CriteriTecnici!$O1811,".",","),IFERROR(NUMBERVALUE(CriteriTecnici!$O1811,",","."),0))),4)&amp;""),",",".")&amp;CHAR(125)&amp;IF(TRUE,",",""))</f>
        <v/>
      </c>
    </row>
    <row r="2032">
      <c r="A2032" s="38">
        <f>IF(CriteriTecnici!$A1812="","","    "&amp;CHAR(123)&amp;CHAR(34)&amp;"bidderId"&amp;CHAR(34)&amp;": "&amp;CHAR(34)&amp;SUBSTITUTE(CriteriTecnici!$A1812,CHAR(34),"'")&amp;CHAR(34)&amp;", "&amp;CHAR(34)&amp;"lotId"&amp;CHAR(34)&amp;": "&amp;CHAR(34)&amp;SUBSTITUTE(CriteriTecnici!$C1812,CHAR(34),"'")&amp;CHAR(34)&amp;", "&amp;CHAR(34)&amp;"criterionId"&amp;CHAR(34)&amp;": "&amp;CHAR(34)&amp;SUBSTITUTE(CriteriTecnici!$D1812,CHAR(34),"'")&amp;CHAR(34)&amp;", "&amp;CHAR(34)&amp;"kind"&amp;CHAR(34)&amp;": "&amp;CHAR(34)&amp;SUBSTITUTE(CriteriTecnici!$F1812,CHAR(34),"'")&amp;CHAR(34)&amp;", "&amp;CHAR(34)&amp;"value"&amp;CHAR(34)&amp;": "&amp;SUBSTITUTE(TRIM(ROUND(IFERROR(CriteriTecnici!$N1812*1,IFERROR(NUMBERVALUE(CriteriTecnici!$N1812,".",","),IFERROR(NUMBERVALUE(CriteriTecnici!$N1812,",","."),0))),4)&amp;""),",",".")&amp;", "&amp;CHAR(34)&amp;"numerator"&amp;CHAR(34)&amp;": "&amp;SUBSTITUTE(TRIM(ROUND(IFERROR(CriteriTecnici!$K1812*1,IFERROR(NUMBERVALUE(CriteriTecnici!$K1812,".",","),IFERROR(NUMBERVALUE(CriteriTecnici!$K1812,",","."),0))),4)&amp;""),",",".")&amp;", "&amp;CHAR(34)&amp;"denominator"&amp;CHAR(34)&amp;": "&amp;SUBSTITUTE(TRIM(ROUND(IFERROR(CriteriTecnici!$L1812*1,IFERROR(NUMBERVALUE(CriteriTecnici!$L1812,".",","),IFERROR(NUMBERVALUE(CriteriTecnici!$L1812,",","."),0))),4)&amp;""),",",".")&amp;", "&amp;CHAR(34)&amp;"flag"&amp;CHAR(34)&amp;": "&amp;SUBSTITUTE(TRIM(ROUND(IFERROR(CriteriTecnici!$M1812*1,IFERROR(NUMBERVALUE(CriteriTecnici!$M1812,".",","),IFERROR(NUMBERVALUE(CriteriTecnici!$M1812,",","."),0))),4)&amp;""),",",".")&amp;", "&amp;CHAR(34)&amp;"rawScore"&amp;CHAR(34)&amp;": "&amp;SUBSTITUTE(TRIM(ROUND(IFERROR(CriteriTecnici!$O1812*1,IFERROR(NUMBERVALUE(CriteriTecnici!$O1812,".",","),IFERROR(NUMBERVALUE(CriteriTecnici!$O1812,",","."),0))),4)&amp;""),",",".")&amp;CHAR(125)&amp;IF(TRUE,",",""))</f>
        <v/>
      </c>
    </row>
    <row r="2033">
      <c r="A2033" s="38">
        <f>IF(CriteriTecnici!$A1813="","","    "&amp;CHAR(123)&amp;CHAR(34)&amp;"bidderId"&amp;CHAR(34)&amp;": "&amp;CHAR(34)&amp;SUBSTITUTE(CriteriTecnici!$A1813,CHAR(34),"'")&amp;CHAR(34)&amp;", "&amp;CHAR(34)&amp;"lotId"&amp;CHAR(34)&amp;": "&amp;CHAR(34)&amp;SUBSTITUTE(CriteriTecnici!$C1813,CHAR(34),"'")&amp;CHAR(34)&amp;", "&amp;CHAR(34)&amp;"criterionId"&amp;CHAR(34)&amp;": "&amp;CHAR(34)&amp;SUBSTITUTE(CriteriTecnici!$D1813,CHAR(34),"'")&amp;CHAR(34)&amp;", "&amp;CHAR(34)&amp;"kind"&amp;CHAR(34)&amp;": "&amp;CHAR(34)&amp;SUBSTITUTE(CriteriTecnici!$F1813,CHAR(34),"'")&amp;CHAR(34)&amp;", "&amp;CHAR(34)&amp;"value"&amp;CHAR(34)&amp;": "&amp;SUBSTITUTE(TRIM(ROUND(IFERROR(CriteriTecnici!$N1813*1,IFERROR(NUMBERVALUE(CriteriTecnici!$N1813,".",","),IFERROR(NUMBERVALUE(CriteriTecnici!$N1813,",","."),0))),4)&amp;""),",",".")&amp;", "&amp;CHAR(34)&amp;"numerator"&amp;CHAR(34)&amp;": "&amp;SUBSTITUTE(TRIM(ROUND(IFERROR(CriteriTecnici!$K1813*1,IFERROR(NUMBERVALUE(CriteriTecnici!$K1813,".",","),IFERROR(NUMBERVALUE(CriteriTecnici!$K1813,",","."),0))),4)&amp;""),",",".")&amp;", "&amp;CHAR(34)&amp;"denominator"&amp;CHAR(34)&amp;": "&amp;SUBSTITUTE(TRIM(ROUND(IFERROR(CriteriTecnici!$L1813*1,IFERROR(NUMBERVALUE(CriteriTecnici!$L1813,".",","),IFERROR(NUMBERVALUE(CriteriTecnici!$L1813,",","."),0))),4)&amp;""),",",".")&amp;", "&amp;CHAR(34)&amp;"flag"&amp;CHAR(34)&amp;": "&amp;SUBSTITUTE(TRIM(ROUND(IFERROR(CriteriTecnici!$M1813*1,IFERROR(NUMBERVALUE(CriteriTecnici!$M1813,".",","),IFERROR(NUMBERVALUE(CriteriTecnici!$M1813,",","."),0))),4)&amp;""),",",".")&amp;", "&amp;CHAR(34)&amp;"rawScore"&amp;CHAR(34)&amp;": "&amp;SUBSTITUTE(TRIM(ROUND(IFERROR(CriteriTecnici!$O1813*1,IFERROR(NUMBERVALUE(CriteriTecnici!$O1813,".",","),IFERROR(NUMBERVALUE(CriteriTecnici!$O1813,",","."),0))),4)&amp;""),",",".")&amp;CHAR(125)&amp;IF(TRUE,",",""))</f>
        <v/>
      </c>
    </row>
    <row r="2034">
      <c r="A2034" s="38">
        <f>IF(CriteriTecnici!$A1814="","","    "&amp;CHAR(123)&amp;CHAR(34)&amp;"bidderId"&amp;CHAR(34)&amp;": "&amp;CHAR(34)&amp;SUBSTITUTE(CriteriTecnici!$A1814,CHAR(34),"'")&amp;CHAR(34)&amp;", "&amp;CHAR(34)&amp;"lotId"&amp;CHAR(34)&amp;": "&amp;CHAR(34)&amp;SUBSTITUTE(CriteriTecnici!$C1814,CHAR(34),"'")&amp;CHAR(34)&amp;", "&amp;CHAR(34)&amp;"criterionId"&amp;CHAR(34)&amp;": "&amp;CHAR(34)&amp;SUBSTITUTE(CriteriTecnici!$D1814,CHAR(34),"'")&amp;CHAR(34)&amp;", "&amp;CHAR(34)&amp;"kind"&amp;CHAR(34)&amp;": "&amp;CHAR(34)&amp;SUBSTITUTE(CriteriTecnici!$F1814,CHAR(34),"'")&amp;CHAR(34)&amp;", "&amp;CHAR(34)&amp;"value"&amp;CHAR(34)&amp;": "&amp;SUBSTITUTE(TRIM(ROUND(IFERROR(CriteriTecnici!$N1814*1,IFERROR(NUMBERVALUE(CriteriTecnici!$N1814,".",","),IFERROR(NUMBERVALUE(CriteriTecnici!$N1814,",","."),0))),4)&amp;""),",",".")&amp;", "&amp;CHAR(34)&amp;"numerator"&amp;CHAR(34)&amp;": "&amp;SUBSTITUTE(TRIM(ROUND(IFERROR(CriteriTecnici!$K1814*1,IFERROR(NUMBERVALUE(CriteriTecnici!$K1814,".",","),IFERROR(NUMBERVALUE(CriteriTecnici!$K1814,",","."),0))),4)&amp;""),",",".")&amp;", "&amp;CHAR(34)&amp;"denominator"&amp;CHAR(34)&amp;": "&amp;SUBSTITUTE(TRIM(ROUND(IFERROR(CriteriTecnici!$L1814*1,IFERROR(NUMBERVALUE(CriteriTecnici!$L1814,".",","),IFERROR(NUMBERVALUE(CriteriTecnici!$L1814,",","."),0))),4)&amp;""),",",".")&amp;", "&amp;CHAR(34)&amp;"flag"&amp;CHAR(34)&amp;": "&amp;SUBSTITUTE(TRIM(ROUND(IFERROR(CriteriTecnici!$M1814*1,IFERROR(NUMBERVALUE(CriteriTecnici!$M1814,".",","),IFERROR(NUMBERVALUE(CriteriTecnici!$M1814,",","."),0))),4)&amp;""),",",".")&amp;", "&amp;CHAR(34)&amp;"rawScore"&amp;CHAR(34)&amp;": "&amp;SUBSTITUTE(TRIM(ROUND(IFERROR(CriteriTecnici!$O1814*1,IFERROR(NUMBERVALUE(CriteriTecnici!$O1814,".",","),IFERROR(NUMBERVALUE(CriteriTecnici!$O1814,",","."),0))),4)&amp;""),",",".")&amp;CHAR(125)&amp;IF(TRUE,",",""))</f>
        <v/>
      </c>
    </row>
    <row r="2035">
      <c r="A2035" s="38">
        <f>IF(CriteriTecnici!$A1815="","","    "&amp;CHAR(123)&amp;CHAR(34)&amp;"bidderId"&amp;CHAR(34)&amp;": "&amp;CHAR(34)&amp;SUBSTITUTE(CriteriTecnici!$A1815,CHAR(34),"'")&amp;CHAR(34)&amp;", "&amp;CHAR(34)&amp;"lotId"&amp;CHAR(34)&amp;": "&amp;CHAR(34)&amp;SUBSTITUTE(CriteriTecnici!$C1815,CHAR(34),"'")&amp;CHAR(34)&amp;", "&amp;CHAR(34)&amp;"criterionId"&amp;CHAR(34)&amp;": "&amp;CHAR(34)&amp;SUBSTITUTE(CriteriTecnici!$D1815,CHAR(34),"'")&amp;CHAR(34)&amp;", "&amp;CHAR(34)&amp;"kind"&amp;CHAR(34)&amp;": "&amp;CHAR(34)&amp;SUBSTITUTE(CriteriTecnici!$F1815,CHAR(34),"'")&amp;CHAR(34)&amp;", "&amp;CHAR(34)&amp;"value"&amp;CHAR(34)&amp;": "&amp;SUBSTITUTE(TRIM(ROUND(IFERROR(CriteriTecnici!$N1815*1,IFERROR(NUMBERVALUE(CriteriTecnici!$N1815,".",","),IFERROR(NUMBERVALUE(CriteriTecnici!$N1815,",","."),0))),4)&amp;""),",",".")&amp;", "&amp;CHAR(34)&amp;"numerator"&amp;CHAR(34)&amp;": "&amp;SUBSTITUTE(TRIM(ROUND(IFERROR(CriteriTecnici!$K1815*1,IFERROR(NUMBERVALUE(CriteriTecnici!$K1815,".",","),IFERROR(NUMBERVALUE(CriteriTecnici!$K1815,",","."),0))),4)&amp;""),",",".")&amp;", "&amp;CHAR(34)&amp;"denominator"&amp;CHAR(34)&amp;": "&amp;SUBSTITUTE(TRIM(ROUND(IFERROR(CriteriTecnici!$L1815*1,IFERROR(NUMBERVALUE(CriteriTecnici!$L1815,".",","),IFERROR(NUMBERVALUE(CriteriTecnici!$L1815,",","."),0))),4)&amp;""),",",".")&amp;", "&amp;CHAR(34)&amp;"flag"&amp;CHAR(34)&amp;": "&amp;SUBSTITUTE(TRIM(ROUND(IFERROR(CriteriTecnici!$M1815*1,IFERROR(NUMBERVALUE(CriteriTecnici!$M1815,".",","),IFERROR(NUMBERVALUE(CriteriTecnici!$M1815,",","."),0))),4)&amp;""),",",".")&amp;", "&amp;CHAR(34)&amp;"rawScore"&amp;CHAR(34)&amp;": "&amp;SUBSTITUTE(TRIM(ROUND(IFERROR(CriteriTecnici!$O1815*1,IFERROR(NUMBERVALUE(CriteriTecnici!$O1815,".",","),IFERROR(NUMBERVALUE(CriteriTecnici!$O1815,",","."),0))),4)&amp;""),",",".")&amp;CHAR(125)&amp;IF(TRUE,",",""))</f>
        <v/>
      </c>
    </row>
    <row r="2036">
      <c r="A2036" s="38">
        <f>IF(CriteriTecnici!$A1816="","","    "&amp;CHAR(123)&amp;CHAR(34)&amp;"bidderId"&amp;CHAR(34)&amp;": "&amp;CHAR(34)&amp;SUBSTITUTE(CriteriTecnici!$A1816,CHAR(34),"'")&amp;CHAR(34)&amp;", "&amp;CHAR(34)&amp;"lotId"&amp;CHAR(34)&amp;": "&amp;CHAR(34)&amp;SUBSTITUTE(CriteriTecnici!$C1816,CHAR(34),"'")&amp;CHAR(34)&amp;", "&amp;CHAR(34)&amp;"criterionId"&amp;CHAR(34)&amp;": "&amp;CHAR(34)&amp;SUBSTITUTE(CriteriTecnici!$D1816,CHAR(34),"'")&amp;CHAR(34)&amp;", "&amp;CHAR(34)&amp;"kind"&amp;CHAR(34)&amp;": "&amp;CHAR(34)&amp;SUBSTITUTE(CriteriTecnici!$F1816,CHAR(34),"'")&amp;CHAR(34)&amp;", "&amp;CHAR(34)&amp;"value"&amp;CHAR(34)&amp;": "&amp;SUBSTITUTE(TRIM(ROUND(IFERROR(CriteriTecnici!$N1816*1,IFERROR(NUMBERVALUE(CriteriTecnici!$N1816,".",","),IFERROR(NUMBERVALUE(CriteriTecnici!$N1816,",","."),0))),4)&amp;""),",",".")&amp;", "&amp;CHAR(34)&amp;"numerator"&amp;CHAR(34)&amp;": "&amp;SUBSTITUTE(TRIM(ROUND(IFERROR(CriteriTecnici!$K1816*1,IFERROR(NUMBERVALUE(CriteriTecnici!$K1816,".",","),IFERROR(NUMBERVALUE(CriteriTecnici!$K1816,",","."),0))),4)&amp;""),",",".")&amp;", "&amp;CHAR(34)&amp;"denominator"&amp;CHAR(34)&amp;": "&amp;SUBSTITUTE(TRIM(ROUND(IFERROR(CriteriTecnici!$L1816*1,IFERROR(NUMBERVALUE(CriteriTecnici!$L1816,".",","),IFERROR(NUMBERVALUE(CriteriTecnici!$L1816,",","."),0))),4)&amp;""),",",".")&amp;", "&amp;CHAR(34)&amp;"flag"&amp;CHAR(34)&amp;": "&amp;SUBSTITUTE(TRIM(ROUND(IFERROR(CriteriTecnici!$M1816*1,IFERROR(NUMBERVALUE(CriteriTecnici!$M1816,".",","),IFERROR(NUMBERVALUE(CriteriTecnici!$M1816,",","."),0))),4)&amp;""),",",".")&amp;", "&amp;CHAR(34)&amp;"rawScore"&amp;CHAR(34)&amp;": "&amp;SUBSTITUTE(TRIM(ROUND(IFERROR(CriteriTecnici!$O1816*1,IFERROR(NUMBERVALUE(CriteriTecnici!$O1816,".",","),IFERROR(NUMBERVALUE(CriteriTecnici!$O1816,",","."),0))),4)&amp;""),",",".")&amp;CHAR(125)&amp;IF(TRUE,",",""))</f>
        <v/>
      </c>
    </row>
    <row r="2037">
      <c r="A2037" s="38">
        <f>IF(CriteriTecnici!$A1817="","","    "&amp;CHAR(123)&amp;CHAR(34)&amp;"bidderId"&amp;CHAR(34)&amp;": "&amp;CHAR(34)&amp;SUBSTITUTE(CriteriTecnici!$A1817,CHAR(34),"'")&amp;CHAR(34)&amp;", "&amp;CHAR(34)&amp;"lotId"&amp;CHAR(34)&amp;": "&amp;CHAR(34)&amp;SUBSTITUTE(CriteriTecnici!$C1817,CHAR(34),"'")&amp;CHAR(34)&amp;", "&amp;CHAR(34)&amp;"criterionId"&amp;CHAR(34)&amp;": "&amp;CHAR(34)&amp;SUBSTITUTE(CriteriTecnici!$D1817,CHAR(34),"'")&amp;CHAR(34)&amp;", "&amp;CHAR(34)&amp;"kind"&amp;CHAR(34)&amp;": "&amp;CHAR(34)&amp;SUBSTITUTE(CriteriTecnici!$F1817,CHAR(34),"'")&amp;CHAR(34)&amp;", "&amp;CHAR(34)&amp;"value"&amp;CHAR(34)&amp;": "&amp;SUBSTITUTE(TRIM(ROUND(IFERROR(CriteriTecnici!$N1817*1,IFERROR(NUMBERVALUE(CriteriTecnici!$N1817,".",","),IFERROR(NUMBERVALUE(CriteriTecnici!$N1817,",","."),0))),4)&amp;""),",",".")&amp;", "&amp;CHAR(34)&amp;"numerator"&amp;CHAR(34)&amp;": "&amp;SUBSTITUTE(TRIM(ROUND(IFERROR(CriteriTecnici!$K1817*1,IFERROR(NUMBERVALUE(CriteriTecnici!$K1817,".",","),IFERROR(NUMBERVALUE(CriteriTecnici!$K1817,",","."),0))),4)&amp;""),",",".")&amp;", "&amp;CHAR(34)&amp;"denominator"&amp;CHAR(34)&amp;": "&amp;SUBSTITUTE(TRIM(ROUND(IFERROR(CriteriTecnici!$L1817*1,IFERROR(NUMBERVALUE(CriteriTecnici!$L1817,".",","),IFERROR(NUMBERVALUE(CriteriTecnici!$L1817,",","."),0))),4)&amp;""),",",".")&amp;", "&amp;CHAR(34)&amp;"flag"&amp;CHAR(34)&amp;": "&amp;SUBSTITUTE(TRIM(ROUND(IFERROR(CriteriTecnici!$M1817*1,IFERROR(NUMBERVALUE(CriteriTecnici!$M1817,".",","),IFERROR(NUMBERVALUE(CriteriTecnici!$M1817,",","."),0))),4)&amp;""),",",".")&amp;", "&amp;CHAR(34)&amp;"rawScore"&amp;CHAR(34)&amp;": "&amp;SUBSTITUTE(TRIM(ROUND(IFERROR(CriteriTecnici!$O1817*1,IFERROR(NUMBERVALUE(CriteriTecnici!$O1817,".",","),IFERROR(NUMBERVALUE(CriteriTecnici!$O1817,",","."),0))),4)&amp;""),",",".")&amp;CHAR(125)&amp;IF(TRUE,",",""))</f>
        <v/>
      </c>
    </row>
    <row r="2038">
      <c r="A2038" s="38">
        <f>IF(CriteriTecnici!$A1818="","","    "&amp;CHAR(123)&amp;CHAR(34)&amp;"bidderId"&amp;CHAR(34)&amp;": "&amp;CHAR(34)&amp;SUBSTITUTE(CriteriTecnici!$A1818,CHAR(34),"'")&amp;CHAR(34)&amp;", "&amp;CHAR(34)&amp;"lotId"&amp;CHAR(34)&amp;": "&amp;CHAR(34)&amp;SUBSTITUTE(CriteriTecnici!$C1818,CHAR(34),"'")&amp;CHAR(34)&amp;", "&amp;CHAR(34)&amp;"criterionId"&amp;CHAR(34)&amp;": "&amp;CHAR(34)&amp;SUBSTITUTE(CriteriTecnici!$D1818,CHAR(34),"'")&amp;CHAR(34)&amp;", "&amp;CHAR(34)&amp;"kind"&amp;CHAR(34)&amp;": "&amp;CHAR(34)&amp;SUBSTITUTE(CriteriTecnici!$F1818,CHAR(34),"'")&amp;CHAR(34)&amp;", "&amp;CHAR(34)&amp;"value"&amp;CHAR(34)&amp;": "&amp;SUBSTITUTE(TRIM(ROUND(IFERROR(CriteriTecnici!$N1818*1,IFERROR(NUMBERVALUE(CriteriTecnici!$N1818,".",","),IFERROR(NUMBERVALUE(CriteriTecnici!$N1818,",","."),0))),4)&amp;""),",",".")&amp;", "&amp;CHAR(34)&amp;"numerator"&amp;CHAR(34)&amp;": "&amp;SUBSTITUTE(TRIM(ROUND(IFERROR(CriteriTecnici!$K1818*1,IFERROR(NUMBERVALUE(CriteriTecnici!$K1818,".",","),IFERROR(NUMBERVALUE(CriteriTecnici!$K1818,",","."),0))),4)&amp;""),",",".")&amp;", "&amp;CHAR(34)&amp;"denominator"&amp;CHAR(34)&amp;": "&amp;SUBSTITUTE(TRIM(ROUND(IFERROR(CriteriTecnici!$L1818*1,IFERROR(NUMBERVALUE(CriteriTecnici!$L1818,".",","),IFERROR(NUMBERVALUE(CriteriTecnici!$L1818,",","."),0))),4)&amp;""),",",".")&amp;", "&amp;CHAR(34)&amp;"flag"&amp;CHAR(34)&amp;": "&amp;SUBSTITUTE(TRIM(ROUND(IFERROR(CriteriTecnici!$M1818*1,IFERROR(NUMBERVALUE(CriteriTecnici!$M1818,".",","),IFERROR(NUMBERVALUE(CriteriTecnici!$M1818,",","."),0))),4)&amp;""),",",".")&amp;", "&amp;CHAR(34)&amp;"rawScore"&amp;CHAR(34)&amp;": "&amp;SUBSTITUTE(TRIM(ROUND(IFERROR(CriteriTecnici!$O1818*1,IFERROR(NUMBERVALUE(CriteriTecnici!$O1818,".",","),IFERROR(NUMBERVALUE(CriteriTecnici!$O1818,",","."),0))),4)&amp;""),",",".")&amp;CHAR(125)&amp;IF(TRUE,",",""))</f>
        <v/>
      </c>
    </row>
    <row r="2039">
      <c r="A2039" s="38">
        <f>IF(CriteriTecnici!$A1819="","","    "&amp;CHAR(123)&amp;CHAR(34)&amp;"bidderId"&amp;CHAR(34)&amp;": "&amp;CHAR(34)&amp;SUBSTITUTE(CriteriTecnici!$A1819,CHAR(34),"'")&amp;CHAR(34)&amp;", "&amp;CHAR(34)&amp;"lotId"&amp;CHAR(34)&amp;": "&amp;CHAR(34)&amp;SUBSTITUTE(CriteriTecnici!$C1819,CHAR(34),"'")&amp;CHAR(34)&amp;", "&amp;CHAR(34)&amp;"criterionId"&amp;CHAR(34)&amp;": "&amp;CHAR(34)&amp;SUBSTITUTE(CriteriTecnici!$D1819,CHAR(34),"'")&amp;CHAR(34)&amp;", "&amp;CHAR(34)&amp;"kind"&amp;CHAR(34)&amp;": "&amp;CHAR(34)&amp;SUBSTITUTE(CriteriTecnici!$F1819,CHAR(34),"'")&amp;CHAR(34)&amp;", "&amp;CHAR(34)&amp;"value"&amp;CHAR(34)&amp;": "&amp;SUBSTITUTE(TRIM(ROUND(IFERROR(CriteriTecnici!$N1819*1,IFERROR(NUMBERVALUE(CriteriTecnici!$N1819,".",","),IFERROR(NUMBERVALUE(CriteriTecnici!$N1819,",","."),0))),4)&amp;""),",",".")&amp;", "&amp;CHAR(34)&amp;"numerator"&amp;CHAR(34)&amp;": "&amp;SUBSTITUTE(TRIM(ROUND(IFERROR(CriteriTecnici!$K1819*1,IFERROR(NUMBERVALUE(CriteriTecnici!$K1819,".",","),IFERROR(NUMBERVALUE(CriteriTecnici!$K1819,",","."),0))),4)&amp;""),",",".")&amp;", "&amp;CHAR(34)&amp;"denominator"&amp;CHAR(34)&amp;": "&amp;SUBSTITUTE(TRIM(ROUND(IFERROR(CriteriTecnici!$L1819*1,IFERROR(NUMBERVALUE(CriteriTecnici!$L1819,".",","),IFERROR(NUMBERVALUE(CriteriTecnici!$L1819,",","."),0))),4)&amp;""),",",".")&amp;", "&amp;CHAR(34)&amp;"flag"&amp;CHAR(34)&amp;": "&amp;SUBSTITUTE(TRIM(ROUND(IFERROR(CriteriTecnici!$M1819*1,IFERROR(NUMBERVALUE(CriteriTecnici!$M1819,".",","),IFERROR(NUMBERVALUE(CriteriTecnici!$M1819,",","."),0))),4)&amp;""),",",".")&amp;", "&amp;CHAR(34)&amp;"rawScore"&amp;CHAR(34)&amp;": "&amp;SUBSTITUTE(TRIM(ROUND(IFERROR(CriteriTecnici!$O1819*1,IFERROR(NUMBERVALUE(CriteriTecnici!$O1819,".",","),IFERROR(NUMBERVALUE(CriteriTecnici!$O1819,",","."),0))),4)&amp;""),",",".")&amp;CHAR(125)&amp;IF(TRUE,",",""))</f>
        <v/>
      </c>
    </row>
    <row r="2040">
      <c r="A2040" s="38">
        <f>IF(CriteriTecnici!$A1820="","","    "&amp;CHAR(123)&amp;CHAR(34)&amp;"bidderId"&amp;CHAR(34)&amp;": "&amp;CHAR(34)&amp;SUBSTITUTE(CriteriTecnici!$A1820,CHAR(34),"'")&amp;CHAR(34)&amp;", "&amp;CHAR(34)&amp;"lotId"&amp;CHAR(34)&amp;": "&amp;CHAR(34)&amp;SUBSTITUTE(CriteriTecnici!$C1820,CHAR(34),"'")&amp;CHAR(34)&amp;", "&amp;CHAR(34)&amp;"criterionId"&amp;CHAR(34)&amp;": "&amp;CHAR(34)&amp;SUBSTITUTE(CriteriTecnici!$D1820,CHAR(34),"'")&amp;CHAR(34)&amp;", "&amp;CHAR(34)&amp;"kind"&amp;CHAR(34)&amp;": "&amp;CHAR(34)&amp;SUBSTITUTE(CriteriTecnici!$F1820,CHAR(34),"'")&amp;CHAR(34)&amp;", "&amp;CHAR(34)&amp;"value"&amp;CHAR(34)&amp;": "&amp;SUBSTITUTE(TRIM(ROUND(IFERROR(CriteriTecnici!$N1820*1,IFERROR(NUMBERVALUE(CriteriTecnici!$N1820,".",","),IFERROR(NUMBERVALUE(CriteriTecnici!$N1820,",","."),0))),4)&amp;""),",",".")&amp;", "&amp;CHAR(34)&amp;"numerator"&amp;CHAR(34)&amp;": "&amp;SUBSTITUTE(TRIM(ROUND(IFERROR(CriteriTecnici!$K1820*1,IFERROR(NUMBERVALUE(CriteriTecnici!$K1820,".",","),IFERROR(NUMBERVALUE(CriteriTecnici!$K1820,",","."),0))),4)&amp;""),",",".")&amp;", "&amp;CHAR(34)&amp;"denominator"&amp;CHAR(34)&amp;": "&amp;SUBSTITUTE(TRIM(ROUND(IFERROR(CriteriTecnici!$L1820*1,IFERROR(NUMBERVALUE(CriteriTecnici!$L1820,".",","),IFERROR(NUMBERVALUE(CriteriTecnici!$L1820,",","."),0))),4)&amp;""),",",".")&amp;", "&amp;CHAR(34)&amp;"flag"&amp;CHAR(34)&amp;": "&amp;SUBSTITUTE(TRIM(ROUND(IFERROR(CriteriTecnici!$M1820*1,IFERROR(NUMBERVALUE(CriteriTecnici!$M1820,".",","),IFERROR(NUMBERVALUE(CriteriTecnici!$M1820,",","."),0))),4)&amp;""),",",".")&amp;", "&amp;CHAR(34)&amp;"rawScore"&amp;CHAR(34)&amp;": "&amp;SUBSTITUTE(TRIM(ROUND(IFERROR(CriteriTecnici!$O1820*1,IFERROR(NUMBERVALUE(CriteriTecnici!$O1820,".",","),IFERROR(NUMBERVALUE(CriteriTecnici!$O1820,",","."),0))),4)&amp;""),",",".")&amp;CHAR(125)&amp;IF(TRUE,",",""))</f>
        <v/>
      </c>
    </row>
    <row r="2041">
      <c r="A2041" s="38">
        <f>IF(CriteriTecnici!$A1821="","","    "&amp;CHAR(123)&amp;CHAR(34)&amp;"bidderId"&amp;CHAR(34)&amp;": "&amp;CHAR(34)&amp;SUBSTITUTE(CriteriTecnici!$A1821,CHAR(34),"'")&amp;CHAR(34)&amp;", "&amp;CHAR(34)&amp;"lotId"&amp;CHAR(34)&amp;": "&amp;CHAR(34)&amp;SUBSTITUTE(CriteriTecnici!$C1821,CHAR(34),"'")&amp;CHAR(34)&amp;", "&amp;CHAR(34)&amp;"criterionId"&amp;CHAR(34)&amp;": "&amp;CHAR(34)&amp;SUBSTITUTE(CriteriTecnici!$D1821,CHAR(34),"'")&amp;CHAR(34)&amp;", "&amp;CHAR(34)&amp;"kind"&amp;CHAR(34)&amp;": "&amp;CHAR(34)&amp;SUBSTITUTE(CriteriTecnici!$F1821,CHAR(34),"'")&amp;CHAR(34)&amp;", "&amp;CHAR(34)&amp;"value"&amp;CHAR(34)&amp;": "&amp;SUBSTITUTE(TRIM(ROUND(IFERROR(CriteriTecnici!$N1821*1,IFERROR(NUMBERVALUE(CriteriTecnici!$N1821,".",","),IFERROR(NUMBERVALUE(CriteriTecnici!$N1821,",","."),0))),4)&amp;""),",",".")&amp;", "&amp;CHAR(34)&amp;"numerator"&amp;CHAR(34)&amp;": "&amp;SUBSTITUTE(TRIM(ROUND(IFERROR(CriteriTecnici!$K1821*1,IFERROR(NUMBERVALUE(CriteriTecnici!$K1821,".",","),IFERROR(NUMBERVALUE(CriteriTecnici!$K1821,",","."),0))),4)&amp;""),",",".")&amp;", "&amp;CHAR(34)&amp;"denominator"&amp;CHAR(34)&amp;": "&amp;SUBSTITUTE(TRIM(ROUND(IFERROR(CriteriTecnici!$L1821*1,IFERROR(NUMBERVALUE(CriteriTecnici!$L1821,".",","),IFERROR(NUMBERVALUE(CriteriTecnici!$L1821,",","."),0))),4)&amp;""),",",".")&amp;", "&amp;CHAR(34)&amp;"flag"&amp;CHAR(34)&amp;": "&amp;SUBSTITUTE(TRIM(ROUND(IFERROR(CriteriTecnici!$M1821*1,IFERROR(NUMBERVALUE(CriteriTecnici!$M1821,".",","),IFERROR(NUMBERVALUE(CriteriTecnici!$M1821,",","."),0))),4)&amp;""),",",".")&amp;", "&amp;CHAR(34)&amp;"rawScore"&amp;CHAR(34)&amp;": "&amp;SUBSTITUTE(TRIM(ROUND(IFERROR(CriteriTecnici!$O1821*1,IFERROR(NUMBERVALUE(CriteriTecnici!$O1821,".",","),IFERROR(NUMBERVALUE(CriteriTecnici!$O1821,",","."),0))),4)&amp;""),",",".")&amp;CHAR(125)&amp;IF(TRUE,",",""))</f>
        <v/>
      </c>
    </row>
    <row r="2042">
      <c r="A2042" s="38">
        <f>IF(CriteriTecnici!$A1822="","","    "&amp;CHAR(123)&amp;CHAR(34)&amp;"bidderId"&amp;CHAR(34)&amp;": "&amp;CHAR(34)&amp;SUBSTITUTE(CriteriTecnici!$A1822,CHAR(34),"'")&amp;CHAR(34)&amp;", "&amp;CHAR(34)&amp;"lotId"&amp;CHAR(34)&amp;": "&amp;CHAR(34)&amp;SUBSTITUTE(CriteriTecnici!$C1822,CHAR(34),"'")&amp;CHAR(34)&amp;", "&amp;CHAR(34)&amp;"criterionId"&amp;CHAR(34)&amp;": "&amp;CHAR(34)&amp;SUBSTITUTE(CriteriTecnici!$D1822,CHAR(34),"'")&amp;CHAR(34)&amp;", "&amp;CHAR(34)&amp;"kind"&amp;CHAR(34)&amp;": "&amp;CHAR(34)&amp;SUBSTITUTE(CriteriTecnici!$F1822,CHAR(34),"'")&amp;CHAR(34)&amp;", "&amp;CHAR(34)&amp;"value"&amp;CHAR(34)&amp;": "&amp;SUBSTITUTE(TRIM(ROUND(IFERROR(CriteriTecnici!$N1822*1,IFERROR(NUMBERVALUE(CriteriTecnici!$N1822,".",","),IFERROR(NUMBERVALUE(CriteriTecnici!$N1822,",","."),0))),4)&amp;""),",",".")&amp;", "&amp;CHAR(34)&amp;"numerator"&amp;CHAR(34)&amp;": "&amp;SUBSTITUTE(TRIM(ROUND(IFERROR(CriteriTecnici!$K1822*1,IFERROR(NUMBERVALUE(CriteriTecnici!$K1822,".",","),IFERROR(NUMBERVALUE(CriteriTecnici!$K1822,",","."),0))),4)&amp;""),",",".")&amp;", "&amp;CHAR(34)&amp;"denominator"&amp;CHAR(34)&amp;": "&amp;SUBSTITUTE(TRIM(ROUND(IFERROR(CriteriTecnici!$L1822*1,IFERROR(NUMBERVALUE(CriteriTecnici!$L1822,".",","),IFERROR(NUMBERVALUE(CriteriTecnici!$L1822,",","."),0))),4)&amp;""),",",".")&amp;", "&amp;CHAR(34)&amp;"flag"&amp;CHAR(34)&amp;": "&amp;SUBSTITUTE(TRIM(ROUND(IFERROR(CriteriTecnici!$M1822*1,IFERROR(NUMBERVALUE(CriteriTecnici!$M1822,".",","),IFERROR(NUMBERVALUE(CriteriTecnici!$M1822,",","."),0))),4)&amp;""),",",".")&amp;", "&amp;CHAR(34)&amp;"rawScore"&amp;CHAR(34)&amp;": "&amp;SUBSTITUTE(TRIM(ROUND(IFERROR(CriteriTecnici!$O1822*1,IFERROR(NUMBERVALUE(CriteriTecnici!$O1822,".",","),IFERROR(NUMBERVALUE(CriteriTecnici!$O1822,",","."),0))),4)&amp;""),",",".")&amp;CHAR(125)&amp;IF(TRUE,",",""))</f>
        <v/>
      </c>
    </row>
    <row r="2043">
      <c r="A2043" s="38">
        <f>IF(CriteriTecnici!$A1823="","","    "&amp;CHAR(123)&amp;CHAR(34)&amp;"bidderId"&amp;CHAR(34)&amp;": "&amp;CHAR(34)&amp;SUBSTITUTE(CriteriTecnici!$A1823,CHAR(34),"'")&amp;CHAR(34)&amp;", "&amp;CHAR(34)&amp;"lotId"&amp;CHAR(34)&amp;": "&amp;CHAR(34)&amp;SUBSTITUTE(CriteriTecnici!$C1823,CHAR(34),"'")&amp;CHAR(34)&amp;", "&amp;CHAR(34)&amp;"criterionId"&amp;CHAR(34)&amp;": "&amp;CHAR(34)&amp;SUBSTITUTE(CriteriTecnici!$D1823,CHAR(34),"'")&amp;CHAR(34)&amp;", "&amp;CHAR(34)&amp;"kind"&amp;CHAR(34)&amp;": "&amp;CHAR(34)&amp;SUBSTITUTE(CriteriTecnici!$F1823,CHAR(34),"'")&amp;CHAR(34)&amp;", "&amp;CHAR(34)&amp;"value"&amp;CHAR(34)&amp;": "&amp;SUBSTITUTE(TRIM(ROUND(IFERROR(CriteriTecnici!$N1823*1,IFERROR(NUMBERVALUE(CriteriTecnici!$N1823,".",","),IFERROR(NUMBERVALUE(CriteriTecnici!$N1823,",","."),0))),4)&amp;""),",",".")&amp;", "&amp;CHAR(34)&amp;"numerator"&amp;CHAR(34)&amp;": "&amp;SUBSTITUTE(TRIM(ROUND(IFERROR(CriteriTecnici!$K1823*1,IFERROR(NUMBERVALUE(CriteriTecnici!$K1823,".",","),IFERROR(NUMBERVALUE(CriteriTecnici!$K1823,",","."),0))),4)&amp;""),",",".")&amp;", "&amp;CHAR(34)&amp;"denominator"&amp;CHAR(34)&amp;": "&amp;SUBSTITUTE(TRIM(ROUND(IFERROR(CriteriTecnici!$L1823*1,IFERROR(NUMBERVALUE(CriteriTecnici!$L1823,".",","),IFERROR(NUMBERVALUE(CriteriTecnici!$L1823,",","."),0))),4)&amp;""),",",".")&amp;", "&amp;CHAR(34)&amp;"flag"&amp;CHAR(34)&amp;": "&amp;SUBSTITUTE(TRIM(ROUND(IFERROR(CriteriTecnici!$M1823*1,IFERROR(NUMBERVALUE(CriteriTecnici!$M1823,".",","),IFERROR(NUMBERVALUE(CriteriTecnici!$M1823,",","."),0))),4)&amp;""),",",".")&amp;", "&amp;CHAR(34)&amp;"rawScore"&amp;CHAR(34)&amp;": "&amp;SUBSTITUTE(TRIM(ROUND(IFERROR(CriteriTecnici!$O1823*1,IFERROR(NUMBERVALUE(CriteriTecnici!$O1823,".",","),IFERROR(NUMBERVALUE(CriteriTecnici!$O1823,",","."),0))),4)&amp;""),",",".")&amp;CHAR(125)&amp;IF(TRUE,",",""))</f>
        <v/>
      </c>
    </row>
    <row r="2044">
      <c r="A2044" s="38">
        <f>IF(CriteriTecnici!$A1824="","","    "&amp;CHAR(123)&amp;CHAR(34)&amp;"bidderId"&amp;CHAR(34)&amp;": "&amp;CHAR(34)&amp;SUBSTITUTE(CriteriTecnici!$A1824,CHAR(34),"'")&amp;CHAR(34)&amp;", "&amp;CHAR(34)&amp;"lotId"&amp;CHAR(34)&amp;": "&amp;CHAR(34)&amp;SUBSTITUTE(CriteriTecnici!$C1824,CHAR(34),"'")&amp;CHAR(34)&amp;", "&amp;CHAR(34)&amp;"criterionId"&amp;CHAR(34)&amp;": "&amp;CHAR(34)&amp;SUBSTITUTE(CriteriTecnici!$D1824,CHAR(34),"'")&amp;CHAR(34)&amp;", "&amp;CHAR(34)&amp;"kind"&amp;CHAR(34)&amp;": "&amp;CHAR(34)&amp;SUBSTITUTE(CriteriTecnici!$F1824,CHAR(34),"'")&amp;CHAR(34)&amp;", "&amp;CHAR(34)&amp;"value"&amp;CHAR(34)&amp;": "&amp;SUBSTITUTE(TRIM(ROUND(IFERROR(CriteriTecnici!$N1824*1,IFERROR(NUMBERVALUE(CriteriTecnici!$N1824,".",","),IFERROR(NUMBERVALUE(CriteriTecnici!$N1824,",","."),0))),4)&amp;""),",",".")&amp;", "&amp;CHAR(34)&amp;"numerator"&amp;CHAR(34)&amp;": "&amp;SUBSTITUTE(TRIM(ROUND(IFERROR(CriteriTecnici!$K1824*1,IFERROR(NUMBERVALUE(CriteriTecnici!$K1824,".",","),IFERROR(NUMBERVALUE(CriteriTecnici!$K1824,",","."),0))),4)&amp;""),",",".")&amp;", "&amp;CHAR(34)&amp;"denominator"&amp;CHAR(34)&amp;": "&amp;SUBSTITUTE(TRIM(ROUND(IFERROR(CriteriTecnici!$L1824*1,IFERROR(NUMBERVALUE(CriteriTecnici!$L1824,".",","),IFERROR(NUMBERVALUE(CriteriTecnici!$L1824,",","."),0))),4)&amp;""),",",".")&amp;", "&amp;CHAR(34)&amp;"flag"&amp;CHAR(34)&amp;": "&amp;SUBSTITUTE(TRIM(ROUND(IFERROR(CriteriTecnici!$M1824*1,IFERROR(NUMBERVALUE(CriteriTecnici!$M1824,".",","),IFERROR(NUMBERVALUE(CriteriTecnici!$M1824,",","."),0))),4)&amp;""),",",".")&amp;", "&amp;CHAR(34)&amp;"rawScore"&amp;CHAR(34)&amp;": "&amp;SUBSTITUTE(TRIM(ROUND(IFERROR(CriteriTecnici!$O1824*1,IFERROR(NUMBERVALUE(CriteriTecnici!$O1824,".",","),IFERROR(NUMBERVALUE(CriteriTecnici!$O1824,",","."),0))),4)&amp;""),",",".")&amp;CHAR(125)&amp;IF(TRUE,",",""))</f>
        <v/>
      </c>
    </row>
    <row r="2045">
      <c r="A2045" s="38">
        <f>IF(CriteriTecnici!$A1825="","","    "&amp;CHAR(123)&amp;CHAR(34)&amp;"bidderId"&amp;CHAR(34)&amp;": "&amp;CHAR(34)&amp;SUBSTITUTE(CriteriTecnici!$A1825,CHAR(34),"'")&amp;CHAR(34)&amp;", "&amp;CHAR(34)&amp;"lotId"&amp;CHAR(34)&amp;": "&amp;CHAR(34)&amp;SUBSTITUTE(CriteriTecnici!$C1825,CHAR(34),"'")&amp;CHAR(34)&amp;", "&amp;CHAR(34)&amp;"criterionId"&amp;CHAR(34)&amp;": "&amp;CHAR(34)&amp;SUBSTITUTE(CriteriTecnici!$D1825,CHAR(34),"'")&amp;CHAR(34)&amp;", "&amp;CHAR(34)&amp;"kind"&amp;CHAR(34)&amp;": "&amp;CHAR(34)&amp;SUBSTITUTE(CriteriTecnici!$F1825,CHAR(34),"'")&amp;CHAR(34)&amp;", "&amp;CHAR(34)&amp;"value"&amp;CHAR(34)&amp;": "&amp;SUBSTITUTE(TRIM(ROUND(IFERROR(CriteriTecnici!$N1825*1,IFERROR(NUMBERVALUE(CriteriTecnici!$N1825,".",","),IFERROR(NUMBERVALUE(CriteriTecnici!$N1825,",","."),0))),4)&amp;""),",",".")&amp;", "&amp;CHAR(34)&amp;"numerator"&amp;CHAR(34)&amp;": "&amp;SUBSTITUTE(TRIM(ROUND(IFERROR(CriteriTecnici!$K1825*1,IFERROR(NUMBERVALUE(CriteriTecnici!$K1825,".",","),IFERROR(NUMBERVALUE(CriteriTecnici!$K1825,",","."),0))),4)&amp;""),",",".")&amp;", "&amp;CHAR(34)&amp;"denominator"&amp;CHAR(34)&amp;": "&amp;SUBSTITUTE(TRIM(ROUND(IFERROR(CriteriTecnici!$L1825*1,IFERROR(NUMBERVALUE(CriteriTecnici!$L1825,".",","),IFERROR(NUMBERVALUE(CriteriTecnici!$L1825,",","."),0))),4)&amp;""),",",".")&amp;", "&amp;CHAR(34)&amp;"flag"&amp;CHAR(34)&amp;": "&amp;SUBSTITUTE(TRIM(ROUND(IFERROR(CriteriTecnici!$M1825*1,IFERROR(NUMBERVALUE(CriteriTecnici!$M1825,".",","),IFERROR(NUMBERVALUE(CriteriTecnici!$M1825,",","."),0))),4)&amp;""),",",".")&amp;", "&amp;CHAR(34)&amp;"rawScore"&amp;CHAR(34)&amp;": "&amp;SUBSTITUTE(TRIM(ROUND(IFERROR(CriteriTecnici!$O1825*1,IFERROR(NUMBERVALUE(CriteriTecnici!$O1825,".",","),IFERROR(NUMBERVALUE(CriteriTecnici!$O1825,",","."),0))),4)&amp;""),",",".")&amp;CHAR(125)&amp;IF(TRUE,",",""))</f>
        <v/>
      </c>
    </row>
    <row r="2046">
      <c r="A2046" s="38">
        <f>IF(CriteriTecnici!$A1826="","","    "&amp;CHAR(123)&amp;CHAR(34)&amp;"bidderId"&amp;CHAR(34)&amp;": "&amp;CHAR(34)&amp;SUBSTITUTE(CriteriTecnici!$A1826,CHAR(34),"'")&amp;CHAR(34)&amp;", "&amp;CHAR(34)&amp;"lotId"&amp;CHAR(34)&amp;": "&amp;CHAR(34)&amp;SUBSTITUTE(CriteriTecnici!$C1826,CHAR(34),"'")&amp;CHAR(34)&amp;", "&amp;CHAR(34)&amp;"criterionId"&amp;CHAR(34)&amp;": "&amp;CHAR(34)&amp;SUBSTITUTE(CriteriTecnici!$D1826,CHAR(34),"'")&amp;CHAR(34)&amp;", "&amp;CHAR(34)&amp;"kind"&amp;CHAR(34)&amp;": "&amp;CHAR(34)&amp;SUBSTITUTE(CriteriTecnici!$F1826,CHAR(34),"'")&amp;CHAR(34)&amp;", "&amp;CHAR(34)&amp;"value"&amp;CHAR(34)&amp;": "&amp;SUBSTITUTE(TRIM(ROUND(IFERROR(CriteriTecnici!$N1826*1,IFERROR(NUMBERVALUE(CriteriTecnici!$N1826,".",","),IFERROR(NUMBERVALUE(CriteriTecnici!$N1826,",","."),0))),4)&amp;""),",",".")&amp;", "&amp;CHAR(34)&amp;"numerator"&amp;CHAR(34)&amp;": "&amp;SUBSTITUTE(TRIM(ROUND(IFERROR(CriteriTecnici!$K1826*1,IFERROR(NUMBERVALUE(CriteriTecnici!$K1826,".",","),IFERROR(NUMBERVALUE(CriteriTecnici!$K1826,",","."),0))),4)&amp;""),",",".")&amp;", "&amp;CHAR(34)&amp;"denominator"&amp;CHAR(34)&amp;": "&amp;SUBSTITUTE(TRIM(ROUND(IFERROR(CriteriTecnici!$L1826*1,IFERROR(NUMBERVALUE(CriteriTecnici!$L1826,".",","),IFERROR(NUMBERVALUE(CriteriTecnici!$L1826,",","."),0))),4)&amp;""),",",".")&amp;", "&amp;CHAR(34)&amp;"flag"&amp;CHAR(34)&amp;": "&amp;SUBSTITUTE(TRIM(ROUND(IFERROR(CriteriTecnici!$M1826*1,IFERROR(NUMBERVALUE(CriteriTecnici!$M1826,".",","),IFERROR(NUMBERVALUE(CriteriTecnici!$M1826,",","."),0))),4)&amp;""),",",".")&amp;", "&amp;CHAR(34)&amp;"rawScore"&amp;CHAR(34)&amp;": "&amp;SUBSTITUTE(TRIM(ROUND(IFERROR(CriteriTecnici!$O1826*1,IFERROR(NUMBERVALUE(CriteriTecnici!$O1826,".",","),IFERROR(NUMBERVALUE(CriteriTecnici!$O1826,",","."),0))),4)&amp;""),",",".")&amp;CHAR(125)&amp;IF(TRUE,",",""))</f>
        <v/>
      </c>
    </row>
    <row r="2047">
      <c r="A2047" s="38">
        <f>IF(CriteriTecnici!$A1827="","","    "&amp;CHAR(123)&amp;CHAR(34)&amp;"bidderId"&amp;CHAR(34)&amp;": "&amp;CHAR(34)&amp;SUBSTITUTE(CriteriTecnici!$A1827,CHAR(34),"'")&amp;CHAR(34)&amp;", "&amp;CHAR(34)&amp;"lotId"&amp;CHAR(34)&amp;": "&amp;CHAR(34)&amp;SUBSTITUTE(CriteriTecnici!$C1827,CHAR(34),"'")&amp;CHAR(34)&amp;", "&amp;CHAR(34)&amp;"criterionId"&amp;CHAR(34)&amp;": "&amp;CHAR(34)&amp;SUBSTITUTE(CriteriTecnici!$D1827,CHAR(34),"'")&amp;CHAR(34)&amp;", "&amp;CHAR(34)&amp;"kind"&amp;CHAR(34)&amp;": "&amp;CHAR(34)&amp;SUBSTITUTE(CriteriTecnici!$F1827,CHAR(34),"'")&amp;CHAR(34)&amp;", "&amp;CHAR(34)&amp;"value"&amp;CHAR(34)&amp;": "&amp;SUBSTITUTE(TRIM(ROUND(IFERROR(CriteriTecnici!$N1827*1,IFERROR(NUMBERVALUE(CriteriTecnici!$N1827,".",","),IFERROR(NUMBERVALUE(CriteriTecnici!$N1827,",","."),0))),4)&amp;""),",",".")&amp;", "&amp;CHAR(34)&amp;"numerator"&amp;CHAR(34)&amp;": "&amp;SUBSTITUTE(TRIM(ROUND(IFERROR(CriteriTecnici!$K1827*1,IFERROR(NUMBERVALUE(CriteriTecnici!$K1827,".",","),IFERROR(NUMBERVALUE(CriteriTecnici!$K1827,",","."),0))),4)&amp;""),",",".")&amp;", "&amp;CHAR(34)&amp;"denominator"&amp;CHAR(34)&amp;": "&amp;SUBSTITUTE(TRIM(ROUND(IFERROR(CriteriTecnici!$L1827*1,IFERROR(NUMBERVALUE(CriteriTecnici!$L1827,".",","),IFERROR(NUMBERVALUE(CriteriTecnici!$L1827,",","."),0))),4)&amp;""),",",".")&amp;", "&amp;CHAR(34)&amp;"flag"&amp;CHAR(34)&amp;": "&amp;SUBSTITUTE(TRIM(ROUND(IFERROR(CriteriTecnici!$M1827*1,IFERROR(NUMBERVALUE(CriteriTecnici!$M1827,".",","),IFERROR(NUMBERVALUE(CriteriTecnici!$M1827,",","."),0))),4)&amp;""),",",".")&amp;", "&amp;CHAR(34)&amp;"rawScore"&amp;CHAR(34)&amp;": "&amp;SUBSTITUTE(TRIM(ROUND(IFERROR(CriteriTecnici!$O1827*1,IFERROR(NUMBERVALUE(CriteriTecnici!$O1827,".",","),IFERROR(NUMBERVALUE(CriteriTecnici!$O1827,",","."),0))),4)&amp;""),",",".")&amp;CHAR(125)&amp;IF(TRUE,",",""))</f>
        <v/>
      </c>
    </row>
    <row r="2048">
      <c r="A2048" s="38">
        <f>IF(CriteriTecnici!$A1828="","","    "&amp;CHAR(123)&amp;CHAR(34)&amp;"bidderId"&amp;CHAR(34)&amp;": "&amp;CHAR(34)&amp;SUBSTITUTE(CriteriTecnici!$A1828,CHAR(34),"'")&amp;CHAR(34)&amp;", "&amp;CHAR(34)&amp;"lotId"&amp;CHAR(34)&amp;": "&amp;CHAR(34)&amp;SUBSTITUTE(CriteriTecnici!$C1828,CHAR(34),"'")&amp;CHAR(34)&amp;", "&amp;CHAR(34)&amp;"criterionId"&amp;CHAR(34)&amp;": "&amp;CHAR(34)&amp;SUBSTITUTE(CriteriTecnici!$D1828,CHAR(34),"'")&amp;CHAR(34)&amp;", "&amp;CHAR(34)&amp;"kind"&amp;CHAR(34)&amp;": "&amp;CHAR(34)&amp;SUBSTITUTE(CriteriTecnici!$F1828,CHAR(34),"'")&amp;CHAR(34)&amp;", "&amp;CHAR(34)&amp;"value"&amp;CHAR(34)&amp;": "&amp;SUBSTITUTE(TRIM(ROUND(IFERROR(CriteriTecnici!$N1828*1,IFERROR(NUMBERVALUE(CriteriTecnici!$N1828,".",","),IFERROR(NUMBERVALUE(CriteriTecnici!$N1828,",","."),0))),4)&amp;""),",",".")&amp;", "&amp;CHAR(34)&amp;"numerator"&amp;CHAR(34)&amp;": "&amp;SUBSTITUTE(TRIM(ROUND(IFERROR(CriteriTecnici!$K1828*1,IFERROR(NUMBERVALUE(CriteriTecnici!$K1828,".",","),IFERROR(NUMBERVALUE(CriteriTecnici!$K1828,",","."),0))),4)&amp;""),",",".")&amp;", "&amp;CHAR(34)&amp;"denominator"&amp;CHAR(34)&amp;": "&amp;SUBSTITUTE(TRIM(ROUND(IFERROR(CriteriTecnici!$L1828*1,IFERROR(NUMBERVALUE(CriteriTecnici!$L1828,".",","),IFERROR(NUMBERVALUE(CriteriTecnici!$L1828,",","."),0))),4)&amp;""),",",".")&amp;", "&amp;CHAR(34)&amp;"flag"&amp;CHAR(34)&amp;": "&amp;SUBSTITUTE(TRIM(ROUND(IFERROR(CriteriTecnici!$M1828*1,IFERROR(NUMBERVALUE(CriteriTecnici!$M1828,".",","),IFERROR(NUMBERVALUE(CriteriTecnici!$M1828,",","."),0))),4)&amp;""),",",".")&amp;", "&amp;CHAR(34)&amp;"rawScore"&amp;CHAR(34)&amp;": "&amp;SUBSTITUTE(TRIM(ROUND(IFERROR(CriteriTecnici!$O1828*1,IFERROR(NUMBERVALUE(CriteriTecnici!$O1828,".",","),IFERROR(NUMBERVALUE(CriteriTecnici!$O1828,",","."),0))),4)&amp;""),",",".")&amp;CHAR(125)&amp;IF(TRUE,",",""))</f>
        <v/>
      </c>
    </row>
    <row r="2049">
      <c r="A2049" s="38">
        <f>IF(CriteriTecnici!$A1829="","","    "&amp;CHAR(123)&amp;CHAR(34)&amp;"bidderId"&amp;CHAR(34)&amp;": "&amp;CHAR(34)&amp;SUBSTITUTE(CriteriTecnici!$A1829,CHAR(34),"'")&amp;CHAR(34)&amp;", "&amp;CHAR(34)&amp;"lotId"&amp;CHAR(34)&amp;": "&amp;CHAR(34)&amp;SUBSTITUTE(CriteriTecnici!$C1829,CHAR(34),"'")&amp;CHAR(34)&amp;", "&amp;CHAR(34)&amp;"criterionId"&amp;CHAR(34)&amp;": "&amp;CHAR(34)&amp;SUBSTITUTE(CriteriTecnici!$D1829,CHAR(34),"'")&amp;CHAR(34)&amp;", "&amp;CHAR(34)&amp;"kind"&amp;CHAR(34)&amp;": "&amp;CHAR(34)&amp;SUBSTITUTE(CriteriTecnici!$F1829,CHAR(34),"'")&amp;CHAR(34)&amp;", "&amp;CHAR(34)&amp;"value"&amp;CHAR(34)&amp;": "&amp;SUBSTITUTE(TRIM(ROUND(IFERROR(CriteriTecnici!$N1829*1,IFERROR(NUMBERVALUE(CriteriTecnici!$N1829,".",","),IFERROR(NUMBERVALUE(CriteriTecnici!$N1829,",","."),0))),4)&amp;""),",",".")&amp;", "&amp;CHAR(34)&amp;"numerator"&amp;CHAR(34)&amp;": "&amp;SUBSTITUTE(TRIM(ROUND(IFERROR(CriteriTecnici!$K1829*1,IFERROR(NUMBERVALUE(CriteriTecnici!$K1829,".",","),IFERROR(NUMBERVALUE(CriteriTecnici!$K1829,",","."),0))),4)&amp;""),",",".")&amp;", "&amp;CHAR(34)&amp;"denominator"&amp;CHAR(34)&amp;": "&amp;SUBSTITUTE(TRIM(ROUND(IFERROR(CriteriTecnici!$L1829*1,IFERROR(NUMBERVALUE(CriteriTecnici!$L1829,".",","),IFERROR(NUMBERVALUE(CriteriTecnici!$L1829,",","."),0))),4)&amp;""),",",".")&amp;", "&amp;CHAR(34)&amp;"flag"&amp;CHAR(34)&amp;": "&amp;SUBSTITUTE(TRIM(ROUND(IFERROR(CriteriTecnici!$M1829*1,IFERROR(NUMBERVALUE(CriteriTecnici!$M1829,".",","),IFERROR(NUMBERVALUE(CriteriTecnici!$M1829,",","."),0))),4)&amp;""),",",".")&amp;", "&amp;CHAR(34)&amp;"rawScore"&amp;CHAR(34)&amp;": "&amp;SUBSTITUTE(TRIM(ROUND(IFERROR(CriteriTecnici!$O1829*1,IFERROR(NUMBERVALUE(CriteriTecnici!$O1829,".",","),IFERROR(NUMBERVALUE(CriteriTecnici!$O1829,",","."),0))),4)&amp;""),",",".")&amp;CHAR(125)&amp;IF(TRUE,",",""))</f>
        <v/>
      </c>
    </row>
    <row r="2050">
      <c r="A2050" s="38">
        <f>IF(CriteriTecnici!$A1830="","","    "&amp;CHAR(123)&amp;CHAR(34)&amp;"bidderId"&amp;CHAR(34)&amp;": "&amp;CHAR(34)&amp;SUBSTITUTE(CriteriTecnici!$A1830,CHAR(34),"'")&amp;CHAR(34)&amp;", "&amp;CHAR(34)&amp;"lotId"&amp;CHAR(34)&amp;": "&amp;CHAR(34)&amp;SUBSTITUTE(CriteriTecnici!$C1830,CHAR(34),"'")&amp;CHAR(34)&amp;", "&amp;CHAR(34)&amp;"criterionId"&amp;CHAR(34)&amp;": "&amp;CHAR(34)&amp;SUBSTITUTE(CriteriTecnici!$D1830,CHAR(34),"'")&amp;CHAR(34)&amp;", "&amp;CHAR(34)&amp;"kind"&amp;CHAR(34)&amp;": "&amp;CHAR(34)&amp;SUBSTITUTE(CriteriTecnici!$F1830,CHAR(34),"'")&amp;CHAR(34)&amp;", "&amp;CHAR(34)&amp;"value"&amp;CHAR(34)&amp;": "&amp;SUBSTITUTE(TRIM(ROUND(IFERROR(CriteriTecnici!$N1830*1,IFERROR(NUMBERVALUE(CriteriTecnici!$N1830,".",","),IFERROR(NUMBERVALUE(CriteriTecnici!$N1830,",","."),0))),4)&amp;""),",",".")&amp;", "&amp;CHAR(34)&amp;"numerator"&amp;CHAR(34)&amp;": "&amp;SUBSTITUTE(TRIM(ROUND(IFERROR(CriteriTecnici!$K1830*1,IFERROR(NUMBERVALUE(CriteriTecnici!$K1830,".",","),IFERROR(NUMBERVALUE(CriteriTecnici!$K1830,",","."),0))),4)&amp;""),",",".")&amp;", "&amp;CHAR(34)&amp;"denominator"&amp;CHAR(34)&amp;": "&amp;SUBSTITUTE(TRIM(ROUND(IFERROR(CriteriTecnici!$L1830*1,IFERROR(NUMBERVALUE(CriteriTecnici!$L1830,".",","),IFERROR(NUMBERVALUE(CriteriTecnici!$L1830,",","."),0))),4)&amp;""),",",".")&amp;", "&amp;CHAR(34)&amp;"flag"&amp;CHAR(34)&amp;": "&amp;SUBSTITUTE(TRIM(ROUND(IFERROR(CriteriTecnici!$M1830*1,IFERROR(NUMBERVALUE(CriteriTecnici!$M1830,".",","),IFERROR(NUMBERVALUE(CriteriTecnici!$M1830,",","."),0))),4)&amp;""),",",".")&amp;", "&amp;CHAR(34)&amp;"rawScore"&amp;CHAR(34)&amp;": "&amp;SUBSTITUTE(TRIM(ROUND(IFERROR(CriteriTecnici!$O1830*1,IFERROR(NUMBERVALUE(CriteriTecnici!$O1830,".",","),IFERROR(NUMBERVALUE(CriteriTecnici!$O1830,",","."),0))),4)&amp;""),",",".")&amp;CHAR(125)&amp;IF(TRUE,",",""))</f>
        <v/>
      </c>
    </row>
    <row r="2051">
      <c r="A2051" s="38">
        <f>IF(CriteriTecnici!$A1831="","","    "&amp;CHAR(123)&amp;CHAR(34)&amp;"bidderId"&amp;CHAR(34)&amp;": "&amp;CHAR(34)&amp;SUBSTITUTE(CriteriTecnici!$A1831,CHAR(34),"'")&amp;CHAR(34)&amp;", "&amp;CHAR(34)&amp;"lotId"&amp;CHAR(34)&amp;": "&amp;CHAR(34)&amp;SUBSTITUTE(CriteriTecnici!$C1831,CHAR(34),"'")&amp;CHAR(34)&amp;", "&amp;CHAR(34)&amp;"criterionId"&amp;CHAR(34)&amp;": "&amp;CHAR(34)&amp;SUBSTITUTE(CriteriTecnici!$D1831,CHAR(34),"'")&amp;CHAR(34)&amp;", "&amp;CHAR(34)&amp;"kind"&amp;CHAR(34)&amp;": "&amp;CHAR(34)&amp;SUBSTITUTE(CriteriTecnici!$F1831,CHAR(34),"'")&amp;CHAR(34)&amp;", "&amp;CHAR(34)&amp;"value"&amp;CHAR(34)&amp;": "&amp;SUBSTITUTE(TRIM(ROUND(IFERROR(CriteriTecnici!$N1831*1,IFERROR(NUMBERVALUE(CriteriTecnici!$N1831,".",","),IFERROR(NUMBERVALUE(CriteriTecnici!$N1831,",","."),0))),4)&amp;""),",",".")&amp;", "&amp;CHAR(34)&amp;"numerator"&amp;CHAR(34)&amp;": "&amp;SUBSTITUTE(TRIM(ROUND(IFERROR(CriteriTecnici!$K1831*1,IFERROR(NUMBERVALUE(CriteriTecnici!$K1831,".",","),IFERROR(NUMBERVALUE(CriteriTecnici!$K1831,",","."),0))),4)&amp;""),",",".")&amp;", "&amp;CHAR(34)&amp;"denominator"&amp;CHAR(34)&amp;": "&amp;SUBSTITUTE(TRIM(ROUND(IFERROR(CriteriTecnici!$L1831*1,IFERROR(NUMBERVALUE(CriteriTecnici!$L1831,".",","),IFERROR(NUMBERVALUE(CriteriTecnici!$L1831,",","."),0))),4)&amp;""),",",".")&amp;", "&amp;CHAR(34)&amp;"flag"&amp;CHAR(34)&amp;": "&amp;SUBSTITUTE(TRIM(ROUND(IFERROR(CriteriTecnici!$M1831*1,IFERROR(NUMBERVALUE(CriteriTecnici!$M1831,".",","),IFERROR(NUMBERVALUE(CriteriTecnici!$M1831,",","."),0))),4)&amp;""),",",".")&amp;", "&amp;CHAR(34)&amp;"rawScore"&amp;CHAR(34)&amp;": "&amp;SUBSTITUTE(TRIM(ROUND(IFERROR(CriteriTecnici!$O1831*1,IFERROR(NUMBERVALUE(CriteriTecnici!$O1831,".",","),IFERROR(NUMBERVALUE(CriteriTecnici!$O1831,",","."),0))),4)&amp;""),",",".")&amp;CHAR(125)&amp;IF(TRUE,",",""))</f>
        <v/>
      </c>
    </row>
    <row r="2052">
      <c r="A2052" s="38">
        <f>IF(CriteriTecnici!$A1832="","","    "&amp;CHAR(123)&amp;CHAR(34)&amp;"bidderId"&amp;CHAR(34)&amp;": "&amp;CHAR(34)&amp;SUBSTITUTE(CriteriTecnici!$A1832,CHAR(34),"'")&amp;CHAR(34)&amp;", "&amp;CHAR(34)&amp;"lotId"&amp;CHAR(34)&amp;": "&amp;CHAR(34)&amp;SUBSTITUTE(CriteriTecnici!$C1832,CHAR(34),"'")&amp;CHAR(34)&amp;", "&amp;CHAR(34)&amp;"criterionId"&amp;CHAR(34)&amp;": "&amp;CHAR(34)&amp;SUBSTITUTE(CriteriTecnici!$D1832,CHAR(34),"'")&amp;CHAR(34)&amp;", "&amp;CHAR(34)&amp;"kind"&amp;CHAR(34)&amp;": "&amp;CHAR(34)&amp;SUBSTITUTE(CriteriTecnici!$F1832,CHAR(34),"'")&amp;CHAR(34)&amp;", "&amp;CHAR(34)&amp;"value"&amp;CHAR(34)&amp;": "&amp;SUBSTITUTE(TRIM(ROUND(IFERROR(CriteriTecnici!$N1832*1,IFERROR(NUMBERVALUE(CriteriTecnici!$N1832,".",","),IFERROR(NUMBERVALUE(CriteriTecnici!$N1832,",","."),0))),4)&amp;""),",",".")&amp;", "&amp;CHAR(34)&amp;"numerator"&amp;CHAR(34)&amp;": "&amp;SUBSTITUTE(TRIM(ROUND(IFERROR(CriteriTecnici!$K1832*1,IFERROR(NUMBERVALUE(CriteriTecnici!$K1832,".",","),IFERROR(NUMBERVALUE(CriteriTecnici!$K1832,",","."),0))),4)&amp;""),",",".")&amp;", "&amp;CHAR(34)&amp;"denominator"&amp;CHAR(34)&amp;": "&amp;SUBSTITUTE(TRIM(ROUND(IFERROR(CriteriTecnici!$L1832*1,IFERROR(NUMBERVALUE(CriteriTecnici!$L1832,".",","),IFERROR(NUMBERVALUE(CriteriTecnici!$L1832,",","."),0))),4)&amp;""),",",".")&amp;", "&amp;CHAR(34)&amp;"flag"&amp;CHAR(34)&amp;": "&amp;SUBSTITUTE(TRIM(ROUND(IFERROR(CriteriTecnici!$M1832*1,IFERROR(NUMBERVALUE(CriteriTecnici!$M1832,".",","),IFERROR(NUMBERVALUE(CriteriTecnici!$M1832,",","."),0))),4)&amp;""),",",".")&amp;", "&amp;CHAR(34)&amp;"rawScore"&amp;CHAR(34)&amp;": "&amp;SUBSTITUTE(TRIM(ROUND(IFERROR(CriteriTecnici!$O1832*1,IFERROR(NUMBERVALUE(CriteriTecnici!$O1832,".",","),IFERROR(NUMBERVALUE(CriteriTecnici!$O1832,",","."),0))),4)&amp;""),",",".")&amp;CHAR(125)&amp;IF(TRUE,",",""))</f>
        <v/>
      </c>
    </row>
    <row r="2053">
      <c r="A2053" s="38">
        <f>IF(CriteriTecnici!$A1833="","","    "&amp;CHAR(123)&amp;CHAR(34)&amp;"bidderId"&amp;CHAR(34)&amp;": "&amp;CHAR(34)&amp;SUBSTITUTE(CriteriTecnici!$A1833,CHAR(34),"'")&amp;CHAR(34)&amp;", "&amp;CHAR(34)&amp;"lotId"&amp;CHAR(34)&amp;": "&amp;CHAR(34)&amp;SUBSTITUTE(CriteriTecnici!$C1833,CHAR(34),"'")&amp;CHAR(34)&amp;", "&amp;CHAR(34)&amp;"criterionId"&amp;CHAR(34)&amp;": "&amp;CHAR(34)&amp;SUBSTITUTE(CriteriTecnici!$D1833,CHAR(34),"'")&amp;CHAR(34)&amp;", "&amp;CHAR(34)&amp;"kind"&amp;CHAR(34)&amp;": "&amp;CHAR(34)&amp;SUBSTITUTE(CriteriTecnici!$F1833,CHAR(34),"'")&amp;CHAR(34)&amp;", "&amp;CHAR(34)&amp;"value"&amp;CHAR(34)&amp;": "&amp;SUBSTITUTE(TRIM(ROUND(IFERROR(CriteriTecnici!$N1833*1,IFERROR(NUMBERVALUE(CriteriTecnici!$N1833,".",","),IFERROR(NUMBERVALUE(CriteriTecnici!$N1833,",","."),0))),4)&amp;""),",",".")&amp;", "&amp;CHAR(34)&amp;"numerator"&amp;CHAR(34)&amp;": "&amp;SUBSTITUTE(TRIM(ROUND(IFERROR(CriteriTecnici!$K1833*1,IFERROR(NUMBERVALUE(CriteriTecnici!$K1833,".",","),IFERROR(NUMBERVALUE(CriteriTecnici!$K1833,",","."),0))),4)&amp;""),",",".")&amp;", "&amp;CHAR(34)&amp;"denominator"&amp;CHAR(34)&amp;": "&amp;SUBSTITUTE(TRIM(ROUND(IFERROR(CriteriTecnici!$L1833*1,IFERROR(NUMBERVALUE(CriteriTecnici!$L1833,".",","),IFERROR(NUMBERVALUE(CriteriTecnici!$L1833,",","."),0))),4)&amp;""),",",".")&amp;", "&amp;CHAR(34)&amp;"flag"&amp;CHAR(34)&amp;": "&amp;SUBSTITUTE(TRIM(ROUND(IFERROR(CriteriTecnici!$M1833*1,IFERROR(NUMBERVALUE(CriteriTecnici!$M1833,".",","),IFERROR(NUMBERVALUE(CriteriTecnici!$M1833,",","."),0))),4)&amp;""),",",".")&amp;", "&amp;CHAR(34)&amp;"rawScore"&amp;CHAR(34)&amp;": "&amp;SUBSTITUTE(TRIM(ROUND(IFERROR(CriteriTecnici!$O1833*1,IFERROR(NUMBERVALUE(CriteriTecnici!$O1833,".",","),IFERROR(NUMBERVALUE(CriteriTecnici!$O1833,",","."),0))),4)&amp;""),",",".")&amp;CHAR(125)&amp;IF(COUNTA(Offerte!$A61:$A$200)&gt;0,",",""))</f>
        <v/>
      </c>
    </row>
    <row r="2054">
      <c r="A2054" s="38">
        <f>IF(CriteriTecnici!$A1834="","","    "&amp;CHAR(123)&amp;CHAR(34)&amp;"bidderId"&amp;CHAR(34)&amp;": "&amp;CHAR(34)&amp;SUBSTITUTE(CriteriTecnici!$A1834,CHAR(34),"'")&amp;CHAR(34)&amp;", "&amp;CHAR(34)&amp;"lotId"&amp;CHAR(34)&amp;": "&amp;CHAR(34)&amp;SUBSTITUTE(CriteriTecnici!$C1834,CHAR(34),"'")&amp;CHAR(34)&amp;", "&amp;CHAR(34)&amp;"criterionId"&amp;CHAR(34)&amp;": "&amp;CHAR(34)&amp;SUBSTITUTE(CriteriTecnici!$D1834,CHAR(34),"'")&amp;CHAR(34)&amp;", "&amp;CHAR(34)&amp;"kind"&amp;CHAR(34)&amp;": "&amp;CHAR(34)&amp;SUBSTITUTE(CriteriTecnici!$F1834,CHAR(34),"'")&amp;CHAR(34)&amp;", "&amp;CHAR(34)&amp;"value"&amp;CHAR(34)&amp;": "&amp;SUBSTITUTE(TRIM(ROUND(IFERROR(CriteriTecnici!$N1834*1,IFERROR(NUMBERVALUE(CriteriTecnici!$N1834,".",","),IFERROR(NUMBERVALUE(CriteriTecnici!$N1834,",","."),0))),4)&amp;""),",",".")&amp;", "&amp;CHAR(34)&amp;"numerator"&amp;CHAR(34)&amp;": "&amp;SUBSTITUTE(TRIM(ROUND(IFERROR(CriteriTecnici!$K1834*1,IFERROR(NUMBERVALUE(CriteriTecnici!$K1834,".",","),IFERROR(NUMBERVALUE(CriteriTecnici!$K1834,",","."),0))),4)&amp;""),",",".")&amp;", "&amp;CHAR(34)&amp;"denominator"&amp;CHAR(34)&amp;": "&amp;SUBSTITUTE(TRIM(ROUND(IFERROR(CriteriTecnici!$L1834*1,IFERROR(NUMBERVALUE(CriteriTecnici!$L1834,".",","),IFERROR(NUMBERVALUE(CriteriTecnici!$L1834,",","."),0))),4)&amp;""),",",".")&amp;", "&amp;CHAR(34)&amp;"flag"&amp;CHAR(34)&amp;": "&amp;SUBSTITUTE(TRIM(ROUND(IFERROR(CriteriTecnici!$M1834*1,IFERROR(NUMBERVALUE(CriteriTecnici!$M1834,".",","),IFERROR(NUMBERVALUE(CriteriTecnici!$M1834,",","."),0))),4)&amp;""),",",".")&amp;", "&amp;CHAR(34)&amp;"rawScore"&amp;CHAR(34)&amp;": "&amp;SUBSTITUTE(TRIM(ROUND(IFERROR(CriteriTecnici!$O1834*1,IFERROR(NUMBERVALUE(CriteriTecnici!$O1834,".",","),IFERROR(NUMBERVALUE(CriteriTecnici!$O1834,",","."),0))),4)&amp;""),",",".")&amp;CHAR(125)&amp;IF(TRUE,",",""))</f>
        <v/>
      </c>
    </row>
    <row r="2055">
      <c r="A2055" s="38">
        <f>IF(CriteriTecnici!$A1835="","","    "&amp;CHAR(123)&amp;CHAR(34)&amp;"bidderId"&amp;CHAR(34)&amp;": "&amp;CHAR(34)&amp;SUBSTITUTE(CriteriTecnici!$A1835,CHAR(34),"'")&amp;CHAR(34)&amp;", "&amp;CHAR(34)&amp;"lotId"&amp;CHAR(34)&amp;": "&amp;CHAR(34)&amp;SUBSTITUTE(CriteriTecnici!$C1835,CHAR(34),"'")&amp;CHAR(34)&amp;", "&amp;CHAR(34)&amp;"criterionId"&amp;CHAR(34)&amp;": "&amp;CHAR(34)&amp;SUBSTITUTE(CriteriTecnici!$D1835,CHAR(34),"'")&amp;CHAR(34)&amp;", "&amp;CHAR(34)&amp;"kind"&amp;CHAR(34)&amp;": "&amp;CHAR(34)&amp;SUBSTITUTE(CriteriTecnici!$F1835,CHAR(34),"'")&amp;CHAR(34)&amp;", "&amp;CHAR(34)&amp;"value"&amp;CHAR(34)&amp;": "&amp;SUBSTITUTE(TRIM(ROUND(IFERROR(CriteriTecnici!$N1835*1,IFERROR(NUMBERVALUE(CriteriTecnici!$N1835,".",","),IFERROR(NUMBERVALUE(CriteriTecnici!$N1835,",","."),0))),4)&amp;""),",",".")&amp;", "&amp;CHAR(34)&amp;"numerator"&amp;CHAR(34)&amp;": "&amp;SUBSTITUTE(TRIM(ROUND(IFERROR(CriteriTecnici!$K1835*1,IFERROR(NUMBERVALUE(CriteriTecnici!$K1835,".",","),IFERROR(NUMBERVALUE(CriteriTecnici!$K1835,",","."),0))),4)&amp;""),",",".")&amp;", "&amp;CHAR(34)&amp;"denominator"&amp;CHAR(34)&amp;": "&amp;SUBSTITUTE(TRIM(ROUND(IFERROR(CriteriTecnici!$L1835*1,IFERROR(NUMBERVALUE(CriteriTecnici!$L1835,".",","),IFERROR(NUMBERVALUE(CriteriTecnici!$L1835,",","."),0))),4)&amp;""),",",".")&amp;", "&amp;CHAR(34)&amp;"flag"&amp;CHAR(34)&amp;": "&amp;SUBSTITUTE(TRIM(ROUND(IFERROR(CriteriTecnici!$M1835*1,IFERROR(NUMBERVALUE(CriteriTecnici!$M1835,".",","),IFERROR(NUMBERVALUE(CriteriTecnici!$M1835,",","."),0))),4)&amp;""),",",".")&amp;", "&amp;CHAR(34)&amp;"rawScore"&amp;CHAR(34)&amp;": "&amp;SUBSTITUTE(TRIM(ROUND(IFERROR(CriteriTecnici!$O1835*1,IFERROR(NUMBERVALUE(CriteriTecnici!$O1835,".",","),IFERROR(NUMBERVALUE(CriteriTecnici!$O1835,",","."),0))),4)&amp;""),",",".")&amp;CHAR(125)&amp;IF(TRUE,",",""))</f>
        <v/>
      </c>
    </row>
    <row r="2056">
      <c r="A2056" s="38">
        <f>IF(CriteriTecnici!$A1836="","","    "&amp;CHAR(123)&amp;CHAR(34)&amp;"bidderId"&amp;CHAR(34)&amp;": "&amp;CHAR(34)&amp;SUBSTITUTE(CriteriTecnici!$A1836,CHAR(34),"'")&amp;CHAR(34)&amp;", "&amp;CHAR(34)&amp;"lotId"&amp;CHAR(34)&amp;": "&amp;CHAR(34)&amp;SUBSTITUTE(CriteriTecnici!$C1836,CHAR(34),"'")&amp;CHAR(34)&amp;", "&amp;CHAR(34)&amp;"criterionId"&amp;CHAR(34)&amp;": "&amp;CHAR(34)&amp;SUBSTITUTE(CriteriTecnici!$D1836,CHAR(34),"'")&amp;CHAR(34)&amp;", "&amp;CHAR(34)&amp;"kind"&amp;CHAR(34)&amp;": "&amp;CHAR(34)&amp;SUBSTITUTE(CriteriTecnici!$F1836,CHAR(34),"'")&amp;CHAR(34)&amp;", "&amp;CHAR(34)&amp;"value"&amp;CHAR(34)&amp;": "&amp;SUBSTITUTE(TRIM(ROUND(IFERROR(CriteriTecnici!$N1836*1,IFERROR(NUMBERVALUE(CriteriTecnici!$N1836,".",","),IFERROR(NUMBERVALUE(CriteriTecnici!$N1836,",","."),0))),4)&amp;""),",",".")&amp;", "&amp;CHAR(34)&amp;"numerator"&amp;CHAR(34)&amp;": "&amp;SUBSTITUTE(TRIM(ROUND(IFERROR(CriteriTecnici!$K1836*1,IFERROR(NUMBERVALUE(CriteriTecnici!$K1836,".",","),IFERROR(NUMBERVALUE(CriteriTecnici!$K1836,",","."),0))),4)&amp;""),",",".")&amp;", "&amp;CHAR(34)&amp;"denominator"&amp;CHAR(34)&amp;": "&amp;SUBSTITUTE(TRIM(ROUND(IFERROR(CriteriTecnici!$L1836*1,IFERROR(NUMBERVALUE(CriteriTecnici!$L1836,".",","),IFERROR(NUMBERVALUE(CriteriTecnici!$L1836,",","."),0))),4)&amp;""),",",".")&amp;", "&amp;CHAR(34)&amp;"flag"&amp;CHAR(34)&amp;": "&amp;SUBSTITUTE(TRIM(ROUND(IFERROR(CriteriTecnici!$M1836*1,IFERROR(NUMBERVALUE(CriteriTecnici!$M1836,".",","),IFERROR(NUMBERVALUE(CriteriTecnici!$M1836,",","."),0))),4)&amp;""),",",".")&amp;", "&amp;CHAR(34)&amp;"rawScore"&amp;CHAR(34)&amp;": "&amp;SUBSTITUTE(TRIM(ROUND(IFERROR(CriteriTecnici!$O1836*1,IFERROR(NUMBERVALUE(CriteriTecnici!$O1836,".",","),IFERROR(NUMBERVALUE(CriteriTecnici!$O1836,",","."),0))),4)&amp;""),",",".")&amp;CHAR(125)&amp;IF(TRUE,",",""))</f>
        <v/>
      </c>
    </row>
    <row r="2057">
      <c r="A2057" s="38">
        <f>IF(CriteriTecnici!$A1837="","","    "&amp;CHAR(123)&amp;CHAR(34)&amp;"bidderId"&amp;CHAR(34)&amp;": "&amp;CHAR(34)&amp;SUBSTITUTE(CriteriTecnici!$A1837,CHAR(34),"'")&amp;CHAR(34)&amp;", "&amp;CHAR(34)&amp;"lotId"&amp;CHAR(34)&amp;": "&amp;CHAR(34)&amp;SUBSTITUTE(CriteriTecnici!$C1837,CHAR(34),"'")&amp;CHAR(34)&amp;", "&amp;CHAR(34)&amp;"criterionId"&amp;CHAR(34)&amp;": "&amp;CHAR(34)&amp;SUBSTITUTE(CriteriTecnici!$D1837,CHAR(34),"'")&amp;CHAR(34)&amp;", "&amp;CHAR(34)&amp;"kind"&amp;CHAR(34)&amp;": "&amp;CHAR(34)&amp;SUBSTITUTE(CriteriTecnici!$F1837,CHAR(34),"'")&amp;CHAR(34)&amp;", "&amp;CHAR(34)&amp;"value"&amp;CHAR(34)&amp;": "&amp;SUBSTITUTE(TRIM(ROUND(IFERROR(CriteriTecnici!$N1837*1,IFERROR(NUMBERVALUE(CriteriTecnici!$N1837,".",","),IFERROR(NUMBERVALUE(CriteriTecnici!$N1837,",","."),0))),4)&amp;""),",",".")&amp;", "&amp;CHAR(34)&amp;"numerator"&amp;CHAR(34)&amp;": "&amp;SUBSTITUTE(TRIM(ROUND(IFERROR(CriteriTecnici!$K1837*1,IFERROR(NUMBERVALUE(CriteriTecnici!$K1837,".",","),IFERROR(NUMBERVALUE(CriteriTecnici!$K1837,",","."),0))),4)&amp;""),",",".")&amp;", "&amp;CHAR(34)&amp;"denominator"&amp;CHAR(34)&amp;": "&amp;SUBSTITUTE(TRIM(ROUND(IFERROR(CriteriTecnici!$L1837*1,IFERROR(NUMBERVALUE(CriteriTecnici!$L1837,".",","),IFERROR(NUMBERVALUE(CriteriTecnici!$L1837,",","."),0))),4)&amp;""),",",".")&amp;", "&amp;CHAR(34)&amp;"flag"&amp;CHAR(34)&amp;": "&amp;SUBSTITUTE(TRIM(ROUND(IFERROR(CriteriTecnici!$M1837*1,IFERROR(NUMBERVALUE(CriteriTecnici!$M1837,".",","),IFERROR(NUMBERVALUE(CriteriTecnici!$M1837,",","."),0))),4)&amp;""),",",".")&amp;", "&amp;CHAR(34)&amp;"rawScore"&amp;CHAR(34)&amp;": "&amp;SUBSTITUTE(TRIM(ROUND(IFERROR(CriteriTecnici!$O1837*1,IFERROR(NUMBERVALUE(CriteriTecnici!$O1837,".",","),IFERROR(NUMBERVALUE(CriteriTecnici!$O1837,",","."),0))),4)&amp;""),",",".")&amp;CHAR(125)&amp;IF(TRUE,",",""))</f>
        <v/>
      </c>
    </row>
    <row r="2058">
      <c r="A2058" s="38">
        <f>IF(CriteriTecnici!$A1838="","","    "&amp;CHAR(123)&amp;CHAR(34)&amp;"bidderId"&amp;CHAR(34)&amp;": "&amp;CHAR(34)&amp;SUBSTITUTE(CriteriTecnici!$A1838,CHAR(34),"'")&amp;CHAR(34)&amp;", "&amp;CHAR(34)&amp;"lotId"&amp;CHAR(34)&amp;": "&amp;CHAR(34)&amp;SUBSTITUTE(CriteriTecnici!$C1838,CHAR(34),"'")&amp;CHAR(34)&amp;", "&amp;CHAR(34)&amp;"criterionId"&amp;CHAR(34)&amp;": "&amp;CHAR(34)&amp;SUBSTITUTE(CriteriTecnici!$D1838,CHAR(34),"'")&amp;CHAR(34)&amp;", "&amp;CHAR(34)&amp;"kind"&amp;CHAR(34)&amp;": "&amp;CHAR(34)&amp;SUBSTITUTE(CriteriTecnici!$F1838,CHAR(34),"'")&amp;CHAR(34)&amp;", "&amp;CHAR(34)&amp;"value"&amp;CHAR(34)&amp;": "&amp;SUBSTITUTE(TRIM(ROUND(IFERROR(CriteriTecnici!$N1838*1,IFERROR(NUMBERVALUE(CriteriTecnici!$N1838,".",","),IFERROR(NUMBERVALUE(CriteriTecnici!$N1838,",","."),0))),4)&amp;""),",",".")&amp;", "&amp;CHAR(34)&amp;"numerator"&amp;CHAR(34)&amp;": "&amp;SUBSTITUTE(TRIM(ROUND(IFERROR(CriteriTecnici!$K1838*1,IFERROR(NUMBERVALUE(CriteriTecnici!$K1838,".",","),IFERROR(NUMBERVALUE(CriteriTecnici!$K1838,",","."),0))),4)&amp;""),",",".")&amp;", "&amp;CHAR(34)&amp;"denominator"&amp;CHAR(34)&amp;": "&amp;SUBSTITUTE(TRIM(ROUND(IFERROR(CriteriTecnici!$L1838*1,IFERROR(NUMBERVALUE(CriteriTecnici!$L1838,".",","),IFERROR(NUMBERVALUE(CriteriTecnici!$L1838,",","."),0))),4)&amp;""),",",".")&amp;", "&amp;CHAR(34)&amp;"flag"&amp;CHAR(34)&amp;": "&amp;SUBSTITUTE(TRIM(ROUND(IFERROR(CriteriTecnici!$M1838*1,IFERROR(NUMBERVALUE(CriteriTecnici!$M1838,".",","),IFERROR(NUMBERVALUE(CriteriTecnici!$M1838,",","."),0))),4)&amp;""),",",".")&amp;", "&amp;CHAR(34)&amp;"rawScore"&amp;CHAR(34)&amp;": "&amp;SUBSTITUTE(TRIM(ROUND(IFERROR(CriteriTecnici!$O1838*1,IFERROR(NUMBERVALUE(CriteriTecnici!$O1838,".",","),IFERROR(NUMBERVALUE(CriteriTecnici!$O1838,",","."),0))),4)&amp;""),",",".")&amp;CHAR(125)&amp;IF(TRUE,",",""))</f>
        <v/>
      </c>
    </row>
    <row r="2059">
      <c r="A2059" s="38">
        <f>IF(CriteriTecnici!$A1839="","","    "&amp;CHAR(123)&amp;CHAR(34)&amp;"bidderId"&amp;CHAR(34)&amp;": "&amp;CHAR(34)&amp;SUBSTITUTE(CriteriTecnici!$A1839,CHAR(34),"'")&amp;CHAR(34)&amp;", "&amp;CHAR(34)&amp;"lotId"&amp;CHAR(34)&amp;": "&amp;CHAR(34)&amp;SUBSTITUTE(CriteriTecnici!$C1839,CHAR(34),"'")&amp;CHAR(34)&amp;", "&amp;CHAR(34)&amp;"criterionId"&amp;CHAR(34)&amp;": "&amp;CHAR(34)&amp;SUBSTITUTE(CriteriTecnici!$D1839,CHAR(34),"'")&amp;CHAR(34)&amp;", "&amp;CHAR(34)&amp;"kind"&amp;CHAR(34)&amp;": "&amp;CHAR(34)&amp;SUBSTITUTE(CriteriTecnici!$F1839,CHAR(34),"'")&amp;CHAR(34)&amp;", "&amp;CHAR(34)&amp;"value"&amp;CHAR(34)&amp;": "&amp;SUBSTITUTE(TRIM(ROUND(IFERROR(CriteriTecnici!$N1839*1,IFERROR(NUMBERVALUE(CriteriTecnici!$N1839,".",","),IFERROR(NUMBERVALUE(CriteriTecnici!$N1839,",","."),0))),4)&amp;""),",",".")&amp;", "&amp;CHAR(34)&amp;"numerator"&amp;CHAR(34)&amp;": "&amp;SUBSTITUTE(TRIM(ROUND(IFERROR(CriteriTecnici!$K1839*1,IFERROR(NUMBERVALUE(CriteriTecnici!$K1839,".",","),IFERROR(NUMBERVALUE(CriteriTecnici!$K1839,",","."),0))),4)&amp;""),",",".")&amp;", "&amp;CHAR(34)&amp;"denominator"&amp;CHAR(34)&amp;": "&amp;SUBSTITUTE(TRIM(ROUND(IFERROR(CriteriTecnici!$L1839*1,IFERROR(NUMBERVALUE(CriteriTecnici!$L1839,".",","),IFERROR(NUMBERVALUE(CriteriTecnici!$L1839,",","."),0))),4)&amp;""),",",".")&amp;", "&amp;CHAR(34)&amp;"flag"&amp;CHAR(34)&amp;": "&amp;SUBSTITUTE(TRIM(ROUND(IFERROR(CriteriTecnici!$M1839*1,IFERROR(NUMBERVALUE(CriteriTecnici!$M1839,".",","),IFERROR(NUMBERVALUE(CriteriTecnici!$M1839,",","."),0))),4)&amp;""),",",".")&amp;", "&amp;CHAR(34)&amp;"rawScore"&amp;CHAR(34)&amp;": "&amp;SUBSTITUTE(TRIM(ROUND(IFERROR(CriteriTecnici!$O1839*1,IFERROR(NUMBERVALUE(CriteriTecnici!$O1839,".",","),IFERROR(NUMBERVALUE(CriteriTecnici!$O1839,",","."),0))),4)&amp;""),",",".")&amp;CHAR(125)&amp;IF(TRUE,",",""))</f>
        <v/>
      </c>
    </row>
    <row r="2060">
      <c r="A2060" s="38">
        <f>IF(CriteriTecnici!$A1840="","","    "&amp;CHAR(123)&amp;CHAR(34)&amp;"bidderId"&amp;CHAR(34)&amp;": "&amp;CHAR(34)&amp;SUBSTITUTE(CriteriTecnici!$A1840,CHAR(34),"'")&amp;CHAR(34)&amp;", "&amp;CHAR(34)&amp;"lotId"&amp;CHAR(34)&amp;": "&amp;CHAR(34)&amp;SUBSTITUTE(CriteriTecnici!$C1840,CHAR(34),"'")&amp;CHAR(34)&amp;", "&amp;CHAR(34)&amp;"criterionId"&amp;CHAR(34)&amp;": "&amp;CHAR(34)&amp;SUBSTITUTE(CriteriTecnici!$D1840,CHAR(34),"'")&amp;CHAR(34)&amp;", "&amp;CHAR(34)&amp;"kind"&amp;CHAR(34)&amp;": "&amp;CHAR(34)&amp;SUBSTITUTE(CriteriTecnici!$F1840,CHAR(34),"'")&amp;CHAR(34)&amp;", "&amp;CHAR(34)&amp;"value"&amp;CHAR(34)&amp;": "&amp;SUBSTITUTE(TRIM(ROUND(IFERROR(CriteriTecnici!$N1840*1,IFERROR(NUMBERVALUE(CriteriTecnici!$N1840,".",","),IFERROR(NUMBERVALUE(CriteriTecnici!$N1840,",","."),0))),4)&amp;""),",",".")&amp;", "&amp;CHAR(34)&amp;"numerator"&amp;CHAR(34)&amp;": "&amp;SUBSTITUTE(TRIM(ROUND(IFERROR(CriteriTecnici!$K1840*1,IFERROR(NUMBERVALUE(CriteriTecnici!$K1840,".",","),IFERROR(NUMBERVALUE(CriteriTecnici!$K1840,",","."),0))),4)&amp;""),",",".")&amp;", "&amp;CHAR(34)&amp;"denominator"&amp;CHAR(34)&amp;": "&amp;SUBSTITUTE(TRIM(ROUND(IFERROR(CriteriTecnici!$L1840*1,IFERROR(NUMBERVALUE(CriteriTecnici!$L1840,".",","),IFERROR(NUMBERVALUE(CriteriTecnici!$L1840,",","."),0))),4)&amp;""),",",".")&amp;", "&amp;CHAR(34)&amp;"flag"&amp;CHAR(34)&amp;": "&amp;SUBSTITUTE(TRIM(ROUND(IFERROR(CriteriTecnici!$M1840*1,IFERROR(NUMBERVALUE(CriteriTecnici!$M1840,".",","),IFERROR(NUMBERVALUE(CriteriTecnici!$M1840,",","."),0))),4)&amp;""),",",".")&amp;", "&amp;CHAR(34)&amp;"rawScore"&amp;CHAR(34)&amp;": "&amp;SUBSTITUTE(TRIM(ROUND(IFERROR(CriteriTecnici!$O1840*1,IFERROR(NUMBERVALUE(CriteriTecnici!$O1840,".",","),IFERROR(NUMBERVALUE(CriteriTecnici!$O1840,",","."),0))),4)&amp;""),",",".")&amp;CHAR(125)&amp;IF(TRUE,",",""))</f>
        <v/>
      </c>
    </row>
    <row r="2061">
      <c r="A2061" s="38">
        <f>IF(CriteriTecnici!$A1841="","","    "&amp;CHAR(123)&amp;CHAR(34)&amp;"bidderId"&amp;CHAR(34)&amp;": "&amp;CHAR(34)&amp;SUBSTITUTE(CriteriTecnici!$A1841,CHAR(34),"'")&amp;CHAR(34)&amp;", "&amp;CHAR(34)&amp;"lotId"&amp;CHAR(34)&amp;": "&amp;CHAR(34)&amp;SUBSTITUTE(CriteriTecnici!$C1841,CHAR(34),"'")&amp;CHAR(34)&amp;", "&amp;CHAR(34)&amp;"criterionId"&amp;CHAR(34)&amp;": "&amp;CHAR(34)&amp;SUBSTITUTE(CriteriTecnici!$D1841,CHAR(34),"'")&amp;CHAR(34)&amp;", "&amp;CHAR(34)&amp;"kind"&amp;CHAR(34)&amp;": "&amp;CHAR(34)&amp;SUBSTITUTE(CriteriTecnici!$F1841,CHAR(34),"'")&amp;CHAR(34)&amp;", "&amp;CHAR(34)&amp;"value"&amp;CHAR(34)&amp;": "&amp;SUBSTITUTE(TRIM(ROUND(IFERROR(CriteriTecnici!$N1841*1,IFERROR(NUMBERVALUE(CriteriTecnici!$N1841,".",","),IFERROR(NUMBERVALUE(CriteriTecnici!$N1841,",","."),0))),4)&amp;""),",",".")&amp;", "&amp;CHAR(34)&amp;"numerator"&amp;CHAR(34)&amp;": "&amp;SUBSTITUTE(TRIM(ROUND(IFERROR(CriteriTecnici!$K1841*1,IFERROR(NUMBERVALUE(CriteriTecnici!$K1841,".",","),IFERROR(NUMBERVALUE(CriteriTecnici!$K1841,",","."),0))),4)&amp;""),",",".")&amp;", "&amp;CHAR(34)&amp;"denominator"&amp;CHAR(34)&amp;": "&amp;SUBSTITUTE(TRIM(ROUND(IFERROR(CriteriTecnici!$L1841*1,IFERROR(NUMBERVALUE(CriteriTecnici!$L1841,".",","),IFERROR(NUMBERVALUE(CriteriTecnici!$L1841,",","."),0))),4)&amp;""),",",".")&amp;", "&amp;CHAR(34)&amp;"flag"&amp;CHAR(34)&amp;": "&amp;SUBSTITUTE(TRIM(ROUND(IFERROR(CriteriTecnici!$M1841*1,IFERROR(NUMBERVALUE(CriteriTecnici!$M1841,".",","),IFERROR(NUMBERVALUE(CriteriTecnici!$M1841,",","."),0))),4)&amp;""),",",".")&amp;", "&amp;CHAR(34)&amp;"rawScore"&amp;CHAR(34)&amp;": "&amp;SUBSTITUTE(TRIM(ROUND(IFERROR(CriteriTecnici!$O1841*1,IFERROR(NUMBERVALUE(CriteriTecnici!$O1841,".",","),IFERROR(NUMBERVALUE(CriteriTecnici!$O1841,",","."),0))),4)&amp;""),",",".")&amp;CHAR(125)&amp;IF(TRUE,",",""))</f>
        <v/>
      </c>
    </row>
    <row r="2062">
      <c r="A2062" s="38">
        <f>IF(CriteriTecnici!$A1842="","","    "&amp;CHAR(123)&amp;CHAR(34)&amp;"bidderId"&amp;CHAR(34)&amp;": "&amp;CHAR(34)&amp;SUBSTITUTE(CriteriTecnici!$A1842,CHAR(34),"'")&amp;CHAR(34)&amp;", "&amp;CHAR(34)&amp;"lotId"&amp;CHAR(34)&amp;": "&amp;CHAR(34)&amp;SUBSTITUTE(CriteriTecnici!$C1842,CHAR(34),"'")&amp;CHAR(34)&amp;", "&amp;CHAR(34)&amp;"criterionId"&amp;CHAR(34)&amp;": "&amp;CHAR(34)&amp;SUBSTITUTE(CriteriTecnici!$D1842,CHAR(34),"'")&amp;CHAR(34)&amp;", "&amp;CHAR(34)&amp;"kind"&amp;CHAR(34)&amp;": "&amp;CHAR(34)&amp;SUBSTITUTE(CriteriTecnici!$F1842,CHAR(34),"'")&amp;CHAR(34)&amp;", "&amp;CHAR(34)&amp;"value"&amp;CHAR(34)&amp;": "&amp;SUBSTITUTE(TRIM(ROUND(IFERROR(CriteriTecnici!$N1842*1,IFERROR(NUMBERVALUE(CriteriTecnici!$N1842,".",","),IFERROR(NUMBERVALUE(CriteriTecnici!$N1842,",","."),0))),4)&amp;""),",",".")&amp;", "&amp;CHAR(34)&amp;"numerator"&amp;CHAR(34)&amp;": "&amp;SUBSTITUTE(TRIM(ROUND(IFERROR(CriteriTecnici!$K1842*1,IFERROR(NUMBERVALUE(CriteriTecnici!$K1842,".",","),IFERROR(NUMBERVALUE(CriteriTecnici!$K1842,",","."),0))),4)&amp;""),",",".")&amp;", "&amp;CHAR(34)&amp;"denominator"&amp;CHAR(34)&amp;": "&amp;SUBSTITUTE(TRIM(ROUND(IFERROR(CriteriTecnici!$L1842*1,IFERROR(NUMBERVALUE(CriteriTecnici!$L1842,".",","),IFERROR(NUMBERVALUE(CriteriTecnici!$L1842,",","."),0))),4)&amp;""),",",".")&amp;", "&amp;CHAR(34)&amp;"flag"&amp;CHAR(34)&amp;": "&amp;SUBSTITUTE(TRIM(ROUND(IFERROR(CriteriTecnici!$M1842*1,IFERROR(NUMBERVALUE(CriteriTecnici!$M1842,".",","),IFERROR(NUMBERVALUE(CriteriTecnici!$M1842,",","."),0))),4)&amp;""),",",".")&amp;", "&amp;CHAR(34)&amp;"rawScore"&amp;CHAR(34)&amp;": "&amp;SUBSTITUTE(TRIM(ROUND(IFERROR(CriteriTecnici!$O1842*1,IFERROR(NUMBERVALUE(CriteriTecnici!$O1842,".",","),IFERROR(NUMBERVALUE(CriteriTecnici!$O1842,",","."),0))),4)&amp;""),",",".")&amp;CHAR(125)&amp;IF(TRUE,",",""))</f>
        <v/>
      </c>
    </row>
    <row r="2063">
      <c r="A2063" s="38">
        <f>IF(CriteriTecnici!$A1843="","","    "&amp;CHAR(123)&amp;CHAR(34)&amp;"bidderId"&amp;CHAR(34)&amp;": "&amp;CHAR(34)&amp;SUBSTITUTE(CriteriTecnici!$A1843,CHAR(34),"'")&amp;CHAR(34)&amp;", "&amp;CHAR(34)&amp;"lotId"&amp;CHAR(34)&amp;": "&amp;CHAR(34)&amp;SUBSTITUTE(CriteriTecnici!$C1843,CHAR(34),"'")&amp;CHAR(34)&amp;", "&amp;CHAR(34)&amp;"criterionId"&amp;CHAR(34)&amp;": "&amp;CHAR(34)&amp;SUBSTITUTE(CriteriTecnici!$D1843,CHAR(34),"'")&amp;CHAR(34)&amp;", "&amp;CHAR(34)&amp;"kind"&amp;CHAR(34)&amp;": "&amp;CHAR(34)&amp;SUBSTITUTE(CriteriTecnici!$F1843,CHAR(34),"'")&amp;CHAR(34)&amp;", "&amp;CHAR(34)&amp;"value"&amp;CHAR(34)&amp;": "&amp;SUBSTITUTE(TRIM(ROUND(IFERROR(CriteriTecnici!$N1843*1,IFERROR(NUMBERVALUE(CriteriTecnici!$N1843,".",","),IFERROR(NUMBERVALUE(CriteriTecnici!$N1843,",","."),0))),4)&amp;""),",",".")&amp;", "&amp;CHAR(34)&amp;"numerator"&amp;CHAR(34)&amp;": "&amp;SUBSTITUTE(TRIM(ROUND(IFERROR(CriteriTecnici!$K1843*1,IFERROR(NUMBERVALUE(CriteriTecnici!$K1843,".",","),IFERROR(NUMBERVALUE(CriteriTecnici!$K1843,",","."),0))),4)&amp;""),",",".")&amp;", "&amp;CHAR(34)&amp;"denominator"&amp;CHAR(34)&amp;": "&amp;SUBSTITUTE(TRIM(ROUND(IFERROR(CriteriTecnici!$L1843*1,IFERROR(NUMBERVALUE(CriteriTecnici!$L1843,".",","),IFERROR(NUMBERVALUE(CriteriTecnici!$L1843,",","."),0))),4)&amp;""),",",".")&amp;", "&amp;CHAR(34)&amp;"flag"&amp;CHAR(34)&amp;": "&amp;SUBSTITUTE(TRIM(ROUND(IFERROR(CriteriTecnici!$M1843*1,IFERROR(NUMBERVALUE(CriteriTecnici!$M1843,".",","),IFERROR(NUMBERVALUE(CriteriTecnici!$M1843,",","."),0))),4)&amp;""),",",".")&amp;", "&amp;CHAR(34)&amp;"rawScore"&amp;CHAR(34)&amp;": "&amp;SUBSTITUTE(TRIM(ROUND(IFERROR(CriteriTecnici!$O1843*1,IFERROR(NUMBERVALUE(CriteriTecnici!$O1843,".",","),IFERROR(NUMBERVALUE(CriteriTecnici!$O1843,",","."),0))),4)&amp;""),",",".")&amp;CHAR(125)&amp;IF(TRUE,",",""))</f>
        <v/>
      </c>
    </row>
    <row r="2064">
      <c r="A2064" s="38">
        <f>IF(CriteriTecnici!$A1844="","","    "&amp;CHAR(123)&amp;CHAR(34)&amp;"bidderId"&amp;CHAR(34)&amp;": "&amp;CHAR(34)&amp;SUBSTITUTE(CriteriTecnici!$A1844,CHAR(34),"'")&amp;CHAR(34)&amp;", "&amp;CHAR(34)&amp;"lotId"&amp;CHAR(34)&amp;": "&amp;CHAR(34)&amp;SUBSTITUTE(CriteriTecnici!$C1844,CHAR(34),"'")&amp;CHAR(34)&amp;", "&amp;CHAR(34)&amp;"criterionId"&amp;CHAR(34)&amp;": "&amp;CHAR(34)&amp;SUBSTITUTE(CriteriTecnici!$D1844,CHAR(34),"'")&amp;CHAR(34)&amp;", "&amp;CHAR(34)&amp;"kind"&amp;CHAR(34)&amp;": "&amp;CHAR(34)&amp;SUBSTITUTE(CriteriTecnici!$F1844,CHAR(34),"'")&amp;CHAR(34)&amp;", "&amp;CHAR(34)&amp;"value"&amp;CHAR(34)&amp;": "&amp;SUBSTITUTE(TRIM(ROUND(IFERROR(CriteriTecnici!$N1844*1,IFERROR(NUMBERVALUE(CriteriTecnici!$N1844,".",","),IFERROR(NUMBERVALUE(CriteriTecnici!$N1844,",","."),0))),4)&amp;""),",",".")&amp;", "&amp;CHAR(34)&amp;"numerator"&amp;CHAR(34)&amp;": "&amp;SUBSTITUTE(TRIM(ROUND(IFERROR(CriteriTecnici!$K1844*1,IFERROR(NUMBERVALUE(CriteriTecnici!$K1844,".",","),IFERROR(NUMBERVALUE(CriteriTecnici!$K1844,",","."),0))),4)&amp;""),",",".")&amp;", "&amp;CHAR(34)&amp;"denominator"&amp;CHAR(34)&amp;": "&amp;SUBSTITUTE(TRIM(ROUND(IFERROR(CriteriTecnici!$L1844*1,IFERROR(NUMBERVALUE(CriteriTecnici!$L1844,".",","),IFERROR(NUMBERVALUE(CriteriTecnici!$L1844,",","."),0))),4)&amp;""),",",".")&amp;", "&amp;CHAR(34)&amp;"flag"&amp;CHAR(34)&amp;": "&amp;SUBSTITUTE(TRIM(ROUND(IFERROR(CriteriTecnici!$M1844*1,IFERROR(NUMBERVALUE(CriteriTecnici!$M1844,".",","),IFERROR(NUMBERVALUE(CriteriTecnici!$M1844,",","."),0))),4)&amp;""),",",".")&amp;", "&amp;CHAR(34)&amp;"rawScore"&amp;CHAR(34)&amp;": "&amp;SUBSTITUTE(TRIM(ROUND(IFERROR(CriteriTecnici!$O1844*1,IFERROR(NUMBERVALUE(CriteriTecnici!$O1844,".",","),IFERROR(NUMBERVALUE(CriteriTecnici!$O1844,",","."),0))),4)&amp;""),",",".")&amp;CHAR(125)&amp;IF(TRUE,",",""))</f>
        <v/>
      </c>
    </row>
    <row r="2065">
      <c r="A2065" s="38">
        <f>IF(CriteriTecnici!$A1845="","","    "&amp;CHAR(123)&amp;CHAR(34)&amp;"bidderId"&amp;CHAR(34)&amp;": "&amp;CHAR(34)&amp;SUBSTITUTE(CriteriTecnici!$A1845,CHAR(34),"'")&amp;CHAR(34)&amp;", "&amp;CHAR(34)&amp;"lotId"&amp;CHAR(34)&amp;": "&amp;CHAR(34)&amp;SUBSTITUTE(CriteriTecnici!$C1845,CHAR(34),"'")&amp;CHAR(34)&amp;", "&amp;CHAR(34)&amp;"criterionId"&amp;CHAR(34)&amp;": "&amp;CHAR(34)&amp;SUBSTITUTE(CriteriTecnici!$D1845,CHAR(34),"'")&amp;CHAR(34)&amp;", "&amp;CHAR(34)&amp;"kind"&amp;CHAR(34)&amp;": "&amp;CHAR(34)&amp;SUBSTITUTE(CriteriTecnici!$F1845,CHAR(34),"'")&amp;CHAR(34)&amp;", "&amp;CHAR(34)&amp;"value"&amp;CHAR(34)&amp;": "&amp;SUBSTITUTE(TRIM(ROUND(IFERROR(CriteriTecnici!$N1845*1,IFERROR(NUMBERVALUE(CriteriTecnici!$N1845,".",","),IFERROR(NUMBERVALUE(CriteriTecnici!$N1845,",","."),0))),4)&amp;""),",",".")&amp;", "&amp;CHAR(34)&amp;"numerator"&amp;CHAR(34)&amp;": "&amp;SUBSTITUTE(TRIM(ROUND(IFERROR(CriteriTecnici!$K1845*1,IFERROR(NUMBERVALUE(CriteriTecnici!$K1845,".",","),IFERROR(NUMBERVALUE(CriteriTecnici!$K1845,",","."),0))),4)&amp;""),",",".")&amp;", "&amp;CHAR(34)&amp;"denominator"&amp;CHAR(34)&amp;": "&amp;SUBSTITUTE(TRIM(ROUND(IFERROR(CriteriTecnici!$L1845*1,IFERROR(NUMBERVALUE(CriteriTecnici!$L1845,".",","),IFERROR(NUMBERVALUE(CriteriTecnici!$L1845,",","."),0))),4)&amp;""),",",".")&amp;", "&amp;CHAR(34)&amp;"flag"&amp;CHAR(34)&amp;": "&amp;SUBSTITUTE(TRIM(ROUND(IFERROR(CriteriTecnici!$M1845*1,IFERROR(NUMBERVALUE(CriteriTecnici!$M1845,".",","),IFERROR(NUMBERVALUE(CriteriTecnici!$M1845,",","."),0))),4)&amp;""),",",".")&amp;", "&amp;CHAR(34)&amp;"rawScore"&amp;CHAR(34)&amp;": "&amp;SUBSTITUTE(TRIM(ROUND(IFERROR(CriteriTecnici!$O1845*1,IFERROR(NUMBERVALUE(CriteriTecnici!$O1845,".",","),IFERROR(NUMBERVALUE(CriteriTecnici!$O1845,",","."),0))),4)&amp;""),",",".")&amp;CHAR(125)&amp;IF(TRUE,",",""))</f>
        <v/>
      </c>
    </row>
    <row r="2066">
      <c r="A2066" s="38">
        <f>IF(CriteriTecnici!$A1846="","","    "&amp;CHAR(123)&amp;CHAR(34)&amp;"bidderId"&amp;CHAR(34)&amp;": "&amp;CHAR(34)&amp;SUBSTITUTE(CriteriTecnici!$A1846,CHAR(34),"'")&amp;CHAR(34)&amp;", "&amp;CHAR(34)&amp;"lotId"&amp;CHAR(34)&amp;": "&amp;CHAR(34)&amp;SUBSTITUTE(CriteriTecnici!$C1846,CHAR(34),"'")&amp;CHAR(34)&amp;", "&amp;CHAR(34)&amp;"criterionId"&amp;CHAR(34)&amp;": "&amp;CHAR(34)&amp;SUBSTITUTE(CriteriTecnici!$D1846,CHAR(34),"'")&amp;CHAR(34)&amp;", "&amp;CHAR(34)&amp;"kind"&amp;CHAR(34)&amp;": "&amp;CHAR(34)&amp;SUBSTITUTE(CriteriTecnici!$F1846,CHAR(34),"'")&amp;CHAR(34)&amp;", "&amp;CHAR(34)&amp;"value"&amp;CHAR(34)&amp;": "&amp;SUBSTITUTE(TRIM(ROUND(IFERROR(CriteriTecnici!$N1846*1,IFERROR(NUMBERVALUE(CriteriTecnici!$N1846,".",","),IFERROR(NUMBERVALUE(CriteriTecnici!$N1846,",","."),0))),4)&amp;""),",",".")&amp;", "&amp;CHAR(34)&amp;"numerator"&amp;CHAR(34)&amp;": "&amp;SUBSTITUTE(TRIM(ROUND(IFERROR(CriteriTecnici!$K1846*1,IFERROR(NUMBERVALUE(CriteriTecnici!$K1846,".",","),IFERROR(NUMBERVALUE(CriteriTecnici!$K1846,",","."),0))),4)&amp;""),",",".")&amp;", "&amp;CHAR(34)&amp;"denominator"&amp;CHAR(34)&amp;": "&amp;SUBSTITUTE(TRIM(ROUND(IFERROR(CriteriTecnici!$L1846*1,IFERROR(NUMBERVALUE(CriteriTecnici!$L1846,".",","),IFERROR(NUMBERVALUE(CriteriTecnici!$L1846,",","."),0))),4)&amp;""),",",".")&amp;", "&amp;CHAR(34)&amp;"flag"&amp;CHAR(34)&amp;": "&amp;SUBSTITUTE(TRIM(ROUND(IFERROR(CriteriTecnici!$M1846*1,IFERROR(NUMBERVALUE(CriteriTecnici!$M1846,".",","),IFERROR(NUMBERVALUE(CriteriTecnici!$M1846,",","."),0))),4)&amp;""),",",".")&amp;", "&amp;CHAR(34)&amp;"rawScore"&amp;CHAR(34)&amp;": "&amp;SUBSTITUTE(TRIM(ROUND(IFERROR(CriteriTecnici!$O1846*1,IFERROR(NUMBERVALUE(CriteriTecnici!$O1846,".",","),IFERROR(NUMBERVALUE(CriteriTecnici!$O1846,",","."),0))),4)&amp;""),",",".")&amp;CHAR(125)&amp;IF(TRUE,",",""))</f>
        <v/>
      </c>
    </row>
    <row r="2067">
      <c r="A2067" s="38">
        <f>IF(CriteriTecnici!$A1847="","","    "&amp;CHAR(123)&amp;CHAR(34)&amp;"bidderId"&amp;CHAR(34)&amp;": "&amp;CHAR(34)&amp;SUBSTITUTE(CriteriTecnici!$A1847,CHAR(34),"'")&amp;CHAR(34)&amp;", "&amp;CHAR(34)&amp;"lotId"&amp;CHAR(34)&amp;": "&amp;CHAR(34)&amp;SUBSTITUTE(CriteriTecnici!$C1847,CHAR(34),"'")&amp;CHAR(34)&amp;", "&amp;CHAR(34)&amp;"criterionId"&amp;CHAR(34)&amp;": "&amp;CHAR(34)&amp;SUBSTITUTE(CriteriTecnici!$D1847,CHAR(34),"'")&amp;CHAR(34)&amp;", "&amp;CHAR(34)&amp;"kind"&amp;CHAR(34)&amp;": "&amp;CHAR(34)&amp;SUBSTITUTE(CriteriTecnici!$F1847,CHAR(34),"'")&amp;CHAR(34)&amp;", "&amp;CHAR(34)&amp;"value"&amp;CHAR(34)&amp;": "&amp;SUBSTITUTE(TRIM(ROUND(IFERROR(CriteriTecnici!$N1847*1,IFERROR(NUMBERVALUE(CriteriTecnici!$N1847,".",","),IFERROR(NUMBERVALUE(CriteriTecnici!$N1847,",","."),0))),4)&amp;""),",",".")&amp;", "&amp;CHAR(34)&amp;"numerator"&amp;CHAR(34)&amp;": "&amp;SUBSTITUTE(TRIM(ROUND(IFERROR(CriteriTecnici!$K1847*1,IFERROR(NUMBERVALUE(CriteriTecnici!$K1847,".",","),IFERROR(NUMBERVALUE(CriteriTecnici!$K1847,",","."),0))),4)&amp;""),",",".")&amp;", "&amp;CHAR(34)&amp;"denominator"&amp;CHAR(34)&amp;": "&amp;SUBSTITUTE(TRIM(ROUND(IFERROR(CriteriTecnici!$L1847*1,IFERROR(NUMBERVALUE(CriteriTecnici!$L1847,".",","),IFERROR(NUMBERVALUE(CriteriTecnici!$L1847,",","."),0))),4)&amp;""),",",".")&amp;", "&amp;CHAR(34)&amp;"flag"&amp;CHAR(34)&amp;": "&amp;SUBSTITUTE(TRIM(ROUND(IFERROR(CriteriTecnici!$M1847*1,IFERROR(NUMBERVALUE(CriteriTecnici!$M1847,".",","),IFERROR(NUMBERVALUE(CriteriTecnici!$M1847,",","."),0))),4)&amp;""),",",".")&amp;", "&amp;CHAR(34)&amp;"rawScore"&amp;CHAR(34)&amp;": "&amp;SUBSTITUTE(TRIM(ROUND(IFERROR(CriteriTecnici!$O1847*1,IFERROR(NUMBERVALUE(CriteriTecnici!$O1847,".",","),IFERROR(NUMBERVALUE(CriteriTecnici!$O1847,",","."),0))),4)&amp;""),",",".")&amp;CHAR(125)&amp;IF(TRUE,",",""))</f>
        <v/>
      </c>
    </row>
    <row r="2068">
      <c r="A2068" s="38">
        <f>IF(CriteriTecnici!$A1848="","","    "&amp;CHAR(123)&amp;CHAR(34)&amp;"bidderId"&amp;CHAR(34)&amp;": "&amp;CHAR(34)&amp;SUBSTITUTE(CriteriTecnici!$A1848,CHAR(34),"'")&amp;CHAR(34)&amp;", "&amp;CHAR(34)&amp;"lotId"&amp;CHAR(34)&amp;": "&amp;CHAR(34)&amp;SUBSTITUTE(CriteriTecnici!$C1848,CHAR(34),"'")&amp;CHAR(34)&amp;", "&amp;CHAR(34)&amp;"criterionId"&amp;CHAR(34)&amp;": "&amp;CHAR(34)&amp;SUBSTITUTE(CriteriTecnici!$D1848,CHAR(34),"'")&amp;CHAR(34)&amp;", "&amp;CHAR(34)&amp;"kind"&amp;CHAR(34)&amp;": "&amp;CHAR(34)&amp;SUBSTITUTE(CriteriTecnici!$F1848,CHAR(34),"'")&amp;CHAR(34)&amp;", "&amp;CHAR(34)&amp;"value"&amp;CHAR(34)&amp;": "&amp;SUBSTITUTE(TRIM(ROUND(IFERROR(CriteriTecnici!$N1848*1,IFERROR(NUMBERVALUE(CriteriTecnici!$N1848,".",","),IFERROR(NUMBERVALUE(CriteriTecnici!$N1848,",","."),0))),4)&amp;""),",",".")&amp;", "&amp;CHAR(34)&amp;"numerator"&amp;CHAR(34)&amp;": "&amp;SUBSTITUTE(TRIM(ROUND(IFERROR(CriteriTecnici!$K1848*1,IFERROR(NUMBERVALUE(CriteriTecnici!$K1848,".",","),IFERROR(NUMBERVALUE(CriteriTecnici!$K1848,",","."),0))),4)&amp;""),",",".")&amp;", "&amp;CHAR(34)&amp;"denominator"&amp;CHAR(34)&amp;": "&amp;SUBSTITUTE(TRIM(ROUND(IFERROR(CriteriTecnici!$L1848*1,IFERROR(NUMBERVALUE(CriteriTecnici!$L1848,".",","),IFERROR(NUMBERVALUE(CriteriTecnici!$L1848,",","."),0))),4)&amp;""),",",".")&amp;", "&amp;CHAR(34)&amp;"flag"&amp;CHAR(34)&amp;": "&amp;SUBSTITUTE(TRIM(ROUND(IFERROR(CriteriTecnici!$M1848*1,IFERROR(NUMBERVALUE(CriteriTecnici!$M1848,".",","),IFERROR(NUMBERVALUE(CriteriTecnici!$M1848,",","."),0))),4)&amp;""),",",".")&amp;", "&amp;CHAR(34)&amp;"rawScore"&amp;CHAR(34)&amp;": "&amp;SUBSTITUTE(TRIM(ROUND(IFERROR(CriteriTecnici!$O1848*1,IFERROR(NUMBERVALUE(CriteriTecnici!$O1848,".",","),IFERROR(NUMBERVALUE(CriteriTecnici!$O1848,",","."),0))),4)&amp;""),",",".")&amp;CHAR(125)&amp;IF(TRUE,",",""))</f>
        <v/>
      </c>
    </row>
    <row r="2069">
      <c r="A2069" s="38">
        <f>IF(CriteriTecnici!$A1849="","","    "&amp;CHAR(123)&amp;CHAR(34)&amp;"bidderId"&amp;CHAR(34)&amp;": "&amp;CHAR(34)&amp;SUBSTITUTE(CriteriTecnici!$A1849,CHAR(34),"'")&amp;CHAR(34)&amp;", "&amp;CHAR(34)&amp;"lotId"&amp;CHAR(34)&amp;": "&amp;CHAR(34)&amp;SUBSTITUTE(CriteriTecnici!$C1849,CHAR(34),"'")&amp;CHAR(34)&amp;", "&amp;CHAR(34)&amp;"criterionId"&amp;CHAR(34)&amp;": "&amp;CHAR(34)&amp;SUBSTITUTE(CriteriTecnici!$D1849,CHAR(34),"'")&amp;CHAR(34)&amp;", "&amp;CHAR(34)&amp;"kind"&amp;CHAR(34)&amp;": "&amp;CHAR(34)&amp;SUBSTITUTE(CriteriTecnici!$F1849,CHAR(34),"'")&amp;CHAR(34)&amp;", "&amp;CHAR(34)&amp;"value"&amp;CHAR(34)&amp;": "&amp;SUBSTITUTE(TRIM(ROUND(IFERROR(CriteriTecnici!$N1849*1,IFERROR(NUMBERVALUE(CriteriTecnici!$N1849,".",","),IFERROR(NUMBERVALUE(CriteriTecnici!$N1849,",","."),0))),4)&amp;""),",",".")&amp;", "&amp;CHAR(34)&amp;"numerator"&amp;CHAR(34)&amp;": "&amp;SUBSTITUTE(TRIM(ROUND(IFERROR(CriteriTecnici!$K1849*1,IFERROR(NUMBERVALUE(CriteriTecnici!$K1849,".",","),IFERROR(NUMBERVALUE(CriteriTecnici!$K1849,",","."),0))),4)&amp;""),",",".")&amp;", "&amp;CHAR(34)&amp;"denominator"&amp;CHAR(34)&amp;": "&amp;SUBSTITUTE(TRIM(ROUND(IFERROR(CriteriTecnici!$L1849*1,IFERROR(NUMBERVALUE(CriteriTecnici!$L1849,".",","),IFERROR(NUMBERVALUE(CriteriTecnici!$L1849,",","."),0))),4)&amp;""),",",".")&amp;", "&amp;CHAR(34)&amp;"flag"&amp;CHAR(34)&amp;": "&amp;SUBSTITUTE(TRIM(ROUND(IFERROR(CriteriTecnici!$M1849*1,IFERROR(NUMBERVALUE(CriteriTecnici!$M1849,".",","),IFERROR(NUMBERVALUE(CriteriTecnici!$M1849,",","."),0))),4)&amp;""),",",".")&amp;", "&amp;CHAR(34)&amp;"rawScore"&amp;CHAR(34)&amp;": "&amp;SUBSTITUTE(TRIM(ROUND(IFERROR(CriteriTecnici!$O1849*1,IFERROR(NUMBERVALUE(CriteriTecnici!$O1849,".",","),IFERROR(NUMBERVALUE(CriteriTecnici!$O1849,",","."),0))),4)&amp;""),",",".")&amp;CHAR(125)&amp;IF(TRUE,",",""))</f>
        <v/>
      </c>
    </row>
    <row r="2070">
      <c r="A2070" s="38">
        <f>IF(CriteriTecnici!$A1850="","","    "&amp;CHAR(123)&amp;CHAR(34)&amp;"bidderId"&amp;CHAR(34)&amp;": "&amp;CHAR(34)&amp;SUBSTITUTE(CriteriTecnici!$A1850,CHAR(34),"'")&amp;CHAR(34)&amp;", "&amp;CHAR(34)&amp;"lotId"&amp;CHAR(34)&amp;": "&amp;CHAR(34)&amp;SUBSTITUTE(CriteriTecnici!$C1850,CHAR(34),"'")&amp;CHAR(34)&amp;", "&amp;CHAR(34)&amp;"criterionId"&amp;CHAR(34)&amp;": "&amp;CHAR(34)&amp;SUBSTITUTE(CriteriTecnici!$D1850,CHAR(34),"'")&amp;CHAR(34)&amp;", "&amp;CHAR(34)&amp;"kind"&amp;CHAR(34)&amp;": "&amp;CHAR(34)&amp;SUBSTITUTE(CriteriTecnici!$F1850,CHAR(34),"'")&amp;CHAR(34)&amp;", "&amp;CHAR(34)&amp;"value"&amp;CHAR(34)&amp;": "&amp;SUBSTITUTE(TRIM(ROUND(IFERROR(CriteriTecnici!$N1850*1,IFERROR(NUMBERVALUE(CriteriTecnici!$N1850,".",","),IFERROR(NUMBERVALUE(CriteriTecnici!$N1850,",","."),0))),4)&amp;""),",",".")&amp;", "&amp;CHAR(34)&amp;"numerator"&amp;CHAR(34)&amp;": "&amp;SUBSTITUTE(TRIM(ROUND(IFERROR(CriteriTecnici!$K1850*1,IFERROR(NUMBERVALUE(CriteriTecnici!$K1850,".",","),IFERROR(NUMBERVALUE(CriteriTecnici!$K1850,",","."),0))),4)&amp;""),",",".")&amp;", "&amp;CHAR(34)&amp;"denominator"&amp;CHAR(34)&amp;": "&amp;SUBSTITUTE(TRIM(ROUND(IFERROR(CriteriTecnici!$L1850*1,IFERROR(NUMBERVALUE(CriteriTecnici!$L1850,".",","),IFERROR(NUMBERVALUE(CriteriTecnici!$L1850,",","."),0))),4)&amp;""),",",".")&amp;", "&amp;CHAR(34)&amp;"flag"&amp;CHAR(34)&amp;": "&amp;SUBSTITUTE(TRIM(ROUND(IFERROR(CriteriTecnici!$M1850*1,IFERROR(NUMBERVALUE(CriteriTecnici!$M1850,".",","),IFERROR(NUMBERVALUE(CriteriTecnici!$M1850,",","."),0))),4)&amp;""),",",".")&amp;", "&amp;CHAR(34)&amp;"rawScore"&amp;CHAR(34)&amp;": "&amp;SUBSTITUTE(TRIM(ROUND(IFERROR(CriteriTecnici!$O1850*1,IFERROR(NUMBERVALUE(CriteriTecnici!$O1850,".",","),IFERROR(NUMBERVALUE(CriteriTecnici!$O1850,",","."),0))),4)&amp;""),",",".")&amp;CHAR(125)&amp;IF(TRUE,",",""))</f>
        <v/>
      </c>
    </row>
    <row r="2071">
      <c r="A2071" s="38">
        <f>IF(CriteriTecnici!$A1851="","","    "&amp;CHAR(123)&amp;CHAR(34)&amp;"bidderId"&amp;CHAR(34)&amp;": "&amp;CHAR(34)&amp;SUBSTITUTE(CriteriTecnici!$A1851,CHAR(34),"'")&amp;CHAR(34)&amp;", "&amp;CHAR(34)&amp;"lotId"&amp;CHAR(34)&amp;": "&amp;CHAR(34)&amp;SUBSTITUTE(CriteriTecnici!$C1851,CHAR(34),"'")&amp;CHAR(34)&amp;", "&amp;CHAR(34)&amp;"criterionId"&amp;CHAR(34)&amp;": "&amp;CHAR(34)&amp;SUBSTITUTE(CriteriTecnici!$D1851,CHAR(34),"'")&amp;CHAR(34)&amp;", "&amp;CHAR(34)&amp;"kind"&amp;CHAR(34)&amp;": "&amp;CHAR(34)&amp;SUBSTITUTE(CriteriTecnici!$F1851,CHAR(34),"'")&amp;CHAR(34)&amp;", "&amp;CHAR(34)&amp;"value"&amp;CHAR(34)&amp;": "&amp;SUBSTITUTE(TRIM(ROUND(IFERROR(CriteriTecnici!$N1851*1,IFERROR(NUMBERVALUE(CriteriTecnici!$N1851,".",","),IFERROR(NUMBERVALUE(CriteriTecnici!$N1851,",","."),0))),4)&amp;""),",",".")&amp;", "&amp;CHAR(34)&amp;"numerator"&amp;CHAR(34)&amp;": "&amp;SUBSTITUTE(TRIM(ROUND(IFERROR(CriteriTecnici!$K1851*1,IFERROR(NUMBERVALUE(CriteriTecnici!$K1851,".",","),IFERROR(NUMBERVALUE(CriteriTecnici!$K1851,",","."),0))),4)&amp;""),",",".")&amp;", "&amp;CHAR(34)&amp;"denominator"&amp;CHAR(34)&amp;": "&amp;SUBSTITUTE(TRIM(ROUND(IFERROR(CriteriTecnici!$L1851*1,IFERROR(NUMBERVALUE(CriteriTecnici!$L1851,".",","),IFERROR(NUMBERVALUE(CriteriTecnici!$L1851,",","."),0))),4)&amp;""),",",".")&amp;", "&amp;CHAR(34)&amp;"flag"&amp;CHAR(34)&amp;": "&amp;SUBSTITUTE(TRIM(ROUND(IFERROR(CriteriTecnici!$M1851*1,IFERROR(NUMBERVALUE(CriteriTecnici!$M1851,".",","),IFERROR(NUMBERVALUE(CriteriTecnici!$M1851,",","."),0))),4)&amp;""),",",".")&amp;", "&amp;CHAR(34)&amp;"rawScore"&amp;CHAR(34)&amp;": "&amp;SUBSTITUTE(TRIM(ROUND(IFERROR(CriteriTecnici!$O1851*1,IFERROR(NUMBERVALUE(CriteriTecnici!$O1851,".",","),IFERROR(NUMBERVALUE(CriteriTecnici!$O1851,",","."),0))),4)&amp;""),",",".")&amp;CHAR(125)&amp;IF(TRUE,",",""))</f>
        <v/>
      </c>
    </row>
    <row r="2072">
      <c r="A2072" s="38">
        <f>IF(CriteriTecnici!$A1852="","","    "&amp;CHAR(123)&amp;CHAR(34)&amp;"bidderId"&amp;CHAR(34)&amp;": "&amp;CHAR(34)&amp;SUBSTITUTE(CriteriTecnici!$A1852,CHAR(34),"'")&amp;CHAR(34)&amp;", "&amp;CHAR(34)&amp;"lotId"&amp;CHAR(34)&amp;": "&amp;CHAR(34)&amp;SUBSTITUTE(CriteriTecnici!$C1852,CHAR(34),"'")&amp;CHAR(34)&amp;", "&amp;CHAR(34)&amp;"criterionId"&amp;CHAR(34)&amp;": "&amp;CHAR(34)&amp;SUBSTITUTE(CriteriTecnici!$D1852,CHAR(34),"'")&amp;CHAR(34)&amp;", "&amp;CHAR(34)&amp;"kind"&amp;CHAR(34)&amp;": "&amp;CHAR(34)&amp;SUBSTITUTE(CriteriTecnici!$F1852,CHAR(34),"'")&amp;CHAR(34)&amp;", "&amp;CHAR(34)&amp;"value"&amp;CHAR(34)&amp;": "&amp;SUBSTITUTE(TRIM(ROUND(IFERROR(CriteriTecnici!$N1852*1,IFERROR(NUMBERVALUE(CriteriTecnici!$N1852,".",","),IFERROR(NUMBERVALUE(CriteriTecnici!$N1852,",","."),0))),4)&amp;""),",",".")&amp;", "&amp;CHAR(34)&amp;"numerator"&amp;CHAR(34)&amp;": "&amp;SUBSTITUTE(TRIM(ROUND(IFERROR(CriteriTecnici!$K1852*1,IFERROR(NUMBERVALUE(CriteriTecnici!$K1852,".",","),IFERROR(NUMBERVALUE(CriteriTecnici!$K1852,",","."),0))),4)&amp;""),",",".")&amp;", "&amp;CHAR(34)&amp;"denominator"&amp;CHAR(34)&amp;": "&amp;SUBSTITUTE(TRIM(ROUND(IFERROR(CriteriTecnici!$L1852*1,IFERROR(NUMBERVALUE(CriteriTecnici!$L1852,".",","),IFERROR(NUMBERVALUE(CriteriTecnici!$L1852,",","."),0))),4)&amp;""),",",".")&amp;", "&amp;CHAR(34)&amp;"flag"&amp;CHAR(34)&amp;": "&amp;SUBSTITUTE(TRIM(ROUND(IFERROR(CriteriTecnici!$M1852*1,IFERROR(NUMBERVALUE(CriteriTecnici!$M1852,".",","),IFERROR(NUMBERVALUE(CriteriTecnici!$M1852,",","."),0))),4)&amp;""),",",".")&amp;", "&amp;CHAR(34)&amp;"rawScore"&amp;CHAR(34)&amp;": "&amp;SUBSTITUTE(TRIM(ROUND(IFERROR(CriteriTecnici!$O1852*1,IFERROR(NUMBERVALUE(CriteriTecnici!$O1852,".",","),IFERROR(NUMBERVALUE(CriteriTecnici!$O1852,",","."),0))),4)&amp;""),",",".")&amp;CHAR(125)&amp;IF(TRUE,",",""))</f>
        <v/>
      </c>
    </row>
    <row r="2073">
      <c r="A2073" s="38">
        <f>IF(CriteriTecnici!$A1853="","","    "&amp;CHAR(123)&amp;CHAR(34)&amp;"bidderId"&amp;CHAR(34)&amp;": "&amp;CHAR(34)&amp;SUBSTITUTE(CriteriTecnici!$A1853,CHAR(34),"'")&amp;CHAR(34)&amp;", "&amp;CHAR(34)&amp;"lotId"&amp;CHAR(34)&amp;": "&amp;CHAR(34)&amp;SUBSTITUTE(CriteriTecnici!$C1853,CHAR(34),"'")&amp;CHAR(34)&amp;", "&amp;CHAR(34)&amp;"criterionId"&amp;CHAR(34)&amp;": "&amp;CHAR(34)&amp;SUBSTITUTE(CriteriTecnici!$D1853,CHAR(34),"'")&amp;CHAR(34)&amp;", "&amp;CHAR(34)&amp;"kind"&amp;CHAR(34)&amp;": "&amp;CHAR(34)&amp;SUBSTITUTE(CriteriTecnici!$F1853,CHAR(34),"'")&amp;CHAR(34)&amp;", "&amp;CHAR(34)&amp;"value"&amp;CHAR(34)&amp;": "&amp;SUBSTITUTE(TRIM(ROUND(IFERROR(CriteriTecnici!$N1853*1,IFERROR(NUMBERVALUE(CriteriTecnici!$N1853,".",","),IFERROR(NUMBERVALUE(CriteriTecnici!$N1853,",","."),0))),4)&amp;""),",",".")&amp;", "&amp;CHAR(34)&amp;"numerator"&amp;CHAR(34)&amp;": "&amp;SUBSTITUTE(TRIM(ROUND(IFERROR(CriteriTecnici!$K1853*1,IFERROR(NUMBERVALUE(CriteriTecnici!$K1853,".",","),IFERROR(NUMBERVALUE(CriteriTecnici!$K1853,",","."),0))),4)&amp;""),",",".")&amp;", "&amp;CHAR(34)&amp;"denominator"&amp;CHAR(34)&amp;": "&amp;SUBSTITUTE(TRIM(ROUND(IFERROR(CriteriTecnici!$L1853*1,IFERROR(NUMBERVALUE(CriteriTecnici!$L1853,".",","),IFERROR(NUMBERVALUE(CriteriTecnici!$L1853,",","."),0))),4)&amp;""),",",".")&amp;", "&amp;CHAR(34)&amp;"flag"&amp;CHAR(34)&amp;": "&amp;SUBSTITUTE(TRIM(ROUND(IFERROR(CriteriTecnici!$M1853*1,IFERROR(NUMBERVALUE(CriteriTecnici!$M1853,".",","),IFERROR(NUMBERVALUE(CriteriTecnici!$M1853,",","."),0))),4)&amp;""),",",".")&amp;", "&amp;CHAR(34)&amp;"rawScore"&amp;CHAR(34)&amp;": "&amp;SUBSTITUTE(TRIM(ROUND(IFERROR(CriteriTecnici!$O1853*1,IFERROR(NUMBERVALUE(CriteriTecnici!$O1853,".",","),IFERROR(NUMBERVALUE(CriteriTecnici!$O1853,",","."),0))),4)&amp;""),",",".")&amp;CHAR(125)&amp;IF(TRUE,",",""))</f>
        <v/>
      </c>
    </row>
    <row r="2074">
      <c r="A2074" s="38">
        <f>IF(CriteriTecnici!$A1854="","","    "&amp;CHAR(123)&amp;CHAR(34)&amp;"bidderId"&amp;CHAR(34)&amp;": "&amp;CHAR(34)&amp;SUBSTITUTE(CriteriTecnici!$A1854,CHAR(34),"'")&amp;CHAR(34)&amp;", "&amp;CHAR(34)&amp;"lotId"&amp;CHAR(34)&amp;": "&amp;CHAR(34)&amp;SUBSTITUTE(CriteriTecnici!$C1854,CHAR(34),"'")&amp;CHAR(34)&amp;", "&amp;CHAR(34)&amp;"criterionId"&amp;CHAR(34)&amp;": "&amp;CHAR(34)&amp;SUBSTITUTE(CriteriTecnici!$D1854,CHAR(34),"'")&amp;CHAR(34)&amp;", "&amp;CHAR(34)&amp;"kind"&amp;CHAR(34)&amp;": "&amp;CHAR(34)&amp;SUBSTITUTE(CriteriTecnici!$F1854,CHAR(34),"'")&amp;CHAR(34)&amp;", "&amp;CHAR(34)&amp;"value"&amp;CHAR(34)&amp;": "&amp;SUBSTITUTE(TRIM(ROUND(IFERROR(CriteriTecnici!$N1854*1,IFERROR(NUMBERVALUE(CriteriTecnici!$N1854,".",","),IFERROR(NUMBERVALUE(CriteriTecnici!$N1854,",","."),0))),4)&amp;""),",",".")&amp;", "&amp;CHAR(34)&amp;"numerator"&amp;CHAR(34)&amp;": "&amp;SUBSTITUTE(TRIM(ROUND(IFERROR(CriteriTecnici!$K1854*1,IFERROR(NUMBERVALUE(CriteriTecnici!$K1854,".",","),IFERROR(NUMBERVALUE(CriteriTecnici!$K1854,",","."),0))),4)&amp;""),",",".")&amp;", "&amp;CHAR(34)&amp;"denominator"&amp;CHAR(34)&amp;": "&amp;SUBSTITUTE(TRIM(ROUND(IFERROR(CriteriTecnici!$L1854*1,IFERROR(NUMBERVALUE(CriteriTecnici!$L1854,".",","),IFERROR(NUMBERVALUE(CriteriTecnici!$L1854,",","."),0))),4)&amp;""),",",".")&amp;", "&amp;CHAR(34)&amp;"flag"&amp;CHAR(34)&amp;": "&amp;SUBSTITUTE(TRIM(ROUND(IFERROR(CriteriTecnici!$M1854*1,IFERROR(NUMBERVALUE(CriteriTecnici!$M1854,".",","),IFERROR(NUMBERVALUE(CriteriTecnici!$M1854,",","."),0))),4)&amp;""),",",".")&amp;", "&amp;CHAR(34)&amp;"rawScore"&amp;CHAR(34)&amp;": "&amp;SUBSTITUTE(TRIM(ROUND(IFERROR(CriteriTecnici!$O1854*1,IFERROR(NUMBERVALUE(CriteriTecnici!$O1854,".",","),IFERROR(NUMBERVALUE(CriteriTecnici!$O1854,",","."),0))),4)&amp;""),",",".")&amp;CHAR(125)&amp;IF(TRUE,",",""))</f>
        <v/>
      </c>
    </row>
    <row r="2075">
      <c r="A2075" s="38">
        <f>IF(CriteriTecnici!$A1855="","","    "&amp;CHAR(123)&amp;CHAR(34)&amp;"bidderId"&amp;CHAR(34)&amp;": "&amp;CHAR(34)&amp;SUBSTITUTE(CriteriTecnici!$A1855,CHAR(34),"'")&amp;CHAR(34)&amp;", "&amp;CHAR(34)&amp;"lotId"&amp;CHAR(34)&amp;": "&amp;CHAR(34)&amp;SUBSTITUTE(CriteriTecnici!$C1855,CHAR(34),"'")&amp;CHAR(34)&amp;", "&amp;CHAR(34)&amp;"criterionId"&amp;CHAR(34)&amp;": "&amp;CHAR(34)&amp;SUBSTITUTE(CriteriTecnici!$D1855,CHAR(34),"'")&amp;CHAR(34)&amp;", "&amp;CHAR(34)&amp;"kind"&amp;CHAR(34)&amp;": "&amp;CHAR(34)&amp;SUBSTITUTE(CriteriTecnici!$F1855,CHAR(34),"'")&amp;CHAR(34)&amp;", "&amp;CHAR(34)&amp;"value"&amp;CHAR(34)&amp;": "&amp;SUBSTITUTE(TRIM(ROUND(IFERROR(CriteriTecnici!$N1855*1,IFERROR(NUMBERVALUE(CriteriTecnici!$N1855,".",","),IFERROR(NUMBERVALUE(CriteriTecnici!$N1855,",","."),0))),4)&amp;""),",",".")&amp;", "&amp;CHAR(34)&amp;"numerator"&amp;CHAR(34)&amp;": "&amp;SUBSTITUTE(TRIM(ROUND(IFERROR(CriteriTecnici!$K1855*1,IFERROR(NUMBERVALUE(CriteriTecnici!$K1855,".",","),IFERROR(NUMBERVALUE(CriteriTecnici!$K1855,",","."),0))),4)&amp;""),",",".")&amp;", "&amp;CHAR(34)&amp;"denominator"&amp;CHAR(34)&amp;": "&amp;SUBSTITUTE(TRIM(ROUND(IFERROR(CriteriTecnici!$L1855*1,IFERROR(NUMBERVALUE(CriteriTecnici!$L1855,".",","),IFERROR(NUMBERVALUE(CriteriTecnici!$L1855,",","."),0))),4)&amp;""),",",".")&amp;", "&amp;CHAR(34)&amp;"flag"&amp;CHAR(34)&amp;": "&amp;SUBSTITUTE(TRIM(ROUND(IFERROR(CriteriTecnici!$M1855*1,IFERROR(NUMBERVALUE(CriteriTecnici!$M1855,".",","),IFERROR(NUMBERVALUE(CriteriTecnici!$M1855,",","."),0))),4)&amp;""),",",".")&amp;", "&amp;CHAR(34)&amp;"rawScore"&amp;CHAR(34)&amp;": "&amp;SUBSTITUTE(TRIM(ROUND(IFERROR(CriteriTecnici!$O1855*1,IFERROR(NUMBERVALUE(CriteriTecnici!$O1855,".",","),IFERROR(NUMBERVALUE(CriteriTecnici!$O1855,",","."),0))),4)&amp;""),",",".")&amp;CHAR(125)&amp;IF(TRUE,",",""))</f>
        <v/>
      </c>
    </row>
    <row r="2076">
      <c r="A2076" s="38">
        <f>IF(CriteriTecnici!$A1856="","","    "&amp;CHAR(123)&amp;CHAR(34)&amp;"bidderId"&amp;CHAR(34)&amp;": "&amp;CHAR(34)&amp;SUBSTITUTE(CriteriTecnici!$A1856,CHAR(34),"'")&amp;CHAR(34)&amp;", "&amp;CHAR(34)&amp;"lotId"&amp;CHAR(34)&amp;": "&amp;CHAR(34)&amp;SUBSTITUTE(CriteriTecnici!$C1856,CHAR(34),"'")&amp;CHAR(34)&amp;", "&amp;CHAR(34)&amp;"criterionId"&amp;CHAR(34)&amp;": "&amp;CHAR(34)&amp;SUBSTITUTE(CriteriTecnici!$D1856,CHAR(34),"'")&amp;CHAR(34)&amp;", "&amp;CHAR(34)&amp;"kind"&amp;CHAR(34)&amp;": "&amp;CHAR(34)&amp;SUBSTITUTE(CriteriTecnici!$F1856,CHAR(34),"'")&amp;CHAR(34)&amp;", "&amp;CHAR(34)&amp;"value"&amp;CHAR(34)&amp;": "&amp;SUBSTITUTE(TRIM(ROUND(IFERROR(CriteriTecnici!$N1856*1,IFERROR(NUMBERVALUE(CriteriTecnici!$N1856,".",","),IFERROR(NUMBERVALUE(CriteriTecnici!$N1856,",","."),0))),4)&amp;""),",",".")&amp;", "&amp;CHAR(34)&amp;"numerator"&amp;CHAR(34)&amp;": "&amp;SUBSTITUTE(TRIM(ROUND(IFERROR(CriteriTecnici!$K1856*1,IFERROR(NUMBERVALUE(CriteriTecnici!$K1856,".",","),IFERROR(NUMBERVALUE(CriteriTecnici!$K1856,",","."),0))),4)&amp;""),",",".")&amp;", "&amp;CHAR(34)&amp;"denominator"&amp;CHAR(34)&amp;": "&amp;SUBSTITUTE(TRIM(ROUND(IFERROR(CriteriTecnici!$L1856*1,IFERROR(NUMBERVALUE(CriteriTecnici!$L1856,".",","),IFERROR(NUMBERVALUE(CriteriTecnici!$L1856,",","."),0))),4)&amp;""),",",".")&amp;", "&amp;CHAR(34)&amp;"flag"&amp;CHAR(34)&amp;": "&amp;SUBSTITUTE(TRIM(ROUND(IFERROR(CriteriTecnici!$M1856*1,IFERROR(NUMBERVALUE(CriteriTecnici!$M1856,".",","),IFERROR(NUMBERVALUE(CriteriTecnici!$M1856,",","."),0))),4)&amp;""),",",".")&amp;", "&amp;CHAR(34)&amp;"rawScore"&amp;CHAR(34)&amp;": "&amp;SUBSTITUTE(TRIM(ROUND(IFERROR(CriteriTecnici!$O1856*1,IFERROR(NUMBERVALUE(CriteriTecnici!$O1856,".",","),IFERROR(NUMBERVALUE(CriteriTecnici!$O1856,",","."),0))),4)&amp;""),",",".")&amp;CHAR(125)&amp;IF(TRUE,",",""))</f>
        <v/>
      </c>
    </row>
    <row r="2077">
      <c r="A2077" s="38">
        <f>IF(CriteriTecnici!$A1857="","","    "&amp;CHAR(123)&amp;CHAR(34)&amp;"bidderId"&amp;CHAR(34)&amp;": "&amp;CHAR(34)&amp;SUBSTITUTE(CriteriTecnici!$A1857,CHAR(34),"'")&amp;CHAR(34)&amp;", "&amp;CHAR(34)&amp;"lotId"&amp;CHAR(34)&amp;": "&amp;CHAR(34)&amp;SUBSTITUTE(CriteriTecnici!$C1857,CHAR(34),"'")&amp;CHAR(34)&amp;", "&amp;CHAR(34)&amp;"criterionId"&amp;CHAR(34)&amp;": "&amp;CHAR(34)&amp;SUBSTITUTE(CriteriTecnici!$D1857,CHAR(34),"'")&amp;CHAR(34)&amp;", "&amp;CHAR(34)&amp;"kind"&amp;CHAR(34)&amp;": "&amp;CHAR(34)&amp;SUBSTITUTE(CriteriTecnici!$F1857,CHAR(34),"'")&amp;CHAR(34)&amp;", "&amp;CHAR(34)&amp;"value"&amp;CHAR(34)&amp;": "&amp;SUBSTITUTE(TRIM(ROUND(IFERROR(CriteriTecnici!$N1857*1,IFERROR(NUMBERVALUE(CriteriTecnici!$N1857,".",","),IFERROR(NUMBERVALUE(CriteriTecnici!$N1857,",","."),0))),4)&amp;""),",",".")&amp;", "&amp;CHAR(34)&amp;"numerator"&amp;CHAR(34)&amp;": "&amp;SUBSTITUTE(TRIM(ROUND(IFERROR(CriteriTecnici!$K1857*1,IFERROR(NUMBERVALUE(CriteriTecnici!$K1857,".",","),IFERROR(NUMBERVALUE(CriteriTecnici!$K1857,",","."),0))),4)&amp;""),",",".")&amp;", "&amp;CHAR(34)&amp;"denominator"&amp;CHAR(34)&amp;": "&amp;SUBSTITUTE(TRIM(ROUND(IFERROR(CriteriTecnici!$L1857*1,IFERROR(NUMBERVALUE(CriteriTecnici!$L1857,".",","),IFERROR(NUMBERVALUE(CriteriTecnici!$L1857,",","."),0))),4)&amp;""),",",".")&amp;", "&amp;CHAR(34)&amp;"flag"&amp;CHAR(34)&amp;": "&amp;SUBSTITUTE(TRIM(ROUND(IFERROR(CriteriTecnici!$M1857*1,IFERROR(NUMBERVALUE(CriteriTecnici!$M1857,".",","),IFERROR(NUMBERVALUE(CriteriTecnici!$M1857,",","."),0))),4)&amp;""),",",".")&amp;", "&amp;CHAR(34)&amp;"rawScore"&amp;CHAR(34)&amp;": "&amp;SUBSTITUTE(TRIM(ROUND(IFERROR(CriteriTecnici!$O1857*1,IFERROR(NUMBERVALUE(CriteriTecnici!$O1857,".",","),IFERROR(NUMBERVALUE(CriteriTecnici!$O1857,",","."),0))),4)&amp;""),",",".")&amp;CHAR(125)&amp;IF(TRUE,",",""))</f>
        <v/>
      </c>
    </row>
    <row r="2078">
      <c r="A2078" s="38">
        <f>IF(CriteriTecnici!$A1858="","","    "&amp;CHAR(123)&amp;CHAR(34)&amp;"bidderId"&amp;CHAR(34)&amp;": "&amp;CHAR(34)&amp;SUBSTITUTE(CriteriTecnici!$A1858,CHAR(34),"'")&amp;CHAR(34)&amp;", "&amp;CHAR(34)&amp;"lotId"&amp;CHAR(34)&amp;": "&amp;CHAR(34)&amp;SUBSTITUTE(CriteriTecnici!$C1858,CHAR(34),"'")&amp;CHAR(34)&amp;", "&amp;CHAR(34)&amp;"criterionId"&amp;CHAR(34)&amp;": "&amp;CHAR(34)&amp;SUBSTITUTE(CriteriTecnici!$D1858,CHAR(34),"'")&amp;CHAR(34)&amp;", "&amp;CHAR(34)&amp;"kind"&amp;CHAR(34)&amp;": "&amp;CHAR(34)&amp;SUBSTITUTE(CriteriTecnici!$F1858,CHAR(34),"'")&amp;CHAR(34)&amp;", "&amp;CHAR(34)&amp;"value"&amp;CHAR(34)&amp;": "&amp;SUBSTITUTE(TRIM(ROUND(IFERROR(CriteriTecnici!$N1858*1,IFERROR(NUMBERVALUE(CriteriTecnici!$N1858,".",","),IFERROR(NUMBERVALUE(CriteriTecnici!$N1858,",","."),0))),4)&amp;""),",",".")&amp;", "&amp;CHAR(34)&amp;"numerator"&amp;CHAR(34)&amp;": "&amp;SUBSTITUTE(TRIM(ROUND(IFERROR(CriteriTecnici!$K1858*1,IFERROR(NUMBERVALUE(CriteriTecnici!$K1858,".",","),IFERROR(NUMBERVALUE(CriteriTecnici!$K1858,",","."),0))),4)&amp;""),",",".")&amp;", "&amp;CHAR(34)&amp;"denominator"&amp;CHAR(34)&amp;": "&amp;SUBSTITUTE(TRIM(ROUND(IFERROR(CriteriTecnici!$L1858*1,IFERROR(NUMBERVALUE(CriteriTecnici!$L1858,".",","),IFERROR(NUMBERVALUE(CriteriTecnici!$L1858,",","."),0))),4)&amp;""),",",".")&amp;", "&amp;CHAR(34)&amp;"flag"&amp;CHAR(34)&amp;": "&amp;SUBSTITUTE(TRIM(ROUND(IFERROR(CriteriTecnici!$M1858*1,IFERROR(NUMBERVALUE(CriteriTecnici!$M1858,".",","),IFERROR(NUMBERVALUE(CriteriTecnici!$M1858,",","."),0))),4)&amp;""),",",".")&amp;", "&amp;CHAR(34)&amp;"rawScore"&amp;CHAR(34)&amp;": "&amp;SUBSTITUTE(TRIM(ROUND(IFERROR(CriteriTecnici!$O1858*1,IFERROR(NUMBERVALUE(CriteriTecnici!$O1858,".",","),IFERROR(NUMBERVALUE(CriteriTecnici!$O1858,",","."),0))),4)&amp;""),",",".")&amp;CHAR(125)&amp;IF(TRUE,",",""))</f>
        <v/>
      </c>
    </row>
    <row r="2079">
      <c r="A2079" s="38">
        <f>IF(CriteriTecnici!$A1859="","","    "&amp;CHAR(123)&amp;CHAR(34)&amp;"bidderId"&amp;CHAR(34)&amp;": "&amp;CHAR(34)&amp;SUBSTITUTE(CriteriTecnici!$A1859,CHAR(34),"'")&amp;CHAR(34)&amp;", "&amp;CHAR(34)&amp;"lotId"&amp;CHAR(34)&amp;": "&amp;CHAR(34)&amp;SUBSTITUTE(CriteriTecnici!$C1859,CHAR(34),"'")&amp;CHAR(34)&amp;", "&amp;CHAR(34)&amp;"criterionId"&amp;CHAR(34)&amp;": "&amp;CHAR(34)&amp;SUBSTITUTE(CriteriTecnici!$D1859,CHAR(34),"'")&amp;CHAR(34)&amp;", "&amp;CHAR(34)&amp;"kind"&amp;CHAR(34)&amp;": "&amp;CHAR(34)&amp;SUBSTITUTE(CriteriTecnici!$F1859,CHAR(34),"'")&amp;CHAR(34)&amp;", "&amp;CHAR(34)&amp;"value"&amp;CHAR(34)&amp;": "&amp;SUBSTITUTE(TRIM(ROUND(IFERROR(CriteriTecnici!$N1859*1,IFERROR(NUMBERVALUE(CriteriTecnici!$N1859,".",","),IFERROR(NUMBERVALUE(CriteriTecnici!$N1859,",","."),0))),4)&amp;""),",",".")&amp;", "&amp;CHAR(34)&amp;"numerator"&amp;CHAR(34)&amp;": "&amp;SUBSTITUTE(TRIM(ROUND(IFERROR(CriteriTecnici!$K1859*1,IFERROR(NUMBERVALUE(CriteriTecnici!$K1859,".",","),IFERROR(NUMBERVALUE(CriteriTecnici!$K1859,",","."),0))),4)&amp;""),",",".")&amp;", "&amp;CHAR(34)&amp;"denominator"&amp;CHAR(34)&amp;": "&amp;SUBSTITUTE(TRIM(ROUND(IFERROR(CriteriTecnici!$L1859*1,IFERROR(NUMBERVALUE(CriteriTecnici!$L1859,".",","),IFERROR(NUMBERVALUE(CriteriTecnici!$L1859,",","."),0))),4)&amp;""),",",".")&amp;", "&amp;CHAR(34)&amp;"flag"&amp;CHAR(34)&amp;": "&amp;SUBSTITUTE(TRIM(ROUND(IFERROR(CriteriTecnici!$M1859*1,IFERROR(NUMBERVALUE(CriteriTecnici!$M1859,".",","),IFERROR(NUMBERVALUE(CriteriTecnici!$M1859,",","."),0))),4)&amp;""),",",".")&amp;", "&amp;CHAR(34)&amp;"rawScore"&amp;CHAR(34)&amp;": "&amp;SUBSTITUTE(TRIM(ROUND(IFERROR(CriteriTecnici!$O1859*1,IFERROR(NUMBERVALUE(CriteriTecnici!$O1859,".",","),IFERROR(NUMBERVALUE(CriteriTecnici!$O1859,",","."),0))),4)&amp;""),",",".")&amp;CHAR(125)&amp;IF(TRUE,",",""))</f>
        <v/>
      </c>
    </row>
    <row r="2080">
      <c r="A2080" s="38">
        <f>IF(CriteriTecnici!$A1860="","","    "&amp;CHAR(123)&amp;CHAR(34)&amp;"bidderId"&amp;CHAR(34)&amp;": "&amp;CHAR(34)&amp;SUBSTITUTE(CriteriTecnici!$A1860,CHAR(34),"'")&amp;CHAR(34)&amp;", "&amp;CHAR(34)&amp;"lotId"&amp;CHAR(34)&amp;": "&amp;CHAR(34)&amp;SUBSTITUTE(CriteriTecnici!$C1860,CHAR(34),"'")&amp;CHAR(34)&amp;", "&amp;CHAR(34)&amp;"criterionId"&amp;CHAR(34)&amp;": "&amp;CHAR(34)&amp;SUBSTITUTE(CriteriTecnici!$D1860,CHAR(34),"'")&amp;CHAR(34)&amp;", "&amp;CHAR(34)&amp;"kind"&amp;CHAR(34)&amp;": "&amp;CHAR(34)&amp;SUBSTITUTE(CriteriTecnici!$F1860,CHAR(34),"'")&amp;CHAR(34)&amp;", "&amp;CHAR(34)&amp;"value"&amp;CHAR(34)&amp;": "&amp;SUBSTITUTE(TRIM(ROUND(IFERROR(CriteriTecnici!$N1860*1,IFERROR(NUMBERVALUE(CriteriTecnici!$N1860,".",","),IFERROR(NUMBERVALUE(CriteriTecnici!$N1860,",","."),0))),4)&amp;""),",",".")&amp;", "&amp;CHAR(34)&amp;"numerator"&amp;CHAR(34)&amp;": "&amp;SUBSTITUTE(TRIM(ROUND(IFERROR(CriteriTecnici!$K1860*1,IFERROR(NUMBERVALUE(CriteriTecnici!$K1860,".",","),IFERROR(NUMBERVALUE(CriteriTecnici!$K1860,",","."),0))),4)&amp;""),",",".")&amp;", "&amp;CHAR(34)&amp;"denominator"&amp;CHAR(34)&amp;": "&amp;SUBSTITUTE(TRIM(ROUND(IFERROR(CriteriTecnici!$L1860*1,IFERROR(NUMBERVALUE(CriteriTecnici!$L1860,".",","),IFERROR(NUMBERVALUE(CriteriTecnici!$L1860,",","."),0))),4)&amp;""),",",".")&amp;", "&amp;CHAR(34)&amp;"flag"&amp;CHAR(34)&amp;": "&amp;SUBSTITUTE(TRIM(ROUND(IFERROR(CriteriTecnici!$M1860*1,IFERROR(NUMBERVALUE(CriteriTecnici!$M1860,".",","),IFERROR(NUMBERVALUE(CriteriTecnici!$M1860,",","."),0))),4)&amp;""),",",".")&amp;", "&amp;CHAR(34)&amp;"rawScore"&amp;CHAR(34)&amp;": "&amp;SUBSTITUTE(TRIM(ROUND(IFERROR(CriteriTecnici!$O1860*1,IFERROR(NUMBERVALUE(CriteriTecnici!$O1860,".",","),IFERROR(NUMBERVALUE(CriteriTecnici!$O1860,",","."),0))),4)&amp;""),",",".")&amp;CHAR(125)&amp;IF(TRUE,",",""))</f>
        <v/>
      </c>
    </row>
    <row r="2081">
      <c r="A2081" s="38">
        <f>IF(CriteriTecnici!$A1861="","","    "&amp;CHAR(123)&amp;CHAR(34)&amp;"bidderId"&amp;CHAR(34)&amp;": "&amp;CHAR(34)&amp;SUBSTITUTE(CriteriTecnici!$A1861,CHAR(34),"'")&amp;CHAR(34)&amp;", "&amp;CHAR(34)&amp;"lotId"&amp;CHAR(34)&amp;": "&amp;CHAR(34)&amp;SUBSTITUTE(CriteriTecnici!$C1861,CHAR(34),"'")&amp;CHAR(34)&amp;", "&amp;CHAR(34)&amp;"criterionId"&amp;CHAR(34)&amp;": "&amp;CHAR(34)&amp;SUBSTITUTE(CriteriTecnici!$D1861,CHAR(34),"'")&amp;CHAR(34)&amp;", "&amp;CHAR(34)&amp;"kind"&amp;CHAR(34)&amp;": "&amp;CHAR(34)&amp;SUBSTITUTE(CriteriTecnici!$F1861,CHAR(34),"'")&amp;CHAR(34)&amp;", "&amp;CHAR(34)&amp;"value"&amp;CHAR(34)&amp;": "&amp;SUBSTITUTE(TRIM(ROUND(IFERROR(CriteriTecnici!$N1861*1,IFERROR(NUMBERVALUE(CriteriTecnici!$N1861,".",","),IFERROR(NUMBERVALUE(CriteriTecnici!$N1861,",","."),0))),4)&amp;""),",",".")&amp;", "&amp;CHAR(34)&amp;"numerator"&amp;CHAR(34)&amp;": "&amp;SUBSTITUTE(TRIM(ROUND(IFERROR(CriteriTecnici!$K1861*1,IFERROR(NUMBERVALUE(CriteriTecnici!$K1861,".",","),IFERROR(NUMBERVALUE(CriteriTecnici!$K1861,",","."),0))),4)&amp;""),",",".")&amp;", "&amp;CHAR(34)&amp;"denominator"&amp;CHAR(34)&amp;": "&amp;SUBSTITUTE(TRIM(ROUND(IFERROR(CriteriTecnici!$L1861*1,IFERROR(NUMBERVALUE(CriteriTecnici!$L1861,".",","),IFERROR(NUMBERVALUE(CriteriTecnici!$L1861,",","."),0))),4)&amp;""),",",".")&amp;", "&amp;CHAR(34)&amp;"flag"&amp;CHAR(34)&amp;": "&amp;SUBSTITUTE(TRIM(ROUND(IFERROR(CriteriTecnici!$M1861*1,IFERROR(NUMBERVALUE(CriteriTecnici!$M1861,".",","),IFERROR(NUMBERVALUE(CriteriTecnici!$M1861,",","."),0))),4)&amp;""),",",".")&amp;", "&amp;CHAR(34)&amp;"rawScore"&amp;CHAR(34)&amp;": "&amp;SUBSTITUTE(TRIM(ROUND(IFERROR(CriteriTecnici!$O1861*1,IFERROR(NUMBERVALUE(CriteriTecnici!$O1861,".",","),IFERROR(NUMBERVALUE(CriteriTecnici!$O1861,",","."),0))),4)&amp;""),",",".")&amp;CHAR(125)&amp;IF(TRUE,",",""))</f>
        <v/>
      </c>
    </row>
    <row r="2082">
      <c r="A2082" s="38">
        <f>IF(CriteriTecnici!$A1862="","","    "&amp;CHAR(123)&amp;CHAR(34)&amp;"bidderId"&amp;CHAR(34)&amp;": "&amp;CHAR(34)&amp;SUBSTITUTE(CriteriTecnici!$A1862,CHAR(34),"'")&amp;CHAR(34)&amp;", "&amp;CHAR(34)&amp;"lotId"&amp;CHAR(34)&amp;": "&amp;CHAR(34)&amp;SUBSTITUTE(CriteriTecnici!$C1862,CHAR(34),"'")&amp;CHAR(34)&amp;", "&amp;CHAR(34)&amp;"criterionId"&amp;CHAR(34)&amp;": "&amp;CHAR(34)&amp;SUBSTITUTE(CriteriTecnici!$D1862,CHAR(34),"'")&amp;CHAR(34)&amp;", "&amp;CHAR(34)&amp;"kind"&amp;CHAR(34)&amp;": "&amp;CHAR(34)&amp;SUBSTITUTE(CriteriTecnici!$F1862,CHAR(34),"'")&amp;CHAR(34)&amp;", "&amp;CHAR(34)&amp;"value"&amp;CHAR(34)&amp;": "&amp;SUBSTITUTE(TRIM(ROUND(IFERROR(CriteriTecnici!$N1862*1,IFERROR(NUMBERVALUE(CriteriTecnici!$N1862,".",","),IFERROR(NUMBERVALUE(CriteriTecnici!$N1862,",","."),0))),4)&amp;""),",",".")&amp;", "&amp;CHAR(34)&amp;"numerator"&amp;CHAR(34)&amp;": "&amp;SUBSTITUTE(TRIM(ROUND(IFERROR(CriteriTecnici!$K1862*1,IFERROR(NUMBERVALUE(CriteriTecnici!$K1862,".",","),IFERROR(NUMBERVALUE(CriteriTecnici!$K1862,",","."),0))),4)&amp;""),",",".")&amp;", "&amp;CHAR(34)&amp;"denominator"&amp;CHAR(34)&amp;": "&amp;SUBSTITUTE(TRIM(ROUND(IFERROR(CriteriTecnici!$L1862*1,IFERROR(NUMBERVALUE(CriteriTecnici!$L1862,".",","),IFERROR(NUMBERVALUE(CriteriTecnici!$L1862,",","."),0))),4)&amp;""),",",".")&amp;", "&amp;CHAR(34)&amp;"flag"&amp;CHAR(34)&amp;": "&amp;SUBSTITUTE(TRIM(ROUND(IFERROR(CriteriTecnici!$M1862*1,IFERROR(NUMBERVALUE(CriteriTecnici!$M1862,".",","),IFERROR(NUMBERVALUE(CriteriTecnici!$M1862,",","."),0))),4)&amp;""),",",".")&amp;", "&amp;CHAR(34)&amp;"rawScore"&amp;CHAR(34)&amp;": "&amp;SUBSTITUTE(TRIM(ROUND(IFERROR(CriteriTecnici!$O1862*1,IFERROR(NUMBERVALUE(CriteriTecnici!$O1862,".",","),IFERROR(NUMBERVALUE(CriteriTecnici!$O1862,",","."),0))),4)&amp;""),",",".")&amp;CHAR(125)&amp;IF(TRUE,",",""))</f>
        <v/>
      </c>
    </row>
    <row r="2083">
      <c r="A2083" s="38">
        <f>IF(CriteriTecnici!$A1863="","","    "&amp;CHAR(123)&amp;CHAR(34)&amp;"bidderId"&amp;CHAR(34)&amp;": "&amp;CHAR(34)&amp;SUBSTITUTE(CriteriTecnici!$A1863,CHAR(34),"'")&amp;CHAR(34)&amp;", "&amp;CHAR(34)&amp;"lotId"&amp;CHAR(34)&amp;": "&amp;CHAR(34)&amp;SUBSTITUTE(CriteriTecnici!$C1863,CHAR(34),"'")&amp;CHAR(34)&amp;", "&amp;CHAR(34)&amp;"criterionId"&amp;CHAR(34)&amp;": "&amp;CHAR(34)&amp;SUBSTITUTE(CriteriTecnici!$D1863,CHAR(34),"'")&amp;CHAR(34)&amp;", "&amp;CHAR(34)&amp;"kind"&amp;CHAR(34)&amp;": "&amp;CHAR(34)&amp;SUBSTITUTE(CriteriTecnici!$F1863,CHAR(34),"'")&amp;CHAR(34)&amp;", "&amp;CHAR(34)&amp;"value"&amp;CHAR(34)&amp;": "&amp;SUBSTITUTE(TRIM(ROUND(IFERROR(CriteriTecnici!$N1863*1,IFERROR(NUMBERVALUE(CriteriTecnici!$N1863,".",","),IFERROR(NUMBERVALUE(CriteriTecnici!$N1863,",","."),0))),4)&amp;""),",",".")&amp;", "&amp;CHAR(34)&amp;"numerator"&amp;CHAR(34)&amp;": "&amp;SUBSTITUTE(TRIM(ROUND(IFERROR(CriteriTecnici!$K1863*1,IFERROR(NUMBERVALUE(CriteriTecnici!$K1863,".",","),IFERROR(NUMBERVALUE(CriteriTecnici!$K1863,",","."),0))),4)&amp;""),",",".")&amp;", "&amp;CHAR(34)&amp;"denominator"&amp;CHAR(34)&amp;": "&amp;SUBSTITUTE(TRIM(ROUND(IFERROR(CriteriTecnici!$L1863*1,IFERROR(NUMBERVALUE(CriteriTecnici!$L1863,".",","),IFERROR(NUMBERVALUE(CriteriTecnici!$L1863,",","."),0))),4)&amp;""),",",".")&amp;", "&amp;CHAR(34)&amp;"flag"&amp;CHAR(34)&amp;": "&amp;SUBSTITUTE(TRIM(ROUND(IFERROR(CriteriTecnici!$M1863*1,IFERROR(NUMBERVALUE(CriteriTecnici!$M1863,".",","),IFERROR(NUMBERVALUE(CriteriTecnici!$M1863,",","."),0))),4)&amp;""),",",".")&amp;", "&amp;CHAR(34)&amp;"rawScore"&amp;CHAR(34)&amp;": "&amp;SUBSTITUTE(TRIM(ROUND(IFERROR(CriteriTecnici!$O1863*1,IFERROR(NUMBERVALUE(CriteriTecnici!$O1863,".",","),IFERROR(NUMBERVALUE(CriteriTecnici!$O1863,",","."),0))),4)&amp;""),",",".")&amp;CHAR(125)&amp;IF(TRUE,",",""))</f>
        <v/>
      </c>
    </row>
    <row r="2084">
      <c r="A2084" s="38">
        <f>IF(CriteriTecnici!$A1864="","","    "&amp;CHAR(123)&amp;CHAR(34)&amp;"bidderId"&amp;CHAR(34)&amp;": "&amp;CHAR(34)&amp;SUBSTITUTE(CriteriTecnici!$A1864,CHAR(34),"'")&amp;CHAR(34)&amp;", "&amp;CHAR(34)&amp;"lotId"&amp;CHAR(34)&amp;": "&amp;CHAR(34)&amp;SUBSTITUTE(CriteriTecnici!$C1864,CHAR(34),"'")&amp;CHAR(34)&amp;", "&amp;CHAR(34)&amp;"criterionId"&amp;CHAR(34)&amp;": "&amp;CHAR(34)&amp;SUBSTITUTE(CriteriTecnici!$D1864,CHAR(34),"'")&amp;CHAR(34)&amp;", "&amp;CHAR(34)&amp;"kind"&amp;CHAR(34)&amp;": "&amp;CHAR(34)&amp;SUBSTITUTE(CriteriTecnici!$F1864,CHAR(34),"'")&amp;CHAR(34)&amp;", "&amp;CHAR(34)&amp;"value"&amp;CHAR(34)&amp;": "&amp;SUBSTITUTE(TRIM(ROUND(IFERROR(CriteriTecnici!$N1864*1,IFERROR(NUMBERVALUE(CriteriTecnici!$N1864,".",","),IFERROR(NUMBERVALUE(CriteriTecnici!$N1864,",","."),0))),4)&amp;""),",",".")&amp;", "&amp;CHAR(34)&amp;"numerator"&amp;CHAR(34)&amp;": "&amp;SUBSTITUTE(TRIM(ROUND(IFERROR(CriteriTecnici!$K1864*1,IFERROR(NUMBERVALUE(CriteriTecnici!$K1864,".",","),IFERROR(NUMBERVALUE(CriteriTecnici!$K1864,",","."),0))),4)&amp;""),",",".")&amp;", "&amp;CHAR(34)&amp;"denominator"&amp;CHAR(34)&amp;": "&amp;SUBSTITUTE(TRIM(ROUND(IFERROR(CriteriTecnici!$L1864*1,IFERROR(NUMBERVALUE(CriteriTecnici!$L1864,".",","),IFERROR(NUMBERVALUE(CriteriTecnici!$L1864,",","."),0))),4)&amp;""),",",".")&amp;", "&amp;CHAR(34)&amp;"flag"&amp;CHAR(34)&amp;": "&amp;SUBSTITUTE(TRIM(ROUND(IFERROR(CriteriTecnici!$M1864*1,IFERROR(NUMBERVALUE(CriteriTecnici!$M1864,".",","),IFERROR(NUMBERVALUE(CriteriTecnici!$M1864,",","."),0))),4)&amp;""),",",".")&amp;", "&amp;CHAR(34)&amp;"rawScore"&amp;CHAR(34)&amp;": "&amp;SUBSTITUTE(TRIM(ROUND(IFERROR(CriteriTecnici!$O1864*1,IFERROR(NUMBERVALUE(CriteriTecnici!$O1864,".",","),IFERROR(NUMBERVALUE(CriteriTecnici!$O1864,",","."),0))),4)&amp;""),",",".")&amp;CHAR(125)&amp;IF(COUNTA(Offerte!$A62:$A$200)&gt;0,",",""))</f>
        <v/>
      </c>
    </row>
    <row r="2085">
      <c r="A2085" s="38">
        <f>IF(CriteriTecnici!$A1865="","","    "&amp;CHAR(123)&amp;CHAR(34)&amp;"bidderId"&amp;CHAR(34)&amp;": "&amp;CHAR(34)&amp;SUBSTITUTE(CriteriTecnici!$A1865,CHAR(34),"'")&amp;CHAR(34)&amp;", "&amp;CHAR(34)&amp;"lotId"&amp;CHAR(34)&amp;": "&amp;CHAR(34)&amp;SUBSTITUTE(CriteriTecnici!$C1865,CHAR(34),"'")&amp;CHAR(34)&amp;", "&amp;CHAR(34)&amp;"criterionId"&amp;CHAR(34)&amp;": "&amp;CHAR(34)&amp;SUBSTITUTE(CriteriTecnici!$D1865,CHAR(34),"'")&amp;CHAR(34)&amp;", "&amp;CHAR(34)&amp;"kind"&amp;CHAR(34)&amp;": "&amp;CHAR(34)&amp;SUBSTITUTE(CriteriTecnici!$F1865,CHAR(34),"'")&amp;CHAR(34)&amp;", "&amp;CHAR(34)&amp;"value"&amp;CHAR(34)&amp;": "&amp;SUBSTITUTE(TRIM(ROUND(IFERROR(CriteriTecnici!$N1865*1,IFERROR(NUMBERVALUE(CriteriTecnici!$N1865,".",","),IFERROR(NUMBERVALUE(CriteriTecnici!$N1865,",","."),0))),4)&amp;""),",",".")&amp;", "&amp;CHAR(34)&amp;"numerator"&amp;CHAR(34)&amp;": "&amp;SUBSTITUTE(TRIM(ROUND(IFERROR(CriteriTecnici!$K1865*1,IFERROR(NUMBERVALUE(CriteriTecnici!$K1865,".",","),IFERROR(NUMBERVALUE(CriteriTecnici!$K1865,",","."),0))),4)&amp;""),",",".")&amp;", "&amp;CHAR(34)&amp;"denominator"&amp;CHAR(34)&amp;": "&amp;SUBSTITUTE(TRIM(ROUND(IFERROR(CriteriTecnici!$L1865*1,IFERROR(NUMBERVALUE(CriteriTecnici!$L1865,".",","),IFERROR(NUMBERVALUE(CriteriTecnici!$L1865,",","."),0))),4)&amp;""),",",".")&amp;", "&amp;CHAR(34)&amp;"flag"&amp;CHAR(34)&amp;": "&amp;SUBSTITUTE(TRIM(ROUND(IFERROR(CriteriTecnici!$M1865*1,IFERROR(NUMBERVALUE(CriteriTecnici!$M1865,".",","),IFERROR(NUMBERVALUE(CriteriTecnici!$M1865,",","."),0))),4)&amp;""),",",".")&amp;", "&amp;CHAR(34)&amp;"rawScore"&amp;CHAR(34)&amp;": "&amp;SUBSTITUTE(TRIM(ROUND(IFERROR(CriteriTecnici!$O1865*1,IFERROR(NUMBERVALUE(CriteriTecnici!$O1865,".",","),IFERROR(NUMBERVALUE(CriteriTecnici!$O1865,",","."),0))),4)&amp;""),",",".")&amp;CHAR(125)&amp;IF(TRUE,",",""))</f>
        <v/>
      </c>
    </row>
    <row r="2086">
      <c r="A2086" s="38">
        <f>IF(CriteriTecnici!$A1866="","","    "&amp;CHAR(123)&amp;CHAR(34)&amp;"bidderId"&amp;CHAR(34)&amp;": "&amp;CHAR(34)&amp;SUBSTITUTE(CriteriTecnici!$A1866,CHAR(34),"'")&amp;CHAR(34)&amp;", "&amp;CHAR(34)&amp;"lotId"&amp;CHAR(34)&amp;": "&amp;CHAR(34)&amp;SUBSTITUTE(CriteriTecnici!$C1866,CHAR(34),"'")&amp;CHAR(34)&amp;", "&amp;CHAR(34)&amp;"criterionId"&amp;CHAR(34)&amp;": "&amp;CHAR(34)&amp;SUBSTITUTE(CriteriTecnici!$D1866,CHAR(34),"'")&amp;CHAR(34)&amp;", "&amp;CHAR(34)&amp;"kind"&amp;CHAR(34)&amp;": "&amp;CHAR(34)&amp;SUBSTITUTE(CriteriTecnici!$F1866,CHAR(34),"'")&amp;CHAR(34)&amp;", "&amp;CHAR(34)&amp;"value"&amp;CHAR(34)&amp;": "&amp;SUBSTITUTE(TRIM(ROUND(IFERROR(CriteriTecnici!$N1866*1,IFERROR(NUMBERVALUE(CriteriTecnici!$N1866,".",","),IFERROR(NUMBERVALUE(CriteriTecnici!$N1866,",","."),0))),4)&amp;""),",",".")&amp;", "&amp;CHAR(34)&amp;"numerator"&amp;CHAR(34)&amp;": "&amp;SUBSTITUTE(TRIM(ROUND(IFERROR(CriteriTecnici!$K1866*1,IFERROR(NUMBERVALUE(CriteriTecnici!$K1866,".",","),IFERROR(NUMBERVALUE(CriteriTecnici!$K1866,",","."),0))),4)&amp;""),",",".")&amp;", "&amp;CHAR(34)&amp;"denominator"&amp;CHAR(34)&amp;": "&amp;SUBSTITUTE(TRIM(ROUND(IFERROR(CriteriTecnici!$L1866*1,IFERROR(NUMBERVALUE(CriteriTecnici!$L1866,".",","),IFERROR(NUMBERVALUE(CriteriTecnici!$L1866,",","."),0))),4)&amp;""),",",".")&amp;", "&amp;CHAR(34)&amp;"flag"&amp;CHAR(34)&amp;": "&amp;SUBSTITUTE(TRIM(ROUND(IFERROR(CriteriTecnici!$M1866*1,IFERROR(NUMBERVALUE(CriteriTecnici!$M1866,".",","),IFERROR(NUMBERVALUE(CriteriTecnici!$M1866,",","."),0))),4)&amp;""),",",".")&amp;", "&amp;CHAR(34)&amp;"rawScore"&amp;CHAR(34)&amp;": "&amp;SUBSTITUTE(TRIM(ROUND(IFERROR(CriteriTecnici!$O1866*1,IFERROR(NUMBERVALUE(CriteriTecnici!$O1866,".",","),IFERROR(NUMBERVALUE(CriteriTecnici!$O1866,",","."),0))),4)&amp;""),",",".")&amp;CHAR(125)&amp;IF(TRUE,",",""))</f>
        <v/>
      </c>
    </row>
    <row r="2087">
      <c r="A2087" s="38">
        <f>IF(CriteriTecnici!$A1867="","","    "&amp;CHAR(123)&amp;CHAR(34)&amp;"bidderId"&amp;CHAR(34)&amp;": "&amp;CHAR(34)&amp;SUBSTITUTE(CriteriTecnici!$A1867,CHAR(34),"'")&amp;CHAR(34)&amp;", "&amp;CHAR(34)&amp;"lotId"&amp;CHAR(34)&amp;": "&amp;CHAR(34)&amp;SUBSTITUTE(CriteriTecnici!$C1867,CHAR(34),"'")&amp;CHAR(34)&amp;", "&amp;CHAR(34)&amp;"criterionId"&amp;CHAR(34)&amp;": "&amp;CHAR(34)&amp;SUBSTITUTE(CriteriTecnici!$D1867,CHAR(34),"'")&amp;CHAR(34)&amp;", "&amp;CHAR(34)&amp;"kind"&amp;CHAR(34)&amp;": "&amp;CHAR(34)&amp;SUBSTITUTE(CriteriTecnici!$F1867,CHAR(34),"'")&amp;CHAR(34)&amp;", "&amp;CHAR(34)&amp;"value"&amp;CHAR(34)&amp;": "&amp;SUBSTITUTE(TRIM(ROUND(IFERROR(CriteriTecnici!$N1867*1,IFERROR(NUMBERVALUE(CriteriTecnici!$N1867,".",","),IFERROR(NUMBERVALUE(CriteriTecnici!$N1867,",","."),0))),4)&amp;""),",",".")&amp;", "&amp;CHAR(34)&amp;"numerator"&amp;CHAR(34)&amp;": "&amp;SUBSTITUTE(TRIM(ROUND(IFERROR(CriteriTecnici!$K1867*1,IFERROR(NUMBERVALUE(CriteriTecnici!$K1867,".",","),IFERROR(NUMBERVALUE(CriteriTecnici!$K1867,",","."),0))),4)&amp;""),",",".")&amp;", "&amp;CHAR(34)&amp;"denominator"&amp;CHAR(34)&amp;": "&amp;SUBSTITUTE(TRIM(ROUND(IFERROR(CriteriTecnici!$L1867*1,IFERROR(NUMBERVALUE(CriteriTecnici!$L1867,".",","),IFERROR(NUMBERVALUE(CriteriTecnici!$L1867,",","."),0))),4)&amp;""),",",".")&amp;", "&amp;CHAR(34)&amp;"flag"&amp;CHAR(34)&amp;": "&amp;SUBSTITUTE(TRIM(ROUND(IFERROR(CriteriTecnici!$M1867*1,IFERROR(NUMBERVALUE(CriteriTecnici!$M1867,".",","),IFERROR(NUMBERVALUE(CriteriTecnici!$M1867,",","."),0))),4)&amp;""),",",".")&amp;", "&amp;CHAR(34)&amp;"rawScore"&amp;CHAR(34)&amp;": "&amp;SUBSTITUTE(TRIM(ROUND(IFERROR(CriteriTecnici!$O1867*1,IFERROR(NUMBERVALUE(CriteriTecnici!$O1867,".",","),IFERROR(NUMBERVALUE(CriteriTecnici!$O1867,",","."),0))),4)&amp;""),",",".")&amp;CHAR(125)&amp;IF(TRUE,",",""))</f>
        <v/>
      </c>
    </row>
    <row r="2088">
      <c r="A2088" s="38">
        <f>IF(CriteriTecnici!$A1868="","","    "&amp;CHAR(123)&amp;CHAR(34)&amp;"bidderId"&amp;CHAR(34)&amp;": "&amp;CHAR(34)&amp;SUBSTITUTE(CriteriTecnici!$A1868,CHAR(34),"'")&amp;CHAR(34)&amp;", "&amp;CHAR(34)&amp;"lotId"&amp;CHAR(34)&amp;": "&amp;CHAR(34)&amp;SUBSTITUTE(CriteriTecnici!$C1868,CHAR(34),"'")&amp;CHAR(34)&amp;", "&amp;CHAR(34)&amp;"criterionId"&amp;CHAR(34)&amp;": "&amp;CHAR(34)&amp;SUBSTITUTE(CriteriTecnici!$D1868,CHAR(34),"'")&amp;CHAR(34)&amp;", "&amp;CHAR(34)&amp;"kind"&amp;CHAR(34)&amp;": "&amp;CHAR(34)&amp;SUBSTITUTE(CriteriTecnici!$F1868,CHAR(34),"'")&amp;CHAR(34)&amp;", "&amp;CHAR(34)&amp;"value"&amp;CHAR(34)&amp;": "&amp;SUBSTITUTE(TRIM(ROUND(IFERROR(CriteriTecnici!$N1868*1,IFERROR(NUMBERVALUE(CriteriTecnici!$N1868,".",","),IFERROR(NUMBERVALUE(CriteriTecnici!$N1868,",","."),0))),4)&amp;""),",",".")&amp;", "&amp;CHAR(34)&amp;"numerator"&amp;CHAR(34)&amp;": "&amp;SUBSTITUTE(TRIM(ROUND(IFERROR(CriteriTecnici!$K1868*1,IFERROR(NUMBERVALUE(CriteriTecnici!$K1868,".",","),IFERROR(NUMBERVALUE(CriteriTecnici!$K1868,",","."),0))),4)&amp;""),",",".")&amp;", "&amp;CHAR(34)&amp;"denominator"&amp;CHAR(34)&amp;": "&amp;SUBSTITUTE(TRIM(ROUND(IFERROR(CriteriTecnici!$L1868*1,IFERROR(NUMBERVALUE(CriteriTecnici!$L1868,".",","),IFERROR(NUMBERVALUE(CriteriTecnici!$L1868,",","."),0))),4)&amp;""),",",".")&amp;", "&amp;CHAR(34)&amp;"flag"&amp;CHAR(34)&amp;": "&amp;SUBSTITUTE(TRIM(ROUND(IFERROR(CriteriTecnici!$M1868*1,IFERROR(NUMBERVALUE(CriteriTecnici!$M1868,".",","),IFERROR(NUMBERVALUE(CriteriTecnici!$M1868,",","."),0))),4)&amp;""),",",".")&amp;", "&amp;CHAR(34)&amp;"rawScore"&amp;CHAR(34)&amp;": "&amp;SUBSTITUTE(TRIM(ROUND(IFERROR(CriteriTecnici!$O1868*1,IFERROR(NUMBERVALUE(CriteriTecnici!$O1868,".",","),IFERROR(NUMBERVALUE(CriteriTecnici!$O1868,",","."),0))),4)&amp;""),",",".")&amp;CHAR(125)&amp;IF(TRUE,",",""))</f>
        <v/>
      </c>
    </row>
    <row r="2089">
      <c r="A2089" s="38">
        <f>IF(CriteriTecnici!$A1869="","","    "&amp;CHAR(123)&amp;CHAR(34)&amp;"bidderId"&amp;CHAR(34)&amp;": "&amp;CHAR(34)&amp;SUBSTITUTE(CriteriTecnici!$A1869,CHAR(34),"'")&amp;CHAR(34)&amp;", "&amp;CHAR(34)&amp;"lotId"&amp;CHAR(34)&amp;": "&amp;CHAR(34)&amp;SUBSTITUTE(CriteriTecnici!$C1869,CHAR(34),"'")&amp;CHAR(34)&amp;", "&amp;CHAR(34)&amp;"criterionId"&amp;CHAR(34)&amp;": "&amp;CHAR(34)&amp;SUBSTITUTE(CriteriTecnici!$D1869,CHAR(34),"'")&amp;CHAR(34)&amp;", "&amp;CHAR(34)&amp;"kind"&amp;CHAR(34)&amp;": "&amp;CHAR(34)&amp;SUBSTITUTE(CriteriTecnici!$F1869,CHAR(34),"'")&amp;CHAR(34)&amp;", "&amp;CHAR(34)&amp;"value"&amp;CHAR(34)&amp;": "&amp;SUBSTITUTE(TRIM(ROUND(IFERROR(CriteriTecnici!$N1869*1,IFERROR(NUMBERVALUE(CriteriTecnici!$N1869,".",","),IFERROR(NUMBERVALUE(CriteriTecnici!$N1869,",","."),0))),4)&amp;""),",",".")&amp;", "&amp;CHAR(34)&amp;"numerator"&amp;CHAR(34)&amp;": "&amp;SUBSTITUTE(TRIM(ROUND(IFERROR(CriteriTecnici!$K1869*1,IFERROR(NUMBERVALUE(CriteriTecnici!$K1869,".",","),IFERROR(NUMBERVALUE(CriteriTecnici!$K1869,",","."),0))),4)&amp;""),",",".")&amp;", "&amp;CHAR(34)&amp;"denominator"&amp;CHAR(34)&amp;": "&amp;SUBSTITUTE(TRIM(ROUND(IFERROR(CriteriTecnici!$L1869*1,IFERROR(NUMBERVALUE(CriteriTecnici!$L1869,".",","),IFERROR(NUMBERVALUE(CriteriTecnici!$L1869,",","."),0))),4)&amp;""),",",".")&amp;", "&amp;CHAR(34)&amp;"flag"&amp;CHAR(34)&amp;": "&amp;SUBSTITUTE(TRIM(ROUND(IFERROR(CriteriTecnici!$M1869*1,IFERROR(NUMBERVALUE(CriteriTecnici!$M1869,".",","),IFERROR(NUMBERVALUE(CriteriTecnici!$M1869,",","."),0))),4)&amp;""),",",".")&amp;", "&amp;CHAR(34)&amp;"rawScore"&amp;CHAR(34)&amp;": "&amp;SUBSTITUTE(TRIM(ROUND(IFERROR(CriteriTecnici!$O1869*1,IFERROR(NUMBERVALUE(CriteriTecnici!$O1869,".",","),IFERROR(NUMBERVALUE(CriteriTecnici!$O1869,",","."),0))),4)&amp;""),",",".")&amp;CHAR(125)&amp;IF(TRUE,",",""))</f>
        <v/>
      </c>
    </row>
    <row r="2090">
      <c r="A2090" s="38">
        <f>IF(CriteriTecnici!$A1870="","","    "&amp;CHAR(123)&amp;CHAR(34)&amp;"bidderId"&amp;CHAR(34)&amp;": "&amp;CHAR(34)&amp;SUBSTITUTE(CriteriTecnici!$A1870,CHAR(34),"'")&amp;CHAR(34)&amp;", "&amp;CHAR(34)&amp;"lotId"&amp;CHAR(34)&amp;": "&amp;CHAR(34)&amp;SUBSTITUTE(CriteriTecnici!$C1870,CHAR(34),"'")&amp;CHAR(34)&amp;", "&amp;CHAR(34)&amp;"criterionId"&amp;CHAR(34)&amp;": "&amp;CHAR(34)&amp;SUBSTITUTE(CriteriTecnici!$D1870,CHAR(34),"'")&amp;CHAR(34)&amp;", "&amp;CHAR(34)&amp;"kind"&amp;CHAR(34)&amp;": "&amp;CHAR(34)&amp;SUBSTITUTE(CriteriTecnici!$F1870,CHAR(34),"'")&amp;CHAR(34)&amp;", "&amp;CHAR(34)&amp;"value"&amp;CHAR(34)&amp;": "&amp;SUBSTITUTE(TRIM(ROUND(IFERROR(CriteriTecnici!$N1870*1,IFERROR(NUMBERVALUE(CriteriTecnici!$N1870,".",","),IFERROR(NUMBERVALUE(CriteriTecnici!$N1870,",","."),0))),4)&amp;""),",",".")&amp;", "&amp;CHAR(34)&amp;"numerator"&amp;CHAR(34)&amp;": "&amp;SUBSTITUTE(TRIM(ROUND(IFERROR(CriteriTecnici!$K1870*1,IFERROR(NUMBERVALUE(CriteriTecnici!$K1870,".",","),IFERROR(NUMBERVALUE(CriteriTecnici!$K1870,",","."),0))),4)&amp;""),",",".")&amp;", "&amp;CHAR(34)&amp;"denominator"&amp;CHAR(34)&amp;": "&amp;SUBSTITUTE(TRIM(ROUND(IFERROR(CriteriTecnici!$L1870*1,IFERROR(NUMBERVALUE(CriteriTecnici!$L1870,".",","),IFERROR(NUMBERVALUE(CriteriTecnici!$L1870,",","."),0))),4)&amp;""),",",".")&amp;", "&amp;CHAR(34)&amp;"flag"&amp;CHAR(34)&amp;": "&amp;SUBSTITUTE(TRIM(ROUND(IFERROR(CriteriTecnici!$M1870*1,IFERROR(NUMBERVALUE(CriteriTecnici!$M1870,".",","),IFERROR(NUMBERVALUE(CriteriTecnici!$M1870,",","."),0))),4)&amp;""),",",".")&amp;", "&amp;CHAR(34)&amp;"rawScore"&amp;CHAR(34)&amp;": "&amp;SUBSTITUTE(TRIM(ROUND(IFERROR(CriteriTecnici!$O1870*1,IFERROR(NUMBERVALUE(CriteriTecnici!$O1870,".",","),IFERROR(NUMBERVALUE(CriteriTecnici!$O1870,",","."),0))),4)&amp;""),",",".")&amp;CHAR(125)&amp;IF(TRUE,",",""))</f>
        <v/>
      </c>
    </row>
    <row r="2091">
      <c r="A2091" s="38">
        <f>IF(CriteriTecnici!$A1871="","","    "&amp;CHAR(123)&amp;CHAR(34)&amp;"bidderId"&amp;CHAR(34)&amp;": "&amp;CHAR(34)&amp;SUBSTITUTE(CriteriTecnici!$A1871,CHAR(34),"'")&amp;CHAR(34)&amp;", "&amp;CHAR(34)&amp;"lotId"&amp;CHAR(34)&amp;": "&amp;CHAR(34)&amp;SUBSTITUTE(CriteriTecnici!$C1871,CHAR(34),"'")&amp;CHAR(34)&amp;", "&amp;CHAR(34)&amp;"criterionId"&amp;CHAR(34)&amp;": "&amp;CHAR(34)&amp;SUBSTITUTE(CriteriTecnici!$D1871,CHAR(34),"'")&amp;CHAR(34)&amp;", "&amp;CHAR(34)&amp;"kind"&amp;CHAR(34)&amp;": "&amp;CHAR(34)&amp;SUBSTITUTE(CriteriTecnici!$F1871,CHAR(34),"'")&amp;CHAR(34)&amp;", "&amp;CHAR(34)&amp;"value"&amp;CHAR(34)&amp;": "&amp;SUBSTITUTE(TRIM(ROUND(IFERROR(CriteriTecnici!$N1871*1,IFERROR(NUMBERVALUE(CriteriTecnici!$N1871,".",","),IFERROR(NUMBERVALUE(CriteriTecnici!$N1871,",","."),0))),4)&amp;""),",",".")&amp;", "&amp;CHAR(34)&amp;"numerator"&amp;CHAR(34)&amp;": "&amp;SUBSTITUTE(TRIM(ROUND(IFERROR(CriteriTecnici!$K1871*1,IFERROR(NUMBERVALUE(CriteriTecnici!$K1871,".",","),IFERROR(NUMBERVALUE(CriteriTecnici!$K1871,",","."),0))),4)&amp;""),",",".")&amp;", "&amp;CHAR(34)&amp;"denominator"&amp;CHAR(34)&amp;": "&amp;SUBSTITUTE(TRIM(ROUND(IFERROR(CriteriTecnici!$L1871*1,IFERROR(NUMBERVALUE(CriteriTecnici!$L1871,".",","),IFERROR(NUMBERVALUE(CriteriTecnici!$L1871,",","."),0))),4)&amp;""),",",".")&amp;", "&amp;CHAR(34)&amp;"flag"&amp;CHAR(34)&amp;": "&amp;SUBSTITUTE(TRIM(ROUND(IFERROR(CriteriTecnici!$M1871*1,IFERROR(NUMBERVALUE(CriteriTecnici!$M1871,".",","),IFERROR(NUMBERVALUE(CriteriTecnici!$M1871,",","."),0))),4)&amp;""),",",".")&amp;", "&amp;CHAR(34)&amp;"rawScore"&amp;CHAR(34)&amp;": "&amp;SUBSTITUTE(TRIM(ROUND(IFERROR(CriteriTecnici!$O1871*1,IFERROR(NUMBERVALUE(CriteriTecnici!$O1871,".",","),IFERROR(NUMBERVALUE(CriteriTecnici!$O1871,",","."),0))),4)&amp;""),",",".")&amp;CHAR(125)&amp;IF(TRUE,",",""))</f>
        <v/>
      </c>
    </row>
    <row r="2092">
      <c r="A2092" s="38">
        <f>IF(CriteriTecnici!$A1872="","","    "&amp;CHAR(123)&amp;CHAR(34)&amp;"bidderId"&amp;CHAR(34)&amp;": "&amp;CHAR(34)&amp;SUBSTITUTE(CriteriTecnici!$A1872,CHAR(34),"'")&amp;CHAR(34)&amp;", "&amp;CHAR(34)&amp;"lotId"&amp;CHAR(34)&amp;": "&amp;CHAR(34)&amp;SUBSTITUTE(CriteriTecnici!$C1872,CHAR(34),"'")&amp;CHAR(34)&amp;", "&amp;CHAR(34)&amp;"criterionId"&amp;CHAR(34)&amp;": "&amp;CHAR(34)&amp;SUBSTITUTE(CriteriTecnici!$D1872,CHAR(34),"'")&amp;CHAR(34)&amp;", "&amp;CHAR(34)&amp;"kind"&amp;CHAR(34)&amp;": "&amp;CHAR(34)&amp;SUBSTITUTE(CriteriTecnici!$F1872,CHAR(34),"'")&amp;CHAR(34)&amp;", "&amp;CHAR(34)&amp;"value"&amp;CHAR(34)&amp;": "&amp;SUBSTITUTE(TRIM(ROUND(IFERROR(CriteriTecnici!$N1872*1,IFERROR(NUMBERVALUE(CriteriTecnici!$N1872,".",","),IFERROR(NUMBERVALUE(CriteriTecnici!$N1872,",","."),0))),4)&amp;""),",",".")&amp;", "&amp;CHAR(34)&amp;"numerator"&amp;CHAR(34)&amp;": "&amp;SUBSTITUTE(TRIM(ROUND(IFERROR(CriteriTecnici!$K1872*1,IFERROR(NUMBERVALUE(CriteriTecnici!$K1872,".",","),IFERROR(NUMBERVALUE(CriteriTecnici!$K1872,",","."),0))),4)&amp;""),",",".")&amp;", "&amp;CHAR(34)&amp;"denominator"&amp;CHAR(34)&amp;": "&amp;SUBSTITUTE(TRIM(ROUND(IFERROR(CriteriTecnici!$L1872*1,IFERROR(NUMBERVALUE(CriteriTecnici!$L1872,".",","),IFERROR(NUMBERVALUE(CriteriTecnici!$L1872,",","."),0))),4)&amp;""),",",".")&amp;", "&amp;CHAR(34)&amp;"flag"&amp;CHAR(34)&amp;": "&amp;SUBSTITUTE(TRIM(ROUND(IFERROR(CriteriTecnici!$M1872*1,IFERROR(NUMBERVALUE(CriteriTecnici!$M1872,".",","),IFERROR(NUMBERVALUE(CriteriTecnici!$M1872,",","."),0))),4)&amp;""),",",".")&amp;", "&amp;CHAR(34)&amp;"rawScore"&amp;CHAR(34)&amp;": "&amp;SUBSTITUTE(TRIM(ROUND(IFERROR(CriteriTecnici!$O1872*1,IFERROR(NUMBERVALUE(CriteriTecnici!$O1872,".",","),IFERROR(NUMBERVALUE(CriteriTecnici!$O1872,",","."),0))),4)&amp;""),",",".")&amp;CHAR(125)&amp;IF(TRUE,",",""))</f>
        <v/>
      </c>
    </row>
    <row r="2093">
      <c r="A2093" s="38">
        <f>IF(CriteriTecnici!$A1873="","","    "&amp;CHAR(123)&amp;CHAR(34)&amp;"bidderId"&amp;CHAR(34)&amp;": "&amp;CHAR(34)&amp;SUBSTITUTE(CriteriTecnici!$A1873,CHAR(34),"'")&amp;CHAR(34)&amp;", "&amp;CHAR(34)&amp;"lotId"&amp;CHAR(34)&amp;": "&amp;CHAR(34)&amp;SUBSTITUTE(CriteriTecnici!$C1873,CHAR(34),"'")&amp;CHAR(34)&amp;", "&amp;CHAR(34)&amp;"criterionId"&amp;CHAR(34)&amp;": "&amp;CHAR(34)&amp;SUBSTITUTE(CriteriTecnici!$D1873,CHAR(34),"'")&amp;CHAR(34)&amp;", "&amp;CHAR(34)&amp;"kind"&amp;CHAR(34)&amp;": "&amp;CHAR(34)&amp;SUBSTITUTE(CriteriTecnici!$F1873,CHAR(34),"'")&amp;CHAR(34)&amp;", "&amp;CHAR(34)&amp;"value"&amp;CHAR(34)&amp;": "&amp;SUBSTITUTE(TRIM(ROUND(IFERROR(CriteriTecnici!$N1873*1,IFERROR(NUMBERVALUE(CriteriTecnici!$N1873,".",","),IFERROR(NUMBERVALUE(CriteriTecnici!$N1873,",","."),0))),4)&amp;""),",",".")&amp;", "&amp;CHAR(34)&amp;"numerator"&amp;CHAR(34)&amp;": "&amp;SUBSTITUTE(TRIM(ROUND(IFERROR(CriteriTecnici!$K1873*1,IFERROR(NUMBERVALUE(CriteriTecnici!$K1873,".",","),IFERROR(NUMBERVALUE(CriteriTecnici!$K1873,",","."),0))),4)&amp;""),",",".")&amp;", "&amp;CHAR(34)&amp;"denominator"&amp;CHAR(34)&amp;": "&amp;SUBSTITUTE(TRIM(ROUND(IFERROR(CriteriTecnici!$L1873*1,IFERROR(NUMBERVALUE(CriteriTecnici!$L1873,".",","),IFERROR(NUMBERVALUE(CriteriTecnici!$L1873,",","."),0))),4)&amp;""),",",".")&amp;", "&amp;CHAR(34)&amp;"flag"&amp;CHAR(34)&amp;": "&amp;SUBSTITUTE(TRIM(ROUND(IFERROR(CriteriTecnici!$M1873*1,IFERROR(NUMBERVALUE(CriteriTecnici!$M1873,".",","),IFERROR(NUMBERVALUE(CriteriTecnici!$M1873,",","."),0))),4)&amp;""),",",".")&amp;", "&amp;CHAR(34)&amp;"rawScore"&amp;CHAR(34)&amp;": "&amp;SUBSTITUTE(TRIM(ROUND(IFERROR(CriteriTecnici!$O1873*1,IFERROR(NUMBERVALUE(CriteriTecnici!$O1873,".",","),IFERROR(NUMBERVALUE(CriteriTecnici!$O1873,",","."),0))),4)&amp;""),",",".")&amp;CHAR(125)&amp;IF(TRUE,",",""))</f>
        <v/>
      </c>
    </row>
    <row r="2094">
      <c r="A2094" s="38">
        <f>IF(CriteriTecnici!$A1874="","","    "&amp;CHAR(123)&amp;CHAR(34)&amp;"bidderId"&amp;CHAR(34)&amp;": "&amp;CHAR(34)&amp;SUBSTITUTE(CriteriTecnici!$A1874,CHAR(34),"'")&amp;CHAR(34)&amp;", "&amp;CHAR(34)&amp;"lotId"&amp;CHAR(34)&amp;": "&amp;CHAR(34)&amp;SUBSTITUTE(CriteriTecnici!$C1874,CHAR(34),"'")&amp;CHAR(34)&amp;", "&amp;CHAR(34)&amp;"criterionId"&amp;CHAR(34)&amp;": "&amp;CHAR(34)&amp;SUBSTITUTE(CriteriTecnici!$D1874,CHAR(34),"'")&amp;CHAR(34)&amp;", "&amp;CHAR(34)&amp;"kind"&amp;CHAR(34)&amp;": "&amp;CHAR(34)&amp;SUBSTITUTE(CriteriTecnici!$F1874,CHAR(34),"'")&amp;CHAR(34)&amp;", "&amp;CHAR(34)&amp;"value"&amp;CHAR(34)&amp;": "&amp;SUBSTITUTE(TRIM(ROUND(IFERROR(CriteriTecnici!$N1874*1,IFERROR(NUMBERVALUE(CriteriTecnici!$N1874,".",","),IFERROR(NUMBERVALUE(CriteriTecnici!$N1874,",","."),0))),4)&amp;""),",",".")&amp;", "&amp;CHAR(34)&amp;"numerator"&amp;CHAR(34)&amp;": "&amp;SUBSTITUTE(TRIM(ROUND(IFERROR(CriteriTecnici!$K1874*1,IFERROR(NUMBERVALUE(CriteriTecnici!$K1874,".",","),IFERROR(NUMBERVALUE(CriteriTecnici!$K1874,",","."),0))),4)&amp;""),",",".")&amp;", "&amp;CHAR(34)&amp;"denominator"&amp;CHAR(34)&amp;": "&amp;SUBSTITUTE(TRIM(ROUND(IFERROR(CriteriTecnici!$L1874*1,IFERROR(NUMBERVALUE(CriteriTecnici!$L1874,".",","),IFERROR(NUMBERVALUE(CriteriTecnici!$L1874,",","."),0))),4)&amp;""),",",".")&amp;", "&amp;CHAR(34)&amp;"flag"&amp;CHAR(34)&amp;": "&amp;SUBSTITUTE(TRIM(ROUND(IFERROR(CriteriTecnici!$M1874*1,IFERROR(NUMBERVALUE(CriteriTecnici!$M1874,".",","),IFERROR(NUMBERVALUE(CriteriTecnici!$M1874,",","."),0))),4)&amp;""),",",".")&amp;", "&amp;CHAR(34)&amp;"rawScore"&amp;CHAR(34)&amp;": "&amp;SUBSTITUTE(TRIM(ROUND(IFERROR(CriteriTecnici!$O1874*1,IFERROR(NUMBERVALUE(CriteriTecnici!$O1874,".",","),IFERROR(NUMBERVALUE(CriteriTecnici!$O1874,",","."),0))),4)&amp;""),",",".")&amp;CHAR(125)&amp;IF(TRUE,",",""))</f>
        <v/>
      </c>
    </row>
    <row r="2095">
      <c r="A2095" s="38">
        <f>IF(CriteriTecnici!$A1875="","","    "&amp;CHAR(123)&amp;CHAR(34)&amp;"bidderId"&amp;CHAR(34)&amp;": "&amp;CHAR(34)&amp;SUBSTITUTE(CriteriTecnici!$A1875,CHAR(34),"'")&amp;CHAR(34)&amp;", "&amp;CHAR(34)&amp;"lotId"&amp;CHAR(34)&amp;": "&amp;CHAR(34)&amp;SUBSTITUTE(CriteriTecnici!$C1875,CHAR(34),"'")&amp;CHAR(34)&amp;", "&amp;CHAR(34)&amp;"criterionId"&amp;CHAR(34)&amp;": "&amp;CHAR(34)&amp;SUBSTITUTE(CriteriTecnici!$D1875,CHAR(34),"'")&amp;CHAR(34)&amp;", "&amp;CHAR(34)&amp;"kind"&amp;CHAR(34)&amp;": "&amp;CHAR(34)&amp;SUBSTITUTE(CriteriTecnici!$F1875,CHAR(34),"'")&amp;CHAR(34)&amp;", "&amp;CHAR(34)&amp;"value"&amp;CHAR(34)&amp;": "&amp;SUBSTITUTE(TRIM(ROUND(IFERROR(CriteriTecnici!$N1875*1,IFERROR(NUMBERVALUE(CriteriTecnici!$N1875,".",","),IFERROR(NUMBERVALUE(CriteriTecnici!$N1875,",","."),0))),4)&amp;""),",",".")&amp;", "&amp;CHAR(34)&amp;"numerator"&amp;CHAR(34)&amp;": "&amp;SUBSTITUTE(TRIM(ROUND(IFERROR(CriteriTecnici!$K1875*1,IFERROR(NUMBERVALUE(CriteriTecnici!$K1875,".",","),IFERROR(NUMBERVALUE(CriteriTecnici!$K1875,",","."),0))),4)&amp;""),",",".")&amp;", "&amp;CHAR(34)&amp;"denominator"&amp;CHAR(34)&amp;": "&amp;SUBSTITUTE(TRIM(ROUND(IFERROR(CriteriTecnici!$L1875*1,IFERROR(NUMBERVALUE(CriteriTecnici!$L1875,".",","),IFERROR(NUMBERVALUE(CriteriTecnici!$L1875,",","."),0))),4)&amp;""),",",".")&amp;", "&amp;CHAR(34)&amp;"flag"&amp;CHAR(34)&amp;": "&amp;SUBSTITUTE(TRIM(ROUND(IFERROR(CriteriTecnici!$M1875*1,IFERROR(NUMBERVALUE(CriteriTecnici!$M1875,".",","),IFERROR(NUMBERVALUE(CriteriTecnici!$M1875,",","."),0))),4)&amp;""),",",".")&amp;", "&amp;CHAR(34)&amp;"rawScore"&amp;CHAR(34)&amp;": "&amp;SUBSTITUTE(TRIM(ROUND(IFERROR(CriteriTecnici!$O1875*1,IFERROR(NUMBERVALUE(CriteriTecnici!$O1875,".",","),IFERROR(NUMBERVALUE(CriteriTecnici!$O1875,",","."),0))),4)&amp;""),",",".")&amp;CHAR(125)&amp;IF(TRUE,",",""))</f>
        <v/>
      </c>
    </row>
    <row r="2096">
      <c r="A2096" s="38">
        <f>IF(CriteriTecnici!$A1876="","","    "&amp;CHAR(123)&amp;CHAR(34)&amp;"bidderId"&amp;CHAR(34)&amp;": "&amp;CHAR(34)&amp;SUBSTITUTE(CriteriTecnici!$A1876,CHAR(34),"'")&amp;CHAR(34)&amp;", "&amp;CHAR(34)&amp;"lotId"&amp;CHAR(34)&amp;": "&amp;CHAR(34)&amp;SUBSTITUTE(CriteriTecnici!$C1876,CHAR(34),"'")&amp;CHAR(34)&amp;", "&amp;CHAR(34)&amp;"criterionId"&amp;CHAR(34)&amp;": "&amp;CHAR(34)&amp;SUBSTITUTE(CriteriTecnici!$D1876,CHAR(34),"'")&amp;CHAR(34)&amp;", "&amp;CHAR(34)&amp;"kind"&amp;CHAR(34)&amp;": "&amp;CHAR(34)&amp;SUBSTITUTE(CriteriTecnici!$F1876,CHAR(34),"'")&amp;CHAR(34)&amp;", "&amp;CHAR(34)&amp;"value"&amp;CHAR(34)&amp;": "&amp;SUBSTITUTE(TRIM(ROUND(IFERROR(CriteriTecnici!$N1876*1,IFERROR(NUMBERVALUE(CriteriTecnici!$N1876,".",","),IFERROR(NUMBERVALUE(CriteriTecnici!$N1876,",","."),0))),4)&amp;""),",",".")&amp;", "&amp;CHAR(34)&amp;"numerator"&amp;CHAR(34)&amp;": "&amp;SUBSTITUTE(TRIM(ROUND(IFERROR(CriteriTecnici!$K1876*1,IFERROR(NUMBERVALUE(CriteriTecnici!$K1876,".",","),IFERROR(NUMBERVALUE(CriteriTecnici!$K1876,",","."),0))),4)&amp;""),",",".")&amp;", "&amp;CHAR(34)&amp;"denominator"&amp;CHAR(34)&amp;": "&amp;SUBSTITUTE(TRIM(ROUND(IFERROR(CriteriTecnici!$L1876*1,IFERROR(NUMBERVALUE(CriteriTecnici!$L1876,".",","),IFERROR(NUMBERVALUE(CriteriTecnici!$L1876,",","."),0))),4)&amp;""),",",".")&amp;", "&amp;CHAR(34)&amp;"flag"&amp;CHAR(34)&amp;": "&amp;SUBSTITUTE(TRIM(ROUND(IFERROR(CriteriTecnici!$M1876*1,IFERROR(NUMBERVALUE(CriteriTecnici!$M1876,".",","),IFERROR(NUMBERVALUE(CriteriTecnici!$M1876,",","."),0))),4)&amp;""),",",".")&amp;", "&amp;CHAR(34)&amp;"rawScore"&amp;CHAR(34)&amp;": "&amp;SUBSTITUTE(TRIM(ROUND(IFERROR(CriteriTecnici!$O1876*1,IFERROR(NUMBERVALUE(CriteriTecnici!$O1876,".",","),IFERROR(NUMBERVALUE(CriteriTecnici!$O1876,",","."),0))),4)&amp;""),",",".")&amp;CHAR(125)&amp;IF(TRUE,",",""))</f>
        <v/>
      </c>
    </row>
    <row r="2097">
      <c r="A2097" s="38">
        <f>IF(CriteriTecnici!$A1877="","","    "&amp;CHAR(123)&amp;CHAR(34)&amp;"bidderId"&amp;CHAR(34)&amp;": "&amp;CHAR(34)&amp;SUBSTITUTE(CriteriTecnici!$A1877,CHAR(34),"'")&amp;CHAR(34)&amp;", "&amp;CHAR(34)&amp;"lotId"&amp;CHAR(34)&amp;": "&amp;CHAR(34)&amp;SUBSTITUTE(CriteriTecnici!$C1877,CHAR(34),"'")&amp;CHAR(34)&amp;", "&amp;CHAR(34)&amp;"criterionId"&amp;CHAR(34)&amp;": "&amp;CHAR(34)&amp;SUBSTITUTE(CriteriTecnici!$D1877,CHAR(34),"'")&amp;CHAR(34)&amp;", "&amp;CHAR(34)&amp;"kind"&amp;CHAR(34)&amp;": "&amp;CHAR(34)&amp;SUBSTITUTE(CriteriTecnici!$F1877,CHAR(34),"'")&amp;CHAR(34)&amp;", "&amp;CHAR(34)&amp;"value"&amp;CHAR(34)&amp;": "&amp;SUBSTITUTE(TRIM(ROUND(IFERROR(CriteriTecnici!$N1877*1,IFERROR(NUMBERVALUE(CriteriTecnici!$N1877,".",","),IFERROR(NUMBERVALUE(CriteriTecnici!$N1877,",","."),0))),4)&amp;""),",",".")&amp;", "&amp;CHAR(34)&amp;"numerator"&amp;CHAR(34)&amp;": "&amp;SUBSTITUTE(TRIM(ROUND(IFERROR(CriteriTecnici!$K1877*1,IFERROR(NUMBERVALUE(CriteriTecnici!$K1877,".",","),IFERROR(NUMBERVALUE(CriteriTecnici!$K1877,",","."),0))),4)&amp;""),",",".")&amp;", "&amp;CHAR(34)&amp;"denominator"&amp;CHAR(34)&amp;": "&amp;SUBSTITUTE(TRIM(ROUND(IFERROR(CriteriTecnici!$L1877*1,IFERROR(NUMBERVALUE(CriteriTecnici!$L1877,".",","),IFERROR(NUMBERVALUE(CriteriTecnici!$L1877,",","."),0))),4)&amp;""),",",".")&amp;", "&amp;CHAR(34)&amp;"flag"&amp;CHAR(34)&amp;": "&amp;SUBSTITUTE(TRIM(ROUND(IFERROR(CriteriTecnici!$M1877*1,IFERROR(NUMBERVALUE(CriteriTecnici!$M1877,".",","),IFERROR(NUMBERVALUE(CriteriTecnici!$M1877,",","."),0))),4)&amp;""),",",".")&amp;", "&amp;CHAR(34)&amp;"rawScore"&amp;CHAR(34)&amp;": "&amp;SUBSTITUTE(TRIM(ROUND(IFERROR(CriteriTecnici!$O1877*1,IFERROR(NUMBERVALUE(CriteriTecnici!$O1877,".",","),IFERROR(NUMBERVALUE(CriteriTecnici!$O1877,",","."),0))),4)&amp;""),",",".")&amp;CHAR(125)&amp;IF(TRUE,",",""))</f>
        <v/>
      </c>
    </row>
    <row r="2098">
      <c r="A2098" s="38">
        <f>IF(CriteriTecnici!$A1878="","","    "&amp;CHAR(123)&amp;CHAR(34)&amp;"bidderId"&amp;CHAR(34)&amp;": "&amp;CHAR(34)&amp;SUBSTITUTE(CriteriTecnici!$A1878,CHAR(34),"'")&amp;CHAR(34)&amp;", "&amp;CHAR(34)&amp;"lotId"&amp;CHAR(34)&amp;": "&amp;CHAR(34)&amp;SUBSTITUTE(CriteriTecnici!$C1878,CHAR(34),"'")&amp;CHAR(34)&amp;", "&amp;CHAR(34)&amp;"criterionId"&amp;CHAR(34)&amp;": "&amp;CHAR(34)&amp;SUBSTITUTE(CriteriTecnici!$D1878,CHAR(34),"'")&amp;CHAR(34)&amp;", "&amp;CHAR(34)&amp;"kind"&amp;CHAR(34)&amp;": "&amp;CHAR(34)&amp;SUBSTITUTE(CriteriTecnici!$F1878,CHAR(34),"'")&amp;CHAR(34)&amp;", "&amp;CHAR(34)&amp;"value"&amp;CHAR(34)&amp;": "&amp;SUBSTITUTE(TRIM(ROUND(IFERROR(CriteriTecnici!$N1878*1,IFERROR(NUMBERVALUE(CriteriTecnici!$N1878,".",","),IFERROR(NUMBERVALUE(CriteriTecnici!$N1878,",","."),0))),4)&amp;""),",",".")&amp;", "&amp;CHAR(34)&amp;"numerator"&amp;CHAR(34)&amp;": "&amp;SUBSTITUTE(TRIM(ROUND(IFERROR(CriteriTecnici!$K1878*1,IFERROR(NUMBERVALUE(CriteriTecnici!$K1878,".",","),IFERROR(NUMBERVALUE(CriteriTecnici!$K1878,",","."),0))),4)&amp;""),",",".")&amp;", "&amp;CHAR(34)&amp;"denominator"&amp;CHAR(34)&amp;": "&amp;SUBSTITUTE(TRIM(ROUND(IFERROR(CriteriTecnici!$L1878*1,IFERROR(NUMBERVALUE(CriteriTecnici!$L1878,".",","),IFERROR(NUMBERVALUE(CriteriTecnici!$L1878,",","."),0))),4)&amp;""),",",".")&amp;", "&amp;CHAR(34)&amp;"flag"&amp;CHAR(34)&amp;": "&amp;SUBSTITUTE(TRIM(ROUND(IFERROR(CriteriTecnici!$M1878*1,IFERROR(NUMBERVALUE(CriteriTecnici!$M1878,".",","),IFERROR(NUMBERVALUE(CriteriTecnici!$M1878,",","."),0))),4)&amp;""),",",".")&amp;", "&amp;CHAR(34)&amp;"rawScore"&amp;CHAR(34)&amp;": "&amp;SUBSTITUTE(TRIM(ROUND(IFERROR(CriteriTecnici!$O1878*1,IFERROR(NUMBERVALUE(CriteriTecnici!$O1878,".",","),IFERROR(NUMBERVALUE(CriteriTecnici!$O1878,",","."),0))),4)&amp;""),",",".")&amp;CHAR(125)&amp;IF(TRUE,",",""))</f>
        <v/>
      </c>
    </row>
    <row r="2099">
      <c r="A2099" s="38">
        <f>IF(CriteriTecnici!$A1879="","","    "&amp;CHAR(123)&amp;CHAR(34)&amp;"bidderId"&amp;CHAR(34)&amp;": "&amp;CHAR(34)&amp;SUBSTITUTE(CriteriTecnici!$A1879,CHAR(34),"'")&amp;CHAR(34)&amp;", "&amp;CHAR(34)&amp;"lotId"&amp;CHAR(34)&amp;": "&amp;CHAR(34)&amp;SUBSTITUTE(CriteriTecnici!$C1879,CHAR(34),"'")&amp;CHAR(34)&amp;", "&amp;CHAR(34)&amp;"criterionId"&amp;CHAR(34)&amp;": "&amp;CHAR(34)&amp;SUBSTITUTE(CriteriTecnici!$D1879,CHAR(34),"'")&amp;CHAR(34)&amp;", "&amp;CHAR(34)&amp;"kind"&amp;CHAR(34)&amp;": "&amp;CHAR(34)&amp;SUBSTITUTE(CriteriTecnici!$F1879,CHAR(34),"'")&amp;CHAR(34)&amp;", "&amp;CHAR(34)&amp;"value"&amp;CHAR(34)&amp;": "&amp;SUBSTITUTE(TRIM(ROUND(IFERROR(CriteriTecnici!$N1879*1,IFERROR(NUMBERVALUE(CriteriTecnici!$N1879,".",","),IFERROR(NUMBERVALUE(CriteriTecnici!$N1879,",","."),0))),4)&amp;""),",",".")&amp;", "&amp;CHAR(34)&amp;"numerator"&amp;CHAR(34)&amp;": "&amp;SUBSTITUTE(TRIM(ROUND(IFERROR(CriteriTecnici!$K1879*1,IFERROR(NUMBERVALUE(CriteriTecnici!$K1879,".",","),IFERROR(NUMBERVALUE(CriteriTecnici!$K1879,",","."),0))),4)&amp;""),",",".")&amp;", "&amp;CHAR(34)&amp;"denominator"&amp;CHAR(34)&amp;": "&amp;SUBSTITUTE(TRIM(ROUND(IFERROR(CriteriTecnici!$L1879*1,IFERROR(NUMBERVALUE(CriteriTecnici!$L1879,".",","),IFERROR(NUMBERVALUE(CriteriTecnici!$L1879,",","."),0))),4)&amp;""),",",".")&amp;", "&amp;CHAR(34)&amp;"flag"&amp;CHAR(34)&amp;": "&amp;SUBSTITUTE(TRIM(ROUND(IFERROR(CriteriTecnici!$M1879*1,IFERROR(NUMBERVALUE(CriteriTecnici!$M1879,".",","),IFERROR(NUMBERVALUE(CriteriTecnici!$M1879,",","."),0))),4)&amp;""),",",".")&amp;", "&amp;CHAR(34)&amp;"rawScore"&amp;CHAR(34)&amp;": "&amp;SUBSTITUTE(TRIM(ROUND(IFERROR(CriteriTecnici!$O1879*1,IFERROR(NUMBERVALUE(CriteriTecnici!$O1879,".",","),IFERROR(NUMBERVALUE(CriteriTecnici!$O1879,",","."),0))),4)&amp;""),",",".")&amp;CHAR(125)&amp;IF(TRUE,",",""))</f>
        <v/>
      </c>
    </row>
    <row r="2100">
      <c r="A2100" s="38">
        <f>IF(CriteriTecnici!$A1880="","","    "&amp;CHAR(123)&amp;CHAR(34)&amp;"bidderId"&amp;CHAR(34)&amp;": "&amp;CHAR(34)&amp;SUBSTITUTE(CriteriTecnici!$A1880,CHAR(34),"'")&amp;CHAR(34)&amp;", "&amp;CHAR(34)&amp;"lotId"&amp;CHAR(34)&amp;": "&amp;CHAR(34)&amp;SUBSTITUTE(CriteriTecnici!$C1880,CHAR(34),"'")&amp;CHAR(34)&amp;", "&amp;CHAR(34)&amp;"criterionId"&amp;CHAR(34)&amp;": "&amp;CHAR(34)&amp;SUBSTITUTE(CriteriTecnici!$D1880,CHAR(34),"'")&amp;CHAR(34)&amp;", "&amp;CHAR(34)&amp;"kind"&amp;CHAR(34)&amp;": "&amp;CHAR(34)&amp;SUBSTITUTE(CriteriTecnici!$F1880,CHAR(34),"'")&amp;CHAR(34)&amp;", "&amp;CHAR(34)&amp;"value"&amp;CHAR(34)&amp;": "&amp;SUBSTITUTE(TRIM(ROUND(IFERROR(CriteriTecnici!$N1880*1,IFERROR(NUMBERVALUE(CriteriTecnici!$N1880,".",","),IFERROR(NUMBERVALUE(CriteriTecnici!$N1880,",","."),0))),4)&amp;""),",",".")&amp;", "&amp;CHAR(34)&amp;"numerator"&amp;CHAR(34)&amp;": "&amp;SUBSTITUTE(TRIM(ROUND(IFERROR(CriteriTecnici!$K1880*1,IFERROR(NUMBERVALUE(CriteriTecnici!$K1880,".",","),IFERROR(NUMBERVALUE(CriteriTecnici!$K1880,",","."),0))),4)&amp;""),",",".")&amp;", "&amp;CHAR(34)&amp;"denominator"&amp;CHAR(34)&amp;": "&amp;SUBSTITUTE(TRIM(ROUND(IFERROR(CriteriTecnici!$L1880*1,IFERROR(NUMBERVALUE(CriteriTecnici!$L1880,".",","),IFERROR(NUMBERVALUE(CriteriTecnici!$L1880,",","."),0))),4)&amp;""),",",".")&amp;", "&amp;CHAR(34)&amp;"flag"&amp;CHAR(34)&amp;": "&amp;SUBSTITUTE(TRIM(ROUND(IFERROR(CriteriTecnici!$M1880*1,IFERROR(NUMBERVALUE(CriteriTecnici!$M1880,".",","),IFERROR(NUMBERVALUE(CriteriTecnici!$M1880,",","."),0))),4)&amp;""),",",".")&amp;", "&amp;CHAR(34)&amp;"rawScore"&amp;CHAR(34)&amp;": "&amp;SUBSTITUTE(TRIM(ROUND(IFERROR(CriteriTecnici!$O1880*1,IFERROR(NUMBERVALUE(CriteriTecnici!$O1880,".",","),IFERROR(NUMBERVALUE(CriteriTecnici!$O1880,",","."),0))),4)&amp;""),",",".")&amp;CHAR(125)&amp;IF(TRUE,",",""))</f>
        <v/>
      </c>
    </row>
    <row r="2101">
      <c r="A2101" s="38">
        <f>IF(CriteriTecnici!$A1881="","","    "&amp;CHAR(123)&amp;CHAR(34)&amp;"bidderId"&amp;CHAR(34)&amp;": "&amp;CHAR(34)&amp;SUBSTITUTE(CriteriTecnici!$A1881,CHAR(34),"'")&amp;CHAR(34)&amp;", "&amp;CHAR(34)&amp;"lotId"&amp;CHAR(34)&amp;": "&amp;CHAR(34)&amp;SUBSTITUTE(CriteriTecnici!$C1881,CHAR(34),"'")&amp;CHAR(34)&amp;", "&amp;CHAR(34)&amp;"criterionId"&amp;CHAR(34)&amp;": "&amp;CHAR(34)&amp;SUBSTITUTE(CriteriTecnici!$D1881,CHAR(34),"'")&amp;CHAR(34)&amp;", "&amp;CHAR(34)&amp;"kind"&amp;CHAR(34)&amp;": "&amp;CHAR(34)&amp;SUBSTITUTE(CriteriTecnici!$F1881,CHAR(34),"'")&amp;CHAR(34)&amp;", "&amp;CHAR(34)&amp;"value"&amp;CHAR(34)&amp;": "&amp;SUBSTITUTE(TRIM(ROUND(IFERROR(CriteriTecnici!$N1881*1,IFERROR(NUMBERVALUE(CriteriTecnici!$N1881,".",","),IFERROR(NUMBERVALUE(CriteriTecnici!$N1881,",","."),0))),4)&amp;""),",",".")&amp;", "&amp;CHAR(34)&amp;"numerator"&amp;CHAR(34)&amp;": "&amp;SUBSTITUTE(TRIM(ROUND(IFERROR(CriteriTecnici!$K1881*1,IFERROR(NUMBERVALUE(CriteriTecnici!$K1881,".",","),IFERROR(NUMBERVALUE(CriteriTecnici!$K1881,",","."),0))),4)&amp;""),",",".")&amp;", "&amp;CHAR(34)&amp;"denominator"&amp;CHAR(34)&amp;": "&amp;SUBSTITUTE(TRIM(ROUND(IFERROR(CriteriTecnici!$L1881*1,IFERROR(NUMBERVALUE(CriteriTecnici!$L1881,".",","),IFERROR(NUMBERVALUE(CriteriTecnici!$L1881,",","."),0))),4)&amp;""),",",".")&amp;", "&amp;CHAR(34)&amp;"flag"&amp;CHAR(34)&amp;": "&amp;SUBSTITUTE(TRIM(ROUND(IFERROR(CriteriTecnici!$M1881*1,IFERROR(NUMBERVALUE(CriteriTecnici!$M1881,".",","),IFERROR(NUMBERVALUE(CriteriTecnici!$M1881,",","."),0))),4)&amp;""),",",".")&amp;", "&amp;CHAR(34)&amp;"rawScore"&amp;CHAR(34)&amp;": "&amp;SUBSTITUTE(TRIM(ROUND(IFERROR(CriteriTecnici!$O1881*1,IFERROR(NUMBERVALUE(CriteriTecnici!$O1881,".",","),IFERROR(NUMBERVALUE(CriteriTecnici!$O1881,",","."),0))),4)&amp;""),",",".")&amp;CHAR(125)&amp;IF(TRUE,",",""))</f>
        <v/>
      </c>
    </row>
    <row r="2102">
      <c r="A2102" s="38">
        <f>IF(CriteriTecnici!$A1882="","","    "&amp;CHAR(123)&amp;CHAR(34)&amp;"bidderId"&amp;CHAR(34)&amp;": "&amp;CHAR(34)&amp;SUBSTITUTE(CriteriTecnici!$A1882,CHAR(34),"'")&amp;CHAR(34)&amp;", "&amp;CHAR(34)&amp;"lotId"&amp;CHAR(34)&amp;": "&amp;CHAR(34)&amp;SUBSTITUTE(CriteriTecnici!$C1882,CHAR(34),"'")&amp;CHAR(34)&amp;", "&amp;CHAR(34)&amp;"criterionId"&amp;CHAR(34)&amp;": "&amp;CHAR(34)&amp;SUBSTITUTE(CriteriTecnici!$D1882,CHAR(34),"'")&amp;CHAR(34)&amp;", "&amp;CHAR(34)&amp;"kind"&amp;CHAR(34)&amp;": "&amp;CHAR(34)&amp;SUBSTITUTE(CriteriTecnici!$F1882,CHAR(34),"'")&amp;CHAR(34)&amp;", "&amp;CHAR(34)&amp;"value"&amp;CHAR(34)&amp;": "&amp;SUBSTITUTE(TRIM(ROUND(IFERROR(CriteriTecnici!$N1882*1,IFERROR(NUMBERVALUE(CriteriTecnici!$N1882,".",","),IFERROR(NUMBERVALUE(CriteriTecnici!$N1882,",","."),0))),4)&amp;""),",",".")&amp;", "&amp;CHAR(34)&amp;"numerator"&amp;CHAR(34)&amp;": "&amp;SUBSTITUTE(TRIM(ROUND(IFERROR(CriteriTecnici!$K1882*1,IFERROR(NUMBERVALUE(CriteriTecnici!$K1882,".",","),IFERROR(NUMBERVALUE(CriteriTecnici!$K1882,",","."),0))),4)&amp;""),",",".")&amp;", "&amp;CHAR(34)&amp;"denominator"&amp;CHAR(34)&amp;": "&amp;SUBSTITUTE(TRIM(ROUND(IFERROR(CriteriTecnici!$L1882*1,IFERROR(NUMBERVALUE(CriteriTecnici!$L1882,".",","),IFERROR(NUMBERVALUE(CriteriTecnici!$L1882,",","."),0))),4)&amp;""),",",".")&amp;", "&amp;CHAR(34)&amp;"flag"&amp;CHAR(34)&amp;": "&amp;SUBSTITUTE(TRIM(ROUND(IFERROR(CriteriTecnici!$M1882*1,IFERROR(NUMBERVALUE(CriteriTecnici!$M1882,".",","),IFERROR(NUMBERVALUE(CriteriTecnici!$M1882,",","."),0))),4)&amp;""),",",".")&amp;", "&amp;CHAR(34)&amp;"rawScore"&amp;CHAR(34)&amp;": "&amp;SUBSTITUTE(TRIM(ROUND(IFERROR(CriteriTecnici!$O1882*1,IFERROR(NUMBERVALUE(CriteriTecnici!$O1882,".",","),IFERROR(NUMBERVALUE(CriteriTecnici!$O1882,",","."),0))),4)&amp;""),",",".")&amp;CHAR(125)&amp;IF(TRUE,",",""))</f>
        <v/>
      </c>
    </row>
    <row r="2103">
      <c r="A2103" s="38">
        <f>IF(CriteriTecnici!$A1883="","","    "&amp;CHAR(123)&amp;CHAR(34)&amp;"bidderId"&amp;CHAR(34)&amp;": "&amp;CHAR(34)&amp;SUBSTITUTE(CriteriTecnici!$A1883,CHAR(34),"'")&amp;CHAR(34)&amp;", "&amp;CHAR(34)&amp;"lotId"&amp;CHAR(34)&amp;": "&amp;CHAR(34)&amp;SUBSTITUTE(CriteriTecnici!$C1883,CHAR(34),"'")&amp;CHAR(34)&amp;", "&amp;CHAR(34)&amp;"criterionId"&amp;CHAR(34)&amp;": "&amp;CHAR(34)&amp;SUBSTITUTE(CriteriTecnici!$D1883,CHAR(34),"'")&amp;CHAR(34)&amp;", "&amp;CHAR(34)&amp;"kind"&amp;CHAR(34)&amp;": "&amp;CHAR(34)&amp;SUBSTITUTE(CriteriTecnici!$F1883,CHAR(34),"'")&amp;CHAR(34)&amp;", "&amp;CHAR(34)&amp;"value"&amp;CHAR(34)&amp;": "&amp;SUBSTITUTE(TRIM(ROUND(IFERROR(CriteriTecnici!$N1883*1,IFERROR(NUMBERVALUE(CriteriTecnici!$N1883,".",","),IFERROR(NUMBERVALUE(CriteriTecnici!$N1883,",","."),0))),4)&amp;""),",",".")&amp;", "&amp;CHAR(34)&amp;"numerator"&amp;CHAR(34)&amp;": "&amp;SUBSTITUTE(TRIM(ROUND(IFERROR(CriteriTecnici!$K1883*1,IFERROR(NUMBERVALUE(CriteriTecnici!$K1883,".",","),IFERROR(NUMBERVALUE(CriteriTecnici!$K1883,",","."),0))),4)&amp;""),",",".")&amp;", "&amp;CHAR(34)&amp;"denominator"&amp;CHAR(34)&amp;": "&amp;SUBSTITUTE(TRIM(ROUND(IFERROR(CriteriTecnici!$L1883*1,IFERROR(NUMBERVALUE(CriteriTecnici!$L1883,".",","),IFERROR(NUMBERVALUE(CriteriTecnici!$L1883,",","."),0))),4)&amp;""),",",".")&amp;", "&amp;CHAR(34)&amp;"flag"&amp;CHAR(34)&amp;": "&amp;SUBSTITUTE(TRIM(ROUND(IFERROR(CriteriTecnici!$M1883*1,IFERROR(NUMBERVALUE(CriteriTecnici!$M1883,".",","),IFERROR(NUMBERVALUE(CriteriTecnici!$M1883,",","."),0))),4)&amp;""),",",".")&amp;", "&amp;CHAR(34)&amp;"rawScore"&amp;CHAR(34)&amp;": "&amp;SUBSTITUTE(TRIM(ROUND(IFERROR(CriteriTecnici!$O1883*1,IFERROR(NUMBERVALUE(CriteriTecnici!$O1883,".",","),IFERROR(NUMBERVALUE(CriteriTecnici!$O1883,",","."),0))),4)&amp;""),",",".")&amp;CHAR(125)&amp;IF(TRUE,",",""))</f>
        <v/>
      </c>
    </row>
    <row r="2104">
      <c r="A2104" s="38">
        <f>IF(CriteriTecnici!$A1884="","","    "&amp;CHAR(123)&amp;CHAR(34)&amp;"bidderId"&amp;CHAR(34)&amp;": "&amp;CHAR(34)&amp;SUBSTITUTE(CriteriTecnici!$A1884,CHAR(34),"'")&amp;CHAR(34)&amp;", "&amp;CHAR(34)&amp;"lotId"&amp;CHAR(34)&amp;": "&amp;CHAR(34)&amp;SUBSTITUTE(CriteriTecnici!$C1884,CHAR(34),"'")&amp;CHAR(34)&amp;", "&amp;CHAR(34)&amp;"criterionId"&amp;CHAR(34)&amp;": "&amp;CHAR(34)&amp;SUBSTITUTE(CriteriTecnici!$D1884,CHAR(34),"'")&amp;CHAR(34)&amp;", "&amp;CHAR(34)&amp;"kind"&amp;CHAR(34)&amp;": "&amp;CHAR(34)&amp;SUBSTITUTE(CriteriTecnici!$F1884,CHAR(34),"'")&amp;CHAR(34)&amp;", "&amp;CHAR(34)&amp;"value"&amp;CHAR(34)&amp;": "&amp;SUBSTITUTE(TRIM(ROUND(IFERROR(CriteriTecnici!$N1884*1,IFERROR(NUMBERVALUE(CriteriTecnici!$N1884,".",","),IFERROR(NUMBERVALUE(CriteriTecnici!$N1884,",","."),0))),4)&amp;""),",",".")&amp;", "&amp;CHAR(34)&amp;"numerator"&amp;CHAR(34)&amp;": "&amp;SUBSTITUTE(TRIM(ROUND(IFERROR(CriteriTecnici!$K1884*1,IFERROR(NUMBERVALUE(CriteriTecnici!$K1884,".",","),IFERROR(NUMBERVALUE(CriteriTecnici!$K1884,",","."),0))),4)&amp;""),",",".")&amp;", "&amp;CHAR(34)&amp;"denominator"&amp;CHAR(34)&amp;": "&amp;SUBSTITUTE(TRIM(ROUND(IFERROR(CriteriTecnici!$L1884*1,IFERROR(NUMBERVALUE(CriteriTecnici!$L1884,".",","),IFERROR(NUMBERVALUE(CriteriTecnici!$L1884,",","."),0))),4)&amp;""),",",".")&amp;", "&amp;CHAR(34)&amp;"flag"&amp;CHAR(34)&amp;": "&amp;SUBSTITUTE(TRIM(ROUND(IFERROR(CriteriTecnici!$M1884*1,IFERROR(NUMBERVALUE(CriteriTecnici!$M1884,".",","),IFERROR(NUMBERVALUE(CriteriTecnici!$M1884,",","."),0))),4)&amp;""),",",".")&amp;", "&amp;CHAR(34)&amp;"rawScore"&amp;CHAR(34)&amp;": "&amp;SUBSTITUTE(TRIM(ROUND(IFERROR(CriteriTecnici!$O1884*1,IFERROR(NUMBERVALUE(CriteriTecnici!$O1884,".",","),IFERROR(NUMBERVALUE(CriteriTecnici!$O1884,",","."),0))),4)&amp;""),",",".")&amp;CHAR(125)&amp;IF(TRUE,",",""))</f>
        <v/>
      </c>
    </row>
    <row r="2105">
      <c r="A2105" s="38">
        <f>IF(CriteriTecnici!$A1885="","","    "&amp;CHAR(123)&amp;CHAR(34)&amp;"bidderId"&amp;CHAR(34)&amp;": "&amp;CHAR(34)&amp;SUBSTITUTE(CriteriTecnici!$A1885,CHAR(34),"'")&amp;CHAR(34)&amp;", "&amp;CHAR(34)&amp;"lotId"&amp;CHAR(34)&amp;": "&amp;CHAR(34)&amp;SUBSTITUTE(CriteriTecnici!$C1885,CHAR(34),"'")&amp;CHAR(34)&amp;", "&amp;CHAR(34)&amp;"criterionId"&amp;CHAR(34)&amp;": "&amp;CHAR(34)&amp;SUBSTITUTE(CriteriTecnici!$D1885,CHAR(34),"'")&amp;CHAR(34)&amp;", "&amp;CHAR(34)&amp;"kind"&amp;CHAR(34)&amp;": "&amp;CHAR(34)&amp;SUBSTITUTE(CriteriTecnici!$F1885,CHAR(34),"'")&amp;CHAR(34)&amp;", "&amp;CHAR(34)&amp;"value"&amp;CHAR(34)&amp;": "&amp;SUBSTITUTE(TRIM(ROUND(IFERROR(CriteriTecnici!$N1885*1,IFERROR(NUMBERVALUE(CriteriTecnici!$N1885,".",","),IFERROR(NUMBERVALUE(CriteriTecnici!$N1885,",","."),0))),4)&amp;""),",",".")&amp;", "&amp;CHAR(34)&amp;"numerator"&amp;CHAR(34)&amp;": "&amp;SUBSTITUTE(TRIM(ROUND(IFERROR(CriteriTecnici!$K1885*1,IFERROR(NUMBERVALUE(CriteriTecnici!$K1885,".",","),IFERROR(NUMBERVALUE(CriteriTecnici!$K1885,",","."),0))),4)&amp;""),",",".")&amp;", "&amp;CHAR(34)&amp;"denominator"&amp;CHAR(34)&amp;": "&amp;SUBSTITUTE(TRIM(ROUND(IFERROR(CriteriTecnici!$L1885*1,IFERROR(NUMBERVALUE(CriteriTecnici!$L1885,".",","),IFERROR(NUMBERVALUE(CriteriTecnici!$L1885,",","."),0))),4)&amp;""),",",".")&amp;", "&amp;CHAR(34)&amp;"flag"&amp;CHAR(34)&amp;": "&amp;SUBSTITUTE(TRIM(ROUND(IFERROR(CriteriTecnici!$M1885*1,IFERROR(NUMBERVALUE(CriteriTecnici!$M1885,".",","),IFERROR(NUMBERVALUE(CriteriTecnici!$M1885,",","."),0))),4)&amp;""),",",".")&amp;", "&amp;CHAR(34)&amp;"rawScore"&amp;CHAR(34)&amp;": "&amp;SUBSTITUTE(TRIM(ROUND(IFERROR(CriteriTecnici!$O1885*1,IFERROR(NUMBERVALUE(CriteriTecnici!$O1885,".",","),IFERROR(NUMBERVALUE(CriteriTecnici!$O1885,",","."),0))),4)&amp;""),",",".")&amp;CHAR(125)&amp;IF(TRUE,",",""))</f>
        <v/>
      </c>
    </row>
    <row r="2106">
      <c r="A2106" s="38">
        <f>IF(CriteriTecnici!$A1886="","","    "&amp;CHAR(123)&amp;CHAR(34)&amp;"bidderId"&amp;CHAR(34)&amp;": "&amp;CHAR(34)&amp;SUBSTITUTE(CriteriTecnici!$A1886,CHAR(34),"'")&amp;CHAR(34)&amp;", "&amp;CHAR(34)&amp;"lotId"&amp;CHAR(34)&amp;": "&amp;CHAR(34)&amp;SUBSTITUTE(CriteriTecnici!$C1886,CHAR(34),"'")&amp;CHAR(34)&amp;", "&amp;CHAR(34)&amp;"criterionId"&amp;CHAR(34)&amp;": "&amp;CHAR(34)&amp;SUBSTITUTE(CriteriTecnici!$D1886,CHAR(34),"'")&amp;CHAR(34)&amp;", "&amp;CHAR(34)&amp;"kind"&amp;CHAR(34)&amp;": "&amp;CHAR(34)&amp;SUBSTITUTE(CriteriTecnici!$F1886,CHAR(34),"'")&amp;CHAR(34)&amp;", "&amp;CHAR(34)&amp;"value"&amp;CHAR(34)&amp;": "&amp;SUBSTITUTE(TRIM(ROUND(IFERROR(CriteriTecnici!$N1886*1,IFERROR(NUMBERVALUE(CriteriTecnici!$N1886,".",","),IFERROR(NUMBERVALUE(CriteriTecnici!$N1886,",","."),0))),4)&amp;""),",",".")&amp;", "&amp;CHAR(34)&amp;"numerator"&amp;CHAR(34)&amp;": "&amp;SUBSTITUTE(TRIM(ROUND(IFERROR(CriteriTecnici!$K1886*1,IFERROR(NUMBERVALUE(CriteriTecnici!$K1886,".",","),IFERROR(NUMBERVALUE(CriteriTecnici!$K1886,",","."),0))),4)&amp;""),",",".")&amp;", "&amp;CHAR(34)&amp;"denominator"&amp;CHAR(34)&amp;": "&amp;SUBSTITUTE(TRIM(ROUND(IFERROR(CriteriTecnici!$L1886*1,IFERROR(NUMBERVALUE(CriteriTecnici!$L1886,".",","),IFERROR(NUMBERVALUE(CriteriTecnici!$L1886,",","."),0))),4)&amp;""),",",".")&amp;", "&amp;CHAR(34)&amp;"flag"&amp;CHAR(34)&amp;": "&amp;SUBSTITUTE(TRIM(ROUND(IFERROR(CriteriTecnici!$M1886*1,IFERROR(NUMBERVALUE(CriteriTecnici!$M1886,".",","),IFERROR(NUMBERVALUE(CriteriTecnici!$M1886,",","."),0))),4)&amp;""),",",".")&amp;", "&amp;CHAR(34)&amp;"rawScore"&amp;CHAR(34)&amp;": "&amp;SUBSTITUTE(TRIM(ROUND(IFERROR(CriteriTecnici!$O1886*1,IFERROR(NUMBERVALUE(CriteriTecnici!$O1886,".",","),IFERROR(NUMBERVALUE(CriteriTecnici!$O1886,",","."),0))),4)&amp;""),",",".")&amp;CHAR(125)&amp;IF(TRUE,",",""))</f>
        <v/>
      </c>
    </row>
    <row r="2107">
      <c r="A2107" s="38">
        <f>IF(CriteriTecnici!$A1887="","","    "&amp;CHAR(123)&amp;CHAR(34)&amp;"bidderId"&amp;CHAR(34)&amp;": "&amp;CHAR(34)&amp;SUBSTITUTE(CriteriTecnici!$A1887,CHAR(34),"'")&amp;CHAR(34)&amp;", "&amp;CHAR(34)&amp;"lotId"&amp;CHAR(34)&amp;": "&amp;CHAR(34)&amp;SUBSTITUTE(CriteriTecnici!$C1887,CHAR(34),"'")&amp;CHAR(34)&amp;", "&amp;CHAR(34)&amp;"criterionId"&amp;CHAR(34)&amp;": "&amp;CHAR(34)&amp;SUBSTITUTE(CriteriTecnici!$D1887,CHAR(34),"'")&amp;CHAR(34)&amp;", "&amp;CHAR(34)&amp;"kind"&amp;CHAR(34)&amp;": "&amp;CHAR(34)&amp;SUBSTITUTE(CriteriTecnici!$F1887,CHAR(34),"'")&amp;CHAR(34)&amp;", "&amp;CHAR(34)&amp;"value"&amp;CHAR(34)&amp;": "&amp;SUBSTITUTE(TRIM(ROUND(IFERROR(CriteriTecnici!$N1887*1,IFERROR(NUMBERVALUE(CriteriTecnici!$N1887,".",","),IFERROR(NUMBERVALUE(CriteriTecnici!$N1887,",","."),0))),4)&amp;""),",",".")&amp;", "&amp;CHAR(34)&amp;"numerator"&amp;CHAR(34)&amp;": "&amp;SUBSTITUTE(TRIM(ROUND(IFERROR(CriteriTecnici!$K1887*1,IFERROR(NUMBERVALUE(CriteriTecnici!$K1887,".",","),IFERROR(NUMBERVALUE(CriteriTecnici!$K1887,",","."),0))),4)&amp;""),",",".")&amp;", "&amp;CHAR(34)&amp;"denominator"&amp;CHAR(34)&amp;": "&amp;SUBSTITUTE(TRIM(ROUND(IFERROR(CriteriTecnici!$L1887*1,IFERROR(NUMBERVALUE(CriteriTecnici!$L1887,".",","),IFERROR(NUMBERVALUE(CriteriTecnici!$L1887,",","."),0))),4)&amp;""),",",".")&amp;", "&amp;CHAR(34)&amp;"flag"&amp;CHAR(34)&amp;": "&amp;SUBSTITUTE(TRIM(ROUND(IFERROR(CriteriTecnici!$M1887*1,IFERROR(NUMBERVALUE(CriteriTecnici!$M1887,".",","),IFERROR(NUMBERVALUE(CriteriTecnici!$M1887,",","."),0))),4)&amp;""),",",".")&amp;", "&amp;CHAR(34)&amp;"rawScore"&amp;CHAR(34)&amp;": "&amp;SUBSTITUTE(TRIM(ROUND(IFERROR(CriteriTecnici!$O1887*1,IFERROR(NUMBERVALUE(CriteriTecnici!$O1887,".",","),IFERROR(NUMBERVALUE(CriteriTecnici!$O1887,",","."),0))),4)&amp;""),",",".")&amp;CHAR(125)&amp;IF(TRUE,",",""))</f>
        <v/>
      </c>
    </row>
    <row r="2108">
      <c r="A2108" s="38">
        <f>IF(CriteriTecnici!$A1888="","","    "&amp;CHAR(123)&amp;CHAR(34)&amp;"bidderId"&amp;CHAR(34)&amp;": "&amp;CHAR(34)&amp;SUBSTITUTE(CriteriTecnici!$A1888,CHAR(34),"'")&amp;CHAR(34)&amp;", "&amp;CHAR(34)&amp;"lotId"&amp;CHAR(34)&amp;": "&amp;CHAR(34)&amp;SUBSTITUTE(CriteriTecnici!$C1888,CHAR(34),"'")&amp;CHAR(34)&amp;", "&amp;CHAR(34)&amp;"criterionId"&amp;CHAR(34)&amp;": "&amp;CHAR(34)&amp;SUBSTITUTE(CriteriTecnici!$D1888,CHAR(34),"'")&amp;CHAR(34)&amp;", "&amp;CHAR(34)&amp;"kind"&amp;CHAR(34)&amp;": "&amp;CHAR(34)&amp;SUBSTITUTE(CriteriTecnici!$F1888,CHAR(34),"'")&amp;CHAR(34)&amp;", "&amp;CHAR(34)&amp;"value"&amp;CHAR(34)&amp;": "&amp;SUBSTITUTE(TRIM(ROUND(IFERROR(CriteriTecnici!$N1888*1,IFERROR(NUMBERVALUE(CriteriTecnici!$N1888,".",","),IFERROR(NUMBERVALUE(CriteriTecnici!$N1888,",","."),0))),4)&amp;""),",",".")&amp;", "&amp;CHAR(34)&amp;"numerator"&amp;CHAR(34)&amp;": "&amp;SUBSTITUTE(TRIM(ROUND(IFERROR(CriteriTecnici!$K1888*1,IFERROR(NUMBERVALUE(CriteriTecnici!$K1888,".",","),IFERROR(NUMBERVALUE(CriteriTecnici!$K1888,",","."),0))),4)&amp;""),",",".")&amp;", "&amp;CHAR(34)&amp;"denominator"&amp;CHAR(34)&amp;": "&amp;SUBSTITUTE(TRIM(ROUND(IFERROR(CriteriTecnici!$L1888*1,IFERROR(NUMBERVALUE(CriteriTecnici!$L1888,".",","),IFERROR(NUMBERVALUE(CriteriTecnici!$L1888,",","."),0))),4)&amp;""),",",".")&amp;", "&amp;CHAR(34)&amp;"flag"&amp;CHAR(34)&amp;": "&amp;SUBSTITUTE(TRIM(ROUND(IFERROR(CriteriTecnici!$M1888*1,IFERROR(NUMBERVALUE(CriteriTecnici!$M1888,".",","),IFERROR(NUMBERVALUE(CriteriTecnici!$M1888,",","."),0))),4)&amp;""),",",".")&amp;", "&amp;CHAR(34)&amp;"rawScore"&amp;CHAR(34)&amp;": "&amp;SUBSTITUTE(TRIM(ROUND(IFERROR(CriteriTecnici!$O1888*1,IFERROR(NUMBERVALUE(CriteriTecnici!$O1888,".",","),IFERROR(NUMBERVALUE(CriteriTecnici!$O1888,",","."),0))),4)&amp;""),",",".")&amp;CHAR(125)&amp;IF(TRUE,",",""))</f>
        <v/>
      </c>
    </row>
    <row r="2109">
      <c r="A2109" s="38">
        <f>IF(CriteriTecnici!$A1889="","","    "&amp;CHAR(123)&amp;CHAR(34)&amp;"bidderId"&amp;CHAR(34)&amp;": "&amp;CHAR(34)&amp;SUBSTITUTE(CriteriTecnici!$A1889,CHAR(34),"'")&amp;CHAR(34)&amp;", "&amp;CHAR(34)&amp;"lotId"&amp;CHAR(34)&amp;": "&amp;CHAR(34)&amp;SUBSTITUTE(CriteriTecnici!$C1889,CHAR(34),"'")&amp;CHAR(34)&amp;", "&amp;CHAR(34)&amp;"criterionId"&amp;CHAR(34)&amp;": "&amp;CHAR(34)&amp;SUBSTITUTE(CriteriTecnici!$D1889,CHAR(34),"'")&amp;CHAR(34)&amp;", "&amp;CHAR(34)&amp;"kind"&amp;CHAR(34)&amp;": "&amp;CHAR(34)&amp;SUBSTITUTE(CriteriTecnici!$F1889,CHAR(34),"'")&amp;CHAR(34)&amp;", "&amp;CHAR(34)&amp;"value"&amp;CHAR(34)&amp;": "&amp;SUBSTITUTE(TRIM(ROUND(IFERROR(CriteriTecnici!$N1889*1,IFERROR(NUMBERVALUE(CriteriTecnici!$N1889,".",","),IFERROR(NUMBERVALUE(CriteriTecnici!$N1889,",","."),0))),4)&amp;""),",",".")&amp;", "&amp;CHAR(34)&amp;"numerator"&amp;CHAR(34)&amp;": "&amp;SUBSTITUTE(TRIM(ROUND(IFERROR(CriteriTecnici!$K1889*1,IFERROR(NUMBERVALUE(CriteriTecnici!$K1889,".",","),IFERROR(NUMBERVALUE(CriteriTecnici!$K1889,",","."),0))),4)&amp;""),",",".")&amp;", "&amp;CHAR(34)&amp;"denominator"&amp;CHAR(34)&amp;": "&amp;SUBSTITUTE(TRIM(ROUND(IFERROR(CriteriTecnici!$L1889*1,IFERROR(NUMBERVALUE(CriteriTecnici!$L1889,".",","),IFERROR(NUMBERVALUE(CriteriTecnici!$L1889,",","."),0))),4)&amp;""),",",".")&amp;", "&amp;CHAR(34)&amp;"flag"&amp;CHAR(34)&amp;": "&amp;SUBSTITUTE(TRIM(ROUND(IFERROR(CriteriTecnici!$M1889*1,IFERROR(NUMBERVALUE(CriteriTecnici!$M1889,".",","),IFERROR(NUMBERVALUE(CriteriTecnici!$M1889,",","."),0))),4)&amp;""),",",".")&amp;", "&amp;CHAR(34)&amp;"rawScore"&amp;CHAR(34)&amp;": "&amp;SUBSTITUTE(TRIM(ROUND(IFERROR(CriteriTecnici!$O1889*1,IFERROR(NUMBERVALUE(CriteriTecnici!$O1889,".",","),IFERROR(NUMBERVALUE(CriteriTecnici!$O1889,",","."),0))),4)&amp;""),",",".")&amp;CHAR(125)&amp;IF(TRUE,",",""))</f>
        <v/>
      </c>
    </row>
    <row r="2110">
      <c r="A2110" s="38">
        <f>IF(CriteriTecnici!$A1890="","","    "&amp;CHAR(123)&amp;CHAR(34)&amp;"bidderId"&amp;CHAR(34)&amp;": "&amp;CHAR(34)&amp;SUBSTITUTE(CriteriTecnici!$A1890,CHAR(34),"'")&amp;CHAR(34)&amp;", "&amp;CHAR(34)&amp;"lotId"&amp;CHAR(34)&amp;": "&amp;CHAR(34)&amp;SUBSTITUTE(CriteriTecnici!$C1890,CHAR(34),"'")&amp;CHAR(34)&amp;", "&amp;CHAR(34)&amp;"criterionId"&amp;CHAR(34)&amp;": "&amp;CHAR(34)&amp;SUBSTITUTE(CriteriTecnici!$D1890,CHAR(34),"'")&amp;CHAR(34)&amp;", "&amp;CHAR(34)&amp;"kind"&amp;CHAR(34)&amp;": "&amp;CHAR(34)&amp;SUBSTITUTE(CriteriTecnici!$F1890,CHAR(34),"'")&amp;CHAR(34)&amp;", "&amp;CHAR(34)&amp;"value"&amp;CHAR(34)&amp;": "&amp;SUBSTITUTE(TRIM(ROUND(IFERROR(CriteriTecnici!$N1890*1,IFERROR(NUMBERVALUE(CriteriTecnici!$N1890,".",","),IFERROR(NUMBERVALUE(CriteriTecnici!$N1890,",","."),0))),4)&amp;""),",",".")&amp;", "&amp;CHAR(34)&amp;"numerator"&amp;CHAR(34)&amp;": "&amp;SUBSTITUTE(TRIM(ROUND(IFERROR(CriteriTecnici!$K1890*1,IFERROR(NUMBERVALUE(CriteriTecnici!$K1890,".",","),IFERROR(NUMBERVALUE(CriteriTecnici!$K1890,",","."),0))),4)&amp;""),",",".")&amp;", "&amp;CHAR(34)&amp;"denominator"&amp;CHAR(34)&amp;": "&amp;SUBSTITUTE(TRIM(ROUND(IFERROR(CriteriTecnici!$L1890*1,IFERROR(NUMBERVALUE(CriteriTecnici!$L1890,".",","),IFERROR(NUMBERVALUE(CriteriTecnici!$L1890,",","."),0))),4)&amp;""),",",".")&amp;", "&amp;CHAR(34)&amp;"flag"&amp;CHAR(34)&amp;": "&amp;SUBSTITUTE(TRIM(ROUND(IFERROR(CriteriTecnici!$M1890*1,IFERROR(NUMBERVALUE(CriteriTecnici!$M1890,".",","),IFERROR(NUMBERVALUE(CriteriTecnici!$M1890,",","."),0))),4)&amp;""),",",".")&amp;", "&amp;CHAR(34)&amp;"rawScore"&amp;CHAR(34)&amp;": "&amp;SUBSTITUTE(TRIM(ROUND(IFERROR(CriteriTecnici!$O1890*1,IFERROR(NUMBERVALUE(CriteriTecnici!$O1890,".",","),IFERROR(NUMBERVALUE(CriteriTecnici!$O1890,",","."),0))),4)&amp;""),",",".")&amp;CHAR(125)&amp;IF(TRUE,",",""))</f>
        <v/>
      </c>
    </row>
    <row r="2111">
      <c r="A2111" s="38">
        <f>IF(CriteriTecnici!$A1891="","","    "&amp;CHAR(123)&amp;CHAR(34)&amp;"bidderId"&amp;CHAR(34)&amp;": "&amp;CHAR(34)&amp;SUBSTITUTE(CriteriTecnici!$A1891,CHAR(34),"'")&amp;CHAR(34)&amp;", "&amp;CHAR(34)&amp;"lotId"&amp;CHAR(34)&amp;": "&amp;CHAR(34)&amp;SUBSTITUTE(CriteriTecnici!$C1891,CHAR(34),"'")&amp;CHAR(34)&amp;", "&amp;CHAR(34)&amp;"criterionId"&amp;CHAR(34)&amp;": "&amp;CHAR(34)&amp;SUBSTITUTE(CriteriTecnici!$D1891,CHAR(34),"'")&amp;CHAR(34)&amp;", "&amp;CHAR(34)&amp;"kind"&amp;CHAR(34)&amp;": "&amp;CHAR(34)&amp;SUBSTITUTE(CriteriTecnici!$F1891,CHAR(34),"'")&amp;CHAR(34)&amp;", "&amp;CHAR(34)&amp;"value"&amp;CHAR(34)&amp;": "&amp;SUBSTITUTE(TRIM(ROUND(IFERROR(CriteriTecnici!$N1891*1,IFERROR(NUMBERVALUE(CriteriTecnici!$N1891,".",","),IFERROR(NUMBERVALUE(CriteriTecnici!$N1891,",","."),0))),4)&amp;""),",",".")&amp;", "&amp;CHAR(34)&amp;"numerator"&amp;CHAR(34)&amp;": "&amp;SUBSTITUTE(TRIM(ROUND(IFERROR(CriteriTecnici!$K1891*1,IFERROR(NUMBERVALUE(CriteriTecnici!$K1891,".",","),IFERROR(NUMBERVALUE(CriteriTecnici!$K1891,",","."),0))),4)&amp;""),",",".")&amp;", "&amp;CHAR(34)&amp;"denominator"&amp;CHAR(34)&amp;": "&amp;SUBSTITUTE(TRIM(ROUND(IFERROR(CriteriTecnici!$L1891*1,IFERROR(NUMBERVALUE(CriteriTecnici!$L1891,".",","),IFERROR(NUMBERVALUE(CriteriTecnici!$L1891,",","."),0))),4)&amp;""),",",".")&amp;", "&amp;CHAR(34)&amp;"flag"&amp;CHAR(34)&amp;": "&amp;SUBSTITUTE(TRIM(ROUND(IFERROR(CriteriTecnici!$M1891*1,IFERROR(NUMBERVALUE(CriteriTecnici!$M1891,".",","),IFERROR(NUMBERVALUE(CriteriTecnici!$M1891,",","."),0))),4)&amp;""),",",".")&amp;", "&amp;CHAR(34)&amp;"rawScore"&amp;CHAR(34)&amp;": "&amp;SUBSTITUTE(TRIM(ROUND(IFERROR(CriteriTecnici!$O1891*1,IFERROR(NUMBERVALUE(CriteriTecnici!$O1891,".",","),IFERROR(NUMBERVALUE(CriteriTecnici!$O1891,",","."),0))),4)&amp;""),",",".")&amp;CHAR(125)&amp;IF(TRUE,",",""))</f>
        <v/>
      </c>
    </row>
    <row r="2112">
      <c r="A2112" s="38">
        <f>IF(CriteriTecnici!$A1892="","","    "&amp;CHAR(123)&amp;CHAR(34)&amp;"bidderId"&amp;CHAR(34)&amp;": "&amp;CHAR(34)&amp;SUBSTITUTE(CriteriTecnici!$A1892,CHAR(34),"'")&amp;CHAR(34)&amp;", "&amp;CHAR(34)&amp;"lotId"&amp;CHAR(34)&amp;": "&amp;CHAR(34)&amp;SUBSTITUTE(CriteriTecnici!$C1892,CHAR(34),"'")&amp;CHAR(34)&amp;", "&amp;CHAR(34)&amp;"criterionId"&amp;CHAR(34)&amp;": "&amp;CHAR(34)&amp;SUBSTITUTE(CriteriTecnici!$D1892,CHAR(34),"'")&amp;CHAR(34)&amp;", "&amp;CHAR(34)&amp;"kind"&amp;CHAR(34)&amp;": "&amp;CHAR(34)&amp;SUBSTITUTE(CriteriTecnici!$F1892,CHAR(34),"'")&amp;CHAR(34)&amp;", "&amp;CHAR(34)&amp;"value"&amp;CHAR(34)&amp;": "&amp;SUBSTITUTE(TRIM(ROUND(IFERROR(CriteriTecnici!$N1892*1,IFERROR(NUMBERVALUE(CriteriTecnici!$N1892,".",","),IFERROR(NUMBERVALUE(CriteriTecnici!$N1892,",","."),0))),4)&amp;""),",",".")&amp;", "&amp;CHAR(34)&amp;"numerator"&amp;CHAR(34)&amp;": "&amp;SUBSTITUTE(TRIM(ROUND(IFERROR(CriteriTecnici!$K1892*1,IFERROR(NUMBERVALUE(CriteriTecnici!$K1892,".",","),IFERROR(NUMBERVALUE(CriteriTecnici!$K1892,",","."),0))),4)&amp;""),",",".")&amp;", "&amp;CHAR(34)&amp;"denominator"&amp;CHAR(34)&amp;": "&amp;SUBSTITUTE(TRIM(ROUND(IFERROR(CriteriTecnici!$L1892*1,IFERROR(NUMBERVALUE(CriteriTecnici!$L1892,".",","),IFERROR(NUMBERVALUE(CriteriTecnici!$L1892,",","."),0))),4)&amp;""),",",".")&amp;", "&amp;CHAR(34)&amp;"flag"&amp;CHAR(34)&amp;": "&amp;SUBSTITUTE(TRIM(ROUND(IFERROR(CriteriTecnici!$M1892*1,IFERROR(NUMBERVALUE(CriteriTecnici!$M1892,".",","),IFERROR(NUMBERVALUE(CriteriTecnici!$M1892,",","."),0))),4)&amp;""),",",".")&amp;", "&amp;CHAR(34)&amp;"rawScore"&amp;CHAR(34)&amp;": "&amp;SUBSTITUTE(TRIM(ROUND(IFERROR(CriteriTecnici!$O1892*1,IFERROR(NUMBERVALUE(CriteriTecnici!$O1892,".",","),IFERROR(NUMBERVALUE(CriteriTecnici!$O1892,",","."),0))),4)&amp;""),",",".")&amp;CHAR(125)&amp;IF(TRUE,",",""))</f>
        <v/>
      </c>
    </row>
    <row r="2113">
      <c r="A2113" s="38">
        <f>IF(CriteriTecnici!$A1893="","","    "&amp;CHAR(123)&amp;CHAR(34)&amp;"bidderId"&amp;CHAR(34)&amp;": "&amp;CHAR(34)&amp;SUBSTITUTE(CriteriTecnici!$A1893,CHAR(34),"'")&amp;CHAR(34)&amp;", "&amp;CHAR(34)&amp;"lotId"&amp;CHAR(34)&amp;": "&amp;CHAR(34)&amp;SUBSTITUTE(CriteriTecnici!$C1893,CHAR(34),"'")&amp;CHAR(34)&amp;", "&amp;CHAR(34)&amp;"criterionId"&amp;CHAR(34)&amp;": "&amp;CHAR(34)&amp;SUBSTITUTE(CriteriTecnici!$D1893,CHAR(34),"'")&amp;CHAR(34)&amp;", "&amp;CHAR(34)&amp;"kind"&amp;CHAR(34)&amp;": "&amp;CHAR(34)&amp;SUBSTITUTE(CriteriTecnici!$F1893,CHAR(34),"'")&amp;CHAR(34)&amp;", "&amp;CHAR(34)&amp;"value"&amp;CHAR(34)&amp;": "&amp;SUBSTITUTE(TRIM(ROUND(IFERROR(CriteriTecnici!$N1893*1,IFERROR(NUMBERVALUE(CriteriTecnici!$N1893,".",","),IFERROR(NUMBERVALUE(CriteriTecnici!$N1893,",","."),0))),4)&amp;""),",",".")&amp;", "&amp;CHAR(34)&amp;"numerator"&amp;CHAR(34)&amp;": "&amp;SUBSTITUTE(TRIM(ROUND(IFERROR(CriteriTecnici!$K1893*1,IFERROR(NUMBERVALUE(CriteriTecnici!$K1893,".",","),IFERROR(NUMBERVALUE(CriteriTecnici!$K1893,",","."),0))),4)&amp;""),",",".")&amp;", "&amp;CHAR(34)&amp;"denominator"&amp;CHAR(34)&amp;": "&amp;SUBSTITUTE(TRIM(ROUND(IFERROR(CriteriTecnici!$L1893*1,IFERROR(NUMBERVALUE(CriteriTecnici!$L1893,".",","),IFERROR(NUMBERVALUE(CriteriTecnici!$L1893,",","."),0))),4)&amp;""),",",".")&amp;", "&amp;CHAR(34)&amp;"flag"&amp;CHAR(34)&amp;": "&amp;SUBSTITUTE(TRIM(ROUND(IFERROR(CriteriTecnici!$M1893*1,IFERROR(NUMBERVALUE(CriteriTecnici!$M1893,".",","),IFERROR(NUMBERVALUE(CriteriTecnici!$M1893,",","."),0))),4)&amp;""),",",".")&amp;", "&amp;CHAR(34)&amp;"rawScore"&amp;CHAR(34)&amp;": "&amp;SUBSTITUTE(TRIM(ROUND(IFERROR(CriteriTecnici!$O1893*1,IFERROR(NUMBERVALUE(CriteriTecnici!$O1893,".",","),IFERROR(NUMBERVALUE(CriteriTecnici!$O1893,",","."),0))),4)&amp;""),",",".")&amp;CHAR(125)&amp;IF(TRUE,",",""))</f>
        <v/>
      </c>
    </row>
    <row r="2114">
      <c r="A2114" s="38">
        <f>IF(CriteriTecnici!$A1894="","","    "&amp;CHAR(123)&amp;CHAR(34)&amp;"bidderId"&amp;CHAR(34)&amp;": "&amp;CHAR(34)&amp;SUBSTITUTE(CriteriTecnici!$A1894,CHAR(34),"'")&amp;CHAR(34)&amp;", "&amp;CHAR(34)&amp;"lotId"&amp;CHAR(34)&amp;": "&amp;CHAR(34)&amp;SUBSTITUTE(CriteriTecnici!$C1894,CHAR(34),"'")&amp;CHAR(34)&amp;", "&amp;CHAR(34)&amp;"criterionId"&amp;CHAR(34)&amp;": "&amp;CHAR(34)&amp;SUBSTITUTE(CriteriTecnici!$D1894,CHAR(34),"'")&amp;CHAR(34)&amp;", "&amp;CHAR(34)&amp;"kind"&amp;CHAR(34)&amp;": "&amp;CHAR(34)&amp;SUBSTITUTE(CriteriTecnici!$F1894,CHAR(34),"'")&amp;CHAR(34)&amp;", "&amp;CHAR(34)&amp;"value"&amp;CHAR(34)&amp;": "&amp;SUBSTITUTE(TRIM(ROUND(IFERROR(CriteriTecnici!$N1894*1,IFERROR(NUMBERVALUE(CriteriTecnici!$N1894,".",","),IFERROR(NUMBERVALUE(CriteriTecnici!$N1894,",","."),0))),4)&amp;""),",",".")&amp;", "&amp;CHAR(34)&amp;"numerator"&amp;CHAR(34)&amp;": "&amp;SUBSTITUTE(TRIM(ROUND(IFERROR(CriteriTecnici!$K1894*1,IFERROR(NUMBERVALUE(CriteriTecnici!$K1894,".",","),IFERROR(NUMBERVALUE(CriteriTecnici!$K1894,",","."),0))),4)&amp;""),",",".")&amp;", "&amp;CHAR(34)&amp;"denominator"&amp;CHAR(34)&amp;": "&amp;SUBSTITUTE(TRIM(ROUND(IFERROR(CriteriTecnici!$L1894*1,IFERROR(NUMBERVALUE(CriteriTecnici!$L1894,".",","),IFERROR(NUMBERVALUE(CriteriTecnici!$L1894,",","."),0))),4)&amp;""),",",".")&amp;", "&amp;CHAR(34)&amp;"flag"&amp;CHAR(34)&amp;": "&amp;SUBSTITUTE(TRIM(ROUND(IFERROR(CriteriTecnici!$M1894*1,IFERROR(NUMBERVALUE(CriteriTecnici!$M1894,".",","),IFERROR(NUMBERVALUE(CriteriTecnici!$M1894,",","."),0))),4)&amp;""),",",".")&amp;", "&amp;CHAR(34)&amp;"rawScore"&amp;CHAR(34)&amp;": "&amp;SUBSTITUTE(TRIM(ROUND(IFERROR(CriteriTecnici!$O1894*1,IFERROR(NUMBERVALUE(CriteriTecnici!$O1894,".",","),IFERROR(NUMBERVALUE(CriteriTecnici!$O1894,",","."),0))),4)&amp;""),",",".")&amp;CHAR(125)&amp;IF(TRUE,",",""))</f>
        <v/>
      </c>
    </row>
    <row r="2115">
      <c r="A2115" s="38">
        <f>IF(CriteriTecnici!$A1895="","","    "&amp;CHAR(123)&amp;CHAR(34)&amp;"bidderId"&amp;CHAR(34)&amp;": "&amp;CHAR(34)&amp;SUBSTITUTE(CriteriTecnici!$A1895,CHAR(34),"'")&amp;CHAR(34)&amp;", "&amp;CHAR(34)&amp;"lotId"&amp;CHAR(34)&amp;": "&amp;CHAR(34)&amp;SUBSTITUTE(CriteriTecnici!$C1895,CHAR(34),"'")&amp;CHAR(34)&amp;", "&amp;CHAR(34)&amp;"criterionId"&amp;CHAR(34)&amp;": "&amp;CHAR(34)&amp;SUBSTITUTE(CriteriTecnici!$D1895,CHAR(34),"'")&amp;CHAR(34)&amp;", "&amp;CHAR(34)&amp;"kind"&amp;CHAR(34)&amp;": "&amp;CHAR(34)&amp;SUBSTITUTE(CriteriTecnici!$F1895,CHAR(34),"'")&amp;CHAR(34)&amp;", "&amp;CHAR(34)&amp;"value"&amp;CHAR(34)&amp;": "&amp;SUBSTITUTE(TRIM(ROUND(IFERROR(CriteriTecnici!$N1895*1,IFERROR(NUMBERVALUE(CriteriTecnici!$N1895,".",","),IFERROR(NUMBERVALUE(CriteriTecnici!$N1895,",","."),0))),4)&amp;""),",",".")&amp;", "&amp;CHAR(34)&amp;"numerator"&amp;CHAR(34)&amp;": "&amp;SUBSTITUTE(TRIM(ROUND(IFERROR(CriteriTecnici!$K1895*1,IFERROR(NUMBERVALUE(CriteriTecnici!$K1895,".",","),IFERROR(NUMBERVALUE(CriteriTecnici!$K1895,",","."),0))),4)&amp;""),",",".")&amp;", "&amp;CHAR(34)&amp;"denominator"&amp;CHAR(34)&amp;": "&amp;SUBSTITUTE(TRIM(ROUND(IFERROR(CriteriTecnici!$L1895*1,IFERROR(NUMBERVALUE(CriteriTecnici!$L1895,".",","),IFERROR(NUMBERVALUE(CriteriTecnici!$L1895,",","."),0))),4)&amp;""),",",".")&amp;", "&amp;CHAR(34)&amp;"flag"&amp;CHAR(34)&amp;": "&amp;SUBSTITUTE(TRIM(ROUND(IFERROR(CriteriTecnici!$M1895*1,IFERROR(NUMBERVALUE(CriteriTecnici!$M1895,".",","),IFERROR(NUMBERVALUE(CriteriTecnici!$M1895,",","."),0))),4)&amp;""),",",".")&amp;", "&amp;CHAR(34)&amp;"rawScore"&amp;CHAR(34)&amp;": "&amp;SUBSTITUTE(TRIM(ROUND(IFERROR(CriteriTecnici!$O1895*1,IFERROR(NUMBERVALUE(CriteriTecnici!$O1895,".",","),IFERROR(NUMBERVALUE(CriteriTecnici!$O1895,",","."),0))),4)&amp;""),",",".")&amp;CHAR(125)&amp;IF(COUNTA(Offerte!$A63:$A$200)&gt;0,",",""))</f>
        <v/>
      </c>
    </row>
    <row r="2116">
      <c r="A2116" s="38">
        <f>IF(CriteriTecnici!$A1896="","","    "&amp;CHAR(123)&amp;CHAR(34)&amp;"bidderId"&amp;CHAR(34)&amp;": "&amp;CHAR(34)&amp;SUBSTITUTE(CriteriTecnici!$A1896,CHAR(34),"'")&amp;CHAR(34)&amp;", "&amp;CHAR(34)&amp;"lotId"&amp;CHAR(34)&amp;": "&amp;CHAR(34)&amp;SUBSTITUTE(CriteriTecnici!$C1896,CHAR(34),"'")&amp;CHAR(34)&amp;", "&amp;CHAR(34)&amp;"criterionId"&amp;CHAR(34)&amp;": "&amp;CHAR(34)&amp;SUBSTITUTE(CriteriTecnici!$D1896,CHAR(34),"'")&amp;CHAR(34)&amp;", "&amp;CHAR(34)&amp;"kind"&amp;CHAR(34)&amp;": "&amp;CHAR(34)&amp;SUBSTITUTE(CriteriTecnici!$F1896,CHAR(34),"'")&amp;CHAR(34)&amp;", "&amp;CHAR(34)&amp;"value"&amp;CHAR(34)&amp;": "&amp;SUBSTITUTE(TRIM(ROUND(IFERROR(CriteriTecnici!$N1896*1,IFERROR(NUMBERVALUE(CriteriTecnici!$N1896,".",","),IFERROR(NUMBERVALUE(CriteriTecnici!$N1896,",","."),0))),4)&amp;""),",",".")&amp;", "&amp;CHAR(34)&amp;"numerator"&amp;CHAR(34)&amp;": "&amp;SUBSTITUTE(TRIM(ROUND(IFERROR(CriteriTecnici!$K1896*1,IFERROR(NUMBERVALUE(CriteriTecnici!$K1896,".",","),IFERROR(NUMBERVALUE(CriteriTecnici!$K1896,",","."),0))),4)&amp;""),",",".")&amp;", "&amp;CHAR(34)&amp;"denominator"&amp;CHAR(34)&amp;": "&amp;SUBSTITUTE(TRIM(ROUND(IFERROR(CriteriTecnici!$L1896*1,IFERROR(NUMBERVALUE(CriteriTecnici!$L1896,".",","),IFERROR(NUMBERVALUE(CriteriTecnici!$L1896,",","."),0))),4)&amp;""),",",".")&amp;", "&amp;CHAR(34)&amp;"flag"&amp;CHAR(34)&amp;": "&amp;SUBSTITUTE(TRIM(ROUND(IFERROR(CriteriTecnici!$M1896*1,IFERROR(NUMBERVALUE(CriteriTecnici!$M1896,".",","),IFERROR(NUMBERVALUE(CriteriTecnici!$M1896,",","."),0))),4)&amp;""),",",".")&amp;", "&amp;CHAR(34)&amp;"rawScore"&amp;CHAR(34)&amp;": "&amp;SUBSTITUTE(TRIM(ROUND(IFERROR(CriteriTecnici!$O1896*1,IFERROR(NUMBERVALUE(CriteriTecnici!$O1896,".",","),IFERROR(NUMBERVALUE(CriteriTecnici!$O1896,",","."),0))),4)&amp;""),",",".")&amp;CHAR(125)&amp;IF(TRUE,",",""))</f>
        <v/>
      </c>
    </row>
    <row r="2117">
      <c r="A2117" s="38">
        <f>IF(CriteriTecnici!$A1897="","","    "&amp;CHAR(123)&amp;CHAR(34)&amp;"bidderId"&amp;CHAR(34)&amp;": "&amp;CHAR(34)&amp;SUBSTITUTE(CriteriTecnici!$A1897,CHAR(34),"'")&amp;CHAR(34)&amp;", "&amp;CHAR(34)&amp;"lotId"&amp;CHAR(34)&amp;": "&amp;CHAR(34)&amp;SUBSTITUTE(CriteriTecnici!$C1897,CHAR(34),"'")&amp;CHAR(34)&amp;", "&amp;CHAR(34)&amp;"criterionId"&amp;CHAR(34)&amp;": "&amp;CHAR(34)&amp;SUBSTITUTE(CriteriTecnici!$D1897,CHAR(34),"'")&amp;CHAR(34)&amp;", "&amp;CHAR(34)&amp;"kind"&amp;CHAR(34)&amp;": "&amp;CHAR(34)&amp;SUBSTITUTE(CriteriTecnici!$F1897,CHAR(34),"'")&amp;CHAR(34)&amp;", "&amp;CHAR(34)&amp;"value"&amp;CHAR(34)&amp;": "&amp;SUBSTITUTE(TRIM(ROUND(IFERROR(CriteriTecnici!$N1897*1,IFERROR(NUMBERVALUE(CriteriTecnici!$N1897,".",","),IFERROR(NUMBERVALUE(CriteriTecnici!$N1897,",","."),0))),4)&amp;""),",",".")&amp;", "&amp;CHAR(34)&amp;"numerator"&amp;CHAR(34)&amp;": "&amp;SUBSTITUTE(TRIM(ROUND(IFERROR(CriteriTecnici!$K1897*1,IFERROR(NUMBERVALUE(CriteriTecnici!$K1897,".",","),IFERROR(NUMBERVALUE(CriteriTecnici!$K1897,",","."),0))),4)&amp;""),",",".")&amp;", "&amp;CHAR(34)&amp;"denominator"&amp;CHAR(34)&amp;": "&amp;SUBSTITUTE(TRIM(ROUND(IFERROR(CriteriTecnici!$L1897*1,IFERROR(NUMBERVALUE(CriteriTecnici!$L1897,".",","),IFERROR(NUMBERVALUE(CriteriTecnici!$L1897,",","."),0))),4)&amp;""),",",".")&amp;", "&amp;CHAR(34)&amp;"flag"&amp;CHAR(34)&amp;": "&amp;SUBSTITUTE(TRIM(ROUND(IFERROR(CriteriTecnici!$M1897*1,IFERROR(NUMBERVALUE(CriteriTecnici!$M1897,".",","),IFERROR(NUMBERVALUE(CriteriTecnici!$M1897,",","."),0))),4)&amp;""),",",".")&amp;", "&amp;CHAR(34)&amp;"rawScore"&amp;CHAR(34)&amp;": "&amp;SUBSTITUTE(TRIM(ROUND(IFERROR(CriteriTecnici!$O1897*1,IFERROR(NUMBERVALUE(CriteriTecnici!$O1897,".",","),IFERROR(NUMBERVALUE(CriteriTecnici!$O1897,",","."),0))),4)&amp;""),",",".")&amp;CHAR(125)&amp;IF(TRUE,",",""))</f>
        <v/>
      </c>
    </row>
    <row r="2118">
      <c r="A2118" s="38">
        <f>IF(CriteriTecnici!$A1898="","","    "&amp;CHAR(123)&amp;CHAR(34)&amp;"bidderId"&amp;CHAR(34)&amp;": "&amp;CHAR(34)&amp;SUBSTITUTE(CriteriTecnici!$A1898,CHAR(34),"'")&amp;CHAR(34)&amp;", "&amp;CHAR(34)&amp;"lotId"&amp;CHAR(34)&amp;": "&amp;CHAR(34)&amp;SUBSTITUTE(CriteriTecnici!$C1898,CHAR(34),"'")&amp;CHAR(34)&amp;", "&amp;CHAR(34)&amp;"criterionId"&amp;CHAR(34)&amp;": "&amp;CHAR(34)&amp;SUBSTITUTE(CriteriTecnici!$D1898,CHAR(34),"'")&amp;CHAR(34)&amp;", "&amp;CHAR(34)&amp;"kind"&amp;CHAR(34)&amp;": "&amp;CHAR(34)&amp;SUBSTITUTE(CriteriTecnici!$F1898,CHAR(34),"'")&amp;CHAR(34)&amp;", "&amp;CHAR(34)&amp;"value"&amp;CHAR(34)&amp;": "&amp;SUBSTITUTE(TRIM(ROUND(IFERROR(CriteriTecnici!$N1898*1,IFERROR(NUMBERVALUE(CriteriTecnici!$N1898,".",","),IFERROR(NUMBERVALUE(CriteriTecnici!$N1898,",","."),0))),4)&amp;""),",",".")&amp;", "&amp;CHAR(34)&amp;"numerator"&amp;CHAR(34)&amp;": "&amp;SUBSTITUTE(TRIM(ROUND(IFERROR(CriteriTecnici!$K1898*1,IFERROR(NUMBERVALUE(CriteriTecnici!$K1898,".",","),IFERROR(NUMBERVALUE(CriteriTecnici!$K1898,",","."),0))),4)&amp;""),",",".")&amp;", "&amp;CHAR(34)&amp;"denominator"&amp;CHAR(34)&amp;": "&amp;SUBSTITUTE(TRIM(ROUND(IFERROR(CriteriTecnici!$L1898*1,IFERROR(NUMBERVALUE(CriteriTecnici!$L1898,".",","),IFERROR(NUMBERVALUE(CriteriTecnici!$L1898,",","."),0))),4)&amp;""),",",".")&amp;", "&amp;CHAR(34)&amp;"flag"&amp;CHAR(34)&amp;": "&amp;SUBSTITUTE(TRIM(ROUND(IFERROR(CriteriTecnici!$M1898*1,IFERROR(NUMBERVALUE(CriteriTecnici!$M1898,".",","),IFERROR(NUMBERVALUE(CriteriTecnici!$M1898,",","."),0))),4)&amp;""),",",".")&amp;", "&amp;CHAR(34)&amp;"rawScore"&amp;CHAR(34)&amp;": "&amp;SUBSTITUTE(TRIM(ROUND(IFERROR(CriteriTecnici!$O1898*1,IFERROR(NUMBERVALUE(CriteriTecnici!$O1898,".",","),IFERROR(NUMBERVALUE(CriteriTecnici!$O1898,",","."),0))),4)&amp;""),",",".")&amp;CHAR(125)&amp;IF(TRUE,",",""))</f>
        <v/>
      </c>
    </row>
    <row r="2119">
      <c r="A2119" s="38">
        <f>IF(CriteriTecnici!$A1899="","","    "&amp;CHAR(123)&amp;CHAR(34)&amp;"bidderId"&amp;CHAR(34)&amp;": "&amp;CHAR(34)&amp;SUBSTITUTE(CriteriTecnici!$A1899,CHAR(34),"'")&amp;CHAR(34)&amp;", "&amp;CHAR(34)&amp;"lotId"&amp;CHAR(34)&amp;": "&amp;CHAR(34)&amp;SUBSTITUTE(CriteriTecnici!$C1899,CHAR(34),"'")&amp;CHAR(34)&amp;", "&amp;CHAR(34)&amp;"criterionId"&amp;CHAR(34)&amp;": "&amp;CHAR(34)&amp;SUBSTITUTE(CriteriTecnici!$D1899,CHAR(34),"'")&amp;CHAR(34)&amp;", "&amp;CHAR(34)&amp;"kind"&amp;CHAR(34)&amp;": "&amp;CHAR(34)&amp;SUBSTITUTE(CriteriTecnici!$F1899,CHAR(34),"'")&amp;CHAR(34)&amp;", "&amp;CHAR(34)&amp;"value"&amp;CHAR(34)&amp;": "&amp;SUBSTITUTE(TRIM(ROUND(IFERROR(CriteriTecnici!$N1899*1,IFERROR(NUMBERVALUE(CriteriTecnici!$N1899,".",","),IFERROR(NUMBERVALUE(CriteriTecnici!$N1899,",","."),0))),4)&amp;""),",",".")&amp;", "&amp;CHAR(34)&amp;"numerator"&amp;CHAR(34)&amp;": "&amp;SUBSTITUTE(TRIM(ROUND(IFERROR(CriteriTecnici!$K1899*1,IFERROR(NUMBERVALUE(CriteriTecnici!$K1899,".",","),IFERROR(NUMBERVALUE(CriteriTecnici!$K1899,",","."),0))),4)&amp;""),",",".")&amp;", "&amp;CHAR(34)&amp;"denominator"&amp;CHAR(34)&amp;": "&amp;SUBSTITUTE(TRIM(ROUND(IFERROR(CriteriTecnici!$L1899*1,IFERROR(NUMBERVALUE(CriteriTecnici!$L1899,".",","),IFERROR(NUMBERVALUE(CriteriTecnici!$L1899,",","."),0))),4)&amp;""),",",".")&amp;", "&amp;CHAR(34)&amp;"flag"&amp;CHAR(34)&amp;": "&amp;SUBSTITUTE(TRIM(ROUND(IFERROR(CriteriTecnici!$M1899*1,IFERROR(NUMBERVALUE(CriteriTecnici!$M1899,".",","),IFERROR(NUMBERVALUE(CriteriTecnici!$M1899,",","."),0))),4)&amp;""),",",".")&amp;", "&amp;CHAR(34)&amp;"rawScore"&amp;CHAR(34)&amp;": "&amp;SUBSTITUTE(TRIM(ROUND(IFERROR(CriteriTecnici!$O1899*1,IFERROR(NUMBERVALUE(CriteriTecnici!$O1899,".",","),IFERROR(NUMBERVALUE(CriteriTecnici!$O1899,",","."),0))),4)&amp;""),",",".")&amp;CHAR(125)&amp;IF(TRUE,",",""))</f>
        <v/>
      </c>
    </row>
    <row r="2120">
      <c r="A2120" s="38">
        <f>IF(CriteriTecnici!$A1900="","","    "&amp;CHAR(123)&amp;CHAR(34)&amp;"bidderId"&amp;CHAR(34)&amp;": "&amp;CHAR(34)&amp;SUBSTITUTE(CriteriTecnici!$A1900,CHAR(34),"'")&amp;CHAR(34)&amp;", "&amp;CHAR(34)&amp;"lotId"&amp;CHAR(34)&amp;": "&amp;CHAR(34)&amp;SUBSTITUTE(CriteriTecnici!$C1900,CHAR(34),"'")&amp;CHAR(34)&amp;", "&amp;CHAR(34)&amp;"criterionId"&amp;CHAR(34)&amp;": "&amp;CHAR(34)&amp;SUBSTITUTE(CriteriTecnici!$D1900,CHAR(34),"'")&amp;CHAR(34)&amp;", "&amp;CHAR(34)&amp;"kind"&amp;CHAR(34)&amp;": "&amp;CHAR(34)&amp;SUBSTITUTE(CriteriTecnici!$F1900,CHAR(34),"'")&amp;CHAR(34)&amp;", "&amp;CHAR(34)&amp;"value"&amp;CHAR(34)&amp;": "&amp;SUBSTITUTE(TRIM(ROUND(IFERROR(CriteriTecnici!$N1900*1,IFERROR(NUMBERVALUE(CriteriTecnici!$N1900,".",","),IFERROR(NUMBERVALUE(CriteriTecnici!$N1900,",","."),0))),4)&amp;""),",",".")&amp;", "&amp;CHAR(34)&amp;"numerator"&amp;CHAR(34)&amp;": "&amp;SUBSTITUTE(TRIM(ROUND(IFERROR(CriteriTecnici!$K1900*1,IFERROR(NUMBERVALUE(CriteriTecnici!$K1900,".",","),IFERROR(NUMBERVALUE(CriteriTecnici!$K1900,",","."),0))),4)&amp;""),",",".")&amp;", "&amp;CHAR(34)&amp;"denominator"&amp;CHAR(34)&amp;": "&amp;SUBSTITUTE(TRIM(ROUND(IFERROR(CriteriTecnici!$L1900*1,IFERROR(NUMBERVALUE(CriteriTecnici!$L1900,".",","),IFERROR(NUMBERVALUE(CriteriTecnici!$L1900,",","."),0))),4)&amp;""),",",".")&amp;", "&amp;CHAR(34)&amp;"flag"&amp;CHAR(34)&amp;": "&amp;SUBSTITUTE(TRIM(ROUND(IFERROR(CriteriTecnici!$M1900*1,IFERROR(NUMBERVALUE(CriteriTecnici!$M1900,".",","),IFERROR(NUMBERVALUE(CriteriTecnici!$M1900,",","."),0))),4)&amp;""),",",".")&amp;", "&amp;CHAR(34)&amp;"rawScore"&amp;CHAR(34)&amp;": "&amp;SUBSTITUTE(TRIM(ROUND(IFERROR(CriteriTecnici!$O1900*1,IFERROR(NUMBERVALUE(CriteriTecnici!$O1900,".",","),IFERROR(NUMBERVALUE(CriteriTecnici!$O1900,",","."),0))),4)&amp;""),",",".")&amp;CHAR(125)&amp;IF(TRUE,",",""))</f>
        <v/>
      </c>
    </row>
    <row r="2121">
      <c r="A2121" s="38">
        <f>IF(CriteriTecnici!$A1901="","","    "&amp;CHAR(123)&amp;CHAR(34)&amp;"bidderId"&amp;CHAR(34)&amp;": "&amp;CHAR(34)&amp;SUBSTITUTE(CriteriTecnici!$A1901,CHAR(34),"'")&amp;CHAR(34)&amp;", "&amp;CHAR(34)&amp;"lotId"&amp;CHAR(34)&amp;": "&amp;CHAR(34)&amp;SUBSTITUTE(CriteriTecnici!$C1901,CHAR(34),"'")&amp;CHAR(34)&amp;", "&amp;CHAR(34)&amp;"criterionId"&amp;CHAR(34)&amp;": "&amp;CHAR(34)&amp;SUBSTITUTE(CriteriTecnici!$D1901,CHAR(34),"'")&amp;CHAR(34)&amp;", "&amp;CHAR(34)&amp;"kind"&amp;CHAR(34)&amp;": "&amp;CHAR(34)&amp;SUBSTITUTE(CriteriTecnici!$F1901,CHAR(34),"'")&amp;CHAR(34)&amp;", "&amp;CHAR(34)&amp;"value"&amp;CHAR(34)&amp;": "&amp;SUBSTITUTE(TRIM(ROUND(IFERROR(CriteriTecnici!$N1901*1,IFERROR(NUMBERVALUE(CriteriTecnici!$N1901,".",","),IFERROR(NUMBERVALUE(CriteriTecnici!$N1901,",","."),0))),4)&amp;""),",",".")&amp;", "&amp;CHAR(34)&amp;"numerator"&amp;CHAR(34)&amp;": "&amp;SUBSTITUTE(TRIM(ROUND(IFERROR(CriteriTecnici!$K1901*1,IFERROR(NUMBERVALUE(CriteriTecnici!$K1901,".",","),IFERROR(NUMBERVALUE(CriteriTecnici!$K1901,",","."),0))),4)&amp;""),",",".")&amp;", "&amp;CHAR(34)&amp;"denominator"&amp;CHAR(34)&amp;": "&amp;SUBSTITUTE(TRIM(ROUND(IFERROR(CriteriTecnici!$L1901*1,IFERROR(NUMBERVALUE(CriteriTecnici!$L1901,".",","),IFERROR(NUMBERVALUE(CriteriTecnici!$L1901,",","."),0))),4)&amp;""),",",".")&amp;", "&amp;CHAR(34)&amp;"flag"&amp;CHAR(34)&amp;": "&amp;SUBSTITUTE(TRIM(ROUND(IFERROR(CriteriTecnici!$M1901*1,IFERROR(NUMBERVALUE(CriteriTecnici!$M1901,".",","),IFERROR(NUMBERVALUE(CriteriTecnici!$M1901,",","."),0))),4)&amp;""),",",".")&amp;", "&amp;CHAR(34)&amp;"rawScore"&amp;CHAR(34)&amp;": "&amp;SUBSTITUTE(TRIM(ROUND(IFERROR(CriteriTecnici!$O1901*1,IFERROR(NUMBERVALUE(CriteriTecnici!$O1901,".",","),IFERROR(NUMBERVALUE(CriteriTecnici!$O1901,",","."),0))),4)&amp;""),",",".")&amp;CHAR(125)&amp;IF(TRUE,",",""))</f>
        <v/>
      </c>
    </row>
    <row r="2122">
      <c r="A2122" s="38">
        <f>IF(CriteriTecnici!$A1902="","","    "&amp;CHAR(123)&amp;CHAR(34)&amp;"bidderId"&amp;CHAR(34)&amp;": "&amp;CHAR(34)&amp;SUBSTITUTE(CriteriTecnici!$A1902,CHAR(34),"'")&amp;CHAR(34)&amp;", "&amp;CHAR(34)&amp;"lotId"&amp;CHAR(34)&amp;": "&amp;CHAR(34)&amp;SUBSTITUTE(CriteriTecnici!$C1902,CHAR(34),"'")&amp;CHAR(34)&amp;", "&amp;CHAR(34)&amp;"criterionId"&amp;CHAR(34)&amp;": "&amp;CHAR(34)&amp;SUBSTITUTE(CriteriTecnici!$D1902,CHAR(34),"'")&amp;CHAR(34)&amp;", "&amp;CHAR(34)&amp;"kind"&amp;CHAR(34)&amp;": "&amp;CHAR(34)&amp;SUBSTITUTE(CriteriTecnici!$F1902,CHAR(34),"'")&amp;CHAR(34)&amp;", "&amp;CHAR(34)&amp;"value"&amp;CHAR(34)&amp;": "&amp;SUBSTITUTE(TRIM(ROUND(IFERROR(CriteriTecnici!$N1902*1,IFERROR(NUMBERVALUE(CriteriTecnici!$N1902,".",","),IFERROR(NUMBERVALUE(CriteriTecnici!$N1902,",","."),0))),4)&amp;""),",",".")&amp;", "&amp;CHAR(34)&amp;"numerator"&amp;CHAR(34)&amp;": "&amp;SUBSTITUTE(TRIM(ROUND(IFERROR(CriteriTecnici!$K1902*1,IFERROR(NUMBERVALUE(CriteriTecnici!$K1902,".",","),IFERROR(NUMBERVALUE(CriteriTecnici!$K1902,",","."),0))),4)&amp;""),",",".")&amp;", "&amp;CHAR(34)&amp;"denominator"&amp;CHAR(34)&amp;": "&amp;SUBSTITUTE(TRIM(ROUND(IFERROR(CriteriTecnici!$L1902*1,IFERROR(NUMBERVALUE(CriteriTecnici!$L1902,".",","),IFERROR(NUMBERVALUE(CriteriTecnici!$L1902,",","."),0))),4)&amp;""),",",".")&amp;", "&amp;CHAR(34)&amp;"flag"&amp;CHAR(34)&amp;": "&amp;SUBSTITUTE(TRIM(ROUND(IFERROR(CriteriTecnici!$M1902*1,IFERROR(NUMBERVALUE(CriteriTecnici!$M1902,".",","),IFERROR(NUMBERVALUE(CriteriTecnici!$M1902,",","."),0))),4)&amp;""),",",".")&amp;", "&amp;CHAR(34)&amp;"rawScore"&amp;CHAR(34)&amp;": "&amp;SUBSTITUTE(TRIM(ROUND(IFERROR(CriteriTecnici!$O1902*1,IFERROR(NUMBERVALUE(CriteriTecnici!$O1902,".",","),IFERROR(NUMBERVALUE(CriteriTecnici!$O1902,",","."),0))),4)&amp;""),",",".")&amp;CHAR(125)&amp;IF(TRUE,",",""))</f>
        <v/>
      </c>
    </row>
    <row r="2123">
      <c r="A2123" s="38">
        <f>IF(CriteriTecnici!$A1903="","","    "&amp;CHAR(123)&amp;CHAR(34)&amp;"bidderId"&amp;CHAR(34)&amp;": "&amp;CHAR(34)&amp;SUBSTITUTE(CriteriTecnici!$A1903,CHAR(34),"'")&amp;CHAR(34)&amp;", "&amp;CHAR(34)&amp;"lotId"&amp;CHAR(34)&amp;": "&amp;CHAR(34)&amp;SUBSTITUTE(CriteriTecnici!$C1903,CHAR(34),"'")&amp;CHAR(34)&amp;", "&amp;CHAR(34)&amp;"criterionId"&amp;CHAR(34)&amp;": "&amp;CHAR(34)&amp;SUBSTITUTE(CriteriTecnici!$D1903,CHAR(34),"'")&amp;CHAR(34)&amp;", "&amp;CHAR(34)&amp;"kind"&amp;CHAR(34)&amp;": "&amp;CHAR(34)&amp;SUBSTITUTE(CriteriTecnici!$F1903,CHAR(34),"'")&amp;CHAR(34)&amp;", "&amp;CHAR(34)&amp;"value"&amp;CHAR(34)&amp;": "&amp;SUBSTITUTE(TRIM(ROUND(IFERROR(CriteriTecnici!$N1903*1,IFERROR(NUMBERVALUE(CriteriTecnici!$N1903,".",","),IFERROR(NUMBERVALUE(CriteriTecnici!$N1903,",","."),0))),4)&amp;""),",",".")&amp;", "&amp;CHAR(34)&amp;"numerator"&amp;CHAR(34)&amp;": "&amp;SUBSTITUTE(TRIM(ROUND(IFERROR(CriteriTecnici!$K1903*1,IFERROR(NUMBERVALUE(CriteriTecnici!$K1903,".",","),IFERROR(NUMBERVALUE(CriteriTecnici!$K1903,",","."),0))),4)&amp;""),",",".")&amp;", "&amp;CHAR(34)&amp;"denominator"&amp;CHAR(34)&amp;": "&amp;SUBSTITUTE(TRIM(ROUND(IFERROR(CriteriTecnici!$L1903*1,IFERROR(NUMBERVALUE(CriteriTecnici!$L1903,".",","),IFERROR(NUMBERVALUE(CriteriTecnici!$L1903,",","."),0))),4)&amp;""),",",".")&amp;", "&amp;CHAR(34)&amp;"flag"&amp;CHAR(34)&amp;": "&amp;SUBSTITUTE(TRIM(ROUND(IFERROR(CriteriTecnici!$M1903*1,IFERROR(NUMBERVALUE(CriteriTecnici!$M1903,".",","),IFERROR(NUMBERVALUE(CriteriTecnici!$M1903,",","."),0))),4)&amp;""),",",".")&amp;", "&amp;CHAR(34)&amp;"rawScore"&amp;CHAR(34)&amp;": "&amp;SUBSTITUTE(TRIM(ROUND(IFERROR(CriteriTecnici!$O1903*1,IFERROR(NUMBERVALUE(CriteriTecnici!$O1903,".",","),IFERROR(NUMBERVALUE(CriteriTecnici!$O1903,",","."),0))),4)&amp;""),",",".")&amp;CHAR(125)&amp;IF(TRUE,",",""))</f>
        <v/>
      </c>
    </row>
    <row r="2124">
      <c r="A2124" s="38">
        <f>IF(CriteriTecnici!$A1904="","","    "&amp;CHAR(123)&amp;CHAR(34)&amp;"bidderId"&amp;CHAR(34)&amp;": "&amp;CHAR(34)&amp;SUBSTITUTE(CriteriTecnici!$A1904,CHAR(34),"'")&amp;CHAR(34)&amp;", "&amp;CHAR(34)&amp;"lotId"&amp;CHAR(34)&amp;": "&amp;CHAR(34)&amp;SUBSTITUTE(CriteriTecnici!$C1904,CHAR(34),"'")&amp;CHAR(34)&amp;", "&amp;CHAR(34)&amp;"criterionId"&amp;CHAR(34)&amp;": "&amp;CHAR(34)&amp;SUBSTITUTE(CriteriTecnici!$D1904,CHAR(34),"'")&amp;CHAR(34)&amp;", "&amp;CHAR(34)&amp;"kind"&amp;CHAR(34)&amp;": "&amp;CHAR(34)&amp;SUBSTITUTE(CriteriTecnici!$F1904,CHAR(34),"'")&amp;CHAR(34)&amp;", "&amp;CHAR(34)&amp;"value"&amp;CHAR(34)&amp;": "&amp;SUBSTITUTE(TRIM(ROUND(IFERROR(CriteriTecnici!$N1904*1,IFERROR(NUMBERVALUE(CriteriTecnici!$N1904,".",","),IFERROR(NUMBERVALUE(CriteriTecnici!$N1904,",","."),0))),4)&amp;""),",",".")&amp;", "&amp;CHAR(34)&amp;"numerator"&amp;CHAR(34)&amp;": "&amp;SUBSTITUTE(TRIM(ROUND(IFERROR(CriteriTecnici!$K1904*1,IFERROR(NUMBERVALUE(CriteriTecnici!$K1904,".",","),IFERROR(NUMBERVALUE(CriteriTecnici!$K1904,",","."),0))),4)&amp;""),",",".")&amp;", "&amp;CHAR(34)&amp;"denominator"&amp;CHAR(34)&amp;": "&amp;SUBSTITUTE(TRIM(ROUND(IFERROR(CriteriTecnici!$L1904*1,IFERROR(NUMBERVALUE(CriteriTecnici!$L1904,".",","),IFERROR(NUMBERVALUE(CriteriTecnici!$L1904,",","."),0))),4)&amp;""),",",".")&amp;", "&amp;CHAR(34)&amp;"flag"&amp;CHAR(34)&amp;": "&amp;SUBSTITUTE(TRIM(ROUND(IFERROR(CriteriTecnici!$M1904*1,IFERROR(NUMBERVALUE(CriteriTecnici!$M1904,".",","),IFERROR(NUMBERVALUE(CriteriTecnici!$M1904,",","."),0))),4)&amp;""),",",".")&amp;", "&amp;CHAR(34)&amp;"rawScore"&amp;CHAR(34)&amp;": "&amp;SUBSTITUTE(TRIM(ROUND(IFERROR(CriteriTecnici!$O1904*1,IFERROR(NUMBERVALUE(CriteriTecnici!$O1904,".",","),IFERROR(NUMBERVALUE(CriteriTecnici!$O1904,",","."),0))),4)&amp;""),",",".")&amp;CHAR(125)&amp;IF(TRUE,",",""))</f>
        <v/>
      </c>
    </row>
    <row r="2125">
      <c r="A2125" s="38">
        <f>IF(CriteriTecnici!$A1905="","","    "&amp;CHAR(123)&amp;CHAR(34)&amp;"bidderId"&amp;CHAR(34)&amp;": "&amp;CHAR(34)&amp;SUBSTITUTE(CriteriTecnici!$A1905,CHAR(34),"'")&amp;CHAR(34)&amp;", "&amp;CHAR(34)&amp;"lotId"&amp;CHAR(34)&amp;": "&amp;CHAR(34)&amp;SUBSTITUTE(CriteriTecnici!$C1905,CHAR(34),"'")&amp;CHAR(34)&amp;", "&amp;CHAR(34)&amp;"criterionId"&amp;CHAR(34)&amp;": "&amp;CHAR(34)&amp;SUBSTITUTE(CriteriTecnici!$D1905,CHAR(34),"'")&amp;CHAR(34)&amp;", "&amp;CHAR(34)&amp;"kind"&amp;CHAR(34)&amp;": "&amp;CHAR(34)&amp;SUBSTITUTE(CriteriTecnici!$F1905,CHAR(34),"'")&amp;CHAR(34)&amp;", "&amp;CHAR(34)&amp;"value"&amp;CHAR(34)&amp;": "&amp;SUBSTITUTE(TRIM(ROUND(IFERROR(CriteriTecnici!$N1905*1,IFERROR(NUMBERVALUE(CriteriTecnici!$N1905,".",","),IFERROR(NUMBERVALUE(CriteriTecnici!$N1905,",","."),0))),4)&amp;""),",",".")&amp;", "&amp;CHAR(34)&amp;"numerator"&amp;CHAR(34)&amp;": "&amp;SUBSTITUTE(TRIM(ROUND(IFERROR(CriteriTecnici!$K1905*1,IFERROR(NUMBERVALUE(CriteriTecnici!$K1905,".",","),IFERROR(NUMBERVALUE(CriteriTecnici!$K1905,",","."),0))),4)&amp;""),",",".")&amp;", "&amp;CHAR(34)&amp;"denominator"&amp;CHAR(34)&amp;": "&amp;SUBSTITUTE(TRIM(ROUND(IFERROR(CriteriTecnici!$L1905*1,IFERROR(NUMBERVALUE(CriteriTecnici!$L1905,".",","),IFERROR(NUMBERVALUE(CriteriTecnici!$L1905,",","."),0))),4)&amp;""),",",".")&amp;", "&amp;CHAR(34)&amp;"flag"&amp;CHAR(34)&amp;": "&amp;SUBSTITUTE(TRIM(ROUND(IFERROR(CriteriTecnici!$M1905*1,IFERROR(NUMBERVALUE(CriteriTecnici!$M1905,".",","),IFERROR(NUMBERVALUE(CriteriTecnici!$M1905,",","."),0))),4)&amp;""),",",".")&amp;", "&amp;CHAR(34)&amp;"rawScore"&amp;CHAR(34)&amp;": "&amp;SUBSTITUTE(TRIM(ROUND(IFERROR(CriteriTecnici!$O1905*1,IFERROR(NUMBERVALUE(CriteriTecnici!$O1905,".",","),IFERROR(NUMBERVALUE(CriteriTecnici!$O1905,",","."),0))),4)&amp;""),",",".")&amp;CHAR(125)&amp;IF(TRUE,",",""))</f>
        <v/>
      </c>
    </row>
    <row r="2126">
      <c r="A2126" s="38">
        <f>IF(CriteriTecnici!$A1906="","","    "&amp;CHAR(123)&amp;CHAR(34)&amp;"bidderId"&amp;CHAR(34)&amp;": "&amp;CHAR(34)&amp;SUBSTITUTE(CriteriTecnici!$A1906,CHAR(34),"'")&amp;CHAR(34)&amp;", "&amp;CHAR(34)&amp;"lotId"&amp;CHAR(34)&amp;": "&amp;CHAR(34)&amp;SUBSTITUTE(CriteriTecnici!$C1906,CHAR(34),"'")&amp;CHAR(34)&amp;", "&amp;CHAR(34)&amp;"criterionId"&amp;CHAR(34)&amp;": "&amp;CHAR(34)&amp;SUBSTITUTE(CriteriTecnici!$D1906,CHAR(34),"'")&amp;CHAR(34)&amp;", "&amp;CHAR(34)&amp;"kind"&amp;CHAR(34)&amp;": "&amp;CHAR(34)&amp;SUBSTITUTE(CriteriTecnici!$F1906,CHAR(34),"'")&amp;CHAR(34)&amp;", "&amp;CHAR(34)&amp;"value"&amp;CHAR(34)&amp;": "&amp;SUBSTITUTE(TRIM(ROUND(IFERROR(CriteriTecnici!$N1906*1,IFERROR(NUMBERVALUE(CriteriTecnici!$N1906,".",","),IFERROR(NUMBERVALUE(CriteriTecnici!$N1906,",","."),0))),4)&amp;""),",",".")&amp;", "&amp;CHAR(34)&amp;"numerator"&amp;CHAR(34)&amp;": "&amp;SUBSTITUTE(TRIM(ROUND(IFERROR(CriteriTecnici!$K1906*1,IFERROR(NUMBERVALUE(CriteriTecnici!$K1906,".",","),IFERROR(NUMBERVALUE(CriteriTecnici!$K1906,",","."),0))),4)&amp;""),",",".")&amp;", "&amp;CHAR(34)&amp;"denominator"&amp;CHAR(34)&amp;": "&amp;SUBSTITUTE(TRIM(ROUND(IFERROR(CriteriTecnici!$L1906*1,IFERROR(NUMBERVALUE(CriteriTecnici!$L1906,".",","),IFERROR(NUMBERVALUE(CriteriTecnici!$L1906,",","."),0))),4)&amp;""),",",".")&amp;", "&amp;CHAR(34)&amp;"flag"&amp;CHAR(34)&amp;": "&amp;SUBSTITUTE(TRIM(ROUND(IFERROR(CriteriTecnici!$M1906*1,IFERROR(NUMBERVALUE(CriteriTecnici!$M1906,".",","),IFERROR(NUMBERVALUE(CriteriTecnici!$M1906,",","."),0))),4)&amp;""),",",".")&amp;", "&amp;CHAR(34)&amp;"rawScore"&amp;CHAR(34)&amp;": "&amp;SUBSTITUTE(TRIM(ROUND(IFERROR(CriteriTecnici!$O1906*1,IFERROR(NUMBERVALUE(CriteriTecnici!$O1906,".",","),IFERROR(NUMBERVALUE(CriteriTecnici!$O1906,",","."),0))),4)&amp;""),",",".")&amp;CHAR(125)&amp;IF(TRUE,",",""))</f>
        <v/>
      </c>
    </row>
    <row r="2127">
      <c r="A2127" s="38">
        <f>IF(CriteriTecnici!$A1907="","","    "&amp;CHAR(123)&amp;CHAR(34)&amp;"bidderId"&amp;CHAR(34)&amp;": "&amp;CHAR(34)&amp;SUBSTITUTE(CriteriTecnici!$A1907,CHAR(34),"'")&amp;CHAR(34)&amp;", "&amp;CHAR(34)&amp;"lotId"&amp;CHAR(34)&amp;": "&amp;CHAR(34)&amp;SUBSTITUTE(CriteriTecnici!$C1907,CHAR(34),"'")&amp;CHAR(34)&amp;", "&amp;CHAR(34)&amp;"criterionId"&amp;CHAR(34)&amp;": "&amp;CHAR(34)&amp;SUBSTITUTE(CriteriTecnici!$D1907,CHAR(34),"'")&amp;CHAR(34)&amp;", "&amp;CHAR(34)&amp;"kind"&amp;CHAR(34)&amp;": "&amp;CHAR(34)&amp;SUBSTITUTE(CriteriTecnici!$F1907,CHAR(34),"'")&amp;CHAR(34)&amp;", "&amp;CHAR(34)&amp;"value"&amp;CHAR(34)&amp;": "&amp;SUBSTITUTE(TRIM(ROUND(IFERROR(CriteriTecnici!$N1907*1,IFERROR(NUMBERVALUE(CriteriTecnici!$N1907,".",","),IFERROR(NUMBERVALUE(CriteriTecnici!$N1907,",","."),0))),4)&amp;""),",",".")&amp;", "&amp;CHAR(34)&amp;"numerator"&amp;CHAR(34)&amp;": "&amp;SUBSTITUTE(TRIM(ROUND(IFERROR(CriteriTecnici!$K1907*1,IFERROR(NUMBERVALUE(CriteriTecnici!$K1907,".",","),IFERROR(NUMBERVALUE(CriteriTecnici!$K1907,",","."),0))),4)&amp;""),",",".")&amp;", "&amp;CHAR(34)&amp;"denominator"&amp;CHAR(34)&amp;": "&amp;SUBSTITUTE(TRIM(ROUND(IFERROR(CriteriTecnici!$L1907*1,IFERROR(NUMBERVALUE(CriteriTecnici!$L1907,".",","),IFERROR(NUMBERVALUE(CriteriTecnici!$L1907,",","."),0))),4)&amp;""),",",".")&amp;", "&amp;CHAR(34)&amp;"flag"&amp;CHAR(34)&amp;": "&amp;SUBSTITUTE(TRIM(ROUND(IFERROR(CriteriTecnici!$M1907*1,IFERROR(NUMBERVALUE(CriteriTecnici!$M1907,".",","),IFERROR(NUMBERVALUE(CriteriTecnici!$M1907,",","."),0))),4)&amp;""),",",".")&amp;", "&amp;CHAR(34)&amp;"rawScore"&amp;CHAR(34)&amp;": "&amp;SUBSTITUTE(TRIM(ROUND(IFERROR(CriteriTecnici!$O1907*1,IFERROR(NUMBERVALUE(CriteriTecnici!$O1907,".",","),IFERROR(NUMBERVALUE(CriteriTecnici!$O1907,",","."),0))),4)&amp;""),",",".")&amp;CHAR(125)&amp;IF(TRUE,",",""))</f>
        <v/>
      </c>
    </row>
    <row r="2128">
      <c r="A2128" s="38">
        <f>IF(CriteriTecnici!$A1908="","","    "&amp;CHAR(123)&amp;CHAR(34)&amp;"bidderId"&amp;CHAR(34)&amp;": "&amp;CHAR(34)&amp;SUBSTITUTE(CriteriTecnici!$A1908,CHAR(34),"'")&amp;CHAR(34)&amp;", "&amp;CHAR(34)&amp;"lotId"&amp;CHAR(34)&amp;": "&amp;CHAR(34)&amp;SUBSTITUTE(CriteriTecnici!$C1908,CHAR(34),"'")&amp;CHAR(34)&amp;", "&amp;CHAR(34)&amp;"criterionId"&amp;CHAR(34)&amp;": "&amp;CHAR(34)&amp;SUBSTITUTE(CriteriTecnici!$D1908,CHAR(34),"'")&amp;CHAR(34)&amp;", "&amp;CHAR(34)&amp;"kind"&amp;CHAR(34)&amp;": "&amp;CHAR(34)&amp;SUBSTITUTE(CriteriTecnici!$F1908,CHAR(34),"'")&amp;CHAR(34)&amp;", "&amp;CHAR(34)&amp;"value"&amp;CHAR(34)&amp;": "&amp;SUBSTITUTE(TRIM(ROUND(IFERROR(CriteriTecnici!$N1908*1,IFERROR(NUMBERVALUE(CriteriTecnici!$N1908,".",","),IFERROR(NUMBERVALUE(CriteriTecnici!$N1908,",","."),0))),4)&amp;""),",",".")&amp;", "&amp;CHAR(34)&amp;"numerator"&amp;CHAR(34)&amp;": "&amp;SUBSTITUTE(TRIM(ROUND(IFERROR(CriteriTecnici!$K1908*1,IFERROR(NUMBERVALUE(CriteriTecnici!$K1908,".",","),IFERROR(NUMBERVALUE(CriteriTecnici!$K1908,",","."),0))),4)&amp;""),",",".")&amp;", "&amp;CHAR(34)&amp;"denominator"&amp;CHAR(34)&amp;": "&amp;SUBSTITUTE(TRIM(ROUND(IFERROR(CriteriTecnici!$L1908*1,IFERROR(NUMBERVALUE(CriteriTecnici!$L1908,".",","),IFERROR(NUMBERVALUE(CriteriTecnici!$L1908,",","."),0))),4)&amp;""),",",".")&amp;", "&amp;CHAR(34)&amp;"flag"&amp;CHAR(34)&amp;": "&amp;SUBSTITUTE(TRIM(ROUND(IFERROR(CriteriTecnici!$M1908*1,IFERROR(NUMBERVALUE(CriteriTecnici!$M1908,".",","),IFERROR(NUMBERVALUE(CriteriTecnici!$M1908,",","."),0))),4)&amp;""),",",".")&amp;", "&amp;CHAR(34)&amp;"rawScore"&amp;CHAR(34)&amp;": "&amp;SUBSTITUTE(TRIM(ROUND(IFERROR(CriteriTecnici!$O1908*1,IFERROR(NUMBERVALUE(CriteriTecnici!$O1908,".",","),IFERROR(NUMBERVALUE(CriteriTecnici!$O1908,",","."),0))),4)&amp;""),",",".")&amp;CHAR(125)&amp;IF(TRUE,",",""))</f>
        <v/>
      </c>
    </row>
    <row r="2129">
      <c r="A2129" s="38">
        <f>IF(CriteriTecnici!$A1909="","","    "&amp;CHAR(123)&amp;CHAR(34)&amp;"bidderId"&amp;CHAR(34)&amp;": "&amp;CHAR(34)&amp;SUBSTITUTE(CriteriTecnici!$A1909,CHAR(34),"'")&amp;CHAR(34)&amp;", "&amp;CHAR(34)&amp;"lotId"&amp;CHAR(34)&amp;": "&amp;CHAR(34)&amp;SUBSTITUTE(CriteriTecnici!$C1909,CHAR(34),"'")&amp;CHAR(34)&amp;", "&amp;CHAR(34)&amp;"criterionId"&amp;CHAR(34)&amp;": "&amp;CHAR(34)&amp;SUBSTITUTE(CriteriTecnici!$D1909,CHAR(34),"'")&amp;CHAR(34)&amp;", "&amp;CHAR(34)&amp;"kind"&amp;CHAR(34)&amp;": "&amp;CHAR(34)&amp;SUBSTITUTE(CriteriTecnici!$F1909,CHAR(34),"'")&amp;CHAR(34)&amp;", "&amp;CHAR(34)&amp;"value"&amp;CHAR(34)&amp;": "&amp;SUBSTITUTE(TRIM(ROUND(IFERROR(CriteriTecnici!$N1909*1,IFERROR(NUMBERVALUE(CriteriTecnici!$N1909,".",","),IFERROR(NUMBERVALUE(CriteriTecnici!$N1909,",","."),0))),4)&amp;""),",",".")&amp;", "&amp;CHAR(34)&amp;"numerator"&amp;CHAR(34)&amp;": "&amp;SUBSTITUTE(TRIM(ROUND(IFERROR(CriteriTecnici!$K1909*1,IFERROR(NUMBERVALUE(CriteriTecnici!$K1909,".",","),IFERROR(NUMBERVALUE(CriteriTecnici!$K1909,",","."),0))),4)&amp;""),",",".")&amp;", "&amp;CHAR(34)&amp;"denominator"&amp;CHAR(34)&amp;": "&amp;SUBSTITUTE(TRIM(ROUND(IFERROR(CriteriTecnici!$L1909*1,IFERROR(NUMBERVALUE(CriteriTecnici!$L1909,".",","),IFERROR(NUMBERVALUE(CriteriTecnici!$L1909,",","."),0))),4)&amp;""),",",".")&amp;", "&amp;CHAR(34)&amp;"flag"&amp;CHAR(34)&amp;": "&amp;SUBSTITUTE(TRIM(ROUND(IFERROR(CriteriTecnici!$M1909*1,IFERROR(NUMBERVALUE(CriteriTecnici!$M1909,".",","),IFERROR(NUMBERVALUE(CriteriTecnici!$M1909,",","."),0))),4)&amp;""),",",".")&amp;", "&amp;CHAR(34)&amp;"rawScore"&amp;CHAR(34)&amp;": "&amp;SUBSTITUTE(TRIM(ROUND(IFERROR(CriteriTecnici!$O1909*1,IFERROR(NUMBERVALUE(CriteriTecnici!$O1909,".",","),IFERROR(NUMBERVALUE(CriteriTecnici!$O1909,",","."),0))),4)&amp;""),",",".")&amp;CHAR(125)&amp;IF(TRUE,",",""))</f>
        <v/>
      </c>
    </row>
    <row r="2130">
      <c r="A2130" s="38">
        <f>IF(CriteriTecnici!$A1910="","","    "&amp;CHAR(123)&amp;CHAR(34)&amp;"bidderId"&amp;CHAR(34)&amp;": "&amp;CHAR(34)&amp;SUBSTITUTE(CriteriTecnici!$A1910,CHAR(34),"'")&amp;CHAR(34)&amp;", "&amp;CHAR(34)&amp;"lotId"&amp;CHAR(34)&amp;": "&amp;CHAR(34)&amp;SUBSTITUTE(CriteriTecnici!$C1910,CHAR(34),"'")&amp;CHAR(34)&amp;", "&amp;CHAR(34)&amp;"criterionId"&amp;CHAR(34)&amp;": "&amp;CHAR(34)&amp;SUBSTITUTE(CriteriTecnici!$D1910,CHAR(34),"'")&amp;CHAR(34)&amp;", "&amp;CHAR(34)&amp;"kind"&amp;CHAR(34)&amp;": "&amp;CHAR(34)&amp;SUBSTITUTE(CriteriTecnici!$F1910,CHAR(34),"'")&amp;CHAR(34)&amp;", "&amp;CHAR(34)&amp;"value"&amp;CHAR(34)&amp;": "&amp;SUBSTITUTE(TRIM(ROUND(IFERROR(CriteriTecnici!$N1910*1,IFERROR(NUMBERVALUE(CriteriTecnici!$N1910,".",","),IFERROR(NUMBERVALUE(CriteriTecnici!$N1910,",","."),0))),4)&amp;""),",",".")&amp;", "&amp;CHAR(34)&amp;"numerator"&amp;CHAR(34)&amp;": "&amp;SUBSTITUTE(TRIM(ROUND(IFERROR(CriteriTecnici!$K1910*1,IFERROR(NUMBERVALUE(CriteriTecnici!$K1910,".",","),IFERROR(NUMBERVALUE(CriteriTecnici!$K1910,",","."),0))),4)&amp;""),",",".")&amp;", "&amp;CHAR(34)&amp;"denominator"&amp;CHAR(34)&amp;": "&amp;SUBSTITUTE(TRIM(ROUND(IFERROR(CriteriTecnici!$L1910*1,IFERROR(NUMBERVALUE(CriteriTecnici!$L1910,".",","),IFERROR(NUMBERVALUE(CriteriTecnici!$L1910,",","."),0))),4)&amp;""),",",".")&amp;", "&amp;CHAR(34)&amp;"flag"&amp;CHAR(34)&amp;": "&amp;SUBSTITUTE(TRIM(ROUND(IFERROR(CriteriTecnici!$M1910*1,IFERROR(NUMBERVALUE(CriteriTecnici!$M1910,".",","),IFERROR(NUMBERVALUE(CriteriTecnici!$M1910,",","."),0))),4)&amp;""),",",".")&amp;", "&amp;CHAR(34)&amp;"rawScore"&amp;CHAR(34)&amp;": "&amp;SUBSTITUTE(TRIM(ROUND(IFERROR(CriteriTecnici!$O1910*1,IFERROR(NUMBERVALUE(CriteriTecnici!$O1910,".",","),IFERROR(NUMBERVALUE(CriteriTecnici!$O1910,",","."),0))),4)&amp;""),",",".")&amp;CHAR(125)&amp;IF(TRUE,",",""))</f>
        <v/>
      </c>
    </row>
    <row r="2131">
      <c r="A2131" s="38">
        <f>IF(CriteriTecnici!$A1911="","","    "&amp;CHAR(123)&amp;CHAR(34)&amp;"bidderId"&amp;CHAR(34)&amp;": "&amp;CHAR(34)&amp;SUBSTITUTE(CriteriTecnici!$A1911,CHAR(34),"'")&amp;CHAR(34)&amp;", "&amp;CHAR(34)&amp;"lotId"&amp;CHAR(34)&amp;": "&amp;CHAR(34)&amp;SUBSTITUTE(CriteriTecnici!$C1911,CHAR(34),"'")&amp;CHAR(34)&amp;", "&amp;CHAR(34)&amp;"criterionId"&amp;CHAR(34)&amp;": "&amp;CHAR(34)&amp;SUBSTITUTE(CriteriTecnici!$D1911,CHAR(34),"'")&amp;CHAR(34)&amp;", "&amp;CHAR(34)&amp;"kind"&amp;CHAR(34)&amp;": "&amp;CHAR(34)&amp;SUBSTITUTE(CriteriTecnici!$F1911,CHAR(34),"'")&amp;CHAR(34)&amp;", "&amp;CHAR(34)&amp;"value"&amp;CHAR(34)&amp;": "&amp;SUBSTITUTE(TRIM(ROUND(IFERROR(CriteriTecnici!$N1911*1,IFERROR(NUMBERVALUE(CriteriTecnici!$N1911,".",","),IFERROR(NUMBERVALUE(CriteriTecnici!$N1911,",","."),0))),4)&amp;""),",",".")&amp;", "&amp;CHAR(34)&amp;"numerator"&amp;CHAR(34)&amp;": "&amp;SUBSTITUTE(TRIM(ROUND(IFERROR(CriteriTecnici!$K1911*1,IFERROR(NUMBERVALUE(CriteriTecnici!$K1911,".",","),IFERROR(NUMBERVALUE(CriteriTecnici!$K1911,",","."),0))),4)&amp;""),",",".")&amp;", "&amp;CHAR(34)&amp;"denominator"&amp;CHAR(34)&amp;": "&amp;SUBSTITUTE(TRIM(ROUND(IFERROR(CriteriTecnici!$L1911*1,IFERROR(NUMBERVALUE(CriteriTecnici!$L1911,".",","),IFERROR(NUMBERVALUE(CriteriTecnici!$L1911,",","."),0))),4)&amp;""),",",".")&amp;", "&amp;CHAR(34)&amp;"flag"&amp;CHAR(34)&amp;": "&amp;SUBSTITUTE(TRIM(ROUND(IFERROR(CriteriTecnici!$M1911*1,IFERROR(NUMBERVALUE(CriteriTecnici!$M1911,".",","),IFERROR(NUMBERVALUE(CriteriTecnici!$M1911,",","."),0))),4)&amp;""),",",".")&amp;", "&amp;CHAR(34)&amp;"rawScore"&amp;CHAR(34)&amp;": "&amp;SUBSTITUTE(TRIM(ROUND(IFERROR(CriteriTecnici!$O1911*1,IFERROR(NUMBERVALUE(CriteriTecnici!$O1911,".",","),IFERROR(NUMBERVALUE(CriteriTecnici!$O1911,",","."),0))),4)&amp;""),",",".")&amp;CHAR(125)&amp;IF(TRUE,",",""))</f>
        <v/>
      </c>
    </row>
    <row r="2132">
      <c r="A2132" s="38">
        <f>IF(CriteriTecnici!$A1912="","","    "&amp;CHAR(123)&amp;CHAR(34)&amp;"bidderId"&amp;CHAR(34)&amp;": "&amp;CHAR(34)&amp;SUBSTITUTE(CriteriTecnici!$A1912,CHAR(34),"'")&amp;CHAR(34)&amp;", "&amp;CHAR(34)&amp;"lotId"&amp;CHAR(34)&amp;": "&amp;CHAR(34)&amp;SUBSTITUTE(CriteriTecnici!$C1912,CHAR(34),"'")&amp;CHAR(34)&amp;", "&amp;CHAR(34)&amp;"criterionId"&amp;CHAR(34)&amp;": "&amp;CHAR(34)&amp;SUBSTITUTE(CriteriTecnici!$D1912,CHAR(34),"'")&amp;CHAR(34)&amp;", "&amp;CHAR(34)&amp;"kind"&amp;CHAR(34)&amp;": "&amp;CHAR(34)&amp;SUBSTITUTE(CriteriTecnici!$F1912,CHAR(34),"'")&amp;CHAR(34)&amp;", "&amp;CHAR(34)&amp;"value"&amp;CHAR(34)&amp;": "&amp;SUBSTITUTE(TRIM(ROUND(IFERROR(CriteriTecnici!$N1912*1,IFERROR(NUMBERVALUE(CriteriTecnici!$N1912,".",","),IFERROR(NUMBERVALUE(CriteriTecnici!$N1912,",","."),0))),4)&amp;""),",",".")&amp;", "&amp;CHAR(34)&amp;"numerator"&amp;CHAR(34)&amp;": "&amp;SUBSTITUTE(TRIM(ROUND(IFERROR(CriteriTecnici!$K1912*1,IFERROR(NUMBERVALUE(CriteriTecnici!$K1912,".",","),IFERROR(NUMBERVALUE(CriteriTecnici!$K1912,",","."),0))),4)&amp;""),",",".")&amp;", "&amp;CHAR(34)&amp;"denominator"&amp;CHAR(34)&amp;": "&amp;SUBSTITUTE(TRIM(ROUND(IFERROR(CriteriTecnici!$L1912*1,IFERROR(NUMBERVALUE(CriteriTecnici!$L1912,".",","),IFERROR(NUMBERVALUE(CriteriTecnici!$L1912,",","."),0))),4)&amp;""),",",".")&amp;", "&amp;CHAR(34)&amp;"flag"&amp;CHAR(34)&amp;": "&amp;SUBSTITUTE(TRIM(ROUND(IFERROR(CriteriTecnici!$M1912*1,IFERROR(NUMBERVALUE(CriteriTecnici!$M1912,".",","),IFERROR(NUMBERVALUE(CriteriTecnici!$M1912,",","."),0))),4)&amp;""),",",".")&amp;", "&amp;CHAR(34)&amp;"rawScore"&amp;CHAR(34)&amp;": "&amp;SUBSTITUTE(TRIM(ROUND(IFERROR(CriteriTecnici!$O1912*1,IFERROR(NUMBERVALUE(CriteriTecnici!$O1912,".",","),IFERROR(NUMBERVALUE(CriteriTecnici!$O1912,",","."),0))),4)&amp;""),",",".")&amp;CHAR(125)&amp;IF(TRUE,",",""))</f>
        <v/>
      </c>
    </row>
    <row r="2133">
      <c r="A2133" s="38">
        <f>IF(CriteriTecnici!$A1913="","","    "&amp;CHAR(123)&amp;CHAR(34)&amp;"bidderId"&amp;CHAR(34)&amp;": "&amp;CHAR(34)&amp;SUBSTITUTE(CriteriTecnici!$A1913,CHAR(34),"'")&amp;CHAR(34)&amp;", "&amp;CHAR(34)&amp;"lotId"&amp;CHAR(34)&amp;": "&amp;CHAR(34)&amp;SUBSTITUTE(CriteriTecnici!$C1913,CHAR(34),"'")&amp;CHAR(34)&amp;", "&amp;CHAR(34)&amp;"criterionId"&amp;CHAR(34)&amp;": "&amp;CHAR(34)&amp;SUBSTITUTE(CriteriTecnici!$D1913,CHAR(34),"'")&amp;CHAR(34)&amp;", "&amp;CHAR(34)&amp;"kind"&amp;CHAR(34)&amp;": "&amp;CHAR(34)&amp;SUBSTITUTE(CriteriTecnici!$F1913,CHAR(34),"'")&amp;CHAR(34)&amp;", "&amp;CHAR(34)&amp;"value"&amp;CHAR(34)&amp;": "&amp;SUBSTITUTE(TRIM(ROUND(IFERROR(CriteriTecnici!$N1913*1,IFERROR(NUMBERVALUE(CriteriTecnici!$N1913,".",","),IFERROR(NUMBERVALUE(CriteriTecnici!$N1913,",","."),0))),4)&amp;""),",",".")&amp;", "&amp;CHAR(34)&amp;"numerator"&amp;CHAR(34)&amp;": "&amp;SUBSTITUTE(TRIM(ROUND(IFERROR(CriteriTecnici!$K1913*1,IFERROR(NUMBERVALUE(CriteriTecnici!$K1913,".",","),IFERROR(NUMBERVALUE(CriteriTecnici!$K1913,",","."),0))),4)&amp;""),",",".")&amp;", "&amp;CHAR(34)&amp;"denominator"&amp;CHAR(34)&amp;": "&amp;SUBSTITUTE(TRIM(ROUND(IFERROR(CriteriTecnici!$L1913*1,IFERROR(NUMBERVALUE(CriteriTecnici!$L1913,".",","),IFERROR(NUMBERVALUE(CriteriTecnici!$L1913,",","."),0))),4)&amp;""),",",".")&amp;", "&amp;CHAR(34)&amp;"flag"&amp;CHAR(34)&amp;": "&amp;SUBSTITUTE(TRIM(ROUND(IFERROR(CriteriTecnici!$M1913*1,IFERROR(NUMBERVALUE(CriteriTecnici!$M1913,".",","),IFERROR(NUMBERVALUE(CriteriTecnici!$M1913,",","."),0))),4)&amp;""),",",".")&amp;", "&amp;CHAR(34)&amp;"rawScore"&amp;CHAR(34)&amp;": "&amp;SUBSTITUTE(TRIM(ROUND(IFERROR(CriteriTecnici!$O1913*1,IFERROR(NUMBERVALUE(CriteriTecnici!$O1913,".",","),IFERROR(NUMBERVALUE(CriteriTecnici!$O1913,",","."),0))),4)&amp;""),",",".")&amp;CHAR(125)&amp;IF(TRUE,",",""))</f>
        <v/>
      </c>
    </row>
    <row r="2134">
      <c r="A2134" s="38">
        <f>IF(CriteriTecnici!$A1914="","","    "&amp;CHAR(123)&amp;CHAR(34)&amp;"bidderId"&amp;CHAR(34)&amp;": "&amp;CHAR(34)&amp;SUBSTITUTE(CriteriTecnici!$A1914,CHAR(34),"'")&amp;CHAR(34)&amp;", "&amp;CHAR(34)&amp;"lotId"&amp;CHAR(34)&amp;": "&amp;CHAR(34)&amp;SUBSTITUTE(CriteriTecnici!$C1914,CHAR(34),"'")&amp;CHAR(34)&amp;", "&amp;CHAR(34)&amp;"criterionId"&amp;CHAR(34)&amp;": "&amp;CHAR(34)&amp;SUBSTITUTE(CriteriTecnici!$D1914,CHAR(34),"'")&amp;CHAR(34)&amp;", "&amp;CHAR(34)&amp;"kind"&amp;CHAR(34)&amp;": "&amp;CHAR(34)&amp;SUBSTITUTE(CriteriTecnici!$F1914,CHAR(34),"'")&amp;CHAR(34)&amp;", "&amp;CHAR(34)&amp;"value"&amp;CHAR(34)&amp;": "&amp;SUBSTITUTE(TRIM(ROUND(IFERROR(CriteriTecnici!$N1914*1,IFERROR(NUMBERVALUE(CriteriTecnici!$N1914,".",","),IFERROR(NUMBERVALUE(CriteriTecnici!$N1914,",","."),0))),4)&amp;""),",",".")&amp;", "&amp;CHAR(34)&amp;"numerator"&amp;CHAR(34)&amp;": "&amp;SUBSTITUTE(TRIM(ROUND(IFERROR(CriteriTecnici!$K1914*1,IFERROR(NUMBERVALUE(CriteriTecnici!$K1914,".",","),IFERROR(NUMBERVALUE(CriteriTecnici!$K1914,",","."),0))),4)&amp;""),",",".")&amp;", "&amp;CHAR(34)&amp;"denominator"&amp;CHAR(34)&amp;": "&amp;SUBSTITUTE(TRIM(ROUND(IFERROR(CriteriTecnici!$L1914*1,IFERROR(NUMBERVALUE(CriteriTecnici!$L1914,".",","),IFERROR(NUMBERVALUE(CriteriTecnici!$L1914,",","."),0))),4)&amp;""),",",".")&amp;", "&amp;CHAR(34)&amp;"flag"&amp;CHAR(34)&amp;": "&amp;SUBSTITUTE(TRIM(ROUND(IFERROR(CriteriTecnici!$M1914*1,IFERROR(NUMBERVALUE(CriteriTecnici!$M1914,".",","),IFERROR(NUMBERVALUE(CriteriTecnici!$M1914,",","."),0))),4)&amp;""),",",".")&amp;", "&amp;CHAR(34)&amp;"rawScore"&amp;CHAR(34)&amp;": "&amp;SUBSTITUTE(TRIM(ROUND(IFERROR(CriteriTecnici!$O1914*1,IFERROR(NUMBERVALUE(CriteriTecnici!$O1914,".",","),IFERROR(NUMBERVALUE(CriteriTecnici!$O1914,",","."),0))),4)&amp;""),",",".")&amp;CHAR(125)&amp;IF(TRUE,",",""))</f>
        <v/>
      </c>
    </row>
    <row r="2135">
      <c r="A2135" s="38">
        <f>IF(CriteriTecnici!$A1915="","","    "&amp;CHAR(123)&amp;CHAR(34)&amp;"bidderId"&amp;CHAR(34)&amp;": "&amp;CHAR(34)&amp;SUBSTITUTE(CriteriTecnici!$A1915,CHAR(34),"'")&amp;CHAR(34)&amp;", "&amp;CHAR(34)&amp;"lotId"&amp;CHAR(34)&amp;": "&amp;CHAR(34)&amp;SUBSTITUTE(CriteriTecnici!$C1915,CHAR(34),"'")&amp;CHAR(34)&amp;", "&amp;CHAR(34)&amp;"criterionId"&amp;CHAR(34)&amp;": "&amp;CHAR(34)&amp;SUBSTITUTE(CriteriTecnici!$D1915,CHAR(34),"'")&amp;CHAR(34)&amp;", "&amp;CHAR(34)&amp;"kind"&amp;CHAR(34)&amp;": "&amp;CHAR(34)&amp;SUBSTITUTE(CriteriTecnici!$F1915,CHAR(34),"'")&amp;CHAR(34)&amp;", "&amp;CHAR(34)&amp;"value"&amp;CHAR(34)&amp;": "&amp;SUBSTITUTE(TRIM(ROUND(IFERROR(CriteriTecnici!$N1915*1,IFERROR(NUMBERVALUE(CriteriTecnici!$N1915,".",","),IFERROR(NUMBERVALUE(CriteriTecnici!$N1915,",","."),0))),4)&amp;""),",",".")&amp;", "&amp;CHAR(34)&amp;"numerator"&amp;CHAR(34)&amp;": "&amp;SUBSTITUTE(TRIM(ROUND(IFERROR(CriteriTecnici!$K1915*1,IFERROR(NUMBERVALUE(CriteriTecnici!$K1915,".",","),IFERROR(NUMBERVALUE(CriteriTecnici!$K1915,",","."),0))),4)&amp;""),",",".")&amp;", "&amp;CHAR(34)&amp;"denominator"&amp;CHAR(34)&amp;": "&amp;SUBSTITUTE(TRIM(ROUND(IFERROR(CriteriTecnici!$L1915*1,IFERROR(NUMBERVALUE(CriteriTecnici!$L1915,".",","),IFERROR(NUMBERVALUE(CriteriTecnici!$L1915,",","."),0))),4)&amp;""),",",".")&amp;", "&amp;CHAR(34)&amp;"flag"&amp;CHAR(34)&amp;": "&amp;SUBSTITUTE(TRIM(ROUND(IFERROR(CriteriTecnici!$M1915*1,IFERROR(NUMBERVALUE(CriteriTecnici!$M1915,".",","),IFERROR(NUMBERVALUE(CriteriTecnici!$M1915,",","."),0))),4)&amp;""),",",".")&amp;", "&amp;CHAR(34)&amp;"rawScore"&amp;CHAR(34)&amp;": "&amp;SUBSTITUTE(TRIM(ROUND(IFERROR(CriteriTecnici!$O1915*1,IFERROR(NUMBERVALUE(CriteriTecnici!$O1915,".",","),IFERROR(NUMBERVALUE(CriteriTecnici!$O1915,",","."),0))),4)&amp;""),",",".")&amp;CHAR(125)&amp;IF(TRUE,",",""))</f>
        <v/>
      </c>
    </row>
    <row r="2136">
      <c r="A2136" s="38">
        <f>IF(CriteriTecnici!$A1916="","","    "&amp;CHAR(123)&amp;CHAR(34)&amp;"bidderId"&amp;CHAR(34)&amp;": "&amp;CHAR(34)&amp;SUBSTITUTE(CriteriTecnici!$A1916,CHAR(34),"'")&amp;CHAR(34)&amp;", "&amp;CHAR(34)&amp;"lotId"&amp;CHAR(34)&amp;": "&amp;CHAR(34)&amp;SUBSTITUTE(CriteriTecnici!$C1916,CHAR(34),"'")&amp;CHAR(34)&amp;", "&amp;CHAR(34)&amp;"criterionId"&amp;CHAR(34)&amp;": "&amp;CHAR(34)&amp;SUBSTITUTE(CriteriTecnici!$D1916,CHAR(34),"'")&amp;CHAR(34)&amp;", "&amp;CHAR(34)&amp;"kind"&amp;CHAR(34)&amp;": "&amp;CHAR(34)&amp;SUBSTITUTE(CriteriTecnici!$F1916,CHAR(34),"'")&amp;CHAR(34)&amp;", "&amp;CHAR(34)&amp;"value"&amp;CHAR(34)&amp;": "&amp;SUBSTITUTE(TRIM(ROUND(IFERROR(CriteriTecnici!$N1916*1,IFERROR(NUMBERVALUE(CriteriTecnici!$N1916,".",","),IFERROR(NUMBERVALUE(CriteriTecnici!$N1916,",","."),0))),4)&amp;""),",",".")&amp;", "&amp;CHAR(34)&amp;"numerator"&amp;CHAR(34)&amp;": "&amp;SUBSTITUTE(TRIM(ROUND(IFERROR(CriteriTecnici!$K1916*1,IFERROR(NUMBERVALUE(CriteriTecnici!$K1916,".",","),IFERROR(NUMBERVALUE(CriteriTecnici!$K1916,",","."),0))),4)&amp;""),",",".")&amp;", "&amp;CHAR(34)&amp;"denominator"&amp;CHAR(34)&amp;": "&amp;SUBSTITUTE(TRIM(ROUND(IFERROR(CriteriTecnici!$L1916*1,IFERROR(NUMBERVALUE(CriteriTecnici!$L1916,".",","),IFERROR(NUMBERVALUE(CriteriTecnici!$L1916,",","."),0))),4)&amp;""),",",".")&amp;", "&amp;CHAR(34)&amp;"flag"&amp;CHAR(34)&amp;": "&amp;SUBSTITUTE(TRIM(ROUND(IFERROR(CriteriTecnici!$M1916*1,IFERROR(NUMBERVALUE(CriteriTecnici!$M1916,".",","),IFERROR(NUMBERVALUE(CriteriTecnici!$M1916,",","."),0))),4)&amp;""),",",".")&amp;", "&amp;CHAR(34)&amp;"rawScore"&amp;CHAR(34)&amp;": "&amp;SUBSTITUTE(TRIM(ROUND(IFERROR(CriteriTecnici!$O1916*1,IFERROR(NUMBERVALUE(CriteriTecnici!$O1916,".",","),IFERROR(NUMBERVALUE(CriteriTecnici!$O1916,",","."),0))),4)&amp;""),",",".")&amp;CHAR(125)&amp;IF(TRUE,",",""))</f>
        <v/>
      </c>
    </row>
    <row r="2137">
      <c r="A2137" s="38">
        <f>IF(CriteriTecnici!$A1917="","","    "&amp;CHAR(123)&amp;CHAR(34)&amp;"bidderId"&amp;CHAR(34)&amp;": "&amp;CHAR(34)&amp;SUBSTITUTE(CriteriTecnici!$A1917,CHAR(34),"'")&amp;CHAR(34)&amp;", "&amp;CHAR(34)&amp;"lotId"&amp;CHAR(34)&amp;": "&amp;CHAR(34)&amp;SUBSTITUTE(CriteriTecnici!$C1917,CHAR(34),"'")&amp;CHAR(34)&amp;", "&amp;CHAR(34)&amp;"criterionId"&amp;CHAR(34)&amp;": "&amp;CHAR(34)&amp;SUBSTITUTE(CriteriTecnici!$D1917,CHAR(34),"'")&amp;CHAR(34)&amp;", "&amp;CHAR(34)&amp;"kind"&amp;CHAR(34)&amp;": "&amp;CHAR(34)&amp;SUBSTITUTE(CriteriTecnici!$F1917,CHAR(34),"'")&amp;CHAR(34)&amp;", "&amp;CHAR(34)&amp;"value"&amp;CHAR(34)&amp;": "&amp;SUBSTITUTE(TRIM(ROUND(IFERROR(CriteriTecnici!$N1917*1,IFERROR(NUMBERVALUE(CriteriTecnici!$N1917,".",","),IFERROR(NUMBERVALUE(CriteriTecnici!$N1917,",","."),0))),4)&amp;""),",",".")&amp;", "&amp;CHAR(34)&amp;"numerator"&amp;CHAR(34)&amp;": "&amp;SUBSTITUTE(TRIM(ROUND(IFERROR(CriteriTecnici!$K1917*1,IFERROR(NUMBERVALUE(CriteriTecnici!$K1917,".",","),IFERROR(NUMBERVALUE(CriteriTecnici!$K1917,",","."),0))),4)&amp;""),",",".")&amp;", "&amp;CHAR(34)&amp;"denominator"&amp;CHAR(34)&amp;": "&amp;SUBSTITUTE(TRIM(ROUND(IFERROR(CriteriTecnici!$L1917*1,IFERROR(NUMBERVALUE(CriteriTecnici!$L1917,".",","),IFERROR(NUMBERVALUE(CriteriTecnici!$L1917,",","."),0))),4)&amp;""),",",".")&amp;", "&amp;CHAR(34)&amp;"flag"&amp;CHAR(34)&amp;": "&amp;SUBSTITUTE(TRIM(ROUND(IFERROR(CriteriTecnici!$M1917*1,IFERROR(NUMBERVALUE(CriteriTecnici!$M1917,".",","),IFERROR(NUMBERVALUE(CriteriTecnici!$M1917,",","."),0))),4)&amp;""),",",".")&amp;", "&amp;CHAR(34)&amp;"rawScore"&amp;CHAR(34)&amp;": "&amp;SUBSTITUTE(TRIM(ROUND(IFERROR(CriteriTecnici!$O1917*1,IFERROR(NUMBERVALUE(CriteriTecnici!$O1917,".",","),IFERROR(NUMBERVALUE(CriteriTecnici!$O1917,",","."),0))),4)&amp;""),",",".")&amp;CHAR(125)&amp;IF(TRUE,",",""))</f>
        <v/>
      </c>
    </row>
    <row r="2138">
      <c r="A2138" s="38">
        <f>IF(CriteriTecnici!$A1918="","","    "&amp;CHAR(123)&amp;CHAR(34)&amp;"bidderId"&amp;CHAR(34)&amp;": "&amp;CHAR(34)&amp;SUBSTITUTE(CriteriTecnici!$A1918,CHAR(34),"'")&amp;CHAR(34)&amp;", "&amp;CHAR(34)&amp;"lotId"&amp;CHAR(34)&amp;": "&amp;CHAR(34)&amp;SUBSTITUTE(CriteriTecnici!$C1918,CHAR(34),"'")&amp;CHAR(34)&amp;", "&amp;CHAR(34)&amp;"criterionId"&amp;CHAR(34)&amp;": "&amp;CHAR(34)&amp;SUBSTITUTE(CriteriTecnici!$D1918,CHAR(34),"'")&amp;CHAR(34)&amp;", "&amp;CHAR(34)&amp;"kind"&amp;CHAR(34)&amp;": "&amp;CHAR(34)&amp;SUBSTITUTE(CriteriTecnici!$F1918,CHAR(34),"'")&amp;CHAR(34)&amp;", "&amp;CHAR(34)&amp;"value"&amp;CHAR(34)&amp;": "&amp;SUBSTITUTE(TRIM(ROUND(IFERROR(CriteriTecnici!$N1918*1,IFERROR(NUMBERVALUE(CriteriTecnici!$N1918,".",","),IFERROR(NUMBERVALUE(CriteriTecnici!$N1918,",","."),0))),4)&amp;""),",",".")&amp;", "&amp;CHAR(34)&amp;"numerator"&amp;CHAR(34)&amp;": "&amp;SUBSTITUTE(TRIM(ROUND(IFERROR(CriteriTecnici!$K1918*1,IFERROR(NUMBERVALUE(CriteriTecnici!$K1918,".",","),IFERROR(NUMBERVALUE(CriteriTecnici!$K1918,",","."),0))),4)&amp;""),",",".")&amp;", "&amp;CHAR(34)&amp;"denominator"&amp;CHAR(34)&amp;": "&amp;SUBSTITUTE(TRIM(ROUND(IFERROR(CriteriTecnici!$L1918*1,IFERROR(NUMBERVALUE(CriteriTecnici!$L1918,".",","),IFERROR(NUMBERVALUE(CriteriTecnici!$L1918,",","."),0))),4)&amp;""),",",".")&amp;", "&amp;CHAR(34)&amp;"flag"&amp;CHAR(34)&amp;": "&amp;SUBSTITUTE(TRIM(ROUND(IFERROR(CriteriTecnici!$M1918*1,IFERROR(NUMBERVALUE(CriteriTecnici!$M1918,".",","),IFERROR(NUMBERVALUE(CriteriTecnici!$M1918,",","."),0))),4)&amp;""),",",".")&amp;", "&amp;CHAR(34)&amp;"rawScore"&amp;CHAR(34)&amp;": "&amp;SUBSTITUTE(TRIM(ROUND(IFERROR(CriteriTecnici!$O1918*1,IFERROR(NUMBERVALUE(CriteriTecnici!$O1918,".",","),IFERROR(NUMBERVALUE(CriteriTecnici!$O1918,",","."),0))),4)&amp;""),",",".")&amp;CHAR(125)&amp;IF(TRUE,",",""))</f>
        <v/>
      </c>
    </row>
    <row r="2139">
      <c r="A2139" s="38">
        <f>IF(CriteriTecnici!$A1919="","","    "&amp;CHAR(123)&amp;CHAR(34)&amp;"bidderId"&amp;CHAR(34)&amp;": "&amp;CHAR(34)&amp;SUBSTITUTE(CriteriTecnici!$A1919,CHAR(34),"'")&amp;CHAR(34)&amp;", "&amp;CHAR(34)&amp;"lotId"&amp;CHAR(34)&amp;": "&amp;CHAR(34)&amp;SUBSTITUTE(CriteriTecnici!$C1919,CHAR(34),"'")&amp;CHAR(34)&amp;", "&amp;CHAR(34)&amp;"criterionId"&amp;CHAR(34)&amp;": "&amp;CHAR(34)&amp;SUBSTITUTE(CriteriTecnici!$D1919,CHAR(34),"'")&amp;CHAR(34)&amp;", "&amp;CHAR(34)&amp;"kind"&amp;CHAR(34)&amp;": "&amp;CHAR(34)&amp;SUBSTITUTE(CriteriTecnici!$F1919,CHAR(34),"'")&amp;CHAR(34)&amp;", "&amp;CHAR(34)&amp;"value"&amp;CHAR(34)&amp;": "&amp;SUBSTITUTE(TRIM(ROUND(IFERROR(CriteriTecnici!$N1919*1,IFERROR(NUMBERVALUE(CriteriTecnici!$N1919,".",","),IFERROR(NUMBERVALUE(CriteriTecnici!$N1919,",","."),0))),4)&amp;""),",",".")&amp;", "&amp;CHAR(34)&amp;"numerator"&amp;CHAR(34)&amp;": "&amp;SUBSTITUTE(TRIM(ROUND(IFERROR(CriteriTecnici!$K1919*1,IFERROR(NUMBERVALUE(CriteriTecnici!$K1919,".",","),IFERROR(NUMBERVALUE(CriteriTecnici!$K1919,",","."),0))),4)&amp;""),",",".")&amp;", "&amp;CHAR(34)&amp;"denominator"&amp;CHAR(34)&amp;": "&amp;SUBSTITUTE(TRIM(ROUND(IFERROR(CriteriTecnici!$L1919*1,IFERROR(NUMBERVALUE(CriteriTecnici!$L1919,".",","),IFERROR(NUMBERVALUE(CriteriTecnici!$L1919,",","."),0))),4)&amp;""),",",".")&amp;", "&amp;CHAR(34)&amp;"flag"&amp;CHAR(34)&amp;": "&amp;SUBSTITUTE(TRIM(ROUND(IFERROR(CriteriTecnici!$M1919*1,IFERROR(NUMBERVALUE(CriteriTecnici!$M1919,".",","),IFERROR(NUMBERVALUE(CriteriTecnici!$M1919,",","."),0))),4)&amp;""),",",".")&amp;", "&amp;CHAR(34)&amp;"rawScore"&amp;CHAR(34)&amp;": "&amp;SUBSTITUTE(TRIM(ROUND(IFERROR(CriteriTecnici!$O1919*1,IFERROR(NUMBERVALUE(CriteriTecnici!$O1919,".",","),IFERROR(NUMBERVALUE(CriteriTecnici!$O1919,",","."),0))),4)&amp;""),",",".")&amp;CHAR(125)&amp;IF(TRUE,",",""))</f>
        <v/>
      </c>
    </row>
    <row r="2140">
      <c r="A2140" s="38">
        <f>IF(CriteriTecnici!$A1920="","","    "&amp;CHAR(123)&amp;CHAR(34)&amp;"bidderId"&amp;CHAR(34)&amp;": "&amp;CHAR(34)&amp;SUBSTITUTE(CriteriTecnici!$A1920,CHAR(34),"'")&amp;CHAR(34)&amp;", "&amp;CHAR(34)&amp;"lotId"&amp;CHAR(34)&amp;": "&amp;CHAR(34)&amp;SUBSTITUTE(CriteriTecnici!$C1920,CHAR(34),"'")&amp;CHAR(34)&amp;", "&amp;CHAR(34)&amp;"criterionId"&amp;CHAR(34)&amp;": "&amp;CHAR(34)&amp;SUBSTITUTE(CriteriTecnici!$D1920,CHAR(34),"'")&amp;CHAR(34)&amp;", "&amp;CHAR(34)&amp;"kind"&amp;CHAR(34)&amp;": "&amp;CHAR(34)&amp;SUBSTITUTE(CriteriTecnici!$F1920,CHAR(34),"'")&amp;CHAR(34)&amp;", "&amp;CHAR(34)&amp;"value"&amp;CHAR(34)&amp;": "&amp;SUBSTITUTE(TRIM(ROUND(IFERROR(CriteriTecnici!$N1920*1,IFERROR(NUMBERVALUE(CriteriTecnici!$N1920,".",","),IFERROR(NUMBERVALUE(CriteriTecnici!$N1920,",","."),0))),4)&amp;""),",",".")&amp;", "&amp;CHAR(34)&amp;"numerator"&amp;CHAR(34)&amp;": "&amp;SUBSTITUTE(TRIM(ROUND(IFERROR(CriteriTecnici!$K1920*1,IFERROR(NUMBERVALUE(CriteriTecnici!$K1920,".",","),IFERROR(NUMBERVALUE(CriteriTecnici!$K1920,",","."),0))),4)&amp;""),",",".")&amp;", "&amp;CHAR(34)&amp;"denominator"&amp;CHAR(34)&amp;": "&amp;SUBSTITUTE(TRIM(ROUND(IFERROR(CriteriTecnici!$L1920*1,IFERROR(NUMBERVALUE(CriteriTecnici!$L1920,".",","),IFERROR(NUMBERVALUE(CriteriTecnici!$L1920,",","."),0))),4)&amp;""),",",".")&amp;", "&amp;CHAR(34)&amp;"flag"&amp;CHAR(34)&amp;": "&amp;SUBSTITUTE(TRIM(ROUND(IFERROR(CriteriTecnici!$M1920*1,IFERROR(NUMBERVALUE(CriteriTecnici!$M1920,".",","),IFERROR(NUMBERVALUE(CriteriTecnici!$M1920,",","."),0))),4)&amp;""),",",".")&amp;", "&amp;CHAR(34)&amp;"rawScore"&amp;CHAR(34)&amp;": "&amp;SUBSTITUTE(TRIM(ROUND(IFERROR(CriteriTecnici!$O1920*1,IFERROR(NUMBERVALUE(CriteriTecnici!$O1920,".",","),IFERROR(NUMBERVALUE(CriteriTecnici!$O1920,",","."),0))),4)&amp;""),",",".")&amp;CHAR(125)&amp;IF(TRUE,",",""))</f>
        <v/>
      </c>
    </row>
    <row r="2141">
      <c r="A2141" s="38">
        <f>IF(CriteriTecnici!$A1921="","","    "&amp;CHAR(123)&amp;CHAR(34)&amp;"bidderId"&amp;CHAR(34)&amp;": "&amp;CHAR(34)&amp;SUBSTITUTE(CriteriTecnici!$A1921,CHAR(34),"'")&amp;CHAR(34)&amp;", "&amp;CHAR(34)&amp;"lotId"&amp;CHAR(34)&amp;": "&amp;CHAR(34)&amp;SUBSTITUTE(CriteriTecnici!$C1921,CHAR(34),"'")&amp;CHAR(34)&amp;", "&amp;CHAR(34)&amp;"criterionId"&amp;CHAR(34)&amp;": "&amp;CHAR(34)&amp;SUBSTITUTE(CriteriTecnici!$D1921,CHAR(34),"'")&amp;CHAR(34)&amp;", "&amp;CHAR(34)&amp;"kind"&amp;CHAR(34)&amp;": "&amp;CHAR(34)&amp;SUBSTITUTE(CriteriTecnici!$F1921,CHAR(34),"'")&amp;CHAR(34)&amp;", "&amp;CHAR(34)&amp;"value"&amp;CHAR(34)&amp;": "&amp;SUBSTITUTE(TRIM(ROUND(IFERROR(CriteriTecnici!$N1921*1,IFERROR(NUMBERVALUE(CriteriTecnici!$N1921,".",","),IFERROR(NUMBERVALUE(CriteriTecnici!$N1921,",","."),0))),4)&amp;""),",",".")&amp;", "&amp;CHAR(34)&amp;"numerator"&amp;CHAR(34)&amp;": "&amp;SUBSTITUTE(TRIM(ROUND(IFERROR(CriteriTecnici!$K1921*1,IFERROR(NUMBERVALUE(CriteriTecnici!$K1921,".",","),IFERROR(NUMBERVALUE(CriteriTecnici!$K1921,",","."),0))),4)&amp;""),",",".")&amp;", "&amp;CHAR(34)&amp;"denominator"&amp;CHAR(34)&amp;": "&amp;SUBSTITUTE(TRIM(ROUND(IFERROR(CriteriTecnici!$L1921*1,IFERROR(NUMBERVALUE(CriteriTecnici!$L1921,".",","),IFERROR(NUMBERVALUE(CriteriTecnici!$L1921,",","."),0))),4)&amp;""),",",".")&amp;", "&amp;CHAR(34)&amp;"flag"&amp;CHAR(34)&amp;": "&amp;SUBSTITUTE(TRIM(ROUND(IFERROR(CriteriTecnici!$M1921*1,IFERROR(NUMBERVALUE(CriteriTecnici!$M1921,".",","),IFERROR(NUMBERVALUE(CriteriTecnici!$M1921,",","."),0))),4)&amp;""),",",".")&amp;", "&amp;CHAR(34)&amp;"rawScore"&amp;CHAR(34)&amp;": "&amp;SUBSTITUTE(TRIM(ROUND(IFERROR(CriteriTecnici!$O1921*1,IFERROR(NUMBERVALUE(CriteriTecnici!$O1921,".",","),IFERROR(NUMBERVALUE(CriteriTecnici!$O1921,",","."),0))),4)&amp;""),",",".")&amp;CHAR(125)&amp;IF(TRUE,",",""))</f>
        <v/>
      </c>
    </row>
    <row r="2142">
      <c r="A2142" s="38">
        <f>IF(CriteriTecnici!$A1922="","","    "&amp;CHAR(123)&amp;CHAR(34)&amp;"bidderId"&amp;CHAR(34)&amp;": "&amp;CHAR(34)&amp;SUBSTITUTE(CriteriTecnici!$A1922,CHAR(34),"'")&amp;CHAR(34)&amp;", "&amp;CHAR(34)&amp;"lotId"&amp;CHAR(34)&amp;": "&amp;CHAR(34)&amp;SUBSTITUTE(CriteriTecnici!$C1922,CHAR(34),"'")&amp;CHAR(34)&amp;", "&amp;CHAR(34)&amp;"criterionId"&amp;CHAR(34)&amp;": "&amp;CHAR(34)&amp;SUBSTITUTE(CriteriTecnici!$D1922,CHAR(34),"'")&amp;CHAR(34)&amp;", "&amp;CHAR(34)&amp;"kind"&amp;CHAR(34)&amp;": "&amp;CHAR(34)&amp;SUBSTITUTE(CriteriTecnici!$F1922,CHAR(34),"'")&amp;CHAR(34)&amp;", "&amp;CHAR(34)&amp;"value"&amp;CHAR(34)&amp;": "&amp;SUBSTITUTE(TRIM(ROUND(IFERROR(CriteriTecnici!$N1922*1,IFERROR(NUMBERVALUE(CriteriTecnici!$N1922,".",","),IFERROR(NUMBERVALUE(CriteriTecnici!$N1922,",","."),0))),4)&amp;""),",",".")&amp;", "&amp;CHAR(34)&amp;"numerator"&amp;CHAR(34)&amp;": "&amp;SUBSTITUTE(TRIM(ROUND(IFERROR(CriteriTecnici!$K1922*1,IFERROR(NUMBERVALUE(CriteriTecnici!$K1922,".",","),IFERROR(NUMBERVALUE(CriteriTecnici!$K1922,",","."),0))),4)&amp;""),",",".")&amp;", "&amp;CHAR(34)&amp;"denominator"&amp;CHAR(34)&amp;": "&amp;SUBSTITUTE(TRIM(ROUND(IFERROR(CriteriTecnici!$L1922*1,IFERROR(NUMBERVALUE(CriteriTecnici!$L1922,".",","),IFERROR(NUMBERVALUE(CriteriTecnici!$L1922,",","."),0))),4)&amp;""),",",".")&amp;", "&amp;CHAR(34)&amp;"flag"&amp;CHAR(34)&amp;": "&amp;SUBSTITUTE(TRIM(ROUND(IFERROR(CriteriTecnici!$M1922*1,IFERROR(NUMBERVALUE(CriteriTecnici!$M1922,".",","),IFERROR(NUMBERVALUE(CriteriTecnici!$M1922,",","."),0))),4)&amp;""),",",".")&amp;", "&amp;CHAR(34)&amp;"rawScore"&amp;CHAR(34)&amp;": "&amp;SUBSTITUTE(TRIM(ROUND(IFERROR(CriteriTecnici!$O1922*1,IFERROR(NUMBERVALUE(CriteriTecnici!$O1922,".",","),IFERROR(NUMBERVALUE(CriteriTecnici!$O1922,",","."),0))),4)&amp;""),",",".")&amp;CHAR(125)&amp;IF(TRUE,",",""))</f>
        <v/>
      </c>
    </row>
    <row r="2143">
      <c r="A2143" s="38">
        <f>IF(CriteriTecnici!$A1923="","","    "&amp;CHAR(123)&amp;CHAR(34)&amp;"bidderId"&amp;CHAR(34)&amp;": "&amp;CHAR(34)&amp;SUBSTITUTE(CriteriTecnici!$A1923,CHAR(34),"'")&amp;CHAR(34)&amp;", "&amp;CHAR(34)&amp;"lotId"&amp;CHAR(34)&amp;": "&amp;CHAR(34)&amp;SUBSTITUTE(CriteriTecnici!$C1923,CHAR(34),"'")&amp;CHAR(34)&amp;", "&amp;CHAR(34)&amp;"criterionId"&amp;CHAR(34)&amp;": "&amp;CHAR(34)&amp;SUBSTITUTE(CriteriTecnici!$D1923,CHAR(34),"'")&amp;CHAR(34)&amp;", "&amp;CHAR(34)&amp;"kind"&amp;CHAR(34)&amp;": "&amp;CHAR(34)&amp;SUBSTITUTE(CriteriTecnici!$F1923,CHAR(34),"'")&amp;CHAR(34)&amp;", "&amp;CHAR(34)&amp;"value"&amp;CHAR(34)&amp;": "&amp;SUBSTITUTE(TRIM(ROUND(IFERROR(CriteriTecnici!$N1923*1,IFERROR(NUMBERVALUE(CriteriTecnici!$N1923,".",","),IFERROR(NUMBERVALUE(CriteriTecnici!$N1923,",","."),0))),4)&amp;""),",",".")&amp;", "&amp;CHAR(34)&amp;"numerator"&amp;CHAR(34)&amp;": "&amp;SUBSTITUTE(TRIM(ROUND(IFERROR(CriteriTecnici!$K1923*1,IFERROR(NUMBERVALUE(CriteriTecnici!$K1923,".",","),IFERROR(NUMBERVALUE(CriteriTecnici!$K1923,",","."),0))),4)&amp;""),",",".")&amp;", "&amp;CHAR(34)&amp;"denominator"&amp;CHAR(34)&amp;": "&amp;SUBSTITUTE(TRIM(ROUND(IFERROR(CriteriTecnici!$L1923*1,IFERROR(NUMBERVALUE(CriteriTecnici!$L1923,".",","),IFERROR(NUMBERVALUE(CriteriTecnici!$L1923,",","."),0))),4)&amp;""),",",".")&amp;", "&amp;CHAR(34)&amp;"flag"&amp;CHAR(34)&amp;": "&amp;SUBSTITUTE(TRIM(ROUND(IFERROR(CriteriTecnici!$M1923*1,IFERROR(NUMBERVALUE(CriteriTecnici!$M1923,".",","),IFERROR(NUMBERVALUE(CriteriTecnici!$M1923,",","."),0))),4)&amp;""),",",".")&amp;", "&amp;CHAR(34)&amp;"rawScore"&amp;CHAR(34)&amp;": "&amp;SUBSTITUTE(TRIM(ROUND(IFERROR(CriteriTecnici!$O1923*1,IFERROR(NUMBERVALUE(CriteriTecnici!$O1923,".",","),IFERROR(NUMBERVALUE(CriteriTecnici!$O1923,",","."),0))),4)&amp;""),",",".")&amp;CHAR(125)&amp;IF(TRUE,",",""))</f>
        <v/>
      </c>
    </row>
    <row r="2144">
      <c r="A2144" s="38">
        <f>IF(CriteriTecnici!$A1924="","","    "&amp;CHAR(123)&amp;CHAR(34)&amp;"bidderId"&amp;CHAR(34)&amp;": "&amp;CHAR(34)&amp;SUBSTITUTE(CriteriTecnici!$A1924,CHAR(34),"'")&amp;CHAR(34)&amp;", "&amp;CHAR(34)&amp;"lotId"&amp;CHAR(34)&amp;": "&amp;CHAR(34)&amp;SUBSTITUTE(CriteriTecnici!$C1924,CHAR(34),"'")&amp;CHAR(34)&amp;", "&amp;CHAR(34)&amp;"criterionId"&amp;CHAR(34)&amp;": "&amp;CHAR(34)&amp;SUBSTITUTE(CriteriTecnici!$D1924,CHAR(34),"'")&amp;CHAR(34)&amp;", "&amp;CHAR(34)&amp;"kind"&amp;CHAR(34)&amp;": "&amp;CHAR(34)&amp;SUBSTITUTE(CriteriTecnici!$F1924,CHAR(34),"'")&amp;CHAR(34)&amp;", "&amp;CHAR(34)&amp;"value"&amp;CHAR(34)&amp;": "&amp;SUBSTITUTE(TRIM(ROUND(IFERROR(CriteriTecnici!$N1924*1,IFERROR(NUMBERVALUE(CriteriTecnici!$N1924,".",","),IFERROR(NUMBERVALUE(CriteriTecnici!$N1924,",","."),0))),4)&amp;""),",",".")&amp;", "&amp;CHAR(34)&amp;"numerator"&amp;CHAR(34)&amp;": "&amp;SUBSTITUTE(TRIM(ROUND(IFERROR(CriteriTecnici!$K1924*1,IFERROR(NUMBERVALUE(CriteriTecnici!$K1924,".",","),IFERROR(NUMBERVALUE(CriteriTecnici!$K1924,",","."),0))),4)&amp;""),",",".")&amp;", "&amp;CHAR(34)&amp;"denominator"&amp;CHAR(34)&amp;": "&amp;SUBSTITUTE(TRIM(ROUND(IFERROR(CriteriTecnici!$L1924*1,IFERROR(NUMBERVALUE(CriteriTecnici!$L1924,".",","),IFERROR(NUMBERVALUE(CriteriTecnici!$L1924,",","."),0))),4)&amp;""),",",".")&amp;", "&amp;CHAR(34)&amp;"flag"&amp;CHAR(34)&amp;": "&amp;SUBSTITUTE(TRIM(ROUND(IFERROR(CriteriTecnici!$M1924*1,IFERROR(NUMBERVALUE(CriteriTecnici!$M1924,".",","),IFERROR(NUMBERVALUE(CriteriTecnici!$M1924,",","."),0))),4)&amp;""),",",".")&amp;", "&amp;CHAR(34)&amp;"rawScore"&amp;CHAR(34)&amp;": "&amp;SUBSTITUTE(TRIM(ROUND(IFERROR(CriteriTecnici!$O1924*1,IFERROR(NUMBERVALUE(CriteriTecnici!$O1924,".",","),IFERROR(NUMBERVALUE(CriteriTecnici!$O1924,",","."),0))),4)&amp;""),",",".")&amp;CHAR(125)&amp;IF(TRUE,",",""))</f>
        <v/>
      </c>
    </row>
    <row r="2145">
      <c r="A2145" s="38">
        <f>IF(CriteriTecnici!$A1925="","","    "&amp;CHAR(123)&amp;CHAR(34)&amp;"bidderId"&amp;CHAR(34)&amp;": "&amp;CHAR(34)&amp;SUBSTITUTE(CriteriTecnici!$A1925,CHAR(34),"'")&amp;CHAR(34)&amp;", "&amp;CHAR(34)&amp;"lotId"&amp;CHAR(34)&amp;": "&amp;CHAR(34)&amp;SUBSTITUTE(CriteriTecnici!$C1925,CHAR(34),"'")&amp;CHAR(34)&amp;", "&amp;CHAR(34)&amp;"criterionId"&amp;CHAR(34)&amp;": "&amp;CHAR(34)&amp;SUBSTITUTE(CriteriTecnici!$D1925,CHAR(34),"'")&amp;CHAR(34)&amp;", "&amp;CHAR(34)&amp;"kind"&amp;CHAR(34)&amp;": "&amp;CHAR(34)&amp;SUBSTITUTE(CriteriTecnici!$F1925,CHAR(34),"'")&amp;CHAR(34)&amp;", "&amp;CHAR(34)&amp;"value"&amp;CHAR(34)&amp;": "&amp;SUBSTITUTE(TRIM(ROUND(IFERROR(CriteriTecnici!$N1925*1,IFERROR(NUMBERVALUE(CriteriTecnici!$N1925,".",","),IFERROR(NUMBERVALUE(CriteriTecnici!$N1925,",","."),0))),4)&amp;""),",",".")&amp;", "&amp;CHAR(34)&amp;"numerator"&amp;CHAR(34)&amp;": "&amp;SUBSTITUTE(TRIM(ROUND(IFERROR(CriteriTecnici!$K1925*1,IFERROR(NUMBERVALUE(CriteriTecnici!$K1925,".",","),IFERROR(NUMBERVALUE(CriteriTecnici!$K1925,",","."),0))),4)&amp;""),",",".")&amp;", "&amp;CHAR(34)&amp;"denominator"&amp;CHAR(34)&amp;": "&amp;SUBSTITUTE(TRIM(ROUND(IFERROR(CriteriTecnici!$L1925*1,IFERROR(NUMBERVALUE(CriteriTecnici!$L1925,".",","),IFERROR(NUMBERVALUE(CriteriTecnici!$L1925,",","."),0))),4)&amp;""),",",".")&amp;", "&amp;CHAR(34)&amp;"flag"&amp;CHAR(34)&amp;": "&amp;SUBSTITUTE(TRIM(ROUND(IFERROR(CriteriTecnici!$M1925*1,IFERROR(NUMBERVALUE(CriteriTecnici!$M1925,".",","),IFERROR(NUMBERVALUE(CriteriTecnici!$M1925,",","."),0))),4)&amp;""),",",".")&amp;", "&amp;CHAR(34)&amp;"rawScore"&amp;CHAR(34)&amp;": "&amp;SUBSTITUTE(TRIM(ROUND(IFERROR(CriteriTecnici!$O1925*1,IFERROR(NUMBERVALUE(CriteriTecnici!$O1925,".",","),IFERROR(NUMBERVALUE(CriteriTecnici!$O1925,",","."),0))),4)&amp;""),",",".")&amp;CHAR(125)&amp;IF(TRUE,",",""))</f>
        <v/>
      </c>
    </row>
    <row r="2146">
      <c r="A2146" s="38">
        <f>IF(CriteriTecnici!$A1926="","","    "&amp;CHAR(123)&amp;CHAR(34)&amp;"bidderId"&amp;CHAR(34)&amp;": "&amp;CHAR(34)&amp;SUBSTITUTE(CriteriTecnici!$A1926,CHAR(34),"'")&amp;CHAR(34)&amp;", "&amp;CHAR(34)&amp;"lotId"&amp;CHAR(34)&amp;": "&amp;CHAR(34)&amp;SUBSTITUTE(CriteriTecnici!$C1926,CHAR(34),"'")&amp;CHAR(34)&amp;", "&amp;CHAR(34)&amp;"criterionId"&amp;CHAR(34)&amp;": "&amp;CHAR(34)&amp;SUBSTITUTE(CriteriTecnici!$D1926,CHAR(34),"'")&amp;CHAR(34)&amp;", "&amp;CHAR(34)&amp;"kind"&amp;CHAR(34)&amp;": "&amp;CHAR(34)&amp;SUBSTITUTE(CriteriTecnici!$F1926,CHAR(34),"'")&amp;CHAR(34)&amp;", "&amp;CHAR(34)&amp;"value"&amp;CHAR(34)&amp;": "&amp;SUBSTITUTE(TRIM(ROUND(IFERROR(CriteriTecnici!$N1926*1,IFERROR(NUMBERVALUE(CriteriTecnici!$N1926,".",","),IFERROR(NUMBERVALUE(CriteriTecnici!$N1926,",","."),0))),4)&amp;""),",",".")&amp;", "&amp;CHAR(34)&amp;"numerator"&amp;CHAR(34)&amp;": "&amp;SUBSTITUTE(TRIM(ROUND(IFERROR(CriteriTecnici!$K1926*1,IFERROR(NUMBERVALUE(CriteriTecnici!$K1926,".",","),IFERROR(NUMBERVALUE(CriteriTecnici!$K1926,",","."),0))),4)&amp;""),",",".")&amp;", "&amp;CHAR(34)&amp;"denominator"&amp;CHAR(34)&amp;": "&amp;SUBSTITUTE(TRIM(ROUND(IFERROR(CriteriTecnici!$L1926*1,IFERROR(NUMBERVALUE(CriteriTecnici!$L1926,".",","),IFERROR(NUMBERVALUE(CriteriTecnici!$L1926,",","."),0))),4)&amp;""),",",".")&amp;", "&amp;CHAR(34)&amp;"flag"&amp;CHAR(34)&amp;": "&amp;SUBSTITUTE(TRIM(ROUND(IFERROR(CriteriTecnici!$M1926*1,IFERROR(NUMBERVALUE(CriteriTecnici!$M1926,".",","),IFERROR(NUMBERVALUE(CriteriTecnici!$M1926,",","."),0))),4)&amp;""),",",".")&amp;", "&amp;CHAR(34)&amp;"rawScore"&amp;CHAR(34)&amp;": "&amp;SUBSTITUTE(TRIM(ROUND(IFERROR(CriteriTecnici!$O1926*1,IFERROR(NUMBERVALUE(CriteriTecnici!$O1926,".",","),IFERROR(NUMBERVALUE(CriteriTecnici!$O1926,",","."),0))),4)&amp;""),",",".")&amp;CHAR(125)&amp;IF(COUNTA(Offerte!$A64:$A$200)&gt;0,",",""))</f>
        <v/>
      </c>
    </row>
    <row r="2147">
      <c r="A2147" s="38">
        <f>IF(CriteriTecnici!$A1927="","","    "&amp;CHAR(123)&amp;CHAR(34)&amp;"bidderId"&amp;CHAR(34)&amp;": "&amp;CHAR(34)&amp;SUBSTITUTE(CriteriTecnici!$A1927,CHAR(34),"'")&amp;CHAR(34)&amp;", "&amp;CHAR(34)&amp;"lotId"&amp;CHAR(34)&amp;": "&amp;CHAR(34)&amp;SUBSTITUTE(CriteriTecnici!$C1927,CHAR(34),"'")&amp;CHAR(34)&amp;", "&amp;CHAR(34)&amp;"criterionId"&amp;CHAR(34)&amp;": "&amp;CHAR(34)&amp;SUBSTITUTE(CriteriTecnici!$D1927,CHAR(34),"'")&amp;CHAR(34)&amp;", "&amp;CHAR(34)&amp;"kind"&amp;CHAR(34)&amp;": "&amp;CHAR(34)&amp;SUBSTITUTE(CriteriTecnici!$F1927,CHAR(34),"'")&amp;CHAR(34)&amp;", "&amp;CHAR(34)&amp;"value"&amp;CHAR(34)&amp;": "&amp;SUBSTITUTE(TRIM(ROUND(IFERROR(CriteriTecnici!$N1927*1,IFERROR(NUMBERVALUE(CriteriTecnici!$N1927,".",","),IFERROR(NUMBERVALUE(CriteriTecnici!$N1927,",","."),0))),4)&amp;""),",",".")&amp;", "&amp;CHAR(34)&amp;"numerator"&amp;CHAR(34)&amp;": "&amp;SUBSTITUTE(TRIM(ROUND(IFERROR(CriteriTecnici!$K1927*1,IFERROR(NUMBERVALUE(CriteriTecnici!$K1927,".",","),IFERROR(NUMBERVALUE(CriteriTecnici!$K1927,",","."),0))),4)&amp;""),",",".")&amp;", "&amp;CHAR(34)&amp;"denominator"&amp;CHAR(34)&amp;": "&amp;SUBSTITUTE(TRIM(ROUND(IFERROR(CriteriTecnici!$L1927*1,IFERROR(NUMBERVALUE(CriteriTecnici!$L1927,".",","),IFERROR(NUMBERVALUE(CriteriTecnici!$L1927,",","."),0))),4)&amp;""),",",".")&amp;", "&amp;CHAR(34)&amp;"flag"&amp;CHAR(34)&amp;": "&amp;SUBSTITUTE(TRIM(ROUND(IFERROR(CriteriTecnici!$M1927*1,IFERROR(NUMBERVALUE(CriteriTecnici!$M1927,".",","),IFERROR(NUMBERVALUE(CriteriTecnici!$M1927,",","."),0))),4)&amp;""),",",".")&amp;", "&amp;CHAR(34)&amp;"rawScore"&amp;CHAR(34)&amp;": "&amp;SUBSTITUTE(TRIM(ROUND(IFERROR(CriteriTecnici!$O1927*1,IFERROR(NUMBERVALUE(CriteriTecnici!$O1927,".",","),IFERROR(NUMBERVALUE(CriteriTecnici!$O1927,",","."),0))),4)&amp;""),",",".")&amp;CHAR(125)&amp;IF(TRUE,",",""))</f>
        <v/>
      </c>
    </row>
    <row r="2148">
      <c r="A2148" s="38">
        <f>IF(CriteriTecnici!$A1928="","","    "&amp;CHAR(123)&amp;CHAR(34)&amp;"bidderId"&amp;CHAR(34)&amp;": "&amp;CHAR(34)&amp;SUBSTITUTE(CriteriTecnici!$A1928,CHAR(34),"'")&amp;CHAR(34)&amp;", "&amp;CHAR(34)&amp;"lotId"&amp;CHAR(34)&amp;": "&amp;CHAR(34)&amp;SUBSTITUTE(CriteriTecnici!$C1928,CHAR(34),"'")&amp;CHAR(34)&amp;", "&amp;CHAR(34)&amp;"criterionId"&amp;CHAR(34)&amp;": "&amp;CHAR(34)&amp;SUBSTITUTE(CriteriTecnici!$D1928,CHAR(34),"'")&amp;CHAR(34)&amp;", "&amp;CHAR(34)&amp;"kind"&amp;CHAR(34)&amp;": "&amp;CHAR(34)&amp;SUBSTITUTE(CriteriTecnici!$F1928,CHAR(34),"'")&amp;CHAR(34)&amp;", "&amp;CHAR(34)&amp;"value"&amp;CHAR(34)&amp;": "&amp;SUBSTITUTE(TRIM(ROUND(IFERROR(CriteriTecnici!$N1928*1,IFERROR(NUMBERVALUE(CriteriTecnici!$N1928,".",","),IFERROR(NUMBERVALUE(CriteriTecnici!$N1928,",","."),0))),4)&amp;""),",",".")&amp;", "&amp;CHAR(34)&amp;"numerator"&amp;CHAR(34)&amp;": "&amp;SUBSTITUTE(TRIM(ROUND(IFERROR(CriteriTecnici!$K1928*1,IFERROR(NUMBERVALUE(CriteriTecnici!$K1928,".",","),IFERROR(NUMBERVALUE(CriteriTecnici!$K1928,",","."),0))),4)&amp;""),",",".")&amp;", "&amp;CHAR(34)&amp;"denominator"&amp;CHAR(34)&amp;": "&amp;SUBSTITUTE(TRIM(ROUND(IFERROR(CriteriTecnici!$L1928*1,IFERROR(NUMBERVALUE(CriteriTecnici!$L1928,".",","),IFERROR(NUMBERVALUE(CriteriTecnici!$L1928,",","."),0))),4)&amp;""),",",".")&amp;", "&amp;CHAR(34)&amp;"flag"&amp;CHAR(34)&amp;": "&amp;SUBSTITUTE(TRIM(ROUND(IFERROR(CriteriTecnici!$M1928*1,IFERROR(NUMBERVALUE(CriteriTecnici!$M1928,".",","),IFERROR(NUMBERVALUE(CriteriTecnici!$M1928,",","."),0))),4)&amp;""),",",".")&amp;", "&amp;CHAR(34)&amp;"rawScore"&amp;CHAR(34)&amp;": "&amp;SUBSTITUTE(TRIM(ROUND(IFERROR(CriteriTecnici!$O1928*1,IFERROR(NUMBERVALUE(CriteriTecnici!$O1928,".",","),IFERROR(NUMBERVALUE(CriteriTecnici!$O1928,",","."),0))),4)&amp;""),",",".")&amp;CHAR(125)&amp;IF(TRUE,",",""))</f>
        <v/>
      </c>
    </row>
    <row r="2149">
      <c r="A2149" s="38">
        <f>IF(CriteriTecnici!$A1929="","","    "&amp;CHAR(123)&amp;CHAR(34)&amp;"bidderId"&amp;CHAR(34)&amp;": "&amp;CHAR(34)&amp;SUBSTITUTE(CriteriTecnici!$A1929,CHAR(34),"'")&amp;CHAR(34)&amp;", "&amp;CHAR(34)&amp;"lotId"&amp;CHAR(34)&amp;": "&amp;CHAR(34)&amp;SUBSTITUTE(CriteriTecnici!$C1929,CHAR(34),"'")&amp;CHAR(34)&amp;", "&amp;CHAR(34)&amp;"criterionId"&amp;CHAR(34)&amp;": "&amp;CHAR(34)&amp;SUBSTITUTE(CriteriTecnici!$D1929,CHAR(34),"'")&amp;CHAR(34)&amp;", "&amp;CHAR(34)&amp;"kind"&amp;CHAR(34)&amp;": "&amp;CHAR(34)&amp;SUBSTITUTE(CriteriTecnici!$F1929,CHAR(34),"'")&amp;CHAR(34)&amp;", "&amp;CHAR(34)&amp;"value"&amp;CHAR(34)&amp;": "&amp;SUBSTITUTE(TRIM(ROUND(IFERROR(CriteriTecnici!$N1929*1,IFERROR(NUMBERVALUE(CriteriTecnici!$N1929,".",","),IFERROR(NUMBERVALUE(CriteriTecnici!$N1929,",","."),0))),4)&amp;""),",",".")&amp;", "&amp;CHAR(34)&amp;"numerator"&amp;CHAR(34)&amp;": "&amp;SUBSTITUTE(TRIM(ROUND(IFERROR(CriteriTecnici!$K1929*1,IFERROR(NUMBERVALUE(CriteriTecnici!$K1929,".",","),IFERROR(NUMBERVALUE(CriteriTecnici!$K1929,",","."),0))),4)&amp;""),",",".")&amp;", "&amp;CHAR(34)&amp;"denominator"&amp;CHAR(34)&amp;": "&amp;SUBSTITUTE(TRIM(ROUND(IFERROR(CriteriTecnici!$L1929*1,IFERROR(NUMBERVALUE(CriteriTecnici!$L1929,".",","),IFERROR(NUMBERVALUE(CriteriTecnici!$L1929,",","."),0))),4)&amp;""),",",".")&amp;", "&amp;CHAR(34)&amp;"flag"&amp;CHAR(34)&amp;": "&amp;SUBSTITUTE(TRIM(ROUND(IFERROR(CriteriTecnici!$M1929*1,IFERROR(NUMBERVALUE(CriteriTecnici!$M1929,".",","),IFERROR(NUMBERVALUE(CriteriTecnici!$M1929,",","."),0))),4)&amp;""),",",".")&amp;", "&amp;CHAR(34)&amp;"rawScore"&amp;CHAR(34)&amp;": "&amp;SUBSTITUTE(TRIM(ROUND(IFERROR(CriteriTecnici!$O1929*1,IFERROR(NUMBERVALUE(CriteriTecnici!$O1929,".",","),IFERROR(NUMBERVALUE(CriteriTecnici!$O1929,",","."),0))),4)&amp;""),",",".")&amp;CHAR(125)&amp;IF(TRUE,",",""))</f>
        <v/>
      </c>
    </row>
    <row r="2150">
      <c r="A2150" s="38">
        <f>IF(CriteriTecnici!$A1930="","","    "&amp;CHAR(123)&amp;CHAR(34)&amp;"bidderId"&amp;CHAR(34)&amp;": "&amp;CHAR(34)&amp;SUBSTITUTE(CriteriTecnici!$A1930,CHAR(34),"'")&amp;CHAR(34)&amp;", "&amp;CHAR(34)&amp;"lotId"&amp;CHAR(34)&amp;": "&amp;CHAR(34)&amp;SUBSTITUTE(CriteriTecnici!$C1930,CHAR(34),"'")&amp;CHAR(34)&amp;", "&amp;CHAR(34)&amp;"criterionId"&amp;CHAR(34)&amp;": "&amp;CHAR(34)&amp;SUBSTITUTE(CriteriTecnici!$D1930,CHAR(34),"'")&amp;CHAR(34)&amp;", "&amp;CHAR(34)&amp;"kind"&amp;CHAR(34)&amp;": "&amp;CHAR(34)&amp;SUBSTITUTE(CriteriTecnici!$F1930,CHAR(34),"'")&amp;CHAR(34)&amp;", "&amp;CHAR(34)&amp;"value"&amp;CHAR(34)&amp;": "&amp;SUBSTITUTE(TRIM(ROUND(IFERROR(CriteriTecnici!$N1930*1,IFERROR(NUMBERVALUE(CriteriTecnici!$N1930,".",","),IFERROR(NUMBERVALUE(CriteriTecnici!$N1930,",","."),0))),4)&amp;""),",",".")&amp;", "&amp;CHAR(34)&amp;"numerator"&amp;CHAR(34)&amp;": "&amp;SUBSTITUTE(TRIM(ROUND(IFERROR(CriteriTecnici!$K1930*1,IFERROR(NUMBERVALUE(CriteriTecnici!$K1930,".",","),IFERROR(NUMBERVALUE(CriteriTecnici!$K1930,",","."),0))),4)&amp;""),",",".")&amp;", "&amp;CHAR(34)&amp;"denominator"&amp;CHAR(34)&amp;": "&amp;SUBSTITUTE(TRIM(ROUND(IFERROR(CriteriTecnici!$L1930*1,IFERROR(NUMBERVALUE(CriteriTecnici!$L1930,".",","),IFERROR(NUMBERVALUE(CriteriTecnici!$L1930,",","."),0))),4)&amp;""),",",".")&amp;", "&amp;CHAR(34)&amp;"flag"&amp;CHAR(34)&amp;": "&amp;SUBSTITUTE(TRIM(ROUND(IFERROR(CriteriTecnici!$M1930*1,IFERROR(NUMBERVALUE(CriteriTecnici!$M1930,".",","),IFERROR(NUMBERVALUE(CriteriTecnici!$M1930,",","."),0))),4)&amp;""),",",".")&amp;", "&amp;CHAR(34)&amp;"rawScore"&amp;CHAR(34)&amp;": "&amp;SUBSTITUTE(TRIM(ROUND(IFERROR(CriteriTecnici!$O1930*1,IFERROR(NUMBERVALUE(CriteriTecnici!$O1930,".",","),IFERROR(NUMBERVALUE(CriteriTecnici!$O1930,",","."),0))),4)&amp;""),",",".")&amp;CHAR(125)&amp;IF(TRUE,",",""))</f>
        <v/>
      </c>
    </row>
    <row r="2151">
      <c r="A2151" s="38">
        <f>IF(CriteriTecnici!$A1931="","","    "&amp;CHAR(123)&amp;CHAR(34)&amp;"bidderId"&amp;CHAR(34)&amp;": "&amp;CHAR(34)&amp;SUBSTITUTE(CriteriTecnici!$A1931,CHAR(34),"'")&amp;CHAR(34)&amp;", "&amp;CHAR(34)&amp;"lotId"&amp;CHAR(34)&amp;": "&amp;CHAR(34)&amp;SUBSTITUTE(CriteriTecnici!$C1931,CHAR(34),"'")&amp;CHAR(34)&amp;", "&amp;CHAR(34)&amp;"criterionId"&amp;CHAR(34)&amp;": "&amp;CHAR(34)&amp;SUBSTITUTE(CriteriTecnici!$D1931,CHAR(34),"'")&amp;CHAR(34)&amp;", "&amp;CHAR(34)&amp;"kind"&amp;CHAR(34)&amp;": "&amp;CHAR(34)&amp;SUBSTITUTE(CriteriTecnici!$F1931,CHAR(34),"'")&amp;CHAR(34)&amp;", "&amp;CHAR(34)&amp;"value"&amp;CHAR(34)&amp;": "&amp;SUBSTITUTE(TRIM(ROUND(IFERROR(CriteriTecnici!$N1931*1,IFERROR(NUMBERVALUE(CriteriTecnici!$N1931,".",","),IFERROR(NUMBERVALUE(CriteriTecnici!$N1931,",","."),0))),4)&amp;""),",",".")&amp;", "&amp;CHAR(34)&amp;"numerator"&amp;CHAR(34)&amp;": "&amp;SUBSTITUTE(TRIM(ROUND(IFERROR(CriteriTecnici!$K1931*1,IFERROR(NUMBERVALUE(CriteriTecnici!$K1931,".",","),IFERROR(NUMBERVALUE(CriteriTecnici!$K1931,",","."),0))),4)&amp;""),",",".")&amp;", "&amp;CHAR(34)&amp;"denominator"&amp;CHAR(34)&amp;": "&amp;SUBSTITUTE(TRIM(ROUND(IFERROR(CriteriTecnici!$L1931*1,IFERROR(NUMBERVALUE(CriteriTecnici!$L1931,".",","),IFERROR(NUMBERVALUE(CriteriTecnici!$L1931,",","."),0))),4)&amp;""),",",".")&amp;", "&amp;CHAR(34)&amp;"flag"&amp;CHAR(34)&amp;": "&amp;SUBSTITUTE(TRIM(ROUND(IFERROR(CriteriTecnici!$M1931*1,IFERROR(NUMBERVALUE(CriteriTecnici!$M1931,".",","),IFERROR(NUMBERVALUE(CriteriTecnici!$M1931,",","."),0))),4)&amp;""),",",".")&amp;", "&amp;CHAR(34)&amp;"rawScore"&amp;CHAR(34)&amp;": "&amp;SUBSTITUTE(TRIM(ROUND(IFERROR(CriteriTecnici!$O1931*1,IFERROR(NUMBERVALUE(CriteriTecnici!$O1931,".",","),IFERROR(NUMBERVALUE(CriteriTecnici!$O1931,",","."),0))),4)&amp;""),",",".")&amp;CHAR(125)&amp;IF(TRUE,",",""))</f>
        <v/>
      </c>
    </row>
    <row r="2152">
      <c r="A2152" s="38">
        <f>IF(CriteriTecnici!$A1932="","","    "&amp;CHAR(123)&amp;CHAR(34)&amp;"bidderId"&amp;CHAR(34)&amp;": "&amp;CHAR(34)&amp;SUBSTITUTE(CriteriTecnici!$A1932,CHAR(34),"'")&amp;CHAR(34)&amp;", "&amp;CHAR(34)&amp;"lotId"&amp;CHAR(34)&amp;": "&amp;CHAR(34)&amp;SUBSTITUTE(CriteriTecnici!$C1932,CHAR(34),"'")&amp;CHAR(34)&amp;", "&amp;CHAR(34)&amp;"criterionId"&amp;CHAR(34)&amp;": "&amp;CHAR(34)&amp;SUBSTITUTE(CriteriTecnici!$D1932,CHAR(34),"'")&amp;CHAR(34)&amp;", "&amp;CHAR(34)&amp;"kind"&amp;CHAR(34)&amp;": "&amp;CHAR(34)&amp;SUBSTITUTE(CriteriTecnici!$F1932,CHAR(34),"'")&amp;CHAR(34)&amp;", "&amp;CHAR(34)&amp;"value"&amp;CHAR(34)&amp;": "&amp;SUBSTITUTE(TRIM(ROUND(IFERROR(CriteriTecnici!$N1932*1,IFERROR(NUMBERVALUE(CriteriTecnici!$N1932,".",","),IFERROR(NUMBERVALUE(CriteriTecnici!$N1932,",","."),0))),4)&amp;""),",",".")&amp;", "&amp;CHAR(34)&amp;"numerator"&amp;CHAR(34)&amp;": "&amp;SUBSTITUTE(TRIM(ROUND(IFERROR(CriteriTecnici!$K1932*1,IFERROR(NUMBERVALUE(CriteriTecnici!$K1932,".",","),IFERROR(NUMBERVALUE(CriteriTecnici!$K1932,",","."),0))),4)&amp;""),",",".")&amp;", "&amp;CHAR(34)&amp;"denominator"&amp;CHAR(34)&amp;": "&amp;SUBSTITUTE(TRIM(ROUND(IFERROR(CriteriTecnici!$L1932*1,IFERROR(NUMBERVALUE(CriteriTecnici!$L1932,".",","),IFERROR(NUMBERVALUE(CriteriTecnici!$L1932,",","."),0))),4)&amp;""),",",".")&amp;", "&amp;CHAR(34)&amp;"flag"&amp;CHAR(34)&amp;": "&amp;SUBSTITUTE(TRIM(ROUND(IFERROR(CriteriTecnici!$M1932*1,IFERROR(NUMBERVALUE(CriteriTecnici!$M1932,".",","),IFERROR(NUMBERVALUE(CriteriTecnici!$M1932,",","."),0))),4)&amp;""),",",".")&amp;", "&amp;CHAR(34)&amp;"rawScore"&amp;CHAR(34)&amp;": "&amp;SUBSTITUTE(TRIM(ROUND(IFERROR(CriteriTecnici!$O1932*1,IFERROR(NUMBERVALUE(CriteriTecnici!$O1932,".",","),IFERROR(NUMBERVALUE(CriteriTecnici!$O1932,",","."),0))),4)&amp;""),",",".")&amp;CHAR(125)&amp;IF(TRUE,",",""))</f>
        <v/>
      </c>
    </row>
    <row r="2153">
      <c r="A2153" s="38">
        <f>IF(CriteriTecnici!$A1933="","","    "&amp;CHAR(123)&amp;CHAR(34)&amp;"bidderId"&amp;CHAR(34)&amp;": "&amp;CHAR(34)&amp;SUBSTITUTE(CriteriTecnici!$A1933,CHAR(34),"'")&amp;CHAR(34)&amp;", "&amp;CHAR(34)&amp;"lotId"&amp;CHAR(34)&amp;": "&amp;CHAR(34)&amp;SUBSTITUTE(CriteriTecnici!$C1933,CHAR(34),"'")&amp;CHAR(34)&amp;", "&amp;CHAR(34)&amp;"criterionId"&amp;CHAR(34)&amp;": "&amp;CHAR(34)&amp;SUBSTITUTE(CriteriTecnici!$D1933,CHAR(34),"'")&amp;CHAR(34)&amp;", "&amp;CHAR(34)&amp;"kind"&amp;CHAR(34)&amp;": "&amp;CHAR(34)&amp;SUBSTITUTE(CriteriTecnici!$F1933,CHAR(34),"'")&amp;CHAR(34)&amp;", "&amp;CHAR(34)&amp;"value"&amp;CHAR(34)&amp;": "&amp;SUBSTITUTE(TRIM(ROUND(IFERROR(CriteriTecnici!$N1933*1,IFERROR(NUMBERVALUE(CriteriTecnici!$N1933,".",","),IFERROR(NUMBERVALUE(CriteriTecnici!$N1933,",","."),0))),4)&amp;""),",",".")&amp;", "&amp;CHAR(34)&amp;"numerator"&amp;CHAR(34)&amp;": "&amp;SUBSTITUTE(TRIM(ROUND(IFERROR(CriteriTecnici!$K1933*1,IFERROR(NUMBERVALUE(CriteriTecnici!$K1933,".",","),IFERROR(NUMBERVALUE(CriteriTecnici!$K1933,",","."),0))),4)&amp;""),",",".")&amp;", "&amp;CHAR(34)&amp;"denominator"&amp;CHAR(34)&amp;": "&amp;SUBSTITUTE(TRIM(ROUND(IFERROR(CriteriTecnici!$L1933*1,IFERROR(NUMBERVALUE(CriteriTecnici!$L1933,".",","),IFERROR(NUMBERVALUE(CriteriTecnici!$L1933,",","."),0))),4)&amp;""),",",".")&amp;", "&amp;CHAR(34)&amp;"flag"&amp;CHAR(34)&amp;": "&amp;SUBSTITUTE(TRIM(ROUND(IFERROR(CriteriTecnici!$M1933*1,IFERROR(NUMBERVALUE(CriteriTecnici!$M1933,".",","),IFERROR(NUMBERVALUE(CriteriTecnici!$M1933,",","."),0))),4)&amp;""),",",".")&amp;", "&amp;CHAR(34)&amp;"rawScore"&amp;CHAR(34)&amp;": "&amp;SUBSTITUTE(TRIM(ROUND(IFERROR(CriteriTecnici!$O1933*1,IFERROR(NUMBERVALUE(CriteriTecnici!$O1933,".",","),IFERROR(NUMBERVALUE(CriteriTecnici!$O1933,",","."),0))),4)&amp;""),",",".")&amp;CHAR(125)&amp;IF(TRUE,",",""))</f>
        <v/>
      </c>
    </row>
    <row r="2154">
      <c r="A2154" s="38">
        <f>IF(CriteriTecnici!$A1934="","","    "&amp;CHAR(123)&amp;CHAR(34)&amp;"bidderId"&amp;CHAR(34)&amp;": "&amp;CHAR(34)&amp;SUBSTITUTE(CriteriTecnici!$A1934,CHAR(34),"'")&amp;CHAR(34)&amp;", "&amp;CHAR(34)&amp;"lotId"&amp;CHAR(34)&amp;": "&amp;CHAR(34)&amp;SUBSTITUTE(CriteriTecnici!$C1934,CHAR(34),"'")&amp;CHAR(34)&amp;", "&amp;CHAR(34)&amp;"criterionId"&amp;CHAR(34)&amp;": "&amp;CHAR(34)&amp;SUBSTITUTE(CriteriTecnici!$D1934,CHAR(34),"'")&amp;CHAR(34)&amp;", "&amp;CHAR(34)&amp;"kind"&amp;CHAR(34)&amp;": "&amp;CHAR(34)&amp;SUBSTITUTE(CriteriTecnici!$F1934,CHAR(34),"'")&amp;CHAR(34)&amp;", "&amp;CHAR(34)&amp;"value"&amp;CHAR(34)&amp;": "&amp;SUBSTITUTE(TRIM(ROUND(IFERROR(CriteriTecnici!$N1934*1,IFERROR(NUMBERVALUE(CriteriTecnici!$N1934,".",","),IFERROR(NUMBERVALUE(CriteriTecnici!$N1934,",","."),0))),4)&amp;""),",",".")&amp;", "&amp;CHAR(34)&amp;"numerator"&amp;CHAR(34)&amp;": "&amp;SUBSTITUTE(TRIM(ROUND(IFERROR(CriteriTecnici!$K1934*1,IFERROR(NUMBERVALUE(CriteriTecnici!$K1934,".",","),IFERROR(NUMBERVALUE(CriteriTecnici!$K1934,",","."),0))),4)&amp;""),",",".")&amp;", "&amp;CHAR(34)&amp;"denominator"&amp;CHAR(34)&amp;": "&amp;SUBSTITUTE(TRIM(ROUND(IFERROR(CriteriTecnici!$L1934*1,IFERROR(NUMBERVALUE(CriteriTecnici!$L1934,".",","),IFERROR(NUMBERVALUE(CriteriTecnici!$L1934,",","."),0))),4)&amp;""),",",".")&amp;", "&amp;CHAR(34)&amp;"flag"&amp;CHAR(34)&amp;": "&amp;SUBSTITUTE(TRIM(ROUND(IFERROR(CriteriTecnici!$M1934*1,IFERROR(NUMBERVALUE(CriteriTecnici!$M1934,".",","),IFERROR(NUMBERVALUE(CriteriTecnici!$M1934,",","."),0))),4)&amp;""),",",".")&amp;", "&amp;CHAR(34)&amp;"rawScore"&amp;CHAR(34)&amp;": "&amp;SUBSTITUTE(TRIM(ROUND(IFERROR(CriteriTecnici!$O1934*1,IFERROR(NUMBERVALUE(CriteriTecnici!$O1934,".",","),IFERROR(NUMBERVALUE(CriteriTecnici!$O1934,",","."),0))),4)&amp;""),",",".")&amp;CHAR(125)&amp;IF(TRUE,",",""))</f>
        <v/>
      </c>
    </row>
    <row r="2155">
      <c r="A2155" s="38">
        <f>IF(CriteriTecnici!$A1935="","","    "&amp;CHAR(123)&amp;CHAR(34)&amp;"bidderId"&amp;CHAR(34)&amp;": "&amp;CHAR(34)&amp;SUBSTITUTE(CriteriTecnici!$A1935,CHAR(34),"'")&amp;CHAR(34)&amp;", "&amp;CHAR(34)&amp;"lotId"&amp;CHAR(34)&amp;": "&amp;CHAR(34)&amp;SUBSTITUTE(CriteriTecnici!$C1935,CHAR(34),"'")&amp;CHAR(34)&amp;", "&amp;CHAR(34)&amp;"criterionId"&amp;CHAR(34)&amp;": "&amp;CHAR(34)&amp;SUBSTITUTE(CriteriTecnici!$D1935,CHAR(34),"'")&amp;CHAR(34)&amp;", "&amp;CHAR(34)&amp;"kind"&amp;CHAR(34)&amp;": "&amp;CHAR(34)&amp;SUBSTITUTE(CriteriTecnici!$F1935,CHAR(34),"'")&amp;CHAR(34)&amp;", "&amp;CHAR(34)&amp;"value"&amp;CHAR(34)&amp;": "&amp;SUBSTITUTE(TRIM(ROUND(IFERROR(CriteriTecnici!$N1935*1,IFERROR(NUMBERVALUE(CriteriTecnici!$N1935,".",","),IFERROR(NUMBERVALUE(CriteriTecnici!$N1935,",","."),0))),4)&amp;""),",",".")&amp;", "&amp;CHAR(34)&amp;"numerator"&amp;CHAR(34)&amp;": "&amp;SUBSTITUTE(TRIM(ROUND(IFERROR(CriteriTecnici!$K1935*1,IFERROR(NUMBERVALUE(CriteriTecnici!$K1935,".",","),IFERROR(NUMBERVALUE(CriteriTecnici!$K1935,",","."),0))),4)&amp;""),",",".")&amp;", "&amp;CHAR(34)&amp;"denominator"&amp;CHAR(34)&amp;": "&amp;SUBSTITUTE(TRIM(ROUND(IFERROR(CriteriTecnici!$L1935*1,IFERROR(NUMBERVALUE(CriteriTecnici!$L1935,".",","),IFERROR(NUMBERVALUE(CriteriTecnici!$L1935,",","."),0))),4)&amp;""),",",".")&amp;", "&amp;CHAR(34)&amp;"flag"&amp;CHAR(34)&amp;": "&amp;SUBSTITUTE(TRIM(ROUND(IFERROR(CriteriTecnici!$M1935*1,IFERROR(NUMBERVALUE(CriteriTecnici!$M1935,".",","),IFERROR(NUMBERVALUE(CriteriTecnici!$M1935,",","."),0))),4)&amp;""),",",".")&amp;", "&amp;CHAR(34)&amp;"rawScore"&amp;CHAR(34)&amp;": "&amp;SUBSTITUTE(TRIM(ROUND(IFERROR(CriteriTecnici!$O1935*1,IFERROR(NUMBERVALUE(CriteriTecnici!$O1935,".",","),IFERROR(NUMBERVALUE(CriteriTecnici!$O1935,",","."),0))),4)&amp;""),",",".")&amp;CHAR(125)&amp;IF(TRUE,",",""))</f>
        <v/>
      </c>
    </row>
    <row r="2156">
      <c r="A2156" s="38">
        <f>IF(CriteriTecnici!$A1936="","","    "&amp;CHAR(123)&amp;CHAR(34)&amp;"bidderId"&amp;CHAR(34)&amp;": "&amp;CHAR(34)&amp;SUBSTITUTE(CriteriTecnici!$A1936,CHAR(34),"'")&amp;CHAR(34)&amp;", "&amp;CHAR(34)&amp;"lotId"&amp;CHAR(34)&amp;": "&amp;CHAR(34)&amp;SUBSTITUTE(CriteriTecnici!$C1936,CHAR(34),"'")&amp;CHAR(34)&amp;", "&amp;CHAR(34)&amp;"criterionId"&amp;CHAR(34)&amp;": "&amp;CHAR(34)&amp;SUBSTITUTE(CriteriTecnici!$D1936,CHAR(34),"'")&amp;CHAR(34)&amp;", "&amp;CHAR(34)&amp;"kind"&amp;CHAR(34)&amp;": "&amp;CHAR(34)&amp;SUBSTITUTE(CriteriTecnici!$F1936,CHAR(34),"'")&amp;CHAR(34)&amp;", "&amp;CHAR(34)&amp;"value"&amp;CHAR(34)&amp;": "&amp;SUBSTITUTE(TRIM(ROUND(IFERROR(CriteriTecnici!$N1936*1,IFERROR(NUMBERVALUE(CriteriTecnici!$N1936,".",","),IFERROR(NUMBERVALUE(CriteriTecnici!$N1936,",","."),0))),4)&amp;""),",",".")&amp;", "&amp;CHAR(34)&amp;"numerator"&amp;CHAR(34)&amp;": "&amp;SUBSTITUTE(TRIM(ROUND(IFERROR(CriteriTecnici!$K1936*1,IFERROR(NUMBERVALUE(CriteriTecnici!$K1936,".",","),IFERROR(NUMBERVALUE(CriteriTecnici!$K1936,",","."),0))),4)&amp;""),",",".")&amp;", "&amp;CHAR(34)&amp;"denominator"&amp;CHAR(34)&amp;": "&amp;SUBSTITUTE(TRIM(ROUND(IFERROR(CriteriTecnici!$L1936*1,IFERROR(NUMBERVALUE(CriteriTecnici!$L1936,".",","),IFERROR(NUMBERVALUE(CriteriTecnici!$L1936,",","."),0))),4)&amp;""),",",".")&amp;", "&amp;CHAR(34)&amp;"flag"&amp;CHAR(34)&amp;": "&amp;SUBSTITUTE(TRIM(ROUND(IFERROR(CriteriTecnici!$M1936*1,IFERROR(NUMBERVALUE(CriteriTecnici!$M1936,".",","),IFERROR(NUMBERVALUE(CriteriTecnici!$M1936,",","."),0))),4)&amp;""),",",".")&amp;", "&amp;CHAR(34)&amp;"rawScore"&amp;CHAR(34)&amp;": "&amp;SUBSTITUTE(TRIM(ROUND(IFERROR(CriteriTecnici!$O1936*1,IFERROR(NUMBERVALUE(CriteriTecnici!$O1936,".",","),IFERROR(NUMBERVALUE(CriteriTecnici!$O1936,",","."),0))),4)&amp;""),",",".")&amp;CHAR(125)&amp;IF(TRUE,",",""))</f>
        <v/>
      </c>
    </row>
    <row r="2157">
      <c r="A2157" s="38">
        <f>IF(CriteriTecnici!$A1937="","","    "&amp;CHAR(123)&amp;CHAR(34)&amp;"bidderId"&amp;CHAR(34)&amp;": "&amp;CHAR(34)&amp;SUBSTITUTE(CriteriTecnici!$A1937,CHAR(34),"'")&amp;CHAR(34)&amp;", "&amp;CHAR(34)&amp;"lotId"&amp;CHAR(34)&amp;": "&amp;CHAR(34)&amp;SUBSTITUTE(CriteriTecnici!$C1937,CHAR(34),"'")&amp;CHAR(34)&amp;", "&amp;CHAR(34)&amp;"criterionId"&amp;CHAR(34)&amp;": "&amp;CHAR(34)&amp;SUBSTITUTE(CriteriTecnici!$D1937,CHAR(34),"'")&amp;CHAR(34)&amp;", "&amp;CHAR(34)&amp;"kind"&amp;CHAR(34)&amp;": "&amp;CHAR(34)&amp;SUBSTITUTE(CriteriTecnici!$F1937,CHAR(34),"'")&amp;CHAR(34)&amp;", "&amp;CHAR(34)&amp;"value"&amp;CHAR(34)&amp;": "&amp;SUBSTITUTE(TRIM(ROUND(IFERROR(CriteriTecnici!$N1937*1,IFERROR(NUMBERVALUE(CriteriTecnici!$N1937,".",","),IFERROR(NUMBERVALUE(CriteriTecnici!$N1937,",","."),0))),4)&amp;""),",",".")&amp;", "&amp;CHAR(34)&amp;"numerator"&amp;CHAR(34)&amp;": "&amp;SUBSTITUTE(TRIM(ROUND(IFERROR(CriteriTecnici!$K1937*1,IFERROR(NUMBERVALUE(CriteriTecnici!$K1937,".",","),IFERROR(NUMBERVALUE(CriteriTecnici!$K1937,",","."),0))),4)&amp;""),",",".")&amp;", "&amp;CHAR(34)&amp;"denominator"&amp;CHAR(34)&amp;": "&amp;SUBSTITUTE(TRIM(ROUND(IFERROR(CriteriTecnici!$L1937*1,IFERROR(NUMBERVALUE(CriteriTecnici!$L1937,".",","),IFERROR(NUMBERVALUE(CriteriTecnici!$L1937,",","."),0))),4)&amp;""),",",".")&amp;", "&amp;CHAR(34)&amp;"flag"&amp;CHAR(34)&amp;": "&amp;SUBSTITUTE(TRIM(ROUND(IFERROR(CriteriTecnici!$M1937*1,IFERROR(NUMBERVALUE(CriteriTecnici!$M1937,".",","),IFERROR(NUMBERVALUE(CriteriTecnici!$M1937,",","."),0))),4)&amp;""),",",".")&amp;", "&amp;CHAR(34)&amp;"rawScore"&amp;CHAR(34)&amp;": "&amp;SUBSTITUTE(TRIM(ROUND(IFERROR(CriteriTecnici!$O1937*1,IFERROR(NUMBERVALUE(CriteriTecnici!$O1937,".",","),IFERROR(NUMBERVALUE(CriteriTecnici!$O1937,",","."),0))),4)&amp;""),",",".")&amp;CHAR(125)&amp;IF(TRUE,",",""))</f>
        <v/>
      </c>
    </row>
    <row r="2158">
      <c r="A2158" s="38">
        <f>IF(CriteriTecnici!$A1938="","","    "&amp;CHAR(123)&amp;CHAR(34)&amp;"bidderId"&amp;CHAR(34)&amp;": "&amp;CHAR(34)&amp;SUBSTITUTE(CriteriTecnici!$A1938,CHAR(34),"'")&amp;CHAR(34)&amp;", "&amp;CHAR(34)&amp;"lotId"&amp;CHAR(34)&amp;": "&amp;CHAR(34)&amp;SUBSTITUTE(CriteriTecnici!$C1938,CHAR(34),"'")&amp;CHAR(34)&amp;", "&amp;CHAR(34)&amp;"criterionId"&amp;CHAR(34)&amp;": "&amp;CHAR(34)&amp;SUBSTITUTE(CriteriTecnici!$D1938,CHAR(34),"'")&amp;CHAR(34)&amp;", "&amp;CHAR(34)&amp;"kind"&amp;CHAR(34)&amp;": "&amp;CHAR(34)&amp;SUBSTITUTE(CriteriTecnici!$F1938,CHAR(34),"'")&amp;CHAR(34)&amp;", "&amp;CHAR(34)&amp;"value"&amp;CHAR(34)&amp;": "&amp;SUBSTITUTE(TRIM(ROUND(IFERROR(CriteriTecnici!$N1938*1,IFERROR(NUMBERVALUE(CriteriTecnici!$N1938,".",","),IFERROR(NUMBERVALUE(CriteriTecnici!$N1938,",","."),0))),4)&amp;""),",",".")&amp;", "&amp;CHAR(34)&amp;"numerator"&amp;CHAR(34)&amp;": "&amp;SUBSTITUTE(TRIM(ROUND(IFERROR(CriteriTecnici!$K1938*1,IFERROR(NUMBERVALUE(CriteriTecnici!$K1938,".",","),IFERROR(NUMBERVALUE(CriteriTecnici!$K1938,",","."),0))),4)&amp;""),",",".")&amp;", "&amp;CHAR(34)&amp;"denominator"&amp;CHAR(34)&amp;": "&amp;SUBSTITUTE(TRIM(ROUND(IFERROR(CriteriTecnici!$L1938*1,IFERROR(NUMBERVALUE(CriteriTecnici!$L1938,".",","),IFERROR(NUMBERVALUE(CriteriTecnici!$L1938,",","."),0))),4)&amp;""),",",".")&amp;", "&amp;CHAR(34)&amp;"flag"&amp;CHAR(34)&amp;": "&amp;SUBSTITUTE(TRIM(ROUND(IFERROR(CriteriTecnici!$M1938*1,IFERROR(NUMBERVALUE(CriteriTecnici!$M1938,".",","),IFERROR(NUMBERVALUE(CriteriTecnici!$M1938,",","."),0))),4)&amp;""),",",".")&amp;", "&amp;CHAR(34)&amp;"rawScore"&amp;CHAR(34)&amp;": "&amp;SUBSTITUTE(TRIM(ROUND(IFERROR(CriteriTecnici!$O1938*1,IFERROR(NUMBERVALUE(CriteriTecnici!$O1938,".",","),IFERROR(NUMBERVALUE(CriteriTecnici!$O1938,",","."),0))),4)&amp;""),",",".")&amp;CHAR(125)&amp;IF(TRUE,",",""))</f>
        <v/>
      </c>
    </row>
    <row r="2159">
      <c r="A2159" s="38">
        <f>IF(CriteriTecnici!$A1939="","","    "&amp;CHAR(123)&amp;CHAR(34)&amp;"bidderId"&amp;CHAR(34)&amp;": "&amp;CHAR(34)&amp;SUBSTITUTE(CriteriTecnici!$A1939,CHAR(34),"'")&amp;CHAR(34)&amp;", "&amp;CHAR(34)&amp;"lotId"&amp;CHAR(34)&amp;": "&amp;CHAR(34)&amp;SUBSTITUTE(CriteriTecnici!$C1939,CHAR(34),"'")&amp;CHAR(34)&amp;", "&amp;CHAR(34)&amp;"criterionId"&amp;CHAR(34)&amp;": "&amp;CHAR(34)&amp;SUBSTITUTE(CriteriTecnici!$D1939,CHAR(34),"'")&amp;CHAR(34)&amp;", "&amp;CHAR(34)&amp;"kind"&amp;CHAR(34)&amp;": "&amp;CHAR(34)&amp;SUBSTITUTE(CriteriTecnici!$F1939,CHAR(34),"'")&amp;CHAR(34)&amp;", "&amp;CHAR(34)&amp;"value"&amp;CHAR(34)&amp;": "&amp;SUBSTITUTE(TRIM(ROUND(IFERROR(CriteriTecnici!$N1939*1,IFERROR(NUMBERVALUE(CriteriTecnici!$N1939,".",","),IFERROR(NUMBERVALUE(CriteriTecnici!$N1939,",","."),0))),4)&amp;""),",",".")&amp;", "&amp;CHAR(34)&amp;"numerator"&amp;CHAR(34)&amp;": "&amp;SUBSTITUTE(TRIM(ROUND(IFERROR(CriteriTecnici!$K1939*1,IFERROR(NUMBERVALUE(CriteriTecnici!$K1939,".",","),IFERROR(NUMBERVALUE(CriteriTecnici!$K1939,",","."),0))),4)&amp;""),",",".")&amp;", "&amp;CHAR(34)&amp;"denominator"&amp;CHAR(34)&amp;": "&amp;SUBSTITUTE(TRIM(ROUND(IFERROR(CriteriTecnici!$L1939*1,IFERROR(NUMBERVALUE(CriteriTecnici!$L1939,".",","),IFERROR(NUMBERVALUE(CriteriTecnici!$L1939,",","."),0))),4)&amp;""),",",".")&amp;", "&amp;CHAR(34)&amp;"flag"&amp;CHAR(34)&amp;": "&amp;SUBSTITUTE(TRIM(ROUND(IFERROR(CriteriTecnici!$M1939*1,IFERROR(NUMBERVALUE(CriteriTecnici!$M1939,".",","),IFERROR(NUMBERVALUE(CriteriTecnici!$M1939,",","."),0))),4)&amp;""),",",".")&amp;", "&amp;CHAR(34)&amp;"rawScore"&amp;CHAR(34)&amp;": "&amp;SUBSTITUTE(TRIM(ROUND(IFERROR(CriteriTecnici!$O1939*1,IFERROR(NUMBERVALUE(CriteriTecnici!$O1939,".",","),IFERROR(NUMBERVALUE(CriteriTecnici!$O1939,",","."),0))),4)&amp;""),",",".")&amp;CHAR(125)&amp;IF(TRUE,",",""))</f>
        <v/>
      </c>
    </row>
    <row r="2160">
      <c r="A2160" s="38">
        <f>IF(CriteriTecnici!$A1940="","","    "&amp;CHAR(123)&amp;CHAR(34)&amp;"bidderId"&amp;CHAR(34)&amp;": "&amp;CHAR(34)&amp;SUBSTITUTE(CriteriTecnici!$A1940,CHAR(34),"'")&amp;CHAR(34)&amp;", "&amp;CHAR(34)&amp;"lotId"&amp;CHAR(34)&amp;": "&amp;CHAR(34)&amp;SUBSTITUTE(CriteriTecnici!$C1940,CHAR(34),"'")&amp;CHAR(34)&amp;", "&amp;CHAR(34)&amp;"criterionId"&amp;CHAR(34)&amp;": "&amp;CHAR(34)&amp;SUBSTITUTE(CriteriTecnici!$D1940,CHAR(34),"'")&amp;CHAR(34)&amp;", "&amp;CHAR(34)&amp;"kind"&amp;CHAR(34)&amp;": "&amp;CHAR(34)&amp;SUBSTITUTE(CriteriTecnici!$F1940,CHAR(34),"'")&amp;CHAR(34)&amp;", "&amp;CHAR(34)&amp;"value"&amp;CHAR(34)&amp;": "&amp;SUBSTITUTE(TRIM(ROUND(IFERROR(CriteriTecnici!$N1940*1,IFERROR(NUMBERVALUE(CriteriTecnici!$N1940,".",","),IFERROR(NUMBERVALUE(CriteriTecnici!$N1940,",","."),0))),4)&amp;""),",",".")&amp;", "&amp;CHAR(34)&amp;"numerator"&amp;CHAR(34)&amp;": "&amp;SUBSTITUTE(TRIM(ROUND(IFERROR(CriteriTecnici!$K1940*1,IFERROR(NUMBERVALUE(CriteriTecnici!$K1940,".",","),IFERROR(NUMBERVALUE(CriteriTecnici!$K1940,",","."),0))),4)&amp;""),",",".")&amp;", "&amp;CHAR(34)&amp;"denominator"&amp;CHAR(34)&amp;": "&amp;SUBSTITUTE(TRIM(ROUND(IFERROR(CriteriTecnici!$L1940*1,IFERROR(NUMBERVALUE(CriteriTecnici!$L1940,".",","),IFERROR(NUMBERVALUE(CriteriTecnici!$L1940,",","."),0))),4)&amp;""),",",".")&amp;", "&amp;CHAR(34)&amp;"flag"&amp;CHAR(34)&amp;": "&amp;SUBSTITUTE(TRIM(ROUND(IFERROR(CriteriTecnici!$M1940*1,IFERROR(NUMBERVALUE(CriteriTecnici!$M1940,".",","),IFERROR(NUMBERVALUE(CriteriTecnici!$M1940,",","."),0))),4)&amp;""),",",".")&amp;", "&amp;CHAR(34)&amp;"rawScore"&amp;CHAR(34)&amp;": "&amp;SUBSTITUTE(TRIM(ROUND(IFERROR(CriteriTecnici!$O1940*1,IFERROR(NUMBERVALUE(CriteriTecnici!$O1940,".",","),IFERROR(NUMBERVALUE(CriteriTecnici!$O1940,",","."),0))),4)&amp;""),",",".")&amp;CHAR(125)&amp;IF(TRUE,",",""))</f>
        <v/>
      </c>
    </row>
    <row r="2161">
      <c r="A2161" s="38">
        <f>IF(CriteriTecnici!$A1941="","","    "&amp;CHAR(123)&amp;CHAR(34)&amp;"bidderId"&amp;CHAR(34)&amp;": "&amp;CHAR(34)&amp;SUBSTITUTE(CriteriTecnici!$A1941,CHAR(34),"'")&amp;CHAR(34)&amp;", "&amp;CHAR(34)&amp;"lotId"&amp;CHAR(34)&amp;": "&amp;CHAR(34)&amp;SUBSTITUTE(CriteriTecnici!$C1941,CHAR(34),"'")&amp;CHAR(34)&amp;", "&amp;CHAR(34)&amp;"criterionId"&amp;CHAR(34)&amp;": "&amp;CHAR(34)&amp;SUBSTITUTE(CriteriTecnici!$D1941,CHAR(34),"'")&amp;CHAR(34)&amp;", "&amp;CHAR(34)&amp;"kind"&amp;CHAR(34)&amp;": "&amp;CHAR(34)&amp;SUBSTITUTE(CriteriTecnici!$F1941,CHAR(34),"'")&amp;CHAR(34)&amp;", "&amp;CHAR(34)&amp;"value"&amp;CHAR(34)&amp;": "&amp;SUBSTITUTE(TRIM(ROUND(IFERROR(CriteriTecnici!$N1941*1,IFERROR(NUMBERVALUE(CriteriTecnici!$N1941,".",","),IFERROR(NUMBERVALUE(CriteriTecnici!$N1941,",","."),0))),4)&amp;""),",",".")&amp;", "&amp;CHAR(34)&amp;"numerator"&amp;CHAR(34)&amp;": "&amp;SUBSTITUTE(TRIM(ROUND(IFERROR(CriteriTecnici!$K1941*1,IFERROR(NUMBERVALUE(CriteriTecnici!$K1941,".",","),IFERROR(NUMBERVALUE(CriteriTecnici!$K1941,",","."),0))),4)&amp;""),",",".")&amp;", "&amp;CHAR(34)&amp;"denominator"&amp;CHAR(34)&amp;": "&amp;SUBSTITUTE(TRIM(ROUND(IFERROR(CriteriTecnici!$L1941*1,IFERROR(NUMBERVALUE(CriteriTecnici!$L1941,".",","),IFERROR(NUMBERVALUE(CriteriTecnici!$L1941,",","."),0))),4)&amp;""),",",".")&amp;", "&amp;CHAR(34)&amp;"flag"&amp;CHAR(34)&amp;": "&amp;SUBSTITUTE(TRIM(ROUND(IFERROR(CriteriTecnici!$M1941*1,IFERROR(NUMBERVALUE(CriteriTecnici!$M1941,".",","),IFERROR(NUMBERVALUE(CriteriTecnici!$M1941,",","."),0))),4)&amp;""),",",".")&amp;", "&amp;CHAR(34)&amp;"rawScore"&amp;CHAR(34)&amp;": "&amp;SUBSTITUTE(TRIM(ROUND(IFERROR(CriteriTecnici!$O1941*1,IFERROR(NUMBERVALUE(CriteriTecnici!$O1941,".",","),IFERROR(NUMBERVALUE(CriteriTecnici!$O1941,",","."),0))),4)&amp;""),",",".")&amp;CHAR(125)&amp;IF(TRUE,",",""))</f>
        <v/>
      </c>
    </row>
    <row r="2162">
      <c r="A2162" s="38">
        <f>IF(CriteriTecnici!$A1942="","","    "&amp;CHAR(123)&amp;CHAR(34)&amp;"bidderId"&amp;CHAR(34)&amp;": "&amp;CHAR(34)&amp;SUBSTITUTE(CriteriTecnici!$A1942,CHAR(34),"'")&amp;CHAR(34)&amp;", "&amp;CHAR(34)&amp;"lotId"&amp;CHAR(34)&amp;": "&amp;CHAR(34)&amp;SUBSTITUTE(CriteriTecnici!$C1942,CHAR(34),"'")&amp;CHAR(34)&amp;", "&amp;CHAR(34)&amp;"criterionId"&amp;CHAR(34)&amp;": "&amp;CHAR(34)&amp;SUBSTITUTE(CriteriTecnici!$D1942,CHAR(34),"'")&amp;CHAR(34)&amp;", "&amp;CHAR(34)&amp;"kind"&amp;CHAR(34)&amp;": "&amp;CHAR(34)&amp;SUBSTITUTE(CriteriTecnici!$F1942,CHAR(34),"'")&amp;CHAR(34)&amp;", "&amp;CHAR(34)&amp;"value"&amp;CHAR(34)&amp;": "&amp;SUBSTITUTE(TRIM(ROUND(IFERROR(CriteriTecnici!$N1942*1,IFERROR(NUMBERVALUE(CriteriTecnici!$N1942,".",","),IFERROR(NUMBERVALUE(CriteriTecnici!$N1942,",","."),0))),4)&amp;""),",",".")&amp;", "&amp;CHAR(34)&amp;"numerator"&amp;CHAR(34)&amp;": "&amp;SUBSTITUTE(TRIM(ROUND(IFERROR(CriteriTecnici!$K1942*1,IFERROR(NUMBERVALUE(CriteriTecnici!$K1942,".",","),IFERROR(NUMBERVALUE(CriteriTecnici!$K1942,",","."),0))),4)&amp;""),",",".")&amp;", "&amp;CHAR(34)&amp;"denominator"&amp;CHAR(34)&amp;": "&amp;SUBSTITUTE(TRIM(ROUND(IFERROR(CriteriTecnici!$L1942*1,IFERROR(NUMBERVALUE(CriteriTecnici!$L1942,".",","),IFERROR(NUMBERVALUE(CriteriTecnici!$L1942,",","."),0))),4)&amp;""),",",".")&amp;", "&amp;CHAR(34)&amp;"flag"&amp;CHAR(34)&amp;": "&amp;SUBSTITUTE(TRIM(ROUND(IFERROR(CriteriTecnici!$M1942*1,IFERROR(NUMBERVALUE(CriteriTecnici!$M1942,".",","),IFERROR(NUMBERVALUE(CriteriTecnici!$M1942,",","."),0))),4)&amp;""),",",".")&amp;", "&amp;CHAR(34)&amp;"rawScore"&amp;CHAR(34)&amp;": "&amp;SUBSTITUTE(TRIM(ROUND(IFERROR(CriteriTecnici!$O1942*1,IFERROR(NUMBERVALUE(CriteriTecnici!$O1942,".",","),IFERROR(NUMBERVALUE(CriteriTecnici!$O1942,",","."),0))),4)&amp;""),",",".")&amp;CHAR(125)&amp;IF(TRUE,",",""))</f>
        <v/>
      </c>
    </row>
    <row r="2163">
      <c r="A2163" s="38">
        <f>IF(CriteriTecnici!$A1943="","","    "&amp;CHAR(123)&amp;CHAR(34)&amp;"bidderId"&amp;CHAR(34)&amp;": "&amp;CHAR(34)&amp;SUBSTITUTE(CriteriTecnici!$A1943,CHAR(34),"'")&amp;CHAR(34)&amp;", "&amp;CHAR(34)&amp;"lotId"&amp;CHAR(34)&amp;": "&amp;CHAR(34)&amp;SUBSTITUTE(CriteriTecnici!$C1943,CHAR(34),"'")&amp;CHAR(34)&amp;", "&amp;CHAR(34)&amp;"criterionId"&amp;CHAR(34)&amp;": "&amp;CHAR(34)&amp;SUBSTITUTE(CriteriTecnici!$D1943,CHAR(34),"'")&amp;CHAR(34)&amp;", "&amp;CHAR(34)&amp;"kind"&amp;CHAR(34)&amp;": "&amp;CHAR(34)&amp;SUBSTITUTE(CriteriTecnici!$F1943,CHAR(34),"'")&amp;CHAR(34)&amp;", "&amp;CHAR(34)&amp;"value"&amp;CHAR(34)&amp;": "&amp;SUBSTITUTE(TRIM(ROUND(IFERROR(CriteriTecnici!$N1943*1,IFERROR(NUMBERVALUE(CriteriTecnici!$N1943,".",","),IFERROR(NUMBERVALUE(CriteriTecnici!$N1943,",","."),0))),4)&amp;""),",",".")&amp;", "&amp;CHAR(34)&amp;"numerator"&amp;CHAR(34)&amp;": "&amp;SUBSTITUTE(TRIM(ROUND(IFERROR(CriteriTecnici!$K1943*1,IFERROR(NUMBERVALUE(CriteriTecnici!$K1943,".",","),IFERROR(NUMBERVALUE(CriteriTecnici!$K1943,",","."),0))),4)&amp;""),",",".")&amp;", "&amp;CHAR(34)&amp;"denominator"&amp;CHAR(34)&amp;": "&amp;SUBSTITUTE(TRIM(ROUND(IFERROR(CriteriTecnici!$L1943*1,IFERROR(NUMBERVALUE(CriteriTecnici!$L1943,".",","),IFERROR(NUMBERVALUE(CriteriTecnici!$L1943,",","."),0))),4)&amp;""),",",".")&amp;", "&amp;CHAR(34)&amp;"flag"&amp;CHAR(34)&amp;": "&amp;SUBSTITUTE(TRIM(ROUND(IFERROR(CriteriTecnici!$M1943*1,IFERROR(NUMBERVALUE(CriteriTecnici!$M1943,".",","),IFERROR(NUMBERVALUE(CriteriTecnici!$M1943,",","."),0))),4)&amp;""),",",".")&amp;", "&amp;CHAR(34)&amp;"rawScore"&amp;CHAR(34)&amp;": "&amp;SUBSTITUTE(TRIM(ROUND(IFERROR(CriteriTecnici!$O1943*1,IFERROR(NUMBERVALUE(CriteriTecnici!$O1943,".",","),IFERROR(NUMBERVALUE(CriteriTecnici!$O1943,",","."),0))),4)&amp;""),",",".")&amp;CHAR(125)&amp;IF(TRUE,",",""))</f>
        <v/>
      </c>
    </row>
    <row r="2164">
      <c r="A2164" s="38">
        <f>IF(CriteriTecnici!$A1944="","","    "&amp;CHAR(123)&amp;CHAR(34)&amp;"bidderId"&amp;CHAR(34)&amp;": "&amp;CHAR(34)&amp;SUBSTITUTE(CriteriTecnici!$A1944,CHAR(34),"'")&amp;CHAR(34)&amp;", "&amp;CHAR(34)&amp;"lotId"&amp;CHAR(34)&amp;": "&amp;CHAR(34)&amp;SUBSTITUTE(CriteriTecnici!$C1944,CHAR(34),"'")&amp;CHAR(34)&amp;", "&amp;CHAR(34)&amp;"criterionId"&amp;CHAR(34)&amp;": "&amp;CHAR(34)&amp;SUBSTITUTE(CriteriTecnici!$D1944,CHAR(34),"'")&amp;CHAR(34)&amp;", "&amp;CHAR(34)&amp;"kind"&amp;CHAR(34)&amp;": "&amp;CHAR(34)&amp;SUBSTITUTE(CriteriTecnici!$F1944,CHAR(34),"'")&amp;CHAR(34)&amp;", "&amp;CHAR(34)&amp;"value"&amp;CHAR(34)&amp;": "&amp;SUBSTITUTE(TRIM(ROUND(IFERROR(CriteriTecnici!$N1944*1,IFERROR(NUMBERVALUE(CriteriTecnici!$N1944,".",","),IFERROR(NUMBERVALUE(CriteriTecnici!$N1944,",","."),0))),4)&amp;""),",",".")&amp;", "&amp;CHAR(34)&amp;"numerator"&amp;CHAR(34)&amp;": "&amp;SUBSTITUTE(TRIM(ROUND(IFERROR(CriteriTecnici!$K1944*1,IFERROR(NUMBERVALUE(CriteriTecnici!$K1944,".",","),IFERROR(NUMBERVALUE(CriteriTecnici!$K1944,",","."),0))),4)&amp;""),",",".")&amp;", "&amp;CHAR(34)&amp;"denominator"&amp;CHAR(34)&amp;": "&amp;SUBSTITUTE(TRIM(ROUND(IFERROR(CriteriTecnici!$L1944*1,IFERROR(NUMBERVALUE(CriteriTecnici!$L1944,".",","),IFERROR(NUMBERVALUE(CriteriTecnici!$L1944,",","."),0))),4)&amp;""),",",".")&amp;", "&amp;CHAR(34)&amp;"flag"&amp;CHAR(34)&amp;": "&amp;SUBSTITUTE(TRIM(ROUND(IFERROR(CriteriTecnici!$M1944*1,IFERROR(NUMBERVALUE(CriteriTecnici!$M1944,".",","),IFERROR(NUMBERVALUE(CriteriTecnici!$M1944,",","."),0))),4)&amp;""),",",".")&amp;", "&amp;CHAR(34)&amp;"rawScore"&amp;CHAR(34)&amp;": "&amp;SUBSTITUTE(TRIM(ROUND(IFERROR(CriteriTecnici!$O1944*1,IFERROR(NUMBERVALUE(CriteriTecnici!$O1944,".",","),IFERROR(NUMBERVALUE(CriteriTecnici!$O1944,",","."),0))),4)&amp;""),",",".")&amp;CHAR(125)&amp;IF(TRUE,",",""))</f>
        <v/>
      </c>
    </row>
    <row r="2165">
      <c r="A2165" s="38">
        <f>IF(CriteriTecnici!$A1945="","","    "&amp;CHAR(123)&amp;CHAR(34)&amp;"bidderId"&amp;CHAR(34)&amp;": "&amp;CHAR(34)&amp;SUBSTITUTE(CriteriTecnici!$A1945,CHAR(34),"'")&amp;CHAR(34)&amp;", "&amp;CHAR(34)&amp;"lotId"&amp;CHAR(34)&amp;": "&amp;CHAR(34)&amp;SUBSTITUTE(CriteriTecnici!$C1945,CHAR(34),"'")&amp;CHAR(34)&amp;", "&amp;CHAR(34)&amp;"criterionId"&amp;CHAR(34)&amp;": "&amp;CHAR(34)&amp;SUBSTITUTE(CriteriTecnici!$D1945,CHAR(34),"'")&amp;CHAR(34)&amp;", "&amp;CHAR(34)&amp;"kind"&amp;CHAR(34)&amp;": "&amp;CHAR(34)&amp;SUBSTITUTE(CriteriTecnici!$F1945,CHAR(34),"'")&amp;CHAR(34)&amp;", "&amp;CHAR(34)&amp;"value"&amp;CHAR(34)&amp;": "&amp;SUBSTITUTE(TRIM(ROUND(IFERROR(CriteriTecnici!$N1945*1,IFERROR(NUMBERVALUE(CriteriTecnici!$N1945,".",","),IFERROR(NUMBERVALUE(CriteriTecnici!$N1945,",","."),0))),4)&amp;""),",",".")&amp;", "&amp;CHAR(34)&amp;"numerator"&amp;CHAR(34)&amp;": "&amp;SUBSTITUTE(TRIM(ROUND(IFERROR(CriteriTecnici!$K1945*1,IFERROR(NUMBERVALUE(CriteriTecnici!$K1945,".",","),IFERROR(NUMBERVALUE(CriteriTecnici!$K1945,",","."),0))),4)&amp;""),",",".")&amp;", "&amp;CHAR(34)&amp;"denominator"&amp;CHAR(34)&amp;": "&amp;SUBSTITUTE(TRIM(ROUND(IFERROR(CriteriTecnici!$L1945*1,IFERROR(NUMBERVALUE(CriteriTecnici!$L1945,".",","),IFERROR(NUMBERVALUE(CriteriTecnici!$L1945,",","."),0))),4)&amp;""),",",".")&amp;", "&amp;CHAR(34)&amp;"flag"&amp;CHAR(34)&amp;": "&amp;SUBSTITUTE(TRIM(ROUND(IFERROR(CriteriTecnici!$M1945*1,IFERROR(NUMBERVALUE(CriteriTecnici!$M1945,".",","),IFERROR(NUMBERVALUE(CriteriTecnici!$M1945,",","."),0))),4)&amp;""),",",".")&amp;", "&amp;CHAR(34)&amp;"rawScore"&amp;CHAR(34)&amp;": "&amp;SUBSTITUTE(TRIM(ROUND(IFERROR(CriteriTecnici!$O1945*1,IFERROR(NUMBERVALUE(CriteriTecnici!$O1945,".",","),IFERROR(NUMBERVALUE(CriteriTecnici!$O1945,",","."),0))),4)&amp;""),",",".")&amp;CHAR(125)&amp;IF(TRUE,",",""))</f>
        <v/>
      </c>
    </row>
    <row r="2166">
      <c r="A2166" s="38">
        <f>IF(CriteriTecnici!$A1946="","","    "&amp;CHAR(123)&amp;CHAR(34)&amp;"bidderId"&amp;CHAR(34)&amp;": "&amp;CHAR(34)&amp;SUBSTITUTE(CriteriTecnici!$A1946,CHAR(34),"'")&amp;CHAR(34)&amp;", "&amp;CHAR(34)&amp;"lotId"&amp;CHAR(34)&amp;": "&amp;CHAR(34)&amp;SUBSTITUTE(CriteriTecnici!$C1946,CHAR(34),"'")&amp;CHAR(34)&amp;", "&amp;CHAR(34)&amp;"criterionId"&amp;CHAR(34)&amp;": "&amp;CHAR(34)&amp;SUBSTITUTE(CriteriTecnici!$D1946,CHAR(34),"'")&amp;CHAR(34)&amp;", "&amp;CHAR(34)&amp;"kind"&amp;CHAR(34)&amp;": "&amp;CHAR(34)&amp;SUBSTITUTE(CriteriTecnici!$F1946,CHAR(34),"'")&amp;CHAR(34)&amp;", "&amp;CHAR(34)&amp;"value"&amp;CHAR(34)&amp;": "&amp;SUBSTITUTE(TRIM(ROUND(IFERROR(CriteriTecnici!$N1946*1,IFERROR(NUMBERVALUE(CriteriTecnici!$N1946,".",","),IFERROR(NUMBERVALUE(CriteriTecnici!$N1946,",","."),0))),4)&amp;""),",",".")&amp;", "&amp;CHAR(34)&amp;"numerator"&amp;CHAR(34)&amp;": "&amp;SUBSTITUTE(TRIM(ROUND(IFERROR(CriteriTecnici!$K1946*1,IFERROR(NUMBERVALUE(CriteriTecnici!$K1946,".",","),IFERROR(NUMBERVALUE(CriteriTecnici!$K1946,",","."),0))),4)&amp;""),",",".")&amp;", "&amp;CHAR(34)&amp;"denominator"&amp;CHAR(34)&amp;": "&amp;SUBSTITUTE(TRIM(ROUND(IFERROR(CriteriTecnici!$L1946*1,IFERROR(NUMBERVALUE(CriteriTecnici!$L1946,".",","),IFERROR(NUMBERVALUE(CriteriTecnici!$L1946,",","."),0))),4)&amp;""),",",".")&amp;", "&amp;CHAR(34)&amp;"flag"&amp;CHAR(34)&amp;": "&amp;SUBSTITUTE(TRIM(ROUND(IFERROR(CriteriTecnici!$M1946*1,IFERROR(NUMBERVALUE(CriteriTecnici!$M1946,".",","),IFERROR(NUMBERVALUE(CriteriTecnici!$M1946,",","."),0))),4)&amp;""),",",".")&amp;", "&amp;CHAR(34)&amp;"rawScore"&amp;CHAR(34)&amp;": "&amp;SUBSTITUTE(TRIM(ROUND(IFERROR(CriteriTecnici!$O1946*1,IFERROR(NUMBERVALUE(CriteriTecnici!$O1946,".",","),IFERROR(NUMBERVALUE(CriteriTecnici!$O1946,",","."),0))),4)&amp;""),",",".")&amp;CHAR(125)&amp;IF(TRUE,",",""))</f>
        <v/>
      </c>
    </row>
    <row r="2167">
      <c r="A2167" s="38">
        <f>IF(CriteriTecnici!$A1947="","","    "&amp;CHAR(123)&amp;CHAR(34)&amp;"bidderId"&amp;CHAR(34)&amp;": "&amp;CHAR(34)&amp;SUBSTITUTE(CriteriTecnici!$A1947,CHAR(34),"'")&amp;CHAR(34)&amp;", "&amp;CHAR(34)&amp;"lotId"&amp;CHAR(34)&amp;": "&amp;CHAR(34)&amp;SUBSTITUTE(CriteriTecnici!$C1947,CHAR(34),"'")&amp;CHAR(34)&amp;", "&amp;CHAR(34)&amp;"criterionId"&amp;CHAR(34)&amp;": "&amp;CHAR(34)&amp;SUBSTITUTE(CriteriTecnici!$D1947,CHAR(34),"'")&amp;CHAR(34)&amp;", "&amp;CHAR(34)&amp;"kind"&amp;CHAR(34)&amp;": "&amp;CHAR(34)&amp;SUBSTITUTE(CriteriTecnici!$F1947,CHAR(34),"'")&amp;CHAR(34)&amp;", "&amp;CHAR(34)&amp;"value"&amp;CHAR(34)&amp;": "&amp;SUBSTITUTE(TRIM(ROUND(IFERROR(CriteriTecnici!$N1947*1,IFERROR(NUMBERVALUE(CriteriTecnici!$N1947,".",","),IFERROR(NUMBERVALUE(CriteriTecnici!$N1947,",","."),0))),4)&amp;""),",",".")&amp;", "&amp;CHAR(34)&amp;"numerator"&amp;CHAR(34)&amp;": "&amp;SUBSTITUTE(TRIM(ROUND(IFERROR(CriteriTecnici!$K1947*1,IFERROR(NUMBERVALUE(CriteriTecnici!$K1947,".",","),IFERROR(NUMBERVALUE(CriteriTecnici!$K1947,",","."),0))),4)&amp;""),",",".")&amp;", "&amp;CHAR(34)&amp;"denominator"&amp;CHAR(34)&amp;": "&amp;SUBSTITUTE(TRIM(ROUND(IFERROR(CriteriTecnici!$L1947*1,IFERROR(NUMBERVALUE(CriteriTecnici!$L1947,".",","),IFERROR(NUMBERVALUE(CriteriTecnici!$L1947,",","."),0))),4)&amp;""),",",".")&amp;", "&amp;CHAR(34)&amp;"flag"&amp;CHAR(34)&amp;": "&amp;SUBSTITUTE(TRIM(ROUND(IFERROR(CriteriTecnici!$M1947*1,IFERROR(NUMBERVALUE(CriteriTecnici!$M1947,".",","),IFERROR(NUMBERVALUE(CriteriTecnici!$M1947,",","."),0))),4)&amp;""),",",".")&amp;", "&amp;CHAR(34)&amp;"rawScore"&amp;CHAR(34)&amp;": "&amp;SUBSTITUTE(TRIM(ROUND(IFERROR(CriteriTecnici!$O1947*1,IFERROR(NUMBERVALUE(CriteriTecnici!$O1947,".",","),IFERROR(NUMBERVALUE(CriteriTecnici!$O1947,",","."),0))),4)&amp;""),",",".")&amp;CHAR(125)&amp;IF(TRUE,",",""))</f>
        <v/>
      </c>
    </row>
    <row r="2168">
      <c r="A2168" s="38">
        <f>IF(CriteriTecnici!$A1948="","","    "&amp;CHAR(123)&amp;CHAR(34)&amp;"bidderId"&amp;CHAR(34)&amp;": "&amp;CHAR(34)&amp;SUBSTITUTE(CriteriTecnici!$A1948,CHAR(34),"'")&amp;CHAR(34)&amp;", "&amp;CHAR(34)&amp;"lotId"&amp;CHAR(34)&amp;": "&amp;CHAR(34)&amp;SUBSTITUTE(CriteriTecnici!$C1948,CHAR(34),"'")&amp;CHAR(34)&amp;", "&amp;CHAR(34)&amp;"criterionId"&amp;CHAR(34)&amp;": "&amp;CHAR(34)&amp;SUBSTITUTE(CriteriTecnici!$D1948,CHAR(34),"'")&amp;CHAR(34)&amp;", "&amp;CHAR(34)&amp;"kind"&amp;CHAR(34)&amp;": "&amp;CHAR(34)&amp;SUBSTITUTE(CriteriTecnici!$F1948,CHAR(34),"'")&amp;CHAR(34)&amp;", "&amp;CHAR(34)&amp;"value"&amp;CHAR(34)&amp;": "&amp;SUBSTITUTE(TRIM(ROUND(IFERROR(CriteriTecnici!$N1948*1,IFERROR(NUMBERVALUE(CriteriTecnici!$N1948,".",","),IFERROR(NUMBERVALUE(CriteriTecnici!$N1948,",","."),0))),4)&amp;""),",",".")&amp;", "&amp;CHAR(34)&amp;"numerator"&amp;CHAR(34)&amp;": "&amp;SUBSTITUTE(TRIM(ROUND(IFERROR(CriteriTecnici!$K1948*1,IFERROR(NUMBERVALUE(CriteriTecnici!$K1948,".",","),IFERROR(NUMBERVALUE(CriteriTecnici!$K1948,",","."),0))),4)&amp;""),",",".")&amp;", "&amp;CHAR(34)&amp;"denominator"&amp;CHAR(34)&amp;": "&amp;SUBSTITUTE(TRIM(ROUND(IFERROR(CriteriTecnici!$L1948*1,IFERROR(NUMBERVALUE(CriteriTecnici!$L1948,".",","),IFERROR(NUMBERVALUE(CriteriTecnici!$L1948,",","."),0))),4)&amp;""),",",".")&amp;", "&amp;CHAR(34)&amp;"flag"&amp;CHAR(34)&amp;": "&amp;SUBSTITUTE(TRIM(ROUND(IFERROR(CriteriTecnici!$M1948*1,IFERROR(NUMBERVALUE(CriteriTecnici!$M1948,".",","),IFERROR(NUMBERVALUE(CriteriTecnici!$M1948,",","."),0))),4)&amp;""),",",".")&amp;", "&amp;CHAR(34)&amp;"rawScore"&amp;CHAR(34)&amp;": "&amp;SUBSTITUTE(TRIM(ROUND(IFERROR(CriteriTecnici!$O1948*1,IFERROR(NUMBERVALUE(CriteriTecnici!$O1948,".",","),IFERROR(NUMBERVALUE(CriteriTecnici!$O1948,",","."),0))),4)&amp;""),",",".")&amp;CHAR(125)&amp;IF(TRUE,",",""))</f>
        <v/>
      </c>
    </row>
    <row r="2169">
      <c r="A2169" s="38">
        <f>IF(CriteriTecnici!$A1949="","","    "&amp;CHAR(123)&amp;CHAR(34)&amp;"bidderId"&amp;CHAR(34)&amp;": "&amp;CHAR(34)&amp;SUBSTITUTE(CriteriTecnici!$A1949,CHAR(34),"'")&amp;CHAR(34)&amp;", "&amp;CHAR(34)&amp;"lotId"&amp;CHAR(34)&amp;": "&amp;CHAR(34)&amp;SUBSTITUTE(CriteriTecnici!$C1949,CHAR(34),"'")&amp;CHAR(34)&amp;", "&amp;CHAR(34)&amp;"criterionId"&amp;CHAR(34)&amp;": "&amp;CHAR(34)&amp;SUBSTITUTE(CriteriTecnici!$D1949,CHAR(34),"'")&amp;CHAR(34)&amp;", "&amp;CHAR(34)&amp;"kind"&amp;CHAR(34)&amp;": "&amp;CHAR(34)&amp;SUBSTITUTE(CriteriTecnici!$F1949,CHAR(34),"'")&amp;CHAR(34)&amp;", "&amp;CHAR(34)&amp;"value"&amp;CHAR(34)&amp;": "&amp;SUBSTITUTE(TRIM(ROUND(IFERROR(CriteriTecnici!$N1949*1,IFERROR(NUMBERVALUE(CriteriTecnici!$N1949,".",","),IFERROR(NUMBERVALUE(CriteriTecnici!$N1949,",","."),0))),4)&amp;""),",",".")&amp;", "&amp;CHAR(34)&amp;"numerator"&amp;CHAR(34)&amp;": "&amp;SUBSTITUTE(TRIM(ROUND(IFERROR(CriteriTecnici!$K1949*1,IFERROR(NUMBERVALUE(CriteriTecnici!$K1949,".",","),IFERROR(NUMBERVALUE(CriteriTecnici!$K1949,",","."),0))),4)&amp;""),",",".")&amp;", "&amp;CHAR(34)&amp;"denominator"&amp;CHAR(34)&amp;": "&amp;SUBSTITUTE(TRIM(ROUND(IFERROR(CriteriTecnici!$L1949*1,IFERROR(NUMBERVALUE(CriteriTecnici!$L1949,".",","),IFERROR(NUMBERVALUE(CriteriTecnici!$L1949,",","."),0))),4)&amp;""),",",".")&amp;", "&amp;CHAR(34)&amp;"flag"&amp;CHAR(34)&amp;": "&amp;SUBSTITUTE(TRIM(ROUND(IFERROR(CriteriTecnici!$M1949*1,IFERROR(NUMBERVALUE(CriteriTecnici!$M1949,".",","),IFERROR(NUMBERVALUE(CriteriTecnici!$M1949,",","."),0))),4)&amp;""),",",".")&amp;", "&amp;CHAR(34)&amp;"rawScore"&amp;CHAR(34)&amp;": "&amp;SUBSTITUTE(TRIM(ROUND(IFERROR(CriteriTecnici!$O1949*1,IFERROR(NUMBERVALUE(CriteriTecnici!$O1949,".",","),IFERROR(NUMBERVALUE(CriteriTecnici!$O1949,",","."),0))),4)&amp;""),",",".")&amp;CHAR(125)&amp;IF(TRUE,",",""))</f>
        <v/>
      </c>
    </row>
    <row r="2170">
      <c r="A2170" s="38">
        <f>IF(CriteriTecnici!$A1950="","","    "&amp;CHAR(123)&amp;CHAR(34)&amp;"bidderId"&amp;CHAR(34)&amp;": "&amp;CHAR(34)&amp;SUBSTITUTE(CriteriTecnici!$A1950,CHAR(34),"'")&amp;CHAR(34)&amp;", "&amp;CHAR(34)&amp;"lotId"&amp;CHAR(34)&amp;": "&amp;CHAR(34)&amp;SUBSTITUTE(CriteriTecnici!$C1950,CHAR(34),"'")&amp;CHAR(34)&amp;", "&amp;CHAR(34)&amp;"criterionId"&amp;CHAR(34)&amp;": "&amp;CHAR(34)&amp;SUBSTITUTE(CriteriTecnici!$D1950,CHAR(34),"'")&amp;CHAR(34)&amp;", "&amp;CHAR(34)&amp;"kind"&amp;CHAR(34)&amp;": "&amp;CHAR(34)&amp;SUBSTITUTE(CriteriTecnici!$F1950,CHAR(34),"'")&amp;CHAR(34)&amp;", "&amp;CHAR(34)&amp;"value"&amp;CHAR(34)&amp;": "&amp;SUBSTITUTE(TRIM(ROUND(IFERROR(CriteriTecnici!$N1950*1,IFERROR(NUMBERVALUE(CriteriTecnici!$N1950,".",","),IFERROR(NUMBERVALUE(CriteriTecnici!$N1950,",","."),0))),4)&amp;""),",",".")&amp;", "&amp;CHAR(34)&amp;"numerator"&amp;CHAR(34)&amp;": "&amp;SUBSTITUTE(TRIM(ROUND(IFERROR(CriteriTecnici!$K1950*1,IFERROR(NUMBERVALUE(CriteriTecnici!$K1950,".",","),IFERROR(NUMBERVALUE(CriteriTecnici!$K1950,",","."),0))),4)&amp;""),",",".")&amp;", "&amp;CHAR(34)&amp;"denominator"&amp;CHAR(34)&amp;": "&amp;SUBSTITUTE(TRIM(ROUND(IFERROR(CriteriTecnici!$L1950*1,IFERROR(NUMBERVALUE(CriteriTecnici!$L1950,".",","),IFERROR(NUMBERVALUE(CriteriTecnici!$L1950,",","."),0))),4)&amp;""),",",".")&amp;", "&amp;CHAR(34)&amp;"flag"&amp;CHAR(34)&amp;": "&amp;SUBSTITUTE(TRIM(ROUND(IFERROR(CriteriTecnici!$M1950*1,IFERROR(NUMBERVALUE(CriteriTecnici!$M1950,".",","),IFERROR(NUMBERVALUE(CriteriTecnici!$M1950,",","."),0))),4)&amp;""),",",".")&amp;", "&amp;CHAR(34)&amp;"rawScore"&amp;CHAR(34)&amp;": "&amp;SUBSTITUTE(TRIM(ROUND(IFERROR(CriteriTecnici!$O1950*1,IFERROR(NUMBERVALUE(CriteriTecnici!$O1950,".",","),IFERROR(NUMBERVALUE(CriteriTecnici!$O1950,",","."),0))),4)&amp;""),",",".")&amp;CHAR(125)&amp;IF(TRUE,",",""))</f>
        <v/>
      </c>
    </row>
    <row r="2171">
      <c r="A2171" s="38">
        <f>IF(CriteriTecnici!$A1951="","","    "&amp;CHAR(123)&amp;CHAR(34)&amp;"bidderId"&amp;CHAR(34)&amp;": "&amp;CHAR(34)&amp;SUBSTITUTE(CriteriTecnici!$A1951,CHAR(34),"'")&amp;CHAR(34)&amp;", "&amp;CHAR(34)&amp;"lotId"&amp;CHAR(34)&amp;": "&amp;CHAR(34)&amp;SUBSTITUTE(CriteriTecnici!$C1951,CHAR(34),"'")&amp;CHAR(34)&amp;", "&amp;CHAR(34)&amp;"criterionId"&amp;CHAR(34)&amp;": "&amp;CHAR(34)&amp;SUBSTITUTE(CriteriTecnici!$D1951,CHAR(34),"'")&amp;CHAR(34)&amp;", "&amp;CHAR(34)&amp;"kind"&amp;CHAR(34)&amp;": "&amp;CHAR(34)&amp;SUBSTITUTE(CriteriTecnici!$F1951,CHAR(34),"'")&amp;CHAR(34)&amp;", "&amp;CHAR(34)&amp;"value"&amp;CHAR(34)&amp;": "&amp;SUBSTITUTE(TRIM(ROUND(IFERROR(CriteriTecnici!$N1951*1,IFERROR(NUMBERVALUE(CriteriTecnici!$N1951,".",","),IFERROR(NUMBERVALUE(CriteriTecnici!$N1951,",","."),0))),4)&amp;""),",",".")&amp;", "&amp;CHAR(34)&amp;"numerator"&amp;CHAR(34)&amp;": "&amp;SUBSTITUTE(TRIM(ROUND(IFERROR(CriteriTecnici!$K1951*1,IFERROR(NUMBERVALUE(CriteriTecnici!$K1951,".",","),IFERROR(NUMBERVALUE(CriteriTecnici!$K1951,",","."),0))),4)&amp;""),",",".")&amp;", "&amp;CHAR(34)&amp;"denominator"&amp;CHAR(34)&amp;": "&amp;SUBSTITUTE(TRIM(ROUND(IFERROR(CriteriTecnici!$L1951*1,IFERROR(NUMBERVALUE(CriteriTecnici!$L1951,".",","),IFERROR(NUMBERVALUE(CriteriTecnici!$L1951,",","."),0))),4)&amp;""),",",".")&amp;", "&amp;CHAR(34)&amp;"flag"&amp;CHAR(34)&amp;": "&amp;SUBSTITUTE(TRIM(ROUND(IFERROR(CriteriTecnici!$M1951*1,IFERROR(NUMBERVALUE(CriteriTecnici!$M1951,".",","),IFERROR(NUMBERVALUE(CriteriTecnici!$M1951,",","."),0))),4)&amp;""),",",".")&amp;", "&amp;CHAR(34)&amp;"rawScore"&amp;CHAR(34)&amp;": "&amp;SUBSTITUTE(TRIM(ROUND(IFERROR(CriteriTecnici!$O1951*1,IFERROR(NUMBERVALUE(CriteriTecnici!$O1951,".",","),IFERROR(NUMBERVALUE(CriteriTecnici!$O1951,",","."),0))),4)&amp;""),",",".")&amp;CHAR(125)&amp;IF(TRUE,",",""))</f>
        <v/>
      </c>
    </row>
    <row r="2172">
      <c r="A2172" s="38">
        <f>IF(CriteriTecnici!$A1952="","","    "&amp;CHAR(123)&amp;CHAR(34)&amp;"bidderId"&amp;CHAR(34)&amp;": "&amp;CHAR(34)&amp;SUBSTITUTE(CriteriTecnici!$A1952,CHAR(34),"'")&amp;CHAR(34)&amp;", "&amp;CHAR(34)&amp;"lotId"&amp;CHAR(34)&amp;": "&amp;CHAR(34)&amp;SUBSTITUTE(CriteriTecnici!$C1952,CHAR(34),"'")&amp;CHAR(34)&amp;", "&amp;CHAR(34)&amp;"criterionId"&amp;CHAR(34)&amp;": "&amp;CHAR(34)&amp;SUBSTITUTE(CriteriTecnici!$D1952,CHAR(34),"'")&amp;CHAR(34)&amp;", "&amp;CHAR(34)&amp;"kind"&amp;CHAR(34)&amp;": "&amp;CHAR(34)&amp;SUBSTITUTE(CriteriTecnici!$F1952,CHAR(34),"'")&amp;CHAR(34)&amp;", "&amp;CHAR(34)&amp;"value"&amp;CHAR(34)&amp;": "&amp;SUBSTITUTE(TRIM(ROUND(IFERROR(CriteriTecnici!$N1952*1,IFERROR(NUMBERVALUE(CriteriTecnici!$N1952,".",","),IFERROR(NUMBERVALUE(CriteriTecnici!$N1952,",","."),0))),4)&amp;""),",",".")&amp;", "&amp;CHAR(34)&amp;"numerator"&amp;CHAR(34)&amp;": "&amp;SUBSTITUTE(TRIM(ROUND(IFERROR(CriteriTecnici!$K1952*1,IFERROR(NUMBERVALUE(CriteriTecnici!$K1952,".",","),IFERROR(NUMBERVALUE(CriteriTecnici!$K1952,",","."),0))),4)&amp;""),",",".")&amp;", "&amp;CHAR(34)&amp;"denominator"&amp;CHAR(34)&amp;": "&amp;SUBSTITUTE(TRIM(ROUND(IFERROR(CriteriTecnici!$L1952*1,IFERROR(NUMBERVALUE(CriteriTecnici!$L1952,".",","),IFERROR(NUMBERVALUE(CriteriTecnici!$L1952,",","."),0))),4)&amp;""),",",".")&amp;", "&amp;CHAR(34)&amp;"flag"&amp;CHAR(34)&amp;": "&amp;SUBSTITUTE(TRIM(ROUND(IFERROR(CriteriTecnici!$M1952*1,IFERROR(NUMBERVALUE(CriteriTecnici!$M1952,".",","),IFERROR(NUMBERVALUE(CriteriTecnici!$M1952,",","."),0))),4)&amp;""),",",".")&amp;", "&amp;CHAR(34)&amp;"rawScore"&amp;CHAR(34)&amp;": "&amp;SUBSTITUTE(TRIM(ROUND(IFERROR(CriteriTecnici!$O1952*1,IFERROR(NUMBERVALUE(CriteriTecnici!$O1952,".",","),IFERROR(NUMBERVALUE(CriteriTecnici!$O1952,",","."),0))),4)&amp;""),",",".")&amp;CHAR(125)&amp;IF(TRUE,",",""))</f>
        <v/>
      </c>
    </row>
    <row r="2173">
      <c r="A2173" s="38">
        <f>IF(CriteriTecnici!$A1953="","","    "&amp;CHAR(123)&amp;CHAR(34)&amp;"bidderId"&amp;CHAR(34)&amp;": "&amp;CHAR(34)&amp;SUBSTITUTE(CriteriTecnici!$A1953,CHAR(34),"'")&amp;CHAR(34)&amp;", "&amp;CHAR(34)&amp;"lotId"&amp;CHAR(34)&amp;": "&amp;CHAR(34)&amp;SUBSTITUTE(CriteriTecnici!$C1953,CHAR(34),"'")&amp;CHAR(34)&amp;", "&amp;CHAR(34)&amp;"criterionId"&amp;CHAR(34)&amp;": "&amp;CHAR(34)&amp;SUBSTITUTE(CriteriTecnici!$D1953,CHAR(34),"'")&amp;CHAR(34)&amp;", "&amp;CHAR(34)&amp;"kind"&amp;CHAR(34)&amp;": "&amp;CHAR(34)&amp;SUBSTITUTE(CriteriTecnici!$F1953,CHAR(34),"'")&amp;CHAR(34)&amp;", "&amp;CHAR(34)&amp;"value"&amp;CHAR(34)&amp;": "&amp;SUBSTITUTE(TRIM(ROUND(IFERROR(CriteriTecnici!$N1953*1,IFERROR(NUMBERVALUE(CriteriTecnici!$N1953,".",","),IFERROR(NUMBERVALUE(CriteriTecnici!$N1953,",","."),0))),4)&amp;""),",",".")&amp;", "&amp;CHAR(34)&amp;"numerator"&amp;CHAR(34)&amp;": "&amp;SUBSTITUTE(TRIM(ROUND(IFERROR(CriteriTecnici!$K1953*1,IFERROR(NUMBERVALUE(CriteriTecnici!$K1953,".",","),IFERROR(NUMBERVALUE(CriteriTecnici!$K1953,",","."),0))),4)&amp;""),",",".")&amp;", "&amp;CHAR(34)&amp;"denominator"&amp;CHAR(34)&amp;": "&amp;SUBSTITUTE(TRIM(ROUND(IFERROR(CriteriTecnici!$L1953*1,IFERROR(NUMBERVALUE(CriteriTecnici!$L1953,".",","),IFERROR(NUMBERVALUE(CriteriTecnici!$L1953,",","."),0))),4)&amp;""),",",".")&amp;", "&amp;CHAR(34)&amp;"flag"&amp;CHAR(34)&amp;": "&amp;SUBSTITUTE(TRIM(ROUND(IFERROR(CriteriTecnici!$M1953*1,IFERROR(NUMBERVALUE(CriteriTecnici!$M1953,".",","),IFERROR(NUMBERVALUE(CriteriTecnici!$M1953,",","."),0))),4)&amp;""),",",".")&amp;", "&amp;CHAR(34)&amp;"rawScore"&amp;CHAR(34)&amp;": "&amp;SUBSTITUTE(TRIM(ROUND(IFERROR(CriteriTecnici!$O1953*1,IFERROR(NUMBERVALUE(CriteriTecnici!$O1953,".",","),IFERROR(NUMBERVALUE(CriteriTecnici!$O1953,",","."),0))),4)&amp;""),",",".")&amp;CHAR(125)&amp;IF(TRUE,",",""))</f>
        <v/>
      </c>
    </row>
    <row r="2174">
      <c r="A2174" s="38">
        <f>IF(CriteriTecnici!$A1954="","","    "&amp;CHAR(123)&amp;CHAR(34)&amp;"bidderId"&amp;CHAR(34)&amp;": "&amp;CHAR(34)&amp;SUBSTITUTE(CriteriTecnici!$A1954,CHAR(34),"'")&amp;CHAR(34)&amp;", "&amp;CHAR(34)&amp;"lotId"&amp;CHAR(34)&amp;": "&amp;CHAR(34)&amp;SUBSTITUTE(CriteriTecnici!$C1954,CHAR(34),"'")&amp;CHAR(34)&amp;", "&amp;CHAR(34)&amp;"criterionId"&amp;CHAR(34)&amp;": "&amp;CHAR(34)&amp;SUBSTITUTE(CriteriTecnici!$D1954,CHAR(34),"'")&amp;CHAR(34)&amp;", "&amp;CHAR(34)&amp;"kind"&amp;CHAR(34)&amp;": "&amp;CHAR(34)&amp;SUBSTITUTE(CriteriTecnici!$F1954,CHAR(34),"'")&amp;CHAR(34)&amp;", "&amp;CHAR(34)&amp;"value"&amp;CHAR(34)&amp;": "&amp;SUBSTITUTE(TRIM(ROUND(IFERROR(CriteriTecnici!$N1954*1,IFERROR(NUMBERVALUE(CriteriTecnici!$N1954,".",","),IFERROR(NUMBERVALUE(CriteriTecnici!$N1954,",","."),0))),4)&amp;""),",",".")&amp;", "&amp;CHAR(34)&amp;"numerator"&amp;CHAR(34)&amp;": "&amp;SUBSTITUTE(TRIM(ROUND(IFERROR(CriteriTecnici!$K1954*1,IFERROR(NUMBERVALUE(CriteriTecnici!$K1954,".",","),IFERROR(NUMBERVALUE(CriteriTecnici!$K1954,",","."),0))),4)&amp;""),",",".")&amp;", "&amp;CHAR(34)&amp;"denominator"&amp;CHAR(34)&amp;": "&amp;SUBSTITUTE(TRIM(ROUND(IFERROR(CriteriTecnici!$L1954*1,IFERROR(NUMBERVALUE(CriteriTecnici!$L1954,".",","),IFERROR(NUMBERVALUE(CriteriTecnici!$L1954,",","."),0))),4)&amp;""),",",".")&amp;", "&amp;CHAR(34)&amp;"flag"&amp;CHAR(34)&amp;": "&amp;SUBSTITUTE(TRIM(ROUND(IFERROR(CriteriTecnici!$M1954*1,IFERROR(NUMBERVALUE(CriteriTecnici!$M1954,".",","),IFERROR(NUMBERVALUE(CriteriTecnici!$M1954,",","."),0))),4)&amp;""),",",".")&amp;", "&amp;CHAR(34)&amp;"rawScore"&amp;CHAR(34)&amp;": "&amp;SUBSTITUTE(TRIM(ROUND(IFERROR(CriteriTecnici!$O1954*1,IFERROR(NUMBERVALUE(CriteriTecnici!$O1954,".",","),IFERROR(NUMBERVALUE(CriteriTecnici!$O1954,",","."),0))),4)&amp;""),",",".")&amp;CHAR(125)&amp;IF(TRUE,",",""))</f>
        <v/>
      </c>
    </row>
    <row r="2175">
      <c r="A2175" s="38">
        <f>IF(CriteriTecnici!$A1955="","","    "&amp;CHAR(123)&amp;CHAR(34)&amp;"bidderId"&amp;CHAR(34)&amp;": "&amp;CHAR(34)&amp;SUBSTITUTE(CriteriTecnici!$A1955,CHAR(34),"'")&amp;CHAR(34)&amp;", "&amp;CHAR(34)&amp;"lotId"&amp;CHAR(34)&amp;": "&amp;CHAR(34)&amp;SUBSTITUTE(CriteriTecnici!$C1955,CHAR(34),"'")&amp;CHAR(34)&amp;", "&amp;CHAR(34)&amp;"criterionId"&amp;CHAR(34)&amp;": "&amp;CHAR(34)&amp;SUBSTITUTE(CriteriTecnici!$D1955,CHAR(34),"'")&amp;CHAR(34)&amp;", "&amp;CHAR(34)&amp;"kind"&amp;CHAR(34)&amp;": "&amp;CHAR(34)&amp;SUBSTITUTE(CriteriTecnici!$F1955,CHAR(34),"'")&amp;CHAR(34)&amp;", "&amp;CHAR(34)&amp;"value"&amp;CHAR(34)&amp;": "&amp;SUBSTITUTE(TRIM(ROUND(IFERROR(CriteriTecnici!$N1955*1,IFERROR(NUMBERVALUE(CriteriTecnici!$N1955,".",","),IFERROR(NUMBERVALUE(CriteriTecnici!$N1955,",","."),0))),4)&amp;""),",",".")&amp;", "&amp;CHAR(34)&amp;"numerator"&amp;CHAR(34)&amp;": "&amp;SUBSTITUTE(TRIM(ROUND(IFERROR(CriteriTecnici!$K1955*1,IFERROR(NUMBERVALUE(CriteriTecnici!$K1955,".",","),IFERROR(NUMBERVALUE(CriteriTecnici!$K1955,",","."),0))),4)&amp;""),",",".")&amp;", "&amp;CHAR(34)&amp;"denominator"&amp;CHAR(34)&amp;": "&amp;SUBSTITUTE(TRIM(ROUND(IFERROR(CriteriTecnici!$L1955*1,IFERROR(NUMBERVALUE(CriteriTecnici!$L1955,".",","),IFERROR(NUMBERVALUE(CriteriTecnici!$L1955,",","."),0))),4)&amp;""),",",".")&amp;", "&amp;CHAR(34)&amp;"flag"&amp;CHAR(34)&amp;": "&amp;SUBSTITUTE(TRIM(ROUND(IFERROR(CriteriTecnici!$M1955*1,IFERROR(NUMBERVALUE(CriteriTecnici!$M1955,".",","),IFERROR(NUMBERVALUE(CriteriTecnici!$M1955,",","."),0))),4)&amp;""),",",".")&amp;", "&amp;CHAR(34)&amp;"rawScore"&amp;CHAR(34)&amp;": "&amp;SUBSTITUTE(TRIM(ROUND(IFERROR(CriteriTecnici!$O1955*1,IFERROR(NUMBERVALUE(CriteriTecnici!$O1955,".",","),IFERROR(NUMBERVALUE(CriteriTecnici!$O1955,",","."),0))),4)&amp;""),",",".")&amp;CHAR(125)&amp;IF(TRUE,",",""))</f>
        <v/>
      </c>
    </row>
    <row r="2176">
      <c r="A2176" s="38">
        <f>IF(CriteriTecnici!$A1956="","","    "&amp;CHAR(123)&amp;CHAR(34)&amp;"bidderId"&amp;CHAR(34)&amp;": "&amp;CHAR(34)&amp;SUBSTITUTE(CriteriTecnici!$A1956,CHAR(34),"'")&amp;CHAR(34)&amp;", "&amp;CHAR(34)&amp;"lotId"&amp;CHAR(34)&amp;": "&amp;CHAR(34)&amp;SUBSTITUTE(CriteriTecnici!$C1956,CHAR(34),"'")&amp;CHAR(34)&amp;", "&amp;CHAR(34)&amp;"criterionId"&amp;CHAR(34)&amp;": "&amp;CHAR(34)&amp;SUBSTITUTE(CriteriTecnici!$D1956,CHAR(34),"'")&amp;CHAR(34)&amp;", "&amp;CHAR(34)&amp;"kind"&amp;CHAR(34)&amp;": "&amp;CHAR(34)&amp;SUBSTITUTE(CriteriTecnici!$F1956,CHAR(34),"'")&amp;CHAR(34)&amp;", "&amp;CHAR(34)&amp;"value"&amp;CHAR(34)&amp;": "&amp;SUBSTITUTE(TRIM(ROUND(IFERROR(CriteriTecnici!$N1956*1,IFERROR(NUMBERVALUE(CriteriTecnici!$N1956,".",","),IFERROR(NUMBERVALUE(CriteriTecnici!$N1956,",","."),0))),4)&amp;""),",",".")&amp;", "&amp;CHAR(34)&amp;"numerator"&amp;CHAR(34)&amp;": "&amp;SUBSTITUTE(TRIM(ROUND(IFERROR(CriteriTecnici!$K1956*1,IFERROR(NUMBERVALUE(CriteriTecnici!$K1956,".",","),IFERROR(NUMBERVALUE(CriteriTecnici!$K1956,",","."),0))),4)&amp;""),",",".")&amp;", "&amp;CHAR(34)&amp;"denominator"&amp;CHAR(34)&amp;": "&amp;SUBSTITUTE(TRIM(ROUND(IFERROR(CriteriTecnici!$L1956*1,IFERROR(NUMBERVALUE(CriteriTecnici!$L1956,".",","),IFERROR(NUMBERVALUE(CriteriTecnici!$L1956,",","."),0))),4)&amp;""),",",".")&amp;", "&amp;CHAR(34)&amp;"flag"&amp;CHAR(34)&amp;": "&amp;SUBSTITUTE(TRIM(ROUND(IFERROR(CriteriTecnici!$M1956*1,IFERROR(NUMBERVALUE(CriteriTecnici!$M1956,".",","),IFERROR(NUMBERVALUE(CriteriTecnici!$M1956,",","."),0))),4)&amp;""),",",".")&amp;", "&amp;CHAR(34)&amp;"rawScore"&amp;CHAR(34)&amp;": "&amp;SUBSTITUTE(TRIM(ROUND(IFERROR(CriteriTecnici!$O1956*1,IFERROR(NUMBERVALUE(CriteriTecnici!$O1956,".",","),IFERROR(NUMBERVALUE(CriteriTecnici!$O1956,",","."),0))),4)&amp;""),",",".")&amp;CHAR(125)&amp;IF(TRUE,",",""))</f>
        <v/>
      </c>
    </row>
    <row r="2177">
      <c r="A2177" s="38">
        <f>IF(CriteriTecnici!$A1957="","","    "&amp;CHAR(123)&amp;CHAR(34)&amp;"bidderId"&amp;CHAR(34)&amp;": "&amp;CHAR(34)&amp;SUBSTITUTE(CriteriTecnici!$A1957,CHAR(34),"'")&amp;CHAR(34)&amp;", "&amp;CHAR(34)&amp;"lotId"&amp;CHAR(34)&amp;": "&amp;CHAR(34)&amp;SUBSTITUTE(CriteriTecnici!$C1957,CHAR(34),"'")&amp;CHAR(34)&amp;", "&amp;CHAR(34)&amp;"criterionId"&amp;CHAR(34)&amp;": "&amp;CHAR(34)&amp;SUBSTITUTE(CriteriTecnici!$D1957,CHAR(34),"'")&amp;CHAR(34)&amp;", "&amp;CHAR(34)&amp;"kind"&amp;CHAR(34)&amp;": "&amp;CHAR(34)&amp;SUBSTITUTE(CriteriTecnici!$F1957,CHAR(34),"'")&amp;CHAR(34)&amp;", "&amp;CHAR(34)&amp;"value"&amp;CHAR(34)&amp;": "&amp;SUBSTITUTE(TRIM(ROUND(IFERROR(CriteriTecnici!$N1957*1,IFERROR(NUMBERVALUE(CriteriTecnici!$N1957,".",","),IFERROR(NUMBERVALUE(CriteriTecnici!$N1957,",","."),0))),4)&amp;""),",",".")&amp;", "&amp;CHAR(34)&amp;"numerator"&amp;CHAR(34)&amp;": "&amp;SUBSTITUTE(TRIM(ROUND(IFERROR(CriteriTecnici!$K1957*1,IFERROR(NUMBERVALUE(CriteriTecnici!$K1957,".",","),IFERROR(NUMBERVALUE(CriteriTecnici!$K1957,",","."),0))),4)&amp;""),",",".")&amp;", "&amp;CHAR(34)&amp;"denominator"&amp;CHAR(34)&amp;": "&amp;SUBSTITUTE(TRIM(ROUND(IFERROR(CriteriTecnici!$L1957*1,IFERROR(NUMBERVALUE(CriteriTecnici!$L1957,".",","),IFERROR(NUMBERVALUE(CriteriTecnici!$L1957,",","."),0))),4)&amp;""),",",".")&amp;", "&amp;CHAR(34)&amp;"flag"&amp;CHAR(34)&amp;": "&amp;SUBSTITUTE(TRIM(ROUND(IFERROR(CriteriTecnici!$M1957*1,IFERROR(NUMBERVALUE(CriteriTecnici!$M1957,".",","),IFERROR(NUMBERVALUE(CriteriTecnici!$M1957,",","."),0))),4)&amp;""),",",".")&amp;", "&amp;CHAR(34)&amp;"rawScore"&amp;CHAR(34)&amp;": "&amp;SUBSTITUTE(TRIM(ROUND(IFERROR(CriteriTecnici!$O1957*1,IFERROR(NUMBERVALUE(CriteriTecnici!$O1957,".",","),IFERROR(NUMBERVALUE(CriteriTecnici!$O1957,",","."),0))),4)&amp;""),",",".")&amp;CHAR(125)&amp;IF(COUNTA(Offerte!$A65:$A$200)&gt;0,",",""))</f>
        <v/>
      </c>
    </row>
    <row r="2178">
      <c r="A2178" s="38">
        <f>IF(CriteriTecnici!$A1958="","","    "&amp;CHAR(123)&amp;CHAR(34)&amp;"bidderId"&amp;CHAR(34)&amp;": "&amp;CHAR(34)&amp;SUBSTITUTE(CriteriTecnici!$A1958,CHAR(34),"'")&amp;CHAR(34)&amp;", "&amp;CHAR(34)&amp;"lotId"&amp;CHAR(34)&amp;": "&amp;CHAR(34)&amp;SUBSTITUTE(CriteriTecnici!$C1958,CHAR(34),"'")&amp;CHAR(34)&amp;", "&amp;CHAR(34)&amp;"criterionId"&amp;CHAR(34)&amp;": "&amp;CHAR(34)&amp;SUBSTITUTE(CriteriTecnici!$D1958,CHAR(34),"'")&amp;CHAR(34)&amp;", "&amp;CHAR(34)&amp;"kind"&amp;CHAR(34)&amp;": "&amp;CHAR(34)&amp;SUBSTITUTE(CriteriTecnici!$F1958,CHAR(34),"'")&amp;CHAR(34)&amp;", "&amp;CHAR(34)&amp;"value"&amp;CHAR(34)&amp;": "&amp;SUBSTITUTE(TRIM(ROUND(IFERROR(CriteriTecnici!$N1958*1,IFERROR(NUMBERVALUE(CriteriTecnici!$N1958,".",","),IFERROR(NUMBERVALUE(CriteriTecnici!$N1958,",","."),0))),4)&amp;""),",",".")&amp;", "&amp;CHAR(34)&amp;"numerator"&amp;CHAR(34)&amp;": "&amp;SUBSTITUTE(TRIM(ROUND(IFERROR(CriteriTecnici!$K1958*1,IFERROR(NUMBERVALUE(CriteriTecnici!$K1958,".",","),IFERROR(NUMBERVALUE(CriteriTecnici!$K1958,",","."),0))),4)&amp;""),",",".")&amp;", "&amp;CHAR(34)&amp;"denominator"&amp;CHAR(34)&amp;": "&amp;SUBSTITUTE(TRIM(ROUND(IFERROR(CriteriTecnici!$L1958*1,IFERROR(NUMBERVALUE(CriteriTecnici!$L1958,".",","),IFERROR(NUMBERVALUE(CriteriTecnici!$L1958,",","."),0))),4)&amp;""),",",".")&amp;", "&amp;CHAR(34)&amp;"flag"&amp;CHAR(34)&amp;": "&amp;SUBSTITUTE(TRIM(ROUND(IFERROR(CriteriTecnici!$M1958*1,IFERROR(NUMBERVALUE(CriteriTecnici!$M1958,".",","),IFERROR(NUMBERVALUE(CriteriTecnici!$M1958,",","."),0))),4)&amp;""),",",".")&amp;", "&amp;CHAR(34)&amp;"rawScore"&amp;CHAR(34)&amp;": "&amp;SUBSTITUTE(TRIM(ROUND(IFERROR(CriteriTecnici!$O1958*1,IFERROR(NUMBERVALUE(CriteriTecnici!$O1958,".",","),IFERROR(NUMBERVALUE(CriteriTecnici!$O1958,",","."),0))),4)&amp;""),",",".")&amp;CHAR(125)&amp;IF(TRUE,",",""))</f>
        <v/>
      </c>
    </row>
    <row r="2179">
      <c r="A2179" s="38">
        <f>IF(CriteriTecnici!$A1959="","","    "&amp;CHAR(123)&amp;CHAR(34)&amp;"bidderId"&amp;CHAR(34)&amp;": "&amp;CHAR(34)&amp;SUBSTITUTE(CriteriTecnici!$A1959,CHAR(34),"'")&amp;CHAR(34)&amp;", "&amp;CHAR(34)&amp;"lotId"&amp;CHAR(34)&amp;": "&amp;CHAR(34)&amp;SUBSTITUTE(CriteriTecnici!$C1959,CHAR(34),"'")&amp;CHAR(34)&amp;", "&amp;CHAR(34)&amp;"criterionId"&amp;CHAR(34)&amp;": "&amp;CHAR(34)&amp;SUBSTITUTE(CriteriTecnici!$D1959,CHAR(34),"'")&amp;CHAR(34)&amp;", "&amp;CHAR(34)&amp;"kind"&amp;CHAR(34)&amp;": "&amp;CHAR(34)&amp;SUBSTITUTE(CriteriTecnici!$F1959,CHAR(34),"'")&amp;CHAR(34)&amp;", "&amp;CHAR(34)&amp;"value"&amp;CHAR(34)&amp;": "&amp;SUBSTITUTE(TRIM(ROUND(IFERROR(CriteriTecnici!$N1959*1,IFERROR(NUMBERVALUE(CriteriTecnici!$N1959,".",","),IFERROR(NUMBERVALUE(CriteriTecnici!$N1959,",","."),0))),4)&amp;""),",",".")&amp;", "&amp;CHAR(34)&amp;"numerator"&amp;CHAR(34)&amp;": "&amp;SUBSTITUTE(TRIM(ROUND(IFERROR(CriteriTecnici!$K1959*1,IFERROR(NUMBERVALUE(CriteriTecnici!$K1959,".",","),IFERROR(NUMBERVALUE(CriteriTecnici!$K1959,",","."),0))),4)&amp;""),",",".")&amp;", "&amp;CHAR(34)&amp;"denominator"&amp;CHAR(34)&amp;": "&amp;SUBSTITUTE(TRIM(ROUND(IFERROR(CriteriTecnici!$L1959*1,IFERROR(NUMBERVALUE(CriteriTecnici!$L1959,".",","),IFERROR(NUMBERVALUE(CriteriTecnici!$L1959,",","."),0))),4)&amp;""),",",".")&amp;", "&amp;CHAR(34)&amp;"flag"&amp;CHAR(34)&amp;": "&amp;SUBSTITUTE(TRIM(ROUND(IFERROR(CriteriTecnici!$M1959*1,IFERROR(NUMBERVALUE(CriteriTecnici!$M1959,".",","),IFERROR(NUMBERVALUE(CriteriTecnici!$M1959,",","."),0))),4)&amp;""),",",".")&amp;", "&amp;CHAR(34)&amp;"rawScore"&amp;CHAR(34)&amp;": "&amp;SUBSTITUTE(TRIM(ROUND(IFERROR(CriteriTecnici!$O1959*1,IFERROR(NUMBERVALUE(CriteriTecnici!$O1959,".",","),IFERROR(NUMBERVALUE(CriteriTecnici!$O1959,",","."),0))),4)&amp;""),",",".")&amp;CHAR(125)&amp;IF(TRUE,",",""))</f>
        <v/>
      </c>
    </row>
    <row r="2180">
      <c r="A2180" s="38">
        <f>IF(CriteriTecnici!$A1960="","","    "&amp;CHAR(123)&amp;CHAR(34)&amp;"bidderId"&amp;CHAR(34)&amp;": "&amp;CHAR(34)&amp;SUBSTITUTE(CriteriTecnici!$A1960,CHAR(34),"'")&amp;CHAR(34)&amp;", "&amp;CHAR(34)&amp;"lotId"&amp;CHAR(34)&amp;": "&amp;CHAR(34)&amp;SUBSTITUTE(CriteriTecnici!$C1960,CHAR(34),"'")&amp;CHAR(34)&amp;", "&amp;CHAR(34)&amp;"criterionId"&amp;CHAR(34)&amp;": "&amp;CHAR(34)&amp;SUBSTITUTE(CriteriTecnici!$D1960,CHAR(34),"'")&amp;CHAR(34)&amp;", "&amp;CHAR(34)&amp;"kind"&amp;CHAR(34)&amp;": "&amp;CHAR(34)&amp;SUBSTITUTE(CriteriTecnici!$F1960,CHAR(34),"'")&amp;CHAR(34)&amp;", "&amp;CHAR(34)&amp;"value"&amp;CHAR(34)&amp;": "&amp;SUBSTITUTE(TRIM(ROUND(IFERROR(CriteriTecnici!$N1960*1,IFERROR(NUMBERVALUE(CriteriTecnici!$N1960,".",","),IFERROR(NUMBERVALUE(CriteriTecnici!$N1960,",","."),0))),4)&amp;""),",",".")&amp;", "&amp;CHAR(34)&amp;"numerator"&amp;CHAR(34)&amp;": "&amp;SUBSTITUTE(TRIM(ROUND(IFERROR(CriteriTecnici!$K1960*1,IFERROR(NUMBERVALUE(CriteriTecnici!$K1960,".",","),IFERROR(NUMBERVALUE(CriteriTecnici!$K1960,",","."),0))),4)&amp;""),",",".")&amp;", "&amp;CHAR(34)&amp;"denominator"&amp;CHAR(34)&amp;": "&amp;SUBSTITUTE(TRIM(ROUND(IFERROR(CriteriTecnici!$L1960*1,IFERROR(NUMBERVALUE(CriteriTecnici!$L1960,".",","),IFERROR(NUMBERVALUE(CriteriTecnici!$L1960,",","."),0))),4)&amp;""),",",".")&amp;", "&amp;CHAR(34)&amp;"flag"&amp;CHAR(34)&amp;": "&amp;SUBSTITUTE(TRIM(ROUND(IFERROR(CriteriTecnici!$M1960*1,IFERROR(NUMBERVALUE(CriteriTecnici!$M1960,".",","),IFERROR(NUMBERVALUE(CriteriTecnici!$M1960,",","."),0))),4)&amp;""),",",".")&amp;", "&amp;CHAR(34)&amp;"rawScore"&amp;CHAR(34)&amp;": "&amp;SUBSTITUTE(TRIM(ROUND(IFERROR(CriteriTecnici!$O1960*1,IFERROR(NUMBERVALUE(CriteriTecnici!$O1960,".",","),IFERROR(NUMBERVALUE(CriteriTecnici!$O1960,",","."),0))),4)&amp;""),",",".")&amp;CHAR(125)&amp;IF(TRUE,",",""))</f>
        <v/>
      </c>
    </row>
    <row r="2181">
      <c r="A2181" s="38">
        <f>IF(CriteriTecnici!$A1961="","","    "&amp;CHAR(123)&amp;CHAR(34)&amp;"bidderId"&amp;CHAR(34)&amp;": "&amp;CHAR(34)&amp;SUBSTITUTE(CriteriTecnici!$A1961,CHAR(34),"'")&amp;CHAR(34)&amp;", "&amp;CHAR(34)&amp;"lotId"&amp;CHAR(34)&amp;": "&amp;CHAR(34)&amp;SUBSTITUTE(CriteriTecnici!$C1961,CHAR(34),"'")&amp;CHAR(34)&amp;", "&amp;CHAR(34)&amp;"criterionId"&amp;CHAR(34)&amp;": "&amp;CHAR(34)&amp;SUBSTITUTE(CriteriTecnici!$D1961,CHAR(34),"'")&amp;CHAR(34)&amp;", "&amp;CHAR(34)&amp;"kind"&amp;CHAR(34)&amp;": "&amp;CHAR(34)&amp;SUBSTITUTE(CriteriTecnici!$F1961,CHAR(34),"'")&amp;CHAR(34)&amp;", "&amp;CHAR(34)&amp;"value"&amp;CHAR(34)&amp;": "&amp;SUBSTITUTE(TRIM(ROUND(IFERROR(CriteriTecnici!$N1961*1,IFERROR(NUMBERVALUE(CriteriTecnici!$N1961,".",","),IFERROR(NUMBERVALUE(CriteriTecnici!$N1961,",","."),0))),4)&amp;""),",",".")&amp;", "&amp;CHAR(34)&amp;"numerator"&amp;CHAR(34)&amp;": "&amp;SUBSTITUTE(TRIM(ROUND(IFERROR(CriteriTecnici!$K1961*1,IFERROR(NUMBERVALUE(CriteriTecnici!$K1961,".",","),IFERROR(NUMBERVALUE(CriteriTecnici!$K1961,",","."),0))),4)&amp;""),",",".")&amp;", "&amp;CHAR(34)&amp;"denominator"&amp;CHAR(34)&amp;": "&amp;SUBSTITUTE(TRIM(ROUND(IFERROR(CriteriTecnici!$L1961*1,IFERROR(NUMBERVALUE(CriteriTecnici!$L1961,".",","),IFERROR(NUMBERVALUE(CriteriTecnici!$L1961,",","."),0))),4)&amp;""),",",".")&amp;", "&amp;CHAR(34)&amp;"flag"&amp;CHAR(34)&amp;": "&amp;SUBSTITUTE(TRIM(ROUND(IFERROR(CriteriTecnici!$M1961*1,IFERROR(NUMBERVALUE(CriteriTecnici!$M1961,".",","),IFERROR(NUMBERVALUE(CriteriTecnici!$M1961,",","."),0))),4)&amp;""),",",".")&amp;", "&amp;CHAR(34)&amp;"rawScore"&amp;CHAR(34)&amp;": "&amp;SUBSTITUTE(TRIM(ROUND(IFERROR(CriteriTecnici!$O1961*1,IFERROR(NUMBERVALUE(CriteriTecnici!$O1961,".",","),IFERROR(NUMBERVALUE(CriteriTecnici!$O1961,",","."),0))),4)&amp;""),",",".")&amp;CHAR(125)&amp;IF(TRUE,",",""))</f>
        <v/>
      </c>
    </row>
    <row r="2182">
      <c r="A2182" s="38">
        <f>IF(CriteriTecnici!$A1962="","","    "&amp;CHAR(123)&amp;CHAR(34)&amp;"bidderId"&amp;CHAR(34)&amp;": "&amp;CHAR(34)&amp;SUBSTITUTE(CriteriTecnici!$A1962,CHAR(34),"'")&amp;CHAR(34)&amp;", "&amp;CHAR(34)&amp;"lotId"&amp;CHAR(34)&amp;": "&amp;CHAR(34)&amp;SUBSTITUTE(CriteriTecnici!$C1962,CHAR(34),"'")&amp;CHAR(34)&amp;", "&amp;CHAR(34)&amp;"criterionId"&amp;CHAR(34)&amp;": "&amp;CHAR(34)&amp;SUBSTITUTE(CriteriTecnici!$D1962,CHAR(34),"'")&amp;CHAR(34)&amp;", "&amp;CHAR(34)&amp;"kind"&amp;CHAR(34)&amp;": "&amp;CHAR(34)&amp;SUBSTITUTE(CriteriTecnici!$F1962,CHAR(34),"'")&amp;CHAR(34)&amp;", "&amp;CHAR(34)&amp;"value"&amp;CHAR(34)&amp;": "&amp;SUBSTITUTE(TRIM(ROUND(IFERROR(CriteriTecnici!$N1962*1,IFERROR(NUMBERVALUE(CriteriTecnici!$N1962,".",","),IFERROR(NUMBERVALUE(CriteriTecnici!$N1962,",","."),0))),4)&amp;""),",",".")&amp;", "&amp;CHAR(34)&amp;"numerator"&amp;CHAR(34)&amp;": "&amp;SUBSTITUTE(TRIM(ROUND(IFERROR(CriteriTecnici!$K1962*1,IFERROR(NUMBERVALUE(CriteriTecnici!$K1962,".",","),IFERROR(NUMBERVALUE(CriteriTecnici!$K1962,",","."),0))),4)&amp;""),",",".")&amp;", "&amp;CHAR(34)&amp;"denominator"&amp;CHAR(34)&amp;": "&amp;SUBSTITUTE(TRIM(ROUND(IFERROR(CriteriTecnici!$L1962*1,IFERROR(NUMBERVALUE(CriteriTecnici!$L1962,".",","),IFERROR(NUMBERVALUE(CriteriTecnici!$L1962,",","."),0))),4)&amp;""),",",".")&amp;", "&amp;CHAR(34)&amp;"flag"&amp;CHAR(34)&amp;": "&amp;SUBSTITUTE(TRIM(ROUND(IFERROR(CriteriTecnici!$M1962*1,IFERROR(NUMBERVALUE(CriteriTecnici!$M1962,".",","),IFERROR(NUMBERVALUE(CriteriTecnici!$M1962,",","."),0))),4)&amp;""),",",".")&amp;", "&amp;CHAR(34)&amp;"rawScore"&amp;CHAR(34)&amp;": "&amp;SUBSTITUTE(TRIM(ROUND(IFERROR(CriteriTecnici!$O1962*1,IFERROR(NUMBERVALUE(CriteriTecnici!$O1962,".",","),IFERROR(NUMBERVALUE(CriteriTecnici!$O1962,",","."),0))),4)&amp;""),",",".")&amp;CHAR(125)&amp;IF(TRUE,",",""))</f>
        <v/>
      </c>
    </row>
    <row r="2183">
      <c r="A2183" s="38">
        <f>IF(CriteriTecnici!$A1963="","","    "&amp;CHAR(123)&amp;CHAR(34)&amp;"bidderId"&amp;CHAR(34)&amp;": "&amp;CHAR(34)&amp;SUBSTITUTE(CriteriTecnici!$A1963,CHAR(34),"'")&amp;CHAR(34)&amp;", "&amp;CHAR(34)&amp;"lotId"&amp;CHAR(34)&amp;": "&amp;CHAR(34)&amp;SUBSTITUTE(CriteriTecnici!$C1963,CHAR(34),"'")&amp;CHAR(34)&amp;", "&amp;CHAR(34)&amp;"criterionId"&amp;CHAR(34)&amp;": "&amp;CHAR(34)&amp;SUBSTITUTE(CriteriTecnici!$D1963,CHAR(34),"'")&amp;CHAR(34)&amp;", "&amp;CHAR(34)&amp;"kind"&amp;CHAR(34)&amp;": "&amp;CHAR(34)&amp;SUBSTITUTE(CriteriTecnici!$F1963,CHAR(34),"'")&amp;CHAR(34)&amp;", "&amp;CHAR(34)&amp;"value"&amp;CHAR(34)&amp;": "&amp;SUBSTITUTE(TRIM(ROUND(IFERROR(CriteriTecnici!$N1963*1,IFERROR(NUMBERVALUE(CriteriTecnici!$N1963,".",","),IFERROR(NUMBERVALUE(CriteriTecnici!$N1963,",","."),0))),4)&amp;""),",",".")&amp;", "&amp;CHAR(34)&amp;"numerator"&amp;CHAR(34)&amp;": "&amp;SUBSTITUTE(TRIM(ROUND(IFERROR(CriteriTecnici!$K1963*1,IFERROR(NUMBERVALUE(CriteriTecnici!$K1963,".",","),IFERROR(NUMBERVALUE(CriteriTecnici!$K1963,",","."),0))),4)&amp;""),",",".")&amp;", "&amp;CHAR(34)&amp;"denominator"&amp;CHAR(34)&amp;": "&amp;SUBSTITUTE(TRIM(ROUND(IFERROR(CriteriTecnici!$L1963*1,IFERROR(NUMBERVALUE(CriteriTecnici!$L1963,".",","),IFERROR(NUMBERVALUE(CriteriTecnici!$L1963,",","."),0))),4)&amp;""),",",".")&amp;", "&amp;CHAR(34)&amp;"flag"&amp;CHAR(34)&amp;": "&amp;SUBSTITUTE(TRIM(ROUND(IFERROR(CriteriTecnici!$M1963*1,IFERROR(NUMBERVALUE(CriteriTecnici!$M1963,".",","),IFERROR(NUMBERVALUE(CriteriTecnici!$M1963,",","."),0))),4)&amp;""),",",".")&amp;", "&amp;CHAR(34)&amp;"rawScore"&amp;CHAR(34)&amp;": "&amp;SUBSTITUTE(TRIM(ROUND(IFERROR(CriteriTecnici!$O1963*1,IFERROR(NUMBERVALUE(CriteriTecnici!$O1963,".",","),IFERROR(NUMBERVALUE(CriteriTecnici!$O1963,",","."),0))),4)&amp;""),",",".")&amp;CHAR(125)&amp;IF(TRUE,",",""))</f>
        <v/>
      </c>
    </row>
    <row r="2184">
      <c r="A2184" s="38">
        <f>IF(CriteriTecnici!$A1964="","","    "&amp;CHAR(123)&amp;CHAR(34)&amp;"bidderId"&amp;CHAR(34)&amp;": "&amp;CHAR(34)&amp;SUBSTITUTE(CriteriTecnici!$A1964,CHAR(34),"'")&amp;CHAR(34)&amp;", "&amp;CHAR(34)&amp;"lotId"&amp;CHAR(34)&amp;": "&amp;CHAR(34)&amp;SUBSTITUTE(CriteriTecnici!$C1964,CHAR(34),"'")&amp;CHAR(34)&amp;", "&amp;CHAR(34)&amp;"criterionId"&amp;CHAR(34)&amp;": "&amp;CHAR(34)&amp;SUBSTITUTE(CriteriTecnici!$D1964,CHAR(34),"'")&amp;CHAR(34)&amp;", "&amp;CHAR(34)&amp;"kind"&amp;CHAR(34)&amp;": "&amp;CHAR(34)&amp;SUBSTITUTE(CriteriTecnici!$F1964,CHAR(34),"'")&amp;CHAR(34)&amp;", "&amp;CHAR(34)&amp;"value"&amp;CHAR(34)&amp;": "&amp;SUBSTITUTE(TRIM(ROUND(IFERROR(CriteriTecnici!$N1964*1,IFERROR(NUMBERVALUE(CriteriTecnici!$N1964,".",","),IFERROR(NUMBERVALUE(CriteriTecnici!$N1964,",","."),0))),4)&amp;""),",",".")&amp;", "&amp;CHAR(34)&amp;"numerator"&amp;CHAR(34)&amp;": "&amp;SUBSTITUTE(TRIM(ROUND(IFERROR(CriteriTecnici!$K1964*1,IFERROR(NUMBERVALUE(CriteriTecnici!$K1964,".",","),IFERROR(NUMBERVALUE(CriteriTecnici!$K1964,",","."),0))),4)&amp;""),",",".")&amp;", "&amp;CHAR(34)&amp;"denominator"&amp;CHAR(34)&amp;": "&amp;SUBSTITUTE(TRIM(ROUND(IFERROR(CriteriTecnici!$L1964*1,IFERROR(NUMBERVALUE(CriteriTecnici!$L1964,".",","),IFERROR(NUMBERVALUE(CriteriTecnici!$L1964,",","."),0))),4)&amp;""),",",".")&amp;", "&amp;CHAR(34)&amp;"flag"&amp;CHAR(34)&amp;": "&amp;SUBSTITUTE(TRIM(ROUND(IFERROR(CriteriTecnici!$M1964*1,IFERROR(NUMBERVALUE(CriteriTecnici!$M1964,".",","),IFERROR(NUMBERVALUE(CriteriTecnici!$M1964,",","."),0))),4)&amp;""),",",".")&amp;", "&amp;CHAR(34)&amp;"rawScore"&amp;CHAR(34)&amp;": "&amp;SUBSTITUTE(TRIM(ROUND(IFERROR(CriteriTecnici!$O1964*1,IFERROR(NUMBERVALUE(CriteriTecnici!$O1964,".",","),IFERROR(NUMBERVALUE(CriteriTecnici!$O1964,",","."),0))),4)&amp;""),",",".")&amp;CHAR(125)&amp;IF(TRUE,",",""))</f>
        <v/>
      </c>
    </row>
    <row r="2185">
      <c r="A2185" s="38">
        <f>IF(CriteriTecnici!$A1965="","","    "&amp;CHAR(123)&amp;CHAR(34)&amp;"bidderId"&amp;CHAR(34)&amp;": "&amp;CHAR(34)&amp;SUBSTITUTE(CriteriTecnici!$A1965,CHAR(34),"'")&amp;CHAR(34)&amp;", "&amp;CHAR(34)&amp;"lotId"&amp;CHAR(34)&amp;": "&amp;CHAR(34)&amp;SUBSTITUTE(CriteriTecnici!$C1965,CHAR(34),"'")&amp;CHAR(34)&amp;", "&amp;CHAR(34)&amp;"criterionId"&amp;CHAR(34)&amp;": "&amp;CHAR(34)&amp;SUBSTITUTE(CriteriTecnici!$D1965,CHAR(34),"'")&amp;CHAR(34)&amp;", "&amp;CHAR(34)&amp;"kind"&amp;CHAR(34)&amp;": "&amp;CHAR(34)&amp;SUBSTITUTE(CriteriTecnici!$F1965,CHAR(34),"'")&amp;CHAR(34)&amp;", "&amp;CHAR(34)&amp;"value"&amp;CHAR(34)&amp;": "&amp;SUBSTITUTE(TRIM(ROUND(IFERROR(CriteriTecnici!$N1965*1,IFERROR(NUMBERVALUE(CriteriTecnici!$N1965,".",","),IFERROR(NUMBERVALUE(CriteriTecnici!$N1965,",","."),0))),4)&amp;""),",",".")&amp;", "&amp;CHAR(34)&amp;"numerator"&amp;CHAR(34)&amp;": "&amp;SUBSTITUTE(TRIM(ROUND(IFERROR(CriteriTecnici!$K1965*1,IFERROR(NUMBERVALUE(CriteriTecnici!$K1965,".",","),IFERROR(NUMBERVALUE(CriteriTecnici!$K1965,",","."),0))),4)&amp;""),",",".")&amp;", "&amp;CHAR(34)&amp;"denominator"&amp;CHAR(34)&amp;": "&amp;SUBSTITUTE(TRIM(ROUND(IFERROR(CriteriTecnici!$L1965*1,IFERROR(NUMBERVALUE(CriteriTecnici!$L1965,".",","),IFERROR(NUMBERVALUE(CriteriTecnici!$L1965,",","."),0))),4)&amp;""),",",".")&amp;", "&amp;CHAR(34)&amp;"flag"&amp;CHAR(34)&amp;": "&amp;SUBSTITUTE(TRIM(ROUND(IFERROR(CriteriTecnici!$M1965*1,IFERROR(NUMBERVALUE(CriteriTecnici!$M1965,".",","),IFERROR(NUMBERVALUE(CriteriTecnici!$M1965,",","."),0))),4)&amp;""),",",".")&amp;", "&amp;CHAR(34)&amp;"rawScore"&amp;CHAR(34)&amp;": "&amp;SUBSTITUTE(TRIM(ROUND(IFERROR(CriteriTecnici!$O1965*1,IFERROR(NUMBERVALUE(CriteriTecnici!$O1965,".",","),IFERROR(NUMBERVALUE(CriteriTecnici!$O1965,",","."),0))),4)&amp;""),",",".")&amp;CHAR(125)&amp;IF(TRUE,",",""))</f>
        <v/>
      </c>
    </row>
    <row r="2186">
      <c r="A2186" s="38">
        <f>IF(CriteriTecnici!$A1966="","","    "&amp;CHAR(123)&amp;CHAR(34)&amp;"bidderId"&amp;CHAR(34)&amp;": "&amp;CHAR(34)&amp;SUBSTITUTE(CriteriTecnici!$A1966,CHAR(34),"'")&amp;CHAR(34)&amp;", "&amp;CHAR(34)&amp;"lotId"&amp;CHAR(34)&amp;": "&amp;CHAR(34)&amp;SUBSTITUTE(CriteriTecnici!$C1966,CHAR(34),"'")&amp;CHAR(34)&amp;", "&amp;CHAR(34)&amp;"criterionId"&amp;CHAR(34)&amp;": "&amp;CHAR(34)&amp;SUBSTITUTE(CriteriTecnici!$D1966,CHAR(34),"'")&amp;CHAR(34)&amp;", "&amp;CHAR(34)&amp;"kind"&amp;CHAR(34)&amp;": "&amp;CHAR(34)&amp;SUBSTITUTE(CriteriTecnici!$F1966,CHAR(34),"'")&amp;CHAR(34)&amp;", "&amp;CHAR(34)&amp;"value"&amp;CHAR(34)&amp;": "&amp;SUBSTITUTE(TRIM(ROUND(IFERROR(CriteriTecnici!$N1966*1,IFERROR(NUMBERVALUE(CriteriTecnici!$N1966,".",","),IFERROR(NUMBERVALUE(CriteriTecnici!$N1966,",","."),0))),4)&amp;""),",",".")&amp;", "&amp;CHAR(34)&amp;"numerator"&amp;CHAR(34)&amp;": "&amp;SUBSTITUTE(TRIM(ROUND(IFERROR(CriteriTecnici!$K1966*1,IFERROR(NUMBERVALUE(CriteriTecnici!$K1966,".",","),IFERROR(NUMBERVALUE(CriteriTecnici!$K1966,",","."),0))),4)&amp;""),",",".")&amp;", "&amp;CHAR(34)&amp;"denominator"&amp;CHAR(34)&amp;": "&amp;SUBSTITUTE(TRIM(ROUND(IFERROR(CriteriTecnici!$L1966*1,IFERROR(NUMBERVALUE(CriteriTecnici!$L1966,".",","),IFERROR(NUMBERVALUE(CriteriTecnici!$L1966,",","."),0))),4)&amp;""),",",".")&amp;", "&amp;CHAR(34)&amp;"flag"&amp;CHAR(34)&amp;": "&amp;SUBSTITUTE(TRIM(ROUND(IFERROR(CriteriTecnici!$M1966*1,IFERROR(NUMBERVALUE(CriteriTecnici!$M1966,".",","),IFERROR(NUMBERVALUE(CriteriTecnici!$M1966,",","."),0))),4)&amp;""),",",".")&amp;", "&amp;CHAR(34)&amp;"rawScore"&amp;CHAR(34)&amp;": "&amp;SUBSTITUTE(TRIM(ROUND(IFERROR(CriteriTecnici!$O1966*1,IFERROR(NUMBERVALUE(CriteriTecnici!$O1966,".",","),IFERROR(NUMBERVALUE(CriteriTecnici!$O1966,",","."),0))),4)&amp;""),",",".")&amp;CHAR(125)&amp;IF(TRUE,",",""))</f>
        <v/>
      </c>
    </row>
    <row r="2187">
      <c r="A2187" s="38">
        <f>IF(CriteriTecnici!$A1967="","","    "&amp;CHAR(123)&amp;CHAR(34)&amp;"bidderId"&amp;CHAR(34)&amp;": "&amp;CHAR(34)&amp;SUBSTITUTE(CriteriTecnici!$A1967,CHAR(34),"'")&amp;CHAR(34)&amp;", "&amp;CHAR(34)&amp;"lotId"&amp;CHAR(34)&amp;": "&amp;CHAR(34)&amp;SUBSTITUTE(CriteriTecnici!$C1967,CHAR(34),"'")&amp;CHAR(34)&amp;", "&amp;CHAR(34)&amp;"criterionId"&amp;CHAR(34)&amp;": "&amp;CHAR(34)&amp;SUBSTITUTE(CriteriTecnici!$D1967,CHAR(34),"'")&amp;CHAR(34)&amp;", "&amp;CHAR(34)&amp;"kind"&amp;CHAR(34)&amp;": "&amp;CHAR(34)&amp;SUBSTITUTE(CriteriTecnici!$F1967,CHAR(34),"'")&amp;CHAR(34)&amp;", "&amp;CHAR(34)&amp;"value"&amp;CHAR(34)&amp;": "&amp;SUBSTITUTE(TRIM(ROUND(IFERROR(CriteriTecnici!$N1967*1,IFERROR(NUMBERVALUE(CriteriTecnici!$N1967,".",","),IFERROR(NUMBERVALUE(CriteriTecnici!$N1967,",","."),0))),4)&amp;""),",",".")&amp;", "&amp;CHAR(34)&amp;"numerator"&amp;CHAR(34)&amp;": "&amp;SUBSTITUTE(TRIM(ROUND(IFERROR(CriteriTecnici!$K1967*1,IFERROR(NUMBERVALUE(CriteriTecnici!$K1967,".",","),IFERROR(NUMBERVALUE(CriteriTecnici!$K1967,",","."),0))),4)&amp;""),",",".")&amp;", "&amp;CHAR(34)&amp;"denominator"&amp;CHAR(34)&amp;": "&amp;SUBSTITUTE(TRIM(ROUND(IFERROR(CriteriTecnici!$L1967*1,IFERROR(NUMBERVALUE(CriteriTecnici!$L1967,".",","),IFERROR(NUMBERVALUE(CriteriTecnici!$L1967,",","."),0))),4)&amp;""),",",".")&amp;", "&amp;CHAR(34)&amp;"flag"&amp;CHAR(34)&amp;": "&amp;SUBSTITUTE(TRIM(ROUND(IFERROR(CriteriTecnici!$M1967*1,IFERROR(NUMBERVALUE(CriteriTecnici!$M1967,".",","),IFERROR(NUMBERVALUE(CriteriTecnici!$M1967,",","."),0))),4)&amp;""),",",".")&amp;", "&amp;CHAR(34)&amp;"rawScore"&amp;CHAR(34)&amp;": "&amp;SUBSTITUTE(TRIM(ROUND(IFERROR(CriteriTecnici!$O1967*1,IFERROR(NUMBERVALUE(CriteriTecnici!$O1967,".",","),IFERROR(NUMBERVALUE(CriteriTecnici!$O1967,",","."),0))),4)&amp;""),",",".")&amp;CHAR(125)&amp;IF(TRUE,",",""))</f>
        <v/>
      </c>
    </row>
    <row r="2188">
      <c r="A2188" s="38">
        <f>IF(CriteriTecnici!$A1968="","","    "&amp;CHAR(123)&amp;CHAR(34)&amp;"bidderId"&amp;CHAR(34)&amp;": "&amp;CHAR(34)&amp;SUBSTITUTE(CriteriTecnici!$A1968,CHAR(34),"'")&amp;CHAR(34)&amp;", "&amp;CHAR(34)&amp;"lotId"&amp;CHAR(34)&amp;": "&amp;CHAR(34)&amp;SUBSTITUTE(CriteriTecnici!$C1968,CHAR(34),"'")&amp;CHAR(34)&amp;", "&amp;CHAR(34)&amp;"criterionId"&amp;CHAR(34)&amp;": "&amp;CHAR(34)&amp;SUBSTITUTE(CriteriTecnici!$D1968,CHAR(34),"'")&amp;CHAR(34)&amp;", "&amp;CHAR(34)&amp;"kind"&amp;CHAR(34)&amp;": "&amp;CHAR(34)&amp;SUBSTITUTE(CriteriTecnici!$F1968,CHAR(34),"'")&amp;CHAR(34)&amp;", "&amp;CHAR(34)&amp;"value"&amp;CHAR(34)&amp;": "&amp;SUBSTITUTE(TRIM(ROUND(IFERROR(CriteriTecnici!$N1968*1,IFERROR(NUMBERVALUE(CriteriTecnici!$N1968,".",","),IFERROR(NUMBERVALUE(CriteriTecnici!$N1968,",","."),0))),4)&amp;""),",",".")&amp;", "&amp;CHAR(34)&amp;"numerator"&amp;CHAR(34)&amp;": "&amp;SUBSTITUTE(TRIM(ROUND(IFERROR(CriteriTecnici!$K1968*1,IFERROR(NUMBERVALUE(CriteriTecnici!$K1968,".",","),IFERROR(NUMBERVALUE(CriteriTecnici!$K1968,",","."),0))),4)&amp;""),",",".")&amp;", "&amp;CHAR(34)&amp;"denominator"&amp;CHAR(34)&amp;": "&amp;SUBSTITUTE(TRIM(ROUND(IFERROR(CriteriTecnici!$L1968*1,IFERROR(NUMBERVALUE(CriteriTecnici!$L1968,".",","),IFERROR(NUMBERVALUE(CriteriTecnici!$L1968,",","."),0))),4)&amp;""),",",".")&amp;", "&amp;CHAR(34)&amp;"flag"&amp;CHAR(34)&amp;": "&amp;SUBSTITUTE(TRIM(ROUND(IFERROR(CriteriTecnici!$M1968*1,IFERROR(NUMBERVALUE(CriteriTecnici!$M1968,".",","),IFERROR(NUMBERVALUE(CriteriTecnici!$M1968,",","."),0))),4)&amp;""),",",".")&amp;", "&amp;CHAR(34)&amp;"rawScore"&amp;CHAR(34)&amp;": "&amp;SUBSTITUTE(TRIM(ROUND(IFERROR(CriteriTecnici!$O1968*1,IFERROR(NUMBERVALUE(CriteriTecnici!$O1968,".",","),IFERROR(NUMBERVALUE(CriteriTecnici!$O1968,",","."),0))),4)&amp;""),",",".")&amp;CHAR(125)&amp;IF(TRUE,",",""))</f>
        <v/>
      </c>
    </row>
    <row r="2189">
      <c r="A2189" s="38">
        <f>IF(CriteriTecnici!$A1969="","","    "&amp;CHAR(123)&amp;CHAR(34)&amp;"bidderId"&amp;CHAR(34)&amp;": "&amp;CHAR(34)&amp;SUBSTITUTE(CriteriTecnici!$A1969,CHAR(34),"'")&amp;CHAR(34)&amp;", "&amp;CHAR(34)&amp;"lotId"&amp;CHAR(34)&amp;": "&amp;CHAR(34)&amp;SUBSTITUTE(CriteriTecnici!$C1969,CHAR(34),"'")&amp;CHAR(34)&amp;", "&amp;CHAR(34)&amp;"criterionId"&amp;CHAR(34)&amp;": "&amp;CHAR(34)&amp;SUBSTITUTE(CriteriTecnici!$D1969,CHAR(34),"'")&amp;CHAR(34)&amp;", "&amp;CHAR(34)&amp;"kind"&amp;CHAR(34)&amp;": "&amp;CHAR(34)&amp;SUBSTITUTE(CriteriTecnici!$F1969,CHAR(34),"'")&amp;CHAR(34)&amp;", "&amp;CHAR(34)&amp;"value"&amp;CHAR(34)&amp;": "&amp;SUBSTITUTE(TRIM(ROUND(IFERROR(CriteriTecnici!$N1969*1,IFERROR(NUMBERVALUE(CriteriTecnici!$N1969,".",","),IFERROR(NUMBERVALUE(CriteriTecnici!$N1969,",","."),0))),4)&amp;""),",",".")&amp;", "&amp;CHAR(34)&amp;"numerator"&amp;CHAR(34)&amp;": "&amp;SUBSTITUTE(TRIM(ROUND(IFERROR(CriteriTecnici!$K1969*1,IFERROR(NUMBERVALUE(CriteriTecnici!$K1969,".",","),IFERROR(NUMBERVALUE(CriteriTecnici!$K1969,",","."),0))),4)&amp;""),",",".")&amp;", "&amp;CHAR(34)&amp;"denominator"&amp;CHAR(34)&amp;": "&amp;SUBSTITUTE(TRIM(ROUND(IFERROR(CriteriTecnici!$L1969*1,IFERROR(NUMBERVALUE(CriteriTecnici!$L1969,".",","),IFERROR(NUMBERVALUE(CriteriTecnici!$L1969,",","."),0))),4)&amp;""),",",".")&amp;", "&amp;CHAR(34)&amp;"flag"&amp;CHAR(34)&amp;": "&amp;SUBSTITUTE(TRIM(ROUND(IFERROR(CriteriTecnici!$M1969*1,IFERROR(NUMBERVALUE(CriteriTecnici!$M1969,".",","),IFERROR(NUMBERVALUE(CriteriTecnici!$M1969,",","."),0))),4)&amp;""),",",".")&amp;", "&amp;CHAR(34)&amp;"rawScore"&amp;CHAR(34)&amp;": "&amp;SUBSTITUTE(TRIM(ROUND(IFERROR(CriteriTecnici!$O1969*1,IFERROR(NUMBERVALUE(CriteriTecnici!$O1969,".",","),IFERROR(NUMBERVALUE(CriteriTecnici!$O1969,",","."),0))),4)&amp;""),",",".")&amp;CHAR(125)&amp;IF(TRUE,",",""))</f>
        <v/>
      </c>
    </row>
    <row r="2190">
      <c r="A2190" s="38">
        <f>IF(CriteriTecnici!$A1970="","","    "&amp;CHAR(123)&amp;CHAR(34)&amp;"bidderId"&amp;CHAR(34)&amp;": "&amp;CHAR(34)&amp;SUBSTITUTE(CriteriTecnici!$A1970,CHAR(34),"'")&amp;CHAR(34)&amp;", "&amp;CHAR(34)&amp;"lotId"&amp;CHAR(34)&amp;": "&amp;CHAR(34)&amp;SUBSTITUTE(CriteriTecnici!$C1970,CHAR(34),"'")&amp;CHAR(34)&amp;", "&amp;CHAR(34)&amp;"criterionId"&amp;CHAR(34)&amp;": "&amp;CHAR(34)&amp;SUBSTITUTE(CriteriTecnici!$D1970,CHAR(34),"'")&amp;CHAR(34)&amp;", "&amp;CHAR(34)&amp;"kind"&amp;CHAR(34)&amp;": "&amp;CHAR(34)&amp;SUBSTITUTE(CriteriTecnici!$F1970,CHAR(34),"'")&amp;CHAR(34)&amp;", "&amp;CHAR(34)&amp;"value"&amp;CHAR(34)&amp;": "&amp;SUBSTITUTE(TRIM(ROUND(IFERROR(CriteriTecnici!$N1970*1,IFERROR(NUMBERVALUE(CriteriTecnici!$N1970,".",","),IFERROR(NUMBERVALUE(CriteriTecnici!$N1970,",","."),0))),4)&amp;""),",",".")&amp;", "&amp;CHAR(34)&amp;"numerator"&amp;CHAR(34)&amp;": "&amp;SUBSTITUTE(TRIM(ROUND(IFERROR(CriteriTecnici!$K1970*1,IFERROR(NUMBERVALUE(CriteriTecnici!$K1970,".",","),IFERROR(NUMBERVALUE(CriteriTecnici!$K1970,",","."),0))),4)&amp;""),",",".")&amp;", "&amp;CHAR(34)&amp;"denominator"&amp;CHAR(34)&amp;": "&amp;SUBSTITUTE(TRIM(ROUND(IFERROR(CriteriTecnici!$L1970*1,IFERROR(NUMBERVALUE(CriteriTecnici!$L1970,".",","),IFERROR(NUMBERVALUE(CriteriTecnici!$L1970,",","."),0))),4)&amp;""),",",".")&amp;", "&amp;CHAR(34)&amp;"flag"&amp;CHAR(34)&amp;": "&amp;SUBSTITUTE(TRIM(ROUND(IFERROR(CriteriTecnici!$M1970*1,IFERROR(NUMBERVALUE(CriteriTecnici!$M1970,".",","),IFERROR(NUMBERVALUE(CriteriTecnici!$M1970,",","."),0))),4)&amp;""),",",".")&amp;", "&amp;CHAR(34)&amp;"rawScore"&amp;CHAR(34)&amp;": "&amp;SUBSTITUTE(TRIM(ROUND(IFERROR(CriteriTecnici!$O1970*1,IFERROR(NUMBERVALUE(CriteriTecnici!$O1970,".",","),IFERROR(NUMBERVALUE(CriteriTecnici!$O1970,",","."),0))),4)&amp;""),",",".")&amp;CHAR(125)&amp;IF(TRUE,",",""))</f>
        <v/>
      </c>
    </row>
    <row r="2191">
      <c r="A2191" s="38">
        <f>IF(CriteriTecnici!$A1971="","","    "&amp;CHAR(123)&amp;CHAR(34)&amp;"bidderId"&amp;CHAR(34)&amp;": "&amp;CHAR(34)&amp;SUBSTITUTE(CriteriTecnici!$A1971,CHAR(34),"'")&amp;CHAR(34)&amp;", "&amp;CHAR(34)&amp;"lotId"&amp;CHAR(34)&amp;": "&amp;CHAR(34)&amp;SUBSTITUTE(CriteriTecnici!$C1971,CHAR(34),"'")&amp;CHAR(34)&amp;", "&amp;CHAR(34)&amp;"criterionId"&amp;CHAR(34)&amp;": "&amp;CHAR(34)&amp;SUBSTITUTE(CriteriTecnici!$D1971,CHAR(34),"'")&amp;CHAR(34)&amp;", "&amp;CHAR(34)&amp;"kind"&amp;CHAR(34)&amp;": "&amp;CHAR(34)&amp;SUBSTITUTE(CriteriTecnici!$F1971,CHAR(34),"'")&amp;CHAR(34)&amp;", "&amp;CHAR(34)&amp;"value"&amp;CHAR(34)&amp;": "&amp;SUBSTITUTE(TRIM(ROUND(IFERROR(CriteriTecnici!$N1971*1,IFERROR(NUMBERVALUE(CriteriTecnici!$N1971,".",","),IFERROR(NUMBERVALUE(CriteriTecnici!$N1971,",","."),0))),4)&amp;""),",",".")&amp;", "&amp;CHAR(34)&amp;"numerator"&amp;CHAR(34)&amp;": "&amp;SUBSTITUTE(TRIM(ROUND(IFERROR(CriteriTecnici!$K1971*1,IFERROR(NUMBERVALUE(CriteriTecnici!$K1971,".",","),IFERROR(NUMBERVALUE(CriteriTecnici!$K1971,",","."),0))),4)&amp;""),",",".")&amp;", "&amp;CHAR(34)&amp;"denominator"&amp;CHAR(34)&amp;": "&amp;SUBSTITUTE(TRIM(ROUND(IFERROR(CriteriTecnici!$L1971*1,IFERROR(NUMBERVALUE(CriteriTecnici!$L1971,".",","),IFERROR(NUMBERVALUE(CriteriTecnici!$L1971,",","."),0))),4)&amp;""),",",".")&amp;", "&amp;CHAR(34)&amp;"flag"&amp;CHAR(34)&amp;": "&amp;SUBSTITUTE(TRIM(ROUND(IFERROR(CriteriTecnici!$M1971*1,IFERROR(NUMBERVALUE(CriteriTecnici!$M1971,".",","),IFERROR(NUMBERVALUE(CriteriTecnici!$M1971,",","."),0))),4)&amp;""),",",".")&amp;", "&amp;CHAR(34)&amp;"rawScore"&amp;CHAR(34)&amp;": "&amp;SUBSTITUTE(TRIM(ROUND(IFERROR(CriteriTecnici!$O1971*1,IFERROR(NUMBERVALUE(CriteriTecnici!$O1971,".",","),IFERROR(NUMBERVALUE(CriteriTecnici!$O1971,",","."),0))),4)&amp;""),",",".")&amp;CHAR(125)&amp;IF(TRUE,",",""))</f>
        <v/>
      </c>
    </row>
    <row r="2192">
      <c r="A2192" s="38">
        <f>IF(CriteriTecnici!$A1972="","","    "&amp;CHAR(123)&amp;CHAR(34)&amp;"bidderId"&amp;CHAR(34)&amp;": "&amp;CHAR(34)&amp;SUBSTITUTE(CriteriTecnici!$A1972,CHAR(34),"'")&amp;CHAR(34)&amp;", "&amp;CHAR(34)&amp;"lotId"&amp;CHAR(34)&amp;": "&amp;CHAR(34)&amp;SUBSTITUTE(CriteriTecnici!$C1972,CHAR(34),"'")&amp;CHAR(34)&amp;", "&amp;CHAR(34)&amp;"criterionId"&amp;CHAR(34)&amp;": "&amp;CHAR(34)&amp;SUBSTITUTE(CriteriTecnici!$D1972,CHAR(34),"'")&amp;CHAR(34)&amp;", "&amp;CHAR(34)&amp;"kind"&amp;CHAR(34)&amp;": "&amp;CHAR(34)&amp;SUBSTITUTE(CriteriTecnici!$F1972,CHAR(34),"'")&amp;CHAR(34)&amp;", "&amp;CHAR(34)&amp;"value"&amp;CHAR(34)&amp;": "&amp;SUBSTITUTE(TRIM(ROUND(IFERROR(CriteriTecnici!$N1972*1,IFERROR(NUMBERVALUE(CriteriTecnici!$N1972,".",","),IFERROR(NUMBERVALUE(CriteriTecnici!$N1972,",","."),0))),4)&amp;""),",",".")&amp;", "&amp;CHAR(34)&amp;"numerator"&amp;CHAR(34)&amp;": "&amp;SUBSTITUTE(TRIM(ROUND(IFERROR(CriteriTecnici!$K1972*1,IFERROR(NUMBERVALUE(CriteriTecnici!$K1972,".",","),IFERROR(NUMBERVALUE(CriteriTecnici!$K1972,",","."),0))),4)&amp;""),",",".")&amp;", "&amp;CHAR(34)&amp;"denominator"&amp;CHAR(34)&amp;": "&amp;SUBSTITUTE(TRIM(ROUND(IFERROR(CriteriTecnici!$L1972*1,IFERROR(NUMBERVALUE(CriteriTecnici!$L1972,".",","),IFERROR(NUMBERVALUE(CriteriTecnici!$L1972,",","."),0))),4)&amp;""),",",".")&amp;", "&amp;CHAR(34)&amp;"flag"&amp;CHAR(34)&amp;": "&amp;SUBSTITUTE(TRIM(ROUND(IFERROR(CriteriTecnici!$M1972*1,IFERROR(NUMBERVALUE(CriteriTecnici!$M1972,".",","),IFERROR(NUMBERVALUE(CriteriTecnici!$M1972,",","."),0))),4)&amp;""),",",".")&amp;", "&amp;CHAR(34)&amp;"rawScore"&amp;CHAR(34)&amp;": "&amp;SUBSTITUTE(TRIM(ROUND(IFERROR(CriteriTecnici!$O1972*1,IFERROR(NUMBERVALUE(CriteriTecnici!$O1972,".",","),IFERROR(NUMBERVALUE(CriteriTecnici!$O1972,",","."),0))),4)&amp;""),",",".")&amp;CHAR(125)&amp;IF(TRUE,",",""))</f>
        <v/>
      </c>
    </row>
    <row r="2193">
      <c r="A2193" s="38">
        <f>IF(CriteriTecnici!$A1973="","","    "&amp;CHAR(123)&amp;CHAR(34)&amp;"bidderId"&amp;CHAR(34)&amp;": "&amp;CHAR(34)&amp;SUBSTITUTE(CriteriTecnici!$A1973,CHAR(34),"'")&amp;CHAR(34)&amp;", "&amp;CHAR(34)&amp;"lotId"&amp;CHAR(34)&amp;": "&amp;CHAR(34)&amp;SUBSTITUTE(CriteriTecnici!$C1973,CHAR(34),"'")&amp;CHAR(34)&amp;", "&amp;CHAR(34)&amp;"criterionId"&amp;CHAR(34)&amp;": "&amp;CHAR(34)&amp;SUBSTITUTE(CriteriTecnici!$D1973,CHAR(34),"'")&amp;CHAR(34)&amp;", "&amp;CHAR(34)&amp;"kind"&amp;CHAR(34)&amp;": "&amp;CHAR(34)&amp;SUBSTITUTE(CriteriTecnici!$F1973,CHAR(34),"'")&amp;CHAR(34)&amp;", "&amp;CHAR(34)&amp;"value"&amp;CHAR(34)&amp;": "&amp;SUBSTITUTE(TRIM(ROUND(IFERROR(CriteriTecnici!$N1973*1,IFERROR(NUMBERVALUE(CriteriTecnici!$N1973,".",","),IFERROR(NUMBERVALUE(CriteriTecnici!$N1973,",","."),0))),4)&amp;""),",",".")&amp;", "&amp;CHAR(34)&amp;"numerator"&amp;CHAR(34)&amp;": "&amp;SUBSTITUTE(TRIM(ROUND(IFERROR(CriteriTecnici!$K1973*1,IFERROR(NUMBERVALUE(CriteriTecnici!$K1973,".",","),IFERROR(NUMBERVALUE(CriteriTecnici!$K1973,",","."),0))),4)&amp;""),",",".")&amp;", "&amp;CHAR(34)&amp;"denominator"&amp;CHAR(34)&amp;": "&amp;SUBSTITUTE(TRIM(ROUND(IFERROR(CriteriTecnici!$L1973*1,IFERROR(NUMBERVALUE(CriteriTecnici!$L1973,".",","),IFERROR(NUMBERVALUE(CriteriTecnici!$L1973,",","."),0))),4)&amp;""),",",".")&amp;", "&amp;CHAR(34)&amp;"flag"&amp;CHAR(34)&amp;": "&amp;SUBSTITUTE(TRIM(ROUND(IFERROR(CriteriTecnici!$M1973*1,IFERROR(NUMBERVALUE(CriteriTecnici!$M1973,".",","),IFERROR(NUMBERVALUE(CriteriTecnici!$M1973,",","."),0))),4)&amp;""),",",".")&amp;", "&amp;CHAR(34)&amp;"rawScore"&amp;CHAR(34)&amp;": "&amp;SUBSTITUTE(TRIM(ROUND(IFERROR(CriteriTecnici!$O1973*1,IFERROR(NUMBERVALUE(CriteriTecnici!$O1973,".",","),IFERROR(NUMBERVALUE(CriteriTecnici!$O1973,",","."),0))),4)&amp;""),",",".")&amp;CHAR(125)&amp;IF(TRUE,",",""))</f>
        <v/>
      </c>
    </row>
    <row r="2194">
      <c r="A2194" s="38">
        <f>IF(CriteriTecnici!$A1974="","","    "&amp;CHAR(123)&amp;CHAR(34)&amp;"bidderId"&amp;CHAR(34)&amp;": "&amp;CHAR(34)&amp;SUBSTITUTE(CriteriTecnici!$A1974,CHAR(34),"'")&amp;CHAR(34)&amp;", "&amp;CHAR(34)&amp;"lotId"&amp;CHAR(34)&amp;": "&amp;CHAR(34)&amp;SUBSTITUTE(CriteriTecnici!$C1974,CHAR(34),"'")&amp;CHAR(34)&amp;", "&amp;CHAR(34)&amp;"criterionId"&amp;CHAR(34)&amp;": "&amp;CHAR(34)&amp;SUBSTITUTE(CriteriTecnici!$D1974,CHAR(34),"'")&amp;CHAR(34)&amp;", "&amp;CHAR(34)&amp;"kind"&amp;CHAR(34)&amp;": "&amp;CHAR(34)&amp;SUBSTITUTE(CriteriTecnici!$F1974,CHAR(34),"'")&amp;CHAR(34)&amp;", "&amp;CHAR(34)&amp;"value"&amp;CHAR(34)&amp;": "&amp;SUBSTITUTE(TRIM(ROUND(IFERROR(CriteriTecnici!$N1974*1,IFERROR(NUMBERVALUE(CriteriTecnici!$N1974,".",","),IFERROR(NUMBERVALUE(CriteriTecnici!$N1974,",","."),0))),4)&amp;""),",",".")&amp;", "&amp;CHAR(34)&amp;"numerator"&amp;CHAR(34)&amp;": "&amp;SUBSTITUTE(TRIM(ROUND(IFERROR(CriteriTecnici!$K1974*1,IFERROR(NUMBERVALUE(CriteriTecnici!$K1974,".",","),IFERROR(NUMBERVALUE(CriteriTecnici!$K1974,",","."),0))),4)&amp;""),",",".")&amp;", "&amp;CHAR(34)&amp;"denominator"&amp;CHAR(34)&amp;": "&amp;SUBSTITUTE(TRIM(ROUND(IFERROR(CriteriTecnici!$L1974*1,IFERROR(NUMBERVALUE(CriteriTecnici!$L1974,".",","),IFERROR(NUMBERVALUE(CriteriTecnici!$L1974,",","."),0))),4)&amp;""),",",".")&amp;", "&amp;CHAR(34)&amp;"flag"&amp;CHAR(34)&amp;": "&amp;SUBSTITUTE(TRIM(ROUND(IFERROR(CriteriTecnici!$M1974*1,IFERROR(NUMBERVALUE(CriteriTecnici!$M1974,".",","),IFERROR(NUMBERVALUE(CriteriTecnici!$M1974,",","."),0))),4)&amp;""),",",".")&amp;", "&amp;CHAR(34)&amp;"rawScore"&amp;CHAR(34)&amp;": "&amp;SUBSTITUTE(TRIM(ROUND(IFERROR(CriteriTecnici!$O1974*1,IFERROR(NUMBERVALUE(CriteriTecnici!$O1974,".",","),IFERROR(NUMBERVALUE(CriteriTecnici!$O1974,",","."),0))),4)&amp;""),",",".")&amp;CHAR(125)&amp;IF(TRUE,",",""))</f>
        <v/>
      </c>
    </row>
    <row r="2195">
      <c r="A2195" s="38">
        <f>IF(CriteriTecnici!$A1975="","","    "&amp;CHAR(123)&amp;CHAR(34)&amp;"bidderId"&amp;CHAR(34)&amp;": "&amp;CHAR(34)&amp;SUBSTITUTE(CriteriTecnici!$A1975,CHAR(34),"'")&amp;CHAR(34)&amp;", "&amp;CHAR(34)&amp;"lotId"&amp;CHAR(34)&amp;": "&amp;CHAR(34)&amp;SUBSTITUTE(CriteriTecnici!$C1975,CHAR(34),"'")&amp;CHAR(34)&amp;", "&amp;CHAR(34)&amp;"criterionId"&amp;CHAR(34)&amp;": "&amp;CHAR(34)&amp;SUBSTITUTE(CriteriTecnici!$D1975,CHAR(34),"'")&amp;CHAR(34)&amp;", "&amp;CHAR(34)&amp;"kind"&amp;CHAR(34)&amp;": "&amp;CHAR(34)&amp;SUBSTITUTE(CriteriTecnici!$F1975,CHAR(34),"'")&amp;CHAR(34)&amp;", "&amp;CHAR(34)&amp;"value"&amp;CHAR(34)&amp;": "&amp;SUBSTITUTE(TRIM(ROUND(IFERROR(CriteriTecnici!$N1975*1,IFERROR(NUMBERVALUE(CriteriTecnici!$N1975,".",","),IFERROR(NUMBERVALUE(CriteriTecnici!$N1975,",","."),0))),4)&amp;""),",",".")&amp;", "&amp;CHAR(34)&amp;"numerator"&amp;CHAR(34)&amp;": "&amp;SUBSTITUTE(TRIM(ROUND(IFERROR(CriteriTecnici!$K1975*1,IFERROR(NUMBERVALUE(CriteriTecnici!$K1975,".",","),IFERROR(NUMBERVALUE(CriteriTecnici!$K1975,",","."),0))),4)&amp;""),",",".")&amp;", "&amp;CHAR(34)&amp;"denominator"&amp;CHAR(34)&amp;": "&amp;SUBSTITUTE(TRIM(ROUND(IFERROR(CriteriTecnici!$L1975*1,IFERROR(NUMBERVALUE(CriteriTecnici!$L1975,".",","),IFERROR(NUMBERVALUE(CriteriTecnici!$L1975,",","."),0))),4)&amp;""),",",".")&amp;", "&amp;CHAR(34)&amp;"flag"&amp;CHAR(34)&amp;": "&amp;SUBSTITUTE(TRIM(ROUND(IFERROR(CriteriTecnici!$M1975*1,IFERROR(NUMBERVALUE(CriteriTecnici!$M1975,".",","),IFERROR(NUMBERVALUE(CriteriTecnici!$M1975,",","."),0))),4)&amp;""),",",".")&amp;", "&amp;CHAR(34)&amp;"rawScore"&amp;CHAR(34)&amp;": "&amp;SUBSTITUTE(TRIM(ROUND(IFERROR(CriteriTecnici!$O1975*1,IFERROR(NUMBERVALUE(CriteriTecnici!$O1975,".",","),IFERROR(NUMBERVALUE(CriteriTecnici!$O1975,",","."),0))),4)&amp;""),",",".")&amp;CHAR(125)&amp;IF(TRUE,",",""))</f>
        <v/>
      </c>
    </row>
    <row r="2196">
      <c r="A2196" s="38">
        <f>IF(CriteriTecnici!$A1976="","","    "&amp;CHAR(123)&amp;CHAR(34)&amp;"bidderId"&amp;CHAR(34)&amp;": "&amp;CHAR(34)&amp;SUBSTITUTE(CriteriTecnici!$A1976,CHAR(34),"'")&amp;CHAR(34)&amp;", "&amp;CHAR(34)&amp;"lotId"&amp;CHAR(34)&amp;": "&amp;CHAR(34)&amp;SUBSTITUTE(CriteriTecnici!$C1976,CHAR(34),"'")&amp;CHAR(34)&amp;", "&amp;CHAR(34)&amp;"criterionId"&amp;CHAR(34)&amp;": "&amp;CHAR(34)&amp;SUBSTITUTE(CriteriTecnici!$D1976,CHAR(34),"'")&amp;CHAR(34)&amp;", "&amp;CHAR(34)&amp;"kind"&amp;CHAR(34)&amp;": "&amp;CHAR(34)&amp;SUBSTITUTE(CriteriTecnici!$F1976,CHAR(34),"'")&amp;CHAR(34)&amp;", "&amp;CHAR(34)&amp;"value"&amp;CHAR(34)&amp;": "&amp;SUBSTITUTE(TRIM(ROUND(IFERROR(CriteriTecnici!$N1976*1,IFERROR(NUMBERVALUE(CriteriTecnici!$N1976,".",","),IFERROR(NUMBERVALUE(CriteriTecnici!$N1976,",","."),0))),4)&amp;""),",",".")&amp;", "&amp;CHAR(34)&amp;"numerator"&amp;CHAR(34)&amp;": "&amp;SUBSTITUTE(TRIM(ROUND(IFERROR(CriteriTecnici!$K1976*1,IFERROR(NUMBERVALUE(CriteriTecnici!$K1976,".",","),IFERROR(NUMBERVALUE(CriteriTecnici!$K1976,",","."),0))),4)&amp;""),",",".")&amp;", "&amp;CHAR(34)&amp;"denominator"&amp;CHAR(34)&amp;": "&amp;SUBSTITUTE(TRIM(ROUND(IFERROR(CriteriTecnici!$L1976*1,IFERROR(NUMBERVALUE(CriteriTecnici!$L1976,".",","),IFERROR(NUMBERVALUE(CriteriTecnici!$L1976,",","."),0))),4)&amp;""),",",".")&amp;", "&amp;CHAR(34)&amp;"flag"&amp;CHAR(34)&amp;": "&amp;SUBSTITUTE(TRIM(ROUND(IFERROR(CriteriTecnici!$M1976*1,IFERROR(NUMBERVALUE(CriteriTecnici!$M1976,".",","),IFERROR(NUMBERVALUE(CriteriTecnici!$M1976,",","."),0))),4)&amp;""),",",".")&amp;", "&amp;CHAR(34)&amp;"rawScore"&amp;CHAR(34)&amp;": "&amp;SUBSTITUTE(TRIM(ROUND(IFERROR(CriteriTecnici!$O1976*1,IFERROR(NUMBERVALUE(CriteriTecnici!$O1976,".",","),IFERROR(NUMBERVALUE(CriteriTecnici!$O1976,",","."),0))),4)&amp;""),",",".")&amp;CHAR(125)&amp;IF(TRUE,",",""))</f>
        <v/>
      </c>
    </row>
    <row r="2197">
      <c r="A2197" s="38">
        <f>IF(CriteriTecnici!$A1977="","","    "&amp;CHAR(123)&amp;CHAR(34)&amp;"bidderId"&amp;CHAR(34)&amp;": "&amp;CHAR(34)&amp;SUBSTITUTE(CriteriTecnici!$A1977,CHAR(34),"'")&amp;CHAR(34)&amp;", "&amp;CHAR(34)&amp;"lotId"&amp;CHAR(34)&amp;": "&amp;CHAR(34)&amp;SUBSTITUTE(CriteriTecnici!$C1977,CHAR(34),"'")&amp;CHAR(34)&amp;", "&amp;CHAR(34)&amp;"criterionId"&amp;CHAR(34)&amp;": "&amp;CHAR(34)&amp;SUBSTITUTE(CriteriTecnici!$D1977,CHAR(34),"'")&amp;CHAR(34)&amp;", "&amp;CHAR(34)&amp;"kind"&amp;CHAR(34)&amp;": "&amp;CHAR(34)&amp;SUBSTITUTE(CriteriTecnici!$F1977,CHAR(34),"'")&amp;CHAR(34)&amp;", "&amp;CHAR(34)&amp;"value"&amp;CHAR(34)&amp;": "&amp;SUBSTITUTE(TRIM(ROUND(IFERROR(CriteriTecnici!$N1977*1,IFERROR(NUMBERVALUE(CriteriTecnici!$N1977,".",","),IFERROR(NUMBERVALUE(CriteriTecnici!$N1977,",","."),0))),4)&amp;""),",",".")&amp;", "&amp;CHAR(34)&amp;"numerator"&amp;CHAR(34)&amp;": "&amp;SUBSTITUTE(TRIM(ROUND(IFERROR(CriteriTecnici!$K1977*1,IFERROR(NUMBERVALUE(CriteriTecnici!$K1977,".",","),IFERROR(NUMBERVALUE(CriteriTecnici!$K1977,",","."),0))),4)&amp;""),",",".")&amp;", "&amp;CHAR(34)&amp;"denominator"&amp;CHAR(34)&amp;": "&amp;SUBSTITUTE(TRIM(ROUND(IFERROR(CriteriTecnici!$L1977*1,IFERROR(NUMBERVALUE(CriteriTecnici!$L1977,".",","),IFERROR(NUMBERVALUE(CriteriTecnici!$L1977,",","."),0))),4)&amp;""),",",".")&amp;", "&amp;CHAR(34)&amp;"flag"&amp;CHAR(34)&amp;": "&amp;SUBSTITUTE(TRIM(ROUND(IFERROR(CriteriTecnici!$M1977*1,IFERROR(NUMBERVALUE(CriteriTecnici!$M1977,".",","),IFERROR(NUMBERVALUE(CriteriTecnici!$M1977,",","."),0))),4)&amp;""),",",".")&amp;", "&amp;CHAR(34)&amp;"rawScore"&amp;CHAR(34)&amp;": "&amp;SUBSTITUTE(TRIM(ROUND(IFERROR(CriteriTecnici!$O1977*1,IFERROR(NUMBERVALUE(CriteriTecnici!$O1977,".",","),IFERROR(NUMBERVALUE(CriteriTecnici!$O1977,",","."),0))),4)&amp;""),",",".")&amp;CHAR(125)&amp;IF(TRUE,",",""))</f>
        <v/>
      </c>
    </row>
    <row r="2198">
      <c r="A2198" s="38">
        <f>IF(CriteriTecnici!$A1978="","","    "&amp;CHAR(123)&amp;CHAR(34)&amp;"bidderId"&amp;CHAR(34)&amp;": "&amp;CHAR(34)&amp;SUBSTITUTE(CriteriTecnici!$A1978,CHAR(34),"'")&amp;CHAR(34)&amp;", "&amp;CHAR(34)&amp;"lotId"&amp;CHAR(34)&amp;": "&amp;CHAR(34)&amp;SUBSTITUTE(CriteriTecnici!$C1978,CHAR(34),"'")&amp;CHAR(34)&amp;", "&amp;CHAR(34)&amp;"criterionId"&amp;CHAR(34)&amp;": "&amp;CHAR(34)&amp;SUBSTITUTE(CriteriTecnici!$D1978,CHAR(34),"'")&amp;CHAR(34)&amp;", "&amp;CHAR(34)&amp;"kind"&amp;CHAR(34)&amp;": "&amp;CHAR(34)&amp;SUBSTITUTE(CriteriTecnici!$F1978,CHAR(34),"'")&amp;CHAR(34)&amp;", "&amp;CHAR(34)&amp;"value"&amp;CHAR(34)&amp;": "&amp;SUBSTITUTE(TRIM(ROUND(IFERROR(CriteriTecnici!$N1978*1,IFERROR(NUMBERVALUE(CriteriTecnici!$N1978,".",","),IFERROR(NUMBERVALUE(CriteriTecnici!$N1978,",","."),0))),4)&amp;""),",",".")&amp;", "&amp;CHAR(34)&amp;"numerator"&amp;CHAR(34)&amp;": "&amp;SUBSTITUTE(TRIM(ROUND(IFERROR(CriteriTecnici!$K1978*1,IFERROR(NUMBERVALUE(CriteriTecnici!$K1978,".",","),IFERROR(NUMBERVALUE(CriteriTecnici!$K1978,",","."),0))),4)&amp;""),",",".")&amp;", "&amp;CHAR(34)&amp;"denominator"&amp;CHAR(34)&amp;": "&amp;SUBSTITUTE(TRIM(ROUND(IFERROR(CriteriTecnici!$L1978*1,IFERROR(NUMBERVALUE(CriteriTecnici!$L1978,".",","),IFERROR(NUMBERVALUE(CriteriTecnici!$L1978,",","."),0))),4)&amp;""),",",".")&amp;", "&amp;CHAR(34)&amp;"flag"&amp;CHAR(34)&amp;": "&amp;SUBSTITUTE(TRIM(ROUND(IFERROR(CriteriTecnici!$M1978*1,IFERROR(NUMBERVALUE(CriteriTecnici!$M1978,".",","),IFERROR(NUMBERVALUE(CriteriTecnici!$M1978,",","."),0))),4)&amp;""),",",".")&amp;", "&amp;CHAR(34)&amp;"rawScore"&amp;CHAR(34)&amp;": "&amp;SUBSTITUTE(TRIM(ROUND(IFERROR(CriteriTecnici!$O1978*1,IFERROR(NUMBERVALUE(CriteriTecnici!$O1978,".",","),IFERROR(NUMBERVALUE(CriteriTecnici!$O1978,",","."),0))),4)&amp;""),",",".")&amp;CHAR(125)&amp;IF(TRUE,",",""))</f>
        <v/>
      </c>
    </row>
    <row r="2199">
      <c r="A2199" s="38">
        <f>IF(CriteriTecnici!$A1979="","","    "&amp;CHAR(123)&amp;CHAR(34)&amp;"bidderId"&amp;CHAR(34)&amp;": "&amp;CHAR(34)&amp;SUBSTITUTE(CriteriTecnici!$A1979,CHAR(34),"'")&amp;CHAR(34)&amp;", "&amp;CHAR(34)&amp;"lotId"&amp;CHAR(34)&amp;": "&amp;CHAR(34)&amp;SUBSTITUTE(CriteriTecnici!$C1979,CHAR(34),"'")&amp;CHAR(34)&amp;", "&amp;CHAR(34)&amp;"criterionId"&amp;CHAR(34)&amp;": "&amp;CHAR(34)&amp;SUBSTITUTE(CriteriTecnici!$D1979,CHAR(34),"'")&amp;CHAR(34)&amp;", "&amp;CHAR(34)&amp;"kind"&amp;CHAR(34)&amp;": "&amp;CHAR(34)&amp;SUBSTITUTE(CriteriTecnici!$F1979,CHAR(34),"'")&amp;CHAR(34)&amp;", "&amp;CHAR(34)&amp;"value"&amp;CHAR(34)&amp;": "&amp;SUBSTITUTE(TRIM(ROUND(IFERROR(CriteriTecnici!$N1979*1,IFERROR(NUMBERVALUE(CriteriTecnici!$N1979,".",","),IFERROR(NUMBERVALUE(CriteriTecnici!$N1979,",","."),0))),4)&amp;""),",",".")&amp;", "&amp;CHAR(34)&amp;"numerator"&amp;CHAR(34)&amp;": "&amp;SUBSTITUTE(TRIM(ROUND(IFERROR(CriteriTecnici!$K1979*1,IFERROR(NUMBERVALUE(CriteriTecnici!$K1979,".",","),IFERROR(NUMBERVALUE(CriteriTecnici!$K1979,",","."),0))),4)&amp;""),",",".")&amp;", "&amp;CHAR(34)&amp;"denominator"&amp;CHAR(34)&amp;": "&amp;SUBSTITUTE(TRIM(ROUND(IFERROR(CriteriTecnici!$L1979*1,IFERROR(NUMBERVALUE(CriteriTecnici!$L1979,".",","),IFERROR(NUMBERVALUE(CriteriTecnici!$L1979,",","."),0))),4)&amp;""),",",".")&amp;", "&amp;CHAR(34)&amp;"flag"&amp;CHAR(34)&amp;": "&amp;SUBSTITUTE(TRIM(ROUND(IFERROR(CriteriTecnici!$M1979*1,IFERROR(NUMBERVALUE(CriteriTecnici!$M1979,".",","),IFERROR(NUMBERVALUE(CriteriTecnici!$M1979,",","."),0))),4)&amp;""),",",".")&amp;", "&amp;CHAR(34)&amp;"rawScore"&amp;CHAR(34)&amp;": "&amp;SUBSTITUTE(TRIM(ROUND(IFERROR(CriteriTecnici!$O1979*1,IFERROR(NUMBERVALUE(CriteriTecnici!$O1979,".",","),IFERROR(NUMBERVALUE(CriteriTecnici!$O1979,",","."),0))),4)&amp;""),",",".")&amp;CHAR(125)&amp;IF(TRUE,",",""))</f>
        <v/>
      </c>
    </row>
    <row r="2200">
      <c r="A2200" s="38">
        <f>IF(CriteriTecnici!$A1980="","","    "&amp;CHAR(123)&amp;CHAR(34)&amp;"bidderId"&amp;CHAR(34)&amp;": "&amp;CHAR(34)&amp;SUBSTITUTE(CriteriTecnici!$A1980,CHAR(34),"'")&amp;CHAR(34)&amp;", "&amp;CHAR(34)&amp;"lotId"&amp;CHAR(34)&amp;": "&amp;CHAR(34)&amp;SUBSTITUTE(CriteriTecnici!$C1980,CHAR(34),"'")&amp;CHAR(34)&amp;", "&amp;CHAR(34)&amp;"criterionId"&amp;CHAR(34)&amp;": "&amp;CHAR(34)&amp;SUBSTITUTE(CriteriTecnici!$D1980,CHAR(34),"'")&amp;CHAR(34)&amp;", "&amp;CHAR(34)&amp;"kind"&amp;CHAR(34)&amp;": "&amp;CHAR(34)&amp;SUBSTITUTE(CriteriTecnici!$F1980,CHAR(34),"'")&amp;CHAR(34)&amp;", "&amp;CHAR(34)&amp;"value"&amp;CHAR(34)&amp;": "&amp;SUBSTITUTE(TRIM(ROUND(IFERROR(CriteriTecnici!$N1980*1,IFERROR(NUMBERVALUE(CriteriTecnici!$N1980,".",","),IFERROR(NUMBERVALUE(CriteriTecnici!$N1980,",","."),0))),4)&amp;""),",",".")&amp;", "&amp;CHAR(34)&amp;"numerator"&amp;CHAR(34)&amp;": "&amp;SUBSTITUTE(TRIM(ROUND(IFERROR(CriteriTecnici!$K1980*1,IFERROR(NUMBERVALUE(CriteriTecnici!$K1980,".",","),IFERROR(NUMBERVALUE(CriteriTecnici!$K1980,",","."),0))),4)&amp;""),",",".")&amp;", "&amp;CHAR(34)&amp;"denominator"&amp;CHAR(34)&amp;": "&amp;SUBSTITUTE(TRIM(ROUND(IFERROR(CriteriTecnici!$L1980*1,IFERROR(NUMBERVALUE(CriteriTecnici!$L1980,".",","),IFERROR(NUMBERVALUE(CriteriTecnici!$L1980,",","."),0))),4)&amp;""),",",".")&amp;", "&amp;CHAR(34)&amp;"flag"&amp;CHAR(34)&amp;": "&amp;SUBSTITUTE(TRIM(ROUND(IFERROR(CriteriTecnici!$M1980*1,IFERROR(NUMBERVALUE(CriteriTecnici!$M1980,".",","),IFERROR(NUMBERVALUE(CriteriTecnici!$M1980,",","."),0))),4)&amp;""),",",".")&amp;", "&amp;CHAR(34)&amp;"rawScore"&amp;CHAR(34)&amp;": "&amp;SUBSTITUTE(TRIM(ROUND(IFERROR(CriteriTecnici!$O1980*1,IFERROR(NUMBERVALUE(CriteriTecnici!$O1980,".",","),IFERROR(NUMBERVALUE(CriteriTecnici!$O1980,",","."),0))),4)&amp;""),",",".")&amp;CHAR(125)&amp;IF(TRUE,",",""))</f>
        <v/>
      </c>
    </row>
    <row r="2201">
      <c r="A2201" s="38">
        <f>IF(CriteriTecnici!$A1981="","","    "&amp;CHAR(123)&amp;CHAR(34)&amp;"bidderId"&amp;CHAR(34)&amp;": "&amp;CHAR(34)&amp;SUBSTITUTE(CriteriTecnici!$A1981,CHAR(34),"'")&amp;CHAR(34)&amp;", "&amp;CHAR(34)&amp;"lotId"&amp;CHAR(34)&amp;": "&amp;CHAR(34)&amp;SUBSTITUTE(CriteriTecnici!$C1981,CHAR(34),"'")&amp;CHAR(34)&amp;", "&amp;CHAR(34)&amp;"criterionId"&amp;CHAR(34)&amp;": "&amp;CHAR(34)&amp;SUBSTITUTE(CriteriTecnici!$D1981,CHAR(34),"'")&amp;CHAR(34)&amp;", "&amp;CHAR(34)&amp;"kind"&amp;CHAR(34)&amp;": "&amp;CHAR(34)&amp;SUBSTITUTE(CriteriTecnici!$F1981,CHAR(34),"'")&amp;CHAR(34)&amp;", "&amp;CHAR(34)&amp;"value"&amp;CHAR(34)&amp;": "&amp;SUBSTITUTE(TRIM(ROUND(IFERROR(CriteriTecnici!$N1981*1,IFERROR(NUMBERVALUE(CriteriTecnici!$N1981,".",","),IFERROR(NUMBERVALUE(CriteriTecnici!$N1981,",","."),0))),4)&amp;""),",",".")&amp;", "&amp;CHAR(34)&amp;"numerator"&amp;CHAR(34)&amp;": "&amp;SUBSTITUTE(TRIM(ROUND(IFERROR(CriteriTecnici!$K1981*1,IFERROR(NUMBERVALUE(CriteriTecnici!$K1981,".",","),IFERROR(NUMBERVALUE(CriteriTecnici!$K1981,",","."),0))),4)&amp;""),",",".")&amp;", "&amp;CHAR(34)&amp;"denominator"&amp;CHAR(34)&amp;": "&amp;SUBSTITUTE(TRIM(ROUND(IFERROR(CriteriTecnici!$L1981*1,IFERROR(NUMBERVALUE(CriteriTecnici!$L1981,".",","),IFERROR(NUMBERVALUE(CriteriTecnici!$L1981,",","."),0))),4)&amp;""),",",".")&amp;", "&amp;CHAR(34)&amp;"flag"&amp;CHAR(34)&amp;": "&amp;SUBSTITUTE(TRIM(ROUND(IFERROR(CriteriTecnici!$M1981*1,IFERROR(NUMBERVALUE(CriteriTecnici!$M1981,".",","),IFERROR(NUMBERVALUE(CriteriTecnici!$M1981,",","."),0))),4)&amp;""),",",".")&amp;", "&amp;CHAR(34)&amp;"rawScore"&amp;CHAR(34)&amp;": "&amp;SUBSTITUTE(TRIM(ROUND(IFERROR(CriteriTecnici!$O1981*1,IFERROR(NUMBERVALUE(CriteriTecnici!$O1981,".",","),IFERROR(NUMBERVALUE(CriteriTecnici!$O1981,",","."),0))),4)&amp;""),",",".")&amp;CHAR(125)&amp;IF(TRUE,",",""))</f>
        <v/>
      </c>
    </row>
    <row r="2202">
      <c r="A2202" s="38">
        <f>IF(CriteriTecnici!$A1982="","","    "&amp;CHAR(123)&amp;CHAR(34)&amp;"bidderId"&amp;CHAR(34)&amp;": "&amp;CHAR(34)&amp;SUBSTITUTE(CriteriTecnici!$A1982,CHAR(34),"'")&amp;CHAR(34)&amp;", "&amp;CHAR(34)&amp;"lotId"&amp;CHAR(34)&amp;": "&amp;CHAR(34)&amp;SUBSTITUTE(CriteriTecnici!$C1982,CHAR(34),"'")&amp;CHAR(34)&amp;", "&amp;CHAR(34)&amp;"criterionId"&amp;CHAR(34)&amp;": "&amp;CHAR(34)&amp;SUBSTITUTE(CriteriTecnici!$D1982,CHAR(34),"'")&amp;CHAR(34)&amp;", "&amp;CHAR(34)&amp;"kind"&amp;CHAR(34)&amp;": "&amp;CHAR(34)&amp;SUBSTITUTE(CriteriTecnici!$F1982,CHAR(34),"'")&amp;CHAR(34)&amp;", "&amp;CHAR(34)&amp;"value"&amp;CHAR(34)&amp;": "&amp;SUBSTITUTE(TRIM(ROUND(IFERROR(CriteriTecnici!$N1982*1,IFERROR(NUMBERVALUE(CriteriTecnici!$N1982,".",","),IFERROR(NUMBERVALUE(CriteriTecnici!$N1982,",","."),0))),4)&amp;""),",",".")&amp;", "&amp;CHAR(34)&amp;"numerator"&amp;CHAR(34)&amp;": "&amp;SUBSTITUTE(TRIM(ROUND(IFERROR(CriteriTecnici!$K1982*1,IFERROR(NUMBERVALUE(CriteriTecnici!$K1982,".",","),IFERROR(NUMBERVALUE(CriteriTecnici!$K1982,",","."),0))),4)&amp;""),",",".")&amp;", "&amp;CHAR(34)&amp;"denominator"&amp;CHAR(34)&amp;": "&amp;SUBSTITUTE(TRIM(ROUND(IFERROR(CriteriTecnici!$L1982*1,IFERROR(NUMBERVALUE(CriteriTecnici!$L1982,".",","),IFERROR(NUMBERVALUE(CriteriTecnici!$L1982,",","."),0))),4)&amp;""),",",".")&amp;", "&amp;CHAR(34)&amp;"flag"&amp;CHAR(34)&amp;": "&amp;SUBSTITUTE(TRIM(ROUND(IFERROR(CriteriTecnici!$M1982*1,IFERROR(NUMBERVALUE(CriteriTecnici!$M1982,".",","),IFERROR(NUMBERVALUE(CriteriTecnici!$M1982,",","."),0))),4)&amp;""),",",".")&amp;", "&amp;CHAR(34)&amp;"rawScore"&amp;CHAR(34)&amp;": "&amp;SUBSTITUTE(TRIM(ROUND(IFERROR(CriteriTecnici!$O1982*1,IFERROR(NUMBERVALUE(CriteriTecnici!$O1982,".",","),IFERROR(NUMBERVALUE(CriteriTecnici!$O1982,",","."),0))),4)&amp;""),",",".")&amp;CHAR(125)&amp;IF(TRUE,",",""))</f>
        <v/>
      </c>
    </row>
    <row r="2203">
      <c r="A2203" s="38">
        <f>IF(CriteriTecnici!$A1983="","","    "&amp;CHAR(123)&amp;CHAR(34)&amp;"bidderId"&amp;CHAR(34)&amp;": "&amp;CHAR(34)&amp;SUBSTITUTE(CriteriTecnici!$A1983,CHAR(34),"'")&amp;CHAR(34)&amp;", "&amp;CHAR(34)&amp;"lotId"&amp;CHAR(34)&amp;": "&amp;CHAR(34)&amp;SUBSTITUTE(CriteriTecnici!$C1983,CHAR(34),"'")&amp;CHAR(34)&amp;", "&amp;CHAR(34)&amp;"criterionId"&amp;CHAR(34)&amp;": "&amp;CHAR(34)&amp;SUBSTITUTE(CriteriTecnici!$D1983,CHAR(34),"'")&amp;CHAR(34)&amp;", "&amp;CHAR(34)&amp;"kind"&amp;CHAR(34)&amp;": "&amp;CHAR(34)&amp;SUBSTITUTE(CriteriTecnici!$F1983,CHAR(34),"'")&amp;CHAR(34)&amp;", "&amp;CHAR(34)&amp;"value"&amp;CHAR(34)&amp;": "&amp;SUBSTITUTE(TRIM(ROUND(IFERROR(CriteriTecnici!$N1983*1,IFERROR(NUMBERVALUE(CriteriTecnici!$N1983,".",","),IFERROR(NUMBERVALUE(CriteriTecnici!$N1983,",","."),0))),4)&amp;""),",",".")&amp;", "&amp;CHAR(34)&amp;"numerator"&amp;CHAR(34)&amp;": "&amp;SUBSTITUTE(TRIM(ROUND(IFERROR(CriteriTecnici!$K1983*1,IFERROR(NUMBERVALUE(CriteriTecnici!$K1983,".",","),IFERROR(NUMBERVALUE(CriteriTecnici!$K1983,",","."),0))),4)&amp;""),",",".")&amp;", "&amp;CHAR(34)&amp;"denominator"&amp;CHAR(34)&amp;": "&amp;SUBSTITUTE(TRIM(ROUND(IFERROR(CriteriTecnici!$L1983*1,IFERROR(NUMBERVALUE(CriteriTecnici!$L1983,".",","),IFERROR(NUMBERVALUE(CriteriTecnici!$L1983,",","."),0))),4)&amp;""),",",".")&amp;", "&amp;CHAR(34)&amp;"flag"&amp;CHAR(34)&amp;": "&amp;SUBSTITUTE(TRIM(ROUND(IFERROR(CriteriTecnici!$M1983*1,IFERROR(NUMBERVALUE(CriteriTecnici!$M1983,".",","),IFERROR(NUMBERVALUE(CriteriTecnici!$M1983,",","."),0))),4)&amp;""),",",".")&amp;", "&amp;CHAR(34)&amp;"rawScore"&amp;CHAR(34)&amp;": "&amp;SUBSTITUTE(TRIM(ROUND(IFERROR(CriteriTecnici!$O1983*1,IFERROR(NUMBERVALUE(CriteriTecnici!$O1983,".",","),IFERROR(NUMBERVALUE(CriteriTecnici!$O1983,",","."),0))),4)&amp;""),",",".")&amp;CHAR(125)&amp;IF(TRUE,",",""))</f>
        <v/>
      </c>
    </row>
    <row r="2204">
      <c r="A2204" s="38">
        <f>IF(CriteriTecnici!$A1984="","","    "&amp;CHAR(123)&amp;CHAR(34)&amp;"bidderId"&amp;CHAR(34)&amp;": "&amp;CHAR(34)&amp;SUBSTITUTE(CriteriTecnici!$A1984,CHAR(34),"'")&amp;CHAR(34)&amp;", "&amp;CHAR(34)&amp;"lotId"&amp;CHAR(34)&amp;": "&amp;CHAR(34)&amp;SUBSTITUTE(CriteriTecnici!$C1984,CHAR(34),"'")&amp;CHAR(34)&amp;", "&amp;CHAR(34)&amp;"criterionId"&amp;CHAR(34)&amp;": "&amp;CHAR(34)&amp;SUBSTITUTE(CriteriTecnici!$D1984,CHAR(34),"'")&amp;CHAR(34)&amp;", "&amp;CHAR(34)&amp;"kind"&amp;CHAR(34)&amp;": "&amp;CHAR(34)&amp;SUBSTITUTE(CriteriTecnici!$F1984,CHAR(34),"'")&amp;CHAR(34)&amp;", "&amp;CHAR(34)&amp;"value"&amp;CHAR(34)&amp;": "&amp;SUBSTITUTE(TRIM(ROUND(IFERROR(CriteriTecnici!$N1984*1,IFERROR(NUMBERVALUE(CriteriTecnici!$N1984,".",","),IFERROR(NUMBERVALUE(CriteriTecnici!$N1984,",","."),0))),4)&amp;""),",",".")&amp;", "&amp;CHAR(34)&amp;"numerator"&amp;CHAR(34)&amp;": "&amp;SUBSTITUTE(TRIM(ROUND(IFERROR(CriteriTecnici!$K1984*1,IFERROR(NUMBERVALUE(CriteriTecnici!$K1984,".",","),IFERROR(NUMBERVALUE(CriteriTecnici!$K1984,",","."),0))),4)&amp;""),",",".")&amp;", "&amp;CHAR(34)&amp;"denominator"&amp;CHAR(34)&amp;": "&amp;SUBSTITUTE(TRIM(ROUND(IFERROR(CriteriTecnici!$L1984*1,IFERROR(NUMBERVALUE(CriteriTecnici!$L1984,".",","),IFERROR(NUMBERVALUE(CriteriTecnici!$L1984,",","."),0))),4)&amp;""),",",".")&amp;", "&amp;CHAR(34)&amp;"flag"&amp;CHAR(34)&amp;": "&amp;SUBSTITUTE(TRIM(ROUND(IFERROR(CriteriTecnici!$M1984*1,IFERROR(NUMBERVALUE(CriteriTecnici!$M1984,".",","),IFERROR(NUMBERVALUE(CriteriTecnici!$M1984,",","."),0))),4)&amp;""),",",".")&amp;", "&amp;CHAR(34)&amp;"rawScore"&amp;CHAR(34)&amp;": "&amp;SUBSTITUTE(TRIM(ROUND(IFERROR(CriteriTecnici!$O1984*1,IFERROR(NUMBERVALUE(CriteriTecnici!$O1984,".",","),IFERROR(NUMBERVALUE(CriteriTecnici!$O1984,",","."),0))),4)&amp;""),",",".")&amp;CHAR(125)&amp;IF(TRUE,",",""))</f>
        <v/>
      </c>
    </row>
    <row r="2205">
      <c r="A2205" s="38">
        <f>IF(CriteriTecnici!$A1985="","","    "&amp;CHAR(123)&amp;CHAR(34)&amp;"bidderId"&amp;CHAR(34)&amp;": "&amp;CHAR(34)&amp;SUBSTITUTE(CriteriTecnici!$A1985,CHAR(34),"'")&amp;CHAR(34)&amp;", "&amp;CHAR(34)&amp;"lotId"&amp;CHAR(34)&amp;": "&amp;CHAR(34)&amp;SUBSTITUTE(CriteriTecnici!$C1985,CHAR(34),"'")&amp;CHAR(34)&amp;", "&amp;CHAR(34)&amp;"criterionId"&amp;CHAR(34)&amp;": "&amp;CHAR(34)&amp;SUBSTITUTE(CriteriTecnici!$D1985,CHAR(34),"'")&amp;CHAR(34)&amp;", "&amp;CHAR(34)&amp;"kind"&amp;CHAR(34)&amp;": "&amp;CHAR(34)&amp;SUBSTITUTE(CriteriTecnici!$F1985,CHAR(34),"'")&amp;CHAR(34)&amp;", "&amp;CHAR(34)&amp;"value"&amp;CHAR(34)&amp;": "&amp;SUBSTITUTE(TRIM(ROUND(IFERROR(CriteriTecnici!$N1985*1,IFERROR(NUMBERVALUE(CriteriTecnici!$N1985,".",","),IFERROR(NUMBERVALUE(CriteriTecnici!$N1985,",","."),0))),4)&amp;""),",",".")&amp;", "&amp;CHAR(34)&amp;"numerator"&amp;CHAR(34)&amp;": "&amp;SUBSTITUTE(TRIM(ROUND(IFERROR(CriteriTecnici!$K1985*1,IFERROR(NUMBERVALUE(CriteriTecnici!$K1985,".",","),IFERROR(NUMBERVALUE(CriteriTecnici!$K1985,",","."),0))),4)&amp;""),",",".")&amp;", "&amp;CHAR(34)&amp;"denominator"&amp;CHAR(34)&amp;": "&amp;SUBSTITUTE(TRIM(ROUND(IFERROR(CriteriTecnici!$L1985*1,IFERROR(NUMBERVALUE(CriteriTecnici!$L1985,".",","),IFERROR(NUMBERVALUE(CriteriTecnici!$L1985,",","."),0))),4)&amp;""),",",".")&amp;", "&amp;CHAR(34)&amp;"flag"&amp;CHAR(34)&amp;": "&amp;SUBSTITUTE(TRIM(ROUND(IFERROR(CriteriTecnici!$M1985*1,IFERROR(NUMBERVALUE(CriteriTecnici!$M1985,".",","),IFERROR(NUMBERVALUE(CriteriTecnici!$M1985,",","."),0))),4)&amp;""),",",".")&amp;", "&amp;CHAR(34)&amp;"rawScore"&amp;CHAR(34)&amp;": "&amp;SUBSTITUTE(TRIM(ROUND(IFERROR(CriteriTecnici!$O1985*1,IFERROR(NUMBERVALUE(CriteriTecnici!$O1985,".",","),IFERROR(NUMBERVALUE(CriteriTecnici!$O1985,",","."),0))),4)&amp;""),",",".")&amp;CHAR(125)&amp;IF(TRUE,",",""))</f>
        <v/>
      </c>
    </row>
    <row r="2206">
      <c r="A2206" s="38">
        <f>IF(CriteriTecnici!$A1986="","","    "&amp;CHAR(123)&amp;CHAR(34)&amp;"bidderId"&amp;CHAR(34)&amp;": "&amp;CHAR(34)&amp;SUBSTITUTE(CriteriTecnici!$A1986,CHAR(34),"'")&amp;CHAR(34)&amp;", "&amp;CHAR(34)&amp;"lotId"&amp;CHAR(34)&amp;": "&amp;CHAR(34)&amp;SUBSTITUTE(CriteriTecnici!$C1986,CHAR(34),"'")&amp;CHAR(34)&amp;", "&amp;CHAR(34)&amp;"criterionId"&amp;CHAR(34)&amp;": "&amp;CHAR(34)&amp;SUBSTITUTE(CriteriTecnici!$D1986,CHAR(34),"'")&amp;CHAR(34)&amp;", "&amp;CHAR(34)&amp;"kind"&amp;CHAR(34)&amp;": "&amp;CHAR(34)&amp;SUBSTITUTE(CriteriTecnici!$F1986,CHAR(34),"'")&amp;CHAR(34)&amp;", "&amp;CHAR(34)&amp;"value"&amp;CHAR(34)&amp;": "&amp;SUBSTITUTE(TRIM(ROUND(IFERROR(CriteriTecnici!$N1986*1,IFERROR(NUMBERVALUE(CriteriTecnici!$N1986,".",","),IFERROR(NUMBERVALUE(CriteriTecnici!$N1986,",","."),0))),4)&amp;""),",",".")&amp;", "&amp;CHAR(34)&amp;"numerator"&amp;CHAR(34)&amp;": "&amp;SUBSTITUTE(TRIM(ROUND(IFERROR(CriteriTecnici!$K1986*1,IFERROR(NUMBERVALUE(CriteriTecnici!$K1986,".",","),IFERROR(NUMBERVALUE(CriteriTecnici!$K1986,",","."),0))),4)&amp;""),",",".")&amp;", "&amp;CHAR(34)&amp;"denominator"&amp;CHAR(34)&amp;": "&amp;SUBSTITUTE(TRIM(ROUND(IFERROR(CriteriTecnici!$L1986*1,IFERROR(NUMBERVALUE(CriteriTecnici!$L1986,".",","),IFERROR(NUMBERVALUE(CriteriTecnici!$L1986,",","."),0))),4)&amp;""),",",".")&amp;", "&amp;CHAR(34)&amp;"flag"&amp;CHAR(34)&amp;": "&amp;SUBSTITUTE(TRIM(ROUND(IFERROR(CriteriTecnici!$M1986*1,IFERROR(NUMBERVALUE(CriteriTecnici!$M1986,".",","),IFERROR(NUMBERVALUE(CriteriTecnici!$M1986,",","."),0))),4)&amp;""),",",".")&amp;", "&amp;CHAR(34)&amp;"rawScore"&amp;CHAR(34)&amp;": "&amp;SUBSTITUTE(TRIM(ROUND(IFERROR(CriteriTecnici!$O1986*1,IFERROR(NUMBERVALUE(CriteriTecnici!$O1986,".",","),IFERROR(NUMBERVALUE(CriteriTecnici!$O1986,",","."),0))),4)&amp;""),",",".")&amp;CHAR(125)&amp;IF(TRUE,",",""))</f>
        <v/>
      </c>
    </row>
    <row r="2207">
      <c r="A2207" s="38">
        <f>IF(CriteriTecnici!$A1987="","","    "&amp;CHAR(123)&amp;CHAR(34)&amp;"bidderId"&amp;CHAR(34)&amp;": "&amp;CHAR(34)&amp;SUBSTITUTE(CriteriTecnici!$A1987,CHAR(34),"'")&amp;CHAR(34)&amp;", "&amp;CHAR(34)&amp;"lotId"&amp;CHAR(34)&amp;": "&amp;CHAR(34)&amp;SUBSTITUTE(CriteriTecnici!$C1987,CHAR(34),"'")&amp;CHAR(34)&amp;", "&amp;CHAR(34)&amp;"criterionId"&amp;CHAR(34)&amp;": "&amp;CHAR(34)&amp;SUBSTITUTE(CriteriTecnici!$D1987,CHAR(34),"'")&amp;CHAR(34)&amp;", "&amp;CHAR(34)&amp;"kind"&amp;CHAR(34)&amp;": "&amp;CHAR(34)&amp;SUBSTITUTE(CriteriTecnici!$F1987,CHAR(34),"'")&amp;CHAR(34)&amp;", "&amp;CHAR(34)&amp;"value"&amp;CHAR(34)&amp;": "&amp;SUBSTITUTE(TRIM(ROUND(IFERROR(CriteriTecnici!$N1987*1,IFERROR(NUMBERVALUE(CriteriTecnici!$N1987,".",","),IFERROR(NUMBERVALUE(CriteriTecnici!$N1987,",","."),0))),4)&amp;""),",",".")&amp;", "&amp;CHAR(34)&amp;"numerator"&amp;CHAR(34)&amp;": "&amp;SUBSTITUTE(TRIM(ROUND(IFERROR(CriteriTecnici!$K1987*1,IFERROR(NUMBERVALUE(CriteriTecnici!$K1987,".",","),IFERROR(NUMBERVALUE(CriteriTecnici!$K1987,",","."),0))),4)&amp;""),",",".")&amp;", "&amp;CHAR(34)&amp;"denominator"&amp;CHAR(34)&amp;": "&amp;SUBSTITUTE(TRIM(ROUND(IFERROR(CriteriTecnici!$L1987*1,IFERROR(NUMBERVALUE(CriteriTecnici!$L1987,".",","),IFERROR(NUMBERVALUE(CriteriTecnici!$L1987,",","."),0))),4)&amp;""),",",".")&amp;", "&amp;CHAR(34)&amp;"flag"&amp;CHAR(34)&amp;": "&amp;SUBSTITUTE(TRIM(ROUND(IFERROR(CriteriTecnici!$M1987*1,IFERROR(NUMBERVALUE(CriteriTecnici!$M1987,".",","),IFERROR(NUMBERVALUE(CriteriTecnici!$M1987,",","."),0))),4)&amp;""),",",".")&amp;", "&amp;CHAR(34)&amp;"rawScore"&amp;CHAR(34)&amp;": "&amp;SUBSTITUTE(TRIM(ROUND(IFERROR(CriteriTecnici!$O1987*1,IFERROR(NUMBERVALUE(CriteriTecnici!$O1987,".",","),IFERROR(NUMBERVALUE(CriteriTecnici!$O1987,",","."),0))),4)&amp;""),",",".")&amp;CHAR(125)&amp;IF(TRUE,",",""))</f>
        <v/>
      </c>
    </row>
    <row r="2208">
      <c r="A2208" s="38">
        <f>IF(CriteriTecnici!$A1988="","","    "&amp;CHAR(123)&amp;CHAR(34)&amp;"bidderId"&amp;CHAR(34)&amp;": "&amp;CHAR(34)&amp;SUBSTITUTE(CriteriTecnici!$A1988,CHAR(34),"'")&amp;CHAR(34)&amp;", "&amp;CHAR(34)&amp;"lotId"&amp;CHAR(34)&amp;": "&amp;CHAR(34)&amp;SUBSTITUTE(CriteriTecnici!$C1988,CHAR(34),"'")&amp;CHAR(34)&amp;", "&amp;CHAR(34)&amp;"criterionId"&amp;CHAR(34)&amp;": "&amp;CHAR(34)&amp;SUBSTITUTE(CriteriTecnici!$D1988,CHAR(34),"'")&amp;CHAR(34)&amp;", "&amp;CHAR(34)&amp;"kind"&amp;CHAR(34)&amp;": "&amp;CHAR(34)&amp;SUBSTITUTE(CriteriTecnici!$F1988,CHAR(34),"'")&amp;CHAR(34)&amp;", "&amp;CHAR(34)&amp;"value"&amp;CHAR(34)&amp;": "&amp;SUBSTITUTE(TRIM(ROUND(IFERROR(CriteriTecnici!$N1988*1,IFERROR(NUMBERVALUE(CriteriTecnici!$N1988,".",","),IFERROR(NUMBERVALUE(CriteriTecnici!$N1988,",","."),0))),4)&amp;""),",",".")&amp;", "&amp;CHAR(34)&amp;"numerator"&amp;CHAR(34)&amp;": "&amp;SUBSTITUTE(TRIM(ROUND(IFERROR(CriteriTecnici!$K1988*1,IFERROR(NUMBERVALUE(CriteriTecnici!$K1988,".",","),IFERROR(NUMBERVALUE(CriteriTecnici!$K1988,",","."),0))),4)&amp;""),",",".")&amp;", "&amp;CHAR(34)&amp;"denominator"&amp;CHAR(34)&amp;": "&amp;SUBSTITUTE(TRIM(ROUND(IFERROR(CriteriTecnici!$L1988*1,IFERROR(NUMBERVALUE(CriteriTecnici!$L1988,".",","),IFERROR(NUMBERVALUE(CriteriTecnici!$L1988,",","."),0))),4)&amp;""),",",".")&amp;", "&amp;CHAR(34)&amp;"flag"&amp;CHAR(34)&amp;": "&amp;SUBSTITUTE(TRIM(ROUND(IFERROR(CriteriTecnici!$M1988*1,IFERROR(NUMBERVALUE(CriteriTecnici!$M1988,".",","),IFERROR(NUMBERVALUE(CriteriTecnici!$M1988,",","."),0))),4)&amp;""),",",".")&amp;", "&amp;CHAR(34)&amp;"rawScore"&amp;CHAR(34)&amp;": "&amp;SUBSTITUTE(TRIM(ROUND(IFERROR(CriteriTecnici!$O1988*1,IFERROR(NUMBERVALUE(CriteriTecnici!$O1988,".",","),IFERROR(NUMBERVALUE(CriteriTecnici!$O1988,",","."),0))),4)&amp;""),",",".")&amp;CHAR(125)&amp;IF(COUNTA(Offerte!$A66:$A$200)&gt;0,",",""))</f>
        <v/>
      </c>
    </row>
    <row r="2209">
      <c r="A2209" s="38">
        <f>IF(CriteriTecnici!$A1989="","","    "&amp;CHAR(123)&amp;CHAR(34)&amp;"bidderId"&amp;CHAR(34)&amp;": "&amp;CHAR(34)&amp;SUBSTITUTE(CriteriTecnici!$A1989,CHAR(34),"'")&amp;CHAR(34)&amp;", "&amp;CHAR(34)&amp;"lotId"&amp;CHAR(34)&amp;": "&amp;CHAR(34)&amp;SUBSTITUTE(CriteriTecnici!$C1989,CHAR(34),"'")&amp;CHAR(34)&amp;", "&amp;CHAR(34)&amp;"criterionId"&amp;CHAR(34)&amp;": "&amp;CHAR(34)&amp;SUBSTITUTE(CriteriTecnici!$D1989,CHAR(34),"'")&amp;CHAR(34)&amp;", "&amp;CHAR(34)&amp;"kind"&amp;CHAR(34)&amp;": "&amp;CHAR(34)&amp;SUBSTITUTE(CriteriTecnici!$F1989,CHAR(34),"'")&amp;CHAR(34)&amp;", "&amp;CHAR(34)&amp;"value"&amp;CHAR(34)&amp;": "&amp;SUBSTITUTE(TRIM(ROUND(IFERROR(CriteriTecnici!$N1989*1,IFERROR(NUMBERVALUE(CriteriTecnici!$N1989,".",","),IFERROR(NUMBERVALUE(CriteriTecnici!$N1989,",","."),0))),4)&amp;""),",",".")&amp;", "&amp;CHAR(34)&amp;"numerator"&amp;CHAR(34)&amp;": "&amp;SUBSTITUTE(TRIM(ROUND(IFERROR(CriteriTecnici!$K1989*1,IFERROR(NUMBERVALUE(CriteriTecnici!$K1989,".",","),IFERROR(NUMBERVALUE(CriteriTecnici!$K1989,",","."),0))),4)&amp;""),",",".")&amp;", "&amp;CHAR(34)&amp;"denominator"&amp;CHAR(34)&amp;": "&amp;SUBSTITUTE(TRIM(ROUND(IFERROR(CriteriTecnici!$L1989*1,IFERROR(NUMBERVALUE(CriteriTecnici!$L1989,".",","),IFERROR(NUMBERVALUE(CriteriTecnici!$L1989,",","."),0))),4)&amp;""),",",".")&amp;", "&amp;CHAR(34)&amp;"flag"&amp;CHAR(34)&amp;": "&amp;SUBSTITUTE(TRIM(ROUND(IFERROR(CriteriTecnici!$M1989*1,IFERROR(NUMBERVALUE(CriteriTecnici!$M1989,".",","),IFERROR(NUMBERVALUE(CriteriTecnici!$M1989,",","."),0))),4)&amp;""),",",".")&amp;", "&amp;CHAR(34)&amp;"rawScore"&amp;CHAR(34)&amp;": "&amp;SUBSTITUTE(TRIM(ROUND(IFERROR(CriteriTecnici!$O1989*1,IFERROR(NUMBERVALUE(CriteriTecnici!$O1989,".",","),IFERROR(NUMBERVALUE(CriteriTecnici!$O1989,",","."),0))),4)&amp;""),",",".")&amp;CHAR(125)&amp;IF(TRUE,",",""))</f>
        <v/>
      </c>
    </row>
    <row r="2210">
      <c r="A2210" s="38">
        <f>IF(CriteriTecnici!$A1990="","","    "&amp;CHAR(123)&amp;CHAR(34)&amp;"bidderId"&amp;CHAR(34)&amp;": "&amp;CHAR(34)&amp;SUBSTITUTE(CriteriTecnici!$A1990,CHAR(34),"'")&amp;CHAR(34)&amp;", "&amp;CHAR(34)&amp;"lotId"&amp;CHAR(34)&amp;": "&amp;CHAR(34)&amp;SUBSTITUTE(CriteriTecnici!$C1990,CHAR(34),"'")&amp;CHAR(34)&amp;", "&amp;CHAR(34)&amp;"criterionId"&amp;CHAR(34)&amp;": "&amp;CHAR(34)&amp;SUBSTITUTE(CriteriTecnici!$D1990,CHAR(34),"'")&amp;CHAR(34)&amp;", "&amp;CHAR(34)&amp;"kind"&amp;CHAR(34)&amp;": "&amp;CHAR(34)&amp;SUBSTITUTE(CriteriTecnici!$F1990,CHAR(34),"'")&amp;CHAR(34)&amp;", "&amp;CHAR(34)&amp;"value"&amp;CHAR(34)&amp;": "&amp;SUBSTITUTE(TRIM(ROUND(IFERROR(CriteriTecnici!$N1990*1,IFERROR(NUMBERVALUE(CriteriTecnici!$N1990,".",","),IFERROR(NUMBERVALUE(CriteriTecnici!$N1990,",","."),0))),4)&amp;""),",",".")&amp;", "&amp;CHAR(34)&amp;"numerator"&amp;CHAR(34)&amp;": "&amp;SUBSTITUTE(TRIM(ROUND(IFERROR(CriteriTecnici!$K1990*1,IFERROR(NUMBERVALUE(CriteriTecnici!$K1990,".",","),IFERROR(NUMBERVALUE(CriteriTecnici!$K1990,",","."),0))),4)&amp;""),",",".")&amp;", "&amp;CHAR(34)&amp;"denominator"&amp;CHAR(34)&amp;": "&amp;SUBSTITUTE(TRIM(ROUND(IFERROR(CriteriTecnici!$L1990*1,IFERROR(NUMBERVALUE(CriteriTecnici!$L1990,".",","),IFERROR(NUMBERVALUE(CriteriTecnici!$L1990,",","."),0))),4)&amp;""),",",".")&amp;", "&amp;CHAR(34)&amp;"flag"&amp;CHAR(34)&amp;": "&amp;SUBSTITUTE(TRIM(ROUND(IFERROR(CriteriTecnici!$M1990*1,IFERROR(NUMBERVALUE(CriteriTecnici!$M1990,".",","),IFERROR(NUMBERVALUE(CriteriTecnici!$M1990,",","."),0))),4)&amp;""),",",".")&amp;", "&amp;CHAR(34)&amp;"rawScore"&amp;CHAR(34)&amp;": "&amp;SUBSTITUTE(TRIM(ROUND(IFERROR(CriteriTecnici!$O1990*1,IFERROR(NUMBERVALUE(CriteriTecnici!$O1990,".",","),IFERROR(NUMBERVALUE(CriteriTecnici!$O1990,",","."),0))),4)&amp;""),",",".")&amp;CHAR(125)&amp;IF(TRUE,",",""))</f>
        <v/>
      </c>
    </row>
    <row r="2211">
      <c r="A2211" s="38">
        <f>IF(CriteriTecnici!$A1991="","","    "&amp;CHAR(123)&amp;CHAR(34)&amp;"bidderId"&amp;CHAR(34)&amp;": "&amp;CHAR(34)&amp;SUBSTITUTE(CriteriTecnici!$A1991,CHAR(34),"'")&amp;CHAR(34)&amp;", "&amp;CHAR(34)&amp;"lotId"&amp;CHAR(34)&amp;": "&amp;CHAR(34)&amp;SUBSTITUTE(CriteriTecnici!$C1991,CHAR(34),"'")&amp;CHAR(34)&amp;", "&amp;CHAR(34)&amp;"criterionId"&amp;CHAR(34)&amp;": "&amp;CHAR(34)&amp;SUBSTITUTE(CriteriTecnici!$D1991,CHAR(34),"'")&amp;CHAR(34)&amp;", "&amp;CHAR(34)&amp;"kind"&amp;CHAR(34)&amp;": "&amp;CHAR(34)&amp;SUBSTITUTE(CriteriTecnici!$F1991,CHAR(34),"'")&amp;CHAR(34)&amp;", "&amp;CHAR(34)&amp;"value"&amp;CHAR(34)&amp;": "&amp;SUBSTITUTE(TRIM(ROUND(IFERROR(CriteriTecnici!$N1991*1,IFERROR(NUMBERVALUE(CriteriTecnici!$N1991,".",","),IFERROR(NUMBERVALUE(CriteriTecnici!$N1991,",","."),0))),4)&amp;""),",",".")&amp;", "&amp;CHAR(34)&amp;"numerator"&amp;CHAR(34)&amp;": "&amp;SUBSTITUTE(TRIM(ROUND(IFERROR(CriteriTecnici!$K1991*1,IFERROR(NUMBERVALUE(CriteriTecnici!$K1991,".",","),IFERROR(NUMBERVALUE(CriteriTecnici!$K1991,",","."),0))),4)&amp;""),",",".")&amp;", "&amp;CHAR(34)&amp;"denominator"&amp;CHAR(34)&amp;": "&amp;SUBSTITUTE(TRIM(ROUND(IFERROR(CriteriTecnici!$L1991*1,IFERROR(NUMBERVALUE(CriteriTecnici!$L1991,".",","),IFERROR(NUMBERVALUE(CriteriTecnici!$L1991,",","."),0))),4)&amp;""),",",".")&amp;", "&amp;CHAR(34)&amp;"flag"&amp;CHAR(34)&amp;": "&amp;SUBSTITUTE(TRIM(ROUND(IFERROR(CriteriTecnici!$M1991*1,IFERROR(NUMBERVALUE(CriteriTecnici!$M1991,".",","),IFERROR(NUMBERVALUE(CriteriTecnici!$M1991,",","."),0))),4)&amp;""),",",".")&amp;", "&amp;CHAR(34)&amp;"rawScore"&amp;CHAR(34)&amp;": "&amp;SUBSTITUTE(TRIM(ROUND(IFERROR(CriteriTecnici!$O1991*1,IFERROR(NUMBERVALUE(CriteriTecnici!$O1991,".",","),IFERROR(NUMBERVALUE(CriteriTecnici!$O1991,",","."),0))),4)&amp;""),",",".")&amp;CHAR(125)&amp;IF(TRUE,",",""))</f>
        <v/>
      </c>
    </row>
    <row r="2212">
      <c r="A2212" s="38">
        <f>IF(CriteriTecnici!$A1992="","","    "&amp;CHAR(123)&amp;CHAR(34)&amp;"bidderId"&amp;CHAR(34)&amp;": "&amp;CHAR(34)&amp;SUBSTITUTE(CriteriTecnici!$A1992,CHAR(34),"'")&amp;CHAR(34)&amp;", "&amp;CHAR(34)&amp;"lotId"&amp;CHAR(34)&amp;": "&amp;CHAR(34)&amp;SUBSTITUTE(CriteriTecnici!$C1992,CHAR(34),"'")&amp;CHAR(34)&amp;", "&amp;CHAR(34)&amp;"criterionId"&amp;CHAR(34)&amp;": "&amp;CHAR(34)&amp;SUBSTITUTE(CriteriTecnici!$D1992,CHAR(34),"'")&amp;CHAR(34)&amp;", "&amp;CHAR(34)&amp;"kind"&amp;CHAR(34)&amp;": "&amp;CHAR(34)&amp;SUBSTITUTE(CriteriTecnici!$F1992,CHAR(34),"'")&amp;CHAR(34)&amp;", "&amp;CHAR(34)&amp;"value"&amp;CHAR(34)&amp;": "&amp;SUBSTITUTE(TRIM(ROUND(IFERROR(CriteriTecnici!$N1992*1,IFERROR(NUMBERVALUE(CriteriTecnici!$N1992,".",","),IFERROR(NUMBERVALUE(CriteriTecnici!$N1992,",","."),0))),4)&amp;""),",",".")&amp;", "&amp;CHAR(34)&amp;"numerator"&amp;CHAR(34)&amp;": "&amp;SUBSTITUTE(TRIM(ROUND(IFERROR(CriteriTecnici!$K1992*1,IFERROR(NUMBERVALUE(CriteriTecnici!$K1992,".",","),IFERROR(NUMBERVALUE(CriteriTecnici!$K1992,",","."),0))),4)&amp;""),",",".")&amp;", "&amp;CHAR(34)&amp;"denominator"&amp;CHAR(34)&amp;": "&amp;SUBSTITUTE(TRIM(ROUND(IFERROR(CriteriTecnici!$L1992*1,IFERROR(NUMBERVALUE(CriteriTecnici!$L1992,".",","),IFERROR(NUMBERVALUE(CriteriTecnici!$L1992,",","."),0))),4)&amp;""),",",".")&amp;", "&amp;CHAR(34)&amp;"flag"&amp;CHAR(34)&amp;": "&amp;SUBSTITUTE(TRIM(ROUND(IFERROR(CriteriTecnici!$M1992*1,IFERROR(NUMBERVALUE(CriteriTecnici!$M1992,".",","),IFERROR(NUMBERVALUE(CriteriTecnici!$M1992,",","."),0))),4)&amp;""),",",".")&amp;", "&amp;CHAR(34)&amp;"rawScore"&amp;CHAR(34)&amp;": "&amp;SUBSTITUTE(TRIM(ROUND(IFERROR(CriteriTecnici!$O1992*1,IFERROR(NUMBERVALUE(CriteriTecnici!$O1992,".",","),IFERROR(NUMBERVALUE(CriteriTecnici!$O1992,",","."),0))),4)&amp;""),",",".")&amp;CHAR(125)&amp;IF(TRUE,",",""))</f>
        <v/>
      </c>
    </row>
    <row r="2213">
      <c r="A2213" s="38">
        <f>IF(CriteriTecnici!$A1993="","","    "&amp;CHAR(123)&amp;CHAR(34)&amp;"bidderId"&amp;CHAR(34)&amp;": "&amp;CHAR(34)&amp;SUBSTITUTE(CriteriTecnici!$A1993,CHAR(34),"'")&amp;CHAR(34)&amp;", "&amp;CHAR(34)&amp;"lotId"&amp;CHAR(34)&amp;": "&amp;CHAR(34)&amp;SUBSTITUTE(CriteriTecnici!$C1993,CHAR(34),"'")&amp;CHAR(34)&amp;", "&amp;CHAR(34)&amp;"criterionId"&amp;CHAR(34)&amp;": "&amp;CHAR(34)&amp;SUBSTITUTE(CriteriTecnici!$D1993,CHAR(34),"'")&amp;CHAR(34)&amp;", "&amp;CHAR(34)&amp;"kind"&amp;CHAR(34)&amp;": "&amp;CHAR(34)&amp;SUBSTITUTE(CriteriTecnici!$F1993,CHAR(34),"'")&amp;CHAR(34)&amp;", "&amp;CHAR(34)&amp;"value"&amp;CHAR(34)&amp;": "&amp;SUBSTITUTE(TRIM(ROUND(IFERROR(CriteriTecnici!$N1993*1,IFERROR(NUMBERVALUE(CriteriTecnici!$N1993,".",","),IFERROR(NUMBERVALUE(CriteriTecnici!$N1993,",","."),0))),4)&amp;""),",",".")&amp;", "&amp;CHAR(34)&amp;"numerator"&amp;CHAR(34)&amp;": "&amp;SUBSTITUTE(TRIM(ROUND(IFERROR(CriteriTecnici!$K1993*1,IFERROR(NUMBERVALUE(CriteriTecnici!$K1993,".",","),IFERROR(NUMBERVALUE(CriteriTecnici!$K1993,",","."),0))),4)&amp;""),",",".")&amp;", "&amp;CHAR(34)&amp;"denominator"&amp;CHAR(34)&amp;": "&amp;SUBSTITUTE(TRIM(ROUND(IFERROR(CriteriTecnici!$L1993*1,IFERROR(NUMBERVALUE(CriteriTecnici!$L1993,".",","),IFERROR(NUMBERVALUE(CriteriTecnici!$L1993,",","."),0))),4)&amp;""),",",".")&amp;", "&amp;CHAR(34)&amp;"flag"&amp;CHAR(34)&amp;": "&amp;SUBSTITUTE(TRIM(ROUND(IFERROR(CriteriTecnici!$M1993*1,IFERROR(NUMBERVALUE(CriteriTecnici!$M1993,".",","),IFERROR(NUMBERVALUE(CriteriTecnici!$M1993,",","."),0))),4)&amp;""),",",".")&amp;", "&amp;CHAR(34)&amp;"rawScore"&amp;CHAR(34)&amp;": "&amp;SUBSTITUTE(TRIM(ROUND(IFERROR(CriteriTecnici!$O1993*1,IFERROR(NUMBERVALUE(CriteriTecnici!$O1993,".",","),IFERROR(NUMBERVALUE(CriteriTecnici!$O1993,",","."),0))),4)&amp;""),",",".")&amp;CHAR(125)&amp;IF(TRUE,",",""))</f>
        <v/>
      </c>
    </row>
    <row r="2214">
      <c r="A2214" s="38">
        <f>IF(CriteriTecnici!$A1994="","","    "&amp;CHAR(123)&amp;CHAR(34)&amp;"bidderId"&amp;CHAR(34)&amp;": "&amp;CHAR(34)&amp;SUBSTITUTE(CriteriTecnici!$A1994,CHAR(34),"'")&amp;CHAR(34)&amp;", "&amp;CHAR(34)&amp;"lotId"&amp;CHAR(34)&amp;": "&amp;CHAR(34)&amp;SUBSTITUTE(CriteriTecnici!$C1994,CHAR(34),"'")&amp;CHAR(34)&amp;", "&amp;CHAR(34)&amp;"criterionId"&amp;CHAR(34)&amp;": "&amp;CHAR(34)&amp;SUBSTITUTE(CriteriTecnici!$D1994,CHAR(34),"'")&amp;CHAR(34)&amp;", "&amp;CHAR(34)&amp;"kind"&amp;CHAR(34)&amp;": "&amp;CHAR(34)&amp;SUBSTITUTE(CriteriTecnici!$F1994,CHAR(34),"'")&amp;CHAR(34)&amp;", "&amp;CHAR(34)&amp;"value"&amp;CHAR(34)&amp;": "&amp;SUBSTITUTE(TRIM(ROUND(IFERROR(CriteriTecnici!$N1994*1,IFERROR(NUMBERVALUE(CriteriTecnici!$N1994,".",","),IFERROR(NUMBERVALUE(CriteriTecnici!$N1994,",","."),0))),4)&amp;""),",",".")&amp;", "&amp;CHAR(34)&amp;"numerator"&amp;CHAR(34)&amp;": "&amp;SUBSTITUTE(TRIM(ROUND(IFERROR(CriteriTecnici!$K1994*1,IFERROR(NUMBERVALUE(CriteriTecnici!$K1994,".",","),IFERROR(NUMBERVALUE(CriteriTecnici!$K1994,",","."),0))),4)&amp;""),",",".")&amp;", "&amp;CHAR(34)&amp;"denominator"&amp;CHAR(34)&amp;": "&amp;SUBSTITUTE(TRIM(ROUND(IFERROR(CriteriTecnici!$L1994*1,IFERROR(NUMBERVALUE(CriteriTecnici!$L1994,".",","),IFERROR(NUMBERVALUE(CriteriTecnici!$L1994,",","."),0))),4)&amp;""),",",".")&amp;", "&amp;CHAR(34)&amp;"flag"&amp;CHAR(34)&amp;": "&amp;SUBSTITUTE(TRIM(ROUND(IFERROR(CriteriTecnici!$M1994*1,IFERROR(NUMBERVALUE(CriteriTecnici!$M1994,".",","),IFERROR(NUMBERVALUE(CriteriTecnici!$M1994,",","."),0))),4)&amp;""),",",".")&amp;", "&amp;CHAR(34)&amp;"rawScore"&amp;CHAR(34)&amp;": "&amp;SUBSTITUTE(TRIM(ROUND(IFERROR(CriteriTecnici!$O1994*1,IFERROR(NUMBERVALUE(CriteriTecnici!$O1994,".",","),IFERROR(NUMBERVALUE(CriteriTecnici!$O1994,",","."),0))),4)&amp;""),",",".")&amp;CHAR(125)&amp;IF(TRUE,",",""))</f>
        <v/>
      </c>
    </row>
    <row r="2215">
      <c r="A2215" s="38">
        <f>IF(CriteriTecnici!$A1995="","","    "&amp;CHAR(123)&amp;CHAR(34)&amp;"bidderId"&amp;CHAR(34)&amp;": "&amp;CHAR(34)&amp;SUBSTITUTE(CriteriTecnici!$A1995,CHAR(34),"'")&amp;CHAR(34)&amp;", "&amp;CHAR(34)&amp;"lotId"&amp;CHAR(34)&amp;": "&amp;CHAR(34)&amp;SUBSTITUTE(CriteriTecnici!$C1995,CHAR(34),"'")&amp;CHAR(34)&amp;", "&amp;CHAR(34)&amp;"criterionId"&amp;CHAR(34)&amp;": "&amp;CHAR(34)&amp;SUBSTITUTE(CriteriTecnici!$D1995,CHAR(34),"'")&amp;CHAR(34)&amp;", "&amp;CHAR(34)&amp;"kind"&amp;CHAR(34)&amp;": "&amp;CHAR(34)&amp;SUBSTITUTE(CriteriTecnici!$F1995,CHAR(34),"'")&amp;CHAR(34)&amp;", "&amp;CHAR(34)&amp;"value"&amp;CHAR(34)&amp;": "&amp;SUBSTITUTE(TRIM(ROUND(IFERROR(CriteriTecnici!$N1995*1,IFERROR(NUMBERVALUE(CriteriTecnici!$N1995,".",","),IFERROR(NUMBERVALUE(CriteriTecnici!$N1995,",","."),0))),4)&amp;""),",",".")&amp;", "&amp;CHAR(34)&amp;"numerator"&amp;CHAR(34)&amp;": "&amp;SUBSTITUTE(TRIM(ROUND(IFERROR(CriteriTecnici!$K1995*1,IFERROR(NUMBERVALUE(CriteriTecnici!$K1995,".",","),IFERROR(NUMBERVALUE(CriteriTecnici!$K1995,",","."),0))),4)&amp;""),",",".")&amp;", "&amp;CHAR(34)&amp;"denominator"&amp;CHAR(34)&amp;": "&amp;SUBSTITUTE(TRIM(ROUND(IFERROR(CriteriTecnici!$L1995*1,IFERROR(NUMBERVALUE(CriteriTecnici!$L1995,".",","),IFERROR(NUMBERVALUE(CriteriTecnici!$L1995,",","."),0))),4)&amp;""),",",".")&amp;", "&amp;CHAR(34)&amp;"flag"&amp;CHAR(34)&amp;": "&amp;SUBSTITUTE(TRIM(ROUND(IFERROR(CriteriTecnici!$M1995*1,IFERROR(NUMBERVALUE(CriteriTecnici!$M1995,".",","),IFERROR(NUMBERVALUE(CriteriTecnici!$M1995,",","."),0))),4)&amp;""),",",".")&amp;", "&amp;CHAR(34)&amp;"rawScore"&amp;CHAR(34)&amp;": "&amp;SUBSTITUTE(TRIM(ROUND(IFERROR(CriteriTecnici!$O1995*1,IFERROR(NUMBERVALUE(CriteriTecnici!$O1995,".",","),IFERROR(NUMBERVALUE(CriteriTecnici!$O1995,",","."),0))),4)&amp;""),",",".")&amp;CHAR(125)&amp;IF(TRUE,",",""))</f>
        <v/>
      </c>
    </row>
    <row r="2216">
      <c r="A2216" s="38">
        <f>IF(CriteriTecnici!$A1996="","","    "&amp;CHAR(123)&amp;CHAR(34)&amp;"bidderId"&amp;CHAR(34)&amp;": "&amp;CHAR(34)&amp;SUBSTITUTE(CriteriTecnici!$A1996,CHAR(34),"'")&amp;CHAR(34)&amp;", "&amp;CHAR(34)&amp;"lotId"&amp;CHAR(34)&amp;": "&amp;CHAR(34)&amp;SUBSTITUTE(CriteriTecnici!$C1996,CHAR(34),"'")&amp;CHAR(34)&amp;", "&amp;CHAR(34)&amp;"criterionId"&amp;CHAR(34)&amp;": "&amp;CHAR(34)&amp;SUBSTITUTE(CriteriTecnici!$D1996,CHAR(34),"'")&amp;CHAR(34)&amp;", "&amp;CHAR(34)&amp;"kind"&amp;CHAR(34)&amp;": "&amp;CHAR(34)&amp;SUBSTITUTE(CriteriTecnici!$F1996,CHAR(34),"'")&amp;CHAR(34)&amp;", "&amp;CHAR(34)&amp;"value"&amp;CHAR(34)&amp;": "&amp;SUBSTITUTE(TRIM(ROUND(IFERROR(CriteriTecnici!$N1996*1,IFERROR(NUMBERVALUE(CriteriTecnici!$N1996,".",","),IFERROR(NUMBERVALUE(CriteriTecnici!$N1996,",","."),0))),4)&amp;""),",",".")&amp;", "&amp;CHAR(34)&amp;"numerator"&amp;CHAR(34)&amp;": "&amp;SUBSTITUTE(TRIM(ROUND(IFERROR(CriteriTecnici!$K1996*1,IFERROR(NUMBERVALUE(CriteriTecnici!$K1996,".",","),IFERROR(NUMBERVALUE(CriteriTecnici!$K1996,",","."),0))),4)&amp;""),",",".")&amp;", "&amp;CHAR(34)&amp;"denominator"&amp;CHAR(34)&amp;": "&amp;SUBSTITUTE(TRIM(ROUND(IFERROR(CriteriTecnici!$L1996*1,IFERROR(NUMBERVALUE(CriteriTecnici!$L1996,".",","),IFERROR(NUMBERVALUE(CriteriTecnici!$L1996,",","."),0))),4)&amp;""),",",".")&amp;", "&amp;CHAR(34)&amp;"flag"&amp;CHAR(34)&amp;": "&amp;SUBSTITUTE(TRIM(ROUND(IFERROR(CriteriTecnici!$M1996*1,IFERROR(NUMBERVALUE(CriteriTecnici!$M1996,".",","),IFERROR(NUMBERVALUE(CriteriTecnici!$M1996,",","."),0))),4)&amp;""),",",".")&amp;", "&amp;CHAR(34)&amp;"rawScore"&amp;CHAR(34)&amp;": "&amp;SUBSTITUTE(TRIM(ROUND(IFERROR(CriteriTecnici!$O1996*1,IFERROR(NUMBERVALUE(CriteriTecnici!$O1996,".",","),IFERROR(NUMBERVALUE(CriteriTecnici!$O1996,",","."),0))),4)&amp;""),",",".")&amp;CHAR(125)&amp;IF(TRUE,",",""))</f>
        <v/>
      </c>
    </row>
    <row r="2217">
      <c r="A2217" s="38">
        <f>IF(CriteriTecnici!$A1997="","","    "&amp;CHAR(123)&amp;CHAR(34)&amp;"bidderId"&amp;CHAR(34)&amp;": "&amp;CHAR(34)&amp;SUBSTITUTE(CriteriTecnici!$A1997,CHAR(34),"'")&amp;CHAR(34)&amp;", "&amp;CHAR(34)&amp;"lotId"&amp;CHAR(34)&amp;": "&amp;CHAR(34)&amp;SUBSTITUTE(CriteriTecnici!$C1997,CHAR(34),"'")&amp;CHAR(34)&amp;", "&amp;CHAR(34)&amp;"criterionId"&amp;CHAR(34)&amp;": "&amp;CHAR(34)&amp;SUBSTITUTE(CriteriTecnici!$D1997,CHAR(34),"'")&amp;CHAR(34)&amp;", "&amp;CHAR(34)&amp;"kind"&amp;CHAR(34)&amp;": "&amp;CHAR(34)&amp;SUBSTITUTE(CriteriTecnici!$F1997,CHAR(34),"'")&amp;CHAR(34)&amp;", "&amp;CHAR(34)&amp;"value"&amp;CHAR(34)&amp;": "&amp;SUBSTITUTE(TRIM(ROUND(IFERROR(CriteriTecnici!$N1997*1,IFERROR(NUMBERVALUE(CriteriTecnici!$N1997,".",","),IFERROR(NUMBERVALUE(CriteriTecnici!$N1997,",","."),0))),4)&amp;""),",",".")&amp;", "&amp;CHAR(34)&amp;"numerator"&amp;CHAR(34)&amp;": "&amp;SUBSTITUTE(TRIM(ROUND(IFERROR(CriteriTecnici!$K1997*1,IFERROR(NUMBERVALUE(CriteriTecnici!$K1997,".",","),IFERROR(NUMBERVALUE(CriteriTecnici!$K1997,",","."),0))),4)&amp;""),",",".")&amp;", "&amp;CHAR(34)&amp;"denominator"&amp;CHAR(34)&amp;": "&amp;SUBSTITUTE(TRIM(ROUND(IFERROR(CriteriTecnici!$L1997*1,IFERROR(NUMBERVALUE(CriteriTecnici!$L1997,".",","),IFERROR(NUMBERVALUE(CriteriTecnici!$L1997,",","."),0))),4)&amp;""),",",".")&amp;", "&amp;CHAR(34)&amp;"flag"&amp;CHAR(34)&amp;": "&amp;SUBSTITUTE(TRIM(ROUND(IFERROR(CriteriTecnici!$M1997*1,IFERROR(NUMBERVALUE(CriteriTecnici!$M1997,".",","),IFERROR(NUMBERVALUE(CriteriTecnici!$M1997,",","."),0))),4)&amp;""),",",".")&amp;", "&amp;CHAR(34)&amp;"rawScore"&amp;CHAR(34)&amp;": "&amp;SUBSTITUTE(TRIM(ROUND(IFERROR(CriteriTecnici!$O1997*1,IFERROR(NUMBERVALUE(CriteriTecnici!$O1997,".",","),IFERROR(NUMBERVALUE(CriteriTecnici!$O1997,",","."),0))),4)&amp;""),",",".")&amp;CHAR(125)&amp;IF(TRUE,",",""))</f>
        <v/>
      </c>
    </row>
    <row r="2218">
      <c r="A2218" s="38">
        <f>IF(CriteriTecnici!$A1998="","","    "&amp;CHAR(123)&amp;CHAR(34)&amp;"bidderId"&amp;CHAR(34)&amp;": "&amp;CHAR(34)&amp;SUBSTITUTE(CriteriTecnici!$A1998,CHAR(34),"'")&amp;CHAR(34)&amp;", "&amp;CHAR(34)&amp;"lotId"&amp;CHAR(34)&amp;": "&amp;CHAR(34)&amp;SUBSTITUTE(CriteriTecnici!$C1998,CHAR(34),"'")&amp;CHAR(34)&amp;", "&amp;CHAR(34)&amp;"criterionId"&amp;CHAR(34)&amp;": "&amp;CHAR(34)&amp;SUBSTITUTE(CriteriTecnici!$D1998,CHAR(34),"'")&amp;CHAR(34)&amp;", "&amp;CHAR(34)&amp;"kind"&amp;CHAR(34)&amp;": "&amp;CHAR(34)&amp;SUBSTITUTE(CriteriTecnici!$F1998,CHAR(34),"'")&amp;CHAR(34)&amp;", "&amp;CHAR(34)&amp;"value"&amp;CHAR(34)&amp;": "&amp;SUBSTITUTE(TRIM(ROUND(IFERROR(CriteriTecnici!$N1998*1,IFERROR(NUMBERVALUE(CriteriTecnici!$N1998,".",","),IFERROR(NUMBERVALUE(CriteriTecnici!$N1998,",","."),0))),4)&amp;""),",",".")&amp;", "&amp;CHAR(34)&amp;"numerator"&amp;CHAR(34)&amp;": "&amp;SUBSTITUTE(TRIM(ROUND(IFERROR(CriteriTecnici!$K1998*1,IFERROR(NUMBERVALUE(CriteriTecnici!$K1998,".",","),IFERROR(NUMBERVALUE(CriteriTecnici!$K1998,",","."),0))),4)&amp;""),",",".")&amp;", "&amp;CHAR(34)&amp;"denominator"&amp;CHAR(34)&amp;": "&amp;SUBSTITUTE(TRIM(ROUND(IFERROR(CriteriTecnici!$L1998*1,IFERROR(NUMBERVALUE(CriteriTecnici!$L1998,".",","),IFERROR(NUMBERVALUE(CriteriTecnici!$L1998,",","."),0))),4)&amp;""),",",".")&amp;", "&amp;CHAR(34)&amp;"flag"&amp;CHAR(34)&amp;": "&amp;SUBSTITUTE(TRIM(ROUND(IFERROR(CriteriTecnici!$M1998*1,IFERROR(NUMBERVALUE(CriteriTecnici!$M1998,".",","),IFERROR(NUMBERVALUE(CriteriTecnici!$M1998,",","."),0))),4)&amp;""),",",".")&amp;", "&amp;CHAR(34)&amp;"rawScore"&amp;CHAR(34)&amp;": "&amp;SUBSTITUTE(TRIM(ROUND(IFERROR(CriteriTecnici!$O1998*1,IFERROR(NUMBERVALUE(CriteriTecnici!$O1998,".",","),IFERROR(NUMBERVALUE(CriteriTecnici!$O1998,",","."),0))),4)&amp;""),",",".")&amp;CHAR(125)&amp;IF(TRUE,",",""))</f>
        <v/>
      </c>
    </row>
    <row r="2219">
      <c r="A2219" s="38">
        <f>IF(CriteriTecnici!$A1999="","","    "&amp;CHAR(123)&amp;CHAR(34)&amp;"bidderId"&amp;CHAR(34)&amp;": "&amp;CHAR(34)&amp;SUBSTITUTE(CriteriTecnici!$A1999,CHAR(34),"'")&amp;CHAR(34)&amp;", "&amp;CHAR(34)&amp;"lotId"&amp;CHAR(34)&amp;": "&amp;CHAR(34)&amp;SUBSTITUTE(CriteriTecnici!$C1999,CHAR(34),"'")&amp;CHAR(34)&amp;", "&amp;CHAR(34)&amp;"criterionId"&amp;CHAR(34)&amp;": "&amp;CHAR(34)&amp;SUBSTITUTE(CriteriTecnici!$D1999,CHAR(34),"'")&amp;CHAR(34)&amp;", "&amp;CHAR(34)&amp;"kind"&amp;CHAR(34)&amp;": "&amp;CHAR(34)&amp;SUBSTITUTE(CriteriTecnici!$F1999,CHAR(34),"'")&amp;CHAR(34)&amp;", "&amp;CHAR(34)&amp;"value"&amp;CHAR(34)&amp;": "&amp;SUBSTITUTE(TRIM(ROUND(IFERROR(CriteriTecnici!$N1999*1,IFERROR(NUMBERVALUE(CriteriTecnici!$N1999,".",","),IFERROR(NUMBERVALUE(CriteriTecnici!$N1999,",","."),0))),4)&amp;""),",",".")&amp;", "&amp;CHAR(34)&amp;"numerator"&amp;CHAR(34)&amp;": "&amp;SUBSTITUTE(TRIM(ROUND(IFERROR(CriteriTecnici!$K1999*1,IFERROR(NUMBERVALUE(CriteriTecnici!$K1999,".",","),IFERROR(NUMBERVALUE(CriteriTecnici!$K1999,",","."),0))),4)&amp;""),",",".")&amp;", "&amp;CHAR(34)&amp;"denominator"&amp;CHAR(34)&amp;": "&amp;SUBSTITUTE(TRIM(ROUND(IFERROR(CriteriTecnici!$L1999*1,IFERROR(NUMBERVALUE(CriteriTecnici!$L1999,".",","),IFERROR(NUMBERVALUE(CriteriTecnici!$L1999,",","."),0))),4)&amp;""),",",".")&amp;", "&amp;CHAR(34)&amp;"flag"&amp;CHAR(34)&amp;": "&amp;SUBSTITUTE(TRIM(ROUND(IFERROR(CriteriTecnici!$M1999*1,IFERROR(NUMBERVALUE(CriteriTecnici!$M1999,".",","),IFERROR(NUMBERVALUE(CriteriTecnici!$M1999,",","."),0))),4)&amp;""),",",".")&amp;", "&amp;CHAR(34)&amp;"rawScore"&amp;CHAR(34)&amp;": "&amp;SUBSTITUTE(TRIM(ROUND(IFERROR(CriteriTecnici!$O1999*1,IFERROR(NUMBERVALUE(CriteriTecnici!$O1999,".",","),IFERROR(NUMBERVALUE(CriteriTecnici!$O1999,",","."),0))),4)&amp;""),",",".")&amp;CHAR(125)&amp;IF(TRUE,",",""))</f>
        <v/>
      </c>
    </row>
    <row r="2220">
      <c r="A2220" s="38">
        <f>IF(CriteriTecnici!$A2000="","","    "&amp;CHAR(123)&amp;CHAR(34)&amp;"bidderId"&amp;CHAR(34)&amp;": "&amp;CHAR(34)&amp;SUBSTITUTE(CriteriTecnici!$A2000,CHAR(34),"'")&amp;CHAR(34)&amp;", "&amp;CHAR(34)&amp;"lotId"&amp;CHAR(34)&amp;": "&amp;CHAR(34)&amp;SUBSTITUTE(CriteriTecnici!$C2000,CHAR(34),"'")&amp;CHAR(34)&amp;", "&amp;CHAR(34)&amp;"criterionId"&amp;CHAR(34)&amp;": "&amp;CHAR(34)&amp;SUBSTITUTE(CriteriTecnici!$D2000,CHAR(34),"'")&amp;CHAR(34)&amp;", "&amp;CHAR(34)&amp;"kind"&amp;CHAR(34)&amp;": "&amp;CHAR(34)&amp;SUBSTITUTE(CriteriTecnici!$F2000,CHAR(34),"'")&amp;CHAR(34)&amp;", "&amp;CHAR(34)&amp;"value"&amp;CHAR(34)&amp;": "&amp;SUBSTITUTE(TRIM(ROUND(IFERROR(CriteriTecnici!$N2000*1,IFERROR(NUMBERVALUE(CriteriTecnici!$N2000,".",","),IFERROR(NUMBERVALUE(CriteriTecnici!$N2000,",","."),0))),4)&amp;""),",",".")&amp;", "&amp;CHAR(34)&amp;"numerator"&amp;CHAR(34)&amp;": "&amp;SUBSTITUTE(TRIM(ROUND(IFERROR(CriteriTecnici!$K2000*1,IFERROR(NUMBERVALUE(CriteriTecnici!$K2000,".",","),IFERROR(NUMBERVALUE(CriteriTecnici!$K2000,",","."),0))),4)&amp;""),",",".")&amp;", "&amp;CHAR(34)&amp;"denominator"&amp;CHAR(34)&amp;": "&amp;SUBSTITUTE(TRIM(ROUND(IFERROR(CriteriTecnici!$L2000*1,IFERROR(NUMBERVALUE(CriteriTecnici!$L2000,".",","),IFERROR(NUMBERVALUE(CriteriTecnici!$L2000,",","."),0))),4)&amp;""),",",".")&amp;", "&amp;CHAR(34)&amp;"flag"&amp;CHAR(34)&amp;": "&amp;SUBSTITUTE(TRIM(ROUND(IFERROR(CriteriTecnici!$M2000*1,IFERROR(NUMBERVALUE(CriteriTecnici!$M2000,".",","),IFERROR(NUMBERVALUE(CriteriTecnici!$M2000,",","."),0))),4)&amp;""),",",".")&amp;", "&amp;CHAR(34)&amp;"rawScore"&amp;CHAR(34)&amp;": "&amp;SUBSTITUTE(TRIM(ROUND(IFERROR(CriteriTecnici!$O2000*1,IFERROR(NUMBERVALUE(CriteriTecnici!$O2000,".",","),IFERROR(NUMBERVALUE(CriteriTecnici!$O2000,",","."),0))),4)&amp;""),",",".")&amp;CHAR(125)&amp;IF(TRUE,",",""))</f>
        <v/>
      </c>
    </row>
    <row r="2221">
      <c r="A2221" s="38">
        <f>IF(CriteriTecnici!$A2001="","","    "&amp;CHAR(123)&amp;CHAR(34)&amp;"bidderId"&amp;CHAR(34)&amp;": "&amp;CHAR(34)&amp;SUBSTITUTE(CriteriTecnici!$A2001,CHAR(34),"'")&amp;CHAR(34)&amp;", "&amp;CHAR(34)&amp;"lotId"&amp;CHAR(34)&amp;": "&amp;CHAR(34)&amp;SUBSTITUTE(CriteriTecnici!$C2001,CHAR(34),"'")&amp;CHAR(34)&amp;", "&amp;CHAR(34)&amp;"criterionId"&amp;CHAR(34)&amp;": "&amp;CHAR(34)&amp;SUBSTITUTE(CriteriTecnici!$D2001,CHAR(34),"'")&amp;CHAR(34)&amp;", "&amp;CHAR(34)&amp;"kind"&amp;CHAR(34)&amp;": "&amp;CHAR(34)&amp;SUBSTITUTE(CriteriTecnici!$F2001,CHAR(34),"'")&amp;CHAR(34)&amp;", "&amp;CHAR(34)&amp;"value"&amp;CHAR(34)&amp;": "&amp;SUBSTITUTE(TRIM(ROUND(IFERROR(CriteriTecnici!$N2001*1,IFERROR(NUMBERVALUE(CriteriTecnici!$N2001,".",","),IFERROR(NUMBERVALUE(CriteriTecnici!$N2001,",","."),0))),4)&amp;""),",",".")&amp;", "&amp;CHAR(34)&amp;"numerator"&amp;CHAR(34)&amp;": "&amp;SUBSTITUTE(TRIM(ROUND(IFERROR(CriteriTecnici!$K2001*1,IFERROR(NUMBERVALUE(CriteriTecnici!$K2001,".",","),IFERROR(NUMBERVALUE(CriteriTecnici!$K2001,",","."),0))),4)&amp;""),",",".")&amp;", "&amp;CHAR(34)&amp;"denominator"&amp;CHAR(34)&amp;": "&amp;SUBSTITUTE(TRIM(ROUND(IFERROR(CriteriTecnici!$L2001*1,IFERROR(NUMBERVALUE(CriteriTecnici!$L2001,".",","),IFERROR(NUMBERVALUE(CriteriTecnici!$L2001,",","."),0))),4)&amp;""),",",".")&amp;", "&amp;CHAR(34)&amp;"flag"&amp;CHAR(34)&amp;": "&amp;SUBSTITUTE(TRIM(ROUND(IFERROR(CriteriTecnici!$M2001*1,IFERROR(NUMBERVALUE(CriteriTecnici!$M2001,".",","),IFERROR(NUMBERVALUE(CriteriTecnici!$M2001,",","."),0))),4)&amp;""),",",".")&amp;", "&amp;CHAR(34)&amp;"rawScore"&amp;CHAR(34)&amp;": "&amp;SUBSTITUTE(TRIM(ROUND(IFERROR(CriteriTecnici!$O2001*1,IFERROR(NUMBERVALUE(CriteriTecnici!$O2001,".",","),IFERROR(NUMBERVALUE(CriteriTecnici!$O2001,",","."),0))),4)&amp;""),",",".")&amp;CHAR(125)&amp;IF(TRUE,",",""))</f>
        <v/>
      </c>
    </row>
    <row r="2222">
      <c r="A2222" s="38">
        <f>IF(CriteriTecnici!$A2002="","","    "&amp;CHAR(123)&amp;CHAR(34)&amp;"bidderId"&amp;CHAR(34)&amp;": "&amp;CHAR(34)&amp;SUBSTITUTE(CriteriTecnici!$A2002,CHAR(34),"'")&amp;CHAR(34)&amp;", "&amp;CHAR(34)&amp;"lotId"&amp;CHAR(34)&amp;": "&amp;CHAR(34)&amp;SUBSTITUTE(CriteriTecnici!$C2002,CHAR(34),"'")&amp;CHAR(34)&amp;", "&amp;CHAR(34)&amp;"criterionId"&amp;CHAR(34)&amp;": "&amp;CHAR(34)&amp;SUBSTITUTE(CriteriTecnici!$D2002,CHAR(34),"'")&amp;CHAR(34)&amp;", "&amp;CHAR(34)&amp;"kind"&amp;CHAR(34)&amp;": "&amp;CHAR(34)&amp;SUBSTITUTE(CriteriTecnici!$F2002,CHAR(34),"'")&amp;CHAR(34)&amp;", "&amp;CHAR(34)&amp;"value"&amp;CHAR(34)&amp;": "&amp;SUBSTITUTE(TRIM(ROUND(IFERROR(CriteriTecnici!$N2002*1,IFERROR(NUMBERVALUE(CriteriTecnici!$N2002,".",","),IFERROR(NUMBERVALUE(CriteriTecnici!$N2002,",","."),0))),4)&amp;""),",",".")&amp;", "&amp;CHAR(34)&amp;"numerator"&amp;CHAR(34)&amp;": "&amp;SUBSTITUTE(TRIM(ROUND(IFERROR(CriteriTecnici!$K2002*1,IFERROR(NUMBERVALUE(CriteriTecnici!$K2002,".",","),IFERROR(NUMBERVALUE(CriteriTecnici!$K2002,",","."),0))),4)&amp;""),",",".")&amp;", "&amp;CHAR(34)&amp;"denominator"&amp;CHAR(34)&amp;": "&amp;SUBSTITUTE(TRIM(ROUND(IFERROR(CriteriTecnici!$L2002*1,IFERROR(NUMBERVALUE(CriteriTecnici!$L2002,".",","),IFERROR(NUMBERVALUE(CriteriTecnici!$L2002,",","."),0))),4)&amp;""),",",".")&amp;", "&amp;CHAR(34)&amp;"flag"&amp;CHAR(34)&amp;": "&amp;SUBSTITUTE(TRIM(ROUND(IFERROR(CriteriTecnici!$M2002*1,IFERROR(NUMBERVALUE(CriteriTecnici!$M2002,".",","),IFERROR(NUMBERVALUE(CriteriTecnici!$M2002,",","."),0))),4)&amp;""),",",".")&amp;", "&amp;CHAR(34)&amp;"rawScore"&amp;CHAR(34)&amp;": "&amp;SUBSTITUTE(TRIM(ROUND(IFERROR(CriteriTecnici!$O2002*1,IFERROR(NUMBERVALUE(CriteriTecnici!$O2002,".",","),IFERROR(NUMBERVALUE(CriteriTecnici!$O2002,",","."),0))),4)&amp;""),",",".")&amp;CHAR(125)&amp;IF(TRUE,",",""))</f>
        <v/>
      </c>
    </row>
    <row r="2223">
      <c r="A2223" s="38">
        <f>IF(CriteriTecnici!$A2003="","","    "&amp;CHAR(123)&amp;CHAR(34)&amp;"bidderId"&amp;CHAR(34)&amp;": "&amp;CHAR(34)&amp;SUBSTITUTE(CriteriTecnici!$A2003,CHAR(34),"'")&amp;CHAR(34)&amp;", "&amp;CHAR(34)&amp;"lotId"&amp;CHAR(34)&amp;": "&amp;CHAR(34)&amp;SUBSTITUTE(CriteriTecnici!$C2003,CHAR(34),"'")&amp;CHAR(34)&amp;", "&amp;CHAR(34)&amp;"criterionId"&amp;CHAR(34)&amp;": "&amp;CHAR(34)&amp;SUBSTITUTE(CriteriTecnici!$D2003,CHAR(34),"'")&amp;CHAR(34)&amp;", "&amp;CHAR(34)&amp;"kind"&amp;CHAR(34)&amp;": "&amp;CHAR(34)&amp;SUBSTITUTE(CriteriTecnici!$F2003,CHAR(34),"'")&amp;CHAR(34)&amp;", "&amp;CHAR(34)&amp;"value"&amp;CHAR(34)&amp;": "&amp;SUBSTITUTE(TRIM(ROUND(IFERROR(CriteriTecnici!$N2003*1,IFERROR(NUMBERVALUE(CriteriTecnici!$N2003,".",","),IFERROR(NUMBERVALUE(CriteriTecnici!$N2003,",","."),0))),4)&amp;""),",",".")&amp;", "&amp;CHAR(34)&amp;"numerator"&amp;CHAR(34)&amp;": "&amp;SUBSTITUTE(TRIM(ROUND(IFERROR(CriteriTecnici!$K2003*1,IFERROR(NUMBERVALUE(CriteriTecnici!$K2003,".",","),IFERROR(NUMBERVALUE(CriteriTecnici!$K2003,",","."),0))),4)&amp;""),",",".")&amp;", "&amp;CHAR(34)&amp;"denominator"&amp;CHAR(34)&amp;": "&amp;SUBSTITUTE(TRIM(ROUND(IFERROR(CriteriTecnici!$L2003*1,IFERROR(NUMBERVALUE(CriteriTecnici!$L2003,".",","),IFERROR(NUMBERVALUE(CriteriTecnici!$L2003,",","."),0))),4)&amp;""),",",".")&amp;", "&amp;CHAR(34)&amp;"flag"&amp;CHAR(34)&amp;": "&amp;SUBSTITUTE(TRIM(ROUND(IFERROR(CriteriTecnici!$M2003*1,IFERROR(NUMBERVALUE(CriteriTecnici!$M2003,".",","),IFERROR(NUMBERVALUE(CriteriTecnici!$M2003,",","."),0))),4)&amp;""),",",".")&amp;", "&amp;CHAR(34)&amp;"rawScore"&amp;CHAR(34)&amp;": "&amp;SUBSTITUTE(TRIM(ROUND(IFERROR(CriteriTecnici!$O2003*1,IFERROR(NUMBERVALUE(CriteriTecnici!$O2003,".",","),IFERROR(NUMBERVALUE(CriteriTecnici!$O2003,",","."),0))),4)&amp;""),",",".")&amp;CHAR(125)&amp;IF(TRUE,",",""))</f>
        <v/>
      </c>
    </row>
    <row r="2224">
      <c r="A2224" s="38">
        <f>IF(CriteriTecnici!$A2004="","","    "&amp;CHAR(123)&amp;CHAR(34)&amp;"bidderId"&amp;CHAR(34)&amp;": "&amp;CHAR(34)&amp;SUBSTITUTE(CriteriTecnici!$A2004,CHAR(34),"'")&amp;CHAR(34)&amp;", "&amp;CHAR(34)&amp;"lotId"&amp;CHAR(34)&amp;": "&amp;CHAR(34)&amp;SUBSTITUTE(CriteriTecnici!$C2004,CHAR(34),"'")&amp;CHAR(34)&amp;", "&amp;CHAR(34)&amp;"criterionId"&amp;CHAR(34)&amp;": "&amp;CHAR(34)&amp;SUBSTITUTE(CriteriTecnici!$D2004,CHAR(34),"'")&amp;CHAR(34)&amp;", "&amp;CHAR(34)&amp;"kind"&amp;CHAR(34)&amp;": "&amp;CHAR(34)&amp;SUBSTITUTE(CriteriTecnici!$F2004,CHAR(34),"'")&amp;CHAR(34)&amp;", "&amp;CHAR(34)&amp;"value"&amp;CHAR(34)&amp;": "&amp;SUBSTITUTE(TRIM(ROUND(IFERROR(CriteriTecnici!$N2004*1,IFERROR(NUMBERVALUE(CriteriTecnici!$N2004,".",","),IFERROR(NUMBERVALUE(CriteriTecnici!$N2004,",","."),0))),4)&amp;""),",",".")&amp;", "&amp;CHAR(34)&amp;"numerator"&amp;CHAR(34)&amp;": "&amp;SUBSTITUTE(TRIM(ROUND(IFERROR(CriteriTecnici!$K2004*1,IFERROR(NUMBERVALUE(CriteriTecnici!$K2004,".",","),IFERROR(NUMBERVALUE(CriteriTecnici!$K2004,",","."),0))),4)&amp;""),",",".")&amp;", "&amp;CHAR(34)&amp;"denominator"&amp;CHAR(34)&amp;": "&amp;SUBSTITUTE(TRIM(ROUND(IFERROR(CriteriTecnici!$L2004*1,IFERROR(NUMBERVALUE(CriteriTecnici!$L2004,".",","),IFERROR(NUMBERVALUE(CriteriTecnici!$L2004,",","."),0))),4)&amp;""),",",".")&amp;", "&amp;CHAR(34)&amp;"flag"&amp;CHAR(34)&amp;": "&amp;SUBSTITUTE(TRIM(ROUND(IFERROR(CriteriTecnici!$M2004*1,IFERROR(NUMBERVALUE(CriteriTecnici!$M2004,".",","),IFERROR(NUMBERVALUE(CriteriTecnici!$M2004,",","."),0))),4)&amp;""),",",".")&amp;", "&amp;CHAR(34)&amp;"rawScore"&amp;CHAR(34)&amp;": "&amp;SUBSTITUTE(TRIM(ROUND(IFERROR(CriteriTecnici!$O2004*1,IFERROR(NUMBERVALUE(CriteriTecnici!$O2004,".",","),IFERROR(NUMBERVALUE(CriteriTecnici!$O2004,",","."),0))),4)&amp;""),",",".")&amp;CHAR(125)&amp;IF(TRUE,",",""))</f>
        <v/>
      </c>
    </row>
    <row r="2225">
      <c r="A2225" s="38">
        <f>IF(CriteriTecnici!$A2005="","","    "&amp;CHAR(123)&amp;CHAR(34)&amp;"bidderId"&amp;CHAR(34)&amp;": "&amp;CHAR(34)&amp;SUBSTITUTE(CriteriTecnici!$A2005,CHAR(34),"'")&amp;CHAR(34)&amp;", "&amp;CHAR(34)&amp;"lotId"&amp;CHAR(34)&amp;": "&amp;CHAR(34)&amp;SUBSTITUTE(CriteriTecnici!$C2005,CHAR(34),"'")&amp;CHAR(34)&amp;", "&amp;CHAR(34)&amp;"criterionId"&amp;CHAR(34)&amp;": "&amp;CHAR(34)&amp;SUBSTITUTE(CriteriTecnici!$D2005,CHAR(34),"'")&amp;CHAR(34)&amp;", "&amp;CHAR(34)&amp;"kind"&amp;CHAR(34)&amp;": "&amp;CHAR(34)&amp;SUBSTITUTE(CriteriTecnici!$F2005,CHAR(34),"'")&amp;CHAR(34)&amp;", "&amp;CHAR(34)&amp;"value"&amp;CHAR(34)&amp;": "&amp;SUBSTITUTE(TRIM(ROUND(IFERROR(CriteriTecnici!$N2005*1,IFERROR(NUMBERVALUE(CriteriTecnici!$N2005,".",","),IFERROR(NUMBERVALUE(CriteriTecnici!$N2005,",","."),0))),4)&amp;""),",",".")&amp;", "&amp;CHAR(34)&amp;"numerator"&amp;CHAR(34)&amp;": "&amp;SUBSTITUTE(TRIM(ROUND(IFERROR(CriteriTecnici!$K2005*1,IFERROR(NUMBERVALUE(CriteriTecnici!$K2005,".",","),IFERROR(NUMBERVALUE(CriteriTecnici!$K2005,",","."),0))),4)&amp;""),",",".")&amp;", "&amp;CHAR(34)&amp;"denominator"&amp;CHAR(34)&amp;": "&amp;SUBSTITUTE(TRIM(ROUND(IFERROR(CriteriTecnici!$L2005*1,IFERROR(NUMBERVALUE(CriteriTecnici!$L2005,".",","),IFERROR(NUMBERVALUE(CriteriTecnici!$L2005,",","."),0))),4)&amp;""),",",".")&amp;", "&amp;CHAR(34)&amp;"flag"&amp;CHAR(34)&amp;": "&amp;SUBSTITUTE(TRIM(ROUND(IFERROR(CriteriTecnici!$M2005*1,IFERROR(NUMBERVALUE(CriteriTecnici!$M2005,".",","),IFERROR(NUMBERVALUE(CriteriTecnici!$M2005,",","."),0))),4)&amp;""),",",".")&amp;", "&amp;CHAR(34)&amp;"rawScore"&amp;CHAR(34)&amp;": "&amp;SUBSTITUTE(TRIM(ROUND(IFERROR(CriteriTecnici!$O2005*1,IFERROR(NUMBERVALUE(CriteriTecnici!$O2005,".",","),IFERROR(NUMBERVALUE(CriteriTecnici!$O2005,",","."),0))),4)&amp;""),",",".")&amp;CHAR(125)&amp;IF(TRUE,",",""))</f>
        <v/>
      </c>
    </row>
    <row r="2226">
      <c r="A2226" s="38">
        <f>IF(CriteriTecnici!$A2006="","","    "&amp;CHAR(123)&amp;CHAR(34)&amp;"bidderId"&amp;CHAR(34)&amp;": "&amp;CHAR(34)&amp;SUBSTITUTE(CriteriTecnici!$A2006,CHAR(34),"'")&amp;CHAR(34)&amp;", "&amp;CHAR(34)&amp;"lotId"&amp;CHAR(34)&amp;": "&amp;CHAR(34)&amp;SUBSTITUTE(CriteriTecnici!$C2006,CHAR(34),"'")&amp;CHAR(34)&amp;", "&amp;CHAR(34)&amp;"criterionId"&amp;CHAR(34)&amp;": "&amp;CHAR(34)&amp;SUBSTITUTE(CriteriTecnici!$D2006,CHAR(34),"'")&amp;CHAR(34)&amp;", "&amp;CHAR(34)&amp;"kind"&amp;CHAR(34)&amp;": "&amp;CHAR(34)&amp;SUBSTITUTE(CriteriTecnici!$F2006,CHAR(34),"'")&amp;CHAR(34)&amp;", "&amp;CHAR(34)&amp;"value"&amp;CHAR(34)&amp;": "&amp;SUBSTITUTE(TRIM(ROUND(IFERROR(CriteriTecnici!$N2006*1,IFERROR(NUMBERVALUE(CriteriTecnici!$N2006,".",","),IFERROR(NUMBERVALUE(CriteriTecnici!$N2006,",","."),0))),4)&amp;""),",",".")&amp;", "&amp;CHAR(34)&amp;"numerator"&amp;CHAR(34)&amp;": "&amp;SUBSTITUTE(TRIM(ROUND(IFERROR(CriteriTecnici!$K2006*1,IFERROR(NUMBERVALUE(CriteriTecnici!$K2006,".",","),IFERROR(NUMBERVALUE(CriteriTecnici!$K2006,",","."),0))),4)&amp;""),",",".")&amp;", "&amp;CHAR(34)&amp;"denominator"&amp;CHAR(34)&amp;": "&amp;SUBSTITUTE(TRIM(ROUND(IFERROR(CriteriTecnici!$L2006*1,IFERROR(NUMBERVALUE(CriteriTecnici!$L2006,".",","),IFERROR(NUMBERVALUE(CriteriTecnici!$L2006,",","."),0))),4)&amp;""),",",".")&amp;", "&amp;CHAR(34)&amp;"flag"&amp;CHAR(34)&amp;": "&amp;SUBSTITUTE(TRIM(ROUND(IFERROR(CriteriTecnici!$M2006*1,IFERROR(NUMBERVALUE(CriteriTecnici!$M2006,".",","),IFERROR(NUMBERVALUE(CriteriTecnici!$M2006,",","."),0))),4)&amp;""),",",".")&amp;", "&amp;CHAR(34)&amp;"rawScore"&amp;CHAR(34)&amp;": "&amp;SUBSTITUTE(TRIM(ROUND(IFERROR(CriteriTecnici!$O2006*1,IFERROR(NUMBERVALUE(CriteriTecnici!$O2006,".",","),IFERROR(NUMBERVALUE(CriteriTecnici!$O2006,",","."),0))),4)&amp;""),",",".")&amp;CHAR(125)&amp;IF(TRUE,",",""))</f>
        <v/>
      </c>
    </row>
    <row r="2227">
      <c r="A2227" s="38">
        <f>IF(CriteriTecnici!$A2007="","","    "&amp;CHAR(123)&amp;CHAR(34)&amp;"bidderId"&amp;CHAR(34)&amp;": "&amp;CHAR(34)&amp;SUBSTITUTE(CriteriTecnici!$A2007,CHAR(34),"'")&amp;CHAR(34)&amp;", "&amp;CHAR(34)&amp;"lotId"&amp;CHAR(34)&amp;": "&amp;CHAR(34)&amp;SUBSTITUTE(CriteriTecnici!$C2007,CHAR(34),"'")&amp;CHAR(34)&amp;", "&amp;CHAR(34)&amp;"criterionId"&amp;CHAR(34)&amp;": "&amp;CHAR(34)&amp;SUBSTITUTE(CriteriTecnici!$D2007,CHAR(34),"'")&amp;CHAR(34)&amp;", "&amp;CHAR(34)&amp;"kind"&amp;CHAR(34)&amp;": "&amp;CHAR(34)&amp;SUBSTITUTE(CriteriTecnici!$F2007,CHAR(34),"'")&amp;CHAR(34)&amp;", "&amp;CHAR(34)&amp;"value"&amp;CHAR(34)&amp;": "&amp;SUBSTITUTE(TRIM(ROUND(IFERROR(CriteriTecnici!$N2007*1,IFERROR(NUMBERVALUE(CriteriTecnici!$N2007,".",","),IFERROR(NUMBERVALUE(CriteriTecnici!$N2007,",","."),0))),4)&amp;""),",",".")&amp;", "&amp;CHAR(34)&amp;"numerator"&amp;CHAR(34)&amp;": "&amp;SUBSTITUTE(TRIM(ROUND(IFERROR(CriteriTecnici!$K2007*1,IFERROR(NUMBERVALUE(CriteriTecnici!$K2007,".",","),IFERROR(NUMBERVALUE(CriteriTecnici!$K2007,",","."),0))),4)&amp;""),",",".")&amp;", "&amp;CHAR(34)&amp;"denominator"&amp;CHAR(34)&amp;": "&amp;SUBSTITUTE(TRIM(ROUND(IFERROR(CriteriTecnici!$L2007*1,IFERROR(NUMBERVALUE(CriteriTecnici!$L2007,".",","),IFERROR(NUMBERVALUE(CriteriTecnici!$L2007,",","."),0))),4)&amp;""),",",".")&amp;", "&amp;CHAR(34)&amp;"flag"&amp;CHAR(34)&amp;": "&amp;SUBSTITUTE(TRIM(ROUND(IFERROR(CriteriTecnici!$M2007*1,IFERROR(NUMBERVALUE(CriteriTecnici!$M2007,".",","),IFERROR(NUMBERVALUE(CriteriTecnici!$M2007,",","."),0))),4)&amp;""),",",".")&amp;", "&amp;CHAR(34)&amp;"rawScore"&amp;CHAR(34)&amp;": "&amp;SUBSTITUTE(TRIM(ROUND(IFERROR(CriteriTecnici!$O2007*1,IFERROR(NUMBERVALUE(CriteriTecnici!$O2007,".",","),IFERROR(NUMBERVALUE(CriteriTecnici!$O2007,",","."),0))),4)&amp;""),",",".")&amp;CHAR(125)&amp;IF(TRUE,",",""))</f>
        <v/>
      </c>
    </row>
    <row r="2228">
      <c r="A2228" s="38">
        <f>IF(CriteriTecnici!$A2008="","","    "&amp;CHAR(123)&amp;CHAR(34)&amp;"bidderId"&amp;CHAR(34)&amp;": "&amp;CHAR(34)&amp;SUBSTITUTE(CriteriTecnici!$A2008,CHAR(34),"'")&amp;CHAR(34)&amp;", "&amp;CHAR(34)&amp;"lotId"&amp;CHAR(34)&amp;": "&amp;CHAR(34)&amp;SUBSTITUTE(CriteriTecnici!$C2008,CHAR(34),"'")&amp;CHAR(34)&amp;", "&amp;CHAR(34)&amp;"criterionId"&amp;CHAR(34)&amp;": "&amp;CHAR(34)&amp;SUBSTITUTE(CriteriTecnici!$D2008,CHAR(34),"'")&amp;CHAR(34)&amp;", "&amp;CHAR(34)&amp;"kind"&amp;CHAR(34)&amp;": "&amp;CHAR(34)&amp;SUBSTITUTE(CriteriTecnici!$F2008,CHAR(34),"'")&amp;CHAR(34)&amp;", "&amp;CHAR(34)&amp;"value"&amp;CHAR(34)&amp;": "&amp;SUBSTITUTE(TRIM(ROUND(IFERROR(CriteriTecnici!$N2008*1,IFERROR(NUMBERVALUE(CriteriTecnici!$N2008,".",","),IFERROR(NUMBERVALUE(CriteriTecnici!$N2008,",","."),0))),4)&amp;""),",",".")&amp;", "&amp;CHAR(34)&amp;"numerator"&amp;CHAR(34)&amp;": "&amp;SUBSTITUTE(TRIM(ROUND(IFERROR(CriteriTecnici!$K2008*1,IFERROR(NUMBERVALUE(CriteriTecnici!$K2008,".",","),IFERROR(NUMBERVALUE(CriteriTecnici!$K2008,",","."),0))),4)&amp;""),",",".")&amp;", "&amp;CHAR(34)&amp;"denominator"&amp;CHAR(34)&amp;": "&amp;SUBSTITUTE(TRIM(ROUND(IFERROR(CriteriTecnici!$L2008*1,IFERROR(NUMBERVALUE(CriteriTecnici!$L2008,".",","),IFERROR(NUMBERVALUE(CriteriTecnici!$L2008,",","."),0))),4)&amp;""),",",".")&amp;", "&amp;CHAR(34)&amp;"flag"&amp;CHAR(34)&amp;": "&amp;SUBSTITUTE(TRIM(ROUND(IFERROR(CriteriTecnici!$M2008*1,IFERROR(NUMBERVALUE(CriteriTecnici!$M2008,".",","),IFERROR(NUMBERVALUE(CriteriTecnici!$M2008,",","."),0))),4)&amp;""),",",".")&amp;", "&amp;CHAR(34)&amp;"rawScore"&amp;CHAR(34)&amp;": "&amp;SUBSTITUTE(TRIM(ROUND(IFERROR(CriteriTecnici!$O2008*1,IFERROR(NUMBERVALUE(CriteriTecnici!$O2008,".",","),IFERROR(NUMBERVALUE(CriteriTecnici!$O2008,",","."),0))),4)&amp;""),",",".")&amp;CHAR(125)&amp;IF(TRUE,",",""))</f>
        <v/>
      </c>
    </row>
    <row r="2229">
      <c r="A2229" s="38">
        <f>IF(CriteriTecnici!$A2009="","","    "&amp;CHAR(123)&amp;CHAR(34)&amp;"bidderId"&amp;CHAR(34)&amp;": "&amp;CHAR(34)&amp;SUBSTITUTE(CriteriTecnici!$A2009,CHAR(34),"'")&amp;CHAR(34)&amp;", "&amp;CHAR(34)&amp;"lotId"&amp;CHAR(34)&amp;": "&amp;CHAR(34)&amp;SUBSTITUTE(CriteriTecnici!$C2009,CHAR(34),"'")&amp;CHAR(34)&amp;", "&amp;CHAR(34)&amp;"criterionId"&amp;CHAR(34)&amp;": "&amp;CHAR(34)&amp;SUBSTITUTE(CriteriTecnici!$D2009,CHAR(34),"'")&amp;CHAR(34)&amp;", "&amp;CHAR(34)&amp;"kind"&amp;CHAR(34)&amp;": "&amp;CHAR(34)&amp;SUBSTITUTE(CriteriTecnici!$F2009,CHAR(34),"'")&amp;CHAR(34)&amp;", "&amp;CHAR(34)&amp;"value"&amp;CHAR(34)&amp;": "&amp;SUBSTITUTE(TRIM(ROUND(IFERROR(CriteriTecnici!$N2009*1,IFERROR(NUMBERVALUE(CriteriTecnici!$N2009,".",","),IFERROR(NUMBERVALUE(CriteriTecnici!$N2009,",","."),0))),4)&amp;""),",",".")&amp;", "&amp;CHAR(34)&amp;"numerator"&amp;CHAR(34)&amp;": "&amp;SUBSTITUTE(TRIM(ROUND(IFERROR(CriteriTecnici!$K2009*1,IFERROR(NUMBERVALUE(CriteriTecnici!$K2009,".",","),IFERROR(NUMBERVALUE(CriteriTecnici!$K2009,",","."),0))),4)&amp;""),",",".")&amp;", "&amp;CHAR(34)&amp;"denominator"&amp;CHAR(34)&amp;": "&amp;SUBSTITUTE(TRIM(ROUND(IFERROR(CriteriTecnici!$L2009*1,IFERROR(NUMBERVALUE(CriteriTecnici!$L2009,".",","),IFERROR(NUMBERVALUE(CriteriTecnici!$L2009,",","."),0))),4)&amp;""),",",".")&amp;", "&amp;CHAR(34)&amp;"flag"&amp;CHAR(34)&amp;": "&amp;SUBSTITUTE(TRIM(ROUND(IFERROR(CriteriTecnici!$M2009*1,IFERROR(NUMBERVALUE(CriteriTecnici!$M2009,".",","),IFERROR(NUMBERVALUE(CriteriTecnici!$M2009,",","."),0))),4)&amp;""),",",".")&amp;", "&amp;CHAR(34)&amp;"rawScore"&amp;CHAR(34)&amp;": "&amp;SUBSTITUTE(TRIM(ROUND(IFERROR(CriteriTecnici!$O2009*1,IFERROR(NUMBERVALUE(CriteriTecnici!$O2009,".",","),IFERROR(NUMBERVALUE(CriteriTecnici!$O2009,",","."),0))),4)&amp;""),",",".")&amp;CHAR(125)&amp;IF(TRUE,",",""))</f>
        <v/>
      </c>
    </row>
    <row r="2230">
      <c r="A2230" s="38">
        <f>IF(CriteriTecnici!$A2010="","","    "&amp;CHAR(123)&amp;CHAR(34)&amp;"bidderId"&amp;CHAR(34)&amp;": "&amp;CHAR(34)&amp;SUBSTITUTE(CriteriTecnici!$A2010,CHAR(34),"'")&amp;CHAR(34)&amp;", "&amp;CHAR(34)&amp;"lotId"&amp;CHAR(34)&amp;": "&amp;CHAR(34)&amp;SUBSTITUTE(CriteriTecnici!$C2010,CHAR(34),"'")&amp;CHAR(34)&amp;", "&amp;CHAR(34)&amp;"criterionId"&amp;CHAR(34)&amp;": "&amp;CHAR(34)&amp;SUBSTITUTE(CriteriTecnici!$D2010,CHAR(34),"'")&amp;CHAR(34)&amp;", "&amp;CHAR(34)&amp;"kind"&amp;CHAR(34)&amp;": "&amp;CHAR(34)&amp;SUBSTITUTE(CriteriTecnici!$F2010,CHAR(34),"'")&amp;CHAR(34)&amp;", "&amp;CHAR(34)&amp;"value"&amp;CHAR(34)&amp;": "&amp;SUBSTITUTE(TRIM(ROUND(IFERROR(CriteriTecnici!$N2010*1,IFERROR(NUMBERVALUE(CriteriTecnici!$N2010,".",","),IFERROR(NUMBERVALUE(CriteriTecnici!$N2010,",","."),0))),4)&amp;""),",",".")&amp;", "&amp;CHAR(34)&amp;"numerator"&amp;CHAR(34)&amp;": "&amp;SUBSTITUTE(TRIM(ROUND(IFERROR(CriteriTecnici!$K2010*1,IFERROR(NUMBERVALUE(CriteriTecnici!$K2010,".",","),IFERROR(NUMBERVALUE(CriteriTecnici!$K2010,",","."),0))),4)&amp;""),",",".")&amp;", "&amp;CHAR(34)&amp;"denominator"&amp;CHAR(34)&amp;": "&amp;SUBSTITUTE(TRIM(ROUND(IFERROR(CriteriTecnici!$L2010*1,IFERROR(NUMBERVALUE(CriteriTecnici!$L2010,".",","),IFERROR(NUMBERVALUE(CriteriTecnici!$L2010,",","."),0))),4)&amp;""),",",".")&amp;", "&amp;CHAR(34)&amp;"flag"&amp;CHAR(34)&amp;": "&amp;SUBSTITUTE(TRIM(ROUND(IFERROR(CriteriTecnici!$M2010*1,IFERROR(NUMBERVALUE(CriteriTecnici!$M2010,".",","),IFERROR(NUMBERVALUE(CriteriTecnici!$M2010,",","."),0))),4)&amp;""),",",".")&amp;", "&amp;CHAR(34)&amp;"rawScore"&amp;CHAR(34)&amp;": "&amp;SUBSTITUTE(TRIM(ROUND(IFERROR(CriteriTecnici!$O2010*1,IFERROR(NUMBERVALUE(CriteriTecnici!$O2010,".",","),IFERROR(NUMBERVALUE(CriteriTecnici!$O2010,",","."),0))),4)&amp;""),",",".")&amp;CHAR(125)&amp;IF(TRUE,",",""))</f>
        <v/>
      </c>
    </row>
    <row r="2231">
      <c r="A2231" s="38">
        <f>IF(CriteriTecnici!$A2011="","","    "&amp;CHAR(123)&amp;CHAR(34)&amp;"bidderId"&amp;CHAR(34)&amp;": "&amp;CHAR(34)&amp;SUBSTITUTE(CriteriTecnici!$A2011,CHAR(34),"'")&amp;CHAR(34)&amp;", "&amp;CHAR(34)&amp;"lotId"&amp;CHAR(34)&amp;": "&amp;CHAR(34)&amp;SUBSTITUTE(CriteriTecnici!$C2011,CHAR(34),"'")&amp;CHAR(34)&amp;", "&amp;CHAR(34)&amp;"criterionId"&amp;CHAR(34)&amp;": "&amp;CHAR(34)&amp;SUBSTITUTE(CriteriTecnici!$D2011,CHAR(34),"'")&amp;CHAR(34)&amp;", "&amp;CHAR(34)&amp;"kind"&amp;CHAR(34)&amp;": "&amp;CHAR(34)&amp;SUBSTITUTE(CriteriTecnici!$F2011,CHAR(34),"'")&amp;CHAR(34)&amp;", "&amp;CHAR(34)&amp;"value"&amp;CHAR(34)&amp;": "&amp;SUBSTITUTE(TRIM(ROUND(IFERROR(CriteriTecnici!$N2011*1,IFERROR(NUMBERVALUE(CriteriTecnici!$N2011,".",","),IFERROR(NUMBERVALUE(CriteriTecnici!$N2011,",","."),0))),4)&amp;""),",",".")&amp;", "&amp;CHAR(34)&amp;"numerator"&amp;CHAR(34)&amp;": "&amp;SUBSTITUTE(TRIM(ROUND(IFERROR(CriteriTecnici!$K2011*1,IFERROR(NUMBERVALUE(CriteriTecnici!$K2011,".",","),IFERROR(NUMBERVALUE(CriteriTecnici!$K2011,",","."),0))),4)&amp;""),",",".")&amp;", "&amp;CHAR(34)&amp;"denominator"&amp;CHAR(34)&amp;": "&amp;SUBSTITUTE(TRIM(ROUND(IFERROR(CriteriTecnici!$L2011*1,IFERROR(NUMBERVALUE(CriteriTecnici!$L2011,".",","),IFERROR(NUMBERVALUE(CriteriTecnici!$L2011,",","."),0))),4)&amp;""),",",".")&amp;", "&amp;CHAR(34)&amp;"flag"&amp;CHAR(34)&amp;": "&amp;SUBSTITUTE(TRIM(ROUND(IFERROR(CriteriTecnici!$M2011*1,IFERROR(NUMBERVALUE(CriteriTecnici!$M2011,".",","),IFERROR(NUMBERVALUE(CriteriTecnici!$M2011,",","."),0))),4)&amp;""),",",".")&amp;", "&amp;CHAR(34)&amp;"rawScore"&amp;CHAR(34)&amp;": "&amp;SUBSTITUTE(TRIM(ROUND(IFERROR(CriteriTecnici!$O2011*1,IFERROR(NUMBERVALUE(CriteriTecnici!$O2011,".",","),IFERROR(NUMBERVALUE(CriteriTecnici!$O2011,",","."),0))),4)&amp;""),",",".")&amp;CHAR(125)&amp;IF(TRUE,",",""))</f>
        <v/>
      </c>
    </row>
    <row r="2232">
      <c r="A2232" s="38">
        <f>IF(CriteriTecnici!$A2012="","","    "&amp;CHAR(123)&amp;CHAR(34)&amp;"bidderId"&amp;CHAR(34)&amp;": "&amp;CHAR(34)&amp;SUBSTITUTE(CriteriTecnici!$A2012,CHAR(34),"'")&amp;CHAR(34)&amp;", "&amp;CHAR(34)&amp;"lotId"&amp;CHAR(34)&amp;": "&amp;CHAR(34)&amp;SUBSTITUTE(CriteriTecnici!$C2012,CHAR(34),"'")&amp;CHAR(34)&amp;", "&amp;CHAR(34)&amp;"criterionId"&amp;CHAR(34)&amp;": "&amp;CHAR(34)&amp;SUBSTITUTE(CriteriTecnici!$D2012,CHAR(34),"'")&amp;CHAR(34)&amp;", "&amp;CHAR(34)&amp;"kind"&amp;CHAR(34)&amp;": "&amp;CHAR(34)&amp;SUBSTITUTE(CriteriTecnici!$F2012,CHAR(34),"'")&amp;CHAR(34)&amp;", "&amp;CHAR(34)&amp;"value"&amp;CHAR(34)&amp;": "&amp;SUBSTITUTE(TRIM(ROUND(IFERROR(CriteriTecnici!$N2012*1,IFERROR(NUMBERVALUE(CriteriTecnici!$N2012,".",","),IFERROR(NUMBERVALUE(CriteriTecnici!$N2012,",","."),0))),4)&amp;""),",",".")&amp;", "&amp;CHAR(34)&amp;"numerator"&amp;CHAR(34)&amp;": "&amp;SUBSTITUTE(TRIM(ROUND(IFERROR(CriteriTecnici!$K2012*1,IFERROR(NUMBERVALUE(CriteriTecnici!$K2012,".",","),IFERROR(NUMBERVALUE(CriteriTecnici!$K2012,",","."),0))),4)&amp;""),",",".")&amp;", "&amp;CHAR(34)&amp;"denominator"&amp;CHAR(34)&amp;": "&amp;SUBSTITUTE(TRIM(ROUND(IFERROR(CriteriTecnici!$L2012*1,IFERROR(NUMBERVALUE(CriteriTecnici!$L2012,".",","),IFERROR(NUMBERVALUE(CriteriTecnici!$L2012,",","."),0))),4)&amp;""),",",".")&amp;", "&amp;CHAR(34)&amp;"flag"&amp;CHAR(34)&amp;": "&amp;SUBSTITUTE(TRIM(ROUND(IFERROR(CriteriTecnici!$M2012*1,IFERROR(NUMBERVALUE(CriteriTecnici!$M2012,".",","),IFERROR(NUMBERVALUE(CriteriTecnici!$M2012,",","."),0))),4)&amp;""),",",".")&amp;", "&amp;CHAR(34)&amp;"rawScore"&amp;CHAR(34)&amp;": "&amp;SUBSTITUTE(TRIM(ROUND(IFERROR(CriteriTecnici!$O2012*1,IFERROR(NUMBERVALUE(CriteriTecnici!$O2012,".",","),IFERROR(NUMBERVALUE(CriteriTecnici!$O2012,",","."),0))),4)&amp;""),",",".")&amp;CHAR(125)&amp;IF(TRUE,",",""))</f>
        <v/>
      </c>
    </row>
    <row r="2233">
      <c r="A2233" s="38">
        <f>IF(CriteriTecnici!$A2013="","","    "&amp;CHAR(123)&amp;CHAR(34)&amp;"bidderId"&amp;CHAR(34)&amp;": "&amp;CHAR(34)&amp;SUBSTITUTE(CriteriTecnici!$A2013,CHAR(34),"'")&amp;CHAR(34)&amp;", "&amp;CHAR(34)&amp;"lotId"&amp;CHAR(34)&amp;": "&amp;CHAR(34)&amp;SUBSTITUTE(CriteriTecnici!$C2013,CHAR(34),"'")&amp;CHAR(34)&amp;", "&amp;CHAR(34)&amp;"criterionId"&amp;CHAR(34)&amp;": "&amp;CHAR(34)&amp;SUBSTITUTE(CriteriTecnici!$D2013,CHAR(34),"'")&amp;CHAR(34)&amp;", "&amp;CHAR(34)&amp;"kind"&amp;CHAR(34)&amp;": "&amp;CHAR(34)&amp;SUBSTITUTE(CriteriTecnici!$F2013,CHAR(34),"'")&amp;CHAR(34)&amp;", "&amp;CHAR(34)&amp;"value"&amp;CHAR(34)&amp;": "&amp;SUBSTITUTE(TRIM(ROUND(IFERROR(CriteriTecnici!$N2013*1,IFERROR(NUMBERVALUE(CriteriTecnici!$N2013,".",","),IFERROR(NUMBERVALUE(CriteriTecnici!$N2013,",","."),0))),4)&amp;""),",",".")&amp;", "&amp;CHAR(34)&amp;"numerator"&amp;CHAR(34)&amp;": "&amp;SUBSTITUTE(TRIM(ROUND(IFERROR(CriteriTecnici!$K2013*1,IFERROR(NUMBERVALUE(CriteriTecnici!$K2013,".",","),IFERROR(NUMBERVALUE(CriteriTecnici!$K2013,",","."),0))),4)&amp;""),",",".")&amp;", "&amp;CHAR(34)&amp;"denominator"&amp;CHAR(34)&amp;": "&amp;SUBSTITUTE(TRIM(ROUND(IFERROR(CriteriTecnici!$L2013*1,IFERROR(NUMBERVALUE(CriteriTecnici!$L2013,".",","),IFERROR(NUMBERVALUE(CriteriTecnici!$L2013,",","."),0))),4)&amp;""),",",".")&amp;", "&amp;CHAR(34)&amp;"flag"&amp;CHAR(34)&amp;": "&amp;SUBSTITUTE(TRIM(ROUND(IFERROR(CriteriTecnici!$M2013*1,IFERROR(NUMBERVALUE(CriteriTecnici!$M2013,".",","),IFERROR(NUMBERVALUE(CriteriTecnici!$M2013,",","."),0))),4)&amp;""),",",".")&amp;", "&amp;CHAR(34)&amp;"rawScore"&amp;CHAR(34)&amp;": "&amp;SUBSTITUTE(TRIM(ROUND(IFERROR(CriteriTecnici!$O2013*1,IFERROR(NUMBERVALUE(CriteriTecnici!$O2013,".",","),IFERROR(NUMBERVALUE(CriteriTecnici!$O2013,",","."),0))),4)&amp;""),",",".")&amp;CHAR(125)&amp;IF(TRUE,",",""))</f>
        <v/>
      </c>
    </row>
    <row r="2234">
      <c r="A2234" s="38">
        <f>IF(CriteriTecnici!$A2014="","","    "&amp;CHAR(123)&amp;CHAR(34)&amp;"bidderId"&amp;CHAR(34)&amp;": "&amp;CHAR(34)&amp;SUBSTITUTE(CriteriTecnici!$A2014,CHAR(34),"'")&amp;CHAR(34)&amp;", "&amp;CHAR(34)&amp;"lotId"&amp;CHAR(34)&amp;": "&amp;CHAR(34)&amp;SUBSTITUTE(CriteriTecnici!$C2014,CHAR(34),"'")&amp;CHAR(34)&amp;", "&amp;CHAR(34)&amp;"criterionId"&amp;CHAR(34)&amp;": "&amp;CHAR(34)&amp;SUBSTITUTE(CriteriTecnici!$D2014,CHAR(34),"'")&amp;CHAR(34)&amp;", "&amp;CHAR(34)&amp;"kind"&amp;CHAR(34)&amp;": "&amp;CHAR(34)&amp;SUBSTITUTE(CriteriTecnici!$F2014,CHAR(34),"'")&amp;CHAR(34)&amp;", "&amp;CHAR(34)&amp;"value"&amp;CHAR(34)&amp;": "&amp;SUBSTITUTE(TRIM(ROUND(IFERROR(CriteriTecnici!$N2014*1,IFERROR(NUMBERVALUE(CriteriTecnici!$N2014,".",","),IFERROR(NUMBERVALUE(CriteriTecnici!$N2014,",","."),0))),4)&amp;""),",",".")&amp;", "&amp;CHAR(34)&amp;"numerator"&amp;CHAR(34)&amp;": "&amp;SUBSTITUTE(TRIM(ROUND(IFERROR(CriteriTecnici!$K2014*1,IFERROR(NUMBERVALUE(CriteriTecnici!$K2014,".",","),IFERROR(NUMBERVALUE(CriteriTecnici!$K2014,",","."),0))),4)&amp;""),",",".")&amp;", "&amp;CHAR(34)&amp;"denominator"&amp;CHAR(34)&amp;": "&amp;SUBSTITUTE(TRIM(ROUND(IFERROR(CriteriTecnici!$L2014*1,IFERROR(NUMBERVALUE(CriteriTecnici!$L2014,".",","),IFERROR(NUMBERVALUE(CriteriTecnici!$L2014,",","."),0))),4)&amp;""),",",".")&amp;", "&amp;CHAR(34)&amp;"flag"&amp;CHAR(34)&amp;": "&amp;SUBSTITUTE(TRIM(ROUND(IFERROR(CriteriTecnici!$M2014*1,IFERROR(NUMBERVALUE(CriteriTecnici!$M2014,".",","),IFERROR(NUMBERVALUE(CriteriTecnici!$M2014,",","."),0))),4)&amp;""),",",".")&amp;", "&amp;CHAR(34)&amp;"rawScore"&amp;CHAR(34)&amp;": "&amp;SUBSTITUTE(TRIM(ROUND(IFERROR(CriteriTecnici!$O2014*1,IFERROR(NUMBERVALUE(CriteriTecnici!$O2014,".",","),IFERROR(NUMBERVALUE(CriteriTecnici!$O2014,",","."),0))),4)&amp;""),",",".")&amp;CHAR(125)&amp;IF(TRUE,",",""))</f>
        <v/>
      </c>
    </row>
    <row r="2235">
      <c r="A2235" s="38">
        <f>IF(CriteriTecnici!$A2015="","","    "&amp;CHAR(123)&amp;CHAR(34)&amp;"bidderId"&amp;CHAR(34)&amp;": "&amp;CHAR(34)&amp;SUBSTITUTE(CriteriTecnici!$A2015,CHAR(34),"'")&amp;CHAR(34)&amp;", "&amp;CHAR(34)&amp;"lotId"&amp;CHAR(34)&amp;": "&amp;CHAR(34)&amp;SUBSTITUTE(CriteriTecnici!$C2015,CHAR(34),"'")&amp;CHAR(34)&amp;", "&amp;CHAR(34)&amp;"criterionId"&amp;CHAR(34)&amp;": "&amp;CHAR(34)&amp;SUBSTITUTE(CriteriTecnici!$D2015,CHAR(34),"'")&amp;CHAR(34)&amp;", "&amp;CHAR(34)&amp;"kind"&amp;CHAR(34)&amp;": "&amp;CHAR(34)&amp;SUBSTITUTE(CriteriTecnici!$F2015,CHAR(34),"'")&amp;CHAR(34)&amp;", "&amp;CHAR(34)&amp;"value"&amp;CHAR(34)&amp;": "&amp;SUBSTITUTE(TRIM(ROUND(IFERROR(CriteriTecnici!$N2015*1,IFERROR(NUMBERVALUE(CriteriTecnici!$N2015,".",","),IFERROR(NUMBERVALUE(CriteriTecnici!$N2015,",","."),0))),4)&amp;""),",",".")&amp;", "&amp;CHAR(34)&amp;"numerator"&amp;CHAR(34)&amp;": "&amp;SUBSTITUTE(TRIM(ROUND(IFERROR(CriteriTecnici!$K2015*1,IFERROR(NUMBERVALUE(CriteriTecnici!$K2015,".",","),IFERROR(NUMBERVALUE(CriteriTecnici!$K2015,",","."),0))),4)&amp;""),",",".")&amp;", "&amp;CHAR(34)&amp;"denominator"&amp;CHAR(34)&amp;": "&amp;SUBSTITUTE(TRIM(ROUND(IFERROR(CriteriTecnici!$L2015*1,IFERROR(NUMBERVALUE(CriteriTecnici!$L2015,".",","),IFERROR(NUMBERVALUE(CriteriTecnici!$L2015,",","."),0))),4)&amp;""),",",".")&amp;", "&amp;CHAR(34)&amp;"flag"&amp;CHAR(34)&amp;": "&amp;SUBSTITUTE(TRIM(ROUND(IFERROR(CriteriTecnici!$M2015*1,IFERROR(NUMBERVALUE(CriteriTecnici!$M2015,".",","),IFERROR(NUMBERVALUE(CriteriTecnici!$M2015,",","."),0))),4)&amp;""),",",".")&amp;", "&amp;CHAR(34)&amp;"rawScore"&amp;CHAR(34)&amp;": "&amp;SUBSTITUTE(TRIM(ROUND(IFERROR(CriteriTecnici!$O2015*1,IFERROR(NUMBERVALUE(CriteriTecnici!$O2015,".",","),IFERROR(NUMBERVALUE(CriteriTecnici!$O2015,",","."),0))),4)&amp;""),",",".")&amp;CHAR(125)&amp;IF(TRUE,",",""))</f>
        <v/>
      </c>
    </row>
    <row r="2236">
      <c r="A2236" s="38">
        <f>IF(CriteriTecnici!$A2016="","","    "&amp;CHAR(123)&amp;CHAR(34)&amp;"bidderId"&amp;CHAR(34)&amp;": "&amp;CHAR(34)&amp;SUBSTITUTE(CriteriTecnici!$A2016,CHAR(34),"'")&amp;CHAR(34)&amp;", "&amp;CHAR(34)&amp;"lotId"&amp;CHAR(34)&amp;": "&amp;CHAR(34)&amp;SUBSTITUTE(CriteriTecnici!$C2016,CHAR(34),"'")&amp;CHAR(34)&amp;", "&amp;CHAR(34)&amp;"criterionId"&amp;CHAR(34)&amp;": "&amp;CHAR(34)&amp;SUBSTITUTE(CriteriTecnici!$D2016,CHAR(34),"'")&amp;CHAR(34)&amp;", "&amp;CHAR(34)&amp;"kind"&amp;CHAR(34)&amp;": "&amp;CHAR(34)&amp;SUBSTITUTE(CriteriTecnici!$F2016,CHAR(34),"'")&amp;CHAR(34)&amp;", "&amp;CHAR(34)&amp;"value"&amp;CHAR(34)&amp;": "&amp;SUBSTITUTE(TRIM(ROUND(IFERROR(CriteriTecnici!$N2016*1,IFERROR(NUMBERVALUE(CriteriTecnici!$N2016,".",","),IFERROR(NUMBERVALUE(CriteriTecnici!$N2016,",","."),0))),4)&amp;""),",",".")&amp;", "&amp;CHAR(34)&amp;"numerator"&amp;CHAR(34)&amp;": "&amp;SUBSTITUTE(TRIM(ROUND(IFERROR(CriteriTecnici!$K2016*1,IFERROR(NUMBERVALUE(CriteriTecnici!$K2016,".",","),IFERROR(NUMBERVALUE(CriteriTecnici!$K2016,",","."),0))),4)&amp;""),",",".")&amp;", "&amp;CHAR(34)&amp;"denominator"&amp;CHAR(34)&amp;": "&amp;SUBSTITUTE(TRIM(ROUND(IFERROR(CriteriTecnici!$L2016*1,IFERROR(NUMBERVALUE(CriteriTecnici!$L2016,".",","),IFERROR(NUMBERVALUE(CriteriTecnici!$L2016,",","."),0))),4)&amp;""),",",".")&amp;", "&amp;CHAR(34)&amp;"flag"&amp;CHAR(34)&amp;": "&amp;SUBSTITUTE(TRIM(ROUND(IFERROR(CriteriTecnici!$M2016*1,IFERROR(NUMBERVALUE(CriteriTecnici!$M2016,".",","),IFERROR(NUMBERVALUE(CriteriTecnici!$M2016,",","."),0))),4)&amp;""),",",".")&amp;", "&amp;CHAR(34)&amp;"rawScore"&amp;CHAR(34)&amp;": "&amp;SUBSTITUTE(TRIM(ROUND(IFERROR(CriteriTecnici!$O2016*1,IFERROR(NUMBERVALUE(CriteriTecnici!$O2016,".",","),IFERROR(NUMBERVALUE(CriteriTecnici!$O2016,",","."),0))),4)&amp;""),",",".")&amp;CHAR(125)&amp;IF(TRUE,",",""))</f>
        <v/>
      </c>
    </row>
    <row r="2237">
      <c r="A2237" s="38">
        <f>IF(CriteriTecnici!$A2017="","","    "&amp;CHAR(123)&amp;CHAR(34)&amp;"bidderId"&amp;CHAR(34)&amp;": "&amp;CHAR(34)&amp;SUBSTITUTE(CriteriTecnici!$A2017,CHAR(34),"'")&amp;CHAR(34)&amp;", "&amp;CHAR(34)&amp;"lotId"&amp;CHAR(34)&amp;": "&amp;CHAR(34)&amp;SUBSTITUTE(CriteriTecnici!$C2017,CHAR(34),"'")&amp;CHAR(34)&amp;", "&amp;CHAR(34)&amp;"criterionId"&amp;CHAR(34)&amp;": "&amp;CHAR(34)&amp;SUBSTITUTE(CriteriTecnici!$D2017,CHAR(34),"'")&amp;CHAR(34)&amp;", "&amp;CHAR(34)&amp;"kind"&amp;CHAR(34)&amp;": "&amp;CHAR(34)&amp;SUBSTITUTE(CriteriTecnici!$F2017,CHAR(34),"'")&amp;CHAR(34)&amp;", "&amp;CHAR(34)&amp;"value"&amp;CHAR(34)&amp;": "&amp;SUBSTITUTE(TRIM(ROUND(IFERROR(CriteriTecnici!$N2017*1,IFERROR(NUMBERVALUE(CriteriTecnici!$N2017,".",","),IFERROR(NUMBERVALUE(CriteriTecnici!$N2017,",","."),0))),4)&amp;""),",",".")&amp;", "&amp;CHAR(34)&amp;"numerator"&amp;CHAR(34)&amp;": "&amp;SUBSTITUTE(TRIM(ROUND(IFERROR(CriteriTecnici!$K2017*1,IFERROR(NUMBERVALUE(CriteriTecnici!$K2017,".",","),IFERROR(NUMBERVALUE(CriteriTecnici!$K2017,",","."),0))),4)&amp;""),",",".")&amp;", "&amp;CHAR(34)&amp;"denominator"&amp;CHAR(34)&amp;": "&amp;SUBSTITUTE(TRIM(ROUND(IFERROR(CriteriTecnici!$L2017*1,IFERROR(NUMBERVALUE(CriteriTecnici!$L2017,".",","),IFERROR(NUMBERVALUE(CriteriTecnici!$L2017,",","."),0))),4)&amp;""),",",".")&amp;", "&amp;CHAR(34)&amp;"flag"&amp;CHAR(34)&amp;": "&amp;SUBSTITUTE(TRIM(ROUND(IFERROR(CriteriTecnici!$M2017*1,IFERROR(NUMBERVALUE(CriteriTecnici!$M2017,".",","),IFERROR(NUMBERVALUE(CriteriTecnici!$M2017,",","."),0))),4)&amp;""),",",".")&amp;", "&amp;CHAR(34)&amp;"rawScore"&amp;CHAR(34)&amp;": "&amp;SUBSTITUTE(TRIM(ROUND(IFERROR(CriteriTecnici!$O2017*1,IFERROR(NUMBERVALUE(CriteriTecnici!$O2017,".",","),IFERROR(NUMBERVALUE(CriteriTecnici!$O2017,",","."),0))),4)&amp;""),",",".")&amp;CHAR(125)&amp;IF(TRUE,",",""))</f>
        <v/>
      </c>
    </row>
    <row r="2238">
      <c r="A2238" s="38">
        <f>IF(CriteriTecnici!$A2018="","","    "&amp;CHAR(123)&amp;CHAR(34)&amp;"bidderId"&amp;CHAR(34)&amp;": "&amp;CHAR(34)&amp;SUBSTITUTE(CriteriTecnici!$A2018,CHAR(34),"'")&amp;CHAR(34)&amp;", "&amp;CHAR(34)&amp;"lotId"&amp;CHAR(34)&amp;": "&amp;CHAR(34)&amp;SUBSTITUTE(CriteriTecnici!$C2018,CHAR(34),"'")&amp;CHAR(34)&amp;", "&amp;CHAR(34)&amp;"criterionId"&amp;CHAR(34)&amp;": "&amp;CHAR(34)&amp;SUBSTITUTE(CriteriTecnici!$D2018,CHAR(34),"'")&amp;CHAR(34)&amp;", "&amp;CHAR(34)&amp;"kind"&amp;CHAR(34)&amp;": "&amp;CHAR(34)&amp;SUBSTITUTE(CriteriTecnici!$F2018,CHAR(34),"'")&amp;CHAR(34)&amp;", "&amp;CHAR(34)&amp;"value"&amp;CHAR(34)&amp;": "&amp;SUBSTITUTE(TRIM(ROUND(IFERROR(CriteriTecnici!$N2018*1,IFERROR(NUMBERVALUE(CriteriTecnici!$N2018,".",","),IFERROR(NUMBERVALUE(CriteriTecnici!$N2018,",","."),0))),4)&amp;""),",",".")&amp;", "&amp;CHAR(34)&amp;"numerator"&amp;CHAR(34)&amp;": "&amp;SUBSTITUTE(TRIM(ROUND(IFERROR(CriteriTecnici!$K2018*1,IFERROR(NUMBERVALUE(CriteriTecnici!$K2018,".",","),IFERROR(NUMBERVALUE(CriteriTecnici!$K2018,",","."),0))),4)&amp;""),",",".")&amp;", "&amp;CHAR(34)&amp;"denominator"&amp;CHAR(34)&amp;": "&amp;SUBSTITUTE(TRIM(ROUND(IFERROR(CriteriTecnici!$L2018*1,IFERROR(NUMBERVALUE(CriteriTecnici!$L2018,".",","),IFERROR(NUMBERVALUE(CriteriTecnici!$L2018,",","."),0))),4)&amp;""),",",".")&amp;", "&amp;CHAR(34)&amp;"flag"&amp;CHAR(34)&amp;": "&amp;SUBSTITUTE(TRIM(ROUND(IFERROR(CriteriTecnici!$M2018*1,IFERROR(NUMBERVALUE(CriteriTecnici!$M2018,".",","),IFERROR(NUMBERVALUE(CriteriTecnici!$M2018,",","."),0))),4)&amp;""),",",".")&amp;", "&amp;CHAR(34)&amp;"rawScore"&amp;CHAR(34)&amp;": "&amp;SUBSTITUTE(TRIM(ROUND(IFERROR(CriteriTecnici!$O2018*1,IFERROR(NUMBERVALUE(CriteriTecnici!$O2018,".",","),IFERROR(NUMBERVALUE(CriteriTecnici!$O2018,",","."),0))),4)&amp;""),",",".")&amp;CHAR(125)&amp;IF(TRUE,",",""))</f>
        <v/>
      </c>
    </row>
    <row r="2239">
      <c r="A2239" s="38">
        <f>IF(CriteriTecnici!$A2019="","","    "&amp;CHAR(123)&amp;CHAR(34)&amp;"bidderId"&amp;CHAR(34)&amp;": "&amp;CHAR(34)&amp;SUBSTITUTE(CriteriTecnici!$A2019,CHAR(34),"'")&amp;CHAR(34)&amp;", "&amp;CHAR(34)&amp;"lotId"&amp;CHAR(34)&amp;": "&amp;CHAR(34)&amp;SUBSTITUTE(CriteriTecnici!$C2019,CHAR(34),"'")&amp;CHAR(34)&amp;", "&amp;CHAR(34)&amp;"criterionId"&amp;CHAR(34)&amp;": "&amp;CHAR(34)&amp;SUBSTITUTE(CriteriTecnici!$D2019,CHAR(34),"'")&amp;CHAR(34)&amp;", "&amp;CHAR(34)&amp;"kind"&amp;CHAR(34)&amp;": "&amp;CHAR(34)&amp;SUBSTITUTE(CriteriTecnici!$F2019,CHAR(34),"'")&amp;CHAR(34)&amp;", "&amp;CHAR(34)&amp;"value"&amp;CHAR(34)&amp;": "&amp;SUBSTITUTE(TRIM(ROUND(IFERROR(CriteriTecnici!$N2019*1,IFERROR(NUMBERVALUE(CriteriTecnici!$N2019,".",","),IFERROR(NUMBERVALUE(CriteriTecnici!$N2019,",","."),0))),4)&amp;""),",",".")&amp;", "&amp;CHAR(34)&amp;"numerator"&amp;CHAR(34)&amp;": "&amp;SUBSTITUTE(TRIM(ROUND(IFERROR(CriteriTecnici!$K2019*1,IFERROR(NUMBERVALUE(CriteriTecnici!$K2019,".",","),IFERROR(NUMBERVALUE(CriteriTecnici!$K2019,",","."),0))),4)&amp;""),",",".")&amp;", "&amp;CHAR(34)&amp;"denominator"&amp;CHAR(34)&amp;": "&amp;SUBSTITUTE(TRIM(ROUND(IFERROR(CriteriTecnici!$L2019*1,IFERROR(NUMBERVALUE(CriteriTecnici!$L2019,".",","),IFERROR(NUMBERVALUE(CriteriTecnici!$L2019,",","."),0))),4)&amp;""),",",".")&amp;", "&amp;CHAR(34)&amp;"flag"&amp;CHAR(34)&amp;": "&amp;SUBSTITUTE(TRIM(ROUND(IFERROR(CriteriTecnici!$M2019*1,IFERROR(NUMBERVALUE(CriteriTecnici!$M2019,".",","),IFERROR(NUMBERVALUE(CriteriTecnici!$M2019,",","."),0))),4)&amp;""),",",".")&amp;", "&amp;CHAR(34)&amp;"rawScore"&amp;CHAR(34)&amp;": "&amp;SUBSTITUTE(TRIM(ROUND(IFERROR(CriteriTecnici!$O2019*1,IFERROR(NUMBERVALUE(CriteriTecnici!$O2019,".",","),IFERROR(NUMBERVALUE(CriteriTecnici!$O2019,",","."),0))),4)&amp;""),",",".")&amp;CHAR(125)&amp;IF(COUNTA(Offerte!$A67:$A$200)&gt;0,",",""))</f>
        <v/>
      </c>
    </row>
    <row r="2240">
      <c r="A2240" s="38">
        <f>IF(CriteriTecnici!$A2020="","","    "&amp;CHAR(123)&amp;CHAR(34)&amp;"bidderId"&amp;CHAR(34)&amp;": "&amp;CHAR(34)&amp;SUBSTITUTE(CriteriTecnici!$A2020,CHAR(34),"'")&amp;CHAR(34)&amp;", "&amp;CHAR(34)&amp;"lotId"&amp;CHAR(34)&amp;": "&amp;CHAR(34)&amp;SUBSTITUTE(CriteriTecnici!$C2020,CHAR(34),"'")&amp;CHAR(34)&amp;", "&amp;CHAR(34)&amp;"criterionId"&amp;CHAR(34)&amp;": "&amp;CHAR(34)&amp;SUBSTITUTE(CriteriTecnici!$D2020,CHAR(34),"'")&amp;CHAR(34)&amp;", "&amp;CHAR(34)&amp;"kind"&amp;CHAR(34)&amp;": "&amp;CHAR(34)&amp;SUBSTITUTE(CriteriTecnici!$F2020,CHAR(34),"'")&amp;CHAR(34)&amp;", "&amp;CHAR(34)&amp;"value"&amp;CHAR(34)&amp;": "&amp;SUBSTITUTE(TRIM(ROUND(IFERROR(CriteriTecnici!$N2020*1,IFERROR(NUMBERVALUE(CriteriTecnici!$N2020,".",","),IFERROR(NUMBERVALUE(CriteriTecnici!$N2020,",","."),0))),4)&amp;""),",",".")&amp;", "&amp;CHAR(34)&amp;"numerator"&amp;CHAR(34)&amp;": "&amp;SUBSTITUTE(TRIM(ROUND(IFERROR(CriteriTecnici!$K2020*1,IFERROR(NUMBERVALUE(CriteriTecnici!$K2020,".",","),IFERROR(NUMBERVALUE(CriteriTecnici!$K2020,",","."),0))),4)&amp;""),",",".")&amp;", "&amp;CHAR(34)&amp;"denominator"&amp;CHAR(34)&amp;": "&amp;SUBSTITUTE(TRIM(ROUND(IFERROR(CriteriTecnici!$L2020*1,IFERROR(NUMBERVALUE(CriteriTecnici!$L2020,".",","),IFERROR(NUMBERVALUE(CriteriTecnici!$L2020,",","."),0))),4)&amp;""),",",".")&amp;", "&amp;CHAR(34)&amp;"flag"&amp;CHAR(34)&amp;": "&amp;SUBSTITUTE(TRIM(ROUND(IFERROR(CriteriTecnici!$M2020*1,IFERROR(NUMBERVALUE(CriteriTecnici!$M2020,".",","),IFERROR(NUMBERVALUE(CriteriTecnici!$M2020,",","."),0))),4)&amp;""),",",".")&amp;", "&amp;CHAR(34)&amp;"rawScore"&amp;CHAR(34)&amp;": "&amp;SUBSTITUTE(TRIM(ROUND(IFERROR(CriteriTecnici!$O2020*1,IFERROR(NUMBERVALUE(CriteriTecnici!$O2020,".",","),IFERROR(NUMBERVALUE(CriteriTecnici!$O2020,",","."),0))),4)&amp;""),",",".")&amp;CHAR(125)&amp;IF(TRUE,",",""))</f>
        <v/>
      </c>
    </row>
    <row r="2241">
      <c r="A2241" s="38">
        <f>IF(CriteriTecnici!$A2021="","","    "&amp;CHAR(123)&amp;CHAR(34)&amp;"bidderId"&amp;CHAR(34)&amp;": "&amp;CHAR(34)&amp;SUBSTITUTE(CriteriTecnici!$A2021,CHAR(34),"'")&amp;CHAR(34)&amp;", "&amp;CHAR(34)&amp;"lotId"&amp;CHAR(34)&amp;": "&amp;CHAR(34)&amp;SUBSTITUTE(CriteriTecnici!$C2021,CHAR(34),"'")&amp;CHAR(34)&amp;", "&amp;CHAR(34)&amp;"criterionId"&amp;CHAR(34)&amp;": "&amp;CHAR(34)&amp;SUBSTITUTE(CriteriTecnici!$D2021,CHAR(34),"'")&amp;CHAR(34)&amp;", "&amp;CHAR(34)&amp;"kind"&amp;CHAR(34)&amp;": "&amp;CHAR(34)&amp;SUBSTITUTE(CriteriTecnici!$F2021,CHAR(34),"'")&amp;CHAR(34)&amp;", "&amp;CHAR(34)&amp;"value"&amp;CHAR(34)&amp;": "&amp;SUBSTITUTE(TRIM(ROUND(IFERROR(CriteriTecnici!$N2021*1,IFERROR(NUMBERVALUE(CriteriTecnici!$N2021,".",","),IFERROR(NUMBERVALUE(CriteriTecnici!$N2021,",","."),0))),4)&amp;""),",",".")&amp;", "&amp;CHAR(34)&amp;"numerator"&amp;CHAR(34)&amp;": "&amp;SUBSTITUTE(TRIM(ROUND(IFERROR(CriteriTecnici!$K2021*1,IFERROR(NUMBERVALUE(CriteriTecnici!$K2021,".",","),IFERROR(NUMBERVALUE(CriteriTecnici!$K2021,",","."),0))),4)&amp;""),",",".")&amp;", "&amp;CHAR(34)&amp;"denominator"&amp;CHAR(34)&amp;": "&amp;SUBSTITUTE(TRIM(ROUND(IFERROR(CriteriTecnici!$L2021*1,IFERROR(NUMBERVALUE(CriteriTecnici!$L2021,".",","),IFERROR(NUMBERVALUE(CriteriTecnici!$L2021,",","."),0))),4)&amp;""),",",".")&amp;", "&amp;CHAR(34)&amp;"flag"&amp;CHAR(34)&amp;": "&amp;SUBSTITUTE(TRIM(ROUND(IFERROR(CriteriTecnici!$M2021*1,IFERROR(NUMBERVALUE(CriteriTecnici!$M2021,".",","),IFERROR(NUMBERVALUE(CriteriTecnici!$M2021,",","."),0))),4)&amp;""),",",".")&amp;", "&amp;CHAR(34)&amp;"rawScore"&amp;CHAR(34)&amp;": "&amp;SUBSTITUTE(TRIM(ROUND(IFERROR(CriteriTecnici!$O2021*1,IFERROR(NUMBERVALUE(CriteriTecnici!$O2021,".",","),IFERROR(NUMBERVALUE(CriteriTecnici!$O2021,",","."),0))),4)&amp;""),",",".")&amp;CHAR(125)&amp;IF(TRUE,",",""))</f>
        <v/>
      </c>
    </row>
    <row r="2242">
      <c r="A2242" s="38">
        <f>IF(CriteriTecnici!$A2022="","","    "&amp;CHAR(123)&amp;CHAR(34)&amp;"bidderId"&amp;CHAR(34)&amp;": "&amp;CHAR(34)&amp;SUBSTITUTE(CriteriTecnici!$A2022,CHAR(34),"'")&amp;CHAR(34)&amp;", "&amp;CHAR(34)&amp;"lotId"&amp;CHAR(34)&amp;": "&amp;CHAR(34)&amp;SUBSTITUTE(CriteriTecnici!$C2022,CHAR(34),"'")&amp;CHAR(34)&amp;", "&amp;CHAR(34)&amp;"criterionId"&amp;CHAR(34)&amp;": "&amp;CHAR(34)&amp;SUBSTITUTE(CriteriTecnici!$D2022,CHAR(34),"'")&amp;CHAR(34)&amp;", "&amp;CHAR(34)&amp;"kind"&amp;CHAR(34)&amp;": "&amp;CHAR(34)&amp;SUBSTITUTE(CriteriTecnici!$F2022,CHAR(34),"'")&amp;CHAR(34)&amp;", "&amp;CHAR(34)&amp;"value"&amp;CHAR(34)&amp;": "&amp;SUBSTITUTE(TRIM(ROUND(IFERROR(CriteriTecnici!$N2022*1,IFERROR(NUMBERVALUE(CriteriTecnici!$N2022,".",","),IFERROR(NUMBERVALUE(CriteriTecnici!$N2022,",","."),0))),4)&amp;""),",",".")&amp;", "&amp;CHAR(34)&amp;"numerator"&amp;CHAR(34)&amp;": "&amp;SUBSTITUTE(TRIM(ROUND(IFERROR(CriteriTecnici!$K2022*1,IFERROR(NUMBERVALUE(CriteriTecnici!$K2022,".",","),IFERROR(NUMBERVALUE(CriteriTecnici!$K2022,",","."),0))),4)&amp;""),",",".")&amp;", "&amp;CHAR(34)&amp;"denominator"&amp;CHAR(34)&amp;": "&amp;SUBSTITUTE(TRIM(ROUND(IFERROR(CriteriTecnici!$L2022*1,IFERROR(NUMBERVALUE(CriteriTecnici!$L2022,".",","),IFERROR(NUMBERVALUE(CriteriTecnici!$L2022,",","."),0))),4)&amp;""),",",".")&amp;", "&amp;CHAR(34)&amp;"flag"&amp;CHAR(34)&amp;": "&amp;SUBSTITUTE(TRIM(ROUND(IFERROR(CriteriTecnici!$M2022*1,IFERROR(NUMBERVALUE(CriteriTecnici!$M2022,".",","),IFERROR(NUMBERVALUE(CriteriTecnici!$M2022,",","."),0))),4)&amp;""),",",".")&amp;", "&amp;CHAR(34)&amp;"rawScore"&amp;CHAR(34)&amp;": "&amp;SUBSTITUTE(TRIM(ROUND(IFERROR(CriteriTecnici!$O2022*1,IFERROR(NUMBERVALUE(CriteriTecnici!$O2022,".",","),IFERROR(NUMBERVALUE(CriteriTecnici!$O2022,",","."),0))),4)&amp;""),",",".")&amp;CHAR(125)&amp;IF(TRUE,",",""))</f>
        <v/>
      </c>
    </row>
    <row r="2243">
      <c r="A2243" s="38">
        <f>IF(CriteriTecnici!$A2023="","","    "&amp;CHAR(123)&amp;CHAR(34)&amp;"bidderId"&amp;CHAR(34)&amp;": "&amp;CHAR(34)&amp;SUBSTITUTE(CriteriTecnici!$A2023,CHAR(34),"'")&amp;CHAR(34)&amp;", "&amp;CHAR(34)&amp;"lotId"&amp;CHAR(34)&amp;": "&amp;CHAR(34)&amp;SUBSTITUTE(CriteriTecnici!$C2023,CHAR(34),"'")&amp;CHAR(34)&amp;", "&amp;CHAR(34)&amp;"criterionId"&amp;CHAR(34)&amp;": "&amp;CHAR(34)&amp;SUBSTITUTE(CriteriTecnici!$D2023,CHAR(34),"'")&amp;CHAR(34)&amp;", "&amp;CHAR(34)&amp;"kind"&amp;CHAR(34)&amp;": "&amp;CHAR(34)&amp;SUBSTITUTE(CriteriTecnici!$F2023,CHAR(34),"'")&amp;CHAR(34)&amp;", "&amp;CHAR(34)&amp;"value"&amp;CHAR(34)&amp;": "&amp;SUBSTITUTE(TRIM(ROUND(IFERROR(CriteriTecnici!$N2023*1,IFERROR(NUMBERVALUE(CriteriTecnici!$N2023,".",","),IFERROR(NUMBERVALUE(CriteriTecnici!$N2023,",","."),0))),4)&amp;""),",",".")&amp;", "&amp;CHAR(34)&amp;"numerator"&amp;CHAR(34)&amp;": "&amp;SUBSTITUTE(TRIM(ROUND(IFERROR(CriteriTecnici!$K2023*1,IFERROR(NUMBERVALUE(CriteriTecnici!$K2023,".",","),IFERROR(NUMBERVALUE(CriteriTecnici!$K2023,",","."),0))),4)&amp;""),",",".")&amp;", "&amp;CHAR(34)&amp;"denominator"&amp;CHAR(34)&amp;": "&amp;SUBSTITUTE(TRIM(ROUND(IFERROR(CriteriTecnici!$L2023*1,IFERROR(NUMBERVALUE(CriteriTecnici!$L2023,".",","),IFERROR(NUMBERVALUE(CriteriTecnici!$L2023,",","."),0))),4)&amp;""),",",".")&amp;", "&amp;CHAR(34)&amp;"flag"&amp;CHAR(34)&amp;": "&amp;SUBSTITUTE(TRIM(ROUND(IFERROR(CriteriTecnici!$M2023*1,IFERROR(NUMBERVALUE(CriteriTecnici!$M2023,".",","),IFERROR(NUMBERVALUE(CriteriTecnici!$M2023,",","."),0))),4)&amp;""),",",".")&amp;", "&amp;CHAR(34)&amp;"rawScore"&amp;CHAR(34)&amp;": "&amp;SUBSTITUTE(TRIM(ROUND(IFERROR(CriteriTecnici!$O2023*1,IFERROR(NUMBERVALUE(CriteriTecnici!$O2023,".",","),IFERROR(NUMBERVALUE(CriteriTecnici!$O2023,",","."),0))),4)&amp;""),",",".")&amp;CHAR(125)&amp;IF(TRUE,",",""))</f>
        <v/>
      </c>
    </row>
    <row r="2244">
      <c r="A2244" s="38">
        <f>IF(CriteriTecnici!$A2024="","","    "&amp;CHAR(123)&amp;CHAR(34)&amp;"bidderId"&amp;CHAR(34)&amp;": "&amp;CHAR(34)&amp;SUBSTITUTE(CriteriTecnici!$A2024,CHAR(34),"'")&amp;CHAR(34)&amp;", "&amp;CHAR(34)&amp;"lotId"&amp;CHAR(34)&amp;": "&amp;CHAR(34)&amp;SUBSTITUTE(CriteriTecnici!$C2024,CHAR(34),"'")&amp;CHAR(34)&amp;", "&amp;CHAR(34)&amp;"criterionId"&amp;CHAR(34)&amp;": "&amp;CHAR(34)&amp;SUBSTITUTE(CriteriTecnici!$D2024,CHAR(34),"'")&amp;CHAR(34)&amp;", "&amp;CHAR(34)&amp;"kind"&amp;CHAR(34)&amp;": "&amp;CHAR(34)&amp;SUBSTITUTE(CriteriTecnici!$F2024,CHAR(34),"'")&amp;CHAR(34)&amp;", "&amp;CHAR(34)&amp;"value"&amp;CHAR(34)&amp;": "&amp;SUBSTITUTE(TRIM(ROUND(IFERROR(CriteriTecnici!$N2024*1,IFERROR(NUMBERVALUE(CriteriTecnici!$N2024,".",","),IFERROR(NUMBERVALUE(CriteriTecnici!$N2024,",","."),0))),4)&amp;""),",",".")&amp;", "&amp;CHAR(34)&amp;"numerator"&amp;CHAR(34)&amp;": "&amp;SUBSTITUTE(TRIM(ROUND(IFERROR(CriteriTecnici!$K2024*1,IFERROR(NUMBERVALUE(CriteriTecnici!$K2024,".",","),IFERROR(NUMBERVALUE(CriteriTecnici!$K2024,",","."),0))),4)&amp;""),",",".")&amp;", "&amp;CHAR(34)&amp;"denominator"&amp;CHAR(34)&amp;": "&amp;SUBSTITUTE(TRIM(ROUND(IFERROR(CriteriTecnici!$L2024*1,IFERROR(NUMBERVALUE(CriteriTecnici!$L2024,".",","),IFERROR(NUMBERVALUE(CriteriTecnici!$L2024,",","."),0))),4)&amp;""),",",".")&amp;", "&amp;CHAR(34)&amp;"flag"&amp;CHAR(34)&amp;": "&amp;SUBSTITUTE(TRIM(ROUND(IFERROR(CriteriTecnici!$M2024*1,IFERROR(NUMBERVALUE(CriteriTecnici!$M2024,".",","),IFERROR(NUMBERVALUE(CriteriTecnici!$M2024,",","."),0))),4)&amp;""),",",".")&amp;", "&amp;CHAR(34)&amp;"rawScore"&amp;CHAR(34)&amp;": "&amp;SUBSTITUTE(TRIM(ROUND(IFERROR(CriteriTecnici!$O2024*1,IFERROR(NUMBERVALUE(CriteriTecnici!$O2024,".",","),IFERROR(NUMBERVALUE(CriteriTecnici!$O2024,",","."),0))),4)&amp;""),",",".")&amp;CHAR(125)&amp;IF(TRUE,",",""))</f>
        <v/>
      </c>
    </row>
    <row r="2245">
      <c r="A2245" s="38">
        <f>IF(CriteriTecnici!$A2025="","","    "&amp;CHAR(123)&amp;CHAR(34)&amp;"bidderId"&amp;CHAR(34)&amp;": "&amp;CHAR(34)&amp;SUBSTITUTE(CriteriTecnici!$A2025,CHAR(34),"'")&amp;CHAR(34)&amp;", "&amp;CHAR(34)&amp;"lotId"&amp;CHAR(34)&amp;": "&amp;CHAR(34)&amp;SUBSTITUTE(CriteriTecnici!$C2025,CHAR(34),"'")&amp;CHAR(34)&amp;", "&amp;CHAR(34)&amp;"criterionId"&amp;CHAR(34)&amp;": "&amp;CHAR(34)&amp;SUBSTITUTE(CriteriTecnici!$D2025,CHAR(34),"'")&amp;CHAR(34)&amp;", "&amp;CHAR(34)&amp;"kind"&amp;CHAR(34)&amp;": "&amp;CHAR(34)&amp;SUBSTITUTE(CriteriTecnici!$F2025,CHAR(34),"'")&amp;CHAR(34)&amp;", "&amp;CHAR(34)&amp;"value"&amp;CHAR(34)&amp;": "&amp;SUBSTITUTE(TRIM(ROUND(IFERROR(CriteriTecnici!$N2025*1,IFERROR(NUMBERVALUE(CriteriTecnici!$N2025,".",","),IFERROR(NUMBERVALUE(CriteriTecnici!$N2025,",","."),0))),4)&amp;""),",",".")&amp;", "&amp;CHAR(34)&amp;"numerator"&amp;CHAR(34)&amp;": "&amp;SUBSTITUTE(TRIM(ROUND(IFERROR(CriteriTecnici!$K2025*1,IFERROR(NUMBERVALUE(CriteriTecnici!$K2025,".",","),IFERROR(NUMBERVALUE(CriteriTecnici!$K2025,",","."),0))),4)&amp;""),",",".")&amp;", "&amp;CHAR(34)&amp;"denominator"&amp;CHAR(34)&amp;": "&amp;SUBSTITUTE(TRIM(ROUND(IFERROR(CriteriTecnici!$L2025*1,IFERROR(NUMBERVALUE(CriteriTecnici!$L2025,".",","),IFERROR(NUMBERVALUE(CriteriTecnici!$L2025,",","."),0))),4)&amp;""),",",".")&amp;", "&amp;CHAR(34)&amp;"flag"&amp;CHAR(34)&amp;": "&amp;SUBSTITUTE(TRIM(ROUND(IFERROR(CriteriTecnici!$M2025*1,IFERROR(NUMBERVALUE(CriteriTecnici!$M2025,".",","),IFERROR(NUMBERVALUE(CriteriTecnici!$M2025,",","."),0))),4)&amp;""),",",".")&amp;", "&amp;CHAR(34)&amp;"rawScore"&amp;CHAR(34)&amp;": "&amp;SUBSTITUTE(TRIM(ROUND(IFERROR(CriteriTecnici!$O2025*1,IFERROR(NUMBERVALUE(CriteriTecnici!$O2025,".",","),IFERROR(NUMBERVALUE(CriteriTecnici!$O2025,",","."),0))),4)&amp;""),",",".")&amp;CHAR(125)&amp;IF(TRUE,",",""))</f>
        <v/>
      </c>
    </row>
    <row r="2246">
      <c r="A2246" s="38">
        <f>IF(CriteriTecnici!$A2026="","","    "&amp;CHAR(123)&amp;CHAR(34)&amp;"bidderId"&amp;CHAR(34)&amp;": "&amp;CHAR(34)&amp;SUBSTITUTE(CriteriTecnici!$A2026,CHAR(34),"'")&amp;CHAR(34)&amp;", "&amp;CHAR(34)&amp;"lotId"&amp;CHAR(34)&amp;": "&amp;CHAR(34)&amp;SUBSTITUTE(CriteriTecnici!$C2026,CHAR(34),"'")&amp;CHAR(34)&amp;", "&amp;CHAR(34)&amp;"criterionId"&amp;CHAR(34)&amp;": "&amp;CHAR(34)&amp;SUBSTITUTE(CriteriTecnici!$D2026,CHAR(34),"'")&amp;CHAR(34)&amp;", "&amp;CHAR(34)&amp;"kind"&amp;CHAR(34)&amp;": "&amp;CHAR(34)&amp;SUBSTITUTE(CriteriTecnici!$F2026,CHAR(34),"'")&amp;CHAR(34)&amp;", "&amp;CHAR(34)&amp;"value"&amp;CHAR(34)&amp;": "&amp;SUBSTITUTE(TRIM(ROUND(IFERROR(CriteriTecnici!$N2026*1,IFERROR(NUMBERVALUE(CriteriTecnici!$N2026,".",","),IFERROR(NUMBERVALUE(CriteriTecnici!$N2026,",","."),0))),4)&amp;""),",",".")&amp;", "&amp;CHAR(34)&amp;"numerator"&amp;CHAR(34)&amp;": "&amp;SUBSTITUTE(TRIM(ROUND(IFERROR(CriteriTecnici!$K2026*1,IFERROR(NUMBERVALUE(CriteriTecnici!$K2026,".",","),IFERROR(NUMBERVALUE(CriteriTecnici!$K2026,",","."),0))),4)&amp;""),",",".")&amp;", "&amp;CHAR(34)&amp;"denominator"&amp;CHAR(34)&amp;": "&amp;SUBSTITUTE(TRIM(ROUND(IFERROR(CriteriTecnici!$L2026*1,IFERROR(NUMBERVALUE(CriteriTecnici!$L2026,".",","),IFERROR(NUMBERVALUE(CriteriTecnici!$L2026,",","."),0))),4)&amp;""),",",".")&amp;", "&amp;CHAR(34)&amp;"flag"&amp;CHAR(34)&amp;": "&amp;SUBSTITUTE(TRIM(ROUND(IFERROR(CriteriTecnici!$M2026*1,IFERROR(NUMBERVALUE(CriteriTecnici!$M2026,".",","),IFERROR(NUMBERVALUE(CriteriTecnici!$M2026,",","."),0))),4)&amp;""),",",".")&amp;", "&amp;CHAR(34)&amp;"rawScore"&amp;CHAR(34)&amp;": "&amp;SUBSTITUTE(TRIM(ROUND(IFERROR(CriteriTecnici!$O2026*1,IFERROR(NUMBERVALUE(CriteriTecnici!$O2026,".",","),IFERROR(NUMBERVALUE(CriteriTecnici!$O2026,",","."),0))),4)&amp;""),",",".")&amp;CHAR(125)&amp;IF(TRUE,",",""))</f>
        <v/>
      </c>
    </row>
    <row r="2247">
      <c r="A2247" s="38">
        <f>IF(CriteriTecnici!$A2027="","","    "&amp;CHAR(123)&amp;CHAR(34)&amp;"bidderId"&amp;CHAR(34)&amp;": "&amp;CHAR(34)&amp;SUBSTITUTE(CriteriTecnici!$A2027,CHAR(34),"'")&amp;CHAR(34)&amp;", "&amp;CHAR(34)&amp;"lotId"&amp;CHAR(34)&amp;": "&amp;CHAR(34)&amp;SUBSTITUTE(CriteriTecnici!$C2027,CHAR(34),"'")&amp;CHAR(34)&amp;", "&amp;CHAR(34)&amp;"criterionId"&amp;CHAR(34)&amp;": "&amp;CHAR(34)&amp;SUBSTITUTE(CriteriTecnici!$D2027,CHAR(34),"'")&amp;CHAR(34)&amp;", "&amp;CHAR(34)&amp;"kind"&amp;CHAR(34)&amp;": "&amp;CHAR(34)&amp;SUBSTITUTE(CriteriTecnici!$F2027,CHAR(34),"'")&amp;CHAR(34)&amp;", "&amp;CHAR(34)&amp;"value"&amp;CHAR(34)&amp;": "&amp;SUBSTITUTE(TRIM(ROUND(IFERROR(CriteriTecnici!$N2027*1,IFERROR(NUMBERVALUE(CriteriTecnici!$N2027,".",","),IFERROR(NUMBERVALUE(CriteriTecnici!$N2027,",","."),0))),4)&amp;""),",",".")&amp;", "&amp;CHAR(34)&amp;"numerator"&amp;CHAR(34)&amp;": "&amp;SUBSTITUTE(TRIM(ROUND(IFERROR(CriteriTecnici!$K2027*1,IFERROR(NUMBERVALUE(CriteriTecnici!$K2027,".",","),IFERROR(NUMBERVALUE(CriteriTecnici!$K2027,",","."),0))),4)&amp;""),",",".")&amp;", "&amp;CHAR(34)&amp;"denominator"&amp;CHAR(34)&amp;": "&amp;SUBSTITUTE(TRIM(ROUND(IFERROR(CriteriTecnici!$L2027*1,IFERROR(NUMBERVALUE(CriteriTecnici!$L2027,".",","),IFERROR(NUMBERVALUE(CriteriTecnici!$L2027,",","."),0))),4)&amp;""),",",".")&amp;", "&amp;CHAR(34)&amp;"flag"&amp;CHAR(34)&amp;": "&amp;SUBSTITUTE(TRIM(ROUND(IFERROR(CriteriTecnici!$M2027*1,IFERROR(NUMBERVALUE(CriteriTecnici!$M2027,".",","),IFERROR(NUMBERVALUE(CriteriTecnici!$M2027,",","."),0))),4)&amp;""),",",".")&amp;", "&amp;CHAR(34)&amp;"rawScore"&amp;CHAR(34)&amp;": "&amp;SUBSTITUTE(TRIM(ROUND(IFERROR(CriteriTecnici!$O2027*1,IFERROR(NUMBERVALUE(CriteriTecnici!$O2027,".",","),IFERROR(NUMBERVALUE(CriteriTecnici!$O2027,",","."),0))),4)&amp;""),",",".")&amp;CHAR(125)&amp;IF(TRUE,",",""))</f>
        <v/>
      </c>
    </row>
    <row r="2248">
      <c r="A2248" s="38">
        <f>IF(CriteriTecnici!$A2028="","","    "&amp;CHAR(123)&amp;CHAR(34)&amp;"bidderId"&amp;CHAR(34)&amp;": "&amp;CHAR(34)&amp;SUBSTITUTE(CriteriTecnici!$A2028,CHAR(34),"'")&amp;CHAR(34)&amp;", "&amp;CHAR(34)&amp;"lotId"&amp;CHAR(34)&amp;": "&amp;CHAR(34)&amp;SUBSTITUTE(CriteriTecnici!$C2028,CHAR(34),"'")&amp;CHAR(34)&amp;", "&amp;CHAR(34)&amp;"criterionId"&amp;CHAR(34)&amp;": "&amp;CHAR(34)&amp;SUBSTITUTE(CriteriTecnici!$D2028,CHAR(34),"'")&amp;CHAR(34)&amp;", "&amp;CHAR(34)&amp;"kind"&amp;CHAR(34)&amp;": "&amp;CHAR(34)&amp;SUBSTITUTE(CriteriTecnici!$F2028,CHAR(34),"'")&amp;CHAR(34)&amp;", "&amp;CHAR(34)&amp;"value"&amp;CHAR(34)&amp;": "&amp;SUBSTITUTE(TRIM(ROUND(IFERROR(CriteriTecnici!$N2028*1,IFERROR(NUMBERVALUE(CriteriTecnici!$N2028,".",","),IFERROR(NUMBERVALUE(CriteriTecnici!$N2028,",","."),0))),4)&amp;""),",",".")&amp;", "&amp;CHAR(34)&amp;"numerator"&amp;CHAR(34)&amp;": "&amp;SUBSTITUTE(TRIM(ROUND(IFERROR(CriteriTecnici!$K2028*1,IFERROR(NUMBERVALUE(CriteriTecnici!$K2028,".",","),IFERROR(NUMBERVALUE(CriteriTecnici!$K2028,",","."),0))),4)&amp;""),",",".")&amp;", "&amp;CHAR(34)&amp;"denominator"&amp;CHAR(34)&amp;": "&amp;SUBSTITUTE(TRIM(ROUND(IFERROR(CriteriTecnici!$L2028*1,IFERROR(NUMBERVALUE(CriteriTecnici!$L2028,".",","),IFERROR(NUMBERVALUE(CriteriTecnici!$L2028,",","."),0))),4)&amp;""),",",".")&amp;", "&amp;CHAR(34)&amp;"flag"&amp;CHAR(34)&amp;": "&amp;SUBSTITUTE(TRIM(ROUND(IFERROR(CriteriTecnici!$M2028*1,IFERROR(NUMBERVALUE(CriteriTecnici!$M2028,".",","),IFERROR(NUMBERVALUE(CriteriTecnici!$M2028,",","."),0))),4)&amp;""),",",".")&amp;", "&amp;CHAR(34)&amp;"rawScore"&amp;CHAR(34)&amp;": "&amp;SUBSTITUTE(TRIM(ROUND(IFERROR(CriteriTecnici!$O2028*1,IFERROR(NUMBERVALUE(CriteriTecnici!$O2028,".",","),IFERROR(NUMBERVALUE(CriteriTecnici!$O2028,",","."),0))),4)&amp;""),",",".")&amp;CHAR(125)&amp;IF(TRUE,",",""))</f>
        <v/>
      </c>
    </row>
    <row r="2249">
      <c r="A2249" s="38">
        <f>IF(CriteriTecnici!$A2029="","","    "&amp;CHAR(123)&amp;CHAR(34)&amp;"bidderId"&amp;CHAR(34)&amp;": "&amp;CHAR(34)&amp;SUBSTITUTE(CriteriTecnici!$A2029,CHAR(34),"'")&amp;CHAR(34)&amp;", "&amp;CHAR(34)&amp;"lotId"&amp;CHAR(34)&amp;": "&amp;CHAR(34)&amp;SUBSTITUTE(CriteriTecnici!$C2029,CHAR(34),"'")&amp;CHAR(34)&amp;", "&amp;CHAR(34)&amp;"criterionId"&amp;CHAR(34)&amp;": "&amp;CHAR(34)&amp;SUBSTITUTE(CriteriTecnici!$D2029,CHAR(34),"'")&amp;CHAR(34)&amp;", "&amp;CHAR(34)&amp;"kind"&amp;CHAR(34)&amp;": "&amp;CHAR(34)&amp;SUBSTITUTE(CriteriTecnici!$F2029,CHAR(34),"'")&amp;CHAR(34)&amp;", "&amp;CHAR(34)&amp;"value"&amp;CHAR(34)&amp;": "&amp;SUBSTITUTE(TRIM(ROUND(IFERROR(CriteriTecnici!$N2029*1,IFERROR(NUMBERVALUE(CriteriTecnici!$N2029,".",","),IFERROR(NUMBERVALUE(CriteriTecnici!$N2029,",","."),0))),4)&amp;""),",",".")&amp;", "&amp;CHAR(34)&amp;"numerator"&amp;CHAR(34)&amp;": "&amp;SUBSTITUTE(TRIM(ROUND(IFERROR(CriteriTecnici!$K2029*1,IFERROR(NUMBERVALUE(CriteriTecnici!$K2029,".",","),IFERROR(NUMBERVALUE(CriteriTecnici!$K2029,",","."),0))),4)&amp;""),",",".")&amp;", "&amp;CHAR(34)&amp;"denominator"&amp;CHAR(34)&amp;": "&amp;SUBSTITUTE(TRIM(ROUND(IFERROR(CriteriTecnici!$L2029*1,IFERROR(NUMBERVALUE(CriteriTecnici!$L2029,".",","),IFERROR(NUMBERVALUE(CriteriTecnici!$L2029,",","."),0))),4)&amp;""),",",".")&amp;", "&amp;CHAR(34)&amp;"flag"&amp;CHAR(34)&amp;": "&amp;SUBSTITUTE(TRIM(ROUND(IFERROR(CriteriTecnici!$M2029*1,IFERROR(NUMBERVALUE(CriteriTecnici!$M2029,".",","),IFERROR(NUMBERVALUE(CriteriTecnici!$M2029,",","."),0))),4)&amp;""),",",".")&amp;", "&amp;CHAR(34)&amp;"rawScore"&amp;CHAR(34)&amp;": "&amp;SUBSTITUTE(TRIM(ROUND(IFERROR(CriteriTecnici!$O2029*1,IFERROR(NUMBERVALUE(CriteriTecnici!$O2029,".",","),IFERROR(NUMBERVALUE(CriteriTecnici!$O2029,",","."),0))),4)&amp;""),",",".")&amp;CHAR(125)&amp;IF(TRUE,",",""))</f>
        <v/>
      </c>
    </row>
    <row r="2250">
      <c r="A2250" s="38">
        <f>IF(CriteriTecnici!$A2030="","","    "&amp;CHAR(123)&amp;CHAR(34)&amp;"bidderId"&amp;CHAR(34)&amp;": "&amp;CHAR(34)&amp;SUBSTITUTE(CriteriTecnici!$A2030,CHAR(34),"'")&amp;CHAR(34)&amp;", "&amp;CHAR(34)&amp;"lotId"&amp;CHAR(34)&amp;": "&amp;CHAR(34)&amp;SUBSTITUTE(CriteriTecnici!$C2030,CHAR(34),"'")&amp;CHAR(34)&amp;", "&amp;CHAR(34)&amp;"criterionId"&amp;CHAR(34)&amp;": "&amp;CHAR(34)&amp;SUBSTITUTE(CriteriTecnici!$D2030,CHAR(34),"'")&amp;CHAR(34)&amp;", "&amp;CHAR(34)&amp;"kind"&amp;CHAR(34)&amp;": "&amp;CHAR(34)&amp;SUBSTITUTE(CriteriTecnici!$F2030,CHAR(34),"'")&amp;CHAR(34)&amp;", "&amp;CHAR(34)&amp;"value"&amp;CHAR(34)&amp;": "&amp;SUBSTITUTE(TRIM(ROUND(IFERROR(CriteriTecnici!$N2030*1,IFERROR(NUMBERVALUE(CriteriTecnici!$N2030,".",","),IFERROR(NUMBERVALUE(CriteriTecnici!$N2030,",","."),0))),4)&amp;""),",",".")&amp;", "&amp;CHAR(34)&amp;"numerator"&amp;CHAR(34)&amp;": "&amp;SUBSTITUTE(TRIM(ROUND(IFERROR(CriteriTecnici!$K2030*1,IFERROR(NUMBERVALUE(CriteriTecnici!$K2030,".",","),IFERROR(NUMBERVALUE(CriteriTecnici!$K2030,",","."),0))),4)&amp;""),",",".")&amp;", "&amp;CHAR(34)&amp;"denominator"&amp;CHAR(34)&amp;": "&amp;SUBSTITUTE(TRIM(ROUND(IFERROR(CriteriTecnici!$L2030*1,IFERROR(NUMBERVALUE(CriteriTecnici!$L2030,".",","),IFERROR(NUMBERVALUE(CriteriTecnici!$L2030,",","."),0))),4)&amp;""),",",".")&amp;", "&amp;CHAR(34)&amp;"flag"&amp;CHAR(34)&amp;": "&amp;SUBSTITUTE(TRIM(ROUND(IFERROR(CriteriTecnici!$M2030*1,IFERROR(NUMBERVALUE(CriteriTecnici!$M2030,".",","),IFERROR(NUMBERVALUE(CriteriTecnici!$M2030,",","."),0))),4)&amp;""),",",".")&amp;", "&amp;CHAR(34)&amp;"rawScore"&amp;CHAR(34)&amp;": "&amp;SUBSTITUTE(TRIM(ROUND(IFERROR(CriteriTecnici!$O2030*1,IFERROR(NUMBERVALUE(CriteriTecnici!$O2030,".",","),IFERROR(NUMBERVALUE(CriteriTecnici!$O2030,",","."),0))),4)&amp;""),",",".")&amp;CHAR(125)&amp;IF(TRUE,",",""))</f>
        <v/>
      </c>
    </row>
    <row r="2251">
      <c r="A2251" s="38">
        <f>IF(CriteriTecnici!$A2031="","","    "&amp;CHAR(123)&amp;CHAR(34)&amp;"bidderId"&amp;CHAR(34)&amp;": "&amp;CHAR(34)&amp;SUBSTITUTE(CriteriTecnici!$A2031,CHAR(34),"'")&amp;CHAR(34)&amp;", "&amp;CHAR(34)&amp;"lotId"&amp;CHAR(34)&amp;": "&amp;CHAR(34)&amp;SUBSTITUTE(CriteriTecnici!$C2031,CHAR(34),"'")&amp;CHAR(34)&amp;", "&amp;CHAR(34)&amp;"criterionId"&amp;CHAR(34)&amp;": "&amp;CHAR(34)&amp;SUBSTITUTE(CriteriTecnici!$D2031,CHAR(34),"'")&amp;CHAR(34)&amp;", "&amp;CHAR(34)&amp;"kind"&amp;CHAR(34)&amp;": "&amp;CHAR(34)&amp;SUBSTITUTE(CriteriTecnici!$F2031,CHAR(34),"'")&amp;CHAR(34)&amp;", "&amp;CHAR(34)&amp;"value"&amp;CHAR(34)&amp;": "&amp;SUBSTITUTE(TRIM(ROUND(IFERROR(CriteriTecnici!$N2031*1,IFERROR(NUMBERVALUE(CriteriTecnici!$N2031,".",","),IFERROR(NUMBERVALUE(CriteriTecnici!$N2031,",","."),0))),4)&amp;""),",",".")&amp;", "&amp;CHAR(34)&amp;"numerator"&amp;CHAR(34)&amp;": "&amp;SUBSTITUTE(TRIM(ROUND(IFERROR(CriteriTecnici!$K2031*1,IFERROR(NUMBERVALUE(CriteriTecnici!$K2031,".",","),IFERROR(NUMBERVALUE(CriteriTecnici!$K2031,",","."),0))),4)&amp;""),",",".")&amp;", "&amp;CHAR(34)&amp;"denominator"&amp;CHAR(34)&amp;": "&amp;SUBSTITUTE(TRIM(ROUND(IFERROR(CriteriTecnici!$L2031*1,IFERROR(NUMBERVALUE(CriteriTecnici!$L2031,".",","),IFERROR(NUMBERVALUE(CriteriTecnici!$L2031,",","."),0))),4)&amp;""),",",".")&amp;", "&amp;CHAR(34)&amp;"flag"&amp;CHAR(34)&amp;": "&amp;SUBSTITUTE(TRIM(ROUND(IFERROR(CriteriTecnici!$M2031*1,IFERROR(NUMBERVALUE(CriteriTecnici!$M2031,".",","),IFERROR(NUMBERVALUE(CriteriTecnici!$M2031,",","."),0))),4)&amp;""),",",".")&amp;", "&amp;CHAR(34)&amp;"rawScore"&amp;CHAR(34)&amp;": "&amp;SUBSTITUTE(TRIM(ROUND(IFERROR(CriteriTecnici!$O2031*1,IFERROR(NUMBERVALUE(CriteriTecnici!$O2031,".",","),IFERROR(NUMBERVALUE(CriteriTecnici!$O2031,",","."),0))),4)&amp;""),",",".")&amp;CHAR(125)&amp;IF(TRUE,",",""))</f>
        <v/>
      </c>
    </row>
    <row r="2252">
      <c r="A2252" s="38">
        <f>IF(CriteriTecnici!$A2032="","","    "&amp;CHAR(123)&amp;CHAR(34)&amp;"bidderId"&amp;CHAR(34)&amp;": "&amp;CHAR(34)&amp;SUBSTITUTE(CriteriTecnici!$A2032,CHAR(34),"'")&amp;CHAR(34)&amp;", "&amp;CHAR(34)&amp;"lotId"&amp;CHAR(34)&amp;": "&amp;CHAR(34)&amp;SUBSTITUTE(CriteriTecnici!$C2032,CHAR(34),"'")&amp;CHAR(34)&amp;", "&amp;CHAR(34)&amp;"criterionId"&amp;CHAR(34)&amp;": "&amp;CHAR(34)&amp;SUBSTITUTE(CriteriTecnici!$D2032,CHAR(34),"'")&amp;CHAR(34)&amp;", "&amp;CHAR(34)&amp;"kind"&amp;CHAR(34)&amp;": "&amp;CHAR(34)&amp;SUBSTITUTE(CriteriTecnici!$F2032,CHAR(34),"'")&amp;CHAR(34)&amp;", "&amp;CHAR(34)&amp;"value"&amp;CHAR(34)&amp;": "&amp;SUBSTITUTE(TRIM(ROUND(IFERROR(CriteriTecnici!$N2032*1,IFERROR(NUMBERVALUE(CriteriTecnici!$N2032,".",","),IFERROR(NUMBERVALUE(CriteriTecnici!$N2032,",","."),0))),4)&amp;""),",",".")&amp;", "&amp;CHAR(34)&amp;"numerator"&amp;CHAR(34)&amp;": "&amp;SUBSTITUTE(TRIM(ROUND(IFERROR(CriteriTecnici!$K2032*1,IFERROR(NUMBERVALUE(CriteriTecnici!$K2032,".",","),IFERROR(NUMBERVALUE(CriteriTecnici!$K2032,",","."),0))),4)&amp;""),",",".")&amp;", "&amp;CHAR(34)&amp;"denominator"&amp;CHAR(34)&amp;": "&amp;SUBSTITUTE(TRIM(ROUND(IFERROR(CriteriTecnici!$L2032*1,IFERROR(NUMBERVALUE(CriteriTecnici!$L2032,".",","),IFERROR(NUMBERVALUE(CriteriTecnici!$L2032,",","."),0))),4)&amp;""),",",".")&amp;", "&amp;CHAR(34)&amp;"flag"&amp;CHAR(34)&amp;": "&amp;SUBSTITUTE(TRIM(ROUND(IFERROR(CriteriTecnici!$M2032*1,IFERROR(NUMBERVALUE(CriteriTecnici!$M2032,".",","),IFERROR(NUMBERVALUE(CriteriTecnici!$M2032,",","."),0))),4)&amp;""),",",".")&amp;", "&amp;CHAR(34)&amp;"rawScore"&amp;CHAR(34)&amp;": "&amp;SUBSTITUTE(TRIM(ROUND(IFERROR(CriteriTecnici!$O2032*1,IFERROR(NUMBERVALUE(CriteriTecnici!$O2032,".",","),IFERROR(NUMBERVALUE(CriteriTecnici!$O2032,",","."),0))),4)&amp;""),",",".")&amp;CHAR(125)&amp;IF(TRUE,",",""))</f>
        <v/>
      </c>
    </row>
    <row r="2253">
      <c r="A2253" s="38">
        <f>IF(CriteriTecnici!$A2033="","","    "&amp;CHAR(123)&amp;CHAR(34)&amp;"bidderId"&amp;CHAR(34)&amp;": "&amp;CHAR(34)&amp;SUBSTITUTE(CriteriTecnici!$A2033,CHAR(34),"'")&amp;CHAR(34)&amp;", "&amp;CHAR(34)&amp;"lotId"&amp;CHAR(34)&amp;": "&amp;CHAR(34)&amp;SUBSTITUTE(CriteriTecnici!$C2033,CHAR(34),"'")&amp;CHAR(34)&amp;", "&amp;CHAR(34)&amp;"criterionId"&amp;CHAR(34)&amp;": "&amp;CHAR(34)&amp;SUBSTITUTE(CriteriTecnici!$D2033,CHAR(34),"'")&amp;CHAR(34)&amp;", "&amp;CHAR(34)&amp;"kind"&amp;CHAR(34)&amp;": "&amp;CHAR(34)&amp;SUBSTITUTE(CriteriTecnici!$F2033,CHAR(34),"'")&amp;CHAR(34)&amp;", "&amp;CHAR(34)&amp;"value"&amp;CHAR(34)&amp;": "&amp;SUBSTITUTE(TRIM(ROUND(IFERROR(CriteriTecnici!$N2033*1,IFERROR(NUMBERVALUE(CriteriTecnici!$N2033,".",","),IFERROR(NUMBERVALUE(CriteriTecnici!$N2033,",","."),0))),4)&amp;""),",",".")&amp;", "&amp;CHAR(34)&amp;"numerator"&amp;CHAR(34)&amp;": "&amp;SUBSTITUTE(TRIM(ROUND(IFERROR(CriteriTecnici!$K2033*1,IFERROR(NUMBERVALUE(CriteriTecnici!$K2033,".",","),IFERROR(NUMBERVALUE(CriteriTecnici!$K2033,",","."),0))),4)&amp;""),",",".")&amp;", "&amp;CHAR(34)&amp;"denominator"&amp;CHAR(34)&amp;": "&amp;SUBSTITUTE(TRIM(ROUND(IFERROR(CriteriTecnici!$L2033*1,IFERROR(NUMBERVALUE(CriteriTecnici!$L2033,".",","),IFERROR(NUMBERVALUE(CriteriTecnici!$L2033,",","."),0))),4)&amp;""),",",".")&amp;", "&amp;CHAR(34)&amp;"flag"&amp;CHAR(34)&amp;": "&amp;SUBSTITUTE(TRIM(ROUND(IFERROR(CriteriTecnici!$M2033*1,IFERROR(NUMBERVALUE(CriteriTecnici!$M2033,".",","),IFERROR(NUMBERVALUE(CriteriTecnici!$M2033,",","."),0))),4)&amp;""),",",".")&amp;", "&amp;CHAR(34)&amp;"rawScore"&amp;CHAR(34)&amp;": "&amp;SUBSTITUTE(TRIM(ROUND(IFERROR(CriteriTecnici!$O2033*1,IFERROR(NUMBERVALUE(CriteriTecnici!$O2033,".",","),IFERROR(NUMBERVALUE(CriteriTecnici!$O2033,",","."),0))),4)&amp;""),",",".")&amp;CHAR(125)&amp;IF(TRUE,",",""))</f>
        <v/>
      </c>
    </row>
    <row r="2254">
      <c r="A2254" s="38">
        <f>IF(CriteriTecnici!$A2034="","","    "&amp;CHAR(123)&amp;CHAR(34)&amp;"bidderId"&amp;CHAR(34)&amp;": "&amp;CHAR(34)&amp;SUBSTITUTE(CriteriTecnici!$A2034,CHAR(34),"'")&amp;CHAR(34)&amp;", "&amp;CHAR(34)&amp;"lotId"&amp;CHAR(34)&amp;": "&amp;CHAR(34)&amp;SUBSTITUTE(CriteriTecnici!$C2034,CHAR(34),"'")&amp;CHAR(34)&amp;", "&amp;CHAR(34)&amp;"criterionId"&amp;CHAR(34)&amp;": "&amp;CHAR(34)&amp;SUBSTITUTE(CriteriTecnici!$D2034,CHAR(34),"'")&amp;CHAR(34)&amp;", "&amp;CHAR(34)&amp;"kind"&amp;CHAR(34)&amp;": "&amp;CHAR(34)&amp;SUBSTITUTE(CriteriTecnici!$F2034,CHAR(34),"'")&amp;CHAR(34)&amp;", "&amp;CHAR(34)&amp;"value"&amp;CHAR(34)&amp;": "&amp;SUBSTITUTE(TRIM(ROUND(IFERROR(CriteriTecnici!$N2034*1,IFERROR(NUMBERVALUE(CriteriTecnici!$N2034,".",","),IFERROR(NUMBERVALUE(CriteriTecnici!$N2034,",","."),0))),4)&amp;""),",",".")&amp;", "&amp;CHAR(34)&amp;"numerator"&amp;CHAR(34)&amp;": "&amp;SUBSTITUTE(TRIM(ROUND(IFERROR(CriteriTecnici!$K2034*1,IFERROR(NUMBERVALUE(CriteriTecnici!$K2034,".",","),IFERROR(NUMBERVALUE(CriteriTecnici!$K2034,",","."),0))),4)&amp;""),",",".")&amp;", "&amp;CHAR(34)&amp;"denominator"&amp;CHAR(34)&amp;": "&amp;SUBSTITUTE(TRIM(ROUND(IFERROR(CriteriTecnici!$L2034*1,IFERROR(NUMBERVALUE(CriteriTecnici!$L2034,".",","),IFERROR(NUMBERVALUE(CriteriTecnici!$L2034,",","."),0))),4)&amp;""),",",".")&amp;", "&amp;CHAR(34)&amp;"flag"&amp;CHAR(34)&amp;": "&amp;SUBSTITUTE(TRIM(ROUND(IFERROR(CriteriTecnici!$M2034*1,IFERROR(NUMBERVALUE(CriteriTecnici!$M2034,".",","),IFERROR(NUMBERVALUE(CriteriTecnici!$M2034,",","."),0))),4)&amp;""),",",".")&amp;", "&amp;CHAR(34)&amp;"rawScore"&amp;CHAR(34)&amp;": "&amp;SUBSTITUTE(TRIM(ROUND(IFERROR(CriteriTecnici!$O2034*1,IFERROR(NUMBERVALUE(CriteriTecnici!$O2034,".",","),IFERROR(NUMBERVALUE(CriteriTecnici!$O2034,",","."),0))),4)&amp;""),",",".")&amp;CHAR(125)&amp;IF(TRUE,",",""))</f>
        <v/>
      </c>
    </row>
    <row r="2255">
      <c r="A2255" s="38">
        <f>IF(CriteriTecnici!$A2035="","","    "&amp;CHAR(123)&amp;CHAR(34)&amp;"bidderId"&amp;CHAR(34)&amp;": "&amp;CHAR(34)&amp;SUBSTITUTE(CriteriTecnici!$A2035,CHAR(34),"'")&amp;CHAR(34)&amp;", "&amp;CHAR(34)&amp;"lotId"&amp;CHAR(34)&amp;": "&amp;CHAR(34)&amp;SUBSTITUTE(CriteriTecnici!$C2035,CHAR(34),"'")&amp;CHAR(34)&amp;", "&amp;CHAR(34)&amp;"criterionId"&amp;CHAR(34)&amp;": "&amp;CHAR(34)&amp;SUBSTITUTE(CriteriTecnici!$D2035,CHAR(34),"'")&amp;CHAR(34)&amp;", "&amp;CHAR(34)&amp;"kind"&amp;CHAR(34)&amp;": "&amp;CHAR(34)&amp;SUBSTITUTE(CriteriTecnici!$F2035,CHAR(34),"'")&amp;CHAR(34)&amp;", "&amp;CHAR(34)&amp;"value"&amp;CHAR(34)&amp;": "&amp;SUBSTITUTE(TRIM(ROUND(IFERROR(CriteriTecnici!$N2035*1,IFERROR(NUMBERVALUE(CriteriTecnici!$N2035,".",","),IFERROR(NUMBERVALUE(CriteriTecnici!$N2035,",","."),0))),4)&amp;""),",",".")&amp;", "&amp;CHAR(34)&amp;"numerator"&amp;CHAR(34)&amp;": "&amp;SUBSTITUTE(TRIM(ROUND(IFERROR(CriteriTecnici!$K2035*1,IFERROR(NUMBERVALUE(CriteriTecnici!$K2035,".",","),IFERROR(NUMBERVALUE(CriteriTecnici!$K2035,",","."),0))),4)&amp;""),",",".")&amp;", "&amp;CHAR(34)&amp;"denominator"&amp;CHAR(34)&amp;": "&amp;SUBSTITUTE(TRIM(ROUND(IFERROR(CriteriTecnici!$L2035*1,IFERROR(NUMBERVALUE(CriteriTecnici!$L2035,".",","),IFERROR(NUMBERVALUE(CriteriTecnici!$L2035,",","."),0))),4)&amp;""),",",".")&amp;", "&amp;CHAR(34)&amp;"flag"&amp;CHAR(34)&amp;": "&amp;SUBSTITUTE(TRIM(ROUND(IFERROR(CriteriTecnici!$M2035*1,IFERROR(NUMBERVALUE(CriteriTecnici!$M2035,".",","),IFERROR(NUMBERVALUE(CriteriTecnici!$M2035,",","."),0))),4)&amp;""),",",".")&amp;", "&amp;CHAR(34)&amp;"rawScore"&amp;CHAR(34)&amp;": "&amp;SUBSTITUTE(TRIM(ROUND(IFERROR(CriteriTecnici!$O2035*1,IFERROR(NUMBERVALUE(CriteriTecnici!$O2035,".",","),IFERROR(NUMBERVALUE(CriteriTecnici!$O2035,",","."),0))),4)&amp;""),",",".")&amp;CHAR(125)&amp;IF(TRUE,",",""))</f>
        <v/>
      </c>
    </row>
    <row r="2256">
      <c r="A2256" s="38">
        <f>IF(CriteriTecnici!$A2036="","","    "&amp;CHAR(123)&amp;CHAR(34)&amp;"bidderId"&amp;CHAR(34)&amp;": "&amp;CHAR(34)&amp;SUBSTITUTE(CriteriTecnici!$A2036,CHAR(34),"'")&amp;CHAR(34)&amp;", "&amp;CHAR(34)&amp;"lotId"&amp;CHAR(34)&amp;": "&amp;CHAR(34)&amp;SUBSTITUTE(CriteriTecnici!$C2036,CHAR(34),"'")&amp;CHAR(34)&amp;", "&amp;CHAR(34)&amp;"criterionId"&amp;CHAR(34)&amp;": "&amp;CHAR(34)&amp;SUBSTITUTE(CriteriTecnici!$D2036,CHAR(34),"'")&amp;CHAR(34)&amp;", "&amp;CHAR(34)&amp;"kind"&amp;CHAR(34)&amp;": "&amp;CHAR(34)&amp;SUBSTITUTE(CriteriTecnici!$F2036,CHAR(34),"'")&amp;CHAR(34)&amp;", "&amp;CHAR(34)&amp;"value"&amp;CHAR(34)&amp;": "&amp;SUBSTITUTE(TRIM(ROUND(IFERROR(CriteriTecnici!$N2036*1,IFERROR(NUMBERVALUE(CriteriTecnici!$N2036,".",","),IFERROR(NUMBERVALUE(CriteriTecnici!$N2036,",","."),0))),4)&amp;""),",",".")&amp;", "&amp;CHAR(34)&amp;"numerator"&amp;CHAR(34)&amp;": "&amp;SUBSTITUTE(TRIM(ROUND(IFERROR(CriteriTecnici!$K2036*1,IFERROR(NUMBERVALUE(CriteriTecnici!$K2036,".",","),IFERROR(NUMBERVALUE(CriteriTecnici!$K2036,",","."),0))),4)&amp;""),",",".")&amp;", "&amp;CHAR(34)&amp;"denominator"&amp;CHAR(34)&amp;": "&amp;SUBSTITUTE(TRIM(ROUND(IFERROR(CriteriTecnici!$L2036*1,IFERROR(NUMBERVALUE(CriteriTecnici!$L2036,".",","),IFERROR(NUMBERVALUE(CriteriTecnici!$L2036,",","."),0))),4)&amp;""),",",".")&amp;", "&amp;CHAR(34)&amp;"flag"&amp;CHAR(34)&amp;": "&amp;SUBSTITUTE(TRIM(ROUND(IFERROR(CriteriTecnici!$M2036*1,IFERROR(NUMBERVALUE(CriteriTecnici!$M2036,".",","),IFERROR(NUMBERVALUE(CriteriTecnici!$M2036,",","."),0))),4)&amp;""),",",".")&amp;", "&amp;CHAR(34)&amp;"rawScore"&amp;CHAR(34)&amp;": "&amp;SUBSTITUTE(TRIM(ROUND(IFERROR(CriteriTecnici!$O2036*1,IFERROR(NUMBERVALUE(CriteriTecnici!$O2036,".",","),IFERROR(NUMBERVALUE(CriteriTecnici!$O2036,",","."),0))),4)&amp;""),",",".")&amp;CHAR(125)&amp;IF(TRUE,",",""))</f>
        <v/>
      </c>
    </row>
    <row r="2257">
      <c r="A2257" s="38">
        <f>IF(CriteriTecnici!$A2037="","","    "&amp;CHAR(123)&amp;CHAR(34)&amp;"bidderId"&amp;CHAR(34)&amp;": "&amp;CHAR(34)&amp;SUBSTITUTE(CriteriTecnici!$A2037,CHAR(34),"'")&amp;CHAR(34)&amp;", "&amp;CHAR(34)&amp;"lotId"&amp;CHAR(34)&amp;": "&amp;CHAR(34)&amp;SUBSTITUTE(CriteriTecnici!$C2037,CHAR(34),"'")&amp;CHAR(34)&amp;", "&amp;CHAR(34)&amp;"criterionId"&amp;CHAR(34)&amp;": "&amp;CHAR(34)&amp;SUBSTITUTE(CriteriTecnici!$D2037,CHAR(34),"'")&amp;CHAR(34)&amp;", "&amp;CHAR(34)&amp;"kind"&amp;CHAR(34)&amp;": "&amp;CHAR(34)&amp;SUBSTITUTE(CriteriTecnici!$F2037,CHAR(34),"'")&amp;CHAR(34)&amp;", "&amp;CHAR(34)&amp;"value"&amp;CHAR(34)&amp;": "&amp;SUBSTITUTE(TRIM(ROUND(IFERROR(CriteriTecnici!$N2037*1,IFERROR(NUMBERVALUE(CriteriTecnici!$N2037,".",","),IFERROR(NUMBERVALUE(CriteriTecnici!$N2037,",","."),0))),4)&amp;""),",",".")&amp;", "&amp;CHAR(34)&amp;"numerator"&amp;CHAR(34)&amp;": "&amp;SUBSTITUTE(TRIM(ROUND(IFERROR(CriteriTecnici!$K2037*1,IFERROR(NUMBERVALUE(CriteriTecnici!$K2037,".",","),IFERROR(NUMBERVALUE(CriteriTecnici!$K2037,",","."),0))),4)&amp;""),",",".")&amp;", "&amp;CHAR(34)&amp;"denominator"&amp;CHAR(34)&amp;": "&amp;SUBSTITUTE(TRIM(ROUND(IFERROR(CriteriTecnici!$L2037*1,IFERROR(NUMBERVALUE(CriteriTecnici!$L2037,".",","),IFERROR(NUMBERVALUE(CriteriTecnici!$L2037,",","."),0))),4)&amp;""),",",".")&amp;", "&amp;CHAR(34)&amp;"flag"&amp;CHAR(34)&amp;": "&amp;SUBSTITUTE(TRIM(ROUND(IFERROR(CriteriTecnici!$M2037*1,IFERROR(NUMBERVALUE(CriteriTecnici!$M2037,".",","),IFERROR(NUMBERVALUE(CriteriTecnici!$M2037,",","."),0))),4)&amp;""),",",".")&amp;", "&amp;CHAR(34)&amp;"rawScore"&amp;CHAR(34)&amp;": "&amp;SUBSTITUTE(TRIM(ROUND(IFERROR(CriteriTecnici!$O2037*1,IFERROR(NUMBERVALUE(CriteriTecnici!$O2037,".",","),IFERROR(NUMBERVALUE(CriteriTecnici!$O2037,",","."),0))),4)&amp;""),",",".")&amp;CHAR(125)&amp;IF(TRUE,",",""))</f>
        <v/>
      </c>
    </row>
    <row r="2258">
      <c r="A2258" s="38">
        <f>IF(CriteriTecnici!$A2038="","","    "&amp;CHAR(123)&amp;CHAR(34)&amp;"bidderId"&amp;CHAR(34)&amp;": "&amp;CHAR(34)&amp;SUBSTITUTE(CriteriTecnici!$A2038,CHAR(34),"'")&amp;CHAR(34)&amp;", "&amp;CHAR(34)&amp;"lotId"&amp;CHAR(34)&amp;": "&amp;CHAR(34)&amp;SUBSTITUTE(CriteriTecnici!$C2038,CHAR(34),"'")&amp;CHAR(34)&amp;", "&amp;CHAR(34)&amp;"criterionId"&amp;CHAR(34)&amp;": "&amp;CHAR(34)&amp;SUBSTITUTE(CriteriTecnici!$D2038,CHAR(34),"'")&amp;CHAR(34)&amp;", "&amp;CHAR(34)&amp;"kind"&amp;CHAR(34)&amp;": "&amp;CHAR(34)&amp;SUBSTITUTE(CriteriTecnici!$F2038,CHAR(34),"'")&amp;CHAR(34)&amp;", "&amp;CHAR(34)&amp;"value"&amp;CHAR(34)&amp;": "&amp;SUBSTITUTE(TRIM(ROUND(IFERROR(CriteriTecnici!$N2038*1,IFERROR(NUMBERVALUE(CriteriTecnici!$N2038,".",","),IFERROR(NUMBERVALUE(CriteriTecnici!$N2038,",","."),0))),4)&amp;""),",",".")&amp;", "&amp;CHAR(34)&amp;"numerator"&amp;CHAR(34)&amp;": "&amp;SUBSTITUTE(TRIM(ROUND(IFERROR(CriteriTecnici!$K2038*1,IFERROR(NUMBERVALUE(CriteriTecnici!$K2038,".",","),IFERROR(NUMBERVALUE(CriteriTecnici!$K2038,",","."),0))),4)&amp;""),",",".")&amp;", "&amp;CHAR(34)&amp;"denominator"&amp;CHAR(34)&amp;": "&amp;SUBSTITUTE(TRIM(ROUND(IFERROR(CriteriTecnici!$L2038*1,IFERROR(NUMBERVALUE(CriteriTecnici!$L2038,".",","),IFERROR(NUMBERVALUE(CriteriTecnici!$L2038,",","."),0))),4)&amp;""),",",".")&amp;", "&amp;CHAR(34)&amp;"flag"&amp;CHAR(34)&amp;": "&amp;SUBSTITUTE(TRIM(ROUND(IFERROR(CriteriTecnici!$M2038*1,IFERROR(NUMBERVALUE(CriteriTecnici!$M2038,".",","),IFERROR(NUMBERVALUE(CriteriTecnici!$M2038,",","."),0))),4)&amp;""),",",".")&amp;", "&amp;CHAR(34)&amp;"rawScore"&amp;CHAR(34)&amp;": "&amp;SUBSTITUTE(TRIM(ROUND(IFERROR(CriteriTecnici!$O2038*1,IFERROR(NUMBERVALUE(CriteriTecnici!$O2038,".",","),IFERROR(NUMBERVALUE(CriteriTecnici!$O2038,",","."),0))),4)&amp;""),",",".")&amp;CHAR(125)&amp;IF(TRUE,",",""))</f>
        <v/>
      </c>
    </row>
    <row r="2259">
      <c r="A2259" s="38">
        <f>IF(CriteriTecnici!$A2039="","","    "&amp;CHAR(123)&amp;CHAR(34)&amp;"bidderId"&amp;CHAR(34)&amp;": "&amp;CHAR(34)&amp;SUBSTITUTE(CriteriTecnici!$A2039,CHAR(34),"'")&amp;CHAR(34)&amp;", "&amp;CHAR(34)&amp;"lotId"&amp;CHAR(34)&amp;": "&amp;CHAR(34)&amp;SUBSTITUTE(CriteriTecnici!$C2039,CHAR(34),"'")&amp;CHAR(34)&amp;", "&amp;CHAR(34)&amp;"criterionId"&amp;CHAR(34)&amp;": "&amp;CHAR(34)&amp;SUBSTITUTE(CriteriTecnici!$D2039,CHAR(34),"'")&amp;CHAR(34)&amp;", "&amp;CHAR(34)&amp;"kind"&amp;CHAR(34)&amp;": "&amp;CHAR(34)&amp;SUBSTITUTE(CriteriTecnici!$F2039,CHAR(34),"'")&amp;CHAR(34)&amp;", "&amp;CHAR(34)&amp;"value"&amp;CHAR(34)&amp;": "&amp;SUBSTITUTE(TRIM(ROUND(IFERROR(CriteriTecnici!$N2039*1,IFERROR(NUMBERVALUE(CriteriTecnici!$N2039,".",","),IFERROR(NUMBERVALUE(CriteriTecnici!$N2039,",","."),0))),4)&amp;""),",",".")&amp;", "&amp;CHAR(34)&amp;"numerator"&amp;CHAR(34)&amp;": "&amp;SUBSTITUTE(TRIM(ROUND(IFERROR(CriteriTecnici!$K2039*1,IFERROR(NUMBERVALUE(CriteriTecnici!$K2039,".",","),IFERROR(NUMBERVALUE(CriteriTecnici!$K2039,",","."),0))),4)&amp;""),",",".")&amp;", "&amp;CHAR(34)&amp;"denominator"&amp;CHAR(34)&amp;": "&amp;SUBSTITUTE(TRIM(ROUND(IFERROR(CriteriTecnici!$L2039*1,IFERROR(NUMBERVALUE(CriteriTecnici!$L2039,".",","),IFERROR(NUMBERVALUE(CriteriTecnici!$L2039,",","."),0))),4)&amp;""),",",".")&amp;", "&amp;CHAR(34)&amp;"flag"&amp;CHAR(34)&amp;": "&amp;SUBSTITUTE(TRIM(ROUND(IFERROR(CriteriTecnici!$M2039*1,IFERROR(NUMBERVALUE(CriteriTecnici!$M2039,".",","),IFERROR(NUMBERVALUE(CriteriTecnici!$M2039,",","."),0))),4)&amp;""),",",".")&amp;", "&amp;CHAR(34)&amp;"rawScore"&amp;CHAR(34)&amp;": "&amp;SUBSTITUTE(TRIM(ROUND(IFERROR(CriteriTecnici!$O2039*1,IFERROR(NUMBERVALUE(CriteriTecnici!$O2039,".",","),IFERROR(NUMBERVALUE(CriteriTecnici!$O2039,",","."),0))),4)&amp;""),",",".")&amp;CHAR(125)&amp;IF(TRUE,",",""))</f>
        <v/>
      </c>
    </row>
    <row r="2260">
      <c r="A2260" s="38">
        <f>IF(CriteriTecnici!$A2040="","","    "&amp;CHAR(123)&amp;CHAR(34)&amp;"bidderId"&amp;CHAR(34)&amp;": "&amp;CHAR(34)&amp;SUBSTITUTE(CriteriTecnici!$A2040,CHAR(34),"'")&amp;CHAR(34)&amp;", "&amp;CHAR(34)&amp;"lotId"&amp;CHAR(34)&amp;": "&amp;CHAR(34)&amp;SUBSTITUTE(CriteriTecnici!$C2040,CHAR(34),"'")&amp;CHAR(34)&amp;", "&amp;CHAR(34)&amp;"criterionId"&amp;CHAR(34)&amp;": "&amp;CHAR(34)&amp;SUBSTITUTE(CriteriTecnici!$D2040,CHAR(34),"'")&amp;CHAR(34)&amp;", "&amp;CHAR(34)&amp;"kind"&amp;CHAR(34)&amp;": "&amp;CHAR(34)&amp;SUBSTITUTE(CriteriTecnici!$F2040,CHAR(34),"'")&amp;CHAR(34)&amp;", "&amp;CHAR(34)&amp;"value"&amp;CHAR(34)&amp;": "&amp;SUBSTITUTE(TRIM(ROUND(IFERROR(CriteriTecnici!$N2040*1,IFERROR(NUMBERVALUE(CriteriTecnici!$N2040,".",","),IFERROR(NUMBERVALUE(CriteriTecnici!$N2040,",","."),0))),4)&amp;""),",",".")&amp;", "&amp;CHAR(34)&amp;"numerator"&amp;CHAR(34)&amp;": "&amp;SUBSTITUTE(TRIM(ROUND(IFERROR(CriteriTecnici!$K2040*1,IFERROR(NUMBERVALUE(CriteriTecnici!$K2040,".",","),IFERROR(NUMBERVALUE(CriteriTecnici!$K2040,",","."),0))),4)&amp;""),",",".")&amp;", "&amp;CHAR(34)&amp;"denominator"&amp;CHAR(34)&amp;": "&amp;SUBSTITUTE(TRIM(ROUND(IFERROR(CriteriTecnici!$L2040*1,IFERROR(NUMBERVALUE(CriteriTecnici!$L2040,".",","),IFERROR(NUMBERVALUE(CriteriTecnici!$L2040,",","."),0))),4)&amp;""),",",".")&amp;", "&amp;CHAR(34)&amp;"flag"&amp;CHAR(34)&amp;": "&amp;SUBSTITUTE(TRIM(ROUND(IFERROR(CriteriTecnici!$M2040*1,IFERROR(NUMBERVALUE(CriteriTecnici!$M2040,".",","),IFERROR(NUMBERVALUE(CriteriTecnici!$M2040,",","."),0))),4)&amp;""),",",".")&amp;", "&amp;CHAR(34)&amp;"rawScore"&amp;CHAR(34)&amp;": "&amp;SUBSTITUTE(TRIM(ROUND(IFERROR(CriteriTecnici!$O2040*1,IFERROR(NUMBERVALUE(CriteriTecnici!$O2040,".",","),IFERROR(NUMBERVALUE(CriteriTecnici!$O2040,",","."),0))),4)&amp;""),",",".")&amp;CHAR(125)&amp;IF(TRUE,",",""))</f>
        <v/>
      </c>
    </row>
    <row r="2261">
      <c r="A2261" s="38">
        <f>IF(CriteriTecnici!$A2041="","","    "&amp;CHAR(123)&amp;CHAR(34)&amp;"bidderId"&amp;CHAR(34)&amp;": "&amp;CHAR(34)&amp;SUBSTITUTE(CriteriTecnici!$A2041,CHAR(34),"'")&amp;CHAR(34)&amp;", "&amp;CHAR(34)&amp;"lotId"&amp;CHAR(34)&amp;": "&amp;CHAR(34)&amp;SUBSTITUTE(CriteriTecnici!$C2041,CHAR(34),"'")&amp;CHAR(34)&amp;", "&amp;CHAR(34)&amp;"criterionId"&amp;CHAR(34)&amp;": "&amp;CHAR(34)&amp;SUBSTITUTE(CriteriTecnici!$D2041,CHAR(34),"'")&amp;CHAR(34)&amp;", "&amp;CHAR(34)&amp;"kind"&amp;CHAR(34)&amp;": "&amp;CHAR(34)&amp;SUBSTITUTE(CriteriTecnici!$F2041,CHAR(34),"'")&amp;CHAR(34)&amp;", "&amp;CHAR(34)&amp;"value"&amp;CHAR(34)&amp;": "&amp;SUBSTITUTE(TRIM(ROUND(IFERROR(CriteriTecnici!$N2041*1,IFERROR(NUMBERVALUE(CriteriTecnici!$N2041,".",","),IFERROR(NUMBERVALUE(CriteriTecnici!$N2041,",","."),0))),4)&amp;""),",",".")&amp;", "&amp;CHAR(34)&amp;"numerator"&amp;CHAR(34)&amp;": "&amp;SUBSTITUTE(TRIM(ROUND(IFERROR(CriteriTecnici!$K2041*1,IFERROR(NUMBERVALUE(CriteriTecnici!$K2041,".",","),IFERROR(NUMBERVALUE(CriteriTecnici!$K2041,",","."),0))),4)&amp;""),",",".")&amp;", "&amp;CHAR(34)&amp;"denominator"&amp;CHAR(34)&amp;": "&amp;SUBSTITUTE(TRIM(ROUND(IFERROR(CriteriTecnici!$L2041*1,IFERROR(NUMBERVALUE(CriteriTecnici!$L2041,".",","),IFERROR(NUMBERVALUE(CriteriTecnici!$L2041,",","."),0))),4)&amp;""),",",".")&amp;", "&amp;CHAR(34)&amp;"flag"&amp;CHAR(34)&amp;": "&amp;SUBSTITUTE(TRIM(ROUND(IFERROR(CriteriTecnici!$M2041*1,IFERROR(NUMBERVALUE(CriteriTecnici!$M2041,".",","),IFERROR(NUMBERVALUE(CriteriTecnici!$M2041,",","."),0))),4)&amp;""),",",".")&amp;", "&amp;CHAR(34)&amp;"rawScore"&amp;CHAR(34)&amp;": "&amp;SUBSTITUTE(TRIM(ROUND(IFERROR(CriteriTecnici!$O2041*1,IFERROR(NUMBERVALUE(CriteriTecnici!$O2041,".",","),IFERROR(NUMBERVALUE(CriteriTecnici!$O2041,",","."),0))),4)&amp;""),",",".")&amp;CHAR(125)&amp;IF(TRUE,",",""))</f>
        <v/>
      </c>
    </row>
    <row r="2262">
      <c r="A2262" s="38">
        <f>IF(CriteriTecnici!$A2042="","","    "&amp;CHAR(123)&amp;CHAR(34)&amp;"bidderId"&amp;CHAR(34)&amp;": "&amp;CHAR(34)&amp;SUBSTITUTE(CriteriTecnici!$A2042,CHAR(34),"'")&amp;CHAR(34)&amp;", "&amp;CHAR(34)&amp;"lotId"&amp;CHAR(34)&amp;": "&amp;CHAR(34)&amp;SUBSTITUTE(CriteriTecnici!$C2042,CHAR(34),"'")&amp;CHAR(34)&amp;", "&amp;CHAR(34)&amp;"criterionId"&amp;CHAR(34)&amp;": "&amp;CHAR(34)&amp;SUBSTITUTE(CriteriTecnici!$D2042,CHAR(34),"'")&amp;CHAR(34)&amp;", "&amp;CHAR(34)&amp;"kind"&amp;CHAR(34)&amp;": "&amp;CHAR(34)&amp;SUBSTITUTE(CriteriTecnici!$F2042,CHAR(34),"'")&amp;CHAR(34)&amp;", "&amp;CHAR(34)&amp;"value"&amp;CHAR(34)&amp;": "&amp;SUBSTITUTE(TRIM(ROUND(IFERROR(CriteriTecnici!$N2042*1,IFERROR(NUMBERVALUE(CriteriTecnici!$N2042,".",","),IFERROR(NUMBERVALUE(CriteriTecnici!$N2042,",","."),0))),4)&amp;""),",",".")&amp;", "&amp;CHAR(34)&amp;"numerator"&amp;CHAR(34)&amp;": "&amp;SUBSTITUTE(TRIM(ROUND(IFERROR(CriteriTecnici!$K2042*1,IFERROR(NUMBERVALUE(CriteriTecnici!$K2042,".",","),IFERROR(NUMBERVALUE(CriteriTecnici!$K2042,",","."),0))),4)&amp;""),",",".")&amp;", "&amp;CHAR(34)&amp;"denominator"&amp;CHAR(34)&amp;": "&amp;SUBSTITUTE(TRIM(ROUND(IFERROR(CriteriTecnici!$L2042*1,IFERROR(NUMBERVALUE(CriteriTecnici!$L2042,".",","),IFERROR(NUMBERVALUE(CriteriTecnici!$L2042,",","."),0))),4)&amp;""),",",".")&amp;", "&amp;CHAR(34)&amp;"flag"&amp;CHAR(34)&amp;": "&amp;SUBSTITUTE(TRIM(ROUND(IFERROR(CriteriTecnici!$M2042*1,IFERROR(NUMBERVALUE(CriteriTecnici!$M2042,".",","),IFERROR(NUMBERVALUE(CriteriTecnici!$M2042,",","."),0))),4)&amp;""),",",".")&amp;", "&amp;CHAR(34)&amp;"rawScore"&amp;CHAR(34)&amp;": "&amp;SUBSTITUTE(TRIM(ROUND(IFERROR(CriteriTecnici!$O2042*1,IFERROR(NUMBERVALUE(CriteriTecnici!$O2042,".",","),IFERROR(NUMBERVALUE(CriteriTecnici!$O2042,",","."),0))),4)&amp;""),",",".")&amp;CHAR(125)&amp;IF(TRUE,",",""))</f>
        <v/>
      </c>
    </row>
    <row r="2263">
      <c r="A2263" s="38">
        <f>IF(CriteriTecnici!$A2043="","","    "&amp;CHAR(123)&amp;CHAR(34)&amp;"bidderId"&amp;CHAR(34)&amp;": "&amp;CHAR(34)&amp;SUBSTITUTE(CriteriTecnici!$A2043,CHAR(34),"'")&amp;CHAR(34)&amp;", "&amp;CHAR(34)&amp;"lotId"&amp;CHAR(34)&amp;": "&amp;CHAR(34)&amp;SUBSTITUTE(CriteriTecnici!$C2043,CHAR(34),"'")&amp;CHAR(34)&amp;", "&amp;CHAR(34)&amp;"criterionId"&amp;CHAR(34)&amp;": "&amp;CHAR(34)&amp;SUBSTITUTE(CriteriTecnici!$D2043,CHAR(34),"'")&amp;CHAR(34)&amp;", "&amp;CHAR(34)&amp;"kind"&amp;CHAR(34)&amp;": "&amp;CHAR(34)&amp;SUBSTITUTE(CriteriTecnici!$F2043,CHAR(34),"'")&amp;CHAR(34)&amp;", "&amp;CHAR(34)&amp;"value"&amp;CHAR(34)&amp;": "&amp;SUBSTITUTE(TRIM(ROUND(IFERROR(CriteriTecnici!$N2043*1,IFERROR(NUMBERVALUE(CriteriTecnici!$N2043,".",","),IFERROR(NUMBERVALUE(CriteriTecnici!$N2043,",","."),0))),4)&amp;""),",",".")&amp;", "&amp;CHAR(34)&amp;"numerator"&amp;CHAR(34)&amp;": "&amp;SUBSTITUTE(TRIM(ROUND(IFERROR(CriteriTecnici!$K2043*1,IFERROR(NUMBERVALUE(CriteriTecnici!$K2043,".",","),IFERROR(NUMBERVALUE(CriteriTecnici!$K2043,",","."),0))),4)&amp;""),",",".")&amp;", "&amp;CHAR(34)&amp;"denominator"&amp;CHAR(34)&amp;": "&amp;SUBSTITUTE(TRIM(ROUND(IFERROR(CriteriTecnici!$L2043*1,IFERROR(NUMBERVALUE(CriteriTecnici!$L2043,".",","),IFERROR(NUMBERVALUE(CriteriTecnici!$L2043,",","."),0))),4)&amp;""),",",".")&amp;", "&amp;CHAR(34)&amp;"flag"&amp;CHAR(34)&amp;": "&amp;SUBSTITUTE(TRIM(ROUND(IFERROR(CriteriTecnici!$M2043*1,IFERROR(NUMBERVALUE(CriteriTecnici!$M2043,".",","),IFERROR(NUMBERVALUE(CriteriTecnici!$M2043,",","."),0))),4)&amp;""),",",".")&amp;", "&amp;CHAR(34)&amp;"rawScore"&amp;CHAR(34)&amp;": "&amp;SUBSTITUTE(TRIM(ROUND(IFERROR(CriteriTecnici!$O2043*1,IFERROR(NUMBERVALUE(CriteriTecnici!$O2043,".",","),IFERROR(NUMBERVALUE(CriteriTecnici!$O2043,",","."),0))),4)&amp;""),",",".")&amp;CHAR(125)&amp;IF(TRUE,",",""))</f>
        <v/>
      </c>
    </row>
    <row r="2264">
      <c r="A2264" s="38">
        <f>IF(CriteriTecnici!$A2044="","","    "&amp;CHAR(123)&amp;CHAR(34)&amp;"bidderId"&amp;CHAR(34)&amp;": "&amp;CHAR(34)&amp;SUBSTITUTE(CriteriTecnici!$A2044,CHAR(34),"'")&amp;CHAR(34)&amp;", "&amp;CHAR(34)&amp;"lotId"&amp;CHAR(34)&amp;": "&amp;CHAR(34)&amp;SUBSTITUTE(CriteriTecnici!$C2044,CHAR(34),"'")&amp;CHAR(34)&amp;", "&amp;CHAR(34)&amp;"criterionId"&amp;CHAR(34)&amp;": "&amp;CHAR(34)&amp;SUBSTITUTE(CriteriTecnici!$D2044,CHAR(34),"'")&amp;CHAR(34)&amp;", "&amp;CHAR(34)&amp;"kind"&amp;CHAR(34)&amp;": "&amp;CHAR(34)&amp;SUBSTITUTE(CriteriTecnici!$F2044,CHAR(34),"'")&amp;CHAR(34)&amp;", "&amp;CHAR(34)&amp;"value"&amp;CHAR(34)&amp;": "&amp;SUBSTITUTE(TRIM(ROUND(IFERROR(CriteriTecnici!$N2044*1,IFERROR(NUMBERVALUE(CriteriTecnici!$N2044,".",","),IFERROR(NUMBERVALUE(CriteriTecnici!$N2044,",","."),0))),4)&amp;""),",",".")&amp;", "&amp;CHAR(34)&amp;"numerator"&amp;CHAR(34)&amp;": "&amp;SUBSTITUTE(TRIM(ROUND(IFERROR(CriteriTecnici!$K2044*1,IFERROR(NUMBERVALUE(CriteriTecnici!$K2044,".",","),IFERROR(NUMBERVALUE(CriteriTecnici!$K2044,",","."),0))),4)&amp;""),",",".")&amp;", "&amp;CHAR(34)&amp;"denominator"&amp;CHAR(34)&amp;": "&amp;SUBSTITUTE(TRIM(ROUND(IFERROR(CriteriTecnici!$L2044*1,IFERROR(NUMBERVALUE(CriteriTecnici!$L2044,".",","),IFERROR(NUMBERVALUE(CriteriTecnici!$L2044,",","."),0))),4)&amp;""),",",".")&amp;", "&amp;CHAR(34)&amp;"flag"&amp;CHAR(34)&amp;": "&amp;SUBSTITUTE(TRIM(ROUND(IFERROR(CriteriTecnici!$M2044*1,IFERROR(NUMBERVALUE(CriteriTecnici!$M2044,".",","),IFERROR(NUMBERVALUE(CriteriTecnici!$M2044,",","."),0))),4)&amp;""),",",".")&amp;", "&amp;CHAR(34)&amp;"rawScore"&amp;CHAR(34)&amp;": "&amp;SUBSTITUTE(TRIM(ROUND(IFERROR(CriteriTecnici!$O2044*1,IFERROR(NUMBERVALUE(CriteriTecnici!$O2044,".",","),IFERROR(NUMBERVALUE(CriteriTecnici!$O2044,",","."),0))),4)&amp;""),",",".")&amp;CHAR(125)&amp;IF(TRUE,",",""))</f>
        <v/>
      </c>
    </row>
    <row r="2265">
      <c r="A2265" s="38">
        <f>IF(CriteriTecnici!$A2045="","","    "&amp;CHAR(123)&amp;CHAR(34)&amp;"bidderId"&amp;CHAR(34)&amp;": "&amp;CHAR(34)&amp;SUBSTITUTE(CriteriTecnici!$A2045,CHAR(34),"'")&amp;CHAR(34)&amp;", "&amp;CHAR(34)&amp;"lotId"&amp;CHAR(34)&amp;": "&amp;CHAR(34)&amp;SUBSTITUTE(CriteriTecnici!$C2045,CHAR(34),"'")&amp;CHAR(34)&amp;", "&amp;CHAR(34)&amp;"criterionId"&amp;CHAR(34)&amp;": "&amp;CHAR(34)&amp;SUBSTITUTE(CriteriTecnici!$D2045,CHAR(34),"'")&amp;CHAR(34)&amp;", "&amp;CHAR(34)&amp;"kind"&amp;CHAR(34)&amp;": "&amp;CHAR(34)&amp;SUBSTITUTE(CriteriTecnici!$F2045,CHAR(34),"'")&amp;CHAR(34)&amp;", "&amp;CHAR(34)&amp;"value"&amp;CHAR(34)&amp;": "&amp;SUBSTITUTE(TRIM(ROUND(IFERROR(CriteriTecnici!$N2045*1,IFERROR(NUMBERVALUE(CriteriTecnici!$N2045,".",","),IFERROR(NUMBERVALUE(CriteriTecnici!$N2045,",","."),0))),4)&amp;""),",",".")&amp;", "&amp;CHAR(34)&amp;"numerator"&amp;CHAR(34)&amp;": "&amp;SUBSTITUTE(TRIM(ROUND(IFERROR(CriteriTecnici!$K2045*1,IFERROR(NUMBERVALUE(CriteriTecnici!$K2045,".",","),IFERROR(NUMBERVALUE(CriteriTecnici!$K2045,",","."),0))),4)&amp;""),",",".")&amp;", "&amp;CHAR(34)&amp;"denominator"&amp;CHAR(34)&amp;": "&amp;SUBSTITUTE(TRIM(ROUND(IFERROR(CriteriTecnici!$L2045*1,IFERROR(NUMBERVALUE(CriteriTecnici!$L2045,".",","),IFERROR(NUMBERVALUE(CriteriTecnici!$L2045,",","."),0))),4)&amp;""),",",".")&amp;", "&amp;CHAR(34)&amp;"flag"&amp;CHAR(34)&amp;": "&amp;SUBSTITUTE(TRIM(ROUND(IFERROR(CriteriTecnici!$M2045*1,IFERROR(NUMBERVALUE(CriteriTecnici!$M2045,".",","),IFERROR(NUMBERVALUE(CriteriTecnici!$M2045,",","."),0))),4)&amp;""),",",".")&amp;", "&amp;CHAR(34)&amp;"rawScore"&amp;CHAR(34)&amp;": "&amp;SUBSTITUTE(TRIM(ROUND(IFERROR(CriteriTecnici!$O2045*1,IFERROR(NUMBERVALUE(CriteriTecnici!$O2045,".",","),IFERROR(NUMBERVALUE(CriteriTecnici!$O2045,",","."),0))),4)&amp;""),",",".")&amp;CHAR(125)&amp;IF(TRUE,",",""))</f>
        <v/>
      </c>
    </row>
    <row r="2266">
      <c r="A2266" s="38">
        <f>IF(CriteriTecnici!$A2046="","","    "&amp;CHAR(123)&amp;CHAR(34)&amp;"bidderId"&amp;CHAR(34)&amp;": "&amp;CHAR(34)&amp;SUBSTITUTE(CriteriTecnici!$A2046,CHAR(34),"'")&amp;CHAR(34)&amp;", "&amp;CHAR(34)&amp;"lotId"&amp;CHAR(34)&amp;": "&amp;CHAR(34)&amp;SUBSTITUTE(CriteriTecnici!$C2046,CHAR(34),"'")&amp;CHAR(34)&amp;", "&amp;CHAR(34)&amp;"criterionId"&amp;CHAR(34)&amp;": "&amp;CHAR(34)&amp;SUBSTITUTE(CriteriTecnici!$D2046,CHAR(34),"'")&amp;CHAR(34)&amp;", "&amp;CHAR(34)&amp;"kind"&amp;CHAR(34)&amp;": "&amp;CHAR(34)&amp;SUBSTITUTE(CriteriTecnici!$F2046,CHAR(34),"'")&amp;CHAR(34)&amp;", "&amp;CHAR(34)&amp;"value"&amp;CHAR(34)&amp;": "&amp;SUBSTITUTE(TRIM(ROUND(IFERROR(CriteriTecnici!$N2046*1,IFERROR(NUMBERVALUE(CriteriTecnici!$N2046,".",","),IFERROR(NUMBERVALUE(CriteriTecnici!$N2046,",","."),0))),4)&amp;""),",",".")&amp;", "&amp;CHAR(34)&amp;"numerator"&amp;CHAR(34)&amp;": "&amp;SUBSTITUTE(TRIM(ROUND(IFERROR(CriteriTecnici!$K2046*1,IFERROR(NUMBERVALUE(CriteriTecnici!$K2046,".",","),IFERROR(NUMBERVALUE(CriteriTecnici!$K2046,",","."),0))),4)&amp;""),",",".")&amp;", "&amp;CHAR(34)&amp;"denominator"&amp;CHAR(34)&amp;": "&amp;SUBSTITUTE(TRIM(ROUND(IFERROR(CriteriTecnici!$L2046*1,IFERROR(NUMBERVALUE(CriteriTecnici!$L2046,".",","),IFERROR(NUMBERVALUE(CriteriTecnici!$L2046,",","."),0))),4)&amp;""),",",".")&amp;", "&amp;CHAR(34)&amp;"flag"&amp;CHAR(34)&amp;": "&amp;SUBSTITUTE(TRIM(ROUND(IFERROR(CriteriTecnici!$M2046*1,IFERROR(NUMBERVALUE(CriteriTecnici!$M2046,".",","),IFERROR(NUMBERVALUE(CriteriTecnici!$M2046,",","."),0))),4)&amp;""),",",".")&amp;", "&amp;CHAR(34)&amp;"rawScore"&amp;CHAR(34)&amp;": "&amp;SUBSTITUTE(TRIM(ROUND(IFERROR(CriteriTecnici!$O2046*1,IFERROR(NUMBERVALUE(CriteriTecnici!$O2046,".",","),IFERROR(NUMBERVALUE(CriteriTecnici!$O2046,",","."),0))),4)&amp;""),",",".")&amp;CHAR(125)&amp;IF(TRUE,",",""))</f>
        <v/>
      </c>
    </row>
    <row r="2267">
      <c r="A2267" s="38">
        <f>IF(CriteriTecnici!$A2047="","","    "&amp;CHAR(123)&amp;CHAR(34)&amp;"bidderId"&amp;CHAR(34)&amp;": "&amp;CHAR(34)&amp;SUBSTITUTE(CriteriTecnici!$A2047,CHAR(34),"'")&amp;CHAR(34)&amp;", "&amp;CHAR(34)&amp;"lotId"&amp;CHAR(34)&amp;": "&amp;CHAR(34)&amp;SUBSTITUTE(CriteriTecnici!$C2047,CHAR(34),"'")&amp;CHAR(34)&amp;", "&amp;CHAR(34)&amp;"criterionId"&amp;CHAR(34)&amp;": "&amp;CHAR(34)&amp;SUBSTITUTE(CriteriTecnici!$D2047,CHAR(34),"'")&amp;CHAR(34)&amp;", "&amp;CHAR(34)&amp;"kind"&amp;CHAR(34)&amp;": "&amp;CHAR(34)&amp;SUBSTITUTE(CriteriTecnici!$F2047,CHAR(34),"'")&amp;CHAR(34)&amp;", "&amp;CHAR(34)&amp;"value"&amp;CHAR(34)&amp;": "&amp;SUBSTITUTE(TRIM(ROUND(IFERROR(CriteriTecnici!$N2047*1,IFERROR(NUMBERVALUE(CriteriTecnici!$N2047,".",","),IFERROR(NUMBERVALUE(CriteriTecnici!$N2047,",","."),0))),4)&amp;""),",",".")&amp;", "&amp;CHAR(34)&amp;"numerator"&amp;CHAR(34)&amp;": "&amp;SUBSTITUTE(TRIM(ROUND(IFERROR(CriteriTecnici!$K2047*1,IFERROR(NUMBERVALUE(CriteriTecnici!$K2047,".",","),IFERROR(NUMBERVALUE(CriteriTecnici!$K2047,",","."),0))),4)&amp;""),",",".")&amp;", "&amp;CHAR(34)&amp;"denominator"&amp;CHAR(34)&amp;": "&amp;SUBSTITUTE(TRIM(ROUND(IFERROR(CriteriTecnici!$L2047*1,IFERROR(NUMBERVALUE(CriteriTecnici!$L2047,".",","),IFERROR(NUMBERVALUE(CriteriTecnici!$L2047,",","."),0))),4)&amp;""),",",".")&amp;", "&amp;CHAR(34)&amp;"flag"&amp;CHAR(34)&amp;": "&amp;SUBSTITUTE(TRIM(ROUND(IFERROR(CriteriTecnici!$M2047*1,IFERROR(NUMBERVALUE(CriteriTecnici!$M2047,".",","),IFERROR(NUMBERVALUE(CriteriTecnici!$M2047,",","."),0))),4)&amp;""),",",".")&amp;", "&amp;CHAR(34)&amp;"rawScore"&amp;CHAR(34)&amp;": "&amp;SUBSTITUTE(TRIM(ROUND(IFERROR(CriteriTecnici!$O2047*1,IFERROR(NUMBERVALUE(CriteriTecnici!$O2047,".",","),IFERROR(NUMBERVALUE(CriteriTecnici!$O2047,",","."),0))),4)&amp;""),",",".")&amp;CHAR(125)&amp;IF(TRUE,",",""))</f>
        <v/>
      </c>
    </row>
    <row r="2268">
      <c r="A2268" s="38">
        <f>IF(CriteriTecnici!$A2048="","","    "&amp;CHAR(123)&amp;CHAR(34)&amp;"bidderId"&amp;CHAR(34)&amp;": "&amp;CHAR(34)&amp;SUBSTITUTE(CriteriTecnici!$A2048,CHAR(34),"'")&amp;CHAR(34)&amp;", "&amp;CHAR(34)&amp;"lotId"&amp;CHAR(34)&amp;": "&amp;CHAR(34)&amp;SUBSTITUTE(CriteriTecnici!$C2048,CHAR(34),"'")&amp;CHAR(34)&amp;", "&amp;CHAR(34)&amp;"criterionId"&amp;CHAR(34)&amp;": "&amp;CHAR(34)&amp;SUBSTITUTE(CriteriTecnici!$D2048,CHAR(34),"'")&amp;CHAR(34)&amp;", "&amp;CHAR(34)&amp;"kind"&amp;CHAR(34)&amp;": "&amp;CHAR(34)&amp;SUBSTITUTE(CriteriTecnici!$F2048,CHAR(34),"'")&amp;CHAR(34)&amp;", "&amp;CHAR(34)&amp;"value"&amp;CHAR(34)&amp;": "&amp;SUBSTITUTE(TRIM(ROUND(IFERROR(CriteriTecnici!$N2048*1,IFERROR(NUMBERVALUE(CriteriTecnici!$N2048,".",","),IFERROR(NUMBERVALUE(CriteriTecnici!$N2048,",","."),0))),4)&amp;""),",",".")&amp;", "&amp;CHAR(34)&amp;"numerator"&amp;CHAR(34)&amp;": "&amp;SUBSTITUTE(TRIM(ROUND(IFERROR(CriteriTecnici!$K2048*1,IFERROR(NUMBERVALUE(CriteriTecnici!$K2048,".",","),IFERROR(NUMBERVALUE(CriteriTecnici!$K2048,",","."),0))),4)&amp;""),",",".")&amp;", "&amp;CHAR(34)&amp;"denominator"&amp;CHAR(34)&amp;": "&amp;SUBSTITUTE(TRIM(ROUND(IFERROR(CriteriTecnici!$L2048*1,IFERROR(NUMBERVALUE(CriteriTecnici!$L2048,".",","),IFERROR(NUMBERVALUE(CriteriTecnici!$L2048,",","."),0))),4)&amp;""),",",".")&amp;", "&amp;CHAR(34)&amp;"flag"&amp;CHAR(34)&amp;": "&amp;SUBSTITUTE(TRIM(ROUND(IFERROR(CriteriTecnici!$M2048*1,IFERROR(NUMBERVALUE(CriteriTecnici!$M2048,".",","),IFERROR(NUMBERVALUE(CriteriTecnici!$M2048,",","."),0))),4)&amp;""),",",".")&amp;", "&amp;CHAR(34)&amp;"rawScore"&amp;CHAR(34)&amp;": "&amp;SUBSTITUTE(TRIM(ROUND(IFERROR(CriteriTecnici!$O2048*1,IFERROR(NUMBERVALUE(CriteriTecnici!$O2048,".",","),IFERROR(NUMBERVALUE(CriteriTecnici!$O2048,",","."),0))),4)&amp;""),",",".")&amp;CHAR(125)&amp;IF(TRUE,",",""))</f>
        <v/>
      </c>
    </row>
    <row r="2269">
      <c r="A2269" s="38">
        <f>IF(CriteriTecnici!$A2049="","","    "&amp;CHAR(123)&amp;CHAR(34)&amp;"bidderId"&amp;CHAR(34)&amp;": "&amp;CHAR(34)&amp;SUBSTITUTE(CriteriTecnici!$A2049,CHAR(34),"'")&amp;CHAR(34)&amp;", "&amp;CHAR(34)&amp;"lotId"&amp;CHAR(34)&amp;": "&amp;CHAR(34)&amp;SUBSTITUTE(CriteriTecnici!$C2049,CHAR(34),"'")&amp;CHAR(34)&amp;", "&amp;CHAR(34)&amp;"criterionId"&amp;CHAR(34)&amp;": "&amp;CHAR(34)&amp;SUBSTITUTE(CriteriTecnici!$D2049,CHAR(34),"'")&amp;CHAR(34)&amp;", "&amp;CHAR(34)&amp;"kind"&amp;CHAR(34)&amp;": "&amp;CHAR(34)&amp;SUBSTITUTE(CriteriTecnici!$F2049,CHAR(34),"'")&amp;CHAR(34)&amp;", "&amp;CHAR(34)&amp;"value"&amp;CHAR(34)&amp;": "&amp;SUBSTITUTE(TRIM(ROUND(IFERROR(CriteriTecnici!$N2049*1,IFERROR(NUMBERVALUE(CriteriTecnici!$N2049,".",","),IFERROR(NUMBERVALUE(CriteriTecnici!$N2049,",","."),0))),4)&amp;""),",",".")&amp;", "&amp;CHAR(34)&amp;"numerator"&amp;CHAR(34)&amp;": "&amp;SUBSTITUTE(TRIM(ROUND(IFERROR(CriteriTecnici!$K2049*1,IFERROR(NUMBERVALUE(CriteriTecnici!$K2049,".",","),IFERROR(NUMBERVALUE(CriteriTecnici!$K2049,",","."),0))),4)&amp;""),",",".")&amp;", "&amp;CHAR(34)&amp;"denominator"&amp;CHAR(34)&amp;": "&amp;SUBSTITUTE(TRIM(ROUND(IFERROR(CriteriTecnici!$L2049*1,IFERROR(NUMBERVALUE(CriteriTecnici!$L2049,".",","),IFERROR(NUMBERVALUE(CriteriTecnici!$L2049,",","."),0))),4)&amp;""),",",".")&amp;", "&amp;CHAR(34)&amp;"flag"&amp;CHAR(34)&amp;": "&amp;SUBSTITUTE(TRIM(ROUND(IFERROR(CriteriTecnici!$M2049*1,IFERROR(NUMBERVALUE(CriteriTecnici!$M2049,".",","),IFERROR(NUMBERVALUE(CriteriTecnici!$M2049,",","."),0))),4)&amp;""),",",".")&amp;", "&amp;CHAR(34)&amp;"rawScore"&amp;CHAR(34)&amp;": "&amp;SUBSTITUTE(TRIM(ROUND(IFERROR(CriteriTecnici!$O2049*1,IFERROR(NUMBERVALUE(CriteriTecnici!$O2049,".",","),IFERROR(NUMBERVALUE(CriteriTecnici!$O2049,",","."),0))),4)&amp;""),",",".")&amp;CHAR(125)&amp;IF(TRUE,",",""))</f>
        <v/>
      </c>
    </row>
    <row r="2270">
      <c r="A2270" s="38">
        <f>IF(CriteriTecnici!$A2050="","","    "&amp;CHAR(123)&amp;CHAR(34)&amp;"bidderId"&amp;CHAR(34)&amp;": "&amp;CHAR(34)&amp;SUBSTITUTE(CriteriTecnici!$A2050,CHAR(34),"'")&amp;CHAR(34)&amp;", "&amp;CHAR(34)&amp;"lotId"&amp;CHAR(34)&amp;": "&amp;CHAR(34)&amp;SUBSTITUTE(CriteriTecnici!$C2050,CHAR(34),"'")&amp;CHAR(34)&amp;", "&amp;CHAR(34)&amp;"criterionId"&amp;CHAR(34)&amp;": "&amp;CHAR(34)&amp;SUBSTITUTE(CriteriTecnici!$D2050,CHAR(34),"'")&amp;CHAR(34)&amp;", "&amp;CHAR(34)&amp;"kind"&amp;CHAR(34)&amp;": "&amp;CHAR(34)&amp;SUBSTITUTE(CriteriTecnici!$F2050,CHAR(34),"'")&amp;CHAR(34)&amp;", "&amp;CHAR(34)&amp;"value"&amp;CHAR(34)&amp;": "&amp;SUBSTITUTE(TRIM(ROUND(IFERROR(CriteriTecnici!$N2050*1,IFERROR(NUMBERVALUE(CriteriTecnici!$N2050,".",","),IFERROR(NUMBERVALUE(CriteriTecnici!$N2050,",","."),0))),4)&amp;""),",",".")&amp;", "&amp;CHAR(34)&amp;"numerator"&amp;CHAR(34)&amp;": "&amp;SUBSTITUTE(TRIM(ROUND(IFERROR(CriteriTecnici!$K2050*1,IFERROR(NUMBERVALUE(CriteriTecnici!$K2050,".",","),IFERROR(NUMBERVALUE(CriteriTecnici!$K2050,",","."),0))),4)&amp;""),",",".")&amp;", "&amp;CHAR(34)&amp;"denominator"&amp;CHAR(34)&amp;": "&amp;SUBSTITUTE(TRIM(ROUND(IFERROR(CriteriTecnici!$L2050*1,IFERROR(NUMBERVALUE(CriteriTecnici!$L2050,".",","),IFERROR(NUMBERVALUE(CriteriTecnici!$L2050,",","."),0))),4)&amp;""),",",".")&amp;", "&amp;CHAR(34)&amp;"flag"&amp;CHAR(34)&amp;": "&amp;SUBSTITUTE(TRIM(ROUND(IFERROR(CriteriTecnici!$M2050*1,IFERROR(NUMBERVALUE(CriteriTecnici!$M2050,".",","),IFERROR(NUMBERVALUE(CriteriTecnici!$M2050,",","."),0))),4)&amp;""),",",".")&amp;", "&amp;CHAR(34)&amp;"rawScore"&amp;CHAR(34)&amp;": "&amp;SUBSTITUTE(TRIM(ROUND(IFERROR(CriteriTecnici!$O2050*1,IFERROR(NUMBERVALUE(CriteriTecnici!$O2050,".",","),IFERROR(NUMBERVALUE(CriteriTecnici!$O2050,",","."),0))),4)&amp;""),",",".")&amp;CHAR(125)&amp;IF(COUNTA(Offerte!$A68:$A$200)&gt;0,",",""))</f>
        <v/>
      </c>
    </row>
    <row r="2271">
      <c r="A2271" s="38">
        <f>IF(CriteriTecnici!$A2051="","","    "&amp;CHAR(123)&amp;CHAR(34)&amp;"bidderId"&amp;CHAR(34)&amp;": "&amp;CHAR(34)&amp;SUBSTITUTE(CriteriTecnici!$A2051,CHAR(34),"'")&amp;CHAR(34)&amp;", "&amp;CHAR(34)&amp;"lotId"&amp;CHAR(34)&amp;": "&amp;CHAR(34)&amp;SUBSTITUTE(CriteriTecnici!$C2051,CHAR(34),"'")&amp;CHAR(34)&amp;", "&amp;CHAR(34)&amp;"criterionId"&amp;CHAR(34)&amp;": "&amp;CHAR(34)&amp;SUBSTITUTE(CriteriTecnici!$D2051,CHAR(34),"'")&amp;CHAR(34)&amp;", "&amp;CHAR(34)&amp;"kind"&amp;CHAR(34)&amp;": "&amp;CHAR(34)&amp;SUBSTITUTE(CriteriTecnici!$F2051,CHAR(34),"'")&amp;CHAR(34)&amp;", "&amp;CHAR(34)&amp;"value"&amp;CHAR(34)&amp;": "&amp;SUBSTITUTE(TRIM(ROUND(IFERROR(CriteriTecnici!$N2051*1,IFERROR(NUMBERVALUE(CriteriTecnici!$N2051,".",","),IFERROR(NUMBERVALUE(CriteriTecnici!$N2051,",","."),0))),4)&amp;""),",",".")&amp;", "&amp;CHAR(34)&amp;"numerator"&amp;CHAR(34)&amp;": "&amp;SUBSTITUTE(TRIM(ROUND(IFERROR(CriteriTecnici!$K2051*1,IFERROR(NUMBERVALUE(CriteriTecnici!$K2051,".",","),IFERROR(NUMBERVALUE(CriteriTecnici!$K2051,",","."),0))),4)&amp;""),",",".")&amp;", "&amp;CHAR(34)&amp;"denominator"&amp;CHAR(34)&amp;": "&amp;SUBSTITUTE(TRIM(ROUND(IFERROR(CriteriTecnici!$L2051*1,IFERROR(NUMBERVALUE(CriteriTecnici!$L2051,".",","),IFERROR(NUMBERVALUE(CriteriTecnici!$L2051,",","."),0))),4)&amp;""),",",".")&amp;", "&amp;CHAR(34)&amp;"flag"&amp;CHAR(34)&amp;": "&amp;SUBSTITUTE(TRIM(ROUND(IFERROR(CriteriTecnici!$M2051*1,IFERROR(NUMBERVALUE(CriteriTecnici!$M2051,".",","),IFERROR(NUMBERVALUE(CriteriTecnici!$M2051,",","."),0))),4)&amp;""),",",".")&amp;", "&amp;CHAR(34)&amp;"rawScore"&amp;CHAR(34)&amp;": "&amp;SUBSTITUTE(TRIM(ROUND(IFERROR(CriteriTecnici!$O2051*1,IFERROR(NUMBERVALUE(CriteriTecnici!$O2051,".",","),IFERROR(NUMBERVALUE(CriteriTecnici!$O2051,",","."),0))),4)&amp;""),",",".")&amp;CHAR(125)&amp;IF(TRUE,",",""))</f>
        <v/>
      </c>
    </row>
    <row r="2272">
      <c r="A2272" s="38">
        <f>IF(CriteriTecnici!$A2052="","","    "&amp;CHAR(123)&amp;CHAR(34)&amp;"bidderId"&amp;CHAR(34)&amp;": "&amp;CHAR(34)&amp;SUBSTITUTE(CriteriTecnici!$A2052,CHAR(34),"'")&amp;CHAR(34)&amp;", "&amp;CHAR(34)&amp;"lotId"&amp;CHAR(34)&amp;": "&amp;CHAR(34)&amp;SUBSTITUTE(CriteriTecnici!$C2052,CHAR(34),"'")&amp;CHAR(34)&amp;", "&amp;CHAR(34)&amp;"criterionId"&amp;CHAR(34)&amp;": "&amp;CHAR(34)&amp;SUBSTITUTE(CriteriTecnici!$D2052,CHAR(34),"'")&amp;CHAR(34)&amp;", "&amp;CHAR(34)&amp;"kind"&amp;CHAR(34)&amp;": "&amp;CHAR(34)&amp;SUBSTITUTE(CriteriTecnici!$F2052,CHAR(34),"'")&amp;CHAR(34)&amp;", "&amp;CHAR(34)&amp;"value"&amp;CHAR(34)&amp;": "&amp;SUBSTITUTE(TRIM(ROUND(IFERROR(CriteriTecnici!$N2052*1,IFERROR(NUMBERVALUE(CriteriTecnici!$N2052,".",","),IFERROR(NUMBERVALUE(CriteriTecnici!$N2052,",","."),0))),4)&amp;""),",",".")&amp;", "&amp;CHAR(34)&amp;"numerator"&amp;CHAR(34)&amp;": "&amp;SUBSTITUTE(TRIM(ROUND(IFERROR(CriteriTecnici!$K2052*1,IFERROR(NUMBERVALUE(CriteriTecnici!$K2052,".",","),IFERROR(NUMBERVALUE(CriteriTecnici!$K2052,",","."),0))),4)&amp;""),",",".")&amp;", "&amp;CHAR(34)&amp;"denominator"&amp;CHAR(34)&amp;": "&amp;SUBSTITUTE(TRIM(ROUND(IFERROR(CriteriTecnici!$L2052*1,IFERROR(NUMBERVALUE(CriteriTecnici!$L2052,".",","),IFERROR(NUMBERVALUE(CriteriTecnici!$L2052,",","."),0))),4)&amp;""),",",".")&amp;", "&amp;CHAR(34)&amp;"flag"&amp;CHAR(34)&amp;": "&amp;SUBSTITUTE(TRIM(ROUND(IFERROR(CriteriTecnici!$M2052*1,IFERROR(NUMBERVALUE(CriteriTecnici!$M2052,".",","),IFERROR(NUMBERVALUE(CriteriTecnici!$M2052,",","."),0))),4)&amp;""),",",".")&amp;", "&amp;CHAR(34)&amp;"rawScore"&amp;CHAR(34)&amp;": "&amp;SUBSTITUTE(TRIM(ROUND(IFERROR(CriteriTecnici!$O2052*1,IFERROR(NUMBERVALUE(CriteriTecnici!$O2052,".",","),IFERROR(NUMBERVALUE(CriteriTecnici!$O2052,",","."),0))),4)&amp;""),",",".")&amp;CHAR(125)&amp;IF(TRUE,",",""))</f>
        <v/>
      </c>
    </row>
    <row r="2273">
      <c r="A2273" s="38">
        <f>IF(CriteriTecnici!$A2053="","","    "&amp;CHAR(123)&amp;CHAR(34)&amp;"bidderId"&amp;CHAR(34)&amp;": "&amp;CHAR(34)&amp;SUBSTITUTE(CriteriTecnici!$A2053,CHAR(34),"'")&amp;CHAR(34)&amp;", "&amp;CHAR(34)&amp;"lotId"&amp;CHAR(34)&amp;": "&amp;CHAR(34)&amp;SUBSTITUTE(CriteriTecnici!$C2053,CHAR(34),"'")&amp;CHAR(34)&amp;", "&amp;CHAR(34)&amp;"criterionId"&amp;CHAR(34)&amp;": "&amp;CHAR(34)&amp;SUBSTITUTE(CriteriTecnici!$D2053,CHAR(34),"'")&amp;CHAR(34)&amp;", "&amp;CHAR(34)&amp;"kind"&amp;CHAR(34)&amp;": "&amp;CHAR(34)&amp;SUBSTITUTE(CriteriTecnici!$F2053,CHAR(34),"'")&amp;CHAR(34)&amp;", "&amp;CHAR(34)&amp;"value"&amp;CHAR(34)&amp;": "&amp;SUBSTITUTE(TRIM(ROUND(IFERROR(CriteriTecnici!$N2053*1,IFERROR(NUMBERVALUE(CriteriTecnici!$N2053,".",","),IFERROR(NUMBERVALUE(CriteriTecnici!$N2053,",","."),0))),4)&amp;""),",",".")&amp;", "&amp;CHAR(34)&amp;"numerator"&amp;CHAR(34)&amp;": "&amp;SUBSTITUTE(TRIM(ROUND(IFERROR(CriteriTecnici!$K2053*1,IFERROR(NUMBERVALUE(CriteriTecnici!$K2053,".",","),IFERROR(NUMBERVALUE(CriteriTecnici!$K2053,",","."),0))),4)&amp;""),",",".")&amp;", "&amp;CHAR(34)&amp;"denominator"&amp;CHAR(34)&amp;": "&amp;SUBSTITUTE(TRIM(ROUND(IFERROR(CriteriTecnici!$L2053*1,IFERROR(NUMBERVALUE(CriteriTecnici!$L2053,".",","),IFERROR(NUMBERVALUE(CriteriTecnici!$L2053,",","."),0))),4)&amp;""),",",".")&amp;", "&amp;CHAR(34)&amp;"flag"&amp;CHAR(34)&amp;": "&amp;SUBSTITUTE(TRIM(ROUND(IFERROR(CriteriTecnici!$M2053*1,IFERROR(NUMBERVALUE(CriteriTecnici!$M2053,".",","),IFERROR(NUMBERVALUE(CriteriTecnici!$M2053,",","."),0))),4)&amp;""),",",".")&amp;", "&amp;CHAR(34)&amp;"rawScore"&amp;CHAR(34)&amp;": "&amp;SUBSTITUTE(TRIM(ROUND(IFERROR(CriteriTecnici!$O2053*1,IFERROR(NUMBERVALUE(CriteriTecnici!$O2053,".",","),IFERROR(NUMBERVALUE(CriteriTecnici!$O2053,",","."),0))),4)&amp;""),",",".")&amp;CHAR(125)&amp;IF(TRUE,",",""))</f>
        <v/>
      </c>
    </row>
    <row r="2274">
      <c r="A2274" s="38">
        <f>IF(CriteriTecnici!$A2054="","","    "&amp;CHAR(123)&amp;CHAR(34)&amp;"bidderId"&amp;CHAR(34)&amp;": "&amp;CHAR(34)&amp;SUBSTITUTE(CriteriTecnici!$A2054,CHAR(34),"'")&amp;CHAR(34)&amp;", "&amp;CHAR(34)&amp;"lotId"&amp;CHAR(34)&amp;": "&amp;CHAR(34)&amp;SUBSTITUTE(CriteriTecnici!$C2054,CHAR(34),"'")&amp;CHAR(34)&amp;", "&amp;CHAR(34)&amp;"criterionId"&amp;CHAR(34)&amp;": "&amp;CHAR(34)&amp;SUBSTITUTE(CriteriTecnici!$D2054,CHAR(34),"'")&amp;CHAR(34)&amp;", "&amp;CHAR(34)&amp;"kind"&amp;CHAR(34)&amp;": "&amp;CHAR(34)&amp;SUBSTITUTE(CriteriTecnici!$F2054,CHAR(34),"'")&amp;CHAR(34)&amp;", "&amp;CHAR(34)&amp;"value"&amp;CHAR(34)&amp;": "&amp;SUBSTITUTE(TRIM(ROUND(IFERROR(CriteriTecnici!$N2054*1,IFERROR(NUMBERVALUE(CriteriTecnici!$N2054,".",","),IFERROR(NUMBERVALUE(CriteriTecnici!$N2054,",","."),0))),4)&amp;""),",",".")&amp;", "&amp;CHAR(34)&amp;"numerator"&amp;CHAR(34)&amp;": "&amp;SUBSTITUTE(TRIM(ROUND(IFERROR(CriteriTecnici!$K2054*1,IFERROR(NUMBERVALUE(CriteriTecnici!$K2054,".",","),IFERROR(NUMBERVALUE(CriteriTecnici!$K2054,",","."),0))),4)&amp;""),",",".")&amp;", "&amp;CHAR(34)&amp;"denominator"&amp;CHAR(34)&amp;": "&amp;SUBSTITUTE(TRIM(ROUND(IFERROR(CriteriTecnici!$L2054*1,IFERROR(NUMBERVALUE(CriteriTecnici!$L2054,".",","),IFERROR(NUMBERVALUE(CriteriTecnici!$L2054,",","."),0))),4)&amp;""),",",".")&amp;", "&amp;CHAR(34)&amp;"flag"&amp;CHAR(34)&amp;": "&amp;SUBSTITUTE(TRIM(ROUND(IFERROR(CriteriTecnici!$M2054*1,IFERROR(NUMBERVALUE(CriteriTecnici!$M2054,".",","),IFERROR(NUMBERVALUE(CriteriTecnici!$M2054,",","."),0))),4)&amp;""),",",".")&amp;", "&amp;CHAR(34)&amp;"rawScore"&amp;CHAR(34)&amp;": "&amp;SUBSTITUTE(TRIM(ROUND(IFERROR(CriteriTecnici!$O2054*1,IFERROR(NUMBERVALUE(CriteriTecnici!$O2054,".",","),IFERROR(NUMBERVALUE(CriteriTecnici!$O2054,",","."),0))),4)&amp;""),",",".")&amp;CHAR(125)&amp;IF(TRUE,",",""))</f>
        <v/>
      </c>
    </row>
    <row r="2275">
      <c r="A2275" s="38">
        <f>IF(CriteriTecnici!$A2055="","","    "&amp;CHAR(123)&amp;CHAR(34)&amp;"bidderId"&amp;CHAR(34)&amp;": "&amp;CHAR(34)&amp;SUBSTITUTE(CriteriTecnici!$A2055,CHAR(34),"'")&amp;CHAR(34)&amp;", "&amp;CHAR(34)&amp;"lotId"&amp;CHAR(34)&amp;": "&amp;CHAR(34)&amp;SUBSTITUTE(CriteriTecnici!$C2055,CHAR(34),"'")&amp;CHAR(34)&amp;", "&amp;CHAR(34)&amp;"criterionId"&amp;CHAR(34)&amp;": "&amp;CHAR(34)&amp;SUBSTITUTE(CriteriTecnici!$D2055,CHAR(34),"'")&amp;CHAR(34)&amp;", "&amp;CHAR(34)&amp;"kind"&amp;CHAR(34)&amp;": "&amp;CHAR(34)&amp;SUBSTITUTE(CriteriTecnici!$F2055,CHAR(34),"'")&amp;CHAR(34)&amp;", "&amp;CHAR(34)&amp;"value"&amp;CHAR(34)&amp;": "&amp;SUBSTITUTE(TRIM(ROUND(IFERROR(CriteriTecnici!$N2055*1,IFERROR(NUMBERVALUE(CriteriTecnici!$N2055,".",","),IFERROR(NUMBERVALUE(CriteriTecnici!$N2055,",","."),0))),4)&amp;""),",",".")&amp;", "&amp;CHAR(34)&amp;"numerator"&amp;CHAR(34)&amp;": "&amp;SUBSTITUTE(TRIM(ROUND(IFERROR(CriteriTecnici!$K2055*1,IFERROR(NUMBERVALUE(CriteriTecnici!$K2055,".",","),IFERROR(NUMBERVALUE(CriteriTecnici!$K2055,",","."),0))),4)&amp;""),",",".")&amp;", "&amp;CHAR(34)&amp;"denominator"&amp;CHAR(34)&amp;": "&amp;SUBSTITUTE(TRIM(ROUND(IFERROR(CriteriTecnici!$L2055*1,IFERROR(NUMBERVALUE(CriteriTecnici!$L2055,".",","),IFERROR(NUMBERVALUE(CriteriTecnici!$L2055,",","."),0))),4)&amp;""),",",".")&amp;", "&amp;CHAR(34)&amp;"flag"&amp;CHAR(34)&amp;": "&amp;SUBSTITUTE(TRIM(ROUND(IFERROR(CriteriTecnici!$M2055*1,IFERROR(NUMBERVALUE(CriteriTecnici!$M2055,".",","),IFERROR(NUMBERVALUE(CriteriTecnici!$M2055,",","."),0))),4)&amp;""),",",".")&amp;", "&amp;CHAR(34)&amp;"rawScore"&amp;CHAR(34)&amp;": "&amp;SUBSTITUTE(TRIM(ROUND(IFERROR(CriteriTecnici!$O2055*1,IFERROR(NUMBERVALUE(CriteriTecnici!$O2055,".",","),IFERROR(NUMBERVALUE(CriteriTecnici!$O2055,",","."),0))),4)&amp;""),",",".")&amp;CHAR(125)&amp;IF(TRUE,",",""))</f>
        <v/>
      </c>
    </row>
    <row r="2276">
      <c r="A2276" s="38">
        <f>IF(CriteriTecnici!$A2056="","","    "&amp;CHAR(123)&amp;CHAR(34)&amp;"bidderId"&amp;CHAR(34)&amp;": "&amp;CHAR(34)&amp;SUBSTITUTE(CriteriTecnici!$A2056,CHAR(34),"'")&amp;CHAR(34)&amp;", "&amp;CHAR(34)&amp;"lotId"&amp;CHAR(34)&amp;": "&amp;CHAR(34)&amp;SUBSTITUTE(CriteriTecnici!$C2056,CHAR(34),"'")&amp;CHAR(34)&amp;", "&amp;CHAR(34)&amp;"criterionId"&amp;CHAR(34)&amp;": "&amp;CHAR(34)&amp;SUBSTITUTE(CriteriTecnici!$D2056,CHAR(34),"'")&amp;CHAR(34)&amp;", "&amp;CHAR(34)&amp;"kind"&amp;CHAR(34)&amp;": "&amp;CHAR(34)&amp;SUBSTITUTE(CriteriTecnici!$F2056,CHAR(34),"'")&amp;CHAR(34)&amp;", "&amp;CHAR(34)&amp;"value"&amp;CHAR(34)&amp;": "&amp;SUBSTITUTE(TRIM(ROUND(IFERROR(CriteriTecnici!$N2056*1,IFERROR(NUMBERVALUE(CriteriTecnici!$N2056,".",","),IFERROR(NUMBERVALUE(CriteriTecnici!$N2056,",","."),0))),4)&amp;""),",",".")&amp;", "&amp;CHAR(34)&amp;"numerator"&amp;CHAR(34)&amp;": "&amp;SUBSTITUTE(TRIM(ROUND(IFERROR(CriteriTecnici!$K2056*1,IFERROR(NUMBERVALUE(CriteriTecnici!$K2056,".",","),IFERROR(NUMBERVALUE(CriteriTecnici!$K2056,",","."),0))),4)&amp;""),",",".")&amp;", "&amp;CHAR(34)&amp;"denominator"&amp;CHAR(34)&amp;": "&amp;SUBSTITUTE(TRIM(ROUND(IFERROR(CriteriTecnici!$L2056*1,IFERROR(NUMBERVALUE(CriteriTecnici!$L2056,".",","),IFERROR(NUMBERVALUE(CriteriTecnici!$L2056,",","."),0))),4)&amp;""),",",".")&amp;", "&amp;CHAR(34)&amp;"flag"&amp;CHAR(34)&amp;": "&amp;SUBSTITUTE(TRIM(ROUND(IFERROR(CriteriTecnici!$M2056*1,IFERROR(NUMBERVALUE(CriteriTecnici!$M2056,".",","),IFERROR(NUMBERVALUE(CriteriTecnici!$M2056,",","."),0))),4)&amp;""),",",".")&amp;", "&amp;CHAR(34)&amp;"rawScore"&amp;CHAR(34)&amp;": "&amp;SUBSTITUTE(TRIM(ROUND(IFERROR(CriteriTecnici!$O2056*1,IFERROR(NUMBERVALUE(CriteriTecnici!$O2056,".",","),IFERROR(NUMBERVALUE(CriteriTecnici!$O2056,",","."),0))),4)&amp;""),",",".")&amp;CHAR(125)&amp;IF(TRUE,",",""))</f>
        <v/>
      </c>
    </row>
    <row r="2277">
      <c r="A2277" s="38">
        <f>IF(CriteriTecnici!$A2057="","","    "&amp;CHAR(123)&amp;CHAR(34)&amp;"bidderId"&amp;CHAR(34)&amp;": "&amp;CHAR(34)&amp;SUBSTITUTE(CriteriTecnici!$A2057,CHAR(34),"'")&amp;CHAR(34)&amp;", "&amp;CHAR(34)&amp;"lotId"&amp;CHAR(34)&amp;": "&amp;CHAR(34)&amp;SUBSTITUTE(CriteriTecnici!$C2057,CHAR(34),"'")&amp;CHAR(34)&amp;", "&amp;CHAR(34)&amp;"criterionId"&amp;CHAR(34)&amp;": "&amp;CHAR(34)&amp;SUBSTITUTE(CriteriTecnici!$D2057,CHAR(34),"'")&amp;CHAR(34)&amp;", "&amp;CHAR(34)&amp;"kind"&amp;CHAR(34)&amp;": "&amp;CHAR(34)&amp;SUBSTITUTE(CriteriTecnici!$F2057,CHAR(34),"'")&amp;CHAR(34)&amp;", "&amp;CHAR(34)&amp;"value"&amp;CHAR(34)&amp;": "&amp;SUBSTITUTE(TRIM(ROUND(IFERROR(CriteriTecnici!$N2057*1,IFERROR(NUMBERVALUE(CriteriTecnici!$N2057,".",","),IFERROR(NUMBERVALUE(CriteriTecnici!$N2057,",","."),0))),4)&amp;""),",",".")&amp;", "&amp;CHAR(34)&amp;"numerator"&amp;CHAR(34)&amp;": "&amp;SUBSTITUTE(TRIM(ROUND(IFERROR(CriteriTecnici!$K2057*1,IFERROR(NUMBERVALUE(CriteriTecnici!$K2057,".",","),IFERROR(NUMBERVALUE(CriteriTecnici!$K2057,",","."),0))),4)&amp;""),",",".")&amp;", "&amp;CHAR(34)&amp;"denominator"&amp;CHAR(34)&amp;": "&amp;SUBSTITUTE(TRIM(ROUND(IFERROR(CriteriTecnici!$L2057*1,IFERROR(NUMBERVALUE(CriteriTecnici!$L2057,".",","),IFERROR(NUMBERVALUE(CriteriTecnici!$L2057,",","."),0))),4)&amp;""),",",".")&amp;", "&amp;CHAR(34)&amp;"flag"&amp;CHAR(34)&amp;": "&amp;SUBSTITUTE(TRIM(ROUND(IFERROR(CriteriTecnici!$M2057*1,IFERROR(NUMBERVALUE(CriteriTecnici!$M2057,".",","),IFERROR(NUMBERVALUE(CriteriTecnici!$M2057,",","."),0))),4)&amp;""),",",".")&amp;", "&amp;CHAR(34)&amp;"rawScore"&amp;CHAR(34)&amp;": "&amp;SUBSTITUTE(TRIM(ROUND(IFERROR(CriteriTecnici!$O2057*1,IFERROR(NUMBERVALUE(CriteriTecnici!$O2057,".",","),IFERROR(NUMBERVALUE(CriteriTecnici!$O2057,",","."),0))),4)&amp;""),",",".")&amp;CHAR(125)&amp;IF(TRUE,",",""))</f>
        <v/>
      </c>
    </row>
    <row r="2278">
      <c r="A2278" s="38">
        <f>IF(CriteriTecnici!$A2058="","","    "&amp;CHAR(123)&amp;CHAR(34)&amp;"bidderId"&amp;CHAR(34)&amp;": "&amp;CHAR(34)&amp;SUBSTITUTE(CriteriTecnici!$A2058,CHAR(34),"'")&amp;CHAR(34)&amp;", "&amp;CHAR(34)&amp;"lotId"&amp;CHAR(34)&amp;": "&amp;CHAR(34)&amp;SUBSTITUTE(CriteriTecnici!$C2058,CHAR(34),"'")&amp;CHAR(34)&amp;", "&amp;CHAR(34)&amp;"criterionId"&amp;CHAR(34)&amp;": "&amp;CHAR(34)&amp;SUBSTITUTE(CriteriTecnici!$D2058,CHAR(34),"'")&amp;CHAR(34)&amp;", "&amp;CHAR(34)&amp;"kind"&amp;CHAR(34)&amp;": "&amp;CHAR(34)&amp;SUBSTITUTE(CriteriTecnici!$F2058,CHAR(34),"'")&amp;CHAR(34)&amp;", "&amp;CHAR(34)&amp;"value"&amp;CHAR(34)&amp;": "&amp;SUBSTITUTE(TRIM(ROUND(IFERROR(CriteriTecnici!$N2058*1,IFERROR(NUMBERVALUE(CriteriTecnici!$N2058,".",","),IFERROR(NUMBERVALUE(CriteriTecnici!$N2058,",","."),0))),4)&amp;""),",",".")&amp;", "&amp;CHAR(34)&amp;"numerator"&amp;CHAR(34)&amp;": "&amp;SUBSTITUTE(TRIM(ROUND(IFERROR(CriteriTecnici!$K2058*1,IFERROR(NUMBERVALUE(CriteriTecnici!$K2058,".",","),IFERROR(NUMBERVALUE(CriteriTecnici!$K2058,",","."),0))),4)&amp;""),",",".")&amp;", "&amp;CHAR(34)&amp;"denominator"&amp;CHAR(34)&amp;": "&amp;SUBSTITUTE(TRIM(ROUND(IFERROR(CriteriTecnici!$L2058*1,IFERROR(NUMBERVALUE(CriteriTecnici!$L2058,".",","),IFERROR(NUMBERVALUE(CriteriTecnici!$L2058,",","."),0))),4)&amp;""),",",".")&amp;", "&amp;CHAR(34)&amp;"flag"&amp;CHAR(34)&amp;": "&amp;SUBSTITUTE(TRIM(ROUND(IFERROR(CriteriTecnici!$M2058*1,IFERROR(NUMBERVALUE(CriteriTecnici!$M2058,".",","),IFERROR(NUMBERVALUE(CriteriTecnici!$M2058,",","."),0))),4)&amp;""),",",".")&amp;", "&amp;CHAR(34)&amp;"rawScore"&amp;CHAR(34)&amp;": "&amp;SUBSTITUTE(TRIM(ROUND(IFERROR(CriteriTecnici!$O2058*1,IFERROR(NUMBERVALUE(CriteriTecnici!$O2058,".",","),IFERROR(NUMBERVALUE(CriteriTecnici!$O2058,",","."),0))),4)&amp;""),",",".")&amp;CHAR(125)&amp;IF(TRUE,",",""))</f>
        <v/>
      </c>
    </row>
    <row r="2279">
      <c r="A2279" s="38">
        <f>IF(CriteriTecnici!$A2059="","","    "&amp;CHAR(123)&amp;CHAR(34)&amp;"bidderId"&amp;CHAR(34)&amp;": "&amp;CHAR(34)&amp;SUBSTITUTE(CriteriTecnici!$A2059,CHAR(34),"'")&amp;CHAR(34)&amp;", "&amp;CHAR(34)&amp;"lotId"&amp;CHAR(34)&amp;": "&amp;CHAR(34)&amp;SUBSTITUTE(CriteriTecnici!$C2059,CHAR(34),"'")&amp;CHAR(34)&amp;", "&amp;CHAR(34)&amp;"criterionId"&amp;CHAR(34)&amp;": "&amp;CHAR(34)&amp;SUBSTITUTE(CriteriTecnici!$D2059,CHAR(34),"'")&amp;CHAR(34)&amp;", "&amp;CHAR(34)&amp;"kind"&amp;CHAR(34)&amp;": "&amp;CHAR(34)&amp;SUBSTITUTE(CriteriTecnici!$F2059,CHAR(34),"'")&amp;CHAR(34)&amp;", "&amp;CHAR(34)&amp;"value"&amp;CHAR(34)&amp;": "&amp;SUBSTITUTE(TRIM(ROUND(IFERROR(CriteriTecnici!$N2059*1,IFERROR(NUMBERVALUE(CriteriTecnici!$N2059,".",","),IFERROR(NUMBERVALUE(CriteriTecnici!$N2059,",","."),0))),4)&amp;""),",",".")&amp;", "&amp;CHAR(34)&amp;"numerator"&amp;CHAR(34)&amp;": "&amp;SUBSTITUTE(TRIM(ROUND(IFERROR(CriteriTecnici!$K2059*1,IFERROR(NUMBERVALUE(CriteriTecnici!$K2059,".",","),IFERROR(NUMBERVALUE(CriteriTecnici!$K2059,",","."),0))),4)&amp;""),",",".")&amp;", "&amp;CHAR(34)&amp;"denominator"&amp;CHAR(34)&amp;": "&amp;SUBSTITUTE(TRIM(ROUND(IFERROR(CriteriTecnici!$L2059*1,IFERROR(NUMBERVALUE(CriteriTecnici!$L2059,".",","),IFERROR(NUMBERVALUE(CriteriTecnici!$L2059,",","."),0))),4)&amp;""),",",".")&amp;", "&amp;CHAR(34)&amp;"flag"&amp;CHAR(34)&amp;": "&amp;SUBSTITUTE(TRIM(ROUND(IFERROR(CriteriTecnici!$M2059*1,IFERROR(NUMBERVALUE(CriteriTecnici!$M2059,".",","),IFERROR(NUMBERVALUE(CriteriTecnici!$M2059,",","."),0))),4)&amp;""),",",".")&amp;", "&amp;CHAR(34)&amp;"rawScore"&amp;CHAR(34)&amp;": "&amp;SUBSTITUTE(TRIM(ROUND(IFERROR(CriteriTecnici!$O2059*1,IFERROR(NUMBERVALUE(CriteriTecnici!$O2059,".",","),IFERROR(NUMBERVALUE(CriteriTecnici!$O2059,",","."),0))),4)&amp;""),",",".")&amp;CHAR(125)&amp;IF(TRUE,",",""))</f>
        <v/>
      </c>
    </row>
    <row r="2280">
      <c r="A2280" s="38">
        <f>IF(CriteriTecnici!$A2060="","","    "&amp;CHAR(123)&amp;CHAR(34)&amp;"bidderId"&amp;CHAR(34)&amp;": "&amp;CHAR(34)&amp;SUBSTITUTE(CriteriTecnici!$A2060,CHAR(34),"'")&amp;CHAR(34)&amp;", "&amp;CHAR(34)&amp;"lotId"&amp;CHAR(34)&amp;": "&amp;CHAR(34)&amp;SUBSTITUTE(CriteriTecnici!$C2060,CHAR(34),"'")&amp;CHAR(34)&amp;", "&amp;CHAR(34)&amp;"criterionId"&amp;CHAR(34)&amp;": "&amp;CHAR(34)&amp;SUBSTITUTE(CriteriTecnici!$D2060,CHAR(34),"'")&amp;CHAR(34)&amp;", "&amp;CHAR(34)&amp;"kind"&amp;CHAR(34)&amp;": "&amp;CHAR(34)&amp;SUBSTITUTE(CriteriTecnici!$F2060,CHAR(34),"'")&amp;CHAR(34)&amp;", "&amp;CHAR(34)&amp;"value"&amp;CHAR(34)&amp;": "&amp;SUBSTITUTE(TRIM(ROUND(IFERROR(CriteriTecnici!$N2060*1,IFERROR(NUMBERVALUE(CriteriTecnici!$N2060,".",","),IFERROR(NUMBERVALUE(CriteriTecnici!$N2060,",","."),0))),4)&amp;""),",",".")&amp;", "&amp;CHAR(34)&amp;"numerator"&amp;CHAR(34)&amp;": "&amp;SUBSTITUTE(TRIM(ROUND(IFERROR(CriteriTecnici!$K2060*1,IFERROR(NUMBERVALUE(CriteriTecnici!$K2060,".",","),IFERROR(NUMBERVALUE(CriteriTecnici!$K2060,",","."),0))),4)&amp;""),",",".")&amp;", "&amp;CHAR(34)&amp;"denominator"&amp;CHAR(34)&amp;": "&amp;SUBSTITUTE(TRIM(ROUND(IFERROR(CriteriTecnici!$L2060*1,IFERROR(NUMBERVALUE(CriteriTecnici!$L2060,".",","),IFERROR(NUMBERVALUE(CriteriTecnici!$L2060,",","."),0))),4)&amp;""),",",".")&amp;", "&amp;CHAR(34)&amp;"flag"&amp;CHAR(34)&amp;": "&amp;SUBSTITUTE(TRIM(ROUND(IFERROR(CriteriTecnici!$M2060*1,IFERROR(NUMBERVALUE(CriteriTecnici!$M2060,".",","),IFERROR(NUMBERVALUE(CriteriTecnici!$M2060,",","."),0))),4)&amp;""),",",".")&amp;", "&amp;CHAR(34)&amp;"rawScore"&amp;CHAR(34)&amp;": "&amp;SUBSTITUTE(TRIM(ROUND(IFERROR(CriteriTecnici!$O2060*1,IFERROR(NUMBERVALUE(CriteriTecnici!$O2060,".",","),IFERROR(NUMBERVALUE(CriteriTecnici!$O2060,",","."),0))),4)&amp;""),",",".")&amp;CHAR(125)&amp;IF(TRUE,",",""))</f>
        <v/>
      </c>
    </row>
    <row r="2281">
      <c r="A2281" s="38">
        <f>IF(CriteriTecnici!$A2061="","","    "&amp;CHAR(123)&amp;CHAR(34)&amp;"bidderId"&amp;CHAR(34)&amp;": "&amp;CHAR(34)&amp;SUBSTITUTE(CriteriTecnici!$A2061,CHAR(34),"'")&amp;CHAR(34)&amp;", "&amp;CHAR(34)&amp;"lotId"&amp;CHAR(34)&amp;": "&amp;CHAR(34)&amp;SUBSTITUTE(CriteriTecnici!$C2061,CHAR(34),"'")&amp;CHAR(34)&amp;", "&amp;CHAR(34)&amp;"criterionId"&amp;CHAR(34)&amp;": "&amp;CHAR(34)&amp;SUBSTITUTE(CriteriTecnici!$D2061,CHAR(34),"'")&amp;CHAR(34)&amp;", "&amp;CHAR(34)&amp;"kind"&amp;CHAR(34)&amp;": "&amp;CHAR(34)&amp;SUBSTITUTE(CriteriTecnici!$F2061,CHAR(34),"'")&amp;CHAR(34)&amp;", "&amp;CHAR(34)&amp;"value"&amp;CHAR(34)&amp;": "&amp;SUBSTITUTE(TRIM(ROUND(IFERROR(CriteriTecnici!$N2061*1,IFERROR(NUMBERVALUE(CriteriTecnici!$N2061,".",","),IFERROR(NUMBERVALUE(CriteriTecnici!$N2061,",","."),0))),4)&amp;""),",",".")&amp;", "&amp;CHAR(34)&amp;"numerator"&amp;CHAR(34)&amp;": "&amp;SUBSTITUTE(TRIM(ROUND(IFERROR(CriteriTecnici!$K2061*1,IFERROR(NUMBERVALUE(CriteriTecnici!$K2061,".",","),IFERROR(NUMBERVALUE(CriteriTecnici!$K2061,",","."),0))),4)&amp;""),",",".")&amp;", "&amp;CHAR(34)&amp;"denominator"&amp;CHAR(34)&amp;": "&amp;SUBSTITUTE(TRIM(ROUND(IFERROR(CriteriTecnici!$L2061*1,IFERROR(NUMBERVALUE(CriteriTecnici!$L2061,".",","),IFERROR(NUMBERVALUE(CriteriTecnici!$L2061,",","."),0))),4)&amp;""),",",".")&amp;", "&amp;CHAR(34)&amp;"flag"&amp;CHAR(34)&amp;": "&amp;SUBSTITUTE(TRIM(ROUND(IFERROR(CriteriTecnici!$M2061*1,IFERROR(NUMBERVALUE(CriteriTecnici!$M2061,".",","),IFERROR(NUMBERVALUE(CriteriTecnici!$M2061,",","."),0))),4)&amp;""),",",".")&amp;", "&amp;CHAR(34)&amp;"rawScore"&amp;CHAR(34)&amp;": "&amp;SUBSTITUTE(TRIM(ROUND(IFERROR(CriteriTecnici!$O2061*1,IFERROR(NUMBERVALUE(CriteriTecnici!$O2061,".",","),IFERROR(NUMBERVALUE(CriteriTecnici!$O2061,",","."),0))),4)&amp;""),",",".")&amp;CHAR(125)&amp;IF(TRUE,",",""))</f>
        <v/>
      </c>
    </row>
    <row r="2282">
      <c r="A2282" s="38">
        <f>IF(CriteriTecnici!$A2062="","","    "&amp;CHAR(123)&amp;CHAR(34)&amp;"bidderId"&amp;CHAR(34)&amp;": "&amp;CHAR(34)&amp;SUBSTITUTE(CriteriTecnici!$A2062,CHAR(34),"'")&amp;CHAR(34)&amp;", "&amp;CHAR(34)&amp;"lotId"&amp;CHAR(34)&amp;": "&amp;CHAR(34)&amp;SUBSTITUTE(CriteriTecnici!$C2062,CHAR(34),"'")&amp;CHAR(34)&amp;", "&amp;CHAR(34)&amp;"criterionId"&amp;CHAR(34)&amp;": "&amp;CHAR(34)&amp;SUBSTITUTE(CriteriTecnici!$D2062,CHAR(34),"'")&amp;CHAR(34)&amp;", "&amp;CHAR(34)&amp;"kind"&amp;CHAR(34)&amp;": "&amp;CHAR(34)&amp;SUBSTITUTE(CriteriTecnici!$F2062,CHAR(34),"'")&amp;CHAR(34)&amp;", "&amp;CHAR(34)&amp;"value"&amp;CHAR(34)&amp;": "&amp;SUBSTITUTE(TRIM(ROUND(IFERROR(CriteriTecnici!$N2062*1,IFERROR(NUMBERVALUE(CriteriTecnici!$N2062,".",","),IFERROR(NUMBERVALUE(CriteriTecnici!$N2062,",","."),0))),4)&amp;""),",",".")&amp;", "&amp;CHAR(34)&amp;"numerator"&amp;CHAR(34)&amp;": "&amp;SUBSTITUTE(TRIM(ROUND(IFERROR(CriteriTecnici!$K2062*1,IFERROR(NUMBERVALUE(CriteriTecnici!$K2062,".",","),IFERROR(NUMBERVALUE(CriteriTecnici!$K2062,",","."),0))),4)&amp;""),",",".")&amp;", "&amp;CHAR(34)&amp;"denominator"&amp;CHAR(34)&amp;": "&amp;SUBSTITUTE(TRIM(ROUND(IFERROR(CriteriTecnici!$L2062*1,IFERROR(NUMBERVALUE(CriteriTecnici!$L2062,".",","),IFERROR(NUMBERVALUE(CriteriTecnici!$L2062,",","."),0))),4)&amp;""),",",".")&amp;", "&amp;CHAR(34)&amp;"flag"&amp;CHAR(34)&amp;": "&amp;SUBSTITUTE(TRIM(ROUND(IFERROR(CriteriTecnici!$M2062*1,IFERROR(NUMBERVALUE(CriteriTecnici!$M2062,".",","),IFERROR(NUMBERVALUE(CriteriTecnici!$M2062,",","."),0))),4)&amp;""),",",".")&amp;", "&amp;CHAR(34)&amp;"rawScore"&amp;CHAR(34)&amp;": "&amp;SUBSTITUTE(TRIM(ROUND(IFERROR(CriteriTecnici!$O2062*1,IFERROR(NUMBERVALUE(CriteriTecnici!$O2062,".",","),IFERROR(NUMBERVALUE(CriteriTecnici!$O2062,",","."),0))),4)&amp;""),",",".")&amp;CHAR(125)&amp;IF(TRUE,",",""))</f>
        <v/>
      </c>
    </row>
    <row r="2283">
      <c r="A2283" s="38">
        <f>IF(CriteriTecnici!$A2063="","","    "&amp;CHAR(123)&amp;CHAR(34)&amp;"bidderId"&amp;CHAR(34)&amp;": "&amp;CHAR(34)&amp;SUBSTITUTE(CriteriTecnici!$A2063,CHAR(34),"'")&amp;CHAR(34)&amp;", "&amp;CHAR(34)&amp;"lotId"&amp;CHAR(34)&amp;": "&amp;CHAR(34)&amp;SUBSTITUTE(CriteriTecnici!$C2063,CHAR(34),"'")&amp;CHAR(34)&amp;", "&amp;CHAR(34)&amp;"criterionId"&amp;CHAR(34)&amp;": "&amp;CHAR(34)&amp;SUBSTITUTE(CriteriTecnici!$D2063,CHAR(34),"'")&amp;CHAR(34)&amp;", "&amp;CHAR(34)&amp;"kind"&amp;CHAR(34)&amp;": "&amp;CHAR(34)&amp;SUBSTITUTE(CriteriTecnici!$F2063,CHAR(34),"'")&amp;CHAR(34)&amp;", "&amp;CHAR(34)&amp;"value"&amp;CHAR(34)&amp;": "&amp;SUBSTITUTE(TRIM(ROUND(IFERROR(CriteriTecnici!$N2063*1,IFERROR(NUMBERVALUE(CriteriTecnici!$N2063,".",","),IFERROR(NUMBERVALUE(CriteriTecnici!$N2063,",","."),0))),4)&amp;""),",",".")&amp;", "&amp;CHAR(34)&amp;"numerator"&amp;CHAR(34)&amp;": "&amp;SUBSTITUTE(TRIM(ROUND(IFERROR(CriteriTecnici!$K2063*1,IFERROR(NUMBERVALUE(CriteriTecnici!$K2063,".",","),IFERROR(NUMBERVALUE(CriteriTecnici!$K2063,",","."),0))),4)&amp;""),",",".")&amp;", "&amp;CHAR(34)&amp;"denominator"&amp;CHAR(34)&amp;": "&amp;SUBSTITUTE(TRIM(ROUND(IFERROR(CriteriTecnici!$L2063*1,IFERROR(NUMBERVALUE(CriteriTecnici!$L2063,".",","),IFERROR(NUMBERVALUE(CriteriTecnici!$L2063,",","."),0))),4)&amp;""),",",".")&amp;", "&amp;CHAR(34)&amp;"flag"&amp;CHAR(34)&amp;": "&amp;SUBSTITUTE(TRIM(ROUND(IFERROR(CriteriTecnici!$M2063*1,IFERROR(NUMBERVALUE(CriteriTecnici!$M2063,".",","),IFERROR(NUMBERVALUE(CriteriTecnici!$M2063,",","."),0))),4)&amp;""),",",".")&amp;", "&amp;CHAR(34)&amp;"rawScore"&amp;CHAR(34)&amp;": "&amp;SUBSTITUTE(TRIM(ROUND(IFERROR(CriteriTecnici!$O2063*1,IFERROR(NUMBERVALUE(CriteriTecnici!$O2063,".",","),IFERROR(NUMBERVALUE(CriteriTecnici!$O2063,",","."),0))),4)&amp;""),",",".")&amp;CHAR(125)&amp;IF(TRUE,",",""))</f>
        <v/>
      </c>
    </row>
    <row r="2284">
      <c r="A2284" s="38">
        <f>IF(CriteriTecnici!$A2064="","","    "&amp;CHAR(123)&amp;CHAR(34)&amp;"bidderId"&amp;CHAR(34)&amp;": "&amp;CHAR(34)&amp;SUBSTITUTE(CriteriTecnici!$A2064,CHAR(34),"'")&amp;CHAR(34)&amp;", "&amp;CHAR(34)&amp;"lotId"&amp;CHAR(34)&amp;": "&amp;CHAR(34)&amp;SUBSTITUTE(CriteriTecnici!$C2064,CHAR(34),"'")&amp;CHAR(34)&amp;", "&amp;CHAR(34)&amp;"criterionId"&amp;CHAR(34)&amp;": "&amp;CHAR(34)&amp;SUBSTITUTE(CriteriTecnici!$D2064,CHAR(34),"'")&amp;CHAR(34)&amp;", "&amp;CHAR(34)&amp;"kind"&amp;CHAR(34)&amp;": "&amp;CHAR(34)&amp;SUBSTITUTE(CriteriTecnici!$F2064,CHAR(34),"'")&amp;CHAR(34)&amp;", "&amp;CHAR(34)&amp;"value"&amp;CHAR(34)&amp;": "&amp;SUBSTITUTE(TRIM(ROUND(IFERROR(CriteriTecnici!$N2064*1,IFERROR(NUMBERVALUE(CriteriTecnici!$N2064,".",","),IFERROR(NUMBERVALUE(CriteriTecnici!$N2064,",","."),0))),4)&amp;""),",",".")&amp;", "&amp;CHAR(34)&amp;"numerator"&amp;CHAR(34)&amp;": "&amp;SUBSTITUTE(TRIM(ROUND(IFERROR(CriteriTecnici!$K2064*1,IFERROR(NUMBERVALUE(CriteriTecnici!$K2064,".",","),IFERROR(NUMBERVALUE(CriteriTecnici!$K2064,",","."),0))),4)&amp;""),",",".")&amp;", "&amp;CHAR(34)&amp;"denominator"&amp;CHAR(34)&amp;": "&amp;SUBSTITUTE(TRIM(ROUND(IFERROR(CriteriTecnici!$L2064*1,IFERROR(NUMBERVALUE(CriteriTecnici!$L2064,".",","),IFERROR(NUMBERVALUE(CriteriTecnici!$L2064,",","."),0))),4)&amp;""),",",".")&amp;", "&amp;CHAR(34)&amp;"flag"&amp;CHAR(34)&amp;": "&amp;SUBSTITUTE(TRIM(ROUND(IFERROR(CriteriTecnici!$M2064*1,IFERROR(NUMBERVALUE(CriteriTecnici!$M2064,".",","),IFERROR(NUMBERVALUE(CriteriTecnici!$M2064,",","."),0))),4)&amp;""),",",".")&amp;", "&amp;CHAR(34)&amp;"rawScore"&amp;CHAR(34)&amp;": "&amp;SUBSTITUTE(TRIM(ROUND(IFERROR(CriteriTecnici!$O2064*1,IFERROR(NUMBERVALUE(CriteriTecnici!$O2064,".",","),IFERROR(NUMBERVALUE(CriteriTecnici!$O2064,",","."),0))),4)&amp;""),",",".")&amp;CHAR(125)&amp;IF(TRUE,",",""))</f>
        <v/>
      </c>
    </row>
    <row r="2285">
      <c r="A2285" s="38">
        <f>IF(CriteriTecnici!$A2065="","","    "&amp;CHAR(123)&amp;CHAR(34)&amp;"bidderId"&amp;CHAR(34)&amp;": "&amp;CHAR(34)&amp;SUBSTITUTE(CriteriTecnici!$A2065,CHAR(34),"'")&amp;CHAR(34)&amp;", "&amp;CHAR(34)&amp;"lotId"&amp;CHAR(34)&amp;": "&amp;CHAR(34)&amp;SUBSTITUTE(CriteriTecnici!$C2065,CHAR(34),"'")&amp;CHAR(34)&amp;", "&amp;CHAR(34)&amp;"criterionId"&amp;CHAR(34)&amp;": "&amp;CHAR(34)&amp;SUBSTITUTE(CriteriTecnici!$D2065,CHAR(34),"'")&amp;CHAR(34)&amp;", "&amp;CHAR(34)&amp;"kind"&amp;CHAR(34)&amp;": "&amp;CHAR(34)&amp;SUBSTITUTE(CriteriTecnici!$F2065,CHAR(34),"'")&amp;CHAR(34)&amp;", "&amp;CHAR(34)&amp;"value"&amp;CHAR(34)&amp;": "&amp;SUBSTITUTE(TRIM(ROUND(IFERROR(CriteriTecnici!$N2065*1,IFERROR(NUMBERVALUE(CriteriTecnici!$N2065,".",","),IFERROR(NUMBERVALUE(CriteriTecnici!$N2065,",","."),0))),4)&amp;""),",",".")&amp;", "&amp;CHAR(34)&amp;"numerator"&amp;CHAR(34)&amp;": "&amp;SUBSTITUTE(TRIM(ROUND(IFERROR(CriteriTecnici!$K2065*1,IFERROR(NUMBERVALUE(CriteriTecnici!$K2065,".",","),IFERROR(NUMBERVALUE(CriteriTecnici!$K2065,",","."),0))),4)&amp;""),",",".")&amp;", "&amp;CHAR(34)&amp;"denominator"&amp;CHAR(34)&amp;": "&amp;SUBSTITUTE(TRIM(ROUND(IFERROR(CriteriTecnici!$L2065*1,IFERROR(NUMBERVALUE(CriteriTecnici!$L2065,".",","),IFERROR(NUMBERVALUE(CriteriTecnici!$L2065,",","."),0))),4)&amp;""),",",".")&amp;", "&amp;CHAR(34)&amp;"flag"&amp;CHAR(34)&amp;": "&amp;SUBSTITUTE(TRIM(ROUND(IFERROR(CriteriTecnici!$M2065*1,IFERROR(NUMBERVALUE(CriteriTecnici!$M2065,".",","),IFERROR(NUMBERVALUE(CriteriTecnici!$M2065,",","."),0))),4)&amp;""),",",".")&amp;", "&amp;CHAR(34)&amp;"rawScore"&amp;CHAR(34)&amp;": "&amp;SUBSTITUTE(TRIM(ROUND(IFERROR(CriteriTecnici!$O2065*1,IFERROR(NUMBERVALUE(CriteriTecnici!$O2065,".",","),IFERROR(NUMBERVALUE(CriteriTecnici!$O2065,",","."),0))),4)&amp;""),",",".")&amp;CHAR(125)&amp;IF(TRUE,",",""))</f>
        <v/>
      </c>
    </row>
    <row r="2286">
      <c r="A2286" s="38">
        <f>IF(CriteriTecnici!$A2066="","","    "&amp;CHAR(123)&amp;CHAR(34)&amp;"bidderId"&amp;CHAR(34)&amp;": "&amp;CHAR(34)&amp;SUBSTITUTE(CriteriTecnici!$A2066,CHAR(34),"'")&amp;CHAR(34)&amp;", "&amp;CHAR(34)&amp;"lotId"&amp;CHAR(34)&amp;": "&amp;CHAR(34)&amp;SUBSTITUTE(CriteriTecnici!$C2066,CHAR(34),"'")&amp;CHAR(34)&amp;", "&amp;CHAR(34)&amp;"criterionId"&amp;CHAR(34)&amp;": "&amp;CHAR(34)&amp;SUBSTITUTE(CriteriTecnici!$D2066,CHAR(34),"'")&amp;CHAR(34)&amp;", "&amp;CHAR(34)&amp;"kind"&amp;CHAR(34)&amp;": "&amp;CHAR(34)&amp;SUBSTITUTE(CriteriTecnici!$F2066,CHAR(34),"'")&amp;CHAR(34)&amp;", "&amp;CHAR(34)&amp;"value"&amp;CHAR(34)&amp;": "&amp;SUBSTITUTE(TRIM(ROUND(IFERROR(CriteriTecnici!$N2066*1,IFERROR(NUMBERVALUE(CriteriTecnici!$N2066,".",","),IFERROR(NUMBERVALUE(CriteriTecnici!$N2066,",","."),0))),4)&amp;""),",",".")&amp;", "&amp;CHAR(34)&amp;"numerator"&amp;CHAR(34)&amp;": "&amp;SUBSTITUTE(TRIM(ROUND(IFERROR(CriteriTecnici!$K2066*1,IFERROR(NUMBERVALUE(CriteriTecnici!$K2066,".",","),IFERROR(NUMBERVALUE(CriteriTecnici!$K2066,",","."),0))),4)&amp;""),",",".")&amp;", "&amp;CHAR(34)&amp;"denominator"&amp;CHAR(34)&amp;": "&amp;SUBSTITUTE(TRIM(ROUND(IFERROR(CriteriTecnici!$L2066*1,IFERROR(NUMBERVALUE(CriteriTecnici!$L2066,".",","),IFERROR(NUMBERVALUE(CriteriTecnici!$L2066,",","."),0))),4)&amp;""),",",".")&amp;", "&amp;CHAR(34)&amp;"flag"&amp;CHAR(34)&amp;": "&amp;SUBSTITUTE(TRIM(ROUND(IFERROR(CriteriTecnici!$M2066*1,IFERROR(NUMBERVALUE(CriteriTecnici!$M2066,".",","),IFERROR(NUMBERVALUE(CriteriTecnici!$M2066,",","."),0))),4)&amp;""),",",".")&amp;", "&amp;CHAR(34)&amp;"rawScore"&amp;CHAR(34)&amp;": "&amp;SUBSTITUTE(TRIM(ROUND(IFERROR(CriteriTecnici!$O2066*1,IFERROR(NUMBERVALUE(CriteriTecnici!$O2066,".",","),IFERROR(NUMBERVALUE(CriteriTecnici!$O2066,",","."),0))),4)&amp;""),",",".")&amp;CHAR(125)&amp;IF(TRUE,",",""))</f>
        <v/>
      </c>
    </row>
    <row r="2287">
      <c r="A2287" s="38">
        <f>IF(CriteriTecnici!$A2067="","","    "&amp;CHAR(123)&amp;CHAR(34)&amp;"bidderId"&amp;CHAR(34)&amp;": "&amp;CHAR(34)&amp;SUBSTITUTE(CriteriTecnici!$A2067,CHAR(34),"'")&amp;CHAR(34)&amp;", "&amp;CHAR(34)&amp;"lotId"&amp;CHAR(34)&amp;": "&amp;CHAR(34)&amp;SUBSTITUTE(CriteriTecnici!$C2067,CHAR(34),"'")&amp;CHAR(34)&amp;", "&amp;CHAR(34)&amp;"criterionId"&amp;CHAR(34)&amp;": "&amp;CHAR(34)&amp;SUBSTITUTE(CriteriTecnici!$D2067,CHAR(34),"'")&amp;CHAR(34)&amp;", "&amp;CHAR(34)&amp;"kind"&amp;CHAR(34)&amp;": "&amp;CHAR(34)&amp;SUBSTITUTE(CriteriTecnici!$F2067,CHAR(34),"'")&amp;CHAR(34)&amp;", "&amp;CHAR(34)&amp;"value"&amp;CHAR(34)&amp;": "&amp;SUBSTITUTE(TRIM(ROUND(IFERROR(CriteriTecnici!$N2067*1,IFERROR(NUMBERVALUE(CriteriTecnici!$N2067,".",","),IFERROR(NUMBERVALUE(CriteriTecnici!$N2067,",","."),0))),4)&amp;""),",",".")&amp;", "&amp;CHAR(34)&amp;"numerator"&amp;CHAR(34)&amp;": "&amp;SUBSTITUTE(TRIM(ROUND(IFERROR(CriteriTecnici!$K2067*1,IFERROR(NUMBERVALUE(CriteriTecnici!$K2067,".",","),IFERROR(NUMBERVALUE(CriteriTecnici!$K2067,",","."),0))),4)&amp;""),",",".")&amp;", "&amp;CHAR(34)&amp;"denominator"&amp;CHAR(34)&amp;": "&amp;SUBSTITUTE(TRIM(ROUND(IFERROR(CriteriTecnici!$L2067*1,IFERROR(NUMBERVALUE(CriteriTecnici!$L2067,".",","),IFERROR(NUMBERVALUE(CriteriTecnici!$L2067,",","."),0))),4)&amp;""),",",".")&amp;", "&amp;CHAR(34)&amp;"flag"&amp;CHAR(34)&amp;": "&amp;SUBSTITUTE(TRIM(ROUND(IFERROR(CriteriTecnici!$M2067*1,IFERROR(NUMBERVALUE(CriteriTecnici!$M2067,".",","),IFERROR(NUMBERVALUE(CriteriTecnici!$M2067,",","."),0))),4)&amp;""),",",".")&amp;", "&amp;CHAR(34)&amp;"rawScore"&amp;CHAR(34)&amp;": "&amp;SUBSTITUTE(TRIM(ROUND(IFERROR(CriteriTecnici!$O2067*1,IFERROR(NUMBERVALUE(CriteriTecnici!$O2067,".",","),IFERROR(NUMBERVALUE(CriteriTecnici!$O2067,",","."),0))),4)&amp;""),",",".")&amp;CHAR(125)&amp;IF(TRUE,",",""))</f>
        <v/>
      </c>
    </row>
    <row r="2288">
      <c r="A2288" s="38">
        <f>IF(CriteriTecnici!$A2068="","","    "&amp;CHAR(123)&amp;CHAR(34)&amp;"bidderId"&amp;CHAR(34)&amp;": "&amp;CHAR(34)&amp;SUBSTITUTE(CriteriTecnici!$A2068,CHAR(34),"'")&amp;CHAR(34)&amp;", "&amp;CHAR(34)&amp;"lotId"&amp;CHAR(34)&amp;": "&amp;CHAR(34)&amp;SUBSTITUTE(CriteriTecnici!$C2068,CHAR(34),"'")&amp;CHAR(34)&amp;", "&amp;CHAR(34)&amp;"criterionId"&amp;CHAR(34)&amp;": "&amp;CHAR(34)&amp;SUBSTITUTE(CriteriTecnici!$D2068,CHAR(34),"'")&amp;CHAR(34)&amp;", "&amp;CHAR(34)&amp;"kind"&amp;CHAR(34)&amp;": "&amp;CHAR(34)&amp;SUBSTITUTE(CriteriTecnici!$F2068,CHAR(34),"'")&amp;CHAR(34)&amp;", "&amp;CHAR(34)&amp;"value"&amp;CHAR(34)&amp;": "&amp;SUBSTITUTE(TRIM(ROUND(IFERROR(CriteriTecnici!$N2068*1,IFERROR(NUMBERVALUE(CriteriTecnici!$N2068,".",","),IFERROR(NUMBERVALUE(CriteriTecnici!$N2068,",","."),0))),4)&amp;""),",",".")&amp;", "&amp;CHAR(34)&amp;"numerator"&amp;CHAR(34)&amp;": "&amp;SUBSTITUTE(TRIM(ROUND(IFERROR(CriteriTecnici!$K2068*1,IFERROR(NUMBERVALUE(CriteriTecnici!$K2068,".",","),IFERROR(NUMBERVALUE(CriteriTecnici!$K2068,",","."),0))),4)&amp;""),",",".")&amp;", "&amp;CHAR(34)&amp;"denominator"&amp;CHAR(34)&amp;": "&amp;SUBSTITUTE(TRIM(ROUND(IFERROR(CriteriTecnici!$L2068*1,IFERROR(NUMBERVALUE(CriteriTecnici!$L2068,".",","),IFERROR(NUMBERVALUE(CriteriTecnici!$L2068,",","."),0))),4)&amp;""),",",".")&amp;", "&amp;CHAR(34)&amp;"flag"&amp;CHAR(34)&amp;": "&amp;SUBSTITUTE(TRIM(ROUND(IFERROR(CriteriTecnici!$M2068*1,IFERROR(NUMBERVALUE(CriteriTecnici!$M2068,".",","),IFERROR(NUMBERVALUE(CriteriTecnici!$M2068,",","."),0))),4)&amp;""),",",".")&amp;", "&amp;CHAR(34)&amp;"rawScore"&amp;CHAR(34)&amp;": "&amp;SUBSTITUTE(TRIM(ROUND(IFERROR(CriteriTecnici!$O2068*1,IFERROR(NUMBERVALUE(CriteriTecnici!$O2068,".",","),IFERROR(NUMBERVALUE(CriteriTecnici!$O2068,",","."),0))),4)&amp;""),",",".")&amp;CHAR(125)&amp;IF(TRUE,",",""))</f>
        <v/>
      </c>
    </row>
    <row r="2289">
      <c r="A2289" s="38">
        <f>IF(CriteriTecnici!$A2069="","","    "&amp;CHAR(123)&amp;CHAR(34)&amp;"bidderId"&amp;CHAR(34)&amp;": "&amp;CHAR(34)&amp;SUBSTITUTE(CriteriTecnici!$A2069,CHAR(34),"'")&amp;CHAR(34)&amp;", "&amp;CHAR(34)&amp;"lotId"&amp;CHAR(34)&amp;": "&amp;CHAR(34)&amp;SUBSTITUTE(CriteriTecnici!$C2069,CHAR(34),"'")&amp;CHAR(34)&amp;", "&amp;CHAR(34)&amp;"criterionId"&amp;CHAR(34)&amp;": "&amp;CHAR(34)&amp;SUBSTITUTE(CriteriTecnici!$D2069,CHAR(34),"'")&amp;CHAR(34)&amp;", "&amp;CHAR(34)&amp;"kind"&amp;CHAR(34)&amp;": "&amp;CHAR(34)&amp;SUBSTITUTE(CriteriTecnici!$F2069,CHAR(34),"'")&amp;CHAR(34)&amp;", "&amp;CHAR(34)&amp;"value"&amp;CHAR(34)&amp;": "&amp;SUBSTITUTE(TRIM(ROUND(IFERROR(CriteriTecnici!$N2069*1,IFERROR(NUMBERVALUE(CriteriTecnici!$N2069,".",","),IFERROR(NUMBERVALUE(CriteriTecnici!$N2069,",","."),0))),4)&amp;""),",",".")&amp;", "&amp;CHAR(34)&amp;"numerator"&amp;CHAR(34)&amp;": "&amp;SUBSTITUTE(TRIM(ROUND(IFERROR(CriteriTecnici!$K2069*1,IFERROR(NUMBERVALUE(CriteriTecnici!$K2069,".",","),IFERROR(NUMBERVALUE(CriteriTecnici!$K2069,",","."),0))),4)&amp;""),",",".")&amp;", "&amp;CHAR(34)&amp;"denominator"&amp;CHAR(34)&amp;": "&amp;SUBSTITUTE(TRIM(ROUND(IFERROR(CriteriTecnici!$L2069*1,IFERROR(NUMBERVALUE(CriteriTecnici!$L2069,".",","),IFERROR(NUMBERVALUE(CriteriTecnici!$L2069,",","."),0))),4)&amp;""),",",".")&amp;", "&amp;CHAR(34)&amp;"flag"&amp;CHAR(34)&amp;": "&amp;SUBSTITUTE(TRIM(ROUND(IFERROR(CriteriTecnici!$M2069*1,IFERROR(NUMBERVALUE(CriteriTecnici!$M2069,".",","),IFERROR(NUMBERVALUE(CriteriTecnici!$M2069,",","."),0))),4)&amp;""),",",".")&amp;", "&amp;CHAR(34)&amp;"rawScore"&amp;CHAR(34)&amp;": "&amp;SUBSTITUTE(TRIM(ROUND(IFERROR(CriteriTecnici!$O2069*1,IFERROR(NUMBERVALUE(CriteriTecnici!$O2069,".",","),IFERROR(NUMBERVALUE(CriteriTecnici!$O2069,",","."),0))),4)&amp;""),",",".")&amp;CHAR(125)&amp;IF(TRUE,",",""))</f>
        <v/>
      </c>
    </row>
    <row r="2290">
      <c r="A2290" s="38">
        <f>IF(CriteriTecnici!$A2070="","","    "&amp;CHAR(123)&amp;CHAR(34)&amp;"bidderId"&amp;CHAR(34)&amp;": "&amp;CHAR(34)&amp;SUBSTITUTE(CriteriTecnici!$A2070,CHAR(34),"'")&amp;CHAR(34)&amp;", "&amp;CHAR(34)&amp;"lotId"&amp;CHAR(34)&amp;": "&amp;CHAR(34)&amp;SUBSTITUTE(CriteriTecnici!$C2070,CHAR(34),"'")&amp;CHAR(34)&amp;", "&amp;CHAR(34)&amp;"criterionId"&amp;CHAR(34)&amp;": "&amp;CHAR(34)&amp;SUBSTITUTE(CriteriTecnici!$D2070,CHAR(34),"'")&amp;CHAR(34)&amp;", "&amp;CHAR(34)&amp;"kind"&amp;CHAR(34)&amp;": "&amp;CHAR(34)&amp;SUBSTITUTE(CriteriTecnici!$F2070,CHAR(34),"'")&amp;CHAR(34)&amp;", "&amp;CHAR(34)&amp;"value"&amp;CHAR(34)&amp;": "&amp;SUBSTITUTE(TRIM(ROUND(IFERROR(CriteriTecnici!$N2070*1,IFERROR(NUMBERVALUE(CriteriTecnici!$N2070,".",","),IFERROR(NUMBERVALUE(CriteriTecnici!$N2070,",","."),0))),4)&amp;""),",",".")&amp;", "&amp;CHAR(34)&amp;"numerator"&amp;CHAR(34)&amp;": "&amp;SUBSTITUTE(TRIM(ROUND(IFERROR(CriteriTecnici!$K2070*1,IFERROR(NUMBERVALUE(CriteriTecnici!$K2070,".",","),IFERROR(NUMBERVALUE(CriteriTecnici!$K2070,",","."),0))),4)&amp;""),",",".")&amp;", "&amp;CHAR(34)&amp;"denominator"&amp;CHAR(34)&amp;": "&amp;SUBSTITUTE(TRIM(ROUND(IFERROR(CriteriTecnici!$L2070*1,IFERROR(NUMBERVALUE(CriteriTecnici!$L2070,".",","),IFERROR(NUMBERVALUE(CriteriTecnici!$L2070,",","."),0))),4)&amp;""),",",".")&amp;", "&amp;CHAR(34)&amp;"flag"&amp;CHAR(34)&amp;": "&amp;SUBSTITUTE(TRIM(ROUND(IFERROR(CriteriTecnici!$M2070*1,IFERROR(NUMBERVALUE(CriteriTecnici!$M2070,".",","),IFERROR(NUMBERVALUE(CriteriTecnici!$M2070,",","."),0))),4)&amp;""),",",".")&amp;", "&amp;CHAR(34)&amp;"rawScore"&amp;CHAR(34)&amp;": "&amp;SUBSTITUTE(TRIM(ROUND(IFERROR(CriteriTecnici!$O2070*1,IFERROR(NUMBERVALUE(CriteriTecnici!$O2070,".",","),IFERROR(NUMBERVALUE(CriteriTecnici!$O2070,",","."),0))),4)&amp;""),",",".")&amp;CHAR(125)&amp;IF(TRUE,",",""))</f>
        <v/>
      </c>
    </row>
    <row r="2291">
      <c r="A2291" s="38">
        <f>IF(CriteriTecnici!$A2071="","","    "&amp;CHAR(123)&amp;CHAR(34)&amp;"bidderId"&amp;CHAR(34)&amp;": "&amp;CHAR(34)&amp;SUBSTITUTE(CriteriTecnici!$A2071,CHAR(34),"'")&amp;CHAR(34)&amp;", "&amp;CHAR(34)&amp;"lotId"&amp;CHAR(34)&amp;": "&amp;CHAR(34)&amp;SUBSTITUTE(CriteriTecnici!$C2071,CHAR(34),"'")&amp;CHAR(34)&amp;", "&amp;CHAR(34)&amp;"criterionId"&amp;CHAR(34)&amp;": "&amp;CHAR(34)&amp;SUBSTITUTE(CriteriTecnici!$D2071,CHAR(34),"'")&amp;CHAR(34)&amp;", "&amp;CHAR(34)&amp;"kind"&amp;CHAR(34)&amp;": "&amp;CHAR(34)&amp;SUBSTITUTE(CriteriTecnici!$F2071,CHAR(34),"'")&amp;CHAR(34)&amp;", "&amp;CHAR(34)&amp;"value"&amp;CHAR(34)&amp;": "&amp;SUBSTITUTE(TRIM(ROUND(IFERROR(CriteriTecnici!$N2071*1,IFERROR(NUMBERVALUE(CriteriTecnici!$N2071,".",","),IFERROR(NUMBERVALUE(CriteriTecnici!$N2071,",","."),0))),4)&amp;""),",",".")&amp;", "&amp;CHAR(34)&amp;"numerator"&amp;CHAR(34)&amp;": "&amp;SUBSTITUTE(TRIM(ROUND(IFERROR(CriteriTecnici!$K2071*1,IFERROR(NUMBERVALUE(CriteriTecnici!$K2071,".",","),IFERROR(NUMBERVALUE(CriteriTecnici!$K2071,",","."),0))),4)&amp;""),",",".")&amp;", "&amp;CHAR(34)&amp;"denominator"&amp;CHAR(34)&amp;": "&amp;SUBSTITUTE(TRIM(ROUND(IFERROR(CriteriTecnici!$L2071*1,IFERROR(NUMBERVALUE(CriteriTecnici!$L2071,".",","),IFERROR(NUMBERVALUE(CriteriTecnici!$L2071,",","."),0))),4)&amp;""),",",".")&amp;", "&amp;CHAR(34)&amp;"flag"&amp;CHAR(34)&amp;": "&amp;SUBSTITUTE(TRIM(ROUND(IFERROR(CriteriTecnici!$M2071*1,IFERROR(NUMBERVALUE(CriteriTecnici!$M2071,".",","),IFERROR(NUMBERVALUE(CriteriTecnici!$M2071,",","."),0))),4)&amp;""),",",".")&amp;", "&amp;CHAR(34)&amp;"rawScore"&amp;CHAR(34)&amp;": "&amp;SUBSTITUTE(TRIM(ROUND(IFERROR(CriteriTecnici!$O2071*1,IFERROR(NUMBERVALUE(CriteriTecnici!$O2071,".",","),IFERROR(NUMBERVALUE(CriteriTecnici!$O2071,",","."),0))),4)&amp;""),",",".")&amp;CHAR(125)&amp;IF(TRUE,",",""))</f>
        <v/>
      </c>
    </row>
    <row r="2292">
      <c r="A2292" s="38">
        <f>IF(CriteriTecnici!$A2072="","","    "&amp;CHAR(123)&amp;CHAR(34)&amp;"bidderId"&amp;CHAR(34)&amp;": "&amp;CHAR(34)&amp;SUBSTITUTE(CriteriTecnici!$A2072,CHAR(34),"'")&amp;CHAR(34)&amp;", "&amp;CHAR(34)&amp;"lotId"&amp;CHAR(34)&amp;": "&amp;CHAR(34)&amp;SUBSTITUTE(CriteriTecnici!$C2072,CHAR(34),"'")&amp;CHAR(34)&amp;", "&amp;CHAR(34)&amp;"criterionId"&amp;CHAR(34)&amp;": "&amp;CHAR(34)&amp;SUBSTITUTE(CriteriTecnici!$D2072,CHAR(34),"'")&amp;CHAR(34)&amp;", "&amp;CHAR(34)&amp;"kind"&amp;CHAR(34)&amp;": "&amp;CHAR(34)&amp;SUBSTITUTE(CriteriTecnici!$F2072,CHAR(34),"'")&amp;CHAR(34)&amp;", "&amp;CHAR(34)&amp;"value"&amp;CHAR(34)&amp;": "&amp;SUBSTITUTE(TRIM(ROUND(IFERROR(CriteriTecnici!$N2072*1,IFERROR(NUMBERVALUE(CriteriTecnici!$N2072,".",","),IFERROR(NUMBERVALUE(CriteriTecnici!$N2072,",","."),0))),4)&amp;""),",",".")&amp;", "&amp;CHAR(34)&amp;"numerator"&amp;CHAR(34)&amp;": "&amp;SUBSTITUTE(TRIM(ROUND(IFERROR(CriteriTecnici!$K2072*1,IFERROR(NUMBERVALUE(CriteriTecnici!$K2072,".",","),IFERROR(NUMBERVALUE(CriteriTecnici!$K2072,",","."),0))),4)&amp;""),",",".")&amp;", "&amp;CHAR(34)&amp;"denominator"&amp;CHAR(34)&amp;": "&amp;SUBSTITUTE(TRIM(ROUND(IFERROR(CriteriTecnici!$L2072*1,IFERROR(NUMBERVALUE(CriteriTecnici!$L2072,".",","),IFERROR(NUMBERVALUE(CriteriTecnici!$L2072,",","."),0))),4)&amp;""),",",".")&amp;", "&amp;CHAR(34)&amp;"flag"&amp;CHAR(34)&amp;": "&amp;SUBSTITUTE(TRIM(ROUND(IFERROR(CriteriTecnici!$M2072*1,IFERROR(NUMBERVALUE(CriteriTecnici!$M2072,".",","),IFERROR(NUMBERVALUE(CriteriTecnici!$M2072,",","."),0))),4)&amp;""),",",".")&amp;", "&amp;CHAR(34)&amp;"rawScore"&amp;CHAR(34)&amp;": "&amp;SUBSTITUTE(TRIM(ROUND(IFERROR(CriteriTecnici!$O2072*1,IFERROR(NUMBERVALUE(CriteriTecnici!$O2072,".",","),IFERROR(NUMBERVALUE(CriteriTecnici!$O2072,",","."),0))),4)&amp;""),",",".")&amp;CHAR(125)&amp;IF(TRUE,",",""))</f>
        <v/>
      </c>
    </row>
    <row r="2293">
      <c r="A2293" s="38">
        <f>IF(CriteriTecnici!$A2073="","","    "&amp;CHAR(123)&amp;CHAR(34)&amp;"bidderId"&amp;CHAR(34)&amp;": "&amp;CHAR(34)&amp;SUBSTITUTE(CriteriTecnici!$A2073,CHAR(34),"'")&amp;CHAR(34)&amp;", "&amp;CHAR(34)&amp;"lotId"&amp;CHAR(34)&amp;": "&amp;CHAR(34)&amp;SUBSTITUTE(CriteriTecnici!$C2073,CHAR(34),"'")&amp;CHAR(34)&amp;", "&amp;CHAR(34)&amp;"criterionId"&amp;CHAR(34)&amp;": "&amp;CHAR(34)&amp;SUBSTITUTE(CriteriTecnici!$D2073,CHAR(34),"'")&amp;CHAR(34)&amp;", "&amp;CHAR(34)&amp;"kind"&amp;CHAR(34)&amp;": "&amp;CHAR(34)&amp;SUBSTITUTE(CriteriTecnici!$F2073,CHAR(34),"'")&amp;CHAR(34)&amp;", "&amp;CHAR(34)&amp;"value"&amp;CHAR(34)&amp;": "&amp;SUBSTITUTE(TRIM(ROUND(IFERROR(CriteriTecnici!$N2073*1,IFERROR(NUMBERVALUE(CriteriTecnici!$N2073,".",","),IFERROR(NUMBERVALUE(CriteriTecnici!$N2073,",","."),0))),4)&amp;""),",",".")&amp;", "&amp;CHAR(34)&amp;"numerator"&amp;CHAR(34)&amp;": "&amp;SUBSTITUTE(TRIM(ROUND(IFERROR(CriteriTecnici!$K2073*1,IFERROR(NUMBERVALUE(CriteriTecnici!$K2073,".",","),IFERROR(NUMBERVALUE(CriteriTecnici!$K2073,",","."),0))),4)&amp;""),",",".")&amp;", "&amp;CHAR(34)&amp;"denominator"&amp;CHAR(34)&amp;": "&amp;SUBSTITUTE(TRIM(ROUND(IFERROR(CriteriTecnici!$L2073*1,IFERROR(NUMBERVALUE(CriteriTecnici!$L2073,".",","),IFERROR(NUMBERVALUE(CriteriTecnici!$L2073,",","."),0))),4)&amp;""),",",".")&amp;", "&amp;CHAR(34)&amp;"flag"&amp;CHAR(34)&amp;": "&amp;SUBSTITUTE(TRIM(ROUND(IFERROR(CriteriTecnici!$M2073*1,IFERROR(NUMBERVALUE(CriteriTecnici!$M2073,".",","),IFERROR(NUMBERVALUE(CriteriTecnici!$M2073,",","."),0))),4)&amp;""),",",".")&amp;", "&amp;CHAR(34)&amp;"rawScore"&amp;CHAR(34)&amp;": "&amp;SUBSTITUTE(TRIM(ROUND(IFERROR(CriteriTecnici!$O2073*1,IFERROR(NUMBERVALUE(CriteriTecnici!$O2073,".",","),IFERROR(NUMBERVALUE(CriteriTecnici!$O2073,",","."),0))),4)&amp;""),",",".")&amp;CHAR(125)&amp;IF(TRUE,",",""))</f>
        <v/>
      </c>
    </row>
    <row r="2294">
      <c r="A2294" s="38">
        <f>IF(CriteriTecnici!$A2074="","","    "&amp;CHAR(123)&amp;CHAR(34)&amp;"bidderId"&amp;CHAR(34)&amp;": "&amp;CHAR(34)&amp;SUBSTITUTE(CriteriTecnici!$A2074,CHAR(34),"'")&amp;CHAR(34)&amp;", "&amp;CHAR(34)&amp;"lotId"&amp;CHAR(34)&amp;": "&amp;CHAR(34)&amp;SUBSTITUTE(CriteriTecnici!$C2074,CHAR(34),"'")&amp;CHAR(34)&amp;", "&amp;CHAR(34)&amp;"criterionId"&amp;CHAR(34)&amp;": "&amp;CHAR(34)&amp;SUBSTITUTE(CriteriTecnici!$D2074,CHAR(34),"'")&amp;CHAR(34)&amp;", "&amp;CHAR(34)&amp;"kind"&amp;CHAR(34)&amp;": "&amp;CHAR(34)&amp;SUBSTITUTE(CriteriTecnici!$F2074,CHAR(34),"'")&amp;CHAR(34)&amp;", "&amp;CHAR(34)&amp;"value"&amp;CHAR(34)&amp;": "&amp;SUBSTITUTE(TRIM(ROUND(IFERROR(CriteriTecnici!$N2074*1,IFERROR(NUMBERVALUE(CriteriTecnici!$N2074,".",","),IFERROR(NUMBERVALUE(CriteriTecnici!$N2074,",","."),0))),4)&amp;""),",",".")&amp;", "&amp;CHAR(34)&amp;"numerator"&amp;CHAR(34)&amp;": "&amp;SUBSTITUTE(TRIM(ROUND(IFERROR(CriteriTecnici!$K2074*1,IFERROR(NUMBERVALUE(CriteriTecnici!$K2074,".",","),IFERROR(NUMBERVALUE(CriteriTecnici!$K2074,",","."),0))),4)&amp;""),",",".")&amp;", "&amp;CHAR(34)&amp;"denominator"&amp;CHAR(34)&amp;": "&amp;SUBSTITUTE(TRIM(ROUND(IFERROR(CriteriTecnici!$L2074*1,IFERROR(NUMBERVALUE(CriteriTecnici!$L2074,".",","),IFERROR(NUMBERVALUE(CriteriTecnici!$L2074,",","."),0))),4)&amp;""),",",".")&amp;", "&amp;CHAR(34)&amp;"flag"&amp;CHAR(34)&amp;": "&amp;SUBSTITUTE(TRIM(ROUND(IFERROR(CriteriTecnici!$M2074*1,IFERROR(NUMBERVALUE(CriteriTecnici!$M2074,".",","),IFERROR(NUMBERVALUE(CriteriTecnici!$M2074,",","."),0))),4)&amp;""),",",".")&amp;", "&amp;CHAR(34)&amp;"rawScore"&amp;CHAR(34)&amp;": "&amp;SUBSTITUTE(TRIM(ROUND(IFERROR(CriteriTecnici!$O2074*1,IFERROR(NUMBERVALUE(CriteriTecnici!$O2074,".",","),IFERROR(NUMBERVALUE(CriteriTecnici!$O2074,",","."),0))),4)&amp;""),",",".")&amp;CHAR(125)&amp;IF(TRUE,",",""))</f>
        <v/>
      </c>
    </row>
    <row r="2295">
      <c r="A2295" s="38">
        <f>IF(CriteriTecnici!$A2075="","","    "&amp;CHAR(123)&amp;CHAR(34)&amp;"bidderId"&amp;CHAR(34)&amp;": "&amp;CHAR(34)&amp;SUBSTITUTE(CriteriTecnici!$A2075,CHAR(34),"'")&amp;CHAR(34)&amp;", "&amp;CHAR(34)&amp;"lotId"&amp;CHAR(34)&amp;": "&amp;CHAR(34)&amp;SUBSTITUTE(CriteriTecnici!$C2075,CHAR(34),"'")&amp;CHAR(34)&amp;", "&amp;CHAR(34)&amp;"criterionId"&amp;CHAR(34)&amp;": "&amp;CHAR(34)&amp;SUBSTITUTE(CriteriTecnici!$D2075,CHAR(34),"'")&amp;CHAR(34)&amp;", "&amp;CHAR(34)&amp;"kind"&amp;CHAR(34)&amp;": "&amp;CHAR(34)&amp;SUBSTITUTE(CriteriTecnici!$F2075,CHAR(34),"'")&amp;CHAR(34)&amp;", "&amp;CHAR(34)&amp;"value"&amp;CHAR(34)&amp;": "&amp;SUBSTITUTE(TRIM(ROUND(IFERROR(CriteriTecnici!$N2075*1,IFERROR(NUMBERVALUE(CriteriTecnici!$N2075,".",","),IFERROR(NUMBERVALUE(CriteriTecnici!$N2075,",","."),0))),4)&amp;""),",",".")&amp;", "&amp;CHAR(34)&amp;"numerator"&amp;CHAR(34)&amp;": "&amp;SUBSTITUTE(TRIM(ROUND(IFERROR(CriteriTecnici!$K2075*1,IFERROR(NUMBERVALUE(CriteriTecnici!$K2075,".",","),IFERROR(NUMBERVALUE(CriteriTecnici!$K2075,",","."),0))),4)&amp;""),",",".")&amp;", "&amp;CHAR(34)&amp;"denominator"&amp;CHAR(34)&amp;": "&amp;SUBSTITUTE(TRIM(ROUND(IFERROR(CriteriTecnici!$L2075*1,IFERROR(NUMBERVALUE(CriteriTecnici!$L2075,".",","),IFERROR(NUMBERVALUE(CriteriTecnici!$L2075,",","."),0))),4)&amp;""),",",".")&amp;", "&amp;CHAR(34)&amp;"flag"&amp;CHAR(34)&amp;": "&amp;SUBSTITUTE(TRIM(ROUND(IFERROR(CriteriTecnici!$M2075*1,IFERROR(NUMBERVALUE(CriteriTecnici!$M2075,".",","),IFERROR(NUMBERVALUE(CriteriTecnici!$M2075,",","."),0))),4)&amp;""),",",".")&amp;", "&amp;CHAR(34)&amp;"rawScore"&amp;CHAR(34)&amp;": "&amp;SUBSTITUTE(TRIM(ROUND(IFERROR(CriteriTecnici!$O2075*1,IFERROR(NUMBERVALUE(CriteriTecnici!$O2075,".",","),IFERROR(NUMBERVALUE(CriteriTecnici!$O2075,",","."),0))),4)&amp;""),",",".")&amp;CHAR(125)&amp;IF(TRUE,",",""))</f>
        <v/>
      </c>
    </row>
    <row r="2296">
      <c r="A2296" s="38">
        <f>IF(CriteriTecnici!$A2076="","","    "&amp;CHAR(123)&amp;CHAR(34)&amp;"bidderId"&amp;CHAR(34)&amp;": "&amp;CHAR(34)&amp;SUBSTITUTE(CriteriTecnici!$A2076,CHAR(34),"'")&amp;CHAR(34)&amp;", "&amp;CHAR(34)&amp;"lotId"&amp;CHAR(34)&amp;": "&amp;CHAR(34)&amp;SUBSTITUTE(CriteriTecnici!$C2076,CHAR(34),"'")&amp;CHAR(34)&amp;", "&amp;CHAR(34)&amp;"criterionId"&amp;CHAR(34)&amp;": "&amp;CHAR(34)&amp;SUBSTITUTE(CriteriTecnici!$D2076,CHAR(34),"'")&amp;CHAR(34)&amp;", "&amp;CHAR(34)&amp;"kind"&amp;CHAR(34)&amp;": "&amp;CHAR(34)&amp;SUBSTITUTE(CriteriTecnici!$F2076,CHAR(34),"'")&amp;CHAR(34)&amp;", "&amp;CHAR(34)&amp;"value"&amp;CHAR(34)&amp;": "&amp;SUBSTITUTE(TRIM(ROUND(IFERROR(CriteriTecnici!$N2076*1,IFERROR(NUMBERVALUE(CriteriTecnici!$N2076,".",","),IFERROR(NUMBERVALUE(CriteriTecnici!$N2076,",","."),0))),4)&amp;""),",",".")&amp;", "&amp;CHAR(34)&amp;"numerator"&amp;CHAR(34)&amp;": "&amp;SUBSTITUTE(TRIM(ROUND(IFERROR(CriteriTecnici!$K2076*1,IFERROR(NUMBERVALUE(CriteriTecnici!$K2076,".",","),IFERROR(NUMBERVALUE(CriteriTecnici!$K2076,",","."),0))),4)&amp;""),",",".")&amp;", "&amp;CHAR(34)&amp;"denominator"&amp;CHAR(34)&amp;": "&amp;SUBSTITUTE(TRIM(ROUND(IFERROR(CriteriTecnici!$L2076*1,IFERROR(NUMBERVALUE(CriteriTecnici!$L2076,".",","),IFERROR(NUMBERVALUE(CriteriTecnici!$L2076,",","."),0))),4)&amp;""),",",".")&amp;", "&amp;CHAR(34)&amp;"flag"&amp;CHAR(34)&amp;": "&amp;SUBSTITUTE(TRIM(ROUND(IFERROR(CriteriTecnici!$M2076*1,IFERROR(NUMBERVALUE(CriteriTecnici!$M2076,".",","),IFERROR(NUMBERVALUE(CriteriTecnici!$M2076,",","."),0))),4)&amp;""),",",".")&amp;", "&amp;CHAR(34)&amp;"rawScore"&amp;CHAR(34)&amp;": "&amp;SUBSTITUTE(TRIM(ROUND(IFERROR(CriteriTecnici!$O2076*1,IFERROR(NUMBERVALUE(CriteriTecnici!$O2076,".",","),IFERROR(NUMBERVALUE(CriteriTecnici!$O2076,",","."),0))),4)&amp;""),",",".")&amp;CHAR(125)&amp;IF(TRUE,",",""))</f>
        <v/>
      </c>
    </row>
    <row r="2297">
      <c r="A2297" s="38">
        <f>IF(CriteriTecnici!$A2077="","","    "&amp;CHAR(123)&amp;CHAR(34)&amp;"bidderId"&amp;CHAR(34)&amp;": "&amp;CHAR(34)&amp;SUBSTITUTE(CriteriTecnici!$A2077,CHAR(34),"'")&amp;CHAR(34)&amp;", "&amp;CHAR(34)&amp;"lotId"&amp;CHAR(34)&amp;": "&amp;CHAR(34)&amp;SUBSTITUTE(CriteriTecnici!$C2077,CHAR(34),"'")&amp;CHAR(34)&amp;", "&amp;CHAR(34)&amp;"criterionId"&amp;CHAR(34)&amp;": "&amp;CHAR(34)&amp;SUBSTITUTE(CriteriTecnici!$D2077,CHAR(34),"'")&amp;CHAR(34)&amp;", "&amp;CHAR(34)&amp;"kind"&amp;CHAR(34)&amp;": "&amp;CHAR(34)&amp;SUBSTITUTE(CriteriTecnici!$F2077,CHAR(34),"'")&amp;CHAR(34)&amp;", "&amp;CHAR(34)&amp;"value"&amp;CHAR(34)&amp;": "&amp;SUBSTITUTE(TRIM(ROUND(IFERROR(CriteriTecnici!$N2077*1,IFERROR(NUMBERVALUE(CriteriTecnici!$N2077,".",","),IFERROR(NUMBERVALUE(CriteriTecnici!$N2077,",","."),0))),4)&amp;""),",",".")&amp;", "&amp;CHAR(34)&amp;"numerator"&amp;CHAR(34)&amp;": "&amp;SUBSTITUTE(TRIM(ROUND(IFERROR(CriteriTecnici!$K2077*1,IFERROR(NUMBERVALUE(CriteriTecnici!$K2077,".",","),IFERROR(NUMBERVALUE(CriteriTecnici!$K2077,",","."),0))),4)&amp;""),",",".")&amp;", "&amp;CHAR(34)&amp;"denominator"&amp;CHAR(34)&amp;": "&amp;SUBSTITUTE(TRIM(ROUND(IFERROR(CriteriTecnici!$L2077*1,IFERROR(NUMBERVALUE(CriteriTecnici!$L2077,".",","),IFERROR(NUMBERVALUE(CriteriTecnici!$L2077,",","."),0))),4)&amp;""),",",".")&amp;", "&amp;CHAR(34)&amp;"flag"&amp;CHAR(34)&amp;": "&amp;SUBSTITUTE(TRIM(ROUND(IFERROR(CriteriTecnici!$M2077*1,IFERROR(NUMBERVALUE(CriteriTecnici!$M2077,".",","),IFERROR(NUMBERVALUE(CriteriTecnici!$M2077,",","."),0))),4)&amp;""),",",".")&amp;", "&amp;CHAR(34)&amp;"rawScore"&amp;CHAR(34)&amp;": "&amp;SUBSTITUTE(TRIM(ROUND(IFERROR(CriteriTecnici!$O2077*1,IFERROR(NUMBERVALUE(CriteriTecnici!$O2077,".",","),IFERROR(NUMBERVALUE(CriteriTecnici!$O2077,",","."),0))),4)&amp;""),",",".")&amp;CHAR(125)&amp;IF(TRUE,",",""))</f>
        <v/>
      </c>
    </row>
    <row r="2298">
      <c r="A2298" s="38">
        <f>IF(CriteriTecnici!$A2078="","","    "&amp;CHAR(123)&amp;CHAR(34)&amp;"bidderId"&amp;CHAR(34)&amp;": "&amp;CHAR(34)&amp;SUBSTITUTE(CriteriTecnici!$A2078,CHAR(34),"'")&amp;CHAR(34)&amp;", "&amp;CHAR(34)&amp;"lotId"&amp;CHAR(34)&amp;": "&amp;CHAR(34)&amp;SUBSTITUTE(CriteriTecnici!$C2078,CHAR(34),"'")&amp;CHAR(34)&amp;", "&amp;CHAR(34)&amp;"criterionId"&amp;CHAR(34)&amp;": "&amp;CHAR(34)&amp;SUBSTITUTE(CriteriTecnici!$D2078,CHAR(34),"'")&amp;CHAR(34)&amp;", "&amp;CHAR(34)&amp;"kind"&amp;CHAR(34)&amp;": "&amp;CHAR(34)&amp;SUBSTITUTE(CriteriTecnici!$F2078,CHAR(34),"'")&amp;CHAR(34)&amp;", "&amp;CHAR(34)&amp;"value"&amp;CHAR(34)&amp;": "&amp;SUBSTITUTE(TRIM(ROUND(IFERROR(CriteriTecnici!$N2078*1,IFERROR(NUMBERVALUE(CriteriTecnici!$N2078,".",","),IFERROR(NUMBERVALUE(CriteriTecnici!$N2078,",","."),0))),4)&amp;""),",",".")&amp;", "&amp;CHAR(34)&amp;"numerator"&amp;CHAR(34)&amp;": "&amp;SUBSTITUTE(TRIM(ROUND(IFERROR(CriteriTecnici!$K2078*1,IFERROR(NUMBERVALUE(CriteriTecnici!$K2078,".",","),IFERROR(NUMBERVALUE(CriteriTecnici!$K2078,",","."),0))),4)&amp;""),",",".")&amp;", "&amp;CHAR(34)&amp;"denominator"&amp;CHAR(34)&amp;": "&amp;SUBSTITUTE(TRIM(ROUND(IFERROR(CriteriTecnici!$L2078*1,IFERROR(NUMBERVALUE(CriteriTecnici!$L2078,".",","),IFERROR(NUMBERVALUE(CriteriTecnici!$L2078,",","."),0))),4)&amp;""),",",".")&amp;", "&amp;CHAR(34)&amp;"flag"&amp;CHAR(34)&amp;": "&amp;SUBSTITUTE(TRIM(ROUND(IFERROR(CriteriTecnici!$M2078*1,IFERROR(NUMBERVALUE(CriteriTecnici!$M2078,".",","),IFERROR(NUMBERVALUE(CriteriTecnici!$M2078,",","."),0))),4)&amp;""),",",".")&amp;", "&amp;CHAR(34)&amp;"rawScore"&amp;CHAR(34)&amp;": "&amp;SUBSTITUTE(TRIM(ROUND(IFERROR(CriteriTecnici!$O2078*1,IFERROR(NUMBERVALUE(CriteriTecnici!$O2078,".",","),IFERROR(NUMBERVALUE(CriteriTecnici!$O2078,",","."),0))),4)&amp;""),",",".")&amp;CHAR(125)&amp;IF(TRUE,",",""))</f>
        <v/>
      </c>
    </row>
    <row r="2299">
      <c r="A2299" s="38">
        <f>IF(CriteriTecnici!$A2079="","","    "&amp;CHAR(123)&amp;CHAR(34)&amp;"bidderId"&amp;CHAR(34)&amp;": "&amp;CHAR(34)&amp;SUBSTITUTE(CriteriTecnici!$A2079,CHAR(34),"'")&amp;CHAR(34)&amp;", "&amp;CHAR(34)&amp;"lotId"&amp;CHAR(34)&amp;": "&amp;CHAR(34)&amp;SUBSTITUTE(CriteriTecnici!$C2079,CHAR(34),"'")&amp;CHAR(34)&amp;", "&amp;CHAR(34)&amp;"criterionId"&amp;CHAR(34)&amp;": "&amp;CHAR(34)&amp;SUBSTITUTE(CriteriTecnici!$D2079,CHAR(34),"'")&amp;CHAR(34)&amp;", "&amp;CHAR(34)&amp;"kind"&amp;CHAR(34)&amp;": "&amp;CHAR(34)&amp;SUBSTITUTE(CriteriTecnici!$F2079,CHAR(34),"'")&amp;CHAR(34)&amp;", "&amp;CHAR(34)&amp;"value"&amp;CHAR(34)&amp;": "&amp;SUBSTITUTE(TRIM(ROUND(IFERROR(CriteriTecnici!$N2079*1,IFERROR(NUMBERVALUE(CriteriTecnici!$N2079,".",","),IFERROR(NUMBERVALUE(CriteriTecnici!$N2079,",","."),0))),4)&amp;""),",",".")&amp;", "&amp;CHAR(34)&amp;"numerator"&amp;CHAR(34)&amp;": "&amp;SUBSTITUTE(TRIM(ROUND(IFERROR(CriteriTecnici!$K2079*1,IFERROR(NUMBERVALUE(CriteriTecnici!$K2079,".",","),IFERROR(NUMBERVALUE(CriteriTecnici!$K2079,",","."),0))),4)&amp;""),",",".")&amp;", "&amp;CHAR(34)&amp;"denominator"&amp;CHAR(34)&amp;": "&amp;SUBSTITUTE(TRIM(ROUND(IFERROR(CriteriTecnici!$L2079*1,IFERROR(NUMBERVALUE(CriteriTecnici!$L2079,".",","),IFERROR(NUMBERVALUE(CriteriTecnici!$L2079,",","."),0))),4)&amp;""),",",".")&amp;", "&amp;CHAR(34)&amp;"flag"&amp;CHAR(34)&amp;": "&amp;SUBSTITUTE(TRIM(ROUND(IFERROR(CriteriTecnici!$M2079*1,IFERROR(NUMBERVALUE(CriteriTecnici!$M2079,".",","),IFERROR(NUMBERVALUE(CriteriTecnici!$M2079,",","."),0))),4)&amp;""),",",".")&amp;", "&amp;CHAR(34)&amp;"rawScore"&amp;CHAR(34)&amp;": "&amp;SUBSTITUTE(TRIM(ROUND(IFERROR(CriteriTecnici!$O2079*1,IFERROR(NUMBERVALUE(CriteriTecnici!$O2079,".",","),IFERROR(NUMBERVALUE(CriteriTecnici!$O2079,",","."),0))),4)&amp;""),",",".")&amp;CHAR(125)&amp;IF(TRUE,",",""))</f>
        <v/>
      </c>
    </row>
    <row r="2300">
      <c r="A2300" s="38">
        <f>IF(CriteriTecnici!$A2080="","","    "&amp;CHAR(123)&amp;CHAR(34)&amp;"bidderId"&amp;CHAR(34)&amp;": "&amp;CHAR(34)&amp;SUBSTITUTE(CriteriTecnici!$A2080,CHAR(34),"'")&amp;CHAR(34)&amp;", "&amp;CHAR(34)&amp;"lotId"&amp;CHAR(34)&amp;": "&amp;CHAR(34)&amp;SUBSTITUTE(CriteriTecnici!$C2080,CHAR(34),"'")&amp;CHAR(34)&amp;", "&amp;CHAR(34)&amp;"criterionId"&amp;CHAR(34)&amp;": "&amp;CHAR(34)&amp;SUBSTITUTE(CriteriTecnici!$D2080,CHAR(34),"'")&amp;CHAR(34)&amp;", "&amp;CHAR(34)&amp;"kind"&amp;CHAR(34)&amp;": "&amp;CHAR(34)&amp;SUBSTITUTE(CriteriTecnici!$F2080,CHAR(34),"'")&amp;CHAR(34)&amp;", "&amp;CHAR(34)&amp;"value"&amp;CHAR(34)&amp;": "&amp;SUBSTITUTE(TRIM(ROUND(IFERROR(CriteriTecnici!$N2080*1,IFERROR(NUMBERVALUE(CriteriTecnici!$N2080,".",","),IFERROR(NUMBERVALUE(CriteriTecnici!$N2080,",","."),0))),4)&amp;""),",",".")&amp;", "&amp;CHAR(34)&amp;"numerator"&amp;CHAR(34)&amp;": "&amp;SUBSTITUTE(TRIM(ROUND(IFERROR(CriteriTecnici!$K2080*1,IFERROR(NUMBERVALUE(CriteriTecnici!$K2080,".",","),IFERROR(NUMBERVALUE(CriteriTecnici!$K2080,",","."),0))),4)&amp;""),",",".")&amp;", "&amp;CHAR(34)&amp;"denominator"&amp;CHAR(34)&amp;": "&amp;SUBSTITUTE(TRIM(ROUND(IFERROR(CriteriTecnici!$L2080*1,IFERROR(NUMBERVALUE(CriteriTecnici!$L2080,".",","),IFERROR(NUMBERVALUE(CriteriTecnici!$L2080,",","."),0))),4)&amp;""),",",".")&amp;", "&amp;CHAR(34)&amp;"flag"&amp;CHAR(34)&amp;": "&amp;SUBSTITUTE(TRIM(ROUND(IFERROR(CriteriTecnici!$M2080*1,IFERROR(NUMBERVALUE(CriteriTecnici!$M2080,".",","),IFERROR(NUMBERVALUE(CriteriTecnici!$M2080,",","."),0))),4)&amp;""),",",".")&amp;", "&amp;CHAR(34)&amp;"rawScore"&amp;CHAR(34)&amp;": "&amp;SUBSTITUTE(TRIM(ROUND(IFERROR(CriteriTecnici!$O2080*1,IFERROR(NUMBERVALUE(CriteriTecnici!$O2080,".",","),IFERROR(NUMBERVALUE(CriteriTecnici!$O2080,",","."),0))),4)&amp;""),",",".")&amp;CHAR(125)&amp;IF(TRUE,",",""))</f>
        <v/>
      </c>
    </row>
    <row r="2301">
      <c r="A2301" s="38">
        <f>IF(CriteriTecnici!$A2081="","","    "&amp;CHAR(123)&amp;CHAR(34)&amp;"bidderId"&amp;CHAR(34)&amp;": "&amp;CHAR(34)&amp;SUBSTITUTE(CriteriTecnici!$A2081,CHAR(34),"'")&amp;CHAR(34)&amp;", "&amp;CHAR(34)&amp;"lotId"&amp;CHAR(34)&amp;": "&amp;CHAR(34)&amp;SUBSTITUTE(CriteriTecnici!$C2081,CHAR(34),"'")&amp;CHAR(34)&amp;", "&amp;CHAR(34)&amp;"criterionId"&amp;CHAR(34)&amp;": "&amp;CHAR(34)&amp;SUBSTITUTE(CriteriTecnici!$D2081,CHAR(34),"'")&amp;CHAR(34)&amp;", "&amp;CHAR(34)&amp;"kind"&amp;CHAR(34)&amp;": "&amp;CHAR(34)&amp;SUBSTITUTE(CriteriTecnici!$F2081,CHAR(34),"'")&amp;CHAR(34)&amp;", "&amp;CHAR(34)&amp;"value"&amp;CHAR(34)&amp;": "&amp;SUBSTITUTE(TRIM(ROUND(IFERROR(CriteriTecnici!$N2081*1,IFERROR(NUMBERVALUE(CriteriTecnici!$N2081,".",","),IFERROR(NUMBERVALUE(CriteriTecnici!$N2081,",","."),0))),4)&amp;""),",",".")&amp;", "&amp;CHAR(34)&amp;"numerator"&amp;CHAR(34)&amp;": "&amp;SUBSTITUTE(TRIM(ROUND(IFERROR(CriteriTecnici!$K2081*1,IFERROR(NUMBERVALUE(CriteriTecnici!$K2081,".",","),IFERROR(NUMBERVALUE(CriteriTecnici!$K2081,",","."),0))),4)&amp;""),",",".")&amp;", "&amp;CHAR(34)&amp;"denominator"&amp;CHAR(34)&amp;": "&amp;SUBSTITUTE(TRIM(ROUND(IFERROR(CriteriTecnici!$L2081*1,IFERROR(NUMBERVALUE(CriteriTecnici!$L2081,".",","),IFERROR(NUMBERVALUE(CriteriTecnici!$L2081,",","."),0))),4)&amp;""),",",".")&amp;", "&amp;CHAR(34)&amp;"flag"&amp;CHAR(34)&amp;": "&amp;SUBSTITUTE(TRIM(ROUND(IFERROR(CriteriTecnici!$M2081*1,IFERROR(NUMBERVALUE(CriteriTecnici!$M2081,".",","),IFERROR(NUMBERVALUE(CriteriTecnici!$M2081,",","."),0))),4)&amp;""),",",".")&amp;", "&amp;CHAR(34)&amp;"rawScore"&amp;CHAR(34)&amp;": "&amp;SUBSTITUTE(TRIM(ROUND(IFERROR(CriteriTecnici!$O2081*1,IFERROR(NUMBERVALUE(CriteriTecnici!$O2081,".",","),IFERROR(NUMBERVALUE(CriteriTecnici!$O2081,",","."),0))),4)&amp;""),",",".")&amp;CHAR(125)&amp;IF(COUNTA(Offerte!$A69:$A$200)&gt;0,",",""))</f>
        <v/>
      </c>
    </row>
    <row r="2302">
      <c r="A2302" s="38">
        <f>IF(CriteriTecnici!$A2082="","","    "&amp;CHAR(123)&amp;CHAR(34)&amp;"bidderId"&amp;CHAR(34)&amp;": "&amp;CHAR(34)&amp;SUBSTITUTE(CriteriTecnici!$A2082,CHAR(34),"'")&amp;CHAR(34)&amp;", "&amp;CHAR(34)&amp;"lotId"&amp;CHAR(34)&amp;": "&amp;CHAR(34)&amp;SUBSTITUTE(CriteriTecnici!$C2082,CHAR(34),"'")&amp;CHAR(34)&amp;", "&amp;CHAR(34)&amp;"criterionId"&amp;CHAR(34)&amp;": "&amp;CHAR(34)&amp;SUBSTITUTE(CriteriTecnici!$D2082,CHAR(34),"'")&amp;CHAR(34)&amp;", "&amp;CHAR(34)&amp;"kind"&amp;CHAR(34)&amp;": "&amp;CHAR(34)&amp;SUBSTITUTE(CriteriTecnici!$F2082,CHAR(34),"'")&amp;CHAR(34)&amp;", "&amp;CHAR(34)&amp;"value"&amp;CHAR(34)&amp;": "&amp;SUBSTITUTE(TRIM(ROUND(IFERROR(CriteriTecnici!$N2082*1,IFERROR(NUMBERVALUE(CriteriTecnici!$N2082,".",","),IFERROR(NUMBERVALUE(CriteriTecnici!$N2082,",","."),0))),4)&amp;""),",",".")&amp;", "&amp;CHAR(34)&amp;"numerator"&amp;CHAR(34)&amp;": "&amp;SUBSTITUTE(TRIM(ROUND(IFERROR(CriteriTecnici!$K2082*1,IFERROR(NUMBERVALUE(CriteriTecnici!$K2082,".",","),IFERROR(NUMBERVALUE(CriteriTecnici!$K2082,",","."),0))),4)&amp;""),",",".")&amp;", "&amp;CHAR(34)&amp;"denominator"&amp;CHAR(34)&amp;": "&amp;SUBSTITUTE(TRIM(ROUND(IFERROR(CriteriTecnici!$L2082*1,IFERROR(NUMBERVALUE(CriteriTecnici!$L2082,".",","),IFERROR(NUMBERVALUE(CriteriTecnici!$L2082,",","."),0))),4)&amp;""),",",".")&amp;", "&amp;CHAR(34)&amp;"flag"&amp;CHAR(34)&amp;": "&amp;SUBSTITUTE(TRIM(ROUND(IFERROR(CriteriTecnici!$M2082*1,IFERROR(NUMBERVALUE(CriteriTecnici!$M2082,".",","),IFERROR(NUMBERVALUE(CriteriTecnici!$M2082,",","."),0))),4)&amp;""),",",".")&amp;", "&amp;CHAR(34)&amp;"rawScore"&amp;CHAR(34)&amp;": "&amp;SUBSTITUTE(TRIM(ROUND(IFERROR(CriteriTecnici!$O2082*1,IFERROR(NUMBERVALUE(CriteriTecnici!$O2082,".",","),IFERROR(NUMBERVALUE(CriteriTecnici!$O2082,",","."),0))),4)&amp;""),",",".")&amp;CHAR(125)&amp;IF(TRUE,",",""))</f>
        <v/>
      </c>
    </row>
    <row r="2303">
      <c r="A2303" s="38">
        <f>IF(CriteriTecnici!$A2083="","","    "&amp;CHAR(123)&amp;CHAR(34)&amp;"bidderId"&amp;CHAR(34)&amp;": "&amp;CHAR(34)&amp;SUBSTITUTE(CriteriTecnici!$A2083,CHAR(34),"'")&amp;CHAR(34)&amp;", "&amp;CHAR(34)&amp;"lotId"&amp;CHAR(34)&amp;": "&amp;CHAR(34)&amp;SUBSTITUTE(CriteriTecnici!$C2083,CHAR(34),"'")&amp;CHAR(34)&amp;", "&amp;CHAR(34)&amp;"criterionId"&amp;CHAR(34)&amp;": "&amp;CHAR(34)&amp;SUBSTITUTE(CriteriTecnici!$D2083,CHAR(34),"'")&amp;CHAR(34)&amp;", "&amp;CHAR(34)&amp;"kind"&amp;CHAR(34)&amp;": "&amp;CHAR(34)&amp;SUBSTITUTE(CriteriTecnici!$F2083,CHAR(34),"'")&amp;CHAR(34)&amp;", "&amp;CHAR(34)&amp;"value"&amp;CHAR(34)&amp;": "&amp;SUBSTITUTE(TRIM(ROUND(IFERROR(CriteriTecnici!$N2083*1,IFERROR(NUMBERVALUE(CriteriTecnici!$N2083,".",","),IFERROR(NUMBERVALUE(CriteriTecnici!$N2083,",","."),0))),4)&amp;""),",",".")&amp;", "&amp;CHAR(34)&amp;"numerator"&amp;CHAR(34)&amp;": "&amp;SUBSTITUTE(TRIM(ROUND(IFERROR(CriteriTecnici!$K2083*1,IFERROR(NUMBERVALUE(CriteriTecnici!$K2083,".",","),IFERROR(NUMBERVALUE(CriteriTecnici!$K2083,",","."),0))),4)&amp;""),",",".")&amp;", "&amp;CHAR(34)&amp;"denominator"&amp;CHAR(34)&amp;": "&amp;SUBSTITUTE(TRIM(ROUND(IFERROR(CriteriTecnici!$L2083*1,IFERROR(NUMBERVALUE(CriteriTecnici!$L2083,".",","),IFERROR(NUMBERVALUE(CriteriTecnici!$L2083,",","."),0))),4)&amp;""),",",".")&amp;", "&amp;CHAR(34)&amp;"flag"&amp;CHAR(34)&amp;": "&amp;SUBSTITUTE(TRIM(ROUND(IFERROR(CriteriTecnici!$M2083*1,IFERROR(NUMBERVALUE(CriteriTecnici!$M2083,".",","),IFERROR(NUMBERVALUE(CriteriTecnici!$M2083,",","."),0))),4)&amp;""),",",".")&amp;", "&amp;CHAR(34)&amp;"rawScore"&amp;CHAR(34)&amp;": "&amp;SUBSTITUTE(TRIM(ROUND(IFERROR(CriteriTecnici!$O2083*1,IFERROR(NUMBERVALUE(CriteriTecnici!$O2083,".",","),IFERROR(NUMBERVALUE(CriteriTecnici!$O2083,",","."),0))),4)&amp;""),",",".")&amp;CHAR(125)&amp;IF(TRUE,",",""))</f>
        <v/>
      </c>
    </row>
    <row r="2304">
      <c r="A2304" s="38">
        <f>IF(CriteriTecnici!$A2084="","","    "&amp;CHAR(123)&amp;CHAR(34)&amp;"bidderId"&amp;CHAR(34)&amp;": "&amp;CHAR(34)&amp;SUBSTITUTE(CriteriTecnici!$A2084,CHAR(34),"'")&amp;CHAR(34)&amp;", "&amp;CHAR(34)&amp;"lotId"&amp;CHAR(34)&amp;": "&amp;CHAR(34)&amp;SUBSTITUTE(CriteriTecnici!$C2084,CHAR(34),"'")&amp;CHAR(34)&amp;", "&amp;CHAR(34)&amp;"criterionId"&amp;CHAR(34)&amp;": "&amp;CHAR(34)&amp;SUBSTITUTE(CriteriTecnici!$D2084,CHAR(34),"'")&amp;CHAR(34)&amp;", "&amp;CHAR(34)&amp;"kind"&amp;CHAR(34)&amp;": "&amp;CHAR(34)&amp;SUBSTITUTE(CriteriTecnici!$F2084,CHAR(34),"'")&amp;CHAR(34)&amp;", "&amp;CHAR(34)&amp;"value"&amp;CHAR(34)&amp;": "&amp;SUBSTITUTE(TRIM(ROUND(IFERROR(CriteriTecnici!$N2084*1,IFERROR(NUMBERVALUE(CriteriTecnici!$N2084,".",","),IFERROR(NUMBERVALUE(CriteriTecnici!$N2084,",","."),0))),4)&amp;""),",",".")&amp;", "&amp;CHAR(34)&amp;"numerator"&amp;CHAR(34)&amp;": "&amp;SUBSTITUTE(TRIM(ROUND(IFERROR(CriteriTecnici!$K2084*1,IFERROR(NUMBERVALUE(CriteriTecnici!$K2084,".",","),IFERROR(NUMBERVALUE(CriteriTecnici!$K2084,",","."),0))),4)&amp;""),",",".")&amp;", "&amp;CHAR(34)&amp;"denominator"&amp;CHAR(34)&amp;": "&amp;SUBSTITUTE(TRIM(ROUND(IFERROR(CriteriTecnici!$L2084*1,IFERROR(NUMBERVALUE(CriteriTecnici!$L2084,".",","),IFERROR(NUMBERVALUE(CriteriTecnici!$L2084,",","."),0))),4)&amp;""),",",".")&amp;", "&amp;CHAR(34)&amp;"flag"&amp;CHAR(34)&amp;": "&amp;SUBSTITUTE(TRIM(ROUND(IFERROR(CriteriTecnici!$M2084*1,IFERROR(NUMBERVALUE(CriteriTecnici!$M2084,".",","),IFERROR(NUMBERVALUE(CriteriTecnici!$M2084,",","."),0))),4)&amp;""),",",".")&amp;", "&amp;CHAR(34)&amp;"rawScore"&amp;CHAR(34)&amp;": "&amp;SUBSTITUTE(TRIM(ROUND(IFERROR(CriteriTecnici!$O2084*1,IFERROR(NUMBERVALUE(CriteriTecnici!$O2084,".",","),IFERROR(NUMBERVALUE(CriteriTecnici!$O2084,",","."),0))),4)&amp;""),",",".")&amp;CHAR(125)&amp;IF(TRUE,",",""))</f>
        <v/>
      </c>
    </row>
    <row r="2305">
      <c r="A2305" s="38">
        <f>IF(CriteriTecnici!$A2085="","","    "&amp;CHAR(123)&amp;CHAR(34)&amp;"bidderId"&amp;CHAR(34)&amp;": "&amp;CHAR(34)&amp;SUBSTITUTE(CriteriTecnici!$A2085,CHAR(34),"'")&amp;CHAR(34)&amp;", "&amp;CHAR(34)&amp;"lotId"&amp;CHAR(34)&amp;": "&amp;CHAR(34)&amp;SUBSTITUTE(CriteriTecnici!$C2085,CHAR(34),"'")&amp;CHAR(34)&amp;", "&amp;CHAR(34)&amp;"criterionId"&amp;CHAR(34)&amp;": "&amp;CHAR(34)&amp;SUBSTITUTE(CriteriTecnici!$D2085,CHAR(34),"'")&amp;CHAR(34)&amp;", "&amp;CHAR(34)&amp;"kind"&amp;CHAR(34)&amp;": "&amp;CHAR(34)&amp;SUBSTITUTE(CriteriTecnici!$F2085,CHAR(34),"'")&amp;CHAR(34)&amp;", "&amp;CHAR(34)&amp;"value"&amp;CHAR(34)&amp;": "&amp;SUBSTITUTE(TRIM(ROUND(IFERROR(CriteriTecnici!$N2085*1,IFERROR(NUMBERVALUE(CriteriTecnici!$N2085,".",","),IFERROR(NUMBERVALUE(CriteriTecnici!$N2085,",","."),0))),4)&amp;""),",",".")&amp;", "&amp;CHAR(34)&amp;"numerator"&amp;CHAR(34)&amp;": "&amp;SUBSTITUTE(TRIM(ROUND(IFERROR(CriteriTecnici!$K2085*1,IFERROR(NUMBERVALUE(CriteriTecnici!$K2085,".",","),IFERROR(NUMBERVALUE(CriteriTecnici!$K2085,",","."),0))),4)&amp;""),",",".")&amp;", "&amp;CHAR(34)&amp;"denominator"&amp;CHAR(34)&amp;": "&amp;SUBSTITUTE(TRIM(ROUND(IFERROR(CriteriTecnici!$L2085*1,IFERROR(NUMBERVALUE(CriteriTecnici!$L2085,".",","),IFERROR(NUMBERVALUE(CriteriTecnici!$L2085,",","."),0))),4)&amp;""),",",".")&amp;", "&amp;CHAR(34)&amp;"flag"&amp;CHAR(34)&amp;": "&amp;SUBSTITUTE(TRIM(ROUND(IFERROR(CriteriTecnici!$M2085*1,IFERROR(NUMBERVALUE(CriteriTecnici!$M2085,".",","),IFERROR(NUMBERVALUE(CriteriTecnici!$M2085,",","."),0))),4)&amp;""),",",".")&amp;", "&amp;CHAR(34)&amp;"rawScore"&amp;CHAR(34)&amp;": "&amp;SUBSTITUTE(TRIM(ROUND(IFERROR(CriteriTecnici!$O2085*1,IFERROR(NUMBERVALUE(CriteriTecnici!$O2085,".",","),IFERROR(NUMBERVALUE(CriteriTecnici!$O2085,",","."),0))),4)&amp;""),",",".")&amp;CHAR(125)&amp;IF(TRUE,",",""))</f>
        <v/>
      </c>
    </row>
    <row r="2306">
      <c r="A2306" s="38">
        <f>IF(CriteriTecnici!$A2086="","","    "&amp;CHAR(123)&amp;CHAR(34)&amp;"bidderId"&amp;CHAR(34)&amp;": "&amp;CHAR(34)&amp;SUBSTITUTE(CriteriTecnici!$A2086,CHAR(34),"'")&amp;CHAR(34)&amp;", "&amp;CHAR(34)&amp;"lotId"&amp;CHAR(34)&amp;": "&amp;CHAR(34)&amp;SUBSTITUTE(CriteriTecnici!$C2086,CHAR(34),"'")&amp;CHAR(34)&amp;", "&amp;CHAR(34)&amp;"criterionId"&amp;CHAR(34)&amp;": "&amp;CHAR(34)&amp;SUBSTITUTE(CriteriTecnici!$D2086,CHAR(34),"'")&amp;CHAR(34)&amp;", "&amp;CHAR(34)&amp;"kind"&amp;CHAR(34)&amp;": "&amp;CHAR(34)&amp;SUBSTITUTE(CriteriTecnici!$F2086,CHAR(34),"'")&amp;CHAR(34)&amp;", "&amp;CHAR(34)&amp;"value"&amp;CHAR(34)&amp;": "&amp;SUBSTITUTE(TRIM(ROUND(IFERROR(CriteriTecnici!$N2086*1,IFERROR(NUMBERVALUE(CriteriTecnici!$N2086,".",","),IFERROR(NUMBERVALUE(CriteriTecnici!$N2086,",","."),0))),4)&amp;""),",",".")&amp;", "&amp;CHAR(34)&amp;"numerator"&amp;CHAR(34)&amp;": "&amp;SUBSTITUTE(TRIM(ROUND(IFERROR(CriteriTecnici!$K2086*1,IFERROR(NUMBERVALUE(CriteriTecnici!$K2086,".",","),IFERROR(NUMBERVALUE(CriteriTecnici!$K2086,",","."),0))),4)&amp;""),",",".")&amp;", "&amp;CHAR(34)&amp;"denominator"&amp;CHAR(34)&amp;": "&amp;SUBSTITUTE(TRIM(ROUND(IFERROR(CriteriTecnici!$L2086*1,IFERROR(NUMBERVALUE(CriteriTecnici!$L2086,".",","),IFERROR(NUMBERVALUE(CriteriTecnici!$L2086,",","."),0))),4)&amp;""),",",".")&amp;", "&amp;CHAR(34)&amp;"flag"&amp;CHAR(34)&amp;": "&amp;SUBSTITUTE(TRIM(ROUND(IFERROR(CriteriTecnici!$M2086*1,IFERROR(NUMBERVALUE(CriteriTecnici!$M2086,".",","),IFERROR(NUMBERVALUE(CriteriTecnici!$M2086,",","."),0))),4)&amp;""),",",".")&amp;", "&amp;CHAR(34)&amp;"rawScore"&amp;CHAR(34)&amp;": "&amp;SUBSTITUTE(TRIM(ROUND(IFERROR(CriteriTecnici!$O2086*1,IFERROR(NUMBERVALUE(CriteriTecnici!$O2086,".",","),IFERROR(NUMBERVALUE(CriteriTecnici!$O2086,",","."),0))),4)&amp;""),",",".")&amp;CHAR(125)&amp;IF(TRUE,",",""))</f>
        <v/>
      </c>
    </row>
    <row r="2307">
      <c r="A2307" s="38">
        <f>IF(CriteriTecnici!$A2087="","","    "&amp;CHAR(123)&amp;CHAR(34)&amp;"bidderId"&amp;CHAR(34)&amp;": "&amp;CHAR(34)&amp;SUBSTITUTE(CriteriTecnici!$A2087,CHAR(34),"'")&amp;CHAR(34)&amp;", "&amp;CHAR(34)&amp;"lotId"&amp;CHAR(34)&amp;": "&amp;CHAR(34)&amp;SUBSTITUTE(CriteriTecnici!$C2087,CHAR(34),"'")&amp;CHAR(34)&amp;", "&amp;CHAR(34)&amp;"criterionId"&amp;CHAR(34)&amp;": "&amp;CHAR(34)&amp;SUBSTITUTE(CriteriTecnici!$D2087,CHAR(34),"'")&amp;CHAR(34)&amp;", "&amp;CHAR(34)&amp;"kind"&amp;CHAR(34)&amp;": "&amp;CHAR(34)&amp;SUBSTITUTE(CriteriTecnici!$F2087,CHAR(34),"'")&amp;CHAR(34)&amp;", "&amp;CHAR(34)&amp;"value"&amp;CHAR(34)&amp;": "&amp;SUBSTITUTE(TRIM(ROUND(IFERROR(CriteriTecnici!$N2087*1,IFERROR(NUMBERVALUE(CriteriTecnici!$N2087,".",","),IFERROR(NUMBERVALUE(CriteriTecnici!$N2087,",","."),0))),4)&amp;""),",",".")&amp;", "&amp;CHAR(34)&amp;"numerator"&amp;CHAR(34)&amp;": "&amp;SUBSTITUTE(TRIM(ROUND(IFERROR(CriteriTecnici!$K2087*1,IFERROR(NUMBERVALUE(CriteriTecnici!$K2087,".",","),IFERROR(NUMBERVALUE(CriteriTecnici!$K2087,",","."),0))),4)&amp;""),",",".")&amp;", "&amp;CHAR(34)&amp;"denominator"&amp;CHAR(34)&amp;": "&amp;SUBSTITUTE(TRIM(ROUND(IFERROR(CriteriTecnici!$L2087*1,IFERROR(NUMBERVALUE(CriteriTecnici!$L2087,".",","),IFERROR(NUMBERVALUE(CriteriTecnici!$L2087,",","."),0))),4)&amp;""),",",".")&amp;", "&amp;CHAR(34)&amp;"flag"&amp;CHAR(34)&amp;": "&amp;SUBSTITUTE(TRIM(ROUND(IFERROR(CriteriTecnici!$M2087*1,IFERROR(NUMBERVALUE(CriteriTecnici!$M2087,".",","),IFERROR(NUMBERVALUE(CriteriTecnici!$M2087,",","."),0))),4)&amp;""),",",".")&amp;", "&amp;CHAR(34)&amp;"rawScore"&amp;CHAR(34)&amp;": "&amp;SUBSTITUTE(TRIM(ROUND(IFERROR(CriteriTecnici!$O2087*1,IFERROR(NUMBERVALUE(CriteriTecnici!$O2087,".",","),IFERROR(NUMBERVALUE(CriteriTecnici!$O2087,",","."),0))),4)&amp;""),",",".")&amp;CHAR(125)&amp;IF(TRUE,",",""))</f>
        <v/>
      </c>
    </row>
    <row r="2308">
      <c r="A2308" s="38">
        <f>IF(CriteriTecnici!$A2088="","","    "&amp;CHAR(123)&amp;CHAR(34)&amp;"bidderId"&amp;CHAR(34)&amp;": "&amp;CHAR(34)&amp;SUBSTITUTE(CriteriTecnici!$A2088,CHAR(34),"'")&amp;CHAR(34)&amp;", "&amp;CHAR(34)&amp;"lotId"&amp;CHAR(34)&amp;": "&amp;CHAR(34)&amp;SUBSTITUTE(CriteriTecnici!$C2088,CHAR(34),"'")&amp;CHAR(34)&amp;", "&amp;CHAR(34)&amp;"criterionId"&amp;CHAR(34)&amp;": "&amp;CHAR(34)&amp;SUBSTITUTE(CriteriTecnici!$D2088,CHAR(34),"'")&amp;CHAR(34)&amp;", "&amp;CHAR(34)&amp;"kind"&amp;CHAR(34)&amp;": "&amp;CHAR(34)&amp;SUBSTITUTE(CriteriTecnici!$F2088,CHAR(34),"'")&amp;CHAR(34)&amp;", "&amp;CHAR(34)&amp;"value"&amp;CHAR(34)&amp;": "&amp;SUBSTITUTE(TRIM(ROUND(IFERROR(CriteriTecnici!$N2088*1,IFERROR(NUMBERVALUE(CriteriTecnici!$N2088,".",","),IFERROR(NUMBERVALUE(CriteriTecnici!$N2088,",","."),0))),4)&amp;""),",",".")&amp;", "&amp;CHAR(34)&amp;"numerator"&amp;CHAR(34)&amp;": "&amp;SUBSTITUTE(TRIM(ROUND(IFERROR(CriteriTecnici!$K2088*1,IFERROR(NUMBERVALUE(CriteriTecnici!$K2088,".",","),IFERROR(NUMBERVALUE(CriteriTecnici!$K2088,",","."),0))),4)&amp;""),",",".")&amp;", "&amp;CHAR(34)&amp;"denominator"&amp;CHAR(34)&amp;": "&amp;SUBSTITUTE(TRIM(ROUND(IFERROR(CriteriTecnici!$L2088*1,IFERROR(NUMBERVALUE(CriteriTecnici!$L2088,".",","),IFERROR(NUMBERVALUE(CriteriTecnici!$L2088,",","."),0))),4)&amp;""),",",".")&amp;", "&amp;CHAR(34)&amp;"flag"&amp;CHAR(34)&amp;": "&amp;SUBSTITUTE(TRIM(ROUND(IFERROR(CriteriTecnici!$M2088*1,IFERROR(NUMBERVALUE(CriteriTecnici!$M2088,".",","),IFERROR(NUMBERVALUE(CriteriTecnici!$M2088,",","."),0))),4)&amp;""),",",".")&amp;", "&amp;CHAR(34)&amp;"rawScore"&amp;CHAR(34)&amp;": "&amp;SUBSTITUTE(TRIM(ROUND(IFERROR(CriteriTecnici!$O2088*1,IFERROR(NUMBERVALUE(CriteriTecnici!$O2088,".",","),IFERROR(NUMBERVALUE(CriteriTecnici!$O2088,",","."),0))),4)&amp;""),",",".")&amp;CHAR(125)&amp;IF(TRUE,",",""))</f>
        <v/>
      </c>
    </row>
    <row r="2309">
      <c r="A2309" s="38">
        <f>IF(CriteriTecnici!$A2089="","","    "&amp;CHAR(123)&amp;CHAR(34)&amp;"bidderId"&amp;CHAR(34)&amp;": "&amp;CHAR(34)&amp;SUBSTITUTE(CriteriTecnici!$A2089,CHAR(34),"'")&amp;CHAR(34)&amp;", "&amp;CHAR(34)&amp;"lotId"&amp;CHAR(34)&amp;": "&amp;CHAR(34)&amp;SUBSTITUTE(CriteriTecnici!$C2089,CHAR(34),"'")&amp;CHAR(34)&amp;", "&amp;CHAR(34)&amp;"criterionId"&amp;CHAR(34)&amp;": "&amp;CHAR(34)&amp;SUBSTITUTE(CriteriTecnici!$D2089,CHAR(34),"'")&amp;CHAR(34)&amp;", "&amp;CHAR(34)&amp;"kind"&amp;CHAR(34)&amp;": "&amp;CHAR(34)&amp;SUBSTITUTE(CriteriTecnici!$F2089,CHAR(34),"'")&amp;CHAR(34)&amp;", "&amp;CHAR(34)&amp;"value"&amp;CHAR(34)&amp;": "&amp;SUBSTITUTE(TRIM(ROUND(IFERROR(CriteriTecnici!$N2089*1,IFERROR(NUMBERVALUE(CriteriTecnici!$N2089,".",","),IFERROR(NUMBERVALUE(CriteriTecnici!$N2089,",","."),0))),4)&amp;""),",",".")&amp;", "&amp;CHAR(34)&amp;"numerator"&amp;CHAR(34)&amp;": "&amp;SUBSTITUTE(TRIM(ROUND(IFERROR(CriteriTecnici!$K2089*1,IFERROR(NUMBERVALUE(CriteriTecnici!$K2089,".",","),IFERROR(NUMBERVALUE(CriteriTecnici!$K2089,",","."),0))),4)&amp;""),",",".")&amp;", "&amp;CHAR(34)&amp;"denominator"&amp;CHAR(34)&amp;": "&amp;SUBSTITUTE(TRIM(ROUND(IFERROR(CriteriTecnici!$L2089*1,IFERROR(NUMBERVALUE(CriteriTecnici!$L2089,".",","),IFERROR(NUMBERVALUE(CriteriTecnici!$L2089,",","."),0))),4)&amp;""),",",".")&amp;", "&amp;CHAR(34)&amp;"flag"&amp;CHAR(34)&amp;": "&amp;SUBSTITUTE(TRIM(ROUND(IFERROR(CriteriTecnici!$M2089*1,IFERROR(NUMBERVALUE(CriteriTecnici!$M2089,".",","),IFERROR(NUMBERVALUE(CriteriTecnici!$M2089,",","."),0))),4)&amp;""),",",".")&amp;", "&amp;CHAR(34)&amp;"rawScore"&amp;CHAR(34)&amp;": "&amp;SUBSTITUTE(TRIM(ROUND(IFERROR(CriteriTecnici!$O2089*1,IFERROR(NUMBERVALUE(CriteriTecnici!$O2089,".",","),IFERROR(NUMBERVALUE(CriteriTecnici!$O2089,",","."),0))),4)&amp;""),",",".")&amp;CHAR(125)&amp;IF(TRUE,",",""))</f>
        <v/>
      </c>
    </row>
    <row r="2310">
      <c r="A2310" s="38">
        <f>IF(CriteriTecnici!$A2090="","","    "&amp;CHAR(123)&amp;CHAR(34)&amp;"bidderId"&amp;CHAR(34)&amp;": "&amp;CHAR(34)&amp;SUBSTITUTE(CriteriTecnici!$A2090,CHAR(34),"'")&amp;CHAR(34)&amp;", "&amp;CHAR(34)&amp;"lotId"&amp;CHAR(34)&amp;": "&amp;CHAR(34)&amp;SUBSTITUTE(CriteriTecnici!$C2090,CHAR(34),"'")&amp;CHAR(34)&amp;", "&amp;CHAR(34)&amp;"criterionId"&amp;CHAR(34)&amp;": "&amp;CHAR(34)&amp;SUBSTITUTE(CriteriTecnici!$D2090,CHAR(34),"'")&amp;CHAR(34)&amp;", "&amp;CHAR(34)&amp;"kind"&amp;CHAR(34)&amp;": "&amp;CHAR(34)&amp;SUBSTITUTE(CriteriTecnici!$F2090,CHAR(34),"'")&amp;CHAR(34)&amp;", "&amp;CHAR(34)&amp;"value"&amp;CHAR(34)&amp;": "&amp;SUBSTITUTE(TRIM(ROUND(IFERROR(CriteriTecnici!$N2090*1,IFERROR(NUMBERVALUE(CriteriTecnici!$N2090,".",","),IFERROR(NUMBERVALUE(CriteriTecnici!$N2090,",","."),0))),4)&amp;""),",",".")&amp;", "&amp;CHAR(34)&amp;"numerator"&amp;CHAR(34)&amp;": "&amp;SUBSTITUTE(TRIM(ROUND(IFERROR(CriteriTecnici!$K2090*1,IFERROR(NUMBERVALUE(CriteriTecnici!$K2090,".",","),IFERROR(NUMBERVALUE(CriteriTecnici!$K2090,",","."),0))),4)&amp;""),",",".")&amp;", "&amp;CHAR(34)&amp;"denominator"&amp;CHAR(34)&amp;": "&amp;SUBSTITUTE(TRIM(ROUND(IFERROR(CriteriTecnici!$L2090*1,IFERROR(NUMBERVALUE(CriteriTecnici!$L2090,".",","),IFERROR(NUMBERVALUE(CriteriTecnici!$L2090,",","."),0))),4)&amp;""),",",".")&amp;", "&amp;CHAR(34)&amp;"flag"&amp;CHAR(34)&amp;": "&amp;SUBSTITUTE(TRIM(ROUND(IFERROR(CriteriTecnici!$M2090*1,IFERROR(NUMBERVALUE(CriteriTecnici!$M2090,".",","),IFERROR(NUMBERVALUE(CriteriTecnici!$M2090,",","."),0))),4)&amp;""),",",".")&amp;", "&amp;CHAR(34)&amp;"rawScore"&amp;CHAR(34)&amp;": "&amp;SUBSTITUTE(TRIM(ROUND(IFERROR(CriteriTecnici!$O2090*1,IFERROR(NUMBERVALUE(CriteriTecnici!$O2090,".",","),IFERROR(NUMBERVALUE(CriteriTecnici!$O2090,",","."),0))),4)&amp;""),",",".")&amp;CHAR(125)&amp;IF(TRUE,",",""))</f>
        <v/>
      </c>
    </row>
    <row r="2311">
      <c r="A2311" s="38">
        <f>IF(CriteriTecnici!$A2091="","","    "&amp;CHAR(123)&amp;CHAR(34)&amp;"bidderId"&amp;CHAR(34)&amp;": "&amp;CHAR(34)&amp;SUBSTITUTE(CriteriTecnici!$A2091,CHAR(34),"'")&amp;CHAR(34)&amp;", "&amp;CHAR(34)&amp;"lotId"&amp;CHAR(34)&amp;": "&amp;CHAR(34)&amp;SUBSTITUTE(CriteriTecnici!$C2091,CHAR(34),"'")&amp;CHAR(34)&amp;", "&amp;CHAR(34)&amp;"criterionId"&amp;CHAR(34)&amp;": "&amp;CHAR(34)&amp;SUBSTITUTE(CriteriTecnici!$D2091,CHAR(34),"'")&amp;CHAR(34)&amp;", "&amp;CHAR(34)&amp;"kind"&amp;CHAR(34)&amp;": "&amp;CHAR(34)&amp;SUBSTITUTE(CriteriTecnici!$F2091,CHAR(34),"'")&amp;CHAR(34)&amp;", "&amp;CHAR(34)&amp;"value"&amp;CHAR(34)&amp;": "&amp;SUBSTITUTE(TRIM(ROUND(IFERROR(CriteriTecnici!$N2091*1,IFERROR(NUMBERVALUE(CriteriTecnici!$N2091,".",","),IFERROR(NUMBERVALUE(CriteriTecnici!$N2091,",","."),0))),4)&amp;""),",",".")&amp;", "&amp;CHAR(34)&amp;"numerator"&amp;CHAR(34)&amp;": "&amp;SUBSTITUTE(TRIM(ROUND(IFERROR(CriteriTecnici!$K2091*1,IFERROR(NUMBERVALUE(CriteriTecnici!$K2091,".",","),IFERROR(NUMBERVALUE(CriteriTecnici!$K2091,",","."),0))),4)&amp;""),",",".")&amp;", "&amp;CHAR(34)&amp;"denominator"&amp;CHAR(34)&amp;": "&amp;SUBSTITUTE(TRIM(ROUND(IFERROR(CriteriTecnici!$L2091*1,IFERROR(NUMBERVALUE(CriteriTecnici!$L2091,".",","),IFERROR(NUMBERVALUE(CriteriTecnici!$L2091,",","."),0))),4)&amp;""),",",".")&amp;", "&amp;CHAR(34)&amp;"flag"&amp;CHAR(34)&amp;": "&amp;SUBSTITUTE(TRIM(ROUND(IFERROR(CriteriTecnici!$M2091*1,IFERROR(NUMBERVALUE(CriteriTecnici!$M2091,".",","),IFERROR(NUMBERVALUE(CriteriTecnici!$M2091,",","."),0))),4)&amp;""),",",".")&amp;", "&amp;CHAR(34)&amp;"rawScore"&amp;CHAR(34)&amp;": "&amp;SUBSTITUTE(TRIM(ROUND(IFERROR(CriteriTecnici!$O2091*1,IFERROR(NUMBERVALUE(CriteriTecnici!$O2091,".",","),IFERROR(NUMBERVALUE(CriteriTecnici!$O2091,",","."),0))),4)&amp;""),",",".")&amp;CHAR(125)&amp;IF(TRUE,",",""))</f>
        <v/>
      </c>
    </row>
    <row r="2312">
      <c r="A2312" s="38">
        <f>IF(CriteriTecnici!$A2092="","","    "&amp;CHAR(123)&amp;CHAR(34)&amp;"bidderId"&amp;CHAR(34)&amp;": "&amp;CHAR(34)&amp;SUBSTITUTE(CriteriTecnici!$A2092,CHAR(34),"'")&amp;CHAR(34)&amp;", "&amp;CHAR(34)&amp;"lotId"&amp;CHAR(34)&amp;": "&amp;CHAR(34)&amp;SUBSTITUTE(CriteriTecnici!$C2092,CHAR(34),"'")&amp;CHAR(34)&amp;", "&amp;CHAR(34)&amp;"criterionId"&amp;CHAR(34)&amp;": "&amp;CHAR(34)&amp;SUBSTITUTE(CriteriTecnici!$D2092,CHAR(34),"'")&amp;CHAR(34)&amp;", "&amp;CHAR(34)&amp;"kind"&amp;CHAR(34)&amp;": "&amp;CHAR(34)&amp;SUBSTITUTE(CriteriTecnici!$F2092,CHAR(34),"'")&amp;CHAR(34)&amp;", "&amp;CHAR(34)&amp;"value"&amp;CHAR(34)&amp;": "&amp;SUBSTITUTE(TRIM(ROUND(IFERROR(CriteriTecnici!$N2092*1,IFERROR(NUMBERVALUE(CriteriTecnici!$N2092,".",","),IFERROR(NUMBERVALUE(CriteriTecnici!$N2092,",","."),0))),4)&amp;""),",",".")&amp;", "&amp;CHAR(34)&amp;"numerator"&amp;CHAR(34)&amp;": "&amp;SUBSTITUTE(TRIM(ROUND(IFERROR(CriteriTecnici!$K2092*1,IFERROR(NUMBERVALUE(CriteriTecnici!$K2092,".",","),IFERROR(NUMBERVALUE(CriteriTecnici!$K2092,",","."),0))),4)&amp;""),",",".")&amp;", "&amp;CHAR(34)&amp;"denominator"&amp;CHAR(34)&amp;": "&amp;SUBSTITUTE(TRIM(ROUND(IFERROR(CriteriTecnici!$L2092*1,IFERROR(NUMBERVALUE(CriteriTecnici!$L2092,".",","),IFERROR(NUMBERVALUE(CriteriTecnici!$L2092,",","."),0))),4)&amp;""),",",".")&amp;", "&amp;CHAR(34)&amp;"flag"&amp;CHAR(34)&amp;": "&amp;SUBSTITUTE(TRIM(ROUND(IFERROR(CriteriTecnici!$M2092*1,IFERROR(NUMBERVALUE(CriteriTecnici!$M2092,".",","),IFERROR(NUMBERVALUE(CriteriTecnici!$M2092,",","."),0))),4)&amp;""),",",".")&amp;", "&amp;CHAR(34)&amp;"rawScore"&amp;CHAR(34)&amp;": "&amp;SUBSTITUTE(TRIM(ROUND(IFERROR(CriteriTecnici!$O2092*1,IFERROR(NUMBERVALUE(CriteriTecnici!$O2092,".",","),IFERROR(NUMBERVALUE(CriteriTecnici!$O2092,",","."),0))),4)&amp;""),",",".")&amp;CHAR(125)&amp;IF(TRUE,",",""))</f>
        <v/>
      </c>
    </row>
    <row r="2313">
      <c r="A2313" s="38">
        <f>IF(CriteriTecnici!$A2093="","","    "&amp;CHAR(123)&amp;CHAR(34)&amp;"bidderId"&amp;CHAR(34)&amp;": "&amp;CHAR(34)&amp;SUBSTITUTE(CriteriTecnici!$A2093,CHAR(34),"'")&amp;CHAR(34)&amp;", "&amp;CHAR(34)&amp;"lotId"&amp;CHAR(34)&amp;": "&amp;CHAR(34)&amp;SUBSTITUTE(CriteriTecnici!$C2093,CHAR(34),"'")&amp;CHAR(34)&amp;", "&amp;CHAR(34)&amp;"criterionId"&amp;CHAR(34)&amp;": "&amp;CHAR(34)&amp;SUBSTITUTE(CriteriTecnici!$D2093,CHAR(34),"'")&amp;CHAR(34)&amp;", "&amp;CHAR(34)&amp;"kind"&amp;CHAR(34)&amp;": "&amp;CHAR(34)&amp;SUBSTITUTE(CriteriTecnici!$F2093,CHAR(34),"'")&amp;CHAR(34)&amp;", "&amp;CHAR(34)&amp;"value"&amp;CHAR(34)&amp;": "&amp;SUBSTITUTE(TRIM(ROUND(IFERROR(CriteriTecnici!$N2093*1,IFERROR(NUMBERVALUE(CriteriTecnici!$N2093,".",","),IFERROR(NUMBERVALUE(CriteriTecnici!$N2093,",","."),0))),4)&amp;""),",",".")&amp;", "&amp;CHAR(34)&amp;"numerator"&amp;CHAR(34)&amp;": "&amp;SUBSTITUTE(TRIM(ROUND(IFERROR(CriteriTecnici!$K2093*1,IFERROR(NUMBERVALUE(CriteriTecnici!$K2093,".",","),IFERROR(NUMBERVALUE(CriteriTecnici!$K2093,",","."),0))),4)&amp;""),",",".")&amp;", "&amp;CHAR(34)&amp;"denominator"&amp;CHAR(34)&amp;": "&amp;SUBSTITUTE(TRIM(ROUND(IFERROR(CriteriTecnici!$L2093*1,IFERROR(NUMBERVALUE(CriteriTecnici!$L2093,".",","),IFERROR(NUMBERVALUE(CriteriTecnici!$L2093,",","."),0))),4)&amp;""),",",".")&amp;", "&amp;CHAR(34)&amp;"flag"&amp;CHAR(34)&amp;": "&amp;SUBSTITUTE(TRIM(ROUND(IFERROR(CriteriTecnici!$M2093*1,IFERROR(NUMBERVALUE(CriteriTecnici!$M2093,".",","),IFERROR(NUMBERVALUE(CriteriTecnici!$M2093,",","."),0))),4)&amp;""),",",".")&amp;", "&amp;CHAR(34)&amp;"rawScore"&amp;CHAR(34)&amp;": "&amp;SUBSTITUTE(TRIM(ROUND(IFERROR(CriteriTecnici!$O2093*1,IFERROR(NUMBERVALUE(CriteriTecnici!$O2093,".",","),IFERROR(NUMBERVALUE(CriteriTecnici!$O2093,",","."),0))),4)&amp;""),",",".")&amp;CHAR(125)&amp;IF(TRUE,",",""))</f>
        <v/>
      </c>
    </row>
    <row r="2314">
      <c r="A2314" s="38">
        <f>IF(CriteriTecnici!$A2094="","","    "&amp;CHAR(123)&amp;CHAR(34)&amp;"bidderId"&amp;CHAR(34)&amp;": "&amp;CHAR(34)&amp;SUBSTITUTE(CriteriTecnici!$A2094,CHAR(34),"'")&amp;CHAR(34)&amp;", "&amp;CHAR(34)&amp;"lotId"&amp;CHAR(34)&amp;": "&amp;CHAR(34)&amp;SUBSTITUTE(CriteriTecnici!$C2094,CHAR(34),"'")&amp;CHAR(34)&amp;", "&amp;CHAR(34)&amp;"criterionId"&amp;CHAR(34)&amp;": "&amp;CHAR(34)&amp;SUBSTITUTE(CriteriTecnici!$D2094,CHAR(34),"'")&amp;CHAR(34)&amp;", "&amp;CHAR(34)&amp;"kind"&amp;CHAR(34)&amp;": "&amp;CHAR(34)&amp;SUBSTITUTE(CriteriTecnici!$F2094,CHAR(34),"'")&amp;CHAR(34)&amp;", "&amp;CHAR(34)&amp;"value"&amp;CHAR(34)&amp;": "&amp;SUBSTITUTE(TRIM(ROUND(IFERROR(CriteriTecnici!$N2094*1,IFERROR(NUMBERVALUE(CriteriTecnici!$N2094,".",","),IFERROR(NUMBERVALUE(CriteriTecnici!$N2094,",","."),0))),4)&amp;""),",",".")&amp;", "&amp;CHAR(34)&amp;"numerator"&amp;CHAR(34)&amp;": "&amp;SUBSTITUTE(TRIM(ROUND(IFERROR(CriteriTecnici!$K2094*1,IFERROR(NUMBERVALUE(CriteriTecnici!$K2094,".",","),IFERROR(NUMBERVALUE(CriteriTecnici!$K2094,",","."),0))),4)&amp;""),",",".")&amp;", "&amp;CHAR(34)&amp;"denominator"&amp;CHAR(34)&amp;": "&amp;SUBSTITUTE(TRIM(ROUND(IFERROR(CriteriTecnici!$L2094*1,IFERROR(NUMBERVALUE(CriteriTecnici!$L2094,".",","),IFERROR(NUMBERVALUE(CriteriTecnici!$L2094,",","."),0))),4)&amp;""),",",".")&amp;", "&amp;CHAR(34)&amp;"flag"&amp;CHAR(34)&amp;": "&amp;SUBSTITUTE(TRIM(ROUND(IFERROR(CriteriTecnici!$M2094*1,IFERROR(NUMBERVALUE(CriteriTecnici!$M2094,".",","),IFERROR(NUMBERVALUE(CriteriTecnici!$M2094,",","."),0))),4)&amp;""),",",".")&amp;", "&amp;CHAR(34)&amp;"rawScore"&amp;CHAR(34)&amp;": "&amp;SUBSTITUTE(TRIM(ROUND(IFERROR(CriteriTecnici!$O2094*1,IFERROR(NUMBERVALUE(CriteriTecnici!$O2094,".",","),IFERROR(NUMBERVALUE(CriteriTecnici!$O2094,",","."),0))),4)&amp;""),",",".")&amp;CHAR(125)&amp;IF(TRUE,",",""))</f>
        <v/>
      </c>
    </row>
    <row r="2315">
      <c r="A2315" s="38">
        <f>IF(CriteriTecnici!$A2095="","","    "&amp;CHAR(123)&amp;CHAR(34)&amp;"bidderId"&amp;CHAR(34)&amp;": "&amp;CHAR(34)&amp;SUBSTITUTE(CriteriTecnici!$A2095,CHAR(34),"'")&amp;CHAR(34)&amp;", "&amp;CHAR(34)&amp;"lotId"&amp;CHAR(34)&amp;": "&amp;CHAR(34)&amp;SUBSTITUTE(CriteriTecnici!$C2095,CHAR(34),"'")&amp;CHAR(34)&amp;", "&amp;CHAR(34)&amp;"criterionId"&amp;CHAR(34)&amp;": "&amp;CHAR(34)&amp;SUBSTITUTE(CriteriTecnici!$D2095,CHAR(34),"'")&amp;CHAR(34)&amp;", "&amp;CHAR(34)&amp;"kind"&amp;CHAR(34)&amp;": "&amp;CHAR(34)&amp;SUBSTITUTE(CriteriTecnici!$F2095,CHAR(34),"'")&amp;CHAR(34)&amp;", "&amp;CHAR(34)&amp;"value"&amp;CHAR(34)&amp;": "&amp;SUBSTITUTE(TRIM(ROUND(IFERROR(CriteriTecnici!$N2095*1,IFERROR(NUMBERVALUE(CriteriTecnici!$N2095,".",","),IFERROR(NUMBERVALUE(CriteriTecnici!$N2095,",","."),0))),4)&amp;""),",",".")&amp;", "&amp;CHAR(34)&amp;"numerator"&amp;CHAR(34)&amp;": "&amp;SUBSTITUTE(TRIM(ROUND(IFERROR(CriteriTecnici!$K2095*1,IFERROR(NUMBERVALUE(CriteriTecnici!$K2095,".",","),IFERROR(NUMBERVALUE(CriteriTecnici!$K2095,",","."),0))),4)&amp;""),",",".")&amp;", "&amp;CHAR(34)&amp;"denominator"&amp;CHAR(34)&amp;": "&amp;SUBSTITUTE(TRIM(ROUND(IFERROR(CriteriTecnici!$L2095*1,IFERROR(NUMBERVALUE(CriteriTecnici!$L2095,".",","),IFERROR(NUMBERVALUE(CriteriTecnici!$L2095,",","."),0))),4)&amp;""),",",".")&amp;", "&amp;CHAR(34)&amp;"flag"&amp;CHAR(34)&amp;": "&amp;SUBSTITUTE(TRIM(ROUND(IFERROR(CriteriTecnici!$M2095*1,IFERROR(NUMBERVALUE(CriteriTecnici!$M2095,".",","),IFERROR(NUMBERVALUE(CriteriTecnici!$M2095,",","."),0))),4)&amp;""),",",".")&amp;", "&amp;CHAR(34)&amp;"rawScore"&amp;CHAR(34)&amp;": "&amp;SUBSTITUTE(TRIM(ROUND(IFERROR(CriteriTecnici!$O2095*1,IFERROR(NUMBERVALUE(CriteriTecnici!$O2095,".",","),IFERROR(NUMBERVALUE(CriteriTecnici!$O2095,",","."),0))),4)&amp;""),",",".")&amp;CHAR(125)&amp;IF(TRUE,",",""))</f>
        <v/>
      </c>
    </row>
    <row r="2316">
      <c r="A2316" s="38">
        <f>IF(CriteriTecnici!$A2096="","","    "&amp;CHAR(123)&amp;CHAR(34)&amp;"bidderId"&amp;CHAR(34)&amp;": "&amp;CHAR(34)&amp;SUBSTITUTE(CriteriTecnici!$A2096,CHAR(34),"'")&amp;CHAR(34)&amp;", "&amp;CHAR(34)&amp;"lotId"&amp;CHAR(34)&amp;": "&amp;CHAR(34)&amp;SUBSTITUTE(CriteriTecnici!$C2096,CHAR(34),"'")&amp;CHAR(34)&amp;", "&amp;CHAR(34)&amp;"criterionId"&amp;CHAR(34)&amp;": "&amp;CHAR(34)&amp;SUBSTITUTE(CriteriTecnici!$D2096,CHAR(34),"'")&amp;CHAR(34)&amp;", "&amp;CHAR(34)&amp;"kind"&amp;CHAR(34)&amp;": "&amp;CHAR(34)&amp;SUBSTITUTE(CriteriTecnici!$F2096,CHAR(34),"'")&amp;CHAR(34)&amp;", "&amp;CHAR(34)&amp;"value"&amp;CHAR(34)&amp;": "&amp;SUBSTITUTE(TRIM(ROUND(IFERROR(CriteriTecnici!$N2096*1,IFERROR(NUMBERVALUE(CriteriTecnici!$N2096,".",","),IFERROR(NUMBERVALUE(CriteriTecnici!$N2096,",","."),0))),4)&amp;""),",",".")&amp;", "&amp;CHAR(34)&amp;"numerator"&amp;CHAR(34)&amp;": "&amp;SUBSTITUTE(TRIM(ROUND(IFERROR(CriteriTecnici!$K2096*1,IFERROR(NUMBERVALUE(CriteriTecnici!$K2096,".",","),IFERROR(NUMBERVALUE(CriteriTecnici!$K2096,",","."),0))),4)&amp;""),",",".")&amp;", "&amp;CHAR(34)&amp;"denominator"&amp;CHAR(34)&amp;": "&amp;SUBSTITUTE(TRIM(ROUND(IFERROR(CriteriTecnici!$L2096*1,IFERROR(NUMBERVALUE(CriteriTecnici!$L2096,".",","),IFERROR(NUMBERVALUE(CriteriTecnici!$L2096,",","."),0))),4)&amp;""),",",".")&amp;", "&amp;CHAR(34)&amp;"flag"&amp;CHAR(34)&amp;": "&amp;SUBSTITUTE(TRIM(ROUND(IFERROR(CriteriTecnici!$M2096*1,IFERROR(NUMBERVALUE(CriteriTecnici!$M2096,".",","),IFERROR(NUMBERVALUE(CriteriTecnici!$M2096,",","."),0))),4)&amp;""),",",".")&amp;", "&amp;CHAR(34)&amp;"rawScore"&amp;CHAR(34)&amp;": "&amp;SUBSTITUTE(TRIM(ROUND(IFERROR(CriteriTecnici!$O2096*1,IFERROR(NUMBERVALUE(CriteriTecnici!$O2096,".",","),IFERROR(NUMBERVALUE(CriteriTecnici!$O2096,",","."),0))),4)&amp;""),",",".")&amp;CHAR(125)&amp;IF(TRUE,",",""))</f>
        <v/>
      </c>
    </row>
    <row r="2317">
      <c r="A2317" s="38">
        <f>IF(CriteriTecnici!$A2097="","","    "&amp;CHAR(123)&amp;CHAR(34)&amp;"bidderId"&amp;CHAR(34)&amp;": "&amp;CHAR(34)&amp;SUBSTITUTE(CriteriTecnici!$A2097,CHAR(34),"'")&amp;CHAR(34)&amp;", "&amp;CHAR(34)&amp;"lotId"&amp;CHAR(34)&amp;": "&amp;CHAR(34)&amp;SUBSTITUTE(CriteriTecnici!$C2097,CHAR(34),"'")&amp;CHAR(34)&amp;", "&amp;CHAR(34)&amp;"criterionId"&amp;CHAR(34)&amp;": "&amp;CHAR(34)&amp;SUBSTITUTE(CriteriTecnici!$D2097,CHAR(34),"'")&amp;CHAR(34)&amp;", "&amp;CHAR(34)&amp;"kind"&amp;CHAR(34)&amp;": "&amp;CHAR(34)&amp;SUBSTITUTE(CriteriTecnici!$F2097,CHAR(34),"'")&amp;CHAR(34)&amp;", "&amp;CHAR(34)&amp;"value"&amp;CHAR(34)&amp;": "&amp;SUBSTITUTE(TRIM(ROUND(IFERROR(CriteriTecnici!$N2097*1,IFERROR(NUMBERVALUE(CriteriTecnici!$N2097,".",","),IFERROR(NUMBERVALUE(CriteriTecnici!$N2097,",","."),0))),4)&amp;""),",",".")&amp;", "&amp;CHAR(34)&amp;"numerator"&amp;CHAR(34)&amp;": "&amp;SUBSTITUTE(TRIM(ROUND(IFERROR(CriteriTecnici!$K2097*1,IFERROR(NUMBERVALUE(CriteriTecnici!$K2097,".",","),IFERROR(NUMBERVALUE(CriteriTecnici!$K2097,",","."),0))),4)&amp;""),",",".")&amp;", "&amp;CHAR(34)&amp;"denominator"&amp;CHAR(34)&amp;": "&amp;SUBSTITUTE(TRIM(ROUND(IFERROR(CriteriTecnici!$L2097*1,IFERROR(NUMBERVALUE(CriteriTecnici!$L2097,".",","),IFERROR(NUMBERVALUE(CriteriTecnici!$L2097,",","."),0))),4)&amp;""),",",".")&amp;", "&amp;CHAR(34)&amp;"flag"&amp;CHAR(34)&amp;": "&amp;SUBSTITUTE(TRIM(ROUND(IFERROR(CriteriTecnici!$M2097*1,IFERROR(NUMBERVALUE(CriteriTecnici!$M2097,".",","),IFERROR(NUMBERVALUE(CriteriTecnici!$M2097,",","."),0))),4)&amp;""),",",".")&amp;", "&amp;CHAR(34)&amp;"rawScore"&amp;CHAR(34)&amp;": "&amp;SUBSTITUTE(TRIM(ROUND(IFERROR(CriteriTecnici!$O2097*1,IFERROR(NUMBERVALUE(CriteriTecnici!$O2097,".",","),IFERROR(NUMBERVALUE(CriteriTecnici!$O2097,",","."),0))),4)&amp;""),",",".")&amp;CHAR(125)&amp;IF(TRUE,",",""))</f>
        <v/>
      </c>
    </row>
    <row r="2318">
      <c r="A2318" s="38">
        <f>IF(CriteriTecnici!$A2098="","","    "&amp;CHAR(123)&amp;CHAR(34)&amp;"bidderId"&amp;CHAR(34)&amp;": "&amp;CHAR(34)&amp;SUBSTITUTE(CriteriTecnici!$A2098,CHAR(34),"'")&amp;CHAR(34)&amp;", "&amp;CHAR(34)&amp;"lotId"&amp;CHAR(34)&amp;": "&amp;CHAR(34)&amp;SUBSTITUTE(CriteriTecnici!$C2098,CHAR(34),"'")&amp;CHAR(34)&amp;", "&amp;CHAR(34)&amp;"criterionId"&amp;CHAR(34)&amp;": "&amp;CHAR(34)&amp;SUBSTITUTE(CriteriTecnici!$D2098,CHAR(34),"'")&amp;CHAR(34)&amp;", "&amp;CHAR(34)&amp;"kind"&amp;CHAR(34)&amp;": "&amp;CHAR(34)&amp;SUBSTITUTE(CriteriTecnici!$F2098,CHAR(34),"'")&amp;CHAR(34)&amp;", "&amp;CHAR(34)&amp;"value"&amp;CHAR(34)&amp;": "&amp;SUBSTITUTE(TRIM(ROUND(IFERROR(CriteriTecnici!$N2098*1,IFERROR(NUMBERVALUE(CriteriTecnici!$N2098,".",","),IFERROR(NUMBERVALUE(CriteriTecnici!$N2098,",","."),0))),4)&amp;""),",",".")&amp;", "&amp;CHAR(34)&amp;"numerator"&amp;CHAR(34)&amp;": "&amp;SUBSTITUTE(TRIM(ROUND(IFERROR(CriteriTecnici!$K2098*1,IFERROR(NUMBERVALUE(CriteriTecnici!$K2098,".",","),IFERROR(NUMBERVALUE(CriteriTecnici!$K2098,",","."),0))),4)&amp;""),",",".")&amp;", "&amp;CHAR(34)&amp;"denominator"&amp;CHAR(34)&amp;": "&amp;SUBSTITUTE(TRIM(ROUND(IFERROR(CriteriTecnici!$L2098*1,IFERROR(NUMBERVALUE(CriteriTecnici!$L2098,".",","),IFERROR(NUMBERVALUE(CriteriTecnici!$L2098,",","."),0))),4)&amp;""),",",".")&amp;", "&amp;CHAR(34)&amp;"flag"&amp;CHAR(34)&amp;": "&amp;SUBSTITUTE(TRIM(ROUND(IFERROR(CriteriTecnici!$M2098*1,IFERROR(NUMBERVALUE(CriteriTecnici!$M2098,".",","),IFERROR(NUMBERVALUE(CriteriTecnici!$M2098,",","."),0))),4)&amp;""),",",".")&amp;", "&amp;CHAR(34)&amp;"rawScore"&amp;CHAR(34)&amp;": "&amp;SUBSTITUTE(TRIM(ROUND(IFERROR(CriteriTecnici!$O2098*1,IFERROR(NUMBERVALUE(CriteriTecnici!$O2098,".",","),IFERROR(NUMBERVALUE(CriteriTecnici!$O2098,",","."),0))),4)&amp;""),",",".")&amp;CHAR(125)&amp;IF(TRUE,",",""))</f>
        <v/>
      </c>
    </row>
    <row r="2319">
      <c r="A2319" s="38">
        <f>IF(CriteriTecnici!$A2099="","","    "&amp;CHAR(123)&amp;CHAR(34)&amp;"bidderId"&amp;CHAR(34)&amp;": "&amp;CHAR(34)&amp;SUBSTITUTE(CriteriTecnici!$A2099,CHAR(34),"'")&amp;CHAR(34)&amp;", "&amp;CHAR(34)&amp;"lotId"&amp;CHAR(34)&amp;": "&amp;CHAR(34)&amp;SUBSTITUTE(CriteriTecnici!$C2099,CHAR(34),"'")&amp;CHAR(34)&amp;", "&amp;CHAR(34)&amp;"criterionId"&amp;CHAR(34)&amp;": "&amp;CHAR(34)&amp;SUBSTITUTE(CriteriTecnici!$D2099,CHAR(34),"'")&amp;CHAR(34)&amp;", "&amp;CHAR(34)&amp;"kind"&amp;CHAR(34)&amp;": "&amp;CHAR(34)&amp;SUBSTITUTE(CriteriTecnici!$F2099,CHAR(34),"'")&amp;CHAR(34)&amp;", "&amp;CHAR(34)&amp;"value"&amp;CHAR(34)&amp;": "&amp;SUBSTITUTE(TRIM(ROUND(IFERROR(CriteriTecnici!$N2099*1,IFERROR(NUMBERVALUE(CriteriTecnici!$N2099,".",","),IFERROR(NUMBERVALUE(CriteriTecnici!$N2099,",","."),0))),4)&amp;""),",",".")&amp;", "&amp;CHAR(34)&amp;"numerator"&amp;CHAR(34)&amp;": "&amp;SUBSTITUTE(TRIM(ROUND(IFERROR(CriteriTecnici!$K2099*1,IFERROR(NUMBERVALUE(CriteriTecnici!$K2099,".",","),IFERROR(NUMBERVALUE(CriteriTecnici!$K2099,",","."),0))),4)&amp;""),",",".")&amp;", "&amp;CHAR(34)&amp;"denominator"&amp;CHAR(34)&amp;": "&amp;SUBSTITUTE(TRIM(ROUND(IFERROR(CriteriTecnici!$L2099*1,IFERROR(NUMBERVALUE(CriteriTecnici!$L2099,".",","),IFERROR(NUMBERVALUE(CriteriTecnici!$L2099,",","."),0))),4)&amp;""),",",".")&amp;", "&amp;CHAR(34)&amp;"flag"&amp;CHAR(34)&amp;": "&amp;SUBSTITUTE(TRIM(ROUND(IFERROR(CriteriTecnici!$M2099*1,IFERROR(NUMBERVALUE(CriteriTecnici!$M2099,".",","),IFERROR(NUMBERVALUE(CriteriTecnici!$M2099,",","."),0))),4)&amp;""),",",".")&amp;", "&amp;CHAR(34)&amp;"rawScore"&amp;CHAR(34)&amp;": "&amp;SUBSTITUTE(TRIM(ROUND(IFERROR(CriteriTecnici!$O2099*1,IFERROR(NUMBERVALUE(CriteriTecnici!$O2099,".",","),IFERROR(NUMBERVALUE(CriteriTecnici!$O2099,",","."),0))),4)&amp;""),",",".")&amp;CHAR(125)&amp;IF(TRUE,",",""))</f>
        <v/>
      </c>
    </row>
    <row r="2320">
      <c r="A2320" s="38">
        <f>IF(CriteriTecnici!$A2100="","","    "&amp;CHAR(123)&amp;CHAR(34)&amp;"bidderId"&amp;CHAR(34)&amp;": "&amp;CHAR(34)&amp;SUBSTITUTE(CriteriTecnici!$A2100,CHAR(34),"'")&amp;CHAR(34)&amp;", "&amp;CHAR(34)&amp;"lotId"&amp;CHAR(34)&amp;": "&amp;CHAR(34)&amp;SUBSTITUTE(CriteriTecnici!$C2100,CHAR(34),"'")&amp;CHAR(34)&amp;", "&amp;CHAR(34)&amp;"criterionId"&amp;CHAR(34)&amp;": "&amp;CHAR(34)&amp;SUBSTITUTE(CriteriTecnici!$D2100,CHAR(34),"'")&amp;CHAR(34)&amp;", "&amp;CHAR(34)&amp;"kind"&amp;CHAR(34)&amp;": "&amp;CHAR(34)&amp;SUBSTITUTE(CriteriTecnici!$F2100,CHAR(34),"'")&amp;CHAR(34)&amp;", "&amp;CHAR(34)&amp;"value"&amp;CHAR(34)&amp;": "&amp;SUBSTITUTE(TRIM(ROUND(IFERROR(CriteriTecnici!$N2100*1,IFERROR(NUMBERVALUE(CriteriTecnici!$N2100,".",","),IFERROR(NUMBERVALUE(CriteriTecnici!$N2100,",","."),0))),4)&amp;""),",",".")&amp;", "&amp;CHAR(34)&amp;"numerator"&amp;CHAR(34)&amp;": "&amp;SUBSTITUTE(TRIM(ROUND(IFERROR(CriteriTecnici!$K2100*1,IFERROR(NUMBERVALUE(CriteriTecnici!$K2100,".",","),IFERROR(NUMBERVALUE(CriteriTecnici!$K2100,",","."),0))),4)&amp;""),",",".")&amp;", "&amp;CHAR(34)&amp;"denominator"&amp;CHAR(34)&amp;": "&amp;SUBSTITUTE(TRIM(ROUND(IFERROR(CriteriTecnici!$L2100*1,IFERROR(NUMBERVALUE(CriteriTecnici!$L2100,".",","),IFERROR(NUMBERVALUE(CriteriTecnici!$L2100,",","."),0))),4)&amp;""),",",".")&amp;", "&amp;CHAR(34)&amp;"flag"&amp;CHAR(34)&amp;": "&amp;SUBSTITUTE(TRIM(ROUND(IFERROR(CriteriTecnici!$M2100*1,IFERROR(NUMBERVALUE(CriteriTecnici!$M2100,".",","),IFERROR(NUMBERVALUE(CriteriTecnici!$M2100,",","."),0))),4)&amp;""),",",".")&amp;", "&amp;CHAR(34)&amp;"rawScore"&amp;CHAR(34)&amp;": "&amp;SUBSTITUTE(TRIM(ROUND(IFERROR(CriteriTecnici!$O2100*1,IFERROR(NUMBERVALUE(CriteriTecnici!$O2100,".",","),IFERROR(NUMBERVALUE(CriteriTecnici!$O2100,",","."),0))),4)&amp;""),",",".")&amp;CHAR(125)&amp;IF(TRUE,",",""))</f>
        <v/>
      </c>
    </row>
    <row r="2321">
      <c r="A2321" s="38">
        <f>IF(CriteriTecnici!$A2101="","","    "&amp;CHAR(123)&amp;CHAR(34)&amp;"bidderId"&amp;CHAR(34)&amp;": "&amp;CHAR(34)&amp;SUBSTITUTE(CriteriTecnici!$A2101,CHAR(34),"'")&amp;CHAR(34)&amp;", "&amp;CHAR(34)&amp;"lotId"&amp;CHAR(34)&amp;": "&amp;CHAR(34)&amp;SUBSTITUTE(CriteriTecnici!$C2101,CHAR(34),"'")&amp;CHAR(34)&amp;", "&amp;CHAR(34)&amp;"criterionId"&amp;CHAR(34)&amp;": "&amp;CHAR(34)&amp;SUBSTITUTE(CriteriTecnici!$D2101,CHAR(34),"'")&amp;CHAR(34)&amp;", "&amp;CHAR(34)&amp;"kind"&amp;CHAR(34)&amp;": "&amp;CHAR(34)&amp;SUBSTITUTE(CriteriTecnici!$F2101,CHAR(34),"'")&amp;CHAR(34)&amp;", "&amp;CHAR(34)&amp;"value"&amp;CHAR(34)&amp;": "&amp;SUBSTITUTE(TRIM(ROUND(IFERROR(CriteriTecnici!$N2101*1,IFERROR(NUMBERVALUE(CriteriTecnici!$N2101,".",","),IFERROR(NUMBERVALUE(CriteriTecnici!$N2101,",","."),0))),4)&amp;""),",",".")&amp;", "&amp;CHAR(34)&amp;"numerator"&amp;CHAR(34)&amp;": "&amp;SUBSTITUTE(TRIM(ROUND(IFERROR(CriteriTecnici!$K2101*1,IFERROR(NUMBERVALUE(CriteriTecnici!$K2101,".",","),IFERROR(NUMBERVALUE(CriteriTecnici!$K2101,",","."),0))),4)&amp;""),",",".")&amp;", "&amp;CHAR(34)&amp;"denominator"&amp;CHAR(34)&amp;": "&amp;SUBSTITUTE(TRIM(ROUND(IFERROR(CriteriTecnici!$L2101*1,IFERROR(NUMBERVALUE(CriteriTecnici!$L2101,".",","),IFERROR(NUMBERVALUE(CriteriTecnici!$L2101,",","."),0))),4)&amp;""),",",".")&amp;", "&amp;CHAR(34)&amp;"flag"&amp;CHAR(34)&amp;": "&amp;SUBSTITUTE(TRIM(ROUND(IFERROR(CriteriTecnici!$M2101*1,IFERROR(NUMBERVALUE(CriteriTecnici!$M2101,".",","),IFERROR(NUMBERVALUE(CriteriTecnici!$M2101,",","."),0))),4)&amp;""),",",".")&amp;", "&amp;CHAR(34)&amp;"rawScore"&amp;CHAR(34)&amp;": "&amp;SUBSTITUTE(TRIM(ROUND(IFERROR(CriteriTecnici!$O2101*1,IFERROR(NUMBERVALUE(CriteriTecnici!$O2101,".",","),IFERROR(NUMBERVALUE(CriteriTecnici!$O2101,",","."),0))),4)&amp;""),",",".")&amp;CHAR(125)&amp;IF(TRUE,",",""))</f>
        <v/>
      </c>
    </row>
    <row r="2322">
      <c r="A2322" s="38">
        <f>IF(CriteriTecnici!$A2102="","","    "&amp;CHAR(123)&amp;CHAR(34)&amp;"bidderId"&amp;CHAR(34)&amp;": "&amp;CHAR(34)&amp;SUBSTITUTE(CriteriTecnici!$A2102,CHAR(34),"'")&amp;CHAR(34)&amp;", "&amp;CHAR(34)&amp;"lotId"&amp;CHAR(34)&amp;": "&amp;CHAR(34)&amp;SUBSTITUTE(CriteriTecnici!$C2102,CHAR(34),"'")&amp;CHAR(34)&amp;", "&amp;CHAR(34)&amp;"criterionId"&amp;CHAR(34)&amp;": "&amp;CHAR(34)&amp;SUBSTITUTE(CriteriTecnici!$D2102,CHAR(34),"'")&amp;CHAR(34)&amp;", "&amp;CHAR(34)&amp;"kind"&amp;CHAR(34)&amp;": "&amp;CHAR(34)&amp;SUBSTITUTE(CriteriTecnici!$F2102,CHAR(34),"'")&amp;CHAR(34)&amp;", "&amp;CHAR(34)&amp;"value"&amp;CHAR(34)&amp;": "&amp;SUBSTITUTE(TRIM(ROUND(IFERROR(CriteriTecnici!$N2102*1,IFERROR(NUMBERVALUE(CriteriTecnici!$N2102,".",","),IFERROR(NUMBERVALUE(CriteriTecnici!$N2102,",","."),0))),4)&amp;""),",",".")&amp;", "&amp;CHAR(34)&amp;"numerator"&amp;CHAR(34)&amp;": "&amp;SUBSTITUTE(TRIM(ROUND(IFERROR(CriteriTecnici!$K2102*1,IFERROR(NUMBERVALUE(CriteriTecnici!$K2102,".",","),IFERROR(NUMBERVALUE(CriteriTecnici!$K2102,",","."),0))),4)&amp;""),",",".")&amp;", "&amp;CHAR(34)&amp;"denominator"&amp;CHAR(34)&amp;": "&amp;SUBSTITUTE(TRIM(ROUND(IFERROR(CriteriTecnici!$L2102*1,IFERROR(NUMBERVALUE(CriteriTecnici!$L2102,".",","),IFERROR(NUMBERVALUE(CriteriTecnici!$L2102,",","."),0))),4)&amp;""),",",".")&amp;", "&amp;CHAR(34)&amp;"flag"&amp;CHAR(34)&amp;": "&amp;SUBSTITUTE(TRIM(ROUND(IFERROR(CriteriTecnici!$M2102*1,IFERROR(NUMBERVALUE(CriteriTecnici!$M2102,".",","),IFERROR(NUMBERVALUE(CriteriTecnici!$M2102,",","."),0))),4)&amp;""),",",".")&amp;", "&amp;CHAR(34)&amp;"rawScore"&amp;CHAR(34)&amp;": "&amp;SUBSTITUTE(TRIM(ROUND(IFERROR(CriteriTecnici!$O2102*1,IFERROR(NUMBERVALUE(CriteriTecnici!$O2102,".",","),IFERROR(NUMBERVALUE(CriteriTecnici!$O2102,",","."),0))),4)&amp;""),",",".")&amp;CHAR(125)&amp;IF(TRUE,",",""))</f>
        <v/>
      </c>
    </row>
    <row r="2323">
      <c r="A2323" s="38">
        <f>IF(CriteriTecnici!$A2103="","","    "&amp;CHAR(123)&amp;CHAR(34)&amp;"bidderId"&amp;CHAR(34)&amp;": "&amp;CHAR(34)&amp;SUBSTITUTE(CriteriTecnici!$A2103,CHAR(34),"'")&amp;CHAR(34)&amp;", "&amp;CHAR(34)&amp;"lotId"&amp;CHAR(34)&amp;": "&amp;CHAR(34)&amp;SUBSTITUTE(CriteriTecnici!$C2103,CHAR(34),"'")&amp;CHAR(34)&amp;", "&amp;CHAR(34)&amp;"criterionId"&amp;CHAR(34)&amp;": "&amp;CHAR(34)&amp;SUBSTITUTE(CriteriTecnici!$D2103,CHAR(34),"'")&amp;CHAR(34)&amp;", "&amp;CHAR(34)&amp;"kind"&amp;CHAR(34)&amp;": "&amp;CHAR(34)&amp;SUBSTITUTE(CriteriTecnici!$F2103,CHAR(34),"'")&amp;CHAR(34)&amp;", "&amp;CHAR(34)&amp;"value"&amp;CHAR(34)&amp;": "&amp;SUBSTITUTE(TRIM(ROUND(IFERROR(CriteriTecnici!$N2103*1,IFERROR(NUMBERVALUE(CriteriTecnici!$N2103,".",","),IFERROR(NUMBERVALUE(CriteriTecnici!$N2103,",","."),0))),4)&amp;""),",",".")&amp;", "&amp;CHAR(34)&amp;"numerator"&amp;CHAR(34)&amp;": "&amp;SUBSTITUTE(TRIM(ROUND(IFERROR(CriteriTecnici!$K2103*1,IFERROR(NUMBERVALUE(CriteriTecnici!$K2103,".",","),IFERROR(NUMBERVALUE(CriteriTecnici!$K2103,",","."),0))),4)&amp;""),",",".")&amp;", "&amp;CHAR(34)&amp;"denominator"&amp;CHAR(34)&amp;": "&amp;SUBSTITUTE(TRIM(ROUND(IFERROR(CriteriTecnici!$L2103*1,IFERROR(NUMBERVALUE(CriteriTecnici!$L2103,".",","),IFERROR(NUMBERVALUE(CriteriTecnici!$L2103,",","."),0))),4)&amp;""),",",".")&amp;", "&amp;CHAR(34)&amp;"flag"&amp;CHAR(34)&amp;": "&amp;SUBSTITUTE(TRIM(ROUND(IFERROR(CriteriTecnici!$M2103*1,IFERROR(NUMBERVALUE(CriteriTecnici!$M2103,".",","),IFERROR(NUMBERVALUE(CriteriTecnici!$M2103,",","."),0))),4)&amp;""),",",".")&amp;", "&amp;CHAR(34)&amp;"rawScore"&amp;CHAR(34)&amp;": "&amp;SUBSTITUTE(TRIM(ROUND(IFERROR(CriteriTecnici!$O2103*1,IFERROR(NUMBERVALUE(CriteriTecnici!$O2103,".",","),IFERROR(NUMBERVALUE(CriteriTecnici!$O2103,",","."),0))),4)&amp;""),",",".")&amp;CHAR(125)&amp;IF(TRUE,",",""))</f>
        <v/>
      </c>
    </row>
    <row r="2324">
      <c r="A2324" s="38">
        <f>IF(CriteriTecnici!$A2104="","","    "&amp;CHAR(123)&amp;CHAR(34)&amp;"bidderId"&amp;CHAR(34)&amp;": "&amp;CHAR(34)&amp;SUBSTITUTE(CriteriTecnici!$A2104,CHAR(34),"'")&amp;CHAR(34)&amp;", "&amp;CHAR(34)&amp;"lotId"&amp;CHAR(34)&amp;": "&amp;CHAR(34)&amp;SUBSTITUTE(CriteriTecnici!$C2104,CHAR(34),"'")&amp;CHAR(34)&amp;", "&amp;CHAR(34)&amp;"criterionId"&amp;CHAR(34)&amp;": "&amp;CHAR(34)&amp;SUBSTITUTE(CriteriTecnici!$D2104,CHAR(34),"'")&amp;CHAR(34)&amp;", "&amp;CHAR(34)&amp;"kind"&amp;CHAR(34)&amp;": "&amp;CHAR(34)&amp;SUBSTITUTE(CriteriTecnici!$F2104,CHAR(34),"'")&amp;CHAR(34)&amp;", "&amp;CHAR(34)&amp;"value"&amp;CHAR(34)&amp;": "&amp;SUBSTITUTE(TRIM(ROUND(IFERROR(CriteriTecnici!$N2104*1,IFERROR(NUMBERVALUE(CriteriTecnici!$N2104,".",","),IFERROR(NUMBERVALUE(CriteriTecnici!$N2104,",","."),0))),4)&amp;""),",",".")&amp;", "&amp;CHAR(34)&amp;"numerator"&amp;CHAR(34)&amp;": "&amp;SUBSTITUTE(TRIM(ROUND(IFERROR(CriteriTecnici!$K2104*1,IFERROR(NUMBERVALUE(CriteriTecnici!$K2104,".",","),IFERROR(NUMBERVALUE(CriteriTecnici!$K2104,",","."),0))),4)&amp;""),",",".")&amp;", "&amp;CHAR(34)&amp;"denominator"&amp;CHAR(34)&amp;": "&amp;SUBSTITUTE(TRIM(ROUND(IFERROR(CriteriTecnici!$L2104*1,IFERROR(NUMBERVALUE(CriteriTecnici!$L2104,".",","),IFERROR(NUMBERVALUE(CriteriTecnici!$L2104,",","."),0))),4)&amp;""),",",".")&amp;", "&amp;CHAR(34)&amp;"flag"&amp;CHAR(34)&amp;": "&amp;SUBSTITUTE(TRIM(ROUND(IFERROR(CriteriTecnici!$M2104*1,IFERROR(NUMBERVALUE(CriteriTecnici!$M2104,".",","),IFERROR(NUMBERVALUE(CriteriTecnici!$M2104,",","."),0))),4)&amp;""),",",".")&amp;", "&amp;CHAR(34)&amp;"rawScore"&amp;CHAR(34)&amp;": "&amp;SUBSTITUTE(TRIM(ROUND(IFERROR(CriteriTecnici!$O2104*1,IFERROR(NUMBERVALUE(CriteriTecnici!$O2104,".",","),IFERROR(NUMBERVALUE(CriteriTecnici!$O2104,",","."),0))),4)&amp;""),",",".")&amp;CHAR(125)&amp;IF(TRUE,",",""))</f>
        <v/>
      </c>
    </row>
    <row r="2325">
      <c r="A2325" s="38">
        <f>IF(CriteriTecnici!$A2105="","","    "&amp;CHAR(123)&amp;CHAR(34)&amp;"bidderId"&amp;CHAR(34)&amp;": "&amp;CHAR(34)&amp;SUBSTITUTE(CriteriTecnici!$A2105,CHAR(34),"'")&amp;CHAR(34)&amp;", "&amp;CHAR(34)&amp;"lotId"&amp;CHAR(34)&amp;": "&amp;CHAR(34)&amp;SUBSTITUTE(CriteriTecnici!$C2105,CHAR(34),"'")&amp;CHAR(34)&amp;", "&amp;CHAR(34)&amp;"criterionId"&amp;CHAR(34)&amp;": "&amp;CHAR(34)&amp;SUBSTITUTE(CriteriTecnici!$D2105,CHAR(34),"'")&amp;CHAR(34)&amp;", "&amp;CHAR(34)&amp;"kind"&amp;CHAR(34)&amp;": "&amp;CHAR(34)&amp;SUBSTITUTE(CriteriTecnici!$F2105,CHAR(34),"'")&amp;CHAR(34)&amp;", "&amp;CHAR(34)&amp;"value"&amp;CHAR(34)&amp;": "&amp;SUBSTITUTE(TRIM(ROUND(IFERROR(CriteriTecnici!$N2105*1,IFERROR(NUMBERVALUE(CriteriTecnici!$N2105,".",","),IFERROR(NUMBERVALUE(CriteriTecnici!$N2105,",","."),0))),4)&amp;""),",",".")&amp;", "&amp;CHAR(34)&amp;"numerator"&amp;CHAR(34)&amp;": "&amp;SUBSTITUTE(TRIM(ROUND(IFERROR(CriteriTecnici!$K2105*1,IFERROR(NUMBERVALUE(CriteriTecnici!$K2105,".",","),IFERROR(NUMBERVALUE(CriteriTecnici!$K2105,",","."),0))),4)&amp;""),",",".")&amp;", "&amp;CHAR(34)&amp;"denominator"&amp;CHAR(34)&amp;": "&amp;SUBSTITUTE(TRIM(ROUND(IFERROR(CriteriTecnici!$L2105*1,IFERROR(NUMBERVALUE(CriteriTecnici!$L2105,".",","),IFERROR(NUMBERVALUE(CriteriTecnici!$L2105,",","."),0))),4)&amp;""),",",".")&amp;", "&amp;CHAR(34)&amp;"flag"&amp;CHAR(34)&amp;": "&amp;SUBSTITUTE(TRIM(ROUND(IFERROR(CriteriTecnici!$M2105*1,IFERROR(NUMBERVALUE(CriteriTecnici!$M2105,".",","),IFERROR(NUMBERVALUE(CriteriTecnici!$M2105,",","."),0))),4)&amp;""),",",".")&amp;", "&amp;CHAR(34)&amp;"rawScore"&amp;CHAR(34)&amp;": "&amp;SUBSTITUTE(TRIM(ROUND(IFERROR(CriteriTecnici!$O2105*1,IFERROR(NUMBERVALUE(CriteriTecnici!$O2105,".",","),IFERROR(NUMBERVALUE(CriteriTecnici!$O2105,",","."),0))),4)&amp;""),",",".")&amp;CHAR(125)&amp;IF(TRUE,",",""))</f>
        <v/>
      </c>
    </row>
    <row r="2326">
      <c r="A2326" s="38">
        <f>IF(CriteriTecnici!$A2106="","","    "&amp;CHAR(123)&amp;CHAR(34)&amp;"bidderId"&amp;CHAR(34)&amp;": "&amp;CHAR(34)&amp;SUBSTITUTE(CriteriTecnici!$A2106,CHAR(34),"'")&amp;CHAR(34)&amp;", "&amp;CHAR(34)&amp;"lotId"&amp;CHAR(34)&amp;": "&amp;CHAR(34)&amp;SUBSTITUTE(CriteriTecnici!$C2106,CHAR(34),"'")&amp;CHAR(34)&amp;", "&amp;CHAR(34)&amp;"criterionId"&amp;CHAR(34)&amp;": "&amp;CHAR(34)&amp;SUBSTITUTE(CriteriTecnici!$D2106,CHAR(34),"'")&amp;CHAR(34)&amp;", "&amp;CHAR(34)&amp;"kind"&amp;CHAR(34)&amp;": "&amp;CHAR(34)&amp;SUBSTITUTE(CriteriTecnici!$F2106,CHAR(34),"'")&amp;CHAR(34)&amp;", "&amp;CHAR(34)&amp;"value"&amp;CHAR(34)&amp;": "&amp;SUBSTITUTE(TRIM(ROUND(IFERROR(CriteriTecnici!$N2106*1,IFERROR(NUMBERVALUE(CriteriTecnici!$N2106,".",","),IFERROR(NUMBERVALUE(CriteriTecnici!$N2106,",","."),0))),4)&amp;""),",",".")&amp;", "&amp;CHAR(34)&amp;"numerator"&amp;CHAR(34)&amp;": "&amp;SUBSTITUTE(TRIM(ROUND(IFERROR(CriteriTecnici!$K2106*1,IFERROR(NUMBERVALUE(CriteriTecnici!$K2106,".",","),IFERROR(NUMBERVALUE(CriteriTecnici!$K2106,",","."),0))),4)&amp;""),",",".")&amp;", "&amp;CHAR(34)&amp;"denominator"&amp;CHAR(34)&amp;": "&amp;SUBSTITUTE(TRIM(ROUND(IFERROR(CriteriTecnici!$L2106*1,IFERROR(NUMBERVALUE(CriteriTecnici!$L2106,".",","),IFERROR(NUMBERVALUE(CriteriTecnici!$L2106,",","."),0))),4)&amp;""),",",".")&amp;", "&amp;CHAR(34)&amp;"flag"&amp;CHAR(34)&amp;": "&amp;SUBSTITUTE(TRIM(ROUND(IFERROR(CriteriTecnici!$M2106*1,IFERROR(NUMBERVALUE(CriteriTecnici!$M2106,".",","),IFERROR(NUMBERVALUE(CriteriTecnici!$M2106,",","."),0))),4)&amp;""),",",".")&amp;", "&amp;CHAR(34)&amp;"rawScore"&amp;CHAR(34)&amp;": "&amp;SUBSTITUTE(TRIM(ROUND(IFERROR(CriteriTecnici!$O2106*1,IFERROR(NUMBERVALUE(CriteriTecnici!$O2106,".",","),IFERROR(NUMBERVALUE(CriteriTecnici!$O2106,",","."),0))),4)&amp;""),",",".")&amp;CHAR(125)&amp;IF(TRUE,",",""))</f>
        <v/>
      </c>
    </row>
    <row r="2327">
      <c r="A2327" s="38">
        <f>IF(CriteriTecnici!$A2107="","","    "&amp;CHAR(123)&amp;CHAR(34)&amp;"bidderId"&amp;CHAR(34)&amp;": "&amp;CHAR(34)&amp;SUBSTITUTE(CriteriTecnici!$A2107,CHAR(34),"'")&amp;CHAR(34)&amp;", "&amp;CHAR(34)&amp;"lotId"&amp;CHAR(34)&amp;": "&amp;CHAR(34)&amp;SUBSTITUTE(CriteriTecnici!$C2107,CHAR(34),"'")&amp;CHAR(34)&amp;", "&amp;CHAR(34)&amp;"criterionId"&amp;CHAR(34)&amp;": "&amp;CHAR(34)&amp;SUBSTITUTE(CriteriTecnici!$D2107,CHAR(34),"'")&amp;CHAR(34)&amp;", "&amp;CHAR(34)&amp;"kind"&amp;CHAR(34)&amp;": "&amp;CHAR(34)&amp;SUBSTITUTE(CriteriTecnici!$F2107,CHAR(34),"'")&amp;CHAR(34)&amp;", "&amp;CHAR(34)&amp;"value"&amp;CHAR(34)&amp;": "&amp;SUBSTITUTE(TRIM(ROUND(IFERROR(CriteriTecnici!$N2107*1,IFERROR(NUMBERVALUE(CriteriTecnici!$N2107,".",","),IFERROR(NUMBERVALUE(CriteriTecnici!$N2107,",","."),0))),4)&amp;""),",",".")&amp;", "&amp;CHAR(34)&amp;"numerator"&amp;CHAR(34)&amp;": "&amp;SUBSTITUTE(TRIM(ROUND(IFERROR(CriteriTecnici!$K2107*1,IFERROR(NUMBERVALUE(CriteriTecnici!$K2107,".",","),IFERROR(NUMBERVALUE(CriteriTecnici!$K2107,",","."),0))),4)&amp;""),",",".")&amp;", "&amp;CHAR(34)&amp;"denominator"&amp;CHAR(34)&amp;": "&amp;SUBSTITUTE(TRIM(ROUND(IFERROR(CriteriTecnici!$L2107*1,IFERROR(NUMBERVALUE(CriteriTecnici!$L2107,".",","),IFERROR(NUMBERVALUE(CriteriTecnici!$L2107,",","."),0))),4)&amp;""),",",".")&amp;", "&amp;CHAR(34)&amp;"flag"&amp;CHAR(34)&amp;": "&amp;SUBSTITUTE(TRIM(ROUND(IFERROR(CriteriTecnici!$M2107*1,IFERROR(NUMBERVALUE(CriteriTecnici!$M2107,".",","),IFERROR(NUMBERVALUE(CriteriTecnici!$M2107,",","."),0))),4)&amp;""),",",".")&amp;", "&amp;CHAR(34)&amp;"rawScore"&amp;CHAR(34)&amp;": "&amp;SUBSTITUTE(TRIM(ROUND(IFERROR(CriteriTecnici!$O2107*1,IFERROR(NUMBERVALUE(CriteriTecnici!$O2107,".",","),IFERROR(NUMBERVALUE(CriteriTecnici!$O2107,",","."),0))),4)&amp;""),",",".")&amp;CHAR(125)&amp;IF(TRUE,",",""))</f>
        <v/>
      </c>
    </row>
    <row r="2328">
      <c r="A2328" s="38">
        <f>IF(CriteriTecnici!$A2108="","","    "&amp;CHAR(123)&amp;CHAR(34)&amp;"bidderId"&amp;CHAR(34)&amp;": "&amp;CHAR(34)&amp;SUBSTITUTE(CriteriTecnici!$A2108,CHAR(34),"'")&amp;CHAR(34)&amp;", "&amp;CHAR(34)&amp;"lotId"&amp;CHAR(34)&amp;": "&amp;CHAR(34)&amp;SUBSTITUTE(CriteriTecnici!$C2108,CHAR(34),"'")&amp;CHAR(34)&amp;", "&amp;CHAR(34)&amp;"criterionId"&amp;CHAR(34)&amp;": "&amp;CHAR(34)&amp;SUBSTITUTE(CriteriTecnici!$D2108,CHAR(34),"'")&amp;CHAR(34)&amp;", "&amp;CHAR(34)&amp;"kind"&amp;CHAR(34)&amp;": "&amp;CHAR(34)&amp;SUBSTITUTE(CriteriTecnici!$F2108,CHAR(34),"'")&amp;CHAR(34)&amp;", "&amp;CHAR(34)&amp;"value"&amp;CHAR(34)&amp;": "&amp;SUBSTITUTE(TRIM(ROUND(IFERROR(CriteriTecnici!$N2108*1,IFERROR(NUMBERVALUE(CriteriTecnici!$N2108,".",","),IFERROR(NUMBERVALUE(CriteriTecnici!$N2108,",","."),0))),4)&amp;""),",",".")&amp;", "&amp;CHAR(34)&amp;"numerator"&amp;CHAR(34)&amp;": "&amp;SUBSTITUTE(TRIM(ROUND(IFERROR(CriteriTecnici!$K2108*1,IFERROR(NUMBERVALUE(CriteriTecnici!$K2108,".",","),IFERROR(NUMBERVALUE(CriteriTecnici!$K2108,",","."),0))),4)&amp;""),",",".")&amp;", "&amp;CHAR(34)&amp;"denominator"&amp;CHAR(34)&amp;": "&amp;SUBSTITUTE(TRIM(ROUND(IFERROR(CriteriTecnici!$L2108*1,IFERROR(NUMBERVALUE(CriteriTecnici!$L2108,".",","),IFERROR(NUMBERVALUE(CriteriTecnici!$L2108,",","."),0))),4)&amp;""),",",".")&amp;", "&amp;CHAR(34)&amp;"flag"&amp;CHAR(34)&amp;": "&amp;SUBSTITUTE(TRIM(ROUND(IFERROR(CriteriTecnici!$M2108*1,IFERROR(NUMBERVALUE(CriteriTecnici!$M2108,".",","),IFERROR(NUMBERVALUE(CriteriTecnici!$M2108,",","."),0))),4)&amp;""),",",".")&amp;", "&amp;CHAR(34)&amp;"rawScore"&amp;CHAR(34)&amp;": "&amp;SUBSTITUTE(TRIM(ROUND(IFERROR(CriteriTecnici!$O2108*1,IFERROR(NUMBERVALUE(CriteriTecnici!$O2108,".",","),IFERROR(NUMBERVALUE(CriteriTecnici!$O2108,",","."),0))),4)&amp;""),",",".")&amp;CHAR(125)&amp;IF(TRUE,",",""))</f>
        <v/>
      </c>
    </row>
    <row r="2329">
      <c r="A2329" s="38">
        <f>IF(CriteriTecnici!$A2109="","","    "&amp;CHAR(123)&amp;CHAR(34)&amp;"bidderId"&amp;CHAR(34)&amp;": "&amp;CHAR(34)&amp;SUBSTITUTE(CriteriTecnici!$A2109,CHAR(34),"'")&amp;CHAR(34)&amp;", "&amp;CHAR(34)&amp;"lotId"&amp;CHAR(34)&amp;": "&amp;CHAR(34)&amp;SUBSTITUTE(CriteriTecnici!$C2109,CHAR(34),"'")&amp;CHAR(34)&amp;", "&amp;CHAR(34)&amp;"criterionId"&amp;CHAR(34)&amp;": "&amp;CHAR(34)&amp;SUBSTITUTE(CriteriTecnici!$D2109,CHAR(34),"'")&amp;CHAR(34)&amp;", "&amp;CHAR(34)&amp;"kind"&amp;CHAR(34)&amp;": "&amp;CHAR(34)&amp;SUBSTITUTE(CriteriTecnici!$F2109,CHAR(34),"'")&amp;CHAR(34)&amp;", "&amp;CHAR(34)&amp;"value"&amp;CHAR(34)&amp;": "&amp;SUBSTITUTE(TRIM(ROUND(IFERROR(CriteriTecnici!$N2109*1,IFERROR(NUMBERVALUE(CriteriTecnici!$N2109,".",","),IFERROR(NUMBERVALUE(CriteriTecnici!$N2109,",","."),0))),4)&amp;""),",",".")&amp;", "&amp;CHAR(34)&amp;"numerator"&amp;CHAR(34)&amp;": "&amp;SUBSTITUTE(TRIM(ROUND(IFERROR(CriteriTecnici!$K2109*1,IFERROR(NUMBERVALUE(CriteriTecnici!$K2109,".",","),IFERROR(NUMBERVALUE(CriteriTecnici!$K2109,",","."),0))),4)&amp;""),",",".")&amp;", "&amp;CHAR(34)&amp;"denominator"&amp;CHAR(34)&amp;": "&amp;SUBSTITUTE(TRIM(ROUND(IFERROR(CriteriTecnici!$L2109*1,IFERROR(NUMBERVALUE(CriteriTecnici!$L2109,".",","),IFERROR(NUMBERVALUE(CriteriTecnici!$L2109,",","."),0))),4)&amp;""),",",".")&amp;", "&amp;CHAR(34)&amp;"flag"&amp;CHAR(34)&amp;": "&amp;SUBSTITUTE(TRIM(ROUND(IFERROR(CriteriTecnici!$M2109*1,IFERROR(NUMBERVALUE(CriteriTecnici!$M2109,".",","),IFERROR(NUMBERVALUE(CriteriTecnici!$M2109,",","."),0))),4)&amp;""),",",".")&amp;", "&amp;CHAR(34)&amp;"rawScore"&amp;CHAR(34)&amp;": "&amp;SUBSTITUTE(TRIM(ROUND(IFERROR(CriteriTecnici!$O2109*1,IFERROR(NUMBERVALUE(CriteriTecnici!$O2109,".",","),IFERROR(NUMBERVALUE(CriteriTecnici!$O2109,",","."),0))),4)&amp;""),",",".")&amp;CHAR(125)&amp;IF(TRUE,",",""))</f>
        <v/>
      </c>
    </row>
    <row r="2330">
      <c r="A2330" s="38">
        <f>IF(CriteriTecnici!$A2110="","","    "&amp;CHAR(123)&amp;CHAR(34)&amp;"bidderId"&amp;CHAR(34)&amp;": "&amp;CHAR(34)&amp;SUBSTITUTE(CriteriTecnici!$A2110,CHAR(34),"'")&amp;CHAR(34)&amp;", "&amp;CHAR(34)&amp;"lotId"&amp;CHAR(34)&amp;": "&amp;CHAR(34)&amp;SUBSTITUTE(CriteriTecnici!$C2110,CHAR(34),"'")&amp;CHAR(34)&amp;", "&amp;CHAR(34)&amp;"criterionId"&amp;CHAR(34)&amp;": "&amp;CHAR(34)&amp;SUBSTITUTE(CriteriTecnici!$D2110,CHAR(34),"'")&amp;CHAR(34)&amp;", "&amp;CHAR(34)&amp;"kind"&amp;CHAR(34)&amp;": "&amp;CHAR(34)&amp;SUBSTITUTE(CriteriTecnici!$F2110,CHAR(34),"'")&amp;CHAR(34)&amp;", "&amp;CHAR(34)&amp;"value"&amp;CHAR(34)&amp;": "&amp;SUBSTITUTE(TRIM(ROUND(IFERROR(CriteriTecnici!$N2110*1,IFERROR(NUMBERVALUE(CriteriTecnici!$N2110,".",","),IFERROR(NUMBERVALUE(CriteriTecnici!$N2110,",","."),0))),4)&amp;""),",",".")&amp;", "&amp;CHAR(34)&amp;"numerator"&amp;CHAR(34)&amp;": "&amp;SUBSTITUTE(TRIM(ROUND(IFERROR(CriteriTecnici!$K2110*1,IFERROR(NUMBERVALUE(CriteriTecnici!$K2110,".",","),IFERROR(NUMBERVALUE(CriteriTecnici!$K2110,",","."),0))),4)&amp;""),",",".")&amp;", "&amp;CHAR(34)&amp;"denominator"&amp;CHAR(34)&amp;": "&amp;SUBSTITUTE(TRIM(ROUND(IFERROR(CriteriTecnici!$L2110*1,IFERROR(NUMBERVALUE(CriteriTecnici!$L2110,".",","),IFERROR(NUMBERVALUE(CriteriTecnici!$L2110,",","."),0))),4)&amp;""),",",".")&amp;", "&amp;CHAR(34)&amp;"flag"&amp;CHAR(34)&amp;": "&amp;SUBSTITUTE(TRIM(ROUND(IFERROR(CriteriTecnici!$M2110*1,IFERROR(NUMBERVALUE(CriteriTecnici!$M2110,".",","),IFERROR(NUMBERVALUE(CriteriTecnici!$M2110,",","."),0))),4)&amp;""),",",".")&amp;", "&amp;CHAR(34)&amp;"rawScore"&amp;CHAR(34)&amp;": "&amp;SUBSTITUTE(TRIM(ROUND(IFERROR(CriteriTecnici!$O2110*1,IFERROR(NUMBERVALUE(CriteriTecnici!$O2110,".",","),IFERROR(NUMBERVALUE(CriteriTecnici!$O2110,",","."),0))),4)&amp;""),",",".")&amp;CHAR(125)&amp;IF(TRUE,",",""))</f>
        <v/>
      </c>
    </row>
    <row r="2331">
      <c r="A2331" s="38">
        <f>IF(CriteriTecnici!$A2111="","","    "&amp;CHAR(123)&amp;CHAR(34)&amp;"bidderId"&amp;CHAR(34)&amp;": "&amp;CHAR(34)&amp;SUBSTITUTE(CriteriTecnici!$A2111,CHAR(34),"'")&amp;CHAR(34)&amp;", "&amp;CHAR(34)&amp;"lotId"&amp;CHAR(34)&amp;": "&amp;CHAR(34)&amp;SUBSTITUTE(CriteriTecnici!$C2111,CHAR(34),"'")&amp;CHAR(34)&amp;", "&amp;CHAR(34)&amp;"criterionId"&amp;CHAR(34)&amp;": "&amp;CHAR(34)&amp;SUBSTITUTE(CriteriTecnici!$D2111,CHAR(34),"'")&amp;CHAR(34)&amp;", "&amp;CHAR(34)&amp;"kind"&amp;CHAR(34)&amp;": "&amp;CHAR(34)&amp;SUBSTITUTE(CriteriTecnici!$F2111,CHAR(34),"'")&amp;CHAR(34)&amp;", "&amp;CHAR(34)&amp;"value"&amp;CHAR(34)&amp;": "&amp;SUBSTITUTE(TRIM(ROUND(IFERROR(CriteriTecnici!$N2111*1,IFERROR(NUMBERVALUE(CriteriTecnici!$N2111,".",","),IFERROR(NUMBERVALUE(CriteriTecnici!$N2111,",","."),0))),4)&amp;""),",",".")&amp;", "&amp;CHAR(34)&amp;"numerator"&amp;CHAR(34)&amp;": "&amp;SUBSTITUTE(TRIM(ROUND(IFERROR(CriteriTecnici!$K2111*1,IFERROR(NUMBERVALUE(CriteriTecnici!$K2111,".",","),IFERROR(NUMBERVALUE(CriteriTecnici!$K2111,",","."),0))),4)&amp;""),",",".")&amp;", "&amp;CHAR(34)&amp;"denominator"&amp;CHAR(34)&amp;": "&amp;SUBSTITUTE(TRIM(ROUND(IFERROR(CriteriTecnici!$L2111*1,IFERROR(NUMBERVALUE(CriteriTecnici!$L2111,".",","),IFERROR(NUMBERVALUE(CriteriTecnici!$L2111,",","."),0))),4)&amp;""),",",".")&amp;", "&amp;CHAR(34)&amp;"flag"&amp;CHAR(34)&amp;": "&amp;SUBSTITUTE(TRIM(ROUND(IFERROR(CriteriTecnici!$M2111*1,IFERROR(NUMBERVALUE(CriteriTecnici!$M2111,".",","),IFERROR(NUMBERVALUE(CriteriTecnici!$M2111,",","."),0))),4)&amp;""),",",".")&amp;", "&amp;CHAR(34)&amp;"rawScore"&amp;CHAR(34)&amp;": "&amp;SUBSTITUTE(TRIM(ROUND(IFERROR(CriteriTecnici!$O2111*1,IFERROR(NUMBERVALUE(CriteriTecnici!$O2111,".",","),IFERROR(NUMBERVALUE(CriteriTecnici!$O2111,",","."),0))),4)&amp;""),",",".")&amp;CHAR(125)&amp;IF(TRUE,",",""))</f>
        <v/>
      </c>
    </row>
    <row r="2332">
      <c r="A2332" s="38">
        <f>IF(CriteriTecnici!$A2112="","","    "&amp;CHAR(123)&amp;CHAR(34)&amp;"bidderId"&amp;CHAR(34)&amp;": "&amp;CHAR(34)&amp;SUBSTITUTE(CriteriTecnici!$A2112,CHAR(34),"'")&amp;CHAR(34)&amp;", "&amp;CHAR(34)&amp;"lotId"&amp;CHAR(34)&amp;": "&amp;CHAR(34)&amp;SUBSTITUTE(CriteriTecnici!$C2112,CHAR(34),"'")&amp;CHAR(34)&amp;", "&amp;CHAR(34)&amp;"criterionId"&amp;CHAR(34)&amp;": "&amp;CHAR(34)&amp;SUBSTITUTE(CriteriTecnici!$D2112,CHAR(34),"'")&amp;CHAR(34)&amp;", "&amp;CHAR(34)&amp;"kind"&amp;CHAR(34)&amp;": "&amp;CHAR(34)&amp;SUBSTITUTE(CriteriTecnici!$F2112,CHAR(34),"'")&amp;CHAR(34)&amp;", "&amp;CHAR(34)&amp;"value"&amp;CHAR(34)&amp;": "&amp;SUBSTITUTE(TRIM(ROUND(IFERROR(CriteriTecnici!$N2112*1,IFERROR(NUMBERVALUE(CriteriTecnici!$N2112,".",","),IFERROR(NUMBERVALUE(CriteriTecnici!$N2112,",","."),0))),4)&amp;""),",",".")&amp;", "&amp;CHAR(34)&amp;"numerator"&amp;CHAR(34)&amp;": "&amp;SUBSTITUTE(TRIM(ROUND(IFERROR(CriteriTecnici!$K2112*1,IFERROR(NUMBERVALUE(CriteriTecnici!$K2112,".",","),IFERROR(NUMBERVALUE(CriteriTecnici!$K2112,",","."),0))),4)&amp;""),",",".")&amp;", "&amp;CHAR(34)&amp;"denominator"&amp;CHAR(34)&amp;": "&amp;SUBSTITUTE(TRIM(ROUND(IFERROR(CriteriTecnici!$L2112*1,IFERROR(NUMBERVALUE(CriteriTecnici!$L2112,".",","),IFERROR(NUMBERVALUE(CriteriTecnici!$L2112,",","."),0))),4)&amp;""),",",".")&amp;", "&amp;CHAR(34)&amp;"flag"&amp;CHAR(34)&amp;": "&amp;SUBSTITUTE(TRIM(ROUND(IFERROR(CriteriTecnici!$M2112*1,IFERROR(NUMBERVALUE(CriteriTecnici!$M2112,".",","),IFERROR(NUMBERVALUE(CriteriTecnici!$M2112,",","."),0))),4)&amp;""),",",".")&amp;", "&amp;CHAR(34)&amp;"rawScore"&amp;CHAR(34)&amp;": "&amp;SUBSTITUTE(TRIM(ROUND(IFERROR(CriteriTecnici!$O2112*1,IFERROR(NUMBERVALUE(CriteriTecnici!$O2112,".",","),IFERROR(NUMBERVALUE(CriteriTecnici!$O2112,",","."),0))),4)&amp;""),",",".")&amp;CHAR(125)&amp;IF(COUNTA(Offerte!$A70:$A$200)&gt;0,",",""))</f>
        <v/>
      </c>
    </row>
    <row r="2333">
      <c r="A2333" s="38">
        <f>IF(CriteriTecnici!$A2113="","","    "&amp;CHAR(123)&amp;CHAR(34)&amp;"bidderId"&amp;CHAR(34)&amp;": "&amp;CHAR(34)&amp;SUBSTITUTE(CriteriTecnici!$A2113,CHAR(34),"'")&amp;CHAR(34)&amp;", "&amp;CHAR(34)&amp;"lotId"&amp;CHAR(34)&amp;": "&amp;CHAR(34)&amp;SUBSTITUTE(CriteriTecnici!$C2113,CHAR(34),"'")&amp;CHAR(34)&amp;", "&amp;CHAR(34)&amp;"criterionId"&amp;CHAR(34)&amp;": "&amp;CHAR(34)&amp;SUBSTITUTE(CriteriTecnici!$D2113,CHAR(34),"'")&amp;CHAR(34)&amp;", "&amp;CHAR(34)&amp;"kind"&amp;CHAR(34)&amp;": "&amp;CHAR(34)&amp;SUBSTITUTE(CriteriTecnici!$F2113,CHAR(34),"'")&amp;CHAR(34)&amp;", "&amp;CHAR(34)&amp;"value"&amp;CHAR(34)&amp;": "&amp;SUBSTITUTE(TRIM(ROUND(IFERROR(CriteriTecnici!$N2113*1,IFERROR(NUMBERVALUE(CriteriTecnici!$N2113,".",","),IFERROR(NUMBERVALUE(CriteriTecnici!$N2113,",","."),0))),4)&amp;""),",",".")&amp;", "&amp;CHAR(34)&amp;"numerator"&amp;CHAR(34)&amp;": "&amp;SUBSTITUTE(TRIM(ROUND(IFERROR(CriteriTecnici!$K2113*1,IFERROR(NUMBERVALUE(CriteriTecnici!$K2113,".",","),IFERROR(NUMBERVALUE(CriteriTecnici!$K2113,",","."),0))),4)&amp;""),",",".")&amp;", "&amp;CHAR(34)&amp;"denominator"&amp;CHAR(34)&amp;": "&amp;SUBSTITUTE(TRIM(ROUND(IFERROR(CriteriTecnici!$L2113*1,IFERROR(NUMBERVALUE(CriteriTecnici!$L2113,".",","),IFERROR(NUMBERVALUE(CriteriTecnici!$L2113,",","."),0))),4)&amp;""),",",".")&amp;", "&amp;CHAR(34)&amp;"flag"&amp;CHAR(34)&amp;": "&amp;SUBSTITUTE(TRIM(ROUND(IFERROR(CriteriTecnici!$M2113*1,IFERROR(NUMBERVALUE(CriteriTecnici!$M2113,".",","),IFERROR(NUMBERVALUE(CriteriTecnici!$M2113,",","."),0))),4)&amp;""),",",".")&amp;", "&amp;CHAR(34)&amp;"rawScore"&amp;CHAR(34)&amp;": "&amp;SUBSTITUTE(TRIM(ROUND(IFERROR(CriteriTecnici!$O2113*1,IFERROR(NUMBERVALUE(CriteriTecnici!$O2113,".",","),IFERROR(NUMBERVALUE(CriteriTecnici!$O2113,",","."),0))),4)&amp;""),",",".")&amp;CHAR(125)&amp;IF(TRUE,",",""))</f>
        <v/>
      </c>
    </row>
    <row r="2334">
      <c r="A2334" s="38">
        <f>IF(CriteriTecnici!$A2114="","","    "&amp;CHAR(123)&amp;CHAR(34)&amp;"bidderId"&amp;CHAR(34)&amp;": "&amp;CHAR(34)&amp;SUBSTITUTE(CriteriTecnici!$A2114,CHAR(34),"'")&amp;CHAR(34)&amp;", "&amp;CHAR(34)&amp;"lotId"&amp;CHAR(34)&amp;": "&amp;CHAR(34)&amp;SUBSTITUTE(CriteriTecnici!$C2114,CHAR(34),"'")&amp;CHAR(34)&amp;", "&amp;CHAR(34)&amp;"criterionId"&amp;CHAR(34)&amp;": "&amp;CHAR(34)&amp;SUBSTITUTE(CriteriTecnici!$D2114,CHAR(34),"'")&amp;CHAR(34)&amp;", "&amp;CHAR(34)&amp;"kind"&amp;CHAR(34)&amp;": "&amp;CHAR(34)&amp;SUBSTITUTE(CriteriTecnici!$F2114,CHAR(34),"'")&amp;CHAR(34)&amp;", "&amp;CHAR(34)&amp;"value"&amp;CHAR(34)&amp;": "&amp;SUBSTITUTE(TRIM(ROUND(IFERROR(CriteriTecnici!$N2114*1,IFERROR(NUMBERVALUE(CriteriTecnici!$N2114,".",","),IFERROR(NUMBERVALUE(CriteriTecnici!$N2114,",","."),0))),4)&amp;""),",",".")&amp;", "&amp;CHAR(34)&amp;"numerator"&amp;CHAR(34)&amp;": "&amp;SUBSTITUTE(TRIM(ROUND(IFERROR(CriteriTecnici!$K2114*1,IFERROR(NUMBERVALUE(CriteriTecnici!$K2114,".",","),IFERROR(NUMBERVALUE(CriteriTecnici!$K2114,",","."),0))),4)&amp;""),",",".")&amp;", "&amp;CHAR(34)&amp;"denominator"&amp;CHAR(34)&amp;": "&amp;SUBSTITUTE(TRIM(ROUND(IFERROR(CriteriTecnici!$L2114*1,IFERROR(NUMBERVALUE(CriteriTecnici!$L2114,".",","),IFERROR(NUMBERVALUE(CriteriTecnici!$L2114,",","."),0))),4)&amp;""),",",".")&amp;", "&amp;CHAR(34)&amp;"flag"&amp;CHAR(34)&amp;": "&amp;SUBSTITUTE(TRIM(ROUND(IFERROR(CriteriTecnici!$M2114*1,IFERROR(NUMBERVALUE(CriteriTecnici!$M2114,".",","),IFERROR(NUMBERVALUE(CriteriTecnici!$M2114,",","."),0))),4)&amp;""),",",".")&amp;", "&amp;CHAR(34)&amp;"rawScore"&amp;CHAR(34)&amp;": "&amp;SUBSTITUTE(TRIM(ROUND(IFERROR(CriteriTecnici!$O2114*1,IFERROR(NUMBERVALUE(CriteriTecnici!$O2114,".",","),IFERROR(NUMBERVALUE(CriteriTecnici!$O2114,",","."),0))),4)&amp;""),",",".")&amp;CHAR(125)&amp;IF(TRUE,",",""))</f>
        <v/>
      </c>
    </row>
    <row r="2335">
      <c r="A2335" s="38">
        <f>IF(CriteriTecnici!$A2115="","","    "&amp;CHAR(123)&amp;CHAR(34)&amp;"bidderId"&amp;CHAR(34)&amp;": "&amp;CHAR(34)&amp;SUBSTITUTE(CriteriTecnici!$A2115,CHAR(34),"'")&amp;CHAR(34)&amp;", "&amp;CHAR(34)&amp;"lotId"&amp;CHAR(34)&amp;": "&amp;CHAR(34)&amp;SUBSTITUTE(CriteriTecnici!$C2115,CHAR(34),"'")&amp;CHAR(34)&amp;", "&amp;CHAR(34)&amp;"criterionId"&amp;CHAR(34)&amp;": "&amp;CHAR(34)&amp;SUBSTITUTE(CriteriTecnici!$D2115,CHAR(34),"'")&amp;CHAR(34)&amp;", "&amp;CHAR(34)&amp;"kind"&amp;CHAR(34)&amp;": "&amp;CHAR(34)&amp;SUBSTITUTE(CriteriTecnici!$F2115,CHAR(34),"'")&amp;CHAR(34)&amp;", "&amp;CHAR(34)&amp;"value"&amp;CHAR(34)&amp;": "&amp;SUBSTITUTE(TRIM(ROUND(IFERROR(CriteriTecnici!$N2115*1,IFERROR(NUMBERVALUE(CriteriTecnici!$N2115,".",","),IFERROR(NUMBERVALUE(CriteriTecnici!$N2115,",","."),0))),4)&amp;""),",",".")&amp;", "&amp;CHAR(34)&amp;"numerator"&amp;CHAR(34)&amp;": "&amp;SUBSTITUTE(TRIM(ROUND(IFERROR(CriteriTecnici!$K2115*1,IFERROR(NUMBERVALUE(CriteriTecnici!$K2115,".",","),IFERROR(NUMBERVALUE(CriteriTecnici!$K2115,",","."),0))),4)&amp;""),",",".")&amp;", "&amp;CHAR(34)&amp;"denominator"&amp;CHAR(34)&amp;": "&amp;SUBSTITUTE(TRIM(ROUND(IFERROR(CriteriTecnici!$L2115*1,IFERROR(NUMBERVALUE(CriteriTecnici!$L2115,".",","),IFERROR(NUMBERVALUE(CriteriTecnici!$L2115,",","."),0))),4)&amp;""),",",".")&amp;", "&amp;CHAR(34)&amp;"flag"&amp;CHAR(34)&amp;": "&amp;SUBSTITUTE(TRIM(ROUND(IFERROR(CriteriTecnici!$M2115*1,IFERROR(NUMBERVALUE(CriteriTecnici!$M2115,".",","),IFERROR(NUMBERVALUE(CriteriTecnici!$M2115,",","."),0))),4)&amp;""),",",".")&amp;", "&amp;CHAR(34)&amp;"rawScore"&amp;CHAR(34)&amp;": "&amp;SUBSTITUTE(TRIM(ROUND(IFERROR(CriteriTecnici!$O2115*1,IFERROR(NUMBERVALUE(CriteriTecnici!$O2115,".",","),IFERROR(NUMBERVALUE(CriteriTecnici!$O2115,",","."),0))),4)&amp;""),",",".")&amp;CHAR(125)&amp;IF(TRUE,",",""))</f>
        <v/>
      </c>
    </row>
    <row r="2336">
      <c r="A2336" s="38">
        <f>IF(CriteriTecnici!$A2116="","","    "&amp;CHAR(123)&amp;CHAR(34)&amp;"bidderId"&amp;CHAR(34)&amp;": "&amp;CHAR(34)&amp;SUBSTITUTE(CriteriTecnici!$A2116,CHAR(34),"'")&amp;CHAR(34)&amp;", "&amp;CHAR(34)&amp;"lotId"&amp;CHAR(34)&amp;": "&amp;CHAR(34)&amp;SUBSTITUTE(CriteriTecnici!$C2116,CHAR(34),"'")&amp;CHAR(34)&amp;", "&amp;CHAR(34)&amp;"criterionId"&amp;CHAR(34)&amp;": "&amp;CHAR(34)&amp;SUBSTITUTE(CriteriTecnici!$D2116,CHAR(34),"'")&amp;CHAR(34)&amp;", "&amp;CHAR(34)&amp;"kind"&amp;CHAR(34)&amp;": "&amp;CHAR(34)&amp;SUBSTITUTE(CriteriTecnici!$F2116,CHAR(34),"'")&amp;CHAR(34)&amp;", "&amp;CHAR(34)&amp;"value"&amp;CHAR(34)&amp;": "&amp;SUBSTITUTE(TRIM(ROUND(IFERROR(CriteriTecnici!$N2116*1,IFERROR(NUMBERVALUE(CriteriTecnici!$N2116,".",","),IFERROR(NUMBERVALUE(CriteriTecnici!$N2116,",","."),0))),4)&amp;""),",",".")&amp;", "&amp;CHAR(34)&amp;"numerator"&amp;CHAR(34)&amp;": "&amp;SUBSTITUTE(TRIM(ROUND(IFERROR(CriteriTecnici!$K2116*1,IFERROR(NUMBERVALUE(CriteriTecnici!$K2116,".",","),IFERROR(NUMBERVALUE(CriteriTecnici!$K2116,",","."),0))),4)&amp;""),",",".")&amp;", "&amp;CHAR(34)&amp;"denominator"&amp;CHAR(34)&amp;": "&amp;SUBSTITUTE(TRIM(ROUND(IFERROR(CriteriTecnici!$L2116*1,IFERROR(NUMBERVALUE(CriteriTecnici!$L2116,".",","),IFERROR(NUMBERVALUE(CriteriTecnici!$L2116,",","."),0))),4)&amp;""),",",".")&amp;", "&amp;CHAR(34)&amp;"flag"&amp;CHAR(34)&amp;": "&amp;SUBSTITUTE(TRIM(ROUND(IFERROR(CriteriTecnici!$M2116*1,IFERROR(NUMBERVALUE(CriteriTecnici!$M2116,".",","),IFERROR(NUMBERVALUE(CriteriTecnici!$M2116,",","."),0))),4)&amp;""),",",".")&amp;", "&amp;CHAR(34)&amp;"rawScore"&amp;CHAR(34)&amp;": "&amp;SUBSTITUTE(TRIM(ROUND(IFERROR(CriteriTecnici!$O2116*1,IFERROR(NUMBERVALUE(CriteriTecnici!$O2116,".",","),IFERROR(NUMBERVALUE(CriteriTecnici!$O2116,",","."),0))),4)&amp;""),",",".")&amp;CHAR(125)&amp;IF(TRUE,",",""))</f>
        <v/>
      </c>
    </row>
    <row r="2337">
      <c r="A2337" s="38">
        <f>IF(CriteriTecnici!$A2117="","","    "&amp;CHAR(123)&amp;CHAR(34)&amp;"bidderId"&amp;CHAR(34)&amp;": "&amp;CHAR(34)&amp;SUBSTITUTE(CriteriTecnici!$A2117,CHAR(34),"'")&amp;CHAR(34)&amp;", "&amp;CHAR(34)&amp;"lotId"&amp;CHAR(34)&amp;": "&amp;CHAR(34)&amp;SUBSTITUTE(CriteriTecnici!$C2117,CHAR(34),"'")&amp;CHAR(34)&amp;", "&amp;CHAR(34)&amp;"criterionId"&amp;CHAR(34)&amp;": "&amp;CHAR(34)&amp;SUBSTITUTE(CriteriTecnici!$D2117,CHAR(34),"'")&amp;CHAR(34)&amp;", "&amp;CHAR(34)&amp;"kind"&amp;CHAR(34)&amp;": "&amp;CHAR(34)&amp;SUBSTITUTE(CriteriTecnici!$F2117,CHAR(34),"'")&amp;CHAR(34)&amp;", "&amp;CHAR(34)&amp;"value"&amp;CHAR(34)&amp;": "&amp;SUBSTITUTE(TRIM(ROUND(IFERROR(CriteriTecnici!$N2117*1,IFERROR(NUMBERVALUE(CriteriTecnici!$N2117,".",","),IFERROR(NUMBERVALUE(CriteriTecnici!$N2117,",","."),0))),4)&amp;""),",",".")&amp;", "&amp;CHAR(34)&amp;"numerator"&amp;CHAR(34)&amp;": "&amp;SUBSTITUTE(TRIM(ROUND(IFERROR(CriteriTecnici!$K2117*1,IFERROR(NUMBERVALUE(CriteriTecnici!$K2117,".",","),IFERROR(NUMBERVALUE(CriteriTecnici!$K2117,",","."),0))),4)&amp;""),",",".")&amp;", "&amp;CHAR(34)&amp;"denominator"&amp;CHAR(34)&amp;": "&amp;SUBSTITUTE(TRIM(ROUND(IFERROR(CriteriTecnici!$L2117*1,IFERROR(NUMBERVALUE(CriteriTecnici!$L2117,".",","),IFERROR(NUMBERVALUE(CriteriTecnici!$L2117,",","."),0))),4)&amp;""),",",".")&amp;", "&amp;CHAR(34)&amp;"flag"&amp;CHAR(34)&amp;": "&amp;SUBSTITUTE(TRIM(ROUND(IFERROR(CriteriTecnici!$M2117*1,IFERROR(NUMBERVALUE(CriteriTecnici!$M2117,".",","),IFERROR(NUMBERVALUE(CriteriTecnici!$M2117,",","."),0))),4)&amp;""),",",".")&amp;", "&amp;CHAR(34)&amp;"rawScore"&amp;CHAR(34)&amp;": "&amp;SUBSTITUTE(TRIM(ROUND(IFERROR(CriteriTecnici!$O2117*1,IFERROR(NUMBERVALUE(CriteriTecnici!$O2117,".",","),IFERROR(NUMBERVALUE(CriteriTecnici!$O2117,",","."),0))),4)&amp;""),",",".")&amp;CHAR(125)&amp;IF(TRUE,",",""))</f>
        <v/>
      </c>
    </row>
    <row r="2338">
      <c r="A2338" s="38">
        <f>IF(CriteriTecnici!$A2118="","","    "&amp;CHAR(123)&amp;CHAR(34)&amp;"bidderId"&amp;CHAR(34)&amp;": "&amp;CHAR(34)&amp;SUBSTITUTE(CriteriTecnici!$A2118,CHAR(34),"'")&amp;CHAR(34)&amp;", "&amp;CHAR(34)&amp;"lotId"&amp;CHAR(34)&amp;": "&amp;CHAR(34)&amp;SUBSTITUTE(CriteriTecnici!$C2118,CHAR(34),"'")&amp;CHAR(34)&amp;", "&amp;CHAR(34)&amp;"criterionId"&amp;CHAR(34)&amp;": "&amp;CHAR(34)&amp;SUBSTITUTE(CriteriTecnici!$D2118,CHAR(34),"'")&amp;CHAR(34)&amp;", "&amp;CHAR(34)&amp;"kind"&amp;CHAR(34)&amp;": "&amp;CHAR(34)&amp;SUBSTITUTE(CriteriTecnici!$F2118,CHAR(34),"'")&amp;CHAR(34)&amp;", "&amp;CHAR(34)&amp;"value"&amp;CHAR(34)&amp;": "&amp;SUBSTITUTE(TRIM(ROUND(IFERROR(CriteriTecnici!$N2118*1,IFERROR(NUMBERVALUE(CriteriTecnici!$N2118,".",","),IFERROR(NUMBERVALUE(CriteriTecnici!$N2118,",","."),0))),4)&amp;""),",",".")&amp;", "&amp;CHAR(34)&amp;"numerator"&amp;CHAR(34)&amp;": "&amp;SUBSTITUTE(TRIM(ROUND(IFERROR(CriteriTecnici!$K2118*1,IFERROR(NUMBERVALUE(CriteriTecnici!$K2118,".",","),IFERROR(NUMBERVALUE(CriteriTecnici!$K2118,",","."),0))),4)&amp;""),",",".")&amp;", "&amp;CHAR(34)&amp;"denominator"&amp;CHAR(34)&amp;": "&amp;SUBSTITUTE(TRIM(ROUND(IFERROR(CriteriTecnici!$L2118*1,IFERROR(NUMBERVALUE(CriteriTecnici!$L2118,".",","),IFERROR(NUMBERVALUE(CriteriTecnici!$L2118,",","."),0))),4)&amp;""),",",".")&amp;", "&amp;CHAR(34)&amp;"flag"&amp;CHAR(34)&amp;": "&amp;SUBSTITUTE(TRIM(ROUND(IFERROR(CriteriTecnici!$M2118*1,IFERROR(NUMBERVALUE(CriteriTecnici!$M2118,".",","),IFERROR(NUMBERVALUE(CriteriTecnici!$M2118,",","."),0))),4)&amp;""),",",".")&amp;", "&amp;CHAR(34)&amp;"rawScore"&amp;CHAR(34)&amp;": "&amp;SUBSTITUTE(TRIM(ROUND(IFERROR(CriteriTecnici!$O2118*1,IFERROR(NUMBERVALUE(CriteriTecnici!$O2118,".",","),IFERROR(NUMBERVALUE(CriteriTecnici!$O2118,",","."),0))),4)&amp;""),",",".")&amp;CHAR(125)&amp;IF(TRUE,",",""))</f>
        <v/>
      </c>
    </row>
    <row r="2339">
      <c r="A2339" s="38">
        <f>IF(CriteriTecnici!$A2119="","","    "&amp;CHAR(123)&amp;CHAR(34)&amp;"bidderId"&amp;CHAR(34)&amp;": "&amp;CHAR(34)&amp;SUBSTITUTE(CriteriTecnici!$A2119,CHAR(34),"'")&amp;CHAR(34)&amp;", "&amp;CHAR(34)&amp;"lotId"&amp;CHAR(34)&amp;": "&amp;CHAR(34)&amp;SUBSTITUTE(CriteriTecnici!$C2119,CHAR(34),"'")&amp;CHAR(34)&amp;", "&amp;CHAR(34)&amp;"criterionId"&amp;CHAR(34)&amp;": "&amp;CHAR(34)&amp;SUBSTITUTE(CriteriTecnici!$D2119,CHAR(34),"'")&amp;CHAR(34)&amp;", "&amp;CHAR(34)&amp;"kind"&amp;CHAR(34)&amp;": "&amp;CHAR(34)&amp;SUBSTITUTE(CriteriTecnici!$F2119,CHAR(34),"'")&amp;CHAR(34)&amp;", "&amp;CHAR(34)&amp;"value"&amp;CHAR(34)&amp;": "&amp;SUBSTITUTE(TRIM(ROUND(IFERROR(CriteriTecnici!$N2119*1,IFERROR(NUMBERVALUE(CriteriTecnici!$N2119,".",","),IFERROR(NUMBERVALUE(CriteriTecnici!$N2119,",","."),0))),4)&amp;""),",",".")&amp;", "&amp;CHAR(34)&amp;"numerator"&amp;CHAR(34)&amp;": "&amp;SUBSTITUTE(TRIM(ROUND(IFERROR(CriteriTecnici!$K2119*1,IFERROR(NUMBERVALUE(CriteriTecnici!$K2119,".",","),IFERROR(NUMBERVALUE(CriteriTecnici!$K2119,",","."),0))),4)&amp;""),",",".")&amp;", "&amp;CHAR(34)&amp;"denominator"&amp;CHAR(34)&amp;": "&amp;SUBSTITUTE(TRIM(ROUND(IFERROR(CriteriTecnici!$L2119*1,IFERROR(NUMBERVALUE(CriteriTecnici!$L2119,".",","),IFERROR(NUMBERVALUE(CriteriTecnici!$L2119,",","."),0))),4)&amp;""),",",".")&amp;", "&amp;CHAR(34)&amp;"flag"&amp;CHAR(34)&amp;": "&amp;SUBSTITUTE(TRIM(ROUND(IFERROR(CriteriTecnici!$M2119*1,IFERROR(NUMBERVALUE(CriteriTecnici!$M2119,".",","),IFERROR(NUMBERVALUE(CriteriTecnici!$M2119,",","."),0))),4)&amp;""),",",".")&amp;", "&amp;CHAR(34)&amp;"rawScore"&amp;CHAR(34)&amp;": "&amp;SUBSTITUTE(TRIM(ROUND(IFERROR(CriteriTecnici!$O2119*1,IFERROR(NUMBERVALUE(CriteriTecnici!$O2119,".",","),IFERROR(NUMBERVALUE(CriteriTecnici!$O2119,",","."),0))),4)&amp;""),",",".")&amp;CHAR(125)&amp;IF(TRUE,",",""))</f>
        <v/>
      </c>
    </row>
    <row r="2340">
      <c r="A2340" s="38">
        <f>IF(CriteriTecnici!$A2120="","","    "&amp;CHAR(123)&amp;CHAR(34)&amp;"bidderId"&amp;CHAR(34)&amp;": "&amp;CHAR(34)&amp;SUBSTITUTE(CriteriTecnici!$A2120,CHAR(34),"'")&amp;CHAR(34)&amp;", "&amp;CHAR(34)&amp;"lotId"&amp;CHAR(34)&amp;": "&amp;CHAR(34)&amp;SUBSTITUTE(CriteriTecnici!$C2120,CHAR(34),"'")&amp;CHAR(34)&amp;", "&amp;CHAR(34)&amp;"criterionId"&amp;CHAR(34)&amp;": "&amp;CHAR(34)&amp;SUBSTITUTE(CriteriTecnici!$D2120,CHAR(34),"'")&amp;CHAR(34)&amp;", "&amp;CHAR(34)&amp;"kind"&amp;CHAR(34)&amp;": "&amp;CHAR(34)&amp;SUBSTITUTE(CriteriTecnici!$F2120,CHAR(34),"'")&amp;CHAR(34)&amp;", "&amp;CHAR(34)&amp;"value"&amp;CHAR(34)&amp;": "&amp;SUBSTITUTE(TRIM(ROUND(IFERROR(CriteriTecnici!$N2120*1,IFERROR(NUMBERVALUE(CriteriTecnici!$N2120,".",","),IFERROR(NUMBERVALUE(CriteriTecnici!$N2120,",","."),0))),4)&amp;""),",",".")&amp;", "&amp;CHAR(34)&amp;"numerator"&amp;CHAR(34)&amp;": "&amp;SUBSTITUTE(TRIM(ROUND(IFERROR(CriteriTecnici!$K2120*1,IFERROR(NUMBERVALUE(CriteriTecnici!$K2120,".",","),IFERROR(NUMBERVALUE(CriteriTecnici!$K2120,",","."),0))),4)&amp;""),",",".")&amp;", "&amp;CHAR(34)&amp;"denominator"&amp;CHAR(34)&amp;": "&amp;SUBSTITUTE(TRIM(ROUND(IFERROR(CriteriTecnici!$L2120*1,IFERROR(NUMBERVALUE(CriteriTecnici!$L2120,".",","),IFERROR(NUMBERVALUE(CriteriTecnici!$L2120,",","."),0))),4)&amp;""),",",".")&amp;", "&amp;CHAR(34)&amp;"flag"&amp;CHAR(34)&amp;": "&amp;SUBSTITUTE(TRIM(ROUND(IFERROR(CriteriTecnici!$M2120*1,IFERROR(NUMBERVALUE(CriteriTecnici!$M2120,".",","),IFERROR(NUMBERVALUE(CriteriTecnici!$M2120,",","."),0))),4)&amp;""),",",".")&amp;", "&amp;CHAR(34)&amp;"rawScore"&amp;CHAR(34)&amp;": "&amp;SUBSTITUTE(TRIM(ROUND(IFERROR(CriteriTecnici!$O2120*1,IFERROR(NUMBERVALUE(CriteriTecnici!$O2120,".",","),IFERROR(NUMBERVALUE(CriteriTecnici!$O2120,",","."),0))),4)&amp;""),",",".")&amp;CHAR(125)&amp;IF(TRUE,",",""))</f>
        <v/>
      </c>
    </row>
    <row r="2341">
      <c r="A2341" s="38">
        <f>IF(CriteriTecnici!$A2121="","","    "&amp;CHAR(123)&amp;CHAR(34)&amp;"bidderId"&amp;CHAR(34)&amp;": "&amp;CHAR(34)&amp;SUBSTITUTE(CriteriTecnici!$A2121,CHAR(34),"'")&amp;CHAR(34)&amp;", "&amp;CHAR(34)&amp;"lotId"&amp;CHAR(34)&amp;": "&amp;CHAR(34)&amp;SUBSTITUTE(CriteriTecnici!$C2121,CHAR(34),"'")&amp;CHAR(34)&amp;", "&amp;CHAR(34)&amp;"criterionId"&amp;CHAR(34)&amp;": "&amp;CHAR(34)&amp;SUBSTITUTE(CriteriTecnici!$D2121,CHAR(34),"'")&amp;CHAR(34)&amp;", "&amp;CHAR(34)&amp;"kind"&amp;CHAR(34)&amp;": "&amp;CHAR(34)&amp;SUBSTITUTE(CriteriTecnici!$F2121,CHAR(34),"'")&amp;CHAR(34)&amp;", "&amp;CHAR(34)&amp;"value"&amp;CHAR(34)&amp;": "&amp;SUBSTITUTE(TRIM(ROUND(IFERROR(CriteriTecnici!$N2121*1,IFERROR(NUMBERVALUE(CriteriTecnici!$N2121,".",","),IFERROR(NUMBERVALUE(CriteriTecnici!$N2121,",","."),0))),4)&amp;""),",",".")&amp;", "&amp;CHAR(34)&amp;"numerator"&amp;CHAR(34)&amp;": "&amp;SUBSTITUTE(TRIM(ROUND(IFERROR(CriteriTecnici!$K2121*1,IFERROR(NUMBERVALUE(CriteriTecnici!$K2121,".",","),IFERROR(NUMBERVALUE(CriteriTecnici!$K2121,",","."),0))),4)&amp;""),",",".")&amp;", "&amp;CHAR(34)&amp;"denominator"&amp;CHAR(34)&amp;": "&amp;SUBSTITUTE(TRIM(ROUND(IFERROR(CriteriTecnici!$L2121*1,IFERROR(NUMBERVALUE(CriteriTecnici!$L2121,".",","),IFERROR(NUMBERVALUE(CriteriTecnici!$L2121,",","."),0))),4)&amp;""),",",".")&amp;", "&amp;CHAR(34)&amp;"flag"&amp;CHAR(34)&amp;": "&amp;SUBSTITUTE(TRIM(ROUND(IFERROR(CriteriTecnici!$M2121*1,IFERROR(NUMBERVALUE(CriteriTecnici!$M2121,".",","),IFERROR(NUMBERVALUE(CriteriTecnici!$M2121,",","."),0))),4)&amp;""),",",".")&amp;", "&amp;CHAR(34)&amp;"rawScore"&amp;CHAR(34)&amp;": "&amp;SUBSTITUTE(TRIM(ROUND(IFERROR(CriteriTecnici!$O2121*1,IFERROR(NUMBERVALUE(CriteriTecnici!$O2121,".",","),IFERROR(NUMBERVALUE(CriteriTecnici!$O2121,",","."),0))),4)&amp;""),",",".")&amp;CHAR(125)&amp;IF(TRUE,",",""))</f>
        <v/>
      </c>
    </row>
    <row r="2342">
      <c r="A2342" s="38">
        <f>IF(CriteriTecnici!$A2122="","","    "&amp;CHAR(123)&amp;CHAR(34)&amp;"bidderId"&amp;CHAR(34)&amp;": "&amp;CHAR(34)&amp;SUBSTITUTE(CriteriTecnici!$A2122,CHAR(34),"'")&amp;CHAR(34)&amp;", "&amp;CHAR(34)&amp;"lotId"&amp;CHAR(34)&amp;": "&amp;CHAR(34)&amp;SUBSTITUTE(CriteriTecnici!$C2122,CHAR(34),"'")&amp;CHAR(34)&amp;", "&amp;CHAR(34)&amp;"criterionId"&amp;CHAR(34)&amp;": "&amp;CHAR(34)&amp;SUBSTITUTE(CriteriTecnici!$D2122,CHAR(34),"'")&amp;CHAR(34)&amp;", "&amp;CHAR(34)&amp;"kind"&amp;CHAR(34)&amp;": "&amp;CHAR(34)&amp;SUBSTITUTE(CriteriTecnici!$F2122,CHAR(34),"'")&amp;CHAR(34)&amp;", "&amp;CHAR(34)&amp;"value"&amp;CHAR(34)&amp;": "&amp;SUBSTITUTE(TRIM(ROUND(IFERROR(CriteriTecnici!$N2122*1,IFERROR(NUMBERVALUE(CriteriTecnici!$N2122,".",","),IFERROR(NUMBERVALUE(CriteriTecnici!$N2122,",","."),0))),4)&amp;""),",",".")&amp;", "&amp;CHAR(34)&amp;"numerator"&amp;CHAR(34)&amp;": "&amp;SUBSTITUTE(TRIM(ROUND(IFERROR(CriteriTecnici!$K2122*1,IFERROR(NUMBERVALUE(CriteriTecnici!$K2122,".",","),IFERROR(NUMBERVALUE(CriteriTecnici!$K2122,",","."),0))),4)&amp;""),",",".")&amp;", "&amp;CHAR(34)&amp;"denominator"&amp;CHAR(34)&amp;": "&amp;SUBSTITUTE(TRIM(ROUND(IFERROR(CriteriTecnici!$L2122*1,IFERROR(NUMBERVALUE(CriteriTecnici!$L2122,".",","),IFERROR(NUMBERVALUE(CriteriTecnici!$L2122,",","."),0))),4)&amp;""),",",".")&amp;", "&amp;CHAR(34)&amp;"flag"&amp;CHAR(34)&amp;": "&amp;SUBSTITUTE(TRIM(ROUND(IFERROR(CriteriTecnici!$M2122*1,IFERROR(NUMBERVALUE(CriteriTecnici!$M2122,".",","),IFERROR(NUMBERVALUE(CriteriTecnici!$M2122,",","."),0))),4)&amp;""),",",".")&amp;", "&amp;CHAR(34)&amp;"rawScore"&amp;CHAR(34)&amp;": "&amp;SUBSTITUTE(TRIM(ROUND(IFERROR(CriteriTecnici!$O2122*1,IFERROR(NUMBERVALUE(CriteriTecnici!$O2122,".",","),IFERROR(NUMBERVALUE(CriteriTecnici!$O2122,",","."),0))),4)&amp;""),",",".")&amp;CHAR(125)&amp;IF(TRUE,",",""))</f>
        <v/>
      </c>
    </row>
    <row r="2343">
      <c r="A2343" s="38">
        <f>IF(CriteriTecnici!$A2123="","","    "&amp;CHAR(123)&amp;CHAR(34)&amp;"bidderId"&amp;CHAR(34)&amp;": "&amp;CHAR(34)&amp;SUBSTITUTE(CriteriTecnici!$A2123,CHAR(34),"'")&amp;CHAR(34)&amp;", "&amp;CHAR(34)&amp;"lotId"&amp;CHAR(34)&amp;": "&amp;CHAR(34)&amp;SUBSTITUTE(CriteriTecnici!$C2123,CHAR(34),"'")&amp;CHAR(34)&amp;", "&amp;CHAR(34)&amp;"criterionId"&amp;CHAR(34)&amp;": "&amp;CHAR(34)&amp;SUBSTITUTE(CriteriTecnici!$D2123,CHAR(34),"'")&amp;CHAR(34)&amp;", "&amp;CHAR(34)&amp;"kind"&amp;CHAR(34)&amp;": "&amp;CHAR(34)&amp;SUBSTITUTE(CriteriTecnici!$F2123,CHAR(34),"'")&amp;CHAR(34)&amp;", "&amp;CHAR(34)&amp;"value"&amp;CHAR(34)&amp;": "&amp;SUBSTITUTE(TRIM(ROUND(IFERROR(CriteriTecnici!$N2123*1,IFERROR(NUMBERVALUE(CriteriTecnici!$N2123,".",","),IFERROR(NUMBERVALUE(CriteriTecnici!$N2123,",","."),0))),4)&amp;""),",",".")&amp;", "&amp;CHAR(34)&amp;"numerator"&amp;CHAR(34)&amp;": "&amp;SUBSTITUTE(TRIM(ROUND(IFERROR(CriteriTecnici!$K2123*1,IFERROR(NUMBERVALUE(CriteriTecnici!$K2123,".",","),IFERROR(NUMBERVALUE(CriteriTecnici!$K2123,",","."),0))),4)&amp;""),",",".")&amp;", "&amp;CHAR(34)&amp;"denominator"&amp;CHAR(34)&amp;": "&amp;SUBSTITUTE(TRIM(ROUND(IFERROR(CriteriTecnici!$L2123*1,IFERROR(NUMBERVALUE(CriteriTecnici!$L2123,".",","),IFERROR(NUMBERVALUE(CriteriTecnici!$L2123,",","."),0))),4)&amp;""),",",".")&amp;", "&amp;CHAR(34)&amp;"flag"&amp;CHAR(34)&amp;": "&amp;SUBSTITUTE(TRIM(ROUND(IFERROR(CriteriTecnici!$M2123*1,IFERROR(NUMBERVALUE(CriteriTecnici!$M2123,".",","),IFERROR(NUMBERVALUE(CriteriTecnici!$M2123,",","."),0))),4)&amp;""),",",".")&amp;", "&amp;CHAR(34)&amp;"rawScore"&amp;CHAR(34)&amp;": "&amp;SUBSTITUTE(TRIM(ROUND(IFERROR(CriteriTecnici!$O2123*1,IFERROR(NUMBERVALUE(CriteriTecnici!$O2123,".",","),IFERROR(NUMBERVALUE(CriteriTecnici!$O2123,",","."),0))),4)&amp;""),",",".")&amp;CHAR(125)&amp;IF(TRUE,",",""))</f>
        <v/>
      </c>
    </row>
    <row r="2344">
      <c r="A2344" s="38">
        <f>IF(CriteriTecnici!$A2124="","","    "&amp;CHAR(123)&amp;CHAR(34)&amp;"bidderId"&amp;CHAR(34)&amp;": "&amp;CHAR(34)&amp;SUBSTITUTE(CriteriTecnici!$A2124,CHAR(34),"'")&amp;CHAR(34)&amp;", "&amp;CHAR(34)&amp;"lotId"&amp;CHAR(34)&amp;": "&amp;CHAR(34)&amp;SUBSTITUTE(CriteriTecnici!$C2124,CHAR(34),"'")&amp;CHAR(34)&amp;", "&amp;CHAR(34)&amp;"criterionId"&amp;CHAR(34)&amp;": "&amp;CHAR(34)&amp;SUBSTITUTE(CriteriTecnici!$D2124,CHAR(34),"'")&amp;CHAR(34)&amp;", "&amp;CHAR(34)&amp;"kind"&amp;CHAR(34)&amp;": "&amp;CHAR(34)&amp;SUBSTITUTE(CriteriTecnici!$F2124,CHAR(34),"'")&amp;CHAR(34)&amp;", "&amp;CHAR(34)&amp;"value"&amp;CHAR(34)&amp;": "&amp;SUBSTITUTE(TRIM(ROUND(IFERROR(CriteriTecnici!$N2124*1,IFERROR(NUMBERVALUE(CriteriTecnici!$N2124,".",","),IFERROR(NUMBERVALUE(CriteriTecnici!$N2124,",","."),0))),4)&amp;""),",",".")&amp;", "&amp;CHAR(34)&amp;"numerator"&amp;CHAR(34)&amp;": "&amp;SUBSTITUTE(TRIM(ROUND(IFERROR(CriteriTecnici!$K2124*1,IFERROR(NUMBERVALUE(CriteriTecnici!$K2124,".",","),IFERROR(NUMBERVALUE(CriteriTecnici!$K2124,",","."),0))),4)&amp;""),",",".")&amp;", "&amp;CHAR(34)&amp;"denominator"&amp;CHAR(34)&amp;": "&amp;SUBSTITUTE(TRIM(ROUND(IFERROR(CriteriTecnici!$L2124*1,IFERROR(NUMBERVALUE(CriteriTecnici!$L2124,".",","),IFERROR(NUMBERVALUE(CriteriTecnici!$L2124,",","."),0))),4)&amp;""),",",".")&amp;", "&amp;CHAR(34)&amp;"flag"&amp;CHAR(34)&amp;": "&amp;SUBSTITUTE(TRIM(ROUND(IFERROR(CriteriTecnici!$M2124*1,IFERROR(NUMBERVALUE(CriteriTecnici!$M2124,".",","),IFERROR(NUMBERVALUE(CriteriTecnici!$M2124,",","."),0))),4)&amp;""),",",".")&amp;", "&amp;CHAR(34)&amp;"rawScore"&amp;CHAR(34)&amp;": "&amp;SUBSTITUTE(TRIM(ROUND(IFERROR(CriteriTecnici!$O2124*1,IFERROR(NUMBERVALUE(CriteriTecnici!$O2124,".",","),IFERROR(NUMBERVALUE(CriteriTecnici!$O2124,",","."),0))),4)&amp;""),",",".")&amp;CHAR(125)&amp;IF(TRUE,",",""))</f>
        <v/>
      </c>
    </row>
    <row r="2345">
      <c r="A2345" s="38">
        <f>IF(CriteriTecnici!$A2125="","","    "&amp;CHAR(123)&amp;CHAR(34)&amp;"bidderId"&amp;CHAR(34)&amp;": "&amp;CHAR(34)&amp;SUBSTITUTE(CriteriTecnici!$A2125,CHAR(34),"'")&amp;CHAR(34)&amp;", "&amp;CHAR(34)&amp;"lotId"&amp;CHAR(34)&amp;": "&amp;CHAR(34)&amp;SUBSTITUTE(CriteriTecnici!$C2125,CHAR(34),"'")&amp;CHAR(34)&amp;", "&amp;CHAR(34)&amp;"criterionId"&amp;CHAR(34)&amp;": "&amp;CHAR(34)&amp;SUBSTITUTE(CriteriTecnici!$D2125,CHAR(34),"'")&amp;CHAR(34)&amp;", "&amp;CHAR(34)&amp;"kind"&amp;CHAR(34)&amp;": "&amp;CHAR(34)&amp;SUBSTITUTE(CriteriTecnici!$F2125,CHAR(34),"'")&amp;CHAR(34)&amp;", "&amp;CHAR(34)&amp;"value"&amp;CHAR(34)&amp;": "&amp;SUBSTITUTE(TRIM(ROUND(IFERROR(CriteriTecnici!$N2125*1,IFERROR(NUMBERVALUE(CriteriTecnici!$N2125,".",","),IFERROR(NUMBERVALUE(CriteriTecnici!$N2125,",","."),0))),4)&amp;""),",",".")&amp;", "&amp;CHAR(34)&amp;"numerator"&amp;CHAR(34)&amp;": "&amp;SUBSTITUTE(TRIM(ROUND(IFERROR(CriteriTecnici!$K2125*1,IFERROR(NUMBERVALUE(CriteriTecnici!$K2125,".",","),IFERROR(NUMBERVALUE(CriteriTecnici!$K2125,",","."),0))),4)&amp;""),",",".")&amp;", "&amp;CHAR(34)&amp;"denominator"&amp;CHAR(34)&amp;": "&amp;SUBSTITUTE(TRIM(ROUND(IFERROR(CriteriTecnici!$L2125*1,IFERROR(NUMBERVALUE(CriteriTecnici!$L2125,".",","),IFERROR(NUMBERVALUE(CriteriTecnici!$L2125,",","."),0))),4)&amp;""),",",".")&amp;", "&amp;CHAR(34)&amp;"flag"&amp;CHAR(34)&amp;": "&amp;SUBSTITUTE(TRIM(ROUND(IFERROR(CriteriTecnici!$M2125*1,IFERROR(NUMBERVALUE(CriteriTecnici!$M2125,".",","),IFERROR(NUMBERVALUE(CriteriTecnici!$M2125,",","."),0))),4)&amp;""),",",".")&amp;", "&amp;CHAR(34)&amp;"rawScore"&amp;CHAR(34)&amp;": "&amp;SUBSTITUTE(TRIM(ROUND(IFERROR(CriteriTecnici!$O2125*1,IFERROR(NUMBERVALUE(CriteriTecnici!$O2125,".",","),IFERROR(NUMBERVALUE(CriteriTecnici!$O2125,",","."),0))),4)&amp;""),",",".")&amp;CHAR(125)&amp;IF(TRUE,",",""))</f>
        <v/>
      </c>
    </row>
    <row r="2346">
      <c r="A2346" s="38">
        <f>IF(CriteriTecnici!$A2126="","","    "&amp;CHAR(123)&amp;CHAR(34)&amp;"bidderId"&amp;CHAR(34)&amp;": "&amp;CHAR(34)&amp;SUBSTITUTE(CriteriTecnici!$A2126,CHAR(34),"'")&amp;CHAR(34)&amp;", "&amp;CHAR(34)&amp;"lotId"&amp;CHAR(34)&amp;": "&amp;CHAR(34)&amp;SUBSTITUTE(CriteriTecnici!$C2126,CHAR(34),"'")&amp;CHAR(34)&amp;", "&amp;CHAR(34)&amp;"criterionId"&amp;CHAR(34)&amp;": "&amp;CHAR(34)&amp;SUBSTITUTE(CriteriTecnici!$D2126,CHAR(34),"'")&amp;CHAR(34)&amp;", "&amp;CHAR(34)&amp;"kind"&amp;CHAR(34)&amp;": "&amp;CHAR(34)&amp;SUBSTITUTE(CriteriTecnici!$F2126,CHAR(34),"'")&amp;CHAR(34)&amp;", "&amp;CHAR(34)&amp;"value"&amp;CHAR(34)&amp;": "&amp;SUBSTITUTE(TRIM(ROUND(IFERROR(CriteriTecnici!$N2126*1,IFERROR(NUMBERVALUE(CriteriTecnici!$N2126,".",","),IFERROR(NUMBERVALUE(CriteriTecnici!$N2126,",","."),0))),4)&amp;""),",",".")&amp;", "&amp;CHAR(34)&amp;"numerator"&amp;CHAR(34)&amp;": "&amp;SUBSTITUTE(TRIM(ROUND(IFERROR(CriteriTecnici!$K2126*1,IFERROR(NUMBERVALUE(CriteriTecnici!$K2126,".",","),IFERROR(NUMBERVALUE(CriteriTecnici!$K2126,",","."),0))),4)&amp;""),",",".")&amp;", "&amp;CHAR(34)&amp;"denominator"&amp;CHAR(34)&amp;": "&amp;SUBSTITUTE(TRIM(ROUND(IFERROR(CriteriTecnici!$L2126*1,IFERROR(NUMBERVALUE(CriteriTecnici!$L2126,".",","),IFERROR(NUMBERVALUE(CriteriTecnici!$L2126,",","."),0))),4)&amp;""),",",".")&amp;", "&amp;CHAR(34)&amp;"flag"&amp;CHAR(34)&amp;": "&amp;SUBSTITUTE(TRIM(ROUND(IFERROR(CriteriTecnici!$M2126*1,IFERROR(NUMBERVALUE(CriteriTecnici!$M2126,".",","),IFERROR(NUMBERVALUE(CriteriTecnici!$M2126,",","."),0))),4)&amp;""),",",".")&amp;", "&amp;CHAR(34)&amp;"rawScore"&amp;CHAR(34)&amp;": "&amp;SUBSTITUTE(TRIM(ROUND(IFERROR(CriteriTecnici!$O2126*1,IFERROR(NUMBERVALUE(CriteriTecnici!$O2126,".",","),IFERROR(NUMBERVALUE(CriteriTecnici!$O2126,",","."),0))),4)&amp;""),",",".")&amp;CHAR(125)&amp;IF(TRUE,",",""))</f>
        <v/>
      </c>
    </row>
    <row r="2347">
      <c r="A2347" s="38">
        <f>IF(CriteriTecnici!$A2127="","","    "&amp;CHAR(123)&amp;CHAR(34)&amp;"bidderId"&amp;CHAR(34)&amp;": "&amp;CHAR(34)&amp;SUBSTITUTE(CriteriTecnici!$A2127,CHAR(34),"'")&amp;CHAR(34)&amp;", "&amp;CHAR(34)&amp;"lotId"&amp;CHAR(34)&amp;": "&amp;CHAR(34)&amp;SUBSTITUTE(CriteriTecnici!$C2127,CHAR(34),"'")&amp;CHAR(34)&amp;", "&amp;CHAR(34)&amp;"criterionId"&amp;CHAR(34)&amp;": "&amp;CHAR(34)&amp;SUBSTITUTE(CriteriTecnici!$D2127,CHAR(34),"'")&amp;CHAR(34)&amp;", "&amp;CHAR(34)&amp;"kind"&amp;CHAR(34)&amp;": "&amp;CHAR(34)&amp;SUBSTITUTE(CriteriTecnici!$F2127,CHAR(34),"'")&amp;CHAR(34)&amp;", "&amp;CHAR(34)&amp;"value"&amp;CHAR(34)&amp;": "&amp;SUBSTITUTE(TRIM(ROUND(IFERROR(CriteriTecnici!$N2127*1,IFERROR(NUMBERVALUE(CriteriTecnici!$N2127,".",","),IFERROR(NUMBERVALUE(CriteriTecnici!$N2127,",","."),0))),4)&amp;""),",",".")&amp;", "&amp;CHAR(34)&amp;"numerator"&amp;CHAR(34)&amp;": "&amp;SUBSTITUTE(TRIM(ROUND(IFERROR(CriteriTecnici!$K2127*1,IFERROR(NUMBERVALUE(CriteriTecnici!$K2127,".",","),IFERROR(NUMBERVALUE(CriteriTecnici!$K2127,",","."),0))),4)&amp;""),",",".")&amp;", "&amp;CHAR(34)&amp;"denominator"&amp;CHAR(34)&amp;": "&amp;SUBSTITUTE(TRIM(ROUND(IFERROR(CriteriTecnici!$L2127*1,IFERROR(NUMBERVALUE(CriteriTecnici!$L2127,".",","),IFERROR(NUMBERVALUE(CriteriTecnici!$L2127,",","."),0))),4)&amp;""),",",".")&amp;", "&amp;CHAR(34)&amp;"flag"&amp;CHAR(34)&amp;": "&amp;SUBSTITUTE(TRIM(ROUND(IFERROR(CriteriTecnici!$M2127*1,IFERROR(NUMBERVALUE(CriteriTecnici!$M2127,".",","),IFERROR(NUMBERVALUE(CriteriTecnici!$M2127,",","."),0))),4)&amp;""),",",".")&amp;", "&amp;CHAR(34)&amp;"rawScore"&amp;CHAR(34)&amp;": "&amp;SUBSTITUTE(TRIM(ROUND(IFERROR(CriteriTecnici!$O2127*1,IFERROR(NUMBERVALUE(CriteriTecnici!$O2127,".",","),IFERROR(NUMBERVALUE(CriteriTecnici!$O2127,",","."),0))),4)&amp;""),",",".")&amp;CHAR(125)&amp;IF(TRUE,",",""))</f>
        <v/>
      </c>
    </row>
    <row r="2348">
      <c r="A2348" s="38">
        <f>IF(CriteriTecnici!$A2128="","","    "&amp;CHAR(123)&amp;CHAR(34)&amp;"bidderId"&amp;CHAR(34)&amp;": "&amp;CHAR(34)&amp;SUBSTITUTE(CriteriTecnici!$A2128,CHAR(34),"'")&amp;CHAR(34)&amp;", "&amp;CHAR(34)&amp;"lotId"&amp;CHAR(34)&amp;": "&amp;CHAR(34)&amp;SUBSTITUTE(CriteriTecnici!$C2128,CHAR(34),"'")&amp;CHAR(34)&amp;", "&amp;CHAR(34)&amp;"criterionId"&amp;CHAR(34)&amp;": "&amp;CHAR(34)&amp;SUBSTITUTE(CriteriTecnici!$D2128,CHAR(34),"'")&amp;CHAR(34)&amp;", "&amp;CHAR(34)&amp;"kind"&amp;CHAR(34)&amp;": "&amp;CHAR(34)&amp;SUBSTITUTE(CriteriTecnici!$F2128,CHAR(34),"'")&amp;CHAR(34)&amp;", "&amp;CHAR(34)&amp;"value"&amp;CHAR(34)&amp;": "&amp;SUBSTITUTE(TRIM(ROUND(IFERROR(CriteriTecnici!$N2128*1,IFERROR(NUMBERVALUE(CriteriTecnici!$N2128,".",","),IFERROR(NUMBERVALUE(CriteriTecnici!$N2128,",","."),0))),4)&amp;""),",",".")&amp;", "&amp;CHAR(34)&amp;"numerator"&amp;CHAR(34)&amp;": "&amp;SUBSTITUTE(TRIM(ROUND(IFERROR(CriteriTecnici!$K2128*1,IFERROR(NUMBERVALUE(CriteriTecnici!$K2128,".",","),IFERROR(NUMBERVALUE(CriteriTecnici!$K2128,",","."),0))),4)&amp;""),",",".")&amp;", "&amp;CHAR(34)&amp;"denominator"&amp;CHAR(34)&amp;": "&amp;SUBSTITUTE(TRIM(ROUND(IFERROR(CriteriTecnici!$L2128*1,IFERROR(NUMBERVALUE(CriteriTecnici!$L2128,".",","),IFERROR(NUMBERVALUE(CriteriTecnici!$L2128,",","."),0))),4)&amp;""),",",".")&amp;", "&amp;CHAR(34)&amp;"flag"&amp;CHAR(34)&amp;": "&amp;SUBSTITUTE(TRIM(ROUND(IFERROR(CriteriTecnici!$M2128*1,IFERROR(NUMBERVALUE(CriteriTecnici!$M2128,".",","),IFERROR(NUMBERVALUE(CriteriTecnici!$M2128,",","."),0))),4)&amp;""),",",".")&amp;", "&amp;CHAR(34)&amp;"rawScore"&amp;CHAR(34)&amp;": "&amp;SUBSTITUTE(TRIM(ROUND(IFERROR(CriteriTecnici!$O2128*1,IFERROR(NUMBERVALUE(CriteriTecnici!$O2128,".",","),IFERROR(NUMBERVALUE(CriteriTecnici!$O2128,",","."),0))),4)&amp;""),",",".")&amp;CHAR(125)&amp;IF(TRUE,",",""))</f>
        <v/>
      </c>
    </row>
    <row r="2349">
      <c r="A2349" s="38">
        <f>IF(CriteriTecnici!$A2129="","","    "&amp;CHAR(123)&amp;CHAR(34)&amp;"bidderId"&amp;CHAR(34)&amp;": "&amp;CHAR(34)&amp;SUBSTITUTE(CriteriTecnici!$A2129,CHAR(34),"'")&amp;CHAR(34)&amp;", "&amp;CHAR(34)&amp;"lotId"&amp;CHAR(34)&amp;": "&amp;CHAR(34)&amp;SUBSTITUTE(CriteriTecnici!$C2129,CHAR(34),"'")&amp;CHAR(34)&amp;", "&amp;CHAR(34)&amp;"criterionId"&amp;CHAR(34)&amp;": "&amp;CHAR(34)&amp;SUBSTITUTE(CriteriTecnici!$D2129,CHAR(34),"'")&amp;CHAR(34)&amp;", "&amp;CHAR(34)&amp;"kind"&amp;CHAR(34)&amp;": "&amp;CHAR(34)&amp;SUBSTITUTE(CriteriTecnici!$F2129,CHAR(34),"'")&amp;CHAR(34)&amp;", "&amp;CHAR(34)&amp;"value"&amp;CHAR(34)&amp;": "&amp;SUBSTITUTE(TRIM(ROUND(IFERROR(CriteriTecnici!$N2129*1,IFERROR(NUMBERVALUE(CriteriTecnici!$N2129,".",","),IFERROR(NUMBERVALUE(CriteriTecnici!$N2129,",","."),0))),4)&amp;""),",",".")&amp;", "&amp;CHAR(34)&amp;"numerator"&amp;CHAR(34)&amp;": "&amp;SUBSTITUTE(TRIM(ROUND(IFERROR(CriteriTecnici!$K2129*1,IFERROR(NUMBERVALUE(CriteriTecnici!$K2129,".",","),IFERROR(NUMBERVALUE(CriteriTecnici!$K2129,",","."),0))),4)&amp;""),",",".")&amp;", "&amp;CHAR(34)&amp;"denominator"&amp;CHAR(34)&amp;": "&amp;SUBSTITUTE(TRIM(ROUND(IFERROR(CriteriTecnici!$L2129*1,IFERROR(NUMBERVALUE(CriteriTecnici!$L2129,".",","),IFERROR(NUMBERVALUE(CriteriTecnici!$L2129,",","."),0))),4)&amp;""),",",".")&amp;", "&amp;CHAR(34)&amp;"flag"&amp;CHAR(34)&amp;": "&amp;SUBSTITUTE(TRIM(ROUND(IFERROR(CriteriTecnici!$M2129*1,IFERROR(NUMBERVALUE(CriteriTecnici!$M2129,".",","),IFERROR(NUMBERVALUE(CriteriTecnici!$M2129,",","."),0))),4)&amp;""),",",".")&amp;", "&amp;CHAR(34)&amp;"rawScore"&amp;CHAR(34)&amp;": "&amp;SUBSTITUTE(TRIM(ROUND(IFERROR(CriteriTecnici!$O2129*1,IFERROR(NUMBERVALUE(CriteriTecnici!$O2129,".",","),IFERROR(NUMBERVALUE(CriteriTecnici!$O2129,",","."),0))),4)&amp;""),",",".")&amp;CHAR(125)&amp;IF(TRUE,",",""))</f>
        <v/>
      </c>
    </row>
    <row r="2350">
      <c r="A2350" s="38">
        <f>IF(CriteriTecnici!$A2130="","","    "&amp;CHAR(123)&amp;CHAR(34)&amp;"bidderId"&amp;CHAR(34)&amp;": "&amp;CHAR(34)&amp;SUBSTITUTE(CriteriTecnici!$A2130,CHAR(34),"'")&amp;CHAR(34)&amp;", "&amp;CHAR(34)&amp;"lotId"&amp;CHAR(34)&amp;": "&amp;CHAR(34)&amp;SUBSTITUTE(CriteriTecnici!$C2130,CHAR(34),"'")&amp;CHAR(34)&amp;", "&amp;CHAR(34)&amp;"criterionId"&amp;CHAR(34)&amp;": "&amp;CHAR(34)&amp;SUBSTITUTE(CriteriTecnici!$D2130,CHAR(34),"'")&amp;CHAR(34)&amp;", "&amp;CHAR(34)&amp;"kind"&amp;CHAR(34)&amp;": "&amp;CHAR(34)&amp;SUBSTITUTE(CriteriTecnici!$F2130,CHAR(34),"'")&amp;CHAR(34)&amp;", "&amp;CHAR(34)&amp;"value"&amp;CHAR(34)&amp;": "&amp;SUBSTITUTE(TRIM(ROUND(IFERROR(CriteriTecnici!$N2130*1,IFERROR(NUMBERVALUE(CriteriTecnici!$N2130,".",","),IFERROR(NUMBERVALUE(CriteriTecnici!$N2130,",","."),0))),4)&amp;""),",",".")&amp;", "&amp;CHAR(34)&amp;"numerator"&amp;CHAR(34)&amp;": "&amp;SUBSTITUTE(TRIM(ROUND(IFERROR(CriteriTecnici!$K2130*1,IFERROR(NUMBERVALUE(CriteriTecnici!$K2130,".",","),IFERROR(NUMBERVALUE(CriteriTecnici!$K2130,",","."),0))),4)&amp;""),",",".")&amp;", "&amp;CHAR(34)&amp;"denominator"&amp;CHAR(34)&amp;": "&amp;SUBSTITUTE(TRIM(ROUND(IFERROR(CriteriTecnici!$L2130*1,IFERROR(NUMBERVALUE(CriteriTecnici!$L2130,".",","),IFERROR(NUMBERVALUE(CriteriTecnici!$L2130,",","."),0))),4)&amp;""),",",".")&amp;", "&amp;CHAR(34)&amp;"flag"&amp;CHAR(34)&amp;": "&amp;SUBSTITUTE(TRIM(ROUND(IFERROR(CriteriTecnici!$M2130*1,IFERROR(NUMBERVALUE(CriteriTecnici!$M2130,".",","),IFERROR(NUMBERVALUE(CriteriTecnici!$M2130,",","."),0))),4)&amp;""),",",".")&amp;", "&amp;CHAR(34)&amp;"rawScore"&amp;CHAR(34)&amp;": "&amp;SUBSTITUTE(TRIM(ROUND(IFERROR(CriteriTecnici!$O2130*1,IFERROR(NUMBERVALUE(CriteriTecnici!$O2130,".",","),IFERROR(NUMBERVALUE(CriteriTecnici!$O2130,",","."),0))),4)&amp;""),",",".")&amp;CHAR(125)&amp;IF(TRUE,",",""))</f>
        <v/>
      </c>
    </row>
    <row r="2351">
      <c r="A2351" s="38">
        <f>IF(CriteriTecnici!$A2131="","","    "&amp;CHAR(123)&amp;CHAR(34)&amp;"bidderId"&amp;CHAR(34)&amp;": "&amp;CHAR(34)&amp;SUBSTITUTE(CriteriTecnici!$A2131,CHAR(34),"'")&amp;CHAR(34)&amp;", "&amp;CHAR(34)&amp;"lotId"&amp;CHAR(34)&amp;": "&amp;CHAR(34)&amp;SUBSTITUTE(CriteriTecnici!$C2131,CHAR(34),"'")&amp;CHAR(34)&amp;", "&amp;CHAR(34)&amp;"criterionId"&amp;CHAR(34)&amp;": "&amp;CHAR(34)&amp;SUBSTITUTE(CriteriTecnici!$D2131,CHAR(34),"'")&amp;CHAR(34)&amp;", "&amp;CHAR(34)&amp;"kind"&amp;CHAR(34)&amp;": "&amp;CHAR(34)&amp;SUBSTITUTE(CriteriTecnici!$F2131,CHAR(34),"'")&amp;CHAR(34)&amp;", "&amp;CHAR(34)&amp;"value"&amp;CHAR(34)&amp;": "&amp;SUBSTITUTE(TRIM(ROUND(IFERROR(CriteriTecnici!$N2131*1,IFERROR(NUMBERVALUE(CriteriTecnici!$N2131,".",","),IFERROR(NUMBERVALUE(CriteriTecnici!$N2131,",","."),0))),4)&amp;""),",",".")&amp;", "&amp;CHAR(34)&amp;"numerator"&amp;CHAR(34)&amp;": "&amp;SUBSTITUTE(TRIM(ROUND(IFERROR(CriteriTecnici!$K2131*1,IFERROR(NUMBERVALUE(CriteriTecnici!$K2131,".",","),IFERROR(NUMBERVALUE(CriteriTecnici!$K2131,",","."),0))),4)&amp;""),",",".")&amp;", "&amp;CHAR(34)&amp;"denominator"&amp;CHAR(34)&amp;": "&amp;SUBSTITUTE(TRIM(ROUND(IFERROR(CriteriTecnici!$L2131*1,IFERROR(NUMBERVALUE(CriteriTecnici!$L2131,".",","),IFERROR(NUMBERVALUE(CriteriTecnici!$L2131,",","."),0))),4)&amp;""),",",".")&amp;", "&amp;CHAR(34)&amp;"flag"&amp;CHAR(34)&amp;": "&amp;SUBSTITUTE(TRIM(ROUND(IFERROR(CriteriTecnici!$M2131*1,IFERROR(NUMBERVALUE(CriteriTecnici!$M2131,".",","),IFERROR(NUMBERVALUE(CriteriTecnici!$M2131,",","."),0))),4)&amp;""),",",".")&amp;", "&amp;CHAR(34)&amp;"rawScore"&amp;CHAR(34)&amp;": "&amp;SUBSTITUTE(TRIM(ROUND(IFERROR(CriteriTecnici!$O2131*1,IFERROR(NUMBERVALUE(CriteriTecnici!$O2131,".",","),IFERROR(NUMBERVALUE(CriteriTecnici!$O2131,",","."),0))),4)&amp;""),",",".")&amp;CHAR(125)&amp;IF(TRUE,",",""))</f>
        <v/>
      </c>
    </row>
    <row r="2352">
      <c r="A2352" s="38">
        <f>IF(CriteriTecnici!$A2132="","","    "&amp;CHAR(123)&amp;CHAR(34)&amp;"bidderId"&amp;CHAR(34)&amp;": "&amp;CHAR(34)&amp;SUBSTITUTE(CriteriTecnici!$A2132,CHAR(34),"'")&amp;CHAR(34)&amp;", "&amp;CHAR(34)&amp;"lotId"&amp;CHAR(34)&amp;": "&amp;CHAR(34)&amp;SUBSTITUTE(CriteriTecnici!$C2132,CHAR(34),"'")&amp;CHAR(34)&amp;", "&amp;CHAR(34)&amp;"criterionId"&amp;CHAR(34)&amp;": "&amp;CHAR(34)&amp;SUBSTITUTE(CriteriTecnici!$D2132,CHAR(34),"'")&amp;CHAR(34)&amp;", "&amp;CHAR(34)&amp;"kind"&amp;CHAR(34)&amp;": "&amp;CHAR(34)&amp;SUBSTITUTE(CriteriTecnici!$F2132,CHAR(34),"'")&amp;CHAR(34)&amp;", "&amp;CHAR(34)&amp;"value"&amp;CHAR(34)&amp;": "&amp;SUBSTITUTE(TRIM(ROUND(IFERROR(CriteriTecnici!$N2132*1,IFERROR(NUMBERVALUE(CriteriTecnici!$N2132,".",","),IFERROR(NUMBERVALUE(CriteriTecnici!$N2132,",","."),0))),4)&amp;""),",",".")&amp;", "&amp;CHAR(34)&amp;"numerator"&amp;CHAR(34)&amp;": "&amp;SUBSTITUTE(TRIM(ROUND(IFERROR(CriteriTecnici!$K2132*1,IFERROR(NUMBERVALUE(CriteriTecnici!$K2132,".",","),IFERROR(NUMBERVALUE(CriteriTecnici!$K2132,",","."),0))),4)&amp;""),",",".")&amp;", "&amp;CHAR(34)&amp;"denominator"&amp;CHAR(34)&amp;": "&amp;SUBSTITUTE(TRIM(ROUND(IFERROR(CriteriTecnici!$L2132*1,IFERROR(NUMBERVALUE(CriteriTecnici!$L2132,".",","),IFERROR(NUMBERVALUE(CriteriTecnici!$L2132,",","."),0))),4)&amp;""),",",".")&amp;", "&amp;CHAR(34)&amp;"flag"&amp;CHAR(34)&amp;": "&amp;SUBSTITUTE(TRIM(ROUND(IFERROR(CriteriTecnici!$M2132*1,IFERROR(NUMBERVALUE(CriteriTecnici!$M2132,".",","),IFERROR(NUMBERVALUE(CriteriTecnici!$M2132,",","."),0))),4)&amp;""),",",".")&amp;", "&amp;CHAR(34)&amp;"rawScore"&amp;CHAR(34)&amp;": "&amp;SUBSTITUTE(TRIM(ROUND(IFERROR(CriteriTecnici!$O2132*1,IFERROR(NUMBERVALUE(CriteriTecnici!$O2132,".",","),IFERROR(NUMBERVALUE(CriteriTecnici!$O2132,",","."),0))),4)&amp;""),",",".")&amp;CHAR(125)&amp;IF(TRUE,",",""))</f>
        <v/>
      </c>
    </row>
    <row r="2353">
      <c r="A2353" s="38">
        <f>IF(CriteriTecnici!$A2133="","","    "&amp;CHAR(123)&amp;CHAR(34)&amp;"bidderId"&amp;CHAR(34)&amp;": "&amp;CHAR(34)&amp;SUBSTITUTE(CriteriTecnici!$A2133,CHAR(34),"'")&amp;CHAR(34)&amp;", "&amp;CHAR(34)&amp;"lotId"&amp;CHAR(34)&amp;": "&amp;CHAR(34)&amp;SUBSTITUTE(CriteriTecnici!$C2133,CHAR(34),"'")&amp;CHAR(34)&amp;", "&amp;CHAR(34)&amp;"criterionId"&amp;CHAR(34)&amp;": "&amp;CHAR(34)&amp;SUBSTITUTE(CriteriTecnici!$D2133,CHAR(34),"'")&amp;CHAR(34)&amp;", "&amp;CHAR(34)&amp;"kind"&amp;CHAR(34)&amp;": "&amp;CHAR(34)&amp;SUBSTITUTE(CriteriTecnici!$F2133,CHAR(34),"'")&amp;CHAR(34)&amp;", "&amp;CHAR(34)&amp;"value"&amp;CHAR(34)&amp;": "&amp;SUBSTITUTE(TRIM(ROUND(IFERROR(CriteriTecnici!$N2133*1,IFERROR(NUMBERVALUE(CriteriTecnici!$N2133,".",","),IFERROR(NUMBERVALUE(CriteriTecnici!$N2133,",","."),0))),4)&amp;""),",",".")&amp;", "&amp;CHAR(34)&amp;"numerator"&amp;CHAR(34)&amp;": "&amp;SUBSTITUTE(TRIM(ROUND(IFERROR(CriteriTecnici!$K2133*1,IFERROR(NUMBERVALUE(CriteriTecnici!$K2133,".",","),IFERROR(NUMBERVALUE(CriteriTecnici!$K2133,",","."),0))),4)&amp;""),",",".")&amp;", "&amp;CHAR(34)&amp;"denominator"&amp;CHAR(34)&amp;": "&amp;SUBSTITUTE(TRIM(ROUND(IFERROR(CriteriTecnici!$L2133*1,IFERROR(NUMBERVALUE(CriteriTecnici!$L2133,".",","),IFERROR(NUMBERVALUE(CriteriTecnici!$L2133,",","."),0))),4)&amp;""),",",".")&amp;", "&amp;CHAR(34)&amp;"flag"&amp;CHAR(34)&amp;": "&amp;SUBSTITUTE(TRIM(ROUND(IFERROR(CriteriTecnici!$M2133*1,IFERROR(NUMBERVALUE(CriteriTecnici!$M2133,".",","),IFERROR(NUMBERVALUE(CriteriTecnici!$M2133,",","."),0))),4)&amp;""),",",".")&amp;", "&amp;CHAR(34)&amp;"rawScore"&amp;CHAR(34)&amp;": "&amp;SUBSTITUTE(TRIM(ROUND(IFERROR(CriteriTecnici!$O2133*1,IFERROR(NUMBERVALUE(CriteriTecnici!$O2133,".",","),IFERROR(NUMBERVALUE(CriteriTecnici!$O2133,",","."),0))),4)&amp;""),",",".")&amp;CHAR(125)&amp;IF(TRUE,",",""))</f>
        <v/>
      </c>
    </row>
    <row r="2354">
      <c r="A2354" s="38">
        <f>IF(CriteriTecnici!$A2134="","","    "&amp;CHAR(123)&amp;CHAR(34)&amp;"bidderId"&amp;CHAR(34)&amp;": "&amp;CHAR(34)&amp;SUBSTITUTE(CriteriTecnici!$A2134,CHAR(34),"'")&amp;CHAR(34)&amp;", "&amp;CHAR(34)&amp;"lotId"&amp;CHAR(34)&amp;": "&amp;CHAR(34)&amp;SUBSTITUTE(CriteriTecnici!$C2134,CHAR(34),"'")&amp;CHAR(34)&amp;", "&amp;CHAR(34)&amp;"criterionId"&amp;CHAR(34)&amp;": "&amp;CHAR(34)&amp;SUBSTITUTE(CriteriTecnici!$D2134,CHAR(34),"'")&amp;CHAR(34)&amp;", "&amp;CHAR(34)&amp;"kind"&amp;CHAR(34)&amp;": "&amp;CHAR(34)&amp;SUBSTITUTE(CriteriTecnici!$F2134,CHAR(34),"'")&amp;CHAR(34)&amp;", "&amp;CHAR(34)&amp;"value"&amp;CHAR(34)&amp;": "&amp;SUBSTITUTE(TRIM(ROUND(IFERROR(CriteriTecnici!$N2134*1,IFERROR(NUMBERVALUE(CriteriTecnici!$N2134,".",","),IFERROR(NUMBERVALUE(CriteriTecnici!$N2134,",","."),0))),4)&amp;""),",",".")&amp;", "&amp;CHAR(34)&amp;"numerator"&amp;CHAR(34)&amp;": "&amp;SUBSTITUTE(TRIM(ROUND(IFERROR(CriteriTecnici!$K2134*1,IFERROR(NUMBERVALUE(CriteriTecnici!$K2134,".",","),IFERROR(NUMBERVALUE(CriteriTecnici!$K2134,",","."),0))),4)&amp;""),",",".")&amp;", "&amp;CHAR(34)&amp;"denominator"&amp;CHAR(34)&amp;": "&amp;SUBSTITUTE(TRIM(ROUND(IFERROR(CriteriTecnici!$L2134*1,IFERROR(NUMBERVALUE(CriteriTecnici!$L2134,".",","),IFERROR(NUMBERVALUE(CriteriTecnici!$L2134,",","."),0))),4)&amp;""),",",".")&amp;", "&amp;CHAR(34)&amp;"flag"&amp;CHAR(34)&amp;": "&amp;SUBSTITUTE(TRIM(ROUND(IFERROR(CriteriTecnici!$M2134*1,IFERROR(NUMBERVALUE(CriteriTecnici!$M2134,".",","),IFERROR(NUMBERVALUE(CriteriTecnici!$M2134,",","."),0))),4)&amp;""),",",".")&amp;", "&amp;CHAR(34)&amp;"rawScore"&amp;CHAR(34)&amp;": "&amp;SUBSTITUTE(TRIM(ROUND(IFERROR(CriteriTecnici!$O2134*1,IFERROR(NUMBERVALUE(CriteriTecnici!$O2134,".",","),IFERROR(NUMBERVALUE(CriteriTecnici!$O2134,",","."),0))),4)&amp;""),",",".")&amp;CHAR(125)&amp;IF(TRUE,",",""))</f>
        <v/>
      </c>
    </row>
    <row r="2355">
      <c r="A2355" s="38">
        <f>IF(CriteriTecnici!$A2135="","","    "&amp;CHAR(123)&amp;CHAR(34)&amp;"bidderId"&amp;CHAR(34)&amp;": "&amp;CHAR(34)&amp;SUBSTITUTE(CriteriTecnici!$A2135,CHAR(34),"'")&amp;CHAR(34)&amp;", "&amp;CHAR(34)&amp;"lotId"&amp;CHAR(34)&amp;": "&amp;CHAR(34)&amp;SUBSTITUTE(CriteriTecnici!$C2135,CHAR(34),"'")&amp;CHAR(34)&amp;", "&amp;CHAR(34)&amp;"criterionId"&amp;CHAR(34)&amp;": "&amp;CHAR(34)&amp;SUBSTITUTE(CriteriTecnici!$D2135,CHAR(34),"'")&amp;CHAR(34)&amp;", "&amp;CHAR(34)&amp;"kind"&amp;CHAR(34)&amp;": "&amp;CHAR(34)&amp;SUBSTITUTE(CriteriTecnici!$F2135,CHAR(34),"'")&amp;CHAR(34)&amp;", "&amp;CHAR(34)&amp;"value"&amp;CHAR(34)&amp;": "&amp;SUBSTITUTE(TRIM(ROUND(IFERROR(CriteriTecnici!$N2135*1,IFERROR(NUMBERVALUE(CriteriTecnici!$N2135,".",","),IFERROR(NUMBERVALUE(CriteriTecnici!$N2135,",","."),0))),4)&amp;""),",",".")&amp;", "&amp;CHAR(34)&amp;"numerator"&amp;CHAR(34)&amp;": "&amp;SUBSTITUTE(TRIM(ROUND(IFERROR(CriteriTecnici!$K2135*1,IFERROR(NUMBERVALUE(CriteriTecnici!$K2135,".",","),IFERROR(NUMBERVALUE(CriteriTecnici!$K2135,",","."),0))),4)&amp;""),",",".")&amp;", "&amp;CHAR(34)&amp;"denominator"&amp;CHAR(34)&amp;": "&amp;SUBSTITUTE(TRIM(ROUND(IFERROR(CriteriTecnici!$L2135*1,IFERROR(NUMBERVALUE(CriteriTecnici!$L2135,".",","),IFERROR(NUMBERVALUE(CriteriTecnici!$L2135,",","."),0))),4)&amp;""),",",".")&amp;", "&amp;CHAR(34)&amp;"flag"&amp;CHAR(34)&amp;": "&amp;SUBSTITUTE(TRIM(ROUND(IFERROR(CriteriTecnici!$M2135*1,IFERROR(NUMBERVALUE(CriteriTecnici!$M2135,".",","),IFERROR(NUMBERVALUE(CriteriTecnici!$M2135,",","."),0))),4)&amp;""),",",".")&amp;", "&amp;CHAR(34)&amp;"rawScore"&amp;CHAR(34)&amp;": "&amp;SUBSTITUTE(TRIM(ROUND(IFERROR(CriteriTecnici!$O2135*1,IFERROR(NUMBERVALUE(CriteriTecnici!$O2135,".",","),IFERROR(NUMBERVALUE(CriteriTecnici!$O2135,",","."),0))),4)&amp;""),",",".")&amp;CHAR(125)&amp;IF(TRUE,",",""))</f>
        <v/>
      </c>
    </row>
    <row r="2356">
      <c r="A2356" s="38">
        <f>IF(CriteriTecnici!$A2136="","","    "&amp;CHAR(123)&amp;CHAR(34)&amp;"bidderId"&amp;CHAR(34)&amp;": "&amp;CHAR(34)&amp;SUBSTITUTE(CriteriTecnici!$A2136,CHAR(34),"'")&amp;CHAR(34)&amp;", "&amp;CHAR(34)&amp;"lotId"&amp;CHAR(34)&amp;": "&amp;CHAR(34)&amp;SUBSTITUTE(CriteriTecnici!$C2136,CHAR(34),"'")&amp;CHAR(34)&amp;", "&amp;CHAR(34)&amp;"criterionId"&amp;CHAR(34)&amp;": "&amp;CHAR(34)&amp;SUBSTITUTE(CriteriTecnici!$D2136,CHAR(34),"'")&amp;CHAR(34)&amp;", "&amp;CHAR(34)&amp;"kind"&amp;CHAR(34)&amp;": "&amp;CHAR(34)&amp;SUBSTITUTE(CriteriTecnici!$F2136,CHAR(34),"'")&amp;CHAR(34)&amp;", "&amp;CHAR(34)&amp;"value"&amp;CHAR(34)&amp;": "&amp;SUBSTITUTE(TRIM(ROUND(IFERROR(CriteriTecnici!$N2136*1,IFERROR(NUMBERVALUE(CriteriTecnici!$N2136,".",","),IFERROR(NUMBERVALUE(CriteriTecnici!$N2136,",","."),0))),4)&amp;""),",",".")&amp;", "&amp;CHAR(34)&amp;"numerator"&amp;CHAR(34)&amp;": "&amp;SUBSTITUTE(TRIM(ROUND(IFERROR(CriteriTecnici!$K2136*1,IFERROR(NUMBERVALUE(CriteriTecnici!$K2136,".",","),IFERROR(NUMBERVALUE(CriteriTecnici!$K2136,",","."),0))),4)&amp;""),",",".")&amp;", "&amp;CHAR(34)&amp;"denominator"&amp;CHAR(34)&amp;": "&amp;SUBSTITUTE(TRIM(ROUND(IFERROR(CriteriTecnici!$L2136*1,IFERROR(NUMBERVALUE(CriteriTecnici!$L2136,".",","),IFERROR(NUMBERVALUE(CriteriTecnici!$L2136,",","."),0))),4)&amp;""),",",".")&amp;", "&amp;CHAR(34)&amp;"flag"&amp;CHAR(34)&amp;": "&amp;SUBSTITUTE(TRIM(ROUND(IFERROR(CriteriTecnici!$M2136*1,IFERROR(NUMBERVALUE(CriteriTecnici!$M2136,".",","),IFERROR(NUMBERVALUE(CriteriTecnici!$M2136,",","."),0))),4)&amp;""),",",".")&amp;", "&amp;CHAR(34)&amp;"rawScore"&amp;CHAR(34)&amp;": "&amp;SUBSTITUTE(TRIM(ROUND(IFERROR(CriteriTecnici!$O2136*1,IFERROR(NUMBERVALUE(CriteriTecnici!$O2136,".",","),IFERROR(NUMBERVALUE(CriteriTecnici!$O2136,",","."),0))),4)&amp;""),",",".")&amp;CHAR(125)&amp;IF(TRUE,",",""))</f>
        <v/>
      </c>
    </row>
    <row r="2357">
      <c r="A2357" s="38">
        <f>IF(CriteriTecnici!$A2137="","","    "&amp;CHAR(123)&amp;CHAR(34)&amp;"bidderId"&amp;CHAR(34)&amp;": "&amp;CHAR(34)&amp;SUBSTITUTE(CriteriTecnici!$A2137,CHAR(34),"'")&amp;CHAR(34)&amp;", "&amp;CHAR(34)&amp;"lotId"&amp;CHAR(34)&amp;": "&amp;CHAR(34)&amp;SUBSTITUTE(CriteriTecnici!$C2137,CHAR(34),"'")&amp;CHAR(34)&amp;", "&amp;CHAR(34)&amp;"criterionId"&amp;CHAR(34)&amp;": "&amp;CHAR(34)&amp;SUBSTITUTE(CriteriTecnici!$D2137,CHAR(34),"'")&amp;CHAR(34)&amp;", "&amp;CHAR(34)&amp;"kind"&amp;CHAR(34)&amp;": "&amp;CHAR(34)&amp;SUBSTITUTE(CriteriTecnici!$F2137,CHAR(34),"'")&amp;CHAR(34)&amp;", "&amp;CHAR(34)&amp;"value"&amp;CHAR(34)&amp;": "&amp;SUBSTITUTE(TRIM(ROUND(IFERROR(CriteriTecnici!$N2137*1,IFERROR(NUMBERVALUE(CriteriTecnici!$N2137,".",","),IFERROR(NUMBERVALUE(CriteriTecnici!$N2137,",","."),0))),4)&amp;""),",",".")&amp;", "&amp;CHAR(34)&amp;"numerator"&amp;CHAR(34)&amp;": "&amp;SUBSTITUTE(TRIM(ROUND(IFERROR(CriteriTecnici!$K2137*1,IFERROR(NUMBERVALUE(CriteriTecnici!$K2137,".",","),IFERROR(NUMBERVALUE(CriteriTecnici!$K2137,",","."),0))),4)&amp;""),",",".")&amp;", "&amp;CHAR(34)&amp;"denominator"&amp;CHAR(34)&amp;": "&amp;SUBSTITUTE(TRIM(ROUND(IFERROR(CriteriTecnici!$L2137*1,IFERROR(NUMBERVALUE(CriteriTecnici!$L2137,".",","),IFERROR(NUMBERVALUE(CriteriTecnici!$L2137,",","."),0))),4)&amp;""),",",".")&amp;", "&amp;CHAR(34)&amp;"flag"&amp;CHAR(34)&amp;": "&amp;SUBSTITUTE(TRIM(ROUND(IFERROR(CriteriTecnici!$M2137*1,IFERROR(NUMBERVALUE(CriteriTecnici!$M2137,".",","),IFERROR(NUMBERVALUE(CriteriTecnici!$M2137,",","."),0))),4)&amp;""),",",".")&amp;", "&amp;CHAR(34)&amp;"rawScore"&amp;CHAR(34)&amp;": "&amp;SUBSTITUTE(TRIM(ROUND(IFERROR(CriteriTecnici!$O2137*1,IFERROR(NUMBERVALUE(CriteriTecnici!$O2137,".",","),IFERROR(NUMBERVALUE(CriteriTecnici!$O2137,",","."),0))),4)&amp;""),",",".")&amp;CHAR(125)&amp;IF(TRUE,",",""))</f>
        <v/>
      </c>
    </row>
    <row r="2358">
      <c r="A2358" s="38">
        <f>IF(CriteriTecnici!$A2138="","","    "&amp;CHAR(123)&amp;CHAR(34)&amp;"bidderId"&amp;CHAR(34)&amp;": "&amp;CHAR(34)&amp;SUBSTITUTE(CriteriTecnici!$A2138,CHAR(34),"'")&amp;CHAR(34)&amp;", "&amp;CHAR(34)&amp;"lotId"&amp;CHAR(34)&amp;": "&amp;CHAR(34)&amp;SUBSTITUTE(CriteriTecnici!$C2138,CHAR(34),"'")&amp;CHAR(34)&amp;", "&amp;CHAR(34)&amp;"criterionId"&amp;CHAR(34)&amp;": "&amp;CHAR(34)&amp;SUBSTITUTE(CriteriTecnici!$D2138,CHAR(34),"'")&amp;CHAR(34)&amp;", "&amp;CHAR(34)&amp;"kind"&amp;CHAR(34)&amp;": "&amp;CHAR(34)&amp;SUBSTITUTE(CriteriTecnici!$F2138,CHAR(34),"'")&amp;CHAR(34)&amp;", "&amp;CHAR(34)&amp;"value"&amp;CHAR(34)&amp;": "&amp;SUBSTITUTE(TRIM(ROUND(IFERROR(CriteriTecnici!$N2138*1,IFERROR(NUMBERVALUE(CriteriTecnici!$N2138,".",","),IFERROR(NUMBERVALUE(CriteriTecnici!$N2138,",","."),0))),4)&amp;""),",",".")&amp;", "&amp;CHAR(34)&amp;"numerator"&amp;CHAR(34)&amp;": "&amp;SUBSTITUTE(TRIM(ROUND(IFERROR(CriteriTecnici!$K2138*1,IFERROR(NUMBERVALUE(CriteriTecnici!$K2138,".",","),IFERROR(NUMBERVALUE(CriteriTecnici!$K2138,",","."),0))),4)&amp;""),",",".")&amp;", "&amp;CHAR(34)&amp;"denominator"&amp;CHAR(34)&amp;": "&amp;SUBSTITUTE(TRIM(ROUND(IFERROR(CriteriTecnici!$L2138*1,IFERROR(NUMBERVALUE(CriteriTecnici!$L2138,".",","),IFERROR(NUMBERVALUE(CriteriTecnici!$L2138,",","."),0))),4)&amp;""),",",".")&amp;", "&amp;CHAR(34)&amp;"flag"&amp;CHAR(34)&amp;": "&amp;SUBSTITUTE(TRIM(ROUND(IFERROR(CriteriTecnici!$M2138*1,IFERROR(NUMBERVALUE(CriteriTecnici!$M2138,".",","),IFERROR(NUMBERVALUE(CriteriTecnici!$M2138,",","."),0))),4)&amp;""),",",".")&amp;", "&amp;CHAR(34)&amp;"rawScore"&amp;CHAR(34)&amp;": "&amp;SUBSTITUTE(TRIM(ROUND(IFERROR(CriteriTecnici!$O2138*1,IFERROR(NUMBERVALUE(CriteriTecnici!$O2138,".",","),IFERROR(NUMBERVALUE(CriteriTecnici!$O2138,",","."),0))),4)&amp;""),",",".")&amp;CHAR(125)&amp;IF(TRUE,",",""))</f>
        <v/>
      </c>
    </row>
    <row r="2359">
      <c r="A2359" s="38">
        <f>IF(CriteriTecnici!$A2139="","","    "&amp;CHAR(123)&amp;CHAR(34)&amp;"bidderId"&amp;CHAR(34)&amp;": "&amp;CHAR(34)&amp;SUBSTITUTE(CriteriTecnici!$A2139,CHAR(34),"'")&amp;CHAR(34)&amp;", "&amp;CHAR(34)&amp;"lotId"&amp;CHAR(34)&amp;": "&amp;CHAR(34)&amp;SUBSTITUTE(CriteriTecnici!$C2139,CHAR(34),"'")&amp;CHAR(34)&amp;", "&amp;CHAR(34)&amp;"criterionId"&amp;CHAR(34)&amp;": "&amp;CHAR(34)&amp;SUBSTITUTE(CriteriTecnici!$D2139,CHAR(34),"'")&amp;CHAR(34)&amp;", "&amp;CHAR(34)&amp;"kind"&amp;CHAR(34)&amp;": "&amp;CHAR(34)&amp;SUBSTITUTE(CriteriTecnici!$F2139,CHAR(34),"'")&amp;CHAR(34)&amp;", "&amp;CHAR(34)&amp;"value"&amp;CHAR(34)&amp;": "&amp;SUBSTITUTE(TRIM(ROUND(IFERROR(CriteriTecnici!$N2139*1,IFERROR(NUMBERVALUE(CriteriTecnici!$N2139,".",","),IFERROR(NUMBERVALUE(CriteriTecnici!$N2139,",","."),0))),4)&amp;""),",",".")&amp;", "&amp;CHAR(34)&amp;"numerator"&amp;CHAR(34)&amp;": "&amp;SUBSTITUTE(TRIM(ROUND(IFERROR(CriteriTecnici!$K2139*1,IFERROR(NUMBERVALUE(CriteriTecnici!$K2139,".",","),IFERROR(NUMBERVALUE(CriteriTecnici!$K2139,",","."),0))),4)&amp;""),",",".")&amp;", "&amp;CHAR(34)&amp;"denominator"&amp;CHAR(34)&amp;": "&amp;SUBSTITUTE(TRIM(ROUND(IFERROR(CriteriTecnici!$L2139*1,IFERROR(NUMBERVALUE(CriteriTecnici!$L2139,".",","),IFERROR(NUMBERVALUE(CriteriTecnici!$L2139,",","."),0))),4)&amp;""),",",".")&amp;", "&amp;CHAR(34)&amp;"flag"&amp;CHAR(34)&amp;": "&amp;SUBSTITUTE(TRIM(ROUND(IFERROR(CriteriTecnici!$M2139*1,IFERROR(NUMBERVALUE(CriteriTecnici!$M2139,".",","),IFERROR(NUMBERVALUE(CriteriTecnici!$M2139,",","."),0))),4)&amp;""),",",".")&amp;", "&amp;CHAR(34)&amp;"rawScore"&amp;CHAR(34)&amp;": "&amp;SUBSTITUTE(TRIM(ROUND(IFERROR(CriteriTecnici!$O2139*1,IFERROR(NUMBERVALUE(CriteriTecnici!$O2139,".",","),IFERROR(NUMBERVALUE(CriteriTecnici!$O2139,",","."),0))),4)&amp;""),",",".")&amp;CHAR(125)&amp;IF(TRUE,",",""))</f>
        <v/>
      </c>
    </row>
    <row r="2360">
      <c r="A2360" s="38">
        <f>IF(CriteriTecnici!$A2140="","","    "&amp;CHAR(123)&amp;CHAR(34)&amp;"bidderId"&amp;CHAR(34)&amp;": "&amp;CHAR(34)&amp;SUBSTITUTE(CriteriTecnici!$A2140,CHAR(34),"'")&amp;CHAR(34)&amp;", "&amp;CHAR(34)&amp;"lotId"&amp;CHAR(34)&amp;": "&amp;CHAR(34)&amp;SUBSTITUTE(CriteriTecnici!$C2140,CHAR(34),"'")&amp;CHAR(34)&amp;", "&amp;CHAR(34)&amp;"criterionId"&amp;CHAR(34)&amp;": "&amp;CHAR(34)&amp;SUBSTITUTE(CriteriTecnici!$D2140,CHAR(34),"'")&amp;CHAR(34)&amp;", "&amp;CHAR(34)&amp;"kind"&amp;CHAR(34)&amp;": "&amp;CHAR(34)&amp;SUBSTITUTE(CriteriTecnici!$F2140,CHAR(34),"'")&amp;CHAR(34)&amp;", "&amp;CHAR(34)&amp;"value"&amp;CHAR(34)&amp;": "&amp;SUBSTITUTE(TRIM(ROUND(IFERROR(CriteriTecnici!$N2140*1,IFERROR(NUMBERVALUE(CriteriTecnici!$N2140,".",","),IFERROR(NUMBERVALUE(CriteriTecnici!$N2140,",","."),0))),4)&amp;""),",",".")&amp;", "&amp;CHAR(34)&amp;"numerator"&amp;CHAR(34)&amp;": "&amp;SUBSTITUTE(TRIM(ROUND(IFERROR(CriteriTecnici!$K2140*1,IFERROR(NUMBERVALUE(CriteriTecnici!$K2140,".",","),IFERROR(NUMBERVALUE(CriteriTecnici!$K2140,",","."),0))),4)&amp;""),",",".")&amp;", "&amp;CHAR(34)&amp;"denominator"&amp;CHAR(34)&amp;": "&amp;SUBSTITUTE(TRIM(ROUND(IFERROR(CriteriTecnici!$L2140*1,IFERROR(NUMBERVALUE(CriteriTecnici!$L2140,".",","),IFERROR(NUMBERVALUE(CriteriTecnici!$L2140,",","."),0))),4)&amp;""),",",".")&amp;", "&amp;CHAR(34)&amp;"flag"&amp;CHAR(34)&amp;": "&amp;SUBSTITUTE(TRIM(ROUND(IFERROR(CriteriTecnici!$M2140*1,IFERROR(NUMBERVALUE(CriteriTecnici!$M2140,".",","),IFERROR(NUMBERVALUE(CriteriTecnici!$M2140,",","."),0))),4)&amp;""),",",".")&amp;", "&amp;CHAR(34)&amp;"rawScore"&amp;CHAR(34)&amp;": "&amp;SUBSTITUTE(TRIM(ROUND(IFERROR(CriteriTecnici!$O2140*1,IFERROR(NUMBERVALUE(CriteriTecnici!$O2140,".",","),IFERROR(NUMBERVALUE(CriteriTecnici!$O2140,",","."),0))),4)&amp;""),",",".")&amp;CHAR(125)&amp;IF(TRUE,",",""))</f>
        <v/>
      </c>
    </row>
    <row r="2361">
      <c r="A2361" s="38">
        <f>IF(CriteriTecnici!$A2141="","","    "&amp;CHAR(123)&amp;CHAR(34)&amp;"bidderId"&amp;CHAR(34)&amp;": "&amp;CHAR(34)&amp;SUBSTITUTE(CriteriTecnici!$A2141,CHAR(34),"'")&amp;CHAR(34)&amp;", "&amp;CHAR(34)&amp;"lotId"&amp;CHAR(34)&amp;": "&amp;CHAR(34)&amp;SUBSTITUTE(CriteriTecnici!$C2141,CHAR(34),"'")&amp;CHAR(34)&amp;", "&amp;CHAR(34)&amp;"criterionId"&amp;CHAR(34)&amp;": "&amp;CHAR(34)&amp;SUBSTITUTE(CriteriTecnici!$D2141,CHAR(34),"'")&amp;CHAR(34)&amp;", "&amp;CHAR(34)&amp;"kind"&amp;CHAR(34)&amp;": "&amp;CHAR(34)&amp;SUBSTITUTE(CriteriTecnici!$F2141,CHAR(34),"'")&amp;CHAR(34)&amp;", "&amp;CHAR(34)&amp;"value"&amp;CHAR(34)&amp;": "&amp;SUBSTITUTE(TRIM(ROUND(IFERROR(CriteriTecnici!$N2141*1,IFERROR(NUMBERVALUE(CriteriTecnici!$N2141,".",","),IFERROR(NUMBERVALUE(CriteriTecnici!$N2141,",","."),0))),4)&amp;""),",",".")&amp;", "&amp;CHAR(34)&amp;"numerator"&amp;CHAR(34)&amp;": "&amp;SUBSTITUTE(TRIM(ROUND(IFERROR(CriteriTecnici!$K2141*1,IFERROR(NUMBERVALUE(CriteriTecnici!$K2141,".",","),IFERROR(NUMBERVALUE(CriteriTecnici!$K2141,",","."),0))),4)&amp;""),",",".")&amp;", "&amp;CHAR(34)&amp;"denominator"&amp;CHAR(34)&amp;": "&amp;SUBSTITUTE(TRIM(ROUND(IFERROR(CriteriTecnici!$L2141*1,IFERROR(NUMBERVALUE(CriteriTecnici!$L2141,".",","),IFERROR(NUMBERVALUE(CriteriTecnici!$L2141,",","."),0))),4)&amp;""),",",".")&amp;", "&amp;CHAR(34)&amp;"flag"&amp;CHAR(34)&amp;": "&amp;SUBSTITUTE(TRIM(ROUND(IFERROR(CriteriTecnici!$M2141*1,IFERROR(NUMBERVALUE(CriteriTecnici!$M2141,".",","),IFERROR(NUMBERVALUE(CriteriTecnici!$M2141,",","."),0))),4)&amp;""),",",".")&amp;", "&amp;CHAR(34)&amp;"rawScore"&amp;CHAR(34)&amp;": "&amp;SUBSTITUTE(TRIM(ROUND(IFERROR(CriteriTecnici!$O2141*1,IFERROR(NUMBERVALUE(CriteriTecnici!$O2141,".",","),IFERROR(NUMBERVALUE(CriteriTecnici!$O2141,",","."),0))),4)&amp;""),",",".")&amp;CHAR(125)&amp;IF(TRUE,",",""))</f>
        <v/>
      </c>
    </row>
    <row r="2362">
      <c r="A2362" s="38">
        <f>IF(CriteriTecnici!$A2142="","","    "&amp;CHAR(123)&amp;CHAR(34)&amp;"bidderId"&amp;CHAR(34)&amp;": "&amp;CHAR(34)&amp;SUBSTITUTE(CriteriTecnici!$A2142,CHAR(34),"'")&amp;CHAR(34)&amp;", "&amp;CHAR(34)&amp;"lotId"&amp;CHAR(34)&amp;": "&amp;CHAR(34)&amp;SUBSTITUTE(CriteriTecnici!$C2142,CHAR(34),"'")&amp;CHAR(34)&amp;", "&amp;CHAR(34)&amp;"criterionId"&amp;CHAR(34)&amp;": "&amp;CHAR(34)&amp;SUBSTITUTE(CriteriTecnici!$D2142,CHAR(34),"'")&amp;CHAR(34)&amp;", "&amp;CHAR(34)&amp;"kind"&amp;CHAR(34)&amp;": "&amp;CHAR(34)&amp;SUBSTITUTE(CriteriTecnici!$F2142,CHAR(34),"'")&amp;CHAR(34)&amp;", "&amp;CHAR(34)&amp;"value"&amp;CHAR(34)&amp;": "&amp;SUBSTITUTE(TRIM(ROUND(IFERROR(CriteriTecnici!$N2142*1,IFERROR(NUMBERVALUE(CriteriTecnici!$N2142,".",","),IFERROR(NUMBERVALUE(CriteriTecnici!$N2142,",","."),0))),4)&amp;""),",",".")&amp;", "&amp;CHAR(34)&amp;"numerator"&amp;CHAR(34)&amp;": "&amp;SUBSTITUTE(TRIM(ROUND(IFERROR(CriteriTecnici!$K2142*1,IFERROR(NUMBERVALUE(CriteriTecnici!$K2142,".",","),IFERROR(NUMBERVALUE(CriteriTecnici!$K2142,",","."),0))),4)&amp;""),",",".")&amp;", "&amp;CHAR(34)&amp;"denominator"&amp;CHAR(34)&amp;": "&amp;SUBSTITUTE(TRIM(ROUND(IFERROR(CriteriTecnici!$L2142*1,IFERROR(NUMBERVALUE(CriteriTecnici!$L2142,".",","),IFERROR(NUMBERVALUE(CriteriTecnici!$L2142,",","."),0))),4)&amp;""),",",".")&amp;", "&amp;CHAR(34)&amp;"flag"&amp;CHAR(34)&amp;": "&amp;SUBSTITUTE(TRIM(ROUND(IFERROR(CriteriTecnici!$M2142*1,IFERROR(NUMBERVALUE(CriteriTecnici!$M2142,".",","),IFERROR(NUMBERVALUE(CriteriTecnici!$M2142,",","."),0))),4)&amp;""),",",".")&amp;", "&amp;CHAR(34)&amp;"rawScore"&amp;CHAR(34)&amp;": "&amp;SUBSTITUTE(TRIM(ROUND(IFERROR(CriteriTecnici!$O2142*1,IFERROR(NUMBERVALUE(CriteriTecnici!$O2142,".",","),IFERROR(NUMBERVALUE(CriteriTecnici!$O2142,",","."),0))),4)&amp;""),",",".")&amp;CHAR(125)&amp;IF(TRUE,",",""))</f>
        <v/>
      </c>
    </row>
    <row r="2363">
      <c r="A2363" s="38">
        <f>IF(CriteriTecnici!$A2143="","","    "&amp;CHAR(123)&amp;CHAR(34)&amp;"bidderId"&amp;CHAR(34)&amp;": "&amp;CHAR(34)&amp;SUBSTITUTE(CriteriTecnici!$A2143,CHAR(34),"'")&amp;CHAR(34)&amp;", "&amp;CHAR(34)&amp;"lotId"&amp;CHAR(34)&amp;": "&amp;CHAR(34)&amp;SUBSTITUTE(CriteriTecnici!$C2143,CHAR(34),"'")&amp;CHAR(34)&amp;", "&amp;CHAR(34)&amp;"criterionId"&amp;CHAR(34)&amp;": "&amp;CHAR(34)&amp;SUBSTITUTE(CriteriTecnici!$D2143,CHAR(34),"'")&amp;CHAR(34)&amp;", "&amp;CHAR(34)&amp;"kind"&amp;CHAR(34)&amp;": "&amp;CHAR(34)&amp;SUBSTITUTE(CriteriTecnici!$F2143,CHAR(34),"'")&amp;CHAR(34)&amp;", "&amp;CHAR(34)&amp;"value"&amp;CHAR(34)&amp;": "&amp;SUBSTITUTE(TRIM(ROUND(IFERROR(CriteriTecnici!$N2143*1,IFERROR(NUMBERVALUE(CriteriTecnici!$N2143,".",","),IFERROR(NUMBERVALUE(CriteriTecnici!$N2143,",","."),0))),4)&amp;""),",",".")&amp;", "&amp;CHAR(34)&amp;"numerator"&amp;CHAR(34)&amp;": "&amp;SUBSTITUTE(TRIM(ROUND(IFERROR(CriteriTecnici!$K2143*1,IFERROR(NUMBERVALUE(CriteriTecnici!$K2143,".",","),IFERROR(NUMBERVALUE(CriteriTecnici!$K2143,",","."),0))),4)&amp;""),",",".")&amp;", "&amp;CHAR(34)&amp;"denominator"&amp;CHAR(34)&amp;": "&amp;SUBSTITUTE(TRIM(ROUND(IFERROR(CriteriTecnici!$L2143*1,IFERROR(NUMBERVALUE(CriteriTecnici!$L2143,".",","),IFERROR(NUMBERVALUE(CriteriTecnici!$L2143,",","."),0))),4)&amp;""),",",".")&amp;", "&amp;CHAR(34)&amp;"flag"&amp;CHAR(34)&amp;": "&amp;SUBSTITUTE(TRIM(ROUND(IFERROR(CriteriTecnici!$M2143*1,IFERROR(NUMBERVALUE(CriteriTecnici!$M2143,".",","),IFERROR(NUMBERVALUE(CriteriTecnici!$M2143,",","."),0))),4)&amp;""),",",".")&amp;", "&amp;CHAR(34)&amp;"rawScore"&amp;CHAR(34)&amp;": "&amp;SUBSTITUTE(TRIM(ROUND(IFERROR(CriteriTecnici!$O2143*1,IFERROR(NUMBERVALUE(CriteriTecnici!$O2143,".",","),IFERROR(NUMBERVALUE(CriteriTecnici!$O2143,",","."),0))),4)&amp;""),",",".")&amp;CHAR(125)&amp;IF(COUNTA(Offerte!$A71:$A$200)&gt;0,",",""))</f>
        <v/>
      </c>
    </row>
    <row r="2364">
      <c r="A2364" s="38">
        <f>IF(CriteriTecnici!$A2144="","","    "&amp;CHAR(123)&amp;CHAR(34)&amp;"bidderId"&amp;CHAR(34)&amp;": "&amp;CHAR(34)&amp;SUBSTITUTE(CriteriTecnici!$A2144,CHAR(34),"'")&amp;CHAR(34)&amp;", "&amp;CHAR(34)&amp;"lotId"&amp;CHAR(34)&amp;": "&amp;CHAR(34)&amp;SUBSTITUTE(CriteriTecnici!$C2144,CHAR(34),"'")&amp;CHAR(34)&amp;", "&amp;CHAR(34)&amp;"criterionId"&amp;CHAR(34)&amp;": "&amp;CHAR(34)&amp;SUBSTITUTE(CriteriTecnici!$D2144,CHAR(34),"'")&amp;CHAR(34)&amp;", "&amp;CHAR(34)&amp;"kind"&amp;CHAR(34)&amp;": "&amp;CHAR(34)&amp;SUBSTITUTE(CriteriTecnici!$F2144,CHAR(34),"'")&amp;CHAR(34)&amp;", "&amp;CHAR(34)&amp;"value"&amp;CHAR(34)&amp;": "&amp;SUBSTITUTE(TRIM(ROUND(IFERROR(CriteriTecnici!$N2144*1,IFERROR(NUMBERVALUE(CriteriTecnici!$N2144,".",","),IFERROR(NUMBERVALUE(CriteriTecnici!$N2144,",","."),0))),4)&amp;""),",",".")&amp;", "&amp;CHAR(34)&amp;"numerator"&amp;CHAR(34)&amp;": "&amp;SUBSTITUTE(TRIM(ROUND(IFERROR(CriteriTecnici!$K2144*1,IFERROR(NUMBERVALUE(CriteriTecnici!$K2144,".",","),IFERROR(NUMBERVALUE(CriteriTecnici!$K2144,",","."),0))),4)&amp;""),",",".")&amp;", "&amp;CHAR(34)&amp;"denominator"&amp;CHAR(34)&amp;": "&amp;SUBSTITUTE(TRIM(ROUND(IFERROR(CriteriTecnici!$L2144*1,IFERROR(NUMBERVALUE(CriteriTecnici!$L2144,".",","),IFERROR(NUMBERVALUE(CriteriTecnici!$L2144,",","."),0))),4)&amp;""),",",".")&amp;", "&amp;CHAR(34)&amp;"flag"&amp;CHAR(34)&amp;": "&amp;SUBSTITUTE(TRIM(ROUND(IFERROR(CriteriTecnici!$M2144*1,IFERROR(NUMBERVALUE(CriteriTecnici!$M2144,".",","),IFERROR(NUMBERVALUE(CriteriTecnici!$M2144,",","."),0))),4)&amp;""),",",".")&amp;", "&amp;CHAR(34)&amp;"rawScore"&amp;CHAR(34)&amp;": "&amp;SUBSTITUTE(TRIM(ROUND(IFERROR(CriteriTecnici!$O2144*1,IFERROR(NUMBERVALUE(CriteriTecnici!$O2144,".",","),IFERROR(NUMBERVALUE(CriteriTecnici!$O2144,",","."),0))),4)&amp;""),",",".")&amp;CHAR(125)&amp;IF(TRUE,",",""))</f>
        <v/>
      </c>
    </row>
    <row r="2365">
      <c r="A2365" s="38">
        <f>IF(CriteriTecnici!$A2145="","","    "&amp;CHAR(123)&amp;CHAR(34)&amp;"bidderId"&amp;CHAR(34)&amp;": "&amp;CHAR(34)&amp;SUBSTITUTE(CriteriTecnici!$A2145,CHAR(34),"'")&amp;CHAR(34)&amp;", "&amp;CHAR(34)&amp;"lotId"&amp;CHAR(34)&amp;": "&amp;CHAR(34)&amp;SUBSTITUTE(CriteriTecnici!$C2145,CHAR(34),"'")&amp;CHAR(34)&amp;", "&amp;CHAR(34)&amp;"criterionId"&amp;CHAR(34)&amp;": "&amp;CHAR(34)&amp;SUBSTITUTE(CriteriTecnici!$D2145,CHAR(34),"'")&amp;CHAR(34)&amp;", "&amp;CHAR(34)&amp;"kind"&amp;CHAR(34)&amp;": "&amp;CHAR(34)&amp;SUBSTITUTE(CriteriTecnici!$F2145,CHAR(34),"'")&amp;CHAR(34)&amp;", "&amp;CHAR(34)&amp;"value"&amp;CHAR(34)&amp;": "&amp;SUBSTITUTE(TRIM(ROUND(IFERROR(CriteriTecnici!$N2145*1,IFERROR(NUMBERVALUE(CriteriTecnici!$N2145,".",","),IFERROR(NUMBERVALUE(CriteriTecnici!$N2145,",","."),0))),4)&amp;""),",",".")&amp;", "&amp;CHAR(34)&amp;"numerator"&amp;CHAR(34)&amp;": "&amp;SUBSTITUTE(TRIM(ROUND(IFERROR(CriteriTecnici!$K2145*1,IFERROR(NUMBERVALUE(CriteriTecnici!$K2145,".",","),IFERROR(NUMBERVALUE(CriteriTecnici!$K2145,",","."),0))),4)&amp;""),",",".")&amp;", "&amp;CHAR(34)&amp;"denominator"&amp;CHAR(34)&amp;": "&amp;SUBSTITUTE(TRIM(ROUND(IFERROR(CriteriTecnici!$L2145*1,IFERROR(NUMBERVALUE(CriteriTecnici!$L2145,".",","),IFERROR(NUMBERVALUE(CriteriTecnici!$L2145,",","."),0))),4)&amp;""),",",".")&amp;", "&amp;CHAR(34)&amp;"flag"&amp;CHAR(34)&amp;": "&amp;SUBSTITUTE(TRIM(ROUND(IFERROR(CriteriTecnici!$M2145*1,IFERROR(NUMBERVALUE(CriteriTecnici!$M2145,".",","),IFERROR(NUMBERVALUE(CriteriTecnici!$M2145,",","."),0))),4)&amp;""),",",".")&amp;", "&amp;CHAR(34)&amp;"rawScore"&amp;CHAR(34)&amp;": "&amp;SUBSTITUTE(TRIM(ROUND(IFERROR(CriteriTecnici!$O2145*1,IFERROR(NUMBERVALUE(CriteriTecnici!$O2145,".",","),IFERROR(NUMBERVALUE(CriteriTecnici!$O2145,",","."),0))),4)&amp;""),",",".")&amp;CHAR(125)&amp;IF(TRUE,",",""))</f>
        <v/>
      </c>
    </row>
    <row r="2366">
      <c r="A2366" s="38">
        <f>IF(CriteriTecnici!$A2146="","","    "&amp;CHAR(123)&amp;CHAR(34)&amp;"bidderId"&amp;CHAR(34)&amp;": "&amp;CHAR(34)&amp;SUBSTITUTE(CriteriTecnici!$A2146,CHAR(34),"'")&amp;CHAR(34)&amp;", "&amp;CHAR(34)&amp;"lotId"&amp;CHAR(34)&amp;": "&amp;CHAR(34)&amp;SUBSTITUTE(CriteriTecnici!$C2146,CHAR(34),"'")&amp;CHAR(34)&amp;", "&amp;CHAR(34)&amp;"criterionId"&amp;CHAR(34)&amp;": "&amp;CHAR(34)&amp;SUBSTITUTE(CriteriTecnici!$D2146,CHAR(34),"'")&amp;CHAR(34)&amp;", "&amp;CHAR(34)&amp;"kind"&amp;CHAR(34)&amp;": "&amp;CHAR(34)&amp;SUBSTITUTE(CriteriTecnici!$F2146,CHAR(34),"'")&amp;CHAR(34)&amp;", "&amp;CHAR(34)&amp;"value"&amp;CHAR(34)&amp;": "&amp;SUBSTITUTE(TRIM(ROUND(IFERROR(CriteriTecnici!$N2146*1,IFERROR(NUMBERVALUE(CriteriTecnici!$N2146,".",","),IFERROR(NUMBERVALUE(CriteriTecnici!$N2146,",","."),0))),4)&amp;""),",",".")&amp;", "&amp;CHAR(34)&amp;"numerator"&amp;CHAR(34)&amp;": "&amp;SUBSTITUTE(TRIM(ROUND(IFERROR(CriteriTecnici!$K2146*1,IFERROR(NUMBERVALUE(CriteriTecnici!$K2146,".",","),IFERROR(NUMBERVALUE(CriteriTecnici!$K2146,",","."),0))),4)&amp;""),",",".")&amp;", "&amp;CHAR(34)&amp;"denominator"&amp;CHAR(34)&amp;": "&amp;SUBSTITUTE(TRIM(ROUND(IFERROR(CriteriTecnici!$L2146*1,IFERROR(NUMBERVALUE(CriteriTecnici!$L2146,".",","),IFERROR(NUMBERVALUE(CriteriTecnici!$L2146,",","."),0))),4)&amp;""),",",".")&amp;", "&amp;CHAR(34)&amp;"flag"&amp;CHAR(34)&amp;": "&amp;SUBSTITUTE(TRIM(ROUND(IFERROR(CriteriTecnici!$M2146*1,IFERROR(NUMBERVALUE(CriteriTecnici!$M2146,".",","),IFERROR(NUMBERVALUE(CriteriTecnici!$M2146,",","."),0))),4)&amp;""),",",".")&amp;", "&amp;CHAR(34)&amp;"rawScore"&amp;CHAR(34)&amp;": "&amp;SUBSTITUTE(TRIM(ROUND(IFERROR(CriteriTecnici!$O2146*1,IFERROR(NUMBERVALUE(CriteriTecnici!$O2146,".",","),IFERROR(NUMBERVALUE(CriteriTecnici!$O2146,",","."),0))),4)&amp;""),",",".")&amp;CHAR(125)&amp;IF(TRUE,",",""))</f>
        <v/>
      </c>
    </row>
    <row r="2367">
      <c r="A2367" s="38">
        <f>IF(CriteriTecnici!$A2147="","","    "&amp;CHAR(123)&amp;CHAR(34)&amp;"bidderId"&amp;CHAR(34)&amp;": "&amp;CHAR(34)&amp;SUBSTITUTE(CriteriTecnici!$A2147,CHAR(34),"'")&amp;CHAR(34)&amp;", "&amp;CHAR(34)&amp;"lotId"&amp;CHAR(34)&amp;": "&amp;CHAR(34)&amp;SUBSTITUTE(CriteriTecnici!$C2147,CHAR(34),"'")&amp;CHAR(34)&amp;", "&amp;CHAR(34)&amp;"criterionId"&amp;CHAR(34)&amp;": "&amp;CHAR(34)&amp;SUBSTITUTE(CriteriTecnici!$D2147,CHAR(34),"'")&amp;CHAR(34)&amp;", "&amp;CHAR(34)&amp;"kind"&amp;CHAR(34)&amp;": "&amp;CHAR(34)&amp;SUBSTITUTE(CriteriTecnici!$F2147,CHAR(34),"'")&amp;CHAR(34)&amp;", "&amp;CHAR(34)&amp;"value"&amp;CHAR(34)&amp;": "&amp;SUBSTITUTE(TRIM(ROUND(IFERROR(CriteriTecnici!$N2147*1,IFERROR(NUMBERVALUE(CriteriTecnici!$N2147,".",","),IFERROR(NUMBERVALUE(CriteriTecnici!$N2147,",","."),0))),4)&amp;""),",",".")&amp;", "&amp;CHAR(34)&amp;"numerator"&amp;CHAR(34)&amp;": "&amp;SUBSTITUTE(TRIM(ROUND(IFERROR(CriteriTecnici!$K2147*1,IFERROR(NUMBERVALUE(CriteriTecnici!$K2147,".",","),IFERROR(NUMBERVALUE(CriteriTecnici!$K2147,",","."),0))),4)&amp;""),",",".")&amp;", "&amp;CHAR(34)&amp;"denominator"&amp;CHAR(34)&amp;": "&amp;SUBSTITUTE(TRIM(ROUND(IFERROR(CriteriTecnici!$L2147*1,IFERROR(NUMBERVALUE(CriteriTecnici!$L2147,".",","),IFERROR(NUMBERVALUE(CriteriTecnici!$L2147,",","."),0))),4)&amp;""),",",".")&amp;", "&amp;CHAR(34)&amp;"flag"&amp;CHAR(34)&amp;": "&amp;SUBSTITUTE(TRIM(ROUND(IFERROR(CriteriTecnici!$M2147*1,IFERROR(NUMBERVALUE(CriteriTecnici!$M2147,".",","),IFERROR(NUMBERVALUE(CriteriTecnici!$M2147,",","."),0))),4)&amp;""),",",".")&amp;", "&amp;CHAR(34)&amp;"rawScore"&amp;CHAR(34)&amp;": "&amp;SUBSTITUTE(TRIM(ROUND(IFERROR(CriteriTecnici!$O2147*1,IFERROR(NUMBERVALUE(CriteriTecnici!$O2147,".",","),IFERROR(NUMBERVALUE(CriteriTecnici!$O2147,",","."),0))),4)&amp;""),",",".")&amp;CHAR(125)&amp;IF(TRUE,",",""))</f>
        <v/>
      </c>
    </row>
    <row r="2368">
      <c r="A2368" s="38">
        <f>IF(CriteriTecnici!$A2148="","","    "&amp;CHAR(123)&amp;CHAR(34)&amp;"bidderId"&amp;CHAR(34)&amp;": "&amp;CHAR(34)&amp;SUBSTITUTE(CriteriTecnici!$A2148,CHAR(34),"'")&amp;CHAR(34)&amp;", "&amp;CHAR(34)&amp;"lotId"&amp;CHAR(34)&amp;": "&amp;CHAR(34)&amp;SUBSTITUTE(CriteriTecnici!$C2148,CHAR(34),"'")&amp;CHAR(34)&amp;", "&amp;CHAR(34)&amp;"criterionId"&amp;CHAR(34)&amp;": "&amp;CHAR(34)&amp;SUBSTITUTE(CriteriTecnici!$D2148,CHAR(34),"'")&amp;CHAR(34)&amp;", "&amp;CHAR(34)&amp;"kind"&amp;CHAR(34)&amp;": "&amp;CHAR(34)&amp;SUBSTITUTE(CriteriTecnici!$F2148,CHAR(34),"'")&amp;CHAR(34)&amp;", "&amp;CHAR(34)&amp;"value"&amp;CHAR(34)&amp;": "&amp;SUBSTITUTE(TRIM(ROUND(IFERROR(CriteriTecnici!$N2148*1,IFERROR(NUMBERVALUE(CriteriTecnici!$N2148,".",","),IFERROR(NUMBERVALUE(CriteriTecnici!$N2148,",","."),0))),4)&amp;""),",",".")&amp;", "&amp;CHAR(34)&amp;"numerator"&amp;CHAR(34)&amp;": "&amp;SUBSTITUTE(TRIM(ROUND(IFERROR(CriteriTecnici!$K2148*1,IFERROR(NUMBERVALUE(CriteriTecnici!$K2148,".",","),IFERROR(NUMBERVALUE(CriteriTecnici!$K2148,",","."),0))),4)&amp;""),",",".")&amp;", "&amp;CHAR(34)&amp;"denominator"&amp;CHAR(34)&amp;": "&amp;SUBSTITUTE(TRIM(ROUND(IFERROR(CriteriTecnici!$L2148*1,IFERROR(NUMBERVALUE(CriteriTecnici!$L2148,".",","),IFERROR(NUMBERVALUE(CriteriTecnici!$L2148,",","."),0))),4)&amp;""),",",".")&amp;", "&amp;CHAR(34)&amp;"flag"&amp;CHAR(34)&amp;": "&amp;SUBSTITUTE(TRIM(ROUND(IFERROR(CriteriTecnici!$M2148*1,IFERROR(NUMBERVALUE(CriteriTecnici!$M2148,".",","),IFERROR(NUMBERVALUE(CriteriTecnici!$M2148,",","."),0))),4)&amp;""),",",".")&amp;", "&amp;CHAR(34)&amp;"rawScore"&amp;CHAR(34)&amp;": "&amp;SUBSTITUTE(TRIM(ROUND(IFERROR(CriteriTecnici!$O2148*1,IFERROR(NUMBERVALUE(CriteriTecnici!$O2148,".",","),IFERROR(NUMBERVALUE(CriteriTecnici!$O2148,",","."),0))),4)&amp;""),",",".")&amp;CHAR(125)&amp;IF(TRUE,",",""))</f>
        <v/>
      </c>
    </row>
    <row r="2369">
      <c r="A2369" s="38">
        <f>IF(CriteriTecnici!$A2149="","","    "&amp;CHAR(123)&amp;CHAR(34)&amp;"bidderId"&amp;CHAR(34)&amp;": "&amp;CHAR(34)&amp;SUBSTITUTE(CriteriTecnici!$A2149,CHAR(34),"'")&amp;CHAR(34)&amp;", "&amp;CHAR(34)&amp;"lotId"&amp;CHAR(34)&amp;": "&amp;CHAR(34)&amp;SUBSTITUTE(CriteriTecnici!$C2149,CHAR(34),"'")&amp;CHAR(34)&amp;", "&amp;CHAR(34)&amp;"criterionId"&amp;CHAR(34)&amp;": "&amp;CHAR(34)&amp;SUBSTITUTE(CriteriTecnici!$D2149,CHAR(34),"'")&amp;CHAR(34)&amp;", "&amp;CHAR(34)&amp;"kind"&amp;CHAR(34)&amp;": "&amp;CHAR(34)&amp;SUBSTITUTE(CriteriTecnici!$F2149,CHAR(34),"'")&amp;CHAR(34)&amp;", "&amp;CHAR(34)&amp;"value"&amp;CHAR(34)&amp;": "&amp;SUBSTITUTE(TRIM(ROUND(IFERROR(CriteriTecnici!$N2149*1,IFERROR(NUMBERVALUE(CriteriTecnici!$N2149,".",","),IFERROR(NUMBERVALUE(CriteriTecnici!$N2149,",","."),0))),4)&amp;""),",",".")&amp;", "&amp;CHAR(34)&amp;"numerator"&amp;CHAR(34)&amp;": "&amp;SUBSTITUTE(TRIM(ROUND(IFERROR(CriteriTecnici!$K2149*1,IFERROR(NUMBERVALUE(CriteriTecnici!$K2149,".",","),IFERROR(NUMBERVALUE(CriteriTecnici!$K2149,",","."),0))),4)&amp;""),",",".")&amp;", "&amp;CHAR(34)&amp;"denominator"&amp;CHAR(34)&amp;": "&amp;SUBSTITUTE(TRIM(ROUND(IFERROR(CriteriTecnici!$L2149*1,IFERROR(NUMBERVALUE(CriteriTecnici!$L2149,".",","),IFERROR(NUMBERVALUE(CriteriTecnici!$L2149,",","."),0))),4)&amp;""),",",".")&amp;", "&amp;CHAR(34)&amp;"flag"&amp;CHAR(34)&amp;": "&amp;SUBSTITUTE(TRIM(ROUND(IFERROR(CriteriTecnici!$M2149*1,IFERROR(NUMBERVALUE(CriteriTecnici!$M2149,".",","),IFERROR(NUMBERVALUE(CriteriTecnici!$M2149,",","."),0))),4)&amp;""),",",".")&amp;", "&amp;CHAR(34)&amp;"rawScore"&amp;CHAR(34)&amp;": "&amp;SUBSTITUTE(TRIM(ROUND(IFERROR(CriteriTecnici!$O2149*1,IFERROR(NUMBERVALUE(CriteriTecnici!$O2149,".",","),IFERROR(NUMBERVALUE(CriteriTecnici!$O2149,",","."),0))),4)&amp;""),",",".")&amp;CHAR(125)&amp;IF(TRUE,",",""))</f>
        <v/>
      </c>
    </row>
    <row r="2370">
      <c r="A2370" s="38">
        <f>IF(CriteriTecnici!$A2150="","","    "&amp;CHAR(123)&amp;CHAR(34)&amp;"bidderId"&amp;CHAR(34)&amp;": "&amp;CHAR(34)&amp;SUBSTITUTE(CriteriTecnici!$A2150,CHAR(34),"'")&amp;CHAR(34)&amp;", "&amp;CHAR(34)&amp;"lotId"&amp;CHAR(34)&amp;": "&amp;CHAR(34)&amp;SUBSTITUTE(CriteriTecnici!$C2150,CHAR(34),"'")&amp;CHAR(34)&amp;", "&amp;CHAR(34)&amp;"criterionId"&amp;CHAR(34)&amp;": "&amp;CHAR(34)&amp;SUBSTITUTE(CriteriTecnici!$D2150,CHAR(34),"'")&amp;CHAR(34)&amp;", "&amp;CHAR(34)&amp;"kind"&amp;CHAR(34)&amp;": "&amp;CHAR(34)&amp;SUBSTITUTE(CriteriTecnici!$F2150,CHAR(34),"'")&amp;CHAR(34)&amp;", "&amp;CHAR(34)&amp;"value"&amp;CHAR(34)&amp;": "&amp;SUBSTITUTE(TRIM(ROUND(IFERROR(CriteriTecnici!$N2150*1,IFERROR(NUMBERVALUE(CriteriTecnici!$N2150,".",","),IFERROR(NUMBERVALUE(CriteriTecnici!$N2150,",","."),0))),4)&amp;""),",",".")&amp;", "&amp;CHAR(34)&amp;"numerator"&amp;CHAR(34)&amp;": "&amp;SUBSTITUTE(TRIM(ROUND(IFERROR(CriteriTecnici!$K2150*1,IFERROR(NUMBERVALUE(CriteriTecnici!$K2150,".",","),IFERROR(NUMBERVALUE(CriteriTecnici!$K2150,",","."),0))),4)&amp;""),",",".")&amp;", "&amp;CHAR(34)&amp;"denominator"&amp;CHAR(34)&amp;": "&amp;SUBSTITUTE(TRIM(ROUND(IFERROR(CriteriTecnici!$L2150*1,IFERROR(NUMBERVALUE(CriteriTecnici!$L2150,".",","),IFERROR(NUMBERVALUE(CriteriTecnici!$L2150,",","."),0))),4)&amp;""),",",".")&amp;", "&amp;CHAR(34)&amp;"flag"&amp;CHAR(34)&amp;": "&amp;SUBSTITUTE(TRIM(ROUND(IFERROR(CriteriTecnici!$M2150*1,IFERROR(NUMBERVALUE(CriteriTecnici!$M2150,".",","),IFERROR(NUMBERVALUE(CriteriTecnici!$M2150,",","."),0))),4)&amp;""),",",".")&amp;", "&amp;CHAR(34)&amp;"rawScore"&amp;CHAR(34)&amp;": "&amp;SUBSTITUTE(TRIM(ROUND(IFERROR(CriteriTecnici!$O2150*1,IFERROR(NUMBERVALUE(CriteriTecnici!$O2150,".",","),IFERROR(NUMBERVALUE(CriteriTecnici!$O2150,",","."),0))),4)&amp;""),",",".")&amp;CHAR(125)&amp;IF(TRUE,",",""))</f>
        <v/>
      </c>
    </row>
    <row r="2371">
      <c r="A2371" s="38">
        <f>IF(CriteriTecnici!$A2151="","","    "&amp;CHAR(123)&amp;CHAR(34)&amp;"bidderId"&amp;CHAR(34)&amp;": "&amp;CHAR(34)&amp;SUBSTITUTE(CriteriTecnici!$A2151,CHAR(34),"'")&amp;CHAR(34)&amp;", "&amp;CHAR(34)&amp;"lotId"&amp;CHAR(34)&amp;": "&amp;CHAR(34)&amp;SUBSTITUTE(CriteriTecnici!$C2151,CHAR(34),"'")&amp;CHAR(34)&amp;", "&amp;CHAR(34)&amp;"criterionId"&amp;CHAR(34)&amp;": "&amp;CHAR(34)&amp;SUBSTITUTE(CriteriTecnici!$D2151,CHAR(34),"'")&amp;CHAR(34)&amp;", "&amp;CHAR(34)&amp;"kind"&amp;CHAR(34)&amp;": "&amp;CHAR(34)&amp;SUBSTITUTE(CriteriTecnici!$F2151,CHAR(34),"'")&amp;CHAR(34)&amp;", "&amp;CHAR(34)&amp;"value"&amp;CHAR(34)&amp;": "&amp;SUBSTITUTE(TRIM(ROUND(IFERROR(CriteriTecnici!$N2151*1,IFERROR(NUMBERVALUE(CriteriTecnici!$N2151,".",","),IFERROR(NUMBERVALUE(CriteriTecnici!$N2151,",","."),0))),4)&amp;""),",",".")&amp;", "&amp;CHAR(34)&amp;"numerator"&amp;CHAR(34)&amp;": "&amp;SUBSTITUTE(TRIM(ROUND(IFERROR(CriteriTecnici!$K2151*1,IFERROR(NUMBERVALUE(CriteriTecnici!$K2151,".",","),IFERROR(NUMBERVALUE(CriteriTecnici!$K2151,",","."),0))),4)&amp;""),",",".")&amp;", "&amp;CHAR(34)&amp;"denominator"&amp;CHAR(34)&amp;": "&amp;SUBSTITUTE(TRIM(ROUND(IFERROR(CriteriTecnici!$L2151*1,IFERROR(NUMBERVALUE(CriteriTecnici!$L2151,".",","),IFERROR(NUMBERVALUE(CriteriTecnici!$L2151,",","."),0))),4)&amp;""),",",".")&amp;", "&amp;CHAR(34)&amp;"flag"&amp;CHAR(34)&amp;": "&amp;SUBSTITUTE(TRIM(ROUND(IFERROR(CriteriTecnici!$M2151*1,IFERROR(NUMBERVALUE(CriteriTecnici!$M2151,".",","),IFERROR(NUMBERVALUE(CriteriTecnici!$M2151,",","."),0))),4)&amp;""),",",".")&amp;", "&amp;CHAR(34)&amp;"rawScore"&amp;CHAR(34)&amp;": "&amp;SUBSTITUTE(TRIM(ROUND(IFERROR(CriteriTecnici!$O2151*1,IFERROR(NUMBERVALUE(CriteriTecnici!$O2151,".",","),IFERROR(NUMBERVALUE(CriteriTecnici!$O2151,",","."),0))),4)&amp;""),",",".")&amp;CHAR(125)&amp;IF(TRUE,",",""))</f>
        <v/>
      </c>
    </row>
    <row r="2372">
      <c r="A2372" s="38">
        <f>IF(CriteriTecnici!$A2152="","","    "&amp;CHAR(123)&amp;CHAR(34)&amp;"bidderId"&amp;CHAR(34)&amp;": "&amp;CHAR(34)&amp;SUBSTITUTE(CriteriTecnici!$A2152,CHAR(34),"'")&amp;CHAR(34)&amp;", "&amp;CHAR(34)&amp;"lotId"&amp;CHAR(34)&amp;": "&amp;CHAR(34)&amp;SUBSTITUTE(CriteriTecnici!$C2152,CHAR(34),"'")&amp;CHAR(34)&amp;", "&amp;CHAR(34)&amp;"criterionId"&amp;CHAR(34)&amp;": "&amp;CHAR(34)&amp;SUBSTITUTE(CriteriTecnici!$D2152,CHAR(34),"'")&amp;CHAR(34)&amp;", "&amp;CHAR(34)&amp;"kind"&amp;CHAR(34)&amp;": "&amp;CHAR(34)&amp;SUBSTITUTE(CriteriTecnici!$F2152,CHAR(34),"'")&amp;CHAR(34)&amp;", "&amp;CHAR(34)&amp;"value"&amp;CHAR(34)&amp;": "&amp;SUBSTITUTE(TRIM(ROUND(IFERROR(CriteriTecnici!$N2152*1,IFERROR(NUMBERVALUE(CriteriTecnici!$N2152,".",","),IFERROR(NUMBERVALUE(CriteriTecnici!$N2152,",","."),0))),4)&amp;""),",",".")&amp;", "&amp;CHAR(34)&amp;"numerator"&amp;CHAR(34)&amp;": "&amp;SUBSTITUTE(TRIM(ROUND(IFERROR(CriteriTecnici!$K2152*1,IFERROR(NUMBERVALUE(CriteriTecnici!$K2152,".",","),IFERROR(NUMBERVALUE(CriteriTecnici!$K2152,",","."),0))),4)&amp;""),",",".")&amp;", "&amp;CHAR(34)&amp;"denominator"&amp;CHAR(34)&amp;": "&amp;SUBSTITUTE(TRIM(ROUND(IFERROR(CriteriTecnici!$L2152*1,IFERROR(NUMBERVALUE(CriteriTecnici!$L2152,".",","),IFERROR(NUMBERVALUE(CriteriTecnici!$L2152,",","."),0))),4)&amp;""),",",".")&amp;", "&amp;CHAR(34)&amp;"flag"&amp;CHAR(34)&amp;": "&amp;SUBSTITUTE(TRIM(ROUND(IFERROR(CriteriTecnici!$M2152*1,IFERROR(NUMBERVALUE(CriteriTecnici!$M2152,".",","),IFERROR(NUMBERVALUE(CriteriTecnici!$M2152,",","."),0))),4)&amp;""),",",".")&amp;", "&amp;CHAR(34)&amp;"rawScore"&amp;CHAR(34)&amp;": "&amp;SUBSTITUTE(TRIM(ROUND(IFERROR(CriteriTecnici!$O2152*1,IFERROR(NUMBERVALUE(CriteriTecnici!$O2152,".",","),IFERROR(NUMBERVALUE(CriteriTecnici!$O2152,",","."),0))),4)&amp;""),",",".")&amp;CHAR(125)&amp;IF(TRUE,",",""))</f>
        <v/>
      </c>
    </row>
    <row r="2373">
      <c r="A2373" s="38">
        <f>IF(CriteriTecnici!$A2153="","","    "&amp;CHAR(123)&amp;CHAR(34)&amp;"bidderId"&amp;CHAR(34)&amp;": "&amp;CHAR(34)&amp;SUBSTITUTE(CriteriTecnici!$A2153,CHAR(34),"'")&amp;CHAR(34)&amp;", "&amp;CHAR(34)&amp;"lotId"&amp;CHAR(34)&amp;": "&amp;CHAR(34)&amp;SUBSTITUTE(CriteriTecnici!$C2153,CHAR(34),"'")&amp;CHAR(34)&amp;", "&amp;CHAR(34)&amp;"criterionId"&amp;CHAR(34)&amp;": "&amp;CHAR(34)&amp;SUBSTITUTE(CriteriTecnici!$D2153,CHAR(34),"'")&amp;CHAR(34)&amp;", "&amp;CHAR(34)&amp;"kind"&amp;CHAR(34)&amp;": "&amp;CHAR(34)&amp;SUBSTITUTE(CriteriTecnici!$F2153,CHAR(34),"'")&amp;CHAR(34)&amp;", "&amp;CHAR(34)&amp;"value"&amp;CHAR(34)&amp;": "&amp;SUBSTITUTE(TRIM(ROUND(IFERROR(CriteriTecnici!$N2153*1,IFERROR(NUMBERVALUE(CriteriTecnici!$N2153,".",","),IFERROR(NUMBERVALUE(CriteriTecnici!$N2153,",","."),0))),4)&amp;""),",",".")&amp;", "&amp;CHAR(34)&amp;"numerator"&amp;CHAR(34)&amp;": "&amp;SUBSTITUTE(TRIM(ROUND(IFERROR(CriteriTecnici!$K2153*1,IFERROR(NUMBERVALUE(CriteriTecnici!$K2153,".",","),IFERROR(NUMBERVALUE(CriteriTecnici!$K2153,",","."),0))),4)&amp;""),",",".")&amp;", "&amp;CHAR(34)&amp;"denominator"&amp;CHAR(34)&amp;": "&amp;SUBSTITUTE(TRIM(ROUND(IFERROR(CriteriTecnici!$L2153*1,IFERROR(NUMBERVALUE(CriteriTecnici!$L2153,".",","),IFERROR(NUMBERVALUE(CriteriTecnici!$L2153,",","."),0))),4)&amp;""),",",".")&amp;", "&amp;CHAR(34)&amp;"flag"&amp;CHAR(34)&amp;": "&amp;SUBSTITUTE(TRIM(ROUND(IFERROR(CriteriTecnici!$M2153*1,IFERROR(NUMBERVALUE(CriteriTecnici!$M2153,".",","),IFERROR(NUMBERVALUE(CriteriTecnici!$M2153,",","."),0))),4)&amp;""),",",".")&amp;", "&amp;CHAR(34)&amp;"rawScore"&amp;CHAR(34)&amp;": "&amp;SUBSTITUTE(TRIM(ROUND(IFERROR(CriteriTecnici!$O2153*1,IFERROR(NUMBERVALUE(CriteriTecnici!$O2153,".",","),IFERROR(NUMBERVALUE(CriteriTecnici!$O2153,",","."),0))),4)&amp;""),",",".")&amp;CHAR(125)&amp;IF(TRUE,",",""))</f>
        <v/>
      </c>
    </row>
    <row r="2374">
      <c r="A2374" s="38">
        <f>IF(CriteriTecnici!$A2154="","","    "&amp;CHAR(123)&amp;CHAR(34)&amp;"bidderId"&amp;CHAR(34)&amp;": "&amp;CHAR(34)&amp;SUBSTITUTE(CriteriTecnici!$A2154,CHAR(34),"'")&amp;CHAR(34)&amp;", "&amp;CHAR(34)&amp;"lotId"&amp;CHAR(34)&amp;": "&amp;CHAR(34)&amp;SUBSTITUTE(CriteriTecnici!$C2154,CHAR(34),"'")&amp;CHAR(34)&amp;", "&amp;CHAR(34)&amp;"criterionId"&amp;CHAR(34)&amp;": "&amp;CHAR(34)&amp;SUBSTITUTE(CriteriTecnici!$D2154,CHAR(34),"'")&amp;CHAR(34)&amp;", "&amp;CHAR(34)&amp;"kind"&amp;CHAR(34)&amp;": "&amp;CHAR(34)&amp;SUBSTITUTE(CriteriTecnici!$F2154,CHAR(34),"'")&amp;CHAR(34)&amp;", "&amp;CHAR(34)&amp;"value"&amp;CHAR(34)&amp;": "&amp;SUBSTITUTE(TRIM(ROUND(IFERROR(CriteriTecnici!$N2154*1,IFERROR(NUMBERVALUE(CriteriTecnici!$N2154,".",","),IFERROR(NUMBERVALUE(CriteriTecnici!$N2154,",","."),0))),4)&amp;""),",",".")&amp;", "&amp;CHAR(34)&amp;"numerator"&amp;CHAR(34)&amp;": "&amp;SUBSTITUTE(TRIM(ROUND(IFERROR(CriteriTecnici!$K2154*1,IFERROR(NUMBERVALUE(CriteriTecnici!$K2154,".",","),IFERROR(NUMBERVALUE(CriteriTecnici!$K2154,",","."),0))),4)&amp;""),",",".")&amp;", "&amp;CHAR(34)&amp;"denominator"&amp;CHAR(34)&amp;": "&amp;SUBSTITUTE(TRIM(ROUND(IFERROR(CriteriTecnici!$L2154*1,IFERROR(NUMBERVALUE(CriteriTecnici!$L2154,".",","),IFERROR(NUMBERVALUE(CriteriTecnici!$L2154,",","."),0))),4)&amp;""),",",".")&amp;", "&amp;CHAR(34)&amp;"flag"&amp;CHAR(34)&amp;": "&amp;SUBSTITUTE(TRIM(ROUND(IFERROR(CriteriTecnici!$M2154*1,IFERROR(NUMBERVALUE(CriteriTecnici!$M2154,".",","),IFERROR(NUMBERVALUE(CriteriTecnici!$M2154,",","."),0))),4)&amp;""),",",".")&amp;", "&amp;CHAR(34)&amp;"rawScore"&amp;CHAR(34)&amp;": "&amp;SUBSTITUTE(TRIM(ROUND(IFERROR(CriteriTecnici!$O2154*1,IFERROR(NUMBERVALUE(CriteriTecnici!$O2154,".",","),IFERROR(NUMBERVALUE(CriteriTecnici!$O2154,",","."),0))),4)&amp;""),",",".")&amp;CHAR(125)&amp;IF(TRUE,",",""))</f>
        <v/>
      </c>
    </row>
    <row r="2375">
      <c r="A2375" s="38">
        <f>IF(CriteriTecnici!$A2155="","","    "&amp;CHAR(123)&amp;CHAR(34)&amp;"bidderId"&amp;CHAR(34)&amp;": "&amp;CHAR(34)&amp;SUBSTITUTE(CriteriTecnici!$A2155,CHAR(34),"'")&amp;CHAR(34)&amp;", "&amp;CHAR(34)&amp;"lotId"&amp;CHAR(34)&amp;": "&amp;CHAR(34)&amp;SUBSTITUTE(CriteriTecnici!$C2155,CHAR(34),"'")&amp;CHAR(34)&amp;", "&amp;CHAR(34)&amp;"criterionId"&amp;CHAR(34)&amp;": "&amp;CHAR(34)&amp;SUBSTITUTE(CriteriTecnici!$D2155,CHAR(34),"'")&amp;CHAR(34)&amp;", "&amp;CHAR(34)&amp;"kind"&amp;CHAR(34)&amp;": "&amp;CHAR(34)&amp;SUBSTITUTE(CriteriTecnici!$F2155,CHAR(34),"'")&amp;CHAR(34)&amp;", "&amp;CHAR(34)&amp;"value"&amp;CHAR(34)&amp;": "&amp;SUBSTITUTE(TRIM(ROUND(IFERROR(CriteriTecnici!$N2155*1,IFERROR(NUMBERVALUE(CriteriTecnici!$N2155,".",","),IFERROR(NUMBERVALUE(CriteriTecnici!$N2155,",","."),0))),4)&amp;""),",",".")&amp;", "&amp;CHAR(34)&amp;"numerator"&amp;CHAR(34)&amp;": "&amp;SUBSTITUTE(TRIM(ROUND(IFERROR(CriteriTecnici!$K2155*1,IFERROR(NUMBERVALUE(CriteriTecnici!$K2155,".",","),IFERROR(NUMBERVALUE(CriteriTecnici!$K2155,",","."),0))),4)&amp;""),",",".")&amp;", "&amp;CHAR(34)&amp;"denominator"&amp;CHAR(34)&amp;": "&amp;SUBSTITUTE(TRIM(ROUND(IFERROR(CriteriTecnici!$L2155*1,IFERROR(NUMBERVALUE(CriteriTecnici!$L2155,".",","),IFERROR(NUMBERVALUE(CriteriTecnici!$L2155,",","."),0))),4)&amp;""),",",".")&amp;", "&amp;CHAR(34)&amp;"flag"&amp;CHAR(34)&amp;": "&amp;SUBSTITUTE(TRIM(ROUND(IFERROR(CriteriTecnici!$M2155*1,IFERROR(NUMBERVALUE(CriteriTecnici!$M2155,".",","),IFERROR(NUMBERVALUE(CriteriTecnici!$M2155,",","."),0))),4)&amp;""),",",".")&amp;", "&amp;CHAR(34)&amp;"rawScore"&amp;CHAR(34)&amp;": "&amp;SUBSTITUTE(TRIM(ROUND(IFERROR(CriteriTecnici!$O2155*1,IFERROR(NUMBERVALUE(CriteriTecnici!$O2155,".",","),IFERROR(NUMBERVALUE(CriteriTecnici!$O2155,",","."),0))),4)&amp;""),",",".")&amp;CHAR(125)&amp;IF(TRUE,",",""))</f>
        <v/>
      </c>
    </row>
    <row r="2376">
      <c r="A2376" s="38">
        <f>IF(CriteriTecnici!$A2156="","","    "&amp;CHAR(123)&amp;CHAR(34)&amp;"bidderId"&amp;CHAR(34)&amp;": "&amp;CHAR(34)&amp;SUBSTITUTE(CriteriTecnici!$A2156,CHAR(34),"'")&amp;CHAR(34)&amp;", "&amp;CHAR(34)&amp;"lotId"&amp;CHAR(34)&amp;": "&amp;CHAR(34)&amp;SUBSTITUTE(CriteriTecnici!$C2156,CHAR(34),"'")&amp;CHAR(34)&amp;", "&amp;CHAR(34)&amp;"criterionId"&amp;CHAR(34)&amp;": "&amp;CHAR(34)&amp;SUBSTITUTE(CriteriTecnici!$D2156,CHAR(34),"'")&amp;CHAR(34)&amp;", "&amp;CHAR(34)&amp;"kind"&amp;CHAR(34)&amp;": "&amp;CHAR(34)&amp;SUBSTITUTE(CriteriTecnici!$F2156,CHAR(34),"'")&amp;CHAR(34)&amp;", "&amp;CHAR(34)&amp;"value"&amp;CHAR(34)&amp;": "&amp;SUBSTITUTE(TRIM(ROUND(IFERROR(CriteriTecnici!$N2156*1,IFERROR(NUMBERVALUE(CriteriTecnici!$N2156,".",","),IFERROR(NUMBERVALUE(CriteriTecnici!$N2156,",","."),0))),4)&amp;""),",",".")&amp;", "&amp;CHAR(34)&amp;"numerator"&amp;CHAR(34)&amp;": "&amp;SUBSTITUTE(TRIM(ROUND(IFERROR(CriteriTecnici!$K2156*1,IFERROR(NUMBERVALUE(CriteriTecnici!$K2156,".",","),IFERROR(NUMBERVALUE(CriteriTecnici!$K2156,",","."),0))),4)&amp;""),",",".")&amp;", "&amp;CHAR(34)&amp;"denominator"&amp;CHAR(34)&amp;": "&amp;SUBSTITUTE(TRIM(ROUND(IFERROR(CriteriTecnici!$L2156*1,IFERROR(NUMBERVALUE(CriteriTecnici!$L2156,".",","),IFERROR(NUMBERVALUE(CriteriTecnici!$L2156,",","."),0))),4)&amp;""),",",".")&amp;", "&amp;CHAR(34)&amp;"flag"&amp;CHAR(34)&amp;": "&amp;SUBSTITUTE(TRIM(ROUND(IFERROR(CriteriTecnici!$M2156*1,IFERROR(NUMBERVALUE(CriteriTecnici!$M2156,".",","),IFERROR(NUMBERVALUE(CriteriTecnici!$M2156,",","."),0))),4)&amp;""),",",".")&amp;", "&amp;CHAR(34)&amp;"rawScore"&amp;CHAR(34)&amp;": "&amp;SUBSTITUTE(TRIM(ROUND(IFERROR(CriteriTecnici!$O2156*1,IFERROR(NUMBERVALUE(CriteriTecnici!$O2156,".",","),IFERROR(NUMBERVALUE(CriteriTecnici!$O2156,",","."),0))),4)&amp;""),",",".")&amp;CHAR(125)&amp;IF(TRUE,",",""))</f>
        <v/>
      </c>
    </row>
    <row r="2377">
      <c r="A2377" s="38">
        <f>IF(CriteriTecnici!$A2157="","","    "&amp;CHAR(123)&amp;CHAR(34)&amp;"bidderId"&amp;CHAR(34)&amp;": "&amp;CHAR(34)&amp;SUBSTITUTE(CriteriTecnici!$A2157,CHAR(34),"'")&amp;CHAR(34)&amp;", "&amp;CHAR(34)&amp;"lotId"&amp;CHAR(34)&amp;": "&amp;CHAR(34)&amp;SUBSTITUTE(CriteriTecnici!$C2157,CHAR(34),"'")&amp;CHAR(34)&amp;", "&amp;CHAR(34)&amp;"criterionId"&amp;CHAR(34)&amp;": "&amp;CHAR(34)&amp;SUBSTITUTE(CriteriTecnici!$D2157,CHAR(34),"'")&amp;CHAR(34)&amp;", "&amp;CHAR(34)&amp;"kind"&amp;CHAR(34)&amp;": "&amp;CHAR(34)&amp;SUBSTITUTE(CriteriTecnici!$F2157,CHAR(34),"'")&amp;CHAR(34)&amp;", "&amp;CHAR(34)&amp;"value"&amp;CHAR(34)&amp;": "&amp;SUBSTITUTE(TRIM(ROUND(IFERROR(CriteriTecnici!$N2157*1,IFERROR(NUMBERVALUE(CriteriTecnici!$N2157,".",","),IFERROR(NUMBERVALUE(CriteriTecnici!$N2157,",","."),0))),4)&amp;""),",",".")&amp;", "&amp;CHAR(34)&amp;"numerator"&amp;CHAR(34)&amp;": "&amp;SUBSTITUTE(TRIM(ROUND(IFERROR(CriteriTecnici!$K2157*1,IFERROR(NUMBERVALUE(CriteriTecnici!$K2157,".",","),IFERROR(NUMBERVALUE(CriteriTecnici!$K2157,",","."),0))),4)&amp;""),",",".")&amp;", "&amp;CHAR(34)&amp;"denominator"&amp;CHAR(34)&amp;": "&amp;SUBSTITUTE(TRIM(ROUND(IFERROR(CriteriTecnici!$L2157*1,IFERROR(NUMBERVALUE(CriteriTecnici!$L2157,".",","),IFERROR(NUMBERVALUE(CriteriTecnici!$L2157,",","."),0))),4)&amp;""),",",".")&amp;", "&amp;CHAR(34)&amp;"flag"&amp;CHAR(34)&amp;": "&amp;SUBSTITUTE(TRIM(ROUND(IFERROR(CriteriTecnici!$M2157*1,IFERROR(NUMBERVALUE(CriteriTecnici!$M2157,".",","),IFERROR(NUMBERVALUE(CriteriTecnici!$M2157,",","."),0))),4)&amp;""),",",".")&amp;", "&amp;CHAR(34)&amp;"rawScore"&amp;CHAR(34)&amp;": "&amp;SUBSTITUTE(TRIM(ROUND(IFERROR(CriteriTecnici!$O2157*1,IFERROR(NUMBERVALUE(CriteriTecnici!$O2157,".",","),IFERROR(NUMBERVALUE(CriteriTecnici!$O2157,",","."),0))),4)&amp;""),",",".")&amp;CHAR(125)&amp;IF(TRUE,",",""))</f>
        <v/>
      </c>
    </row>
    <row r="2378">
      <c r="A2378" s="38">
        <f>IF(CriteriTecnici!$A2158="","","    "&amp;CHAR(123)&amp;CHAR(34)&amp;"bidderId"&amp;CHAR(34)&amp;": "&amp;CHAR(34)&amp;SUBSTITUTE(CriteriTecnici!$A2158,CHAR(34),"'")&amp;CHAR(34)&amp;", "&amp;CHAR(34)&amp;"lotId"&amp;CHAR(34)&amp;": "&amp;CHAR(34)&amp;SUBSTITUTE(CriteriTecnici!$C2158,CHAR(34),"'")&amp;CHAR(34)&amp;", "&amp;CHAR(34)&amp;"criterionId"&amp;CHAR(34)&amp;": "&amp;CHAR(34)&amp;SUBSTITUTE(CriteriTecnici!$D2158,CHAR(34),"'")&amp;CHAR(34)&amp;", "&amp;CHAR(34)&amp;"kind"&amp;CHAR(34)&amp;": "&amp;CHAR(34)&amp;SUBSTITUTE(CriteriTecnici!$F2158,CHAR(34),"'")&amp;CHAR(34)&amp;", "&amp;CHAR(34)&amp;"value"&amp;CHAR(34)&amp;": "&amp;SUBSTITUTE(TRIM(ROUND(IFERROR(CriteriTecnici!$N2158*1,IFERROR(NUMBERVALUE(CriteriTecnici!$N2158,".",","),IFERROR(NUMBERVALUE(CriteriTecnici!$N2158,",","."),0))),4)&amp;""),",",".")&amp;", "&amp;CHAR(34)&amp;"numerator"&amp;CHAR(34)&amp;": "&amp;SUBSTITUTE(TRIM(ROUND(IFERROR(CriteriTecnici!$K2158*1,IFERROR(NUMBERVALUE(CriteriTecnici!$K2158,".",","),IFERROR(NUMBERVALUE(CriteriTecnici!$K2158,",","."),0))),4)&amp;""),",",".")&amp;", "&amp;CHAR(34)&amp;"denominator"&amp;CHAR(34)&amp;": "&amp;SUBSTITUTE(TRIM(ROUND(IFERROR(CriteriTecnici!$L2158*1,IFERROR(NUMBERVALUE(CriteriTecnici!$L2158,".",","),IFERROR(NUMBERVALUE(CriteriTecnici!$L2158,",","."),0))),4)&amp;""),",",".")&amp;", "&amp;CHAR(34)&amp;"flag"&amp;CHAR(34)&amp;": "&amp;SUBSTITUTE(TRIM(ROUND(IFERROR(CriteriTecnici!$M2158*1,IFERROR(NUMBERVALUE(CriteriTecnici!$M2158,".",","),IFERROR(NUMBERVALUE(CriteriTecnici!$M2158,",","."),0))),4)&amp;""),",",".")&amp;", "&amp;CHAR(34)&amp;"rawScore"&amp;CHAR(34)&amp;": "&amp;SUBSTITUTE(TRIM(ROUND(IFERROR(CriteriTecnici!$O2158*1,IFERROR(NUMBERVALUE(CriteriTecnici!$O2158,".",","),IFERROR(NUMBERVALUE(CriteriTecnici!$O2158,",","."),0))),4)&amp;""),",",".")&amp;CHAR(125)&amp;IF(TRUE,",",""))</f>
        <v/>
      </c>
    </row>
    <row r="2379">
      <c r="A2379" s="38">
        <f>IF(CriteriTecnici!$A2159="","","    "&amp;CHAR(123)&amp;CHAR(34)&amp;"bidderId"&amp;CHAR(34)&amp;": "&amp;CHAR(34)&amp;SUBSTITUTE(CriteriTecnici!$A2159,CHAR(34),"'")&amp;CHAR(34)&amp;", "&amp;CHAR(34)&amp;"lotId"&amp;CHAR(34)&amp;": "&amp;CHAR(34)&amp;SUBSTITUTE(CriteriTecnici!$C2159,CHAR(34),"'")&amp;CHAR(34)&amp;", "&amp;CHAR(34)&amp;"criterionId"&amp;CHAR(34)&amp;": "&amp;CHAR(34)&amp;SUBSTITUTE(CriteriTecnici!$D2159,CHAR(34),"'")&amp;CHAR(34)&amp;", "&amp;CHAR(34)&amp;"kind"&amp;CHAR(34)&amp;": "&amp;CHAR(34)&amp;SUBSTITUTE(CriteriTecnici!$F2159,CHAR(34),"'")&amp;CHAR(34)&amp;", "&amp;CHAR(34)&amp;"value"&amp;CHAR(34)&amp;": "&amp;SUBSTITUTE(TRIM(ROUND(IFERROR(CriteriTecnici!$N2159*1,IFERROR(NUMBERVALUE(CriteriTecnici!$N2159,".",","),IFERROR(NUMBERVALUE(CriteriTecnici!$N2159,",","."),0))),4)&amp;""),",",".")&amp;", "&amp;CHAR(34)&amp;"numerator"&amp;CHAR(34)&amp;": "&amp;SUBSTITUTE(TRIM(ROUND(IFERROR(CriteriTecnici!$K2159*1,IFERROR(NUMBERVALUE(CriteriTecnici!$K2159,".",","),IFERROR(NUMBERVALUE(CriteriTecnici!$K2159,",","."),0))),4)&amp;""),",",".")&amp;", "&amp;CHAR(34)&amp;"denominator"&amp;CHAR(34)&amp;": "&amp;SUBSTITUTE(TRIM(ROUND(IFERROR(CriteriTecnici!$L2159*1,IFERROR(NUMBERVALUE(CriteriTecnici!$L2159,".",","),IFERROR(NUMBERVALUE(CriteriTecnici!$L2159,",","."),0))),4)&amp;""),",",".")&amp;", "&amp;CHAR(34)&amp;"flag"&amp;CHAR(34)&amp;": "&amp;SUBSTITUTE(TRIM(ROUND(IFERROR(CriteriTecnici!$M2159*1,IFERROR(NUMBERVALUE(CriteriTecnici!$M2159,".",","),IFERROR(NUMBERVALUE(CriteriTecnici!$M2159,",","."),0))),4)&amp;""),",",".")&amp;", "&amp;CHAR(34)&amp;"rawScore"&amp;CHAR(34)&amp;": "&amp;SUBSTITUTE(TRIM(ROUND(IFERROR(CriteriTecnici!$O2159*1,IFERROR(NUMBERVALUE(CriteriTecnici!$O2159,".",","),IFERROR(NUMBERVALUE(CriteriTecnici!$O2159,",","."),0))),4)&amp;""),",",".")&amp;CHAR(125)&amp;IF(TRUE,",",""))</f>
        <v/>
      </c>
    </row>
    <row r="2380">
      <c r="A2380" s="38">
        <f>IF(CriteriTecnici!$A2160="","","    "&amp;CHAR(123)&amp;CHAR(34)&amp;"bidderId"&amp;CHAR(34)&amp;": "&amp;CHAR(34)&amp;SUBSTITUTE(CriteriTecnici!$A2160,CHAR(34),"'")&amp;CHAR(34)&amp;", "&amp;CHAR(34)&amp;"lotId"&amp;CHAR(34)&amp;": "&amp;CHAR(34)&amp;SUBSTITUTE(CriteriTecnici!$C2160,CHAR(34),"'")&amp;CHAR(34)&amp;", "&amp;CHAR(34)&amp;"criterionId"&amp;CHAR(34)&amp;": "&amp;CHAR(34)&amp;SUBSTITUTE(CriteriTecnici!$D2160,CHAR(34),"'")&amp;CHAR(34)&amp;", "&amp;CHAR(34)&amp;"kind"&amp;CHAR(34)&amp;": "&amp;CHAR(34)&amp;SUBSTITUTE(CriteriTecnici!$F2160,CHAR(34),"'")&amp;CHAR(34)&amp;", "&amp;CHAR(34)&amp;"value"&amp;CHAR(34)&amp;": "&amp;SUBSTITUTE(TRIM(ROUND(IFERROR(CriteriTecnici!$N2160*1,IFERROR(NUMBERVALUE(CriteriTecnici!$N2160,".",","),IFERROR(NUMBERVALUE(CriteriTecnici!$N2160,",","."),0))),4)&amp;""),",",".")&amp;", "&amp;CHAR(34)&amp;"numerator"&amp;CHAR(34)&amp;": "&amp;SUBSTITUTE(TRIM(ROUND(IFERROR(CriteriTecnici!$K2160*1,IFERROR(NUMBERVALUE(CriteriTecnici!$K2160,".",","),IFERROR(NUMBERVALUE(CriteriTecnici!$K2160,",","."),0))),4)&amp;""),",",".")&amp;", "&amp;CHAR(34)&amp;"denominator"&amp;CHAR(34)&amp;": "&amp;SUBSTITUTE(TRIM(ROUND(IFERROR(CriteriTecnici!$L2160*1,IFERROR(NUMBERVALUE(CriteriTecnici!$L2160,".",","),IFERROR(NUMBERVALUE(CriteriTecnici!$L2160,",","."),0))),4)&amp;""),",",".")&amp;", "&amp;CHAR(34)&amp;"flag"&amp;CHAR(34)&amp;": "&amp;SUBSTITUTE(TRIM(ROUND(IFERROR(CriteriTecnici!$M2160*1,IFERROR(NUMBERVALUE(CriteriTecnici!$M2160,".",","),IFERROR(NUMBERVALUE(CriteriTecnici!$M2160,",","."),0))),4)&amp;""),",",".")&amp;", "&amp;CHAR(34)&amp;"rawScore"&amp;CHAR(34)&amp;": "&amp;SUBSTITUTE(TRIM(ROUND(IFERROR(CriteriTecnici!$O2160*1,IFERROR(NUMBERVALUE(CriteriTecnici!$O2160,".",","),IFERROR(NUMBERVALUE(CriteriTecnici!$O2160,",","."),0))),4)&amp;""),",",".")&amp;CHAR(125)&amp;IF(TRUE,",",""))</f>
        <v/>
      </c>
    </row>
    <row r="2381">
      <c r="A2381" s="38">
        <f>IF(CriteriTecnici!$A2161="","","    "&amp;CHAR(123)&amp;CHAR(34)&amp;"bidderId"&amp;CHAR(34)&amp;": "&amp;CHAR(34)&amp;SUBSTITUTE(CriteriTecnici!$A2161,CHAR(34),"'")&amp;CHAR(34)&amp;", "&amp;CHAR(34)&amp;"lotId"&amp;CHAR(34)&amp;": "&amp;CHAR(34)&amp;SUBSTITUTE(CriteriTecnici!$C2161,CHAR(34),"'")&amp;CHAR(34)&amp;", "&amp;CHAR(34)&amp;"criterionId"&amp;CHAR(34)&amp;": "&amp;CHAR(34)&amp;SUBSTITUTE(CriteriTecnici!$D2161,CHAR(34),"'")&amp;CHAR(34)&amp;", "&amp;CHAR(34)&amp;"kind"&amp;CHAR(34)&amp;": "&amp;CHAR(34)&amp;SUBSTITUTE(CriteriTecnici!$F2161,CHAR(34),"'")&amp;CHAR(34)&amp;", "&amp;CHAR(34)&amp;"value"&amp;CHAR(34)&amp;": "&amp;SUBSTITUTE(TRIM(ROUND(IFERROR(CriteriTecnici!$N2161*1,IFERROR(NUMBERVALUE(CriteriTecnici!$N2161,".",","),IFERROR(NUMBERVALUE(CriteriTecnici!$N2161,",","."),0))),4)&amp;""),",",".")&amp;", "&amp;CHAR(34)&amp;"numerator"&amp;CHAR(34)&amp;": "&amp;SUBSTITUTE(TRIM(ROUND(IFERROR(CriteriTecnici!$K2161*1,IFERROR(NUMBERVALUE(CriteriTecnici!$K2161,".",","),IFERROR(NUMBERVALUE(CriteriTecnici!$K2161,",","."),0))),4)&amp;""),",",".")&amp;", "&amp;CHAR(34)&amp;"denominator"&amp;CHAR(34)&amp;": "&amp;SUBSTITUTE(TRIM(ROUND(IFERROR(CriteriTecnici!$L2161*1,IFERROR(NUMBERVALUE(CriteriTecnici!$L2161,".",","),IFERROR(NUMBERVALUE(CriteriTecnici!$L2161,",","."),0))),4)&amp;""),",",".")&amp;", "&amp;CHAR(34)&amp;"flag"&amp;CHAR(34)&amp;": "&amp;SUBSTITUTE(TRIM(ROUND(IFERROR(CriteriTecnici!$M2161*1,IFERROR(NUMBERVALUE(CriteriTecnici!$M2161,".",","),IFERROR(NUMBERVALUE(CriteriTecnici!$M2161,",","."),0))),4)&amp;""),",",".")&amp;", "&amp;CHAR(34)&amp;"rawScore"&amp;CHAR(34)&amp;": "&amp;SUBSTITUTE(TRIM(ROUND(IFERROR(CriteriTecnici!$O2161*1,IFERROR(NUMBERVALUE(CriteriTecnici!$O2161,".",","),IFERROR(NUMBERVALUE(CriteriTecnici!$O2161,",","."),0))),4)&amp;""),",",".")&amp;CHAR(125)&amp;IF(TRUE,",",""))</f>
        <v/>
      </c>
    </row>
    <row r="2382">
      <c r="A2382" s="38">
        <f>IF(CriteriTecnici!$A2162="","","    "&amp;CHAR(123)&amp;CHAR(34)&amp;"bidderId"&amp;CHAR(34)&amp;": "&amp;CHAR(34)&amp;SUBSTITUTE(CriteriTecnici!$A2162,CHAR(34),"'")&amp;CHAR(34)&amp;", "&amp;CHAR(34)&amp;"lotId"&amp;CHAR(34)&amp;": "&amp;CHAR(34)&amp;SUBSTITUTE(CriteriTecnici!$C2162,CHAR(34),"'")&amp;CHAR(34)&amp;", "&amp;CHAR(34)&amp;"criterionId"&amp;CHAR(34)&amp;": "&amp;CHAR(34)&amp;SUBSTITUTE(CriteriTecnici!$D2162,CHAR(34),"'")&amp;CHAR(34)&amp;", "&amp;CHAR(34)&amp;"kind"&amp;CHAR(34)&amp;": "&amp;CHAR(34)&amp;SUBSTITUTE(CriteriTecnici!$F2162,CHAR(34),"'")&amp;CHAR(34)&amp;", "&amp;CHAR(34)&amp;"value"&amp;CHAR(34)&amp;": "&amp;SUBSTITUTE(TRIM(ROUND(IFERROR(CriteriTecnici!$N2162*1,IFERROR(NUMBERVALUE(CriteriTecnici!$N2162,".",","),IFERROR(NUMBERVALUE(CriteriTecnici!$N2162,",","."),0))),4)&amp;""),",",".")&amp;", "&amp;CHAR(34)&amp;"numerator"&amp;CHAR(34)&amp;": "&amp;SUBSTITUTE(TRIM(ROUND(IFERROR(CriteriTecnici!$K2162*1,IFERROR(NUMBERVALUE(CriteriTecnici!$K2162,".",","),IFERROR(NUMBERVALUE(CriteriTecnici!$K2162,",","."),0))),4)&amp;""),",",".")&amp;", "&amp;CHAR(34)&amp;"denominator"&amp;CHAR(34)&amp;": "&amp;SUBSTITUTE(TRIM(ROUND(IFERROR(CriteriTecnici!$L2162*1,IFERROR(NUMBERVALUE(CriteriTecnici!$L2162,".",","),IFERROR(NUMBERVALUE(CriteriTecnici!$L2162,",","."),0))),4)&amp;""),",",".")&amp;", "&amp;CHAR(34)&amp;"flag"&amp;CHAR(34)&amp;": "&amp;SUBSTITUTE(TRIM(ROUND(IFERROR(CriteriTecnici!$M2162*1,IFERROR(NUMBERVALUE(CriteriTecnici!$M2162,".",","),IFERROR(NUMBERVALUE(CriteriTecnici!$M2162,",","."),0))),4)&amp;""),",",".")&amp;", "&amp;CHAR(34)&amp;"rawScore"&amp;CHAR(34)&amp;": "&amp;SUBSTITUTE(TRIM(ROUND(IFERROR(CriteriTecnici!$O2162*1,IFERROR(NUMBERVALUE(CriteriTecnici!$O2162,".",","),IFERROR(NUMBERVALUE(CriteriTecnici!$O2162,",","."),0))),4)&amp;""),",",".")&amp;CHAR(125)&amp;IF(TRUE,",",""))</f>
        <v/>
      </c>
    </row>
    <row r="2383">
      <c r="A2383" s="38">
        <f>IF(CriteriTecnici!$A2163="","","    "&amp;CHAR(123)&amp;CHAR(34)&amp;"bidderId"&amp;CHAR(34)&amp;": "&amp;CHAR(34)&amp;SUBSTITUTE(CriteriTecnici!$A2163,CHAR(34),"'")&amp;CHAR(34)&amp;", "&amp;CHAR(34)&amp;"lotId"&amp;CHAR(34)&amp;": "&amp;CHAR(34)&amp;SUBSTITUTE(CriteriTecnici!$C2163,CHAR(34),"'")&amp;CHAR(34)&amp;", "&amp;CHAR(34)&amp;"criterionId"&amp;CHAR(34)&amp;": "&amp;CHAR(34)&amp;SUBSTITUTE(CriteriTecnici!$D2163,CHAR(34),"'")&amp;CHAR(34)&amp;", "&amp;CHAR(34)&amp;"kind"&amp;CHAR(34)&amp;": "&amp;CHAR(34)&amp;SUBSTITUTE(CriteriTecnici!$F2163,CHAR(34),"'")&amp;CHAR(34)&amp;", "&amp;CHAR(34)&amp;"value"&amp;CHAR(34)&amp;": "&amp;SUBSTITUTE(TRIM(ROUND(IFERROR(CriteriTecnici!$N2163*1,IFERROR(NUMBERVALUE(CriteriTecnici!$N2163,".",","),IFERROR(NUMBERVALUE(CriteriTecnici!$N2163,",","."),0))),4)&amp;""),",",".")&amp;", "&amp;CHAR(34)&amp;"numerator"&amp;CHAR(34)&amp;": "&amp;SUBSTITUTE(TRIM(ROUND(IFERROR(CriteriTecnici!$K2163*1,IFERROR(NUMBERVALUE(CriteriTecnici!$K2163,".",","),IFERROR(NUMBERVALUE(CriteriTecnici!$K2163,",","."),0))),4)&amp;""),",",".")&amp;", "&amp;CHAR(34)&amp;"denominator"&amp;CHAR(34)&amp;": "&amp;SUBSTITUTE(TRIM(ROUND(IFERROR(CriteriTecnici!$L2163*1,IFERROR(NUMBERVALUE(CriteriTecnici!$L2163,".",","),IFERROR(NUMBERVALUE(CriteriTecnici!$L2163,",","."),0))),4)&amp;""),",",".")&amp;", "&amp;CHAR(34)&amp;"flag"&amp;CHAR(34)&amp;": "&amp;SUBSTITUTE(TRIM(ROUND(IFERROR(CriteriTecnici!$M2163*1,IFERROR(NUMBERVALUE(CriteriTecnici!$M2163,".",","),IFERROR(NUMBERVALUE(CriteriTecnici!$M2163,",","."),0))),4)&amp;""),",",".")&amp;", "&amp;CHAR(34)&amp;"rawScore"&amp;CHAR(34)&amp;": "&amp;SUBSTITUTE(TRIM(ROUND(IFERROR(CriteriTecnici!$O2163*1,IFERROR(NUMBERVALUE(CriteriTecnici!$O2163,".",","),IFERROR(NUMBERVALUE(CriteriTecnici!$O2163,",","."),0))),4)&amp;""),",",".")&amp;CHAR(125)&amp;IF(TRUE,",",""))</f>
        <v/>
      </c>
    </row>
    <row r="2384">
      <c r="A2384" s="38">
        <f>IF(CriteriTecnici!$A2164="","","    "&amp;CHAR(123)&amp;CHAR(34)&amp;"bidderId"&amp;CHAR(34)&amp;": "&amp;CHAR(34)&amp;SUBSTITUTE(CriteriTecnici!$A2164,CHAR(34),"'")&amp;CHAR(34)&amp;", "&amp;CHAR(34)&amp;"lotId"&amp;CHAR(34)&amp;": "&amp;CHAR(34)&amp;SUBSTITUTE(CriteriTecnici!$C2164,CHAR(34),"'")&amp;CHAR(34)&amp;", "&amp;CHAR(34)&amp;"criterionId"&amp;CHAR(34)&amp;": "&amp;CHAR(34)&amp;SUBSTITUTE(CriteriTecnici!$D2164,CHAR(34),"'")&amp;CHAR(34)&amp;", "&amp;CHAR(34)&amp;"kind"&amp;CHAR(34)&amp;": "&amp;CHAR(34)&amp;SUBSTITUTE(CriteriTecnici!$F2164,CHAR(34),"'")&amp;CHAR(34)&amp;", "&amp;CHAR(34)&amp;"value"&amp;CHAR(34)&amp;": "&amp;SUBSTITUTE(TRIM(ROUND(IFERROR(CriteriTecnici!$N2164*1,IFERROR(NUMBERVALUE(CriteriTecnici!$N2164,".",","),IFERROR(NUMBERVALUE(CriteriTecnici!$N2164,",","."),0))),4)&amp;""),",",".")&amp;", "&amp;CHAR(34)&amp;"numerator"&amp;CHAR(34)&amp;": "&amp;SUBSTITUTE(TRIM(ROUND(IFERROR(CriteriTecnici!$K2164*1,IFERROR(NUMBERVALUE(CriteriTecnici!$K2164,".",","),IFERROR(NUMBERVALUE(CriteriTecnici!$K2164,",","."),0))),4)&amp;""),",",".")&amp;", "&amp;CHAR(34)&amp;"denominator"&amp;CHAR(34)&amp;": "&amp;SUBSTITUTE(TRIM(ROUND(IFERROR(CriteriTecnici!$L2164*1,IFERROR(NUMBERVALUE(CriteriTecnici!$L2164,".",","),IFERROR(NUMBERVALUE(CriteriTecnici!$L2164,",","."),0))),4)&amp;""),",",".")&amp;", "&amp;CHAR(34)&amp;"flag"&amp;CHAR(34)&amp;": "&amp;SUBSTITUTE(TRIM(ROUND(IFERROR(CriteriTecnici!$M2164*1,IFERROR(NUMBERVALUE(CriteriTecnici!$M2164,".",","),IFERROR(NUMBERVALUE(CriteriTecnici!$M2164,",","."),0))),4)&amp;""),",",".")&amp;", "&amp;CHAR(34)&amp;"rawScore"&amp;CHAR(34)&amp;": "&amp;SUBSTITUTE(TRIM(ROUND(IFERROR(CriteriTecnici!$O2164*1,IFERROR(NUMBERVALUE(CriteriTecnici!$O2164,".",","),IFERROR(NUMBERVALUE(CriteriTecnici!$O2164,",","."),0))),4)&amp;""),",",".")&amp;CHAR(125)&amp;IF(TRUE,",",""))</f>
        <v/>
      </c>
    </row>
    <row r="2385">
      <c r="A2385" s="38">
        <f>IF(CriteriTecnici!$A2165="","","    "&amp;CHAR(123)&amp;CHAR(34)&amp;"bidderId"&amp;CHAR(34)&amp;": "&amp;CHAR(34)&amp;SUBSTITUTE(CriteriTecnici!$A2165,CHAR(34),"'")&amp;CHAR(34)&amp;", "&amp;CHAR(34)&amp;"lotId"&amp;CHAR(34)&amp;": "&amp;CHAR(34)&amp;SUBSTITUTE(CriteriTecnici!$C2165,CHAR(34),"'")&amp;CHAR(34)&amp;", "&amp;CHAR(34)&amp;"criterionId"&amp;CHAR(34)&amp;": "&amp;CHAR(34)&amp;SUBSTITUTE(CriteriTecnici!$D2165,CHAR(34),"'")&amp;CHAR(34)&amp;", "&amp;CHAR(34)&amp;"kind"&amp;CHAR(34)&amp;": "&amp;CHAR(34)&amp;SUBSTITUTE(CriteriTecnici!$F2165,CHAR(34),"'")&amp;CHAR(34)&amp;", "&amp;CHAR(34)&amp;"value"&amp;CHAR(34)&amp;": "&amp;SUBSTITUTE(TRIM(ROUND(IFERROR(CriteriTecnici!$N2165*1,IFERROR(NUMBERVALUE(CriteriTecnici!$N2165,".",","),IFERROR(NUMBERVALUE(CriteriTecnici!$N2165,",","."),0))),4)&amp;""),",",".")&amp;", "&amp;CHAR(34)&amp;"numerator"&amp;CHAR(34)&amp;": "&amp;SUBSTITUTE(TRIM(ROUND(IFERROR(CriteriTecnici!$K2165*1,IFERROR(NUMBERVALUE(CriteriTecnici!$K2165,".",","),IFERROR(NUMBERVALUE(CriteriTecnici!$K2165,",","."),0))),4)&amp;""),",",".")&amp;", "&amp;CHAR(34)&amp;"denominator"&amp;CHAR(34)&amp;": "&amp;SUBSTITUTE(TRIM(ROUND(IFERROR(CriteriTecnici!$L2165*1,IFERROR(NUMBERVALUE(CriteriTecnici!$L2165,".",","),IFERROR(NUMBERVALUE(CriteriTecnici!$L2165,",","."),0))),4)&amp;""),",",".")&amp;", "&amp;CHAR(34)&amp;"flag"&amp;CHAR(34)&amp;": "&amp;SUBSTITUTE(TRIM(ROUND(IFERROR(CriteriTecnici!$M2165*1,IFERROR(NUMBERVALUE(CriteriTecnici!$M2165,".",","),IFERROR(NUMBERVALUE(CriteriTecnici!$M2165,",","."),0))),4)&amp;""),",",".")&amp;", "&amp;CHAR(34)&amp;"rawScore"&amp;CHAR(34)&amp;": "&amp;SUBSTITUTE(TRIM(ROUND(IFERROR(CriteriTecnici!$O2165*1,IFERROR(NUMBERVALUE(CriteriTecnici!$O2165,".",","),IFERROR(NUMBERVALUE(CriteriTecnici!$O2165,",","."),0))),4)&amp;""),",",".")&amp;CHAR(125)&amp;IF(TRUE,",",""))</f>
        <v/>
      </c>
    </row>
    <row r="2386">
      <c r="A2386" s="38">
        <f>IF(CriteriTecnici!$A2166="","","    "&amp;CHAR(123)&amp;CHAR(34)&amp;"bidderId"&amp;CHAR(34)&amp;": "&amp;CHAR(34)&amp;SUBSTITUTE(CriteriTecnici!$A2166,CHAR(34),"'")&amp;CHAR(34)&amp;", "&amp;CHAR(34)&amp;"lotId"&amp;CHAR(34)&amp;": "&amp;CHAR(34)&amp;SUBSTITUTE(CriteriTecnici!$C2166,CHAR(34),"'")&amp;CHAR(34)&amp;", "&amp;CHAR(34)&amp;"criterionId"&amp;CHAR(34)&amp;": "&amp;CHAR(34)&amp;SUBSTITUTE(CriteriTecnici!$D2166,CHAR(34),"'")&amp;CHAR(34)&amp;", "&amp;CHAR(34)&amp;"kind"&amp;CHAR(34)&amp;": "&amp;CHAR(34)&amp;SUBSTITUTE(CriteriTecnici!$F2166,CHAR(34),"'")&amp;CHAR(34)&amp;", "&amp;CHAR(34)&amp;"value"&amp;CHAR(34)&amp;": "&amp;SUBSTITUTE(TRIM(ROUND(IFERROR(CriteriTecnici!$N2166*1,IFERROR(NUMBERVALUE(CriteriTecnici!$N2166,".",","),IFERROR(NUMBERVALUE(CriteriTecnici!$N2166,",","."),0))),4)&amp;""),",",".")&amp;", "&amp;CHAR(34)&amp;"numerator"&amp;CHAR(34)&amp;": "&amp;SUBSTITUTE(TRIM(ROUND(IFERROR(CriteriTecnici!$K2166*1,IFERROR(NUMBERVALUE(CriteriTecnici!$K2166,".",","),IFERROR(NUMBERVALUE(CriteriTecnici!$K2166,",","."),0))),4)&amp;""),",",".")&amp;", "&amp;CHAR(34)&amp;"denominator"&amp;CHAR(34)&amp;": "&amp;SUBSTITUTE(TRIM(ROUND(IFERROR(CriteriTecnici!$L2166*1,IFERROR(NUMBERVALUE(CriteriTecnici!$L2166,".",","),IFERROR(NUMBERVALUE(CriteriTecnici!$L2166,",","."),0))),4)&amp;""),",",".")&amp;", "&amp;CHAR(34)&amp;"flag"&amp;CHAR(34)&amp;": "&amp;SUBSTITUTE(TRIM(ROUND(IFERROR(CriteriTecnici!$M2166*1,IFERROR(NUMBERVALUE(CriteriTecnici!$M2166,".",","),IFERROR(NUMBERVALUE(CriteriTecnici!$M2166,",","."),0))),4)&amp;""),",",".")&amp;", "&amp;CHAR(34)&amp;"rawScore"&amp;CHAR(34)&amp;": "&amp;SUBSTITUTE(TRIM(ROUND(IFERROR(CriteriTecnici!$O2166*1,IFERROR(NUMBERVALUE(CriteriTecnici!$O2166,".",","),IFERROR(NUMBERVALUE(CriteriTecnici!$O2166,",","."),0))),4)&amp;""),",",".")&amp;CHAR(125)&amp;IF(TRUE,",",""))</f>
        <v/>
      </c>
    </row>
    <row r="2387">
      <c r="A2387" s="38">
        <f>IF(CriteriTecnici!$A2167="","","    "&amp;CHAR(123)&amp;CHAR(34)&amp;"bidderId"&amp;CHAR(34)&amp;": "&amp;CHAR(34)&amp;SUBSTITUTE(CriteriTecnici!$A2167,CHAR(34),"'")&amp;CHAR(34)&amp;", "&amp;CHAR(34)&amp;"lotId"&amp;CHAR(34)&amp;": "&amp;CHAR(34)&amp;SUBSTITUTE(CriteriTecnici!$C2167,CHAR(34),"'")&amp;CHAR(34)&amp;", "&amp;CHAR(34)&amp;"criterionId"&amp;CHAR(34)&amp;": "&amp;CHAR(34)&amp;SUBSTITUTE(CriteriTecnici!$D2167,CHAR(34),"'")&amp;CHAR(34)&amp;", "&amp;CHAR(34)&amp;"kind"&amp;CHAR(34)&amp;": "&amp;CHAR(34)&amp;SUBSTITUTE(CriteriTecnici!$F2167,CHAR(34),"'")&amp;CHAR(34)&amp;", "&amp;CHAR(34)&amp;"value"&amp;CHAR(34)&amp;": "&amp;SUBSTITUTE(TRIM(ROUND(IFERROR(CriteriTecnici!$N2167*1,IFERROR(NUMBERVALUE(CriteriTecnici!$N2167,".",","),IFERROR(NUMBERVALUE(CriteriTecnici!$N2167,",","."),0))),4)&amp;""),",",".")&amp;", "&amp;CHAR(34)&amp;"numerator"&amp;CHAR(34)&amp;": "&amp;SUBSTITUTE(TRIM(ROUND(IFERROR(CriteriTecnici!$K2167*1,IFERROR(NUMBERVALUE(CriteriTecnici!$K2167,".",","),IFERROR(NUMBERVALUE(CriteriTecnici!$K2167,",","."),0))),4)&amp;""),",",".")&amp;", "&amp;CHAR(34)&amp;"denominator"&amp;CHAR(34)&amp;": "&amp;SUBSTITUTE(TRIM(ROUND(IFERROR(CriteriTecnici!$L2167*1,IFERROR(NUMBERVALUE(CriteriTecnici!$L2167,".",","),IFERROR(NUMBERVALUE(CriteriTecnici!$L2167,",","."),0))),4)&amp;""),",",".")&amp;", "&amp;CHAR(34)&amp;"flag"&amp;CHAR(34)&amp;": "&amp;SUBSTITUTE(TRIM(ROUND(IFERROR(CriteriTecnici!$M2167*1,IFERROR(NUMBERVALUE(CriteriTecnici!$M2167,".",","),IFERROR(NUMBERVALUE(CriteriTecnici!$M2167,",","."),0))),4)&amp;""),",",".")&amp;", "&amp;CHAR(34)&amp;"rawScore"&amp;CHAR(34)&amp;": "&amp;SUBSTITUTE(TRIM(ROUND(IFERROR(CriteriTecnici!$O2167*1,IFERROR(NUMBERVALUE(CriteriTecnici!$O2167,".",","),IFERROR(NUMBERVALUE(CriteriTecnici!$O2167,",","."),0))),4)&amp;""),",",".")&amp;CHAR(125)&amp;IF(TRUE,",",""))</f>
        <v/>
      </c>
    </row>
    <row r="2388">
      <c r="A2388" s="38">
        <f>IF(CriteriTecnici!$A2168="","","    "&amp;CHAR(123)&amp;CHAR(34)&amp;"bidderId"&amp;CHAR(34)&amp;": "&amp;CHAR(34)&amp;SUBSTITUTE(CriteriTecnici!$A2168,CHAR(34),"'")&amp;CHAR(34)&amp;", "&amp;CHAR(34)&amp;"lotId"&amp;CHAR(34)&amp;": "&amp;CHAR(34)&amp;SUBSTITUTE(CriteriTecnici!$C2168,CHAR(34),"'")&amp;CHAR(34)&amp;", "&amp;CHAR(34)&amp;"criterionId"&amp;CHAR(34)&amp;": "&amp;CHAR(34)&amp;SUBSTITUTE(CriteriTecnici!$D2168,CHAR(34),"'")&amp;CHAR(34)&amp;", "&amp;CHAR(34)&amp;"kind"&amp;CHAR(34)&amp;": "&amp;CHAR(34)&amp;SUBSTITUTE(CriteriTecnici!$F2168,CHAR(34),"'")&amp;CHAR(34)&amp;", "&amp;CHAR(34)&amp;"value"&amp;CHAR(34)&amp;": "&amp;SUBSTITUTE(TRIM(ROUND(IFERROR(CriteriTecnici!$N2168*1,IFERROR(NUMBERVALUE(CriteriTecnici!$N2168,".",","),IFERROR(NUMBERVALUE(CriteriTecnici!$N2168,",","."),0))),4)&amp;""),",",".")&amp;", "&amp;CHAR(34)&amp;"numerator"&amp;CHAR(34)&amp;": "&amp;SUBSTITUTE(TRIM(ROUND(IFERROR(CriteriTecnici!$K2168*1,IFERROR(NUMBERVALUE(CriteriTecnici!$K2168,".",","),IFERROR(NUMBERVALUE(CriteriTecnici!$K2168,",","."),0))),4)&amp;""),",",".")&amp;", "&amp;CHAR(34)&amp;"denominator"&amp;CHAR(34)&amp;": "&amp;SUBSTITUTE(TRIM(ROUND(IFERROR(CriteriTecnici!$L2168*1,IFERROR(NUMBERVALUE(CriteriTecnici!$L2168,".",","),IFERROR(NUMBERVALUE(CriteriTecnici!$L2168,",","."),0))),4)&amp;""),",",".")&amp;", "&amp;CHAR(34)&amp;"flag"&amp;CHAR(34)&amp;": "&amp;SUBSTITUTE(TRIM(ROUND(IFERROR(CriteriTecnici!$M2168*1,IFERROR(NUMBERVALUE(CriteriTecnici!$M2168,".",","),IFERROR(NUMBERVALUE(CriteriTecnici!$M2168,",","."),0))),4)&amp;""),",",".")&amp;", "&amp;CHAR(34)&amp;"rawScore"&amp;CHAR(34)&amp;": "&amp;SUBSTITUTE(TRIM(ROUND(IFERROR(CriteriTecnici!$O2168*1,IFERROR(NUMBERVALUE(CriteriTecnici!$O2168,".",","),IFERROR(NUMBERVALUE(CriteriTecnici!$O2168,",","."),0))),4)&amp;""),",",".")&amp;CHAR(125)&amp;IF(TRUE,",",""))</f>
        <v/>
      </c>
    </row>
    <row r="2389">
      <c r="A2389" s="38">
        <f>IF(CriteriTecnici!$A2169="","","    "&amp;CHAR(123)&amp;CHAR(34)&amp;"bidderId"&amp;CHAR(34)&amp;": "&amp;CHAR(34)&amp;SUBSTITUTE(CriteriTecnici!$A2169,CHAR(34),"'")&amp;CHAR(34)&amp;", "&amp;CHAR(34)&amp;"lotId"&amp;CHAR(34)&amp;": "&amp;CHAR(34)&amp;SUBSTITUTE(CriteriTecnici!$C2169,CHAR(34),"'")&amp;CHAR(34)&amp;", "&amp;CHAR(34)&amp;"criterionId"&amp;CHAR(34)&amp;": "&amp;CHAR(34)&amp;SUBSTITUTE(CriteriTecnici!$D2169,CHAR(34),"'")&amp;CHAR(34)&amp;", "&amp;CHAR(34)&amp;"kind"&amp;CHAR(34)&amp;": "&amp;CHAR(34)&amp;SUBSTITUTE(CriteriTecnici!$F2169,CHAR(34),"'")&amp;CHAR(34)&amp;", "&amp;CHAR(34)&amp;"value"&amp;CHAR(34)&amp;": "&amp;SUBSTITUTE(TRIM(ROUND(IFERROR(CriteriTecnici!$N2169*1,IFERROR(NUMBERVALUE(CriteriTecnici!$N2169,".",","),IFERROR(NUMBERVALUE(CriteriTecnici!$N2169,",","."),0))),4)&amp;""),",",".")&amp;", "&amp;CHAR(34)&amp;"numerator"&amp;CHAR(34)&amp;": "&amp;SUBSTITUTE(TRIM(ROUND(IFERROR(CriteriTecnici!$K2169*1,IFERROR(NUMBERVALUE(CriteriTecnici!$K2169,".",","),IFERROR(NUMBERVALUE(CriteriTecnici!$K2169,",","."),0))),4)&amp;""),",",".")&amp;", "&amp;CHAR(34)&amp;"denominator"&amp;CHAR(34)&amp;": "&amp;SUBSTITUTE(TRIM(ROUND(IFERROR(CriteriTecnici!$L2169*1,IFERROR(NUMBERVALUE(CriteriTecnici!$L2169,".",","),IFERROR(NUMBERVALUE(CriteriTecnici!$L2169,",","."),0))),4)&amp;""),",",".")&amp;", "&amp;CHAR(34)&amp;"flag"&amp;CHAR(34)&amp;": "&amp;SUBSTITUTE(TRIM(ROUND(IFERROR(CriteriTecnici!$M2169*1,IFERROR(NUMBERVALUE(CriteriTecnici!$M2169,".",","),IFERROR(NUMBERVALUE(CriteriTecnici!$M2169,",","."),0))),4)&amp;""),",",".")&amp;", "&amp;CHAR(34)&amp;"rawScore"&amp;CHAR(34)&amp;": "&amp;SUBSTITUTE(TRIM(ROUND(IFERROR(CriteriTecnici!$O2169*1,IFERROR(NUMBERVALUE(CriteriTecnici!$O2169,".",","),IFERROR(NUMBERVALUE(CriteriTecnici!$O2169,",","."),0))),4)&amp;""),",",".")&amp;CHAR(125)&amp;IF(TRUE,",",""))</f>
        <v/>
      </c>
    </row>
    <row r="2390">
      <c r="A2390" s="38">
        <f>IF(CriteriTecnici!$A2170="","","    "&amp;CHAR(123)&amp;CHAR(34)&amp;"bidderId"&amp;CHAR(34)&amp;": "&amp;CHAR(34)&amp;SUBSTITUTE(CriteriTecnici!$A2170,CHAR(34),"'")&amp;CHAR(34)&amp;", "&amp;CHAR(34)&amp;"lotId"&amp;CHAR(34)&amp;": "&amp;CHAR(34)&amp;SUBSTITUTE(CriteriTecnici!$C2170,CHAR(34),"'")&amp;CHAR(34)&amp;", "&amp;CHAR(34)&amp;"criterionId"&amp;CHAR(34)&amp;": "&amp;CHAR(34)&amp;SUBSTITUTE(CriteriTecnici!$D2170,CHAR(34),"'")&amp;CHAR(34)&amp;", "&amp;CHAR(34)&amp;"kind"&amp;CHAR(34)&amp;": "&amp;CHAR(34)&amp;SUBSTITUTE(CriteriTecnici!$F2170,CHAR(34),"'")&amp;CHAR(34)&amp;", "&amp;CHAR(34)&amp;"value"&amp;CHAR(34)&amp;": "&amp;SUBSTITUTE(TRIM(ROUND(IFERROR(CriteriTecnici!$N2170*1,IFERROR(NUMBERVALUE(CriteriTecnici!$N2170,".",","),IFERROR(NUMBERVALUE(CriteriTecnici!$N2170,",","."),0))),4)&amp;""),",",".")&amp;", "&amp;CHAR(34)&amp;"numerator"&amp;CHAR(34)&amp;": "&amp;SUBSTITUTE(TRIM(ROUND(IFERROR(CriteriTecnici!$K2170*1,IFERROR(NUMBERVALUE(CriteriTecnici!$K2170,".",","),IFERROR(NUMBERVALUE(CriteriTecnici!$K2170,",","."),0))),4)&amp;""),",",".")&amp;", "&amp;CHAR(34)&amp;"denominator"&amp;CHAR(34)&amp;": "&amp;SUBSTITUTE(TRIM(ROUND(IFERROR(CriteriTecnici!$L2170*1,IFERROR(NUMBERVALUE(CriteriTecnici!$L2170,".",","),IFERROR(NUMBERVALUE(CriteriTecnici!$L2170,",","."),0))),4)&amp;""),",",".")&amp;", "&amp;CHAR(34)&amp;"flag"&amp;CHAR(34)&amp;": "&amp;SUBSTITUTE(TRIM(ROUND(IFERROR(CriteriTecnici!$M2170*1,IFERROR(NUMBERVALUE(CriteriTecnici!$M2170,".",","),IFERROR(NUMBERVALUE(CriteriTecnici!$M2170,",","."),0))),4)&amp;""),",",".")&amp;", "&amp;CHAR(34)&amp;"rawScore"&amp;CHAR(34)&amp;": "&amp;SUBSTITUTE(TRIM(ROUND(IFERROR(CriteriTecnici!$O2170*1,IFERROR(NUMBERVALUE(CriteriTecnici!$O2170,".",","),IFERROR(NUMBERVALUE(CriteriTecnici!$O2170,",","."),0))),4)&amp;""),",",".")&amp;CHAR(125)&amp;IF(TRUE,",",""))</f>
        <v/>
      </c>
    </row>
    <row r="2391">
      <c r="A2391" s="38">
        <f>IF(CriteriTecnici!$A2171="","","    "&amp;CHAR(123)&amp;CHAR(34)&amp;"bidderId"&amp;CHAR(34)&amp;": "&amp;CHAR(34)&amp;SUBSTITUTE(CriteriTecnici!$A2171,CHAR(34),"'")&amp;CHAR(34)&amp;", "&amp;CHAR(34)&amp;"lotId"&amp;CHAR(34)&amp;": "&amp;CHAR(34)&amp;SUBSTITUTE(CriteriTecnici!$C2171,CHAR(34),"'")&amp;CHAR(34)&amp;", "&amp;CHAR(34)&amp;"criterionId"&amp;CHAR(34)&amp;": "&amp;CHAR(34)&amp;SUBSTITUTE(CriteriTecnici!$D2171,CHAR(34),"'")&amp;CHAR(34)&amp;", "&amp;CHAR(34)&amp;"kind"&amp;CHAR(34)&amp;": "&amp;CHAR(34)&amp;SUBSTITUTE(CriteriTecnici!$F2171,CHAR(34),"'")&amp;CHAR(34)&amp;", "&amp;CHAR(34)&amp;"value"&amp;CHAR(34)&amp;": "&amp;SUBSTITUTE(TRIM(ROUND(IFERROR(CriteriTecnici!$N2171*1,IFERROR(NUMBERVALUE(CriteriTecnici!$N2171,".",","),IFERROR(NUMBERVALUE(CriteriTecnici!$N2171,",","."),0))),4)&amp;""),",",".")&amp;", "&amp;CHAR(34)&amp;"numerator"&amp;CHAR(34)&amp;": "&amp;SUBSTITUTE(TRIM(ROUND(IFERROR(CriteriTecnici!$K2171*1,IFERROR(NUMBERVALUE(CriteriTecnici!$K2171,".",","),IFERROR(NUMBERVALUE(CriteriTecnici!$K2171,",","."),0))),4)&amp;""),",",".")&amp;", "&amp;CHAR(34)&amp;"denominator"&amp;CHAR(34)&amp;": "&amp;SUBSTITUTE(TRIM(ROUND(IFERROR(CriteriTecnici!$L2171*1,IFERROR(NUMBERVALUE(CriteriTecnici!$L2171,".",","),IFERROR(NUMBERVALUE(CriteriTecnici!$L2171,",","."),0))),4)&amp;""),",",".")&amp;", "&amp;CHAR(34)&amp;"flag"&amp;CHAR(34)&amp;": "&amp;SUBSTITUTE(TRIM(ROUND(IFERROR(CriteriTecnici!$M2171*1,IFERROR(NUMBERVALUE(CriteriTecnici!$M2171,".",","),IFERROR(NUMBERVALUE(CriteriTecnici!$M2171,",","."),0))),4)&amp;""),",",".")&amp;", "&amp;CHAR(34)&amp;"rawScore"&amp;CHAR(34)&amp;": "&amp;SUBSTITUTE(TRIM(ROUND(IFERROR(CriteriTecnici!$O2171*1,IFERROR(NUMBERVALUE(CriteriTecnici!$O2171,".",","),IFERROR(NUMBERVALUE(CriteriTecnici!$O2171,",","."),0))),4)&amp;""),",",".")&amp;CHAR(125)&amp;IF(TRUE,",",""))</f>
        <v/>
      </c>
    </row>
    <row r="2392">
      <c r="A2392" s="38">
        <f>IF(CriteriTecnici!$A2172="","","    "&amp;CHAR(123)&amp;CHAR(34)&amp;"bidderId"&amp;CHAR(34)&amp;": "&amp;CHAR(34)&amp;SUBSTITUTE(CriteriTecnici!$A2172,CHAR(34),"'")&amp;CHAR(34)&amp;", "&amp;CHAR(34)&amp;"lotId"&amp;CHAR(34)&amp;": "&amp;CHAR(34)&amp;SUBSTITUTE(CriteriTecnici!$C2172,CHAR(34),"'")&amp;CHAR(34)&amp;", "&amp;CHAR(34)&amp;"criterionId"&amp;CHAR(34)&amp;": "&amp;CHAR(34)&amp;SUBSTITUTE(CriteriTecnici!$D2172,CHAR(34),"'")&amp;CHAR(34)&amp;", "&amp;CHAR(34)&amp;"kind"&amp;CHAR(34)&amp;": "&amp;CHAR(34)&amp;SUBSTITUTE(CriteriTecnici!$F2172,CHAR(34),"'")&amp;CHAR(34)&amp;", "&amp;CHAR(34)&amp;"value"&amp;CHAR(34)&amp;": "&amp;SUBSTITUTE(TRIM(ROUND(IFERROR(CriteriTecnici!$N2172*1,IFERROR(NUMBERVALUE(CriteriTecnici!$N2172,".",","),IFERROR(NUMBERVALUE(CriteriTecnici!$N2172,",","."),0))),4)&amp;""),",",".")&amp;", "&amp;CHAR(34)&amp;"numerator"&amp;CHAR(34)&amp;": "&amp;SUBSTITUTE(TRIM(ROUND(IFERROR(CriteriTecnici!$K2172*1,IFERROR(NUMBERVALUE(CriteriTecnici!$K2172,".",","),IFERROR(NUMBERVALUE(CriteriTecnici!$K2172,",","."),0))),4)&amp;""),",",".")&amp;", "&amp;CHAR(34)&amp;"denominator"&amp;CHAR(34)&amp;": "&amp;SUBSTITUTE(TRIM(ROUND(IFERROR(CriteriTecnici!$L2172*1,IFERROR(NUMBERVALUE(CriteriTecnici!$L2172,".",","),IFERROR(NUMBERVALUE(CriteriTecnici!$L2172,",","."),0))),4)&amp;""),",",".")&amp;", "&amp;CHAR(34)&amp;"flag"&amp;CHAR(34)&amp;": "&amp;SUBSTITUTE(TRIM(ROUND(IFERROR(CriteriTecnici!$M2172*1,IFERROR(NUMBERVALUE(CriteriTecnici!$M2172,".",","),IFERROR(NUMBERVALUE(CriteriTecnici!$M2172,",","."),0))),4)&amp;""),",",".")&amp;", "&amp;CHAR(34)&amp;"rawScore"&amp;CHAR(34)&amp;": "&amp;SUBSTITUTE(TRIM(ROUND(IFERROR(CriteriTecnici!$O2172*1,IFERROR(NUMBERVALUE(CriteriTecnici!$O2172,".",","),IFERROR(NUMBERVALUE(CriteriTecnici!$O2172,",","."),0))),4)&amp;""),",",".")&amp;CHAR(125)&amp;IF(TRUE,",",""))</f>
        <v/>
      </c>
    </row>
    <row r="2393">
      <c r="A2393" s="38">
        <f>IF(CriteriTecnici!$A2173="","","    "&amp;CHAR(123)&amp;CHAR(34)&amp;"bidderId"&amp;CHAR(34)&amp;": "&amp;CHAR(34)&amp;SUBSTITUTE(CriteriTecnici!$A2173,CHAR(34),"'")&amp;CHAR(34)&amp;", "&amp;CHAR(34)&amp;"lotId"&amp;CHAR(34)&amp;": "&amp;CHAR(34)&amp;SUBSTITUTE(CriteriTecnici!$C2173,CHAR(34),"'")&amp;CHAR(34)&amp;", "&amp;CHAR(34)&amp;"criterionId"&amp;CHAR(34)&amp;": "&amp;CHAR(34)&amp;SUBSTITUTE(CriteriTecnici!$D2173,CHAR(34),"'")&amp;CHAR(34)&amp;", "&amp;CHAR(34)&amp;"kind"&amp;CHAR(34)&amp;": "&amp;CHAR(34)&amp;SUBSTITUTE(CriteriTecnici!$F2173,CHAR(34),"'")&amp;CHAR(34)&amp;", "&amp;CHAR(34)&amp;"value"&amp;CHAR(34)&amp;": "&amp;SUBSTITUTE(TRIM(ROUND(IFERROR(CriteriTecnici!$N2173*1,IFERROR(NUMBERVALUE(CriteriTecnici!$N2173,".",","),IFERROR(NUMBERVALUE(CriteriTecnici!$N2173,",","."),0))),4)&amp;""),",",".")&amp;", "&amp;CHAR(34)&amp;"numerator"&amp;CHAR(34)&amp;": "&amp;SUBSTITUTE(TRIM(ROUND(IFERROR(CriteriTecnici!$K2173*1,IFERROR(NUMBERVALUE(CriteriTecnici!$K2173,".",","),IFERROR(NUMBERVALUE(CriteriTecnici!$K2173,",","."),0))),4)&amp;""),",",".")&amp;", "&amp;CHAR(34)&amp;"denominator"&amp;CHAR(34)&amp;": "&amp;SUBSTITUTE(TRIM(ROUND(IFERROR(CriteriTecnici!$L2173*1,IFERROR(NUMBERVALUE(CriteriTecnici!$L2173,".",","),IFERROR(NUMBERVALUE(CriteriTecnici!$L2173,",","."),0))),4)&amp;""),",",".")&amp;", "&amp;CHAR(34)&amp;"flag"&amp;CHAR(34)&amp;": "&amp;SUBSTITUTE(TRIM(ROUND(IFERROR(CriteriTecnici!$M2173*1,IFERROR(NUMBERVALUE(CriteriTecnici!$M2173,".",","),IFERROR(NUMBERVALUE(CriteriTecnici!$M2173,",","."),0))),4)&amp;""),",",".")&amp;", "&amp;CHAR(34)&amp;"rawScore"&amp;CHAR(34)&amp;": "&amp;SUBSTITUTE(TRIM(ROUND(IFERROR(CriteriTecnici!$O2173*1,IFERROR(NUMBERVALUE(CriteriTecnici!$O2173,".",","),IFERROR(NUMBERVALUE(CriteriTecnici!$O2173,",","."),0))),4)&amp;""),",",".")&amp;CHAR(125)&amp;IF(TRUE,",",""))</f>
        <v/>
      </c>
    </row>
    <row r="2394">
      <c r="A2394" s="38">
        <f>IF(CriteriTecnici!$A2174="","","    "&amp;CHAR(123)&amp;CHAR(34)&amp;"bidderId"&amp;CHAR(34)&amp;": "&amp;CHAR(34)&amp;SUBSTITUTE(CriteriTecnici!$A2174,CHAR(34),"'")&amp;CHAR(34)&amp;", "&amp;CHAR(34)&amp;"lotId"&amp;CHAR(34)&amp;": "&amp;CHAR(34)&amp;SUBSTITUTE(CriteriTecnici!$C2174,CHAR(34),"'")&amp;CHAR(34)&amp;", "&amp;CHAR(34)&amp;"criterionId"&amp;CHAR(34)&amp;": "&amp;CHAR(34)&amp;SUBSTITUTE(CriteriTecnici!$D2174,CHAR(34),"'")&amp;CHAR(34)&amp;", "&amp;CHAR(34)&amp;"kind"&amp;CHAR(34)&amp;": "&amp;CHAR(34)&amp;SUBSTITUTE(CriteriTecnici!$F2174,CHAR(34),"'")&amp;CHAR(34)&amp;", "&amp;CHAR(34)&amp;"value"&amp;CHAR(34)&amp;": "&amp;SUBSTITUTE(TRIM(ROUND(IFERROR(CriteriTecnici!$N2174*1,IFERROR(NUMBERVALUE(CriteriTecnici!$N2174,".",","),IFERROR(NUMBERVALUE(CriteriTecnici!$N2174,",","."),0))),4)&amp;""),",",".")&amp;", "&amp;CHAR(34)&amp;"numerator"&amp;CHAR(34)&amp;": "&amp;SUBSTITUTE(TRIM(ROUND(IFERROR(CriteriTecnici!$K2174*1,IFERROR(NUMBERVALUE(CriteriTecnici!$K2174,".",","),IFERROR(NUMBERVALUE(CriteriTecnici!$K2174,",","."),0))),4)&amp;""),",",".")&amp;", "&amp;CHAR(34)&amp;"denominator"&amp;CHAR(34)&amp;": "&amp;SUBSTITUTE(TRIM(ROUND(IFERROR(CriteriTecnici!$L2174*1,IFERROR(NUMBERVALUE(CriteriTecnici!$L2174,".",","),IFERROR(NUMBERVALUE(CriteriTecnici!$L2174,",","."),0))),4)&amp;""),",",".")&amp;", "&amp;CHAR(34)&amp;"flag"&amp;CHAR(34)&amp;": "&amp;SUBSTITUTE(TRIM(ROUND(IFERROR(CriteriTecnici!$M2174*1,IFERROR(NUMBERVALUE(CriteriTecnici!$M2174,".",","),IFERROR(NUMBERVALUE(CriteriTecnici!$M2174,",","."),0))),4)&amp;""),",",".")&amp;", "&amp;CHAR(34)&amp;"rawScore"&amp;CHAR(34)&amp;": "&amp;SUBSTITUTE(TRIM(ROUND(IFERROR(CriteriTecnici!$O2174*1,IFERROR(NUMBERVALUE(CriteriTecnici!$O2174,".",","),IFERROR(NUMBERVALUE(CriteriTecnici!$O2174,",","."),0))),4)&amp;""),",",".")&amp;CHAR(125)&amp;IF(COUNTA(Offerte!$A72:$A$200)&gt;0,",",""))</f>
        <v/>
      </c>
    </row>
    <row r="2395">
      <c r="A2395" s="38">
        <f>IF(CriteriTecnici!$A2175="","","    "&amp;CHAR(123)&amp;CHAR(34)&amp;"bidderId"&amp;CHAR(34)&amp;": "&amp;CHAR(34)&amp;SUBSTITUTE(CriteriTecnici!$A2175,CHAR(34),"'")&amp;CHAR(34)&amp;", "&amp;CHAR(34)&amp;"lotId"&amp;CHAR(34)&amp;": "&amp;CHAR(34)&amp;SUBSTITUTE(CriteriTecnici!$C2175,CHAR(34),"'")&amp;CHAR(34)&amp;", "&amp;CHAR(34)&amp;"criterionId"&amp;CHAR(34)&amp;": "&amp;CHAR(34)&amp;SUBSTITUTE(CriteriTecnici!$D2175,CHAR(34),"'")&amp;CHAR(34)&amp;", "&amp;CHAR(34)&amp;"kind"&amp;CHAR(34)&amp;": "&amp;CHAR(34)&amp;SUBSTITUTE(CriteriTecnici!$F2175,CHAR(34),"'")&amp;CHAR(34)&amp;", "&amp;CHAR(34)&amp;"value"&amp;CHAR(34)&amp;": "&amp;SUBSTITUTE(TRIM(ROUND(IFERROR(CriteriTecnici!$N2175*1,IFERROR(NUMBERVALUE(CriteriTecnici!$N2175,".",","),IFERROR(NUMBERVALUE(CriteriTecnici!$N2175,",","."),0))),4)&amp;""),",",".")&amp;", "&amp;CHAR(34)&amp;"numerator"&amp;CHAR(34)&amp;": "&amp;SUBSTITUTE(TRIM(ROUND(IFERROR(CriteriTecnici!$K2175*1,IFERROR(NUMBERVALUE(CriteriTecnici!$K2175,".",","),IFERROR(NUMBERVALUE(CriteriTecnici!$K2175,",","."),0))),4)&amp;""),",",".")&amp;", "&amp;CHAR(34)&amp;"denominator"&amp;CHAR(34)&amp;": "&amp;SUBSTITUTE(TRIM(ROUND(IFERROR(CriteriTecnici!$L2175*1,IFERROR(NUMBERVALUE(CriteriTecnici!$L2175,".",","),IFERROR(NUMBERVALUE(CriteriTecnici!$L2175,",","."),0))),4)&amp;""),",",".")&amp;", "&amp;CHAR(34)&amp;"flag"&amp;CHAR(34)&amp;": "&amp;SUBSTITUTE(TRIM(ROUND(IFERROR(CriteriTecnici!$M2175*1,IFERROR(NUMBERVALUE(CriteriTecnici!$M2175,".",","),IFERROR(NUMBERVALUE(CriteriTecnici!$M2175,",","."),0))),4)&amp;""),",",".")&amp;", "&amp;CHAR(34)&amp;"rawScore"&amp;CHAR(34)&amp;": "&amp;SUBSTITUTE(TRIM(ROUND(IFERROR(CriteriTecnici!$O2175*1,IFERROR(NUMBERVALUE(CriteriTecnici!$O2175,".",","),IFERROR(NUMBERVALUE(CriteriTecnici!$O2175,",","."),0))),4)&amp;""),",",".")&amp;CHAR(125)&amp;IF(TRUE,",",""))</f>
        <v/>
      </c>
    </row>
    <row r="2396">
      <c r="A2396" s="38">
        <f>IF(CriteriTecnici!$A2176="","","    "&amp;CHAR(123)&amp;CHAR(34)&amp;"bidderId"&amp;CHAR(34)&amp;": "&amp;CHAR(34)&amp;SUBSTITUTE(CriteriTecnici!$A2176,CHAR(34),"'")&amp;CHAR(34)&amp;", "&amp;CHAR(34)&amp;"lotId"&amp;CHAR(34)&amp;": "&amp;CHAR(34)&amp;SUBSTITUTE(CriteriTecnici!$C2176,CHAR(34),"'")&amp;CHAR(34)&amp;", "&amp;CHAR(34)&amp;"criterionId"&amp;CHAR(34)&amp;": "&amp;CHAR(34)&amp;SUBSTITUTE(CriteriTecnici!$D2176,CHAR(34),"'")&amp;CHAR(34)&amp;", "&amp;CHAR(34)&amp;"kind"&amp;CHAR(34)&amp;": "&amp;CHAR(34)&amp;SUBSTITUTE(CriteriTecnici!$F2176,CHAR(34),"'")&amp;CHAR(34)&amp;", "&amp;CHAR(34)&amp;"value"&amp;CHAR(34)&amp;": "&amp;SUBSTITUTE(TRIM(ROUND(IFERROR(CriteriTecnici!$N2176*1,IFERROR(NUMBERVALUE(CriteriTecnici!$N2176,".",","),IFERROR(NUMBERVALUE(CriteriTecnici!$N2176,",","."),0))),4)&amp;""),",",".")&amp;", "&amp;CHAR(34)&amp;"numerator"&amp;CHAR(34)&amp;": "&amp;SUBSTITUTE(TRIM(ROUND(IFERROR(CriteriTecnici!$K2176*1,IFERROR(NUMBERVALUE(CriteriTecnici!$K2176,".",","),IFERROR(NUMBERVALUE(CriteriTecnici!$K2176,",","."),0))),4)&amp;""),",",".")&amp;", "&amp;CHAR(34)&amp;"denominator"&amp;CHAR(34)&amp;": "&amp;SUBSTITUTE(TRIM(ROUND(IFERROR(CriteriTecnici!$L2176*1,IFERROR(NUMBERVALUE(CriteriTecnici!$L2176,".",","),IFERROR(NUMBERVALUE(CriteriTecnici!$L2176,",","."),0))),4)&amp;""),",",".")&amp;", "&amp;CHAR(34)&amp;"flag"&amp;CHAR(34)&amp;": "&amp;SUBSTITUTE(TRIM(ROUND(IFERROR(CriteriTecnici!$M2176*1,IFERROR(NUMBERVALUE(CriteriTecnici!$M2176,".",","),IFERROR(NUMBERVALUE(CriteriTecnici!$M2176,",","."),0))),4)&amp;""),",",".")&amp;", "&amp;CHAR(34)&amp;"rawScore"&amp;CHAR(34)&amp;": "&amp;SUBSTITUTE(TRIM(ROUND(IFERROR(CriteriTecnici!$O2176*1,IFERROR(NUMBERVALUE(CriteriTecnici!$O2176,".",","),IFERROR(NUMBERVALUE(CriteriTecnici!$O2176,",","."),0))),4)&amp;""),",",".")&amp;CHAR(125)&amp;IF(TRUE,",",""))</f>
        <v/>
      </c>
    </row>
    <row r="2397">
      <c r="A2397" s="38">
        <f>IF(CriteriTecnici!$A2177="","","    "&amp;CHAR(123)&amp;CHAR(34)&amp;"bidderId"&amp;CHAR(34)&amp;": "&amp;CHAR(34)&amp;SUBSTITUTE(CriteriTecnici!$A2177,CHAR(34),"'")&amp;CHAR(34)&amp;", "&amp;CHAR(34)&amp;"lotId"&amp;CHAR(34)&amp;": "&amp;CHAR(34)&amp;SUBSTITUTE(CriteriTecnici!$C2177,CHAR(34),"'")&amp;CHAR(34)&amp;", "&amp;CHAR(34)&amp;"criterionId"&amp;CHAR(34)&amp;": "&amp;CHAR(34)&amp;SUBSTITUTE(CriteriTecnici!$D2177,CHAR(34),"'")&amp;CHAR(34)&amp;", "&amp;CHAR(34)&amp;"kind"&amp;CHAR(34)&amp;": "&amp;CHAR(34)&amp;SUBSTITUTE(CriteriTecnici!$F2177,CHAR(34),"'")&amp;CHAR(34)&amp;", "&amp;CHAR(34)&amp;"value"&amp;CHAR(34)&amp;": "&amp;SUBSTITUTE(TRIM(ROUND(IFERROR(CriteriTecnici!$N2177*1,IFERROR(NUMBERVALUE(CriteriTecnici!$N2177,".",","),IFERROR(NUMBERVALUE(CriteriTecnici!$N2177,",","."),0))),4)&amp;""),",",".")&amp;", "&amp;CHAR(34)&amp;"numerator"&amp;CHAR(34)&amp;": "&amp;SUBSTITUTE(TRIM(ROUND(IFERROR(CriteriTecnici!$K2177*1,IFERROR(NUMBERVALUE(CriteriTecnici!$K2177,".",","),IFERROR(NUMBERVALUE(CriteriTecnici!$K2177,",","."),0))),4)&amp;""),",",".")&amp;", "&amp;CHAR(34)&amp;"denominator"&amp;CHAR(34)&amp;": "&amp;SUBSTITUTE(TRIM(ROUND(IFERROR(CriteriTecnici!$L2177*1,IFERROR(NUMBERVALUE(CriteriTecnici!$L2177,".",","),IFERROR(NUMBERVALUE(CriteriTecnici!$L2177,",","."),0))),4)&amp;""),",",".")&amp;", "&amp;CHAR(34)&amp;"flag"&amp;CHAR(34)&amp;": "&amp;SUBSTITUTE(TRIM(ROUND(IFERROR(CriteriTecnici!$M2177*1,IFERROR(NUMBERVALUE(CriteriTecnici!$M2177,".",","),IFERROR(NUMBERVALUE(CriteriTecnici!$M2177,",","."),0))),4)&amp;""),",",".")&amp;", "&amp;CHAR(34)&amp;"rawScore"&amp;CHAR(34)&amp;": "&amp;SUBSTITUTE(TRIM(ROUND(IFERROR(CriteriTecnici!$O2177*1,IFERROR(NUMBERVALUE(CriteriTecnici!$O2177,".",","),IFERROR(NUMBERVALUE(CriteriTecnici!$O2177,",","."),0))),4)&amp;""),",",".")&amp;CHAR(125)&amp;IF(TRUE,",",""))</f>
        <v/>
      </c>
    </row>
    <row r="2398">
      <c r="A2398" s="38">
        <f>IF(CriteriTecnici!$A2178="","","    "&amp;CHAR(123)&amp;CHAR(34)&amp;"bidderId"&amp;CHAR(34)&amp;": "&amp;CHAR(34)&amp;SUBSTITUTE(CriteriTecnici!$A2178,CHAR(34),"'")&amp;CHAR(34)&amp;", "&amp;CHAR(34)&amp;"lotId"&amp;CHAR(34)&amp;": "&amp;CHAR(34)&amp;SUBSTITUTE(CriteriTecnici!$C2178,CHAR(34),"'")&amp;CHAR(34)&amp;", "&amp;CHAR(34)&amp;"criterionId"&amp;CHAR(34)&amp;": "&amp;CHAR(34)&amp;SUBSTITUTE(CriteriTecnici!$D2178,CHAR(34),"'")&amp;CHAR(34)&amp;", "&amp;CHAR(34)&amp;"kind"&amp;CHAR(34)&amp;": "&amp;CHAR(34)&amp;SUBSTITUTE(CriteriTecnici!$F2178,CHAR(34),"'")&amp;CHAR(34)&amp;", "&amp;CHAR(34)&amp;"value"&amp;CHAR(34)&amp;": "&amp;SUBSTITUTE(TRIM(ROUND(IFERROR(CriteriTecnici!$N2178*1,IFERROR(NUMBERVALUE(CriteriTecnici!$N2178,".",","),IFERROR(NUMBERVALUE(CriteriTecnici!$N2178,",","."),0))),4)&amp;""),",",".")&amp;", "&amp;CHAR(34)&amp;"numerator"&amp;CHAR(34)&amp;": "&amp;SUBSTITUTE(TRIM(ROUND(IFERROR(CriteriTecnici!$K2178*1,IFERROR(NUMBERVALUE(CriteriTecnici!$K2178,".",","),IFERROR(NUMBERVALUE(CriteriTecnici!$K2178,",","."),0))),4)&amp;""),",",".")&amp;", "&amp;CHAR(34)&amp;"denominator"&amp;CHAR(34)&amp;": "&amp;SUBSTITUTE(TRIM(ROUND(IFERROR(CriteriTecnici!$L2178*1,IFERROR(NUMBERVALUE(CriteriTecnici!$L2178,".",","),IFERROR(NUMBERVALUE(CriteriTecnici!$L2178,",","."),0))),4)&amp;""),",",".")&amp;", "&amp;CHAR(34)&amp;"flag"&amp;CHAR(34)&amp;": "&amp;SUBSTITUTE(TRIM(ROUND(IFERROR(CriteriTecnici!$M2178*1,IFERROR(NUMBERVALUE(CriteriTecnici!$M2178,".",","),IFERROR(NUMBERVALUE(CriteriTecnici!$M2178,",","."),0))),4)&amp;""),",",".")&amp;", "&amp;CHAR(34)&amp;"rawScore"&amp;CHAR(34)&amp;": "&amp;SUBSTITUTE(TRIM(ROUND(IFERROR(CriteriTecnici!$O2178*1,IFERROR(NUMBERVALUE(CriteriTecnici!$O2178,".",","),IFERROR(NUMBERVALUE(CriteriTecnici!$O2178,",","."),0))),4)&amp;""),",",".")&amp;CHAR(125)&amp;IF(TRUE,",",""))</f>
        <v/>
      </c>
    </row>
    <row r="2399">
      <c r="A2399" s="38">
        <f>IF(CriteriTecnici!$A2179="","","    "&amp;CHAR(123)&amp;CHAR(34)&amp;"bidderId"&amp;CHAR(34)&amp;": "&amp;CHAR(34)&amp;SUBSTITUTE(CriteriTecnici!$A2179,CHAR(34),"'")&amp;CHAR(34)&amp;", "&amp;CHAR(34)&amp;"lotId"&amp;CHAR(34)&amp;": "&amp;CHAR(34)&amp;SUBSTITUTE(CriteriTecnici!$C2179,CHAR(34),"'")&amp;CHAR(34)&amp;", "&amp;CHAR(34)&amp;"criterionId"&amp;CHAR(34)&amp;": "&amp;CHAR(34)&amp;SUBSTITUTE(CriteriTecnici!$D2179,CHAR(34),"'")&amp;CHAR(34)&amp;", "&amp;CHAR(34)&amp;"kind"&amp;CHAR(34)&amp;": "&amp;CHAR(34)&amp;SUBSTITUTE(CriteriTecnici!$F2179,CHAR(34),"'")&amp;CHAR(34)&amp;", "&amp;CHAR(34)&amp;"value"&amp;CHAR(34)&amp;": "&amp;SUBSTITUTE(TRIM(ROUND(IFERROR(CriteriTecnici!$N2179*1,IFERROR(NUMBERVALUE(CriteriTecnici!$N2179,".",","),IFERROR(NUMBERVALUE(CriteriTecnici!$N2179,",","."),0))),4)&amp;""),",",".")&amp;", "&amp;CHAR(34)&amp;"numerator"&amp;CHAR(34)&amp;": "&amp;SUBSTITUTE(TRIM(ROUND(IFERROR(CriteriTecnici!$K2179*1,IFERROR(NUMBERVALUE(CriteriTecnici!$K2179,".",","),IFERROR(NUMBERVALUE(CriteriTecnici!$K2179,",","."),0))),4)&amp;""),",",".")&amp;", "&amp;CHAR(34)&amp;"denominator"&amp;CHAR(34)&amp;": "&amp;SUBSTITUTE(TRIM(ROUND(IFERROR(CriteriTecnici!$L2179*1,IFERROR(NUMBERVALUE(CriteriTecnici!$L2179,".",","),IFERROR(NUMBERVALUE(CriteriTecnici!$L2179,",","."),0))),4)&amp;""),",",".")&amp;", "&amp;CHAR(34)&amp;"flag"&amp;CHAR(34)&amp;": "&amp;SUBSTITUTE(TRIM(ROUND(IFERROR(CriteriTecnici!$M2179*1,IFERROR(NUMBERVALUE(CriteriTecnici!$M2179,".",","),IFERROR(NUMBERVALUE(CriteriTecnici!$M2179,",","."),0))),4)&amp;""),",",".")&amp;", "&amp;CHAR(34)&amp;"rawScore"&amp;CHAR(34)&amp;": "&amp;SUBSTITUTE(TRIM(ROUND(IFERROR(CriteriTecnici!$O2179*1,IFERROR(NUMBERVALUE(CriteriTecnici!$O2179,".",","),IFERROR(NUMBERVALUE(CriteriTecnici!$O2179,",","."),0))),4)&amp;""),",",".")&amp;CHAR(125)&amp;IF(TRUE,",",""))</f>
        <v/>
      </c>
    </row>
    <row r="2400">
      <c r="A2400" s="38">
        <f>IF(CriteriTecnici!$A2180="","","    "&amp;CHAR(123)&amp;CHAR(34)&amp;"bidderId"&amp;CHAR(34)&amp;": "&amp;CHAR(34)&amp;SUBSTITUTE(CriteriTecnici!$A2180,CHAR(34),"'")&amp;CHAR(34)&amp;", "&amp;CHAR(34)&amp;"lotId"&amp;CHAR(34)&amp;": "&amp;CHAR(34)&amp;SUBSTITUTE(CriteriTecnici!$C2180,CHAR(34),"'")&amp;CHAR(34)&amp;", "&amp;CHAR(34)&amp;"criterionId"&amp;CHAR(34)&amp;": "&amp;CHAR(34)&amp;SUBSTITUTE(CriteriTecnici!$D2180,CHAR(34),"'")&amp;CHAR(34)&amp;", "&amp;CHAR(34)&amp;"kind"&amp;CHAR(34)&amp;": "&amp;CHAR(34)&amp;SUBSTITUTE(CriteriTecnici!$F2180,CHAR(34),"'")&amp;CHAR(34)&amp;", "&amp;CHAR(34)&amp;"value"&amp;CHAR(34)&amp;": "&amp;SUBSTITUTE(TRIM(ROUND(IFERROR(CriteriTecnici!$N2180*1,IFERROR(NUMBERVALUE(CriteriTecnici!$N2180,".",","),IFERROR(NUMBERVALUE(CriteriTecnici!$N2180,",","."),0))),4)&amp;""),",",".")&amp;", "&amp;CHAR(34)&amp;"numerator"&amp;CHAR(34)&amp;": "&amp;SUBSTITUTE(TRIM(ROUND(IFERROR(CriteriTecnici!$K2180*1,IFERROR(NUMBERVALUE(CriteriTecnici!$K2180,".",","),IFERROR(NUMBERVALUE(CriteriTecnici!$K2180,",","."),0))),4)&amp;""),",",".")&amp;", "&amp;CHAR(34)&amp;"denominator"&amp;CHAR(34)&amp;": "&amp;SUBSTITUTE(TRIM(ROUND(IFERROR(CriteriTecnici!$L2180*1,IFERROR(NUMBERVALUE(CriteriTecnici!$L2180,".",","),IFERROR(NUMBERVALUE(CriteriTecnici!$L2180,",","."),0))),4)&amp;""),",",".")&amp;", "&amp;CHAR(34)&amp;"flag"&amp;CHAR(34)&amp;": "&amp;SUBSTITUTE(TRIM(ROUND(IFERROR(CriteriTecnici!$M2180*1,IFERROR(NUMBERVALUE(CriteriTecnici!$M2180,".",","),IFERROR(NUMBERVALUE(CriteriTecnici!$M2180,",","."),0))),4)&amp;""),",",".")&amp;", "&amp;CHAR(34)&amp;"rawScore"&amp;CHAR(34)&amp;": "&amp;SUBSTITUTE(TRIM(ROUND(IFERROR(CriteriTecnici!$O2180*1,IFERROR(NUMBERVALUE(CriteriTecnici!$O2180,".",","),IFERROR(NUMBERVALUE(CriteriTecnici!$O2180,",","."),0))),4)&amp;""),",",".")&amp;CHAR(125)&amp;IF(TRUE,",",""))</f>
        <v/>
      </c>
    </row>
    <row r="2401">
      <c r="A2401" s="38">
        <f>IF(CriteriTecnici!$A2181="","","    "&amp;CHAR(123)&amp;CHAR(34)&amp;"bidderId"&amp;CHAR(34)&amp;": "&amp;CHAR(34)&amp;SUBSTITUTE(CriteriTecnici!$A2181,CHAR(34),"'")&amp;CHAR(34)&amp;", "&amp;CHAR(34)&amp;"lotId"&amp;CHAR(34)&amp;": "&amp;CHAR(34)&amp;SUBSTITUTE(CriteriTecnici!$C2181,CHAR(34),"'")&amp;CHAR(34)&amp;", "&amp;CHAR(34)&amp;"criterionId"&amp;CHAR(34)&amp;": "&amp;CHAR(34)&amp;SUBSTITUTE(CriteriTecnici!$D2181,CHAR(34),"'")&amp;CHAR(34)&amp;", "&amp;CHAR(34)&amp;"kind"&amp;CHAR(34)&amp;": "&amp;CHAR(34)&amp;SUBSTITUTE(CriteriTecnici!$F2181,CHAR(34),"'")&amp;CHAR(34)&amp;", "&amp;CHAR(34)&amp;"value"&amp;CHAR(34)&amp;": "&amp;SUBSTITUTE(TRIM(ROUND(IFERROR(CriteriTecnici!$N2181*1,IFERROR(NUMBERVALUE(CriteriTecnici!$N2181,".",","),IFERROR(NUMBERVALUE(CriteriTecnici!$N2181,",","."),0))),4)&amp;""),",",".")&amp;", "&amp;CHAR(34)&amp;"numerator"&amp;CHAR(34)&amp;": "&amp;SUBSTITUTE(TRIM(ROUND(IFERROR(CriteriTecnici!$K2181*1,IFERROR(NUMBERVALUE(CriteriTecnici!$K2181,".",","),IFERROR(NUMBERVALUE(CriteriTecnici!$K2181,",","."),0))),4)&amp;""),",",".")&amp;", "&amp;CHAR(34)&amp;"denominator"&amp;CHAR(34)&amp;": "&amp;SUBSTITUTE(TRIM(ROUND(IFERROR(CriteriTecnici!$L2181*1,IFERROR(NUMBERVALUE(CriteriTecnici!$L2181,".",","),IFERROR(NUMBERVALUE(CriteriTecnici!$L2181,",","."),0))),4)&amp;""),",",".")&amp;", "&amp;CHAR(34)&amp;"flag"&amp;CHAR(34)&amp;": "&amp;SUBSTITUTE(TRIM(ROUND(IFERROR(CriteriTecnici!$M2181*1,IFERROR(NUMBERVALUE(CriteriTecnici!$M2181,".",","),IFERROR(NUMBERVALUE(CriteriTecnici!$M2181,",","."),0))),4)&amp;""),",",".")&amp;", "&amp;CHAR(34)&amp;"rawScore"&amp;CHAR(34)&amp;": "&amp;SUBSTITUTE(TRIM(ROUND(IFERROR(CriteriTecnici!$O2181*1,IFERROR(NUMBERVALUE(CriteriTecnici!$O2181,".",","),IFERROR(NUMBERVALUE(CriteriTecnici!$O2181,",","."),0))),4)&amp;""),",",".")&amp;CHAR(125)&amp;IF(TRUE,",",""))</f>
        <v/>
      </c>
    </row>
    <row r="2402">
      <c r="A2402" s="38">
        <f>IF(CriteriTecnici!$A2182="","","    "&amp;CHAR(123)&amp;CHAR(34)&amp;"bidderId"&amp;CHAR(34)&amp;": "&amp;CHAR(34)&amp;SUBSTITUTE(CriteriTecnici!$A2182,CHAR(34),"'")&amp;CHAR(34)&amp;", "&amp;CHAR(34)&amp;"lotId"&amp;CHAR(34)&amp;": "&amp;CHAR(34)&amp;SUBSTITUTE(CriteriTecnici!$C2182,CHAR(34),"'")&amp;CHAR(34)&amp;", "&amp;CHAR(34)&amp;"criterionId"&amp;CHAR(34)&amp;": "&amp;CHAR(34)&amp;SUBSTITUTE(CriteriTecnici!$D2182,CHAR(34),"'")&amp;CHAR(34)&amp;", "&amp;CHAR(34)&amp;"kind"&amp;CHAR(34)&amp;": "&amp;CHAR(34)&amp;SUBSTITUTE(CriteriTecnici!$F2182,CHAR(34),"'")&amp;CHAR(34)&amp;", "&amp;CHAR(34)&amp;"value"&amp;CHAR(34)&amp;": "&amp;SUBSTITUTE(TRIM(ROUND(IFERROR(CriteriTecnici!$N2182*1,IFERROR(NUMBERVALUE(CriteriTecnici!$N2182,".",","),IFERROR(NUMBERVALUE(CriteriTecnici!$N2182,",","."),0))),4)&amp;""),",",".")&amp;", "&amp;CHAR(34)&amp;"numerator"&amp;CHAR(34)&amp;": "&amp;SUBSTITUTE(TRIM(ROUND(IFERROR(CriteriTecnici!$K2182*1,IFERROR(NUMBERVALUE(CriteriTecnici!$K2182,".",","),IFERROR(NUMBERVALUE(CriteriTecnici!$K2182,",","."),0))),4)&amp;""),",",".")&amp;", "&amp;CHAR(34)&amp;"denominator"&amp;CHAR(34)&amp;": "&amp;SUBSTITUTE(TRIM(ROUND(IFERROR(CriteriTecnici!$L2182*1,IFERROR(NUMBERVALUE(CriteriTecnici!$L2182,".",","),IFERROR(NUMBERVALUE(CriteriTecnici!$L2182,",","."),0))),4)&amp;""),",",".")&amp;", "&amp;CHAR(34)&amp;"flag"&amp;CHAR(34)&amp;": "&amp;SUBSTITUTE(TRIM(ROUND(IFERROR(CriteriTecnici!$M2182*1,IFERROR(NUMBERVALUE(CriteriTecnici!$M2182,".",","),IFERROR(NUMBERVALUE(CriteriTecnici!$M2182,",","."),0))),4)&amp;""),",",".")&amp;", "&amp;CHAR(34)&amp;"rawScore"&amp;CHAR(34)&amp;": "&amp;SUBSTITUTE(TRIM(ROUND(IFERROR(CriteriTecnici!$O2182*1,IFERROR(NUMBERVALUE(CriteriTecnici!$O2182,".",","),IFERROR(NUMBERVALUE(CriteriTecnici!$O2182,",","."),0))),4)&amp;""),",",".")&amp;CHAR(125)&amp;IF(TRUE,",",""))</f>
        <v/>
      </c>
    </row>
    <row r="2403">
      <c r="A2403" s="38">
        <f>IF(CriteriTecnici!$A2183="","","    "&amp;CHAR(123)&amp;CHAR(34)&amp;"bidderId"&amp;CHAR(34)&amp;": "&amp;CHAR(34)&amp;SUBSTITUTE(CriteriTecnici!$A2183,CHAR(34),"'")&amp;CHAR(34)&amp;", "&amp;CHAR(34)&amp;"lotId"&amp;CHAR(34)&amp;": "&amp;CHAR(34)&amp;SUBSTITUTE(CriteriTecnici!$C2183,CHAR(34),"'")&amp;CHAR(34)&amp;", "&amp;CHAR(34)&amp;"criterionId"&amp;CHAR(34)&amp;": "&amp;CHAR(34)&amp;SUBSTITUTE(CriteriTecnici!$D2183,CHAR(34),"'")&amp;CHAR(34)&amp;", "&amp;CHAR(34)&amp;"kind"&amp;CHAR(34)&amp;": "&amp;CHAR(34)&amp;SUBSTITUTE(CriteriTecnici!$F2183,CHAR(34),"'")&amp;CHAR(34)&amp;", "&amp;CHAR(34)&amp;"value"&amp;CHAR(34)&amp;": "&amp;SUBSTITUTE(TRIM(ROUND(IFERROR(CriteriTecnici!$N2183*1,IFERROR(NUMBERVALUE(CriteriTecnici!$N2183,".",","),IFERROR(NUMBERVALUE(CriteriTecnici!$N2183,",","."),0))),4)&amp;""),",",".")&amp;", "&amp;CHAR(34)&amp;"numerator"&amp;CHAR(34)&amp;": "&amp;SUBSTITUTE(TRIM(ROUND(IFERROR(CriteriTecnici!$K2183*1,IFERROR(NUMBERVALUE(CriteriTecnici!$K2183,".",","),IFERROR(NUMBERVALUE(CriteriTecnici!$K2183,",","."),0))),4)&amp;""),",",".")&amp;", "&amp;CHAR(34)&amp;"denominator"&amp;CHAR(34)&amp;": "&amp;SUBSTITUTE(TRIM(ROUND(IFERROR(CriteriTecnici!$L2183*1,IFERROR(NUMBERVALUE(CriteriTecnici!$L2183,".",","),IFERROR(NUMBERVALUE(CriteriTecnici!$L2183,",","."),0))),4)&amp;""),",",".")&amp;", "&amp;CHAR(34)&amp;"flag"&amp;CHAR(34)&amp;": "&amp;SUBSTITUTE(TRIM(ROUND(IFERROR(CriteriTecnici!$M2183*1,IFERROR(NUMBERVALUE(CriteriTecnici!$M2183,".",","),IFERROR(NUMBERVALUE(CriteriTecnici!$M2183,",","."),0))),4)&amp;""),",",".")&amp;", "&amp;CHAR(34)&amp;"rawScore"&amp;CHAR(34)&amp;": "&amp;SUBSTITUTE(TRIM(ROUND(IFERROR(CriteriTecnici!$O2183*1,IFERROR(NUMBERVALUE(CriteriTecnici!$O2183,".",","),IFERROR(NUMBERVALUE(CriteriTecnici!$O2183,",","."),0))),4)&amp;""),",",".")&amp;CHAR(125)&amp;IF(TRUE,",",""))</f>
        <v/>
      </c>
    </row>
    <row r="2404">
      <c r="A2404" s="38">
        <f>IF(CriteriTecnici!$A2184="","","    "&amp;CHAR(123)&amp;CHAR(34)&amp;"bidderId"&amp;CHAR(34)&amp;": "&amp;CHAR(34)&amp;SUBSTITUTE(CriteriTecnici!$A2184,CHAR(34),"'")&amp;CHAR(34)&amp;", "&amp;CHAR(34)&amp;"lotId"&amp;CHAR(34)&amp;": "&amp;CHAR(34)&amp;SUBSTITUTE(CriteriTecnici!$C2184,CHAR(34),"'")&amp;CHAR(34)&amp;", "&amp;CHAR(34)&amp;"criterionId"&amp;CHAR(34)&amp;": "&amp;CHAR(34)&amp;SUBSTITUTE(CriteriTecnici!$D2184,CHAR(34),"'")&amp;CHAR(34)&amp;", "&amp;CHAR(34)&amp;"kind"&amp;CHAR(34)&amp;": "&amp;CHAR(34)&amp;SUBSTITUTE(CriteriTecnici!$F2184,CHAR(34),"'")&amp;CHAR(34)&amp;", "&amp;CHAR(34)&amp;"value"&amp;CHAR(34)&amp;": "&amp;SUBSTITUTE(TRIM(ROUND(IFERROR(CriteriTecnici!$N2184*1,IFERROR(NUMBERVALUE(CriteriTecnici!$N2184,".",","),IFERROR(NUMBERVALUE(CriteriTecnici!$N2184,",","."),0))),4)&amp;""),",",".")&amp;", "&amp;CHAR(34)&amp;"numerator"&amp;CHAR(34)&amp;": "&amp;SUBSTITUTE(TRIM(ROUND(IFERROR(CriteriTecnici!$K2184*1,IFERROR(NUMBERVALUE(CriteriTecnici!$K2184,".",","),IFERROR(NUMBERVALUE(CriteriTecnici!$K2184,",","."),0))),4)&amp;""),",",".")&amp;", "&amp;CHAR(34)&amp;"denominator"&amp;CHAR(34)&amp;": "&amp;SUBSTITUTE(TRIM(ROUND(IFERROR(CriteriTecnici!$L2184*1,IFERROR(NUMBERVALUE(CriteriTecnici!$L2184,".",","),IFERROR(NUMBERVALUE(CriteriTecnici!$L2184,",","."),0))),4)&amp;""),",",".")&amp;", "&amp;CHAR(34)&amp;"flag"&amp;CHAR(34)&amp;": "&amp;SUBSTITUTE(TRIM(ROUND(IFERROR(CriteriTecnici!$M2184*1,IFERROR(NUMBERVALUE(CriteriTecnici!$M2184,".",","),IFERROR(NUMBERVALUE(CriteriTecnici!$M2184,",","."),0))),4)&amp;""),",",".")&amp;", "&amp;CHAR(34)&amp;"rawScore"&amp;CHAR(34)&amp;": "&amp;SUBSTITUTE(TRIM(ROUND(IFERROR(CriteriTecnici!$O2184*1,IFERROR(NUMBERVALUE(CriteriTecnici!$O2184,".",","),IFERROR(NUMBERVALUE(CriteriTecnici!$O2184,",","."),0))),4)&amp;""),",",".")&amp;CHAR(125)&amp;IF(TRUE,",",""))</f>
        <v/>
      </c>
    </row>
    <row r="2405">
      <c r="A2405" s="38">
        <f>IF(CriteriTecnici!$A2185="","","    "&amp;CHAR(123)&amp;CHAR(34)&amp;"bidderId"&amp;CHAR(34)&amp;": "&amp;CHAR(34)&amp;SUBSTITUTE(CriteriTecnici!$A2185,CHAR(34),"'")&amp;CHAR(34)&amp;", "&amp;CHAR(34)&amp;"lotId"&amp;CHAR(34)&amp;": "&amp;CHAR(34)&amp;SUBSTITUTE(CriteriTecnici!$C2185,CHAR(34),"'")&amp;CHAR(34)&amp;", "&amp;CHAR(34)&amp;"criterionId"&amp;CHAR(34)&amp;": "&amp;CHAR(34)&amp;SUBSTITUTE(CriteriTecnici!$D2185,CHAR(34),"'")&amp;CHAR(34)&amp;", "&amp;CHAR(34)&amp;"kind"&amp;CHAR(34)&amp;": "&amp;CHAR(34)&amp;SUBSTITUTE(CriteriTecnici!$F2185,CHAR(34),"'")&amp;CHAR(34)&amp;", "&amp;CHAR(34)&amp;"value"&amp;CHAR(34)&amp;": "&amp;SUBSTITUTE(TRIM(ROUND(IFERROR(CriteriTecnici!$N2185*1,IFERROR(NUMBERVALUE(CriteriTecnici!$N2185,".",","),IFERROR(NUMBERVALUE(CriteriTecnici!$N2185,",","."),0))),4)&amp;""),",",".")&amp;", "&amp;CHAR(34)&amp;"numerator"&amp;CHAR(34)&amp;": "&amp;SUBSTITUTE(TRIM(ROUND(IFERROR(CriteriTecnici!$K2185*1,IFERROR(NUMBERVALUE(CriteriTecnici!$K2185,".",","),IFERROR(NUMBERVALUE(CriteriTecnici!$K2185,",","."),0))),4)&amp;""),",",".")&amp;", "&amp;CHAR(34)&amp;"denominator"&amp;CHAR(34)&amp;": "&amp;SUBSTITUTE(TRIM(ROUND(IFERROR(CriteriTecnici!$L2185*1,IFERROR(NUMBERVALUE(CriteriTecnici!$L2185,".",","),IFERROR(NUMBERVALUE(CriteriTecnici!$L2185,",","."),0))),4)&amp;""),",",".")&amp;", "&amp;CHAR(34)&amp;"flag"&amp;CHAR(34)&amp;": "&amp;SUBSTITUTE(TRIM(ROUND(IFERROR(CriteriTecnici!$M2185*1,IFERROR(NUMBERVALUE(CriteriTecnici!$M2185,".",","),IFERROR(NUMBERVALUE(CriteriTecnici!$M2185,",","."),0))),4)&amp;""),",",".")&amp;", "&amp;CHAR(34)&amp;"rawScore"&amp;CHAR(34)&amp;": "&amp;SUBSTITUTE(TRIM(ROUND(IFERROR(CriteriTecnici!$O2185*1,IFERROR(NUMBERVALUE(CriteriTecnici!$O2185,".",","),IFERROR(NUMBERVALUE(CriteriTecnici!$O2185,",","."),0))),4)&amp;""),",",".")&amp;CHAR(125)&amp;IF(TRUE,",",""))</f>
        <v/>
      </c>
    </row>
    <row r="2406">
      <c r="A2406" s="38">
        <f>IF(CriteriTecnici!$A2186="","","    "&amp;CHAR(123)&amp;CHAR(34)&amp;"bidderId"&amp;CHAR(34)&amp;": "&amp;CHAR(34)&amp;SUBSTITUTE(CriteriTecnici!$A2186,CHAR(34),"'")&amp;CHAR(34)&amp;", "&amp;CHAR(34)&amp;"lotId"&amp;CHAR(34)&amp;": "&amp;CHAR(34)&amp;SUBSTITUTE(CriteriTecnici!$C2186,CHAR(34),"'")&amp;CHAR(34)&amp;", "&amp;CHAR(34)&amp;"criterionId"&amp;CHAR(34)&amp;": "&amp;CHAR(34)&amp;SUBSTITUTE(CriteriTecnici!$D2186,CHAR(34),"'")&amp;CHAR(34)&amp;", "&amp;CHAR(34)&amp;"kind"&amp;CHAR(34)&amp;": "&amp;CHAR(34)&amp;SUBSTITUTE(CriteriTecnici!$F2186,CHAR(34),"'")&amp;CHAR(34)&amp;", "&amp;CHAR(34)&amp;"value"&amp;CHAR(34)&amp;": "&amp;SUBSTITUTE(TRIM(ROUND(IFERROR(CriteriTecnici!$N2186*1,IFERROR(NUMBERVALUE(CriteriTecnici!$N2186,".",","),IFERROR(NUMBERVALUE(CriteriTecnici!$N2186,",","."),0))),4)&amp;""),",",".")&amp;", "&amp;CHAR(34)&amp;"numerator"&amp;CHAR(34)&amp;": "&amp;SUBSTITUTE(TRIM(ROUND(IFERROR(CriteriTecnici!$K2186*1,IFERROR(NUMBERVALUE(CriteriTecnici!$K2186,".",","),IFERROR(NUMBERVALUE(CriteriTecnici!$K2186,",","."),0))),4)&amp;""),",",".")&amp;", "&amp;CHAR(34)&amp;"denominator"&amp;CHAR(34)&amp;": "&amp;SUBSTITUTE(TRIM(ROUND(IFERROR(CriteriTecnici!$L2186*1,IFERROR(NUMBERVALUE(CriteriTecnici!$L2186,".",","),IFERROR(NUMBERVALUE(CriteriTecnici!$L2186,",","."),0))),4)&amp;""),",",".")&amp;", "&amp;CHAR(34)&amp;"flag"&amp;CHAR(34)&amp;": "&amp;SUBSTITUTE(TRIM(ROUND(IFERROR(CriteriTecnici!$M2186*1,IFERROR(NUMBERVALUE(CriteriTecnici!$M2186,".",","),IFERROR(NUMBERVALUE(CriteriTecnici!$M2186,",","."),0))),4)&amp;""),",",".")&amp;", "&amp;CHAR(34)&amp;"rawScore"&amp;CHAR(34)&amp;": "&amp;SUBSTITUTE(TRIM(ROUND(IFERROR(CriteriTecnici!$O2186*1,IFERROR(NUMBERVALUE(CriteriTecnici!$O2186,".",","),IFERROR(NUMBERVALUE(CriteriTecnici!$O2186,",","."),0))),4)&amp;""),",",".")&amp;CHAR(125)&amp;IF(TRUE,",",""))</f>
        <v/>
      </c>
    </row>
    <row r="2407">
      <c r="A2407" s="38">
        <f>IF(CriteriTecnici!$A2187="","","    "&amp;CHAR(123)&amp;CHAR(34)&amp;"bidderId"&amp;CHAR(34)&amp;": "&amp;CHAR(34)&amp;SUBSTITUTE(CriteriTecnici!$A2187,CHAR(34),"'")&amp;CHAR(34)&amp;", "&amp;CHAR(34)&amp;"lotId"&amp;CHAR(34)&amp;": "&amp;CHAR(34)&amp;SUBSTITUTE(CriteriTecnici!$C2187,CHAR(34),"'")&amp;CHAR(34)&amp;", "&amp;CHAR(34)&amp;"criterionId"&amp;CHAR(34)&amp;": "&amp;CHAR(34)&amp;SUBSTITUTE(CriteriTecnici!$D2187,CHAR(34),"'")&amp;CHAR(34)&amp;", "&amp;CHAR(34)&amp;"kind"&amp;CHAR(34)&amp;": "&amp;CHAR(34)&amp;SUBSTITUTE(CriteriTecnici!$F2187,CHAR(34),"'")&amp;CHAR(34)&amp;", "&amp;CHAR(34)&amp;"value"&amp;CHAR(34)&amp;": "&amp;SUBSTITUTE(TRIM(ROUND(IFERROR(CriteriTecnici!$N2187*1,IFERROR(NUMBERVALUE(CriteriTecnici!$N2187,".",","),IFERROR(NUMBERVALUE(CriteriTecnici!$N2187,",","."),0))),4)&amp;""),",",".")&amp;", "&amp;CHAR(34)&amp;"numerator"&amp;CHAR(34)&amp;": "&amp;SUBSTITUTE(TRIM(ROUND(IFERROR(CriteriTecnici!$K2187*1,IFERROR(NUMBERVALUE(CriteriTecnici!$K2187,".",","),IFERROR(NUMBERVALUE(CriteriTecnici!$K2187,",","."),0))),4)&amp;""),",",".")&amp;", "&amp;CHAR(34)&amp;"denominator"&amp;CHAR(34)&amp;": "&amp;SUBSTITUTE(TRIM(ROUND(IFERROR(CriteriTecnici!$L2187*1,IFERROR(NUMBERVALUE(CriteriTecnici!$L2187,".",","),IFERROR(NUMBERVALUE(CriteriTecnici!$L2187,",","."),0))),4)&amp;""),",",".")&amp;", "&amp;CHAR(34)&amp;"flag"&amp;CHAR(34)&amp;": "&amp;SUBSTITUTE(TRIM(ROUND(IFERROR(CriteriTecnici!$M2187*1,IFERROR(NUMBERVALUE(CriteriTecnici!$M2187,".",","),IFERROR(NUMBERVALUE(CriteriTecnici!$M2187,",","."),0))),4)&amp;""),",",".")&amp;", "&amp;CHAR(34)&amp;"rawScore"&amp;CHAR(34)&amp;": "&amp;SUBSTITUTE(TRIM(ROUND(IFERROR(CriteriTecnici!$O2187*1,IFERROR(NUMBERVALUE(CriteriTecnici!$O2187,".",","),IFERROR(NUMBERVALUE(CriteriTecnici!$O2187,",","."),0))),4)&amp;""),",",".")&amp;CHAR(125)&amp;IF(TRUE,",",""))</f>
        <v/>
      </c>
    </row>
    <row r="2408">
      <c r="A2408" s="38">
        <f>IF(CriteriTecnici!$A2188="","","    "&amp;CHAR(123)&amp;CHAR(34)&amp;"bidderId"&amp;CHAR(34)&amp;": "&amp;CHAR(34)&amp;SUBSTITUTE(CriteriTecnici!$A2188,CHAR(34),"'")&amp;CHAR(34)&amp;", "&amp;CHAR(34)&amp;"lotId"&amp;CHAR(34)&amp;": "&amp;CHAR(34)&amp;SUBSTITUTE(CriteriTecnici!$C2188,CHAR(34),"'")&amp;CHAR(34)&amp;", "&amp;CHAR(34)&amp;"criterionId"&amp;CHAR(34)&amp;": "&amp;CHAR(34)&amp;SUBSTITUTE(CriteriTecnici!$D2188,CHAR(34),"'")&amp;CHAR(34)&amp;", "&amp;CHAR(34)&amp;"kind"&amp;CHAR(34)&amp;": "&amp;CHAR(34)&amp;SUBSTITUTE(CriteriTecnici!$F2188,CHAR(34),"'")&amp;CHAR(34)&amp;", "&amp;CHAR(34)&amp;"value"&amp;CHAR(34)&amp;": "&amp;SUBSTITUTE(TRIM(ROUND(IFERROR(CriteriTecnici!$N2188*1,IFERROR(NUMBERVALUE(CriteriTecnici!$N2188,".",","),IFERROR(NUMBERVALUE(CriteriTecnici!$N2188,",","."),0))),4)&amp;""),",",".")&amp;", "&amp;CHAR(34)&amp;"numerator"&amp;CHAR(34)&amp;": "&amp;SUBSTITUTE(TRIM(ROUND(IFERROR(CriteriTecnici!$K2188*1,IFERROR(NUMBERVALUE(CriteriTecnici!$K2188,".",","),IFERROR(NUMBERVALUE(CriteriTecnici!$K2188,",","."),0))),4)&amp;""),",",".")&amp;", "&amp;CHAR(34)&amp;"denominator"&amp;CHAR(34)&amp;": "&amp;SUBSTITUTE(TRIM(ROUND(IFERROR(CriteriTecnici!$L2188*1,IFERROR(NUMBERVALUE(CriteriTecnici!$L2188,".",","),IFERROR(NUMBERVALUE(CriteriTecnici!$L2188,",","."),0))),4)&amp;""),",",".")&amp;", "&amp;CHAR(34)&amp;"flag"&amp;CHAR(34)&amp;": "&amp;SUBSTITUTE(TRIM(ROUND(IFERROR(CriteriTecnici!$M2188*1,IFERROR(NUMBERVALUE(CriteriTecnici!$M2188,".",","),IFERROR(NUMBERVALUE(CriteriTecnici!$M2188,",","."),0))),4)&amp;""),",",".")&amp;", "&amp;CHAR(34)&amp;"rawScore"&amp;CHAR(34)&amp;": "&amp;SUBSTITUTE(TRIM(ROUND(IFERROR(CriteriTecnici!$O2188*1,IFERROR(NUMBERVALUE(CriteriTecnici!$O2188,".",","),IFERROR(NUMBERVALUE(CriteriTecnici!$O2188,",","."),0))),4)&amp;""),",",".")&amp;CHAR(125)&amp;IF(TRUE,",",""))</f>
        <v/>
      </c>
    </row>
    <row r="2409">
      <c r="A2409" s="38">
        <f>IF(CriteriTecnici!$A2189="","","    "&amp;CHAR(123)&amp;CHAR(34)&amp;"bidderId"&amp;CHAR(34)&amp;": "&amp;CHAR(34)&amp;SUBSTITUTE(CriteriTecnici!$A2189,CHAR(34),"'")&amp;CHAR(34)&amp;", "&amp;CHAR(34)&amp;"lotId"&amp;CHAR(34)&amp;": "&amp;CHAR(34)&amp;SUBSTITUTE(CriteriTecnici!$C2189,CHAR(34),"'")&amp;CHAR(34)&amp;", "&amp;CHAR(34)&amp;"criterionId"&amp;CHAR(34)&amp;": "&amp;CHAR(34)&amp;SUBSTITUTE(CriteriTecnici!$D2189,CHAR(34),"'")&amp;CHAR(34)&amp;", "&amp;CHAR(34)&amp;"kind"&amp;CHAR(34)&amp;": "&amp;CHAR(34)&amp;SUBSTITUTE(CriteriTecnici!$F2189,CHAR(34),"'")&amp;CHAR(34)&amp;", "&amp;CHAR(34)&amp;"value"&amp;CHAR(34)&amp;": "&amp;SUBSTITUTE(TRIM(ROUND(IFERROR(CriteriTecnici!$N2189*1,IFERROR(NUMBERVALUE(CriteriTecnici!$N2189,".",","),IFERROR(NUMBERVALUE(CriteriTecnici!$N2189,",","."),0))),4)&amp;""),",",".")&amp;", "&amp;CHAR(34)&amp;"numerator"&amp;CHAR(34)&amp;": "&amp;SUBSTITUTE(TRIM(ROUND(IFERROR(CriteriTecnici!$K2189*1,IFERROR(NUMBERVALUE(CriteriTecnici!$K2189,".",","),IFERROR(NUMBERVALUE(CriteriTecnici!$K2189,",","."),0))),4)&amp;""),",",".")&amp;", "&amp;CHAR(34)&amp;"denominator"&amp;CHAR(34)&amp;": "&amp;SUBSTITUTE(TRIM(ROUND(IFERROR(CriteriTecnici!$L2189*1,IFERROR(NUMBERVALUE(CriteriTecnici!$L2189,".",","),IFERROR(NUMBERVALUE(CriteriTecnici!$L2189,",","."),0))),4)&amp;""),",",".")&amp;", "&amp;CHAR(34)&amp;"flag"&amp;CHAR(34)&amp;": "&amp;SUBSTITUTE(TRIM(ROUND(IFERROR(CriteriTecnici!$M2189*1,IFERROR(NUMBERVALUE(CriteriTecnici!$M2189,".",","),IFERROR(NUMBERVALUE(CriteriTecnici!$M2189,",","."),0))),4)&amp;""),",",".")&amp;", "&amp;CHAR(34)&amp;"rawScore"&amp;CHAR(34)&amp;": "&amp;SUBSTITUTE(TRIM(ROUND(IFERROR(CriteriTecnici!$O2189*1,IFERROR(NUMBERVALUE(CriteriTecnici!$O2189,".",","),IFERROR(NUMBERVALUE(CriteriTecnici!$O2189,",","."),0))),4)&amp;""),",",".")&amp;CHAR(125)&amp;IF(TRUE,",",""))</f>
        <v/>
      </c>
    </row>
    <row r="2410">
      <c r="A2410" s="38">
        <f>IF(CriteriTecnici!$A2190="","","    "&amp;CHAR(123)&amp;CHAR(34)&amp;"bidderId"&amp;CHAR(34)&amp;": "&amp;CHAR(34)&amp;SUBSTITUTE(CriteriTecnici!$A2190,CHAR(34),"'")&amp;CHAR(34)&amp;", "&amp;CHAR(34)&amp;"lotId"&amp;CHAR(34)&amp;": "&amp;CHAR(34)&amp;SUBSTITUTE(CriteriTecnici!$C2190,CHAR(34),"'")&amp;CHAR(34)&amp;", "&amp;CHAR(34)&amp;"criterionId"&amp;CHAR(34)&amp;": "&amp;CHAR(34)&amp;SUBSTITUTE(CriteriTecnici!$D2190,CHAR(34),"'")&amp;CHAR(34)&amp;", "&amp;CHAR(34)&amp;"kind"&amp;CHAR(34)&amp;": "&amp;CHAR(34)&amp;SUBSTITUTE(CriteriTecnici!$F2190,CHAR(34),"'")&amp;CHAR(34)&amp;", "&amp;CHAR(34)&amp;"value"&amp;CHAR(34)&amp;": "&amp;SUBSTITUTE(TRIM(ROUND(IFERROR(CriteriTecnici!$N2190*1,IFERROR(NUMBERVALUE(CriteriTecnici!$N2190,".",","),IFERROR(NUMBERVALUE(CriteriTecnici!$N2190,",","."),0))),4)&amp;""),",",".")&amp;", "&amp;CHAR(34)&amp;"numerator"&amp;CHAR(34)&amp;": "&amp;SUBSTITUTE(TRIM(ROUND(IFERROR(CriteriTecnici!$K2190*1,IFERROR(NUMBERVALUE(CriteriTecnici!$K2190,".",","),IFERROR(NUMBERVALUE(CriteriTecnici!$K2190,",","."),0))),4)&amp;""),",",".")&amp;", "&amp;CHAR(34)&amp;"denominator"&amp;CHAR(34)&amp;": "&amp;SUBSTITUTE(TRIM(ROUND(IFERROR(CriteriTecnici!$L2190*1,IFERROR(NUMBERVALUE(CriteriTecnici!$L2190,".",","),IFERROR(NUMBERVALUE(CriteriTecnici!$L2190,",","."),0))),4)&amp;""),",",".")&amp;", "&amp;CHAR(34)&amp;"flag"&amp;CHAR(34)&amp;": "&amp;SUBSTITUTE(TRIM(ROUND(IFERROR(CriteriTecnici!$M2190*1,IFERROR(NUMBERVALUE(CriteriTecnici!$M2190,".",","),IFERROR(NUMBERVALUE(CriteriTecnici!$M2190,",","."),0))),4)&amp;""),",",".")&amp;", "&amp;CHAR(34)&amp;"rawScore"&amp;CHAR(34)&amp;": "&amp;SUBSTITUTE(TRIM(ROUND(IFERROR(CriteriTecnici!$O2190*1,IFERROR(NUMBERVALUE(CriteriTecnici!$O2190,".",","),IFERROR(NUMBERVALUE(CriteriTecnici!$O2190,",","."),0))),4)&amp;""),",",".")&amp;CHAR(125)&amp;IF(TRUE,",",""))</f>
        <v/>
      </c>
    </row>
    <row r="2411">
      <c r="A2411" s="38">
        <f>IF(CriteriTecnici!$A2191="","","    "&amp;CHAR(123)&amp;CHAR(34)&amp;"bidderId"&amp;CHAR(34)&amp;": "&amp;CHAR(34)&amp;SUBSTITUTE(CriteriTecnici!$A2191,CHAR(34),"'")&amp;CHAR(34)&amp;", "&amp;CHAR(34)&amp;"lotId"&amp;CHAR(34)&amp;": "&amp;CHAR(34)&amp;SUBSTITUTE(CriteriTecnici!$C2191,CHAR(34),"'")&amp;CHAR(34)&amp;", "&amp;CHAR(34)&amp;"criterionId"&amp;CHAR(34)&amp;": "&amp;CHAR(34)&amp;SUBSTITUTE(CriteriTecnici!$D2191,CHAR(34),"'")&amp;CHAR(34)&amp;", "&amp;CHAR(34)&amp;"kind"&amp;CHAR(34)&amp;": "&amp;CHAR(34)&amp;SUBSTITUTE(CriteriTecnici!$F2191,CHAR(34),"'")&amp;CHAR(34)&amp;", "&amp;CHAR(34)&amp;"value"&amp;CHAR(34)&amp;": "&amp;SUBSTITUTE(TRIM(ROUND(IFERROR(CriteriTecnici!$N2191*1,IFERROR(NUMBERVALUE(CriteriTecnici!$N2191,".",","),IFERROR(NUMBERVALUE(CriteriTecnici!$N2191,",","."),0))),4)&amp;""),",",".")&amp;", "&amp;CHAR(34)&amp;"numerator"&amp;CHAR(34)&amp;": "&amp;SUBSTITUTE(TRIM(ROUND(IFERROR(CriteriTecnici!$K2191*1,IFERROR(NUMBERVALUE(CriteriTecnici!$K2191,".",","),IFERROR(NUMBERVALUE(CriteriTecnici!$K2191,",","."),0))),4)&amp;""),",",".")&amp;", "&amp;CHAR(34)&amp;"denominator"&amp;CHAR(34)&amp;": "&amp;SUBSTITUTE(TRIM(ROUND(IFERROR(CriteriTecnici!$L2191*1,IFERROR(NUMBERVALUE(CriteriTecnici!$L2191,".",","),IFERROR(NUMBERVALUE(CriteriTecnici!$L2191,",","."),0))),4)&amp;""),",",".")&amp;", "&amp;CHAR(34)&amp;"flag"&amp;CHAR(34)&amp;": "&amp;SUBSTITUTE(TRIM(ROUND(IFERROR(CriteriTecnici!$M2191*1,IFERROR(NUMBERVALUE(CriteriTecnici!$M2191,".",","),IFERROR(NUMBERVALUE(CriteriTecnici!$M2191,",","."),0))),4)&amp;""),",",".")&amp;", "&amp;CHAR(34)&amp;"rawScore"&amp;CHAR(34)&amp;": "&amp;SUBSTITUTE(TRIM(ROUND(IFERROR(CriteriTecnici!$O2191*1,IFERROR(NUMBERVALUE(CriteriTecnici!$O2191,".",","),IFERROR(NUMBERVALUE(CriteriTecnici!$O2191,",","."),0))),4)&amp;""),",",".")&amp;CHAR(125)&amp;IF(TRUE,",",""))</f>
        <v/>
      </c>
    </row>
    <row r="2412">
      <c r="A2412" s="38">
        <f>IF(CriteriTecnici!$A2192="","","    "&amp;CHAR(123)&amp;CHAR(34)&amp;"bidderId"&amp;CHAR(34)&amp;": "&amp;CHAR(34)&amp;SUBSTITUTE(CriteriTecnici!$A2192,CHAR(34),"'")&amp;CHAR(34)&amp;", "&amp;CHAR(34)&amp;"lotId"&amp;CHAR(34)&amp;": "&amp;CHAR(34)&amp;SUBSTITUTE(CriteriTecnici!$C2192,CHAR(34),"'")&amp;CHAR(34)&amp;", "&amp;CHAR(34)&amp;"criterionId"&amp;CHAR(34)&amp;": "&amp;CHAR(34)&amp;SUBSTITUTE(CriteriTecnici!$D2192,CHAR(34),"'")&amp;CHAR(34)&amp;", "&amp;CHAR(34)&amp;"kind"&amp;CHAR(34)&amp;": "&amp;CHAR(34)&amp;SUBSTITUTE(CriteriTecnici!$F2192,CHAR(34),"'")&amp;CHAR(34)&amp;", "&amp;CHAR(34)&amp;"value"&amp;CHAR(34)&amp;": "&amp;SUBSTITUTE(TRIM(ROUND(IFERROR(CriteriTecnici!$N2192*1,IFERROR(NUMBERVALUE(CriteriTecnici!$N2192,".",","),IFERROR(NUMBERVALUE(CriteriTecnici!$N2192,",","."),0))),4)&amp;""),",",".")&amp;", "&amp;CHAR(34)&amp;"numerator"&amp;CHAR(34)&amp;": "&amp;SUBSTITUTE(TRIM(ROUND(IFERROR(CriteriTecnici!$K2192*1,IFERROR(NUMBERVALUE(CriteriTecnici!$K2192,".",","),IFERROR(NUMBERVALUE(CriteriTecnici!$K2192,",","."),0))),4)&amp;""),",",".")&amp;", "&amp;CHAR(34)&amp;"denominator"&amp;CHAR(34)&amp;": "&amp;SUBSTITUTE(TRIM(ROUND(IFERROR(CriteriTecnici!$L2192*1,IFERROR(NUMBERVALUE(CriteriTecnici!$L2192,".",","),IFERROR(NUMBERVALUE(CriteriTecnici!$L2192,",","."),0))),4)&amp;""),",",".")&amp;", "&amp;CHAR(34)&amp;"flag"&amp;CHAR(34)&amp;": "&amp;SUBSTITUTE(TRIM(ROUND(IFERROR(CriteriTecnici!$M2192*1,IFERROR(NUMBERVALUE(CriteriTecnici!$M2192,".",","),IFERROR(NUMBERVALUE(CriteriTecnici!$M2192,",","."),0))),4)&amp;""),",",".")&amp;", "&amp;CHAR(34)&amp;"rawScore"&amp;CHAR(34)&amp;": "&amp;SUBSTITUTE(TRIM(ROUND(IFERROR(CriteriTecnici!$O2192*1,IFERROR(NUMBERVALUE(CriteriTecnici!$O2192,".",","),IFERROR(NUMBERVALUE(CriteriTecnici!$O2192,",","."),0))),4)&amp;""),",",".")&amp;CHAR(125)&amp;IF(TRUE,",",""))</f>
        <v/>
      </c>
    </row>
    <row r="2413">
      <c r="A2413" s="38">
        <f>IF(CriteriTecnici!$A2193="","","    "&amp;CHAR(123)&amp;CHAR(34)&amp;"bidderId"&amp;CHAR(34)&amp;": "&amp;CHAR(34)&amp;SUBSTITUTE(CriteriTecnici!$A2193,CHAR(34),"'")&amp;CHAR(34)&amp;", "&amp;CHAR(34)&amp;"lotId"&amp;CHAR(34)&amp;": "&amp;CHAR(34)&amp;SUBSTITUTE(CriteriTecnici!$C2193,CHAR(34),"'")&amp;CHAR(34)&amp;", "&amp;CHAR(34)&amp;"criterionId"&amp;CHAR(34)&amp;": "&amp;CHAR(34)&amp;SUBSTITUTE(CriteriTecnici!$D2193,CHAR(34),"'")&amp;CHAR(34)&amp;", "&amp;CHAR(34)&amp;"kind"&amp;CHAR(34)&amp;": "&amp;CHAR(34)&amp;SUBSTITUTE(CriteriTecnici!$F2193,CHAR(34),"'")&amp;CHAR(34)&amp;", "&amp;CHAR(34)&amp;"value"&amp;CHAR(34)&amp;": "&amp;SUBSTITUTE(TRIM(ROUND(IFERROR(CriteriTecnici!$N2193*1,IFERROR(NUMBERVALUE(CriteriTecnici!$N2193,".",","),IFERROR(NUMBERVALUE(CriteriTecnici!$N2193,",","."),0))),4)&amp;""),",",".")&amp;", "&amp;CHAR(34)&amp;"numerator"&amp;CHAR(34)&amp;": "&amp;SUBSTITUTE(TRIM(ROUND(IFERROR(CriteriTecnici!$K2193*1,IFERROR(NUMBERVALUE(CriteriTecnici!$K2193,".",","),IFERROR(NUMBERVALUE(CriteriTecnici!$K2193,",","."),0))),4)&amp;""),",",".")&amp;", "&amp;CHAR(34)&amp;"denominator"&amp;CHAR(34)&amp;": "&amp;SUBSTITUTE(TRIM(ROUND(IFERROR(CriteriTecnici!$L2193*1,IFERROR(NUMBERVALUE(CriteriTecnici!$L2193,".",","),IFERROR(NUMBERVALUE(CriteriTecnici!$L2193,",","."),0))),4)&amp;""),",",".")&amp;", "&amp;CHAR(34)&amp;"flag"&amp;CHAR(34)&amp;": "&amp;SUBSTITUTE(TRIM(ROUND(IFERROR(CriteriTecnici!$M2193*1,IFERROR(NUMBERVALUE(CriteriTecnici!$M2193,".",","),IFERROR(NUMBERVALUE(CriteriTecnici!$M2193,",","."),0))),4)&amp;""),",",".")&amp;", "&amp;CHAR(34)&amp;"rawScore"&amp;CHAR(34)&amp;": "&amp;SUBSTITUTE(TRIM(ROUND(IFERROR(CriteriTecnici!$O2193*1,IFERROR(NUMBERVALUE(CriteriTecnici!$O2193,".",","),IFERROR(NUMBERVALUE(CriteriTecnici!$O2193,",","."),0))),4)&amp;""),",",".")&amp;CHAR(125)&amp;IF(TRUE,",",""))</f>
        <v/>
      </c>
    </row>
    <row r="2414">
      <c r="A2414" s="38">
        <f>IF(CriteriTecnici!$A2194="","","    "&amp;CHAR(123)&amp;CHAR(34)&amp;"bidderId"&amp;CHAR(34)&amp;": "&amp;CHAR(34)&amp;SUBSTITUTE(CriteriTecnici!$A2194,CHAR(34),"'")&amp;CHAR(34)&amp;", "&amp;CHAR(34)&amp;"lotId"&amp;CHAR(34)&amp;": "&amp;CHAR(34)&amp;SUBSTITUTE(CriteriTecnici!$C2194,CHAR(34),"'")&amp;CHAR(34)&amp;", "&amp;CHAR(34)&amp;"criterionId"&amp;CHAR(34)&amp;": "&amp;CHAR(34)&amp;SUBSTITUTE(CriteriTecnici!$D2194,CHAR(34),"'")&amp;CHAR(34)&amp;", "&amp;CHAR(34)&amp;"kind"&amp;CHAR(34)&amp;": "&amp;CHAR(34)&amp;SUBSTITUTE(CriteriTecnici!$F2194,CHAR(34),"'")&amp;CHAR(34)&amp;", "&amp;CHAR(34)&amp;"value"&amp;CHAR(34)&amp;": "&amp;SUBSTITUTE(TRIM(ROUND(IFERROR(CriteriTecnici!$N2194*1,IFERROR(NUMBERVALUE(CriteriTecnici!$N2194,".",","),IFERROR(NUMBERVALUE(CriteriTecnici!$N2194,",","."),0))),4)&amp;""),",",".")&amp;", "&amp;CHAR(34)&amp;"numerator"&amp;CHAR(34)&amp;": "&amp;SUBSTITUTE(TRIM(ROUND(IFERROR(CriteriTecnici!$K2194*1,IFERROR(NUMBERVALUE(CriteriTecnici!$K2194,".",","),IFERROR(NUMBERVALUE(CriteriTecnici!$K2194,",","."),0))),4)&amp;""),",",".")&amp;", "&amp;CHAR(34)&amp;"denominator"&amp;CHAR(34)&amp;": "&amp;SUBSTITUTE(TRIM(ROUND(IFERROR(CriteriTecnici!$L2194*1,IFERROR(NUMBERVALUE(CriteriTecnici!$L2194,".",","),IFERROR(NUMBERVALUE(CriteriTecnici!$L2194,",","."),0))),4)&amp;""),",",".")&amp;", "&amp;CHAR(34)&amp;"flag"&amp;CHAR(34)&amp;": "&amp;SUBSTITUTE(TRIM(ROUND(IFERROR(CriteriTecnici!$M2194*1,IFERROR(NUMBERVALUE(CriteriTecnici!$M2194,".",","),IFERROR(NUMBERVALUE(CriteriTecnici!$M2194,",","."),0))),4)&amp;""),",",".")&amp;", "&amp;CHAR(34)&amp;"rawScore"&amp;CHAR(34)&amp;": "&amp;SUBSTITUTE(TRIM(ROUND(IFERROR(CriteriTecnici!$O2194*1,IFERROR(NUMBERVALUE(CriteriTecnici!$O2194,".",","),IFERROR(NUMBERVALUE(CriteriTecnici!$O2194,",","."),0))),4)&amp;""),",",".")&amp;CHAR(125)&amp;IF(TRUE,",",""))</f>
        <v/>
      </c>
    </row>
    <row r="2415">
      <c r="A2415" s="38">
        <f>IF(CriteriTecnici!$A2195="","","    "&amp;CHAR(123)&amp;CHAR(34)&amp;"bidderId"&amp;CHAR(34)&amp;": "&amp;CHAR(34)&amp;SUBSTITUTE(CriteriTecnici!$A2195,CHAR(34),"'")&amp;CHAR(34)&amp;", "&amp;CHAR(34)&amp;"lotId"&amp;CHAR(34)&amp;": "&amp;CHAR(34)&amp;SUBSTITUTE(CriteriTecnici!$C2195,CHAR(34),"'")&amp;CHAR(34)&amp;", "&amp;CHAR(34)&amp;"criterionId"&amp;CHAR(34)&amp;": "&amp;CHAR(34)&amp;SUBSTITUTE(CriteriTecnici!$D2195,CHAR(34),"'")&amp;CHAR(34)&amp;", "&amp;CHAR(34)&amp;"kind"&amp;CHAR(34)&amp;": "&amp;CHAR(34)&amp;SUBSTITUTE(CriteriTecnici!$F2195,CHAR(34),"'")&amp;CHAR(34)&amp;", "&amp;CHAR(34)&amp;"value"&amp;CHAR(34)&amp;": "&amp;SUBSTITUTE(TRIM(ROUND(IFERROR(CriteriTecnici!$N2195*1,IFERROR(NUMBERVALUE(CriteriTecnici!$N2195,".",","),IFERROR(NUMBERVALUE(CriteriTecnici!$N2195,",","."),0))),4)&amp;""),",",".")&amp;", "&amp;CHAR(34)&amp;"numerator"&amp;CHAR(34)&amp;": "&amp;SUBSTITUTE(TRIM(ROUND(IFERROR(CriteriTecnici!$K2195*1,IFERROR(NUMBERVALUE(CriteriTecnici!$K2195,".",","),IFERROR(NUMBERVALUE(CriteriTecnici!$K2195,",","."),0))),4)&amp;""),",",".")&amp;", "&amp;CHAR(34)&amp;"denominator"&amp;CHAR(34)&amp;": "&amp;SUBSTITUTE(TRIM(ROUND(IFERROR(CriteriTecnici!$L2195*1,IFERROR(NUMBERVALUE(CriteriTecnici!$L2195,".",","),IFERROR(NUMBERVALUE(CriteriTecnici!$L2195,",","."),0))),4)&amp;""),",",".")&amp;", "&amp;CHAR(34)&amp;"flag"&amp;CHAR(34)&amp;": "&amp;SUBSTITUTE(TRIM(ROUND(IFERROR(CriteriTecnici!$M2195*1,IFERROR(NUMBERVALUE(CriteriTecnici!$M2195,".",","),IFERROR(NUMBERVALUE(CriteriTecnici!$M2195,",","."),0))),4)&amp;""),",",".")&amp;", "&amp;CHAR(34)&amp;"rawScore"&amp;CHAR(34)&amp;": "&amp;SUBSTITUTE(TRIM(ROUND(IFERROR(CriteriTecnici!$O2195*1,IFERROR(NUMBERVALUE(CriteriTecnici!$O2195,".",","),IFERROR(NUMBERVALUE(CriteriTecnici!$O2195,",","."),0))),4)&amp;""),",",".")&amp;CHAR(125)&amp;IF(TRUE,",",""))</f>
        <v/>
      </c>
    </row>
    <row r="2416">
      <c r="A2416" s="38">
        <f>IF(CriteriTecnici!$A2196="","","    "&amp;CHAR(123)&amp;CHAR(34)&amp;"bidderId"&amp;CHAR(34)&amp;": "&amp;CHAR(34)&amp;SUBSTITUTE(CriteriTecnici!$A2196,CHAR(34),"'")&amp;CHAR(34)&amp;", "&amp;CHAR(34)&amp;"lotId"&amp;CHAR(34)&amp;": "&amp;CHAR(34)&amp;SUBSTITUTE(CriteriTecnici!$C2196,CHAR(34),"'")&amp;CHAR(34)&amp;", "&amp;CHAR(34)&amp;"criterionId"&amp;CHAR(34)&amp;": "&amp;CHAR(34)&amp;SUBSTITUTE(CriteriTecnici!$D2196,CHAR(34),"'")&amp;CHAR(34)&amp;", "&amp;CHAR(34)&amp;"kind"&amp;CHAR(34)&amp;": "&amp;CHAR(34)&amp;SUBSTITUTE(CriteriTecnici!$F2196,CHAR(34),"'")&amp;CHAR(34)&amp;", "&amp;CHAR(34)&amp;"value"&amp;CHAR(34)&amp;": "&amp;SUBSTITUTE(TRIM(ROUND(IFERROR(CriteriTecnici!$N2196*1,IFERROR(NUMBERVALUE(CriteriTecnici!$N2196,".",","),IFERROR(NUMBERVALUE(CriteriTecnici!$N2196,",","."),0))),4)&amp;""),",",".")&amp;", "&amp;CHAR(34)&amp;"numerator"&amp;CHAR(34)&amp;": "&amp;SUBSTITUTE(TRIM(ROUND(IFERROR(CriteriTecnici!$K2196*1,IFERROR(NUMBERVALUE(CriteriTecnici!$K2196,".",","),IFERROR(NUMBERVALUE(CriteriTecnici!$K2196,",","."),0))),4)&amp;""),",",".")&amp;", "&amp;CHAR(34)&amp;"denominator"&amp;CHAR(34)&amp;": "&amp;SUBSTITUTE(TRIM(ROUND(IFERROR(CriteriTecnici!$L2196*1,IFERROR(NUMBERVALUE(CriteriTecnici!$L2196,".",","),IFERROR(NUMBERVALUE(CriteriTecnici!$L2196,",","."),0))),4)&amp;""),",",".")&amp;", "&amp;CHAR(34)&amp;"flag"&amp;CHAR(34)&amp;": "&amp;SUBSTITUTE(TRIM(ROUND(IFERROR(CriteriTecnici!$M2196*1,IFERROR(NUMBERVALUE(CriteriTecnici!$M2196,".",","),IFERROR(NUMBERVALUE(CriteriTecnici!$M2196,",","."),0))),4)&amp;""),",",".")&amp;", "&amp;CHAR(34)&amp;"rawScore"&amp;CHAR(34)&amp;": "&amp;SUBSTITUTE(TRIM(ROUND(IFERROR(CriteriTecnici!$O2196*1,IFERROR(NUMBERVALUE(CriteriTecnici!$O2196,".",","),IFERROR(NUMBERVALUE(CriteriTecnici!$O2196,",","."),0))),4)&amp;""),",",".")&amp;CHAR(125)&amp;IF(TRUE,",",""))</f>
        <v/>
      </c>
    </row>
    <row r="2417">
      <c r="A2417" s="38">
        <f>IF(CriteriTecnici!$A2197="","","    "&amp;CHAR(123)&amp;CHAR(34)&amp;"bidderId"&amp;CHAR(34)&amp;": "&amp;CHAR(34)&amp;SUBSTITUTE(CriteriTecnici!$A2197,CHAR(34),"'")&amp;CHAR(34)&amp;", "&amp;CHAR(34)&amp;"lotId"&amp;CHAR(34)&amp;": "&amp;CHAR(34)&amp;SUBSTITUTE(CriteriTecnici!$C2197,CHAR(34),"'")&amp;CHAR(34)&amp;", "&amp;CHAR(34)&amp;"criterionId"&amp;CHAR(34)&amp;": "&amp;CHAR(34)&amp;SUBSTITUTE(CriteriTecnici!$D2197,CHAR(34),"'")&amp;CHAR(34)&amp;", "&amp;CHAR(34)&amp;"kind"&amp;CHAR(34)&amp;": "&amp;CHAR(34)&amp;SUBSTITUTE(CriteriTecnici!$F2197,CHAR(34),"'")&amp;CHAR(34)&amp;", "&amp;CHAR(34)&amp;"value"&amp;CHAR(34)&amp;": "&amp;SUBSTITUTE(TRIM(ROUND(IFERROR(CriteriTecnici!$N2197*1,IFERROR(NUMBERVALUE(CriteriTecnici!$N2197,".",","),IFERROR(NUMBERVALUE(CriteriTecnici!$N2197,",","."),0))),4)&amp;""),",",".")&amp;", "&amp;CHAR(34)&amp;"numerator"&amp;CHAR(34)&amp;": "&amp;SUBSTITUTE(TRIM(ROUND(IFERROR(CriteriTecnici!$K2197*1,IFERROR(NUMBERVALUE(CriteriTecnici!$K2197,".",","),IFERROR(NUMBERVALUE(CriteriTecnici!$K2197,",","."),0))),4)&amp;""),",",".")&amp;", "&amp;CHAR(34)&amp;"denominator"&amp;CHAR(34)&amp;": "&amp;SUBSTITUTE(TRIM(ROUND(IFERROR(CriteriTecnici!$L2197*1,IFERROR(NUMBERVALUE(CriteriTecnici!$L2197,".",","),IFERROR(NUMBERVALUE(CriteriTecnici!$L2197,",","."),0))),4)&amp;""),",",".")&amp;", "&amp;CHAR(34)&amp;"flag"&amp;CHAR(34)&amp;": "&amp;SUBSTITUTE(TRIM(ROUND(IFERROR(CriteriTecnici!$M2197*1,IFERROR(NUMBERVALUE(CriteriTecnici!$M2197,".",","),IFERROR(NUMBERVALUE(CriteriTecnici!$M2197,",","."),0))),4)&amp;""),",",".")&amp;", "&amp;CHAR(34)&amp;"rawScore"&amp;CHAR(34)&amp;": "&amp;SUBSTITUTE(TRIM(ROUND(IFERROR(CriteriTecnici!$O2197*1,IFERROR(NUMBERVALUE(CriteriTecnici!$O2197,".",","),IFERROR(NUMBERVALUE(CriteriTecnici!$O2197,",","."),0))),4)&amp;""),",",".")&amp;CHAR(125)&amp;IF(TRUE,",",""))</f>
        <v/>
      </c>
    </row>
    <row r="2418">
      <c r="A2418" s="38">
        <f>IF(CriteriTecnici!$A2198="","","    "&amp;CHAR(123)&amp;CHAR(34)&amp;"bidderId"&amp;CHAR(34)&amp;": "&amp;CHAR(34)&amp;SUBSTITUTE(CriteriTecnici!$A2198,CHAR(34),"'")&amp;CHAR(34)&amp;", "&amp;CHAR(34)&amp;"lotId"&amp;CHAR(34)&amp;": "&amp;CHAR(34)&amp;SUBSTITUTE(CriteriTecnici!$C2198,CHAR(34),"'")&amp;CHAR(34)&amp;", "&amp;CHAR(34)&amp;"criterionId"&amp;CHAR(34)&amp;": "&amp;CHAR(34)&amp;SUBSTITUTE(CriteriTecnici!$D2198,CHAR(34),"'")&amp;CHAR(34)&amp;", "&amp;CHAR(34)&amp;"kind"&amp;CHAR(34)&amp;": "&amp;CHAR(34)&amp;SUBSTITUTE(CriteriTecnici!$F2198,CHAR(34),"'")&amp;CHAR(34)&amp;", "&amp;CHAR(34)&amp;"value"&amp;CHAR(34)&amp;": "&amp;SUBSTITUTE(TRIM(ROUND(IFERROR(CriteriTecnici!$N2198*1,IFERROR(NUMBERVALUE(CriteriTecnici!$N2198,".",","),IFERROR(NUMBERVALUE(CriteriTecnici!$N2198,",","."),0))),4)&amp;""),",",".")&amp;", "&amp;CHAR(34)&amp;"numerator"&amp;CHAR(34)&amp;": "&amp;SUBSTITUTE(TRIM(ROUND(IFERROR(CriteriTecnici!$K2198*1,IFERROR(NUMBERVALUE(CriteriTecnici!$K2198,".",","),IFERROR(NUMBERVALUE(CriteriTecnici!$K2198,",","."),0))),4)&amp;""),",",".")&amp;", "&amp;CHAR(34)&amp;"denominator"&amp;CHAR(34)&amp;": "&amp;SUBSTITUTE(TRIM(ROUND(IFERROR(CriteriTecnici!$L2198*1,IFERROR(NUMBERVALUE(CriteriTecnici!$L2198,".",","),IFERROR(NUMBERVALUE(CriteriTecnici!$L2198,",","."),0))),4)&amp;""),",",".")&amp;", "&amp;CHAR(34)&amp;"flag"&amp;CHAR(34)&amp;": "&amp;SUBSTITUTE(TRIM(ROUND(IFERROR(CriteriTecnici!$M2198*1,IFERROR(NUMBERVALUE(CriteriTecnici!$M2198,".",","),IFERROR(NUMBERVALUE(CriteriTecnici!$M2198,",","."),0))),4)&amp;""),",",".")&amp;", "&amp;CHAR(34)&amp;"rawScore"&amp;CHAR(34)&amp;": "&amp;SUBSTITUTE(TRIM(ROUND(IFERROR(CriteriTecnici!$O2198*1,IFERROR(NUMBERVALUE(CriteriTecnici!$O2198,".",","),IFERROR(NUMBERVALUE(CriteriTecnici!$O2198,",","."),0))),4)&amp;""),",",".")&amp;CHAR(125)&amp;IF(TRUE,",",""))</f>
        <v/>
      </c>
    </row>
    <row r="2419">
      <c r="A2419" s="38">
        <f>IF(CriteriTecnici!$A2199="","","    "&amp;CHAR(123)&amp;CHAR(34)&amp;"bidderId"&amp;CHAR(34)&amp;": "&amp;CHAR(34)&amp;SUBSTITUTE(CriteriTecnici!$A2199,CHAR(34),"'")&amp;CHAR(34)&amp;", "&amp;CHAR(34)&amp;"lotId"&amp;CHAR(34)&amp;": "&amp;CHAR(34)&amp;SUBSTITUTE(CriteriTecnici!$C2199,CHAR(34),"'")&amp;CHAR(34)&amp;", "&amp;CHAR(34)&amp;"criterionId"&amp;CHAR(34)&amp;": "&amp;CHAR(34)&amp;SUBSTITUTE(CriteriTecnici!$D2199,CHAR(34),"'")&amp;CHAR(34)&amp;", "&amp;CHAR(34)&amp;"kind"&amp;CHAR(34)&amp;": "&amp;CHAR(34)&amp;SUBSTITUTE(CriteriTecnici!$F2199,CHAR(34),"'")&amp;CHAR(34)&amp;", "&amp;CHAR(34)&amp;"value"&amp;CHAR(34)&amp;": "&amp;SUBSTITUTE(TRIM(ROUND(IFERROR(CriteriTecnici!$N2199*1,IFERROR(NUMBERVALUE(CriteriTecnici!$N2199,".",","),IFERROR(NUMBERVALUE(CriteriTecnici!$N2199,",","."),0))),4)&amp;""),",",".")&amp;", "&amp;CHAR(34)&amp;"numerator"&amp;CHAR(34)&amp;": "&amp;SUBSTITUTE(TRIM(ROUND(IFERROR(CriteriTecnici!$K2199*1,IFERROR(NUMBERVALUE(CriteriTecnici!$K2199,".",","),IFERROR(NUMBERVALUE(CriteriTecnici!$K2199,",","."),0))),4)&amp;""),",",".")&amp;", "&amp;CHAR(34)&amp;"denominator"&amp;CHAR(34)&amp;": "&amp;SUBSTITUTE(TRIM(ROUND(IFERROR(CriteriTecnici!$L2199*1,IFERROR(NUMBERVALUE(CriteriTecnici!$L2199,".",","),IFERROR(NUMBERVALUE(CriteriTecnici!$L2199,",","."),0))),4)&amp;""),",",".")&amp;", "&amp;CHAR(34)&amp;"flag"&amp;CHAR(34)&amp;": "&amp;SUBSTITUTE(TRIM(ROUND(IFERROR(CriteriTecnici!$M2199*1,IFERROR(NUMBERVALUE(CriteriTecnici!$M2199,".",","),IFERROR(NUMBERVALUE(CriteriTecnici!$M2199,",","."),0))),4)&amp;""),",",".")&amp;", "&amp;CHAR(34)&amp;"rawScore"&amp;CHAR(34)&amp;": "&amp;SUBSTITUTE(TRIM(ROUND(IFERROR(CriteriTecnici!$O2199*1,IFERROR(NUMBERVALUE(CriteriTecnici!$O2199,".",","),IFERROR(NUMBERVALUE(CriteriTecnici!$O2199,",","."),0))),4)&amp;""),",",".")&amp;CHAR(125)&amp;IF(TRUE,",",""))</f>
        <v/>
      </c>
    </row>
    <row r="2420">
      <c r="A2420" s="38">
        <f>IF(CriteriTecnici!$A2200="","","    "&amp;CHAR(123)&amp;CHAR(34)&amp;"bidderId"&amp;CHAR(34)&amp;": "&amp;CHAR(34)&amp;SUBSTITUTE(CriteriTecnici!$A2200,CHAR(34),"'")&amp;CHAR(34)&amp;", "&amp;CHAR(34)&amp;"lotId"&amp;CHAR(34)&amp;": "&amp;CHAR(34)&amp;SUBSTITUTE(CriteriTecnici!$C2200,CHAR(34),"'")&amp;CHAR(34)&amp;", "&amp;CHAR(34)&amp;"criterionId"&amp;CHAR(34)&amp;": "&amp;CHAR(34)&amp;SUBSTITUTE(CriteriTecnici!$D2200,CHAR(34),"'")&amp;CHAR(34)&amp;", "&amp;CHAR(34)&amp;"kind"&amp;CHAR(34)&amp;": "&amp;CHAR(34)&amp;SUBSTITUTE(CriteriTecnici!$F2200,CHAR(34),"'")&amp;CHAR(34)&amp;", "&amp;CHAR(34)&amp;"value"&amp;CHAR(34)&amp;": "&amp;SUBSTITUTE(TRIM(ROUND(IFERROR(CriteriTecnici!$N2200*1,IFERROR(NUMBERVALUE(CriteriTecnici!$N2200,".",","),IFERROR(NUMBERVALUE(CriteriTecnici!$N2200,",","."),0))),4)&amp;""),",",".")&amp;", "&amp;CHAR(34)&amp;"numerator"&amp;CHAR(34)&amp;": "&amp;SUBSTITUTE(TRIM(ROUND(IFERROR(CriteriTecnici!$K2200*1,IFERROR(NUMBERVALUE(CriteriTecnici!$K2200,".",","),IFERROR(NUMBERVALUE(CriteriTecnici!$K2200,",","."),0))),4)&amp;""),",",".")&amp;", "&amp;CHAR(34)&amp;"denominator"&amp;CHAR(34)&amp;": "&amp;SUBSTITUTE(TRIM(ROUND(IFERROR(CriteriTecnici!$L2200*1,IFERROR(NUMBERVALUE(CriteriTecnici!$L2200,".",","),IFERROR(NUMBERVALUE(CriteriTecnici!$L2200,",","."),0))),4)&amp;""),",",".")&amp;", "&amp;CHAR(34)&amp;"flag"&amp;CHAR(34)&amp;": "&amp;SUBSTITUTE(TRIM(ROUND(IFERROR(CriteriTecnici!$M2200*1,IFERROR(NUMBERVALUE(CriteriTecnici!$M2200,".",","),IFERROR(NUMBERVALUE(CriteriTecnici!$M2200,",","."),0))),4)&amp;""),",",".")&amp;", "&amp;CHAR(34)&amp;"rawScore"&amp;CHAR(34)&amp;": "&amp;SUBSTITUTE(TRIM(ROUND(IFERROR(CriteriTecnici!$O2200*1,IFERROR(NUMBERVALUE(CriteriTecnici!$O2200,".",","),IFERROR(NUMBERVALUE(CriteriTecnici!$O2200,",","."),0))),4)&amp;""),",",".")&amp;CHAR(125)&amp;IF(TRUE,",",""))</f>
        <v/>
      </c>
    </row>
    <row r="2421">
      <c r="A2421" s="38">
        <f>IF(CriteriTecnici!$A2201="","","    "&amp;CHAR(123)&amp;CHAR(34)&amp;"bidderId"&amp;CHAR(34)&amp;": "&amp;CHAR(34)&amp;SUBSTITUTE(CriteriTecnici!$A2201,CHAR(34),"'")&amp;CHAR(34)&amp;", "&amp;CHAR(34)&amp;"lotId"&amp;CHAR(34)&amp;": "&amp;CHAR(34)&amp;SUBSTITUTE(CriteriTecnici!$C2201,CHAR(34),"'")&amp;CHAR(34)&amp;", "&amp;CHAR(34)&amp;"criterionId"&amp;CHAR(34)&amp;": "&amp;CHAR(34)&amp;SUBSTITUTE(CriteriTecnici!$D2201,CHAR(34),"'")&amp;CHAR(34)&amp;", "&amp;CHAR(34)&amp;"kind"&amp;CHAR(34)&amp;": "&amp;CHAR(34)&amp;SUBSTITUTE(CriteriTecnici!$F2201,CHAR(34),"'")&amp;CHAR(34)&amp;", "&amp;CHAR(34)&amp;"value"&amp;CHAR(34)&amp;": "&amp;SUBSTITUTE(TRIM(ROUND(IFERROR(CriteriTecnici!$N2201*1,IFERROR(NUMBERVALUE(CriteriTecnici!$N2201,".",","),IFERROR(NUMBERVALUE(CriteriTecnici!$N2201,",","."),0))),4)&amp;""),",",".")&amp;", "&amp;CHAR(34)&amp;"numerator"&amp;CHAR(34)&amp;": "&amp;SUBSTITUTE(TRIM(ROUND(IFERROR(CriteriTecnici!$K2201*1,IFERROR(NUMBERVALUE(CriteriTecnici!$K2201,".",","),IFERROR(NUMBERVALUE(CriteriTecnici!$K2201,",","."),0))),4)&amp;""),",",".")&amp;", "&amp;CHAR(34)&amp;"denominator"&amp;CHAR(34)&amp;": "&amp;SUBSTITUTE(TRIM(ROUND(IFERROR(CriteriTecnici!$L2201*1,IFERROR(NUMBERVALUE(CriteriTecnici!$L2201,".",","),IFERROR(NUMBERVALUE(CriteriTecnici!$L2201,",","."),0))),4)&amp;""),",",".")&amp;", "&amp;CHAR(34)&amp;"flag"&amp;CHAR(34)&amp;": "&amp;SUBSTITUTE(TRIM(ROUND(IFERROR(CriteriTecnici!$M2201*1,IFERROR(NUMBERVALUE(CriteriTecnici!$M2201,".",","),IFERROR(NUMBERVALUE(CriteriTecnici!$M2201,",","."),0))),4)&amp;""),",",".")&amp;", "&amp;CHAR(34)&amp;"rawScore"&amp;CHAR(34)&amp;": "&amp;SUBSTITUTE(TRIM(ROUND(IFERROR(CriteriTecnici!$O2201*1,IFERROR(NUMBERVALUE(CriteriTecnici!$O2201,".",","),IFERROR(NUMBERVALUE(CriteriTecnici!$O2201,",","."),0))),4)&amp;""),",",".")&amp;CHAR(125)&amp;IF(TRUE,",",""))</f>
        <v/>
      </c>
    </row>
    <row r="2422">
      <c r="A2422" s="38">
        <f>IF(CriteriTecnici!$A2202="","","    "&amp;CHAR(123)&amp;CHAR(34)&amp;"bidderId"&amp;CHAR(34)&amp;": "&amp;CHAR(34)&amp;SUBSTITUTE(CriteriTecnici!$A2202,CHAR(34),"'")&amp;CHAR(34)&amp;", "&amp;CHAR(34)&amp;"lotId"&amp;CHAR(34)&amp;": "&amp;CHAR(34)&amp;SUBSTITUTE(CriteriTecnici!$C2202,CHAR(34),"'")&amp;CHAR(34)&amp;", "&amp;CHAR(34)&amp;"criterionId"&amp;CHAR(34)&amp;": "&amp;CHAR(34)&amp;SUBSTITUTE(CriteriTecnici!$D2202,CHAR(34),"'")&amp;CHAR(34)&amp;", "&amp;CHAR(34)&amp;"kind"&amp;CHAR(34)&amp;": "&amp;CHAR(34)&amp;SUBSTITUTE(CriteriTecnici!$F2202,CHAR(34),"'")&amp;CHAR(34)&amp;", "&amp;CHAR(34)&amp;"value"&amp;CHAR(34)&amp;": "&amp;SUBSTITUTE(TRIM(ROUND(IFERROR(CriteriTecnici!$N2202*1,IFERROR(NUMBERVALUE(CriteriTecnici!$N2202,".",","),IFERROR(NUMBERVALUE(CriteriTecnici!$N2202,",","."),0))),4)&amp;""),",",".")&amp;", "&amp;CHAR(34)&amp;"numerator"&amp;CHAR(34)&amp;": "&amp;SUBSTITUTE(TRIM(ROUND(IFERROR(CriteriTecnici!$K2202*1,IFERROR(NUMBERVALUE(CriteriTecnici!$K2202,".",","),IFERROR(NUMBERVALUE(CriteriTecnici!$K2202,",","."),0))),4)&amp;""),",",".")&amp;", "&amp;CHAR(34)&amp;"denominator"&amp;CHAR(34)&amp;": "&amp;SUBSTITUTE(TRIM(ROUND(IFERROR(CriteriTecnici!$L2202*1,IFERROR(NUMBERVALUE(CriteriTecnici!$L2202,".",","),IFERROR(NUMBERVALUE(CriteriTecnici!$L2202,",","."),0))),4)&amp;""),",",".")&amp;", "&amp;CHAR(34)&amp;"flag"&amp;CHAR(34)&amp;": "&amp;SUBSTITUTE(TRIM(ROUND(IFERROR(CriteriTecnici!$M2202*1,IFERROR(NUMBERVALUE(CriteriTecnici!$M2202,".",","),IFERROR(NUMBERVALUE(CriteriTecnici!$M2202,",","."),0))),4)&amp;""),",",".")&amp;", "&amp;CHAR(34)&amp;"rawScore"&amp;CHAR(34)&amp;": "&amp;SUBSTITUTE(TRIM(ROUND(IFERROR(CriteriTecnici!$O2202*1,IFERROR(NUMBERVALUE(CriteriTecnici!$O2202,".",","),IFERROR(NUMBERVALUE(CriteriTecnici!$O2202,",","."),0))),4)&amp;""),",",".")&amp;CHAR(125)&amp;IF(TRUE,",",""))</f>
        <v/>
      </c>
    </row>
    <row r="2423">
      <c r="A2423" s="38">
        <f>IF(CriteriTecnici!$A2203="","","    "&amp;CHAR(123)&amp;CHAR(34)&amp;"bidderId"&amp;CHAR(34)&amp;": "&amp;CHAR(34)&amp;SUBSTITUTE(CriteriTecnici!$A2203,CHAR(34),"'")&amp;CHAR(34)&amp;", "&amp;CHAR(34)&amp;"lotId"&amp;CHAR(34)&amp;": "&amp;CHAR(34)&amp;SUBSTITUTE(CriteriTecnici!$C2203,CHAR(34),"'")&amp;CHAR(34)&amp;", "&amp;CHAR(34)&amp;"criterionId"&amp;CHAR(34)&amp;": "&amp;CHAR(34)&amp;SUBSTITUTE(CriteriTecnici!$D2203,CHAR(34),"'")&amp;CHAR(34)&amp;", "&amp;CHAR(34)&amp;"kind"&amp;CHAR(34)&amp;": "&amp;CHAR(34)&amp;SUBSTITUTE(CriteriTecnici!$F2203,CHAR(34),"'")&amp;CHAR(34)&amp;", "&amp;CHAR(34)&amp;"value"&amp;CHAR(34)&amp;": "&amp;SUBSTITUTE(TRIM(ROUND(IFERROR(CriteriTecnici!$N2203*1,IFERROR(NUMBERVALUE(CriteriTecnici!$N2203,".",","),IFERROR(NUMBERVALUE(CriteriTecnici!$N2203,",","."),0))),4)&amp;""),",",".")&amp;", "&amp;CHAR(34)&amp;"numerator"&amp;CHAR(34)&amp;": "&amp;SUBSTITUTE(TRIM(ROUND(IFERROR(CriteriTecnici!$K2203*1,IFERROR(NUMBERVALUE(CriteriTecnici!$K2203,".",","),IFERROR(NUMBERVALUE(CriteriTecnici!$K2203,",","."),0))),4)&amp;""),",",".")&amp;", "&amp;CHAR(34)&amp;"denominator"&amp;CHAR(34)&amp;": "&amp;SUBSTITUTE(TRIM(ROUND(IFERROR(CriteriTecnici!$L2203*1,IFERROR(NUMBERVALUE(CriteriTecnici!$L2203,".",","),IFERROR(NUMBERVALUE(CriteriTecnici!$L2203,",","."),0))),4)&amp;""),",",".")&amp;", "&amp;CHAR(34)&amp;"flag"&amp;CHAR(34)&amp;": "&amp;SUBSTITUTE(TRIM(ROUND(IFERROR(CriteriTecnici!$M2203*1,IFERROR(NUMBERVALUE(CriteriTecnici!$M2203,".",","),IFERROR(NUMBERVALUE(CriteriTecnici!$M2203,",","."),0))),4)&amp;""),",",".")&amp;", "&amp;CHAR(34)&amp;"rawScore"&amp;CHAR(34)&amp;": "&amp;SUBSTITUTE(TRIM(ROUND(IFERROR(CriteriTecnici!$O2203*1,IFERROR(NUMBERVALUE(CriteriTecnici!$O2203,".",","),IFERROR(NUMBERVALUE(CriteriTecnici!$O2203,",","."),0))),4)&amp;""),",",".")&amp;CHAR(125)&amp;IF(TRUE,",",""))</f>
        <v/>
      </c>
    </row>
    <row r="2424">
      <c r="A2424" s="38">
        <f>IF(CriteriTecnici!$A2204="","","    "&amp;CHAR(123)&amp;CHAR(34)&amp;"bidderId"&amp;CHAR(34)&amp;": "&amp;CHAR(34)&amp;SUBSTITUTE(CriteriTecnici!$A2204,CHAR(34),"'")&amp;CHAR(34)&amp;", "&amp;CHAR(34)&amp;"lotId"&amp;CHAR(34)&amp;": "&amp;CHAR(34)&amp;SUBSTITUTE(CriteriTecnici!$C2204,CHAR(34),"'")&amp;CHAR(34)&amp;", "&amp;CHAR(34)&amp;"criterionId"&amp;CHAR(34)&amp;": "&amp;CHAR(34)&amp;SUBSTITUTE(CriteriTecnici!$D2204,CHAR(34),"'")&amp;CHAR(34)&amp;", "&amp;CHAR(34)&amp;"kind"&amp;CHAR(34)&amp;": "&amp;CHAR(34)&amp;SUBSTITUTE(CriteriTecnici!$F2204,CHAR(34),"'")&amp;CHAR(34)&amp;", "&amp;CHAR(34)&amp;"value"&amp;CHAR(34)&amp;": "&amp;SUBSTITUTE(TRIM(ROUND(IFERROR(CriteriTecnici!$N2204*1,IFERROR(NUMBERVALUE(CriteriTecnici!$N2204,".",","),IFERROR(NUMBERVALUE(CriteriTecnici!$N2204,",","."),0))),4)&amp;""),",",".")&amp;", "&amp;CHAR(34)&amp;"numerator"&amp;CHAR(34)&amp;": "&amp;SUBSTITUTE(TRIM(ROUND(IFERROR(CriteriTecnici!$K2204*1,IFERROR(NUMBERVALUE(CriteriTecnici!$K2204,".",","),IFERROR(NUMBERVALUE(CriteriTecnici!$K2204,",","."),0))),4)&amp;""),",",".")&amp;", "&amp;CHAR(34)&amp;"denominator"&amp;CHAR(34)&amp;": "&amp;SUBSTITUTE(TRIM(ROUND(IFERROR(CriteriTecnici!$L2204*1,IFERROR(NUMBERVALUE(CriteriTecnici!$L2204,".",","),IFERROR(NUMBERVALUE(CriteriTecnici!$L2204,",","."),0))),4)&amp;""),",",".")&amp;", "&amp;CHAR(34)&amp;"flag"&amp;CHAR(34)&amp;": "&amp;SUBSTITUTE(TRIM(ROUND(IFERROR(CriteriTecnici!$M2204*1,IFERROR(NUMBERVALUE(CriteriTecnici!$M2204,".",","),IFERROR(NUMBERVALUE(CriteriTecnici!$M2204,",","."),0))),4)&amp;""),",",".")&amp;", "&amp;CHAR(34)&amp;"rawScore"&amp;CHAR(34)&amp;": "&amp;SUBSTITUTE(TRIM(ROUND(IFERROR(CriteriTecnici!$O2204*1,IFERROR(NUMBERVALUE(CriteriTecnici!$O2204,".",","),IFERROR(NUMBERVALUE(CriteriTecnici!$O2204,",","."),0))),4)&amp;""),",",".")&amp;CHAR(125)&amp;IF(TRUE,",",""))</f>
        <v/>
      </c>
    </row>
    <row r="2425">
      <c r="A2425" s="38">
        <f>IF(CriteriTecnici!$A2205="","","    "&amp;CHAR(123)&amp;CHAR(34)&amp;"bidderId"&amp;CHAR(34)&amp;": "&amp;CHAR(34)&amp;SUBSTITUTE(CriteriTecnici!$A2205,CHAR(34),"'")&amp;CHAR(34)&amp;", "&amp;CHAR(34)&amp;"lotId"&amp;CHAR(34)&amp;": "&amp;CHAR(34)&amp;SUBSTITUTE(CriteriTecnici!$C2205,CHAR(34),"'")&amp;CHAR(34)&amp;", "&amp;CHAR(34)&amp;"criterionId"&amp;CHAR(34)&amp;": "&amp;CHAR(34)&amp;SUBSTITUTE(CriteriTecnici!$D2205,CHAR(34),"'")&amp;CHAR(34)&amp;", "&amp;CHAR(34)&amp;"kind"&amp;CHAR(34)&amp;": "&amp;CHAR(34)&amp;SUBSTITUTE(CriteriTecnici!$F2205,CHAR(34),"'")&amp;CHAR(34)&amp;", "&amp;CHAR(34)&amp;"value"&amp;CHAR(34)&amp;": "&amp;SUBSTITUTE(TRIM(ROUND(IFERROR(CriteriTecnici!$N2205*1,IFERROR(NUMBERVALUE(CriteriTecnici!$N2205,".",","),IFERROR(NUMBERVALUE(CriteriTecnici!$N2205,",","."),0))),4)&amp;""),",",".")&amp;", "&amp;CHAR(34)&amp;"numerator"&amp;CHAR(34)&amp;": "&amp;SUBSTITUTE(TRIM(ROUND(IFERROR(CriteriTecnici!$K2205*1,IFERROR(NUMBERVALUE(CriteriTecnici!$K2205,".",","),IFERROR(NUMBERVALUE(CriteriTecnici!$K2205,",","."),0))),4)&amp;""),",",".")&amp;", "&amp;CHAR(34)&amp;"denominator"&amp;CHAR(34)&amp;": "&amp;SUBSTITUTE(TRIM(ROUND(IFERROR(CriteriTecnici!$L2205*1,IFERROR(NUMBERVALUE(CriteriTecnici!$L2205,".",","),IFERROR(NUMBERVALUE(CriteriTecnici!$L2205,",","."),0))),4)&amp;""),",",".")&amp;", "&amp;CHAR(34)&amp;"flag"&amp;CHAR(34)&amp;": "&amp;SUBSTITUTE(TRIM(ROUND(IFERROR(CriteriTecnici!$M2205*1,IFERROR(NUMBERVALUE(CriteriTecnici!$M2205,".",","),IFERROR(NUMBERVALUE(CriteriTecnici!$M2205,",","."),0))),4)&amp;""),",",".")&amp;", "&amp;CHAR(34)&amp;"rawScore"&amp;CHAR(34)&amp;": "&amp;SUBSTITUTE(TRIM(ROUND(IFERROR(CriteriTecnici!$O2205*1,IFERROR(NUMBERVALUE(CriteriTecnici!$O2205,".",","),IFERROR(NUMBERVALUE(CriteriTecnici!$O2205,",","."),0))),4)&amp;""),",",".")&amp;CHAR(125)&amp;IF(COUNTA(Offerte!$A73:$A$200)&gt;0,",",""))</f>
        <v/>
      </c>
    </row>
    <row r="2426">
      <c r="A2426" s="38">
        <f>IF(CriteriTecnici!$A2206="","","    "&amp;CHAR(123)&amp;CHAR(34)&amp;"bidderId"&amp;CHAR(34)&amp;": "&amp;CHAR(34)&amp;SUBSTITUTE(CriteriTecnici!$A2206,CHAR(34),"'")&amp;CHAR(34)&amp;", "&amp;CHAR(34)&amp;"lotId"&amp;CHAR(34)&amp;": "&amp;CHAR(34)&amp;SUBSTITUTE(CriteriTecnici!$C2206,CHAR(34),"'")&amp;CHAR(34)&amp;", "&amp;CHAR(34)&amp;"criterionId"&amp;CHAR(34)&amp;": "&amp;CHAR(34)&amp;SUBSTITUTE(CriteriTecnici!$D2206,CHAR(34),"'")&amp;CHAR(34)&amp;", "&amp;CHAR(34)&amp;"kind"&amp;CHAR(34)&amp;": "&amp;CHAR(34)&amp;SUBSTITUTE(CriteriTecnici!$F2206,CHAR(34),"'")&amp;CHAR(34)&amp;", "&amp;CHAR(34)&amp;"value"&amp;CHAR(34)&amp;": "&amp;SUBSTITUTE(TRIM(ROUND(IFERROR(CriteriTecnici!$N2206*1,IFERROR(NUMBERVALUE(CriteriTecnici!$N2206,".",","),IFERROR(NUMBERVALUE(CriteriTecnici!$N2206,",","."),0))),4)&amp;""),",",".")&amp;", "&amp;CHAR(34)&amp;"numerator"&amp;CHAR(34)&amp;": "&amp;SUBSTITUTE(TRIM(ROUND(IFERROR(CriteriTecnici!$K2206*1,IFERROR(NUMBERVALUE(CriteriTecnici!$K2206,".",","),IFERROR(NUMBERVALUE(CriteriTecnici!$K2206,",","."),0))),4)&amp;""),",",".")&amp;", "&amp;CHAR(34)&amp;"denominator"&amp;CHAR(34)&amp;": "&amp;SUBSTITUTE(TRIM(ROUND(IFERROR(CriteriTecnici!$L2206*1,IFERROR(NUMBERVALUE(CriteriTecnici!$L2206,".",","),IFERROR(NUMBERVALUE(CriteriTecnici!$L2206,",","."),0))),4)&amp;""),",",".")&amp;", "&amp;CHAR(34)&amp;"flag"&amp;CHAR(34)&amp;": "&amp;SUBSTITUTE(TRIM(ROUND(IFERROR(CriteriTecnici!$M2206*1,IFERROR(NUMBERVALUE(CriteriTecnici!$M2206,".",","),IFERROR(NUMBERVALUE(CriteriTecnici!$M2206,",","."),0))),4)&amp;""),",",".")&amp;", "&amp;CHAR(34)&amp;"rawScore"&amp;CHAR(34)&amp;": "&amp;SUBSTITUTE(TRIM(ROUND(IFERROR(CriteriTecnici!$O2206*1,IFERROR(NUMBERVALUE(CriteriTecnici!$O2206,".",","),IFERROR(NUMBERVALUE(CriteriTecnici!$O2206,",","."),0))),4)&amp;""),",",".")&amp;CHAR(125)&amp;IF(TRUE,",",""))</f>
        <v/>
      </c>
    </row>
    <row r="2427">
      <c r="A2427" s="38">
        <f>IF(CriteriTecnici!$A2207="","","    "&amp;CHAR(123)&amp;CHAR(34)&amp;"bidderId"&amp;CHAR(34)&amp;": "&amp;CHAR(34)&amp;SUBSTITUTE(CriteriTecnici!$A2207,CHAR(34),"'")&amp;CHAR(34)&amp;", "&amp;CHAR(34)&amp;"lotId"&amp;CHAR(34)&amp;": "&amp;CHAR(34)&amp;SUBSTITUTE(CriteriTecnici!$C2207,CHAR(34),"'")&amp;CHAR(34)&amp;", "&amp;CHAR(34)&amp;"criterionId"&amp;CHAR(34)&amp;": "&amp;CHAR(34)&amp;SUBSTITUTE(CriteriTecnici!$D2207,CHAR(34),"'")&amp;CHAR(34)&amp;", "&amp;CHAR(34)&amp;"kind"&amp;CHAR(34)&amp;": "&amp;CHAR(34)&amp;SUBSTITUTE(CriteriTecnici!$F2207,CHAR(34),"'")&amp;CHAR(34)&amp;", "&amp;CHAR(34)&amp;"value"&amp;CHAR(34)&amp;": "&amp;SUBSTITUTE(TRIM(ROUND(IFERROR(CriteriTecnici!$N2207*1,IFERROR(NUMBERVALUE(CriteriTecnici!$N2207,".",","),IFERROR(NUMBERVALUE(CriteriTecnici!$N2207,",","."),0))),4)&amp;""),",",".")&amp;", "&amp;CHAR(34)&amp;"numerator"&amp;CHAR(34)&amp;": "&amp;SUBSTITUTE(TRIM(ROUND(IFERROR(CriteriTecnici!$K2207*1,IFERROR(NUMBERVALUE(CriteriTecnici!$K2207,".",","),IFERROR(NUMBERVALUE(CriteriTecnici!$K2207,",","."),0))),4)&amp;""),",",".")&amp;", "&amp;CHAR(34)&amp;"denominator"&amp;CHAR(34)&amp;": "&amp;SUBSTITUTE(TRIM(ROUND(IFERROR(CriteriTecnici!$L2207*1,IFERROR(NUMBERVALUE(CriteriTecnici!$L2207,".",","),IFERROR(NUMBERVALUE(CriteriTecnici!$L2207,",","."),0))),4)&amp;""),",",".")&amp;", "&amp;CHAR(34)&amp;"flag"&amp;CHAR(34)&amp;": "&amp;SUBSTITUTE(TRIM(ROUND(IFERROR(CriteriTecnici!$M2207*1,IFERROR(NUMBERVALUE(CriteriTecnici!$M2207,".",","),IFERROR(NUMBERVALUE(CriteriTecnici!$M2207,",","."),0))),4)&amp;""),",",".")&amp;", "&amp;CHAR(34)&amp;"rawScore"&amp;CHAR(34)&amp;": "&amp;SUBSTITUTE(TRIM(ROUND(IFERROR(CriteriTecnici!$O2207*1,IFERROR(NUMBERVALUE(CriteriTecnici!$O2207,".",","),IFERROR(NUMBERVALUE(CriteriTecnici!$O2207,",","."),0))),4)&amp;""),",",".")&amp;CHAR(125)&amp;IF(TRUE,",",""))</f>
        <v/>
      </c>
    </row>
    <row r="2428">
      <c r="A2428" s="38">
        <f>IF(CriteriTecnici!$A2208="","","    "&amp;CHAR(123)&amp;CHAR(34)&amp;"bidderId"&amp;CHAR(34)&amp;": "&amp;CHAR(34)&amp;SUBSTITUTE(CriteriTecnici!$A2208,CHAR(34),"'")&amp;CHAR(34)&amp;", "&amp;CHAR(34)&amp;"lotId"&amp;CHAR(34)&amp;": "&amp;CHAR(34)&amp;SUBSTITUTE(CriteriTecnici!$C2208,CHAR(34),"'")&amp;CHAR(34)&amp;", "&amp;CHAR(34)&amp;"criterionId"&amp;CHAR(34)&amp;": "&amp;CHAR(34)&amp;SUBSTITUTE(CriteriTecnici!$D2208,CHAR(34),"'")&amp;CHAR(34)&amp;", "&amp;CHAR(34)&amp;"kind"&amp;CHAR(34)&amp;": "&amp;CHAR(34)&amp;SUBSTITUTE(CriteriTecnici!$F2208,CHAR(34),"'")&amp;CHAR(34)&amp;", "&amp;CHAR(34)&amp;"value"&amp;CHAR(34)&amp;": "&amp;SUBSTITUTE(TRIM(ROUND(IFERROR(CriteriTecnici!$N2208*1,IFERROR(NUMBERVALUE(CriteriTecnici!$N2208,".",","),IFERROR(NUMBERVALUE(CriteriTecnici!$N2208,",","."),0))),4)&amp;""),",",".")&amp;", "&amp;CHAR(34)&amp;"numerator"&amp;CHAR(34)&amp;": "&amp;SUBSTITUTE(TRIM(ROUND(IFERROR(CriteriTecnici!$K2208*1,IFERROR(NUMBERVALUE(CriteriTecnici!$K2208,".",","),IFERROR(NUMBERVALUE(CriteriTecnici!$K2208,",","."),0))),4)&amp;""),",",".")&amp;", "&amp;CHAR(34)&amp;"denominator"&amp;CHAR(34)&amp;": "&amp;SUBSTITUTE(TRIM(ROUND(IFERROR(CriteriTecnici!$L2208*1,IFERROR(NUMBERVALUE(CriteriTecnici!$L2208,".",","),IFERROR(NUMBERVALUE(CriteriTecnici!$L2208,",","."),0))),4)&amp;""),",",".")&amp;", "&amp;CHAR(34)&amp;"flag"&amp;CHAR(34)&amp;": "&amp;SUBSTITUTE(TRIM(ROUND(IFERROR(CriteriTecnici!$M2208*1,IFERROR(NUMBERVALUE(CriteriTecnici!$M2208,".",","),IFERROR(NUMBERVALUE(CriteriTecnici!$M2208,",","."),0))),4)&amp;""),",",".")&amp;", "&amp;CHAR(34)&amp;"rawScore"&amp;CHAR(34)&amp;": "&amp;SUBSTITUTE(TRIM(ROUND(IFERROR(CriteriTecnici!$O2208*1,IFERROR(NUMBERVALUE(CriteriTecnici!$O2208,".",","),IFERROR(NUMBERVALUE(CriteriTecnici!$O2208,",","."),0))),4)&amp;""),",",".")&amp;CHAR(125)&amp;IF(TRUE,",",""))</f>
        <v/>
      </c>
    </row>
    <row r="2429">
      <c r="A2429" s="38">
        <f>IF(CriteriTecnici!$A2209="","","    "&amp;CHAR(123)&amp;CHAR(34)&amp;"bidderId"&amp;CHAR(34)&amp;": "&amp;CHAR(34)&amp;SUBSTITUTE(CriteriTecnici!$A2209,CHAR(34),"'")&amp;CHAR(34)&amp;", "&amp;CHAR(34)&amp;"lotId"&amp;CHAR(34)&amp;": "&amp;CHAR(34)&amp;SUBSTITUTE(CriteriTecnici!$C2209,CHAR(34),"'")&amp;CHAR(34)&amp;", "&amp;CHAR(34)&amp;"criterionId"&amp;CHAR(34)&amp;": "&amp;CHAR(34)&amp;SUBSTITUTE(CriteriTecnici!$D2209,CHAR(34),"'")&amp;CHAR(34)&amp;", "&amp;CHAR(34)&amp;"kind"&amp;CHAR(34)&amp;": "&amp;CHAR(34)&amp;SUBSTITUTE(CriteriTecnici!$F2209,CHAR(34),"'")&amp;CHAR(34)&amp;", "&amp;CHAR(34)&amp;"value"&amp;CHAR(34)&amp;": "&amp;SUBSTITUTE(TRIM(ROUND(IFERROR(CriteriTecnici!$N2209*1,IFERROR(NUMBERVALUE(CriteriTecnici!$N2209,".",","),IFERROR(NUMBERVALUE(CriteriTecnici!$N2209,",","."),0))),4)&amp;""),",",".")&amp;", "&amp;CHAR(34)&amp;"numerator"&amp;CHAR(34)&amp;": "&amp;SUBSTITUTE(TRIM(ROUND(IFERROR(CriteriTecnici!$K2209*1,IFERROR(NUMBERVALUE(CriteriTecnici!$K2209,".",","),IFERROR(NUMBERVALUE(CriteriTecnici!$K2209,",","."),0))),4)&amp;""),",",".")&amp;", "&amp;CHAR(34)&amp;"denominator"&amp;CHAR(34)&amp;": "&amp;SUBSTITUTE(TRIM(ROUND(IFERROR(CriteriTecnici!$L2209*1,IFERROR(NUMBERVALUE(CriteriTecnici!$L2209,".",","),IFERROR(NUMBERVALUE(CriteriTecnici!$L2209,",","."),0))),4)&amp;""),",",".")&amp;", "&amp;CHAR(34)&amp;"flag"&amp;CHAR(34)&amp;": "&amp;SUBSTITUTE(TRIM(ROUND(IFERROR(CriteriTecnici!$M2209*1,IFERROR(NUMBERVALUE(CriteriTecnici!$M2209,".",","),IFERROR(NUMBERVALUE(CriteriTecnici!$M2209,",","."),0))),4)&amp;""),",",".")&amp;", "&amp;CHAR(34)&amp;"rawScore"&amp;CHAR(34)&amp;": "&amp;SUBSTITUTE(TRIM(ROUND(IFERROR(CriteriTecnici!$O2209*1,IFERROR(NUMBERVALUE(CriteriTecnici!$O2209,".",","),IFERROR(NUMBERVALUE(CriteriTecnici!$O2209,",","."),0))),4)&amp;""),",",".")&amp;CHAR(125)&amp;IF(TRUE,",",""))</f>
        <v/>
      </c>
    </row>
    <row r="2430">
      <c r="A2430" s="38">
        <f>IF(CriteriTecnici!$A2210="","","    "&amp;CHAR(123)&amp;CHAR(34)&amp;"bidderId"&amp;CHAR(34)&amp;": "&amp;CHAR(34)&amp;SUBSTITUTE(CriteriTecnici!$A2210,CHAR(34),"'")&amp;CHAR(34)&amp;", "&amp;CHAR(34)&amp;"lotId"&amp;CHAR(34)&amp;": "&amp;CHAR(34)&amp;SUBSTITUTE(CriteriTecnici!$C2210,CHAR(34),"'")&amp;CHAR(34)&amp;", "&amp;CHAR(34)&amp;"criterionId"&amp;CHAR(34)&amp;": "&amp;CHAR(34)&amp;SUBSTITUTE(CriteriTecnici!$D2210,CHAR(34),"'")&amp;CHAR(34)&amp;", "&amp;CHAR(34)&amp;"kind"&amp;CHAR(34)&amp;": "&amp;CHAR(34)&amp;SUBSTITUTE(CriteriTecnici!$F2210,CHAR(34),"'")&amp;CHAR(34)&amp;", "&amp;CHAR(34)&amp;"value"&amp;CHAR(34)&amp;": "&amp;SUBSTITUTE(TRIM(ROUND(IFERROR(CriteriTecnici!$N2210*1,IFERROR(NUMBERVALUE(CriteriTecnici!$N2210,".",","),IFERROR(NUMBERVALUE(CriteriTecnici!$N2210,",","."),0))),4)&amp;""),",",".")&amp;", "&amp;CHAR(34)&amp;"numerator"&amp;CHAR(34)&amp;": "&amp;SUBSTITUTE(TRIM(ROUND(IFERROR(CriteriTecnici!$K2210*1,IFERROR(NUMBERVALUE(CriteriTecnici!$K2210,".",","),IFERROR(NUMBERVALUE(CriteriTecnici!$K2210,",","."),0))),4)&amp;""),",",".")&amp;", "&amp;CHAR(34)&amp;"denominator"&amp;CHAR(34)&amp;": "&amp;SUBSTITUTE(TRIM(ROUND(IFERROR(CriteriTecnici!$L2210*1,IFERROR(NUMBERVALUE(CriteriTecnici!$L2210,".",","),IFERROR(NUMBERVALUE(CriteriTecnici!$L2210,",","."),0))),4)&amp;""),",",".")&amp;", "&amp;CHAR(34)&amp;"flag"&amp;CHAR(34)&amp;": "&amp;SUBSTITUTE(TRIM(ROUND(IFERROR(CriteriTecnici!$M2210*1,IFERROR(NUMBERVALUE(CriteriTecnici!$M2210,".",","),IFERROR(NUMBERVALUE(CriteriTecnici!$M2210,",","."),0))),4)&amp;""),",",".")&amp;", "&amp;CHAR(34)&amp;"rawScore"&amp;CHAR(34)&amp;": "&amp;SUBSTITUTE(TRIM(ROUND(IFERROR(CriteriTecnici!$O2210*1,IFERROR(NUMBERVALUE(CriteriTecnici!$O2210,".",","),IFERROR(NUMBERVALUE(CriteriTecnici!$O2210,",","."),0))),4)&amp;""),",",".")&amp;CHAR(125)&amp;IF(TRUE,",",""))</f>
        <v/>
      </c>
    </row>
    <row r="2431">
      <c r="A2431" s="38">
        <f>IF(CriteriTecnici!$A2211="","","    "&amp;CHAR(123)&amp;CHAR(34)&amp;"bidderId"&amp;CHAR(34)&amp;": "&amp;CHAR(34)&amp;SUBSTITUTE(CriteriTecnici!$A2211,CHAR(34),"'")&amp;CHAR(34)&amp;", "&amp;CHAR(34)&amp;"lotId"&amp;CHAR(34)&amp;": "&amp;CHAR(34)&amp;SUBSTITUTE(CriteriTecnici!$C2211,CHAR(34),"'")&amp;CHAR(34)&amp;", "&amp;CHAR(34)&amp;"criterionId"&amp;CHAR(34)&amp;": "&amp;CHAR(34)&amp;SUBSTITUTE(CriteriTecnici!$D2211,CHAR(34),"'")&amp;CHAR(34)&amp;", "&amp;CHAR(34)&amp;"kind"&amp;CHAR(34)&amp;": "&amp;CHAR(34)&amp;SUBSTITUTE(CriteriTecnici!$F2211,CHAR(34),"'")&amp;CHAR(34)&amp;", "&amp;CHAR(34)&amp;"value"&amp;CHAR(34)&amp;": "&amp;SUBSTITUTE(TRIM(ROUND(IFERROR(CriteriTecnici!$N2211*1,IFERROR(NUMBERVALUE(CriteriTecnici!$N2211,".",","),IFERROR(NUMBERVALUE(CriteriTecnici!$N2211,",","."),0))),4)&amp;""),",",".")&amp;", "&amp;CHAR(34)&amp;"numerator"&amp;CHAR(34)&amp;": "&amp;SUBSTITUTE(TRIM(ROUND(IFERROR(CriteriTecnici!$K2211*1,IFERROR(NUMBERVALUE(CriteriTecnici!$K2211,".",","),IFERROR(NUMBERVALUE(CriteriTecnici!$K2211,",","."),0))),4)&amp;""),",",".")&amp;", "&amp;CHAR(34)&amp;"denominator"&amp;CHAR(34)&amp;": "&amp;SUBSTITUTE(TRIM(ROUND(IFERROR(CriteriTecnici!$L2211*1,IFERROR(NUMBERVALUE(CriteriTecnici!$L2211,".",","),IFERROR(NUMBERVALUE(CriteriTecnici!$L2211,",","."),0))),4)&amp;""),",",".")&amp;", "&amp;CHAR(34)&amp;"flag"&amp;CHAR(34)&amp;": "&amp;SUBSTITUTE(TRIM(ROUND(IFERROR(CriteriTecnici!$M2211*1,IFERROR(NUMBERVALUE(CriteriTecnici!$M2211,".",","),IFERROR(NUMBERVALUE(CriteriTecnici!$M2211,",","."),0))),4)&amp;""),",",".")&amp;", "&amp;CHAR(34)&amp;"rawScore"&amp;CHAR(34)&amp;": "&amp;SUBSTITUTE(TRIM(ROUND(IFERROR(CriteriTecnici!$O2211*1,IFERROR(NUMBERVALUE(CriteriTecnici!$O2211,".",","),IFERROR(NUMBERVALUE(CriteriTecnici!$O2211,",","."),0))),4)&amp;""),",",".")&amp;CHAR(125)&amp;IF(TRUE,",",""))</f>
        <v/>
      </c>
    </row>
    <row r="2432">
      <c r="A2432" s="38">
        <f>IF(CriteriTecnici!$A2212="","","    "&amp;CHAR(123)&amp;CHAR(34)&amp;"bidderId"&amp;CHAR(34)&amp;": "&amp;CHAR(34)&amp;SUBSTITUTE(CriteriTecnici!$A2212,CHAR(34),"'")&amp;CHAR(34)&amp;", "&amp;CHAR(34)&amp;"lotId"&amp;CHAR(34)&amp;": "&amp;CHAR(34)&amp;SUBSTITUTE(CriteriTecnici!$C2212,CHAR(34),"'")&amp;CHAR(34)&amp;", "&amp;CHAR(34)&amp;"criterionId"&amp;CHAR(34)&amp;": "&amp;CHAR(34)&amp;SUBSTITUTE(CriteriTecnici!$D2212,CHAR(34),"'")&amp;CHAR(34)&amp;", "&amp;CHAR(34)&amp;"kind"&amp;CHAR(34)&amp;": "&amp;CHAR(34)&amp;SUBSTITUTE(CriteriTecnici!$F2212,CHAR(34),"'")&amp;CHAR(34)&amp;", "&amp;CHAR(34)&amp;"value"&amp;CHAR(34)&amp;": "&amp;SUBSTITUTE(TRIM(ROUND(IFERROR(CriteriTecnici!$N2212*1,IFERROR(NUMBERVALUE(CriteriTecnici!$N2212,".",","),IFERROR(NUMBERVALUE(CriteriTecnici!$N2212,",","."),0))),4)&amp;""),",",".")&amp;", "&amp;CHAR(34)&amp;"numerator"&amp;CHAR(34)&amp;": "&amp;SUBSTITUTE(TRIM(ROUND(IFERROR(CriteriTecnici!$K2212*1,IFERROR(NUMBERVALUE(CriteriTecnici!$K2212,".",","),IFERROR(NUMBERVALUE(CriteriTecnici!$K2212,",","."),0))),4)&amp;""),",",".")&amp;", "&amp;CHAR(34)&amp;"denominator"&amp;CHAR(34)&amp;": "&amp;SUBSTITUTE(TRIM(ROUND(IFERROR(CriteriTecnici!$L2212*1,IFERROR(NUMBERVALUE(CriteriTecnici!$L2212,".",","),IFERROR(NUMBERVALUE(CriteriTecnici!$L2212,",","."),0))),4)&amp;""),",",".")&amp;", "&amp;CHAR(34)&amp;"flag"&amp;CHAR(34)&amp;": "&amp;SUBSTITUTE(TRIM(ROUND(IFERROR(CriteriTecnici!$M2212*1,IFERROR(NUMBERVALUE(CriteriTecnici!$M2212,".",","),IFERROR(NUMBERVALUE(CriteriTecnici!$M2212,",","."),0))),4)&amp;""),",",".")&amp;", "&amp;CHAR(34)&amp;"rawScore"&amp;CHAR(34)&amp;": "&amp;SUBSTITUTE(TRIM(ROUND(IFERROR(CriteriTecnici!$O2212*1,IFERROR(NUMBERVALUE(CriteriTecnici!$O2212,".",","),IFERROR(NUMBERVALUE(CriteriTecnici!$O2212,",","."),0))),4)&amp;""),",",".")&amp;CHAR(125)&amp;IF(TRUE,",",""))</f>
        <v/>
      </c>
    </row>
    <row r="2433">
      <c r="A2433" s="38">
        <f>IF(CriteriTecnici!$A2213="","","    "&amp;CHAR(123)&amp;CHAR(34)&amp;"bidderId"&amp;CHAR(34)&amp;": "&amp;CHAR(34)&amp;SUBSTITUTE(CriteriTecnici!$A2213,CHAR(34),"'")&amp;CHAR(34)&amp;", "&amp;CHAR(34)&amp;"lotId"&amp;CHAR(34)&amp;": "&amp;CHAR(34)&amp;SUBSTITUTE(CriteriTecnici!$C2213,CHAR(34),"'")&amp;CHAR(34)&amp;", "&amp;CHAR(34)&amp;"criterionId"&amp;CHAR(34)&amp;": "&amp;CHAR(34)&amp;SUBSTITUTE(CriteriTecnici!$D2213,CHAR(34),"'")&amp;CHAR(34)&amp;", "&amp;CHAR(34)&amp;"kind"&amp;CHAR(34)&amp;": "&amp;CHAR(34)&amp;SUBSTITUTE(CriteriTecnici!$F2213,CHAR(34),"'")&amp;CHAR(34)&amp;", "&amp;CHAR(34)&amp;"value"&amp;CHAR(34)&amp;": "&amp;SUBSTITUTE(TRIM(ROUND(IFERROR(CriteriTecnici!$N2213*1,IFERROR(NUMBERVALUE(CriteriTecnici!$N2213,".",","),IFERROR(NUMBERVALUE(CriteriTecnici!$N2213,",","."),0))),4)&amp;""),",",".")&amp;", "&amp;CHAR(34)&amp;"numerator"&amp;CHAR(34)&amp;": "&amp;SUBSTITUTE(TRIM(ROUND(IFERROR(CriteriTecnici!$K2213*1,IFERROR(NUMBERVALUE(CriteriTecnici!$K2213,".",","),IFERROR(NUMBERVALUE(CriteriTecnici!$K2213,",","."),0))),4)&amp;""),",",".")&amp;", "&amp;CHAR(34)&amp;"denominator"&amp;CHAR(34)&amp;": "&amp;SUBSTITUTE(TRIM(ROUND(IFERROR(CriteriTecnici!$L2213*1,IFERROR(NUMBERVALUE(CriteriTecnici!$L2213,".",","),IFERROR(NUMBERVALUE(CriteriTecnici!$L2213,",","."),0))),4)&amp;""),",",".")&amp;", "&amp;CHAR(34)&amp;"flag"&amp;CHAR(34)&amp;": "&amp;SUBSTITUTE(TRIM(ROUND(IFERROR(CriteriTecnici!$M2213*1,IFERROR(NUMBERVALUE(CriteriTecnici!$M2213,".",","),IFERROR(NUMBERVALUE(CriteriTecnici!$M2213,",","."),0))),4)&amp;""),",",".")&amp;", "&amp;CHAR(34)&amp;"rawScore"&amp;CHAR(34)&amp;": "&amp;SUBSTITUTE(TRIM(ROUND(IFERROR(CriteriTecnici!$O2213*1,IFERROR(NUMBERVALUE(CriteriTecnici!$O2213,".",","),IFERROR(NUMBERVALUE(CriteriTecnici!$O2213,",","."),0))),4)&amp;""),",",".")&amp;CHAR(125)&amp;IF(TRUE,",",""))</f>
        <v/>
      </c>
    </row>
    <row r="2434">
      <c r="A2434" s="38">
        <f>IF(CriteriTecnici!$A2214="","","    "&amp;CHAR(123)&amp;CHAR(34)&amp;"bidderId"&amp;CHAR(34)&amp;": "&amp;CHAR(34)&amp;SUBSTITUTE(CriteriTecnici!$A2214,CHAR(34),"'")&amp;CHAR(34)&amp;", "&amp;CHAR(34)&amp;"lotId"&amp;CHAR(34)&amp;": "&amp;CHAR(34)&amp;SUBSTITUTE(CriteriTecnici!$C2214,CHAR(34),"'")&amp;CHAR(34)&amp;", "&amp;CHAR(34)&amp;"criterionId"&amp;CHAR(34)&amp;": "&amp;CHAR(34)&amp;SUBSTITUTE(CriteriTecnici!$D2214,CHAR(34),"'")&amp;CHAR(34)&amp;", "&amp;CHAR(34)&amp;"kind"&amp;CHAR(34)&amp;": "&amp;CHAR(34)&amp;SUBSTITUTE(CriteriTecnici!$F2214,CHAR(34),"'")&amp;CHAR(34)&amp;", "&amp;CHAR(34)&amp;"value"&amp;CHAR(34)&amp;": "&amp;SUBSTITUTE(TRIM(ROUND(IFERROR(CriteriTecnici!$N2214*1,IFERROR(NUMBERVALUE(CriteriTecnici!$N2214,".",","),IFERROR(NUMBERVALUE(CriteriTecnici!$N2214,",","."),0))),4)&amp;""),",",".")&amp;", "&amp;CHAR(34)&amp;"numerator"&amp;CHAR(34)&amp;": "&amp;SUBSTITUTE(TRIM(ROUND(IFERROR(CriteriTecnici!$K2214*1,IFERROR(NUMBERVALUE(CriteriTecnici!$K2214,".",","),IFERROR(NUMBERVALUE(CriteriTecnici!$K2214,",","."),0))),4)&amp;""),",",".")&amp;", "&amp;CHAR(34)&amp;"denominator"&amp;CHAR(34)&amp;": "&amp;SUBSTITUTE(TRIM(ROUND(IFERROR(CriteriTecnici!$L2214*1,IFERROR(NUMBERVALUE(CriteriTecnici!$L2214,".",","),IFERROR(NUMBERVALUE(CriteriTecnici!$L2214,",","."),0))),4)&amp;""),",",".")&amp;", "&amp;CHAR(34)&amp;"flag"&amp;CHAR(34)&amp;": "&amp;SUBSTITUTE(TRIM(ROUND(IFERROR(CriteriTecnici!$M2214*1,IFERROR(NUMBERVALUE(CriteriTecnici!$M2214,".",","),IFERROR(NUMBERVALUE(CriteriTecnici!$M2214,",","."),0))),4)&amp;""),",",".")&amp;", "&amp;CHAR(34)&amp;"rawScore"&amp;CHAR(34)&amp;": "&amp;SUBSTITUTE(TRIM(ROUND(IFERROR(CriteriTecnici!$O2214*1,IFERROR(NUMBERVALUE(CriteriTecnici!$O2214,".",","),IFERROR(NUMBERVALUE(CriteriTecnici!$O2214,",","."),0))),4)&amp;""),",",".")&amp;CHAR(125)&amp;IF(TRUE,",",""))</f>
        <v/>
      </c>
    </row>
    <row r="2435">
      <c r="A2435" s="38">
        <f>IF(CriteriTecnici!$A2215="","","    "&amp;CHAR(123)&amp;CHAR(34)&amp;"bidderId"&amp;CHAR(34)&amp;": "&amp;CHAR(34)&amp;SUBSTITUTE(CriteriTecnici!$A2215,CHAR(34),"'")&amp;CHAR(34)&amp;", "&amp;CHAR(34)&amp;"lotId"&amp;CHAR(34)&amp;": "&amp;CHAR(34)&amp;SUBSTITUTE(CriteriTecnici!$C2215,CHAR(34),"'")&amp;CHAR(34)&amp;", "&amp;CHAR(34)&amp;"criterionId"&amp;CHAR(34)&amp;": "&amp;CHAR(34)&amp;SUBSTITUTE(CriteriTecnici!$D2215,CHAR(34),"'")&amp;CHAR(34)&amp;", "&amp;CHAR(34)&amp;"kind"&amp;CHAR(34)&amp;": "&amp;CHAR(34)&amp;SUBSTITUTE(CriteriTecnici!$F2215,CHAR(34),"'")&amp;CHAR(34)&amp;", "&amp;CHAR(34)&amp;"value"&amp;CHAR(34)&amp;": "&amp;SUBSTITUTE(TRIM(ROUND(IFERROR(CriteriTecnici!$N2215*1,IFERROR(NUMBERVALUE(CriteriTecnici!$N2215,".",","),IFERROR(NUMBERVALUE(CriteriTecnici!$N2215,",","."),0))),4)&amp;""),",",".")&amp;", "&amp;CHAR(34)&amp;"numerator"&amp;CHAR(34)&amp;": "&amp;SUBSTITUTE(TRIM(ROUND(IFERROR(CriteriTecnici!$K2215*1,IFERROR(NUMBERVALUE(CriteriTecnici!$K2215,".",","),IFERROR(NUMBERVALUE(CriteriTecnici!$K2215,",","."),0))),4)&amp;""),",",".")&amp;", "&amp;CHAR(34)&amp;"denominator"&amp;CHAR(34)&amp;": "&amp;SUBSTITUTE(TRIM(ROUND(IFERROR(CriteriTecnici!$L2215*1,IFERROR(NUMBERVALUE(CriteriTecnici!$L2215,".",","),IFERROR(NUMBERVALUE(CriteriTecnici!$L2215,",","."),0))),4)&amp;""),",",".")&amp;", "&amp;CHAR(34)&amp;"flag"&amp;CHAR(34)&amp;": "&amp;SUBSTITUTE(TRIM(ROUND(IFERROR(CriteriTecnici!$M2215*1,IFERROR(NUMBERVALUE(CriteriTecnici!$M2215,".",","),IFERROR(NUMBERVALUE(CriteriTecnici!$M2215,",","."),0))),4)&amp;""),",",".")&amp;", "&amp;CHAR(34)&amp;"rawScore"&amp;CHAR(34)&amp;": "&amp;SUBSTITUTE(TRIM(ROUND(IFERROR(CriteriTecnici!$O2215*1,IFERROR(NUMBERVALUE(CriteriTecnici!$O2215,".",","),IFERROR(NUMBERVALUE(CriteriTecnici!$O2215,",","."),0))),4)&amp;""),",",".")&amp;CHAR(125)&amp;IF(TRUE,",",""))</f>
        <v/>
      </c>
    </row>
    <row r="2436">
      <c r="A2436" s="38">
        <f>IF(CriteriTecnici!$A2216="","","    "&amp;CHAR(123)&amp;CHAR(34)&amp;"bidderId"&amp;CHAR(34)&amp;": "&amp;CHAR(34)&amp;SUBSTITUTE(CriteriTecnici!$A2216,CHAR(34),"'")&amp;CHAR(34)&amp;", "&amp;CHAR(34)&amp;"lotId"&amp;CHAR(34)&amp;": "&amp;CHAR(34)&amp;SUBSTITUTE(CriteriTecnici!$C2216,CHAR(34),"'")&amp;CHAR(34)&amp;", "&amp;CHAR(34)&amp;"criterionId"&amp;CHAR(34)&amp;": "&amp;CHAR(34)&amp;SUBSTITUTE(CriteriTecnici!$D2216,CHAR(34),"'")&amp;CHAR(34)&amp;", "&amp;CHAR(34)&amp;"kind"&amp;CHAR(34)&amp;": "&amp;CHAR(34)&amp;SUBSTITUTE(CriteriTecnici!$F2216,CHAR(34),"'")&amp;CHAR(34)&amp;", "&amp;CHAR(34)&amp;"value"&amp;CHAR(34)&amp;": "&amp;SUBSTITUTE(TRIM(ROUND(IFERROR(CriteriTecnici!$N2216*1,IFERROR(NUMBERVALUE(CriteriTecnici!$N2216,".",","),IFERROR(NUMBERVALUE(CriteriTecnici!$N2216,",","."),0))),4)&amp;""),",",".")&amp;", "&amp;CHAR(34)&amp;"numerator"&amp;CHAR(34)&amp;": "&amp;SUBSTITUTE(TRIM(ROUND(IFERROR(CriteriTecnici!$K2216*1,IFERROR(NUMBERVALUE(CriteriTecnici!$K2216,".",","),IFERROR(NUMBERVALUE(CriteriTecnici!$K2216,",","."),0))),4)&amp;""),",",".")&amp;", "&amp;CHAR(34)&amp;"denominator"&amp;CHAR(34)&amp;": "&amp;SUBSTITUTE(TRIM(ROUND(IFERROR(CriteriTecnici!$L2216*1,IFERROR(NUMBERVALUE(CriteriTecnici!$L2216,".",","),IFERROR(NUMBERVALUE(CriteriTecnici!$L2216,",","."),0))),4)&amp;""),",",".")&amp;", "&amp;CHAR(34)&amp;"flag"&amp;CHAR(34)&amp;": "&amp;SUBSTITUTE(TRIM(ROUND(IFERROR(CriteriTecnici!$M2216*1,IFERROR(NUMBERVALUE(CriteriTecnici!$M2216,".",","),IFERROR(NUMBERVALUE(CriteriTecnici!$M2216,",","."),0))),4)&amp;""),",",".")&amp;", "&amp;CHAR(34)&amp;"rawScore"&amp;CHAR(34)&amp;": "&amp;SUBSTITUTE(TRIM(ROUND(IFERROR(CriteriTecnici!$O2216*1,IFERROR(NUMBERVALUE(CriteriTecnici!$O2216,".",","),IFERROR(NUMBERVALUE(CriteriTecnici!$O2216,",","."),0))),4)&amp;""),",",".")&amp;CHAR(125)&amp;IF(TRUE,",",""))</f>
        <v/>
      </c>
    </row>
    <row r="2437">
      <c r="A2437" s="38">
        <f>IF(CriteriTecnici!$A2217="","","    "&amp;CHAR(123)&amp;CHAR(34)&amp;"bidderId"&amp;CHAR(34)&amp;": "&amp;CHAR(34)&amp;SUBSTITUTE(CriteriTecnici!$A2217,CHAR(34),"'")&amp;CHAR(34)&amp;", "&amp;CHAR(34)&amp;"lotId"&amp;CHAR(34)&amp;": "&amp;CHAR(34)&amp;SUBSTITUTE(CriteriTecnici!$C2217,CHAR(34),"'")&amp;CHAR(34)&amp;", "&amp;CHAR(34)&amp;"criterionId"&amp;CHAR(34)&amp;": "&amp;CHAR(34)&amp;SUBSTITUTE(CriteriTecnici!$D2217,CHAR(34),"'")&amp;CHAR(34)&amp;", "&amp;CHAR(34)&amp;"kind"&amp;CHAR(34)&amp;": "&amp;CHAR(34)&amp;SUBSTITUTE(CriteriTecnici!$F2217,CHAR(34),"'")&amp;CHAR(34)&amp;", "&amp;CHAR(34)&amp;"value"&amp;CHAR(34)&amp;": "&amp;SUBSTITUTE(TRIM(ROUND(IFERROR(CriteriTecnici!$N2217*1,IFERROR(NUMBERVALUE(CriteriTecnici!$N2217,".",","),IFERROR(NUMBERVALUE(CriteriTecnici!$N2217,",","."),0))),4)&amp;""),",",".")&amp;", "&amp;CHAR(34)&amp;"numerator"&amp;CHAR(34)&amp;": "&amp;SUBSTITUTE(TRIM(ROUND(IFERROR(CriteriTecnici!$K2217*1,IFERROR(NUMBERVALUE(CriteriTecnici!$K2217,".",","),IFERROR(NUMBERVALUE(CriteriTecnici!$K2217,",","."),0))),4)&amp;""),",",".")&amp;", "&amp;CHAR(34)&amp;"denominator"&amp;CHAR(34)&amp;": "&amp;SUBSTITUTE(TRIM(ROUND(IFERROR(CriteriTecnici!$L2217*1,IFERROR(NUMBERVALUE(CriteriTecnici!$L2217,".",","),IFERROR(NUMBERVALUE(CriteriTecnici!$L2217,",","."),0))),4)&amp;""),",",".")&amp;", "&amp;CHAR(34)&amp;"flag"&amp;CHAR(34)&amp;": "&amp;SUBSTITUTE(TRIM(ROUND(IFERROR(CriteriTecnici!$M2217*1,IFERROR(NUMBERVALUE(CriteriTecnici!$M2217,".",","),IFERROR(NUMBERVALUE(CriteriTecnici!$M2217,",","."),0))),4)&amp;""),",",".")&amp;", "&amp;CHAR(34)&amp;"rawScore"&amp;CHAR(34)&amp;": "&amp;SUBSTITUTE(TRIM(ROUND(IFERROR(CriteriTecnici!$O2217*1,IFERROR(NUMBERVALUE(CriteriTecnici!$O2217,".",","),IFERROR(NUMBERVALUE(CriteriTecnici!$O2217,",","."),0))),4)&amp;""),",",".")&amp;CHAR(125)&amp;IF(TRUE,",",""))</f>
        <v/>
      </c>
    </row>
    <row r="2438">
      <c r="A2438" s="38">
        <f>IF(CriteriTecnici!$A2218="","","    "&amp;CHAR(123)&amp;CHAR(34)&amp;"bidderId"&amp;CHAR(34)&amp;": "&amp;CHAR(34)&amp;SUBSTITUTE(CriteriTecnici!$A2218,CHAR(34),"'")&amp;CHAR(34)&amp;", "&amp;CHAR(34)&amp;"lotId"&amp;CHAR(34)&amp;": "&amp;CHAR(34)&amp;SUBSTITUTE(CriteriTecnici!$C2218,CHAR(34),"'")&amp;CHAR(34)&amp;", "&amp;CHAR(34)&amp;"criterionId"&amp;CHAR(34)&amp;": "&amp;CHAR(34)&amp;SUBSTITUTE(CriteriTecnici!$D2218,CHAR(34),"'")&amp;CHAR(34)&amp;", "&amp;CHAR(34)&amp;"kind"&amp;CHAR(34)&amp;": "&amp;CHAR(34)&amp;SUBSTITUTE(CriteriTecnici!$F2218,CHAR(34),"'")&amp;CHAR(34)&amp;", "&amp;CHAR(34)&amp;"value"&amp;CHAR(34)&amp;": "&amp;SUBSTITUTE(TRIM(ROUND(IFERROR(CriteriTecnici!$N2218*1,IFERROR(NUMBERVALUE(CriteriTecnici!$N2218,".",","),IFERROR(NUMBERVALUE(CriteriTecnici!$N2218,",","."),0))),4)&amp;""),",",".")&amp;", "&amp;CHAR(34)&amp;"numerator"&amp;CHAR(34)&amp;": "&amp;SUBSTITUTE(TRIM(ROUND(IFERROR(CriteriTecnici!$K2218*1,IFERROR(NUMBERVALUE(CriteriTecnici!$K2218,".",","),IFERROR(NUMBERVALUE(CriteriTecnici!$K2218,",","."),0))),4)&amp;""),",",".")&amp;", "&amp;CHAR(34)&amp;"denominator"&amp;CHAR(34)&amp;": "&amp;SUBSTITUTE(TRIM(ROUND(IFERROR(CriteriTecnici!$L2218*1,IFERROR(NUMBERVALUE(CriteriTecnici!$L2218,".",","),IFERROR(NUMBERVALUE(CriteriTecnici!$L2218,",","."),0))),4)&amp;""),",",".")&amp;", "&amp;CHAR(34)&amp;"flag"&amp;CHAR(34)&amp;": "&amp;SUBSTITUTE(TRIM(ROUND(IFERROR(CriteriTecnici!$M2218*1,IFERROR(NUMBERVALUE(CriteriTecnici!$M2218,".",","),IFERROR(NUMBERVALUE(CriteriTecnici!$M2218,",","."),0))),4)&amp;""),",",".")&amp;", "&amp;CHAR(34)&amp;"rawScore"&amp;CHAR(34)&amp;": "&amp;SUBSTITUTE(TRIM(ROUND(IFERROR(CriteriTecnici!$O2218*1,IFERROR(NUMBERVALUE(CriteriTecnici!$O2218,".",","),IFERROR(NUMBERVALUE(CriteriTecnici!$O2218,",","."),0))),4)&amp;""),",",".")&amp;CHAR(125)&amp;IF(TRUE,",",""))</f>
        <v/>
      </c>
    </row>
    <row r="2439">
      <c r="A2439" s="38">
        <f>IF(CriteriTecnici!$A2219="","","    "&amp;CHAR(123)&amp;CHAR(34)&amp;"bidderId"&amp;CHAR(34)&amp;": "&amp;CHAR(34)&amp;SUBSTITUTE(CriteriTecnici!$A2219,CHAR(34),"'")&amp;CHAR(34)&amp;", "&amp;CHAR(34)&amp;"lotId"&amp;CHAR(34)&amp;": "&amp;CHAR(34)&amp;SUBSTITUTE(CriteriTecnici!$C2219,CHAR(34),"'")&amp;CHAR(34)&amp;", "&amp;CHAR(34)&amp;"criterionId"&amp;CHAR(34)&amp;": "&amp;CHAR(34)&amp;SUBSTITUTE(CriteriTecnici!$D2219,CHAR(34),"'")&amp;CHAR(34)&amp;", "&amp;CHAR(34)&amp;"kind"&amp;CHAR(34)&amp;": "&amp;CHAR(34)&amp;SUBSTITUTE(CriteriTecnici!$F2219,CHAR(34),"'")&amp;CHAR(34)&amp;", "&amp;CHAR(34)&amp;"value"&amp;CHAR(34)&amp;": "&amp;SUBSTITUTE(TRIM(ROUND(IFERROR(CriteriTecnici!$N2219*1,IFERROR(NUMBERVALUE(CriteriTecnici!$N2219,".",","),IFERROR(NUMBERVALUE(CriteriTecnici!$N2219,",","."),0))),4)&amp;""),",",".")&amp;", "&amp;CHAR(34)&amp;"numerator"&amp;CHAR(34)&amp;": "&amp;SUBSTITUTE(TRIM(ROUND(IFERROR(CriteriTecnici!$K2219*1,IFERROR(NUMBERVALUE(CriteriTecnici!$K2219,".",","),IFERROR(NUMBERVALUE(CriteriTecnici!$K2219,",","."),0))),4)&amp;""),",",".")&amp;", "&amp;CHAR(34)&amp;"denominator"&amp;CHAR(34)&amp;": "&amp;SUBSTITUTE(TRIM(ROUND(IFERROR(CriteriTecnici!$L2219*1,IFERROR(NUMBERVALUE(CriteriTecnici!$L2219,".",","),IFERROR(NUMBERVALUE(CriteriTecnici!$L2219,",","."),0))),4)&amp;""),",",".")&amp;", "&amp;CHAR(34)&amp;"flag"&amp;CHAR(34)&amp;": "&amp;SUBSTITUTE(TRIM(ROUND(IFERROR(CriteriTecnici!$M2219*1,IFERROR(NUMBERVALUE(CriteriTecnici!$M2219,".",","),IFERROR(NUMBERVALUE(CriteriTecnici!$M2219,",","."),0))),4)&amp;""),",",".")&amp;", "&amp;CHAR(34)&amp;"rawScore"&amp;CHAR(34)&amp;": "&amp;SUBSTITUTE(TRIM(ROUND(IFERROR(CriteriTecnici!$O2219*1,IFERROR(NUMBERVALUE(CriteriTecnici!$O2219,".",","),IFERROR(NUMBERVALUE(CriteriTecnici!$O2219,",","."),0))),4)&amp;""),",",".")&amp;CHAR(125)&amp;IF(TRUE,",",""))</f>
        <v/>
      </c>
    </row>
    <row r="2440">
      <c r="A2440" s="38">
        <f>IF(CriteriTecnici!$A2220="","","    "&amp;CHAR(123)&amp;CHAR(34)&amp;"bidderId"&amp;CHAR(34)&amp;": "&amp;CHAR(34)&amp;SUBSTITUTE(CriteriTecnici!$A2220,CHAR(34),"'")&amp;CHAR(34)&amp;", "&amp;CHAR(34)&amp;"lotId"&amp;CHAR(34)&amp;": "&amp;CHAR(34)&amp;SUBSTITUTE(CriteriTecnici!$C2220,CHAR(34),"'")&amp;CHAR(34)&amp;", "&amp;CHAR(34)&amp;"criterionId"&amp;CHAR(34)&amp;": "&amp;CHAR(34)&amp;SUBSTITUTE(CriteriTecnici!$D2220,CHAR(34),"'")&amp;CHAR(34)&amp;", "&amp;CHAR(34)&amp;"kind"&amp;CHAR(34)&amp;": "&amp;CHAR(34)&amp;SUBSTITUTE(CriteriTecnici!$F2220,CHAR(34),"'")&amp;CHAR(34)&amp;", "&amp;CHAR(34)&amp;"value"&amp;CHAR(34)&amp;": "&amp;SUBSTITUTE(TRIM(ROUND(IFERROR(CriteriTecnici!$N2220*1,IFERROR(NUMBERVALUE(CriteriTecnici!$N2220,".",","),IFERROR(NUMBERVALUE(CriteriTecnici!$N2220,",","."),0))),4)&amp;""),",",".")&amp;", "&amp;CHAR(34)&amp;"numerator"&amp;CHAR(34)&amp;": "&amp;SUBSTITUTE(TRIM(ROUND(IFERROR(CriteriTecnici!$K2220*1,IFERROR(NUMBERVALUE(CriteriTecnici!$K2220,".",","),IFERROR(NUMBERVALUE(CriteriTecnici!$K2220,",","."),0))),4)&amp;""),",",".")&amp;", "&amp;CHAR(34)&amp;"denominator"&amp;CHAR(34)&amp;": "&amp;SUBSTITUTE(TRIM(ROUND(IFERROR(CriteriTecnici!$L2220*1,IFERROR(NUMBERVALUE(CriteriTecnici!$L2220,".",","),IFERROR(NUMBERVALUE(CriteriTecnici!$L2220,",","."),0))),4)&amp;""),",",".")&amp;", "&amp;CHAR(34)&amp;"flag"&amp;CHAR(34)&amp;": "&amp;SUBSTITUTE(TRIM(ROUND(IFERROR(CriteriTecnici!$M2220*1,IFERROR(NUMBERVALUE(CriteriTecnici!$M2220,".",","),IFERROR(NUMBERVALUE(CriteriTecnici!$M2220,",","."),0))),4)&amp;""),",",".")&amp;", "&amp;CHAR(34)&amp;"rawScore"&amp;CHAR(34)&amp;": "&amp;SUBSTITUTE(TRIM(ROUND(IFERROR(CriteriTecnici!$O2220*1,IFERROR(NUMBERVALUE(CriteriTecnici!$O2220,".",","),IFERROR(NUMBERVALUE(CriteriTecnici!$O2220,",","."),0))),4)&amp;""),",",".")&amp;CHAR(125)&amp;IF(TRUE,",",""))</f>
        <v/>
      </c>
    </row>
    <row r="2441">
      <c r="A2441" s="38">
        <f>IF(CriteriTecnici!$A2221="","","    "&amp;CHAR(123)&amp;CHAR(34)&amp;"bidderId"&amp;CHAR(34)&amp;": "&amp;CHAR(34)&amp;SUBSTITUTE(CriteriTecnici!$A2221,CHAR(34),"'")&amp;CHAR(34)&amp;", "&amp;CHAR(34)&amp;"lotId"&amp;CHAR(34)&amp;": "&amp;CHAR(34)&amp;SUBSTITUTE(CriteriTecnici!$C2221,CHAR(34),"'")&amp;CHAR(34)&amp;", "&amp;CHAR(34)&amp;"criterionId"&amp;CHAR(34)&amp;": "&amp;CHAR(34)&amp;SUBSTITUTE(CriteriTecnici!$D2221,CHAR(34),"'")&amp;CHAR(34)&amp;", "&amp;CHAR(34)&amp;"kind"&amp;CHAR(34)&amp;": "&amp;CHAR(34)&amp;SUBSTITUTE(CriteriTecnici!$F2221,CHAR(34),"'")&amp;CHAR(34)&amp;", "&amp;CHAR(34)&amp;"value"&amp;CHAR(34)&amp;": "&amp;SUBSTITUTE(TRIM(ROUND(IFERROR(CriteriTecnici!$N2221*1,IFERROR(NUMBERVALUE(CriteriTecnici!$N2221,".",","),IFERROR(NUMBERVALUE(CriteriTecnici!$N2221,",","."),0))),4)&amp;""),",",".")&amp;", "&amp;CHAR(34)&amp;"numerator"&amp;CHAR(34)&amp;": "&amp;SUBSTITUTE(TRIM(ROUND(IFERROR(CriteriTecnici!$K2221*1,IFERROR(NUMBERVALUE(CriteriTecnici!$K2221,".",","),IFERROR(NUMBERVALUE(CriteriTecnici!$K2221,",","."),0))),4)&amp;""),",",".")&amp;", "&amp;CHAR(34)&amp;"denominator"&amp;CHAR(34)&amp;": "&amp;SUBSTITUTE(TRIM(ROUND(IFERROR(CriteriTecnici!$L2221*1,IFERROR(NUMBERVALUE(CriteriTecnici!$L2221,".",","),IFERROR(NUMBERVALUE(CriteriTecnici!$L2221,",","."),0))),4)&amp;""),",",".")&amp;", "&amp;CHAR(34)&amp;"flag"&amp;CHAR(34)&amp;": "&amp;SUBSTITUTE(TRIM(ROUND(IFERROR(CriteriTecnici!$M2221*1,IFERROR(NUMBERVALUE(CriteriTecnici!$M2221,".",","),IFERROR(NUMBERVALUE(CriteriTecnici!$M2221,",","."),0))),4)&amp;""),",",".")&amp;", "&amp;CHAR(34)&amp;"rawScore"&amp;CHAR(34)&amp;": "&amp;SUBSTITUTE(TRIM(ROUND(IFERROR(CriteriTecnici!$O2221*1,IFERROR(NUMBERVALUE(CriteriTecnici!$O2221,".",","),IFERROR(NUMBERVALUE(CriteriTecnici!$O2221,",","."),0))),4)&amp;""),",",".")&amp;CHAR(125)&amp;IF(TRUE,",",""))</f>
        <v/>
      </c>
    </row>
    <row r="2442">
      <c r="A2442" s="38">
        <f>IF(CriteriTecnici!$A2222="","","    "&amp;CHAR(123)&amp;CHAR(34)&amp;"bidderId"&amp;CHAR(34)&amp;": "&amp;CHAR(34)&amp;SUBSTITUTE(CriteriTecnici!$A2222,CHAR(34),"'")&amp;CHAR(34)&amp;", "&amp;CHAR(34)&amp;"lotId"&amp;CHAR(34)&amp;": "&amp;CHAR(34)&amp;SUBSTITUTE(CriteriTecnici!$C2222,CHAR(34),"'")&amp;CHAR(34)&amp;", "&amp;CHAR(34)&amp;"criterionId"&amp;CHAR(34)&amp;": "&amp;CHAR(34)&amp;SUBSTITUTE(CriteriTecnici!$D2222,CHAR(34),"'")&amp;CHAR(34)&amp;", "&amp;CHAR(34)&amp;"kind"&amp;CHAR(34)&amp;": "&amp;CHAR(34)&amp;SUBSTITUTE(CriteriTecnici!$F2222,CHAR(34),"'")&amp;CHAR(34)&amp;", "&amp;CHAR(34)&amp;"value"&amp;CHAR(34)&amp;": "&amp;SUBSTITUTE(TRIM(ROUND(IFERROR(CriteriTecnici!$N2222*1,IFERROR(NUMBERVALUE(CriteriTecnici!$N2222,".",","),IFERROR(NUMBERVALUE(CriteriTecnici!$N2222,",","."),0))),4)&amp;""),",",".")&amp;", "&amp;CHAR(34)&amp;"numerator"&amp;CHAR(34)&amp;": "&amp;SUBSTITUTE(TRIM(ROUND(IFERROR(CriteriTecnici!$K2222*1,IFERROR(NUMBERVALUE(CriteriTecnici!$K2222,".",","),IFERROR(NUMBERVALUE(CriteriTecnici!$K2222,",","."),0))),4)&amp;""),",",".")&amp;", "&amp;CHAR(34)&amp;"denominator"&amp;CHAR(34)&amp;": "&amp;SUBSTITUTE(TRIM(ROUND(IFERROR(CriteriTecnici!$L2222*1,IFERROR(NUMBERVALUE(CriteriTecnici!$L2222,".",","),IFERROR(NUMBERVALUE(CriteriTecnici!$L2222,",","."),0))),4)&amp;""),",",".")&amp;", "&amp;CHAR(34)&amp;"flag"&amp;CHAR(34)&amp;": "&amp;SUBSTITUTE(TRIM(ROUND(IFERROR(CriteriTecnici!$M2222*1,IFERROR(NUMBERVALUE(CriteriTecnici!$M2222,".",","),IFERROR(NUMBERVALUE(CriteriTecnici!$M2222,",","."),0))),4)&amp;""),",",".")&amp;", "&amp;CHAR(34)&amp;"rawScore"&amp;CHAR(34)&amp;": "&amp;SUBSTITUTE(TRIM(ROUND(IFERROR(CriteriTecnici!$O2222*1,IFERROR(NUMBERVALUE(CriteriTecnici!$O2222,".",","),IFERROR(NUMBERVALUE(CriteriTecnici!$O2222,",","."),0))),4)&amp;""),",",".")&amp;CHAR(125)&amp;IF(TRUE,",",""))</f>
        <v/>
      </c>
    </row>
    <row r="2443">
      <c r="A2443" s="38">
        <f>IF(CriteriTecnici!$A2223="","","    "&amp;CHAR(123)&amp;CHAR(34)&amp;"bidderId"&amp;CHAR(34)&amp;": "&amp;CHAR(34)&amp;SUBSTITUTE(CriteriTecnici!$A2223,CHAR(34),"'")&amp;CHAR(34)&amp;", "&amp;CHAR(34)&amp;"lotId"&amp;CHAR(34)&amp;": "&amp;CHAR(34)&amp;SUBSTITUTE(CriteriTecnici!$C2223,CHAR(34),"'")&amp;CHAR(34)&amp;", "&amp;CHAR(34)&amp;"criterionId"&amp;CHAR(34)&amp;": "&amp;CHAR(34)&amp;SUBSTITUTE(CriteriTecnici!$D2223,CHAR(34),"'")&amp;CHAR(34)&amp;", "&amp;CHAR(34)&amp;"kind"&amp;CHAR(34)&amp;": "&amp;CHAR(34)&amp;SUBSTITUTE(CriteriTecnici!$F2223,CHAR(34),"'")&amp;CHAR(34)&amp;", "&amp;CHAR(34)&amp;"value"&amp;CHAR(34)&amp;": "&amp;SUBSTITUTE(TRIM(ROUND(IFERROR(CriteriTecnici!$N2223*1,IFERROR(NUMBERVALUE(CriteriTecnici!$N2223,".",","),IFERROR(NUMBERVALUE(CriteriTecnici!$N2223,",","."),0))),4)&amp;""),",",".")&amp;", "&amp;CHAR(34)&amp;"numerator"&amp;CHAR(34)&amp;": "&amp;SUBSTITUTE(TRIM(ROUND(IFERROR(CriteriTecnici!$K2223*1,IFERROR(NUMBERVALUE(CriteriTecnici!$K2223,".",","),IFERROR(NUMBERVALUE(CriteriTecnici!$K2223,",","."),0))),4)&amp;""),",",".")&amp;", "&amp;CHAR(34)&amp;"denominator"&amp;CHAR(34)&amp;": "&amp;SUBSTITUTE(TRIM(ROUND(IFERROR(CriteriTecnici!$L2223*1,IFERROR(NUMBERVALUE(CriteriTecnici!$L2223,".",","),IFERROR(NUMBERVALUE(CriteriTecnici!$L2223,",","."),0))),4)&amp;""),",",".")&amp;", "&amp;CHAR(34)&amp;"flag"&amp;CHAR(34)&amp;": "&amp;SUBSTITUTE(TRIM(ROUND(IFERROR(CriteriTecnici!$M2223*1,IFERROR(NUMBERVALUE(CriteriTecnici!$M2223,".",","),IFERROR(NUMBERVALUE(CriteriTecnici!$M2223,",","."),0))),4)&amp;""),",",".")&amp;", "&amp;CHAR(34)&amp;"rawScore"&amp;CHAR(34)&amp;": "&amp;SUBSTITUTE(TRIM(ROUND(IFERROR(CriteriTecnici!$O2223*1,IFERROR(NUMBERVALUE(CriteriTecnici!$O2223,".",","),IFERROR(NUMBERVALUE(CriteriTecnici!$O2223,",","."),0))),4)&amp;""),",",".")&amp;CHAR(125)&amp;IF(TRUE,",",""))</f>
        <v/>
      </c>
    </row>
    <row r="2444">
      <c r="A2444" s="38">
        <f>IF(CriteriTecnici!$A2224="","","    "&amp;CHAR(123)&amp;CHAR(34)&amp;"bidderId"&amp;CHAR(34)&amp;": "&amp;CHAR(34)&amp;SUBSTITUTE(CriteriTecnici!$A2224,CHAR(34),"'")&amp;CHAR(34)&amp;", "&amp;CHAR(34)&amp;"lotId"&amp;CHAR(34)&amp;": "&amp;CHAR(34)&amp;SUBSTITUTE(CriteriTecnici!$C2224,CHAR(34),"'")&amp;CHAR(34)&amp;", "&amp;CHAR(34)&amp;"criterionId"&amp;CHAR(34)&amp;": "&amp;CHAR(34)&amp;SUBSTITUTE(CriteriTecnici!$D2224,CHAR(34),"'")&amp;CHAR(34)&amp;", "&amp;CHAR(34)&amp;"kind"&amp;CHAR(34)&amp;": "&amp;CHAR(34)&amp;SUBSTITUTE(CriteriTecnici!$F2224,CHAR(34),"'")&amp;CHAR(34)&amp;", "&amp;CHAR(34)&amp;"value"&amp;CHAR(34)&amp;": "&amp;SUBSTITUTE(TRIM(ROUND(IFERROR(CriteriTecnici!$N2224*1,IFERROR(NUMBERVALUE(CriteriTecnici!$N2224,".",","),IFERROR(NUMBERVALUE(CriteriTecnici!$N2224,",","."),0))),4)&amp;""),",",".")&amp;", "&amp;CHAR(34)&amp;"numerator"&amp;CHAR(34)&amp;": "&amp;SUBSTITUTE(TRIM(ROUND(IFERROR(CriteriTecnici!$K2224*1,IFERROR(NUMBERVALUE(CriteriTecnici!$K2224,".",","),IFERROR(NUMBERVALUE(CriteriTecnici!$K2224,",","."),0))),4)&amp;""),",",".")&amp;", "&amp;CHAR(34)&amp;"denominator"&amp;CHAR(34)&amp;": "&amp;SUBSTITUTE(TRIM(ROUND(IFERROR(CriteriTecnici!$L2224*1,IFERROR(NUMBERVALUE(CriteriTecnici!$L2224,".",","),IFERROR(NUMBERVALUE(CriteriTecnici!$L2224,",","."),0))),4)&amp;""),",",".")&amp;", "&amp;CHAR(34)&amp;"flag"&amp;CHAR(34)&amp;": "&amp;SUBSTITUTE(TRIM(ROUND(IFERROR(CriteriTecnici!$M2224*1,IFERROR(NUMBERVALUE(CriteriTecnici!$M2224,".",","),IFERROR(NUMBERVALUE(CriteriTecnici!$M2224,",","."),0))),4)&amp;""),",",".")&amp;", "&amp;CHAR(34)&amp;"rawScore"&amp;CHAR(34)&amp;": "&amp;SUBSTITUTE(TRIM(ROUND(IFERROR(CriteriTecnici!$O2224*1,IFERROR(NUMBERVALUE(CriteriTecnici!$O2224,".",","),IFERROR(NUMBERVALUE(CriteriTecnici!$O2224,",","."),0))),4)&amp;""),",",".")&amp;CHAR(125)&amp;IF(TRUE,",",""))</f>
        <v/>
      </c>
    </row>
    <row r="2445">
      <c r="A2445" s="38">
        <f>IF(CriteriTecnici!$A2225="","","    "&amp;CHAR(123)&amp;CHAR(34)&amp;"bidderId"&amp;CHAR(34)&amp;": "&amp;CHAR(34)&amp;SUBSTITUTE(CriteriTecnici!$A2225,CHAR(34),"'")&amp;CHAR(34)&amp;", "&amp;CHAR(34)&amp;"lotId"&amp;CHAR(34)&amp;": "&amp;CHAR(34)&amp;SUBSTITUTE(CriteriTecnici!$C2225,CHAR(34),"'")&amp;CHAR(34)&amp;", "&amp;CHAR(34)&amp;"criterionId"&amp;CHAR(34)&amp;": "&amp;CHAR(34)&amp;SUBSTITUTE(CriteriTecnici!$D2225,CHAR(34),"'")&amp;CHAR(34)&amp;", "&amp;CHAR(34)&amp;"kind"&amp;CHAR(34)&amp;": "&amp;CHAR(34)&amp;SUBSTITUTE(CriteriTecnici!$F2225,CHAR(34),"'")&amp;CHAR(34)&amp;", "&amp;CHAR(34)&amp;"value"&amp;CHAR(34)&amp;": "&amp;SUBSTITUTE(TRIM(ROUND(IFERROR(CriteriTecnici!$N2225*1,IFERROR(NUMBERVALUE(CriteriTecnici!$N2225,".",","),IFERROR(NUMBERVALUE(CriteriTecnici!$N2225,",","."),0))),4)&amp;""),",",".")&amp;", "&amp;CHAR(34)&amp;"numerator"&amp;CHAR(34)&amp;": "&amp;SUBSTITUTE(TRIM(ROUND(IFERROR(CriteriTecnici!$K2225*1,IFERROR(NUMBERVALUE(CriteriTecnici!$K2225,".",","),IFERROR(NUMBERVALUE(CriteriTecnici!$K2225,",","."),0))),4)&amp;""),",",".")&amp;", "&amp;CHAR(34)&amp;"denominator"&amp;CHAR(34)&amp;": "&amp;SUBSTITUTE(TRIM(ROUND(IFERROR(CriteriTecnici!$L2225*1,IFERROR(NUMBERVALUE(CriteriTecnici!$L2225,".",","),IFERROR(NUMBERVALUE(CriteriTecnici!$L2225,",","."),0))),4)&amp;""),",",".")&amp;", "&amp;CHAR(34)&amp;"flag"&amp;CHAR(34)&amp;": "&amp;SUBSTITUTE(TRIM(ROUND(IFERROR(CriteriTecnici!$M2225*1,IFERROR(NUMBERVALUE(CriteriTecnici!$M2225,".",","),IFERROR(NUMBERVALUE(CriteriTecnici!$M2225,",","."),0))),4)&amp;""),",",".")&amp;", "&amp;CHAR(34)&amp;"rawScore"&amp;CHAR(34)&amp;": "&amp;SUBSTITUTE(TRIM(ROUND(IFERROR(CriteriTecnici!$O2225*1,IFERROR(NUMBERVALUE(CriteriTecnici!$O2225,".",","),IFERROR(NUMBERVALUE(CriteriTecnici!$O2225,",","."),0))),4)&amp;""),",",".")&amp;CHAR(125)&amp;IF(TRUE,",",""))</f>
        <v/>
      </c>
    </row>
    <row r="2446">
      <c r="A2446" s="38">
        <f>IF(CriteriTecnici!$A2226="","","    "&amp;CHAR(123)&amp;CHAR(34)&amp;"bidderId"&amp;CHAR(34)&amp;": "&amp;CHAR(34)&amp;SUBSTITUTE(CriteriTecnici!$A2226,CHAR(34),"'")&amp;CHAR(34)&amp;", "&amp;CHAR(34)&amp;"lotId"&amp;CHAR(34)&amp;": "&amp;CHAR(34)&amp;SUBSTITUTE(CriteriTecnici!$C2226,CHAR(34),"'")&amp;CHAR(34)&amp;", "&amp;CHAR(34)&amp;"criterionId"&amp;CHAR(34)&amp;": "&amp;CHAR(34)&amp;SUBSTITUTE(CriteriTecnici!$D2226,CHAR(34),"'")&amp;CHAR(34)&amp;", "&amp;CHAR(34)&amp;"kind"&amp;CHAR(34)&amp;": "&amp;CHAR(34)&amp;SUBSTITUTE(CriteriTecnici!$F2226,CHAR(34),"'")&amp;CHAR(34)&amp;", "&amp;CHAR(34)&amp;"value"&amp;CHAR(34)&amp;": "&amp;SUBSTITUTE(TRIM(ROUND(IFERROR(CriteriTecnici!$N2226*1,IFERROR(NUMBERVALUE(CriteriTecnici!$N2226,".",","),IFERROR(NUMBERVALUE(CriteriTecnici!$N2226,",","."),0))),4)&amp;""),",",".")&amp;", "&amp;CHAR(34)&amp;"numerator"&amp;CHAR(34)&amp;": "&amp;SUBSTITUTE(TRIM(ROUND(IFERROR(CriteriTecnici!$K2226*1,IFERROR(NUMBERVALUE(CriteriTecnici!$K2226,".",","),IFERROR(NUMBERVALUE(CriteriTecnici!$K2226,",","."),0))),4)&amp;""),",",".")&amp;", "&amp;CHAR(34)&amp;"denominator"&amp;CHAR(34)&amp;": "&amp;SUBSTITUTE(TRIM(ROUND(IFERROR(CriteriTecnici!$L2226*1,IFERROR(NUMBERVALUE(CriteriTecnici!$L2226,".",","),IFERROR(NUMBERVALUE(CriteriTecnici!$L2226,",","."),0))),4)&amp;""),",",".")&amp;", "&amp;CHAR(34)&amp;"flag"&amp;CHAR(34)&amp;": "&amp;SUBSTITUTE(TRIM(ROUND(IFERROR(CriteriTecnici!$M2226*1,IFERROR(NUMBERVALUE(CriteriTecnici!$M2226,".",","),IFERROR(NUMBERVALUE(CriteriTecnici!$M2226,",","."),0))),4)&amp;""),",",".")&amp;", "&amp;CHAR(34)&amp;"rawScore"&amp;CHAR(34)&amp;": "&amp;SUBSTITUTE(TRIM(ROUND(IFERROR(CriteriTecnici!$O2226*1,IFERROR(NUMBERVALUE(CriteriTecnici!$O2226,".",","),IFERROR(NUMBERVALUE(CriteriTecnici!$O2226,",","."),0))),4)&amp;""),",",".")&amp;CHAR(125)&amp;IF(TRUE,",",""))</f>
        <v/>
      </c>
    </row>
    <row r="2447">
      <c r="A2447" s="38">
        <f>IF(CriteriTecnici!$A2227="","","    "&amp;CHAR(123)&amp;CHAR(34)&amp;"bidderId"&amp;CHAR(34)&amp;": "&amp;CHAR(34)&amp;SUBSTITUTE(CriteriTecnici!$A2227,CHAR(34),"'")&amp;CHAR(34)&amp;", "&amp;CHAR(34)&amp;"lotId"&amp;CHAR(34)&amp;": "&amp;CHAR(34)&amp;SUBSTITUTE(CriteriTecnici!$C2227,CHAR(34),"'")&amp;CHAR(34)&amp;", "&amp;CHAR(34)&amp;"criterionId"&amp;CHAR(34)&amp;": "&amp;CHAR(34)&amp;SUBSTITUTE(CriteriTecnici!$D2227,CHAR(34),"'")&amp;CHAR(34)&amp;", "&amp;CHAR(34)&amp;"kind"&amp;CHAR(34)&amp;": "&amp;CHAR(34)&amp;SUBSTITUTE(CriteriTecnici!$F2227,CHAR(34),"'")&amp;CHAR(34)&amp;", "&amp;CHAR(34)&amp;"value"&amp;CHAR(34)&amp;": "&amp;SUBSTITUTE(TRIM(ROUND(IFERROR(CriteriTecnici!$N2227*1,IFERROR(NUMBERVALUE(CriteriTecnici!$N2227,".",","),IFERROR(NUMBERVALUE(CriteriTecnici!$N2227,",","."),0))),4)&amp;""),",",".")&amp;", "&amp;CHAR(34)&amp;"numerator"&amp;CHAR(34)&amp;": "&amp;SUBSTITUTE(TRIM(ROUND(IFERROR(CriteriTecnici!$K2227*1,IFERROR(NUMBERVALUE(CriteriTecnici!$K2227,".",","),IFERROR(NUMBERVALUE(CriteriTecnici!$K2227,",","."),0))),4)&amp;""),",",".")&amp;", "&amp;CHAR(34)&amp;"denominator"&amp;CHAR(34)&amp;": "&amp;SUBSTITUTE(TRIM(ROUND(IFERROR(CriteriTecnici!$L2227*1,IFERROR(NUMBERVALUE(CriteriTecnici!$L2227,".",","),IFERROR(NUMBERVALUE(CriteriTecnici!$L2227,",","."),0))),4)&amp;""),",",".")&amp;", "&amp;CHAR(34)&amp;"flag"&amp;CHAR(34)&amp;": "&amp;SUBSTITUTE(TRIM(ROUND(IFERROR(CriteriTecnici!$M2227*1,IFERROR(NUMBERVALUE(CriteriTecnici!$M2227,".",","),IFERROR(NUMBERVALUE(CriteriTecnici!$M2227,",","."),0))),4)&amp;""),",",".")&amp;", "&amp;CHAR(34)&amp;"rawScore"&amp;CHAR(34)&amp;": "&amp;SUBSTITUTE(TRIM(ROUND(IFERROR(CriteriTecnici!$O2227*1,IFERROR(NUMBERVALUE(CriteriTecnici!$O2227,".",","),IFERROR(NUMBERVALUE(CriteriTecnici!$O2227,",","."),0))),4)&amp;""),",",".")&amp;CHAR(125)&amp;IF(TRUE,",",""))</f>
        <v/>
      </c>
    </row>
    <row r="2448">
      <c r="A2448" s="38">
        <f>IF(CriteriTecnici!$A2228="","","    "&amp;CHAR(123)&amp;CHAR(34)&amp;"bidderId"&amp;CHAR(34)&amp;": "&amp;CHAR(34)&amp;SUBSTITUTE(CriteriTecnici!$A2228,CHAR(34),"'")&amp;CHAR(34)&amp;", "&amp;CHAR(34)&amp;"lotId"&amp;CHAR(34)&amp;": "&amp;CHAR(34)&amp;SUBSTITUTE(CriteriTecnici!$C2228,CHAR(34),"'")&amp;CHAR(34)&amp;", "&amp;CHAR(34)&amp;"criterionId"&amp;CHAR(34)&amp;": "&amp;CHAR(34)&amp;SUBSTITUTE(CriteriTecnici!$D2228,CHAR(34),"'")&amp;CHAR(34)&amp;", "&amp;CHAR(34)&amp;"kind"&amp;CHAR(34)&amp;": "&amp;CHAR(34)&amp;SUBSTITUTE(CriteriTecnici!$F2228,CHAR(34),"'")&amp;CHAR(34)&amp;", "&amp;CHAR(34)&amp;"value"&amp;CHAR(34)&amp;": "&amp;SUBSTITUTE(TRIM(ROUND(IFERROR(CriteriTecnici!$N2228*1,IFERROR(NUMBERVALUE(CriteriTecnici!$N2228,".",","),IFERROR(NUMBERVALUE(CriteriTecnici!$N2228,",","."),0))),4)&amp;""),",",".")&amp;", "&amp;CHAR(34)&amp;"numerator"&amp;CHAR(34)&amp;": "&amp;SUBSTITUTE(TRIM(ROUND(IFERROR(CriteriTecnici!$K2228*1,IFERROR(NUMBERVALUE(CriteriTecnici!$K2228,".",","),IFERROR(NUMBERVALUE(CriteriTecnici!$K2228,",","."),0))),4)&amp;""),",",".")&amp;", "&amp;CHAR(34)&amp;"denominator"&amp;CHAR(34)&amp;": "&amp;SUBSTITUTE(TRIM(ROUND(IFERROR(CriteriTecnici!$L2228*1,IFERROR(NUMBERVALUE(CriteriTecnici!$L2228,".",","),IFERROR(NUMBERVALUE(CriteriTecnici!$L2228,",","."),0))),4)&amp;""),",",".")&amp;", "&amp;CHAR(34)&amp;"flag"&amp;CHAR(34)&amp;": "&amp;SUBSTITUTE(TRIM(ROUND(IFERROR(CriteriTecnici!$M2228*1,IFERROR(NUMBERVALUE(CriteriTecnici!$M2228,".",","),IFERROR(NUMBERVALUE(CriteriTecnici!$M2228,",","."),0))),4)&amp;""),",",".")&amp;", "&amp;CHAR(34)&amp;"rawScore"&amp;CHAR(34)&amp;": "&amp;SUBSTITUTE(TRIM(ROUND(IFERROR(CriteriTecnici!$O2228*1,IFERROR(NUMBERVALUE(CriteriTecnici!$O2228,".",","),IFERROR(NUMBERVALUE(CriteriTecnici!$O2228,",","."),0))),4)&amp;""),",",".")&amp;CHAR(125)&amp;IF(TRUE,",",""))</f>
        <v/>
      </c>
    </row>
    <row r="2449">
      <c r="A2449" s="38">
        <f>IF(CriteriTecnici!$A2229="","","    "&amp;CHAR(123)&amp;CHAR(34)&amp;"bidderId"&amp;CHAR(34)&amp;": "&amp;CHAR(34)&amp;SUBSTITUTE(CriteriTecnici!$A2229,CHAR(34),"'")&amp;CHAR(34)&amp;", "&amp;CHAR(34)&amp;"lotId"&amp;CHAR(34)&amp;": "&amp;CHAR(34)&amp;SUBSTITUTE(CriteriTecnici!$C2229,CHAR(34),"'")&amp;CHAR(34)&amp;", "&amp;CHAR(34)&amp;"criterionId"&amp;CHAR(34)&amp;": "&amp;CHAR(34)&amp;SUBSTITUTE(CriteriTecnici!$D2229,CHAR(34),"'")&amp;CHAR(34)&amp;", "&amp;CHAR(34)&amp;"kind"&amp;CHAR(34)&amp;": "&amp;CHAR(34)&amp;SUBSTITUTE(CriteriTecnici!$F2229,CHAR(34),"'")&amp;CHAR(34)&amp;", "&amp;CHAR(34)&amp;"value"&amp;CHAR(34)&amp;": "&amp;SUBSTITUTE(TRIM(ROUND(IFERROR(CriteriTecnici!$N2229*1,IFERROR(NUMBERVALUE(CriteriTecnici!$N2229,".",","),IFERROR(NUMBERVALUE(CriteriTecnici!$N2229,",","."),0))),4)&amp;""),",",".")&amp;", "&amp;CHAR(34)&amp;"numerator"&amp;CHAR(34)&amp;": "&amp;SUBSTITUTE(TRIM(ROUND(IFERROR(CriteriTecnici!$K2229*1,IFERROR(NUMBERVALUE(CriteriTecnici!$K2229,".",","),IFERROR(NUMBERVALUE(CriteriTecnici!$K2229,",","."),0))),4)&amp;""),",",".")&amp;", "&amp;CHAR(34)&amp;"denominator"&amp;CHAR(34)&amp;": "&amp;SUBSTITUTE(TRIM(ROUND(IFERROR(CriteriTecnici!$L2229*1,IFERROR(NUMBERVALUE(CriteriTecnici!$L2229,".",","),IFERROR(NUMBERVALUE(CriteriTecnici!$L2229,",","."),0))),4)&amp;""),",",".")&amp;", "&amp;CHAR(34)&amp;"flag"&amp;CHAR(34)&amp;": "&amp;SUBSTITUTE(TRIM(ROUND(IFERROR(CriteriTecnici!$M2229*1,IFERROR(NUMBERVALUE(CriteriTecnici!$M2229,".",","),IFERROR(NUMBERVALUE(CriteriTecnici!$M2229,",","."),0))),4)&amp;""),",",".")&amp;", "&amp;CHAR(34)&amp;"rawScore"&amp;CHAR(34)&amp;": "&amp;SUBSTITUTE(TRIM(ROUND(IFERROR(CriteriTecnici!$O2229*1,IFERROR(NUMBERVALUE(CriteriTecnici!$O2229,".",","),IFERROR(NUMBERVALUE(CriteriTecnici!$O2229,",","."),0))),4)&amp;""),",",".")&amp;CHAR(125)&amp;IF(TRUE,",",""))</f>
        <v/>
      </c>
    </row>
    <row r="2450">
      <c r="A2450" s="38">
        <f>IF(CriteriTecnici!$A2230="","","    "&amp;CHAR(123)&amp;CHAR(34)&amp;"bidderId"&amp;CHAR(34)&amp;": "&amp;CHAR(34)&amp;SUBSTITUTE(CriteriTecnici!$A2230,CHAR(34),"'")&amp;CHAR(34)&amp;", "&amp;CHAR(34)&amp;"lotId"&amp;CHAR(34)&amp;": "&amp;CHAR(34)&amp;SUBSTITUTE(CriteriTecnici!$C2230,CHAR(34),"'")&amp;CHAR(34)&amp;", "&amp;CHAR(34)&amp;"criterionId"&amp;CHAR(34)&amp;": "&amp;CHAR(34)&amp;SUBSTITUTE(CriteriTecnici!$D2230,CHAR(34),"'")&amp;CHAR(34)&amp;", "&amp;CHAR(34)&amp;"kind"&amp;CHAR(34)&amp;": "&amp;CHAR(34)&amp;SUBSTITUTE(CriteriTecnici!$F2230,CHAR(34),"'")&amp;CHAR(34)&amp;", "&amp;CHAR(34)&amp;"value"&amp;CHAR(34)&amp;": "&amp;SUBSTITUTE(TRIM(ROUND(IFERROR(CriteriTecnici!$N2230*1,IFERROR(NUMBERVALUE(CriteriTecnici!$N2230,".",","),IFERROR(NUMBERVALUE(CriteriTecnici!$N2230,",","."),0))),4)&amp;""),",",".")&amp;", "&amp;CHAR(34)&amp;"numerator"&amp;CHAR(34)&amp;": "&amp;SUBSTITUTE(TRIM(ROUND(IFERROR(CriteriTecnici!$K2230*1,IFERROR(NUMBERVALUE(CriteriTecnici!$K2230,".",","),IFERROR(NUMBERVALUE(CriteriTecnici!$K2230,",","."),0))),4)&amp;""),",",".")&amp;", "&amp;CHAR(34)&amp;"denominator"&amp;CHAR(34)&amp;": "&amp;SUBSTITUTE(TRIM(ROUND(IFERROR(CriteriTecnici!$L2230*1,IFERROR(NUMBERVALUE(CriteriTecnici!$L2230,".",","),IFERROR(NUMBERVALUE(CriteriTecnici!$L2230,",","."),0))),4)&amp;""),",",".")&amp;", "&amp;CHAR(34)&amp;"flag"&amp;CHAR(34)&amp;": "&amp;SUBSTITUTE(TRIM(ROUND(IFERROR(CriteriTecnici!$M2230*1,IFERROR(NUMBERVALUE(CriteriTecnici!$M2230,".",","),IFERROR(NUMBERVALUE(CriteriTecnici!$M2230,",","."),0))),4)&amp;""),",",".")&amp;", "&amp;CHAR(34)&amp;"rawScore"&amp;CHAR(34)&amp;": "&amp;SUBSTITUTE(TRIM(ROUND(IFERROR(CriteriTecnici!$O2230*1,IFERROR(NUMBERVALUE(CriteriTecnici!$O2230,".",","),IFERROR(NUMBERVALUE(CriteriTecnici!$O2230,",","."),0))),4)&amp;""),",",".")&amp;CHAR(125)&amp;IF(TRUE,",",""))</f>
        <v/>
      </c>
    </row>
    <row r="2451">
      <c r="A2451" s="38">
        <f>IF(CriteriTecnici!$A2231="","","    "&amp;CHAR(123)&amp;CHAR(34)&amp;"bidderId"&amp;CHAR(34)&amp;": "&amp;CHAR(34)&amp;SUBSTITUTE(CriteriTecnici!$A2231,CHAR(34),"'")&amp;CHAR(34)&amp;", "&amp;CHAR(34)&amp;"lotId"&amp;CHAR(34)&amp;": "&amp;CHAR(34)&amp;SUBSTITUTE(CriteriTecnici!$C2231,CHAR(34),"'")&amp;CHAR(34)&amp;", "&amp;CHAR(34)&amp;"criterionId"&amp;CHAR(34)&amp;": "&amp;CHAR(34)&amp;SUBSTITUTE(CriteriTecnici!$D2231,CHAR(34),"'")&amp;CHAR(34)&amp;", "&amp;CHAR(34)&amp;"kind"&amp;CHAR(34)&amp;": "&amp;CHAR(34)&amp;SUBSTITUTE(CriteriTecnici!$F2231,CHAR(34),"'")&amp;CHAR(34)&amp;", "&amp;CHAR(34)&amp;"value"&amp;CHAR(34)&amp;": "&amp;SUBSTITUTE(TRIM(ROUND(IFERROR(CriteriTecnici!$N2231*1,IFERROR(NUMBERVALUE(CriteriTecnici!$N2231,".",","),IFERROR(NUMBERVALUE(CriteriTecnici!$N2231,",","."),0))),4)&amp;""),",",".")&amp;", "&amp;CHAR(34)&amp;"numerator"&amp;CHAR(34)&amp;": "&amp;SUBSTITUTE(TRIM(ROUND(IFERROR(CriteriTecnici!$K2231*1,IFERROR(NUMBERVALUE(CriteriTecnici!$K2231,".",","),IFERROR(NUMBERVALUE(CriteriTecnici!$K2231,",","."),0))),4)&amp;""),",",".")&amp;", "&amp;CHAR(34)&amp;"denominator"&amp;CHAR(34)&amp;": "&amp;SUBSTITUTE(TRIM(ROUND(IFERROR(CriteriTecnici!$L2231*1,IFERROR(NUMBERVALUE(CriteriTecnici!$L2231,".",","),IFERROR(NUMBERVALUE(CriteriTecnici!$L2231,",","."),0))),4)&amp;""),",",".")&amp;", "&amp;CHAR(34)&amp;"flag"&amp;CHAR(34)&amp;": "&amp;SUBSTITUTE(TRIM(ROUND(IFERROR(CriteriTecnici!$M2231*1,IFERROR(NUMBERVALUE(CriteriTecnici!$M2231,".",","),IFERROR(NUMBERVALUE(CriteriTecnici!$M2231,",","."),0))),4)&amp;""),",",".")&amp;", "&amp;CHAR(34)&amp;"rawScore"&amp;CHAR(34)&amp;": "&amp;SUBSTITUTE(TRIM(ROUND(IFERROR(CriteriTecnici!$O2231*1,IFERROR(NUMBERVALUE(CriteriTecnici!$O2231,".",","),IFERROR(NUMBERVALUE(CriteriTecnici!$O2231,",","."),0))),4)&amp;""),",",".")&amp;CHAR(125)&amp;IF(TRUE,",",""))</f>
        <v/>
      </c>
    </row>
    <row r="2452">
      <c r="A2452" s="38">
        <f>IF(CriteriTecnici!$A2232="","","    "&amp;CHAR(123)&amp;CHAR(34)&amp;"bidderId"&amp;CHAR(34)&amp;": "&amp;CHAR(34)&amp;SUBSTITUTE(CriteriTecnici!$A2232,CHAR(34),"'")&amp;CHAR(34)&amp;", "&amp;CHAR(34)&amp;"lotId"&amp;CHAR(34)&amp;": "&amp;CHAR(34)&amp;SUBSTITUTE(CriteriTecnici!$C2232,CHAR(34),"'")&amp;CHAR(34)&amp;", "&amp;CHAR(34)&amp;"criterionId"&amp;CHAR(34)&amp;": "&amp;CHAR(34)&amp;SUBSTITUTE(CriteriTecnici!$D2232,CHAR(34),"'")&amp;CHAR(34)&amp;", "&amp;CHAR(34)&amp;"kind"&amp;CHAR(34)&amp;": "&amp;CHAR(34)&amp;SUBSTITUTE(CriteriTecnici!$F2232,CHAR(34),"'")&amp;CHAR(34)&amp;", "&amp;CHAR(34)&amp;"value"&amp;CHAR(34)&amp;": "&amp;SUBSTITUTE(TRIM(ROUND(IFERROR(CriteriTecnici!$N2232*1,IFERROR(NUMBERVALUE(CriteriTecnici!$N2232,".",","),IFERROR(NUMBERVALUE(CriteriTecnici!$N2232,",","."),0))),4)&amp;""),",",".")&amp;", "&amp;CHAR(34)&amp;"numerator"&amp;CHAR(34)&amp;": "&amp;SUBSTITUTE(TRIM(ROUND(IFERROR(CriteriTecnici!$K2232*1,IFERROR(NUMBERVALUE(CriteriTecnici!$K2232,".",","),IFERROR(NUMBERVALUE(CriteriTecnici!$K2232,",","."),0))),4)&amp;""),",",".")&amp;", "&amp;CHAR(34)&amp;"denominator"&amp;CHAR(34)&amp;": "&amp;SUBSTITUTE(TRIM(ROUND(IFERROR(CriteriTecnici!$L2232*1,IFERROR(NUMBERVALUE(CriteriTecnici!$L2232,".",","),IFERROR(NUMBERVALUE(CriteriTecnici!$L2232,",","."),0))),4)&amp;""),",",".")&amp;", "&amp;CHAR(34)&amp;"flag"&amp;CHAR(34)&amp;": "&amp;SUBSTITUTE(TRIM(ROUND(IFERROR(CriteriTecnici!$M2232*1,IFERROR(NUMBERVALUE(CriteriTecnici!$M2232,".",","),IFERROR(NUMBERVALUE(CriteriTecnici!$M2232,",","."),0))),4)&amp;""),",",".")&amp;", "&amp;CHAR(34)&amp;"rawScore"&amp;CHAR(34)&amp;": "&amp;SUBSTITUTE(TRIM(ROUND(IFERROR(CriteriTecnici!$O2232*1,IFERROR(NUMBERVALUE(CriteriTecnici!$O2232,".",","),IFERROR(NUMBERVALUE(CriteriTecnici!$O2232,",","."),0))),4)&amp;""),",",".")&amp;CHAR(125)&amp;IF(TRUE,",",""))</f>
        <v/>
      </c>
    </row>
    <row r="2453">
      <c r="A2453" s="38">
        <f>IF(CriteriTecnici!$A2233="","","    "&amp;CHAR(123)&amp;CHAR(34)&amp;"bidderId"&amp;CHAR(34)&amp;": "&amp;CHAR(34)&amp;SUBSTITUTE(CriteriTecnici!$A2233,CHAR(34),"'")&amp;CHAR(34)&amp;", "&amp;CHAR(34)&amp;"lotId"&amp;CHAR(34)&amp;": "&amp;CHAR(34)&amp;SUBSTITUTE(CriteriTecnici!$C2233,CHAR(34),"'")&amp;CHAR(34)&amp;", "&amp;CHAR(34)&amp;"criterionId"&amp;CHAR(34)&amp;": "&amp;CHAR(34)&amp;SUBSTITUTE(CriteriTecnici!$D2233,CHAR(34),"'")&amp;CHAR(34)&amp;", "&amp;CHAR(34)&amp;"kind"&amp;CHAR(34)&amp;": "&amp;CHAR(34)&amp;SUBSTITUTE(CriteriTecnici!$F2233,CHAR(34),"'")&amp;CHAR(34)&amp;", "&amp;CHAR(34)&amp;"value"&amp;CHAR(34)&amp;": "&amp;SUBSTITUTE(TRIM(ROUND(IFERROR(CriteriTecnici!$N2233*1,IFERROR(NUMBERVALUE(CriteriTecnici!$N2233,".",","),IFERROR(NUMBERVALUE(CriteriTecnici!$N2233,",","."),0))),4)&amp;""),",",".")&amp;", "&amp;CHAR(34)&amp;"numerator"&amp;CHAR(34)&amp;": "&amp;SUBSTITUTE(TRIM(ROUND(IFERROR(CriteriTecnici!$K2233*1,IFERROR(NUMBERVALUE(CriteriTecnici!$K2233,".",","),IFERROR(NUMBERVALUE(CriteriTecnici!$K2233,",","."),0))),4)&amp;""),",",".")&amp;", "&amp;CHAR(34)&amp;"denominator"&amp;CHAR(34)&amp;": "&amp;SUBSTITUTE(TRIM(ROUND(IFERROR(CriteriTecnici!$L2233*1,IFERROR(NUMBERVALUE(CriteriTecnici!$L2233,".",","),IFERROR(NUMBERVALUE(CriteriTecnici!$L2233,",","."),0))),4)&amp;""),",",".")&amp;", "&amp;CHAR(34)&amp;"flag"&amp;CHAR(34)&amp;": "&amp;SUBSTITUTE(TRIM(ROUND(IFERROR(CriteriTecnici!$M2233*1,IFERROR(NUMBERVALUE(CriteriTecnici!$M2233,".",","),IFERROR(NUMBERVALUE(CriteriTecnici!$M2233,",","."),0))),4)&amp;""),",",".")&amp;", "&amp;CHAR(34)&amp;"rawScore"&amp;CHAR(34)&amp;": "&amp;SUBSTITUTE(TRIM(ROUND(IFERROR(CriteriTecnici!$O2233*1,IFERROR(NUMBERVALUE(CriteriTecnici!$O2233,".",","),IFERROR(NUMBERVALUE(CriteriTecnici!$O2233,",","."),0))),4)&amp;""),",",".")&amp;CHAR(125)&amp;IF(TRUE,",",""))</f>
        <v/>
      </c>
    </row>
    <row r="2454">
      <c r="A2454" s="38">
        <f>IF(CriteriTecnici!$A2234="","","    "&amp;CHAR(123)&amp;CHAR(34)&amp;"bidderId"&amp;CHAR(34)&amp;": "&amp;CHAR(34)&amp;SUBSTITUTE(CriteriTecnici!$A2234,CHAR(34),"'")&amp;CHAR(34)&amp;", "&amp;CHAR(34)&amp;"lotId"&amp;CHAR(34)&amp;": "&amp;CHAR(34)&amp;SUBSTITUTE(CriteriTecnici!$C2234,CHAR(34),"'")&amp;CHAR(34)&amp;", "&amp;CHAR(34)&amp;"criterionId"&amp;CHAR(34)&amp;": "&amp;CHAR(34)&amp;SUBSTITUTE(CriteriTecnici!$D2234,CHAR(34),"'")&amp;CHAR(34)&amp;", "&amp;CHAR(34)&amp;"kind"&amp;CHAR(34)&amp;": "&amp;CHAR(34)&amp;SUBSTITUTE(CriteriTecnici!$F2234,CHAR(34),"'")&amp;CHAR(34)&amp;", "&amp;CHAR(34)&amp;"value"&amp;CHAR(34)&amp;": "&amp;SUBSTITUTE(TRIM(ROUND(IFERROR(CriteriTecnici!$N2234*1,IFERROR(NUMBERVALUE(CriteriTecnici!$N2234,".",","),IFERROR(NUMBERVALUE(CriteriTecnici!$N2234,",","."),0))),4)&amp;""),",",".")&amp;", "&amp;CHAR(34)&amp;"numerator"&amp;CHAR(34)&amp;": "&amp;SUBSTITUTE(TRIM(ROUND(IFERROR(CriteriTecnici!$K2234*1,IFERROR(NUMBERVALUE(CriteriTecnici!$K2234,".",","),IFERROR(NUMBERVALUE(CriteriTecnici!$K2234,",","."),0))),4)&amp;""),",",".")&amp;", "&amp;CHAR(34)&amp;"denominator"&amp;CHAR(34)&amp;": "&amp;SUBSTITUTE(TRIM(ROUND(IFERROR(CriteriTecnici!$L2234*1,IFERROR(NUMBERVALUE(CriteriTecnici!$L2234,".",","),IFERROR(NUMBERVALUE(CriteriTecnici!$L2234,",","."),0))),4)&amp;""),",",".")&amp;", "&amp;CHAR(34)&amp;"flag"&amp;CHAR(34)&amp;": "&amp;SUBSTITUTE(TRIM(ROUND(IFERROR(CriteriTecnici!$M2234*1,IFERROR(NUMBERVALUE(CriteriTecnici!$M2234,".",","),IFERROR(NUMBERVALUE(CriteriTecnici!$M2234,",","."),0))),4)&amp;""),",",".")&amp;", "&amp;CHAR(34)&amp;"rawScore"&amp;CHAR(34)&amp;": "&amp;SUBSTITUTE(TRIM(ROUND(IFERROR(CriteriTecnici!$O2234*1,IFERROR(NUMBERVALUE(CriteriTecnici!$O2234,".",","),IFERROR(NUMBERVALUE(CriteriTecnici!$O2234,",","."),0))),4)&amp;""),",",".")&amp;CHAR(125)&amp;IF(TRUE,",",""))</f>
        <v/>
      </c>
    </row>
    <row r="2455">
      <c r="A2455" s="38">
        <f>IF(CriteriTecnici!$A2235="","","    "&amp;CHAR(123)&amp;CHAR(34)&amp;"bidderId"&amp;CHAR(34)&amp;": "&amp;CHAR(34)&amp;SUBSTITUTE(CriteriTecnici!$A2235,CHAR(34),"'")&amp;CHAR(34)&amp;", "&amp;CHAR(34)&amp;"lotId"&amp;CHAR(34)&amp;": "&amp;CHAR(34)&amp;SUBSTITUTE(CriteriTecnici!$C2235,CHAR(34),"'")&amp;CHAR(34)&amp;", "&amp;CHAR(34)&amp;"criterionId"&amp;CHAR(34)&amp;": "&amp;CHAR(34)&amp;SUBSTITUTE(CriteriTecnici!$D2235,CHAR(34),"'")&amp;CHAR(34)&amp;", "&amp;CHAR(34)&amp;"kind"&amp;CHAR(34)&amp;": "&amp;CHAR(34)&amp;SUBSTITUTE(CriteriTecnici!$F2235,CHAR(34),"'")&amp;CHAR(34)&amp;", "&amp;CHAR(34)&amp;"value"&amp;CHAR(34)&amp;": "&amp;SUBSTITUTE(TRIM(ROUND(IFERROR(CriteriTecnici!$N2235*1,IFERROR(NUMBERVALUE(CriteriTecnici!$N2235,".",","),IFERROR(NUMBERVALUE(CriteriTecnici!$N2235,",","."),0))),4)&amp;""),",",".")&amp;", "&amp;CHAR(34)&amp;"numerator"&amp;CHAR(34)&amp;": "&amp;SUBSTITUTE(TRIM(ROUND(IFERROR(CriteriTecnici!$K2235*1,IFERROR(NUMBERVALUE(CriteriTecnici!$K2235,".",","),IFERROR(NUMBERVALUE(CriteriTecnici!$K2235,",","."),0))),4)&amp;""),",",".")&amp;", "&amp;CHAR(34)&amp;"denominator"&amp;CHAR(34)&amp;": "&amp;SUBSTITUTE(TRIM(ROUND(IFERROR(CriteriTecnici!$L2235*1,IFERROR(NUMBERVALUE(CriteriTecnici!$L2235,".",","),IFERROR(NUMBERVALUE(CriteriTecnici!$L2235,",","."),0))),4)&amp;""),",",".")&amp;", "&amp;CHAR(34)&amp;"flag"&amp;CHAR(34)&amp;": "&amp;SUBSTITUTE(TRIM(ROUND(IFERROR(CriteriTecnici!$M2235*1,IFERROR(NUMBERVALUE(CriteriTecnici!$M2235,".",","),IFERROR(NUMBERVALUE(CriteriTecnici!$M2235,",","."),0))),4)&amp;""),",",".")&amp;", "&amp;CHAR(34)&amp;"rawScore"&amp;CHAR(34)&amp;": "&amp;SUBSTITUTE(TRIM(ROUND(IFERROR(CriteriTecnici!$O2235*1,IFERROR(NUMBERVALUE(CriteriTecnici!$O2235,".",","),IFERROR(NUMBERVALUE(CriteriTecnici!$O2235,",","."),0))),4)&amp;""),",",".")&amp;CHAR(125)&amp;IF(TRUE,",",""))</f>
        <v/>
      </c>
    </row>
    <row r="2456">
      <c r="A2456" s="38">
        <f>IF(CriteriTecnici!$A2236="","","    "&amp;CHAR(123)&amp;CHAR(34)&amp;"bidderId"&amp;CHAR(34)&amp;": "&amp;CHAR(34)&amp;SUBSTITUTE(CriteriTecnici!$A2236,CHAR(34),"'")&amp;CHAR(34)&amp;", "&amp;CHAR(34)&amp;"lotId"&amp;CHAR(34)&amp;": "&amp;CHAR(34)&amp;SUBSTITUTE(CriteriTecnici!$C2236,CHAR(34),"'")&amp;CHAR(34)&amp;", "&amp;CHAR(34)&amp;"criterionId"&amp;CHAR(34)&amp;": "&amp;CHAR(34)&amp;SUBSTITUTE(CriteriTecnici!$D2236,CHAR(34),"'")&amp;CHAR(34)&amp;", "&amp;CHAR(34)&amp;"kind"&amp;CHAR(34)&amp;": "&amp;CHAR(34)&amp;SUBSTITUTE(CriteriTecnici!$F2236,CHAR(34),"'")&amp;CHAR(34)&amp;", "&amp;CHAR(34)&amp;"value"&amp;CHAR(34)&amp;": "&amp;SUBSTITUTE(TRIM(ROUND(IFERROR(CriteriTecnici!$N2236*1,IFERROR(NUMBERVALUE(CriteriTecnici!$N2236,".",","),IFERROR(NUMBERVALUE(CriteriTecnici!$N2236,",","."),0))),4)&amp;""),",",".")&amp;", "&amp;CHAR(34)&amp;"numerator"&amp;CHAR(34)&amp;": "&amp;SUBSTITUTE(TRIM(ROUND(IFERROR(CriteriTecnici!$K2236*1,IFERROR(NUMBERVALUE(CriteriTecnici!$K2236,".",","),IFERROR(NUMBERVALUE(CriteriTecnici!$K2236,",","."),0))),4)&amp;""),",",".")&amp;", "&amp;CHAR(34)&amp;"denominator"&amp;CHAR(34)&amp;": "&amp;SUBSTITUTE(TRIM(ROUND(IFERROR(CriteriTecnici!$L2236*1,IFERROR(NUMBERVALUE(CriteriTecnici!$L2236,".",","),IFERROR(NUMBERVALUE(CriteriTecnici!$L2236,",","."),0))),4)&amp;""),",",".")&amp;", "&amp;CHAR(34)&amp;"flag"&amp;CHAR(34)&amp;": "&amp;SUBSTITUTE(TRIM(ROUND(IFERROR(CriteriTecnici!$M2236*1,IFERROR(NUMBERVALUE(CriteriTecnici!$M2236,".",","),IFERROR(NUMBERVALUE(CriteriTecnici!$M2236,",","."),0))),4)&amp;""),",",".")&amp;", "&amp;CHAR(34)&amp;"rawScore"&amp;CHAR(34)&amp;": "&amp;SUBSTITUTE(TRIM(ROUND(IFERROR(CriteriTecnici!$O2236*1,IFERROR(NUMBERVALUE(CriteriTecnici!$O2236,".",","),IFERROR(NUMBERVALUE(CriteriTecnici!$O2236,",","."),0))),4)&amp;""),",",".")&amp;CHAR(125)&amp;IF(COUNTA(Offerte!$A74:$A$200)&gt;0,",",""))</f>
        <v/>
      </c>
    </row>
    <row r="2457">
      <c r="A2457" s="38">
        <f>IF(CriteriTecnici!$A2237="","","    "&amp;CHAR(123)&amp;CHAR(34)&amp;"bidderId"&amp;CHAR(34)&amp;": "&amp;CHAR(34)&amp;SUBSTITUTE(CriteriTecnici!$A2237,CHAR(34),"'")&amp;CHAR(34)&amp;", "&amp;CHAR(34)&amp;"lotId"&amp;CHAR(34)&amp;": "&amp;CHAR(34)&amp;SUBSTITUTE(CriteriTecnici!$C2237,CHAR(34),"'")&amp;CHAR(34)&amp;", "&amp;CHAR(34)&amp;"criterionId"&amp;CHAR(34)&amp;": "&amp;CHAR(34)&amp;SUBSTITUTE(CriteriTecnici!$D2237,CHAR(34),"'")&amp;CHAR(34)&amp;", "&amp;CHAR(34)&amp;"kind"&amp;CHAR(34)&amp;": "&amp;CHAR(34)&amp;SUBSTITUTE(CriteriTecnici!$F2237,CHAR(34),"'")&amp;CHAR(34)&amp;", "&amp;CHAR(34)&amp;"value"&amp;CHAR(34)&amp;": "&amp;SUBSTITUTE(TRIM(ROUND(IFERROR(CriteriTecnici!$N2237*1,IFERROR(NUMBERVALUE(CriteriTecnici!$N2237,".",","),IFERROR(NUMBERVALUE(CriteriTecnici!$N2237,",","."),0))),4)&amp;""),",",".")&amp;", "&amp;CHAR(34)&amp;"numerator"&amp;CHAR(34)&amp;": "&amp;SUBSTITUTE(TRIM(ROUND(IFERROR(CriteriTecnici!$K2237*1,IFERROR(NUMBERVALUE(CriteriTecnici!$K2237,".",","),IFERROR(NUMBERVALUE(CriteriTecnici!$K2237,",","."),0))),4)&amp;""),",",".")&amp;", "&amp;CHAR(34)&amp;"denominator"&amp;CHAR(34)&amp;": "&amp;SUBSTITUTE(TRIM(ROUND(IFERROR(CriteriTecnici!$L2237*1,IFERROR(NUMBERVALUE(CriteriTecnici!$L2237,".",","),IFERROR(NUMBERVALUE(CriteriTecnici!$L2237,",","."),0))),4)&amp;""),",",".")&amp;", "&amp;CHAR(34)&amp;"flag"&amp;CHAR(34)&amp;": "&amp;SUBSTITUTE(TRIM(ROUND(IFERROR(CriteriTecnici!$M2237*1,IFERROR(NUMBERVALUE(CriteriTecnici!$M2237,".",","),IFERROR(NUMBERVALUE(CriteriTecnici!$M2237,",","."),0))),4)&amp;""),",",".")&amp;", "&amp;CHAR(34)&amp;"rawScore"&amp;CHAR(34)&amp;": "&amp;SUBSTITUTE(TRIM(ROUND(IFERROR(CriteriTecnici!$O2237*1,IFERROR(NUMBERVALUE(CriteriTecnici!$O2237,".",","),IFERROR(NUMBERVALUE(CriteriTecnici!$O2237,",","."),0))),4)&amp;""),",",".")&amp;CHAR(125)&amp;IF(TRUE,",",""))</f>
        <v/>
      </c>
    </row>
    <row r="2458">
      <c r="A2458" s="38">
        <f>IF(CriteriTecnici!$A2238="","","    "&amp;CHAR(123)&amp;CHAR(34)&amp;"bidderId"&amp;CHAR(34)&amp;": "&amp;CHAR(34)&amp;SUBSTITUTE(CriteriTecnici!$A2238,CHAR(34),"'")&amp;CHAR(34)&amp;", "&amp;CHAR(34)&amp;"lotId"&amp;CHAR(34)&amp;": "&amp;CHAR(34)&amp;SUBSTITUTE(CriteriTecnici!$C2238,CHAR(34),"'")&amp;CHAR(34)&amp;", "&amp;CHAR(34)&amp;"criterionId"&amp;CHAR(34)&amp;": "&amp;CHAR(34)&amp;SUBSTITUTE(CriteriTecnici!$D2238,CHAR(34),"'")&amp;CHAR(34)&amp;", "&amp;CHAR(34)&amp;"kind"&amp;CHAR(34)&amp;": "&amp;CHAR(34)&amp;SUBSTITUTE(CriteriTecnici!$F2238,CHAR(34),"'")&amp;CHAR(34)&amp;", "&amp;CHAR(34)&amp;"value"&amp;CHAR(34)&amp;": "&amp;SUBSTITUTE(TRIM(ROUND(IFERROR(CriteriTecnici!$N2238*1,IFERROR(NUMBERVALUE(CriteriTecnici!$N2238,".",","),IFERROR(NUMBERVALUE(CriteriTecnici!$N2238,",","."),0))),4)&amp;""),",",".")&amp;", "&amp;CHAR(34)&amp;"numerator"&amp;CHAR(34)&amp;": "&amp;SUBSTITUTE(TRIM(ROUND(IFERROR(CriteriTecnici!$K2238*1,IFERROR(NUMBERVALUE(CriteriTecnici!$K2238,".",","),IFERROR(NUMBERVALUE(CriteriTecnici!$K2238,",","."),0))),4)&amp;""),",",".")&amp;", "&amp;CHAR(34)&amp;"denominator"&amp;CHAR(34)&amp;": "&amp;SUBSTITUTE(TRIM(ROUND(IFERROR(CriteriTecnici!$L2238*1,IFERROR(NUMBERVALUE(CriteriTecnici!$L2238,".",","),IFERROR(NUMBERVALUE(CriteriTecnici!$L2238,",","."),0))),4)&amp;""),",",".")&amp;", "&amp;CHAR(34)&amp;"flag"&amp;CHAR(34)&amp;": "&amp;SUBSTITUTE(TRIM(ROUND(IFERROR(CriteriTecnici!$M2238*1,IFERROR(NUMBERVALUE(CriteriTecnici!$M2238,".",","),IFERROR(NUMBERVALUE(CriteriTecnici!$M2238,",","."),0))),4)&amp;""),",",".")&amp;", "&amp;CHAR(34)&amp;"rawScore"&amp;CHAR(34)&amp;": "&amp;SUBSTITUTE(TRIM(ROUND(IFERROR(CriteriTecnici!$O2238*1,IFERROR(NUMBERVALUE(CriteriTecnici!$O2238,".",","),IFERROR(NUMBERVALUE(CriteriTecnici!$O2238,",","."),0))),4)&amp;""),",",".")&amp;CHAR(125)&amp;IF(TRUE,",",""))</f>
        <v/>
      </c>
    </row>
    <row r="2459">
      <c r="A2459" s="38">
        <f>IF(CriteriTecnici!$A2239="","","    "&amp;CHAR(123)&amp;CHAR(34)&amp;"bidderId"&amp;CHAR(34)&amp;": "&amp;CHAR(34)&amp;SUBSTITUTE(CriteriTecnici!$A2239,CHAR(34),"'")&amp;CHAR(34)&amp;", "&amp;CHAR(34)&amp;"lotId"&amp;CHAR(34)&amp;": "&amp;CHAR(34)&amp;SUBSTITUTE(CriteriTecnici!$C2239,CHAR(34),"'")&amp;CHAR(34)&amp;", "&amp;CHAR(34)&amp;"criterionId"&amp;CHAR(34)&amp;": "&amp;CHAR(34)&amp;SUBSTITUTE(CriteriTecnici!$D2239,CHAR(34),"'")&amp;CHAR(34)&amp;", "&amp;CHAR(34)&amp;"kind"&amp;CHAR(34)&amp;": "&amp;CHAR(34)&amp;SUBSTITUTE(CriteriTecnici!$F2239,CHAR(34),"'")&amp;CHAR(34)&amp;", "&amp;CHAR(34)&amp;"value"&amp;CHAR(34)&amp;": "&amp;SUBSTITUTE(TRIM(ROUND(IFERROR(CriteriTecnici!$N2239*1,IFERROR(NUMBERVALUE(CriteriTecnici!$N2239,".",","),IFERROR(NUMBERVALUE(CriteriTecnici!$N2239,",","."),0))),4)&amp;""),",",".")&amp;", "&amp;CHAR(34)&amp;"numerator"&amp;CHAR(34)&amp;": "&amp;SUBSTITUTE(TRIM(ROUND(IFERROR(CriteriTecnici!$K2239*1,IFERROR(NUMBERVALUE(CriteriTecnici!$K2239,".",","),IFERROR(NUMBERVALUE(CriteriTecnici!$K2239,",","."),0))),4)&amp;""),",",".")&amp;", "&amp;CHAR(34)&amp;"denominator"&amp;CHAR(34)&amp;": "&amp;SUBSTITUTE(TRIM(ROUND(IFERROR(CriteriTecnici!$L2239*1,IFERROR(NUMBERVALUE(CriteriTecnici!$L2239,".",","),IFERROR(NUMBERVALUE(CriteriTecnici!$L2239,",","."),0))),4)&amp;""),",",".")&amp;", "&amp;CHAR(34)&amp;"flag"&amp;CHAR(34)&amp;": "&amp;SUBSTITUTE(TRIM(ROUND(IFERROR(CriteriTecnici!$M2239*1,IFERROR(NUMBERVALUE(CriteriTecnici!$M2239,".",","),IFERROR(NUMBERVALUE(CriteriTecnici!$M2239,",","."),0))),4)&amp;""),",",".")&amp;", "&amp;CHAR(34)&amp;"rawScore"&amp;CHAR(34)&amp;": "&amp;SUBSTITUTE(TRIM(ROUND(IFERROR(CriteriTecnici!$O2239*1,IFERROR(NUMBERVALUE(CriteriTecnici!$O2239,".",","),IFERROR(NUMBERVALUE(CriteriTecnici!$O2239,",","."),0))),4)&amp;""),",",".")&amp;CHAR(125)&amp;IF(TRUE,",",""))</f>
        <v/>
      </c>
    </row>
    <row r="2460">
      <c r="A2460" s="38">
        <f>IF(CriteriTecnici!$A2240="","","    "&amp;CHAR(123)&amp;CHAR(34)&amp;"bidderId"&amp;CHAR(34)&amp;": "&amp;CHAR(34)&amp;SUBSTITUTE(CriteriTecnici!$A2240,CHAR(34),"'")&amp;CHAR(34)&amp;", "&amp;CHAR(34)&amp;"lotId"&amp;CHAR(34)&amp;": "&amp;CHAR(34)&amp;SUBSTITUTE(CriteriTecnici!$C2240,CHAR(34),"'")&amp;CHAR(34)&amp;", "&amp;CHAR(34)&amp;"criterionId"&amp;CHAR(34)&amp;": "&amp;CHAR(34)&amp;SUBSTITUTE(CriteriTecnici!$D2240,CHAR(34),"'")&amp;CHAR(34)&amp;", "&amp;CHAR(34)&amp;"kind"&amp;CHAR(34)&amp;": "&amp;CHAR(34)&amp;SUBSTITUTE(CriteriTecnici!$F2240,CHAR(34),"'")&amp;CHAR(34)&amp;", "&amp;CHAR(34)&amp;"value"&amp;CHAR(34)&amp;": "&amp;SUBSTITUTE(TRIM(ROUND(IFERROR(CriteriTecnici!$N2240*1,IFERROR(NUMBERVALUE(CriteriTecnici!$N2240,".",","),IFERROR(NUMBERVALUE(CriteriTecnici!$N2240,",","."),0))),4)&amp;""),",",".")&amp;", "&amp;CHAR(34)&amp;"numerator"&amp;CHAR(34)&amp;": "&amp;SUBSTITUTE(TRIM(ROUND(IFERROR(CriteriTecnici!$K2240*1,IFERROR(NUMBERVALUE(CriteriTecnici!$K2240,".",","),IFERROR(NUMBERVALUE(CriteriTecnici!$K2240,",","."),0))),4)&amp;""),",",".")&amp;", "&amp;CHAR(34)&amp;"denominator"&amp;CHAR(34)&amp;": "&amp;SUBSTITUTE(TRIM(ROUND(IFERROR(CriteriTecnici!$L2240*1,IFERROR(NUMBERVALUE(CriteriTecnici!$L2240,".",","),IFERROR(NUMBERVALUE(CriteriTecnici!$L2240,",","."),0))),4)&amp;""),",",".")&amp;", "&amp;CHAR(34)&amp;"flag"&amp;CHAR(34)&amp;": "&amp;SUBSTITUTE(TRIM(ROUND(IFERROR(CriteriTecnici!$M2240*1,IFERROR(NUMBERVALUE(CriteriTecnici!$M2240,".",","),IFERROR(NUMBERVALUE(CriteriTecnici!$M2240,",","."),0))),4)&amp;""),",",".")&amp;", "&amp;CHAR(34)&amp;"rawScore"&amp;CHAR(34)&amp;": "&amp;SUBSTITUTE(TRIM(ROUND(IFERROR(CriteriTecnici!$O2240*1,IFERROR(NUMBERVALUE(CriteriTecnici!$O2240,".",","),IFERROR(NUMBERVALUE(CriteriTecnici!$O2240,",","."),0))),4)&amp;""),",",".")&amp;CHAR(125)&amp;IF(TRUE,",",""))</f>
        <v/>
      </c>
    </row>
    <row r="2461">
      <c r="A2461" s="38">
        <f>IF(CriteriTecnici!$A2241="","","    "&amp;CHAR(123)&amp;CHAR(34)&amp;"bidderId"&amp;CHAR(34)&amp;": "&amp;CHAR(34)&amp;SUBSTITUTE(CriteriTecnici!$A2241,CHAR(34),"'")&amp;CHAR(34)&amp;", "&amp;CHAR(34)&amp;"lotId"&amp;CHAR(34)&amp;": "&amp;CHAR(34)&amp;SUBSTITUTE(CriteriTecnici!$C2241,CHAR(34),"'")&amp;CHAR(34)&amp;", "&amp;CHAR(34)&amp;"criterionId"&amp;CHAR(34)&amp;": "&amp;CHAR(34)&amp;SUBSTITUTE(CriteriTecnici!$D2241,CHAR(34),"'")&amp;CHAR(34)&amp;", "&amp;CHAR(34)&amp;"kind"&amp;CHAR(34)&amp;": "&amp;CHAR(34)&amp;SUBSTITUTE(CriteriTecnici!$F2241,CHAR(34),"'")&amp;CHAR(34)&amp;", "&amp;CHAR(34)&amp;"value"&amp;CHAR(34)&amp;": "&amp;SUBSTITUTE(TRIM(ROUND(IFERROR(CriteriTecnici!$N2241*1,IFERROR(NUMBERVALUE(CriteriTecnici!$N2241,".",","),IFERROR(NUMBERVALUE(CriteriTecnici!$N2241,",","."),0))),4)&amp;""),",",".")&amp;", "&amp;CHAR(34)&amp;"numerator"&amp;CHAR(34)&amp;": "&amp;SUBSTITUTE(TRIM(ROUND(IFERROR(CriteriTecnici!$K2241*1,IFERROR(NUMBERVALUE(CriteriTecnici!$K2241,".",","),IFERROR(NUMBERVALUE(CriteriTecnici!$K2241,",","."),0))),4)&amp;""),",",".")&amp;", "&amp;CHAR(34)&amp;"denominator"&amp;CHAR(34)&amp;": "&amp;SUBSTITUTE(TRIM(ROUND(IFERROR(CriteriTecnici!$L2241*1,IFERROR(NUMBERVALUE(CriteriTecnici!$L2241,".",","),IFERROR(NUMBERVALUE(CriteriTecnici!$L2241,",","."),0))),4)&amp;""),",",".")&amp;", "&amp;CHAR(34)&amp;"flag"&amp;CHAR(34)&amp;": "&amp;SUBSTITUTE(TRIM(ROUND(IFERROR(CriteriTecnici!$M2241*1,IFERROR(NUMBERVALUE(CriteriTecnici!$M2241,".",","),IFERROR(NUMBERVALUE(CriteriTecnici!$M2241,",","."),0))),4)&amp;""),",",".")&amp;", "&amp;CHAR(34)&amp;"rawScore"&amp;CHAR(34)&amp;": "&amp;SUBSTITUTE(TRIM(ROUND(IFERROR(CriteriTecnici!$O2241*1,IFERROR(NUMBERVALUE(CriteriTecnici!$O2241,".",","),IFERROR(NUMBERVALUE(CriteriTecnici!$O2241,",","."),0))),4)&amp;""),",",".")&amp;CHAR(125)&amp;IF(TRUE,",",""))</f>
        <v/>
      </c>
    </row>
    <row r="2462">
      <c r="A2462" s="38">
        <f>IF(CriteriTecnici!$A2242="","","    "&amp;CHAR(123)&amp;CHAR(34)&amp;"bidderId"&amp;CHAR(34)&amp;": "&amp;CHAR(34)&amp;SUBSTITUTE(CriteriTecnici!$A2242,CHAR(34),"'")&amp;CHAR(34)&amp;", "&amp;CHAR(34)&amp;"lotId"&amp;CHAR(34)&amp;": "&amp;CHAR(34)&amp;SUBSTITUTE(CriteriTecnici!$C2242,CHAR(34),"'")&amp;CHAR(34)&amp;", "&amp;CHAR(34)&amp;"criterionId"&amp;CHAR(34)&amp;": "&amp;CHAR(34)&amp;SUBSTITUTE(CriteriTecnici!$D2242,CHAR(34),"'")&amp;CHAR(34)&amp;", "&amp;CHAR(34)&amp;"kind"&amp;CHAR(34)&amp;": "&amp;CHAR(34)&amp;SUBSTITUTE(CriteriTecnici!$F2242,CHAR(34),"'")&amp;CHAR(34)&amp;", "&amp;CHAR(34)&amp;"value"&amp;CHAR(34)&amp;": "&amp;SUBSTITUTE(TRIM(ROUND(IFERROR(CriteriTecnici!$N2242*1,IFERROR(NUMBERVALUE(CriteriTecnici!$N2242,".",","),IFERROR(NUMBERVALUE(CriteriTecnici!$N2242,",","."),0))),4)&amp;""),",",".")&amp;", "&amp;CHAR(34)&amp;"numerator"&amp;CHAR(34)&amp;": "&amp;SUBSTITUTE(TRIM(ROUND(IFERROR(CriteriTecnici!$K2242*1,IFERROR(NUMBERVALUE(CriteriTecnici!$K2242,".",","),IFERROR(NUMBERVALUE(CriteriTecnici!$K2242,",","."),0))),4)&amp;""),",",".")&amp;", "&amp;CHAR(34)&amp;"denominator"&amp;CHAR(34)&amp;": "&amp;SUBSTITUTE(TRIM(ROUND(IFERROR(CriteriTecnici!$L2242*1,IFERROR(NUMBERVALUE(CriteriTecnici!$L2242,".",","),IFERROR(NUMBERVALUE(CriteriTecnici!$L2242,",","."),0))),4)&amp;""),",",".")&amp;", "&amp;CHAR(34)&amp;"flag"&amp;CHAR(34)&amp;": "&amp;SUBSTITUTE(TRIM(ROUND(IFERROR(CriteriTecnici!$M2242*1,IFERROR(NUMBERVALUE(CriteriTecnici!$M2242,".",","),IFERROR(NUMBERVALUE(CriteriTecnici!$M2242,",","."),0))),4)&amp;""),",",".")&amp;", "&amp;CHAR(34)&amp;"rawScore"&amp;CHAR(34)&amp;": "&amp;SUBSTITUTE(TRIM(ROUND(IFERROR(CriteriTecnici!$O2242*1,IFERROR(NUMBERVALUE(CriteriTecnici!$O2242,".",","),IFERROR(NUMBERVALUE(CriteriTecnici!$O2242,",","."),0))),4)&amp;""),",",".")&amp;CHAR(125)&amp;IF(TRUE,",",""))</f>
        <v/>
      </c>
    </row>
    <row r="2463">
      <c r="A2463" s="38">
        <f>IF(CriteriTecnici!$A2243="","","    "&amp;CHAR(123)&amp;CHAR(34)&amp;"bidderId"&amp;CHAR(34)&amp;": "&amp;CHAR(34)&amp;SUBSTITUTE(CriteriTecnici!$A2243,CHAR(34),"'")&amp;CHAR(34)&amp;", "&amp;CHAR(34)&amp;"lotId"&amp;CHAR(34)&amp;": "&amp;CHAR(34)&amp;SUBSTITUTE(CriteriTecnici!$C2243,CHAR(34),"'")&amp;CHAR(34)&amp;", "&amp;CHAR(34)&amp;"criterionId"&amp;CHAR(34)&amp;": "&amp;CHAR(34)&amp;SUBSTITUTE(CriteriTecnici!$D2243,CHAR(34),"'")&amp;CHAR(34)&amp;", "&amp;CHAR(34)&amp;"kind"&amp;CHAR(34)&amp;": "&amp;CHAR(34)&amp;SUBSTITUTE(CriteriTecnici!$F2243,CHAR(34),"'")&amp;CHAR(34)&amp;", "&amp;CHAR(34)&amp;"value"&amp;CHAR(34)&amp;": "&amp;SUBSTITUTE(TRIM(ROUND(IFERROR(CriteriTecnici!$N2243*1,IFERROR(NUMBERVALUE(CriteriTecnici!$N2243,".",","),IFERROR(NUMBERVALUE(CriteriTecnici!$N2243,",","."),0))),4)&amp;""),",",".")&amp;", "&amp;CHAR(34)&amp;"numerator"&amp;CHAR(34)&amp;": "&amp;SUBSTITUTE(TRIM(ROUND(IFERROR(CriteriTecnici!$K2243*1,IFERROR(NUMBERVALUE(CriteriTecnici!$K2243,".",","),IFERROR(NUMBERVALUE(CriteriTecnici!$K2243,",","."),0))),4)&amp;""),",",".")&amp;", "&amp;CHAR(34)&amp;"denominator"&amp;CHAR(34)&amp;": "&amp;SUBSTITUTE(TRIM(ROUND(IFERROR(CriteriTecnici!$L2243*1,IFERROR(NUMBERVALUE(CriteriTecnici!$L2243,".",","),IFERROR(NUMBERVALUE(CriteriTecnici!$L2243,",","."),0))),4)&amp;""),",",".")&amp;", "&amp;CHAR(34)&amp;"flag"&amp;CHAR(34)&amp;": "&amp;SUBSTITUTE(TRIM(ROUND(IFERROR(CriteriTecnici!$M2243*1,IFERROR(NUMBERVALUE(CriteriTecnici!$M2243,".",","),IFERROR(NUMBERVALUE(CriteriTecnici!$M2243,",","."),0))),4)&amp;""),",",".")&amp;", "&amp;CHAR(34)&amp;"rawScore"&amp;CHAR(34)&amp;": "&amp;SUBSTITUTE(TRIM(ROUND(IFERROR(CriteriTecnici!$O2243*1,IFERROR(NUMBERVALUE(CriteriTecnici!$O2243,".",","),IFERROR(NUMBERVALUE(CriteriTecnici!$O2243,",","."),0))),4)&amp;""),",",".")&amp;CHAR(125)&amp;IF(TRUE,",",""))</f>
        <v/>
      </c>
    </row>
    <row r="2464">
      <c r="A2464" s="38">
        <f>IF(CriteriTecnici!$A2244="","","    "&amp;CHAR(123)&amp;CHAR(34)&amp;"bidderId"&amp;CHAR(34)&amp;": "&amp;CHAR(34)&amp;SUBSTITUTE(CriteriTecnici!$A2244,CHAR(34),"'")&amp;CHAR(34)&amp;", "&amp;CHAR(34)&amp;"lotId"&amp;CHAR(34)&amp;": "&amp;CHAR(34)&amp;SUBSTITUTE(CriteriTecnici!$C2244,CHAR(34),"'")&amp;CHAR(34)&amp;", "&amp;CHAR(34)&amp;"criterionId"&amp;CHAR(34)&amp;": "&amp;CHAR(34)&amp;SUBSTITUTE(CriteriTecnici!$D2244,CHAR(34),"'")&amp;CHAR(34)&amp;", "&amp;CHAR(34)&amp;"kind"&amp;CHAR(34)&amp;": "&amp;CHAR(34)&amp;SUBSTITUTE(CriteriTecnici!$F2244,CHAR(34),"'")&amp;CHAR(34)&amp;", "&amp;CHAR(34)&amp;"value"&amp;CHAR(34)&amp;": "&amp;SUBSTITUTE(TRIM(ROUND(IFERROR(CriteriTecnici!$N2244*1,IFERROR(NUMBERVALUE(CriteriTecnici!$N2244,".",","),IFERROR(NUMBERVALUE(CriteriTecnici!$N2244,",","."),0))),4)&amp;""),",",".")&amp;", "&amp;CHAR(34)&amp;"numerator"&amp;CHAR(34)&amp;": "&amp;SUBSTITUTE(TRIM(ROUND(IFERROR(CriteriTecnici!$K2244*1,IFERROR(NUMBERVALUE(CriteriTecnici!$K2244,".",","),IFERROR(NUMBERVALUE(CriteriTecnici!$K2244,",","."),0))),4)&amp;""),",",".")&amp;", "&amp;CHAR(34)&amp;"denominator"&amp;CHAR(34)&amp;": "&amp;SUBSTITUTE(TRIM(ROUND(IFERROR(CriteriTecnici!$L2244*1,IFERROR(NUMBERVALUE(CriteriTecnici!$L2244,".",","),IFERROR(NUMBERVALUE(CriteriTecnici!$L2244,",","."),0))),4)&amp;""),",",".")&amp;", "&amp;CHAR(34)&amp;"flag"&amp;CHAR(34)&amp;": "&amp;SUBSTITUTE(TRIM(ROUND(IFERROR(CriteriTecnici!$M2244*1,IFERROR(NUMBERVALUE(CriteriTecnici!$M2244,".",","),IFERROR(NUMBERVALUE(CriteriTecnici!$M2244,",","."),0))),4)&amp;""),",",".")&amp;", "&amp;CHAR(34)&amp;"rawScore"&amp;CHAR(34)&amp;": "&amp;SUBSTITUTE(TRIM(ROUND(IFERROR(CriteriTecnici!$O2244*1,IFERROR(NUMBERVALUE(CriteriTecnici!$O2244,".",","),IFERROR(NUMBERVALUE(CriteriTecnici!$O2244,",","."),0))),4)&amp;""),",",".")&amp;CHAR(125)&amp;IF(TRUE,",",""))</f>
        <v/>
      </c>
    </row>
    <row r="2465">
      <c r="A2465" s="38">
        <f>IF(CriteriTecnici!$A2245="","","    "&amp;CHAR(123)&amp;CHAR(34)&amp;"bidderId"&amp;CHAR(34)&amp;": "&amp;CHAR(34)&amp;SUBSTITUTE(CriteriTecnici!$A2245,CHAR(34),"'")&amp;CHAR(34)&amp;", "&amp;CHAR(34)&amp;"lotId"&amp;CHAR(34)&amp;": "&amp;CHAR(34)&amp;SUBSTITUTE(CriteriTecnici!$C2245,CHAR(34),"'")&amp;CHAR(34)&amp;", "&amp;CHAR(34)&amp;"criterionId"&amp;CHAR(34)&amp;": "&amp;CHAR(34)&amp;SUBSTITUTE(CriteriTecnici!$D2245,CHAR(34),"'")&amp;CHAR(34)&amp;", "&amp;CHAR(34)&amp;"kind"&amp;CHAR(34)&amp;": "&amp;CHAR(34)&amp;SUBSTITUTE(CriteriTecnici!$F2245,CHAR(34),"'")&amp;CHAR(34)&amp;", "&amp;CHAR(34)&amp;"value"&amp;CHAR(34)&amp;": "&amp;SUBSTITUTE(TRIM(ROUND(IFERROR(CriteriTecnici!$N2245*1,IFERROR(NUMBERVALUE(CriteriTecnici!$N2245,".",","),IFERROR(NUMBERVALUE(CriteriTecnici!$N2245,",","."),0))),4)&amp;""),",",".")&amp;", "&amp;CHAR(34)&amp;"numerator"&amp;CHAR(34)&amp;": "&amp;SUBSTITUTE(TRIM(ROUND(IFERROR(CriteriTecnici!$K2245*1,IFERROR(NUMBERVALUE(CriteriTecnici!$K2245,".",","),IFERROR(NUMBERVALUE(CriteriTecnici!$K2245,",","."),0))),4)&amp;""),",",".")&amp;", "&amp;CHAR(34)&amp;"denominator"&amp;CHAR(34)&amp;": "&amp;SUBSTITUTE(TRIM(ROUND(IFERROR(CriteriTecnici!$L2245*1,IFERROR(NUMBERVALUE(CriteriTecnici!$L2245,".",","),IFERROR(NUMBERVALUE(CriteriTecnici!$L2245,",","."),0))),4)&amp;""),",",".")&amp;", "&amp;CHAR(34)&amp;"flag"&amp;CHAR(34)&amp;": "&amp;SUBSTITUTE(TRIM(ROUND(IFERROR(CriteriTecnici!$M2245*1,IFERROR(NUMBERVALUE(CriteriTecnici!$M2245,".",","),IFERROR(NUMBERVALUE(CriteriTecnici!$M2245,",","."),0))),4)&amp;""),",",".")&amp;", "&amp;CHAR(34)&amp;"rawScore"&amp;CHAR(34)&amp;": "&amp;SUBSTITUTE(TRIM(ROUND(IFERROR(CriteriTecnici!$O2245*1,IFERROR(NUMBERVALUE(CriteriTecnici!$O2245,".",","),IFERROR(NUMBERVALUE(CriteriTecnici!$O2245,",","."),0))),4)&amp;""),",",".")&amp;CHAR(125)&amp;IF(TRUE,",",""))</f>
        <v/>
      </c>
    </row>
    <row r="2466">
      <c r="A2466" s="38">
        <f>IF(CriteriTecnici!$A2246="","","    "&amp;CHAR(123)&amp;CHAR(34)&amp;"bidderId"&amp;CHAR(34)&amp;": "&amp;CHAR(34)&amp;SUBSTITUTE(CriteriTecnici!$A2246,CHAR(34),"'")&amp;CHAR(34)&amp;", "&amp;CHAR(34)&amp;"lotId"&amp;CHAR(34)&amp;": "&amp;CHAR(34)&amp;SUBSTITUTE(CriteriTecnici!$C2246,CHAR(34),"'")&amp;CHAR(34)&amp;", "&amp;CHAR(34)&amp;"criterionId"&amp;CHAR(34)&amp;": "&amp;CHAR(34)&amp;SUBSTITUTE(CriteriTecnici!$D2246,CHAR(34),"'")&amp;CHAR(34)&amp;", "&amp;CHAR(34)&amp;"kind"&amp;CHAR(34)&amp;": "&amp;CHAR(34)&amp;SUBSTITUTE(CriteriTecnici!$F2246,CHAR(34),"'")&amp;CHAR(34)&amp;", "&amp;CHAR(34)&amp;"value"&amp;CHAR(34)&amp;": "&amp;SUBSTITUTE(TRIM(ROUND(IFERROR(CriteriTecnici!$N2246*1,IFERROR(NUMBERVALUE(CriteriTecnici!$N2246,".",","),IFERROR(NUMBERVALUE(CriteriTecnici!$N2246,",","."),0))),4)&amp;""),",",".")&amp;", "&amp;CHAR(34)&amp;"numerator"&amp;CHAR(34)&amp;": "&amp;SUBSTITUTE(TRIM(ROUND(IFERROR(CriteriTecnici!$K2246*1,IFERROR(NUMBERVALUE(CriteriTecnici!$K2246,".",","),IFERROR(NUMBERVALUE(CriteriTecnici!$K2246,",","."),0))),4)&amp;""),",",".")&amp;", "&amp;CHAR(34)&amp;"denominator"&amp;CHAR(34)&amp;": "&amp;SUBSTITUTE(TRIM(ROUND(IFERROR(CriteriTecnici!$L2246*1,IFERROR(NUMBERVALUE(CriteriTecnici!$L2246,".",","),IFERROR(NUMBERVALUE(CriteriTecnici!$L2246,",","."),0))),4)&amp;""),",",".")&amp;", "&amp;CHAR(34)&amp;"flag"&amp;CHAR(34)&amp;": "&amp;SUBSTITUTE(TRIM(ROUND(IFERROR(CriteriTecnici!$M2246*1,IFERROR(NUMBERVALUE(CriteriTecnici!$M2246,".",","),IFERROR(NUMBERVALUE(CriteriTecnici!$M2246,",","."),0))),4)&amp;""),",",".")&amp;", "&amp;CHAR(34)&amp;"rawScore"&amp;CHAR(34)&amp;": "&amp;SUBSTITUTE(TRIM(ROUND(IFERROR(CriteriTecnici!$O2246*1,IFERROR(NUMBERVALUE(CriteriTecnici!$O2246,".",","),IFERROR(NUMBERVALUE(CriteriTecnici!$O2246,",","."),0))),4)&amp;""),",",".")&amp;CHAR(125)&amp;IF(TRUE,",",""))</f>
        <v/>
      </c>
    </row>
    <row r="2467">
      <c r="A2467" s="38">
        <f>IF(CriteriTecnici!$A2247="","","    "&amp;CHAR(123)&amp;CHAR(34)&amp;"bidderId"&amp;CHAR(34)&amp;": "&amp;CHAR(34)&amp;SUBSTITUTE(CriteriTecnici!$A2247,CHAR(34),"'")&amp;CHAR(34)&amp;", "&amp;CHAR(34)&amp;"lotId"&amp;CHAR(34)&amp;": "&amp;CHAR(34)&amp;SUBSTITUTE(CriteriTecnici!$C2247,CHAR(34),"'")&amp;CHAR(34)&amp;", "&amp;CHAR(34)&amp;"criterionId"&amp;CHAR(34)&amp;": "&amp;CHAR(34)&amp;SUBSTITUTE(CriteriTecnici!$D2247,CHAR(34),"'")&amp;CHAR(34)&amp;", "&amp;CHAR(34)&amp;"kind"&amp;CHAR(34)&amp;": "&amp;CHAR(34)&amp;SUBSTITUTE(CriteriTecnici!$F2247,CHAR(34),"'")&amp;CHAR(34)&amp;", "&amp;CHAR(34)&amp;"value"&amp;CHAR(34)&amp;": "&amp;SUBSTITUTE(TRIM(ROUND(IFERROR(CriteriTecnici!$N2247*1,IFERROR(NUMBERVALUE(CriteriTecnici!$N2247,".",","),IFERROR(NUMBERVALUE(CriteriTecnici!$N2247,",","."),0))),4)&amp;""),",",".")&amp;", "&amp;CHAR(34)&amp;"numerator"&amp;CHAR(34)&amp;": "&amp;SUBSTITUTE(TRIM(ROUND(IFERROR(CriteriTecnici!$K2247*1,IFERROR(NUMBERVALUE(CriteriTecnici!$K2247,".",","),IFERROR(NUMBERVALUE(CriteriTecnici!$K2247,",","."),0))),4)&amp;""),",",".")&amp;", "&amp;CHAR(34)&amp;"denominator"&amp;CHAR(34)&amp;": "&amp;SUBSTITUTE(TRIM(ROUND(IFERROR(CriteriTecnici!$L2247*1,IFERROR(NUMBERVALUE(CriteriTecnici!$L2247,".",","),IFERROR(NUMBERVALUE(CriteriTecnici!$L2247,",","."),0))),4)&amp;""),",",".")&amp;", "&amp;CHAR(34)&amp;"flag"&amp;CHAR(34)&amp;": "&amp;SUBSTITUTE(TRIM(ROUND(IFERROR(CriteriTecnici!$M2247*1,IFERROR(NUMBERVALUE(CriteriTecnici!$M2247,".",","),IFERROR(NUMBERVALUE(CriteriTecnici!$M2247,",","."),0))),4)&amp;""),",",".")&amp;", "&amp;CHAR(34)&amp;"rawScore"&amp;CHAR(34)&amp;": "&amp;SUBSTITUTE(TRIM(ROUND(IFERROR(CriteriTecnici!$O2247*1,IFERROR(NUMBERVALUE(CriteriTecnici!$O2247,".",","),IFERROR(NUMBERVALUE(CriteriTecnici!$O2247,",","."),0))),4)&amp;""),",",".")&amp;CHAR(125)&amp;IF(TRUE,",",""))</f>
        <v/>
      </c>
    </row>
    <row r="2468">
      <c r="A2468" s="38">
        <f>IF(CriteriTecnici!$A2248="","","    "&amp;CHAR(123)&amp;CHAR(34)&amp;"bidderId"&amp;CHAR(34)&amp;": "&amp;CHAR(34)&amp;SUBSTITUTE(CriteriTecnici!$A2248,CHAR(34),"'")&amp;CHAR(34)&amp;", "&amp;CHAR(34)&amp;"lotId"&amp;CHAR(34)&amp;": "&amp;CHAR(34)&amp;SUBSTITUTE(CriteriTecnici!$C2248,CHAR(34),"'")&amp;CHAR(34)&amp;", "&amp;CHAR(34)&amp;"criterionId"&amp;CHAR(34)&amp;": "&amp;CHAR(34)&amp;SUBSTITUTE(CriteriTecnici!$D2248,CHAR(34),"'")&amp;CHAR(34)&amp;", "&amp;CHAR(34)&amp;"kind"&amp;CHAR(34)&amp;": "&amp;CHAR(34)&amp;SUBSTITUTE(CriteriTecnici!$F2248,CHAR(34),"'")&amp;CHAR(34)&amp;", "&amp;CHAR(34)&amp;"value"&amp;CHAR(34)&amp;": "&amp;SUBSTITUTE(TRIM(ROUND(IFERROR(CriteriTecnici!$N2248*1,IFERROR(NUMBERVALUE(CriteriTecnici!$N2248,".",","),IFERROR(NUMBERVALUE(CriteriTecnici!$N2248,",","."),0))),4)&amp;""),",",".")&amp;", "&amp;CHAR(34)&amp;"numerator"&amp;CHAR(34)&amp;": "&amp;SUBSTITUTE(TRIM(ROUND(IFERROR(CriteriTecnici!$K2248*1,IFERROR(NUMBERVALUE(CriteriTecnici!$K2248,".",","),IFERROR(NUMBERVALUE(CriteriTecnici!$K2248,",","."),0))),4)&amp;""),",",".")&amp;", "&amp;CHAR(34)&amp;"denominator"&amp;CHAR(34)&amp;": "&amp;SUBSTITUTE(TRIM(ROUND(IFERROR(CriteriTecnici!$L2248*1,IFERROR(NUMBERVALUE(CriteriTecnici!$L2248,".",","),IFERROR(NUMBERVALUE(CriteriTecnici!$L2248,",","."),0))),4)&amp;""),",",".")&amp;", "&amp;CHAR(34)&amp;"flag"&amp;CHAR(34)&amp;": "&amp;SUBSTITUTE(TRIM(ROUND(IFERROR(CriteriTecnici!$M2248*1,IFERROR(NUMBERVALUE(CriteriTecnici!$M2248,".",","),IFERROR(NUMBERVALUE(CriteriTecnici!$M2248,",","."),0))),4)&amp;""),",",".")&amp;", "&amp;CHAR(34)&amp;"rawScore"&amp;CHAR(34)&amp;": "&amp;SUBSTITUTE(TRIM(ROUND(IFERROR(CriteriTecnici!$O2248*1,IFERROR(NUMBERVALUE(CriteriTecnici!$O2248,".",","),IFERROR(NUMBERVALUE(CriteriTecnici!$O2248,",","."),0))),4)&amp;""),",",".")&amp;CHAR(125)&amp;IF(TRUE,",",""))</f>
        <v/>
      </c>
    </row>
    <row r="2469">
      <c r="A2469" s="38">
        <f>IF(CriteriTecnici!$A2249="","","    "&amp;CHAR(123)&amp;CHAR(34)&amp;"bidderId"&amp;CHAR(34)&amp;": "&amp;CHAR(34)&amp;SUBSTITUTE(CriteriTecnici!$A2249,CHAR(34),"'")&amp;CHAR(34)&amp;", "&amp;CHAR(34)&amp;"lotId"&amp;CHAR(34)&amp;": "&amp;CHAR(34)&amp;SUBSTITUTE(CriteriTecnici!$C2249,CHAR(34),"'")&amp;CHAR(34)&amp;", "&amp;CHAR(34)&amp;"criterionId"&amp;CHAR(34)&amp;": "&amp;CHAR(34)&amp;SUBSTITUTE(CriteriTecnici!$D2249,CHAR(34),"'")&amp;CHAR(34)&amp;", "&amp;CHAR(34)&amp;"kind"&amp;CHAR(34)&amp;": "&amp;CHAR(34)&amp;SUBSTITUTE(CriteriTecnici!$F2249,CHAR(34),"'")&amp;CHAR(34)&amp;", "&amp;CHAR(34)&amp;"value"&amp;CHAR(34)&amp;": "&amp;SUBSTITUTE(TRIM(ROUND(IFERROR(CriteriTecnici!$N2249*1,IFERROR(NUMBERVALUE(CriteriTecnici!$N2249,".",","),IFERROR(NUMBERVALUE(CriteriTecnici!$N2249,",","."),0))),4)&amp;""),",",".")&amp;", "&amp;CHAR(34)&amp;"numerator"&amp;CHAR(34)&amp;": "&amp;SUBSTITUTE(TRIM(ROUND(IFERROR(CriteriTecnici!$K2249*1,IFERROR(NUMBERVALUE(CriteriTecnici!$K2249,".",","),IFERROR(NUMBERVALUE(CriteriTecnici!$K2249,",","."),0))),4)&amp;""),",",".")&amp;", "&amp;CHAR(34)&amp;"denominator"&amp;CHAR(34)&amp;": "&amp;SUBSTITUTE(TRIM(ROUND(IFERROR(CriteriTecnici!$L2249*1,IFERROR(NUMBERVALUE(CriteriTecnici!$L2249,".",","),IFERROR(NUMBERVALUE(CriteriTecnici!$L2249,",","."),0))),4)&amp;""),",",".")&amp;", "&amp;CHAR(34)&amp;"flag"&amp;CHAR(34)&amp;": "&amp;SUBSTITUTE(TRIM(ROUND(IFERROR(CriteriTecnici!$M2249*1,IFERROR(NUMBERVALUE(CriteriTecnici!$M2249,".",","),IFERROR(NUMBERVALUE(CriteriTecnici!$M2249,",","."),0))),4)&amp;""),",",".")&amp;", "&amp;CHAR(34)&amp;"rawScore"&amp;CHAR(34)&amp;": "&amp;SUBSTITUTE(TRIM(ROUND(IFERROR(CriteriTecnici!$O2249*1,IFERROR(NUMBERVALUE(CriteriTecnici!$O2249,".",","),IFERROR(NUMBERVALUE(CriteriTecnici!$O2249,",","."),0))),4)&amp;""),",",".")&amp;CHAR(125)&amp;IF(TRUE,",",""))</f>
        <v/>
      </c>
    </row>
    <row r="2470">
      <c r="A2470" s="38">
        <f>IF(CriteriTecnici!$A2250="","","    "&amp;CHAR(123)&amp;CHAR(34)&amp;"bidderId"&amp;CHAR(34)&amp;": "&amp;CHAR(34)&amp;SUBSTITUTE(CriteriTecnici!$A2250,CHAR(34),"'")&amp;CHAR(34)&amp;", "&amp;CHAR(34)&amp;"lotId"&amp;CHAR(34)&amp;": "&amp;CHAR(34)&amp;SUBSTITUTE(CriteriTecnici!$C2250,CHAR(34),"'")&amp;CHAR(34)&amp;", "&amp;CHAR(34)&amp;"criterionId"&amp;CHAR(34)&amp;": "&amp;CHAR(34)&amp;SUBSTITUTE(CriteriTecnici!$D2250,CHAR(34),"'")&amp;CHAR(34)&amp;", "&amp;CHAR(34)&amp;"kind"&amp;CHAR(34)&amp;": "&amp;CHAR(34)&amp;SUBSTITUTE(CriteriTecnici!$F2250,CHAR(34),"'")&amp;CHAR(34)&amp;", "&amp;CHAR(34)&amp;"value"&amp;CHAR(34)&amp;": "&amp;SUBSTITUTE(TRIM(ROUND(IFERROR(CriteriTecnici!$N2250*1,IFERROR(NUMBERVALUE(CriteriTecnici!$N2250,".",","),IFERROR(NUMBERVALUE(CriteriTecnici!$N2250,",","."),0))),4)&amp;""),",",".")&amp;", "&amp;CHAR(34)&amp;"numerator"&amp;CHAR(34)&amp;": "&amp;SUBSTITUTE(TRIM(ROUND(IFERROR(CriteriTecnici!$K2250*1,IFERROR(NUMBERVALUE(CriteriTecnici!$K2250,".",","),IFERROR(NUMBERVALUE(CriteriTecnici!$K2250,",","."),0))),4)&amp;""),",",".")&amp;", "&amp;CHAR(34)&amp;"denominator"&amp;CHAR(34)&amp;": "&amp;SUBSTITUTE(TRIM(ROUND(IFERROR(CriteriTecnici!$L2250*1,IFERROR(NUMBERVALUE(CriteriTecnici!$L2250,".",","),IFERROR(NUMBERVALUE(CriteriTecnici!$L2250,",","."),0))),4)&amp;""),",",".")&amp;", "&amp;CHAR(34)&amp;"flag"&amp;CHAR(34)&amp;": "&amp;SUBSTITUTE(TRIM(ROUND(IFERROR(CriteriTecnici!$M2250*1,IFERROR(NUMBERVALUE(CriteriTecnici!$M2250,".",","),IFERROR(NUMBERVALUE(CriteriTecnici!$M2250,",","."),0))),4)&amp;""),",",".")&amp;", "&amp;CHAR(34)&amp;"rawScore"&amp;CHAR(34)&amp;": "&amp;SUBSTITUTE(TRIM(ROUND(IFERROR(CriteriTecnici!$O2250*1,IFERROR(NUMBERVALUE(CriteriTecnici!$O2250,".",","),IFERROR(NUMBERVALUE(CriteriTecnici!$O2250,",","."),0))),4)&amp;""),",",".")&amp;CHAR(125)&amp;IF(TRUE,",",""))</f>
        <v/>
      </c>
    </row>
    <row r="2471">
      <c r="A2471" s="38">
        <f>IF(CriteriTecnici!$A2251="","","    "&amp;CHAR(123)&amp;CHAR(34)&amp;"bidderId"&amp;CHAR(34)&amp;": "&amp;CHAR(34)&amp;SUBSTITUTE(CriteriTecnici!$A2251,CHAR(34),"'")&amp;CHAR(34)&amp;", "&amp;CHAR(34)&amp;"lotId"&amp;CHAR(34)&amp;": "&amp;CHAR(34)&amp;SUBSTITUTE(CriteriTecnici!$C2251,CHAR(34),"'")&amp;CHAR(34)&amp;", "&amp;CHAR(34)&amp;"criterionId"&amp;CHAR(34)&amp;": "&amp;CHAR(34)&amp;SUBSTITUTE(CriteriTecnici!$D2251,CHAR(34),"'")&amp;CHAR(34)&amp;", "&amp;CHAR(34)&amp;"kind"&amp;CHAR(34)&amp;": "&amp;CHAR(34)&amp;SUBSTITUTE(CriteriTecnici!$F2251,CHAR(34),"'")&amp;CHAR(34)&amp;", "&amp;CHAR(34)&amp;"value"&amp;CHAR(34)&amp;": "&amp;SUBSTITUTE(TRIM(ROUND(IFERROR(CriteriTecnici!$N2251*1,IFERROR(NUMBERVALUE(CriteriTecnici!$N2251,".",","),IFERROR(NUMBERVALUE(CriteriTecnici!$N2251,",","."),0))),4)&amp;""),",",".")&amp;", "&amp;CHAR(34)&amp;"numerator"&amp;CHAR(34)&amp;": "&amp;SUBSTITUTE(TRIM(ROUND(IFERROR(CriteriTecnici!$K2251*1,IFERROR(NUMBERVALUE(CriteriTecnici!$K2251,".",","),IFERROR(NUMBERVALUE(CriteriTecnici!$K2251,",","."),0))),4)&amp;""),",",".")&amp;", "&amp;CHAR(34)&amp;"denominator"&amp;CHAR(34)&amp;": "&amp;SUBSTITUTE(TRIM(ROUND(IFERROR(CriteriTecnici!$L2251*1,IFERROR(NUMBERVALUE(CriteriTecnici!$L2251,".",","),IFERROR(NUMBERVALUE(CriteriTecnici!$L2251,",","."),0))),4)&amp;""),",",".")&amp;", "&amp;CHAR(34)&amp;"flag"&amp;CHAR(34)&amp;": "&amp;SUBSTITUTE(TRIM(ROUND(IFERROR(CriteriTecnici!$M2251*1,IFERROR(NUMBERVALUE(CriteriTecnici!$M2251,".",","),IFERROR(NUMBERVALUE(CriteriTecnici!$M2251,",","."),0))),4)&amp;""),",",".")&amp;", "&amp;CHAR(34)&amp;"rawScore"&amp;CHAR(34)&amp;": "&amp;SUBSTITUTE(TRIM(ROUND(IFERROR(CriteriTecnici!$O2251*1,IFERROR(NUMBERVALUE(CriteriTecnici!$O2251,".",","),IFERROR(NUMBERVALUE(CriteriTecnici!$O2251,",","."),0))),4)&amp;""),",",".")&amp;CHAR(125)&amp;IF(TRUE,",",""))</f>
        <v/>
      </c>
    </row>
    <row r="2472">
      <c r="A2472" s="38">
        <f>IF(CriteriTecnici!$A2252="","","    "&amp;CHAR(123)&amp;CHAR(34)&amp;"bidderId"&amp;CHAR(34)&amp;": "&amp;CHAR(34)&amp;SUBSTITUTE(CriteriTecnici!$A2252,CHAR(34),"'")&amp;CHAR(34)&amp;", "&amp;CHAR(34)&amp;"lotId"&amp;CHAR(34)&amp;": "&amp;CHAR(34)&amp;SUBSTITUTE(CriteriTecnici!$C2252,CHAR(34),"'")&amp;CHAR(34)&amp;", "&amp;CHAR(34)&amp;"criterionId"&amp;CHAR(34)&amp;": "&amp;CHAR(34)&amp;SUBSTITUTE(CriteriTecnici!$D2252,CHAR(34),"'")&amp;CHAR(34)&amp;", "&amp;CHAR(34)&amp;"kind"&amp;CHAR(34)&amp;": "&amp;CHAR(34)&amp;SUBSTITUTE(CriteriTecnici!$F2252,CHAR(34),"'")&amp;CHAR(34)&amp;", "&amp;CHAR(34)&amp;"value"&amp;CHAR(34)&amp;": "&amp;SUBSTITUTE(TRIM(ROUND(IFERROR(CriteriTecnici!$N2252*1,IFERROR(NUMBERVALUE(CriteriTecnici!$N2252,".",","),IFERROR(NUMBERVALUE(CriteriTecnici!$N2252,",","."),0))),4)&amp;""),",",".")&amp;", "&amp;CHAR(34)&amp;"numerator"&amp;CHAR(34)&amp;": "&amp;SUBSTITUTE(TRIM(ROUND(IFERROR(CriteriTecnici!$K2252*1,IFERROR(NUMBERVALUE(CriteriTecnici!$K2252,".",","),IFERROR(NUMBERVALUE(CriteriTecnici!$K2252,",","."),0))),4)&amp;""),",",".")&amp;", "&amp;CHAR(34)&amp;"denominator"&amp;CHAR(34)&amp;": "&amp;SUBSTITUTE(TRIM(ROUND(IFERROR(CriteriTecnici!$L2252*1,IFERROR(NUMBERVALUE(CriteriTecnici!$L2252,".",","),IFERROR(NUMBERVALUE(CriteriTecnici!$L2252,",","."),0))),4)&amp;""),",",".")&amp;", "&amp;CHAR(34)&amp;"flag"&amp;CHAR(34)&amp;": "&amp;SUBSTITUTE(TRIM(ROUND(IFERROR(CriteriTecnici!$M2252*1,IFERROR(NUMBERVALUE(CriteriTecnici!$M2252,".",","),IFERROR(NUMBERVALUE(CriteriTecnici!$M2252,",","."),0))),4)&amp;""),",",".")&amp;", "&amp;CHAR(34)&amp;"rawScore"&amp;CHAR(34)&amp;": "&amp;SUBSTITUTE(TRIM(ROUND(IFERROR(CriteriTecnici!$O2252*1,IFERROR(NUMBERVALUE(CriteriTecnici!$O2252,".",","),IFERROR(NUMBERVALUE(CriteriTecnici!$O2252,",","."),0))),4)&amp;""),",",".")&amp;CHAR(125)&amp;IF(TRUE,",",""))</f>
        <v/>
      </c>
    </row>
    <row r="2473">
      <c r="A2473" s="38">
        <f>IF(CriteriTecnici!$A2253="","","    "&amp;CHAR(123)&amp;CHAR(34)&amp;"bidderId"&amp;CHAR(34)&amp;": "&amp;CHAR(34)&amp;SUBSTITUTE(CriteriTecnici!$A2253,CHAR(34),"'")&amp;CHAR(34)&amp;", "&amp;CHAR(34)&amp;"lotId"&amp;CHAR(34)&amp;": "&amp;CHAR(34)&amp;SUBSTITUTE(CriteriTecnici!$C2253,CHAR(34),"'")&amp;CHAR(34)&amp;", "&amp;CHAR(34)&amp;"criterionId"&amp;CHAR(34)&amp;": "&amp;CHAR(34)&amp;SUBSTITUTE(CriteriTecnici!$D2253,CHAR(34),"'")&amp;CHAR(34)&amp;", "&amp;CHAR(34)&amp;"kind"&amp;CHAR(34)&amp;": "&amp;CHAR(34)&amp;SUBSTITUTE(CriteriTecnici!$F2253,CHAR(34),"'")&amp;CHAR(34)&amp;", "&amp;CHAR(34)&amp;"value"&amp;CHAR(34)&amp;": "&amp;SUBSTITUTE(TRIM(ROUND(IFERROR(CriteriTecnici!$N2253*1,IFERROR(NUMBERVALUE(CriteriTecnici!$N2253,".",","),IFERROR(NUMBERVALUE(CriteriTecnici!$N2253,",","."),0))),4)&amp;""),",",".")&amp;", "&amp;CHAR(34)&amp;"numerator"&amp;CHAR(34)&amp;": "&amp;SUBSTITUTE(TRIM(ROUND(IFERROR(CriteriTecnici!$K2253*1,IFERROR(NUMBERVALUE(CriteriTecnici!$K2253,".",","),IFERROR(NUMBERVALUE(CriteriTecnici!$K2253,",","."),0))),4)&amp;""),",",".")&amp;", "&amp;CHAR(34)&amp;"denominator"&amp;CHAR(34)&amp;": "&amp;SUBSTITUTE(TRIM(ROUND(IFERROR(CriteriTecnici!$L2253*1,IFERROR(NUMBERVALUE(CriteriTecnici!$L2253,".",","),IFERROR(NUMBERVALUE(CriteriTecnici!$L2253,",","."),0))),4)&amp;""),",",".")&amp;", "&amp;CHAR(34)&amp;"flag"&amp;CHAR(34)&amp;": "&amp;SUBSTITUTE(TRIM(ROUND(IFERROR(CriteriTecnici!$M2253*1,IFERROR(NUMBERVALUE(CriteriTecnici!$M2253,".",","),IFERROR(NUMBERVALUE(CriteriTecnici!$M2253,",","."),0))),4)&amp;""),",",".")&amp;", "&amp;CHAR(34)&amp;"rawScore"&amp;CHAR(34)&amp;": "&amp;SUBSTITUTE(TRIM(ROUND(IFERROR(CriteriTecnici!$O2253*1,IFERROR(NUMBERVALUE(CriteriTecnici!$O2253,".",","),IFERROR(NUMBERVALUE(CriteriTecnici!$O2253,",","."),0))),4)&amp;""),",",".")&amp;CHAR(125)&amp;IF(TRUE,",",""))</f>
        <v/>
      </c>
    </row>
    <row r="2474">
      <c r="A2474" s="38">
        <f>IF(CriteriTecnici!$A2254="","","    "&amp;CHAR(123)&amp;CHAR(34)&amp;"bidderId"&amp;CHAR(34)&amp;": "&amp;CHAR(34)&amp;SUBSTITUTE(CriteriTecnici!$A2254,CHAR(34),"'")&amp;CHAR(34)&amp;", "&amp;CHAR(34)&amp;"lotId"&amp;CHAR(34)&amp;": "&amp;CHAR(34)&amp;SUBSTITUTE(CriteriTecnici!$C2254,CHAR(34),"'")&amp;CHAR(34)&amp;", "&amp;CHAR(34)&amp;"criterionId"&amp;CHAR(34)&amp;": "&amp;CHAR(34)&amp;SUBSTITUTE(CriteriTecnici!$D2254,CHAR(34),"'")&amp;CHAR(34)&amp;", "&amp;CHAR(34)&amp;"kind"&amp;CHAR(34)&amp;": "&amp;CHAR(34)&amp;SUBSTITUTE(CriteriTecnici!$F2254,CHAR(34),"'")&amp;CHAR(34)&amp;", "&amp;CHAR(34)&amp;"value"&amp;CHAR(34)&amp;": "&amp;SUBSTITUTE(TRIM(ROUND(IFERROR(CriteriTecnici!$N2254*1,IFERROR(NUMBERVALUE(CriteriTecnici!$N2254,".",","),IFERROR(NUMBERVALUE(CriteriTecnici!$N2254,",","."),0))),4)&amp;""),",",".")&amp;", "&amp;CHAR(34)&amp;"numerator"&amp;CHAR(34)&amp;": "&amp;SUBSTITUTE(TRIM(ROUND(IFERROR(CriteriTecnici!$K2254*1,IFERROR(NUMBERVALUE(CriteriTecnici!$K2254,".",","),IFERROR(NUMBERVALUE(CriteriTecnici!$K2254,",","."),0))),4)&amp;""),",",".")&amp;", "&amp;CHAR(34)&amp;"denominator"&amp;CHAR(34)&amp;": "&amp;SUBSTITUTE(TRIM(ROUND(IFERROR(CriteriTecnici!$L2254*1,IFERROR(NUMBERVALUE(CriteriTecnici!$L2254,".",","),IFERROR(NUMBERVALUE(CriteriTecnici!$L2254,",","."),0))),4)&amp;""),",",".")&amp;", "&amp;CHAR(34)&amp;"flag"&amp;CHAR(34)&amp;": "&amp;SUBSTITUTE(TRIM(ROUND(IFERROR(CriteriTecnici!$M2254*1,IFERROR(NUMBERVALUE(CriteriTecnici!$M2254,".",","),IFERROR(NUMBERVALUE(CriteriTecnici!$M2254,",","."),0))),4)&amp;""),",",".")&amp;", "&amp;CHAR(34)&amp;"rawScore"&amp;CHAR(34)&amp;": "&amp;SUBSTITUTE(TRIM(ROUND(IFERROR(CriteriTecnici!$O2254*1,IFERROR(NUMBERVALUE(CriteriTecnici!$O2254,".",","),IFERROR(NUMBERVALUE(CriteriTecnici!$O2254,",","."),0))),4)&amp;""),",",".")&amp;CHAR(125)&amp;IF(TRUE,",",""))</f>
        <v/>
      </c>
    </row>
    <row r="2475">
      <c r="A2475" s="38">
        <f>IF(CriteriTecnici!$A2255="","","    "&amp;CHAR(123)&amp;CHAR(34)&amp;"bidderId"&amp;CHAR(34)&amp;": "&amp;CHAR(34)&amp;SUBSTITUTE(CriteriTecnici!$A2255,CHAR(34),"'")&amp;CHAR(34)&amp;", "&amp;CHAR(34)&amp;"lotId"&amp;CHAR(34)&amp;": "&amp;CHAR(34)&amp;SUBSTITUTE(CriteriTecnici!$C2255,CHAR(34),"'")&amp;CHAR(34)&amp;", "&amp;CHAR(34)&amp;"criterionId"&amp;CHAR(34)&amp;": "&amp;CHAR(34)&amp;SUBSTITUTE(CriteriTecnici!$D2255,CHAR(34),"'")&amp;CHAR(34)&amp;", "&amp;CHAR(34)&amp;"kind"&amp;CHAR(34)&amp;": "&amp;CHAR(34)&amp;SUBSTITUTE(CriteriTecnici!$F2255,CHAR(34),"'")&amp;CHAR(34)&amp;", "&amp;CHAR(34)&amp;"value"&amp;CHAR(34)&amp;": "&amp;SUBSTITUTE(TRIM(ROUND(IFERROR(CriteriTecnici!$N2255*1,IFERROR(NUMBERVALUE(CriteriTecnici!$N2255,".",","),IFERROR(NUMBERVALUE(CriteriTecnici!$N2255,",","."),0))),4)&amp;""),",",".")&amp;", "&amp;CHAR(34)&amp;"numerator"&amp;CHAR(34)&amp;": "&amp;SUBSTITUTE(TRIM(ROUND(IFERROR(CriteriTecnici!$K2255*1,IFERROR(NUMBERVALUE(CriteriTecnici!$K2255,".",","),IFERROR(NUMBERVALUE(CriteriTecnici!$K2255,",","."),0))),4)&amp;""),",",".")&amp;", "&amp;CHAR(34)&amp;"denominator"&amp;CHAR(34)&amp;": "&amp;SUBSTITUTE(TRIM(ROUND(IFERROR(CriteriTecnici!$L2255*1,IFERROR(NUMBERVALUE(CriteriTecnici!$L2255,".",","),IFERROR(NUMBERVALUE(CriteriTecnici!$L2255,",","."),0))),4)&amp;""),",",".")&amp;", "&amp;CHAR(34)&amp;"flag"&amp;CHAR(34)&amp;": "&amp;SUBSTITUTE(TRIM(ROUND(IFERROR(CriteriTecnici!$M2255*1,IFERROR(NUMBERVALUE(CriteriTecnici!$M2255,".",","),IFERROR(NUMBERVALUE(CriteriTecnici!$M2255,",","."),0))),4)&amp;""),",",".")&amp;", "&amp;CHAR(34)&amp;"rawScore"&amp;CHAR(34)&amp;": "&amp;SUBSTITUTE(TRIM(ROUND(IFERROR(CriteriTecnici!$O2255*1,IFERROR(NUMBERVALUE(CriteriTecnici!$O2255,".",","),IFERROR(NUMBERVALUE(CriteriTecnici!$O2255,",","."),0))),4)&amp;""),",",".")&amp;CHAR(125)&amp;IF(TRUE,",",""))</f>
        <v/>
      </c>
    </row>
    <row r="2476">
      <c r="A2476" s="38">
        <f>IF(CriteriTecnici!$A2256="","","    "&amp;CHAR(123)&amp;CHAR(34)&amp;"bidderId"&amp;CHAR(34)&amp;": "&amp;CHAR(34)&amp;SUBSTITUTE(CriteriTecnici!$A2256,CHAR(34),"'")&amp;CHAR(34)&amp;", "&amp;CHAR(34)&amp;"lotId"&amp;CHAR(34)&amp;": "&amp;CHAR(34)&amp;SUBSTITUTE(CriteriTecnici!$C2256,CHAR(34),"'")&amp;CHAR(34)&amp;", "&amp;CHAR(34)&amp;"criterionId"&amp;CHAR(34)&amp;": "&amp;CHAR(34)&amp;SUBSTITUTE(CriteriTecnici!$D2256,CHAR(34),"'")&amp;CHAR(34)&amp;", "&amp;CHAR(34)&amp;"kind"&amp;CHAR(34)&amp;": "&amp;CHAR(34)&amp;SUBSTITUTE(CriteriTecnici!$F2256,CHAR(34),"'")&amp;CHAR(34)&amp;", "&amp;CHAR(34)&amp;"value"&amp;CHAR(34)&amp;": "&amp;SUBSTITUTE(TRIM(ROUND(IFERROR(CriteriTecnici!$N2256*1,IFERROR(NUMBERVALUE(CriteriTecnici!$N2256,".",","),IFERROR(NUMBERVALUE(CriteriTecnici!$N2256,",","."),0))),4)&amp;""),",",".")&amp;", "&amp;CHAR(34)&amp;"numerator"&amp;CHAR(34)&amp;": "&amp;SUBSTITUTE(TRIM(ROUND(IFERROR(CriteriTecnici!$K2256*1,IFERROR(NUMBERVALUE(CriteriTecnici!$K2256,".",","),IFERROR(NUMBERVALUE(CriteriTecnici!$K2256,",","."),0))),4)&amp;""),",",".")&amp;", "&amp;CHAR(34)&amp;"denominator"&amp;CHAR(34)&amp;": "&amp;SUBSTITUTE(TRIM(ROUND(IFERROR(CriteriTecnici!$L2256*1,IFERROR(NUMBERVALUE(CriteriTecnici!$L2256,".",","),IFERROR(NUMBERVALUE(CriteriTecnici!$L2256,",","."),0))),4)&amp;""),",",".")&amp;", "&amp;CHAR(34)&amp;"flag"&amp;CHAR(34)&amp;": "&amp;SUBSTITUTE(TRIM(ROUND(IFERROR(CriteriTecnici!$M2256*1,IFERROR(NUMBERVALUE(CriteriTecnici!$M2256,".",","),IFERROR(NUMBERVALUE(CriteriTecnici!$M2256,",","."),0))),4)&amp;""),",",".")&amp;", "&amp;CHAR(34)&amp;"rawScore"&amp;CHAR(34)&amp;": "&amp;SUBSTITUTE(TRIM(ROUND(IFERROR(CriteriTecnici!$O2256*1,IFERROR(NUMBERVALUE(CriteriTecnici!$O2256,".",","),IFERROR(NUMBERVALUE(CriteriTecnici!$O2256,",","."),0))),4)&amp;""),",",".")&amp;CHAR(125)&amp;IF(TRUE,",",""))</f>
        <v/>
      </c>
    </row>
    <row r="2477">
      <c r="A2477" s="38">
        <f>IF(CriteriTecnici!$A2257="","","    "&amp;CHAR(123)&amp;CHAR(34)&amp;"bidderId"&amp;CHAR(34)&amp;": "&amp;CHAR(34)&amp;SUBSTITUTE(CriteriTecnici!$A2257,CHAR(34),"'")&amp;CHAR(34)&amp;", "&amp;CHAR(34)&amp;"lotId"&amp;CHAR(34)&amp;": "&amp;CHAR(34)&amp;SUBSTITUTE(CriteriTecnici!$C2257,CHAR(34),"'")&amp;CHAR(34)&amp;", "&amp;CHAR(34)&amp;"criterionId"&amp;CHAR(34)&amp;": "&amp;CHAR(34)&amp;SUBSTITUTE(CriteriTecnici!$D2257,CHAR(34),"'")&amp;CHAR(34)&amp;", "&amp;CHAR(34)&amp;"kind"&amp;CHAR(34)&amp;": "&amp;CHAR(34)&amp;SUBSTITUTE(CriteriTecnici!$F2257,CHAR(34),"'")&amp;CHAR(34)&amp;", "&amp;CHAR(34)&amp;"value"&amp;CHAR(34)&amp;": "&amp;SUBSTITUTE(TRIM(ROUND(IFERROR(CriteriTecnici!$N2257*1,IFERROR(NUMBERVALUE(CriteriTecnici!$N2257,".",","),IFERROR(NUMBERVALUE(CriteriTecnici!$N2257,",","."),0))),4)&amp;""),",",".")&amp;", "&amp;CHAR(34)&amp;"numerator"&amp;CHAR(34)&amp;": "&amp;SUBSTITUTE(TRIM(ROUND(IFERROR(CriteriTecnici!$K2257*1,IFERROR(NUMBERVALUE(CriteriTecnici!$K2257,".",","),IFERROR(NUMBERVALUE(CriteriTecnici!$K2257,",","."),0))),4)&amp;""),",",".")&amp;", "&amp;CHAR(34)&amp;"denominator"&amp;CHAR(34)&amp;": "&amp;SUBSTITUTE(TRIM(ROUND(IFERROR(CriteriTecnici!$L2257*1,IFERROR(NUMBERVALUE(CriteriTecnici!$L2257,".",","),IFERROR(NUMBERVALUE(CriteriTecnici!$L2257,",","."),0))),4)&amp;""),",",".")&amp;", "&amp;CHAR(34)&amp;"flag"&amp;CHAR(34)&amp;": "&amp;SUBSTITUTE(TRIM(ROUND(IFERROR(CriteriTecnici!$M2257*1,IFERROR(NUMBERVALUE(CriteriTecnici!$M2257,".",","),IFERROR(NUMBERVALUE(CriteriTecnici!$M2257,",","."),0))),4)&amp;""),",",".")&amp;", "&amp;CHAR(34)&amp;"rawScore"&amp;CHAR(34)&amp;": "&amp;SUBSTITUTE(TRIM(ROUND(IFERROR(CriteriTecnici!$O2257*1,IFERROR(NUMBERVALUE(CriteriTecnici!$O2257,".",","),IFERROR(NUMBERVALUE(CriteriTecnici!$O2257,",","."),0))),4)&amp;""),",",".")&amp;CHAR(125)&amp;IF(TRUE,",",""))</f>
        <v/>
      </c>
    </row>
    <row r="2478">
      <c r="A2478" s="38">
        <f>IF(CriteriTecnici!$A2258="","","    "&amp;CHAR(123)&amp;CHAR(34)&amp;"bidderId"&amp;CHAR(34)&amp;": "&amp;CHAR(34)&amp;SUBSTITUTE(CriteriTecnici!$A2258,CHAR(34),"'")&amp;CHAR(34)&amp;", "&amp;CHAR(34)&amp;"lotId"&amp;CHAR(34)&amp;": "&amp;CHAR(34)&amp;SUBSTITUTE(CriteriTecnici!$C2258,CHAR(34),"'")&amp;CHAR(34)&amp;", "&amp;CHAR(34)&amp;"criterionId"&amp;CHAR(34)&amp;": "&amp;CHAR(34)&amp;SUBSTITUTE(CriteriTecnici!$D2258,CHAR(34),"'")&amp;CHAR(34)&amp;", "&amp;CHAR(34)&amp;"kind"&amp;CHAR(34)&amp;": "&amp;CHAR(34)&amp;SUBSTITUTE(CriteriTecnici!$F2258,CHAR(34),"'")&amp;CHAR(34)&amp;", "&amp;CHAR(34)&amp;"value"&amp;CHAR(34)&amp;": "&amp;SUBSTITUTE(TRIM(ROUND(IFERROR(CriteriTecnici!$N2258*1,IFERROR(NUMBERVALUE(CriteriTecnici!$N2258,".",","),IFERROR(NUMBERVALUE(CriteriTecnici!$N2258,",","."),0))),4)&amp;""),",",".")&amp;", "&amp;CHAR(34)&amp;"numerator"&amp;CHAR(34)&amp;": "&amp;SUBSTITUTE(TRIM(ROUND(IFERROR(CriteriTecnici!$K2258*1,IFERROR(NUMBERVALUE(CriteriTecnici!$K2258,".",","),IFERROR(NUMBERVALUE(CriteriTecnici!$K2258,",","."),0))),4)&amp;""),",",".")&amp;", "&amp;CHAR(34)&amp;"denominator"&amp;CHAR(34)&amp;": "&amp;SUBSTITUTE(TRIM(ROUND(IFERROR(CriteriTecnici!$L2258*1,IFERROR(NUMBERVALUE(CriteriTecnici!$L2258,".",","),IFERROR(NUMBERVALUE(CriteriTecnici!$L2258,",","."),0))),4)&amp;""),",",".")&amp;", "&amp;CHAR(34)&amp;"flag"&amp;CHAR(34)&amp;": "&amp;SUBSTITUTE(TRIM(ROUND(IFERROR(CriteriTecnici!$M2258*1,IFERROR(NUMBERVALUE(CriteriTecnici!$M2258,".",","),IFERROR(NUMBERVALUE(CriteriTecnici!$M2258,",","."),0))),4)&amp;""),",",".")&amp;", "&amp;CHAR(34)&amp;"rawScore"&amp;CHAR(34)&amp;": "&amp;SUBSTITUTE(TRIM(ROUND(IFERROR(CriteriTecnici!$O2258*1,IFERROR(NUMBERVALUE(CriteriTecnici!$O2258,".",","),IFERROR(NUMBERVALUE(CriteriTecnici!$O2258,",","."),0))),4)&amp;""),",",".")&amp;CHAR(125)&amp;IF(TRUE,",",""))</f>
        <v/>
      </c>
    </row>
    <row r="2479">
      <c r="A2479" s="38">
        <f>IF(CriteriTecnici!$A2259="","","    "&amp;CHAR(123)&amp;CHAR(34)&amp;"bidderId"&amp;CHAR(34)&amp;": "&amp;CHAR(34)&amp;SUBSTITUTE(CriteriTecnici!$A2259,CHAR(34),"'")&amp;CHAR(34)&amp;", "&amp;CHAR(34)&amp;"lotId"&amp;CHAR(34)&amp;": "&amp;CHAR(34)&amp;SUBSTITUTE(CriteriTecnici!$C2259,CHAR(34),"'")&amp;CHAR(34)&amp;", "&amp;CHAR(34)&amp;"criterionId"&amp;CHAR(34)&amp;": "&amp;CHAR(34)&amp;SUBSTITUTE(CriteriTecnici!$D2259,CHAR(34),"'")&amp;CHAR(34)&amp;", "&amp;CHAR(34)&amp;"kind"&amp;CHAR(34)&amp;": "&amp;CHAR(34)&amp;SUBSTITUTE(CriteriTecnici!$F2259,CHAR(34),"'")&amp;CHAR(34)&amp;", "&amp;CHAR(34)&amp;"value"&amp;CHAR(34)&amp;": "&amp;SUBSTITUTE(TRIM(ROUND(IFERROR(CriteriTecnici!$N2259*1,IFERROR(NUMBERVALUE(CriteriTecnici!$N2259,".",","),IFERROR(NUMBERVALUE(CriteriTecnici!$N2259,",","."),0))),4)&amp;""),",",".")&amp;", "&amp;CHAR(34)&amp;"numerator"&amp;CHAR(34)&amp;": "&amp;SUBSTITUTE(TRIM(ROUND(IFERROR(CriteriTecnici!$K2259*1,IFERROR(NUMBERVALUE(CriteriTecnici!$K2259,".",","),IFERROR(NUMBERVALUE(CriteriTecnici!$K2259,",","."),0))),4)&amp;""),",",".")&amp;", "&amp;CHAR(34)&amp;"denominator"&amp;CHAR(34)&amp;": "&amp;SUBSTITUTE(TRIM(ROUND(IFERROR(CriteriTecnici!$L2259*1,IFERROR(NUMBERVALUE(CriteriTecnici!$L2259,".",","),IFERROR(NUMBERVALUE(CriteriTecnici!$L2259,",","."),0))),4)&amp;""),",",".")&amp;", "&amp;CHAR(34)&amp;"flag"&amp;CHAR(34)&amp;": "&amp;SUBSTITUTE(TRIM(ROUND(IFERROR(CriteriTecnici!$M2259*1,IFERROR(NUMBERVALUE(CriteriTecnici!$M2259,".",","),IFERROR(NUMBERVALUE(CriteriTecnici!$M2259,",","."),0))),4)&amp;""),",",".")&amp;", "&amp;CHAR(34)&amp;"rawScore"&amp;CHAR(34)&amp;": "&amp;SUBSTITUTE(TRIM(ROUND(IFERROR(CriteriTecnici!$O2259*1,IFERROR(NUMBERVALUE(CriteriTecnici!$O2259,".",","),IFERROR(NUMBERVALUE(CriteriTecnici!$O2259,",","."),0))),4)&amp;""),",",".")&amp;CHAR(125)&amp;IF(TRUE,",",""))</f>
        <v/>
      </c>
    </row>
    <row r="2480">
      <c r="A2480" s="38">
        <f>IF(CriteriTecnici!$A2260="","","    "&amp;CHAR(123)&amp;CHAR(34)&amp;"bidderId"&amp;CHAR(34)&amp;": "&amp;CHAR(34)&amp;SUBSTITUTE(CriteriTecnici!$A2260,CHAR(34),"'")&amp;CHAR(34)&amp;", "&amp;CHAR(34)&amp;"lotId"&amp;CHAR(34)&amp;": "&amp;CHAR(34)&amp;SUBSTITUTE(CriteriTecnici!$C2260,CHAR(34),"'")&amp;CHAR(34)&amp;", "&amp;CHAR(34)&amp;"criterionId"&amp;CHAR(34)&amp;": "&amp;CHAR(34)&amp;SUBSTITUTE(CriteriTecnici!$D2260,CHAR(34),"'")&amp;CHAR(34)&amp;", "&amp;CHAR(34)&amp;"kind"&amp;CHAR(34)&amp;": "&amp;CHAR(34)&amp;SUBSTITUTE(CriteriTecnici!$F2260,CHAR(34),"'")&amp;CHAR(34)&amp;", "&amp;CHAR(34)&amp;"value"&amp;CHAR(34)&amp;": "&amp;SUBSTITUTE(TRIM(ROUND(IFERROR(CriteriTecnici!$N2260*1,IFERROR(NUMBERVALUE(CriteriTecnici!$N2260,".",","),IFERROR(NUMBERVALUE(CriteriTecnici!$N2260,",","."),0))),4)&amp;""),",",".")&amp;", "&amp;CHAR(34)&amp;"numerator"&amp;CHAR(34)&amp;": "&amp;SUBSTITUTE(TRIM(ROUND(IFERROR(CriteriTecnici!$K2260*1,IFERROR(NUMBERVALUE(CriteriTecnici!$K2260,".",","),IFERROR(NUMBERVALUE(CriteriTecnici!$K2260,",","."),0))),4)&amp;""),",",".")&amp;", "&amp;CHAR(34)&amp;"denominator"&amp;CHAR(34)&amp;": "&amp;SUBSTITUTE(TRIM(ROUND(IFERROR(CriteriTecnici!$L2260*1,IFERROR(NUMBERVALUE(CriteriTecnici!$L2260,".",","),IFERROR(NUMBERVALUE(CriteriTecnici!$L2260,",","."),0))),4)&amp;""),",",".")&amp;", "&amp;CHAR(34)&amp;"flag"&amp;CHAR(34)&amp;": "&amp;SUBSTITUTE(TRIM(ROUND(IFERROR(CriteriTecnici!$M2260*1,IFERROR(NUMBERVALUE(CriteriTecnici!$M2260,".",","),IFERROR(NUMBERVALUE(CriteriTecnici!$M2260,",","."),0))),4)&amp;""),",",".")&amp;", "&amp;CHAR(34)&amp;"rawScore"&amp;CHAR(34)&amp;": "&amp;SUBSTITUTE(TRIM(ROUND(IFERROR(CriteriTecnici!$O2260*1,IFERROR(NUMBERVALUE(CriteriTecnici!$O2260,".",","),IFERROR(NUMBERVALUE(CriteriTecnici!$O2260,",","."),0))),4)&amp;""),",",".")&amp;CHAR(125)&amp;IF(TRUE,",",""))</f>
        <v/>
      </c>
    </row>
    <row r="2481">
      <c r="A2481" s="38">
        <f>IF(CriteriTecnici!$A2261="","","    "&amp;CHAR(123)&amp;CHAR(34)&amp;"bidderId"&amp;CHAR(34)&amp;": "&amp;CHAR(34)&amp;SUBSTITUTE(CriteriTecnici!$A2261,CHAR(34),"'")&amp;CHAR(34)&amp;", "&amp;CHAR(34)&amp;"lotId"&amp;CHAR(34)&amp;": "&amp;CHAR(34)&amp;SUBSTITUTE(CriteriTecnici!$C2261,CHAR(34),"'")&amp;CHAR(34)&amp;", "&amp;CHAR(34)&amp;"criterionId"&amp;CHAR(34)&amp;": "&amp;CHAR(34)&amp;SUBSTITUTE(CriteriTecnici!$D2261,CHAR(34),"'")&amp;CHAR(34)&amp;", "&amp;CHAR(34)&amp;"kind"&amp;CHAR(34)&amp;": "&amp;CHAR(34)&amp;SUBSTITUTE(CriteriTecnici!$F2261,CHAR(34),"'")&amp;CHAR(34)&amp;", "&amp;CHAR(34)&amp;"value"&amp;CHAR(34)&amp;": "&amp;SUBSTITUTE(TRIM(ROUND(IFERROR(CriteriTecnici!$N2261*1,IFERROR(NUMBERVALUE(CriteriTecnici!$N2261,".",","),IFERROR(NUMBERVALUE(CriteriTecnici!$N2261,",","."),0))),4)&amp;""),",",".")&amp;", "&amp;CHAR(34)&amp;"numerator"&amp;CHAR(34)&amp;": "&amp;SUBSTITUTE(TRIM(ROUND(IFERROR(CriteriTecnici!$K2261*1,IFERROR(NUMBERVALUE(CriteriTecnici!$K2261,".",","),IFERROR(NUMBERVALUE(CriteriTecnici!$K2261,",","."),0))),4)&amp;""),",",".")&amp;", "&amp;CHAR(34)&amp;"denominator"&amp;CHAR(34)&amp;": "&amp;SUBSTITUTE(TRIM(ROUND(IFERROR(CriteriTecnici!$L2261*1,IFERROR(NUMBERVALUE(CriteriTecnici!$L2261,".",","),IFERROR(NUMBERVALUE(CriteriTecnici!$L2261,",","."),0))),4)&amp;""),",",".")&amp;", "&amp;CHAR(34)&amp;"flag"&amp;CHAR(34)&amp;": "&amp;SUBSTITUTE(TRIM(ROUND(IFERROR(CriteriTecnici!$M2261*1,IFERROR(NUMBERVALUE(CriteriTecnici!$M2261,".",","),IFERROR(NUMBERVALUE(CriteriTecnici!$M2261,",","."),0))),4)&amp;""),",",".")&amp;", "&amp;CHAR(34)&amp;"rawScore"&amp;CHAR(34)&amp;": "&amp;SUBSTITUTE(TRIM(ROUND(IFERROR(CriteriTecnici!$O2261*1,IFERROR(NUMBERVALUE(CriteriTecnici!$O2261,".",","),IFERROR(NUMBERVALUE(CriteriTecnici!$O2261,",","."),0))),4)&amp;""),",",".")&amp;CHAR(125)&amp;IF(TRUE,",",""))</f>
        <v/>
      </c>
    </row>
    <row r="2482">
      <c r="A2482" s="38">
        <f>IF(CriteriTecnici!$A2262="","","    "&amp;CHAR(123)&amp;CHAR(34)&amp;"bidderId"&amp;CHAR(34)&amp;": "&amp;CHAR(34)&amp;SUBSTITUTE(CriteriTecnici!$A2262,CHAR(34),"'")&amp;CHAR(34)&amp;", "&amp;CHAR(34)&amp;"lotId"&amp;CHAR(34)&amp;": "&amp;CHAR(34)&amp;SUBSTITUTE(CriteriTecnici!$C2262,CHAR(34),"'")&amp;CHAR(34)&amp;", "&amp;CHAR(34)&amp;"criterionId"&amp;CHAR(34)&amp;": "&amp;CHAR(34)&amp;SUBSTITUTE(CriteriTecnici!$D2262,CHAR(34),"'")&amp;CHAR(34)&amp;", "&amp;CHAR(34)&amp;"kind"&amp;CHAR(34)&amp;": "&amp;CHAR(34)&amp;SUBSTITUTE(CriteriTecnici!$F2262,CHAR(34),"'")&amp;CHAR(34)&amp;", "&amp;CHAR(34)&amp;"value"&amp;CHAR(34)&amp;": "&amp;SUBSTITUTE(TRIM(ROUND(IFERROR(CriteriTecnici!$N2262*1,IFERROR(NUMBERVALUE(CriteriTecnici!$N2262,".",","),IFERROR(NUMBERVALUE(CriteriTecnici!$N2262,",","."),0))),4)&amp;""),",",".")&amp;", "&amp;CHAR(34)&amp;"numerator"&amp;CHAR(34)&amp;": "&amp;SUBSTITUTE(TRIM(ROUND(IFERROR(CriteriTecnici!$K2262*1,IFERROR(NUMBERVALUE(CriteriTecnici!$K2262,".",","),IFERROR(NUMBERVALUE(CriteriTecnici!$K2262,",","."),0))),4)&amp;""),",",".")&amp;", "&amp;CHAR(34)&amp;"denominator"&amp;CHAR(34)&amp;": "&amp;SUBSTITUTE(TRIM(ROUND(IFERROR(CriteriTecnici!$L2262*1,IFERROR(NUMBERVALUE(CriteriTecnici!$L2262,".",","),IFERROR(NUMBERVALUE(CriteriTecnici!$L2262,",","."),0))),4)&amp;""),",",".")&amp;", "&amp;CHAR(34)&amp;"flag"&amp;CHAR(34)&amp;": "&amp;SUBSTITUTE(TRIM(ROUND(IFERROR(CriteriTecnici!$M2262*1,IFERROR(NUMBERVALUE(CriteriTecnici!$M2262,".",","),IFERROR(NUMBERVALUE(CriteriTecnici!$M2262,",","."),0))),4)&amp;""),",",".")&amp;", "&amp;CHAR(34)&amp;"rawScore"&amp;CHAR(34)&amp;": "&amp;SUBSTITUTE(TRIM(ROUND(IFERROR(CriteriTecnici!$O2262*1,IFERROR(NUMBERVALUE(CriteriTecnici!$O2262,".",","),IFERROR(NUMBERVALUE(CriteriTecnici!$O2262,",","."),0))),4)&amp;""),",",".")&amp;CHAR(125)&amp;IF(TRUE,",",""))</f>
        <v/>
      </c>
    </row>
    <row r="2483">
      <c r="A2483" s="38">
        <f>IF(CriteriTecnici!$A2263="","","    "&amp;CHAR(123)&amp;CHAR(34)&amp;"bidderId"&amp;CHAR(34)&amp;": "&amp;CHAR(34)&amp;SUBSTITUTE(CriteriTecnici!$A2263,CHAR(34),"'")&amp;CHAR(34)&amp;", "&amp;CHAR(34)&amp;"lotId"&amp;CHAR(34)&amp;": "&amp;CHAR(34)&amp;SUBSTITUTE(CriteriTecnici!$C2263,CHAR(34),"'")&amp;CHAR(34)&amp;", "&amp;CHAR(34)&amp;"criterionId"&amp;CHAR(34)&amp;": "&amp;CHAR(34)&amp;SUBSTITUTE(CriteriTecnici!$D2263,CHAR(34),"'")&amp;CHAR(34)&amp;", "&amp;CHAR(34)&amp;"kind"&amp;CHAR(34)&amp;": "&amp;CHAR(34)&amp;SUBSTITUTE(CriteriTecnici!$F2263,CHAR(34),"'")&amp;CHAR(34)&amp;", "&amp;CHAR(34)&amp;"value"&amp;CHAR(34)&amp;": "&amp;SUBSTITUTE(TRIM(ROUND(IFERROR(CriteriTecnici!$N2263*1,IFERROR(NUMBERVALUE(CriteriTecnici!$N2263,".",","),IFERROR(NUMBERVALUE(CriteriTecnici!$N2263,",","."),0))),4)&amp;""),",",".")&amp;", "&amp;CHAR(34)&amp;"numerator"&amp;CHAR(34)&amp;": "&amp;SUBSTITUTE(TRIM(ROUND(IFERROR(CriteriTecnici!$K2263*1,IFERROR(NUMBERVALUE(CriteriTecnici!$K2263,".",","),IFERROR(NUMBERVALUE(CriteriTecnici!$K2263,",","."),0))),4)&amp;""),",",".")&amp;", "&amp;CHAR(34)&amp;"denominator"&amp;CHAR(34)&amp;": "&amp;SUBSTITUTE(TRIM(ROUND(IFERROR(CriteriTecnici!$L2263*1,IFERROR(NUMBERVALUE(CriteriTecnici!$L2263,".",","),IFERROR(NUMBERVALUE(CriteriTecnici!$L2263,",","."),0))),4)&amp;""),",",".")&amp;", "&amp;CHAR(34)&amp;"flag"&amp;CHAR(34)&amp;": "&amp;SUBSTITUTE(TRIM(ROUND(IFERROR(CriteriTecnici!$M2263*1,IFERROR(NUMBERVALUE(CriteriTecnici!$M2263,".",","),IFERROR(NUMBERVALUE(CriteriTecnici!$M2263,",","."),0))),4)&amp;""),",",".")&amp;", "&amp;CHAR(34)&amp;"rawScore"&amp;CHAR(34)&amp;": "&amp;SUBSTITUTE(TRIM(ROUND(IFERROR(CriteriTecnici!$O2263*1,IFERROR(NUMBERVALUE(CriteriTecnici!$O2263,".",","),IFERROR(NUMBERVALUE(CriteriTecnici!$O2263,",","."),0))),4)&amp;""),",",".")&amp;CHAR(125)&amp;IF(TRUE,",",""))</f>
        <v/>
      </c>
    </row>
    <row r="2484">
      <c r="A2484" s="38">
        <f>IF(CriteriTecnici!$A2264="","","    "&amp;CHAR(123)&amp;CHAR(34)&amp;"bidderId"&amp;CHAR(34)&amp;": "&amp;CHAR(34)&amp;SUBSTITUTE(CriteriTecnici!$A2264,CHAR(34),"'")&amp;CHAR(34)&amp;", "&amp;CHAR(34)&amp;"lotId"&amp;CHAR(34)&amp;": "&amp;CHAR(34)&amp;SUBSTITUTE(CriteriTecnici!$C2264,CHAR(34),"'")&amp;CHAR(34)&amp;", "&amp;CHAR(34)&amp;"criterionId"&amp;CHAR(34)&amp;": "&amp;CHAR(34)&amp;SUBSTITUTE(CriteriTecnici!$D2264,CHAR(34),"'")&amp;CHAR(34)&amp;", "&amp;CHAR(34)&amp;"kind"&amp;CHAR(34)&amp;": "&amp;CHAR(34)&amp;SUBSTITUTE(CriteriTecnici!$F2264,CHAR(34),"'")&amp;CHAR(34)&amp;", "&amp;CHAR(34)&amp;"value"&amp;CHAR(34)&amp;": "&amp;SUBSTITUTE(TRIM(ROUND(IFERROR(CriteriTecnici!$N2264*1,IFERROR(NUMBERVALUE(CriteriTecnici!$N2264,".",","),IFERROR(NUMBERVALUE(CriteriTecnici!$N2264,",","."),0))),4)&amp;""),",",".")&amp;", "&amp;CHAR(34)&amp;"numerator"&amp;CHAR(34)&amp;": "&amp;SUBSTITUTE(TRIM(ROUND(IFERROR(CriteriTecnici!$K2264*1,IFERROR(NUMBERVALUE(CriteriTecnici!$K2264,".",","),IFERROR(NUMBERVALUE(CriteriTecnici!$K2264,",","."),0))),4)&amp;""),",",".")&amp;", "&amp;CHAR(34)&amp;"denominator"&amp;CHAR(34)&amp;": "&amp;SUBSTITUTE(TRIM(ROUND(IFERROR(CriteriTecnici!$L2264*1,IFERROR(NUMBERVALUE(CriteriTecnici!$L2264,".",","),IFERROR(NUMBERVALUE(CriteriTecnici!$L2264,",","."),0))),4)&amp;""),",",".")&amp;", "&amp;CHAR(34)&amp;"flag"&amp;CHAR(34)&amp;": "&amp;SUBSTITUTE(TRIM(ROUND(IFERROR(CriteriTecnici!$M2264*1,IFERROR(NUMBERVALUE(CriteriTecnici!$M2264,".",","),IFERROR(NUMBERVALUE(CriteriTecnici!$M2264,",","."),0))),4)&amp;""),",",".")&amp;", "&amp;CHAR(34)&amp;"rawScore"&amp;CHAR(34)&amp;": "&amp;SUBSTITUTE(TRIM(ROUND(IFERROR(CriteriTecnici!$O2264*1,IFERROR(NUMBERVALUE(CriteriTecnici!$O2264,".",","),IFERROR(NUMBERVALUE(CriteriTecnici!$O2264,",","."),0))),4)&amp;""),",",".")&amp;CHAR(125)&amp;IF(TRUE,",",""))</f>
        <v/>
      </c>
    </row>
    <row r="2485">
      <c r="A2485" s="38">
        <f>IF(CriteriTecnici!$A2265="","","    "&amp;CHAR(123)&amp;CHAR(34)&amp;"bidderId"&amp;CHAR(34)&amp;": "&amp;CHAR(34)&amp;SUBSTITUTE(CriteriTecnici!$A2265,CHAR(34),"'")&amp;CHAR(34)&amp;", "&amp;CHAR(34)&amp;"lotId"&amp;CHAR(34)&amp;": "&amp;CHAR(34)&amp;SUBSTITUTE(CriteriTecnici!$C2265,CHAR(34),"'")&amp;CHAR(34)&amp;", "&amp;CHAR(34)&amp;"criterionId"&amp;CHAR(34)&amp;": "&amp;CHAR(34)&amp;SUBSTITUTE(CriteriTecnici!$D2265,CHAR(34),"'")&amp;CHAR(34)&amp;", "&amp;CHAR(34)&amp;"kind"&amp;CHAR(34)&amp;": "&amp;CHAR(34)&amp;SUBSTITUTE(CriteriTecnici!$F2265,CHAR(34),"'")&amp;CHAR(34)&amp;", "&amp;CHAR(34)&amp;"value"&amp;CHAR(34)&amp;": "&amp;SUBSTITUTE(TRIM(ROUND(IFERROR(CriteriTecnici!$N2265*1,IFERROR(NUMBERVALUE(CriteriTecnici!$N2265,".",","),IFERROR(NUMBERVALUE(CriteriTecnici!$N2265,",","."),0))),4)&amp;""),",",".")&amp;", "&amp;CHAR(34)&amp;"numerator"&amp;CHAR(34)&amp;": "&amp;SUBSTITUTE(TRIM(ROUND(IFERROR(CriteriTecnici!$K2265*1,IFERROR(NUMBERVALUE(CriteriTecnici!$K2265,".",","),IFERROR(NUMBERVALUE(CriteriTecnici!$K2265,",","."),0))),4)&amp;""),",",".")&amp;", "&amp;CHAR(34)&amp;"denominator"&amp;CHAR(34)&amp;": "&amp;SUBSTITUTE(TRIM(ROUND(IFERROR(CriteriTecnici!$L2265*1,IFERROR(NUMBERVALUE(CriteriTecnici!$L2265,".",","),IFERROR(NUMBERVALUE(CriteriTecnici!$L2265,",","."),0))),4)&amp;""),",",".")&amp;", "&amp;CHAR(34)&amp;"flag"&amp;CHAR(34)&amp;": "&amp;SUBSTITUTE(TRIM(ROUND(IFERROR(CriteriTecnici!$M2265*1,IFERROR(NUMBERVALUE(CriteriTecnici!$M2265,".",","),IFERROR(NUMBERVALUE(CriteriTecnici!$M2265,",","."),0))),4)&amp;""),",",".")&amp;", "&amp;CHAR(34)&amp;"rawScore"&amp;CHAR(34)&amp;": "&amp;SUBSTITUTE(TRIM(ROUND(IFERROR(CriteriTecnici!$O2265*1,IFERROR(NUMBERVALUE(CriteriTecnici!$O2265,".",","),IFERROR(NUMBERVALUE(CriteriTecnici!$O2265,",","."),0))),4)&amp;""),",",".")&amp;CHAR(125)&amp;IF(TRUE,",",""))</f>
        <v/>
      </c>
    </row>
    <row r="2486">
      <c r="A2486" s="38">
        <f>IF(CriteriTecnici!$A2266="","","    "&amp;CHAR(123)&amp;CHAR(34)&amp;"bidderId"&amp;CHAR(34)&amp;": "&amp;CHAR(34)&amp;SUBSTITUTE(CriteriTecnici!$A2266,CHAR(34),"'")&amp;CHAR(34)&amp;", "&amp;CHAR(34)&amp;"lotId"&amp;CHAR(34)&amp;": "&amp;CHAR(34)&amp;SUBSTITUTE(CriteriTecnici!$C2266,CHAR(34),"'")&amp;CHAR(34)&amp;", "&amp;CHAR(34)&amp;"criterionId"&amp;CHAR(34)&amp;": "&amp;CHAR(34)&amp;SUBSTITUTE(CriteriTecnici!$D2266,CHAR(34),"'")&amp;CHAR(34)&amp;", "&amp;CHAR(34)&amp;"kind"&amp;CHAR(34)&amp;": "&amp;CHAR(34)&amp;SUBSTITUTE(CriteriTecnici!$F2266,CHAR(34),"'")&amp;CHAR(34)&amp;", "&amp;CHAR(34)&amp;"value"&amp;CHAR(34)&amp;": "&amp;SUBSTITUTE(TRIM(ROUND(IFERROR(CriteriTecnici!$N2266*1,IFERROR(NUMBERVALUE(CriteriTecnici!$N2266,".",","),IFERROR(NUMBERVALUE(CriteriTecnici!$N2266,",","."),0))),4)&amp;""),",",".")&amp;", "&amp;CHAR(34)&amp;"numerator"&amp;CHAR(34)&amp;": "&amp;SUBSTITUTE(TRIM(ROUND(IFERROR(CriteriTecnici!$K2266*1,IFERROR(NUMBERVALUE(CriteriTecnici!$K2266,".",","),IFERROR(NUMBERVALUE(CriteriTecnici!$K2266,",","."),0))),4)&amp;""),",",".")&amp;", "&amp;CHAR(34)&amp;"denominator"&amp;CHAR(34)&amp;": "&amp;SUBSTITUTE(TRIM(ROUND(IFERROR(CriteriTecnici!$L2266*1,IFERROR(NUMBERVALUE(CriteriTecnici!$L2266,".",","),IFERROR(NUMBERVALUE(CriteriTecnici!$L2266,",","."),0))),4)&amp;""),",",".")&amp;", "&amp;CHAR(34)&amp;"flag"&amp;CHAR(34)&amp;": "&amp;SUBSTITUTE(TRIM(ROUND(IFERROR(CriteriTecnici!$M2266*1,IFERROR(NUMBERVALUE(CriteriTecnici!$M2266,".",","),IFERROR(NUMBERVALUE(CriteriTecnici!$M2266,",","."),0))),4)&amp;""),",",".")&amp;", "&amp;CHAR(34)&amp;"rawScore"&amp;CHAR(34)&amp;": "&amp;SUBSTITUTE(TRIM(ROUND(IFERROR(CriteriTecnici!$O2266*1,IFERROR(NUMBERVALUE(CriteriTecnici!$O2266,".",","),IFERROR(NUMBERVALUE(CriteriTecnici!$O2266,",","."),0))),4)&amp;""),",",".")&amp;CHAR(125)&amp;IF(TRUE,",",""))</f>
        <v/>
      </c>
    </row>
    <row r="2487">
      <c r="A2487" s="38">
        <f>IF(CriteriTecnici!$A2267="","","    "&amp;CHAR(123)&amp;CHAR(34)&amp;"bidderId"&amp;CHAR(34)&amp;": "&amp;CHAR(34)&amp;SUBSTITUTE(CriteriTecnici!$A2267,CHAR(34),"'")&amp;CHAR(34)&amp;", "&amp;CHAR(34)&amp;"lotId"&amp;CHAR(34)&amp;": "&amp;CHAR(34)&amp;SUBSTITUTE(CriteriTecnici!$C2267,CHAR(34),"'")&amp;CHAR(34)&amp;", "&amp;CHAR(34)&amp;"criterionId"&amp;CHAR(34)&amp;": "&amp;CHAR(34)&amp;SUBSTITUTE(CriteriTecnici!$D2267,CHAR(34),"'")&amp;CHAR(34)&amp;", "&amp;CHAR(34)&amp;"kind"&amp;CHAR(34)&amp;": "&amp;CHAR(34)&amp;SUBSTITUTE(CriteriTecnici!$F2267,CHAR(34),"'")&amp;CHAR(34)&amp;", "&amp;CHAR(34)&amp;"value"&amp;CHAR(34)&amp;": "&amp;SUBSTITUTE(TRIM(ROUND(IFERROR(CriteriTecnici!$N2267*1,IFERROR(NUMBERVALUE(CriteriTecnici!$N2267,".",","),IFERROR(NUMBERVALUE(CriteriTecnici!$N2267,",","."),0))),4)&amp;""),",",".")&amp;", "&amp;CHAR(34)&amp;"numerator"&amp;CHAR(34)&amp;": "&amp;SUBSTITUTE(TRIM(ROUND(IFERROR(CriteriTecnici!$K2267*1,IFERROR(NUMBERVALUE(CriteriTecnici!$K2267,".",","),IFERROR(NUMBERVALUE(CriteriTecnici!$K2267,",","."),0))),4)&amp;""),",",".")&amp;", "&amp;CHAR(34)&amp;"denominator"&amp;CHAR(34)&amp;": "&amp;SUBSTITUTE(TRIM(ROUND(IFERROR(CriteriTecnici!$L2267*1,IFERROR(NUMBERVALUE(CriteriTecnici!$L2267,".",","),IFERROR(NUMBERVALUE(CriteriTecnici!$L2267,",","."),0))),4)&amp;""),",",".")&amp;", "&amp;CHAR(34)&amp;"flag"&amp;CHAR(34)&amp;": "&amp;SUBSTITUTE(TRIM(ROUND(IFERROR(CriteriTecnici!$M2267*1,IFERROR(NUMBERVALUE(CriteriTecnici!$M2267,".",","),IFERROR(NUMBERVALUE(CriteriTecnici!$M2267,",","."),0))),4)&amp;""),",",".")&amp;", "&amp;CHAR(34)&amp;"rawScore"&amp;CHAR(34)&amp;": "&amp;SUBSTITUTE(TRIM(ROUND(IFERROR(CriteriTecnici!$O2267*1,IFERROR(NUMBERVALUE(CriteriTecnici!$O2267,".",","),IFERROR(NUMBERVALUE(CriteriTecnici!$O2267,",","."),0))),4)&amp;""),",",".")&amp;CHAR(125)&amp;IF(COUNTA(Offerte!$A75:$A$200)&gt;0,",",""))</f>
        <v/>
      </c>
    </row>
    <row r="2488">
      <c r="A2488" s="38">
        <f>IF(CriteriTecnici!$A2268="","","    "&amp;CHAR(123)&amp;CHAR(34)&amp;"bidderId"&amp;CHAR(34)&amp;": "&amp;CHAR(34)&amp;SUBSTITUTE(CriteriTecnici!$A2268,CHAR(34),"'")&amp;CHAR(34)&amp;", "&amp;CHAR(34)&amp;"lotId"&amp;CHAR(34)&amp;": "&amp;CHAR(34)&amp;SUBSTITUTE(CriteriTecnici!$C2268,CHAR(34),"'")&amp;CHAR(34)&amp;", "&amp;CHAR(34)&amp;"criterionId"&amp;CHAR(34)&amp;": "&amp;CHAR(34)&amp;SUBSTITUTE(CriteriTecnici!$D2268,CHAR(34),"'")&amp;CHAR(34)&amp;", "&amp;CHAR(34)&amp;"kind"&amp;CHAR(34)&amp;": "&amp;CHAR(34)&amp;SUBSTITUTE(CriteriTecnici!$F2268,CHAR(34),"'")&amp;CHAR(34)&amp;", "&amp;CHAR(34)&amp;"value"&amp;CHAR(34)&amp;": "&amp;SUBSTITUTE(TRIM(ROUND(IFERROR(CriteriTecnici!$N2268*1,IFERROR(NUMBERVALUE(CriteriTecnici!$N2268,".",","),IFERROR(NUMBERVALUE(CriteriTecnici!$N2268,",","."),0))),4)&amp;""),",",".")&amp;", "&amp;CHAR(34)&amp;"numerator"&amp;CHAR(34)&amp;": "&amp;SUBSTITUTE(TRIM(ROUND(IFERROR(CriteriTecnici!$K2268*1,IFERROR(NUMBERVALUE(CriteriTecnici!$K2268,".",","),IFERROR(NUMBERVALUE(CriteriTecnici!$K2268,",","."),0))),4)&amp;""),",",".")&amp;", "&amp;CHAR(34)&amp;"denominator"&amp;CHAR(34)&amp;": "&amp;SUBSTITUTE(TRIM(ROUND(IFERROR(CriteriTecnici!$L2268*1,IFERROR(NUMBERVALUE(CriteriTecnici!$L2268,".",","),IFERROR(NUMBERVALUE(CriteriTecnici!$L2268,",","."),0))),4)&amp;""),",",".")&amp;", "&amp;CHAR(34)&amp;"flag"&amp;CHAR(34)&amp;": "&amp;SUBSTITUTE(TRIM(ROUND(IFERROR(CriteriTecnici!$M2268*1,IFERROR(NUMBERVALUE(CriteriTecnici!$M2268,".",","),IFERROR(NUMBERVALUE(CriteriTecnici!$M2268,",","."),0))),4)&amp;""),",",".")&amp;", "&amp;CHAR(34)&amp;"rawScore"&amp;CHAR(34)&amp;": "&amp;SUBSTITUTE(TRIM(ROUND(IFERROR(CriteriTecnici!$O2268*1,IFERROR(NUMBERVALUE(CriteriTecnici!$O2268,".",","),IFERROR(NUMBERVALUE(CriteriTecnici!$O2268,",","."),0))),4)&amp;""),",",".")&amp;CHAR(125)&amp;IF(TRUE,",",""))</f>
        <v/>
      </c>
    </row>
    <row r="2489">
      <c r="A2489" s="38">
        <f>IF(CriteriTecnici!$A2269="","","    "&amp;CHAR(123)&amp;CHAR(34)&amp;"bidderId"&amp;CHAR(34)&amp;": "&amp;CHAR(34)&amp;SUBSTITUTE(CriteriTecnici!$A2269,CHAR(34),"'")&amp;CHAR(34)&amp;", "&amp;CHAR(34)&amp;"lotId"&amp;CHAR(34)&amp;": "&amp;CHAR(34)&amp;SUBSTITUTE(CriteriTecnici!$C2269,CHAR(34),"'")&amp;CHAR(34)&amp;", "&amp;CHAR(34)&amp;"criterionId"&amp;CHAR(34)&amp;": "&amp;CHAR(34)&amp;SUBSTITUTE(CriteriTecnici!$D2269,CHAR(34),"'")&amp;CHAR(34)&amp;", "&amp;CHAR(34)&amp;"kind"&amp;CHAR(34)&amp;": "&amp;CHAR(34)&amp;SUBSTITUTE(CriteriTecnici!$F2269,CHAR(34),"'")&amp;CHAR(34)&amp;", "&amp;CHAR(34)&amp;"value"&amp;CHAR(34)&amp;": "&amp;SUBSTITUTE(TRIM(ROUND(IFERROR(CriteriTecnici!$N2269*1,IFERROR(NUMBERVALUE(CriteriTecnici!$N2269,".",","),IFERROR(NUMBERVALUE(CriteriTecnici!$N2269,",","."),0))),4)&amp;""),",",".")&amp;", "&amp;CHAR(34)&amp;"numerator"&amp;CHAR(34)&amp;": "&amp;SUBSTITUTE(TRIM(ROUND(IFERROR(CriteriTecnici!$K2269*1,IFERROR(NUMBERVALUE(CriteriTecnici!$K2269,".",","),IFERROR(NUMBERVALUE(CriteriTecnici!$K2269,",","."),0))),4)&amp;""),",",".")&amp;", "&amp;CHAR(34)&amp;"denominator"&amp;CHAR(34)&amp;": "&amp;SUBSTITUTE(TRIM(ROUND(IFERROR(CriteriTecnici!$L2269*1,IFERROR(NUMBERVALUE(CriteriTecnici!$L2269,".",","),IFERROR(NUMBERVALUE(CriteriTecnici!$L2269,",","."),0))),4)&amp;""),",",".")&amp;", "&amp;CHAR(34)&amp;"flag"&amp;CHAR(34)&amp;": "&amp;SUBSTITUTE(TRIM(ROUND(IFERROR(CriteriTecnici!$M2269*1,IFERROR(NUMBERVALUE(CriteriTecnici!$M2269,".",","),IFERROR(NUMBERVALUE(CriteriTecnici!$M2269,",","."),0))),4)&amp;""),",",".")&amp;", "&amp;CHAR(34)&amp;"rawScore"&amp;CHAR(34)&amp;": "&amp;SUBSTITUTE(TRIM(ROUND(IFERROR(CriteriTecnici!$O2269*1,IFERROR(NUMBERVALUE(CriteriTecnici!$O2269,".",","),IFERROR(NUMBERVALUE(CriteriTecnici!$O2269,",","."),0))),4)&amp;""),",",".")&amp;CHAR(125)&amp;IF(TRUE,",",""))</f>
        <v/>
      </c>
    </row>
    <row r="2490">
      <c r="A2490" s="38">
        <f>IF(CriteriTecnici!$A2270="","","    "&amp;CHAR(123)&amp;CHAR(34)&amp;"bidderId"&amp;CHAR(34)&amp;": "&amp;CHAR(34)&amp;SUBSTITUTE(CriteriTecnici!$A2270,CHAR(34),"'")&amp;CHAR(34)&amp;", "&amp;CHAR(34)&amp;"lotId"&amp;CHAR(34)&amp;": "&amp;CHAR(34)&amp;SUBSTITUTE(CriteriTecnici!$C2270,CHAR(34),"'")&amp;CHAR(34)&amp;", "&amp;CHAR(34)&amp;"criterionId"&amp;CHAR(34)&amp;": "&amp;CHAR(34)&amp;SUBSTITUTE(CriteriTecnici!$D2270,CHAR(34),"'")&amp;CHAR(34)&amp;", "&amp;CHAR(34)&amp;"kind"&amp;CHAR(34)&amp;": "&amp;CHAR(34)&amp;SUBSTITUTE(CriteriTecnici!$F2270,CHAR(34),"'")&amp;CHAR(34)&amp;", "&amp;CHAR(34)&amp;"value"&amp;CHAR(34)&amp;": "&amp;SUBSTITUTE(TRIM(ROUND(IFERROR(CriteriTecnici!$N2270*1,IFERROR(NUMBERVALUE(CriteriTecnici!$N2270,".",","),IFERROR(NUMBERVALUE(CriteriTecnici!$N2270,",","."),0))),4)&amp;""),",",".")&amp;", "&amp;CHAR(34)&amp;"numerator"&amp;CHAR(34)&amp;": "&amp;SUBSTITUTE(TRIM(ROUND(IFERROR(CriteriTecnici!$K2270*1,IFERROR(NUMBERVALUE(CriteriTecnici!$K2270,".",","),IFERROR(NUMBERVALUE(CriteriTecnici!$K2270,",","."),0))),4)&amp;""),",",".")&amp;", "&amp;CHAR(34)&amp;"denominator"&amp;CHAR(34)&amp;": "&amp;SUBSTITUTE(TRIM(ROUND(IFERROR(CriteriTecnici!$L2270*1,IFERROR(NUMBERVALUE(CriteriTecnici!$L2270,".",","),IFERROR(NUMBERVALUE(CriteriTecnici!$L2270,",","."),0))),4)&amp;""),",",".")&amp;", "&amp;CHAR(34)&amp;"flag"&amp;CHAR(34)&amp;": "&amp;SUBSTITUTE(TRIM(ROUND(IFERROR(CriteriTecnici!$M2270*1,IFERROR(NUMBERVALUE(CriteriTecnici!$M2270,".",","),IFERROR(NUMBERVALUE(CriteriTecnici!$M2270,",","."),0))),4)&amp;""),",",".")&amp;", "&amp;CHAR(34)&amp;"rawScore"&amp;CHAR(34)&amp;": "&amp;SUBSTITUTE(TRIM(ROUND(IFERROR(CriteriTecnici!$O2270*1,IFERROR(NUMBERVALUE(CriteriTecnici!$O2270,".",","),IFERROR(NUMBERVALUE(CriteriTecnici!$O2270,",","."),0))),4)&amp;""),",",".")&amp;CHAR(125)&amp;IF(TRUE,",",""))</f>
        <v/>
      </c>
    </row>
    <row r="2491">
      <c r="A2491" s="38">
        <f>IF(CriteriTecnici!$A2271="","","    "&amp;CHAR(123)&amp;CHAR(34)&amp;"bidderId"&amp;CHAR(34)&amp;": "&amp;CHAR(34)&amp;SUBSTITUTE(CriteriTecnici!$A2271,CHAR(34),"'")&amp;CHAR(34)&amp;", "&amp;CHAR(34)&amp;"lotId"&amp;CHAR(34)&amp;": "&amp;CHAR(34)&amp;SUBSTITUTE(CriteriTecnici!$C2271,CHAR(34),"'")&amp;CHAR(34)&amp;", "&amp;CHAR(34)&amp;"criterionId"&amp;CHAR(34)&amp;": "&amp;CHAR(34)&amp;SUBSTITUTE(CriteriTecnici!$D2271,CHAR(34),"'")&amp;CHAR(34)&amp;", "&amp;CHAR(34)&amp;"kind"&amp;CHAR(34)&amp;": "&amp;CHAR(34)&amp;SUBSTITUTE(CriteriTecnici!$F2271,CHAR(34),"'")&amp;CHAR(34)&amp;", "&amp;CHAR(34)&amp;"value"&amp;CHAR(34)&amp;": "&amp;SUBSTITUTE(TRIM(ROUND(IFERROR(CriteriTecnici!$N2271*1,IFERROR(NUMBERVALUE(CriteriTecnici!$N2271,".",","),IFERROR(NUMBERVALUE(CriteriTecnici!$N2271,",","."),0))),4)&amp;""),",",".")&amp;", "&amp;CHAR(34)&amp;"numerator"&amp;CHAR(34)&amp;": "&amp;SUBSTITUTE(TRIM(ROUND(IFERROR(CriteriTecnici!$K2271*1,IFERROR(NUMBERVALUE(CriteriTecnici!$K2271,".",","),IFERROR(NUMBERVALUE(CriteriTecnici!$K2271,",","."),0))),4)&amp;""),",",".")&amp;", "&amp;CHAR(34)&amp;"denominator"&amp;CHAR(34)&amp;": "&amp;SUBSTITUTE(TRIM(ROUND(IFERROR(CriteriTecnici!$L2271*1,IFERROR(NUMBERVALUE(CriteriTecnici!$L2271,".",","),IFERROR(NUMBERVALUE(CriteriTecnici!$L2271,",","."),0))),4)&amp;""),",",".")&amp;", "&amp;CHAR(34)&amp;"flag"&amp;CHAR(34)&amp;": "&amp;SUBSTITUTE(TRIM(ROUND(IFERROR(CriteriTecnici!$M2271*1,IFERROR(NUMBERVALUE(CriteriTecnici!$M2271,".",","),IFERROR(NUMBERVALUE(CriteriTecnici!$M2271,",","."),0))),4)&amp;""),",",".")&amp;", "&amp;CHAR(34)&amp;"rawScore"&amp;CHAR(34)&amp;": "&amp;SUBSTITUTE(TRIM(ROUND(IFERROR(CriteriTecnici!$O2271*1,IFERROR(NUMBERVALUE(CriteriTecnici!$O2271,".",","),IFERROR(NUMBERVALUE(CriteriTecnici!$O2271,",","."),0))),4)&amp;""),",",".")&amp;CHAR(125)&amp;IF(TRUE,",",""))</f>
        <v/>
      </c>
    </row>
    <row r="2492">
      <c r="A2492" s="38">
        <f>IF(CriteriTecnici!$A2272="","","    "&amp;CHAR(123)&amp;CHAR(34)&amp;"bidderId"&amp;CHAR(34)&amp;": "&amp;CHAR(34)&amp;SUBSTITUTE(CriteriTecnici!$A2272,CHAR(34),"'")&amp;CHAR(34)&amp;", "&amp;CHAR(34)&amp;"lotId"&amp;CHAR(34)&amp;": "&amp;CHAR(34)&amp;SUBSTITUTE(CriteriTecnici!$C2272,CHAR(34),"'")&amp;CHAR(34)&amp;", "&amp;CHAR(34)&amp;"criterionId"&amp;CHAR(34)&amp;": "&amp;CHAR(34)&amp;SUBSTITUTE(CriteriTecnici!$D2272,CHAR(34),"'")&amp;CHAR(34)&amp;", "&amp;CHAR(34)&amp;"kind"&amp;CHAR(34)&amp;": "&amp;CHAR(34)&amp;SUBSTITUTE(CriteriTecnici!$F2272,CHAR(34),"'")&amp;CHAR(34)&amp;", "&amp;CHAR(34)&amp;"value"&amp;CHAR(34)&amp;": "&amp;SUBSTITUTE(TRIM(ROUND(IFERROR(CriteriTecnici!$N2272*1,IFERROR(NUMBERVALUE(CriteriTecnici!$N2272,".",","),IFERROR(NUMBERVALUE(CriteriTecnici!$N2272,",","."),0))),4)&amp;""),",",".")&amp;", "&amp;CHAR(34)&amp;"numerator"&amp;CHAR(34)&amp;": "&amp;SUBSTITUTE(TRIM(ROUND(IFERROR(CriteriTecnici!$K2272*1,IFERROR(NUMBERVALUE(CriteriTecnici!$K2272,".",","),IFERROR(NUMBERVALUE(CriteriTecnici!$K2272,",","."),0))),4)&amp;""),",",".")&amp;", "&amp;CHAR(34)&amp;"denominator"&amp;CHAR(34)&amp;": "&amp;SUBSTITUTE(TRIM(ROUND(IFERROR(CriteriTecnici!$L2272*1,IFERROR(NUMBERVALUE(CriteriTecnici!$L2272,".",","),IFERROR(NUMBERVALUE(CriteriTecnici!$L2272,",","."),0))),4)&amp;""),",",".")&amp;", "&amp;CHAR(34)&amp;"flag"&amp;CHAR(34)&amp;": "&amp;SUBSTITUTE(TRIM(ROUND(IFERROR(CriteriTecnici!$M2272*1,IFERROR(NUMBERVALUE(CriteriTecnici!$M2272,".",","),IFERROR(NUMBERVALUE(CriteriTecnici!$M2272,",","."),0))),4)&amp;""),",",".")&amp;", "&amp;CHAR(34)&amp;"rawScore"&amp;CHAR(34)&amp;": "&amp;SUBSTITUTE(TRIM(ROUND(IFERROR(CriteriTecnici!$O2272*1,IFERROR(NUMBERVALUE(CriteriTecnici!$O2272,".",","),IFERROR(NUMBERVALUE(CriteriTecnici!$O2272,",","."),0))),4)&amp;""),",",".")&amp;CHAR(125)&amp;IF(TRUE,",",""))</f>
        <v/>
      </c>
    </row>
    <row r="2493">
      <c r="A2493" s="38">
        <f>IF(CriteriTecnici!$A2273="","","    "&amp;CHAR(123)&amp;CHAR(34)&amp;"bidderId"&amp;CHAR(34)&amp;": "&amp;CHAR(34)&amp;SUBSTITUTE(CriteriTecnici!$A2273,CHAR(34),"'")&amp;CHAR(34)&amp;", "&amp;CHAR(34)&amp;"lotId"&amp;CHAR(34)&amp;": "&amp;CHAR(34)&amp;SUBSTITUTE(CriteriTecnici!$C2273,CHAR(34),"'")&amp;CHAR(34)&amp;", "&amp;CHAR(34)&amp;"criterionId"&amp;CHAR(34)&amp;": "&amp;CHAR(34)&amp;SUBSTITUTE(CriteriTecnici!$D2273,CHAR(34),"'")&amp;CHAR(34)&amp;", "&amp;CHAR(34)&amp;"kind"&amp;CHAR(34)&amp;": "&amp;CHAR(34)&amp;SUBSTITUTE(CriteriTecnici!$F2273,CHAR(34),"'")&amp;CHAR(34)&amp;", "&amp;CHAR(34)&amp;"value"&amp;CHAR(34)&amp;": "&amp;SUBSTITUTE(TRIM(ROUND(IFERROR(CriteriTecnici!$N2273*1,IFERROR(NUMBERVALUE(CriteriTecnici!$N2273,".",","),IFERROR(NUMBERVALUE(CriteriTecnici!$N2273,",","."),0))),4)&amp;""),",",".")&amp;", "&amp;CHAR(34)&amp;"numerator"&amp;CHAR(34)&amp;": "&amp;SUBSTITUTE(TRIM(ROUND(IFERROR(CriteriTecnici!$K2273*1,IFERROR(NUMBERVALUE(CriteriTecnici!$K2273,".",","),IFERROR(NUMBERVALUE(CriteriTecnici!$K2273,",","."),0))),4)&amp;""),",",".")&amp;", "&amp;CHAR(34)&amp;"denominator"&amp;CHAR(34)&amp;": "&amp;SUBSTITUTE(TRIM(ROUND(IFERROR(CriteriTecnici!$L2273*1,IFERROR(NUMBERVALUE(CriteriTecnici!$L2273,".",","),IFERROR(NUMBERVALUE(CriteriTecnici!$L2273,",","."),0))),4)&amp;""),",",".")&amp;", "&amp;CHAR(34)&amp;"flag"&amp;CHAR(34)&amp;": "&amp;SUBSTITUTE(TRIM(ROUND(IFERROR(CriteriTecnici!$M2273*1,IFERROR(NUMBERVALUE(CriteriTecnici!$M2273,".",","),IFERROR(NUMBERVALUE(CriteriTecnici!$M2273,",","."),0))),4)&amp;""),",",".")&amp;", "&amp;CHAR(34)&amp;"rawScore"&amp;CHAR(34)&amp;": "&amp;SUBSTITUTE(TRIM(ROUND(IFERROR(CriteriTecnici!$O2273*1,IFERROR(NUMBERVALUE(CriteriTecnici!$O2273,".",","),IFERROR(NUMBERVALUE(CriteriTecnici!$O2273,",","."),0))),4)&amp;""),",",".")&amp;CHAR(125)&amp;IF(TRUE,",",""))</f>
        <v/>
      </c>
    </row>
    <row r="2494">
      <c r="A2494" s="38">
        <f>IF(CriteriTecnici!$A2274="","","    "&amp;CHAR(123)&amp;CHAR(34)&amp;"bidderId"&amp;CHAR(34)&amp;": "&amp;CHAR(34)&amp;SUBSTITUTE(CriteriTecnici!$A2274,CHAR(34),"'")&amp;CHAR(34)&amp;", "&amp;CHAR(34)&amp;"lotId"&amp;CHAR(34)&amp;": "&amp;CHAR(34)&amp;SUBSTITUTE(CriteriTecnici!$C2274,CHAR(34),"'")&amp;CHAR(34)&amp;", "&amp;CHAR(34)&amp;"criterionId"&amp;CHAR(34)&amp;": "&amp;CHAR(34)&amp;SUBSTITUTE(CriteriTecnici!$D2274,CHAR(34),"'")&amp;CHAR(34)&amp;", "&amp;CHAR(34)&amp;"kind"&amp;CHAR(34)&amp;": "&amp;CHAR(34)&amp;SUBSTITUTE(CriteriTecnici!$F2274,CHAR(34),"'")&amp;CHAR(34)&amp;", "&amp;CHAR(34)&amp;"value"&amp;CHAR(34)&amp;": "&amp;SUBSTITUTE(TRIM(ROUND(IFERROR(CriteriTecnici!$N2274*1,IFERROR(NUMBERVALUE(CriteriTecnici!$N2274,".",","),IFERROR(NUMBERVALUE(CriteriTecnici!$N2274,",","."),0))),4)&amp;""),",",".")&amp;", "&amp;CHAR(34)&amp;"numerator"&amp;CHAR(34)&amp;": "&amp;SUBSTITUTE(TRIM(ROUND(IFERROR(CriteriTecnici!$K2274*1,IFERROR(NUMBERVALUE(CriteriTecnici!$K2274,".",","),IFERROR(NUMBERVALUE(CriteriTecnici!$K2274,",","."),0))),4)&amp;""),",",".")&amp;", "&amp;CHAR(34)&amp;"denominator"&amp;CHAR(34)&amp;": "&amp;SUBSTITUTE(TRIM(ROUND(IFERROR(CriteriTecnici!$L2274*1,IFERROR(NUMBERVALUE(CriteriTecnici!$L2274,".",","),IFERROR(NUMBERVALUE(CriteriTecnici!$L2274,",","."),0))),4)&amp;""),",",".")&amp;", "&amp;CHAR(34)&amp;"flag"&amp;CHAR(34)&amp;": "&amp;SUBSTITUTE(TRIM(ROUND(IFERROR(CriteriTecnici!$M2274*1,IFERROR(NUMBERVALUE(CriteriTecnici!$M2274,".",","),IFERROR(NUMBERVALUE(CriteriTecnici!$M2274,",","."),0))),4)&amp;""),",",".")&amp;", "&amp;CHAR(34)&amp;"rawScore"&amp;CHAR(34)&amp;": "&amp;SUBSTITUTE(TRIM(ROUND(IFERROR(CriteriTecnici!$O2274*1,IFERROR(NUMBERVALUE(CriteriTecnici!$O2274,".",","),IFERROR(NUMBERVALUE(CriteriTecnici!$O2274,",","."),0))),4)&amp;""),",",".")&amp;CHAR(125)&amp;IF(TRUE,",",""))</f>
        <v/>
      </c>
    </row>
    <row r="2495">
      <c r="A2495" s="38">
        <f>IF(CriteriTecnici!$A2275="","","    "&amp;CHAR(123)&amp;CHAR(34)&amp;"bidderId"&amp;CHAR(34)&amp;": "&amp;CHAR(34)&amp;SUBSTITUTE(CriteriTecnici!$A2275,CHAR(34),"'")&amp;CHAR(34)&amp;", "&amp;CHAR(34)&amp;"lotId"&amp;CHAR(34)&amp;": "&amp;CHAR(34)&amp;SUBSTITUTE(CriteriTecnici!$C2275,CHAR(34),"'")&amp;CHAR(34)&amp;", "&amp;CHAR(34)&amp;"criterionId"&amp;CHAR(34)&amp;": "&amp;CHAR(34)&amp;SUBSTITUTE(CriteriTecnici!$D2275,CHAR(34),"'")&amp;CHAR(34)&amp;", "&amp;CHAR(34)&amp;"kind"&amp;CHAR(34)&amp;": "&amp;CHAR(34)&amp;SUBSTITUTE(CriteriTecnici!$F2275,CHAR(34),"'")&amp;CHAR(34)&amp;", "&amp;CHAR(34)&amp;"value"&amp;CHAR(34)&amp;": "&amp;SUBSTITUTE(TRIM(ROUND(IFERROR(CriteriTecnici!$N2275*1,IFERROR(NUMBERVALUE(CriteriTecnici!$N2275,".",","),IFERROR(NUMBERVALUE(CriteriTecnici!$N2275,",","."),0))),4)&amp;""),",",".")&amp;", "&amp;CHAR(34)&amp;"numerator"&amp;CHAR(34)&amp;": "&amp;SUBSTITUTE(TRIM(ROUND(IFERROR(CriteriTecnici!$K2275*1,IFERROR(NUMBERVALUE(CriteriTecnici!$K2275,".",","),IFERROR(NUMBERVALUE(CriteriTecnici!$K2275,",","."),0))),4)&amp;""),",",".")&amp;", "&amp;CHAR(34)&amp;"denominator"&amp;CHAR(34)&amp;": "&amp;SUBSTITUTE(TRIM(ROUND(IFERROR(CriteriTecnici!$L2275*1,IFERROR(NUMBERVALUE(CriteriTecnici!$L2275,".",","),IFERROR(NUMBERVALUE(CriteriTecnici!$L2275,",","."),0))),4)&amp;""),",",".")&amp;", "&amp;CHAR(34)&amp;"flag"&amp;CHAR(34)&amp;": "&amp;SUBSTITUTE(TRIM(ROUND(IFERROR(CriteriTecnici!$M2275*1,IFERROR(NUMBERVALUE(CriteriTecnici!$M2275,".",","),IFERROR(NUMBERVALUE(CriteriTecnici!$M2275,",","."),0))),4)&amp;""),",",".")&amp;", "&amp;CHAR(34)&amp;"rawScore"&amp;CHAR(34)&amp;": "&amp;SUBSTITUTE(TRIM(ROUND(IFERROR(CriteriTecnici!$O2275*1,IFERROR(NUMBERVALUE(CriteriTecnici!$O2275,".",","),IFERROR(NUMBERVALUE(CriteriTecnici!$O2275,",","."),0))),4)&amp;""),",",".")&amp;CHAR(125)&amp;IF(TRUE,",",""))</f>
        <v/>
      </c>
    </row>
    <row r="2496">
      <c r="A2496" s="38">
        <f>IF(CriteriTecnici!$A2276="","","    "&amp;CHAR(123)&amp;CHAR(34)&amp;"bidderId"&amp;CHAR(34)&amp;": "&amp;CHAR(34)&amp;SUBSTITUTE(CriteriTecnici!$A2276,CHAR(34),"'")&amp;CHAR(34)&amp;", "&amp;CHAR(34)&amp;"lotId"&amp;CHAR(34)&amp;": "&amp;CHAR(34)&amp;SUBSTITUTE(CriteriTecnici!$C2276,CHAR(34),"'")&amp;CHAR(34)&amp;", "&amp;CHAR(34)&amp;"criterionId"&amp;CHAR(34)&amp;": "&amp;CHAR(34)&amp;SUBSTITUTE(CriteriTecnici!$D2276,CHAR(34),"'")&amp;CHAR(34)&amp;", "&amp;CHAR(34)&amp;"kind"&amp;CHAR(34)&amp;": "&amp;CHAR(34)&amp;SUBSTITUTE(CriteriTecnici!$F2276,CHAR(34),"'")&amp;CHAR(34)&amp;", "&amp;CHAR(34)&amp;"value"&amp;CHAR(34)&amp;": "&amp;SUBSTITUTE(TRIM(ROUND(IFERROR(CriteriTecnici!$N2276*1,IFERROR(NUMBERVALUE(CriteriTecnici!$N2276,".",","),IFERROR(NUMBERVALUE(CriteriTecnici!$N2276,",","."),0))),4)&amp;""),",",".")&amp;", "&amp;CHAR(34)&amp;"numerator"&amp;CHAR(34)&amp;": "&amp;SUBSTITUTE(TRIM(ROUND(IFERROR(CriteriTecnici!$K2276*1,IFERROR(NUMBERVALUE(CriteriTecnici!$K2276,".",","),IFERROR(NUMBERVALUE(CriteriTecnici!$K2276,",","."),0))),4)&amp;""),",",".")&amp;", "&amp;CHAR(34)&amp;"denominator"&amp;CHAR(34)&amp;": "&amp;SUBSTITUTE(TRIM(ROUND(IFERROR(CriteriTecnici!$L2276*1,IFERROR(NUMBERVALUE(CriteriTecnici!$L2276,".",","),IFERROR(NUMBERVALUE(CriteriTecnici!$L2276,",","."),0))),4)&amp;""),",",".")&amp;", "&amp;CHAR(34)&amp;"flag"&amp;CHAR(34)&amp;": "&amp;SUBSTITUTE(TRIM(ROUND(IFERROR(CriteriTecnici!$M2276*1,IFERROR(NUMBERVALUE(CriteriTecnici!$M2276,".",","),IFERROR(NUMBERVALUE(CriteriTecnici!$M2276,",","."),0))),4)&amp;""),",",".")&amp;", "&amp;CHAR(34)&amp;"rawScore"&amp;CHAR(34)&amp;": "&amp;SUBSTITUTE(TRIM(ROUND(IFERROR(CriteriTecnici!$O2276*1,IFERROR(NUMBERVALUE(CriteriTecnici!$O2276,".",","),IFERROR(NUMBERVALUE(CriteriTecnici!$O2276,",","."),0))),4)&amp;""),",",".")&amp;CHAR(125)&amp;IF(TRUE,",",""))</f>
        <v/>
      </c>
    </row>
    <row r="2497">
      <c r="A2497" s="38">
        <f>IF(CriteriTecnici!$A2277="","","    "&amp;CHAR(123)&amp;CHAR(34)&amp;"bidderId"&amp;CHAR(34)&amp;": "&amp;CHAR(34)&amp;SUBSTITUTE(CriteriTecnici!$A2277,CHAR(34),"'")&amp;CHAR(34)&amp;", "&amp;CHAR(34)&amp;"lotId"&amp;CHAR(34)&amp;": "&amp;CHAR(34)&amp;SUBSTITUTE(CriteriTecnici!$C2277,CHAR(34),"'")&amp;CHAR(34)&amp;", "&amp;CHAR(34)&amp;"criterionId"&amp;CHAR(34)&amp;": "&amp;CHAR(34)&amp;SUBSTITUTE(CriteriTecnici!$D2277,CHAR(34),"'")&amp;CHAR(34)&amp;", "&amp;CHAR(34)&amp;"kind"&amp;CHAR(34)&amp;": "&amp;CHAR(34)&amp;SUBSTITUTE(CriteriTecnici!$F2277,CHAR(34),"'")&amp;CHAR(34)&amp;", "&amp;CHAR(34)&amp;"value"&amp;CHAR(34)&amp;": "&amp;SUBSTITUTE(TRIM(ROUND(IFERROR(CriteriTecnici!$N2277*1,IFERROR(NUMBERVALUE(CriteriTecnici!$N2277,".",","),IFERROR(NUMBERVALUE(CriteriTecnici!$N2277,",","."),0))),4)&amp;""),",",".")&amp;", "&amp;CHAR(34)&amp;"numerator"&amp;CHAR(34)&amp;": "&amp;SUBSTITUTE(TRIM(ROUND(IFERROR(CriteriTecnici!$K2277*1,IFERROR(NUMBERVALUE(CriteriTecnici!$K2277,".",","),IFERROR(NUMBERVALUE(CriteriTecnici!$K2277,",","."),0))),4)&amp;""),",",".")&amp;", "&amp;CHAR(34)&amp;"denominator"&amp;CHAR(34)&amp;": "&amp;SUBSTITUTE(TRIM(ROUND(IFERROR(CriteriTecnici!$L2277*1,IFERROR(NUMBERVALUE(CriteriTecnici!$L2277,".",","),IFERROR(NUMBERVALUE(CriteriTecnici!$L2277,",","."),0))),4)&amp;""),",",".")&amp;", "&amp;CHAR(34)&amp;"flag"&amp;CHAR(34)&amp;": "&amp;SUBSTITUTE(TRIM(ROUND(IFERROR(CriteriTecnici!$M2277*1,IFERROR(NUMBERVALUE(CriteriTecnici!$M2277,".",","),IFERROR(NUMBERVALUE(CriteriTecnici!$M2277,",","."),0))),4)&amp;""),",",".")&amp;", "&amp;CHAR(34)&amp;"rawScore"&amp;CHAR(34)&amp;": "&amp;SUBSTITUTE(TRIM(ROUND(IFERROR(CriteriTecnici!$O2277*1,IFERROR(NUMBERVALUE(CriteriTecnici!$O2277,".",","),IFERROR(NUMBERVALUE(CriteriTecnici!$O2277,",","."),0))),4)&amp;""),",",".")&amp;CHAR(125)&amp;IF(TRUE,",",""))</f>
        <v/>
      </c>
    </row>
    <row r="2498">
      <c r="A2498" s="38">
        <f>IF(CriteriTecnici!$A2278="","","    "&amp;CHAR(123)&amp;CHAR(34)&amp;"bidderId"&amp;CHAR(34)&amp;": "&amp;CHAR(34)&amp;SUBSTITUTE(CriteriTecnici!$A2278,CHAR(34),"'")&amp;CHAR(34)&amp;", "&amp;CHAR(34)&amp;"lotId"&amp;CHAR(34)&amp;": "&amp;CHAR(34)&amp;SUBSTITUTE(CriteriTecnici!$C2278,CHAR(34),"'")&amp;CHAR(34)&amp;", "&amp;CHAR(34)&amp;"criterionId"&amp;CHAR(34)&amp;": "&amp;CHAR(34)&amp;SUBSTITUTE(CriteriTecnici!$D2278,CHAR(34),"'")&amp;CHAR(34)&amp;", "&amp;CHAR(34)&amp;"kind"&amp;CHAR(34)&amp;": "&amp;CHAR(34)&amp;SUBSTITUTE(CriteriTecnici!$F2278,CHAR(34),"'")&amp;CHAR(34)&amp;", "&amp;CHAR(34)&amp;"value"&amp;CHAR(34)&amp;": "&amp;SUBSTITUTE(TRIM(ROUND(IFERROR(CriteriTecnici!$N2278*1,IFERROR(NUMBERVALUE(CriteriTecnici!$N2278,".",","),IFERROR(NUMBERVALUE(CriteriTecnici!$N2278,",","."),0))),4)&amp;""),",",".")&amp;", "&amp;CHAR(34)&amp;"numerator"&amp;CHAR(34)&amp;": "&amp;SUBSTITUTE(TRIM(ROUND(IFERROR(CriteriTecnici!$K2278*1,IFERROR(NUMBERVALUE(CriteriTecnici!$K2278,".",","),IFERROR(NUMBERVALUE(CriteriTecnici!$K2278,",","."),0))),4)&amp;""),",",".")&amp;", "&amp;CHAR(34)&amp;"denominator"&amp;CHAR(34)&amp;": "&amp;SUBSTITUTE(TRIM(ROUND(IFERROR(CriteriTecnici!$L2278*1,IFERROR(NUMBERVALUE(CriteriTecnici!$L2278,".",","),IFERROR(NUMBERVALUE(CriteriTecnici!$L2278,",","."),0))),4)&amp;""),",",".")&amp;", "&amp;CHAR(34)&amp;"flag"&amp;CHAR(34)&amp;": "&amp;SUBSTITUTE(TRIM(ROUND(IFERROR(CriteriTecnici!$M2278*1,IFERROR(NUMBERVALUE(CriteriTecnici!$M2278,".",","),IFERROR(NUMBERVALUE(CriteriTecnici!$M2278,",","."),0))),4)&amp;""),",",".")&amp;", "&amp;CHAR(34)&amp;"rawScore"&amp;CHAR(34)&amp;": "&amp;SUBSTITUTE(TRIM(ROUND(IFERROR(CriteriTecnici!$O2278*1,IFERROR(NUMBERVALUE(CriteriTecnici!$O2278,".",","),IFERROR(NUMBERVALUE(CriteriTecnici!$O2278,",","."),0))),4)&amp;""),",",".")&amp;CHAR(125)&amp;IF(TRUE,",",""))</f>
        <v/>
      </c>
    </row>
    <row r="2499">
      <c r="A2499" s="38">
        <f>IF(CriteriTecnici!$A2279="","","    "&amp;CHAR(123)&amp;CHAR(34)&amp;"bidderId"&amp;CHAR(34)&amp;": "&amp;CHAR(34)&amp;SUBSTITUTE(CriteriTecnici!$A2279,CHAR(34),"'")&amp;CHAR(34)&amp;", "&amp;CHAR(34)&amp;"lotId"&amp;CHAR(34)&amp;": "&amp;CHAR(34)&amp;SUBSTITUTE(CriteriTecnici!$C2279,CHAR(34),"'")&amp;CHAR(34)&amp;", "&amp;CHAR(34)&amp;"criterionId"&amp;CHAR(34)&amp;": "&amp;CHAR(34)&amp;SUBSTITUTE(CriteriTecnici!$D2279,CHAR(34),"'")&amp;CHAR(34)&amp;", "&amp;CHAR(34)&amp;"kind"&amp;CHAR(34)&amp;": "&amp;CHAR(34)&amp;SUBSTITUTE(CriteriTecnici!$F2279,CHAR(34),"'")&amp;CHAR(34)&amp;", "&amp;CHAR(34)&amp;"value"&amp;CHAR(34)&amp;": "&amp;SUBSTITUTE(TRIM(ROUND(IFERROR(CriteriTecnici!$N2279*1,IFERROR(NUMBERVALUE(CriteriTecnici!$N2279,".",","),IFERROR(NUMBERVALUE(CriteriTecnici!$N2279,",","."),0))),4)&amp;""),",",".")&amp;", "&amp;CHAR(34)&amp;"numerator"&amp;CHAR(34)&amp;": "&amp;SUBSTITUTE(TRIM(ROUND(IFERROR(CriteriTecnici!$K2279*1,IFERROR(NUMBERVALUE(CriteriTecnici!$K2279,".",","),IFERROR(NUMBERVALUE(CriteriTecnici!$K2279,",","."),0))),4)&amp;""),",",".")&amp;", "&amp;CHAR(34)&amp;"denominator"&amp;CHAR(34)&amp;": "&amp;SUBSTITUTE(TRIM(ROUND(IFERROR(CriteriTecnici!$L2279*1,IFERROR(NUMBERVALUE(CriteriTecnici!$L2279,".",","),IFERROR(NUMBERVALUE(CriteriTecnici!$L2279,",","."),0))),4)&amp;""),",",".")&amp;", "&amp;CHAR(34)&amp;"flag"&amp;CHAR(34)&amp;": "&amp;SUBSTITUTE(TRIM(ROUND(IFERROR(CriteriTecnici!$M2279*1,IFERROR(NUMBERVALUE(CriteriTecnici!$M2279,".",","),IFERROR(NUMBERVALUE(CriteriTecnici!$M2279,",","."),0))),4)&amp;""),",",".")&amp;", "&amp;CHAR(34)&amp;"rawScore"&amp;CHAR(34)&amp;": "&amp;SUBSTITUTE(TRIM(ROUND(IFERROR(CriteriTecnici!$O2279*1,IFERROR(NUMBERVALUE(CriteriTecnici!$O2279,".",","),IFERROR(NUMBERVALUE(CriteriTecnici!$O2279,",","."),0))),4)&amp;""),",",".")&amp;CHAR(125)&amp;IF(TRUE,",",""))</f>
        <v/>
      </c>
    </row>
    <row r="2500">
      <c r="A2500" s="38">
        <f>IF(CriteriTecnici!$A2280="","","    "&amp;CHAR(123)&amp;CHAR(34)&amp;"bidderId"&amp;CHAR(34)&amp;": "&amp;CHAR(34)&amp;SUBSTITUTE(CriteriTecnici!$A2280,CHAR(34),"'")&amp;CHAR(34)&amp;", "&amp;CHAR(34)&amp;"lotId"&amp;CHAR(34)&amp;": "&amp;CHAR(34)&amp;SUBSTITUTE(CriteriTecnici!$C2280,CHAR(34),"'")&amp;CHAR(34)&amp;", "&amp;CHAR(34)&amp;"criterionId"&amp;CHAR(34)&amp;": "&amp;CHAR(34)&amp;SUBSTITUTE(CriteriTecnici!$D2280,CHAR(34),"'")&amp;CHAR(34)&amp;", "&amp;CHAR(34)&amp;"kind"&amp;CHAR(34)&amp;": "&amp;CHAR(34)&amp;SUBSTITUTE(CriteriTecnici!$F2280,CHAR(34),"'")&amp;CHAR(34)&amp;", "&amp;CHAR(34)&amp;"value"&amp;CHAR(34)&amp;": "&amp;SUBSTITUTE(TRIM(ROUND(IFERROR(CriteriTecnici!$N2280*1,IFERROR(NUMBERVALUE(CriteriTecnici!$N2280,".",","),IFERROR(NUMBERVALUE(CriteriTecnici!$N2280,",","."),0))),4)&amp;""),",",".")&amp;", "&amp;CHAR(34)&amp;"numerator"&amp;CHAR(34)&amp;": "&amp;SUBSTITUTE(TRIM(ROUND(IFERROR(CriteriTecnici!$K2280*1,IFERROR(NUMBERVALUE(CriteriTecnici!$K2280,".",","),IFERROR(NUMBERVALUE(CriteriTecnici!$K2280,",","."),0))),4)&amp;""),",",".")&amp;", "&amp;CHAR(34)&amp;"denominator"&amp;CHAR(34)&amp;": "&amp;SUBSTITUTE(TRIM(ROUND(IFERROR(CriteriTecnici!$L2280*1,IFERROR(NUMBERVALUE(CriteriTecnici!$L2280,".",","),IFERROR(NUMBERVALUE(CriteriTecnici!$L2280,",","."),0))),4)&amp;""),",",".")&amp;", "&amp;CHAR(34)&amp;"flag"&amp;CHAR(34)&amp;": "&amp;SUBSTITUTE(TRIM(ROUND(IFERROR(CriteriTecnici!$M2280*1,IFERROR(NUMBERVALUE(CriteriTecnici!$M2280,".",","),IFERROR(NUMBERVALUE(CriteriTecnici!$M2280,",","."),0))),4)&amp;""),",",".")&amp;", "&amp;CHAR(34)&amp;"rawScore"&amp;CHAR(34)&amp;": "&amp;SUBSTITUTE(TRIM(ROUND(IFERROR(CriteriTecnici!$O2280*1,IFERROR(NUMBERVALUE(CriteriTecnici!$O2280,".",","),IFERROR(NUMBERVALUE(CriteriTecnici!$O2280,",","."),0))),4)&amp;""),",",".")&amp;CHAR(125)&amp;IF(TRUE,",",""))</f>
        <v/>
      </c>
    </row>
    <row r="2501">
      <c r="A2501" s="38">
        <f>IF(CriteriTecnici!$A2281="","","    "&amp;CHAR(123)&amp;CHAR(34)&amp;"bidderId"&amp;CHAR(34)&amp;": "&amp;CHAR(34)&amp;SUBSTITUTE(CriteriTecnici!$A2281,CHAR(34),"'")&amp;CHAR(34)&amp;", "&amp;CHAR(34)&amp;"lotId"&amp;CHAR(34)&amp;": "&amp;CHAR(34)&amp;SUBSTITUTE(CriteriTecnici!$C2281,CHAR(34),"'")&amp;CHAR(34)&amp;", "&amp;CHAR(34)&amp;"criterionId"&amp;CHAR(34)&amp;": "&amp;CHAR(34)&amp;SUBSTITUTE(CriteriTecnici!$D2281,CHAR(34),"'")&amp;CHAR(34)&amp;", "&amp;CHAR(34)&amp;"kind"&amp;CHAR(34)&amp;": "&amp;CHAR(34)&amp;SUBSTITUTE(CriteriTecnici!$F2281,CHAR(34),"'")&amp;CHAR(34)&amp;", "&amp;CHAR(34)&amp;"value"&amp;CHAR(34)&amp;": "&amp;SUBSTITUTE(TRIM(ROUND(IFERROR(CriteriTecnici!$N2281*1,IFERROR(NUMBERVALUE(CriteriTecnici!$N2281,".",","),IFERROR(NUMBERVALUE(CriteriTecnici!$N2281,",","."),0))),4)&amp;""),",",".")&amp;", "&amp;CHAR(34)&amp;"numerator"&amp;CHAR(34)&amp;": "&amp;SUBSTITUTE(TRIM(ROUND(IFERROR(CriteriTecnici!$K2281*1,IFERROR(NUMBERVALUE(CriteriTecnici!$K2281,".",","),IFERROR(NUMBERVALUE(CriteriTecnici!$K2281,",","."),0))),4)&amp;""),",",".")&amp;", "&amp;CHAR(34)&amp;"denominator"&amp;CHAR(34)&amp;": "&amp;SUBSTITUTE(TRIM(ROUND(IFERROR(CriteriTecnici!$L2281*1,IFERROR(NUMBERVALUE(CriteriTecnici!$L2281,".",","),IFERROR(NUMBERVALUE(CriteriTecnici!$L2281,",","."),0))),4)&amp;""),",",".")&amp;", "&amp;CHAR(34)&amp;"flag"&amp;CHAR(34)&amp;": "&amp;SUBSTITUTE(TRIM(ROUND(IFERROR(CriteriTecnici!$M2281*1,IFERROR(NUMBERVALUE(CriteriTecnici!$M2281,".",","),IFERROR(NUMBERVALUE(CriteriTecnici!$M2281,",","."),0))),4)&amp;""),",",".")&amp;", "&amp;CHAR(34)&amp;"rawScore"&amp;CHAR(34)&amp;": "&amp;SUBSTITUTE(TRIM(ROUND(IFERROR(CriteriTecnici!$O2281*1,IFERROR(NUMBERVALUE(CriteriTecnici!$O2281,".",","),IFERROR(NUMBERVALUE(CriteriTecnici!$O2281,",","."),0))),4)&amp;""),",",".")&amp;CHAR(125)&amp;IF(TRUE,",",""))</f>
        <v/>
      </c>
    </row>
    <row r="2502">
      <c r="A2502" s="38">
        <f>IF(CriteriTecnici!$A2282="","","    "&amp;CHAR(123)&amp;CHAR(34)&amp;"bidderId"&amp;CHAR(34)&amp;": "&amp;CHAR(34)&amp;SUBSTITUTE(CriteriTecnici!$A2282,CHAR(34),"'")&amp;CHAR(34)&amp;", "&amp;CHAR(34)&amp;"lotId"&amp;CHAR(34)&amp;": "&amp;CHAR(34)&amp;SUBSTITUTE(CriteriTecnici!$C2282,CHAR(34),"'")&amp;CHAR(34)&amp;", "&amp;CHAR(34)&amp;"criterionId"&amp;CHAR(34)&amp;": "&amp;CHAR(34)&amp;SUBSTITUTE(CriteriTecnici!$D2282,CHAR(34),"'")&amp;CHAR(34)&amp;", "&amp;CHAR(34)&amp;"kind"&amp;CHAR(34)&amp;": "&amp;CHAR(34)&amp;SUBSTITUTE(CriteriTecnici!$F2282,CHAR(34),"'")&amp;CHAR(34)&amp;", "&amp;CHAR(34)&amp;"value"&amp;CHAR(34)&amp;": "&amp;SUBSTITUTE(TRIM(ROUND(IFERROR(CriteriTecnici!$N2282*1,IFERROR(NUMBERVALUE(CriteriTecnici!$N2282,".",","),IFERROR(NUMBERVALUE(CriteriTecnici!$N2282,",","."),0))),4)&amp;""),",",".")&amp;", "&amp;CHAR(34)&amp;"numerator"&amp;CHAR(34)&amp;": "&amp;SUBSTITUTE(TRIM(ROUND(IFERROR(CriteriTecnici!$K2282*1,IFERROR(NUMBERVALUE(CriteriTecnici!$K2282,".",","),IFERROR(NUMBERVALUE(CriteriTecnici!$K2282,",","."),0))),4)&amp;""),",",".")&amp;", "&amp;CHAR(34)&amp;"denominator"&amp;CHAR(34)&amp;": "&amp;SUBSTITUTE(TRIM(ROUND(IFERROR(CriteriTecnici!$L2282*1,IFERROR(NUMBERVALUE(CriteriTecnici!$L2282,".",","),IFERROR(NUMBERVALUE(CriteriTecnici!$L2282,",","."),0))),4)&amp;""),",",".")&amp;", "&amp;CHAR(34)&amp;"flag"&amp;CHAR(34)&amp;": "&amp;SUBSTITUTE(TRIM(ROUND(IFERROR(CriteriTecnici!$M2282*1,IFERROR(NUMBERVALUE(CriteriTecnici!$M2282,".",","),IFERROR(NUMBERVALUE(CriteriTecnici!$M2282,",","."),0))),4)&amp;""),",",".")&amp;", "&amp;CHAR(34)&amp;"rawScore"&amp;CHAR(34)&amp;": "&amp;SUBSTITUTE(TRIM(ROUND(IFERROR(CriteriTecnici!$O2282*1,IFERROR(NUMBERVALUE(CriteriTecnici!$O2282,".",","),IFERROR(NUMBERVALUE(CriteriTecnici!$O2282,",","."),0))),4)&amp;""),",",".")&amp;CHAR(125)&amp;IF(TRUE,",",""))</f>
        <v/>
      </c>
    </row>
    <row r="2503">
      <c r="A2503" s="38">
        <f>IF(CriteriTecnici!$A2283="","","    "&amp;CHAR(123)&amp;CHAR(34)&amp;"bidderId"&amp;CHAR(34)&amp;": "&amp;CHAR(34)&amp;SUBSTITUTE(CriteriTecnici!$A2283,CHAR(34),"'")&amp;CHAR(34)&amp;", "&amp;CHAR(34)&amp;"lotId"&amp;CHAR(34)&amp;": "&amp;CHAR(34)&amp;SUBSTITUTE(CriteriTecnici!$C2283,CHAR(34),"'")&amp;CHAR(34)&amp;", "&amp;CHAR(34)&amp;"criterionId"&amp;CHAR(34)&amp;": "&amp;CHAR(34)&amp;SUBSTITUTE(CriteriTecnici!$D2283,CHAR(34),"'")&amp;CHAR(34)&amp;", "&amp;CHAR(34)&amp;"kind"&amp;CHAR(34)&amp;": "&amp;CHAR(34)&amp;SUBSTITUTE(CriteriTecnici!$F2283,CHAR(34),"'")&amp;CHAR(34)&amp;", "&amp;CHAR(34)&amp;"value"&amp;CHAR(34)&amp;": "&amp;SUBSTITUTE(TRIM(ROUND(IFERROR(CriteriTecnici!$N2283*1,IFERROR(NUMBERVALUE(CriteriTecnici!$N2283,".",","),IFERROR(NUMBERVALUE(CriteriTecnici!$N2283,",","."),0))),4)&amp;""),",",".")&amp;", "&amp;CHAR(34)&amp;"numerator"&amp;CHAR(34)&amp;": "&amp;SUBSTITUTE(TRIM(ROUND(IFERROR(CriteriTecnici!$K2283*1,IFERROR(NUMBERVALUE(CriteriTecnici!$K2283,".",","),IFERROR(NUMBERVALUE(CriteriTecnici!$K2283,",","."),0))),4)&amp;""),",",".")&amp;", "&amp;CHAR(34)&amp;"denominator"&amp;CHAR(34)&amp;": "&amp;SUBSTITUTE(TRIM(ROUND(IFERROR(CriteriTecnici!$L2283*1,IFERROR(NUMBERVALUE(CriteriTecnici!$L2283,".",","),IFERROR(NUMBERVALUE(CriteriTecnici!$L2283,",","."),0))),4)&amp;""),",",".")&amp;", "&amp;CHAR(34)&amp;"flag"&amp;CHAR(34)&amp;": "&amp;SUBSTITUTE(TRIM(ROUND(IFERROR(CriteriTecnici!$M2283*1,IFERROR(NUMBERVALUE(CriteriTecnici!$M2283,".",","),IFERROR(NUMBERVALUE(CriteriTecnici!$M2283,",","."),0))),4)&amp;""),",",".")&amp;", "&amp;CHAR(34)&amp;"rawScore"&amp;CHAR(34)&amp;": "&amp;SUBSTITUTE(TRIM(ROUND(IFERROR(CriteriTecnici!$O2283*1,IFERROR(NUMBERVALUE(CriteriTecnici!$O2283,".",","),IFERROR(NUMBERVALUE(CriteriTecnici!$O2283,",","."),0))),4)&amp;""),",",".")&amp;CHAR(125)&amp;IF(TRUE,",",""))</f>
        <v/>
      </c>
    </row>
    <row r="2504">
      <c r="A2504" s="38">
        <f>IF(CriteriTecnici!$A2284="","","    "&amp;CHAR(123)&amp;CHAR(34)&amp;"bidderId"&amp;CHAR(34)&amp;": "&amp;CHAR(34)&amp;SUBSTITUTE(CriteriTecnici!$A2284,CHAR(34),"'")&amp;CHAR(34)&amp;", "&amp;CHAR(34)&amp;"lotId"&amp;CHAR(34)&amp;": "&amp;CHAR(34)&amp;SUBSTITUTE(CriteriTecnici!$C2284,CHAR(34),"'")&amp;CHAR(34)&amp;", "&amp;CHAR(34)&amp;"criterionId"&amp;CHAR(34)&amp;": "&amp;CHAR(34)&amp;SUBSTITUTE(CriteriTecnici!$D2284,CHAR(34),"'")&amp;CHAR(34)&amp;", "&amp;CHAR(34)&amp;"kind"&amp;CHAR(34)&amp;": "&amp;CHAR(34)&amp;SUBSTITUTE(CriteriTecnici!$F2284,CHAR(34),"'")&amp;CHAR(34)&amp;", "&amp;CHAR(34)&amp;"value"&amp;CHAR(34)&amp;": "&amp;SUBSTITUTE(TRIM(ROUND(IFERROR(CriteriTecnici!$N2284*1,IFERROR(NUMBERVALUE(CriteriTecnici!$N2284,".",","),IFERROR(NUMBERVALUE(CriteriTecnici!$N2284,",","."),0))),4)&amp;""),",",".")&amp;", "&amp;CHAR(34)&amp;"numerator"&amp;CHAR(34)&amp;": "&amp;SUBSTITUTE(TRIM(ROUND(IFERROR(CriteriTecnici!$K2284*1,IFERROR(NUMBERVALUE(CriteriTecnici!$K2284,".",","),IFERROR(NUMBERVALUE(CriteriTecnici!$K2284,",","."),0))),4)&amp;""),",",".")&amp;", "&amp;CHAR(34)&amp;"denominator"&amp;CHAR(34)&amp;": "&amp;SUBSTITUTE(TRIM(ROUND(IFERROR(CriteriTecnici!$L2284*1,IFERROR(NUMBERVALUE(CriteriTecnici!$L2284,".",","),IFERROR(NUMBERVALUE(CriteriTecnici!$L2284,",","."),0))),4)&amp;""),",",".")&amp;", "&amp;CHAR(34)&amp;"flag"&amp;CHAR(34)&amp;": "&amp;SUBSTITUTE(TRIM(ROUND(IFERROR(CriteriTecnici!$M2284*1,IFERROR(NUMBERVALUE(CriteriTecnici!$M2284,".",","),IFERROR(NUMBERVALUE(CriteriTecnici!$M2284,",","."),0))),4)&amp;""),",",".")&amp;", "&amp;CHAR(34)&amp;"rawScore"&amp;CHAR(34)&amp;": "&amp;SUBSTITUTE(TRIM(ROUND(IFERROR(CriteriTecnici!$O2284*1,IFERROR(NUMBERVALUE(CriteriTecnici!$O2284,".",","),IFERROR(NUMBERVALUE(CriteriTecnici!$O2284,",","."),0))),4)&amp;""),",",".")&amp;CHAR(125)&amp;IF(TRUE,",",""))</f>
        <v/>
      </c>
    </row>
    <row r="2505">
      <c r="A2505" s="38">
        <f>IF(CriteriTecnici!$A2285="","","    "&amp;CHAR(123)&amp;CHAR(34)&amp;"bidderId"&amp;CHAR(34)&amp;": "&amp;CHAR(34)&amp;SUBSTITUTE(CriteriTecnici!$A2285,CHAR(34),"'")&amp;CHAR(34)&amp;", "&amp;CHAR(34)&amp;"lotId"&amp;CHAR(34)&amp;": "&amp;CHAR(34)&amp;SUBSTITUTE(CriteriTecnici!$C2285,CHAR(34),"'")&amp;CHAR(34)&amp;", "&amp;CHAR(34)&amp;"criterionId"&amp;CHAR(34)&amp;": "&amp;CHAR(34)&amp;SUBSTITUTE(CriteriTecnici!$D2285,CHAR(34),"'")&amp;CHAR(34)&amp;", "&amp;CHAR(34)&amp;"kind"&amp;CHAR(34)&amp;": "&amp;CHAR(34)&amp;SUBSTITUTE(CriteriTecnici!$F2285,CHAR(34),"'")&amp;CHAR(34)&amp;", "&amp;CHAR(34)&amp;"value"&amp;CHAR(34)&amp;": "&amp;SUBSTITUTE(TRIM(ROUND(IFERROR(CriteriTecnici!$N2285*1,IFERROR(NUMBERVALUE(CriteriTecnici!$N2285,".",","),IFERROR(NUMBERVALUE(CriteriTecnici!$N2285,",","."),0))),4)&amp;""),",",".")&amp;", "&amp;CHAR(34)&amp;"numerator"&amp;CHAR(34)&amp;": "&amp;SUBSTITUTE(TRIM(ROUND(IFERROR(CriteriTecnici!$K2285*1,IFERROR(NUMBERVALUE(CriteriTecnici!$K2285,".",","),IFERROR(NUMBERVALUE(CriteriTecnici!$K2285,",","."),0))),4)&amp;""),",",".")&amp;", "&amp;CHAR(34)&amp;"denominator"&amp;CHAR(34)&amp;": "&amp;SUBSTITUTE(TRIM(ROUND(IFERROR(CriteriTecnici!$L2285*1,IFERROR(NUMBERVALUE(CriteriTecnici!$L2285,".",","),IFERROR(NUMBERVALUE(CriteriTecnici!$L2285,",","."),0))),4)&amp;""),",",".")&amp;", "&amp;CHAR(34)&amp;"flag"&amp;CHAR(34)&amp;": "&amp;SUBSTITUTE(TRIM(ROUND(IFERROR(CriteriTecnici!$M2285*1,IFERROR(NUMBERVALUE(CriteriTecnici!$M2285,".",","),IFERROR(NUMBERVALUE(CriteriTecnici!$M2285,",","."),0))),4)&amp;""),",",".")&amp;", "&amp;CHAR(34)&amp;"rawScore"&amp;CHAR(34)&amp;": "&amp;SUBSTITUTE(TRIM(ROUND(IFERROR(CriteriTecnici!$O2285*1,IFERROR(NUMBERVALUE(CriteriTecnici!$O2285,".",","),IFERROR(NUMBERVALUE(CriteriTecnici!$O2285,",","."),0))),4)&amp;""),",",".")&amp;CHAR(125)&amp;IF(TRUE,",",""))</f>
        <v/>
      </c>
    </row>
    <row r="2506">
      <c r="A2506" s="38">
        <f>IF(CriteriTecnici!$A2286="","","    "&amp;CHAR(123)&amp;CHAR(34)&amp;"bidderId"&amp;CHAR(34)&amp;": "&amp;CHAR(34)&amp;SUBSTITUTE(CriteriTecnici!$A2286,CHAR(34),"'")&amp;CHAR(34)&amp;", "&amp;CHAR(34)&amp;"lotId"&amp;CHAR(34)&amp;": "&amp;CHAR(34)&amp;SUBSTITUTE(CriteriTecnici!$C2286,CHAR(34),"'")&amp;CHAR(34)&amp;", "&amp;CHAR(34)&amp;"criterionId"&amp;CHAR(34)&amp;": "&amp;CHAR(34)&amp;SUBSTITUTE(CriteriTecnici!$D2286,CHAR(34),"'")&amp;CHAR(34)&amp;", "&amp;CHAR(34)&amp;"kind"&amp;CHAR(34)&amp;": "&amp;CHAR(34)&amp;SUBSTITUTE(CriteriTecnici!$F2286,CHAR(34),"'")&amp;CHAR(34)&amp;", "&amp;CHAR(34)&amp;"value"&amp;CHAR(34)&amp;": "&amp;SUBSTITUTE(TRIM(ROUND(IFERROR(CriteriTecnici!$N2286*1,IFERROR(NUMBERVALUE(CriteriTecnici!$N2286,".",","),IFERROR(NUMBERVALUE(CriteriTecnici!$N2286,",","."),0))),4)&amp;""),",",".")&amp;", "&amp;CHAR(34)&amp;"numerator"&amp;CHAR(34)&amp;": "&amp;SUBSTITUTE(TRIM(ROUND(IFERROR(CriteriTecnici!$K2286*1,IFERROR(NUMBERVALUE(CriteriTecnici!$K2286,".",","),IFERROR(NUMBERVALUE(CriteriTecnici!$K2286,",","."),0))),4)&amp;""),",",".")&amp;", "&amp;CHAR(34)&amp;"denominator"&amp;CHAR(34)&amp;": "&amp;SUBSTITUTE(TRIM(ROUND(IFERROR(CriteriTecnici!$L2286*1,IFERROR(NUMBERVALUE(CriteriTecnici!$L2286,".",","),IFERROR(NUMBERVALUE(CriteriTecnici!$L2286,",","."),0))),4)&amp;""),",",".")&amp;", "&amp;CHAR(34)&amp;"flag"&amp;CHAR(34)&amp;": "&amp;SUBSTITUTE(TRIM(ROUND(IFERROR(CriteriTecnici!$M2286*1,IFERROR(NUMBERVALUE(CriteriTecnici!$M2286,".",","),IFERROR(NUMBERVALUE(CriteriTecnici!$M2286,",","."),0))),4)&amp;""),",",".")&amp;", "&amp;CHAR(34)&amp;"rawScore"&amp;CHAR(34)&amp;": "&amp;SUBSTITUTE(TRIM(ROUND(IFERROR(CriteriTecnici!$O2286*1,IFERROR(NUMBERVALUE(CriteriTecnici!$O2286,".",","),IFERROR(NUMBERVALUE(CriteriTecnici!$O2286,",","."),0))),4)&amp;""),",",".")&amp;CHAR(125)&amp;IF(TRUE,",",""))</f>
        <v/>
      </c>
    </row>
    <row r="2507">
      <c r="A2507" s="38">
        <f>IF(CriteriTecnici!$A2287="","","    "&amp;CHAR(123)&amp;CHAR(34)&amp;"bidderId"&amp;CHAR(34)&amp;": "&amp;CHAR(34)&amp;SUBSTITUTE(CriteriTecnici!$A2287,CHAR(34),"'")&amp;CHAR(34)&amp;", "&amp;CHAR(34)&amp;"lotId"&amp;CHAR(34)&amp;": "&amp;CHAR(34)&amp;SUBSTITUTE(CriteriTecnici!$C2287,CHAR(34),"'")&amp;CHAR(34)&amp;", "&amp;CHAR(34)&amp;"criterionId"&amp;CHAR(34)&amp;": "&amp;CHAR(34)&amp;SUBSTITUTE(CriteriTecnici!$D2287,CHAR(34),"'")&amp;CHAR(34)&amp;", "&amp;CHAR(34)&amp;"kind"&amp;CHAR(34)&amp;": "&amp;CHAR(34)&amp;SUBSTITUTE(CriteriTecnici!$F2287,CHAR(34),"'")&amp;CHAR(34)&amp;", "&amp;CHAR(34)&amp;"value"&amp;CHAR(34)&amp;": "&amp;SUBSTITUTE(TRIM(ROUND(IFERROR(CriteriTecnici!$N2287*1,IFERROR(NUMBERVALUE(CriteriTecnici!$N2287,".",","),IFERROR(NUMBERVALUE(CriteriTecnici!$N2287,",","."),0))),4)&amp;""),",",".")&amp;", "&amp;CHAR(34)&amp;"numerator"&amp;CHAR(34)&amp;": "&amp;SUBSTITUTE(TRIM(ROUND(IFERROR(CriteriTecnici!$K2287*1,IFERROR(NUMBERVALUE(CriteriTecnici!$K2287,".",","),IFERROR(NUMBERVALUE(CriteriTecnici!$K2287,",","."),0))),4)&amp;""),",",".")&amp;", "&amp;CHAR(34)&amp;"denominator"&amp;CHAR(34)&amp;": "&amp;SUBSTITUTE(TRIM(ROUND(IFERROR(CriteriTecnici!$L2287*1,IFERROR(NUMBERVALUE(CriteriTecnici!$L2287,".",","),IFERROR(NUMBERVALUE(CriteriTecnici!$L2287,",","."),0))),4)&amp;""),",",".")&amp;", "&amp;CHAR(34)&amp;"flag"&amp;CHAR(34)&amp;": "&amp;SUBSTITUTE(TRIM(ROUND(IFERROR(CriteriTecnici!$M2287*1,IFERROR(NUMBERVALUE(CriteriTecnici!$M2287,".",","),IFERROR(NUMBERVALUE(CriteriTecnici!$M2287,",","."),0))),4)&amp;""),",",".")&amp;", "&amp;CHAR(34)&amp;"rawScore"&amp;CHAR(34)&amp;": "&amp;SUBSTITUTE(TRIM(ROUND(IFERROR(CriteriTecnici!$O2287*1,IFERROR(NUMBERVALUE(CriteriTecnici!$O2287,".",","),IFERROR(NUMBERVALUE(CriteriTecnici!$O2287,",","."),0))),4)&amp;""),",",".")&amp;CHAR(125)&amp;IF(TRUE,",",""))</f>
        <v/>
      </c>
    </row>
    <row r="2508">
      <c r="A2508" s="38">
        <f>IF(CriteriTecnici!$A2288="","","    "&amp;CHAR(123)&amp;CHAR(34)&amp;"bidderId"&amp;CHAR(34)&amp;": "&amp;CHAR(34)&amp;SUBSTITUTE(CriteriTecnici!$A2288,CHAR(34),"'")&amp;CHAR(34)&amp;", "&amp;CHAR(34)&amp;"lotId"&amp;CHAR(34)&amp;": "&amp;CHAR(34)&amp;SUBSTITUTE(CriteriTecnici!$C2288,CHAR(34),"'")&amp;CHAR(34)&amp;", "&amp;CHAR(34)&amp;"criterionId"&amp;CHAR(34)&amp;": "&amp;CHAR(34)&amp;SUBSTITUTE(CriteriTecnici!$D2288,CHAR(34),"'")&amp;CHAR(34)&amp;", "&amp;CHAR(34)&amp;"kind"&amp;CHAR(34)&amp;": "&amp;CHAR(34)&amp;SUBSTITUTE(CriteriTecnici!$F2288,CHAR(34),"'")&amp;CHAR(34)&amp;", "&amp;CHAR(34)&amp;"value"&amp;CHAR(34)&amp;": "&amp;SUBSTITUTE(TRIM(ROUND(IFERROR(CriteriTecnici!$N2288*1,IFERROR(NUMBERVALUE(CriteriTecnici!$N2288,".",","),IFERROR(NUMBERVALUE(CriteriTecnici!$N2288,",","."),0))),4)&amp;""),",",".")&amp;", "&amp;CHAR(34)&amp;"numerator"&amp;CHAR(34)&amp;": "&amp;SUBSTITUTE(TRIM(ROUND(IFERROR(CriteriTecnici!$K2288*1,IFERROR(NUMBERVALUE(CriteriTecnici!$K2288,".",","),IFERROR(NUMBERVALUE(CriteriTecnici!$K2288,",","."),0))),4)&amp;""),",",".")&amp;", "&amp;CHAR(34)&amp;"denominator"&amp;CHAR(34)&amp;": "&amp;SUBSTITUTE(TRIM(ROUND(IFERROR(CriteriTecnici!$L2288*1,IFERROR(NUMBERVALUE(CriteriTecnici!$L2288,".",","),IFERROR(NUMBERVALUE(CriteriTecnici!$L2288,",","."),0))),4)&amp;""),",",".")&amp;", "&amp;CHAR(34)&amp;"flag"&amp;CHAR(34)&amp;": "&amp;SUBSTITUTE(TRIM(ROUND(IFERROR(CriteriTecnici!$M2288*1,IFERROR(NUMBERVALUE(CriteriTecnici!$M2288,".",","),IFERROR(NUMBERVALUE(CriteriTecnici!$M2288,",","."),0))),4)&amp;""),",",".")&amp;", "&amp;CHAR(34)&amp;"rawScore"&amp;CHAR(34)&amp;": "&amp;SUBSTITUTE(TRIM(ROUND(IFERROR(CriteriTecnici!$O2288*1,IFERROR(NUMBERVALUE(CriteriTecnici!$O2288,".",","),IFERROR(NUMBERVALUE(CriteriTecnici!$O2288,",","."),0))),4)&amp;""),",",".")&amp;CHAR(125)&amp;IF(TRUE,",",""))</f>
        <v/>
      </c>
    </row>
    <row r="2509">
      <c r="A2509" s="38">
        <f>IF(CriteriTecnici!$A2289="","","    "&amp;CHAR(123)&amp;CHAR(34)&amp;"bidderId"&amp;CHAR(34)&amp;": "&amp;CHAR(34)&amp;SUBSTITUTE(CriteriTecnici!$A2289,CHAR(34),"'")&amp;CHAR(34)&amp;", "&amp;CHAR(34)&amp;"lotId"&amp;CHAR(34)&amp;": "&amp;CHAR(34)&amp;SUBSTITUTE(CriteriTecnici!$C2289,CHAR(34),"'")&amp;CHAR(34)&amp;", "&amp;CHAR(34)&amp;"criterionId"&amp;CHAR(34)&amp;": "&amp;CHAR(34)&amp;SUBSTITUTE(CriteriTecnici!$D2289,CHAR(34),"'")&amp;CHAR(34)&amp;", "&amp;CHAR(34)&amp;"kind"&amp;CHAR(34)&amp;": "&amp;CHAR(34)&amp;SUBSTITUTE(CriteriTecnici!$F2289,CHAR(34),"'")&amp;CHAR(34)&amp;", "&amp;CHAR(34)&amp;"value"&amp;CHAR(34)&amp;": "&amp;SUBSTITUTE(TRIM(ROUND(IFERROR(CriteriTecnici!$N2289*1,IFERROR(NUMBERVALUE(CriteriTecnici!$N2289,".",","),IFERROR(NUMBERVALUE(CriteriTecnici!$N2289,",","."),0))),4)&amp;""),",",".")&amp;", "&amp;CHAR(34)&amp;"numerator"&amp;CHAR(34)&amp;": "&amp;SUBSTITUTE(TRIM(ROUND(IFERROR(CriteriTecnici!$K2289*1,IFERROR(NUMBERVALUE(CriteriTecnici!$K2289,".",","),IFERROR(NUMBERVALUE(CriteriTecnici!$K2289,",","."),0))),4)&amp;""),",",".")&amp;", "&amp;CHAR(34)&amp;"denominator"&amp;CHAR(34)&amp;": "&amp;SUBSTITUTE(TRIM(ROUND(IFERROR(CriteriTecnici!$L2289*1,IFERROR(NUMBERVALUE(CriteriTecnici!$L2289,".",","),IFERROR(NUMBERVALUE(CriteriTecnici!$L2289,",","."),0))),4)&amp;""),",",".")&amp;", "&amp;CHAR(34)&amp;"flag"&amp;CHAR(34)&amp;": "&amp;SUBSTITUTE(TRIM(ROUND(IFERROR(CriteriTecnici!$M2289*1,IFERROR(NUMBERVALUE(CriteriTecnici!$M2289,".",","),IFERROR(NUMBERVALUE(CriteriTecnici!$M2289,",","."),0))),4)&amp;""),",",".")&amp;", "&amp;CHAR(34)&amp;"rawScore"&amp;CHAR(34)&amp;": "&amp;SUBSTITUTE(TRIM(ROUND(IFERROR(CriteriTecnici!$O2289*1,IFERROR(NUMBERVALUE(CriteriTecnici!$O2289,".",","),IFERROR(NUMBERVALUE(CriteriTecnici!$O2289,",","."),0))),4)&amp;""),",",".")&amp;CHAR(125)&amp;IF(TRUE,",",""))</f>
        <v/>
      </c>
    </row>
    <row r="2510">
      <c r="A2510" s="38">
        <f>IF(CriteriTecnici!$A2290="","","    "&amp;CHAR(123)&amp;CHAR(34)&amp;"bidderId"&amp;CHAR(34)&amp;": "&amp;CHAR(34)&amp;SUBSTITUTE(CriteriTecnici!$A2290,CHAR(34),"'")&amp;CHAR(34)&amp;", "&amp;CHAR(34)&amp;"lotId"&amp;CHAR(34)&amp;": "&amp;CHAR(34)&amp;SUBSTITUTE(CriteriTecnici!$C2290,CHAR(34),"'")&amp;CHAR(34)&amp;", "&amp;CHAR(34)&amp;"criterionId"&amp;CHAR(34)&amp;": "&amp;CHAR(34)&amp;SUBSTITUTE(CriteriTecnici!$D2290,CHAR(34),"'")&amp;CHAR(34)&amp;", "&amp;CHAR(34)&amp;"kind"&amp;CHAR(34)&amp;": "&amp;CHAR(34)&amp;SUBSTITUTE(CriteriTecnici!$F2290,CHAR(34),"'")&amp;CHAR(34)&amp;", "&amp;CHAR(34)&amp;"value"&amp;CHAR(34)&amp;": "&amp;SUBSTITUTE(TRIM(ROUND(IFERROR(CriteriTecnici!$N2290*1,IFERROR(NUMBERVALUE(CriteriTecnici!$N2290,".",","),IFERROR(NUMBERVALUE(CriteriTecnici!$N2290,",","."),0))),4)&amp;""),",",".")&amp;", "&amp;CHAR(34)&amp;"numerator"&amp;CHAR(34)&amp;": "&amp;SUBSTITUTE(TRIM(ROUND(IFERROR(CriteriTecnici!$K2290*1,IFERROR(NUMBERVALUE(CriteriTecnici!$K2290,".",","),IFERROR(NUMBERVALUE(CriteriTecnici!$K2290,",","."),0))),4)&amp;""),",",".")&amp;", "&amp;CHAR(34)&amp;"denominator"&amp;CHAR(34)&amp;": "&amp;SUBSTITUTE(TRIM(ROUND(IFERROR(CriteriTecnici!$L2290*1,IFERROR(NUMBERVALUE(CriteriTecnici!$L2290,".",","),IFERROR(NUMBERVALUE(CriteriTecnici!$L2290,",","."),0))),4)&amp;""),",",".")&amp;", "&amp;CHAR(34)&amp;"flag"&amp;CHAR(34)&amp;": "&amp;SUBSTITUTE(TRIM(ROUND(IFERROR(CriteriTecnici!$M2290*1,IFERROR(NUMBERVALUE(CriteriTecnici!$M2290,".",","),IFERROR(NUMBERVALUE(CriteriTecnici!$M2290,",","."),0))),4)&amp;""),",",".")&amp;", "&amp;CHAR(34)&amp;"rawScore"&amp;CHAR(34)&amp;": "&amp;SUBSTITUTE(TRIM(ROUND(IFERROR(CriteriTecnici!$O2290*1,IFERROR(NUMBERVALUE(CriteriTecnici!$O2290,".",","),IFERROR(NUMBERVALUE(CriteriTecnici!$O2290,",","."),0))),4)&amp;""),",",".")&amp;CHAR(125)&amp;IF(TRUE,",",""))</f>
        <v/>
      </c>
    </row>
    <row r="2511">
      <c r="A2511" s="38">
        <f>IF(CriteriTecnici!$A2291="","","    "&amp;CHAR(123)&amp;CHAR(34)&amp;"bidderId"&amp;CHAR(34)&amp;": "&amp;CHAR(34)&amp;SUBSTITUTE(CriteriTecnici!$A2291,CHAR(34),"'")&amp;CHAR(34)&amp;", "&amp;CHAR(34)&amp;"lotId"&amp;CHAR(34)&amp;": "&amp;CHAR(34)&amp;SUBSTITUTE(CriteriTecnici!$C2291,CHAR(34),"'")&amp;CHAR(34)&amp;", "&amp;CHAR(34)&amp;"criterionId"&amp;CHAR(34)&amp;": "&amp;CHAR(34)&amp;SUBSTITUTE(CriteriTecnici!$D2291,CHAR(34),"'")&amp;CHAR(34)&amp;", "&amp;CHAR(34)&amp;"kind"&amp;CHAR(34)&amp;": "&amp;CHAR(34)&amp;SUBSTITUTE(CriteriTecnici!$F2291,CHAR(34),"'")&amp;CHAR(34)&amp;", "&amp;CHAR(34)&amp;"value"&amp;CHAR(34)&amp;": "&amp;SUBSTITUTE(TRIM(ROUND(IFERROR(CriteriTecnici!$N2291*1,IFERROR(NUMBERVALUE(CriteriTecnici!$N2291,".",","),IFERROR(NUMBERVALUE(CriteriTecnici!$N2291,",","."),0))),4)&amp;""),",",".")&amp;", "&amp;CHAR(34)&amp;"numerator"&amp;CHAR(34)&amp;": "&amp;SUBSTITUTE(TRIM(ROUND(IFERROR(CriteriTecnici!$K2291*1,IFERROR(NUMBERVALUE(CriteriTecnici!$K2291,".",","),IFERROR(NUMBERVALUE(CriteriTecnici!$K2291,",","."),0))),4)&amp;""),",",".")&amp;", "&amp;CHAR(34)&amp;"denominator"&amp;CHAR(34)&amp;": "&amp;SUBSTITUTE(TRIM(ROUND(IFERROR(CriteriTecnici!$L2291*1,IFERROR(NUMBERVALUE(CriteriTecnici!$L2291,".",","),IFERROR(NUMBERVALUE(CriteriTecnici!$L2291,",","."),0))),4)&amp;""),",",".")&amp;", "&amp;CHAR(34)&amp;"flag"&amp;CHAR(34)&amp;": "&amp;SUBSTITUTE(TRIM(ROUND(IFERROR(CriteriTecnici!$M2291*1,IFERROR(NUMBERVALUE(CriteriTecnici!$M2291,".",","),IFERROR(NUMBERVALUE(CriteriTecnici!$M2291,",","."),0))),4)&amp;""),",",".")&amp;", "&amp;CHAR(34)&amp;"rawScore"&amp;CHAR(34)&amp;": "&amp;SUBSTITUTE(TRIM(ROUND(IFERROR(CriteriTecnici!$O2291*1,IFERROR(NUMBERVALUE(CriteriTecnici!$O2291,".",","),IFERROR(NUMBERVALUE(CriteriTecnici!$O2291,",","."),0))),4)&amp;""),",",".")&amp;CHAR(125)&amp;IF(TRUE,",",""))</f>
        <v/>
      </c>
    </row>
    <row r="2512">
      <c r="A2512" s="38">
        <f>IF(CriteriTecnici!$A2292="","","    "&amp;CHAR(123)&amp;CHAR(34)&amp;"bidderId"&amp;CHAR(34)&amp;": "&amp;CHAR(34)&amp;SUBSTITUTE(CriteriTecnici!$A2292,CHAR(34),"'")&amp;CHAR(34)&amp;", "&amp;CHAR(34)&amp;"lotId"&amp;CHAR(34)&amp;": "&amp;CHAR(34)&amp;SUBSTITUTE(CriteriTecnici!$C2292,CHAR(34),"'")&amp;CHAR(34)&amp;", "&amp;CHAR(34)&amp;"criterionId"&amp;CHAR(34)&amp;": "&amp;CHAR(34)&amp;SUBSTITUTE(CriteriTecnici!$D2292,CHAR(34),"'")&amp;CHAR(34)&amp;", "&amp;CHAR(34)&amp;"kind"&amp;CHAR(34)&amp;": "&amp;CHAR(34)&amp;SUBSTITUTE(CriteriTecnici!$F2292,CHAR(34),"'")&amp;CHAR(34)&amp;", "&amp;CHAR(34)&amp;"value"&amp;CHAR(34)&amp;": "&amp;SUBSTITUTE(TRIM(ROUND(IFERROR(CriteriTecnici!$N2292*1,IFERROR(NUMBERVALUE(CriteriTecnici!$N2292,".",","),IFERROR(NUMBERVALUE(CriteriTecnici!$N2292,",","."),0))),4)&amp;""),",",".")&amp;", "&amp;CHAR(34)&amp;"numerator"&amp;CHAR(34)&amp;": "&amp;SUBSTITUTE(TRIM(ROUND(IFERROR(CriteriTecnici!$K2292*1,IFERROR(NUMBERVALUE(CriteriTecnici!$K2292,".",","),IFERROR(NUMBERVALUE(CriteriTecnici!$K2292,",","."),0))),4)&amp;""),",",".")&amp;", "&amp;CHAR(34)&amp;"denominator"&amp;CHAR(34)&amp;": "&amp;SUBSTITUTE(TRIM(ROUND(IFERROR(CriteriTecnici!$L2292*1,IFERROR(NUMBERVALUE(CriteriTecnici!$L2292,".",","),IFERROR(NUMBERVALUE(CriteriTecnici!$L2292,",","."),0))),4)&amp;""),",",".")&amp;", "&amp;CHAR(34)&amp;"flag"&amp;CHAR(34)&amp;": "&amp;SUBSTITUTE(TRIM(ROUND(IFERROR(CriteriTecnici!$M2292*1,IFERROR(NUMBERVALUE(CriteriTecnici!$M2292,".",","),IFERROR(NUMBERVALUE(CriteriTecnici!$M2292,",","."),0))),4)&amp;""),",",".")&amp;", "&amp;CHAR(34)&amp;"rawScore"&amp;CHAR(34)&amp;": "&amp;SUBSTITUTE(TRIM(ROUND(IFERROR(CriteriTecnici!$O2292*1,IFERROR(NUMBERVALUE(CriteriTecnici!$O2292,".",","),IFERROR(NUMBERVALUE(CriteriTecnici!$O2292,",","."),0))),4)&amp;""),",",".")&amp;CHAR(125)&amp;IF(TRUE,",",""))</f>
        <v/>
      </c>
    </row>
    <row r="2513">
      <c r="A2513" s="38">
        <f>IF(CriteriTecnici!$A2293="","","    "&amp;CHAR(123)&amp;CHAR(34)&amp;"bidderId"&amp;CHAR(34)&amp;": "&amp;CHAR(34)&amp;SUBSTITUTE(CriteriTecnici!$A2293,CHAR(34),"'")&amp;CHAR(34)&amp;", "&amp;CHAR(34)&amp;"lotId"&amp;CHAR(34)&amp;": "&amp;CHAR(34)&amp;SUBSTITUTE(CriteriTecnici!$C2293,CHAR(34),"'")&amp;CHAR(34)&amp;", "&amp;CHAR(34)&amp;"criterionId"&amp;CHAR(34)&amp;": "&amp;CHAR(34)&amp;SUBSTITUTE(CriteriTecnici!$D2293,CHAR(34),"'")&amp;CHAR(34)&amp;", "&amp;CHAR(34)&amp;"kind"&amp;CHAR(34)&amp;": "&amp;CHAR(34)&amp;SUBSTITUTE(CriteriTecnici!$F2293,CHAR(34),"'")&amp;CHAR(34)&amp;", "&amp;CHAR(34)&amp;"value"&amp;CHAR(34)&amp;": "&amp;SUBSTITUTE(TRIM(ROUND(IFERROR(CriteriTecnici!$N2293*1,IFERROR(NUMBERVALUE(CriteriTecnici!$N2293,".",","),IFERROR(NUMBERVALUE(CriteriTecnici!$N2293,",","."),0))),4)&amp;""),",",".")&amp;", "&amp;CHAR(34)&amp;"numerator"&amp;CHAR(34)&amp;": "&amp;SUBSTITUTE(TRIM(ROUND(IFERROR(CriteriTecnici!$K2293*1,IFERROR(NUMBERVALUE(CriteriTecnici!$K2293,".",","),IFERROR(NUMBERVALUE(CriteriTecnici!$K2293,",","."),0))),4)&amp;""),",",".")&amp;", "&amp;CHAR(34)&amp;"denominator"&amp;CHAR(34)&amp;": "&amp;SUBSTITUTE(TRIM(ROUND(IFERROR(CriteriTecnici!$L2293*1,IFERROR(NUMBERVALUE(CriteriTecnici!$L2293,".",","),IFERROR(NUMBERVALUE(CriteriTecnici!$L2293,",","."),0))),4)&amp;""),",",".")&amp;", "&amp;CHAR(34)&amp;"flag"&amp;CHAR(34)&amp;": "&amp;SUBSTITUTE(TRIM(ROUND(IFERROR(CriteriTecnici!$M2293*1,IFERROR(NUMBERVALUE(CriteriTecnici!$M2293,".",","),IFERROR(NUMBERVALUE(CriteriTecnici!$M2293,",","."),0))),4)&amp;""),",",".")&amp;", "&amp;CHAR(34)&amp;"rawScore"&amp;CHAR(34)&amp;": "&amp;SUBSTITUTE(TRIM(ROUND(IFERROR(CriteriTecnici!$O2293*1,IFERROR(NUMBERVALUE(CriteriTecnici!$O2293,".",","),IFERROR(NUMBERVALUE(CriteriTecnici!$O2293,",","."),0))),4)&amp;""),",",".")&amp;CHAR(125)&amp;IF(TRUE,",",""))</f>
        <v/>
      </c>
    </row>
    <row r="2514">
      <c r="A2514" s="38">
        <f>IF(CriteriTecnici!$A2294="","","    "&amp;CHAR(123)&amp;CHAR(34)&amp;"bidderId"&amp;CHAR(34)&amp;": "&amp;CHAR(34)&amp;SUBSTITUTE(CriteriTecnici!$A2294,CHAR(34),"'")&amp;CHAR(34)&amp;", "&amp;CHAR(34)&amp;"lotId"&amp;CHAR(34)&amp;": "&amp;CHAR(34)&amp;SUBSTITUTE(CriteriTecnici!$C2294,CHAR(34),"'")&amp;CHAR(34)&amp;", "&amp;CHAR(34)&amp;"criterionId"&amp;CHAR(34)&amp;": "&amp;CHAR(34)&amp;SUBSTITUTE(CriteriTecnici!$D2294,CHAR(34),"'")&amp;CHAR(34)&amp;", "&amp;CHAR(34)&amp;"kind"&amp;CHAR(34)&amp;": "&amp;CHAR(34)&amp;SUBSTITUTE(CriteriTecnici!$F2294,CHAR(34),"'")&amp;CHAR(34)&amp;", "&amp;CHAR(34)&amp;"value"&amp;CHAR(34)&amp;": "&amp;SUBSTITUTE(TRIM(ROUND(IFERROR(CriteriTecnici!$N2294*1,IFERROR(NUMBERVALUE(CriteriTecnici!$N2294,".",","),IFERROR(NUMBERVALUE(CriteriTecnici!$N2294,",","."),0))),4)&amp;""),",",".")&amp;", "&amp;CHAR(34)&amp;"numerator"&amp;CHAR(34)&amp;": "&amp;SUBSTITUTE(TRIM(ROUND(IFERROR(CriteriTecnici!$K2294*1,IFERROR(NUMBERVALUE(CriteriTecnici!$K2294,".",","),IFERROR(NUMBERVALUE(CriteriTecnici!$K2294,",","."),0))),4)&amp;""),",",".")&amp;", "&amp;CHAR(34)&amp;"denominator"&amp;CHAR(34)&amp;": "&amp;SUBSTITUTE(TRIM(ROUND(IFERROR(CriteriTecnici!$L2294*1,IFERROR(NUMBERVALUE(CriteriTecnici!$L2294,".",","),IFERROR(NUMBERVALUE(CriteriTecnici!$L2294,",","."),0))),4)&amp;""),",",".")&amp;", "&amp;CHAR(34)&amp;"flag"&amp;CHAR(34)&amp;": "&amp;SUBSTITUTE(TRIM(ROUND(IFERROR(CriteriTecnici!$M2294*1,IFERROR(NUMBERVALUE(CriteriTecnici!$M2294,".",","),IFERROR(NUMBERVALUE(CriteriTecnici!$M2294,",","."),0))),4)&amp;""),",",".")&amp;", "&amp;CHAR(34)&amp;"rawScore"&amp;CHAR(34)&amp;": "&amp;SUBSTITUTE(TRIM(ROUND(IFERROR(CriteriTecnici!$O2294*1,IFERROR(NUMBERVALUE(CriteriTecnici!$O2294,".",","),IFERROR(NUMBERVALUE(CriteriTecnici!$O2294,",","."),0))),4)&amp;""),",",".")&amp;CHAR(125)&amp;IF(TRUE,",",""))</f>
        <v/>
      </c>
    </row>
    <row r="2515">
      <c r="A2515" s="38">
        <f>IF(CriteriTecnici!$A2295="","","    "&amp;CHAR(123)&amp;CHAR(34)&amp;"bidderId"&amp;CHAR(34)&amp;": "&amp;CHAR(34)&amp;SUBSTITUTE(CriteriTecnici!$A2295,CHAR(34),"'")&amp;CHAR(34)&amp;", "&amp;CHAR(34)&amp;"lotId"&amp;CHAR(34)&amp;": "&amp;CHAR(34)&amp;SUBSTITUTE(CriteriTecnici!$C2295,CHAR(34),"'")&amp;CHAR(34)&amp;", "&amp;CHAR(34)&amp;"criterionId"&amp;CHAR(34)&amp;": "&amp;CHAR(34)&amp;SUBSTITUTE(CriteriTecnici!$D2295,CHAR(34),"'")&amp;CHAR(34)&amp;", "&amp;CHAR(34)&amp;"kind"&amp;CHAR(34)&amp;": "&amp;CHAR(34)&amp;SUBSTITUTE(CriteriTecnici!$F2295,CHAR(34),"'")&amp;CHAR(34)&amp;", "&amp;CHAR(34)&amp;"value"&amp;CHAR(34)&amp;": "&amp;SUBSTITUTE(TRIM(ROUND(IFERROR(CriteriTecnici!$N2295*1,IFERROR(NUMBERVALUE(CriteriTecnici!$N2295,".",","),IFERROR(NUMBERVALUE(CriteriTecnici!$N2295,",","."),0))),4)&amp;""),",",".")&amp;", "&amp;CHAR(34)&amp;"numerator"&amp;CHAR(34)&amp;": "&amp;SUBSTITUTE(TRIM(ROUND(IFERROR(CriteriTecnici!$K2295*1,IFERROR(NUMBERVALUE(CriteriTecnici!$K2295,".",","),IFERROR(NUMBERVALUE(CriteriTecnici!$K2295,",","."),0))),4)&amp;""),",",".")&amp;", "&amp;CHAR(34)&amp;"denominator"&amp;CHAR(34)&amp;": "&amp;SUBSTITUTE(TRIM(ROUND(IFERROR(CriteriTecnici!$L2295*1,IFERROR(NUMBERVALUE(CriteriTecnici!$L2295,".",","),IFERROR(NUMBERVALUE(CriteriTecnici!$L2295,",","."),0))),4)&amp;""),",",".")&amp;", "&amp;CHAR(34)&amp;"flag"&amp;CHAR(34)&amp;": "&amp;SUBSTITUTE(TRIM(ROUND(IFERROR(CriteriTecnici!$M2295*1,IFERROR(NUMBERVALUE(CriteriTecnici!$M2295,".",","),IFERROR(NUMBERVALUE(CriteriTecnici!$M2295,",","."),0))),4)&amp;""),",",".")&amp;", "&amp;CHAR(34)&amp;"rawScore"&amp;CHAR(34)&amp;": "&amp;SUBSTITUTE(TRIM(ROUND(IFERROR(CriteriTecnici!$O2295*1,IFERROR(NUMBERVALUE(CriteriTecnici!$O2295,".",","),IFERROR(NUMBERVALUE(CriteriTecnici!$O2295,",","."),0))),4)&amp;""),",",".")&amp;CHAR(125)&amp;IF(TRUE,",",""))</f>
        <v/>
      </c>
    </row>
    <row r="2516">
      <c r="A2516" s="38">
        <f>IF(CriteriTecnici!$A2296="","","    "&amp;CHAR(123)&amp;CHAR(34)&amp;"bidderId"&amp;CHAR(34)&amp;": "&amp;CHAR(34)&amp;SUBSTITUTE(CriteriTecnici!$A2296,CHAR(34),"'")&amp;CHAR(34)&amp;", "&amp;CHAR(34)&amp;"lotId"&amp;CHAR(34)&amp;": "&amp;CHAR(34)&amp;SUBSTITUTE(CriteriTecnici!$C2296,CHAR(34),"'")&amp;CHAR(34)&amp;", "&amp;CHAR(34)&amp;"criterionId"&amp;CHAR(34)&amp;": "&amp;CHAR(34)&amp;SUBSTITUTE(CriteriTecnici!$D2296,CHAR(34),"'")&amp;CHAR(34)&amp;", "&amp;CHAR(34)&amp;"kind"&amp;CHAR(34)&amp;": "&amp;CHAR(34)&amp;SUBSTITUTE(CriteriTecnici!$F2296,CHAR(34),"'")&amp;CHAR(34)&amp;", "&amp;CHAR(34)&amp;"value"&amp;CHAR(34)&amp;": "&amp;SUBSTITUTE(TRIM(ROUND(IFERROR(CriteriTecnici!$N2296*1,IFERROR(NUMBERVALUE(CriteriTecnici!$N2296,".",","),IFERROR(NUMBERVALUE(CriteriTecnici!$N2296,",","."),0))),4)&amp;""),",",".")&amp;", "&amp;CHAR(34)&amp;"numerator"&amp;CHAR(34)&amp;": "&amp;SUBSTITUTE(TRIM(ROUND(IFERROR(CriteriTecnici!$K2296*1,IFERROR(NUMBERVALUE(CriteriTecnici!$K2296,".",","),IFERROR(NUMBERVALUE(CriteriTecnici!$K2296,",","."),0))),4)&amp;""),",",".")&amp;", "&amp;CHAR(34)&amp;"denominator"&amp;CHAR(34)&amp;": "&amp;SUBSTITUTE(TRIM(ROUND(IFERROR(CriteriTecnici!$L2296*1,IFERROR(NUMBERVALUE(CriteriTecnici!$L2296,".",","),IFERROR(NUMBERVALUE(CriteriTecnici!$L2296,",","."),0))),4)&amp;""),",",".")&amp;", "&amp;CHAR(34)&amp;"flag"&amp;CHAR(34)&amp;": "&amp;SUBSTITUTE(TRIM(ROUND(IFERROR(CriteriTecnici!$M2296*1,IFERROR(NUMBERVALUE(CriteriTecnici!$M2296,".",","),IFERROR(NUMBERVALUE(CriteriTecnici!$M2296,",","."),0))),4)&amp;""),",",".")&amp;", "&amp;CHAR(34)&amp;"rawScore"&amp;CHAR(34)&amp;": "&amp;SUBSTITUTE(TRIM(ROUND(IFERROR(CriteriTecnici!$O2296*1,IFERROR(NUMBERVALUE(CriteriTecnici!$O2296,".",","),IFERROR(NUMBERVALUE(CriteriTecnici!$O2296,",","."),0))),4)&amp;""),",",".")&amp;CHAR(125)&amp;IF(TRUE,",",""))</f>
        <v/>
      </c>
    </row>
    <row r="2517">
      <c r="A2517" s="38">
        <f>IF(CriteriTecnici!$A2297="","","    "&amp;CHAR(123)&amp;CHAR(34)&amp;"bidderId"&amp;CHAR(34)&amp;": "&amp;CHAR(34)&amp;SUBSTITUTE(CriteriTecnici!$A2297,CHAR(34),"'")&amp;CHAR(34)&amp;", "&amp;CHAR(34)&amp;"lotId"&amp;CHAR(34)&amp;": "&amp;CHAR(34)&amp;SUBSTITUTE(CriteriTecnici!$C2297,CHAR(34),"'")&amp;CHAR(34)&amp;", "&amp;CHAR(34)&amp;"criterionId"&amp;CHAR(34)&amp;": "&amp;CHAR(34)&amp;SUBSTITUTE(CriteriTecnici!$D2297,CHAR(34),"'")&amp;CHAR(34)&amp;", "&amp;CHAR(34)&amp;"kind"&amp;CHAR(34)&amp;": "&amp;CHAR(34)&amp;SUBSTITUTE(CriteriTecnici!$F2297,CHAR(34),"'")&amp;CHAR(34)&amp;", "&amp;CHAR(34)&amp;"value"&amp;CHAR(34)&amp;": "&amp;SUBSTITUTE(TRIM(ROUND(IFERROR(CriteriTecnici!$N2297*1,IFERROR(NUMBERVALUE(CriteriTecnici!$N2297,".",","),IFERROR(NUMBERVALUE(CriteriTecnici!$N2297,",","."),0))),4)&amp;""),",",".")&amp;", "&amp;CHAR(34)&amp;"numerator"&amp;CHAR(34)&amp;": "&amp;SUBSTITUTE(TRIM(ROUND(IFERROR(CriteriTecnici!$K2297*1,IFERROR(NUMBERVALUE(CriteriTecnici!$K2297,".",","),IFERROR(NUMBERVALUE(CriteriTecnici!$K2297,",","."),0))),4)&amp;""),",",".")&amp;", "&amp;CHAR(34)&amp;"denominator"&amp;CHAR(34)&amp;": "&amp;SUBSTITUTE(TRIM(ROUND(IFERROR(CriteriTecnici!$L2297*1,IFERROR(NUMBERVALUE(CriteriTecnici!$L2297,".",","),IFERROR(NUMBERVALUE(CriteriTecnici!$L2297,",","."),0))),4)&amp;""),",",".")&amp;", "&amp;CHAR(34)&amp;"flag"&amp;CHAR(34)&amp;": "&amp;SUBSTITUTE(TRIM(ROUND(IFERROR(CriteriTecnici!$M2297*1,IFERROR(NUMBERVALUE(CriteriTecnici!$M2297,".",","),IFERROR(NUMBERVALUE(CriteriTecnici!$M2297,",","."),0))),4)&amp;""),",",".")&amp;", "&amp;CHAR(34)&amp;"rawScore"&amp;CHAR(34)&amp;": "&amp;SUBSTITUTE(TRIM(ROUND(IFERROR(CriteriTecnici!$O2297*1,IFERROR(NUMBERVALUE(CriteriTecnici!$O2297,".",","),IFERROR(NUMBERVALUE(CriteriTecnici!$O2297,",","."),0))),4)&amp;""),",",".")&amp;CHAR(125)&amp;IF(TRUE,",",""))</f>
        <v/>
      </c>
    </row>
    <row r="2518">
      <c r="A2518" s="38">
        <f>IF(CriteriTecnici!$A2298="","","    "&amp;CHAR(123)&amp;CHAR(34)&amp;"bidderId"&amp;CHAR(34)&amp;": "&amp;CHAR(34)&amp;SUBSTITUTE(CriteriTecnici!$A2298,CHAR(34),"'")&amp;CHAR(34)&amp;", "&amp;CHAR(34)&amp;"lotId"&amp;CHAR(34)&amp;": "&amp;CHAR(34)&amp;SUBSTITUTE(CriteriTecnici!$C2298,CHAR(34),"'")&amp;CHAR(34)&amp;", "&amp;CHAR(34)&amp;"criterionId"&amp;CHAR(34)&amp;": "&amp;CHAR(34)&amp;SUBSTITUTE(CriteriTecnici!$D2298,CHAR(34),"'")&amp;CHAR(34)&amp;", "&amp;CHAR(34)&amp;"kind"&amp;CHAR(34)&amp;": "&amp;CHAR(34)&amp;SUBSTITUTE(CriteriTecnici!$F2298,CHAR(34),"'")&amp;CHAR(34)&amp;", "&amp;CHAR(34)&amp;"value"&amp;CHAR(34)&amp;": "&amp;SUBSTITUTE(TRIM(ROUND(IFERROR(CriteriTecnici!$N2298*1,IFERROR(NUMBERVALUE(CriteriTecnici!$N2298,".",","),IFERROR(NUMBERVALUE(CriteriTecnici!$N2298,",","."),0))),4)&amp;""),",",".")&amp;", "&amp;CHAR(34)&amp;"numerator"&amp;CHAR(34)&amp;": "&amp;SUBSTITUTE(TRIM(ROUND(IFERROR(CriteriTecnici!$K2298*1,IFERROR(NUMBERVALUE(CriteriTecnici!$K2298,".",","),IFERROR(NUMBERVALUE(CriteriTecnici!$K2298,",","."),0))),4)&amp;""),",",".")&amp;", "&amp;CHAR(34)&amp;"denominator"&amp;CHAR(34)&amp;": "&amp;SUBSTITUTE(TRIM(ROUND(IFERROR(CriteriTecnici!$L2298*1,IFERROR(NUMBERVALUE(CriteriTecnici!$L2298,".",","),IFERROR(NUMBERVALUE(CriteriTecnici!$L2298,",","."),0))),4)&amp;""),",",".")&amp;", "&amp;CHAR(34)&amp;"flag"&amp;CHAR(34)&amp;": "&amp;SUBSTITUTE(TRIM(ROUND(IFERROR(CriteriTecnici!$M2298*1,IFERROR(NUMBERVALUE(CriteriTecnici!$M2298,".",","),IFERROR(NUMBERVALUE(CriteriTecnici!$M2298,",","."),0))),4)&amp;""),",",".")&amp;", "&amp;CHAR(34)&amp;"rawScore"&amp;CHAR(34)&amp;": "&amp;SUBSTITUTE(TRIM(ROUND(IFERROR(CriteriTecnici!$O2298*1,IFERROR(NUMBERVALUE(CriteriTecnici!$O2298,".",","),IFERROR(NUMBERVALUE(CriteriTecnici!$O2298,",","."),0))),4)&amp;""),",",".")&amp;CHAR(125)&amp;IF(COUNTA(Offerte!$A76:$A$200)&gt;0,",",""))</f>
        <v/>
      </c>
    </row>
    <row r="2519">
      <c r="A2519" s="38">
        <f>IF(CriteriTecnici!$A2299="","","    "&amp;CHAR(123)&amp;CHAR(34)&amp;"bidderId"&amp;CHAR(34)&amp;": "&amp;CHAR(34)&amp;SUBSTITUTE(CriteriTecnici!$A2299,CHAR(34),"'")&amp;CHAR(34)&amp;", "&amp;CHAR(34)&amp;"lotId"&amp;CHAR(34)&amp;": "&amp;CHAR(34)&amp;SUBSTITUTE(CriteriTecnici!$C2299,CHAR(34),"'")&amp;CHAR(34)&amp;", "&amp;CHAR(34)&amp;"criterionId"&amp;CHAR(34)&amp;": "&amp;CHAR(34)&amp;SUBSTITUTE(CriteriTecnici!$D2299,CHAR(34),"'")&amp;CHAR(34)&amp;", "&amp;CHAR(34)&amp;"kind"&amp;CHAR(34)&amp;": "&amp;CHAR(34)&amp;SUBSTITUTE(CriteriTecnici!$F2299,CHAR(34),"'")&amp;CHAR(34)&amp;", "&amp;CHAR(34)&amp;"value"&amp;CHAR(34)&amp;": "&amp;SUBSTITUTE(TRIM(ROUND(IFERROR(CriteriTecnici!$N2299*1,IFERROR(NUMBERVALUE(CriteriTecnici!$N2299,".",","),IFERROR(NUMBERVALUE(CriteriTecnici!$N2299,",","."),0))),4)&amp;""),",",".")&amp;", "&amp;CHAR(34)&amp;"numerator"&amp;CHAR(34)&amp;": "&amp;SUBSTITUTE(TRIM(ROUND(IFERROR(CriteriTecnici!$K2299*1,IFERROR(NUMBERVALUE(CriteriTecnici!$K2299,".",","),IFERROR(NUMBERVALUE(CriteriTecnici!$K2299,",","."),0))),4)&amp;""),",",".")&amp;", "&amp;CHAR(34)&amp;"denominator"&amp;CHAR(34)&amp;": "&amp;SUBSTITUTE(TRIM(ROUND(IFERROR(CriteriTecnici!$L2299*1,IFERROR(NUMBERVALUE(CriteriTecnici!$L2299,".",","),IFERROR(NUMBERVALUE(CriteriTecnici!$L2299,",","."),0))),4)&amp;""),",",".")&amp;", "&amp;CHAR(34)&amp;"flag"&amp;CHAR(34)&amp;": "&amp;SUBSTITUTE(TRIM(ROUND(IFERROR(CriteriTecnici!$M2299*1,IFERROR(NUMBERVALUE(CriteriTecnici!$M2299,".",","),IFERROR(NUMBERVALUE(CriteriTecnici!$M2299,",","."),0))),4)&amp;""),",",".")&amp;", "&amp;CHAR(34)&amp;"rawScore"&amp;CHAR(34)&amp;": "&amp;SUBSTITUTE(TRIM(ROUND(IFERROR(CriteriTecnici!$O2299*1,IFERROR(NUMBERVALUE(CriteriTecnici!$O2299,".",","),IFERROR(NUMBERVALUE(CriteriTecnici!$O2299,",","."),0))),4)&amp;""),",",".")&amp;CHAR(125)&amp;IF(TRUE,",",""))</f>
        <v/>
      </c>
    </row>
    <row r="2520">
      <c r="A2520" s="38">
        <f>IF(CriteriTecnici!$A2300="","","    "&amp;CHAR(123)&amp;CHAR(34)&amp;"bidderId"&amp;CHAR(34)&amp;": "&amp;CHAR(34)&amp;SUBSTITUTE(CriteriTecnici!$A2300,CHAR(34),"'")&amp;CHAR(34)&amp;", "&amp;CHAR(34)&amp;"lotId"&amp;CHAR(34)&amp;": "&amp;CHAR(34)&amp;SUBSTITUTE(CriteriTecnici!$C2300,CHAR(34),"'")&amp;CHAR(34)&amp;", "&amp;CHAR(34)&amp;"criterionId"&amp;CHAR(34)&amp;": "&amp;CHAR(34)&amp;SUBSTITUTE(CriteriTecnici!$D2300,CHAR(34),"'")&amp;CHAR(34)&amp;", "&amp;CHAR(34)&amp;"kind"&amp;CHAR(34)&amp;": "&amp;CHAR(34)&amp;SUBSTITUTE(CriteriTecnici!$F2300,CHAR(34),"'")&amp;CHAR(34)&amp;", "&amp;CHAR(34)&amp;"value"&amp;CHAR(34)&amp;": "&amp;SUBSTITUTE(TRIM(ROUND(IFERROR(CriteriTecnici!$N2300*1,IFERROR(NUMBERVALUE(CriteriTecnici!$N2300,".",","),IFERROR(NUMBERVALUE(CriteriTecnici!$N2300,",","."),0))),4)&amp;""),",",".")&amp;", "&amp;CHAR(34)&amp;"numerator"&amp;CHAR(34)&amp;": "&amp;SUBSTITUTE(TRIM(ROUND(IFERROR(CriteriTecnici!$K2300*1,IFERROR(NUMBERVALUE(CriteriTecnici!$K2300,".",","),IFERROR(NUMBERVALUE(CriteriTecnici!$K2300,",","."),0))),4)&amp;""),",",".")&amp;", "&amp;CHAR(34)&amp;"denominator"&amp;CHAR(34)&amp;": "&amp;SUBSTITUTE(TRIM(ROUND(IFERROR(CriteriTecnici!$L2300*1,IFERROR(NUMBERVALUE(CriteriTecnici!$L2300,".",","),IFERROR(NUMBERVALUE(CriteriTecnici!$L2300,",","."),0))),4)&amp;""),",",".")&amp;", "&amp;CHAR(34)&amp;"flag"&amp;CHAR(34)&amp;": "&amp;SUBSTITUTE(TRIM(ROUND(IFERROR(CriteriTecnici!$M2300*1,IFERROR(NUMBERVALUE(CriteriTecnici!$M2300,".",","),IFERROR(NUMBERVALUE(CriteriTecnici!$M2300,",","."),0))),4)&amp;""),",",".")&amp;", "&amp;CHAR(34)&amp;"rawScore"&amp;CHAR(34)&amp;": "&amp;SUBSTITUTE(TRIM(ROUND(IFERROR(CriteriTecnici!$O2300*1,IFERROR(NUMBERVALUE(CriteriTecnici!$O2300,".",","),IFERROR(NUMBERVALUE(CriteriTecnici!$O2300,",","."),0))),4)&amp;""),",",".")&amp;CHAR(125)&amp;IF(TRUE,",",""))</f>
        <v/>
      </c>
    </row>
    <row r="2521">
      <c r="A2521" s="38">
        <f>IF(CriteriTecnici!$A2301="","","    "&amp;CHAR(123)&amp;CHAR(34)&amp;"bidderId"&amp;CHAR(34)&amp;": "&amp;CHAR(34)&amp;SUBSTITUTE(CriteriTecnici!$A2301,CHAR(34),"'")&amp;CHAR(34)&amp;", "&amp;CHAR(34)&amp;"lotId"&amp;CHAR(34)&amp;": "&amp;CHAR(34)&amp;SUBSTITUTE(CriteriTecnici!$C2301,CHAR(34),"'")&amp;CHAR(34)&amp;", "&amp;CHAR(34)&amp;"criterionId"&amp;CHAR(34)&amp;": "&amp;CHAR(34)&amp;SUBSTITUTE(CriteriTecnici!$D2301,CHAR(34),"'")&amp;CHAR(34)&amp;", "&amp;CHAR(34)&amp;"kind"&amp;CHAR(34)&amp;": "&amp;CHAR(34)&amp;SUBSTITUTE(CriteriTecnici!$F2301,CHAR(34),"'")&amp;CHAR(34)&amp;", "&amp;CHAR(34)&amp;"value"&amp;CHAR(34)&amp;": "&amp;SUBSTITUTE(TRIM(ROUND(IFERROR(CriteriTecnici!$N2301*1,IFERROR(NUMBERVALUE(CriteriTecnici!$N2301,".",","),IFERROR(NUMBERVALUE(CriteriTecnici!$N2301,",","."),0))),4)&amp;""),",",".")&amp;", "&amp;CHAR(34)&amp;"numerator"&amp;CHAR(34)&amp;": "&amp;SUBSTITUTE(TRIM(ROUND(IFERROR(CriteriTecnici!$K2301*1,IFERROR(NUMBERVALUE(CriteriTecnici!$K2301,".",","),IFERROR(NUMBERVALUE(CriteriTecnici!$K2301,",","."),0))),4)&amp;""),",",".")&amp;", "&amp;CHAR(34)&amp;"denominator"&amp;CHAR(34)&amp;": "&amp;SUBSTITUTE(TRIM(ROUND(IFERROR(CriteriTecnici!$L2301*1,IFERROR(NUMBERVALUE(CriteriTecnici!$L2301,".",","),IFERROR(NUMBERVALUE(CriteriTecnici!$L2301,",","."),0))),4)&amp;""),",",".")&amp;", "&amp;CHAR(34)&amp;"flag"&amp;CHAR(34)&amp;": "&amp;SUBSTITUTE(TRIM(ROUND(IFERROR(CriteriTecnici!$M2301*1,IFERROR(NUMBERVALUE(CriteriTecnici!$M2301,".",","),IFERROR(NUMBERVALUE(CriteriTecnici!$M2301,",","."),0))),4)&amp;""),",",".")&amp;", "&amp;CHAR(34)&amp;"rawScore"&amp;CHAR(34)&amp;": "&amp;SUBSTITUTE(TRIM(ROUND(IFERROR(CriteriTecnici!$O2301*1,IFERROR(NUMBERVALUE(CriteriTecnici!$O2301,".",","),IFERROR(NUMBERVALUE(CriteriTecnici!$O2301,",","."),0))),4)&amp;""),",",".")&amp;CHAR(125)&amp;IF(TRUE,",",""))</f>
        <v/>
      </c>
    </row>
    <row r="2522">
      <c r="A2522" s="38">
        <f>IF(CriteriTecnici!$A2302="","","    "&amp;CHAR(123)&amp;CHAR(34)&amp;"bidderId"&amp;CHAR(34)&amp;": "&amp;CHAR(34)&amp;SUBSTITUTE(CriteriTecnici!$A2302,CHAR(34),"'")&amp;CHAR(34)&amp;", "&amp;CHAR(34)&amp;"lotId"&amp;CHAR(34)&amp;": "&amp;CHAR(34)&amp;SUBSTITUTE(CriteriTecnici!$C2302,CHAR(34),"'")&amp;CHAR(34)&amp;", "&amp;CHAR(34)&amp;"criterionId"&amp;CHAR(34)&amp;": "&amp;CHAR(34)&amp;SUBSTITUTE(CriteriTecnici!$D2302,CHAR(34),"'")&amp;CHAR(34)&amp;", "&amp;CHAR(34)&amp;"kind"&amp;CHAR(34)&amp;": "&amp;CHAR(34)&amp;SUBSTITUTE(CriteriTecnici!$F2302,CHAR(34),"'")&amp;CHAR(34)&amp;", "&amp;CHAR(34)&amp;"value"&amp;CHAR(34)&amp;": "&amp;SUBSTITUTE(TRIM(ROUND(IFERROR(CriteriTecnici!$N2302*1,IFERROR(NUMBERVALUE(CriteriTecnici!$N2302,".",","),IFERROR(NUMBERVALUE(CriteriTecnici!$N2302,",","."),0))),4)&amp;""),",",".")&amp;", "&amp;CHAR(34)&amp;"numerator"&amp;CHAR(34)&amp;": "&amp;SUBSTITUTE(TRIM(ROUND(IFERROR(CriteriTecnici!$K2302*1,IFERROR(NUMBERVALUE(CriteriTecnici!$K2302,".",","),IFERROR(NUMBERVALUE(CriteriTecnici!$K2302,",","."),0))),4)&amp;""),",",".")&amp;", "&amp;CHAR(34)&amp;"denominator"&amp;CHAR(34)&amp;": "&amp;SUBSTITUTE(TRIM(ROUND(IFERROR(CriteriTecnici!$L2302*1,IFERROR(NUMBERVALUE(CriteriTecnici!$L2302,".",","),IFERROR(NUMBERVALUE(CriteriTecnici!$L2302,",","."),0))),4)&amp;""),",",".")&amp;", "&amp;CHAR(34)&amp;"flag"&amp;CHAR(34)&amp;": "&amp;SUBSTITUTE(TRIM(ROUND(IFERROR(CriteriTecnici!$M2302*1,IFERROR(NUMBERVALUE(CriteriTecnici!$M2302,".",","),IFERROR(NUMBERVALUE(CriteriTecnici!$M2302,",","."),0))),4)&amp;""),",",".")&amp;", "&amp;CHAR(34)&amp;"rawScore"&amp;CHAR(34)&amp;": "&amp;SUBSTITUTE(TRIM(ROUND(IFERROR(CriteriTecnici!$O2302*1,IFERROR(NUMBERVALUE(CriteriTecnici!$O2302,".",","),IFERROR(NUMBERVALUE(CriteriTecnici!$O2302,",","."),0))),4)&amp;""),",",".")&amp;CHAR(125)&amp;IF(TRUE,",",""))</f>
        <v/>
      </c>
    </row>
    <row r="2523">
      <c r="A2523" s="38">
        <f>IF(CriteriTecnici!$A2303="","","    "&amp;CHAR(123)&amp;CHAR(34)&amp;"bidderId"&amp;CHAR(34)&amp;": "&amp;CHAR(34)&amp;SUBSTITUTE(CriteriTecnici!$A2303,CHAR(34),"'")&amp;CHAR(34)&amp;", "&amp;CHAR(34)&amp;"lotId"&amp;CHAR(34)&amp;": "&amp;CHAR(34)&amp;SUBSTITUTE(CriteriTecnici!$C2303,CHAR(34),"'")&amp;CHAR(34)&amp;", "&amp;CHAR(34)&amp;"criterionId"&amp;CHAR(34)&amp;": "&amp;CHAR(34)&amp;SUBSTITUTE(CriteriTecnici!$D2303,CHAR(34),"'")&amp;CHAR(34)&amp;", "&amp;CHAR(34)&amp;"kind"&amp;CHAR(34)&amp;": "&amp;CHAR(34)&amp;SUBSTITUTE(CriteriTecnici!$F2303,CHAR(34),"'")&amp;CHAR(34)&amp;", "&amp;CHAR(34)&amp;"value"&amp;CHAR(34)&amp;": "&amp;SUBSTITUTE(TRIM(ROUND(IFERROR(CriteriTecnici!$N2303*1,IFERROR(NUMBERVALUE(CriteriTecnici!$N2303,".",","),IFERROR(NUMBERVALUE(CriteriTecnici!$N2303,",","."),0))),4)&amp;""),",",".")&amp;", "&amp;CHAR(34)&amp;"numerator"&amp;CHAR(34)&amp;": "&amp;SUBSTITUTE(TRIM(ROUND(IFERROR(CriteriTecnici!$K2303*1,IFERROR(NUMBERVALUE(CriteriTecnici!$K2303,".",","),IFERROR(NUMBERVALUE(CriteriTecnici!$K2303,",","."),0))),4)&amp;""),",",".")&amp;", "&amp;CHAR(34)&amp;"denominator"&amp;CHAR(34)&amp;": "&amp;SUBSTITUTE(TRIM(ROUND(IFERROR(CriteriTecnici!$L2303*1,IFERROR(NUMBERVALUE(CriteriTecnici!$L2303,".",","),IFERROR(NUMBERVALUE(CriteriTecnici!$L2303,",","."),0))),4)&amp;""),",",".")&amp;", "&amp;CHAR(34)&amp;"flag"&amp;CHAR(34)&amp;": "&amp;SUBSTITUTE(TRIM(ROUND(IFERROR(CriteriTecnici!$M2303*1,IFERROR(NUMBERVALUE(CriteriTecnici!$M2303,".",","),IFERROR(NUMBERVALUE(CriteriTecnici!$M2303,",","."),0))),4)&amp;""),",",".")&amp;", "&amp;CHAR(34)&amp;"rawScore"&amp;CHAR(34)&amp;": "&amp;SUBSTITUTE(TRIM(ROUND(IFERROR(CriteriTecnici!$O2303*1,IFERROR(NUMBERVALUE(CriteriTecnici!$O2303,".",","),IFERROR(NUMBERVALUE(CriteriTecnici!$O2303,",","."),0))),4)&amp;""),",",".")&amp;CHAR(125)&amp;IF(TRUE,",",""))</f>
        <v/>
      </c>
    </row>
    <row r="2524">
      <c r="A2524" s="38">
        <f>IF(CriteriTecnici!$A2304="","","    "&amp;CHAR(123)&amp;CHAR(34)&amp;"bidderId"&amp;CHAR(34)&amp;": "&amp;CHAR(34)&amp;SUBSTITUTE(CriteriTecnici!$A2304,CHAR(34),"'")&amp;CHAR(34)&amp;", "&amp;CHAR(34)&amp;"lotId"&amp;CHAR(34)&amp;": "&amp;CHAR(34)&amp;SUBSTITUTE(CriteriTecnici!$C2304,CHAR(34),"'")&amp;CHAR(34)&amp;", "&amp;CHAR(34)&amp;"criterionId"&amp;CHAR(34)&amp;": "&amp;CHAR(34)&amp;SUBSTITUTE(CriteriTecnici!$D2304,CHAR(34),"'")&amp;CHAR(34)&amp;", "&amp;CHAR(34)&amp;"kind"&amp;CHAR(34)&amp;": "&amp;CHAR(34)&amp;SUBSTITUTE(CriteriTecnici!$F2304,CHAR(34),"'")&amp;CHAR(34)&amp;", "&amp;CHAR(34)&amp;"value"&amp;CHAR(34)&amp;": "&amp;SUBSTITUTE(TRIM(ROUND(IFERROR(CriteriTecnici!$N2304*1,IFERROR(NUMBERVALUE(CriteriTecnici!$N2304,".",","),IFERROR(NUMBERVALUE(CriteriTecnici!$N2304,",","."),0))),4)&amp;""),",",".")&amp;", "&amp;CHAR(34)&amp;"numerator"&amp;CHAR(34)&amp;": "&amp;SUBSTITUTE(TRIM(ROUND(IFERROR(CriteriTecnici!$K2304*1,IFERROR(NUMBERVALUE(CriteriTecnici!$K2304,".",","),IFERROR(NUMBERVALUE(CriteriTecnici!$K2304,",","."),0))),4)&amp;""),",",".")&amp;", "&amp;CHAR(34)&amp;"denominator"&amp;CHAR(34)&amp;": "&amp;SUBSTITUTE(TRIM(ROUND(IFERROR(CriteriTecnici!$L2304*1,IFERROR(NUMBERVALUE(CriteriTecnici!$L2304,".",","),IFERROR(NUMBERVALUE(CriteriTecnici!$L2304,",","."),0))),4)&amp;""),",",".")&amp;", "&amp;CHAR(34)&amp;"flag"&amp;CHAR(34)&amp;": "&amp;SUBSTITUTE(TRIM(ROUND(IFERROR(CriteriTecnici!$M2304*1,IFERROR(NUMBERVALUE(CriteriTecnici!$M2304,".",","),IFERROR(NUMBERVALUE(CriteriTecnici!$M2304,",","."),0))),4)&amp;""),",",".")&amp;", "&amp;CHAR(34)&amp;"rawScore"&amp;CHAR(34)&amp;": "&amp;SUBSTITUTE(TRIM(ROUND(IFERROR(CriteriTecnici!$O2304*1,IFERROR(NUMBERVALUE(CriteriTecnici!$O2304,".",","),IFERROR(NUMBERVALUE(CriteriTecnici!$O2304,",","."),0))),4)&amp;""),",",".")&amp;CHAR(125)&amp;IF(TRUE,",",""))</f>
        <v/>
      </c>
    </row>
    <row r="2525">
      <c r="A2525" s="38">
        <f>IF(CriteriTecnici!$A2305="","","    "&amp;CHAR(123)&amp;CHAR(34)&amp;"bidderId"&amp;CHAR(34)&amp;": "&amp;CHAR(34)&amp;SUBSTITUTE(CriteriTecnici!$A2305,CHAR(34),"'")&amp;CHAR(34)&amp;", "&amp;CHAR(34)&amp;"lotId"&amp;CHAR(34)&amp;": "&amp;CHAR(34)&amp;SUBSTITUTE(CriteriTecnici!$C2305,CHAR(34),"'")&amp;CHAR(34)&amp;", "&amp;CHAR(34)&amp;"criterionId"&amp;CHAR(34)&amp;": "&amp;CHAR(34)&amp;SUBSTITUTE(CriteriTecnici!$D2305,CHAR(34),"'")&amp;CHAR(34)&amp;", "&amp;CHAR(34)&amp;"kind"&amp;CHAR(34)&amp;": "&amp;CHAR(34)&amp;SUBSTITUTE(CriteriTecnici!$F2305,CHAR(34),"'")&amp;CHAR(34)&amp;", "&amp;CHAR(34)&amp;"value"&amp;CHAR(34)&amp;": "&amp;SUBSTITUTE(TRIM(ROUND(IFERROR(CriteriTecnici!$N2305*1,IFERROR(NUMBERVALUE(CriteriTecnici!$N2305,".",","),IFERROR(NUMBERVALUE(CriteriTecnici!$N2305,",","."),0))),4)&amp;""),",",".")&amp;", "&amp;CHAR(34)&amp;"numerator"&amp;CHAR(34)&amp;": "&amp;SUBSTITUTE(TRIM(ROUND(IFERROR(CriteriTecnici!$K2305*1,IFERROR(NUMBERVALUE(CriteriTecnici!$K2305,".",","),IFERROR(NUMBERVALUE(CriteriTecnici!$K2305,",","."),0))),4)&amp;""),",",".")&amp;", "&amp;CHAR(34)&amp;"denominator"&amp;CHAR(34)&amp;": "&amp;SUBSTITUTE(TRIM(ROUND(IFERROR(CriteriTecnici!$L2305*1,IFERROR(NUMBERVALUE(CriteriTecnici!$L2305,".",","),IFERROR(NUMBERVALUE(CriteriTecnici!$L2305,",","."),0))),4)&amp;""),",",".")&amp;", "&amp;CHAR(34)&amp;"flag"&amp;CHAR(34)&amp;": "&amp;SUBSTITUTE(TRIM(ROUND(IFERROR(CriteriTecnici!$M2305*1,IFERROR(NUMBERVALUE(CriteriTecnici!$M2305,".",","),IFERROR(NUMBERVALUE(CriteriTecnici!$M2305,",","."),0))),4)&amp;""),",",".")&amp;", "&amp;CHAR(34)&amp;"rawScore"&amp;CHAR(34)&amp;": "&amp;SUBSTITUTE(TRIM(ROUND(IFERROR(CriteriTecnici!$O2305*1,IFERROR(NUMBERVALUE(CriteriTecnici!$O2305,".",","),IFERROR(NUMBERVALUE(CriteriTecnici!$O2305,",","."),0))),4)&amp;""),",",".")&amp;CHAR(125)&amp;IF(TRUE,",",""))</f>
        <v/>
      </c>
    </row>
    <row r="2526">
      <c r="A2526" s="38">
        <f>IF(CriteriTecnici!$A2306="","","    "&amp;CHAR(123)&amp;CHAR(34)&amp;"bidderId"&amp;CHAR(34)&amp;": "&amp;CHAR(34)&amp;SUBSTITUTE(CriteriTecnici!$A2306,CHAR(34),"'")&amp;CHAR(34)&amp;", "&amp;CHAR(34)&amp;"lotId"&amp;CHAR(34)&amp;": "&amp;CHAR(34)&amp;SUBSTITUTE(CriteriTecnici!$C2306,CHAR(34),"'")&amp;CHAR(34)&amp;", "&amp;CHAR(34)&amp;"criterionId"&amp;CHAR(34)&amp;": "&amp;CHAR(34)&amp;SUBSTITUTE(CriteriTecnici!$D2306,CHAR(34),"'")&amp;CHAR(34)&amp;", "&amp;CHAR(34)&amp;"kind"&amp;CHAR(34)&amp;": "&amp;CHAR(34)&amp;SUBSTITUTE(CriteriTecnici!$F2306,CHAR(34),"'")&amp;CHAR(34)&amp;", "&amp;CHAR(34)&amp;"value"&amp;CHAR(34)&amp;": "&amp;SUBSTITUTE(TRIM(ROUND(IFERROR(CriteriTecnici!$N2306*1,IFERROR(NUMBERVALUE(CriteriTecnici!$N2306,".",","),IFERROR(NUMBERVALUE(CriteriTecnici!$N2306,",","."),0))),4)&amp;""),",",".")&amp;", "&amp;CHAR(34)&amp;"numerator"&amp;CHAR(34)&amp;": "&amp;SUBSTITUTE(TRIM(ROUND(IFERROR(CriteriTecnici!$K2306*1,IFERROR(NUMBERVALUE(CriteriTecnici!$K2306,".",","),IFERROR(NUMBERVALUE(CriteriTecnici!$K2306,",","."),0))),4)&amp;""),",",".")&amp;", "&amp;CHAR(34)&amp;"denominator"&amp;CHAR(34)&amp;": "&amp;SUBSTITUTE(TRIM(ROUND(IFERROR(CriteriTecnici!$L2306*1,IFERROR(NUMBERVALUE(CriteriTecnici!$L2306,".",","),IFERROR(NUMBERVALUE(CriteriTecnici!$L2306,",","."),0))),4)&amp;""),",",".")&amp;", "&amp;CHAR(34)&amp;"flag"&amp;CHAR(34)&amp;": "&amp;SUBSTITUTE(TRIM(ROUND(IFERROR(CriteriTecnici!$M2306*1,IFERROR(NUMBERVALUE(CriteriTecnici!$M2306,".",","),IFERROR(NUMBERVALUE(CriteriTecnici!$M2306,",","."),0))),4)&amp;""),",",".")&amp;", "&amp;CHAR(34)&amp;"rawScore"&amp;CHAR(34)&amp;": "&amp;SUBSTITUTE(TRIM(ROUND(IFERROR(CriteriTecnici!$O2306*1,IFERROR(NUMBERVALUE(CriteriTecnici!$O2306,".",","),IFERROR(NUMBERVALUE(CriteriTecnici!$O2306,",","."),0))),4)&amp;""),",",".")&amp;CHAR(125)&amp;IF(TRUE,",",""))</f>
        <v/>
      </c>
    </row>
    <row r="2527">
      <c r="A2527" s="38">
        <f>IF(CriteriTecnici!$A2307="","","    "&amp;CHAR(123)&amp;CHAR(34)&amp;"bidderId"&amp;CHAR(34)&amp;": "&amp;CHAR(34)&amp;SUBSTITUTE(CriteriTecnici!$A2307,CHAR(34),"'")&amp;CHAR(34)&amp;", "&amp;CHAR(34)&amp;"lotId"&amp;CHAR(34)&amp;": "&amp;CHAR(34)&amp;SUBSTITUTE(CriteriTecnici!$C2307,CHAR(34),"'")&amp;CHAR(34)&amp;", "&amp;CHAR(34)&amp;"criterionId"&amp;CHAR(34)&amp;": "&amp;CHAR(34)&amp;SUBSTITUTE(CriteriTecnici!$D2307,CHAR(34),"'")&amp;CHAR(34)&amp;", "&amp;CHAR(34)&amp;"kind"&amp;CHAR(34)&amp;": "&amp;CHAR(34)&amp;SUBSTITUTE(CriteriTecnici!$F2307,CHAR(34),"'")&amp;CHAR(34)&amp;", "&amp;CHAR(34)&amp;"value"&amp;CHAR(34)&amp;": "&amp;SUBSTITUTE(TRIM(ROUND(IFERROR(CriteriTecnici!$N2307*1,IFERROR(NUMBERVALUE(CriteriTecnici!$N2307,".",","),IFERROR(NUMBERVALUE(CriteriTecnici!$N2307,",","."),0))),4)&amp;""),",",".")&amp;", "&amp;CHAR(34)&amp;"numerator"&amp;CHAR(34)&amp;": "&amp;SUBSTITUTE(TRIM(ROUND(IFERROR(CriteriTecnici!$K2307*1,IFERROR(NUMBERVALUE(CriteriTecnici!$K2307,".",","),IFERROR(NUMBERVALUE(CriteriTecnici!$K2307,",","."),0))),4)&amp;""),",",".")&amp;", "&amp;CHAR(34)&amp;"denominator"&amp;CHAR(34)&amp;": "&amp;SUBSTITUTE(TRIM(ROUND(IFERROR(CriteriTecnici!$L2307*1,IFERROR(NUMBERVALUE(CriteriTecnici!$L2307,".",","),IFERROR(NUMBERVALUE(CriteriTecnici!$L2307,",","."),0))),4)&amp;""),",",".")&amp;", "&amp;CHAR(34)&amp;"flag"&amp;CHAR(34)&amp;": "&amp;SUBSTITUTE(TRIM(ROUND(IFERROR(CriteriTecnici!$M2307*1,IFERROR(NUMBERVALUE(CriteriTecnici!$M2307,".",","),IFERROR(NUMBERVALUE(CriteriTecnici!$M2307,",","."),0))),4)&amp;""),",",".")&amp;", "&amp;CHAR(34)&amp;"rawScore"&amp;CHAR(34)&amp;": "&amp;SUBSTITUTE(TRIM(ROUND(IFERROR(CriteriTecnici!$O2307*1,IFERROR(NUMBERVALUE(CriteriTecnici!$O2307,".",","),IFERROR(NUMBERVALUE(CriteriTecnici!$O2307,",","."),0))),4)&amp;""),",",".")&amp;CHAR(125)&amp;IF(TRUE,",",""))</f>
        <v/>
      </c>
    </row>
    <row r="2528">
      <c r="A2528" s="38">
        <f>IF(CriteriTecnici!$A2308="","","    "&amp;CHAR(123)&amp;CHAR(34)&amp;"bidderId"&amp;CHAR(34)&amp;": "&amp;CHAR(34)&amp;SUBSTITUTE(CriteriTecnici!$A2308,CHAR(34),"'")&amp;CHAR(34)&amp;", "&amp;CHAR(34)&amp;"lotId"&amp;CHAR(34)&amp;": "&amp;CHAR(34)&amp;SUBSTITUTE(CriteriTecnici!$C2308,CHAR(34),"'")&amp;CHAR(34)&amp;", "&amp;CHAR(34)&amp;"criterionId"&amp;CHAR(34)&amp;": "&amp;CHAR(34)&amp;SUBSTITUTE(CriteriTecnici!$D2308,CHAR(34),"'")&amp;CHAR(34)&amp;", "&amp;CHAR(34)&amp;"kind"&amp;CHAR(34)&amp;": "&amp;CHAR(34)&amp;SUBSTITUTE(CriteriTecnici!$F2308,CHAR(34),"'")&amp;CHAR(34)&amp;", "&amp;CHAR(34)&amp;"value"&amp;CHAR(34)&amp;": "&amp;SUBSTITUTE(TRIM(ROUND(IFERROR(CriteriTecnici!$N2308*1,IFERROR(NUMBERVALUE(CriteriTecnici!$N2308,".",","),IFERROR(NUMBERVALUE(CriteriTecnici!$N2308,",","."),0))),4)&amp;""),",",".")&amp;", "&amp;CHAR(34)&amp;"numerator"&amp;CHAR(34)&amp;": "&amp;SUBSTITUTE(TRIM(ROUND(IFERROR(CriteriTecnici!$K2308*1,IFERROR(NUMBERVALUE(CriteriTecnici!$K2308,".",","),IFERROR(NUMBERVALUE(CriteriTecnici!$K2308,",","."),0))),4)&amp;""),",",".")&amp;", "&amp;CHAR(34)&amp;"denominator"&amp;CHAR(34)&amp;": "&amp;SUBSTITUTE(TRIM(ROUND(IFERROR(CriteriTecnici!$L2308*1,IFERROR(NUMBERVALUE(CriteriTecnici!$L2308,".",","),IFERROR(NUMBERVALUE(CriteriTecnici!$L2308,",","."),0))),4)&amp;""),",",".")&amp;", "&amp;CHAR(34)&amp;"flag"&amp;CHAR(34)&amp;": "&amp;SUBSTITUTE(TRIM(ROUND(IFERROR(CriteriTecnici!$M2308*1,IFERROR(NUMBERVALUE(CriteriTecnici!$M2308,".",","),IFERROR(NUMBERVALUE(CriteriTecnici!$M2308,",","."),0))),4)&amp;""),",",".")&amp;", "&amp;CHAR(34)&amp;"rawScore"&amp;CHAR(34)&amp;": "&amp;SUBSTITUTE(TRIM(ROUND(IFERROR(CriteriTecnici!$O2308*1,IFERROR(NUMBERVALUE(CriteriTecnici!$O2308,".",","),IFERROR(NUMBERVALUE(CriteriTecnici!$O2308,",","."),0))),4)&amp;""),",",".")&amp;CHAR(125)&amp;IF(TRUE,",",""))</f>
        <v/>
      </c>
    </row>
    <row r="2529">
      <c r="A2529" s="38">
        <f>IF(CriteriTecnici!$A2309="","","    "&amp;CHAR(123)&amp;CHAR(34)&amp;"bidderId"&amp;CHAR(34)&amp;": "&amp;CHAR(34)&amp;SUBSTITUTE(CriteriTecnici!$A2309,CHAR(34),"'")&amp;CHAR(34)&amp;", "&amp;CHAR(34)&amp;"lotId"&amp;CHAR(34)&amp;": "&amp;CHAR(34)&amp;SUBSTITUTE(CriteriTecnici!$C2309,CHAR(34),"'")&amp;CHAR(34)&amp;", "&amp;CHAR(34)&amp;"criterionId"&amp;CHAR(34)&amp;": "&amp;CHAR(34)&amp;SUBSTITUTE(CriteriTecnici!$D2309,CHAR(34),"'")&amp;CHAR(34)&amp;", "&amp;CHAR(34)&amp;"kind"&amp;CHAR(34)&amp;": "&amp;CHAR(34)&amp;SUBSTITUTE(CriteriTecnici!$F2309,CHAR(34),"'")&amp;CHAR(34)&amp;", "&amp;CHAR(34)&amp;"value"&amp;CHAR(34)&amp;": "&amp;SUBSTITUTE(TRIM(ROUND(IFERROR(CriteriTecnici!$N2309*1,IFERROR(NUMBERVALUE(CriteriTecnici!$N2309,".",","),IFERROR(NUMBERVALUE(CriteriTecnici!$N2309,",","."),0))),4)&amp;""),",",".")&amp;", "&amp;CHAR(34)&amp;"numerator"&amp;CHAR(34)&amp;": "&amp;SUBSTITUTE(TRIM(ROUND(IFERROR(CriteriTecnici!$K2309*1,IFERROR(NUMBERVALUE(CriteriTecnici!$K2309,".",","),IFERROR(NUMBERVALUE(CriteriTecnici!$K2309,",","."),0))),4)&amp;""),",",".")&amp;", "&amp;CHAR(34)&amp;"denominator"&amp;CHAR(34)&amp;": "&amp;SUBSTITUTE(TRIM(ROUND(IFERROR(CriteriTecnici!$L2309*1,IFERROR(NUMBERVALUE(CriteriTecnici!$L2309,".",","),IFERROR(NUMBERVALUE(CriteriTecnici!$L2309,",","."),0))),4)&amp;""),",",".")&amp;", "&amp;CHAR(34)&amp;"flag"&amp;CHAR(34)&amp;": "&amp;SUBSTITUTE(TRIM(ROUND(IFERROR(CriteriTecnici!$M2309*1,IFERROR(NUMBERVALUE(CriteriTecnici!$M2309,".",","),IFERROR(NUMBERVALUE(CriteriTecnici!$M2309,",","."),0))),4)&amp;""),",",".")&amp;", "&amp;CHAR(34)&amp;"rawScore"&amp;CHAR(34)&amp;": "&amp;SUBSTITUTE(TRIM(ROUND(IFERROR(CriteriTecnici!$O2309*1,IFERROR(NUMBERVALUE(CriteriTecnici!$O2309,".",","),IFERROR(NUMBERVALUE(CriteriTecnici!$O2309,",","."),0))),4)&amp;""),",",".")&amp;CHAR(125)&amp;IF(TRUE,",",""))</f>
        <v/>
      </c>
    </row>
    <row r="2530">
      <c r="A2530" s="38">
        <f>IF(CriteriTecnici!$A2310="","","    "&amp;CHAR(123)&amp;CHAR(34)&amp;"bidderId"&amp;CHAR(34)&amp;": "&amp;CHAR(34)&amp;SUBSTITUTE(CriteriTecnici!$A2310,CHAR(34),"'")&amp;CHAR(34)&amp;", "&amp;CHAR(34)&amp;"lotId"&amp;CHAR(34)&amp;": "&amp;CHAR(34)&amp;SUBSTITUTE(CriteriTecnici!$C2310,CHAR(34),"'")&amp;CHAR(34)&amp;", "&amp;CHAR(34)&amp;"criterionId"&amp;CHAR(34)&amp;": "&amp;CHAR(34)&amp;SUBSTITUTE(CriteriTecnici!$D2310,CHAR(34),"'")&amp;CHAR(34)&amp;", "&amp;CHAR(34)&amp;"kind"&amp;CHAR(34)&amp;": "&amp;CHAR(34)&amp;SUBSTITUTE(CriteriTecnici!$F2310,CHAR(34),"'")&amp;CHAR(34)&amp;", "&amp;CHAR(34)&amp;"value"&amp;CHAR(34)&amp;": "&amp;SUBSTITUTE(TRIM(ROUND(IFERROR(CriteriTecnici!$N2310*1,IFERROR(NUMBERVALUE(CriteriTecnici!$N2310,".",","),IFERROR(NUMBERVALUE(CriteriTecnici!$N2310,",","."),0))),4)&amp;""),",",".")&amp;", "&amp;CHAR(34)&amp;"numerator"&amp;CHAR(34)&amp;": "&amp;SUBSTITUTE(TRIM(ROUND(IFERROR(CriteriTecnici!$K2310*1,IFERROR(NUMBERVALUE(CriteriTecnici!$K2310,".",","),IFERROR(NUMBERVALUE(CriteriTecnici!$K2310,",","."),0))),4)&amp;""),",",".")&amp;", "&amp;CHAR(34)&amp;"denominator"&amp;CHAR(34)&amp;": "&amp;SUBSTITUTE(TRIM(ROUND(IFERROR(CriteriTecnici!$L2310*1,IFERROR(NUMBERVALUE(CriteriTecnici!$L2310,".",","),IFERROR(NUMBERVALUE(CriteriTecnici!$L2310,",","."),0))),4)&amp;""),",",".")&amp;", "&amp;CHAR(34)&amp;"flag"&amp;CHAR(34)&amp;": "&amp;SUBSTITUTE(TRIM(ROUND(IFERROR(CriteriTecnici!$M2310*1,IFERROR(NUMBERVALUE(CriteriTecnici!$M2310,".",","),IFERROR(NUMBERVALUE(CriteriTecnici!$M2310,",","."),0))),4)&amp;""),",",".")&amp;", "&amp;CHAR(34)&amp;"rawScore"&amp;CHAR(34)&amp;": "&amp;SUBSTITUTE(TRIM(ROUND(IFERROR(CriteriTecnici!$O2310*1,IFERROR(NUMBERVALUE(CriteriTecnici!$O2310,".",","),IFERROR(NUMBERVALUE(CriteriTecnici!$O2310,",","."),0))),4)&amp;""),",",".")&amp;CHAR(125)&amp;IF(TRUE,",",""))</f>
        <v/>
      </c>
    </row>
    <row r="2531">
      <c r="A2531" s="38">
        <f>IF(CriteriTecnici!$A2311="","","    "&amp;CHAR(123)&amp;CHAR(34)&amp;"bidderId"&amp;CHAR(34)&amp;": "&amp;CHAR(34)&amp;SUBSTITUTE(CriteriTecnici!$A2311,CHAR(34),"'")&amp;CHAR(34)&amp;", "&amp;CHAR(34)&amp;"lotId"&amp;CHAR(34)&amp;": "&amp;CHAR(34)&amp;SUBSTITUTE(CriteriTecnici!$C2311,CHAR(34),"'")&amp;CHAR(34)&amp;", "&amp;CHAR(34)&amp;"criterionId"&amp;CHAR(34)&amp;": "&amp;CHAR(34)&amp;SUBSTITUTE(CriteriTecnici!$D2311,CHAR(34),"'")&amp;CHAR(34)&amp;", "&amp;CHAR(34)&amp;"kind"&amp;CHAR(34)&amp;": "&amp;CHAR(34)&amp;SUBSTITUTE(CriteriTecnici!$F2311,CHAR(34),"'")&amp;CHAR(34)&amp;", "&amp;CHAR(34)&amp;"value"&amp;CHAR(34)&amp;": "&amp;SUBSTITUTE(TRIM(ROUND(IFERROR(CriteriTecnici!$N2311*1,IFERROR(NUMBERVALUE(CriteriTecnici!$N2311,".",","),IFERROR(NUMBERVALUE(CriteriTecnici!$N2311,",","."),0))),4)&amp;""),",",".")&amp;", "&amp;CHAR(34)&amp;"numerator"&amp;CHAR(34)&amp;": "&amp;SUBSTITUTE(TRIM(ROUND(IFERROR(CriteriTecnici!$K2311*1,IFERROR(NUMBERVALUE(CriteriTecnici!$K2311,".",","),IFERROR(NUMBERVALUE(CriteriTecnici!$K2311,",","."),0))),4)&amp;""),",",".")&amp;", "&amp;CHAR(34)&amp;"denominator"&amp;CHAR(34)&amp;": "&amp;SUBSTITUTE(TRIM(ROUND(IFERROR(CriteriTecnici!$L2311*1,IFERROR(NUMBERVALUE(CriteriTecnici!$L2311,".",","),IFERROR(NUMBERVALUE(CriteriTecnici!$L2311,",","."),0))),4)&amp;""),",",".")&amp;", "&amp;CHAR(34)&amp;"flag"&amp;CHAR(34)&amp;": "&amp;SUBSTITUTE(TRIM(ROUND(IFERROR(CriteriTecnici!$M2311*1,IFERROR(NUMBERVALUE(CriteriTecnici!$M2311,".",","),IFERROR(NUMBERVALUE(CriteriTecnici!$M2311,",","."),0))),4)&amp;""),",",".")&amp;", "&amp;CHAR(34)&amp;"rawScore"&amp;CHAR(34)&amp;": "&amp;SUBSTITUTE(TRIM(ROUND(IFERROR(CriteriTecnici!$O2311*1,IFERROR(NUMBERVALUE(CriteriTecnici!$O2311,".",","),IFERROR(NUMBERVALUE(CriteriTecnici!$O2311,",","."),0))),4)&amp;""),",",".")&amp;CHAR(125)&amp;IF(TRUE,",",""))</f>
        <v/>
      </c>
    </row>
    <row r="2532">
      <c r="A2532" s="38">
        <f>IF(CriteriTecnici!$A2312="","","    "&amp;CHAR(123)&amp;CHAR(34)&amp;"bidderId"&amp;CHAR(34)&amp;": "&amp;CHAR(34)&amp;SUBSTITUTE(CriteriTecnici!$A2312,CHAR(34),"'")&amp;CHAR(34)&amp;", "&amp;CHAR(34)&amp;"lotId"&amp;CHAR(34)&amp;": "&amp;CHAR(34)&amp;SUBSTITUTE(CriteriTecnici!$C2312,CHAR(34),"'")&amp;CHAR(34)&amp;", "&amp;CHAR(34)&amp;"criterionId"&amp;CHAR(34)&amp;": "&amp;CHAR(34)&amp;SUBSTITUTE(CriteriTecnici!$D2312,CHAR(34),"'")&amp;CHAR(34)&amp;", "&amp;CHAR(34)&amp;"kind"&amp;CHAR(34)&amp;": "&amp;CHAR(34)&amp;SUBSTITUTE(CriteriTecnici!$F2312,CHAR(34),"'")&amp;CHAR(34)&amp;", "&amp;CHAR(34)&amp;"value"&amp;CHAR(34)&amp;": "&amp;SUBSTITUTE(TRIM(ROUND(IFERROR(CriteriTecnici!$N2312*1,IFERROR(NUMBERVALUE(CriteriTecnici!$N2312,".",","),IFERROR(NUMBERVALUE(CriteriTecnici!$N2312,",","."),0))),4)&amp;""),",",".")&amp;", "&amp;CHAR(34)&amp;"numerator"&amp;CHAR(34)&amp;": "&amp;SUBSTITUTE(TRIM(ROUND(IFERROR(CriteriTecnici!$K2312*1,IFERROR(NUMBERVALUE(CriteriTecnici!$K2312,".",","),IFERROR(NUMBERVALUE(CriteriTecnici!$K2312,",","."),0))),4)&amp;""),",",".")&amp;", "&amp;CHAR(34)&amp;"denominator"&amp;CHAR(34)&amp;": "&amp;SUBSTITUTE(TRIM(ROUND(IFERROR(CriteriTecnici!$L2312*1,IFERROR(NUMBERVALUE(CriteriTecnici!$L2312,".",","),IFERROR(NUMBERVALUE(CriteriTecnici!$L2312,",","."),0))),4)&amp;""),",",".")&amp;", "&amp;CHAR(34)&amp;"flag"&amp;CHAR(34)&amp;": "&amp;SUBSTITUTE(TRIM(ROUND(IFERROR(CriteriTecnici!$M2312*1,IFERROR(NUMBERVALUE(CriteriTecnici!$M2312,".",","),IFERROR(NUMBERVALUE(CriteriTecnici!$M2312,",","."),0))),4)&amp;""),",",".")&amp;", "&amp;CHAR(34)&amp;"rawScore"&amp;CHAR(34)&amp;": "&amp;SUBSTITUTE(TRIM(ROUND(IFERROR(CriteriTecnici!$O2312*1,IFERROR(NUMBERVALUE(CriteriTecnici!$O2312,".",","),IFERROR(NUMBERVALUE(CriteriTecnici!$O2312,",","."),0))),4)&amp;""),",",".")&amp;CHAR(125)&amp;IF(TRUE,",",""))</f>
        <v/>
      </c>
    </row>
    <row r="2533">
      <c r="A2533" s="38">
        <f>IF(CriteriTecnici!$A2313="","","    "&amp;CHAR(123)&amp;CHAR(34)&amp;"bidderId"&amp;CHAR(34)&amp;": "&amp;CHAR(34)&amp;SUBSTITUTE(CriteriTecnici!$A2313,CHAR(34),"'")&amp;CHAR(34)&amp;", "&amp;CHAR(34)&amp;"lotId"&amp;CHAR(34)&amp;": "&amp;CHAR(34)&amp;SUBSTITUTE(CriteriTecnici!$C2313,CHAR(34),"'")&amp;CHAR(34)&amp;", "&amp;CHAR(34)&amp;"criterionId"&amp;CHAR(34)&amp;": "&amp;CHAR(34)&amp;SUBSTITUTE(CriteriTecnici!$D2313,CHAR(34),"'")&amp;CHAR(34)&amp;", "&amp;CHAR(34)&amp;"kind"&amp;CHAR(34)&amp;": "&amp;CHAR(34)&amp;SUBSTITUTE(CriteriTecnici!$F2313,CHAR(34),"'")&amp;CHAR(34)&amp;", "&amp;CHAR(34)&amp;"value"&amp;CHAR(34)&amp;": "&amp;SUBSTITUTE(TRIM(ROUND(IFERROR(CriteriTecnici!$N2313*1,IFERROR(NUMBERVALUE(CriteriTecnici!$N2313,".",","),IFERROR(NUMBERVALUE(CriteriTecnici!$N2313,",","."),0))),4)&amp;""),",",".")&amp;", "&amp;CHAR(34)&amp;"numerator"&amp;CHAR(34)&amp;": "&amp;SUBSTITUTE(TRIM(ROUND(IFERROR(CriteriTecnici!$K2313*1,IFERROR(NUMBERVALUE(CriteriTecnici!$K2313,".",","),IFERROR(NUMBERVALUE(CriteriTecnici!$K2313,",","."),0))),4)&amp;""),",",".")&amp;", "&amp;CHAR(34)&amp;"denominator"&amp;CHAR(34)&amp;": "&amp;SUBSTITUTE(TRIM(ROUND(IFERROR(CriteriTecnici!$L2313*1,IFERROR(NUMBERVALUE(CriteriTecnici!$L2313,".",","),IFERROR(NUMBERVALUE(CriteriTecnici!$L2313,",","."),0))),4)&amp;""),",",".")&amp;", "&amp;CHAR(34)&amp;"flag"&amp;CHAR(34)&amp;": "&amp;SUBSTITUTE(TRIM(ROUND(IFERROR(CriteriTecnici!$M2313*1,IFERROR(NUMBERVALUE(CriteriTecnici!$M2313,".",","),IFERROR(NUMBERVALUE(CriteriTecnici!$M2313,",","."),0))),4)&amp;""),",",".")&amp;", "&amp;CHAR(34)&amp;"rawScore"&amp;CHAR(34)&amp;": "&amp;SUBSTITUTE(TRIM(ROUND(IFERROR(CriteriTecnici!$O2313*1,IFERROR(NUMBERVALUE(CriteriTecnici!$O2313,".",","),IFERROR(NUMBERVALUE(CriteriTecnici!$O2313,",","."),0))),4)&amp;""),",",".")&amp;CHAR(125)&amp;IF(TRUE,",",""))</f>
        <v/>
      </c>
    </row>
    <row r="2534">
      <c r="A2534" s="38">
        <f>IF(CriteriTecnici!$A2314="","","    "&amp;CHAR(123)&amp;CHAR(34)&amp;"bidderId"&amp;CHAR(34)&amp;": "&amp;CHAR(34)&amp;SUBSTITUTE(CriteriTecnici!$A2314,CHAR(34),"'")&amp;CHAR(34)&amp;", "&amp;CHAR(34)&amp;"lotId"&amp;CHAR(34)&amp;": "&amp;CHAR(34)&amp;SUBSTITUTE(CriteriTecnici!$C2314,CHAR(34),"'")&amp;CHAR(34)&amp;", "&amp;CHAR(34)&amp;"criterionId"&amp;CHAR(34)&amp;": "&amp;CHAR(34)&amp;SUBSTITUTE(CriteriTecnici!$D2314,CHAR(34),"'")&amp;CHAR(34)&amp;", "&amp;CHAR(34)&amp;"kind"&amp;CHAR(34)&amp;": "&amp;CHAR(34)&amp;SUBSTITUTE(CriteriTecnici!$F2314,CHAR(34),"'")&amp;CHAR(34)&amp;", "&amp;CHAR(34)&amp;"value"&amp;CHAR(34)&amp;": "&amp;SUBSTITUTE(TRIM(ROUND(IFERROR(CriteriTecnici!$N2314*1,IFERROR(NUMBERVALUE(CriteriTecnici!$N2314,".",","),IFERROR(NUMBERVALUE(CriteriTecnici!$N2314,",","."),0))),4)&amp;""),",",".")&amp;", "&amp;CHAR(34)&amp;"numerator"&amp;CHAR(34)&amp;": "&amp;SUBSTITUTE(TRIM(ROUND(IFERROR(CriteriTecnici!$K2314*1,IFERROR(NUMBERVALUE(CriteriTecnici!$K2314,".",","),IFERROR(NUMBERVALUE(CriteriTecnici!$K2314,",","."),0))),4)&amp;""),",",".")&amp;", "&amp;CHAR(34)&amp;"denominator"&amp;CHAR(34)&amp;": "&amp;SUBSTITUTE(TRIM(ROUND(IFERROR(CriteriTecnici!$L2314*1,IFERROR(NUMBERVALUE(CriteriTecnici!$L2314,".",","),IFERROR(NUMBERVALUE(CriteriTecnici!$L2314,",","."),0))),4)&amp;""),",",".")&amp;", "&amp;CHAR(34)&amp;"flag"&amp;CHAR(34)&amp;": "&amp;SUBSTITUTE(TRIM(ROUND(IFERROR(CriteriTecnici!$M2314*1,IFERROR(NUMBERVALUE(CriteriTecnici!$M2314,".",","),IFERROR(NUMBERVALUE(CriteriTecnici!$M2314,",","."),0))),4)&amp;""),",",".")&amp;", "&amp;CHAR(34)&amp;"rawScore"&amp;CHAR(34)&amp;": "&amp;SUBSTITUTE(TRIM(ROUND(IFERROR(CriteriTecnici!$O2314*1,IFERROR(NUMBERVALUE(CriteriTecnici!$O2314,".",","),IFERROR(NUMBERVALUE(CriteriTecnici!$O2314,",","."),0))),4)&amp;""),",",".")&amp;CHAR(125)&amp;IF(TRUE,",",""))</f>
        <v/>
      </c>
    </row>
    <row r="2535">
      <c r="A2535" s="38">
        <f>IF(CriteriTecnici!$A2315="","","    "&amp;CHAR(123)&amp;CHAR(34)&amp;"bidderId"&amp;CHAR(34)&amp;": "&amp;CHAR(34)&amp;SUBSTITUTE(CriteriTecnici!$A2315,CHAR(34),"'")&amp;CHAR(34)&amp;", "&amp;CHAR(34)&amp;"lotId"&amp;CHAR(34)&amp;": "&amp;CHAR(34)&amp;SUBSTITUTE(CriteriTecnici!$C2315,CHAR(34),"'")&amp;CHAR(34)&amp;", "&amp;CHAR(34)&amp;"criterionId"&amp;CHAR(34)&amp;": "&amp;CHAR(34)&amp;SUBSTITUTE(CriteriTecnici!$D2315,CHAR(34),"'")&amp;CHAR(34)&amp;", "&amp;CHAR(34)&amp;"kind"&amp;CHAR(34)&amp;": "&amp;CHAR(34)&amp;SUBSTITUTE(CriteriTecnici!$F2315,CHAR(34),"'")&amp;CHAR(34)&amp;", "&amp;CHAR(34)&amp;"value"&amp;CHAR(34)&amp;": "&amp;SUBSTITUTE(TRIM(ROUND(IFERROR(CriteriTecnici!$N2315*1,IFERROR(NUMBERVALUE(CriteriTecnici!$N2315,".",","),IFERROR(NUMBERVALUE(CriteriTecnici!$N2315,",","."),0))),4)&amp;""),",",".")&amp;", "&amp;CHAR(34)&amp;"numerator"&amp;CHAR(34)&amp;": "&amp;SUBSTITUTE(TRIM(ROUND(IFERROR(CriteriTecnici!$K2315*1,IFERROR(NUMBERVALUE(CriteriTecnici!$K2315,".",","),IFERROR(NUMBERVALUE(CriteriTecnici!$K2315,",","."),0))),4)&amp;""),",",".")&amp;", "&amp;CHAR(34)&amp;"denominator"&amp;CHAR(34)&amp;": "&amp;SUBSTITUTE(TRIM(ROUND(IFERROR(CriteriTecnici!$L2315*1,IFERROR(NUMBERVALUE(CriteriTecnici!$L2315,".",","),IFERROR(NUMBERVALUE(CriteriTecnici!$L2315,",","."),0))),4)&amp;""),",",".")&amp;", "&amp;CHAR(34)&amp;"flag"&amp;CHAR(34)&amp;": "&amp;SUBSTITUTE(TRIM(ROUND(IFERROR(CriteriTecnici!$M2315*1,IFERROR(NUMBERVALUE(CriteriTecnici!$M2315,".",","),IFERROR(NUMBERVALUE(CriteriTecnici!$M2315,",","."),0))),4)&amp;""),",",".")&amp;", "&amp;CHAR(34)&amp;"rawScore"&amp;CHAR(34)&amp;": "&amp;SUBSTITUTE(TRIM(ROUND(IFERROR(CriteriTecnici!$O2315*1,IFERROR(NUMBERVALUE(CriteriTecnici!$O2315,".",","),IFERROR(NUMBERVALUE(CriteriTecnici!$O2315,",","."),0))),4)&amp;""),",",".")&amp;CHAR(125)&amp;IF(TRUE,",",""))</f>
        <v/>
      </c>
    </row>
    <row r="2536">
      <c r="A2536" s="38">
        <f>IF(CriteriTecnici!$A2316="","","    "&amp;CHAR(123)&amp;CHAR(34)&amp;"bidderId"&amp;CHAR(34)&amp;": "&amp;CHAR(34)&amp;SUBSTITUTE(CriteriTecnici!$A2316,CHAR(34),"'")&amp;CHAR(34)&amp;", "&amp;CHAR(34)&amp;"lotId"&amp;CHAR(34)&amp;": "&amp;CHAR(34)&amp;SUBSTITUTE(CriteriTecnici!$C2316,CHAR(34),"'")&amp;CHAR(34)&amp;", "&amp;CHAR(34)&amp;"criterionId"&amp;CHAR(34)&amp;": "&amp;CHAR(34)&amp;SUBSTITUTE(CriteriTecnici!$D2316,CHAR(34),"'")&amp;CHAR(34)&amp;", "&amp;CHAR(34)&amp;"kind"&amp;CHAR(34)&amp;": "&amp;CHAR(34)&amp;SUBSTITUTE(CriteriTecnici!$F2316,CHAR(34),"'")&amp;CHAR(34)&amp;", "&amp;CHAR(34)&amp;"value"&amp;CHAR(34)&amp;": "&amp;SUBSTITUTE(TRIM(ROUND(IFERROR(CriteriTecnici!$N2316*1,IFERROR(NUMBERVALUE(CriteriTecnici!$N2316,".",","),IFERROR(NUMBERVALUE(CriteriTecnici!$N2316,",","."),0))),4)&amp;""),",",".")&amp;", "&amp;CHAR(34)&amp;"numerator"&amp;CHAR(34)&amp;": "&amp;SUBSTITUTE(TRIM(ROUND(IFERROR(CriteriTecnici!$K2316*1,IFERROR(NUMBERVALUE(CriteriTecnici!$K2316,".",","),IFERROR(NUMBERVALUE(CriteriTecnici!$K2316,",","."),0))),4)&amp;""),",",".")&amp;", "&amp;CHAR(34)&amp;"denominator"&amp;CHAR(34)&amp;": "&amp;SUBSTITUTE(TRIM(ROUND(IFERROR(CriteriTecnici!$L2316*1,IFERROR(NUMBERVALUE(CriteriTecnici!$L2316,".",","),IFERROR(NUMBERVALUE(CriteriTecnici!$L2316,",","."),0))),4)&amp;""),",",".")&amp;", "&amp;CHAR(34)&amp;"flag"&amp;CHAR(34)&amp;": "&amp;SUBSTITUTE(TRIM(ROUND(IFERROR(CriteriTecnici!$M2316*1,IFERROR(NUMBERVALUE(CriteriTecnici!$M2316,".",","),IFERROR(NUMBERVALUE(CriteriTecnici!$M2316,",","."),0))),4)&amp;""),",",".")&amp;", "&amp;CHAR(34)&amp;"rawScore"&amp;CHAR(34)&amp;": "&amp;SUBSTITUTE(TRIM(ROUND(IFERROR(CriteriTecnici!$O2316*1,IFERROR(NUMBERVALUE(CriteriTecnici!$O2316,".",","),IFERROR(NUMBERVALUE(CriteriTecnici!$O2316,",","."),0))),4)&amp;""),",",".")&amp;CHAR(125)&amp;IF(TRUE,",",""))</f>
        <v/>
      </c>
    </row>
    <row r="2537">
      <c r="A2537" s="38">
        <f>IF(CriteriTecnici!$A2317="","","    "&amp;CHAR(123)&amp;CHAR(34)&amp;"bidderId"&amp;CHAR(34)&amp;": "&amp;CHAR(34)&amp;SUBSTITUTE(CriteriTecnici!$A2317,CHAR(34),"'")&amp;CHAR(34)&amp;", "&amp;CHAR(34)&amp;"lotId"&amp;CHAR(34)&amp;": "&amp;CHAR(34)&amp;SUBSTITUTE(CriteriTecnici!$C2317,CHAR(34),"'")&amp;CHAR(34)&amp;", "&amp;CHAR(34)&amp;"criterionId"&amp;CHAR(34)&amp;": "&amp;CHAR(34)&amp;SUBSTITUTE(CriteriTecnici!$D2317,CHAR(34),"'")&amp;CHAR(34)&amp;", "&amp;CHAR(34)&amp;"kind"&amp;CHAR(34)&amp;": "&amp;CHAR(34)&amp;SUBSTITUTE(CriteriTecnici!$F2317,CHAR(34),"'")&amp;CHAR(34)&amp;", "&amp;CHAR(34)&amp;"value"&amp;CHAR(34)&amp;": "&amp;SUBSTITUTE(TRIM(ROUND(IFERROR(CriteriTecnici!$N2317*1,IFERROR(NUMBERVALUE(CriteriTecnici!$N2317,".",","),IFERROR(NUMBERVALUE(CriteriTecnici!$N2317,",","."),0))),4)&amp;""),",",".")&amp;", "&amp;CHAR(34)&amp;"numerator"&amp;CHAR(34)&amp;": "&amp;SUBSTITUTE(TRIM(ROUND(IFERROR(CriteriTecnici!$K2317*1,IFERROR(NUMBERVALUE(CriteriTecnici!$K2317,".",","),IFERROR(NUMBERVALUE(CriteriTecnici!$K2317,",","."),0))),4)&amp;""),",",".")&amp;", "&amp;CHAR(34)&amp;"denominator"&amp;CHAR(34)&amp;": "&amp;SUBSTITUTE(TRIM(ROUND(IFERROR(CriteriTecnici!$L2317*1,IFERROR(NUMBERVALUE(CriteriTecnici!$L2317,".",","),IFERROR(NUMBERVALUE(CriteriTecnici!$L2317,",","."),0))),4)&amp;""),",",".")&amp;", "&amp;CHAR(34)&amp;"flag"&amp;CHAR(34)&amp;": "&amp;SUBSTITUTE(TRIM(ROUND(IFERROR(CriteriTecnici!$M2317*1,IFERROR(NUMBERVALUE(CriteriTecnici!$M2317,".",","),IFERROR(NUMBERVALUE(CriteriTecnici!$M2317,",","."),0))),4)&amp;""),",",".")&amp;", "&amp;CHAR(34)&amp;"rawScore"&amp;CHAR(34)&amp;": "&amp;SUBSTITUTE(TRIM(ROUND(IFERROR(CriteriTecnici!$O2317*1,IFERROR(NUMBERVALUE(CriteriTecnici!$O2317,".",","),IFERROR(NUMBERVALUE(CriteriTecnici!$O2317,",","."),0))),4)&amp;""),",",".")&amp;CHAR(125)&amp;IF(TRUE,",",""))</f>
        <v/>
      </c>
    </row>
    <row r="2538">
      <c r="A2538" s="38">
        <f>IF(CriteriTecnici!$A2318="","","    "&amp;CHAR(123)&amp;CHAR(34)&amp;"bidderId"&amp;CHAR(34)&amp;": "&amp;CHAR(34)&amp;SUBSTITUTE(CriteriTecnici!$A2318,CHAR(34),"'")&amp;CHAR(34)&amp;", "&amp;CHAR(34)&amp;"lotId"&amp;CHAR(34)&amp;": "&amp;CHAR(34)&amp;SUBSTITUTE(CriteriTecnici!$C2318,CHAR(34),"'")&amp;CHAR(34)&amp;", "&amp;CHAR(34)&amp;"criterionId"&amp;CHAR(34)&amp;": "&amp;CHAR(34)&amp;SUBSTITUTE(CriteriTecnici!$D2318,CHAR(34),"'")&amp;CHAR(34)&amp;", "&amp;CHAR(34)&amp;"kind"&amp;CHAR(34)&amp;": "&amp;CHAR(34)&amp;SUBSTITUTE(CriteriTecnici!$F2318,CHAR(34),"'")&amp;CHAR(34)&amp;", "&amp;CHAR(34)&amp;"value"&amp;CHAR(34)&amp;": "&amp;SUBSTITUTE(TRIM(ROUND(IFERROR(CriteriTecnici!$N2318*1,IFERROR(NUMBERVALUE(CriteriTecnici!$N2318,".",","),IFERROR(NUMBERVALUE(CriteriTecnici!$N2318,",","."),0))),4)&amp;""),",",".")&amp;", "&amp;CHAR(34)&amp;"numerator"&amp;CHAR(34)&amp;": "&amp;SUBSTITUTE(TRIM(ROUND(IFERROR(CriteriTecnici!$K2318*1,IFERROR(NUMBERVALUE(CriteriTecnici!$K2318,".",","),IFERROR(NUMBERVALUE(CriteriTecnici!$K2318,",","."),0))),4)&amp;""),",",".")&amp;", "&amp;CHAR(34)&amp;"denominator"&amp;CHAR(34)&amp;": "&amp;SUBSTITUTE(TRIM(ROUND(IFERROR(CriteriTecnici!$L2318*1,IFERROR(NUMBERVALUE(CriteriTecnici!$L2318,".",","),IFERROR(NUMBERVALUE(CriteriTecnici!$L2318,",","."),0))),4)&amp;""),",",".")&amp;", "&amp;CHAR(34)&amp;"flag"&amp;CHAR(34)&amp;": "&amp;SUBSTITUTE(TRIM(ROUND(IFERROR(CriteriTecnici!$M2318*1,IFERROR(NUMBERVALUE(CriteriTecnici!$M2318,".",","),IFERROR(NUMBERVALUE(CriteriTecnici!$M2318,",","."),0))),4)&amp;""),",",".")&amp;", "&amp;CHAR(34)&amp;"rawScore"&amp;CHAR(34)&amp;": "&amp;SUBSTITUTE(TRIM(ROUND(IFERROR(CriteriTecnici!$O2318*1,IFERROR(NUMBERVALUE(CriteriTecnici!$O2318,".",","),IFERROR(NUMBERVALUE(CriteriTecnici!$O2318,",","."),0))),4)&amp;""),",",".")&amp;CHAR(125)&amp;IF(TRUE,",",""))</f>
        <v/>
      </c>
    </row>
    <row r="2539">
      <c r="A2539" s="38">
        <f>IF(CriteriTecnici!$A2319="","","    "&amp;CHAR(123)&amp;CHAR(34)&amp;"bidderId"&amp;CHAR(34)&amp;": "&amp;CHAR(34)&amp;SUBSTITUTE(CriteriTecnici!$A2319,CHAR(34),"'")&amp;CHAR(34)&amp;", "&amp;CHAR(34)&amp;"lotId"&amp;CHAR(34)&amp;": "&amp;CHAR(34)&amp;SUBSTITUTE(CriteriTecnici!$C2319,CHAR(34),"'")&amp;CHAR(34)&amp;", "&amp;CHAR(34)&amp;"criterionId"&amp;CHAR(34)&amp;": "&amp;CHAR(34)&amp;SUBSTITUTE(CriteriTecnici!$D2319,CHAR(34),"'")&amp;CHAR(34)&amp;", "&amp;CHAR(34)&amp;"kind"&amp;CHAR(34)&amp;": "&amp;CHAR(34)&amp;SUBSTITUTE(CriteriTecnici!$F2319,CHAR(34),"'")&amp;CHAR(34)&amp;", "&amp;CHAR(34)&amp;"value"&amp;CHAR(34)&amp;": "&amp;SUBSTITUTE(TRIM(ROUND(IFERROR(CriteriTecnici!$N2319*1,IFERROR(NUMBERVALUE(CriteriTecnici!$N2319,".",","),IFERROR(NUMBERVALUE(CriteriTecnici!$N2319,",","."),0))),4)&amp;""),",",".")&amp;", "&amp;CHAR(34)&amp;"numerator"&amp;CHAR(34)&amp;": "&amp;SUBSTITUTE(TRIM(ROUND(IFERROR(CriteriTecnici!$K2319*1,IFERROR(NUMBERVALUE(CriteriTecnici!$K2319,".",","),IFERROR(NUMBERVALUE(CriteriTecnici!$K2319,",","."),0))),4)&amp;""),",",".")&amp;", "&amp;CHAR(34)&amp;"denominator"&amp;CHAR(34)&amp;": "&amp;SUBSTITUTE(TRIM(ROUND(IFERROR(CriteriTecnici!$L2319*1,IFERROR(NUMBERVALUE(CriteriTecnici!$L2319,".",","),IFERROR(NUMBERVALUE(CriteriTecnici!$L2319,",","."),0))),4)&amp;""),",",".")&amp;", "&amp;CHAR(34)&amp;"flag"&amp;CHAR(34)&amp;": "&amp;SUBSTITUTE(TRIM(ROUND(IFERROR(CriteriTecnici!$M2319*1,IFERROR(NUMBERVALUE(CriteriTecnici!$M2319,".",","),IFERROR(NUMBERVALUE(CriteriTecnici!$M2319,",","."),0))),4)&amp;""),",",".")&amp;", "&amp;CHAR(34)&amp;"rawScore"&amp;CHAR(34)&amp;": "&amp;SUBSTITUTE(TRIM(ROUND(IFERROR(CriteriTecnici!$O2319*1,IFERROR(NUMBERVALUE(CriteriTecnici!$O2319,".",","),IFERROR(NUMBERVALUE(CriteriTecnici!$O2319,",","."),0))),4)&amp;""),",",".")&amp;CHAR(125)&amp;IF(TRUE,",",""))</f>
        <v/>
      </c>
    </row>
    <row r="2540">
      <c r="A2540" s="38">
        <f>IF(CriteriTecnici!$A2320="","","    "&amp;CHAR(123)&amp;CHAR(34)&amp;"bidderId"&amp;CHAR(34)&amp;": "&amp;CHAR(34)&amp;SUBSTITUTE(CriteriTecnici!$A2320,CHAR(34),"'")&amp;CHAR(34)&amp;", "&amp;CHAR(34)&amp;"lotId"&amp;CHAR(34)&amp;": "&amp;CHAR(34)&amp;SUBSTITUTE(CriteriTecnici!$C2320,CHAR(34),"'")&amp;CHAR(34)&amp;", "&amp;CHAR(34)&amp;"criterionId"&amp;CHAR(34)&amp;": "&amp;CHAR(34)&amp;SUBSTITUTE(CriteriTecnici!$D2320,CHAR(34),"'")&amp;CHAR(34)&amp;", "&amp;CHAR(34)&amp;"kind"&amp;CHAR(34)&amp;": "&amp;CHAR(34)&amp;SUBSTITUTE(CriteriTecnici!$F2320,CHAR(34),"'")&amp;CHAR(34)&amp;", "&amp;CHAR(34)&amp;"value"&amp;CHAR(34)&amp;": "&amp;SUBSTITUTE(TRIM(ROUND(IFERROR(CriteriTecnici!$N2320*1,IFERROR(NUMBERVALUE(CriteriTecnici!$N2320,".",","),IFERROR(NUMBERVALUE(CriteriTecnici!$N2320,",","."),0))),4)&amp;""),",",".")&amp;", "&amp;CHAR(34)&amp;"numerator"&amp;CHAR(34)&amp;": "&amp;SUBSTITUTE(TRIM(ROUND(IFERROR(CriteriTecnici!$K2320*1,IFERROR(NUMBERVALUE(CriteriTecnici!$K2320,".",","),IFERROR(NUMBERVALUE(CriteriTecnici!$K2320,",","."),0))),4)&amp;""),",",".")&amp;", "&amp;CHAR(34)&amp;"denominator"&amp;CHAR(34)&amp;": "&amp;SUBSTITUTE(TRIM(ROUND(IFERROR(CriteriTecnici!$L2320*1,IFERROR(NUMBERVALUE(CriteriTecnici!$L2320,".",","),IFERROR(NUMBERVALUE(CriteriTecnici!$L2320,",","."),0))),4)&amp;""),",",".")&amp;", "&amp;CHAR(34)&amp;"flag"&amp;CHAR(34)&amp;": "&amp;SUBSTITUTE(TRIM(ROUND(IFERROR(CriteriTecnici!$M2320*1,IFERROR(NUMBERVALUE(CriteriTecnici!$M2320,".",","),IFERROR(NUMBERVALUE(CriteriTecnici!$M2320,",","."),0))),4)&amp;""),",",".")&amp;", "&amp;CHAR(34)&amp;"rawScore"&amp;CHAR(34)&amp;": "&amp;SUBSTITUTE(TRIM(ROUND(IFERROR(CriteriTecnici!$O2320*1,IFERROR(NUMBERVALUE(CriteriTecnici!$O2320,".",","),IFERROR(NUMBERVALUE(CriteriTecnici!$O2320,",","."),0))),4)&amp;""),",",".")&amp;CHAR(125)&amp;IF(TRUE,",",""))</f>
        <v/>
      </c>
    </row>
    <row r="2541">
      <c r="A2541" s="38">
        <f>IF(CriteriTecnici!$A2321="","","    "&amp;CHAR(123)&amp;CHAR(34)&amp;"bidderId"&amp;CHAR(34)&amp;": "&amp;CHAR(34)&amp;SUBSTITUTE(CriteriTecnici!$A2321,CHAR(34),"'")&amp;CHAR(34)&amp;", "&amp;CHAR(34)&amp;"lotId"&amp;CHAR(34)&amp;": "&amp;CHAR(34)&amp;SUBSTITUTE(CriteriTecnici!$C2321,CHAR(34),"'")&amp;CHAR(34)&amp;", "&amp;CHAR(34)&amp;"criterionId"&amp;CHAR(34)&amp;": "&amp;CHAR(34)&amp;SUBSTITUTE(CriteriTecnici!$D2321,CHAR(34),"'")&amp;CHAR(34)&amp;", "&amp;CHAR(34)&amp;"kind"&amp;CHAR(34)&amp;": "&amp;CHAR(34)&amp;SUBSTITUTE(CriteriTecnici!$F2321,CHAR(34),"'")&amp;CHAR(34)&amp;", "&amp;CHAR(34)&amp;"value"&amp;CHAR(34)&amp;": "&amp;SUBSTITUTE(TRIM(ROUND(IFERROR(CriteriTecnici!$N2321*1,IFERROR(NUMBERVALUE(CriteriTecnici!$N2321,".",","),IFERROR(NUMBERVALUE(CriteriTecnici!$N2321,",","."),0))),4)&amp;""),",",".")&amp;", "&amp;CHAR(34)&amp;"numerator"&amp;CHAR(34)&amp;": "&amp;SUBSTITUTE(TRIM(ROUND(IFERROR(CriteriTecnici!$K2321*1,IFERROR(NUMBERVALUE(CriteriTecnici!$K2321,".",","),IFERROR(NUMBERVALUE(CriteriTecnici!$K2321,",","."),0))),4)&amp;""),",",".")&amp;", "&amp;CHAR(34)&amp;"denominator"&amp;CHAR(34)&amp;": "&amp;SUBSTITUTE(TRIM(ROUND(IFERROR(CriteriTecnici!$L2321*1,IFERROR(NUMBERVALUE(CriteriTecnici!$L2321,".",","),IFERROR(NUMBERVALUE(CriteriTecnici!$L2321,",","."),0))),4)&amp;""),",",".")&amp;", "&amp;CHAR(34)&amp;"flag"&amp;CHAR(34)&amp;": "&amp;SUBSTITUTE(TRIM(ROUND(IFERROR(CriteriTecnici!$M2321*1,IFERROR(NUMBERVALUE(CriteriTecnici!$M2321,".",","),IFERROR(NUMBERVALUE(CriteriTecnici!$M2321,",","."),0))),4)&amp;""),",",".")&amp;", "&amp;CHAR(34)&amp;"rawScore"&amp;CHAR(34)&amp;": "&amp;SUBSTITUTE(TRIM(ROUND(IFERROR(CriteriTecnici!$O2321*1,IFERROR(NUMBERVALUE(CriteriTecnici!$O2321,".",","),IFERROR(NUMBERVALUE(CriteriTecnici!$O2321,",","."),0))),4)&amp;""),",",".")&amp;CHAR(125)&amp;IF(TRUE,",",""))</f>
        <v/>
      </c>
    </row>
    <row r="2542">
      <c r="A2542" s="38">
        <f>IF(CriteriTecnici!$A2322="","","    "&amp;CHAR(123)&amp;CHAR(34)&amp;"bidderId"&amp;CHAR(34)&amp;": "&amp;CHAR(34)&amp;SUBSTITUTE(CriteriTecnici!$A2322,CHAR(34),"'")&amp;CHAR(34)&amp;", "&amp;CHAR(34)&amp;"lotId"&amp;CHAR(34)&amp;": "&amp;CHAR(34)&amp;SUBSTITUTE(CriteriTecnici!$C2322,CHAR(34),"'")&amp;CHAR(34)&amp;", "&amp;CHAR(34)&amp;"criterionId"&amp;CHAR(34)&amp;": "&amp;CHAR(34)&amp;SUBSTITUTE(CriteriTecnici!$D2322,CHAR(34),"'")&amp;CHAR(34)&amp;", "&amp;CHAR(34)&amp;"kind"&amp;CHAR(34)&amp;": "&amp;CHAR(34)&amp;SUBSTITUTE(CriteriTecnici!$F2322,CHAR(34),"'")&amp;CHAR(34)&amp;", "&amp;CHAR(34)&amp;"value"&amp;CHAR(34)&amp;": "&amp;SUBSTITUTE(TRIM(ROUND(IFERROR(CriteriTecnici!$N2322*1,IFERROR(NUMBERVALUE(CriteriTecnici!$N2322,".",","),IFERROR(NUMBERVALUE(CriteriTecnici!$N2322,",","."),0))),4)&amp;""),",",".")&amp;", "&amp;CHAR(34)&amp;"numerator"&amp;CHAR(34)&amp;": "&amp;SUBSTITUTE(TRIM(ROUND(IFERROR(CriteriTecnici!$K2322*1,IFERROR(NUMBERVALUE(CriteriTecnici!$K2322,".",","),IFERROR(NUMBERVALUE(CriteriTecnici!$K2322,",","."),0))),4)&amp;""),",",".")&amp;", "&amp;CHAR(34)&amp;"denominator"&amp;CHAR(34)&amp;": "&amp;SUBSTITUTE(TRIM(ROUND(IFERROR(CriteriTecnici!$L2322*1,IFERROR(NUMBERVALUE(CriteriTecnici!$L2322,".",","),IFERROR(NUMBERVALUE(CriteriTecnici!$L2322,",","."),0))),4)&amp;""),",",".")&amp;", "&amp;CHAR(34)&amp;"flag"&amp;CHAR(34)&amp;": "&amp;SUBSTITUTE(TRIM(ROUND(IFERROR(CriteriTecnici!$M2322*1,IFERROR(NUMBERVALUE(CriteriTecnici!$M2322,".",","),IFERROR(NUMBERVALUE(CriteriTecnici!$M2322,",","."),0))),4)&amp;""),",",".")&amp;", "&amp;CHAR(34)&amp;"rawScore"&amp;CHAR(34)&amp;": "&amp;SUBSTITUTE(TRIM(ROUND(IFERROR(CriteriTecnici!$O2322*1,IFERROR(NUMBERVALUE(CriteriTecnici!$O2322,".",","),IFERROR(NUMBERVALUE(CriteriTecnici!$O2322,",","."),0))),4)&amp;""),",",".")&amp;CHAR(125)&amp;IF(TRUE,",",""))</f>
        <v/>
      </c>
    </row>
    <row r="2543">
      <c r="A2543" s="38">
        <f>IF(CriteriTecnici!$A2323="","","    "&amp;CHAR(123)&amp;CHAR(34)&amp;"bidderId"&amp;CHAR(34)&amp;": "&amp;CHAR(34)&amp;SUBSTITUTE(CriteriTecnici!$A2323,CHAR(34),"'")&amp;CHAR(34)&amp;", "&amp;CHAR(34)&amp;"lotId"&amp;CHAR(34)&amp;": "&amp;CHAR(34)&amp;SUBSTITUTE(CriteriTecnici!$C2323,CHAR(34),"'")&amp;CHAR(34)&amp;", "&amp;CHAR(34)&amp;"criterionId"&amp;CHAR(34)&amp;": "&amp;CHAR(34)&amp;SUBSTITUTE(CriteriTecnici!$D2323,CHAR(34),"'")&amp;CHAR(34)&amp;", "&amp;CHAR(34)&amp;"kind"&amp;CHAR(34)&amp;": "&amp;CHAR(34)&amp;SUBSTITUTE(CriteriTecnici!$F2323,CHAR(34),"'")&amp;CHAR(34)&amp;", "&amp;CHAR(34)&amp;"value"&amp;CHAR(34)&amp;": "&amp;SUBSTITUTE(TRIM(ROUND(IFERROR(CriteriTecnici!$N2323*1,IFERROR(NUMBERVALUE(CriteriTecnici!$N2323,".",","),IFERROR(NUMBERVALUE(CriteriTecnici!$N2323,",","."),0))),4)&amp;""),",",".")&amp;", "&amp;CHAR(34)&amp;"numerator"&amp;CHAR(34)&amp;": "&amp;SUBSTITUTE(TRIM(ROUND(IFERROR(CriteriTecnici!$K2323*1,IFERROR(NUMBERVALUE(CriteriTecnici!$K2323,".",","),IFERROR(NUMBERVALUE(CriteriTecnici!$K2323,",","."),0))),4)&amp;""),",",".")&amp;", "&amp;CHAR(34)&amp;"denominator"&amp;CHAR(34)&amp;": "&amp;SUBSTITUTE(TRIM(ROUND(IFERROR(CriteriTecnici!$L2323*1,IFERROR(NUMBERVALUE(CriteriTecnici!$L2323,".",","),IFERROR(NUMBERVALUE(CriteriTecnici!$L2323,",","."),0))),4)&amp;""),",",".")&amp;", "&amp;CHAR(34)&amp;"flag"&amp;CHAR(34)&amp;": "&amp;SUBSTITUTE(TRIM(ROUND(IFERROR(CriteriTecnici!$M2323*1,IFERROR(NUMBERVALUE(CriteriTecnici!$M2323,".",","),IFERROR(NUMBERVALUE(CriteriTecnici!$M2323,",","."),0))),4)&amp;""),",",".")&amp;", "&amp;CHAR(34)&amp;"rawScore"&amp;CHAR(34)&amp;": "&amp;SUBSTITUTE(TRIM(ROUND(IFERROR(CriteriTecnici!$O2323*1,IFERROR(NUMBERVALUE(CriteriTecnici!$O2323,".",","),IFERROR(NUMBERVALUE(CriteriTecnici!$O2323,",","."),0))),4)&amp;""),",",".")&amp;CHAR(125)&amp;IF(TRUE,",",""))</f>
        <v/>
      </c>
    </row>
    <row r="2544">
      <c r="A2544" s="38">
        <f>IF(CriteriTecnici!$A2324="","","    "&amp;CHAR(123)&amp;CHAR(34)&amp;"bidderId"&amp;CHAR(34)&amp;": "&amp;CHAR(34)&amp;SUBSTITUTE(CriteriTecnici!$A2324,CHAR(34),"'")&amp;CHAR(34)&amp;", "&amp;CHAR(34)&amp;"lotId"&amp;CHAR(34)&amp;": "&amp;CHAR(34)&amp;SUBSTITUTE(CriteriTecnici!$C2324,CHAR(34),"'")&amp;CHAR(34)&amp;", "&amp;CHAR(34)&amp;"criterionId"&amp;CHAR(34)&amp;": "&amp;CHAR(34)&amp;SUBSTITUTE(CriteriTecnici!$D2324,CHAR(34),"'")&amp;CHAR(34)&amp;", "&amp;CHAR(34)&amp;"kind"&amp;CHAR(34)&amp;": "&amp;CHAR(34)&amp;SUBSTITUTE(CriteriTecnici!$F2324,CHAR(34),"'")&amp;CHAR(34)&amp;", "&amp;CHAR(34)&amp;"value"&amp;CHAR(34)&amp;": "&amp;SUBSTITUTE(TRIM(ROUND(IFERROR(CriteriTecnici!$N2324*1,IFERROR(NUMBERVALUE(CriteriTecnici!$N2324,".",","),IFERROR(NUMBERVALUE(CriteriTecnici!$N2324,",","."),0))),4)&amp;""),",",".")&amp;", "&amp;CHAR(34)&amp;"numerator"&amp;CHAR(34)&amp;": "&amp;SUBSTITUTE(TRIM(ROUND(IFERROR(CriteriTecnici!$K2324*1,IFERROR(NUMBERVALUE(CriteriTecnici!$K2324,".",","),IFERROR(NUMBERVALUE(CriteriTecnici!$K2324,",","."),0))),4)&amp;""),",",".")&amp;", "&amp;CHAR(34)&amp;"denominator"&amp;CHAR(34)&amp;": "&amp;SUBSTITUTE(TRIM(ROUND(IFERROR(CriteriTecnici!$L2324*1,IFERROR(NUMBERVALUE(CriteriTecnici!$L2324,".",","),IFERROR(NUMBERVALUE(CriteriTecnici!$L2324,",","."),0))),4)&amp;""),",",".")&amp;", "&amp;CHAR(34)&amp;"flag"&amp;CHAR(34)&amp;": "&amp;SUBSTITUTE(TRIM(ROUND(IFERROR(CriteriTecnici!$M2324*1,IFERROR(NUMBERVALUE(CriteriTecnici!$M2324,".",","),IFERROR(NUMBERVALUE(CriteriTecnici!$M2324,",","."),0))),4)&amp;""),",",".")&amp;", "&amp;CHAR(34)&amp;"rawScore"&amp;CHAR(34)&amp;": "&amp;SUBSTITUTE(TRIM(ROUND(IFERROR(CriteriTecnici!$O2324*1,IFERROR(NUMBERVALUE(CriteriTecnici!$O2324,".",","),IFERROR(NUMBERVALUE(CriteriTecnici!$O2324,",","."),0))),4)&amp;""),",",".")&amp;CHAR(125)&amp;IF(TRUE,",",""))</f>
        <v/>
      </c>
    </row>
    <row r="2545">
      <c r="A2545" s="38">
        <f>IF(CriteriTecnici!$A2325="","","    "&amp;CHAR(123)&amp;CHAR(34)&amp;"bidderId"&amp;CHAR(34)&amp;": "&amp;CHAR(34)&amp;SUBSTITUTE(CriteriTecnici!$A2325,CHAR(34),"'")&amp;CHAR(34)&amp;", "&amp;CHAR(34)&amp;"lotId"&amp;CHAR(34)&amp;": "&amp;CHAR(34)&amp;SUBSTITUTE(CriteriTecnici!$C2325,CHAR(34),"'")&amp;CHAR(34)&amp;", "&amp;CHAR(34)&amp;"criterionId"&amp;CHAR(34)&amp;": "&amp;CHAR(34)&amp;SUBSTITUTE(CriteriTecnici!$D2325,CHAR(34),"'")&amp;CHAR(34)&amp;", "&amp;CHAR(34)&amp;"kind"&amp;CHAR(34)&amp;": "&amp;CHAR(34)&amp;SUBSTITUTE(CriteriTecnici!$F2325,CHAR(34),"'")&amp;CHAR(34)&amp;", "&amp;CHAR(34)&amp;"value"&amp;CHAR(34)&amp;": "&amp;SUBSTITUTE(TRIM(ROUND(IFERROR(CriteriTecnici!$N2325*1,IFERROR(NUMBERVALUE(CriteriTecnici!$N2325,".",","),IFERROR(NUMBERVALUE(CriteriTecnici!$N2325,",","."),0))),4)&amp;""),",",".")&amp;", "&amp;CHAR(34)&amp;"numerator"&amp;CHAR(34)&amp;": "&amp;SUBSTITUTE(TRIM(ROUND(IFERROR(CriteriTecnici!$K2325*1,IFERROR(NUMBERVALUE(CriteriTecnici!$K2325,".",","),IFERROR(NUMBERVALUE(CriteriTecnici!$K2325,",","."),0))),4)&amp;""),",",".")&amp;", "&amp;CHAR(34)&amp;"denominator"&amp;CHAR(34)&amp;": "&amp;SUBSTITUTE(TRIM(ROUND(IFERROR(CriteriTecnici!$L2325*1,IFERROR(NUMBERVALUE(CriteriTecnici!$L2325,".",","),IFERROR(NUMBERVALUE(CriteriTecnici!$L2325,",","."),0))),4)&amp;""),",",".")&amp;", "&amp;CHAR(34)&amp;"flag"&amp;CHAR(34)&amp;": "&amp;SUBSTITUTE(TRIM(ROUND(IFERROR(CriteriTecnici!$M2325*1,IFERROR(NUMBERVALUE(CriteriTecnici!$M2325,".",","),IFERROR(NUMBERVALUE(CriteriTecnici!$M2325,",","."),0))),4)&amp;""),",",".")&amp;", "&amp;CHAR(34)&amp;"rawScore"&amp;CHAR(34)&amp;": "&amp;SUBSTITUTE(TRIM(ROUND(IFERROR(CriteriTecnici!$O2325*1,IFERROR(NUMBERVALUE(CriteriTecnici!$O2325,".",","),IFERROR(NUMBERVALUE(CriteriTecnici!$O2325,",","."),0))),4)&amp;""),",",".")&amp;CHAR(125)&amp;IF(TRUE,",",""))</f>
        <v/>
      </c>
    </row>
    <row r="2546">
      <c r="A2546" s="38">
        <f>IF(CriteriTecnici!$A2326="","","    "&amp;CHAR(123)&amp;CHAR(34)&amp;"bidderId"&amp;CHAR(34)&amp;": "&amp;CHAR(34)&amp;SUBSTITUTE(CriteriTecnici!$A2326,CHAR(34),"'")&amp;CHAR(34)&amp;", "&amp;CHAR(34)&amp;"lotId"&amp;CHAR(34)&amp;": "&amp;CHAR(34)&amp;SUBSTITUTE(CriteriTecnici!$C2326,CHAR(34),"'")&amp;CHAR(34)&amp;", "&amp;CHAR(34)&amp;"criterionId"&amp;CHAR(34)&amp;": "&amp;CHAR(34)&amp;SUBSTITUTE(CriteriTecnici!$D2326,CHAR(34),"'")&amp;CHAR(34)&amp;", "&amp;CHAR(34)&amp;"kind"&amp;CHAR(34)&amp;": "&amp;CHAR(34)&amp;SUBSTITUTE(CriteriTecnici!$F2326,CHAR(34),"'")&amp;CHAR(34)&amp;", "&amp;CHAR(34)&amp;"value"&amp;CHAR(34)&amp;": "&amp;SUBSTITUTE(TRIM(ROUND(IFERROR(CriteriTecnici!$N2326*1,IFERROR(NUMBERVALUE(CriteriTecnici!$N2326,".",","),IFERROR(NUMBERVALUE(CriteriTecnici!$N2326,",","."),0))),4)&amp;""),",",".")&amp;", "&amp;CHAR(34)&amp;"numerator"&amp;CHAR(34)&amp;": "&amp;SUBSTITUTE(TRIM(ROUND(IFERROR(CriteriTecnici!$K2326*1,IFERROR(NUMBERVALUE(CriteriTecnici!$K2326,".",","),IFERROR(NUMBERVALUE(CriteriTecnici!$K2326,",","."),0))),4)&amp;""),",",".")&amp;", "&amp;CHAR(34)&amp;"denominator"&amp;CHAR(34)&amp;": "&amp;SUBSTITUTE(TRIM(ROUND(IFERROR(CriteriTecnici!$L2326*1,IFERROR(NUMBERVALUE(CriteriTecnici!$L2326,".",","),IFERROR(NUMBERVALUE(CriteriTecnici!$L2326,",","."),0))),4)&amp;""),",",".")&amp;", "&amp;CHAR(34)&amp;"flag"&amp;CHAR(34)&amp;": "&amp;SUBSTITUTE(TRIM(ROUND(IFERROR(CriteriTecnici!$M2326*1,IFERROR(NUMBERVALUE(CriteriTecnici!$M2326,".",","),IFERROR(NUMBERVALUE(CriteriTecnici!$M2326,",","."),0))),4)&amp;""),",",".")&amp;", "&amp;CHAR(34)&amp;"rawScore"&amp;CHAR(34)&amp;": "&amp;SUBSTITUTE(TRIM(ROUND(IFERROR(CriteriTecnici!$O2326*1,IFERROR(NUMBERVALUE(CriteriTecnici!$O2326,".",","),IFERROR(NUMBERVALUE(CriteriTecnici!$O2326,",","."),0))),4)&amp;""),",",".")&amp;CHAR(125)&amp;IF(TRUE,",",""))</f>
        <v/>
      </c>
    </row>
    <row r="2547">
      <c r="A2547" s="38">
        <f>IF(CriteriTecnici!$A2327="","","    "&amp;CHAR(123)&amp;CHAR(34)&amp;"bidderId"&amp;CHAR(34)&amp;": "&amp;CHAR(34)&amp;SUBSTITUTE(CriteriTecnici!$A2327,CHAR(34),"'")&amp;CHAR(34)&amp;", "&amp;CHAR(34)&amp;"lotId"&amp;CHAR(34)&amp;": "&amp;CHAR(34)&amp;SUBSTITUTE(CriteriTecnici!$C2327,CHAR(34),"'")&amp;CHAR(34)&amp;", "&amp;CHAR(34)&amp;"criterionId"&amp;CHAR(34)&amp;": "&amp;CHAR(34)&amp;SUBSTITUTE(CriteriTecnici!$D2327,CHAR(34),"'")&amp;CHAR(34)&amp;", "&amp;CHAR(34)&amp;"kind"&amp;CHAR(34)&amp;": "&amp;CHAR(34)&amp;SUBSTITUTE(CriteriTecnici!$F2327,CHAR(34),"'")&amp;CHAR(34)&amp;", "&amp;CHAR(34)&amp;"value"&amp;CHAR(34)&amp;": "&amp;SUBSTITUTE(TRIM(ROUND(IFERROR(CriteriTecnici!$N2327*1,IFERROR(NUMBERVALUE(CriteriTecnici!$N2327,".",","),IFERROR(NUMBERVALUE(CriteriTecnici!$N2327,",","."),0))),4)&amp;""),",",".")&amp;", "&amp;CHAR(34)&amp;"numerator"&amp;CHAR(34)&amp;": "&amp;SUBSTITUTE(TRIM(ROUND(IFERROR(CriteriTecnici!$K2327*1,IFERROR(NUMBERVALUE(CriteriTecnici!$K2327,".",","),IFERROR(NUMBERVALUE(CriteriTecnici!$K2327,",","."),0))),4)&amp;""),",",".")&amp;", "&amp;CHAR(34)&amp;"denominator"&amp;CHAR(34)&amp;": "&amp;SUBSTITUTE(TRIM(ROUND(IFERROR(CriteriTecnici!$L2327*1,IFERROR(NUMBERVALUE(CriteriTecnici!$L2327,".",","),IFERROR(NUMBERVALUE(CriteriTecnici!$L2327,",","."),0))),4)&amp;""),",",".")&amp;", "&amp;CHAR(34)&amp;"flag"&amp;CHAR(34)&amp;": "&amp;SUBSTITUTE(TRIM(ROUND(IFERROR(CriteriTecnici!$M2327*1,IFERROR(NUMBERVALUE(CriteriTecnici!$M2327,".",","),IFERROR(NUMBERVALUE(CriteriTecnici!$M2327,",","."),0))),4)&amp;""),",",".")&amp;", "&amp;CHAR(34)&amp;"rawScore"&amp;CHAR(34)&amp;": "&amp;SUBSTITUTE(TRIM(ROUND(IFERROR(CriteriTecnici!$O2327*1,IFERROR(NUMBERVALUE(CriteriTecnici!$O2327,".",","),IFERROR(NUMBERVALUE(CriteriTecnici!$O2327,",","."),0))),4)&amp;""),",",".")&amp;CHAR(125)&amp;IF(TRUE,",",""))</f>
        <v/>
      </c>
    </row>
    <row r="2548">
      <c r="A2548" s="38">
        <f>IF(CriteriTecnici!$A2328="","","    "&amp;CHAR(123)&amp;CHAR(34)&amp;"bidderId"&amp;CHAR(34)&amp;": "&amp;CHAR(34)&amp;SUBSTITUTE(CriteriTecnici!$A2328,CHAR(34),"'")&amp;CHAR(34)&amp;", "&amp;CHAR(34)&amp;"lotId"&amp;CHAR(34)&amp;": "&amp;CHAR(34)&amp;SUBSTITUTE(CriteriTecnici!$C2328,CHAR(34),"'")&amp;CHAR(34)&amp;", "&amp;CHAR(34)&amp;"criterionId"&amp;CHAR(34)&amp;": "&amp;CHAR(34)&amp;SUBSTITUTE(CriteriTecnici!$D2328,CHAR(34),"'")&amp;CHAR(34)&amp;", "&amp;CHAR(34)&amp;"kind"&amp;CHAR(34)&amp;": "&amp;CHAR(34)&amp;SUBSTITUTE(CriteriTecnici!$F2328,CHAR(34),"'")&amp;CHAR(34)&amp;", "&amp;CHAR(34)&amp;"value"&amp;CHAR(34)&amp;": "&amp;SUBSTITUTE(TRIM(ROUND(IFERROR(CriteriTecnici!$N2328*1,IFERROR(NUMBERVALUE(CriteriTecnici!$N2328,".",","),IFERROR(NUMBERVALUE(CriteriTecnici!$N2328,",","."),0))),4)&amp;""),",",".")&amp;", "&amp;CHAR(34)&amp;"numerator"&amp;CHAR(34)&amp;": "&amp;SUBSTITUTE(TRIM(ROUND(IFERROR(CriteriTecnici!$K2328*1,IFERROR(NUMBERVALUE(CriteriTecnici!$K2328,".",","),IFERROR(NUMBERVALUE(CriteriTecnici!$K2328,",","."),0))),4)&amp;""),",",".")&amp;", "&amp;CHAR(34)&amp;"denominator"&amp;CHAR(34)&amp;": "&amp;SUBSTITUTE(TRIM(ROUND(IFERROR(CriteriTecnici!$L2328*1,IFERROR(NUMBERVALUE(CriteriTecnici!$L2328,".",","),IFERROR(NUMBERVALUE(CriteriTecnici!$L2328,",","."),0))),4)&amp;""),",",".")&amp;", "&amp;CHAR(34)&amp;"flag"&amp;CHAR(34)&amp;": "&amp;SUBSTITUTE(TRIM(ROUND(IFERROR(CriteriTecnici!$M2328*1,IFERROR(NUMBERVALUE(CriteriTecnici!$M2328,".",","),IFERROR(NUMBERVALUE(CriteriTecnici!$M2328,",","."),0))),4)&amp;""),",",".")&amp;", "&amp;CHAR(34)&amp;"rawScore"&amp;CHAR(34)&amp;": "&amp;SUBSTITUTE(TRIM(ROUND(IFERROR(CriteriTecnici!$O2328*1,IFERROR(NUMBERVALUE(CriteriTecnici!$O2328,".",","),IFERROR(NUMBERVALUE(CriteriTecnici!$O2328,",","."),0))),4)&amp;""),",",".")&amp;CHAR(125)&amp;IF(TRUE,",",""))</f>
        <v/>
      </c>
    </row>
    <row r="2549">
      <c r="A2549" s="38">
        <f>IF(CriteriTecnici!$A2329="","","    "&amp;CHAR(123)&amp;CHAR(34)&amp;"bidderId"&amp;CHAR(34)&amp;": "&amp;CHAR(34)&amp;SUBSTITUTE(CriteriTecnici!$A2329,CHAR(34),"'")&amp;CHAR(34)&amp;", "&amp;CHAR(34)&amp;"lotId"&amp;CHAR(34)&amp;": "&amp;CHAR(34)&amp;SUBSTITUTE(CriteriTecnici!$C2329,CHAR(34),"'")&amp;CHAR(34)&amp;", "&amp;CHAR(34)&amp;"criterionId"&amp;CHAR(34)&amp;": "&amp;CHAR(34)&amp;SUBSTITUTE(CriteriTecnici!$D2329,CHAR(34),"'")&amp;CHAR(34)&amp;", "&amp;CHAR(34)&amp;"kind"&amp;CHAR(34)&amp;": "&amp;CHAR(34)&amp;SUBSTITUTE(CriteriTecnici!$F2329,CHAR(34),"'")&amp;CHAR(34)&amp;", "&amp;CHAR(34)&amp;"value"&amp;CHAR(34)&amp;": "&amp;SUBSTITUTE(TRIM(ROUND(IFERROR(CriteriTecnici!$N2329*1,IFERROR(NUMBERVALUE(CriteriTecnici!$N2329,".",","),IFERROR(NUMBERVALUE(CriteriTecnici!$N2329,",","."),0))),4)&amp;""),",",".")&amp;", "&amp;CHAR(34)&amp;"numerator"&amp;CHAR(34)&amp;": "&amp;SUBSTITUTE(TRIM(ROUND(IFERROR(CriteriTecnici!$K2329*1,IFERROR(NUMBERVALUE(CriteriTecnici!$K2329,".",","),IFERROR(NUMBERVALUE(CriteriTecnici!$K2329,",","."),0))),4)&amp;""),",",".")&amp;", "&amp;CHAR(34)&amp;"denominator"&amp;CHAR(34)&amp;": "&amp;SUBSTITUTE(TRIM(ROUND(IFERROR(CriteriTecnici!$L2329*1,IFERROR(NUMBERVALUE(CriteriTecnici!$L2329,".",","),IFERROR(NUMBERVALUE(CriteriTecnici!$L2329,",","."),0))),4)&amp;""),",",".")&amp;", "&amp;CHAR(34)&amp;"flag"&amp;CHAR(34)&amp;": "&amp;SUBSTITUTE(TRIM(ROUND(IFERROR(CriteriTecnici!$M2329*1,IFERROR(NUMBERVALUE(CriteriTecnici!$M2329,".",","),IFERROR(NUMBERVALUE(CriteriTecnici!$M2329,",","."),0))),4)&amp;""),",",".")&amp;", "&amp;CHAR(34)&amp;"rawScore"&amp;CHAR(34)&amp;": "&amp;SUBSTITUTE(TRIM(ROUND(IFERROR(CriteriTecnici!$O2329*1,IFERROR(NUMBERVALUE(CriteriTecnici!$O2329,".",","),IFERROR(NUMBERVALUE(CriteriTecnici!$O2329,",","."),0))),4)&amp;""),",",".")&amp;CHAR(125)&amp;IF(COUNTA(Offerte!$A77:$A$200)&gt;0,",",""))</f>
        <v/>
      </c>
    </row>
    <row r="2550">
      <c r="A2550" s="38">
        <f>IF(CriteriTecnici!$A2330="","","    "&amp;CHAR(123)&amp;CHAR(34)&amp;"bidderId"&amp;CHAR(34)&amp;": "&amp;CHAR(34)&amp;SUBSTITUTE(CriteriTecnici!$A2330,CHAR(34),"'")&amp;CHAR(34)&amp;", "&amp;CHAR(34)&amp;"lotId"&amp;CHAR(34)&amp;": "&amp;CHAR(34)&amp;SUBSTITUTE(CriteriTecnici!$C2330,CHAR(34),"'")&amp;CHAR(34)&amp;", "&amp;CHAR(34)&amp;"criterionId"&amp;CHAR(34)&amp;": "&amp;CHAR(34)&amp;SUBSTITUTE(CriteriTecnici!$D2330,CHAR(34),"'")&amp;CHAR(34)&amp;", "&amp;CHAR(34)&amp;"kind"&amp;CHAR(34)&amp;": "&amp;CHAR(34)&amp;SUBSTITUTE(CriteriTecnici!$F2330,CHAR(34),"'")&amp;CHAR(34)&amp;", "&amp;CHAR(34)&amp;"value"&amp;CHAR(34)&amp;": "&amp;SUBSTITUTE(TRIM(ROUND(IFERROR(CriteriTecnici!$N2330*1,IFERROR(NUMBERVALUE(CriteriTecnici!$N2330,".",","),IFERROR(NUMBERVALUE(CriteriTecnici!$N2330,",","."),0))),4)&amp;""),",",".")&amp;", "&amp;CHAR(34)&amp;"numerator"&amp;CHAR(34)&amp;": "&amp;SUBSTITUTE(TRIM(ROUND(IFERROR(CriteriTecnici!$K2330*1,IFERROR(NUMBERVALUE(CriteriTecnici!$K2330,".",","),IFERROR(NUMBERVALUE(CriteriTecnici!$K2330,",","."),0))),4)&amp;""),",",".")&amp;", "&amp;CHAR(34)&amp;"denominator"&amp;CHAR(34)&amp;": "&amp;SUBSTITUTE(TRIM(ROUND(IFERROR(CriteriTecnici!$L2330*1,IFERROR(NUMBERVALUE(CriteriTecnici!$L2330,".",","),IFERROR(NUMBERVALUE(CriteriTecnici!$L2330,",","."),0))),4)&amp;""),",",".")&amp;", "&amp;CHAR(34)&amp;"flag"&amp;CHAR(34)&amp;": "&amp;SUBSTITUTE(TRIM(ROUND(IFERROR(CriteriTecnici!$M2330*1,IFERROR(NUMBERVALUE(CriteriTecnici!$M2330,".",","),IFERROR(NUMBERVALUE(CriteriTecnici!$M2330,",","."),0))),4)&amp;""),",",".")&amp;", "&amp;CHAR(34)&amp;"rawScore"&amp;CHAR(34)&amp;": "&amp;SUBSTITUTE(TRIM(ROUND(IFERROR(CriteriTecnici!$O2330*1,IFERROR(NUMBERVALUE(CriteriTecnici!$O2330,".",","),IFERROR(NUMBERVALUE(CriteriTecnici!$O2330,",","."),0))),4)&amp;""),",",".")&amp;CHAR(125)&amp;IF(TRUE,",",""))</f>
        <v/>
      </c>
    </row>
    <row r="2551">
      <c r="A2551" s="38">
        <f>IF(CriteriTecnici!$A2331="","","    "&amp;CHAR(123)&amp;CHAR(34)&amp;"bidderId"&amp;CHAR(34)&amp;": "&amp;CHAR(34)&amp;SUBSTITUTE(CriteriTecnici!$A2331,CHAR(34),"'")&amp;CHAR(34)&amp;", "&amp;CHAR(34)&amp;"lotId"&amp;CHAR(34)&amp;": "&amp;CHAR(34)&amp;SUBSTITUTE(CriteriTecnici!$C2331,CHAR(34),"'")&amp;CHAR(34)&amp;", "&amp;CHAR(34)&amp;"criterionId"&amp;CHAR(34)&amp;": "&amp;CHAR(34)&amp;SUBSTITUTE(CriteriTecnici!$D2331,CHAR(34),"'")&amp;CHAR(34)&amp;", "&amp;CHAR(34)&amp;"kind"&amp;CHAR(34)&amp;": "&amp;CHAR(34)&amp;SUBSTITUTE(CriteriTecnici!$F2331,CHAR(34),"'")&amp;CHAR(34)&amp;", "&amp;CHAR(34)&amp;"value"&amp;CHAR(34)&amp;": "&amp;SUBSTITUTE(TRIM(ROUND(IFERROR(CriteriTecnici!$N2331*1,IFERROR(NUMBERVALUE(CriteriTecnici!$N2331,".",","),IFERROR(NUMBERVALUE(CriteriTecnici!$N2331,",","."),0))),4)&amp;""),",",".")&amp;", "&amp;CHAR(34)&amp;"numerator"&amp;CHAR(34)&amp;": "&amp;SUBSTITUTE(TRIM(ROUND(IFERROR(CriteriTecnici!$K2331*1,IFERROR(NUMBERVALUE(CriteriTecnici!$K2331,".",","),IFERROR(NUMBERVALUE(CriteriTecnici!$K2331,",","."),0))),4)&amp;""),",",".")&amp;", "&amp;CHAR(34)&amp;"denominator"&amp;CHAR(34)&amp;": "&amp;SUBSTITUTE(TRIM(ROUND(IFERROR(CriteriTecnici!$L2331*1,IFERROR(NUMBERVALUE(CriteriTecnici!$L2331,".",","),IFERROR(NUMBERVALUE(CriteriTecnici!$L2331,",","."),0))),4)&amp;""),",",".")&amp;", "&amp;CHAR(34)&amp;"flag"&amp;CHAR(34)&amp;": "&amp;SUBSTITUTE(TRIM(ROUND(IFERROR(CriteriTecnici!$M2331*1,IFERROR(NUMBERVALUE(CriteriTecnici!$M2331,".",","),IFERROR(NUMBERVALUE(CriteriTecnici!$M2331,",","."),0))),4)&amp;""),",",".")&amp;", "&amp;CHAR(34)&amp;"rawScore"&amp;CHAR(34)&amp;": "&amp;SUBSTITUTE(TRIM(ROUND(IFERROR(CriteriTecnici!$O2331*1,IFERROR(NUMBERVALUE(CriteriTecnici!$O2331,".",","),IFERROR(NUMBERVALUE(CriteriTecnici!$O2331,",","."),0))),4)&amp;""),",",".")&amp;CHAR(125)&amp;IF(TRUE,",",""))</f>
        <v/>
      </c>
    </row>
    <row r="2552">
      <c r="A2552" s="38">
        <f>IF(CriteriTecnici!$A2332="","","    "&amp;CHAR(123)&amp;CHAR(34)&amp;"bidderId"&amp;CHAR(34)&amp;": "&amp;CHAR(34)&amp;SUBSTITUTE(CriteriTecnici!$A2332,CHAR(34),"'")&amp;CHAR(34)&amp;", "&amp;CHAR(34)&amp;"lotId"&amp;CHAR(34)&amp;": "&amp;CHAR(34)&amp;SUBSTITUTE(CriteriTecnici!$C2332,CHAR(34),"'")&amp;CHAR(34)&amp;", "&amp;CHAR(34)&amp;"criterionId"&amp;CHAR(34)&amp;": "&amp;CHAR(34)&amp;SUBSTITUTE(CriteriTecnici!$D2332,CHAR(34),"'")&amp;CHAR(34)&amp;", "&amp;CHAR(34)&amp;"kind"&amp;CHAR(34)&amp;": "&amp;CHAR(34)&amp;SUBSTITUTE(CriteriTecnici!$F2332,CHAR(34),"'")&amp;CHAR(34)&amp;", "&amp;CHAR(34)&amp;"value"&amp;CHAR(34)&amp;": "&amp;SUBSTITUTE(TRIM(ROUND(IFERROR(CriteriTecnici!$N2332*1,IFERROR(NUMBERVALUE(CriteriTecnici!$N2332,".",","),IFERROR(NUMBERVALUE(CriteriTecnici!$N2332,",","."),0))),4)&amp;""),",",".")&amp;", "&amp;CHAR(34)&amp;"numerator"&amp;CHAR(34)&amp;": "&amp;SUBSTITUTE(TRIM(ROUND(IFERROR(CriteriTecnici!$K2332*1,IFERROR(NUMBERVALUE(CriteriTecnici!$K2332,".",","),IFERROR(NUMBERVALUE(CriteriTecnici!$K2332,",","."),0))),4)&amp;""),",",".")&amp;", "&amp;CHAR(34)&amp;"denominator"&amp;CHAR(34)&amp;": "&amp;SUBSTITUTE(TRIM(ROUND(IFERROR(CriteriTecnici!$L2332*1,IFERROR(NUMBERVALUE(CriteriTecnici!$L2332,".",","),IFERROR(NUMBERVALUE(CriteriTecnici!$L2332,",","."),0))),4)&amp;""),",",".")&amp;", "&amp;CHAR(34)&amp;"flag"&amp;CHAR(34)&amp;": "&amp;SUBSTITUTE(TRIM(ROUND(IFERROR(CriteriTecnici!$M2332*1,IFERROR(NUMBERVALUE(CriteriTecnici!$M2332,".",","),IFERROR(NUMBERVALUE(CriteriTecnici!$M2332,",","."),0))),4)&amp;""),",",".")&amp;", "&amp;CHAR(34)&amp;"rawScore"&amp;CHAR(34)&amp;": "&amp;SUBSTITUTE(TRIM(ROUND(IFERROR(CriteriTecnici!$O2332*1,IFERROR(NUMBERVALUE(CriteriTecnici!$O2332,".",","),IFERROR(NUMBERVALUE(CriteriTecnici!$O2332,",","."),0))),4)&amp;""),",",".")&amp;CHAR(125)&amp;IF(TRUE,",",""))</f>
        <v/>
      </c>
    </row>
    <row r="2553">
      <c r="A2553" s="38">
        <f>IF(CriteriTecnici!$A2333="","","    "&amp;CHAR(123)&amp;CHAR(34)&amp;"bidderId"&amp;CHAR(34)&amp;": "&amp;CHAR(34)&amp;SUBSTITUTE(CriteriTecnici!$A2333,CHAR(34),"'")&amp;CHAR(34)&amp;", "&amp;CHAR(34)&amp;"lotId"&amp;CHAR(34)&amp;": "&amp;CHAR(34)&amp;SUBSTITUTE(CriteriTecnici!$C2333,CHAR(34),"'")&amp;CHAR(34)&amp;", "&amp;CHAR(34)&amp;"criterionId"&amp;CHAR(34)&amp;": "&amp;CHAR(34)&amp;SUBSTITUTE(CriteriTecnici!$D2333,CHAR(34),"'")&amp;CHAR(34)&amp;", "&amp;CHAR(34)&amp;"kind"&amp;CHAR(34)&amp;": "&amp;CHAR(34)&amp;SUBSTITUTE(CriteriTecnici!$F2333,CHAR(34),"'")&amp;CHAR(34)&amp;", "&amp;CHAR(34)&amp;"value"&amp;CHAR(34)&amp;": "&amp;SUBSTITUTE(TRIM(ROUND(IFERROR(CriteriTecnici!$N2333*1,IFERROR(NUMBERVALUE(CriteriTecnici!$N2333,".",","),IFERROR(NUMBERVALUE(CriteriTecnici!$N2333,",","."),0))),4)&amp;""),",",".")&amp;", "&amp;CHAR(34)&amp;"numerator"&amp;CHAR(34)&amp;": "&amp;SUBSTITUTE(TRIM(ROUND(IFERROR(CriteriTecnici!$K2333*1,IFERROR(NUMBERVALUE(CriteriTecnici!$K2333,".",","),IFERROR(NUMBERVALUE(CriteriTecnici!$K2333,",","."),0))),4)&amp;""),",",".")&amp;", "&amp;CHAR(34)&amp;"denominator"&amp;CHAR(34)&amp;": "&amp;SUBSTITUTE(TRIM(ROUND(IFERROR(CriteriTecnici!$L2333*1,IFERROR(NUMBERVALUE(CriteriTecnici!$L2333,".",","),IFERROR(NUMBERVALUE(CriteriTecnici!$L2333,",","."),0))),4)&amp;""),",",".")&amp;", "&amp;CHAR(34)&amp;"flag"&amp;CHAR(34)&amp;": "&amp;SUBSTITUTE(TRIM(ROUND(IFERROR(CriteriTecnici!$M2333*1,IFERROR(NUMBERVALUE(CriteriTecnici!$M2333,".",","),IFERROR(NUMBERVALUE(CriteriTecnici!$M2333,",","."),0))),4)&amp;""),",",".")&amp;", "&amp;CHAR(34)&amp;"rawScore"&amp;CHAR(34)&amp;": "&amp;SUBSTITUTE(TRIM(ROUND(IFERROR(CriteriTecnici!$O2333*1,IFERROR(NUMBERVALUE(CriteriTecnici!$O2333,".",","),IFERROR(NUMBERVALUE(CriteriTecnici!$O2333,",","."),0))),4)&amp;""),",",".")&amp;CHAR(125)&amp;IF(TRUE,",",""))</f>
        <v/>
      </c>
    </row>
    <row r="2554">
      <c r="A2554" s="38">
        <f>IF(CriteriTecnici!$A2334="","","    "&amp;CHAR(123)&amp;CHAR(34)&amp;"bidderId"&amp;CHAR(34)&amp;": "&amp;CHAR(34)&amp;SUBSTITUTE(CriteriTecnici!$A2334,CHAR(34),"'")&amp;CHAR(34)&amp;", "&amp;CHAR(34)&amp;"lotId"&amp;CHAR(34)&amp;": "&amp;CHAR(34)&amp;SUBSTITUTE(CriteriTecnici!$C2334,CHAR(34),"'")&amp;CHAR(34)&amp;", "&amp;CHAR(34)&amp;"criterionId"&amp;CHAR(34)&amp;": "&amp;CHAR(34)&amp;SUBSTITUTE(CriteriTecnici!$D2334,CHAR(34),"'")&amp;CHAR(34)&amp;", "&amp;CHAR(34)&amp;"kind"&amp;CHAR(34)&amp;": "&amp;CHAR(34)&amp;SUBSTITUTE(CriteriTecnici!$F2334,CHAR(34),"'")&amp;CHAR(34)&amp;", "&amp;CHAR(34)&amp;"value"&amp;CHAR(34)&amp;": "&amp;SUBSTITUTE(TRIM(ROUND(IFERROR(CriteriTecnici!$N2334*1,IFERROR(NUMBERVALUE(CriteriTecnici!$N2334,".",","),IFERROR(NUMBERVALUE(CriteriTecnici!$N2334,",","."),0))),4)&amp;""),",",".")&amp;", "&amp;CHAR(34)&amp;"numerator"&amp;CHAR(34)&amp;": "&amp;SUBSTITUTE(TRIM(ROUND(IFERROR(CriteriTecnici!$K2334*1,IFERROR(NUMBERVALUE(CriteriTecnici!$K2334,".",","),IFERROR(NUMBERVALUE(CriteriTecnici!$K2334,",","."),0))),4)&amp;""),",",".")&amp;", "&amp;CHAR(34)&amp;"denominator"&amp;CHAR(34)&amp;": "&amp;SUBSTITUTE(TRIM(ROUND(IFERROR(CriteriTecnici!$L2334*1,IFERROR(NUMBERVALUE(CriteriTecnici!$L2334,".",","),IFERROR(NUMBERVALUE(CriteriTecnici!$L2334,",","."),0))),4)&amp;""),",",".")&amp;", "&amp;CHAR(34)&amp;"flag"&amp;CHAR(34)&amp;": "&amp;SUBSTITUTE(TRIM(ROUND(IFERROR(CriteriTecnici!$M2334*1,IFERROR(NUMBERVALUE(CriteriTecnici!$M2334,".",","),IFERROR(NUMBERVALUE(CriteriTecnici!$M2334,",","."),0))),4)&amp;""),",",".")&amp;", "&amp;CHAR(34)&amp;"rawScore"&amp;CHAR(34)&amp;": "&amp;SUBSTITUTE(TRIM(ROUND(IFERROR(CriteriTecnici!$O2334*1,IFERROR(NUMBERVALUE(CriteriTecnici!$O2334,".",","),IFERROR(NUMBERVALUE(CriteriTecnici!$O2334,",","."),0))),4)&amp;""),",",".")&amp;CHAR(125)&amp;IF(TRUE,",",""))</f>
        <v/>
      </c>
    </row>
    <row r="2555">
      <c r="A2555" s="38">
        <f>IF(CriteriTecnici!$A2335="","","    "&amp;CHAR(123)&amp;CHAR(34)&amp;"bidderId"&amp;CHAR(34)&amp;": "&amp;CHAR(34)&amp;SUBSTITUTE(CriteriTecnici!$A2335,CHAR(34),"'")&amp;CHAR(34)&amp;", "&amp;CHAR(34)&amp;"lotId"&amp;CHAR(34)&amp;": "&amp;CHAR(34)&amp;SUBSTITUTE(CriteriTecnici!$C2335,CHAR(34),"'")&amp;CHAR(34)&amp;", "&amp;CHAR(34)&amp;"criterionId"&amp;CHAR(34)&amp;": "&amp;CHAR(34)&amp;SUBSTITUTE(CriteriTecnici!$D2335,CHAR(34),"'")&amp;CHAR(34)&amp;", "&amp;CHAR(34)&amp;"kind"&amp;CHAR(34)&amp;": "&amp;CHAR(34)&amp;SUBSTITUTE(CriteriTecnici!$F2335,CHAR(34),"'")&amp;CHAR(34)&amp;", "&amp;CHAR(34)&amp;"value"&amp;CHAR(34)&amp;": "&amp;SUBSTITUTE(TRIM(ROUND(IFERROR(CriteriTecnici!$N2335*1,IFERROR(NUMBERVALUE(CriteriTecnici!$N2335,".",","),IFERROR(NUMBERVALUE(CriteriTecnici!$N2335,",","."),0))),4)&amp;""),",",".")&amp;", "&amp;CHAR(34)&amp;"numerator"&amp;CHAR(34)&amp;": "&amp;SUBSTITUTE(TRIM(ROUND(IFERROR(CriteriTecnici!$K2335*1,IFERROR(NUMBERVALUE(CriteriTecnici!$K2335,".",","),IFERROR(NUMBERVALUE(CriteriTecnici!$K2335,",","."),0))),4)&amp;""),",",".")&amp;", "&amp;CHAR(34)&amp;"denominator"&amp;CHAR(34)&amp;": "&amp;SUBSTITUTE(TRIM(ROUND(IFERROR(CriteriTecnici!$L2335*1,IFERROR(NUMBERVALUE(CriteriTecnici!$L2335,".",","),IFERROR(NUMBERVALUE(CriteriTecnici!$L2335,",","."),0))),4)&amp;""),",",".")&amp;", "&amp;CHAR(34)&amp;"flag"&amp;CHAR(34)&amp;": "&amp;SUBSTITUTE(TRIM(ROUND(IFERROR(CriteriTecnici!$M2335*1,IFERROR(NUMBERVALUE(CriteriTecnici!$M2335,".",","),IFERROR(NUMBERVALUE(CriteriTecnici!$M2335,",","."),0))),4)&amp;""),",",".")&amp;", "&amp;CHAR(34)&amp;"rawScore"&amp;CHAR(34)&amp;": "&amp;SUBSTITUTE(TRIM(ROUND(IFERROR(CriteriTecnici!$O2335*1,IFERROR(NUMBERVALUE(CriteriTecnici!$O2335,".",","),IFERROR(NUMBERVALUE(CriteriTecnici!$O2335,",","."),0))),4)&amp;""),",",".")&amp;CHAR(125)&amp;IF(TRUE,",",""))</f>
        <v/>
      </c>
    </row>
    <row r="2556">
      <c r="A2556" s="38">
        <f>IF(CriteriTecnici!$A2336="","","    "&amp;CHAR(123)&amp;CHAR(34)&amp;"bidderId"&amp;CHAR(34)&amp;": "&amp;CHAR(34)&amp;SUBSTITUTE(CriteriTecnici!$A2336,CHAR(34),"'")&amp;CHAR(34)&amp;", "&amp;CHAR(34)&amp;"lotId"&amp;CHAR(34)&amp;": "&amp;CHAR(34)&amp;SUBSTITUTE(CriteriTecnici!$C2336,CHAR(34),"'")&amp;CHAR(34)&amp;", "&amp;CHAR(34)&amp;"criterionId"&amp;CHAR(34)&amp;": "&amp;CHAR(34)&amp;SUBSTITUTE(CriteriTecnici!$D2336,CHAR(34),"'")&amp;CHAR(34)&amp;", "&amp;CHAR(34)&amp;"kind"&amp;CHAR(34)&amp;": "&amp;CHAR(34)&amp;SUBSTITUTE(CriteriTecnici!$F2336,CHAR(34),"'")&amp;CHAR(34)&amp;", "&amp;CHAR(34)&amp;"value"&amp;CHAR(34)&amp;": "&amp;SUBSTITUTE(TRIM(ROUND(IFERROR(CriteriTecnici!$N2336*1,IFERROR(NUMBERVALUE(CriteriTecnici!$N2336,".",","),IFERROR(NUMBERVALUE(CriteriTecnici!$N2336,",","."),0))),4)&amp;""),",",".")&amp;", "&amp;CHAR(34)&amp;"numerator"&amp;CHAR(34)&amp;": "&amp;SUBSTITUTE(TRIM(ROUND(IFERROR(CriteriTecnici!$K2336*1,IFERROR(NUMBERVALUE(CriteriTecnici!$K2336,".",","),IFERROR(NUMBERVALUE(CriteriTecnici!$K2336,",","."),0))),4)&amp;""),",",".")&amp;", "&amp;CHAR(34)&amp;"denominator"&amp;CHAR(34)&amp;": "&amp;SUBSTITUTE(TRIM(ROUND(IFERROR(CriteriTecnici!$L2336*1,IFERROR(NUMBERVALUE(CriteriTecnici!$L2336,".",","),IFERROR(NUMBERVALUE(CriteriTecnici!$L2336,",","."),0))),4)&amp;""),",",".")&amp;", "&amp;CHAR(34)&amp;"flag"&amp;CHAR(34)&amp;": "&amp;SUBSTITUTE(TRIM(ROUND(IFERROR(CriteriTecnici!$M2336*1,IFERROR(NUMBERVALUE(CriteriTecnici!$M2336,".",","),IFERROR(NUMBERVALUE(CriteriTecnici!$M2336,",","."),0))),4)&amp;""),",",".")&amp;", "&amp;CHAR(34)&amp;"rawScore"&amp;CHAR(34)&amp;": "&amp;SUBSTITUTE(TRIM(ROUND(IFERROR(CriteriTecnici!$O2336*1,IFERROR(NUMBERVALUE(CriteriTecnici!$O2336,".",","),IFERROR(NUMBERVALUE(CriteriTecnici!$O2336,",","."),0))),4)&amp;""),",",".")&amp;CHAR(125)&amp;IF(TRUE,",",""))</f>
        <v/>
      </c>
    </row>
    <row r="2557">
      <c r="A2557" s="38">
        <f>IF(CriteriTecnici!$A2337="","","    "&amp;CHAR(123)&amp;CHAR(34)&amp;"bidderId"&amp;CHAR(34)&amp;": "&amp;CHAR(34)&amp;SUBSTITUTE(CriteriTecnici!$A2337,CHAR(34),"'")&amp;CHAR(34)&amp;", "&amp;CHAR(34)&amp;"lotId"&amp;CHAR(34)&amp;": "&amp;CHAR(34)&amp;SUBSTITUTE(CriteriTecnici!$C2337,CHAR(34),"'")&amp;CHAR(34)&amp;", "&amp;CHAR(34)&amp;"criterionId"&amp;CHAR(34)&amp;": "&amp;CHAR(34)&amp;SUBSTITUTE(CriteriTecnici!$D2337,CHAR(34),"'")&amp;CHAR(34)&amp;", "&amp;CHAR(34)&amp;"kind"&amp;CHAR(34)&amp;": "&amp;CHAR(34)&amp;SUBSTITUTE(CriteriTecnici!$F2337,CHAR(34),"'")&amp;CHAR(34)&amp;", "&amp;CHAR(34)&amp;"value"&amp;CHAR(34)&amp;": "&amp;SUBSTITUTE(TRIM(ROUND(IFERROR(CriteriTecnici!$N2337*1,IFERROR(NUMBERVALUE(CriteriTecnici!$N2337,".",","),IFERROR(NUMBERVALUE(CriteriTecnici!$N2337,",","."),0))),4)&amp;""),",",".")&amp;", "&amp;CHAR(34)&amp;"numerator"&amp;CHAR(34)&amp;": "&amp;SUBSTITUTE(TRIM(ROUND(IFERROR(CriteriTecnici!$K2337*1,IFERROR(NUMBERVALUE(CriteriTecnici!$K2337,".",","),IFERROR(NUMBERVALUE(CriteriTecnici!$K2337,",","."),0))),4)&amp;""),",",".")&amp;", "&amp;CHAR(34)&amp;"denominator"&amp;CHAR(34)&amp;": "&amp;SUBSTITUTE(TRIM(ROUND(IFERROR(CriteriTecnici!$L2337*1,IFERROR(NUMBERVALUE(CriteriTecnici!$L2337,".",","),IFERROR(NUMBERVALUE(CriteriTecnici!$L2337,",","."),0))),4)&amp;""),",",".")&amp;", "&amp;CHAR(34)&amp;"flag"&amp;CHAR(34)&amp;": "&amp;SUBSTITUTE(TRIM(ROUND(IFERROR(CriteriTecnici!$M2337*1,IFERROR(NUMBERVALUE(CriteriTecnici!$M2337,".",","),IFERROR(NUMBERVALUE(CriteriTecnici!$M2337,",","."),0))),4)&amp;""),",",".")&amp;", "&amp;CHAR(34)&amp;"rawScore"&amp;CHAR(34)&amp;": "&amp;SUBSTITUTE(TRIM(ROUND(IFERROR(CriteriTecnici!$O2337*1,IFERROR(NUMBERVALUE(CriteriTecnici!$O2337,".",","),IFERROR(NUMBERVALUE(CriteriTecnici!$O2337,",","."),0))),4)&amp;""),",",".")&amp;CHAR(125)&amp;IF(TRUE,",",""))</f>
        <v/>
      </c>
    </row>
    <row r="2558">
      <c r="A2558" s="38">
        <f>IF(CriteriTecnici!$A2338="","","    "&amp;CHAR(123)&amp;CHAR(34)&amp;"bidderId"&amp;CHAR(34)&amp;": "&amp;CHAR(34)&amp;SUBSTITUTE(CriteriTecnici!$A2338,CHAR(34),"'")&amp;CHAR(34)&amp;", "&amp;CHAR(34)&amp;"lotId"&amp;CHAR(34)&amp;": "&amp;CHAR(34)&amp;SUBSTITUTE(CriteriTecnici!$C2338,CHAR(34),"'")&amp;CHAR(34)&amp;", "&amp;CHAR(34)&amp;"criterionId"&amp;CHAR(34)&amp;": "&amp;CHAR(34)&amp;SUBSTITUTE(CriteriTecnici!$D2338,CHAR(34),"'")&amp;CHAR(34)&amp;", "&amp;CHAR(34)&amp;"kind"&amp;CHAR(34)&amp;": "&amp;CHAR(34)&amp;SUBSTITUTE(CriteriTecnici!$F2338,CHAR(34),"'")&amp;CHAR(34)&amp;", "&amp;CHAR(34)&amp;"value"&amp;CHAR(34)&amp;": "&amp;SUBSTITUTE(TRIM(ROUND(IFERROR(CriteriTecnici!$N2338*1,IFERROR(NUMBERVALUE(CriteriTecnici!$N2338,".",","),IFERROR(NUMBERVALUE(CriteriTecnici!$N2338,",","."),0))),4)&amp;""),",",".")&amp;", "&amp;CHAR(34)&amp;"numerator"&amp;CHAR(34)&amp;": "&amp;SUBSTITUTE(TRIM(ROUND(IFERROR(CriteriTecnici!$K2338*1,IFERROR(NUMBERVALUE(CriteriTecnici!$K2338,".",","),IFERROR(NUMBERVALUE(CriteriTecnici!$K2338,",","."),0))),4)&amp;""),",",".")&amp;", "&amp;CHAR(34)&amp;"denominator"&amp;CHAR(34)&amp;": "&amp;SUBSTITUTE(TRIM(ROUND(IFERROR(CriteriTecnici!$L2338*1,IFERROR(NUMBERVALUE(CriteriTecnici!$L2338,".",","),IFERROR(NUMBERVALUE(CriteriTecnici!$L2338,",","."),0))),4)&amp;""),",",".")&amp;", "&amp;CHAR(34)&amp;"flag"&amp;CHAR(34)&amp;": "&amp;SUBSTITUTE(TRIM(ROUND(IFERROR(CriteriTecnici!$M2338*1,IFERROR(NUMBERVALUE(CriteriTecnici!$M2338,".",","),IFERROR(NUMBERVALUE(CriteriTecnici!$M2338,",","."),0))),4)&amp;""),",",".")&amp;", "&amp;CHAR(34)&amp;"rawScore"&amp;CHAR(34)&amp;": "&amp;SUBSTITUTE(TRIM(ROUND(IFERROR(CriteriTecnici!$O2338*1,IFERROR(NUMBERVALUE(CriteriTecnici!$O2338,".",","),IFERROR(NUMBERVALUE(CriteriTecnici!$O2338,",","."),0))),4)&amp;""),",",".")&amp;CHAR(125)&amp;IF(TRUE,",",""))</f>
        <v/>
      </c>
    </row>
    <row r="2559">
      <c r="A2559" s="38">
        <f>IF(CriteriTecnici!$A2339="","","    "&amp;CHAR(123)&amp;CHAR(34)&amp;"bidderId"&amp;CHAR(34)&amp;": "&amp;CHAR(34)&amp;SUBSTITUTE(CriteriTecnici!$A2339,CHAR(34),"'")&amp;CHAR(34)&amp;", "&amp;CHAR(34)&amp;"lotId"&amp;CHAR(34)&amp;": "&amp;CHAR(34)&amp;SUBSTITUTE(CriteriTecnici!$C2339,CHAR(34),"'")&amp;CHAR(34)&amp;", "&amp;CHAR(34)&amp;"criterionId"&amp;CHAR(34)&amp;": "&amp;CHAR(34)&amp;SUBSTITUTE(CriteriTecnici!$D2339,CHAR(34),"'")&amp;CHAR(34)&amp;", "&amp;CHAR(34)&amp;"kind"&amp;CHAR(34)&amp;": "&amp;CHAR(34)&amp;SUBSTITUTE(CriteriTecnici!$F2339,CHAR(34),"'")&amp;CHAR(34)&amp;", "&amp;CHAR(34)&amp;"value"&amp;CHAR(34)&amp;": "&amp;SUBSTITUTE(TRIM(ROUND(IFERROR(CriteriTecnici!$N2339*1,IFERROR(NUMBERVALUE(CriteriTecnici!$N2339,".",","),IFERROR(NUMBERVALUE(CriteriTecnici!$N2339,",","."),0))),4)&amp;""),",",".")&amp;", "&amp;CHAR(34)&amp;"numerator"&amp;CHAR(34)&amp;": "&amp;SUBSTITUTE(TRIM(ROUND(IFERROR(CriteriTecnici!$K2339*1,IFERROR(NUMBERVALUE(CriteriTecnici!$K2339,".",","),IFERROR(NUMBERVALUE(CriteriTecnici!$K2339,",","."),0))),4)&amp;""),",",".")&amp;", "&amp;CHAR(34)&amp;"denominator"&amp;CHAR(34)&amp;": "&amp;SUBSTITUTE(TRIM(ROUND(IFERROR(CriteriTecnici!$L2339*1,IFERROR(NUMBERVALUE(CriteriTecnici!$L2339,".",","),IFERROR(NUMBERVALUE(CriteriTecnici!$L2339,",","."),0))),4)&amp;""),",",".")&amp;", "&amp;CHAR(34)&amp;"flag"&amp;CHAR(34)&amp;": "&amp;SUBSTITUTE(TRIM(ROUND(IFERROR(CriteriTecnici!$M2339*1,IFERROR(NUMBERVALUE(CriteriTecnici!$M2339,".",","),IFERROR(NUMBERVALUE(CriteriTecnici!$M2339,",","."),0))),4)&amp;""),",",".")&amp;", "&amp;CHAR(34)&amp;"rawScore"&amp;CHAR(34)&amp;": "&amp;SUBSTITUTE(TRIM(ROUND(IFERROR(CriteriTecnici!$O2339*1,IFERROR(NUMBERVALUE(CriteriTecnici!$O2339,".",","),IFERROR(NUMBERVALUE(CriteriTecnici!$O2339,",","."),0))),4)&amp;""),",",".")&amp;CHAR(125)&amp;IF(TRUE,",",""))</f>
        <v/>
      </c>
    </row>
    <row r="2560">
      <c r="A2560" s="38">
        <f>IF(CriteriTecnici!$A2340="","","    "&amp;CHAR(123)&amp;CHAR(34)&amp;"bidderId"&amp;CHAR(34)&amp;": "&amp;CHAR(34)&amp;SUBSTITUTE(CriteriTecnici!$A2340,CHAR(34),"'")&amp;CHAR(34)&amp;", "&amp;CHAR(34)&amp;"lotId"&amp;CHAR(34)&amp;": "&amp;CHAR(34)&amp;SUBSTITUTE(CriteriTecnici!$C2340,CHAR(34),"'")&amp;CHAR(34)&amp;", "&amp;CHAR(34)&amp;"criterionId"&amp;CHAR(34)&amp;": "&amp;CHAR(34)&amp;SUBSTITUTE(CriteriTecnici!$D2340,CHAR(34),"'")&amp;CHAR(34)&amp;", "&amp;CHAR(34)&amp;"kind"&amp;CHAR(34)&amp;": "&amp;CHAR(34)&amp;SUBSTITUTE(CriteriTecnici!$F2340,CHAR(34),"'")&amp;CHAR(34)&amp;", "&amp;CHAR(34)&amp;"value"&amp;CHAR(34)&amp;": "&amp;SUBSTITUTE(TRIM(ROUND(IFERROR(CriteriTecnici!$N2340*1,IFERROR(NUMBERVALUE(CriteriTecnici!$N2340,".",","),IFERROR(NUMBERVALUE(CriteriTecnici!$N2340,",","."),0))),4)&amp;""),",",".")&amp;", "&amp;CHAR(34)&amp;"numerator"&amp;CHAR(34)&amp;": "&amp;SUBSTITUTE(TRIM(ROUND(IFERROR(CriteriTecnici!$K2340*1,IFERROR(NUMBERVALUE(CriteriTecnici!$K2340,".",","),IFERROR(NUMBERVALUE(CriteriTecnici!$K2340,",","."),0))),4)&amp;""),",",".")&amp;", "&amp;CHAR(34)&amp;"denominator"&amp;CHAR(34)&amp;": "&amp;SUBSTITUTE(TRIM(ROUND(IFERROR(CriteriTecnici!$L2340*1,IFERROR(NUMBERVALUE(CriteriTecnici!$L2340,".",","),IFERROR(NUMBERVALUE(CriteriTecnici!$L2340,",","."),0))),4)&amp;""),",",".")&amp;", "&amp;CHAR(34)&amp;"flag"&amp;CHAR(34)&amp;": "&amp;SUBSTITUTE(TRIM(ROUND(IFERROR(CriteriTecnici!$M2340*1,IFERROR(NUMBERVALUE(CriteriTecnici!$M2340,".",","),IFERROR(NUMBERVALUE(CriteriTecnici!$M2340,",","."),0))),4)&amp;""),",",".")&amp;", "&amp;CHAR(34)&amp;"rawScore"&amp;CHAR(34)&amp;": "&amp;SUBSTITUTE(TRIM(ROUND(IFERROR(CriteriTecnici!$O2340*1,IFERROR(NUMBERVALUE(CriteriTecnici!$O2340,".",","),IFERROR(NUMBERVALUE(CriteriTecnici!$O2340,",","."),0))),4)&amp;""),",",".")&amp;CHAR(125)&amp;IF(TRUE,",",""))</f>
        <v/>
      </c>
    </row>
    <row r="2561">
      <c r="A2561" s="38">
        <f>IF(CriteriTecnici!$A2341="","","    "&amp;CHAR(123)&amp;CHAR(34)&amp;"bidderId"&amp;CHAR(34)&amp;": "&amp;CHAR(34)&amp;SUBSTITUTE(CriteriTecnici!$A2341,CHAR(34),"'")&amp;CHAR(34)&amp;", "&amp;CHAR(34)&amp;"lotId"&amp;CHAR(34)&amp;": "&amp;CHAR(34)&amp;SUBSTITUTE(CriteriTecnici!$C2341,CHAR(34),"'")&amp;CHAR(34)&amp;", "&amp;CHAR(34)&amp;"criterionId"&amp;CHAR(34)&amp;": "&amp;CHAR(34)&amp;SUBSTITUTE(CriteriTecnici!$D2341,CHAR(34),"'")&amp;CHAR(34)&amp;", "&amp;CHAR(34)&amp;"kind"&amp;CHAR(34)&amp;": "&amp;CHAR(34)&amp;SUBSTITUTE(CriteriTecnici!$F2341,CHAR(34),"'")&amp;CHAR(34)&amp;", "&amp;CHAR(34)&amp;"value"&amp;CHAR(34)&amp;": "&amp;SUBSTITUTE(TRIM(ROUND(IFERROR(CriteriTecnici!$N2341*1,IFERROR(NUMBERVALUE(CriteriTecnici!$N2341,".",","),IFERROR(NUMBERVALUE(CriteriTecnici!$N2341,",","."),0))),4)&amp;""),",",".")&amp;", "&amp;CHAR(34)&amp;"numerator"&amp;CHAR(34)&amp;": "&amp;SUBSTITUTE(TRIM(ROUND(IFERROR(CriteriTecnici!$K2341*1,IFERROR(NUMBERVALUE(CriteriTecnici!$K2341,".",","),IFERROR(NUMBERVALUE(CriteriTecnici!$K2341,",","."),0))),4)&amp;""),",",".")&amp;", "&amp;CHAR(34)&amp;"denominator"&amp;CHAR(34)&amp;": "&amp;SUBSTITUTE(TRIM(ROUND(IFERROR(CriteriTecnici!$L2341*1,IFERROR(NUMBERVALUE(CriteriTecnici!$L2341,".",","),IFERROR(NUMBERVALUE(CriteriTecnici!$L2341,",","."),0))),4)&amp;""),",",".")&amp;", "&amp;CHAR(34)&amp;"flag"&amp;CHAR(34)&amp;": "&amp;SUBSTITUTE(TRIM(ROUND(IFERROR(CriteriTecnici!$M2341*1,IFERROR(NUMBERVALUE(CriteriTecnici!$M2341,".",","),IFERROR(NUMBERVALUE(CriteriTecnici!$M2341,",","."),0))),4)&amp;""),",",".")&amp;", "&amp;CHAR(34)&amp;"rawScore"&amp;CHAR(34)&amp;": "&amp;SUBSTITUTE(TRIM(ROUND(IFERROR(CriteriTecnici!$O2341*1,IFERROR(NUMBERVALUE(CriteriTecnici!$O2341,".",","),IFERROR(NUMBERVALUE(CriteriTecnici!$O2341,",","."),0))),4)&amp;""),",",".")&amp;CHAR(125)&amp;IF(TRUE,",",""))</f>
        <v/>
      </c>
    </row>
    <row r="2562">
      <c r="A2562" s="38">
        <f>IF(CriteriTecnici!$A2342="","","    "&amp;CHAR(123)&amp;CHAR(34)&amp;"bidderId"&amp;CHAR(34)&amp;": "&amp;CHAR(34)&amp;SUBSTITUTE(CriteriTecnici!$A2342,CHAR(34),"'")&amp;CHAR(34)&amp;", "&amp;CHAR(34)&amp;"lotId"&amp;CHAR(34)&amp;": "&amp;CHAR(34)&amp;SUBSTITUTE(CriteriTecnici!$C2342,CHAR(34),"'")&amp;CHAR(34)&amp;", "&amp;CHAR(34)&amp;"criterionId"&amp;CHAR(34)&amp;": "&amp;CHAR(34)&amp;SUBSTITUTE(CriteriTecnici!$D2342,CHAR(34),"'")&amp;CHAR(34)&amp;", "&amp;CHAR(34)&amp;"kind"&amp;CHAR(34)&amp;": "&amp;CHAR(34)&amp;SUBSTITUTE(CriteriTecnici!$F2342,CHAR(34),"'")&amp;CHAR(34)&amp;", "&amp;CHAR(34)&amp;"value"&amp;CHAR(34)&amp;": "&amp;SUBSTITUTE(TRIM(ROUND(IFERROR(CriteriTecnici!$N2342*1,IFERROR(NUMBERVALUE(CriteriTecnici!$N2342,".",","),IFERROR(NUMBERVALUE(CriteriTecnici!$N2342,",","."),0))),4)&amp;""),",",".")&amp;", "&amp;CHAR(34)&amp;"numerator"&amp;CHAR(34)&amp;": "&amp;SUBSTITUTE(TRIM(ROUND(IFERROR(CriteriTecnici!$K2342*1,IFERROR(NUMBERVALUE(CriteriTecnici!$K2342,".",","),IFERROR(NUMBERVALUE(CriteriTecnici!$K2342,",","."),0))),4)&amp;""),",",".")&amp;", "&amp;CHAR(34)&amp;"denominator"&amp;CHAR(34)&amp;": "&amp;SUBSTITUTE(TRIM(ROUND(IFERROR(CriteriTecnici!$L2342*1,IFERROR(NUMBERVALUE(CriteriTecnici!$L2342,".",","),IFERROR(NUMBERVALUE(CriteriTecnici!$L2342,",","."),0))),4)&amp;""),",",".")&amp;", "&amp;CHAR(34)&amp;"flag"&amp;CHAR(34)&amp;": "&amp;SUBSTITUTE(TRIM(ROUND(IFERROR(CriteriTecnici!$M2342*1,IFERROR(NUMBERVALUE(CriteriTecnici!$M2342,".",","),IFERROR(NUMBERVALUE(CriteriTecnici!$M2342,",","."),0))),4)&amp;""),",",".")&amp;", "&amp;CHAR(34)&amp;"rawScore"&amp;CHAR(34)&amp;": "&amp;SUBSTITUTE(TRIM(ROUND(IFERROR(CriteriTecnici!$O2342*1,IFERROR(NUMBERVALUE(CriteriTecnici!$O2342,".",","),IFERROR(NUMBERVALUE(CriteriTecnici!$O2342,",","."),0))),4)&amp;""),",",".")&amp;CHAR(125)&amp;IF(TRUE,",",""))</f>
        <v/>
      </c>
    </row>
    <row r="2563">
      <c r="A2563" s="38">
        <f>IF(CriteriTecnici!$A2343="","","    "&amp;CHAR(123)&amp;CHAR(34)&amp;"bidderId"&amp;CHAR(34)&amp;": "&amp;CHAR(34)&amp;SUBSTITUTE(CriteriTecnici!$A2343,CHAR(34),"'")&amp;CHAR(34)&amp;", "&amp;CHAR(34)&amp;"lotId"&amp;CHAR(34)&amp;": "&amp;CHAR(34)&amp;SUBSTITUTE(CriteriTecnici!$C2343,CHAR(34),"'")&amp;CHAR(34)&amp;", "&amp;CHAR(34)&amp;"criterionId"&amp;CHAR(34)&amp;": "&amp;CHAR(34)&amp;SUBSTITUTE(CriteriTecnici!$D2343,CHAR(34),"'")&amp;CHAR(34)&amp;", "&amp;CHAR(34)&amp;"kind"&amp;CHAR(34)&amp;": "&amp;CHAR(34)&amp;SUBSTITUTE(CriteriTecnici!$F2343,CHAR(34),"'")&amp;CHAR(34)&amp;", "&amp;CHAR(34)&amp;"value"&amp;CHAR(34)&amp;": "&amp;SUBSTITUTE(TRIM(ROUND(IFERROR(CriteriTecnici!$N2343*1,IFERROR(NUMBERVALUE(CriteriTecnici!$N2343,".",","),IFERROR(NUMBERVALUE(CriteriTecnici!$N2343,",","."),0))),4)&amp;""),",",".")&amp;", "&amp;CHAR(34)&amp;"numerator"&amp;CHAR(34)&amp;": "&amp;SUBSTITUTE(TRIM(ROUND(IFERROR(CriteriTecnici!$K2343*1,IFERROR(NUMBERVALUE(CriteriTecnici!$K2343,".",","),IFERROR(NUMBERVALUE(CriteriTecnici!$K2343,",","."),0))),4)&amp;""),",",".")&amp;", "&amp;CHAR(34)&amp;"denominator"&amp;CHAR(34)&amp;": "&amp;SUBSTITUTE(TRIM(ROUND(IFERROR(CriteriTecnici!$L2343*1,IFERROR(NUMBERVALUE(CriteriTecnici!$L2343,".",","),IFERROR(NUMBERVALUE(CriteriTecnici!$L2343,",","."),0))),4)&amp;""),",",".")&amp;", "&amp;CHAR(34)&amp;"flag"&amp;CHAR(34)&amp;": "&amp;SUBSTITUTE(TRIM(ROUND(IFERROR(CriteriTecnici!$M2343*1,IFERROR(NUMBERVALUE(CriteriTecnici!$M2343,".",","),IFERROR(NUMBERVALUE(CriteriTecnici!$M2343,",","."),0))),4)&amp;""),",",".")&amp;", "&amp;CHAR(34)&amp;"rawScore"&amp;CHAR(34)&amp;": "&amp;SUBSTITUTE(TRIM(ROUND(IFERROR(CriteriTecnici!$O2343*1,IFERROR(NUMBERVALUE(CriteriTecnici!$O2343,".",","),IFERROR(NUMBERVALUE(CriteriTecnici!$O2343,",","."),0))),4)&amp;""),",",".")&amp;CHAR(125)&amp;IF(TRUE,",",""))</f>
        <v/>
      </c>
    </row>
    <row r="2564">
      <c r="A2564" s="38">
        <f>IF(CriteriTecnici!$A2344="","","    "&amp;CHAR(123)&amp;CHAR(34)&amp;"bidderId"&amp;CHAR(34)&amp;": "&amp;CHAR(34)&amp;SUBSTITUTE(CriteriTecnici!$A2344,CHAR(34),"'")&amp;CHAR(34)&amp;", "&amp;CHAR(34)&amp;"lotId"&amp;CHAR(34)&amp;": "&amp;CHAR(34)&amp;SUBSTITUTE(CriteriTecnici!$C2344,CHAR(34),"'")&amp;CHAR(34)&amp;", "&amp;CHAR(34)&amp;"criterionId"&amp;CHAR(34)&amp;": "&amp;CHAR(34)&amp;SUBSTITUTE(CriteriTecnici!$D2344,CHAR(34),"'")&amp;CHAR(34)&amp;", "&amp;CHAR(34)&amp;"kind"&amp;CHAR(34)&amp;": "&amp;CHAR(34)&amp;SUBSTITUTE(CriteriTecnici!$F2344,CHAR(34),"'")&amp;CHAR(34)&amp;", "&amp;CHAR(34)&amp;"value"&amp;CHAR(34)&amp;": "&amp;SUBSTITUTE(TRIM(ROUND(IFERROR(CriteriTecnici!$N2344*1,IFERROR(NUMBERVALUE(CriteriTecnici!$N2344,".",","),IFERROR(NUMBERVALUE(CriteriTecnici!$N2344,",","."),0))),4)&amp;""),",",".")&amp;", "&amp;CHAR(34)&amp;"numerator"&amp;CHAR(34)&amp;": "&amp;SUBSTITUTE(TRIM(ROUND(IFERROR(CriteriTecnici!$K2344*1,IFERROR(NUMBERVALUE(CriteriTecnici!$K2344,".",","),IFERROR(NUMBERVALUE(CriteriTecnici!$K2344,",","."),0))),4)&amp;""),",",".")&amp;", "&amp;CHAR(34)&amp;"denominator"&amp;CHAR(34)&amp;": "&amp;SUBSTITUTE(TRIM(ROUND(IFERROR(CriteriTecnici!$L2344*1,IFERROR(NUMBERVALUE(CriteriTecnici!$L2344,".",","),IFERROR(NUMBERVALUE(CriteriTecnici!$L2344,",","."),0))),4)&amp;""),",",".")&amp;", "&amp;CHAR(34)&amp;"flag"&amp;CHAR(34)&amp;": "&amp;SUBSTITUTE(TRIM(ROUND(IFERROR(CriteriTecnici!$M2344*1,IFERROR(NUMBERVALUE(CriteriTecnici!$M2344,".",","),IFERROR(NUMBERVALUE(CriteriTecnici!$M2344,",","."),0))),4)&amp;""),",",".")&amp;", "&amp;CHAR(34)&amp;"rawScore"&amp;CHAR(34)&amp;": "&amp;SUBSTITUTE(TRIM(ROUND(IFERROR(CriteriTecnici!$O2344*1,IFERROR(NUMBERVALUE(CriteriTecnici!$O2344,".",","),IFERROR(NUMBERVALUE(CriteriTecnici!$O2344,",","."),0))),4)&amp;""),",",".")&amp;CHAR(125)&amp;IF(TRUE,",",""))</f>
        <v/>
      </c>
    </row>
    <row r="2565">
      <c r="A2565" s="38">
        <f>IF(CriteriTecnici!$A2345="","","    "&amp;CHAR(123)&amp;CHAR(34)&amp;"bidderId"&amp;CHAR(34)&amp;": "&amp;CHAR(34)&amp;SUBSTITUTE(CriteriTecnici!$A2345,CHAR(34),"'")&amp;CHAR(34)&amp;", "&amp;CHAR(34)&amp;"lotId"&amp;CHAR(34)&amp;": "&amp;CHAR(34)&amp;SUBSTITUTE(CriteriTecnici!$C2345,CHAR(34),"'")&amp;CHAR(34)&amp;", "&amp;CHAR(34)&amp;"criterionId"&amp;CHAR(34)&amp;": "&amp;CHAR(34)&amp;SUBSTITUTE(CriteriTecnici!$D2345,CHAR(34),"'")&amp;CHAR(34)&amp;", "&amp;CHAR(34)&amp;"kind"&amp;CHAR(34)&amp;": "&amp;CHAR(34)&amp;SUBSTITUTE(CriteriTecnici!$F2345,CHAR(34),"'")&amp;CHAR(34)&amp;", "&amp;CHAR(34)&amp;"value"&amp;CHAR(34)&amp;": "&amp;SUBSTITUTE(TRIM(ROUND(IFERROR(CriteriTecnici!$N2345*1,IFERROR(NUMBERVALUE(CriteriTecnici!$N2345,".",","),IFERROR(NUMBERVALUE(CriteriTecnici!$N2345,",","."),0))),4)&amp;""),",",".")&amp;", "&amp;CHAR(34)&amp;"numerator"&amp;CHAR(34)&amp;": "&amp;SUBSTITUTE(TRIM(ROUND(IFERROR(CriteriTecnici!$K2345*1,IFERROR(NUMBERVALUE(CriteriTecnici!$K2345,".",","),IFERROR(NUMBERVALUE(CriteriTecnici!$K2345,",","."),0))),4)&amp;""),",",".")&amp;", "&amp;CHAR(34)&amp;"denominator"&amp;CHAR(34)&amp;": "&amp;SUBSTITUTE(TRIM(ROUND(IFERROR(CriteriTecnici!$L2345*1,IFERROR(NUMBERVALUE(CriteriTecnici!$L2345,".",","),IFERROR(NUMBERVALUE(CriteriTecnici!$L2345,",","."),0))),4)&amp;""),",",".")&amp;", "&amp;CHAR(34)&amp;"flag"&amp;CHAR(34)&amp;": "&amp;SUBSTITUTE(TRIM(ROUND(IFERROR(CriteriTecnici!$M2345*1,IFERROR(NUMBERVALUE(CriteriTecnici!$M2345,".",","),IFERROR(NUMBERVALUE(CriteriTecnici!$M2345,",","."),0))),4)&amp;""),",",".")&amp;", "&amp;CHAR(34)&amp;"rawScore"&amp;CHAR(34)&amp;": "&amp;SUBSTITUTE(TRIM(ROUND(IFERROR(CriteriTecnici!$O2345*1,IFERROR(NUMBERVALUE(CriteriTecnici!$O2345,".",","),IFERROR(NUMBERVALUE(CriteriTecnici!$O2345,",","."),0))),4)&amp;""),",",".")&amp;CHAR(125)&amp;IF(TRUE,",",""))</f>
        <v/>
      </c>
    </row>
    <row r="2566">
      <c r="A2566" s="38">
        <f>IF(CriteriTecnici!$A2346="","","    "&amp;CHAR(123)&amp;CHAR(34)&amp;"bidderId"&amp;CHAR(34)&amp;": "&amp;CHAR(34)&amp;SUBSTITUTE(CriteriTecnici!$A2346,CHAR(34),"'")&amp;CHAR(34)&amp;", "&amp;CHAR(34)&amp;"lotId"&amp;CHAR(34)&amp;": "&amp;CHAR(34)&amp;SUBSTITUTE(CriteriTecnici!$C2346,CHAR(34),"'")&amp;CHAR(34)&amp;", "&amp;CHAR(34)&amp;"criterionId"&amp;CHAR(34)&amp;": "&amp;CHAR(34)&amp;SUBSTITUTE(CriteriTecnici!$D2346,CHAR(34),"'")&amp;CHAR(34)&amp;", "&amp;CHAR(34)&amp;"kind"&amp;CHAR(34)&amp;": "&amp;CHAR(34)&amp;SUBSTITUTE(CriteriTecnici!$F2346,CHAR(34),"'")&amp;CHAR(34)&amp;", "&amp;CHAR(34)&amp;"value"&amp;CHAR(34)&amp;": "&amp;SUBSTITUTE(TRIM(ROUND(IFERROR(CriteriTecnici!$N2346*1,IFERROR(NUMBERVALUE(CriteriTecnici!$N2346,".",","),IFERROR(NUMBERVALUE(CriteriTecnici!$N2346,",","."),0))),4)&amp;""),",",".")&amp;", "&amp;CHAR(34)&amp;"numerator"&amp;CHAR(34)&amp;": "&amp;SUBSTITUTE(TRIM(ROUND(IFERROR(CriteriTecnici!$K2346*1,IFERROR(NUMBERVALUE(CriteriTecnici!$K2346,".",","),IFERROR(NUMBERVALUE(CriteriTecnici!$K2346,",","."),0))),4)&amp;""),",",".")&amp;", "&amp;CHAR(34)&amp;"denominator"&amp;CHAR(34)&amp;": "&amp;SUBSTITUTE(TRIM(ROUND(IFERROR(CriteriTecnici!$L2346*1,IFERROR(NUMBERVALUE(CriteriTecnici!$L2346,".",","),IFERROR(NUMBERVALUE(CriteriTecnici!$L2346,",","."),0))),4)&amp;""),",",".")&amp;", "&amp;CHAR(34)&amp;"flag"&amp;CHAR(34)&amp;": "&amp;SUBSTITUTE(TRIM(ROUND(IFERROR(CriteriTecnici!$M2346*1,IFERROR(NUMBERVALUE(CriteriTecnici!$M2346,".",","),IFERROR(NUMBERVALUE(CriteriTecnici!$M2346,",","."),0))),4)&amp;""),",",".")&amp;", "&amp;CHAR(34)&amp;"rawScore"&amp;CHAR(34)&amp;": "&amp;SUBSTITUTE(TRIM(ROUND(IFERROR(CriteriTecnici!$O2346*1,IFERROR(NUMBERVALUE(CriteriTecnici!$O2346,".",","),IFERROR(NUMBERVALUE(CriteriTecnici!$O2346,",","."),0))),4)&amp;""),",",".")&amp;CHAR(125)&amp;IF(TRUE,",",""))</f>
        <v/>
      </c>
    </row>
    <row r="2567">
      <c r="A2567" s="38">
        <f>IF(CriteriTecnici!$A2347="","","    "&amp;CHAR(123)&amp;CHAR(34)&amp;"bidderId"&amp;CHAR(34)&amp;": "&amp;CHAR(34)&amp;SUBSTITUTE(CriteriTecnici!$A2347,CHAR(34),"'")&amp;CHAR(34)&amp;", "&amp;CHAR(34)&amp;"lotId"&amp;CHAR(34)&amp;": "&amp;CHAR(34)&amp;SUBSTITUTE(CriteriTecnici!$C2347,CHAR(34),"'")&amp;CHAR(34)&amp;", "&amp;CHAR(34)&amp;"criterionId"&amp;CHAR(34)&amp;": "&amp;CHAR(34)&amp;SUBSTITUTE(CriteriTecnici!$D2347,CHAR(34),"'")&amp;CHAR(34)&amp;", "&amp;CHAR(34)&amp;"kind"&amp;CHAR(34)&amp;": "&amp;CHAR(34)&amp;SUBSTITUTE(CriteriTecnici!$F2347,CHAR(34),"'")&amp;CHAR(34)&amp;", "&amp;CHAR(34)&amp;"value"&amp;CHAR(34)&amp;": "&amp;SUBSTITUTE(TRIM(ROUND(IFERROR(CriteriTecnici!$N2347*1,IFERROR(NUMBERVALUE(CriteriTecnici!$N2347,".",","),IFERROR(NUMBERVALUE(CriteriTecnici!$N2347,",","."),0))),4)&amp;""),",",".")&amp;", "&amp;CHAR(34)&amp;"numerator"&amp;CHAR(34)&amp;": "&amp;SUBSTITUTE(TRIM(ROUND(IFERROR(CriteriTecnici!$K2347*1,IFERROR(NUMBERVALUE(CriteriTecnici!$K2347,".",","),IFERROR(NUMBERVALUE(CriteriTecnici!$K2347,",","."),0))),4)&amp;""),",",".")&amp;", "&amp;CHAR(34)&amp;"denominator"&amp;CHAR(34)&amp;": "&amp;SUBSTITUTE(TRIM(ROUND(IFERROR(CriteriTecnici!$L2347*1,IFERROR(NUMBERVALUE(CriteriTecnici!$L2347,".",","),IFERROR(NUMBERVALUE(CriteriTecnici!$L2347,",","."),0))),4)&amp;""),",",".")&amp;", "&amp;CHAR(34)&amp;"flag"&amp;CHAR(34)&amp;": "&amp;SUBSTITUTE(TRIM(ROUND(IFERROR(CriteriTecnici!$M2347*1,IFERROR(NUMBERVALUE(CriteriTecnici!$M2347,".",","),IFERROR(NUMBERVALUE(CriteriTecnici!$M2347,",","."),0))),4)&amp;""),",",".")&amp;", "&amp;CHAR(34)&amp;"rawScore"&amp;CHAR(34)&amp;": "&amp;SUBSTITUTE(TRIM(ROUND(IFERROR(CriteriTecnici!$O2347*1,IFERROR(NUMBERVALUE(CriteriTecnici!$O2347,".",","),IFERROR(NUMBERVALUE(CriteriTecnici!$O2347,",","."),0))),4)&amp;""),",",".")&amp;CHAR(125)&amp;IF(TRUE,",",""))</f>
        <v/>
      </c>
    </row>
    <row r="2568">
      <c r="A2568" s="38">
        <f>IF(CriteriTecnici!$A2348="","","    "&amp;CHAR(123)&amp;CHAR(34)&amp;"bidderId"&amp;CHAR(34)&amp;": "&amp;CHAR(34)&amp;SUBSTITUTE(CriteriTecnici!$A2348,CHAR(34),"'")&amp;CHAR(34)&amp;", "&amp;CHAR(34)&amp;"lotId"&amp;CHAR(34)&amp;": "&amp;CHAR(34)&amp;SUBSTITUTE(CriteriTecnici!$C2348,CHAR(34),"'")&amp;CHAR(34)&amp;", "&amp;CHAR(34)&amp;"criterionId"&amp;CHAR(34)&amp;": "&amp;CHAR(34)&amp;SUBSTITUTE(CriteriTecnici!$D2348,CHAR(34),"'")&amp;CHAR(34)&amp;", "&amp;CHAR(34)&amp;"kind"&amp;CHAR(34)&amp;": "&amp;CHAR(34)&amp;SUBSTITUTE(CriteriTecnici!$F2348,CHAR(34),"'")&amp;CHAR(34)&amp;", "&amp;CHAR(34)&amp;"value"&amp;CHAR(34)&amp;": "&amp;SUBSTITUTE(TRIM(ROUND(IFERROR(CriteriTecnici!$N2348*1,IFERROR(NUMBERVALUE(CriteriTecnici!$N2348,".",","),IFERROR(NUMBERVALUE(CriteriTecnici!$N2348,",","."),0))),4)&amp;""),",",".")&amp;", "&amp;CHAR(34)&amp;"numerator"&amp;CHAR(34)&amp;": "&amp;SUBSTITUTE(TRIM(ROUND(IFERROR(CriteriTecnici!$K2348*1,IFERROR(NUMBERVALUE(CriteriTecnici!$K2348,".",","),IFERROR(NUMBERVALUE(CriteriTecnici!$K2348,",","."),0))),4)&amp;""),",",".")&amp;", "&amp;CHAR(34)&amp;"denominator"&amp;CHAR(34)&amp;": "&amp;SUBSTITUTE(TRIM(ROUND(IFERROR(CriteriTecnici!$L2348*1,IFERROR(NUMBERVALUE(CriteriTecnici!$L2348,".",","),IFERROR(NUMBERVALUE(CriteriTecnici!$L2348,",","."),0))),4)&amp;""),",",".")&amp;", "&amp;CHAR(34)&amp;"flag"&amp;CHAR(34)&amp;": "&amp;SUBSTITUTE(TRIM(ROUND(IFERROR(CriteriTecnici!$M2348*1,IFERROR(NUMBERVALUE(CriteriTecnici!$M2348,".",","),IFERROR(NUMBERVALUE(CriteriTecnici!$M2348,",","."),0))),4)&amp;""),",",".")&amp;", "&amp;CHAR(34)&amp;"rawScore"&amp;CHAR(34)&amp;": "&amp;SUBSTITUTE(TRIM(ROUND(IFERROR(CriteriTecnici!$O2348*1,IFERROR(NUMBERVALUE(CriteriTecnici!$O2348,".",","),IFERROR(NUMBERVALUE(CriteriTecnici!$O2348,",","."),0))),4)&amp;""),",",".")&amp;CHAR(125)&amp;IF(TRUE,",",""))</f>
        <v/>
      </c>
    </row>
    <row r="2569">
      <c r="A2569" s="38">
        <f>IF(CriteriTecnici!$A2349="","","    "&amp;CHAR(123)&amp;CHAR(34)&amp;"bidderId"&amp;CHAR(34)&amp;": "&amp;CHAR(34)&amp;SUBSTITUTE(CriteriTecnici!$A2349,CHAR(34),"'")&amp;CHAR(34)&amp;", "&amp;CHAR(34)&amp;"lotId"&amp;CHAR(34)&amp;": "&amp;CHAR(34)&amp;SUBSTITUTE(CriteriTecnici!$C2349,CHAR(34),"'")&amp;CHAR(34)&amp;", "&amp;CHAR(34)&amp;"criterionId"&amp;CHAR(34)&amp;": "&amp;CHAR(34)&amp;SUBSTITUTE(CriteriTecnici!$D2349,CHAR(34),"'")&amp;CHAR(34)&amp;", "&amp;CHAR(34)&amp;"kind"&amp;CHAR(34)&amp;": "&amp;CHAR(34)&amp;SUBSTITUTE(CriteriTecnici!$F2349,CHAR(34),"'")&amp;CHAR(34)&amp;", "&amp;CHAR(34)&amp;"value"&amp;CHAR(34)&amp;": "&amp;SUBSTITUTE(TRIM(ROUND(IFERROR(CriteriTecnici!$N2349*1,IFERROR(NUMBERVALUE(CriteriTecnici!$N2349,".",","),IFERROR(NUMBERVALUE(CriteriTecnici!$N2349,",","."),0))),4)&amp;""),",",".")&amp;", "&amp;CHAR(34)&amp;"numerator"&amp;CHAR(34)&amp;": "&amp;SUBSTITUTE(TRIM(ROUND(IFERROR(CriteriTecnici!$K2349*1,IFERROR(NUMBERVALUE(CriteriTecnici!$K2349,".",","),IFERROR(NUMBERVALUE(CriteriTecnici!$K2349,",","."),0))),4)&amp;""),",",".")&amp;", "&amp;CHAR(34)&amp;"denominator"&amp;CHAR(34)&amp;": "&amp;SUBSTITUTE(TRIM(ROUND(IFERROR(CriteriTecnici!$L2349*1,IFERROR(NUMBERVALUE(CriteriTecnici!$L2349,".",","),IFERROR(NUMBERVALUE(CriteriTecnici!$L2349,",","."),0))),4)&amp;""),",",".")&amp;", "&amp;CHAR(34)&amp;"flag"&amp;CHAR(34)&amp;": "&amp;SUBSTITUTE(TRIM(ROUND(IFERROR(CriteriTecnici!$M2349*1,IFERROR(NUMBERVALUE(CriteriTecnici!$M2349,".",","),IFERROR(NUMBERVALUE(CriteriTecnici!$M2349,",","."),0))),4)&amp;""),",",".")&amp;", "&amp;CHAR(34)&amp;"rawScore"&amp;CHAR(34)&amp;": "&amp;SUBSTITUTE(TRIM(ROUND(IFERROR(CriteriTecnici!$O2349*1,IFERROR(NUMBERVALUE(CriteriTecnici!$O2349,".",","),IFERROR(NUMBERVALUE(CriteriTecnici!$O2349,",","."),0))),4)&amp;""),",",".")&amp;CHAR(125)&amp;IF(TRUE,",",""))</f>
        <v/>
      </c>
    </row>
    <row r="2570">
      <c r="A2570" s="38">
        <f>IF(CriteriTecnici!$A2350="","","    "&amp;CHAR(123)&amp;CHAR(34)&amp;"bidderId"&amp;CHAR(34)&amp;": "&amp;CHAR(34)&amp;SUBSTITUTE(CriteriTecnici!$A2350,CHAR(34),"'")&amp;CHAR(34)&amp;", "&amp;CHAR(34)&amp;"lotId"&amp;CHAR(34)&amp;": "&amp;CHAR(34)&amp;SUBSTITUTE(CriteriTecnici!$C2350,CHAR(34),"'")&amp;CHAR(34)&amp;", "&amp;CHAR(34)&amp;"criterionId"&amp;CHAR(34)&amp;": "&amp;CHAR(34)&amp;SUBSTITUTE(CriteriTecnici!$D2350,CHAR(34),"'")&amp;CHAR(34)&amp;", "&amp;CHAR(34)&amp;"kind"&amp;CHAR(34)&amp;": "&amp;CHAR(34)&amp;SUBSTITUTE(CriteriTecnici!$F2350,CHAR(34),"'")&amp;CHAR(34)&amp;", "&amp;CHAR(34)&amp;"value"&amp;CHAR(34)&amp;": "&amp;SUBSTITUTE(TRIM(ROUND(IFERROR(CriteriTecnici!$N2350*1,IFERROR(NUMBERVALUE(CriteriTecnici!$N2350,".",","),IFERROR(NUMBERVALUE(CriteriTecnici!$N2350,",","."),0))),4)&amp;""),",",".")&amp;", "&amp;CHAR(34)&amp;"numerator"&amp;CHAR(34)&amp;": "&amp;SUBSTITUTE(TRIM(ROUND(IFERROR(CriteriTecnici!$K2350*1,IFERROR(NUMBERVALUE(CriteriTecnici!$K2350,".",","),IFERROR(NUMBERVALUE(CriteriTecnici!$K2350,",","."),0))),4)&amp;""),",",".")&amp;", "&amp;CHAR(34)&amp;"denominator"&amp;CHAR(34)&amp;": "&amp;SUBSTITUTE(TRIM(ROUND(IFERROR(CriteriTecnici!$L2350*1,IFERROR(NUMBERVALUE(CriteriTecnici!$L2350,".",","),IFERROR(NUMBERVALUE(CriteriTecnici!$L2350,",","."),0))),4)&amp;""),",",".")&amp;", "&amp;CHAR(34)&amp;"flag"&amp;CHAR(34)&amp;": "&amp;SUBSTITUTE(TRIM(ROUND(IFERROR(CriteriTecnici!$M2350*1,IFERROR(NUMBERVALUE(CriteriTecnici!$M2350,".",","),IFERROR(NUMBERVALUE(CriteriTecnici!$M2350,",","."),0))),4)&amp;""),",",".")&amp;", "&amp;CHAR(34)&amp;"rawScore"&amp;CHAR(34)&amp;": "&amp;SUBSTITUTE(TRIM(ROUND(IFERROR(CriteriTecnici!$O2350*1,IFERROR(NUMBERVALUE(CriteriTecnici!$O2350,".",","),IFERROR(NUMBERVALUE(CriteriTecnici!$O2350,",","."),0))),4)&amp;""),",",".")&amp;CHAR(125)&amp;IF(TRUE,",",""))</f>
        <v/>
      </c>
    </row>
    <row r="2571">
      <c r="A2571" s="38">
        <f>IF(CriteriTecnici!$A2351="","","    "&amp;CHAR(123)&amp;CHAR(34)&amp;"bidderId"&amp;CHAR(34)&amp;": "&amp;CHAR(34)&amp;SUBSTITUTE(CriteriTecnici!$A2351,CHAR(34),"'")&amp;CHAR(34)&amp;", "&amp;CHAR(34)&amp;"lotId"&amp;CHAR(34)&amp;": "&amp;CHAR(34)&amp;SUBSTITUTE(CriteriTecnici!$C2351,CHAR(34),"'")&amp;CHAR(34)&amp;", "&amp;CHAR(34)&amp;"criterionId"&amp;CHAR(34)&amp;": "&amp;CHAR(34)&amp;SUBSTITUTE(CriteriTecnici!$D2351,CHAR(34),"'")&amp;CHAR(34)&amp;", "&amp;CHAR(34)&amp;"kind"&amp;CHAR(34)&amp;": "&amp;CHAR(34)&amp;SUBSTITUTE(CriteriTecnici!$F2351,CHAR(34),"'")&amp;CHAR(34)&amp;", "&amp;CHAR(34)&amp;"value"&amp;CHAR(34)&amp;": "&amp;SUBSTITUTE(TRIM(ROUND(IFERROR(CriteriTecnici!$N2351*1,IFERROR(NUMBERVALUE(CriteriTecnici!$N2351,".",","),IFERROR(NUMBERVALUE(CriteriTecnici!$N2351,",","."),0))),4)&amp;""),",",".")&amp;", "&amp;CHAR(34)&amp;"numerator"&amp;CHAR(34)&amp;": "&amp;SUBSTITUTE(TRIM(ROUND(IFERROR(CriteriTecnici!$K2351*1,IFERROR(NUMBERVALUE(CriteriTecnici!$K2351,".",","),IFERROR(NUMBERVALUE(CriteriTecnici!$K2351,",","."),0))),4)&amp;""),",",".")&amp;", "&amp;CHAR(34)&amp;"denominator"&amp;CHAR(34)&amp;": "&amp;SUBSTITUTE(TRIM(ROUND(IFERROR(CriteriTecnici!$L2351*1,IFERROR(NUMBERVALUE(CriteriTecnici!$L2351,".",","),IFERROR(NUMBERVALUE(CriteriTecnici!$L2351,",","."),0))),4)&amp;""),",",".")&amp;", "&amp;CHAR(34)&amp;"flag"&amp;CHAR(34)&amp;": "&amp;SUBSTITUTE(TRIM(ROUND(IFERROR(CriteriTecnici!$M2351*1,IFERROR(NUMBERVALUE(CriteriTecnici!$M2351,".",","),IFERROR(NUMBERVALUE(CriteriTecnici!$M2351,",","."),0))),4)&amp;""),",",".")&amp;", "&amp;CHAR(34)&amp;"rawScore"&amp;CHAR(34)&amp;": "&amp;SUBSTITUTE(TRIM(ROUND(IFERROR(CriteriTecnici!$O2351*1,IFERROR(NUMBERVALUE(CriteriTecnici!$O2351,".",","),IFERROR(NUMBERVALUE(CriteriTecnici!$O2351,",","."),0))),4)&amp;""),",",".")&amp;CHAR(125)&amp;IF(TRUE,",",""))</f>
        <v/>
      </c>
    </row>
    <row r="2572">
      <c r="A2572" s="38">
        <f>IF(CriteriTecnici!$A2352="","","    "&amp;CHAR(123)&amp;CHAR(34)&amp;"bidderId"&amp;CHAR(34)&amp;": "&amp;CHAR(34)&amp;SUBSTITUTE(CriteriTecnici!$A2352,CHAR(34),"'")&amp;CHAR(34)&amp;", "&amp;CHAR(34)&amp;"lotId"&amp;CHAR(34)&amp;": "&amp;CHAR(34)&amp;SUBSTITUTE(CriteriTecnici!$C2352,CHAR(34),"'")&amp;CHAR(34)&amp;", "&amp;CHAR(34)&amp;"criterionId"&amp;CHAR(34)&amp;": "&amp;CHAR(34)&amp;SUBSTITUTE(CriteriTecnici!$D2352,CHAR(34),"'")&amp;CHAR(34)&amp;", "&amp;CHAR(34)&amp;"kind"&amp;CHAR(34)&amp;": "&amp;CHAR(34)&amp;SUBSTITUTE(CriteriTecnici!$F2352,CHAR(34),"'")&amp;CHAR(34)&amp;", "&amp;CHAR(34)&amp;"value"&amp;CHAR(34)&amp;": "&amp;SUBSTITUTE(TRIM(ROUND(IFERROR(CriteriTecnici!$N2352*1,IFERROR(NUMBERVALUE(CriteriTecnici!$N2352,".",","),IFERROR(NUMBERVALUE(CriteriTecnici!$N2352,",","."),0))),4)&amp;""),",",".")&amp;", "&amp;CHAR(34)&amp;"numerator"&amp;CHAR(34)&amp;": "&amp;SUBSTITUTE(TRIM(ROUND(IFERROR(CriteriTecnici!$K2352*1,IFERROR(NUMBERVALUE(CriteriTecnici!$K2352,".",","),IFERROR(NUMBERVALUE(CriteriTecnici!$K2352,",","."),0))),4)&amp;""),",",".")&amp;", "&amp;CHAR(34)&amp;"denominator"&amp;CHAR(34)&amp;": "&amp;SUBSTITUTE(TRIM(ROUND(IFERROR(CriteriTecnici!$L2352*1,IFERROR(NUMBERVALUE(CriteriTecnici!$L2352,".",","),IFERROR(NUMBERVALUE(CriteriTecnici!$L2352,",","."),0))),4)&amp;""),",",".")&amp;", "&amp;CHAR(34)&amp;"flag"&amp;CHAR(34)&amp;": "&amp;SUBSTITUTE(TRIM(ROUND(IFERROR(CriteriTecnici!$M2352*1,IFERROR(NUMBERVALUE(CriteriTecnici!$M2352,".",","),IFERROR(NUMBERVALUE(CriteriTecnici!$M2352,",","."),0))),4)&amp;""),",",".")&amp;", "&amp;CHAR(34)&amp;"rawScore"&amp;CHAR(34)&amp;": "&amp;SUBSTITUTE(TRIM(ROUND(IFERROR(CriteriTecnici!$O2352*1,IFERROR(NUMBERVALUE(CriteriTecnici!$O2352,".",","),IFERROR(NUMBERVALUE(CriteriTecnici!$O2352,",","."),0))),4)&amp;""),",",".")&amp;CHAR(125)&amp;IF(TRUE,",",""))</f>
        <v/>
      </c>
    </row>
    <row r="2573">
      <c r="A2573" s="38">
        <f>IF(CriteriTecnici!$A2353="","","    "&amp;CHAR(123)&amp;CHAR(34)&amp;"bidderId"&amp;CHAR(34)&amp;": "&amp;CHAR(34)&amp;SUBSTITUTE(CriteriTecnici!$A2353,CHAR(34),"'")&amp;CHAR(34)&amp;", "&amp;CHAR(34)&amp;"lotId"&amp;CHAR(34)&amp;": "&amp;CHAR(34)&amp;SUBSTITUTE(CriteriTecnici!$C2353,CHAR(34),"'")&amp;CHAR(34)&amp;", "&amp;CHAR(34)&amp;"criterionId"&amp;CHAR(34)&amp;": "&amp;CHAR(34)&amp;SUBSTITUTE(CriteriTecnici!$D2353,CHAR(34),"'")&amp;CHAR(34)&amp;", "&amp;CHAR(34)&amp;"kind"&amp;CHAR(34)&amp;": "&amp;CHAR(34)&amp;SUBSTITUTE(CriteriTecnici!$F2353,CHAR(34),"'")&amp;CHAR(34)&amp;", "&amp;CHAR(34)&amp;"value"&amp;CHAR(34)&amp;": "&amp;SUBSTITUTE(TRIM(ROUND(IFERROR(CriteriTecnici!$N2353*1,IFERROR(NUMBERVALUE(CriteriTecnici!$N2353,".",","),IFERROR(NUMBERVALUE(CriteriTecnici!$N2353,",","."),0))),4)&amp;""),",",".")&amp;", "&amp;CHAR(34)&amp;"numerator"&amp;CHAR(34)&amp;": "&amp;SUBSTITUTE(TRIM(ROUND(IFERROR(CriteriTecnici!$K2353*1,IFERROR(NUMBERVALUE(CriteriTecnici!$K2353,".",","),IFERROR(NUMBERVALUE(CriteriTecnici!$K2353,",","."),0))),4)&amp;""),",",".")&amp;", "&amp;CHAR(34)&amp;"denominator"&amp;CHAR(34)&amp;": "&amp;SUBSTITUTE(TRIM(ROUND(IFERROR(CriteriTecnici!$L2353*1,IFERROR(NUMBERVALUE(CriteriTecnici!$L2353,".",","),IFERROR(NUMBERVALUE(CriteriTecnici!$L2353,",","."),0))),4)&amp;""),",",".")&amp;", "&amp;CHAR(34)&amp;"flag"&amp;CHAR(34)&amp;": "&amp;SUBSTITUTE(TRIM(ROUND(IFERROR(CriteriTecnici!$M2353*1,IFERROR(NUMBERVALUE(CriteriTecnici!$M2353,".",","),IFERROR(NUMBERVALUE(CriteriTecnici!$M2353,",","."),0))),4)&amp;""),",",".")&amp;", "&amp;CHAR(34)&amp;"rawScore"&amp;CHAR(34)&amp;": "&amp;SUBSTITUTE(TRIM(ROUND(IFERROR(CriteriTecnici!$O2353*1,IFERROR(NUMBERVALUE(CriteriTecnici!$O2353,".",","),IFERROR(NUMBERVALUE(CriteriTecnici!$O2353,",","."),0))),4)&amp;""),",",".")&amp;CHAR(125)&amp;IF(TRUE,",",""))</f>
        <v/>
      </c>
    </row>
    <row r="2574">
      <c r="A2574" s="38">
        <f>IF(CriteriTecnici!$A2354="","","    "&amp;CHAR(123)&amp;CHAR(34)&amp;"bidderId"&amp;CHAR(34)&amp;": "&amp;CHAR(34)&amp;SUBSTITUTE(CriteriTecnici!$A2354,CHAR(34),"'")&amp;CHAR(34)&amp;", "&amp;CHAR(34)&amp;"lotId"&amp;CHAR(34)&amp;": "&amp;CHAR(34)&amp;SUBSTITUTE(CriteriTecnici!$C2354,CHAR(34),"'")&amp;CHAR(34)&amp;", "&amp;CHAR(34)&amp;"criterionId"&amp;CHAR(34)&amp;": "&amp;CHAR(34)&amp;SUBSTITUTE(CriteriTecnici!$D2354,CHAR(34),"'")&amp;CHAR(34)&amp;", "&amp;CHAR(34)&amp;"kind"&amp;CHAR(34)&amp;": "&amp;CHAR(34)&amp;SUBSTITUTE(CriteriTecnici!$F2354,CHAR(34),"'")&amp;CHAR(34)&amp;", "&amp;CHAR(34)&amp;"value"&amp;CHAR(34)&amp;": "&amp;SUBSTITUTE(TRIM(ROUND(IFERROR(CriteriTecnici!$N2354*1,IFERROR(NUMBERVALUE(CriteriTecnici!$N2354,".",","),IFERROR(NUMBERVALUE(CriteriTecnici!$N2354,",","."),0))),4)&amp;""),",",".")&amp;", "&amp;CHAR(34)&amp;"numerator"&amp;CHAR(34)&amp;": "&amp;SUBSTITUTE(TRIM(ROUND(IFERROR(CriteriTecnici!$K2354*1,IFERROR(NUMBERVALUE(CriteriTecnici!$K2354,".",","),IFERROR(NUMBERVALUE(CriteriTecnici!$K2354,",","."),0))),4)&amp;""),",",".")&amp;", "&amp;CHAR(34)&amp;"denominator"&amp;CHAR(34)&amp;": "&amp;SUBSTITUTE(TRIM(ROUND(IFERROR(CriteriTecnici!$L2354*1,IFERROR(NUMBERVALUE(CriteriTecnici!$L2354,".",","),IFERROR(NUMBERVALUE(CriteriTecnici!$L2354,",","."),0))),4)&amp;""),",",".")&amp;", "&amp;CHAR(34)&amp;"flag"&amp;CHAR(34)&amp;": "&amp;SUBSTITUTE(TRIM(ROUND(IFERROR(CriteriTecnici!$M2354*1,IFERROR(NUMBERVALUE(CriteriTecnici!$M2354,".",","),IFERROR(NUMBERVALUE(CriteriTecnici!$M2354,",","."),0))),4)&amp;""),",",".")&amp;", "&amp;CHAR(34)&amp;"rawScore"&amp;CHAR(34)&amp;": "&amp;SUBSTITUTE(TRIM(ROUND(IFERROR(CriteriTecnici!$O2354*1,IFERROR(NUMBERVALUE(CriteriTecnici!$O2354,".",","),IFERROR(NUMBERVALUE(CriteriTecnici!$O2354,",","."),0))),4)&amp;""),",",".")&amp;CHAR(125)&amp;IF(TRUE,",",""))</f>
        <v/>
      </c>
    </row>
    <row r="2575">
      <c r="A2575" s="38">
        <f>IF(CriteriTecnici!$A2355="","","    "&amp;CHAR(123)&amp;CHAR(34)&amp;"bidderId"&amp;CHAR(34)&amp;": "&amp;CHAR(34)&amp;SUBSTITUTE(CriteriTecnici!$A2355,CHAR(34),"'")&amp;CHAR(34)&amp;", "&amp;CHAR(34)&amp;"lotId"&amp;CHAR(34)&amp;": "&amp;CHAR(34)&amp;SUBSTITUTE(CriteriTecnici!$C2355,CHAR(34),"'")&amp;CHAR(34)&amp;", "&amp;CHAR(34)&amp;"criterionId"&amp;CHAR(34)&amp;": "&amp;CHAR(34)&amp;SUBSTITUTE(CriteriTecnici!$D2355,CHAR(34),"'")&amp;CHAR(34)&amp;", "&amp;CHAR(34)&amp;"kind"&amp;CHAR(34)&amp;": "&amp;CHAR(34)&amp;SUBSTITUTE(CriteriTecnici!$F2355,CHAR(34),"'")&amp;CHAR(34)&amp;", "&amp;CHAR(34)&amp;"value"&amp;CHAR(34)&amp;": "&amp;SUBSTITUTE(TRIM(ROUND(IFERROR(CriteriTecnici!$N2355*1,IFERROR(NUMBERVALUE(CriteriTecnici!$N2355,".",","),IFERROR(NUMBERVALUE(CriteriTecnici!$N2355,",","."),0))),4)&amp;""),",",".")&amp;", "&amp;CHAR(34)&amp;"numerator"&amp;CHAR(34)&amp;": "&amp;SUBSTITUTE(TRIM(ROUND(IFERROR(CriteriTecnici!$K2355*1,IFERROR(NUMBERVALUE(CriteriTecnici!$K2355,".",","),IFERROR(NUMBERVALUE(CriteriTecnici!$K2355,",","."),0))),4)&amp;""),",",".")&amp;", "&amp;CHAR(34)&amp;"denominator"&amp;CHAR(34)&amp;": "&amp;SUBSTITUTE(TRIM(ROUND(IFERROR(CriteriTecnici!$L2355*1,IFERROR(NUMBERVALUE(CriteriTecnici!$L2355,".",","),IFERROR(NUMBERVALUE(CriteriTecnici!$L2355,",","."),0))),4)&amp;""),",",".")&amp;", "&amp;CHAR(34)&amp;"flag"&amp;CHAR(34)&amp;": "&amp;SUBSTITUTE(TRIM(ROUND(IFERROR(CriteriTecnici!$M2355*1,IFERROR(NUMBERVALUE(CriteriTecnici!$M2355,".",","),IFERROR(NUMBERVALUE(CriteriTecnici!$M2355,",","."),0))),4)&amp;""),",",".")&amp;", "&amp;CHAR(34)&amp;"rawScore"&amp;CHAR(34)&amp;": "&amp;SUBSTITUTE(TRIM(ROUND(IFERROR(CriteriTecnici!$O2355*1,IFERROR(NUMBERVALUE(CriteriTecnici!$O2355,".",","),IFERROR(NUMBERVALUE(CriteriTecnici!$O2355,",","."),0))),4)&amp;""),",",".")&amp;CHAR(125)&amp;IF(TRUE,",",""))</f>
        <v/>
      </c>
    </row>
    <row r="2576">
      <c r="A2576" s="38">
        <f>IF(CriteriTecnici!$A2356="","","    "&amp;CHAR(123)&amp;CHAR(34)&amp;"bidderId"&amp;CHAR(34)&amp;": "&amp;CHAR(34)&amp;SUBSTITUTE(CriteriTecnici!$A2356,CHAR(34),"'")&amp;CHAR(34)&amp;", "&amp;CHAR(34)&amp;"lotId"&amp;CHAR(34)&amp;": "&amp;CHAR(34)&amp;SUBSTITUTE(CriteriTecnici!$C2356,CHAR(34),"'")&amp;CHAR(34)&amp;", "&amp;CHAR(34)&amp;"criterionId"&amp;CHAR(34)&amp;": "&amp;CHAR(34)&amp;SUBSTITUTE(CriteriTecnici!$D2356,CHAR(34),"'")&amp;CHAR(34)&amp;", "&amp;CHAR(34)&amp;"kind"&amp;CHAR(34)&amp;": "&amp;CHAR(34)&amp;SUBSTITUTE(CriteriTecnici!$F2356,CHAR(34),"'")&amp;CHAR(34)&amp;", "&amp;CHAR(34)&amp;"value"&amp;CHAR(34)&amp;": "&amp;SUBSTITUTE(TRIM(ROUND(IFERROR(CriteriTecnici!$N2356*1,IFERROR(NUMBERVALUE(CriteriTecnici!$N2356,".",","),IFERROR(NUMBERVALUE(CriteriTecnici!$N2356,",","."),0))),4)&amp;""),",",".")&amp;", "&amp;CHAR(34)&amp;"numerator"&amp;CHAR(34)&amp;": "&amp;SUBSTITUTE(TRIM(ROUND(IFERROR(CriteriTecnici!$K2356*1,IFERROR(NUMBERVALUE(CriteriTecnici!$K2356,".",","),IFERROR(NUMBERVALUE(CriteriTecnici!$K2356,",","."),0))),4)&amp;""),",",".")&amp;", "&amp;CHAR(34)&amp;"denominator"&amp;CHAR(34)&amp;": "&amp;SUBSTITUTE(TRIM(ROUND(IFERROR(CriteriTecnici!$L2356*1,IFERROR(NUMBERVALUE(CriteriTecnici!$L2356,".",","),IFERROR(NUMBERVALUE(CriteriTecnici!$L2356,",","."),0))),4)&amp;""),",",".")&amp;", "&amp;CHAR(34)&amp;"flag"&amp;CHAR(34)&amp;": "&amp;SUBSTITUTE(TRIM(ROUND(IFERROR(CriteriTecnici!$M2356*1,IFERROR(NUMBERVALUE(CriteriTecnici!$M2356,".",","),IFERROR(NUMBERVALUE(CriteriTecnici!$M2356,",","."),0))),4)&amp;""),",",".")&amp;", "&amp;CHAR(34)&amp;"rawScore"&amp;CHAR(34)&amp;": "&amp;SUBSTITUTE(TRIM(ROUND(IFERROR(CriteriTecnici!$O2356*1,IFERROR(NUMBERVALUE(CriteriTecnici!$O2356,".",","),IFERROR(NUMBERVALUE(CriteriTecnici!$O2356,",","."),0))),4)&amp;""),",",".")&amp;CHAR(125)&amp;IF(TRUE,",",""))</f>
        <v/>
      </c>
    </row>
    <row r="2577">
      <c r="A2577" s="38">
        <f>IF(CriteriTecnici!$A2357="","","    "&amp;CHAR(123)&amp;CHAR(34)&amp;"bidderId"&amp;CHAR(34)&amp;": "&amp;CHAR(34)&amp;SUBSTITUTE(CriteriTecnici!$A2357,CHAR(34),"'")&amp;CHAR(34)&amp;", "&amp;CHAR(34)&amp;"lotId"&amp;CHAR(34)&amp;": "&amp;CHAR(34)&amp;SUBSTITUTE(CriteriTecnici!$C2357,CHAR(34),"'")&amp;CHAR(34)&amp;", "&amp;CHAR(34)&amp;"criterionId"&amp;CHAR(34)&amp;": "&amp;CHAR(34)&amp;SUBSTITUTE(CriteriTecnici!$D2357,CHAR(34),"'")&amp;CHAR(34)&amp;", "&amp;CHAR(34)&amp;"kind"&amp;CHAR(34)&amp;": "&amp;CHAR(34)&amp;SUBSTITUTE(CriteriTecnici!$F2357,CHAR(34),"'")&amp;CHAR(34)&amp;", "&amp;CHAR(34)&amp;"value"&amp;CHAR(34)&amp;": "&amp;SUBSTITUTE(TRIM(ROUND(IFERROR(CriteriTecnici!$N2357*1,IFERROR(NUMBERVALUE(CriteriTecnici!$N2357,".",","),IFERROR(NUMBERVALUE(CriteriTecnici!$N2357,",","."),0))),4)&amp;""),",",".")&amp;", "&amp;CHAR(34)&amp;"numerator"&amp;CHAR(34)&amp;": "&amp;SUBSTITUTE(TRIM(ROUND(IFERROR(CriteriTecnici!$K2357*1,IFERROR(NUMBERVALUE(CriteriTecnici!$K2357,".",","),IFERROR(NUMBERVALUE(CriteriTecnici!$K2357,",","."),0))),4)&amp;""),",",".")&amp;", "&amp;CHAR(34)&amp;"denominator"&amp;CHAR(34)&amp;": "&amp;SUBSTITUTE(TRIM(ROUND(IFERROR(CriteriTecnici!$L2357*1,IFERROR(NUMBERVALUE(CriteriTecnici!$L2357,".",","),IFERROR(NUMBERVALUE(CriteriTecnici!$L2357,",","."),0))),4)&amp;""),",",".")&amp;", "&amp;CHAR(34)&amp;"flag"&amp;CHAR(34)&amp;": "&amp;SUBSTITUTE(TRIM(ROUND(IFERROR(CriteriTecnici!$M2357*1,IFERROR(NUMBERVALUE(CriteriTecnici!$M2357,".",","),IFERROR(NUMBERVALUE(CriteriTecnici!$M2357,",","."),0))),4)&amp;""),",",".")&amp;", "&amp;CHAR(34)&amp;"rawScore"&amp;CHAR(34)&amp;": "&amp;SUBSTITUTE(TRIM(ROUND(IFERROR(CriteriTecnici!$O2357*1,IFERROR(NUMBERVALUE(CriteriTecnici!$O2357,".",","),IFERROR(NUMBERVALUE(CriteriTecnici!$O2357,",","."),0))),4)&amp;""),",",".")&amp;CHAR(125)&amp;IF(TRUE,",",""))</f>
        <v/>
      </c>
    </row>
    <row r="2578">
      <c r="A2578" s="38">
        <f>IF(CriteriTecnici!$A2358="","","    "&amp;CHAR(123)&amp;CHAR(34)&amp;"bidderId"&amp;CHAR(34)&amp;": "&amp;CHAR(34)&amp;SUBSTITUTE(CriteriTecnici!$A2358,CHAR(34),"'")&amp;CHAR(34)&amp;", "&amp;CHAR(34)&amp;"lotId"&amp;CHAR(34)&amp;": "&amp;CHAR(34)&amp;SUBSTITUTE(CriteriTecnici!$C2358,CHAR(34),"'")&amp;CHAR(34)&amp;", "&amp;CHAR(34)&amp;"criterionId"&amp;CHAR(34)&amp;": "&amp;CHAR(34)&amp;SUBSTITUTE(CriteriTecnici!$D2358,CHAR(34),"'")&amp;CHAR(34)&amp;", "&amp;CHAR(34)&amp;"kind"&amp;CHAR(34)&amp;": "&amp;CHAR(34)&amp;SUBSTITUTE(CriteriTecnici!$F2358,CHAR(34),"'")&amp;CHAR(34)&amp;", "&amp;CHAR(34)&amp;"value"&amp;CHAR(34)&amp;": "&amp;SUBSTITUTE(TRIM(ROUND(IFERROR(CriteriTecnici!$N2358*1,IFERROR(NUMBERVALUE(CriteriTecnici!$N2358,".",","),IFERROR(NUMBERVALUE(CriteriTecnici!$N2358,",","."),0))),4)&amp;""),",",".")&amp;", "&amp;CHAR(34)&amp;"numerator"&amp;CHAR(34)&amp;": "&amp;SUBSTITUTE(TRIM(ROUND(IFERROR(CriteriTecnici!$K2358*1,IFERROR(NUMBERVALUE(CriteriTecnici!$K2358,".",","),IFERROR(NUMBERVALUE(CriteriTecnici!$K2358,",","."),0))),4)&amp;""),",",".")&amp;", "&amp;CHAR(34)&amp;"denominator"&amp;CHAR(34)&amp;": "&amp;SUBSTITUTE(TRIM(ROUND(IFERROR(CriteriTecnici!$L2358*1,IFERROR(NUMBERVALUE(CriteriTecnici!$L2358,".",","),IFERROR(NUMBERVALUE(CriteriTecnici!$L2358,",","."),0))),4)&amp;""),",",".")&amp;", "&amp;CHAR(34)&amp;"flag"&amp;CHAR(34)&amp;": "&amp;SUBSTITUTE(TRIM(ROUND(IFERROR(CriteriTecnici!$M2358*1,IFERROR(NUMBERVALUE(CriteriTecnici!$M2358,".",","),IFERROR(NUMBERVALUE(CriteriTecnici!$M2358,",","."),0))),4)&amp;""),",",".")&amp;", "&amp;CHAR(34)&amp;"rawScore"&amp;CHAR(34)&amp;": "&amp;SUBSTITUTE(TRIM(ROUND(IFERROR(CriteriTecnici!$O2358*1,IFERROR(NUMBERVALUE(CriteriTecnici!$O2358,".",","),IFERROR(NUMBERVALUE(CriteriTecnici!$O2358,",","."),0))),4)&amp;""),",",".")&amp;CHAR(125)&amp;IF(TRUE,",",""))</f>
        <v/>
      </c>
    </row>
    <row r="2579">
      <c r="A2579" s="38">
        <f>IF(CriteriTecnici!$A2359="","","    "&amp;CHAR(123)&amp;CHAR(34)&amp;"bidderId"&amp;CHAR(34)&amp;": "&amp;CHAR(34)&amp;SUBSTITUTE(CriteriTecnici!$A2359,CHAR(34),"'")&amp;CHAR(34)&amp;", "&amp;CHAR(34)&amp;"lotId"&amp;CHAR(34)&amp;": "&amp;CHAR(34)&amp;SUBSTITUTE(CriteriTecnici!$C2359,CHAR(34),"'")&amp;CHAR(34)&amp;", "&amp;CHAR(34)&amp;"criterionId"&amp;CHAR(34)&amp;": "&amp;CHAR(34)&amp;SUBSTITUTE(CriteriTecnici!$D2359,CHAR(34),"'")&amp;CHAR(34)&amp;", "&amp;CHAR(34)&amp;"kind"&amp;CHAR(34)&amp;": "&amp;CHAR(34)&amp;SUBSTITUTE(CriteriTecnici!$F2359,CHAR(34),"'")&amp;CHAR(34)&amp;", "&amp;CHAR(34)&amp;"value"&amp;CHAR(34)&amp;": "&amp;SUBSTITUTE(TRIM(ROUND(IFERROR(CriteriTecnici!$N2359*1,IFERROR(NUMBERVALUE(CriteriTecnici!$N2359,".",","),IFERROR(NUMBERVALUE(CriteriTecnici!$N2359,",","."),0))),4)&amp;""),",",".")&amp;", "&amp;CHAR(34)&amp;"numerator"&amp;CHAR(34)&amp;": "&amp;SUBSTITUTE(TRIM(ROUND(IFERROR(CriteriTecnici!$K2359*1,IFERROR(NUMBERVALUE(CriteriTecnici!$K2359,".",","),IFERROR(NUMBERVALUE(CriteriTecnici!$K2359,",","."),0))),4)&amp;""),",",".")&amp;", "&amp;CHAR(34)&amp;"denominator"&amp;CHAR(34)&amp;": "&amp;SUBSTITUTE(TRIM(ROUND(IFERROR(CriteriTecnici!$L2359*1,IFERROR(NUMBERVALUE(CriteriTecnici!$L2359,".",","),IFERROR(NUMBERVALUE(CriteriTecnici!$L2359,",","."),0))),4)&amp;""),",",".")&amp;", "&amp;CHAR(34)&amp;"flag"&amp;CHAR(34)&amp;": "&amp;SUBSTITUTE(TRIM(ROUND(IFERROR(CriteriTecnici!$M2359*1,IFERROR(NUMBERVALUE(CriteriTecnici!$M2359,".",","),IFERROR(NUMBERVALUE(CriteriTecnici!$M2359,",","."),0))),4)&amp;""),",",".")&amp;", "&amp;CHAR(34)&amp;"rawScore"&amp;CHAR(34)&amp;": "&amp;SUBSTITUTE(TRIM(ROUND(IFERROR(CriteriTecnici!$O2359*1,IFERROR(NUMBERVALUE(CriteriTecnici!$O2359,".",","),IFERROR(NUMBERVALUE(CriteriTecnici!$O2359,",","."),0))),4)&amp;""),",",".")&amp;CHAR(125)&amp;IF(TRUE,",",""))</f>
        <v/>
      </c>
    </row>
    <row r="2580">
      <c r="A2580" s="38">
        <f>IF(CriteriTecnici!$A2360="","","    "&amp;CHAR(123)&amp;CHAR(34)&amp;"bidderId"&amp;CHAR(34)&amp;": "&amp;CHAR(34)&amp;SUBSTITUTE(CriteriTecnici!$A2360,CHAR(34),"'")&amp;CHAR(34)&amp;", "&amp;CHAR(34)&amp;"lotId"&amp;CHAR(34)&amp;": "&amp;CHAR(34)&amp;SUBSTITUTE(CriteriTecnici!$C2360,CHAR(34),"'")&amp;CHAR(34)&amp;", "&amp;CHAR(34)&amp;"criterionId"&amp;CHAR(34)&amp;": "&amp;CHAR(34)&amp;SUBSTITUTE(CriteriTecnici!$D2360,CHAR(34),"'")&amp;CHAR(34)&amp;", "&amp;CHAR(34)&amp;"kind"&amp;CHAR(34)&amp;": "&amp;CHAR(34)&amp;SUBSTITUTE(CriteriTecnici!$F2360,CHAR(34),"'")&amp;CHAR(34)&amp;", "&amp;CHAR(34)&amp;"value"&amp;CHAR(34)&amp;": "&amp;SUBSTITUTE(TRIM(ROUND(IFERROR(CriteriTecnici!$N2360*1,IFERROR(NUMBERVALUE(CriteriTecnici!$N2360,".",","),IFERROR(NUMBERVALUE(CriteriTecnici!$N2360,",","."),0))),4)&amp;""),",",".")&amp;", "&amp;CHAR(34)&amp;"numerator"&amp;CHAR(34)&amp;": "&amp;SUBSTITUTE(TRIM(ROUND(IFERROR(CriteriTecnici!$K2360*1,IFERROR(NUMBERVALUE(CriteriTecnici!$K2360,".",","),IFERROR(NUMBERVALUE(CriteriTecnici!$K2360,",","."),0))),4)&amp;""),",",".")&amp;", "&amp;CHAR(34)&amp;"denominator"&amp;CHAR(34)&amp;": "&amp;SUBSTITUTE(TRIM(ROUND(IFERROR(CriteriTecnici!$L2360*1,IFERROR(NUMBERVALUE(CriteriTecnici!$L2360,".",","),IFERROR(NUMBERVALUE(CriteriTecnici!$L2360,",","."),0))),4)&amp;""),",",".")&amp;", "&amp;CHAR(34)&amp;"flag"&amp;CHAR(34)&amp;": "&amp;SUBSTITUTE(TRIM(ROUND(IFERROR(CriteriTecnici!$M2360*1,IFERROR(NUMBERVALUE(CriteriTecnici!$M2360,".",","),IFERROR(NUMBERVALUE(CriteriTecnici!$M2360,",","."),0))),4)&amp;""),",",".")&amp;", "&amp;CHAR(34)&amp;"rawScore"&amp;CHAR(34)&amp;": "&amp;SUBSTITUTE(TRIM(ROUND(IFERROR(CriteriTecnici!$O2360*1,IFERROR(NUMBERVALUE(CriteriTecnici!$O2360,".",","),IFERROR(NUMBERVALUE(CriteriTecnici!$O2360,",","."),0))),4)&amp;""),",",".")&amp;CHAR(125)&amp;IF(COUNTA(Offerte!$A78:$A$200)&gt;0,",",""))</f>
        <v/>
      </c>
    </row>
    <row r="2581">
      <c r="A2581" s="38">
        <f>IF(CriteriTecnici!$A2361="","","    "&amp;CHAR(123)&amp;CHAR(34)&amp;"bidderId"&amp;CHAR(34)&amp;": "&amp;CHAR(34)&amp;SUBSTITUTE(CriteriTecnici!$A2361,CHAR(34),"'")&amp;CHAR(34)&amp;", "&amp;CHAR(34)&amp;"lotId"&amp;CHAR(34)&amp;": "&amp;CHAR(34)&amp;SUBSTITUTE(CriteriTecnici!$C2361,CHAR(34),"'")&amp;CHAR(34)&amp;", "&amp;CHAR(34)&amp;"criterionId"&amp;CHAR(34)&amp;": "&amp;CHAR(34)&amp;SUBSTITUTE(CriteriTecnici!$D2361,CHAR(34),"'")&amp;CHAR(34)&amp;", "&amp;CHAR(34)&amp;"kind"&amp;CHAR(34)&amp;": "&amp;CHAR(34)&amp;SUBSTITUTE(CriteriTecnici!$F2361,CHAR(34),"'")&amp;CHAR(34)&amp;", "&amp;CHAR(34)&amp;"value"&amp;CHAR(34)&amp;": "&amp;SUBSTITUTE(TRIM(ROUND(IFERROR(CriteriTecnici!$N2361*1,IFERROR(NUMBERVALUE(CriteriTecnici!$N2361,".",","),IFERROR(NUMBERVALUE(CriteriTecnici!$N2361,",","."),0))),4)&amp;""),",",".")&amp;", "&amp;CHAR(34)&amp;"numerator"&amp;CHAR(34)&amp;": "&amp;SUBSTITUTE(TRIM(ROUND(IFERROR(CriteriTecnici!$K2361*1,IFERROR(NUMBERVALUE(CriteriTecnici!$K2361,".",","),IFERROR(NUMBERVALUE(CriteriTecnici!$K2361,",","."),0))),4)&amp;""),",",".")&amp;", "&amp;CHAR(34)&amp;"denominator"&amp;CHAR(34)&amp;": "&amp;SUBSTITUTE(TRIM(ROUND(IFERROR(CriteriTecnici!$L2361*1,IFERROR(NUMBERVALUE(CriteriTecnici!$L2361,".",","),IFERROR(NUMBERVALUE(CriteriTecnici!$L2361,",","."),0))),4)&amp;""),",",".")&amp;", "&amp;CHAR(34)&amp;"flag"&amp;CHAR(34)&amp;": "&amp;SUBSTITUTE(TRIM(ROUND(IFERROR(CriteriTecnici!$M2361*1,IFERROR(NUMBERVALUE(CriteriTecnici!$M2361,".",","),IFERROR(NUMBERVALUE(CriteriTecnici!$M2361,",","."),0))),4)&amp;""),",",".")&amp;", "&amp;CHAR(34)&amp;"rawScore"&amp;CHAR(34)&amp;": "&amp;SUBSTITUTE(TRIM(ROUND(IFERROR(CriteriTecnici!$O2361*1,IFERROR(NUMBERVALUE(CriteriTecnici!$O2361,".",","),IFERROR(NUMBERVALUE(CriteriTecnici!$O2361,",","."),0))),4)&amp;""),",",".")&amp;CHAR(125)&amp;IF(TRUE,",",""))</f>
        <v/>
      </c>
    </row>
    <row r="2582">
      <c r="A2582" s="38">
        <f>IF(CriteriTecnici!$A2362="","","    "&amp;CHAR(123)&amp;CHAR(34)&amp;"bidderId"&amp;CHAR(34)&amp;": "&amp;CHAR(34)&amp;SUBSTITUTE(CriteriTecnici!$A2362,CHAR(34),"'")&amp;CHAR(34)&amp;", "&amp;CHAR(34)&amp;"lotId"&amp;CHAR(34)&amp;": "&amp;CHAR(34)&amp;SUBSTITUTE(CriteriTecnici!$C2362,CHAR(34),"'")&amp;CHAR(34)&amp;", "&amp;CHAR(34)&amp;"criterionId"&amp;CHAR(34)&amp;": "&amp;CHAR(34)&amp;SUBSTITUTE(CriteriTecnici!$D2362,CHAR(34),"'")&amp;CHAR(34)&amp;", "&amp;CHAR(34)&amp;"kind"&amp;CHAR(34)&amp;": "&amp;CHAR(34)&amp;SUBSTITUTE(CriteriTecnici!$F2362,CHAR(34),"'")&amp;CHAR(34)&amp;", "&amp;CHAR(34)&amp;"value"&amp;CHAR(34)&amp;": "&amp;SUBSTITUTE(TRIM(ROUND(IFERROR(CriteriTecnici!$N2362*1,IFERROR(NUMBERVALUE(CriteriTecnici!$N2362,".",","),IFERROR(NUMBERVALUE(CriteriTecnici!$N2362,",","."),0))),4)&amp;""),",",".")&amp;", "&amp;CHAR(34)&amp;"numerator"&amp;CHAR(34)&amp;": "&amp;SUBSTITUTE(TRIM(ROUND(IFERROR(CriteriTecnici!$K2362*1,IFERROR(NUMBERVALUE(CriteriTecnici!$K2362,".",","),IFERROR(NUMBERVALUE(CriteriTecnici!$K2362,",","."),0))),4)&amp;""),",",".")&amp;", "&amp;CHAR(34)&amp;"denominator"&amp;CHAR(34)&amp;": "&amp;SUBSTITUTE(TRIM(ROUND(IFERROR(CriteriTecnici!$L2362*1,IFERROR(NUMBERVALUE(CriteriTecnici!$L2362,".",","),IFERROR(NUMBERVALUE(CriteriTecnici!$L2362,",","."),0))),4)&amp;""),",",".")&amp;", "&amp;CHAR(34)&amp;"flag"&amp;CHAR(34)&amp;": "&amp;SUBSTITUTE(TRIM(ROUND(IFERROR(CriteriTecnici!$M2362*1,IFERROR(NUMBERVALUE(CriteriTecnici!$M2362,".",","),IFERROR(NUMBERVALUE(CriteriTecnici!$M2362,",","."),0))),4)&amp;""),",",".")&amp;", "&amp;CHAR(34)&amp;"rawScore"&amp;CHAR(34)&amp;": "&amp;SUBSTITUTE(TRIM(ROUND(IFERROR(CriteriTecnici!$O2362*1,IFERROR(NUMBERVALUE(CriteriTecnici!$O2362,".",","),IFERROR(NUMBERVALUE(CriteriTecnici!$O2362,",","."),0))),4)&amp;""),",",".")&amp;CHAR(125)&amp;IF(TRUE,",",""))</f>
        <v/>
      </c>
    </row>
    <row r="2583">
      <c r="A2583" s="38">
        <f>IF(CriteriTecnici!$A2363="","","    "&amp;CHAR(123)&amp;CHAR(34)&amp;"bidderId"&amp;CHAR(34)&amp;": "&amp;CHAR(34)&amp;SUBSTITUTE(CriteriTecnici!$A2363,CHAR(34),"'")&amp;CHAR(34)&amp;", "&amp;CHAR(34)&amp;"lotId"&amp;CHAR(34)&amp;": "&amp;CHAR(34)&amp;SUBSTITUTE(CriteriTecnici!$C2363,CHAR(34),"'")&amp;CHAR(34)&amp;", "&amp;CHAR(34)&amp;"criterionId"&amp;CHAR(34)&amp;": "&amp;CHAR(34)&amp;SUBSTITUTE(CriteriTecnici!$D2363,CHAR(34),"'")&amp;CHAR(34)&amp;", "&amp;CHAR(34)&amp;"kind"&amp;CHAR(34)&amp;": "&amp;CHAR(34)&amp;SUBSTITUTE(CriteriTecnici!$F2363,CHAR(34),"'")&amp;CHAR(34)&amp;", "&amp;CHAR(34)&amp;"value"&amp;CHAR(34)&amp;": "&amp;SUBSTITUTE(TRIM(ROUND(IFERROR(CriteriTecnici!$N2363*1,IFERROR(NUMBERVALUE(CriteriTecnici!$N2363,".",","),IFERROR(NUMBERVALUE(CriteriTecnici!$N2363,",","."),0))),4)&amp;""),",",".")&amp;", "&amp;CHAR(34)&amp;"numerator"&amp;CHAR(34)&amp;": "&amp;SUBSTITUTE(TRIM(ROUND(IFERROR(CriteriTecnici!$K2363*1,IFERROR(NUMBERVALUE(CriteriTecnici!$K2363,".",","),IFERROR(NUMBERVALUE(CriteriTecnici!$K2363,",","."),0))),4)&amp;""),",",".")&amp;", "&amp;CHAR(34)&amp;"denominator"&amp;CHAR(34)&amp;": "&amp;SUBSTITUTE(TRIM(ROUND(IFERROR(CriteriTecnici!$L2363*1,IFERROR(NUMBERVALUE(CriteriTecnici!$L2363,".",","),IFERROR(NUMBERVALUE(CriteriTecnici!$L2363,",","."),0))),4)&amp;""),",",".")&amp;", "&amp;CHAR(34)&amp;"flag"&amp;CHAR(34)&amp;": "&amp;SUBSTITUTE(TRIM(ROUND(IFERROR(CriteriTecnici!$M2363*1,IFERROR(NUMBERVALUE(CriteriTecnici!$M2363,".",","),IFERROR(NUMBERVALUE(CriteriTecnici!$M2363,",","."),0))),4)&amp;""),",",".")&amp;", "&amp;CHAR(34)&amp;"rawScore"&amp;CHAR(34)&amp;": "&amp;SUBSTITUTE(TRIM(ROUND(IFERROR(CriteriTecnici!$O2363*1,IFERROR(NUMBERVALUE(CriteriTecnici!$O2363,".",","),IFERROR(NUMBERVALUE(CriteriTecnici!$O2363,",","."),0))),4)&amp;""),",",".")&amp;CHAR(125)&amp;IF(TRUE,",",""))</f>
        <v/>
      </c>
    </row>
    <row r="2584">
      <c r="A2584" s="38">
        <f>IF(CriteriTecnici!$A2364="","","    "&amp;CHAR(123)&amp;CHAR(34)&amp;"bidderId"&amp;CHAR(34)&amp;": "&amp;CHAR(34)&amp;SUBSTITUTE(CriteriTecnici!$A2364,CHAR(34),"'")&amp;CHAR(34)&amp;", "&amp;CHAR(34)&amp;"lotId"&amp;CHAR(34)&amp;": "&amp;CHAR(34)&amp;SUBSTITUTE(CriteriTecnici!$C2364,CHAR(34),"'")&amp;CHAR(34)&amp;", "&amp;CHAR(34)&amp;"criterionId"&amp;CHAR(34)&amp;": "&amp;CHAR(34)&amp;SUBSTITUTE(CriteriTecnici!$D2364,CHAR(34),"'")&amp;CHAR(34)&amp;", "&amp;CHAR(34)&amp;"kind"&amp;CHAR(34)&amp;": "&amp;CHAR(34)&amp;SUBSTITUTE(CriteriTecnici!$F2364,CHAR(34),"'")&amp;CHAR(34)&amp;", "&amp;CHAR(34)&amp;"value"&amp;CHAR(34)&amp;": "&amp;SUBSTITUTE(TRIM(ROUND(IFERROR(CriteriTecnici!$N2364*1,IFERROR(NUMBERVALUE(CriteriTecnici!$N2364,".",","),IFERROR(NUMBERVALUE(CriteriTecnici!$N2364,",","."),0))),4)&amp;""),",",".")&amp;", "&amp;CHAR(34)&amp;"numerator"&amp;CHAR(34)&amp;": "&amp;SUBSTITUTE(TRIM(ROUND(IFERROR(CriteriTecnici!$K2364*1,IFERROR(NUMBERVALUE(CriteriTecnici!$K2364,".",","),IFERROR(NUMBERVALUE(CriteriTecnici!$K2364,",","."),0))),4)&amp;""),",",".")&amp;", "&amp;CHAR(34)&amp;"denominator"&amp;CHAR(34)&amp;": "&amp;SUBSTITUTE(TRIM(ROUND(IFERROR(CriteriTecnici!$L2364*1,IFERROR(NUMBERVALUE(CriteriTecnici!$L2364,".",","),IFERROR(NUMBERVALUE(CriteriTecnici!$L2364,",","."),0))),4)&amp;""),",",".")&amp;", "&amp;CHAR(34)&amp;"flag"&amp;CHAR(34)&amp;": "&amp;SUBSTITUTE(TRIM(ROUND(IFERROR(CriteriTecnici!$M2364*1,IFERROR(NUMBERVALUE(CriteriTecnici!$M2364,".",","),IFERROR(NUMBERVALUE(CriteriTecnici!$M2364,",","."),0))),4)&amp;""),",",".")&amp;", "&amp;CHAR(34)&amp;"rawScore"&amp;CHAR(34)&amp;": "&amp;SUBSTITUTE(TRIM(ROUND(IFERROR(CriteriTecnici!$O2364*1,IFERROR(NUMBERVALUE(CriteriTecnici!$O2364,".",","),IFERROR(NUMBERVALUE(CriteriTecnici!$O2364,",","."),0))),4)&amp;""),",",".")&amp;CHAR(125)&amp;IF(TRUE,",",""))</f>
        <v/>
      </c>
    </row>
    <row r="2585">
      <c r="A2585" s="38">
        <f>IF(CriteriTecnici!$A2365="","","    "&amp;CHAR(123)&amp;CHAR(34)&amp;"bidderId"&amp;CHAR(34)&amp;": "&amp;CHAR(34)&amp;SUBSTITUTE(CriteriTecnici!$A2365,CHAR(34),"'")&amp;CHAR(34)&amp;", "&amp;CHAR(34)&amp;"lotId"&amp;CHAR(34)&amp;": "&amp;CHAR(34)&amp;SUBSTITUTE(CriteriTecnici!$C2365,CHAR(34),"'")&amp;CHAR(34)&amp;", "&amp;CHAR(34)&amp;"criterionId"&amp;CHAR(34)&amp;": "&amp;CHAR(34)&amp;SUBSTITUTE(CriteriTecnici!$D2365,CHAR(34),"'")&amp;CHAR(34)&amp;", "&amp;CHAR(34)&amp;"kind"&amp;CHAR(34)&amp;": "&amp;CHAR(34)&amp;SUBSTITUTE(CriteriTecnici!$F2365,CHAR(34),"'")&amp;CHAR(34)&amp;", "&amp;CHAR(34)&amp;"value"&amp;CHAR(34)&amp;": "&amp;SUBSTITUTE(TRIM(ROUND(IFERROR(CriteriTecnici!$N2365*1,IFERROR(NUMBERVALUE(CriteriTecnici!$N2365,".",","),IFERROR(NUMBERVALUE(CriteriTecnici!$N2365,",","."),0))),4)&amp;""),",",".")&amp;", "&amp;CHAR(34)&amp;"numerator"&amp;CHAR(34)&amp;": "&amp;SUBSTITUTE(TRIM(ROUND(IFERROR(CriteriTecnici!$K2365*1,IFERROR(NUMBERVALUE(CriteriTecnici!$K2365,".",","),IFERROR(NUMBERVALUE(CriteriTecnici!$K2365,",","."),0))),4)&amp;""),",",".")&amp;", "&amp;CHAR(34)&amp;"denominator"&amp;CHAR(34)&amp;": "&amp;SUBSTITUTE(TRIM(ROUND(IFERROR(CriteriTecnici!$L2365*1,IFERROR(NUMBERVALUE(CriteriTecnici!$L2365,".",","),IFERROR(NUMBERVALUE(CriteriTecnici!$L2365,",","."),0))),4)&amp;""),",",".")&amp;", "&amp;CHAR(34)&amp;"flag"&amp;CHAR(34)&amp;": "&amp;SUBSTITUTE(TRIM(ROUND(IFERROR(CriteriTecnici!$M2365*1,IFERROR(NUMBERVALUE(CriteriTecnici!$M2365,".",","),IFERROR(NUMBERVALUE(CriteriTecnici!$M2365,",","."),0))),4)&amp;""),",",".")&amp;", "&amp;CHAR(34)&amp;"rawScore"&amp;CHAR(34)&amp;": "&amp;SUBSTITUTE(TRIM(ROUND(IFERROR(CriteriTecnici!$O2365*1,IFERROR(NUMBERVALUE(CriteriTecnici!$O2365,".",","),IFERROR(NUMBERVALUE(CriteriTecnici!$O2365,",","."),0))),4)&amp;""),",",".")&amp;CHAR(125)&amp;IF(TRUE,",",""))</f>
        <v/>
      </c>
    </row>
    <row r="2586">
      <c r="A2586" s="38">
        <f>IF(CriteriTecnici!$A2366="","","    "&amp;CHAR(123)&amp;CHAR(34)&amp;"bidderId"&amp;CHAR(34)&amp;": "&amp;CHAR(34)&amp;SUBSTITUTE(CriteriTecnici!$A2366,CHAR(34),"'")&amp;CHAR(34)&amp;", "&amp;CHAR(34)&amp;"lotId"&amp;CHAR(34)&amp;": "&amp;CHAR(34)&amp;SUBSTITUTE(CriteriTecnici!$C2366,CHAR(34),"'")&amp;CHAR(34)&amp;", "&amp;CHAR(34)&amp;"criterionId"&amp;CHAR(34)&amp;": "&amp;CHAR(34)&amp;SUBSTITUTE(CriteriTecnici!$D2366,CHAR(34),"'")&amp;CHAR(34)&amp;", "&amp;CHAR(34)&amp;"kind"&amp;CHAR(34)&amp;": "&amp;CHAR(34)&amp;SUBSTITUTE(CriteriTecnici!$F2366,CHAR(34),"'")&amp;CHAR(34)&amp;", "&amp;CHAR(34)&amp;"value"&amp;CHAR(34)&amp;": "&amp;SUBSTITUTE(TRIM(ROUND(IFERROR(CriteriTecnici!$N2366*1,IFERROR(NUMBERVALUE(CriteriTecnici!$N2366,".",","),IFERROR(NUMBERVALUE(CriteriTecnici!$N2366,",","."),0))),4)&amp;""),",",".")&amp;", "&amp;CHAR(34)&amp;"numerator"&amp;CHAR(34)&amp;": "&amp;SUBSTITUTE(TRIM(ROUND(IFERROR(CriteriTecnici!$K2366*1,IFERROR(NUMBERVALUE(CriteriTecnici!$K2366,".",","),IFERROR(NUMBERVALUE(CriteriTecnici!$K2366,",","."),0))),4)&amp;""),",",".")&amp;", "&amp;CHAR(34)&amp;"denominator"&amp;CHAR(34)&amp;": "&amp;SUBSTITUTE(TRIM(ROUND(IFERROR(CriteriTecnici!$L2366*1,IFERROR(NUMBERVALUE(CriteriTecnici!$L2366,".",","),IFERROR(NUMBERVALUE(CriteriTecnici!$L2366,",","."),0))),4)&amp;""),",",".")&amp;", "&amp;CHAR(34)&amp;"flag"&amp;CHAR(34)&amp;": "&amp;SUBSTITUTE(TRIM(ROUND(IFERROR(CriteriTecnici!$M2366*1,IFERROR(NUMBERVALUE(CriteriTecnici!$M2366,".",","),IFERROR(NUMBERVALUE(CriteriTecnici!$M2366,",","."),0))),4)&amp;""),",",".")&amp;", "&amp;CHAR(34)&amp;"rawScore"&amp;CHAR(34)&amp;": "&amp;SUBSTITUTE(TRIM(ROUND(IFERROR(CriteriTecnici!$O2366*1,IFERROR(NUMBERVALUE(CriteriTecnici!$O2366,".",","),IFERROR(NUMBERVALUE(CriteriTecnici!$O2366,",","."),0))),4)&amp;""),",",".")&amp;CHAR(125)&amp;IF(TRUE,",",""))</f>
        <v/>
      </c>
    </row>
    <row r="2587">
      <c r="A2587" s="38">
        <f>IF(CriteriTecnici!$A2367="","","    "&amp;CHAR(123)&amp;CHAR(34)&amp;"bidderId"&amp;CHAR(34)&amp;": "&amp;CHAR(34)&amp;SUBSTITUTE(CriteriTecnici!$A2367,CHAR(34),"'")&amp;CHAR(34)&amp;", "&amp;CHAR(34)&amp;"lotId"&amp;CHAR(34)&amp;": "&amp;CHAR(34)&amp;SUBSTITUTE(CriteriTecnici!$C2367,CHAR(34),"'")&amp;CHAR(34)&amp;", "&amp;CHAR(34)&amp;"criterionId"&amp;CHAR(34)&amp;": "&amp;CHAR(34)&amp;SUBSTITUTE(CriteriTecnici!$D2367,CHAR(34),"'")&amp;CHAR(34)&amp;", "&amp;CHAR(34)&amp;"kind"&amp;CHAR(34)&amp;": "&amp;CHAR(34)&amp;SUBSTITUTE(CriteriTecnici!$F2367,CHAR(34),"'")&amp;CHAR(34)&amp;", "&amp;CHAR(34)&amp;"value"&amp;CHAR(34)&amp;": "&amp;SUBSTITUTE(TRIM(ROUND(IFERROR(CriteriTecnici!$N2367*1,IFERROR(NUMBERVALUE(CriteriTecnici!$N2367,".",","),IFERROR(NUMBERVALUE(CriteriTecnici!$N2367,",","."),0))),4)&amp;""),",",".")&amp;", "&amp;CHAR(34)&amp;"numerator"&amp;CHAR(34)&amp;": "&amp;SUBSTITUTE(TRIM(ROUND(IFERROR(CriteriTecnici!$K2367*1,IFERROR(NUMBERVALUE(CriteriTecnici!$K2367,".",","),IFERROR(NUMBERVALUE(CriteriTecnici!$K2367,",","."),0))),4)&amp;""),",",".")&amp;", "&amp;CHAR(34)&amp;"denominator"&amp;CHAR(34)&amp;": "&amp;SUBSTITUTE(TRIM(ROUND(IFERROR(CriteriTecnici!$L2367*1,IFERROR(NUMBERVALUE(CriteriTecnici!$L2367,".",","),IFERROR(NUMBERVALUE(CriteriTecnici!$L2367,",","."),0))),4)&amp;""),",",".")&amp;", "&amp;CHAR(34)&amp;"flag"&amp;CHAR(34)&amp;": "&amp;SUBSTITUTE(TRIM(ROUND(IFERROR(CriteriTecnici!$M2367*1,IFERROR(NUMBERVALUE(CriteriTecnici!$M2367,".",","),IFERROR(NUMBERVALUE(CriteriTecnici!$M2367,",","."),0))),4)&amp;""),",",".")&amp;", "&amp;CHAR(34)&amp;"rawScore"&amp;CHAR(34)&amp;": "&amp;SUBSTITUTE(TRIM(ROUND(IFERROR(CriteriTecnici!$O2367*1,IFERROR(NUMBERVALUE(CriteriTecnici!$O2367,".",","),IFERROR(NUMBERVALUE(CriteriTecnici!$O2367,",","."),0))),4)&amp;""),",",".")&amp;CHAR(125)&amp;IF(TRUE,",",""))</f>
        <v/>
      </c>
    </row>
    <row r="2588">
      <c r="A2588" s="38">
        <f>IF(CriteriTecnici!$A2368="","","    "&amp;CHAR(123)&amp;CHAR(34)&amp;"bidderId"&amp;CHAR(34)&amp;": "&amp;CHAR(34)&amp;SUBSTITUTE(CriteriTecnici!$A2368,CHAR(34),"'")&amp;CHAR(34)&amp;", "&amp;CHAR(34)&amp;"lotId"&amp;CHAR(34)&amp;": "&amp;CHAR(34)&amp;SUBSTITUTE(CriteriTecnici!$C2368,CHAR(34),"'")&amp;CHAR(34)&amp;", "&amp;CHAR(34)&amp;"criterionId"&amp;CHAR(34)&amp;": "&amp;CHAR(34)&amp;SUBSTITUTE(CriteriTecnici!$D2368,CHAR(34),"'")&amp;CHAR(34)&amp;", "&amp;CHAR(34)&amp;"kind"&amp;CHAR(34)&amp;": "&amp;CHAR(34)&amp;SUBSTITUTE(CriteriTecnici!$F2368,CHAR(34),"'")&amp;CHAR(34)&amp;", "&amp;CHAR(34)&amp;"value"&amp;CHAR(34)&amp;": "&amp;SUBSTITUTE(TRIM(ROUND(IFERROR(CriteriTecnici!$N2368*1,IFERROR(NUMBERVALUE(CriteriTecnici!$N2368,".",","),IFERROR(NUMBERVALUE(CriteriTecnici!$N2368,",","."),0))),4)&amp;""),",",".")&amp;", "&amp;CHAR(34)&amp;"numerator"&amp;CHAR(34)&amp;": "&amp;SUBSTITUTE(TRIM(ROUND(IFERROR(CriteriTecnici!$K2368*1,IFERROR(NUMBERVALUE(CriteriTecnici!$K2368,".",","),IFERROR(NUMBERVALUE(CriteriTecnici!$K2368,",","."),0))),4)&amp;""),",",".")&amp;", "&amp;CHAR(34)&amp;"denominator"&amp;CHAR(34)&amp;": "&amp;SUBSTITUTE(TRIM(ROUND(IFERROR(CriteriTecnici!$L2368*1,IFERROR(NUMBERVALUE(CriteriTecnici!$L2368,".",","),IFERROR(NUMBERVALUE(CriteriTecnici!$L2368,",","."),0))),4)&amp;""),",",".")&amp;", "&amp;CHAR(34)&amp;"flag"&amp;CHAR(34)&amp;": "&amp;SUBSTITUTE(TRIM(ROUND(IFERROR(CriteriTecnici!$M2368*1,IFERROR(NUMBERVALUE(CriteriTecnici!$M2368,".",","),IFERROR(NUMBERVALUE(CriteriTecnici!$M2368,",","."),0))),4)&amp;""),",",".")&amp;", "&amp;CHAR(34)&amp;"rawScore"&amp;CHAR(34)&amp;": "&amp;SUBSTITUTE(TRIM(ROUND(IFERROR(CriteriTecnici!$O2368*1,IFERROR(NUMBERVALUE(CriteriTecnici!$O2368,".",","),IFERROR(NUMBERVALUE(CriteriTecnici!$O2368,",","."),0))),4)&amp;""),",",".")&amp;CHAR(125)&amp;IF(TRUE,",",""))</f>
        <v/>
      </c>
    </row>
    <row r="2589">
      <c r="A2589" s="38">
        <f>IF(CriteriTecnici!$A2369="","","    "&amp;CHAR(123)&amp;CHAR(34)&amp;"bidderId"&amp;CHAR(34)&amp;": "&amp;CHAR(34)&amp;SUBSTITUTE(CriteriTecnici!$A2369,CHAR(34),"'")&amp;CHAR(34)&amp;", "&amp;CHAR(34)&amp;"lotId"&amp;CHAR(34)&amp;": "&amp;CHAR(34)&amp;SUBSTITUTE(CriteriTecnici!$C2369,CHAR(34),"'")&amp;CHAR(34)&amp;", "&amp;CHAR(34)&amp;"criterionId"&amp;CHAR(34)&amp;": "&amp;CHAR(34)&amp;SUBSTITUTE(CriteriTecnici!$D2369,CHAR(34),"'")&amp;CHAR(34)&amp;", "&amp;CHAR(34)&amp;"kind"&amp;CHAR(34)&amp;": "&amp;CHAR(34)&amp;SUBSTITUTE(CriteriTecnici!$F2369,CHAR(34),"'")&amp;CHAR(34)&amp;", "&amp;CHAR(34)&amp;"value"&amp;CHAR(34)&amp;": "&amp;SUBSTITUTE(TRIM(ROUND(IFERROR(CriteriTecnici!$N2369*1,IFERROR(NUMBERVALUE(CriteriTecnici!$N2369,".",","),IFERROR(NUMBERVALUE(CriteriTecnici!$N2369,",","."),0))),4)&amp;""),",",".")&amp;", "&amp;CHAR(34)&amp;"numerator"&amp;CHAR(34)&amp;": "&amp;SUBSTITUTE(TRIM(ROUND(IFERROR(CriteriTecnici!$K2369*1,IFERROR(NUMBERVALUE(CriteriTecnici!$K2369,".",","),IFERROR(NUMBERVALUE(CriteriTecnici!$K2369,",","."),0))),4)&amp;""),",",".")&amp;", "&amp;CHAR(34)&amp;"denominator"&amp;CHAR(34)&amp;": "&amp;SUBSTITUTE(TRIM(ROUND(IFERROR(CriteriTecnici!$L2369*1,IFERROR(NUMBERVALUE(CriteriTecnici!$L2369,".",","),IFERROR(NUMBERVALUE(CriteriTecnici!$L2369,",","."),0))),4)&amp;""),",",".")&amp;", "&amp;CHAR(34)&amp;"flag"&amp;CHAR(34)&amp;": "&amp;SUBSTITUTE(TRIM(ROUND(IFERROR(CriteriTecnici!$M2369*1,IFERROR(NUMBERVALUE(CriteriTecnici!$M2369,".",","),IFERROR(NUMBERVALUE(CriteriTecnici!$M2369,",","."),0))),4)&amp;""),",",".")&amp;", "&amp;CHAR(34)&amp;"rawScore"&amp;CHAR(34)&amp;": "&amp;SUBSTITUTE(TRIM(ROUND(IFERROR(CriteriTecnici!$O2369*1,IFERROR(NUMBERVALUE(CriteriTecnici!$O2369,".",","),IFERROR(NUMBERVALUE(CriteriTecnici!$O2369,",","."),0))),4)&amp;""),",",".")&amp;CHAR(125)&amp;IF(TRUE,",",""))</f>
        <v/>
      </c>
    </row>
    <row r="2590">
      <c r="A2590" s="38">
        <f>IF(CriteriTecnici!$A2370="","","    "&amp;CHAR(123)&amp;CHAR(34)&amp;"bidderId"&amp;CHAR(34)&amp;": "&amp;CHAR(34)&amp;SUBSTITUTE(CriteriTecnici!$A2370,CHAR(34),"'")&amp;CHAR(34)&amp;", "&amp;CHAR(34)&amp;"lotId"&amp;CHAR(34)&amp;": "&amp;CHAR(34)&amp;SUBSTITUTE(CriteriTecnici!$C2370,CHAR(34),"'")&amp;CHAR(34)&amp;", "&amp;CHAR(34)&amp;"criterionId"&amp;CHAR(34)&amp;": "&amp;CHAR(34)&amp;SUBSTITUTE(CriteriTecnici!$D2370,CHAR(34),"'")&amp;CHAR(34)&amp;", "&amp;CHAR(34)&amp;"kind"&amp;CHAR(34)&amp;": "&amp;CHAR(34)&amp;SUBSTITUTE(CriteriTecnici!$F2370,CHAR(34),"'")&amp;CHAR(34)&amp;", "&amp;CHAR(34)&amp;"value"&amp;CHAR(34)&amp;": "&amp;SUBSTITUTE(TRIM(ROUND(IFERROR(CriteriTecnici!$N2370*1,IFERROR(NUMBERVALUE(CriteriTecnici!$N2370,".",","),IFERROR(NUMBERVALUE(CriteriTecnici!$N2370,",","."),0))),4)&amp;""),",",".")&amp;", "&amp;CHAR(34)&amp;"numerator"&amp;CHAR(34)&amp;": "&amp;SUBSTITUTE(TRIM(ROUND(IFERROR(CriteriTecnici!$K2370*1,IFERROR(NUMBERVALUE(CriteriTecnici!$K2370,".",","),IFERROR(NUMBERVALUE(CriteriTecnici!$K2370,",","."),0))),4)&amp;""),",",".")&amp;", "&amp;CHAR(34)&amp;"denominator"&amp;CHAR(34)&amp;": "&amp;SUBSTITUTE(TRIM(ROUND(IFERROR(CriteriTecnici!$L2370*1,IFERROR(NUMBERVALUE(CriteriTecnici!$L2370,".",","),IFERROR(NUMBERVALUE(CriteriTecnici!$L2370,",","."),0))),4)&amp;""),",",".")&amp;", "&amp;CHAR(34)&amp;"flag"&amp;CHAR(34)&amp;": "&amp;SUBSTITUTE(TRIM(ROUND(IFERROR(CriteriTecnici!$M2370*1,IFERROR(NUMBERVALUE(CriteriTecnici!$M2370,".",","),IFERROR(NUMBERVALUE(CriteriTecnici!$M2370,",","."),0))),4)&amp;""),",",".")&amp;", "&amp;CHAR(34)&amp;"rawScore"&amp;CHAR(34)&amp;": "&amp;SUBSTITUTE(TRIM(ROUND(IFERROR(CriteriTecnici!$O2370*1,IFERROR(NUMBERVALUE(CriteriTecnici!$O2370,".",","),IFERROR(NUMBERVALUE(CriteriTecnici!$O2370,",","."),0))),4)&amp;""),",",".")&amp;CHAR(125)&amp;IF(TRUE,",",""))</f>
        <v/>
      </c>
    </row>
    <row r="2591">
      <c r="A2591" s="38">
        <f>IF(CriteriTecnici!$A2371="","","    "&amp;CHAR(123)&amp;CHAR(34)&amp;"bidderId"&amp;CHAR(34)&amp;": "&amp;CHAR(34)&amp;SUBSTITUTE(CriteriTecnici!$A2371,CHAR(34),"'")&amp;CHAR(34)&amp;", "&amp;CHAR(34)&amp;"lotId"&amp;CHAR(34)&amp;": "&amp;CHAR(34)&amp;SUBSTITUTE(CriteriTecnici!$C2371,CHAR(34),"'")&amp;CHAR(34)&amp;", "&amp;CHAR(34)&amp;"criterionId"&amp;CHAR(34)&amp;": "&amp;CHAR(34)&amp;SUBSTITUTE(CriteriTecnici!$D2371,CHAR(34),"'")&amp;CHAR(34)&amp;", "&amp;CHAR(34)&amp;"kind"&amp;CHAR(34)&amp;": "&amp;CHAR(34)&amp;SUBSTITUTE(CriteriTecnici!$F2371,CHAR(34),"'")&amp;CHAR(34)&amp;", "&amp;CHAR(34)&amp;"value"&amp;CHAR(34)&amp;": "&amp;SUBSTITUTE(TRIM(ROUND(IFERROR(CriteriTecnici!$N2371*1,IFERROR(NUMBERVALUE(CriteriTecnici!$N2371,".",","),IFERROR(NUMBERVALUE(CriteriTecnici!$N2371,",","."),0))),4)&amp;""),",",".")&amp;", "&amp;CHAR(34)&amp;"numerator"&amp;CHAR(34)&amp;": "&amp;SUBSTITUTE(TRIM(ROUND(IFERROR(CriteriTecnici!$K2371*1,IFERROR(NUMBERVALUE(CriteriTecnici!$K2371,".",","),IFERROR(NUMBERVALUE(CriteriTecnici!$K2371,",","."),0))),4)&amp;""),",",".")&amp;", "&amp;CHAR(34)&amp;"denominator"&amp;CHAR(34)&amp;": "&amp;SUBSTITUTE(TRIM(ROUND(IFERROR(CriteriTecnici!$L2371*1,IFERROR(NUMBERVALUE(CriteriTecnici!$L2371,".",","),IFERROR(NUMBERVALUE(CriteriTecnici!$L2371,",","."),0))),4)&amp;""),",",".")&amp;", "&amp;CHAR(34)&amp;"flag"&amp;CHAR(34)&amp;": "&amp;SUBSTITUTE(TRIM(ROUND(IFERROR(CriteriTecnici!$M2371*1,IFERROR(NUMBERVALUE(CriteriTecnici!$M2371,".",","),IFERROR(NUMBERVALUE(CriteriTecnici!$M2371,",","."),0))),4)&amp;""),",",".")&amp;", "&amp;CHAR(34)&amp;"rawScore"&amp;CHAR(34)&amp;": "&amp;SUBSTITUTE(TRIM(ROUND(IFERROR(CriteriTecnici!$O2371*1,IFERROR(NUMBERVALUE(CriteriTecnici!$O2371,".",","),IFERROR(NUMBERVALUE(CriteriTecnici!$O2371,",","."),0))),4)&amp;""),",",".")&amp;CHAR(125)&amp;IF(TRUE,",",""))</f>
        <v/>
      </c>
    </row>
    <row r="2592">
      <c r="A2592" s="38">
        <f>IF(CriteriTecnici!$A2372="","","    "&amp;CHAR(123)&amp;CHAR(34)&amp;"bidderId"&amp;CHAR(34)&amp;": "&amp;CHAR(34)&amp;SUBSTITUTE(CriteriTecnici!$A2372,CHAR(34),"'")&amp;CHAR(34)&amp;", "&amp;CHAR(34)&amp;"lotId"&amp;CHAR(34)&amp;": "&amp;CHAR(34)&amp;SUBSTITUTE(CriteriTecnici!$C2372,CHAR(34),"'")&amp;CHAR(34)&amp;", "&amp;CHAR(34)&amp;"criterionId"&amp;CHAR(34)&amp;": "&amp;CHAR(34)&amp;SUBSTITUTE(CriteriTecnici!$D2372,CHAR(34),"'")&amp;CHAR(34)&amp;", "&amp;CHAR(34)&amp;"kind"&amp;CHAR(34)&amp;": "&amp;CHAR(34)&amp;SUBSTITUTE(CriteriTecnici!$F2372,CHAR(34),"'")&amp;CHAR(34)&amp;", "&amp;CHAR(34)&amp;"value"&amp;CHAR(34)&amp;": "&amp;SUBSTITUTE(TRIM(ROUND(IFERROR(CriteriTecnici!$N2372*1,IFERROR(NUMBERVALUE(CriteriTecnici!$N2372,".",","),IFERROR(NUMBERVALUE(CriteriTecnici!$N2372,",","."),0))),4)&amp;""),",",".")&amp;", "&amp;CHAR(34)&amp;"numerator"&amp;CHAR(34)&amp;": "&amp;SUBSTITUTE(TRIM(ROUND(IFERROR(CriteriTecnici!$K2372*1,IFERROR(NUMBERVALUE(CriteriTecnici!$K2372,".",","),IFERROR(NUMBERVALUE(CriteriTecnici!$K2372,",","."),0))),4)&amp;""),",",".")&amp;", "&amp;CHAR(34)&amp;"denominator"&amp;CHAR(34)&amp;": "&amp;SUBSTITUTE(TRIM(ROUND(IFERROR(CriteriTecnici!$L2372*1,IFERROR(NUMBERVALUE(CriteriTecnici!$L2372,".",","),IFERROR(NUMBERVALUE(CriteriTecnici!$L2372,",","."),0))),4)&amp;""),",",".")&amp;", "&amp;CHAR(34)&amp;"flag"&amp;CHAR(34)&amp;": "&amp;SUBSTITUTE(TRIM(ROUND(IFERROR(CriteriTecnici!$M2372*1,IFERROR(NUMBERVALUE(CriteriTecnici!$M2372,".",","),IFERROR(NUMBERVALUE(CriteriTecnici!$M2372,",","."),0))),4)&amp;""),",",".")&amp;", "&amp;CHAR(34)&amp;"rawScore"&amp;CHAR(34)&amp;": "&amp;SUBSTITUTE(TRIM(ROUND(IFERROR(CriteriTecnici!$O2372*1,IFERROR(NUMBERVALUE(CriteriTecnici!$O2372,".",","),IFERROR(NUMBERVALUE(CriteriTecnici!$O2372,",","."),0))),4)&amp;""),",",".")&amp;CHAR(125)&amp;IF(TRUE,",",""))</f>
        <v/>
      </c>
    </row>
    <row r="2593">
      <c r="A2593" s="38">
        <f>IF(CriteriTecnici!$A2373="","","    "&amp;CHAR(123)&amp;CHAR(34)&amp;"bidderId"&amp;CHAR(34)&amp;": "&amp;CHAR(34)&amp;SUBSTITUTE(CriteriTecnici!$A2373,CHAR(34),"'")&amp;CHAR(34)&amp;", "&amp;CHAR(34)&amp;"lotId"&amp;CHAR(34)&amp;": "&amp;CHAR(34)&amp;SUBSTITUTE(CriteriTecnici!$C2373,CHAR(34),"'")&amp;CHAR(34)&amp;", "&amp;CHAR(34)&amp;"criterionId"&amp;CHAR(34)&amp;": "&amp;CHAR(34)&amp;SUBSTITUTE(CriteriTecnici!$D2373,CHAR(34),"'")&amp;CHAR(34)&amp;", "&amp;CHAR(34)&amp;"kind"&amp;CHAR(34)&amp;": "&amp;CHAR(34)&amp;SUBSTITUTE(CriteriTecnici!$F2373,CHAR(34),"'")&amp;CHAR(34)&amp;", "&amp;CHAR(34)&amp;"value"&amp;CHAR(34)&amp;": "&amp;SUBSTITUTE(TRIM(ROUND(IFERROR(CriteriTecnici!$N2373*1,IFERROR(NUMBERVALUE(CriteriTecnici!$N2373,".",","),IFERROR(NUMBERVALUE(CriteriTecnici!$N2373,",","."),0))),4)&amp;""),",",".")&amp;", "&amp;CHAR(34)&amp;"numerator"&amp;CHAR(34)&amp;": "&amp;SUBSTITUTE(TRIM(ROUND(IFERROR(CriteriTecnici!$K2373*1,IFERROR(NUMBERVALUE(CriteriTecnici!$K2373,".",","),IFERROR(NUMBERVALUE(CriteriTecnici!$K2373,",","."),0))),4)&amp;""),",",".")&amp;", "&amp;CHAR(34)&amp;"denominator"&amp;CHAR(34)&amp;": "&amp;SUBSTITUTE(TRIM(ROUND(IFERROR(CriteriTecnici!$L2373*1,IFERROR(NUMBERVALUE(CriteriTecnici!$L2373,".",","),IFERROR(NUMBERVALUE(CriteriTecnici!$L2373,",","."),0))),4)&amp;""),",",".")&amp;", "&amp;CHAR(34)&amp;"flag"&amp;CHAR(34)&amp;": "&amp;SUBSTITUTE(TRIM(ROUND(IFERROR(CriteriTecnici!$M2373*1,IFERROR(NUMBERVALUE(CriteriTecnici!$M2373,".",","),IFERROR(NUMBERVALUE(CriteriTecnici!$M2373,",","."),0))),4)&amp;""),",",".")&amp;", "&amp;CHAR(34)&amp;"rawScore"&amp;CHAR(34)&amp;": "&amp;SUBSTITUTE(TRIM(ROUND(IFERROR(CriteriTecnici!$O2373*1,IFERROR(NUMBERVALUE(CriteriTecnici!$O2373,".",","),IFERROR(NUMBERVALUE(CriteriTecnici!$O2373,",","."),0))),4)&amp;""),",",".")&amp;CHAR(125)&amp;IF(TRUE,",",""))</f>
        <v/>
      </c>
    </row>
    <row r="2594">
      <c r="A2594" s="38">
        <f>IF(CriteriTecnici!$A2374="","","    "&amp;CHAR(123)&amp;CHAR(34)&amp;"bidderId"&amp;CHAR(34)&amp;": "&amp;CHAR(34)&amp;SUBSTITUTE(CriteriTecnici!$A2374,CHAR(34),"'")&amp;CHAR(34)&amp;", "&amp;CHAR(34)&amp;"lotId"&amp;CHAR(34)&amp;": "&amp;CHAR(34)&amp;SUBSTITUTE(CriteriTecnici!$C2374,CHAR(34),"'")&amp;CHAR(34)&amp;", "&amp;CHAR(34)&amp;"criterionId"&amp;CHAR(34)&amp;": "&amp;CHAR(34)&amp;SUBSTITUTE(CriteriTecnici!$D2374,CHAR(34),"'")&amp;CHAR(34)&amp;", "&amp;CHAR(34)&amp;"kind"&amp;CHAR(34)&amp;": "&amp;CHAR(34)&amp;SUBSTITUTE(CriteriTecnici!$F2374,CHAR(34),"'")&amp;CHAR(34)&amp;", "&amp;CHAR(34)&amp;"value"&amp;CHAR(34)&amp;": "&amp;SUBSTITUTE(TRIM(ROUND(IFERROR(CriteriTecnici!$N2374*1,IFERROR(NUMBERVALUE(CriteriTecnici!$N2374,".",","),IFERROR(NUMBERVALUE(CriteriTecnici!$N2374,",","."),0))),4)&amp;""),",",".")&amp;", "&amp;CHAR(34)&amp;"numerator"&amp;CHAR(34)&amp;": "&amp;SUBSTITUTE(TRIM(ROUND(IFERROR(CriteriTecnici!$K2374*1,IFERROR(NUMBERVALUE(CriteriTecnici!$K2374,".",","),IFERROR(NUMBERVALUE(CriteriTecnici!$K2374,",","."),0))),4)&amp;""),",",".")&amp;", "&amp;CHAR(34)&amp;"denominator"&amp;CHAR(34)&amp;": "&amp;SUBSTITUTE(TRIM(ROUND(IFERROR(CriteriTecnici!$L2374*1,IFERROR(NUMBERVALUE(CriteriTecnici!$L2374,".",","),IFERROR(NUMBERVALUE(CriteriTecnici!$L2374,",","."),0))),4)&amp;""),",",".")&amp;", "&amp;CHAR(34)&amp;"flag"&amp;CHAR(34)&amp;": "&amp;SUBSTITUTE(TRIM(ROUND(IFERROR(CriteriTecnici!$M2374*1,IFERROR(NUMBERVALUE(CriteriTecnici!$M2374,".",","),IFERROR(NUMBERVALUE(CriteriTecnici!$M2374,",","."),0))),4)&amp;""),",",".")&amp;", "&amp;CHAR(34)&amp;"rawScore"&amp;CHAR(34)&amp;": "&amp;SUBSTITUTE(TRIM(ROUND(IFERROR(CriteriTecnici!$O2374*1,IFERROR(NUMBERVALUE(CriteriTecnici!$O2374,".",","),IFERROR(NUMBERVALUE(CriteriTecnici!$O2374,",","."),0))),4)&amp;""),",",".")&amp;CHAR(125)&amp;IF(TRUE,",",""))</f>
        <v/>
      </c>
    </row>
    <row r="2595">
      <c r="A2595" s="38">
        <f>IF(CriteriTecnici!$A2375="","","    "&amp;CHAR(123)&amp;CHAR(34)&amp;"bidderId"&amp;CHAR(34)&amp;": "&amp;CHAR(34)&amp;SUBSTITUTE(CriteriTecnici!$A2375,CHAR(34),"'")&amp;CHAR(34)&amp;", "&amp;CHAR(34)&amp;"lotId"&amp;CHAR(34)&amp;": "&amp;CHAR(34)&amp;SUBSTITUTE(CriteriTecnici!$C2375,CHAR(34),"'")&amp;CHAR(34)&amp;", "&amp;CHAR(34)&amp;"criterionId"&amp;CHAR(34)&amp;": "&amp;CHAR(34)&amp;SUBSTITUTE(CriteriTecnici!$D2375,CHAR(34),"'")&amp;CHAR(34)&amp;", "&amp;CHAR(34)&amp;"kind"&amp;CHAR(34)&amp;": "&amp;CHAR(34)&amp;SUBSTITUTE(CriteriTecnici!$F2375,CHAR(34),"'")&amp;CHAR(34)&amp;", "&amp;CHAR(34)&amp;"value"&amp;CHAR(34)&amp;": "&amp;SUBSTITUTE(TRIM(ROUND(IFERROR(CriteriTecnici!$N2375*1,IFERROR(NUMBERVALUE(CriteriTecnici!$N2375,".",","),IFERROR(NUMBERVALUE(CriteriTecnici!$N2375,",","."),0))),4)&amp;""),",",".")&amp;", "&amp;CHAR(34)&amp;"numerator"&amp;CHAR(34)&amp;": "&amp;SUBSTITUTE(TRIM(ROUND(IFERROR(CriteriTecnici!$K2375*1,IFERROR(NUMBERVALUE(CriteriTecnici!$K2375,".",","),IFERROR(NUMBERVALUE(CriteriTecnici!$K2375,",","."),0))),4)&amp;""),",",".")&amp;", "&amp;CHAR(34)&amp;"denominator"&amp;CHAR(34)&amp;": "&amp;SUBSTITUTE(TRIM(ROUND(IFERROR(CriteriTecnici!$L2375*1,IFERROR(NUMBERVALUE(CriteriTecnici!$L2375,".",","),IFERROR(NUMBERVALUE(CriteriTecnici!$L2375,",","."),0))),4)&amp;""),",",".")&amp;", "&amp;CHAR(34)&amp;"flag"&amp;CHAR(34)&amp;": "&amp;SUBSTITUTE(TRIM(ROUND(IFERROR(CriteriTecnici!$M2375*1,IFERROR(NUMBERVALUE(CriteriTecnici!$M2375,".",","),IFERROR(NUMBERVALUE(CriteriTecnici!$M2375,",","."),0))),4)&amp;""),",",".")&amp;", "&amp;CHAR(34)&amp;"rawScore"&amp;CHAR(34)&amp;": "&amp;SUBSTITUTE(TRIM(ROUND(IFERROR(CriteriTecnici!$O2375*1,IFERROR(NUMBERVALUE(CriteriTecnici!$O2375,".",","),IFERROR(NUMBERVALUE(CriteriTecnici!$O2375,",","."),0))),4)&amp;""),",",".")&amp;CHAR(125)&amp;IF(TRUE,",",""))</f>
        <v/>
      </c>
    </row>
    <row r="2596">
      <c r="A2596" s="38">
        <f>IF(CriteriTecnici!$A2376="","","    "&amp;CHAR(123)&amp;CHAR(34)&amp;"bidderId"&amp;CHAR(34)&amp;": "&amp;CHAR(34)&amp;SUBSTITUTE(CriteriTecnici!$A2376,CHAR(34),"'")&amp;CHAR(34)&amp;", "&amp;CHAR(34)&amp;"lotId"&amp;CHAR(34)&amp;": "&amp;CHAR(34)&amp;SUBSTITUTE(CriteriTecnici!$C2376,CHAR(34),"'")&amp;CHAR(34)&amp;", "&amp;CHAR(34)&amp;"criterionId"&amp;CHAR(34)&amp;": "&amp;CHAR(34)&amp;SUBSTITUTE(CriteriTecnici!$D2376,CHAR(34),"'")&amp;CHAR(34)&amp;", "&amp;CHAR(34)&amp;"kind"&amp;CHAR(34)&amp;": "&amp;CHAR(34)&amp;SUBSTITUTE(CriteriTecnici!$F2376,CHAR(34),"'")&amp;CHAR(34)&amp;", "&amp;CHAR(34)&amp;"value"&amp;CHAR(34)&amp;": "&amp;SUBSTITUTE(TRIM(ROUND(IFERROR(CriteriTecnici!$N2376*1,IFERROR(NUMBERVALUE(CriteriTecnici!$N2376,".",","),IFERROR(NUMBERVALUE(CriteriTecnici!$N2376,",","."),0))),4)&amp;""),",",".")&amp;", "&amp;CHAR(34)&amp;"numerator"&amp;CHAR(34)&amp;": "&amp;SUBSTITUTE(TRIM(ROUND(IFERROR(CriteriTecnici!$K2376*1,IFERROR(NUMBERVALUE(CriteriTecnici!$K2376,".",","),IFERROR(NUMBERVALUE(CriteriTecnici!$K2376,",","."),0))),4)&amp;""),",",".")&amp;", "&amp;CHAR(34)&amp;"denominator"&amp;CHAR(34)&amp;": "&amp;SUBSTITUTE(TRIM(ROUND(IFERROR(CriteriTecnici!$L2376*1,IFERROR(NUMBERVALUE(CriteriTecnici!$L2376,".",","),IFERROR(NUMBERVALUE(CriteriTecnici!$L2376,",","."),0))),4)&amp;""),",",".")&amp;", "&amp;CHAR(34)&amp;"flag"&amp;CHAR(34)&amp;": "&amp;SUBSTITUTE(TRIM(ROUND(IFERROR(CriteriTecnici!$M2376*1,IFERROR(NUMBERVALUE(CriteriTecnici!$M2376,".",","),IFERROR(NUMBERVALUE(CriteriTecnici!$M2376,",","."),0))),4)&amp;""),",",".")&amp;", "&amp;CHAR(34)&amp;"rawScore"&amp;CHAR(34)&amp;": "&amp;SUBSTITUTE(TRIM(ROUND(IFERROR(CriteriTecnici!$O2376*1,IFERROR(NUMBERVALUE(CriteriTecnici!$O2376,".",","),IFERROR(NUMBERVALUE(CriteriTecnici!$O2376,",","."),0))),4)&amp;""),",",".")&amp;CHAR(125)&amp;IF(TRUE,",",""))</f>
        <v/>
      </c>
    </row>
    <row r="2597">
      <c r="A2597" s="38">
        <f>IF(CriteriTecnici!$A2377="","","    "&amp;CHAR(123)&amp;CHAR(34)&amp;"bidderId"&amp;CHAR(34)&amp;": "&amp;CHAR(34)&amp;SUBSTITUTE(CriteriTecnici!$A2377,CHAR(34),"'")&amp;CHAR(34)&amp;", "&amp;CHAR(34)&amp;"lotId"&amp;CHAR(34)&amp;": "&amp;CHAR(34)&amp;SUBSTITUTE(CriteriTecnici!$C2377,CHAR(34),"'")&amp;CHAR(34)&amp;", "&amp;CHAR(34)&amp;"criterionId"&amp;CHAR(34)&amp;": "&amp;CHAR(34)&amp;SUBSTITUTE(CriteriTecnici!$D2377,CHAR(34),"'")&amp;CHAR(34)&amp;", "&amp;CHAR(34)&amp;"kind"&amp;CHAR(34)&amp;": "&amp;CHAR(34)&amp;SUBSTITUTE(CriteriTecnici!$F2377,CHAR(34),"'")&amp;CHAR(34)&amp;", "&amp;CHAR(34)&amp;"value"&amp;CHAR(34)&amp;": "&amp;SUBSTITUTE(TRIM(ROUND(IFERROR(CriteriTecnici!$N2377*1,IFERROR(NUMBERVALUE(CriteriTecnici!$N2377,".",","),IFERROR(NUMBERVALUE(CriteriTecnici!$N2377,",","."),0))),4)&amp;""),",",".")&amp;", "&amp;CHAR(34)&amp;"numerator"&amp;CHAR(34)&amp;": "&amp;SUBSTITUTE(TRIM(ROUND(IFERROR(CriteriTecnici!$K2377*1,IFERROR(NUMBERVALUE(CriteriTecnici!$K2377,".",","),IFERROR(NUMBERVALUE(CriteriTecnici!$K2377,",","."),0))),4)&amp;""),",",".")&amp;", "&amp;CHAR(34)&amp;"denominator"&amp;CHAR(34)&amp;": "&amp;SUBSTITUTE(TRIM(ROUND(IFERROR(CriteriTecnici!$L2377*1,IFERROR(NUMBERVALUE(CriteriTecnici!$L2377,".",","),IFERROR(NUMBERVALUE(CriteriTecnici!$L2377,",","."),0))),4)&amp;""),",",".")&amp;", "&amp;CHAR(34)&amp;"flag"&amp;CHAR(34)&amp;": "&amp;SUBSTITUTE(TRIM(ROUND(IFERROR(CriteriTecnici!$M2377*1,IFERROR(NUMBERVALUE(CriteriTecnici!$M2377,".",","),IFERROR(NUMBERVALUE(CriteriTecnici!$M2377,",","."),0))),4)&amp;""),",",".")&amp;", "&amp;CHAR(34)&amp;"rawScore"&amp;CHAR(34)&amp;": "&amp;SUBSTITUTE(TRIM(ROUND(IFERROR(CriteriTecnici!$O2377*1,IFERROR(NUMBERVALUE(CriteriTecnici!$O2377,".",","),IFERROR(NUMBERVALUE(CriteriTecnici!$O2377,",","."),0))),4)&amp;""),",",".")&amp;CHAR(125)&amp;IF(TRUE,",",""))</f>
        <v/>
      </c>
    </row>
    <row r="2598">
      <c r="A2598" s="38">
        <f>IF(CriteriTecnici!$A2378="","","    "&amp;CHAR(123)&amp;CHAR(34)&amp;"bidderId"&amp;CHAR(34)&amp;": "&amp;CHAR(34)&amp;SUBSTITUTE(CriteriTecnici!$A2378,CHAR(34),"'")&amp;CHAR(34)&amp;", "&amp;CHAR(34)&amp;"lotId"&amp;CHAR(34)&amp;": "&amp;CHAR(34)&amp;SUBSTITUTE(CriteriTecnici!$C2378,CHAR(34),"'")&amp;CHAR(34)&amp;", "&amp;CHAR(34)&amp;"criterionId"&amp;CHAR(34)&amp;": "&amp;CHAR(34)&amp;SUBSTITUTE(CriteriTecnici!$D2378,CHAR(34),"'")&amp;CHAR(34)&amp;", "&amp;CHAR(34)&amp;"kind"&amp;CHAR(34)&amp;": "&amp;CHAR(34)&amp;SUBSTITUTE(CriteriTecnici!$F2378,CHAR(34),"'")&amp;CHAR(34)&amp;", "&amp;CHAR(34)&amp;"value"&amp;CHAR(34)&amp;": "&amp;SUBSTITUTE(TRIM(ROUND(IFERROR(CriteriTecnici!$N2378*1,IFERROR(NUMBERVALUE(CriteriTecnici!$N2378,".",","),IFERROR(NUMBERVALUE(CriteriTecnici!$N2378,",","."),0))),4)&amp;""),",",".")&amp;", "&amp;CHAR(34)&amp;"numerator"&amp;CHAR(34)&amp;": "&amp;SUBSTITUTE(TRIM(ROUND(IFERROR(CriteriTecnici!$K2378*1,IFERROR(NUMBERVALUE(CriteriTecnici!$K2378,".",","),IFERROR(NUMBERVALUE(CriteriTecnici!$K2378,",","."),0))),4)&amp;""),",",".")&amp;", "&amp;CHAR(34)&amp;"denominator"&amp;CHAR(34)&amp;": "&amp;SUBSTITUTE(TRIM(ROUND(IFERROR(CriteriTecnici!$L2378*1,IFERROR(NUMBERVALUE(CriteriTecnici!$L2378,".",","),IFERROR(NUMBERVALUE(CriteriTecnici!$L2378,",","."),0))),4)&amp;""),",",".")&amp;", "&amp;CHAR(34)&amp;"flag"&amp;CHAR(34)&amp;": "&amp;SUBSTITUTE(TRIM(ROUND(IFERROR(CriteriTecnici!$M2378*1,IFERROR(NUMBERVALUE(CriteriTecnici!$M2378,".",","),IFERROR(NUMBERVALUE(CriteriTecnici!$M2378,",","."),0))),4)&amp;""),",",".")&amp;", "&amp;CHAR(34)&amp;"rawScore"&amp;CHAR(34)&amp;": "&amp;SUBSTITUTE(TRIM(ROUND(IFERROR(CriteriTecnici!$O2378*1,IFERROR(NUMBERVALUE(CriteriTecnici!$O2378,".",","),IFERROR(NUMBERVALUE(CriteriTecnici!$O2378,",","."),0))),4)&amp;""),",",".")&amp;CHAR(125)&amp;IF(TRUE,",",""))</f>
        <v/>
      </c>
    </row>
    <row r="2599">
      <c r="A2599" s="38">
        <f>IF(CriteriTecnici!$A2379="","","    "&amp;CHAR(123)&amp;CHAR(34)&amp;"bidderId"&amp;CHAR(34)&amp;": "&amp;CHAR(34)&amp;SUBSTITUTE(CriteriTecnici!$A2379,CHAR(34),"'")&amp;CHAR(34)&amp;", "&amp;CHAR(34)&amp;"lotId"&amp;CHAR(34)&amp;": "&amp;CHAR(34)&amp;SUBSTITUTE(CriteriTecnici!$C2379,CHAR(34),"'")&amp;CHAR(34)&amp;", "&amp;CHAR(34)&amp;"criterionId"&amp;CHAR(34)&amp;": "&amp;CHAR(34)&amp;SUBSTITUTE(CriteriTecnici!$D2379,CHAR(34),"'")&amp;CHAR(34)&amp;", "&amp;CHAR(34)&amp;"kind"&amp;CHAR(34)&amp;": "&amp;CHAR(34)&amp;SUBSTITUTE(CriteriTecnici!$F2379,CHAR(34),"'")&amp;CHAR(34)&amp;", "&amp;CHAR(34)&amp;"value"&amp;CHAR(34)&amp;": "&amp;SUBSTITUTE(TRIM(ROUND(IFERROR(CriteriTecnici!$N2379*1,IFERROR(NUMBERVALUE(CriteriTecnici!$N2379,".",","),IFERROR(NUMBERVALUE(CriteriTecnici!$N2379,",","."),0))),4)&amp;""),",",".")&amp;", "&amp;CHAR(34)&amp;"numerator"&amp;CHAR(34)&amp;": "&amp;SUBSTITUTE(TRIM(ROUND(IFERROR(CriteriTecnici!$K2379*1,IFERROR(NUMBERVALUE(CriteriTecnici!$K2379,".",","),IFERROR(NUMBERVALUE(CriteriTecnici!$K2379,",","."),0))),4)&amp;""),",",".")&amp;", "&amp;CHAR(34)&amp;"denominator"&amp;CHAR(34)&amp;": "&amp;SUBSTITUTE(TRIM(ROUND(IFERROR(CriteriTecnici!$L2379*1,IFERROR(NUMBERVALUE(CriteriTecnici!$L2379,".",","),IFERROR(NUMBERVALUE(CriteriTecnici!$L2379,",","."),0))),4)&amp;""),",",".")&amp;", "&amp;CHAR(34)&amp;"flag"&amp;CHAR(34)&amp;": "&amp;SUBSTITUTE(TRIM(ROUND(IFERROR(CriteriTecnici!$M2379*1,IFERROR(NUMBERVALUE(CriteriTecnici!$M2379,".",","),IFERROR(NUMBERVALUE(CriteriTecnici!$M2379,",","."),0))),4)&amp;""),",",".")&amp;", "&amp;CHAR(34)&amp;"rawScore"&amp;CHAR(34)&amp;": "&amp;SUBSTITUTE(TRIM(ROUND(IFERROR(CriteriTecnici!$O2379*1,IFERROR(NUMBERVALUE(CriteriTecnici!$O2379,".",","),IFERROR(NUMBERVALUE(CriteriTecnici!$O2379,",","."),0))),4)&amp;""),",",".")&amp;CHAR(125)&amp;IF(TRUE,",",""))</f>
        <v/>
      </c>
    </row>
    <row r="2600">
      <c r="A2600" s="38">
        <f>IF(CriteriTecnici!$A2380="","","    "&amp;CHAR(123)&amp;CHAR(34)&amp;"bidderId"&amp;CHAR(34)&amp;": "&amp;CHAR(34)&amp;SUBSTITUTE(CriteriTecnici!$A2380,CHAR(34),"'")&amp;CHAR(34)&amp;", "&amp;CHAR(34)&amp;"lotId"&amp;CHAR(34)&amp;": "&amp;CHAR(34)&amp;SUBSTITUTE(CriteriTecnici!$C2380,CHAR(34),"'")&amp;CHAR(34)&amp;", "&amp;CHAR(34)&amp;"criterionId"&amp;CHAR(34)&amp;": "&amp;CHAR(34)&amp;SUBSTITUTE(CriteriTecnici!$D2380,CHAR(34),"'")&amp;CHAR(34)&amp;", "&amp;CHAR(34)&amp;"kind"&amp;CHAR(34)&amp;": "&amp;CHAR(34)&amp;SUBSTITUTE(CriteriTecnici!$F2380,CHAR(34),"'")&amp;CHAR(34)&amp;", "&amp;CHAR(34)&amp;"value"&amp;CHAR(34)&amp;": "&amp;SUBSTITUTE(TRIM(ROUND(IFERROR(CriteriTecnici!$N2380*1,IFERROR(NUMBERVALUE(CriteriTecnici!$N2380,".",","),IFERROR(NUMBERVALUE(CriteriTecnici!$N2380,",","."),0))),4)&amp;""),",",".")&amp;", "&amp;CHAR(34)&amp;"numerator"&amp;CHAR(34)&amp;": "&amp;SUBSTITUTE(TRIM(ROUND(IFERROR(CriteriTecnici!$K2380*1,IFERROR(NUMBERVALUE(CriteriTecnici!$K2380,".",","),IFERROR(NUMBERVALUE(CriteriTecnici!$K2380,",","."),0))),4)&amp;""),",",".")&amp;", "&amp;CHAR(34)&amp;"denominator"&amp;CHAR(34)&amp;": "&amp;SUBSTITUTE(TRIM(ROUND(IFERROR(CriteriTecnici!$L2380*1,IFERROR(NUMBERVALUE(CriteriTecnici!$L2380,".",","),IFERROR(NUMBERVALUE(CriteriTecnici!$L2380,",","."),0))),4)&amp;""),",",".")&amp;", "&amp;CHAR(34)&amp;"flag"&amp;CHAR(34)&amp;": "&amp;SUBSTITUTE(TRIM(ROUND(IFERROR(CriteriTecnici!$M2380*1,IFERROR(NUMBERVALUE(CriteriTecnici!$M2380,".",","),IFERROR(NUMBERVALUE(CriteriTecnici!$M2380,",","."),0))),4)&amp;""),",",".")&amp;", "&amp;CHAR(34)&amp;"rawScore"&amp;CHAR(34)&amp;": "&amp;SUBSTITUTE(TRIM(ROUND(IFERROR(CriteriTecnici!$O2380*1,IFERROR(NUMBERVALUE(CriteriTecnici!$O2380,".",","),IFERROR(NUMBERVALUE(CriteriTecnici!$O2380,",","."),0))),4)&amp;""),",",".")&amp;CHAR(125)&amp;IF(TRUE,",",""))</f>
        <v/>
      </c>
    </row>
    <row r="2601">
      <c r="A2601" s="38">
        <f>IF(CriteriTecnici!$A2381="","","    "&amp;CHAR(123)&amp;CHAR(34)&amp;"bidderId"&amp;CHAR(34)&amp;": "&amp;CHAR(34)&amp;SUBSTITUTE(CriteriTecnici!$A2381,CHAR(34),"'")&amp;CHAR(34)&amp;", "&amp;CHAR(34)&amp;"lotId"&amp;CHAR(34)&amp;": "&amp;CHAR(34)&amp;SUBSTITUTE(CriteriTecnici!$C2381,CHAR(34),"'")&amp;CHAR(34)&amp;", "&amp;CHAR(34)&amp;"criterionId"&amp;CHAR(34)&amp;": "&amp;CHAR(34)&amp;SUBSTITUTE(CriteriTecnici!$D2381,CHAR(34),"'")&amp;CHAR(34)&amp;", "&amp;CHAR(34)&amp;"kind"&amp;CHAR(34)&amp;": "&amp;CHAR(34)&amp;SUBSTITUTE(CriteriTecnici!$F2381,CHAR(34),"'")&amp;CHAR(34)&amp;", "&amp;CHAR(34)&amp;"value"&amp;CHAR(34)&amp;": "&amp;SUBSTITUTE(TRIM(ROUND(IFERROR(CriteriTecnici!$N2381*1,IFERROR(NUMBERVALUE(CriteriTecnici!$N2381,".",","),IFERROR(NUMBERVALUE(CriteriTecnici!$N2381,",","."),0))),4)&amp;""),",",".")&amp;", "&amp;CHAR(34)&amp;"numerator"&amp;CHAR(34)&amp;": "&amp;SUBSTITUTE(TRIM(ROUND(IFERROR(CriteriTecnici!$K2381*1,IFERROR(NUMBERVALUE(CriteriTecnici!$K2381,".",","),IFERROR(NUMBERVALUE(CriteriTecnici!$K2381,",","."),0))),4)&amp;""),",",".")&amp;", "&amp;CHAR(34)&amp;"denominator"&amp;CHAR(34)&amp;": "&amp;SUBSTITUTE(TRIM(ROUND(IFERROR(CriteriTecnici!$L2381*1,IFERROR(NUMBERVALUE(CriteriTecnici!$L2381,".",","),IFERROR(NUMBERVALUE(CriteriTecnici!$L2381,",","."),0))),4)&amp;""),",",".")&amp;", "&amp;CHAR(34)&amp;"flag"&amp;CHAR(34)&amp;": "&amp;SUBSTITUTE(TRIM(ROUND(IFERROR(CriteriTecnici!$M2381*1,IFERROR(NUMBERVALUE(CriteriTecnici!$M2381,".",","),IFERROR(NUMBERVALUE(CriteriTecnici!$M2381,",","."),0))),4)&amp;""),",",".")&amp;", "&amp;CHAR(34)&amp;"rawScore"&amp;CHAR(34)&amp;": "&amp;SUBSTITUTE(TRIM(ROUND(IFERROR(CriteriTecnici!$O2381*1,IFERROR(NUMBERVALUE(CriteriTecnici!$O2381,".",","),IFERROR(NUMBERVALUE(CriteriTecnici!$O2381,",","."),0))),4)&amp;""),",",".")&amp;CHAR(125)&amp;IF(TRUE,",",""))</f>
        <v/>
      </c>
    </row>
    <row r="2602">
      <c r="A2602" s="38">
        <f>IF(CriteriTecnici!$A2382="","","    "&amp;CHAR(123)&amp;CHAR(34)&amp;"bidderId"&amp;CHAR(34)&amp;": "&amp;CHAR(34)&amp;SUBSTITUTE(CriteriTecnici!$A2382,CHAR(34),"'")&amp;CHAR(34)&amp;", "&amp;CHAR(34)&amp;"lotId"&amp;CHAR(34)&amp;": "&amp;CHAR(34)&amp;SUBSTITUTE(CriteriTecnici!$C2382,CHAR(34),"'")&amp;CHAR(34)&amp;", "&amp;CHAR(34)&amp;"criterionId"&amp;CHAR(34)&amp;": "&amp;CHAR(34)&amp;SUBSTITUTE(CriteriTecnici!$D2382,CHAR(34),"'")&amp;CHAR(34)&amp;", "&amp;CHAR(34)&amp;"kind"&amp;CHAR(34)&amp;": "&amp;CHAR(34)&amp;SUBSTITUTE(CriteriTecnici!$F2382,CHAR(34),"'")&amp;CHAR(34)&amp;", "&amp;CHAR(34)&amp;"value"&amp;CHAR(34)&amp;": "&amp;SUBSTITUTE(TRIM(ROUND(IFERROR(CriteriTecnici!$N2382*1,IFERROR(NUMBERVALUE(CriteriTecnici!$N2382,".",","),IFERROR(NUMBERVALUE(CriteriTecnici!$N2382,",","."),0))),4)&amp;""),",",".")&amp;", "&amp;CHAR(34)&amp;"numerator"&amp;CHAR(34)&amp;": "&amp;SUBSTITUTE(TRIM(ROUND(IFERROR(CriteriTecnici!$K2382*1,IFERROR(NUMBERVALUE(CriteriTecnici!$K2382,".",","),IFERROR(NUMBERVALUE(CriteriTecnici!$K2382,",","."),0))),4)&amp;""),",",".")&amp;", "&amp;CHAR(34)&amp;"denominator"&amp;CHAR(34)&amp;": "&amp;SUBSTITUTE(TRIM(ROUND(IFERROR(CriteriTecnici!$L2382*1,IFERROR(NUMBERVALUE(CriteriTecnici!$L2382,".",","),IFERROR(NUMBERVALUE(CriteriTecnici!$L2382,",","."),0))),4)&amp;""),",",".")&amp;", "&amp;CHAR(34)&amp;"flag"&amp;CHAR(34)&amp;": "&amp;SUBSTITUTE(TRIM(ROUND(IFERROR(CriteriTecnici!$M2382*1,IFERROR(NUMBERVALUE(CriteriTecnici!$M2382,".",","),IFERROR(NUMBERVALUE(CriteriTecnici!$M2382,",","."),0))),4)&amp;""),",",".")&amp;", "&amp;CHAR(34)&amp;"rawScore"&amp;CHAR(34)&amp;": "&amp;SUBSTITUTE(TRIM(ROUND(IFERROR(CriteriTecnici!$O2382*1,IFERROR(NUMBERVALUE(CriteriTecnici!$O2382,".",","),IFERROR(NUMBERVALUE(CriteriTecnici!$O2382,",","."),0))),4)&amp;""),",",".")&amp;CHAR(125)&amp;IF(TRUE,",",""))</f>
        <v/>
      </c>
    </row>
    <row r="2603">
      <c r="A2603" s="38">
        <f>IF(CriteriTecnici!$A2383="","","    "&amp;CHAR(123)&amp;CHAR(34)&amp;"bidderId"&amp;CHAR(34)&amp;": "&amp;CHAR(34)&amp;SUBSTITUTE(CriteriTecnici!$A2383,CHAR(34),"'")&amp;CHAR(34)&amp;", "&amp;CHAR(34)&amp;"lotId"&amp;CHAR(34)&amp;": "&amp;CHAR(34)&amp;SUBSTITUTE(CriteriTecnici!$C2383,CHAR(34),"'")&amp;CHAR(34)&amp;", "&amp;CHAR(34)&amp;"criterionId"&amp;CHAR(34)&amp;": "&amp;CHAR(34)&amp;SUBSTITUTE(CriteriTecnici!$D2383,CHAR(34),"'")&amp;CHAR(34)&amp;", "&amp;CHAR(34)&amp;"kind"&amp;CHAR(34)&amp;": "&amp;CHAR(34)&amp;SUBSTITUTE(CriteriTecnici!$F2383,CHAR(34),"'")&amp;CHAR(34)&amp;", "&amp;CHAR(34)&amp;"value"&amp;CHAR(34)&amp;": "&amp;SUBSTITUTE(TRIM(ROUND(IFERROR(CriteriTecnici!$N2383*1,IFERROR(NUMBERVALUE(CriteriTecnici!$N2383,".",","),IFERROR(NUMBERVALUE(CriteriTecnici!$N2383,",","."),0))),4)&amp;""),",",".")&amp;", "&amp;CHAR(34)&amp;"numerator"&amp;CHAR(34)&amp;": "&amp;SUBSTITUTE(TRIM(ROUND(IFERROR(CriteriTecnici!$K2383*1,IFERROR(NUMBERVALUE(CriteriTecnici!$K2383,".",","),IFERROR(NUMBERVALUE(CriteriTecnici!$K2383,",","."),0))),4)&amp;""),",",".")&amp;", "&amp;CHAR(34)&amp;"denominator"&amp;CHAR(34)&amp;": "&amp;SUBSTITUTE(TRIM(ROUND(IFERROR(CriteriTecnici!$L2383*1,IFERROR(NUMBERVALUE(CriteriTecnici!$L2383,".",","),IFERROR(NUMBERVALUE(CriteriTecnici!$L2383,",","."),0))),4)&amp;""),",",".")&amp;", "&amp;CHAR(34)&amp;"flag"&amp;CHAR(34)&amp;": "&amp;SUBSTITUTE(TRIM(ROUND(IFERROR(CriteriTecnici!$M2383*1,IFERROR(NUMBERVALUE(CriteriTecnici!$M2383,".",","),IFERROR(NUMBERVALUE(CriteriTecnici!$M2383,",","."),0))),4)&amp;""),",",".")&amp;", "&amp;CHAR(34)&amp;"rawScore"&amp;CHAR(34)&amp;": "&amp;SUBSTITUTE(TRIM(ROUND(IFERROR(CriteriTecnici!$O2383*1,IFERROR(NUMBERVALUE(CriteriTecnici!$O2383,".",","),IFERROR(NUMBERVALUE(CriteriTecnici!$O2383,",","."),0))),4)&amp;""),",",".")&amp;CHAR(125)&amp;IF(TRUE,",",""))</f>
        <v/>
      </c>
    </row>
    <row r="2604">
      <c r="A2604" s="38">
        <f>IF(CriteriTecnici!$A2384="","","    "&amp;CHAR(123)&amp;CHAR(34)&amp;"bidderId"&amp;CHAR(34)&amp;": "&amp;CHAR(34)&amp;SUBSTITUTE(CriteriTecnici!$A2384,CHAR(34),"'")&amp;CHAR(34)&amp;", "&amp;CHAR(34)&amp;"lotId"&amp;CHAR(34)&amp;": "&amp;CHAR(34)&amp;SUBSTITUTE(CriteriTecnici!$C2384,CHAR(34),"'")&amp;CHAR(34)&amp;", "&amp;CHAR(34)&amp;"criterionId"&amp;CHAR(34)&amp;": "&amp;CHAR(34)&amp;SUBSTITUTE(CriteriTecnici!$D2384,CHAR(34),"'")&amp;CHAR(34)&amp;", "&amp;CHAR(34)&amp;"kind"&amp;CHAR(34)&amp;": "&amp;CHAR(34)&amp;SUBSTITUTE(CriteriTecnici!$F2384,CHAR(34),"'")&amp;CHAR(34)&amp;", "&amp;CHAR(34)&amp;"value"&amp;CHAR(34)&amp;": "&amp;SUBSTITUTE(TRIM(ROUND(IFERROR(CriteriTecnici!$N2384*1,IFERROR(NUMBERVALUE(CriteriTecnici!$N2384,".",","),IFERROR(NUMBERVALUE(CriteriTecnici!$N2384,",","."),0))),4)&amp;""),",",".")&amp;", "&amp;CHAR(34)&amp;"numerator"&amp;CHAR(34)&amp;": "&amp;SUBSTITUTE(TRIM(ROUND(IFERROR(CriteriTecnici!$K2384*1,IFERROR(NUMBERVALUE(CriteriTecnici!$K2384,".",","),IFERROR(NUMBERVALUE(CriteriTecnici!$K2384,",","."),0))),4)&amp;""),",",".")&amp;", "&amp;CHAR(34)&amp;"denominator"&amp;CHAR(34)&amp;": "&amp;SUBSTITUTE(TRIM(ROUND(IFERROR(CriteriTecnici!$L2384*1,IFERROR(NUMBERVALUE(CriteriTecnici!$L2384,".",","),IFERROR(NUMBERVALUE(CriteriTecnici!$L2384,",","."),0))),4)&amp;""),",",".")&amp;", "&amp;CHAR(34)&amp;"flag"&amp;CHAR(34)&amp;": "&amp;SUBSTITUTE(TRIM(ROUND(IFERROR(CriteriTecnici!$M2384*1,IFERROR(NUMBERVALUE(CriteriTecnici!$M2384,".",","),IFERROR(NUMBERVALUE(CriteriTecnici!$M2384,",","."),0))),4)&amp;""),",",".")&amp;", "&amp;CHAR(34)&amp;"rawScore"&amp;CHAR(34)&amp;": "&amp;SUBSTITUTE(TRIM(ROUND(IFERROR(CriteriTecnici!$O2384*1,IFERROR(NUMBERVALUE(CriteriTecnici!$O2384,".",","),IFERROR(NUMBERVALUE(CriteriTecnici!$O2384,",","."),0))),4)&amp;""),",",".")&amp;CHAR(125)&amp;IF(TRUE,",",""))</f>
        <v/>
      </c>
    </row>
    <row r="2605">
      <c r="A2605" s="38">
        <f>IF(CriteriTecnici!$A2385="","","    "&amp;CHAR(123)&amp;CHAR(34)&amp;"bidderId"&amp;CHAR(34)&amp;": "&amp;CHAR(34)&amp;SUBSTITUTE(CriteriTecnici!$A2385,CHAR(34),"'")&amp;CHAR(34)&amp;", "&amp;CHAR(34)&amp;"lotId"&amp;CHAR(34)&amp;": "&amp;CHAR(34)&amp;SUBSTITUTE(CriteriTecnici!$C2385,CHAR(34),"'")&amp;CHAR(34)&amp;", "&amp;CHAR(34)&amp;"criterionId"&amp;CHAR(34)&amp;": "&amp;CHAR(34)&amp;SUBSTITUTE(CriteriTecnici!$D2385,CHAR(34),"'")&amp;CHAR(34)&amp;", "&amp;CHAR(34)&amp;"kind"&amp;CHAR(34)&amp;": "&amp;CHAR(34)&amp;SUBSTITUTE(CriteriTecnici!$F2385,CHAR(34),"'")&amp;CHAR(34)&amp;", "&amp;CHAR(34)&amp;"value"&amp;CHAR(34)&amp;": "&amp;SUBSTITUTE(TRIM(ROUND(IFERROR(CriteriTecnici!$N2385*1,IFERROR(NUMBERVALUE(CriteriTecnici!$N2385,".",","),IFERROR(NUMBERVALUE(CriteriTecnici!$N2385,",","."),0))),4)&amp;""),",",".")&amp;", "&amp;CHAR(34)&amp;"numerator"&amp;CHAR(34)&amp;": "&amp;SUBSTITUTE(TRIM(ROUND(IFERROR(CriteriTecnici!$K2385*1,IFERROR(NUMBERVALUE(CriteriTecnici!$K2385,".",","),IFERROR(NUMBERVALUE(CriteriTecnici!$K2385,",","."),0))),4)&amp;""),",",".")&amp;", "&amp;CHAR(34)&amp;"denominator"&amp;CHAR(34)&amp;": "&amp;SUBSTITUTE(TRIM(ROUND(IFERROR(CriteriTecnici!$L2385*1,IFERROR(NUMBERVALUE(CriteriTecnici!$L2385,".",","),IFERROR(NUMBERVALUE(CriteriTecnici!$L2385,",","."),0))),4)&amp;""),",",".")&amp;", "&amp;CHAR(34)&amp;"flag"&amp;CHAR(34)&amp;": "&amp;SUBSTITUTE(TRIM(ROUND(IFERROR(CriteriTecnici!$M2385*1,IFERROR(NUMBERVALUE(CriteriTecnici!$M2385,".",","),IFERROR(NUMBERVALUE(CriteriTecnici!$M2385,",","."),0))),4)&amp;""),",",".")&amp;", "&amp;CHAR(34)&amp;"rawScore"&amp;CHAR(34)&amp;": "&amp;SUBSTITUTE(TRIM(ROUND(IFERROR(CriteriTecnici!$O2385*1,IFERROR(NUMBERVALUE(CriteriTecnici!$O2385,".",","),IFERROR(NUMBERVALUE(CriteriTecnici!$O2385,",","."),0))),4)&amp;""),",",".")&amp;CHAR(125)&amp;IF(TRUE,",",""))</f>
        <v/>
      </c>
    </row>
    <row r="2606">
      <c r="A2606" s="38">
        <f>IF(CriteriTecnici!$A2386="","","    "&amp;CHAR(123)&amp;CHAR(34)&amp;"bidderId"&amp;CHAR(34)&amp;": "&amp;CHAR(34)&amp;SUBSTITUTE(CriteriTecnici!$A2386,CHAR(34),"'")&amp;CHAR(34)&amp;", "&amp;CHAR(34)&amp;"lotId"&amp;CHAR(34)&amp;": "&amp;CHAR(34)&amp;SUBSTITUTE(CriteriTecnici!$C2386,CHAR(34),"'")&amp;CHAR(34)&amp;", "&amp;CHAR(34)&amp;"criterionId"&amp;CHAR(34)&amp;": "&amp;CHAR(34)&amp;SUBSTITUTE(CriteriTecnici!$D2386,CHAR(34),"'")&amp;CHAR(34)&amp;", "&amp;CHAR(34)&amp;"kind"&amp;CHAR(34)&amp;": "&amp;CHAR(34)&amp;SUBSTITUTE(CriteriTecnici!$F2386,CHAR(34),"'")&amp;CHAR(34)&amp;", "&amp;CHAR(34)&amp;"value"&amp;CHAR(34)&amp;": "&amp;SUBSTITUTE(TRIM(ROUND(IFERROR(CriteriTecnici!$N2386*1,IFERROR(NUMBERVALUE(CriteriTecnici!$N2386,".",","),IFERROR(NUMBERVALUE(CriteriTecnici!$N2386,",","."),0))),4)&amp;""),",",".")&amp;", "&amp;CHAR(34)&amp;"numerator"&amp;CHAR(34)&amp;": "&amp;SUBSTITUTE(TRIM(ROUND(IFERROR(CriteriTecnici!$K2386*1,IFERROR(NUMBERVALUE(CriteriTecnici!$K2386,".",","),IFERROR(NUMBERVALUE(CriteriTecnici!$K2386,",","."),0))),4)&amp;""),",",".")&amp;", "&amp;CHAR(34)&amp;"denominator"&amp;CHAR(34)&amp;": "&amp;SUBSTITUTE(TRIM(ROUND(IFERROR(CriteriTecnici!$L2386*1,IFERROR(NUMBERVALUE(CriteriTecnici!$L2386,".",","),IFERROR(NUMBERVALUE(CriteriTecnici!$L2386,",","."),0))),4)&amp;""),",",".")&amp;", "&amp;CHAR(34)&amp;"flag"&amp;CHAR(34)&amp;": "&amp;SUBSTITUTE(TRIM(ROUND(IFERROR(CriteriTecnici!$M2386*1,IFERROR(NUMBERVALUE(CriteriTecnici!$M2386,".",","),IFERROR(NUMBERVALUE(CriteriTecnici!$M2386,",","."),0))),4)&amp;""),",",".")&amp;", "&amp;CHAR(34)&amp;"rawScore"&amp;CHAR(34)&amp;": "&amp;SUBSTITUTE(TRIM(ROUND(IFERROR(CriteriTecnici!$O2386*1,IFERROR(NUMBERVALUE(CriteriTecnici!$O2386,".",","),IFERROR(NUMBERVALUE(CriteriTecnici!$O2386,",","."),0))),4)&amp;""),",",".")&amp;CHAR(125)&amp;IF(TRUE,",",""))</f>
        <v/>
      </c>
    </row>
    <row r="2607">
      <c r="A2607" s="38">
        <f>IF(CriteriTecnici!$A2387="","","    "&amp;CHAR(123)&amp;CHAR(34)&amp;"bidderId"&amp;CHAR(34)&amp;": "&amp;CHAR(34)&amp;SUBSTITUTE(CriteriTecnici!$A2387,CHAR(34),"'")&amp;CHAR(34)&amp;", "&amp;CHAR(34)&amp;"lotId"&amp;CHAR(34)&amp;": "&amp;CHAR(34)&amp;SUBSTITUTE(CriteriTecnici!$C2387,CHAR(34),"'")&amp;CHAR(34)&amp;", "&amp;CHAR(34)&amp;"criterionId"&amp;CHAR(34)&amp;": "&amp;CHAR(34)&amp;SUBSTITUTE(CriteriTecnici!$D2387,CHAR(34),"'")&amp;CHAR(34)&amp;", "&amp;CHAR(34)&amp;"kind"&amp;CHAR(34)&amp;": "&amp;CHAR(34)&amp;SUBSTITUTE(CriteriTecnici!$F2387,CHAR(34),"'")&amp;CHAR(34)&amp;", "&amp;CHAR(34)&amp;"value"&amp;CHAR(34)&amp;": "&amp;SUBSTITUTE(TRIM(ROUND(IFERROR(CriteriTecnici!$N2387*1,IFERROR(NUMBERVALUE(CriteriTecnici!$N2387,".",","),IFERROR(NUMBERVALUE(CriteriTecnici!$N2387,",","."),0))),4)&amp;""),",",".")&amp;", "&amp;CHAR(34)&amp;"numerator"&amp;CHAR(34)&amp;": "&amp;SUBSTITUTE(TRIM(ROUND(IFERROR(CriteriTecnici!$K2387*1,IFERROR(NUMBERVALUE(CriteriTecnici!$K2387,".",","),IFERROR(NUMBERVALUE(CriteriTecnici!$K2387,",","."),0))),4)&amp;""),",",".")&amp;", "&amp;CHAR(34)&amp;"denominator"&amp;CHAR(34)&amp;": "&amp;SUBSTITUTE(TRIM(ROUND(IFERROR(CriteriTecnici!$L2387*1,IFERROR(NUMBERVALUE(CriteriTecnici!$L2387,".",","),IFERROR(NUMBERVALUE(CriteriTecnici!$L2387,",","."),0))),4)&amp;""),",",".")&amp;", "&amp;CHAR(34)&amp;"flag"&amp;CHAR(34)&amp;": "&amp;SUBSTITUTE(TRIM(ROUND(IFERROR(CriteriTecnici!$M2387*1,IFERROR(NUMBERVALUE(CriteriTecnici!$M2387,".",","),IFERROR(NUMBERVALUE(CriteriTecnici!$M2387,",","."),0))),4)&amp;""),",",".")&amp;", "&amp;CHAR(34)&amp;"rawScore"&amp;CHAR(34)&amp;": "&amp;SUBSTITUTE(TRIM(ROUND(IFERROR(CriteriTecnici!$O2387*1,IFERROR(NUMBERVALUE(CriteriTecnici!$O2387,".",","),IFERROR(NUMBERVALUE(CriteriTecnici!$O2387,",","."),0))),4)&amp;""),",",".")&amp;CHAR(125)&amp;IF(TRUE,",",""))</f>
        <v/>
      </c>
    </row>
    <row r="2608">
      <c r="A2608" s="38">
        <f>IF(CriteriTecnici!$A2388="","","    "&amp;CHAR(123)&amp;CHAR(34)&amp;"bidderId"&amp;CHAR(34)&amp;": "&amp;CHAR(34)&amp;SUBSTITUTE(CriteriTecnici!$A2388,CHAR(34),"'")&amp;CHAR(34)&amp;", "&amp;CHAR(34)&amp;"lotId"&amp;CHAR(34)&amp;": "&amp;CHAR(34)&amp;SUBSTITUTE(CriteriTecnici!$C2388,CHAR(34),"'")&amp;CHAR(34)&amp;", "&amp;CHAR(34)&amp;"criterionId"&amp;CHAR(34)&amp;": "&amp;CHAR(34)&amp;SUBSTITUTE(CriteriTecnici!$D2388,CHAR(34),"'")&amp;CHAR(34)&amp;", "&amp;CHAR(34)&amp;"kind"&amp;CHAR(34)&amp;": "&amp;CHAR(34)&amp;SUBSTITUTE(CriteriTecnici!$F2388,CHAR(34),"'")&amp;CHAR(34)&amp;", "&amp;CHAR(34)&amp;"value"&amp;CHAR(34)&amp;": "&amp;SUBSTITUTE(TRIM(ROUND(IFERROR(CriteriTecnici!$N2388*1,IFERROR(NUMBERVALUE(CriteriTecnici!$N2388,".",","),IFERROR(NUMBERVALUE(CriteriTecnici!$N2388,",","."),0))),4)&amp;""),",",".")&amp;", "&amp;CHAR(34)&amp;"numerator"&amp;CHAR(34)&amp;": "&amp;SUBSTITUTE(TRIM(ROUND(IFERROR(CriteriTecnici!$K2388*1,IFERROR(NUMBERVALUE(CriteriTecnici!$K2388,".",","),IFERROR(NUMBERVALUE(CriteriTecnici!$K2388,",","."),0))),4)&amp;""),",",".")&amp;", "&amp;CHAR(34)&amp;"denominator"&amp;CHAR(34)&amp;": "&amp;SUBSTITUTE(TRIM(ROUND(IFERROR(CriteriTecnici!$L2388*1,IFERROR(NUMBERVALUE(CriteriTecnici!$L2388,".",","),IFERROR(NUMBERVALUE(CriteriTecnici!$L2388,",","."),0))),4)&amp;""),",",".")&amp;", "&amp;CHAR(34)&amp;"flag"&amp;CHAR(34)&amp;": "&amp;SUBSTITUTE(TRIM(ROUND(IFERROR(CriteriTecnici!$M2388*1,IFERROR(NUMBERVALUE(CriteriTecnici!$M2388,".",","),IFERROR(NUMBERVALUE(CriteriTecnici!$M2388,",","."),0))),4)&amp;""),",",".")&amp;", "&amp;CHAR(34)&amp;"rawScore"&amp;CHAR(34)&amp;": "&amp;SUBSTITUTE(TRIM(ROUND(IFERROR(CriteriTecnici!$O2388*1,IFERROR(NUMBERVALUE(CriteriTecnici!$O2388,".",","),IFERROR(NUMBERVALUE(CriteriTecnici!$O2388,",","."),0))),4)&amp;""),",",".")&amp;CHAR(125)&amp;IF(TRUE,",",""))</f>
        <v/>
      </c>
    </row>
    <row r="2609">
      <c r="A2609" s="38">
        <f>IF(CriteriTecnici!$A2389="","","    "&amp;CHAR(123)&amp;CHAR(34)&amp;"bidderId"&amp;CHAR(34)&amp;": "&amp;CHAR(34)&amp;SUBSTITUTE(CriteriTecnici!$A2389,CHAR(34),"'")&amp;CHAR(34)&amp;", "&amp;CHAR(34)&amp;"lotId"&amp;CHAR(34)&amp;": "&amp;CHAR(34)&amp;SUBSTITUTE(CriteriTecnici!$C2389,CHAR(34),"'")&amp;CHAR(34)&amp;", "&amp;CHAR(34)&amp;"criterionId"&amp;CHAR(34)&amp;": "&amp;CHAR(34)&amp;SUBSTITUTE(CriteriTecnici!$D2389,CHAR(34),"'")&amp;CHAR(34)&amp;", "&amp;CHAR(34)&amp;"kind"&amp;CHAR(34)&amp;": "&amp;CHAR(34)&amp;SUBSTITUTE(CriteriTecnici!$F2389,CHAR(34),"'")&amp;CHAR(34)&amp;", "&amp;CHAR(34)&amp;"value"&amp;CHAR(34)&amp;": "&amp;SUBSTITUTE(TRIM(ROUND(IFERROR(CriteriTecnici!$N2389*1,IFERROR(NUMBERVALUE(CriteriTecnici!$N2389,".",","),IFERROR(NUMBERVALUE(CriteriTecnici!$N2389,",","."),0))),4)&amp;""),",",".")&amp;", "&amp;CHAR(34)&amp;"numerator"&amp;CHAR(34)&amp;": "&amp;SUBSTITUTE(TRIM(ROUND(IFERROR(CriteriTecnici!$K2389*1,IFERROR(NUMBERVALUE(CriteriTecnici!$K2389,".",","),IFERROR(NUMBERVALUE(CriteriTecnici!$K2389,",","."),0))),4)&amp;""),",",".")&amp;", "&amp;CHAR(34)&amp;"denominator"&amp;CHAR(34)&amp;": "&amp;SUBSTITUTE(TRIM(ROUND(IFERROR(CriteriTecnici!$L2389*1,IFERROR(NUMBERVALUE(CriteriTecnici!$L2389,".",","),IFERROR(NUMBERVALUE(CriteriTecnici!$L2389,",","."),0))),4)&amp;""),",",".")&amp;", "&amp;CHAR(34)&amp;"flag"&amp;CHAR(34)&amp;": "&amp;SUBSTITUTE(TRIM(ROUND(IFERROR(CriteriTecnici!$M2389*1,IFERROR(NUMBERVALUE(CriteriTecnici!$M2389,".",","),IFERROR(NUMBERVALUE(CriteriTecnici!$M2389,",","."),0))),4)&amp;""),",",".")&amp;", "&amp;CHAR(34)&amp;"rawScore"&amp;CHAR(34)&amp;": "&amp;SUBSTITUTE(TRIM(ROUND(IFERROR(CriteriTecnici!$O2389*1,IFERROR(NUMBERVALUE(CriteriTecnici!$O2389,".",","),IFERROR(NUMBERVALUE(CriteriTecnici!$O2389,",","."),0))),4)&amp;""),",",".")&amp;CHAR(125)&amp;IF(TRUE,",",""))</f>
        <v/>
      </c>
    </row>
    <row r="2610">
      <c r="A2610" s="38">
        <f>IF(CriteriTecnici!$A2390="","","    "&amp;CHAR(123)&amp;CHAR(34)&amp;"bidderId"&amp;CHAR(34)&amp;": "&amp;CHAR(34)&amp;SUBSTITUTE(CriteriTecnici!$A2390,CHAR(34),"'")&amp;CHAR(34)&amp;", "&amp;CHAR(34)&amp;"lotId"&amp;CHAR(34)&amp;": "&amp;CHAR(34)&amp;SUBSTITUTE(CriteriTecnici!$C2390,CHAR(34),"'")&amp;CHAR(34)&amp;", "&amp;CHAR(34)&amp;"criterionId"&amp;CHAR(34)&amp;": "&amp;CHAR(34)&amp;SUBSTITUTE(CriteriTecnici!$D2390,CHAR(34),"'")&amp;CHAR(34)&amp;", "&amp;CHAR(34)&amp;"kind"&amp;CHAR(34)&amp;": "&amp;CHAR(34)&amp;SUBSTITUTE(CriteriTecnici!$F2390,CHAR(34),"'")&amp;CHAR(34)&amp;", "&amp;CHAR(34)&amp;"value"&amp;CHAR(34)&amp;": "&amp;SUBSTITUTE(TRIM(ROUND(IFERROR(CriteriTecnici!$N2390*1,IFERROR(NUMBERVALUE(CriteriTecnici!$N2390,".",","),IFERROR(NUMBERVALUE(CriteriTecnici!$N2390,",","."),0))),4)&amp;""),",",".")&amp;", "&amp;CHAR(34)&amp;"numerator"&amp;CHAR(34)&amp;": "&amp;SUBSTITUTE(TRIM(ROUND(IFERROR(CriteriTecnici!$K2390*1,IFERROR(NUMBERVALUE(CriteriTecnici!$K2390,".",","),IFERROR(NUMBERVALUE(CriteriTecnici!$K2390,",","."),0))),4)&amp;""),",",".")&amp;", "&amp;CHAR(34)&amp;"denominator"&amp;CHAR(34)&amp;": "&amp;SUBSTITUTE(TRIM(ROUND(IFERROR(CriteriTecnici!$L2390*1,IFERROR(NUMBERVALUE(CriteriTecnici!$L2390,".",","),IFERROR(NUMBERVALUE(CriteriTecnici!$L2390,",","."),0))),4)&amp;""),",",".")&amp;", "&amp;CHAR(34)&amp;"flag"&amp;CHAR(34)&amp;": "&amp;SUBSTITUTE(TRIM(ROUND(IFERROR(CriteriTecnici!$M2390*1,IFERROR(NUMBERVALUE(CriteriTecnici!$M2390,".",","),IFERROR(NUMBERVALUE(CriteriTecnici!$M2390,",","."),0))),4)&amp;""),",",".")&amp;", "&amp;CHAR(34)&amp;"rawScore"&amp;CHAR(34)&amp;": "&amp;SUBSTITUTE(TRIM(ROUND(IFERROR(CriteriTecnici!$O2390*1,IFERROR(NUMBERVALUE(CriteriTecnici!$O2390,".",","),IFERROR(NUMBERVALUE(CriteriTecnici!$O2390,",","."),0))),4)&amp;""),",",".")&amp;CHAR(125)&amp;IF(TRUE,",",""))</f>
        <v/>
      </c>
    </row>
    <row r="2611">
      <c r="A2611" s="38">
        <f>IF(CriteriTecnici!$A2391="","","    "&amp;CHAR(123)&amp;CHAR(34)&amp;"bidderId"&amp;CHAR(34)&amp;": "&amp;CHAR(34)&amp;SUBSTITUTE(CriteriTecnici!$A2391,CHAR(34),"'")&amp;CHAR(34)&amp;", "&amp;CHAR(34)&amp;"lotId"&amp;CHAR(34)&amp;": "&amp;CHAR(34)&amp;SUBSTITUTE(CriteriTecnici!$C2391,CHAR(34),"'")&amp;CHAR(34)&amp;", "&amp;CHAR(34)&amp;"criterionId"&amp;CHAR(34)&amp;": "&amp;CHAR(34)&amp;SUBSTITUTE(CriteriTecnici!$D2391,CHAR(34),"'")&amp;CHAR(34)&amp;", "&amp;CHAR(34)&amp;"kind"&amp;CHAR(34)&amp;": "&amp;CHAR(34)&amp;SUBSTITUTE(CriteriTecnici!$F2391,CHAR(34),"'")&amp;CHAR(34)&amp;", "&amp;CHAR(34)&amp;"value"&amp;CHAR(34)&amp;": "&amp;SUBSTITUTE(TRIM(ROUND(IFERROR(CriteriTecnici!$N2391*1,IFERROR(NUMBERVALUE(CriteriTecnici!$N2391,".",","),IFERROR(NUMBERVALUE(CriteriTecnici!$N2391,",","."),0))),4)&amp;""),",",".")&amp;", "&amp;CHAR(34)&amp;"numerator"&amp;CHAR(34)&amp;": "&amp;SUBSTITUTE(TRIM(ROUND(IFERROR(CriteriTecnici!$K2391*1,IFERROR(NUMBERVALUE(CriteriTecnici!$K2391,".",","),IFERROR(NUMBERVALUE(CriteriTecnici!$K2391,",","."),0))),4)&amp;""),",",".")&amp;", "&amp;CHAR(34)&amp;"denominator"&amp;CHAR(34)&amp;": "&amp;SUBSTITUTE(TRIM(ROUND(IFERROR(CriteriTecnici!$L2391*1,IFERROR(NUMBERVALUE(CriteriTecnici!$L2391,".",","),IFERROR(NUMBERVALUE(CriteriTecnici!$L2391,",","."),0))),4)&amp;""),",",".")&amp;", "&amp;CHAR(34)&amp;"flag"&amp;CHAR(34)&amp;": "&amp;SUBSTITUTE(TRIM(ROUND(IFERROR(CriteriTecnici!$M2391*1,IFERROR(NUMBERVALUE(CriteriTecnici!$M2391,".",","),IFERROR(NUMBERVALUE(CriteriTecnici!$M2391,",","."),0))),4)&amp;""),",",".")&amp;", "&amp;CHAR(34)&amp;"rawScore"&amp;CHAR(34)&amp;": "&amp;SUBSTITUTE(TRIM(ROUND(IFERROR(CriteriTecnici!$O2391*1,IFERROR(NUMBERVALUE(CriteriTecnici!$O2391,".",","),IFERROR(NUMBERVALUE(CriteriTecnici!$O2391,",","."),0))),4)&amp;""),",",".")&amp;CHAR(125)&amp;IF(COUNTA(Offerte!$A79:$A$200)&gt;0,",",""))</f>
        <v/>
      </c>
    </row>
    <row r="2612">
      <c r="A2612" s="38">
        <f>IF(CriteriTecnici!$A2392="","","    "&amp;CHAR(123)&amp;CHAR(34)&amp;"bidderId"&amp;CHAR(34)&amp;": "&amp;CHAR(34)&amp;SUBSTITUTE(CriteriTecnici!$A2392,CHAR(34),"'")&amp;CHAR(34)&amp;", "&amp;CHAR(34)&amp;"lotId"&amp;CHAR(34)&amp;": "&amp;CHAR(34)&amp;SUBSTITUTE(CriteriTecnici!$C2392,CHAR(34),"'")&amp;CHAR(34)&amp;", "&amp;CHAR(34)&amp;"criterionId"&amp;CHAR(34)&amp;": "&amp;CHAR(34)&amp;SUBSTITUTE(CriteriTecnici!$D2392,CHAR(34),"'")&amp;CHAR(34)&amp;", "&amp;CHAR(34)&amp;"kind"&amp;CHAR(34)&amp;": "&amp;CHAR(34)&amp;SUBSTITUTE(CriteriTecnici!$F2392,CHAR(34),"'")&amp;CHAR(34)&amp;", "&amp;CHAR(34)&amp;"value"&amp;CHAR(34)&amp;": "&amp;SUBSTITUTE(TRIM(ROUND(IFERROR(CriteriTecnici!$N2392*1,IFERROR(NUMBERVALUE(CriteriTecnici!$N2392,".",","),IFERROR(NUMBERVALUE(CriteriTecnici!$N2392,",","."),0))),4)&amp;""),",",".")&amp;", "&amp;CHAR(34)&amp;"numerator"&amp;CHAR(34)&amp;": "&amp;SUBSTITUTE(TRIM(ROUND(IFERROR(CriteriTecnici!$K2392*1,IFERROR(NUMBERVALUE(CriteriTecnici!$K2392,".",","),IFERROR(NUMBERVALUE(CriteriTecnici!$K2392,",","."),0))),4)&amp;""),",",".")&amp;", "&amp;CHAR(34)&amp;"denominator"&amp;CHAR(34)&amp;": "&amp;SUBSTITUTE(TRIM(ROUND(IFERROR(CriteriTecnici!$L2392*1,IFERROR(NUMBERVALUE(CriteriTecnici!$L2392,".",","),IFERROR(NUMBERVALUE(CriteriTecnici!$L2392,",","."),0))),4)&amp;""),",",".")&amp;", "&amp;CHAR(34)&amp;"flag"&amp;CHAR(34)&amp;": "&amp;SUBSTITUTE(TRIM(ROUND(IFERROR(CriteriTecnici!$M2392*1,IFERROR(NUMBERVALUE(CriteriTecnici!$M2392,".",","),IFERROR(NUMBERVALUE(CriteriTecnici!$M2392,",","."),0))),4)&amp;""),",",".")&amp;", "&amp;CHAR(34)&amp;"rawScore"&amp;CHAR(34)&amp;": "&amp;SUBSTITUTE(TRIM(ROUND(IFERROR(CriteriTecnici!$O2392*1,IFERROR(NUMBERVALUE(CriteriTecnici!$O2392,".",","),IFERROR(NUMBERVALUE(CriteriTecnici!$O2392,",","."),0))),4)&amp;""),",",".")&amp;CHAR(125)&amp;IF(TRUE,",",""))</f>
        <v/>
      </c>
    </row>
    <row r="2613">
      <c r="A2613" s="38">
        <f>IF(CriteriTecnici!$A2393="","","    "&amp;CHAR(123)&amp;CHAR(34)&amp;"bidderId"&amp;CHAR(34)&amp;": "&amp;CHAR(34)&amp;SUBSTITUTE(CriteriTecnici!$A2393,CHAR(34),"'")&amp;CHAR(34)&amp;", "&amp;CHAR(34)&amp;"lotId"&amp;CHAR(34)&amp;": "&amp;CHAR(34)&amp;SUBSTITUTE(CriteriTecnici!$C2393,CHAR(34),"'")&amp;CHAR(34)&amp;", "&amp;CHAR(34)&amp;"criterionId"&amp;CHAR(34)&amp;": "&amp;CHAR(34)&amp;SUBSTITUTE(CriteriTecnici!$D2393,CHAR(34),"'")&amp;CHAR(34)&amp;", "&amp;CHAR(34)&amp;"kind"&amp;CHAR(34)&amp;": "&amp;CHAR(34)&amp;SUBSTITUTE(CriteriTecnici!$F2393,CHAR(34),"'")&amp;CHAR(34)&amp;", "&amp;CHAR(34)&amp;"value"&amp;CHAR(34)&amp;": "&amp;SUBSTITUTE(TRIM(ROUND(IFERROR(CriteriTecnici!$N2393*1,IFERROR(NUMBERVALUE(CriteriTecnici!$N2393,".",","),IFERROR(NUMBERVALUE(CriteriTecnici!$N2393,",","."),0))),4)&amp;""),",",".")&amp;", "&amp;CHAR(34)&amp;"numerator"&amp;CHAR(34)&amp;": "&amp;SUBSTITUTE(TRIM(ROUND(IFERROR(CriteriTecnici!$K2393*1,IFERROR(NUMBERVALUE(CriteriTecnici!$K2393,".",","),IFERROR(NUMBERVALUE(CriteriTecnici!$K2393,",","."),0))),4)&amp;""),",",".")&amp;", "&amp;CHAR(34)&amp;"denominator"&amp;CHAR(34)&amp;": "&amp;SUBSTITUTE(TRIM(ROUND(IFERROR(CriteriTecnici!$L2393*1,IFERROR(NUMBERVALUE(CriteriTecnici!$L2393,".",","),IFERROR(NUMBERVALUE(CriteriTecnici!$L2393,",","."),0))),4)&amp;""),",",".")&amp;", "&amp;CHAR(34)&amp;"flag"&amp;CHAR(34)&amp;": "&amp;SUBSTITUTE(TRIM(ROUND(IFERROR(CriteriTecnici!$M2393*1,IFERROR(NUMBERVALUE(CriteriTecnici!$M2393,".",","),IFERROR(NUMBERVALUE(CriteriTecnici!$M2393,",","."),0))),4)&amp;""),",",".")&amp;", "&amp;CHAR(34)&amp;"rawScore"&amp;CHAR(34)&amp;": "&amp;SUBSTITUTE(TRIM(ROUND(IFERROR(CriteriTecnici!$O2393*1,IFERROR(NUMBERVALUE(CriteriTecnici!$O2393,".",","),IFERROR(NUMBERVALUE(CriteriTecnici!$O2393,",","."),0))),4)&amp;""),",",".")&amp;CHAR(125)&amp;IF(TRUE,",",""))</f>
        <v/>
      </c>
    </row>
    <row r="2614">
      <c r="A2614" s="38">
        <f>IF(CriteriTecnici!$A2394="","","    "&amp;CHAR(123)&amp;CHAR(34)&amp;"bidderId"&amp;CHAR(34)&amp;": "&amp;CHAR(34)&amp;SUBSTITUTE(CriteriTecnici!$A2394,CHAR(34),"'")&amp;CHAR(34)&amp;", "&amp;CHAR(34)&amp;"lotId"&amp;CHAR(34)&amp;": "&amp;CHAR(34)&amp;SUBSTITUTE(CriteriTecnici!$C2394,CHAR(34),"'")&amp;CHAR(34)&amp;", "&amp;CHAR(34)&amp;"criterionId"&amp;CHAR(34)&amp;": "&amp;CHAR(34)&amp;SUBSTITUTE(CriteriTecnici!$D2394,CHAR(34),"'")&amp;CHAR(34)&amp;", "&amp;CHAR(34)&amp;"kind"&amp;CHAR(34)&amp;": "&amp;CHAR(34)&amp;SUBSTITUTE(CriteriTecnici!$F2394,CHAR(34),"'")&amp;CHAR(34)&amp;", "&amp;CHAR(34)&amp;"value"&amp;CHAR(34)&amp;": "&amp;SUBSTITUTE(TRIM(ROUND(IFERROR(CriteriTecnici!$N2394*1,IFERROR(NUMBERVALUE(CriteriTecnici!$N2394,".",","),IFERROR(NUMBERVALUE(CriteriTecnici!$N2394,",","."),0))),4)&amp;""),",",".")&amp;", "&amp;CHAR(34)&amp;"numerator"&amp;CHAR(34)&amp;": "&amp;SUBSTITUTE(TRIM(ROUND(IFERROR(CriteriTecnici!$K2394*1,IFERROR(NUMBERVALUE(CriteriTecnici!$K2394,".",","),IFERROR(NUMBERVALUE(CriteriTecnici!$K2394,",","."),0))),4)&amp;""),",",".")&amp;", "&amp;CHAR(34)&amp;"denominator"&amp;CHAR(34)&amp;": "&amp;SUBSTITUTE(TRIM(ROUND(IFERROR(CriteriTecnici!$L2394*1,IFERROR(NUMBERVALUE(CriteriTecnici!$L2394,".",","),IFERROR(NUMBERVALUE(CriteriTecnici!$L2394,",","."),0))),4)&amp;""),",",".")&amp;", "&amp;CHAR(34)&amp;"flag"&amp;CHAR(34)&amp;": "&amp;SUBSTITUTE(TRIM(ROUND(IFERROR(CriteriTecnici!$M2394*1,IFERROR(NUMBERVALUE(CriteriTecnici!$M2394,".",","),IFERROR(NUMBERVALUE(CriteriTecnici!$M2394,",","."),0))),4)&amp;""),",",".")&amp;", "&amp;CHAR(34)&amp;"rawScore"&amp;CHAR(34)&amp;": "&amp;SUBSTITUTE(TRIM(ROUND(IFERROR(CriteriTecnici!$O2394*1,IFERROR(NUMBERVALUE(CriteriTecnici!$O2394,".",","),IFERROR(NUMBERVALUE(CriteriTecnici!$O2394,",","."),0))),4)&amp;""),",",".")&amp;CHAR(125)&amp;IF(TRUE,",",""))</f>
        <v/>
      </c>
    </row>
    <row r="2615">
      <c r="A2615" s="38">
        <f>IF(CriteriTecnici!$A2395="","","    "&amp;CHAR(123)&amp;CHAR(34)&amp;"bidderId"&amp;CHAR(34)&amp;": "&amp;CHAR(34)&amp;SUBSTITUTE(CriteriTecnici!$A2395,CHAR(34),"'")&amp;CHAR(34)&amp;", "&amp;CHAR(34)&amp;"lotId"&amp;CHAR(34)&amp;": "&amp;CHAR(34)&amp;SUBSTITUTE(CriteriTecnici!$C2395,CHAR(34),"'")&amp;CHAR(34)&amp;", "&amp;CHAR(34)&amp;"criterionId"&amp;CHAR(34)&amp;": "&amp;CHAR(34)&amp;SUBSTITUTE(CriteriTecnici!$D2395,CHAR(34),"'")&amp;CHAR(34)&amp;", "&amp;CHAR(34)&amp;"kind"&amp;CHAR(34)&amp;": "&amp;CHAR(34)&amp;SUBSTITUTE(CriteriTecnici!$F2395,CHAR(34),"'")&amp;CHAR(34)&amp;", "&amp;CHAR(34)&amp;"value"&amp;CHAR(34)&amp;": "&amp;SUBSTITUTE(TRIM(ROUND(IFERROR(CriteriTecnici!$N2395*1,IFERROR(NUMBERVALUE(CriteriTecnici!$N2395,".",","),IFERROR(NUMBERVALUE(CriteriTecnici!$N2395,",","."),0))),4)&amp;""),",",".")&amp;", "&amp;CHAR(34)&amp;"numerator"&amp;CHAR(34)&amp;": "&amp;SUBSTITUTE(TRIM(ROUND(IFERROR(CriteriTecnici!$K2395*1,IFERROR(NUMBERVALUE(CriteriTecnici!$K2395,".",","),IFERROR(NUMBERVALUE(CriteriTecnici!$K2395,",","."),0))),4)&amp;""),",",".")&amp;", "&amp;CHAR(34)&amp;"denominator"&amp;CHAR(34)&amp;": "&amp;SUBSTITUTE(TRIM(ROUND(IFERROR(CriteriTecnici!$L2395*1,IFERROR(NUMBERVALUE(CriteriTecnici!$L2395,".",","),IFERROR(NUMBERVALUE(CriteriTecnici!$L2395,",","."),0))),4)&amp;""),",",".")&amp;", "&amp;CHAR(34)&amp;"flag"&amp;CHAR(34)&amp;": "&amp;SUBSTITUTE(TRIM(ROUND(IFERROR(CriteriTecnici!$M2395*1,IFERROR(NUMBERVALUE(CriteriTecnici!$M2395,".",","),IFERROR(NUMBERVALUE(CriteriTecnici!$M2395,",","."),0))),4)&amp;""),",",".")&amp;", "&amp;CHAR(34)&amp;"rawScore"&amp;CHAR(34)&amp;": "&amp;SUBSTITUTE(TRIM(ROUND(IFERROR(CriteriTecnici!$O2395*1,IFERROR(NUMBERVALUE(CriteriTecnici!$O2395,".",","),IFERROR(NUMBERVALUE(CriteriTecnici!$O2395,",","."),0))),4)&amp;""),",",".")&amp;CHAR(125)&amp;IF(TRUE,",",""))</f>
        <v/>
      </c>
    </row>
    <row r="2616">
      <c r="A2616" s="38">
        <f>IF(CriteriTecnici!$A2396="","","    "&amp;CHAR(123)&amp;CHAR(34)&amp;"bidderId"&amp;CHAR(34)&amp;": "&amp;CHAR(34)&amp;SUBSTITUTE(CriteriTecnici!$A2396,CHAR(34),"'")&amp;CHAR(34)&amp;", "&amp;CHAR(34)&amp;"lotId"&amp;CHAR(34)&amp;": "&amp;CHAR(34)&amp;SUBSTITUTE(CriteriTecnici!$C2396,CHAR(34),"'")&amp;CHAR(34)&amp;", "&amp;CHAR(34)&amp;"criterionId"&amp;CHAR(34)&amp;": "&amp;CHAR(34)&amp;SUBSTITUTE(CriteriTecnici!$D2396,CHAR(34),"'")&amp;CHAR(34)&amp;", "&amp;CHAR(34)&amp;"kind"&amp;CHAR(34)&amp;": "&amp;CHAR(34)&amp;SUBSTITUTE(CriteriTecnici!$F2396,CHAR(34),"'")&amp;CHAR(34)&amp;", "&amp;CHAR(34)&amp;"value"&amp;CHAR(34)&amp;": "&amp;SUBSTITUTE(TRIM(ROUND(IFERROR(CriteriTecnici!$N2396*1,IFERROR(NUMBERVALUE(CriteriTecnici!$N2396,".",","),IFERROR(NUMBERVALUE(CriteriTecnici!$N2396,",","."),0))),4)&amp;""),",",".")&amp;", "&amp;CHAR(34)&amp;"numerator"&amp;CHAR(34)&amp;": "&amp;SUBSTITUTE(TRIM(ROUND(IFERROR(CriteriTecnici!$K2396*1,IFERROR(NUMBERVALUE(CriteriTecnici!$K2396,".",","),IFERROR(NUMBERVALUE(CriteriTecnici!$K2396,",","."),0))),4)&amp;""),",",".")&amp;", "&amp;CHAR(34)&amp;"denominator"&amp;CHAR(34)&amp;": "&amp;SUBSTITUTE(TRIM(ROUND(IFERROR(CriteriTecnici!$L2396*1,IFERROR(NUMBERVALUE(CriteriTecnici!$L2396,".",","),IFERROR(NUMBERVALUE(CriteriTecnici!$L2396,",","."),0))),4)&amp;""),",",".")&amp;", "&amp;CHAR(34)&amp;"flag"&amp;CHAR(34)&amp;": "&amp;SUBSTITUTE(TRIM(ROUND(IFERROR(CriteriTecnici!$M2396*1,IFERROR(NUMBERVALUE(CriteriTecnici!$M2396,".",","),IFERROR(NUMBERVALUE(CriteriTecnici!$M2396,",","."),0))),4)&amp;""),",",".")&amp;", "&amp;CHAR(34)&amp;"rawScore"&amp;CHAR(34)&amp;": "&amp;SUBSTITUTE(TRIM(ROUND(IFERROR(CriteriTecnici!$O2396*1,IFERROR(NUMBERVALUE(CriteriTecnici!$O2396,".",","),IFERROR(NUMBERVALUE(CriteriTecnici!$O2396,",","."),0))),4)&amp;""),",",".")&amp;CHAR(125)&amp;IF(TRUE,",",""))</f>
        <v/>
      </c>
    </row>
    <row r="2617">
      <c r="A2617" s="38">
        <f>IF(CriteriTecnici!$A2397="","","    "&amp;CHAR(123)&amp;CHAR(34)&amp;"bidderId"&amp;CHAR(34)&amp;": "&amp;CHAR(34)&amp;SUBSTITUTE(CriteriTecnici!$A2397,CHAR(34),"'")&amp;CHAR(34)&amp;", "&amp;CHAR(34)&amp;"lotId"&amp;CHAR(34)&amp;": "&amp;CHAR(34)&amp;SUBSTITUTE(CriteriTecnici!$C2397,CHAR(34),"'")&amp;CHAR(34)&amp;", "&amp;CHAR(34)&amp;"criterionId"&amp;CHAR(34)&amp;": "&amp;CHAR(34)&amp;SUBSTITUTE(CriteriTecnici!$D2397,CHAR(34),"'")&amp;CHAR(34)&amp;", "&amp;CHAR(34)&amp;"kind"&amp;CHAR(34)&amp;": "&amp;CHAR(34)&amp;SUBSTITUTE(CriteriTecnici!$F2397,CHAR(34),"'")&amp;CHAR(34)&amp;", "&amp;CHAR(34)&amp;"value"&amp;CHAR(34)&amp;": "&amp;SUBSTITUTE(TRIM(ROUND(IFERROR(CriteriTecnici!$N2397*1,IFERROR(NUMBERVALUE(CriteriTecnici!$N2397,".",","),IFERROR(NUMBERVALUE(CriteriTecnici!$N2397,",","."),0))),4)&amp;""),",",".")&amp;", "&amp;CHAR(34)&amp;"numerator"&amp;CHAR(34)&amp;": "&amp;SUBSTITUTE(TRIM(ROUND(IFERROR(CriteriTecnici!$K2397*1,IFERROR(NUMBERVALUE(CriteriTecnici!$K2397,".",","),IFERROR(NUMBERVALUE(CriteriTecnici!$K2397,",","."),0))),4)&amp;""),",",".")&amp;", "&amp;CHAR(34)&amp;"denominator"&amp;CHAR(34)&amp;": "&amp;SUBSTITUTE(TRIM(ROUND(IFERROR(CriteriTecnici!$L2397*1,IFERROR(NUMBERVALUE(CriteriTecnici!$L2397,".",","),IFERROR(NUMBERVALUE(CriteriTecnici!$L2397,",","."),0))),4)&amp;""),",",".")&amp;", "&amp;CHAR(34)&amp;"flag"&amp;CHAR(34)&amp;": "&amp;SUBSTITUTE(TRIM(ROUND(IFERROR(CriteriTecnici!$M2397*1,IFERROR(NUMBERVALUE(CriteriTecnici!$M2397,".",","),IFERROR(NUMBERVALUE(CriteriTecnici!$M2397,",","."),0))),4)&amp;""),",",".")&amp;", "&amp;CHAR(34)&amp;"rawScore"&amp;CHAR(34)&amp;": "&amp;SUBSTITUTE(TRIM(ROUND(IFERROR(CriteriTecnici!$O2397*1,IFERROR(NUMBERVALUE(CriteriTecnici!$O2397,".",","),IFERROR(NUMBERVALUE(CriteriTecnici!$O2397,",","."),0))),4)&amp;""),",",".")&amp;CHAR(125)&amp;IF(TRUE,",",""))</f>
        <v/>
      </c>
    </row>
    <row r="2618">
      <c r="A2618" s="38">
        <f>IF(CriteriTecnici!$A2398="","","    "&amp;CHAR(123)&amp;CHAR(34)&amp;"bidderId"&amp;CHAR(34)&amp;": "&amp;CHAR(34)&amp;SUBSTITUTE(CriteriTecnici!$A2398,CHAR(34),"'")&amp;CHAR(34)&amp;", "&amp;CHAR(34)&amp;"lotId"&amp;CHAR(34)&amp;": "&amp;CHAR(34)&amp;SUBSTITUTE(CriteriTecnici!$C2398,CHAR(34),"'")&amp;CHAR(34)&amp;", "&amp;CHAR(34)&amp;"criterionId"&amp;CHAR(34)&amp;": "&amp;CHAR(34)&amp;SUBSTITUTE(CriteriTecnici!$D2398,CHAR(34),"'")&amp;CHAR(34)&amp;", "&amp;CHAR(34)&amp;"kind"&amp;CHAR(34)&amp;": "&amp;CHAR(34)&amp;SUBSTITUTE(CriteriTecnici!$F2398,CHAR(34),"'")&amp;CHAR(34)&amp;", "&amp;CHAR(34)&amp;"value"&amp;CHAR(34)&amp;": "&amp;SUBSTITUTE(TRIM(ROUND(IFERROR(CriteriTecnici!$N2398*1,IFERROR(NUMBERVALUE(CriteriTecnici!$N2398,".",","),IFERROR(NUMBERVALUE(CriteriTecnici!$N2398,",","."),0))),4)&amp;""),",",".")&amp;", "&amp;CHAR(34)&amp;"numerator"&amp;CHAR(34)&amp;": "&amp;SUBSTITUTE(TRIM(ROUND(IFERROR(CriteriTecnici!$K2398*1,IFERROR(NUMBERVALUE(CriteriTecnici!$K2398,".",","),IFERROR(NUMBERVALUE(CriteriTecnici!$K2398,",","."),0))),4)&amp;""),",",".")&amp;", "&amp;CHAR(34)&amp;"denominator"&amp;CHAR(34)&amp;": "&amp;SUBSTITUTE(TRIM(ROUND(IFERROR(CriteriTecnici!$L2398*1,IFERROR(NUMBERVALUE(CriteriTecnici!$L2398,".",","),IFERROR(NUMBERVALUE(CriteriTecnici!$L2398,",","."),0))),4)&amp;""),",",".")&amp;", "&amp;CHAR(34)&amp;"flag"&amp;CHAR(34)&amp;": "&amp;SUBSTITUTE(TRIM(ROUND(IFERROR(CriteriTecnici!$M2398*1,IFERROR(NUMBERVALUE(CriteriTecnici!$M2398,".",","),IFERROR(NUMBERVALUE(CriteriTecnici!$M2398,",","."),0))),4)&amp;""),",",".")&amp;", "&amp;CHAR(34)&amp;"rawScore"&amp;CHAR(34)&amp;": "&amp;SUBSTITUTE(TRIM(ROUND(IFERROR(CriteriTecnici!$O2398*1,IFERROR(NUMBERVALUE(CriteriTecnici!$O2398,".",","),IFERROR(NUMBERVALUE(CriteriTecnici!$O2398,",","."),0))),4)&amp;""),",",".")&amp;CHAR(125)&amp;IF(TRUE,",",""))</f>
        <v/>
      </c>
    </row>
    <row r="2619">
      <c r="A2619" s="38">
        <f>IF(CriteriTecnici!$A2399="","","    "&amp;CHAR(123)&amp;CHAR(34)&amp;"bidderId"&amp;CHAR(34)&amp;": "&amp;CHAR(34)&amp;SUBSTITUTE(CriteriTecnici!$A2399,CHAR(34),"'")&amp;CHAR(34)&amp;", "&amp;CHAR(34)&amp;"lotId"&amp;CHAR(34)&amp;": "&amp;CHAR(34)&amp;SUBSTITUTE(CriteriTecnici!$C2399,CHAR(34),"'")&amp;CHAR(34)&amp;", "&amp;CHAR(34)&amp;"criterionId"&amp;CHAR(34)&amp;": "&amp;CHAR(34)&amp;SUBSTITUTE(CriteriTecnici!$D2399,CHAR(34),"'")&amp;CHAR(34)&amp;", "&amp;CHAR(34)&amp;"kind"&amp;CHAR(34)&amp;": "&amp;CHAR(34)&amp;SUBSTITUTE(CriteriTecnici!$F2399,CHAR(34),"'")&amp;CHAR(34)&amp;", "&amp;CHAR(34)&amp;"value"&amp;CHAR(34)&amp;": "&amp;SUBSTITUTE(TRIM(ROUND(IFERROR(CriteriTecnici!$N2399*1,IFERROR(NUMBERVALUE(CriteriTecnici!$N2399,".",","),IFERROR(NUMBERVALUE(CriteriTecnici!$N2399,",","."),0))),4)&amp;""),",",".")&amp;", "&amp;CHAR(34)&amp;"numerator"&amp;CHAR(34)&amp;": "&amp;SUBSTITUTE(TRIM(ROUND(IFERROR(CriteriTecnici!$K2399*1,IFERROR(NUMBERVALUE(CriteriTecnici!$K2399,".",","),IFERROR(NUMBERVALUE(CriteriTecnici!$K2399,",","."),0))),4)&amp;""),",",".")&amp;", "&amp;CHAR(34)&amp;"denominator"&amp;CHAR(34)&amp;": "&amp;SUBSTITUTE(TRIM(ROUND(IFERROR(CriteriTecnici!$L2399*1,IFERROR(NUMBERVALUE(CriteriTecnici!$L2399,".",","),IFERROR(NUMBERVALUE(CriteriTecnici!$L2399,",","."),0))),4)&amp;""),",",".")&amp;", "&amp;CHAR(34)&amp;"flag"&amp;CHAR(34)&amp;": "&amp;SUBSTITUTE(TRIM(ROUND(IFERROR(CriteriTecnici!$M2399*1,IFERROR(NUMBERVALUE(CriteriTecnici!$M2399,".",","),IFERROR(NUMBERVALUE(CriteriTecnici!$M2399,",","."),0))),4)&amp;""),",",".")&amp;", "&amp;CHAR(34)&amp;"rawScore"&amp;CHAR(34)&amp;": "&amp;SUBSTITUTE(TRIM(ROUND(IFERROR(CriteriTecnici!$O2399*1,IFERROR(NUMBERVALUE(CriteriTecnici!$O2399,".",","),IFERROR(NUMBERVALUE(CriteriTecnici!$O2399,",","."),0))),4)&amp;""),",",".")&amp;CHAR(125)&amp;IF(TRUE,",",""))</f>
        <v/>
      </c>
    </row>
    <row r="2620">
      <c r="A2620" s="38">
        <f>IF(CriteriTecnici!$A2400="","","    "&amp;CHAR(123)&amp;CHAR(34)&amp;"bidderId"&amp;CHAR(34)&amp;": "&amp;CHAR(34)&amp;SUBSTITUTE(CriteriTecnici!$A2400,CHAR(34),"'")&amp;CHAR(34)&amp;", "&amp;CHAR(34)&amp;"lotId"&amp;CHAR(34)&amp;": "&amp;CHAR(34)&amp;SUBSTITUTE(CriteriTecnici!$C2400,CHAR(34),"'")&amp;CHAR(34)&amp;", "&amp;CHAR(34)&amp;"criterionId"&amp;CHAR(34)&amp;": "&amp;CHAR(34)&amp;SUBSTITUTE(CriteriTecnici!$D2400,CHAR(34),"'")&amp;CHAR(34)&amp;", "&amp;CHAR(34)&amp;"kind"&amp;CHAR(34)&amp;": "&amp;CHAR(34)&amp;SUBSTITUTE(CriteriTecnici!$F2400,CHAR(34),"'")&amp;CHAR(34)&amp;", "&amp;CHAR(34)&amp;"value"&amp;CHAR(34)&amp;": "&amp;SUBSTITUTE(TRIM(ROUND(IFERROR(CriteriTecnici!$N2400*1,IFERROR(NUMBERVALUE(CriteriTecnici!$N2400,".",","),IFERROR(NUMBERVALUE(CriteriTecnici!$N2400,",","."),0))),4)&amp;""),",",".")&amp;", "&amp;CHAR(34)&amp;"numerator"&amp;CHAR(34)&amp;": "&amp;SUBSTITUTE(TRIM(ROUND(IFERROR(CriteriTecnici!$K2400*1,IFERROR(NUMBERVALUE(CriteriTecnici!$K2400,".",","),IFERROR(NUMBERVALUE(CriteriTecnici!$K2400,",","."),0))),4)&amp;""),",",".")&amp;", "&amp;CHAR(34)&amp;"denominator"&amp;CHAR(34)&amp;": "&amp;SUBSTITUTE(TRIM(ROUND(IFERROR(CriteriTecnici!$L2400*1,IFERROR(NUMBERVALUE(CriteriTecnici!$L2400,".",","),IFERROR(NUMBERVALUE(CriteriTecnici!$L2400,",","."),0))),4)&amp;""),",",".")&amp;", "&amp;CHAR(34)&amp;"flag"&amp;CHAR(34)&amp;": "&amp;SUBSTITUTE(TRIM(ROUND(IFERROR(CriteriTecnici!$M2400*1,IFERROR(NUMBERVALUE(CriteriTecnici!$M2400,".",","),IFERROR(NUMBERVALUE(CriteriTecnici!$M2400,",","."),0))),4)&amp;""),",",".")&amp;", "&amp;CHAR(34)&amp;"rawScore"&amp;CHAR(34)&amp;": "&amp;SUBSTITUTE(TRIM(ROUND(IFERROR(CriteriTecnici!$O2400*1,IFERROR(NUMBERVALUE(CriteriTecnici!$O2400,".",","),IFERROR(NUMBERVALUE(CriteriTecnici!$O2400,",","."),0))),4)&amp;""),",",".")&amp;CHAR(125)&amp;IF(TRUE,",",""))</f>
        <v/>
      </c>
    </row>
    <row r="2621">
      <c r="A2621" s="38">
        <f>IF(CriteriTecnici!$A2401="","","    "&amp;CHAR(123)&amp;CHAR(34)&amp;"bidderId"&amp;CHAR(34)&amp;": "&amp;CHAR(34)&amp;SUBSTITUTE(CriteriTecnici!$A2401,CHAR(34),"'")&amp;CHAR(34)&amp;", "&amp;CHAR(34)&amp;"lotId"&amp;CHAR(34)&amp;": "&amp;CHAR(34)&amp;SUBSTITUTE(CriteriTecnici!$C2401,CHAR(34),"'")&amp;CHAR(34)&amp;", "&amp;CHAR(34)&amp;"criterionId"&amp;CHAR(34)&amp;": "&amp;CHAR(34)&amp;SUBSTITUTE(CriteriTecnici!$D2401,CHAR(34),"'")&amp;CHAR(34)&amp;", "&amp;CHAR(34)&amp;"kind"&amp;CHAR(34)&amp;": "&amp;CHAR(34)&amp;SUBSTITUTE(CriteriTecnici!$F2401,CHAR(34),"'")&amp;CHAR(34)&amp;", "&amp;CHAR(34)&amp;"value"&amp;CHAR(34)&amp;": "&amp;SUBSTITUTE(TRIM(ROUND(IFERROR(CriteriTecnici!$N2401*1,IFERROR(NUMBERVALUE(CriteriTecnici!$N2401,".",","),IFERROR(NUMBERVALUE(CriteriTecnici!$N2401,",","."),0))),4)&amp;""),",",".")&amp;", "&amp;CHAR(34)&amp;"numerator"&amp;CHAR(34)&amp;": "&amp;SUBSTITUTE(TRIM(ROUND(IFERROR(CriteriTecnici!$K2401*1,IFERROR(NUMBERVALUE(CriteriTecnici!$K2401,".",","),IFERROR(NUMBERVALUE(CriteriTecnici!$K2401,",","."),0))),4)&amp;""),",",".")&amp;", "&amp;CHAR(34)&amp;"denominator"&amp;CHAR(34)&amp;": "&amp;SUBSTITUTE(TRIM(ROUND(IFERROR(CriteriTecnici!$L2401*1,IFERROR(NUMBERVALUE(CriteriTecnici!$L2401,".",","),IFERROR(NUMBERVALUE(CriteriTecnici!$L2401,",","."),0))),4)&amp;""),",",".")&amp;", "&amp;CHAR(34)&amp;"flag"&amp;CHAR(34)&amp;": "&amp;SUBSTITUTE(TRIM(ROUND(IFERROR(CriteriTecnici!$M2401*1,IFERROR(NUMBERVALUE(CriteriTecnici!$M2401,".",","),IFERROR(NUMBERVALUE(CriteriTecnici!$M2401,",","."),0))),4)&amp;""),",",".")&amp;", "&amp;CHAR(34)&amp;"rawScore"&amp;CHAR(34)&amp;": "&amp;SUBSTITUTE(TRIM(ROUND(IFERROR(CriteriTecnici!$O2401*1,IFERROR(NUMBERVALUE(CriteriTecnici!$O2401,".",","),IFERROR(NUMBERVALUE(CriteriTecnici!$O2401,",","."),0))),4)&amp;""),",",".")&amp;CHAR(125)&amp;IF(TRUE,",",""))</f>
        <v/>
      </c>
    </row>
    <row r="2622">
      <c r="A2622" s="38">
        <f>IF(CriteriTecnici!$A2402="","","    "&amp;CHAR(123)&amp;CHAR(34)&amp;"bidderId"&amp;CHAR(34)&amp;": "&amp;CHAR(34)&amp;SUBSTITUTE(CriteriTecnici!$A2402,CHAR(34),"'")&amp;CHAR(34)&amp;", "&amp;CHAR(34)&amp;"lotId"&amp;CHAR(34)&amp;": "&amp;CHAR(34)&amp;SUBSTITUTE(CriteriTecnici!$C2402,CHAR(34),"'")&amp;CHAR(34)&amp;", "&amp;CHAR(34)&amp;"criterionId"&amp;CHAR(34)&amp;": "&amp;CHAR(34)&amp;SUBSTITUTE(CriteriTecnici!$D2402,CHAR(34),"'")&amp;CHAR(34)&amp;", "&amp;CHAR(34)&amp;"kind"&amp;CHAR(34)&amp;": "&amp;CHAR(34)&amp;SUBSTITUTE(CriteriTecnici!$F2402,CHAR(34),"'")&amp;CHAR(34)&amp;", "&amp;CHAR(34)&amp;"value"&amp;CHAR(34)&amp;": "&amp;SUBSTITUTE(TRIM(ROUND(IFERROR(CriteriTecnici!$N2402*1,IFERROR(NUMBERVALUE(CriteriTecnici!$N2402,".",","),IFERROR(NUMBERVALUE(CriteriTecnici!$N2402,",","."),0))),4)&amp;""),",",".")&amp;", "&amp;CHAR(34)&amp;"numerator"&amp;CHAR(34)&amp;": "&amp;SUBSTITUTE(TRIM(ROUND(IFERROR(CriteriTecnici!$K2402*1,IFERROR(NUMBERVALUE(CriteriTecnici!$K2402,".",","),IFERROR(NUMBERVALUE(CriteriTecnici!$K2402,",","."),0))),4)&amp;""),",",".")&amp;", "&amp;CHAR(34)&amp;"denominator"&amp;CHAR(34)&amp;": "&amp;SUBSTITUTE(TRIM(ROUND(IFERROR(CriteriTecnici!$L2402*1,IFERROR(NUMBERVALUE(CriteriTecnici!$L2402,".",","),IFERROR(NUMBERVALUE(CriteriTecnici!$L2402,",","."),0))),4)&amp;""),",",".")&amp;", "&amp;CHAR(34)&amp;"flag"&amp;CHAR(34)&amp;": "&amp;SUBSTITUTE(TRIM(ROUND(IFERROR(CriteriTecnici!$M2402*1,IFERROR(NUMBERVALUE(CriteriTecnici!$M2402,".",","),IFERROR(NUMBERVALUE(CriteriTecnici!$M2402,",","."),0))),4)&amp;""),",",".")&amp;", "&amp;CHAR(34)&amp;"rawScore"&amp;CHAR(34)&amp;": "&amp;SUBSTITUTE(TRIM(ROUND(IFERROR(CriteriTecnici!$O2402*1,IFERROR(NUMBERVALUE(CriteriTecnici!$O2402,".",","),IFERROR(NUMBERVALUE(CriteriTecnici!$O2402,",","."),0))),4)&amp;""),",",".")&amp;CHAR(125)&amp;IF(TRUE,",",""))</f>
        <v/>
      </c>
    </row>
    <row r="2623">
      <c r="A2623" s="38">
        <f>IF(CriteriTecnici!$A2403="","","    "&amp;CHAR(123)&amp;CHAR(34)&amp;"bidderId"&amp;CHAR(34)&amp;": "&amp;CHAR(34)&amp;SUBSTITUTE(CriteriTecnici!$A2403,CHAR(34),"'")&amp;CHAR(34)&amp;", "&amp;CHAR(34)&amp;"lotId"&amp;CHAR(34)&amp;": "&amp;CHAR(34)&amp;SUBSTITUTE(CriteriTecnici!$C2403,CHAR(34),"'")&amp;CHAR(34)&amp;", "&amp;CHAR(34)&amp;"criterionId"&amp;CHAR(34)&amp;": "&amp;CHAR(34)&amp;SUBSTITUTE(CriteriTecnici!$D2403,CHAR(34),"'")&amp;CHAR(34)&amp;", "&amp;CHAR(34)&amp;"kind"&amp;CHAR(34)&amp;": "&amp;CHAR(34)&amp;SUBSTITUTE(CriteriTecnici!$F2403,CHAR(34),"'")&amp;CHAR(34)&amp;", "&amp;CHAR(34)&amp;"value"&amp;CHAR(34)&amp;": "&amp;SUBSTITUTE(TRIM(ROUND(IFERROR(CriteriTecnici!$N2403*1,IFERROR(NUMBERVALUE(CriteriTecnici!$N2403,".",","),IFERROR(NUMBERVALUE(CriteriTecnici!$N2403,",","."),0))),4)&amp;""),",",".")&amp;", "&amp;CHAR(34)&amp;"numerator"&amp;CHAR(34)&amp;": "&amp;SUBSTITUTE(TRIM(ROUND(IFERROR(CriteriTecnici!$K2403*1,IFERROR(NUMBERVALUE(CriteriTecnici!$K2403,".",","),IFERROR(NUMBERVALUE(CriteriTecnici!$K2403,",","."),0))),4)&amp;""),",",".")&amp;", "&amp;CHAR(34)&amp;"denominator"&amp;CHAR(34)&amp;": "&amp;SUBSTITUTE(TRIM(ROUND(IFERROR(CriteriTecnici!$L2403*1,IFERROR(NUMBERVALUE(CriteriTecnici!$L2403,".",","),IFERROR(NUMBERVALUE(CriteriTecnici!$L2403,",","."),0))),4)&amp;""),",",".")&amp;", "&amp;CHAR(34)&amp;"flag"&amp;CHAR(34)&amp;": "&amp;SUBSTITUTE(TRIM(ROUND(IFERROR(CriteriTecnici!$M2403*1,IFERROR(NUMBERVALUE(CriteriTecnici!$M2403,".",","),IFERROR(NUMBERVALUE(CriteriTecnici!$M2403,",","."),0))),4)&amp;""),",",".")&amp;", "&amp;CHAR(34)&amp;"rawScore"&amp;CHAR(34)&amp;": "&amp;SUBSTITUTE(TRIM(ROUND(IFERROR(CriteriTecnici!$O2403*1,IFERROR(NUMBERVALUE(CriteriTecnici!$O2403,".",","),IFERROR(NUMBERVALUE(CriteriTecnici!$O2403,",","."),0))),4)&amp;""),",",".")&amp;CHAR(125)&amp;IF(TRUE,",",""))</f>
        <v/>
      </c>
    </row>
    <row r="2624">
      <c r="A2624" s="38">
        <f>IF(CriteriTecnici!$A2404="","","    "&amp;CHAR(123)&amp;CHAR(34)&amp;"bidderId"&amp;CHAR(34)&amp;": "&amp;CHAR(34)&amp;SUBSTITUTE(CriteriTecnici!$A2404,CHAR(34),"'")&amp;CHAR(34)&amp;", "&amp;CHAR(34)&amp;"lotId"&amp;CHAR(34)&amp;": "&amp;CHAR(34)&amp;SUBSTITUTE(CriteriTecnici!$C2404,CHAR(34),"'")&amp;CHAR(34)&amp;", "&amp;CHAR(34)&amp;"criterionId"&amp;CHAR(34)&amp;": "&amp;CHAR(34)&amp;SUBSTITUTE(CriteriTecnici!$D2404,CHAR(34),"'")&amp;CHAR(34)&amp;", "&amp;CHAR(34)&amp;"kind"&amp;CHAR(34)&amp;": "&amp;CHAR(34)&amp;SUBSTITUTE(CriteriTecnici!$F2404,CHAR(34),"'")&amp;CHAR(34)&amp;", "&amp;CHAR(34)&amp;"value"&amp;CHAR(34)&amp;": "&amp;SUBSTITUTE(TRIM(ROUND(IFERROR(CriteriTecnici!$N2404*1,IFERROR(NUMBERVALUE(CriteriTecnici!$N2404,".",","),IFERROR(NUMBERVALUE(CriteriTecnici!$N2404,",","."),0))),4)&amp;""),",",".")&amp;", "&amp;CHAR(34)&amp;"numerator"&amp;CHAR(34)&amp;": "&amp;SUBSTITUTE(TRIM(ROUND(IFERROR(CriteriTecnici!$K2404*1,IFERROR(NUMBERVALUE(CriteriTecnici!$K2404,".",","),IFERROR(NUMBERVALUE(CriteriTecnici!$K2404,",","."),0))),4)&amp;""),",",".")&amp;", "&amp;CHAR(34)&amp;"denominator"&amp;CHAR(34)&amp;": "&amp;SUBSTITUTE(TRIM(ROUND(IFERROR(CriteriTecnici!$L2404*1,IFERROR(NUMBERVALUE(CriteriTecnici!$L2404,".",","),IFERROR(NUMBERVALUE(CriteriTecnici!$L2404,",","."),0))),4)&amp;""),",",".")&amp;", "&amp;CHAR(34)&amp;"flag"&amp;CHAR(34)&amp;": "&amp;SUBSTITUTE(TRIM(ROUND(IFERROR(CriteriTecnici!$M2404*1,IFERROR(NUMBERVALUE(CriteriTecnici!$M2404,".",","),IFERROR(NUMBERVALUE(CriteriTecnici!$M2404,",","."),0))),4)&amp;""),",",".")&amp;", "&amp;CHAR(34)&amp;"rawScore"&amp;CHAR(34)&amp;": "&amp;SUBSTITUTE(TRIM(ROUND(IFERROR(CriteriTecnici!$O2404*1,IFERROR(NUMBERVALUE(CriteriTecnici!$O2404,".",","),IFERROR(NUMBERVALUE(CriteriTecnici!$O2404,",","."),0))),4)&amp;""),",",".")&amp;CHAR(125)&amp;IF(TRUE,",",""))</f>
        <v/>
      </c>
    </row>
    <row r="2625">
      <c r="A2625" s="38">
        <f>IF(CriteriTecnici!$A2405="","","    "&amp;CHAR(123)&amp;CHAR(34)&amp;"bidderId"&amp;CHAR(34)&amp;": "&amp;CHAR(34)&amp;SUBSTITUTE(CriteriTecnici!$A2405,CHAR(34),"'")&amp;CHAR(34)&amp;", "&amp;CHAR(34)&amp;"lotId"&amp;CHAR(34)&amp;": "&amp;CHAR(34)&amp;SUBSTITUTE(CriteriTecnici!$C2405,CHAR(34),"'")&amp;CHAR(34)&amp;", "&amp;CHAR(34)&amp;"criterionId"&amp;CHAR(34)&amp;": "&amp;CHAR(34)&amp;SUBSTITUTE(CriteriTecnici!$D2405,CHAR(34),"'")&amp;CHAR(34)&amp;", "&amp;CHAR(34)&amp;"kind"&amp;CHAR(34)&amp;": "&amp;CHAR(34)&amp;SUBSTITUTE(CriteriTecnici!$F2405,CHAR(34),"'")&amp;CHAR(34)&amp;", "&amp;CHAR(34)&amp;"value"&amp;CHAR(34)&amp;": "&amp;SUBSTITUTE(TRIM(ROUND(IFERROR(CriteriTecnici!$N2405*1,IFERROR(NUMBERVALUE(CriteriTecnici!$N2405,".",","),IFERROR(NUMBERVALUE(CriteriTecnici!$N2405,",","."),0))),4)&amp;""),",",".")&amp;", "&amp;CHAR(34)&amp;"numerator"&amp;CHAR(34)&amp;": "&amp;SUBSTITUTE(TRIM(ROUND(IFERROR(CriteriTecnici!$K2405*1,IFERROR(NUMBERVALUE(CriteriTecnici!$K2405,".",","),IFERROR(NUMBERVALUE(CriteriTecnici!$K2405,",","."),0))),4)&amp;""),",",".")&amp;", "&amp;CHAR(34)&amp;"denominator"&amp;CHAR(34)&amp;": "&amp;SUBSTITUTE(TRIM(ROUND(IFERROR(CriteriTecnici!$L2405*1,IFERROR(NUMBERVALUE(CriteriTecnici!$L2405,".",","),IFERROR(NUMBERVALUE(CriteriTecnici!$L2405,",","."),0))),4)&amp;""),",",".")&amp;", "&amp;CHAR(34)&amp;"flag"&amp;CHAR(34)&amp;": "&amp;SUBSTITUTE(TRIM(ROUND(IFERROR(CriteriTecnici!$M2405*1,IFERROR(NUMBERVALUE(CriteriTecnici!$M2405,".",","),IFERROR(NUMBERVALUE(CriteriTecnici!$M2405,",","."),0))),4)&amp;""),",",".")&amp;", "&amp;CHAR(34)&amp;"rawScore"&amp;CHAR(34)&amp;": "&amp;SUBSTITUTE(TRIM(ROUND(IFERROR(CriteriTecnici!$O2405*1,IFERROR(NUMBERVALUE(CriteriTecnici!$O2405,".",","),IFERROR(NUMBERVALUE(CriteriTecnici!$O2405,",","."),0))),4)&amp;""),",",".")&amp;CHAR(125)&amp;IF(TRUE,",",""))</f>
        <v/>
      </c>
    </row>
    <row r="2626">
      <c r="A2626" s="38">
        <f>IF(CriteriTecnici!$A2406="","","    "&amp;CHAR(123)&amp;CHAR(34)&amp;"bidderId"&amp;CHAR(34)&amp;": "&amp;CHAR(34)&amp;SUBSTITUTE(CriteriTecnici!$A2406,CHAR(34),"'")&amp;CHAR(34)&amp;", "&amp;CHAR(34)&amp;"lotId"&amp;CHAR(34)&amp;": "&amp;CHAR(34)&amp;SUBSTITUTE(CriteriTecnici!$C2406,CHAR(34),"'")&amp;CHAR(34)&amp;", "&amp;CHAR(34)&amp;"criterionId"&amp;CHAR(34)&amp;": "&amp;CHAR(34)&amp;SUBSTITUTE(CriteriTecnici!$D2406,CHAR(34),"'")&amp;CHAR(34)&amp;", "&amp;CHAR(34)&amp;"kind"&amp;CHAR(34)&amp;": "&amp;CHAR(34)&amp;SUBSTITUTE(CriteriTecnici!$F2406,CHAR(34),"'")&amp;CHAR(34)&amp;", "&amp;CHAR(34)&amp;"value"&amp;CHAR(34)&amp;": "&amp;SUBSTITUTE(TRIM(ROUND(IFERROR(CriteriTecnici!$N2406*1,IFERROR(NUMBERVALUE(CriteriTecnici!$N2406,".",","),IFERROR(NUMBERVALUE(CriteriTecnici!$N2406,",","."),0))),4)&amp;""),",",".")&amp;", "&amp;CHAR(34)&amp;"numerator"&amp;CHAR(34)&amp;": "&amp;SUBSTITUTE(TRIM(ROUND(IFERROR(CriteriTecnici!$K2406*1,IFERROR(NUMBERVALUE(CriteriTecnici!$K2406,".",","),IFERROR(NUMBERVALUE(CriteriTecnici!$K2406,",","."),0))),4)&amp;""),",",".")&amp;", "&amp;CHAR(34)&amp;"denominator"&amp;CHAR(34)&amp;": "&amp;SUBSTITUTE(TRIM(ROUND(IFERROR(CriteriTecnici!$L2406*1,IFERROR(NUMBERVALUE(CriteriTecnici!$L2406,".",","),IFERROR(NUMBERVALUE(CriteriTecnici!$L2406,",","."),0))),4)&amp;""),",",".")&amp;", "&amp;CHAR(34)&amp;"flag"&amp;CHAR(34)&amp;": "&amp;SUBSTITUTE(TRIM(ROUND(IFERROR(CriteriTecnici!$M2406*1,IFERROR(NUMBERVALUE(CriteriTecnici!$M2406,".",","),IFERROR(NUMBERVALUE(CriteriTecnici!$M2406,",","."),0))),4)&amp;""),",",".")&amp;", "&amp;CHAR(34)&amp;"rawScore"&amp;CHAR(34)&amp;": "&amp;SUBSTITUTE(TRIM(ROUND(IFERROR(CriteriTecnici!$O2406*1,IFERROR(NUMBERVALUE(CriteriTecnici!$O2406,".",","),IFERROR(NUMBERVALUE(CriteriTecnici!$O2406,",","."),0))),4)&amp;""),",",".")&amp;CHAR(125)&amp;IF(TRUE,",",""))</f>
        <v/>
      </c>
    </row>
    <row r="2627">
      <c r="A2627" s="38">
        <f>IF(CriteriTecnici!$A2407="","","    "&amp;CHAR(123)&amp;CHAR(34)&amp;"bidderId"&amp;CHAR(34)&amp;": "&amp;CHAR(34)&amp;SUBSTITUTE(CriteriTecnici!$A2407,CHAR(34),"'")&amp;CHAR(34)&amp;", "&amp;CHAR(34)&amp;"lotId"&amp;CHAR(34)&amp;": "&amp;CHAR(34)&amp;SUBSTITUTE(CriteriTecnici!$C2407,CHAR(34),"'")&amp;CHAR(34)&amp;", "&amp;CHAR(34)&amp;"criterionId"&amp;CHAR(34)&amp;": "&amp;CHAR(34)&amp;SUBSTITUTE(CriteriTecnici!$D2407,CHAR(34),"'")&amp;CHAR(34)&amp;", "&amp;CHAR(34)&amp;"kind"&amp;CHAR(34)&amp;": "&amp;CHAR(34)&amp;SUBSTITUTE(CriteriTecnici!$F2407,CHAR(34),"'")&amp;CHAR(34)&amp;", "&amp;CHAR(34)&amp;"value"&amp;CHAR(34)&amp;": "&amp;SUBSTITUTE(TRIM(ROUND(IFERROR(CriteriTecnici!$N2407*1,IFERROR(NUMBERVALUE(CriteriTecnici!$N2407,".",","),IFERROR(NUMBERVALUE(CriteriTecnici!$N2407,",","."),0))),4)&amp;""),",",".")&amp;", "&amp;CHAR(34)&amp;"numerator"&amp;CHAR(34)&amp;": "&amp;SUBSTITUTE(TRIM(ROUND(IFERROR(CriteriTecnici!$K2407*1,IFERROR(NUMBERVALUE(CriteriTecnici!$K2407,".",","),IFERROR(NUMBERVALUE(CriteriTecnici!$K2407,",","."),0))),4)&amp;""),",",".")&amp;", "&amp;CHAR(34)&amp;"denominator"&amp;CHAR(34)&amp;": "&amp;SUBSTITUTE(TRIM(ROUND(IFERROR(CriteriTecnici!$L2407*1,IFERROR(NUMBERVALUE(CriteriTecnici!$L2407,".",","),IFERROR(NUMBERVALUE(CriteriTecnici!$L2407,",","."),0))),4)&amp;""),",",".")&amp;", "&amp;CHAR(34)&amp;"flag"&amp;CHAR(34)&amp;": "&amp;SUBSTITUTE(TRIM(ROUND(IFERROR(CriteriTecnici!$M2407*1,IFERROR(NUMBERVALUE(CriteriTecnici!$M2407,".",","),IFERROR(NUMBERVALUE(CriteriTecnici!$M2407,",","."),0))),4)&amp;""),",",".")&amp;", "&amp;CHAR(34)&amp;"rawScore"&amp;CHAR(34)&amp;": "&amp;SUBSTITUTE(TRIM(ROUND(IFERROR(CriteriTecnici!$O2407*1,IFERROR(NUMBERVALUE(CriteriTecnici!$O2407,".",","),IFERROR(NUMBERVALUE(CriteriTecnici!$O2407,",","."),0))),4)&amp;""),",",".")&amp;CHAR(125)&amp;IF(TRUE,",",""))</f>
        <v/>
      </c>
    </row>
    <row r="2628">
      <c r="A2628" s="38">
        <f>IF(CriteriTecnici!$A2408="","","    "&amp;CHAR(123)&amp;CHAR(34)&amp;"bidderId"&amp;CHAR(34)&amp;": "&amp;CHAR(34)&amp;SUBSTITUTE(CriteriTecnici!$A2408,CHAR(34),"'")&amp;CHAR(34)&amp;", "&amp;CHAR(34)&amp;"lotId"&amp;CHAR(34)&amp;": "&amp;CHAR(34)&amp;SUBSTITUTE(CriteriTecnici!$C2408,CHAR(34),"'")&amp;CHAR(34)&amp;", "&amp;CHAR(34)&amp;"criterionId"&amp;CHAR(34)&amp;": "&amp;CHAR(34)&amp;SUBSTITUTE(CriteriTecnici!$D2408,CHAR(34),"'")&amp;CHAR(34)&amp;", "&amp;CHAR(34)&amp;"kind"&amp;CHAR(34)&amp;": "&amp;CHAR(34)&amp;SUBSTITUTE(CriteriTecnici!$F2408,CHAR(34),"'")&amp;CHAR(34)&amp;", "&amp;CHAR(34)&amp;"value"&amp;CHAR(34)&amp;": "&amp;SUBSTITUTE(TRIM(ROUND(IFERROR(CriteriTecnici!$N2408*1,IFERROR(NUMBERVALUE(CriteriTecnici!$N2408,".",","),IFERROR(NUMBERVALUE(CriteriTecnici!$N2408,",","."),0))),4)&amp;""),",",".")&amp;", "&amp;CHAR(34)&amp;"numerator"&amp;CHAR(34)&amp;": "&amp;SUBSTITUTE(TRIM(ROUND(IFERROR(CriteriTecnici!$K2408*1,IFERROR(NUMBERVALUE(CriteriTecnici!$K2408,".",","),IFERROR(NUMBERVALUE(CriteriTecnici!$K2408,",","."),0))),4)&amp;""),",",".")&amp;", "&amp;CHAR(34)&amp;"denominator"&amp;CHAR(34)&amp;": "&amp;SUBSTITUTE(TRIM(ROUND(IFERROR(CriteriTecnici!$L2408*1,IFERROR(NUMBERVALUE(CriteriTecnici!$L2408,".",","),IFERROR(NUMBERVALUE(CriteriTecnici!$L2408,",","."),0))),4)&amp;""),",",".")&amp;", "&amp;CHAR(34)&amp;"flag"&amp;CHAR(34)&amp;": "&amp;SUBSTITUTE(TRIM(ROUND(IFERROR(CriteriTecnici!$M2408*1,IFERROR(NUMBERVALUE(CriteriTecnici!$M2408,".",","),IFERROR(NUMBERVALUE(CriteriTecnici!$M2408,",","."),0))),4)&amp;""),",",".")&amp;", "&amp;CHAR(34)&amp;"rawScore"&amp;CHAR(34)&amp;": "&amp;SUBSTITUTE(TRIM(ROUND(IFERROR(CriteriTecnici!$O2408*1,IFERROR(NUMBERVALUE(CriteriTecnici!$O2408,".",","),IFERROR(NUMBERVALUE(CriteriTecnici!$O2408,",","."),0))),4)&amp;""),",",".")&amp;CHAR(125)&amp;IF(TRUE,",",""))</f>
        <v/>
      </c>
    </row>
    <row r="2629">
      <c r="A2629" s="38">
        <f>IF(CriteriTecnici!$A2409="","","    "&amp;CHAR(123)&amp;CHAR(34)&amp;"bidderId"&amp;CHAR(34)&amp;": "&amp;CHAR(34)&amp;SUBSTITUTE(CriteriTecnici!$A2409,CHAR(34),"'")&amp;CHAR(34)&amp;", "&amp;CHAR(34)&amp;"lotId"&amp;CHAR(34)&amp;": "&amp;CHAR(34)&amp;SUBSTITUTE(CriteriTecnici!$C2409,CHAR(34),"'")&amp;CHAR(34)&amp;", "&amp;CHAR(34)&amp;"criterionId"&amp;CHAR(34)&amp;": "&amp;CHAR(34)&amp;SUBSTITUTE(CriteriTecnici!$D2409,CHAR(34),"'")&amp;CHAR(34)&amp;", "&amp;CHAR(34)&amp;"kind"&amp;CHAR(34)&amp;": "&amp;CHAR(34)&amp;SUBSTITUTE(CriteriTecnici!$F2409,CHAR(34),"'")&amp;CHAR(34)&amp;", "&amp;CHAR(34)&amp;"value"&amp;CHAR(34)&amp;": "&amp;SUBSTITUTE(TRIM(ROUND(IFERROR(CriteriTecnici!$N2409*1,IFERROR(NUMBERVALUE(CriteriTecnici!$N2409,".",","),IFERROR(NUMBERVALUE(CriteriTecnici!$N2409,",","."),0))),4)&amp;""),",",".")&amp;", "&amp;CHAR(34)&amp;"numerator"&amp;CHAR(34)&amp;": "&amp;SUBSTITUTE(TRIM(ROUND(IFERROR(CriteriTecnici!$K2409*1,IFERROR(NUMBERVALUE(CriteriTecnici!$K2409,".",","),IFERROR(NUMBERVALUE(CriteriTecnici!$K2409,",","."),0))),4)&amp;""),",",".")&amp;", "&amp;CHAR(34)&amp;"denominator"&amp;CHAR(34)&amp;": "&amp;SUBSTITUTE(TRIM(ROUND(IFERROR(CriteriTecnici!$L2409*1,IFERROR(NUMBERVALUE(CriteriTecnici!$L2409,".",","),IFERROR(NUMBERVALUE(CriteriTecnici!$L2409,",","."),0))),4)&amp;""),",",".")&amp;", "&amp;CHAR(34)&amp;"flag"&amp;CHAR(34)&amp;": "&amp;SUBSTITUTE(TRIM(ROUND(IFERROR(CriteriTecnici!$M2409*1,IFERROR(NUMBERVALUE(CriteriTecnici!$M2409,".",","),IFERROR(NUMBERVALUE(CriteriTecnici!$M2409,",","."),0))),4)&amp;""),",",".")&amp;", "&amp;CHAR(34)&amp;"rawScore"&amp;CHAR(34)&amp;": "&amp;SUBSTITUTE(TRIM(ROUND(IFERROR(CriteriTecnici!$O2409*1,IFERROR(NUMBERVALUE(CriteriTecnici!$O2409,".",","),IFERROR(NUMBERVALUE(CriteriTecnici!$O2409,",","."),0))),4)&amp;""),",",".")&amp;CHAR(125)&amp;IF(TRUE,",",""))</f>
        <v/>
      </c>
    </row>
    <row r="2630">
      <c r="A2630" s="38">
        <f>IF(CriteriTecnici!$A2410="","","    "&amp;CHAR(123)&amp;CHAR(34)&amp;"bidderId"&amp;CHAR(34)&amp;": "&amp;CHAR(34)&amp;SUBSTITUTE(CriteriTecnici!$A2410,CHAR(34),"'")&amp;CHAR(34)&amp;", "&amp;CHAR(34)&amp;"lotId"&amp;CHAR(34)&amp;": "&amp;CHAR(34)&amp;SUBSTITUTE(CriteriTecnici!$C2410,CHAR(34),"'")&amp;CHAR(34)&amp;", "&amp;CHAR(34)&amp;"criterionId"&amp;CHAR(34)&amp;": "&amp;CHAR(34)&amp;SUBSTITUTE(CriteriTecnici!$D2410,CHAR(34),"'")&amp;CHAR(34)&amp;", "&amp;CHAR(34)&amp;"kind"&amp;CHAR(34)&amp;": "&amp;CHAR(34)&amp;SUBSTITUTE(CriteriTecnici!$F2410,CHAR(34),"'")&amp;CHAR(34)&amp;", "&amp;CHAR(34)&amp;"value"&amp;CHAR(34)&amp;": "&amp;SUBSTITUTE(TRIM(ROUND(IFERROR(CriteriTecnici!$N2410*1,IFERROR(NUMBERVALUE(CriteriTecnici!$N2410,".",","),IFERROR(NUMBERVALUE(CriteriTecnici!$N2410,",","."),0))),4)&amp;""),",",".")&amp;", "&amp;CHAR(34)&amp;"numerator"&amp;CHAR(34)&amp;": "&amp;SUBSTITUTE(TRIM(ROUND(IFERROR(CriteriTecnici!$K2410*1,IFERROR(NUMBERVALUE(CriteriTecnici!$K2410,".",","),IFERROR(NUMBERVALUE(CriteriTecnici!$K2410,",","."),0))),4)&amp;""),",",".")&amp;", "&amp;CHAR(34)&amp;"denominator"&amp;CHAR(34)&amp;": "&amp;SUBSTITUTE(TRIM(ROUND(IFERROR(CriteriTecnici!$L2410*1,IFERROR(NUMBERVALUE(CriteriTecnici!$L2410,".",","),IFERROR(NUMBERVALUE(CriteriTecnici!$L2410,",","."),0))),4)&amp;""),",",".")&amp;", "&amp;CHAR(34)&amp;"flag"&amp;CHAR(34)&amp;": "&amp;SUBSTITUTE(TRIM(ROUND(IFERROR(CriteriTecnici!$M2410*1,IFERROR(NUMBERVALUE(CriteriTecnici!$M2410,".",","),IFERROR(NUMBERVALUE(CriteriTecnici!$M2410,",","."),0))),4)&amp;""),",",".")&amp;", "&amp;CHAR(34)&amp;"rawScore"&amp;CHAR(34)&amp;": "&amp;SUBSTITUTE(TRIM(ROUND(IFERROR(CriteriTecnici!$O2410*1,IFERROR(NUMBERVALUE(CriteriTecnici!$O2410,".",","),IFERROR(NUMBERVALUE(CriteriTecnici!$O2410,",","."),0))),4)&amp;""),",",".")&amp;CHAR(125)&amp;IF(TRUE,",",""))</f>
        <v/>
      </c>
    </row>
    <row r="2631">
      <c r="A2631" s="38">
        <f>IF(CriteriTecnici!$A2411="","","    "&amp;CHAR(123)&amp;CHAR(34)&amp;"bidderId"&amp;CHAR(34)&amp;": "&amp;CHAR(34)&amp;SUBSTITUTE(CriteriTecnici!$A2411,CHAR(34),"'")&amp;CHAR(34)&amp;", "&amp;CHAR(34)&amp;"lotId"&amp;CHAR(34)&amp;": "&amp;CHAR(34)&amp;SUBSTITUTE(CriteriTecnici!$C2411,CHAR(34),"'")&amp;CHAR(34)&amp;", "&amp;CHAR(34)&amp;"criterionId"&amp;CHAR(34)&amp;": "&amp;CHAR(34)&amp;SUBSTITUTE(CriteriTecnici!$D2411,CHAR(34),"'")&amp;CHAR(34)&amp;", "&amp;CHAR(34)&amp;"kind"&amp;CHAR(34)&amp;": "&amp;CHAR(34)&amp;SUBSTITUTE(CriteriTecnici!$F2411,CHAR(34),"'")&amp;CHAR(34)&amp;", "&amp;CHAR(34)&amp;"value"&amp;CHAR(34)&amp;": "&amp;SUBSTITUTE(TRIM(ROUND(IFERROR(CriteriTecnici!$N2411*1,IFERROR(NUMBERVALUE(CriteriTecnici!$N2411,".",","),IFERROR(NUMBERVALUE(CriteriTecnici!$N2411,",","."),0))),4)&amp;""),",",".")&amp;", "&amp;CHAR(34)&amp;"numerator"&amp;CHAR(34)&amp;": "&amp;SUBSTITUTE(TRIM(ROUND(IFERROR(CriteriTecnici!$K2411*1,IFERROR(NUMBERVALUE(CriteriTecnici!$K2411,".",","),IFERROR(NUMBERVALUE(CriteriTecnici!$K2411,",","."),0))),4)&amp;""),",",".")&amp;", "&amp;CHAR(34)&amp;"denominator"&amp;CHAR(34)&amp;": "&amp;SUBSTITUTE(TRIM(ROUND(IFERROR(CriteriTecnici!$L2411*1,IFERROR(NUMBERVALUE(CriteriTecnici!$L2411,".",","),IFERROR(NUMBERVALUE(CriteriTecnici!$L2411,",","."),0))),4)&amp;""),",",".")&amp;", "&amp;CHAR(34)&amp;"flag"&amp;CHAR(34)&amp;": "&amp;SUBSTITUTE(TRIM(ROUND(IFERROR(CriteriTecnici!$M2411*1,IFERROR(NUMBERVALUE(CriteriTecnici!$M2411,".",","),IFERROR(NUMBERVALUE(CriteriTecnici!$M2411,",","."),0))),4)&amp;""),",",".")&amp;", "&amp;CHAR(34)&amp;"rawScore"&amp;CHAR(34)&amp;": "&amp;SUBSTITUTE(TRIM(ROUND(IFERROR(CriteriTecnici!$O2411*1,IFERROR(NUMBERVALUE(CriteriTecnici!$O2411,".",","),IFERROR(NUMBERVALUE(CriteriTecnici!$O2411,",","."),0))),4)&amp;""),",",".")&amp;CHAR(125)&amp;IF(TRUE,",",""))</f>
        <v/>
      </c>
    </row>
    <row r="2632">
      <c r="A2632" s="38">
        <f>IF(CriteriTecnici!$A2412="","","    "&amp;CHAR(123)&amp;CHAR(34)&amp;"bidderId"&amp;CHAR(34)&amp;": "&amp;CHAR(34)&amp;SUBSTITUTE(CriteriTecnici!$A2412,CHAR(34),"'")&amp;CHAR(34)&amp;", "&amp;CHAR(34)&amp;"lotId"&amp;CHAR(34)&amp;": "&amp;CHAR(34)&amp;SUBSTITUTE(CriteriTecnici!$C2412,CHAR(34),"'")&amp;CHAR(34)&amp;", "&amp;CHAR(34)&amp;"criterionId"&amp;CHAR(34)&amp;": "&amp;CHAR(34)&amp;SUBSTITUTE(CriteriTecnici!$D2412,CHAR(34),"'")&amp;CHAR(34)&amp;", "&amp;CHAR(34)&amp;"kind"&amp;CHAR(34)&amp;": "&amp;CHAR(34)&amp;SUBSTITUTE(CriteriTecnici!$F2412,CHAR(34),"'")&amp;CHAR(34)&amp;", "&amp;CHAR(34)&amp;"value"&amp;CHAR(34)&amp;": "&amp;SUBSTITUTE(TRIM(ROUND(IFERROR(CriteriTecnici!$N2412*1,IFERROR(NUMBERVALUE(CriteriTecnici!$N2412,".",","),IFERROR(NUMBERVALUE(CriteriTecnici!$N2412,",","."),0))),4)&amp;""),",",".")&amp;", "&amp;CHAR(34)&amp;"numerator"&amp;CHAR(34)&amp;": "&amp;SUBSTITUTE(TRIM(ROUND(IFERROR(CriteriTecnici!$K2412*1,IFERROR(NUMBERVALUE(CriteriTecnici!$K2412,".",","),IFERROR(NUMBERVALUE(CriteriTecnici!$K2412,",","."),0))),4)&amp;""),",",".")&amp;", "&amp;CHAR(34)&amp;"denominator"&amp;CHAR(34)&amp;": "&amp;SUBSTITUTE(TRIM(ROUND(IFERROR(CriteriTecnici!$L2412*1,IFERROR(NUMBERVALUE(CriteriTecnici!$L2412,".",","),IFERROR(NUMBERVALUE(CriteriTecnici!$L2412,",","."),0))),4)&amp;""),",",".")&amp;", "&amp;CHAR(34)&amp;"flag"&amp;CHAR(34)&amp;": "&amp;SUBSTITUTE(TRIM(ROUND(IFERROR(CriteriTecnici!$M2412*1,IFERROR(NUMBERVALUE(CriteriTecnici!$M2412,".",","),IFERROR(NUMBERVALUE(CriteriTecnici!$M2412,",","."),0))),4)&amp;""),",",".")&amp;", "&amp;CHAR(34)&amp;"rawScore"&amp;CHAR(34)&amp;": "&amp;SUBSTITUTE(TRIM(ROUND(IFERROR(CriteriTecnici!$O2412*1,IFERROR(NUMBERVALUE(CriteriTecnici!$O2412,".",","),IFERROR(NUMBERVALUE(CriteriTecnici!$O2412,",","."),0))),4)&amp;""),",",".")&amp;CHAR(125)&amp;IF(TRUE,",",""))</f>
        <v/>
      </c>
    </row>
    <row r="2633">
      <c r="A2633" s="38">
        <f>IF(CriteriTecnici!$A2413="","","    "&amp;CHAR(123)&amp;CHAR(34)&amp;"bidderId"&amp;CHAR(34)&amp;": "&amp;CHAR(34)&amp;SUBSTITUTE(CriteriTecnici!$A2413,CHAR(34),"'")&amp;CHAR(34)&amp;", "&amp;CHAR(34)&amp;"lotId"&amp;CHAR(34)&amp;": "&amp;CHAR(34)&amp;SUBSTITUTE(CriteriTecnici!$C2413,CHAR(34),"'")&amp;CHAR(34)&amp;", "&amp;CHAR(34)&amp;"criterionId"&amp;CHAR(34)&amp;": "&amp;CHAR(34)&amp;SUBSTITUTE(CriteriTecnici!$D2413,CHAR(34),"'")&amp;CHAR(34)&amp;", "&amp;CHAR(34)&amp;"kind"&amp;CHAR(34)&amp;": "&amp;CHAR(34)&amp;SUBSTITUTE(CriteriTecnici!$F2413,CHAR(34),"'")&amp;CHAR(34)&amp;", "&amp;CHAR(34)&amp;"value"&amp;CHAR(34)&amp;": "&amp;SUBSTITUTE(TRIM(ROUND(IFERROR(CriteriTecnici!$N2413*1,IFERROR(NUMBERVALUE(CriteriTecnici!$N2413,".",","),IFERROR(NUMBERVALUE(CriteriTecnici!$N2413,",","."),0))),4)&amp;""),",",".")&amp;", "&amp;CHAR(34)&amp;"numerator"&amp;CHAR(34)&amp;": "&amp;SUBSTITUTE(TRIM(ROUND(IFERROR(CriteriTecnici!$K2413*1,IFERROR(NUMBERVALUE(CriteriTecnici!$K2413,".",","),IFERROR(NUMBERVALUE(CriteriTecnici!$K2413,",","."),0))),4)&amp;""),",",".")&amp;", "&amp;CHAR(34)&amp;"denominator"&amp;CHAR(34)&amp;": "&amp;SUBSTITUTE(TRIM(ROUND(IFERROR(CriteriTecnici!$L2413*1,IFERROR(NUMBERVALUE(CriteriTecnici!$L2413,".",","),IFERROR(NUMBERVALUE(CriteriTecnici!$L2413,",","."),0))),4)&amp;""),",",".")&amp;", "&amp;CHAR(34)&amp;"flag"&amp;CHAR(34)&amp;": "&amp;SUBSTITUTE(TRIM(ROUND(IFERROR(CriteriTecnici!$M2413*1,IFERROR(NUMBERVALUE(CriteriTecnici!$M2413,".",","),IFERROR(NUMBERVALUE(CriteriTecnici!$M2413,",","."),0))),4)&amp;""),",",".")&amp;", "&amp;CHAR(34)&amp;"rawScore"&amp;CHAR(34)&amp;": "&amp;SUBSTITUTE(TRIM(ROUND(IFERROR(CriteriTecnici!$O2413*1,IFERROR(NUMBERVALUE(CriteriTecnici!$O2413,".",","),IFERROR(NUMBERVALUE(CriteriTecnici!$O2413,",","."),0))),4)&amp;""),",",".")&amp;CHAR(125)&amp;IF(TRUE,",",""))</f>
        <v/>
      </c>
    </row>
    <row r="2634">
      <c r="A2634" s="38">
        <f>IF(CriteriTecnici!$A2414="","","    "&amp;CHAR(123)&amp;CHAR(34)&amp;"bidderId"&amp;CHAR(34)&amp;": "&amp;CHAR(34)&amp;SUBSTITUTE(CriteriTecnici!$A2414,CHAR(34),"'")&amp;CHAR(34)&amp;", "&amp;CHAR(34)&amp;"lotId"&amp;CHAR(34)&amp;": "&amp;CHAR(34)&amp;SUBSTITUTE(CriteriTecnici!$C2414,CHAR(34),"'")&amp;CHAR(34)&amp;", "&amp;CHAR(34)&amp;"criterionId"&amp;CHAR(34)&amp;": "&amp;CHAR(34)&amp;SUBSTITUTE(CriteriTecnici!$D2414,CHAR(34),"'")&amp;CHAR(34)&amp;", "&amp;CHAR(34)&amp;"kind"&amp;CHAR(34)&amp;": "&amp;CHAR(34)&amp;SUBSTITUTE(CriteriTecnici!$F2414,CHAR(34),"'")&amp;CHAR(34)&amp;", "&amp;CHAR(34)&amp;"value"&amp;CHAR(34)&amp;": "&amp;SUBSTITUTE(TRIM(ROUND(IFERROR(CriteriTecnici!$N2414*1,IFERROR(NUMBERVALUE(CriteriTecnici!$N2414,".",","),IFERROR(NUMBERVALUE(CriteriTecnici!$N2414,",","."),0))),4)&amp;""),",",".")&amp;", "&amp;CHAR(34)&amp;"numerator"&amp;CHAR(34)&amp;": "&amp;SUBSTITUTE(TRIM(ROUND(IFERROR(CriteriTecnici!$K2414*1,IFERROR(NUMBERVALUE(CriteriTecnici!$K2414,".",","),IFERROR(NUMBERVALUE(CriteriTecnici!$K2414,",","."),0))),4)&amp;""),",",".")&amp;", "&amp;CHAR(34)&amp;"denominator"&amp;CHAR(34)&amp;": "&amp;SUBSTITUTE(TRIM(ROUND(IFERROR(CriteriTecnici!$L2414*1,IFERROR(NUMBERVALUE(CriteriTecnici!$L2414,".",","),IFERROR(NUMBERVALUE(CriteriTecnici!$L2414,",","."),0))),4)&amp;""),",",".")&amp;", "&amp;CHAR(34)&amp;"flag"&amp;CHAR(34)&amp;": "&amp;SUBSTITUTE(TRIM(ROUND(IFERROR(CriteriTecnici!$M2414*1,IFERROR(NUMBERVALUE(CriteriTecnici!$M2414,".",","),IFERROR(NUMBERVALUE(CriteriTecnici!$M2414,",","."),0))),4)&amp;""),",",".")&amp;", "&amp;CHAR(34)&amp;"rawScore"&amp;CHAR(34)&amp;": "&amp;SUBSTITUTE(TRIM(ROUND(IFERROR(CriteriTecnici!$O2414*1,IFERROR(NUMBERVALUE(CriteriTecnici!$O2414,".",","),IFERROR(NUMBERVALUE(CriteriTecnici!$O2414,",","."),0))),4)&amp;""),",",".")&amp;CHAR(125)&amp;IF(TRUE,",",""))</f>
        <v/>
      </c>
    </row>
    <row r="2635">
      <c r="A2635" s="38">
        <f>IF(CriteriTecnici!$A2415="","","    "&amp;CHAR(123)&amp;CHAR(34)&amp;"bidderId"&amp;CHAR(34)&amp;": "&amp;CHAR(34)&amp;SUBSTITUTE(CriteriTecnici!$A2415,CHAR(34),"'")&amp;CHAR(34)&amp;", "&amp;CHAR(34)&amp;"lotId"&amp;CHAR(34)&amp;": "&amp;CHAR(34)&amp;SUBSTITUTE(CriteriTecnici!$C2415,CHAR(34),"'")&amp;CHAR(34)&amp;", "&amp;CHAR(34)&amp;"criterionId"&amp;CHAR(34)&amp;": "&amp;CHAR(34)&amp;SUBSTITUTE(CriteriTecnici!$D2415,CHAR(34),"'")&amp;CHAR(34)&amp;", "&amp;CHAR(34)&amp;"kind"&amp;CHAR(34)&amp;": "&amp;CHAR(34)&amp;SUBSTITUTE(CriteriTecnici!$F2415,CHAR(34),"'")&amp;CHAR(34)&amp;", "&amp;CHAR(34)&amp;"value"&amp;CHAR(34)&amp;": "&amp;SUBSTITUTE(TRIM(ROUND(IFERROR(CriteriTecnici!$N2415*1,IFERROR(NUMBERVALUE(CriteriTecnici!$N2415,".",","),IFERROR(NUMBERVALUE(CriteriTecnici!$N2415,",","."),0))),4)&amp;""),",",".")&amp;", "&amp;CHAR(34)&amp;"numerator"&amp;CHAR(34)&amp;": "&amp;SUBSTITUTE(TRIM(ROUND(IFERROR(CriteriTecnici!$K2415*1,IFERROR(NUMBERVALUE(CriteriTecnici!$K2415,".",","),IFERROR(NUMBERVALUE(CriteriTecnici!$K2415,",","."),0))),4)&amp;""),",",".")&amp;", "&amp;CHAR(34)&amp;"denominator"&amp;CHAR(34)&amp;": "&amp;SUBSTITUTE(TRIM(ROUND(IFERROR(CriteriTecnici!$L2415*1,IFERROR(NUMBERVALUE(CriteriTecnici!$L2415,".",","),IFERROR(NUMBERVALUE(CriteriTecnici!$L2415,",","."),0))),4)&amp;""),",",".")&amp;", "&amp;CHAR(34)&amp;"flag"&amp;CHAR(34)&amp;": "&amp;SUBSTITUTE(TRIM(ROUND(IFERROR(CriteriTecnici!$M2415*1,IFERROR(NUMBERVALUE(CriteriTecnici!$M2415,".",","),IFERROR(NUMBERVALUE(CriteriTecnici!$M2415,",","."),0))),4)&amp;""),",",".")&amp;", "&amp;CHAR(34)&amp;"rawScore"&amp;CHAR(34)&amp;": "&amp;SUBSTITUTE(TRIM(ROUND(IFERROR(CriteriTecnici!$O2415*1,IFERROR(NUMBERVALUE(CriteriTecnici!$O2415,".",","),IFERROR(NUMBERVALUE(CriteriTecnici!$O2415,",","."),0))),4)&amp;""),",",".")&amp;CHAR(125)&amp;IF(TRUE,",",""))</f>
        <v/>
      </c>
    </row>
    <row r="2636">
      <c r="A2636" s="38">
        <f>IF(CriteriTecnici!$A2416="","","    "&amp;CHAR(123)&amp;CHAR(34)&amp;"bidderId"&amp;CHAR(34)&amp;": "&amp;CHAR(34)&amp;SUBSTITUTE(CriteriTecnici!$A2416,CHAR(34),"'")&amp;CHAR(34)&amp;", "&amp;CHAR(34)&amp;"lotId"&amp;CHAR(34)&amp;": "&amp;CHAR(34)&amp;SUBSTITUTE(CriteriTecnici!$C2416,CHAR(34),"'")&amp;CHAR(34)&amp;", "&amp;CHAR(34)&amp;"criterionId"&amp;CHAR(34)&amp;": "&amp;CHAR(34)&amp;SUBSTITUTE(CriteriTecnici!$D2416,CHAR(34),"'")&amp;CHAR(34)&amp;", "&amp;CHAR(34)&amp;"kind"&amp;CHAR(34)&amp;": "&amp;CHAR(34)&amp;SUBSTITUTE(CriteriTecnici!$F2416,CHAR(34),"'")&amp;CHAR(34)&amp;", "&amp;CHAR(34)&amp;"value"&amp;CHAR(34)&amp;": "&amp;SUBSTITUTE(TRIM(ROUND(IFERROR(CriteriTecnici!$N2416*1,IFERROR(NUMBERVALUE(CriteriTecnici!$N2416,".",","),IFERROR(NUMBERVALUE(CriteriTecnici!$N2416,",","."),0))),4)&amp;""),",",".")&amp;", "&amp;CHAR(34)&amp;"numerator"&amp;CHAR(34)&amp;": "&amp;SUBSTITUTE(TRIM(ROUND(IFERROR(CriteriTecnici!$K2416*1,IFERROR(NUMBERVALUE(CriteriTecnici!$K2416,".",","),IFERROR(NUMBERVALUE(CriteriTecnici!$K2416,",","."),0))),4)&amp;""),",",".")&amp;", "&amp;CHAR(34)&amp;"denominator"&amp;CHAR(34)&amp;": "&amp;SUBSTITUTE(TRIM(ROUND(IFERROR(CriteriTecnici!$L2416*1,IFERROR(NUMBERVALUE(CriteriTecnici!$L2416,".",","),IFERROR(NUMBERVALUE(CriteriTecnici!$L2416,",","."),0))),4)&amp;""),",",".")&amp;", "&amp;CHAR(34)&amp;"flag"&amp;CHAR(34)&amp;": "&amp;SUBSTITUTE(TRIM(ROUND(IFERROR(CriteriTecnici!$M2416*1,IFERROR(NUMBERVALUE(CriteriTecnici!$M2416,".",","),IFERROR(NUMBERVALUE(CriteriTecnici!$M2416,",","."),0))),4)&amp;""),",",".")&amp;", "&amp;CHAR(34)&amp;"rawScore"&amp;CHAR(34)&amp;": "&amp;SUBSTITUTE(TRIM(ROUND(IFERROR(CriteriTecnici!$O2416*1,IFERROR(NUMBERVALUE(CriteriTecnici!$O2416,".",","),IFERROR(NUMBERVALUE(CriteriTecnici!$O2416,",","."),0))),4)&amp;""),",",".")&amp;CHAR(125)&amp;IF(TRUE,",",""))</f>
        <v/>
      </c>
    </row>
    <row r="2637">
      <c r="A2637" s="38">
        <f>IF(CriteriTecnici!$A2417="","","    "&amp;CHAR(123)&amp;CHAR(34)&amp;"bidderId"&amp;CHAR(34)&amp;": "&amp;CHAR(34)&amp;SUBSTITUTE(CriteriTecnici!$A2417,CHAR(34),"'")&amp;CHAR(34)&amp;", "&amp;CHAR(34)&amp;"lotId"&amp;CHAR(34)&amp;": "&amp;CHAR(34)&amp;SUBSTITUTE(CriteriTecnici!$C2417,CHAR(34),"'")&amp;CHAR(34)&amp;", "&amp;CHAR(34)&amp;"criterionId"&amp;CHAR(34)&amp;": "&amp;CHAR(34)&amp;SUBSTITUTE(CriteriTecnici!$D2417,CHAR(34),"'")&amp;CHAR(34)&amp;", "&amp;CHAR(34)&amp;"kind"&amp;CHAR(34)&amp;": "&amp;CHAR(34)&amp;SUBSTITUTE(CriteriTecnici!$F2417,CHAR(34),"'")&amp;CHAR(34)&amp;", "&amp;CHAR(34)&amp;"value"&amp;CHAR(34)&amp;": "&amp;SUBSTITUTE(TRIM(ROUND(IFERROR(CriteriTecnici!$N2417*1,IFERROR(NUMBERVALUE(CriteriTecnici!$N2417,".",","),IFERROR(NUMBERVALUE(CriteriTecnici!$N2417,",","."),0))),4)&amp;""),",",".")&amp;", "&amp;CHAR(34)&amp;"numerator"&amp;CHAR(34)&amp;": "&amp;SUBSTITUTE(TRIM(ROUND(IFERROR(CriteriTecnici!$K2417*1,IFERROR(NUMBERVALUE(CriteriTecnici!$K2417,".",","),IFERROR(NUMBERVALUE(CriteriTecnici!$K2417,",","."),0))),4)&amp;""),",",".")&amp;", "&amp;CHAR(34)&amp;"denominator"&amp;CHAR(34)&amp;": "&amp;SUBSTITUTE(TRIM(ROUND(IFERROR(CriteriTecnici!$L2417*1,IFERROR(NUMBERVALUE(CriteriTecnici!$L2417,".",","),IFERROR(NUMBERVALUE(CriteriTecnici!$L2417,",","."),0))),4)&amp;""),",",".")&amp;", "&amp;CHAR(34)&amp;"flag"&amp;CHAR(34)&amp;": "&amp;SUBSTITUTE(TRIM(ROUND(IFERROR(CriteriTecnici!$M2417*1,IFERROR(NUMBERVALUE(CriteriTecnici!$M2417,".",","),IFERROR(NUMBERVALUE(CriteriTecnici!$M2417,",","."),0))),4)&amp;""),",",".")&amp;", "&amp;CHAR(34)&amp;"rawScore"&amp;CHAR(34)&amp;": "&amp;SUBSTITUTE(TRIM(ROUND(IFERROR(CriteriTecnici!$O2417*1,IFERROR(NUMBERVALUE(CriteriTecnici!$O2417,".",","),IFERROR(NUMBERVALUE(CriteriTecnici!$O2417,",","."),0))),4)&amp;""),",",".")&amp;CHAR(125)&amp;IF(TRUE,",",""))</f>
        <v/>
      </c>
    </row>
    <row r="2638">
      <c r="A2638" s="38">
        <f>IF(CriteriTecnici!$A2418="","","    "&amp;CHAR(123)&amp;CHAR(34)&amp;"bidderId"&amp;CHAR(34)&amp;": "&amp;CHAR(34)&amp;SUBSTITUTE(CriteriTecnici!$A2418,CHAR(34),"'")&amp;CHAR(34)&amp;", "&amp;CHAR(34)&amp;"lotId"&amp;CHAR(34)&amp;": "&amp;CHAR(34)&amp;SUBSTITUTE(CriteriTecnici!$C2418,CHAR(34),"'")&amp;CHAR(34)&amp;", "&amp;CHAR(34)&amp;"criterionId"&amp;CHAR(34)&amp;": "&amp;CHAR(34)&amp;SUBSTITUTE(CriteriTecnici!$D2418,CHAR(34),"'")&amp;CHAR(34)&amp;", "&amp;CHAR(34)&amp;"kind"&amp;CHAR(34)&amp;": "&amp;CHAR(34)&amp;SUBSTITUTE(CriteriTecnici!$F2418,CHAR(34),"'")&amp;CHAR(34)&amp;", "&amp;CHAR(34)&amp;"value"&amp;CHAR(34)&amp;": "&amp;SUBSTITUTE(TRIM(ROUND(IFERROR(CriteriTecnici!$N2418*1,IFERROR(NUMBERVALUE(CriteriTecnici!$N2418,".",","),IFERROR(NUMBERVALUE(CriteriTecnici!$N2418,",","."),0))),4)&amp;""),",",".")&amp;", "&amp;CHAR(34)&amp;"numerator"&amp;CHAR(34)&amp;": "&amp;SUBSTITUTE(TRIM(ROUND(IFERROR(CriteriTecnici!$K2418*1,IFERROR(NUMBERVALUE(CriteriTecnici!$K2418,".",","),IFERROR(NUMBERVALUE(CriteriTecnici!$K2418,",","."),0))),4)&amp;""),",",".")&amp;", "&amp;CHAR(34)&amp;"denominator"&amp;CHAR(34)&amp;": "&amp;SUBSTITUTE(TRIM(ROUND(IFERROR(CriteriTecnici!$L2418*1,IFERROR(NUMBERVALUE(CriteriTecnici!$L2418,".",","),IFERROR(NUMBERVALUE(CriteriTecnici!$L2418,",","."),0))),4)&amp;""),",",".")&amp;", "&amp;CHAR(34)&amp;"flag"&amp;CHAR(34)&amp;": "&amp;SUBSTITUTE(TRIM(ROUND(IFERROR(CriteriTecnici!$M2418*1,IFERROR(NUMBERVALUE(CriteriTecnici!$M2418,".",","),IFERROR(NUMBERVALUE(CriteriTecnici!$M2418,",","."),0))),4)&amp;""),",",".")&amp;", "&amp;CHAR(34)&amp;"rawScore"&amp;CHAR(34)&amp;": "&amp;SUBSTITUTE(TRIM(ROUND(IFERROR(CriteriTecnici!$O2418*1,IFERROR(NUMBERVALUE(CriteriTecnici!$O2418,".",","),IFERROR(NUMBERVALUE(CriteriTecnici!$O2418,",","."),0))),4)&amp;""),",",".")&amp;CHAR(125)&amp;IF(TRUE,",",""))</f>
        <v/>
      </c>
    </row>
    <row r="2639">
      <c r="A2639" s="38">
        <f>IF(CriteriTecnici!$A2419="","","    "&amp;CHAR(123)&amp;CHAR(34)&amp;"bidderId"&amp;CHAR(34)&amp;": "&amp;CHAR(34)&amp;SUBSTITUTE(CriteriTecnici!$A2419,CHAR(34),"'")&amp;CHAR(34)&amp;", "&amp;CHAR(34)&amp;"lotId"&amp;CHAR(34)&amp;": "&amp;CHAR(34)&amp;SUBSTITUTE(CriteriTecnici!$C2419,CHAR(34),"'")&amp;CHAR(34)&amp;", "&amp;CHAR(34)&amp;"criterionId"&amp;CHAR(34)&amp;": "&amp;CHAR(34)&amp;SUBSTITUTE(CriteriTecnici!$D2419,CHAR(34),"'")&amp;CHAR(34)&amp;", "&amp;CHAR(34)&amp;"kind"&amp;CHAR(34)&amp;": "&amp;CHAR(34)&amp;SUBSTITUTE(CriteriTecnici!$F2419,CHAR(34),"'")&amp;CHAR(34)&amp;", "&amp;CHAR(34)&amp;"value"&amp;CHAR(34)&amp;": "&amp;SUBSTITUTE(TRIM(ROUND(IFERROR(CriteriTecnici!$N2419*1,IFERROR(NUMBERVALUE(CriteriTecnici!$N2419,".",","),IFERROR(NUMBERVALUE(CriteriTecnici!$N2419,",","."),0))),4)&amp;""),",",".")&amp;", "&amp;CHAR(34)&amp;"numerator"&amp;CHAR(34)&amp;": "&amp;SUBSTITUTE(TRIM(ROUND(IFERROR(CriteriTecnici!$K2419*1,IFERROR(NUMBERVALUE(CriteriTecnici!$K2419,".",","),IFERROR(NUMBERVALUE(CriteriTecnici!$K2419,",","."),0))),4)&amp;""),",",".")&amp;", "&amp;CHAR(34)&amp;"denominator"&amp;CHAR(34)&amp;": "&amp;SUBSTITUTE(TRIM(ROUND(IFERROR(CriteriTecnici!$L2419*1,IFERROR(NUMBERVALUE(CriteriTecnici!$L2419,".",","),IFERROR(NUMBERVALUE(CriteriTecnici!$L2419,",","."),0))),4)&amp;""),",",".")&amp;", "&amp;CHAR(34)&amp;"flag"&amp;CHAR(34)&amp;": "&amp;SUBSTITUTE(TRIM(ROUND(IFERROR(CriteriTecnici!$M2419*1,IFERROR(NUMBERVALUE(CriteriTecnici!$M2419,".",","),IFERROR(NUMBERVALUE(CriteriTecnici!$M2419,",","."),0))),4)&amp;""),",",".")&amp;", "&amp;CHAR(34)&amp;"rawScore"&amp;CHAR(34)&amp;": "&amp;SUBSTITUTE(TRIM(ROUND(IFERROR(CriteriTecnici!$O2419*1,IFERROR(NUMBERVALUE(CriteriTecnici!$O2419,".",","),IFERROR(NUMBERVALUE(CriteriTecnici!$O2419,",","."),0))),4)&amp;""),",",".")&amp;CHAR(125)&amp;IF(TRUE,",",""))</f>
        <v/>
      </c>
    </row>
    <row r="2640">
      <c r="A2640" s="38">
        <f>IF(CriteriTecnici!$A2420="","","    "&amp;CHAR(123)&amp;CHAR(34)&amp;"bidderId"&amp;CHAR(34)&amp;": "&amp;CHAR(34)&amp;SUBSTITUTE(CriteriTecnici!$A2420,CHAR(34),"'")&amp;CHAR(34)&amp;", "&amp;CHAR(34)&amp;"lotId"&amp;CHAR(34)&amp;": "&amp;CHAR(34)&amp;SUBSTITUTE(CriteriTecnici!$C2420,CHAR(34),"'")&amp;CHAR(34)&amp;", "&amp;CHAR(34)&amp;"criterionId"&amp;CHAR(34)&amp;": "&amp;CHAR(34)&amp;SUBSTITUTE(CriteriTecnici!$D2420,CHAR(34),"'")&amp;CHAR(34)&amp;", "&amp;CHAR(34)&amp;"kind"&amp;CHAR(34)&amp;": "&amp;CHAR(34)&amp;SUBSTITUTE(CriteriTecnici!$F2420,CHAR(34),"'")&amp;CHAR(34)&amp;", "&amp;CHAR(34)&amp;"value"&amp;CHAR(34)&amp;": "&amp;SUBSTITUTE(TRIM(ROUND(IFERROR(CriteriTecnici!$N2420*1,IFERROR(NUMBERVALUE(CriteriTecnici!$N2420,".",","),IFERROR(NUMBERVALUE(CriteriTecnici!$N2420,",","."),0))),4)&amp;""),",",".")&amp;", "&amp;CHAR(34)&amp;"numerator"&amp;CHAR(34)&amp;": "&amp;SUBSTITUTE(TRIM(ROUND(IFERROR(CriteriTecnici!$K2420*1,IFERROR(NUMBERVALUE(CriteriTecnici!$K2420,".",","),IFERROR(NUMBERVALUE(CriteriTecnici!$K2420,",","."),0))),4)&amp;""),",",".")&amp;", "&amp;CHAR(34)&amp;"denominator"&amp;CHAR(34)&amp;": "&amp;SUBSTITUTE(TRIM(ROUND(IFERROR(CriteriTecnici!$L2420*1,IFERROR(NUMBERVALUE(CriteriTecnici!$L2420,".",","),IFERROR(NUMBERVALUE(CriteriTecnici!$L2420,",","."),0))),4)&amp;""),",",".")&amp;", "&amp;CHAR(34)&amp;"flag"&amp;CHAR(34)&amp;": "&amp;SUBSTITUTE(TRIM(ROUND(IFERROR(CriteriTecnici!$M2420*1,IFERROR(NUMBERVALUE(CriteriTecnici!$M2420,".",","),IFERROR(NUMBERVALUE(CriteriTecnici!$M2420,",","."),0))),4)&amp;""),",",".")&amp;", "&amp;CHAR(34)&amp;"rawScore"&amp;CHAR(34)&amp;": "&amp;SUBSTITUTE(TRIM(ROUND(IFERROR(CriteriTecnici!$O2420*1,IFERROR(NUMBERVALUE(CriteriTecnici!$O2420,".",","),IFERROR(NUMBERVALUE(CriteriTecnici!$O2420,",","."),0))),4)&amp;""),",",".")&amp;CHAR(125)&amp;IF(TRUE,",",""))</f>
        <v/>
      </c>
    </row>
    <row r="2641">
      <c r="A2641" s="38">
        <f>IF(CriteriTecnici!$A2421="","","    "&amp;CHAR(123)&amp;CHAR(34)&amp;"bidderId"&amp;CHAR(34)&amp;": "&amp;CHAR(34)&amp;SUBSTITUTE(CriteriTecnici!$A2421,CHAR(34),"'")&amp;CHAR(34)&amp;", "&amp;CHAR(34)&amp;"lotId"&amp;CHAR(34)&amp;": "&amp;CHAR(34)&amp;SUBSTITUTE(CriteriTecnici!$C2421,CHAR(34),"'")&amp;CHAR(34)&amp;", "&amp;CHAR(34)&amp;"criterionId"&amp;CHAR(34)&amp;": "&amp;CHAR(34)&amp;SUBSTITUTE(CriteriTecnici!$D2421,CHAR(34),"'")&amp;CHAR(34)&amp;", "&amp;CHAR(34)&amp;"kind"&amp;CHAR(34)&amp;": "&amp;CHAR(34)&amp;SUBSTITUTE(CriteriTecnici!$F2421,CHAR(34),"'")&amp;CHAR(34)&amp;", "&amp;CHAR(34)&amp;"value"&amp;CHAR(34)&amp;": "&amp;SUBSTITUTE(TRIM(ROUND(IFERROR(CriteriTecnici!$N2421*1,IFERROR(NUMBERVALUE(CriteriTecnici!$N2421,".",","),IFERROR(NUMBERVALUE(CriteriTecnici!$N2421,",","."),0))),4)&amp;""),",",".")&amp;", "&amp;CHAR(34)&amp;"numerator"&amp;CHAR(34)&amp;": "&amp;SUBSTITUTE(TRIM(ROUND(IFERROR(CriteriTecnici!$K2421*1,IFERROR(NUMBERVALUE(CriteriTecnici!$K2421,".",","),IFERROR(NUMBERVALUE(CriteriTecnici!$K2421,",","."),0))),4)&amp;""),",",".")&amp;", "&amp;CHAR(34)&amp;"denominator"&amp;CHAR(34)&amp;": "&amp;SUBSTITUTE(TRIM(ROUND(IFERROR(CriteriTecnici!$L2421*1,IFERROR(NUMBERVALUE(CriteriTecnici!$L2421,".",","),IFERROR(NUMBERVALUE(CriteriTecnici!$L2421,",","."),0))),4)&amp;""),",",".")&amp;", "&amp;CHAR(34)&amp;"flag"&amp;CHAR(34)&amp;": "&amp;SUBSTITUTE(TRIM(ROUND(IFERROR(CriteriTecnici!$M2421*1,IFERROR(NUMBERVALUE(CriteriTecnici!$M2421,".",","),IFERROR(NUMBERVALUE(CriteriTecnici!$M2421,",","."),0))),4)&amp;""),",",".")&amp;", "&amp;CHAR(34)&amp;"rawScore"&amp;CHAR(34)&amp;": "&amp;SUBSTITUTE(TRIM(ROUND(IFERROR(CriteriTecnici!$O2421*1,IFERROR(NUMBERVALUE(CriteriTecnici!$O2421,".",","),IFERROR(NUMBERVALUE(CriteriTecnici!$O2421,",","."),0))),4)&amp;""),",",".")&amp;CHAR(125)&amp;IF(TRUE,",",""))</f>
        <v/>
      </c>
    </row>
    <row r="2642">
      <c r="A2642" s="38">
        <f>IF(CriteriTecnici!$A2422="","","    "&amp;CHAR(123)&amp;CHAR(34)&amp;"bidderId"&amp;CHAR(34)&amp;": "&amp;CHAR(34)&amp;SUBSTITUTE(CriteriTecnici!$A2422,CHAR(34),"'")&amp;CHAR(34)&amp;", "&amp;CHAR(34)&amp;"lotId"&amp;CHAR(34)&amp;": "&amp;CHAR(34)&amp;SUBSTITUTE(CriteriTecnici!$C2422,CHAR(34),"'")&amp;CHAR(34)&amp;", "&amp;CHAR(34)&amp;"criterionId"&amp;CHAR(34)&amp;": "&amp;CHAR(34)&amp;SUBSTITUTE(CriteriTecnici!$D2422,CHAR(34),"'")&amp;CHAR(34)&amp;", "&amp;CHAR(34)&amp;"kind"&amp;CHAR(34)&amp;": "&amp;CHAR(34)&amp;SUBSTITUTE(CriteriTecnici!$F2422,CHAR(34),"'")&amp;CHAR(34)&amp;", "&amp;CHAR(34)&amp;"value"&amp;CHAR(34)&amp;": "&amp;SUBSTITUTE(TRIM(ROUND(IFERROR(CriteriTecnici!$N2422*1,IFERROR(NUMBERVALUE(CriteriTecnici!$N2422,".",","),IFERROR(NUMBERVALUE(CriteriTecnici!$N2422,",","."),0))),4)&amp;""),",",".")&amp;", "&amp;CHAR(34)&amp;"numerator"&amp;CHAR(34)&amp;": "&amp;SUBSTITUTE(TRIM(ROUND(IFERROR(CriteriTecnici!$K2422*1,IFERROR(NUMBERVALUE(CriteriTecnici!$K2422,".",","),IFERROR(NUMBERVALUE(CriteriTecnici!$K2422,",","."),0))),4)&amp;""),",",".")&amp;", "&amp;CHAR(34)&amp;"denominator"&amp;CHAR(34)&amp;": "&amp;SUBSTITUTE(TRIM(ROUND(IFERROR(CriteriTecnici!$L2422*1,IFERROR(NUMBERVALUE(CriteriTecnici!$L2422,".",","),IFERROR(NUMBERVALUE(CriteriTecnici!$L2422,",","."),0))),4)&amp;""),",",".")&amp;", "&amp;CHAR(34)&amp;"flag"&amp;CHAR(34)&amp;": "&amp;SUBSTITUTE(TRIM(ROUND(IFERROR(CriteriTecnici!$M2422*1,IFERROR(NUMBERVALUE(CriteriTecnici!$M2422,".",","),IFERROR(NUMBERVALUE(CriteriTecnici!$M2422,",","."),0))),4)&amp;""),",",".")&amp;", "&amp;CHAR(34)&amp;"rawScore"&amp;CHAR(34)&amp;": "&amp;SUBSTITUTE(TRIM(ROUND(IFERROR(CriteriTecnici!$O2422*1,IFERROR(NUMBERVALUE(CriteriTecnici!$O2422,".",","),IFERROR(NUMBERVALUE(CriteriTecnici!$O2422,",","."),0))),4)&amp;""),",",".")&amp;CHAR(125)&amp;IF(COUNTA(Offerte!$A80:$A$200)&gt;0,",",""))</f>
        <v/>
      </c>
    </row>
    <row r="2643">
      <c r="A2643" s="38">
        <f>IF(CriteriTecnici!$A2423="","","    "&amp;CHAR(123)&amp;CHAR(34)&amp;"bidderId"&amp;CHAR(34)&amp;": "&amp;CHAR(34)&amp;SUBSTITUTE(CriteriTecnici!$A2423,CHAR(34),"'")&amp;CHAR(34)&amp;", "&amp;CHAR(34)&amp;"lotId"&amp;CHAR(34)&amp;": "&amp;CHAR(34)&amp;SUBSTITUTE(CriteriTecnici!$C2423,CHAR(34),"'")&amp;CHAR(34)&amp;", "&amp;CHAR(34)&amp;"criterionId"&amp;CHAR(34)&amp;": "&amp;CHAR(34)&amp;SUBSTITUTE(CriteriTecnici!$D2423,CHAR(34),"'")&amp;CHAR(34)&amp;", "&amp;CHAR(34)&amp;"kind"&amp;CHAR(34)&amp;": "&amp;CHAR(34)&amp;SUBSTITUTE(CriteriTecnici!$F2423,CHAR(34),"'")&amp;CHAR(34)&amp;", "&amp;CHAR(34)&amp;"value"&amp;CHAR(34)&amp;": "&amp;SUBSTITUTE(TRIM(ROUND(IFERROR(CriteriTecnici!$N2423*1,IFERROR(NUMBERVALUE(CriteriTecnici!$N2423,".",","),IFERROR(NUMBERVALUE(CriteriTecnici!$N2423,",","."),0))),4)&amp;""),",",".")&amp;", "&amp;CHAR(34)&amp;"numerator"&amp;CHAR(34)&amp;": "&amp;SUBSTITUTE(TRIM(ROUND(IFERROR(CriteriTecnici!$K2423*1,IFERROR(NUMBERVALUE(CriteriTecnici!$K2423,".",","),IFERROR(NUMBERVALUE(CriteriTecnici!$K2423,",","."),0))),4)&amp;""),",",".")&amp;", "&amp;CHAR(34)&amp;"denominator"&amp;CHAR(34)&amp;": "&amp;SUBSTITUTE(TRIM(ROUND(IFERROR(CriteriTecnici!$L2423*1,IFERROR(NUMBERVALUE(CriteriTecnici!$L2423,".",","),IFERROR(NUMBERVALUE(CriteriTecnici!$L2423,",","."),0))),4)&amp;""),",",".")&amp;", "&amp;CHAR(34)&amp;"flag"&amp;CHAR(34)&amp;": "&amp;SUBSTITUTE(TRIM(ROUND(IFERROR(CriteriTecnici!$M2423*1,IFERROR(NUMBERVALUE(CriteriTecnici!$M2423,".",","),IFERROR(NUMBERVALUE(CriteriTecnici!$M2423,",","."),0))),4)&amp;""),",",".")&amp;", "&amp;CHAR(34)&amp;"rawScore"&amp;CHAR(34)&amp;": "&amp;SUBSTITUTE(TRIM(ROUND(IFERROR(CriteriTecnici!$O2423*1,IFERROR(NUMBERVALUE(CriteriTecnici!$O2423,".",","),IFERROR(NUMBERVALUE(CriteriTecnici!$O2423,",","."),0))),4)&amp;""),",",".")&amp;CHAR(125)&amp;IF(TRUE,",",""))</f>
        <v/>
      </c>
    </row>
    <row r="2644">
      <c r="A2644" s="38">
        <f>IF(CriteriTecnici!$A2424="","","    "&amp;CHAR(123)&amp;CHAR(34)&amp;"bidderId"&amp;CHAR(34)&amp;": "&amp;CHAR(34)&amp;SUBSTITUTE(CriteriTecnici!$A2424,CHAR(34),"'")&amp;CHAR(34)&amp;", "&amp;CHAR(34)&amp;"lotId"&amp;CHAR(34)&amp;": "&amp;CHAR(34)&amp;SUBSTITUTE(CriteriTecnici!$C2424,CHAR(34),"'")&amp;CHAR(34)&amp;", "&amp;CHAR(34)&amp;"criterionId"&amp;CHAR(34)&amp;": "&amp;CHAR(34)&amp;SUBSTITUTE(CriteriTecnici!$D2424,CHAR(34),"'")&amp;CHAR(34)&amp;", "&amp;CHAR(34)&amp;"kind"&amp;CHAR(34)&amp;": "&amp;CHAR(34)&amp;SUBSTITUTE(CriteriTecnici!$F2424,CHAR(34),"'")&amp;CHAR(34)&amp;", "&amp;CHAR(34)&amp;"value"&amp;CHAR(34)&amp;": "&amp;SUBSTITUTE(TRIM(ROUND(IFERROR(CriteriTecnici!$N2424*1,IFERROR(NUMBERVALUE(CriteriTecnici!$N2424,".",","),IFERROR(NUMBERVALUE(CriteriTecnici!$N2424,",","."),0))),4)&amp;""),",",".")&amp;", "&amp;CHAR(34)&amp;"numerator"&amp;CHAR(34)&amp;": "&amp;SUBSTITUTE(TRIM(ROUND(IFERROR(CriteriTecnici!$K2424*1,IFERROR(NUMBERVALUE(CriteriTecnici!$K2424,".",","),IFERROR(NUMBERVALUE(CriteriTecnici!$K2424,",","."),0))),4)&amp;""),",",".")&amp;", "&amp;CHAR(34)&amp;"denominator"&amp;CHAR(34)&amp;": "&amp;SUBSTITUTE(TRIM(ROUND(IFERROR(CriteriTecnici!$L2424*1,IFERROR(NUMBERVALUE(CriteriTecnici!$L2424,".",","),IFERROR(NUMBERVALUE(CriteriTecnici!$L2424,",","."),0))),4)&amp;""),",",".")&amp;", "&amp;CHAR(34)&amp;"flag"&amp;CHAR(34)&amp;": "&amp;SUBSTITUTE(TRIM(ROUND(IFERROR(CriteriTecnici!$M2424*1,IFERROR(NUMBERVALUE(CriteriTecnici!$M2424,".",","),IFERROR(NUMBERVALUE(CriteriTecnici!$M2424,",","."),0))),4)&amp;""),",",".")&amp;", "&amp;CHAR(34)&amp;"rawScore"&amp;CHAR(34)&amp;": "&amp;SUBSTITUTE(TRIM(ROUND(IFERROR(CriteriTecnici!$O2424*1,IFERROR(NUMBERVALUE(CriteriTecnici!$O2424,".",","),IFERROR(NUMBERVALUE(CriteriTecnici!$O2424,",","."),0))),4)&amp;""),",",".")&amp;CHAR(125)&amp;IF(TRUE,",",""))</f>
        <v/>
      </c>
    </row>
    <row r="2645">
      <c r="A2645" s="38">
        <f>IF(CriteriTecnici!$A2425="","","    "&amp;CHAR(123)&amp;CHAR(34)&amp;"bidderId"&amp;CHAR(34)&amp;": "&amp;CHAR(34)&amp;SUBSTITUTE(CriteriTecnici!$A2425,CHAR(34),"'")&amp;CHAR(34)&amp;", "&amp;CHAR(34)&amp;"lotId"&amp;CHAR(34)&amp;": "&amp;CHAR(34)&amp;SUBSTITUTE(CriteriTecnici!$C2425,CHAR(34),"'")&amp;CHAR(34)&amp;", "&amp;CHAR(34)&amp;"criterionId"&amp;CHAR(34)&amp;": "&amp;CHAR(34)&amp;SUBSTITUTE(CriteriTecnici!$D2425,CHAR(34),"'")&amp;CHAR(34)&amp;", "&amp;CHAR(34)&amp;"kind"&amp;CHAR(34)&amp;": "&amp;CHAR(34)&amp;SUBSTITUTE(CriteriTecnici!$F2425,CHAR(34),"'")&amp;CHAR(34)&amp;", "&amp;CHAR(34)&amp;"value"&amp;CHAR(34)&amp;": "&amp;SUBSTITUTE(TRIM(ROUND(IFERROR(CriteriTecnici!$N2425*1,IFERROR(NUMBERVALUE(CriteriTecnici!$N2425,".",","),IFERROR(NUMBERVALUE(CriteriTecnici!$N2425,",","."),0))),4)&amp;""),",",".")&amp;", "&amp;CHAR(34)&amp;"numerator"&amp;CHAR(34)&amp;": "&amp;SUBSTITUTE(TRIM(ROUND(IFERROR(CriteriTecnici!$K2425*1,IFERROR(NUMBERVALUE(CriteriTecnici!$K2425,".",","),IFERROR(NUMBERVALUE(CriteriTecnici!$K2425,",","."),0))),4)&amp;""),",",".")&amp;", "&amp;CHAR(34)&amp;"denominator"&amp;CHAR(34)&amp;": "&amp;SUBSTITUTE(TRIM(ROUND(IFERROR(CriteriTecnici!$L2425*1,IFERROR(NUMBERVALUE(CriteriTecnici!$L2425,".",","),IFERROR(NUMBERVALUE(CriteriTecnici!$L2425,",","."),0))),4)&amp;""),",",".")&amp;", "&amp;CHAR(34)&amp;"flag"&amp;CHAR(34)&amp;": "&amp;SUBSTITUTE(TRIM(ROUND(IFERROR(CriteriTecnici!$M2425*1,IFERROR(NUMBERVALUE(CriteriTecnici!$M2425,".",","),IFERROR(NUMBERVALUE(CriteriTecnici!$M2425,",","."),0))),4)&amp;""),",",".")&amp;", "&amp;CHAR(34)&amp;"rawScore"&amp;CHAR(34)&amp;": "&amp;SUBSTITUTE(TRIM(ROUND(IFERROR(CriteriTecnici!$O2425*1,IFERROR(NUMBERVALUE(CriteriTecnici!$O2425,".",","),IFERROR(NUMBERVALUE(CriteriTecnici!$O2425,",","."),0))),4)&amp;""),",",".")&amp;CHAR(125)&amp;IF(TRUE,",",""))</f>
        <v/>
      </c>
    </row>
    <row r="2646">
      <c r="A2646" s="38">
        <f>IF(CriteriTecnici!$A2426="","","    "&amp;CHAR(123)&amp;CHAR(34)&amp;"bidderId"&amp;CHAR(34)&amp;": "&amp;CHAR(34)&amp;SUBSTITUTE(CriteriTecnici!$A2426,CHAR(34),"'")&amp;CHAR(34)&amp;", "&amp;CHAR(34)&amp;"lotId"&amp;CHAR(34)&amp;": "&amp;CHAR(34)&amp;SUBSTITUTE(CriteriTecnici!$C2426,CHAR(34),"'")&amp;CHAR(34)&amp;", "&amp;CHAR(34)&amp;"criterionId"&amp;CHAR(34)&amp;": "&amp;CHAR(34)&amp;SUBSTITUTE(CriteriTecnici!$D2426,CHAR(34),"'")&amp;CHAR(34)&amp;", "&amp;CHAR(34)&amp;"kind"&amp;CHAR(34)&amp;": "&amp;CHAR(34)&amp;SUBSTITUTE(CriteriTecnici!$F2426,CHAR(34),"'")&amp;CHAR(34)&amp;", "&amp;CHAR(34)&amp;"value"&amp;CHAR(34)&amp;": "&amp;SUBSTITUTE(TRIM(ROUND(IFERROR(CriteriTecnici!$N2426*1,IFERROR(NUMBERVALUE(CriteriTecnici!$N2426,".",","),IFERROR(NUMBERVALUE(CriteriTecnici!$N2426,",","."),0))),4)&amp;""),",",".")&amp;", "&amp;CHAR(34)&amp;"numerator"&amp;CHAR(34)&amp;": "&amp;SUBSTITUTE(TRIM(ROUND(IFERROR(CriteriTecnici!$K2426*1,IFERROR(NUMBERVALUE(CriteriTecnici!$K2426,".",","),IFERROR(NUMBERVALUE(CriteriTecnici!$K2426,",","."),0))),4)&amp;""),",",".")&amp;", "&amp;CHAR(34)&amp;"denominator"&amp;CHAR(34)&amp;": "&amp;SUBSTITUTE(TRIM(ROUND(IFERROR(CriteriTecnici!$L2426*1,IFERROR(NUMBERVALUE(CriteriTecnici!$L2426,".",","),IFERROR(NUMBERVALUE(CriteriTecnici!$L2426,",","."),0))),4)&amp;""),",",".")&amp;", "&amp;CHAR(34)&amp;"flag"&amp;CHAR(34)&amp;": "&amp;SUBSTITUTE(TRIM(ROUND(IFERROR(CriteriTecnici!$M2426*1,IFERROR(NUMBERVALUE(CriteriTecnici!$M2426,".",","),IFERROR(NUMBERVALUE(CriteriTecnici!$M2426,",","."),0))),4)&amp;""),",",".")&amp;", "&amp;CHAR(34)&amp;"rawScore"&amp;CHAR(34)&amp;": "&amp;SUBSTITUTE(TRIM(ROUND(IFERROR(CriteriTecnici!$O2426*1,IFERROR(NUMBERVALUE(CriteriTecnici!$O2426,".",","),IFERROR(NUMBERVALUE(CriteriTecnici!$O2426,",","."),0))),4)&amp;""),",",".")&amp;CHAR(125)&amp;IF(TRUE,",",""))</f>
        <v/>
      </c>
    </row>
    <row r="2647">
      <c r="A2647" s="38">
        <f>IF(CriteriTecnici!$A2427="","","    "&amp;CHAR(123)&amp;CHAR(34)&amp;"bidderId"&amp;CHAR(34)&amp;": "&amp;CHAR(34)&amp;SUBSTITUTE(CriteriTecnici!$A2427,CHAR(34),"'")&amp;CHAR(34)&amp;", "&amp;CHAR(34)&amp;"lotId"&amp;CHAR(34)&amp;": "&amp;CHAR(34)&amp;SUBSTITUTE(CriteriTecnici!$C2427,CHAR(34),"'")&amp;CHAR(34)&amp;", "&amp;CHAR(34)&amp;"criterionId"&amp;CHAR(34)&amp;": "&amp;CHAR(34)&amp;SUBSTITUTE(CriteriTecnici!$D2427,CHAR(34),"'")&amp;CHAR(34)&amp;", "&amp;CHAR(34)&amp;"kind"&amp;CHAR(34)&amp;": "&amp;CHAR(34)&amp;SUBSTITUTE(CriteriTecnici!$F2427,CHAR(34),"'")&amp;CHAR(34)&amp;", "&amp;CHAR(34)&amp;"value"&amp;CHAR(34)&amp;": "&amp;SUBSTITUTE(TRIM(ROUND(IFERROR(CriteriTecnici!$N2427*1,IFERROR(NUMBERVALUE(CriteriTecnici!$N2427,".",","),IFERROR(NUMBERVALUE(CriteriTecnici!$N2427,",","."),0))),4)&amp;""),",",".")&amp;", "&amp;CHAR(34)&amp;"numerator"&amp;CHAR(34)&amp;": "&amp;SUBSTITUTE(TRIM(ROUND(IFERROR(CriteriTecnici!$K2427*1,IFERROR(NUMBERVALUE(CriteriTecnici!$K2427,".",","),IFERROR(NUMBERVALUE(CriteriTecnici!$K2427,",","."),0))),4)&amp;""),",",".")&amp;", "&amp;CHAR(34)&amp;"denominator"&amp;CHAR(34)&amp;": "&amp;SUBSTITUTE(TRIM(ROUND(IFERROR(CriteriTecnici!$L2427*1,IFERROR(NUMBERVALUE(CriteriTecnici!$L2427,".",","),IFERROR(NUMBERVALUE(CriteriTecnici!$L2427,",","."),0))),4)&amp;""),",",".")&amp;", "&amp;CHAR(34)&amp;"flag"&amp;CHAR(34)&amp;": "&amp;SUBSTITUTE(TRIM(ROUND(IFERROR(CriteriTecnici!$M2427*1,IFERROR(NUMBERVALUE(CriteriTecnici!$M2427,".",","),IFERROR(NUMBERVALUE(CriteriTecnici!$M2427,",","."),0))),4)&amp;""),",",".")&amp;", "&amp;CHAR(34)&amp;"rawScore"&amp;CHAR(34)&amp;": "&amp;SUBSTITUTE(TRIM(ROUND(IFERROR(CriteriTecnici!$O2427*1,IFERROR(NUMBERVALUE(CriteriTecnici!$O2427,".",","),IFERROR(NUMBERVALUE(CriteriTecnici!$O2427,",","."),0))),4)&amp;""),",",".")&amp;CHAR(125)&amp;IF(TRUE,",",""))</f>
        <v/>
      </c>
    </row>
    <row r="2648">
      <c r="A2648" s="38">
        <f>IF(CriteriTecnici!$A2428="","","    "&amp;CHAR(123)&amp;CHAR(34)&amp;"bidderId"&amp;CHAR(34)&amp;": "&amp;CHAR(34)&amp;SUBSTITUTE(CriteriTecnici!$A2428,CHAR(34),"'")&amp;CHAR(34)&amp;", "&amp;CHAR(34)&amp;"lotId"&amp;CHAR(34)&amp;": "&amp;CHAR(34)&amp;SUBSTITUTE(CriteriTecnici!$C2428,CHAR(34),"'")&amp;CHAR(34)&amp;", "&amp;CHAR(34)&amp;"criterionId"&amp;CHAR(34)&amp;": "&amp;CHAR(34)&amp;SUBSTITUTE(CriteriTecnici!$D2428,CHAR(34),"'")&amp;CHAR(34)&amp;", "&amp;CHAR(34)&amp;"kind"&amp;CHAR(34)&amp;": "&amp;CHAR(34)&amp;SUBSTITUTE(CriteriTecnici!$F2428,CHAR(34),"'")&amp;CHAR(34)&amp;", "&amp;CHAR(34)&amp;"value"&amp;CHAR(34)&amp;": "&amp;SUBSTITUTE(TRIM(ROUND(IFERROR(CriteriTecnici!$N2428*1,IFERROR(NUMBERVALUE(CriteriTecnici!$N2428,".",","),IFERROR(NUMBERVALUE(CriteriTecnici!$N2428,",","."),0))),4)&amp;""),",",".")&amp;", "&amp;CHAR(34)&amp;"numerator"&amp;CHAR(34)&amp;": "&amp;SUBSTITUTE(TRIM(ROUND(IFERROR(CriteriTecnici!$K2428*1,IFERROR(NUMBERVALUE(CriteriTecnici!$K2428,".",","),IFERROR(NUMBERVALUE(CriteriTecnici!$K2428,",","."),0))),4)&amp;""),",",".")&amp;", "&amp;CHAR(34)&amp;"denominator"&amp;CHAR(34)&amp;": "&amp;SUBSTITUTE(TRIM(ROUND(IFERROR(CriteriTecnici!$L2428*1,IFERROR(NUMBERVALUE(CriteriTecnici!$L2428,".",","),IFERROR(NUMBERVALUE(CriteriTecnici!$L2428,",","."),0))),4)&amp;""),",",".")&amp;", "&amp;CHAR(34)&amp;"flag"&amp;CHAR(34)&amp;": "&amp;SUBSTITUTE(TRIM(ROUND(IFERROR(CriteriTecnici!$M2428*1,IFERROR(NUMBERVALUE(CriteriTecnici!$M2428,".",","),IFERROR(NUMBERVALUE(CriteriTecnici!$M2428,",","."),0))),4)&amp;""),",",".")&amp;", "&amp;CHAR(34)&amp;"rawScore"&amp;CHAR(34)&amp;": "&amp;SUBSTITUTE(TRIM(ROUND(IFERROR(CriteriTecnici!$O2428*1,IFERROR(NUMBERVALUE(CriteriTecnici!$O2428,".",","),IFERROR(NUMBERVALUE(CriteriTecnici!$O2428,",","."),0))),4)&amp;""),",",".")&amp;CHAR(125)&amp;IF(TRUE,",",""))</f>
        <v/>
      </c>
    </row>
    <row r="2649">
      <c r="A2649" s="38">
        <f>IF(CriteriTecnici!$A2429="","","    "&amp;CHAR(123)&amp;CHAR(34)&amp;"bidderId"&amp;CHAR(34)&amp;": "&amp;CHAR(34)&amp;SUBSTITUTE(CriteriTecnici!$A2429,CHAR(34),"'")&amp;CHAR(34)&amp;", "&amp;CHAR(34)&amp;"lotId"&amp;CHAR(34)&amp;": "&amp;CHAR(34)&amp;SUBSTITUTE(CriteriTecnici!$C2429,CHAR(34),"'")&amp;CHAR(34)&amp;", "&amp;CHAR(34)&amp;"criterionId"&amp;CHAR(34)&amp;": "&amp;CHAR(34)&amp;SUBSTITUTE(CriteriTecnici!$D2429,CHAR(34),"'")&amp;CHAR(34)&amp;", "&amp;CHAR(34)&amp;"kind"&amp;CHAR(34)&amp;": "&amp;CHAR(34)&amp;SUBSTITUTE(CriteriTecnici!$F2429,CHAR(34),"'")&amp;CHAR(34)&amp;", "&amp;CHAR(34)&amp;"value"&amp;CHAR(34)&amp;": "&amp;SUBSTITUTE(TRIM(ROUND(IFERROR(CriteriTecnici!$N2429*1,IFERROR(NUMBERVALUE(CriteriTecnici!$N2429,".",","),IFERROR(NUMBERVALUE(CriteriTecnici!$N2429,",","."),0))),4)&amp;""),",",".")&amp;", "&amp;CHAR(34)&amp;"numerator"&amp;CHAR(34)&amp;": "&amp;SUBSTITUTE(TRIM(ROUND(IFERROR(CriteriTecnici!$K2429*1,IFERROR(NUMBERVALUE(CriteriTecnici!$K2429,".",","),IFERROR(NUMBERVALUE(CriteriTecnici!$K2429,",","."),0))),4)&amp;""),",",".")&amp;", "&amp;CHAR(34)&amp;"denominator"&amp;CHAR(34)&amp;": "&amp;SUBSTITUTE(TRIM(ROUND(IFERROR(CriteriTecnici!$L2429*1,IFERROR(NUMBERVALUE(CriteriTecnici!$L2429,".",","),IFERROR(NUMBERVALUE(CriteriTecnici!$L2429,",","."),0))),4)&amp;""),",",".")&amp;", "&amp;CHAR(34)&amp;"flag"&amp;CHAR(34)&amp;": "&amp;SUBSTITUTE(TRIM(ROUND(IFERROR(CriteriTecnici!$M2429*1,IFERROR(NUMBERVALUE(CriteriTecnici!$M2429,".",","),IFERROR(NUMBERVALUE(CriteriTecnici!$M2429,",","."),0))),4)&amp;""),",",".")&amp;", "&amp;CHAR(34)&amp;"rawScore"&amp;CHAR(34)&amp;": "&amp;SUBSTITUTE(TRIM(ROUND(IFERROR(CriteriTecnici!$O2429*1,IFERROR(NUMBERVALUE(CriteriTecnici!$O2429,".",","),IFERROR(NUMBERVALUE(CriteriTecnici!$O2429,",","."),0))),4)&amp;""),",",".")&amp;CHAR(125)&amp;IF(TRUE,",",""))</f>
        <v/>
      </c>
    </row>
    <row r="2650">
      <c r="A2650" s="38">
        <f>IF(CriteriTecnici!$A2430="","","    "&amp;CHAR(123)&amp;CHAR(34)&amp;"bidderId"&amp;CHAR(34)&amp;": "&amp;CHAR(34)&amp;SUBSTITUTE(CriteriTecnici!$A2430,CHAR(34),"'")&amp;CHAR(34)&amp;", "&amp;CHAR(34)&amp;"lotId"&amp;CHAR(34)&amp;": "&amp;CHAR(34)&amp;SUBSTITUTE(CriteriTecnici!$C2430,CHAR(34),"'")&amp;CHAR(34)&amp;", "&amp;CHAR(34)&amp;"criterionId"&amp;CHAR(34)&amp;": "&amp;CHAR(34)&amp;SUBSTITUTE(CriteriTecnici!$D2430,CHAR(34),"'")&amp;CHAR(34)&amp;", "&amp;CHAR(34)&amp;"kind"&amp;CHAR(34)&amp;": "&amp;CHAR(34)&amp;SUBSTITUTE(CriteriTecnici!$F2430,CHAR(34),"'")&amp;CHAR(34)&amp;", "&amp;CHAR(34)&amp;"value"&amp;CHAR(34)&amp;": "&amp;SUBSTITUTE(TRIM(ROUND(IFERROR(CriteriTecnici!$N2430*1,IFERROR(NUMBERVALUE(CriteriTecnici!$N2430,".",","),IFERROR(NUMBERVALUE(CriteriTecnici!$N2430,",","."),0))),4)&amp;""),",",".")&amp;", "&amp;CHAR(34)&amp;"numerator"&amp;CHAR(34)&amp;": "&amp;SUBSTITUTE(TRIM(ROUND(IFERROR(CriteriTecnici!$K2430*1,IFERROR(NUMBERVALUE(CriteriTecnici!$K2430,".",","),IFERROR(NUMBERVALUE(CriteriTecnici!$K2430,",","."),0))),4)&amp;""),",",".")&amp;", "&amp;CHAR(34)&amp;"denominator"&amp;CHAR(34)&amp;": "&amp;SUBSTITUTE(TRIM(ROUND(IFERROR(CriteriTecnici!$L2430*1,IFERROR(NUMBERVALUE(CriteriTecnici!$L2430,".",","),IFERROR(NUMBERVALUE(CriteriTecnici!$L2430,",","."),0))),4)&amp;""),",",".")&amp;", "&amp;CHAR(34)&amp;"flag"&amp;CHAR(34)&amp;": "&amp;SUBSTITUTE(TRIM(ROUND(IFERROR(CriteriTecnici!$M2430*1,IFERROR(NUMBERVALUE(CriteriTecnici!$M2430,".",","),IFERROR(NUMBERVALUE(CriteriTecnici!$M2430,",","."),0))),4)&amp;""),",",".")&amp;", "&amp;CHAR(34)&amp;"rawScore"&amp;CHAR(34)&amp;": "&amp;SUBSTITUTE(TRIM(ROUND(IFERROR(CriteriTecnici!$O2430*1,IFERROR(NUMBERVALUE(CriteriTecnici!$O2430,".",","),IFERROR(NUMBERVALUE(CriteriTecnici!$O2430,",","."),0))),4)&amp;""),",",".")&amp;CHAR(125)&amp;IF(TRUE,",",""))</f>
        <v/>
      </c>
    </row>
    <row r="2651">
      <c r="A2651" s="38">
        <f>IF(CriteriTecnici!$A2431="","","    "&amp;CHAR(123)&amp;CHAR(34)&amp;"bidderId"&amp;CHAR(34)&amp;": "&amp;CHAR(34)&amp;SUBSTITUTE(CriteriTecnici!$A2431,CHAR(34),"'")&amp;CHAR(34)&amp;", "&amp;CHAR(34)&amp;"lotId"&amp;CHAR(34)&amp;": "&amp;CHAR(34)&amp;SUBSTITUTE(CriteriTecnici!$C2431,CHAR(34),"'")&amp;CHAR(34)&amp;", "&amp;CHAR(34)&amp;"criterionId"&amp;CHAR(34)&amp;": "&amp;CHAR(34)&amp;SUBSTITUTE(CriteriTecnici!$D2431,CHAR(34),"'")&amp;CHAR(34)&amp;", "&amp;CHAR(34)&amp;"kind"&amp;CHAR(34)&amp;": "&amp;CHAR(34)&amp;SUBSTITUTE(CriteriTecnici!$F2431,CHAR(34),"'")&amp;CHAR(34)&amp;", "&amp;CHAR(34)&amp;"value"&amp;CHAR(34)&amp;": "&amp;SUBSTITUTE(TRIM(ROUND(IFERROR(CriteriTecnici!$N2431*1,IFERROR(NUMBERVALUE(CriteriTecnici!$N2431,".",","),IFERROR(NUMBERVALUE(CriteriTecnici!$N2431,",","."),0))),4)&amp;""),",",".")&amp;", "&amp;CHAR(34)&amp;"numerator"&amp;CHAR(34)&amp;": "&amp;SUBSTITUTE(TRIM(ROUND(IFERROR(CriteriTecnici!$K2431*1,IFERROR(NUMBERVALUE(CriteriTecnici!$K2431,".",","),IFERROR(NUMBERVALUE(CriteriTecnici!$K2431,",","."),0))),4)&amp;""),",",".")&amp;", "&amp;CHAR(34)&amp;"denominator"&amp;CHAR(34)&amp;": "&amp;SUBSTITUTE(TRIM(ROUND(IFERROR(CriteriTecnici!$L2431*1,IFERROR(NUMBERVALUE(CriteriTecnici!$L2431,".",","),IFERROR(NUMBERVALUE(CriteriTecnici!$L2431,",","."),0))),4)&amp;""),",",".")&amp;", "&amp;CHAR(34)&amp;"flag"&amp;CHAR(34)&amp;": "&amp;SUBSTITUTE(TRIM(ROUND(IFERROR(CriteriTecnici!$M2431*1,IFERROR(NUMBERVALUE(CriteriTecnici!$M2431,".",","),IFERROR(NUMBERVALUE(CriteriTecnici!$M2431,",","."),0))),4)&amp;""),",",".")&amp;", "&amp;CHAR(34)&amp;"rawScore"&amp;CHAR(34)&amp;": "&amp;SUBSTITUTE(TRIM(ROUND(IFERROR(CriteriTecnici!$O2431*1,IFERROR(NUMBERVALUE(CriteriTecnici!$O2431,".",","),IFERROR(NUMBERVALUE(CriteriTecnici!$O2431,",","."),0))),4)&amp;""),",",".")&amp;CHAR(125)&amp;IF(TRUE,",",""))</f>
        <v/>
      </c>
    </row>
    <row r="2652">
      <c r="A2652" s="38">
        <f>IF(CriteriTecnici!$A2432="","","    "&amp;CHAR(123)&amp;CHAR(34)&amp;"bidderId"&amp;CHAR(34)&amp;": "&amp;CHAR(34)&amp;SUBSTITUTE(CriteriTecnici!$A2432,CHAR(34),"'")&amp;CHAR(34)&amp;", "&amp;CHAR(34)&amp;"lotId"&amp;CHAR(34)&amp;": "&amp;CHAR(34)&amp;SUBSTITUTE(CriteriTecnici!$C2432,CHAR(34),"'")&amp;CHAR(34)&amp;", "&amp;CHAR(34)&amp;"criterionId"&amp;CHAR(34)&amp;": "&amp;CHAR(34)&amp;SUBSTITUTE(CriteriTecnici!$D2432,CHAR(34),"'")&amp;CHAR(34)&amp;", "&amp;CHAR(34)&amp;"kind"&amp;CHAR(34)&amp;": "&amp;CHAR(34)&amp;SUBSTITUTE(CriteriTecnici!$F2432,CHAR(34),"'")&amp;CHAR(34)&amp;", "&amp;CHAR(34)&amp;"value"&amp;CHAR(34)&amp;": "&amp;SUBSTITUTE(TRIM(ROUND(IFERROR(CriteriTecnici!$N2432*1,IFERROR(NUMBERVALUE(CriteriTecnici!$N2432,".",","),IFERROR(NUMBERVALUE(CriteriTecnici!$N2432,",","."),0))),4)&amp;""),",",".")&amp;", "&amp;CHAR(34)&amp;"numerator"&amp;CHAR(34)&amp;": "&amp;SUBSTITUTE(TRIM(ROUND(IFERROR(CriteriTecnici!$K2432*1,IFERROR(NUMBERVALUE(CriteriTecnici!$K2432,".",","),IFERROR(NUMBERVALUE(CriteriTecnici!$K2432,",","."),0))),4)&amp;""),",",".")&amp;", "&amp;CHAR(34)&amp;"denominator"&amp;CHAR(34)&amp;": "&amp;SUBSTITUTE(TRIM(ROUND(IFERROR(CriteriTecnici!$L2432*1,IFERROR(NUMBERVALUE(CriteriTecnici!$L2432,".",","),IFERROR(NUMBERVALUE(CriteriTecnici!$L2432,",","."),0))),4)&amp;""),",",".")&amp;", "&amp;CHAR(34)&amp;"flag"&amp;CHAR(34)&amp;": "&amp;SUBSTITUTE(TRIM(ROUND(IFERROR(CriteriTecnici!$M2432*1,IFERROR(NUMBERVALUE(CriteriTecnici!$M2432,".",","),IFERROR(NUMBERVALUE(CriteriTecnici!$M2432,",","."),0))),4)&amp;""),",",".")&amp;", "&amp;CHAR(34)&amp;"rawScore"&amp;CHAR(34)&amp;": "&amp;SUBSTITUTE(TRIM(ROUND(IFERROR(CriteriTecnici!$O2432*1,IFERROR(NUMBERVALUE(CriteriTecnici!$O2432,".",","),IFERROR(NUMBERVALUE(CriteriTecnici!$O2432,",","."),0))),4)&amp;""),",",".")&amp;CHAR(125)&amp;IF(TRUE,",",""))</f>
        <v/>
      </c>
    </row>
    <row r="2653">
      <c r="A2653" s="38">
        <f>IF(CriteriTecnici!$A2433="","","    "&amp;CHAR(123)&amp;CHAR(34)&amp;"bidderId"&amp;CHAR(34)&amp;": "&amp;CHAR(34)&amp;SUBSTITUTE(CriteriTecnici!$A2433,CHAR(34),"'")&amp;CHAR(34)&amp;", "&amp;CHAR(34)&amp;"lotId"&amp;CHAR(34)&amp;": "&amp;CHAR(34)&amp;SUBSTITUTE(CriteriTecnici!$C2433,CHAR(34),"'")&amp;CHAR(34)&amp;", "&amp;CHAR(34)&amp;"criterionId"&amp;CHAR(34)&amp;": "&amp;CHAR(34)&amp;SUBSTITUTE(CriteriTecnici!$D2433,CHAR(34),"'")&amp;CHAR(34)&amp;", "&amp;CHAR(34)&amp;"kind"&amp;CHAR(34)&amp;": "&amp;CHAR(34)&amp;SUBSTITUTE(CriteriTecnici!$F2433,CHAR(34),"'")&amp;CHAR(34)&amp;", "&amp;CHAR(34)&amp;"value"&amp;CHAR(34)&amp;": "&amp;SUBSTITUTE(TRIM(ROUND(IFERROR(CriteriTecnici!$N2433*1,IFERROR(NUMBERVALUE(CriteriTecnici!$N2433,".",","),IFERROR(NUMBERVALUE(CriteriTecnici!$N2433,",","."),0))),4)&amp;""),",",".")&amp;", "&amp;CHAR(34)&amp;"numerator"&amp;CHAR(34)&amp;": "&amp;SUBSTITUTE(TRIM(ROUND(IFERROR(CriteriTecnici!$K2433*1,IFERROR(NUMBERVALUE(CriteriTecnici!$K2433,".",","),IFERROR(NUMBERVALUE(CriteriTecnici!$K2433,",","."),0))),4)&amp;""),",",".")&amp;", "&amp;CHAR(34)&amp;"denominator"&amp;CHAR(34)&amp;": "&amp;SUBSTITUTE(TRIM(ROUND(IFERROR(CriteriTecnici!$L2433*1,IFERROR(NUMBERVALUE(CriteriTecnici!$L2433,".",","),IFERROR(NUMBERVALUE(CriteriTecnici!$L2433,",","."),0))),4)&amp;""),",",".")&amp;", "&amp;CHAR(34)&amp;"flag"&amp;CHAR(34)&amp;": "&amp;SUBSTITUTE(TRIM(ROUND(IFERROR(CriteriTecnici!$M2433*1,IFERROR(NUMBERVALUE(CriteriTecnici!$M2433,".",","),IFERROR(NUMBERVALUE(CriteriTecnici!$M2433,",","."),0))),4)&amp;""),",",".")&amp;", "&amp;CHAR(34)&amp;"rawScore"&amp;CHAR(34)&amp;": "&amp;SUBSTITUTE(TRIM(ROUND(IFERROR(CriteriTecnici!$O2433*1,IFERROR(NUMBERVALUE(CriteriTecnici!$O2433,".",","),IFERROR(NUMBERVALUE(CriteriTecnici!$O2433,",","."),0))),4)&amp;""),",",".")&amp;CHAR(125)&amp;IF(TRUE,",",""))</f>
        <v/>
      </c>
    </row>
    <row r="2654">
      <c r="A2654" s="38">
        <f>IF(CriteriTecnici!$A2434="","","    "&amp;CHAR(123)&amp;CHAR(34)&amp;"bidderId"&amp;CHAR(34)&amp;": "&amp;CHAR(34)&amp;SUBSTITUTE(CriteriTecnici!$A2434,CHAR(34),"'")&amp;CHAR(34)&amp;", "&amp;CHAR(34)&amp;"lotId"&amp;CHAR(34)&amp;": "&amp;CHAR(34)&amp;SUBSTITUTE(CriteriTecnici!$C2434,CHAR(34),"'")&amp;CHAR(34)&amp;", "&amp;CHAR(34)&amp;"criterionId"&amp;CHAR(34)&amp;": "&amp;CHAR(34)&amp;SUBSTITUTE(CriteriTecnici!$D2434,CHAR(34),"'")&amp;CHAR(34)&amp;", "&amp;CHAR(34)&amp;"kind"&amp;CHAR(34)&amp;": "&amp;CHAR(34)&amp;SUBSTITUTE(CriteriTecnici!$F2434,CHAR(34),"'")&amp;CHAR(34)&amp;", "&amp;CHAR(34)&amp;"value"&amp;CHAR(34)&amp;": "&amp;SUBSTITUTE(TRIM(ROUND(IFERROR(CriteriTecnici!$N2434*1,IFERROR(NUMBERVALUE(CriteriTecnici!$N2434,".",","),IFERROR(NUMBERVALUE(CriteriTecnici!$N2434,",","."),0))),4)&amp;""),",",".")&amp;", "&amp;CHAR(34)&amp;"numerator"&amp;CHAR(34)&amp;": "&amp;SUBSTITUTE(TRIM(ROUND(IFERROR(CriteriTecnici!$K2434*1,IFERROR(NUMBERVALUE(CriteriTecnici!$K2434,".",","),IFERROR(NUMBERVALUE(CriteriTecnici!$K2434,",","."),0))),4)&amp;""),",",".")&amp;", "&amp;CHAR(34)&amp;"denominator"&amp;CHAR(34)&amp;": "&amp;SUBSTITUTE(TRIM(ROUND(IFERROR(CriteriTecnici!$L2434*1,IFERROR(NUMBERVALUE(CriteriTecnici!$L2434,".",","),IFERROR(NUMBERVALUE(CriteriTecnici!$L2434,",","."),0))),4)&amp;""),",",".")&amp;", "&amp;CHAR(34)&amp;"flag"&amp;CHAR(34)&amp;": "&amp;SUBSTITUTE(TRIM(ROUND(IFERROR(CriteriTecnici!$M2434*1,IFERROR(NUMBERVALUE(CriteriTecnici!$M2434,".",","),IFERROR(NUMBERVALUE(CriteriTecnici!$M2434,",","."),0))),4)&amp;""),",",".")&amp;", "&amp;CHAR(34)&amp;"rawScore"&amp;CHAR(34)&amp;": "&amp;SUBSTITUTE(TRIM(ROUND(IFERROR(CriteriTecnici!$O2434*1,IFERROR(NUMBERVALUE(CriteriTecnici!$O2434,".",","),IFERROR(NUMBERVALUE(CriteriTecnici!$O2434,",","."),0))),4)&amp;""),",",".")&amp;CHAR(125)&amp;IF(TRUE,",",""))</f>
        <v/>
      </c>
    </row>
    <row r="2655">
      <c r="A2655" s="38">
        <f>IF(CriteriTecnici!$A2435="","","    "&amp;CHAR(123)&amp;CHAR(34)&amp;"bidderId"&amp;CHAR(34)&amp;": "&amp;CHAR(34)&amp;SUBSTITUTE(CriteriTecnici!$A2435,CHAR(34),"'")&amp;CHAR(34)&amp;", "&amp;CHAR(34)&amp;"lotId"&amp;CHAR(34)&amp;": "&amp;CHAR(34)&amp;SUBSTITUTE(CriteriTecnici!$C2435,CHAR(34),"'")&amp;CHAR(34)&amp;", "&amp;CHAR(34)&amp;"criterionId"&amp;CHAR(34)&amp;": "&amp;CHAR(34)&amp;SUBSTITUTE(CriteriTecnici!$D2435,CHAR(34),"'")&amp;CHAR(34)&amp;", "&amp;CHAR(34)&amp;"kind"&amp;CHAR(34)&amp;": "&amp;CHAR(34)&amp;SUBSTITUTE(CriteriTecnici!$F2435,CHAR(34),"'")&amp;CHAR(34)&amp;", "&amp;CHAR(34)&amp;"value"&amp;CHAR(34)&amp;": "&amp;SUBSTITUTE(TRIM(ROUND(IFERROR(CriteriTecnici!$N2435*1,IFERROR(NUMBERVALUE(CriteriTecnici!$N2435,".",","),IFERROR(NUMBERVALUE(CriteriTecnici!$N2435,",","."),0))),4)&amp;""),",",".")&amp;", "&amp;CHAR(34)&amp;"numerator"&amp;CHAR(34)&amp;": "&amp;SUBSTITUTE(TRIM(ROUND(IFERROR(CriteriTecnici!$K2435*1,IFERROR(NUMBERVALUE(CriteriTecnici!$K2435,".",","),IFERROR(NUMBERVALUE(CriteriTecnici!$K2435,",","."),0))),4)&amp;""),",",".")&amp;", "&amp;CHAR(34)&amp;"denominator"&amp;CHAR(34)&amp;": "&amp;SUBSTITUTE(TRIM(ROUND(IFERROR(CriteriTecnici!$L2435*1,IFERROR(NUMBERVALUE(CriteriTecnici!$L2435,".",","),IFERROR(NUMBERVALUE(CriteriTecnici!$L2435,",","."),0))),4)&amp;""),",",".")&amp;", "&amp;CHAR(34)&amp;"flag"&amp;CHAR(34)&amp;": "&amp;SUBSTITUTE(TRIM(ROUND(IFERROR(CriteriTecnici!$M2435*1,IFERROR(NUMBERVALUE(CriteriTecnici!$M2435,".",","),IFERROR(NUMBERVALUE(CriteriTecnici!$M2435,",","."),0))),4)&amp;""),",",".")&amp;", "&amp;CHAR(34)&amp;"rawScore"&amp;CHAR(34)&amp;": "&amp;SUBSTITUTE(TRIM(ROUND(IFERROR(CriteriTecnici!$O2435*1,IFERROR(NUMBERVALUE(CriteriTecnici!$O2435,".",","),IFERROR(NUMBERVALUE(CriteriTecnici!$O2435,",","."),0))),4)&amp;""),",",".")&amp;CHAR(125)&amp;IF(TRUE,",",""))</f>
        <v/>
      </c>
    </row>
    <row r="2656">
      <c r="A2656" s="38">
        <f>IF(CriteriTecnici!$A2436="","","    "&amp;CHAR(123)&amp;CHAR(34)&amp;"bidderId"&amp;CHAR(34)&amp;": "&amp;CHAR(34)&amp;SUBSTITUTE(CriteriTecnici!$A2436,CHAR(34),"'")&amp;CHAR(34)&amp;", "&amp;CHAR(34)&amp;"lotId"&amp;CHAR(34)&amp;": "&amp;CHAR(34)&amp;SUBSTITUTE(CriteriTecnici!$C2436,CHAR(34),"'")&amp;CHAR(34)&amp;", "&amp;CHAR(34)&amp;"criterionId"&amp;CHAR(34)&amp;": "&amp;CHAR(34)&amp;SUBSTITUTE(CriteriTecnici!$D2436,CHAR(34),"'")&amp;CHAR(34)&amp;", "&amp;CHAR(34)&amp;"kind"&amp;CHAR(34)&amp;": "&amp;CHAR(34)&amp;SUBSTITUTE(CriteriTecnici!$F2436,CHAR(34),"'")&amp;CHAR(34)&amp;", "&amp;CHAR(34)&amp;"value"&amp;CHAR(34)&amp;": "&amp;SUBSTITUTE(TRIM(ROUND(IFERROR(CriteriTecnici!$N2436*1,IFERROR(NUMBERVALUE(CriteriTecnici!$N2436,".",","),IFERROR(NUMBERVALUE(CriteriTecnici!$N2436,",","."),0))),4)&amp;""),",",".")&amp;", "&amp;CHAR(34)&amp;"numerator"&amp;CHAR(34)&amp;": "&amp;SUBSTITUTE(TRIM(ROUND(IFERROR(CriteriTecnici!$K2436*1,IFERROR(NUMBERVALUE(CriteriTecnici!$K2436,".",","),IFERROR(NUMBERVALUE(CriteriTecnici!$K2436,",","."),0))),4)&amp;""),",",".")&amp;", "&amp;CHAR(34)&amp;"denominator"&amp;CHAR(34)&amp;": "&amp;SUBSTITUTE(TRIM(ROUND(IFERROR(CriteriTecnici!$L2436*1,IFERROR(NUMBERVALUE(CriteriTecnici!$L2436,".",","),IFERROR(NUMBERVALUE(CriteriTecnici!$L2436,",","."),0))),4)&amp;""),",",".")&amp;", "&amp;CHAR(34)&amp;"flag"&amp;CHAR(34)&amp;": "&amp;SUBSTITUTE(TRIM(ROUND(IFERROR(CriteriTecnici!$M2436*1,IFERROR(NUMBERVALUE(CriteriTecnici!$M2436,".",","),IFERROR(NUMBERVALUE(CriteriTecnici!$M2436,",","."),0))),4)&amp;""),",",".")&amp;", "&amp;CHAR(34)&amp;"rawScore"&amp;CHAR(34)&amp;": "&amp;SUBSTITUTE(TRIM(ROUND(IFERROR(CriteriTecnici!$O2436*1,IFERROR(NUMBERVALUE(CriteriTecnici!$O2436,".",","),IFERROR(NUMBERVALUE(CriteriTecnici!$O2436,",","."),0))),4)&amp;""),",",".")&amp;CHAR(125)&amp;IF(TRUE,",",""))</f>
        <v/>
      </c>
    </row>
    <row r="2657">
      <c r="A2657" s="38">
        <f>IF(CriteriTecnici!$A2437="","","    "&amp;CHAR(123)&amp;CHAR(34)&amp;"bidderId"&amp;CHAR(34)&amp;": "&amp;CHAR(34)&amp;SUBSTITUTE(CriteriTecnici!$A2437,CHAR(34),"'")&amp;CHAR(34)&amp;", "&amp;CHAR(34)&amp;"lotId"&amp;CHAR(34)&amp;": "&amp;CHAR(34)&amp;SUBSTITUTE(CriteriTecnici!$C2437,CHAR(34),"'")&amp;CHAR(34)&amp;", "&amp;CHAR(34)&amp;"criterionId"&amp;CHAR(34)&amp;": "&amp;CHAR(34)&amp;SUBSTITUTE(CriteriTecnici!$D2437,CHAR(34),"'")&amp;CHAR(34)&amp;", "&amp;CHAR(34)&amp;"kind"&amp;CHAR(34)&amp;": "&amp;CHAR(34)&amp;SUBSTITUTE(CriteriTecnici!$F2437,CHAR(34),"'")&amp;CHAR(34)&amp;", "&amp;CHAR(34)&amp;"value"&amp;CHAR(34)&amp;": "&amp;SUBSTITUTE(TRIM(ROUND(IFERROR(CriteriTecnici!$N2437*1,IFERROR(NUMBERVALUE(CriteriTecnici!$N2437,".",","),IFERROR(NUMBERVALUE(CriteriTecnici!$N2437,",","."),0))),4)&amp;""),",",".")&amp;", "&amp;CHAR(34)&amp;"numerator"&amp;CHAR(34)&amp;": "&amp;SUBSTITUTE(TRIM(ROUND(IFERROR(CriteriTecnici!$K2437*1,IFERROR(NUMBERVALUE(CriteriTecnici!$K2437,".",","),IFERROR(NUMBERVALUE(CriteriTecnici!$K2437,",","."),0))),4)&amp;""),",",".")&amp;", "&amp;CHAR(34)&amp;"denominator"&amp;CHAR(34)&amp;": "&amp;SUBSTITUTE(TRIM(ROUND(IFERROR(CriteriTecnici!$L2437*1,IFERROR(NUMBERVALUE(CriteriTecnici!$L2437,".",","),IFERROR(NUMBERVALUE(CriteriTecnici!$L2437,",","."),0))),4)&amp;""),",",".")&amp;", "&amp;CHAR(34)&amp;"flag"&amp;CHAR(34)&amp;": "&amp;SUBSTITUTE(TRIM(ROUND(IFERROR(CriteriTecnici!$M2437*1,IFERROR(NUMBERVALUE(CriteriTecnici!$M2437,".",","),IFERROR(NUMBERVALUE(CriteriTecnici!$M2437,",","."),0))),4)&amp;""),",",".")&amp;", "&amp;CHAR(34)&amp;"rawScore"&amp;CHAR(34)&amp;": "&amp;SUBSTITUTE(TRIM(ROUND(IFERROR(CriteriTecnici!$O2437*1,IFERROR(NUMBERVALUE(CriteriTecnici!$O2437,".",","),IFERROR(NUMBERVALUE(CriteriTecnici!$O2437,",","."),0))),4)&amp;""),",",".")&amp;CHAR(125)&amp;IF(TRUE,",",""))</f>
        <v/>
      </c>
    </row>
    <row r="2658">
      <c r="A2658" s="38">
        <f>IF(CriteriTecnici!$A2438="","","    "&amp;CHAR(123)&amp;CHAR(34)&amp;"bidderId"&amp;CHAR(34)&amp;": "&amp;CHAR(34)&amp;SUBSTITUTE(CriteriTecnici!$A2438,CHAR(34),"'")&amp;CHAR(34)&amp;", "&amp;CHAR(34)&amp;"lotId"&amp;CHAR(34)&amp;": "&amp;CHAR(34)&amp;SUBSTITUTE(CriteriTecnici!$C2438,CHAR(34),"'")&amp;CHAR(34)&amp;", "&amp;CHAR(34)&amp;"criterionId"&amp;CHAR(34)&amp;": "&amp;CHAR(34)&amp;SUBSTITUTE(CriteriTecnici!$D2438,CHAR(34),"'")&amp;CHAR(34)&amp;", "&amp;CHAR(34)&amp;"kind"&amp;CHAR(34)&amp;": "&amp;CHAR(34)&amp;SUBSTITUTE(CriteriTecnici!$F2438,CHAR(34),"'")&amp;CHAR(34)&amp;", "&amp;CHAR(34)&amp;"value"&amp;CHAR(34)&amp;": "&amp;SUBSTITUTE(TRIM(ROUND(IFERROR(CriteriTecnici!$N2438*1,IFERROR(NUMBERVALUE(CriteriTecnici!$N2438,".",","),IFERROR(NUMBERVALUE(CriteriTecnici!$N2438,",","."),0))),4)&amp;""),",",".")&amp;", "&amp;CHAR(34)&amp;"numerator"&amp;CHAR(34)&amp;": "&amp;SUBSTITUTE(TRIM(ROUND(IFERROR(CriteriTecnici!$K2438*1,IFERROR(NUMBERVALUE(CriteriTecnici!$K2438,".",","),IFERROR(NUMBERVALUE(CriteriTecnici!$K2438,",","."),0))),4)&amp;""),",",".")&amp;", "&amp;CHAR(34)&amp;"denominator"&amp;CHAR(34)&amp;": "&amp;SUBSTITUTE(TRIM(ROUND(IFERROR(CriteriTecnici!$L2438*1,IFERROR(NUMBERVALUE(CriteriTecnici!$L2438,".",","),IFERROR(NUMBERVALUE(CriteriTecnici!$L2438,",","."),0))),4)&amp;""),",",".")&amp;", "&amp;CHAR(34)&amp;"flag"&amp;CHAR(34)&amp;": "&amp;SUBSTITUTE(TRIM(ROUND(IFERROR(CriteriTecnici!$M2438*1,IFERROR(NUMBERVALUE(CriteriTecnici!$M2438,".",","),IFERROR(NUMBERVALUE(CriteriTecnici!$M2438,",","."),0))),4)&amp;""),",",".")&amp;", "&amp;CHAR(34)&amp;"rawScore"&amp;CHAR(34)&amp;": "&amp;SUBSTITUTE(TRIM(ROUND(IFERROR(CriteriTecnici!$O2438*1,IFERROR(NUMBERVALUE(CriteriTecnici!$O2438,".",","),IFERROR(NUMBERVALUE(CriteriTecnici!$O2438,",","."),0))),4)&amp;""),",",".")&amp;CHAR(125)&amp;IF(TRUE,",",""))</f>
        <v/>
      </c>
    </row>
    <row r="2659">
      <c r="A2659" s="38">
        <f>IF(CriteriTecnici!$A2439="","","    "&amp;CHAR(123)&amp;CHAR(34)&amp;"bidderId"&amp;CHAR(34)&amp;": "&amp;CHAR(34)&amp;SUBSTITUTE(CriteriTecnici!$A2439,CHAR(34),"'")&amp;CHAR(34)&amp;", "&amp;CHAR(34)&amp;"lotId"&amp;CHAR(34)&amp;": "&amp;CHAR(34)&amp;SUBSTITUTE(CriteriTecnici!$C2439,CHAR(34),"'")&amp;CHAR(34)&amp;", "&amp;CHAR(34)&amp;"criterionId"&amp;CHAR(34)&amp;": "&amp;CHAR(34)&amp;SUBSTITUTE(CriteriTecnici!$D2439,CHAR(34),"'")&amp;CHAR(34)&amp;", "&amp;CHAR(34)&amp;"kind"&amp;CHAR(34)&amp;": "&amp;CHAR(34)&amp;SUBSTITUTE(CriteriTecnici!$F2439,CHAR(34),"'")&amp;CHAR(34)&amp;", "&amp;CHAR(34)&amp;"value"&amp;CHAR(34)&amp;": "&amp;SUBSTITUTE(TRIM(ROUND(IFERROR(CriteriTecnici!$N2439*1,IFERROR(NUMBERVALUE(CriteriTecnici!$N2439,".",","),IFERROR(NUMBERVALUE(CriteriTecnici!$N2439,",","."),0))),4)&amp;""),",",".")&amp;", "&amp;CHAR(34)&amp;"numerator"&amp;CHAR(34)&amp;": "&amp;SUBSTITUTE(TRIM(ROUND(IFERROR(CriteriTecnici!$K2439*1,IFERROR(NUMBERVALUE(CriteriTecnici!$K2439,".",","),IFERROR(NUMBERVALUE(CriteriTecnici!$K2439,",","."),0))),4)&amp;""),",",".")&amp;", "&amp;CHAR(34)&amp;"denominator"&amp;CHAR(34)&amp;": "&amp;SUBSTITUTE(TRIM(ROUND(IFERROR(CriteriTecnici!$L2439*1,IFERROR(NUMBERVALUE(CriteriTecnici!$L2439,".",","),IFERROR(NUMBERVALUE(CriteriTecnici!$L2439,",","."),0))),4)&amp;""),",",".")&amp;", "&amp;CHAR(34)&amp;"flag"&amp;CHAR(34)&amp;": "&amp;SUBSTITUTE(TRIM(ROUND(IFERROR(CriteriTecnici!$M2439*1,IFERROR(NUMBERVALUE(CriteriTecnici!$M2439,".",","),IFERROR(NUMBERVALUE(CriteriTecnici!$M2439,",","."),0))),4)&amp;""),",",".")&amp;", "&amp;CHAR(34)&amp;"rawScore"&amp;CHAR(34)&amp;": "&amp;SUBSTITUTE(TRIM(ROUND(IFERROR(CriteriTecnici!$O2439*1,IFERROR(NUMBERVALUE(CriteriTecnici!$O2439,".",","),IFERROR(NUMBERVALUE(CriteriTecnici!$O2439,",","."),0))),4)&amp;""),",",".")&amp;CHAR(125)&amp;IF(TRUE,",",""))</f>
        <v/>
      </c>
    </row>
    <row r="2660">
      <c r="A2660" s="38">
        <f>IF(CriteriTecnici!$A2440="","","    "&amp;CHAR(123)&amp;CHAR(34)&amp;"bidderId"&amp;CHAR(34)&amp;": "&amp;CHAR(34)&amp;SUBSTITUTE(CriteriTecnici!$A2440,CHAR(34),"'")&amp;CHAR(34)&amp;", "&amp;CHAR(34)&amp;"lotId"&amp;CHAR(34)&amp;": "&amp;CHAR(34)&amp;SUBSTITUTE(CriteriTecnici!$C2440,CHAR(34),"'")&amp;CHAR(34)&amp;", "&amp;CHAR(34)&amp;"criterionId"&amp;CHAR(34)&amp;": "&amp;CHAR(34)&amp;SUBSTITUTE(CriteriTecnici!$D2440,CHAR(34),"'")&amp;CHAR(34)&amp;", "&amp;CHAR(34)&amp;"kind"&amp;CHAR(34)&amp;": "&amp;CHAR(34)&amp;SUBSTITUTE(CriteriTecnici!$F2440,CHAR(34),"'")&amp;CHAR(34)&amp;", "&amp;CHAR(34)&amp;"value"&amp;CHAR(34)&amp;": "&amp;SUBSTITUTE(TRIM(ROUND(IFERROR(CriteriTecnici!$N2440*1,IFERROR(NUMBERVALUE(CriteriTecnici!$N2440,".",","),IFERROR(NUMBERVALUE(CriteriTecnici!$N2440,",","."),0))),4)&amp;""),",",".")&amp;", "&amp;CHAR(34)&amp;"numerator"&amp;CHAR(34)&amp;": "&amp;SUBSTITUTE(TRIM(ROUND(IFERROR(CriteriTecnici!$K2440*1,IFERROR(NUMBERVALUE(CriteriTecnici!$K2440,".",","),IFERROR(NUMBERVALUE(CriteriTecnici!$K2440,",","."),0))),4)&amp;""),",",".")&amp;", "&amp;CHAR(34)&amp;"denominator"&amp;CHAR(34)&amp;": "&amp;SUBSTITUTE(TRIM(ROUND(IFERROR(CriteriTecnici!$L2440*1,IFERROR(NUMBERVALUE(CriteriTecnici!$L2440,".",","),IFERROR(NUMBERVALUE(CriteriTecnici!$L2440,",","."),0))),4)&amp;""),",",".")&amp;", "&amp;CHAR(34)&amp;"flag"&amp;CHAR(34)&amp;": "&amp;SUBSTITUTE(TRIM(ROUND(IFERROR(CriteriTecnici!$M2440*1,IFERROR(NUMBERVALUE(CriteriTecnici!$M2440,".",","),IFERROR(NUMBERVALUE(CriteriTecnici!$M2440,",","."),0))),4)&amp;""),",",".")&amp;", "&amp;CHAR(34)&amp;"rawScore"&amp;CHAR(34)&amp;": "&amp;SUBSTITUTE(TRIM(ROUND(IFERROR(CriteriTecnici!$O2440*1,IFERROR(NUMBERVALUE(CriteriTecnici!$O2440,".",","),IFERROR(NUMBERVALUE(CriteriTecnici!$O2440,",","."),0))),4)&amp;""),",",".")&amp;CHAR(125)&amp;IF(TRUE,",",""))</f>
        <v/>
      </c>
    </row>
    <row r="2661">
      <c r="A2661" s="38">
        <f>IF(CriteriTecnici!$A2441="","","    "&amp;CHAR(123)&amp;CHAR(34)&amp;"bidderId"&amp;CHAR(34)&amp;": "&amp;CHAR(34)&amp;SUBSTITUTE(CriteriTecnici!$A2441,CHAR(34),"'")&amp;CHAR(34)&amp;", "&amp;CHAR(34)&amp;"lotId"&amp;CHAR(34)&amp;": "&amp;CHAR(34)&amp;SUBSTITUTE(CriteriTecnici!$C2441,CHAR(34),"'")&amp;CHAR(34)&amp;", "&amp;CHAR(34)&amp;"criterionId"&amp;CHAR(34)&amp;": "&amp;CHAR(34)&amp;SUBSTITUTE(CriteriTecnici!$D2441,CHAR(34),"'")&amp;CHAR(34)&amp;", "&amp;CHAR(34)&amp;"kind"&amp;CHAR(34)&amp;": "&amp;CHAR(34)&amp;SUBSTITUTE(CriteriTecnici!$F2441,CHAR(34),"'")&amp;CHAR(34)&amp;", "&amp;CHAR(34)&amp;"value"&amp;CHAR(34)&amp;": "&amp;SUBSTITUTE(TRIM(ROUND(IFERROR(CriteriTecnici!$N2441*1,IFERROR(NUMBERVALUE(CriteriTecnici!$N2441,".",","),IFERROR(NUMBERVALUE(CriteriTecnici!$N2441,",","."),0))),4)&amp;""),",",".")&amp;", "&amp;CHAR(34)&amp;"numerator"&amp;CHAR(34)&amp;": "&amp;SUBSTITUTE(TRIM(ROUND(IFERROR(CriteriTecnici!$K2441*1,IFERROR(NUMBERVALUE(CriteriTecnici!$K2441,".",","),IFERROR(NUMBERVALUE(CriteriTecnici!$K2441,",","."),0))),4)&amp;""),",",".")&amp;", "&amp;CHAR(34)&amp;"denominator"&amp;CHAR(34)&amp;": "&amp;SUBSTITUTE(TRIM(ROUND(IFERROR(CriteriTecnici!$L2441*1,IFERROR(NUMBERVALUE(CriteriTecnici!$L2441,".",","),IFERROR(NUMBERVALUE(CriteriTecnici!$L2441,",","."),0))),4)&amp;""),",",".")&amp;", "&amp;CHAR(34)&amp;"flag"&amp;CHAR(34)&amp;": "&amp;SUBSTITUTE(TRIM(ROUND(IFERROR(CriteriTecnici!$M2441*1,IFERROR(NUMBERVALUE(CriteriTecnici!$M2441,".",","),IFERROR(NUMBERVALUE(CriteriTecnici!$M2441,",","."),0))),4)&amp;""),",",".")&amp;", "&amp;CHAR(34)&amp;"rawScore"&amp;CHAR(34)&amp;": "&amp;SUBSTITUTE(TRIM(ROUND(IFERROR(CriteriTecnici!$O2441*1,IFERROR(NUMBERVALUE(CriteriTecnici!$O2441,".",","),IFERROR(NUMBERVALUE(CriteriTecnici!$O2441,",","."),0))),4)&amp;""),",",".")&amp;CHAR(125)&amp;IF(TRUE,",",""))</f>
        <v/>
      </c>
    </row>
    <row r="2662">
      <c r="A2662" s="38">
        <f>IF(CriteriTecnici!$A2442="","","    "&amp;CHAR(123)&amp;CHAR(34)&amp;"bidderId"&amp;CHAR(34)&amp;": "&amp;CHAR(34)&amp;SUBSTITUTE(CriteriTecnici!$A2442,CHAR(34),"'")&amp;CHAR(34)&amp;", "&amp;CHAR(34)&amp;"lotId"&amp;CHAR(34)&amp;": "&amp;CHAR(34)&amp;SUBSTITUTE(CriteriTecnici!$C2442,CHAR(34),"'")&amp;CHAR(34)&amp;", "&amp;CHAR(34)&amp;"criterionId"&amp;CHAR(34)&amp;": "&amp;CHAR(34)&amp;SUBSTITUTE(CriteriTecnici!$D2442,CHAR(34),"'")&amp;CHAR(34)&amp;", "&amp;CHAR(34)&amp;"kind"&amp;CHAR(34)&amp;": "&amp;CHAR(34)&amp;SUBSTITUTE(CriteriTecnici!$F2442,CHAR(34),"'")&amp;CHAR(34)&amp;", "&amp;CHAR(34)&amp;"value"&amp;CHAR(34)&amp;": "&amp;SUBSTITUTE(TRIM(ROUND(IFERROR(CriteriTecnici!$N2442*1,IFERROR(NUMBERVALUE(CriteriTecnici!$N2442,".",","),IFERROR(NUMBERVALUE(CriteriTecnici!$N2442,",","."),0))),4)&amp;""),",",".")&amp;", "&amp;CHAR(34)&amp;"numerator"&amp;CHAR(34)&amp;": "&amp;SUBSTITUTE(TRIM(ROUND(IFERROR(CriteriTecnici!$K2442*1,IFERROR(NUMBERVALUE(CriteriTecnici!$K2442,".",","),IFERROR(NUMBERVALUE(CriteriTecnici!$K2442,",","."),0))),4)&amp;""),",",".")&amp;", "&amp;CHAR(34)&amp;"denominator"&amp;CHAR(34)&amp;": "&amp;SUBSTITUTE(TRIM(ROUND(IFERROR(CriteriTecnici!$L2442*1,IFERROR(NUMBERVALUE(CriteriTecnici!$L2442,".",","),IFERROR(NUMBERVALUE(CriteriTecnici!$L2442,",","."),0))),4)&amp;""),",",".")&amp;", "&amp;CHAR(34)&amp;"flag"&amp;CHAR(34)&amp;": "&amp;SUBSTITUTE(TRIM(ROUND(IFERROR(CriteriTecnici!$M2442*1,IFERROR(NUMBERVALUE(CriteriTecnici!$M2442,".",","),IFERROR(NUMBERVALUE(CriteriTecnici!$M2442,",","."),0))),4)&amp;""),",",".")&amp;", "&amp;CHAR(34)&amp;"rawScore"&amp;CHAR(34)&amp;": "&amp;SUBSTITUTE(TRIM(ROUND(IFERROR(CriteriTecnici!$O2442*1,IFERROR(NUMBERVALUE(CriteriTecnici!$O2442,".",","),IFERROR(NUMBERVALUE(CriteriTecnici!$O2442,",","."),0))),4)&amp;""),",",".")&amp;CHAR(125)&amp;IF(TRUE,",",""))</f>
        <v/>
      </c>
    </row>
    <row r="2663">
      <c r="A2663" s="38">
        <f>IF(CriteriTecnici!$A2443="","","    "&amp;CHAR(123)&amp;CHAR(34)&amp;"bidderId"&amp;CHAR(34)&amp;": "&amp;CHAR(34)&amp;SUBSTITUTE(CriteriTecnici!$A2443,CHAR(34),"'")&amp;CHAR(34)&amp;", "&amp;CHAR(34)&amp;"lotId"&amp;CHAR(34)&amp;": "&amp;CHAR(34)&amp;SUBSTITUTE(CriteriTecnici!$C2443,CHAR(34),"'")&amp;CHAR(34)&amp;", "&amp;CHAR(34)&amp;"criterionId"&amp;CHAR(34)&amp;": "&amp;CHAR(34)&amp;SUBSTITUTE(CriteriTecnici!$D2443,CHAR(34),"'")&amp;CHAR(34)&amp;", "&amp;CHAR(34)&amp;"kind"&amp;CHAR(34)&amp;": "&amp;CHAR(34)&amp;SUBSTITUTE(CriteriTecnici!$F2443,CHAR(34),"'")&amp;CHAR(34)&amp;", "&amp;CHAR(34)&amp;"value"&amp;CHAR(34)&amp;": "&amp;SUBSTITUTE(TRIM(ROUND(IFERROR(CriteriTecnici!$N2443*1,IFERROR(NUMBERVALUE(CriteriTecnici!$N2443,".",","),IFERROR(NUMBERVALUE(CriteriTecnici!$N2443,",","."),0))),4)&amp;""),",",".")&amp;", "&amp;CHAR(34)&amp;"numerator"&amp;CHAR(34)&amp;": "&amp;SUBSTITUTE(TRIM(ROUND(IFERROR(CriteriTecnici!$K2443*1,IFERROR(NUMBERVALUE(CriteriTecnici!$K2443,".",","),IFERROR(NUMBERVALUE(CriteriTecnici!$K2443,",","."),0))),4)&amp;""),",",".")&amp;", "&amp;CHAR(34)&amp;"denominator"&amp;CHAR(34)&amp;": "&amp;SUBSTITUTE(TRIM(ROUND(IFERROR(CriteriTecnici!$L2443*1,IFERROR(NUMBERVALUE(CriteriTecnici!$L2443,".",","),IFERROR(NUMBERVALUE(CriteriTecnici!$L2443,",","."),0))),4)&amp;""),",",".")&amp;", "&amp;CHAR(34)&amp;"flag"&amp;CHAR(34)&amp;": "&amp;SUBSTITUTE(TRIM(ROUND(IFERROR(CriteriTecnici!$M2443*1,IFERROR(NUMBERVALUE(CriteriTecnici!$M2443,".",","),IFERROR(NUMBERVALUE(CriteriTecnici!$M2443,",","."),0))),4)&amp;""),",",".")&amp;", "&amp;CHAR(34)&amp;"rawScore"&amp;CHAR(34)&amp;": "&amp;SUBSTITUTE(TRIM(ROUND(IFERROR(CriteriTecnici!$O2443*1,IFERROR(NUMBERVALUE(CriteriTecnici!$O2443,".",","),IFERROR(NUMBERVALUE(CriteriTecnici!$O2443,",","."),0))),4)&amp;""),",",".")&amp;CHAR(125)&amp;IF(TRUE,",",""))</f>
        <v/>
      </c>
    </row>
    <row r="2664">
      <c r="A2664" s="38">
        <f>IF(CriteriTecnici!$A2444="","","    "&amp;CHAR(123)&amp;CHAR(34)&amp;"bidderId"&amp;CHAR(34)&amp;": "&amp;CHAR(34)&amp;SUBSTITUTE(CriteriTecnici!$A2444,CHAR(34),"'")&amp;CHAR(34)&amp;", "&amp;CHAR(34)&amp;"lotId"&amp;CHAR(34)&amp;": "&amp;CHAR(34)&amp;SUBSTITUTE(CriteriTecnici!$C2444,CHAR(34),"'")&amp;CHAR(34)&amp;", "&amp;CHAR(34)&amp;"criterionId"&amp;CHAR(34)&amp;": "&amp;CHAR(34)&amp;SUBSTITUTE(CriteriTecnici!$D2444,CHAR(34),"'")&amp;CHAR(34)&amp;", "&amp;CHAR(34)&amp;"kind"&amp;CHAR(34)&amp;": "&amp;CHAR(34)&amp;SUBSTITUTE(CriteriTecnici!$F2444,CHAR(34),"'")&amp;CHAR(34)&amp;", "&amp;CHAR(34)&amp;"value"&amp;CHAR(34)&amp;": "&amp;SUBSTITUTE(TRIM(ROUND(IFERROR(CriteriTecnici!$N2444*1,IFERROR(NUMBERVALUE(CriteriTecnici!$N2444,".",","),IFERROR(NUMBERVALUE(CriteriTecnici!$N2444,",","."),0))),4)&amp;""),",",".")&amp;", "&amp;CHAR(34)&amp;"numerator"&amp;CHAR(34)&amp;": "&amp;SUBSTITUTE(TRIM(ROUND(IFERROR(CriteriTecnici!$K2444*1,IFERROR(NUMBERVALUE(CriteriTecnici!$K2444,".",","),IFERROR(NUMBERVALUE(CriteriTecnici!$K2444,",","."),0))),4)&amp;""),",",".")&amp;", "&amp;CHAR(34)&amp;"denominator"&amp;CHAR(34)&amp;": "&amp;SUBSTITUTE(TRIM(ROUND(IFERROR(CriteriTecnici!$L2444*1,IFERROR(NUMBERVALUE(CriteriTecnici!$L2444,".",","),IFERROR(NUMBERVALUE(CriteriTecnici!$L2444,",","."),0))),4)&amp;""),",",".")&amp;", "&amp;CHAR(34)&amp;"flag"&amp;CHAR(34)&amp;": "&amp;SUBSTITUTE(TRIM(ROUND(IFERROR(CriteriTecnici!$M2444*1,IFERROR(NUMBERVALUE(CriteriTecnici!$M2444,".",","),IFERROR(NUMBERVALUE(CriteriTecnici!$M2444,",","."),0))),4)&amp;""),",",".")&amp;", "&amp;CHAR(34)&amp;"rawScore"&amp;CHAR(34)&amp;": "&amp;SUBSTITUTE(TRIM(ROUND(IFERROR(CriteriTecnici!$O2444*1,IFERROR(NUMBERVALUE(CriteriTecnici!$O2444,".",","),IFERROR(NUMBERVALUE(CriteriTecnici!$O2444,",","."),0))),4)&amp;""),",",".")&amp;CHAR(125)&amp;IF(TRUE,",",""))</f>
        <v/>
      </c>
    </row>
    <row r="2665">
      <c r="A2665" s="38">
        <f>IF(CriteriTecnici!$A2445="","","    "&amp;CHAR(123)&amp;CHAR(34)&amp;"bidderId"&amp;CHAR(34)&amp;": "&amp;CHAR(34)&amp;SUBSTITUTE(CriteriTecnici!$A2445,CHAR(34),"'")&amp;CHAR(34)&amp;", "&amp;CHAR(34)&amp;"lotId"&amp;CHAR(34)&amp;": "&amp;CHAR(34)&amp;SUBSTITUTE(CriteriTecnici!$C2445,CHAR(34),"'")&amp;CHAR(34)&amp;", "&amp;CHAR(34)&amp;"criterionId"&amp;CHAR(34)&amp;": "&amp;CHAR(34)&amp;SUBSTITUTE(CriteriTecnici!$D2445,CHAR(34),"'")&amp;CHAR(34)&amp;", "&amp;CHAR(34)&amp;"kind"&amp;CHAR(34)&amp;": "&amp;CHAR(34)&amp;SUBSTITUTE(CriteriTecnici!$F2445,CHAR(34),"'")&amp;CHAR(34)&amp;", "&amp;CHAR(34)&amp;"value"&amp;CHAR(34)&amp;": "&amp;SUBSTITUTE(TRIM(ROUND(IFERROR(CriteriTecnici!$N2445*1,IFERROR(NUMBERVALUE(CriteriTecnici!$N2445,".",","),IFERROR(NUMBERVALUE(CriteriTecnici!$N2445,",","."),0))),4)&amp;""),",",".")&amp;", "&amp;CHAR(34)&amp;"numerator"&amp;CHAR(34)&amp;": "&amp;SUBSTITUTE(TRIM(ROUND(IFERROR(CriteriTecnici!$K2445*1,IFERROR(NUMBERVALUE(CriteriTecnici!$K2445,".",","),IFERROR(NUMBERVALUE(CriteriTecnici!$K2445,",","."),0))),4)&amp;""),",",".")&amp;", "&amp;CHAR(34)&amp;"denominator"&amp;CHAR(34)&amp;": "&amp;SUBSTITUTE(TRIM(ROUND(IFERROR(CriteriTecnici!$L2445*1,IFERROR(NUMBERVALUE(CriteriTecnici!$L2445,".",","),IFERROR(NUMBERVALUE(CriteriTecnici!$L2445,",","."),0))),4)&amp;""),",",".")&amp;", "&amp;CHAR(34)&amp;"flag"&amp;CHAR(34)&amp;": "&amp;SUBSTITUTE(TRIM(ROUND(IFERROR(CriteriTecnici!$M2445*1,IFERROR(NUMBERVALUE(CriteriTecnici!$M2445,".",","),IFERROR(NUMBERVALUE(CriteriTecnici!$M2445,",","."),0))),4)&amp;""),",",".")&amp;", "&amp;CHAR(34)&amp;"rawScore"&amp;CHAR(34)&amp;": "&amp;SUBSTITUTE(TRIM(ROUND(IFERROR(CriteriTecnici!$O2445*1,IFERROR(NUMBERVALUE(CriteriTecnici!$O2445,".",","),IFERROR(NUMBERVALUE(CriteriTecnici!$O2445,",","."),0))),4)&amp;""),",",".")&amp;CHAR(125)&amp;IF(TRUE,",",""))</f>
        <v/>
      </c>
    </row>
    <row r="2666">
      <c r="A2666" s="38">
        <f>IF(CriteriTecnici!$A2446="","","    "&amp;CHAR(123)&amp;CHAR(34)&amp;"bidderId"&amp;CHAR(34)&amp;": "&amp;CHAR(34)&amp;SUBSTITUTE(CriteriTecnici!$A2446,CHAR(34),"'")&amp;CHAR(34)&amp;", "&amp;CHAR(34)&amp;"lotId"&amp;CHAR(34)&amp;": "&amp;CHAR(34)&amp;SUBSTITUTE(CriteriTecnici!$C2446,CHAR(34),"'")&amp;CHAR(34)&amp;", "&amp;CHAR(34)&amp;"criterionId"&amp;CHAR(34)&amp;": "&amp;CHAR(34)&amp;SUBSTITUTE(CriteriTecnici!$D2446,CHAR(34),"'")&amp;CHAR(34)&amp;", "&amp;CHAR(34)&amp;"kind"&amp;CHAR(34)&amp;": "&amp;CHAR(34)&amp;SUBSTITUTE(CriteriTecnici!$F2446,CHAR(34),"'")&amp;CHAR(34)&amp;", "&amp;CHAR(34)&amp;"value"&amp;CHAR(34)&amp;": "&amp;SUBSTITUTE(TRIM(ROUND(IFERROR(CriteriTecnici!$N2446*1,IFERROR(NUMBERVALUE(CriteriTecnici!$N2446,".",","),IFERROR(NUMBERVALUE(CriteriTecnici!$N2446,",","."),0))),4)&amp;""),",",".")&amp;", "&amp;CHAR(34)&amp;"numerator"&amp;CHAR(34)&amp;": "&amp;SUBSTITUTE(TRIM(ROUND(IFERROR(CriteriTecnici!$K2446*1,IFERROR(NUMBERVALUE(CriteriTecnici!$K2446,".",","),IFERROR(NUMBERVALUE(CriteriTecnici!$K2446,",","."),0))),4)&amp;""),",",".")&amp;", "&amp;CHAR(34)&amp;"denominator"&amp;CHAR(34)&amp;": "&amp;SUBSTITUTE(TRIM(ROUND(IFERROR(CriteriTecnici!$L2446*1,IFERROR(NUMBERVALUE(CriteriTecnici!$L2446,".",","),IFERROR(NUMBERVALUE(CriteriTecnici!$L2446,",","."),0))),4)&amp;""),",",".")&amp;", "&amp;CHAR(34)&amp;"flag"&amp;CHAR(34)&amp;": "&amp;SUBSTITUTE(TRIM(ROUND(IFERROR(CriteriTecnici!$M2446*1,IFERROR(NUMBERVALUE(CriteriTecnici!$M2446,".",","),IFERROR(NUMBERVALUE(CriteriTecnici!$M2446,",","."),0))),4)&amp;""),",",".")&amp;", "&amp;CHAR(34)&amp;"rawScore"&amp;CHAR(34)&amp;": "&amp;SUBSTITUTE(TRIM(ROUND(IFERROR(CriteriTecnici!$O2446*1,IFERROR(NUMBERVALUE(CriteriTecnici!$O2446,".",","),IFERROR(NUMBERVALUE(CriteriTecnici!$O2446,",","."),0))),4)&amp;""),",",".")&amp;CHAR(125)&amp;IF(TRUE,",",""))</f>
        <v/>
      </c>
    </row>
    <row r="2667">
      <c r="A2667" s="38">
        <f>IF(CriteriTecnici!$A2447="","","    "&amp;CHAR(123)&amp;CHAR(34)&amp;"bidderId"&amp;CHAR(34)&amp;": "&amp;CHAR(34)&amp;SUBSTITUTE(CriteriTecnici!$A2447,CHAR(34),"'")&amp;CHAR(34)&amp;", "&amp;CHAR(34)&amp;"lotId"&amp;CHAR(34)&amp;": "&amp;CHAR(34)&amp;SUBSTITUTE(CriteriTecnici!$C2447,CHAR(34),"'")&amp;CHAR(34)&amp;", "&amp;CHAR(34)&amp;"criterionId"&amp;CHAR(34)&amp;": "&amp;CHAR(34)&amp;SUBSTITUTE(CriteriTecnici!$D2447,CHAR(34),"'")&amp;CHAR(34)&amp;", "&amp;CHAR(34)&amp;"kind"&amp;CHAR(34)&amp;": "&amp;CHAR(34)&amp;SUBSTITUTE(CriteriTecnici!$F2447,CHAR(34),"'")&amp;CHAR(34)&amp;", "&amp;CHAR(34)&amp;"value"&amp;CHAR(34)&amp;": "&amp;SUBSTITUTE(TRIM(ROUND(IFERROR(CriteriTecnici!$N2447*1,IFERROR(NUMBERVALUE(CriteriTecnici!$N2447,".",","),IFERROR(NUMBERVALUE(CriteriTecnici!$N2447,",","."),0))),4)&amp;""),",",".")&amp;", "&amp;CHAR(34)&amp;"numerator"&amp;CHAR(34)&amp;": "&amp;SUBSTITUTE(TRIM(ROUND(IFERROR(CriteriTecnici!$K2447*1,IFERROR(NUMBERVALUE(CriteriTecnici!$K2447,".",","),IFERROR(NUMBERVALUE(CriteriTecnici!$K2447,",","."),0))),4)&amp;""),",",".")&amp;", "&amp;CHAR(34)&amp;"denominator"&amp;CHAR(34)&amp;": "&amp;SUBSTITUTE(TRIM(ROUND(IFERROR(CriteriTecnici!$L2447*1,IFERROR(NUMBERVALUE(CriteriTecnici!$L2447,".",","),IFERROR(NUMBERVALUE(CriteriTecnici!$L2447,",","."),0))),4)&amp;""),",",".")&amp;", "&amp;CHAR(34)&amp;"flag"&amp;CHAR(34)&amp;": "&amp;SUBSTITUTE(TRIM(ROUND(IFERROR(CriteriTecnici!$M2447*1,IFERROR(NUMBERVALUE(CriteriTecnici!$M2447,".",","),IFERROR(NUMBERVALUE(CriteriTecnici!$M2447,",","."),0))),4)&amp;""),",",".")&amp;", "&amp;CHAR(34)&amp;"rawScore"&amp;CHAR(34)&amp;": "&amp;SUBSTITUTE(TRIM(ROUND(IFERROR(CriteriTecnici!$O2447*1,IFERROR(NUMBERVALUE(CriteriTecnici!$O2447,".",","),IFERROR(NUMBERVALUE(CriteriTecnici!$O2447,",","."),0))),4)&amp;""),",",".")&amp;CHAR(125)&amp;IF(TRUE,",",""))</f>
        <v/>
      </c>
    </row>
    <row r="2668">
      <c r="A2668" s="38">
        <f>IF(CriteriTecnici!$A2448="","","    "&amp;CHAR(123)&amp;CHAR(34)&amp;"bidderId"&amp;CHAR(34)&amp;": "&amp;CHAR(34)&amp;SUBSTITUTE(CriteriTecnici!$A2448,CHAR(34),"'")&amp;CHAR(34)&amp;", "&amp;CHAR(34)&amp;"lotId"&amp;CHAR(34)&amp;": "&amp;CHAR(34)&amp;SUBSTITUTE(CriteriTecnici!$C2448,CHAR(34),"'")&amp;CHAR(34)&amp;", "&amp;CHAR(34)&amp;"criterionId"&amp;CHAR(34)&amp;": "&amp;CHAR(34)&amp;SUBSTITUTE(CriteriTecnici!$D2448,CHAR(34),"'")&amp;CHAR(34)&amp;", "&amp;CHAR(34)&amp;"kind"&amp;CHAR(34)&amp;": "&amp;CHAR(34)&amp;SUBSTITUTE(CriteriTecnici!$F2448,CHAR(34),"'")&amp;CHAR(34)&amp;", "&amp;CHAR(34)&amp;"value"&amp;CHAR(34)&amp;": "&amp;SUBSTITUTE(TRIM(ROUND(IFERROR(CriteriTecnici!$N2448*1,IFERROR(NUMBERVALUE(CriteriTecnici!$N2448,".",","),IFERROR(NUMBERVALUE(CriteriTecnici!$N2448,",","."),0))),4)&amp;""),",",".")&amp;", "&amp;CHAR(34)&amp;"numerator"&amp;CHAR(34)&amp;": "&amp;SUBSTITUTE(TRIM(ROUND(IFERROR(CriteriTecnici!$K2448*1,IFERROR(NUMBERVALUE(CriteriTecnici!$K2448,".",","),IFERROR(NUMBERVALUE(CriteriTecnici!$K2448,",","."),0))),4)&amp;""),",",".")&amp;", "&amp;CHAR(34)&amp;"denominator"&amp;CHAR(34)&amp;": "&amp;SUBSTITUTE(TRIM(ROUND(IFERROR(CriteriTecnici!$L2448*1,IFERROR(NUMBERVALUE(CriteriTecnici!$L2448,".",","),IFERROR(NUMBERVALUE(CriteriTecnici!$L2448,",","."),0))),4)&amp;""),",",".")&amp;", "&amp;CHAR(34)&amp;"flag"&amp;CHAR(34)&amp;": "&amp;SUBSTITUTE(TRIM(ROUND(IFERROR(CriteriTecnici!$M2448*1,IFERROR(NUMBERVALUE(CriteriTecnici!$M2448,".",","),IFERROR(NUMBERVALUE(CriteriTecnici!$M2448,",","."),0))),4)&amp;""),",",".")&amp;", "&amp;CHAR(34)&amp;"rawScore"&amp;CHAR(34)&amp;": "&amp;SUBSTITUTE(TRIM(ROUND(IFERROR(CriteriTecnici!$O2448*1,IFERROR(NUMBERVALUE(CriteriTecnici!$O2448,".",","),IFERROR(NUMBERVALUE(CriteriTecnici!$O2448,",","."),0))),4)&amp;""),",",".")&amp;CHAR(125)&amp;IF(TRUE,",",""))</f>
        <v/>
      </c>
    </row>
    <row r="2669">
      <c r="A2669" s="38">
        <f>IF(CriteriTecnici!$A2449="","","    "&amp;CHAR(123)&amp;CHAR(34)&amp;"bidderId"&amp;CHAR(34)&amp;": "&amp;CHAR(34)&amp;SUBSTITUTE(CriteriTecnici!$A2449,CHAR(34),"'")&amp;CHAR(34)&amp;", "&amp;CHAR(34)&amp;"lotId"&amp;CHAR(34)&amp;": "&amp;CHAR(34)&amp;SUBSTITUTE(CriteriTecnici!$C2449,CHAR(34),"'")&amp;CHAR(34)&amp;", "&amp;CHAR(34)&amp;"criterionId"&amp;CHAR(34)&amp;": "&amp;CHAR(34)&amp;SUBSTITUTE(CriteriTecnici!$D2449,CHAR(34),"'")&amp;CHAR(34)&amp;", "&amp;CHAR(34)&amp;"kind"&amp;CHAR(34)&amp;": "&amp;CHAR(34)&amp;SUBSTITUTE(CriteriTecnici!$F2449,CHAR(34),"'")&amp;CHAR(34)&amp;", "&amp;CHAR(34)&amp;"value"&amp;CHAR(34)&amp;": "&amp;SUBSTITUTE(TRIM(ROUND(IFERROR(CriteriTecnici!$N2449*1,IFERROR(NUMBERVALUE(CriteriTecnici!$N2449,".",","),IFERROR(NUMBERVALUE(CriteriTecnici!$N2449,",","."),0))),4)&amp;""),",",".")&amp;", "&amp;CHAR(34)&amp;"numerator"&amp;CHAR(34)&amp;": "&amp;SUBSTITUTE(TRIM(ROUND(IFERROR(CriteriTecnici!$K2449*1,IFERROR(NUMBERVALUE(CriteriTecnici!$K2449,".",","),IFERROR(NUMBERVALUE(CriteriTecnici!$K2449,",","."),0))),4)&amp;""),",",".")&amp;", "&amp;CHAR(34)&amp;"denominator"&amp;CHAR(34)&amp;": "&amp;SUBSTITUTE(TRIM(ROUND(IFERROR(CriteriTecnici!$L2449*1,IFERROR(NUMBERVALUE(CriteriTecnici!$L2449,".",","),IFERROR(NUMBERVALUE(CriteriTecnici!$L2449,",","."),0))),4)&amp;""),",",".")&amp;", "&amp;CHAR(34)&amp;"flag"&amp;CHAR(34)&amp;": "&amp;SUBSTITUTE(TRIM(ROUND(IFERROR(CriteriTecnici!$M2449*1,IFERROR(NUMBERVALUE(CriteriTecnici!$M2449,".",","),IFERROR(NUMBERVALUE(CriteriTecnici!$M2449,",","."),0))),4)&amp;""),",",".")&amp;", "&amp;CHAR(34)&amp;"rawScore"&amp;CHAR(34)&amp;": "&amp;SUBSTITUTE(TRIM(ROUND(IFERROR(CriteriTecnici!$O2449*1,IFERROR(NUMBERVALUE(CriteriTecnici!$O2449,".",","),IFERROR(NUMBERVALUE(CriteriTecnici!$O2449,",","."),0))),4)&amp;""),",",".")&amp;CHAR(125)&amp;IF(TRUE,",",""))</f>
        <v/>
      </c>
    </row>
    <row r="2670">
      <c r="A2670" s="38">
        <f>IF(CriteriTecnici!$A2450="","","    "&amp;CHAR(123)&amp;CHAR(34)&amp;"bidderId"&amp;CHAR(34)&amp;": "&amp;CHAR(34)&amp;SUBSTITUTE(CriteriTecnici!$A2450,CHAR(34),"'")&amp;CHAR(34)&amp;", "&amp;CHAR(34)&amp;"lotId"&amp;CHAR(34)&amp;": "&amp;CHAR(34)&amp;SUBSTITUTE(CriteriTecnici!$C2450,CHAR(34),"'")&amp;CHAR(34)&amp;", "&amp;CHAR(34)&amp;"criterionId"&amp;CHAR(34)&amp;": "&amp;CHAR(34)&amp;SUBSTITUTE(CriteriTecnici!$D2450,CHAR(34),"'")&amp;CHAR(34)&amp;", "&amp;CHAR(34)&amp;"kind"&amp;CHAR(34)&amp;": "&amp;CHAR(34)&amp;SUBSTITUTE(CriteriTecnici!$F2450,CHAR(34),"'")&amp;CHAR(34)&amp;", "&amp;CHAR(34)&amp;"value"&amp;CHAR(34)&amp;": "&amp;SUBSTITUTE(TRIM(ROUND(IFERROR(CriteriTecnici!$N2450*1,IFERROR(NUMBERVALUE(CriteriTecnici!$N2450,".",","),IFERROR(NUMBERVALUE(CriteriTecnici!$N2450,",","."),0))),4)&amp;""),",",".")&amp;", "&amp;CHAR(34)&amp;"numerator"&amp;CHAR(34)&amp;": "&amp;SUBSTITUTE(TRIM(ROUND(IFERROR(CriteriTecnici!$K2450*1,IFERROR(NUMBERVALUE(CriteriTecnici!$K2450,".",","),IFERROR(NUMBERVALUE(CriteriTecnici!$K2450,",","."),0))),4)&amp;""),",",".")&amp;", "&amp;CHAR(34)&amp;"denominator"&amp;CHAR(34)&amp;": "&amp;SUBSTITUTE(TRIM(ROUND(IFERROR(CriteriTecnici!$L2450*1,IFERROR(NUMBERVALUE(CriteriTecnici!$L2450,".",","),IFERROR(NUMBERVALUE(CriteriTecnici!$L2450,",","."),0))),4)&amp;""),",",".")&amp;", "&amp;CHAR(34)&amp;"flag"&amp;CHAR(34)&amp;": "&amp;SUBSTITUTE(TRIM(ROUND(IFERROR(CriteriTecnici!$M2450*1,IFERROR(NUMBERVALUE(CriteriTecnici!$M2450,".",","),IFERROR(NUMBERVALUE(CriteriTecnici!$M2450,",","."),0))),4)&amp;""),",",".")&amp;", "&amp;CHAR(34)&amp;"rawScore"&amp;CHAR(34)&amp;": "&amp;SUBSTITUTE(TRIM(ROUND(IFERROR(CriteriTecnici!$O2450*1,IFERROR(NUMBERVALUE(CriteriTecnici!$O2450,".",","),IFERROR(NUMBERVALUE(CriteriTecnici!$O2450,",","."),0))),4)&amp;""),",",".")&amp;CHAR(125)&amp;IF(TRUE,",",""))</f>
        <v/>
      </c>
    </row>
    <row r="2671">
      <c r="A2671" s="38">
        <f>IF(CriteriTecnici!$A2451="","","    "&amp;CHAR(123)&amp;CHAR(34)&amp;"bidderId"&amp;CHAR(34)&amp;": "&amp;CHAR(34)&amp;SUBSTITUTE(CriteriTecnici!$A2451,CHAR(34),"'")&amp;CHAR(34)&amp;", "&amp;CHAR(34)&amp;"lotId"&amp;CHAR(34)&amp;": "&amp;CHAR(34)&amp;SUBSTITUTE(CriteriTecnici!$C2451,CHAR(34),"'")&amp;CHAR(34)&amp;", "&amp;CHAR(34)&amp;"criterionId"&amp;CHAR(34)&amp;": "&amp;CHAR(34)&amp;SUBSTITUTE(CriteriTecnici!$D2451,CHAR(34),"'")&amp;CHAR(34)&amp;", "&amp;CHAR(34)&amp;"kind"&amp;CHAR(34)&amp;": "&amp;CHAR(34)&amp;SUBSTITUTE(CriteriTecnici!$F2451,CHAR(34),"'")&amp;CHAR(34)&amp;", "&amp;CHAR(34)&amp;"value"&amp;CHAR(34)&amp;": "&amp;SUBSTITUTE(TRIM(ROUND(IFERROR(CriteriTecnici!$N2451*1,IFERROR(NUMBERVALUE(CriteriTecnici!$N2451,".",","),IFERROR(NUMBERVALUE(CriteriTecnici!$N2451,",","."),0))),4)&amp;""),",",".")&amp;", "&amp;CHAR(34)&amp;"numerator"&amp;CHAR(34)&amp;": "&amp;SUBSTITUTE(TRIM(ROUND(IFERROR(CriteriTecnici!$K2451*1,IFERROR(NUMBERVALUE(CriteriTecnici!$K2451,".",","),IFERROR(NUMBERVALUE(CriteriTecnici!$K2451,",","."),0))),4)&amp;""),",",".")&amp;", "&amp;CHAR(34)&amp;"denominator"&amp;CHAR(34)&amp;": "&amp;SUBSTITUTE(TRIM(ROUND(IFERROR(CriteriTecnici!$L2451*1,IFERROR(NUMBERVALUE(CriteriTecnici!$L2451,".",","),IFERROR(NUMBERVALUE(CriteriTecnici!$L2451,",","."),0))),4)&amp;""),",",".")&amp;", "&amp;CHAR(34)&amp;"flag"&amp;CHAR(34)&amp;": "&amp;SUBSTITUTE(TRIM(ROUND(IFERROR(CriteriTecnici!$M2451*1,IFERROR(NUMBERVALUE(CriteriTecnici!$M2451,".",","),IFERROR(NUMBERVALUE(CriteriTecnici!$M2451,",","."),0))),4)&amp;""),",",".")&amp;", "&amp;CHAR(34)&amp;"rawScore"&amp;CHAR(34)&amp;": "&amp;SUBSTITUTE(TRIM(ROUND(IFERROR(CriteriTecnici!$O2451*1,IFERROR(NUMBERVALUE(CriteriTecnici!$O2451,".",","),IFERROR(NUMBERVALUE(CriteriTecnici!$O2451,",","."),0))),4)&amp;""),",",".")&amp;CHAR(125)&amp;IF(TRUE,",",""))</f>
        <v/>
      </c>
    </row>
    <row r="2672">
      <c r="A2672" s="38">
        <f>IF(CriteriTecnici!$A2452="","","    "&amp;CHAR(123)&amp;CHAR(34)&amp;"bidderId"&amp;CHAR(34)&amp;": "&amp;CHAR(34)&amp;SUBSTITUTE(CriteriTecnici!$A2452,CHAR(34),"'")&amp;CHAR(34)&amp;", "&amp;CHAR(34)&amp;"lotId"&amp;CHAR(34)&amp;": "&amp;CHAR(34)&amp;SUBSTITUTE(CriteriTecnici!$C2452,CHAR(34),"'")&amp;CHAR(34)&amp;", "&amp;CHAR(34)&amp;"criterionId"&amp;CHAR(34)&amp;": "&amp;CHAR(34)&amp;SUBSTITUTE(CriteriTecnici!$D2452,CHAR(34),"'")&amp;CHAR(34)&amp;", "&amp;CHAR(34)&amp;"kind"&amp;CHAR(34)&amp;": "&amp;CHAR(34)&amp;SUBSTITUTE(CriteriTecnici!$F2452,CHAR(34),"'")&amp;CHAR(34)&amp;", "&amp;CHAR(34)&amp;"value"&amp;CHAR(34)&amp;": "&amp;SUBSTITUTE(TRIM(ROUND(IFERROR(CriteriTecnici!$N2452*1,IFERROR(NUMBERVALUE(CriteriTecnici!$N2452,".",","),IFERROR(NUMBERVALUE(CriteriTecnici!$N2452,",","."),0))),4)&amp;""),",",".")&amp;", "&amp;CHAR(34)&amp;"numerator"&amp;CHAR(34)&amp;": "&amp;SUBSTITUTE(TRIM(ROUND(IFERROR(CriteriTecnici!$K2452*1,IFERROR(NUMBERVALUE(CriteriTecnici!$K2452,".",","),IFERROR(NUMBERVALUE(CriteriTecnici!$K2452,",","."),0))),4)&amp;""),",",".")&amp;", "&amp;CHAR(34)&amp;"denominator"&amp;CHAR(34)&amp;": "&amp;SUBSTITUTE(TRIM(ROUND(IFERROR(CriteriTecnici!$L2452*1,IFERROR(NUMBERVALUE(CriteriTecnici!$L2452,".",","),IFERROR(NUMBERVALUE(CriteriTecnici!$L2452,",","."),0))),4)&amp;""),",",".")&amp;", "&amp;CHAR(34)&amp;"flag"&amp;CHAR(34)&amp;": "&amp;SUBSTITUTE(TRIM(ROUND(IFERROR(CriteriTecnici!$M2452*1,IFERROR(NUMBERVALUE(CriteriTecnici!$M2452,".",","),IFERROR(NUMBERVALUE(CriteriTecnici!$M2452,",","."),0))),4)&amp;""),",",".")&amp;", "&amp;CHAR(34)&amp;"rawScore"&amp;CHAR(34)&amp;": "&amp;SUBSTITUTE(TRIM(ROUND(IFERROR(CriteriTecnici!$O2452*1,IFERROR(NUMBERVALUE(CriteriTecnici!$O2452,".",","),IFERROR(NUMBERVALUE(CriteriTecnici!$O2452,",","."),0))),4)&amp;""),",",".")&amp;CHAR(125)&amp;IF(TRUE,",",""))</f>
        <v/>
      </c>
    </row>
    <row r="2673">
      <c r="A2673" s="38">
        <f>IF(CriteriTecnici!$A2453="","","    "&amp;CHAR(123)&amp;CHAR(34)&amp;"bidderId"&amp;CHAR(34)&amp;": "&amp;CHAR(34)&amp;SUBSTITUTE(CriteriTecnici!$A2453,CHAR(34),"'")&amp;CHAR(34)&amp;", "&amp;CHAR(34)&amp;"lotId"&amp;CHAR(34)&amp;": "&amp;CHAR(34)&amp;SUBSTITUTE(CriteriTecnici!$C2453,CHAR(34),"'")&amp;CHAR(34)&amp;", "&amp;CHAR(34)&amp;"criterionId"&amp;CHAR(34)&amp;": "&amp;CHAR(34)&amp;SUBSTITUTE(CriteriTecnici!$D2453,CHAR(34),"'")&amp;CHAR(34)&amp;", "&amp;CHAR(34)&amp;"kind"&amp;CHAR(34)&amp;": "&amp;CHAR(34)&amp;SUBSTITUTE(CriteriTecnici!$F2453,CHAR(34),"'")&amp;CHAR(34)&amp;", "&amp;CHAR(34)&amp;"value"&amp;CHAR(34)&amp;": "&amp;SUBSTITUTE(TRIM(ROUND(IFERROR(CriteriTecnici!$N2453*1,IFERROR(NUMBERVALUE(CriteriTecnici!$N2453,".",","),IFERROR(NUMBERVALUE(CriteriTecnici!$N2453,",","."),0))),4)&amp;""),",",".")&amp;", "&amp;CHAR(34)&amp;"numerator"&amp;CHAR(34)&amp;": "&amp;SUBSTITUTE(TRIM(ROUND(IFERROR(CriteriTecnici!$K2453*1,IFERROR(NUMBERVALUE(CriteriTecnici!$K2453,".",","),IFERROR(NUMBERVALUE(CriteriTecnici!$K2453,",","."),0))),4)&amp;""),",",".")&amp;", "&amp;CHAR(34)&amp;"denominator"&amp;CHAR(34)&amp;": "&amp;SUBSTITUTE(TRIM(ROUND(IFERROR(CriteriTecnici!$L2453*1,IFERROR(NUMBERVALUE(CriteriTecnici!$L2453,".",","),IFERROR(NUMBERVALUE(CriteriTecnici!$L2453,",","."),0))),4)&amp;""),",",".")&amp;", "&amp;CHAR(34)&amp;"flag"&amp;CHAR(34)&amp;": "&amp;SUBSTITUTE(TRIM(ROUND(IFERROR(CriteriTecnici!$M2453*1,IFERROR(NUMBERVALUE(CriteriTecnici!$M2453,".",","),IFERROR(NUMBERVALUE(CriteriTecnici!$M2453,",","."),0))),4)&amp;""),",",".")&amp;", "&amp;CHAR(34)&amp;"rawScore"&amp;CHAR(34)&amp;": "&amp;SUBSTITUTE(TRIM(ROUND(IFERROR(CriteriTecnici!$O2453*1,IFERROR(NUMBERVALUE(CriteriTecnici!$O2453,".",","),IFERROR(NUMBERVALUE(CriteriTecnici!$O2453,",","."),0))),4)&amp;""),",",".")&amp;CHAR(125)&amp;IF(COUNTA(Offerte!$A81:$A$200)&gt;0,",",""))</f>
        <v/>
      </c>
    </row>
    <row r="2674">
      <c r="A2674" s="38">
        <f>IF(CriteriTecnici!$A2454="","","    "&amp;CHAR(123)&amp;CHAR(34)&amp;"bidderId"&amp;CHAR(34)&amp;": "&amp;CHAR(34)&amp;SUBSTITUTE(CriteriTecnici!$A2454,CHAR(34),"'")&amp;CHAR(34)&amp;", "&amp;CHAR(34)&amp;"lotId"&amp;CHAR(34)&amp;": "&amp;CHAR(34)&amp;SUBSTITUTE(CriteriTecnici!$C2454,CHAR(34),"'")&amp;CHAR(34)&amp;", "&amp;CHAR(34)&amp;"criterionId"&amp;CHAR(34)&amp;": "&amp;CHAR(34)&amp;SUBSTITUTE(CriteriTecnici!$D2454,CHAR(34),"'")&amp;CHAR(34)&amp;", "&amp;CHAR(34)&amp;"kind"&amp;CHAR(34)&amp;": "&amp;CHAR(34)&amp;SUBSTITUTE(CriteriTecnici!$F2454,CHAR(34),"'")&amp;CHAR(34)&amp;", "&amp;CHAR(34)&amp;"value"&amp;CHAR(34)&amp;": "&amp;SUBSTITUTE(TRIM(ROUND(IFERROR(CriteriTecnici!$N2454*1,IFERROR(NUMBERVALUE(CriteriTecnici!$N2454,".",","),IFERROR(NUMBERVALUE(CriteriTecnici!$N2454,",","."),0))),4)&amp;""),",",".")&amp;", "&amp;CHAR(34)&amp;"numerator"&amp;CHAR(34)&amp;": "&amp;SUBSTITUTE(TRIM(ROUND(IFERROR(CriteriTecnici!$K2454*1,IFERROR(NUMBERVALUE(CriteriTecnici!$K2454,".",","),IFERROR(NUMBERVALUE(CriteriTecnici!$K2454,",","."),0))),4)&amp;""),",",".")&amp;", "&amp;CHAR(34)&amp;"denominator"&amp;CHAR(34)&amp;": "&amp;SUBSTITUTE(TRIM(ROUND(IFERROR(CriteriTecnici!$L2454*1,IFERROR(NUMBERVALUE(CriteriTecnici!$L2454,".",","),IFERROR(NUMBERVALUE(CriteriTecnici!$L2454,",","."),0))),4)&amp;""),",",".")&amp;", "&amp;CHAR(34)&amp;"flag"&amp;CHAR(34)&amp;": "&amp;SUBSTITUTE(TRIM(ROUND(IFERROR(CriteriTecnici!$M2454*1,IFERROR(NUMBERVALUE(CriteriTecnici!$M2454,".",","),IFERROR(NUMBERVALUE(CriteriTecnici!$M2454,",","."),0))),4)&amp;""),",",".")&amp;", "&amp;CHAR(34)&amp;"rawScore"&amp;CHAR(34)&amp;": "&amp;SUBSTITUTE(TRIM(ROUND(IFERROR(CriteriTecnici!$O2454*1,IFERROR(NUMBERVALUE(CriteriTecnici!$O2454,".",","),IFERROR(NUMBERVALUE(CriteriTecnici!$O2454,",","."),0))),4)&amp;""),",",".")&amp;CHAR(125)&amp;IF(TRUE,",",""))</f>
        <v/>
      </c>
    </row>
    <row r="2675">
      <c r="A2675" s="38">
        <f>IF(CriteriTecnici!$A2455="","","    "&amp;CHAR(123)&amp;CHAR(34)&amp;"bidderId"&amp;CHAR(34)&amp;": "&amp;CHAR(34)&amp;SUBSTITUTE(CriteriTecnici!$A2455,CHAR(34),"'")&amp;CHAR(34)&amp;", "&amp;CHAR(34)&amp;"lotId"&amp;CHAR(34)&amp;": "&amp;CHAR(34)&amp;SUBSTITUTE(CriteriTecnici!$C2455,CHAR(34),"'")&amp;CHAR(34)&amp;", "&amp;CHAR(34)&amp;"criterionId"&amp;CHAR(34)&amp;": "&amp;CHAR(34)&amp;SUBSTITUTE(CriteriTecnici!$D2455,CHAR(34),"'")&amp;CHAR(34)&amp;", "&amp;CHAR(34)&amp;"kind"&amp;CHAR(34)&amp;": "&amp;CHAR(34)&amp;SUBSTITUTE(CriteriTecnici!$F2455,CHAR(34),"'")&amp;CHAR(34)&amp;", "&amp;CHAR(34)&amp;"value"&amp;CHAR(34)&amp;": "&amp;SUBSTITUTE(TRIM(ROUND(IFERROR(CriteriTecnici!$N2455*1,IFERROR(NUMBERVALUE(CriteriTecnici!$N2455,".",","),IFERROR(NUMBERVALUE(CriteriTecnici!$N2455,",","."),0))),4)&amp;""),",",".")&amp;", "&amp;CHAR(34)&amp;"numerator"&amp;CHAR(34)&amp;": "&amp;SUBSTITUTE(TRIM(ROUND(IFERROR(CriteriTecnici!$K2455*1,IFERROR(NUMBERVALUE(CriteriTecnici!$K2455,".",","),IFERROR(NUMBERVALUE(CriteriTecnici!$K2455,",","."),0))),4)&amp;""),",",".")&amp;", "&amp;CHAR(34)&amp;"denominator"&amp;CHAR(34)&amp;": "&amp;SUBSTITUTE(TRIM(ROUND(IFERROR(CriteriTecnici!$L2455*1,IFERROR(NUMBERVALUE(CriteriTecnici!$L2455,".",","),IFERROR(NUMBERVALUE(CriteriTecnici!$L2455,",","."),0))),4)&amp;""),",",".")&amp;", "&amp;CHAR(34)&amp;"flag"&amp;CHAR(34)&amp;": "&amp;SUBSTITUTE(TRIM(ROUND(IFERROR(CriteriTecnici!$M2455*1,IFERROR(NUMBERVALUE(CriteriTecnici!$M2455,".",","),IFERROR(NUMBERVALUE(CriteriTecnici!$M2455,",","."),0))),4)&amp;""),",",".")&amp;", "&amp;CHAR(34)&amp;"rawScore"&amp;CHAR(34)&amp;": "&amp;SUBSTITUTE(TRIM(ROUND(IFERROR(CriteriTecnici!$O2455*1,IFERROR(NUMBERVALUE(CriteriTecnici!$O2455,".",","),IFERROR(NUMBERVALUE(CriteriTecnici!$O2455,",","."),0))),4)&amp;""),",",".")&amp;CHAR(125)&amp;IF(TRUE,",",""))</f>
        <v/>
      </c>
    </row>
    <row r="2676">
      <c r="A2676" s="38">
        <f>IF(CriteriTecnici!$A2456="","","    "&amp;CHAR(123)&amp;CHAR(34)&amp;"bidderId"&amp;CHAR(34)&amp;": "&amp;CHAR(34)&amp;SUBSTITUTE(CriteriTecnici!$A2456,CHAR(34),"'")&amp;CHAR(34)&amp;", "&amp;CHAR(34)&amp;"lotId"&amp;CHAR(34)&amp;": "&amp;CHAR(34)&amp;SUBSTITUTE(CriteriTecnici!$C2456,CHAR(34),"'")&amp;CHAR(34)&amp;", "&amp;CHAR(34)&amp;"criterionId"&amp;CHAR(34)&amp;": "&amp;CHAR(34)&amp;SUBSTITUTE(CriteriTecnici!$D2456,CHAR(34),"'")&amp;CHAR(34)&amp;", "&amp;CHAR(34)&amp;"kind"&amp;CHAR(34)&amp;": "&amp;CHAR(34)&amp;SUBSTITUTE(CriteriTecnici!$F2456,CHAR(34),"'")&amp;CHAR(34)&amp;", "&amp;CHAR(34)&amp;"value"&amp;CHAR(34)&amp;": "&amp;SUBSTITUTE(TRIM(ROUND(IFERROR(CriteriTecnici!$N2456*1,IFERROR(NUMBERVALUE(CriteriTecnici!$N2456,".",","),IFERROR(NUMBERVALUE(CriteriTecnici!$N2456,",","."),0))),4)&amp;""),",",".")&amp;", "&amp;CHAR(34)&amp;"numerator"&amp;CHAR(34)&amp;": "&amp;SUBSTITUTE(TRIM(ROUND(IFERROR(CriteriTecnici!$K2456*1,IFERROR(NUMBERVALUE(CriteriTecnici!$K2456,".",","),IFERROR(NUMBERVALUE(CriteriTecnici!$K2456,",","."),0))),4)&amp;""),",",".")&amp;", "&amp;CHAR(34)&amp;"denominator"&amp;CHAR(34)&amp;": "&amp;SUBSTITUTE(TRIM(ROUND(IFERROR(CriteriTecnici!$L2456*1,IFERROR(NUMBERVALUE(CriteriTecnici!$L2456,".",","),IFERROR(NUMBERVALUE(CriteriTecnici!$L2456,",","."),0))),4)&amp;""),",",".")&amp;", "&amp;CHAR(34)&amp;"flag"&amp;CHAR(34)&amp;": "&amp;SUBSTITUTE(TRIM(ROUND(IFERROR(CriteriTecnici!$M2456*1,IFERROR(NUMBERVALUE(CriteriTecnici!$M2456,".",","),IFERROR(NUMBERVALUE(CriteriTecnici!$M2456,",","."),0))),4)&amp;""),",",".")&amp;", "&amp;CHAR(34)&amp;"rawScore"&amp;CHAR(34)&amp;": "&amp;SUBSTITUTE(TRIM(ROUND(IFERROR(CriteriTecnici!$O2456*1,IFERROR(NUMBERVALUE(CriteriTecnici!$O2456,".",","),IFERROR(NUMBERVALUE(CriteriTecnici!$O2456,",","."),0))),4)&amp;""),",",".")&amp;CHAR(125)&amp;IF(TRUE,",",""))</f>
        <v/>
      </c>
    </row>
    <row r="2677">
      <c r="A2677" s="38">
        <f>IF(CriteriTecnici!$A2457="","","    "&amp;CHAR(123)&amp;CHAR(34)&amp;"bidderId"&amp;CHAR(34)&amp;": "&amp;CHAR(34)&amp;SUBSTITUTE(CriteriTecnici!$A2457,CHAR(34),"'")&amp;CHAR(34)&amp;", "&amp;CHAR(34)&amp;"lotId"&amp;CHAR(34)&amp;": "&amp;CHAR(34)&amp;SUBSTITUTE(CriteriTecnici!$C2457,CHAR(34),"'")&amp;CHAR(34)&amp;", "&amp;CHAR(34)&amp;"criterionId"&amp;CHAR(34)&amp;": "&amp;CHAR(34)&amp;SUBSTITUTE(CriteriTecnici!$D2457,CHAR(34),"'")&amp;CHAR(34)&amp;", "&amp;CHAR(34)&amp;"kind"&amp;CHAR(34)&amp;": "&amp;CHAR(34)&amp;SUBSTITUTE(CriteriTecnici!$F2457,CHAR(34),"'")&amp;CHAR(34)&amp;", "&amp;CHAR(34)&amp;"value"&amp;CHAR(34)&amp;": "&amp;SUBSTITUTE(TRIM(ROUND(IFERROR(CriteriTecnici!$N2457*1,IFERROR(NUMBERVALUE(CriteriTecnici!$N2457,".",","),IFERROR(NUMBERVALUE(CriteriTecnici!$N2457,",","."),0))),4)&amp;""),",",".")&amp;", "&amp;CHAR(34)&amp;"numerator"&amp;CHAR(34)&amp;": "&amp;SUBSTITUTE(TRIM(ROUND(IFERROR(CriteriTecnici!$K2457*1,IFERROR(NUMBERVALUE(CriteriTecnici!$K2457,".",","),IFERROR(NUMBERVALUE(CriteriTecnici!$K2457,",","."),0))),4)&amp;""),",",".")&amp;", "&amp;CHAR(34)&amp;"denominator"&amp;CHAR(34)&amp;": "&amp;SUBSTITUTE(TRIM(ROUND(IFERROR(CriteriTecnici!$L2457*1,IFERROR(NUMBERVALUE(CriteriTecnici!$L2457,".",","),IFERROR(NUMBERVALUE(CriteriTecnici!$L2457,",","."),0))),4)&amp;""),",",".")&amp;", "&amp;CHAR(34)&amp;"flag"&amp;CHAR(34)&amp;": "&amp;SUBSTITUTE(TRIM(ROUND(IFERROR(CriteriTecnici!$M2457*1,IFERROR(NUMBERVALUE(CriteriTecnici!$M2457,".",","),IFERROR(NUMBERVALUE(CriteriTecnici!$M2457,",","."),0))),4)&amp;""),",",".")&amp;", "&amp;CHAR(34)&amp;"rawScore"&amp;CHAR(34)&amp;": "&amp;SUBSTITUTE(TRIM(ROUND(IFERROR(CriteriTecnici!$O2457*1,IFERROR(NUMBERVALUE(CriteriTecnici!$O2457,".",","),IFERROR(NUMBERVALUE(CriteriTecnici!$O2457,",","."),0))),4)&amp;""),",",".")&amp;CHAR(125)&amp;IF(TRUE,",",""))</f>
        <v/>
      </c>
    </row>
    <row r="2678">
      <c r="A2678" s="38">
        <f>IF(CriteriTecnici!$A2458="","","    "&amp;CHAR(123)&amp;CHAR(34)&amp;"bidderId"&amp;CHAR(34)&amp;": "&amp;CHAR(34)&amp;SUBSTITUTE(CriteriTecnici!$A2458,CHAR(34),"'")&amp;CHAR(34)&amp;", "&amp;CHAR(34)&amp;"lotId"&amp;CHAR(34)&amp;": "&amp;CHAR(34)&amp;SUBSTITUTE(CriteriTecnici!$C2458,CHAR(34),"'")&amp;CHAR(34)&amp;", "&amp;CHAR(34)&amp;"criterionId"&amp;CHAR(34)&amp;": "&amp;CHAR(34)&amp;SUBSTITUTE(CriteriTecnici!$D2458,CHAR(34),"'")&amp;CHAR(34)&amp;", "&amp;CHAR(34)&amp;"kind"&amp;CHAR(34)&amp;": "&amp;CHAR(34)&amp;SUBSTITUTE(CriteriTecnici!$F2458,CHAR(34),"'")&amp;CHAR(34)&amp;", "&amp;CHAR(34)&amp;"value"&amp;CHAR(34)&amp;": "&amp;SUBSTITUTE(TRIM(ROUND(IFERROR(CriteriTecnici!$N2458*1,IFERROR(NUMBERVALUE(CriteriTecnici!$N2458,".",","),IFERROR(NUMBERVALUE(CriteriTecnici!$N2458,",","."),0))),4)&amp;""),",",".")&amp;", "&amp;CHAR(34)&amp;"numerator"&amp;CHAR(34)&amp;": "&amp;SUBSTITUTE(TRIM(ROUND(IFERROR(CriteriTecnici!$K2458*1,IFERROR(NUMBERVALUE(CriteriTecnici!$K2458,".",","),IFERROR(NUMBERVALUE(CriteriTecnici!$K2458,",","."),0))),4)&amp;""),",",".")&amp;", "&amp;CHAR(34)&amp;"denominator"&amp;CHAR(34)&amp;": "&amp;SUBSTITUTE(TRIM(ROUND(IFERROR(CriteriTecnici!$L2458*1,IFERROR(NUMBERVALUE(CriteriTecnici!$L2458,".",","),IFERROR(NUMBERVALUE(CriteriTecnici!$L2458,",","."),0))),4)&amp;""),",",".")&amp;", "&amp;CHAR(34)&amp;"flag"&amp;CHAR(34)&amp;": "&amp;SUBSTITUTE(TRIM(ROUND(IFERROR(CriteriTecnici!$M2458*1,IFERROR(NUMBERVALUE(CriteriTecnici!$M2458,".",","),IFERROR(NUMBERVALUE(CriteriTecnici!$M2458,",","."),0))),4)&amp;""),",",".")&amp;", "&amp;CHAR(34)&amp;"rawScore"&amp;CHAR(34)&amp;": "&amp;SUBSTITUTE(TRIM(ROUND(IFERROR(CriteriTecnici!$O2458*1,IFERROR(NUMBERVALUE(CriteriTecnici!$O2458,".",","),IFERROR(NUMBERVALUE(CriteriTecnici!$O2458,",","."),0))),4)&amp;""),",",".")&amp;CHAR(125)&amp;IF(TRUE,",",""))</f>
        <v/>
      </c>
    </row>
    <row r="2679">
      <c r="A2679" s="38">
        <f>IF(CriteriTecnici!$A2459="","","    "&amp;CHAR(123)&amp;CHAR(34)&amp;"bidderId"&amp;CHAR(34)&amp;": "&amp;CHAR(34)&amp;SUBSTITUTE(CriteriTecnici!$A2459,CHAR(34),"'")&amp;CHAR(34)&amp;", "&amp;CHAR(34)&amp;"lotId"&amp;CHAR(34)&amp;": "&amp;CHAR(34)&amp;SUBSTITUTE(CriteriTecnici!$C2459,CHAR(34),"'")&amp;CHAR(34)&amp;", "&amp;CHAR(34)&amp;"criterionId"&amp;CHAR(34)&amp;": "&amp;CHAR(34)&amp;SUBSTITUTE(CriteriTecnici!$D2459,CHAR(34),"'")&amp;CHAR(34)&amp;", "&amp;CHAR(34)&amp;"kind"&amp;CHAR(34)&amp;": "&amp;CHAR(34)&amp;SUBSTITUTE(CriteriTecnici!$F2459,CHAR(34),"'")&amp;CHAR(34)&amp;", "&amp;CHAR(34)&amp;"value"&amp;CHAR(34)&amp;": "&amp;SUBSTITUTE(TRIM(ROUND(IFERROR(CriteriTecnici!$N2459*1,IFERROR(NUMBERVALUE(CriteriTecnici!$N2459,".",","),IFERROR(NUMBERVALUE(CriteriTecnici!$N2459,",","."),0))),4)&amp;""),",",".")&amp;", "&amp;CHAR(34)&amp;"numerator"&amp;CHAR(34)&amp;": "&amp;SUBSTITUTE(TRIM(ROUND(IFERROR(CriteriTecnici!$K2459*1,IFERROR(NUMBERVALUE(CriteriTecnici!$K2459,".",","),IFERROR(NUMBERVALUE(CriteriTecnici!$K2459,",","."),0))),4)&amp;""),",",".")&amp;", "&amp;CHAR(34)&amp;"denominator"&amp;CHAR(34)&amp;": "&amp;SUBSTITUTE(TRIM(ROUND(IFERROR(CriteriTecnici!$L2459*1,IFERROR(NUMBERVALUE(CriteriTecnici!$L2459,".",","),IFERROR(NUMBERVALUE(CriteriTecnici!$L2459,",","."),0))),4)&amp;""),",",".")&amp;", "&amp;CHAR(34)&amp;"flag"&amp;CHAR(34)&amp;": "&amp;SUBSTITUTE(TRIM(ROUND(IFERROR(CriteriTecnici!$M2459*1,IFERROR(NUMBERVALUE(CriteriTecnici!$M2459,".",","),IFERROR(NUMBERVALUE(CriteriTecnici!$M2459,",","."),0))),4)&amp;""),",",".")&amp;", "&amp;CHAR(34)&amp;"rawScore"&amp;CHAR(34)&amp;": "&amp;SUBSTITUTE(TRIM(ROUND(IFERROR(CriteriTecnici!$O2459*1,IFERROR(NUMBERVALUE(CriteriTecnici!$O2459,".",","),IFERROR(NUMBERVALUE(CriteriTecnici!$O2459,",","."),0))),4)&amp;""),",",".")&amp;CHAR(125)&amp;IF(TRUE,",",""))</f>
        <v/>
      </c>
    </row>
    <row r="2680">
      <c r="A2680" s="38">
        <f>IF(CriteriTecnici!$A2460="","","    "&amp;CHAR(123)&amp;CHAR(34)&amp;"bidderId"&amp;CHAR(34)&amp;": "&amp;CHAR(34)&amp;SUBSTITUTE(CriteriTecnici!$A2460,CHAR(34),"'")&amp;CHAR(34)&amp;", "&amp;CHAR(34)&amp;"lotId"&amp;CHAR(34)&amp;": "&amp;CHAR(34)&amp;SUBSTITUTE(CriteriTecnici!$C2460,CHAR(34),"'")&amp;CHAR(34)&amp;", "&amp;CHAR(34)&amp;"criterionId"&amp;CHAR(34)&amp;": "&amp;CHAR(34)&amp;SUBSTITUTE(CriteriTecnici!$D2460,CHAR(34),"'")&amp;CHAR(34)&amp;", "&amp;CHAR(34)&amp;"kind"&amp;CHAR(34)&amp;": "&amp;CHAR(34)&amp;SUBSTITUTE(CriteriTecnici!$F2460,CHAR(34),"'")&amp;CHAR(34)&amp;", "&amp;CHAR(34)&amp;"value"&amp;CHAR(34)&amp;": "&amp;SUBSTITUTE(TRIM(ROUND(IFERROR(CriteriTecnici!$N2460*1,IFERROR(NUMBERVALUE(CriteriTecnici!$N2460,".",","),IFERROR(NUMBERVALUE(CriteriTecnici!$N2460,",","."),0))),4)&amp;""),",",".")&amp;", "&amp;CHAR(34)&amp;"numerator"&amp;CHAR(34)&amp;": "&amp;SUBSTITUTE(TRIM(ROUND(IFERROR(CriteriTecnici!$K2460*1,IFERROR(NUMBERVALUE(CriteriTecnici!$K2460,".",","),IFERROR(NUMBERVALUE(CriteriTecnici!$K2460,",","."),0))),4)&amp;""),",",".")&amp;", "&amp;CHAR(34)&amp;"denominator"&amp;CHAR(34)&amp;": "&amp;SUBSTITUTE(TRIM(ROUND(IFERROR(CriteriTecnici!$L2460*1,IFERROR(NUMBERVALUE(CriteriTecnici!$L2460,".",","),IFERROR(NUMBERVALUE(CriteriTecnici!$L2460,",","."),0))),4)&amp;""),",",".")&amp;", "&amp;CHAR(34)&amp;"flag"&amp;CHAR(34)&amp;": "&amp;SUBSTITUTE(TRIM(ROUND(IFERROR(CriteriTecnici!$M2460*1,IFERROR(NUMBERVALUE(CriteriTecnici!$M2460,".",","),IFERROR(NUMBERVALUE(CriteriTecnici!$M2460,",","."),0))),4)&amp;""),",",".")&amp;", "&amp;CHAR(34)&amp;"rawScore"&amp;CHAR(34)&amp;": "&amp;SUBSTITUTE(TRIM(ROUND(IFERROR(CriteriTecnici!$O2460*1,IFERROR(NUMBERVALUE(CriteriTecnici!$O2460,".",","),IFERROR(NUMBERVALUE(CriteriTecnici!$O2460,",","."),0))),4)&amp;""),",",".")&amp;CHAR(125)&amp;IF(TRUE,",",""))</f>
        <v/>
      </c>
    </row>
    <row r="2681">
      <c r="A2681" s="38">
        <f>IF(CriteriTecnici!$A2461="","","    "&amp;CHAR(123)&amp;CHAR(34)&amp;"bidderId"&amp;CHAR(34)&amp;": "&amp;CHAR(34)&amp;SUBSTITUTE(CriteriTecnici!$A2461,CHAR(34),"'")&amp;CHAR(34)&amp;", "&amp;CHAR(34)&amp;"lotId"&amp;CHAR(34)&amp;": "&amp;CHAR(34)&amp;SUBSTITUTE(CriteriTecnici!$C2461,CHAR(34),"'")&amp;CHAR(34)&amp;", "&amp;CHAR(34)&amp;"criterionId"&amp;CHAR(34)&amp;": "&amp;CHAR(34)&amp;SUBSTITUTE(CriteriTecnici!$D2461,CHAR(34),"'")&amp;CHAR(34)&amp;", "&amp;CHAR(34)&amp;"kind"&amp;CHAR(34)&amp;": "&amp;CHAR(34)&amp;SUBSTITUTE(CriteriTecnici!$F2461,CHAR(34),"'")&amp;CHAR(34)&amp;", "&amp;CHAR(34)&amp;"value"&amp;CHAR(34)&amp;": "&amp;SUBSTITUTE(TRIM(ROUND(IFERROR(CriteriTecnici!$N2461*1,IFERROR(NUMBERVALUE(CriteriTecnici!$N2461,".",","),IFERROR(NUMBERVALUE(CriteriTecnici!$N2461,",","."),0))),4)&amp;""),",",".")&amp;", "&amp;CHAR(34)&amp;"numerator"&amp;CHAR(34)&amp;": "&amp;SUBSTITUTE(TRIM(ROUND(IFERROR(CriteriTecnici!$K2461*1,IFERROR(NUMBERVALUE(CriteriTecnici!$K2461,".",","),IFERROR(NUMBERVALUE(CriteriTecnici!$K2461,",","."),0))),4)&amp;""),",",".")&amp;", "&amp;CHAR(34)&amp;"denominator"&amp;CHAR(34)&amp;": "&amp;SUBSTITUTE(TRIM(ROUND(IFERROR(CriteriTecnici!$L2461*1,IFERROR(NUMBERVALUE(CriteriTecnici!$L2461,".",","),IFERROR(NUMBERVALUE(CriteriTecnici!$L2461,",","."),0))),4)&amp;""),",",".")&amp;", "&amp;CHAR(34)&amp;"flag"&amp;CHAR(34)&amp;": "&amp;SUBSTITUTE(TRIM(ROUND(IFERROR(CriteriTecnici!$M2461*1,IFERROR(NUMBERVALUE(CriteriTecnici!$M2461,".",","),IFERROR(NUMBERVALUE(CriteriTecnici!$M2461,",","."),0))),4)&amp;""),",",".")&amp;", "&amp;CHAR(34)&amp;"rawScore"&amp;CHAR(34)&amp;": "&amp;SUBSTITUTE(TRIM(ROUND(IFERROR(CriteriTecnici!$O2461*1,IFERROR(NUMBERVALUE(CriteriTecnici!$O2461,".",","),IFERROR(NUMBERVALUE(CriteriTecnici!$O2461,",","."),0))),4)&amp;""),",",".")&amp;CHAR(125)&amp;IF(TRUE,",",""))</f>
        <v/>
      </c>
    </row>
    <row r="2682">
      <c r="A2682" s="38">
        <f>IF(CriteriTecnici!$A2462="","","    "&amp;CHAR(123)&amp;CHAR(34)&amp;"bidderId"&amp;CHAR(34)&amp;": "&amp;CHAR(34)&amp;SUBSTITUTE(CriteriTecnici!$A2462,CHAR(34),"'")&amp;CHAR(34)&amp;", "&amp;CHAR(34)&amp;"lotId"&amp;CHAR(34)&amp;": "&amp;CHAR(34)&amp;SUBSTITUTE(CriteriTecnici!$C2462,CHAR(34),"'")&amp;CHAR(34)&amp;", "&amp;CHAR(34)&amp;"criterionId"&amp;CHAR(34)&amp;": "&amp;CHAR(34)&amp;SUBSTITUTE(CriteriTecnici!$D2462,CHAR(34),"'")&amp;CHAR(34)&amp;", "&amp;CHAR(34)&amp;"kind"&amp;CHAR(34)&amp;": "&amp;CHAR(34)&amp;SUBSTITUTE(CriteriTecnici!$F2462,CHAR(34),"'")&amp;CHAR(34)&amp;", "&amp;CHAR(34)&amp;"value"&amp;CHAR(34)&amp;": "&amp;SUBSTITUTE(TRIM(ROUND(IFERROR(CriteriTecnici!$N2462*1,IFERROR(NUMBERVALUE(CriteriTecnici!$N2462,".",","),IFERROR(NUMBERVALUE(CriteriTecnici!$N2462,",","."),0))),4)&amp;""),",",".")&amp;", "&amp;CHAR(34)&amp;"numerator"&amp;CHAR(34)&amp;": "&amp;SUBSTITUTE(TRIM(ROUND(IFERROR(CriteriTecnici!$K2462*1,IFERROR(NUMBERVALUE(CriteriTecnici!$K2462,".",","),IFERROR(NUMBERVALUE(CriteriTecnici!$K2462,",","."),0))),4)&amp;""),",",".")&amp;", "&amp;CHAR(34)&amp;"denominator"&amp;CHAR(34)&amp;": "&amp;SUBSTITUTE(TRIM(ROUND(IFERROR(CriteriTecnici!$L2462*1,IFERROR(NUMBERVALUE(CriteriTecnici!$L2462,".",","),IFERROR(NUMBERVALUE(CriteriTecnici!$L2462,",","."),0))),4)&amp;""),",",".")&amp;", "&amp;CHAR(34)&amp;"flag"&amp;CHAR(34)&amp;": "&amp;SUBSTITUTE(TRIM(ROUND(IFERROR(CriteriTecnici!$M2462*1,IFERROR(NUMBERVALUE(CriteriTecnici!$M2462,".",","),IFERROR(NUMBERVALUE(CriteriTecnici!$M2462,",","."),0))),4)&amp;""),",",".")&amp;", "&amp;CHAR(34)&amp;"rawScore"&amp;CHAR(34)&amp;": "&amp;SUBSTITUTE(TRIM(ROUND(IFERROR(CriteriTecnici!$O2462*1,IFERROR(NUMBERVALUE(CriteriTecnici!$O2462,".",","),IFERROR(NUMBERVALUE(CriteriTecnici!$O2462,",","."),0))),4)&amp;""),",",".")&amp;CHAR(125)&amp;IF(TRUE,",",""))</f>
        <v/>
      </c>
    </row>
    <row r="2683">
      <c r="A2683" s="38">
        <f>IF(CriteriTecnici!$A2463="","","    "&amp;CHAR(123)&amp;CHAR(34)&amp;"bidderId"&amp;CHAR(34)&amp;": "&amp;CHAR(34)&amp;SUBSTITUTE(CriteriTecnici!$A2463,CHAR(34),"'")&amp;CHAR(34)&amp;", "&amp;CHAR(34)&amp;"lotId"&amp;CHAR(34)&amp;": "&amp;CHAR(34)&amp;SUBSTITUTE(CriteriTecnici!$C2463,CHAR(34),"'")&amp;CHAR(34)&amp;", "&amp;CHAR(34)&amp;"criterionId"&amp;CHAR(34)&amp;": "&amp;CHAR(34)&amp;SUBSTITUTE(CriteriTecnici!$D2463,CHAR(34),"'")&amp;CHAR(34)&amp;", "&amp;CHAR(34)&amp;"kind"&amp;CHAR(34)&amp;": "&amp;CHAR(34)&amp;SUBSTITUTE(CriteriTecnici!$F2463,CHAR(34),"'")&amp;CHAR(34)&amp;", "&amp;CHAR(34)&amp;"value"&amp;CHAR(34)&amp;": "&amp;SUBSTITUTE(TRIM(ROUND(IFERROR(CriteriTecnici!$N2463*1,IFERROR(NUMBERVALUE(CriteriTecnici!$N2463,".",","),IFERROR(NUMBERVALUE(CriteriTecnici!$N2463,",","."),0))),4)&amp;""),",",".")&amp;", "&amp;CHAR(34)&amp;"numerator"&amp;CHAR(34)&amp;": "&amp;SUBSTITUTE(TRIM(ROUND(IFERROR(CriteriTecnici!$K2463*1,IFERROR(NUMBERVALUE(CriteriTecnici!$K2463,".",","),IFERROR(NUMBERVALUE(CriteriTecnici!$K2463,",","."),0))),4)&amp;""),",",".")&amp;", "&amp;CHAR(34)&amp;"denominator"&amp;CHAR(34)&amp;": "&amp;SUBSTITUTE(TRIM(ROUND(IFERROR(CriteriTecnici!$L2463*1,IFERROR(NUMBERVALUE(CriteriTecnici!$L2463,".",","),IFERROR(NUMBERVALUE(CriteriTecnici!$L2463,",","."),0))),4)&amp;""),",",".")&amp;", "&amp;CHAR(34)&amp;"flag"&amp;CHAR(34)&amp;": "&amp;SUBSTITUTE(TRIM(ROUND(IFERROR(CriteriTecnici!$M2463*1,IFERROR(NUMBERVALUE(CriteriTecnici!$M2463,".",","),IFERROR(NUMBERVALUE(CriteriTecnici!$M2463,",","."),0))),4)&amp;""),",",".")&amp;", "&amp;CHAR(34)&amp;"rawScore"&amp;CHAR(34)&amp;": "&amp;SUBSTITUTE(TRIM(ROUND(IFERROR(CriteriTecnici!$O2463*1,IFERROR(NUMBERVALUE(CriteriTecnici!$O2463,".",","),IFERROR(NUMBERVALUE(CriteriTecnici!$O2463,",","."),0))),4)&amp;""),",",".")&amp;CHAR(125)&amp;IF(TRUE,",",""))</f>
        <v/>
      </c>
    </row>
    <row r="2684">
      <c r="A2684" s="38">
        <f>IF(CriteriTecnici!$A2464="","","    "&amp;CHAR(123)&amp;CHAR(34)&amp;"bidderId"&amp;CHAR(34)&amp;": "&amp;CHAR(34)&amp;SUBSTITUTE(CriteriTecnici!$A2464,CHAR(34),"'")&amp;CHAR(34)&amp;", "&amp;CHAR(34)&amp;"lotId"&amp;CHAR(34)&amp;": "&amp;CHAR(34)&amp;SUBSTITUTE(CriteriTecnici!$C2464,CHAR(34),"'")&amp;CHAR(34)&amp;", "&amp;CHAR(34)&amp;"criterionId"&amp;CHAR(34)&amp;": "&amp;CHAR(34)&amp;SUBSTITUTE(CriteriTecnici!$D2464,CHAR(34),"'")&amp;CHAR(34)&amp;", "&amp;CHAR(34)&amp;"kind"&amp;CHAR(34)&amp;": "&amp;CHAR(34)&amp;SUBSTITUTE(CriteriTecnici!$F2464,CHAR(34),"'")&amp;CHAR(34)&amp;", "&amp;CHAR(34)&amp;"value"&amp;CHAR(34)&amp;": "&amp;SUBSTITUTE(TRIM(ROUND(IFERROR(CriteriTecnici!$N2464*1,IFERROR(NUMBERVALUE(CriteriTecnici!$N2464,".",","),IFERROR(NUMBERVALUE(CriteriTecnici!$N2464,",","."),0))),4)&amp;""),",",".")&amp;", "&amp;CHAR(34)&amp;"numerator"&amp;CHAR(34)&amp;": "&amp;SUBSTITUTE(TRIM(ROUND(IFERROR(CriteriTecnici!$K2464*1,IFERROR(NUMBERVALUE(CriteriTecnici!$K2464,".",","),IFERROR(NUMBERVALUE(CriteriTecnici!$K2464,",","."),0))),4)&amp;""),",",".")&amp;", "&amp;CHAR(34)&amp;"denominator"&amp;CHAR(34)&amp;": "&amp;SUBSTITUTE(TRIM(ROUND(IFERROR(CriteriTecnici!$L2464*1,IFERROR(NUMBERVALUE(CriteriTecnici!$L2464,".",","),IFERROR(NUMBERVALUE(CriteriTecnici!$L2464,",","."),0))),4)&amp;""),",",".")&amp;", "&amp;CHAR(34)&amp;"flag"&amp;CHAR(34)&amp;": "&amp;SUBSTITUTE(TRIM(ROUND(IFERROR(CriteriTecnici!$M2464*1,IFERROR(NUMBERVALUE(CriteriTecnici!$M2464,".",","),IFERROR(NUMBERVALUE(CriteriTecnici!$M2464,",","."),0))),4)&amp;""),",",".")&amp;", "&amp;CHAR(34)&amp;"rawScore"&amp;CHAR(34)&amp;": "&amp;SUBSTITUTE(TRIM(ROUND(IFERROR(CriteriTecnici!$O2464*1,IFERROR(NUMBERVALUE(CriteriTecnici!$O2464,".",","),IFERROR(NUMBERVALUE(CriteriTecnici!$O2464,",","."),0))),4)&amp;""),",",".")&amp;CHAR(125)&amp;IF(TRUE,",",""))</f>
        <v/>
      </c>
    </row>
    <row r="2685">
      <c r="A2685" s="38">
        <f>IF(CriteriTecnici!$A2465="","","    "&amp;CHAR(123)&amp;CHAR(34)&amp;"bidderId"&amp;CHAR(34)&amp;": "&amp;CHAR(34)&amp;SUBSTITUTE(CriteriTecnici!$A2465,CHAR(34),"'")&amp;CHAR(34)&amp;", "&amp;CHAR(34)&amp;"lotId"&amp;CHAR(34)&amp;": "&amp;CHAR(34)&amp;SUBSTITUTE(CriteriTecnici!$C2465,CHAR(34),"'")&amp;CHAR(34)&amp;", "&amp;CHAR(34)&amp;"criterionId"&amp;CHAR(34)&amp;": "&amp;CHAR(34)&amp;SUBSTITUTE(CriteriTecnici!$D2465,CHAR(34),"'")&amp;CHAR(34)&amp;", "&amp;CHAR(34)&amp;"kind"&amp;CHAR(34)&amp;": "&amp;CHAR(34)&amp;SUBSTITUTE(CriteriTecnici!$F2465,CHAR(34),"'")&amp;CHAR(34)&amp;", "&amp;CHAR(34)&amp;"value"&amp;CHAR(34)&amp;": "&amp;SUBSTITUTE(TRIM(ROUND(IFERROR(CriteriTecnici!$N2465*1,IFERROR(NUMBERVALUE(CriteriTecnici!$N2465,".",","),IFERROR(NUMBERVALUE(CriteriTecnici!$N2465,",","."),0))),4)&amp;""),",",".")&amp;", "&amp;CHAR(34)&amp;"numerator"&amp;CHAR(34)&amp;": "&amp;SUBSTITUTE(TRIM(ROUND(IFERROR(CriteriTecnici!$K2465*1,IFERROR(NUMBERVALUE(CriteriTecnici!$K2465,".",","),IFERROR(NUMBERVALUE(CriteriTecnici!$K2465,",","."),0))),4)&amp;""),",",".")&amp;", "&amp;CHAR(34)&amp;"denominator"&amp;CHAR(34)&amp;": "&amp;SUBSTITUTE(TRIM(ROUND(IFERROR(CriteriTecnici!$L2465*1,IFERROR(NUMBERVALUE(CriteriTecnici!$L2465,".",","),IFERROR(NUMBERVALUE(CriteriTecnici!$L2465,",","."),0))),4)&amp;""),",",".")&amp;", "&amp;CHAR(34)&amp;"flag"&amp;CHAR(34)&amp;": "&amp;SUBSTITUTE(TRIM(ROUND(IFERROR(CriteriTecnici!$M2465*1,IFERROR(NUMBERVALUE(CriteriTecnici!$M2465,".",","),IFERROR(NUMBERVALUE(CriteriTecnici!$M2465,",","."),0))),4)&amp;""),",",".")&amp;", "&amp;CHAR(34)&amp;"rawScore"&amp;CHAR(34)&amp;": "&amp;SUBSTITUTE(TRIM(ROUND(IFERROR(CriteriTecnici!$O2465*1,IFERROR(NUMBERVALUE(CriteriTecnici!$O2465,".",","),IFERROR(NUMBERVALUE(CriteriTecnici!$O2465,",","."),0))),4)&amp;""),",",".")&amp;CHAR(125)&amp;IF(TRUE,",",""))</f>
        <v/>
      </c>
    </row>
    <row r="2686">
      <c r="A2686" s="38">
        <f>IF(CriteriTecnici!$A2466="","","    "&amp;CHAR(123)&amp;CHAR(34)&amp;"bidderId"&amp;CHAR(34)&amp;": "&amp;CHAR(34)&amp;SUBSTITUTE(CriteriTecnici!$A2466,CHAR(34),"'")&amp;CHAR(34)&amp;", "&amp;CHAR(34)&amp;"lotId"&amp;CHAR(34)&amp;": "&amp;CHAR(34)&amp;SUBSTITUTE(CriteriTecnici!$C2466,CHAR(34),"'")&amp;CHAR(34)&amp;", "&amp;CHAR(34)&amp;"criterionId"&amp;CHAR(34)&amp;": "&amp;CHAR(34)&amp;SUBSTITUTE(CriteriTecnici!$D2466,CHAR(34),"'")&amp;CHAR(34)&amp;", "&amp;CHAR(34)&amp;"kind"&amp;CHAR(34)&amp;": "&amp;CHAR(34)&amp;SUBSTITUTE(CriteriTecnici!$F2466,CHAR(34),"'")&amp;CHAR(34)&amp;", "&amp;CHAR(34)&amp;"value"&amp;CHAR(34)&amp;": "&amp;SUBSTITUTE(TRIM(ROUND(IFERROR(CriteriTecnici!$N2466*1,IFERROR(NUMBERVALUE(CriteriTecnici!$N2466,".",","),IFERROR(NUMBERVALUE(CriteriTecnici!$N2466,",","."),0))),4)&amp;""),",",".")&amp;", "&amp;CHAR(34)&amp;"numerator"&amp;CHAR(34)&amp;": "&amp;SUBSTITUTE(TRIM(ROUND(IFERROR(CriteriTecnici!$K2466*1,IFERROR(NUMBERVALUE(CriteriTecnici!$K2466,".",","),IFERROR(NUMBERVALUE(CriteriTecnici!$K2466,",","."),0))),4)&amp;""),",",".")&amp;", "&amp;CHAR(34)&amp;"denominator"&amp;CHAR(34)&amp;": "&amp;SUBSTITUTE(TRIM(ROUND(IFERROR(CriteriTecnici!$L2466*1,IFERROR(NUMBERVALUE(CriteriTecnici!$L2466,".",","),IFERROR(NUMBERVALUE(CriteriTecnici!$L2466,",","."),0))),4)&amp;""),",",".")&amp;", "&amp;CHAR(34)&amp;"flag"&amp;CHAR(34)&amp;": "&amp;SUBSTITUTE(TRIM(ROUND(IFERROR(CriteriTecnici!$M2466*1,IFERROR(NUMBERVALUE(CriteriTecnici!$M2466,".",","),IFERROR(NUMBERVALUE(CriteriTecnici!$M2466,",","."),0))),4)&amp;""),",",".")&amp;", "&amp;CHAR(34)&amp;"rawScore"&amp;CHAR(34)&amp;": "&amp;SUBSTITUTE(TRIM(ROUND(IFERROR(CriteriTecnici!$O2466*1,IFERROR(NUMBERVALUE(CriteriTecnici!$O2466,".",","),IFERROR(NUMBERVALUE(CriteriTecnici!$O2466,",","."),0))),4)&amp;""),",",".")&amp;CHAR(125)&amp;IF(TRUE,",",""))</f>
        <v/>
      </c>
    </row>
    <row r="2687">
      <c r="A2687" s="38">
        <f>IF(CriteriTecnici!$A2467="","","    "&amp;CHAR(123)&amp;CHAR(34)&amp;"bidderId"&amp;CHAR(34)&amp;": "&amp;CHAR(34)&amp;SUBSTITUTE(CriteriTecnici!$A2467,CHAR(34),"'")&amp;CHAR(34)&amp;", "&amp;CHAR(34)&amp;"lotId"&amp;CHAR(34)&amp;": "&amp;CHAR(34)&amp;SUBSTITUTE(CriteriTecnici!$C2467,CHAR(34),"'")&amp;CHAR(34)&amp;", "&amp;CHAR(34)&amp;"criterionId"&amp;CHAR(34)&amp;": "&amp;CHAR(34)&amp;SUBSTITUTE(CriteriTecnici!$D2467,CHAR(34),"'")&amp;CHAR(34)&amp;", "&amp;CHAR(34)&amp;"kind"&amp;CHAR(34)&amp;": "&amp;CHAR(34)&amp;SUBSTITUTE(CriteriTecnici!$F2467,CHAR(34),"'")&amp;CHAR(34)&amp;", "&amp;CHAR(34)&amp;"value"&amp;CHAR(34)&amp;": "&amp;SUBSTITUTE(TRIM(ROUND(IFERROR(CriteriTecnici!$N2467*1,IFERROR(NUMBERVALUE(CriteriTecnici!$N2467,".",","),IFERROR(NUMBERVALUE(CriteriTecnici!$N2467,",","."),0))),4)&amp;""),",",".")&amp;", "&amp;CHAR(34)&amp;"numerator"&amp;CHAR(34)&amp;": "&amp;SUBSTITUTE(TRIM(ROUND(IFERROR(CriteriTecnici!$K2467*1,IFERROR(NUMBERVALUE(CriteriTecnici!$K2467,".",","),IFERROR(NUMBERVALUE(CriteriTecnici!$K2467,",","."),0))),4)&amp;""),",",".")&amp;", "&amp;CHAR(34)&amp;"denominator"&amp;CHAR(34)&amp;": "&amp;SUBSTITUTE(TRIM(ROUND(IFERROR(CriteriTecnici!$L2467*1,IFERROR(NUMBERVALUE(CriteriTecnici!$L2467,".",","),IFERROR(NUMBERVALUE(CriteriTecnici!$L2467,",","."),0))),4)&amp;""),",",".")&amp;", "&amp;CHAR(34)&amp;"flag"&amp;CHAR(34)&amp;": "&amp;SUBSTITUTE(TRIM(ROUND(IFERROR(CriteriTecnici!$M2467*1,IFERROR(NUMBERVALUE(CriteriTecnici!$M2467,".",","),IFERROR(NUMBERVALUE(CriteriTecnici!$M2467,",","."),0))),4)&amp;""),",",".")&amp;", "&amp;CHAR(34)&amp;"rawScore"&amp;CHAR(34)&amp;": "&amp;SUBSTITUTE(TRIM(ROUND(IFERROR(CriteriTecnici!$O2467*1,IFERROR(NUMBERVALUE(CriteriTecnici!$O2467,".",","),IFERROR(NUMBERVALUE(CriteriTecnici!$O2467,",","."),0))),4)&amp;""),",",".")&amp;CHAR(125)&amp;IF(TRUE,",",""))</f>
        <v/>
      </c>
    </row>
    <row r="2688">
      <c r="A2688" s="38">
        <f>IF(CriteriTecnici!$A2468="","","    "&amp;CHAR(123)&amp;CHAR(34)&amp;"bidderId"&amp;CHAR(34)&amp;": "&amp;CHAR(34)&amp;SUBSTITUTE(CriteriTecnici!$A2468,CHAR(34),"'")&amp;CHAR(34)&amp;", "&amp;CHAR(34)&amp;"lotId"&amp;CHAR(34)&amp;": "&amp;CHAR(34)&amp;SUBSTITUTE(CriteriTecnici!$C2468,CHAR(34),"'")&amp;CHAR(34)&amp;", "&amp;CHAR(34)&amp;"criterionId"&amp;CHAR(34)&amp;": "&amp;CHAR(34)&amp;SUBSTITUTE(CriteriTecnici!$D2468,CHAR(34),"'")&amp;CHAR(34)&amp;", "&amp;CHAR(34)&amp;"kind"&amp;CHAR(34)&amp;": "&amp;CHAR(34)&amp;SUBSTITUTE(CriteriTecnici!$F2468,CHAR(34),"'")&amp;CHAR(34)&amp;", "&amp;CHAR(34)&amp;"value"&amp;CHAR(34)&amp;": "&amp;SUBSTITUTE(TRIM(ROUND(IFERROR(CriteriTecnici!$N2468*1,IFERROR(NUMBERVALUE(CriteriTecnici!$N2468,".",","),IFERROR(NUMBERVALUE(CriteriTecnici!$N2468,",","."),0))),4)&amp;""),",",".")&amp;", "&amp;CHAR(34)&amp;"numerator"&amp;CHAR(34)&amp;": "&amp;SUBSTITUTE(TRIM(ROUND(IFERROR(CriteriTecnici!$K2468*1,IFERROR(NUMBERVALUE(CriteriTecnici!$K2468,".",","),IFERROR(NUMBERVALUE(CriteriTecnici!$K2468,",","."),0))),4)&amp;""),",",".")&amp;", "&amp;CHAR(34)&amp;"denominator"&amp;CHAR(34)&amp;": "&amp;SUBSTITUTE(TRIM(ROUND(IFERROR(CriteriTecnici!$L2468*1,IFERROR(NUMBERVALUE(CriteriTecnici!$L2468,".",","),IFERROR(NUMBERVALUE(CriteriTecnici!$L2468,",","."),0))),4)&amp;""),",",".")&amp;", "&amp;CHAR(34)&amp;"flag"&amp;CHAR(34)&amp;": "&amp;SUBSTITUTE(TRIM(ROUND(IFERROR(CriteriTecnici!$M2468*1,IFERROR(NUMBERVALUE(CriteriTecnici!$M2468,".",","),IFERROR(NUMBERVALUE(CriteriTecnici!$M2468,",","."),0))),4)&amp;""),",",".")&amp;", "&amp;CHAR(34)&amp;"rawScore"&amp;CHAR(34)&amp;": "&amp;SUBSTITUTE(TRIM(ROUND(IFERROR(CriteriTecnici!$O2468*1,IFERROR(NUMBERVALUE(CriteriTecnici!$O2468,".",","),IFERROR(NUMBERVALUE(CriteriTecnici!$O2468,",","."),0))),4)&amp;""),",",".")&amp;CHAR(125)&amp;IF(TRUE,",",""))</f>
        <v/>
      </c>
    </row>
    <row r="2689">
      <c r="A2689" s="38">
        <f>IF(CriteriTecnici!$A2469="","","    "&amp;CHAR(123)&amp;CHAR(34)&amp;"bidderId"&amp;CHAR(34)&amp;": "&amp;CHAR(34)&amp;SUBSTITUTE(CriteriTecnici!$A2469,CHAR(34),"'")&amp;CHAR(34)&amp;", "&amp;CHAR(34)&amp;"lotId"&amp;CHAR(34)&amp;": "&amp;CHAR(34)&amp;SUBSTITUTE(CriteriTecnici!$C2469,CHAR(34),"'")&amp;CHAR(34)&amp;", "&amp;CHAR(34)&amp;"criterionId"&amp;CHAR(34)&amp;": "&amp;CHAR(34)&amp;SUBSTITUTE(CriteriTecnici!$D2469,CHAR(34),"'")&amp;CHAR(34)&amp;", "&amp;CHAR(34)&amp;"kind"&amp;CHAR(34)&amp;": "&amp;CHAR(34)&amp;SUBSTITUTE(CriteriTecnici!$F2469,CHAR(34),"'")&amp;CHAR(34)&amp;", "&amp;CHAR(34)&amp;"value"&amp;CHAR(34)&amp;": "&amp;SUBSTITUTE(TRIM(ROUND(IFERROR(CriteriTecnici!$N2469*1,IFERROR(NUMBERVALUE(CriteriTecnici!$N2469,".",","),IFERROR(NUMBERVALUE(CriteriTecnici!$N2469,",","."),0))),4)&amp;""),",",".")&amp;", "&amp;CHAR(34)&amp;"numerator"&amp;CHAR(34)&amp;": "&amp;SUBSTITUTE(TRIM(ROUND(IFERROR(CriteriTecnici!$K2469*1,IFERROR(NUMBERVALUE(CriteriTecnici!$K2469,".",","),IFERROR(NUMBERVALUE(CriteriTecnici!$K2469,",","."),0))),4)&amp;""),",",".")&amp;", "&amp;CHAR(34)&amp;"denominator"&amp;CHAR(34)&amp;": "&amp;SUBSTITUTE(TRIM(ROUND(IFERROR(CriteriTecnici!$L2469*1,IFERROR(NUMBERVALUE(CriteriTecnici!$L2469,".",","),IFERROR(NUMBERVALUE(CriteriTecnici!$L2469,",","."),0))),4)&amp;""),",",".")&amp;", "&amp;CHAR(34)&amp;"flag"&amp;CHAR(34)&amp;": "&amp;SUBSTITUTE(TRIM(ROUND(IFERROR(CriteriTecnici!$M2469*1,IFERROR(NUMBERVALUE(CriteriTecnici!$M2469,".",","),IFERROR(NUMBERVALUE(CriteriTecnici!$M2469,",","."),0))),4)&amp;""),",",".")&amp;", "&amp;CHAR(34)&amp;"rawScore"&amp;CHAR(34)&amp;": "&amp;SUBSTITUTE(TRIM(ROUND(IFERROR(CriteriTecnici!$O2469*1,IFERROR(NUMBERVALUE(CriteriTecnici!$O2469,".",","),IFERROR(NUMBERVALUE(CriteriTecnici!$O2469,",","."),0))),4)&amp;""),",",".")&amp;CHAR(125)&amp;IF(TRUE,",",""))</f>
        <v/>
      </c>
    </row>
    <row r="2690">
      <c r="A2690" s="38">
        <f>IF(CriteriTecnici!$A2470="","","    "&amp;CHAR(123)&amp;CHAR(34)&amp;"bidderId"&amp;CHAR(34)&amp;": "&amp;CHAR(34)&amp;SUBSTITUTE(CriteriTecnici!$A2470,CHAR(34),"'")&amp;CHAR(34)&amp;", "&amp;CHAR(34)&amp;"lotId"&amp;CHAR(34)&amp;": "&amp;CHAR(34)&amp;SUBSTITUTE(CriteriTecnici!$C2470,CHAR(34),"'")&amp;CHAR(34)&amp;", "&amp;CHAR(34)&amp;"criterionId"&amp;CHAR(34)&amp;": "&amp;CHAR(34)&amp;SUBSTITUTE(CriteriTecnici!$D2470,CHAR(34),"'")&amp;CHAR(34)&amp;", "&amp;CHAR(34)&amp;"kind"&amp;CHAR(34)&amp;": "&amp;CHAR(34)&amp;SUBSTITUTE(CriteriTecnici!$F2470,CHAR(34),"'")&amp;CHAR(34)&amp;", "&amp;CHAR(34)&amp;"value"&amp;CHAR(34)&amp;": "&amp;SUBSTITUTE(TRIM(ROUND(IFERROR(CriteriTecnici!$N2470*1,IFERROR(NUMBERVALUE(CriteriTecnici!$N2470,".",","),IFERROR(NUMBERVALUE(CriteriTecnici!$N2470,",","."),0))),4)&amp;""),",",".")&amp;", "&amp;CHAR(34)&amp;"numerator"&amp;CHAR(34)&amp;": "&amp;SUBSTITUTE(TRIM(ROUND(IFERROR(CriteriTecnici!$K2470*1,IFERROR(NUMBERVALUE(CriteriTecnici!$K2470,".",","),IFERROR(NUMBERVALUE(CriteriTecnici!$K2470,",","."),0))),4)&amp;""),",",".")&amp;", "&amp;CHAR(34)&amp;"denominator"&amp;CHAR(34)&amp;": "&amp;SUBSTITUTE(TRIM(ROUND(IFERROR(CriteriTecnici!$L2470*1,IFERROR(NUMBERVALUE(CriteriTecnici!$L2470,".",","),IFERROR(NUMBERVALUE(CriteriTecnici!$L2470,",","."),0))),4)&amp;""),",",".")&amp;", "&amp;CHAR(34)&amp;"flag"&amp;CHAR(34)&amp;": "&amp;SUBSTITUTE(TRIM(ROUND(IFERROR(CriteriTecnici!$M2470*1,IFERROR(NUMBERVALUE(CriteriTecnici!$M2470,".",","),IFERROR(NUMBERVALUE(CriteriTecnici!$M2470,",","."),0))),4)&amp;""),",",".")&amp;", "&amp;CHAR(34)&amp;"rawScore"&amp;CHAR(34)&amp;": "&amp;SUBSTITUTE(TRIM(ROUND(IFERROR(CriteriTecnici!$O2470*1,IFERROR(NUMBERVALUE(CriteriTecnici!$O2470,".",","),IFERROR(NUMBERVALUE(CriteriTecnici!$O2470,",","."),0))),4)&amp;""),",",".")&amp;CHAR(125)&amp;IF(TRUE,",",""))</f>
        <v/>
      </c>
    </row>
    <row r="2691">
      <c r="A2691" s="38">
        <f>IF(CriteriTecnici!$A2471="","","    "&amp;CHAR(123)&amp;CHAR(34)&amp;"bidderId"&amp;CHAR(34)&amp;": "&amp;CHAR(34)&amp;SUBSTITUTE(CriteriTecnici!$A2471,CHAR(34),"'")&amp;CHAR(34)&amp;", "&amp;CHAR(34)&amp;"lotId"&amp;CHAR(34)&amp;": "&amp;CHAR(34)&amp;SUBSTITUTE(CriteriTecnici!$C2471,CHAR(34),"'")&amp;CHAR(34)&amp;", "&amp;CHAR(34)&amp;"criterionId"&amp;CHAR(34)&amp;": "&amp;CHAR(34)&amp;SUBSTITUTE(CriteriTecnici!$D2471,CHAR(34),"'")&amp;CHAR(34)&amp;", "&amp;CHAR(34)&amp;"kind"&amp;CHAR(34)&amp;": "&amp;CHAR(34)&amp;SUBSTITUTE(CriteriTecnici!$F2471,CHAR(34),"'")&amp;CHAR(34)&amp;", "&amp;CHAR(34)&amp;"value"&amp;CHAR(34)&amp;": "&amp;SUBSTITUTE(TRIM(ROUND(IFERROR(CriteriTecnici!$N2471*1,IFERROR(NUMBERVALUE(CriteriTecnici!$N2471,".",","),IFERROR(NUMBERVALUE(CriteriTecnici!$N2471,",","."),0))),4)&amp;""),",",".")&amp;", "&amp;CHAR(34)&amp;"numerator"&amp;CHAR(34)&amp;": "&amp;SUBSTITUTE(TRIM(ROUND(IFERROR(CriteriTecnici!$K2471*1,IFERROR(NUMBERVALUE(CriteriTecnici!$K2471,".",","),IFERROR(NUMBERVALUE(CriteriTecnici!$K2471,",","."),0))),4)&amp;""),",",".")&amp;", "&amp;CHAR(34)&amp;"denominator"&amp;CHAR(34)&amp;": "&amp;SUBSTITUTE(TRIM(ROUND(IFERROR(CriteriTecnici!$L2471*1,IFERROR(NUMBERVALUE(CriteriTecnici!$L2471,".",","),IFERROR(NUMBERVALUE(CriteriTecnici!$L2471,",","."),0))),4)&amp;""),",",".")&amp;", "&amp;CHAR(34)&amp;"flag"&amp;CHAR(34)&amp;": "&amp;SUBSTITUTE(TRIM(ROUND(IFERROR(CriteriTecnici!$M2471*1,IFERROR(NUMBERVALUE(CriteriTecnici!$M2471,".",","),IFERROR(NUMBERVALUE(CriteriTecnici!$M2471,",","."),0))),4)&amp;""),",",".")&amp;", "&amp;CHAR(34)&amp;"rawScore"&amp;CHAR(34)&amp;": "&amp;SUBSTITUTE(TRIM(ROUND(IFERROR(CriteriTecnici!$O2471*1,IFERROR(NUMBERVALUE(CriteriTecnici!$O2471,".",","),IFERROR(NUMBERVALUE(CriteriTecnici!$O2471,",","."),0))),4)&amp;""),",",".")&amp;CHAR(125)&amp;IF(TRUE,",",""))</f>
        <v/>
      </c>
    </row>
    <row r="2692">
      <c r="A2692" s="38">
        <f>IF(CriteriTecnici!$A2472="","","    "&amp;CHAR(123)&amp;CHAR(34)&amp;"bidderId"&amp;CHAR(34)&amp;": "&amp;CHAR(34)&amp;SUBSTITUTE(CriteriTecnici!$A2472,CHAR(34),"'")&amp;CHAR(34)&amp;", "&amp;CHAR(34)&amp;"lotId"&amp;CHAR(34)&amp;": "&amp;CHAR(34)&amp;SUBSTITUTE(CriteriTecnici!$C2472,CHAR(34),"'")&amp;CHAR(34)&amp;", "&amp;CHAR(34)&amp;"criterionId"&amp;CHAR(34)&amp;": "&amp;CHAR(34)&amp;SUBSTITUTE(CriteriTecnici!$D2472,CHAR(34),"'")&amp;CHAR(34)&amp;", "&amp;CHAR(34)&amp;"kind"&amp;CHAR(34)&amp;": "&amp;CHAR(34)&amp;SUBSTITUTE(CriteriTecnici!$F2472,CHAR(34),"'")&amp;CHAR(34)&amp;", "&amp;CHAR(34)&amp;"value"&amp;CHAR(34)&amp;": "&amp;SUBSTITUTE(TRIM(ROUND(IFERROR(CriteriTecnici!$N2472*1,IFERROR(NUMBERVALUE(CriteriTecnici!$N2472,".",","),IFERROR(NUMBERVALUE(CriteriTecnici!$N2472,",","."),0))),4)&amp;""),",",".")&amp;", "&amp;CHAR(34)&amp;"numerator"&amp;CHAR(34)&amp;": "&amp;SUBSTITUTE(TRIM(ROUND(IFERROR(CriteriTecnici!$K2472*1,IFERROR(NUMBERVALUE(CriteriTecnici!$K2472,".",","),IFERROR(NUMBERVALUE(CriteriTecnici!$K2472,",","."),0))),4)&amp;""),",",".")&amp;", "&amp;CHAR(34)&amp;"denominator"&amp;CHAR(34)&amp;": "&amp;SUBSTITUTE(TRIM(ROUND(IFERROR(CriteriTecnici!$L2472*1,IFERROR(NUMBERVALUE(CriteriTecnici!$L2472,".",","),IFERROR(NUMBERVALUE(CriteriTecnici!$L2472,",","."),0))),4)&amp;""),",",".")&amp;", "&amp;CHAR(34)&amp;"flag"&amp;CHAR(34)&amp;": "&amp;SUBSTITUTE(TRIM(ROUND(IFERROR(CriteriTecnici!$M2472*1,IFERROR(NUMBERVALUE(CriteriTecnici!$M2472,".",","),IFERROR(NUMBERVALUE(CriteriTecnici!$M2472,",","."),0))),4)&amp;""),",",".")&amp;", "&amp;CHAR(34)&amp;"rawScore"&amp;CHAR(34)&amp;": "&amp;SUBSTITUTE(TRIM(ROUND(IFERROR(CriteriTecnici!$O2472*1,IFERROR(NUMBERVALUE(CriteriTecnici!$O2472,".",","),IFERROR(NUMBERVALUE(CriteriTecnici!$O2472,",","."),0))),4)&amp;""),",",".")&amp;CHAR(125)&amp;IF(TRUE,",",""))</f>
        <v/>
      </c>
    </row>
    <row r="2693">
      <c r="A2693" s="38">
        <f>IF(CriteriTecnici!$A2473="","","    "&amp;CHAR(123)&amp;CHAR(34)&amp;"bidderId"&amp;CHAR(34)&amp;": "&amp;CHAR(34)&amp;SUBSTITUTE(CriteriTecnici!$A2473,CHAR(34),"'")&amp;CHAR(34)&amp;", "&amp;CHAR(34)&amp;"lotId"&amp;CHAR(34)&amp;": "&amp;CHAR(34)&amp;SUBSTITUTE(CriteriTecnici!$C2473,CHAR(34),"'")&amp;CHAR(34)&amp;", "&amp;CHAR(34)&amp;"criterionId"&amp;CHAR(34)&amp;": "&amp;CHAR(34)&amp;SUBSTITUTE(CriteriTecnici!$D2473,CHAR(34),"'")&amp;CHAR(34)&amp;", "&amp;CHAR(34)&amp;"kind"&amp;CHAR(34)&amp;": "&amp;CHAR(34)&amp;SUBSTITUTE(CriteriTecnici!$F2473,CHAR(34),"'")&amp;CHAR(34)&amp;", "&amp;CHAR(34)&amp;"value"&amp;CHAR(34)&amp;": "&amp;SUBSTITUTE(TRIM(ROUND(IFERROR(CriteriTecnici!$N2473*1,IFERROR(NUMBERVALUE(CriteriTecnici!$N2473,".",","),IFERROR(NUMBERVALUE(CriteriTecnici!$N2473,",","."),0))),4)&amp;""),",",".")&amp;", "&amp;CHAR(34)&amp;"numerator"&amp;CHAR(34)&amp;": "&amp;SUBSTITUTE(TRIM(ROUND(IFERROR(CriteriTecnici!$K2473*1,IFERROR(NUMBERVALUE(CriteriTecnici!$K2473,".",","),IFERROR(NUMBERVALUE(CriteriTecnici!$K2473,",","."),0))),4)&amp;""),",",".")&amp;", "&amp;CHAR(34)&amp;"denominator"&amp;CHAR(34)&amp;": "&amp;SUBSTITUTE(TRIM(ROUND(IFERROR(CriteriTecnici!$L2473*1,IFERROR(NUMBERVALUE(CriteriTecnici!$L2473,".",","),IFERROR(NUMBERVALUE(CriteriTecnici!$L2473,",","."),0))),4)&amp;""),",",".")&amp;", "&amp;CHAR(34)&amp;"flag"&amp;CHAR(34)&amp;": "&amp;SUBSTITUTE(TRIM(ROUND(IFERROR(CriteriTecnici!$M2473*1,IFERROR(NUMBERVALUE(CriteriTecnici!$M2473,".",","),IFERROR(NUMBERVALUE(CriteriTecnici!$M2473,",","."),0))),4)&amp;""),",",".")&amp;", "&amp;CHAR(34)&amp;"rawScore"&amp;CHAR(34)&amp;": "&amp;SUBSTITUTE(TRIM(ROUND(IFERROR(CriteriTecnici!$O2473*1,IFERROR(NUMBERVALUE(CriteriTecnici!$O2473,".",","),IFERROR(NUMBERVALUE(CriteriTecnici!$O2473,",","."),0))),4)&amp;""),",",".")&amp;CHAR(125)&amp;IF(TRUE,",",""))</f>
        <v/>
      </c>
    </row>
    <row r="2694">
      <c r="A2694" s="38">
        <f>IF(CriteriTecnici!$A2474="","","    "&amp;CHAR(123)&amp;CHAR(34)&amp;"bidderId"&amp;CHAR(34)&amp;": "&amp;CHAR(34)&amp;SUBSTITUTE(CriteriTecnici!$A2474,CHAR(34),"'")&amp;CHAR(34)&amp;", "&amp;CHAR(34)&amp;"lotId"&amp;CHAR(34)&amp;": "&amp;CHAR(34)&amp;SUBSTITUTE(CriteriTecnici!$C2474,CHAR(34),"'")&amp;CHAR(34)&amp;", "&amp;CHAR(34)&amp;"criterionId"&amp;CHAR(34)&amp;": "&amp;CHAR(34)&amp;SUBSTITUTE(CriteriTecnici!$D2474,CHAR(34),"'")&amp;CHAR(34)&amp;", "&amp;CHAR(34)&amp;"kind"&amp;CHAR(34)&amp;": "&amp;CHAR(34)&amp;SUBSTITUTE(CriteriTecnici!$F2474,CHAR(34),"'")&amp;CHAR(34)&amp;", "&amp;CHAR(34)&amp;"value"&amp;CHAR(34)&amp;": "&amp;SUBSTITUTE(TRIM(ROUND(IFERROR(CriteriTecnici!$N2474*1,IFERROR(NUMBERVALUE(CriteriTecnici!$N2474,".",","),IFERROR(NUMBERVALUE(CriteriTecnici!$N2474,",","."),0))),4)&amp;""),",",".")&amp;", "&amp;CHAR(34)&amp;"numerator"&amp;CHAR(34)&amp;": "&amp;SUBSTITUTE(TRIM(ROUND(IFERROR(CriteriTecnici!$K2474*1,IFERROR(NUMBERVALUE(CriteriTecnici!$K2474,".",","),IFERROR(NUMBERVALUE(CriteriTecnici!$K2474,",","."),0))),4)&amp;""),",",".")&amp;", "&amp;CHAR(34)&amp;"denominator"&amp;CHAR(34)&amp;": "&amp;SUBSTITUTE(TRIM(ROUND(IFERROR(CriteriTecnici!$L2474*1,IFERROR(NUMBERVALUE(CriteriTecnici!$L2474,".",","),IFERROR(NUMBERVALUE(CriteriTecnici!$L2474,",","."),0))),4)&amp;""),",",".")&amp;", "&amp;CHAR(34)&amp;"flag"&amp;CHAR(34)&amp;": "&amp;SUBSTITUTE(TRIM(ROUND(IFERROR(CriteriTecnici!$M2474*1,IFERROR(NUMBERVALUE(CriteriTecnici!$M2474,".",","),IFERROR(NUMBERVALUE(CriteriTecnici!$M2474,",","."),0))),4)&amp;""),",",".")&amp;", "&amp;CHAR(34)&amp;"rawScore"&amp;CHAR(34)&amp;": "&amp;SUBSTITUTE(TRIM(ROUND(IFERROR(CriteriTecnici!$O2474*1,IFERROR(NUMBERVALUE(CriteriTecnici!$O2474,".",","),IFERROR(NUMBERVALUE(CriteriTecnici!$O2474,",","."),0))),4)&amp;""),",",".")&amp;CHAR(125)&amp;IF(TRUE,",",""))</f>
        <v/>
      </c>
    </row>
    <row r="2695">
      <c r="A2695" s="38">
        <f>IF(CriteriTecnici!$A2475="","","    "&amp;CHAR(123)&amp;CHAR(34)&amp;"bidderId"&amp;CHAR(34)&amp;": "&amp;CHAR(34)&amp;SUBSTITUTE(CriteriTecnici!$A2475,CHAR(34),"'")&amp;CHAR(34)&amp;", "&amp;CHAR(34)&amp;"lotId"&amp;CHAR(34)&amp;": "&amp;CHAR(34)&amp;SUBSTITUTE(CriteriTecnici!$C2475,CHAR(34),"'")&amp;CHAR(34)&amp;", "&amp;CHAR(34)&amp;"criterionId"&amp;CHAR(34)&amp;": "&amp;CHAR(34)&amp;SUBSTITUTE(CriteriTecnici!$D2475,CHAR(34),"'")&amp;CHAR(34)&amp;", "&amp;CHAR(34)&amp;"kind"&amp;CHAR(34)&amp;": "&amp;CHAR(34)&amp;SUBSTITUTE(CriteriTecnici!$F2475,CHAR(34),"'")&amp;CHAR(34)&amp;", "&amp;CHAR(34)&amp;"value"&amp;CHAR(34)&amp;": "&amp;SUBSTITUTE(TRIM(ROUND(IFERROR(CriteriTecnici!$N2475*1,IFERROR(NUMBERVALUE(CriteriTecnici!$N2475,".",","),IFERROR(NUMBERVALUE(CriteriTecnici!$N2475,",","."),0))),4)&amp;""),",",".")&amp;", "&amp;CHAR(34)&amp;"numerator"&amp;CHAR(34)&amp;": "&amp;SUBSTITUTE(TRIM(ROUND(IFERROR(CriteriTecnici!$K2475*1,IFERROR(NUMBERVALUE(CriteriTecnici!$K2475,".",","),IFERROR(NUMBERVALUE(CriteriTecnici!$K2475,",","."),0))),4)&amp;""),",",".")&amp;", "&amp;CHAR(34)&amp;"denominator"&amp;CHAR(34)&amp;": "&amp;SUBSTITUTE(TRIM(ROUND(IFERROR(CriteriTecnici!$L2475*1,IFERROR(NUMBERVALUE(CriteriTecnici!$L2475,".",","),IFERROR(NUMBERVALUE(CriteriTecnici!$L2475,",","."),0))),4)&amp;""),",",".")&amp;", "&amp;CHAR(34)&amp;"flag"&amp;CHAR(34)&amp;": "&amp;SUBSTITUTE(TRIM(ROUND(IFERROR(CriteriTecnici!$M2475*1,IFERROR(NUMBERVALUE(CriteriTecnici!$M2475,".",","),IFERROR(NUMBERVALUE(CriteriTecnici!$M2475,",","."),0))),4)&amp;""),",",".")&amp;", "&amp;CHAR(34)&amp;"rawScore"&amp;CHAR(34)&amp;": "&amp;SUBSTITUTE(TRIM(ROUND(IFERROR(CriteriTecnici!$O2475*1,IFERROR(NUMBERVALUE(CriteriTecnici!$O2475,".",","),IFERROR(NUMBERVALUE(CriteriTecnici!$O2475,",","."),0))),4)&amp;""),",",".")&amp;CHAR(125)&amp;IF(TRUE,",",""))</f>
        <v/>
      </c>
    </row>
    <row r="2696">
      <c r="A2696" s="38">
        <f>IF(CriteriTecnici!$A2476="","","    "&amp;CHAR(123)&amp;CHAR(34)&amp;"bidderId"&amp;CHAR(34)&amp;": "&amp;CHAR(34)&amp;SUBSTITUTE(CriteriTecnici!$A2476,CHAR(34),"'")&amp;CHAR(34)&amp;", "&amp;CHAR(34)&amp;"lotId"&amp;CHAR(34)&amp;": "&amp;CHAR(34)&amp;SUBSTITUTE(CriteriTecnici!$C2476,CHAR(34),"'")&amp;CHAR(34)&amp;", "&amp;CHAR(34)&amp;"criterionId"&amp;CHAR(34)&amp;": "&amp;CHAR(34)&amp;SUBSTITUTE(CriteriTecnici!$D2476,CHAR(34),"'")&amp;CHAR(34)&amp;", "&amp;CHAR(34)&amp;"kind"&amp;CHAR(34)&amp;": "&amp;CHAR(34)&amp;SUBSTITUTE(CriteriTecnici!$F2476,CHAR(34),"'")&amp;CHAR(34)&amp;", "&amp;CHAR(34)&amp;"value"&amp;CHAR(34)&amp;": "&amp;SUBSTITUTE(TRIM(ROUND(IFERROR(CriteriTecnici!$N2476*1,IFERROR(NUMBERVALUE(CriteriTecnici!$N2476,".",","),IFERROR(NUMBERVALUE(CriteriTecnici!$N2476,",","."),0))),4)&amp;""),",",".")&amp;", "&amp;CHAR(34)&amp;"numerator"&amp;CHAR(34)&amp;": "&amp;SUBSTITUTE(TRIM(ROUND(IFERROR(CriteriTecnici!$K2476*1,IFERROR(NUMBERVALUE(CriteriTecnici!$K2476,".",","),IFERROR(NUMBERVALUE(CriteriTecnici!$K2476,",","."),0))),4)&amp;""),",",".")&amp;", "&amp;CHAR(34)&amp;"denominator"&amp;CHAR(34)&amp;": "&amp;SUBSTITUTE(TRIM(ROUND(IFERROR(CriteriTecnici!$L2476*1,IFERROR(NUMBERVALUE(CriteriTecnici!$L2476,".",","),IFERROR(NUMBERVALUE(CriteriTecnici!$L2476,",","."),0))),4)&amp;""),",",".")&amp;", "&amp;CHAR(34)&amp;"flag"&amp;CHAR(34)&amp;": "&amp;SUBSTITUTE(TRIM(ROUND(IFERROR(CriteriTecnici!$M2476*1,IFERROR(NUMBERVALUE(CriteriTecnici!$M2476,".",","),IFERROR(NUMBERVALUE(CriteriTecnici!$M2476,",","."),0))),4)&amp;""),",",".")&amp;", "&amp;CHAR(34)&amp;"rawScore"&amp;CHAR(34)&amp;": "&amp;SUBSTITUTE(TRIM(ROUND(IFERROR(CriteriTecnici!$O2476*1,IFERROR(NUMBERVALUE(CriteriTecnici!$O2476,".",","),IFERROR(NUMBERVALUE(CriteriTecnici!$O2476,",","."),0))),4)&amp;""),",",".")&amp;CHAR(125)&amp;IF(TRUE,",",""))</f>
        <v/>
      </c>
    </row>
    <row r="2697">
      <c r="A2697" s="38">
        <f>IF(CriteriTecnici!$A2477="","","    "&amp;CHAR(123)&amp;CHAR(34)&amp;"bidderId"&amp;CHAR(34)&amp;": "&amp;CHAR(34)&amp;SUBSTITUTE(CriteriTecnici!$A2477,CHAR(34),"'")&amp;CHAR(34)&amp;", "&amp;CHAR(34)&amp;"lotId"&amp;CHAR(34)&amp;": "&amp;CHAR(34)&amp;SUBSTITUTE(CriteriTecnici!$C2477,CHAR(34),"'")&amp;CHAR(34)&amp;", "&amp;CHAR(34)&amp;"criterionId"&amp;CHAR(34)&amp;": "&amp;CHAR(34)&amp;SUBSTITUTE(CriteriTecnici!$D2477,CHAR(34),"'")&amp;CHAR(34)&amp;", "&amp;CHAR(34)&amp;"kind"&amp;CHAR(34)&amp;": "&amp;CHAR(34)&amp;SUBSTITUTE(CriteriTecnici!$F2477,CHAR(34),"'")&amp;CHAR(34)&amp;", "&amp;CHAR(34)&amp;"value"&amp;CHAR(34)&amp;": "&amp;SUBSTITUTE(TRIM(ROUND(IFERROR(CriteriTecnici!$N2477*1,IFERROR(NUMBERVALUE(CriteriTecnici!$N2477,".",","),IFERROR(NUMBERVALUE(CriteriTecnici!$N2477,",","."),0))),4)&amp;""),",",".")&amp;", "&amp;CHAR(34)&amp;"numerator"&amp;CHAR(34)&amp;": "&amp;SUBSTITUTE(TRIM(ROUND(IFERROR(CriteriTecnici!$K2477*1,IFERROR(NUMBERVALUE(CriteriTecnici!$K2477,".",","),IFERROR(NUMBERVALUE(CriteriTecnici!$K2477,",","."),0))),4)&amp;""),",",".")&amp;", "&amp;CHAR(34)&amp;"denominator"&amp;CHAR(34)&amp;": "&amp;SUBSTITUTE(TRIM(ROUND(IFERROR(CriteriTecnici!$L2477*1,IFERROR(NUMBERVALUE(CriteriTecnici!$L2477,".",","),IFERROR(NUMBERVALUE(CriteriTecnici!$L2477,",","."),0))),4)&amp;""),",",".")&amp;", "&amp;CHAR(34)&amp;"flag"&amp;CHAR(34)&amp;": "&amp;SUBSTITUTE(TRIM(ROUND(IFERROR(CriteriTecnici!$M2477*1,IFERROR(NUMBERVALUE(CriteriTecnici!$M2477,".",","),IFERROR(NUMBERVALUE(CriteriTecnici!$M2477,",","."),0))),4)&amp;""),",",".")&amp;", "&amp;CHAR(34)&amp;"rawScore"&amp;CHAR(34)&amp;": "&amp;SUBSTITUTE(TRIM(ROUND(IFERROR(CriteriTecnici!$O2477*1,IFERROR(NUMBERVALUE(CriteriTecnici!$O2477,".",","),IFERROR(NUMBERVALUE(CriteriTecnici!$O2477,",","."),0))),4)&amp;""),",",".")&amp;CHAR(125)&amp;IF(TRUE,",",""))</f>
        <v/>
      </c>
    </row>
    <row r="2698">
      <c r="A2698" s="38">
        <f>IF(CriteriTecnici!$A2478="","","    "&amp;CHAR(123)&amp;CHAR(34)&amp;"bidderId"&amp;CHAR(34)&amp;": "&amp;CHAR(34)&amp;SUBSTITUTE(CriteriTecnici!$A2478,CHAR(34),"'")&amp;CHAR(34)&amp;", "&amp;CHAR(34)&amp;"lotId"&amp;CHAR(34)&amp;": "&amp;CHAR(34)&amp;SUBSTITUTE(CriteriTecnici!$C2478,CHAR(34),"'")&amp;CHAR(34)&amp;", "&amp;CHAR(34)&amp;"criterionId"&amp;CHAR(34)&amp;": "&amp;CHAR(34)&amp;SUBSTITUTE(CriteriTecnici!$D2478,CHAR(34),"'")&amp;CHAR(34)&amp;", "&amp;CHAR(34)&amp;"kind"&amp;CHAR(34)&amp;": "&amp;CHAR(34)&amp;SUBSTITUTE(CriteriTecnici!$F2478,CHAR(34),"'")&amp;CHAR(34)&amp;", "&amp;CHAR(34)&amp;"value"&amp;CHAR(34)&amp;": "&amp;SUBSTITUTE(TRIM(ROUND(IFERROR(CriteriTecnici!$N2478*1,IFERROR(NUMBERVALUE(CriteriTecnici!$N2478,".",","),IFERROR(NUMBERVALUE(CriteriTecnici!$N2478,",","."),0))),4)&amp;""),",",".")&amp;", "&amp;CHAR(34)&amp;"numerator"&amp;CHAR(34)&amp;": "&amp;SUBSTITUTE(TRIM(ROUND(IFERROR(CriteriTecnici!$K2478*1,IFERROR(NUMBERVALUE(CriteriTecnici!$K2478,".",","),IFERROR(NUMBERVALUE(CriteriTecnici!$K2478,",","."),0))),4)&amp;""),",",".")&amp;", "&amp;CHAR(34)&amp;"denominator"&amp;CHAR(34)&amp;": "&amp;SUBSTITUTE(TRIM(ROUND(IFERROR(CriteriTecnici!$L2478*1,IFERROR(NUMBERVALUE(CriteriTecnici!$L2478,".",","),IFERROR(NUMBERVALUE(CriteriTecnici!$L2478,",","."),0))),4)&amp;""),",",".")&amp;", "&amp;CHAR(34)&amp;"flag"&amp;CHAR(34)&amp;": "&amp;SUBSTITUTE(TRIM(ROUND(IFERROR(CriteriTecnici!$M2478*1,IFERROR(NUMBERVALUE(CriteriTecnici!$M2478,".",","),IFERROR(NUMBERVALUE(CriteriTecnici!$M2478,",","."),0))),4)&amp;""),",",".")&amp;", "&amp;CHAR(34)&amp;"rawScore"&amp;CHAR(34)&amp;": "&amp;SUBSTITUTE(TRIM(ROUND(IFERROR(CriteriTecnici!$O2478*1,IFERROR(NUMBERVALUE(CriteriTecnici!$O2478,".",","),IFERROR(NUMBERVALUE(CriteriTecnici!$O2478,",","."),0))),4)&amp;""),",",".")&amp;CHAR(125)&amp;IF(TRUE,",",""))</f>
        <v/>
      </c>
    </row>
    <row r="2699">
      <c r="A2699" s="38">
        <f>IF(CriteriTecnici!$A2479="","","    "&amp;CHAR(123)&amp;CHAR(34)&amp;"bidderId"&amp;CHAR(34)&amp;": "&amp;CHAR(34)&amp;SUBSTITUTE(CriteriTecnici!$A2479,CHAR(34),"'")&amp;CHAR(34)&amp;", "&amp;CHAR(34)&amp;"lotId"&amp;CHAR(34)&amp;": "&amp;CHAR(34)&amp;SUBSTITUTE(CriteriTecnici!$C2479,CHAR(34),"'")&amp;CHAR(34)&amp;", "&amp;CHAR(34)&amp;"criterionId"&amp;CHAR(34)&amp;": "&amp;CHAR(34)&amp;SUBSTITUTE(CriteriTecnici!$D2479,CHAR(34),"'")&amp;CHAR(34)&amp;", "&amp;CHAR(34)&amp;"kind"&amp;CHAR(34)&amp;": "&amp;CHAR(34)&amp;SUBSTITUTE(CriteriTecnici!$F2479,CHAR(34),"'")&amp;CHAR(34)&amp;", "&amp;CHAR(34)&amp;"value"&amp;CHAR(34)&amp;": "&amp;SUBSTITUTE(TRIM(ROUND(IFERROR(CriteriTecnici!$N2479*1,IFERROR(NUMBERVALUE(CriteriTecnici!$N2479,".",","),IFERROR(NUMBERVALUE(CriteriTecnici!$N2479,",","."),0))),4)&amp;""),",",".")&amp;", "&amp;CHAR(34)&amp;"numerator"&amp;CHAR(34)&amp;": "&amp;SUBSTITUTE(TRIM(ROUND(IFERROR(CriteriTecnici!$K2479*1,IFERROR(NUMBERVALUE(CriteriTecnici!$K2479,".",","),IFERROR(NUMBERVALUE(CriteriTecnici!$K2479,",","."),0))),4)&amp;""),",",".")&amp;", "&amp;CHAR(34)&amp;"denominator"&amp;CHAR(34)&amp;": "&amp;SUBSTITUTE(TRIM(ROUND(IFERROR(CriteriTecnici!$L2479*1,IFERROR(NUMBERVALUE(CriteriTecnici!$L2479,".",","),IFERROR(NUMBERVALUE(CriteriTecnici!$L2479,",","."),0))),4)&amp;""),",",".")&amp;", "&amp;CHAR(34)&amp;"flag"&amp;CHAR(34)&amp;": "&amp;SUBSTITUTE(TRIM(ROUND(IFERROR(CriteriTecnici!$M2479*1,IFERROR(NUMBERVALUE(CriteriTecnici!$M2479,".",","),IFERROR(NUMBERVALUE(CriteriTecnici!$M2479,",","."),0))),4)&amp;""),",",".")&amp;", "&amp;CHAR(34)&amp;"rawScore"&amp;CHAR(34)&amp;": "&amp;SUBSTITUTE(TRIM(ROUND(IFERROR(CriteriTecnici!$O2479*1,IFERROR(NUMBERVALUE(CriteriTecnici!$O2479,".",","),IFERROR(NUMBERVALUE(CriteriTecnici!$O2479,",","."),0))),4)&amp;""),",",".")&amp;CHAR(125)&amp;IF(TRUE,",",""))</f>
        <v/>
      </c>
    </row>
    <row r="2700">
      <c r="A2700" s="38">
        <f>IF(CriteriTecnici!$A2480="","","    "&amp;CHAR(123)&amp;CHAR(34)&amp;"bidderId"&amp;CHAR(34)&amp;": "&amp;CHAR(34)&amp;SUBSTITUTE(CriteriTecnici!$A2480,CHAR(34),"'")&amp;CHAR(34)&amp;", "&amp;CHAR(34)&amp;"lotId"&amp;CHAR(34)&amp;": "&amp;CHAR(34)&amp;SUBSTITUTE(CriteriTecnici!$C2480,CHAR(34),"'")&amp;CHAR(34)&amp;", "&amp;CHAR(34)&amp;"criterionId"&amp;CHAR(34)&amp;": "&amp;CHAR(34)&amp;SUBSTITUTE(CriteriTecnici!$D2480,CHAR(34),"'")&amp;CHAR(34)&amp;", "&amp;CHAR(34)&amp;"kind"&amp;CHAR(34)&amp;": "&amp;CHAR(34)&amp;SUBSTITUTE(CriteriTecnici!$F2480,CHAR(34),"'")&amp;CHAR(34)&amp;", "&amp;CHAR(34)&amp;"value"&amp;CHAR(34)&amp;": "&amp;SUBSTITUTE(TRIM(ROUND(IFERROR(CriteriTecnici!$N2480*1,IFERROR(NUMBERVALUE(CriteriTecnici!$N2480,".",","),IFERROR(NUMBERVALUE(CriteriTecnici!$N2480,",","."),0))),4)&amp;""),",",".")&amp;", "&amp;CHAR(34)&amp;"numerator"&amp;CHAR(34)&amp;": "&amp;SUBSTITUTE(TRIM(ROUND(IFERROR(CriteriTecnici!$K2480*1,IFERROR(NUMBERVALUE(CriteriTecnici!$K2480,".",","),IFERROR(NUMBERVALUE(CriteriTecnici!$K2480,",","."),0))),4)&amp;""),",",".")&amp;", "&amp;CHAR(34)&amp;"denominator"&amp;CHAR(34)&amp;": "&amp;SUBSTITUTE(TRIM(ROUND(IFERROR(CriteriTecnici!$L2480*1,IFERROR(NUMBERVALUE(CriteriTecnici!$L2480,".",","),IFERROR(NUMBERVALUE(CriteriTecnici!$L2480,",","."),0))),4)&amp;""),",",".")&amp;", "&amp;CHAR(34)&amp;"flag"&amp;CHAR(34)&amp;": "&amp;SUBSTITUTE(TRIM(ROUND(IFERROR(CriteriTecnici!$M2480*1,IFERROR(NUMBERVALUE(CriteriTecnici!$M2480,".",","),IFERROR(NUMBERVALUE(CriteriTecnici!$M2480,",","."),0))),4)&amp;""),",",".")&amp;", "&amp;CHAR(34)&amp;"rawScore"&amp;CHAR(34)&amp;": "&amp;SUBSTITUTE(TRIM(ROUND(IFERROR(CriteriTecnici!$O2480*1,IFERROR(NUMBERVALUE(CriteriTecnici!$O2480,".",","),IFERROR(NUMBERVALUE(CriteriTecnici!$O2480,",","."),0))),4)&amp;""),",",".")&amp;CHAR(125)&amp;IF(TRUE,",",""))</f>
        <v/>
      </c>
    </row>
    <row r="2701">
      <c r="A2701" s="38">
        <f>IF(CriteriTecnici!$A2481="","","    "&amp;CHAR(123)&amp;CHAR(34)&amp;"bidderId"&amp;CHAR(34)&amp;": "&amp;CHAR(34)&amp;SUBSTITUTE(CriteriTecnici!$A2481,CHAR(34),"'")&amp;CHAR(34)&amp;", "&amp;CHAR(34)&amp;"lotId"&amp;CHAR(34)&amp;": "&amp;CHAR(34)&amp;SUBSTITUTE(CriteriTecnici!$C2481,CHAR(34),"'")&amp;CHAR(34)&amp;", "&amp;CHAR(34)&amp;"criterionId"&amp;CHAR(34)&amp;": "&amp;CHAR(34)&amp;SUBSTITUTE(CriteriTecnici!$D2481,CHAR(34),"'")&amp;CHAR(34)&amp;", "&amp;CHAR(34)&amp;"kind"&amp;CHAR(34)&amp;": "&amp;CHAR(34)&amp;SUBSTITUTE(CriteriTecnici!$F2481,CHAR(34),"'")&amp;CHAR(34)&amp;", "&amp;CHAR(34)&amp;"value"&amp;CHAR(34)&amp;": "&amp;SUBSTITUTE(TRIM(ROUND(IFERROR(CriteriTecnici!$N2481*1,IFERROR(NUMBERVALUE(CriteriTecnici!$N2481,".",","),IFERROR(NUMBERVALUE(CriteriTecnici!$N2481,",","."),0))),4)&amp;""),",",".")&amp;", "&amp;CHAR(34)&amp;"numerator"&amp;CHAR(34)&amp;": "&amp;SUBSTITUTE(TRIM(ROUND(IFERROR(CriteriTecnici!$K2481*1,IFERROR(NUMBERVALUE(CriteriTecnici!$K2481,".",","),IFERROR(NUMBERVALUE(CriteriTecnici!$K2481,",","."),0))),4)&amp;""),",",".")&amp;", "&amp;CHAR(34)&amp;"denominator"&amp;CHAR(34)&amp;": "&amp;SUBSTITUTE(TRIM(ROUND(IFERROR(CriteriTecnici!$L2481*1,IFERROR(NUMBERVALUE(CriteriTecnici!$L2481,".",","),IFERROR(NUMBERVALUE(CriteriTecnici!$L2481,",","."),0))),4)&amp;""),",",".")&amp;", "&amp;CHAR(34)&amp;"flag"&amp;CHAR(34)&amp;": "&amp;SUBSTITUTE(TRIM(ROUND(IFERROR(CriteriTecnici!$M2481*1,IFERROR(NUMBERVALUE(CriteriTecnici!$M2481,".",","),IFERROR(NUMBERVALUE(CriteriTecnici!$M2481,",","."),0))),4)&amp;""),",",".")&amp;", "&amp;CHAR(34)&amp;"rawScore"&amp;CHAR(34)&amp;": "&amp;SUBSTITUTE(TRIM(ROUND(IFERROR(CriteriTecnici!$O2481*1,IFERROR(NUMBERVALUE(CriteriTecnici!$O2481,".",","),IFERROR(NUMBERVALUE(CriteriTecnici!$O2481,",","."),0))),4)&amp;""),",",".")&amp;CHAR(125)&amp;IF(TRUE,",",""))</f>
        <v/>
      </c>
    </row>
    <row r="2702">
      <c r="A2702" s="38">
        <f>IF(CriteriTecnici!$A2482="","","    "&amp;CHAR(123)&amp;CHAR(34)&amp;"bidderId"&amp;CHAR(34)&amp;": "&amp;CHAR(34)&amp;SUBSTITUTE(CriteriTecnici!$A2482,CHAR(34),"'")&amp;CHAR(34)&amp;", "&amp;CHAR(34)&amp;"lotId"&amp;CHAR(34)&amp;": "&amp;CHAR(34)&amp;SUBSTITUTE(CriteriTecnici!$C2482,CHAR(34),"'")&amp;CHAR(34)&amp;", "&amp;CHAR(34)&amp;"criterionId"&amp;CHAR(34)&amp;": "&amp;CHAR(34)&amp;SUBSTITUTE(CriteriTecnici!$D2482,CHAR(34),"'")&amp;CHAR(34)&amp;", "&amp;CHAR(34)&amp;"kind"&amp;CHAR(34)&amp;": "&amp;CHAR(34)&amp;SUBSTITUTE(CriteriTecnici!$F2482,CHAR(34),"'")&amp;CHAR(34)&amp;", "&amp;CHAR(34)&amp;"value"&amp;CHAR(34)&amp;": "&amp;SUBSTITUTE(TRIM(ROUND(IFERROR(CriteriTecnici!$N2482*1,IFERROR(NUMBERVALUE(CriteriTecnici!$N2482,".",","),IFERROR(NUMBERVALUE(CriteriTecnici!$N2482,",","."),0))),4)&amp;""),",",".")&amp;", "&amp;CHAR(34)&amp;"numerator"&amp;CHAR(34)&amp;": "&amp;SUBSTITUTE(TRIM(ROUND(IFERROR(CriteriTecnici!$K2482*1,IFERROR(NUMBERVALUE(CriteriTecnici!$K2482,".",","),IFERROR(NUMBERVALUE(CriteriTecnici!$K2482,",","."),0))),4)&amp;""),",",".")&amp;", "&amp;CHAR(34)&amp;"denominator"&amp;CHAR(34)&amp;": "&amp;SUBSTITUTE(TRIM(ROUND(IFERROR(CriteriTecnici!$L2482*1,IFERROR(NUMBERVALUE(CriteriTecnici!$L2482,".",","),IFERROR(NUMBERVALUE(CriteriTecnici!$L2482,",","."),0))),4)&amp;""),",",".")&amp;", "&amp;CHAR(34)&amp;"flag"&amp;CHAR(34)&amp;": "&amp;SUBSTITUTE(TRIM(ROUND(IFERROR(CriteriTecnici!$M2482*1,IFERROR(NUMBERVALUE(CriteriTecnici!$M2482,".",","),IFERROR(NUMBERVALUE(CriteriTecnici!$M2482,",","."),0))),4)&amp;""),",",".")&amp;", "&amp;CHAR(34)&amp;"rawScore"&amp;CHAR(34)&amp;": "&amp;SUBSTITUTE(TRIM(ROUND(IFERROR(CriteriTecnici!$O2482*1,IFERROR(NUMBERVALUE(CriteriTecnici!$O2482,".",","),IFERROR(NUMBERVALUE(CriteriTecnici!$O2482,",","."),0))),4)&amp;""),",",".")&amp;CHAR(125)&amp;IF(TRUE,",",""))</f>
        <v/>
      </c>
    </row>
    <row r="2703">
      <c r="A2703" s="38">
        <f>IF(CriteriTecnici!$A2483="","","    "&amp;CHAR(123)&amp;CHAR(34)&amp;"bidderId"&amp;CHAR(34)&amp;": "&amp;CHAR(34)&amp;SUBSTITUTE(CriteriTecnici!$A2483,CHAR(34),"'")&amp;CHAR(34)&amp;", "&amp;CHAR(34)&amp;"lotId"&amp;CHAR(34)&amp;": "&amp;CHAR(34)&amp;SUBSTITUTE(CriteriTecnici!$C2483,CHAR(34),"'")&amp;CHAR(34)&amp;", "&amp;CHAR(34)&amp;"criterionId"&amp;CHAR(34)&amp;": "&amp;CHAR(34)&amp;SUBSTITUTE(CriteriTecnici!$D2483,CHAR(34),"'")&amp;CHAR(34)&amp;", "&amp;CHAR(34)&amp;"kind"&amp;CHAR(34)&amp;": "&amp;CHAR(34)&amp;SUBSTITUTE(CriteriTecnici!$F2483,CHAR(34),"'")&amp;CHAR(34)&amp;", "&amp;CHAR(34)&amp;"value"&amp;CHAR(34)&amp;": "&amp;SUBSTITUTE(TRIM(ROUND(IFERROR(CriteriTecnici!$N2483*1,IFERROR(NUMBERVALUE(CriteriTecnici!$N2483,".",","),IFERROR(NUMBERVALUE(CriteriTecnici!$N2483,",","."),0))),4)&amp;""),",",".")&amp;", "&amp;CHAR(34)&amp;"numerator"&amp;CHAR(34)&amp;": "&amp;SUBSTITUTE(TRIM(ROUND(IFERROR(CriteriTecnici!$K2483*1,IFERROR(NUMBERVALUE(CriteriTecnici!$K2483,".",","),IFERROR(NUMBERVALUE(CriteriTecnici!$K2483,",","."),0))),4)&amp;""),",",".")&amp;", "&amp;CHAR(34)&amp;"denominator"&amp;CHAR(34)&amp;": "&amp;SUBSTITUTE(TRIM(ROUND(IFERROR(CriteriTecnici!$L2483*1,IFERROR(NUMBERVALUE(CriteriTecnici!$L2483,".",","),IFERROR(NUMBERVALUE(CriteriTecnici!$L2483,",","."),0))),4)&amp;""),",",".")&amp;", "&amp;CHAR(34)&amp;"flag"&amp;CHAR(34)&amp;": "&amp;SUBSTITUTE(TRIM(ROUND(IFERROR(CriteriTecnici!$M2483*1,IFERROR(NUMBERVALUE(CriteriTecnici!$M2483,".",","),IFERROR(NUMBERVALUE(CriteriTecnici!$M2483,",","."),0))),4)&amp;""),",",".")&amp;", "&amp;CHAR(34)&amp;"rawScore"&amp;CHAR(34)&amp;": "&amp;SUBSTITUTE(TRIM(ROUND(IFERROR(CriteriTecnici!$O2483*1,IFERROR(NUMBERVALUE(CriteriTecnici!$O2483,".",","),IFERROR(NUMBERVALUE(CriteriTecnici!$O2483,",","."),0))),4)&amp;""),",",".")&amp;CHAR(125)&amp;IF(TRUE,",",""))</f>
        <v/>
      </c>
    </row>
    <row r="2704">
      <c r="A2704" s="38">
        <f>IF(CriteriTecnici!$A2484="","","    "&amp;CHAR(123)&amp;CHAR(34)&amp;"bidderId"&amp;CHAR(34)&amp;": "&amp;CHAR(34)&amp;SUBSTITUTE(CriteriTecnici!$A2484,CHAR(34),"'")&amp;CHAR(34)&amp;", "&amp;CHAR(34)&amp;"lotId"&amp;CHAR(34)&amp;": "&amp;CHAR(34)&amp;SUBSTITUTE(CriteriTecnici!$C2484,CHAR(34),"'")&amp;CHAR(34)&amp;", "&amp;CHAR(34)&amp;"criterionId"&amp;CHAR(34)&amp;": "&amp;CHAR(34)&amp;SUBSTITUTE(CriteriTecnici!$D2484,CHAR(34),"'")&amp;CHAR(34)&amp;", "&amp;CHAR(34)&amp;"kind"&amp;CHAR(34)&amp;": "&amp;CHAR(34)&amp;SUBSTITUTE(CriteriTecnici!$F2484,CHAR(34),"'")&amp;CHAR(34)&amp;", "&amp;CHAR(34)&amp;"value"&amp;CHAR(34)&amp;": "&amp;SUBSTITUTE(TRIM(ROUND(IFERROR(CriteriTecnici!$N2484*1,IFERROR(NUMBERVALUE(CriteriTecnici!$N2484,".",","),IFERROR(NUMBERVALUE(CriteriTecnici!$N2484,",","."),0))),4)&amp;""),",",".")&amp;", "&amp;CHAR(34)&amp;"numerator"&amp;CHAR(34)&amp;": "&amp;SUBSTITUTE(TRIM(ROUND(IFERROR(CriteriTecnici!$K2484*1,IFERROR(NUMBERVALUE(CriteriTecnici!$K2484,".",","),IFERROR(NUMBERVALUE(CriteriTecnici!$K2484,",","."),0))),4)&amp;""),",",".")&amp;", "&amp;CHAR(34)&amp;"denominator"&amp;CHAR(34)&amp;": "&amp;SUBSTITUTE(TRIM(ROUND(IFERROR(CriteriTecnici!$L2484*1,IFERROR(NUMBERVALUE(CriteriTecnici!$L2484,".",","),IFERROR(NUMBERVALUE(CriteriTecnici!$L2484,",","."),0))),4)&amp;""),",",".")&amp;", "&amp;CHAR(34)&amp;"flag"&amp;CHAR(34)&amp;": "&amp;SUBSTITUTE(TRIM(ROUND(IFERROR(CriteriTecnici!$M2484*1,IFERROR(NUMBERVALUE(CriteriTecnici!$M2484,".",","),IFERROR(NUMBERVALUE(CriteriTecnici!$M2484,",","."),0))),4)&amp;""),",",".")&amp;", "&amp;CHAR(34)&amp;"rawScore"&amp;CHAR(34)&amp;": "&amp;SUBSTITUTE(TRIM(ROUND(IFERROR(CriteriTecnici!$O2484*1,IFERROR(NUMBERVALUE(CriteriTecnici!$O2484,".",","),IFERROR(NUMBERVALUE(CriteriTecnici!$O2484,",","."),0))),4)&amp;""),",",".")&amp;CHAR(125)&amp;IF(COUNTA(Offerte!$A82:$A$200)&gt;0,",",""))</f>
        <v/>
      </c>
    </row>
    <row r="2705">
      <c r="A2705" s="38">
        <f>IF(CriteriTecnici!$A2485="","","    "&amp;CHAR(123)&amp;CHAR(34)&amp;"bidderId"&amp;CHAR(34)&amp;": "&amp;CHAR(34)&amp;SUBSTITUTE(CriteriTecnici!$A2485,CHAR(34),"'")&amp;CHAR(34)&amp;", "&amp;CHAR(34)&amp;"lotId"&amp;CHAR(34)&amp;": "&amp;CHAR(34)&amp;SUBSTITUTE(CriteriTecnici!$C2485,CHAR(34),"'")&amp;CHAR(34)&amp;", "&amp;CHAR(34)&amp;"criterionId"&amp;CHAR(34)&amp;": "&amp;CHAR(34)&amp;SUBSTITUTE(CriteriTecnici!$D2485,CHAR(34),"'")&amp;CHAR(34)&amp;", "&amp;CHAR(34)&amp;"kind"&amp;CHAR(34)&amp;": "&amp;CHAR(34)&amp;SUBSTITUTE(CriteriTecnici!$F2485,CHAR(34),"'")&amp;CHAR(34)&amp;", "&amp;CHAR(34)&amp;"value"&amp;CHAR(34)&amp;": "&amp;SUBSTITUTE(TRIM(ROUND(IFERROR(CriteriTecnici!$N2485*1,IFERROR(NUMBERVALUE(CriteriTecnici!$N2485,".",","),IFERROR(NUMBERVALUE(CriteriTecnici!$N2485,",","."),0))),4)&amp;""),",",".")&amp;", "&amp;CHAR(34)&amp;"numerator"&amp;CHAR(34)&amp;": "&amp;SUBSTITUTE(TRIM(ROUND(IFERROR(CriteriTecnici!$K2485*1,IFERROR(NUMBERVALUE(CriteriTecnici!$K2485,".",","),IFERROR(NUMBERVALUE(CriteriTecnici!$K2485,",","."),0))),4)&amp;""),",",".")&amp;", "&amp;CHAR(34)&amp;"denominator"&amp;CHAR(34)&amp;": "&amp;SUBSTITUTE(TRIM(ROUND(IFERROR(CriteriTecnici!$L2485*1,IFERROR(NUMBERVALUE(CriteriTecnici!$L2485,".",","),IFERROR(NUMBERVALUE(CriteriTecnici!$L2485,",","."),0))),4)&amp;""),",",".")&amp;", "&amp;CHAR(34)&amp;"flag"&amp;CHAR(34)&amp;": "&amp;SUBSTITUTE(TRIM(ROUND(IFERROR(CriteriTecnici!$M2485*1,IFERROR(NUMBERVALUE(CriteriTecnici!$M2485,".",","),IFERROR(NUMBERVALUE(CriteriTecnici!$M2485,",","."),0))),4)&amp;""),",",".")&amp;", "&amp;CHAR(34)&amp;"rawScore"&amp;CHAR(34)&amp;": "&amp;SUBSTITUTE(TRIM(ROUND(IFERROR(CriteriTecnici!$O2485*1,IFERROR(NUMBERVALUE(CriteriTecnici!$O2485,".",","),IFERROR(NUMBERVALUE(CriteriTecnici!$O2485,",","."),0))),4)&amp;""),",",".")&amp;CHAR(125)&amp;IF(TRUE,",",""))</f>
        <v/>
      </c>
    </row>
    <row r="2706">
      <c r="A2706" s="38">
        <f>IF(CriteriTecnici!$A2486="","","    "&amp;CHAR(123)&amp;CHAR(34)&amp;"bidderId"&amp;CHAR(34)&amp;": "&amp;CHAR(34)&amp;SUBSTITUTE(CriteriTecnici!$A2486,CHAR(34),"'")&amp;CHAR(34)&amp;", "&amp;CHAR(34)&amp;"lotId"&amp;CHAR(34)&amp;": "&amp;CHAR(34)&amp;SUBSTITUTE(CriteriTecnici!$C2486,CHAR(34),"'")&amp;CHAR(34)&amp;", "&amp;CHAR(34)&amp;"criterionId"&amp;CHAR(34)&amp;": "&amp;CHAR(34)&amp;SUBSTITUTE(CriteriTecnici!$D2486,CHAR(34),"'")&amp;CHAR(34)&amp;", "&amp;CHAR(34)&amp;"kind"&amp;CHAR(34)&amp;": "&amp;CHAR(34)&amp;SUBSTITUTE(CriteriTecnici!$F2486,CHAR(34),"'")&amp;CHAR(34)&amp;", "&amp;CHAR(34)&amp;"value"&amp;CHAR(34)&amp;": "&amp;SUBSTITUTE(TRIM(ROUND(IFERROR(CriteriTecnici!$N2486*1,IFERROR(NUMBERVALUE(CriteriTecnici!$N2486,".",","),IFERROR(NUMBERVALUE(CriteriTecnici!$N2486,",","."),0))),4)&amp;""),",",".")&amp;", "&amp;CHAR(34)&amp;"numerator"&amp;CHAR(34)&amp;": "&amp;SUBSTITUTE(TRIM(ROUND(IFERROR(CriteriTecnici!$K2486*1,IFERROR(NUMBERVALUE(CriteriTecnici!$K2486,".",","),IFERROR(NUMBERVALUE(CriteriTecnici!$K2486,",","."),0))),4)&amp;""),",",".")&amp;", "&amp;CHAR(34)&amp;"denominator"&amp;CHAR(34)&amp;": "&amp;SUBSTITUTE(TRIM(ROUND(IFERROR(CriteriTecnici!$L2486*1,IFERROR(NUMBERVALUE(CriteriTecnici!$L2486,".",","),IFERROR(NUMBERVALUE(CriteriTecnici!$L2486,",","."),0))),4)&amp;""),",",".")&amp;", "&amp;CHAR(34)&amp;"flag"&amp;CHAR(34)&amp;": "&amp;SUBSTITUTE(TRIM(ROUND(IFERROR(CriteriTecnici!$M2486*1,IFERROR(NUMBERVALUE(CriteriTecnici!$M2486,".",","),IFERROR(NUMBERVALUE(CriteriTecnici!$M2486,",","."),0))),4)&amp;""),",",".")&amp;", "&amp;CHAR(34)&amp;"rawScore"&amp;CHAR(34)&amp;": "&amp;SUBSTITUTE(TRIM(ROUND(IFERROR(CriteriTecnici!$O2486*1,IFERROR(NUMBERVALUE(CriteriTecnici!$O2486,".",","),IFERROR(NUMBERVALUE(CriteriTecnici!$O2486,",","."),0))),4)&amp;""),",",".")&amp;CHAR(125)&amp;IF(TRUE,",",""))</f>
        <v/>
      </c>
    </row>
    <row r="2707">
      <c r="A2707" s="38">
        <f>IF(CriteriTecnici!$A2487="","","    "&amp;CHAR(123)&amp;CHAR(34)&amp;"bidderId"&amp;CHAR(34)&amp;": "&amp;CHAR(34)&amp;SUBSTITUTE(CriteriTecnici!$A2487,CHAR(34),"'")&amp;CHAR(34)&amp;", "&amp;CHAR(34)&amp;"lotId"&amp;CHAR(34)&amp;": "&amp;CHAR(34)&amp;SUBSTITUTE(CriteriTecnici!$C2487,CHAR(34),"'")&amp;CHAR(34)&amp;", "&amp;CHAR(34)&amp;"criterionId"&amp;CHAR(34)&amp;": "&amp;CHAR(34)&amp;SUBSTITUTE(CriteriTecnici!$D2487,CHAR(34),"'")&amp;CHAR(34)&amp;", "&amp;CHAR(34)&amp;"kind"&amp;CHAR(34)&amp;": "&amp;CHAR(34)&amp;SUBSTITUTE(CriteriTecnici!$F2487,CHAR(34),"'")&amp;CHAR(34)&amp;", "&amp;CHAR(34)&amp;"value"&amp;CHAR(34)&amp;": "&amp;SUBSTITUTE(TRIM(ROUND(IFERROR(CriteriTecnici!$N2487*1,IFERROR(NUMBERVALUE(CriteriTecnici!$N2487,".",","),IFERROR(NUMBERVALUE(CriteriTecnici!$N2487,",","."),0))),4)&amp;""),",",".")&amp;", "&amp;CHAR(34)&amp;"numerator"&amp;CHAR(34)&amp;": "&amp;SUBSTITUTE(TRIM(ROUND(IFERROR(CriteriTecnici!$K2487*1,IFERROR(NUMBERVALUE(CriteriTecnici!$K2487,".",","),IFERROR(NUMBERVALUE(CriteriTecnici!$K2487,",","."),0))),4)&amp;""),",",".")&amp;", "&amp;CHAR(34)&amp;"denominator"&amp;CHAR(34)&amp;": "&amp;SUBSTITUTE(TRIM(ROUND(IFERROR(CriteriTecnici!$L2487*1,IFERROR(NUMBERVALUE(CriteriTecnici!$L2487,".",","),IFERROR(NUMBERVALUE(CriteriTecnici!$L2487,",","."),0))),4)&amp;""),",",".")&amp;", "&amp;CHAR(34)&amp;"flag"&amp;CHAR(34)&amp;": "&amp;SUBSTITUTE(TRIM(ROUND(IFERROR(CriteriTecnici!$M2487*1,IFERROR(NUMBERVALUE(CriteriTecnici!$M2487,".",","),IFERROR(NUMBERVALUE(CriteriTecnici!$M2487,",","."),0))),4)&amp;""),",",".")&amp;", "&amp;CHAR(34)&amp;"rawScore"&amp;CHAR(34)&amp;": "&amp;SUBSTITUTE(TRIM(ROUND(IFERROR(CriteriTecnici!$O2487*1,IFERROR(NUMBERVALUE(CriteriTecnici!$O2487,".",","),IFERROR(NUMBERVALUE(CriteriTecnici!$O2487,",","."),0))),4)&amp;""),",",".")&amp;CHAR(125)&amp;IF(TRUE,",",""))</f>
        <v/>
      </c>
    </row>
    <row r="2708">
      <c r="A2708" s="38">
        <f>IF(CriteriTecnici!$A2488="","","    "&amp;CHAR(123)&amp;CHAR(34)&amp;"bidderId"&amp;CHAR(34)&amp;": "&amp;CHAR(34)&amp;SUBSTITUTE(CriteriTecnici!$A2488,CHAR(34),"'")&amp;CHAR(34)&amp;", "&amp;CHAR(34)&amp;"lotId"&amp;CHAR(34)&amp;": "&amp;CHAR(34)&amp;SUBSTITUTE(CriteriTecnici!$C2488,CHAR(34),"'")&amp;CHAR(34)&amp;", "&amp;CHAR(34)&amp;"criterionId"&amp;CHAR(34)&amp;": "&amp;CHAR(34)&amp;SUBSTITUTE(CriteriTecnici!$D2488,CHAR(34),"'")&amp;CHAR(34)&amp;", "&amp;CHAR(34)&amp;"kind"&amp;CHAR(34)&amp;": "&amp;CHAR(34)&amp;SUBSTITUTE(CriteriTecnici!$F2488,CHAR(34),"'")&amp;CHAR(34)&amp;", "&amp;CHAR(34)&amp;"value"&amp;CHAR(34)&amp;": "&amp;SUBSTITUTE(TRIM(ROUND(IFERROR(CriteriTecnici!$N2488*1,IFERROR(NUMBERVALUE(CriteriTecnici!$N2488,".",","),IFERROR(NUMBERVALUE(CriteriTecnici!$N2488,",","."),0))),4)&amp;""),",",".")&amp;", "&amp;CHAR(34)&amp;"numerator"&amp;CHAR(34)&amp;": "&amp;SUBSTITUTE(TRIM(ROUND(IFERROR(CriteriTecnici!$K2488*1,IFERROR(NUMBERVALUE(CriteriTecnici!$K2488,".",","),IFERROR(NUMBERVALUE(CriteriTecnici!$K2488,",","."),0))),4)&amp;""),",",".")&amp;", "&amp;CHAR(34)&amp;"denominator"&amp;CHAR(34)&amp;": "&amp;SUBSTITUTE(TRIM(ROUND(IFERROR(CriteriTecnici!$L2488*1,IFERROR(NUMBERVALUE(CriteriTecnici!$L2488,".",","),IFERROR(NUMBERVALUE(CriteriTecnici!$L2488,",","."),0))),4)&amp;""),",",".")&amp;", "&amp;CHAR(34)&amp;"flag"&amp;CHAR(34)&amp;": "&amp;SUBSTITUTE(TRIM(ROUND(IFERROR(CriteriTecnici!$M2488*1,IFERROR(NUMBERVALUE(CriteriTecnici!$M2488,".",","),IFERROR(NUMBERVALUE(CriteriTecnici!$M2488,",","."),0))),4)&amp;""),",",".")&amp;", "&amp;CHAR(34)&amp;"rawScore"&amp;CHAR(34)&amp;": "&amp;SUBSTITUTE(TRIM(ROUND(IFERROR(CriteriTecnici!$O2488*1,IFERROR(NUMBERVALUE(CriteriTecnici!$O2488,".",","),IFERROR(NUMBERVALUE(CriteriTecnici!$O2488,",","."),0))),4)&amp;""),",",".")&amp;CHAR(125)&amp;IF(TRUE,",",""))</f>
        <v/>
      </c>
    </row>
    <row r="2709">
      <c r="A2709" s="38">
        <f>IF(CriteriTecnici!$A2489="","","    "&amp;CHAR(123)&amp;CHAR(34)&amp;"bidderId"&amp;CHAR(34)&amp;": "&amp;CHAR(34)&amp;SUBSTITUTE(CriteriTecnici!$A2489,CHAR(34),"'")&amp;CHAR(34)&amp;", "&amp;CHAR(34)&amp;"lotId"&amp;CHAR(34)&amp;": "&amp;CHAR(34)&amp;SUBSTITUTE(CriteriTecnici!$C2489,CHAR(34),"'")&amp;CHAR(34)&amp;", "&amp;CHAR(34)&amp;"criterionId"&amp;CHAR(34)&amp;": "&amp;CHAR(34)&amp;SUBSTITUTE(CriteriTecnici!$D2489,CHAR(34),"'")&amp;CHAR(34)&amp;", "&amp;CHAR(34)&amp;"kind"&amp;CHAR(34)&amp;": "&amp;CHAR(34)&amp;SUBSTITUTE(CriteriTecnici!$F2489,CHAR(34),"'")&amp;CHAR(34)&amp;", "&amp;CHAR(34)&amp;"value"&amp;CHAR(34)&amp;": "&amp;SUBSTITUTE(TRIM(ROUND(IFERROR(CriteriTecnici!$N2489*1,IFERROR(NUMBERVALUE(CriteriTecnici!$N2489,".",","),IFERROR(NUMBERVALUE(CriteriTecnici!$N2489,",","."),0))),4)&amp;""),",",".")&amp;", "&amp;CHAR(34)&amp;"numerator"&amp;CHAR(34)&amp;": "&amp;SUBSTITUTE(TRIM(ROUND(IFERROR(CriteriTecnici!$K2489*1,IFERROR(NUMBERVALUE(CriteriTecnici!$K2489,".",","),IFERROR(NUMBERVALUE(CriteriTecnici!$K2489,",","."),0))),4)&amp;""),",",".")&amp;", "&amp;CHAR(34)&amp;"denominator"&amp;CHAR(34)&amp;": "&amp;SUBSTITUTE(TRIM(ROUND(IFERROR(CriteriTecnici!$L2489*1,IFERROR(NUMBERVALUE(CriteriTecnici!$L2489,".",","),IFERROR(NUMBERVALUE(CriteriTecnici!$L2489,",","."),0))),4)&amp;""),",",".")&amp;", "&amp;CHAR(34)&amp;"flag"&amp;CHAR(34)&amp;": "&amp;SUBSTITUTE(TRIM(ROUND(IFERROR(CriteriTecnici!$M2489*1,IFERROR(NUMBERVALUE(CriteriTecnici!$M2489,".",","),IFERROR(NUMBERVALUE(CriteriTecnici!$M2489,",","."),0))),4)&amp;""),",",".")&amp;", "&amp;CHAR(34)&amp;"rawScore"&amp;CHAR(34)&amp;": "&amp;SUBSTITUTE(TRIM(ROUND(IFERROR(CriteriTecnici!$O2489*1,IFERROR(NUMBERVALUE(CriteriTecnici!$O2489,".",","),IFERROR(NUMBERVALUE(CriteriTecnici!$O2489,",","."),0))),4)&amp;""),",",".")&amp;CHAR(125)&amp;IF(TRUE,",",""))</f>
        <v/>
      </c>
    </row>
    <row r="2710">
      <c r="A2710" s="38">
        <f>IF(CriteriTecnici!$A2490="","","    "&amp;CHAR(123)&amp;CHAR(34)&amp;"bidderId"&amp;CHAR(34)&amp;": "&amp;CHAR(34)&amp;SUBSTITUTE(CriteriTecnici!$A2490,CHAR(34),"'")&amp;CHAR(34)&amp;", "&amp;CHAR(34)&amp;"lotId"&amp;CHAR(34)&amp;": "&amp;CHAR(34)&amp;SUBSTITUTE(CriteriTecnici!$C2490,CHAR(34),"'")&amp;CHAR(34)&amp;", "&amp;CHAR(34)&amp;"criterionId"&amp;CHAR(34)&amp;": "&amp;CHAR(34)&amp;SUBSTITUTE(CriteriTecnici!$D2490,CHAR(34),"'")&amp;CHAR(34)&amp;", "&amp;CHAR(34)&amp;"kind"&amp;CHAR(34)&amp;": "&amp;CHAR(34)&amp;SUBSTITUTE(CriteriTecnici!$F2490,CHAR(34),"'")&amp;CHAR(34)&amp;", "&amp;CHAR(34)&amp;"value"&amp;CHAR(34)&amp;": "&amp;SUBSTITUTE(TRIM(ROUND(IFERROR(CriteriTecnici!$N2490*1,IFERROR(NUMBERVALUE(CriteriTecnici!$N2490,".",","),IFERROR(NUMBERVALUE(CriteriTecnici!$N2490,",","."),0))),4)&amp;""),",",".")&amp;", "&amp;CHAR(34)&amp;"numerator"&amp;CHAR(34)&amp;": "&amp;SUBSTITUTE(TRIM(ROUND(IFERROR(CriteriTecnici!$K2490*1,IFERROR(NUMBERVALUE(CriteriTecnici!$K2490,".",","),IFERROR(NUMBERVALUE(CriteriTecnici!$K2490,",","."),0))),4)&amp;""),",",".")&amp;", "&amp;CHAR(34)&amp;"denominator"&amp;CHAR(34)&amp;": "&amp;SUBSTITUTE(TRIM(ROUND(IFERROR(CriteriTecnici!$L2490*1,IFERROR(NUMBERVALUE(CriteriTecnici!$L2490,".",","),IFERROR(NUMBERVALUE(CriteriTecnici!$L2490,",","."),0))),4)&amp;""),",",".")&amp;", "&amp;CHAR(34)&amp;"flag"&amp;CHAR(34)&amp;": "&amp;SUBSTITUTE(TRIM(ROUND(IFERROR(CriteriTecnici!$M2490*1,IFERROR(NUMBERVALUE(CriteriTecnici!$M2490,".",","),IFERROR(NUMBERVALUE(CriteriTecnici!$M2490,",","."),0))),4)&amp;""),",",".")&amp;", "&amp;CHAR(34)&amp;"rawScore"&amp;CHAR(34)&amp;": "&amp;SUBSTITUTE(TRIM(ROUND(IFERROR(CriteriTecnici!$O2490*1,IFERROR(NUMBERVALUE(CriteriTecnici!$O2490,".",","),IFERROR(NUMBERVALUE(CriteriTecnici!$O2490,",","."),0))),4)&amp;""),",",".")&amp;CHAR(125)&amp;IF(TRUE,",",""))</f>
        <v/>
      </c>
    </row>
    <row r="2711">
      <c r="A2711" s="38">
        <f>IF(CriteriTecnici!$A2491="","","    "&amp;CHAR(123)&amp;CHAR(34)&amp;"bidderId"&amp;CHAR(34)&amp;": "&amp;CHAR(34)&amp;SUBSTITUTE(CriteriTecnici!$A2491,CHAR(34),"'")&amp;CHAR(34)&amp;", "&amp;CHAR(34)&amp;"lotId"&amp;CHAR(34)&amp;": "&amp;CHAR(34)&amp;SUBSTITUTE(CriteriTecnici!$C2491,CHAR(34),"'")&amp;CHAR(34)&amp;", "&amp;CHAR(34)&amp;"criterionId"&amp;CHAR(34)&amp;": "&amp;CHAR(34)&amp;SUBSTITUTE(CriteriTecnici!$D2491,CHAR(34),"'")&amp;CHAR(34)&amp;", "&amp;CHAR(34)&amp;"kind"&amp;CHAR(34)&amp;": "&amp;CHAR(34)&amp;SUBSTITUTE(CriteriTecnici!$F2491,CHAR(34),"'")&amp;CHAR(34)&amp;", "&amp;CHAR(34)&amp;"value"&amp;CHAR(34)&amp;": "&amp;SUBSTITUTE(TRIM(ROUND(IFERROR(CriteriTecnici!$N2491*1,IFERROR(NUMBERVALUE(CriteriTecnici!$N2491,".",","),IFERROR(NUMBERVALUE(CriteriTecnici!$N2491,",","."),0))),4)&amp;""),",",".")&amp;", "&amp;CHAR(34)&amp;"numerator"&amp;CHAR(34)&amp;": "&amp;SUBSTITUTE(TRIM(ROUND(IFERROR(CriteriTecnici!$K2491*1,IFERROR(NUMBERVALUE(CriteriTecnici!$K2491,".",","),IFERROR(NUMBERVALUE(CriteriTecnici!$K2491,",","."),0))),4)&amp;""),",",".")&amp;", "&amp;CHAR(34)&amp;"denominator"&amp;CHAR(34)&amp;": "&amp;SUBSTITUTE(TRIM(ROUND(IFERROR(CriteriTecnici!$L2491*1,IFERROR(NUMBERVALUE(CriteriTecnici!$L2491,".",","),IFERROR(NUMBERVALUE(CriteriTecnici!$L2491,",","."),0))),4)&amp;""),",",".")&amp;", "&amp;CHAR(34)&amp;"flag"&amp;CHAR(34)&amp;": "&amp;SUBSTITUTE(TRIM(ROUND(IFERROR(CriteriTecnici!$M2491*1,IFERROR(NUMBERVALUE(CriteriTecnici!$M2491,".",","),IFERROR(NUMBERVALUE(CriteriTecnici!$M2491,",","."),0))),4)&amp;""),",",".")&amp;", "&amp;CHAR(34)&amp;"rawScore"&amp;CHAR(34)&amp;": "&amp;SUBSTITUTE(TRIM(ROUND(IFERROR(CriteriTecnici!$O2491*1,IFERROR(NUMBERVALUE(CriteriTecnici!$O2491,".",","),IFERROR(NUMBERVALUE(CriteriTecnici!$O2491,",","."),0))),4)&amp;""),",",".")&amp;CHAR(125)&amp;IF(TRUE,",",""))</f>
        <v/>
      </c>
    </row>
    <row r="2712">
      <c r="A2712" s="38">
        <f>IF(CriteriTecnici!$A2492="","","    "&amp;CHAR(123)&amp;CHAR(34)&amp;"bidderId"&amp;CHAR(34)&amp;": "&amp;CHAR(34)&amp;SUBSTITUTE(CriteriTecnici!$A2492,CHAR(34),"'")&amp;CHAR(34)&amp;", "&amp;CHAR(34)&amp;"lotId"&amp;CHAR(34)&amp;": "&amp;CHAR(34)&amp;SUBSTITUTE(CriteriTecnici!$C2492,CHAR(34),"'")&amp;CHAR(34)&amp;", "&amp;CHAR(34)&amp;"criterionId"&amp;CHAR(34)&amp;": "&amp;CHAR(34)&amp;SUBSTITUTE(CriteriTecnici!$D2492,CHAR(34),"'")&amp;CHAR(34)&amp;", "&amp;CHAR(34)&amp;"kind"&amp;CHAR(34)&amp;": "&amp;CHAR(34)&amp;SUBSTITUTE(CriteriTecnici!$F2492,CHAR(34),"'")&amp;CHAR(34)&amp;", "&amp;CHAR(34)&amp;"value"&amp;CHAR(34)&amp;": "&amp;SUBSTITUTE(TRIM(ROUND(IFERROR(CriteriTecnici!$N2492*1,IFERROR(NUMBERVALUE(CriteriTecnici!$N2492,".",","),IFERROR(NUMBERVALUE(CriteriTecnici!$N2492,",","."),0))),4)&amp;""),",",".")&amp;", "&amp;CHAR(34)&amp;"numerator"&amp;CHAR(34)&amp;": "&amp;SUBSTITUTE(TRIM(ROUND(IFERROR(CriteriTecnici!$K2492*1,IFERROR(NUMBERVALUE(CriteriTecnici!$K2492,".",","),IFERROR(NUMBERVALUE(CriteriTecnici!$K2492,",","."),0))),4)&amp;""),",",".")&amp;", "&amp;CHAR(34)&amp;"denominator"&amp;CHAR(34)&amp;": "&amp;SUBSTITUTE(TRIM(ROUND(IFERROR(CriteriTecnici!$L2492*1,IFERROR(NUMBERVALUE(CriteriTecnici!$L2492,".",","),IFERROR(NUMBERVALUE(CriteriTecnici!$L2492,",","."),0))),4)&amp;""),",",".")&amp;", "&amp;CHAR(34)&amp;"flag"&amp;CHAR(34)&amp;": "&amp;SUBSTITUTE(TRIM(ROUND(IFERROR(CriteriTecnici!$M2492*1,IFERROR(NUMBERVALUE(CriteriTecnici!$M2492,".",","),IFERROR(NUMBERVALUE(CriteriTecnici!$M2492,",","."),0))),4)&amp;""),",",".")&amp;", "&amp;CHAR(34)&amp;"rawScore"&amp;CHAR(34)&amp;": "&amp;SUBSTITUTE(TRIM(ROUND(IFERROR(CriteriTecnici!$O2492*1,IFERROR(NUMBERVALUE(CriteriTecnici!$O2492,".",","),IFERROR(NUMBERVALUE(CriteriTecnici!$O2492,",","."),0))),4)&amp;""),",",".")&amp;CHAR(125)&amp;IF(TRUE,",",""))</f>
        <v/>
      </c>
    </row>
    <row r="2713">
      <c r="A2713" s="38">
        <f>IF(CriteriTecnici!$A2493="","","    "&amp;CHAR(123)&amp;CHAR(34)&amp;"bidderId"&amp;CHAR(34)&amp;": "&amp;CHAR(34)&amp;SUBSTITUTE(CriteriTecnici!$A2493,CHAR(34),"'")&amp;CHAR(34)&amp;", "&amp;CHAR(34)&amp;"lotId"&amp;CHAR(34)&amp;": "&amp;CHAR(34)&amp;SUBSTITUTE(CriteriTecnici!$C2493,CHAR(34),"'")&amp;CHAR(34)&amp;", "&amp;CHAR(34)&amp;"criterionId"&amp;CHAR(34)&amp;": "&amp;CHAR(34)&amp;SUBSTITUTE(CriteriTecnici!$D2493,CHAR(34),"'")&amp;CHAR(34)&amp;", "&amp;CHAR(34)&amp;"kind"&amp;CHAR(34)&amp;": "&amp;CHAR(34)&amp;SUBSTITUTE(CriteriTecnici!$F2493,CHAR(34),"'")&amp;CHAR(34)&amp;", "&amp;CHAR(34)&amp;"value"&amp;CHAR(34)&amp;": "&amp;SUBSTITUTE(TRIM(ROUND(IFERROR(CriteriTecnici!$N2493*1,IFERROR(NUMBERVALUE(CriteriTecnici!$N2493,".",","),IFERROR(NUMBERVALUE(CriteriTecnici!$N2493,",","."),0))),4)&amp;""),",",".")&amp;", "&amp;CHAR(34)&amp;"numerator"&amp;CHAR(34)&amp;": "&amp;SUBSTITUTE(TRIM(ROUND(IFERROR(CriteriTecnici!$K2493*1,IFERROR(NUMBERVALUE(CriteriTecnici!$K2493,".",","),IFERROR(NUMBERVALUE(CriteriTecnici!$K2493,",","."),0))),4)&amp;""),",",".")&amp;", "&amp;CHAR(34)&amp;"denominator"&amp;CHAR(34)&amp;": "&amp;SUBSTITUTE(TRIM(ROUND(IFERROR(CriteriTecnici!$L2493*1,IFERROR(NUMBERVALUE(CriteriTecnici!$L2493,".",","),IFERROR(NUMBERVALUE(CriteriTecnici!$L2493,",","."),0))),4)&amp;""),",",".")&amp;", "&amp;CHAR(34)&amp;"flag"&amp;CHAR(34)&amp;": "&amp;SUBSTITUTE(TRIM(ROUND(IFERROR(CriteriTecnici!$M2493*1,IFERROR(NUMBERVALUE(CriteriTecnici!$M2493,".",","),IFERROR(NUMBERVALUE(CriteriTecnici!$M2493,",","."),0))),4)&amp;""),",",".")&amp;", "&amp;CHAR(34)&amp;"rawScore"&amp;CHAR(34)&amp;": "&amp;SUBSTITUTE(TRIM(ROUND(IFERROR(CriteriTecnici!$O2493*1,IFERROR(NUMBERVALUE(CriteriTecnici!$O2493,".",","),IFERROR(NUMBERVALUE(CriteriTecnici!$O2493,",","."),0))),4)&amp;""),",",".")&amp;CHAR(125)&amp;IF(TRUE,",",""))</f>
        <v/>
      </c>
    </row>
    <row r="2714">
      <c r="A2714" s="38">
        <f>IF(CriteriTecnici!$A2494="","","    "&amp;CHAR(123)&amp;CHAR(34)&amp;"bidderId"&amp;CHAR(34)&amp;": "&amp;CHAR(34)&amp;SUBSTITUTE(CriteriTecnici!$A2494,CHAR(34),"'")&amp;CHAR(34)&amp;", "&amp;CHAR(34)&amp;"lotId"&amp;CHAR(34)&amp;": "&amp;CHAR(34)&amp;SUBSTITUTE(CriteriTecnici!$C2494,CHAR(34),"'")&amp;CHAR(34)&amp;", "&amp;CHAR(34)&amp;"criterionId"&amp;CHAR(34)&amp;": "&amp;CHAR(34)&amp;SUBSTITUTE(CriteriTecnici!$D2494,CHAR(34),"'")&amp;CHAR(34)&amp;", "&amp;CHAR(34)&amp;"kind"&amp;CHAR(34)&amp;": "&amp;CHAR(34)&amp;SUBSTITUTE(CriteriTecnici!$F2494,CHAR(34),"'")&amp;CHAR(34)&amp;", "&amp;CHAR(34)&amp;"value"&amp;CHAR(34)&amp;": "&amp;SUBSTITUTE(TRIM(ROUND(IFERROR(CriteriTecnici!$N2494*1,IFERROR(NUMBERVALUE(CriteriTecnici!$N2494,".",","),IFERROR(NUMBERVALUE(CriteriTecnici!$N2494,",","."),0))),4)&amp;""),",",".")&amp;", "&amp;CHAR(34)&amp;"numerator"&amp;CHAR(34)&amp;": "&amp;SUBSTITUTE(TRIM(ROUND(IFERROR(CriteriTecnici!$K2494*1,IFERROR(NUMBERVALUE(CriteriTecnici!$K2494,".",","),IFERROR(NUMBERVALUE(CriteriTecnici!$K2494,",","."),0))),4)&amp;""),",",".")&amp;", "&amp;CHAR(34)&amp;"denominator"&amp;CHAR(34)&amp;": "&amp;SUBSTITUTE(TRIM(ROUND(IFERROR(CriteriTecnici!$L2494*1,IFERROR(NUMBERVALUE(CriteriTecnici!$L2494,".",","),IFERROR(NUMBERVALUE(CriteriTecnici!$L2494,",","."),0))),4)&amp;""),",",".")&amp;", "&amp;CHAR(34)&amp;"flag"&amp;CHAR(34)&amp;": "&amp;SUBSTITUTE(TRIM(ROUND(IFERROR(CriteriTecnici!$M2494*1,IFERROR(NUMBERVALUE(CriteriTecnici!$M2494,".",","),IFERROR(NUMBERVALUE(CriteriTecnici!$M2494,",","."),0))),4)&amp;""),",",".")&amp;", "&amp;CHAR(34)&amp;"rawScore"&amp;CHAR(34)&amp;": "&amp;SUBSTITUTE(TRIM(ROUND(IFERROR(CriteriTecnici!$O2494*1,IFERROR(NUMBERVALUE(CriteriTecnici!$O2494,".",","),IFERROR(NUMBERVALUE(CriteriTecnici!$O2494,",","."),0))),4)&amp;""),",",".")&amp;CHAR(125)&amp;IF(TRUE,",",""))</f>
        <v/>
      </c>
    </row>
    <row r="2715">
      <c r="A2715" s="38">
        <f>IF(CriteriTecnici!$A2495="","","    "&amp;CHAR(123)&amp;CHAR(34)&amp;"bidderId"&amp;CHAR(34)&amp;": "&amp;CHAR(34)&amp;SUBSTITUTE(CriteriTecnici!$A2495,CHAR(34),"'")&amp;CHAR(34)&amp;", "&amp;CHAR(34)&amp;"lotId"&amp;CHAR(34)&amp;": "&amp;CHAR(34)&amp;SUBSTITUTE(CriteriTecnici!$C2495,CHAR(34),"'")&amp;CHAR(34)&amp;", "&amp;CHAR(34)&amp;"criterionId"&amp;CHAR(34)&amp;": "&amp;CHAR(34)&amp;SUBSTITUTE(CriteriTecnici!$D2495,CHAR(34),"'")&amp;CHAR(34)&amp;", "&amp;CHAR(34)&amp;"kind"&amp;CHAR(34)&amp;": "&amp;CHAR(34)&amp;SUBSTITUTE(CriteriTecnici!$F2495,CHAR(34),"'")&amp;CHAR(34)&amp;", "&amp;CHAR(34)&amp;"value"&amp;CHAR(34)&amp;": "&amp;SUBSTITUTE(TRIM(ROUND(IFERROR(CriteriTecnici!$N2495*1,IFERROR(NUMBERVALUE(CriteriTecnici!$N2495,".",","),IFERROR(NUMBERVALUE(CriteriTecnici!$N2495,",","."),0))),4)&amp;""),",",".")&amp;", "&amp;CHAR(34)&amp;"numerator"&amp;CHAR(34)&amp;": "&amp;SUBSTITUTE(TRIM(ROUND(IFERROR(CriteriTecnici!$K2495*1,IFERROR(NUMBERVALUE(CriteriTecnici!$K2495,".",","),IFERROR(NUMBERVALUE(CriteriTecnici!$K2495,",","."),0))),4)&amp;""),",",".")&amp;", "&amp;CHAR(34)&amp;"denominator"&amp;CHAR(34)&amp;": "&amp;SUBSTITUTE(TRIM(ROUND(IFERROR(CriteriTecnici!$L2495*1,IFERROR(NUMBERVALUE(CriteriTecnici!$L2495,".",","),IFERROR(NUMBERVALUE(CriteriTecnici!$L2495,",","."),0))),4)&amp;""),",",".")&amp;", "&amp;CHAR(34)&amp;"flag"&amp;CHAR(34)&amp;": "&amp;SUBSTITUTE(TRIM(ROUND(IFERROR(CriteriTecnici!$M2495*1,IFERROR(NUMBERVALUE(CriteriTecnici!$M2495,".",","),IFERROR(NUMBERVALUE(CriteriTecnici!$M2495,",","."),0))),4)&amp;""),",",".")&amp;", "&amp;CHAR(34)&amp;"rawScore"&amp;CHAR(34)&amp;": "&amp;SUBSTITUTE(TRIM(ROUND(IFERROR(CriteriTecnici!$O2495*1,IFERROR(NUMBERVALUE(CriteriTecnici!$O2495,".",","),IFERROR(NUMBERVALUE(CriteriTecnici!$O2495,",","."),0))),4)&amp;""),",",".")&amp;CHAR(125)&amp;IF(TRUE,",",""))</f>
        <v/>
      </c>
    </row>
    <row r="2716">
      <c r="A2716" s="38">
        <f>IF(CriteriTecnici!$A2496="","","    "&amp;CHAR(123)&amp;CHAR(34)&amp;"bidderId"&amp;CHAR(34)&amp;": "&amp;CHAR(34)&amp;SUBSTITUTE(CriteriTecnici!$A2496,CHAR(34),"'")&amp;CHAR(34)&amp;", "&amp;CHAR(34)&amp;"lotId"&amp;CHAR(34)&amp;": "&amp;CHAR(34)&amp;SUBSTITUTE(CriteriTecnici!$C2496,CHAR(34),"'")&amp;CHAR(34)&amp;", "&amp;CHAR(34)&amp;"criterionId"&amp;CHAR(34)&amp;": "&amp;CHAR(34)&amp;SUBSTITUTE(CriteriTecnici!$D2496,CHAR(34),"'")&amp;CHAR(34)&amp;", "&amp;CHAR(34)&amp;"kind"&amp;CHAR(34)&amp;": "&amp;CHAR(34)&amp;SUBSTITUTE(CriteriTecnici!$F2496,CHAR(34),"'")&amp;CHAR(34)&amp;", "&amp;CHAR(34)&amp;"value"&amp;CHAR(34)&amp;": "&amp;SUBSTITUTE(TRIM(ROUND(IFERROR(CriteriTecnici!$N2496*1,IFERROR(NUMBERVALUE(CriteriTecnici!$N2496,".",","),IFERROR(NUMBERVALUE(CriteriTecnici!$N2496,",","."),0))),4)&amp;""),",",".")&amp;", "&amp;CHAR(34)&amp;"numerator"&amp;CHAR(34)&amp;": "&amp;SUBSTITUTE(TRIM(ROUND(IFERROR(CriteriTecnici!$K2496*1,IFERROR(NUMBERVALUE(CriteriTecnici!$K2496,".",","),IFERROR(NUMBERVALUE(CriteriTecnici!$K2496,",","."),0))),4)&amp;""),",",".")&amp;", "&amp;CHAR(34)&amp;"denominator"&amp;CHAR(34)&amp;": "&amp;SUBSTITUTE(TRIM(ROUND(IFERROR(CriteriTecnici!$L2496*1,IFERROR(NUMBERVALUE(CriteriTecnici!$L2496,".",","),IFERROR(NUMBERVALUE(CriteriTecnici!$L2496,",","."),0))),4)&amp;""),",",".")&amp;", "&amp;CHAR(34)&amp;"flag"&amp;CHAR(34)&amp;": "&amp;SUBSTITUTE(TRIM(ROUND(IFERROR(CriteriTecnici!$M2496*1,IFERROR(NUMBERVALUE(CriteriTecnici!$M2496,".",","),IFERROR(NUMBERVALUE(CriteriTecnici!$M2496,",","."),0))),4)&amp;""),",",".")&amp;", "&amp;CHAR(34)&amp;"rawScore"&amp;CHAR(34)&amp;": "&amp;SUBSTITUTE(TRIM(ROUND(IFERROR(CriteriTecnici!$O2496*1,IFERROR(NUMBERVALUE(CriteriTecnici!$O2496,".",","),IFERROR(NUMBERVALUE(CriteriTecnici!$O2496,",","."),0))),4)&amp;""),",",".")&amp;CHAR(125)&amp;IF(TRUE,",",""))</f>
        <v/>
      </c>
    </row>
    <row r="2717">
      <c r="A2717" s="38">
        <f>IF(CriteriTecnici!$A2497="","","    "&amp;CHAR(123)&amp;CHAR(34)&amp;"bidderId"&amp;CHAR(34)&amp;": "&amp;CHAR(34)&amp;SUBSTITUTE(CriteriTecnici!$A2497,CHAR(34),"'")&amp;CHAR(34)&amp;", "&amp;CHAR(34)&amp;"lotId"&amp;CHAR(34)&amp;": "&amp;CHAR(34)&amp;SUBSTITUTE(CriteriTecnici!$C2497,CHAR(34),"'")&amp;CHAR(34)&amp;", "&amp;CHAR(34)&amp;"criterionId"&amp;CHAR(34)&amp;": "&amp;CHAR(34)&amp;SUBSTITUTE(CriteriTecnici!$D2497,CHAR(34),"'")&amp;CHAR(34)&amp;", "&amp;CHAR(34)&amp;"kind"&amp;CHAR(34)&amp;": "&amp;CHAR(34)&amp;SUBSTITUTE(CriteriTecnici!$F2497,CHAR(34),"'")&amp;CHAR(34)&amp;", "&amp;CHAR(34)&amp;"value"&amp;CHAR(34)&amp;": "&amp;SUBSTITUTE(TRIM(ROUND(IFERROR(CriteriTecnici!$N2497*1,IFERROR(NUMBERVALUE(CriteriTecnici!$N2497,".",","),IFERROR(NUMBERVALUE(CriteriTecnici!$N2497,",","."),0))),4)&amp;""),",",".")&amp;", "&amp;CHAR(34)&amp;"numerator"&amp;CHAR(34)&amp;": "&amp;SUBSTITUTE(TRIM(ROUND(IFERROR(CriteriTecnici!$K2497*1,IFERROR(NUMBERVALUE(CriteriTecnici!$K2497,".",","),IFERROR(NUMBERVALUE(CriteriTecnici!$K2497,",","."),0))),4)&amp;""),",",".")&amp;", "&amp;CHAR(34)&amp;"denominator"&amp;CHAR(34)&amp;": "&amp;SUBSTITUTE(TRIM(ROUND(IFERROR(CriteriTecnici!$L2497*1,IFERROR(NUMBERVALUE(CriteriTecnici!$L2497,".",","),IFERROR(NUMBERVALUE(CriteriTecnici!$L2497,",","."),0))),4)&amp;""),",",".")&amp;", "&amp;CHAR(34)&amp;"flag"&amp;CHAR(34)&amp;": "&amp;SUBSTITUTE(TRIM(ROUND(IFERROR(CriteriTecnici!$M2497*1,IFERROR(NUMBERVALUE(CriteriTecnici!$M2497,".",","),IFERROR(NUMBERVALUE(CriteriTecnici!$M2497,",","."),0))),4)&amp;""),",",".")&amp;", "&amp;CHAR(34)&amp;"rawScore"&amp;CHAR(34)&amp;": "&amp;SUBSTITUTE(TRIM(ROUND(IFERROR(CriteriTecnici!$O2497*1,IFERROR(NUMBERVALUE(CriteriTecnici!$O2497,".",","),IFERROR(NUMBERVALUE(CriteriTecnici!$O2497,",","."),0))),4)&amp;""),",",".")&amp;CHAR(125)&amp;IF(TRUE,",",""))</f>
        <v/>
      </c>
    </row>
    <row r="2718">
      <c r="A2718" s="38">
        <f>IF(CriteriTecnici!$A2498="","","    "&amp;CHAR(123)&amp;CHAR(34)&amp;"bidderId"&amp;CHAR(34)&amp;": "&amp;CHAR(34)&amp;SUBSTITUTE(CriteriTecnici!$A2498,CHAR(34),"'")&amp;CHAR(34)&amp;", "&amp;CHAR(34)&amp;"lotId"&amp;CHAR(34)&amp;": "&amp;CHAR(34)&amp;SUBSTITUTE(CriteriTecnici!$C2498,CHAR(34),"'")&amp;CHAR(34)&amp;", "&amp;CHAR(34)&amp;"criterionId"&amp;CHAR(34)&amp;": "&amp;CHAR(34)&amp;SUBSTITUTE(CriteriTecnici!$D2498,CHAR(34),"'")&amp;CHAR(34)&amp;", "&amp;CHAR(34)&amp;"kind"&amp;CHAR(34)&amp;": "&amp;CHAR(34)&amp;SUBSTITUTE(CriteriTecnici!$F2498,CHAR(34),"'")&amp;CHAR(34)&amp;", "&amp;CHAR(34)&amp;"value"&amp;CHAR(34)&amp;": "&amp;SUBSTITUTE(TRIM(ROUND(IFERROR(CriteriTecnici!$N2498*1,IFERROR(NUMBERVALUE(CriteriTecnici!$N2498,".",","),IFERROR(NUMBERVALUE(CriteriTecnici!$N2498,",","."),0))),4)&amp;""),",",".")&amp;", "&amp;CHAR(34)&amp;"numerator"&amp;CHAR(34)&amp;": "&amp;SUBSTITUTE(TRIM(ROUND(IFERROR(CriteriTecnici!$K2498*1,IFERROR(NUMBERVALUE(CriteriTecnici!$K2498,".",","),IFERROR(NUMBERVALUE(CriteriTecnici!$K2498,",","."),0))),4)&amp;""),",",".")&amp;", "&amp;CHAR(34)&amp;"denominator"&amp;CHAR(34)&amp;": "&amp;SUBSTITUTE(TRIM(ROUND(IFERROR(CriteriTecnici!$L2498*1,IFERROR(NUMBERVALUE(CriteriTecnici!$L2498,".",","),IFERROR(NUMBERVALUE(CriteriTecnici!$L2498,",","."),0))),4)&amp;""),",",".")&amp;", "&amp;CHAR(34)&amp;"flag"&amp;CHAR(34)&amp;": "&amp;SUBSTITUTE(TRIM(ROUND(IFERROR(CriteriTecnici!$M2498*1,IFERROR(NUMBERVALUE(CriteriTecnici!$M2498,".",","),IFERROR(NUMBERVALUE(CriteriTecnici!$M2498,",","."),0))),4)&amp;""),",",".")&amp;", "&amp;CHAR(34)&amp;"rawScore"&amp;CHAR(34)&amp;": "&amp;SUBSTITUTE(TRIM(ROUND(IFERROR(CriteriTecnici!$O2498*1,IFERROR(NUMBERVALUE(CriteriTecnici!$O2498,".",","),IFERROR(NUMBERVALUE(CriteriTecnici!$O2498,",","."),0))),4)&amp;""),",",".")&amp;CHAR(125)&amp;IF(TRUE,",",""))</f>
        <v/>
      </c>
    </row>
    <row r="2719">
      <c r="A2719" s="38">
        <f>IF(CriteriTecnici!$A2499="","","    "&amp;CHAR(123)&amp;CHAR(34)&amp;"bidderId"&amp;CHAR(34)&amp;": "&amp;CHAR(34)&amp;SUBSTITUTE(CriteriTecnici!$A2499,CHAR(34),"'")&amp;CHAR(34)&amp;", "&amp;CHAR(34)&amp;"lotId"&amp;CHAR(34)&amp;": "&amp;CHAR(34)&amp;SUBSTITUTE(CriteriTecnici!$C2499,CHAR(34),"'")&amp;CHAR(34)&amp;", "&amp;CHAR(34)&amp;"criterionId"&amp;CHAR(34)&amp;": "&amp;CHAR(34)&amp;SUBSTITUTE(CriteriTecnici!$D2499,CHAR(34),"'")&amp;CHAR(34)&amp;", "&amp;CHAR(34)&amp;"kind"&amp;CHAR(34)&amp;": "&amp;CHAR(34)&amp;SUBSTITUTE(CriteriTecnici!$F2499,CHAR(34),"'")&amp;CHAR(34)&amp;", "&amp;CHAR(34)&amp;"value"&amp;CHAR(34)&amp;": "&amp;SUBSTITUTE(TRIM(ROUND(IFERROR(CriteriTecnici!$N2499*1,IFERROR(NUMBERVALUE(CriteriTecnici!$N2499,".",","),IFERROR(NUMBERVALUE(CriteriTecnici!$N2499,",","."),0))),4)&amp;""),",",".")&amp;", "&amp;CHAR(34)&amp;"numerator"&amp;CHAR(34)&amp;": "&amp;SUBSTITUTE(TRIM(ROUND(IFERROR(CriteriTecnici!$K2499*1,IFERROR(NUMBERVALUE(CriteriTecnici!$K2499,".",","),IFERROR(NUMBERVALUE(CriteriTecnici!$K2499,",","."),0))),4)&amp;""),",",".")&amp;", "&amp;CHAR(34)&amp;"denominator"&amp;CHAR(34)&amp;": "&amp;SUBSTITUTE(TRIM(ROUND(IFERROR(CriteriTecnici!$L2499*1,IFERROR(NUMBERVALUE(CriteriTecnici!$L2499,".",","),IFERROR(NUMBERVALUE(CriteriTecnici!$L2499,",","."),0))),4)&amp;""),",",".")&amp;", "&amp;CHAR(34)&amp;"flag"&amp;CHAR(34)&amp;": "&amp;SUBSTITUTE(TRIM(ROUND(IFERROR(CriteriTecnici!$M2499*1,IFERROR(NUMBERVALUE(CriteriTecnici!$M2499,".",","),IFERROR(NUMBERVALUE(CriteriTecnici!$M2499,",","."),0))),4)&amp;""),",",".")&amp;", "&amp;CHAR(34)&amp;"rawScore"&amp;CHAR(34)&amp;": "&amp;SUBSTITUTE(TRIM(ROUND(IFERROR(CriteriTecnici!$O2499*1,IFERROR(NUMBERVALUE(CriteriTecnici!$O2499,".",","),IFERROR(NUMBERVALUE(CriteriTecnici!$O2499,",","."),0))),4)&amp;""),",",".")&amp;CHAR(125)&amp;IF(TRUE,",",""))</f>
        <v/>
      </c>
    </row>
    <row r="2720">
      <c r="A2720" s="38">
        <f>IF(CriteriTecnici!$A2500="","","    "&amp;CHAR(123)&amp;CHAR(34)&amp;"bidderId"&amp;CHAR(34)&amp;": "&amp;CHAR(34)&amp;SUBSTITUTE(CriteriTecnici!$A2500,CHAR(34),"'")&amp;CHAR(34)&amp;", "&amp;CHAR(34)&amp;"lotId"&amp;CHAR(34)&amp;": "&amp;CHAR(34)&amp;SUBSTITUTE(CriteriTecnici!$C2500,CHAR(34),"'")&amp;CHAR(34)&amp;", "&amp;CHAR(34)&amp;"criterionId"&amp;CHAR(34)&amp;": "&amp;CHAR(34)&amp;SUBSTITUTE(CriteriTecnici!$D2500,CHAR(34),"'")&amp;CHAR(34)&amp;", "&amp;CHAR(34)&amp;"kind"&amp;CHAR(34)&amp;": "&amp;CHAR(34)&amp;SUBSTITUTE(CriteriTecnici!$F2500,CHAR(34),"'")&amp;CHAR(34)&amp;", "&amp;CHAR(34)&amp;"value"&amp;CHAR(34)&amp;": "&amp;SUBSTITUTE(TRIM(ROUND(IFERROR(CriteriTecnici!$N2500*1,IFERROR(NUMBERVALUE(CriteriTecnici!$N2500,".",","),IFERROR(NUMBERVALUE(CriteriTecnici!$N2500,",","."),0))),4)&amp;""),",",".")&amp;", "&amp;CHAR(34)&amp;"numerator"&amp;CHAR(34)&amp;": "&amp;SUBSTITUTE(TRIM(ROUND(IFERROR(CriteriTecnici!$K2500*1,IFERROR(NUMBERVALUE(CriteriTecnici!$K2500,".",","),IFERROR(NUMBERVALUE(CriteriTecnici!$K2500,",","."),0))),4)&amp;""),",",".")&amp;", "&amp;CHAR(34)&amp;"denominator"&amp;CHAR(34)&amp;": "&amp;SUBSTITUTE(TRIM(ROUND(IFERROR(CriteriTecnici!$L2500*1,IFERROR(NUMBERVALUE(CriteriTecnici!$L2500,".",","),IFERROR(NUMBERVALUE(CriteriTecnici!$L2500,",","."),0))),4)&amp;""),",",".")&amp;", "&amp;CHAR(34)&amp;"flag"&amp;CHAR(34)&amp;": "&amp;SUBSTITUTE(TRIM(ROUND(IFERROR(CriteriTecnici!$M2500*1,IFERROR(NUMBERVALUE(CriteriTecnici!$M2500,".",","),IFERROR(NUMBERVALUE(CriteriTecnici!$M2500,",","."),0))),4)&amp;""),",",".")&amp;", "&amp;CHAR(34)&amp;"rawScore"&amp;CHAR(34)&amp;": "&amp;SUBSTITUTE(TRIM(ROUND(IFERROR(CriteriTecnici!$O2500*1,IFERROR(NUMBERVALUE(CriteriTecnici!$O2500,".",","),IFERROR(NUMBERVALUE(CriteriTecnici!$O2500,",","."),0))),4)&amp;""),",",".")&amp;CHAR(125)&amp;IF(TRUE,",",""))</f>
        <v/>
      </c>
    </row>
    <row r="2721">
      <c r="A2721" s="38">
        <f>IF(CriteriTecnici!$A2501="","","    "&amp;CHAR(123)&amp;CHAR(34)&amp;"bidderId"&amp;CHAR(34)&amp;": "&amp;CHAR(34)&amp;SUBSTITUTE(CriteriTecnici!$A2501,CHAR(34),"'")&amp;CHAR(34)&amp;", "&amp;CHAR(34)&amp;"lotId"&amp;CHAR(34)&amp;": "&amp;CHAR(34)&amp;SUBSTITUTE(CriteriTecnici!$C2501,CHAR(34),"'")&amp;CHAR(34)&amp;", "&amp;CHAR(34)&amp;"criterionId"&amp;CHAR(34)&amp;": "&amp;CHAR(34)&amp;SUBSTITUTE(CriteriTecnici!$D2501,CHAR(34),"'")&amp;CHAR(34)&amp;", "&amp;CHAR(34)&amp;"kind"&amp;CHAR(34)&amp;": "&amp;CHAR(34)&amp;SUBSTITUTE(CriteriTecnici!$F2501,CHAR(34),"'")&amp;CHAR(34)&amp;", "&amp;CHAR(34)&amp;"value"&amp;CHAR(34)&amp;": "&amp;SUBSTITUTE(TRIM(ROUND(IFERROR(CriteriTecnici!$N2501*1,IFERROR(NUMBERVALUE(CriteriTecnici!$N2501,".",","),IFERROR(NUMBERVALUE(CriteriTecnici!$N2501,",","."),0))),4)&amp;""),",",".")&amp;", "&amp;CHAR(34)&amp;"numerator"&amp;CHAR(34)&amp;": "&amp;SUBSTITUTE(TRIM(ROUND(IFERROR(CriteriTecnici!$K2501*1,IFERROR(NUMBERVALUE(CriteriTecnici!$K2501,".",","),IFERROR(NUMBERVALUE(CriteriTecnici!$K2501,",","."),0))),4)&amp;""),",",".")&amp;", "&amp;CHAR(34)&amp;"denominator"&amp;CHAR(34)&amp;": "&amp;SUBSTITUTE(TRIM(ROUND(IFERROR(CriteriTecnici!$L2501*1,IFERROR(NUMBERVALUE(CriteriTecnici!$L2501,".",","),IFERROR(NUMBERVALUE(CriteriTecnici!$L2501,",","."),0))),4)&amp;""),",",".")&amp;", "&amp;CHAR(34)&amp;"flag"&amp;CHAR(34)&amp;": "&amp;SUBSTITUTE(TRIM(ROUND(IFERROR(CriteriTecnici!$M2501*1,IFERROR(NUMBERVALUE(CriteriTecnici!$M2501,".",","),IFERROR(NUMBERVALUE(CriteriTecnici!$M2501,",","."),0))),4)&amp;""),",",".")&amp;", "&amp;CHAR(34)&amp;"rawScore"&amp;CHAR(34)&amp;": "&amp;SUBSTITUTE(TRIM(ROUND(IFERROR(CriteriTecnici!$O2501*1,IFERROR(NUMBERVALUE(CriteriTecnici!$O2501,".",","),IFERROR(NUMBERVALUE(CriteriTecnici!$O2501,",","."),0))),4)&amp;""),",",".")&amp;CHAR(125)&amp;IF(TRUE,",",""))</f>
        <v/>
      </c>
    </row>
    <row r="2722">
      <c r="A2722" s="38">
        <f>IF(CriteriTecnici!$A2502="","","    "&amp;CHAR(123)&amp;CHAR(34)&amp;"bidderId"&amp;CHAR(34)&amp;": "&amp;CHAR(34)&amp;SUBSTITUTE(CriteriTecnici!$A2502,CHAR(34),"'")&amp;CHAR(34)&amp;", "&amp;CHAR(34)&amp;"lotId"&amp;CHAR(34)&amp;": "&amp;CHAR(34)&amp;SUBSTITUTE(CriteriTecnici!$C2502,CHAR(34),"'")&amp;CHAR(34)&amp;", "&amp;CHAR(34)&amp;"criterionId"&amp;CHAR(34)&amp;": "&amp;CHAR(34)&amp;SUBSTITUTE(CriteriTecnici!$D2502,CHAR(34),"'")&amp;CHAR(34)&amp;", "&amp;CHAR(34)&amp;"kind"&amp;CHAR(34)&amp;": "&amp;CHAR(34)&amp;SUBSTITUTE(CriteriTecnici!$F2502,CHAR(34),"'")&amp;CHAR(34)&amp;", "&amp;CHAR(34)&amp;"value"&amp;CHAR(34)&amp;": "&amp;SUBSTITUTE(TRIM(ROUND(IFERROR(CriteriTecnici!$N2502*1,IFERROR(NUMBERVALUE(CriteriTecnici!$N2502,".",","),IFERROR(NUMBERVALUE(CriteriTecnici!$N2502,",","."),0))),4)&amp;""),",",".")&amp;", "&amp;CHAR(34)&amp;"numerator"&amp;CHAR(34)&amp;": "&amp;SUBSTITUTE(TRIM(ROUND(IFERROR(CriteriTecnici!$K2502*1,IFERROR(NUMBERVALUE(CriteriTecnici!$K2502,".",","),IFERROR(NUMBERVALUE(CriteriTecnici!$K2502,",","."),0))),4)&amp;""),",",".")&amp;", "&amp;CHAR(34)&amp;"denominator"&amp;CHAR(34)&amp;": "&amp;SUBSTITUTE(TRIM(ROUND(IFERROR(CriteriTecnici!$L2502*1,IFERROR(NUMBERVALUE(CriteriTecnici!$L2502,".",","),IFERROR(NUMBERVALUE(CriteriTecnici!$L2502,",","."),0))),4)&amp;""),",",".")&amp;", "&amp;CHAR(34)&amp;"flag"&amp;CHAR(34)&amp;": "&amp;SUBSTITUTE(TRIM(ROUND(IFERROR(CriteriTecnici!$M2502*1,IFERROR(NUMBERVALUE(CriteriTecnici!$M2502,".",","),IFERROR(NUMBERVALUE(CriteriTecnici!$M2502,",","."),0))),4)&amp;""),",",".")&amp;", "&amp;CHAR(34)&amp;"rawScore"&amp;CHAR(34)&amp;": "&amp;SUBSTITUTE(TRIM(ROUND(IFERROR(CriteriTecnici!$O2502*1,IFERROR(NUMBERVALUE(CriteriTecnici!$O2502,".",","),IFERROR(NUMBERVALUE(CriteriTecnici!$O2502,",","."),0))),4)&amp;""),",",".")&amp;CHAR(125)&amp;IF(TRUE,",",""))</f>
        <v/>
      </c>
    </row>
    <row r="2723">
      <c r="A2723" s="38">
        <f>IF(CriteriTecnici!$A2503="","","    "&amp;CHAR(123)&amp;CHAR(34)&amp;"bidderId"&amp;CHAR(34)&amp;": "&amp;CHAR(34)&amp;SUBSTITUTE(CriteriTecnici!$A2503,CHAR(34),"'")&amp;CHAR(34)&amp;", "&amp;CHAR(34)&amp;"lotId"&amp;CHAR(34)&amp;": "&amp;CHAR(34)&amp;SUBSTITUTE(CriteriTecnici!$C2503,CHAR(34),"'")&amp;CHAR(34)&amp;", "&amp;CHAR(34)&amp;"criterionId"&amp;CHAR(34)&amp;": "&amp;CHAR(34)&amp;SUBSTITUTE(CriteriTecnici!$D2503,CHAR(34),"'")&amp;CHAR(34)&amp;", "&amp;CHAR(34)&amp;"kind"&amp;CHAR(34)&amp;": "&amp;CHAR(34)&amp;SUBSTITUTE(CriteriTecnici!$F2503,CHAR(34),"'")&amp;CHAR(34)&amp;", "&amp;CHAR(34)&amp;"value"&amp;CHAR(34)&amp;": "&amp;SUBSTITUTE(TRIM(ROUND(IFERROR(CriteriTecnici!$N2503*1,IFERROR(NUMBERVALUE(CriteriTecnici!$N2503,".",","),IFERROR(NUMBERVALUE(CriteriTecnici!$N2503,",","."),0))),4)&amp;""),",",".")&amp;", "&amp;CHAR(34)&amp;"numerator"&amp;CHAR(34)&amp;": "&amp;SUBSTITUTE(TRIM(ROUND(IFERROR(CriteriTecnici!$K2503*1,IFERROR(NUMBERVALUE(CriteriTecnici!$K2503,".",","),IFERROR(NUMBERVALUE(CriteriTecnici!$K2503,",","."),0))),4)&amp;""),",",".")&amp;", "&amp;CHAR(34)&amp;"denominator"&amp;CHAR(34)&amp;": "&amp;SUBSTITUTE(TRIM(ROUND(IFERROR(CriteriTecnici!$L2503*1,IFERROR(NUMBERVALUE(CriteriTecnici!$L2503,".",","),IFERROR(NUMBERVALUE(CriteriTecnici!$L2503,",","."),0))),4)&amp;""),",",".")&amp;", "&amp;CHAR(34)&amp;"flag"&amp;CHAR(34)&amp;": "&amp;SUBSTITUTE(TRIM(ROUND(IFERROR(CriteriTecnici!$M2503*1,IFERROR(NUMBERVALUE(CriteriTecnici!$M2503,".",","),IFERROR(NUMBERVALUE(CriteriTecnici!$M2503,",","."),0))),4)&amp;""),",",".")&amp;", "&amp;CHAR(34)&amp;"rawScore"&amp;CHAR(34)&amp;": "&amp;SUBSTITUTE(TRIM(ROUND(IFERROR(CriteriTecnici!$O2503*1,IFERROR(NUMBERVALUE(CriteriTecnici!$O2503,".",","),IFERROR(NUMBERVALUE(CriteriTecnici!$O2503,",","."),0))),4)&amp;""),",",".")&amp;CHAR(125)&amp;IF(TRUE,",",""))</f>
        <v/>
      </c>
    </row>
    <row r="2724">
      <c r="A2724" s="38">
        <f>IF(CriteriTecnici!$A2504="","","    "&amp;CHAR(123)&amp;CHAR(34)&amp;"bidderId"&amp;CHAR(34)&amp;": "&amp;CHAR(34)&amp;SUBSTITUTE(CriteriTecnici!$A2504,CHAR(34),"'")&amp;CHAR(34)&amp;", "&amp;CHAR(34)&amp;"lotId"&amp;CHAR(34)&amp;": "&amp;CHAR(34)&amp;SUBSTITUTE(CriteriTecnici!$C2504,CHAR(34),"'")&amp;CHAR(34)&amp;", "&amp;CHAR(34)&amp;"criterionId"&amp;CHAR(34)&amp;": "&amp;CHAR(34)&amp;SUBSTITUTE(CriteriTecnici!$D2504,CHAR(34),"'")&amp;CHAR(34)&amp;", "&amp;CHAR(34)&amp;"kind"&amp;CHAR(34)&amp;": "&amp;CHAR(34)&amp;SUBSTITUTE(CriteriTecnici!$F2504,CHAR(34),"'")&amp;CHAR(34)&amp;", "&amp;CHAR(34)&amp;"value"&amp;CHAR(34)&amp;": "&amp;SUBSTITUTE(TRIM(ROUND(IFERROR(CriteriTecnici!$N2504*1,IFERROR(NUMBERVALUE(CriteriTecnici!$N2504,".",","),IFERROR(NUMBERVALUE(CriteriTecnici!$N2504,",","."),0))),4)&amp;""),",",".")&amp;", "&amp;CHAR(34)&amp;"numerator"&amp;CHAR(34)&amp;": "&amp;SUBSTITUTE(TRIM(ROUND(IFERROR(CriteriTecnici!$K2504*1,IFERROR(NUMBERVALUE(CriteriTecnici!$K2504,".",","),IFERROR(NUMBERVALUE(CriteriTecnici!$K2504,",","."),0))),4)&amp;""),",",".")&amp;", "&amp;CHAR(34)&amp;"denominator"&amp;CHAR(34)&amp;": "&amp;SUBSTITUTE(TRIM(ROUND(IFERROR(CriteriTecnici!$L2504*1,IFERROR(NUMBERVALUE(CriteriTecnici!$L2504,".",","),IFERROR(NUMBERVALUE(CriteriTecnici!$L2504,",","."),0))),4)&amp;""),",",".")&amp;", "&amp;CHAR(34)&amp;"flag"&amp;CHAR(34)&amp;": "&amp;SUBSTITUTE(TRIM(ROUND(IFERROR(CriteriTecnici!$M2504*1,IFERROR(NUMBERVALUE(CriteriTecnici!$M2504,".",","),IFERROR(NUMBERVALUE(CriteriTecnici!$M2504,",","."),0))),4)&amp;""),",",".")&amp;", "&amp;CHAR(34)&amp;"rawScore"&amp;CHAR(34)&amp;": "&amp;SUBSTITUTE(TRIM(ROUND(IFERROR(CriteriTecnici!$O2504*1,IFERROR(NUMBERVALUE(CriteriTecnici!$O2504,".",","),IFERROR(NUMBERVALUE(CriteriTecnici!$O2504,",","."),0))),4)&amp;""),",",".")&amp;CHAR(125)&amp;IF(TRUE,",",""))</f>
        <v/>
      </c>
    </row>
    <row r="2725">
      <c r="A2725" s="38">
        <f>IF(CriteriTecnici!$A2505="","","    "&amp;CHAR(123)&amp;CHAR(34)&amp;"bidderId"&amp;CHAR(34)&amp;": "&amp;CHAR(34)&amp;SUBSTITUTE(CriteriTecnici!$A2505,CHAR(34),"'")&amp;CHAR(34)&amp;", "&amp;CHAR(34)&amp;"lotId"&amp;CHAR(34)&amp;": "&amp;CHAR(34)&amp;SUBSTITUTE(CriteriTecnici!$C2505,CHAR(34),"'")&amp;CHAR(34)&amp;", "&amp;CHAR(34)&amp;"criterionId"&amp;CHAR(34)&amp;": "&amp;CHAR(34)&amp;SUBSTITUTE(CriteriTecnici!$D2505,CHAR(34),"'")&amp;CHAR(34)&amp;", "&amp;CHAR(34)&amp;"kind"&amp;CHAR(34)&amp;": "&amp;CHAR(34)&amp;SUBSTITUTE(CriteriTecnici!$F2505,CHAR(34),"'")&amp;CHAR(34)&amp;", "&amp;CHAR(34)&amp;"value"&amp;CHAR(34)&amp;": "&amp;SUBSTITUTE(TRIM(ROUND(IFERROR(CriteriTecnici!$N2505*1,IFERROR(NUMBERVALUE(CriteriTecnici!$N2505,".",","),IFERROR(NUMBERVALUE(CriteriTecnici!$N2505,",","."),0))),4)&amp;""),",",".")&amp;", "&amp;CHAR(34)&amp;"numerator"&amp;CHAR(34)&amp;": "&amp;SUBSTITUTE(TRIM(ROUND(IFERROR(CriteriTecnici!$K2505*1,IFERROR(NUMBERVALUE(CriteriTecnici!$K2505,".",","),IFERROR(NUMBERVALUE(CriteriTecnici!$K2505,",","."),0))),4)&amp;""),",",".")&amp;", "&amp;CHAR(34)&amp;"denominator"&amp;CHAR(34)&amp;": "&amp;SUBSTITUTE(TRIM(ROUND(IFERROR(CriteriTecnici!$L2505*1,IFERROR(NUMBERVALUE(CriteriTecnici!$L2505,".",","),IFERROR(NUMBERVALUE(CriteriTecnici!$L2505,",","."),0))),4)&amp;""),",",".")&amp;", "&amp;CHAR(34)&amp;"flag"&amp;CHAR(34)&amp;": "&amp;SUBSTITUTE(TRIM(ROUND(IFERROR(CriteriTecnici!$M2505*1,IFERROR(NUMBERVALUE(CriteriTecnici!$M2505,".",","),IFERROR(NUMBERVALUE(CriteriTecnici!$M2505,",","."),0))),4)&amp;""),",",".")&amp;", "&amp;CHAR(34)&amp;"rawScore"&amp;CHAR(34)&amp;": "&amp;SUBSTITUTE(TRIM(ROUND(IFERROR(CriteriTecnici!$O2505*1,IFERROR(NUMBERVALUE(CriteriTecnici!$O2505,".",","),IFERROR(NUMBERVALUE(CriteriTecnici!$O2505,",","."),0))),4)&amp;""),",",".")&amp;CHAR(125)&amp;IF(TRUE,",",""))</f>
        <v/>
      </c>
    </row>
    <row r="2726">
      <c r="A2726" s="38">
        <f>IF(CriteriTecnici!$A2506="","","    "&amp;CHAR(123)&amp;CHAR(34)&amp;"bidderId"&amp;CHAR(34)&amp;": "&amp;CHAR(34)&amp;SUBSTITUTE(CriteriTecnici!$A2506,CHAR(34),"'")&amp;CHAR(34)&amp;", "&amp;CHAR(34)&amp;"lotId"&amp;CHAR(34)&amp;": "&amp;CHAR(34)&amp;SUBSTITUTE(CriteriTecnici!$C2506,CHAR(34),"'")&amp;CHAR(34)&amp;", "&amp;CHAR(34)&amp;"criterionId"&amp;CHAR(34)&amp;": "&amp;CHAR(34)&amp;SUBSTITUTE(CriteriTecnici!$D2506,CHAR(34),"'")&amp;CHAR(34)&amp;", "&amp;CHAR(34)&amp;"kind"&amp;CHAR(34)&amp;": "&amp;CHAR(34)&amp;SUBSTITUTE(CriteriTecnici!$F2506,CHAR(34),"'")&amp;CHAR(34)&amp;", "&amp;CHAR(34)&amp;"value"&amp;CHAR(34)&amp;": "&amp;SUBSTITUTE(TRIM(ROUND(IFERROR(CriteriTecnici!$N2506*1,IFERROR(NUMBERVALUE(CriteriTecnici!$N2506,".",","),IFERROR(NUMBERVALUE(CriteriTecnici!$N2506,",","."),0))),4)&amp;""),",",".")&amp;", "&amp;CHAR(34)&amp;"numerator"&amp;CHAR(34)&amp;": "&amp;SUBSTITUTE(TRIM(ROUND(IFERROR(CriteriTecnici!$K2506*1,IFERROR(NUMBERVALUE(CriteriTecnici!$K2506,".",","),IFERROR(NUMBERVALUE(CriteriTecnici!$K2506,",","."),0))),4)&amp;""),",",".")&amp;", "&amp;CHAR(34)&amp;"denominator"&amp;CHAR(34)&amp;": "&amp;SUBSTITUTE(TRIM(ROUND(IFERROR(CriteriTecnici!$L2506*1,IFERROR(NUMBERVALUE(CriteriTecnici!$L2506,".",","),IFERROR(NUMBERVALUE(CriteriTecnici!$L2506,",","."),0))),4)&amp;""),",",".")&amp;", "&amp;CHAR(34)&amp;"flag"&amp;CHAR(34)&amp;": "&amp;SUBSTITUTE(TRIM(ROUND(IFERROR(CriteriTecnici!$M2506*1,IFERROR(NUMBERVALUE(CriteriTecnici!$M2506,".",","),IFERROR(NUMBERVALUE(CriteriTecnici!$M2506,",","."),0))),4)&amp;""),",",".")&amp;", "&amp;CHAR(34)&amp;"rawScore"&amp;CHAR(34)&amp;": "&amp;SUBSTITUTE(TRIM(ROUND(IFERROR(CriteriTecnici!$O2506*1,IFERROR(NUMBERVALUE(CriteriTecnici!$O2506,".",","),IFERROR(NUMBERVALUE(CriteriTecnici!$O2506,",","."),0))),4)&amp;""),",",".")&amp;CHAR(125)&amp;IF(TRUE,",",""))</f>
        <v/>
      </c>
    </row>
    <row r="2727">
      <c r="A2727" s="38">
        <f>IF(CriteriTecnici!$A2507="","","    "&amp;CHAR(123)&amp;CHAR(34)&amp;"bidderId"&amp;CHAR(34)&amp;": "&amp;CHAR(34)&amp;SUBSTITUTE(CriteriTecnici!$A2507,CHAR(34),"'")&amp;CHAR(34)&amp;", "&amp;CHAR(34)&amp;"lotId"&amp;CHAR(34)&amp;": "&amp;CHAR(34)&amp;SUBSTITUTE(CriteriTecnici!$C2507,CHAR(34),"'")&amp;CHAR(34)&amp;", "&amp;CHAR(34)&amp;"criterionId"&amp;CHAR(34)&amp;": "&amp;CHAR(34)&amp;SUBSTITUTE(CriteriTecnici!$D2507,CHAR(34),"'")&amp;CHAR(34)&amp;", "&amp;CHAR(34)&amp;"kind"&amp;CHAR(34)&amp;": "&amp;CHAR(34)&amp;SUBSTITUTE(CriteriTecnici!$F2507,CHAR(34),"'")&amp;CHAR(34)&amp;", "&amp;CHAR(34)&amp;"value"&amp;CHAR(34)&amp;": "&amp;SUBSTITUTE(TRIM(ROUND(IFERROR(CriteriTecnici!$N2507*1,IFERROR(NUMBERVALUE(CriteriTecnici!$N2507,".",","),IFERROR(NUMBERVALUE(CriteriTecnici!$N2507,",","."),0))),4)&amp;""),",",".")&amp;", "&amp;CHAR(34)&amp;"numerator"&amp;CHAR(34)&amp;": "&amp;SUBSTITUTE(TRIM(ROUND(IFERROR(CriteriTecnici!$K2507*1,IFERROR(NUMBERVALUE(CriteriTecnici!$K2507,".",","),IFERROR(NUMBERVALUE(CriteriTecnici!$K2507,",","."),0))),4)&amp;""),",",".")&amp;", "&amp;CHAR(34)&amp;"denominator"&amp;CHAR(34)&amp;": "&amp;SUBSTITUTE(TRIM(ROUND(IFERROR(CriteriTecnici!$L2507*1,IFERROR(NUMBERVALUE(CriteriTecnici!$L2507,".",","),IFERROR(NUMBERVALUE(CriteriTecnici!$L2507,",","."),0))),4)&amp;""),",",".")&amp;", "&amp;CHAR(34)&amp;"flag"&amp;CHAR(34)&amp;": "&amp;SUBSTITUTE(TRIM(ROUND(IFERROR(CriteriTecnici!$M2507*1,IFERROR(NUMBERVALUE(CriteriTecnici!$M2507,".",","),IFERROR(NUMBERVALUE(CriteriTecnici!$M2507,",","."),0))),4)&amp;""),",",".")&amp;", "&amp;CHAR(34)&amp;"rawScore"&amp;CHAR(34)&amp;": "&amp;SUBSTITUTE(TRIM(ROUND(IFERROR(CriteriTecnici!$O2507*1,IFERROR(NUMBERVALUE(CriteriTecnici!$O2507,".",","),IFERROR(NUMBERVALUE(CriteriTecnici!$O2507,",","."),0))),4)&amp;""),",",".")&amp;CHAR(125)&amp;IF(TRUE,",",""))</f>
        <v/>
      </c>
    </row>
    <row r="2728">
      <c r="A2728" s="38">
        <f>IF(CriteriTecnici!$A2508="","","    "&amp;CHAR(123)&amp;CHAR(34)&amp;"bidderId"&amp;CHAR(34)&amp;": "&amp;CHAR(34)&amp;SUBSTITUTE(CriteriTecnici!$A2508,CHAR(34),"'")&amp;CHAR(34)&amp;", "&amp;CHAR(34)&amp;"lotId"&amp;CHAR(34)&amp;": "&amp;CHAR(34)&amp;SUBSTITUTE(CriteriTecnici!$C2508,CHAR(34),"'")&amp;CHAR(34)&amp;", "&amp;CHAR(34)&amp;"criterionId"&amp;CHAR(34)&amp;": "&amp;CHAR(34)&amp;SUBSTITUTE(CriteriTecnici!$D2508,CHAR(34),"'")&amp;CHAR(34)&amp;", "&amp;CHAR(34)&amp;"kind"&amp;CHAR(34)&amp;": "&amp;CHAR(34)&amp;SUBSTITUTE(CriteriTecnici!$F2508,CHAR(34),"'")&amp;CHAR(34)&amp;", "&amp;CHAR(34)&amp;"value"&amp;CHAR(34)&amp;": "&amp;SUBSTITUTE(TRIM(ROUND(IFERROR(CriteriTecnici!$N2508*1,IFERROR(NUMBERVALUE(CriteriTecnici!$N2508,".",","),IFERROR(NUMBERVALUE(CriteriTecnici!$N2508,",","."),0))),4)&amp;""),",",".")&amp;", "&amp;CHAR(34)&amp;"numerator"&amp;CHAR(34)&amp;": "&amp;SUBSTITUTE(TRIM(ROUND(IFERROR(CriteriTecnici!$K2508*1,IFERROR(NUMBERVALUE(CriteriTecnici!$K2508,".",","),IFERROR(NUMBERVALUE(CriteriTecnici!$K2508,",","."),0))),4)&amp;""),",",".")&amp;", "&amp;CHAR(34)&amp;"denominator"&amp;CHAR(34)&amp;": "&amp;SUBSTITUTE(TRIM(ROUND(IFERROR(CriteriTecnici!$L2508*1,IFERROR(NUMBERVALUE(CriteriTecnici!$L2508,".",","),IFERROR(NUMBERVALUE(CriteriTecnici!$L2508,",","."),0))),4)&amp;""),",",".")&amp;", "&amp;CHAR(34)&amp;"flag"&amp;CHAR(34)&amp;": "&amp;SUBSTITUTE(TRIM(ROUND(IFERROR(CriteriTecnici!$M2508*1,IFERROR(NUMBERVALUE(CriteriTecnici!$M2508,".",","),IFERROR(NUMBERVALUE(CriteriTecnici!$M2508,",","."),0))),4)&amp;""),",",".")&amp;", "&amp;CHAR(34)&amp;"rawScore"&amp;CHAR(34)&amp;": "&amp;SUBSTITUTE(TRIM(ROUND(IFERROR(CriteriTecnici!$O2508*1,IFERROR(NUMBERVALUE(CriteriTecnici!$O2508,".",","),IFERROR(NUMBERVALUE(CriteriTecnici!$O2508,",","."),0))),4)&amp;""),",",".")&amp;CHAR(125)&amp;IF(TRUE,",",""))</f>
        <v/>
      </c>
    </row>
    <row r="2729">
      <c r="A2729" s="38">
        <f>IF(CriteriTecnici!$A2509="","","    "&amp;CHAR(123)&amp;CHAR(34)&amp;"bidderId"&amp;CHAR(34)&amp;": "&amp;CHAR(34)&amp;SUBSTITUTE(CriteriTecnici!$A2509,CHAR(34),"'")&amp;CHAR(34)&amp;", "&amp;CHAR(34)&amp;"lotId"&amp;CHAR(34)&amp;": "&amp;CHAR(34)&amp;SUBSTITUTE(CriteriTecnici!$C2509,CHAR(34),"'")&amp;CHAR(34)&amp;", "&amp;CHAR(34)&amp;"criterionId"&amp;CHAR(34)&amp;": "&amp;CHAR(34)&amp;SUBSTITUTE(CriteriTecnici!$D2509,CHAR(34),"'")&amp;CHAR(34)&amp;", "&amp;CHAR(34)&amp;"kind"&amp;CHAR(34)&amp;": "&amp;CHAR(34)&amp;SUBSTITUTE(CriteriTecnici!$F2509,CHAR(34),"'")&amp;CHAR(34)&amp;", "&amp;CHAR(34)&amp;"value"&amp;CHAR(34)&amp;": "&amp;SUBSTITUTE(TRIM(ROUND(IFERROR(CriteriTecnici!$N2509*1,IFERROR(NUMBERVALUE(CriteriTecnici!$N2509,".",","),IFERROR(NUMBERVALUE(CriteriTecnici!$N2509,",","."),0))),4)&amp;""),",",".")&amp;", "&amp;CHAR(34)&amp;"numerator"&amp;CHAR(34)&amp;": "&amp;SUBSTITUTE(TRIM(ROUND(IFERROR(CriteriTecnici!$K2509*1,IFERROR(NUMBERVALUE(CriteriTecnici!$K2509,".",","),IFERROR(NUMBERVALUE(CriteriTecnici!$K2509,",","."),0))),4)&amp;""),",",".")&amp;", "&amp;CHAR(34)&amp;"denominator"&amp;CHAR(34)&amp;": "&amp;SUBSTITUTE(TRIM(ROUND(IFERROR(CriteriTecnici!$L2509*1,IFERROR(NUMBERVALUE(CriteriTecnici!$L2509,".",","),IFERROR(NUMBERVALUE(CriteriTecnici!$L2509,",","."),0))),4)&amp;""),",",".")&amp;", "&amp;CHAR(34)&amp;"flag"&amp;CHAR(34)&amp;": "&amp;SUBSTITUTE(TRIM(ROUND(IFERROR(CriteriTecnici!$M2509*1,IFERROR(NUMBERVALUE(CriteriTecnici!$M2509,".",","),IFERROR(NUMBERVALUE(CriteriTecnici!$M2509,",","."),0))),4)&amp;""),",",".")&amp;", "&amp;CHAR(34)&amp;"rawScore"&amp;CHAR(34)&amp;": "&amp;SUBSTITUTE(TRIM(ROUND(IFERROR(CriteriTecnici!$O2509*1,IFERROR(NUMBERVALUE(CriteriTecnici!$O2509,".",","),IFERROR(NUMBERVALUE(CriteriTecnici!$O2509,",","."),0))),4)&amp;""),",",".")&amp;CHAR(125)&amp;IF(TRUE,",",""))</f>
        <v/>
      </c>
    </row>
    <row r="2730">
      <c r="A2730" s="38">
        <f>IF(CriteriTecnici!$A2510="","","    "&amp;CHAR(123)&amp;CHAR(34)&amp;"bidderId"&amp;CHAR(34)&amp;": "&amp;CHAR(34)&amp;SUBSTITUTE(CriteriTecnici!$A2510,CHAR(34),"'")&amp;CHAR(34)&amp;", "&amp;CHAR(34)&amp;"lotId"&amp;CHAR(34)&amp;": "&amp;CHAR(34)&amp;SUBSTITUTE(CriteriTecnici!$C2510,CHAR(34),"'")&amp;CHAR(34)&amp;", "&amp;CHAR(34)&amp;"criterionId"&amp;CHAR(34)&amp;": "&amp;CHAR(34)&amp;SUBSTITUTE(CriteriTecnici!$D2510,CHAR(34),"'")&amp;CHAR(34)&amp;", "&amp;CHAR(34)&amp;"kind"&amp;CHAR(34)&amp;": "&amp;CHAR(34)&amp;SUBSTITUTE(CriteriTecnici!$F2510,CHAR(34),"'")&amp;CHAR(34)&amp;", "&amp;CHAR(34)&amp;"value"&amp;CHAR(34)&amp;": "&amp;SUBSTITUTE(TRIM(ROUND(IFERROR(CriteriTecnici!$N2510*1,IFERROR(NUMBERVALUE(CriteriTecnici!$N2510,".",","),IFERROR(NUMBERVALUE(CriteriTecnici!$N2510,",","."),0))),4)&amp;""),",",".")&amp;", "&amp;CHAR(34)&amp;"numerator"&amp;CHAR(34)&amp;": "&amp;SUBSTITUTE(TRIM(ROUND(IFERROR(CriteriTecnici!$K2510*1,IFERROR(NUMBERVALUE(CriteriTecnici!$K2510,".",","),IFERROR(NUMBERVALUE(CriteriTecnici!$K2510,",","."),0))),4)&amp;""),",",".")&amp;", "&amp;CHAR(34)&amp;"denominator"&amp;CHAR(34)&amp;": "&amp;SUBSTITUTE(TRIM(ROUND(IFERROR(CriteriTecnici!$L2510*1,IFERROR(NUMBERVALUE(CriteriTecnici!$L2510,".",","),IFERROR(NUMBERVALUE(CriteriTecnici!$L2510,",","."),0))),4)&amp;""),",",".")&amp;", "&amp;CHAR(34)&amp;"flag"&amp;CHAR(34)&amp;": "&amp;SUBSTITUTE(TRIM(ROUND(IFERROR(CriteriTecnici!$M2510*1,IFERROR(NUMBERVALUE(CriteriTecnici!$M2510,".",","),IFERROR(NUMBERVALUE(CriteriTecnici!$M2510,",","."),0))),4)&amp;""),",",".")&amp;", "&amp;CHAR(34)&amp;"rawScore"&amp;CHAR(34)&amp;": "&amp;SUBSTITUTE(TRIM(ROUND(IFERROR(CriteriTecnici!$O2510*1,IFERROR(NUMBERVALUE(CriteriTecnici!$O2510,".",","),IFERROR(NUMBERVALUE(CriteriTecnici!$O2510,",","."),0))),4)&amp;""),",",".")&amp;CHAR(125)&amp;IF(TRUE,",",""))</f>
        <v/>
      </c>
    </row>
    <row r="2731">
      <c r="A2731" s="38">
        <f>IF(CriteriTecnici!$A2511="","","    "&amp;CHAR(123)&amp;CHAR(34)&amp;"bidderId"&amp;CHAR(34)&amp;": "&amp;CHAR(34)&amp;SUBSTITUTE(CriteriTecnici!$A2511,CHAR(34),"'")&amp;CHAR(34)&amp;", "&amp;CHAR(34)&amp;"lotId"&amp;CHAR(34)&amp;": "&amp;CHAR(34)&amp;SUBSTITUTE(CriteriTecnici!$C2511,CHAR(34),"'")&amp;CHAR(34)&amp;", "&amp;CHAR(34)&amp;"criterionId"&amp;CHAR(34)&amp;": "&amp;CHAR(34)&amp;SUBSTITUTE(CriteriTecnici!$D2511,CHAR(34),"'")&amp;CHAR(34)&amp;", "&amp;CHAR(34)&amp;"kind"&amp;CHAR(34)&amp;": "&amp;CHAR(34)&amp;SUBSTITUTE(CriteriTecnici!$F2511,CHAR(34),"'")&amp;CHAR(34)&amp;", "&amp;CHAR(34)&amp;"value"&amp;CHAR(34)&amp;": "&amp;SUBSTITUTE(TRIM(ROUND(IFERROR(CriteriTecnici!$N2511*1,IFERROR(NUMBERVALUE(CriteriTecnici!$N2511,".",","),IFERROR(NUMBERVALUE(CriteriTecnici!$N2511,",","."),0))),4)&amp;""),",",".")&amp;", "&amp;CHAR(34)&amp;"numerator"&amp;CHAR(34)&amp;": "&amp;SUBSTITUTE(TRIM(ROUND(IFERROR(CriteriTecnici!$K2511*1,IFERROR(NUMBERVALUE(CriteriTecnici!$K2511,".",","),IFERROR(NUMBERVALUE(CriteriTecnici!$K2511,",","."),0))),4)&amp;""),",",".")&amp;", "&amp;CHAR(34)&amp;"denominator"&amp;CHAR(34)&amp;": "&amp;SUBSTITUTE(TRIM(ROUND(IFERROR(CriteriTecnici!$L2511*1,IFERROR(NUMBERVALUE(CriteriTecnici!$L2511,".",","),IFERROR(NUMBERVALUE(CriteriTecnici!$L2511,",","."),0))),4)&amp;""),",",".")&amp;", "&amp;CHAR(34)&amp;"flag"&amp;CHAR(34)&amp;": "&amp;SUBSTITUTE(TRIM(ROUND(IFERROR(CriteriTecnici!$M2511*1,IFERROR(NUMBERVALUE(CriteriTecnici!$M2511,".",","),IFERROR(NUMBERVALUE(CriteriTecnici!$M2511,",","."),0))),4)&amp;""),",",".")&amp;", "&amp;CHAR(34)&amp;"rawScore"&amp;CHAR(34)&amp;": "&amp;SUBSTITUTE(TRIM(ROUND(IFERROR(CriteriTecnici!$O2511*1,IFERROR(NUMBERVALUE(CriteriTecnici!$O2511,".",","),IFERROR(NUMBERVALUE(CriteriTecnici!$O2511,",","."),0))),4)&amp;""),",",".")&amp;CHAR(125)&amp;IF(TRUE,",",""))</f>
        <v/>
      </c>
    </row>
    <row r="2732">
      <c r="A2732" s="38">
        <f>IF(CriteriTecnici!$A2512="","","    "&amp;CHAR(123)&amp;CHAR(34)&amp;"bidderId"&amp;CHAR(34)&amp;": "&amp;CHAR(34)&amp;SUBSTITUTE(CriteriTecnici!$A2512,CHAR(34),"'")&amp;CHAR(34)&amp;", "&amp;CHAR(34)&amp;"lotId"&amp;CHAR(34)&amp;": "&amp;CHAR(34)&amp;SUBSTITUTE(CriteriTecnici!$C2512,CHAR(34),"'")&amp;CHAR(34)&amp;", "&amp;CHAR(34)&amp;"criterionId"&amp;CHAR(34)&amp;": "&amp;CHAR(34)&amp;SUBSTITUTE(CriteriTecnici!$D2512,CHAR(34),"'")&amp;CHAR(34)&amp;", "&amp;CHAR(34)&amp;"kind"&amp;CHAR(34)&amp;": "&amp;CHAR(34)&amp;SUBSTITUTE(CriteriTecnici!$F2512,CHAR(34),"'")&amp;CHAR(34)&amp;", "&amp;CHAR(34)&amp;"value"&amp;CHAR(34)&amp;": "&amp;SUBSTITUTE(TRIM(ROUND(IFERROR(CriteriTecnici!$N2512*1,IFERROR(NUMBERVALUE(CriteriTecnici!$N2512,".",","),IFERROR(NUMBERVALUE(CriteriTecnici!$N2512,",","."),0))),4)&amp;""),",",".")&amp;", "&amp;CHAR(34)&amp;"numerator"&amp;CHAR(34)&amp;": "&amp;SUBSTITUTE(TRIM(ROUND(IFERROR(CriteriTecnici!$K2512*1,IFERROR(NUMBERVALUE(CriteriTecnici!$K2512,".",","),IFERROR(NUMBERVALUE(CriteriTecnici!$K2512,",","."),0))),4)&amp;""),",",".")&amp;", "&amp;CHAR(34)&amp;"denominator"&amp;CHAR(34)&amp;": "&amp;SUBSTITUTE(TRIM(ROUND(IFERROR(CriteriTecnici!$L2512*1,IFERROR(NUMBERVALUE(CriteriTecnici!$L2512,".",","),IFERROR(NUMBERVALUE(CriteriTecnici!$L2512,",","."),0))),4)&amp;""),",",".")&amp;", "&amp;CHAR(34)&amp;"flag"&amp;CHAR(34)&amp;": "&amp;SUBSTITUTE(TRIM(ROUND(IFERROR(CriteriTecnici!$M2512*1,IFERROR(NUMBERVALUE(CriteriTecnici!$M2512,".",","),IFERROR(NUMBERVALUE(CriteriTecnici!$M2512,",","."),0))),4)&amp;""),",",".")&amp;", "&amp;CHAR(34)&amp;"rawScore"&amp;CHAR(34)&amp;": "&amp;SUBSTITUTE(TRIM(ROUND(IFERROR(CriteriTecnici!$O2512*1,IFERROR(NUMBERVALUE(CriteriTecnici!$O2512,".",","),IFERROR(NUMBERVALUE(CriteriTecnici!$O2512,",","."),0))),4)&amp;""),",",".")&amp;CHAR(125)&amp;IF(TRUE,",",""))</f>
        <v/>
      </c>
    </row>
    <row r="2733">
      <c r="A2733" s="38">
        <f>IF(CriteriTecnici!$A2513="","","    "&amp;CHAR(123)&amp;CHAR(34)&amp;"bidderId"&amp;CHAR(34)&amp;": "&amp;CHAR(34)&amp;SUBSTITUTE(CriteriTecnici!$A2513,CHAR(34),"'")&amp;CHAR(34)&amp;", "&amp;CHAR(34)&amp;"lotId"&amp;CHAR(34)&amp;": "&amp;CHAR(34)&amp;SUBSTITUTE(CriteriTecnici!$C2513,CHAR(34),"'")&amp;CHAR(34)&amp;", "&amp;CHAR(34)&amp;"criterionId"&amp;CHAR(34)&amp;": "&amp;CHAR(34)&amp;SUBSTITUTE(CriteriTecnici!$D2513,CHAR(34),"'")&amp;CHAR(34)&amp;", "&amp;CHAR(34)&amp;"kind"&amp;CHAR(34)&amp;": "&amp;CHAR(34)&amp;SUBSTITUTE(CriteriTecnici!$F2513,CHAR(34),"'")&amp;CHAR(34)&amp;", "&amp;CHAR(34)&amp;"value"&amp;CHAR(34)&amp;": "&amp;SUBSTITUTE(TRIM(ROUND(IFERROR(CriteriTecnici!$N2513*1,IFERROR(NUMBERVALUE(CriteriTecnici!$N2513,".",","),IFERROR(NUMBERVALUE(CriteriTecnici!$N2513,",","."),0))),4)&amp;""),",",".")&amp;", "&amp;CHAR(34)&amp;"numerator"&amp;CHAR(34)&amp;": "&amp;SUBSTITUTE(TRIM(ROUND(IFERROR(CriteriTecnici!$K2513*1,IFERROR(NUMBERVALUE(CriteriTecnici!$K2513,".",","),IFERROR(NUMBERVALUE(CriteriTecnici!$K2513,",","."),0))),4)&amp;""),",",".")&amp;", "&amp;CHAR(34)&amp;"denominator"&amp;CHAR(34)&amp;": "&amp;SUBSTITUTE(TRIM(ROUND(IFERROR(CriteriTecnici!$L2513*1,IFERROR(NUMBERVALUE(CriteriTecnici!$L2513,".",","),IFERROR(NUMBERVALUE(CriteriTecnici!$L2513,",","."),0))),4)&amp;""),",",".")&amp;", "&amp;CHAR(34)&amp;"flag"&amp;CHAR(34)&amp;": "&amp;SUBSTITUTE(TRIM(ROUND(IFERROR(CriteriTecnici!$M2513*1,IFERROR(NUMBERVALUE(CriteriTecnici!$M2513,".",","),IFERROR(NUMBERVALUE(CriteriTecnici!$M2513,",","."),0))),4)&amp;""),",",".")&amp;", "&amp;CHAR(34)&amp;"rawScore"&amp;CHAR(34)&amp;": "&amp;SUBSTITUTE(TRIM(ROUND(IFERROR(CriteriTecnici!$O2513*1,IFERROR(NUMBERVALUE(CriteriTecnici!$O2513,".",","),IFERROR(NUMBERVALUE(CriteriTecnici!$O2513,",","."),0))),4)&amp;""),",",".")&amp;CHAR(125)&amp;IF(TRUE,",",""))</f>
        <v/>
      </c>
    </row>
    <row r="2734">
      <c r="A2734" s="38">
        <f>IF(CriteriTecnici!$A2514="","","    "&amp;CHAR(123)&amp;CHAR(34)&amp;"bidderId"&amp;CHAR(34)&amp;": "&amp;CHAR(34)&amp;SUBSTITUTE(CriteriTecnici!$A2514,CHAR(34),"'")&amp;CHAR(34)&amp;", "&amp;CHAR(34)&amp;"lotId"&amp;CHAR(34)&amp;": "&amp;CHAR(34)&amp;SUBSTITUTE(CriteriTecnici!$C2514,CHAR(34),"'")&amp;CHAR(34)&amp;", "&amp;CHAR(34)&amp;"criterionId"&amp;CHAR(34)&amp;": "&amp;CHAR(34)&amp;SUBSTITUTE(CriteriTecnici!$D2514,CHAR(34),"'")&amp;CHAR(34)&amp;", "&amp;CHAR(34)&amp;"kind"&amp;CHAR(34)&amp;": "&amp;CHAR(34)&amp;SUBSTITUTE(CriteriTecnici!$F2514,CHAR(34),"'")&amp;CHAR(34)&amp;", "&amp;CHAR(34)&amp;"value"&amp;CHAR(34)&amp;": "&amp;SUBSTITUTE(TRIM(ROUND(IFERROR(CriteriTecnici!$N2514*1,IFERROR(NUMBERVALUE(CriteriTecnici!$N2514,".",","),IFERROR(NUMBERVALUE(CriteriTecnici!$N2514,",","."),0))),4)&amp;""),",",".")&amp;", "&amp;CHAR(34)&amp;"numerator"&amp;CHAR(34)&amp;": "&amp;SUBSTITUTE(TRIM(ROUND(IFERROR(CriteriTecnici!$K2514*1,IFERROR(NUMBERVALUE(CriteriTecnici!$K2514,".",","),IFERROR(NUMBERVALUE(CriteriTecnici!$K2514,",","."),0))),4)&amp;""),",",".")&amp;", "&amp;CHAR(34)&amp;"denominator"&amp;CHAR(34)&amp;": "&amp;SUBSTITUTE(TRIM(ROUND(IFERROR(CriteriTecnici!$L2514*1,IFERROR(NUMBERVALUE(CriteriTecnici!$L2514,".",","),IFERROR(NUMBERVALUE(CriteriTecnici!$L2514,",","."),0))),4)&amp;""),",",".")&amp;", "&amp;CHAR(34)&amp;"flag"&amp;CHAR(34)&amp;": "&amp;SUBSTITUTE(TRIM(ROUND(IFERROR(CriteriTecnici!$M2514*1,IFERROR(NUMBERVALUE(CriteriTecnici!$M2514,".",","),IFERROR(NUMBERVALUE(CriteriTecnici!$M2514,",","."),0))),4)&amp;""),",",".")&amp;", "&amp;CHAR(34)&amp;"rawScore"&amp;CHAR(34)&amp;": "&amp;SUBSTITUTE(TRIM(ROUND(IFERROR(CriteriTecnici!$O2514*1,IFERROR(NUMBERVALUE(CriteriTecnici!$O2514,".",","),IFERROR(NUMBERVALUE(CriteriTecnici!$O2514,",","."),0))),4)&amp;""),",",".")&amp;CHAR(125)&amp;IF(TRUE,",",""))</f>
        <v/>
      </c>
    </row>
    <row r="2735">
      <c r="A2735" s="38">
        <f>IF(CriteriTecnici!$A2515="","","    "&amp;CHAR(123)&amp;CHAR(34)&amp;"bidderId"&amp;CHAR(34)&amp;": "&amp;CHAR(34)&amp;SUBSTITUTE(CriteriTecnici!$A2515,CHAR(34),"'")&amp;CHAR(34)&amp;", "&amp;CHAR(34)&amp;"lotId"&amp;CHAR(34)&amp;": "&amp;CHAR(34)&amp;SUBSTITUTE(CriteriTecnici!$C2515,CHAR(34),"'")&amp;CHAR(34)&amp;", "&amp;CHAR(34)&amp;"criterionId"&amp;CHAR(34)&amp;": "&amp;CHAR(34)&amp;SUBSTITUTE(CriteriTecnici!$D2515,CHAR(34),"'")&amp;CHAR(34)&amp;", "&amp;CHAR(34)&amp;"kind"&amp;CHAR(34)&amp;": "&amp;CHAR(34)&amp;SUBSTITUTE(CriteriTecnici!$F2515,CHAR(34),"'")&amp;CHAR(34)&amp;", "&amp;CHAR(34)&amp;"value"&amp;CHAR(34)&amp;": "&amp;SUBSTITUTE(TRIM(ROUND(IFERROR(CriteriTecnici!$N2515*1,IFERROR(NUMBERVALUE(CriteriTecnici!$N2515,".",","),IFERROR(NUMBERVALUE(CriteriTecnici!$N2515,",","."),0))),4)&amp;""),",",".")&amp;", "&amp;CHAR(34)&amp;"numerator"&amp;CHAR(34)&amp;": "&amp;SUBSTITUTE(TRIM(ROUND(IFERROR(CriteriTecnici!$K2515*1,IFERROR(NUMBERVALUE(CriteriTecnici!$K2515,".",","),IFERROR(NUMBERVALUE(CriteriTecnici!$K2515,",","."),0))),4)&amp;""),",",".")&amp;", "&amp;CHAR(34)&amp;"denominator"&amp;CHAR(34)&amp;": "&amp;SUBSTITUTE(TRIM(ROUND(IFERROR(CriteriTecnici!$L2515*1,IFERROR(NUMBERVALUE(CriteriTecnici!$L2515,".",","),IFERROR(NUMBERVALUE(CriteriTecnici!$L2515,",","."),0))),4)&amp;""),",",".")&amp;", "&amp;CHAR(34)&amp;"flag"&amp;CHAR(34)&amp;": "&amp;SUBSTITUTE(TRIM(ROUND(IFERROR(CriteriTecnici!$M2515*1,IFERROR(NUMBERVALUE(CriteriTecnici!$M2515,".",","),IFERROR(NUMBERVALUE(CriteriTecnici!$M2515,",","."),0))),4)&amp;""),",",".")&amp;", "&amp;CHAR(34)&amp;"rawScore"&amp;CHAR(34)&amp;": "&amp;SUBSTITUTE(TRIM(ROUND(IFERROR(CriteriTecnici!$O2515*1,IFERROR(NUMBERVALUE(CriteriTecnici!$O2515,".",","),IFERROR(NUMBERVALUE(CriteriTecnici!$O2515,",","."),0))),4)&amp;""),",",".")&amp;CHAR(125)&amp;IF(COUNTA(Offerte!$A83:$A$200)&gt;0,",",""))</f>
        <v/>
      </c>
    </row>
    <row r="2736">
      <c r="A2736" s="38">
        <f>IF(CriteriTecnici!$A2516="","","    "&amp;CHAR(123)&amp;CHAR(34)&amp;"bidderId"&amp;CHAR(34)&amp;": "&amp;CHAR(34)&amp;SUBSTITUTE(CriteriTecnici!$A2516,CHAR(34),"'")&amp;CHAR(34)&amp;", "&amp;CHAR(34)&amp;"lotId"&amp;CHAR(34)&amp;": "&amp;CHAR(34)&amp;SUBSTITUTE(CriteriTecnici!$C2516,CHAR(34),"'")&amp;CHAR(34)&amp;", "&amp;CHAR(34)&amp;"criterionId"&amp;CHAR(34)&amp;": "&amp;CHAR(34)&amp;SUBSTITUTE(CriteriTecnici!$D2516,CHAR(34),"'")&amp;CHAR(34)&amp;", "&amp;CHAR(34)&amp;"kind"&amp;CHAR(34)&amp;": "&amp;CHAR(34)&amp;SUBSTITUTE(CriteriTecnici!$F2516,CHAR(34),"'")&amp;CHAR(34)&amp;", "&amp;CHAR(34)&amp;"value"&amp;CHAR(34)&amp;": "&amp;SUBSTITUTE(TRIM(ROUND(IFERROR(CriteriTecnici!$N2516*1,IFERROR(NUMBERVALUE(CriteriTecnici!$N2516,".",","),IFERROR(NUMBERVALUE(CriteriTecnici!$N2516,",","."),0))),4)&amp;""),",",".")&amp;", "&amp;CHAR(34)&amp;"numerator"&amp;CHAR(34)&amp;": "&amp;SUBSTITUTE(TRIM(ROUND(IFERROR(CriteriTecnici!$K2516*1,IFERROR(NUMBERVALUE(CriteriTecnici!$K2516,".",","),IFERROR(NUMBERVALUE(CriteriTecnici!$K2516,",","."),0))),4)&amp;""),",",".")&amp;", "&amp;CHAR(34)&amp;"denominator"&amp;CHAR(34)&amp;": "&amp;SUBSTITUTE(TRIM(ROUND(IFERROR(CriteriTecnici!$L2516*1,IFERROR(NUMBERVALUE(CriteriTecnici!$L2516,".",","),IFERROR(NUMBERVALUE(CriteriTecnici!$L2516,",","."),0))),4)&amp;""),",",".")&amp;", "&amp;CHAR(34)&amp;"flag"&amp;CHAR(34)&amp;": "&amp;SUBSTITUTE(TRIM(ROUND(IFERROR(CriteriTecnici!$M2516*1,IFERROR(NUMBERVALUE(CriteriTecnici!$M2516,".",","),IFERROR(NUMBERVALUE(CriteriTecnici!$M2516,",","."),0))),4)&amp;""),",",".")&amp;", "&amp;CHAR(34)&amp;"rawScore"&amp;CHAR(34)&amp;": "&amp;SUBSTITUTE(TRIM(ROUND(IFERROR(CriteriTecnici!$O2516*1,IFERROR(NUMBERVALUE(CriteriTecnici!$O2516,".",","),IFERROR(NUMBERVALUE(CriteriTecnici!$O2516,",","."),0))),4)&amp;""),",",".")&amp;CHAR(125)&amp;IF(TRUE,",",""))</f>
        <v/>
      </c>
    </row>
    <row r="2737">
      <c r="A2737" s="38">
        <f>IF(CriteriTecnici!$A2517="","","    "&amp;CHAR(123)&amp;CHAR(34)&amp;"bidderId"&amp;CHAR(34)&amp;": "&amp;CHAR(34)&amp;SUBSTITUTE(CriteriTecnici!$A2517,CHAR(34),"'")&amp;CHAR(34)&amp;", "&amp;CHAR(34)&amp;"lotId"&amp;CHAR(34)&amp;": "&amp;CHAR(34)&amp;SUBSTITUTE(CriteriTecnici!$C2517,CHAR(34),"'")&amp;CHAR(34)&amp;", "&amp;CHAR(34)&amp;"criterionId"&amp;CHAR(34)&amp;": "&amp;CHAR(34)&amp;SUBSTITUTE(CriteriTecnici!$D2517,CHAR(34),"'")&amp;CHAR(34)&amp;", "&amp;CHAR(34)&amp;"kind"&amp;CHAR(34)&amp;": "&amp;CHAR(34)&amp;SUBSTITUTE(CriteriTecnici!$F2517,CHAR(34),"'")&amp;CHAR(34)&amp;", "&amp;CHAR(34)&amp;"value"&amp;CHAR(34)&amp;": "&amp;SUBSTITUTE(TRIM(ROUND(IFERROR(CriteriTecnici!$N2517*1,IFERROR(NUMBERVALUE(CriteriTecnici!$N2517,".",","),IFERROR(NUMBERVALUE(CriteriTecnici!$N2517,",","."),0))),4)&amp;""),",",".")&amp;", "&amp;CHAR(34)&amp;"numerator"&amp;CHAR(34)&amp;": "&amp;SUBSTITUTE(TRIM(ROUND(IFERROR(CriteriTecnici!$K2517*1,IFERROR(NUMBERVALUE(CriteriTecnici!$K2517,".",","),IFERROR(NUMBERVALUE(CriteriTecnici!$K2517,",","."),0))),4)&amp;""),",",".")&amp;", "&amp;CHAR(34)&amp;"denominator"&amp;CHAR(34)&amp;": "&amp;SUBSTITUTE(TRIM(ROUND(IFERROR(CriteriTecnici!$L2517*1,IFERROR(NUMBERVALUE(CriteriTecnici!$L2517,".",","),IFERROR(NUMBERVALUE(CriteriTecnici!$L2517,",","."),0))),4)&amp;""),",",".")&amp;", "&amp;CHAR(34)&amp;"flag"&amp;CHAR(34)&amp;": "&amp;SUBSTITUTE(TRIM(ROUND(IFERROR(CriteriTecnici!$M2517*1,IFERROR(NUMBERVALUE(CriteriTecnici!$M2517,".",","),IFERROR(NUMBERVALUE(CriteriTecnici!$M2517,",","."),0))),4)&amp;""),",",".")&amp;", "&amp;CHAR(34)&amp;"rawScore"&amp;CHAR(34)&amp;": "&amp;SUBSTITUTE(TRIM(ROUND(IFERROR(CriteriTecnici!$O2517*1,IFERROR(NUMBERVALUE(CriteriTecnici!$O2517,".",","),IFERROR(NUMBERVALUE(CriteriTecnici!$O2517,",","."),0))),4)&amp;""),",",".")&amp;CHAR(125)&amp;IF(TRUE,",",""))</f>
        <v/>
      </c>
    </row>
    <row r="2738">
      <c r="A2738" s="38">
        <f>IF(CriteriTecnici!$A2518="","","    "&amp;CHAR(123)&amp;CHAR(34)&amp;"bidderId"&amp;CHAR(34)&amp;": "&amp;CHAR(34)&amp;SUBSTITUTE(CriteriTecnici!$A2518,CHAR(34),"'")&amp;CHAR(34)&amp;", "&amp;CHAR(34)&amp;"lotId"&amp;CHAR(34)&amp;": "&amp;CHAR(34)&amp;SUBSTITUTE(CriteriTecnici!$C2518,CHAR(34),"'")&amp;CHAR(34)&amp;", "&amp;CHAR(34)&amp;"criterionId"&amp;CHAR(34)&amp;": "&amp;CHAR(34)&amp;SUBSTITUTE(CriteriTecnici!$D2518,CHAR(34),"'")&amp;CHAR(34)&amp;", "&amp;CHAR(34)&amp;"kind"&amp;CHAR(34)&amp;": "&amp;CHAR(34)&amp;SUBSTITUTE(CriteriTecnici!$F2518,CHAR(34),"'")&amp;CHAR(34)&amp;", "&amp;CHAR(34)&amp;"value"&amp;CHAR(34)&amp;": "&amp;SUBSTITUTE(TRIM(ROUND(IFERROR(CriteriTecnici!$N2518*1,IFERROR(NUMBERVALUE(CriteriTecnici!$N2518,".",","),IFERROR(NUMBERVALUE(CriteriTecnici!$N2518,",","."),0))),4)&amp;""),",",".")&amp;", "&amp;CHAR(34)&amp;"numerator"&amp;CHAR(34)&amp;": "&amp;SUBSTITUTE(TRIM(ROUND(IFERROR(CriteriTecnici!$K2518*1,IFERROR(NUMBERVALUE(CriteriTecnici!$K2518,".",","),IFERROR(NUMBERVALUE(CriteriTecnici!$K2518,",","."),0))),4)&amp;""),",",".")&amp;", "&amp;CHAR(34)&amp;"denominator"&amp;CHAR(34)&amp;": "&amp;SUBSTITUTE(TRIM(ROUND(IFERROR(CriteriTecnici!$L2518*1,IFERROR(NUMBERVALUE(CriteriTecnici!$L2518,".",","),IFERROR(NUMBERVALUE(CriteriTecnici!$L2518,",","."),0))),4)&amp;""),",",".")&amp;", "&amp;CHAR(34)&amp;"flag"&amp;CHAR(34)&amp;": "&amp;SUBSTITUTE(TRIM(ROUND(IFERROR(CriteriTecnici!$M2518*1,IFERROR(NUMBERVALUE(CriteriTecnici!$M2518,".",","),IFERROR(NUMBERVALUE(CriteriTecnici!$M2518,",","."),0))),4)&amp;""),",",".")&amp;", "&amp;CHAR(34)&amp;"rawScore"&amp;CHAR(34)&amp;": "&amp;SUBSTITUTE(TRIM(ROUND(IFERROR(CriteriTecnici!$O2518*1,IFERROR(NUMBERVALUE(CriteriTecnici!$O2518,".",","),IFERROR(NUMBERVALUE(CriteriTecnici!$O2518,",","."),0))),4)&amp;""),",",".")&amp;CHAR(125)&amp;IF(TRUE,",",""))</f>
        <v/>
      </c>
    </row>
    <row r="2739">
      <c r="A2739" s="38">
        <f>IF(CriteriTecnici!$A2519="","","    "&amp;CHAR(123)&amp;CHAR(34)&amp;"bidderId"&amp;CHAR(34)&amp;": "&amp;CHAR(34)&amp;SUBSTITUTE(CriteriTecnici!$A2519,CHAR(34),"'")&amp;CHAR(34)&amp;", "&amp;CHAR(34)&amp;"lotId"&amp;CHAR(34)&amp;": "&amp;CHAR(34)&amp;SUBSTITUTE(CriteriTecnici!$C2519,CHAR(34),"'")&amp;CHAR(34)&amp;", "&amp;CHAR(34)&amp;"criterionId"&amp;CHAR(34)&amp;": "&amp;CHAR(34)&amp;SUBSTITUTE(CriteriTecnici!$D2519,CHAR(34),"'")&amp;CHAR(34)&amp;", "&amp;CHAR(34)&amp;"kind"&amp;CHAR(34)&amp;": "&amp;CHAR(34)&amp;SUBSTITUTE(CriteriTecnici!$F2519,CHAR(34),"'")&amp;CHAR(34)&amp;", "&amp;CHAR(34)&amp;"value"&amp;CHAR(34)&amp;": "&amp;SUBSTITUTE(TRIM(ROUND(IFERROR(CriteriTecnici!$N2519*1,IFERROR(NUMBERVALUE(CriteriTecnici!$N2519,".",","),IFERROR(NUMBERVALUE(CriteriTecnici!$N2519,",","."),0))),4)&amp;""),",",".")&amp;", "&amp;CHAR(34)&amp;"numerator"&amp;CHAR(34)&amp;": "&amp;SUBSTITUTE(TRIM(ROUND(IFERROR(CriteriTecnici!$K2519*1,IFERROR(NUMBERVALUE(CriteriTecnici!$K2519,".",","),IFERROR(NUMBERVALUE(CriteriTecnici!$K2519,",","."),0))),4)&amp;""),",",".")&amp;", "&amp;CHAR(34)&amp;"denominator"&amp;CHAR(34)&amp;": "&amp;SUBSTITUTE(TRIM(ROUND(IFERROR(CriteriTecnici!$L2519*1,IFERROR(NUMBERVALUE(CriteriTecnici!$L2519,".",","),IFERROR(NUMBERVALUE(CriteriTecnici!$L2519,",","."),0))),4)&amp;""),",",".")&amp;", "&amp;CHAR(34)&amp;"flag"&amp;CHAR(34)&amp;": "&amp;SUBSTITUTE(TRIM(ROUND(IFERROR(CriteriTecnici!$M2519*1,IFERROR(NUMBERVALUE(CriteriTecnici!$M2519,".",","),IFERROR(NUMBERVALUE(CriteriTecnici!$M2519,",","."),0))),4)&amp;""),",",".")&amp;", "&amp;CHAR(34)&amp;"rawScore"&amp;CHAR(34)&amp;": "&amp;SUBSTITUTE(TRIM(ROUND(IFERROR(CriteriTecnici!$O2519*1,IFERROR(NUMBERVALUE(CriteriTecnici!$O2519,".",","),IFERROR(NUMBERVALUE(CriteriTecnici!$O2519,",","."),0))),4)&amp;""),",",".")&amp;CHAR(125)&amp;IF(TRUE,",",""))</f>
        <v/>
      </c>
    </row>
    <row r="2740">
      <c r="A2740" s="38">
        <f>IF(CriteriTecnici!$A2520="","","    "&amp;CHAR(123)&amp;CHAR(34)&amp;"bidderId"&amp;CHAR(34)&amp;": "&amp;CHAR(34)&amp;SUBSTITUTE(CriteriTecnici!$A2520,CHAR(34),"'")&amp;CHAR(34)&amp;", "&amp;CHAR(34)&amp;"lotId"&amp;CHAR(34)&amp;": "&amp;CHAR(34)&amp;SUBSTITUTE(CriteriTecnici!$C2520,CHAR(34),"'")&amp;CHAR(34)&amp;", "&amp;CHAR(34)&amp;"criterionId"&amp;CHAR(34)&amp;": "&amp;CHAR(34)&amp;SUBSTITUTE(CriteriTecnici!$D2520,CHAR(34),"'")&amp;CHAR(34)&amp;", "&amp;CHAR(34)&amp;"kind"&amp;CHAR(34)&amp;": "&amp;CHAR(34)&amp;SUBSTITUTE(CriteriTecnici!$F2520,CHAR(34),"'")&amp;CHAR(34)&amp;", "&amp;CHAR(34)&amp;"value"&amp;CHAR(34)&amp;": "&amp;SUBSTITUTE(TRIM(ROUND(IFERROR(CriteriTecnici!$N2520*1,IFERROR(NUMBERVALUE(CriteriTecnici!$N2520,".",","),IFERROR(NUMBERVALUE(CriteriTecnici!$N2520,",","."),0))),4)&amp;""),",",".")&amp;", "&amp;CHAR(34)&amp;"numerator"&amp;CHAR(34)&amp;": "&amp;SUBSTITUTE(TRIM(ROUND(IFERROR(CriteriTecnici!$K2520*1,IFERROR(NUMBERVALUE(CriteriTecnici!$K2520,".",","),IFERROR(NUMBERVALUE(CriteriTecnici!$K2520,",","."),0))),4)&amp;""),",",".")&amp;", "&amp;CHAR(34)&amp;"denominator"&amp;CHAR(34)&amp;": "&amp;SUBSTITUTE(TRIM(ROUND(IFERROR(CriteriTecnici!$L2520*1,IFERROR(NUMBERVALUE(CriteriTecnici!$L2520,".",","),IFERROR(NUMBERVALUE(CriteriTecnici!$L2520,",","."),0))),4)&amp;""),",",".")&amp;", "&amp;CHAR(34)&amp;"flag"&amp;CHAR(34)&amp;": "&amp;SUBSTITUTE(TRIM(ROUND(IFERROR(CriteriTecnici!$M2520*1,IFERROR(NUMBERVALUE(CriteriTecnici!$M2520,".",","),IFERROR(NUMBERVALUE(CriteriTecnici!$M2520,",","."),0))),4)&amp;""),",",".")&amp;", "&amp;CHAR(34)&amp;"rawScore"&amp;CHAR(34)&amp;": "&amp;SUBSTITUTE(TRIM(ROUND(IFERROR(CriteriTecnici!$O2520*1,IFERROR(NUMBERVALUE(CriteriTecnici!$O2520,".",","),IFERROR(NUMBERVALUE(CriteriTecnici!$O2520,",","."),0))),4)&amp;""),",",".")&amp;CHAR(125)&amp;IF(TRUE,",",""))</f>
        <v/>
      </c>
    </row>
    <row r="2741">
      <c r="A2741" s="38">
        <f>IF(CriteriTecnici!$A2521="","","    "&amp;CHAR(123)&amp;CHAR(34)&amp;"bidderId"&amp;CHAR(34)&amp;": "&amp;CHAR(34)&amp;SUBSTITUTE(CriteriTecnici!$A2521,CHAR(34),"'")&amp;CHAR(34)&amp;", "&amp;CHAR(34)&amp;"lotId"&amp;CHAR(34)&amp;": "&amp;CHAR(34)&amp;SUBSTITUTE(CriteriTecnici!$C2521,CHAR(34),"'")&amp;CHAR(34)&amp;", "&amp;CHAR(34)&amp;"criterionId"&amp;CHAR(34)&amp;": "&amp;CHAR(34)&amp;SUBSTITUTE(CriteriTecnici!$D2521,CHAR(34),"'")&amp;CHAR(34)&amp;", "&amp;CHAR(34)&amp;"kind"&amp;CHAR(34)&amp;": "&amp;CHAR(34)&amp;SUBSTITUTE(CriteriTecnici!$F2521,CHAR(34),"'")&amp;CHAR(34)&amp;", "&amp;CHAR(34)&amp;"value"&amp;CHAR(34)&amp;": "&amp;SUBSTITUTE(TRIM(ROUND(IFERROR(CriteriTecnici!$N2521*1,IFERROR(NUMBERVALUE(CriteriTecnici!$N2521,".",","),IFERROR(NUMBERVALUE(CriteriTecnici!$N2521,",","."),0))),4)&amp;""),",",".")&amp;", "&amp;CHAR(34)&amp;"numerator"&amp;CHAR(34)&amp;": "&amp;SUBSTITUTE(TRIM(ROUND(IFERROR(CriteriTecnici!$K2521*1,IFERROR(NUMBERVALUE(CriteriTecnici!$K2521,".",","),IFERROR(NUMBERVALUE(CriteriTecnici!$K2521,",","."),0))),4)&amp;""),",",".")&amp;", "&amp;CHAR(34)&amp;"denominator"&amp;CHAR(34)&amp;": "&amp;SUBSTITUTE(TRIM(ROUND(IFERROR(CriteriTecnici!$L2521*1,IFERROR(NUMBERVALUE(CriteriTecnici!$L2521,".",","),IFERROR(NUMBERVALUE(CriteriTecnici!$L2521,",","."),0))),4)&amp;""),",",".")&amp;", "&amp;CHAR(34)&amp;"flag"&amp;CHAR(34)&amp;": "&amp;SUBSTITUTE(TRIM(ROUND(IFERROR(CriteriTecnici!$M2521*1,IFERROR(NUMBERVALUE(CriteriTecnici!$M2521,".",","),IFERROR(NUMBERVALUE(CriteriTecnici!$M2521,",","."),0))),4)&amp;""),",",".")&amp;", "&amp;CHAR(34)&amp;"rawScore"&amp;CHAR(34)&amp;": "&amp;SUBSTITUTE(TRIM(ROUND(IFERROR(CriteriTecnici!$O2521*1,IFERROR(NUMBERVALUE(CriteriTecnici!$O2521,".",","),IFERROR(NUMBERVALUE(CriteriTecnici!$O2521,",","."),0))),4)&amp;""),",",".")&amp;CHAR(125)&amp;IF(TRUE,",",""))</f>
        <v/>
      </c>
    </row>
    <row r="2742">
      <c r="A2742" s="38">
        <f>IF(CriteriTecnici!$A2522="","","    "&amp;CHAR(123)&amp;CHAR(34)&amp;"bidderId"&amp;CHAR(34)&amp;": "&amp;CHAR(34)&amp;SUBSTITUTE(CriteriTecnici!$A2522,CHAR(34),"'")&amp;CHAR(34)&amp;", "&amp;CHAR(34)&amp;"lotId"&amp;CHAR(34)&amp;": "&amp;CHAR(34)&amp;SUBSTITUTE(CriteriTecnici!$C2522,CHAR(34),"'")&amp;CHAR(34)&amp;", "&amp;CHAR(34)&amp;"criterionId"&amp;CHAR(34)&amp;": "&amp;CHAR(34)&amp;SUBSTITUTE(CriteriTecnici!$D2522,CHAR(34),"'")&amp;CHAR(34)&amp;", "&amp;CHAR(34)&amp;"kind"&amp;CHAR(34)&amp;": "&amp;CHAR(34)&amp;SUBSTITUTE(CriteriTecnici!$F2522,CHAR(34),"'")&amp;CHAR(34)&amp;", "&amp;CHAR(34)&amp;"value"&amp;CHAR(34)&amp;": "&amp;SUBSTITUTE(TRIM(ROUND(IFERROR(CriteriTecnici!$N2522*1,IFERROR(NUMBERVALUE(CriteriTecnici!$N2522,".",","),IFERROR(NUMBERVALUE(CriteriTecnici!$N2522,",","."),0))),4)&amp;""),",",".")&amp;", "&amp;CHAR(34)&amp;"numerator"&amp;CHAR(34)&amp;": "&amp;SUBSTITUTE(TRIM(ROUND(IFERROR(CriteriTecnici!$K2522*1,IFERROR(NUMBERVALUE(CriteriTecnici!$K2522,".",","),IFERROR(NUMBERVALUE(CriteriTecnici!$K2522,",","."),0))),4)&amp;""),",",".")&amp;", "&amp;CHAR(34)&amp;"denominator"&amp;CHAR(34)&amp;": "&amp;SUBSTITUTE(TRIM(ROUND(IFERROR(CriteriTecnici!$L2522*1,IFERROR(NUMBERVALUE(CriteriTecnici!$L2522,".",","),IFERROR(NUMBERVALUE(CriteriTecnici!$L2522,",","."),0))),4)&amp;""),",",".")&amp;", "&amp;CHAR(34)&amp;"flag"&amp;CHAR(34)&amp;": "&amp;SUBSTITUTE(TRIM(ROUND(IFERROR(CriteriTecnici!$M2522*1,IFERROR(NUMBERVALUE(CriteriTecnici!$M2522,".",","),IFERROR(NUMBERVALUE(CriteriTecnici!$M2522,",","."),0))),4)&amp;""),",",".")&amp;", "&amp;CHAR(34)&amp;"rawScore"&amp;CHAR(34)&amp;": "&amp;SUBSTITUTE(TRIM(ROUND(IFERROR(CriteriTecnici!$O2522*1,IFERROR(NUMBERVALUE(CriteriTecnici!$O2522,".",","),IFERROR(NUMBERVALUE(CriteriTecnici!$O2522,",","."),0))),4)&amp;""),",",".")&amp;CHAR(125)&amp;IF(TRUE,",",""))</f>
        <v/>
      </c>
    </row>
    <row r="2743">
      <c r="A2743" s="38">
        <f>IF(CriteriTecnici!$A2523="","","    "&amp;CHAR(123)&amp;CHAR(34)&amp;"bidderId"&amp;CHAR(34)&amp;": "&amp;CHAR(34)&amp;SUBSTITUTE(CriteriTecnici!$A2523,CHAR(34),"'")&amp;CHAR(34)&amp;", "&amp;CHAR(34)&amp;"lotId"&amp;CHAR(34)&amp;": "&amp;CHAR(34)&amp;SUBSTITUTE(CriteriTecnici!$C2523,CHAR(34),"'")&amp;CHAR(34)&amp;", "&amp;CHAR(34)&amp;"criterionId"&amp;CHAR(34)&amp;": "&amp;CHAR(34)&amp;SUBSTITUTE(CriteriTecnici!$D2523,CHAR(34),"'")&amp;CHAR(34)&amp;", "&amp;CHAR(34)&amp;"kind"&amp;CHAR(34)&amp;": "&amp;CHAR(34)&amp;SUBSTITUTE(CriteriTecnici!$F2523,CHAR(34),"'")&amp;CHAR(34)&amp;", "&amp;CHAR(34)&amp;"value"&amp;CHAR(34)&amp;": "&amp;SUBSTITUTE(TRIM(ROUND(IFERROR(CriteriTecnici!$N2523*1,IFERROR(NUMBERVALUE(CriteriTecnici!$N2523,".",","),IFERROR(NUMBERVALUE(CriteriTecnici!$N2523,",","."),0))),4)&amp;""),",",".")&amp;", "&amp;CHAR(34)&amp;"numerator"&amp;CHAR(34)&amp;": "&amp;SUBSTITUTE(TRIM(ROUND(IFERROR(CriteriTecnici!$K2523*1,IFERROR(NUMBERVALUE(CriteriTecnici!$K2523,".",","),IFERROR(NUMBERVALUE(CriteriTecnici!$K2523,",","."),0))),4)&amp;""),",",".")&amp;", "&amp;CHAR(34)&amp;"denominator"&amp;CHAR(34)&amp;": "&amp;SUBSTITUTE(TRIM(ROUND(IFERROR(CriteriTecnici!$L2523*1,IFERROR(NUMBERVALUE(CriteriTecnici!$L2523,".",","),IFERROR(NUMBERVALUE(CriteriTecnici!$L2523,",","."),0))),4)&amp;""),",",".")&amp;", "&amp;CHAR(34)&amp;"flag"&amp;CHAR(34)&amp;": "&amp;SUBSTITUTE(TRIM(ROUND(IFERROR(CriteriTecnici!$M2523*1,IFERROR(NUMBERVALUE(CriteriTecnici!$M2523,".",","),IFERROR(NUMBERVALUE(CriteriTecnici!$M2523,",","."),0))),4)&amp;""),",",".")&amp;", "&amp;CHAR(34)&amp;"rawScore"&amp;CHAR(34)&amp;": "&amp;SUBSTITUTE(TRIM(ROUND(IFERROR(CriteriTecnici!$O2523*1,IFERROR(NUMBERVALUE(CriteriTecnici!$O2523,".",","),IFERROR(NUMBERVALUE(CriteriTecnici!$O2523,",","."),0))),4)&amp;""),",",".")&amp;CHAR(125)&amp;IF(TRUE,",",""))</f>
        <v/>
      </c>
    </row>
    <row r="2744">
      <c r="A2744" s="38">
        <f>IF(CriteriTecnici!$A2524="","","    "&amp;CHAR(123)&amp;CHAR(34)&amp;"bidderId"&amp;CHAR(34)&amp;": "&amp;CHAR(34)&amp;SUBSTITUTE(CriteriTecnici!$A2524,CHAR(34),"'")&amp;CHAR(34)&amp;", "&amp;CHAR(34)&amp;"lotId"&amp;CHAR(34)&amp;": "&amp;CHAR(34)&amp;SUBSTITUTE(CriteriTecnici!$C2524,CHAR(34),"'")&amp;CHAR(34)&amp;", "&amp;CHAR(34)&amp;"criterionId"&amp;CHAR(34)&amp;": "&amp;CHAR(34)&amp;SUBSTITUTE(CriteriTecnici!$D2524,CHAR(34),"'")&amp;CHAR(34)&amp;", "&amp;CHAR(34)&amp;"kind"&amp;CHAR(34)&amp;": "&amp;CHAR(34)&amp;SUBSTITUTE(CriteriTecnici!$F2524,CHAR(34),"'")&amp;CHAR(34)&amp;", "&amp;CHAR(34)&amp;"value"&amp;CHAR(34)&amp;": "&amp;SUBSTITUTE(TRIM(ROUND(IFERROR(CriteriTecnici!$N2524*1,IFERROR(NUMBERVALUE(CriteriTecnici!$N2524,".",","),IFERROR(NUMBERVALUE(CriteriTecnici!$N2524,",","."),0))),4)&amp;""),",",".")&amp;", "&amp;CHAR(34)&amp;"numerator"&amp;CHAR(34)&amp;": "&amp;SUBSTITUTE(TRIM(ROUND(IFERROR(CriteriTecnici!$K2524*1,IFERROR(NUMBERVALUE(CriteriTecnici!$K2524,".",","),IFERROR(NUMBERVALUE(CriteriTecnici!$K2524,",","."),0))),4)&amp;""),",",".")&amp;", "&amp;CHAR(34)&amp;"denominator"&amp;CHAR(34)&amp;": "&amp;SUBSTITUTE(TRIM(ROUND(IFERROR(CriteriTecnici!$L2524*1,IFERROR(NUMBERVALUE(CriteriTecnici!$L2524,".",","),IFERROR(NUMBERVALUE(CriteriTecnici!$L2524,",","."),0))),4)&amp;""),",",".")&amp;", "&amp;CHAR(34)&amp;"flag"&amp;CHAR(34)&amp;": "&amp;SUBSTITUTE(TRIM(ROUND(IFERROR(CriteriTecnici!$M2524*1,IFERROR(NUMBERVALUE(CriteriTecnici!$M2524,".",","),IFERROR(NUMBERVALUE(CriteriTecnici!$M2524,",","."),0))),4)&amp;""),",",".")&amp;", "&amp;CHAR(34)&amp;"rawScore"&amp;CHAR(34)&amp;": "&amp;SUBSTITUTE(TRIM(ROUND(IFERROR(CriteriTecnici!$O2524*1,IFERROR(NUMBERVALUE(CriteriTecnici!$O2524,".",","),IFERROR(NUMBERVALUE(CriteriTecnici!$O2524,",","."),0))),4)&amp;""),",",".")&amp;CHAR(125)&amp;IF(TRUE,",",""))</f>
        <v/>
      </c>
    </row>
    <row r="2745">
      <c r="A2745" s="38">
        <f>IF(CriteriTecnici!$A2525="","","    "&amp;CHAR(123)&amp;CHAR(34)&amp;"bidderId"&amp;CHAR(34)&amp;": "&amp;CHAR(34)&amp;SUBSTITUTE(CriteriTecnici!$A2525,CHAR(34),"'")&amp;CHAR(34)&amp;", "&amp;CHAR(34)&amp;"lotId"&amp;CHAR(34)&amp;": "&amp;CHAR(34)&amp;SUBSTITUTE(CriteriTecnici!$C2525,CHAR(34),"'")&amp;CHAR(34)&amp;", "&amp;CHAR(34)&amp;"criterionId"&amp;CHAR(34)&amp;": "&amp;CHAR(34)&amp;SUBSTITUTE(CriteriTecnici!$D2525,CHAR(34),"'")&amp;CHAR(34)&amp;", "&amp;CHAR(34)&amp;"kind"&amp;CHAR(34)&amp;": "&amp;CHAR(34)&amp;SUBSTITUTE(CriteriTecnici!$F2525,CHAR(34),"'")&amp;CHAR(34)&amp;", "&amp;CHAR(34)&amp;"value"&amp;CHAR(34)&amp;": "&amp;SUBSTITUTE(TRIM(ROUND(IFERROR(CriteriTecnici!$N2525*1,IFERROR(NUMBERVALUE(CriteriTecnici!$N2525,".",","),IFERROR(NUMBERVALUE(CriteriTecnici!$N2525,",","."),0))),4)&amp;""),",",".")&amp;", "&amp;CHAR(34)&amp;"numerator"&amp;CHAR(34)&amp;": "&amp;SUBSTITUTE(TRIM(ROUND(IFERROR(CriteriTecnici!$K2525*1,IFERROR(NUMBERVALUE(CriteriTecnici!$K2525,".",","),IFERROR(NUMBERVALUE(CriteriTecnici!$K2525,",","."),0))),4)&amp;""),",",".")&amp;", "&amp;CHAR(34)&amp;"denominator"&amp;CHAR(34)&amp;": "&amp;SUBSTITUTE(TRIM(ROUND(IFERROR(CriteriTecnici!$L2525*1,IFERROR(NUMBERVALUE(CriteriTecnici!$L2525,".",","),IFERROR(NUMBERVALUE(CriteriTecnici!$L2525,",","."),0))),4)&amp;""),",",".")&amp;", "&amp;CHAR(34)&amp;"flag"&amp;CHAR(34)&amp;": "&amp;SUBSTITUTE(TRIM(ROUND(IFERROR(CriteriTecnici!$M2525*1,IFERROR(NUMBERVALUE(CriteriTecnici!$M2525,".",","),IFERROR(NUMBERVALUE(CriteriTecnici!$M2525,",","."),0))),4)&amp;""),",",".")&amp;", "&amp;CHAR(34)&amp;"rawScore"&amp;CHAR(34)&amp;": "&amp;SUBSTITUTE(TRIM(ROUND(IFERROR(CriteriTecnici!$O2525*1,IFERROR(NUMBERVALUE(CriteriTecnici!$O2525,".",","),IFERROR(NUMBERVALUE(CriteriTecnici!$O2525,",","."),0))),4)&amp;""),",",".")&amp;CHAR(125)&amp;IF(TRUE,",",""))</f>
        <v/>
      </c>
    </row>
    <row r="2746">
      <c r="A2746" s="38">
        <f>IF(CriteriTecnici!$A2526="","","    "&amp;CHAR(123)&amp;CHAR(34)&amp;"bidderId"&amp;CHAR(34)&amp;": "&amp;CHAR(34)&amp;SUBSTITUTE(CriteriTecnici!$A2526,CHAR(34),"'")&amp;CHAR(34)&amp;", "&amp;CHAR(34)&amp;"lotId"&amp;CHAR(34)&amp;": "&amp;CHAR(34)&amp;SUBSTITUTE(CriteriTecnici!$C2526,CHAR(34),"'")&amp;CHAR(34)&amp;", "&amp;CHAR(34)&amp;"criterionId"&amp;CHAR(34)&amp;": "&amp;CHAR(34)&amp;SUBSTITUTE(CriteriTecnici!$D2526,CHAR(34),"'")&amp;CHAR(34)&amp;", "&amp;CHAR(34)&amp;"kind"&amp;CHAR(34)&amp;": "&amp;CHAR(34)&amp;SUBSTITUTE(CriteriTecnici!$F2526,CHAR(34),"'")&amp;CHAR(34)&amp;", "&amp;CHAR(34)&amp;"value"&amp;CHAR(34)&amp;": "&amp;SUBSTITUTE(TRIM(ROUND(IFERROR(CriteriTecnici!$N2526*1,IFERROR(NUMBERVALUE(CriteriTecnici!$N2526,".",","),IFERROR(NUMBERVALUE(CriteriTecnici!$N2526,",","."),0))),4)&amp;""),",",".")&amp;", "&amp;CHAR(34)&amp;"numerator"&amp;CHAR(34)&amp;": "&amp;SUBSTITUTE(TRIM(ROUND(IFERROR(CriteriTecnici!$K2526*1,IFERROR(NUMBERVALUE(CriteriTecnici!$K2526,".",","),IFERROR(NUMBERVALUE(CriteriTecnici!$K2526,",","."),0))),4)&amp;""),",",".")&amp;", "&amp;CHAR(34)&amp;"denominator"&amp;CHAR(34)&amp;": "&amp;SUBSTITUTE(TRIM(ROUND(IFERROR(CriteriTecnici!$L2526*1,IFERROR(NUMBERVALUE(CriteriTecnici!$L2526,".",","),IFERROR(NUMBERVALUE(CriteriTecnici!$L2526,",","."),0))),4)&amp;""),",",".")&amp;", "&amp;CHAR(34)&amp;"flag"&amp;CHAR(34)&amp;": "&amp;SUBSTITUTE(TRIM(ROUND(IFERROR(CriteriTecnici!$M2526*1,IFERROR(NUMBERVALUE(CriteriTecnici!$M2526,".",","),IFERROR(NUMBERVALUE(CriteriTecnici!$M2526,",","."),0))),4)&amp;""),",",".")&amp;", "&amp;CHAR(34)&amp;"rawScore"&amp;CHAR(34)&amp;": "&amp;SUBSTITUTE(TRIM(ROUND(IFERROR(CriteriTecnici!$O2526*1,IFERROR(NUMBERVALUE(CriteriTecnici!$O2526,".",","),IFERROR(NUMBERVALUE(CriteriTecnici!$O2526,",","."),0))),4)&amp;""),",",".")&amp;CHAR(125)&amp;IF(TRUE,",",""))</f>
        <v/>
      </c>
    </row>
    <row r="2747">
      <c r="A2747" s="38">
        <f>IF(CriteriTecnici!$A2527="","","    "&amp;CHAR(123)&amp;CHAR(34)&amp;"bidderId"&amp;CHAR(34)&amp;": "&amp;CHAR(34)&amp;SUBSTITUTE(CriteriTecnici!$A2527,CHAR(34),"'")&amp;CHAR(34)&amp;", "&amp;CHAR(34)&amp;"lotId"&amp;CHAR(34)&amp;": "&amp;CHAR(34)&amp;SUBSTITUTE(CriteriTecnici!$C2527,CHAR(34),"'")&amp;CHAR(34)&amp;", "&amp;CHAR(34)&amp;"criterionId"&amp;CHAR(34)&amp;": "&amp;CHAR(34)&amp;SUBSTITUTE(CriteriTecnici!$D2527,CHAR(34),"'")&amp;CHAR(34)&amp;", "&amp;CHAR(34)&amp;"kind"&amp;CHAR(34)&amp;": "&amp;CHAR(34)&amp;SUBSTITUTE(CriteriTecnici!$F2527,CHAR(34),"'")&amp;CHAR(34)&amp;", "&amp;CHAR(34)&amp;"value"&amp;CHAR(34)&amp;": "&amp;SUBSTITUTE(TRIM(ROUND(IFERROR(CriteriTecnici!$N2527*1,IFERROR(NUMBERVALUE(CriteriTecnici!$N2527,".",","),IFERROR(NUMBERVALUE(CriteriTecnici!$N2527,",","."),0))),4)&amp;""),",",".")&amp;", "&amp;CHAR(34)&amp;"numerator"&amp;CHAR(34)&amp;": "&amp;SUBSTITUTE(TRIM(ROUND(IFERROR(CriteriTecnici!$K2527*1,IFERROR(NUMBERVALUE(CriteriTecnici!$K2527,".",","),IFERROR(NUMBERVALUE(CriteriTecnici!$K2527,",","."),0))),4)&amp;""),",",".")&amp;", "&amp;CHAR(34)&amp;"denominator"&amp;CHAR(34)&amp;": "&amp;SUBSTITUTE(TRIM(ROUND(IFERROR(CriteriTecnici!$L2527*1,IFERROR(NUMBERVALUE(CriteriTecnici!$L2527,".",","),IFERROR(NUMBERVALUE(CriteriTecnici!$L2527,",","."),0))),4)&amp;""),",",".")&amp;", "&amp;CHAR(34)&amp;"flag"&amp;CHAR(34)&amp;": "&amp;SUBSTITUTE(TRIM(ROUND(IFERROR(CriteriTecnici!$M2527*1,IFERROR(NUMBERVALUE(CriteriTecnici!$M2527,".",","),IFERROR(NUMBERVALUE(CriteriTecnici!$M2527,",","."),0))),4)&amp;""),",",".")&amp;", "&amp;CHAR(34)&amp;"rawScore"&amp;CHAR(34)&amp;": "&amp;SUBSTITUTE(TRIM(ROUND(IFERROR(CriteriTecnici!$O2527*1,IFERROR(NUMBERVALUE(CriteriTecnici!$O2527,".",","),IFERROR(NUMBERVALUE(CriteriTecnici!$O2527,",","."),0))),4)&amp;""),",",".")&amp;CHAR(125)&amp;IF(TRUE,",",""))</f>
        <v/>
      </c>
    </row>
    <row r="2748">
      <c r="A2748" s="38">
        <f>IF(CriteriTecnici!$A2528="","","    "&amp;CHAR(123)&amp;CHAR(34)&amp;"bidderId"&amp;CHAR(34)&amp;": "&amp;CHAR(34)&amp;SUBSTITUTE(CriteriTecnici!$A2528,CHAR(34),"'")&amp;CHAR(34)&amp;", "&amp;CHAR(34)&amp;"lotId"&amp;CHAR(34)&amp;": "&amp;CHAR(34)&amp;SUBSTITUTE(CriteriTecnici!$C2528,CHAR(34),"'")&amp;CHAR(34)&amp;", "&amp;CHAR(34)&amp;"criterionId"&amp;CHAR(34)&amp;": "&amp;CHAR(34)&amp;SUBSTITUTE(CriteriTecnici!$D2528,CHAR(34),"'")&amp;CHAR(34)&amp;", "&amp;CHAR(34)&amp;"kind"&amp;CHAR(34)&amp;": "&amp;CHAR(34)&amp;SUBSTITUTE(CriteriTecnici!$F2528,CHAR(34),"'")&amp;CHAR(34)&amp;", "&amp;CHAR(34)&amp;"value"&amp;CHAR(34)&amp;": "&amp;SUBSTITUTE(TRIM(ROUND(IFERROR(CriteriTecnici!$N2528*1,IFERROR(NUMBERVALUE(CriteriTecnici!$N2528,".",","),IFERROR(NUMBERVALUE(CriteriTecnici!$N2528,",","."),0))),4)&amp;""),",",".")&amp;", "&amp;CHAR(34)&amp;"numerator"&amp;CHAR(34)&amp;": "&amp;SUBSTITUTE(TRIM(ROUND(IFERROR(CriteriTecnici!$K2528*1,IFERROR(NUMBERVALUE(CriteriTecnici!$K2528,".",","),IFERROR(NUMBERVALUE(CriteriTecnici!$K2528,",","."),0))),4)&amp;""),",",".")&amp;", "&amp;CHAR(34)&amp;"denominator"&amp;CHAR(34)&amp;": "&amp;SUBSTITUTE(TRIM(ROUND(IFERROR(CriteriTecnici!$L2528*1,IFERROR(NUMBERVALUE(CriteriTecnici!$L2528,".",","),IFERROR(NUMBERVALUE(CriteriTecnici!$L2528,",","."),0))),4)&amp;""),",",".")&amp;", "&amp;CHAR(34)&amp;"flag"&amp;CHAR(34)&amp;": "&amp;SUBSTITUTE(TRIM(ROUND(IFERROR(CriteriTecnici!$M2528*1,IFERROR(NUMBERVALUE(CriteriTecnici!$M2528,".",","),IFERROR(NUMBERVALUE(CriteriTecnici!$M2528,",","."),0))),4)&amp;""),",",".")&amp;", "&amp;CHAR(34)&amp;"rawScore"&amp;CHAR(34)&amp;": "&amp;SUBSTITUTE(TRIM(ROUND(IFERROR(CriteriTecnici!$O2528*1,IFERROR(NUMBERVALUE(CriteriTecnici!$O2528,".",","),IFERROR(NUMBERVALUE(CriteriTecnici!$O2528,",","."),0))),4)&amp;""),",",".")&amp;CHAR(125)&amp;IF(TRUE,",",""))</f>
        <v/>
      </c>
    </row>
    <row r="2749">
      <c r="A2749" s="38">
        <f>IF(CriteriTecnici!$A2529="","","    "&amp;CHAR(123)&amp;CHAR(34)&amp;"bidderId"&amp;CHAR(34)&amp;": "&amp;CHAR(34)&amp;SUBSTITUTE(CriteriTecnici!$A2529,CHAR(34),"'")&amp;CHAR(34)&amp;", "&amp;CHAR(34)&amp;"lotId"&amp;CHAR(34)&amp;": "&amp;CHAR(34)&amp;SUBSTITUTE(CriteriTecnici!$C2529,CHAR(34),"'")&amp;CHAR(34)&amp;", "&amp;CHAR(34)&amp;"criterionId"&amp;CHAR(34)&amp;": "&amp;CHAR(34)&amp;SUBSTITUTE(CriteriTecnici!$D2529,CHAR(34),"'")&amp;CHAR(34)&amp;", "&amp;CHAR(34)&amp;"kind"&amp;CHAR(34)&amp;": "&amp;CHAR(34)&amp;SUBSTITUTE(CriteriTecnici!$F2529,CHAR(34),"'")&amp;CHAR(34)&amp;", "&amp;CHAR(34)&amp;"value"&amp;CHAR(34)&amp;": "&amp;SUBSTITUTE(TRIM(ROUND(IFERROR(CriteriTecnici!$N2529*1,IFERROR(NUMBERVALUE(CriteriTecnici!$N2529,".",","),IFERROR(NUMBERVALUE(CriteriTecnici!$N2529,",","."),0))),4)&amp;""),",",".")&amp;", "&amp;CHAR(34)&amp;"numerator"&amp;CHAR(34)&amp;": "&amp;SUBSTITUTE(TRIM(ROUND(IFERROR(CriteriTecnici!$K2529*1,IFERROR(NUMBERVALUE(CriteriTecnici!$K2529,".",","),IFERROR(NUMBERVALUE(CriteriTecnici!$K2529,",","."),0))),4)&amp;""),",",".")&amp;", "&amp;CHAR(34)&amp;"denominator"&amp;CHAR(34)&amp;": "&amp;SUBSTITUTE(TRIM(ROUND(IFERROR(CriteriTecnici!$L2529*1,IFERROR(NUMBERVALUE(CriteriTecnici!$L2529,".",","),IFERROR(NUMBERVALUE(CriteriTecnici!$L2529,",","."),0))),4)&amp;""),",",".")&amp;", "&amp;CHAR(34)&amp;"flag"&amp;CHAR(34)&amp;": "&amp;SUBSTITUTE(TRIM(ROUND(IFERROR(CriteriTecnici!$M2529*1,IFERROR(NUMBERVALUE(CriteriTecnici!$M2529,".",","),IFERROR(NUMBERVALUE(CriteriTecnici!$M2529,",","."),0))),4)&amp;""),",",".")&amp;", "&amp;CHAR(34)&amp;"rawScore"&amp;CHAR(34)&amp;": "&amp;SUBSTITUTE(TRIM(ROUND(IFERROR(CriteriTecnici!$O2529*1,IFERROR(NUMBERVALUE(CriteriTecnici!$O2529,".",","),IFERROR(NUMBERVALUE(CriteriTecnici!$O2529,",","."),0))),4)&amp;""),",",".")&amp;CHAR(125)&amp;IF(TRUE,",",""))</f>
        <v/>
      </c>
    </row>
    <row r="2750">
      <c r="A2750" s="38">
        <f>IF(CriteriTecnici!$A2530="","","    "&amp;CHAR(123)&amp;CHAR(34)&amp;"bidderId"&amp;CHAR(34)&amp;": "&amp;CHAR(34)&amp;SUBSTITUTE(CriteriTecnici!$A2530,CHAR(34),"'")&amp;CHAR(34)&amp;", "&amp;CHAR(34)&amp;"lotId"&amp;CHAR(34)&amp;": "&amp;CHAR(34)&amp;SUBSTITUTE(CriteriTecnici!$C2530,CHAR(34),"'")&amp;CHAR(34)&amp;", "&amp;CHAR(34)&amp;"criterionId"&amp;CHAR(34)&amp;": "&amp;CHAR(34)&amp;SUBSTITUTE(CriteriTecnici!$D2530,CHAR(34),"'")&amp;CHAR(34)&amp;", "&amp;CHAR(34)&amp;"kind"&amp;CHAR(34)&amp;": "&amp;CHAR(34)&amp;SUBSTITUTE(CriteriTecnici!$F2530,CHAR(34),"'")&amp;CHAR(34)&amp;", "&amp;CHAR(34)&amp;"value"&amp;CHAR(34)&amp;": "&amp;SUBSTITUTE(TRIM(ROUND(IFERROR(CriteriTecnici!$N2530*1,IFERROR(NUMBERVALUE(CriteriTecnici!$N2530,".",","),IFERROR(NUMBERVALUE(CriteriTecnici!$N2530,",","."),0))),4)&amp;""),",",".")&amp;", "&amp;CHAR(34)&amp;"numerator"&amp;CHAR(34)&amp;": "&amp;SUBSTITUTE(TRIM(ROUND(IFERROR(CriteriTecnici!$K2530*1,IFERROR(NUMBERVALUE(CriteriTecnici!$K2530,".",","),IFERROR(NUMBERVALUE(CriteriTecnici!$K2530,",","."),0))),4)&amp;""),",",".")&amp;", "&amp;CHAR(34)&amp;"denominator"&amp;CHAR(34)&amp;": "&amp;SUBSTITUTE(TRIM(ROUND(IFERROR(CriteriTecnici!$L2530*1,IFERROR(NUMBERVALUE(CriteriTecnici!$L2530,".",","),IFERROR(NUMBERVALUE(CriteriTecnici!$L2530,",","."),0))),4)&amp;""),",",".")&amp;", "&amp;CHAR(34)&amp;"flag"&amp;CHAR(34)&amp;": "&amp;SUBSTITUTE(TRIM(ROUND(IFERROR(CriteriTecnici!$M2530*1,IFERROR(NUMBERVALUE(CriteriTecnici!$M2530,".",","),IFERROR(NUMBERVALUE(CriteriTecnici!$M2530,",","."),0))),4)&amp;""),",",".")&amp;", "&amp;CHAR(34)&amp;"rawScore"&amp;CHAR(34)&amp;": "&amp;SUBSTITUTE(TRIM(ROUND(IFERROR(CriteriTecnici!$O2530*1,IFERROR(NUMBERVALUE(CriteriTecnici!$O2530,".",","),IFERROR(NUMBERVALUE(CriteriTecnici!$O2530,",","."),0))),4)&amp;""),",",".")&amp;CHAR(125)&amp;IF(TRUE,",",""))</f>
        <v/>
      </c>
    </row>
    <row r="2751">
      <c r="A2751" s="38">
        <f>IF(CriteriTecnici!$A2531="","","    "&amp;CHAR(123)&amp;CHAR(34)&amp;"bidderId"&amp;CHAR(34)&amp;": "&amp;CHAR(34)&amp;SUBSTITUTE(CriteriTecnici!$A2531,CHAR(34),"'")&amp;CHAR(34)&amp;", "&amp;CHAR(34)&amp;"lotId"&amp;CHAR(34)&amp;": "&amp;CHAR(34)&amp;SUBSTITUTE(CriteriTecnici!$C2531,CHAR(34),"'")&amp;CHAR(34)&amp;", "&amp;CHAR(34)&amp;"criterionId"&amp;CHAR(34)&amp;": "&amp;CHAR(34)&amp;SUBSTITUTE(CriteriTecnici!$D2531,CHAR(34),"'")&amp;CHAR(34)&amp;", "&amp;CHAR(34)&amp;"kind"&amp;CHAR(34)&amp;": "&amp;CHAR(34)&amp;SUBSTITUTE(CriteriTecnici!$F2531,CHAR(34),"'")&amp;CHAR(34)&amp;", "&amp;CHAR(34)&amp;"value"&amp;CHAR(34)&amp;": "&amp;SUBSTITUTE(TRIM(ROUND(IFERROR(CriteriTecnici!$N2531*1,IFERROR(NUMBERVALUE(CriteriTecnici!$N2531,".",","),IFERROR(NUMBERVALUE(CriteriTecnici!$N2531,",","."),0))),4)&amp;""),",",".")&amp;", "&amp;CHAR(34)&amp;"numerator"&amp;CHAR(34)&amp;": "&amp;SUBSTITUTE(TRIM(ROUND(IFERROR(CriteriTecnici!$K2531*1,IFERROR(NUMBERVALUE(CriteriTecnici!$K2531,".",","),IFERROR(NUMBERVALUE(CriteriTecnici!$K2531,",","."),0))),4)&amp;""),",",".")&amp;", "&amp;CHAR(34)&amp;"denominator"&amp;CHAR(34)&amp;": "&amp;SUBSTITUTE(TRIM(ROUND(IFERROR(CriteriTecnici!$L2531*1,IFERROR(NUMBERVALUE(CriteriTecnici!$L2531,".",","),IFERROR(NUMBERVALUE(CriteriTecnici!$L2531,",","."),0))),4)&amp;""),",",".")&amp;", "&amp;CHAR(34)&amp;"flag"&amp;CHAR(34)&amp;": "&amp;SUBSTITUTE(TRIM(ROUND(IFERROR(CriteriTecnici!$M2531*1,IFERROR(NUMBERVALUE(CriteriTecnici!$M2531,".",","),IFERROR(NUMBERVALUE(CriteriTecnici!$M2531,",","."),0))),4)&amp;""),",",".")&amp;", "&amp;CHAR(34)&amp;"rawScore"&amp;CHAR(34)&amp;": "&amp;SUBSTITUTE(TRIM(ROUND(IFERROR(CriteriTecnici!$O2531*1,IFERROR(NUMBERVALUE(CriteriTecnici!$O2531,".",","),IFERROR(NUMBERVALUE(CriteriTecnici!$O2531,",","."),0))),4)&amp;""),",",".")&amp;CHAR(125)&amp;IF(TRUE,",",""))</f>
        <v/>
      </c>
    </row>
    <row r="2752">
      <c r="A2752" s="38">
        <f>IF(CriteriTecnici!$A2532="","","    "&amp;CHAR(123)&amp;CHAR(34)&amp;"bidderId"&amp;CHAR(34)&amp;": "&amp;CHAR(34)&amp;SUBSTITUTE(CriteriTecnici!$A2532,CHAR(34),"'")&amp;CHAR(34)&amp;", "&amp;CHAR(34)&amp;"lotId"&amp;CHAR(34)&amp;": "&amp;CHAR(34)&amp;SUBSTITUTE(CriteriTecnici!$C2532,CHAR(34),"'")&amp;CHAR(34)&amp;", "&amp;CHAR(34)&amp;"criterionId"&amp;CHAR(34)&amp;": "&amp;CHAR(34)&amp;SUBSTITUTE(CriteriTecnici!$D2532,CHAR(34),"'")&amp;CHAR(34)&amp;", "&amp;CHAR(34)&amp;"kind"&amp;CHAR(34)&amp;": "&amp;CHAR(34)&amp;SUBSTITUTE(CriteriTecnici!$F2532,CHAR(34),"'")&amp;CHAR(34)&amp;", "&amp;CHAR(34)&amp;"value"&amp;CHAR(34)&amp;": "&amp;SUBSTITUTE(TRIM(ROUND(IFERROR(CriteriTecnici!$N2532*1,IFERROR(NUMBERVALUE(CriteriTecnici!$N2532,".",","),IFERROR(NUMBERVALUE(CriteriTecnici!$N2532,",","."),0))),4)&amp;""),",",".")&amp;", "&amp;CHAR(34)&amp;"numerator"&amp;CHAR(34)&amp;": "&amp;SUBSTITUTE(TRIM(ROUND(IFERROR(CriteriTecnici!$K2532*1,IFERROR(NUMBERVALUE(CriteriTecnici!$K2532,".",","),IFERROR(NUMBERVALUE(CriteriTecnici!$K2532,",","."),0))),4)&amp;""),",",".")&amp;", "&amp;CHAR(34)&amp;"denominator"&amp;CHAR(34)&amp;": "&amp;SUBSTITUTE(TRIM(ROUND(IFERROR(CriteriTecnici!$L2532*1,IFERROR(NUMBERVALUE(CriteriTecnici!$L2532,".",","),IFERROR(NUMBERVALUE(CriteriTecnici!$L2532,",","."),0))),4)&amp;""),",",".")&amp;", "&amp;CHAR(34)&amp;"flag"&amp;CHAR(34)&amp;": "&amp;SUBSTITUTE(TRIM(ROUND(IFERROR(CriteriTecnici!$M2532*1,IFERROR(NUMBERVALUE(CriteriTecnici!$M2532,".",","),IFERROR(NUMBERVALUE(CriteriTecnici!$M2532,",","."),0))),4)&amp;""),",",".")&amp;", "&amp;CHAR(34)&amp;"rawScore"&amp;CHAR(34)&amp;": "&amp;SUBSTITUTE(TRIM(ROUND(IFERROR(CriteriTecnici!$O2532*1,IFERROR(NUMBERVALUE(CriteriTecnici!$O2532,".",","),IFERROR(NUMBERVALUE(CriteriTecnici!$O2532,",","."),0))),4)&amp;""),",",".")&amp;CHAR(125)&amp;IF(TRUE,",",""))</f>
        <v/>
      </c>
    </row>
    <row r="2753">
      <c r="A2753" s="38">
        <f>IF(CriteriTecnici!$A2533="","","    "&amp;CHAR(123)&amp;CHAR(34)&amp;"bidderId"&amp;CHAR(34)&amp;": "&amp;CHAR(34)&amp;SUBSTITUTE(CriteriTecnici!$A2533,CHAR(34),"'")&amp;CHAR(34)&amp;", "&amp;CHAR(34)&amp;"lotId"&amp;CHAR(34)&amp;": "&amp;CHAR(34)&amp;SUBSTITUTE(CriteriTecnici!$C2533,CHAR(34),"'")&amp;CHAR(34)&amp;", "&amp;CHAR(34)&amp;"criterionId"&amp;CHAR(34)&amp;": "&amp;CHAR(34)&amp;SUBSTITUTE(CriteriTecnici!$D2533,CHAR(34),"'")&amp;CHAR(34)&amp;", "&amp;CHAR(34)&amp;"kind"&amp;CHAR(34)&amp;": "&amp;CHAR(34)&amp;SUBSTITUTE(CriteriTecnici!$F2533,CHAR(34),"'")&amp;CHAR(34)&amp;", "&amp;CHAR(34)&amp;"value"&amp;CHAR(34)&amp;": "&amp;SUBSTITUTE(TRIM(ROUND(IFERROR(CriteriTecnici!$N2533*1,IFERROR(NUMBERVALUE(CriteriTecnici!$N2533,".",","),IFERROR(NUMBERVALUE(CriteriTecnici!$N2533,",","."),0))),4)&amp;""),",",".")&amp;", "&amp;CHAR(34)&amp;"numerator"&amp;CHAR(34)&amp;": "&amp;SUBSTITUTE(TRIM(ROUND(IFERROR(CriteriTecnici!$K2533*1,IFERROR(NUMBERVALUE(CriteriTecnici!$K2533,".",","),IFERROR(NUMBERVALUE(CriteriTecnici!$K2533,",","."),0))),4)&amp;""),",",".")&amp;", "&amp;CHAR(34)&amp;"denominator"&amp;CHAR(34)&amp;": "&amp;SUBSTITUTE(TRIM(ROUND(IFERROR(CriteriTecnici!$L2533*1,IFERROR(NUMBERVALUE(CriteriTecnici!$L2533,".",","),IFERROR(NUMBERVALUE(CriteriTecnici!$L2533,",","."),0))),4)&amp;""),",",".")&amp;", "&amp;CHAR(34)&amp;"flag"&amp;CHAR(34)&amp;": "&amp;SUBSTITUTE(TRIM(ROUND(IFERROR(CriteriTecnici!$M2533*1,IFERROR(NUMBERVALUE(CriteriTecnici!$M2533,".",","),IFERROR(NUMBERVALUE(CriteriTecnici!$M2533,",","."),0))),4)&amp;""),",",".")&amp;", "&amp;CHAR(34)&amp;"rawScore"&amp;CHAR(34)&amp;": "&amp;SUBSTITUTE(TRIM(ROUND(IFERROR(CriteriTecnici!$O2533*1,IFERROR(NUMBERVALUE(CriteriTecnici!$O2533,".",","),IFERROR(NUMBERVALUE(CriteriTecnici!$O2533,",","."),0))),4)&amp;""),",",".")&amp;CHAR(125)&amp;IF(TRUE,",",""))</f>
        <v/>
      </c>
    </row>
    <row r="2754">
      <c r="A2754" s="38">
        <f>IF(CriteriTecnici!$A2534="","","    "&amp;CHAR(123)&amp;CHAR(34)&amp;"bidderId"&amp;CHAR(34)&amp;": "&amp;CHAR(34)&amp;SUBSTITUTE(CriteriTecnici!$A2534,CHAR(34),"'")&amp;CHAR(34)&amp;", "&amp;CHAR(34)&amp;"lotId"&amp;CHAR(34)&amp;": "&amp;CHAR(34)&amp;SUBSTITUTE(CriteriTecnici!$C2534,CHAR(34),"'")&amp;CHAR(34)&amp;", "&amp;CHAR(34)&amp;"criterionId"&amp;CHAR(34)&amp;": "&amp;CHAR(34)&amp;SUBSTITUTE(CriteriTecnici!$D2534,CHAR(34),"'")&amp;CHAR(34)&amp;", "&amp;CHAR(34)&amp;"kind"&amp;CHAR(34)&amp;": "&amp;CHAR(34)&amp;SUBSTITUTE(CriteriTecnici!$F2534,CHAR(34),"'")&amp;CHAR(34)&amp;", "&amp;CHAR(34)&amp;"value"&amp;CHAR(34)&amp;": "&amp;SUBSTITUTE(TRIM(ROUND(IFERROR(CriteriTecnici!$N2534*1,IFERROR(NUMBERVALUE(CriteriTecnici!$N2534,".",","),IFERROR(NUMBERVALUE(CriteriTecnici!$N2534,",","."),0))),4)&amp;""),",",".")&amp;", "&amp;CHAR(34)&amp;"numerator"&amp;CHAR(34)&amp;": "&amp;SUBSTITUTE(TRIM(ROUND(IFERROR(CriteriTecnici!$K2534*1,IFERROR(NUMBERVALUE(CriteriTecnici!$K2534,".",","),IFERROR(NUMBERVALUE(CriteriTecnici!$K2534,",","."),0))),4)&amp;""),",",".")&amp;", "&amp;CHAR(34)&amp;"denominator"&amp;CHAR(34)&amp;": "&amp;SUBSTITUTE(TRIM(ROUND(IFERROR(CriteriTecnici!$L2534*1,IFERROR(NUMBERVALUE(CriteriTecnici!$L2534,".",","),IFERROR(NUMBERVALUE(CriteriTecnici!$L2534,",","."),0))),4)&amp;""),",",".")&amp;", "&amp;CHAR(34)&amp;"flag"&amp;CHAR(34)&amp;": "&amp;SUBSTITUTE(TRIM(ROUND(IFERROR(CriteriTecnici!$M2534*1,IFERROR(NUMBERVALUE(CriteriTecnici!$M2534,".",","),IFERROR(NUMBERVALUE(CriteriTecnici!$M2534,",","."),0))),4)&amp;""),",",".")&amp;", "&amp;CHAR(34)&amp;"rawScore"&amp;CHAR(34)&amp;": "&amp;SUBSTITUTE(TRIM(ROUND(IFERROR(CriteriTecnici!$O2534*1,IFERROR(NUMBERVALUE(CriteriTecnici!$O2534,".",","),IFERROR(NUMBERVALUE(CriteriTecnici!$O2534,",","."),0))),4)&amp;""),",",".")&amp;CHAR(125)&amp;IF(TRUE,",",""))</f>
        <v/>
      </c>
    </row>
    <row r="2755">
      <c r="A2755" s="38">
        <f>IF(CriteriTecnici!$A2535="","","    "&amp;CHAR(123)&amp;CHAR(34)&amp;"bidderId"&amp;CHAR(34)&amp;": "&amp;CHAR(34)&amp;SUBSTITUTE(CriteriTecnici!$A2535,CHAR(34),"'")&amp;CHAR(34)&amp;", "&amp;CHAR(34)&amp;"lotId"&amp;CHAR(34)&amp;": "&amp;CHAR(34)&amp;SUBSTITUTE(CriteriTecnici!$C2535,CHAR(34),"'")&amp;CHAR(34)&amp;", "&amp;CHAR(34)&amp;"criterionId"&amp;CHAR(34)&amp;": "&amp;CHAR(34)&amp;SUBSTITUTE(CriteriTecnici!$D2535,CHAR(34),"'")&amp;CHAR(34)&amp;", "&amp;CHAR(34)&amp;"kind"&amp;CHAR(34)&amp;": "&amp;CHAR(34)&amp;SUBSTITUTE(CriteriTecnici!$F2535,CHAR(34),"'")&amp;CHAR(34)&amp;", "&amp;CHAR(34)&amp;"value"&amp;CHAR(34)&amp;": "&amp;SUBSTITUTE(TRIM(ROUND(IFERROR(CriteriTecnici!$N2535*1,IFERROR(NUMBERVALUE(CriteriTecnici!$N2535,".",","),IFERROR(NUMBERVALUE(CriteriTecnici!$N2535,",","."),0))),4)&amp;""),",",".")&amp;", "&amp;CHAR(34)&amp;"numerator"&amp;CHAR(34)&amp;": "&amp;SUBSTITUTE(TRIM(ROUND(IFERROR(CriteriTecnici!$K2535*1,IFERROR(NUMBERVALUE(CriteriTecnici!$K2535,".",","),IFERROR(NUMBERVALUE(CriteriTecnici!$K2535,",","."),0))),4)&amp;""),",",".")&amp;", "&amp;CHAR(34)&amp;"denominator"&amp;CHAR(34)&amp;": "&amp;SUBSTITUTE(TRIM(ROUND(IFERROR(CriteriTecnici!$L2535*1,IFERROR(NUMBERVALUE(CriteriTecnici!$L2535,".",","),IFERROR(NUMBERVALUE(CriteriTecnici!$L2535,",","."),0))),4)&amp;""),",",".")&amp;", "&amp;CHAR(34)&amp;"flag"&amp;CHAR(34)&amp;": "&amp;SUBSTITUTE(TRIM(ROUND(IFERROR(CriteriTecnici!$M2535*1,IFERROR(NUMBERVALUE(CriteriTecnici!$M2535,".",","),IFERROR(NUMBERVALUE(CriteriTecnici!$M2535,",","."),0))),4)&amp;""),",",".")&amp;", "&amp;CHAR(34)&amp;"rawScore"&amp;CHAR(34)&amp;": "&amp;SUBSTITUTE(TRIM(ROUND(IFERROR(CriteriTecnici!$O2535*1,IFERROR(NUMBERVALUE(CriteriTecnici!$O2535,".",","),IFERROR(NUMBERVALUE(CriteriTecnici!$O2535,",","."),0))),4)&amp;""),",",".")&amp;CHAR(125)&amp;IF(TRUE,",",""))</f>
        <v/>
      </c>
    </row>
    <row r="2756">
      <c r="A2756" s="38">
        <f>IF(CriteriTecnici!$A2536="","","    "&amp;CHAR(123)&amp;CHAR(34)&amp;"bidderId"&amp;CHAR(34)&amp;": "&amp;CHAR(34)&amp;SUBSTITUTE(CriteriTecnici!$A2536,CHAR(34),"'")&amp;CHAR(34)&amp;", "&amp;CHAR(34)&amp;"lotId"&amp;CHAR(34)&amp;": "&amp;CHAR(34)&amp;SUBSTITUTE(CriteriTecnici!$C2536,CHAR(34),"'")&amp;CHAR(34)&amp;", "&amp;CHAR(34)&amp;"criterionId"&amp;CHAR(34)&amp;": "&amp;CHAR(34)&amp;SUBSTITUTE(CriteriTecnici!$D2536,CHAR(34),"'")&amp;CHAR(34)&amp;", "&amp;CHAR(34)&amp;"kind"&amp;CHAR(34)&amp;": "&amp;CHAR(34)&amp;SUBSTITUTE(CriteriTecnici!$F2536,CHAR(34),"'")&amp;CHAR(34)&amp;", "&amp;CHAR(34)&amp;"value"&amp;CHAR(34)&amp;": "&amp;SUBSTITUTE(TRIM(ROUND(IFERROR(CriteriTecnici!$N2536*1,IFERROR(NUMBERVALUE(CriteriTecnici!$N2536,".",","),IFERROR(NUMBERVALUE(CriteriTecnici!$N2536,",","."),0))),4)&amp;""),",",".")&amp;", "&amp;CHAR(34)&amp;"numerator"&amp;CHAR(34)&amp;": "&amp;SUBSTITUTE(TRIM(ROUND(IFERROR(CriteriTecnici!$K2536*1,IFERROR(NUMBERVALUE(CriteriTecnici!$K2536,".",","),IFERROR(NUMBERVALUE(CriteriTecnici!$K2536,",","."),0))),4)&amp;""),",",".")&amp;", "&amp;CHAR(34)&amp;"denominator"&amp;CHAR(34)&amp;": "&amp;SUBSTITUTE(TRIM(ROUND(IFERROR(CriteriTecnici!$L2536*1,IFERROR(NUMBERVALUE(CriteriTecnici!$L2536,".",","),IFERROR(NUMBERVALUE(CriteriTecnici!$L2536,",","."),0))),4)&amp;""),",",".")&amp;", "&amp;CHAR(34)&amp;"flag"&amp;CHAR(34)&amp;": "&amp;SUBSTITUTE(TRIM(ROUND(IFERROR(CriteriTecnici!$M2536*1,IFERROR(NUMBERVALUE(CriteriTecnici!$M2536,".",","),IFERROR(NUMBERVALUE(CriteriTecnici!$M2536,",","."),0))),4)&amp;""),",",".")&amp;", "&amp;CHAR(34)&amp;"rawScore"&amp;CHAR(34)&amp;": "&amp;SUBSTITUTE(TRIM(ROUND(IFERROR(CriteriTecnici!$O2536*1,IFERROR(NUMBERVALUE(CriteriTecnici!$O2536,".",","),IFERROR(NUMBERVALUE(CriteriTecnici!$O2536,",","."),0))),4)&amp;""),",",".")&amp;CHAR(125)&amp;IF(TRUE,",",""))</f>
        <v/>
      </c>
    </row>
    <row r="2757">
      <c r="A2757" s="38">
        <f>IF(CriteriTecnici!$A2537="","","    "&amp;CHAR(123)&amp;CHAR(34)&amp;"bidderId"&amp;CHAR(34)&amp;": "&amp;CHAR(34)&amp;SUBSTITUTE(CriteriTecnici!$A2537,CHAR(34),"'")&amp;CHAR(34)&amp;", "&amp;CHAR(34)&amp;"lotId"&amp;CHAR(34)&amp;": "&amp;CHAR(34)&amp;SUBSTITUTE(CriteriTecnici!$C2537,CHAR(34),"'")&amp;CHAR(34)&amp;", "&amp;CHAR(34)&amp;"criterionId"&amp;CHAR(34)&amp;": "&amp;CHAR(34)&amp;SUBSTITUTE(CriteriTecnici!$D2537,CHAR(34),"'")&amp;CHAR(34)&amp;", "&amp;CHAR(34)&amp;"kind"&amp;CHAR(34)&amp;": "&amp;CHAR(34)&amp;SUBSTITUTE(CriteriTecnici!$F2537,CHAR(34),"'")&amp;CHAR(34)&amp;", "&amp;CHAR(34)&amp;"value"&amp;CHAR(34)&amp;": "&amp;SUBSTITUTE(TRIM(ROUND(IFERROR(CriteriTecnici!$N2537*1,IFERROR(NUMBERVALUE(CriteriTecnici!$N2537,".",","),IFERROR(NUMBERVALUE(CriteriTecnici!$N2537,",","."),0))),4)&amp;""),",",".")&amp;", "&amp;CHAR(34)&amp;"numerator"&amp;CHAR(34)&amp;": "&amp;SUBSTITUTE(TRIM(ROUND(IFERROR(CriteriTecnici!$K2537*1,IFERROR(NUMBERVALUE(CriteriTecnici!$K2537,".",","),IFERROR(NUMBERVALUE(CriteriTecnici!$K2537,",","."),0))),4)&amp;""),",",".")&amp;", "&amp;CHAR(34)&amp;"denominator"&amp;CHAR(34)&amp;": "&amp;SUBSTITUTE(TRIM(ROUND(IFERROR(CriteriTecnici!$L2537*1,IFERROR(NUMBERVALUE(CriteriTecnici!$L2537,".",","),IFERROR(NUMBERVALUE(CriteriTecnici!$L2537,",","."),0))),4)&amp;""),",",".")&amp;", "&amp;CHAR(34)&amp;"flag"&amp;CHAR(34)&amp;": "&amp;SUBSTITUTE(TRIM(ROUND(IFERROR(CriteriTecnici!$M2537*1,IFERROR(NUMBERVALUE(CriteriTecnici!$M2537,".",","),IFERROR(NUMBERVALUE(CriteriTecnici!$M2537,",","."),0))),4)&amp;""),",",".")&amp;", "&amp;CHAR(34)&amp;"rawScore"&amp;CHAR(34)&amp;": "&amp;SUBSTITUTE(TRIM(ROUND(IFERROR(CriteriTecnici!$O2537*1,IFERROR(NUMBERVALUE(CriteriTecnici!$O2537,".",","),IFERROR(NUMBERVALUE(CriteriTecnici!$O2537,",","."),0))),4)&amp;""),",",".")&amp;CHAR(125)&amp;IF(TRUE,",",""))</f>
        <v/>
      </c>
    </row>
    <row r="2758">
      <c r="A2758" s="38">
        <f>IF(CriteriTecnici!$A2538="","","    "&amp;CHAR(123)&amp;CHAR(34)&amp;"bidderId"&amp;CHAR(34)&amp;": "&amp;CHAR(34)&amp;SUBSTITUTE(CriteriTecnici!$A2538,CHAR(34),"'")&amp;CHAR(34)&amp;", "&amp;CHAR(34)&amp;"lotId"&amp;CHAR(34)&amp;": "&amp;CHAR(34)&amp;SUBSTITUTE(CriteriTecnici!$C2538,CHAR(34),"'")&amp;CHAR(34)&amp;", "&amp;CHAR(34)&amp;"criterionId"&amp;CHAR(34)&amp;": "&amp;CHAR(34)&amp;SUBSTITUTE(CriteriTecnici!$D2538,CHAR(34),"'")&amp;CHAR(34)&amp;", "&amp;CHAR(34)&amp;"kind"&amp;CHAR(34)&amp;": "&amp;CHAR(34)&amp;SUBSTITUTE(CriteriTecnici!$F2538,CHAR(34),"'")&amp;CHAR(34)&amp;", "&amp;CHAR(34)&amp;"value"&amp;CHAR(34)&amp;": "&amp;SUBSTITUTE(TRIM(ROUND(IFERROR(CriteriTecnici!$N2538*1,IFERROR(NUMBERVALUE(CriteriTecnici!$N2538,".",","),IFERROR(NUMBERVALUE(CriteriTecnici!$N2538,",","."),0))),4)&amp;""),",",".")&amp;", "&amp;CHAR(34)&amp;"numerator"&amp;CHAR(34)&amp;": "&amp;SUBSTITUTE(TRIM(ROUND(IFERROR(CriteriTecnici!$K2538*1,IFERROR(NUMBERVALUE(CriteriTecnici!$K2538,".",","),IFERROR(NUMBERVALUE(CriteriTecnici!$K2538,",","."),0))),4)&amp;""),",",".")&amp;", "&amp;CHAR(34)&amp;"denominator"&amp;CHAR(34)&amp;": "&amp;SUBSTITUTE(TRIM(ROUND(IFERROR(CriteriTecnici!$L2538*1,IFERROR(NUMBERVALUE(CriteriTecnici!$L2538,".",","),IFERROR(NUMBERVALUE(CriteriTecnici!$L2538,",","."),0))),4)&amp;""),",",".")&amp;", "&amp;CHAR(34)&amp;"flag"&amp;CHAR(34)&amp;": "&amp;SUBSTITUTE(TRIM(ROUND(IFERROR(CriteriTecnici!$M2538*1,IFERROR(NUMBERVALUE(CriteriTecnici!$M2538,".",","),IFERROR(NUMBERVALUE(CriteriTecnici!$M2538,",","."),0))),4)&amp;""),",",".")&amp;", "&amp;CHAR(34)&amp;"rawScore"&amp;CHAR(34)&amp;": "&amp;SUBSTITUTE(TRIM(ROUND(IFERROR(CriteriTecnici!$O2538*1,IFERROR(NUMBERVALUE(CriteriTecnici!$O2538,".",","),IFERROR(NUMBERVALUE(CriteriTecnici!$O2538,",","."),0))),4)&amp;""),",",".")&amp;CHAR(125)&amp;IF(TRUE,",",""))</f>
        <v/>
      </c>
    </row>
    <row r="2759">
      <c r="A2759" s="38">
        <f>IF(CriteriTecnici!$A2539="","","    "&amp;CHAR(123)&amp;CHAR(34)&amp;"bidderId"&amp;CHAR(34)&amp;": "&amp;CHAR(34)&amp;SUBSTITUTE(CriteriTecnici!$A2539,CHAR(34),"'")&amp;CHAR(34)&amp;", "&amp;CHAR(34)&amp;"lotId"&amp;CHAR(34)&amp;": "&amp;CHAR(34)&amp;SUBSTITUTE(CriteriTecnici!$C2539,CHAR(34),"'")&amp;CHAR(34)&amp;", "&amp;CHAR(34)&amp;"criterionId"&amp;CHAR(34)&amp;": "&amp;CHAR(34)&amp;SUBSTITUTE(CriteriTecnici!$D2539,CHAR(34),"'")&amp;CHAR(34)&amp;", "&amp;CHAR(34)&amp;"kind"&amp;CHAR(34)&amp;": "&amp;CHAR(34)&amp;SUBSTITUTE(CriteriTecnici!$F2539,CHAR(34),"'")&amp;CHAR(34)&amp;", "&amp;CHAR(34)&amp;"value"&amp;CHAR(34)&amp;": "&amp;SUBSTITUTE(TRIM(ROUND(IFERROR(CriteriTecnici!$N2539*1,IFERROR(NUMBERVALUE(CriteriTecnici!$N2539,".",","),IFERROR(NUMBERVALUE(CriteriTecnici!$N2539,",","."),0))),4)&amp;""),",",".")&amp;", "&amp;CHAR(34)&amp;"numerator"&amp;CHAR(34)&amp;": "&amp;SUBSTITUTE(TRIM(ROUND(IFERROR(CriteriTecnici!$K2539*1,IFERROR(NUMBERVALUE(CriteriTecnici!$K2539,".",","),IFERROR(NUMBERVALUE(CriteriTecnici!$K2539,",","."),0))),4)&amp;""),",",".")&amp;", "&amp;CHAR(34)&amp;"denominator"&amp;CHAR(34)&amp;": "&amp;SUBSTITUTE(TRIM(ROUND(IFERROR(CriteriTecnici!$L2539*1,IFERROR(NUMBERVALUE(CriteriTecnici!$L2539,".",","),IFERROR(NUMBERVALUE(CriteriTecnici!$L2539,",","."),0))),4)&amp;""),",",".")&amp;", "&amp;CHAR(34)&amp;"flag"&amp;CHAR(34)&amp;": "&amp;SUBSTITUTE(TRIM(ROUND(IFERROR(CriteriTecnici!$M2539*1,IFERROR(NUMBERVALUE(CriteriTecnici!$M2539,".",","),IFERROR(NUMBERVALUE(CriteriTecnici!$M2539,",","."),0))),4)&amp;""),",",".")&amp;", "&amp;CHAR(34)&amp;"rawScore"&amp;CHAR(34)&amp;": "&amp;SUBSTITUTE(TRIM(ROUND(IFERROR(CriteriTecnici!$O2539*1,IFERROR(NUMBERVALUE(CriteriTecnici!$O2539,".",","),IFERROR(NUMBERVALUE(CriteriTecnici!$O2539,",","."),0))),4)&amp;""),",",".")&amp;CHAR(125)&amp;IF(TRUE,",",""))</f>
        <v/>
      </c>
    </row>
    <row r="2760">
      <c r="A2760" s="38">
        <f>IF(CriteriTecnici!$A2540="","","    "&amp;CHAR(123)&amp;CHAR(34)&amp;"bidderId"&amp;CHAR(34)&amp;": "&amp;CHAR(34)&amp;SUBSTITUTE(CriteriTecnici!$A2540,CHAR(34),"'")&amp;CHAR(34)&amp;", "&amp;CHAR(34)&amp;"lotId"&amp;CHAR(34)&amp;": "&amp;CHAR(34)&amp;SUBSTITUTE(CriteriTecnici!$C2540,CHAR(34),"'")&amp;CHAR(34)&amp;", "&amp;CHAR(34)&amp;"criterionId"&amp;CHAR(34)&amp;": "&amp;CHAR(34)&amp;SUBSTITUTE(CriteriTecnici!$D2540,CHAR(34),"'")&amp;CHAR(34)&amp;", "&amp;CHAR(34)&amp;"kind"&amp;CHAR(34)&amp;": "&amp;CHAR(34)&amp;SUBSTITUTE(CriteriTecnici!$F2540,CHAR(34),"'")&amp;CHAR(34)&amp;", "&amp;CHAR(34)&amp;"value"&amp;CHAR(34)&amp;": "&amp;SUBSTITUTE(TRIM(ROUND(IFERROR(CriteriTecnici!$N2540*1,IFERROR(NUMBERVALUE(CriteriTecnici!$N2540,".",","),IFERROR(NUMBERVALUE(CriteriTecnici!$N2540,",","."),0))),4)&amp;""),",",".")&amp;", "&amp;CHAR(34)&amp;"numerator"&amp;CHAR(34)&amp;": "&amp;SUBSTITUTE(TRIM(ROUND(IFERROR(CriteriTecnici!$K2540*1,IFERROR(NUMBERVALUE(CriteriTecnici!$K2540,".",","),IFERROR(NUMBERVALUE(CriteriTecnici!$K2540,",","."),0))),4)&amp;""),",",".")&amp;", "&amp;CHAR(34)&amp;"denominator"&amp;CHAR(34)&amp;": "&amp;SUBSTITUTE(TRIM(ROUND(IFERROR(CriteriTecnici!$L2540*1,IFERROR(NUMBERVALUE(CriteriTecnici!$L2540,".",","),IFERROR(NUMBERVALUE(CriteriTecnici!$L2540,",","."),0))),4)&amp;""),",",".")&amp;", "&amp;CHAR(34)&amp;"flag"&amp;CHAR(34)&amp;": "&amp;SUBSTITUTE(TRIM(ROUND(IFERROR(CriteriTecnici!$M2540*1,IFERROR(NUMBERVALUE(CriteriTecnici!$M2540,".",","),IFERROR(NUMBERVALUE(CriteriTecnici!$M2540,",","."),0))),4)&amp;""),",",".")&amp;", "&amp;CHAR(34)&amp;"rawScore"&amp;CHAR(34)&amp;": "&amp;SUBSTITUTE(TRIM(ROUND(IFERROR(CriteriTecnici!$O2540*1,IFERROR(NUMBERVALUE(CriteriTecnici!$O2540,".",","),IFERROR(NUMBERVALUE(CriteriTecnici!$O2540,",","."),0))),4)&amp;""),",",".")&amp;CHAR(125)&amp;IF(TRUE,",",""))</f>
        <v/>
      </c>
    </row>
    <row r="2761">
      <c r="A2761" s="38">
        <f>IF(CriteriTecnici!$A2541="","","    "&amp;CHAR(123)&amp;CHAR(34)&amp;"bidderId"&amp;CHAR(34)&amp;": "&amp;CHAR(34)&amp;SUBSTITUTE(CriteriTecnici!$A2541,CHAR(34),"'")&amp;CHAR(34)&amp;", "&amp;CHAR(34)&amp;"lotId"&amp;CHAR(34)&amp;": "&amp;CHAR(34)&amp;SUBSTITUTE(CriteriTecnici!$C2541,CHAR(34),"'")&amp;CHAR(34)&amp;", "&amp;CHAR(34)&amp;"criterionId"&amp;CHAR(34)&amp;": "&amp;CHAR(34)&amp;SUBSTITUTE(CriteriTecnici!$D2541,CHAR(34),"'")&amp;CHAR(34)&amp;", "&amp;CHAR(34)&amp;"kind"&amp;CHAR(34)&amp;": "&amp;CHAR(34)&amp;SUBSTITUTE(CriteriTecnici!$F2541,CHAR(34),"'")&amp;CHAR(34)&amp;", "&amp;CHAR(34)&amp;"value"&amp;CHAR(34)&amp;": "&amp;SUBSTITUTE(TRIM(ROUND(IFERROR(CriteriTecnici!$N2541*1,IFERROR(NUMBERVALUE(CriteriTecnici!$N2541,".",","),IFERROR(NUMBERVALUE(CriteriTecnici!$N2541,",","."),0))),4)&amp;""),",",".")&amp;", "&amp;CHAR(34)&amp;"numerator"&amp;CHAR(34)&amp;": "&amp;SUBSTITUTE(TRIM(ROUND(IFERROR(CriteriTecnici!$K2541*1,IFERROR(NUMBERVALUE(CriteriTecnici!$K2541,".",","),IFERROR(NUMBERVALUE(CriteriTecnici!$K2541,",","."),0))),4)&amp;""),",",".")&amp;", "&amp;CHAR(34)&amp;"denominator"&amp;CHAR(34)&amp;": "&amp;SUBSTITUTE(TRIM(ROUND(IFERROR(CriteriTecnici!$L2541*1,IFERROR(NUMBERVALUE(CriteriTecnici!$L2541,".",","),IFERROR(NUMBERVALUE(CriteriTecnici!$L2541,",","."),0))),4)&amp;""),",",".")&amp;", "&amp;CHAR(34)&amp;"flag"&amp;CHAR(34)&amp;": "&amp;SUBSTITUTE(TRIM(ROUND(IFERROR(CriteriTecnici!$M2541*1,IFERROR(NUMBERVALUE(CriteriTecnici!$M2541,".",","),IFERROR(NUMBERVALUE(CriteriTecnici!$M2541,",","."),0))),4)&amp;""),",",".")&amp;", "&amp;CHAR(34)&amp;"rawScore"&amp;CHAR(34)&amp;": "&amp;SUBSTITUTE(TRIM(ROUND(IFERROR(CriteriTecnici!$O2541*1,IFERROR(NUMBERVALUE(CriteriTecnici!$O2541,".",","),IFERROR(NUMBERVALUE(CriteriTecnici!$O2541,",","."),0))),4)&amp;""),",",".")&amp;CHAR(125)&amp;IF(TRUE,",",""))</f>
        <v/>
      </c>
    </row>
    <row r="2762">
      <c r="A2762" s="38">
        <f>IF(CriteriTecnici!$A2542="","","    "&amp;CHAR(123)&amp;CHAR(34)&amp;"bidderId"&amp;CHAR(34)&amp;": "&amp;CHAR(34)&amp;SUBSTITUTE(CriteriTecnici!$A2542,CHAR(34),"'")&amp;CHAR(34)&amp;", "&amp;CHAR(34)&amp;"lotId"&amp;CHAR(34)&amp;": "&amp;CHAR(34)&amp;SUBSTITUTE(CriteriTecnici!$C2542,CHAR(34),"'")&amp;CHAR(34)&amp;", "&amp;CHAR(34)&amp;"criterionId"&amp;CHAR(34)&amp;": "&amp;CHAR(34)&amp;SUBSTITUTE(CriteriTecnici!$D2542,CHAR(34),"'")&amp;CHAR(34)&amp;", "&amp;CHAR(34)&amp;"kind"&amp;CHAR(34)&amp;": "&amp;CHAR(34)&amp;SUBSTITUTE(CriteriTecnici!$F2542,CHAR(34),"'")&amp;CHAR(34)&amp;", "&amp;CHAR(34)&amp;"value"&amp;CHAR(34)&amp;": "&amp;SUBSTITUTE(TRIM(ROUND(IFERROR(CriteriTecnici!$N2542*1,IFERROR(NUMBERVALUE(CriteriTecnici!$N2542,".",","),IFERROR(NUMBERVALUE(CriteriTecnici!$N2542,",","."),0))),4)&amp;""),",",".")&amp;", "&amp;CHAR(34)&amp;"numerator"&amp;CHAR(34)&amp;": "&amp;SUBSTITUTE(TRIM(ROUND(IFERROR(CriteriTecnici!$K2542*1,IFERROR(NUMBERVALUE(CriteriTecnici!$K2542,".",","),IFERROR(NUMBERVALUE(CriteriTecnici!$K2542,",","."),0))),4)&amp;""),",",".")&amp;", "&amp;CHAR(34)&amp;"denominator"&amp;CHAR(34)&amp;": "&amp;SUBSTITUTE(TRIM(ROUND(IFERROR(CriteriTecnici!$L2542*1,IFERROR(NUMBERVALUE(CriteriTecnici!$L2542,".",","),IFERROR(NUMBERVALUE(CriteriTecnici!$L2542,",","."),0))),4)&amp;""),",",".")&amp;", "&amp;CHAR(34)&amp;"flag"&amp;CHAR(34)&amp;": "&amp;SUBSTITUTE(TRIM(ROUND(IFERROR(CriteriTecnici!$M2542*1,IFERROR(NUMBERVALUE(CriteriTecnici!$M2542,".",","),IFERROR(NUMBERVALUE(CriteriTecnici!$M2542,",","."),0))),4)&amp;""),",",".")&amp;", "&amp;CHAR(34)&amp;"rawScore"&amp;CHAR(34)&amp;": "&amp;SUBSTITUTE(TRIM(ROUND(IFERROR(CriteriTecnici!$O2542*1,IFERROR(NUMBERVALUE(CriteriTecnici!$O2542,".",","),IFERROR(NUMBERVALUE(CriteriTecnici!$O2542,",","."),0))),4)&amp;""),",",".")&amp;CHAR(125)&amp;IF(TRUE,",",""))</f>
        <v/>
      </c>
    </row>
    <row r="2763">
      <c r="A2763" s="38">
        <f>IF(CriteriTecnici!$A2543="","","    "&amp;CHAR(123)&amp;CHAR(34)&amp;"bidderId"&amp;CHAR(34)&amp;": "&amp;CHAR(34)&amp;SUBSTITUTE(CriteriTecnici!$A2543,CHAR(34),"'")&amp;CHAR(34)&amp;", "&amp;CHAR(34)&amp;"lotId"&amp;CHAR(34)&amp;": "&amp;CHAR(34)&amp;SUBSTITUTE(CriteriTecnici!$C2543,CHAR(34),"'")&amp;CHAR(34)&amp;", "&amp;CHAR(34)&amp;"criterionId"&amp;CHAR(34)&amp;": "&amp;CHAR(34)&amp;SUBSTITUTE(CriteriTecnici!$D2543,CHAR(34),"'")&amp;CHAR(34)&amp;", "&amp;CHAR(34)&amp;"kind"&amp;CHAR(34)&amp;": "&amp;CHAR(34)&amp;SUBSTITUTE(CriteriTecnici!$F2543,CHAR(34),"'")&amp;CHAR(34)&amp;", "&amp;CHAR(34)&amp;"value"&amp;CHAR(34)&amp;": "&amp;SUBSTITUTE(TRIM(ROUND(IFERROR(CriteriTecnici!$N2543*1,IFERROR(NUMBERVALUE(CriteriTecnici!$N2543,".",","),IFERROR(NUMBERVALUE(CriteriTecnici!$N2543,",","."),0))),4)&amp;""),",",".")&amp;", "&amp;CHAR(34)&amp;"numerator"&amp;CHAR(34)&amp;": "&amp;SUBSTITUTE(TRIM(ROUND(IFERROR(CriteriTecnici!$K2543*1,IFERROR(NUMBERVALUE(CriteriTecnici!$K2543,".",","),IFERROR(NUMBERVALUE(CriteriTecnici!$K2543,",","."),0))),4)&amp;""),",",".")&amp;", "&amp;CHAR(34)&amp;"denominator"&amp;CHAR(34)&amp;": "&amp;SUBSTITUTE(TRIM(ROUND(IFERROR(CriteriTecnici!$L2543*1,IFERROR(NUMBERVALUE(CriteriTecnici!$L2543,".",","),IFERROR(NUMBERVALUE(CriteriTecnici!$L2543,",","."),0))),4)&amp;""),",",".")&amp;", "&amp;CHAR(34)&amp;"flag"&amp;CHAR(34)&amp;": "&amp;SUBSTITUTE(TRIM(ROUND(IFERROR(CriteriTecnici!$M2543*1,IFERROR(NUMBERVALUE(CriteriTecnici!$M2543,".",","),IFERROR(NUMBERVALUE(CriteriTecnici!$M2543,",","."),0))),4)&amp;""),",",".")&amp;", "&amp;CHAR(34)&amp;"rawScore"&amp;CHAR(34)&amp;": "&amp;SUBSTITUTE(TRIM(ROUND(IFERROR(CriteriTecnici!$O2543*1,IFERROR(NUMBERVALUE(CriteriTecnici!$O2543,".",","),IFERROR(NUMBERVALUE(CriteriTecnici!$O2543,",","."),0))),4)&amp;""),",",".")&amp;CHAR(125)&amp;IF(TRUE,",",""))</f>
        <v/>
      </c>
    </row>
    <row r="2764">
      <c r="A2764" s="38">
        <f>IF(CriteriTecnici!$A2544="","","    "&amp;CHAR(123)&amp;CHAR(34)&amp;"bidderId"&amp;CHAR(34)&amp;": "&amp;CHAR(34)&amp;SUBSTITUTE(CriteriTecnici!$A2544,CHAR(34),"'")&amp;CHAR(34)&amp;", "&amp;CHAR(34)&amp;"lotId"&amp;CHAR(34)&amp;": "&amp;CHAR(34)&amp;SUBSTITUTE(CriteriTecnici!$C2544,CHAR(34),"'")&amp;CHAR(34)&amp;", "&amp;CHAR(34)&amp;"criterionId"&amp;CHAR(34)&amp;": "&amp;CHAR(34)&amp;SUBSTITUTE(CriteriTecnici!$D2544,CHAR(34),"'")&amp;CHAR(34)&amp;", "&amp;CHAR(34)&amp;"kind"&amp;CHAR(34)&amp;": "&amp;CHAR(34)&amp;SUBSTITUTE(CriteriTecnici!$F2544,CHAR(34),"'")&amp;CHAR(34)&amp;", "&amp;CHAR(34)&amp;"value"&amp;CHAR(34)&amp;": "&amp;SUBSTITUTE(TRIM(ROUND(IFERROR(CriteriTecnici!$N2544*1,IFERROR(NUMBERVALUE(CriteriTecnici!$N2544,".",","),IFERROR(NUMBERVALUE(CriteriTecnici!$N2544,",","."),0))),4)&amp;""),",",".")&amp;", "&amp;CHAR(34)&amp;"numerator"&amp;CHAR(34)&amp;": "&amp;SUBSTITUTE(TRIM(ROUND(IFERROR(CriteriTecnici!$K2544*1,IFERROR(NUMBERVALUE(CriteriTecnici!$K2544,".",","),IFERROR(NUMBERVALUE(CriteriTecnici!$K2544,",","."),0))),4)&amp;""),",",".")&amp;", "&amp;CHAR(34)&amp;"denominator"&amp;CHAR(34)&amp;": "&amp;SUBSTITUTE(TRIM(ROUND(IFERROR(CriteriTecnici!$L2544*1,IFERROR(NUMBERVALUE(CriteriTecnici!$L2544,".",","),IFERROR(NUMBERVALUE(CriteriTecnici!$L2544,",","."),0))),4)&amp;""),",",".")&amp;", "&amp;CHAR(34)&amp;"flag"&amp;CHAR(34)&amp;": "&amp;SUBSTITUTE(TRIM(ROUND(IFERROR(CriteriTecnici!$M2544*1,IFERROR(NUMBERVALUE(CriteriTecnici!$M2544,".",","),IFERROR(NUMBERVALUE(CriteriTecnici!$M2544,",","."),0))),4)&amp;""),",",".")&amp;", "&amp;CHAR(34)&amp;"rawScore"&amp;CHAR(34)&amp;": "&amp;SUBSTITUTE(TRIM(ROUND(IFERROR(CriteriTecnici!$O2544*1,IFERROR(NUMBERVALUE(CriteriTecnici!$O2544,".",","),IFERROR(NUMBERVALUE(CriteriTecnici!$O2544,",","."),0))),4)&amp;""),",",".")&amp;CHAR(125)&amp;IF(TRUE,",",""))</f>
        <v/>
      </c>
    </row>
    <row r="2765">
      <c r="A2765" s="38">
        <f>IF(CriteriTecnici!$A2545="","","    "&amp;CHAR(123)&amp;CHAR(34)&amp;"bidderId"&amp;CHAR(34)&amp;": "&amp;CHAR(34)&amp;SUBSTITUTE(CriteriTecnici!$A2545,CHAR(34),"'")&amp;CHAR(34)&amp;", "&amp;CHAR(34)&amp;"lotId"&amp;CHAR(34)&amp;": "&amp;CHAR(34)&amp;SUBSTITUTE(CriteriTecnici!$C2545,CHAR(34),"'")&amp;CHAR(34)&amp;", "&amp;CHAR(34)&amp;"criterionId"&amp;CHAR(34)&amp;": "&amp;CHAR(34)&amp;SUBSTITUTE(CriteriTecnici!$D2545,CHAR(34),"'")&amp;CHAR(34)&amp;", "&amp;CHAR(34)&amp;"kind"&amp;CHAR(34)&amp;": "&amp;CHAR(34)&amp;SUBSTITUTE(CriteriTecnici!$F2545,CHAR(34),"'")&amp;CHAR(34)&amp;", "&amp;CHAR(34)&amp;"value"&amp;CHAR(34)&amp;": "&amp;SUBSTITUTE(TRIM(ROUND(IFERROR(CriteriTecnici!$N2545*1,IFERROR(NUMBERVALUE(CriteriTecnici!$N2545,".",","),IFERROR(NUMBERVALUE(CriteriTecnici!$N2545,",","."),0))),4)&amp;""),",",".")&amp;", "&amp;CHAR(34)&amp;"numerator"&amp;CHAR(34)&amp;": "&amp;SUBSTITUTE(TRIM(ROUND(IFERROR(CriteriTecnici!$K2545*1,IFERROR(NUMBERVALUE(CriteriTecnici!$K2545,".",","),IFERROR(NUMBERVALUE(CriteriTecnici!$K2545,",","."),0))),4)&amp;""),",",".")&amp;", "&amp;CHAR(34)&amp;"denominator"&amp;CHAR(34)&amp;": "&amp;SUBSTITUTE(TRIM(ROUND(IFERROR(CriteriTecnici!$L2545*1,IFERROR(NUMBERVALUE(CriteriTecnici!$L2545,".",","),IFERROR(NUMBERVALUE(CriteriTecnici!$L2545,",","."),0))),4)&amp;""),",",".")&amp;", "&amp;CHAR(34)&amp;"flag"&amp;CHAR(34)&amp;": "&amp;SUBSTITUTE(TRIM(ROUND(IFERROR(CriteriTecnici!$M2545*1,IFERROR(NUMBERVALUE(CriteriTecnici!$M2545,".",","),IFERROR(NUMBERVALUE(CriteriTecnici!$M2545,",","."),0))),4)&amp;""),",",".")&amp;", "&amp;CHAR(34)&amp;"rawScore"&amp;CHAR(34)&amp;": "&amp;SUBSTITUTE(TRIM(ROUND(IFERROR(CriteriTecnici!$O2545*1,IFERROR(NUMBERVALUE(CriteriTecnici!$O2545,".",","),IFERROR(NUMBERVALUE(CriteriTecnici!$O2545,",","."),0))),4)&amp;""),",",".")&amp;CHAR(125)&amp;IF(TRUE,",",""))</f>
        <v/>
      </c>
    </row>
    <row r="2766">
      <c r="A2766" s="38">
        <f>IF(CriteriTecnici!$A2546="","","    "&amp;CHAR(123)&amp;CHAR(34)&amp;"bidderId"&amp;CHAR(34)&amp;": "&amp;CHAR(34)&amp;SUBSTITUTE(CriteriTecnici!$A2546,CHAR(34),"'")&amp;CHAR(34)&amp;", "&amp;CHAR(34)&amp;"lotId"&amp;CHAR(34)&amp;": "&amp;CHAR(34)&amp;SUBSTITUTE(CriteriTecnici!$C2546,CHAR(34),"'")&amp;CHAR(34)&amp;", "&amp;CHAR(34)&amp;"criterionId"&amp;CHAR(34)&amp;": "&amp;CHAR(34)&amp;SUBSTITUTE(CriteriTecnici!$D2546,CHAR(34),"'")&amp;CHAR(34)&amp;", "&amp;CHAR(34)&amp;"kind"&amp;CHAR(34)&amp;": "&amp;CHAR(34)&amp;SUBSTITUTE(CriteriTecnici!$F2546,CHAR(34),"'")&amp;CHAR(34)&amp;", "&amp;CHAR(34)&amp;"value"&amp;CHAR(34)&amp;": "&amp;SUBSTITUTE(TRIM(ROUND(IFERROR(CriteriTecnici!$N2546*1,IFERROR(NUMBERVALUE(CriteriTecnici!$N2546,".",","),IFERROR(NUMBERVALUE(CriteriTecnici!$N2546,",","."),0))),4)&amp;""),",",".")&amp;", "&amp;CHAR(34)&amp;"numerator"&amp;CHAR(34)&amp;": "&amp;SUBSTITUTE(TRIM(ROUND(IFERROR(CriteriTecnici!$K2546*1,IFERROR(NUMBERVALUE(CriteriTecnici!$K2546,".",","),IFERROR(NUMBERVALUE(CriteriTecnici!$K2546,",","."),0))),4)&amp;""),",",".")&amp;", "&amp;CHAR(34)&amp;"denominator"&amp;CHAR(34)&amp;": "&amp;SUBSTITUTE(TRIM(ROUND(IFERROR(CriteriTecnici!$L2546*1,IFERROR(NUMBERVALUE(CriteriTecnici!$L2546,".",","),IFERROR(NUMBERVALUE(CriteriTecnici!$L2546,",","."),0))),4)&amp;""),",",".")&amp;", "&amp;CHAR(34)&amp;"flag"&amp;CHAR(34)&amp;": "&amp;SUBSTITUTE(TRIM(ROUND(IFERROR(CriteriTecnici!$M2546*1,IFERROR(NUMBERVALUE(CriteriTecnici!$M2546,".",","),IFERROR(NUMBERVALUE(CriteriTecnici!$M2546,",","."),0))),4)&amp;""),",",".")&amp;", "&amp;CHAR(34)&amp;"rawScore"&amp;CHAR(34)&amp;": "&amp;SUBSTITUTE(TRIM(ROUND(IFERROR(CriteriTecnici!$O2546*1,IFERROR(NUMBERVALUE(CriteriTecnici!$O2546,".",","),IFERROR(NUMBERVALUE(CriteriTecnici!$O2546,",","."),0))),4)&amp;""),",",".")&amp;CHAR(125)&amp;IF(COUNTA(Offerte!$A84:$A$200)&gt;0,",",""))</f>
        <v/>
      </c>
    </row>
    <row r="2767">
      <c r="A2767" s="38">
        <f>IF(CriteriTecnici!$A2547="","","    "&amp;CHAR(123)&amp;CHAR(34)&amp;"bidderId"&amp;CHAR(34)&amp;": "&amp;CHAR(34)&amp;SUBSTITUTE(CriteriTecnici!$A2547,CHAR(34),"'")&amp;CHAR(34)&amp;", "&amp;CHAR(34)&amp;"lotId"&amp;CHAR(34)&amp;": "&amp;CHAR(34)&amp;SUBSTITUTE(CriteriTecnici!$C2547,CHAR(34),"'")&amp;CHAR(34)&amp;", "&amp;CHAR(34)&amp;"criterionId"&amp;CHAR(34)&amp;": "&amp;CHAR(34)&amp;SUBSTITUTE(CriteriTecnici!$D2547,CHAR(34),"'")&amp;CHAR(34)&amp;", "&amp;CHAR(34)&amp;"kind"&amp;CHAR(34)&amp;": "&amp;CHAR(34)&amp;SUBSTITUTE(CriteriTecnici!$F2547,CHAR(34),"'")&amp;CHAR(34)&amp;", "&amp;CHAR(34)&amp;"value"&amp;CHAR(34)&amp;": "&amp;SUBSTITUTE(TRIM(ROUND(IFERROR(CriteriTecnici!$N2547*1,IFERROR(NUMBERVALUE(CriteriTecnici!$N2547,".",","),IFERROR(NUMBERVALUE(CriteriTecnici!$N2547,",","."),0))),4)&amp;""),",",".")&amp;", "&amp;CHAR(34)&amp;"numerator"&amp;CHAR(34)&amp;": "&amp;SUBSTITUTE(TRIM(ROUND(IFERROR(CriteriTecnici!$K2547*1,IFERROR(NUMBERVALUE(CriteriTecnici!$K2547,".",","),IFERROR(NUMBERVALUE(CriteriTecnici!$K2547,",","."),0))),4)&amp;""),",",".")&amp;", "&amp;CHAR(34)&amp;"denominator"&amp;CHAR(34)&amp;": "&amp;SUBSTITUTE(TRIM(ROUND(IFERROR(CriteriTecnici!$L2547*1,IFERROR(NUMBERVALUE(CriteriTecnici!$L2547,".",","),IFERROR(NUMBERVALUE(CriteriTecnici!$L2547,",","."),0))),4)&amp;""),",",".")&amp;", "&amp;CHAR(34)&amp;"flag"&amp;CHAR(34)&amp;": "&amp;SUBSTITUTE(TRIM(ROUND(IFERROR(CriteriTecnici!$M2547*1,IFERROR(NUMBERVALUE(CriteriTecnici!$M2547,".",","),IFERROR(NUMBERVALUE(CriteriTecnici!$M2547,",","."),0))),4)&amp;""),",",".")&amp;", "&amp;CHAR(34)&amp;"rawScore"&amp;CHAR(34)&amp;": "&amp;SUBSTITUTE(TRIM(ROUND(IFERROR(CriteriTecnici!$O2547*1,IFERROR(NUMBERVALUE(CriteriTecnici!$O2547,".",","),IFERROR(NUMBERVALUE(CriteriTecnici!$O2547,",","."),0))),4)&amp;""),",",".")&amp;CHAR(125)&amp;IF(TRUE,",",""))</f>
        <v/>
      </c>
    </row>
    <row r="2768">
      <c r="A2768" s="38">
        <f>IF(CriteriTecnici!$A2548="","","    "&amp;CHAR(123)&amp;CHAR(34)&amp;"bidderId"&amp;CHAR(34)&amp;": "&amp;CHAR(34)&amp;SUBSTITUTE(CriteriTecnici!$A2548,CHAR(34),"'")&amp;CHAR(34)&amp;", "&amp;CHAR(34)&amp;"lotId"&amp;CHAR(34)&amp;": "&amp;CHAR(34)&amp;SUBSTITUTE(CriteriTecnici!$C2548,CHAR(34),"'")&amp;CHAR(34)&amp;", "&amp;CHAR(34)&amp;"criterionId"&amp;CHAR(34)&amp;": "&amp;CHAR(34)&amp;SUBSTITUTE(CriteriTecnici!$D2548,CHAR(34),"'")&amp;CHAR(34)&amp;", "&amp;CHAR(34)&amp;"kind"&amp;CHAR(34)&amp;": "&amp;CHAR(34)&amp;SUBSTITUTE(CriteriTecnici!$F2548,CHAR(34),"'")&amp;CHAR(34)&amp;", "&amp;CHAR(34)&amp;"value"&amp;CHAR(34)&amp;": "&amp;SUBSTITUTE(TRIM(ROUND(IFERROR(CriteriTecnici!$N2548*1,IFERROR(NUMBERVALUE(CriteriTecnici!$N2548,".",","),IFERROR(NUMBERVALUE(CriteriTecnici!$N2548,",","."),0))),4)&amp;""),",",".")&amp;", "&amp;CHAR(34)&amp;"numerator"&amp;CHAR(34)&amp;": "&amp;SUBSTITUTE(TRIM(ROUND(IFERROR(CriteriTecnici!$K2548*1,IFERROR(NUMBERVALUE(CriteriTecnici!$K2548,".",","),IFERROR(NUMBERVALUE(CriteriTecnici!$K2548,",","."),0))),4)&amp;""),",",".")&amp;", "&amp;CHAR(34)&amp;"denominator"&amp;CHAR(34)&amp;": "&amp;SUBSTITUTE(TRIM(ROUND(IFERROR(CriteriTecnici!$L2548*1,IFERROR(NUMBERVALUE(CriteriTecnici!$L2548,".",","),IFERROR(NUMBERVALUE(CriteriTecnici!$L2548,",","."),0))),4)&amp;""),",",".")&amp;", "&amp;CHAR(34)&amp;"flag"&amp;CHAR(34)&amp;": "&amp;SUBSTITUTE(TRIM(ROUND(IFERROR(CriteriTecnici!$M2548*1,IFERROR(NUMBERVALUE(CriteriTecnici!$M2548,".",","),IFERROR(NUMBERVALUE(CriteriTecnici!$M2548,",","."),0))),4)&amp;""),",",".")&amp;", "&amp;CHAR(34)&amp;"rawScore"&amp;CHAR(34)&amp;": "&amp;SUBSTITUTE(TRIM(ROUND(IFERROR(CriteriTecnici!$O2548*1,IFERROR(NUMBERVALUE(CriteriTecnici!$O2548,".",","),IFERROR(NUMBERVALUE(CriteriTecnici!$O2548,",","."),0))),4)&amp;""),",",".")&amp;CHAR(125)&amp;IF(TRUE,",",""))</f>
        <v/>
      </c>
    </row>
    <row r="2769">
      <c r="A2769" s="38">
        <f>IF(CriteriTecnici!$A2549="","","    "&amp;CHAR(123)&amp;CHAR(34)&amp;"bidderId"&amp;CHAR(34)&amp;": "&amp;CHAR(34)&amp;SUBSTITUTE(CriteriTecnici!$A2549,CHAR(34),"'")&amp;CHAR(34)&amp;", "&amp;CHAR(34)&amp;"lotId"&amp;CHAR(34)&amp;": "&amp;CHAR(34)&amp;SUBSTITUTE(CriteriTecnici!$C2549,CHAR(34),"'")&amp;CHAR(34)&amp;", "&amp;CHAR(34)&amp;"criterionId"&amp;CHAR(34)&amp;": "&amp;CHAR(34)&amp;SUBSTITUTE(CriteriTecnici!$D2549,CHAR(34),"'")&amp;CHAR(34)&amp;", "&amp;CHAR(34)&amp;"kind"&amp;CHAR(34)&amp;": "&amp;CHAR(34)&amp;SUBSTITUTE(CriteriTecnici!$F2549,CHAR(34),"'")&amp;CHAR(34)&amp;", "&amp;CHAR(34)&amp;"value"&amp;CHAR(34)&amp;": "&amp;SUBSTITUTE(TRIM(ROUND(IFERROR(CriteriTecnici!$N2549*1,IFERROR(NUMBERVALUE(CriteriTecnici!$N2549,".",","),IFERROR(NUMBERVALUE(CriteriTecnici!$N2549,",","."),0))),4)&amp;""),",",".")&amp;", "&amp;CHAR(34)&amp;"numerator"&amp;CHAR(34)&amp;": "&amp;SUBSTITUTE(TRIM(ROUND(IFERROR(CriteriTecnici!$K2549*1,IFERROR(NUMBERVALUE(CriteriTecnici!$K2549,".",","),IFERROR(NUMBERVALUE(CriteriTecnici!$K2549,",","."),0))),4)&amp;""),",",".")&amp;", "&amp;CHAR(34)&amp;"denominator"&amp;CHAR(34)&amp;": "&amp;SUBSTITUTE(TRIM(ROUND(IFERROR(CriteriTecnici!$L2549*1,IFERROR(NUMBERVALUE(CriteriTecnici!$L2549,".",","),IFERROR(NUMBERVALUE(CriteriTecnici!$L2549,",","."),0))),4)&amp;""),",",".")&amp;", "&amp;CHAR(34)&amp;"flag"&amp;CHAR(34)&amp;": "&amp;SUBSTITUTE(TRIM(ROUND(IFERROR(CriteriTecnici!$M2549*1,IFERROR(NUMBERVALUE(CriteriTecnici!$M2549,".",","),IFERROR(NUMBERVALUE(CriteriTecnici!$M2549,",","."),0))),4)&amp;""),",",".")&amp;", "&amp;CHAR(34)&amp;"rawScore"&amp;CHAR(34)&amp;": "&amp;SUBSTITUTE(TRIM(ROUND(IFERROR(CriteriTecnici!$O2549*1,IFERROR(NUMBERVALUE(CriteriTecnici!$O2549,".",","),IFERROR(NUMBERVALUE(CriteriTecnici!$O2549,",","."),0))),4)&amp;""),",",".")&amp;CHAR(125)&amp;IF(TRUE,",",""))</f>
        <v/>
      </c>
    </row>
    <row r="2770">
      <c r="A2770" s="38">
        <f>IF(CriteriTecnici!$A2550="","","    "&amp;CHAR(123)&amp;CHAR(34)&amp;"bidderId"&amp;CHAR(34)&amp;": "&amp;CHAR(34)&amp;SUBSTITUTE(CriteriTecnici!$A2550,CHAR(34),"'")&amp;CHAR(34)&amp;", "&amp;CHAR(34)&amp;"lotId"&amp;CHAR(34)&amp;": "&amp;CHAR(34)&amp;SUBSTITUTE(CriteriTecnici!$C2550,CHAR(34),"'")&amp;CHAR(34)&amp;", "&amp;CHAR(34)&amp;"criterionId"&amp;CHAR(34)&amp;": "&amp;CHAR(34)&amp;SUBSTITUTE(CriteriTecnici!$D2550,CHAR(34),"'")&amp;CHAR(34)&amp;", "&amp;CHAR(34)&amp;"kind"&amp;CHAR(34)&amp;": "&amp;CHAR(34)&amp;SUBSTITUTE(CriteriTecnici!$F2550,CHAR(34),"'")&amp;CHAR(34)&amp;", "&amp;CHAR(34)&amp;"value"&amp;CHAR(34)&amp;": "&amp;SUBSTITUTE(TRIM(ROUND(IFERROR(CriteriTecnici!$N2550*1,IFERROR(NUMBERVALUE(CriteriTecnici!$N2550,".",","),IFERROR(NUMBERVALUE(CriteriTecnici!$N2550,",","."),0))),4)&amp;""),",",".")&amp;", "&amp;CHAR(34)&amp;"numerator"&amp;CHAR(34)&amp;": "&amp;SUBSTITUTE(TRIM(ROUND(IFERROR(CriteriTecnici!$K2550*1,IFERROR(NUMBERVALUE(CriteriTecnici!$K2550,".",","),IFERROR(NUMBERVALUE(CriteriTecnici!$K2550,",","."),0))),4)&amp;""),",",".")&amp;", "&amp;CHAR(34)&amp;"denominator"&amp;CHAR(34)&amp;": "&amp;SUBSTITUTE(TRIM(ROUND(IFERROR(CriteriTecnici!$L2550*1,IFERROR(NUMBERVALUE(CriteriTecnici!$L2550,".",","),IFERROR(NUMBERVALUE(CriteriTecnici!$L2550,",","."),0))),4)&amp;""),",",".")&amp;", "&amp;CHAR(34)&amp;"flag"&amp;CHAR(34)&amp;": "&amp;SUBSTITUTE(TRIM(ROUND(IFERROR(CriteriTecnici!$M2550*1,IFERROR(NUMBERVALUE(CriteriTecnici!$M2550,".",","),IFERROR(NUMBERVALUE(CriteriTecnici!$M2550,",","."),0))),4)&amp;""),",",".")&amp;", "&amp;CHAR(34)&amp;"rawScore"&amp;CHAR(34)&amp;": "&amp;SUBSTITUTE(TRIM(ROUND(IFERROR(CriteriTecnici!$O2550*1,IFERROR(NUMBERVALUE(CriteriTecnici!$O2550,".",","),IFERROR(NUMBERVALUE(CriteriTecnici!$O2550,",","."),0))),4)&amp;""),",",".")&amp;CHAR(125)&amp;IF(TRUE,",",""))</f>
        <v/>
      </c>
    </row>
    <row r="2771">
      <c r="A2771" s="38">
        <f>IF(CriteriTecnici!$A2551="","","    "&amp;CHAR(123)&amp;CHAR(34)&amp;"bidderId"&amp;CHAR(34)&amp;": "&amp;CHAR(34)&amp;SUBSTITUTE(CriteriTecnici!$A2551,CHAR(34),"'")&amp;CHAR(34)&amp;", "&amp;CHAR(34)&amp;"lotId"&amp;CHAR(34)&amp;": "&amp;CHAR(34)&amp;SUBSTITUTE(CriteriTecnici!$C2551,CHAR(34),"'")&amp;CHAR(34)&amp;", "&amp;CHAR(34)&amp;"criterionId"&amp;CHAR(34)&amp;": "&amp;CHAR(34)&amp;SUBSTITUTE(CriteriTecnici!$D2551,CHAR(34),"'")&amp;CHAR(34)&amp;", "&amp;CHAR(34)&amp;"kind"&amp;CHAR(34)&amp;": "&amp;CHAR(34)&amp;SUBSTITUTE(CriteriTecnici!$F2551,CHAR(34),"'")&amp;CHAR(34)&amp;", "&amp;CHAR(34)&amp;"value"&amp;CHAR(34)&amp;": "&amp;SUBSTITUTE(TRIM(ROUND(IFERROR(CriteriTecnici!$N2551*1,IFERROR(NUMBERVALUE(CriteriTecnici!$N2551,".",","),IFERROR(NUMBERVALUE(CriteriTecnici!$N2551,",","."),0))),4)&amp;""),",",".")&amp;", "&amp;CHAR(34)&amp;"numerator"&amp;CHAR(34)&amp;": "&amp;SUBSTITUTE(TRIM(ROUND(IFERROR(CriteriTecnici!$K2551*1,IFERROR(NUMBERVALUE(CriteriTecnici!$K2551,".",","),IFERROR(NUMBERVALUE(CriteriTecnici!$K2551,",","."),0))),4)&amp;""),",",".")&amp;", "&amp;CHAR(34)&amp;"denominator"&amp;CHAR(34)&amp;": "&amp;SUBSTITUTE(TRIM(ROUND(IFERROR(CriteriTecnici!$L2551*1,IFERROR(NUMBERVALUE(CriteriTecnici!$L2551,".",","),IFERROR(NUMBERVALUE(CriteriTecnici!$L2551,",","."),0))),4)&amp;""),",",".")&amp;", "&amp;CHAR(34)&amp;"flag"&amp;CHAR(34)&amp;": "&amp;SUBSTITUTE(TRIM(ROUND(IFERROR(CriteriTecnici!$M2551*1,IFERROR(NUMBERVALUE(CriteriTecnici!$M2551,".",","),IFERROR(NUMBERVALUE(CriteriTecnici!$M2551,",","."),0))),4)&amp;""),",",".")&amp;", "&amp;CHAR(34)&amp;"rawScore"&amp;CHAR(34)&amp;": "&amp;SUBSTITUTE(TRIM(ROUND(IFERROR(CriteriTecnici!$O2551*1,IFERROR(NUMBERVALUE(CriteriTecnici!$O2551,".",","),IFERROR(NUMBERVALUE(CriteriTecnici!$O2551,",","."),0))),4)&amp;""),",",".")&amp;CHAR(125)&amp;IF(TRUE,",",""))</f>
        <v/>
      </c>
    </row>
    <row r="2772">
      <c r="A2772" s="38">
        <f>IF(CriteriTecnici!$A2552="","","    "&amp;CHAR(123)&amp;CHAR(34)&amp;"bidderId"&amp;CHAR(34)&amp;": "&amp;CHAR(34)&amp;SUBSTITUTE(CriteriTecnici!$A2552,CHAR(34),"'")&amp;CHAR(34)&amp;", "&amp;CHAR(34)&amp;"lotId"&amp;CHAR(34)&amp;": "&amp;CHAR(34)&amp;SUBSTITUTE(CriteriTecnici!$C2552,CHAR(34),"'")&amp;CHAR(34)&amp;", "&amp;CHAR(34)&amp;"criterionId"&amp;CHAR(34)&amp;": "&amp;CHAR(34)&amp;SUBSTITUTE(CriteriTecnici!$D2552,CHAR(34),"'")&amp;CHAR(34)&amp;", "&amp;CHAR(34)&amp;"kind"&amp;CHAR(34)&amp;": "&amp;CHAR(34)&amp;SUBSTITUTE(CriteriTecnici!$F2552,CHAR(34),"'")&amp;CHAR(34)&amp;", "&amp;CHAR(34)&amp;"value"&amp;CHAR(34)&amp;": "&amp;SUBSTITUTE(TRIM(ROUND(IFERROR(CriteriTecnici!$N2552*1,IFERROR(NUMBERVALUE(CriteriTecnici!$N2552,".",","),IFERROR(NUMBERVALUE(CriteriTecnici!$N2552,",","."),0))),4)&amp;""),",",".")&amp;", "&amp;CHAR(34)&amp;"numerator"&amp;CHAR(34)&amp;": "&amp;SUBSTITUTE(TRIM(ROUND(IFERROR(CriteriTecnici!$K2552*1,IFERROR(NUMBERVALUE(CriteriTecnici!$K2552,".",","),IFERROR(NUMBERVALUE(CriteriTecnici!$K2552,",","."),0))),4)&amp;""),",",".")&amp;", "&amp;CHAR(34)&amp;"denominator"&amp;CHAR(34)&amp;": "&amp;SUBSTITUTE(TRIM(ROUND(IFERROR(CriteriTecnici!$L2552*1,IFERROR(NUMBERVALUE(CriteriTecnici!$L2552,".",","),IFERROR(NUMBERVALUE(CriteriTecnici!$L2552,",","."),0))),4)&amp;""),",",".")&amp;", "&amp;CHAR(34)&amp;"flag"&amp;CHAR(34)&amp;": "&amp;SUBSTITUTE(TRIM(ROUND(IFERROR(CriteriTecnici!$M2552*1,IFERROR(NUMBERVALUE(CriteriTecnici!$M2552,".",","),IFERROR(NUMBERVALUE(CriteriTecnici!$M2552,",","."),0))),4)&amp;""),",",".")&amp;", "&amp;CHAR(34)&amp;"rawScore"&amp;CHAR(34)&amp;": "&amp;SUBSTITUTE(TRIM(ROUND(IFERROR(CriteriTecnici!$O2552*1,IFERROR(NUMBERVALUE(CriteriTecnici!$O2552,".",","),IFERROR(NUMBERVALUE(CriteriTecnici!$O2552,",","."),0))),4)&amp;""),",",".")&amp;CHAR(125)&amp;IF(TRUE,",",""))</f>
        <v/>
      </c>
    </row>
    <row r="2773">
      <c r="A2773" s="38">
        <f>IF(CriteriTecnici!$A2553="","","    "&amp;CHAR(123)&amp;CHAR(34)&amp;"bidderId"&amp;CHAR(34)&amp;": "&amp;CHAR(34)&amp;SUBSTITUTE(CriteriTecnici!$A2553,CHAR(34),"'")&amp;CHAR(34)&amp;", "&amp;CHAR(34)&amp;"lotId"&amp;CHAR(34)&amp;": "&amp;CHAR(34)&amp;SUBSTITUTE(CriteriTecnici!$C2553,CHAR(34),"'")&amp;CHAR(34)&amp;", "&amp;CHAR(34)&amp;"criterionId"&amp;CHAR(34)&amp;": "&amp;CHAR(34)&amp;SUBSTITUTE(CriteriTecnici!$D2553,CHAR(34),"'")&amp;CHAR(34)&amp;", "&amp;CHAR(34)&amp;"kind"&amp;CHAR(34)&amp;": "&amp;CHAR(34)&amp;SUBSTITUTE(CriteriTecnici!$F2553,CHAR(34),"'")&amp;CHAR(34)&amp;", "&amp;CHAR(34)&amp;"value"&amp;CHAR(34)&amp;": "&amp;SUBSTITUTE(TRIM(ROUND(IFERROR(CriteriTecnici!$N2553*1,IFERROR(NUMBERVALUE(CriteriTecnici!$N2553,".",","),IFERROR(NUMBERVALUE(CriteriTecnici!$N2553,",","."),0))),4)&amp;""),",",".")&amp;", "&amp;CHAR(34)&amp;"numerator"&amp;CHAR(34)&amp;": "&amp;SUBSTITUTE(TRIM(ROUND(IFERROR(CriteriTecnici!$K2553*1,IFERROR(NUMBERVALUE(CriteriTecnici!$K2553,".",","),IFERROR(NUMBERVALUE(CriteriTecnici!$K2553,",","."),0))),4)&amp;""),",",".")&amp;", "&amp;CHAR(34)&amp;"denominator"&amp;CHAR(34)&amp;": "&amp;SUBSTITUTE(TRIM(ROUND(IFERROR(CriteriTecnici!$L2553*1,IFERROR(NUMBERVALUE(CriteriTecnici!$L2553,".",","),IFERROR(NUMBERVALUE(CriteriTecnici!$L2553,",","."),0))),4)&amp;""),",",".")&amp;", "&amp;CHAR(34)&amp;"flag"&amp;CHAR(34)&amp;": "&amp;SUBSTITUTE(TRIM(ROUND(IFERROR(CriteriTecnici!$M2553*1,IFERROR(NUMBERVALUE(CriteriTecnici!$M2553,".",","),IFERROR(NUMBERVALUE(CriteriTecnici!$M2553,",","."),0))),4)&amp;""),",",".")&amp;", "&amp;CHAR(34)&amp;"rawScore"&amp;CHAR(34)&amp;": "&amp;SUBSTITUTE(TRIM(ROUND(IFERROR(CriteriTecnici!$O2553*1,IFERROR(NUMBERVALUE(CriteriTecnici!$O2553,".",","),IFERROR(NUMBERVALUE(CriteriTecnici!$O2553,",","."),0))),4)&amp;""),",",".")&amp;CHAR(125)&amp;IF(TRUE,",",""))</f>
        <v/>
      </c>
    </row>
    <row r="2774">
      <c r="A2774" s="38">
        <f>IF(CriteriTecnici!$A2554="","","    "&amp;CHAR(123)&amp;CHAR(34)&amp;"bidderId"&amp;CHAR(34)&amp;": "&amp;CHAR(34)&amp;SUBSTITUTE(CriteriTecnici!$A2554,CHAR(34),"'")&amp;CHAR(34)&amp;", "&amp;CHAR(34)&amp;"lotId"&amp;CHAR(34)&amp;": "&amp;CHAR(34)&amp;SUBSTITUTE(CriteriTecnici!$C2554,CHAR(34),"'")&amp;CHAR(34)&amp;", "&amp;CHAR(34)&amp;"criterionId"&amp;CHAR(34)&amp;": "&amp;CHAR(34)&amp;SUBSTITUTE(CriteriTecnici!$D2554,CHAR(34),"'")&amp;CHAR(34)&amp;", "&amp;CHAR(34)&amp;"kind"&amp;CHAR(34)&amp;": "&amp;CHAR(34)&amp;SUBSTITUTE(CriteriTecnici!$F2554,CHAR(34),"'")&amp;CHAR(34)&amp;", "&amp;CHAR(34)&amp;"value"&amp;CHAR(34)&amp;": "&amp;SUBSTITUTE(TRIM(ROUND(IFERROR(CriteriTecnici!$N2554*1,IFERROR(NUMBERVALUE(CriteriTecnici!$N2554,".",","),IFERROR(NUMBERVALUE(CriteriTecnici!$N2554,",","."),0))),4)&amp;""),",",".")&amp;", "&amp;CHAR(34)&amp;"numerator"&amp;CHAR(34)&amp;": "&amp;SUBSTITUTE(TRIM(ROUND(IFERROR(CriteriTecnici!$K2554*1,IFERROR(NUMBERVALUE(CriteriTecnici!$K2554,".",","),IFERROR(NUMBERVALUE(CriteriTecnici!$K2554,",","."),0))),4)&amp;""),",",".")&amp;", "&amp;CHAR(34)&amp;"denominator"&amp;CHAR(34)&amp;": "&amp;SUBSTITUTE(TRIM(ROUND(IFERROR(CriteriTecnici!$L2554*1,IFERROR(NUMBERVALUE(CriteriTecnici!$L2554,".",","),IFERROR(NUMBERVALUE(CriteriTecnici!$L2554,",","."),0))),4)&amp;""),",",".")&amp;", "&amp;CHAR(34)&amp;"flag"&amp;CHAR(34)&amp;": "&amp;SUBSTITUTE(TRIM(ROUND(IFERROR(CriteriTecnici!$M2554*1,IFERROR(NUMBERVALUE(CriteriTecnici!$M2554,".",","),IFERROR(NUMBERVALUE(CriteriTecnici!$M2554,",","."),0))),4)&amp;""),",",".")&amp;", "&amp;CHAR(34)&amp;"rawScore"&amp;CHAR(34)&amp;": "&amp;SUBSTITUTE(TRIM(ROUND(IFERROR(CriteriTecnici!$O2554*1,IFERROR(NUMBERVALUE(CriteriTecnici!$O2554,".",","),IFERROR(NUMBERVALUE(CriteriTecnici!$O2554,",","."),0))),4)&amp;""),",",".")&amp;CHAR(125)&amp;IF(TRUE,",",""))</f>
        <v/>
      </c>
    </row>
    <row r="2775">
      <c r="A2775" s="38">
        <f>IF(CriteriTecnici!$A2555="","","    "&amp;CHAR(123)&amp;CHAR(34)&amp;"bidderId"&amp;CHAR(34)&amp;": "&amp;CHAR(34)&amp;SUBSTITUTE(CriteriTecnici!$A2555,CHAR(34),"'")&amp;CHAR(34)&amp;", "&amp;CHAR(34)&amp;"lotId"&amp;CHAR(34)&amp;": "&amp;CHAR(34)&amp;SUBSTITUTE(CriteriTecnici!$C2555,CHAR(34),"'")&amp;CHAR(34)&amp;", "&amp;CHAR(34)&amp;"criterionId"&amp;CHAR(34)&amp;": "&amp;CHAR(34)&amp;SUBSTITUTE(CriteriTecnici!$D2555,CHAR(34),"'")&amp;CHAR(34)&amp;", "&amp;CHAR(34)&amp;"kind"&amp;CHAR(34)&amp;": "&amp;CHAR(34)&amp;SUBSTITUTE(CriteriTecnici!$F2555,CHAR(34),"'")&amp;CHAR(34)&amp;", "&amp;CHAR(34)&amp;"value"&amp;CHAR(34)&amp;": "&amp;SUBSTITUTE(TRIM(ROUND(IFERROR(CriteriTecnici!$N2555*1,IFERROR(NUMBERVALUE(CriteriTecnici!$N2555,".",","),IFERROR(NUMBERVALUE(CriteriTecnici!$N2555,",","."),0))),4)&amp;""),",",".")&amp;", "&amp;CHAR(34)&amp;"numerator"&amp;CHAR(34)&amp;": "&amp;SUBSTITUTE(TRIM(ROUND(IFERROR(CriteriTecnici!$K2555*1,IFERROR(NUMBERVALUE(CriteriTecnici!$K2555,".",","),IFERROR(NUMBERVALUE(CriteriTecnici!$K2555,",","."),0))),4)&amp;""),",",".")&amp;", "&amp;CHAR(34)&amp;"denominator"&amp;CHAR(34)&amp;": "&amp;SUBSTITUTE(TRIM(ROUND(IFERROR(CriteriTecnici!$L2555*1,IFERROR(NUMBERVALUE(CriteriTecnici!$L2555,".",","),IFERROR(NUMBERVALUE(CriteriTecnici!$L2555,",","."),0))),4)&amp;""),",",".")&amp;", "&amp;CHAR(34)&amp;"flag"&amp;CHAR(34)&amp;": "&amp;SUBSTITUTE(TRIM(ROUND(IFERROR(CriteriTecnici!$M2555*1,IFERROR(NUMBERVALUE(CriteriTecnici!$M2555,".",","),IFERROR(NUMBERVALUE(CriteriTecnici!$M2555,",","."),0))),4)&amp;""),",",".")&amp;", "&amp;CHAR(34)&amp;"rawScore"&amp;CHAR(34)&amp;": "&amp;SUBSTITUTE(TRIM(ROUND(IFERROR(CriteriTecnici!$O2555*1,IFERROR(NUMBERVALUE(CriteriTecnici!$O2555,".",","),IFERROR(NUMBERVALUE(CriteriTecnici!$O2555,",","."),0))),4)&amp;""),",",".")&amp;CHAR(125)&amp;IF(TRUE,",",""))</f>
        <v/>
      </c>
    </row>
    <row r="2776">
      <c r="A2776" s="38">
        <f>IF(CriteriTecnici!$A2556="","","    "&amp;CHAR(123)&amp;CHAR(34)&amp;"bidderId"&amp;CHAR(34)&amp;": "&amp;CHAR(34)&amp;SUBSTITUTE(CriteriTecnici!$A2556,CHAR(34),"'")&amp;CHAR(34)&amp;", "&amp;CHAR(34)&amp;"lotId"&amp;CHAR(34)&amp;": "&amp;CHAR(34)&amp;SUBSTITUTE(CriteriTecnici!$C2556,CHAR(34),"'")&amp;CHAR(34)&amp;", "&amp;CHAR(34)&amp;"criterionId"&amp;CHAR(34)&amp;": "&amp;CHAR(34)&amp;SUBSTITUTE(CriteriTecnici!$D2556,CHAR(34),"'")&amp;CHAR(34)&amp;", "&amp;CHAR(34)&amp;"kind"&amp;CHAR(34)&amp;": "&amp;CHAR(34)&amp;SUBSTITUTE(CriteriTecnici!$F2556,CHAR(34),"'")&amp;CHAR(34)&amp;", "&amp;CHAR(34)&amp;"value"&amp;CHAR(34)&amp;": "&amp;SUBSTITUTE(TRIM(ROUND(IFERROR(CriteriTecnici!$N2556*1,IFERROR(NUMBERVALUE(CriteriTecnici!$N2556,".",","),IFERROR(NUMBERVALUE(CriteriTecnici!$N2556,",","."),0))),4)&amp;""),",",".")&amp;", "&amp;CHAR(34)&amp;"numerator"&amp;CHAR(34)&amp;": "&amp;SUBSTITUTE(TRIM(ROUND(IFERROR(CriteriTecnici!$K2556*1,IFERROR(NUMBERVALUE(CriteriTecnici!$K2556,".",","),IFERROR(NUMBERVALUE(CriteriTecnici!$K2556,",","."),0))),4)&amp;""),",",".")&amp;", "&amp;CHAR(34)&amp;"denominator"&amp;CHAR(34)&amp;": "&amp;SUBSTITUTE(TRIM(ROUND(IFERROR(CriteriTecnici!$L2556*1,IFERROR(NUMBERVALUE(CriteriTecnici!$L2556,".",","),IFERROR(NUMBERVALUE(CriteriTecnici!$L2556,",","."),0))),4)&amp;""),",",".")&amp;", "&amp;CHAR(34)&amp;"flag"&amp;CHAR(34)&amp;": "&amp;SUBSTITUTE(TRIM(ROUND(IFERROR(CriteriTecnici!$M2556*1,IFERROR(NUMBERVALUE(CriteriTecnici!$M2556,".",","),IFERROR(NUMBERVALUE(CriteriTecnici!$M2556,",","."),0))),4)&amp;""),",",".")&amp;", "&amp;CHAR(34)&amp;"rawScore"&amp;CHAR(34)&amp;": "&amp;SUBSTITUTE(TRIM(ROUND(IFERROR(CriteriTecnici!$O2556*1,IFERROR(NUMBERVALUE(CriteriTecnici!$O2556,".",","),IFERROR(NUMBERVALUE(CriteriTecnici!$O2556,",","."),0))),4)&amp;""),",",".")&amp;CHAR(125)&amp;IF(TRUE,",",""))</f>
        <v/>
      </c>
    </row>
    <row r="2777">
      <c r="A2777" s="38">
        <f>IF(CriteriTecnici!$A2557="","","    "&amp;CHAR(123)&amp;CHAR(34)&amp;"bidderId"&amp;CHAR(34)&amp;": "&amp;CHAR(34)&amp;SUBSTITUTE(CriteriTecnici!$A2557,CHAR(34),"'")&amp;CHAR(34)&amp;", "&amp;CHAR(34)&amp;"lotId"&amp;CHAR(34)&amp;": "&amp;CHAR(34)&amp;SUBSTITUTE(CriteriTecnici!$C2557,CHAR(34),"'")&amp;CHAR(34)&amp;", "&amp;CHAR(34)&amp;"criterionId"&amp;CHAR(34)&amp;": "&amp;CHAR(34)&amp;SUBSTITUTE(CriteriTecnici!$D2557,CHAR(34),"'")&amp;CHAR(34)&amp;", "&amp;CHAR(34)&amp;"kind"&amp;CHAR(34)&amp;": "&amp;CHAR(34)&amp;SUBSTITUTE(CriteriTecnici!$F2557,CHAR(34),"'")&amp;CHAR(34)&amp;", "&amp;CHAR(34)&amp;"value"&amp;CHAR(34)&amp;": "&amp;SUBSTITUTE(TRIM(ROUND(IFERROR(CriteriTecnici!$N2557*1,IFERROR(NUMBERVALUE(CriteriTecnici!$N2557,".",","),IFERROR(NUMBERVALUE(CriteriTecnici!$N2557,",","."),0))),4)&amp;""),",",".")&amp;", "&amp;CHAR(34)&amp;"numerator"&amp;CHAR(34)&amp;": "&amp;SUBSTITUTE(TRIM(ROUND(IFERROR(CriteriTecnici!$K2557*1,IFERROR(NUMBERVALUE(CriteriTecnici!$K2557,".",","),IFERROR(NUMBERVALUE(CriteriTecnici!$K2557,",","."),0))),4)&amp;""),",",".")&amp;", "&amp;CHAR(34)&amp;"denominator"&amp;CHAR(34)&amp;": "&amp;SUBSTITUTE(TRIM(ROUND(IFERROR(CriteriTecnici!$L2557*1,IFERROR(NUMBERVALUE(CriteriTecnici!$L2557,".",","),IFERROR(NUMBERVALUE(CriteriTecnici!$L2557,",","."),0))),4)&amp;""),",",".")&amp;", "&amp;CHAR(34)&amp;"flag"&amp;CHAR(34)&amp;": "&amp;SUBSTITUTE(TRIM(ROUND(IFERROR(CriteriTecnici!$M2557*1,IFERROR(NUMBERVALUE(CriteriTecnici!$M2557,".",","),IFERROR(NUMBERVALUE(CriteriTecnici!$M2557,",","."),0))),4)&amp;""),",",".")&amp;", "&amp;CHAR(34)&amp;"rawScore"&amp;CHAR(34)&amp;": "&amp;SUBSTITUTE(TRIM(ROUND(IFERROR(CriteriTecnici!$O2557*1,IFERROR(NUMBERVALUE(CriteriTecnici!$O2557,".",","),IFERROR(NUMBERVALUE(CriteriTecnici!$O2557,",","."),0))),4)&amp;""),",",".")&amp;CHAR(125)&amp;IF(TRUE,",",""))</f>
        <v/>
      </c>
    </row>
    <row r="2778">
      <c r="A2778" s="38">
        <f>IF(CriteriTecnici!$A2558="","","    "&amp;CHAR(123)&amp;CHAR(34)&amp;"bidderId"&amp;CHAR(34)&amp;": "&amp;CHAR(34)&amp;SUBSTITUTE(CriteriTecnici!$A2558,CHAR(34),"'")&amp;CHAR(34)&amp;", "&amp;CHAR(34)&amp;"lotId"&amp;CHAR(34)&amp;": "&amp;CHAR(34)&amp;SUBSTITUTE(CriteriTecnici!$C2558,CHAR(34),"'")&amp;CHAR(34)&amp;", "&amp;CHAR(34)&amp;"criterionId"&amp;CHAR(34)&amp;": "&amp;CHAR(34)&amp;SUBSTITUTE(CriteriTecnici!$D2558,CHAR(34),"'")&amp;CHAR(34)&amp;", "&amp;CHAR(34)&amp;"kind"&amp;CHAR(34)&amp;": "&amp;CHAR(34)&amp;SUBSTITUTE(CriteriTecnici!$F2558,CHAR(34),"'")&amp;CHAR(34)&amp;", "&amp;CHAR(34)&amp;"value"&amp;CHAR(34)&amp;": "&amp;SUBSTITUTE(TRIM(ROUND(IFERROR(CriteriTecnici!$N2558*1,IFERROR(NUMBERVALUE(CriteriTecnici!$N2558,".",","),IFERROR(NUMBERVALUE(CriteriTecnici!$N2558,",","."),0))),4)&amp;""),",",".")&amp;", "&amp;CHAR(34)&amp;"numerator"&amp;CHAR(34)&amp;": "&amp;SUBSTITUTE(TRIM(ROUND(IFERROR(CriteriTecnici!$K2558*1,IFERROR(NUMBERVALUE(CriteriTecnici!$K2558,".",","),IFERROR(NUMBERVALUE(CriteriTecnici!$K2558,",","."),0))),4)&amp;""),",",".")&amp;", "&amp;CHAR(34)&amp;"denominator"&amp;CHAR(34)&amp;": "&amp;SUBSTITUTE(TRIM(ROUND(IFERROR(CriteriTecnici!$L2558*1,IFERROR(NUMBERVALUE(CriteriTecnici!$L2558,".",","),IFERROR(NUMBERVALUE(CriteriTecnici!$L2558,",","."),0))),4)&amp;""),",",".")&amp;", "&amp;CHAR(34)&amp;"flag"&amp;CHAR(34)&amp;": "&amp;SUBSTITUTE(TRIM(ROUND(IFERROR(CriteriTecnici!$M2558*1,IFERROR(NUMBERVALUE(CriteriTecnici!$M2558,".",","),IFERROR(NUMBERVALUE(CriteriTecnici!$M2558,",","."),0))),4)&amp;""),",",".")&amp;", "&amp;CHAR(34)&amp;"rawScore"&amp;CHAR(34)&amp;": "&amp;SUBSTITUTE(TRIM(ROUND(IFERROR(CriteriTecnici!$O2558*1,IFERROR(NUMBERVALUE(CriteriTecnici!$O2558,".",","),IFERROR(NUMBERVALUE(CriteriTecnici!$O2558,",","."),0))),4)&amp;""),",",".")&amp;CHAR(125)&amp;IF(TRUE,",",""))</f>
        <v/>
      </c>
    </row>
    <row r="2779">
      <c r="A2779" s="38">
        <f>IF(CriteriTecnici!$A2559="","","    "&amp;CHAR(123)&amp;CHAR(34)&amp;"bidderId"&amp;CHAR(34)&amp;": "&amp;CHAR(34)&amp;SUBSTITUTE(CriteriTecnici!$A2559,CHAR(34),"'")&amp;CHAR(34)&amp;", "&amp;CHAR(34)&amp;"lotId"&amp;CHAR(34)&amp;": "&amp;CHAR(34)&amp;SUBSTITUTE(CriteriTecnici!$C2559,CHAR(34),"'")&amp;CHAR(34)&amp;", "&amp;CHAR(34)&amp;"criterionId"&amp;CHAR(34)&amp;": "&amp;CHAR(34)&amp;SUBSTITUTE(CriteriTecnici!$D2559,CHAR(34),"'")&amp;CHAR(34)&amp;", "&amp;CHAR(34)&amp;"kind"&amp;CHAR(34)&amp;": "&amp;CHAR(34)&amp;SUBSTITUTE(CriteriTecnici!$F2559,CHAR(34),"'")&amp;CHAR(34)&amp;", "&amp;CHAR(34)&amp;"value"&amp;CHAR(34)&amp;": "&amp;SUBSTITUTE(TRIM(ROUND(IFERROR(CriteriTecnici!$N2559*1,IFERROR(NUMBERVALUE(CriteriTecnici!$N2559,".",","),IFERROR(NUMBERVALUE(CriteriTecnici!$N2559,",","."),0))),4)&amp;""),",",".")&amp;", "&amp;CHAR(34)&amp;"numerator"&amp;CHAR(34)&amp;": "&amp;SUBSTITUTE(TRIM(ROUND(IFERROR(CriteriTecnici!$K2559*1,IFERROR(NUMBERVALUE(CriteriTecnici!$K2559,".",","),IFERROR(NUMBERVALUE(CriteriTecnici!$K2559,",","."),0))),4)&amp;""),",",".")&amp;", "&amp;CHAR(34)&amp;"denominator"&amp;CHAR(34)&amp;": "&amp;SUBSTITUTE(TRIM(ROUND(IFERROR(CriteriTecnici!$L2559*1,IFERROR(NUMBERVALUE(CriteriTecnici!$L2559,".",","),IFERROR(NUMBERVALUE(CriteriTecnici!$L2559,",","."),0))),4)&amp;""),",",".")&amp;", "&amp;CHAR(34)&amp;"flag"&amp;CHAR(34)&amp;": "&amp;SUBSTITUTE(TRIM(ROUND(IFERROR(CriteriTecnici!$M2559*1,IFERROR(NUMBERVALUE(CriteriTecnici!$M2559,".",","),IFERROR(NUMBERVALUE(CriteriTecnici!$M2559,",","."),0))),4)&amp;""),",",".")&amp;", "&amp;CHAR(34)&amp;"rawScore"&amp;CHAR(34)&amp;": "&amp;SUBSTITUTE(TRIM(ROUND(IFERROR(CriteriTecnici!$O2559*1,IFERROR(NUMBERVALUE(CriteriTecnici!$O2559,".",","),IFERROR(NUMBERVALUE(CriteriTecnici!$O2559,",","."),0))),4)&amp;""),",",".")&amp;CHAR(125)&amp;IF(TRUE,",",""))</f>
        <v/>
      </c>
    </row>
    <row r="2780">
      <c r="A2780" s="38">
        <f>IF(CriteriTecnici!$A2560="","","    "&amp;CHAR(123)&amp;CHAR(34)&amp;"bidderId"&amp;CHAR(34)&amp;": "&amp;CHAR(34)&amp;SUBSTITUTE(CriteriTecnici!$A2560,CHAR(34),"'")&amp;CHAR(34)&amp;", "&amp;CHAR(34)&amp;"lotId"&amp;CHAR(34)&amp;": "&amp;CHAR(34)&amp;SUBSTITUTE(CriteriTecnici!$C2560,CHAR(34),"'")&amp;CHAR(34)&amp;", "&amp;CHAR(34)&amp;"criterionId"&amp;CHAR(34)&amp;": "&amp;CHAR(34)&amp;SUBSTITUTE(CriteriTecnici!$D2560,CHAR(34),"'")&amp;CHAR(34)&amp;", "&amp;CHAR(34)&amp;"kind"&amp;CHAR(34)&amp;": "&amp;CHAR(34)&amp;SUBSTITUTE(CriteriTecnici!$F2560,CHAR(34),"'")&amp;CHAR(34)&amp;", "&amp;CHAR(34)&amp;"value"&amp;CHAR(34)&amp;": "&amp;SUBSTITUTE(TRIM(ROUND(IFERROR(CriteriTecnici!$N2560*1,IFERROR(NUMBERVALUE(CriteriTecnici!$N2560,".",","),IFERROR(NUMBERVALUE(CriteriTecnici!$N2560,",","."),0))),4)&amp;""),",",".")&amp;", "&amp;CHAR(34)&amp;"numerator"&amp;CHAR(34)&amp;": "&amp;SUBSTITUTE(TRIM(ROUND(IFERROR(CriteriTecnici!$K2560*1,IFERROR(NUMBERVALUE(CriteriTecnici!$K2560,".",","),IFERROR(NUMBERVALUE(CriteriTecnici!$K2560,",","."),0))),4)&amp;""),",",".")&amp;", "&amp;CHAR(34)&amp;"denominator"&amp;CHAR(34)&amp;": "&amp;SUBSTITUTE(TRIM(ROUND(IFERROR(CriteriTecnici!$L2560*1,IFERROR(NUMBERVALUE(CriteriTecnici!$L2560,".",","),IFERROR(NUMBERVALUE(CriteriTecnici!$L2560,",","."),0))),4)&amp;""),",",".")&amp;", "&amp;CHAR(34)&amp;"flag"&amp;CHAR(34)&amp;": "&amp;SUBSTITUTE(TRIM(ROUND(IFERROR(CriteriTecnici!$M2560*1,IFERROR(NUMBERVALUE(CriteriTecnici!$M2560,".",","),IFERROR(NUMBERVALUE(CriteriTecnici!$M2560,",","."),0))),4)&amp;""),",",".")&amp;", "&amp;CHAR(34)&amp;"rawScore"&amp;CHAR(34)&amp;": "&amp;SUBSTITUTE(TRIM(ROUND(IFERROR(CriteriTecnici!$O2560*1,IFERROR(NUMBERVALUE(CriteriTecnici!$O2560,".",","),IFERROR(NUMBERVALUE(CriteriTecnici!$O2560,",","."),0))),4)&amp;""),",",".")&amp;CHAR(125)&amp;IF(TRUE,",",""))</f>
        <v/>
      </c>
    </row>
    <row r="2781">
      <c r="A2781" s="38">
        <f>IF(CriteriTecnici!$A2561="","","    "&amp;CHAR(123)&amp;CHAR(34)&amp;"bidderId"&amp;CHAR(34)&amp;": "&amp;CHAR(34)&amp;SUBSTITUTE(CriteriTecnici!$A2561,CHAR(34),"'")&amp;CHAR(34)&amp;", "&amp;CHAR(34)&amp;"lotId"&amp;CHAR(34)&amp;": "&amp;CHAR(34)&amp;SUBSTITUTE(CriteriTecnici!$C2561,CHAR(34),"'")&amp;CHAR(34)&amp;", "&amp;CHAR(34)&amp;"criterionId"&amp;CHAR(34)&amp;": "&amp;CHAR(34)&amp;SUBSTITUTE(CriteriTecnici!$D2561,CHAR(34),"'")&amp;CHAR(34)&amp;", "&amp;CHAR(34)&amp;"kind"&amp;CHAR(34)&amp;": "&amp;CHAR(34)&amp;SUBSTITUTE(CriteriTecnici!$F2561,CHAR(34),"'")&amp;CHAR(34)&amp;", "&amp;CHAR(34)&amp;"value"&amp;CHAR(34)&amp;": "&amp;SUBSTITUTE(TRIM(ROUND(IFERROR(CriteriTecnici!$N2561*1,IFERROR(NUMBERVALUE(CriteriTecnici!$N2561,".",","),IFERROR(NUMBERVALUE(CriteriTecnici!$N2561,",","."),0))),4)&amp;""),",",".")&amp;", "&amp;CHAR(34)&amp;"numerator"&amp;CHAR(34)&amp;": "&amp;SUBSTITUTE(TRIM(ROUND(IFERROR(CriteriTecnici!$K2561*1,IFERROR(NUMBERVALUE(CriteriTecnici!$K2561,".",","),IFERROR(NUMBERVALUE(CriteriTecnici!$K2561,",","."),0))),4)&amp;""),",",".")&amp;", "&amp;CHAR(34)&amp;"denominator"&amp;CHAR(34)&amp;": "&amp;SUBSTITUTE(TRIM(ROUND(IFERROR(CriteriTecnici!$L2561*1,IFERROR(NUMBERVALUE(CriteriTecnici!$L2561,".",","),IFERROR(NUMBERVALUE(CriteriTecnici!$L2561,",","."),0))),4)&amp;""),",",".")&amp;", "&amp;CHAR(34)&amp;"flag"&amp;CHAR(34)&amp;": "&amp;SUBSTITUTE(TRIM(ROUND(IFERROR(CriteriTecnici!$M2561*1,IFERROR(NUMBERVALUE(CriteriTecnici!$M2561,".",","),IFERROR(NUMBERVALUE(CriteriTecnici!$M2561,",","."),0))),4)&amp;""),",",".")&amp;", "&amp;CHAR(34)&amp;"rawScore"&amp;CHAR(34)&amp;": "&amp;SUBSTITUTE(TRIM(ROUND(IFERROR(CriteriTecnici!$O2561*1,IFERROR(NUMBERVALUE(CriteriTecnici!$O2561,".",","),IFERROR(NUMBERVALUE(CriteriTecnici!$O2561,",","."),0))),4)&amp;""),",",".")&amp;CHAR(125)&amp;IF(TRUE,",",""))</f>
        <v/>
      </c>
    </row>
    <row r="2782">
      <c r="A2782" s="38">
        <f>IF(CriteriTecnici!$A2562="","","    "&amp;CHAR(123)&amp;CHAR(34)&amp;"bidderId"&amp;CHAR(34)&amp;": "&amp;CHAR(34)&amp;SUBSTITUTE(CriteriTecnici!$A2562,CHAR(34),"'")&amp;CHAR(34)&amp;", "&amp;CHAR(34)&amp;"lotId"&amp;CHAR(34)&amp;": "&amp;CHAR(34)&amp;SUBSTITUTE(CriteriTecnici!$C2562,CHAR(34),"'")&amp;CHAR(34)&amp;", "&amp;CHAR(34)&amp;"criterionId"&amp;CHAR(34)&amp;": "&amp;CHAR(34)&amp;SUBSTITUTE(CriteriTecnici!$D2562,CHAR(34),"'")&amp;CHAR(34)&amp;", "&amp;CHAR(34)&amp;"kind"&amp;CHAR(34)&amp;": "&amp;CHAR(34)&amp;SUBSTITUTE(CriteriTecnici!$F2562,CHAR(34),"'")&amp;CHAR(34)&amp;", "&amp;CHAR(34)&amp;"value"&amp;CHAR(34)&amp;": "&amp;SUBSTITUTE(TRIM(ROUND(IFERROR(CriteriTecnici!$N2562*1,IFERROR(NUMBERVALUE(CriteriTecnici!$N2562,".",","),IFERROR(NUMBERVALUE(CriteriTecnici!$N2562,",","."),0))),4)&amp;""),",",".")&amp;", "&amp;CHAR(34)&amp;"numerator"&amp;CHAR(34)&amp;": "&amp;SUBSTITUTE(TRIM(ROUND(IFERROR(CriteriTecnici!$K2562*1,IFERROR(NUMBERVALUE(CriteriTecnici!$K2562,".",","),IFERROR(NUMBERVALUE(CriteriTecnici!$K2562,",","."),0))),4)&amp;""),",",".")&amp;", "&amp;CHAR(34)&amp;"denominator"&amp;CHAR(34)&amp;": "&amp;SUBSTITUTE(TRIM(ROUND(IFERROR(CriteriTecnici!$L2562*1,IFERROR(NUMBERVALUE(CriteriTecnici!$L2562,".",","),IFERROR(NUMBERVALUE(CriteriTecnici!$L2562,",","."),0))),4)&amp;""),",",".")&amp;", "&amp;CHAR(34)&amp;"flag"&amp;CHAR(34)&amp;": "&amp;SUBSTITUTE(TRIM(ROUND(IFERROR(CriteriTecnici!$M2562*1,IFERROR(NUMBERVALUE(CriteriTecnici!$M2562,".",","),IFERROR(NUMBERVALUE(CriteriTecnici!$M2562,",","."),0))),4)&amp;""),",",".")&amp;", "&amp;CHAR(34)&amp;"rawScore"&amp;CHAR(34)&amp;": "&amp;SUBSTITUTE(TRIM(ROUND(IFERROR(CriteriTecnici!$O2562*1,IFERROR(NUMBERVALUE(CriteriTecnici!$O2562,".",","),IFERROR(NUMBERVALUE(CriteriTecnici!$O2562,",","."),0))),4)&amp;""),",",".")&amp;CHAR(125)&amp;IF(TRUE,",",""))</f>
        <v/>
      </c>
    </row>
    <row r="2783">
      <c r="A2783" s="38">
        <f>IF(CriteriTecnici!$A2563="","","    "&amp;CHAR(123)&amp;CHAR(34)&amp;"bidderId"&amp;CHAR(34)&amp;": "&amp;CHAR(34)&amp;SUBSTITUTE(CriteriTecnici!$A2563,CHAR(34),"'")&amp;CHAR(34)&amp;", "&amp;CHAR(34)&amp;"lotId"&amp;CHAR(34)&amp;": "&amp;CHAR(34)&amp;SUBSTITUTE(CriteriTecnici!$C2563,CHAR(34),"'")&amp;CHAR(34)&amp;", "&amp;CHAR(34)&amp;"criterionId"&amp;CHAR(34)&amp;": "&amp;CHAR(34)&amp;SUBSTITUTE(CriteriTecnici!$D2563,CHAR(34),"'")&amp;CHAR(34)&amp;", "&amp;CHAR(34)&amp;"kind"&amp;CHAR(34)&amp;": "&amp;CHAR(34)&amp;SUBSTITUTE(CriteriTecnici!$F2563,CHAR(34),"'")&amp;CHAR(34)&amp;", "&amp;CHAR(34)&amp;"value"&amp;CHAR(34)&amp;": "&amp;SUBSTITUTE(TRIM(ROUND(IFERROR(CriteriTecnici!$N2563*1,IFERROR(NUMBERVALUE(CriteriTecnici!$N2563,".",","),IFERROR(NUMBERVALUE(CriteriTecnici!$N2563,",","."),0))),4)&amp;""),",",".")&amp;", "&amp;CHAR(34)&amp;"numerator"&amp;CHAR(34)&amp;": "&amp;SUBSTITUTE(TRIM(ROUND(IFERROR(CriteriTecnici!$K2563*1,IFERROR(NUMBERVALUE(CriteriTecnici!$K2563,".",","),IFERROR(NUMBERVALUE(CriteriTecnici!$K2563,",","."),0))),4)&amp;""),",",".")&amp;", "&amp;CHAR(34)&amp;"denominator"&amp;CHAR(34)&amp;": "&amp;SUBSTITUTE(TRIM(ROUND(IFERROR(CriteriTecnici!$L2563*1,IFERROR(NUMBERVALUE(CriteriTecnici!$L2563,".",","),IFERROR(NUMBERVALUE(CriteriTecnici!$L2563,",","."),0))),4)&amp;""),",",".")&amp;", "&amp;CHAR(34)&amp;"flag"&amp;CHAR(34)&amp;": "&amp;SUBSTITUTE(TRIM(ROUND(IFERROR(CriteriTecnici!$M2563*1,IFERROR(NUMBERVALUE(CriteriTecnici!$M2563,".",","),IFERROR(NUMBERVALUE(CriteriTecnici!$M2563,",","."),0))),4)&amp;""),",",".")&amp;", "&amp;CHAR(34)&amp;"rawScore"&amp;CHAR(34)&amp;": "&amp;SUBSTITUTE(TRIM(ROUND(IFERROR(CriteriTecnici!$O2563*1,IFERROR(NUMBERVALUE(CriteriTecnici!$O2563,".",","),IFERROR(NUMBERVALUE(CriteriTecnici!$O2563,",","."),0))),4)&amp;""),",",".")&amp;CHAR(125)&amp;IF(TRUE,",",""))</f>
        <v/>
      </c>
    </row>
    <row r="2784">
      <c r="A2784" s="38">
        <f>IF(CriteriTecnici!$A2564="","","    "&amp;CHAR(123)&amp;CHAR(34)&amp;"bidderId"&amp;CHAR(34)&amp;": "&amp;CHAR(34)&amp;SUBSTITUTE(CriteriTecnici!$A2564,CHAR(34),"'")&amp;CHAR(34)&amp;", "&amp;CHAR(34)&amp;"lotId"&amp;CHAR(34)&amp;": "&amp;CHAR(34)&amp;SUBSTITUTE(CriteriTecnici!$C2564,CHAR(34),"'")&amp;CHAR(34)&amp;", "&amp;CHAR(34)&amp;"criterionId"&amp;CHAR(34)&amp;": "&amp;CHAR(34)&amp;SUBSTITUTE(CriteriTecnici!$D2564,CHAR(34),"'")&amp;CHAR(34)&amp;", "&amp;CHAR(34)&amp;"kind"&amp;CHAR(34)&amp;": "&amp;CHAR(34)&amp;SUBSTITUTE(CriteriTecnici!$F2564,CHAR(34),"'")&amp;CHAR(34)&amp;", "&amp;CHAR(34)&amp;"value"&amp;CHAR(34)&amp;": "&amp;SUBSTITUTE(TRIM(ROUND(IFERROR(CriteriTecnici!$N2564*1,IFERROR(NUMBERVALUE(CriteriTecnici!$N2564,".",","),IFERROR(NUMBERVALUE(CriteriTecnici!$N2564,",","."),0))),4)&amp;""),",",".")&amp;", "&amp;CHAR(34)&amp;"numerator"&amp;CHAR(34)&amp;": "&amp;SUBSTITUTE(TRIM(ROUND(IFERROR(CriteriTecnici!$K2564*1,IFERROR(NUMBERVALUE(CriteriTecnici!$K2564,".",","),IFERROR(NUMBERVALUE(CriteriTecnici!$K2564,",","."),0))),4)&amp;""),",",".")&amp;", "&amp;CHAR(34)&amp;"denominator"&amp;CHAR(34)&amp;": "&amp;SUBSTITUTE(TRIM(ROUND(IFERROR(CriteriTecnici!$L2564*1,IFERROR(NUMBERVALUE(CriteriTecnici!$L2564,".",","),IFERROR(NUMBERVALUE(CriteriTecnici!$L2564,",","."),0))),4)&amp;""),",",".")&amp;", "&amp;CHAR(34)&amp;"flag"&amp;CHAR(34)&amp;": "&amp;SUBSTITUTE(TRIM(ROUND(IFERROR(CriteriTecnici!$M2564*1,IFERROR(NUMBERVALUE(CriteriTecnici!$M2564,".",","),IFERROR(NUMBERVALUE(CriteriTecnici!$M2564,",","."),0))),4)&amp;""),",",".")&amp;", "&amp;CHAR(34)&amp;"rawScore"&amp;CHAR(34)&amp;": "&amp;SUBSTITUTE(TRIM(ROUND(IFERROR(CriteriTecnici!$O2564*1,IFERROR(NUMBERVALUE(CriteriTecnici!$O2564,".",","),IFERROR(NUMBERVALUE(CriteriTecnici!$O2564,",","."),0))),4)&amp;""),",",".")&amp;CHAR(125)&amp;IF(TRUE,",",""))</f>
        <v/>
      </c>
    </row>
    <row r="2785">
      <c r="A2785" s="38">
        <f>IF(CriteriTecnici!$A2565="","","    "&amp;CHAR(123)&amp;CHAR(34)&amp;"bidderId"&amp;CHAR(34)&amp;": "&amp;CHAR(34)&amp;SUBSTITUTE(CriteriTecnici!$A2565,CHAR(34),"'")&amp;CHAR(34)&amp;", "&amp;CHAR(34)&amp;"lotId"&amp;CHAR(34)&amp;": "&amp;CHAR(34)&amp;SUBSTITUTE(CriteriTecnici!$C2565,CHAR(34),"'")&amp;CHAR(34)&amp;", "&amp;CHAR(34)&amp;"criterionId"&amp;CHAR(34)&amp;": "&amp;CHAR(34)&amp;SUBSTITUTE(CriteriTecnici!$D2565,CHAR(34),"'")&amp;CHAR(34)&amp;", "&amp;CHAR(34)&amp;"kind"&amp;CHAR(34)&amp;": "&amp;CHAR(34)&amp;SUBSTITUTE(CriteriTecnici!$F2565,CHAR(34),"'")&amp;CHAR(34)&amp;", "&amp;CHAR(34)&amp;"value"&amp;CHAR(34)&amp;": "&amp;SUBSTITUTE(TRIM(ROUND(IFERROR(CriteriTecnici!$N2565*1,IFERROR(NUMBERVALUE(CriteriTecnici!$N2565,".",","),IFERROR(NUMBERVALUE(CriteriTecnici!$N2565,",","."),0))),4)&amp;""),",",".")&amp;", "&amp;CHAR(34)&amp;"numerator"&amp;CHAR(34)&amp;": "&amp;SUBSTITUTE(TRIM(ROUND(IFERROR(CriteriTecnici!$K2565*1,IFERROR(NUMBERVALUE(CriteriTecnici!$K2565,".",","),IFERROR(NUMBERVALUE(CriteriTecnici!$K2565,",","."),0))),4)&amp;""),",",".")&amp;", "&amp;CHAR(34)&amp;"denominator"&amp;CHAR(34)&amp;": "&amp;SUBSTITUTE(TRIM(ROUND(IFERROR(CriteriTecnici!$L2565*1,IFERROR(NUMBERVALUE(CriteriTecnici!$L2565,".",","),IFERROR(NUMBERVALUE(CriteriTecnici!$L2565,",","."),0))),4)&amp;""),",",".")&amp;", "&amp;CHAR(34)&amp;"flag"&amp;CHAR(34)&amp;": "&amp;SUBSTITUTE(TRIM(ROUND(IFERROR(CriteriTecnici!$M2565*1,IFERROR(NUMBERVALUE(CriteriTecnici!$M2565,".",","),IFERROR(NUMBERVALUE(CriteriTecnici!$M2565,",","."),0))),4)&amp;""),",",".")&amp;", "&amp;CHAR(34)&amp;"rawScore"&amp;CHAR(34)&amp;": "&amp;SUBSTITUTE(TRIM(ROUND(IFERROR(CriteriTecnici!$O2565*1,IFERROR(NUMBERVALUE(CriteriTecnici!$O2565,".",","),IFERROR(NUMBERVALUE(CriteriTecnici!$O2565,",","."),0))),4)&amp;""),",",".")&amp;CHAR(125)&amp;IF(TRUE,",",""))</f>
        <v/>
      </c>
    </row>
    <row r="2786">
      <c r="A2786" s="38">
        <f>IF(CriteriTecnici!$A2566="","","    "&amp;CHAR(123)&amp;CHAR(34)&amp;"bidderId"&amp;CHAR(34)&amp;": "&amp;CHAR(34)&amp;SUBSTITUTE(CriteriTecnici!$A2566,CHAR(34),"'")&amp;CHAR(34)&amp;", "&amp;CHAR(34)&amp;"lotId"&amp;CHAR(34)&amp;": "&amp;CHAR(34)&amp;SUBSTITUTE(CriteriTecnici!$C2566,CHAR(34),"'")&amp;CHAR(34)&amp;", "&amp;CHAR(34)&amp;"criterionId"&amp;CHAR(34)&amp;": "&amp;CHAR(34)&amp;SUBSTITUTE(CriteriTecnici!$D2566,CHAR(34),"'")&amp;CHAR(34)&amp;", "&amp;CHAR(34)&amp;"kind"&amp;CHAR(34)&amp;": "&amp;CHAR(34)&amp;SUBSTITUTE(CriteriTecnici!$F2566,CHAR(34),"'")&amp;CHAR(34)&amp;", "&amp;CHAR(34)&amp;"value"&amp;CHAR(34)&amp;": "&amp;SUBSTITUTE(TRIM(ROUND(IFERROR(CriteriTecnici!$N2566*1,IFERROR(NUMBERVALUE(CriteriTecnici!$N2566,".",","),IFERROR(NUMBERVALUE(CriteriTecnici!$N2566,",","."),0))),4)&amp;""),",",".")&amp;", "&amp;CHAR(34)&amp;"numerator"&amp;CHAR(34)&amp;": "&amp;SUBSTITUTE(TRIM(ROUND(IFERROR(CriteriTecnici!$K2566*1,IFERROR(NUMBERVALUE(CriteriTecnici!$K2566,".",","),IFERROR(NUMBERVALUE(CriteriTecnici!$K2566,",","."),0))),4)&amp;""),",",".")&amp;", "&amp;CHAR(34)&amp;"denominator"&amp;CHAR(34)&amp;": "&amp;SUBSTITUTE(TRIM(ROUND(IFERROR(CriteriTecnici!$L2566*1,IFERROR(NUMBERVALUE(CriteriTecnici!$L2566,".",","),IFERROR(NUMBERVALUE(CriteriTecnici!$L2566,",","."),0))),4)&amp;""),",",".")&amp;", "&amp;CHAR(34)&amp;"flag"&amp;CHAR(34)&amp;": "&amp;SUBSTITUTE(TRIM(ROUND(IFERROR(CriteriTecnici!$M2566*1,IFERROR(NUMBERVALUE(CriteriTecnici!$M2566,".",","),IFERROR(NUMBERVALUE(CriteriTecnici!$M2566,",","."),0))),4)&amp;""),",",".")&amp;", "&amp;CHAR(34)&amp;"rawScore"&amp;CHAR(34)&amp;": "&amp;SUBSTITUTE(TRIM(ROUND(IFERROR(CriteriTecnici!$O2566*1,IFERROR(NUMBERVALUE(CriteriTecnici!$O2566,".",","),IFERROR(NUMBERVALUE(CriteriTecnici!$O2566,",","."),0))),4)&amp;""),",",".")&amp;CHAR(125)&amp;IF(TRUE,",",""))</f>
        <v/>
      </c>
    </row>
    <row r="2787">
      <c r="A2787" s="38">
        <f>IF(CriteriTecnici!$A2567="","","    "&amp;CHAR(123)&amp;CHAR(34)&amp;"bidderId"&amp;CHAR(34)&amp;": "&amp;CHAR(34)&amp;SUBSTITUTE(CriteriTecnici!$A2567,CHAR(34),"'")&amp;CHAR(34)&amp;", "&amp;CHAR(34)&amp;"lotId"&amp;CHAR(34)&amp;": "&amp;CHAR(34)&amp;SUBSTITUTE(CriteriTecnici!$C2567,CHAR(34),"'")&amp;CHAR(34)&amp;", "&amp;CHAR(34)&amp;"criterionId"&amp;CHAR(34)&amp;": "&amp;CHAR(34)&amp;SUBSTITUTE(CriteriTecnici!$D2567,CHAR(34),"'")&amp;CHAR(34)&amp;", "&amp;CHAR(34)&amp;"kind"&amp;CHAR(34)&amp;": "&amp;CHAR(34)&amp;SUBSTITUTE(CriteriTecnici!$F2567,CHAR(34),"'")&amp;CHAR(34)&amp;", "&amp;CHAR(34)&amp;"value"&amp;CHAR(34)&amp;": "&amp;SUBSTITUTE(TRIM(ROUND(IFERROR(CriteriTecnici!$N2567*1,IFERROR(NUMBERVALUE(CriteriTecnici!$N2567,".",","),IFERROR(NUMBERVALUE(CriteriTecnici!$N2567,",","."),0))),4)&amp;""),",",".")&amp;", "&amp;CHAR(34)&amp;"numerator"&amp;CHAR(34)&amp;": "&amp;SUBSTITUTE(TRIM(ROUND(IFERROR(CriteriTecnici!$K2567*1,IFERROR(NUMBERVALUE(CriteriTecnici!$K2567,".",","),IFERROR(NUMBERVALUE(CriteriTecnici!$K2567,",","."),0))),4)&amp;""),",",".")&amp;", "&amp;CHAR(34)&amp;"denominator"&amp;CHAR(34)&amp;": "&amp;SUBSTITUTE(TRIM(ROUND(IFERROR(CriteriTecnici!$L2567*1,IFERROR(NUMBERVALUE(CriteriTecnici!$L2567,".",","),IFERROR(NUMBERVALUE(CriteriTecnici!$L2567,",","."),0))),4)&amp;""),",",".")&amp;", "&amp;CHAR(34)&amp;"flag"&amp;CHAR(34)&amp;": "&amp;SUBSTITUTE(TRIM(ROUND(IFERROR(CriteriTecnici!$M2567*1,IFERROR(NUMBERVALUE(CriteriTecnici!$M2567,".",","),IFERROR(NUMBERVALUE(CriteriTecnici!$M2567,",","."),0))),4)&amp;""),",",".")&amp;", "&amp;CHAR(34)&amp;"rawScore"&amp;CHAR(34)&amp;": "&amp;SUBSTITUTE(TRIM(ROUND(IFERROR(CriteriTecnici!$O2567*1,IFERROR(NUMBERVALUE(CriteriTecnici!$O2567,".",","),IFERROR(NUMBERVALUE(CriteriTecnici!$O2567,",","."),0))),4)&amp;""),",",".")&amp;CHAR(125)&amp;IF(TRUE,",",""))</f>
        <v/>
      </c>
    </row>
    <row r="2788">
      <c r="A2788" s="38">
        <f>IF(CriteriTecnici!$A2568="","","    "&amp;CHAR(123)&amp;CHAR(34)&amp;"bidderId"&amp;CHAR(34)&amp;": "&amp;CHAR(34)&amp;SUBSTITUTE(CriteriTecnici!$A2568,CHAR(34),"'")&amp;CHAR(34)&amp;", "&amp;CHAR(34)&amp;"lotId"&amp;CHAR(34)&amp;": "&amp;CHAR(34)&amp;SUBSTITUTE(CriteriTecnici!$C2568,CHAR(34),"'")&amp;CHAR(34)&amp;", "&amp;CHAR(34)&amp;"criterionId"&amp;CHAR(34)&amp;": "&amp;CHAR(34)&amp;SUBSTITUTE(CriteriTecnici!$D2568,CHAR(34),"'")&amp;CHAR(34)&amp;", "&amp;CHAR(34)&amp;"kind"&amp;CHAR(34)&amp;": "&amp;CHAR(34)&amp;SUBSTITUTE(CriteriTecnici!$F2568,CHAR(34),"'")&amp;CHAR(34)&amp;", "&amp;CHAR(34)&amp;"value"&amp;CHAR(34)&amp;": "&amp;SUBSTITUTE(TRIM(ROUND(IFERROR(CriteriTecnici!$N2568*1,IFERROR(NUMBERVALUE(CriteriTecnici!$N2568,".",","),IFERROR(NUMBERVALUE(CriteriTecnici!$N2568,",","."),0))),4)&amp;""),",",".")&amp;", "&amp;CHAR(34)&amp;"numerator"&amp;CHAR(34)&amp;": "&amp;SUBSTITUTE(TRIM(ROUND(IFERROR(CriteriTecnici!$K2568*1,IFERROR(NUMBERVALUE(CriteriTecnici!$K2568,".",","),IFERROR(NUMBERVALUE(CriteriTecnici!$K2568,",","."),0))),4)&amp;""),",",".")&amp;", "&amp;CHAR(34)&amp;"denominator"&amp;CHAR(34)&amp;": "&amp;SUBSTITUTE(TRIM(ROUND(IFERROR(CriteriTecnici!$L2568*1,IFERROR(NUMBERVALUE(CriteriTecnici!$L2568,".",","),IFERROR(NUMBERVALUE(CriteriTecnici!$L2568,",","."),0))),4)&amp;""),",",".")&amp;", "&amp;CHAR(34)&amp;"flag"&amp;CHAR(34)&amp;": "&amp;SUBSTITUTE(TRIM(ROUND(IFERROR(CriteriTecnici!$M2568*1,IFERROR(NUMBERVALUE(CriteriTecnici!$M2568,".",","),IFERROR(NUMBERVALUE(CriteriTecnici!$M2568,",","."),0))),4)&amp;""),",",".")&amp;", "&amp;CHAR(34)&amp;"rawScore"&amp;CHAR(34)&amp;": "&amp;SUBSTITUTE(TRIM(ROUND(IFERROR(CriteriTecnici!$O2568*1,IFERROR(NUMBERVALUE(CriteriTecnici!$O2568,".",","),IFERROR(NUMBERVALUE(CriteriTecnici!$O2568,",","."),0))),4)&amp;""),",",".")&amp;CHAR(125)&amp;IF(TRUE,",",""))</f>
        <v/>
      </c>
    </row>
    <row r="2789">
      <c r="A2789" s="38">
        <f>IF(CriteriTecnici!$A2569="","","    "&amp;CHAR(123)&amp;CHAR(34)&amp;"bidderId"&amp;CHAR(34)&amp;": "&amp;CHAR(34)&amp;SUBSTITUTE(CriteriTecnici!$A2569,CHAR(34),"'")&amp;CHAR(34)&amp;", "&amp;CHAR(34)&amp;"lotId"&amp;CHAR(34)&amp;": "&amp;CHAR(34)&amp;SUBSTITUTE(CriteriTecnici!$C2569,CHAR(34),"'")&amp;CHAR(34)&amp;", "&amp;CHAR(34)&amp;"criterionId"&amp;CHAR(34)&amp;": "&amp;CHAR(34)&amp;SUBSTITUTE(CriteriTecnici!$D2569,CHAR(34),"'")&amp;CHAR(34)&amp;", "&amp;CHAR(34)&amp;"kind"&amp;CHAR(34)&amp;": "&amp;CHAR(34)&amp;SUBSTITUTE(CriteriTecnici!$F2569,CHAR(34),"'")&amp;CHAR(34)&amp;", "&amp;CHAR(34)&amp;"value"&amp;CHAR(34)&amp;": "&amp;SUBSTITUTE(TRIM(ROUND(IFERROR(CriteriTecnici!$N2569*1,IFERROR(NUMBERVALUE(CriteriTecnici!$N2569,".",","),IFERROR(NUMBERVALUE(CriteriTecnici!$N2569,",","."),0))),4)&amp;""),",",".")&amp;", "&amp;CHAR(34)&amp;"numerator"&amp;CHAR(34)&amp;": "&amp;SUBSTITUTE(TRIM(ROUND(IFERROR(CriteriTecnici!$K2569*1,IFERROR(NUMBERVALUE(CriteriTecnici!$K2569,".",","),IFERROR(NUMBERVALUE(CriteriTecnici!$K2569,",","."),0))),4)&amp;""),",",".")&amp;", "&amp;CHAR(34)&amp;"denominator"&amp;CHAR(34)&amp;": "&amp;SUBSTITUTE(TRIM(ROUND(IFERROR(CriteriTecnici!$L2569*1,IFERROR(NUMBERVALUE(CriteriTecnici!$L2569,".",","),IFERROR(NUMBERVALUE(CriteriTecnici!$L2569,",","."),0))),4)&amp;""),",",".")&amp;", "&amp;CHAR(34)&amp;"flag"&amp;CHAR(34)&amp;": "&amp;SUBSTITUTE(TRIM(ROUND(IFERROR(CriteriTecnici!$M2569*1,IFERROR(NUMBERVALUE(CriteriTecnici!$M2569,".",","),IFERROR(NUMBERVALUE(CriteriTecnici!$M2569,",","."),0))),4)&amp;""),",",".")&amp;", "&amp;CHAR(34)&amp;"rawScore"&amp;CHAR(34)&amp;": "&amp;SUBSTITUTE(TRIM(ROUND(IFERROR(CriteriTecnici!$O2569*1,IFERROR(NUMBERVALUE(CriteriTecnici!$O2569,".",","),IFERROR(NUMBERVALUE(CriteriTecnici!$O2569,",","."),0))),4)&amp;""),",",".")&amp;CHAR(125)&amp;IF(TRUE,",",""))</f>
        <v/>
      </c>
    </row>
    <row r="2790">
      <c r="A2790" s="38">
        <f>IF(CriteriTecnici!$A2570="","","    "&amp;CHAR(123)&amp;CHAR(34)&amp;"bidderId"&amp;CHAR(34)&amp;": "&amp;CHAR(34)&amp;SUBSTITUTE(CriteriTecnici!$A2570,CHAR(34),"'")&amp;CHAR(34)&amp;", "&amp;CHAR(34)&amp;"lotId"&amp;CHAR(34)&amp;": "&amp;CHAR(34)&amp;SUBSTITUTE(CriteriTecnici!$C2570,CHAR(34),"'")&amp;CHAR(34)&amp;", "&amp;CHAR(34)&amp;"criterionId"&amp;CHAR(34)&amp;": "&amp;CHAR(34)&amp;SUBSTITUTE(CriteriTecnici!$D2570,CHAR(34),"'")&amp;CHAR(34)&amp;", "&amp;CHAR(34)&amp;"kind"&amp;CHAR(34)&amp;": "&amp;CHAR(34)&amp;SUBSTITUTE(CriteriTecnici!$F2570,CHAR(34),"'")&amp;CHAR(34)&amp;", "&amp;CHAR(34)&amp;"value"&amp;CHAR(34)&amp;": "&amp;SUBSTITUTE(TRIM(ROUND(IFERROR(CriteriTecnici!$N2570*1,IFERROR(NUMBERVALUE(CriteriTecnici!$N2570,".",","),IFERROR(NUMBERVALUE(CriteriTecnici!$N2570,",","."),0))),4)&amp;""),",",".")&amp;", "&amp;CHAR(34)&amp;"numerator"&amp;CHAR(34)&amp;": "&amp;SUBSTITUTE(TRIM(ROUND(IFERROR(CriteriTecnici!$K2570*1,IFERROR(NUMBERVALUE(CriteriTecnici!$K2570,".",","),IFERROR(NUMBERVALUE(CriteriTecnici!$K2570,",","."),0))),4)&amp;""),",",".")&amp;", "&amp;CHAR(34)&amp;"denominator"&amp;CHAR(34)&amp;": "&amp;SUBSTITUTE(TRIM(ROUND(IFERROR(CriteriTecnici!$L2570*1,IFERROR(NUMBERVALUE(CriteriTecnici!$L2570,".",","),IFERROR(NUMBERVALUE(CriteriTecnici!$L2570,",","."),0))),4)&amp;""),",",".")&amp;", "&amp;CHAR(34)&amp;"flag"&amp;CHAR(34)&amp;": "&amp;SUBSTITUTE(TRIM(ROUND(IFERROR(CriteriTecnici!$M2570*1,IFERROR(NUMBERVALUE(CriteriTecnici!$M2570,".",","),IFERROR(NUMBERVALUE(CriteriTecnici!$M2570,",","."),0))),4)&amp;""),",",".")&amp;", "&amp;CHAR(34)&amp;"rawScore"&amp;CHAR(34)&amp;": "&amp;SUBSTITUTE(TRIM(ROUND(IFERROR(CriteriTecnici!$O2570*1,IFERROR(NUMBERVALUE(CriteriTecnici!$O2570,".",","),IFERROR(NUMBERVALUE(CriteriTecnici!$O2570,",","."),0))),4)&amp;""),",",".")&amp;CHAR(125)&amp;IF(TRUE,",",""))</f>
        <v/>
      </c>
    </row>
    <row r="2791">
      <c r="A2791" s="38">
        <f>IF(CriteriTecnici!$A2571="","","    "&amp;CHAR(123)&amp;CHAR(34)&amp;"bidderId"&amp;CHAR(34)&amp;": "&amp;CHAR(34)&amp;SUBSTITUTE(CriteriTecnici!$A2571,CHAR(34),"'")&amp;CHAR(34)&amp;", "&amp;CHAR(34)&amp;"lotId"&amp;CHAR(34)&amp;": "&amp;CHAR(34)&amp;SUBSTITUTE(CriteriTecnici!$C2571,CHAR(34),"'")&amp;CHAR(34)&amp;", "&amp;CHAR(34)&amp;"criterionId"&amp;CHAR(34)&amp;": "&amp;CHAR(34)&amp;SUBSTITUTE(CriteriTecnici!$D2571,CHAR(34),"'")&amp;CHAR(34)&amp;", "&amp;CHAR(34)&amp;"kind"&amp;CHAR(34)&amp;": "&amp;CHAR(34)&amp;SUBSTITUTE(CriteriTecnici!$F2571,CHAR(34),"'")&amp;CHAR(34)&amp;", "&amp;CHAR(34)&amp;"value"&amp;CHAR(34)&amp;": "&amp;SUBSTITUTE(TRIM(ROUND(IFERROR(CriteriTecnici!$N2571*1,IFERROR(NUMBERVALUE(CriteriTecnici!$N2571,".",","),IFERROR(NUMBERVALUE(CriteriTecnici!$N2571,",","."),0))),4)&amp;""),",",".")&amp;", "&amp;CHAR(34)&amp;"numerator"&amp;CHAR(34)&amp;": "&amp;SUBSTITUTE(TRIM(ROUND(IFERROR(CriteriTecnici!$K2571*1,IFERROR(NUMBERVALUE(CriteriTecnici!$K2571,".",","),IFERROR(NUMBERVALUE(CriteriTecnici!$K2571,",","."),0))),4)&amp;""),",",".")&amp;", "&amp;CHAR(34)&amp;"denominator"&amp;CHAR(34)&amp;": "&amp;SUBSTITUTE(TRIM(ROUND(IFERROR(CriteriTecnici!$L2571*1,IFERROR(NUMBERVALUE(CriteriTecnici!$L2571,".",","),IFERROR(NUMBERVALUE(CriteriTecnici!$L2571,",","."),0))),4)&amp;""),",",".")&amp;", "&amp;CHAR(34)&amp;"flag"&amp;CHAR(34)&amp;": "&amp;SUBSTITUTE(TRIM(ROUND(IFERROR(CriteriTecnici!$M2571*1,IFERROR(NUMBERVALUE(CriteriTecnici!$M2571,".",","),IFERROR(NUMBERVALUE(CriteriTecnici!$M2571,",","."),0))),4)&amp;""),",",".")&amp;", "&amp;CHAR(34)&amp;"rawScore"&amp;CHAR(34)&amp;": "&amp;SUBSTITUTE(TRIM(ROUND(IFERROR(CriteriTecnici!$O2571*1,IFERROR(NUMBERVALUE(CriteriTecnici!$O2571,".",","),IFERROR(NUMBERVALUE(CriteriTecnici!$O2571,",","."),0))),4)&amp;""),",",".")&amp;CHAR(125)&amp;IF(TRUE,",",""))</f>
        <v/>
      </c>
    </row>
    <row r="2792">
      <c r="A2792" s="38">
        <f>IF(CriteriTecnici!$A2572="","","    "&amp;CHAR(123)&amp;CHAR(34)&amp;"bidderId"&amp;CHAR(34)&amp;": "&amp;CHAR(34)&amp;SUBSTITUTE(CriteriTecnici!$A2572,CHAR(34),"'")&amp;CHAR(34)&amp;", "&amp;CHAR(34)&amp;"lotId"&amp;CHAR(34)&amp;": "&amp;CHAR(34)&amp;SUBSTITUTE(CriteriTecnici!$C2572,CHAR(34),"'")&amp;CHAR(34)&amp;", "&amp;CHAR(34)&amp;"criterionId"&amp;CHAR(34)&amp;": "&amp;CHAR(34)&amp;SUBSTITUTE(CriteriTecnici!$D2572,CHAR(34),"'")&amp;CHAR(34)&amp;", "&amp;CHAR(34)&amp;"kind"&amp;CHAR(34)&amp;": "&amp;CHAR(34)&amp;SUBSTITUTE(CriteriTecnici!$F2572,CHAR(34),"'")&amp;CHAR(34)&amp;", "&amp;CHAR(34)&amp;"value"&amp;CHAR(34)&amp;": "&amp;SUBSTITUTE(TRIM(ROUND(IFERROR(CriteriTecnici!$N2572*1,IFERROR(NUMBERVALUE(CriteriTecnici!$N2572,".",","),IFERROR(NUMBERVALUE(CriteriTecnici!$N2572,",","."),0))),4)&amp;""),",",".")&amp;", "&amp;CHAR(34)&amp;"numerator"&amp;CHAR(34)&amp;": "&amp;SUBSTITUTE(TRIM(ROUND(IFERROR(CriteriTecnici!$K2572*1,IFERROR(NUMBERVALUE(CriteriTecnici!$K2572,".",","),IFERROR(NUMBERVALUE(CriteriTecnici!$K2572,",","."),0))),4)&amp;""),",",".")&amp;", "&amp;CHAR(34)&amp;"denominator"&amp;CHAR(34)&amp;": "&amp;SUBSTITUTE(TRIM(ROUND(IFERROR(CriteriTecnici!$L2572*1,IFERROR(NUMBERVALUE(CriteriTecnici!$L2572,".",","),IFERROR(NUMBERVALUE(CriteriTecnici!$L2572,",","."),0))),4)&amp;""),",",".")&amp;", "&amp;CHAR(34)&amp;"flag"&amp;CHAR(34)&amp;": "&amp;SUBSTITUTE(TRIM(ROUND(IFERROR(CriteriTecnici!$M2572*1,IFERROR(NUMBERVALUE(CriteriTecnici!$M2572,".",","),IFERROR(NUMBERVALUE(CriteriTecnici!$M2572,",","."),0))),4)&amp;""),",",".")&amp;", "&amp;CHAR(34)&amp;"rawScore"&amp;CHAR(34)&amp;": "&amp;SUBSTITUTE(TRIM(ROUND(IFERROR(CriteriTecnici!$O2572*1,IFERROR(NUMBERVALUE(CriteriTecnici!$O2572,".",","),IFERROR(NUMBERVALUE(CriteriTecnici!$O2572,",","."),0))),4)&amp;""),",",".")&amp;CHAR(125)&amp;IF(TRUE,",",""))</f>
        <v/>
      </c>
    </row>
    <row r="2793">
      <c r="A2793" s="38">
        <f>IF(CriteriTecnici!$A2573="","","    "&amp;CHAR(123)&amp;CHAR(34)&amp;"bidderId"&amp;CHAR(34)&amp;": "&amp;CHAR(34)&amp;SUBSTITUTE(CriteriTecnici!$A2573,CHAR(34),"'")&amp;CHAR(34)&amp;", "&amp;CHAR(34)&amp;"lotId"&amp;CHAR(34)&amp;": "&amp;CHAR(34)&amp;SUBSTITUTE(CriteriTecnici!$C2573,CHAR(34),"'")&amp;CHAR(34)&amp;", "&amp;CHAR(34)&amp;"criterionId"&amp;CHAR(34)&amp;": "&amp;CHAR(34)&amp;SUBSTITUTE(CriteriTecnici!$D2573,CHAR(34),"'")&amp;CHAR(34)&amp;", "&amp;CHAR(34)&amp;"kind"&amp;CHAR(34)&amp;": "&amp;CHAR(34)&amp;SUBSTITUTE(CriteriTecnici!$F2573,CHAR(34),"'")&amp;CHAR(34)&amp;", "&amp;CHAR(34)&amp;"value"&amp;CHAR(34)&amp;": "&amp;SUBSTITUTE(TRIM(ROUND(IFERROR(CriteriTecnici!$N2573*1,IFERROR(NUMBERVALUE(CriteriTecnici!$N2573,".",","),IFERROR(NUMBERVALUE(CriteriTecnici!$N2573,",","."),0))),4)&amp;""),",",".")&amp;", "&amp;CHAR(34)&amp;"numerator"&amp;CHAR(34)&amp;": "&amp;SUBSTITUTE(TRIM(ROUND(IFERROR(CriteriTecnici!$K2573*1,IFERROR(NUMBERVALUE(CriteriTecnici!$K2573,".",","),IFERROR(NUMBERVALUE(CriteriTecnici!$K2573,",","."),0))),4)&amp;""),",",".")&amp;", "&amp;CHAR(34)&amp;"denominator"&amp;CHAR(34)&amp;": "&amp;SUBSTITUTE(TRIM(ROUND(IFERROR(CriteriTecnici!$L2573*1,IFERROR(NUMBERVALUE(CriteriTecnici!$L2573,".",","),IFERROR(NUMBERVALUE(CriteriTecnici!$L2573,",","."),0))),4)&amp;""),",",".")&amp;", "&amp;CHAR(34)&amp;"flag"&amp;CHAR(34)&amp;": "&amp;SUBSTITUTE(TRIM(ROUND(IFERROR(CriteriTecnici!$M2573*1,IFERROR(NUMBERVALUE(CriteriTecnici!$M2573,".",","),IFERROR(NUMBERVALUE(CriteriTecnici!$M2573,",","."),0))),4)&amp;""),",",".")&amp;", "&amp;CHAR(34)&amp;"rawScore"&amp;CHAR(34)&amp;": "&amp;SUBSTITUTE(TRIM(ROUND(IFERROR(CriteriTecnici!$O2573*1,IFERROR(NUMBERVALUE(CriteriTecnici!$O2573,".",","),IFERROR(NUMBERVALUE(CriteriTecnici!$O2573,",","."),0))),4)&amp;""),",",".")&amp;CHAR(125)&amp;IF(TRUE,",",""))</f>
        <v/>
      </c>
    </row>
    <row r="2794">
      <c r="A2794" s="38">
        <f>IF(CriteriTecnici!$A2574="","","    "&amp;CHAR(123)&amp;CHAR(34)&amp;"bidderId"&amp;CHAR(34)&amp;": "&amp;CHAR(34)&amp;SUBSTITUTE(CriteriTecnici!$A2574,CHAR(34),"'")&amp;CHAR(34)&amp;", "&amp;CHAR(34)&amp;"lotId"&amp;CHAR(34)&amp;": "&amp;CHAR(34)&amp;SUBSTITUTE(CriteriTecnici!$C2574,CHAR(34),"'")&amp;CHAR(34)&amp;", "&amp;CHAR(34)&amp;"criterionId"&amp;CHAR(34)&amp;": "&amp;CHAR(34)&amp;SUBSTITUTE(CriteriTecnici!$D2574,CHAR(34),"'")&amp;CHAR(34)&amp;", "&amp;CHAR(34)&amp;"kind"&amp;CHAR(34)&amp;": "&amp;CHAR(34)&amp;SUBSTITUTE(CriteriTecnici!$F2574,CHAR(34),"'")&amp;CHAR(34)&amp;", "&amp;CHAR(34)&amp;"value"&amp;CHAR(34)&amp;": "&amp;SUBSTITUTE(TRIM(ROUND(IFERROR(CriteriTecnici!$N2574*1,IFERROR(NUMBERVALUE(CriteriTecnici!$N2574,".",","),IFERROR(NUMBERVALUE(CriteriTecnici!$N2574,",","."),0))),4)&amp;""),",",".")&amp;", "&amp;CHAR(34)&amp;"numerator"&amp;CHAR(34)&amp;": "&amp;SUBSTITUTE(TRIM(ROUND(IFERROR(CriteriTecnici!$K2574*1,IFERROR(NUMBERVALUE(CriteriTecnici!$K2574,".",","),IFERROR(NUMBERVALUE(CriteriTecnici!$K2574,",","."),0))),4)&amp;""),",",".")&amp;", "&amp;CHAR(34)&amp;"denominator"&amp;CHAR(34)&amp;": "&amp;SUBSTITUTE(TRIM(ROUND(IFERROR(CriteriTecnici!$L2574*1,IFERROR(NUMBERVALUE(CriteriTecnici!$L2574,".",","),IFERROR(NUMBERVALUE(CriteriTecnici!$L2574,",","."),0))),4)&amp;""),",",".")&amp;", "&amp;CHAR(34)&amp;"flag"&amp;CHAR(34)&amp;": "&amp;SUBSTITUTE(TRIM(ROUND(IFERROR(CriteriTecnici!$M2574*1,IFERROR(NUMBERVALUE(CriteriTecnici!$M2574,".",","),IFERROR(NUMBERVALUE(CriteriTecnici!$M2574,",","."),0))),4)&amp;""),",",".")&amp;", "&amp;CHAR(34)&amp;"rawScore"&amp;CHAR(34)&amp;": "&amp;SUBSTITUTE(TRIM(ROUND(IFERROR(CriteriTecnici!$O2574*1,IFERROR(NUMBERVALUE(CriteriTecnici!$O2574,".",","),IFERROR(NUMBERVALUE(CriteriTecnici!$O2574,",","."),0))),4)&amp;""),",",".")&amp;CHAR(125)&amp;IF(TRUE,",",""))</f>
        <v/>
      </c>
    </row>
    <row r="2795">
      <c r="A2795" s="38">
        <f>IF(CriteriTecnici!$A2575="","","    "&amp;CHAR(123)&amp;CHAR(34)&amp;"bidderId"&amp;CHAR(34)&amp;": "&amp;CHAR(34)&amp;SUBSTITUTE(CriteriTecnici!$A2575,CHAR(34),"'")&amp;CHAR(34)&amp;", "&amp;CHAR(34)&amp;"lotId"&amp;CHAR(34)&amp;": "&amp;CHAR(34)&amp;SUBSTITUTE(CriteriTecnici!$C2575,CHAR(34),"'")&amp;CHAR(34)&amp;", "&amp;CHAR(34)&amp;"criterionId"&amp;CHAR(34)&amp;": "&amp;CHAR(34)&amp;SUBSTITUTE(CriteriTecnici!$D2575,CHAR(34),"'")&amp;CHAR(34)&amp;", "&amp;CHAR(34)&amp;"kind"&amp;CHAR(34)&amp;": "&amp;CHAR(34)&amp;SUBSTITUTE(CriteriTecnici!$F2575,CHAR(34),"'")&amp;CHAR(34)&amp;", "&amp;CHAR(34)&amp;"value"&amp;CHAR(34)&amp;": "&amp;SUBSTITUTE(TRIM(ROUND(IFERROR(CriteriTecnici!$N2575*1,IFERROR(NUMBERVALUE(CriteriTecnici!$N2575,".",","),IFERROR(NUMBERVALUE(CriteriTecnici!$N2575,",","."),0))),4)&amp;""),",",".")&amp;", "&amp;CHAR(34)&amp;"numerator"&amp;CHAR(34)&amp;": "&amp;SUBSTITUTE(TRIM(ROUND(IFERROR(CriteriTecnici!$K2575*1,IFERROR(NUMBERVALUE(CriteriTecnici!$K2575,".",","),IFERROR(NUMBERVALUE(CriteriTecnici!$K2575,",","."),0))),4)&amp;""),",",".")&amp;", "&amp;CHAR(34)&amp;"denominator"&amp;CHAR(34)&amp;": "&amp;SUBSTITUTE(TRIM(ROUND(IFERROR(CriteriTecnici!$L2575*1,IFERROR(NUMBERVALUE(CriteriTecnici!$L2575,".",","),IFERROR(NUMBERVALUE(CriteriTecnici!$L2575,",","."),0))),4)&amp;""),",",".")&amp;", "&amp;CHAR(34)&amp;"flag"&amp;CHAR(34)&amp;": "&amp;SUBSTITUTE(TRIM(ROUND(IFERROR(CriteriTecnici!$M2575*1,IFERROR(NUMBERVALUE(CriteriTecnici!$M2575,".",","),IFERROR(NUMBERVALUE(CriteriTecnici!$M2575,",","."),0))),4)&amp;""),",",".")&amp;", "&amp;CHAR(34)&amp;"rawScore"&amp;CHAR(34)&amp;": "&amp;SUBSTITUTE(TRIM(ROUND(IFERROR(CriteriTecnici!$O2575*1,IFERROR(NUMBERVALUE(CriteriTecnici!$O2575,".",","),IFERROR(NUMBERVALUE(CriteriTecnici!$O2575,",","."),0))),4)&amp;""),",",".")&amp;CHAR(125)&amp;IF(TRUE,",",""))</f>
        <v/>
      </c>
    </row>
    <row r="2796">
      <c r="A2796" s="38">
        <f>IF(CriteriTecnici!$A2576="","","    "&amp;CHAR(123)&amp;CHAR(34)&amp;"bidderId"&amp;CHAR(34)&amp;": "&amp;CHAR(34)&amp;SUBSTITUTE(CriteriTecnici!$A2576,CHAR(34),"'")&amp;CHAR(34)&amp;", "&amp;CHAR(34)&amp;"lotId"&amp;CHAR(34)&amp;": "&amp;CHAR(34)&amp;SUBSTITUTE(CriteriTecnici!$C2576,CHAR(34),"'")&amp;CHAR(34)&amp;", "&amp;CHAR(34)&amp;"criterionId"&amp;CHAR(34)&amp;": "&amp;CHAR(34)&amp;SUBSTITUTE(CriteriTecnici!$D2576,CHAR(34),"'")&amp;CHAR(34)&amp;", "&amp;CHAR(34)&amp;"kind"&amp;CHAR(34)&amp;": "&amp;CHAR(34)&amp;SUBSTITUTE(CriteriTecnici!$F2576,CHAR(34),"'")&amp;CHAR(34)&amp;", "&amp;CHAR(34)&amp;"value"&amp;CHAR(34)&amp;": "&amp;SUBSTITUTE(TRIM(ROUND(IFERROR(CriteriTecnici!$N2576*1,IFERROR(NUMBERVALUE(CriteriTecnici!$N2576,".",","),IFERROR(NUMBERVALUE(CriteriTecnici!$N2576,",","."),0))),4)&amp;""),",",".")&amp;", "&amp;CHAR(34)&amp;"numerator"&amp;CHAR(34)&amp;": "&amp;SUBSTITUTE(TRIM(ROUND(IFERROR(CriteriTecnici!$K2576*1,IFERROR(NUMBERVALUE(CriteriTecnici!$K2576,".",","),IFERROR(NUMBERVALUE(CriteriTecnici!$K2576,",","."),0))),4)&amp;""),",",".")&amp;", "&amp;CHAR(34)&amp;"denominator"&amp;CHAR(34)&amp;": "&amp;SUBSTITUTE(TRIM(ROUND(IFERROR(CriteriTecnici!$L2576*1,IFERROR(NUMBERVALUE(CriteriTecnici!$L2576,".",","),IFERROR(NUMBERVALUE(CriteriTecnici!$L2576,",","."),0))),4)&amp;""),",",".")&amp;", "&amp;CHAR(34)&amp;"flag"&amp;CHAR(34)&amp;": "&amp;SUBSTITUTE(TRIM(ROUND(IFERROR(CriteriTecnici!$M2576*1,IFERROR(NUMBERVALUE(CriteriTecnici!$M2576,".",","),IFERROR(NUMBERVALUE(CriteriTecnici!$M2576,",","."),0))),4)&amp;""),",",".")&amp;", "&amp;CHAR(34)&amp;"rawScore"&amp;CHAR(34)&amp;": "&amp;SUBSTITUTE(TRIM(ROUND(IFERROR(CriteriTecnici!$O2576*1,IFERROR(NUMBERVALUE(CriteriTecnici!$O2576,".",","),IFERROR(NUMBERVALUE(CriteriTecnici!$O2576,",","."),0))),4)&amp;""),",",".")&amp;CHAR(125)&amp;IF(TRUE,",",""))</f>
        <v/>
      </c>
    </row>
    <row r="2797">
      <c r="A2797" s="38">
        <f>IF(CriteriTecnici!$A2577="","","    "&amp;CHAR(123)&amp;CHAR(34)&amp;"bidderId"&amp;CHAR(34)&amp;": "&amp;CHAR(34)&amp;SUBSTITUTE(CriteriTecnici!$A2577,CHAR(34),"'")&amp;CHAR(34)&amp;", "&amp;CHAR(34)&amp;"lotId"&amp;CHAR(34)&amp;": "&amp;CHAR(34)&amp;SUBSTITUTE(CriteriTecnici!$C2577,CHAR(34),"'")&amp;CHAR(34)&amp;", "&amp;CHAR(34)&amp;"criterionId"&amp;CHAR(34)&amp;": "&amp;CHAR(34)&amp;SUBSTITUTE(CriteriTecnici!$D2577,CHAR(34),"'")&amp;CHAR(34)&amp;", "&amp;CHAR(34)&amp;"kind"&amp;CHAR(34)&amp;": "&amp;CHAR(34)&amp;SUBSTITUTE(CriteriTecnici!$F2577,CHAR(34),"'")&amp;CHAR(34)&amp;", "&amp;CHAR(34)&amp;"value"&amp;CHAR(34)&amp;": "&amp;SUBSTITUTE(TRIM(ROUND(IFERROR(CriteriTecnici!$N2577*1,IFERROR(NUMBERVALUE(CriteriTecnici!$N2577,".",","),IFERROR(NUMBERVALUE(CriteriTecnici!$N2577,",","."),0))),4)&amp;""),",",".")&amp;", "&amp;CHAR(34)&amp;"numerator"&amp;CHAR(34)&amp;": "&amp;SUBSTITUTE(TRIM(ROUND(IFERROR(CriteriTecnici!$K2577*1,IFERROR(NUMBERVALUE(CriteriTecnici!$K2577,".",","),IFERROR(NUMBERVALUE(CriteriTecnici!$K2577,",","."),0))),4)&amp;""),",",".")&amp;", "&amp;CHAR(34)&amp;"denominator"&amp;CHAR(34)&amp;": "&amp;SUBSTITUTE(TRIM(ROUND(IFERROR(CriteriTecnici!$L2577*1,IFERROR(NUMBERVALUE(CriteriTecnici!$L2577,".",","),IFERROR(NUMBERVALUE(CriteriTecnici!$L2577,",","."),0))),4)&amp;""),",",".")&amp;", "&amp;CHAR(34)&amp;"flag"&amp;CHAR(34)&amp;": "&amp;SUBSTITUTE(TRIM(ROUND(IFERROR(CriteriTecnici!$M2577*1,IFERROR(NUMBERVALUE(CriteriTecnici!$M2577,".",","),IFERROR(NUMBERVALUE(CriteriTecnici!$M2577,",","."),0))),4)&amp;""),",",".")&amp;", "&amp;CHAR(34)&amp;"rawScore"&amp;CHAR(34)&amp;": "&amp;SUBSTITUTE(TRIM(ROUND(IFERROR(CriteriTecnici!$O2577*1,IFERROR(NUMBERVALUE(CriteriTecnici!$O2577,".",","),IFERROR(NUMBERVALUE(CriteriTecnici!$O2577,",","."),0))),4)&amp;""),",",".")&amp;CHAR(125)&amp;IF(COUNTA(Offerte!$A85:$A$200)&gt;0,",",""))</f>
        <v/>
      </c>
    </row>
    <row r="2798">
      <c r="A2798" s="38">
        <f>IF(CriteriTecnici!$A2578="","","    "&amp;CHAR(123)&amp;CHAR(34)&amp;"bidderId"&amp;CHAR(34)&amp;": "&amp;CHAR(34)&amp;SUBSTITUTE(CriteriTecnici!$A2578,CHAR(34),"'")&amp;CHAR(34)&amp;", "&amp;CHAR(34)&amp;"lotId"&amp;CHAR(34)&amp;": "&amp;CHAR(34)&amp;SUBSTITUTE(CriteriTecnici!$C2578,CHAR(34),"'")&amp;CHAR(34)&amp;", "&amp;CHAR(34)&amp;"criterionId"&amp;CHAR(34)&amp;": "&amp;CHAR(34)&amp;SUBSTITUTE(CriteriTecnici!$D2578,CHAR(34),"'")&amp;CHAR(34)&amp;", "&amp;CHAR(34)&amp;"kind"&amp;CHAR(34)&amp;": "&amp;CHAR(34)&amp;SUBSTITUTE(CriteriTecnici!$F2578,CHAR(34),"'")&amp;CHAR(34)&amp;", "&amp;CHAR(34)&amp;"value"&amp;CHAR(34)&amp;": "&amp;SUBSTITUTE(TRIM(ROUND(IFERROR(CriteriTecnici!$N2578*1,IFERROR(NUMBERVALUE(CriteriTecnici!$N2578,".",","),IFERROR(NUMBERVALUE(CriteriTecnici!$N2578,",","."),0))),4)&amp;""),",",".")&amp;", "&amp;CHAR(34)&amp;"numerator"&amp;CHAR(34)&amp;": "&amp;SUBSTITUTE(TRIM(ROUND(IFERROR(CriteriTecnici!$K2578*1,IFERROR(NUMBERVALUE(CriteriTecnici!$K2578,".",","),IFERROR(NUMBERVALUE(CriteriTecnici!$K2578,",","."),0))),4)&amp;""),",",".")&amp;", "&amp;CHAR(34)&amp;"denominator"&amp;CHAR(34)&amp;": "&amp;SUBSTITUTE(TRIM(ROUND(IFERROR(CriteriTecnici!$L2578*1,IFERROR(NUMBERVALUE(CriteriTecnici!$L2578,".",","),IFERROR(NUMBERVALUE(CriteriTecnici!$L2578,",","."),0))),4)&amp;""),",",".")&amp;", "&amp;CHAR(34)&amp;"flag"&amp;CHAR(34)&amp;": "&amp;SUBSTITUTE(TRIM(ROUND(IFERROR(CriteriTecnici!$M2578*1,IFERROR(NUMBERVALUE(CriteriTecnici!$M2578,".",","),IFERROR(NUMBERVALUE(CriteriTecnici!$M2578,",","."),0))),4)&amp;""),",",".")&amp;", "&amp;CHAR(34)&amp;"rawScore"&amp;CHAR(34)&amp;": "&amp;SUBSTITUTE(TRIM(ROUND(IFERROR(CriteriTecnici!$O2578*1,IFERROR(NUMBERVALUE(CriteriTecnici!$O2578,".",","),IFERROR(NUMBERVALUE(CriteriTecnici!$O2578,",","."),0))),4)&amp;""),",",".")&amp;CHAR(125)&amp;IF(TRUE,",",""))</f>
        <v/>
      </c>
    </row>
    <row r="2799">
      <c r="A2799" s="38">
        <f>IF(CriteriTecnici!$A2579="","","    "&amp;CHAR(123)&amp;CHAR(34)&amp;"bidderId"&amp;CHAR(34)&amp;": "&amp;CHAR(34)&amp;SUBSTITUTE(CriteriTecnici!$A2579,CHAR(34),"'")&amp;CHAR(34)&amp;", "&amp;CHAR(34)&amp;"lotId"&amp;CHAR(34)&amp;": "&amp;CHAR(34)&amp;SUBSTITUTE(CriteriTecnici!$C2579,CHAR(34),"'")&amp;CHAR(34)&amp;", "&amp;CHAR(34)&amp;"criterionId"&amp;CHAR(34)&amp;": "&amp;CHAR(34)&amp;SUBSTITUTE(CriteriTecnici!$D2579,CHAR(34),"'")&amp;CHAR(34)&amp;", "&amp;CHAR(34)&amp;"kind"&amp;CHAR(34)&amp;": "&amp;CHAR(34)&amp;SUBSTITUTE(CriteriTecnici!$F2579,CHAR(34),"'")&amp;CHAR(34)&amp;", "&amp;CHAR(34)&amp;"value"&amp;CHAR(34)&amp;": "&amp;SUBSTITUTE(TRIM(ROUND(IFERROR(CriteriTecnici!$N2579*1,IFERROR(NUMBERVALUE(CriteriTecnici!$N2579,".",","),IFERROR(NUMBERVALUE(CriteriTecnici!$N2579,",","."),0))),4)&amp;""),",",".")&amp;", "&amp;CHAR(34)&amp;"numerator"&amp;CHAR(34)&amp;": "&amp;SUBSTITUTE(TRIM(ROUND(IFERROR(CriteriTecnici!$K2579*1,IFERROR(NUMBERVALUE(CriteriTecnici!$K2579,".",","),IFERROR(NUMBERVALUE(CriteriTecnici!$K2579,",","."),0))),4)&amp;""),",",".")&amp;", "&amp;CHAR(34)&amp;"denominator"&amp;CHAR(34)&amp;": "&amp;SUBSTITUTE(TRIM(ROUND(IFERROR(CriteriTecnici!$L2579*1,IFERROR(NUMBERVALUE(CriteriTecnici!$L2579,".",","),IFERROR(NUMBERVALUE(CriteriTecnici!$L2579,",","."),0))),4)&amp;""),",",".")&amp;", "&amp;CHAR(34)&amp;"flag"&amp;CHAR(34)&amp;": "&amp;SUBSTITUTE(TRIM(ROUND(IFERROR(CriteriTecnici!$M2579*1,IFERROR(NUMBERVALUE(CriteriTecnici!$M2579,".",","),IFERROR(NUMBERVALUE(CriteriTecnici!$M2579,",","."),0))),4)&amp;""),",",".")&amp;", "&amp;CHAR(34)&amp;"rawScore"&amp;CHAR(34)&amp;": "&amp;SUBSTITUTE(TRIM(ROUND(IFERROR(CriteriTecnici!$O2579*1,IFERROR(NUMBERVALUE(CriteriTecnici!$O2579,".",","),IFERROR(NUMBERVALUE(CriteriTecnici!$O2579,",","."),0))),4)&amp;""),",",".")&amp;CHAR(125)&amp;IF(TRUE,",",""))</f>
        <v/>
      </c>
    </row>
    <row r="2800">
      <c r="A2800" s="38">
        <f>IF(CriteriTecnici!$A2580="","","    "&amp;CHAR(123)&amp;CHAR(34)&amp;"bidderId"&amp;CHAR(34)&amp;": "&amp;CHAR(34)&amp;SUBSTITUTE(CriteriTecnici!$A2580,CHAR(34),"'")&amp;CHAR(34)&amp;", "&amp;CHAR(34)&amp;"lotId"&amp;CHAR(34)&amp;": "&amp;CHAR(34)&amp;SUBSTITUTE(CriteriTecnici!$C2580,CHAR(34),"'")&amp;CHAR(34)&amp;", "&amp;CHAR(34)&amp;"criterionId"&amp;CHAR(34)&amp;": "&amp;CHAR(34)&amp;SUBSTITUTE(CriteriTecnici!$D2580,CHAR(34),"'")&amp;CHAR(34)&amp;", "&amp;CHAR(34)&amp;"kind"&amp;CHAR(34)&amp;": "&amp;CHAR(34)&amp;SUBSTITUTE(CriteriTecnici!$F2580,CHAR(34),"'")&amp;CHAR(34)&amp;", "&amp;CHAR(34)&amp;"value"&amp;CHAR(34)&amp;": "&amp;SUBSTITUTE(TRIM(ROUND(IFERROR(CriteriTecnici!$N2580*1,IFERROR(NUMBERVALUE(CriteriTecnici!$N2580,".",","),IFERROR(NUMBERVALUE(CriteriTecnici!$N2580,",","."),0))),4)&amp;""),",",".")&amp;", "&amp;CHAR(34)&amp;"numerator"&amp;CHAR(34)&amp;": "&amp;SUBSTITUTE(TRIM(ROUND(IFERROR(CriteriTecnici!$K2580*1,IFERROR(NUMBERVALUE(CriteriTecnici!$K2580,".",","),IFERROR(NUMBERVALUE(CriteriTecnici!$K2580,",","."),0))),4)&amp;""),",",".")&amp;", "&amp;CHAR(34)&amp;"denominator"&amp;CHAR(34)&amp;": "&amp;SUBSTITUTE(TRIM(ROUND(IFERROR(CriteriTecnici!$L2580*1,IFERROR(NUMBERVALUE(CriteriTecnici!$L2580,".",","),IFERROR(NUMBERVALUE(CriteriTecnici!$L2580,",","."),0))),4)&amp;""),",",".")&amp;", "&amp;CHAR(34)&amp;"flag"&amp;CHAR(34)&amp;": "&amp;SUBSTITUTE(TRIM(ROUND(IFERROR(CriteriTecnici!$M2580*1,IFERROR(NUMBERVALUE(CriteriTecnici!$M2580,".",","),IFERROR(NUMBERVALUE(CriteriTecnici!$M2580,",","."),0))),4)&amp;""),",",".")&amp;", "&amp;CHAR(34)&amp;"rawScore"&amp;CHAR(34)&amp;": "&amp;SUBSTITUTE(TRIM(ROUND(IFERROR(CriteriTecnici!$O2580*1,IFERROR(NUMBERVALUE(CriteriTecnici!$O2580,".",","),IFERROR(NUMBERVALUE(CriteriTecnici!$O2580,",","."),0))),4)&amp;""),",",".")&amp;CHAR(125)&amp;IF(TRUE,",",""))</f>
        <v/>
      </c>
    </row>
    <row r="2801">
      <c r="A2801" s="38">
        <f>IF(CriteriTecnici!$A2581="","","    "&amp;CHAR(123)&amp;CHAR(34)&amp;"bidderId"&amp;CHAR(34)&amp;": "&amp;CHAR(34)&amp;SUBSTITUTE(CriteriTecnici!$A2581,CHAR(34),"'")&amp;CHAR(34)&amp;", "&amp;CHAR(34)&amp;"lotId"&amp;CHAR(34)&amp;": "&amp;CHAR(34)&amp;SUBSTITUTE(CriteriTecnici!$C2581,CHAR(34),"'")&amp;CHAR(34)&amp;", "&amp;CHAR(34)&amp;"criterionId"&amp;CHAR(34)&amp;": "&amp;CHAR(34)&amp;SUBSTITUTE(CriteriTecnici!$D2581,CHAR(34),"'")&amp;CHAR(34)&amp;", "&amp;CHAR(34)&amp;"kind"&amp;CHAR(34)&amp;": "&amp;CHAR(34)&amp;SUBSTITUTE(CriteriTecnici!$F2581,CHAR(34),"'")&amp;CHAR(34)&amp;", "&amp;CHAR(34)&amp;"value"&amp;CHAR(34)&amp;": "&amp;SUBSTITUTE(TRIM(ROUND(IFERROR(CriteriTecnici!$N2581*1,IFERROR(NUMBERVALUE(CriteriTecnici!$N2581,".",","),IFERROR(NUMBERVALUE(CriteriTecnici!$N2581,",","."),0))),4)&amp;""),",",".")&amp;", "&amp;CHAR(34)&amp;"numerator"&amp;CHAR(34)&amp;": "&amp;SUBSTITUTE(TRIM(ROUND(IFERROR(CriteriTecnici!$K2581*1,IFERROR(NUMBERVALUE(CriteriTecnici!$K2581,".",","),IFERROR(NUMBERVALUE(CriteriTecnici!$K2581,",","."),0))),4)&amp;""),",",".")&amp;", "&amp;CHAR(34)&amp;"denominator"&amp;CHAR(34)&amp;": "&amp;SUBSTITUTE(TRIM(ROUND(IFERROR(CriteriTecnici!$L2581*1,IFERROR(NUMBERVALUE(CriteriTecnici!$L2581,".",","),IFERROR(NUMBERVALUE(CriteriTecnici!$L2581,",","."),0))),4)&amp;""),",",".")&amp;", "&amp;CHAR(34)&amp;"flag"&amp;CHAR(34)&amp;": "&amp;SUBSTITUTE(TRIM(ROUND(IFERROR(CriteriTecnici!$M2581*1,IFERROR(NUMBERVALUE(CriteriTecnici!$M2581,".",","),IFERROR(NUMBERVALUE(CriteriTecnici!$M2581,",","."),0))),4)&amp;""),",",".")&amp;", "&amp;CHAR(34)&amp;"rawScore"&amp;CHAR(34)&amp;": "&amp;SUBSTITUTE(TRIM(ROUND(IFERROR(CriteriTecnici!$O2581*1,IFERROR(NUMBERVALUE(CriteriTecnici!$O2581,".",","),IFERROR(NUMBERVALUE(CriteriTecnici!$O2581,",","."),0))),4)&amp;""),",",".")&amp;CHAR(125)&amp;IF(TRUE,",",""))</f>
        <v/>
      </c>
    </row>
    <row r="2802">
      <c r="A2802" s="38">
        <f>IF(CriteriTecnici!$A2582="","","    "&amp;CHAR(123)&amp;CHAR(34)&amp;"bidderId"&amp;CHAR(34)&amp;": "&amp;CHAR(34)&amp;SUBSTITUTE(CriteriTecnici!$A2582,CHAR(34),"'")&amp;CHAR(34)&amp;", "&amp;CHAR(34)&amp;"lotId"&amp;CHAR(34)&amp;": "&amp;CHAR(34)&amp;SUBSTITUTE(CriteriTecnici!$C2582,CHAR(34),"'")&amp;CHAR(34)&amp;", "&amp;CHAR(34)&amp;"criterionId"&amp;CHAR(34)&amp;": "&amp;CHAR(34)&amp;SUBSTITUTE(CriteriTecnici!$D2582,CHAR(34),"'")&amp;CHAR(34)&amp;", "&amp;CHAR(34)&amp;"kind"&amp;CHAR(34)&amp;": "&amp;CHAR(34)&amp;SUBSTITUTE(CriteriTecnici!$F2582,CHAR(34),"'")&amp;CHAR(34)&amp;", "&amp;CHAR(34)&amp;"value"&amp;CHAR(34)&amp;": "&amp;SUBSTITUTE(TRIM(ROUND(IFERROR(CriteriTecnici!$N2582*1,IFERROR(NUMBERVALUE(CriteriTecnici!$N2582,".",","),IFERROR(NUMBERVALUE(CriteriTecnici!$N2582,",","."),0))),4)&amp;""),",",".")&amp;", "&amp;CHAR(34)&amp;"numerator"&amp;CHAR(34)&amp;": "&amp;SUBSTITUTE(TRIM(ROUND(IFERROR(CriteriTecnici!$K2582*1,IFERROR(NUMBERVALUE(CriteriTecnici!$K2582,".",","),IFERROR(NUMBERVALUE(CriteriTecnici!$K2582,",","."),0))),4)&amp;""),",",".")&amp;", "&amp;CHAR(34)&amp;"denominator"&amp;CHAR(34)&amp;": "&amp;SUBSTITUTE(TRIM(ROUND(IFERROR(CriteriTecnici!$L2582*1,IFERROR(NUMBERVALUE(CriteriTecnici!$L2582,".",","),IFERROR(NUMBERVALUE(CriteriTecnici!$L2582,",","."),0))),4)&amp;""),",",".")&amp;", "&amp;CHAR(34)&amp;"flag"&amp;CHAR(34)&amp;": "&amp;SUBSTITUTE(TRIM(ROUND(IFERROR(CriteriTecnici!$M2582*1,IFERROR(NUMBERVALUE(CriteriTecnici!$M2582,".",","),IFERROR(NUMBERVALUE(CriteriTecnici!$M2582,",","."),0))),4)&amp;""),",",".")&amp;", "&amp;CHAR(34)&amp;"rawScore"&amp;CHAR(34)&amp;": "&amp;SUBSTITUTE(TRIM(ROUND(IFERROR(CriteriTecnici!$O2582*1,IFERROR(NUMBERVALUE(CriteriTecnici!$O2582,".",","),IFERROR(NUMBERVALUE(CriteriTecnici!$O2582,",","."),0))),4)&amp;""),",",".")&amp;CHAR(125)&amp;IF(TRUE,",",""))</f>
        <v/>
      </c>
    </row>
    <row r="2803">
      <c r="A2803" s="38">
        <f>IF(CriteriTecnici!$A2583="","","    "&amp;CHAR(123)&amp;CHAR(34)&amp;"bidderId"&amp;CHAR(34)&amp;": "&amp;CHAR(34)&amp;SUBSTITUTE(CriteriTecnici!$A2583,CHAR(34),"'")&amp;CHAR(34)&amp;", "&amp;CHAR(34)&amp;"lotId"&amp;CHAR(34)&amp;": "&amp;CHAR(34)&amp;SUBSTITUTE(CriteriTecnici!$C2583,CHAR(34),"'")&amp;CHAR(34)&amp;", "&amp;CHAR(34)&amp;"criterionId"&amp;CHAR(34)&amp;": "&amp;CHAR(34)&amp;SUBSTITUTE(CriteriTecnici!$D2583,CHAR(34),"'")&amp;CHAR(34)&amp;", "&amp;CHAR(34)&amp;"kind"&amp;CHAR(34)&amp;": "&amp;CHAR(34)&amp;SUBSTITUTE(CriteriTecnici!$F2583,CHAR(34),"'")&amp;CHAR(34)&amp;", "&amp;CHAR(34)&amp;"value"&amp;CHAR(34)&amp;": "&amp;SUBSTITUTE(TRIM(ROUND(IFERROR(CriteriTecnici!$N2583*1,IFERROR(NUMBERVALUE(CriteriTecnici!$N2583,".",","),IFERROR(NUMBERVALUE(CriteriTecnici!$N2583,",","."),0))),4)&amp;""),",",".")&amp;", "&amp;CHAR(34)&amp;"numerator"&amp;CHAR(34)&amp;": "&amp;SUBSTITUTE(TRIM(ROUND(IFERROR(CriteriTecnici!$K2583*1,IFERROR(NUMBERVALUE(CriteriTecnici!$K2583,".",","),IFERROR(NUMBERVALUE(CriteriTecnici!$K2583,",","."),0))),4)&amp;""),",",".")&amp;", "&amp;CHAR(34)&amp;"denominator"&amp;CHAR(34)&amp;": "&amp;SUBSTITUTE(TRIM(ROUND(IFERROR(CriteriTecnici!$L2583*1,IFERROR(NUMBERVALUE(CriteriTecnici!$L2583,".",","),IFERROR(NUMBERVALUE(CriteriTecnici!$L2583,",","."),0))),4)&amp;""),",",".")&amp;", "&amp;CHAR(34)&amp;"flag"&amp;CHAR(34)&amp;": "&amp;SUBSTITUTE(TRIM(ROUND(IFERROR(CriteriTecnici!$M2583*1,IFERROR(NUMBERVALUE(CriteriTecnici!$M2583,".",","),IFERROR(NUMBERVALUE(CriteriTecnici!$M2583,",","."),0))),4)&amp;""),",",".")&amp;", "&amp;CHAR(34)&amp;"rawScore"&amp;CHAR(34)&amp;": "&amp;SUBSTITUTE(TRIM(ROUND(IFERROR(CriteriTecnici!$O2583*1,IFERROR(NUMBERVALUE(CriteriTecnici!$O2583,".",","),IFERROR(NUMBERVALUE(CriteriTecnici!$O2583,",","."),0))),4)&amp;""),",",".")&amp;CHAR(125)&amp;IF(TRUE,",",""))</f>
        <v/>
      </c>
    </row>
    <row r="2804">
      <c r="A2804" s="38">
        <f>IF(CriteriTecnici!$A2584="","","    "&amp;CHAR(123)&amp;CHAR(34)&amp;"bidderId"&amp;CHAR(34)&amp;": "&amp;CHAR(34)&amp;SUBSTITUTE(CriteriTecnici!$A2584,CHAR(34),"'")&amp;CHAR(34)&amp;", "&amp;CHAR(34)&amp;"lotId"&amp;CHAR(34)&amp;": "&amp;CHAR(34)&amp;SUBSTITUTE(CriteriTecnici!$C2584,CHAR(34),"'")&amp;CHAR(34)&amp;", "&amp;CHAR(34)&amp;"criterionId"&amp;CHAR(34)&amp;": "&amp;CHAR(34)&amp;SUBSTITUTE(CriteriTecnici!$D2584,CHAR(34),"'")&amp;CHAR(34)&amp;", "&amp;CHAR(34)&amp;"kind"&amp;CHAR(34)&amp;": "&amp;CHAR(34)&amp;SUBSTITUTE(CriteriTecnici!$F2584,CHAR(34),"'")&amp;CHAR(34)&amp;", "&amp;CHAR(34)&amp;"value"&amp;CHAR(34)&amp;": "&amp;SUBSTITUTE(TRIM(ROUND(IFERROR(CriteriTecnici!$N2584*1,IFERROR(NUMBERVALUE(CriteriTecnici!$N2584,".",","),IFERROR(NUMBERVALUE(CriteriTecnici!$N2584,",","."),0))),4)&amp;""),",",".")&amp;", "&amp;CHAR(34)&amp;"numerator"&amp;CHAR(34)&amp;": "&amp;SUBSTITUTE(TRIM(ROUND(IFERROR(CriteriTecnici!$K2584*1,IFERROR(NUMBERVALUE(CriteriTecnici!$K2584,".",","),IFERROR(NUMBERVALUE(CriteriTecnici!$K2584,",","."),0))),4)&amp;""),",",".")&amp;", "&amp;CHAR(34)&amp;"denominator"&amp;CHAR(34)&amp;": "&amp;SUBSTITUTE(TRIM(ROUND(IFERROR(CriteriTecnici!$L2584*1,IFERROR(NUMBERVALUE(CriteriTecnici!$L2584,".",","),IFERROR(NUMBERVALUE(CriteriTecnici!$L2584,",","."),0))),4)&amp;""),",",".")&amp;", "&amp;CHAR(34)&amp;"flag"&amp;CHAR(34)&amp;": "&amp;SUBSTITUTE(TRIM(ROUND(IFERROR(CriteriTecnici!$M2584*1,IFERROR(NUMBERVALUE(CriteriTecnici!$M2584,".",","),IFERROR(NUMBERVALUE(CriteriTecnici!$M2584,",","."),0))),4)&amp;""),",",".")&amp;", "&amp;CHAR(34)&amp;"rawScore"&amp;CHAR(34)&amp;": "&amp;SUBSTITUTE(TRIM(ROUND(IFERROR(CriteriTecnici!$O2584*1,IFERROR(NUMBERVALUE(CriteriTecnici!$O2584,".",","),IFERROR(NUMBERVALUE(CriteriTecnici!$O2584,",","."),0))),4)&amp;""),",",".")&amp;CHAR(125)&amp;IF(TRUE,",",""))</f>
        <v/>
      </c>
    </row>
    <row r="2805">
      <c r="A2805" s="38">
        <f>IF(CriteriTecnici!$A2585="","","    "&amp;CHAR(123)&amp;CHAR(34)&amp;"bidderId"&amp;CHAR(34)&amp;": "&amp;CHAR(34)&amp;SUBSTITUTE(CriteriTecnici!$A2585,CHAR(34),"'")&amp;CHAR(34)&amp;", "&amp;CHAR(34)&amp;"lotId"&amp;CHAR(34)&amp;": "&amp;CHAR(34)&amp;SUBSTITUTE(CriteriTecnici!$C2585,CHAR(34),"'")&amp;CHAR(34)&amp;", "&amp;CHAR(34)&amp;"criterionId"&amp;CHAR(34)&amp;": "&amp;CHAR(34)&amp;SUBSTITUTE(CriteriTecnici!$D2585,CHAR(34),"'")&amp;CHAR(34)&amp;", "&amp;CHAR(34)&amp;"kind"&amp;CHAR(34)&amp;": "&amp;CHAR(34)&amp;SUBSTITUTE(CriteriTecnici!$F2585,CHAR(34),"'")&amp;CHAR(34)&amp;", "&amp;CHAR(34)&amp;"value"&amp;CHAR(34)&amp;": "&amp;SUBSTITUTE(TRIM(ROUND(IFERROR(CriteriTecnici!$N2585*1,IFERROR(NUMBERVALUE(CriteriTecnici!$N2585,".",","),IFERROR(NUMBERVALUE(CriteriTecnici!$N2585,",","."),0))),4)&amp;""),",",".")&amp;", "&amp;CHAR(34)&amp;"numerator"&amp;CHAR(34)&amp;": "&amp;SUBSTITUTE(TRIM(ROUND(IFERROR(CriteriTecnici!$K2585*1,IFERROR(NUMBERVALUE(CriteriTecnici!$K2585,".",","),IFERROR(NUMBERVALUE(CriteriTecnici!$K2585,",","."),0))),4)&amp;""),",",".")&amp;", "&amp;CHAR(34)&amp;"denominator"&amp;CHAR(34)&amp;": "&amp;SUBSTITUTE(TRIM(ROUND(IFERROR(CriteriTecnici!$L2585*1,IFERROR(NUMBERVALUE(CriteriTecnici!$L2585,".",","),IFERROR(NUMBERVALUE(CriteriTecnici!$L2585,",","."),0))),4)&amp;""),",",".")&amp;", "&amp;CHAR(34)&amp;"flag"&amp;CHAR(34)&amp;": "&amp;SUBSTITUTE(TRIM(ROUND(IFERROR(CriteriTecnici!$M2585*1,IFERROR(NUMBERVALUE(CriteriTecnici!$M2585,".",","),IFERROR(NUMBERVALUE(CriteriTecnici!$M2585,",","."),0))),4)&amp;""),",",".")&amp;", "&amp;CHAR(34)&amp;"rawScore"&amp;CHAR(34)&amp;": "&amp;SUBSTITUTE(TRIM(ROUND(IFERROR(CriteriTecnici!$O2585*1,IFERROR(NUMBERVALUE(CriteriTecnici!$O2585,".",","),IFERROR(NUMBERVALUE(CriteriTecnici!$O2585,",","."),0))),4)&amp;""),",",".")&amp;CHAR(125)&amp;IF(TRUE,",",""))</f>
        <v/>
      </c>
    </row>
    <row r="2806">
      <c r="A2806" s="38">
        <f>IF(CriteriTecnici!$A2586="","","    "&amp;CHAR(123)&amp;CHAR(34)&amp;"bidderId"&amp;CHAR(34)&amp;": "&amp;CHAR(34)&amp;SUBSTITUTE(CriteriTecnici!$A2586,CHAR(34),"'")&amp;CHAR(34)&amp;", "&amp;CHAR(34)&amp;"lotId"&amp;CHAR(34)&amp;": "&amp;CHAR(34)&amp;SUBSTITUTE(CriteriTecnici!$C2586,CHAR(34),"'")&amp;CHAR(34)&amp;", "&amp;CHAR(34)&amp;"criterionId"&amp;CHAR(34)&amp;": "&amp;CHAR(34)&amp;SUBSTITUTE(CriteriTecnici!$D2586,CHAR(34),"'")&amp;CHAR(34)&amp;", "&amp;CHAR(34)&amp;"kind"&amp;CHAR(34)&amp;": "&amp;CHAR(34)&amp;SUBSTITUTE(CriteriTecnici!$F2586,CHAR(34),"'")&amp;CHAR(34)&amp;", "&amp;CHAR(34)&amp;"value"&amp;CHAR(34)&amp;": "&amp;SUBSTITUTE(TRIM(ROUND(IFERROR(CriteriTecnici!$N2586*1,IFERROR(NUMBERVALUE(CriteriTecnici!$N2586,".",","),IFERROR(NUMBERVALUE(CriteriTecnici!$N2586,",","."),0))),4)&amp;""),",",".")&amp;", "&amp;CHAR(34)&amp;"numerator"&amp;CHAR(34)&amp;": "&amp;SUBSTITUTE(TRIM(ROUND(IFERROR(CriteriTecnici!$K2586*1,IFERROR(NUMBERVALUE(CriteriTecnici!$K2586,".",","),IFERROR(NUMBERVALUE(CriteriTecnici!$K2586,",","."),0))),4)&amp;""),",",".")&amp;", "&amp;CHAR(34)&amp;"denominator"&amp;CHAR(34)&amp;": "&amp;SUBSTITUTE(TRIM(ROUND(IFERROR(CriteriTecnici!$L2586*1,IFERROR(NUMBERVALUE(CriteriTecnici!$L2586,".",","),IFERROR(NUMBERVALUE(CriteriTecnici!$L2586,",","."),0))),4)&amp;""),",",".")&amp;", "&amp;CHAR(34)&amp;"flag"&amp;CHAR(34)&amp;": "&amp;SUBSTITUTE(TRIM(ROUND(IFERROR(CriteriTecnici!$M2586*1,IFERROR(NUMBERVALUE(CriteriTecnici!$M2586,".",","),IFERROR(NUMBERVALUE(CriteriTecnici!$M2586,",","."),0))),4)&amp;""),",",".")&amp;", "&amp;CHAR(34)&amp;"rawScore"&amp;CHAR(34)&amp;": "&amp;SUBSTITUTE(TRIM(ROUND(IFERROR(CriteriTecnici!$O2586*1,IFERROR(NUMBERVALUE(CriteriTecnici!$O2586,".",","),IFERROR(NUMBERVALUE(CriteriTecnici!$O2586,",","."),0))),4)&amp;""),",",".")&amp;CHAR(125)&amp;IF(TRUE,",",""))</f>
        <v/>
      </c>
    </row>
    <row r="2807">
      <c r="A2807" s="38">
        <f>IF(CriteriTecnici!$A2587="","","    "&amp;CHAR(123)&amp;CHAR(34)&amp;"bidderId"&amp;CHAR(34)&amp;": "&amp;CHAR(34)&amp;SUBSTITUTE(CriteriTecnici!$A2587,CHAR(34),"'")&amp;CHAR(34)&amp;", "&amp;CHAR(34)&amp;"lotId"&amp;CHAR(34)&amp;": "&amp;CHAR(34)&amp;SUBSTITUTE(CriteriTecnici!$C2587,CHAR(34),"'")&amp;CHAR(34)&amp;", "&amp;CHAR(34)&amp;"criterionId"&amp;CHAR(34)&amp;": "&amp;CHAR(34)&amp;SUBSTITUTE(CriteriTecnici!$D2587,CHAR(34),"'")&amp;CHAR(34)&amp;", "&amp;CHAR(34)&amp;"kind"&amp;CHAR(34)&amp;": "&amp;CHAR(34)&amp;SUBSTITUTE(CriteriTecnici!$F2587,CHAR(34),"'")&amp;CHAR(34)&amp;", "&amp;CHAR(34)&amp;"value"&amp;CHAR(34)&amp;": "&amp;SUBSTITUTE(TRIM(ROUND(IFERROR(CriteriTecnici!$N2587*1,IFERROR(NUMBERVALUE(CriteriTecnici!$N2587,".",","),IFERROR(NUMBERVALUE(CriteriTecnici!$N2587,",","."),0))),4)&amp;""),",",".")&amp;", "&amp;CHAR(34)&amp;"numerator"&amp;CHAR(34)&amp;": "&amp;SUBSTITUTE(TRIM(ROUND(IFERROR(CriteriTecnici!$K2587*1,IFERROR(NUMBERVALUE(CriteriTecnici!$K2587,".",","),IFERROR(NUMBERVALUE(CriteriTecnici!$K2587,",","."),0))),4)&amp;""),",",".")&amp;", "&amp;CHAR(34)&amp;"denominator"&amp;CHAR(34)&amp;": "&amp;SUBSTITUTE(TRIM(ROUND(IFERROR(CriteriTecnici!$L2587*1,IFERROR(NUMBERVALUE(CriteriTecnici!$L2587,".",","),IFERROR(NUMBERVALUE(CriteriTecnici!$L2587,",","."),0))),4)&amp;""),",",".")&amp;", "&amp;CHAR(34)&amp;"flag"&amp;CHAR(34)&amp;": "&amp;SUBSTITUTE(TRIM(ROUND(IFERROR(CriteriTecnici!$M2587*1,IFERROR(NUMBERVALUE(CriteriTecnici!$M2587,".",","),IFERROR(NUMBERVALUE(CriteriTecnici!$M2587,",","."),0))),4)&amp;""),",",".")&amp;", "&amp;CHAR(34)&amp;"rawScore"&amp;CHAR(34)&amp;": "&amp;SUBSTITUTE(TRIM(ROUND(IFERROR(CriteriTecnici!$O2587*1,IFERROR(NUMBERVALUE(CriteriTecnici!$O2587,".",","),IFERROR(NUMBERVALUE(CriteriTecnici!$O2587,",","."),0))),4)&amp;""),",",".")&amp;CHAR(125)&amp;IF(TRUE,",",""))</f>
        <v/>
      </c>
    </row>
    <row r="2808">
      <c r="A2808" s="38">
        <f>IF(CriteriTecnici!$A2588="","","    "&amp;CHAR(123)&amp;CHAR(34)&amp;"bidderId"&amp;CHAR(34)&amp;": "&amp;CHAR(34)&amp;SUBSTITUTE(CriteriTecnici!$A2588,CHAR(34),"'")&amp;CHAR(34)&amp;", "&amp;CHAR(34)&amp;"lotId"&amp;CHAR(34)&amp;": "&amp;CHAR(34)&amp;SUBSTITUTE(CriteriTecnici!$C2588,CHAR(34),"'")&amp;CHAR(34)&amp;", "&amp;CHAR(34)&amp;"criterionId"&amp;CHAR(34)&amp;": "&amp;CHAR(34)&amp;SUBSTITUTE(CriteriTecnici!$D2588,CHAR(34),"'")&amp;CHAR(34)&amp;", "&amp;CHAR(34)&amp;"kind"&amp;CHAR(34)&amp;": "&amp;CHAR(34)&amp;SUBSTITUTE(CriteriTecnici!$F2588,CHAR(34),"'")&amp;CHAR(34)&amp;", "&amp;CHAR(34)&amp;"value"&amp;CHAR(34)&amp;": "&amp;SUBSTITUTE(TRIM(ROUND(IFERROR(CriteriTecnici!$N2588*1,IFERROR(NUMBERVALUE(CriteriTecnici!$N2588,".",","),IFERROR(NUMBERVALUE(CriteriTecnici!$N2588,",","."),0))),4)&amp;""),",",".")&amp;", "&amp;CHAR(34)&amp;"numerator"&amp;CHAR(34)&amp;": "&amp;SUBSTITUTE(TRIM(ROUND(IFERROR(CriteriTecnici!$K2588*1,IFERROR(NUMBERVALUE(CriteriTecnici!$K2588,".",","),IFERROR(NUMBERVALUE(CriteriTecnici!$K2588,",","."),0))),4)&amp;""),",",".")&amp;", "&amp;CHAR(34)&amp;"denominator"&amp;CHAR(34)&amp;": "&amp;SUBSTITUTE(TRIM(ROUND(IFERROR(CriteriTecnici!$L2588*1,IFERROR(NUMBERVALUE(CriteriTecnici!$L2588,".",","),IFERROR(NUMBERVALUE(CriteriTecnici!$L2588,",","."),0))),4)&amp;""),",",".")&amp;", "&amp;CHAR(34)&amp;"flag"&amp;CHAR(34)&amp;": "&amp;SUBSTITUTE(TRIM(ROUND(IFERROR(CriteriTecnici!$M2588*1,IFERROR(NUMBERVALUE(CriteriTecnici!$M2588,".",","),IFERROR(NUMBERVALUE(CriteriTecnici!$M2588,",","."),0))),4)&amp;""),",",".")&amp;", "&amp;CHAR(34)&amp;"rawScore"&amp;CHAR(34)&amp;": "&amp;SUBSTITUTE(TRIM(ROUND(IFERROR(CriteriTecnici!$O2588*1,IFERROR(NUMBERVALUE(CriteriTecnici!$O2588,".",","),IFERROR(NUMBERVALUE(CriteriTecnici!$O2588,",","."),0))),4)&amp;""),",",".")&amp;CHAR(125)&amp;IF(TRUE,",",""))</f>
        <v/>
      </c>
    </row>
    <row r="2809">
      <c r="A2809" s="38">
        <f>IF(CriteriTecnici!$A2589="","","    "&amp;CHAR(123)&amp;CHAR(34)&amp;"bidderId"&amp;CHAR(34)&amp;": "&amp;CHAR(34)&amp;SUBSTITUTE(CriteriTecnici!$A2589,CHAR(34),"'")&amp;CHAR(34)&amp;", "&amp;CHAR(34)&amp;"lotId"&amp;CHAR(34)&amp;": "&amp;CHAR(34)&amp;SUBSTITUTE(CriteriTecnici!$C2589,CHAR(34),"'")&amp;CHAR(34)&amp;", "&amp;CHAR(34)&amp;"criterionId"&amp;CHAR(34)&amp;": "&amp;CHAR(34)&amp;SUBSTITUTE(CriteriTecnici!$D2589,CHAR(34),"'")&amp;CHAR(34)&amp;", "&amp;CHAR(34)&amp;"kind"&amp;CHAR(34)&amp;": "&amp;CHAR(34)&amp;SUBSTITUTE(CriteriTecnici!$F2589,CHAR(34),"'")&amp;CHAR(34)&amp;", "&amp;CHAR(34)&amp;"value"&amp;CHAR(34)&amp;": "&amp;SUBSTITUTE(TRIM(ROUND(IFERROR(CriteriTecnici!$N2589*1,IFERROR(NUMBERVALUE(CriteriTecnici!$N2589,".",","),IFERROR(NUMBERVALUE(CriteriTecnici!$N2589,",","."),0))),4)&amp;""),",",".")&amp;", "&amp;CHAR(34)&amp;"numerator"&amp;CHAR(34)&amp;": "&amp;SUBSTITUTE(TRIM(ROUND(IFERROR(CriteriTecnici!$K2589*1,IFERROR(NUMBERVALUE(CriteriTecnici!$K2589,".",","),IFERROR(NUMBERVALUE(CriteriTecnici!$K2589,",","."),0))),4)&amp;""),",",".")&amp;", "&amp;CHAR(34)&amp;"denominator"&amp;CHAR(34)&amp;": "&amp;SUBSTITUTE(TRIM(ROUND(IFERROR(CriteriTecnici!$L2589*1,IFERROR(NUMBERVALUE(CriteriTecnici!$L2589,".",","),IFERROR(NUMBERVALUE(CriteriTecnici!$L2589,",","."),0))),4)&amp;""),",",".")&amp;", "&amp;CHAR(34)&amp;"flag"&amp;CHAR(34)&amp;": "&amp;SUBSTITUTE(TRIM(ROUND(IFERROR(CriteriTecnici!$M2589*1,IFERROR(NUMBERVALUE(CriteriTecnici!$M2589,".",","),IFERROR(NUMBERVALUE(CriteriTecnici!$M2589,",","."),0))),4)&amp;""),",",".")&amp;", "&amp;CHAR(34)&amp;"rawScore"&amp;CHAR(34)&amp;": "&amp;SUBSTITUTE(TRIM(ROUND(IFERROR(CriteriTecnici!$O2589*1,IFERROR(NUMBERVALUE(CriteriTecnici!$O2589,".",","),IFERROR(NUMBERVALUE(CriteriTecnici!$O2589,",","."),0))),4)&amp;""),",",".")&amp;CHAR(125)&amp;IF(TRUE,",",""))</f>
        <v/>
      </c>
    </row>
    <row r="2810">
      <c r="A2810" s="38">
        <f>IF(CriteriTecnici!$A2590="","","    "&amp;CHAR(123)&amp;CHAR(34)&amp;"bidderId"&amp;CHAR(34)&amp;": "&amp;CHAR(34)&amp;SUBSTITUTE(CriteriTecnici!$A2590,CHAR(34),"'")&amp;CHAR(34)&amp;", "&amp;CHAR(34)&amp;"lotId"&amp;CHAR(34)&amp;": "&amp;CHAR(34)&amp;SUBSTITUTE(CriteriTecnici!$C2590,CHAR(34),"'")&amp;CHAR(34)&amp;", "&amp;CHAR(34)&amp;"criterionId"&amp;CHAR(34)&amp;": "&amp;CHAR(34)&amp;SUBSTITUTE(CriteriTecnici!$D2590,CHAR(34),"'")&amp;CHAR(34)&amp;", "&amp;CHAR(34)&amp;"kind"&amp;CHAR(34)&amp;": "&amp;CHAR(34)&amp;SUBSTITUTE(CriteriTecnici!$F2590,CHAR(34),"'")&amp;CHAR(34)&amp;", "&amp;CHAR(34)&amp;"value"&amp;CHAR(34)&amp;": "&amp;SUBSTITUTE(TRIM(ROUND(IFERROR(CriteriTecnici!$N2590*1,IFERROR(NUMBERVALUE(CriteriTecnici!$N2590,".",","),IFERROR(NUMBERVALUE(CriteriTecnici!$N2590,",","."),0))),4)&amp;""),",",".")&amp;", "&amp;CHAR(34)&amp;"numerator"&amp;CHAR(34)&amp;": "&amp;SUBSTITUTE(TRIM(ROUND(IFERROR(CriteriTecnici!$K2590*1,IFERROR(NUMBERVALUE(CriteriTecnici!$K2590,".",","),IFERROR(NUMBERVALUE(CriteriTecnici!$K2590,",","."),0))),4)&amp;""),",",".")&amp;", "&amp;CHAR(34)&amp;"denominator"&amp;CHAR(34)&amp;": "&amp;SUBSTITUTE(TRIM(ROUND(IFERROR(CriteriTecnici!$L2590*1,IFERROR(NUMBERVALUE(CriteriTecnici!$L2590,".",","),IFERROR(NUMBERVALUE(CriteriTecnici!$L2590,",","."),0))),4)&amp;""),",",".")&amp;", "&amp;CHAR(34)&amp;"flag"&amp;CHAR(34)&amp;": "&amp;SUBSTITUTE(TRIM(ROUND(IFERROR(CriteriTecnici!$M2590*1,IFERROR(NUMBERVALUE(CriteriTecnici!$M2590,".",","),IFERROR(NUMBERVALUE(CriteriTecnici!$M2590,",","."),0))),4)&amp;""),",",".")&amp;", "&amp;CHAR(34)&amp;"rawScore"&amp;CHAR(34)&amp;": "&amp;SUBSTITUTE(TRIM(ROUND(IFERROR(CriteriTecnici!$O2590*1,IFERROR(NUMBERVALUE(CriteriTecnici!$O2590,".",","),IFERROR(NUMBERVALUE(CriteriTecnici!$O2590,",","."),0))),4)&amp;""),",",".")&amp;CHAR(125)&amp;IF(TRUE,",",""))</f>
        <v/>
      </c>
    </row>
    <row r="2811">
      <c r="A2811" s="38">
        <f>IF(CriteriTecnici!$A2591="","","    "&amp;CHAR(123)&amp;CHAR(34)&amp;"bidderId"&amp;CHAR(34)&amp;": "&amp;CHAR(34)&amp;SUBSTITUTE(CriteriTecnici!$A2591,CHAR(34),"'")&amp;CHAR(34)&amp;", "&amp;CHAR(34)&amp;"lotId"&amp;CHAR(34)&amp;": "&amp;CHAR(34)&amp;SUBSTITUTE(CriteriTecnici!$C2591,CHAR(34),"'")&amp;CHAR(34)&amp;", "&amp;CHAR(34)&amp;"criterionId"&amp;CHAR(34)&amp;": "&amp;CHAR(34)&amp;SUBSTITUTE(CriteriTecnici!$D2591,CHAR(34),"'")&amp;CHAR(34)&amp;", "&amp;CHAR(34)&amp;"kind"&amp;CHAR(34)&amp;": "&amp;CHAR(34)&amp;SUBSTITUTE(CriteriTecnici!$F2591,CHAR(34),"'")&amp;CHAR(34)&amp;", "&amp;CHAR(34)&amp;"value"&amp;CHAR(34)&amp;": "&amp;SUBSTITUTE(TRIM(ROUND(IFERROR(CriteriTecnici!$N2591*1,IFERROR(NUMBERVALUE(CriteriTecnici!$N2591,".",","),IFERROR(NUMBERVALUE(CriteriTecnici!$N2591,",","."),0))),4)&amp;""),",",".")&amp;", "&amp;CHAR(34)&amp;"numerator"&amp;CHAR(34)&amp;": "&amp;SUBSTITUTE(TRIM(ROUND(IFERROR(CriteriTecnici!$K2591*1,IFERROR(NUMBERVALUE(CriteriTecnici!$K2591,".",","),IFERROR(NUMBERVALUE(CriteriTecnici!$K2591,",","."),0))),4)&amp;""),",",".")&amp;", "&amp;CHAR(34)&amp;"denominator"&amp;CHAR(34)&amp;": "&amp;SUBSTITUTE(TRIM(ROUND(IFERROR(CriteriTecnici!$L2591*1,IFERROR(NUMBERVALUE(CriteriTecnici!$L2591,".",","),IFERROR(NUMBERVALUE(CriteriTecnici!$L2591,",","."),0))),4)&amp;""),",",".")&amp;", "&amp;CHAR(34)&amp;"flag"&amp;CHAR(34)&amp;": "&amp;SUBSTITUTE(TRIM(ROUND(IFERROR(CriteriTecnici!$M2591*1,IFERROR(NUMBERVALUE(CriteriTecnici!$M2591,".",","),IFERROR(NUMBERVALUE(CriteriTecnici!$M2591,",","."),0))),4)&amp;""),",",".")&amp;", "&amp;CHAR(34)&amp;"rawScore"&amp;CHAR(34)&amp;": "&amp;SUBSTITUTE(TRIM(ROUND(IFERROR(CriteriTecnici!$O2591*1,IFERROR(NUMBERVALUE(CriteriTecnici!$O2591,".",","),IFERROR(NUMBERVALUE(CriteriTecnici!$O2591,",","."),0))),4)&amp;""),",",".")&amp;CHAR(125)&amp;IF(TRUE,",",""))</f>
        <v/>
      </c>
    </row>
    <row r="2812">
      <c r="A2812" s="38">
        <f>IF(CriteriTecnici!$A2592="","","    "&amp;CHAR(123)&amp;CHAR(34)&amp;"bidderId"&amp;CHAR(34)&amp;": "&amp;CHAR(34)&amp;SUBSTITUTE(CriteriTecnici!$A2592,CHAR(34),"'")&amp;CHAR(34)&amp;", "&amp;CHAR(34)&amp;"lotId"&amp;CHAR(34)&amp;": "&amp;CHAR(34)&amp;SUBSTITUTE(CriteriTecnici!$C2592,CHAR(34),"'")&amp;CHAR(34)&amp;", "&amp;CHAR(34)&amp;"criterionId"&amp;CHAR(34)&amp;": "&amp;CHAR(34)&amp;SUBSTITUTE(CriteriTecnici!$D2592,CHAR(34),"'")&amp;CHAR(34)&amp;", "&amp;CHAR(34)&amp;"kind"&amp;CHAR(34)&amp;": "&amp;CHAR(34)&amp;SUBSTITUTE(CriteriTecnici!$F2592,CHAR(34),"'")&amp;CHAR(34)&amp;", "&amp;CHAR(34)&amp;"value"&amp;CHAR(34)&amp;": "&amp;SUBSTITUTE(TRIM(ROUND(IFERROR(CriteriTecnici!$N2592*1,IFERROR(NUMBERVALUE(CriteriTecnici!$N2592,".",","),IFERROR(NUMBERVALUE(CriteriTecnici!$N2592,",","."),0))),4)&amp;""),",",".")&amp;", "&amp;CHAR(34)&amp;"numerator"&amp;CHAR(34)&amp;": "&amp;SUBSTITUTE(TRIM(ROUND(IFERROR(CriteriTecnici!$K2592*1,IFERROR(NUMBERVALUE(CriteriTecnici!$K2592,".",","),IFERROR(NUMBERVALUE(CriteriTecnici!$K2592,",","."),0))),4)&amp;""),",",".")&amp;", "&amp;CHAR(34)&amp;"denominator"&amp;CHAR(34)&amp;": "&amp;SUBSTITUTE(TRIM(ROUND(IFERROR(CriteriTecnici!$L2592*1,IFERROR(NUMBERVALUE(CriteriTecnici!$L2592,".",","),IFERROR(NUMBERVALUE(CriteriTecnici!$L2592,",","."),0))),4)&amp;""),",",".")&amp;", "&amp;CHAR(34)&amp;"flag"&amp;CHAR(34)&amp;": "&amp;SUBSTITUTE(TRIM(ROUND(IFERROR(CriteriTecnici!$M2592*1,IFERROR(NUMBERVALUE(CriteriTecnici!$M2592,".",","),IFERROR(NUMBERVALUE(CriteriTecnici!$M2592,",","."),0))),4)&amp;""),",",".")&amp;", "&amp;CHAR(34)&amp;"rawScore"&amp;CHAR(34)&amp;": "&amp;SUBSTITUTE(TRIM(ROUND(IFERROR(CriteriTecnici!$O2592*1,IFERROR(NUMBERVALUE(CriteriTecnici!$O2592,".",","),IFERROR(NUMBERVALUE(CriteriTecnici!$O2592,",","."),0))),4)&amp;""),",",".")&amp;CHAR(125)&amp;IF(TRUE,",",""))</f>
        <v/>
      </c>
    </row>
    <row r="2813">
      <c r="A2813" s="38">
        <f>IF(CriteriTecnici!$A2593="","","    "&amp;CHAR(123)&amp;CHAR(34)&amp;"bidderId"&amp;CHAR(34)&amp;": "&amp;CHAR(34)&amp;SUBSTITUTE(CriteriTecnici!$A2593,CHAR(34),"'")&amp;CHAR(34)&amp;", "&amp;CHAR(34)&amp;"lotId"&amp;CHAR(34)&amp;": "&amp;CHAR(34)&amp;SUBSTITUTE(CriteriTecnici!$C2593,CHAR(34),"'")&amp;CHAR(34)&amp;", "&amp;CHAR(34)&amp;"criterionId"&amp;CHAR(34)&amp;": "&amp;CHAR(34)&amp;SUBSTITUTE(CriteriTecnici!$D2593,CHAR(34),"'")&amp;CHAR(34)&amp;", "&amp;CHAR(34)&amp;"kind"&amp;CHAR(34)&amp;": "&amp;CHAR(34)&amp;SUBSTITUTE(CriteriTecnici!$F2593,CHAR(34),"'")&amp;CHAR(34)&amp;", "&amp;CHAR(34)&amp;"value"&amp;CHAR(34)&amp;": "&amp;SUBSTITUTE(TRIM(ROUND(IFERROR(CriteriTecnici!$N2593*1,IFERROR(NUMBERVALUE(CriteriTecnici!$N2593,".",","),IFERROR(NUMBERVALUE(CriteriTecnici!$N2593,",","."),0))),4)&amp;""),",",".")&amp;", "&amp;CHAR(34)&amp;"numerator"&amp;CHAR(34)&amp;": "&amp;SUBSTITUTE(TRIM(ROUND(IFERROR(CriteriTecnici!$K2593*1,IFERROR(NUMBERVALUE(CriteriTecnici!$K2593,".",","),IFERROR(NUMBERVALUE(CriteriTecnici!$K2593,",","."),0))),4)&amp;""),",",".")&amp;", "&amp;CHAR(34)&amp;"denominator"&amp;CHAR(34)&amp;": "&amp;SUBSTITUTE(TRIM(ROUND(IFERROR(CriteriTecnici!$L2593*1,IFERROR(NUMBERVALUE(CriteriTecnici!$L2593,".",","),IFERROR(NUMBERVALUE(CriteriTecnici!$L2593,",","."),0))),4)&amp;""),",",".")&amp;", "&amp;CHAR(34)&amp;"flag"&amp;CHAR(34)&amp;": "&amp;SUBSTITUTE(TRIM(ROUND(IFERROR(CriteriTecnici!$M2593*1,IFERROR(NUMBERVALUE(CriteriTecnici!$M2593,".",","),IFERROR(NUMBERVALUE(CriteriTecnici!$M2593,",","."),0))),4)&amp;""),",",".")&amp;", "&amp;CHAR(34)&amp;"rawScore"&amp;CHAR(34)&amp;": "&amp;SUBSTITUTE(TRIM(ROUND(IFERROR(CriteriTecnici!$O2593*1,IFERROR(NUMBERVALUE(CriteriTecnici!$O2593,".",","),IFERROR(NUMBERVALUE(CriteriTecnici!$O2593,",","."),0))),4)&amp;""),",",".")&amp;CHAR(125)&amp;IF(TRUE,",",""))</f>
        <v/>
      </c>
    </row>
    <row r="2814">
      <c r="A2814" s="38">
        <f>IF(CriteriTecnici!$A2594="","","    "&amp;CHAR(123)&amp;CHAR(34)&amp;"bidderId"&amp;CHAR(34)&amp;": "&amp;CHAR(34)&amp;SUBSTITUTE(CriteriTecnici!$A2594,CHAR(34),"'")&amp;CHAR(34)&amp;", "&amp;CHAR(34)&amp;"lotId"&amp;CHAR(34)&amp;": "&amp;CHAR(34)&amp;SUBSTITUTE(CriteriTecnici!$C2594,CHAR(34),"'")&amp;CHAR(34)&amp;", "&amp;CHAR(34)&amp;"criterionId"&amp;CHAR(34)&amp;": "&amp;CHAR(34)&amp;SUBSTITUTE(CriteriTecnici!$D2594,CHAR(34),"'")&amp;CHAR(34)&amp;", "&amp;CHAR(34)&amp;"kind"&amp;CHAR(34)&amp;": "&amp;CHAR(34)&amp;SUBSTITUTE(CriteriTecnici!$F2594,CHAR(34),"'")&amp;CHAR(34)&amp;", "&amp;CHAR(34)&amp;"value"&amp;CHAR(34)&amp;": "&amp;SUBSTITUTE(TRIM(ROUND(IFERROR(CriteriTecnici!$N2594*1,IFERROR(NUMBERVALUE(CriteriTecnici!$N2594,".",","),IFERROR(NUMBERVALUE(CriteriTecnici!$N2594,",","."),0))),4)&amp;""),",",".")&amp;", "&amp;CHAR(34)&amp;"numerator"&amp;CHAR(34)&amp;": "&amp;SUBSTITUTE(TRIM(ROUND(IFERROR(CriteriTecnici!$K2594*1,IFERROR(NUMBERVALUE(CriteriTecnici!$K2594,".",","),IFERROR(NUMBERVALUE(CriteriTecnici!$K2594,",","."),0))),4)&amp;""),",",".")&amp;", "&amp;CHAR(34)&amp;"denominator"&amp;CHAR(34)&amp;": "&amp;SUBSTITUTE(TRIM(ROUND(IFERROR(CriteriTecnici!$L2594*1,IFERROR(NUMBERVALUE(CriteriTecnici!$L2594,".",","),IFERROR(NUMBERVALUE(CriteriTecnici!$L2594,",","."),0))),4)&amp;""),",",".")&amp;", "&amp;CHAR(34)&amp;"flag"&amp;CHAR(34)&amp;": "&amp;SUBSTITUTE(TRIM(ROUND(IFERROR(CriteriTecnici!$M2594*1,IFERROR(NUMBERVALUE(CriteriTecnici!$M2594,".",","),IFERROR(NUMBERVALUE(CriteriTecnici!$M2594,",","."),0))),4)&amp;""),",",".")&amp;", "&amp;CHAR(34)&amp;"rawScore"&amp;CHAR(34)&amp;": "&amp;SUBSTITUTE(TRIM(ROUND(IFERROR(CriteriTecnici!$O2594*1,IFERROR(NUMBERVALUE(CriteriTecnici!$O2594,".",","),IFERROR(NUMBERVALUE(CriteriTecnici!$O2594,",","."),0))),4)&amp;""),",",".")&amp;CHAR(125)&amp;IF(TRUE,",",""))</f>
        <v/>
      </c>
    </row>
    <row r="2815">
      <c r="A2815" s="38">
        <f>IF(CriteriTecnici!$A2595="","","    "&amp;CHAR(123)&amp;CHAR(34)&amp;"bidderId"&amp;CHAR(34)&amp;": "&amp;CHAR(34)&amp;SUBSTITUTE(CriteriTecnici!$A2595,CHAR(34),"'")&amp;CHAR(34)&amp;", "&amp;CHAR(34)&amp;"lotId"&amp;CHAR(34)&amp;": "&amp;CHAR(34)&amp;SUBSTITUTE(CriteriTecnici!$C2595,CHAR(34),"'")&amp;CHAR(34)&amp;", "&amp;CHAR(34)&amp;"criterionId"&amp;CHAR(34)&amp;": "&amp;CHAR(34)&amp;SUBSTITUTE(CriteriTecnici!$D2595,CHAR(34),"'")&amp;CHAR(34)&amp;", "&amp;CHAR(34)&amp;"kind"&amp;CHAR(34)&amp;": "&amp;CHAR(34)&amp;SUBSTITUTE(CriteriTecnici!$F2595,CHAR(34),"'")&amp;CHAR(34)&amp;", "&amp;CHAR(34)&amp;"value"&amp;CHAR(34)&amp;": "&amp;SUBSTITUTE(TRIM(ROUND(IFERROR(CriteriTecnici!$N2595*1,IFERROR(NUMBERVALUE(CriteriTecnici!$N2595,".",","),IFERROR(NUMBERVALUE(CriteriTecnici!$N2595,",","."),0))),4)&amp;""),",",".")&amp;", "&amp;CHAR(34)&amp;"numerator"&amp;CHAR(34)&amp;": "&amp;SUBSTITUTE(TRIM(ROUND(IFERROR(CriteriTecnici!$K2595*1,IFERROR(NUMBERVALUE(CriteriTecnici!$K2595,".",","),IFERROR(NUMBERVALUE(CriteriTecnici!$K2595,",","."),0))),4)&amp;""),",",".")&amp;", "&amp;CHAR(34)&amp;"denominator"&amp;CHAR(34)&amp;": "&amp;SUBSTITUTE(TRIM(ROUND(IFERROR(CriteriTecnici!$L2595*1,IFERROR(NUMBERVALUE(CriteriTecnici!$L2595,".",","),IFERROR(NUMBERVALUE(CriteriTecnici!$L2595,",","."),0))),4)&amp;""),",",".")&amp;", "&amp;CHAR(34)&amp;"flag"&amp;CHAR(34)&amp;": "&amp;SUBSTITUTE(TRIM(ROUND(IFERROR(CriteriTecnici!$M2595*1,IFERROR(NUMBERVALUE(CriteriTecnici!$M2595,".",","),IFERROR(NUMBERVALUE(CriteriTecnici!$M2595,",","."),0))),4)&amp;""),",",".")&amp;", "&amp;CHAR(34)&amp;"rawScore"&amp;CHAR(34)&amp;": "&amp;SUBSTITUTE(TRIM(ROUND(IFERROR(CriteriTecnici!$O2595*1,IFERROR(NUMBERVALUE(CriteriTecnici!$O2595,".",","),IFERROR(NUMBERVALUE(CriteriTecnici!$O2595,",","."),0))),4)&amp;""),",",".")&amp;CHAR(125)&amp;IF(TRUE,",",""))</f>
        <v/>
      </c>
    </row>
    <row r="2816">
      <c r="A2816" s="38">
        <f>IF(CriteriTecnici!$A2596="","","    "&amp;CHAR(123)&amp;CHAR(34)&amp;"bidderId"&amp;CHAR(34)&amp;": "&amp;CHAR(34)&amp;SUBSTITUTE(CriteriTecnici!$A2596,CHAR(34),"'")&amp;CHAR(34)&amp;", "&amp;CHAR(34)&amp;"lotId"&amp;CHAR(34)&amp;": "&amp;CHAR(34)&amp;SUBSTITUTE(CriteriTecnici!$C2596,CHAR(34),"'")&amp;CHAR(34)&amp;", "&amp;CHAR(34)&amp;"criterionId"&amp;CHAR(34)&amp;": "&amp;CHAR(34)&amp;SUBSTITUTE(CriteriTecnici!$D2596,CHAR(34),"'")&amp;CHAR(34)&amp;", "&amp;CHAR(34)&amp;"kind"&amp;CHAR(34)&amp;": "&amp;CHAR(34)&amp;SUBSTITUTE(CriteriTecnici!$F2596,CHAR(34),"'")&amp;CHAR(34)&amp;", "&amp;CHAR(34)&amp;"value"&amp;CHAR(34)&amp;": "&amp;SUBSTITUTE(TRIM(ROUND(IFERROR(CriteriTecnici!$N2596*1,IFERROR(NUMBERVALUE(CriteriTecnici!$N2596,".",","),IFERROR(NUMBERVALUE(CriteriTecnici!$N2596,",","."),0))),4)&amp;""),",",".")&amp;", "&amp;CHAR(34)&amp;"numerator"&amp;CHAR(34)&amp;": "&amp;SUBSTITUTE(TRIM(ROUND(IFERROR(CriteriTecnici!$K2596*1,IFERROR(NUMBERVALUE(CriteriTecnici!$K2596,".",","),IFERROR(NUMBERVALUE(CriteriTecnici!$K2596,",","."),0))),4)&amp;""),",",".")&amp;", "&amp;CHAR(34)&amp;"denominator"&amp;CHAR(34)&amp;": "&amp;SUBSTITUTE(TRIM(ROUND(IFERROR(CriteriTecnici!$L2596*1,IFERROR(NUMBERVALUE(CriteriTecnici!$L2596,".",","),IFERROR(NUMBERVALUE(CriteriTecnici!$L2596,",","."),0))),4)&amp;""),",",".")&amp;", "&amp;CHAR(34)&amp;"flag"&amp;CHAR(34)&amp;": "&amp;SUBSTITUTE(TRIM(ROUND(IFERROR(CriteriTecnici!$M2596*1,IFERROR(NUMBERVALUE(CriteriTecnici!$M2596,".",","),IFERROR(NUMBERVALUE(CriteriTecnici!$M2596,",","."),0))),4)&amp;""),",",".")&amp;", "&amp;CHAR(34)&amp;"rawScore"&amp;CHAR(34)&amp;": "&amp;SUBSTITUTE(TRIM(ROUND(IFERROR(CriteriTecnici!$O2596*1,IFERROR(NUMBERVALUE(CriteriTecnici!$O2596,".",","),IFERROR(NUMBERVALUE(CriteriTecnici!$O2596,",","."),0))),4)&amp;""),",",".")&amp;CHAR(125)&amp;IF(TRUE,",",""))</f>
        <v/>
      </c>
    </row>
    <row r="2817">
      <c r="A2817" s="38">
        <f>IF(CriteriTecnici!$A2597="","","    "&amp;CHAR(123)&amp;CHAR(34)&amp;"bidderId"&amp;CHAR(34)&amp;": "&amp;CHAR(34)&amp;SUBSTITUTE(CriteriTecnici!$A2597,CHAR(34),"'")&amp;CHAR(34)&amp;", "&amp;CHAR(34)&amp;"lotId"&amp;CHAR(34)&amp;": "&amp;CHAR(34)&amp;SUBSTITUTE(CriteriTecnici!$C2597,CHAR(34),"'")&amp;CHAR(34)&amp;", "&amp;CHAR(34)&amp;"criterionId"&amp;CHAR(34)&amp;": "&amp;CHAR(34)&amp;SUBSTITUTE(CriteriTecnici!$D2597,CHAR(34),"'")&amp;CHAR(34)&amp;", "&amp;CHAR(34)&amp;"kind"&amp;CHAR(34)&amp;": "&amp;CHAR(34)&amp;SUBSTITUTE(CriteriTecnici!$F2597,CHAR(34),"'")&amp;CHAR(34)&amp;", "&amp;CHAR(34)&amp;"value"&amp;CHAR(34)&amp;": "&amp;SUBSTITUTE(TRIM(ROUND(IFERROR(CriteriTecnici!$N2597*1,IFERROR(NUMBERVALUE(CriteriTecnici!$N2597,".",","),IFERROR(NUMBERVALUE(CriteriTecnici!$N2597,",","."),0))),4)&amp;""),",",".")&amp;", "&amp;CHAR(34)&amp;"numerator"&amp;CHAR(34)&amp;": "&amp;SUBSTITUTE(TRIM(ROUND(IFERROR(CriteriTecnici!$K2597*1,IFERROR(NUMBERVALUE(CriteriTecnici!$K2597,".",","),IFERROR(NUMBERVALUE(CriteriTecnici!$K2597,",","."),0))),4)&amp;""),",",".")&amp;", "&amp;CHAR(34)&amp;"denominator"&amp;CHAR(34)&amp;": "&amp;SUBSTITUTE(TRIM(ROUND(IFERROR(CriteriTecnici!$L2597*1,IFERROR(NUMBERVALUE(CriteriTecnici!$L2597,".",","),IFERROR(NUMBERVALUE(CriteriTecnici!$L2597,",","."),0))),4)&amp;""),",",".")&amp;", "&amp;CHAR(34)&amp;"flag"&amp;CHAR(34)&amp;": "&amp;SUBSTITUTE(TRIM(ROUND(IFERROR(CriteriTecnici!$M2597*1,IFERROR(NUMBERVALUE(CriteriTecnici!$M2597,".",","),IFERROR(NUMBERVALUE(CriteriTecnici!$M2597,",","."),0))),4)&amp;""),",",".")&amp;", "&amp;CHAR(34)&amp;"rawScore"&amp;CHAR(34)&amp;": "&amp;SUBSTITUTE(TRIM(ROUND(IFERROR(CriteriTecnici!$O2597*1,IFERROR(NUMBERVALUE(CriteriTecnici!$O2597,".",","),IFERROR(NUMBERVALUE(CriteriTecnici!$O2597,",","."),0))),4)&amp;""),",",".")&amp;CHAR(125)&amp;IF(TRUE,",",""))</f>
        <v/>
      </c>
    </row>
    <row r="2818">
      <c r="A2818" s="38">
        <f>IF(CriteriTecnici!$A2598="","","    "&amp;CHAR(123)&amp;CHAR(34)&amp;"bidderId"&amp;CHAR(34)&amp;": "&amp;CHAR(34)&amp;SUBSTITUTE(CriteriTecnici!$A2598,CHAR(34),"'")&amp;CHAR(34)&amp;", "&amp;CHAR(34)&amp;"lotId"&amp;CHAR(34)&amp;": "&amp;CHAR(34)&amp;SUBSTITUTE(CriteriTecnici!$C2598,CHAR(34),"'")&amp;CHAR(34)&amp;", "&amp;CHAR(34)&amp;"criterionId"&amp;CHAR(34)&amp;": "&amp;CHAR(34)&amp;SUBSTITUTE(CriteriTecnici!$D2598,CHAR(34),"'")&amp;CHAR(34)&amp;", "&amp;CHAR(34)&amp;"kind"&amp;CHAR(34)&amp;": "&amp;CHAR(34)&amp;SUBSTITUTE(CriteriTecnici!$F2598,CHAR(34),"'")&amp;CHAR(34)&amp;", "&amp;CHAR(34)&amp;"value"&amp;CHAR(34)&amp;": "&amp;SUBSTITUTE(TRIM(ROUND(IFERROR(CriteriTecnici!$N2598*1,IFERROR(NUMBERVALUE(CriteriTecnici!$N2598,".",","),IFERROR(NUMBERVALUE(CriteriTecnici!$N2598,",","."),0))),4)&amp;""),",",".")&amp;", "&amp;CHAR(34)&amp;"numerator"&amp;CHAR(34)&amp;": "&amp;SUBSTITUTE(TRIM(ROUND(IFERROR(CriteriTecnici!$K2598*1,IFERROR(NUMBERVALUE(CriteriTecnici!$K2598,".",","),IFERROR(NUMBERVALUE(CriteriTecnici!$K2598,",","."),0))),4)&amp;""),",",".")&amp;", "&amp;CHAR(34)&amp;"denominator"&amp;CHAR(34)&amp;": "&amp;SUBSTITUTE(TRIM(ROUND(IFERROR(CriteriTecnici!$L2598*1,IFERROR(NUMBERVALUE(CriteriTecnici!$L2598,".",","),IFERROR(NUMBERVALUE(CriteriTecnici!$L2598,",","."),0))),4)&amp;""),",",".")&amp;", "&amp;CHAR(34)&amp;"flag"&amp;CHAR(34)&amp;": "&amp;SUBSTITUTE(TRIM(ROUND(IFERROR(CriteriTecnici!$M2598*1,IFERROR(NUMBERVALUE(CriteriTecnici!$M2598,".",","),IFERROR(NUMBERVALUE(CriteriTecnici!$M2598,",","."),0))),4)&amp;""),",",".")&amp;", "&amp;CHAR(34)&amp;"rawScore"&amp;CHAR(34)&amp;": "&amp;SUBSTITUTE(TRIM(ROUND(IFERROR(CriteriTecnici!$O2598*1,IFERROR(NUMBERVALUE(CriteriTecnici!$O2598,".",","),IFERROR(NUMBERVALUE(CriteriTecnici!$O2598,",","."),0))),4)&amp;""),",",".")&amp;CHAR(125)&amp;IF(TRUE,",",""))</f>
        <v/>
      </c>
    </row>
    <row r="2819">
      <c r="A2819" s="38">
        <f>IF(CriteriTecnici!$A2599="","","    "&amp;CHAR(123)&amp;CHAR(34)&amp;"bidderId"&amp;CHAR(34)&amp;": "&amp;CHAR(34)&amp;SUBSTITUTE(CriteriTecnici!$A2599,CHAR(34),"'")&amp;CHAR(34)&amp;", "&amp;CHAR(34)&amp;"lotId"&amp;CHAR(34)&amp;": "&amp;CHAR(34)&amp;SUBSTITUTE(CriteriTecnici!$C2599,CHAR(34),"'")&amp;CHAR(34)&amp;", "&amp;CHAR(34)&amp;"criterionId"&amp;CHAR(34)&amp;": "&amp;CHAR(34)&amp;SUBSTITUTE(CriteriTecnici!$D2599,CHAR(34),"'")&amp;CHAR(34)&amp;", "&amp;CHAR(34)&amp;"kind"&amp;CHAR(34)&amp;": "&amp;CHAR(34)&amp;SUBSTITUTE(CriteriTecnici!$F2599,CHAR(34),"'")&amp;CHAR(34)&amp;", "&amp;CHAR(34)&amp;"value"&amp;CHAR(34)&amp;": "&amp;SUBSTITUTE(TRIM(ROUND(IFERROR(CriteriTecnici!$N2599*1,IFERROR(NUMBERVALUE(CriteriTecnici!$N2599,".",","),IFERROR(NUMBERVALUE(CriteriTecnici!$N2599,",","."),0))),4)&amp;""),",",".")&amp;", "&amp;CHAR(34)&amp;"numerator"&amp;CHAR(34)&amp;": "&amp;SUBSTITUTE(TRIM(ROUND(IFERROR(CriteriTecnici!$K2599*1,IFERROR(NUMBERVALUE(CriteriTecnici!$K2599,".",","),IFERROR(NUMBERVALUE(CriteriTecnici!$K2599,",","."),0))),4)&amp;""),",",".")&amp;", "&amp;CHAR(34)&amp;"denominator"&amp;CHAR(34)&amp;": "&amp;SUBSTITUTE(TRIM(ROUND(IFERROR(CriteriTecnici!$L2599*1,IFERROR(NUMBERVALUE(CriteriTecnici!$L2599,".",","),IFERROR(NUMBERVALUE(CriteriTecnici!$L2599,",","."),0))),4)&amp;""),",",".")&amp;", "&amp;CHAR(34)&amp;"flag"&amp;CHAR(34)&amp;": "&amp;SUBSTITUTE(TRIM(ROUND(IFERROR(CriteriTecnici!$M2599*1,IFERROR(NUMBERVALUE(CriteriTecnici!$M2599,".",","),IFERROR(NUMBERVALUE(CriteriTecnici!$M2599,",","."),0))),4)&amp;""),",",".")&amp;", "&amp;CHAR(34)&amp;"rawScore"&amp;CHAR(34)&amp;": "&amp;SUBSTITUTE(TRIM(ROUND(IFERROR(CriteriTecnici!$O2599*1,IFERROR(NUMBERVALUE(CriteriTecnici!$O2599,".",","),IFERROR(NUMBERVALUE(CriteriTecnici!$O2599,",","."),0))),4)&amp;""),",",".")&amp;CHAR(125)&amp;IF(TRUE,",",""))</f>
        <v/>
      </c>
    </row>
    <row r="2820">
      <c r="A2820" s="38">
        <f>IF(CriteriTecnici!$A2600="","","    "&amp;CHAR(123)&amp;CHAR(34)&amp;"bidderId"&amp;CHAR(34)&amp;": "&amp;CHAR(34)&amp;SUBSTITUTE(CriteriTecnici!$A2600,CHAR(34),"'")&amp;CHAR(34)&amp;", "&amp;CHAR(34)&amp;"lotId"&amp;CHAR(34)&amp;": "&amp;CHAR(34)&amp;SUBSTITUTE(CriteriTecnici!$C2600,CHAR(34),"'")&amp;CHAR(34)&amp;", "&amp;CHAR(34)&amp;"criterionId"&amp;CHAR(34)&amp;": "&amp;CHAR(34)&amp;SUBSTITUTE(CriteriTecnici!$D2600,CHAR(34),"'")&amp;CHAR(34)&amp;", "&amp;CHAR(34)&amp;"kind"&amp;CHAR(34)&amp;": "&amp;CHAR(34)&amp;SUBSTITUTE(CriteriTecnici!$F2600,CHAR(34),"'")&amp;CHAR(34)&amp;", "&amp;CHAR(34)&amp;"value"&amp;CHAR(34)&amp;": "&amp;SUBSTITUTE(TRIM(ROUND(IFERROR(CriteriTecnici!$N2600*1,IFERROR(NUMBERVALUE(CriteriTecnici!$N2600,".",","),IFERROR(NUMBERVALUE(CriteriTecnici!$N2600,",","."),0))),4)&amp;""),",",".")&amp;", "&amp;CHAR(34)&amp;"numerator"&amp;CHAR(34)&amp;": "&amp;SUBSTITUTE(TRIM(ROUND(IFERROR(CriteriTecnici!$K2600*1,IFERROR(NUMBERVALUE(CriteriTecnici!$K2600,".",","),IFERROR(NUMBERVALUE(CriteriTecnici!$K2600,",","."),0))),4)&amp;""),",",".")&amp;", "&amp;CHAR(34)&amp;"denominator"&amp;CHAR(34)&amp;": "&amp;SUBSTITUTE(TRIM(ROUND(IFERROR(CriteriTecnici!$L2600*1,IFERROR(NUMBERVALUE(CriteriTecnici!$L2600,".",","),IFERROR(NUMBERVALUE(CriteriTecnici!$L2600,",","."),0))),4)&amp;""),",",".")&amp;", "&amp;CHAR(34)&amp;"flag"&amp;CHAR(34)&amp;": "&amp;SUBSTITUTE(TRIM(ROUND(IFERROR(CriteriTecnici!$M2600*1,IFERROR(NUMBERVALUE(CriteriTecnici!$M2600,".",","),IFERROR(NUMBERVALUE(CriteriTecnici!$M2600,",","."),0))),4)&amp;""),",",".")&amp;", "&amp;CHAR(34)&amp;"rawScore"&amp;CHAR(34)&amp;": "&amp;SUBSTITUTE(TRIM(ROUND(IFERROR(CriteriTecnici!$O2600*1,IFERROR(NUMBERVALUE(CriteriTecnici!$O2600,".",","),IFERROR(NUMBERVALUE(CriteriTecnici!$O2600,",","."),0))),4)&amp;""),",",".")&amp;CHAR(125)&amp;IF(TRUE,",",""))</f>
        <v/>
      </c>
    </row>
    <row r="2821">
      <c r="A2821" s="38">
        <f>IF(CriteriTecnici!$A2601="","","    "&amp;CHAR(123)&amp;CHAR(34)&amp;"bidderId"&amp;CHAR(34)&amp;": "&amp;CHAR(34)&amp;SUBSTITUTE(CriteriTecnici!$A2601,CHAR(34),"'")&amp;CHAR(34)&amp;", "&amp;CHAR(34)&amp;"lotId"&amp;CHAR(34)&amp;": "&amp;CHAR(34)&amp;SUBSTITUTE(CriteriTecnici!$C2601,CHAR(34),"'")&amp;CHAR(34)&amp;", "&amp;CHAR(34)&amp;"criterionId"&amp;CHAR(34)&amp;": "&amp;CHAR(34)&amp;SUBSTITUTE(CriteriTecnici!$D2601,CHAR(34),"'")&amp;CHAR(34)&amp;", "&amp;CHAR(34)&amp;"kind"&amp;CHAR(34)&amp;": "&amp;CHAR(34)&amp;SUBSTITUTE(CriteriTecnici!$F2601,CHAR(34),"'")&amp;CHAR(34)&amp;", "&amp;CHAR(34)&amp;"value"&amp;CHAR(34)&amp;": "&amp;SUBSTITUTE(TRIM(ROUND(IFERROR(CriteriTecnici!$N2601*1,IFERROR(NUMBERVALUE(CriteriTecnici!$N2601,".",","),IFERROR(NUMBERVALUE(CriteriTecnici!$N2601,",","."),0))),4)&amp;""),",",".")&amp;", "&amp;CHAR(34)&amp;"numerator"&amp;CHAR(34)&amp;": "&amp;SUBSTITUTE(TRIM(ROUND(IFERROR(CriteriTecnici!$K2601*1,IFERROR(NUMBERVALUE(CriteriTecnici!$K2601,".",","),IFERROR(NUMBERVALUE(CriteriTecnici!$K2601,",","."),0))),4)&amp;""),",",".")&amp;", "&amp;CHAR(34)&amp;"denominator"&amp;CHAR(34)&amp;": "&amp;SUBSTITUTE(TRIM(ROUND(IFERROR(CriteriTecnici!$L2601*1,IFERROR(NUMBERVALUE(CriteriTecnici!$L2601,".",","),IFERROR(NUMBERVALUE(CriteriTecnici!$L2601,",","."),0))),4)&amp;""),",",".")&amp;", "&amp;CHAR(34)&amp;"flag"&amp;CHAR(34)&amp;": "&amp;SUBSTITUTE(TRIM(ROUND(IFERROR(CriteriTecnici!$M2601*1,IFERROR(NUMBERVALUE(CriteriTecnici!$M2601,".",","),IFERROR(NUMBERVALUE(CriteriTecnici!$M2601,",","."),0))),4)&amp;""),",",".")&amp;", "&amp;CHAR(34)&amp;"rawScore"&amp;CHAR(34)&amp;": "&amp;SUBSTITUTE(TRIM(ROUND(IFERROR(CriteriTecnici!$O2601*1,IFERROR(NUMBERVALUE(CriteriTecnici!$O2601,".",","),IFERROR(NUMBERVALUE(CriteriTecnici!$O2601,",","."),0))),4)&amp;""),",",".")&amp;CHAR(125)&amp;IF(TRUE,",",""))</f>
        <v/>
      </c>
    </row>
    <row r="2822">
      <c r="A2822" s="38">
        <f>IF(CriteriTecnici!$A2602="","","    "&amp;CHAR(123)&amp;CHAR(34)&amp;"bidderId"&amp;CHAR(34)&amp;": "&amp;CHAR(34)&amp;SUBSTITUTE(CriteriTecnici!$A2602,CHAR(34),"'")&amp;CHAR(34)&amp;", "&amp;CHAR(34)&amp;"lotId"&amp;CHAR(34)&amp;": "&amp;CHAR(34)&amp;SUBSTITUTE(CriteriTecnici!$C2602,CHAR(34),"'")&amp;CHAR(34)&amp;", "&amp;CHAR(34)&amp;"criterionId"&amp;CHAR(34)&amp;": "&amp;CHAR(34)&amp;SUBSTITUTE(CriteriTecnici!$D2602,CHAR(34),"'")&amp;CHAR(34)&amp;", "&amp;CHAR(34)&amp;"kind"&amp;CHAR(34)&amp;": "&amp;CHAR(34)&amp;SUBSTITUTE(CriteriTecnici!$F2602,CHAR(34),"'")&amp;CHAR(34)&amp;", "&amp;CHAR(34)&amp;"value"&amp;CHAR(34)&amp;": "&amp;SUBSTITUTE(TRIM(ROUND(IFERROR(CriteriTecnici!$N2602*1,IFERROR(NUMBERVALUE(CriteriTecnici!$N2602,".",","),IFERROR(NUMBERVALUE(CriteriTecnici!$N2602,",","."),0))),4)&amp;""),",",".")&amp;", "&amp;CHAR(34)&amp;"numerator"&amp;CHAR(34)&amp;": "&amp;SUBSTITUTE(TRIM(ROUND(IFERROR(CriteriTecnici!$K2602*1,IFERROR(NUMBERVALUE(CriteriTecnici!$K2602,".",","),IFERROR(NUMBERVALUE(CriteriTecnici!$K2602,",","."),0))),4)&amp;""),",",".")&amp;", "&amp;CHAR(34)&amp;"denominator"&amp;CHAR(34)&amp;": "&amp;SUBSTITUTE(TRIM(ROUND(IFERROR(CriteriTecnici!$L2602*1,IFERROR(NUMBERVALUE(CriteriTecnici!$L2602,".",","),IFERROR(NUMBERVALUE(CriteriTecnici!$L2602,",","."),0))),4)&amp;""),",",".")&amp;", "&amp;CHAR(34)&amp;"flag"&amp;CHAR(34)&amp;": "&amp;SUBSTITUTE(TRIM(ROUND(IFERROR(CriteriTecnici!$M2602*1,IFERROR(NUMBERVALUE(CriteriTecnici!$M2602,".",","),IFERROR(NUMBERVALUE(CriteriTecnici!$M2602,",","."),0))),4)&amp;""),",",".")&amp;", "&amp;CHAR(34)&amp;"rawScore"&amp;CHAR(34)&amp;": "&amp;SUBSTITUTE(TRIM(ROUND(IFERROR(CriteriTecnici!$O2602*1,IFERROR(NUMBERVALUE(CriteriTecnici!$O2602,".",","),IFERROR(NUMBERVALUE(CriteriTecnici!$O2602,",","."),0))),4)&amp;""),",",".")&amp;CHAR(125)&amp;IF(TRUE,",",""))</f>
        <v/>
      </c>
    </row>
    <row r="2823">
      <c r="A2823" s="38">
        <f>IF(CriteriTecnici!$A2603="","","    "&amp;CHAR(123)&amp;CHAR(34)&amp;"bidderId"&amp;CHAR(34)&amp;": "&amp;CHAR(34)&amp;SUBSTITUTE(CriteriTecnici!$A2603,CHAR(34),"'")&amp;CHAR(34)&amp;", "&amp;CHAR(34)&amp;"lotId"&amp;CHAR(34)&amp;": "&amp;CHAR(34)&amp;SUBSTITUTE(CriteriTecnici!$C2603,CHAR(34),"'")&amp;CHAR(34)&amp;", "&amp;CHAR(34)&amp;"criterionId"&amp;CHAR(34)&amp;": "&amp;CHAR(34)&amp;SUBSTITUTE(CriteriTecnici!$D2603,CHAR(34),"'")&amp;CHAR(34)&amp;", "&amp;CHAR(34)&amp;"kind"&amp;CHAR(34)&amp;": "&amp;CHAR(34)&amp;SUBSTITUTE(CriteriTecnici!$F2603,CHAR(34),"'")&amp;CHAR(34)&amp;", "&amp;CHAR(34)&amp;"value"&amp;CHAR(34)&amp;": "&amp;SUBSTITUTE(TRIM(ROUND(IFERROR(CriteriTecnici!$N2603*1,IFERROR(NUMBERVALUE(CriteriTecnici!$N2603,".",","),IFERROR(NUMBERVALUE(CriteriTecnici!$N2603,",","."),0))),4)&amp;""),",",".")&amp;", "&amp;CHAR(34)&amp;"numerator"&amp;CHAR(34)&amp;": "&amp;SUBSTITUTE(TRIM(ROUND(IFERROR(CriteriTecnici!$K2603*1,IFERROR(NUMBERVALUE(CriteriTecnici!$K2603,".",","),IFERROR(NUMBERVALUE(CriteriTecnici!$K2603,",","."),0))),4)&amp;""),",",".")&amp;", "&amp;CHAR(34)&amp;"denominator"&amp;CHAR(34)&amp;": "&amp;SUBSTITUTE(TRIM(ROUND(IFERROR(CriteriTecnici!$L2603*1,IFERROR(NUMBERVALUE(CriteriTecnici!$L2603,".",","),IFERROR(NUMBERVALUE(CriteriTecnici!$L2603,",","."),0))),4)&amp;""),",",".")&amp;", "&amp;CHAR(34)&amp;"flag"&amp;CHAR(34)&amp;": "&amp;SUBSTITUTE(TRIM(ROUND(IFERROR(CriteriTecnici!$M2603*1,IFERROR(NUMBERVALUE(CriteriTecnici!$M2603,".",","),IFERROR(NUMBERVALUE(CriteriTecnici!$M2603,",","."),0))),4)&amp;""),",",".")&amp;", "&amp;CHAR(34)&amp;"rawScore"&amp;CHAR(34)&amp;": "&amp;SUBSTITUTE(TRIM(ROUND(IFERROR(CriteriTecnici!$O2603*1,IFERROR(NUMBERVALUE(CriteriTecnici!$O2603,".",","),IFERROR(NUMBERVALUE(CriteriTecnici!$O2603,",","."),0))),4)&amp;""),",",".")&amp;CHAR(125)&amp;IF(TRUE,",",""))</f>
        <v/>
      </c>
    </row>
    <row r="2824">
      <c r="A2824" s="38">
        <f>IF(CriteriTecnici!$A2604="","","    "&amp;CHAR(123)&amp;CHAR(34)&amp;"bidderId"&amp;CHAR(34)&amp;": "&amp;CHAR(34)&amp;SUBSTITUTE(CriteriTecnici!$A2604,CHAR(34),"'")&amp;CHAR(34)&amp;", "&amp;CHAR(34)&amp;"lotId"&amp;CHAR(34)&amp;": "&amp;CHAR(34)&amp;SUBSTITUTE(CriteriTecnici!$C2604,CHAR(34),"'")&amp;CHAR(34)&amp;", "&amp;CHAR(34)&amp;"criterionId"&amp;CHAR(34)&amp;": "&amp;CHAR(34)&amp;SUBSTITUTE(CriteriTecnici!$D2604,CHAR(34),"'")&amp;CHAR(34)&amp;", "&amp;CHAR(34)&amp;"kind"&amp;CHAR(34)&amp;": "&amp;CHAR(34)&amp;SUBSTITUTE(CriteriTecnici!$F2604,CHAR(34),"'")&amp;CHAR(34)&amp;", "&amp;CHAR(34)&amp;"value"&amp;CHAR(34)&amp;": "&amp;SUBSTITUTE(TRIM(ROUND(IFERROR(CriteriTecnici!$N2604*1,IFERROR(NUMBERVALUE(CriteriTecnici!$N2604,".",","),IFERROR(NUMBERVALUE(CriteriTecnici!$N2604,",","."),0))),4)&amp;""),",",".")&amp;", "&amp;CHAR(34)&amp;"numerator"&amp;CHAR(34)&amp;": "&amp;SUBSTITUTE(TRIM(ROUND(IFERROR(CriteriTecnici!$K2604*1,IFERROR(NUMBERVALUE(CriteriTecnici!$K2604,".",","),IFERROR(NUMBERVALUE(CriteriTecnici!$K2604,",","."),0))),4)&amp;""),",",".")&amp;", "&amp;CHAR(34)&amp;"denominator"&amp;CHAR(34)&amp;": "&amp;SUBSTITUTE(TRIM(ROUND(IFERROR(CriteriTecnici!$L2604*1,IFERROR(NUMBERVALUE(CriteriTecnici!$L2604,".",","),IFERROR(NUMBERVALUE(CriteriTecnici!$L2604,",","."),0))),4)&amp;""),",",".")&amp;", "&amp;CHAR(34)&amp;"flag"&amp;CHAR(34)&amp;": "&amp;SUBSTITUTE(TRIM(ROUND(IFERROR(CriteriTecnici!$M2604*1,IFERROR(NUMBERVALUE(CriteriTecnici!$M2604,".",","),IFERROR(NUMBERVALUE(CriteriTecnici!$M2604,",","."),0))),4)&amp;""),",",".")&amp;", "&amp;CHAR(34)&amp;"rawScore"&amp;CHAR(34)&amp;": "&amp;SUBSTITUTE(TRIM(ROUND(IFERROR(CriteriTecnici!$O2604*1,IFERROR(NUMBERVALUE(CriteriTecnici!$O2604,".",","),IFERROR(NUMBERVALUE(CriteriTecnici!$O2604,",","."),0))),4)&amp;""),",",".")&amp;CHAR(125)&amp;IF(TRUE,",",""))</f>
        <v/>
      </c>
    </row>
    <row r="2825">
      <c r="A2825" s="38">
        <f>IF(CriteriTecnici!$A2605="","","    "&amp;CHAR(123)&amp;CHAR(34)&amp;"bidderId"&amp;CHAR(34)&amp;": "&amp;CHAR(34)&amp;SUBSTITUTE(CriteriTecnici!$A2605,CHAR(34),"'")&amp;CHAR(34)&amp;", "&amp;CHAR(34)&amp;"lotId"&amp;CHAR(34)&amp;": "&amp;CHAR(34)&amp;SUBSTITUTE(CriteriTecnici!$C2605,CHAR(34),"'")&amp;CHAR(34)&amp;", "&amp;CHAR(34)&amp;"criterionId"&amp;CHAR(34)&amp;": "&amp;CHAR(34)&amp;SUBSTITUTE(CriteriTecnici!$D2605,CHAR(34),"'")&amp;CHAR(34)&amp;", "&amp;CHAR(34)&amp;"kind"&amp;CHAR(34)&amp;": "&amp;CHAR(34)&amp;SUBSTITUTE(CriteriTecnici!$F2605,CHAR(34),"'")&amp;CHAR(34)&amp;", "&amp;CHAR(34)&amp;"value"&amp;CHAR(34)&amp;": "&amp;SUBSTITUTE(TRIM(ROUND(IFERROR(CriteriTecnici!$N2605*1,IFERROR(NUMBERVALUE(CriteriTecnici!$N2605,".",","),IFERROR(NUMBERVALUE(CriteriTecnici!$N2605,",","."),0))),4)&amp;""),",",".")&amp;", "&amp;CHAR(34)&amp;"numerator"&amp;CHAR(34)&amp;": "&amp;SUBSTITUTE(TRIM(ROUND(IFERROR(CriteriTecnici!$K2605*1,IFERROR(NUMBERVALUE(CriteriTecnici!$K2605,".",","),IFERROR(NUMBERVALUE(CriteriTecnici!$K2605,",","."),0))),4)&amp;""),",",".")&amp;", "&amp;CHAR(34)&amp;"denominator"&amp;CHAR(34)&amp;": "&amp;SUBSTITUTE(TRIM(ROUND(IFERROR(CriteriTecnici!$L2605*1,IFERROR(NUMBERVALUE(CriteriTecnici!$L2605,".",","),IFERROR(NUMBERVALUE(CriteriTecnici!$L2605,",","."),0))),4)&amp;""),",",".")&amp;", "&amp;CHAR(34)&amp;"flag"&amp;CHAR(34)&amp;": "&amp;SUBSTITUTE(TRIM(ROUND(IFERROR(CriteriTecnici!$M2605*1,IFERROR(NUMBERVALUE(CriteriTecnici!$M2605,".",","),IFERROR(NUMBERVALUE(CriteriTecnici!$M2605,",","."),0))),4)&amp;""),",",".")&amp;", "&amp;CHAR(34)&amp;"rawScore"&amp;CHAR(34)&amp;": "&amp;SUBSTITUTE(TRIM(ROUND(IFERROR(CriteriTecnici!$O2605*1,IFERROR(NUMBERVALUE(CriteriTecnici!$O2605,".",","),IFERROR(NUMBERVALUE(CriteriTecnici!$O2605,",","."),0))),4)&amp;""),",",".")&amp;CHAR(125)&amp;IF(TRUE,",",""))</f>
        <v/>
      </c>
    </row>
    <row r="2826">
      <c r="A2826" s="38">
        <f>IF(CriteriTecnici!$A2606="","","    "&amp;CHAR(123)&amp;CHAR(34)&amp;"bidderId"&amp;CHAR(34)&amp;": "&amp;CHAR(34)&amp;SUBSTITUTE(CriteriTecnici!$A2606,CHAR(34),"'")&amp;CHAR(34)&amp;", "&amp;CHAR(34)&amp;"lotId"&amp;CHAR(34)&amp;": "&amp;CHAR(34)&amp;SUBSTITUTE(CriteriTecnici!$C2606,CHAR(34),"'")&amp;CHAR(34)&amp;", "&amp;CHAR(34)&amp;"criterionId"&amp;CHAR(34)&amp;": "&amp;CHAR(34)&amp;SUBSTITUTE(CriteriTecnici!$D2606,CHAR(34),"'")&amp;CHAR(34)&amp;", "&amp;CHAR(34)&amp;"kind"&amp;CHAR(34)&amp;": "&amp;CHAR(34)&amp;SUBSTITUTE(CriteriTecnici!$F2606,CHAR(34),"'")&amp;CHAR(34)&amp;", "&amp;CHAR(34)&amp;"value"&amp;CHAR(34)&amp;": "&amp;SUBSTITUTE(TRIM(ROUND(IFERROR(CriteriTecnici!$N2606*1,IFERROR(NUMBERVALUE(CriteriTecnici!$N2606,".",","),IFERROR(NUMBERVALUE(CriteriTecnici!$N2606,",","."),0))),4)&amp;""),",",".")&amp;", "&amp;CHAR(34)&amp;"numerator"&amp;CHAR(34)&amp;": "&amp;SUBSTITUTE(TRIM(ROUND(IFERROR(CriteriTecnici!$K2606*1,IFERROR(NUMBERVALUE(CriteriTecnici!$K2606,".",","),IFERROR(NUMBERVALUE(CriteriTecnici!$K2606,",","."),0))),4)&amp;""),",",".")&amp;", "&amp;CHAR(34)&amp;"denominator"&amp;CHAR(34)&amp;": "&amp;SUBSTITUTE(TRIM(ROUND(IFERROR(CriteriTecnici!$L2606*1,IFERROR(NUMBERVALUE(CriteriTecnici!$L2606,".",","),IFERROR(NUMBERVALUE(CriteriTecnici!$L2606,",","."),0))),4)&amp;""),",",".")&amp;", "&amp;CHAR(34)&amp;"flag"&amp;CHAR(34)&amp;": "&amp;SUBSTITUTE(TRIM(ROUND(IFERROR(CriteriTecnici!$M2606*1,IFERROR(NUMBERVALUE(CriteriTecnici!$M2606,".",","),IFERROR(NUMBERVALUE(CriteriTecnici!$M2606,",","."),0))),4)&amp;""),",",".")&amp;", "&amp;CHAR(34)&amp;"rawScore"&amp;CHAR(34)&amp;": "&amp;SUBSTITUTE(TRIM(ROUND(IFERROR(CriteriTecnici!$O2606*1,IFERROR(NUMBERVALUE(CriteriTecnici!$O2606,".",","),IFERROR(NUMBERVALUE(CriteriTecnici!$O2606,",","."),0))),4)&amp;""),",",".")&amp;CHAR(125)&amp;IF(TRUE,",",""))</f>
        <v/>
      </c>
    </row>
    <row r="2827">
      <c r="A2827" s="38">
        <f>IF(CriteriTecnici!$A2607="","","    "&amp;CHAR(123)&amp;CHAR(34)&amp;"bidderId"&amp;CHAR(34)&amp;": "&amp;CHAR(34)&amp;SUBSTITUTE(CriteriTecnici!$A2607,CHAR(34),"'")&amp;CHAR(34)&amp;", "&amp;CHAR(34)&amp;"lotId"&amp;CHAR(34)&amp;": "&amp;CHAR(34)&amp;SUBSTITUTE(CriteriTecnici!$C2607,CHAR(34),"'")&amp;CHAR(34)&amp;", "&amp;CHAR(34)&amp;"criterionId"&amp;CHAR(34)&amp;": "&amp;CHAR(34)&amp;SUBSTITUTE(CriteriTecnici!$D2607,CHAR(34),"'")&amp;CHAR(34)&amp;", "&amp;CHAR(34)&amp;"kind"&amp;CHAR(34)&amp;": "&amp;CHAR(34)&amp;SUBSTITUTE(CriteriTecnici!$F2607,CHAR(34),"'")&amp;CHAR(34)&amp;", "&amp;CHAR(34)&amp;"value"&amp;CHAR(34)&amp;": "&amp;SUBSTITUTE(TRIM(ROUND(IFERROR(CriteriTecnici!$N2607*1,IFERROR(NUMBERVALUE(CriteriTecnici!$N2607,".",","),IFERROR(NUMBERVALUE(CriteriTecnici!$N2607,",","."),0))),4)&amp;""),",",".")&amp;", "&amp;CHAR(34)&amp;"numerator"&amp;CHAR(34)&amp;": "&amp;SUBSTITUTE(TRIM(ROUND(IFERROR(CriteriTecnici!$K2607*1,IFERROR(NUMBERVALUE(CriteriTecnici!$K2607,".",","),IFERROR(NUMBERVALUE(CriteriTecnici!$K2607,",","."),0))),4)&amp;""),",",".")&amp;", "&amp;CHAR(34)&amp;"denominator"&amp;CHAR(34)&amp;": "&amp;SUBSTITUTE(TRIM(ROUND(IFERROR(CriteriTecnici!$L2607*1,IFERROR(NUMBERVALUE(CriteriTecnici!$L2607,".",","),IFERROR(NUMBERVALUE(CriteriTecnici!$L2607,",","."),0))),4)&amp;""),",",".")&amp;", "&amp;CHAR(34)&amp;"flag"&amp;CHAR(34)&amp;": "&amp;SUBSTITUTE(TRIM(ROUND(IFERROR(CriteriTecnici!$M2607*1,IFERROR(NUMBERVALUE(CriteriTecnici!$M2607,".",","),IFERROR(NUMBERVALUE(CriteriTecnici!$M2607,",","."),0))),4)&amp;""),",",".")&amp;", "&amp;CHAR(34)&amp;"rawScore"&amp;CHAR(34)&amp;": "&amp;SUBSTITUTE(TRIM(ROUND(IFERROR(CriteriTecnici!$O2607*1,IFERROR(NUMBERVALUE(CriteriTecnici!$O2607,".",","),IFERROR(NUMBERVALUE(CriteriTecnici!$O2607,",","."),0))),4)&amp;""),",",".")&amp;CHAR(125)&amp;IF(TRUE,",",""))</f>
        <v/>
      </c>
    </row>
    <row r="2828">
      <c r="A2828" s="38">
        <f>IF(CriteriTecnici!$A2608="","","    "&amp;CHAR(123)&amp;CHAR(34)&amp;"bidderId"&amp;CHAR(34)&amp;": "&amp;CHAR(34)&amp;SUBSTITUTE(CriteriTecnici!$A2608,CHAR(34),"'")&amp;CHAR(34)&amp;", "&amp;CHAR(34)&amp;"lotId"&amp;CHAR(34)&amp;": "&amp;CHAR(34)&amp;SUBSTITUTE(CriteriTecnici!$C2608,CHAR(34),"'")&amp;CHAR(34)&amp;", "&amp;CHAR(34)&amp;"criterionId"&amp;CHAR(34)&amp;": "&amp;CHAR(34)&amp;SUBSTITUTE(CriteriTecnici!$D2608,CHAR(34),"'")&amp;CHAR(34)&amp;", "&amp;CHAR(34)&amp;"kind"&amp;CHAR(34)&amp;": "&amp;CHAR(34)&amp;SUBSTITUTE(CriteriTecnici!$F2608,CHAR(34),"'")&amp;CHAR(34)&amp;", "&amp;CHAR(34)&amp;"value"&amp;CHAR(34)&amp;": "&amp;SUBSTITUTE(TRIM(ROUND(IFERROR(CriteriTecnici!$N2608*1,IFERROR(NUMBERVALUE(CriteriTecnici!$N2608,".",","),IFERROR(NUMBERVALUE(CriteriTecnici!$N2608,",","."),0))),4)&amp;""),",",".")&amp;", "&amp;CHAR(34)&amp;"numerator"&amp;CHAR(34)&amp;": "&amp;SUBSTITUTE(TRIM(ROUND(IFERROR(CriteriTecnici!$K2608*1,IFERROR(NUMBERVALUE(CriteriTecnici!$K2608,".",","),IFERROR(NUMBERVALUE(CriteriTecnici!$K2608,",","."),0))),4)&amp;""),",",".")&amp;", "&amp;CHAR(34)&amp;"denominator"&amp;CHAR(34)&amp;": "&amp;SUBSTITUTE(TRIM(ROUND(IFERROR(CriteriTecnici!$L2608*1,IFERROR(NUMBERVALUE(CriteriTecnici!$L2608,".",","),IFERROR(NUMBERVALUE(CriteriTecnici!$L2608,",","."),0))),4)&amp;""),",",".")&amp;", "&amp;CHAR(34)&amp;"flag"&amp;CHAR(34)&amp;": "&amp;SUBSTITUTE(TRIM(ROUND(IFERROR(CriteriTecnici!$M2608*1,IFERROR(NUMBERVALUE(CriteriTecnici!$M2608,".",","),IFERROR(NUMBERVALUE(CriteriTecnici!$M2608,",","."),0))),4)&amp;""),",",".")&amp;", "&amp;CHAR(34)&amp;"rawScore"&amp;CHAR(34)&amp;": "&amp;SUBSTITUTE(TRIM(ROUND(IFERROR(CriteriTecnici!$O2608*1,IFERROR(NUMBERVALUE(CriteriTecnici!$O2608,".",","),IFERROR(NUMBERVALUE(CriteriTecnici!$O2608,",","."),0))),4)&amp;""),",",".")&amp;CHAR(125)&amp;IF(COUNTA(Offerte!$A86:$A$200)&gt;0,",",""))</f>
        <v/>
      </c>
    </row>
    <row r="2829">
      <c r="A2829" s="38">
        <f>IF(CriteriTecnici!$A2609="","","    "&amp;CHAR(123)&amp;CHAR(34)&amp;"bidderId"&amp;CHAR(34)&amp;": "&amp;CHAR(34)&amp;SUBSTITUTE(CriteriTecnici!$A2609,CHAR(34),"'")&amp;CHAR(34)&amp;", "&amp;CHAR(34)&amp;"lotId"&amp;CHAR(34)&amp;": "&amp;CHAR(34)&amp;SUBSTITUTE(CriteriTecnici!$C2609,CHAR(34),"'")&amp;CHAR(34)&amp;", "&amp;CHAR(34)&amp;"criterionId"&amp;CHAR(34)&amp;": "&amp;CHAR(34)&amp;SUBSTITUTE(CriteriTecnici!$D2609,CHAR(34),"'")&amp;CHAR(34)&amp;", "&amp;CHAR(34)&amp;"kind"&amp;CHAR(34)&amp;": "&amp;CHAR(34)&amp;SUBSTITUTE(CriteriTecnici!$F2609,CHAR(34),"'")&amp;CHAR(34)&amp;", "&amp;CHAR(34)&amp;"value"&amp;CHAR(34)&amp;": "&amp;SUBSTITUTE(TRIM(ROUND(IFERROR(CriteriTecnici!$N2609*1,IFERROR(NUMBERVALUE(CriteriTecnici!$N2609,".",","),IFERROR(NUMBERVALUE(CriteriTecnici!$N2609,",","."),0))),4)&amp;""),",",".")&amp;", "&amp;CHAR(34)&amp;"numerator"&amp;CHAR(34)&amp;": "&amp;SUBSTITUTE(TRIM(ROUND(IFERROR(CriteriTecnici!$K2609*1,IFERROR(NUMBERVALUE(CriteriTecnici!$K2609,".",","),IFERROR(NUMBERVALUE(CriteriTecnici!$K2609,",","."),0))),4)&amp;""),",",".")&amp;", "&amp;CHAR(34)&amp;"denominator"&amp;CHAR(34)&amp;": "&amp;SUBSTITUTE(TRIM(ROUND(IFERROR(CriteriTecnici!$L2609*1,IFERROR(NUMBERVALUE(CriteriTecnici!$L2609,".",","),IFERROR(NUMBERVALUE(CriteriTecnici!$L2609,",","."),0))),4)&amp;""),",",".")&amp;", "&amp;CHAR(34)&amp;"flag"&amp;CHAR(34)&amp;": "&amp;SUBSTITUTE(TRIM(ROUND(IFERROR(CriteriTecnici!$M2609*1,IFERROR(NUMBERVALUE(CriteriTecnici!$M2609,".",","),IFERROR(NUMBERVALUE(CriteriTecnici!$M2609,",","."),0))),4)&amp;""),",",".")&amp;", "&amp;CHAR(34)&amp;"rawScore"&amp;CHAR(34)&amp;": "&amp;SUBSTITUTE(TRIM(ROUND(IFERROR(CriteriTecnici!$O2609*1,IFERROR(NUMBERVALUE(CriteriTecnici!$O2609,".",","),IFERROR(NUMBERVALUE(CriteriTecnici!$O2609,",","."),0))),4)&amp;""),",",".")&amp;CHAR(125)&amp;IF(TRUE,",",""))</f>
        <v/>
      </c>
    </row>
    <row r="2830">
      <c r="A2830" s="38">
        <f>IF(CriteriTecnici!$A2610="","","    "&amp;CHAR(123)&amp;CHAR(34)&amp;"bidderId"&amp;CHAR(34)&amp;": "&amp;CHAR(34)&amp;SUBSTITUTE(CriteriTecnici!$A2610,CHAR(34),"'")&amp;CHAR(34)&amp;", "&amp;CHAR(34)&amp;"lotId"&amp;CHAR(34)&amp;": "&amp;CHAR(34)&amp;SUBSTITUTE(CriteriTecnici!$C2610,CHAR(34),"'")&amp;CHAR(34)&amp;", "&amp;CHAR(34)&amp;"criterionId"&amp;CHAR(34)&amp;": "&amp;CHAR(34)&amp;SUBSTITUTE(CriteriTecnici!$D2610,CHAR(34),"'")&amp;CHAR(34)&amp;", "&amp;CHAR(34)&amp;"kind"&amp;CHAR(34)&amp;": "&amp;CHAR(34)&amp;SUBSTITUTE(CriteriTecnici!$F2610,CHAR(34),"'")&amp;CHAR(34)&amp;", "&amp;CHAR(34)&amp;"value"&amp;CHAR(34)&amp;": "&amp;SUBSTITUTE(TRIM(ROUND(IFERROR(CriteriTecnici!$N2610*1,IFERROR(NUMBERVALUE(CriteriTecnici!$N2610,".",","),IFERROR(NUMBERVALUE(CriteriTecnici!$N2610,",","."),0))),4)&amp;""),",",".")&amp;", "&amp;CHAR(34)&amp;"numerator"&amp;CHAR(34)&amp;": "&amp;SUBSTITUTE(TRIM(ROUND(IFERROR(CriteriTecnici!$K2610*1,IFERROR(NUMBERVALUE(CriteriTecnici!$K2610,".",","),IFERROR(NUMBERVALUE(CriteriTecnici!$K2610,",","."),0))),4)&amp;""),",",".")&amp;", "&amp;CHAR(34)&amp;"denominator"&amp;CHAR(34)&amp;": "&amp;SUBSTITUTE(TRIM(ROUND(IFERROR(CriteriTecnici!$L2610*1,IFERROR(NUMBERVALUE(CriteriTecnici!$L2610,".",","),IFERROR(NUMBERVALUE(CriteriTecnici!$L2610,",","."),0))),4)&amp;""),",",".")&amp;", "&amp;CHAR(34)&amp;"flag"&amp;CHAR(34)&amp;": "&amp;SUBSTITUTE(TRIM(ROUND(IFERROR(CriteriTecnici!$M2610*1,IFERROR(NUMBERVALUE(CriteriTecnici!$M2610,".",","),IFERROR(NUMBERVALUE(CriteriTecnici!$M2610,",","."),0))),4)&amp;""),",",".")&amp;", "&amp;CHAR(34)&amp;"rawScore"&amp;CHAR(34)&amp;": "&amp;SUBSTITUTE(TRIM(ROUND(IFERROR(CriteriTecnici!$O2610*1,IFERROR(NUMBERVALUE(CriteriTecnici!$O2610,".",","),IFERROR(NUMBERVALUE(CriteriTecnici!$O2610,",","."),0))),4)&amp;""),",",".")&amp;CHAR(125)&amp;IF(TRUE,",",""))</f>
        <v/>
      </c>
    </row>
    <row r="2831">
      <c r="A2831" s="38">
        <f>IF(CriteriTecnici!$A2611="","","    "&amp;CHAR(123)&amp;CHAR(34)&amp;"bidderId"&amp;CHAR(34)&amp;": "&amp;CHAR(34)&amp;SUBSTITUTE(CriteriTecnici!$A2611,CHAR(34),"'")&amp;CHAR(34)&amp;", "&amp;CHAR(34)&amp;"lotId"&amp;CHAR(34)&amp;": "&amp;CHAR(34)&amp;SUBSTITUTE(CriteriTecnici!$C2611,CHAR(34),"'")&amp;CHAR(34)&amp;", "&amp;CHAR(34)&amp;"criterionId"&amp;CHAR(34)&amp;": "&amp;CHAR(34)&amp;SUBSTITUTE(CriteriTecnici!$D2611,CHAR(34),"'")&amp;CHAR(34)&amp;", "&amp;CHAR(34)&amp;"kind"&amp;CHAR(34)&amp;": "&amp;CHAR(34)&amp;SUBSTITUTE(CriteriTecnici!$F2611,CHAR(34),"'")&amp;CHAR(34)&amp;", "&amp;CHAR(34)&amp;"value"&amp;CHAR(34)&amp;": "&amp;SUBSTITUTE(TRIM(ROUND(IFERROR(CriteriTecnici!$N2611*1,IFERROR(NUMBERVALUE(CriteriTecnici!$N2611,".",","),IFERROR(NUMBERVALUE(CriteriTecnici!$N2611,",","."),0))),4)&amp;""),",",".")&amp;", "&amp;CHAR(34)&amp;"numerator"&amp;CHAR(34)&amp;": "&amp;SUBSTITUTE(TRIM(ROUND(IFERROR(CriteriTecnici!$K2611*1,IFERROR(NUMBERVALUE(CriteriTecnici!$K2611,".",","),IFERROR(NUMBERVALUE(CriteriTecnici!$K2611,",","."),0))),4)&amp;""),",",".")&amp;", "&amp;CHAR(34)&amp;"denominator"&amp;CHAR(34)&amp;": "&amp;SUBSTITUTE(TRIM(ROUND(IFERROR(CriteriTecnici!$L2611*1,IFERROR(NUMBERVALUE(CriteriTecnici!$L2611,".",","),IFERROR(NUMBERVALUE(CriteriTecnici!$L2611,",","."),0))),4)&amp;""),",",".")&amp;", "&amp;CHAR(34)&amp;"flag"&amp;CHAR(34)&amp;": "&amp;SUBSTITUTE(TRIM(ROUND(IFERROR(CriteriTecnici!$M2611*1,IFERROR(NUMBERVALUE(CriteriTecnici!$M2611,".",","),IFERROR(NUMBERVALUE(CriteriTecnici!$M2611,",","."),0))),4)&amp;""),",",".")&amp;", "&amp;CHAR(34)&amp;"rawScore"&amp;CHAR(34)&amp;": "&amp;SUBSTITUTE(TRIM(ROUND(IFERROR(CriteriTecnici!$O2611*1,IFERROR(NUMBERVALUE(CriteriTecnici!$O2611,".",","),IFERROR(NUMBERVALUE(CriteriTecnici!$O2611,",","."),0))),4)&amp;""),",",".")&amp;CHAR(125)&amp;IF(TRUE,",",""))</f>
        <v/>
      </c>
    </row>
    <row r="2832">
      <c r="A2832" s="38">
        <f>IF(CriteriTecnici!$A2612="","","    "&amp;CHAR(123)&amp;CHAR(34)&amp;"bidderId"&amp;CHAR(34)&amp;": "&amp;CHAR(34)&amp;SUBSTITUTE(CriteriTecnici!$A2612,CHAR(34),"'")&amp;CHAR(34)&amp;", "&amp;CHAR(34)&amp;"lotId"&amp;CHAR(34)&amp;": "&amp;CHAR(34)&amp;SUBSTITUTE(CriteriTecnici!$C2612,CHAR(34),"'")&amp;CHAR(34)&amp;", "&amp;CHAR(34)&amp;"criterionId"&amp;CHAR(34)&amp;": "&amp;CHAR(34)&amp;SUBSTITUTE(CriteriTecnici!$D2612,CHAR(34),"'")&amp;CHAR(34)&amp;", "&amp;CHAR(34)&amp;"kind"&amp;CHAR(34)&amp;": "&amp;CHAR(34)&amp;SUBSTITUTE(CriteriTecnici!$F2612,CHAR(34),"'")&amp;CHAR(34)&amp;", "&amp;CHAR(34)&amp;"value"&amp;CHAR(34)&amp;": "&amp;SUBSTITUTE(TRIM(ROUND(IFERROR(CriteriTecnici!$N2612*1,IFERROR(NUMBERVALUE(CriteriTecnici!$N2612,".",","),IFERROR(NUMBERVALUE(CriteriTecnici!$N2612,",","."),0))),4)&amp;""),",",".")&amp;", "&amp;CHAR(34)&amp;"numerator"&amp;CHAR(34)&amp;": "&amp;SUBSTITUTE(TRIM(ROUND(IFERROR(CriteriTecnici!$K2612*1,IFERROR(NUMBERVALUE(CriteriTecnici!$K2612,".",","),IFERROR(NUMBERVALUE(CriteriTecnici!$K2612,",","."),0))),4)&amp;""),",",".")&amp;", "&amp;CHAR(34)&amp;"denominator"&amp;CHAR(34)&amp;": "&amp;SUBSTITUTE(TRIM(ROUND(IFERROR(CriteriTecnici!$L2612*1,IFERROR(NUMBERVALUE(CriteriTecnici!$L2612,".",","),IFERROR(NUMBERVALUE(CriteriTecnici!$L2612,",","."),0))),4)&amp;""),",",".")&amp;", "&amp;CHAR(34)&amp;"flag"&amp;CHAR(34)&amp;": "&amp;SUBSTITUTE(TRIM(ROUND(IFERROR(CriteriTecnici!$M2612*1,IFERROR(NUMBERVALUE(CriteriTecnici!$M2612,".",","),IFERROR(NUMBERVALUE(CriteriTecnici!$M2612,",","."),0))),4)&amp;""),",",".")&amp;", "&amp;CHAR(34)&amp;"rawScore"&amp;CHAR(34)&amp;": "&amp;SUBSTITUTE(TRIM(ROUND(IFERROR(CriteriTecnici!$O2612*1,IFERROR(NUMBERVALUE(CriteriTecnici!$O2612,".",","),IFERROR(NUMBERVALUE(CriteriTecnici!$O2612,",","."),0))),4)&amp;""),",",".")&amp;CHAR(125)&amp;IF(TRUE,",",""))</f>
        <v/>
      </c>
    </row>
    <row r="2833">
      <c r="A2833" s="38">
        <f>IF(CriteriTecnici!$A2613="","","    "&amp;CHAR(123)&amp;CHAR(34)&amp;"bidderId"&amp;CHAR(34)&amp;": "&amp;CHAR(34)&amp;SUBSTITUTE(CriteriTecnici!$A2613,CHAR(34),"'")&amp;CHAR(34)&amp;", "&amp;CHAR(34)&amp;"lotId"&amp;CHAR(34)&amp;": "&amp;CHAR(34)&amp;SUBSTITUTE(CriteriTecnici!$C2613,CHAR(34),"'")&amp;CHAR(34)&amp;", "&amp;CHAR(34)&amp;"criterionId"&amp;CHAR(34)&amp;": "&amp;CHAR(34)&amp;SUBSTITUTE(CriteriTecnici!$D2613,CHAR(34),"'")&amp;CHAR(34)&amp;", "&amp;CHAR(34)&amp;"kind"&amp;CHAR(34)&amp;": "&amp;CHAR(34)&amp;SUBSTITUTE(CriteriTecnici!$F2613,CHAR(34),"'")&amp;CHAR(34)&amp;", "&amp;CHAR(34)&amp;"value"&amp;CHAR(34)&amp;": "&amp;SUBSTITUTE(TRIM(ROUND(IFERROR(CriteriTecnici!$N2613*1,IFERROR(NUMBERVALUE(CriteriTecnici!$N2613,".",","),IFERROR(NUMBERVALUE(CriteriTecnici!$N2613,",","."),0))),4)&amp;""),",",".")&amp;", "&amp;CHAR(34)&amp;"numerator"&amp;CHAR(34)&amp;": "&amp;SUBSTITUTE(TRIM(ROUND(IFERROR(CriteriTecnici!$K2613*1,IFERROR(NUMBERVALUE(CriteriTecnici!$K2613,".",","),IFERROR(NUMBERVALUE(CriteriTecnici!$K2613,",","."),0))),4)&amp;""),",",".")&amp;", "&amp;CHAR(34)&amp;"denominator"&amp;CHAR(34)&amp;": "&amp;SUBSTITUTE(TRIM(ROUND(IFERROR(CriteriTecnici!$L2613*1,IFERROR(NUMBERVALUE(CriteriTecnici!$L2613,".",","),IFERROR(NUMBERVALUE(CriteriTecnici!$L2613,",","."),0))),4)&amp;""),",",".")&amp;", "&amp;CHAR(34)&amp;"flag"&amp;CHAR(34)&amp;": "&amp;SUBSTITUTE(TRIM(ROUND(IFERROR(CriteriTecnici!$M2613*1,IFERROR(NUMBERVALUE(CriteriTecnici!$M2613,".",","),IFERROR(NUMBERVALUE(CriteriTecnici!$M2613,",","."),0))),4)&amp;""),",",".")&amp;", "&amp;CHAR(34)&amp;"rawScore"&amp;CHAR(34)&amp;": "&amp;SUBSTITUTE(TRIM(ROUND(IFERROR(CriteriTecnici!$O2613*1,IFERROR(NUMBERVALUE(CriteriTecnici!$O2613,".",","),IFERROR(NUMBERVALUE(CriteriTecnici!$O2613,",","."),0))),4)&amp;""),",",".")&amp;CHAR(125)&amp;IF(TRUE,",",""))</f>
        <v/>
      </c>
    </row>
    <row r="2834">
      <c r="A2834" s="38">
        <f>IF(CriteriTecnici!$A2614="","","    "&amp;CHAR(123)&amp;CHAR(34)&amp;"bidderId"&amp;CHAR(34)&amp;": "&amp;CHAR(34)&amp;SUBSTITUTE(CriteriTecnici!$A2614,CHAR(34),"'")&amp;CHAR(34)&amp;", "&amp;CHAR(34)&amp;"lotId"&amp;CHAR(34)&amp;": "&amp;CHAR(34)&amp;SUBSTITUTE(CriteriTecnici!$C2614,CHAR(34),"'")&amp;CHAR(34)&amp;", "&amp;CHAR(34)&amp;"criterionId"&amp;CHAR(34)&amp;": "&amp;CHAR(34)&amp;SUBSTITUTE(CriteriTecnici!$D2614,CHAR(34),"'")&amp;CHAR(34)&amp;", "&amp;CHAR(34)&amp;"kind"&amp;CHAR(34)&amp;": "&amp;CHAR(34)&amp;SUBSTITUTE(CriteriTecnici!$F2614,CHAR(34),"'")&amp;CHAR(34)&amp;", "&amp;CHAR(34)&amp;"value"&amp;CHAR(34)&amp;": "&amp;SUBSTITUTE(TRIM(ROUND(IFERROR(CriteriTecnici!$N2614*1,IFERROR(NUMBERVALUE(CriteriTecnici!$N2614,".",","),IFERROR(NUMBERVALUE(CriteriTecnici!$N2614,",","."),0))),4)&amp;""),",",".")&amp;", "&amp;CHAR(34)&amp;"numerator"&amp;CHAR(34)&amp;": "&amp;SUBSTITUTE(TRIM(ROUND(IFERROR(CriteriTecnici!$K2614*1,IFERROR(NUMBERVALUE(CriteriTecnici!$K2614,".",","),IFERROR(NUMBERVALUE(CriteriTecnici!$K2614,",","."),0))),4)&amp;""),",",".")&amp;", "&amp;CHAR(34)&amp;"denominator"&amp;CHAR(34)&amp;": "&amp;SUBSTITUTE(TRIM(ROUND(IFERROR(CriteriTecnici!$L2614*1,IFERROR(NUMBERVALUE(CriteriTecnici!$L2614,".",","),IFERROR(NUMBERVALUE(CriteriTecnici!$L2614,",","."),0))),4)&amp;""),",",".")&amp;", "&amp;CHAR(34)&amp;"flag"&amp;CHAR(34)&amp;": "&amp;SUBSTITUTE(TRIM(ROUND(IFERROR(CriteriTecnici!$M2614*1,IFERROR(NUMBERVALUE(CriteriTecnici!$M2614,".",","),IFERROR(NUMBERVALUE(CriteriTecnici!$M2614,",","."),0))),4)&amp;""),",",".")&amp;", "&amp;CHAR(34)&amp;"rawScore"&amp;CHAR(34)&amp;": "&amp;SUBSTITUTE(TRIM(ROUND(IFERROR(CriteriTecnici!$O2614*1,IFERROR(NUMBERVALUE(CriteriTecnici!$O2614,".",","),IFERROR(NUMBERVALUE(CriteriTecnici!$O2614,",","."),0))),4)&amp;""),",",".")&amp;CHAR(125)&amp;IF(TRUE,",",""))</f>
        <v/>
      </c>
    </row>
    <row r="2835">
      <c r="A2835" s="38">
        <f>IF(CriteriTecnici!$A2615="","","    "&amp;CHAR(123)&amp;CHAR(34)&amp;"bidderId"&amp;CHAR(34)&amp;": "&amp;CHAR(34)&amp;SUBSTITUTE(CriteriTecnici!$A2615,CHAR(34),"'")&amp;CHAR(34)&amp;", "&amp;CHAR(34)&amp;"lotId"&amp;CHAR(34)&amp;": "&amp;CHAR(34)&amp;SUBSTITUTE(CriteriTecnici!$C2615,CHAR(34),"'")&amp;CHAR(34)&amp;", "&amp;CHAR(34)&amp;"criterionId"&amp;CHAR(34)&amp;": "&amp;CHAR(34)&amp;SUBSTITUTE(CriteriTecnici!$D2615,CHAR(34),"'")&amp;CHAR(34)&amp;", "&amp;CHAR(34)&amp;"kind"&amp;CHAR(34)&amp;": "&amp;CHAR(34)&amp;SUBSTITUTE(CriteriTecnici!$F2615,CHAR(34),"'")&amp;CHAR(34)&amp;", "&amp;CHAR(34)&amp;"value"&amp;CHAR(34)&amp;": "&amp;SUBSTITUTE(TRIM(ROUND(IFERROR(CriteriTecnici!$N2615*1,IFERROR(NUMBERVALUE(CriteriTecnici!$N2615,".",","),IFERROR(NUMBERVALUE(CriteriTecnici!$N2615,",","."),0))),4)&amp;""),",",".")&amp;", "&amp;CHAR(34)&amp;"numerator"&amp;CHAR(34)&amp;": "&amp;SUBSTITUTE(TRIM(ROUND(IFERROR(CriteriTecnici!$K2615*1,IFERROR(NUMBERVALUE(CriteriTecnici!$K2615,".",","),IFERROR(NUMBERVALUE(CriteriTecnici!$K2615,",","."),0))),4)&amp;""),",",".")&amp;", "&amp;CHAR(34)&amp;"denominator"&amp;CHAR(34)&amp;": "&amp;SUBSTITUTE(TRIM(ROUND(IFERROR(CriteriTecnici!$L2615*1,IFERROR(NUMBERVALUE(CriteriTecnici!$L2615,".",","),IFERROR(NUMBERVALUE(CriteriTecnici!$L2615,",","."),0))),4)&amp;""),",",".")&amp;", "&amp;CHAR(34)&amp;"flag"&amp;CHAR(34)&amp;": "&amp;SUBSTITUTE(TRIM(ROUND(IFERROR(CriteriTecnici!$M2615*1,IFERROR(NUMBERVALUE(CriteriTecnici!$M2615,".",","),IFERROR(NUMBERVALUE(CriteriTecnici!$M2615,",","."),0))),4)&amp;""),",",".")&amp;", "&amp;CHAR(34)&amp;"rawScore"&amp;CHAR(34)&amp;": "&amp;SUBSTITUTE(TRIM(ROUND(IFERROR(CriteriTecnici!$O2615*1,IFERROR(NUMBERVALUE(CriteriTecnici!$O2615,".",","),IFERROR(NUMBERVALUE(CriteriTecnici!$O2615,",","."),0))),4)&amp;""),",",".")&amp;CHAR(125)&amp;IF(TRUE,",",""))</f>
        <v/>
      </c>
    </row>
    <row r="2836">
      <c r="A2836" s="38">
        <f>IF(CriteriTecnici!$A2616="","","    "&amp;CHAR(123)&amp;CHAR(34)&amp;"bidderId"&amp;CHAR(34)&amp;": "&amp;CHAR(34)&amp;SUBSTITUTE(CriteriTecnici!$A2616,CHAR(34),"'")&amp;CHAR(34)&amp;", "&amp;CHAR(34)&amp;"lotId"&amp;CHAR(34)&amp;": "&amp;CHAR(34)&amp;SUBSTITUTE(CriteriTecnici!$C2616,CHAR(34),"'")&amp;CHAR(34)&amp;", "&amp;CHAR(34)&amp;"criterionId"&amp;CHAR(34)&amp;": "&amp;CHAR(34)&amp;SUBSTITUTE(CriteriTecnici!$D2616,CHAR(34),"'")&amp;CHAR(34)&amp;", "&amp;CHAR(34)&amp;"kind"&amp;CHAR(34)&amp;": "&amp;CHAR(34)&amp;SUBSTITUTE(CriteriTecnici!$F2616,CHAR(34),"'")&amp;CHAR(34)&amp;", "&amp;CHAR(34)&amp;"value"&amp;CHAR(34)&amp;": "&amp;SUBSTITUTE(TRIM(ROUND(IFERROR(CriteriTecnici!$N2616*1,IFERROR(NUMBERVALUE(CriteriTecnici!$N2616,".",","),IFERROR(NUMBERVALUE(CriteriTecnici!$N2616,",","."),0))),4)&amp;""),",",".")&amp;", "&amp;CHAR(34)&amp;"numerator"&amp;CHAR(34)&amp;": "&amp;SUBSTITUTE(TRIM(ROUND(IFERROR(CriteriTecnici!$K2616*1,IFERROR(NUMBERVALUE(CriteriTecnici!$K2616,".",","),IFERROR(NUMBERVALUE(CriteriTecnici!$K2616,",","."),0))),4)&amp;""),",",".")&amp;", "&amp;CHAR(34)&amp;"denominator"&amp;CHAR(34)&amp;": "&amp;SUBSTITUTE(TRIM(ROUND(IFERROR(CriteriTecnici!$L2616*1,IFERROR(NUMBERVALUE(CriteriTecnici!$L2616,".",","),IFERROR(NUMBERVALUE(CriteriTecnici!$L2616,",","."),0))),4)&amp;""),",",".")&amp;", "&amp;CHAR(34)&amp;"flag"&amp;CHAR(34)&amp;": "&amp;SUBSTITUTE(TRIM(ROUND(IFERROR(CriteriTecnici!$M2616*1,IFERROR(NUMBERVALUE(CriteriTecnici!$M2616,".",","),IFERROR(NUMBERVALUE(CriteriTecnici!$M2616,",","."),0))),4)&amp;""),",",".")&amp;", "&amp;CHAR(34)&amp;"rawScore"&amp;CHAR(34)&amp;": "&amp;SUBSTITUTE(TRIM(ROUND(IFERROR(CriteriTecnici!$O2616*1,IFERROR(NUMBERVALUE(CriteriTecnici!$O2616,".",","),IFERROR(NUMBERVALUE(CriteriTecnici!$O2616,",","."),0))),4)&amp;""),",",".")&amp;CHAR(125)&amp;IF(TRUE,",",""))</f>
        <v/>
      </c>
    </row>
    <row r="2837">
      <c r="A2837" s="38">
        <f>IF(CriteriTecnici!$A2617="","","    "&amp;CHAR(123)&amp;CHAR(34)&amp;"bidderId"&amp;CHAR(34)&amp;": "&amp;CHAR(34)&amp;SUBSTITUTE(CriteriTecnici!$A2617,CHAR(34),"'")&amp;CHAR(34)&amp;", "&amp;CHAR(34)&amp;"lotId"&amp;CHAR(34)&amp;": "&amp;CHAR(34)&amp;SUBSTITUTE(CriteriTecnici!$C2617,CHAR(34),"'")&amp;CHAR(34)&amp;", "&amp;CHAR(34)&amp;"criterionId"&amp;CHAR(34)&amp;": "&amp;CHAR(34)&amp;SUBSTITUTE(CriteriTecnici!$D2617,CHAR(34),"'")&amp;CHAR(34)&amp;", "&amp;CHAR(34)&amp;"kind"&amp;CHAR(34)&amp;": "&amp;CHAR(34)&amp;SUBSTITUTE(CriteriTecnici!$F2617,CHAR(34),"'")&amp;CHAR(34)&amp;", "&amp;CHAR(34)&amp;"value"&amp;CHAR(34)&amp;": "&amp;SUBSTITUTE(TRIM(ROUND(IFERROR(CriteriTecnici!$N2617*1,IFERROR(NUMBERVALUE(CriteriTecnici!$N2617,".",","),IFERROR(NUMBERVALUE(CriteriTecnici!$N2617,",","."),0))),4)&amp;""),",",".")&amp;", "&amp;CHAR(34)&amp;"numerator"&amp;CHAR(34)&amp;": "&amp;SUBSTITUTE(TRIM(ROUND(IFERROR(CriteriTecnici!$K2617*1,IFERROR(NUMBERVALUE(CriteriTecnici!$K2617,".",","),IFERROR(NUMBERVALUE(CriteriTecnici!$K2617,",","."),0))),4)&amp;""),",",".")&amp;", "&amp;CHAR(34)&amp;"denominator"&amp;CHAR(34)&amp;": "&amp;SUBSTITUTE(TRIM(ROUND(IFERROR(CriteriTecnici!$L2617*1,IFERROR(NUMBERVALUE(CriteriTecnici!$L2617,".",","),IFERROR(NUMBERVALUE(CriteriTecnici!$L2617,",","."),0))),4)&amp;""),",",".")&amp;", "&amp;CHAR(34)&amp;"flag"&amp;CHAR(34)&amp;": "&amp;SUBSTITUTE(TRIM(ROUND(IFERROR(CriteriTecnici!$M2617*1,IFERROR(NUMBERVALUE(CriteriTecnici!$M2617,".",","),IFERROR(NUMBERVALUE(CriteriTecnici!$M2617,",","."),0))),4)&amp;""),",",".")&amp;", "&amp;CHAR(34)&amp;"rawScore"&amp;CHAR(34)&amp;": "&amp;SUBSTITUTE(TRIM(ROUND(IFERROR(CriteriTecnici!$O2617*1,IFERROR(NUMBERVALUE(CriteriTecnici!$O2617,".",","),IFERROR(NUMBERVALUE(CriteriTecnici!$O2617,",","."),0))),4)&amp;""),",",".")&amp;CHAR(125)&amp;IF(TRUE,",",""))</f>
        <v/>
      </c>
    </row>
    <row r="2838">
      <c r="A2838" s="38">
        <f>IF(CriteriTecnici!$A2618="","","    "&amp;CHAR(123)&amp;CHAR(34)&amp;"bidderId"&amp;CHAR(34)&amp;": "&amp;CHAR(34)&amp;SUBSTITUTE(CriteriTecnici!$A2618,CHAR(34),"'")&amp;CHAR(34)&amp;", "&amp;CHAR(34)&amp;"lotId"&amp;CHAR(34)&amp;": "&amp;CHAR(34)&amp;SUBSTITUTE(CriteriTecnici!$C2618,CHAR(34),"'")&amp;CHAR(34)&amp;", "&amp;CHAR(34)&amp;"criterionId"&amp;CHAR(34)&amp;": "&amp;CHAR(34)&amp;SUBSTITUTE(CriteriTecnici!$D2618,CHAR(34),"'")&amp;CHAR(34)&amp;", "&amp;CHAR(34)&amp;"kind"&amp;CHAR(34)&amp;": "&amp;CHAR(34)&amp;SUBSTITUTE(CriteriTecnici!$F2618,CHAR(34),"'")&amp;CHAR(34)&amp;", "&amp;CHAR(34)&amp;"value"&amp;CHAR(34)&amp;": "&amp;SUBSTITUTE(TRIM(ROUND(IFERROR(CriteriTecnici!$N2618*1,IFERROR(NUMBERVALUE(CriteriTecnici!$N2618,".",","),IFERROR(NUMBERVALUE(CriteriTecnici!$N2618,",","."),0))),4)&amp;""),",",".")&amp;", "&amp;CHAR(34)&amp;"numerator"&amp;CHAR(34)&amp;": "&amp;SUBSTITUTE(TRIM(ROUND(IFERROR(CriteriTecnici!$K2618*1,IFERROR(NUMBERVALUE(CriteriTecnici!$K2618,".",","),IFERROR(NUMBERVALUE(CriteriTecnici!$K2618,",","."),0))),4)&amp;""),",",".")&amp;", "&amp;CHAR(34)&amp;"denominator"&amp;CHAR(34)&amp;": "&amp;SUBSTITUTE(TRIM(ROUND(IFERROR(CriteriTecnici!$L2618*1,IFERROR(NUMBERVALUE(CriteriTecnici!$L2618,".",","),IFERROR(NUMBERVALUE(CriteriTecnici!$L2618,",","."),0))),4)&amp;""),",",".")&amp;", "&amp;CHAR(34)&amp;"flag"&amp;CHAR(34)&amp;": "&amp;SUBSTITUTE(TRIM(ROUND(IFERROR(CriteriTecnici!$M2618*1,IFERROR(NUMBERVALUE(CriteriTecnici!$M2618,".",","),IFERROR(NUMBERVALUE(CriteriTecnici!$M2618,",","."),0))),4)&amp;""),",",".")&amp;", "&amp;CHAR(34)&amp;"rawScore"&amp;CHAR(34)&amp;": "&amp;SUBSTITUTE(TRIM(ROUND(IFERROR(CriteriTecnici!$O2618*1,IFERROR(NUMBERVALUE(CriteriTecnici!$O2618,".",","),IFERROR(NUMBERVALUE(CriteriTecnici!$O2618,",","."),0))),4)&amp;""),",",".")&amp;CHAR(125)&amp;IF(TRUE,",",""))</f>
        <v/>
      </c>
    </row>
    <row r="2839">
      <c r="A2839" s="38">
        <f>IF(CriteriTecnici!$A2619="","","    "&amp;CHAR(123)&amp;CHAR(34)&amp;"bidderId"&amp;CHAR(34)&amp;": "&amp;CHAR(34)&amp;SUBSTITUTE(CriteriTecnici!$A2619,CHAR(34),"'")&amp;CHAR(34)&amp;", "&amp;CHAR(34)&amp;"lotId"&amp;CHAR(34)&amp;": "&amp;CHAR(34)&amp;SUBSTITUTE(CriteriTecnici!$C2619,CHAR(34),"'")&amp;CHAR(34)&amp;", "&amp;CHAR(34)&amp;"criterionId"&amp;CHAR(34)&amp;": "&amp;CHAR(34)&amp;SUBSTITUTE(CriteriTecnici!$D2619,CHAR(34),"'")&amp;CHAR(34)&amp;", "&amp;CHAR(34)&amp;"kind"&amp;CHAR(34)&amp;": "&amp;CHAR(34)&amp;SUBSTITUTE(CriteriTecnici!$F2619,CHAR(34),"'")&amp;CHAR(34)&amp;", "&amp;CHAR(34)&amp;"value"&amp;CHAR(34)&amp;": "&amp;SUBSTITUTE(TRIM(ROUND(IFERROR(CriteriTecnici!$N2619*1,IFERROR(NUMBERVALUE(CriteriTecnici!$N2619,".",","),IFERROR(NUMBERVALUE(CriteriTecnici!$N2619,",","."),0))),4)&amp;""),",",".")&amp;", "&amp;CHAR(34)&amp;"numerator"&amp;CHAR(34)&amp;": "&amp;SUBSTITUTE(TRIM(ROUND(IFERROR(CriteriTecnici!$K2619*1,IFERROR(NUMBERVALUE(CriteriTecnici!$K2619,".",","),IFERROR(NUMBERVALUE(CriteriTecnici!$K2619,",","."),0))),4)&amp;""),",",".")&amp;", "&amp;CHAR(34)&amp;"denominator"&amp;CHAR(34)&amp;": "&amp;SUBSTITUTE(TRIM(ROUND(IFERROR(CriteriTecnici!$L2619*1,IFERROR(NUMBERVALUE(CriteriTecnici!$L2619,".",","),IFERROR(NUMBERVALUE(CriteriTecnici!$L2619,",","."),0))),4)&amp;""),",",".")&amp;", "&amp;CHAR(34)&amp;"flag"&amp;CHAR(34)&amp;": "&amp;SUBSTITUTE(TRIM(ROUND(IFERROR(CriteriTecnici!$M2619*1,IFERROR(NUMBERVALUE(CriteriTecnici!$M2619,".",","),IFERROR(NUMBERVALUE(CriteriTecnici!$M2619,",","."),0))),4)&amp;""),",",".")&amp;", "&amp;CHAR(34)&amp;"rawScore"&amp;CHAR(34)&amp;": "&amp;SUBSTITUTE(TRIM(ROUND(IFERROR(CriteriTecnici!$O2619*1,IFERROR(NUMBERVALUE(CriteriTecnici!$O2619,".",","),IFERROR(NUMBERVALUE(CriteriTecnici!$O2619,",","."),0))),4)&amp;""),",",".")&amp;CHAR(125)&amp;IF(TRUE,",",""))</f>
        <v/>
      </c>
    </row>
    <row r="2840">
      <c r="A2840" s="38">
        <f>IF(CriteriTecnici!$A2620="","","    "&amp;CHAR(123)&amp;CHAR(34)&amp;"bidderId"&amp;CHAR(34)&amp;": "&amp;CHAR(34)&amp;SUBSTITUTE(CriteriTecnici!$A2620,CHAR(34),"'")&amp;CHAR(34)&amp;", "&amp;CHAR(34)&amp;"lotId"&amp;CHAR(34)&amp;": "&amp;CHAR(34)&amp;SUBSTITUTE(CriteriTecnici!$C2620,CHAR(34),"'")&amp;CHAR(34)&amp;", "&amp;CHAR(34)&amp;"criterionId"&amp;CHAR(34)&amp;": "&amp;CHAR(34)&amp;SUBSTITUTE(CriteriTecnici!$D2620,CHAR(34),"'")&amp;CHAR(34)&amp;", "&amp;CHAR(34)&amp;"kind"&amp;CHAR(34)&amp;": "&amp;CHAR(34)&amp;SUBSTITUTE(CriteriTecnici!$F2620,CHAR(34),"'")&amp;CHAR(34)&amp;", "&amp;CHAR(34)&amp;"value"&amp;CHAR(34)&amp;": "&amp;SUBSTITUTE(TRIM(ROUND(IFERROR(CriteriTecnici!$N2620*1,IFERROR(NUMBERVALUE(CriteriTecnici!$N2620,".",","),IFERROR(NUMBERVALUE(CriteriTecnici!$N2620,",","."),0))),4)&amp;""),",",".")&amp;", "&amp;CHAR(34)&amp;"numerator"&amp;CHAR(34)&amp;": "&amp;SUBSTITUTE(TRIM(ROUND(IFERROR(CriteriTecnici!$K2620*1,IFERROR(NUMBERVALUE(CriteriTecnici!$K2620,".",","),IFERROR(NUMBERVALUE(CriteriTecnici!$K2620,",","."),0))),4)&amp;""),",",".")&amp;", "&amp;CHAR(34)&amp;"denominator"&amp;CHAR(34)&amp;": "&amp;SUBSTITUTE(TRIM(ROUND(IFERROR(CriteriTecnici!$L2620*1,IFERROR(NUMBERVALUE(CriteriTecnici!$L2620,".",","),IFERROR(NUMBERVALUE(CriteriTecnici!$L2620,",","."),0))),4)&amp;""),",",".")&amp;", "&amp;CHAR(34)&amp;"flag"&amp;CHAR(34)&amp;": "&amp;SUBSTITUTE(TRIM(ROUND(IFERROR(CriteriTecnici!$M2620*1,IFERROR(NUMBERVALUE(CriteriTecnici!$M2620,".",","),IFERROR(NUMBERVALUE(CriteriTecnici!$M2620,",","."),0))),4)&amp;""),",",".")&amp;", "&amp;CHAR(34)&amp;"rawScore"&amp;CHAR(34)&amp;": "&amp;SUBSTITUTE(TRIM(ROUND(IFERROR(CriteriTecnici!$O2620*1,IFERROR(NUMBERVALUE(CriteriTecnici!$O2620,".",","),IFERROR(NUMBERVALUE(CriteriTecnici!$O2620,",","."),0))),4)&amp;""),",",".")&amp;CHAR(125)&amp;IF(TRUE,",",""))</f>
        <v/>
      </c>
    </row>
    <row r="2841">
      <c r="A2841" s="38">
        <f>IF(CriteriTecnici!$A2621="","","    "&amp;CHAR(123)&amp;CHAR(34)&amp;"bidderId"&amp;CHAR(34)&amp;": "&amp;CHAR(34)&amp;SUBSTITUTE(CriteriTecnici!$A2621,CHAR(34),"'")&amp;CHAR(34)&amp;", "&amp;CHAR(34)&amp;"lotId"&amp;CHAR(34)&amp;": "&amp;CHAR(34)&amp;SUBSTITUTE(CriteriTecnici!$C2621,CHAR(34),"'")&amp;CHAR(34)&amp;", "&amp;CHAR(34)&amp;"criterionId"&amp;CHAR(34)&amp;": "&amp;CHAR(34)&amp;SUBSTITUTE(CriteriTecnici!$D2621,CHAR(34),"'")&amp;CHAR(34)&amp;", "&amp;CHAR(34)&amp;"kind"&amp;CHAR(34)&amp;": "&amp;CHAR(34)&amp;SUBSTITUTE(CriteriTecnici!$F2621,CHAR(34),"'")&amp;CHAR(34)&amp;", "&amp;CHAR(34)&amp;"value"&amp;CHAR(34)&amp;": "&amp;SUBSTITUTE(TRIM(ROUND(IFERROR(CriteriTecnici!$N2621*1,IFERROR(NUMBERVALUE(CriteriTecnici!$N2621,".",","),IFERROR(NUMBERVALUE(CriteriTecnici!$N2621,",","."),0))),4)&amp;""),",",".")&amp;", "&amp;CHAR(34)&amp;"numerator"&amp;CHAR(34)&amp;": "&amp;SUBSTITUTE(TRIM(ROUND(IFERROR(CriteriTecnici!$K2621*1,IFERROR(NUMBERVALUE(CriteriTecnici!$K2621,".",","),IFERROR(NUMBERVALUE(CriteriTecnici!$K2621,",","."),0))),4)&amp;""),",",".")&amp;", "&amp;CHAR(34)&amp;"denominator"&amp;CHAR(34)&amp;": "&amp;SUBSTITUTE(TRIM(ROUND(IFERROR(CriteriTecnici!$L2621*1,IFERROR(NUMBERVALUE(CriteriTecnici!$L2621,".",","),IFERROR(NUMBERVALUE(CriteriTecnici!$L2621,",","."),0))),4)&amp;""),",",".")&amp;", "&amp;CHAR(34)&amp;"flag"&amp;CHAR(34)&amp;": "&amp;SUBSTITUTE(TRIM(ROUND(IFERROR(CriteriTecnici!$M2621*1,IFERROR(NUMBERVALUE(CriteriTecnici!$M2621,".",","),IFERROR(NUMBERVALUE(CriteriTecnici!$M2621,",","."),0))),4)&amp;""),",",".")&amp;", "&amp;CHAR(34)&amp;"rawScore"&amp;CHAR(34)&amp;": "&amp;SUBSTITUTE(TRIM(ROUND(IFERROR(CriteriTecnici!$O2621*1,IFERROR(NUMBERVALUE(CriteriTecnici!$O2621,".",","),IFERROR(NUMBERVALUE(CriteriTecnici!$O2621,",","."),0))),4)&amp;""),",",".")&amp;CHAR(125)&amp;IF(TRUE,",",""))</f>
        <v/>
      </c>
    </row>
    <row r="2842">
      <c r="A2842" s="38">
        <f>IF(CriteriTecnici!$A2622="","","    "&amp;CHAR(123)&amp;CHAR(34)&amp;"bidderId"&amp;CHAR(34)&amp;": "&amp;CHAR(34)&amp;SUBSTITUTE(CriteriTecnici!$A2622,CHAR(34),"'")&amp;CHAR(34)&amp;", "&amp;CHAR(34)&amp;"lotId"&amp;CHAR(34)&amp;": "&amp;CHAR(34)&amp;SUBSTITUTE(CriteriTecnici!$C2622,CHAR(34),"'")&amp;CHAR(34)&amp;", "&amp;CHAR(34)&amp;"criterionId"&amp;CHAR(34)&amp;": "&amp;CHAR(34)&amp;SUBSTITUTE(CriteriTecnici!$D2622,CHAR(34),"'")&amp;CHAR(34)&amp;", "&amp;CHAR(34)&amp;"kind"&amp;CHAR(34)&amp;": "&amp;CHAR(34)&amp;SUBSTITUTE(CriteriTecnici!$F2622,CHAR(34),"'")&amp;CHAR(34)&amp;", "&amp;CHAR(34)&amp;"value"&amp;CHAR(34)&amp;": "&amp;SUBSTITUTE(TRIM(ROUND(IFERROR(CriteriTecnici!$N2622*1,IFERROR(NUMBERVALUE(CriteriTecnici!$N2622,".",","),IFERROR(NUMBERVALUE(CriteriTecnici!$N2622,",","."),0))),4)&amp;""),",",".")&amp;", "&amp;CHAR(34)&amp;"numerator"&amp;CHAR(34)&amp;": "&amp;SUBSTITUTE(TRIM(ROUND(IFERROR(CriteriTecnici!$K2622*1,IFERROR(NUMBERVALUE(CriteriTecnici!$K2622,".",","),IFERROR(NUMBERVALUE(CriteriTecnici!$K2622,",","."),0))),4)&amp;""),",",".")&amp;", "&amp;CHAR(34)&amp;"denominator"&amp;CHAR(34)&amp;": "&amp;SUBSTITUTE(TRIM(ROUND(IFERROR(CriteriTecnici!$L2622*1,IFERROR(NUMBERVALUE(CriteriTecnici!$L2622,".",","),IFERROR(NUMBERVALUE(CriteriTecnici!$L2622,",","."),0))),4)&amp;""),",",".")&amp;", "&amp;CHAR(34)&amp;"flag"&amp;CHAR(34)&amp;": "&amp;SUBSTITUTE(TRIM(ROUND(IFERROR(CriteriTecnici!$M2622*1,IFERROR(NUMBERVALUE(CriteriTecnici!$M2622,".",","),IFERROR(NUMBERVALUE(CriteriTecnici!$M2622,",","."),0))),4)&amp;""),",",".")&amp;", "&amp;CHAR(34)&amp;"rawScore"&amp;CHAR(34)&amp;": "&amp;SUBSTITUTE(TRIM(ROUND(IFERROR(CriteriTecnici!$O2622*1,IFERROR(NUMBERVALUE(CriteriTecnici!$O2622,".",","),IFERROR(NUMBERVALUE(CriteriTecnici!$O2622,",","."),0))),4)&amp;""),",",".")&amp;CHAR(125)&amp;IF(TRUE,",",""))</f>
        <v/>
      </c>
    </row>
    <row r="2843">
      <c r="A2843" s="38">
        <f>IF(CriteriTecnici!$A2623="","","    "&amp;CHAR(123)&amp;CHAR(34)&amp;"bidderId"&amp;CHAR(34)&amp;": "&amp;CHAR(34)&amp;SUBSTITUTE(CriteriTecnici!$A2623,CHAR(34),"'")&amp;CHAR(34)&amp;", "&amp;CHAR(34)&amp;"lotId"&amp;CHAR(34)&amp;": "&amp;CHAR(34)&amp;SUBSTITUTE(CriteriTecnici!$C2623,CHAR(34),"'")&amp;CHAR(34)&amp;", "&amp;CHAR(34)&amp;"criterionId"&amp;CHAR(34)&amp;": "&amp;CHAR(34)&amp;SUBSTITUTE(CriteriTecnici!$D2623,CHAR(34),"'")&amp;CHAR(34)&amp;", "&amp;CHAR(34)&amp;"kind"&amp;CHAR(34)&amp;": "&amp;CHAR(34)&amp;SUBSTITUTE(CriteriTecnici!$F2623,CHAR(34),"'")&amp;CHAR(34)&amp;", "&amp;CHAR(34)&amp;"value"&amp;CHAR(34)&amp;": "&amp;SUBSTITUTE(TRIM(ROUND(IFERROR(CriteriTecnici!$N2623*1,IFERROR(NUMBERVALUE(CriteriTecnici!$N2623,".",","),IFERROR(NUMBERVALUE(CriteriTecnici!$N2623,",","."),0))),4)&amp;""),",",".")&amp;", "&amp;CHAR(34)&amp;"numerator"&amp;CHAR(34)&amp;": "&amp;SUBSTITUTE(TRIM(ROUND(IFERROR(CriteriTecnici!$K2623*1,IFERROR(NUMBERVALUE(CriteriTecnici!$K2623,".",","),IFERROR(NUMBERVALUE(CriteriTecnici!$K2623,",","."),0))),4)&amp;""),",",".")&amp;", "&amp;CHAR(34)&amp;"denominator"&amp;CHAR(34)&amp;": "&amp;SUBSTITUTE(TRIM(ROUND(IFERROR(CriteriTecnici!$L2623*1,IFERROR(NUMBERVALUE(CriteriTecnici!$L2623,".",","),IFERROR(NUMBERVALUE(CriteriTecnici!$L2623,",","."),0))),4)&amp;""),",",".")&amp;", "&amp;CHAR(34)&amp;"flag"&amp;CHAR(34)&amp;": "&amp;SUBSTITUTE(TRIM(ROUND(IFERROR(CriteriTecnici!$M2623*1,IFERROR(NUMBERVALUE(CriteriTecnici!$M2623,".",","),IFERROR(NUMBERVALUE(CriteriTecnici!$M2623,",","."),0))),4)&amp;""),",",".")&amp;", "&amp;CHAR(34)&amp;"rawScore"&amp;CHAR(34)&amp;": "&amp;SUBSTITUTE(TRIM(ROUND(IFERROR(CriteriTecnici!$O2623*1,IFERROR(NUMBERVALUE(CriteriTecnici!$O2623,".",","),IFERROR(NUMBERVALUE(CriteriTecnici!$O2623,",","."),0))),4)&amp;""),",",".")&amp;CHAR(125)&amp;IF(TRUE,",",""))</f>
        <v/>
      </c>
    </row>
    <row r="2844">
      <c r="A2844" s="38">
        <f>IF(CriteriTecnici!$A2624="","","    "&amp;CHAR(123)&amp;CHAR(34)&amp;"bidderId"&amp;CHAR(34)&amp;": "&amp;CHAR(34)&amp;SUBSTITUTE(CriteriTecnici!$A2624,CHAR(34),"'")&amp;CHAR(34)&amp;", "&amp;CHAR(34)&amp;"lotId"&amp;CHAR(34)&amp;": "&amp;CHAR(34)&amp;SUBSTITUTE(CriteriTecnici!$C2624,CHAR(34),"'")&amp;CHAR(34)&amp;", "&amp;CHAR(34)&amp;"criterionId"&amp;CHAR(34)&amp;": "&amp;CHAR(34)&amp;SUBSTITUTE(CriteriTecnici!$D2624,CHAR(34),"'")&amp;CHAR(34)&amp;", "&amp;CHAR(34)&amp;"kind"&amp;CHAR(34)&amp;": "&amp;CHAR(34)&amp;SUBSTITUTE(CriteriTecnici!$F2624,CHAR(34),"'")&amp;CHAR(34)&amp;", "&amp;CHAR(34)&amp;"value"&amp;CHAR(34)&amp;": "&amp;SUBSTITUTE(TRIM(ROUND(IFERROR(CriteriTecnici!$N2624*1,IFERROR(NUMBERVALUE(CriteriTecnici!$N2624,".",","),IFERROR(NUMBERVALUE(CriteriTecnici!$N2624,",","."),0))),4)&amp;""),",",".")&amp;", "&amp;CHAR(34)&amp;"numerator"&amp;CHAR(34)&amp;": "&amp;SUBSTITUTE(TRIM(ROUND(IFERROR(CriteriTecnici!$K2624*1,IFERROR(NUMBERVALUE(CriteriTecnici!$K2624,".",","),IFERROR(NUMBERVALUE(CriteriTecnici!$K2624,",","."),0))),4)&amp;""),",",".")&amp;", "&amp;CHAR(34)&amp;"denominator"&amp;CHAR(34)&amp;": "&amp;SUBSTITUTE(TRIM(ROUND(IFERROR(CriteriTecnici!$L2624*1,IFERROR(NUMBERVALUE(CriteriTecnici!$L2624,".",","),IFERROR(NUMBERVALUE(CriteriTecnici!$L2624,",","."),0))),4)&amp;""),",",".")&amp;", "&amp;CHAR(34)&amp;"flag"&amp;CHAR(34)&amp;": "&amp;SUBSTITUTE(TRIM(ROUND(IFERROR(CriteriTecnici!$M2624*1,IFERROR(NUMBERVALUE(CriteriTecnici!$M2624,".",","),IFERROR(NUMBERVALUE(CriteriTecnici!$M2624,",","."),0))),4)&amp;""),",",".")&amp;", "&amp;CHAR(34)&amp;"rawScore"&amp;CHAR(34)&amp;": "&amp;SUBSTITUTE(TRIM(ROUND(IFERROR(CriteriTecnici!$O2624*1,IFERROR(NUMBERVALUE(CriteriTecnici!$O2624,".",","),IFERROR(NUMBERVALUE(CriteriTecnici!$O2624,",","."),0))),4)&amp;""),",",".")&amp;CHAR(125)&amp;IF(TRUE,",",""))</f>
        <v/>
      </c>
    </row>
    <row r="2845">
      <c r="A2845" s="38">
        <f>IF(CriteriTecnici!$A2625="","","    "&amp;CHAR(123)&amp;CHAR(34)&amp;"bidderId"&amp;CHAR(34)&amp;": "&amp;CHAR(34)&amp;SUBSTITUTE(CriteriTecnici!$A2625,CHAR(34),"'")&amp;CHAR(34)&amp;", "&amp;CHAR(34)&amp;"lotId"&amp;CHAR(34)&amp;": "&amp;CHAR(34)&amp;SUBSTITUTE(CriteriTecnici!$C2625,CHAR(34),"'")&amp;CHAR(34)&amp;", "&amp;CHAR(34)&amp;"criterionId"&amp;CHAR(34)&amp;": "&amp;CHAR(34)&amp;SUBSTITUTE(CriteriTecnici!$D2625,CHAR(34),"'")&amp;CHAR(34)&amp;", "&amp;CHAR(34)&amp;"kind"&amp;CHAR(34)&amp;": "&amp;CHAR(34)&amp;SUBSTITUTE(CriteriTecnici!$F2625,CHAR(34),"'")&amp;CHAR(34)&amp;", "&amp;CHAR(34)&amp;"value"&amp;CHAR(34)&amp;": "&amp;SUBSTITUTE(TRIM(ROUND(IFERROR(CriteriTecnici!$N2625*1,IFERROR(NUMBERVALUE(CriteriTecnici!$N2625,".",","),IFERROR(NUMBERVALUE(CriteriTecnici!$N2625,",","."),0))),4)&amp;""),",",".")&amp;", "&amp;CHAR(34)&amp;"numerator"&amp;CHAR(34)&amp;": "&amp;SUBSTITUTE(TRIM(ROUND(IFERROR(CriteriTecnici!$K2625*1,IFERROR(NUMBERVALUE(CriteriTecnici!$K2625,".",","),IFERROR(NUMBERVALUE(CriteriTecnici!$K2625,",","."),0))),4)&amp;""),",",".")&amp;", "&amp;CHAR(34)&amp;"denominator"&amp;CHAR(34)&amp;": "&amp;SUBSTITUTE(TRIM(ROUND(IFERROR(CriteriTecnici!$L2625*1,IFERROR(NUMBERVALUE(CriteriTecnici!$L2625,".",","),IFERROR(NUMBERVALUE(CriteriTecnici!$L2625,",","."),0))),4)&amp;""),",",".")&amp;", "&amp;CHAR(34)&amp;"flag"&amp;CHAR(34)&amp;": "&amp;SUBSTITUTE(TRIM(ROUND(IFERROR(CriteriTecnici!$M2625*1,IFERROR(NUMBERVALUE(CriteriTecnici!$M2625,".",","),IFERROR(NUMBERVALUE(CriteriTecnici!$M2625,",","."),0))),4)&amp;""),",",".")&amp;", "&amp;CHAR(34)&amp;"rawScore"&amp;CHAR(34)&amp;": "&amp;SUBSTITUTE(TRIM(ROUND(IFERROR(CriteriTecnici!$O2625*1,IFERROR(NUMBERVALUE(CriteriTecnici!$O2625,".",","),IFERROR(NUMBERVALUE(CriteriTecnici!$O2625,",","."),0))),4)&amp;""),",",".")&amp;CHAR(125)&amp;IF(TRUE,",",""))</f>
        <v/>
      </c>
    </row>
    <row r="2846">
      <c r="A2846" s="38">
        <f>IF(CriteriTecnici!$A2626="","","    "&amp;CHAR(123)&amp;CHAR(34)&amp;"bidderId"&amp;CHAR(34)&amp;": "&amp;CHAR(34)&amp;SUBSTITUTE(CriteriTecnici!$A2626,CHAR(34),"'")&amp;CHAR(34)&amp;", "&amp;CHAR(34)&amp;"lotId"&amp;CHAR(34)&amp;": "&amp;CHAR(34)&amp;SUBSTITUTE(CriteriTecnici!$C2626,CHAR(34),"'")&amp;CHAR(34)&amp;", "&amp;CHAR(34)&amp;"criterionId"&amp;CHAR(34)&amp;": "&amp;CHAR(34)&amp;SUBSTITUTE(CriteriTecnici!$D2626,CHAR(34),"'")&amp;CHAR(34)&amp;", "&amp;CHAR(34)&amp;"kind"&amp;CHAR(34)&amp;": "&amp;CHAR(34)&amp;SUBSTITUTE(CriteriTecnici!$F2626,CHAR(34),"'")&amp;CHAR(34)&amp;", "&amp;CHAR(34)&amp;"value"&amp;CHAR(34)&amp;": "&amp;SUBSTITUTE(TRIM(ROUND(IFERROR(CriteriTecnici!$N2626*1,IFERROR(NUMBERVALUE(CriteriTecnici!$N2626,".",","),IFERROR(NUMBERVALUE(CriteriTecnici!$N2626,",","."),0))),4)&amp;""),",",".")&amp;", "&amp;CHAR(34)&amp;"numerator"&amp;CHAR(34)&amp;": "&amp;SUBSTITUTE(TRIM(ROUND(IFERROR(CriteriTecnici!$K2626*1,IFERROR(NUMBERVALUE(CriteriTecnici!$K2626,".",","),IFERROR(NUMBERVALUE(CriteriTecnici!$K2626,",","."),0))),4)&amp;""),",",".")&amp;", "&amp;CHAR(34)&amp;"denominator"&amp;CHAR(34)&amp;": "&amp;SUBSTITUTE(TRIM(ROUND(IFERROR(CriteriTecnici!$L2626*1,IFERROR(NUMBERVALUE(CriteriTecnici!$L2626,".",","),IFERROR(NUMBERVALUE(CriteriTecnici!$L2626,",","."),0))),4)&amp;""),",",".")&amp;", "&amp;CHAR(34)&amp;"flag"&amp;CHAR(34)&amp;": "&amp;SUBSTITUTE(TRIM(ROUND(IFERROR(CriteriTecnici!$M2626*1,IFERROR(NUMBERVALUE(CriteriTecnici!$M2626,".",","),IFERROR(NUMBERVALUE(CriteriTecnici!$M2626,",","."),0))),4)&amp;""),",",".")&amp;", "&amp;CHAR(34)&amp;"rawScore"&amp;CHAR(34)&amp;": "&amp;SUBSTITUTE(TRIM(ROUND(IFERROR(CriteriTecnici!$O2626*1,IFERROR(NUMBERVALUE(CriteriTecnici!$O2626,".",","),IFERROR(NUMBERVALUE(CriteriTecnici!$O2626,",","."),0))),4)&amp;""),",",".")&amp;CHAR(125)&amp;IF(TRUE,",",""))</f>
        <v/>
      </c>
    </row>
    <row r="2847">
      <c r="A2847" s="38">
        <f>IF(CriteriTecnici!$A2627="","","    "&amp;CHAR(123)&amp;CHAR(34)&amp;"bidderId"&amp;CHAR(34)&amp;": "&amp;CHAR(34)&amp;SUBSTITUTE(CriteriTecnici!$A2627,CHAR(34),"'")&amp;CHAR(34)&amp;", "&amp;CHAR(34)&amp;"lotId"&amp;CHAR(34)&amp;": "&amp;CHAR(34)&amp;SUBSTITUTE(CriteriTecnici!$C2627,CHAR(34),"'")&amp;CHAR(34)&amp;", "&amp;CHAR(34)&amp;"criterionId"&amp;CHAR(34)&amp;": "&amp;CHAR(34)&amp;SUBSTITUTE(CriteriTecnici!$D2627,CHAR(34),"'")&amp;CHAR(34)&amp;", "&amp;CHAR(34)&amp;"kind"&amp;CHAR(34)&amp;": "&amp;CHAR(34)&amp;SUBSTITUTE(CriteriTecnici!$F2627,CHAR(34),"'")&amp;CHAR(34)&amp;", "&amp;CHAR(34)&amp;"value"&amp;CHAR(34)&amp;": "&amp;SUBSTITUTE(TRIM(ROUND(IFERROR(CriteriTecnici!$N2627*1,IFERROR(NUMBERVALUE(CriteriTecnici!$N2627,".",","),IFERROR(NUMBERVALUE(CriteriTecnici!$N2627,",","."),0))),4)&amp;""),",",".")&amp;", "&amp;CHAR(34)&amp;"numerator"&amp;CHAR(34)&amp;": "&amp;SUBSTITUTE(TRIM(ROUND(IFERROR(CriteriTecnici!$K2627*1,IFERROR(NUMBERVALUE(CriteriTecnici!$K2627,".",","),IFERROR(NUMBERVALUE(CriteriTecnici!$K2627,",","."),0))),4)&amp;""),",",".")&amp;", "&amp;CHAR(34)&amp;"denominator"&amp;CHAR(34)&amp;": "&amp;SUBSTITUTE(TRIM(ROUND(IFERROR(CriteriTecnici!$L2627*1,IFERROR(NUMBERVALUE(CriteriTecnici!$L2627,".",","),IFERROR(NUMBERVALUE(CriteriTecnici!$L2627,",","."),0))),4)&amp;""),",",".")&amp;", "&amp;CHAR(34)&amp;"flag"&amp;CHAR(34)&amp;": "&amp;SUBSTITUTE(TRIM(ROUND(IFERROR(CriteriTecnici!$M2627*1,IFERROR(NUMBERVALUE(CriteriTecnici!$M2627,".",","),IFERROR(NUMBERVALUE(CriteriTecnici!$M2627,",","."),0))),4)&amp;""),",",".")&amp;", "&amp;CHAR(34)&amp;"rawScore"&amp;CHAR(34)&amp;": "&amp;SUBSTITUTE(TRIM(ROUND(IFERROR(CriteriTecnici!$O2627*1,IFERROR(NUMBERVALUE(CriteriTecnici!$O2627,".",","),IFERROR(NUMBERVALUE(CriteriTecnici!$O2627,",","."),0))),4)&amp;""),",",".")&amp;CHAR(125)&amp;IF(TRUE,",",""))</f>
        <v/>
      </c>
    </row>
    <row r="2848">
      <c r="A2848" s="38">
        <f>IF(CriteriTecnici!$A2628="","","    "&amp;CHAR(123)&amp;CHAR(34)&amp;"bidderId"&amp;CHAR(34)&amp;": "&amp;CHAR(34)&amp;SUBSTITUTE(CriteriTecnici!$A2628,CHAR(34),"'")&amp;CHAR(34)&amp;", "&amp;CHAR(34)&amp;"lotId"&amp;CHAR(34)&amp;": "&amp;CHAR(34)&amp;SUBSTITUTE(CriteriTecnici!$C2628,CHAR(34),"'")&amp;CHAR(34)&amp;", "&amp;CHAR(34)&amp;"criterionId"&amp;CHAR(34)&amp;": "&amp;CHAR(34)&amp;SUBSTITUTE(CriteriTecnici!$D2628,CHAR(34),"'")&amp;CHAR(34)&amp;", "&amp;CHAR(34)&amp;"kind"&amp;CHAR(34)&amp;": "&amp;CHAR(34)&amp;SUBSTITUTE(CriteriTecnici!$F2628,CHAR(34),"'")&amp;CHAR(34)&amp;", "&amp;CHAR(34)&amp;"value"&amp;CHAR(34)&amp;": "&amp;SUBSTITUTE(TRIM(ROUND(IFERROR(CriteriTecnici!$N2628*1,IFERROR(NUMBERVALUE(CriteriTecnici!$N2628,".",","),IFERROR(NUMBERVALUE(CriteriTecnici!$N2628,",","."),0))),4)&amp;""),",",".")&amp;", "&amp;CHAR(34)&amp;"numerator"&amp;CHAR(34)&amp;": "&amp;SUBSTITUTE(TRIM(ROUND(IFERROR(CriteriTecnici!$K2628*1,IFERROR(NUMBERVALUE(CriteriTecnici!$K2628,".",","),IFERROR(NUMBERVALUE(CriteriTecnici!$K2628,",","."),0))),4)&amp;""),",",".")&amp;", "&amp;CHAR(34)&amp;"denominator"&amp;CHAR(34)&amp;": "&amp;SUBSTITUTE(TRIM(ROUND(IFERROR(CriteriTecnici!$L2628*1,IFERROR(NUMBERVALUE(CriteriTecnici!$L2628,".",","),IFERROR(NUMBERVALUE(CriteriTecnici!$L2628,",","."),0))),4)&amp;""),",",".")&amp;", "&amp;CHAR(34)&amp;"flag"&amp;CHAR(34)&amp;": "&amp;SUBSTITUTE(TRIM(ROUND(IFERROR(CriteriTecnici!$M2628*1,IFERROR(NUMBERVALUE(CriteriTecnici!$M2628,".",","),IFERROR(NUMBERVALUE(CriteriTecnici!$M2628,",","."),0))),4)&amp;""),",",".")&amp;", "&amp;CHAR(34)&amp;"rawScore"&amp;CHAR(34)&amp;": "&amp;SUBSTITUTE(TRIM(ROUND(IFERROR(CriteriTecnici!$O2628*1,IFERROR(NUMBERVALUE(CriteriTecnici!$O2628,".",","),IFERROR(NUMBERVALUE(CriteriTecnici!$O2628,",","."),0))),4)&amp;""),",",".")&amp;CHAR(125)&amp;IF(TRUE,",",""))</f>
        <v/>
      </c>
    </row>
    <row r="2849">
      <c r="A2849" s="38">
        <f>IF(CriteriTecnici!$A2629="","","    "&amp;CHAR(123)&amp;CHAR(34)&amp;"bidderId"&amp;CHAR(34)&amp;": "&amp;CHAR(34)&amp;SUBSTITUTE(CriteriTecnici!$A2629,CHAR(34),"'")&amp;CHAR(34)&amp;", "&amp;CHAR(34)&amp;"lotId"&amp;CHAR(34)&amp;": "&amp;CHAR(34)&amp;SUBSTITUTE(CriteriTecnici!$C2629,CHAR(34),"'")&amp;CHAR(34)&amp;", "&amp;CHAR(34)&amp;"criterionId"&amp;CHAR(34)&amp;": "&amp;CHAR(34)&amp;SUBSTITUTE(CriteriTecnici!$D2629,CHAR(34),"'")&amp;CHAR(34)&amp;", "&amp;CHAR(34)&amp;"kind"&amp;CHAR(34)&amp;": "&amp;CHAR(34)&amp;SUBSTITUTE(CriteriTecnici!$F2629,CHAR(34),"'")&amp;CHAR(34)&amp;", "&amp;CHAR(34)&amp;"value"&amp;CHAR(34)&amp;": "&amp;SUBSTITUTE(TRIM(ROUND(IFERROR(CriteriTecnici!$N2629*1,IFERROR(NUMBERVALUE(CriteriTecnici!$N2629,".",","),IFERROR(NUMBERVALUE(CriteriTecnici!$N2629,",","."),0))),4)&amp;""),",",".")&amp;", "&amp;CHAR(34)&amp;"numerator"&amp;CHAR(34)&amp;": "&amp;SUBSTITUTE(TRIM(ROUND(IFERROR(CriteriTecnici!$K2629*1,IFERROR(NUMBERVALUE(CriteriTecnici!$K2629,".",","),IFERROR(NUMBERVALUE(CriteriTecnici!$K2629,",","."),0))),4)&amp;""),",",".")&amp;", "&amp;CHAR(34)&amp;"denominator"&amp;CHAR(34)&amp;": "&amp;SUBSTITUTE(TRIM(ROUND(IFERROR(CriteriTecnici!$L2629*1,IFERROR(NUMBERVALUE(CriteriTecnici!$L2629,".",","),IFERROR(NUMBERVALUE(CriteriTecnici!$L2629,",","."),0))),4)&amp;""),",",".")&amp;", "&amp;CHAR(34)&amp;"flag"&amp;CHAR(34)&amp;": "&amp;SUBSTITUTE(TRIM(ROUND(IFERROR(CriteriTecnici!$M2629*1,IFERROR(NUMBERVALUE(CriteriTecnici!$M2629,".",","),IFERROR(NUMBERVALUE(CriteriTecnici!$M2629,",","."),0))),4)&amp;""),",",".")&amp;", "&amp;CHAR(34)&amp;"rawScore"&amp;CHAR(34)&amp;": "&amp;SUBSTITUTE(TRIM(ROUND(IFERROR(CriteriTecnici!$O2629*1,IFERROR(NUMBERVALUE(CriteriTecnici!$O2629,".",","),IFERROR(NUMBERVALUE(CriteriTecnici!$O2629,",","."),0))),4)&amp;""),",",".")&amp;CHAR(125)&amp;IF(TRUE,",",""))</f>
        <v/>
      </c>
    </row>
    <row r="2850">
      <c r="A2850" s="38">
        <f>IF(CriteriTecnici!$A2630="","","    "&amp;CHAR(123)&amp;CHAR(34)&amp;"bidderId"&amp;CHAR(34)&amp;": "&amp;CHAR(34)&amp;SUBSTITUTE(CriteriTecnici!$A2630,CHAR(34),"'")&amp;CHAR(34)&amp;", "&amp;CHAR(34)&amp;"lotId"&amp;CHAR(34)&amp;": "&amp;CHAR(34)&amp;SUBSTITUTE(CriteriTecnici!$C2630,CHAR(34),"'")&amp;CHAR(34)&amp;", "&amp;CHAR(34)&amp;"criterionId"&amp;CHAR(34)&amp;": "&amp;CHAR(34)&amp;SUBSTITUTE(CriteriTecnici!$D2630,CHAR(34),"'")&amp;CHAR(34)&amp;", "&amp;CHAR(34)&amp;"kind"&amp;CHAR(34)&amp;": "&amp;CHAR(34)&amp;SUBSTITUTE(CriteriTecnici!$F2630,CHAR(34),"'")&amp;CHAR(34)&amp;", "&amp;CHAR(34)&amp;"value"&amp;CHAR(34)&amp;": "&amp;SUBSTITUTE(TRIM(ROUND(IFERROR(CriteriTecnici!$N2630*1,IFERROR(NUMBERVALUE(CriteriTecnici!$N2630,".",","),IFERROR(NUMBERVALUE(CriteriTecnici!$N2630,",","."),0))),4)&amp;""),",",".")&amp;", "&amp;CHAR(34)&amp;"numerator"&amp;CHAR(34)&amp;": "&amp;SUBSTITUTE(TRIM(ROUND(IFERROR(CriteriTecnici!$K2630*1,IFERROR(NUMBERVALUE(CriteriTecnici!$K2630,".",","),IFERROR(NUMBERVALUE(CriteriTecnici!$K2630,",","."),0))),4)&amp;""),",",".")&amp;", "&amp;CHAR(34)&amp;"denominator"&amp;CHAR(34)&amp;": "&amp;SUBSTITUTE(TRIM(ROUND(IFERROR(CriteriTecnici!$L2630*1,IFERROR(NUMBERVALUE(CriteriTecnici!$L2630,".",","),IFERROR(NUMBERVALUE(CriteriTecnici!$L2630,",","."),0))),4)&amp;""),",",".")&amp;", "&amp;CHAR(34)&amp;"flag"&amp;CHAR(34)&amp;": "&amp;SUBSTITUTE(TRIM(ROUND(IFERROR(CriteriTecnici!$M2630*1,IFERROR(NUMBERVALUE(CriteriTecnici!$M2630,".",","),IFERROR(NUMBERVALUE(CriteriTecnici!$M2630,",","."),0))),4)&amp;""),",",".")&amp;", "&amp;CHAR(34)&amp;"rawScore"&amp;CHAR(34)&amp;": "&amp;SUBSTITUTE(TRIM(ROUND(IFERROR(CriteriTecnici!$O2630*1,IFERROR(NUMBERVALUE(CriteriTecnici!$O2630,".",","),IFERROR(NUMBERVALUE(CriteriTecnici!$O2630,",","."),0))),4)&amp;""),",",".")&amp;CHAR(125)&amp;IF(TRUE,",",""))</f>
        <v/>
      </c>
    </row>
    <row r="2851">
      <c r="A2851" s="38">
        <f>IF(CriteriTecnici!$A2631="","","    "&amp;CHAR(123)&amp;CHAR(34)&amp;"bidderId"&amp;CHAR(34)&amp;": "&amp;CHAR(34)&amp;SUBSTITUTE(CriteriTecnici!$A2631,CHAR(34),"'")&amp;CHAR(34)&amp;", "&amp;CHAR(34)&amp;"lotId"&amp;CHAR(34)&amp;": "&amp;CHAR(34)&amp;SUBSTITUTE(CriteriTecnici!$C2631,CHAR(34),"'")&amp;CHAR(34)&amp;", "&amp;CHAR(34)&amp;"criterionId"&amp;CHAR(34)&amp;": "&amp;CHAR(34)&amp;SUBSTITUTE(CriteriTecnici!$D2631,CHAR(34),"'")&amp;CHAR(34)&amp;", "&amp;CHAR(34)&amp;"kind"&amp;CHAR(34)&amp;": "&amp;CHAR(34)&amp;SUBSTITUTE(CriteriTecnici!$F2631,CHAR(34),"'")&amp;CHAR(34)&amp;", "&amp;CHAR(34)&amp;"value"&amp;CHAR(34)&amp;": "&amp;SUBSTITUTE(TRIM(ROUND(IFERROR(CriteriTecnici!$N2631*1,IFERROR(NUMBERVALUE(CriteriTecnici!$N2631,".",","),IFERROR(NUMBERVALUE(CriteriTecnici!$N2631,",","."),0))),4)&amp;""),",",".")&amp;", "&amp;CHAR(34)&amp;"numerator"&amp;CHAR(34)&amp;": "&amp;SUBSTITUTE(TRIM(ROUND(IFERROR(CriteriTecnici!$K2631*1,IFERROR(NUMBERVALUE(CriteriTecnici!$K2631,".",","),IFERROR(NUMBERVALUE(CriteriTecnici!$K2631,",","."),0))),4)&amp;""),",",".")&amp;", "&amp;CHAR(34)&amp;"denominator"&amp;CHAR(34)&amp;": "&amp;SUBSTITUTE(TRIM(ROUND(IFERROR(CriteriTecnici!$L2631*1,IFERROR(NUMBERVALUE(CriteriTecnici!$L2631,".",","),IFERROR(NUMBERVALUE(CriteriTecnici!$L2631,",","."),0))),4)&amp;""),",",".")&amp;", "&amp;CHAR(34)&amp;"flag"&amp;CHAR(34)&amp;": "&amp;SUBSTITUTE(TRIM(ROUND(IFERROR(CriteriTecnici!$M2631*1,IFERROR(NUMBERVALUE(CriteriTecnici!$M2631,".",","),IFERROR(NUMBERVALUE(CriteriTecnici!$M2631,",","."),0))),4)&amp;""),",",".")&amp;", "&amp;CHAR(34)&amp;"rawScore"&amp;CHAR(34)&amp;": "&amp;SUBSTITUTE(TRIM(ROUND(IFERROR(CriteriTecnici!$O2631*1,IFERROR(NUMBERVALUE(CriteriTecnici!$O2631,".",","),IFERROR(NUMBERVALUE(CriteriTecnici!$O2631,",","."),0))),4)&amp;""),",",".")&amp;CHAR(125)&amp;IF(TRUE,",",""))</f>
        <v/>
      </c>
    </row>
    <row r="2852">
      <c r="A2852" s="38">
        <f>IF(CriteriTecnici!$A2632="","","    "&amp;CHAR(123)&amp;CHAR(34)&amp;"bidderId"&amp;CHAR(34)&amp;": "&amp;CHAR(34)&amp;SUBSTITUTE(CriteriTecnici!$A2632,CHAR(34),"'")&amp;CHAR(34)&amp;", "&amp;CHAR(34)&amp;"lotId"&amp;CHAR(34)&amp;": "&amp;CHAR(34)&amp;SUBSTITUTE(CriteriTecnici!$C2632,CHAR(34),"'")&amp;CHAR(34)&amp;", "&amp;CHAR(34)&amp;"criterionId"&amp;CHAR(34)&amp;": "&amp;CHAR(34)&amp;SUBSTITUTE(CriteriTecnici!$D2632,CHAR(34),"'")&amp;CHAR(34)&amp;", "&amp;CHAR(34)&amp;"kind"&amp;CHAR(34)&amp;": "&amp;CHAR(34)&amp;SUBSTITUTE(CriteriTecnici!$F2632,CHAR(34),"'")&amp;CHAR(34)&amp;", "&amp;CHAR(34)&amp;"value"&amp;CHAR(34)&amp;": "&amp;SUBSTITUTE(TRIM(ROUND(IFERROR(CriteriTecnici!$N2632*1,IFERROR(NUMBERVALUE(CriteriTecnici!$N2632,".",","),IFERROR(NUMBERVALUE(CriteriTecnici!$N2632,",","."),0))),4)&amp;""),",",".")&amp;", "&amp;CHAR(34)&amp;"numerator"&amp;CHAR(34)&amp;": "&amp;SUBSTITUTE(TRIM(ROUND(IFERROR(CriteriTecnici!$K2632*1,IFERROR(NUMBERVALUE(CriteriTecnici!$K2632,".",","),IFERROR(NUMBERVALUE(CriteriTecnici!$K2632,",","."),0))),4)&amp;""),",",".")&amp;", "&amp;CHAR(34)&amp;"denominator"&amp;CHAR(34)&amp;": "&amp;SUBSTITUTE(TRIM(ROUND(IFERROR(CriteriTecnici!$L2632*1,IFERROR(NUMBERVALUE(CriteriTecnici!$L2632,".",","),IFERROR(NUMBERVALUE(CriteriTecnici!$L2632,",","."),0))),4)&amp;""),",",".")&amp;", "&amp;CHAR(34)&amp;"flag"&amp;CHAR(34)&amp;": "&amp;SUBSTITUTE(TRIM(ROUND(IFERROR(CriteriTecnici!$M2632*1,IFERROR(NUMBERVALUE(CriteriTecnici!$M2632,".",","),IFERROR(NUMBERVALUE(CriteriTecnici!$M2632,",","."),0))),4)&amp;""),",",".")&amp;", "&amp;CHAR(34)&amp;"rawScore"&amp;CHAR(34)&amp;": "&amp;SUBSTITUTE(TRIM(ROUND(IFERROR(CriteriTecnici!$O2632*1,IFERROR(NUMBERVALUE(CriteriTecnici!$O2632,".",","),IFERROR(NUMBERVALUE(CriteriTecnici!$O2632,",","."),0))),4)&amp;""),",",".")&amp;CHAR(125)&amp;IF(TRUE,",",""))</f>
        <v/>
      </c>
    </row>
    <row r="2853">
      <c r="A2853" s="38">
        <f>IF(CriteriTecnici!$A2633="","","    "&amp;CHAR(123)&amp;CHAR(34)&amp;"bidderId"&amp;CHAR(34)&amp;": "&amp;CHAR(34)&amp;SUBSTITUTE(CriteriTecnici!$A2633,CHAR(34),"'")&amp;CHAR(34)&amp;", "&amp;CHAR(34)&amp;"lotId"&amp;CHAR(34)&amp;": "&amp;CHAR(34)&amp;SUBSTITUTE(CriteriTecnici!$C2633,CHAR(34),"'")&amp;CHAR(34)&amp;", "&amp;CHAR(34)&amp;"criterionId"&amp;CHAR(34)&amp;": "&amp;CHAR(34)&amp;SUBSTITUTE(CriteriTecnici!$D2633,CHAR(34),"'")&amp;CHAR(34)&amp;", "&amp;CHAR(34)&amp;"kind"&amp;CHAR(34)&amp;": "&amp;CHAR(34)&amp;SUBSTITUTE(CriteriTecnici!$F2633,CHAR(34),"'")&amp;CHAR(34)&amp;", "&amp;CHAR(34)&amp;"value"&amp;CHAR(34)&amp;": "&amp;SUBSTITUTE(TRIM(ROUND(IFERROR(CriteriTecnici!$N2633*1,IFERROR(NUMBERVALUE(CriteriTecnici!$N2633,".",","),IFERROR(NUMBERVALUE(CriteriTecnici!$N2633,",","."),0))),4)&amp;""),",",".")&amp;", "&amp;CHAR(34)&amp;"numerator"&amp;CHAR(34)&amp;": "&amp;SUBSTITUTE(TRIM(ROUND(IFERROR(CriteriTecnici!$K2633*1,IFERROR(NUMBERVALUE(CriteriTecnici!$K2633,".",","),IFERROR(NUMBERVALUE(CriteriTecnici!$K2633,",","."),0))),4)&amp;""),",",".")&amp;", "&amp;CHAR(34)&amp;"denominator"&amp;CHAR(34)&amp;": "&amp;SUBSTITUTE(TRIM(ROUND(IFERROR(CriteriTecnici!$L2633*1,IFERROR(NUMBERVALUE(CriteriTecnici!$L2633,".",","),IFERROR(NUMBERVALUE(CriteriTecnici!$L2633,",","."),0))),4)&amp;""),",",".")&amp;", "&amp;CHAR(34)&amp;"flag"&amp;CHAR(34)&amp;": "&amp;SUBSTITUTE(TRIM(ROUND(IFERROR(CriteriTecnici!$M2633*1,IFERROR(NUMBERVALUE(CriteriTecnici!$M2633,".",","),IFERROR(NUMBERVALUE(CriteriTecnici!$M2633,",","."),0))),4)&amp;""),",",".")&amp;", "&amp;CHAR(34)&amp;"rawScore"&amp;CHAR(34)&amp;": "&amp;SUBSTITUTE(TRIM(ROUND(IFERROR(CriteriTecnici!$O2633*1,IFERROR(NUMBERVALUE(CriteriTecnici!$O2633,".",","),IFERROR(NUMBERVALUE(CriteriTecnici!$O2633,",","."),0))),4)&amp;""),",",".")&amp;CHAR(125)&amp;IF(TRUE,",",""))</f>
        <v/>
      </c>
    </row>
    <row r="2854">
      <c r="A2854" s="38">
        <f>IF(CriteriTecnici!$A2634="","","    "&amp;CHAR(123)&amp;CHAR(34)&amp;"bidderId"&amp;CHAR(34)&amp;": "&amp;CHAR(34)&amp;SUBSTITUTE(CriteriTecnici!$A2634,CHAR(34),"'")&amp;CHAR(34)&amp;", "&amp;CHAR(34)&amp;"lotId"&amp;CHAR(34)&amp;": "&amp;CHAR(34)&amp;SUBSTITUTE(CriteriTecnici!$C2634,CHAR(34),"'")&amp;CHAR(34)&amp;", "&amp;CHAR(34)&amp;"criterionId"&amp;CHAR(34)&amp;": "&amp;CHAR(34)&amp;SUBSTITUTE(CriteriTecnici!$D2634,CHAR(34),"'")&amp;CHAR(34)&amp;", "&amp;CHAR(34)&amp;"kind"&amp;CHAR(34)&amp;": "&amp;CHAR(34)&amp;SUBSTITUTE(CriteriTecnici!$F2634,CHAR(34),"'")&amp;CHAR(34)&amp;", "&amp;CHAR(34)&amp;"value"&amp;CHAR(34)&amp;": "&amp;SUBSTITUTE(TRIM(ROUND(IFERROR(CriteriTecnici!$N2634*1,IFERROR(NUMBERVALUE(CriteriTecnici!$N2634,".",","),IFERROR(NUMBERVALUE(CriteriTecnici!$N2634,",","."),0))),4)&amp;""),",",".")&amp;", "&amp;CHAR(34)&amp;"numerator"&amp;CHAR(34)&amp;": "&amp;SUBSTITUTE(TRIM(ROUND(IFERROR(CriteriTecnici!$K2634*1,IFERROR(NUMBERVALUE(CriteriTecnici!$K2634,".",","),IFERROR(NUMBERVALUE(CriteriTecnici!$K2634,",","."),0))),4)&amp;""),",",".")&amp;", "&amp;CHAR(34)&amp;"denominator"&amp;CHAR(34)&amp;": "&amp;SUBSTITUTE(TRIM(ROUND(IFERROR(CriteriTecnici!$L2634*1,IFERROR(NUMBERVALUE(CriteriTecnici!$L2634,".",","),IFERROR(NUMBERVALUE(CriteriTecnici!$L2634,",","."),0))),4)&amp;""),",",".")&amp;", "&amp;CHAR(34)&amp;"flag"&amp;CHAR(34)&amp;": "&amp;SUBSTITUTE(TRIM(ROUND(IFERROR(CriteriTecnici!$M2634*1,IFERROR(NUMBERVALUE(CriteriTecnici!$M2634,".",","),IFERROR(NUMBERVALUE(CriteriTecnici!$M2634,",","."),0))),4)&amp;""),",",".")&amp;", "&amp;CHAR(34)&amp;"rawScore"&amp;CHAR(34)&amp;": "&amp;SUBSTITUTE(TRIM(ROUND(IFERROR(CriteriTecnici!$O2634*1,IFERROR(NUMBERVALUE(CriteriTecnici!$O2634,".",","),IFERROR(NUMBERVALUE(CriteriTecnici!$O2634,",","."),0))),4)&amp;""),",",".")&amp;CHAR(125)&amp;IF(TRUE,",",""))</f>
        <v/>
      </c>
    </row>
    <row r="2855">
      <c r="A2855" s="38">
        <f>IF(CriteriTecnici!$A2635="","","    "&amp;CHAR(123)&amp;CHAR(34)&amp;"bidderId"&amp;CHAR(34)&amp;": "&amp;CHAR(34)&amp;SUBSTITUTE(CriteriTecnici!$A2635,CHAR(34),"'")&amp;CHAR(34)&amp;", "&amp;CHAR(34)&amp;"lotId"&amp;CHAR(34)&amp;": "&amp;CHAR(34)&amp;SUBSTITUTE(CriteriTecnici!$C2635,CHAR(34),"'")&amp;CHAR(34)&amp;", "&amp;CHAR(34)&amp;"criterionId"&amp;CHAR(34)&amp;": "&amp;CHAR(34)&amp;SUBSTITUTE(CriteriTecnici!$D2635,CHAR(34),"'")&amp;CHAR(34)&amp;", "&amp;CHAR(34)&amp;"kind"&amp;CHAR(34)&amp;": "&amp;CHAR(34)&amp;SUBSTITUTE(CriteriTecnici!$F2635,CHAR(34),"'")&amp;CHAR(34)&amp;", "&amp;CHAR(34)&amp;"value"&amp;CHAR(34)&amp;": "&amp;SUBSTITUTE(TRIM(ROUND(IFERROR(CriteriTecnici!$N2635*1,IFERROR(NUMBERVALUE(CriteriTecnici!$N2635,".",","),IFERROR(NUMBERVALUE(CriteriTecnici!$N2635,",","."),0))),4)&amp;""),",",".")&amp;", "&amp;CHAR(34)&amp;"numerator"&amp;CHAR(34)&amp;": "&amp;SUBSTITUTE(TRIM(ROUND(IFERROR(CriteriTecnici!$K2635*1,IFERROR(NUMBERVALUE(CriteriTecnici!$K2635,".",","),IFERROR(NUMBERVALUE(CriteriTecnici!$K2635,",","."),0))),4)&amp;""),",",".")&amp;", "&amp;CHAR(34)&amp;"denominator"&amp;CHAR(34)&amp;": "&amp;SUBSTITUTE(TRIM(ROUND(IFERROR(CriteriTecnici!$L2635*1,IFERROR(NUMBERVALUE(CriteriTecnici!$L2635,".",","),IFERROR(NUMBERVALUE(CriteriTecnici!$L2635,",","."),0))),4)&amp;""),",",".")&amp;", "&amp;CHAR(34)&amp;"flag"&amp;CHAR(34)&amp;": "&amp;SUBSTITUTE(TRIM(ROUND(IFERROR(CriteriTecnici!$M2635*1,IFERROR(NUMBERVALUE(CriteriTecnici!$M2635,".",","),IFERROR(NUMBERVALUE(CriteriTecnici!$M2635,",","."),0))),4)&amp;""),",",".")&amp;", "&amp;CHAR(34)&amp;"rawScore"&amp;CHAR(34)&amp;": "&amp;SUBSTITUTE(TRIM(ROUND(IFERROR(CriteriTecnici!$O2635*1,IFERROR(NUMBERVALUE(CriteriTecnici!$O2635,".",","),IFERROR(NUMBERVALUE(CriteriTecnici!$O2635,",","."),0))),4)&amp;""),",",".")&amp;CHAR(125)&amp;IF(TRUE,",",""))</f>
        <v/>
      </c>
    </row>
    <row r="2856">
      <c r="A2856" s="38">
        <f>IF(CriteriTecnici!$A2636="","","    "&amp;CHAR(123)&amp;CHAR(34)&amp;"bidderId"&amp;CHAR(34)&amp;": "&amp;CHAR(34)&amp;SUBSTITUTE(CriteriTecnici!$A2636,CHAR(34),"'")&amp;CHAR(34)&amp;", "&amp;CHAR(34)&amp;"lotId"&amp;CHAR(34)&amp;": "&amp;CHAR(34)&amp;SUBSTITUTE(CriteriTecnici!$C2636,CHAR(34),"'")&amp;CHAR(34)&amp;", "&amp;CHAR(34)&amp;"criterionId"&amp;CHAR(34)&amp;": "&amp;CHAR(34)&amp;SUBSTITUTE(CriteriTecnici!$D2636,CHAR(34),"'")&amp;CHAR(34)&amp;", "&amp;CHAR(34)&amp;"kind"&amp;CHAR(34)&amp;": "&amp;CHAR(34)&amp;SUBSTITUTE(CriteriTecnici!$F2636,CHAR(34),"'")&amp;CHAR(34)&amp;", "&amp;CHAR(34)&amp;"value"&amp;CHAR(34)&amp;": "&amp;SUBSTITUTE(TRIM(ROUND(IFERROR(CriteriTecnici!$N2636*1,IFERROR(NUMBERVALUE(CriteriTecnici!$N2636,".",","),IFERROR(NUMBERVALUE(CriteriTecnici!$N2636,",","."),0))),4)&amp;""),",",".")&amp;", "&amp;CHAR(34)&amp;"numerator"&amp;CHAR(34)&amp;": "&amp;SUBSTITUTE(TRIM(ROUND(IFERROR(CriteriTecnici!$K2636*1,IFERROR(NUMBERVALUE(CriteriTecnici!$K2636,".",","),IFERROR(NUMBERVALUE(CriteriTecnici!$K2636,",","."),0))),4)&amp;""),",",".")&amp;", "&amp;CHAR(34)&amp;"denominator"&amp;CHAR(34)&amp;": "&amp;SUBSTITUTE(TRIM(ROUND(IFERROR(CriteriTecnici!$L2636*1,IFERROR(NUMBERVALUE(CriteriTecnici!$L2636,".",","),IFERROR(NUMBERVALUE(CriteriTecnici!$L2636,",","."),0))),4)&amp;""),",",".")&amp;", "&amp;CHAR(34)&amp;"flag"&amp;CHAR(34)&amp;": "&amp;SUBSTITUTE(TRIM(ROUND(IFERROR(CriteriTecnici!$M2636*1,IFERROR(NUMBERVALUE(CriteriTecnici!$M2636,".",","),IFERROR(NUMBERVALUE(CriteriTecnici!$M2636,",","."),0))),4)&amp;""),",",".")&amp;", "&amp;CHAR(34)&amp;"rawScore"&amp;CHAR(34)&amp;": "&amp;SUBSTITUTE(TRIM(ROUND(IFERROR(CriteriTecnici!$O2636*1,IFERROR(NUMBERVALUE(CriteriTecnici!$O2636,".",","),IFERROR(NUMBERVALUE(CriteriTecnici!$O2636,",","."),0))),4)&amp;""),",",".")&amp;CHAR(125)&amp;IF(TRUE,",",""))</f>
        <v/>
      </c>
    </row>
    <row r="2857">
      <c r="A2857" s="38">
        <f>IF(CriteriTecnici!$A2637="","","    "&amp;CHAR(123)&amp;CHAR(34)&amp;"bidderId"&amp;CHAR(34)&amp;": "&amp;CHAR(34)&amp;SUBSTITUTE(CriteriTecnici!$A2637,CHAR(34),"'")&amp;CHAR(34)&amp;", "&amp;CHAR(34)&amp;"lotId"&amp;CHAR(34)&amp;": "&amp;CHAR(34)&amp;SUBSTITUTE(CriteriTecnici!$C2637,CHAR(34),"'")&amp;CHAR(34)&amp;", "&amp;CHAR(34)&amp;"criterionId"&amp;CHAR(34)&amp;": "&amp;CHAR(34)&amp;SUBSTITUTE(CriteriTecnici!$D2637,CHAR(34),"'")&amp;CHAR(34)&amp;", "&amp;CHAR(34)&amp;"kind"&amp;CHAR(34)&amp;": "&amp;CHAR(34)&amp;SUBSTITUTE(CriteriTecnici!$F2637,CHAR(34),"'")&amp;CHAR(34)&amp;", "&amp;CHAR(34)&amp;"value"&amp;CHAR(34)&amp;": "&amp;SUBSTITUTE(TRIM(ROUND(IFERROR(CriteriTecnici!$N2637*1,IFERROR(NUMBERVALUE(CriteriTecnici!$N2637,".",","),IFERROR(NUMBERVALUE(CriteriTecnici!$N2637,",","."),0))),4)&amp;""),",",".")&amp;", "&amp;CHAR(34)&amp;"numerator"&amp;CHAR(34)&amp;": "&amp;SUBSTITUTE(TRIM(ROUND(IFERROR(CriteriTecnici!$K2637*1,IFERROR(NUMBERVALUE(CriteriTecnici!$K2637,".",","),IFERROR(NUMBERVALUE(CriteriTecnici!$K2637,",","."),0))),4)&amp;""),",",".")&amp;", "&amp;CHAR(34)&amp;"denominator"&amp;CHAR(34)&amp;": "&amp;SUBSTITUTE(TRIM(ROUND(IFERROR(CriteriTecnici!$L2637*1,IFERROR(NUMBERVALUE(CriteriTecnici!$L2637,".",","),IFERROR(NUMBERVALUE(CriteriTecnici!$L2637,",","."),0))),4)&amp;""),",",".")&amp;", "&amp;CHAR(34)&amp;"flag"&amp;CHAR(34)&amp;": "&amp;SUBSTITUTE(TRIM(ROUND(IFERROR(CriteriTecnici!$M2637*1,IFERROR(NUMBERVALUE(CriteriTecnici!$M2637,".",","),IFERROR(NUMBERVALUE(CriteriTecnici!$M2637,",","."),0))),4)&amp;""),",",".")&amp;", "&amp;CHAR(34)&amp;"rawScore"&amp;CHAR(34)&amp;": "&amp;SUBSTITUTE(TRIM(ROUND(IFERROR(CriteriTecnici!$O2637*1,IFERROR(NUMBERVALUE(CriteriTecnici!$O2637,".",","),IFERROR(NUMBERVALUE(CriteriTecnici!$O2637,",","."),0))),4)&amp;""),",",".")&amp;CHAR(125)&amp;IF(TRUE,",",""))</f>
        <v/>
      </c>
    </row>
    <row r="2858">
      <c r="A2858" s="38">
        <f>IF(CriteriTecnici!$A2638="","","    "&amp;CHAR(123)&amp;CHAR(34)&amp;"bidderId"&amp;CHAR(34)&amp;": "&amp;CHAR(34)&amp;SUBSTITUTE(CriteriTecnici!$A2638,CHAR(34),"'")&amp;CHAR(34)&amp;", "&amp;CHAR(34)&amp;"lotId"&amp;CHAR(34)&amp;": "&amp;CHAR(34)&amp;SUBSTITUTE(CriteriTecnici!$C2638,CHAR(34),"'")&amp;CHAR(34)&amp;", "&amp;CHAR(34)&amp;"criterionId"&amp;CHAR(34)&amp;": "&amp;CHAR(34)&amp;SUBSTITUTE(CriteriTecnici!$D2638,CHAR(34),"'")&amp;CHAR(34)&amp;", "&amp;CHAR(34)&amp;"kind"&amp;CHAR(34)&amp;": "&amp;CHAR(34)&amp;SUBSTITUTE(CriteriTecnici!$F2638,CHAR(34),"'")&amp;CHAR(34)&amp;", "&amp;CHAR(34)&amp;"value"&amp;CHAR(34)&amp;": "&amp;SUBSTITUTE(TRIM(ROUND(IFERROR(CriteriTecnici!$N2638*1,IFERROR(NUMBERVALUE(CriteriTecnici!$N2638,".",","),IFERROR(NUMBERVALUE(CriteriTecnici!$N2638,",","."),0))),4)&amp;""),",",".")&amp;", "&amp;CHAR(34)&amp;"numerator"&amp;CHAR(34)&amp;": "&amp;SUBSTITUTE(TRIM(ROUND(IFERROR(CriteriTecnici!$K2638*1,IFERROR(NUMBERVALUE(CriteriTecnici!$K2638,".",","),IFERROR(NUMBERVALUE(CriteriTecnici!$K2638,",","."),0))),4)&amp;""),",",".")&amp;", "&amp;CHAR(34)&amp;"denominator"&amp;CHAR(34)&amp;": "&amp;SUBSTITUTE(TRIM(ROUND(IFERROR(CriteriTecnici!$L2638*1,IFERROR(NUMBERVALUE(CriteriTecnici!$L2638,".",","),IFERROR(NUMBERVALUE(CriteriTecnici!$L2638,",","."),0))),4)&amp;""),",",".")&amp;", "&amp;CHAR(34)&amp;"flag"&amp;CHAR(34)&amp;": "&amp;SUBSTITUTE(TRIM(ROUND(IFERROR(CriteriTecnici!$M2638*1,IFERROR(NUMBERVALUE(CriteriTecnici!$M2638,".",","),IFERROR(NUMBERVALUE(CriteriTecnici!$M2638,",","."),0))),4)&amp;""),",",".")&amp;", "&amp;CHAR(34)&amp;"rawScore"&amp;CHAR(34)&amp;": "&amp;SUBSTITUTE(TRIM(ROUND(IFERROR(CriteriTecnici!$O2638*1,IFERROR(NUMBERVALUE(CriteriTecnici!$O2638,".",","),IFERROR(NUMBERVALUE(CriteriTecnici!$O2638,",","."),0))),4)&amp;""),",",".")&amp;CHAR(125)&amp;IF(TRUE,",",""))</f>
        <v/>
      </c>
    </row>
    <row r="2859">
      <c r="A2859" s="38">
        <f>IF(CriteriTecnici!$A2639="","","    "&amp;CHAR(123)&amp;CHAR(34)&amp;"bidderId"&amp;CHAR(34)&amp;": "&amp;CHAR(34)&amp;SUBSTITUTE(CriteriTecnici!$A2639,CHAR(34),"'")&amp;CHAR(34)&amp;", "&amp;CHAR(34)&amp;"lotId"&amp;CHAR(34)&amp;": "&amp;CHAR(34)&amp;SUBSTITUTE(CriteriTecnici!$C2639,CHAR(34),"'")&amp;CHAR(34)&amp;", "&amp;CHAR(34)&amp;"criterionId"&amp;CHAR(34)&amp;": "&amp;CHAR(34)&amp;SUBSTITUTE(CriteriTecnici!$D2639,CHAR(34),"'")&amp;CHAR(34)&amp;", "&amp;CHAR(34)&amp;"kind"&amp;CHAR(34)&amp;": "&amp;CHAR(34)&amp;SUBSTITUTE(CriteriTecnici!$F2639,CHAR(34),"'")&amp;CHAR(34)&amp;", "&amp;CHAR(34)&amp;"value"&amp;CHAR(34)&amp;": "&amp;SUBSTITUTE(TRIM(ROUND(IFERROR(CriteriTecnici!$N2639*1,IFERROR(NUMBERVALUE(CriteriTecnici!$N2639,".",","),IFERROR(NUMBERVALUE(CriteriTecnici!$N2639,",","."),0))),4)&amp;""),",",".")&amp;", "&amp;CHAR(34)&amp;"numerator"&amp;CHAR(34)&amp;": "&amp;SUBSTITUTE(TRIM(ROUND(IFERROR(CriteriTecnici!$K2639*1,IFERROR(NUMBERVALUE(CriteriTecnici!$K2639,".",","),IFERROR(NUMBERVALUE(CriteriTecnici!$K2639,",","."),0))),4)&amp;""),",",".")&amp;", "&amp;CHAR(34)&amp;"denominator"&amp;CHAR(34)&amp;": "&amp;SUBSTITUTE(TRIM(ROUND(IFERROR(CriteriTecnici!$L2639*1,IFERROR(NUMBERVALUE(CriteriTecnici!$L2639,".",","),IFERROR(NUMBERVALUE(CriteriTecnici!$L2639,",","."),0))),4)&amp;""),",",".")&amp;", "&amp;CHAR(34)&amp;"flag"&amp;CHAR(34)&amp;": "&amp;SUBSTITUTE(TRIM(ROUND(IFERROR(CriteriTecnici!$M2639*1,IFERROR(NUMBERVALUE(CriteriTecnici!$M2639,".",","),IFERROR(NUMBERVALUE(CriteriTecnici!$M2639,",","."),0))),4)&amp;""),",",".")&amp;", "&amp;CHAR(34)&amp;"rawScore"&amp;CHAR(34)&amp;": "&amp;SUBSTITUTE(TRIM(ROUND(IFERROR(CriteriTecnici!$O2639*1,IFERROR(NUMBERVALUE(CriteriTecnici!$O2639,".",","),IFERROR(NUMBERVALUE(CriteriTecnici!$O2639,",","."),0))),4)&amp;""),",",".")&amp;CHAR(125)&amp;IF(COUNTA(Offerte!$A87:$A$200)&gt;0,",",""))</f>
        <v/>
      </c>
    </row>
    <row r="2860">
      <c r="A2860" s="38">
        <f>IF(CriteriTecnici!$A2640="","","    "&amp;CHAR(123)&amp;CHAR(34)&amp;"bidderId"&amp;CHAR(34)&amp;": "&amp;CHAR(34)&amp;SUBSTITUTE(CriteriTecnici!$A2640,CHAR(34),"'")&amp;CHAR(34)&amp;", "&amp;CHAR(34)&amp;"lotId"&amp;CHAR(34)&amp;": "&amp;CHAR(34)&amp;SUBSTITUTE(CriteriTecnici!$C2640,CHAR(34),"'")&amp;CHAR(34)&amp;", "&amp;CHAR(34)&amp;"criterionId"&amp;CHAR(34)&amp;": "&amp;CHAR(34)&amp;SUBSTITUTE(CriteriTecnici!$D2640,CHAR(34),"'")&amp;CHAR(34)&amp;", "&amp;CHAR(34)&amp;"kind"&amp;CHAR(34)&amp;": "&amp;CHAR(34)&amp;SUBSTITUTE(CriteriTecnici!$F2640,CHAR(34),"'")&amp;CHAR(34)&amp;", "&amp;CHAR(34)&amp;"value"&amp;CHAR(34)&amp;": "&amp;SUBSTITUTE(TRIM(ROUND(IFERROR(CriteriTecnici!$N2640*1,IFERROR(NUMBERVALUE(CriteriTecnici!$N2640,".",","),IFERROR(NUMBERVALUE(CriteriTecnici!$N2640,",","."),0))),4)&amp;""),",",".")&amp;", "&amp;CHAR(34)&amp;"numerator"&amp;CHAR(34)&amp;": "&amp;SUBSTITUTE(TRIM(ROUND(IFERROR(CriteriTecnici!$K2640*1,IFERROR(NUMBERVALUE(CriteriTecnici!$K2640,".",","),IFERROR(NUMBERVALUE(CriteriTecnici!$K2640,",","."),0))),4)&amp;""),",",".")&amp;", "&amp;CHAR(34)&amp;"denominator"&amp;CHAR(34)&amp;": "&amp;SUBSTITUTE(TRIM(ROUND(IFERROR(CriteriTecnici!$L2640*1,IFERROR(NUMBERVALUE(CriteriTecnici!$L2640,".",","),IFERROR(NUMBERVALUE(CriteriTecnici!$L2640,",","."),0))),4)&amp;""),",",".")&amp;", "&amp;CHAR(34)&amp;"flag"&amp;CHAR(34)&amp;": "&amp;SUBSTITUTE(TRIM(ROUND(IFERROR(CriteriTecnici!$M2640*1,IFERROR(NUMBERVALUE(CriteriTecnici!$M2640,".",","),IFERROR(NUMBERVALUE(CriteriTecnici!$M2640,",","."),0))),4)&amp;""),",",".")&amp;", "&amp;CHAR(34)&amp;"rawScore"&amp;CHAR(34)&amp;": "&amp;SUBSTITUTE(TRIM(ROUND(IFERROR(CriteriTecnici!$O2640*1,IFERROR(NUMBERVALUE(CriteriTecnici!$O2640,".",","),IFERROR(NUMBERVALUE(CriteriTecnici!$O2640,",","."),0))),4)&amp;""),",",".")&amp;CHAR(125)&amp;IF(TRUE,",",""))</f>
        <v/>
      </c>
    </row>
    <row r="2861">
      <c r="A2861" s="38">
        <f>IF(CriteriTecnici!$A2641="","","    "&amp;CHAR(123)&amp;CHAR(34)&amp;"bidderId"&amp;CHAR(34)&amp;": "&amp;CHAR(34)&amp;SUBSTITUTE(CriteriTecnici!$A2641,CHAR(34),"'")&amp;CHAR(34)&amp;", "&amp;CHAR(34)&amp;"lotId"&amp;CHAR(34)&amp;": "&amp;CHAR(34)&amp;SUBSTITUTE(CriteriTecnici!$C2641,CHAR(34),"'")&amp;CHAR(34)&amp;", "&amp;CHAR(34)&amp;"criterionId"&amp;CHAR(34)&amp;": "&amp;CHAR(34)&amp;SUBSTITUTE(CriteriTecnici!$D2641,CHAR(34),"'")&amp;CHAR(34)&amp;", "&amp;CHAR(34)&amp;"kind"&amp;CHAR(34)&amp;": "&amp;CHAR(34)&amp;SUBSTITUTE(CriteriTecnici!$F2641,CHAR(34),"'")&amp;CHAR(34)&amp;", "&amp;CHAR(34)&amp;"value"&amp;CHAR(34)&amp;": "&amp;SUBSTITUTE(TRIM(ROUND(IFERROR(CriteriTecnici!$N2641*1,IFERROR(NUMBERVALUE(CriteriTecnici!$N2641,".",","),IFERROR(NUMBERVALUE(CriteriTecnici!$N2641,",","."),0))),4)&amp;""),",",".")&amp;", "&amp;CHAR(34)&amp;"numerator"&amp;CHAR(34)&amp;": "&amp;SUBSTITUTE(TRIM(ROUND(IFERROR(CriteriTecnici!$K2641*1,IFERROR(NUMBERVALUE(CriteriTecnici!$K2641,".",","),IFERROR(NUMBERVALUE(CriteriTecnici!$K2641,",","."),0))),4)&amp;""),",",".")&amp;", "&amp;CHAR(34)&amp;"denominator"&amp;CHAR(34)&amp;": "&amp;SUBSTITUTE(TRIM(ROUND(IFERROR(CriteriTecnici!$L2641*1,IFERROR(NUMBERVALUE(CriteriTecnici!$L2641,".",","),IFERROR(NUMBERVALUE(CriteriTecnici!$L2641,",","."),0))),4)&amp;""),",",".")&amp;", "&amp;CHAR(34)&amp;"flag"&amp;CHAR(34)&amp;": "&amp;SUBSTITUTE(TRIM(ROUND(IFERROR(CriteriTecnici!$M2641*1,IFERROR(NUMBERVALUE(CriteriTecnici!$M2641,".",","),IFERROR(NUMBERVALUE(CriteriTecnici!$M2641,",","."),0))),4)&amp;""),",",".")&amp;", "&amp;CHAR(34)&amp;"rawScore"&amp;CHAR(34)&amp;": "&amp;SUBSTITUTE(TRIM(ROUND(IFERROR(CriteriTecnici!$O2641*1,IFERROR(NUMBERVALUE(CriteriTecnici!$O2641,".",","),IFERROR(NUMBERVALUE(CriteriTecnici!$O2641,",","."),0))),4)&amp;""),",",".")&amp;CHAR(125)&amp;IF(TRUE,",",""))</f>
        <v/>
      </c>
    </row>
    <row r="2862">
      <c r="A2862" s="38">
        <f>IF(CriteriTecnici!$A2642="","","    "&amp;CHAR(123)&amp;CHAR(34)&amp;"bidderId"&amp;CHAR(34)&amp;": "&amp;CHAR(34)&amp;SUBSTITUTE(CriteriTecnici!$A2642,CHAR(34),"'")&amp;CHAR(34)&amp;", "&amp;CHAR(34)&amp;"lotId"&amp;CHAR(34)&amp;": "&amp;CHAR(34)&amp;SUBSTITUTE(CriteriTecnici!$C2642,CHAR(34),"'")&amp;CHAR(34)&amp;", "&amp;CHAR(34)&amp;"criterionId"&amp;CHAR(34)&amp;": "&amp;CHAR(34)&amp;SUBSTITUTE(CriteriTecnici!$D2642,CHAR(34),"'")&amp;CHAR(34)&amp;", "&amp;CHAR(34)&amp;"kind"&amp;CHAR(34)&amp;": "&amp;CHAR(34)&amp;SUBSTITUTE(CriteriTecnici!$F2642,CHAR(34),"'")&amp;CHAR(34)&amp;", "&amp;CHAR(34)&amp;"value"&amp;CHAR(34)&amp;": "&amp;SUBSTITUTE(TRIM(ROUND(IFERROR(CriteriTecnici!$N2642*1,IFERROR(NUMBERVALUE(CriteriTecnici!$N2642,".",","),IFERROR(NUMBERVALUE(CriteriTecnici!$N2642,",","."),0))),4)&amp;""),",",".")&amp;", "&amp;CHAR(34)&amp;"numerator"&amp;CHAR(34)&amp;": "&amp;SUBSTITUTE(TRIM(ROUND(IFERROR(CriteriTecnici!$K2642*1,IFERROR(NUMBERVALUE(CriteriTecnici!$K2642,".",","),IFERROR(NUMBERVALUE(CriteriTecnici!$K2642,",","."),0))),4)&amp;""),",",".")&amp;", "&amp;CHAR(34)&amp;"denominator"&amp;CHAR(34)&amp;": "&amp;SUBSTITUTE(TRIM(ROUND(IFERROR(CriteriTecnici!$L2642*1,IFERROR(NUMBERVALUE(CriteriTecnici!$L2642,".",","),IFERROR(NUMBERVALUE(CriteriTecnici!$L2642,",","."),0))),4)&amp;""),",",".")&amp;", "&amp;CHAR(34)&amp;"flag"&amp;CHAR(34)&amp;": "&amp;SUBSTITUTE(TRIM(ROUND(IFERROR(CriteriTecnici!$M2642*1,IFERROR(NUMBERVALUE(CriteriTecnici!$M2642,".",","),IFERROR(NUMBERVALUE(CriteriTecnici!$M2642,",","."),0))),4)&amp;""),",",".")&amp;", "&amp;CHAR(34)&amp;"rawScore"&amp;CHAR(34)&amp;": "&amp;SUBSTITUTE(TRIM(ROUND(IFERROR(CriteriTecnici!$O2642*1,IFERROR(NUMBERVALUE(CriteriTecnici!$O2642,".",","),IFERROR(NUMBERVALUE(CriteriTecnici!$O2642,",","."),0))),4)&amp;""),",",".")&amp;CHAR(125)&amp;IF(TRUE,",",""))</f>
        <v/>
      </c>
    </row>
    <row r="2863">
      <c r="A2863" s="38">
        <f>IF(CriteriTecnici!$A2643="","","    "&amp;CHAR(123)&amp;CHAR(34)&amp;"bidderId"&amp;CHAR(34)&amp;": "&amp;CHAR(34)&amp;SUBSTITUTE(CriteriTecnici!$A2643,CHAR(34),"'")&amp;CHAR(34)&amp;", "&amp;CHAR(34)&amp;"lotId"&amp;CHAR(34)&amp;": "&amp;CHAR(34)&amp;SUBSTITUTE(CriteriTecnici!$C2643,CHAR(34),"'")&amp;CHAR(34)&amp;", "&amp;CHAR(34)&amp;"criterionId"&amp;CHAR(34)&amp;": "&amp;CHAR(34)&amp;SUBSTITUTE(CriteriTecnici!$D2643,CHAR(34),"'")&amp;CHAR(34)&amp;", "&amp;CHAR(34)&amp;"kind"&amp;CHAR(34)&amp;": "&amp;CHAR(34)&amp;SUBSTITUTE(CriteriTecnici!$F2643,CHAR(34),"'")&amp;CHAR(34)&amp;", "&amp;CHAR(34)&amp;"value"&amp;CHAR(34)&amp;": "&amp;SUBSTITUTE(TRIM(ROUND(IFERROR(CriteriTecnici!$N2643*1,IFERROR(NUMBERVALUE(CriteriTecnici!$N2643,".",","),IFERROR(NUMBERVALUE(CriteriTecnici!$N2643,",","."),0))),4)&amp;""),",",".")&amp;", "&amp;CHAR(34)&amp;"numerator"&amp;CHAR(34)&amp;": "&amp;SUBSTITUTE(TRIM(ROUND(IFERROR(CriteriTecnici!$K2643*1,IFERROR(NUMBERVALUE(CriteriTecnici!$K2643,".",","),IFERROR(NUMBERVALUE(CriteriTecnici!$K2643,",","."),0))),4)&amp;""),",",".")&amp;", "&amp;CHAR(34)&amp;"denominator"&amp;CHAR(34)&amp;": "&amp;SUBSTITUTE(TRIM(ROUND(IFERROR(CriteriTecnici!$L2643*1,IFERROR(NUMBERVALUE(CriteriTecnici!$L2643,".",","),IFERROR(NUMBERVALUE(CriteriTecnici!$L2643,",","."),0))),4)&amp;""),",",".")&amp;", "&amp;CHAR(34)&amp;"flag"&amp;CHAR(34)&amp;": "&amp;SUBSTITUTE(TRIM(ROUND(IFERROR(CriteriTecnici!$M2643*1,IFERROR(NUMBERVALUE(CriteriTecnici!$M2643,".",","),IFERROR(NUMBERVALUE(CriteriTecnici!$M2643,",","."),0))),4)&amp;""),",",".")&amp;", "&amp;CHAR(34)&amp;"rawScore"&amp;CHAR(34)&amp;": "&amp;SUBSTITUTE(TRIM(ROUND(IFERROR(CriteriTecnici!$O2643*1,IFERROR(NUMBERVALUE(CriteriTecnici!$O2643,".",","),IFERROR(NUMBERVALUE(CriteriTecnici!$O2643,",","."),0))),4)&amp;""),",",".")&amp;CHAR(125)&amp;IF(TRUE,",",""))</f>
        <v/>
      </c>
    </row>
    <row r="2864">
      <c r="A2864" s="38">
        <f>IF(CriteriTecnici!$A2644="","","    "&amp;CHAR(123)&amp;CHAR(34)&amp;"bidderId"&amp;CHAR(34)&amp;": "&amp;CHAR(34)&amp;SUBSTITUTE(CriteriTecnici!$A2644,CHAR(34),"'")&amp;CHAR(34)&amp;", "&amp;CHAR(34)&amp;"lotId"&amp;CHAR(34)&amp;": "&amp;CHAR(34)&amp;SUBSTITUTE(CriteriTecnici!$C2644,CHAR(34),"'")&amp;CHAR(34)&amp;", "&amp;CHAR(34)&amp;"criterionId"&amp;CHAR(34)&amp;": "&amp;CHAR(34)&amp;SUBSTITUTE(CriteriTecnici!$D2644,CHAR(34),"'")&amp;CHAR(34)&amp;", "&amp;CHAR(34)&amp;"kind"&amp;CHAR(34)&amp;": "&amp;CHAR(34)&amp;SUBSTITUTE(CriteriTecnici!$F2644,CHAR(34),"'")&amp;CHAR(34)&amp;", "&amp;CHAR(34)&amp;"value"&amp;CHAR(34)&amp;": "&amp;SUBSTITUTE(TRIM(ROUND(IFERROR(CriteriTecnici!$N2644*1,IFERROR(NUMBERVALUE(CriteriTecnici!$N2644,".",","),IFERROR(NUMBERVALUE(CriteriTecnici!$N2644,",","."),0))),4)&amp;""),",",".")&amp;", "&amp;CHAR(34)&amp;"numerator"&amp;CHAR(34)&amp;": "&amp;SUBSTITUTE(TRIM(ROUND(IFERROR(CriteriTecnici!$K2644*1,IFERROR(NUMBERVALUE(CriteriTecnici!$K2644,".",","),IFERROR(NUMBERVALUE(CriteriTecnici!$K2644,",","."),0))),4)&amp;""),",",".")&amp;", "&amp;CHAR(34)&amp;"denominator"&amp;CHAR(34)&amp;": "&amp;SUBSTITUTE(TRIM(ROUND(IFERROR(CriteriTecnici!$L2644*1,IFERROR(NUMBERVALUE(CriteriTecnici!$L2644,".",","),IFERROR(NUMBERVALUE(CriteriTecnici!$L2644,",","."),0))),4)&amp;""),",",".")&amp;", "&amp;CHAR(34)&amp;"flag"&amp;CHAR(34)&amp;": "&amp;SUBSTITUTE(TRIM(ROUND(IFERROR(CriteriTecnici!$M2644*1,IFERROR(NUMBERVALUE(CriteriTecnici!$M2644,".",","),IFERROR(NUMBERVALUE(CriteriTecnici!$M2644,",","."),0))),4)&amp;""),",",".")&amp;", "&amp;CHAR(34)&amp;"rawScore"&amp;CHAR(34)&amp;": "&amp;SUBSTITUTE(TRIM(ROUND(IFERROR(CriteriTecnici!$O2644*1,IFERROR(NUMBERVALUE(CriteriTecnici!$O2644,".",","),IFERROR(NUMBERVALUE(CriteriTecnici!$O2644,",","."),0))),4)&amp;""),",",".")&amp;CHAR(125)&amp;IF(TRUE,",",""))</f>
        <v/>
      </c>
    </row>
    <row r="2865">
      <c r="A2865" s="38">
        <f>IF(CriteriTecnici!$A2645="","","    "&amp;CHAR(123)&amp;CHAR(34)&amp;"bidderId"&amp;CHAR(34)&amp;": "&amp;CHAR(34)&amp;SUBSTITUTE(CriteriTecnici!$A2645,CHAR(34),"'")&amp;CHAR(34)&amp;", "&amp;CHAR(34)&amp;"lotId"&amp;CHAR(34)&amp;": "&amp;CHAR(34)&amp;SUBSTITUTE(CriteriTecnici!$C2645,CHAR(34),"'")&amp;CHAR(34)&amp;", "&amp;CHAR(34)&amp;"criterionId"&amp;CHAR(34)&amp;": "&amp;CHAR(34)&amp;SUBSTITUTE(CriteriTecnici!$D2645,CHAR(34),"'")&amp;CHAR(34)&amp;", "&amp;CHAR(34)&amp;"kind"&amp;CHAR(34)&amp;": "&amp;CHAR(34)&amp;SUBSTITUTE(CriteriTecnici!$F2645,CHAR(34),"'")&amp;CHAR(34)&amp;", "&amp;CHAR(34)&amp;"value"&amp;CHAR(34)&amp;": "&amp;SUBSTITUTE(TRIM(ROUND(IFERROR(CriteriTecnici!$N2645*1,IFERROR(NUMBERVALUE(CriteriTecnici!$N2645,".",","),IFERROR(NUMBERVALUE(CriteriTecnici!$N2645,",","."),0))),4)&amp;""),",",".")&amp;", "&amp;CHAR(34)&amp;"numerator"&amp;CHAR(34)&amp;": "&amp;SUBSTITUTE(TRIM(ROUND(IFERROR(CriteriTecnici!$K2645*1,IFERROR(NUMBERVALUE(CriteriTecnici!$K2645,".",","),IFERROR(NUMBERVALUE(CriteriTecnici!$K2645,",","."),0))),4)&amp;""),",",".")&amp;", "&amp;CHAR(34)&amp;"denominator"&amp;CHAR(34)&amp;": "&amp;SUBSTITUTE(TRIM(ROUND(IFERROR(CriteriTecnici!$L2645*1,IFERROR(NUMBERVALUE(CriteriTecnici!$L2645,".",","),IFERROR(NUMBERVALUE(CriteriTecnici!$L2645,",","."),0))),4)&amp;""),",",".")&amp;", "&amp;CHAR(34)&amp;"flag"&amp;CHAR(34)&amp;": "&amp;SUBSTITUTE(TRIM(ROUND(IFERROR(CriteriTecnici!$M2645*1,IFERROR(NUMBERVALUE(CriteriTecnici!$M2645,".",","),IFERROR(NUMBERVALUE(CriteriTecnici!$M2645,",","."),0))),4)&amp;""),",",".")&amp;", "&amp;CHAR(34)&amp;"rawScore"&amp;CHAR(34)&amp;": "&amp;SUBSTITUTE(TRIM(ROUND(IFERROR(CriteriTecnici!$O2645*1,IFERROR(NUMBERVALUE(CriteriTecnici!$O2645,".",","),IFERROR(NUMBERVALUE(CriteriTecnici!$O2645,",","."),0))),4)&amp;""),",",".")&amp;CHAR(125)&amp;IF(TRUE,",",""))</f>
        <v/>
      </c>
    </row>
    <row r="2866">
      <c r="A2866" s="38">
        <f>IF(CriteriTecnici!$A2646="","","    "&amp;CHAR(123)&amp;CHAR(34)&amp;"bidderId"&amp;CHAR(34)&amp;": "&amp;CHAR(34)&amp;SUBSTITUTE(CriteriTecnici!$A2646,CHAR(34),"'")&amp;CHAR(34)&amp;", "&amp;CHAR(34)&amp;"lotId"&amp;CHAR(34)&amp;": "&amp;CHAR(34)&amp;SUBSTITUTE(CriteriTecnici!$C2646,CHAR(34),"'")&amp;CHAR(34)&amp;", "&amp;CHAR(34)&amp;"criterionId"&amp;CHAR(34)&amp;": "&amp;CHAR(34)&amp;SUBSTITUTE(CriteriTecnici!$D2646,CHAR(34),"'")&amp;CHAR(34)&amp;", "&amp;CHAR(34)&amp;"kind"&amp;CHAR(34)&amp;": "&amp;CHAR(34)&amp;SUBSTITUTE(CriteriTecnici!$F2646,CHAR(34),"'")&amp;CHAR(34)&amp;", "&amp;CHAR(34)&amp;"value"&amp;CHAR(34)&amp;": "&amp;SUBSTITUTE(TRIM(ROUND(IFERROR(CriteriTecnici!$N2646*1,IFERROR(NUMBERVALUE(CriteriTecnici!$N2646,".",","),IFERROR(NUMBERVALUE(CriteriTecnici!$N2646,",","."),0))),4)&amp;""),",",".")&amp;", "&amp;CHAR(34)&amp;"numerator"&amp;CHAR(34)&amp;": "&amp;SUBSTITUTE(TRIM(ROUND(IFERROR(CriteriTecnici!$K2646*1,IFERROR(NUMBERVALUE(CriteriTecnici!$K2646,".",","),IFERROR(NUMBERVALUE(CriteriTecnici!$K2646,",","."),0))),4)&amp;""),",",".")&amp;", "&amp;CHAR(34)&amp;"denominator"&amp;CHAR(34)&amp;": "&amp;SUBSTITUTE(TRIM(ROUND(IFERROR(CriteriTecnici!$L2646*1,IFERROR(NUMBERVALUE(CriteriTecnici!$L2646,".",","),IFERROR(NUMBERVALUE(CriteriTecnici!$L2646,",","."),0))),4)&amp;""),",",".")&amp;", "&amp;CHAR(34)&amp;"flag"&amp;CHAR(34)&amp;": "&amp;SUBSTITUTE(TRIM(ROUND(IFERROR(CriteriTecnici!$M2646*1,IFERROR(NUMBERVALUE(CriteriTecnici!$M2646,".",","),IFERROR(NUMBERVALUE(CriteriTecnici!$M2646,",","."),0))),4)&amp;""),",",".")&amp;", "&amp;CHAR(34)&amp;"rawScore"&amp;CHAR(34)&amp;": "&amp;SUBSTITUTE(TRIM(ROUND(IFERROR(CriteriTecnici!$O2646*1,IFERROR(NUMBERVALUE(CriteriTecnici!$O2646,".",","),IFERROR(NUMBERVALUE(CriteriTecnici!$O2646,",","."),0))),4)&amp;""),",",".")&amp;CHAR(125)&amp;IF(TRUE,",",""))</f>
        <v/>
      </c>
    </row>
    <row r="2867">
      <c r="A2867" s="38">
        <f>IF(CriteriTecnici!$A2647="","","    "&amp;CHAR(123)&amp;CHAR(34)&amp;"bidderId"&amp;CHAR(34)&amp;": "&amp;CHAR(34)&amp;SUBSTITUTE(CriteriTecnici!$A2647,CHAR(34),"'")&amp;CHAR(34)&amp;", "&amp;CHAR(34)&amp;"lotId"&amp;CHAR(34)&amp;": "&amp;CHAR(34)&amp;SUBSTITUTE(CriteriTecnici!$C2647,CHAR(34),"'")&amp;CHAR(34)&amp;", "&amp;CHAR(34)&amp;"criterionId"&amp;CHAR(34)&amp;": "&amp;CHAR(34)&amp;SUBSTITUTE(CriteriTecnici!$D2647,CHAR(34),"'")&amp;CHAR(34)&amp;", "&amp;CHAR(34)&amp;"kind"&amp;CHAR(34)&amp;": "&amp;CHAR(34)&amp;SUBSTITUTE(CriteriTecnici!$F2647,CHAR(34),"'")&amp;CHAR(34)&amp;", "&amp;CHAR(34)&amp;"value"&amp;CHAR(34)&amp;": "&amp;SUBSTITUTE(TRIM(ROUND(IFERROR(CriteriTecnici!$N2647*1,IFERROR(NUMBERVALUE(CriteriTecnici!$N2647,".",","),IFERROR(NUMBERVALUE(CriteriTecnici!$N2647,",","."),0))),4)&amp;""),",",".")&amp;", "&amp;CHAR(34)&amp;"numerator"&amp;CHAR(34)&amp;": "&amp;SUBSTITUTE(TRIM(ROUND(IFERROR(CriteriTecnici!$K2647*1,IFERROR(NUMBERVALUE(CriteriTecnici!$K2647,".",","),IFERROR(NUMBERVALUE(CriteriTecnici!$K2647,",","."),0))),4)&amp;""),",",".")&amp;", "&amp;CHAR(34)&amp;"denominator"&amp;CHAR(34)&amp;": "&amp;SUBSTITUTE(TRIM(ROUND(IFERROR(CriteriTecnici!$L2647*1,IFERROR(NUMBERVALUE(CriteriTecnici!$L2647,".",","),IFERROR(NUMBERVALUE(CriteriTecnici!$L2647,",","."),0))),4)&amp;""),",",".")&amp;", "&amp;CHAR(34)&amp;"flag"&amp;CHAR(34)&amp;": "&amp;SUBSTITUTE(TRIM(ROUND(IFERROR(CriteriTecnici!$M2647*1,IFERROR(NUMBERVALUE(CriteriTecnici!$M2647,".",","),IFERROR(NUMBERVALUE(CriteriTecnici!$M2647,",","."),0))),4)&amp;""),",",".")&amp;", "&amp;CHAR(34)&amp;"rawScore"&amp;CHAR(34)&amp;": "&amp;SUBSTITUTE(TRIM(ROUND(IFERROR(CriteriTecnici!$O2647*1,IFERROR(NUMBERVALUE(CriteriTecnici!$O2647,".",","),IFERROR(NUMBERVALUE(CriteriTecnici!$O2647,",","."),0))),4)&amp;""),",",".")&amp;CHAR(125)&amp;IF(TRUE,",",""))</f>
        <v/>
      </c>
    </row>
    <row r="2868">
      <c r="A2868" s="38">
        <f>IF(CriteriTecnici!$A2648="","","    "&amp;CHAR(123)&amp;CHAR(34)&amp;"bidderId"&amp;CHAR(34)&amp;": "&amp;CHAR(34)&amp;SUBSTITUTE(CriteriTecnici!$A2648,CHAR(34),"'")&amp;CHAR(34)&amp;", "&amp;CHAR(34)&amp;"lotId"&amp;CHAR(34)&amp;": "&amp;CHAR(34)&amp;SUBSTITUTE(CriteriTecnici!$C2648,CHAR(34),"'")&amp;CHAR(34)&amp;", "&amp;CHAR(34)&amp;"criterionId"&amp;CHAR(34)&amp;": "&amp;CHAR(34)&amp;SUBSTITUTE(CriteriTecnici!$D2648,CHAR(34),"'")&amp;CHAR(34)&amp;", "&amp;CHAR(34)&amp;"kind"&amp;CHAR(34)&amp;": "&amp;CHAR(34)&amp;SUBSTITUTE(CriteriTecnici!$F2648,CHAR(34),"'")&amp;CHAR(34)&amp;", "&amp;CHAR(34)&amp;"value"&amp;CHAR(34)&amp;": "&amp;SUBSTITUTE(TRIM(ROUND(IFERROR(CriteriTecnici!$N2648*1,IFERROR(NUMBERVALUE(CriteriTecnici!$N2648,".",","),IFERROR(NUMBERVALUE(CriteriTecnici!$N2648,",","."),0))),4)&amp;""),",",".")&amp;", "&amp;CHAR(34)&amp;"numerator"&amp;CHAR(34)&amp;": "&amp;SUBSTITUTE(TRIM(ROUND(IFERROR(CriteriTecnici!$K2648*1,IFERROR(NUMBERVALUE(CriteriTecnici!$K2648,".",","),IFERROR(NUMBERVALUE(CriteriTecnici!$K2648,",","."),0))),4)&amp;""),",",".")&amp;", "&amp;CHAR(34)&amp;"denominator"&amp;CHAR(34)&amp;": "&amp;SUBSTITUTE(TRIM(ROUND(IFERROR(CriteriTecnici!$L2648*1,IFERROR(NUMBERVALUE(CriteriTecnici!$L2648,".",","),IFERROR(NUMBERVALUE(CriteriTecnici!$L2648,",","."),0))),4)&amp;""),",",".")&amp;", "&amp;CHAR(34)&amp;"flag"&amp;CHAR(34)&amp;": "&amp;SUBSTITUTE(TRIM(ROUND(IFERROR(CriteriTecnici!$M2648*1,IFERROR(NUMBERVALUE(CriteriTecnici!$M2648,".",","),IFERROR(NUMBERVALUE(CriteriTecnici!$M2648,",","."),0))),4)&amp;""),",",".")&amp;", "&amp;CHAR(34)&amp;"rawScore"&amp;CHAR(34)&amp;": "&amp;SUBSTITUTE(TRIM(ROUND(IFERROR(CriteriTecnici!$O2648*1,IFERROR(NUMBERVALUE(CriteriTecnici!$O2648,".",","),IFERROR(NUMBERVALUE(CriteriTecnici!$O2648,",","."),0))),4)&amp;""),",",".")&amp;CHAR(125)&amp;IF(TRUE,",",""))</f>
        <v/>
      </c>
    </row>
    <row r="2869">
      <c r="A2869" s="38">
        <f>IF(CriteriTecnici!$A2649="","","    "&amp;CHAR(123)&amp;CHAR(34)&amp;"bidderId"&amp;CHAR(34)&amp;": "&amp;CHAR(34)&amp;SUBSTITUTE(CriteriTecnici!$A2649,CHAR(34),"'")&amp;CHAR(34)&amp;", "&amp;CHAR(34)&amp;"lotId"&amp;CHAR(34)&amp;": "&amp;CHAR(34)&amp;SUBSTITUTE(CriteriTecnici!$C2649,CHAR(34),"'")&amp;CHAR(34)&amp;", "&amp;CHAR(34)&amp;"criterionId"&amp;CHAR(34)&amp;": "&amp;CHAR(34)&amp;SUBSTITUTE(CriteriTecnici!$D2649,CHAR(34),"'")&amp;CHAR(34)&amp;", "&amp;CHAR(34)&amp;"kind"&amp;CHAR(34)&amp;": "&amp;CHAR(34)&amp;SUBSTITUTE(CriteriTecnici!$F2649,CHAR(34),"'")&amp;CHAR(34)&amp;", "&amp;CHAR(34)&amp;"value"&amp;CHAR(34)&amp;": "&amp;SUBSTITUTE(TRIM(ROUND(IFERROR(CriteriTecnici!$N2649*1,IFERROR(NUMBERVALUE(CriteriTecnici!$N2649,".",","),IFERROR(NUMBERVALUE(CriteriTecnici!$N2649,",","."),0))),4)&amp;""),",",".")&amp;", "&amp;CHAR(34)&amp;"numerator"&amp;CHAR(34)&amp;": "&amp;SUBSTITUTE(TRIM(ROUND(IFERROR(CriteriTecnici!$K2649*1,IFERROR(NUMBERVALUE(CriteriTecnici!$K2649,".",","),IFERROR(NUMBERVALUE(CriteriTecnici!$K2649,",","."),0))),4)&amp;""),",",".")&amp;", "&amp;CHAR(34)&amp;"denominator"&amp;CHAR(34)&amp;": "&amp;SUBSTITUTE(TRIM(ROUND(IFERROR(CriteriTecnici!$L2649*1,IFERROR(NUMBERVALUE(CriteriTecnici!$L2649,".",","),IFERROR(NUMBERVALUE(CriteriTecnici!$L2649,",","."),0))),4)&amp;""),",",".")&amp;", "&amp;CHAR(34)&amp;"flag"&amp;CHAR(34)&amp;": "&amp;SUBSTITUTE(TRIM(ROUND(IFERROR(CriteriTecnici!$M2649*1,IFERROR(NUMBERVALUE(CriteriTecnici!$M2649,".",","),IFERROR(NUMBERVALUE(CriteriTecnici!$M2649,",","."),0))),4)&amp;""),",",".")&amp;", "&amp;CHAR(34)&amp;"rawScore"&amp;CHAR(34)&amp;": "&amp;SUBSTITUTE(TRIM(ROUND(IFERROR(CriteriTecnici!$O2649*1,IFERROR(NUMBERVALUE(CriteriTecnici!$O2649,".",","),IFERROR(NUMBERVALUE(CriteriTecnici!$O2649,",","."),0))),4)&amp;""),",",".")&amp;CHAR(125)&amp;IF(TRUE,",",""))</f>
        <v/>
      </c>
    </row>
    <row r="2870">
      <c r="A2870" s="38">
        <f>IF(CriteriTecnici!$A2650="","","    "&amp;CHAR(123)&amp;CHAR(34)&amp;"bidderId"&amp;CHAR(34)&amp;": "&amp;CHAR(34)&amp;SUBSTITUTE(CriteriTecnici!$A2650,CHAR(34),"'")&amp;CHAR(34)&amp;", "&amp;CHAR(34)&amp;"lotId"&amp;CHAR(34)&amp;": "&amp;CHAR(34)&amp;SUBSTITUTE(CriteriTecnici!$C2650,CHAR(34),"'")&amp;CHAR(34)&amp;", "&amp;CHAR(34)&amp;"criterionId"&amp;CHAR(34)&amp;": "&amp;CHAR(34)&amp;SUBSTITUTE(CriteriTecnici!$D2650,CHAR(34),"'")&amp;CHAR(34)&amp;", "&amp;CHAR(34)&amp;"kind"&amp;CHAR(34)&amp;": "&amp;CHAR(34)&amp;SUBSTITUTE(CriteriTecnici!$F2650,CHAR(34),"'")&amp;CHAR(34)&amp;", "&amp;CHAR(34)&amp;"value"&amp;CHAR(34)&amp;": "&amp;SUBSTITUTE(TRIM(ROUND(IFERROR(CriteriTecnici!$N2650*1,IFERROR(NUMBERVALUE(CriteriTecnici!$N2650,".",","),IFERROR(NUMBERVALUE(CriteriTecnici!$N2650,",","."),0))),4)&amp;""),",",".")&amp;", "&amp;CHAR(34)&amp;"numerator"&amp;CHAR(34)&amp;": "&amp;SUBSTITUTE(TRIM(ROUND(IFERROR(CriteriTecnici!$K2650*1,IFERROR(NUMBERVALUE(CriteriTecnici!$K2650,".",","),IFERROR(NUMBERVALUE(CriteriTecnici!$K2650,",","."),0))),4)&amp;""),",",".")&amp;", "&amp;CHAR(34)&amp;"denominator"&amp;CHAR(34)&amp;": "&amp;SUBSTITUTE(TRIM(ROUND(IFERROR(CriteriTecnici!$L2650*1,IFERROR(NUMBERVALUE(CriteriTecnici!$L2650,".",","),IFERROR(NUMBERVALUE(CriteriTecnici!$L2650,",","."),0))),4)&amp;""),",",".")&amp;", "&amp;CHAR(34)&amp;"flag"&amp;CHAR(34)&amp;": "&amp;SUBSTITUTE(TRIM(ROUND(IFERROR(CriteriTecnici!$M2650*1,IFERROR(NUMBERVALUE(CriteriTecnici!$M2650,".",","),IFERROR(NUMBERVALUE(CriteriTecnici!$M2650,",","."),0))),4)&amp;""),",",".")&amp;", "&amp;CHAR(34)&amp;"rawScore"&amp;CHAR(34)&amp;": "&amp;SUBSTITUTE(TRIM(ROUND(IFERROR(CriteriTecnici!$O2650*1,IFERROR(NUMBERVALUE(CriteriTecnici!$O2650,".",","),IFERROR(NUMBERVALUE(CriteriTecnici!$O2650,",","."),0))),4)&amp;""),",",".")&amp;CHAR(125)&amp;IF(TRUE,",",""))</f>
        <v/>
      </c>
    </row>
    <row r="2871">
      <c r="A2871" s="38">
        <f>IF(CriteriTecnici!$A2651="","","    "&amp;CHAR(123)&amp;CHAR(34)&amp;"bidderId"&amp;CHAR(34)&amp;": "&amp;CHAR(34)&amp;SUBSTITUTE(CriteriTecnici!$A2651,CHAR(34),"'")&amp;CHAR(34)&amp;", "&amp;CHAR(34)&amp;"lotId"&amp;CHAR(34)&amp;": "&amp;CHAR(34)&amp;SUBSTITUTE(CriteriTecnici!$C2651,CHAR(34),"'")&amp;CHAR(34)&amp;", "&amp;CHAR(34)&amp;"criterionId"&amp;CHAR(34)&amp;": "&amp;CHAR(34)&amp;SUBSTITUTE(CriteriTecnici!$D2651,CHAR(34),"'")&amp;CHAR(34)&amp;", "&amp;CHAR(34)&amp;"kind"&amp;CHAR(34)&amp;": "&amp;CHAR(34)&amp;SUBSTITUTE(CriteriTecnici!$F2651,CHAR(34),"'")&amp;CHAR(34)&amp;", "&amp;CHAR(34)&amp;"value"&amp;CHAR(34)&amp;": "&amp;SUBSTITUTE(TRIM(ROUND(IFERROR(CriteriTecnici!$N2651*1,IFERROR(NUMBERVALUE(CriteriTecnici!$N2651,".",","),IFERROR(NUMBERVALUE(CriteriTecnici!$N2651,",","."),0))),4)&amp;""),",",".")&amp;", "&amp;CHAR(34)&amp;"numerator"&amp;CHAR(34)&amp;": "&amp;SUBSTITUTE(TRIM(ROUND(IFERROR(CriteriTecnici!$K2651*1,IFERROR(NUMBERVALUE(CriteriTecnici!$K2651,".",","),IFERROR(NUMBERVALUE(CriteriTecnici!$K2651,",","."),0))),4)&amp;""),",",".")&amp;", "&amp;CHAR(34)&amp;"denominator"&amp;CHAR(34)&amp;": "&amp;SUBSTITUTE(TRIM(ROUND(IFERROR(CriteriTecnici!$L2651*1,IFERROR(NUMBERVALUE(CriteriTecnici!$L2651,".",","),IFERROR(NUMBERVALUE(CriteriTecnici!$L2651,",","."),0))),4)&amp;""),",",".")&amp;", "&amp;CHAR(34)&amp;"flag"&amp;CHAR(34)&amp;": "&amp;SUBSTITUTE(TRIM(ROUND(IFERROR(CriteriTecnici!$M2651*1,IFERROR(NUMBERVALUE(CriteriTecnici!$M2651,".",","),IFERROR(NUMBERVALUE(CriteriTecnici!$M2651,",","."),0))),4)&amp;""),",",".")&amp;", "&amp;CHAR(34)&amp;"rawScore"&amp;CHAR(34)&amp;": "&amp;SUBSTITUTE(TRIM(ROUND(IFERROR(CriteriTecnici!$O2651*1,IFERROR(NUMBERVALUE(CriteriTecnici!$O2651,".",","),IFERROR(NUMBERVALUE(CriteriTecnici!$O2651,",","."),0))),4)&amp;""),",",".")&amp;CHAR(125)&amp;IF(TRUE,",",""))</f>
        <v/>
      </c>
    </row>
    <row r="2872">
      <c r="A2872" s="38">
        <f>IF(CriteriTecnici!$A2652="","","    "&amp;CHAR(123)&amp;CHAR(34)&amp;"bidderId"&amp;CHAR(34)&amp;": "&amp;CHAR(34)&amp;SUBSTITUTE(CriteriTecnici!$A2652,CHAR(34),"'")&amp;CHAR(34)&amp;", "&amp;CHAR(34)&amp;"lotId"&amp;CHAR(34)&amp;": "&amp;CHAR(34)&amp;SUBSTITUTE(CriteriTecnici!$C2652,CHAR(34),"'")&amp;CHAR(34)&amp;", "&amp;CHAR(34)&amp;"criterionId"&amp;CHAR(34)&amp;": "&amp;CHAR(34)&amp;SUBSTITUTE(CriteriTecnici!$D2652,CHAR(34),"'")&amp;CHAR(34)&amp;", "&amp;CHAR(34)&amp;"kind"&amp;CHAR(34)&amp;": "&amp;CHAR(34)&amp;SUBSTITUTE(CriteriTecnici!$F2652,CHAR(34),"'")&amp;CHAR(34)&amp;", "&amp;CHAR(34)&amp;"value"&amp;CHAR(34)&amp;": "&amp;SUBSTITUTE(TRIM(ROUND(IFERROR(CriteriTecnici!$N2652*1,IFERROR(NUMBERVALUE(CriteriTecnici!$N2652,".",","),IFERROR(NUMBERVALUE(CriteriTecnici!$N2652,",","."),0))),4)&amp;""),",",".")&amp;", "&amp;CHAR(34)&amp;"numerator"&amp;CHAR(34)&amp;": "&amp;SUBSTITUTE(TRIM(ROUND(IFERROR(CriteriTecnici!$K2652*1,IFERROR(NUMBERVALUE(CriteriTecnici!$K2652,".",","),IFERROR(NUMBERVALUE(CriteriTecnici!$K2652,",","."),0))),4)&amp;""),",",".")&amp;", "&amp;CHAR(34)&amp;"denominator"&amp;CHAR(34)&amp;": "&amp;SUBSTITUTE(TRIM(ROUND(IFERROR(CriteriTecnici!$L2652*1,IFERROR(NUMBERVALUE(CriteriTecnici!$L2652,".",","),IFERROR(NUMBERVALUE(CriteriTecnici!$L2652,",","."),0))),4)&amp;""),",",".")&amp;", "&amp;CHAR(34)&amp;"flag"&amp;CHAR(34)&amp;": "&amp;SUBSTITUTE(TRIM(ROUND(IFERROR(CriteriTecnici!$M2652*1,IFERROR(NUMBERVALUE(CriteriTecnici!$M2652,".",","),IFERROR(NUMBERVALUE(CriteriTecnici!$M2652,",","."),0))),4)&amp;""),",",".")&amp;", "&amp;CHAR(34)&amp;"rawScore"&amp;CHAR(34)&amp;": "&amp;SUBSTITUTE(TRIM(ROUND(IFERROR(CriteriTecnici!$O2652*1,IFERROR(NUMBERVALUE(CriteriTecnici!$O2652,".",","),IFERROR(NUMBERVALUE(CriteriTecnici!$O2652,",","."),0))),4)&amp;""),",",".")&amp;CHAR(125)&amp;IF(TRUE,",",""))</f>
        <v/>
      </c>
    </row>
    <row r="2873">
      <c r="A2873" s="38">
        <f>IF(CriteriTecnici!$A2653="","","    "&amp;CHAR(123)&amp;CHAR(34)&amp;"bidderId"&amp;CHAR(34)&amp;": "&amp;CHAR(34)&amp;SUBSTITUTE(CriteriTecnici!$A2653,CHAR(34),"'")&amp;CHAR(34)&amp;", "&amp;CHAR(34)&amp;"lotId"&amp;CHAR(34)&amp;": "&amp;CHAR(34)&amp;SUBSTITUTE(CriteriTecnici!$C2653,CHAR(34),"'")&amp;CHAR(34)&amp;", "&amp;CHAR(34)&amp;"criterionId"&amp;CHAR(34)&amp;": "&amp;CHAR(34)&amp;SUBSTITUTE(CriteriTecnici!$D2653,CHAR(34),"'")&amp;CHAR(34)&amp;", "&amp;CHAR(34)&amp;"kind"&amp;CHAR(34)&amp;": "&amp;CHAR(34)&amp;SUBSTITUTE(CriteriTecnici!$F2653,CHAR(34),"'")&amp;CHAR(34)&amp;", "&amp;CHAR(34)&amp;"value"&amp;CHAR(34)&amp;": "&amp;SUBSTITUTE(TRIM(ROUND(IFERROR(CriteriTecnici!$N2653*1,IFERROR(NUMBERVALUE(CriteriTecnici!$N2653,".",","),IFERROR(NUMBERVALUE(CriteriTecnici!$N2653,",","."),0))),4)&amp;""),",",".")&amp;", "&amp;CHAR(34)&amp;"numerator"&amp;CHAR(34)&amp;": "&amp;SUBSTITUTE(TRIM(ROUND(IFERROR(CriteriTecnici!$K2653*1,IFERROR(NUMBERVALUE(CriteriTecnici!$K2653,".",","),IFERROR(NUMBERVALUE(CriteriTecnici!$K2653,",","."),0))),4)&amp;""),",",".")&amp;", "&amp;CHAR(34)&amp;"denominator"&amp;CHAR(34)&amp;": "&amp;SUBSTITUTE(TRIM(ROUND(IFERROR(CriteriTecnici!$L2653*1,IFERROR(NUMBERVALUE(CriteriTecnici!$L2653,".",","),IFERROR(NUMBERVALUE(CriteriTecnici!$L2653,",","."),0))),4)&amp;""),",",".")&amp;", "&amp;CHAR(34)&amp;"flag"&amp;CHAR(34)&amp;": "&amp;SUBSTITUTE(TRIM(ROUND(IFERROR(CriteriTecnici!$M2653*1,IFERROR(NUMBERVALUE(CriteriTecnici!$M2653,".",","),IFERROR(NUMBERVALUE(CriteriTecnici!$M2653,",","."),0))),4)&amp;""),",",".")&amp;", "&amp;CHAR(34)&amp;"rawScore"&amp;CHAR(34)&amp;": "&amp;SUBSTITUTE(TRIM(ROUND(IFERROR(CriteriTecnici!$O2653*1,IFERROR(NUMBERVALUE(CriteriTecnici!$O2653,".",","),IFERROR(NUMBERVALUE(CriteriTecnici!$O2653,",","."),0))),4)&amp;""),",",".")&amp;CHAR(125)&amp;IF(TRUE,",",""))</f>
        <v/>
      </c>
    </row>
    <row r="2874">
      <c r="A2874" s="38">
        <f>IF(CriteriTecnici!$A2654="","","    "&amp;CHAR(123)&amp;CHAR(34)&amp;"bidderId"&amp;CHAR(34)&amp;": "&amp;CHAR(34)&amp;SUBSTITUTE(CriteriTecnici!$A2654,CHAR(34),"'")&amp;CHAR(34)&amp;", "&amp;CHAR(34)&amp;"lotId"&amp;CHAR(34)&amp;": "&amp;CHAR(34)&amp;SUBSTITUTE(CriteriTecnici!$C2654,CHAR(34),"'")&amp;CHAR(34)&amp;", "&amp;CHAR(34)&amp;"criterionId"&amp;CHAR(34)&amp;": "&amp;CHAR(34)&amp;SUBSTITUTE(CriteriTecnici!$D2654,CHAR(34),"'")&amp;CHAR(34)&amp;", "&amp;CHAR(34)&amp;"kind"&amp;CHAR(34)&amp;": "&amp;CHAR(34)&amp;SUBSTITUTE(CriteriTecnici!$F2654,CHAR(34),"'")&amp;CHAR(34)&amp;", "&amp;CHAR(34)&amp;"value"&amp;CHAR(34)&amp;": "&amp;SUBSTITUTE(TRIM(ROUND(IFERROR(CriteriTecnici!$N2654*1,IFERROR(NUMBERVALUE(CriteriTecnici!$N2654,".",","),IFERROR(NUMBERVALUE(CriteriTecnici!$N2654,",","."),0))),4)&amp;""),",",".")&amp;", "&amp;CHAR(34)&amp;"numerator"&amp;CHAR(34)&amp;": "&amp;SUBSTITUTE(TRIM(ROUND(IFERROR(CriteriTecnici!$K2654*1,IFERROR(NUMBERVALUE(CriteriTecnici!$K2654,".",","),IFERROR(NUMBERVALUE(CriteriTecnici!$K2654,",","."),0))),4)&amp;""),",",".")&amp;", "&amp;CHAR(34)&amp;"denominator"&amp;CHAR(34)&amp;": "&amp;SUBSTITUTE(TRIM(ROUND(IFERROR(CriteriTecnici!$L2654*1,IFERROR(NUMBERVALUE(CriteriTecnici!$L2654,".",","),IFERROR(NUMBERVALUE(CriteriTecnici!$L2654,",","."),0))),4)&amp;""),",",".")&amp;", "&amp;CHAR(34)&amp;"flag"&amp;CHAR(34)&amp;": "&amp;SUBSTITUTE(TRIM(ROUND(IFERROR(CriteriTecnici!$M2654*1,IFERROR(NUMBERVALUE(CriteriTecnici!$M2654,".",","),IFERROR(NUMBERVALUE(CriteriTecnici!$M2654,",","."),0))),4)&amp;""),",",".")&amp;", "&amp;CHAR(34)&amp;"rawScore"&amp;CHAR(34)&amp;": "&amp;SUBSTITUTE(TRIM(ROUND(IFERROR(CriteriTecnici!$O2654*1,IFERROR(NUMBERVALUE(CriteriTecnici!$O2654,".",","),IFERROR(NUMBERVALUE(CriteriTecnici!$O2654,",","."),0))),4)&amp;""),",",".")&amp;CHAR(125)&amp;IF(TRUE,",",""))</f>
        <v/>
      </c>
    </row>
    <row r="2875">
      <c r="A2875" s="38">
        <f>IF(CriteriTecnici!$A2655="","","    "&amp;CHAR(123)&amp;CHAR(34)&amp;"bidderId"&amp;CHAR(34)&amp;": "&amp;CHAR(34)&amp;SUBSTITUTE(CriteriTecnici!$A2655,CHAR(34),"'")&amp;CHAR(34)&amp;", "&amp;CHAR(34)&amp;"lotId"&amp;CHAR(34)&amp;": "&amp;CHAR(34)&amp;SUBSTITUTE(CriteriTecnici!$C2655,CHAR(34),"'")&amp;CHAR(34)&amp;", "&amp;CHAR(34)&amp;"criterionId"&amp;CHAR(34)&amp;": "&amp;CHAR(34)&amp;SUBSTITUTE(CriteriTecnici!$D2655,CHAR(34),"'")&amp;CHAR(34)&amp;", "&amp;CHAR(34)&amp;"kind"&amp;CHAR(34)&amp;": "&amp;CHAR(34)&amp;SUBSTITUTE(CriteriTecnici!$F2655,CHAR(34),"'")&amp;CHAR(34)&amp;", "&amp;CHAR(34)&amp;"value"&amp;CHAR(34)&amp;": "&amp;SUBSTITUTE(TRIM(ROUND(IFERROR(CriteriTecnici!$N2655*1,IFERROR(NUMBERVALUE(CriteriTecnici!$N2655,".",","),IFERROR(NUMBERVALUE(CriteriTecnici!$N2655,",","."),0))),4)&amp;""),",",".")&amp;", "&amp;CHAR(34)&amp;"numerator"&amp;CHAR(34)&amp;": "&amp;SUBSTITUTE(TRIM(ROUND(IFERROR(CriteriTecnici!$K2655*1,IFERROR(NUMBERVALUE(CriteriTecnici!$K2655,".",","),IFERROR(NUMBERVALUE(CriteriTecnici!$K2655,",","."),0))),4)&amp;""),",",".")&amp;", "&amp;CHAR(34)&amp;"denominator"&amp;CHAR(34)&amp;": "&amp;SUBSTITUTE(TRIM(ROUND(IFERROR(CriteriTecnici!$L2655*1,IFERROR(NUMBERVALUE(CriteriTecnici!$L2655,".",","),IFERROR(NUMBERVALUE(CriteriTecnici!$L2655,",","."),0))),4)&amp;""),",",".")&amp;", "&amp;CHAR(34)&amp;"flag"&amp;CHAR(34)&amp;": "&amp;SUBSTITUTE(TRIM(ROUND(IFERROR(CriteriTecnici!$M2655*1,IFERROR(NUMBERVALUE(CriteriTecnici!$M2655,".",","),IFERROR(NUMBERVALUE(CriteriTecnici!$M2655,",","."),0))),4)&amp;""),",",".")&amp;", "&amp;CHAR(34)&amp;"rawScore"&amp;CHAR(34)&amp;": "&amp;SUBSTITUTE(TRIM(ROUND(IFERROR(CriteriTecnici!$O2655*1,IFERROR(NUMBERVALUE(CriteriTecnici!$O2655,".",","),IFERROR(NUMBERVALUE(CriteriTecnici!$O2655,",","."),0))),4)&amp;""),",",".")&amp;CHAR(125)&amp;IF(TRUE,",",""))</f>
        <v/>
      </c>
    </row>
    <row r="2876">
      <c r="A2876" s="38">
        <f>IF(CriteriTecnici!$A2656="","","    "&amp;CHAR(123)&amp;CHAR(34)&amp;"bidderId"&amp;CHAR(34)&amp;": "&amp;CHAR(34)&amp;SUBSTITUTE(CriteriTecnici!$A2656,CHAR(34),"'")&amp;CHAR(34)&amp;", "&amp;CHAR(34)&amp;"lotId"&amp;CHAR(34)&amp;": "&amp;CHAR(34)&amp;SUBSTITUTE(CriteriTecnici!$C2656,CHAR(34),"'")&amp;CHAR(34)&amp;", "&amp;CHAR(34)&amp;"criterionId"&amp;CHAR(34)&amp;": "&amp;CHAR(34)&amp;SUBSTITUTE(CriteriTecnici!$D2656,CHAR(34),"'")&amp;CHAR(34)&amp;", "&amp;CHAR(34)&amp;"kind"&amp;CHAR(34)&amp;": "&amp;CHAR(34)&amp;SUBSTITUTE(CriteriTecnici!$F2656,CHAR(34),"'")&amp;CHAR(34)&amp;", "&amp;CHAR(34)&amp;"value"&amp;CHAR(34)&amp;": "&amp;SUBSTITUTE(TRIM(ROUND(IFERROR(CriteriTecnici!$N2656*1,IFERROR(NUMBERVALUE(CriteriTecnici!$N2656,".",","),IFERROR(NUMBERVALUE(CriteriTecnici!$N2656,",","."),0))),4)&amp;""),",",".")&amp;", "&amp;CHAR(34)&amp;"numerator"&amp;CHAR(34)&amp;": "&amp;SUBSTITUTE(TRIM(ROUND(IFERROR(CriteriTecnici!$K2656*1,IFERROR(NUMBERVALUE(CriteriTecnici!$K2656,".",","),IFERROR(NUMBERVALUE(CriteriTecnici!$K2656,",","."),0))),4)&amp;""),",",".")&amp;", "&amp;CHAR(34)&amp;"denominator"&amp;CHAR(34)&amp;": "&amp;SUBSTITUTE(TRIM(ROUND(IFERROR(CriteriTecnici!$L2656*1,IFERROR(NUMBERVALUE(CriteriTecnici!$L2656,".",","),IFERROR(NUMBERVALUE(CriteriTecnici!$L2656,",","."),0))),4)&amp;""),",",".")&amp;", "&amp;CHAR(34)&amp;"flag"&amp;CHAR(34)&amp;": "&amp;SUBSTITUTE(TRIM(ROUND(IFERROR(CriteriTecnici!$M2656*1,IFERROR(NUMBERVALUE(CriteriTecnici!$M2656,".",","),IFERROR(NUMBERVALUE(CriteriTecnici!$M2656,",","."),0))),4)&amp;""),",",".")&amp;", "&amp;CHAR(34)&amp;"rawScore"&amp;CHAR(34)&amp;": "&amp;SUBSTITUTE(TRIM(ROUND(IFERROR(CriteriTecnici!$O2656*1,IFERROR(NUMBERVALUE(CriteriTecnici!$O2656,".",","),IFERROR(NUMBERVALUE(CriteriTecnici!$O2656,",","."),0))),4)&amp;""),",",".")&amp;CHAR(125)&amp;IF(TRUE,",",""))</f>
        <v/>
      </c>
    </row>
    <row r="2877">
      <c r="A2877" s="38">
        <f>IF(CriteriTecnici!$A2657="","","    "&amp;CHAR(123)&amp;CHAR(34)&amp;"bidderId"&amp;CHAR(34)&amp;": "&amp;CHAR(34)&amp;SUBSTITUTE(CriteriTecnici!$A2657,CHAR(34),"'")&amp;CHAR(34)&amp;", "&amp;CHAR(34)&amp;"lotId"&amp;CHAR(34)&amp;": "&amp;CHAR(34)&amp;SUBSTITUTE(CriteriTecnici!$C2657,CHAR(34),"'")&amp;CHAR(34)&amp;", "&amp;CHAR(34)&amp;"criterionId"&amp;CHAR(34)&amp;": "&amp;CHAR(34)&amp;SUBSTITUTE(CriteriTecnici!$D2657,CHAR(34),"'")&amp;CHAR(34)&amp;", "&amp;CHAR(34)&amp;"kind"&amp;CHAR(34)&amp;": "&amp;CHAR(34)&amp;SUBSTITUTE(CriteriTecnici!$F2657,CHAR(34),"'")&amp;CHAR(34)&amp;", "&amp;CHAR(34)&amp;"value"&amp;CHAR(34)&amp;": "&amp;SUBSTITUTE(TRIM(ROUND(IFERROR(CriteriTecnici!$N2657*1,IFERROR(NUMBERVALUE(CriteriTecnici!$N2657,".",","),IFERROR(NUMBERVALUE(CriteriTecnici!$N2657,",","."),0))),4)&amp;""),",",".")&amp;", "&amp;CHAR(34)&amp;"numerator"&amp;CHAR(34)&amp;": "&amp;SUBSTITUTE(TRIM(ROUND(IFERROR(CriteriTecnici!$K2657*1,IFERROR(NUMBERVALUE(CriteriTecnici!$K2657,".",","),IFERROR(NUMBERVALUE(CriteriTecnici!$K2657,",","."),0))),4)&amp;""),",",".")&amp;", "&amp;CHAR(34)&amp;"denominator"&amp;CHAR(34)&amp;": "&amp;SUBSTITUTE(TRIM(ROUND(IFERROR(CriteriTecnici!$L2657*1,IFERROR(NUMBERVALUE(CriteriTecnici!$L2657,".",","),IFERROR(NUMBERVALUE(CriteriTecnici!$L2657,",","."),0))),4)&amp;""),",",".")&amp;", "&amp;CHAR(34)&amp;"flag"&amp;CHAR(34)&amp;": "&amp;SUBSTITUTE(TRIM(ROUND(IFERROR(CriteriTecnici!$M2657*1,IFERROR(NUMBERVALUE(CriteriTecnici!$M2657,".",","),IFERROR(NUMBERVALUE(CriteriTecnici!$M2657,",","."),0))),4)&amp;""),",",".")&amp;", "&amp;CHAR(34)&amp;"rawScore"&amp;CHAR(34)&amp;": "&amp;SUBSTITUTE(TRIM(ROUND(IFERROR(CriteriTecnici!$O2657*1,IFERROR(NUMBERVALUE(CriteriTecnici!$O2657,".",","),IFERROR(NUMBERVALUE(CriteriTecnici!$O2657,",","."),0))),4)&amp;""),",",".")&amp;CHAR(125)&amp;IF(TRUE,",",""))</f>
        <v/>
      </c>
    </row>
    <row r="2878">
      <c r="A2878" s="38">
        <f>IF(CriteriTecnici!$A2658="","","    "&amp;CHAR(123)&amp;CHAR(34)&amp;"bidderId"&amp;CHAR(34)&amp;": "&amp;CHAR(34)&amp;SUBSTITUTE(CriteriTecnici!$A2658,CHAR(34),"'")&amp;CHAR(34)&amp;", "&amp;CHAR(34)&amp;"lotId"&amp;CHAR(34)&amp;": "&amp;CHAR(34)&amp;SUBSTITUTE(CriteriTecnici!$C2658,CHAR(34),"'")&amp;CHAR(34)&amp;", "&amp;CHAR(34)&amp;"criterionId"&amp;CHAR(34)&amp;": "&amp;CHAR(34)&amp;SUBSTITUTE(CriteriTecnici!$D2658,CHAR(34),"'")&amp;CHAR(34)&amp;", "&amp;CHAR(34)&amp;"kind"&amp;CHAR(34)&amp;": "&amp;CHAR(34)&amp;SUBSTITUTE(CriteriTecnici!$F2658,CHAR(34),"'")&amp;CHAR(34)&amp;", "&amp;CHAR(34)&amp;"value"&amp;CHAR(34)&amp;": "&amp;SUBSTITUTE(TRIM(ROUND(IFERROR(CriteriTecnici!$N2658*1,IFERROR(NUMBERVALUE(CriteriTecnici!$N2658,".",","),IFERROR(NUMBERVALUE(CriteriTecnici!$N2658,",","."),0))),4)&amp;""),",",".")&amp;", "&amp;CHAR(34)&amp;"numerator"&amp;CHAR(34)&amp;": "&amp;SUBSTITUTE(TRIM(ROUND(IFERROR(CriteriTecnici!$K2658*1,IFERROR(NUMBERVALUE(CriteriTecnici!$K2658,".",","),IFERROR(NUMBERVALUE(CriteriTecnici!$K2658,",","."),0))),4)&amp;""),",",".")&amp;", "&amp;CHAR(34)&amp;"denominator"&amp;CHAR(34)&amp;": "&amp;SUBSTITUTE(TRIM(ROUND(IFERROR(CriteriTecnici!$L2658*1,IFERROR(NUMBERVALUE(CriteriTecnici!$L2658,".",","),IFERROR(NUMBERVALUE(CriteriTecnici!$L2658,",","."),0))),4)&amp;""),",",".")&amp;", "&amp;CHAR(34)&amp;"flag"&amp;CHAR(34)&amp;": "&amp;SUBSTITUTE(TRIM(ROUND(IFERROR(CriteriTecnici!$M2658*1,IFERROR(NUMBERVALUE(CriteriTecnici!$M2658,".",","),IFERROR(NUMBERVALUE(CriteriTecnici!$M2658,",","."),0))),4)&amp;""),",",".")&amp;", "&amp;CHAR(34)&amp;"rawScore"&amp;CHAR(34)&amp;": "&amp;SUBSTITUTE(TRIM(ROUND(IFERROR(CriteriTecnici!$O2658*1,IFERROR(NUMBERVALUE(CriteriTecnici!$O2658,".",","),IFERROR(NUMBERVALUE(CriteriTecnici!$O2658,",","."),0))),4)&amp;""),",",".")&amp;CHAR(125)&amp;IF(TRUE,",",""))</f>
        <v/>
      </c>
    </row>
    <row r="2879">
      <c r="A2879" s="38">
        <f>IF(CriteriTecnici!$A2659="","","    "&amp;CHAR(123)&amp;CHAR(34)&amp;"bidderId"&amp;CHAR(34)&amp;": "&amp;CHAR(34)&amp;SUBSTITUTE(CriteriTecnici!$A2659,CHAR(34),"'")&amp;CHAR(34)&amp;", "&amp;CHAR(34)&amp;"lotId"&amp;CHAR(34)&amp;": "&amp;CHAR(34)&amp;SUBSTITUTE(CriteriTecnici!$C2659,CHAR(34),"'")&amp;CHAR(34)&amp;", "&amp;CHAR(34)&amp;"criterionId"&amp;CHAR(34)&amp;": "&amp;CHAR(34)&amp;SUBSTITUTE(CriteriTecnici!$D2659,CHAR(34),"'")&amp;CHAR(34)&amp;", "&amp;CHAR(34)&amp;"kind"&amp;CHAR(34)&amp;": "&amp;CHAR(34)&amp;SUBSTITUTE(CriteriTecnici!$F2659,CHAR(34),"'")&amp;CHAR(34)&amp;", "&amp;CHAR(34)&amp;"value"&amp;CHAR(34)&amp;": "&amp;SUBSTITUTE(TRIM(ROUND(IFERROR(CriteriTecnici!$N2659*1,IFERROR(NUMBERVALUE(CriteriTecnici!$N2659,".",","),IFERROR(NUMBERVALUE(CriteriTecnici!$N2659,",","."),0))),4)&amp;""),",",".")&amp;", "&amp;CHAR(34)&amp;"numerator"&amp;CHAR(34)&amp;": "&amp;SUBSTITUTE(TRIM(ROUND(IFERROR(CriteriTecnici!$K2659*1,IFERROR(NUMBERVALUE(CriteriTecnici!$K2659,".",","),IFERROR(NUMBERVALUE(CriteriTecnici!$K2659,",","."),0))),4)&amp;""),",",".")&amp;", "&amp;CHAR(34)&amp;"denominator"&amp;CHAR(34)&amp;": "&amp;SUBSTITUTE(TRIM(ROUND(IFERROR(CriteriTecnici!$L2659*1,IFERROR(NUMBERVALUE(CriteriTecnici!$L2659,".",","),IFERROR(NUMBERVALUE(CriteriTecnici!$L2659,",","."),0))),4)&amp;""),",",".")&amp;", "&amp;CHAR(34)&amp;"flag"&amp;CHAR(34)&amp;": "&amp;SUBSTITUTE(TRIM(ROUND(IFERROR(CriteriTecnici!$M2659*1,IFERROR(NUMBERVALUE(CriteriTecnici!$M2659,".",","),IFERROR(NUMBERVALUE(CriteriTecnici!$M2659,",","."),0))),4)&amp;""),",",".")&amp;", "&amp;CHAR(34)&amp;"rawScore"&amp;CHAR(34)&amp;": "&amp;SUBSTITUTE(TRIM(ROUND(IFERROR(CriteriTecnici!$O2659*1,IFERROR(NUMBERVALUE(CriteriTecnici!$O2659,".",","),IFERROR(NUMBERVALUE(CriteriTecnici!$O2659,",","."),0))),4)&amp;""),",",".")&amp;CHAR(125)&amp;IF(TRUE,",",""))</f>
        <v/>
      </c>
    </row>
    <row r="2880">
      <c r="A2880" s="38">
        <f>IF(CriteriTecnici!$A2660="","","    "&amp;CHAR(123)&amp;CHAR(34)&amp;"bidderId"&amp;CHAR(34)&amp;": "&amp;CHAR(34)&amp;SUBSTITUTE(CriteriTecnici!$A2660,CHAR(34),"'")&amp;CHAR(34)&amp;", "&amp;CHAR(34)&amp;"lotId"&amp;CHAR(34)&amp;": "&amp;CHAR(34)&amp;SUBSTITUTE(CriteriTecnici!$C2660,CHAR(34),"'")&amp;CHAR(34)&amp;", "&amp;CHAR(34)&amp;"criterionId"&amp;CHAR(34)&amp;": "&amp;CHAR(34)&amp;SUBSTITUTE(CriteriTecnici!$D2660,CHAR(34),"'")&amp;CHAR(34)&amp;", "&amp;CHAR(34)&amp;"kind"&amp;CHAR(34)&amp;": "&amp;CHAR(34)&amp;SUBSTITUTE(CriteriTecnici!$F2660,CHAR(34),"'")&amp;CHAR(34)&amp;", "&amp;CHAR(34)&amp;"value"&amp;CHAR(34)&amp;": "&amp;SUBSTITUTE(TRIM(ROUND(IFERROR(CriteriTecnici!$N2660*1,IFERROR(NUMBERVALUE(CriteriTecnici!$N2660,".",","),IFERROR(NUMBERVALUE(CriteriTecnici!$N2660,",","."),0))),4)&amp;""),",",".")&amp;", "&amp;CHAR(34)&amp;"numerator"&amp;CHAR(34)&amp;": "&amp;SUBSTITUTE(TRIM(ROUND(IFERROR(CriteriTecnici!$K2660*1,IFERROR(NUMBERVALUE(CriteriTecnici!$K2660,".",","),IFERROR(NUMBERVALUE(CriteriTecnici!$K2660,",","."),0))),4)&amp;""),",",".")&amp;", "&amp;CHAR(34)&amp;"denominator"&amp;CHAR(34)&amp;": "&amp;SUBSTITUTE(TRIM(ROUND(IFERROR(CriteriTecnici!$L2660*1,IFERROR(NUMBERVALUE(CriteriTecnici!$L2660,".",","),IFERROR(NUMBERVALUE(CriteriTecnici!$L2660,",","."),0))),4)&amp;""),",",".")&amp;", "&amp;CHAR(34)&amp;"flag"&amp;CHAR(34)&amp;": "&amp;SUBSTITUTE(TRIM(ROUND(IFERROR(CriteriTecnici!$M2660*1,IFERROR(NUMBERVALUE(CriteriTecnici!$M2660,".",","),IFERROR(NUMBERVALUE(CriteriTecnici!$M2660,",","."),0))),4)&amp;""),",",".")&amp;", "&amp;CHAR(34)&amp;"rawScore"&amp;CHAR(34)&amp;": "&amp;SUBSTITUTE(TRIM(ROUND(IFERROR(CriteriTecnici!$O2660*1,IFERROR(NUMBERVALUE(CriteriTecnici!$O2660,".",","),IFERROR(NUMBERVALUE(CriteriTecnici!$O2660,",","."),0))),4)&amp;""),",",".")&amp;CHAR(125)&amp;IF(TRUE,",",""))</f>
        <v/>
      </c>
    </row>
    <row r="2881">
      <c r="A2881" s="38">
        <f>IF(CriteriTecnici!$A2661="","","    "&amp;CHAR(123)&amp;CHAR(34)&amp;"bidderId"&amp;CHAR(34)&amp;": "&amp;CHAR(34)&amp;SUBSTITUTE(CriteriTecnici!$A2661,CHAR(34),"'")&amp;CHAR(34)&amp;", "&amp;CHAR(34)&amp;"lotId"&amp;CHAR(34)&amp;": "&amp;CHAR(34)&amp;SUBSTITUTE(CriteriTecnici!$C2661,CHAR(34),"'")&amp;CHAR(34)&amp;", "&amp;CHAR(34)&amp;"criterionId"&amp;CHAR(34)&amp;": "&amp;CHAR(34)&amp;SUBSTITUTE(CriteriTecnici!$D2661,CHAR(34),"'")&amp;CHAR(34)&amp;", "&amp;CHAR(34)&amp;"kind"&amp;CHAR(34)&amp;": "&amp;CHAR(34)&amp;SUBSTITUTE(CriteriTecnici!$F2661,CHAR(34),"'")&amp;CHAR(34)&amp;", "&amp;CHAR(34)&amp;"value"&amp;CHAR(34)&amp;": "&amp;SUBSTITUTE(TRIM(ROUND(IFERROR(CriteriTecnici!$N2661*1,IFERROR(NUMBERVALUE(CriteriTecnici!$N2661,".",","),IFERROR(NUMBERVALUE(CriteriTecnici!$N2661,",","."),0))),4)&amp;""),",",".")&amp;", "&amp;CHAR(34)&amp;"numerator"&amp;CHAR(34)&amp;": "&amp;SUBSTITUTE(TRIM(ROUND(IFERROR(CriteriTecnici!$K2661*1,IFERROR(NUMBERVALUE(CriteriTecnici!$K2661,".",","),IFERROR(NUMBERVALUE(CriteriTecnici!$K2661,",","."),0))),4)&amp;""),",",".")&amp;", "&amp;CHAR(34)&amp;"denominator"&amp;CHAR(34)&amp;": "&amp;SUBSTITUTE(TRIM(ROUND(IFERROR(CriteriTecnici!$L2661*1,IFERROR(NUMBERVALUE(CriteriTecnici!$L2661,".",","),IFERROR(NUMBERVALUE(CriteriTecnici!$L2661,",","."),0))),4)&amp;""),",",".")&amp;", "&amp;CHAR(34)&amp;"flag"&amp;CHAR(34)&amp;": "&amp;SUBSTITUTE(TRIM(ROUND(IFERROR(CriteriTecnici!$M2661*1,IFERROR(NUMBERVALUE(CriteriTecnici!$M2661,".",","),IFERROR(NUMBERVALUE(CriteriTecnici!$M2661,",","."),0))),4)&amp;""),",",".")&amp;", "&amp;CHAR(34)&amp;"rawScore"&amp;CHAR(34)&amp;": "&amp;SUBSTITUTE(TRIM(ROUND(IFERROR(CriteriTecnici!$O2661*1,IFERROR(NUMBERVALUE(CriteriTecnici!$O2661,".",","),IFERROR(NUMBERVALUE(CriteriTecnici!$O2661,",","."),0))),4)&amp;""),",",".")&amp;CHAR(125)&amp;IF(TRUE,",",""))</f>
        <v/>
      </c>
    </row>
    <row r="2882">
      <c r="A2882" s="38">
        <f>IF(CriteriTecnici!$A2662="","","    "&amp;CHAR(123)&amp;CHAR(34)&amp;"bidderId"&amp;CHAR(34)&amp;": "&amp;CHAR(34)&amp;SUBSTITUTE(CriteriTecnici!$A2662,CHAR(34),"'")&amp;CHAR(34)&amp;", "&amp;CHAR(34)&amp;"lotId"&amp;CHAR(34)&amp;": "&amp;CHAR(34)&amp;SUBSTITUTE(CriteriTecnici!$C2662,CHAR(34),"'")&amp;CHAR(34)&amp;", "&amp;CHAR(34)&amp;"criterionId"&amp;CHAR(34)&amp;": "&amp;CHAR(34)&amp;SUBSTITUTE(CriteriTecnici!$D2662,CHAR(34),"'")&amp;CHAR(34)&amp;", "&amp;CHAR(34)&amp;"kind"&amp;CHAR(34)&amp;": "&amp;CHAR(34)&amp;SUBSTITUTE(CriteriTecnici!$F2662,CHAR(34),"'")&amp;CHAR(34)&amp;", "&amp;CHAR(34)&amp;"value"&amp;CHAR(34)&amp;": "&amp;SUBSTITUTE(TRIM(ROUND(IFERROR(CriteriTecnici!$N2662*1,IFERROR(NUMBERVALUE(CriteriTecnici!$N2662,".",","),IFERROR(NUMBERVALUE(CriteriTecnici!$N2662,",","."),0))),4)&amp;""),",",".")&amp;", "&amp;CHAR(34)&amp;"numerator"&amp;CHAR(34)&amp;": "&amp;SUBSTITUTE(TRIM(ROUND(IFERROR(CriteriTecnici!$K2662*1,IFERROR(NUMBERVALUE(CriteriTecnici!$K2662,".",","),IFERROR(NUMBERVALUE(CriteriTecnici!$K2662,",","."),0))),4)&amp;""),",",".")&amp;", "&amp;CHAR(34)&amp;"denominator"&amp;CHAR(34)&amp;": "&amp;SUBSTITUTE(TRIM(ROUND(IFERROR(CriteriTecnici!$L2662*1,IFERROR(NUMBERVALUE(CriteriTecnici!$L2662,".",","),IFERROR(NUMBERVALUE(CriteriTecnici!$L2662,",","."),0))),4)&amp;""),",",".")&amp;", "&amp;CHAR(34)&amp;"flag"&amp;CHAR(34)&amp;": "&amp;SUBSTITUTE(TRIM(ROUND(IFERROR(CriteriTecnici!$M2662*1,IFERROR(NUMBERVALUE(CriteriTecnici!$M2662,".",","),IFERROR(NUMBERVALUE(CriteriTecnici!$M2662,",","."),0))),4)&amp;""),",",".")&amp;", "&amp;CHAR(34)&amp;"rawScore"&amp;CHAR(34)&amp;": "&amp;SUBSTITUTE(TRIM(ROUND(IFERROR(CriteriTecnici!$O2662*1,IFERROR(NUMBERVALUE(CriteriTecnici!$O2662,".",","),IFERROR(NUMBERVALUE(CriteriTecnici!$O2662,",","."),0))),4)&amp;""),",",".")&amp;CHAR(125)&amp;IF(TRUE,",",""))</f>
        <v/>
      </c>
    </row>
    <row r="2883">
      <c r="A2883" s="38">
        <f>IF(CriteriTecnici!$A2663="","","    "&amp;CHAR(123)&amp;CHAR(34)&amp;"bidderId"&amp;CHAR(34)&amp;": "&amp;CHAR(34)&amp;SUBSTITUTE(CriteriTecnici!$A2663,CHAR(34),"'")&amp;CHAR(34)&amp;", "&amp;CHAR(34)&amp;"lotId"&amp;CHAR(34)&amp;": "&amp;CHAR(34)&amp;SUBSTITUTE(CriteriTecnici!$C2663,CHAR(34),"'")&amp;CHAR(34)&amp;", "&amp;CHAR(34)&amp;"criterionId"&amp;CHAR(34)&amp;": "&amp;CHAR(34)&amp;SUBSTITUTE(CriteriTecnici!$D2663,CHAR(34),"'")&amp;CHAR(34)&amp;", "&amp;CHAR(34)&amp;"kind"&amp;CHAR(34)&amp;": "&amp;CHAR(34)&amp;SUBSTITUTE(CriteriTecnici!$F2663,CHAR(34),"'")&amp;CHAR(34)&amp;", "&amp;CHAR(34)&amp;"value"&amp;CHAR(34)&amp;": "&amp;SUBSTITUTE(TRIM(ROUND(IFERROR(CriteriTecnici!$N2663*1,IFERROR(NUMBERVALUE(CriteriTecnici!$N2663,".",","),IFERROR(NUMBERVALUE(CriteriTecnici!$N2663,",","."),0))),4)&amp;""),",",".")&amp;", "&amp;CHAR(34)&amp;"numerator"&amp;CHAR(34)&amp;": "&amp;SUBSTITUTE(TRIM(ROUND(IFERROR(CriteriTecnici!$K2663*1,IFERROR(NUMBERVALUE(CriteriTecnici!$K2663,".",","),IFERROR(NUMBERVALUE(CriteriTecnici!$K2663,",","."),0))),4)&amp;""),",",".")&amp;", "&amp;CHAR(34)&amp;"denominator"&amp;CHAR(34)&amp;": "&amp;SUBSTITUTE(TRIM(ROUND(IFERROR(CriteriTecnici!$L2663*1,IFERROR(NUMBERVALUE(CriteriTecnici!$L2663,".",","),IFERROR(NUMBERVALUE(CriteriTecnici!$L2663,",","."),0))),4)&amp;""),",",".")&amp;", "&amp;CHAR(34)&amp;"flag"&amp;CHAR(34)&amp;": "&amp;SUBSTITUTE(TRIM(ROUND(IFERROR(CriteriTecnici!$M2663*1,IFERROR(NUMBERVALUE(CriteriTecnici!$M2663,".",","),IFERROR(NUMBERVALUE(CriteriTecnici!$M2663,",","."),0))),4)&amp;""),",",".")&amp;", "&amp;CHAR(34)&amp;"rawScore"&amp;CHAR(34)&amp;": "&amp;SUBSTITUTE(TRIM(ROUND(IFERROR(CriteriTecnici!$O2663*1,IFERROR(NUMBERVALUE(CriteriTecnici!$O2663,".",","),IFERROR(NUMBERVALUE(CriteriTecnici!$O2663,",","."),0))),4)&amp;""),",",".")&amp;CHAR(125)&amp;IF(TRUE,",",""))</f>
        <v/>
      </c>
    </row>
    <row r="2884">
      <c r="A2884" s="38">
        <f>IF(CriteriTecnici!$A2664="","","    "&amp;CHAR(123)&amp;CHAR(34)&amp;"bidderId"&amp;CHAR(34)&amp;": "&amp;CHAR(34)&amp;SUBSTITUTE(CriteriTecnici!$A2664,CHAR(34),"'")&amp;CHAR(34)&amp;", "&amp;CHAR(34)&amp;"lotId"&amp;CHAR(34)&amp;": "&amp;CHAR(34)&amp;SUBSTITUTE(CriteriTecnici!$C2664,CHAR(34),"'")&amp;CHAR(34)&amp;", "&amp;CHAR(34)&amp;"criterionId"&amp;CHAR(34)&amp;": "&amp;CHAR(34)&amp;SUBSTITUTE(CriteriTecnici!$D2664,CHAR(34),"'")&amp;CHAR(34)&amp;", "&amp;CHAR(34)&amp;"kind"&amp;CHAR(34)&amp;": "&amp;CHAR(34)&amp;SUBSTITUTE(CriteriTecnici!$F2664,CHAR(34),"'")&amp;CHAR(34)&amp;", "&amp;CHAR(34)&amp;"value"&amp;CHAR(34)&amp;": "&amp;SUBSTITUTE(TRIM(ROUND(IFERROR(CriteriTecnici!$N2664*1,IFERROR(NUMBERVALUE(CriteriTecnici!$N2664,".",","),IFERROR(NUMBERVALUE(CriteriTecnici!$N2664,",","."),0))),4)&amp;""),",",".")&amp;", "&amp;CHAR(34)&amp;"numerator"&amp;CHAR(34)&amp;": "&amp;SUBSTITUTE(TRIM(ROUND(IFERROR(CriteriTecnici!$K2664*1,IFERROR(NUMBERVALUE(CriteriTecnici!$K2664,".",","),IFERROR(NUMBERVALUE(CriteriTecnici!$K2664,",","."),0))),4)&amp;""),",",".")&amp;", "&amp;CHAR(34)&amp;"denominator"&amp;CHAR(34)&amp;": "&amp;SUBSTITUTE(TRIM(ROUND(IFERROR(CriteriTecnici!$L2664*1,IFERROR(NUMBERVALUE(CriteriTecnici!$L2664,".",","),IFERROR(NUMBERVALUE(CriteriTecnici!$L2664,",","."),0))),4)&amp;""),",",".")&amp;", "&amp;CHAR(34)&amp;"flag"&amp;CHAR(34)&amp;": "&amp;SUBSTITUTE(TRIM(ROUND(IFERROR(CriteriTecnici!$M2664*1,IFERROR(NUMBERVALUE(CriteriTecnici!$M2664,".",","),IFERROR(NUMBERVALUE(CriteriTecnici!$M2664,",","."),0))),4)&amp;""),",",".")&amp;", "&amp;CHAR(34)&amp;"rawScore"&amp;CHAR(34)&amp;": "&amp;SUBSTITUTE(TRIM(ROUND(IFERROR(CriteriTecnici!$O2664*1,IFERROR(NUMBERVALUE(CriteriTecnici!$O2664,".",","),IFERROR(NUMBERVALUE(CriteriTecnici!$O2664,",","."),0))),4)&amp;""),",",".")&amp;CHAR(125)&amp;IF(TRUE,",",""))</f>
        <v/>
      </c>
    </row>
    <row r="2885">
      <c r="A2885" s="38">
        <f>IF(CriteriTecnici!$A2665="","","    "&amp;CHAR(123)&amp;CHAR(34)&amp;"bidderId"&amp;CHAR(34)&amp;": "&amp;CHAR(34)&amp;SUBSTITUTE(CriteriTecnici!$A2665,CHAR(34),"'")&amp;CHAR(34)&amp;", "&amp;CHAR(34)&amp;"lotId"&amp;CHAR(34)&amp;": "&amp;CHAR(34)&amp;SUBSTITUTE(CriteriTecnici!$C2665,CHAR(34),"'")&amp;CHAR(34)&amp;", "&amp;CHAR(34)&amp;"criterionId"&amp;CHAR(34)&amp;": "&amp;CHAR(34)&amp;SUBSTITUTE(CriteriTecnici!$D2665,CHAR(34),"'")&amp;CHAR(34)&amp;", "&amp;CHAR(34)&amp;"kind"&amp;CHAR(34)&amp;": "&amp;CHAR(34)&amp;SUBSTITUTE(CriteriTecnici!$F2665,CHAR(34),"'")&amp;CHAR(34)&amp;", "&amp;CHAR(34)&amp;"value"&amp;CHAR(34)&amp;": "&amp;SUBSTITUTE(TRIM(ROUND(IFERROR(CriteriTecnici!$N2665*1,IFERROR(NUMBERVALUE(CriteriTecnici!$N2665,".",","),IFERROR(NUMBERVALUE(CriteriTecnici!$N2665,",","."),0))),4)&amp;""),",",".")&amp;", "&amp;CHAR(34)&amp;"numerator"&amp;CHAR(34)&amp;": "&amp;SUBSTITUTE(TRIM(ROUND(IFERROR(CriteriTecnici!$K2665*1,IFERROR(NUMBERVALUE(CriteriTecnici!$K2665,".",","),IFERROR(NUMBERVALUE(CriteriTecnici!$K2665,",","."),0))),4)&amp;""),",",".")&amp;", "&amp;CHAR(34)&amp;"denominator"&amp;CHAR(34)&amp;": "&amp;SUBSTITUTE(TRIM(ROUND(IFERROR(CriteriTecnici!$L2665*1,IFERROR(NUMBERVALUE(CriteriTecnici!$L2665,".",","),IFERROR(NUMBERVALUE(CriteriTecnici!$L2665,",","."),0))),4)&amp;""),",",".")&amp;", "&amp;CHAR(34)&amp;"flag"&amp;CHAR(34)&amp;": "&amp;SUBSTITUTE(TRIM(ROUND(IFERROR(CriteriTecnici!$M2665*1,IFERROR(NUMBERVALUE(CriteriTecnici!$M2665,".",","),IFERROR(NUMBERVALUE(CriteriTecnici!$M2665,",","."),0))),4)&amp;""),",",".")&amp;", "&amp;CHAR(34)&amp;"rawScore"&amp;CHAR(34)&amp;": "&amp;SUBSTITUTE(TRIM(ROUND(IFERROR(CriteriTecnici!$O2665*1,IFERROR(NUMBERVALUE(CriteriTecnici!$O2665,".",","),IFERROR(NUMBERVALUE(CriteriTecnici!$O2665,",","."),0))),4)&amp;""),",",".")&amp;CHAR(125)&amp;IF(TRUE,",",""))</f>
        <v/>
      </c>
    </row>
    <row r="2886">
      <c r="A2886" s="38">
        <f>IF(CriteriTecnici!$A2666="","","    "&amp;CHAR(123)&amp;CHAR(34)&amp;"bidderId"&amp;CHAR(34)&amp;": "&amp;CHAR(34)&amp;SUBSTITUTE(CriteriTecnici!$A2666,CHAR(34),"'")&amp;CHAR(34)&amp;", "&amp;CHAR(34)&amp;"lotId"&amp;CHAR(34)&amp;": "&amp;CHAR(34)&amp;SUBSTITUTE(CriteriTecnici!$C2666,CHAR(34),"'")&amp;CHAR(34)&amp;", "&amp;CHAR(34)&amp;"criterionId"&amp;CHAR(34)&amp;": "&amp;CHAR(34)&amp;SUBSTITUTE(CriteriTecnici!$D2666,CHAR(34),"'")&amp;CHAR(34)&amp;", "&amp;CHAR(34)&amp;"kind"&amp;CHAR(34)&amp;": "&amp;CHAR(34)&amp;SUBSTITUTE(CriteriTecnici!$F2666,CHAR(34),"'")&amp;CHAR(34)&amp;", "&amp;CHAR(34)&amp;"value"&amp;CHAR(34)&amp;": "&amp;SUBSTITUTE(TRIM(ROUND(IFERROR(CriteriTecnici!$N2666*1,IFERROR(NUMBERVALUE(CriteriTecnici!$N2666,".",","),IFERROR(NUMBERVALUE(CriteriTecnici!$N2666,",","."),0))),4)&amp;""),",",".")&amp;", "&amp;CHAR(34)&amp;"numerator"&amp;CHAR(34)&amp;": "&amp;SUBSTITUTE(TRIM(ROUND(IFERROR(CriteriTecnici!$K2666*1,IFERROR(NUMBERVALUE(CriteriTecnici!$K2666,".",","),IFERROR(NUMBERVALUE(CriteriTecnici!$K2666,",","."),0))),4)&amp;""),",",".")&amp;", "&amp;CHAR(34)&amp;"denominator"&amp;CHAR(34)&amp;": "&amp;SUBSTITUTE(TRIM(ROUND(IFERROR(CriteriTecnici!$L2666*1,IFERROR(NUMBERVALUE(CriteriTecnici!$L2666,".",","),IFERROR(NUMBERVALUE(CriteriTecnici!$L2666,",","."),0))),4)&amp;""),",",".")&amp;", "&amp;CHAR(34)&amp;"flag"&amp;CHAR(34)&amp;": "&amp;SUBSTITUTE(TRIM(ROUND(IFERROR(CriteriTecnici!$M2666*1,IFERROR(NUMBERVALUE(CriteriTecnici!$M2666,".",","),IFERROR(NUMBERVALUE(CriteriTecnici!$M2666,",","."),0))),4)&amp;""),",",".")&amp;", "&amp;CHAR(34)&amp;"rawScore"&amp;CHAR(34)&amp;": "&amp;SUBSTITUTE(TRIM(ROUND(IFERROR(CriteriTecnici!$O2666*1,IFERROR(NUMBERVALUE(CriteriTecnici!$O2666,".",","),IFERROR(NUMBERVALUE(CriteriTecnici!$O2666,",","."),0))),4)&amp;""),",",".")&amp;CHAR(125)&amp;IF(TRUE,",",""))</f>
        <v/>
      </c>
    </row>
    <row r="2887">
      <c r="A2887" s="38">
        <f>IF(CriteriTecnici!$A2667="","","    "&amp;CHAR(123)&amp;CHAR(34)&amp;"bidderId"&amp;CHAR(34)&amp;": "&amp;CHAR(34)&amp;SUBSTITUTE(CriteriTecnici!$A2667,CHAR(34),"'")&amp;CHAR(34)&amp;", "&amp;CHAR(34)&amp;"lotId"&amp;CHAR(34)&amp;": "&amp;CHAR(34)&amp;SUBSTITUTE(CriteriTecnici!$C2667,CHAR(34),"'")&amp;CHAR(34)&amp;", "&amp;CHAR(34)&amp;"criterionId"&amp;CHAR(34)&amp;": "&amp;CHAR(34)&amp;SUBSTITUTE(CriteriTecnici!$D2667,CHAR(34),"'")&amp;CHAR(34)&amp;", "&amp;CHAR(34)&amp;"kind"&amp;CHAR(34)&amp;": "&amp;CHAR(34)&amp;SUBSTITUTE(CriteriTecnici!$F2667,CHAR(34),"'")&amp;CHAR(34)&amp;", "&amp;CHAR(34)&amp;"value"&amp;CHAR(34)&amp;": "&amp;SUBSTITUTE(TRIM(ROUND(IFERROR(CriteriTecnici!$N2667*1,IFERROR(NUMBERVALUE(CriteriTecnici!$N2667,".",","),IFERROR(NUMBERVALUE(CriteriTecnici!$N2667,",","."),0))),4)&amp;""),",",".")&amp;", "&amp;CHAR(34)&amp;"numerator"&amp;CHAR(34)&amp;": "&amp;SUBSTITUTE(TRIM(ROUND(IFERROR(CriteriTecnici!$K2667*1,IFERROR(NUMBERVALUE(CriteriTecnici!$K2667,".",","),IFERROR(NUMBERVALUE(CriteriTecnici!$K2667,",","."),0))),4)&amp;""),",",".")&amp;", "&amp;CHAR(34)&amp;"denominator"&amp;CHAR(34)&amp;": "&amp;SUBSTITUTE(TRIM(ROUND(IFERROR(CriteriTecnici!$L2667*1,IFERROR(NUMBERVALUE(CriteriTecnici!$L2667,".",","),IFERROR(NUMBERVALUE(CriteriTecnici!$L2667,",","."),0))),4)&amp;""),",",".")&amp;", "&amp;CHAR(34)&amp;"flag"&amp;CHAR(34)&amp;": "&amp;SUBSTITUTE(TRIM(ROUND(IFERROR(CriteriTecnici!$M2667*1,IFERROR(NUMBERVALUE(CriteriTecnici!$M2667,".",","),IFERROR(NUMBERVALUE(CriteriTecnici!$M2667,",","."),0))),4)&amp;""),",",".")&amp;", "&amp;CHAR(34)&amp;"rawScore"&amp;CHAR(34)&amp;": "&amp;SUBSTITUTE(TRIM(ROUND(IFERROR(CriteriTecnici!$O2667*1,IFERROR(NUMBERVALUE(CriteriTecnici!$O2667,".",","),IFERROR(NUMBERVALUE(CriteriTecnici!$O2667,",","."),0))),4)&amp;""),",",".")&amp;CHAR(125)&amp;IF(TRUE,",",""))</f>
        <v/>
      </c>
    </row>
    <row r="2888">
      <c r="A2888" s="38">
        <f>IF(CriteriTecnici!$A2668="","","    "&amp;CHAR(123)&amp;CHAR(34)&amp;"bidderId"&amp;CHAR(34)&amp;": "&amp;CHAR(34)&amp;SUBSTITUTE(CriteriTecnici!$A2668,CHAR(34),"'")&amp;CHAR(34)&amp;", "&amp;CHAR(34)&amp;"lotId"&amp;CHAR(34)&amp;": "&amp;CHAR(34)&amp;SUBSTITUTE(CriteriTecnici!$C2668,CHAR(34),"'")&amp;CHAR(34)&amp;", "&amp;CHAR(34)&amp;"criterionId"&amp;CHAR(34)&amp;": "&amp;CHAR(34)&amp;SUBSTITUTE(CriteriTecnici!$D2668,CHAR(34),"'")&amp;CHAR(34)&amp;", "&amp;CHAR(34)&amp;"kind"&amp;CHAR(34)&amp;": "&amp;CHAR(34)&amp;SUBSTITUTE(CriteriTecnici!$F2668,CHAR(34),"'")&amp;CHAR(34)&amp;", "&amp;CHAR(34)&amp;"value"&amp;CHAR(34)&amp;": "&amp;SUBSTITUTE(TRIM(ROUND(IFERROR(CriteriTecnici!$N2668*1,IFERROR(NUMBERVALUE(CriteriTecnici!$N2668,".",","),IFERROR(NUMBERVALUE(CriteriTecnici!$N2668,",","."),0))),4)&amp;""),",",".")&amp;", "&amp;CHAR(34)&amp;"numerator"&amp;CHAR(34)&amp;": "&amp;SUBSTITUTE(TRIM(ROUND(IFERROR(CriteriTecnici!$K2668*1,IFERROR(NUMBERVALUE(CriteriTecnici!$K2668,".",","),IFERROR(NUMBERVALUE(CriteriTecnici!$K2668,",","."),0))),4)&amp;""),",",".")&amp;", "&amp;CHAR(34)&amp;"denominator"&amp;CHAR(34)&amp;": "&amp;SUBSTITUTE(TRIM(ROUND(IFERROR(CriteriTecnici!$L2668*1,IFERROR(NUMBERVALUE(CriteriTecnici!$L2668,".",","),IFERROR(NUMBERVALUE(CriteriTecnici!$L2668,",","."),0))),4)&amp;""),",",".")&amp;", "&amp;CHAR(34)&amp;"flag"&amp;CHAR(34)&amp;": "&amp;SUBSTITUTE(TRIM(ROUND(IFERROR(CriteriTecnici!$M2668*1,IFERROR(NUMBERVALUE(CriteriTecnici!$M2668,".",","),IFERROR(NUMBERVALUE(CriteriTecnici!$M2668,",","."),0))),4)&amp;""),",",".")&amp;", "&amp;CHAR(34)&amp;"rawScore"&amp;CHAR(34)&amp;": "&amp;SUBSTITUTE(TRIM(ROUND(IFERROR(CriteriTecnici!$O2668*1,IFERROR(NUMBERVALUE(CriteriTecnici!$O2668,".",","),IFERROR(NUMBERVALUE(CriteriTecnici!$O2668,",","."),0))),4)&amp;""),",",".")&amp;CHAR(125)&amp;IF(TRUE,",",""))</f>
        <v/>
      </c>
    </row>
    <row r="2889">
      <c r="A2889" s="38">
        <f>IF(CriteriTecnici!$A2669="","","    "&amp;CHAR(123)&amp;CHAR(34)&amp;"bidderId"&amp;CHAR(34)&amp;": "&amp;CHAR(34)&amp;SUBSTITUTE(CriteriTecnici!$A2669,CHAR(34),"'")&amp;CHAR(34)&amp;", "&amp;CHAR(34)&amp;"lotId"&amp;CHAR(34)&amp;": "&amp;CHAR(34)&amp;SUBSTITUTE(CriteriTecnici!$C2669,CHAR(34),"'")&amp;CHAR(34)&amp;", "&amp;CHAR(34)&amp;"criterionId"&amp;CHAR(34)&amp;": "&amp;CHAR(34)&amp;SUBSTITUTE(CriteriTecnici!$D2669,CHAR(34),"'")&amp;CHAR(34)&amp;", "&amp;CHAR(34)&amp;"kind"&amp;CHAR(34)&amp;": "&amp;CHAR(34)&amp;SUBSTITUTE(CriteriTecnici!$F2669,CHAR(34),"'")&amp;CHAR(34)&amp;", "&amp;CHAR(34)&amp;"value"&amp;CHAR(34)&amp;": "&amp;SUBSTITUTE(TRIM(ROUND(IFERROR(CriteriTecnici!$N2669*1,IFERROR(NUMBERVALUE(CriteriTecnici!$N2669,".",","),IFERROR(NUMBERVALUE(CriteriTecnici!$N2669,",","."),0))),4)&amp;""),",",".")&amp;", "&amp;CHAR(34)&amp;"numerator"&amp;CHAR(34)&amp;": "&amp;SUBSTITUTE(TRIM(ROUND(IFERROR(CriteriTecnici!$K2669*1,IFERROR(NUMBERVALUE(CriteriTecnici!$K2669,".",","),IFERROR(NUMBERVALUE(CriteriTecnici!$K2669,",","."),0))),4)&amp;""),",",".")&amp;", "&amp;CHAR(34)&amp;"denominator"&amp;CHAR(34)&amp;": "&amp;SUBSTITUTE(TRIM(ROUND(IFERROR(CriteriTecnici!$L2669*1,IFERROR(NUMBERVALUE(CriteriTecnici!$L2669,".",","),IFERROR(NUMBERVALUE(CriteriTecnici!$L2669,",","."),0))),4)&amp;""),",",".")&amp;", "&amp;CHAR(34)&amp;"flag"&amp;CHAR(34)&amp;": "&amp;SUBSTITUTE(TRIM(ROUND(IFERROR(CriteriTecnici!$M2669*1,IFERROR(NUMBERVALUE(CriteriTecnici!$M2669,".",","),IFERROR(NUMBERVALUE(CriteriTecnici!$M2669,",","."),0))),4)&amp;""),",",".")&amp;", "&amp;CHAR(34)&amp;"rawScore"&amp;CHAR(34)&amp;": "&amp;SUBSTITUTE(TRIM(ROUND(IFERROR(CriteriTecnici!$O2669*1,IFERROR(NUMBERVALUE(CriteriTecnici!$O2669,".",","),IFERROR(NUMBERVALUE(CriteriTecnici!$O2669,",","."),0))),4)&amp;""),",",".")&amp;CHAR(125)&amp;IF(TRUE,",",""))</f>
        <v/>
      </c>
    </row>
    <row r="2890">
      <c r="A2890" s="38">
        <f>IF(CriteriTecnici!$A2670="","","    "&amp;CHAR(123)&amp;CHAR(34)&amp;"bidderId"&amp;CHAR(34)&amp;": "&amp;CHAR(34)&amp;SUBSTITUTE(CriteriTecnici!$A2670,CHAR(34),"'")&amp;CHAR(34)&amp;", "&amp;CHAR(34)&amp;"lotId"&amp;CHAR(34)&amp;": "&amp;CHAR(34)&amp;SUBSTITUTE(CriteriTecnici!$C2670,CHAR(34),"'")&amp;CHAR(34)&amp;", "&amp;CHAR(34)&amp;"criterionId"&amp;CHAR(34)&amp;": "&amp;CHAR(34)&amp;SUBSTITUTE(CriteriTecnici!$D2670,CHAR(34),"'")&amp;CHAR(34)&amp;", "&amp;CHAR(34)&amp;"kind"&amp;CHAR(34)&amp;": "&amp;CHAR(34)&amp;SUBSTITUTE(CriteriTecnici!$F2670,CHAR(34),"'")&amp;CHAR(34)&amp;", "&amp;CHAR(34)&amp;"value"&amp;CHAR(34)&amp;": "&amp;SUBSTITUTE(TRIM(ROUND(IFERROR(CriteriTecnici!$N2670*1,IFERROR(NUMBERVALUE(CriteriTecnici!$N2670,".",","),IFERROR(NUMBERVALUE(CriteriTecnici!$N2670,",","."),0))),4)&amp;""),",",".")&amp;", "&amp;CHAR(34)&amp;"numerator"&amp;CHAR(34)&amp;": "&amp;SUBSTITUTE(TRIM(ROUND(IFERROR(CriteriTecnici!$K2670*1,IFERROR(NUMBERVALUE(CriteriTecnici!$K2670,".",","),IFERROR(NUMBERVALUE(CriteriTecnici!$K2670,",","."),0))),4)&amp;""),",",".")&amp;", "&amp;CHAR(34)&amp;"denominator"&amp;CHAR(34)&amp;": "&amp;SUBSTITUTE(TRIM(ROUND(IFERROR(CriteriTecnici!$L2670*1,IFERROR(NUMBERVALUE(CriteriTecnici!$L2670,".",","),IFERROR(NUMBERVALUE(CriteriTecnici!$L2670,",","."),0))),4)&amp;""),",",".")&amp;", "&amp;CHAR(34)&amp;"flag"&amp;CHAR(34)&amp;": "&amp;SUBSTITUTE(TRIM(ROUND(IFERROR(CriteriTecnici!$M2670*1,IFERROR(NUMBERVALUE(CriteriTecnici!$M2670,".",","),IFERROR(NUMBERVALUE(CriteriTecnici!$M2670,",","."),0))),4)&amp;""),",",".")&amp;", "&amp;CHAR(34)&amp;"rawScore"&amp;CHAR(34)&amp;": "&amp;SUBSTITUTE(TRIM(ROUND(IFERROR(CriteriTecnici!$O2670*1,IFERROR(NUMBERVALUE(CriteriTecnici!$O2670,".",","),IFERROR(NUMBERVALUE(CriteriTecnici!$O2670,",","."),0))),4)&amp;""),",",".")&amp;CHAR(125)&amp;IF(COUNTA(Offerte!$A88:$A$200)&gt;0,",",""))</f>
        <v/>
      </c>
    </row>
    <row r="2891">
      <c r="A2891" s="38">
        <f>IF(CriteriTecnici!$A2671="","","    "&amp;CHAR(123)&amp;CHAR(34)&amp;"bidderId"&amp;CHAR(34)&amp;": "&amp;CHAR(34)&amp;SUBSTITUTE(CriteriTecnici!$A2671,CHAR(34),"'")&amp;CHAR(34)&amp;", "&amp;CHAR(34)&amp;"lotId"&amp;CHAR(34)&amp;": "&amp;CHAR(34)&amp;SUBSTITUTE(CriteriTecnici!$C2671,CHAR(34),"'")&amp;CHAR(34)&amp;", "&amp;CHAR(34)&amp;"criterionId"&amp;CHAR(34)&amp;": "&amp;CHAR(34)&amp;SUBSTITUTE(CriteriTecnici!$D2671,CHAR(34),"'")&amp;CHAR(34)&amp;", "&amp;CHAR(34)&amp;"kind"&amp;CHAR(34)&amp;": "&amp;CHAR(34)&amp;SUBSTITUTE(CriteriTecnici!$F2671,CHAR(34),"'")&amp;CHAR(34)&amp;", "&amp;CHAR(34)&amp;"value"&amp;CHAR(34)&amp;": "&amp;SUBSTITUTE(TRIM(ROUND(IFERROR(CriteriTecnici!$N2671*1,IFERROR(NUMBERVALUE(CriteriTecnici!$N2671,".",","),IFERROR(NUMBERVALUE(CriteriTecnici!$N2671,",","."),0))),4)&amp;""),",",".")&amp;", "&amp;CHAR(34)&amp;"numerator"&amp;CHAR(34)&amp;": "&amp;SUBSTITUTE(TRIM(ROUND(IFERROR(CriteriTecnici!$K2671*1,IFERROR(NUMBERVALUE(CriteriTecnici!$K2671,".",","),IFERROR(NUMBERVALUE(CriteriTecnici!$K2671,",","."),0))),4)&amp;""),",",".")&amp;", "&amp;CHAR(34)&amp;"denominator"&amp;CHAR(34)&amp;": "&amp;SUBSTITUTE(TRIM(ROUND(IFERROR(CriteriTecnici!$L2671*1,IFERROR(NUMBERVALUE(CriteriTecnici!$L2671,".",","),IFERROR(NUMBERVALUE(CriteriTecnici!$L2671,",","."),0))),4)&amp;""),",",".")&amp;", "&amp;CHAR(34)&amp;"flag"&amp;CHAR(34)&amp;": "&amp;SUBSTITUTE(TRIM(ROUND(IFERROR(CriteriTecnici!$M2671*1,IFERROR(NUMBERVALUE(CriteriTecnici!$M2671,".",","),IFERROR(NUMBERVALUE(CriteriTecnici!$M2671,",","."),0))),4)&amp;""),",",".")&amp;", "&amp;CHAR(34)&amp;"rawScore"&amp;CHAR(34)&amp;": "&amp;SUBSTITUTE(TRIM(ROUND(IFERROR(CriteriTecnici!$O2671*1,IFERROR(NUMBERVALUE(CriteriTecnici!$O2671,".",","),IFERROR(NUMBERVALUE(CriteriTecnici!$O2671,",","."),0))),4)&amp;""),",",".")&amp;CHAR(125)&amp;IF(TRUE,",",""))</f>
        <v/>
      </c>
    </row>
    <row r="2892">
      <c r="A2892" s="38">
        <f>IF(CriteriTecnici!$A2672="","","    "&amp;CHAR(123)&amp;CHAR(34)&amp;"bidderId"&amp;CHAR(34)&amp;": "&amp;CHAR(34)&amp;SUBSTITUTE(CriteriTecnici!$A2672,CHAR(34),"'")&amp;CHAR(34)&amp;", "&amp;CHAR(34)&amp;"lotId"&amp;CHAR(34)&amp;": "&amp;CHAR(34)&amp;SUBSTITUTE(CriteriTecnici!$C2672,CHAR(34),"'")&amp;CHAR(34)&amp;", "&amp;CHAR(34)&amp;"criterionId"&amp;CHAR(34)&amp;": "&amp;CHAR(34)&amp;SUBSTITUTE(CriteriTecnici!$D2672,CHAR(34),"'")&amp;CHAR(34)&amp;", "&amp;CHAR(34)&amp;"kind"&amp;CHAR(34)&amp;": "&amp;CHAR(34)&amp;SUBSTITUTE(CriteriTecnici!$F2672,CHAR(34),"'")&amp;CHAR(34)&amp;", "&amp;CHAR(34)&amp;"value"&amp;CHAR(34)&amp;": "&amp;SUBSTITUTE(TRIM(ROUND(IFERROR(CriteriTecnici!$N2672*1,IFERROR(NUMBERVALUE(CriteriTecnici!$N2672,".",","),IFERROR(NUMBERVALUE(CriteriTecnici!$N2672,",","."),0))),4)&amp;""),",",".")&amp;", "&amp;CHAR(34)&amp;"numerator"&amp;CHAR(34)&amp;": "&amp;SUBSTITUTE(TRIM(ROUND(IFERROR(CriteriTecnici!$K2672*1,IFERROR(NUMBERVALUE(CriteriTecnici!$K2672,".",","),IFERROR(NUMBERVALUE(CriteriTecnici!$K2672,",","."),0))),4)&amp;""),",",".")&amp;", "&amp;CHAR(34)&amp;"denominator"&amp;CHAR(34)&amp;": "&amp;SUBSTITUTE(TRIM(ROUND(IFERROR(CriteriTecnici!$L2672*1,IFERROR(NUMBERVALUE(CriteriTecnici!$L2672,".",","),IFERROR(NUMBERVALUE(CriteriTecnici!$L2672,",","."),0))),4)&amp;""),",",".")&amp;", "&amp;CHAR(34)&amp;"flag"&amp;CHAR(34)&amp;": "&amp;SUBSTITUTE(TRIM(ROUND(IFERROR(CriteriTecnici!$M2672*1,IFERROR(NUMBERVALUE(CriteriTecnici!$M2672,".",","),IFERROR(NUMBERVALUE(CriteriTecnici!$M2672,",","."),0))),4)&amp;""),",",".")&amp;", "&amp;CHAR(34)&amp;"rawScore"&amp;CHAR(34)&amp;": "&amp;SUBSTITUTE(TRIM(ROUND(IFERROR(CriteriTecnici!$O2672*1,IFERROR(NUMBERVALUE(CriteriTecnici!$O2672,".",","),IFERROR(NUMBERVALUE(CriteriTecnici!$O2672,",","."),0))),4)&amp;""),",",".")&amp;CHAR(125)&amp;IF(TRUE,",",""))</f>
        <v/>
      </c>
    </row>
    <row r="2893">
      <c r="A2893" s="38">
        <f>IF(CriteriTecnici!$A2673="","","    "&amp;CHAR(123)&amp;CHAR(34)&amp;"bidderId"&amp;CHAR(34)&amp;": "&amp;CHAR(34)&amp;SUBSTITUTE(CriteriTecnici!$A2673,CHAR(34),"'")&amp;CHAR(34)&amp;", "&amp;CHAR(34)&amp;"lotId"&amp;CHAR(34)&amp;": "&amp;CHAR(34)&amp;SUBSTITUTE(CriteriTecnici!$C2673,CHAR(34),"'")&amp;CHAR(34)&amp;", "&amp;CHAR(34)&amp;"criterionId"&amp;CHAR(34)&amp;": "&amp;CHAR(34)&amp;SUBSTITUTE(CriteriTecnici!$D2673,CHAR(34),"'")&amp;CHAR(34)&amp;", "&amp;CHAR(34)&amp;"kind"&amp;CHAR(34)&amp;": "&amp;CHAR(34)&amp;SUBSTITUTE(CriteriTecnici!$F2673,CHAR(34),"'")&amp;CHAR(34)&amp;", "&amp;CHAR(34)&amp;"value"&amp;CHAR(34)&amp;": "&amp;SUBSTITUTE(TRIM(ROUND(IFERROR(CriteriTecnici!$N2673*1,IFERROR(NUMBERVALUE(CriteriTecnici!$N2673,".",","),IFERROR(NUMBERVALUE(CriteriTecnici!$N2673,",","."),0))),4)&amp;""),",",".")&amp;", "&amp;CHAR(34)&amp;"numerator"&amp;CHAR(34)&amp;": "&amp;SUBSTITUTE(TRIM(ROUND(IFERROR(CriteriTecnici!$K2673*1,IFERROR(NUMBERVALUE(CriteriTecnici!$K2673,".",","),IFERROR(NUMBERVALUE(CriteriTecnici!$K2673,",","."),0))),4)&amp;""),",",".")&amp;", "&amp;CHAR(34)&amp;"denominator"&amp;CHAR(34)&amp;": "&amp;SUBSTITUTE(TRIM(ROUND(IFERROR(CriteriTecnici!$L2673*1,IFERROR(NUMBERVALUE(CriteriTecnici!$L2673,".",","),IFERROR(NUMBERVALUE(CriteriTecnici!$L2673,",","."),0))),4)&amp;""),",",".")&amp;", "&amp;CHAR(34)&amp;"flag"&amp;CHAR(34)&amp;": "&amp;SUBSTITUTE(TRIM(ROUND(IFERROR(CriteriTecnici!$M2673*1,IFERROR(NUMBERVALUE(CriteriTecnici!$M2673,".",","),IFERROR(NUMBERVALUE(CriteriTecnici!$M2673,",","."),0))),4)&amp;""),",",".")&amp;", "&amp;CHAR(34)&amp;"rawScore"&amp;CHAR(34)&amp;": "&amp;SUBSTITUTE(TRIM(ROUND(IFERROR(CriteriTecnici!$O2673*1,IFERROR(NUMBERVALUE(CriteriTecnici!$O2673,".",","),IFERROR(NUMBERVALUE(CriteriTecnici!$O2673,",","."),0))),4)&amp;""),",",".")&amp;CHAR(125)&amp;IF(TRUE,",",""))</f>
        <v/>
      </c>
    </row>
    <row r="2894">
      <c r="A2894" s="38">
        <f>IF(CriteriTecnici!$A2674="","","    "&amp;CHAR(123)&amp;CHAR(34)&amp;"bidderId"&amp;CHAR(34)&amp;": "&amp;CHAR(34)&amp;SUBSTITUTE(CriteriTecnici!$A2674,CHAR(34),"'")&amp;CHAR(34)&amp;", "&amp;CHAR(34)&amp;"lotId"&amp;CHAR(34)&amp;": "&amp;CHAR(34)&amp;SUBSTITUTE(CriteriTecnici!$C2674,CHAR(34),"'")&amp;CHAR(34)&amp;", "&amp;CHAR(34)&amp;"criterionId"&amp;CHAR(34)&amp;": "&amp;CHAR(34)&amp;SUBSTITUTE(CriteriTecnici!$D2674,CHAR(34),"'")&amp;CHAR(34)&amp;", "&amp;CHAR(34)&amp;"kind"&amp;CHAR(34)&amp;": "&amp;CHAR(34)&amp;SUBSTITUTE(CriteriTecnici!$F2674,CHAR(34),"'")&amp;CHAR(34)&amp;", "&amp;CHAR(34)&amp;"value"&amp;CHAR(34)&amp;": "&amp;SUBSTITUTE(TRIM(ROUND(IFERROR(CriteriTecnici!$N2674*1,IFERROR(NUMBERVALUE(CriteriTecnici!$N2674,".",","),IFERROR(NUMBERVALUE(CriteriTecnici!$N2674,",","."),0))),4)&amp;""),",",".")&amp;", "&amp;CHAR(34)&amp;"numerator"&amp;CHAR(34)&amp;": "&amp;SUBSTITUTE(TRIM(ROUND(IFERROR(CriteriTecnici!$K2674*1,IFERROR(NUMBERVALUE(CriteriTecnici!$K2674,".",","),IFERROR(NUMBERVALUE(CriteriTecnici!$K2674,",","."),0))),4)&amp;""),",",".")&amp;", "&amp;CHAR(34)&amp;"denominator"&amp;CHAR(34)&amp;": "&amp;SUBSTITUTE(TRIM(ROUND(IFERROR(CriteriTecnici!$L2674*1,IFERROR(NUMBERVALUE(CriteriTecnici!$L2674,".",","),IFERROR(NUMBERVALUE(CriteriTecnici!$L2674,",","."),0))),4)&amp;""),",",".")&amp;", "&amp;CHAR(34)&amp;"flag"&amp;CHAR(34)&amp;": "&amp;SUBSTITUTE(TRIM(ROUND(IFERROR(CriteriTecnici!$M2674*1,IFERROR(NUMBERVALUE(CriteriTecnici!$M2674,".",","),IFERROR(NUMBERVALUE(CriteriTecnici!$M2674,",","."),0))),4)&amp;""),",",".")&amp;", "&amp;CHAR(34)&amp;"rawScore"&amp;CHAR(34)&amp;": "&amp;SUBSTITUTE(TRIM(ROUND(IFERROR(CriteriTecnici!$O2674*1,IFERROR(NUMBERVALUE(CriteriTecnici!$O2674,".",","),IFERROR(NUMBERVALUE(CriteriTecnici!$O2674,",","."),0))),4)&amp;""),",",".")&amp;CHAR(125)&amp;IF(TRUE,",",""))</f>
        <v/>
      </c>
    </row>
    <row r="2895">
      <c r="A2895" s="38">
        <f>IF(CriteriTecnici!$A2675="","","    "&amp;CHAR(123)&amp;CHAR(34)&amp;"bidderId"&amp;CHAR(34)&amp;": "&amp;CHAR(34)&amp;SUBSTITUTE(CriteriTecnici!$A2675,CHAR(34),"'")&amp;CHAR(34)&amp;", "&amp;CHAR(34)&amp;"lotId"&amp;CHAR(34)&amp;": "&amp;CHAR(34)&amp;SUBSTITUTE(CriteriTecnici!$C2675,CHAR(34),"'")&amp;CHAR(34)&amp;", "&amp;CHAR(34)&amp;"criterionId"&amp;CHAR(34)&amp;": "&amp;CHAR(34)&amp;SUBSTITUTE(CriteriTecnici!$D2675,CHAR(34),"'")&amp;CHAR(34)&amp;", "&amp;CHAR(34)&amp;"kind"&amp;CHAR(34)&amp;": "&amp;CHAR(34)&amp;SUBSTITUTE(CriteriTecnici!$F2675,CHAR(34),"'")&amp;CHAR(34)&amp;", "&amp;CHAR(34)&amp;"value"&amp;CHAR(34)&amp;": "&amp;SUBSTITUTE(TRIM(ROUND(IFERROR(CriteriTecnici!$N2675*1,IFERROR(NUMBERVALUE(CriteriTecnici!$N2675,".",","),IFERROR(NUMBERVALUE(CriteriTecnici!$N2675,",","."),0))),4)&amp;""),",",".")&amp;", "&amp;CHAR(34)&amp;"numerator"&amp;CHAR(34)&amp;": "&amp;SUBSTITUTE(TRIM(ROUND(IFERROR(CriteriTecnici!$K2675*1,IFERROR(NUMBERVALUE(CriteriTecnici!$K2675,".",","),IFERROR(NUMBERVALUE(CriteriTecnici!$K2675,",","."),0))),4)&amp;""),",",".")&amp;", "&amp;CHAR(34)&amp;"denominator"&amp;CHAR(34)&amp;": "&amp;SUBSTITUTE(TRIM(ROUND(IFERROR(CriteriTecnici!$L2675*1,IFERROR(NUMBERVALUE(CriteriTecnici!$L2675,".",","),IFERROR(NUMBERVALUE(CriteriTecnici!$L2675,",","."),0))),4)&amp;""),",",".")&amp;", "&amp;CHAR(34)&amp;"flag"&amp;CHAR(34)&amp;": "&amp;SUBSTITUTE(TRIM(ROUND(IFERROR(CriteriTecnici!$M2675*1,IFERROR(NUMBERVALUE(CriteriTecnici!$M2675,".",","),IFERROR(NUMBERVALUE(CriteriTecnici!$M2675,",","."),0))),4)&amp;""),",",".")&amp;", "&amp;CHAR(34)&amp;"rawScore"&amp;CHAR(34)&amp;": "&amp;SUBSTITUTE(TRIM(ROUND(IFERROR(CriteriTecnici!$O2675*1,IFERROR(NUMBERVALUE(CriteriTecnici!$O2675,".",","),IFERROR(NUMBERVALUE(CriteriTecnici!$O2675,",","."),0))),4)&amp;""),",",".")&amp;CHAR(125)&amp;IF(TRUE,",",""))</f>
        <v/>
      </c>
    </row>
    <row r="2896">
      <c r="A2896" s="38">
        <f>IF(CriteriTecnici!$A2676="","","    "&amp;CHAR(123)&amp;CHAR(34)&amp;"bidderId"&amp;CHAR(34)&amp;": "&amp;CHAR(34)&amp;SUBSTITUTE(CriteriTecnici!$A2676,CHAR(34),"'")&amp;CHAR(34)&amp;", "&amp;CHAR(34)&amp;"lotId"&amp;CHAR(34)&amp;": "&amp;CHAR(34)&amp;SUBSTITUTE(CriteriTecnici!$C2676,CHAR(34),"'")&amp;CHAR(34)&amp;", "&amp;CHAR(34)&amp;"criterionId"&amp;CHAR(34)&amp;": "&amp;CHAR(34)&amp;SUBSTITUTE(CriteriTecnici!$D2676,CHAR(34),"'")&amp;CHAR(34)&amp;", "&amp;CHAR(34)&amp;"kind"&amp;CHAR(34)&amp;": "&amp;CHAR(34)&amp;SUBSTITUTE(CriteriTecnici!$F2676,CHAR(34),"'")&amp;CHAR(34)&amp;", "&amp;CHAR(34)&amp;"value"&amp;CHAR(34)&amp;": "&amp;SUBSTITUTE(TRIM(ROUND(IFERROR(CriteriTecnici!$N2676*1,IFERROR(NUMBERVALUE(CriteriTecnici!$N2676,".",","),IFERROR(NUMBERVALUE(CriteriTecnici!$N2676,",","."),0))),4)&amp;""),",",".")&amp;", "&amp;CHAR(34)&amp;"numerator"&amp;CHAR(34)&amp;": "&amp;SUBSTITUTE(TRIM(ROUND(IFERROR(CriteriTecnici!$K2676*1,IFERROR(NUMBERVALUE(CriteriTecnici!$K2676,".",","),IFERROR(NUMBERVALUE(CriteriTecnici!$K2676,",","."),0))),4)&amp;""),",",".")&amp;", "&amp;CHAR(34)&amp;"denominator"&amp;CHAR(34)&amp;": "&amp;SUBSTITUTE(TRIM(ROUND(IFERROR(CriteriTecnici!$L2676*1,IFERROR(NUMBERVALUE(CriteriTecnici!$L2676,".",","),IFERROR(NUMBERVALUE(CriteriTecnici!$L2676,",","."),0))),4)&amp;""),",",".")&amp;", "&amp;CHAR(34)&amp;"flag"&amp;CHAR(34)&amp;": "&amp;SUBSTITUTE(TRIM(ROUND(IFERROR(CriteriTecnici!$M2676*1,IFERROR(NUMBERVALUE(CriteriTecnici!$M2676,".",","),IFERROR(NUMBERVALUE(CriteriTecnici!$M2676,",","."),0))),4)&amp;""),",",".")&amp;", "&amp;CHAR(34)&amp;"rawScore"&amp;CHAR(34)&amp;": "&amp;SUBSTITUTE(TRIM(ROUND(IFERROR(CriteriTecnici!$O2676*1,IFERROR(NUMBERVALUE(CriteriTecnici!$O2676,".",","),IFERROR(NUMBERVALUE(CriteriTecnici!$O2676,",","."),0))),4)&amp;""),",",".")&amp;CHAR(125)&amp;IF(TRUE,",",""))</f>
        <v/>
      </c>
    </row>
    <row r="2897">
      <c r="A2897" s="38">
        <f>IF(CriteriTecnici!$A2677="","","    "&amp;CHAR(123)&amp;CHAR(34)&amp;"bidderId"&amp;CHAR(34)&amp;": "&amp;CHAR(34)&amp;SUBSTITUTE(CriteriTecnici!$A2677,CHAR(34),"'")&amp;CHAR(34)&amp;", "&amp;CHAR(34)&amp;"lotId"&amp;CHAR(34)&amp;": "&amp;CHAR(34)&amp;SUBSTITUTE(CriteriTecnici!$C2677,CHAR(34),"'")&amp;CHAR(34)&amp;", "&amp;CHAR(34)&amp;"criterionId"&amp;CHAR(34)&amp;": "&amp;CHAR(34)&amp;SUBSTITUTE(CriteriTecnici!$D2677,CHAR(34),"'")&amp;CHAR(34)&amp;", "&amp;CHAR(34)&amp;"kind"&amp;CHAR(34)&amp;": "&amp;CHAR(34)&amp;SUBSTITUTE(CriteriTecnici!$F2677,CHAR(34),"'")&amp;CHAR(34)&amp;", "&amp;CHAR(34)&amp;"value"&amp;CHAR(34)&amp;": "&amp;SUBSTITUTE(TRIM(ROUND(IFERROR(CriteriTecnici!$N2677*1,IFERROR(NUMBERVALUE(CriteriTecnici!$N2677,".",","),IFERROR(NUMBERVALUE(CriteriTecnici!$N2677,",","."),0))),4)&amp;""),",",".")&amp;", "&amp;CHAR(34)&amp;"numerator"&amp;CHAR(34)&amp;": "&amp;SUBSTITUTE(TRIM(ROUND(IFERROR(CriteriTecnici!$K2677*1,IFERROR(NUMBERVALUE(CriteriTecnici!$K2677,".",","),IFERROR(NUMBERVALUE(CriteriTecnici!$K2677,",","."),0))),4)&amp;""),",",".")&amp;", "&amp;CHAR(34)&amp;"denominator"&amp;CHAR(34)&amp;": "&amp;SUBSTITUTE(TRIM(ROUND(IFERROR(CriteriTecnici!$L2677*1,IFERROR(NUMBERVALUE(CriteriTecnici!$L2677,".",","),IFERROR(NUMBERVALUE(CriteriTecnici!$L2677,",","."),0))),4)&amp;""),",",".")&amp;", "&amp;CHAR(34)&amp;"flag"&amp;CHAR(34)&amp;": "&amp;SUBSTITUTE(TRIM(ROUND(IFERROR(CriteriTecnici!$M2677*1,IFERROR(NUMBERVALUE(CriteriTecnici!$M2677,".",","),IFERROR(NUMBERVALUE(CriteriTecnici!$M2677,",","."),0))),4)&amp;""),",",".")&amp;", "&amp;CHAR(34)&amp;"rawScore"&amp;CHAR(34)&amp;": "&amp;SUBSTITUTE(TRIM(ROUND(IFERROR(CriteriTecnici!$O2677*1,IFERROR(NUMBERVALUE(CriteriTecnici!$O2677,".",","),IFERROR(NUMBERVALUE(CriteriTecnici!$O2677,",","."),0))),4)&amp;""),",",".")&amp;CHAR(125)&amp;IF(TRUE,",",""))</f>
        <v/>
      </c>
    </row>
    <row r="2898">
      <c r="A2898" s="38">
        <f>IF(CriteriTecnici!$A2678="","","    "&amp;CHAR(123)&amp;CHAR(34)&amp;"bidderId"&amp;CHAR(34)&amp;": "&amp;CHAR(34)&amp;SUBSTITUTE(CriteriTecnici!$A2678,CHAR(34),"'")&amp;CHAR(34)&amp;", "&amp;CHAR(34)&amp;"lotId"&amp;CHAR(34)&amp;": "&amp;CHAR(34)&amp;SUBSTITUTE(CriteriTecnici!$C2678,CHAR(34),"'")&amp;CHAR(34)&amp;", "&amp;CHAR(34)&amp;"criterionId"&amp;CHAR(34)&amp;": "&amp;CHAR(34)&amp;SUBSTITUTE(CriteriTecnici!$D2678,CHAR(34),"'")&amp;CHAR(34)&amp;", "&amp;CHAR(34)&amp;"kind"&amp;CHAR(34)&amp;": "&amp;CHAR(34)&amp;SUBSTITUTE(CriteriTecnici!$F2678,CHAR(34),"'")&amp;CHAR(34)&amp;", "&amp;CHAR(34)&amp;"value"&amp;CHAR(34)&amp;": "&amp;SUBSTITUTE(TRIM(ROUND(IFERROR(CriteriTecnici!$N2678*1,IFERROR(NUMBERVALUE(CriteriTecnici!$N2678,".",","),IFERROR(NUMBERVALUE(CriteriTecnici!$N2678,",","."),0))),4)&amp;""),",",".")&amp;", "&amp;CHAR(34)&amp;"numerator"&amp;CHAR(34)&amp;": "&amp;SUBSTITUTE(TRIM(ROUND(IFERROR(CriteriTecnici!$K2678*1,IFERROR(NUMBERVALUE(CriteriTecnici!$K2678,".",","),IFERROR(NUMBERVALUE(CriteriTecnici!$K2678,",","."),0))),4)&amp;""),",",".")&amp;", "&amp;CHAR(34)&amp;"denominator"&amp;CHAR(34)&amp;": "&amp;SUBSTITUTE(TRIM(ROUND(IFERROR(CriteriTecnici!$L2678*1,IFERROR(NUMBERVALUE(CriteriTecnici!$L2678,".",","),IFERROR(NUMBERVALUE(CriteriTecnici!$L2678,",","."),0))),4)&amp;""),",",".")&amp;", "&amp;CHAR(34)&amp;"flag"&amp;CHAR(34)&amp;": "&amp;SUBSTITUTE(TRIM(ROUND(IFERROR(CriteriTecnici!$M2678*1,IFERROR(NUMBERVALUE(CriteriTecnici!$M2678,".",","),IFERROR(NUMBERVALUE(CriteriTecnici!$M2678,",","."),0))),4)&amp;""),",",".")&amp;", "&amp;CHAR(34)&amp;"rawScore"&amp;CHAR(34)&amp;": "&amp;SUBSTITUTE(TRIM(ROUND(IFERROR(CriteriTecnici!$O2678*1,IFERROR(NUMBERVALUE(CriteriTecnici!$O2678,".",","),IFERROR(NUMBERVALUE(CriteriTecnici!$O2678,",","."),0))),4)&amp;""),",",".")&amp;CHAR(125)&amp;IF(TRUE,",",""))</f>
        <v/>
      </c>
    </row>
    <row r="2899">
      <c r="A2899" s="38">
        <f>IF(CriteriTecnici!$A2679="","","    "&amp;CHAR(123)&amp;CHAR(34)&amp;"bidderId"&amp;CHAR(34)&amp;": "&amp;CHAR(34)&amp;SUBSTITUTE(CriteriTecnici!$A2679,CHAR(34),"'")&amp;CHAR(34)&amp;", "&amp;CHAR(34)&amp;"lotId"&amp;CHAR(34)&amp;": "&amp;CHAR(34)&amp;SUBSTITUTE(CriteriTecnici!$C2679,CHAR(34),"'")&amp;CHAR(34)&amp;", "&amp;CHAR(34)&amp;"criterionId"&amp;CHAR(34)&amp;": "&amp;CHAR(34)&amp;SUBSTITUTE(CriteriTecnici!$D2679,CHAR(34),"'")&amp;CHAR(34)&amp;", "&amp;CHAR(34)&amp;"kind"&amp;CHAR(34)&amp;": "&amp;CHAR(34)&amp;SUBSTITUTE(CriteriTecnici!$F2679,CHAR(34),"'")&amp;CHAR(34)&amp;", "&amp;CHAR(34)&amp;"value"&amp;CHAR(34)&amp;": "&amp;SUBSTITUTE(TRIM(ROUND(IFERROR(CriteriTecnici!$N2679*1,IFERROR(NUMBERVALUE(CriteriTecnici!$N2679,".",","),IFERROR(NUMBERVALUE(CriteriTecnici!$N2679,",","."),0))),4)&amp;""),",",".")&amp;", "&amp;CHAR(34)&amp;"numerator"&amp;CHAR(34)&amp;": "&amp;SUBSTITUTE(TRIM(ROUND(IFERROR(CriteriTecnici!$K2679*1,IFERROR(NUMBERVALUE(CriteriTecnici!$K2679,".",","),IFERROR(NUMBERVALUE(CriteriTecnici!$K2679,",","."),0))),4)&amp;""),",",".")&amp;", "&amp;CHAR(34)&amp;"denominator"&amp;CHAR(34)&amp;": "&amp;SUBSTITUTE(TRIM(ROUND(IFERROR(CriteriTecnici!$L2679*1,IFERROR(NUMBERVALUE(CriteriTecnici!$L2679,".",","),IFERROR(NUMBERVALUE(CriteriTecnici!$L2679,",","."),0))),4)&amp;""),",",".")&amp;", "&amp;CHAR(34)&amp;"flag"&amp;CHAR(34)&amp;": "&amp;SUBSTITUTE(TRIM(ROUND(IFERROR(CriteriTecnici!$M2679*1,IFERROR(NUMBERVALUE(CriteriTecnici!$M2679,".",","),IFERROR(NUMBERVALUE(CriteriTecnici!$M2679,",","."),0))),4)&amp;""),",",".")&amp;", "&amp;CHAR(34)&amp;"rawScore"&amp;CHAR(34)&amp;": "&amp;SUBSTITUTE(TRIM(ROUND(IFERROR(CriteriTecnici!$O2679*1,IFERROR(NUMBERVALUE(CriteriTecnici!$O2679,".",","),IFERROR(NUMBERVALUE(CriteriTecnici!$O2679,",","."),0))),4)&amp;""),",",".")&amp;CHAR(125)&amp;IF(TRUE,",",""))</f>
        <v/>
      </c>
    </row>
    <row r="2900">
      <c r="A2900" s="38">
        <f>IF(CriteriTecnici!$A2680="","","    "&amp;CHAR(123)&amp;CHAR(34)&amp;"bidderId"&amp;CHAR(34)&amp;": "&amp;CHAR(34)&amp;SUBSTITUTE(CriteriTecnici!$A2680,CHAR(34),"'")&amp;CHAR(34)&amp;", "&amp;CHAR(34)&amp;"lotId"&amp;CHAR(34)&amp;": "&amp;CHAR(34)&amp;SUBSTITUTE(CriteriTecnici!$C2680,CHAR(34),"'")&amp;CHAR(34)&amp;", "&amp;CHAR(34)&amp;"criterionId"&amp;CHAR(34)&amp;": "&amp;CHAR(34)&amp;SUBSTITUTE(CriteriTecnici!$D2680,CHAR(34),"'")&amp;CHAR(34)&amp;", "&amp;CHAR(34)&amp;"kind"&amp;CHAR(34)&amp;": "&amp;CHAR(34)&amp;SUBSTITUTE(CriteriTecnici!$F2680,CHAR(34),"'")&amp;CHAR(34)&amp;", "&amp;CHAR(34)&amp;"value"&amp;CHAR(34)&amp;": "&amp;SUBSTITUTE(TRIM(ROUND(IFERROR(CriteriTecnici!$N2680*1,IFERROR(NUMBERVALUE(CriteriTecnici!$N2680,".",","),IFERROR(NUMBERVALUE(CriteriTecnici!$N2680,",","."),0))),4)&amp;""),",",".")&amp;", "&amp;CHAR(34)&amp;"numerator"&amp;CHAR(34)&amp;": "&amp;SUBSTITUTE(TRIM(ROUND(IFERROR(CriteriTecnici!$K2680*1,IFERROR(NUMBERVALUE(CriteriTecnici!$K2680,".",","),IFERROR(NUMBERVALUE(CriteriTecnici!$K2680,",","."),0))),4)&amp;""),",",".")&amp;", "&amp;CHAR(34)&amp;"denominator"&amp;CHAR(34)&amp;": "&amp;SUBSTITUTE(TRIM(ROUND(IFERROR(CriteriTecnici!$L2680*1,IFERROR(NUMBERVALUE(CriteriTecnici!$L2680,".",","),IFERROR(NUMBERVALUE(CriteriTecnici!$L2680,",","."),0))),4)&amp;""),",",".")&amp;", "&amp;CHAR(34)&amp;"flag"&amp;CHAR(34)&amp;": "&amp;SUBSTITUTE(TRIM(ROUND(IFERROR(CriteriTecnici!$M2680*1,IFERROR(NUMBERVALUE(CriteriTecnici!$M2680,".",","),IFERROR(NUMBERVALUE(CriteriTecnici!$M2680,",","."),0))),4)&amp;""),",",".")&amp;", "&amp;CHAR(34)&amp;"rawScore"&amp;CHAR(34)&amp;": "&amp;SUBSTITUTE(TRIM(ROUND(IFERROR(CriteriTecnici!$O2680*1,IFERROR(NUMBERVALUE(CriteriTecnici!$O2680,".",","),IFERROR(NUMBERVALUE(CriteriTecnici!$O2680,",","."),0))),4)&amp;""),",",".")&amp;CHAR(125)&amp;IF(TRUE,",",""))</f>
        <v/>
      </c>
    </row>
    <row r="2901">
      <c r="A2901" s="38">
        <f>IF(CriteriTecnici!$A2681="","","    "&amp;CHAR(123)&amp;CHAR(34)&amp;"bidderId"&amp;CHAR(34)&amp;": "&amp;CHAR(34)&amp;SUBSTITUTE(CriteriTecnici!$A2681,CHAR(34),"'")&amp;CHAR(34)&amp;", "&amp;CHAR(34)&amp;"lotId"&amp;CHAR(34)&amp;": "&amp;CHAR(34)&amp;SUBSTITUTE(CriteriTecnici!$C2681,CHAR(34),"'")&amp;CHAR(34)&amp;", "&amp;CHAR(34)&amp;"criterionId"&amp;CHAR(34)&amp;": "&amp;CHAR(34)&amp;SUBSTITUTE(CriteriTecnici!$D2681,CHAR(34),"'")&amp;CHAR(34)&amp;", "&amp;CHAR(34)&amp;"kind"&amp;CHAR(34)&amp;": "&amp;CHAR(34)&amp;SUBSTITUTE(CriteriTecnici!$F2681,CHAR(34),"'")&amp;CHAR(34)&amp;", "&amp;CHAR(34)&amp;"value"&amp;CHAR(34)&amp;": "&amp;SUBSTITUTE(TRIM(ROUND(IFERROR(CriteriTecnici!$N2681*1,IFERROR(NUMBERVALUE(CriteriTecnici!$N2681,".",","),IFERROR(NUMBERVALUE(CriteriTecnici!$N2681,",","."),0))),4)&amp;""),",",".")&amp;", "&amp;CHAR(34)&amp;"numerator"&amp;CHAR(34)&amp;": "&amp;SUBSTITUTE(TRIM(ROUND(IFERROR(CriteriTecnici!$K2681*1,IFERROR(NUMBERVALUE(CriteriTecnici!$K2681,".",","),IFERROR(NUMBERVALUE(CriteriTecnici!$K2681,",","."),0))),4)&amp;""),",",".")&amp;", "&amp;CHAR(34)&amp;"denominator"&amp;CHAR(34)&amp;": "&amp;SUBSTITUTE(TRIM(ROUND(IFERROR(CriteriTecnici!$L2681*1,IFERROR(NUMBERVALUE(CriteriTecnici!$L2681,".",","),IFERROR(NUMBERVALUE(CriteriTecnici!$L2681,",","."),0))),4)&amp;""),",",".")&amp;", "&amp;CHAR(34)&amp;"flag"&amp;CHAR(34)&amp;": "&amp;SUBSTITUTE(TRIM(ROUND(IFERROR(CriteriTecnici!$M2681*1,IFERROR(NUMBERVALUE(CriteriTecnici!$M2681,".",","),IFERROR(NUMBERVALUE(CriteriTecnici!$M2681,",","."),0))),4)&amp;""),",",".")&amp;", "&amp;CHAR(34)&amp;"rawScore"&amp;CHAR(34)&amp;": "&amp;SUBSTITUTE(TRIM(ROUND(IFERROR(CriteriTecnici!$O2681*1,IFERROR(NUMBERVALUE(CriteriTecnici!$O2681,".",","),IFERROR(NUMBERVALUE(CriteriTecnici!$O2681,",","."),0))),4)&amp;""),",",".")&amp;CHAR(125)&amp;IF(TRUE,",",""))</f>
        <v/>
      </c>
    </row>
    <row r="2902">
      <c r="A2902" s="38">
        <f>IF(CriteriTecnici!$A2682="","","    "&amp;CHAR(123)&amp;CHAR(34)&amp;"bidderId"&amp;CHAR(34)&amp;": "&amp;CHAR(34)&amp;SUBSTITUTE(CriteriTecnici!$A2682,CHAR(34),"'")&amp;CHAR(34)&amp;", "&amp;CHAR(34)&amp;"lotId"&amp;CHAR(34)&amp;": "&amp;CHAR(34)&amp;SUBSTITUTE(CriteriTecnici!$C2682,CHAR(34),"'")&amp;CHAR(34)&amp;", "&amp;CHAR(34)&amp;"criterionId"&amp;CHAR(34)&amp;": "&amp;CHAR(34)&amp;SUBSTITUTE(CriteriTecnici!$D2682,CHAR(34),"'")&amp;CHAR(34)&amp;", "&amp;CHAR(34)&amp;"kind"&amp;CHAR(34)&amp;": "&amp;CHAR(34)&amp;SUBSTITUTE(CriteriTecnici!$F2682,CHAR(34),"'")&amp;CHAR(34)&amp;", "&amp;CHAR(34)&amp;"value"&amp;CHAR(34)&amp;": "&amp;SUBSTITUTE(TRIM(ROUND(IFERROR(CriteriTecnici!$N2682*1,IFERROR(NUMBERVALUE(CriteriTecnici!$N2682,".",","),IFERROR(NUMBERVALUE(CriteriTecnici!$N2682,",","."),0))),4)&amp;""),",",".")&amp;", "&amp;CHAR(34)&amp;"numerator"&amp;CHAR(34)&amp;": "&amp;SUBSTITUTE(TRIM(ROUND(IFERROR(CriteriTecnici!$K2682*1,IFERROR(NUMBERVALUE(CriteriTecnici!$K2682,".",","),IFERROR(NUMBERVALUE(CriteriTecnici!$K2682,",","."),0))),4)&amp;""),",",".")&amp;", "&amp;CHAR(34)&amp;"denominator"&amp;CHAR(34)&amp;": "&amp;SUBSTITUTE(TRIM(ROUND(IFERROR(CriteriTecnici!$L2682*1,IFERROR(NUMBERVALUE(CriteriTecnici!$L2682,".",","),IFERROR(NUMBERVALUE(CriteriTecnici!$L2682,",","."),0))),4)&amp;""),",",".")&amp;", "&amp;CHAR(34)&amp;"flag"&amp;CHAR(34)&amp;": "&amp;SUBSTITUTE(TRIM(ROUND(IFERROR(CriteriTecnici!$M2682*1,IFERROR(NUMBERVALUE(CriteriTecnici!$M2682,".",","),IFERROR(NUMBERVALUE(CriteriTecnici!$M2682,",","."),0))),4)&amp;""),",",".")&amp;", "&amp;CHAR(34)&amp;"rawScore"&amp;CHAR(34)&amp;": "&amp;SUBSTITUTE(TRIM(ROUND(IFERROR(CriteriTecnici!$O2682*1,IFERROR(NUMBERVALUE(CriteriTecnici!$O2682,".",","),IFERROR(NUMBERVALUE(CriteriTecnici!$O2682,",","."),0))),4)&amp;""),",",".")&amp;CHAR(125)&amp;IF(TRUE,",",""))</f>
        <v/>
      </c>
    </row>
    <row r="2903">
      <c r="A2903" s="38">
        <f>IF(CriteriTecnici!$A2683="","","    "&amp;CHAR(123)&amp;CHAR(34)&amp;"bidderId"&amp;CHAR(34)&amp;": "&amp;CHAR(34)&amp;SUBSTITUTE(CriteriTecnici!$A2683,CHAR(34),"'")&amp;CHAR(34)&amp;", "&amp;CHAR(34)&amp;"lotId"&amp;CHAR(34)&amp;": "&amp;CHAR(34)&amp;SUBSTITUTE(CriteriTecnici!$C2683,CHAR(34),"'")&amp;CHAR(34)&amp;", "&amp;CHAR(34)&amp;"criterionId"&amp;CHAR(34)&amp;": "&amp;CHAR(34)&amp;SUBSTITUTE(CriteriTecnici!$D2683,CHAR(34),"'")&amp;CHAR(34)&amp;", "&amp;CHAR(34)&amp;"kind"&amp;CHAR(34)&amp;": "&amp;CHAR(34)&amp;SUBSTITUTE(CriteriTecnici!$F2683,CHAR(34),"'")&amp;CHAR(34)&amp;", "&amp;CHAR(34)&amp;"value"&amp;CHAR(34)&amp;": "&amp;SUBSTITUTE(TRIM(ROUND(IFERROR(CriteriTecnici!$N2683*1,IFERROR(NUMBERVALUE(CriteriTecnici!$N2683,".",","),IFERROR(NUMBERVALUE(CriteriTecnici!$N2683,",","."),0))),4)&amp;""),",",".")&amp;", "&amp;CHAR(34)&amp;"numerator"&amp;CHAR(34)&amp;": "&amp;SUBSTITUTE(TRIM(ROUND(IFERROR(CriteriTecnici!$K2683*1,IFERROR(NUMBERVALUE(CriteriTecnici!$K2683,".",","),IFERROR(NUMBERVALUE(CriteriTecnici!$K2683,",","."),0))),4)&amp;""),",",".")&amp;", "&amp;CHAR(34)&amp;"denominator"&amp;CHAR(34)&amp;": "&amp;SUBSTITUTE(TRIM(ROUND(IFERROR(CriteriTecnici!$L2683*1,IFERROR(NUMBERVALUE(CriteriTecnici!$L2683,".",","),IFERROR(NUMBERVALUE(CriteriTecnici!$L2683,",","."),0))),4)&amp;""),",",".")&amp;", "&amp;CHAR(34)&amp;"flag"&amp;CHAR(34)&amp;": "&amp;SUBSTITUTE(TRIM(ROUND(IFERROR(CriteriTecnici!$M2683*1,IFERROR(NUMBERVALUE(CriteriTecnici!$M2683,".",","),IFERROR(NUMBERVALUE(CriteriTecnici!$M2683,",","."),0))),4)&amp;""),",",".")&amp;", "&amp;CHAR(34)&amp;"rawScore"&amp;CHAR(34)&amp;": "&amp;SUBSTITUTE(TRIM(ROUND(IFERROR(CriteriTecnici!$O2683*1,IFERROR(NUMBERVALUE(CriteriTecnici!$O2683,".",","),IFERROR(NUMBERVALUE(CriteriTecnici!$O2683,",","."),0))),4)&amp;""),",",".")&amp;CHAR(125)&amp;IF(TRUE,",",""))</f>
        <v/>
      </c>
    </row>
    <row r="2904">
      <c r="A2904" s="38">
        <f>IF(CriteriTecnici!$A2684="","","    "&amp;CHAR(123)&amp;CHAR(34)&amp;"bidderId"&amp;CHAR(34)&amp;": "&amp;CHAR(34)&amp;SUBSTITUTE(CriteriTecnici!$A2684,CHAR(34),"'")&amp;CHAR(34)&amp;", "&amp;CHAR(34)&amp;"lotId"&amp;CHAR(34)&amp;": "&amp;CHAR(34)&amp;SUBSTITUTE(CriteriTecnici!$C2684,CHAR(34),"'")&amp;CHAR(34)&amp;", "&amp;CHAR(34)&amp;"criterionId"&amp;CHAR(34)&amp;": "&amp;CHAR(34)&amp;SUBSTITUTE(CriteriTecnici!$D2684,CHAR(34),"'")&amp;CHAR(34)&amp;", "&amp;CHAR(34)&amp;"kind"&amp;CHAR(34)&amp;": "&amp;CHAR(34)&amp;SUBSTITUTE(CriteriTecnici!$F2684,CHAR(34),"'")&amp;CHAR(34)&amp;", "&amp;CHAR(34)&amp;"value"&amp;CHAR(34)&amp;": "&amp;SUBSTITUTE(TRIM(ROUND(IFERROR(CriteriTecnici!$N2684*1,IFERROR(NUMBERVALUE(CriteriTecnici!$N2684,".",","),IFERROR(NUMBERVALUE(CriteriTecnici!$N2684,",","."),0))),4)&amp;""),",",".")&amp;", "&amp;CHAR(34)&amp;"numerator"&amp;CHAR(34)&amp;": "&amp;SUBSTITUTE(TRIM(ROUND(IFERROR(CriteriTecnici!$K2684*1,IFERROR(NUMBERVALUE(CriteriTecnici!$K2684,".",","),IFERROR(NUMBERVALUE(CriteriTecnici!$K2684,",","."),0))),4)&amp;""),",",".")&amp;", "&amp;CHAR(34)&amp;"denominator"&amp;CHAR(34)&amp;": "&amp;SUBSTITUTE(TRIM(ROUND(IFERROR(CriteriTecnici!$L2684*1,IFERROR(NUMBERVALUE(CriteriTecnici!$L2684,".",","),IFERROR(NUMBERVALUE(CriteriTecnici!$L2684,",","."),0))),4)&amp;""),",",".")&amp;", "&amp;CHAR(34)&amp;"flag"&amp;CHAR(34)&amp;": "&amp;SUBSTITUTE(TRIM(ROUND(IFERROR(CriteriTecnici!$M2684*1,IFERROR(NUMBERVALUE(CriteriTecnici!$M2684,".",","),IFERROR(NUMBERVALUE(CriteriTecnici!$M2684,",","."),0))),4)&amp;""),",",".")&amp;", "&amp;CHAR(34)&amp;"rawScore"&amp;CHAR(34)&amp;": "&amp;SUBSTITUTE(TRIM(ROUND(IFERROR(CriteriTecnici!$O2684*1,IFERROR(NUMBERVALUE(CriteriTecnici!$O2684,".",","),IFERROR(NUMBERVALUE(CriteriTecnici!$O2684,",","."),0))),4)&amp;""),",",".")&amp;CHAR(125)&amp;IF(TRUE,",",""))</f>
        <v/>
      </c>
    </row>
    <row r="2905">
      <c r="A2905" s="38">
        <f>IF(CriteriTecnici!$A2685="","","    "&amp;CHAR(123)&amp;CHAR(34)&amp;"bidderId"&amp;CHAR(34)&amp;": "&amp;CHAR(34)&amp;SUBSTITUTE(CriteriTecnici!$A2685,CHAR(34),"'")&amp;CHAR(34)&amp;", "&amp;CHAR(34)&amp;"lotId"&amp;CHAR(34)&amp;": "&amp;CHAR(34)&amp;SUBSTITUTE(CriteriTecnici!$C2685,CHAR(34),"'")&amp;CHAR(34)&amp;", "&amp;CHAR(34)&amp;"criterionId"&amp;CHAR(34)&amp;": "&amp;CHAR(34)&amp;SUBSTITUTE(CriteriTecnici!$D2685,CHAR(34),"'")&amp;CHAR(34)&amp;", "&amp;CHAR(34)&amp;"kind"&amp;CHAR(34)&amp;": "&amp;CHAR(34)&amp;SUBSTITUTE(CriteriTecnici!$F2685,CHAR(34),"'")&amp;CHAR(34)&amp;", "&amp;CHAR(34)&amp;"value"&amp;CHAR(34)&amp;": "&amp;SUBSTITUTE(TRIM(ROUND(IFERROR(CriteriTecnici!$N2685*1,IFERROR(NUMBERVALUE(CriteriTecnici!$N2685,".",","),IFERROR(NUMBERVALUE(CriteriTecnici!$N2685,",","."),0))),4)&amp;""),",",".")&amp;", "&amp;CHAR(34)&amp;"numerator"&amp;CHAR(34)&amp;": "&amp;SUBSTITUTE(TRIM(ROUND(IFERROR(CriteriTecnici!$K2685*1,IFERROR(NUMBERVALUE(CriteriTecnici!$K2685,".",","),IFERROR(NUMBERVALUE(CriteriTecnici!$K2685,",","."),0))),4)&amp;""),",",".")&amp;", "&amp;CHAR(34)&amp;"denominator"&amp;CHAR(34)&amp;": "&amp;SUBSTITUTE(TRIM(ROUND(IFERROR(CriteriTecnici!$L2685*1,IFERROR(NUMBERVALUE(CriteriTecnici!$L2685,".",","),IFERROR(NUMBERVALUE(CriteriTecnici!$L2685,",","."),0))),4)&amp;""),",",".")&amp;", "&amp;CHAR(34)&amp;"flag"&amp;CHAR(34)&amp;": "&amp;SUBSTITUTE(TRIM(ROUND(IFERROR(CriteriTecnici!$M2685*1,IFERROR(NUMBERVALUE(CriteriTecnici!$M2685,".",","),IFERROR(NUMBERVALUE(CriteriTecnici!$M2685,",","."),0))),4)&amp;""),",",".")&amp;", "&amp;CHAR(34)&amp;"rawScore"&amp;CHAR(34)&amp;": "&amp;SUBSTITUTE(TRIM(ROUND(IFERROR(CriteriTecnici!$O2685*1,IFERROR(NUMBERVALUE(CriteriTecnici!$O2685,".",","),IFERROR(NUMBERVALUE(CriteriTecnici!$O2685,",","."),0))),4)&amp;""),",",".")&amp;CHAR(125)&amp;IF(TRUE,",",""))</f>
        <v/>
      </c>
    </row>
    <row r="2906">
      <c r="A2906" s="38">
        <f>IF(CriteriTecnici!$A2686="","","    "&amp;CHAR(123)&amp;CHAR(34)&amp;"bidderId"&amp;CHAR(34)&amp;": "&amp;CHAR(34)&amp;SUBSTITUTE(CriteriTecnici!$A2686,CHAR(34),"'")&amp;CHAR(34)&amp;", "&amp;CHAR(34)&amp;"lotId"&amp;CHAR(34)&amp;": "&amp;CHAR(34)&amp;SUBSTITUTE(CriteriTecnici!$C2686,CHAR(34),"'")&amp;CHAR(34)&amp;", "&amp;CHAR(34)&amp;"criterionId"&amp;CHAR(34)&amp;": "&amp;CHAR(34)&amp;SUBSTITUTE(CriteriTecnici!$D2686,CHAR(34),"'")&amp;CHAR(34)&amp;", "&amp;CHAR(34)&amp;"kind"&amp;CHAR(34)&amp;": "&amp;CHAR(34)&amp;SUBSTITUTE(CriteriTecnici!$F2686,CHAR(34),"'")&amp;CHAR(34)&amp;", "&amp;CHAR(34)&amp;"value"&amp;CHAR(34)&amp;": "&amp;SUBSTITUTE(TRIM(ROUND(IFERROR(CriteriTecnici!$N2686*1,IFERROR(NUMBERVALUE(CriteriTecnici!$N2686,".",","),IFERROR(NUMBERVALUE(CriteriTecnici!$N2686,",","."),0))),4)&amp;""),",",".")&amp;", "&amp;CHAR(34)&amp;"numerator"&amp;CHAR(34)&amp;": "&amp;SUBSTITUTE(TRIM(ROUND(IFERROR(CriteriTecnici!$K2686*1,IFERROR(NUMBERVALUE(CriteriTecnici!$K2686,".",","),IFERROR(NUMBERVALUE(CriteriTecnici!$K2686,",","."),0))),4)&amp;""),",",".")&amp;", "&amp;CHAR(34)&amp;"denominator"&amp;CHAR(34)&amp;": "&amp;SUBSTITUTE(TRIM(ROUND(IFERROR(CriteriTecnici!$L2686*1,IFERROR(NUMBERVALUE(CriteriTecnici!$L2686,".",","),IFERROR(NUMBERVALUE(CriteriTecnici!$L2686,",","."),0))),4)&amp;""),",",".")&amp;", "&amp;CHAR(34)&amp;"flag"&amp;CHAR(34)&amp;": "&amp;SUBSTITUTE(TRIM(ROUND(IFERROR(CriteriTecnici!$M2686*1,IFERROR(NUMBERVALUE(CriteriTecnici!$M2686,".",","),IFERROR(NUMBERVALUE(CriteriTecnici!$M2686,",","."),0))),4)&amp;""),",",".")&amp;", "&amp;CHAR(34)&amp;"rawScore"&amp;CHAR(34)&amp;": "&amp;SUBSTITUTE(TRIM(ROUND(IFERROR(CriteriTecnici!$O2686*1,IFERROR(NUMBERVALUE(CriteriTecnici!$O2686,".",","),IFERROR(NUMBERVALUE(CriteriTecnici!$O2686,",","."),0))),4)&amp;""),",",".")&amp;CHAR(125)&amp;IF(TRUE,",",""))</f>
        <v/>
      </c>
    </row>
    <row r="2907">
      <c r="A2907" s="38">
        <f>IF(CriteriTecnici!$A2687="","","    "&amp;CHAR(123)&amp;CHAR(34)&amp;"bidderId"&amp;CHAR(34)&amp;": "&amp;CHAR(34)&amp;SUBSTITUTE(CriteriTecnici!$A2687,CHAR(34),"'")&amp;CHAR(34)&amp;", "&amp;CHAR(34)&amp;"lotId"&amp;CHAR(34)&amp;": "&amp;CHAR(34)&amp;SUBSTITUTE(CriteriTecnici!$C2687,CHAR(34),"'")&amp;CHAR(34)&amp;", "&amp;CHAR(34)&amp;"criterionId"&amp;CHAR(34)&amp;": "&amp;CHAR(34)&amp;SUBSTITUTE(CriteriTecnici!$D2687,CHAR(34),"'")&amp;CHAR(34)&amp;", "&amp;CHAR(34)&amp;"kind"&amp;CHAR(34)&amp;": "&amp;CHAR(34)&amp;SUBSTITUTE(CriteriTecnici!$F2687,CHAR(34),"'")&amp;CHAR(34)&amp;", "&amp;CHAR(34)&amp;"value"&amp;CHAR(34)&amp;": "&amp;SUBSTITUTE(TRIM(ROUND(IFERROR(CriteriTecnici!$N2687*1,IFERROR(NUMBERVALUE(CriteriTecnici!$N2687,".",","),IFERROR(NUMBERVALUE(CriteriTecnici!$N2687,",","."),0))),4)&amp;""),",",".")&amp;", "&amp;CHAR(34)&amp;"numerator"&amp;CHAR(34)&amp;": "&amp;SUBSTITUTE(TRIM(ROUND(IFERROR(CriteriTecnici!$K2687*1,IFERROR(NUMBERVALUE(CriteriTecnici!$K2687,".",","),IFERROR(NUMBERVALUE(CriteriTecnici!$K2687,",","."),0))),4)&amp;""),",",".")&amp;", "&amp;CHAR(34)&amp;"denominator"&amp;CHAR(34)&amp;": "&amp;SUBSTITUTE(TRIM(ROUND(IFERROR(CriteriTecnici!$L2687*1,IFERROR(NUMBERVALUE(CriteriTecnici!$L2687,".",","),IFERROR(NUMBERVALUE(CriteriTecnici!$L2687,",","."),0))),4)&amp;""),",",".")&amp;", "&amp;CHAR(34)&amp;"flag"&amp;CHAR(34)&amp;": "&amp;SUBSTITUTE(TRIM(ROUND(IFERROR(CriteriTecnici!$M2687*1,IFERROR(NUMBERVALUE(CriteriTecnici!$M2687,".",","),IFERROR(NUMBERVALUE(CriteriTecnici!$M2687,",","."),0))),4)&amp;""),",",".")&amp;", "&amp;CHAR(34)&amp;"rawScore"&amp;CHAR(34)&amp;": "&amp;SUBSTITUTE(TRIM(ROUND(IFERROR(CriteriTecnici!$O2687*1,IFERROR(NUMBERVALUE(CriteriTecnici!$O2687,".",","),IFERROR(NUMBERVALUE(CriteriTecnici!$O2687,",","."),0))),4)&amp;""),",",".")&amp;CHAR(125)&amp;IF(TRUE,",",""))</f>
        <v/>
      </c>
    </row>
    <row r="2908">
      <c r="A2908" s="38">
        <f>IF(CriteriTecnici!$A2688="","","    "&amp;CHAR(123)&amp;CHAR(34)&amp;"bidderId"&amp;CHAR(34)&amp;": "&amp;CHAR(34)&amp;SUBSTITUTE(CriteriTecnici!$A2688,CHAR(34),"'")&amp;CHAR(34)&amp;", "&amp;CHAR(34)&amp;"lotId"&amp;CHAR(34)&amp;": "&amp;CHAR(34)&amp;SUBSTITUTE(CriteriTecnici!$C2688,CHAR(34),"'")&amp;CHAR(34)&amp;", "&amp;CHAR(34)&amp;"criterionId"&amp;CHAR(34)&amp;": "&amp;CHAR(34)&amp;SUBSTITUTE(CriteriTecnici!$D2688,CHAR(34),"'")&amp;CHAR(34)&amp;", "&amp;CHAR(34)&amp;"kind"&amp;CHAR(34)&amp;": "&amp;CHAR(34)&amp;SUBSTITUTE(CriteriTecnici!$F2688,CHAR(34),"'")&amp;CHAR(34)&amp;", "&amp;CHAR(34)&amp;"value"&amp;CHAR(34)&amp;": "&amp;SUBSTITUTE(TRIM(ROUND(IFERROR(CriteriTecnici!$N2688*1,IFERROR(NUMBERVALUE(CriteriTecnici!$N2688,".",","),IFERROR(NUMBERVALUE(CriteriTecnici!$N2688,",","."),0))),4)&amp;""),",",".")&amp;", "&amp;CHAR(34)&amp;"numerator"&amp;CHAR(34)&amp;": "&amp;SUBSTITUTE(TRIM(ROUND(IFERROR(CriteriTecnici!$K2688*1,IFERROR(NUMBERVALUE(CriteriTecnici!$K2688,".",","),IFERROR(NUMBERVALUE(CriteriTecnici!$K2688,",","."),0))),4)&amp;""),",",".")&amp;", "&amp;CHAR(34)&amp;"denominator"&amp;CHAR(34)&amp;": "&amp;SUBSTITUTE(TRIM(ROUND(IFERROR(CriteriTecnici!$L2688*1,IFERROR(NUMBERVALUE(CriteriTecnici!$L2688,".",","),IFERROR(NUMBERVALUE(CriteriTecnici!$L2688,",","."),0))),4)&amp;""),",",".")&amp;", "&amp;CHAR(34)&amp;"flag"&amp;CHAR(34)&amp;": "&amp;SUBSTITUTE(TRIM(ROUND(IFERROR(CriteriTecnici!$M2688*1,IFERROR(NUMBERVALUE(CriteriTecnici!$M2688,".",","),IFERROR(NUMBERVALUE(CriteriTecnici!$M2688,",","."),0))),4)&amp;""),",",".")&amp;", "&amp;CHAR(34)&amp;"rawScore"&amp;CHAR(34)&amp;": "&amp;SUBSTITUTE(TRIM(ROUND(IFERROR(CriteriTecnici!$O2688*1,IFERROR(NUMBERVALUE(CriteriTecnici!$O2688,".",","),IFERROR(NUMBERVALUE(CriteriTecnici!$O2688,",","."),0))),4)&amp;""),",",".")&amp;CHAR(125)&amp;IF(TRUE,",",""))</f>
        <v/>
      </c>
    </row>
    <row r="2909">
      <c r="A2909" s="38">
        <f>IF(CriteriTecnici!$A2689="","","    "&amp;CHAR(123)&amp;CHAR(34)&amp;"bidderId"&amp;CHAR(34)&amp;": "&amp;CHAR(34)&amp;SUBSTITUTE(CriteriTecnici!$A2689,CHAR(34),"'")&amp;CHAR(34)&amp;", "&amp;CHAR(34)&amp;"lotId"&amp;CHAR(34)&amp;": "&amp;CHAR(34)&amp;SUBSTITUTE(CriteriTecnici!$C2689,CHAR(34),"'")&amp;CHAR(34)&amp;", "&amp;CHAR(34)&amp;"criterionId"&amp;CHAR(34)&amp;": "&amp;CHAR(34)&amp;SUBSTITUTE(CriteriTecnici!$D2689,CHAR(34),"'")&amp;CHAR(34)&amp;", "&amp;CHAR(34)&amp;"kind"&amp;CHAR(34)&amp;": "&amp;CHAR(34)&amp;SUBSTITUTE(CriteriTecnici!$F2689,CHAR(34),"'")&amp;CHAR(34)&amp;", "&amp;CHAR(34)&amp;"value"&amp;CHAR(34)&amp;": "&amp;SUBSTITUTE(TRIM(ROUND(IFERROR(CriteriTecnici!$N2689*1,IFERROR(NUMBERVALUE(CriteriTecnici!$N2689,".",","),IFERROR(NUMBERVALUE(CriteriTecnici!$N2689,",","."),0))),4)&amp;""),",",".")&amp;", "&amp;CHAR(34)&amp;"numerator"&amp;CHAR(34)&amp;": "&amp;SUBSTITUTE(TRIM(ROUND(IFERROR(CriteriTecnici!$K2689*1,IFERROR(NUMBERVALUE(CriteriTecnici!$K2689,".",","),IFERROR(NUMBERVALUE(CriteriTecnici!$K2689,",","."),0))),4)&amp;""),",",".")&amp;", "&amp;CHAR(34)&amp;"denominator"&amp;CHAR(34)&amp;": "&amp;SUBSTITUTE(TRIM(ROUND(IFERROR(CriteriTecnici!$L2689*1,IFERROR(NUMBERVALUE(CriteriTecnici!$L2689,".",","),IFERROR(NUMBERVALUE(CriteriTecnici!$L2689,",","."),0))),4)&amp;""),",",".")&amp;", "&amp;CHAR(34)&amp;"flag"&amp;CHAR(34)&amp;": "&amp;SUBSTITUTE(TRIM(ROUND(IFERROR(CriteriTecnici!$M2689*1,IFERROR(NUMBERVALUE(CriteriTecnici!$M2689,".",","),IFERROR(NUMBERVALUE(CriteriTecnici!$M2689,",","."),0))),4)&amp;""),",",".")&amp;", "&amp;CHAR(34)&amp;"rawScore"&amp;CHAR(34)&amp;": "&amp;SUBSTITUTE(TRIM(ROUND(IFERROR(CriteriTecnici!$O2689*1,IFERROR(NUMBERVALUE(CriteriTecnici!$O2689,".",","),IFERROR(NUMBERVALUE(CriteriTecnici!$O2689,",","."),0))),4)&amp;""),",",".")&amp;CHAR(125)&amp;IF(TRUE,",",""))</f>
        <v/>
      </c>
    </row>
    <row r="2910">
      <c r="A2910" s="38">
        <f>IF(CriteriTecnici!$A2690="","","    "&amp;CHAR(123)&amp;CHAR(34)&amp;"bidderId"&amp;CHAR(34)&amp;": "&amp;CHAR(34)&amp;SUBSTITUTE(CriteriTecnici!$A2690,CHAR(34),"'")&amp;CHAR(34)&amp;", "&amp;CHAR(34)&amp;"lotId"&amp;CHAR(34)&amp;": "&amp;CHAR(34)&amp;SUBSTITUTE(CriteriTecnici!$C2690,CHAR(34),"'")&amp;CHAR(34)&amp;", "&amp;CHAR(34)&amp;"criterionId"&amp;CHAR(34)&amp;": "&amp;CHAR(34)&amp;SUBSTITUTE(CriteriTecnici!$D2690,CHAR(34),"'")&amp;CHAR(34)&amp;", "&amp;CHAR(34)&amp;"kind"&amp;CHAR(34)&amp;": "&amp;CHAR(34)&amp;SUBSTITUTE(CriteriTecnici!$F2690,CHAR(34),"'")&amp;CHAR(34)&amp;", "&amp;CHAR(34)&amp;"value"&amp;CHAR(34)&amp;": "&amp;SUBSTITUTE(TRIM(ROUND(IFERROR(CriteriTecnici!$N2690*1,IFERROR(NUMBERVALUE(CriteriTecnici!$N2690,".",","),IFERROR(NUMBERVALUE(CriteriTecnici!$N2690,",","."),0))),4)&amp;""),",",".")&amp;", "&amp;CHAR(34)&amp;"numerator"&amp;CHAR(34)&amp;": "&amp;SUBSTITUTE(TRIM(ROUND(IFERROR(CriteriTecnici!$K2690*1,IFERROR(NUMBERVALUE(CriteriTecnici!$K2690,".",","),IFERROR(NUMBERVALUE(CriteriTecnici!$K2690,",","."),0))),4)&amp;""),",",".")&amp;", "&amp;CHAR(34)&amp;"denominator"&amp;CHAR(34)&amp;": "&amp;SUBSTITUTE(TRIM(ROUND(IFERROR(CriteriTecnici!$L2690*1,IFERROR(NUMBERVALUE(CriteriTecnici!$L2690,".",","),IFERROR(NUMBERVALUE(CriteriTecnici!$L2690,",","."),0))),4)&amp;""),",",".")&amp;", "&amp;CHAR(34)&amp;"flag"&amp;CHAR(34)&amp;": "&amp;SUBSTITUTE(TRIM(ROUND(IFERROR(CriteriTecnici!$M2690*1,IFERROR(NUMBERVALUE(CriteriTecnici!$M2690,".",","),IFERROR(NUMBERVALUE(CriteriTecnici!$M2690,",","."),0))),4)&amp;""),",",".")&amp;", "&amp;CHAR(34)&amp;"rawScore"&amp;CHAR(34)&amp;": "&amp;SUBSTITUTE(TRIM(ROUND(IFERROR(CriteriTecnici!$O2690*1,IFERROR(NUMBERVALUE(CriteriTecnici!$O2690,".",","),IFERROR(NUMBERVALUE(CriteriTecnici!$O2690,",","."),0))),4)&amp;""),",",".")&amp;CHAR(125)&amp;IF(TRUE,",",""))</f>
        <v/>
      </c>
    </row>
    <row r="2911">
      <c r="A2911" s="38">
        <f>IF(CriteriTecnici!$A2691="","","    "&amp;CHAR(123)&amp;CHAR(34)&amp;"bidderId"&amp;CHAR(34)&amp;": "&amp;CHAR(34)&amp;SUBSTITUTE(CriteriTecnici!$A2691,CHAR(34),"'")&amp;CHAR(34)&amp;", "&amp;CHAR(34)&amp;"lotId"&amp;CHAR(34)&amp;": "&amp;CHAR(34)&amp;SUBSTITUTE(CriteriTecnici!$C2691,CHAR(34),"'")&amp;CHAR(34)&amp;", "&amp;CHAR(34)&amp;"criterionId"&amp;CHAR(34)&amp;": "&amp;CHAR(34)&amp;SUBSTITUTE(CriteriTecnici!$D2691,CHAR(34),"'")&amp;CHAR(34)&amp;", "&amp;CHAR(34)&amp;"kind"&amp;CHAR(34)&amp;": "&amp;CHAR(34)&amp;SUBSTITUTE(CriteriTecnici!$F2691,CHAR(34),"'")&amp;CHAR(34)&amp;", "&amp;CHAR(34)&amp;"value"&amp;CHAR(34)&amp;": "&amp;SUBSTITUTE(TRIM(ROUND(IFERROR(CriteriTecnici!$N2691*1,IFERROR(NUMBERVALUE(CriteriTecnici!$N2691,".",","),IFERROR(NUMBERVALUE(CriteriTecnici!$N2691,",","."),0))),4)&amp;""),",",".")&amp;", "&amp;CHAR(34)&amp;"numerator"&amp;CHAR(34)&amp;": "&amp;SUBSTITUTE(TRIM(ROUND(IFERROR(CriteriTecnici!$K2691*1,IFERROR(NUMBERVALUE(CriteriTecnici!$K2691,".",","),IFERROR(NUMBERVALUE(CriteriTecnici!$K2691,",","."),0))),4)&amp;""),",",".")&amp;", "&amp;CHAR(34)&amp;"denominator"&amp;CHAR(34)&amp;": "&amp;SUBSTITUTE(TRIM(ROUND(IFERROR(CriteriTecnici!$L2691*1,IFERROR(NUMBERVALUE(CriteriTecnici!$L2691,".",","),IFERROR(NUMBERVALUE(CriteriTecnici!$L2691,",","."),0))),4)&amp;""),",",".")&amp;", "&amp;CHAR(34)&amp;"flag"&amp;CHAR(34)&amp;": "&amp;SUBSTITUTE(TRIM(ROUND(IFERROR(CriteriTecnici!$M2691*1,IFERROR(NUMBERVALUE(CriteriTecnici!$M2691,".",","),IFERROR(NUMBERVALUE(CriteriTecnici!$M2691,",","."),0))),4)&amp;""),",",".")&amp;", "&amp;CHAR(34)&amp;"rawScore"&amp;CHAR(34)&amp;": "&amp;SUBSTITUTE(TRIM(ROUND(IFERROR(CriteriTecnici!$O2691*1,IFERROR(NUMBERVALUE(CriteriTecnici!$O2691,".",","),IFERROR(NUMBERVALUE(CriteriTecnici!$O2691,",","."),0))),4)&amp;""),",",".")&amp;CHAR(125)&amp;IF(TRUE,",",""))</f>
        <v/>
      </c>
    </row>
    <row r="2912">
      <c r="A2912" s="38">
        <f>IF(CriteriTecnici!$A2692="","","    "&amp;CHAR(123)&amp;CHAR(34)&amp;"bidderId"&amp;CHAR(34)&amp;": "&amp;CHAR(34)&amp;SUBSTITUTE(CriteriTecnici!$A2692,CHAR(34),"'")&amp;CHAR(34)&amp;", "&amp;CHAR(34)&amp;"lotId"&amp;CHAR(34)&amp;": "&amp;CHAR(34)&amp;SUBSTITUTE(CriteriTecnici!$C2692,CHAR(34),"'")&amp;CHAR(34)&amp;", "&amp;CHAR(34)&amp;"criterionId"&amp;CHAR(34)&amp;": "&amp;CHAR(34)&amp;SUBSTITUTE(CriteriTecnici!$D2692,CHAR(34),"'")&amp;CHAR(34)&amp;", "&amp;CHAR(34)&amp;"kind"&amp;CHAR(34)&amp;": "&amp;CHAR(34)&amp;SUBSTITUTE(CriteriTecnici!$F2692,CHAR(34),"'")&amp;CHAR(34)&amp;", "&amp;CHAR(34)&amp;"value"&amp;CHAR(34)&amp;": "&amp;SUBSTITUTE(TRIM(ROUND(IFERROR(CriteriTecnici!$N2692*1,IFERROR(NUMBERVALUE(CriteriTecnici!$N2692,".",","),IFERROR(NUMBERVALUE(CriteriTecnici!$N2692,",","."),0))),4)&amp;""),",",".")&amp;", "&amp;CHAR(34)&amp;"numerator"&amp;CHAR(34)&amp;": "&amp;SUBSTITUTE(TRIM(ROUND(IFERROR(CriteriTecnici!$K2692*1,IFERROR(NUMBERVALUE(CriteriTecnici!$K2692,".",","),IFERROR(NUMBERVALUE(CriteriTecnici!$K2692,",","."),0))),4)&amp;""),",",".")&amp;", "&amp;CHAR(34)&amp;"denominator"&amp;CHAR(34)&amp;": "&amp;SUBSTITUTE(TRIM(ROUND(IFERROR(CriteriTecnici!$L2692*1,IFERROR(NUMBERVALUE(CriteriTecnici!$L2692,".",","),IFERROR(NUMBERVALUE(CriteriTecnici!$L2692,",","."),0))),4)&amp;""),",",".")&amp;", "&amp;CHAR(34)&amp;"flag"&amp;CHAR(34)&amp;": "&amp;SUBSTITUTE(TRIM(ROUND(IFERROR(CriteriTecnici!$M2692*1,IFERROR(NUMBERVALUE(CriteriTecnici!$M2692,".",","),IFERROR(NUMBERVALUE(CriteriTecnici!$M2692,",","."),0))),4)&amp;""),",",".")&amp;", "&amp;CHAR(34)&amp;"rawScore"&amp;CHAR(34)&amp;": "&amp;SUBSTITUTE(TRIM(ROUND(IFERROR(CriteriTecnici!$O2692*1,IFERROR(NUMBERVALUE(CriteriTecnici!$O2692,".",","),IFERROR(NUMBERVALUE(CriteriTecnici!$O2692,",","."),0))),4)&amp;""),",",".")&amp;CHAR(125)&amp;IF(TRUE,",",""))</f>
        <v/>
      </c>
    </row>
    <row r="2913">
      <c r="A2913" s="38">
        <f>IF(CriteriTecnici!$A2693="","","    "&amp;CHAR(123)&amp;CHAR(34)&amp;"bidderId"&amp;CHAR(34)&amp;": "&amp;CHAR(34)&amp;SUBSTITUTE(CriteriTecnici!$A2693,CHAR(34),"'")&amp;CHAR(34)&amp;", "&amp;CHAR(34)&amp;"lotId"&amp;CHAR(34)&amp;": "&amp;CHAR(34)&amp;SUBSTITUTE(CriteriTecnici!$C2693,CHAR(34),"'")&amp;CHAR(34)&amp;", "&amp;CHAR(34)&amp;"criterionId"&amp;CHAR(34)&amp;": "&amp;CHAR(34)&amp;SUBSTITUTE(CriteriTecnici!$D2693,CHAR(34),"'")&amp;CHAR(34)&amp;", "&amp;CHAR(34)&amp;"kind"&amp;CHAR(34)&amp;": "&amp;CHAR(34)&amp;SUBSTITUTE(CriteriTecnici!$F2693,CHAR(34),"'")&amp;CHAR(34)&amp;", "&amp;CHAR(34)&amp;"value"&amp;CHAR(34)&amp;": "&amp;SUBSTITUTE(TRIM(ROUND(IFERROR(CriteriTecnici!$N2693*1,IFERROR(NUMBERVALUE(CriteriTecnici!$N2693,".",","),IFERROR(NUMBERVALUE(CriteriTecnici!$N2693,",","."),0))),4)&amp;""),",",".")&amp;", "&amp;CHAR(34)&amp;"numerator"&amp;CHAR(34)&amp;": "&amp;SUBSTITUTE(TRIM(ROUND(IFERROR(CriteriTecnici!$K2693*1,IFERROR(NUMBERVALUE(CriteriTecnici!$K2693,".",","),IFERROR(NUMBERVALUE(CriteriTecnici!$K2693,",","."),0))),4)&amp;""),",",".")&amp;", "&amp;CHAR(34)&amp;"denominator"&amp;CHAR(34)&amp;": "&amp;SUBSTITUTE(TRIM(ROUND(IFERROR(CriteriTecnici!$L2693*1,IFERROR(NUMBERVALUE(CriteriTecnici!$L2693,".",","),IFERROR(NUMBERVALUE(CriteriTecnici!$L2693,",","."),0))),4)&amp;""),",",".")&amp;", "&amp;CHAR(34)&amp;"flag"&amp;CHAR(34)&amp;": "&amp;SUBSTITUTE(TRIM(ROUND(IFERROR(CriteriTecnici!$M2693*1,IFERROR(NUMBERVALUE(CriteriTecnici!$M2693,".",","),IFERROR(NUMBERVALUE(CriteriTecnici!$M2693,",","."),0))),4)&amp;""),",",".")&amp;", "&amp;CHAR(34)&amp;"rawScore"&amp;CHAR(34)&amp;": "&amp;SUBSTITUTE(TRIM(ROUND(IFERROR(CriteriTecnici!$O2693*1,IFERROR(NUMBERVALUE(CriteriTecnici!$O2693,".",","),IFERROR(NUMBERVALUE(CriteriTecnici!$O2693,",","."),0))),4)&amp;""),",",".")&amp;CHAR(125)&amp;IF(TRUE,",",""))</f>
        <v/>
      </c>
    </row>
    <row r="2914">
      <c r="A2914" s="38">
        <f>IF(CriteriTecnici!$A2694="","","    "&amp;CHAR(123)&amp;CHAR(34)&amp;"bidderId"&amp;CHAR(34)&amp;": "&amp;CHAR(34)&amp;SUBSTITUTE(CriteriTecnici!$A2694,CHAR(34),"'")&amp;CHAR(34)&amp;", "&amp;CHAR(34)&amp;"lotId"&amp;CHAR(34)&amp;": "&amp;CHAR(34)&amp;SUBSTITUTE(CriteriTecnici!$C2694,CHAR(34),"'")&amp;CHAR(34)&amp;", "&amp;CHAR(34)&amp;"criterionId"&amp;CHAR(34)&amp;": "&amp;CHAR(34)&amp;SUBSTITUTE(CriteriTecnici!$D2694,CHAR(34),"'")&amp;CHAR(34)&amp;", "&amp;CHAR(34)&amp;"kind"&amp;CHAR(34)&amp;": "&amp;CHAR(34)&amp;SUBSTITUTE(CriteriTecnici!$F2694,CHAR(34),"'")&amp;CHAR(34)&amp;", "&amp;CHAR(34)&amp;"value"&amp;CHAR(34)&amp;": "&amp;SUBSTITUTE(TRIM(ROUND(IFERROR(CriteriTecnici!$N2694*1,IFERROR(NUMBERVALUE(CriteriTecnici!$N2694,".",","),IFERROR(NUMBERVALUE(CriteriTecnici!$N2694,",","."),0))),4)&amp;""),",",".")&amp;", "&amp;CHAR(34)&amp;"numerator"&amp;CHAR(34)&amp;": "&amp;SUBSTITUTE(TRIM(ROUND(IFERROR(CriteriTecnici!$K2694*1,IFERROR(NUMBERVALUE(CriteriTecnici!$K2694,".",","),IFERROR(NUMBERVALUE(CriteriTecnici!$K2694,",","."),0))),4)&amp;""),",",".")&amp;", "&amp;CHAR(34)&amp;"denominator"&amp;CHAR(34)&amp;": "&amp;SUBSTITUTE(TRIM(ROUND(IFERROR(CriteriTecnici!$L2694*1,IFERROR(NUMBERVALUE(CriteriTecnici!$L2694,".",","),IFERROR(NUMBERVALUE(CriteriTecnici!$L2694,",","."),0))),4)&amp;""),",",".")&amp;", "&amp;CHAR(34)&amp;"flag"&amp;CHAR(34)&amp;": "&amp;SUBSTITUTE(TRIM(ROUND(IFERROR(CriteriTecnici!$M2694*1,IFERROR(NUMBERVALUE(CriteriTecnici!$M2694,".",","),IFERROR(NUMBERVALUE(CriteriTecnici!$M2694,",","."),0))),4)&amp;""),",",".")&amp;", "&amp;CHAR(34)&amp;"rawScore"&amp;CHAR(34)&amp;": "&amp;SUBSTITUTE(TRIM(ROUND(IFERROR(CriteriTecnici!$O2694*1,IFERROR(NUMBERVALUE(CriteriTecnici!$O2694,".",","),IFERROR(NUMBERVALUE(CriteriTecnici!$O2694,",","."),0))),4)&amp;""),",",".")&amp;CHAR(125)&amp;IF(TRUE,",",""))</f>
        <v/>
      </c>
    </row>
    <row r="2915">
      <c r="A2915" s="38">
        <f>IF(CriteriTecnici!$A2695="","","    "&amp;CHAR(123)&amp;CHAR(34)&amp;"bidderId"&amp;CHAR(34)&amp;": "&amp;CHAR(34)&amp;SUBSTITUTE(CriteriTecnici!$A2695,CHAR(34),"'")&amp;CHAR(34)&amp;", "&amp;CHAR(34)&amp;"lotId"&amp;CHAR(34)&amp;": "&amp;CHAR(34)&amp;SUBSTITUTE(CriteriTecnici!$C2695,CHAR(34),"'")&amp;CHAR(34)&amp;", "&amp;CHAR(34)&amp;"criterionId"&amp;CHAR(34)&amp;": "&amp;CHAR(34)&amp;SUBSTITUTE(CriteriTecnici!$D2695,CHAR(34),"'")&amp;CHAR(34)&amp;", "&amp;CHAR(34)&amp;"kind"&amp;CHAR(34)&amp;": "&amp;CHAR(34)&amp;SUBSTITUTE(CriteriTecnici!$F2695,CHAR(34),"'")&amp;CHAR(34)&amp;", "&amp;CHAR(34)&amp;"value"&amp;CHAR(34)&amp;": "&amp;SUBSTITUTE(TRIM(ROUND(IFERROR(CriteriTecnici!$N2695*1,IFERROR(NUMBERVALUE(CriteriTecnici!$N2695,".",","),IFERROR(NUMBERVALUE(CriteriTecnici!$N2695,",","."),0))),4)&amp;""),",",".")&amp;", "&amp;CHAR(34)&amp;"numerator"&amp;CHAR(34)&amp;": "&amp;SUBSTITUTE(TRIM(ROUND(IFERROR(CriteriTecnici!$K2695*1,IFERROR(NUMBERVALUE(CriteriTecnici!$K2695,".",","),IFERROR(NUMBERVALUE(CriteriTecnici!$K2695,",","."),0))),4)&amp;""),",",".")&amp;", "&amp;CHAR(34)&amp;"denominator"&amp;CHAR(34)&amp;": "&amp;SUBSTITUTE(TRIM(ROUND(IFERROR(CriteriTecnici!$L2695*1,IFERROR(NUMBERVALUE(CriteriTecnici!$L2695,".",","),IFERROR(NUMBERVALUE(CriteriTecnici!$L2695,",","."),0))),4)&amp;""),",",".")&amp;", "&amp;CHAR(34)&amp;"flag"&amp;CHAR(34)&amp;": "&amp;SUBSTITUTE(TRIM(ROUND(IFERROR(CriteriTecnici!$M2695*1,IFERROR(NUMBERVALUE(CriteriTecnici!$M2695,".",","),IFERROR(NUMBERVALUE(CriteriTecnici!$M2695,",","."),0))),4)&amp;""),",",".")&amp;", "&amp;CHAR(34)&amp;"rawScore"&amp;CHAR(34)&amp;": "&amp;SUBSTITUTE(TRIM(ROUND(IFERROR(CriteriTecnici!$O2695*1,IFERROR(NUMBERVALUE(CriteriTecnici!$O2695,".",","),IFERROR(NUMBERVALUE(CriteriTecnici!$O2695,",","."),0))),4)&amp;""),",",".")&amp;CHAR(125)&amp;IF(TRUE,",",""))</f>
        <v/>
      </c>
    </row>
    <row r="2916">
      <c r="A2916" s="38">
        <f>IF(CriteriTecnici!$A2696="","","    "&amp;CHAR(123)&amp;CHAR(34)&amp;"bidderId"&amp;CHAR(34)&amp;": "&amp;CHAR(34)&amp;SUBSTITUTE(CriteriTecnici!$A2696,CHAR(34),"'")&amp;CHAR(34)&amp;", "&amp;CHAR(34)&amp;"lotId"&amp;CHAR(34)&amp;": "&amp;CHAR(34)&amp;SUBSTITUTE(CriteriTecnici!$C2696,CHAR(34),"'")&amp;CHAR(34)&amp;", "&amp;CHAR(34)&amp;"criterionId"&amp;CHAR(34)&amp;": "&amp;CHAR(34)&amp;SUBSTITUTE(CriteriTecnici!$D2696,CHAR(34),"'")&amp;CHAR(34)&amp;", "&amp;CHAR(34)&amp;"kind"&amp;CHAR(34)&amp;": "&amp;CHAR(34)&amp;SUBSTITUTE(CriteriTecnici!$F2696,CHAR(34),"'")&amp;CHAR(34)&amp;", "&amp;CHAR(34)&amp;"value"&amp;CHAR(34)&amp;": "&amp;SUBSTITUTE(TRIM(ROUND(IFERROR(CriteriTecnici!$N2696*1,IFERROR(NUMBERVALUE(CriteriTecnici!$N2696,".",","),IFERROR(NUMBERVALUE(CriteriTecnici!$N2696,",","."),0))),4)&amp;""),",",".")&amp;", "&amp;CHAR(34)&amp;"numerator"&amp;CHAR(34)&amp;": "&amp;SUBSTITUTE(TRIM(ROUND(IFERROR(CriteriTecnici!$K2696*1,IFERROR(NUMBERVALUE(CriteriTecnici!$K2696,".",","),IFERROR(NUMBERVALUE(CriteriTecnici!$K2696,",","."),0))),4)&amp;""),",",".")&amp;", "&amp;CHAR(34)&amp;"denominator"&amp;CHAR(34)&amp;": "&amp;SUBSTITUTE(TRIM(ROUND(IFERROR(CriteriTecnici!$L2696*1,IFERROR(NUMBERVALUE(CriteriTecnici!$L2696,".",","),IFERROR(NUMBERVALUE(CriteriTecnici!$L2696,",","."),0))),4)&amp;""),",",".")&amp;", "&amp;CHAR(34)&amp;"flag"&amp;CHAR(34)&amp;": "&amp;SUBSTITUTE(TRIM(ROUND(IFERROR(CriteriTecnici!$M2696*1,IFERROR(NUMBERVALUE(CriteriTecnici!$M2696,".",","),IFERROR(NUMBERVALUE(CriteriTecnici!$M2696,",","."),0))),4)&amp;""),",",".")&amp;", "&amp;CHAR(34)&amp;"rawScore"&amp;CHAR(34)&amp;": "&amp;SUBSTITUTE(TRIM(ROUND(IFERROR(CriteriTecnici!$O2696*1,IFERROR(NUMBERVALUE(CriteriTecnici!$O2696,".",","),IFERROR(NUMBERVALUE(CriteriTecnici!$O2696,",","."),0))),4)&amp;""),",",".")&amp;CHAR(125)&amp;IF(TRUE,",",""))</f>
        <v/>
      </c>
    </row>
    <row r="2917">
      <c r="A2917" s="38">
        <f>IF(CriteriTecnici!$A2697="","","    "&amp;CHAR(123)&amp;CHAR(34)&amp;"bidderId"&amp;CHAR(34)&amp;": "&amp;CHAR(34)&amp;SUBSTITUTE(CriteriTecnici!$A2697,CHAR(34),"'")&amp;CHAR(34)&amp;", "&amp;CHAR(34)&amp;"lotId"&amp;CHAR(34)&amp;": "&amp;CHAR(34)&amp;SUBSTITUTE(CriteriTecnici!$C2697,CHAR(34),"'")&amp;CHAR(34)&amp;", "&amp;CHAR(34)&amp;"criterionId"&amp;CHAR(34)&amp;": "&amp;CHAR(34)&amp;SUBSTITUTE(CriteriTecnici!$D2697,CHAR(34),"'")&amp;CHAR(34)&amp;", "&amp;CHAR(34)&amp;"kind"&amp;CHAR(34)&amp;": "&amp;CHAR(34)&amp;SUBSTITUTE(CriteriTecnici!$F2697,CHAR(34),"'")&amp;CHAR(34)&amp;", "&amp;CHAR(34)&amp;"value"&amp;CHAR(34)&amp;": "&amp;SUBSTITUTE(TRIM(ROUND(IFERROR(CriteriTecnici!$N2697*1,IFERROR(NUMBERVALUE(CriteriTecnici!$N2697,".",","),IFERROR(NUMBERVALUE(CriteriTecnici!$N2697,",","."),0))),4)&amp;""),",",".")&amp;", "&amp;CHAR(34)&amp;"numerator"&amp;CHAR(34)&amp;": "&amp;SUBSTITUTE(TRIM(ROUND(IFERROR(CriteriTecnici!$K2697*1,IFERROR(NUMBERVALUE(CriteriTecnici!$K2697,".",","),IFERROR(NUMBERVALUE(CriteriTecnici!$K2697,",","."),0))),4)&amp;""),",",".")&amp;", "&amp;CHAR(34)&amp;"denominator"&amp;CHAR(34)&amp;": "&amp;SUBSTITUTE(TRIM(ROUND(IFERROR(CriteriTecnici!$L2697*1,IFERROR(NUMBERVALUE(CriteriTecnici!$L2697,".",","),IFERROR(NUMBERVALUE(CriteriTecnici!$L2697,",","."),0))),4)&amp;""),",",".")&amp;", "&amp;CHAR(34)&amp;"flag"&amp;CHAR(34)&amp;": "&amp;SUBSTITUTE(TRIM(ROUND(IFERROR(CriteriTecnici!$M2697*1,IFERROR(NUMBERVALUE(CriteriTecnici!$M2697,".",","),IFERROR(NUMBERVALUE(CriteriTecnici!$M2697,",","."),0))),4)&amp;""),",",".")&amp;", "&amp;CHAR(34)&amp;"rawScore"&amp;CHAR(34)&amp;": "&amp;SUBSTITUTE(TRIM(ROUND(IFERROR(CriteriTecnici!$O2697*1,IFERROR(NUMBERVALUE(CriteriTecnici!$O2697,".",","),IFERROR(NUMBERVALUE(CriteriTecnici!$O2697,",","."),0))),4)&amp;""),",",".")&amp;CHAR(125)&amp;IF(TRUE,",",""))</f>
        <v/>
      </c>
    </row>
    <row r="2918">
      <c r="A2918" s="38">
        <f>IF(CriteriTecnici!$A2698="","","    "&amp;CHAR(123)&amp;CHAR(34)&amp;"bidderId"&amp;CHAR(34)&amp;": "&amp;CHAR(34)&amp;SUBSTITUTE(CriteriTecnici!$A2698,CHAR(34),"'")&amp;CHAR(34)&amp;", "&amp;CHAR(34)&amp;"lotId"&amp;CHAR(34)&amp;": "&amp;CHAR(34)&amp;SUBSTITUTE(CriteriTecnici!$C2698,CHAR(34),"'")&amp;CHAR(34)&amp;", "&amp;CHAR(34)&amp;"criterionId"&amp;CHAR(34)&amp;": "&amp;CHAR(34)&amp;SUBSTITUTE(CriteriTecnici!$D2698,CHAR(34),"'")&amp;CHAR(34)&amp;", "&amp;CHAR(34)&amp;"kind"&amp;CHAR(34)&amp;": "&amp;CHAR(34)&amp;SUBSTITUTE(CriteriTecnici!$F2698,CHAR(34),"'")&amp;CHAR(34)&amp;", "&amp;CHAR(34)&amp;"value"&amp;CHAR(34)&amp;": "&amp;SUBSTITUTE(TRIM(ROUND(IFERROR(CriteriTecnici!$N2698*1,IFERROR(NUMBERVALUE(CriteriTecnici!$N2698,".",","),IFERROR(NUMBERVALUE(CriteriTecnici!$N2698,",","."),0))),4)&amp;""),",",".")&amp;", "&amp;CHAR(34)&amp;"numerator"&amp;CHAR(34)&amp;": "&amp;SUBSTITUTE(TRIM(ROUND(IFERROR(CriteriTecnici!$K2698*1,IFERROR(NUMBERVALUE(CriteriTecnici!$K2698,".",","),IFERROR(NUMBERVALUE(CriteriTecnici!$K2698,",","."),0))),4)&amp;""),",",".")&amp;", "&amp;CHAR(34)&amp;"denominator"&amp;CHAR(34)&amp;": "&amp;SUBSTITUTE(TRIM(ROUND(IFERROR(CriteriTecnici!$L2698*1,IFERROR(NUMBERVALUE(CriteriTecnici!$L2698,".",","),IFERROR(NUMBERVALUE(CriteriTecnici!$L2698,",","."),0))),4)&amp;""),",",".")&amp;", "&amp;CHAR(34)&amp;"flag"&amp;CHAR(34)&amp;": "&amp;SUBSTITUTE(TRIM(ROUND(IFERROR(CriteriTecnici!$M2698*1,IFERROR(NUMBERVALUE(CriteriTecnici!$M2698,".",","),IFERROR(NUMBERVALUE(CriteriTecnici!$M2698,",","."),0))),4)&amp;""),",",".")&amp;", "&amp;CHAR(34)&amp;"rawScore"&amp;CHAR(34)&amp;": "&amp;SUBSTITUTE(TRIM(ROUND(IFERROR(CriteriTecnici!$O2698*1,IFERROR(NUMBERVALUE(CriteriTecnici!$O2698,".",","),IFERROR(NUMBERVALUE(CriteriTecnici!$O2698,",","."),0))),4)&amp;""),",",".")&amp;CHAR(125)&amp;IF(TRUE,",",""))</f>
        <v/>
      </c>
    </row>
    <row r="2919">
      <c r="A2919" s="38">
        <f>IF(CriteriTecnici!$A2699="","","    "&amp;CHAR(123)&amp;CHAR(34)&amp;"bidderId"&amp;CHAR(34)&amp;": "&amp;CHAR(34)&amp;SUBSTITUTE(CriteriTecnici!$A2699,CHAR(34),"'")&amp;CHAR(34)&amp;", "&amp;CHAR(34)&amp;"lotId"&amp;CHAR(34)&amp;": "&amp;CHAR(34)&amp;SUBSTITUTE(CriteriTecnici!$C2699,CHAR(34),"'")&amp;CHAR(34)&amp;", "&amp;CHAR(34)&amp;"criterionId"&amp;CHAR(34)&amp;": "&amp;CHAR(34)&amp;SUBSTITUTE(CriteriTecnici!$D2699,CHAR(34),"'")&amp;CHAR(34)&amp;", "&amp;CHAR(34)&amp;"kind"&amp;CHAR(34)&amp;": "&amp;CHAR(34)&amp;SUBSTITUTE(CriteriTecnici!$F2699,CHAR(34),"'")&amp;CHAR(34)&amp;", "&amp;CHAR(34)&amp;"value"&amp;CHAR(34)&amp;": "&amp;SUBSTITUTE(TRIM(ROUND(IFERROR(CriteriTecnici!$N2699*1,IFERROR(NUMBERVALUE(CriteriTecnici!$N2699,".",","),IFERROR(NUMBERVALUE(CriteriTecnici!$N2699,",","."),0))),4)&amp;""),",",".")&amp;", "&amp;CHAR(34)&amp;"numerator"&amp;CHAR(34)&amp;": "&amp;SUBSTITUTE(TRIM(ROUND(IFERROR(CriteriTecnici!$K2699*1,IFERROR(NUMBERVALUE(CriteriTecnici!$K2699,".",","),IFERROR(NUMBERVALUE(CriteriTecnici!$K2699,",","."),0))),4)&amp;""),",",".")&amp;", "&amp;CHAR(34)&amp;"denominator"&amp;CHAR(34)&amp;": "&amp;SUBSTITUTE(TRIM(ROUND(IFERROR(CriteriTecnici!$L2699*1,IFERROR(NUMBERVALUE(CriteriTecnici!$L2699,".",","),IFERROR(NUMBERVALUE(CriteriTecnici!$L2699,",","."),0))),4)&amp;""),",",".")&amp;", "&amp;CHAR(34)&amp;"flag"&amp;CHAR(34)&amp;": "&amp;SUBSTITUTE(TRIM(ROUND(IFERROR(CriteriTecnici!$M2699*1,IFERROR(NUMBERVALUE(CriteriTecnici!$M2699,".",","),IFERROR(NUMBERVALUE(CriteriTecnici!$M2699,",","."),0))),4)&amp;""),",",".")&amp;", "&amp;CHAR(34)&amp;"rawScore"&amp;CHAR(34)&amp;": "&amp;SUBSTITUTE(TRIM(ROUND(IFERROR(CriteriTecnici!$O2699*1,IFERROR(NUMBERVALUE(CriteriTecnici!$O2699,".",","),IFERROR(NUMBERVALUE(CriteriTecnici!$O2699,",","."),0))),4)&amp;""),",",".")&amp;CHAR(125)&amp;IF(TRUE,",",""))</f>
        <v/>
      </c>
    </row>
    <row r="2920">
      <c r="A2920" s="38">
        <f>IF(CriteriTecnici!$A2700="","","    "&amp;CHAR(123)&amp;CHAR(34)&amp;"bidderId"&amp;CHAR(34)&amp;": "&amp;CHAR(34)&amp;SUBSTITUTE(CriteriTecnici!$A2700,CHAR(34),"'")&amp;CHAR(34)&amp;", "&amp;CHAR(34)&amp;"lotId"&amp;CHAR(34)&amp;": "&amp;CHAR(34)&amp;SUBSTITUTE(CriteriTecnici!$C2700,CHAR(34),"'")&amp;CHAR(34)&amp;", "&amp;CHAR(34)&amp;"criterionId"&amp;CHAR(34)&amp;": "&amp;CHAR(34)&amp;SUBSTITUTE(CriteriTecnici!$D2700,CHAR(34),"'")&amp;CHAR(34)&amp;", "&amp;CHAR(34)&amp;"kind"&amp;CHAR(34)&amp;": "&amp;CHAR(34)&amp;SUBSTITUTE(CriteriTecnici!$F2700,CHAR(34),"'")&amp;CHAR(34)&amp;", "&amp;CHAR(34)&amp;"value"&amp;CHAR(34)&amp;": "&amp;SUBSTITUTE(TRIM(ROUND(IFERROR(CriteriTecnici!$N2700*1,IFERROR(NUMBERVALUE(CriteriTecnici!$N2700,".",","),IFERROR(NUMBERVALUE(CriteriTecnici!$N2700,",","."),0))),4)&amp;""),",",".")&amp;", "&amp;CHAR(34)&amp;"numerator"&amp;CHAR(34)&amp;": "&amp;SUBSTITUTE(TRIM(ROUND(IFERROR(CriteriTecnici!$K2700*1,IFERROR(NUMBERVALUE(CriteriTecnici!$K2700,".",","),IFERROR(NUMBERVALUE(CriteriTecnici!$K2700,",","."),0))),4)&amp;""),",",".")&amp;", "&amp;CHAR(34)&amp;"denominator"&amp;CHAR(34)&amp;": "&amp;SUBSTITUTE(TRIM(ROUND(IFERROR(CriteriTecnici!$L2700*1,IFERROR(NUMBERVALUE(CriteriTecnici!$L2700,".",","),IFERROR(NUMBERVALUE(CriteriTecnici!$L2700,",","."),0))),4)&amp;""),",",".")&amp;", "&amp;CHAR(34)&amp;"flag"&amp;CHAR(34)&amp;": "&amp;SUBSTITUTE(TRIM(ROUND(IFERROR(CriteriTecnici!$M2700*1,IFERROR(NUMBERVALUE(CriteriTecnici!$M2700,".",","),IFERROR(NUMBERVALUE(CriteriTecnici!$M2700,",","."),0))),4)&amp;""),",",".")&amp;", "&amp;CHAR(34)&amp;"rawScore"&amp;CHAR(34)&amp;": "&amp;SUBSTITUTE(TRIM(ROUND(IFERROR(CriteriTecnici!$O2700*1,IFERROR(NUMBERVALUE(CriteriTecnici!$O2700,".",","),IFERROR(NUMBERVALUE(CriteriTecnici!$O2700,",","."),0))),4)&amp;""),",",".")&amp;CHAR(125)&amp;IF(TRUE,",",""))</f>
        <v/>
      </c>
    </row>
    <row r="2921">
      <c r="A2921" s="38">
        <f>IF(CriteriTecnici!$A2701="","","    "&amp;CHAR(123)&amp;CHAR(34)&amp;"bidderId"&amp;CHAR(34)&amp;": "&amp;CHAR(34)&amp;SUBSTITUTE(CriteriTecnici!$A2701,CHAR(34),"'")&amp;CHAR(34)&amp;", "&amp;CHAR(34)&amp;"lotId"&amp;CHAR(34)&amp;": "&amp;CHAR(34)&amp;SUBSTITUTE(CriteriTecnici!$C2701,CHAR(34),"'")&amp;CHAR(34)&amp;", "&amp;CHAR(34)&amp;"criterionId"&amp;CHAR(34)&amp;": "&amp;CHAR(34)&amp;SUBSTITUTE(CriteriTecnici!$D2701,CHAR(34),"'")&amp;CHAR(34)&amp;", "&amp;CHAR(34)&amp;"kind"&amp;CHAR(34)&amp;": "&amp;CHAR(34)&amp;SUBSTITUTE(CriteriTecnici!$F2701,CHAR(34),"'")&amp;CHAR(34)&amp;", "&amp;CHAR(34)&amp;"value"&amp;CHAR(34)&amp;": "&amp;SUBSTITUTE(TRIM(ROUND(IFERROR(CriteriTecnici!$N2701*1,IFERROR(NUMBERVALUE(CriteriTecnici!$N2701,".",","),IFERROR(NUMBERVALUE(CriteriTecnici!$N2701,",","."),0))),4)&amp;""),",",".")&amp;", "&amp;CHAR(34)&amp;"numerator"&amp;CHAR(34)&amp;": "&amp;SUBSTITUTE(TRIM(ROUND(IFERROR(CriteriTecnici!$K2701*1,IFERROR(NUMBERVALUE(CriteriTecnici!$K2701,".",","),IFERROR(NUMBERVALUE(CriteriTecnici!$K2701,",","."),0))),4)&amp;""),",",".")&amp;", "&amp;CHAR(34)&amp;"denominator"&amp;CHAR(34)&amp;": "&amp;SUBSTITUTE(TRIM(ROUND(IFERROR(CriteriTecnici!$L2701*1,IFERROR(NUMBERVALUE(CriteriTecnici!$L2701,".",","),IFERROR(NUMBERVALUE(CriteriTecnici!$L2701,",","."),0))),4)&amp;""),",",".")&amp;", "&amp;CHAR(34)&amp;"flag"&amp;CHAR(34)&amp;": "&amp;SUBSTITUTE(TRIM(ROUND(IFERROR(CriteriTecnici!$M2701*1,IFERROR(NUMBERVALUE(CriteriTecnici!$M2701,".",","),IFERROR(NUMBERVALUE(CriteriTecnici!$M2701,",","."),0))),4)&amp;""),",",".")&amp;", "&amp;CHAR(34)&amp;"rawScore"&amp;CHAR(34)&amp;": "&amp;SUBSTITUTE(TRIM(ROUND(IFERROR(CriteriTecnici!$O2701*1,IFERROR(NUMBERVALUE(CriteriTecnici!$O2701,".",","),IFERROR(NUMBERVALUE(CriteriTecnici!$O2701,",","."),0))),4)&amp;""),",",".")&amp;CHAR(125)&amp;IF(COUNTA(Offerte!$A89:$A$200)&gt;0,",",""))</f>
        <v/>
      </c>
    </row>
    <row r="2922">
      <c r="A2922" s="38">
        <f>IF(CriteriTecnici!$A2702="","","    "&amp;CHAR(123)&amp;CHAR(34)&amp;"bidderId"&amp;CHAR(34)&amp;": "&amp;CHAR(34)&amp;SUBSTITUTE(CriteriTecnici!$A2702,CHAR(34),"'")&amp;CHAR(34)&amp;", "&amp;CHAR(34)&amp;"lotId"&amp;CHAR(34)&amp;": "&amp;CHAR(34)&amp;SUBSTITUTE(CriteriTecnici!$C2702,CHAR(34),"'")&amp;CHAR(34)&amp;", "&amp;CHAR(34)&amp;"criterionId"&amp;CHAR(34)&amp;": "&amp;CHAR(34)&amp;SUBSTITUTE(CriteriTecnici!$D2702,CHAR(34),"'")&amp;CHAR(34)&amp;", "&amp;CHAR(34)&amp;"kind"&amp;CHAR(34)&amp;": "&amp;CHAR(34)&amp;SUBSTITUTE(CriteriTecnici!$F2702,CHAR(34),"'")&amp;CHAR(34)&amp;", "&amp;CHAR(34)&amp;"value"&amp;CHAR(34)&amp;": "&amp;SUBSTITUTE(TRIM(ROUND(IFERROR(CriteriTecnici!$N2702*1,IFERROR(NUMBERVALUE(CriteriTecnici!$N2702,".",","),IFERROR(NUMBERVALUE(CriteriTecnici!$N2702,",","."),0))),4)&amp;""),",",".")&amp;", "&amp;CHAR(34)&amp;"numerator"&amp;CHAR(34)&amp;": "&amp;SUBSTITUTE(TRIM(ROUND(IFERROR(CriteriTecnici!$K2702*1,IFERROR(NUMBERVALUE(CriteriTecnici!$K2702,".",","),IFERROR(NUMBERVALUE(CriteriTecnici!$K2702,",","."),0))),4)&amp;""),",",".")&amp;", "&amp;CHAR(34)&amp;"denominator"&amp;CHAR(34)&amp;": "&amp;SUBSTITUTE(TRIM(ROUND(IFERROR(CriteriTecnici!$L2702*1,IFERROR(NUMBERVALUE(CriteriTecnici!$L2702,".",","),IFERROR(NUMBERVALUE(CriteriTecnici!$L2702,",","."),0))),4)&amp;""),",",".")&amp;", "&amp;CHAR(34)&amp;"flag"&amp;CHAR(34)&amp;": "&amp;SUBSTITUTE(TRIM(ROUND(IFERROR(CriteriTecnici!$M2702*1,IFERROR(NUMBERVALUE(CriteriTecnici!$M2702,".",","),IFERROR(NUMBERVALUE(CriteriTecnici!$M2702,",","."),0))),4)&amp;""),",",".")&amp;", "&amp;CHAR(34)&amp;"rawScore"&amp;CHAR(34)&amp;": "&amp;SUBSTITUTE(TRIM(ROUND(IFERROR(CriteriTecnici!$O2702*1,IFERROR(NUMBERVALUE(CriteriTecnici!$O2702,".",","),IFERROR(NUMBERVALUE(CriteriTecnici!$O2702,",","."),0))),4)&amp;""),",",".")&amp;CHAR(125)&amp;IF(TRUE,",",""))</f>
        <v/>
      </c>
    </row>
    <row r="2923">
      <c r="A2923" s="38">
        <f>IF(CriteriTecnici!$A2703="","","    "&amp;CHAR(123)&amp;CHAR(34)&amp;"bidderId"&amp;CHAR(34)&amp;": "&amp;CHAR(34)&amp;SUBSTITUTE(CriteriTecnici!$A2703,CHAR(34),"'")&amp;CHAR(34)&amp;", "&amp;CHAR(34)&amp;"lotId"&amp;CHAR(34)&amp;": "&amp;CHAR(34)&amp;SUBSTITUTE(CriteriTecnici!$C2703,CHAR(34),"'")&amp;CHAR(34)&amp;", "&amp;CHAR(34)&amp;"criterionId"&amp;CHAR(34)&amp;": "&amp;CHAR(34)&amp;SUBSTITUTE(CriteriTecnici!$D2703,CHAR(34),"'")&amp;CHAR(34)&amp;", "&amp;CHAR(34)&amp;"kind"&amp;CHAR(34)&amp;": "&amp;CHAR(34)&amp;SUBSTITUTE(CriteriTecnici!$F2703,CHAR(34),"'")&amp;CHAR(34)&amp;", "&amp;CHAR(34)&amp;"value"&amp;CHAR(34)&amp;": "&amp;SUBSTITUTE(TRIM(ROUND(IFERROR(CriteriTecnici!$N2703*1,IFERROR(NUMBERVALUE(CriteriTecnici!$N2703,".",","),IFERROR(NUMBERVALUE(CriteriTecnici!$N2703,",","."),0))),4)&amp;""),",",".")&amp;", "&amp;CHAR(34)&amp;"numerator"&amp;CHAR(34)&amp;": "&amp;SUBSTITUTE(TRIM(ROUND(IFERROR(CriteriTecnici!$K2703*1,IFERROR(NUMBERVALUE(CriteriTecnici!$K2703,".",","),IFERROR(NUMBERVALUE(CriteriTecnici!$K2703,",","."),0))),4)&amp;""),",",".")&amp;", "&amp;CHAR(34)&amp;"denominator"&amp;CHAR(34)&amp;": "&amp;SUBSTITUTE(TRIM(ROUND(IFERROR(CriteriTecnici!$L2703*1,IFERROR(NUMBERVALUE(CriteriTecnici!$L2703,".",","),IFERROR(NUMBERVALUE(CriteriTecnici!$L2703,",","."),0))),4)&amp;""),",",".")&amp;", "&amp;CHAR(34)&amp;"flag"&amp;CHAR(34)&amp;": "&amp;SUBSTITUTE(TRIM(ROUND(IFERROR(CriteriTecnici!$M2703*1,IFERROR(NUMBERVALUE(CriteriTecnici!$M2703,".",","),IFERROR(NUMBERVALUE(CriteriTecnici!$M2703,",","."),0))),4)&amp;""),",",".")&amp;", "&amp;CHAR(34)&amp;"rawScore"&amp;CHAR(34)&amp;": "&amp;SUBSTITUTE(TRIM(ROUND(IFERROR(CriteriTecnici!$O2703*1,IFERROR(NUMBERVALUE(CriteriTecnici!$O2703,".",","),IFERROR(NUMBERVALUE(CriteriTecnici!$O2703,",","."),0))),4)&amp;""),",",".")&amp;CHAR(125)&amp;IF(TRUE,",",""))</f>
        <v/>
      </c>
    </row>
    <row r="2924">
      <c r="A2924" s="38">
        <f>IF(CriteriTecnici!$A2704="","","    "&amp;CHAR(123)&amp;CHAR(34)&amp;"bidderId"&amp;CHAR(34)&amp;": "&amp;CHAR(34)&amp;SUBSTITUTE(CriteriTecnici!$A2704,CHAR(34),"'")&amp;CHAR(34)&amp;", "&amp;CHAR(34)&amp;"lotId"&amp;CHAR(34)&amp;": "&amp;CHAR(34)&amp;SUBSTITUTE(CriteriTecnici!$C2704,CHAR(34),"'")&amp;CHAR(34)&amp;", "&amp;CHAR(34)&amp;"criterionId"&amp;CHAR(34)&amp;": "&amp;CHAR(34)&amp;SUBSTITUTE(CriteriTecnici!$D2704,CHAR(34),"'")&amp;CHAR(34)&amp;", "&amp;CHAR(34)&amp;"kind"&amp;CHAR(34)&amp;": "&amp;CHAR(34)&amp;SUBSTITUTE(CriteriTecnici!$F2704,CHAR(34),"'")&amp;CHAR(34)&amp;", "&amp;CHAR(34)&amp;"value"&amp;CHAR(34)&amp;": "&amp;SUBSTITUTE(TRIM(ROUND(IFERROR(CriteriTecnici!$N2704*1,IFERROR(NUMBERVALUE(CriteriTecnici!$N2704,".",","),IFERROR(NUMBERVALUE(CriteriTecnici!$N2704,",","."),0))),4)&amp;""),",",".")&amp;", "&amp;CHAR(34)&amp;"numerator"&amp;CHAR(34)&amp;": "&amp;SUBSTITUTE(TRIM(ROUND(IFERROR(CriteriTecnici!$K2704*1,IFERROR(NUMBERVALUE(CriteriTecnici!$K2704,".",","),IFERROR(NUMBERVALUE(CriteriTecnici!$K2704,",","."),0))),4)&amp;""),",",".")&amp;", "&amp;CHAR(34)&amp;"denominator"&amp;CHAR(34)&amp;": "&amp;SUBSTITUTE(TRIM(ROUND(IFERROR(CriteriTecnici!$L2704*1,IFERROR(NUMBERVALUE(CriteriTecnici!$L2704,".",","),IFERROR(NUMBERVALUE(CriteriTecnici!$L2704,",","."),0))),4)&amp;""),",",".")&amp;", "&amp;CHAR(34)&amp;"flag"&amp;CHAR(34)&amp;": "&amp;SUBSTITUTE(TRIM(ROUND(IFERROR(CriteriTecnici!$M2704*1,IFERROR(NUMBERVALUE(CriteriTecnici!$M2704,".",","),IFERROR(NUMBERVALUE(CriteriTecnici!$M2704,",","."),0))),4)&amp;""),",",".")&amp;", "&amp;CHAR(34)&amp;"rawScore"&amp;CHAR(34)&amp;": "&amp;SUBSTITUTE(TRIM(ROUND(IFERROR(CriteriTecnici!$O2704*1,IFERROR(NUMBERVALUE(CriteriTecnici!$O2704,".",","),IFERROR(NUMBERVALUE(CriteriTecnici!$O2704,",","."),0))),4)&amp;""),",",".")&amp;CHAR(125)&amp;IF(TRUE,",",""))</f>
        <v/>
      </c>
    </row>
    <row r="2925">
      <c r="A2925" s="38">
        <f>IF(CriteriTecnici!$A2705="","","    "&amp;CHAR(123)&amp;CHAR(34)&amp;"bidderId"&amp;CHAR(34)&amp;": "&amp;CHAR(34)&amp;SUBSTITUTE(CriteriTecnici!$A2705,CHAR(34),"'")&amp;CHAR(34)&amp;", "&amp;CHAR(34)&amp;"lotId"&amp;CHAR(34)&amp;": "&amp;CHAR(34)&amp;SUBSTITUTE(CriteriTecnici!$C2705,CHAR(34),"'")&amp;CHAR(34)&amp;", "&amp;CHAR(34)&amp;"criterionId"&amp;CHAR(34)&amp;": "&amp;CHAR(34)&amp;SUBSTITUTE(CriteriTecnici!$D2705,CHAR(34),"'")&amp;CHAR(34)&amp;", "&amp;CHAR(34)&amp;"kind"&amp;CHAR(34)&amp;": "&amp;CHAR(34)&amp;SUBSTITUTE(CriteriTecnici!$F2705,CHAR(34),"'")&amp;CHAR(34)&amp;", "&amp;CHAR(34)&amp;"value"&amp;CHAR(34)&amp;": "&amp;SUBSTITUTE(TRIM(ROUND(IFERROR(CriteriTecnici!$N2705*1,IFERROR(NUMBERVALUE(CriteriTecnici!$N2705,".",","),IFERROR(NUMBERVALUE(CriteriTecnici!$N2705,",","."),0))),4)&amp;""),",",".")&amp;", "&amp;CHAR(34)&amp;"numerator"&amp;CHAR(34)&amp;": "&amp;SUBSTITUTE(TRIM(ROUND(IFERROR(CriteriTecnici!$K2705*1,IFERROR(NUMBERVALUE(CriteriTecnici!$K2705,".",","),IFERROR(NUMBERVALUE(CriteriTecnici!$K2705,",","."),0))),4)&amp;""),",",".")&amp;", "&amp;CHAR(34)&amp;"denominator"&amp;CHAR(34)&amp;": "&amp;SUBSTITUTE(TRIM(ROUND(IFERROR(CriteriTecnici!$L2705*1,IFERROR(NUMBERVALUE(CriteriTecnici!$L2705,".",","),IFERROR(NUMBERVALUE(CriteriTecnici!$L2705,",","."),0))),4)&amp;""),",",".")&amp;", "&amp;CHAR(34)&amp;"flag"&amp;CHAR(34)&amp;": "&amp;SUBSTITUTE(TRIM(ROUND(IFERROR(CriteriTecnici!$M2705*1,IFERROR(NUMBERVALUE(CriteriTecnici!$M2705,".",","),IFERROR(NUMBERVALUE(CriteriTecnici!$M2705,",","."),0))),4)&amp;""),",",".")&amp;", "&amp;CHAR(34)&amp;"rawScore"&amp;CHAR(34)&amp;": "&amp;SUBSTITUTE(TRIM(ROUND(IFERROR(CriteriTecnici!$O2705*1,IFERROR(NUMBERVALUE(CriteriTecnici!$O2705,".",","),IFERROR(NUMBERVALUE(CriteriTecnici!$O2705,",","."),0))),4)&amp;""),",",".")&amp;CHAR(125)&amp;IF(TRUE,",",""))</f>
        <v/>
      </c>
    </row>
    <row r="2926">
      <c r="A2926" s="38">
        <f>IF(CriteriTecnici!$A2706="","","    "&amp;CHAR(123)&amp;CHAR(34)&amp;"bidderId"&amp;CHAR(34)&amp;": "&amp;CHAR(34)&amp;SUBSTITUTE(CriteriTecnici!$A2706,CHAR(34),"'")&amp;CHAR(34)&amp;", "&amp;CHAR(34)&amp;"lotId"&amp;CHAR(34)&amp;": "&amp;CHAR(34)&amp;SUBSTITUTE(CriteriTecnici!$C2706,CHAR(34),"'")&amp;CHAR(34)&amp;", "&amp;CHAR(34)&amp;"criterionId"&amp;CHAR(34)&amp;": "&amp;CHAR(34)&amp;SUBSTITUTE(CriteriTecnici!$D2706,CHAR(34),"'")&amp;CHAR(34)&amp;", "&amp;CHAR(34)&amp;"kind"&amp;CHAR(34)&amp;": "&amp;CHAR(34)&amp;SUBSTITUTE(CriteriTecnici!$F2706,CHAR(34),"'")&amp;CHAR(34)&amp;", "&amp;CHAR(34)&amp;"value"&amp;CHAR(34)&amp;": "&amp;SUBSTITUTE(TRIM(ROUND(IFERROR(CriteriTecnici!$N2706*1,IFERROR(NUMBERVALUE(CriteriTecnici!$N2706,".",","),IFERROR(NUMBERVALUE(CriteriTecnici!$N2706,",","."),0))),4)&amp;""),",",".")&amp;", "&amp;CHAR(34)&amp;"numerator"&amp;CHAR(34)&amp;": "&amp;SUBSTITUTE(TRIM(ROUND(IFERROR(CriteriTecnici!$K2706*1,IFERROR(NUMBERVALUE(CriteriTecnici!$K2706,".",","),IFERROR(NUMBERVALUE(CriteriTecnici!$K2706,",","."),0))),4)&amp;""),",",".")&amp;", "&amp;CHAR(34)&amp;"denominator"&amp;CHAR(34)&amp;": "&amp;SUBSTITUTE(TRIM(ROUND(IFERROR(CriteriTecnici!$L2706*1,IFERROR(NUMBERVALUE(CriteriTecnici!$L2706,".",","),IFERROR(NUMBERVALUE(CriteriTecnici!$L2706,",","."),0))),4)&amp;""),",",".")&amp;", "&amp;CHAR(34)&amp;"flag"&amp;CHAR(34)&amp;": "&amp;SUBSTITUTE(TRIM(ROUND(IFERROR(CriteriTecnici!$M2706*1,IFERROR(NUMBERVALUE(CriteriTecnici!$M2706,".",","),IFERROR(NUMBERVALUE(CriteriTecnici!$M2706,",","."),0))),4)&amp;""),",",".")&amp;", "&amp;CHAR(34)&amp;"rawScore"&amp;CHAR(34)&amp;": "&amp;SUBSTITUTE(TRIM(ROUND(IFERROR(CriteriTecnici!$O2706*1,IFERROR(NUMBERVALUE(CriteriTecnici!$O2706,".",","),IFERROR(NUMBERVALUE(CriteriTecnici!$O2706,",","."),0))),4)&amp;""),",",".")&amp;CHAR(125)&amp;IF(TRUE,",",""))</f>
        <v/>
      </c>
    </row>
    <row r="2927">
      <c r="A2927" s="38">
        <f>IF(CriteriTecnici!$A2707="","","    "&amp;CHAR(123)&amp;CHAR(34)&amp;"bidderId"&amp;CHAR(34)&amp;": "&amp;CHAR(34)&amp;SUBSTITUTE(CriteriTecnici!$A2707,CHAR(34),"'")&amp;CHAR(34)&amp;", "&amp;CHAR(34)&amp;"lotId"&amp;CHAR(34)&amp;": "&amp;CHAR(34)&amp;SUBSTITUTE(CriteriTecnici!$C2707,CHAR(34),"'")&amp;CHAR(34)&amp;", "&amp;CHAR(34)&amp;"criterionId"&amp;CHAR(34)&amp;": "&amp;CHAR(34)&amp;SUBSTITUTE(CriteriTecnici!$D2707,CHAR(34),"'")&amp;CHAR(34)&amp;", "&amp;CHAR(34)&amp;"kind"&amp;CHAR(34)&amp;": "&amp;CHAR(34)&amp;SUBSTITUTE(CriteriTecnici!$F2707,CHAR(34),"'")&amp;CHAR(34)&amp;", "&amp;CHAR(34)&amp;"value"&amp;CHAR(34)&amp;": "&amp;SUBSTITUTE(TRIM(ROUND(IFERROR(CriteriTecnici!$N2707*1,IFERROR(NUMBERVALUE(CriteriTecnici!$N2707,".",","),IFERROR(NUMBERVALUE(CriteriTecnici!$N2707,",","."),0))),4)&amp;""),",",".")&amp;", "&amp;CHAR(34)&amp;"numerator"&amp;CHAR(34)&amp;": "&amp;SUBSTITUTE(TRIM(ROUND(IFERROR(CriteriTecnici!$K2707*1,IFERROR(NUMBERVALUE(CriteriTecnici!$K2707,".",","),IFERROR(NUMBERVALUE(CriteriTecnici!$K2707,",","."),0))),4)&amp;""),",",".")&amp;", "&amp;CHAR(34)&amp;"denominator"&amp;CHAR(34)&amp;": "&amp;SUBSTITUTE(TRIM(ROUND(IFERROR(CriteriTecnici!$L2707*1,IFERROR(NUMBERVALUE(CriteriTecnici!$L2707,".",","),IFERROR(NUMBERVALUE(CriteriTecnici!$L2707,",","."),0))),4)&amp;""),",",".")&amp;", "&amp;CHAR(34)&amp;"flag"&amp;CHAR(34)&amp;": "&amp;SUBSTITUTE(TRIM(ROUND(IFERROR(CriteriTecnici!$M2707*1,IFERROR(NUMBERVALUE(CriteriTecnici!$M2707,".",","),IFERROR(NUMBERVALUE(CriteriTecnici!$M2707,",","."),0))),4)&amp;""),",",".")&amp;", "&amp;CHAR(34)&amp;"rawScore"&amp;CHAR(34)&amp;": "&amp;SUBSTITUTE(TRIM(ROUND(IFERROR(CriteriTecnici!$O2707*1,IFERROR(NUMBERVALUE(CriteriTecnici!$O2707,".",","),IFERROR(NUMBERVALUE(CriteriTecnici!$O2707,",","."),0))),4)&amp;""),",",".")&amp;CHAR(125)&amp;IF(TRUE,",",""))</f>
        <v/>
      </c>
    </row>
    <row r="2928">
      <c r="A2928" s="38">
        <f>IF(CriteriTecnici!$A2708="","","    "&amp;CHAR(123)&amp;CHAR(34)&amp;"bidderId"&amp;CHAR(34)&amp;": "&amp;CHAR(34)&amp;SUBSTITUTE(CriteriTecnici!$A2708,CHAR(34),"'")&amp;CHAR(34)&amp;", "&amp;CHAR(34)&amp;"lotId"&amp;CHAR(34)&amp;": "&amp;CHAR(34)&amp;SUBSTITUTE(CriteriTecnici!$C2708,CHAR(34),"'")&amp;CHAR(34)&amp;", "&amp;CHAR(34)&amp;"criterionId"&amp;CHAR(34)&amp;": "&amp;CHAR(34)&amp;SUBSTITUTE(CriteriTecnici!$D2708,CHAR(34),"'")&amp;CHAR(34)&amp;", "&amp;CHAR(34)&amp;"kind"&amp;CHAR(34)&amp;": "&amp;CHAR(34)&amp;SUBSTITUTE(CriteriTecnici!$F2708,CHAR(34),"'")&amp;CHAR(34)&amp;", "&amp;CHAR(34)&amp;"value"&amp;CHAR(34)&amp;": "&amp;SUBSTITUTE(TRIM(ROUND(IFERROR(CriteriTecnici!$N2708*1,IFERROR(NUMBERVALUE(CriteriTecnici!$N2708,".",","),IFERROR(NUMBERVALUE(CriteriTecnici!$N2708,",","."),0))),4)&amp;""),",",".")&amp;", "&amp;CHAR(34)&amp;"numerator"&amp;CHAR(34)&amp;": "&amp;SUBSTITUTE(TRIM(ROUND(IFERROR(CriteriTecnici!$K2708*1,IFERROR(NUMBERVALUE(CriteriTecnici!$K2708,".",","),IFERROR(NUMBERVALUE(CriteriTecnici!$K2708,",","."),0))),4)&amp;""),",",".")&amp;", "&amp;CHAR(34)&amp;"denominator"&amp;CHAR(34)&amp;": "&amp;SUBSTITUTE(TRIM(ROUND(IFERROR(CriteriTecnici!$L2708*1,IFERROR(NUMBERVALUE(CriteriTecnici!$L2708,".",","),IFERROR(NUMBERVALUE(CriteriTecnici!$L2708,",","."),0))),4)&amp;""),",",".")&amp;", "&amp;CHAR(34)&amp;"flag"&amp;CHAR(34)&amp;": "&amp;SUBSTITUTE(TRIM(ROUND(IFERROR(CriteriTecnici!$M2708*1,IFERROR(NUMBERVALUE(CriteriTecnici!$M2708,".",","),IFERROR(NUMBERVALUE(CriteriTecnici!$M2708,",","."),0))),4)&amp;""),",",".")&amp;", "&amp;CHAR(34)&amp;"rawScore"&amp;CHAR(34)&amp;": "&amp;SUBSTITUTE(TRIM(ROUND(IFERROR(CriteriTecnici!$O2708*1,IFERROR(NUMBERVALUE(CriteriTecnici!$O2708,".",","),IFERROR(NUMBERVALUE(CriteriTecnici!$O2708,",","."),0))),4)&amp;""),",",".")&amp;CHAR(125)&amp;IF(TRUE,",",""))</f>
        <v/>
      </c>
    </row>
    <row r="2929">
      <c r="A2929" s="38">
        <f>IF(CriteriTecnici!$A2709="","","    "&amp;CHAR(123)&amp;CHAR(34)&amp;"bidderId"&amp;CHAR(34)&amp;": "&amp;CHAR(34)&amp;SUBSTITUTE(CriteriTecnici!$A2709,CHAR(34),"'")&amp;CHAR(34)&amp;", "&amp;CHAR(34)&amp;"lotId"&amp;CHAR(34)&amp;": "&amp;CHAR(34)&amp;SUBSTITUTE(CriteriTecnici!$C2709,CHAR(34),"'")&amp;CHAR(34)&amp;", "&amp;CHAR(34)&amp;"criterionId"&amp;CHAR(34)&amp;": "&amp;CHAR(34)&amp;SUBSTITUTE(CriteriTecnici!$D2709,CHAR(34),"'")&amp;CHAR(34)&amp;", "&amp;CHAR(34)&amp;"kind"&amp;CHAR(34)&amp;": "&amp;CHAR(34)&amp;SUBSTITUTE(CriteriTecnici!$F2709,CHAR(34),"'")&amp;CHAR(34)&amp;", "&amp;CHAR(34)&amp;"value"&amp;CHAR(34)&amp;": "&amp;SUBSTITUTE(TRIM(ROUND(IFERROR(CriteriTecnici!$N2709*1,IFERROR(NUMBERVALUE(CriteriTecnici!$N2709,".",","),IFERROR(NUMBERVALUE(CriteriTecnici!$N2709,",","."),0))),4)&amp;""),",",".")&amp;", "&amp;CHAR(34)&amp;"numerator"&amp;CHAR(34)&amp;": "&amp;SUBSTITUTE(TRIM(ROUND(IFERROR(CriteriTecnici!$K2709*1,IFERROR(NUMBERVALUE(CriteriTecnici!$K2709,".",","),IFERROR(NUMBERVALUE(CriteriTecnici!$K2709,",","."),0))),4)&amp;""),",",".")&amp;", "&amp;CHAR(34)&amp;"denominator"&amp;CHAR(34)&amp;": "&amp;SUBSTITUTE(TRIM(ROUND(IFERROR(CriteriTecnici!$L2709*1,IFERROR(NUMBERVALUE(CriteriTecnici!$L2709,".",","),IFERROR(NUMBERVALUE(CriteriTecnici!$L2709,",","."),0))),4)&amp;""),",",".")&amp;", "&amp;CHAR(34)&amp;"flag"&amp;CHAR(34)&amp;": "&amp;SUBSTITUTE(TRIM(ROUND(IFERROR(CriteriTecnici!$M2709*1,IFERROR(NUMBERVALUE(CriteriTecnici!$M2709,".",","),IFERROR(NUMBERVALUE(CriteriTecnici!$M2709,",","."),0))),4)&amp;""),",",".")&amp;", "&amp;CHAR(34)&amp;"rawScore"&amp;CHAR(34)&amp;": "&amp;SUBSTITUTE(TRIM(ROUND(IFERROR(CriteriTecnici!$O2709*1,IFERROR(NUMBERVALUE(CriteriTecnici!$O2709,".",","),IFERROR(NUMBERVALUE(CriteriTecnici!$O2709,",","."),0))),4)&amp;""),",",".")&amp;CHAR(125)&amp;IF(TRUE,",",""))</f>
        <v/>
      </c>
    </row>
    <row r="2930">
      <c r="A2930" s="38">
        <f>IF(CriteriTecnici!$A2710="","","    "&amp;CHAR(123)&amp;CHAR(34)&amp;"bidderId"&amp;CHAR(34)&amp;": "&amp;CHAR(34)&amp;SUBSTITUTE(CriteriTecnici!$A2710,CHAR(34),"'")&amp;CHAR(34)&amp;", "&amp;CHAR(34)&amp;"lotId"&amp;CHAR(34)&amp;": "&amp;CHAR(34)&amp;SUBSTITUTE(CriteriTecnici!$C2710,CHAR(34),"'")&amp;CHAR(34)&amp;", "&amp;CHAR(34)&amp;"criterionId"&amp;CHAR(34)&amp;": "&amp;CHAR(34)&amp;SUBSTITUTE(CriteriTecnici!$D2710,CHAR(34),"'")&amp;CHAR(34)&amp;", "&amp;CHAR(34)&amp;"kind"&amp;CHAR(34)&amp;": "&amp;CHAR(34)&amp;SUBSTITUTE(CriteriTecnici!$F2710,CHAR(34),"'")&amp;CHAR(34)&amp;", "&amp;CHAR(34)&amp;"value"&amp;CHAR(34)&amp;": "&amp;SUBSTITUTE(TRIM(ROUND(IFERROR(CriteriTecnici!$N2710*1,IFERROR(NUMBERVALUE(CriteriTecnici!$N2710,".",","),IFERROR(NUMBERVALUE(CriteriTecnici!$N2710,",","."),0))),4)&amp;""),",",".")&amp;", "&amp;CHAR(34)&amp;"numerator"&amp;CHAR(34)&amp;": "&amp;SUBSTITUTE(TRIM(ROUND(IFERROR(CriteriTecnici!$K2710*1,IFERROR(NUMBERVALUE(CriteriTecnici!$K2710,".",","),IFERROR(NUMBERVALUE(CriteriTecnici!$K2710,",","."),0))),4)&amp;""),",",".")&amp;", "&amp;CHAR(34)&amp;"denominator"&amp;CHAR(34)&amp;": "&amp;SUBSTITUTE(TRIM(ROUND(IFERROR(CriteriTecnici!$L2710*1,IFERROR(NUMBERVALUE(CriteriTecnici!$L2710,".",","),IFERROR(NUMBERVALUE(CriteriTecnici!$L2710,",","."),0))),4)&amp;""),",",".")&amp;", "&amp;CHAR(34)&amp;"flag"&amp;CHAR(34)&amp;": "&amp;SUBSTITUTE(TRIM(ROUND(IFERROR(CriteriTecnici!$M2710*1,IFERROR(NUMBERVALUE(CriteriTecnici!$M2710,".",","),IFERROR(NUMBERVALUE(CriteriTecnici!$M2710,",","."),0))),4)&amp;""),",",".")&amp;", "&amp;CHAR(34)&amp;"rawScore"&amp;CHAR(34)&amp;": "&amp;SUBSTITUTE(TRIM(ROUND(IFERROR(CriteriTecnici!$O2710*1,IFERROR(NUMBERVALUE(CriteriTecnici!$O2710,".",","),IFERROR(NUMBERVALUE(CriteriTecnici!$O2710,",","."),0))),4)&amp;""),",",".")&amp;CHAR(125)&amp;IF(TRUE,",",""))</f>
        <v/>
      </c>
    </row>
    <row r="2931">
      <c r="A2931" s="38">
        <f>IF(CriteriTecnici!$A2711="","","    "&amp;CHAR(123)&amp;CHAR(34)&amp;"bidderId"&amp;CHAR(34)&amp;": "&amp;CHAR(34)&amp;SUBSTITUTE(CriteriTecnici!$A2711,CHAR(34),"'")&amp;CHAR(34)&amp;", "&amp;CHAR(34)&amp;"lotId"&amp;CHAR(34)&amp;": "&amp;CHAR(34)&amp;SUBSTITUTE(CriteriTecnici!$C2711,CHAR(34),"'")&amp;CHAR(34)&amp;", "&amp;CHAR(34)&amp;"criterionId"&amp;CHAR(34)&amp;": "&amp;CHAR(34)&amp;SUBSTITUTE(CriteriTecnici!$D2711,CHAR(34),"'")&amp;CHAR(34)&amp;", "&amp;CHAR(34)&amp;"kind"&amp;CHAR(34)&amp;": "&amp;CHAR(34)&amp;SUBSTITUTE(CriteriTecnici!$F2711,CHAR(34),"'")&amp;CHAR(34)&amp;", "&amp;CHAR(34)&amp;"value"&amp;CHAR(34)&amp;": "&amp;SUBSTITUTE(TRIM(ROUND(IFERROR(CriteriTecnici!$N2711*1,IFERROR(NUMBERVALUE(CriteriTecnici!$N2711,".",","),IFERROR(NUMBERVALUE(CriteriTecnici!$N2711,",","."),0))),4)&amp;""),",",".")&amp;", "&amp;CHAR(34)&amp;"numerator"&amp;CHAR(34)&amp;": "&amp;SUBSTITUTE(TRIM(ROUND(IFERROR(CriteriTecnici!$K2711*1,IFERROR(NUMBERVALUE(CriteriTecnici!$K2711,".",","),IFERROR(NUMBERVALUE(CriteriTecnici!$K2711,",","."),0))),4)&amp;""),",",".")&amp;", "&amp;CHAR(34)&amp;"denominator"&amp;CHAR(34)&amp;": "&amp;SUBSTITUTE(TRIM(ROUND(IFERROR(CriteriTecnici!$L2711*1,IFERROR(NUMBERVALUE(CriteriTecnici!$L2711,".",","),IFERROR(NUMBERVALUE(CriteriTecnici!$L2711,",","."),0))),4)&amp;""),",",".")&amp;", "&amp;CHAR(34)&amp;"flag"&amp;CHAR(34)&amp;": "&amp;SUBSTITUTE(TRIM(ROUND(IFERROR(CriteriTecnici!$M2711*1,IFERROR(NUMBERVALUE(CriteriTecnici!$M2711,".",","),IFERROR(NUMBERVALUE(CriteriTecnici!$M2711,",","."),0))),4)&amp;""),",",".")&amp;", "&amp;CHAR(34)&amp;"rawScore"&amp;CHAR(34)&amp;": "&amp;SUBSTITUTE(TRIM(ROUND(IFERROR(CriteriTecnici!$O2711*1,IFERROR(NUMBERVALUE(CriteriTecnici!$O2711,".",","),IFERROR(NUMBERVALUE(CriteriTecnici!$O2711,",","."),0))),4)&amp;""),",",".")&amp;CHAR(125)&amp;IF(TRUE,",",""))</f>
        <v/>
      </c>
    </row>
    <row r="2932">
      <c r="A2932" s="38">
        <f>IF(CriteriTecnici!$A2712="","","    "&amp;CHAR(123)&amp;CHAR(34)&amp;"bidderId"&amp;CHAR(34)&amp;": "&amp;CHAR(34)&amp;SUBSTITUTE(CriteriTecnici!$A2712,CHAR(34),"'")&amp;CHAR(34)&amp;", "&amp;CHAR(34)&amp;"lotId"&amp;CHAR(34)&amp;": "&amp;CHAR(34)&amp;SUBSTITUTE(CriteriTecnici!$C2712,CHAR(34),"'")&amp;CHAR(34)&amp;", "&amp;CHAR(34)&amp;"criterionId"&amp;CHAR(34)&amp;": "&amp;CHAR(34)&amp;SUBSTITUTE(CriteriTecnici!$D2712,CHAR(34),"'")&amp;CHAR(34)&amp;", "&amp;CHAR(34)&amp;"kind"&amp;CHAR(34)&amp;": "&amp;CHAR(34)&amp;SUBSTITUTE(CriteriTecnici!$F2712,CHAR(34),"'")&amp;CHAR(34)&amp;", "&amp;CHAR(34)&amp;"value"&amp;CHAR(34)&amp;": "&amp;SUBSTITUTE(TRIM(ROUND(IFERROR(CriteriTecnici!$N2712*1,IFERROR(NUMBERVALUE(CriteriTecnici!$N2712,".",","),IFERROR(NUMBERVALUE(CriteriTecnici!$N2712,",","."),0))),4)&amp;""),",",".")&amp;", "&amp;CHAR(34)&amp;"numerator"&amp;CHAR(34)&amp;": "&amp;SUBSTITUTE(TRIM(ROUND(IFERROR(CriteriTecnici!$K2712*1,IFERROR(NUMBERVALUE(CriteriTecnici!$K2712,".",","),IFERROR(NUMBERVALUE(CriteriTecnici!$K2712,",","."),0))),4)&amp;""),",",".")&amp;", "&amp;CHAR(34)&amp;"denominator"&amp;CHAR(34)&amp;": "&amp;SUBSTITUTE(TRIM(ROUND(IFERROR(CriteriTecnici!$L2712*1,IFERROR(NUMBERVALUE(CriteriTecnici!$L2712,".",","),IFERROR(NUMBERVALUE(CriteriTecnici!$L2712,",","."),0))),4)&amp;""),",",".")&amp;", "&amp;CHAR(34)&amp;"flag"&amp;CHAR(34)&amp;": "&amp;SUBSTITUTE(TRIM(ROUND(IFERROR(CriteriTecnici!$M2712*1,IFERROR(NUMBERVALUE(CriteriTecnici!$M2712,".",","),IFERROR(NUMBERVALUE(CriteriTecnici!$M2712,",","."),0))),4)&amp;""),",",".")&amp;", "&amp;CHAR(34)&amp;"rawScore"&amp;CHAR(34)&amp;": "&amp;SUBSTITUTE(TRIM(ROUND(IFERROR(CriteriTecnici!$O2712*1,IFERROR(NUMBERVALUE(CriteriTecnici!$O2712,".",","),IFERROR(NUMBERVALUE(CriteriTecnici!$O2712,",","."),0))),4)&amp;""),",",".")&amp;CHAR(125)&amp;IF(TRUE,",",""))</f>
        <v/>
      </c>
    </row>
    <row r="2933">
      <c r="A2933" s="38">
        <f>IF(CriteriTecnici!$A2713="","","    "&amp;CHAR(123)&amp;CHAR(34)&amp;"bidderId"&amp;CHAR(34)&amp;": "&amp;CHAR(34)&amp;SUBSTITUTE(CriteriTecnici!$A2713,CHAR(34),"'")&amp;CHAR(34)&amp;", "&amp;CHAR(34)&amp;"lotId"&amp;CHAR(34)&amp;": "&amp;CHAR(34)&amp;SUBSTITUTE(CriteriTecnici!$C2713,CHAR(34),"'")&amp;CHAR(34)&amp;", "&amp;CHAR(34)&amp;"criterionId"&amp;CHAR(34)&amp;": "&amp;CHAR(34)&amp;SUBSTITUTE(CriteriTecnici!$D2713,CHAR(34),"'")&amp;CHAR(34)&amp;", "&amp;CHAR(34)&amp;"kind"&amp;CHAR(34)&amp;": "&amp;CHAR(34)&amp;SUBSTITUTE(CriteriTecnici!$F2713,CHAR(34),"'")&amp;CHAR(34)&amp;", "&amp;CHAR(34)&amp;"value"&amp;CHAR(34)&amp;": "&amp;SUBSTITUTE(TRIM(ROUND(IFERROR(CriteriTecnici!$N2713*1,IFERROR(NUMBERVALUE(CriteriTecnici!$N2713,".",","),IFERROR(NUMBERVALUE(CriteriTecnici!$N2713,",","."),0))),4)&amp;""),",",".")&amp;", "&amp;CHAR(34)&amp;"numerator"&amp;CHAR(34)&amp;": "&amp;SUBSTITUTE(TRIM(ROUND(IFERROR(CriteriTecnici!$K2713*1,IFERROR(NUMBERVALUE(CriteriTecnici!$K2713,".",","),IFERROR(NUMBERVALUE(CriteriTecnici!$K2713,",","."),0))),4)&amp;""),",",".")&amp;", "&amp;CHAR(34)&amp;"denominator"&amp;CHAR(34)&amp;": "&amp;SUBSTITUTE(TRIM(ROUND(IFERROR(CriteriTecnici!$L2713*1,IFERROR(NUMBERVALUE(CriteriTecnici!$L2713,".",","),IFERROR(NUMBERVALUE(CriteriTecnici!$L2713,",","."),0))),4)&amp;""),",",".")&amp;", "&amp;CHAR(34)&amp;"flag"&amp;CHAR(34)&amp;": "&amp;SUBSTITUTE(TRIM(ROUND(IFERROR(CriteriTecnici!$M2713*1,IFERROR(NUMBERVALUE(CriteriTecnici!$M2713,".",","),IFERROR(NUMBERVALUE(CriteriTecnici!$M2713,",","."),0))),4)&amp;""),",",".")&amp;", "&amp;CHAR(34)&amp;"rawScore"&amp;CHAR(34)&amp;": "&amp;SUBSTITUTE(TRIM(ROUND(IFERROR(CriteriTecnici!$O2713*1,IFERROR(NUMBERVALUE(CriteriTecnici!$O2713,".",","),IFERROR(NUMBERVALUE(CriteriTecnici!$O2713,",","."),0))),4)&amp;""),",",".")&amp;CHAR(125)&amp;IF(TRUE,",",""))</f>
        <v/>
      </c>
    </row>
    <row r="2934">
      <c r="A2934" s="38">
        <f>IF(CriteriTecnici!$A2714="","","    "&amp;CHAR(123)&amp;CHAR(34)&amp;"bidderId"&amp;CHAR(34)&amp;": "&amp;CHAR(34)&amp;SUBSTITUTE(CriteriTecnici!$A2714,CHAR(34),"'")&amp;CHAR(34)&amp;", "&amp;CHAR(34)&amp;"lotId"&amp;CHAR(34)&amp;": "&amp;CHAR(34)&amp;SUBSTITUTE(CriteriTecnici!$C2714,CHAR(34),"'")&amp;CHAR(34)&amp;", "&amp;CHAR(34)&amp;"criterionId"&amp;CHAR(34)&amp;": "&amp;CHAR(34)&amp;SUBSTITUTE(CriteriTecnici!$D2714,CHAR(34),"'")&amp;CHAR(34)&amp;", "&amp;CHAR(34)&amp;"kind"&amp;CHAR(34)&amp;": "&amp;CHAR(34)&amp;SUBSTITUTE(CriteriTecnici!$F2714,CHAR(34),"'")&amp;CHAR(34)&amp;", "&amp;CHAR(34)&amp;"value"&amp;CHAR(34)&amp;": "&amp;SUBSTITUTE(TRIM(ROUND(IFERROR(CriteriTecnici!$N2714*1,IFERROR(NUMBERVALUE(CriteriTecnici!$N2714,".",","),IFERROR(NUMBERVALUE(CriteriTecnici!$N2714,",","."),0))),4)&amp;""),",",".")&amp;", "&amp;CHAR(34)&amp;"numerator"&amp;CHAR(34)&amp;": "&amp;SUBSTITUTE(TRIM(ROUND(IFERROR(CriteriTecnici!$K2714*1,IFERROR(NUMBERVALUE(CriteriTecnici!$K2714,".",","),IFERROR(NUMBERVALUE(CriteriTecnici!$K2714,",","."),0))),4)&amp;""),",",".")&amp;", "&amp;CHAR(34)&amp;"denominator"&amp;CHAR(34)&amp;": "&amp;SUBSTITUTE(TRIM(ROUND(IFERROR(CriteriTecnici!$L2714*1,IFERROR(NUMBERVALUE(CriteriTecnici!$L2714,".",","),IFERROR(NUMBERVALUE(CriteriTecnici!$L2714,",","."),0))),4)&amp;""),",",".")&amp;", "&amp;CHAR(34)&amp;"flag"&amp;CHAR(34)&amp;": "&amp;SUBSTITUTE(TRIM(ROUND(IFERROR(CriteriTecnici!$M2714*1,IFERROR(NUMBERVALUE(CriteriTecnici!$M2714,".",","),IFERROR(NUMBERVALUE(CriteriTecnici!$M2714,",","."),0))),4)&amp;""),",",".")&amp;", "&amp;CHAR(34)&amp;"rawScore"&amp;CHAR(34)&amp;": "&amp;SUBSTITUTE(TRIM(ROUND(IFERROR(CriteriTecnici!$O2714*1,IFERROR(NUMBERVALUE(CriteriTecnici!$O2714,".",","),IFERROR(NUMBERVALUE(CriteriTecnici!$O2714,",","."),0))),4)&amp;""),",",".")&amp;CHAR(125)&amp;IF(TRUE,",",""))</f>
        <v/>
      </c>
    </row>
    <row r="2935">
      <c r="A2935" s="38">
        <f>IF(CriteriTecnici!$A2715="","","    "&amp;CHAR(123)&amp;CHAR(34)&amp;"bidderId"&amp;CHAR(34)&amp;": "&amp;CHAR(34)&amp;SUBSTITUTE(CriteriTecnici!$A2715,CHAR(34),"'")&amp;CHAR(34)&amp;", "&amp;CHAR(34)&amp;"lotId"&amp;CHAR(34)&amp;": "&amp;CHAR(34)&amp;SUBSTITUTE(CriteriTecnici!$C2715,CHAR(34),"'")&amp;CHAR(34)&amp;", "&amp;CHAR(34)&amp;"criterionId"&amp;CHAR(34)&amp;": "&amp;CHAR(34)&amp;SUBSTITUTE(CriteriTecnici!$D2715,CHAR(34),"'")&amp;CHAR(34)&amp;", "&amp;CHAR(34)&amp;"kind"&amp;CHAR(34)&amp;": "&amp;CHAR(34)&amp;SUBSTITUTE(CriteriTecnici!$F2715,CHAR(34),"'")&amp;CHAR(34)&amp;", "&amp;CHAR(34)&amp;"value"&amp;CHAR(34)&amp;": "&amp;SUBSTITUTE(TRIM(ROUND(IFERROR(CriteriTecnici!$N2715*1,IFERROR(NUMBERVALUE(CriteriTecnici!$N2715,".",","),IFERROR(NUMBERVALUE(CriteriTecnici!$N2715,",","."),0))),4)&amp;""),",",".")&amp;", "&amp;CHAR(34)&amp;"numerator"&amp;CHAR(34)&amp;": "&amp;SUBSTITUTE(TRIM(ROUND(IFERROR(CriteriTecnici!$K2715*1,IFERROR(NUMBERVALUE(CriteriTecnici!$K2715,".",","),IFERROR(NUMBERVALUE(CriteriTecnici!$K2715,",","."),0))),4)&amp;""),",",".")&amp;", "&amp;CHAR(34)&amp;"denominator"&amp;CHAR(34)&amp;": "&amp;SUBSTITUTE(TRIM(ROUND(IFERROR(CriteriTecnici!$L2715*1,IFERROR(NUMBERVALUE(CriteriTecnici!$L2715,".",","),IFERROR(NUMBERVALUE(CriteriTecnici!$L2715,",","."),0))),4)&amp;""),",",".")&amp;", "&amp;CHAR(34)&amp;"flag"&amp;CHAR(34)&amp;": "&amp;SUBSTITUTE(TRIM(ROUND(IFERROR(CriteriTecnici!$M2715*1,IFERROR(NUMBERVALUE(CriteriTecnici!$M2715,".",","),IFERROR(NUMBERVALUE(CriteriTecnici!$M2715,",","."),0))),4)&amp;""),",",".")&amp;", "&amp;CHAR(34)&amp;"rawScore"&amp;CHAR(34)&amp;": "&amp;SUBSTITUTE(TRIM(ROUND(IFERROR(CriteriTecnici!$O2715*1,IFERROR(NUMBERVALUE(CriteriTecnici!$O2715,".",","),IFERROR(NUMBERVALUE(CriteriTecnici!$O2715,",","."),0))),4)&amp;""),",",".")&amp;CHAR(125)&amp;IF(TRUE,",",""))</f>
        <v/>
      </c>
    </row>
    <row r="2936">
      <c r="A2936" s="38">
        <f>IF(CriteriTecnici!$A2716="","","    "&amp;CHAR(123)&amp;CHAR(34)&amp;"bidderId"&amp;CHAR(34)&amp;": "&amp;CHAR(34)&amp;SUBSTITUTE(CriteriTecnici!$A2716,CHAR(34),"'")&amp;CHAR(34)&amp;", "&amp;CHAR(34)&amp;"lotId"&amp;CHAR(34)&amp;": "&amp;CHAR(34)&amp;SUBSTITUTE(CriteriTecnici!$C2716,CHAR(34),"'")&amp;CHAR(34)&amp;", "&amp;CHAR(34)&amp;"criterionId"&amp;CHAR(34)&amp;": "&amp;CHAR(34)&amp;SUBSTITUTE(CriteriTecnici!$D2716,CHAR(34),"'")&amp;CHAR(34)&amp;", "&amp;CHAR(34)&amp;"kind"&amp;CHAR(34)&amp;": "&amp;CHAR(34)&amp;SUBSTITUTE(CriteriTecnici!$F2716,CHAR(34),"'")&amp;CHAR(34)&amp;", "&amp;CHAR(34)&amp;"value"&amp;CHAR(34)&amp;": "&amp;SUBSTITUTE(TRIM(ROUND(IFERROR(CriteriTecnici!$N2716*1,IFERROR(NUMBERVALUE(CriteriTecnici!$N2716,".",","),IFERROR(NUMBERVALUE(CriteriTecnici!$N2716,",","."),0))),4)&amp;""),",",".")&amp;", "&amp;CHAR(34)&amp;"numerator"&amp;CHAR(34)&amp;": "&amp;SUBSTITUTE(TRIM(ROUND(IFERROR(CriteriTecnici!$K2716*1,IFERROR(NUMBERVALUE(CriteriTecnici!$K2716,".",","),IFERROR(NUMBERVALUE(CriteriTecnici!$K2716,",","."),0))),4)&amp;""),",",".")&amp;", "&amp;CHAR(34)&amp;"denominator"&amp;CHAR(34)&amp;": "&amp;SUBSTITUTE(TRIM(ROUND(IFERROR(CriteriTecnici!$L2716*1,IFERROR(NUMBERVALUE(CriteriTecnici!$L2716,".",","),IFERROR(NUMBERVALUE(CriteriTecnici!$L2716,",","."),0))),4)&amp;""),",",".")&amp;", "&amp;CHAR(34)&amp;"flag"&amp;CHAR(34)&amp;": "&amp;SUBSTITUTE(TRIM(ROUND(IFERROR(CriteriTecnici!$M2716*1,IFERROR(NUMBERVALUE(CriteriTecnici!$M2716,".",","),IFERROR(NUMBERVALUE(CriteriTecnici!$M2716,",","."),0))),4)&amp;""),",",".")&amp;", "&amp;CHAR(34)&amp;"rawScore"&amp;CHAR(34)&amp;": "&amp;SUBSTITUTE(TRIM(ROUND(IFERROR(CriteriTecnici!$O2716*1,IFERROR(NUMBERVALUE(CriteriTecnici!$O2716,".",","),IFERROR(NUMBERVALUE(CriteriTecnici!$O2716,",","."),0))),4)&amp;""),",",".")&amp;CHAR(125)&amp;IF(TRUE,",",""))</f>
        <v/>
      </c>
    </row>
    <row r="2937">
      <c r="A2937" s="38">
        <f>IF(CriteriTecnici!$A2717="","","    "&amp;CHAR(123)&amp;CHAR(34)&amp;"bidderId"&amp;CHAR(34)&amp;": "&amp;CHAR(34)&amp;SUBSTITUTE(CriteriTecnici!$A2717,CHAR(34),"'")&amp;CHAR(34)&amp;", "&amp;CHAR(34)&amp;"lotId"&amp;CHAR(34)&amp;": "&amp;CHAR(34)&amp;SUBSTITUTE(CriteriTecnici!$C2717,CHAR(34),"'")&amp;CHAR(34)&amp;", "&amp;CHAR(34)&amp;"criterionId"&amp;CHAR(34)&amp;": "&amp;CHAR(34)&amp;SUBSTITUTE(CriteriTecnici!$D2717,CHAR(34),"'")&amp;CHAR(34)&amp;", "&amp;CHAR(34)&amp;"kind"&amp;CHAR(34)&amp;": "&amp;CHAR(34)&amp;SUBSTITUTE(CriteriTecnici!$F2717,CHAR(34),"'")&amp;CHAR(34)&amp;", "&amp;CHAR(34)&amp;"value"&amp;CHAR(34)&amp;": "&amp;SUBSTITUTE(TRIM(ROUND(IFERROR(CriteriTecnici!$N2717*1,IFERROR(NUMBERVALUE(CriteriTecnici!$N2717,".",","),IFERROR(NUMBERVALUE(CriteriTecnici!$N2717,",","."),0))),4)&amp;""),",",".")&amp;", "&amp;CHAR(34)&amp;"numerator"&amp;CHAR(34)&amp;": "&amp;SUBSTITUTE(TRIM(ROUND(IFERROR(CriteriTecnici!$K2717*1,IFERROR(NUMBERVALUE(CriteriTecnici!$K2717,".",","),IFERROR(NUMBERVALUE(CriteriTecnici!$K2717,",","."),0))),4)&amp;""),",",".")&amp;", "&amp;CHAR(34)&amp;"denominator"&amp;CHAR(34)&amp;": "&amp;SUBSTITUTE(TRIM(ROUND(IFERROR(CriteriTecnici!$L2717*1,IFERROR(NUMBERVALUE(CriteriTecnici!$L2717,".",","),IFERROR(NUMBERVALUE(CriteriTecnici!$L2717,",","."),0))),4)&amp;""),",",".")&amp;", "&amp;CHAR(34)&amp;"flag"&amp;CHAR(34)&amp;": "&amp;SUBSTITUTE(TRIM(ROUND(IFERROR(CriteriTecnici!$M2717*1,IFERROR(NUMBERVALUE(CriteriTecnici!$M2717,".",","),IFERROR(NUMBERVALUE(CriteriTecnici!$M2717,",","."),0))),4)&amp;""),",",".")&amp;", "&amp;CHAR(34)&amp;"rawScore"&amp;CHAR(34)&amp;": "&amp;SUBSTITUTE(TRIM(ROUND(IFERROR(CriteriTecnici!$O2717*1,IFERROR(NUMBERVALUE(CriteriTecnici!$O2717,".",","),IFERROR(NUMBERVALUE(CriteriTecnici!$O2717,",","."),0))),4)&amp;""),",",".")&amp;CHAR(125)&amp;IF(TRUE,",",""))</f>
        <v/>
      </c>
    </row>
    <row r="2938">
      <c r="A2938" s="38">
        <f>IF(CriteriTecnici!$A2718="","","    "&amp;CHAR(123)&amp;CHAR(34)&amp;"bidderId"&amp;CHAR(34)&amp;": "&amp;CHAR(34)&amp;SUBSTITUTE(CriteriTecnici!$A2718,CHAR(34),"'")&amp;CHAR(34)&amp;", "&amp;CHAR(34)&amp;"lotId"&amp;CHAR(34)&amp;": "&amp;CHAR(34)&amp;SUBSTITUTE(CriteriTecnici!$C2718,CHAR(34),"'")&amp;CHAR(34)&amp;", "&amp;CHAR(34)&amp;"criterionId"&amp;CHAR(34)&amp;": "&amp;CHAR(34)&amp;SUBSTITUTE(CriteriTecnici!$D2718,CHAR(34),"'")&amp;CHAR(34)&amp;", "&amp;CHAR(34)&amp;"kind"&amp;CHAR(34)&amp;": "&amp;CHAR(34)&amp;SUBSTITUTE(CriteriTecnici!$F2718,CHAR(34),"'")&amp;CHAR(34)&amp;", "&amp;CHAR(34)&amp;"value"&amp;CHAR(34)&amp;": "&amp;SUBSTITUTE(TRIM(ROUND(IFERROR(CriteriTecnici!$N2718*1,IFERROR(NUMBERVALUE(CriteriTecnici!$N2718,".",","),IFERROR(NUMBERVALUE(CriteriTecnici!$N2718,",","."),0))),4)&amp;""),",",".")&amp;", "&amp;CHAR(34)&amp;"numerator"&amp;CHAR(34)&amp;": "&amp;SUBSTITUTE(TRIM(ROUND(IFERROR(CriteriTecnici!$K2718*1,IFERROR(NUMBERVALUE(CriteriTecnici!$K2718,".",","),IFERROR(NUMBERVALUE(CriteriTecnici!$K2718,",","."),0))),4)&amp;""),",",".")&amp;", "&amp;CHAR(34)&amp;"denominator"&amp;CHAR(34)&amp;": "&amp;SUBSTITUTE(TRIM(ROUND(IFERROR(CriteriTecnici!$L2718*1,IFERROR(NUMBERVALUE(CriteriTecnici!$L2718,".",","),IFERROR(NUMBERVALUE(CriteriTecnici!$L2718,",","."),0))),4)&amp;""),",",".")&amp;", "&amp;CHAR(34)&amp;"flag"&amp;CHAR(34)&amp;": "&amp;SUBSTITUTE(TRIM(ROUND(IFERROR(CriteriTecnici!$M2718*1,IFERROR(NUMBERVALUE(CriteriTecnici!$M2718,".",","),IFERROR(NUMBERVALUE(CriteriTecnici!$M2718,",","."),0))),4)&amp;""),",",".")&amp;", "&amp;CHAR(34)&amp;"rawScore"&amp;CHAR(34)&amp;": "&amp;SUBSTITUTE(TRIM(ROUND(IFERROR(CriteriTecnici!$O2718*1,IFERROR(NUMBERVALUE(CriteriTecnici!$O2718,".",","),IFERROR(NUMBERVALUE(CriteriTecnici!$O2718,",","."),0))),4)&amp;""),",",".")&amp;CHAR(125)&amp;IF(TRUE,",",""))</f>
        <v/>
      </c>
    </row>
    <row r="2939">
      <c r="A2939" s="38">
        <f>IF(CriteriTecnici!$A2719="","","    "&amp;CHAR(123)&amp;CHAR(34)&amp;"bidderId"&amp;CHAR(34)&amp;": "&amp;CHAR(34)&amp;SUBSTITUTE(CriteriTecnici!$A2719,CHAR(34),"'")&amp;CHAR(34)&amp;", "&amp;CHAR(34)&amp;"lotId"&amp;CHAR(34)&amp;": "&amp;CHAR(34)&amp;SUBSTITUTE(CriteriTecnici!$C2719,CHAR(34),"'")&amp;CHAR(34)&amp;", "&amp;CHAR(34)&amp;"criterionId"&amp;CHAR(34)&amp;": "&amp;CHAR(34)&amp;SUBSTITUTE(CriteriTecnici!$D2719,CHAR(34),"'")&amp;CHAR(34)&amp;", "&amp;CHAR(34)&amp;"kind"&amp;CHAR(34)&amp;": "&amp;CHAR(34)&amp;SUBSTITUTE(CriteriTecnici!$F2719,CHAR(34),"'")&amp;CHAR(34)&amp;", "&amp;CHAR(34)&amp;"value"&amp;CHAR(34)&amp;": "&amp;SUBSTITUTE(TRIM(ROUND(IFERROR(CriteriTecnici!$N2719*1,IFERROR(NUMBERVALUE(CriteriTecnici!$N2719,".",","),IFERROR(NUMBERVALUE(CriteriTecnici!$N2719,",","."),0))),4)&amp;""),",",".")&amp;", "&amp;CHAR(34)&amp;"numerator"&amp;CHAR(34)&amp;": "&amp;SUBSTITUTE(TRIM(ROUND(IFERROR(CriteriTecnici!$K2719*1,IFERROR(NUMBERVALUE(CriteriTecnici!$K2719,".",","),IFERROR(NUMBERVALUE(CriteriTecnici!$K2719,",","."),0))),4)&amp;""),",",".")&amp;", "&amp;CHAR(34)&amp;"denominator"&amp;CHAR(34)&amp;": "&amp;SUBSTITUTE(TRIM(ROUND(IFERROR(CriteriTecnici!$L2719*1,IFERROR(NUMBERVALUE(CriteriTecnici!$L2719,".",","),IFERROR(NUMBERVALUE(CriteriTecnici!$L2719,",","."),0))),4)&amp;""),",",".")&amp;", "&amp;CHAR(34)&amp;"flag"&amp;CHAR(34)&amp;": "&amp;SUBSTITUTE(TRIM(ROUND(IFERROR(CriteriTecnici!$M2719*1,IFERROR(NUMBERVALUE(CriteriTecnici!$M2719,".",","),IFERROR(NUMBERVALUE(CriteriTecnici!$M2719,",","."),0))),4)&amp;""),",",".")&amp;", "&amp;CHAR(34)&amp;"rawScore"&amp;CHAR(34)&amp;": "&amp;SUBSTITUTE(TRIM(ROUND(IFERROR(CriteriTecnici!$O2719*1,IFERROR(NUMBERVALUE(CriteriTecnici!$O2719,".",","),IFERROR(NUMBERVALUE(CriteriTecnici!$O2719,",","."),0))),4)&amp;""),",",".")&amp;CHAR(125)&amp;IF(TRUE,",",""))</f>
        <v/>
      </c>
    </row>
    <row r="2940">
      <c r="A2940" s="38">
        <f>IF(CriteriTecnici!$A2720="","","    "&amp;CHAR(123)&amp;CHAR(34)&amp;"bidderId"&amp;CHAR(34)&amp;": "&amp;CHAR(34)&amp;SUBSTITUTE(CriteriTecnici!$A2720,CHAR(34),"'")&amp;CHAR(34)&amp;", "&amp;CHAR(34)&amp;"lotId"&amp;CHAR(34)&amp;": "&amp;CHAR(34)&amp;SUBSTITUTE(CriteriTecnici!$C2720,CHAR(34),"'")&amp;CHAR(34)&amp;", "&amp;CHAR(34)&amp;"criterionId"&amp;CHAR(34)&amp;": "&amp;CHAR(34)&amp;SUBSTITUTE(CriteriTecnici!$D2720,CHAR(34),"'")&amp;CHAR(34)&amp;", "&amp;CHAR(34)&amp;"kind"&amp;CHAR(34)&amp;": "&amp;CHAR(34)&amp;SUBSTITUTE(CriteriTecnici!$F2720,CHAR(34),"'")&amp;CHAR(34)&amp;", "&amp;CHAR(34)&amp;"value"&amp;CHAR(34)&amp;": "&amp;SUBSTITUTE(TRIM(ROUND(IFERROR(CriteriTecnici!$N2720*1,IFERROR(NUMBERVALUE(CriteriTecnici!$N2720,".",","),IFERROR(NUMBERVALUE(CriteriTecnici!$N2720,",","."),0))),4)&amp;""),",",".")&amp;", "&amp;CHAR(34)&amp;"numerator"&amp;CHAR(34)&amp;": "&amp;SUBSTITUTE(TRIM(ROUND(IFERROR(CriteriTecnici!$K2720*1,IFERROR(NUMBERVALUE(CriteriTecnici!$K2720,".",","),IFERROR(NUMBERVALUE(CriteriTecnici!$K2720,",","."),0))),4)&amp;""),",",".")&amp;", "&amp;CHAR(34)&amp;"denominator"&amp;CHAR(34)&amp;": "&amp;SUBSTITUTE(TRIM(ROUND(IFERROR(CriteriTecnici!$L2720*1,IFERROR(NUMBERVALUE(CriteriTecnici!$L2720,".",","),IFERROR(NUMBERVALUE(CriteriTecnici!$L2720,",","."),0))),4)&amp;""),",",".")&amp;", "&amp;CHAR(34)&amp;"flag"&amp;CHAR(34)&amp;": "&amp;SUBSTITUTE(TRIM(ROUND(IFERROR(CriteriTecnici!$M2720*1,IFERROR(NUMBERVALUE(CriteriTecnici!$M2720,".",","),IFERROR(NUMBERVALUE(CriteriTecnici!$M2720,",","."),0))),4)&amp;""),",",".")&amp;", "&amp;CHAR(34)&amp;"rawScore"&amp;CHAR(34)&amp;": "&amp;SUBSTITUTE(TRIM(ROUND(IFERROR(CriteriTecnici!$O2720*1,IFERROR(NUMBERVALUE(CriteriTecnici!$O2720,".",","),IFERROR(NUMBERVALUE(CriteriTecnici!$O2720,",","."),0))),4)&amp;""),",",".")&amp;CHAR(125)&amp;IF(TRUE,",",""))</f>
        <v/>
      </c>
    </row>
    <row r="2941">
      <c r="A2941" s="38">
        <f>IF(CriteriTecnici!$A2721="","","    "&amp;CHAR(123)&amp;CHAR(34)&amp;"bidderId"&amp;CHAR(34)&amp;": "&amp;CHAR(34)&amp;SUBSTITUTE(CriteriTecnici!$A2721,CHAR(34),"'")&amp;CHAR(34)&amp;", "&amp;CHAR(34)&amp;"lotId"&amp;CHAR(34)&amp;": "&amp;CHAR(34)&amp;SUBSTITUTE(CriteriTecnici!$C2721,CHAR(34),"'")&amp;CHAR(34)&amp;", "&amp;CHAR(34)&amp;"criterionId"&amp;CHAR(34)&amp;": "&amp;CHAR(34)&amp;SUBSTITUTE(CriteriTecnici!$D2721,CHAR(34),"'")&amp;CHAR(34)&amp;", "&amp;CHAR(34)&amp;"kind"&amp;CHAR(34)&amp;": "&amp;CHAR(34)&amp;SUBSTITUTE(CriteriTecnici!$F2721,CHAR(34),"'")&amp;CHAR(34)&amp;", "&amp;CHAR(34)&amp;"value"&amp;CHAR(34)&amp;": "&amp;SUBSTITUTE(TRIM(ROUND(IFERROR(CriteriTecnici!$N2721*1,IFERROR(NUMBERVALUE(CriteriTecnici!$N2721,".",","),IFERROR(NUMBERVALUE(CriteriTecnici!$N2721,",","."),0))),4)&amp;""),",",".")&amp;", "&amp;CHAR(34)&amp;"numerator"&amp;CHAR(34)&amp;": "&amp;SUBSTITUTE(TRIM(ROUND(IFERROR(CriteriTecnici!$K2721*1,IFERROR(NUMBERVALUE(CriteriTecnici!$K2721,".",","),IFERROR(NUMBERVALUE(CriteriTecnici!$K2721,",","."),0))),4)&amp;""),",",".")&amp;", "&amp;CHAR(34)&amp;"denominator"&amp;CHAR(34)&amp;": "&amp;SUBSTITUTE(TRIM(ROUND(IFERROR(CriteriTecnici!$L2721*1,IFERROR(NUMBERVALUE(CriteriTecnici!$L2721,".",","),IFERROR(NUMBERVALUE(CriteriTecnici!$L2721,",","."),0))),4)&amp;""),",",".")&amp;", "&amp;CHAR(34)&amp;"flag"&amp;CHAR(34)&amp;": "&amp;SUBSTITUTE(TRIM(ROUND(IFERROR(CriteriTecnici!$M2721*1,IFERROR(NUMBERVALUE(CriteriTecnici!$M2721,".",","),IFERROR(NUMBERVALUE(CriteriTecnici!$M2721,",","."),0))),4)&amp;""),",",".")&amp;", "&amp;CHAR(34)&amp;"rawScore"&amp;CHAR(34)&amp;": "&amp;SUBSTITUTE(TRIM(ROUND(IFERROR(CriteriTecnici!$O2721*1,IFERROR(NUMBERVALUE(CriteriTecnici!$O2721,".",","),IFERROR(NUMBERVALUE(CriteriTecnici!$O2721,",","."),0))),4)&amp;""),",",".")&amp;CHAR(125)&amp;IF(TRUE,",",""))</f>
        <v/>
      </c>
    </row>
    <row r="2942">
      <c r="A2942" s="38">
        <f>IF(CriteriTecnici!$A2722="","","    "&amp;CHAR(123)&amp;CHAR(34)&amp;"bidderId"&amp;CHAR(34)&amp;": "&amp;CHAR(34)&amp;SUBSTITUTE(CriteriTecnici!$A2722,CHAR(34),"'")&amp;CHAR(34)&amp;", "&amp;CHAR(34)&amp;"lotId"&amp;CHAR(34)&amp;": "&amp;CHAR(34)&amp;SUBSTITUTE(CriteriTecnici!$C2722,CHAR(34),"'")&amp;CHAR(34)&amp;", "&amp;CHAR(34)&amp;"criterionId"&amp;CHAR(34)&amp;": "&amp;CHAR(34)&amp;SUBSTITUTE(CriteriTecnici!$D2722,CHAR(34),"'")&amp;CHAR(34)&amp;", "&amp;CHAR(34)&amp;"kind"&amp;CHAR(34)&amp;": "&amp;CHAR(34)&amp;SUBSTITUTE(CriteriTecnici!$F2722,CHAR(34),"'")&amp;CHAR(34)&amp;", "&amp;CHAR(34)&amp;"value"&amp;CHAR(34)&amp;": "&amp;SUBSTITUTE(TRIM(ROUND(IFERROR(CriteriTecnici!$N2722*1,IFERROR(NUMBERVALUE(CriteriTecnici!$N2722,".",","),IFERROR(NUMBERVALUE(CriteriTecnici!$N2722,",","."),0))),4)&amp;""),",",".")&amp;", "&amp;CHAR(34)&amp;"numerator"&amp;CHAR(34)&amp;": "&amp;SUBSTITUTE(TRIM(ROUND(IFERROR(CriteriTecnici!$K2722*1,IFERROR(NUMBERVALUE(CriteriTecnici!$K2722,".",","),IFERROR(NUMBERVALUE(CriteriTecnici!$K2722,",","."),0))),4)&amp;""),",",".")&amp;", "&amp;CHAR(34)&amp;"denominator"&amp;CHAR(34)&amp;": "&amp;SUBSTITUTE(TRIM(ROUND(IFERROR(CriteriTecnici!$L2722*1,IFERROR(NUMBERVALUE(CriteriTecnici!$L2722,".",","),IFERROR(NUMBERVALUE(CriteriTecnici!$L2722,",","."),0))),4)&amp;""),",",".")&amp;", "&amp;CHAR(34)&amp;"flag"&amp;CHAR(34)&amp;": "&amp;SUBSTITUTE(TRIM(ROUND(IFERROR(CriteriTecnici!$M2722*1,IFERROR(NUMBERVALUE(CriteriTecnici!$M2722,".",","),IFERROR(NUMBERVALUE(CriteriTecnici!$M2722,",","."),0))),4)&amp;""),",",".")&amp;", "&amp;CHAR(34)&amp;"rawScore"&amp;CHAR(34)&amp;": "&amp;SUBSTITUTE(TRIM(ROUND(IFERROR(CriteriTecnici!$O2722*1,IFERROR(NUMBERVALUE(CriteriTecnici!$O2722,".",","),IFERROR(NUMBERVALUE(CriteriTecnici!$O2722,",","."),0))),4)&amp;""),",",".")&amp;CHAR(125)&amp;IF(TRUE,",",""))</f>
        <v/>
      </c>
    </row>
    <row r="2943">
      <c r="A2943" s="38">
        <f>IF(CriteriTecnici!$A2723="","","    "&amp;CHAR(123)&amp;CHAR(34)&amp;"bidderId"&amp;CHAR(34)&amp;": "&amp;CHAR(34)&amp;SUBSTITUTE(CriteriTecnici!$A2723,CHAR(34),"'")&amp;CHAR(34)&amp;", "&amp;CHAR(34)&amp;"lotId"&amp;CHAR(34)&amp;": "&amp;CHAR(34)&amp;SUBSTITUTE(CriteriTecnici!$C2723,CHAR(34),"'")&amp;CHAR(34)&amp;", "&amp;CHAR(34)&amp;"criterionId"&amp;CHAR(34)&amp;": "&amp;CHAR(34)&amp;SUBSTITUTE(CriteriTecnici!$D2723,CHAR(34),"'")&amp;CHAR(34)&amp;", "&amp;CHAR(34)&amp;"kind"&amp;CHAR(34)&amp;": "&amp;CHAR(34)&amp;SUBSTITUTE(CriteriTecnici!$F2723,CHAR(34),"'")&amp;CHAR(34)&amp;", "&amp;CHAR(34)&amp;"value"&amp;CHAR(34)&amp;": "&amp;SUBSTITUTE(TRIM(ROUND(IFERROR(CriteriTecnici!$N2723*1,IFERROR(NUMBERVALUE(CriteriTecnici!$N2723,".",","),IFERROR(NUMBERVALUE(CriteriTecnici!$N2723,",","."),0))),4)&amp;""),",",".")&amp;", "&amp;CHAR(34)&amp;"numerator"&amp;CHAR(34)&amp;": "&amp;SUBSTITUTE(TRIM(ROUND(IFERROR(CriteriTecnici!$K2723*1,IFERROR(NUMBERVALUE(CriteriTecnici!$K2723,".",","),IFERROR(NUMBERVALUE(CriteriTecnici!$K2723,",","."),0))),4)&amp;""),",",".")&amp;", "&amp;CHAR(34)&amp;"denominator"&amp;CHAR(34)&amp;": "&amp;SUBSTITUTE(TRIM(ROUND(IFERROR(CriteriTecnici!$L2723*1,IFERROR(NUMBERVALUE(CriteriTecnici!$L2723,".",","),IFERROR(NUMBERVALUE(CriteriTecnici!$L2723,",","."),0))),4)&amp;""),",",".")&amp;", "&amp;CHAR(34)&amp;"flag"&amp;CHAR(34)&amp;": "&amp;SUBSTITUTE(TRIM(ROUND(IFERROR(CriteriTecnici!$M2723*1,IFERROR(NUMBERVALUE(CriteriTecnici!$M2723,".",","),IFERROR(NUMBERVALUE(CriteriTecnici!$M2723,",","."),0))),4)&amp;""),",",".")&amp;", "&amp;CHAR(34)&amp;"rawScore"&amp;CHAR(34)&amp;": "&amp;SUBSTITUTE(TRIM(ROUND(IFERROR(CriteriTecnici!$O2723*1,IFERROR(NUMBERVALUE(CriteriTecnici!$O2723,".",","),IFERROR(NUMBERVALUE(CriteriTecnici!$O2723,",","."),0))),4)&amp;""),",",".")&amp;CHAR(125)&amp;IF(TRUE,",",""))</f>
        <v/>
      </c>
    </row>
    <row r="2944">
      <c r="A2944" s="38">
        <f>IF(CriteriTecnici!$A2724="","","    "&amp;CHAR(123)&amp;CHAR(34)&amp;"bidderId"&amp;CHAR(34)&amp;": "&amp;CHAR(34)&amp;SUBSTITUTE(CriteriTecnici!$A2724,CHAR(34),"'")&amp;CHAR(34)&amp;", "&amp;CHAR(34)&amp;"lotId"&amp;CHAR(34)&amp;": "&amp;CHAR(34)&amp;SUBSTITUTE(CriteriTecnici!$C2724,CHAR(34),"'")&amp;CHAR(34)&amp;", "&amp;CHAR(34)&amp;"criterionId"&amp;CHAR(34)&amp;": "&amp;CHAR(34)&amp;SUBSTITUTE(CriteriTecnici!$D2724,CHAR(34),"'")&amp;CHAR(34)&amp;", "&amp;CHAR(34)&amp;"kind"&amp;CHAR(34)&amp;": "&amp;CHAR(34)&amp;SUBSTITUTE(CriteriTecnici!$F2724,CHAR(34),"'")&amp;CHAR(34)&amp;", "&amp;CHAR(34)&amp;"value"&amp;CHAR(34)&amp;": "&amp;SUBSTITUTE(TRIM(ROUND(IFERROR(CriteriTecnici!$N2724*1,IFERROR(NUMBERVALUE(CriteriTecnici!$N2724,".",","),IFERROR(NUMBERVALUE(CriteriTecnici!$N2724,",","."),0))),4)&amp;""),",",".")&amp;", "&amp;CHAR(34)&amp;"numerator"&amp;CHAR(34)&amp;": "&amp;SUBSTITUTE(TRIM(ROUND(IFERROR(CriteriTecnici!$K2724*1,IFERROR(NUMBERVALUE(CriteriTecnici!$K2724,".",","),IFERROR(NUMBERVALUE(CriteriTecnici!$K2724,",","."),0))),4)&amp;""),",",".")&amp;", "&amp;CHAR(34)&amp;"denominator"&amp;CHAR(34)&amp;": "&amp;SUBSTITUTE(TRIM(ROUND(IFERROR(CriteriTecnici!$L2724*1,IFERROR(NUMBERVALUE(CriteriTecnici!$L2724,".",","),IFERROR(NUMBERVALUE(CriteriTecnici!$L2724,",","."),0))),4)&amp;""),",",".")&amp;", "&amp;CHAR(34)&amp;"flag"&amp;CHAR(34)&amp;": "&amp;SUBSTITUTE(TRIM(ROUND(IFERROR(CriteriTecnici!$M2724*1,IFERROR(NUMBERVALUE(CriteriTecnici!$M2724,".",","),IFERROR(NUMBERVALUE(CriteriTecnici!$M2724,",","."),0))),4)&amp;""),",",".")&amp;", "&amp;CHAR(34)&amp;"rawScore"&amp;CHAR(34)&amp;": "&amp;SUBSTITUTE(TRIM(ROUND(IFERROR(CriteriTecnici!$O2724*1,IFERROR(NUMBERVALUE(CriteriTecnici!$O2724,".",","),IFERROR(NUMBERVALUE(CriteriTecnici!$O2724,",","."),0))),4)&amp;""),",",".")&amp;CHAR(125)&amp;IF(TRUE,",",""))</f>
        <v/>
      </c>
    </row>
    <row r="2945">
      <c r="A2945" s="38">
        <f>IF(CriteriTecnici!$A2725="","","    "&amp;CHAR(123)&amp;CHAR(34)&amp;"bidderId"&amp;CHAR(34)&amp;": "&amp;CHAR(34)&amp;SUBSTITUTE(CriteriTecnici!$A2725,CHAR(34),"'")&amp;CHAR(34)&amp;", "&amp;CHAR(34)&amp;"lotId"&amp;CHAR(34)&amp;": "&amp;CHAR(34)&amp;SUBSTITUTE(CriteriTecnici!$C2725,CHAR(34),"'")&amp;CHAR(34)&amp;", "&amp;CHAR(34)&amp;"criterionId"&amp;CHAR(34)&amp;": "&amp;CHAR(34)&amp;SUBSTITUTE(CriteriTecnici!$D2725,CHAR(34),"'")&amp;CHAR(34)&amp;", "&amp;CHAR(34)&amp;"kind"&amp;CHAR(34)&amp;": "&amp;CHAR(34)&amp;SUBSTITUTE(CriteriTecnici!$F2725,CHAR(34),"'")&amp;CHAR(34)&amp;", "&amp;CHAR(34)&amp;"value"&amp;CHAR(34)&amp;": "&amp;SUBSTITUTE(TRIM(ROUND(IFERROR(CriteriTecnici!$N2725*1,IFERROR(NUMBERVALUE(CriteriTecnici!$N2725,".",","),IFERROR(NUMBERVALUE(CriteriTecnici!$N2725,",","."),0))),4)&amp;""),",",".")&amp;", "&amp;CHAR(34)&amp;"numerator"&amp;CHAR(34)&amp;": "&amp;SUBSTITUTE(TRIM(ROUND(IFERROR(CriteriTecnici!$K2725*1,IFERROR(NUMBERVALUE(CriteriTecnici!$K2725,".",","),IFERROR(NUMBERVALUE(CriteriTecnici!$K2725,",","."),0))),4)&amp;""),",",".")&amp;", "&amp;CHAR(34)&amp;"denominator"&amp;CHAR(34)&amp;": "&amp;SUBSTITUTE(TRIM(ROUND(IFERROR(CriteriTecnici!$L2725*1,IFERROR(NUMBERVALUE(CriteriTecnici!$L2725,".",","),IFERROR(NUMBERVALUE(CriteriTecnici!$L2725,",","."),0))),4)&amp;""),",",".")&amp;", "&amp;CHAR(34)&amp;"flag"&amp;CHAR(34)&amp;": "&amp;SUBSTITUTE(TRIM(ROUND(IFERROR(CriteriTecnici!$M2725*1,IFERROR(NUMBERVALUE(CriteriTecnici!$M2725,".",","),IFERROR(NUMBERVALUE(CriteriTecnici!$M2725,",","."),0))),4)&amp;""),",",".")&amp;", "&amp;CHAR(34)&amp;"rawScore"&amp;CHAR(34)&amp;": "&amp;SUBSTITUTE(TRIM(ROUND(IFERROR(CriteriTecnici!$O2725*1,IFERROR(NUMBERVALUE(CriteriTecnici!$O2725,".",","),IFERROR(NUMBERVALUE(CriteriTecnici!$O2725,",","."),0))),4)&amp;""),",",".")&amp;CHAR(125)&amp;IF(TRUE,",",""))</f>
        <v/>
      </c>
    </row>
    <row r="2946">
      <c r="A2946" s="38">
        <f>IF(CriteriTecnici!$A2726="","","    "&amp;CHAR(123)&amp;CHAR(34)&amp;"bidderId"&amp;CHAR(34)&amp;": "&amp;CHAR(34)&amp;SUBSTITUTE(CriteriTecnici!$A2726,CHAR(34),"'")&amp;CHAR(34)&amp;", "&amp;CHAR(34)&amp;"lotId"&amp;CHAR(34)&amp;": "&amp;CHAR(34)&amp;SUBSTITUTE(CriteriTecnici!$C2726,CHAR(34),"'")&amp;CHAR(34)&amp;", "&amp;CHAR(34)&amp;"criterionId"&amp;CHAR(34)&amp;": "&amp;CHAR(34)&amp;SUBSTITUTE(CriteriTecnici!$D2726,CHAR(34),"'")&amp;CHAR(34)&amp;", "&amp;CHAR(34)&amp;"kind"&amp;CHAR(34)&amp;": "&amp;CHAR(34)&amp;SUBSTITUTE(CriteriTecnici!$F2726,CHAR(34),"'")&amp;CHAR(34)&amp;", "&amp;CHAR(34)&amp;"value"&amp;CHAR(34)&amp;": "&amp;SUBSTITUTE(TRIM(ROUND(IFERROR(CriteriTecnici!$N2726*1,IFERROR(NUMBERVALUE(CriteriTecnici!$N2726,".",","),IFERROR(NUMBERVALUE(CriteriTecnici!$N2726,",","."),0))),4)&amp;""),",",".")&amp;", "&amp;CHAR(34)&amp;"numerator"&amp;CHAR(34)&amp;": "&amp;SUBSTITUTE(TRIM(ROUND(IFERROR(CriteriTecnici!$K2726*1,IFERROR(NUMBERVALUE(CriteriTecnici!$K2726,".",","),IFERROR(NUMBERVALUE(CriteriTecnici!$K2726,",","."),0))),4)&amp;""),",",".")&amp;", "&amp;CHAR(34)&amp;"denominator"&amp;CHAR(34)&amp;": "&amp;SUBSTITUTE(TRIM(ROUND(IFERROR(CriteriTecnici!$L2726*1,IFERROR(NUMBERVALUE(CriteriTecnici!$L2726,".",","),IFERROR(NUMBERVALUE(CriteriTecnici!$L2726,",","."),0))),4)&amp;""),",",".")&amp;", "&amp;CHAR(34)&amp;"flag"&amp;CHAR(34)&amp;": "&amp;SUBSTITUTE(TRIM(ROUND(IFERROR(CriteriTecnici!$M2726*1,IFERROR(NUMBERVALUE(CriteriTecnici!$M2726,".",","),IFERROR(NUMBERVALUE(CriteriTecnici!$M2726,",","."),0))),4)&amp;""),",",".")&amp;", "&amp;CHAR(34)&amp;"rawScore"&amp;CHAR(34)&amp;": "&amp;SUBSTITUTE(TRIM(ROUND(IFERROR(CriteriTecnici!$O2726*1,IFERROR(NUMBERVALUE(CriteriTecnici!$O2726,".",","),IFERROR(NUMBERVALUE(CriteriTecnici!$O2726,",","."),0))),4)&amp;""),",",".")&amp;CHAR(125)&amp;IF(TRUE,",",""))</f>
        <v/>
      </c>
    </row>
    <row r="2947">
      <c r="A2947" s="38">
        <f>IF(CriteriTecnici!$A2727="","","    "&amp;CHAR(123)&amp;CHAR(34)&amp;"bidderId"&amp;CHAR(34)&amp;": "&amp;CHAR(34)&amp;SUBSTITUTE(CriteriTecnici!$A2727,CHAR(34),"'")&amp;CHAR(34)&amp;", "&amp;CHAR(34)&amp;"lotId"&amp;CHAR(34)&amp;": "&amp;CHAR(34)&amp;SUBSTITUTE(CriteriTecnici!$C2727,CHAR(34),"'")&amp;CHAR(34)&amp;", "&amp;CHAR(34)&amp;"criterionId"&amp;CHAR(34)&amp;": "&amp;CHAR(34)&amp;SUBSTITUTE(CriteriTecnici!$D2727,CHAR(34),"'")&amp;CHAR(34)&amp;", "&amp;CHAR(34)&amp;"kind"&amp;CHAR(34)&amp;": "&amp;CHAR(34)&amp;SUBSTITUTE(CriteriTecnici!$F2727,CHAR(34),"'")&amp;CHAR(34)&amp;", "&amp;CHAR(34)&amp;"value"&amp;CHAR(34)&amp;": "&amp;SUBSTITUTE(TRIM(ROUND(IFERROR(CriteriTecnici!$N2727*1,IFERROR(NUMBERVALUE(CriteriTecnici!$N2727,".",","),IFERROR(NUMBERVALUE(CriteriTecnici!$N2727,",","."),0))),4)&amp;""),",",".")&amp;", "&amp;CHAR(34)&amp;"numerator"&amp;CHAR(34)&amp;": "&amp;SUBSTITUTE(TRIM(ROUND(IFERROR(CriteriTecnici!$K2727*1,IFERROR(NUMBERVALUE(CriteriTecnici!$K2727,".",","),IFERROR(NUMBERVALUE(CriteriTecnici!$K2727,",","."),0))),4)&amp;""),",",".")&amp;", "&amp;CHAR(34)&amp;"denominator"&amp;CHAR(34)&amp;": "&amp;SUBSTITUTE(TRIM(ROUND(IFERROR(CriteriTecnici!$L2727*1,IFERROR(NUMBERVALUE(CriteriTecnici!$L2727,".",","),IFERROR(NUMBERVALUE(CriteriTecnici!$L2727,",","."),0))),4)&amp;""),",",".")&amp;", "&amp;CHAR(34)&amp;"flag"&amp;CHAR(34)&amp;": "&amp;SUBSTITUTE(TRIM(ROUND(IFERROR(CriteriTecnici!$M2727*1,IFERROR(NUMBERVALUE(CriteriTecnici!$M2727,".",","),IFERROR(NUMBERVALUE(CriteriTecnici!$M2727,",","."),0))),4)&amp;""),",",".")&amp;", "&amp;CHAR(34)&amp;"rawScore"&amp;CHAR(34)&amp;": "&amp;SUBSTITUTE(TRIM(ROUND(IFERROR(CriteriTecnici!$O2727*1,IFERROR(NUMBERVALUE(CriteriTecnici!$O2727,".",","),IFERROR(NUMBERVALUE(CriteriTecnici!$O2727,",","."),0))),4)&amp;""),",",".")&amp;CHAR(125)&amp;IF(TRUE,",",""))</f>
        <v/>
      </c>
    </row>
    <row r="2948">
      <c r="A2948" s="38">
        <f>IF(CriteriTecnici!$A2728="","","    "&amp;CHAR(123)&amp;CHAR(34)&amp;"bidderId"&amp;CHAR(34)&amp;": "&amp;CHAR(34)&amp;SUBSTITUTE(CriteriTecnici!$A2728,CHAR(34),"'")&amp;CHAR(34)&amp;", "&amp;CHAR(34)&amp;"lotId"&amp;CHAR(34)&amp;": "&amp;CHAR(34)&amp;SUBSTITUTE(CriteriTecnici!$C2728,CHAR(34),"'")&amp;CHAR(34)&amp;", "&amp;CHAR(34)&amp;"criterionId"&amp;CHAR(34)&amp;": "&amp;CHAR(34)&amp;SUBSTITUTE(CriteriTecnici!$D2728,CHAR(34),"'")&amp;CHAR(34)&amp;", "&amp;CHAR(34)&amp;"kind"&amp;CHAR(34)&amp;": "&amp;CHAR(34)&amp;SUBSTITUTE(CriteriTecnici!$F2728,CHAR(34),"'")&amp;CHAR(34)&amp;", "&amp;CHAR(34)&amp;"value"&amp;CHAR(34)&amp;": "&amp;SUBSTITUTE(TRIM(ROUND(IFERROR(CriteriTecnici!$N2728*1,IFERROR(NUMBERVALUE(CriteriTecnici!$N2728,".",","),IFERROR(NUMBERVALUE(CriteriTecnici!$N2728,",","."),0))),4)&amp;""),",",".")&amp;", "&amp;CHAR(34)&amp;"numerator"&amp;CHAR(34)&amp;": "&amp;SUBSTITUTE(TRIM(ROUND(IFERROR(CriteriTecnici!$K2728*1,IFERROR(NUMBERVALUE(CriteriTecnici!$K2728,".",","),IFERROR(NUMBERVALUE(CriteriTecnici!$K2728,",","."),0))),4)&amp;""),",",".")&amp;", "&amp;CHAR(34)&amp;"denominator"&amp;CHAR(34)&amp;": "&amp;SUBSTITUTE(TRIM(ROUND(IFERROR(CriteriTecnici!$L2728*1,IFERROR(NUMBERVALUE(CriteriTecnici!$L2728,".",","),IFERROR(NUMBERVALUE(CriteriTecnici!$L2728,",","."),0))),4)&amp;""),",",".")&amp;", "&amp;CHAR(34)&amp;"flag"&amp;CHAR(34)&amp;": "&amp;SUBSTITUTE(TRIM(ROUND(IFERROR(CriteriTecnici!$M2728*1,IFERROR(NUMBERVALUE(CriteriTecnici!$M2728,".",","),IFERROR(NUMBERVALUE(CriteriTecnici!$M2728,",","."),0))),4)&amp;""),",",".")&amp;", "&amp;CHAR(34)&amp;"rawScore"&amp;CHAR(34)&amp;": "&amp;SUBSTITUTE(TRIM(ROUND(IFERROR(CriteriTecnici!$O2728*1,IFERROR(NUMBERVALUE(CriteriTecnici!$O2728,".",","),IFERROR(NUMBERVALUE(CriteriTecnici!$O2728,",","."),0))),4)&amp;""),",",".")&amp;CHAR(125)&amp;IF(TRUE,",",""))</f>
        <v/>
      </c>
    </row>
    <row r="2949">
      <c r="A2949" s="38">
        <f>IF(CriteriTecnici!$A2729="","","    "&amp;CHAR(123)&amp;CHAR(34)&amp;"bidderId"&amp;CHAR(34)&amp;": "&amp;CHAR(34)&amp;SUBSTITUTE(CriteriTecnici!$A2729,CHAR(34),"'")&amp;CHAR(34)&amp;", "&amp;CHAR(34)&amp;"lotId"&amp;CHAR(34)&amp;": "&amp;CHAR(34)&amp;SUBSTITUTE(CriteriTecnici!$C2729,CHAR(34),"'")&amp;CHAR(34)&amp;", "&amp;CHAR(34)&amp;"criterionId"&amp;CHAR(34)&amp;": "&amp;CHAR(34)&amp;SUBSTITUTE(CriteriTecnici!$D2729,CHAR(34),"'")&amp;CHAR(34)&amp;", "&amp;CHAR(34)&amp;"kind"&amp;CHAR(34)&amp;": "&amp;CHAR(34)&amp;SUBSTITUTE(CriteriTecnici!$F2729,CHAR(34),"'")&amp;CHAR(34)&amp;", "&amp;CHAR(34)&amp;"value"&amp;CHAR(34)&amp;": "&amp;SUBSTITUTE(TRIM(ROUND(IFERROR(CriteriTecnici!$N2729*1,IFERROR(NUMBERVALUE(CriteriTecnici!$N2729,".",","),IFERROR(NUMBERVALUE(CriteriTecnici!$N2729,",","."),0))),4)&amp;""),",",".")&amp;", "&amp;CHAR(34)&amp;"numerator"&amp;CHAR(34)&amp;": "&amp;SUBSTITUTE(TRIM(ROUND(IFERROR(CriteriTecnici!$K2729*1,IFERROR(NUMBERVALUE(CriteriTecnici!$K2729,".",","),IFERROR(NUMBERVALUE(CriteriTecnici!$K2729,",","."),0))),4)&amp;""),",",".")&amp;", "&amp;CHAR(34)&amp;"denominator"&amp;CHAR(34)&amp;": "&amp;SUBSTITUTE(TRIM(ROUND(IFERROR(CriteriTecnici!$L2729*1,IFERROR(NUMBERVALUE(CriteriTecnici!$L2729,".",","),IFERROR(NUMBERVALUE(CriteriTecnici!$L2729,",","."),0))),4)&amp;""),",",".")&amp;", "&amp;CHAR(34)&amp;"flag"&amp;CHAR(34)&amp;": "&amp;SUBSTITUTE(TRIM(ROUND(IFERROR(CriteriTecnici!$M2729*1,IFERROR(NUMBERVALUE(CriteriTecnici!$M2729,".",","),IFERROR(NUMBERVALUE(CriteriTecnici!$M2729,",","."),0))),4)&amp;""),",",".")&amp;", "&amp;CHAR(34)&amp;"rawScore"&amp;CHAR(34)&amp;": "&amp;SUBSTITUTE(TRIM(ROUND(IFERROR(CriteriTecnici!$O2729*1,IFERROR(NUMBERVALUE(CriteriTecnici!$O2729,".",","),IFERROR(NUMBERVALUE(CriteriTecnici!$O2729,",","."),0))),4)&amp;""),",",".")&amp;CHAR(125)&amp;IF(TRUE,",",""))</f>
        <v/>
      </c>
    </row>
    <row r="2950">
      <c r="A2950" s="38">
        <f>IF(CriteriTecnici!$A2730="","","    "&amp;CHAR(123)&amp;CHAR(34)&amp;"bidderId"&amp;CHAR(34)&amp;": "&amp;CHAR(34)&amp;SUBSTITUTE(CriteriTecnici!$A2730,CHAR(34),"'")&amp;CHAR(34)&amp;", "&amp;CHAR(34)&amp;"lotId"&amp;CHAR(34)&amp;": "&amp;CHAR(34)&amp;SUBSTITUTE(CriteriTecnici!$C2730,CHAR(34),"'")&amp;CHAR(34)&amp;", "&amp;CHAR(34)&amp;"criterionId"&amp;CHAR(34)&amp;": "&amp;CHAR(34)&amp;SUBSTITUTE(CriteriTecnici!$D2730,CHAR(34),"'")&amp;CHAR(34)&amp;", "&amp;CHAR(34)&amp;"kind"&amp;CHAR(34)&amp;": "&amp;CHAR(34)&amp;SUBSTITUTE(CriteriTecnici!$F2730,CHAR(34),"'")&amp;CHAR(34)&amp;", "&amp;CHAR(34)&amp;"value"&amp;CHAR(34)&amp;": "&amp;SUBSTITUTE(TRIM(ROUND(IFERROR(CriteriTecnici!$N2730*1,IFERROR(NUMBERVALUE(CriteriTecnici!$N2730,".",","),IFERROR(NUMBERVALUE(CriteriTecnici!$N2730,",","."),0))),4)&amp;""),",",".")&amp;", "&amp;CHAR(34)&amp;"numerator"&amp;CHAR(34)&amp;": "&amp;SUBSTITUTE(TRIM(ROUND(IFERROR(CriteriTecnici!$K2730*1,IFERROR(NUMBERVALUE(CriteriTecnici!$K2730,".",","),IFERROR(NUMBERVALUE(CriteriTecnici!$K2730,",","."),0))),4)&amp;""),",",".")&amp;", "&amp;CHAR(34)&amp;"denominator"&amp;CHAR(34)&amp;": "&amp;SUBSTITUTE(TRIM(ROUND(IFERROR(CriteriTecnici!$L2730*1,IFERROR(NUMBERVALUE(CriteriTecnici!$L2730,".",","),IFERROR(NUMBERVALUE(CriteriTecnici!$L2730,",","."),0))),4)&amp;""),",",".")&amp;", "&amp;CHAR(34)&amp;"flag"&amp;CHAR(34)&amp;": "&amp;SUBSTITUTE(TRIM(ROUND(IFERROR(CriteriTecnici!$M2730*1,IFERROR(NUMBERVALUE(CriteriTecnici!$M2730,".",","),IFERROR(NUMBERVALUE(CriteriTecnici!$M2730,",","."),0))),4)&amp;""),",",".")&amp;", "&amp;CHAR(34)&amp;"rawScore"&amp;CHAR(34)&amp;": "&amp;SUBSTITUTE(TRIM(ROUND(IFERROR(CriteriTecnici!$O2730*1,IFERROR(NUMBERVALUE(CriteriTecnici!$O2730,".",","),IFERROR(NUMBERVALUE(CriteriTecnici!$O2730,",","."),0))),4)&amp;""),",",".")&amp;CHAR(125)&amp;IF(TRUE,",",""))</f>
        <v/>
      </c>
    </row>
    <row r="2951">
      <c r="A2951" s="38">
        <f>IF(CriteriTecnici!$A2731="","","    "&amp;CHAR(123)&amp;CHAR(34)&amp;"bidderId"&amp;CHAR(34)&amp;": "&amp;CHAR(34)&amp;SUBSTITUTE(CriteriTecnici!$A2731,CHAR(34),"'")&amp;CHAR(34)&amp;", "&amp;CHAR(34)&amp;"lotId"&amp;CHAR(34)&amp;": "&amp;CHAR(34)&amp;SUBSTITUTE(CriteriTecnici!$C2731,CHAR(34),"'")&amp;CHAR(34)&amp;", "&amp;CHAR(34)&amp;"criterionId"&amp;CHAR(34)&amp;": "&amp;CHAR(34)&amp;SUBSTITUTE(CriteriTecnici!$D2731,CHAR(34),"'")&amp;CHAR(34)&amp;", "&amp;CHAR(34)&amp;"kind"&amp;CHAR(34)&amp;": "&amp;CHAR(34)&amp;SUBSTITUTE(CriteriTecnici!$F2731,CHAR(34),"'")&amp;CHAR(34)&amp;", "&amp;CHAR(34)&amp;"value"&amp;CHAR(34)&amp;": "&amp;SUBSTITUTE(TRIM(ROUND(IFERROR(CriteriTecnici!$N2731*1,IFERROR(NUMBERVALUE(CriteriTecnici!$N2731,".",","),IFERROR(NUMBERVALUE(CriteriTecnici!$N2731,",","."),0))),4)&amp;""),",",".")&amp;", "&amp;CHAR(34)&amp;"numerator"&amp;CHAR(34)&amp;": "&amp;SUBSTITUTE(TRIM(ROUND(IFERROR(CriteriTecnici!$K2731*1,IFERROR(NUMBERVALUE(CriteriTecnici!$K2731,".",","),IFERROR(NUMBERVALUE(CriteriTecnici!$K2731,",","."),0))),4)&amp;""),",",".")&amp;", "&amp;CHAR(34)&amp;"denominator"&amp;CHAR(34)&amp;": "&amp;SUBSTITUTE(TRIM(ROUND(IFERROR(CriteriTecnici!$L2731*1,IFERROR(NUMBERVALUE(CriteriTecnici!$L2731,".",","),IFERROR(NUMBERVALUE(CriteriTecnici!$L2731,",","."),0))),4)&amp;""),",",".")&amp;", "&amp;CHAR(34)&amp;"flag"&amp;CHAR(34)&amp;": "&amp;SUBSTITUTE(TRIM(ROUND(IFERROR(CriteriTecnici!$M2731*1,IFERROR(NUMBERVALUE(CriteriTecnici!$M2731,".",","),IFERROR(NUMBERVALUE(CriteriTecnici!$M2731,",","."),0))),4)&amp;""),",",".")&amp;", "&amp;CHAR(34)&amp;"rawScore"&amp;CHAR(34)&amp;": "&amp;SUBSTITUTE(TRIM(ROUND(IFERROR(CriteriTecnici!$O2731*1,IFERROR(NUMBERVALUE(CriteriTecnici!$O2731,".",","),IFERROR(NUMBERVALUE(CriteriTecnici!$O2731,",","."),0))),4)&amp;""),",",".")&amp;CHAR(125)&amp;IF(TRUE,",",""))</f>
        <v/>
      </c>
    </row>
    <row r="2952">
      <c r="A2952" s="38">
        <f>IF(CriteriTecnici!$A2732="","","    "&amp;CHAR(123)&amp;CHAR(34)&amp;"bidderId"&amp;CHAR(34)&amp;": "&amp;CHAR(34)&amp;SUBSTITUTE(CriteriTecnici!$A2732,CHAR(34),"'")&amp;CHAR(34)&amp;", "&amp;CHAR(34)&amp;"lotId"&amp;CHAR(34)&amp;": "&amp;CHAR(34)&amp;SUBSTITUTE(CriteriTecnici!$C2732,CHAR(34),"'")&amp;CHAR(34)&amp;", "&amp;CHAR(34)&amp;"criterionId"&amp;CHAR(34)&amp;": "&amp;CHAR(34)&amp;SUBSTITUTE(CriteriTecnici!$D2732,CHAR(34),"'")&amp;CHAR(34)&amp;", "&amp;CHAR(34)&amp;"kind"&amp;CHAR(34)&amp;": "&amp;CHAR(34)&amp;SUBSTITUTE(CriteriTecnici!$F2732,CHAR(34),"'")&amp;CHAR(34)&amp;", "&amp;CHAR(34)&amp;"value"&amp;CHAR(34)&amp;": "&amp;SUBSTITUTE(TRIM(ROUND(IFERROR(CriteriTecnici!$N2732*1,IFERROR(NUMBERVALUE(CriteriTecnici!$N2732,".",","),IFERROR(NUMBERVALUE(CriteriTecnici!$N2732,",","."),0))),4)&amp;""),",",".")&amp;", "&amp;CHAR(34)&amp;"numerator"&amp;CHAR(34)&amp;": "&amp;SUBSTITUTE(TRIM(ROUND(IFERROR(CriteriTecnici!$K2732*1,IFERROR(NUMBERVALUE(CriteriTecnici!$K2732,".",","),IFERROR(NUMBERVALUE(CriteriTecnici!$K2732,",","."),0))),4)&amp;""),",",".")&amp;", "&amp;CHAR(34)&amp;"denominator"&amp;CHAR(34)&amp;": "&amp;SUBSTITUTE(TRIM(ROUND(IFERROR(CriteriTecnici!$L2732*1,IFERROR(NUMBERVALUE(CriteriTecnici!$L2732,".",","),IFERROR(NUMBERVALUE(CriteriTecnici!$L2732,",","."),0))),4)&amp;""),",",".")&amp;", "&amp;CHAR(34)&amp;"flag"&amp;CHAR(34)&amp;": "&amp;SUBSTITUTE(TRIM(ROUND(IFERROR(CriteriTecnici!$M2732*1,IFERROR(NUMBERVALUE(CriteriTecnici!$M2732,".",","),IFERROR(NUMBERVALUE(CriteriTecnici!$M2732,",","."),0))),4)&amp;""),",",".")&amp;", "&amp;CHAR(34)&amp;"rawScore"&amp;CHAR(34)&amp;": "&amp;SUBSTITUTE(TRIM(ROUND(IFERROR(CriteriTecnici!$O2732*1,IFERROR(NUMBERVALUE(CriteriTecnici!$O2732,".",","),IFERROR(NUMBERVALUE(CriteriTecnici!$O2732,",","."),0))),4)&amp;""),",",".")&amp;CHAR(125)&amp;IF(COUNTA(Offerte!$A90:$A$200)&gt;0,",",""))</f>
        <v/>
      </c>
    </row>
    <row r="2953">
      <c r="A2953" s="38">
        <f>IF(CriteriTecnici!$A2733="","","    "&amp;CHAR(123)&amp;CHAR(34)&amp;"bidderId"&amp;CHAR(34)&amp;": "&amp;CHAR(34)&amp;SUBSTITUTE(CriteriTecnici!$A2733,CHAR(34),"'")&amp;CHAR(34)&amp;", "&amp;CHAR(34)&amp;"lotId"&amp;CHAR(34)&amp;": "&amp;CHAR(34)&amp;SUBSTITUTE(CriteriTecnici!$C2733,CHAR(34),"'")&amp;CHAR(34)&amp;", "&amp;CHAR(34)&amp;"criterionId"&amp;CHAR(34)&amp;": "&amp;CHAR(34)&amp;SUBSTITUTE(CriteriTecnici!$D2733,CHAR(34),"'")&amp;CHAR(34)&amp;", "&amp;CHAR(34)&amp;"kind"&amp;CHAR(34)&amp;": "&amp;CHAR(34)&amp;SUBSTITUTE(CriteriTecnici!$F2733,CHAR(34),"'")&amp;CHAR(34)&amp;", "&amp;CHAR(34)&amp;"value"&amp;CHAR(34)&amp;": "&amp;SUBSTITUTE(TRIM(ROUND(IFERROR(CriteriTecnici!$N2733*1,IFERROR(NUMBERVALUE(CriteriTecnici!$N2733,".",","),IFERROR(NUMBERVALUE(CriteriTecnici!$N2733,",","."),0))),4)&amp;""),",",".")&amp;", "&amp;CHAR(34)&amp;"numerator"&amp;CHAR(34)&amp;": "&amp;SUBSTITUTE(TRIM(ROUND(IFERROR(CriteriTecnici!$K2733*1,IFERROR(NUMBERVALUE(CriteriTecnici!$K2733,".",","),IFERROR(NUMBERVALUE(CriteriTecnici!$K2733,",","."),0))),4)&amp;""),",",".")&amp;", "&amp;CHAR(34)&amp;"denominator"&amp;CHAR(34)&amp;": "&amp;SUBSTITUTE(TRIM(ROUND(IFERROR(CriteriTecnici!$L2733*1,IFERROR(NUMBERVALUE(CriteriTecnici!$L2733,".",","),IFERROR(NUMBERVALUE(CriteriTecnici!$L2733,",","."),0))),4)&amp;""),",",".")&amp;", "&amp;CHAR(34)&amp;"flag"&amp;CHAR(34)&amp;": "&amp;SUBSTITUTE(TRIM(ROUND(IFERROR(CriteriTecnici!$M2733*1,IFERROR(NUMBERVALUE(CriteriTecnici!$M2733,".",","),IFERROR(NUMBERVALUE(CriteriTecnici!$M2733,",","."),0))),4)&amp;""),",",".")&amp;", "&amp;CHAR(34)&amp;"rawScore"&amp;CHAR(34)&amp;": "&amp;SUBSTITUTE(TRIM(ROUND(IFERROR(CriteriTecnici!$O2733*1,IFERROR(NUMBERVALUE(CriteriTecnici!$O2733,".",","),IFERROR(NUMBERVALUE(CriteriTecnici!$O2733,",","."),0))),4)&amp;""),",",".")&amp;CHAR(125)&amp;IF(TRUE,",",""))</f>
        <v/>
      </c>
    </row>
    <row r="2954">
      <c r="A2954" s="38">
        <f>IF(CriteriTecnici!$A2734="","","    "&amp;CHAR(123)&amp;CHAR(34)&amp;"bidderId"&amp;CHAR(34)&amp;": "&amp;CHAR(34)&amp;SUBSTITUTE(CriteriTecnici!$A2734,CHAR(34),"'")&amp;CHAR(34)&amp;", "&amp;CHAR(34)&amp;"lotId"&amp;CHAR(34)&amp;": "&amp;CHAR(34)&amp;SUBSTITUTE(CriteriTecnici!$C2734,CHAR(34),"'")&amp;CHAR(34)&amp;", "&amp;CHAR(34)&amp;"criterionId"&amp;CHAR(34)&amp;": "&amp;CHAR(34)&amp;SUBSTITUTE(CriteriTecnici!$D2734,CHAR(34),"'")&amp;CHAR(34)&amp;", "&amp;CHAR(34)&amp;"kind"&amp;CHAR(34)&amp;": "&amp;CHAR(34)&amp;SUBSTITUTE(CriteriTecnici!$F2734,CHAR(34),"'")&amp;CHAR(34)&amp;", "&amp;CHAR(34)&amp;"value"&amp;CHAR(34)&amp;": "&amp;SUBSTITUTE(TRIM(ROUND(IFERROR(CriteriTecnici!$N2734*1,IFERROR(NUMBERVALUE(CriteriTecnici!$N2734,".",","),IFERROR(NUMBERVALUE(CriteriTecnici!$N2734,",","."),0))),4)&amp;""),",",".")&amp;", "&amp;CHAR(34)&amp;"numerator"&amp;CHAR(34)&amp;": "&amp;SUBSTITUTE(TRIM(ROUND(IFERROR(CriteriTecnici!$K2734*1,IFERROR(NUMBERVALUE(CriteriTecnici!$K2734,".",","),IFERROR(NUMBERVALUE(CriteriTecnici!$K2734,",","."),0))),4)&amp;""),",",".")&amp;", "&amp;CHAR(34)&amp;"denominator"&amp;CHAR(34)&amp;": "&amp;SUBSTITUTE(TRIM(ROUND(IFERROR(CriteriTecnici!$L2734*1,IFERROR(NUMBERVALUE(CriteriTecnici!$L2734,".",","),IFERROR(NUMBERVALUE(CriteriTecnici!$L2734,",","."),0))),4)&amp;""),",",".")&amp;", "&amp;CHAR(34)&amp;"flag"&amp;CHAR(34)&amp;": "&amp;SUBSTITUTE(TRIM(ROUND(IFERROR(CriteriTecnici!$M2734*1,IFERROR(NUMBERVALUE(CriteriTecnici!$M2734,".",","),IFERROR(NUMBERVALUE(CriteriTecnici!$M2734,",","."),0))),4)&amp;""),",",".")&amp;", "&amp;CHAR(34)&amp;"rawScore"&amp;CHAR(34)&amp;": "&amp;SUBSTITUTE(TRIM(ROUND(IFERROR(CriteriTecnici!$O2734*1,IFERROR(NUMBERVALUE(CriteriTecnici!$O2734,".",","),IFERROR(NUMBERVALUE(CriteriTecnici!$O2734,",","."),0))),4)&amp;""),",",".")&amp;CHAR(125)&amp;IF(TRUE,",",""))</f>
        <v/>
      </c>
    </row>
    <row r="2955">
      <c r="A2955" s="38">
        <f>IF(CriteriTecnici!$A2735="","","    "&amp;CHAR(123)&amp;CHAR(34)&amp;"bidderId"&amp;CHAR(34)&amp;": "&amp;CHAR(34)&amp;SUBSTITUTE(CriteriTecnici!$A2735,CHAR(34),"'")&amp;CHAR(34)&amp;", "&amp;CHAR(34)&amp;"lotId"&amp;CHAR(34)&amp;": "&amp;CHAR(34)&amp;SUBSTITUTE(CriteriTecnici!$C2735,CHAR(34),"'")&amp;CHAR(34)&amp;", "&amp;CHAR(34)&amp;"criterionId"&amp;CHAR(34)&amp;": "&amp;CHAR(34)&amp;SUBSTITUTE(CriteriTecnici!$D2735,CHAR(34),"'")&amp;CHAR(34)&amp;", "&amp;CHAR(34)&amp;"kind"&amp;CHAR(34)&amp;": "&amp;CHAR(34)&amp;SUBSTITUTE(CriteriTecnici!$F2735,CHAR(34),"'")&amp;CHAR(34)&amp;", "&amp;CHAR(34)&amp;"value"&amp;CHAR(34)&amp;": "&amp;SUBSTITUTE(TRIM(ROUND(IFERROR(CriteriTecnici!$N2735*1,IFERROR(NUMBERVALUE(CriteriTecnici!$N2735,".",","),IFERROR(NUMBERVALUE(CriteriTecnici!$N2735,",","."),0))),4)&amp;""),",",".")&amp;", "&amp;CHAR(34)&amp;"numerator"&amp;CHAR(34)&amp;": "&amp;SUBSTITUTE(TRIM(ROUND(IFERROR(CriteriTecnici!$K2735*1,IFERROR(NUMBERVALUE(CriteriTecnici!$K2735,".",","),IFERROR(NUMBERVALUE(CriteriTecnici!$K2735,",","."),0))),4)&amp;""),",",".")&amp;", "&amp;CHAR(34)&amp;"denominator"&amp;CHAR(34)&amp;": "&amp;SUBSTITUTE(TRIM(ROUND(IFERROR(CriteriTecnici!$L2735*1,IFERROR(NUMBERVALUE(CriteriTecnici!$L2735,".",","),IFERROR(NUMBERVALUE(CriteriTecnici!$L2735,",","."),0))),4)&amp;""),",",".")&amp;", "&amp;CHAR(34)&amp;"flag"&amp;CHAR(34)&amp;": "&amp;SUBSTITUTE(TRIM(ROUND(IFERROR(CriteriTecnici!$M2735*1,IFERROR(NUMBERVALUE(CriteriTecnici!$M2735,".",","),IFERROR(NUMBERVALUE(CriteriTecnici!$M2735,",","."),0))),4)&amp;""),",",".")&amp;", "&amp;CHAR(34)&amp;"rawScore"&amp;CHAR(34)&amp;": "&amp;SUBSTITUTE(TRIM(ROUND(IFERROR(CriteriTecnici!$O2735*1,IFERROR(NUMBERVALUE(CriteriTecnici!$O2735,".",","),IFERROR(NUMBERVALUE(CriteriTecnici!$O2735,",","."),0))),4)&amp;""),",",".")&amp;CHAR(125)&amp;IF(TRUE,",",""))</f>
        <v/>
      </c>
    </row>
    <row r="2956">
      <c r="A2956" s="38">
        <f>IF(CriteriTecnici!$A2736="","","    "&amp;CHAR(123)&amp;CHAR(34)&amp;"bidderId"&amp;CHAR(34)&amp;": "&amp;CHAR(34)&amp;SUBSTITUTE(CriteriTecnici!$A2736,CHAR(34),"'")&amp;CHAR(34)&amp;", "&amp;CHAR(34)&amp;"lotId"&amp;CHAR(34)&amp;": "&amp;CHAR(34)&amp;SUBSTITUTE(CriteriTecnici!$C2736,CHAR(34),"'")&amp;CHAR(34)&amp;", "&amp;CHAR(34)&amp;"criterionId"&amp;CHAR(34)&amp;": "&amp;CHAR(34)&amp;SUBSTITUTE(CriteriTecnici!$D2736,CHAR(34),"'")&amp;CHAR(34)&amp;", "&amp;CHAR(34)&amp;"kind"&amp;CHAR(34)&amp;": "&amp;CHAR(34)&amp;SUBSTITUTE(CriteriTecnici!$F2736,CHAR(34),"'")&amp;CHAR(34)&amp;", "&amp;CHAR(34)&amp;"value"&amp;CHAR(34)&amp;": "&amp;SUBSTITUTE(TRIM(ROUND(IFERROR(CriteriTecnici!$N2736*1,IFERROR(NUMBERVALUE(CriteriTecnici!$N2736,".",","),IFERROR(NUMBERVALUE(CriteriTecnici!$N2736,",","."),0))),4)&amp;""),",",".")&amp;", "&amp;CHAR(34)&amp;"numerator"&amp;CHAR(34)&amp;": "&amp;SUBSTITUTE(TRIM(ROUND(IFERROR(CriteriTecnici!$K2736*1,IFERROR(NUMBERVALUE(CriteriTecnici!$K2736,".",","),IFERROR(NUMBERVALUE(CriteriTecnici!$K2736,",","."),0))),4)&amp;""),",",".")&amp;", "&amp;CHAR(34)&amp;"denominator"&amp;CHAR(34)&amp;": "&amp;SUBSTITUTE(TRIM(ROUND(IFERROR(CriteriTecnici!$L2736*1,IFERROR(NUMBERVALUE(CriteriTecnici!$L2736,".",","),IFERROR(NUMBERVALUE(CriteriTecnici!$L2736,",","."),0))),4)&amp;""),",",".")&amp;", "&amp;CHAR(34)&amp;"flag"&amp;CHAR(34)&amp;": "&amp;SUBSTITUTE(TRIM(ROUND(IFERROR(CriteriTecnici!$M2736*1,IFERROR(NUMBERVALUE(CriteriTecnici!$M2736,".",","),IFERROR(NUMBERVALUE(CriteriTecnici!$M2736,",","."),0))),4)&amp;""),",",".")&amp;", "&amp;CHAR(34)&amp;"rawScore"&amp;CHAR(34)&amp;": "&amp;SUBSTITUTE(TRIM(ROUND(IFERROR(CriteriTecnici!$O2736*1,IFERROR(NUMBERVALUE(CriteriTecnici!$O2736,".",","),IFERROR(NUMBERVALUE(CriteriTecnici!$O2736,",","."),0))),4)&amp;""),",",".")&amp;CHAR(125)&amp;IF(TRUE,",",""))</f>
        <v/>
      </c>
    </row>
    <row r="2957">
      <c r="A2957" s="38">
        <f>IF(CriteriTecnici!$A2737="","","    "&amp;CHAR(123)&amp;CHAR(34)&amp;"bidderId"&amp;CHAR(34)&amp;": "&amp;CHAR(34)&amp;SUBSTITUTE(CriteriTecnici!$A2737,CHAR(34),"'")&amp;CHAR(34)&amp;", "&amp;CHAR(34)&amp;"lotId"&amp;CHAR(34)&amp;": "&amp;CHAR(34)&amp;SUBSTITUTE(CriteriTecnici!$C2737,CHAR(34),"'")&amp;CHAR(34)&amp;", "&amp;CHAR(34)&amp;"criterionId"&amp;CHAR(34)&amp;": "&amp;CHAR(34)&amp;SUBSTITUTE(CriteriTecnici!$D2737,CHAR(34),"'")&amp;CHAR(34)&amp;", "&amp;CHAR(34)&amp;"kind"&amp;CHAR(34)&amp;": "&amp;CHAR(34)&amp;SUBSTITUTE(CriteriTecnici!$F2737,CHAR(34),"'")&amp;CHAR(34)&amp;", "&amp;CHAR(34)&amp;"value"&amp;CHAR(34)&amp;": "&amp;SUBSTITUTE(TRIM(ROUND(IFERROR(CriteriTecnici!$N2737*1,IFERROR(NUMBERVALUE(CriteriTecnici!$N2737,".",","),IFERROR(NUMBERVALUE(CriteriTecnici!$N2737,",","."),0))),4)&amp;""),",",".")&amp;", "&amp;CHAR(34)&amp;"numerator"&amp;CHAR(34)&amp;": "&amp;SUBSTITUTE(TRIM(ROUND(IFERROR(CriteriTecnici!$K2737*1,IFERROR(NUMBERVALUE(CriteriTecnici!$K2737,".",","),IFERROR(NUMBERVALUE(CriteriTecnici!$K2737,",","."),0))),4)&amp;""),",",".")&amp;", "&amp;CHAR(34)&amp;"denominator"&amp;CHAR(34)&amp;": "&amp;SUBSTITUTE(TRIM(ROUND(IFERROR(CriteriTecnici!$L2737*1,IFERROR(NUMBERVALUE(CriteriTecnici!$L2737,".",","),IFERROR(NUMBERVALUE(CriteriTecnici!$L2737,",","."),0))),4)&amp;""),",",".")&amp;", "&amp;CHAR(34)&amp;"flag"&amp;CHAR(34)&amp;": "&amp;SUBSTITUTE(TRIM(ROUND(IFERROR(CriteriTecnici!$M2737*1,IFERROR(NUMBERVALUE(CriteriTecnici!$M2737,".",","),IFERROR(NUMBERVALUE(CriteriTecnici!$M2737,",","."),0))),4)&amp;""),",",".")&amp;", "&amp;CHAR(34)&amp;"rawScore"&amp;CHAR(34)&amp;": "&amp;SUBSTITUTE(TRIM(ROUND(IFERROR(CriteriTecnici!$O2737*1,IFERROR(NUMBERVALUE(CriteriTecnici!$O2737,".",","),IFERROR(NUMBERVALUE(CriteriTecnici!$O2737,",","."),0))),4)&amp;""),",",".")&amp;CHAR(125)&amp;IF(TRUE,",",""))</f>
        <v/>
      </c>
    </row>
    <row r="2958">
      <c r="A2958" s="38">
        <f>IF(CriteriTecnici!$A2738="","","    "&amp;CHAR(123)&amp;CHAR(34)&amp;"bidderId"&amp;CHAR(34)&amp;": "&amp;CHAR(34)&amp;SUBSTITUTE(CriteriTecnici!$A2738,CHAR(34),"'")&amp;CHAR(34)&amp;", "&amp;CHAR(34)&amp;"lotId"&amp;CHAR(34)&amp;": "&amp;CHAR(34)&amp;SUBSTITUTE(CriteriTecnici!$C2738,CHAR(34),"'")&amp;CHAR(34)&amp;", "&amp;CHAR(34)&amp;"criterionId"&amp;CHAR(34)&amp;": "&amp;CHAR(34)&amp;SUBSTITUTE(CriteriTecnici!$D2738,CHAR(34),"'")&amp;CHAR(34)&amp;", "&amp;CHAR(34)&amp;"kind"&amp;CHAR(34)&amp;": "&amp;CHAR(34)&amp;SUBSTITUTE(CriteriTecnici!$F2738,CHAR(34),"'")&amp;CHAR(34)&amp;", "&amp;CHAR(34)&amp;"value"&amp;CHAR(34)&amp;": "&amp;SUBSTITUTE(TRIM(ROUND(IFERROR(CriteriTecnici!$N2738*1,IFERROR(NUMBERVALUE(CriteriTecnici!$N2738,".",","),IFERROR(NUMBERVALUE(CriteriTecnici!$N2738,",","."),0))),4)&amp;""),",",".")&amp;", "&amp;CHAR(34)&amp;"numerator"&amp;CHAR(34)&amp;": "&amp;SUBSTITUTE(TRIM(ROUND(IFERROR(CriteriTecnici!$K2738*1,IFERROR(NUMBERVALUE(CriteriTecnici!$K2738,".",","),IFERROR(NUMBERVALUE(CriteriTecnici!$K2738,",","."),0))),4)&amp;""),",",".")&amp;", "&amp;CHAR(34)&amp;"denominator"&amp;CHAR(34)&amp;": "&amp;SUBSTITUTE(TRIM(ROUND(IFERROR(CriteriTecnici!$L2738*1,IFERROR(NUMBERVALUE(CriteriTecnici!$L2738,".",","),IFERROR(NUMBERVALUE(CriteriTecnici!$L2738,",","."),0))),4)&amp;""),",",".")&amp;", "&amp;CHAR(34)&amp;"flag"&amp;CHAR(34)&amp;": "&amp;SUBSTITUTE(TRIM(ROUND(IFERROR(CriteriTecnici!$M2738*1,IFERROR(NUMBERVALUE(CriteriTecnici!$M2738,".",","),IFERROR(NUMBERVALUE(CriteriTecnici!$M2738,",","."),0))),4)&amp;""),",",".")&amp;", "&amp;CHAR(34)&amp;"rawScore"&amp;CHAR(34)&amp;": "&amp;SUBSTITUTE(TRIM(ROUND(IFERROR(CriteriTecnici!$O2738*1,IFERROR(NUMBERVALUE(CriteriTecnici!$O2738,".",","),IFERROR(NUMBERVALUE(CriteriTecnici!$O2738,",","."),0))),4)&amp;""),",",".")&amp;CHAR(125)&amp;IF(TRUE,",",""))</f>
        <v/>
      </c>
    </row>
    <row r="2959">
      <c r="A2959" s="38">
        <f>IF(CriteriTecnici!$A2739="","","    "&amp;CHAR(123)&amp;CHAR(34)&amp;"bidderId"&amp;CHAR(34)&amp;": "&amp;CHAR(34)&amp;SUBSTITUTE(CriteriTecnici!$A2739,CHAR(34),"'")&amp;CHAR(34)&amp;", "&amp;CHAR(34)&amp;"lotId"&amp;CHAR(34)&amp;": "&amp;CHAR(34)&amp;SUBSTITUTE(CriteriTecnici!$C2739,CHAR(34),"'")&amp;CHAR(34)&amp;", "&amp;CHAR(34)&amp;"criterionId"&amp;CHAR(34)&amp;": "&amp;CHAR(34)&amp;SUBSTITUTE(CriteriTecnici!$D2739,CHAR(34),"'")&amp;CHAR(34)&amp;", "&amp;CHAR(34)&amp;"kind"&amp;CHAR(34)&amp;": "&amp;CHAR(34)&amp;SUBSTITUTE(CriteriTecnici!$F2739,CHAR(34),"'")&amp;CHAR(34)&amp;", "&amp;CHAR(34)&amp;"value"&amp;CHAR(34)&amp;": "&amp;SUBSTITUTE(TRIM(ROUND(IFERROR(CriteriTecnici!$N2739*1,IFERROR(NUMBERVALUE(CriteriTecnici!$N2739,".",","),IFERROR(NUMBERVALUE(CriteriTecnici!$N2739,",","."),0))),4)&amp;""),",",".")&amp;", "&amp;CHAR(34)&amp;"numerator"&amp;CHAR(34)&amp;": "&amp;SUBSTITUTE(TRIM(ROUND(IFERROR(CriteriTecnici!$K2739*1,IFERROR(NUMBERVALUE(CriteriTecnici!$K2739,".",","),IFERROR(NUMBERVALUE(CriteriTecnici!$K2739,",","."),0))),4)&amp;""),",",".")&amp;", "&amp;CHAR(34)&amp;"denominator"&amp;CHAR(34)&amp;": "&amp;SUBSTITUTE(TRIM(ROUND(IFERROR(CriteriTecnici!$L2739*1,IFERROR(NUMBERVALUE(CriteriTecnici!$L2739,".",","),IFERROR(NUMBERVALUE(CriteriTecnici!$L2739,",","."),0))),4)&amp;""),",",".")&amp;", "&amp;CHAR(34)&amp;"flag"&amp;CHAR(34)&amp;": "&amp;SUBSTITUTE(TRIM(ROUND(IFERROR(CriteriTecnici!$M2739*1,IFERROR(NUMBERVALUE(CriteriTecnici!$M2739,".",","),IFERROR(NUMBERVALUE(CriteriTecnici!$M2739,",","."),0))),4)&amp;""),",",".")&amp;", "&amp;CHAR(34)&amp;"rawScore"&amp;CHAR(34)&amp;": "&amp;SUBSTITUTE(TRIM(ROUND(IFERROR(CriteriTecnici!$O2739*1,IFERROR(NUMBERVALUE(CriteriTecnici!$O2739,".",","),IFERROR(NUMBERVALUE(CriteriTecnici!$O2739,",","."),0))),4)&amp;""),",",".")&amp;CHAR(125)&amp;IF(TRUE,",",""))</f>
        <v/>
      </c>
    </row>
    <row r="2960">
      <c r="A2960" s="38">
        <f>IF(CriteriTecnici!$A2740="","","    "&amp;CHAR(123)&amp;CHAR(34)&amp;"bidderId"&amp;CHAR(34)&amp;": "&amp;CHAR(34)&amp;SUBSTITUTE(CriteriTecnici!$A2740,CHAR(34),"'")&amp;CHAR(34)&amp;", "&amp;CHAR(34)&amp;"lotId"&amp;CHAR(34)&amp;": "&amp;CHAR(34)&amp;SUBSTITUTE(CriteriTecnici!$C2740,CHAR(34),"'")&amp;CHAR(34)&amp;", "&amp;CHAR(34)&amp;"criterionId"&amp;CHAR(34)&amp;": "&amp;CHAR(34)&amp;SUBSTITUTE(CriteriTecnici!$D2740,CHAR(34),"'")&amp;CHAR(34)&amp;", "&amp;CHAR(34)&amp;"kind"&amp;CHAR(34)&amp;": "&amp;CHAR(34)&amp;SUBSTITUTE(CriteriTecnici!$F2740,CHAR(34),"'")&amp;CHAR(34)&amp;", "&amp;CHAR(34)&amp;"value"&amp;CHAR(34)&amp;": "&amp;SUBSTITUTE(TRIM(ROUND(IFERROR(CriteriTecnici!$N2740*1,IFERROR(NUMBERVALUE(CriteriTecnici!$N2740,".",","),IFERROR(NUMBERVALUE(CriteriTecnici!$N2740,",","."),0))),4)&amp;""),",",".")&amp;", "&amp;CHAR(34)&amp;"numerator"&amp;CHAR(34)&amp;": "&amp;SUBSTITUTE(TRIM(ROUND(IFERROR(CriteriTecnici!$K2740*1,IFERROR(NUMBERVALUE(CriteriTecnici!$K2740,".",","),IFERROR(NUMBERVALUE(CriteriTecnici!$K2740,",","."),0))),4)&amp;""),",",".")&amp;", "&amp;CHAR(34)&amp;"denominator"&amp;CHAR(34)&amp;": "&amp;SUBSTITUTE(TRIM(ROUND(IFERROR(CriteriTecnici!$L2740*1,IFERROR(NUMBERVALUE(CriteriTecnici!$L2740,".",","),IFERROR(NUMBERVALUE(CriteriTecnici!$L2740,",","."),0))),4)&amp;""),",",".")&amp;", "&amp;CHAR(34)&amp;"flag"&amp;CHAR(34)&amp;": "&amp;SUBSTITUTE(TRIM(ROUND(IFERROR(CriteriTecnici!$M2740*1,IFERROR(NUMBERVALUE(CriteriTecnici!$M2740,".",","),IFERROR(NUMBERVALUE(CriteriTecnici!$M2740,",","."),0))),4)&amp;""),",",".")&amp;", "&amp;CHAR(34)&amp;"rawScore"&amp;CHAR(34)&amp;": "&amp;SUBSTITUTE(TRIM(ROUND(IFERROR(CriteriTecnici!$O2740*1,IFERROR(NUMBERVALUE(CriteriTecnici!$O2740,".",","),IFERROR(NUMBERVALUE(CriteriTecnici!$O2740,",","."),0))),4)&amp;""),",",".")&amp;CHAR(125)&amp;IF(TRUE,",",""))</f>
        <v/>
      </c>
    </row>
    <row r="2961">
      <c r="A2961" s="38">
        <f>IF(CriteriTecnici!$A2741="","","    "&amp;CHAR(123)&amp;CHAR(34)&amp;"bidderId"&amp;CHAR(34)&amp;": "&amp;CHAR(34)&amp;SUBSTITUTE(CriteriTecnici!$A2741,CHAR(34),"'")&amp;CHAR(34)&amp;", "&amp;CHAR(34)&amp;"lotId"&amp;CHAR(34)&amp;": "&amp;CHAR(34)&amp;SUBSTITUTE(CriteriTecnici!$C2741,CHAR(34),"'")&amp;CHAR(34)&amp;", "&amp;CHAR(34)&amp;"criterionId"&amp;CHAR(34)&amp;": "&amp;CHAR(34)&amp;SUBSTITUTE(CriteriTecnici!$D2741,CHAR(34),"'")&amp;CHAR(34)&amp;", "&amp;CHAR(34)&amp;"kind"&amp;CHAR(34)&amp;": "&amp;CHAR(34)&amp;SUBSTITUTE(CriteriTecnici!$F2741,CHAR(34),"'")&amp;CHAR(34)&amp;", "&amp;CHAR(34)&amp;"value"&amp;CHAR(34)&amp;": "&amp;SUBSTITUTE(TRIM(ROUND(IFERROR(CriteriTecnici!$N2741*1,IFERROR(NUMBERVALUE(CriteriTecnici!$N2741,".",","),IFERROR(NUMBERVALUE(CriteriTecnici!$N2741,",","."),0))),4)&amp;""),",",".")&amp;", "&amp;CHAR(34)&amp;"numerator"&amp;CHAR(34)&amp;": "&amp;SUBSTITUTE(TRIM(ROUND(IFERROR(CriteriTecnici!$K2741*1,IFERROR(NUMBERVALUE(CriteriTecnici!$K2741,".",","),IFERROR(NUMBERVALUE(CriteriTecnici!$K2741,",","."),0))),4)&amp;""),",",".")&amp;", "&amp;CHAR(34)&amp;"denominator"&amp;CHAR(34)&amp;": "&amp;SUBSTITUTE(TRIM(ROUND(IFERROR(CriteriTecnici!$L2741*1,IFERROR(NUMBERVALUE(CriteriTecnici!$L2741,".",","),IFERROR(NUMBERVALUE(CriteriTecnici!$L2741,",","."),0))),4)&amp;""),",",".")&amp;", "&amp;CHAR(34)&amp;"flag"&amp;CHAR(34)&amp;": "&amp;SUBSTITUTE(TRIM(ROUND(IFERROR(CriteriTecnici!$M2741*1,IFERROR(NUMBERVALUE(CriteriTecnici!$M2741,".",","),IFERROR(NUMBERVALUE(CriteriTecnici!$M2741,",","."),0))),4)&amp;""),",",".")&amp;", "&amp;CHAR(34)&amp;"rawScore"&amp;CHAR(34)&amp;": "&amp;SUBSTITUTE(TRIM(ROUND(IFERROR(CriteriTecnici!$O2741*1,IFERROR(NUMBERVALUE(CriteriTecnici!$O2741,".",","),IFERROR(NUMBERVALUE(CriteriTecnici!$O2741,",","."),0))),4)&amp;""),",",".")&amp;CHAR(125)&amp;IF(TRUE,",",""))</f>
        <v/>
      </c>
    </row>
    <row r="2962">
      <c r="A2962" s="38">
        <f>IF(CriteriTecnici!$A2742="","","    "&amp;CHAR(123)&amp;CHAR(34)&amp;"bidderId"&amp;CHAR(34)&amp;": "&amp;CHAR(34)&amp;SUBSTITUTE(CriteriTecnici!$A2742,CHAR(34),"'")&amp;CHAR(34)&amp;", "&amp;CHAR(34)&amp;"lotId"&amp;CHAR(34)&amp;": "&amp;CHAR(34)&amp;SUBSTITUTE(CriteriTecnici!$C2742,CHAR(34),"'")&amp;CHAR(34)&amp;", "&amp;CHAR(34)&amp;"criterionId"&amp;CHAR(34)&amp;": "&amp;CHAR(34)&amp;SUBSTITUTE(CriteriTecnici!$D2742,CHAR(34),"'")&amp;CHAR(34)&amp;", "&amp;CHAR(34)&amp;"kind"&amp;CHAR(34)&amp;": "&amp;CHAR(34)&amp;SUBSTITUTE(CriteriTecnici!$F2742,CHAR(34),"'")&amp;CHAR(34)&amp;", "&amp;CHAR(34)&amp;"value"&amp;CHAR(34)&amp;": "&amp;SUBSTITUTE(TRIM(ROUND(IFERROR(CriteriTecnici!$N2742*1,IFERROR(NUMBERVALUE(CriteriTecnici!$N2742,".",","),IFERROR(NUMBERVALUE(CriteriTecnici!$N2742,",","."),0))),4)&amp;""),",",".")&amp;", "&amp;CHAR(34)&amp;"numerator"&amp;CHAR(34)&amp;": "&amp;SUBSTITUTE(TRIM(ROUND(IFERROR(CriteriTecnici!$K2742*1,IFERROR(NUMBERVALUE(CriteriTecnici!$K2742,".",","),IFERROR(NUMBERVALUE(CriteriTecnici!$K2742,",","."),0))),4)&amp;""),",",".")&amp;", "&amp;CHAR(34)&amp;"denominator"&amp;CHAR(34)&amp;": "&amp;SUBSTITUTE(TRIM(ROUND(IFERROR(CriteriTecnici!$L2742*1,IFERROR(NUMBERVALUE(CriteriTecnici!$L2742,".",","),IFERROR(NUMBERVALUE(CriteriTecnici!$L2742,",","."),0))),4)&amp;""),",",".")&amp;", "&amp;CHAR(34)&amp;"flag"&amp;CHAR(34)&amp;": "&amp;SUBSTITUTE(TRIM(ROUND(IFERROR(CriteriTecnici!$M2742*1,IFERROR(NUMBERVALUE(CriteriTecnici!$M2742,".",","),IFERROR(NUMBERVALUE(CriteriTecnici!$M2742,",","."),0))),4)&amp;""),",",".")&amp;", "&amp;CHAR(34)&amp;"rawScore"&amp;CHAR(34)&amp;": "&amp;SUBSTITUTE(TRIM(ROUND(IFERROR(CriteriTecnici!$O2742*1,IFERROR(NUMBERVALUE(CriteriTecnici!$O2742,".",","),IFERROR(NUMBERVALUE(CriteriTecnici!$O2742,",","."),0))),4)&amp;""),",",".")&amp;CHAR(125)&amp;IF(TRUE,",",""))</f>
        <v/>
      </c>
    </row>
    <row r="2963">
      <c r="A2963" s="38">
        <f>IF(CriteriTecnici!$A2743="","","    "&amp;CHAR(123)&amp;CHAR(34)&amp;"bidderId"&amp;CHAR(34)&amp;": "&amp;CHAR(34)&amp;SUBSTITUTE(CriteriTecnici!$A2743,CHAR(34),"'")&amp;CHAR(34)&amp;", "&amp;CHAR(34)&amp;"lotId"&amp;CHAR(34)&amp;": "&amp;CHAR(34)&amp;SUBSTITUTE(CriteriTecnici!$C2743,CHAR(34),"'")&amp;CHAR(34)&amp;", "&amp;CHAR(34)&amp;"criterionId"&amp;CHAR(34)&amp;": "&amp;CHAR(34)&amp;SUBSTITUTE(CriteriTecnici!$D2743,CHAR(34),"'")&amp;CHAR(34)&amp;", "&amp;CHAR(34)&amp;"kind"&amp;CHAR(34)&amp;": "&amp;CHAR(34)&amp;SUBSTITUTE(CriteriTecnici!$F2743,CHAR(34),"'")&amp;CHAR(34)&amp;", "&amp;CHAR(34)&amp;"value"&amp;CHAR(34)&amp;": "&amp;SUBSTITUTE(TRIM(ROUND(IFERROR(CriteriTecnici!$N2743*1,IFERROR(NUMBERVALUE(CriteriTecnici!$N2743,".",","),IFERROR(NUMBERVALUE(CriteriTecnici!$N2743,",","."),0))),4)&amp;""),",",".")&amp;", "&amp;CHAR(34)&amp;"numerator"&amp;CHAR(34)&amp;": "&amp;SUBSTITUTE(TRIM(ROUND(IFERROR(CriteriTecnici!$K2743*1,IFERROR(NUMBERVALUE(CriteriTecnici!$K2743,".",","),IFERROR(NUMBERVALUE(CriteriTecnici!$K2743,",","."),0))),4)&amp;""),",",".")&amp;", "&amp;CHAR(34)&amp;"denominator"&amp;CHAR(34)&amp;": "&amp;SUBSTITUTE(TRIM(ROUND(IFERROR(CriteriTecnici!$L2743*1,IFERROR(NUMBERVALUE(CriteriTecnici!$L2743,".",","),IFERROR(NUMBERVALUE(CriteriTecnici!$L2743,",","."),0))),4)&amp;""),",",".")&amp;", "&amp;CHAR(34)&amp;"flag"&amp;CHAR(34)&amp;": "&amp;SUBSTITUTE(TRIM(ROUND(IFERROR(CriteriTecnici!$M2743*1,IFERROR(NUMBERVALUE(CriteriTecnici!$M2743,".",","),IFERROR(NUMBERVALUE(CriteriTecnici!$M2743,",","."),0))),4)&amp;""),",",".")&amp;", "&amp;CHAR(34)&amp;"rawScore"&amp;CHAR(34)&amp;": "&amp;SUBSTITUTE(TRIM(ROUND(IFERROR(CriteriTecnici!$O2743*1,IFERROR(NUMBERVALUE(CriteriTecnici!$O2743,".",","),IFERROR(NUMBERVALUE(CriteriTecnici!$O2743,",","."),0))),4)&amp;""),",",".")&amp;CHAR(125)&amp;IF(TRUE,",",""))</f>
        <v/>
      </c>
    </row>
    <row r="2964">
      <c r="A2964" s="38">
        <f>IF(CriteriTecnici!$A2744="","","    "&amp;CHAR(123)&amp;CHAR(34)&amp;"bidderId"&amp;CHAR(34)&amp;": "&amp;CHAR(34)&amp;SUBSTITUTE(CriteriTecnici!$A2744,CHAR(34),"'")&amp;CHAR(34)&amp;", "&amp;CHAR(34)&amp;"lotId"&amp;CHAR(34)&amp;": "&amp;CHAR(34)&amp;SUBSTITUTE(CriteriTecnici!$C2744,CHAR(34),"'")&amp;CHAR(34)&amp;", "&amp;CHAR(34)&amp;"criterionId"&amp;CHAR(34)&amp;": "&amp;CHAR(34)&amp;SUBSTITUTE(CriteriTecnici!$D2744,CHAR(34),"'")&amp;CHAR(34)&amp;", "&amp;CHAR(34)&amp;"kind"&amp;CHAR(34)&amp;": "&amp;CHAR(34)&amp;SUBSTITUTE(CriteriTecnici!$F2744,CHAR(34),"'")&amp;CHAR(34)&amp;", "&amp;CHAR(34)&amp;"value"&amp;CHAR(34)&amp;": "&amp;SUBSTITUTE(TRIM(ROUND(IFERROR(CriteriTecnici!$N2744*1,IFERROR(NUMBERVALUE(CriteriTecnici!$N2744,".",","),IFERROR(NUMBERVALUE(CriteriTecnici!$N2744,",","."),0))),4)&amp;""),",",".")&amp;", "&amp;CHAR(34)&amp;"numerator"&amp;CHAR(34)&amp;": "&amp;SUBSTITUTE(TRIM(ROUND(IFERROR(CriteriTecnici!$K2744*1,IFERROR(NUMBERVALUE(CriteriTecnici!$K2744,".",","),IFERROR(NUMBERVALUE(CriteriTecnici!$K2744,",","."),0))),4)&amp;""),",",".")&amp;", "&amp;CHAR(34)&amp;"denominator"&amp;CHAR(34)&amp;": "&amp;SUBSTITUTE(TRIM(ROUND(IFERROR(CriteriTecnici!$L2744*1,IFERROR(NUMBERVALUE(CriteriTecnici!$L2744,".",","),IFERROR(NUMBERVALUE(CriteriTecnici!$L2744,",","."),0))),4)&amp;""),",",".")&amp;", "&amp;CHAR(34)&amp;"flag"&amp;CHAR(34)&amp;": "&amp;SUBSTITUTE(TRIM(ROUND(IFERROR(CriteriTecnici!$M2744*1,IFERROR(NUMBERVALUE(CriteriTecnici!$M2744,".",","),IFERROR(NUMBERVALUE(CriteriTecnici!$M2744,",","."),0))),4)&amp;""),",",".")&amp;", "&amp;CHAR(34)&amp;"rawScore"&amp;CHAR(34)&amp;": "&amp;SUBSTITUTE(TRIM(ROUND(IFERROR(CriteriTecnici!$O2744*1,IFERROR(NUMBERVALUE(CriteriTecnici!$O2744,".",","),IFERROR(NUMBERVALUE(CriteriTecnici!$O2744,",","."),0))),4)&amp;""),",",".")&amp;CHAR(125)&amp;IF(TRUE,",",""))</f>
        <v/>
      </c>
    </row>
    <row r="2965">
      <c r="A2965" s="38">
        <f>IF(CriteriTecnici!$A2745="","","    "&amp;CHAR(123)&amp;CHAR(34)&amp;"bidderId"&amp;CHAR(34)&amp;": "&amp;CHAR(34)&amp;SUBSTITUTE(CriteriTecnici!$A2745,CHAR(34),"'")&amp;CHAR(34)&amp;", "&amp;CHAR(34)&amp;"lotId"&amp;CHAR(34)&amp;": "&amp;CHAR(34)&amp;SUBSTITUTE(CriteriTecnici!$C2745,CHAR(34),"'")&amp;CHAR(34)&amp;", "&amp;CHAR(34)&amp;"criterionId"&amp;CHAR(34)&amp;": "&amp;CHAR(34)&amp;SUBSTITUTE(CriteriTecnici!$D2745,CHAR(34),"'")&amp;CHAR(34)&amp;", "&amp;CHAR(34)&amp;"kind"&amp;CHAR(34)&amp;": "&amp;CHAR(34)&amp;SUBSTITUTE(CriteriTecnici!$F2745,CHAR(34),"'")&amp;CHAR(34)&amp;", "&amp;CHAR(34)&amp;"value"&amp;CHAR(34)&amp;": "&amp;SUBSTITUTE(TRIM(ROUND(IFERROR(CriteriTecnici!$N2745*1,IFERROR(NUMBERVALUE(CriteriTecnici!$N2745,".",","),IFERROR(NUMBERVALUE(CriteriTecnici!$N2745,",","."),0))),4)&amp;""),",",".")&amp;", "&amp;CHAR(34)&amp;"numerator"&amp;CHAR(34)&amp;": "&amp;SUBSTITUTE(TRIM(ROUND(IFERROR(CriteriTecnici!$K2745*1,IFERROR(NUMBERVALUE(CriteriTecnici!$K2745,".",","),IFERROR(NUMBERVALUE(CriteriTecnici!$K2745,",","."),0))),4)&amp;""),",",".")&amp;", "&amp;CHAR(34)&amp;"denominator"&amp;CHAR(34)&amp;": "&amp;SUBSTITUTE(TRIM(ROUND(IFERROR(CriteriTecnici!$L2745*1,IFERROR(NUMBERVALUE(CriteriTecnici!$L2745,".",","),IFERROR(NUMBERVALUE(CriteriTecnici!$L2745,",","."),0))),4)&amp;""),",",".")&amp;", "&amp;CHAR(34)&amp;"flag"&amp;CHAR(34)&amp;": "&amp;SUBSTITUTE(TRIM(ROUND(IFERROR(CriteriTecnici!$M2745*1,IFERROR(NUMBERVALUE(CriteriTecnici!$M2745,".",","),IFERROR(NUMBERVALUE(CriteriTecnici!$M2745,",","."),0))),4)&amp;""),",",".")&amp;", "&amp;CHAR(34)&amp;"rawScore"&amp;CHAR(34)&amp;": "&amp;SUBSTITUTE(TRIM(ROUND(IFERROR(CriteriTecnici!$O2745*1,IFERROR(NUMBERVALUE(CriteriTecnici!$O2745,".",","),IFERROR(NUMBERVALUE(CriteriTecnici!$O2745,",","."),0))),4)&amp;""),",",".")&amp;CHAR(125)&amp;IF(TRUE,",",""))</f>
        <v/>
      </c>
    </row>
    <row r="2966">
      <c r="A2966" s="38">
        <f>IF(CriteriTecnici!$A2746="","","    "&amp;CHAR(123)&amp;CHAR(34)&amp;"bidderId"&amp;CHAR(34)&amp;": "&amp;CHAR(34)&amp;SUBSTITUTE(CriteriTecnici!$A2746,CHAR(34),"'")&amp;CHAR(34)&amp;", "&amp;CHAR(34)&amp;"lotId"&amp;CHAR(34)&amp;": "&amp;CHAR(34)&amp;SUBSTITUTE(CriteriTecnici!$C2746,CHAR(34),"'")&amp;CHAR(34)&amp;", "&amp;CHAR(34)&amp;"criterionId"&amp;CHAR(34)&amp;": "&amp;CHAR(34)&amp;SUBSTITUTE(CriteriTecnici!$D2746,CHAR(34),"'")&amp;CHAR(34)&amp;", "&amp;CHAR(34)&amp;"kind"&amp;CHAR(34)&amp;": "&amp;CHAR(34)&amp;SUBSTITUTE(CriteriTecnici!$F2746,CHAR(34),"'")&amp;CHAR(34)&amp;", "&amp;CHAR(34)&amp;"value"&amp;CHAR(34)&amp;": "&amp;SUBSTITUTE(TRIM(ROUND(IFERROR(CriteriTecnici!$N2746*1,IFERROR(NUMBERVALUE(CriteriTecnici!$N2746,".",","),IFERROR(NUMBERVALUE(CriteriTecnici!$N2746,",","."),0))),4)&amp;""),",",".")&amp;", "&amp;CHAR(34)&amp;"numerator"&amp;CHAR(34)&amp;": "&amp;SUBSTITUTE(TRIM(ROUND(IFERROR(CriteriTecnici!$K2746*1,IFERROR(NUMBERVALUE(CriteriTecnici!$K2746,".",","),IFERROR(NUMBERVALUE(CriteriTecnici!$K2746,",","."),0))),4)&amp;""),",",".")&amp;", "&amp;CHAR(34)&amp;"denominator"&amp;CHAR(34)&amp;": "&amp;SUBSTITUTE(TRIM(ROUND(IFERROR(CriteriTecnici!$L2746*1,IFERROR(NUMBERVALUE(CriteriTecnici!$L2746,".",","),IFERROR(NUMBERVALUE(CriteriTecnici!$L2746,",","."),0))),4)&amp;""),",",".")&amp;", "&amp;CHAR(34)&amp;"flag"&amp;CHAR(34)&amp;": "&amp;SUBSTITUTE(TRIM(ROUND(IFERROR(CriteriTecnici!$M2746*1,IFERROR(NUMBERVALUE(CriteriTecnici!$M2746,".",","),IFERROR(NUMBERVALUE(CriteriTecnici!$M2746,",","."),0))),4)&amp;""),",",".")&amp;", "&amp;CHAR(34)&amp;"rawScore"&amp;CHAR(34)&amp;": "&amp;SUBSTITUTE(TRIM(ROUND(IFERROR(CriteriTecnici!$O2746*1,IFERROR(NUMBERVALUE(CriteriTecnici!$O2746,".",","),IFERROR(NUMBERVALUE(CriteriTecnici!$O2746,",","."),0))),4)&amp;""),",",".")&amp;CHAR(125)&amp;IF(TRUE,",",""))</f>
        <v/>
      </c>
    </row>
    <row r="2967">
      <c r="A2967" s="38">
        <f>IF(CriteriTecnici!$A2747="","","    "&amp;CHAR(123)&amp;CHAR(34)&amp;"bidderId"&amp;CHAR(34)&amp;": "&amp;CHAR(34)&amp;SUBSTITUTE(CriteriTecnici!$A2747,CHAR(34),"'")&amp;CHAR(34)&amp;", "&amp;CHAR(34)&amp;"lotId"&amp;CHAR(34)&amp;": "&amp;CHAR(34)&amp;SUBSTITUTE(CriteriTecnici!$C2747,CHAR(34),"'")&amp;CHAR(34)&amp;", "&amp;CHAR(34)&amp;"criterionId"&amp;CHAR(34)&amp;": "&amp;CHAR(34)&amp;SUBSTITUTE(CriteriTecnici!$D2747,CHAR(34),"'")&amp;CHAR(34)&amp;", "&amp;CHAR(34)&amp;"kind"&amp;CHAR(34)&amp;": "&amp;CHAR(34)&amp;SUBSTITUTE(CriteriTecnici!$F2747,CHAR(34),"'")&amp;CHAR(34)&amp;", "&amp;CHAR(34)&amp;"value"&amp;CHAR(34)&amp;": "&amp;SUBSTITUTE(TRIM(ROUND(IFERROR(CriteriTecnici!$N2747*1,IFERROR(NUMBERVALUE(CriteriTecnici!$N2747,".",","),IFERROR(NUMBERVALUE(CriteriTecnici!$N2747,",","."),0))),4)&amp;""),",",".")&amp;", "&amp;CHAR(34)&amp;"numerator"&amp;CHAR(34)&amp;": "&amp;SUBSTITUTE(TRIM(ROUND(IFERROR(CriteriTecnici!$K2747*1,IFERROR(NUMBERVALUE(CriteriTecnici!$K2747,".",","),IFERROR(NUMBERVALUE(CriteriTecnici!$K2747,",","."),0))),4)&amp;""),",",".")&amp;", "&amp;CHAR(34)&amp;"denominator"&amp;CHAR(34)&amp;": "&amp;SUBSTITUTE(TRIM(ROUND(IFERROR(CriteriTecnici!$L2747*1,IFERROR(NUMBERVALUE(CriteriTecnici!$L2747,".",","),IFERROR(NUMBERVALUE(CriteriTecnici!$L2747,",","."),0))),4)&amp;""),",",".")&amp;", "&amp;CHAR(34)&amp;"flag"&amp;CHAR(34)&amp;": "&amp;SUBSTITUTE(TRIM(ROUND(IFERROR(CriteriTecnici!$M2747*1,IFERROR(NUMBERVALUE(CriteriTecnici!$M2747,".",","),IFERROR(NUMBERVALUE(CriteriTecnici!$M2747,",","."),0))),4)&amp;""),",",".")&amp;", "&amp;CHAR(34)&amp;"rawScore"&amp;CHAR(34)&amp;": "&amp;SUBSTITUTE(TRIM(ROUND(IFERROR(CriteriTecnici!$O2747*1,IFERROR(NUMBERVALUE(CriteriTecnici!$O2747,".",","),IFERROR(NUMBERVALUE(CriteriTecnici!$O2747,",","."),0))),4)&amp;""),",",".")&amp;CHAR(125)&amp;IF(TRUE,",",""))</f>
        <v/>
      </c>
    </row>
    <row r="2968">
      <c r="A2968" s="38">
        <f>IF(CriteriTecnici!$A2748="","","    "&amp;CHAR(123)&amp;CHAR(34)&amp;"bidderId"&amp;CHAR(34)&amp;": "&amp;CHAR(34)&amp;SUBSTITUTE(CriteriTecnici!$A2748,CHAR(34),"'")&amp;CHAR(34)&amp;", "&amp;CHAR(34)&amp;"lotId"&amp;CHAR(34)&amp;": "&amp;CHAR(34)&amp;SUBSTITUTE(CriteriTecnici!$C2748,CHAR(34),"'")&amp;CHAR(34)&amp;", "&amp;CHAR(34)&amp;"criterionId"&amp;CHAR(34)&amp;": "&amp;CHAR(34)&amp;SUBSTITUTE(CriteriTecnici!$D2748,CHAR(34),"'")&amp;CHAR(34)&amp;", "&amp;CHAR(34)&amp;"kind"&amp;CHAR(34)&amp;": "&amp;CHAR(34)&amp;SUBSTITUTE(CriteriTecnici!$F2748,CHAR(34),"'")&amp;CHAR(34)&amp;", "&amp;CHAR(34)&amp;"value"&amp;CHAR(34)&amp;": "&amp;SUBSTITUTE(TRIM(ROUND(IFERROR(CriteriTecnici!$N2748*1,IFERROR(NUMBERVALUE(CriteriTecnici!$N2748,".",","),IFERROR(NUMBERVALUE(CriteriTecnici!$N2748,",","."),0))),4)&amp;""),",",".")&amp;", "&amp;CHAR(34)&amp;"numerator"&amp;CHAR(34)&amp;": "&amp;SUBSTITUTE(TRIM(ROUND(IFERROR(CriteriTecnici!$K2748*1,IFERROR(NUMBERVALUE(CriteriTecnici!$K2748,".",","),IFERROR(NUMBERVALUE(CriteriTecnici!$K2748,",","."),0))),4)&amp;""),",",".")&amp;", "&amp;CHAR(34)&amp;"denominator"&amp;CHAR(34)&amp;": "&amp;SUBSTITUTE(TRIM(ROUND(IFERROR(CriteriTecnici!$L2748*1,IFERROR(NUMBERVALUE(CriteriTecnici!$L2748,".",","),IFERROR(NUMBERVALUE(CriteriTecnici!$L2748,",","."),0))),4)&amp;""),",",".")&amp;", "&amp;CHAR(34)&amp;"flag"&amp;CHAR(34)&amp;": "&amp;SUBSTITUTE(TRIM(ROUND(IFERROR(CriteriTecnici!$M2748*1,IFERROR(NUMBERVALUE(CriteriTecnici!$M2748,".",","),IFERROR(NUMBERVALUE(CriteriTecnici!$M2748,",","."),0))),4)&amp;""),",",".")&amp;", "&amp;CHAR(34)&amp;"rawScore"&amp;CHAR(34)&amp;": "&amp;SUBSTITUTE(TRIM(ROUND(IFERROR(CriteriTecnici!$O2748*1,IFERROR(NUMBERVALUE(CriteriTecnici!$O2748,".",","),IFERROR(NUMBERVALUE(CriteriTecnici!$O2748,",","."),0))),4)&amp;""),",",".")&amp;CHAR(125)&amp;IF(TRUE,",",""))</f>
        <v/>
      </c>
    </row>
    <row r="2969">
      <c r="A2969" s="38">
        <f>IF(CriteriTecnici!$A2749="","","    "&amp;CHAR(123)&amp;CHAR(34)&amp;"bidderId"&amp;CHAR(34)&amp;": "&amp;CHAR(34)&amp;SUBSTITUTE(CriteriTecnici!$A2749,CHAR(34),"'")&amp;CHAR(34)&amp;", "&amp;CHAR(34)&amp;"lotId"&amp;CHAR(34)&amp;": "&amp;CHAR(34)&amp;SUBSTITUTE(CriteriTecnici!$C2749,CHAR(34),"'")&amp;CHAR(34)&amp;", "&amp;CHAR(34)&amp;"criterionId"&amp;CHAR(34)&amp;": "&amp;CHAR(34)&amp;SUBSTITUTE(CriteriTecnici!$D2749,CHAR(34),"'")&amp;CHAR(34)&amp;", "&amp;CHAR(34)&amp;"kind"&amp;CHAR(34)&amp;": "&amp;CHAR(34)&amp;SUBSTITUTE(CriteriTecnici!$F2749,CHAR(34),"'")&amp;CHAR(34)&amp;", "&amp;CHAR(34)&amp;"value"&amp;CHAR(34)&amp;": "&amp;SUBSTITUTE(TRIM(ROUND(IFERROR(CriteriTecnici!$N2749*1,IFERROR(NUMBERVALUE(CriteriTecnici!$N2749,".",","),IFERROR(NUMBERVALUE(CriteriTecnici!$N2749,",","."),0))),4)&amp;""),",",".")&amp;", "&amp;CHAR(34)&amp;"numerator"&amp;CHAR(34)&amp;": "&amp;SUBSTITUTE(TRIM(ROUND(IFERROR(CriteriTecnici!$K2749*1,IFERROR(NUMBERVALUE(CriteriTecnici!$K2749,".",","),IFERROR(NUMBERVALUE(CriteriTecnici!$K2749,",","."),0))),4)&amp;""),",",".")&amp;", "&amp;CHAR(34)&amp;"denominator"&amp;CHAR(34)&amp;": "&amp;SUBSTITUTE(TRIM(ROUND(IFERROR(CriteriTecnici!$L2749*1,IFERROR(NUMBERVALUE(CriteriTecnici!$L2749,".",","),IFERROR(NUMBERVALUE(CriteriTecnici!$L2749,",","."),0))),4)&amp;""),",",".")&amp;", "&amp;CHAR(34)&amp;"flag"&amp;CHAR(34)&amp;": "&amp;SUBSTITUTE(TRIM(ROUND(IFERROR(CriteriTecnici!$M2749*1,IFERROR(NUMBERVALUE(CriteriTecnici!$M2749,".",","),IFERROR(NUMBERVALUE(CriteriTecnici!$M2749,",","."),0))),4)&amp;""),",",".")&amp;", "&amp;CHAR(34)&amp;"rawScore"&amp;CHAR(34)&amp;": "&amp;SUBSTITUTE(TRIM(ROUND(IFERROR(CriteriTecnici!$O2749*1,IFERROR(NUMBERVALUE(CriteriTecnici!$O2749,".",","),IFERROR(NUMBERVALUE(CriteriTecnici!$O2749,",","."),0))),4)&amp;""),",",".")&amp;CHAR(125)&amp;IF(TRUE,",",""))</f>
        <v/>
      </c>
    </row>
    <row r="2970">
      <c r="A2970" s="38">
        <f>IF(CriteriTecnici!$A2750="","","    "&amp;CHAR(123)&amp;CHAR(34)&amp;"bidderId"&amp;CHAR(34)&amp;": "&amp;CHAR(34)&amp;SUBSTITUTE(CriteriTecnici!$A2750,CHAR(34),"'")&amp;CHAR(34)&amp;", "&amp;CHAR(34)&amp;"lotId"&amp;CHAR(34)&amp;": "&amp;CHAR(34)&amp;SUBSTITUTE(CriteriTecnici!$C2750,CHAR(34),"'")&amp;CHAR(34)&amp;", "&amp;CHAR(34)&amp;"criterionId"&amp;CHAR(34)&amp;": "&amp;CHAR(34)&amp;SUBSTITUTE(CriteriTecnici!$D2750,CHAR(34),"'")&amp;CHAR(34)&amp;", "&amp;CHAR(34)&amp;"kind"&amp;CHAR(34)&amp;": "&amp;CHAR(34)&amp;SUBSTITUTE(CriteriTecnici!$F2750,CHAR(34),"'")&amp;CHAR(34)&amp;", "&amp;CHAR(34)&amp;"value"&amp;CHAR(34)&amp;": "&amp;SUBSTITUTE(TRIM(ROUND(IFERROR(CriteriTecnici!$N2750*1,IFERROR(NUMBERVALUE(CriteriTecnici!$N2750,".",","),IFERROR(NUMBERVALUE(CriteriTecnici!$N2750,",","."),0))),4)&amp;""),",",".")&amp;", "&amp;CHAR(34)&amp;"numerator"&amp;CHAR(34)&amp;": "&amp;SUBSTITUTE(TRIM(ROUND(IFERROR(CriteriTecnici!$K2750*1,IFERROR(NUMBERVALUE(CriteriTecnici!$K2750,".",","),IFERROR(NUMBERVALUE(CriteriTecnici!$K2750,",","."),0))),4)&amp;""),",",".")&amp;", "&amp;CHAR(34)&amp;"denominator"&amp;CHAR(34)&amp;": "&amp;SUBSTITUTE(TRIM(ROUND(IFERROR(CriteriTecnici!$L2750*1,IFERROR(NUMBERVALUE(CriteriTecnici!$L2750,".",","),IFERROR(NUMBERVALUE(CriteriTecnici!$L2750,",","."),0))),4)&amp;""),",",".")&amp;", "&amp;CHAR(34)&amp;"flag"&amp;CHAR(34)&amp;": "&amp;SUBSTITUTE(TRIM(ROUND(IFERROR(CriteriTecnici!$M2750*1,IFERROR(NUMBERVALUE(CriteriTecnici!$M2750,".",","),IFERROR(NUMBERVALUE(CriteriTecnici!$M2750,",","."),0))),4)&amp;""),",",".")&amp;", "&amp;CHAR(34)&amp;"rawScore"&amp;CHAR(34)&amp;": "&amp;SUBSTITUTE(TRIM(ROUND(IFERROR(CriteriTecnici!$O2750*1,IFERROR(NUMBERVALUE(CriteriTecnici!$O2750,".",","),IFERROR(NUMBERVALUE(CriteriTecnici!$O2750,",","."),0))),4)&amp;""),",",".")&amp;CHAR(125)&amp;IF(TRUE,",",""))</f>
        <v/>
      </c>
    </row>
    <row r="2971">
      <c r="A2971" s="38">
        <f>IF(CriteriTecnici!$A2751="","","    "&amp;CHAR(123)&amp;CHAR(34)&amp;"bidderId"&amp;CHAR(34)&amp;": "&amp;CHAR(34)&amp;SUBSTITUTE(CriteriTecnici!$A2751,CHAR(34),"'")&amp;CHAR(34)&amp;", "&amp;CHAR(34)&amp;"lotId"&amp;CHAR(34)&amp;": "&amp;CHAR(34)&amp;SUBSTITUTE(CriteriTecnici!$C2751,CHAR(34),"'")&amp;CHAR(34)&amp;", "&amp;CHAR(34)&amp;"criterionId"&amp;CHAR(34)&amp;": "&amp;CHAR(34)&amp;SUBSTITUTE(CriteriTecnici!$D2751,CHAR(34),"'")&amp;CHAR(34)&amp;", "&amp;CHAR(34)&amp;"kind"&amp;CHAR(34)&amp;": "&amp;CHAR(34)&amp;SUBSTITUTE(CriteriTecnici!$F2751,CHAR(34),"'")&amp;CHAR(34)&amp;", "&amp;CHAR(34)&amp;"value"&amp;CHAR(34)&amp;": "&amp;SUBSTITUTE(TRIM(ROUND(IFERROR(CriteriTecnici!$N2751*1,IFERROR(NUMBERVALUE(CriteriTecnici!$N2751,".",","),IFERROR(NUMBERVALUE(CriteriTecnici!$N2751,",","."),0))),4)&amp;""),",",".")&amp;", "&amp;CHAR(34)&amp;"numerator"&amp;CHAR(34)&amp;": "&amp;SUBSTITUTE(TRIM(ROUND(IFERROR(CriteriTecnici!$K2751*1,IFERROR(NUMBERVALUE(CriteriTecnici!$K2751,".",","),IFERROR(NUMBERVALUE(CriteriTecnici!$K2751,",","."),0))),4)&amp;""),",",".")&amp;", "&amp;CHAR(34)&amp;"denominator"&amp;CHAR(34)&amp;": "&amp;SUBSTITUTE(TRIM(ROUND(IFERROR(CriteriTecnici!$L2751*1,IFERROR(NUMBERVALUE(CriteriTecnici!$L2751,".",","),IFERROR(NUMBERVALUE(CriteriTecnici!$L2751,",","."),0))),4)&amp;""),",",".")&amp;", "&amp;CHAR(34)&amp;"flag"&amp;CHAR(34)&amp;": "&amp;SUBSTITUTE(TRIM(ROUND(IFERROR(CriteriTecnici!$M2751*1,IFERROR(NUMBERVALUE(CriteriTecnici!$M2751,".",","),IFERROR(NUMBERVALUE(CriteriTecnici!$M2751,",","."),0))),4)&amp;""),",",".")&amp;", "&amp;CHAR(34)&amp;"rawScore"&amp;CHAR(34)&amp;": "&amp;SUBSTITUTE(TRIM(ROUND(IFERROR(CriteriTecnici!$O2751*1,IFERROR(NUMBERVALUE(CriteriTecnici!$O2751,".",","),IFERROR(NUMBERVALUE(CriteriTecnici!$O2751,",","."),0))),4)&amp;""),",",".")&amp;CHAR(125)&amp;IF(TRUE,",",""))</f>
        <v/>
      </c>
    </row>
    <row r="2972">
      <c r="A2972" s="38">
        <f>IF(CriteriTecnici!$A2752="","","    "&amp;CHAR(123)&amp;CHAR(34)&amp;"bidderId"&amp;CHAR(34)&amp;": "&amp;CHAR(34)&amp;SUBSTITUTE(CriteriTecnici!$A2752,CHAR(34),"'")&amp;CHAR(34)&amp;", "&amp;CHAR(34)&amp;"lotId"&amp;CHAR(34)&amp;": "&amp;CHAR(34)&amp;SUBSTITUTE(CriteriTecnici!$C2752,CHAR(34),"'")&amp;CHAR(34)&amp;", "&amp;CHAR(34)&amp;"criterionId"&amp;CHAR(34)&amp;": "&amp;CHAR(34)&amp;SUBSTITUTE(CriteriTecnici!$D2752,CHAR(34),"'")&amp;CHAR(34)&amp;", "&amp;CHAR(34)&amp;"kind"&amp;CHAR(34)&amp;": "&amp;CHAR(34)&amp;SUBSTITUTE(CriteriTecnici!$F2752,CHAR(34),"'")&amp;CHAR(34)&amp;", "&amp;CHAR(34)&amp;"value"&amp;CHAR(34)&amp;": "&amp;SUBSTITUTE(TRIM(ROUND(IFERROR(CriteriTecnici!$N2752*1,IFERROR(NUMBERVALUE(CriteriTecnici!$N2752,".",","),IFERROR(NUMBERVALUE(CriteriTecnici!$N2752,",","."),0))),4)&amp;""),",",".")&amp;", "&amp;CHAR(34)&amp;"numerator"&amp;CHAR(34)&amp;": "&amp;SUBSTITUTE(TRIM(ROUND(IFERROR(CriteriTecnici!$K2752*1,IFERROR(NUMBERVALUE(CriteriTecnici!$K2752,".",","),IFERROR(NUMBERVALUE(CriteriTecnici!$K2752,",","."),0))),4)&amp;""),",",".")&amp;", "&amp;CHAR(34)&amp;"denominator"&amp;CHAR(34)&amp;": "&amp;SUBSTITUTE(TRIM(ROUND(IFERROR(CriteriTecnici!$L2752*1,IFERROR(NUMBERVALUE(CriteriTecnici!$L2752,".",","),IFERROR(NUMBERVALUE(CriteriTecnici!$L2752,",","."),0))),4)&amp;""),",",".")&amp;", "&amp;CHAR(34)&amp;"flag"&amp;CHAR(34)&amp;": "&amp;SUBSTITUTE(TRIM(ROUND(IFERROR(CriteriTecnici!$M2752*1,IFERROR(NUMBERVALUE(CriteriTecnici!$M2752,".",","),IFERROR(NUMBERVALUE(CriteriTecnici!$M2752,",","."),0))),4)&amp;""),",",".")&amp;", "&amp;CHAR(34)&amp;"rawScore"&amp;CHAR(34)&amp;": "&amp;SUBSTITUTE(TRIM(ROUND(IFERROR(CriteriTecnici!$O2752*1,IFERROR(NUMBERVALUE(CriteriTecnici!$O2752,".",","),IFERROR(NUMBERVALUE(CriteriTecnici!$O2752,",","."),0))),4)&amp;""),",",".")&amp;CHAR(125)&amp;IF(TRUE,",",""))</f>
        <v/>
      </c>
    </row>
    <row r="2973">
      <c r="A2973" s="38">
        <f>IF(CriteriTecnici!$A2753="","","    "&amp;CHAR(123)&amp;CHAR(34)&amp;"bidderId"&amp;CHAR(34)&amp;": "&amp;CHAR(34)&amp;SUBSTITUTE(CriteriTecnici!$A2753,CHAR(34),"'")&amp;CHAR(34)&amp;", "&amp;CHAR(34)&amp;"lotId"&amp;CHAR(34)&amp;": "&amp;CHAR(34)&amp;SUBSTITUTE(CriteriTecnici!$C2753,CHAR(34),"'")&amp;CHAR(34)&amp;", "&amp;CHAR(34)&amp;"criterionId"&amp;CHAR(34)&amp;": "&amp;CHAR(34)&amp;SUBSTITUTE(CriteriTecnici!$D2753,CHAR(34),"'")&amp;CHAR(34)&amp;", "&amp;CHAR(34)&amp;"kind"&amp;CHAR(34)&amp;": "&amp;CHAR(34)&amp;SUBSTITUTE(CriteriTecnici!$F2753,CHAR(34),"'")&amp;CHAR(34)&amp;", "&amp;CHAR(34)&amp;"value"&amp;CHAR(34)&amp;": "&amp;SUBSTITUTE(TRIM(ROUND(IFERROR(CriteriTecnici!$N2753*1,IFERROR(NUMBERVALUE(CriteriTecnici!$N2753,".",","),IFERROR(NUMBERVALUE(CriteriTecnici!$N2753,",","."),0))),4)&amp;""),",",".")&amp;", "&amp;CHAR(34)&amp;"numerator"&amp;CHAR(34)&amp;": "&amp;SUBSTITUTE(TRIM(ROUND(IFERROR(CriteriTecnici!$K2753*1,IFERROR(NUMBERVALUE(CriteriTecnici!$K2753,".",","),IFERROR(NUMBERVALUE(CriteriTecnici!$K2753,",","."),0))),4)&amp;""),",",".")&amp;", "&amp;CHAR(34)&amp;"denominator"&amp;CHAR(34)&amp;": "&amp;SUBSTITUTE(TRIM(ROUND(IFERROR(CriteriTecnici!$L2753*1,IFERROR(NUMBERVALUE(CriteriTecnici!$L2753,".",","),IFERROR(NUMBERVALUE(CriteriTecnici!$L2753,",","."),0))),4)&amp;""),",",".")&amp;", "&amp;CHAR(34)&amp;"flag"&amp;CHAR(34)&amp;": "&amp;SUBSTITUTE(TRIM(ROUND(IFERROR(CriteriTecnici!$M2753*1,IFERROR(NUMBERVALUE(CriteriTecnici!$M2753,".",","),IFERROR(NUMBERVALUE(CriteriTecnici!$M2753,",","."),0))),4)&amp;""),",",".")&amp;", "&amp;CHAR(34)&amp;"rawScore"&amp;CHAR(34)&amp;": "&amp;SUBSTITUTE(TRIM(ROUND(IFERROR(CriteriTecnici!$O2753*1,IFERROR(NUMBERVALUE(CriteriTecnici!$O2753,".",","),IFERROR(NUMBERVALUE(CriteriTecnici!$O2753,",","."),0))),4)&amp;""),",",".")&amp;CHAR(125)&amp;IF(TRUE,",",""))</f>
        <v/>
      </c>
    </row>
    <row r="2974">
      <c r="A2974" s="38">
        <f>IF(CriteriTecnici!$A2754="","","    "&amp;CHAR(123)&amp;CHAR(34)&amp;"bidderId"&amp;CHAR(34)&amp;": "&amp;CHAR(34)&amp;SUBSTITUTE(CriteriTecnici!$A2754,CHAR(34),"'")&amp;CHAR(34)&amp;", "&amp;CHAR(34)&amp;"lotId"&amp;CHAR(34)&amp;": "&amp;CHAR(34)&amp;SUBSTITUTE(CriteriTecnici!$C2754,CHAR(34),"'")&amp;CHAR(34)&amp;", "&amp;CHAR(34)&amp;"criterionId"&amp;CHAR(34)&amp;": "&amp;CHAR(34)&amp;SUBSTITUTE(CriteriTecnici!$D2754,CHAR(34),"'")&amp;CHAR(34)&amp;", "&amp;CHAR(34)&amp;"kind"&amp;CHAR(34)&amp;": "&amp;CHAR(34)&amp;SUBSTITUTE(CriteriTecnici!$F2754,CHAR(34),"'")&amp;CHAR(34)&amp;", "&amp;CHAR(34)&amp;"value"&amp;CHAR(34)&amp;": "&amp;SUBSTITUTE(TRIM(ROUND(IFERROR(CriteriTecnici!$N2754*1,IFERROR(NUMBERVALUE(CriteriTecnici!$N2754,".",","),IFERROR(NUMBERVALUE(CriteriTecnici!$N2754,",","."),0))),4)&amp;""),",",".")&amp;", "&amp;CHAR(34)&amp;"numerator"&amp;CHAR(34)&amp;": "&amp;SUBSTITUTE(TRIM(ROUND(IFERROR(CriteriTecnici!$K2754*1,IFERROR(NUMBERVALUE(CriteriTecnici!$K2754,".",","),IFERROR(NUMBERVALUE(CriteriTecnici!$K2754,",","."),0))),4)&amp;""),",",".")&amp;", "&amp;CHAR(34)&amp;"denominator"&amp;CHAR(34)&amp;": "&amp;SUBSTITUTE(TRIM(ROUND(IFERROR(CriteriTecnici!$L2754*1,IFERROR(NUMBERVALUE(CriteriTecnici!$L2754,".",","),IFERROR(NUMBERVALUE(CriteriTecnici!$L2754,",","."),0))),4)&amp;""),",",".")&amp;", "&amp;CHAR(34)&amp;"flag"&amp;CHAR(34)&amp;": "&amp;SUBSTITUTE(TRIM(ROUND(IFERROR(CriteriTecnici!$M2754*1,IFERROR(NUMBERVALUE(CriteriTecnici!$M2754,".",","),IFERROR(NUMBERVALUE(CriteriTecnici!$M2754,",","."),0))),4)&amp;""),",",".")&amp;", "&amp;CHAR(34)&amp;"rawScore"&amp;CHAR(34)&amp;": "&amp;SUBSTITUTE(TRIM(ROUND(IFERROR(CriteriTecnici!$O2754*1,IFERROR(NUMBERVALUE(CriteriTecnici!$O2754,".",","),IFERROR(NUMBERVALUE(CriteriTecnici!$O2754,",","."),0))),4)&amp;""),",",".")&amp;CHAR(125)&amp;IF(TRUE,",",""))</f>
        <v/>
      </c>
    </row>
    <row r="2975">
      <c r="A2975" s="38">
        <f>IF(CriteriTecnici!$A2755="","","    "&amp;CHAR(123)&amp;CHAR(34)&amp;"bidderId"&amp;CHAR(34)&amp;": "&amp;CHAR(34)&amp;SUBSTITUTE(CriteriTecnici!$A2755,CHAR(34),"'")&amp;CHAR(34)&amp;", "&amp;CHAR(34)&amp;"lotId"&amp;CHAR(34)&amp;": "&amp;CHAR(34)&amp;SUBSTITUTE(CriteriTecnici!$C2755,CHAR(34),"'")&amp;CHAR(34)&amp;", "&amp;CHAR(34)&amp;"criterionId"&amp;CHAR(34)&amp;": "&amp;CHAR(34)&amp;SUBSTITUTE(CriteriTecnici!$D2755,CHAR(34),"'")&amp;CHAR(34)&amp;", "&amp;CHAR(34)&amp;"kind"&amp;CHAR(34)&amp;": "&amp;CHAR(34)&amp;SUBSTITUTE(CriteriTecnici!$F2755,CHAR(34),"'")&amp;CHAR(34)&amp;", "&amp;CHAR(34)&amp;"value"&amp;CHAR(34)&amp;": "&amp;SUBSTITUTE(TRIM(ROUND(IFERROR(CriteriTecnici!$N2755*1,IFERROR(NUMBERVALUE(CriteriTecnici!$N2755,".",","),IFERROR(NUMBERVALUE(CriteriTecnici!$N2755,",","."),0))),4)&amp;""),",",".")&amp;", "&amp;CHAR(34)&amp;"numerator"&amp;CHAR(34)&amp;": "&amp;SUBSTITUTE(TRIM(ROUND(IFERROR(CriteriTecnici!$K2755*1,IFERROR(NUMBERVALUE(CriteriTecnici!$K2755,".",","),IFERROR(NUMBERVALUE(CriteriTecnici!$K2755,",","."),0))),4)&amp;""),",",".")&amp;", "&amp;CHAR(34)&amp;"denominator"&amp;CHAR(34)&amp;": "&amp;SUBSTITUTE(TRIM(ROUND(IFERROR(CriteriTecnici!$L2755*1,IFERROR(NUMBERVALUE(CriteriTecnici!$L2755,".",","),IFERROR(NUMBERVALUE(CriteriTecnici!$L2755,",","."),0))),4)&amp;""),",",".")&amp;", "&amp;CHAR(34)&amp;"flag"&amp;CHAR(34)&amp;": "&amp;SUBSTITUTE(TRIM(ROUND(IFERROR(CriteriTecnici!$M2755*1,IFERROR(NUMBERVALUE(CriteriTecnici!$M2755,".",","),IFERROR(NUMBERVALUE(CriteriTecnici!$M2755,",","."),0))),4)&amp;""),",",".")&amp;", "&amp;CHAR(34)&amp;"rawScore"&amp;CHAR(34)&amp;": "&amp;SUBSTITUTE(TRIM(ROUND(IFERROR(CriteriTecnici!$O2755*1,IFERROR(NUMBERVALUE(CriteriTecnici!$O2755,".",","),IFERROR(NUMBERVALUE(CriteriTecnici!$O2755,",","."),0))),4)&amp;""),",",".")&amp;CHAR(125)&amp;IF(TRUE,",",""))</f>
        <v/>
      </c>
    </row>
    <row r="2976">
      <c r="A2976" s="38">
        <f>IF(CriteriTecnici!$A2756="","","    "&amp;CHAR(123)&amp;CHAR(34)&amp;"bidderId"&amp;CHAR(34)&amp;": "&amp;CHAR(34)&amp;SUBSTITUTE(CriteriTecnici!$A2756,CHAR(34),"'")&amp;CHAR(34)&amp;", "&amp;CHAR(34)&amp;"lotId"&amp;CHAR(34)&amp;": "&amp;CHAR(34)&amp;SUBSTITUTE(CriteriTecnici!$C2756,CHAR(34),"'")&amp;CHAR(34)&amp;", "&amp;CHAR(34)&amp;"criterionId"&amp;CHAR(34)&amp;": "&amp;CHAR(34)&amp;SUBSTITUTE(CriteriTecnici!$D2756,CHAR(34),"'")&amp;CHAR(34)&amp;", "&amp;CHAR(34)&amp;"kind"&amp;CHAR(34)&amp;": "&amp;CHAR(34)&amp;SUBSTITUTE(CriteriTecnici!$F2756,CHAR(34),"'")&amp;CHAR(34)&amp;", "&amp;CHAR(34)&amp;"value"&amp;CHAR(34)&amp;": "&amp;SUBSTITUTE(TRIM(ROUND(IFERROR(CriteriTecnici!$N2756*1,IFERROR(NUMBERVALUE(CriteriTecnici!$N2756,".",","),IFERROR(NUMBERVALUE(CriteriTecnici!$N2756,",","."),0))),4)&amp;""),",",".")&amp;", "&amp;CHAR(34)&amp;"numerator"&amp;CHAR(34)&amp;": "&amp;SUBSTITUTE(TRIM(ROUND(IFERROR(CriteriTecnici!$K2756*1,IFERROR(NUMBERVALUE(CriteriTecnici!$K2756,".",","),IFERROR(NUMBERVALUE(CriteriTecnici!$K2756,",","."),0))),4)&amp;""),",",".")&amp;", "&amp;CHAR(34)&amp;"denominator"&amp;CHAR(34)&amp;": "&amp;SUBSTITUTE(TRIM(ROUND(IFERROR(CriteriTecnici!$L2756*1,IFERROR(NUMBERVALUE(CriteriTecnici!$L2756,".",","),IFERROR(NUMBERVALUE(CriteriTecnici!$L2756,",","."),0))),4)&amp;""),",",".")&amp;", "&amp;CHAR(34)&amp;"flag"&amp;CHAR(34)&amp;": "&amp;SUBSTITUTE(TRIM(ROUND(IFERROR(CriteriTecnici!$M2756*1,IFERROR(NUMBERVALUE(CriteriTecnici!$M2756,".",","),IFERROR(NUMBERVALUE(CriteriTecnici!$M2756,",","."),0))),4)&amp;""),",",".")&amp;", "&amp;CHAR(34)&amp;"rawScore"&amp;CHAR(34)&amp;": "&amp;SUBSTITUTE(TRIM(ROUND(IFERROR(CriteriTecnici!$O2756*1,IFERROR(NUMBERVALUE(CriteriTecnici!$O2756,".",","),IFERROR(NUMBERVALUE(CriteriTecnici!$O2756,",","."),0))),4)&amp;""),",",".")&amp;CHAR(125)&amp;IF(TRUE,",",""))</f>
        <v/>
      </c>
    </row>
    <row r="2977">
      <c r="A2977" s="38">
        <f>IF(CriteriTecnici!$A2757="","","    "&amp;CHAR(123)&amp;CHAR(34)&amp;"bidderId"&amp;CHAR(34)&amp;": "&amp;CHAR(34)&amp;SUBSTITUTE(CriteriTecnici!$A2757,CHAR(34),"'")&amp;CHAR(34)&amp;", "&amp;CHAR(34)&amp;"lotId"&amp;CHAR(34)&amp;": "&amp;CHAR(34)&amp;SUBSTITUTE(CriteriTecnici!$C2757,CHAR(34),"'")&amp;CHAR(34)&amp;", "&amp;CHAR(34)&amp;"criterionId"&amp;CHAR(34)&amp;": "&amp;CHAR(34)&amp;SUBSTITUTE(CriteriTecnici!$D2757,CHAR(34),"'")&amp;CHAR(34)&amp;", "&amp;CHAR(34)&amp;"kind"&amp;CHAR(34)&amp;": "&amp;CHAR(34)&amp;SUBSTITUTE(CriteriTecnici!$F2757,CHAR(34),"'")&amp;CHAR(34)&amp;", "&amp;CHAR(34)&amp;"value"&amp;CHAR(34)&amp;": "&amp;SUBSTITUTE(TRIM(ROUND(IFERROR(CriteriTecnici!$N2757*1,IFERROR(NUMBERVALUE(CriteriTecnici!$N2757,".",","),IFERROR(NUMBERVALUE(CriteriTecnici!$N2757,",","."),0))),4)&amp;""),",",".")&amp;", "&amp;CHAR(34)&amp;"numerator"&amp;CHAR(34)&amp;": "&amp;SUBSTITUTE(TRIM(ROUND(IFERROR(CriteriTecnici!$K2757*1,IFERROR(NUMBERVALUE(CriteriTecnici!$K2757,".",","),IFERROR(NUMBERVALUE(CriteriTecnici!$K2757,",","."),0))),4)&amp;""),",",".")&amp;", "&amp;CHAR(34)&amp;"denominator"&amp;CHAR(34)&amp;": "&amp;SUBSTITUTE(TRIM(ROUND(IFERROR(CriteriTecnici!$L2757*1,IFERROR(NUMBERVALUE(CriteriTecnici!$L2757,".",","),IFERROR(NUMBERVALUE(CriteriTecnici!$L2757,",","."),0))),4)&amp;""),",",".")&amp;", "&amp;CHAR(34)&amp;"flag"&amp;CHAR(34)&amp;": "&amp;SUBSTITUTE(TRIM(ROUND(IFERROR(CriteriTecnici!$M2757*1,IFERROR(NUMBERVALUE(CriteriTecnici!$M2757,".",","),IFERROR(NUMBERVALUE(CriteriTecnici!$M2757,",","."),0))),4)&amp;""),",",".")&amp;", "&amp;CHAR(34)&amp;"rawScore"&amp;CHAR(34)&amp;": "&amp;SUBSTITUTE(TRIM(ROUND(IFERROR(CriteriTecnici!$O2757*1,IFERROR(NUMBERVALUE(CriteriTecnici!$O2757,".",","),IFERROR(NUMBERVALUE(CriteriTecnici!$O2757,",","."),0))),4)&amp;""),",",".")&amp;CHAR(125)&amp;IF(TRUE,",",""))</f>
        <v/>
      </c>
    </row>
    <row r="2978">
      <c r="A2978" s="38">
        <f>IF(CriteriTecnici!$A2758="","","    "&amp;CHAR(123)&amp;CHAR(34)&amp;"bidderId"&amp;CHAR(34)&amp;": "&amp;CHAR(34)&amp;SUBSTITUTE(CriteriTecnici!$A2758,CHAR(34),"'")&amp;CHAR(34)&amp;", "&amp;CHAR(34)&amp;"lotId"&amp;CHAR(34)&amp;": "&amp;CHAR(34)&amp;SUBSTITUTE(CriteriTecnici!$C2758,CHAR(34),"'")&amp;CHAR(34)&amp;", "&amp;CHAR(34)&amp;"criterionId"&amp;CHAR(34)&amp;": "&amp;CHAR(34)&amp;SUBSTITUTE(CriteriTecnici!$D2758,CHAR(34),"'")&amp;CHAR(34)&amp;", "&amp;CHAR(34)&amp;"kind"&amp;CHAR(34)&amp;": "&amp;CHAR(34)&amp;SUBSTITUTE(CriteriTecnici!$F2758,CHAR(34),"'")&amp;CHAR(34)&amp;", "&amp;CHAR(34)&amp;"value"&amp;CHAR(34)&amp;": "&amp;SUBSTITUTE(TRIM(ROUND(IFERROR(CriteriTecnici!$N2758*1,IFERROR(NUMBERVALUE(CriteriTecnici!$N2758,".",","),IFERROR(NUMBERVALUE(CriteriTecnici!$N2758,",","."),0))),4)&amp;""),",",".")&amp;", "&amp;CHAR(34)&amp;"numerator"&amp;CHAR(34)&amp;": "&amp;SUBSTITUTE(TRIM(ROUND(IFERROR(CriteriTecnici!$K2758*1,IFERROR(NUMBERVALUE(CriteriTecnici!$K2758,".",","),IFERROR(NUMBERVALUE(CriteriTecnici!$K2758,",","."),0))),4)&amp;""),",",".")&amp;", "&amp;CHAR(34)&amp;"denominator"&amp;CHAR(34)&amp;": "&amp;SUBSTITUTE(TRIM(ROUND(IFERROR(CriteriTecnici!$L2758*1,IFERROR(NUMBERVALUE(CriteriTecnici!$L2758,".",","),IFERROR(NUMBERVALUE(CriteriTecnici!$L2758,",","."),0))),4)&amp;""),",",".")&amp;", "&amp;CHAR(34)&amp;"flag"&amp;CHAR(34)&amp;": "&amp;SUBSTITUTE(TRIM(ROUND(IFERROR(CriteriTecnici!$M2758*1,IFERROR(NUMBERVALUE(CriteriTecnici!$M2758,".",","),IFERROR(NUMBERVALUE(CriteriTecnici!$M2758,",","."),0))),4)&amp;""),",",".")&amp;", "&amp;CHAR(34)&amp;"rawScore"&amp;CHAR(34)&amp;": "&amp;SUBSTITUTE(TRIM(ROUND(IFERROR(CriteriTecnici!$O2758*1,IFERROR(NUMBERVALUE(CriteriTecnici!$O2758,".",","),IFERROR(NUMBERVALUE(CriteriTecnici!$O2758,",","."),0))),4)&amp;""),",",".")&amp;CHAR(125)&amp;IF(TRUE,",",""))</f>
        <v/>
      </c>
    </row>
    <row r="2979">
      <c r="A2979" s="38">
        <f>IF(CriteriTecnici!$A2759="","","    "&amp;CHAR(123)&amp;CHAR(34)&amp;"bidderId"&amp;CHAR(34)&amp;": "&amp;CHAR(34)&amp;SUBSTITUTE(CriteriTecnici!$A2759,CHAR(34),"'")&amp;CHAR(34)&amp;", "&amp;CHAR(34)&amp;"lotId"&amp;CHAR(34)&amp;": "&amp;CHAR(34)&amp;SUBSTITUTE(CriteriTecnici!$C2759,CHAR(34),"'")&amp;CHAR(34)&amp;", "&amp;CHAR(34)&amp;"criterionId"&amp;CHAR(34)&amp;": "&amp;CHAR(34)&amp;SUBSTITUTE(CriteriTecnici!$D2759,CHAR(34),"'")&amp;CHAR(34)&amp;", "&amp;CHAR(34)&amp;"kind"&amp;CHAR(34)&amp;": "&amp;CHAR(34)&amp;SUBSTITUTE(CriteriTecnici!$F2759,CHAR(34),"'")&amp;CHAR(34)&amp;", "&amp;CHAR(34)&amp;"value"&amp;CHAR(34)&amp;": "&amp;SUBSTITUTE(TRIM(ROUND(IFERROR(CriteriTecnici!$N2759*1,IFERROR(NUMBERVALUE(CriteriTecnici!$N2759,".",","),IFERROR(NUMBERVALUE(CriteriTecnici!$N2759,",","."),0))),4)&amp;""),",",".")&amp;", "&amp;CHAR(34)&amp;"numerator"&amp;CHAR(34)&amp;": "&amp;SUBSTITUTE(TRIM(ROUND(IFERROR(CriteriTecnici!$K2759*1,IFERROR(NUMBERVALUE(CriteriTecnici!$K2759,".",","),IFERROR(NUMBERVALUE(CriteriTecnici!$K2759,",","."),0))),4)&amp;""),",",".")&amp;", "&amp;CHAR(34)&amp;"denominator"&amp;CHAR(34)&amp;": "&amp;SUBSTITUTE(TRIM(ROUND(IFERROR(CriteriTecnici!$L2759*1,IFERROR(NUMBERVALUE(CriteriTecnici!$L2759,".",","),IFERROR(NUMBERVALUE(CriteriTecnici!$L2759,",","."),0))),4)&amp;""),",",".")&amp;", "&amp;CHAR(34)&amp;"flag"&amp;CHAR(34)&amp;": "&amp;SUBSTITUTE(TRIM(ROUND(IFERROR(CriteriTecnici!$M2759*1,IFERROR(NUMBERVALUE(CriteriTecnici!$M2759,".",","),IFERROR(NUMBERVALUE(CriteriTecnici!$M2759,",","."),0))),4)&amp;""),",",".")&amp;", "&amp;CHAR(34)&amp;"rawScore"&amp;CHAR(34)&amp;": "&amp;SUBSTITUTE(TRIM(ROUND(IFERROR(CriteriTecnici!$O2759*1,IFERROR(NUMBERVALUE(CriteriTecnici!$O2759,".",","),IFERROR(NUMBERVALUE(CriteriTecnici!$O2759,",","."),0))),4)&amp;""),",",".")&amp;CHAR(125)&amp;IF(TRUE,",",""))</f>
        <v/>
      </c>
    </row>
    <row r="2980">
      <c r="A2980" s="38">
        <f>IF(CriteriTecnici!$A2760="","","    "&amp;CHAR(123)&amp;CHAR(34)&amp;"bidderId"&amp;CHAR(34)&amp;": "&amp;CHAR(34)&amp;SUBSTITUTE(CriteriTecnici!$A2760,CHAR(34),"'")&amp;CHAR(34)&amp;", "&amp;CHAR(34)&amp;"lotId"&amp;CHAR(34)&amp;": "&amp;CHAR(34)&amp;SUBSTITUTE(CriteriTecnici!$C2760,CHAR(34),"'")&amp;CHAR(34)&amp;", "&amp;CHAR(34)&amp;"criterionId"&amp;CHAR(34)&amp;": "&amp;CHAR(34)&amp;SUBSTITUTE(CriteriTecnici!$D2760,CHAR(34),"'")&amp;CHAR(34)&amp;", "&amp;CHAR(34)&amp;"kind"&amp;CHAR(34)&amp;": "&amp;CHAR(34)&amp;SUBSTITUTE(CriteriTecnici!$F2760,CHAR(34),"'")&amp;CHAR(34)&amp;", "&amp;CHAR(34)&amp;"value"&amp;CHAR(34)&amp;": "&amp;SUBSTITUTE(TRIM(ROUND(IFERROR(CriteriTecnici!$N2760*1,IFERROR(NUMBERVALUE(CriteriTecnici!$N2760,".",","),IFERROR(NUMBERVALUE(CriteriTecnici!$N2760,",","."),0))),4)&amp;""),",",".")&amp;", "&amp;CHAR(34)&amp;"numerator"&amp;CHAR(34)&amp;": "&amp;SUBSTITUTE(TRIM(ROUND(IFERROR(CriteriTecnici!$K2760*1,IFERROR(NUMBERVALUE(CriteriTecnici!$K2760,".",","),IFERROR(NUMBERVALUE(CriteriTecnici!$K2760,",","."),0))),4)&amp;""),",",".")&amp;", "&amp;CHAR(34)&amp;"denominator"&amp;CHAR(34)&amp;": "&amp;SUBSTITUTE(TRIM(ROUND(IFERROR(CriteriTecnici!$L2760*1,IFERROR(NUMBERVALUE(CriteriTecnici!$L2760,".",","),IFERROR(NUMBERVALUE(CriteriTecnici!$L2760,",","."),0))),4)&amp;""),",",".")&amp;", "&amp;CHAR(34)&amp;"flag"&amp;CHAR(34)&amp;": "&amp;SUBSTITUTE(TRIM(ROUND(IFERROR(CriteriTecnici!$M2760*1,IFERROR(NUMBERVALUE(CriteriTecnici!$M2760,".",","),IFERROR(NUMBERVALUE(CriteriTecnici!$M2760,",","."),0))),4)&amp;""),",",".")&amp;", "&amp;CHAR(34)&amp;"rawScore"&amp;CHAR(34)&amp;": "&amp;SUBSTITUTE(TRIM(ROUND(IFERROR(CriteriTecnici!$O2760*1,IFERROR(NUMBERVALUE(CriteriTecnici!$O2760,".",","),IFERROR(NUMBERVALUE(CriteriTecnici!$O2760,",","."),0))),4)&amp;""),",",".")&amp;CHAR(125)&amp;IF(TRUE,",",""))</f>
        <v/>
      </c>
    </row>
    <row r="2981">
      <c r="A2981" s="38">
        <f>IF(CriteriTecnici!$A2761="","","    "&amp;CHAR(123)&amp;CHAR(34)&amp;"bidderId"&amp;CHAR(34)&amp;": "&amp;CHAR(34)&amp;SUBSTITUTE(CriteriTecnici!$A2761,CHAR(34),"'")&amp;CHAR(34)&amp;", "&amp;CHAR(34)&amp;"lotId"&amp;CHAR(34)&amp;": "&amp;CHAR(34)&amp;SUBSTITUTE(CriteriTecnici!$C2761,CHAR(34),"'")&amp;CHAR(34)&amp;", "&amp;CHAR(34)&amp;"criterionId"&amp;CHAR(34)&amp;": "&amp;CHAR(34)&amp;SUBSTITUTE(CriteriTecnici!$D2761,CHAR(34),"'")&amp;CHAR(34)&amp;", "&amp;CHAR(34)&amp;"kind"&amp;CHAR(34)&amp;": "&amp;CHAR(34)&amp;SUBSTITUTE(CriteriTecnici!$F2761,CHAR(34),"'")&amp;CHAR(34)&amp;", "&amp;CHAR(34)&amp;"value"&amp;CHAR(34)&amp;": "&amp;SUBSTITUTE(TRIM(ROUND(IFERROR(CriteriTecnici!$N2761*1,IFERROR(NUMBERVALUE(CriteriTecnici!$N2761,".",","),IFERROR(NUMBERVALUE(CriteriTecnici!$N2761,",","."),0))),4)&amp;""),",",".")&amp;", "&amp;CHAR(34)&amp;"numerator"&amp;CHAR(34)&amp;": "&amp;SUBSTITUTE(TRIM(ROUND(IFERROR(CriteriTecnici!$K2761*1,IFERROR(NUMBERVALUE(CriteriTecnici!$K2761,".",","),IFERROR(NUMBERVALUE(CriteriTecnici!$K2761,",","."),0))),4)&amp;""),",",".")&amp;", "&amp;CHAR(34)&amp;"denominator"&amp;CHAR(34)&amp;": "&amp;SUBSTITUTE(TRIM(ROUND(IFERROR(CriteriTecnici!$L2761*1,IFERROR(NUMBERVALUE(CriteriTecnici!$L2761,".",","),IFERROR(NUMBERVALUE(CriteriTecnici!$L2761,",","."),0))),4)&amp;""),",",".")&amp;", "&amp;CHAR(34)&amp;"flag"&amp;CHAR(34)&amp;": "&amp;SUBSTITUTE(TRIM(ROUND(IFERROR(CriteriTecnici!$M2761*1,IFERROR(NUMBERVALUE(CriteriTecnici!$M2761,".",","),IFERROR(NUMBERVALUE(CriteriTecnici!$M2761,",","."),0))),4)&amp;""),",",".")&amp;", "&amp;CHAR(34)&amp;"rawScore"&amp;CHAR(34)&amp;": "&amp;SUBSTITUTE(TRIM(ROUND(IFERROR(CriteriTecnici!$O2761*1,IFERROR(NUMBERVALUE(CriteriTecnici!$O2761,".",","),IFERROR(NUMBERVALUE(CriteriTecnici!$O2761,",","."),0))),4)&amp;""),",",".")&amp;CHAR(125)&amp;IF(TRUE,",",""))</f>
        <v/>
      </c>
    </row>
    <row r="2982">
      <c r="A2982" s="38">
        <f>IF(CriteriTecnici!$A2762="","","    "&amp;CHAR(123)&amp;CHAR(34)&amp;"bidderId"&amp;CHAR(34)&amp;": "&amp;CHAR(34)&amp;SUBSTITUTE(CriteriTecnici!$A2762,CHAR(34),"'")&amp;CHAR(34)&amp;", "&amp;CHAR(34)&amp;"lotId"&amp;CHAR(34)&amp;": "&amp;CHAR(34)&amp;SUBSTITUTE(CriteriTecnici!$C2762,CHAR(34),"'")&amp;CHAR(34)&amp;", "&amp;CHAR(34)&amp;"criterionId"&amp;CHAR(34)&amp;": "&amp;CHAR(34)&amp;SUBSTITUTE(CriteriTecnici!$D2762,CHAR(34),"'")&amp;CHAR(34)&amp;", "&amp;CHAR(34)&amp;"kind"&amp;CHAR(34)&amp;": "&amp;CHAR(34)&amp;SUBSTITUTE(CriteriTecnici!$F2762,CHAR(34),"'")&amp;CHAR(34)&amp;", "&amp;CHAR(34)&amp;"value"&amp;CHAR(34)&amp;": "&amp;SUBSTITUTE(TRIM(ROUND(IFERROR(CriteriTecnici!$N2762*1,IFERROR(NUMBERVALUE(CriteriTecnici!$N2762,".",","),IFERROR(NUMBERVALUE(CriteriTecnici!$N2762,",","."),0))),4)&amp;""),",",".")&amp;", "&amp;CHAR(34)&amp;"numerator"&amp;CHAR(34)&amp;": "&amp;SUBSTITUTE(TRIM(ROUND(IFERROR(CriteriTecnici!$K2762*1,IFERROR(NUMBERVALUE(CriteriTecnici!$K2762,".",","),IFERROR(NUMBERVALUE(CriteriTecnici!$K2762,",","."),0))),4)&amp;""),",",".")&amp;", "&amp;CHAR(34)&amp;"denominator"&amp;CHAR(34)&amp;": "&amp;SUBSTITUTE(TRIM(ROUND(IFERROR(CriteriTecnici!$L2762*1,IFERROR(NUMBERVALUE(CriteriTecnici!$L2762,".",","),IFERROR(NUMBERVALUE(CriteriTecnici!$L2762,",","."),0))),4)&amp;""),",",".")&amp;", "&amp;CHAR(34)&amp;"flag"&amp;CHAR(34)&amp;": "&amp;SUBSTITUTE(TRIM(ROUND(IFERROR(CriteriTecnici!$M2762*1,IFERROR(NUMBERVALUE(CriteriTecnici!$M2762,".",","),IFERROR(NUMBERVALUE(CriteriTecnici!$M2762,",","."),0))),4)&amp;""),",",".")&amp;", "&amp;CHAR(34)&amp;"rawScore"&amp;CHAR(34)&amp;": "&amp;SUBSTITUTE(TRIM(ROUND(IFERROR(CriteriTecnici!$O2762*1,IFERROR(NUMBERVALUE(CriteriTecnici!$O2762,".",","),IFERROR(NUMBERVALUE(CriteriTecnici!$O2762,",","."),0))),4)&amp;""),",",".")&amp;CHAR(125)&amp;IF(TRUE,",",""))</f>
        <v/>
      </c>
    </row>
    <row r="2983">
      <c r="A2983" s="38">
        <f>IF(CriteriTecnici!$A2763="","","    "&amp;CHAR(123)&amp;CHAR(34)&amp;"bidderId"&amp;CHAR(34)&amp;": "&amp;CHAR(34)&amp;SUBSTITUTE(CriteriTecnici!$A2763,CHAR(34),"'")&amp;CHAR(34)&amp;", "&amp;CHAR(34)&amp;"lotId"&amp;CHAR(34)&amp;": "&amp;CHAR(34)&amp;SUBSTITUTE(CriteriTecnici!$C2763,CHAR(34),"'")&amp;CHAR(34)&amp;", "&amp;CHAR(34)&amp;"criterionId"&amp;CHAR(34)&amp;": "&amp;CHAR(34)&amp;SUBSTITUTE(CriteriTecnici!$D2763,CHAR(34),"'")&amp;CHAR(34)&amp;", "&amp;CHAR(34)&amp;"kind"&amp;CHAR(34)&amp;": "&amp;CHAR(34)&amp;SUBSTITUTE(CriteriTecnici!$F2763,CHAR(34),"'")&amp;CHAR(34)&amp;", "&amp;CHAR(34)&amp;"value"&amp;CHAR(34)&amp;": "&amp;SUBSTITUTE(TRIM(ROUND(IFERROR(CriteriTecnici!$N2763*1,IFERROR(NUMBERVALUE(CriteriTecnici!$N2763,".",","),IFERROR(NUMBERVALUE(CriteriTecnici!$N2763,",","."),0))),4)&amp;""),",",".")&amp;", "&amp;CHAR(34)&amp;"numerator"&amp;CHAR(34)&amp;": "&amp;SUBSTITUTE(TRIM(ROUND(IFERROR(CriteriTecnici!$K2763*1,IFERROR(NUMBERVALUE(CriteriTecnici!$K2763,".",","),IFERROR(NUMBERVALUE(CriteriTecnici!$K2763,",","."),0))),4)&amp;""),",",".")&amp;", "&amp;CHAR(34)&amp;"denominator"&amp;CHAR(34)&amp;": "&amp;SUBSTITUTE(TRIM(ROUND(IFERROR(CriteriTecnici!$L2763*1,IFERROR(NUMBERVALUE(CriteriTecnici!$L2763,".",","),IFERROR(NUMBERVALUE(CriteriTecnici!$L2763,",","."),0))),4)&amp;""),",",".")&amp;", "&amp;CHAR(34)&amp;"flag"&amp;CHAR(34)&amp;": "&amp;SUBSTITUTE(TRIM(ROUND(IFERROR(CriteriTecnici!$M2763*1,IFERROR(NUMBERVALUE(CriteriTecnici!$M2763,".",","),IFERROR(NUMBERVALUE(CriteriTecnici!$M2763,",","."),0))),4)&amp;""),",",".")&amp;", "&amp;CHAR(34)&amp;"rawScore"&amp;CHAR(34)&amp;": "&amp;SUBSTITUTE(TRIM(ROUND(IFERROR(CriteriTecnici!$O2763*1,IFERROR(NUMBERVALUE(CriteriTecnici!$O2763,".",","),IFERROR(NUMBERVALUE(CriteriTecnici!$O2763,",","."),0))),4)&amp;""),",",".")&amp;CHAR(125)&amp;IF(COUNTA(Offerte!$A91:$A$200)&gt;0,",",""))</f>
        <v/>
      </c>
    </row>
    <row r="2984">
      <c r="A2984" s="38">
        <f>IF(CriteriTecnici!$A2764="","","    "&amp;CHAR(123)&amp;CHAR(34)&amp;"bidderId"&amp;CHAR(34)&amp;": "&amp;CHAR(34)&amp;SUBSTITUTE(CriteriTecnici!$A2764,CHAR(34),"'")&amp;CHAR(34)&amp;", "&amp;CHAR(34)&amp;"lotId"&amp;CHAR(34)&amp;": "&amp;CHAR(34)&amp;SUBSTITUTE(CriteriTecnici!$C2764,CHAR(34),"'")&amp;CHAR(34)&amp;", "&amp;CHAR(34)&amp;"criterionId"&amp;CHAR(34)&amp;": "&amp;CHAR(34)&amp;SUBSTITUTE(CriteriTecnici!$D2764,CHAR(34),"'")&amp;CHAR(34)&amp;", "&amp;CHAR(34)&amp;"kind"&amp;CHAR(34)&amp;": "&amp;CHAR(34)&amp;SUBSTITUTE(CriteriTecnici!$F2764,CHAR(34),"'")&amp;CHAR(34)&amp;", "&amp;CHAR(34)&amp;"value"&amp;CHAR(34)&amp;": "&amp;SUBSTITUTE(TRIM(ROUND(IFERROR(CriteriTecnici!$N2764*1,IFERROR(NUMBERVALUE(CriteriTecnici!$N2764,".",","),IFERROR(NUMBERVALUE(CriteriTecnici!$N2764,",","."),0))),4)&amp;""),",",".")&amp;", "&amp;CHAR(34)&amp;"numerator"&amp;CHAR(34)&amp;": "&amp;SUBSTITUTE(TRIM(ROUND(IFERROR(CriteriTecnici!$K2764*1,IFERROR(NUMBERVALUE(CriteriTecnici!$K2764,".",","),IFERROR(NUMBERVALUE(CriteriTecnici!$K2764,",","."),0))),4)&amp;""),",",".")&amp;", "&amp;CHAR(34)&amp;"denominator"&amp;CHAR(34)&amp;": "&amp;SUBSTITUTE(TRIM(ROUND(IFERROR(CriteriTecnici!$L2764*1,IFERROR(NUMBERVALUE(CriteriTecnici!$L2764,".",","),IFERROR(NUMBERVALUE(CriteriTecnici!$L2764,",","."),0))),4)&amp;""),",",".")&amp;", "&amp;CHAR(34)&amp;"flag"&amp;CHAR(34)&amp;": "&amp;SUBSTITUTE(TRIM(ROUND(IFERROR(CriteriTecnici!$M2764*1,IFERROR(NUMBERVALUE(CriteriTecnici!$M2764,".",","),IFERROR(NUMBERVALUE(CriteriTecnici!$M2764,",","."),0))),4)&amp;""),",",".")&amp;", "&amp;CHAR(34)&amp;"rawScore"&amp;CHAR(34)&amp;": "&amp;SUBSTITUTE(TRIM(ROUND(IFERROR(CriteriTecnici!$O2764*1,IFERROR(NUMBERVALUE(CriteriTecnici!$O2764,".",","),IFERROR(NUMBERVALUE(CriteriTecnici!$O2764,",","."),0))),4)&amp;""),",",".")&amp;CHAR(125)&amp;IF(TRUE,",",""))</f>
        <v/>
      </c>
    </row>
    <row r="2985">
      <c r="A2985" s="38">
        <f>IF(CriteriTecnici!$A2765="","","    "&amp;CHAR(123)&amp;CHAR(34)&amp;"bidderId"&amp;CHAR(34)&amp;": "&amp;CHAR(34)&amp;SUBSTITUTE(CriteriTecnici!$A2765,CHAR(34),"'")&amp;CHAR(34)&amp;", "&amp;CHAR(34)&amp;"lotId"&amp;CHAR(34)&amp;": "&amp;CHAR(34)&amp;SUBSTITUTE(CriteriTecnici!$C2765,CHAR(34),"'")&amp;CHAR(34)&amp;", "&amp;CHAR(34)&amp;"criterionId"&amp;CHAR(34)&amp;": "&amp;CHAR(34)&amp;SUBSTITUTE(CriteriTecnici!$D2765,CHAR(34),"'")&amp;CHAR(34)&amp;", "&amp;CHAR(34)&amp;"kind"&amp;CHAR(34)&amp;": "&amp;CHAR(34)&amp;SUBSTITUTE(CriteriTecnici!$F2765,CHAR(34),"'")&amp;CHAR(34)&amp;", "&amp;CHAR(34)&amp;"value"&amp;CHAR(34)&amp;": "&amp;SUBSTITUTE(TRIM(ROUND(IFERROR(CriteriTecnici!$N2765*1,IFERROR(NUMBERVALUE(CriteriTecnici!$N2765,".",","),IFERROR(NUMBERVALUE(CriteriTecnici!$N2765,",","."),0))),4)&amp;""),",",".")&amp;", "&amp;CHAR(34)&amp;"numerator"&amp;CHAR(34)&amp;": "&amp;SUBSTITUTE(TRIM(ROUND(IFERROR(CriteriTecnici!$K2765*1,IFERROR(NUMBERVALUE(CriteriTecnici!$K2765,".",","),IFERROR(NUMBERVALUE(CriteriTecnici!$K2765,",","."),0))),4)&amp;""),",",".")&amp;", "&amp;CHAR(34)&amp;"denominator"&amp;CHAR(34)&amp;": "&amp;SUBSTITUTE(TRIM(ROUND(IFERROR(CriteriTecnici!$L2765*1,IFERROR(NUMBERVALUE(CriteriTecnici!$L2765,".",","),IFERROR(NUMBERVALUE(CriteriTecnici!$L2765,",","."),0))),4)&amp;""),",",".")&amp;", "&amp;CHAR(34)&amp;"flag"&amp;CHAR(34)&amp;": "&amp;SUBSTITUTE(TRIM(ROUND(IFERROR(CriteriTecnici!$M2765*1,IFERROR(NUMBERVALUE(CriteriTecnici!$M2765,".",","),IFERROR(NUMBERVALUE(CriteriTecnici!$M2765,",","."),0))),4)&amp;""),",",".")&amp;", "&amp;CHAR(34)&amp;"rawScore"&amp;CHAR(34)&amp;": "&amp;SUBSTITUTE(TRIM(ROUND(IFERROR(CriteriTecnici!$O2765*1,IFERROR(NUMBERVALUE(CriteriTecnici!$O2765,".",","),IFERROR(NUMBERVALUE(CriteriTecnici!$O2765,",","."),0))),4)&amp;""),",",".")&amp;CHAR(125)&amp;IF(TRUE,",",""))</f>
        <v/>
      </c>
    </row>
    <row r="2986">
      <c r="A2986" s="38">
        <f>IF(CriteriTecnici!$A2766="","","    "&amp;CHAR(123)&amp;CHAR(34)&amp;"bidderId"&amp;CHAR(34)&amp;": "&amp;CHAR(34)&amp;SUBSTITUTE(CriteriTecnici!$A2766,CHAR(34),"'")&amp;CHAR(34)&amp;", "&amp;CHAR(34)&amp;"lotId"&amp;CHAR(34)&amp;": "&amp;CHAR(34)&amp;SUBSTITUTE(CriteriTecnici!$C2766,CHAR(34),"'")&amp;CHAR(34)&amp;", "&amp;CHAR(34)&amp;"criterionId"&amp;CHAR(34)&amp;": "&amp;CHAR(34)&amp;SUBSTITUTE(CriteriTecnici!$D2766,CHAR(34),"'")&amp;CHAR(34)&amp;", "&amp;CHAR(34)&amp;"kind"&amp;CHAR(34)&amp;": "&amp;CHAR(34)&amp;SUBSTITUTE(CriteriTecnici!$F2766,CHAR(34),"'")&amp;CHAR(34)&amp;", "&amp;CHAR(34)&amp;"value"&amp;CHAR(34)&amp;": "&amp;SUBSTITUTE(TRIM(ROUND(IFERROR(CriteriTecnici!$N2766*1,IFERROR(NUMBERVALUE(CriteriTecnici!$N2766,".",","),IFERROR(NUMBERVALUE(CriteriTecnici!$N2766,",","."),0))),4)&amp;""),",",".")&amp;", "&amp;CHAR(34)&amp;"numerator"&amp;CHAR(34)&amp;": "&amp;SUBSTITUTE(TRIM(ROUND(IFERROR(CriteriTecnici!$K2766*1,IFERROR(NUMBERVALUE(CriteriTecnici!$K2766,".",","),IFERROR(NUMBERVALUE(CriteriTecnici!$K2766,",","."),0))),4)&amp;""),",",".")&amp;", "&amp;CHAR(34)&amp;"denominator"&amp;CHAR(34)&amp;": "&amp;SUBSTITUTE(TRIM(ROUND(IFERROR(CriteriTecnici!$L2766*1,IFERROR(NUMBERVALUE(CriteriTecnici!$L2766,".",","),IFERROR(NUMBERVALUE(CriteriTecnici!$L2766,",","."),0))),4)&amp;""),",",".")&amp;", "&amp;CHAR(34)&amp;"flag"&amp;CHAR(34)&amp;": "&amp;SUBSTITUTE(TRIM(ROUND(IFERROR(CriteriTecnici!$M2766*1,IFERROR(NUMBERVALUE(CriteriTecnici!$M2766,".",","),IFERROR(NUMBERVALUE(CriteriTecnici!$M2766,",","."),0))),4)&amp;""),",",".")&amp;", "&amp;CHAR(34)&amp;"rawScore"&amp;CHAR(34)&amp;": "&amp;SUBSTITUTE(TRIM(ROUND(IFERROR(CriteriTecnici!$O2766*1,IFERROR(NUMBERVALUE(CriteriTecnici!$O2766,".",","),IFERROR(NUMBERVALUE(CriteriTecnici!$O2766,",","."),0))),4)&amp;""),",",".")&amp;CHAR(125)&amp;IF(TRUE,",",""))</f>
        <v/>
      </c>
    </row>
    <row r="2987">
      <c r="A2987" s="38">
        <f>IF(CriteriTecnici!$A2767="","","    "&amp;CHAR(123)&amp;CHAR(34)&amp;"bidderId"&amp;CHAR(34)&amp;": "&amp;CHAR(34)&amp;SUBSTITUTE(CriteriTecnici!$A2767,CHAR(34),"'")&amp;CHAR(34)&amp;", "&amp;CHAR(34)&amp;"lotId"&amp;CHAR(34)&amp;": "&amp;CHAR(34)&amp;SUBSTITUTE(CriteriTecnici!$C2767,CHAR(34),"'")&amp;CHAR(34)&amp;", "&amp;CHAR(34)&amp;"criterionId"&amp;CHAR(34)&amp;": "&amp;CHAR(34)&amp;SUBSTITUTE(CriteriTecnici!$D2767,CHAR(34),"'")&amp;CHAR(34)&amp;", "&amp;CHAR(34)&amp;"kind"&amp;CHAR(34)&amp;": "&amp;CHAR(34)&amp;SUBSTITUTE(CriteriTecnici!$F2767,CHAR(34),"'")&amp;CHAR(34)&amp;", "&amp;CHAR(34)&amp;"value"&amp;CHAR(34)&amp;": "&amp;SUBSTITUTE(TRIM(ROUND(IFERROR(CriteriTecnici!$N2767*1,IFERROR(NUMBERVALUE(CriteriTecnici!$N2767,".",","),IFERROR(NUMBERVALUE(CriteriTecnici!$N2767,",","."),0))),4)&amp;""),",",".")&amp;", "&amp;CHAR(34)&amp;"numerator"&amp;CHAR(34)&amp;": "&amp;SUBSTITUTE(TRIM(ROUND(IFERROR(CriteriTecnici!$K2767*1,IFERROR(NUMBERVALUE(CriteriTecnici!$K2767,".",","),IFERROR(NUMBERVALUE(CriteriTecnici!$K2767,",","."),0))),4)&amp;""),",",".")&amp;", "&amp;CHAR(34)&amp;"denominator"&amp;CHAR(34)&amp;": "&amp;SUBSTITUTE(TRIM(ROUND(IFERROR(CriteriTecnici!$L2767*1,IFERROR(NUMBERVALUE(CriteriTecnici!$L2767,".",","),IFERROR(NUMBERVALUE(CriteriTecnici!$L2767,",","."),0))),4)&amp;""),",",".")&amp;", "&amp;CHAR(34)&amp;"flag"&amp;CHAR(34)&amp;": "&amp;SUBSTITUTE(TRIM(ROUND(IFERROR(CriteriTecnici!$M2767*1,IFERROR(NUMBERVALUE(CriteriTecnici!$M2767,".",","),IFERROR(NUMBERVALUE(CriteriTecnici!$M2767,",","."),0))),4)&amp;""),",",".")&amp;", "&amp;CHAR(34)&amp;"rawScore"&amp;CHAR(34)&amp;": "&amp;SUBSTITUTE(TRIM(ROUND(IFERROR(CriteriTecnici!$O2767*1,IFERROR(NUMBERVALUE(CriteriTecnici!$O2767,".",","),IFERROR(NUMBERVALUE(CriteriTecnici!$O2767,",","."),0))),4)&amp;""),",",".")&amp;CHAR(125)&amp;IF(TRUE,",",""))</f>
        <v/>
      </c>
    </row>
    <row r="2988">
      <c r="A2988" s="38">
        <f>IF(CriteriTecnici!$A2768="","","    "&amp;CHAR(123)&amp;CHAR(34)&amp;"bidderId"&amp;CHAR(34)&amp;": "&amp;CHAR(34)&amp;SUBSTITUTE(CriteriTecnici!$A2768,CHAR(34),"'")&amp;CHAR(34)&amp;", "&amp;CHAR(34)&amp;"lotId"&amp;CHAR(34)&amp;": "&amp;CHAR(34)&amp;SUBSTITUTE(CriteriTecnici!$C2768,CHAR(34),"'")&amp;CHAR(34)&amp;", "&amp;CHAR(34)&amp;"criterionId"&amp;CHAR(34)&amp;": "&amp;CHAR(34)&amp;SUBSTITUTE(CriteriTecnici!$D2768,CHAR(34),"'")&amp;CHAR(34)&amp;", "&amp;CHAR(34)&amp;"kind"&amp;CHAR(34)&amp;": "&amp;CHAR(34)&amp;SUBSTITUTE(CriteriTecnici!$F2768,CHAR(34),"'")&amp;CHAR(34)&amp;", "&amp;CHAR(34)&amp;"value"&amp;CHAR(34)&amp;": "&amp;SUBSTITUTE(TRIM(ROUND(IFERROR(CriteriTecnici!$N2768*1,IFERROR(NUMBERVALUE(CriteriTecnici!$N2768,".",","),IFERROR(NUMBERVALUE(CriteriTecnici!$N2768,",","."),0))),4)&amp;""),",",".")&amp;", "&amp;CHAR(34)&amp;"numerator"&amp;CHAR(34)&amp;": "&amp;SUBSTITUTE(TRIM(ROUND(IFERROR(CriteriTecnici!$K2768*1,IFERROR(NUMBERVALUE(CriteriTecnici!$K2768,".",","),IFERROR(NUMBERVALUE(CriteriTecnici!$K2768,",","."),0))),4)&amp;""),",",".")&amp;", "&amp;CHAR(34)&amp;"denominator"&amp;CHAR(34)&amp;": "&amp;SUBSTITUTE(TRIM(ROUND(IFERROR(CriteriTecnici!$L2768*1,IFERROR(NUMBERVALUE(CriteriTecnici!$L2768,".",","),IFERROR(NUMBERVALUE(CriteriTecnici!$L2768,",","."),0))),4)&amp;""),",",".")&amp;", "&amp;CHAR(34)&amp;"flag"&amp;CHAR(34)&amp;": "&amp;SUBSTITUTE(TRIM(ROUND(IFERROR(CriteriTecnici!$M2768*1,IFERROR(NUMBERVALUE(CriteriTecnici!$M2768,".",","),IFERROR(NUMBERVALUE(CriteriTecnici!$M2768,",","."),0))),4)&amp;""),",",".")&amp;", "&amp;CHAR(34)&amp;"rawScore"&amp;CHAR(34)&amp;": "&amp;SUBSTITUTE(TRIM(ROUND(IFERROR(CriteriTecnici!$O2768*1,IFERROR(NUMBERVALUE(CriteriTecnici!$O2768,".",","),IFERROR(NUMBERVALUE(CriteriTecnici!$O2768,",","."),0))),4)&amp;""),",",".")&amp;CHAR(125)&amp;IF(TRUE,",",""))</f>
        <v/>
      </c>
    </row>
    <row r="2989">
      <c r="A2989" s="38">
        <f>IF(CriteriTecnici!$A2769="","","    "&amp;CHAR(123)&amp;CHAR(34)&amp;"bidderId"&amp;CHAR(34)&amp;": "&amp;CHAR(34)&amp;SUBSTITUTE(CriteriTecnici!$A2769,CHAR(34),"'")&amp;CHAR(34)&amp;", "&amp;CHAR(34)&amp;"lotId"&amp;CHAR(34)&amp;": "&amp;CHAR(34)&amp;SUBSTITUTE(CriteriTecnici!$C2769,CHAR(34),"'")&amp;CHAR(34)&amp;", "&amp;CHAR(34)&amp;"criterionId"&amp;CHAR(34)&amp;": "&amp;CHAR(34)&amp;SUBSTITUTE(CriteriTecnici!$D2769,CHAR(34),"'")&amp;CHAR(34)&amp;", "&amp;CHAR(34)&amp;"kind"&amp;CHAR(34)&amp;": "&amp;CHAR(34)&amp;SUBSTITUTE(CriteriTecnici!$F2769,CHAR(34),"'")&amp;CHAR(34)&amp;", "&amp;CHAR(34)&amp;"value"&amp;CHAR(34)&amp;": "&amp;SUBSTITUTE(TRIM(ROUND(IFERROR(CriteriTecnici!$N2769*1,IFERROR(NUMBERVALUE(CriteriTecnici!$N2769,".",","),IFERROR(NUMBERVALUE(CriteriTecnici!$N2769,",","."),0))),4)&amp;""),",",".")&amp;", "&amp;CHAR(34)&amp;"numerator"&amp;CHAR(34)&amp;": "&amp;SUBSTITUTE(TRIM(ROUND(IFERROR(CriteriTecnici!$K2769*1,IFERROR(NUMBERVALUE(CriteriTecnici!$K2769,".",","),IFERROR(NUMBERVALUE(CriteriTecnici!$K2769,",","."),0))),4)&amp;""),",",".")&amp;", "&amp;CHAR(34)&amp;"denominator"&amp;CHAR(34)&amp;": "&amp;SUBSTITUTE(TRIM(ROUND(IFERROR(CriteriTecnici!$L2769*1,IFERROR(NUMBERVALUE(CriteriTecnici!$L2769,".",","),IFERROR(NUMBERVALUE(CriteriTecnici!$L2769,",","."),0))),4)&amp;""),",",".")&amp;", "&amp;CHAR(34)&amp;"flag"&amp;CHAR(34)&amp;": "&amp;SUBSTITUTE(TRIM(ROUND(IFERROR(CriteriTecnici!$M2769*1,IFERROR(NUMBERVALUE(CriteriTecnici!$M2769,".",","),IFERROR(NUMBERVALUE(CriteriTecnici!$M2769,",","."),0))),4)&amp;""),",",".")&amp;", "&amp;CHAR(34)&amp;"rawScore"&amp;CHAR(34)&amp;": "&amp;SUBSTITUTE(TRIM(ROUND(IFERROR(CriteriTecnici!$O2769*1,IFERROR(NUMBERVALUE(CriteriTecnici!$O2769,".",","),IFERROR(NUMBERVALUE(CriteriTecnici!$O2769,",","."),0))),4)&amp;""),",",".")&amp;CHAR(125)&amp;IF(TRUE,",",""))</f>
        <v/>
      </c>
    </row>
    <row r="2990">
      <c r="A2990" s="38">
        <f>IF(CriteriTecnici!$A2770="","","    "&amp;CHAR(123)&amp;CHAR(34)&amp;"bidderId"&amp;CHAR(34)&amp;": "&amp;CHAR(34)&amp;SUBSTITUTE(CriteriTecnici!$A2770,CHAR(34),"'")&amp;CHAR(34)&amp;", "&amp;CHAR(34)&amp;"lotId"&amp;CHAR(34)&amp;": "&amp;CHAR(34)&amp;SUBSTITUTE(CriteriTecnici!$C2770,CHAR(34),"'")&amp;CHAR(34)&amp;", "&amp;CHAR(34)&amp;"criterionId"&amp;CHAR(34)&amp;": "&amp;CHAR(34)&amp;SUBSTITUTE(CriteriTecnici!$D2770,CHAR(34),"'")&amp;CHAR(34)&amp;", "&amp;CHAR(34)&amp;"kind"&amp;CHAR(34)&amp;": "&amp;CHAR(34)&amp;SUBSTITUTE(CriteriTecnici!$F2770,CHAR(34),"'")&amp;CHAR(34)&amp;", "&amp;CHAR(34)&amp;"value"&amp;CHAR(34)&amp;": "&amp;SUBSTITUTE(TRIM(ROUND(IFERROR(CriteriTecnici!$N2770*1,IFERROR(NUMBERVALUE(CriteriTecnici!$N2770,".",","),IFERROR(NUMBERVALUE(CriteriTecnici!$N2770,",","."),0))),4)&amp;""),",",".")&amp;", "&amp;CHAR(34)&amp;"numerator"&amp;CHAR(34)&amp;": "&amp;SUBSTITUTE(TRIM(ROUND(IFERROR(CriteriTecnici!$K2770*1,IFERROR(NUMBERVALUE(CriteriTecnici!$K2770,".",","),IFERROR(NUMBERVALUE(CriteriTecnici!$K2770,",","."),0))),4)&amp;""),",",".")&amp;", "&amp;CHAR(34)&amp;"denominator"&amp;CHAR(34)&amp;": "&amp;SUBSTITUTE(TRIM(ROUND(IFERROR(CriteriTecnici!$L2770*1,IFERROR(NUMBERVALUE(CriteriTecnici!$L2770,".",","),IFERROR(NUMBERVALUE(CriteriTecnici!$L2770,",","."),0))),4)&amp;""),",",".")&amp;", "&amp;CHAR(34)&amp;"flag"&amp;CHAR(34)&amp;": "&amp;SUBSTITUTE(TRIM(ROUND(IFERROR(CriteriTecnici!$M2770*1,IFERROR(NUMBERVALUE(CriteriTecnici!$M2770,".",","),IFERROR(NUMBERVALUE(CriteriTecnici!$M2770,",","."),0))),4)&amp;""),",",".")&amp;", "&amp;CHAR(34)&amp;"rawScore"&amp;CHAR(34)&amp;": "&amp;SUBSTITUTE(TRIM(ROUND(IFERROR(CriteriTecnici!$O2770*1,IFERROR(NUMBERVALUE(CriteriTecnici!$O2770,".",","),IFERROR(NUMBERVALUE(CriteriTecnici!$O2770,",","."),0))),4)&amp;""),",",".")&amp;CHAR(125)&amp;IF(TRUE,",",""))</f>
        <v/>
      </c>
    </row>
    <row r="2991">
      <c r="A2991" s="38">
        <f>IF(CriteriTecnici!$A2771="","","    "&amp;CHAR(123)&amp;CHAR(34)&amp;"bidderId"&amp;CHAR(34)&amp;": "&amp;CHAR(34)&amp;SUBSTITUTE(CriteriTecnici!$A2771,CHAR(34),"'")&amp;CHAR(34)&amp;", "&amp;CHAR(34)&amp;"lotId"&amp;CHAR(34)&amp;": "&amp;CHAR(34)&amp;SUBSTITUTE(CriteriTecnici!$C2771,CHAR(34),"'")&amp;CHAR(34)&amp;", "&amp;CHAR(34)&amp;"criterionId"&amp;CHAR(34)&amp;": "&amp;CHAR(34)&amp;SUBSTITUTE(CriteriTecnici!$D2771,CHAR(34),"'")&amp;CHAR(34)&amp;", "&amp;CHAR(34)&amp;"kind"&amp;CHAR(34)&amp;": "&amp;CHAR(34)&amp;SUBSTITUTE(CriteriTecnici!$F2771,CHAR(34),"'")&amp;CHAR(34)&amp;", "&amp;CHAR(34)&amp;"value"&amp;CHAR(34)&amp;": "&amp;SUBSTITUTE(TRIM(ROUND(IFERROR(CriteriTecnici!$N2771*1,IFERROR(NUMBERVALUE(CriteriTecnici!$N2771,".",","),IFERROR(NUMBERVALUE(CriteriTecnici!$N2771,",","."),0))),4)&amp;""),",",".")&amp;", "&amp;CHAR(34)&amp;"numerator"&amp;CHAR(34)&amp;": "&amp;SUBSTITUTE(TRIM(ROUND(IFERROR(CriteriTecnici!$K2771*1,IFERROR(NUMBERVALUE(CriteriTecnici!$K2771,".",","),IFERROR(NUMBERVALUE(CriteriTecnici!$K2771,",","."),0))),4)&amp;""),",",".")&amp;", "&amp;CHAR(34)&amp;"denominator"&amp;CHAR(34)&amp;": "&amp;SUBSTITUTE(TRIM(ROUND(IFERROR(CriteriTecnici!$L2771*1,IFERROR(NUMBERVALUE(CriteriTecnici!$L2771,".",","),IFERROR(NUMBERVALUE(CriteriTecnici!$L2771,",","."),0))),4)&amp;""),",",".")&amp;", "&amp;CHAR(34)&amp;"flag"&amp;CHAR(34)&amp;": "&amp;SUBSTITUTE(TRIM(ROUND(IFERROR(CriteriTecnici!$M2771*1,IFERROR(NUMBERVALUE(CriteriTecnici!$M2771,".",","),IFERROR(NUMBERVALUE(CriteriTecnici!$M2771,",","."),0))),4)&amp;""),",",".")&amp;", "&amp;CHAR(34)&amp;"rawScore"&amp;CHAR(34)&amp;": "&amp;SUBSTITUTE(TRIM(ROUND(IFERROR(CriteriTecnici!$O2771*1,IFERROR(NUMBERVALUE(CriteriTecnici!$O2771,".",","),IFERROR(NUMBERVALUE(CriteriTecnici!$O2771,",","."),0))),4)&amp;""),",",".")&amp;CHAR(125)&amp;IF(TRUE,",",""))</f>
        <v/>
      </c>
    </row>
    <row r="2992">
      <c r="A2992" s="38">
        <f>IF(CriteriTecnici!$A2772="","","    "&amp;CHAR(123)&amp;CHAR(34)&amp;"bidderId"&amp;CHAR(34)&amp;": "&amp;CHAR(34)&amp;SUBSTITUTE(CriteriTecnici!$A2772,CHAR(34),"'")&amp;CHAR(34)&amp;", "&amp;CHAR(34)&amp;"lotId"&amp;CHAR(34)&amp;": "&amp;CHAR(34)&amp;SUBSTITUTE(CriteriTecnici!$C2772,CHAR(34),"'")&amp;CHAR(34)&amp;", "&amp;CHAR(34)&amp;"criterionId"&amp;CHAR(34)&amp;": "&amp;CHAR(34)&amp;SUBSTITUTE(CriteriTecnici!$D2772,CHAR(34),"'")&amp;CHAR(34)&amp;", "&amp;CHAR(34)&amp;"kind"&amp;CHAR(34)&amp;": "&amp;CHAR(34)&amp;SUBSTITUTE(CriteriTecnici!$F2772,CHAR(34),"'")&amp;CHAR(34)&amp;", "&amp;CHAR(34)&amp;"value"&amp;CHAR(34)&amp;": "&amp;SUBSTITUTE(TRIM(ROUND(IFERROR(CriteriTecnici!$N2772*1,IFERROR(NUMBERVALUE(CriteriTecnici!$N2772,".",","),IFERROR(NUMBERVALUE(CriteriTecnici!$N2772,",","."),0))),4)&amp;""),",",".")&amp;", "&amp;CHAR(34)&amp;"numerator"&amp;CHAR(34)&amp;": "&amp;SUBSTITUTE(TRIM(ROUND(IFERROR(CriteriTecnici!$K2772*1,IFERROR(NUMBERVALUE(CriteriTecnici!$K2772,".",","),IFERROR(NUMBERVALUE(CriteriTecnici!$K2772,",","."),0))),4)&amp;""),",",".")&amp;", "&amp;CHAR(34)&amp;"denominator"&amp;CHAR(34)&amp;": "&amp;SUBSTITUTE(TRIM(ROUND(IFERROR(CriteriTecnici!$L2772*1,IFERROR(NUMBERVALUE(CriteriTecnici!$L2772,".",","),IFERROR(NUMBERVALUE(CriteriTecnici!$L2772,",","."),0))),4)&amp;""),",",".")&amp;", "&amp;CHAR(34)&amp;"flag"&amp;CHAR(34)&amp;": "&amp;SUBSTITUTE(TRIM(ROUND(IFERROR(CriteriTecnici!$M2772*1,IFERROR(NUMBERVALUE(CriteriTecnici!$M2772,".",","),IFERROR(NUMBERVALUE(CriteriTecnici!$M2772,",","."),0))),4)&amp;""),",",".")&amp;", "&amp;CHAR(34)&amp;"rawScore"&amp;CHAR(34)&amp;": "&amp;SUBSTITUTE(TRIM(ROUND(IFERROR(CriteriTecnici!$O2772*1,IFERROR(NUMBERVALUE(CriteriTecnici!$O2772,".",","),IFERROR(NUMBERVALUE(CriteriTecnici!$O2772,",","."),0))),4)&amp;""),",",".")&amp;CHAR(125)&amp;IF(TRUE,",",""))</f>
        <v/>
      </c>
    </row>
    <row r="2993">
      <c r="A2993" s="38">
        <f>IF(CriteriTecnici!$A2773="","","    "&amp;CHAR(123)&amp;CHAR(34)&amp;"bidderId"&amp;CHAR(34)&amp;": "&amp;CHAR(34)&amp;SUBSTITUTE(CriteriTecnici!$A2773,CHAR(34),"'")&amp;CHAR(34)&amp;", "&amp;CHAR(34)&amp;"lotId"&amp;CHAR(34)&amp;": "&amp;CHAR(34)&amp;SUBSTITUTE(CriteriTecnici!$C2773,CHAR(34),"'")&amp;CHAR(34)&amp;", "&amp;CHAR(34)&amp;"criterionId"&amp;CHAR(34)&amp;": "&amp;CHAR(34)&amp;SUBSTITUTE(CriteriTecnici!$D2773,CHAR(34),"'")&amp;CHAR(34)&amp;", "&amp;CHAR(34)&amp;"kind"&amp;CHAR(34)&amp;": "&amp;CHAR(34)&amp;SUBSTITUTE(CriteriTecnici!$F2773,CHAR(34),"'")&amp;CHAR(34)&amp;", "&amp;CHAR(34)&amp;"value"&amp;CHAR(34)&amp;": "&amp;SUBSTITUTE(TRIM(ROUND(IFERROR(CriteriTecnici!$N2773*1,IFERROR(NUMBERVALUE(CriteriTecnici!$N2773,".",","),IFERROR(NUMBERVALUE(CriteriTecnici!$N2773,",","."),0))),4)&amp;""),",",".")&amp;", "&amp;CHAR(34)&amp;"numerator"&amp;CHAR(34)&amp;": "&amp;SUBSTITUTE(TRIM(ROUND(IFERROR(CriteriTecnici!$K2773*1,IFERROR(NUMBERVALUE(CriteriTecnici!$K2773,".",","),IFERROR(NUMBERVALUE(CriteriTecnici!$K2773,",","."),0))),4)&amp;""),",",".")&amp;", "&amp;CHAR(34)&amp;"denominator"&amp;CHAR(34)&amp;": "&amp;SUBSTITUTE(TRIM(ROUND(IFERROR(CriteriTecnici!$L2773*1,IFERROR(NUMBERVALUE(CriteriTecnici!$L2773,".",","),IFERROR(NUMBERVALUE(CriteriTecnici!$L2773,",","."),0))),4)&amp;""),",",".")&amp;", "&amp;CHAR(34)&amp;"flag"&amp;CHAR(34)&amp;": "&amp;SUBSTITUTE(TRIM(ROUND(IFERROR(CriteriTecnici!$M2773*1,IFERROR(NUMBERVALUE(CriteriTecnici!$M2773,".",","),IFERROR(NUMBERVALUE(CriteriTecnici!$M2773,",","."),0))),4)&amp;""),",",".")&amp;", "&amp;CHAR(34)&amp;"rawScore"&amp;CHAR(34)&amp;": "&amp;SUBSTITUTE(TRIM(ROUND(IFERROR(CriteriTecnici!$O2773*1,IFERROR(NUMBERVALUE(CriteriTecnici!$O2773,".",","),IFERROR(NUMBERVALUE(CriteriTecnici!$O2773,",","."),0))),4)&amp;""),",",".")&amp;CHAR(125)&amp;IF(TRUE,",",""))</f>
        <v/>
      </c>
    </row>
    <row r="2994">
      <c r="A2994" s="38">
        <f>IF(CriteriTecnici!$A2774="","","    "&amp;CHAR(123)&amp;CHAR(34)&amp;"bidderId"&amp;CHAR(34)&amp;": "&amp;CHAR(34)&amp;SUBSTITUTE(CriteriTecnici!$A2774,CHAR(34),"'")&amp;CHAR(34)&amp;", "&amp;CHAR(34)&amp;"lotId"&amp;CHAR(34)&amp;": "&amp;CHAR(34)&amp;SUBSTITUTE(CriteriTecnici!$C2774,CHAR(34),"'")&amp;CHAR(34)&amp;", "&amp;CHAR(34)&amp;"criterionId"&amp;CHAR(34)&amp;": "&amp;CHAR(34)&amp;SUBSTITUTE(CriteriTecnici!$D2774,CHAR(34),"'")&amp;CHAR(34)&amp;", "&amp;CHAR(34)&amp;"kind"&amp;CHAR(34)&amp;": "&amp;CHAR(34)&amp;SUBSTITUTE(CriteriTecnici!$F2774,CHAR(34),"'")&amp;CHAR(34)&amp;", "&amp;CHAR(34)&amp;"value"&amp;CHAR(34)&amp;": "&amp;SUBSTITUTE(TRIM(ROUND(IFERROR(CriteriTecnici!$N2774*1,IFERROR(NUMBERVALUE(CriteriTecnici!$N2774,".",","),IFERROR(NUMBERVALUE(CriteriTecnici!$N2774,",","."),0))),4)&amp;""),",",".")&amp;", "&amp;CHAR(34)&amp;"numerator"&amp;CHAR(34)&amp;": "&amp;SUBSTITUTE(TRIM(ROUND(IFERROR(CriteriTecnici!$K2774*1,IFERROR(NUMBERVALUE(CriteriTecnici!$K2774,".",","),IFERROR(NUMBERVALUE(CriteriTecnici!$K2774,",","."),0))),4)&amp;""),",",".")&amp;", "&amp;CHAR(34)&amp;"denominator"&amp;CHAR(34)&amp;": "&amp;SUBSTITUTE(TRIM(ROUND(IFERROR(CriteriTecnici!$L2774*1,IFERROR(NUMBERVALUE(CriteriTecnici!$L2774,".",","),IFERROR(NUMBERVALUE(CriteriTecnici!$L2774,",","."),0))),4)&amp;""),",",".")&amp;", "&amp;CHAR(34)&amp;"flag"&amp;CHAR(34)&amp;": "&amp;SUBSTITUTE(TRIM(ROUND(IFERROR(CriteriTecnici!$M2774*1,IFERROR(NUMBERVALUE(CriteriTecnici!$M2774,".",","),IFERROR(NUMBERVALUE(CriteriTecnici!$M2774,",","."),0))),4)&amp;""),",",".")&amp;", "&amp;CHAR(34)&amp;"rawScore"&amp;CHAR(34)&amp;": "&amp;SUBSTITUTE(TRIM(ROUND(IFERROR(CriteriTecnici!$O2774*1,IFERROR(NUMBERVALUE(CriteriTecnici!$O2774,".",","),IFERROR(NUMBERVALUE(CriteriTecnici!$O2774,",","."),0))),4)&amp;""),",",".")&amp;CHAR(125)&amp;IF(TRUE,",",""))</f>
        <v/>
      </c>
    </row>
    <row r="2995">
      <c r="A2995" s="38">
        <f>IF(CriteriTecnici!$A2775="","","    "&amp;CHAR(123)&amp;CHAR(34)&amp;"bidderId"&amp;CHAR(34)&amp;": "&amp;CHAR(34)&amp;SUBSTITUTE(CriteriTecnici!$A2775,CHAR(34),"'")&amp;CHAR(34)&amp;", "&amp;CHAR(34)&amp;"lotId"&amp;CHAR(34)&amp;": "&amp;CHAR(34)&amp;SUBSTITUTE(CriteriTecnici!$C2775,CHAR(34),"'")&amp;CHAR(34)&amp;", "&amp;CHAR(34)&amp;"criterionId"&amp;CHAR(34)&amp;": "&amp;CHAR(34)&amp;SUBSTITUTE(CriteriTecnici!$D2775,CHAR(34),"'")&amp;CHAR(34)&amp;", "&amp;CHAR(34)&amp;"kind"&amp;CHAR(34)&amp;": "&amp;CHAR(34)&amp;SUBSTITUTE(CriteriTecnici!$F2775,CHAR(34),"'")&amp;CHAR(34)&amp;", "&amp;CHAR(34)&amp;"value"&amp;CHAR(34)&amp;": "&amp;SUBSTITUTE(TRIM(ROUND(IFERROR(CriteriTecnici!$N2775*1,IFERROR(NUMBERVALUE(CriteriTecnici!$N2775,".",","),IFERROR(NUMBERVALUE(CriteriTecnici!$N2775,",","."),0))),4)&amp;""),",",".")&amp;", "&amp;CHAR(34)&amp;"numerator"&amp;CHAR(34)&amp;": "&amp;SUBSTITUTE(TRIM(ROUND(IFERROR(CriteriTecnici!$K2775*1,IFERROR(NUMBERVALUE(CriteriTecnici!$K2775,".",","),IFERROR(NUMBERVALUE(CriteriTecnici!$K2775,",","."),0))),4)&amp;""),",",".")&amp;", "&amp;CHAR(34)&amp;"denominator"&amp;CHAR(34)&amp;": "&amp;SUBSTITUTE(TRIM(ROUND(IFERROR(CriteriTecnici!$L2775*1,IFERROR(NUMBERVALUE(CriteriTecnici!$L2775,".",","),IFERROR(NUMBERVALUE(CriteriTecnici!$L2775,",","."),0))),4)&amp;""),",",".")&amp;", "&amp;CHAR(34)&amp;"flag"&amp;CHAR(34)&amp;": "&amp;SUBSTITUTE(TRIM(ROUND(IFERROR(CriteriTecnici!$M2775*1,IFERROR(NUMBERVALUE(CriteriTecnici!$M2775,".",","),IFERROR(NUMBERVALUE(CriteriTecnici!$M2775,",","."),0))),4)&amp;""),",",".")&amp;", "&amp;CHAR(34)&amp;"rawScore"&amp;CHAR(34)&amp;": "&amp;SUBSTITUTE(TRIM(ROUND(IFERROR(CriteriTecnici!$O2775*1,IFERROR(NUMBERVALUE(CriteriTecnici!$O2775,".",","),IFERROR(NUMBERVALUE(CriteriTecnici!$O2775,",","."),0))),4)&amp;""),",",".")&amp;CHAR(125)&amp;IF(TRUE,",",""))</f>
        <v/>
      </c>
    </row>
    <row r="2996">
      <c r="A2996" s="38">
        <f>IF(CriteriTecnici!$A2776="","","    "&amp;CHAR(123)&amp;CHAR(34)&amp;"bidderId"&amp;CHAR(34)&amp;": "&amp;CHAR(34)&amp;SUBSTITUTE(CriteriTecnici!$A2776,CHAR(34),"'")&amp;CHAR(34)&amp;", "&amp;CHAR(34)&amp;"lotId"&amp;CHAR(34)&amp;": "&amp;CHAR(34)&amp;SUBSTITUTE(CriteriTecnici!$C2776,CHAR(34),"'")&amp;CHAR(34)&amp;", "&amp;CHAR(34)&amp;"criterionId"&amp;CHAR(34)&amp;": "&amp;CHAR(34)&amp;SUBSTITUTE(CriteriTecnici!$D2776,CHAR(34),"'")&amp;CHAR(34)&amp;", "&amp;CHAR(34)&amp;"kind"&amp;CHAR(34)&amp;": "&amp;CHAR(34)&amp;SUBSTITUTE(CriteriTecnici!$F2776,CHAR(34),"'")&amp;CHAR(34)&amp;", "&amp;CHAR(34)&amp;"value"&amp;CHAR(34)&amp;": "&amp;SUBSTITUTE(TRIM(ROUND(IFERROR(CriteriTecnici!$N2776*1,IFERROR(NUMBERVALUE(CriteriTecnici!$N2776,".",","),IFERROR(NUMBERVALUE(CriteriTecnici!$N2776,",","."),0))),4)&amp;""),",",".")&amp;", "&amp;CHAR(34)&amp;"numerator"&amp;CHAR(34)&amp;": "&amp;SUBSTITUTE(TRIM(ROUND(IFERROR(CriteriTecnici!$K2776*1,IFERROR(NUMBERVALUE(CriteriTecnici!$K2776,".",","),IFERROR(NUMBERVALUE(CriteriTecnici!$K2776,",","."),0))),4)&amp;""),",",".")&amp;", "&amp;CHAR(34)&amp;"denominator"&amp;CHAR(34)&amp;": "&amp;SUBSTITUTE(TRIM(ROUND(IFERROR(CriteriTecnici!$L2776*1,IFERROR(NUMBERVALUE(CriteriTecnici!$L2776,".",","),IFERROR(NUMBERVALUE(CriteriTecnici!$L2776,",","."),0))),4)&amp;""),",",".")&amp;", "&amp;CHAR(34)&amp;"flag"&amp;CHAR(34)&amp;": "&amp;SUBSTITUTE(TRIM(ROUND(IFERROR(CriteriTecnici!$M2776*1,IFERROR(NUMBERVALUE(CriteriTecnici!$M2776,".",","),IFERROR(NUMBERVALUE(CriteriTecnici!$M2776,",","."),0))),4)&amp;""),",",".")&amp;", "&amp;CHAR(34)&amp;"rawScore"&amp;CHAR(34)&amp;": "&amp;SUBSTITUTE(TRIM(ROUND(IFERROR(CriteriTecnici!$O2776*1,IFERROR(NUMBERVALUE(CriteriTecnici!$O2776,".",","),IFERROR(NUMBERVALUE(CriteriTecnici!$O2776,",","."),0))),4)&amp;""),",",".")&amp;CHAR(125)&amp;IF(TRUE,",",""))</f>
        <v/>
      </c>
    </row>
    <row r="2997">
      <c r="A2997" s="38">
        <f>IF(CriteriTecnici!$A2777="","","    "&amp;CHAR(123)&amp;CHAR(34)&amp;"bidderId"&amp;CHAR(34)&amp;": "&amp;CHAR(34)&amp;SUBSTITUTE(CriteriTecnici!$A2777,CHAR(34),"'")&amp;CHAR(34)&amp;", "&amp;CHAR(34)&amp;"lotId"&amp;CHAR(34)&amp;": "&amp;CHAR(34)&amp;SUBSTITUTE(CriteriTecnici!$C2777,CHAR(34),"'")&amp;CHAR(34)&amp;", "&amp;CHAR(34)&amp;"criterionId"&amp;CHAR(34)&amp;": "&amp;CHAR(34)&amp;SUBSTITUTE(CriteriTecnici!$D2777,CHAR(34),"'")&amp;CHAR(34)&amp;", "&amp;CHAR(34)&amp;"kind"&amp;CHAR(34)&amp;": "&amp;CHAR(34)&amp;SUBSTITUTE(CriteriTecnici!$F2777,CHAR(34),"'")&amp;CHAR(34)&amp;", "&amp;CHAR(34)&amp;"value"&amp;CHAR(34)&amp;": "&amp;SUBSTITUTE(TRIM(ROUND(IFERROR(CriteriTecnici!$N2777*1,IFERROR(NUMBERVALUE(CriteriTecnici!$N2777,".",","),IFERROR(NUMBERVALUE(CriteriTecnici!$N2777,",","."),0))),4)&amp;""),",",".")&amp;", "&amp;CHAR(34)&amp;"numerator"&amp;CHAR(34)&amp;": "&amp;SUBSTITUTE(TRIM(ROUND(IFERROR(CriteriTecnici!$K2777*1,IFERROR(NUMBERVALUE(CriteriTecnici!$K2777,".",","),IFERROR(NUMBERVALUE(CriteriTecnici!$K2777,",","."),0))),4)&amp;""),",",".")&amp;", "&amp;CHAR(34)&amp;"denominator"&amp;CHAR(34)&amp;": "&amp;SUBSTITUTE(TRIM(ROUND(IFERROR(CriteriTecnici!$L2777*1,IFERROR(NUMBERVALUE(CriteriTecnici!$L2777,".",","),IFERROR(NUMBERVALUE(CriteriTecnici!$L2777,",","."),0))),4)&amp;""),",",".")&amp;", "&amp;CHAR(34)&amp;"flag"&amp;CHAR(34)&amp;": "&amp;SUBSTITUTE(TRIM(ROUND(IFERROR(CriteriTecnici!$M2777*1,IFERROR(NUMBERVALUE(CriteriTecnici!$M2777,".",","),IFERROR(NUMBERVALUE(CriteriTecnici!$M2777,",","."),0))),4)&amp;""),",",".")&amp;", "&amp;CHAR(34)&amp;"rawScore"&amp;CHAR(34)&amp;": "&amp;SUBSTITUTE(TRIM(ROUND(IFERROR(CriteriTecnici!$O2777*1,IFERROR(NUMBERVALUE(CriteriTecnici!$O2777,".",","),IFERROR(NUMBERVALUE(CriteriTecnici!$O2777,",","."),0))),4)&amp;""),",",".")&amp;CHAR(125)&amp;IF(TRUE,",",""))</f>
        <v/>
      </c>
    </row>
    <row r="2998">
      <c r="A2998" s="38">
        <f>IF(CriteriTecnici!$A2778="","","    "&amp;CHAR(123)&amp;CHAR(34)&amp;"bidderId"&amp;CHAR(34)&amp;": "&amp;CHAR(34)&amp;SUBSTITUTE(CriteriTecnici!$A2778,CHAR(34),"'")&amp;CHAR(34)&amp;", "&amp;CHAR(34)&amp;"lotId"&amp;CHAR(34)&amp;": "&amp;CHAR(34)&amp;SUBSTITUTE(CriteriTecnici!$C2778,CHAR(34),"'")&amp;CHAR(34)&amp;", "&amp;CHAR(34)&amp;"criterionId"&amp;CHAR(34)&amp;": "&amp;CHAR(34)&amp;SUBSTITUTE(CriteriTecnici!$D2778,CHAR(34),"'")&amp;CHAR(34)&amp;", "&amp;CHAR(34)&amp;"kind"&amp;CHAR(34)&amp;": "&amp;CHAR(34)&amp;SUBSTITUTE(CriteriTecnici!$F2778,CHAR(34),"'")&amp;CHAR(34)&amp;", "&amp;CHAR(34)&amp;"value"&amp;CHAR(34)&amp;": "&amp;SUBSTITUTE(TRIM(ROUND(IFERROR(CriteriTecnici!$N2778*1,IFERROR(NUMBERVALUE(CriteriTecnici!$N2778,".",","),IFERROR(NUMBERVALUE(CriteriTecnici!$N2778,",","."),0))),4)&amp;""),",",".")&amp;", "&amp;CHAR(34)&amp;"numerator"&amp;CHAR(34)&amp;": "&amp;SUBSTITUTE(TRIM(ROUND(IFERROR(CriteriTecnici!$K2778*1,IFERROR(NUMBERVALUE(CriteriTecnici!$K2778,".",","),IFERROR(NUMBERVALUE(CriteriTecnici!$K2778,",","."),0))),4)&amp;""),",",".")&amp;", "&amp;CHAR(34)&amp;"denominator"&amp;CHAR(34)&amp;": "&amp;SUBSTITUTE(TRIM(ROUND(IFERROR(CriteriTecnici!$L2778*1,IFERROR(NUMBERVALUE(CriteriTecnici!$L2778,".",","),IFERROR(NUMBERVALUE(CriteriTecnici!$L2778,",","."),0))),4)&amp;""),",",".")&amp;", "&amp;CHAR(34)&amp;"flag"&amp;CHAR(34)&amp;": "&amp;SUBSTITUTE(TRIM(ROUND(IFERROR(CriteriTecnici!$M2778*1,IFERROR(NUMBERVALUE(CriteriTecnici!$M2778,".",","),IFERROR(NUMBERVALUE(CriteriTecnici!$M2778,",","."),0))),4)&amp;""),",",".")&amp;", "&amp;CHAR(34)&amp;"rawScore"&amp;CHAR(34)&amp;": "&amp;SUBSTITUTE(TRIM(ROUND(IFERROR(CriteriTecnici!$O2778*1,IFERROR(NUMBERVALUE(CriteriTecnici!$O2778,".",","),IFERROR(NUMBERVALUE(CriteriTecnici!$O2778,",","."),0))),4)&amp;""),",",".")&amp;CHAR(125)&amp;IF(TRUE,",",""))</f>
        <v/>
      </c>
    </row>
    <row r="2999">
      <c r="A2999" s="38">
        <f>IF(CriteriTecnici!$A2779="","","    "&amp;CHAR(123)&amp;CHAR(34)&amp;"bidderId"&amp;CHAR(34)&amp;": "&amp;CHAR(34)&amp;SUBSTITUTE(CriteriTecnici!$A2779,CHAR(34),"'")&amp;CHAR(34)&amp;", "&amp;CHAR(34)&amp;"lotId"&amp;CHAR(34)&amp;": "&amp;CHAR(34)&amp;SUBSTITUTE(CriteriTecnici!$C2779,CHAR(34),"'")&amp;CHAR(34)&amp;", "&amp;CHAR(34)&amp;"criterionId"&amp;CHAR(34)&amp;": "&amp;CHAR(34)&amp;SUBSTITUTE(CriteriTecnici!$D2779,CHAR(34),"'")&amp;CHAR(34)&amp;", "&amp;CHAR(34)&amp;"kind"&amp;CHAR(34)&amp;": "&amp;CHAR(34)&amp;SUBSTITUTE(CriteriTecnici!$F2779,CHAR(34),"'")&amp;CHAR(34)&amp;", "&amp;CHAR(34)&amp;"value"&amp;CHAR(34)&amp;": "&amp;SUBSTITUTE(TRIM(ROUND(IFERROR(CriteriTecnici!$N2779*1,IFERROR(NUMBERVALUE(CriteriTecnici!$N2779,".",","),IFERROR(NUMBERVALUE(CriteriTecnici!$N2779,",","."),0))),4)&amp;""),",",".")&amp;", "&amp;CHAR(34)&amp;"numerator"&amp;CHAR(34)&amp;": "&amp;SUBSTITUTE(TRIM(ROUND(IFERROR(CriteriTecnici!$K2779*1,IFERROR(NUMBERVALUE(CriteriTecnici!$K2779,".",","),IFERROR(NUMBERVALUE(CriteriTecnici!$K2779,",","."),0))),4)&amp;""),",",".")&amp;", "&amp;CHAR(34)&amp;"denominator"&amp;CHAR(34)&amp;": "&amp;SUBSTITUTE(TRIM(ROUND(IFERROR(CriteriTecnici!$L2779*1,IFERROR(NUMBERVALUE(CriteriTecnici!$L2779,".",","),IFERROR(NUMBERVALUE(CriteriTecnici!$L2779,",","."),0))),4)&amp;""),",",".")&amp;", "&amp;CHAR(34)&amp;"flag"&amp;CHAR(34)&amp;": "&amp;SUBSTITUTE(TRIM(ROUND(IFERROR(CriteriTecnici!$M2779*1,IFERROR(NUMBERVALUE(CriteriTecnici!$M2779,".",","),IFERROR(NUMBERVALUE(CriteriTecnici!$M2779,",","."),0))),4)&amp;""),",",".")&amp;", "&amp;CHAR(34)&amp;"rawScore"&amp;CHAR(34)&amp;": "&amp;SUBSTITUTE(TRIM(ROUND(IFERROR(CriteriTecnici!$O2779*1,IFERROR(NUMBERVALUE(CriteriTecnici!$O2779,".",","),IFERROR(NUMBERVALUE(CriteriTecnici!$O2779,",","."),0))),4)&amp;""),",",".")&amp;CHAR(125)&amp;IF(TRUE,",",""))</f>
        <v/>
      </c>
    </row>
    <row r="3000">
      <c r="A3000" s="38">
        <f>IF(CriteriTecnici!$A2780="","","    "&amp;CHAR(123)&amp;CHAR(34)&amp;"bidderId"&amp;CHAR(34)&amp;": "&amp;CHAR(34)&amp;SUBSTITUTE(CriteriTecnici!$A2780,CHAR(34),"'")&amp;CHAR(34)&amp;", "&amp;CHAR(34)&amp;"lotId"&amp;CHAR(34)&amp;": "&amp;CHAR(34)&amp;SUBSTITUTE(CriteriTecnici!$C2780,CHAR(34),"'")&amp;CHAR(34)&amp;", "&amp;CHAR(34)&amp;"criterionId"&amp;CHAR(34)&amp;": "&amp;CHAR(34)&amp;SUBSTITUTE(CriteriTecnici!$D2780,CHAR(34),"'")&amp;CHAR(34)&amp;", "&amp;CHAR(34)&amp;"kind"&amp;CHAR(34)&amp;": "&amp;CHAR(34)&amp;SUBSTITUTE(CriteriTecnici!$F2780,CHAR(34),"'")&amp;CHAR(34)&amp;", "&amp;CHAR(34)&amp;"value"&amp;CHAR(34)&amp;": "&amp;SUBSTITUTE(TRIM(ROUND(IFERROR(CriteriTecnici!$N2780*1,IFERROR(NUMBERVALUE(CriteriTecnici!$N2780,".",","),IFERROR(NUMBERVALUE(CriteriTecnici!$N2780,",","."),0))),4)&amp;""),",",".")&amp;", "&amp;CHAR(34)&amp;"numerator"&amp;CHAR(34)&amp;": "&amp;SUBSTITUTE(TRIM(ROUND(IFERROR(CriteriTecnici!$K2780*1,IFERROR(NUMBERVALUE(CriteriTecnici!$K2780,".",","),IFERROR(NUMBERVALUE(CriteriTecnici!$K2780,",","."),0))),4)&amp;""),",",".")&amp;", "&amp;CHAR(34)&amp;"denominator"&amp;CHAR(34)&amp;": "&amp;SUBSTITUTE(TRIM(ROUND(IFERROR(CriteriTecnici!$L2780*1,IFERROR(NUMBERVALUE(CriteriTecnici!$L2780,".",","),IFERROR(NUMBERVALUE(CriteriTecnici!$L2780,",","."),0))),4)&amp;""),",",".")&amp;", "&amp;CHAR(34)&amp;"flag"&amp;CHAR(34)&amp;": "&amp;SUBSTITUTE(TRIM(ROUND(IFERROR(CriteriTecnici!$M2780*1,IFERROR(NUMBERVALUE(CriteriTecnici!$M2780,".",","),IFERROR(NUMBERVALUE(CriteriTecnici!$M2780,",","."),0))),4)&amp;""),",",".")&amp;", "&amp;CHAR(34)&amp;"rawScore"&amp;CHAR(34)&amp;": "&amp;SUBSTITUTE(TRIM(ROUND(IFERROR(CriteriTecnici!$O2780*1,IFERROR(NUMBERVALUE(CriteriTecnici!$O2780,".",","),IFERROR(NUMBERVALUE(CriteriTecnici!$O2780,",","."),0))),4)&amp;""),",",".")&amp;CHAR(125)&amp;IF(TRUE,",",""))</f>
        <v/>
      </c>
    </row>
    <row r="3001">
      <c r="A3001" s="38">
        <f>IF(CriteriTecnici!$A2781="","","    "&amp;CHAR(123)&amp;CHAR(34)&amp;"bidderId"&amp;CHAR(34)&amp;": "&amp;CHAR(34)&amp;SUBSTITUTE(CriteriTecnici!$A2781,CHAR(34),"'")&amp;CHAR(34)&amp;", "&amp;CHAR(34)&amp;"lotId"&amp;CHAR(34)&amp;": "&amp;CHAR(34)&amp;SUBSTITUTE(CriteriTecnici!$C2781,CHAR(34),"'")&amp;CHAR(34)&amp;", "&amp;CHAR(34)&amp;"criterionId"&amp;CHAR(34)&amp;": "&amp;CHAR(34)&amp;SUBSTITUTE(CriteriTecnici!$D2781,CHAR(34),"'")&amp;CHAR(34)&amp;", "&amp;CHAR(34)&amp;"kind"&amp;CHAR(34)&amp;": "&amp;CHAR(34)&amp;SUBSTITUTE(CriteriTecnici!$F2781,CHAR(34),"'")&amp;CHAR(34)&amp;", "&amp;CHAR(34)&amp;"value"&amp;CHAR(34)&amp;": "&amp;SUBSTITUTE(TRIM(ROUND(IFERROR(CriteriTecnici!$N2781*1,IFERROR(NUMBERVALUE(CriteriTecnici!$N2781,".",","),IFERROR(NUMBERVALUE(CriteriTecnici!$N2781,",","."),0))),4)&amp;""),",",".")&amp;", "&amp;CHAR(34)&amp;"numerator"&amp;CHAR(34)&amp;": "&amp;SUBSTITUTE(TRIM(ROUND(IFERROR(CriteriTecnici!$K2781*1,IFERROR(NUMBERVALUE(CriteriTecnici!$K2781,".",","),IFERROR(NUMBERVALUE(CriteriTecnici!$K2781,",","."),0))),4)&amp;""),",",".")&amp;", "&amp;CHAR(34)&amp;"denominator"&amp;CHAR(34)&amp;": "&amp;SUBSTITUTE(TRIM(ROUND(IFERROR(CriteriTecnici!$L2781*1,IFERROR(NUMBERVALUE(CriteriTecnici!$L2781,".",","),IFERROR(NUMBERVALUE(CriteriTecnici!$L2781,",","."),0))),4)&amp;""),",",".")&amp;", "&amp;CHAR(34)&amp;"flag"&amp;CHAR(34)&amp;": "&amp;SUBSTITUTE(TRIM(ROUND(IFERROR(CriteriTecnici!$M2781*1,IFERROR(NUMBERVALUE(CriteriTecnici!$M2781,".",","),IFERROR(NUMBERVALUE(CriteriTecnici!$M2781,",","."),0))),4)&amp;""),",",".")&amp;", "&amp;CHAR(34)&amp;"rawScore"&amp;CHAR(34)&amp;": "&amp;SUBSTITUTE(TRIM(ROUND(IFERROR(CriteriTecnici!$O2781*1,IFERROR(NUMBERVALUE(CriteriTecnici!$O2781,".",","),IFERROR(NUMBERVALUE(CriteriTecnici!$O2781,",","."),0))),4)&amp;""),",",".")&amp;CHAR(125)&amp;IF(TRUE,",",""))</f>
        <v/>
      </c>
    </row>
    <row r="3002">
      <c r="A3002" s="38">
        <f>IF(CriteriTecnici!$A2782="","","    "&amp;CHAR(123)&amp;CHAR(34)&amp;"bidderId"&amp;CHAR(34)&amp;": "&amp;CHAR(34)&amp;SUBSTITUTE(CriteriTecnici!$A2782,CHAR(34),"'")&amp;CHAR(34)&amp;", "&amp;CHAR(34)&amp;"lotId"&amp;CHAR(34)&amp;": "&amp;CHAR(34)&amp;SUBSTITUTE(CriteriTecnici!$C2782,CHAR(34),"'")&amp;CHAR(34)&amp;", "&amp;CHAR(34)&amp;"criterionId"&amp;CHAR(34)&amp;": "&amp;CHAR(34)&amp;SUBSTITUTE(CriteriTecnici!$D2782,CHAR(34),"'")&amp;CHAR(34)&amp;", "&amp;CHAR(34)&amp;"kind"&amp;CHAR(34)&amp;": "&amp;CHAR(34)&amp;SUBSTITUTE(CriteriTecnici!$F2782,CHAR(34),"'")&amp;CHAR(34)&amp;", "&amp;CHAR(34)&amp;"value"&amp;CHAR(34)&amp;": "&amp;SUBSTITUTE(TRIM(ROUND(IFERROR(CriteriTecnici!$N2782*1,IFERROR(NUMBERVALUE(CriteriTecnici!$N2782,".",","),IFERROR(NUMBERVALUE(CriteriTecnici!$N2782,",","."),0))),4)&amp;""),",",".")&amp;", "&amp;CHAR(34)&amp;"numerator"&amp;CHAR(34)&amp;": "&amp;SUBSTITUTE(TRIM(ROUND(IFERROR(CriteriTecnici!$K2782*1,IFERROR(NUMBERVALUE(CriteriTecnici!$K2782,".",","),IFERROR(NUMBERVALUE(CriteriTecnici!$K2782,",","."),0))),4)&amp;""),",",".")&amp;", "&amp;CHAR(34)&amp;"denominator"&amp;CHAR(34)&amp;": "&amp;SUBSTITUTE(TRIM(ROUND(IFERROR(CriteriTecnici!$L2782*1,IFERROR(NUMBERVALUE(CriteriTecnici!$L2782,".",","),IFERROR(NUMBERVALUE(CriteriTecnici!$L2782,",","."),0))),4)&amp;""),",",".")&amp;", "&amp;CHAR(34)&amp;"flag"&amp;CHAR(34)&amp;": "&amp;SUBSTITUTE(TRIM(ROUND(IFERROR(CriteriTecnici!$M2782*1,IFERROR(NUMBERVALUE(CriteriTecnici!$M2782,".",","),IFERROR(NUMBERVALUE(CriteriTecnici!$M2782,",","."),0))),4)&amp;""),",",".")&amp;", "&amp;CHAR(34)&amp;"rawScore"&amp;CHAR(34)&amp;": "&amp;SUBSTITUTE(TRIM(ROUND(IFERROR(CriteriTecnici!$O2782*1,IFERROR(NUMBERVALUE(CriteriTecnici!$O2782,".",","),IFERROR(NUMBERVALUE(CriteriTecnici!$O2782,",","."),0))),4)&amp;""),",",".")&amp;CHAR(125)&amp;IF(TRUE,",",""))</f>
        <v/>
      </c>
    </row>
    <row r="3003">
      <c r="A3003" s="38">
        <f>IF(CriteriTecnici!$A2783="","","    "&amp;CHAR(123)&amp;CHAR(34)&amp;"bidderId"&amp;CHAR(34)&amp;": "&amp;CHAR(34)&amp;SUBSTITUTE(CriteriTecnici!$A2783,CHAR(34),"'")&amp;CHAR(34)&amp;", "&amp;CHAR(34)&amp;"lotId"&amp;CHAR(34)&amp;": "&amp;CHAR(34)&amp;SUBSTITUTE(CriteriTecnici!$C2783,CHAR(34),"'")&amp;CHAR(34)&amp;", "&amp;CHAR(34)&amp;"criterionId"&amp;CHAR(34)&amp;": "&amp;CHAR(34)&amp;SUBSTITUTE(CriteriTecnici!$D2783,CHAR(34),"'")&amp;CHAR(34)&amp;", "&amp;CHAR(34)&amp;"kind"&amp;CHAR(34)&amp;": "&amp;CHAR(34)&amp;SUBSTITUTE(CriteriTecnici!$F2783,CHAR(34),"'")&amp;CHAR(34)&amp;", "&amp;CHAR(34)&amp;"value"&amp;CHAR(34)&amp;": "&amp;SUBSTITUTE(TRIM(ROUND(IFERROR(CriteriTecnici!$N2783*1,IFERROR(NUMBERVALUE(CriteriTecnici!$N2783,".",","),IFERROR(NUMBERVALUE(CriteriTecnici!$N2783,",","."),0))),4)&amp;""),",",".")&amp;", "&amp;CHAR(34)&amp;"numerator"&amp;CHAR(34)&amp;": "&amp;SUBSTITUTE(TRIM(ROUND(IFERROR(CriteriTecnici!$K2783*1,IFERROR(NUMBERVALUE(CriteriTecnici!$K2783,".",","),IFERROR(NUMBERVALUE(CriteriTecnici!$K2783,",","."),0))),4)&amp;""),",",".")&amp;", "&amp;CHAR(34)&amp;"denominator"&amp;CHAR(34)&amp;": "&amp;SUBSTITUTE(TRIM(ROUND(IFERROR(CriteriTecnici!$L2783*1,IFERROR(NUMBERVALUE(CriteriTecnici!$L2783,".",","),IFERROR(NUMBERVALUE(CriteriTecnici!$L2783,",","."),0))),4)&amp;""),",",".")&amp;", "&amp;CHAR(34)&amp;"flag"&amp;CHAR(34)&amp;": "&amp;SUBSTITUTE(TRIM(ROUND(IFERROR(CriteriTecnici!$M2783*1,IFERROR(NUMBERVALUE(CriteriTecnici!$M2783,".",","),IFERROR(NUMBERVALUE(CriteriTecnici!$M2783,",","."),0))),4)&amp;""),",",".")&amp;", "&amp;CHAR(34)&amp;"rawScore"&amp;CHAR(34)&amp;": "&amp;SUBSTITUTE(TRIM(ROUND(IFERROR(CriteriTecnici!$O2783*1,IFERROR(NUMBERVALUE(CriteriTecnici!$O2783,".",","),IFERROR(NUMBERVALUE(CriteriTecnici!$O2783,",","."),0))),4)&amp;""),",",".")&amp;CHAR(125)&amp;IF(TRUE,",",""))</f>
        <v/>
      </c>
    </row>
    <row r="3004">
      <c r="A3004" s="38">
        <f>IF(CriteriTecnici!$A2784="","","    "&amp;CHAR(123)&amp;CHAR(34)&amp;"bidderId"&amp;CHAR(34)&amp;": "&amp;CHAR(34)&amp;SUBSTITUTE(CriteriTecnici!$A2784,CHAR(34),"'")&amp;CHAR(34)&amp;", "&amp;CHAR(34)&amp;"lotId"&amp;CHAR(34)&amp;": "&amp;CHAR(34)&amp;SUBSTITUTE(CriteriTecnici!$C2784,CHAR(34),"'")&amp;CHAR(34)&amp;", "&amp;CHAR(34)&amp;"criterionId"&amp;CHAR(34)&amp;": "&amp;CHAR(34)&amp;SUBSTITUTE(CriteriTecnici!$D2784,CHAR(34),"'")&amp;CHAR(34)&amp;", "&amp;CHAR(34)&amp;"kind"&amp;CHAR(34)&amp;": "&amp;CHAR(34)&amp;SUBSTITUTE(CriteriTecnici!$F2784,CHAR(34),"'")&amp;CHAR(34)&amp;", "&amp;CHAR(34)&amp;"value"&amp;CHAR(34)&amp;": "&amp;SUBSTITUTE(TRIM(ROUND(IFERROR(CriteriTecnici!$N2784*1,IFERROR(NUMBERVALUE(CriteriTecnici!$N2784,".",","),IFERROR(NUMBERVALUE(CriteriTecnici!$N2784,",","."),0))),4)&amp;""),",",".")&amp;", "&amp;CHAR(34)&amp;"numerator"&amp;CHAR(34)&amp;": "&amp;SUBSTITUTE(TRIM(ROUND(IFERROR(CriteriTecnici!$K2784*1,IFERROR(NUMBERVALUE(CriteriTecnici!$K2784,".",","),IFERROR(NUMBERVALUE(CriteriTecnici!$K2784,",","."),0))),4)&amp;""),",",".")&amp;", "&amp;CHAR(34)&amp;"denominator"&amp;CHAR(34)&amp;": "&amp;SUBSTITUTE(TRIM(ROUND(IFERROR(CriteriTecnici!$L2784*1,IFERROR(NUMBERVALUE(CriteriTecnici!$L2784,".",","),IFERROR(NUMBERVALUE(CriteriTecnici!$L2784,",","."),0))),4)&amp;""),",",".")&amp;", "&amp;CHAR(34)&amp;"flag"&amp;CHAR(34)&amp;": "&amp;SUBSTITUTE(TRIM(ROUND(IFERROR(CriteriTecnici!$M2784*1,IFERROR(NUMBERVALUE(CriteriTecnici!$M2784,".",","),IFERROR(NUMBERVALUE(CriteriTecnici!$M2784,",","."),0))),4)&amp;""),",",".")&amp;", "&amp;CHAR(34)&amp;"rawScore"&amp;CHAR(34)&amp;": "&amp;SUBSTITUTE(TRIM(ROUND(IFERROR(CriteriTecnici!$O2784*1,IFERROR(NUMBERVALUE(CriteriTecnici!$O2784,".",","),IFERROR(NUMBERVALUE(CriteriTecnici!$O2784,",","."),0))),4)&amp;""),",",".")&amp;CHAR(125)&amp;IF(TRUE,",",""))</f>
        <v/>
      </c>
    </row>
    <row r="3005">
      <c r="A3005" s="38">
        <f>IF(CriteriTecnici!$A2785="","","    "&amp;CHAR(123)&amp;CHAR(34)&amp;"bidderId"&amp;CHAR(34)&amp;": "&amp;CHAR(34)&amp;SUBSTITUTE(CriteriTecnici!$A2785,CHAR(34),"'")&amp;CHAR(34)&amp;", "&amp;CHAR(34)&amp;"lotId"&amp;CHAR(34)&amp;": "&amp;CHAR(34)&amp;SUBSTITUTE(CriteriTecnici!$C2785,CHAR(34),"'")&amp;CHAR(34)&amp;", "&amp;CHAR(34)&amp;"criterionId"&amp;CHAR(34)&amp;": "&amp;CHAR(34)&amp;SUBSTITUTE(CriteriTecnici!$D2785,CHAR(34),"'")&amp;CHAR(34)&amp;", "&amp;CHAR(34)&amp;"kind"&amp;CHAR(34)&amp;": "&amp;CHAR(34)&amp;SUBSTITUTE(CriteriTecnici!$F2785,CHAR(34),"'")&amp;CHAR(34)&amp;", "&amp;CHAR(34)&amp;"value"&amp;CHAR(34)&amp;": "&amp;SUBSTITUTE(TRIM(ROUND(IFERROR(CriteriTecnici!$N2785*1,IFERROR(NUMBERVALUE(CriteriTecnici!$N2785,".",","),IFERROR(NUMBERVALUE(CriteriTecnici!$N2785,",","."),0))),4)&amp;""),",",".")&amp;", "&amp;CHAR(34)&amp;"numerator"&amp;CHAR(34)&amp;": "&amp;SUBSTITUTE(TRIM(ROUND(IFERROR(CriteriTecnici!$K2785*1,IFERROR(NUMBERVALUE(CriteriTecnici!$K2785,".",","),IFERROR(NUMBERVALUE(CriteriTecnici!$K2785,",","."),0))),4)&amp;""),",",".")&amp;", "&amp;CHAR(34)&amp;"denominator"&amp;CHAR(34)&amp;": "&amp;SUBSTITUTE(TRIM(ROUND(IFERROR(CriteriTecnici!$L2785*1,IFERROR(NUMBERVALUE(CriteriTecnici!$L2785,".",","),IFERROR(NUMBERVALUE(CriteriTecnici!$L2785,",","."),0))),4)&amp;""),",",".")&amp;", "&amp;CHAR(34)&amp;"flag"&amp;CHAR(34)&amp;": "&amp;SUBSTITUTE(TRIM(ROUND(IFERROR(CriteriTecnici!$M2785*1,IFERROR(NUMBERVALUE(CriteriTecnici!$M2785,".",","),IFERROR(NUMBERVALUE(CriteriTecnici!$M2785,",","."),0))),4)&amp;""),",",".")&amp;", "&amp;CHAR(34)&amp;"rawScore"&amp;CHAR(34)&amp;": "&amp;SUBSTITUTE(TRIM(ROUND(IFERROR(CriteriTecnici!$O2785*1,IFERROR(NUMBERVALUE(CriteriTecnici!$O2785,".",","),IFERROR(NUMBERVALUE(CriteriTecnici!$O2785,",","."),0))),4)&amp;""),",",".")&amp;CHAR(125)&amp;IF(TRUE,",",""))</f>
        <v/>
      </c>
    </row>
    <row r="3006">
      <c r="A3006" s="38">
        <f>IF(CriteriTecnici!$A2786="","","    "&amp;CHAR(123)&amp;CHAR(34)&amp;"bidderId"&amp;CHAR(34)&amp;": "&amp;CHAR(34)&amp;SUBSTITUTE(CriteriTecnici!$A2786,CHAR(34),"'")&amp;CHAR(34)&amp;", "&amp;CHAR(34)&amp;"lotId"&amp;CHAR(34)&amp;": "&amp;CHAR(34)&amp;SUBSTITUTE(CriteriTecnici!$C2786,CHAR(34),"'")&amp;CHAR(34)&amp;", "&amp;CHAR(34)&amp;"criterionId"&amp;CHAR(34)&amp;": "&amp;CHAR(34)&amp;SUBSTITUTE(CriteriTecnici!$D2786,CHAR(34),"'")&amp;CHAR(34)&amp;", "&amp;CHAR(34)&amp;"kind"&amp;CHAR(34)&amp;": "&amp;CHAR(34)&amp;SUBSTITUTE(CriteriTecnici!$F2786,CHAR(34),"'")&amp;CHAR(34)&amp;", "&amp;CHAR(34)&amp;"value"&amp;CHAR(34)&amp;": "&amp;SUBSTITUTE(TRIM(ROUND(IFERROR(CriteriTecnici!$N2786*1,IFERROR(NUMBERVALUE(CriteriTecnici!$N2786,".",","),IFERROR(NUMBERVALUE(CriteriTecnici!$N2786,",","."),0))),4)&amp;""),",",".")&amp;", "&amp;CHAR(34)&amp;"numerator"&amp;CHAR(34)&amp;": "&amp;SUBSTITUTE(TRIM(ROUND(IFERROR(CriteriTecnici!$K2786*1,IFERROR(NUMBERVALUE(CriteriTecnici!$K2786,".",","),IFERROR(NUMBERVALUE(CriteriTecnici!$K2786,",","."),0))),4)&amp;""),",",".")&amp;", "&amp;CHAR(34)&amp;"denominator"&amp;CHAR(34)&amp;": "&amp;SUBSTITUTE(TRIM(ROUND(IFERROR(CriteriTecnici!$L2786*1,IFERROR(NUMBERVALUE(CriteriTecnici!$L2786,".",","),IFERROR(NUMBERVALUE(CriteriTecnici!$L2786,",","."),0))),4)&amp;""),",",".")&amp;", "&amp;CHAR(34)&amp;"flag"&amp;CHAR(34)&amp;": "&amp;SUBSTITUTE(TRIM(ROUND(IFERROR(CriteriTecnici!$M2786*1,IFERROR(NUMBERVALUE(CriteriTecnici!$M2786,".",","),IFERROR(NUMBERVALUE(CriteriTecnici!$M2786,",","."),0))),4)&amp;""),",",".")&amp;", "&amp;CHAR(34)&amp;"rawScore"&amp;CHAR(34)&amp;": "&amp;SUBSTITUTE(TRIM(ROUND(IFERROR(CriteriTecnici!$O2786*1,IFERROR(NUMBERVALUE(CriteriTecnici!$O2786,".",","),IFERROR(NUMBERVALUE(CriteriTecnici!$O2786,",","."),0))),4)&amp;""),",",".")&amp;CHAR(125)&amp;IF(TRUE,",",""))</f>
        <v/>
      </c>
    </row>
    <row r="3007">
      <c r="A3007" s="38">
        <f>IF(CriteriTecnici!$A2787="","","    "&amp;CHAR(123)&amp;CHAR(34)&amp;"bidderId"&amp;CHAR(34)&amp;": "&amp;CHAR(34)&amp;SUBSTITUTE(CriteriTecnici!$A2787,CHAR(34),"'")&amp;CHAR(34)&amp;", "&amp;CHAR(34)&amp;"lotId"&amp;CHAR(34)&amp;": "&amp;CHAR(34)&amp;SUBSTITUTE(CriteriTecnici!$C2787,CHAR(34),"'")&amp;CHAR(34)&amp;", "&amp;CHAR(34)&amp;"criterionId"&amp;CHAR(34)&amp;": "&amp;CHAR(34)&amp;SUBSTITUTE(CriteriTecnici!$D2787,CHAR(34),"'")&amp;CHAR(34)&amp;", "&amp;CHAR(34)&amp;"kind"&amp;CHAR(34)&amp;": "&amp;CHAR(34)&amp;SUBSTITUTE(CriteriTecnici!$F2787,CHAR(34),"'")&amp;CHAR(34)&amp;", "&amp;CHAR(34)&amp;"value"&amp;CHAR(34)&amp;": "&amp;SUBSTITUTE(TRIM(ROUND(IFERROR(CriteriTecnici!$N2787*1,IFERROR(NUMBERVALUE(CriteriTecnici!$N2787,".",","),IFERROR(NUMBERVALUE(CriteriTecnici!$N2787,",","."),0))),4)&amp;""),",",".")&amp;", "&amp;CHAR(34)&amp;"numerator"&amp;CHAR(34)&amp;": "&amp;SUBSTITUTE(TRIM(ROUND(IFERROR(CriteriTecnici!$K2787*1,IFERROR(NUMBERVALUE(CriteriTecnici!$K2787,".",","),IFERROR(NUMBERVALUE(CriteriTecnici!$K2787,",","."),0))),4)&amp;""),",",".")&amp;", "&amp;CHAR(34)&amp;"denominator"&amp;CHAR(34)&amp;": "&amp;SUBSTITUTE(TRIM(ROUND(IFERROR(CriteriTecnici!$L2787*1,IFERROR(NUMBERVALUE(CriteriTecnici!$L2787,".",","),IFERROR(NUMBERVALUE(CriteriTecnici!$L2787,",","."),0))),4)&amp;""),",",".")&amp;", "&amp;CHAR(34)&amp;"flag"&amp;CHAR(34)&amp;": "&amp;SUBSTITUTE(TRIM(ROUND(IFERROR(CriteriTecnici!$M2787*1,IFERROR(NUMBERVALUE(CriteriTecnici!$M2787,".",","),IFERROR(NUMBERVALUE(CriteriTecnici!$M2787,",","."),0))),4)&amp;""),",",".")&amp;", "&amp;CHAR(34)&amp;"rawScore"&amp;CHAR(34)&amp;": "&amp;SUBSTITUTE(TRIM(ROUND(IFERROR(CriteriTecnici!$O2787*1,IFERROR(NUMBERVALUE(CriteriTecnici!$O2787,".",","),IFERROR(NUMBERVALUE(CriteriTecnici!$O2787,",","."),0))),4)&amp;""),",",".")&amp;CHAR(125)&amp;IF(TRUE,",",""))</f>
        <v/>
      </c>
    </row>
    <row r="3008">
      <c r="A3008" s="38">
        <f>IF(CriteriTecnici!$A2788="","","    "&amp;CHAR(123)&amp;CHAR(34)&amp;"bidderId"&amp;CHAR(34)&amp;": "&amp;CHAR(34)&amp;SUBSTITUTE(CriteriTecnici!$A2788,CHAR(34),"'")&amp;CHAR(34)&amp;", "&amp;CHAR(34)&amp;"lotId"&amp;CHAR(34)&amp;": "&amp;CHAR(34)&amp;SUBSTITUTE(CriteriTecnici!$C2788,CHAR(34),"'")&amp;CHAR(34)&amp;", "&amp;CHAR(34)&amp;"criterionId"&amp;CHAR(34)&amp;": "&amp;CHAR(34)&amp;SUBSTITUTE(CriteriTecnici!$D2788,CHAR(34),"'")&amp;CHAR(34)&amp;", "&amp;CHAR(34)&amp;"kind"&amp;CHAR(34)&amp;": "&amp;CHAR(34)&amp;SUBSTITUTE(CriteriTecnici!$F2788,CHAR(34),"'")&amp;CHAR(34)&amp;", "&amp;CHAR(34)&amp;"value"&amp;CHAR(34)&amp;": "&amp;SUBSTITUTE(TRIM(ROUND(IFERROR(CriteriTecnici!$N2788*1,IFERROR(NUMBERVALUE(CriteriTecnici!$N2788,".",","),IFERROR(NUMBERVALUE(CriteriTecnici!$N2788,",","."),0))),4)&amp;""),",",".")&amp;", "&amp;CHAR(34)&amp;"numerator"&amp;CHAR(34)&amp;": "&amp;SUBSTITUTE(TRIM(ROUND(IFERROR(CriteriTecnici!$K2788*1,IFERROR(NUMBERVALUE(CriteriTecnici!$K2788,".",","),IFERROR(NUMBERVALUE(CriteriTecnici!$K2788,",","."),0))),4)&amp;""),",",".")&amp;", "&amp;CHAR(34)&amp;"denominator"&amp;CHAR(34)&amp;": "&amp;SUBSTITUTE(TRIM(ROUND(IFERROR(CriteriTecnici!$L2788*1,IFERROR(NUMBERVALUE(CriteriTecnici!$L2788,".",","),IFERROR(NUMBERVALUE(CriteriTecnici!$L2788,",","."),0))),4)&amp;""),",",".")&amp;", "&amp;CHAR(34)&amp;"flag"&amp;CHAR(34)&amp;": "&amp;SUBSTITUTE(TRIM(ROUND(IFERROR(CriteriTecnici!$M2788*1,IFERROR(NUMBERVALUE(CriteriTecnici!$M2788,".",","),IFERROR(NUMBERVALUE(CriteriTecnici!$M2788,",","."),0))),4)&amp;""),",",".")&amp;", "&amp;CHAR(34)&amp;"rawScore"&amp;CHAR(34)&amp;": "&amp;SUBSTITUTE(TRIM(ROUND(IFERROR(CriteriTecnici!$O2788*1,IFERROR(NUMBERVALUE(CriteriTecnici!$O2788,".",","),IFERROR(NUMBERVALUE(CriteriTecnici!$O2788,",","."),0))),4)&amp;""),",",".")&amp;CHAR(125)&amp;IF(TRUE,",",""))</f>
        <v/>
      </c>
    </row>
    <row r="3009">
      <c r="A3009" s="38">
        <f>IF(CriteriTecnici!$A2789="","","    "&amp;CHAR(123)&amp;CHAR(34)&amp;"bidderId"&amp;CHAR(34)&amp;": "&amp;CHAR(34)&amp;SUBSTITUTE(CriteriTecnici!$A2789,CHAR(34),"'")&amp;CHAR(34)&amp;", "&amp;CHAR(34)&amp;"lotId"&amp;CHAR(34)&amp;": "&amp;CHAR(34)&amp;SUBSTITUTE(CriteriTecnici!$C2789,CHAR(34),"'")&amp;CHAR(34)&amp;", "&amp;CHAR(34)&amp;"criterionId"&amp;CHAR(34)&amp;": "&amp;CHAR(34)&amp;SUBSTITUTE(CriteriTecnici!$D2789,CHAR(34),"'")&amp;CHAR(34)&amp;", "&amp;CHAR(34)&amp;"kind"&amp;CHAR(34)&amp;": "&amp;CHAR(34)&amp;SUBSTITUTE(CriteriTecnici!$F2789,CHAR(34),"'")&amp;CHAR(34)&amp;", "&amp;CHAR(34)&amp;"value"&amp;CHAR(34)&amp;": "&amp;SUBSTITUTE(TRIM(ROUND(IFERROR(CriteriTecnici!$N2789*1,IFERROR(NUMBERVALUE(CriteriTecnici!$N2789,".",","),IFERROR(NUMBERVALUE(CriteriTecnici!$N2789,",","."),0))),4)&amp;""),",",".")&amp;", "&amp;CHAR(34)&amp;"numerator"&amp;CHAR(34)&amp;": "&amp;SUBSTITUTE(TRIM(ROUND(IFERROR(CriteriTecnici!$K2789*1,IFERROR(NUMBERVALUE(CriteriTecnici!$K2789,".",","),IFERROR(NUMBERVALUE(CriteriTecnici!$K2789,",","."),0))),4)&amp;""),",",".")&amp;", "&amp;CHAR(34)&amp;"denominator"&amp;CHAR(34)&amp;": "&amp;SUBSTITUTE(TRIM(ROUND(IFERROR(CriteriTecnici!$L2789*1,IFERROR(NUMBERVALUE(CriteriTecnici!$L2789,".",","),IFERROR(NUMBERVALUE(CriteriTecnici!$L2789,",","."),0))),4)&amp;""),",",".")&amp;", "&amp;CHAR(34)&amp;"flag"&amp;CHAR(34)&amp;": "&amp;SUBSTITUTE(TRIM(ROUND(IFERROR(CriteriTecnici!$M2789*1,IFERROR(NUMBERVALUE(CriteriTecnici!$M2789,".",","),IFERROR(NUMBERVALUE(CriteriTecnici!$M2789,",","."),0))),4)&amp;""),",",".")&amp;", "&amp;CHAR(34)&amp;"rawScore"&amp;CHAR(34)&amp;": "&amp;SUBSTITUTE(TRIM(ROUND(IFERROR(CriteriTecnici!$O2789*1,IFERROR(NUMBERVALUE(CriteriTecnici!$O2789,".",","),IFERROR(NUMBERVALUE(CriteriTecnici!$O2789,",","."),0))),4)&amp;""),",",".")&amp;CHAR(125)&amp;IF(TRUE,",",""))</f>
        <v/>
      </c>
    </row>
    <row r="3010">
      <c r="A3010" s="38">
        <f>IF(CriteriTecnici!$A2790="","","    "&amp;CHAR(123)&amp;CHAR(34)&amp;"bidderId"&amp;CHAR(34)&amp;": "&amp;CHAR(34)&amp;SUBSTITUTE(CriteriTecnici!$A2790,CHAR(34),"'")&amp;CHAR(34)&amp;", "&amp;CHAR(34)&amp;"lotId"&amp;CHAR(34)&amp;": "&amp;CHAR(34)&amp;SUBSTITUTE(CriteriTecnici!$C2790,CHAR(34),"'")&amp;CHAR(34)&amp;", "&amp;CHAR(34)&amp;"criterionId"&amp;CHAR(34)&amp;": "&amp;CHAR(34)&amp;SUBSTITUTE(CriteriTecnici!$D2790,CHAR(34),"'")&amp;CHAR(34)&amp;", "&amp;CHAR(34)&amp;"kind"&amp;CHAR(34)&amp;": "&amp;CHAR(34)&amp;SUBSTITUTE(CriteriTecnici!$F2790,CHAR(34),"'")&amp;CHAR(34)&amp;", "&amp;CHAR(34)&amp;"value"&amp;CHAR(34)&amp;": "&amp;SUBSTITUTE(TRIM(ROUND(IFERROR(CriteriTecnici!$N2790*1,IFERROR(NUMBERVALUE(CriteriTecnici!$N2790,".",","),IFERROR(NUMBERVALUE(CriteriTecnici!$N2790,",","."),0))),4)&amp;""),",",".")&amp;", "&amp;CHAR(34)&amp;"numerator"&amp;CHAR(34)&amp;": "&amp;SUBSTITUTE(TRIM(ROUND(IFERROR(CriteriTecnici!$K2790*1,IFERROR(NUMBERVALUE(CriteriTecnici!$K2790,".",","),IFERROR(NUMBERVALUE(CriteriTecnici!$K2790,",","."),0))),4)&amp;""),",",".")&amp;", "&amp;CHAR(34)&amp;"denominator"&amp;CHAR(34)&amp;": "&amp;SUBSTITUTE(TRIM(ROUND(IFERROR(CriteriTecnici!$L2790*1,IFERROR(NUMBERVALUE(CriteriTecnici!$L2790,".",","),IFERROR(NUMBERVALUE(CriteriTecnici!$L2790,",","."),0))),4)&amp;""),",",".")&amp;", "&amp;CHAR(34)&amp;"flag"&amp;CHAR(34)&amp;": "&amp;SUBSTITUTE(TRIM(ROUND(IFERROR(CriteriTecnici!$M2790*1,IFERROR(NUMBERVALUE(CriteriTecnici!$M2790,".",","),IFERROR(NUMBERVALUE(CriteriTecnici!$M2790,",","."),0))),4)&amp;""),",",".")&amp;", "&amp;CHAR(34)&amp;"rawScore"&amp;CHAR(34)&amp;": "&amp;SUBSTITUTE(TRIM(ROUND(IFERROR(CriteriTecnici!$O2790*1,IFERROR(NUMBERVALUE(CriteriTecnici!$O2790,".",","),IFERROR(NUMBERVALUE(CriteriTecnici!$O2790,",","."),0))),4)&amp;""),",",".")&amp;CHAR(125)&amp;IF(TRUE,",",""))</f>
        <v/>
      </c>
    </row>
    <row r="3011">
      <c r="A3011" s="38">
        <f>IF(CriteriTecnici!$A2791="","","    "&amp;CHAR(123)&amp;CHAR(34)&amp;"bidderId"&amp;CHAR(34)&amp;": "&amp;CHAR(34)&amp;SUBSTITUTE(CriteriTecnici!$A2791,CHAR(34),"'")&amp;CHAR(34)&amp;", "&amp;CHAR(34)&amp;"lotId"&amp;CHAR(34)&amp;": "&amp;CHAR(34)&amp;SUBSTITUTE(CriteriTecnici!$C2791,CHAR(34),"'")&amp;CHAR(34)&amp;", "&amp;CHAR(34)&amp;"criterionId"&amp;CHAR(34)&amp;": "&amp;CHAR(34)&amp;SUBSTITUTE(CriteriTecnici!$D2791,CHAR(34),"'")&amp;CHAR(34)&amp;", "&amp;CHAR(34)&amp;"kind"&amp;CHAR(34)&amp;": "&amp;CHAR(34)&amp;SUBSTITUTE(CriteriTecnici!$F2791,CHAR(34),"'")&amp;CHAR(34)&amp;", "&amp;CHAR(34)&amp;"value"&amp;CHAR(34)&amp;": "&amp;SUBSTITUTE(TRIM(ROUND(IFERROR(CriteriTecnici!$N2791*1,IFERROR(NUMBERVALUE(CriteriTecnici!$N2791,".",","),IFERROR(NUMBERVALUE(CriteriTecnici!$N2791,",","."),0))),4)&amp;""),",",".")&amp;", "&amp;CHAR(34)&amp;"numerator"&amp;CHAR(34)&amp;": "&amp;SUBSTITUTE(TRIM(ROUND(IFERROR(CriteriTecnici!$K2791*1,IFERROR(NUMBERVALUE(CriteriTecnici!$K2791,".",","),IFERROR(NUMBERVALUE(CriteriTecnici!$K2791,",","."),0))),4)&amp;""),",",".")&amp;", "&amp;CHAR(34)&amp;"denominator"&amp;CHAR(34)&amp;": "&amp;SUBSTITUTE(TRIM(ROUND(IFERROR(CriteriTecnici!$L2791*1,IFERROR(NUMBERVALUE(CriteriTecnici!$L2791,".",","),IFERROR(NUMBERVALUE(CriteriTecnici!$L2791,",","."),0))),4)&amp;""),",",".")&amp;", "&amp;CHAR(34)&amp;"flag"&amp;CHAR(34)&amp;": "&amp;SUBSTITUTE(TRIM(ROUND(IFERROR(CriteriTecnici!$M2791*1,IFERROR(NUMBERVALUE(CriteriTecnici!$M2791,".",","),IFERROR(NUMBERVALUE(CriteriTecnici!$M2791,",","."),0))),4)&amp;""),",",".")&amp;", "&amp;CHAR(34)&amp;"rawScore"&amp;CHAR(34)&amp;": "&amp;SUBSTITUTE(TRIM(ROUND(IFERROR(CriteriTecnici!$O2791*1,IFERROR(NUMBERVALUE(CriteriTecnici!$O2791,".",","),IFERROR(NUMBERVALUE(CriteriTecnici!$O2791,",","."),0))),4)&amp;""),",",".")&amp;CHAR(125)&amp;IF(TRUE,",",""))</f>
        <v/>
      </c>
    </row>
    <row r="3012">
      <c r="A3012" s="38">
        <f>IF(CriteriTecnici!$A2792="","","    "&amp;CHAR(123)&amp;CHAR(34)&amp;"bidderId"&amp;CHAR(34)&amp;": "&amp;CHAR(34)&amp;SUBSTITUTE(CriteriTecnici!$A2792,CHAR(34),"'")&amp;CHAR(34)&amp;", "&amp;CHAR(34)&amp;"lotId"&amp;CHAR(34)&amp;": "&amp;CHAR(34)&amp;SUBSTITUTE(CriteriTecnici!$C2792,CHAR(34),"'")&amp;CHAR(34)&amp;", "&amp;CHAR(34)&amp;"criterionId"&amp;CHAR(34)&amp;": "&amp;CHAR(34)&amp;SUBSTITUTE(CriteriTecnici!$D2792,CHAR(34),"'")&amp;CHAR(34)&amp;", "&amp;CHAR(34)&amp;"kind"&amp;CHAR(34)&amp;": "&amp;CHAR(34)&amp;SUBSTITUTE(CriteriTecnici!$F2792,CHAR(34),"'")&amp;CHAR(34)&amp;", "&amp;CHAR(34)&amp;"value"&amp;CHAR(34)&amp;": "&amp;SUBSTITUTE(TRIM(ROUND(IFERROR(CriteriTecnici!$N2792*1,IFERROR(NUMBERVALUE(CriteriTecnici!$N2792,".",","),IFERROR(NUMBERVALUE(CriteriTecnici!$N2792,",","."),0))),4)&amp;""),",",".")&amp;", "&amp;CHAR(34)&amp;"numerator"&amp;CHAR(34)&amp;": "&amp;SUBSTITUTE(TRIM(ROUND(IFERROR(CriteriTecnici!$K2792*1,IFERROR(NUMBERVALUE(CriteriTecnici!$K2792,".",","),IFERROR(NUMBERVALUE(CriteriTecnici!$K2792,",","."),0))),4)&amp;""),",",".")&amp;", "&amp;CHAR(34)&amp;"denominator"&amp;CHAR(34)&amp;": "&amp;SUBSTITUTE(TRIM(ROUND(IFERROR(CriteriTecnici!$L2792*1,IFERROR(NUMBERVALUE(CriteriTecnici!$L2792,".",","),IFERROR(NUMBERVALUE(CriteriTecnici!$L2792,",","."),0))),4)&amp;""),",",".")&amp;", "&amp;CHAR(34)&amp;"flag"&amp;CHAR(34)&amp;": "&amp;SUBSTITUTE(TRIM(ROUND(IFERROR(CriteriTecnici!$M2792*1,IFERROR(NUMBERVALUE(CriteriTecnici!$M2792,".",","),IFERROR(NUMBERVALUE(CriteriTecnici!$M2792,",","."),0))),4)&amp;""),",",".")&amp;", "&amp;CHAR(34)&amp;"rawScore"&amp;CHAR(34)&amp;": "&amp;SUBSTITUTE(TRIM(ROUND(IFERROR(CriteriTecnici!$O2792*1,IFERROR(NUMBERVALUE(CriteriTecnici!$O2792,".",","),IFERROR(NUMBERVALUE(CriteriTecnici!$O2792,",","."),0))),4)&amp;""),",",".")&amp;CHAR(125)&amp;IF(TRUE,",",""))</f>
        <v/>
      </c>
    </row>
    <row r="3013">
      <c r="A3013" s="38">
        <f>IF(CriteriTecnici!$A2793="","","    "&amp;CHAR(123)&amp;CHAR(34)&amp;"bidderId"&amp;CHAR(34)&amp;": "&amp;CHAR(34)&amp;SUBSTITUTE(CriteriTecnici!$A2793,CHAR(34),"'")&amp;CHAR(34)&amp;", "&amp;CHAR(34)&amp;"lotId"&amp;CHAR(34)&amp;": "&amp;CHAR(34)&amp;SUBSTITUTE(CriteriTecnici!$C2793,CHAR(34),"'")&amp;CHAR(34)&amp;", "&amp;CHAR(34)&amp;"criterionId"&amp;CHAR(34)&amp;": "&amp;CHAR(34)&amp;SUBSTITUTE(CriteriTecnici!$D2793,CHAR(34),"'")&amp;CHAR(34)&amp;", "&amp;CHAR(34)&amp;"kind"&amp;CHAR(34)&amp;": "&amp;CHAR(34)&amp;SUBSTITUTE(CriteriTecnici!$F2793,CHAR(34),"'")&amp;CHAR(34)&amp;", "&amp;CHAR(34)&amp;"value"&amp;CHAR(34)&amp;": "&amp;SUBSTITUTE(TRIM(ROUND(IFERROR(CriteriTecnici!$N2793*1,IFERROR(NUMBERVALUE(CriteriTecnici!$N2793,".",","),IFERROR(NUMBERVALUE(CriteriTecnici!$N2793,",","."),0))),4)&amp;""),",",".")&amp;", "&amp;CHAR(34)&amp;"numerator"&amp;CHAR(34)&amp;": "&amp;SUBSTITUTE(TRIM(ROUND(IFERROR(CriteriTecnici!$K2793*1,IFERROR(NUMBERVALUE(CriteriTecnici!$K2793,".",","),IFERROR(NUMBERVALUE(CriteriTecnici!$K2793,",","."),0))),4)&amp;""),",",".")&amp;", "&amp;CHAR(34)&amp;"denominator"&amp;CHAR(34)&amp;": "&amp;SUBSTITUTE(TRIM(ROUND(IFERROR(CriteriTecnici!$L2793*1,IFERROR(NUMBERVALUE(CriteriTecnici!$L2793,".",","),IFERROR(NUMBERVALUE(CriteriTecnici!$L2793,",","."),0))),4)&amp;""),",",".")&amp;", "&amp;CHAR(34)&amp;"flag"&amp;CHAR(34)&amp;": "&amp;SUBSTITUTE(TRIM(ROUND(IFERROR(CriteriTecnici!$M2793*1,IFERROR(NUMBERVALUE(CriteriTecnici!$M2793,".",","),IFERROR(NUMBERVALUE(CriteriTecnici!$M2793,",","."),0))),4)&amp;""),",",".")&amp;", "&amp;CHAR(34)&amp;"rawScore"&amp;CHAR(34)&amp;": "&amp;SUBSTITUTE(TRIM(ROUND(IFERROR(CriteriTecnici!$O2793*1,IFERROR(NUMBERVALUE(CriteriTecnici!$O2793,".",","),IFERROR(NUMBERVALUE(CriteriTecnici!$O2793,",","."),0))),4)&amp;""),",",".")&amp;CHAR(125)&amp;IF(TRUE,",",""))</f>
        <v/>
      </c>
    </row>
    <row r="3014">
      <c r="A3014" s="38">
        <f>IF(CriteriTecnici!$A2794="","","    "&amp;CHAR(123)&amp;CHAR(34)&amp;"bidderId"&amp;CHAR(34)&amp;": "&amp;CHAR(34)&amp;SUBSTITUTE(CriteriTecnici!$A2794,CHAR(34),"'")&amp;CHAR(34)&amp;", "&amp;CHAR(34)&amp;"lotId"&amp;CHAR(34)&amp;": "&amp;CHAR(34)&amp;SUBSTITUTE(CriteriTecnici!$C2794,CHAR(34),"'")&amp;CHAR(34)&amp;", "&amp;CHAR(34)&amp;"criterionId"&amp;CHAR(34)&amp;": "&amp;CHAR(34)&amp;SUBSTITUTE(CriteriTecnici!$D2794,CHAR(34),"'")&amp;CHAR(34)&amp;", "&amp;CHAR(34)&amp;"kind"&amp;CHAR(34)&amp;": "&amp;CHAR(34)&amp;SUBSTITUTE(CriteriTecnici!$F2794,CHAR(34),"'")&amp;CHAR(34)&amp;", "&amp;CHAR(34)&amp;"value"&amp;CHAR(34)&amp;": "&amp;SUBSTITUTE(TRIM(ROUND(IFERROR(CriteriTecnici!$N2794*1,IFERROR(NUMBERVALUE(CriteriTecnici!$N2794,".",","),IFERROR(NUMBERVALUE(CriteriTecnici!$N2794,",","."),0))),4)&amp;""),",",".")&amp;", "&amp;CHAR(34)&amp;"numerator"&amp;CHAR(34)&amp;": "&amp;SUBSTITUTE(TRIM(ROUND(IFERROR(CriteriTecnici!$K2794*1,IFERROR(NUMBERVALUE(CriteriTecnici!$K2794,".",","),IFERROR(NUMBERVALUE(CriteriTecnici!$K2794,",","."),0))),4)&amp;""),",",".")&amp;", "&amp;CHAR(34)&amp;"denominator"&amp;CHAR(34)&amp;": "&amp;SUBSTITUTE(TRIM(ROUND(IFERROR(CriteriTecnici!$L2794*1,IFERROR(NUMBERVALUE(CriteriTecnici!$L2794,".",","),IFERROR(NUMBERVALUE(CriteriTecnici!$L2794,",","."),0))),4)&amp;""),",",".")&amp;", "&amp;CHAR(34)&amp;"flag"&amp;CHAR(34)&amp;": "&amp;SUBSTITUTE(TRIM(ROUND(IFERROR(CriteriTecnici!$M2794*1,IFERROR(NUMBERVALUE(CriteriTecnici!$M2794,".",","),IFERROR(NUMBERVALUE(CriteriTecnici!$M2794,",","."),0))),4)&amp;""),",",".")&amp;", "&amp;CHAR(34)&amp;"rawScore"&amp;CHAR(34)&amp;": "&amp;SUBSTITUTE(TRIM(ROUND(IFERROR(CriteriTecnici!$O2794*1,IFERROR(NUMBERVALUE(CriteriTecnici!$O2794,".",","),IFERROR(NUMBERVALUE(CriteriTecnici!$O2794,",","."),0))),4)&amp;""),",",".")&amp;CHAR(125)&amp;IF(COUNTA(Offerte!$A92:$A$200)&gt;0,",",""))</f>
        <v/>
      </c>
    </row>
    <row r="3015">
      <c r="A3015" s="38">
        <f>IF(CriteriTecnici!$A2795="","","    "&amp;CHAR(123)&amp;CHAR(34)&amp;"bidderId"&amp;CHAR(34)&amp;": "&amp;CHAR(34)&amp;SUBSTITUTE(CriteriTecnici!$A2795,CHAR(34),"'")&amp;CHAR(34)&amp;", "&amp;CHAR(34)&amp;"lotId"&amp;CHAR(34)&amp;": "&amp;CHAR(34)&amp;SUBSTITUTE(CriteriTecnici!$C2795,CHAR(34),"'")&amp;CHAR(34)&amp;", "&amp;CHAR(34)&amp;"criterionId"&amp;CHAR(34)&amp;": "&amp;CHAR(34)&amp;SUBSTITUTE(CriteriTecnici!$D2795,CHAR(34),"'")&amp;CHAR(34)&amp;", "&amp;CHAR(34)&amp;"kind"&amp;CHAR(34)&amp;": "&amp;CHAR(34)&amp;SUBSTITUTE(CriteriTecnici!$F2795,CHAR(34),"'")&amp;CHAR(34)&amp;", "&amp;CHAR(34)&amp;"value"&amp;CHAR(34)&amp;": "&amp;SUBSTITUTE(TRIM(ROUND(IFERROR(CriteriTecnici!$N2795*1,IFERROR(NUMBERVALUE(CriteriTecnici!$N2795,".",","),IFERROR(NUMBERVALUE(CriteriTecnici!$N2795,",","."),0))),4)&amp;""),",",".")&amp;", "&amp;CHAR(34)&amp;"numerator"&amp;CHAR(34)&amp;": "&amp;SUBSTITUTE(TRIM(ROUND(IFERROR(CriteriTecnici!$K2795*1,IFERROR(NUMBERVALUE(CriteriTecnici!$K2795,".",","),IFERROR(NUMBERVALUE(CriteriTecnici!$K2795,",","."),0))),4)&amp;""),",",".")&amp;", "&amp;CHAR(34)&amp;"denominator"&amp;CHAR(34)&amp;": "&amp;SUBSTITUTE(TRIM(ROUND(IFERROR(CriteriTecnici!$L2795*1,IFERROR(NUMBERVALUE(CriteriTecnici!$L2795,".",","),IFERROR(NUMBERVALUE(CriteriTecnici!$L2795,",","."),0))),4)&amp;""),",",".")&amp;", "&amp;CHAR(34)&amp;"flag"&amp;CHAR(34)&amp;": "&amp;SUBSTITUTE(TRIM(ROUND(IFERROR(CriteriTecnici!$M2795*1,IFERROR(NUMBERVALUE(CriteriTecnici!$M2795,".",","),IFERROR(NUMBERVALUE(CriteriTecnici!$M2795,",","."),0))),4)&amp;""),",",".")&amp;", "&amp;CHAR(34)&amp;"rawScore"&amp;CHAR(34)&amp;": "&amp;SUBSTITUTE(TRIM(ROUND(IFERROR(CriteriTecnici!$O2795*1,IFERROR(NUMBERVALUE(CriteriTecnici!$O2795,".",","),IFERROR(NUMBERVALUE(CriteriTecnici!$O2795,",","."),0))),4)&amp;""),",",".")&amp;CHAR(125)&amp;IF(TRUE,",",""))</f>
        <v/>
      </c>
    </row>
    <row r="3016">
      <c r="A3016" s="38">
        <f>IF(CriteriTecnici!$A2796="","","    "&amp;CHAR(123)&amp;CHAR(34)&amp;"bidderId"&amp;CHAR(34)&amp;": "&amp;CHAR(34)&amp;SUBSTITUTE(CriteriTecnici!$A2796,CHAR(34),"'")&amp;CHAR(34)&amp;", "&amp;CHAR(34)&amp;"lotId"&amp;CHAR(34)&amp;": "&amp;CHAR(34)&amp;SUBSTITUTE(CriteriTecnici!$C2796,CHAR(34),"'")&amp;CHAR(34)&amp;", "&amp;CHAR(34)&amp;"criterionId"&amp;CHAR(34)&amp;": "&amp;CHAR(34)&amp;SUBSTITUTE(CriteriTecnici!$D2796,CHAR(34),"'")&amp;CHAR(34)&amp;", "&amp;CHAR(34)&amp;"kind"&amp;CHAR(34)&amp;": "&amp;CHAR(34)&amp;SUBSTITUTE(CriteriTecnici!$F2796,CHAR(34),"'")&amp;CHAR(34)&amp;", "&amp;CHAR(34)&amp;"value"&amp;CHAR(34)&amp;": "&amp;SUBSTITUTE(TRIM(ROUND(IFERROR(CriteriTecnici!$N2796*1,IFERROR(NUMBERVALUE(CriteriTecnici!$N2796,".",","),IFERROR(NUMBERVALUE(CriteriTecnici!$N2796,",","."),0))),4)&amp;""),",",".")&amp;", "&amp;CHAR(34)&amp;"numerator"&amp;CHAR(34)&amp;": "&amp;SUBSTITUTE(TRIM(ROUND(IFERROR(CriteriTecnici!$K2796*1,IFERROR(NUMBERVALUE(CriteriTecnici!$K2796,".",","),IFERROR(NUMBERVALUE(CriteriTecnici!$K2796,",","."),0))),4)&amp;""),",",".")&amp;", "&amp;CHAR(34)&amp;"denominator"&amp;CHAR(34)&amp;": "&amp;SUBSTITUTE(TRIM(ROUND(IFERROR(CriteriTecnici!$L2796*1,IFERROR(NUMBERVALUE(CriteriTecnici!$L2796,".",","),IFERROR(NUMBERVALUE(CriteriTecnici!$L2796,",","."),0))),4)&amp;""),",",".")&amp;", "&amp;CHAR(34)&amp;"flag"&amp;CHAR(34)&amp;": "&amp;SUBSTITUTE(TRIM(ROUND(IFERROR(CriteriTecnici!$M2796*1,IFERROR(NUMBERVALUE(CriteriTecnici!$M2796,".",","),IFERROR(NUMBERVALUE(CriteriTecnici!$M2796,",","."),0))),4)&amp;""),",",".")&amp;", "&amp;CHAR(34)&amp;"rawScore"&amp;CHAR(34)&amp;": "&amp;SUBSTITUTE(TRIM(ROUND(IFERROR(CriteriTecnici!$O2796*1,IFERROR(NUMBERVALUE(CriteriTecnici!$O2796,".",","),IFERROR(NUMBERVALUE(CriteriTecnici!$O2796,",","."),0))),4)&amp;""),",",".")&amp;CHAR(125)&amp;IF(TRUE,",",""))</f>
        <v/>
      </c>
    </row>
    <row r="3017">
      <c r="A3017" s="38">
        <f>IF(CriteriTecnici!$A2797="","","    "&amp;CHAR(123)&amp;CHAR(34)&amp;"bidderId"&amp;CHAR(34)&amp;": "&amp;CHAR(34)&amp;SUBSTITUTE(CriteriTecnici!$A2797,CHAR(34),"'")&amp;CHAR(34)&amp;", "&amp;CHAR(34)&amp;"lotId"&amp;CHAR(34)&amp;": "&amp;CHAR(34)&amp;SUBSTITUTE(CriteriTecnici!$C2797,CHAR(34),"'")&amp;CHAR(34)&amp;", "&amp;CHAR(34)&amp;"criterionId"&amp;CHAR(34)&amp;": "&amp;CHAR(34)&amp;SUBSTITUTE(CriteriTecnici!$D2797,CHAR(34),"'")&amp;CHAR(34)&amp;", "&amp;CHAR(34)&amp;"kind"&amp;CHAR(34)&amp;": "&amp;CHAR(34)&amp;SUBSTITUTE(CriteriTecnici!$F2797,CHAR(34),"'")&amp;CHAR(34)&amp;", "&amp;CHAR(34)&amp;"value"&amp;CHAR(34)&amp;": "&amp;SUBSTITUTE(TRIM(ROUND(IFERROR(CriteriTecnici!$N2797*1,IFERROR(NUMBERVALUE(CriteriTecnici!$N2797,".",","),IFERROR(NUMBERVALUE(CriteriTecnici!$N2797,",","."),0))),4)&amp;""),",",".")&amp;", "&amp;CHAR(34)&amp;"numerator"&amp;CHAR(34)&amp;": "&amp;SUBSTITUTE(TRIM(ROUND(IFERROR(CriteriTecnici!$K2797*1,IFERROR(NUMBERVALUE(CriteriTecnici!$K2797,".",","),IFERROR(NUMBERVALUE(CriteriTecnici!$K2797,",","."),0))),4)&amp;""),",",".")&amp;", "&amp;CHAR(34)&amp;"denominator"&amp;CHAR(34)&amp;": "&amp;SUBSTITUTE(TRIM(ROUND(IFERROR(CriteriTecnici!$L2797*1,IFERROR(NUMBERVALUE(CriteriTecnici!$L2797,".",","),IFERROR(NUMBERVALUE(CriteriTecnici!$L2797,",","."),0))),4)&amp;""),",",".")&amp;", "&amp;CHAR(34)&amp;"flag"&amp;CHAR(34)&amp;": "&amp;SUBSTITUTE(TRIM(ROUND(IFERROR(CriteriTecnici!$M2797*1,IFERROR(NUMBERVALUE(CriteriTecnici!$M2797,".",","),IFERROR(NUMBERVALUE(CriteriTecnici!$M2797,",","."),0))),4)&amp;""),",",".")&amp;", "&amp;CHAR(34)&amp;"rawScore"&amp;CHAR(34)&amp;": "&amp;SUBSTITUTE(TRIM(ROUND(IFERROR(CriteriTecnici!$O2797*1,IFERROR(NUMBERVALUE(CriteriTecnici!$O2797,".",","),IFERROR(NUMBERVALUE(CriteriTecnici!$O2797,",","."),0))),4)&amp;""),",",".")&amp;CHAR(125)&amp;IF(TRUE,",",""))</f>
        <v/>
      </c>
    </row>
    <row r="3018">
      <c r="A3018" s="38">
        <f>IF(CriteriTecnici!$A2798="","","    "&amp;CHAR(123)&amp;CHAR(34)&amp;"bidderId"&amp;CHAR(34)&amp;": "&amp;CHAR(34)&amp;SUBSTITUTE(CriteriTecnici!$A2798,CHAR(34),"'")&amp;CHAR(34)&amp;", "&amp;CHAR(34)&amp;"lotId"&amp;CHAR(34)&amp;": "&amp;CHAR(34)&amp;SUBSTITUTE(CriteriTecnici!$C2798,CHAR(34),"'")&amp;CHAR(34)&amp;", "&amp;CHAR(34)&amp;"criterionId"&amp;CHAR(34)&amp;": "&amp;CHAR(34)&amp;SUBSTITUTE(CriteriTecnici!$D2798,CHAR(34),"'")&amp;CHAR(34)&amp;", "&amp;CHAR(34)&amp;"kind"&amp;CHAR(34)&amp;": "&amp;CHAR(34)&amp;SUBSTITUTE(CriteriTecnici!$F2798,CHAR(34),"'")&amp;CHAR(34)&amp;", "&amp;CHAR(34)&amp;"value"&amp;CHAR(34)&amp;": "&amp;SUBSTITUTE(TRIM(ROUND(IFERROR(CriteriTecnici!$N2798*1,IFERROR(NUMBERVALUE(CriteriTecnici!$N2798,".",","),IFERROR(NUMBERVALUE(CriteriTecnici!$N2798,",","."),0))),4)&amp;""),",",".")&amp;", "&amp;CHAR(34)&amp;"numerator"&amp;CHAR(34)&amp;": "&amp;SUBSTITUTE(TRIM(ROUND(IFERROR(CriteriTecnici!$K2798*1,IFERROR(NUMBERVALUE(CriteriTecnici!$K2798,".",","),IFERROR(NUMBERVALUE(CriteriTecnici!$K2798,",","."),0))),4)&amp;""),",",".")&amp;", "&amp;CHAR(34)&amp;"denominator"&amp;CHAR(34)&amp;": "&amp;SUBSTITUTE(TRIM(ROUND(IFERROR(CriteriTecnici!$L2798*1,IFERROR(NUMBERVALUE(CriteriTecnici!$L2798,".",","),IFERROR(NUMBERVALUE(CriteriTecnici!$L2798,",","."),0))),4)&amp;""),",",".")&amp;", "&amp;CHAR(34)&amp;"flag"&amp;CHAR(34)&amp;": "&amp;SUBSTITUTE(TRIM(ROUND(IFERROR(CriteriTecnici!$M2798*1,IFERROR(NUMBERVALUE(CriteriTecnici!$M2798,".",","),IFERROR(NUMBERVALUE(CriteriTecnici!$M2798,",","."),0))),4)&amp;""),",",".")&amp;", "&amp;CHAR(34)&amp;"rawScore"&amp;CHAR(34)&amp;": "&amp;SUBSTITUTE(TRIM(ROUND(IFERROR(CriteriTecnici!$O2798*1,IFERROR(NUMBERVALUE(CriteriTecnici!$O2798,".",","),IFERROR(NUMBERVALUE(CriteriTecnici!$O2798,",","."),0))),4)&amp;""),",",".")&amp;CHAR(125)&amp;IF(TRUE,",",""))</f>
        <v/>
      </c>
    </row>
    <row r="3019">
      <c r="A3019" s="38">
        <f>IF(CriteriTecnici!$A2799="","","    "&amp;CHAR(123)&amp;CHAR(34)&amp;"bidderId"&amp;CHAR(34)&amp;": "&amp;CHAR(34)&amp;SUBSTITUTE(CriteriTecnici!$A2799,CHAR(34),"'")&amp;CHAR(34)&amp;", "&amp;CHAR(34)&amp;"lotId"&amp;CHAR(34)&amp;": "&amp;CHAR(34)&amp;SUBSTITUTE(CriteriTecnici!$C2799,CHAR(34),"'")&amp;CHAR(34)&amp;", "&amp;CHAR(34)&amp;"criterionId"&amp;CHAR(34)&amp;": "&amp;CHAR(34)&amp;SUBSTITUTE(CriteriTecnici!$D2799,CHAR(34),"'")&amp;CHAR(34)&amp;", "&amp;CHAR(34)&amp;"kind"&amp;CHAR(34)&amp;": "&amp;CHAR(34)&amp;SUBSTITUTE(CriteriTecnici!$F2799,CHAR(34),"'")&amp;CHAR(34)&amp;", "&amp;CHAR(34)&amp;"value"&amp;CHAR(34)&amp;": "&amp;SUBSTITUTE(TRIM(ROUND(IFERROR(CriteriTecnici!$N2799*1,IFERROR(NUMBERVALUE(CriteriTecnici!$N2799,".",","),IFERROR(NUMBERVALUE(CriteriTecnici!$N2799,",","."),0))),4)&amp;""),",",".")&amp;", "&amp;CHAR(34)&amp;"numerator"&amp;CHAR(34)&amp;": "&amp;SUBSTITUTE(TRIM(ROUND(IFERROR(CriteriTecnici!$K2799*1,IFERROR(NUMBERVALUE(CriteriTecnici!$K2799,".",","),IFERROR(NUMBERVALUE(CriteriTecnici!$K2799,",","."),0))),4)&amp;""),",",".")&amp;", "&amp;CHAR(34)&amp;"denominator"&amp;CHAR(34)&amp;": "&amp;SUBSTITUTE(TRIM(ROUND(IFERROR(CriteriTecnici!$L2799*1,IFERROR(NUMBERVALUE(CriteriTecnici!$L2799,".",","),IFERROR(NUMBERVALUE(CriteriTecnici!$L2799,",","."),0))),4)&amp;""),",",".")&amp;", "&amp;CHAR(34)&amp;"flag"&amp;CHAR(34)&amp;": "&amp;SUBSTITUTE(TRIM(ROUND(IFERROR(CriteriTecnici!$M2799*1,IFERROR(NUMBERVALUE(CriteriTecnici!$M2799,".",","),IFERROR(NUMBERVALUE(CriteriTecnici!$M2799,",","."),0))),4)&amp;""),",",".")&amp;", "&amp;CHAR(34)&amp;"rawScore"&amp;CHAR(34)&amp;": "&amp;SUBSTITUTE(TRIM(ROUND(IFERROR(CriteriTecnici!$O2799*1,IFERROR(NUMBERVALUE(CriteriTecnici!$O2799,".",","),IFERROR(NUMBERVALUE(CriteriTecnici!$O2799,",","."),0))),4)&amp;""),",",".")&amp;CHAR(125)&amp;IF(TRUE,",",""))</f>
        <v/>
      </c>
    </row>
    <row r="3020">
      <c r="A3020" s="38">
        <f>IF(CriteriTecnici!$A2800="","","    "&amp;CHAR(123)&amp;CHAR(34)&amp;"bidderId"&amp;CHAR(34)&amp;": "&amp;CHAR(34)&amp;SUBSTITUTE(CriteriTecnici!$A2800,CHAR(34),"'")&amp;CHAR(34)&amp;", "&amp;CHAR(34)&amp;"lotId"&amp;CHAR(34)&amp;": "&amp;CHAR(34)&amp;SUBSTITUTE(CriteriTecnici!$C2800,CHAR(34),"'")&amp;CHAR(34)&amp;", "&amp;CHAR(34)&amp;"criterionId"&amp;CHAR(34)&amp;": "&amp;CHAR(34)&amp;SUBSTITUTE(CriteriTecnici!$D2800,CHAR(34),"'")&amp;CHAR(34)&amp;", "&amp;CHAR(34)&amp;"kind"&amp;CHAR(34)&amp;": "&amp;CHAR(34)&amp;SUBSTITUTE(CriteriTecnici!$F2800,CHAR(34),"'")&amp;CHAR(34)&amp;", "&amp;CHAR(34)&amp;"value"&amp;CHAR(34)&amp;": "&amp;SUBSTITUTE(TRIM(ROUND(IFERROR(CriteriTecnici!$N2800*1,IFERROR(NUMBERVALUE(CriteriTecnici!$N2800,".",","),IFERROR(NUMBERVALUE(CriteriTecnici!$N2800,",","."),0))),4)&amp;""),",",".")&amp;", "&amp;CHAR(34)&amp;"numerator"&amp;CHAR(34)&amp;": "&amp;SUBSTITUTE(TRIM(ROUND(IFERROR(CriteriTecnici!$K2800*1,IFERROR(NUMBERVALUE(CriteriTecnici!$K2800,".",","),IFERROR(NUMBERVALUE(CriteriTecnici!$K2800,",","."),0))),4)&amp;""),",",".")&amp;", "&amp;CHAR(34)&amp;"denominator"&amp;CHAR(34)&amp;": "&amp;SUBSTITUTE(TRIM(ROUND(IFERROR(CriteriTecnici!$L2800*1,IFERROR(NUMBERVALUE(CriteriTecnici!$L2800,".",","),IFERROR(NUMBERVALUE(CriteriTecnici!$L2800,",","."),0))),4)&amp;""),",",".")&amp;", "&amp;CHAR(34)&amp;"flag"&amp;CHAR(34)&amp;": "&amp;SUBSTITUTE(TRIM(ROUND(IFERROR(CriteriTecnici!$M2800*1,IFERROR(NUMBERVALUE(CriteriTecnici!$M2800,".",","),IFERROR(NUMBERVALUE(CriteriTecnici!$M2800,",","."),0))),4)&amp;""),",",".")&amp;", "&amp;CHAR(34)&amp;"rawScore"&amp;CHAR(34)&amp;": "&amp;SUBSTITUTE(TRIM(ROUND(IFERROR(CriteriTecnici!$O2800*1,IFERROR(NUMBERVALUE(CriteriTecnici!$O2800,".",","),IFERROR(NUMBERVALUE(CriteriTecnici!$O2800,",","."),0))),4)&amp;""),",",".")&amp;CHAR(125)&amp;IF(TRUE,",",""))</f>
        <v/>
      </c>
    </row>
    <row r="3021">
      <c r="A3021" s="38">
        <f>IF(CriteriTecnici!$A2801="","","    "&amp;CHAR(123)&amp;CHAR(34)&amp;"bidderId"&amp;CHAR(34)&amp;": "&amp;CHAR(34)&amp;SUBSTITUTE(CriteriTecnici!$A2801,CHAR(34),"'")&amp;CHAR(34)&amp;", "&amp;CHAR(34)&amp;"lotId"&amp;CHAR(34)&amp;": "&amp;CHAR(34)&amp;SUBSTITUTE(CriteriTecnici!$C2801,CHAR(34),"'")&amp;CHAR(34)&amp;", "&amp;CHAR(34)&amp;"criterionId"&amp;CHAR(34)&amp;": "&amp;CHAR(34)&amp;SUBSTITUTE(CriteriTecnici!$D2801,CHAR(34),"'")&amp;CHAR(34)&amp;", "&amp;CHAR(34)&amp;"kind"&amp;CHAR(34)&amp;": "&amp;CHAR(34)&amp;SUBSTITUTE(CriteriTecnici!$F2801,CHAR(34),"'")&amp;CHAR(34)&amp;", "&amp;CHAR(34)&amp;"value"&amp;CHAR(34)&amp;": "&amp;SUBSTITUTE(TRIM(ROUND(IFERROR(CriteriTecnici!$N2801*1,IFERROR(NUMBERVALUE(CriteriTecnici!$N2801,".",","),IFERROR(NUMBERVALUE(CriteriTecnici!$N2801,",","."),0))),4)&amp;""),",",".")&amp;", "&amp;CHAR(34)&amp;"numerator"&amp;CHAR(34)&amp;": "&amp;SUBSTITUTE(TRIM(ROUND(IFERROR(CriteriTecnici!$K2801*1,IFERROR(NUMBERVALUE(CriteriTecnici!$K2801,".",","),IFERROR(NUMBERVALUE(CriteriTecnici!$K2801,",","."),0))),4)&amp;""),",",".")&amp;", "&amp;CHAR(34)&amp;"denominator"&amp;CHAR(34)&amp;": "&amp;SUBSTITUTE(TRIM(ROUND(IFERROR(CriteriTecnici!$L2801*1,IFERROR(NUMBERVALUE(CriteriTecnici!$L2801,".",","),IFERROR(NUMBERVALUE(CriteriTecnici!$L2801,",","."),0))),4)&amp;""),",",".")&amp;", "&amp;CHAR(34)&amp;"flag"&amp;CHAR(34)&amp;": "&amp;SUBSTITUTE(TRIM(ROUND(IFERROR(CriteriTecnici!$M2801*1,IFERROR(NUMBERVALUE(CriteriTecnici!$M2801,".",","),IFERROR(NUMBERVALUE(CriteriTecnici!$M2801,",","."),0))),4)&amp;""),",",".")&amp;", "&amp;CHAR(34)&amp;"rawScore"&amp;CHAR(34)&amp;": "&amp;SUBSTITUTE(TRIM(ROUND(IFERROR(CriteriTecnici!$O2801*1,IFERROR(NUMBERVALUE(CriteriTecnici!$O2801,".",","),IFERROR(NUMBERVALUE(CriteriTecnici!$O2801,",","."),0))),4)&amp;""),",",".")&amp;CHAR(125)&amp;IF(TRUE,",",""))</f>
        <v/>
      </c>
    </row>
    <row r="3022">
      <c r="A3022" s="38">
        <f>IF(CriteriTecnici!$A2802="","","    "&amp;CHAR(123)&amp;CHAR(34)&amp;"bidderId"&amp;CHAR(34)&amp;": "&amp;CHAR(34)&amp;SUBSTITUTE(CriteriTecnici!$A2802,CHAR(34),"'")&amp;CHAR(34)&amp;", "&amp;CHAR(34)&amp;"lotId"&amp;CHAR(34)&amp;": "&amp;CHAR(34)&amp;SUBSTITUTE(CriteriTecnici!$C2802,CHAR(34),"'")&amp;CHAR(34)&amp;", "&amp;CHAR(34)&amp;"criterionId"&amp;CHAR(34)&amp;": "&amp;CHAR(34)&amp;SUBSTITUTE(CriteriTecnici!$D2802,CHAR(34),"'")&amp;CHAR(34)&amp;", "&amp;CHAR(34)&amp;"kind"&amp;CHAR(34)&amp;": "&amp;CHAR(34)&amp;SUBSTITUTE(CriteriTecnici!$F2802,CHAR(34),"'")&amp;CHAR(34)&amp;", "&amp;CHAR(34)&amp;"value"&amp;CHAR(34)&amp;": "&amp;SUBSTITUTE(TRIM(ROUND(IFERROR(CriteriTecnici!$N2802*1,IFERROR(NUMBERVALUE(CriteriTecnici!$N2802,".",","),IFERROR(NUMBERVALUE(CriteriTecnici!$N2802,",","."),0))),4)&amp;""),",",".")&amp;", "&amp;CHAR(34)&amp;"numerator"&amp;CHAR(34)&amp;": "&amp;SUBSTITUTE(TRIM(ROUND(IFERROR(CriteriTecnici!$K2802*1,IFERROR(NUMBERVALUE(CriteriTecnici!$K2802,".",","),IFERROR(NUMBERVALUE(CriteriTecnici!$K2802,",","."),0))),4)&amp;""),",",".")&amp;", "&amp;CHAR(34)&amp;"denominator"&amp;CHAR(34)&amp;": "&amp;SUBSTITUTE(TRIM(ROUND(IFERROR(CriteriTecnici!$L2802*1,IFERROR(NUMBERVALUE(CriteriTecnici!$L2802,".",","),IFERROR(NUMBERVALUE(CriteriTecnici!$L2802,",","."),0))),4)&amp;""),",",".")&amp;", "&amp;CHAR(34)&amp;"flag"&amp;CHAR(34)&amp;": "&amp;SUBSTITUTE(TRIM(ROUND(IFERROR(CriteriTecnici!$M2802*1,IFERROR(NUMBERVALUE(CriteriTecnici!$M2802,".",","),IFERROR(NUMBERVALUE(CriteriTecnici!$M2802,",","."),0))),4)&amp;""),",",".")&amp;", "&amp;CHAR(34)&amp;"rawScore"&amp;CHAR(34)&amp;": "&amp;SUBSTITUTE(TRIM(ROUND(IFERROR(CriteriTecnici!$O2802*1,IFERROR(NUMBERVALUE(CriteriTecnici!$O2802,".",","),IFERROR(NUMBERVALUE(CriteriTecnici!$O2802,",","."),0))),4)&amp;""),",",".")&amp;CHAR(125)&amp;IF(TRUE,",",""))</f>
        <v/>
      </c>
    </row>
    <row r="3023">
      <c r="A3023" s="38">
        <f>IF(CriteriTecnici!$A2803="","","    "&amp;CHAR(123)&amp;CHAR(34)&amp;"bidderId"&amp;CHAR(34)&amp;": "&amp;CHAR(34)&amp;SUBSTITUTE(CriteriTecnici!$A2803,CHAR(34),"'")&amp;CHAR(34)&amp;", "&amp;CHAR(34)&amp;"lotId"&amp;CHAR(34)&amp;": "&amp;CHAR(34)&amp;SUBSTITUTE(CriteriTecnici!$C2803,CHAR(34),"'")&amp;CHAR(34)&amp;", "&amp;CHAR(34)&amp;"criterionId"&amp;CHAR(34)&amp;": "&amp;CHAR(34)&amp;SUBSTITUTE(CriteriTecnici!$D2803,CHAR(34),"'")&amp;CHAR(34)&amp;", "&amp;CHAR(34)&amp;"kind"&amp;CHAR(34)&amp;": "&amp;CHAR(34)&amp;SUBSTITUTE(CriteriTecnici!$F2803,CHAR(34),"'")&amp;CHAR(34)&amp;", "&amp;CHAR(34)&amp;"value"&amp;CHAR(34)&amp;": "&amp;SUBSTITUTE(TRIM(ROUND(IFERROR(CriteriTecnici!$N2803*1,IFERROR(NUMBERVALUE(CriteriTecnici!$N2803,".",","),IFERROR(NUMBERVALUE(CriteriTecnici!$N2803,",","."),0))),4)&amp;""),",",".")&amp;", "&amp;CHAR(34)&amp;"numerator"&amp;CHAR(34)&amp;": "&amp;SUBSTITUTE(TRIM(ROUND(IFERROR(CriteriTecnici!$K2803*1,IFERROR(NUMBERVALUE(CriteriTecnici!$K2803,".",","),IFERROR(NUMBERVALUE(CriteriTecnici!$K2803,",","."),0))),4)&amp;""),",",".")&amp;", "&amp;CHAR(34)&amp;"denominator"&amp;CHAR(34)&amp;": "&amp;SUBSTITUTE(TRIM(ROUND(IFERROR(CriteriTecnici!$L2803*1,IFERROR(NUMBERVALUE(CriteriTecnici!$L2803,".",","),IFERROR(NUMBERVALUE(CriteriTecnici!$L2803,",","."),0))),4)&amp;""),",",".")&amp;", "&amp;CHAR(34)&amp;"flag"&amp;CHAR(34)&amp;": "&amp;SUBSTITUTE(TRIM(ROUND(IFERROR(CriteriTecnici!$M2803*1,IFERROR(NUMBERVALUE(CriteriTecnici!$M2803,".",","),IFERROR(NUMBERVALUE(CriteriTecnici!$M2803,",","."),0))),4)&amp;""),",",".")&amp;", "&amp;CHAR(34)&amp;"rawScore"&amp;CHAR(34)&amp;": "&amp;SUBSTITUTE(TRIM(ROUND(IFERROR(CriteriTecnici!$O2803*1,IFERROR(NUMBERVALUE(CriteriTecnici!$O2803,".",","),IFERROR(NUMBERVALUE(CriteriTecnici!$O2803,",","."),0))),4)&amp;""),",",".")&amp;CHAR(125)&amp;IF(TRUE,",",""))</f>
        <v/>
      </c>
    </row>
    <row r="3024">
      <c r="A3024" s="38">
        <f>IF(CriteriTecnici!$A2804="","","    "&amp;CHAR(123)&amp;CHAR(34)&amp;"bidderId"&amp;CHAR(34)&amp;": "&amp;CHAR(34)&amp;SUBSTITUTE(CriteriTecnici!$A2804,CHAR(34),"'")&amp;CHAR(34)&amp;", "&amp;CHAR(34)&amp;"lotId"&amp;CHAR(34)&amp;": "&amp;CHAR(34)&amp;SUBSTITUTE(CriteriTecnici!$C2804,CHAR(34),"'")&amp;CHAR(34)&amp;", "&amp;CHAR(34)&amp;"criterionId"&amp;CHAR(34)&amp;": "&amp;CHAR(34)&amp;SUBSTITUTE(CriteriTecnici!$D2804,CHAR(34),"'")&amp;CHAR(34)&amp;", "&amp;CHAR(34)&amp;"kind"&amp;CHAR(34)&amp;": "&amp;CHAR(34)&amp;SUBSTITUTE(CriteriTecnici!$F2804,CHAR(34),"'")&amp;CHAR(34)&amp;", "&amp;CHAR(34)&amp;"value"&amp;CHAR(34)&amp;": "&amp;SUBSTITUTE(TRIM(ROUND(IFERROR(CriteriTecnici!$N2804*1,IFERROR(NUMBERVALUE(CriteriTecnici!$N2804,".",","),IFERROR(NUMBERVALUE(CriteriTecnici!$N2804,",","."),0))),4)&amp;""),",",".")&amp;", "&amp;CHAR(34)&amp;"numerator"&amp;CHAR(34)&amp;": "&amp;SUBSTITUTE(TRIM(ROUND(IFERROR(CriteriTecnici!$K2804*1,IFERROR(NUMBERVALUE(CriteriTecnici!$K2804,".",","),IFERROR(NUMBERVALUE(CriteriTecnici!$K2804,",","."),0))),4)&amp;""),",",".")&amp;", "&amp;CHAR(34)&amp;"denominator"&amp;CHAR(34)&amp;": "&amp;SUBSTITUTE(TRIM(ROUND(IFERROR(CriteriTecnici!$L2804*1,IFERROR(NUMBERVALUE(CriteriTecnici!$L2804,".",","),IFERROR(NUMBERVALUE(CriteriTecnici!$L2804,",","."),0))),4)&amp;""),",",".")&amp;", "&amp;CHAR(34)&amp;"flag"&amp;CHAR(34)&amp;": "&amp;SUBSTITUTE(TRIM(ROUND(IFERROR(CriteriTecnici!$M2804*1,IFERROR(NUMBERVALUE(CriteriTecnici!$M2804,".",","),IFERROR(NUMBERVALUE(CriteriTecnici!$M2804,",","."),0))),4)&amp;""),",",".")&amp;", "&amp;CHAR(34)&amp;"rawScore"&amp;CHAR(34)&amp;": "&amp;SUBSTITUTE(TRIM(ROUND(IFERROR(CriteriTecnici!$O2804*1,IFERROR(NUMBERVALUE(CriteriTecnici!$O2804,".",","),IFERROR(NUMBERVALUE(CriteriTecnici!$O2804,",","."),0))),4)&amp;""),",",".")&amp;CHAR(125)&amp;IF(TRUE,",",""))</f>
        <v/>
      </c>
    </row>
    <row r="3025">
      <c r="A3025" s="38">
        <f>IF(CriteriTecnici!$A2805="","","    "&amp;CHAR(123)&amp;CHAR(34)&amp;"bidderId"&amp;CHAR(34)&amp;": "&amp;CHAR(34)&amp;SUBSTITUTE(CriteriTecnici!$A2805,CHAR(34),"'")&amp;CHAR(34)&amp;", "&amp;CHAR(34)&amp;"lotId"&amp;CHAR(34)&amp;": "&amp;CHAR(34)&amp;SUBSTITUTE(CriteriTecnici!$C2805,CHAR(34),"'")&amp;CHAR(34)&amp;", "&amp;CHAR(34)&amp;"criterionId"&amp;CHAR(34)&amp;": "&amp;CHAR(34)&amp;SUBSTITUTE(CriteriTecnici!$D2805,CHAR(34),"'")&amp;CHAR(34)&amp;", "&amp;CHAR(34)&amp;"kind"&amp;CHAR(34)&amp;": "&amp;CHAR(34)&amp;SUBSTITUTE(CriteriTecnici!$F2805,CHAR(34),"'")&amp;CHAR(34)&amp;", "&amp;CHAR(34)&amp;"value"&amp;CHAR(34)&amp;": "&amp;SUBSTITUTE(TRIM(ROUND(IFERROR(CriteriTecnici!$N2805*1,IFERROR(NUMBERVALUE(CriteriTecnici!$N2805,".",","),IFERROR(NUMBERVALUE(CriteriTecnici!$N2805,",","."),0))),4)&amp;""),",",".")&amp;", "&amp;CHAR(34)&amp;"numerator"&amp;CHAR(34)&amp;": "&amp;SUBSTITUTE(TRIM(ROUND(IFERROR(CriteriTecnici!$K2805*1,IFERROR(NUMBERVALUE(CriteriTecnici!$K2805,".",","),IFERROR(NUMBERVALUE(CriteriTecnici!$K2805,",","."),0))),4)&amp;""),",",".")&amp;", "&amp;CHAR(34)&amp;"denominator"&amp;CHAR(34)&amp;": "&amp;SUBSTITUTE(TRIM(ROUND(IFERROR(CriteriTecnici!$L2805*1,IFERROR(NUMBERVALUE(CriteriTecnici!$L2805,".",","),IFERROR(NUMBERVALUE(CriteriTecnici!$L2805,",","."),0))),4)&amp;""),",",".")&amp;", "&amp;CHAR(34)&amp;"flag"&amp;CHAR(34)&amp;": "&amp;SUBSTITUTE(TRIM(ROUND(IFERROR(CriteriTecnici!$M2805*1,IFERROR(NUMBERVALUE(CriteriTecnici!$M2805,".",","),IFERROR(NUMBERVALUE(CriteriTecnici!$M2805,",","."),0))),4)&amp;""),",",".")&amp;", "&amp;CHAR(34)&amp;"rawScore"&amp;CHAR(34)&amp;": "&amp;SUBSTITUTE(TRIM(ROUND(IFERROR(CriteriTecnici!$O2805*1,IFERROR(NUMBERVALUE(CriteriTecnici!$O2805,".",","),IFERROR(NUMBERVALUE(CriteriTecnici!$O2805,",","."),0))),4)&amp;""),",",".")&amp;CHAR(125)&amp;IF(TRUE,",",""))</f>
        <v/>
      </c>
    </row>
    <row r="3026">
      <c r="A3026" s="38">
        <f>IF(CriteriTecnici!$A2806="","","    "&amp;CHAR(123)&amp;CHAR(34)&amp;"bidderId"&amp;CHAR(34)&amp;": "&amp;CHAR(34)&amp;SUBSTITUTE(CriteriTecnici!$A2806,CHAR(34),"'")&amp;CHAR(34)&amp;", "&amp;CHAR(34)&amp;"lotId"&amp;CHAR(34)&amp;": "&amp;CHAR(34)&amp;SUBSTITUTE(CriteriTecnici!$C2806,CHAR(34),"'")&amp;CHAR(34)&amp;", "&amp;CHAR(34)&amp;"criterionId"&amp;CHAR(34)&amp;": "&amp;CHAR(34)&amp;SUBSTITUTE(CriteriTecnici!$D2806,CHAR(34),"'")&amp;CHAR(34)&amp;", "&amp;CHAR(34)&amp;"kind"&amp;CHAR(34)&amp;": "&amp;CHAR(34)&amp;SUBSTITUTE(CriteriTecnici!$F2806,CHAR(34),"'")&amp;CHAR(34)&amp;", "&amp;CHAR(34)&amp;"value"&amp;CHAR(34)&amp;": "&amp;SUBSTITUTE(TRIM(ROUND(IFERROR(CriteriTecnici!$N2806*1,IFERROR(NUMBERVALUE(CriteriTecnici!$N2806,".",","),IFERROR(NUMBERVALUE(CriteriTecnici!$N2806,",","."),0))),4)&amp;""),",",".")&amp;", "&amp;CHAR(34)&amp;"numerator"&amp;CHAR(34)&amp;": "&amp;SUBSTITUTE(TRIM(ROUND(IFERROR(CriteriTecnici!$K2806*1,IFERROR(NUMBERVALUE(CriteriTecnici!$K2806,".",","),IFERROR(NUMBERVALUE(CriteriTecnici!$K2806,",","."),0))),4)&amp;""),",",".")&amp;", "&amp;CHAR(34)&amp;"denominator"&amp;CHAR(34)&amp;": "&amp;SUBSTITUTE(TRIM(ROUND(IFERROR(CriteriTecnici!$L2806*1,IFERROR(NUMBERVALUE(CriteriTecnici!$L2806,".",","),IFERROR(NUMBERVALUE(CriteriTecnici!$L2806,",","."),0))),4)&amp;""),",",".")&amp;", "&amp;CHAR(34)&amp;"flag"&amp;CHAR(34)&amp;": "&amp;SUBSTITUTE(TRIM(ROUND(IFERROR(CriteriTecnici!$M2806*1,IFERROR(NUMBERVALUE(CriteriTecnici!$M2806,".",","),IFERROR(NUMBERVALUE(CriteriTecnici!$M2806,",","."),0))),4)&amp;""),",",".")&amp;", "&amp;CHAR(34)&amp;"rawScore"&amp;CHAR(34)&amp;": "&amp;SUBSTITUTE(TRIM(ROUND(IFERROR(CriteriTecnici!$O2806*1,IFERROR(NUMBERVALUE(CriteriTecnici!$O2806,".",","),IFERROR(NUMBERVALUE(CriteriTecnici!$O2806,",","."),0))),4)&amp;""),",",".")&amp;CHAR(125)&amp;IF(TRUE,",",""))</f>
        <v/>
      </c>
    </row>
    <row r="3027">
      <c r="A3027" s="38">
        <f>IF(CriteriTecnici!$A2807="","","    "&amp;CHAR(123)&amp;CHAR(34)&amp;"bidderId"&amp;CHAR(34)&amp;": "&amp;CHAR(34)&amp;SUBSTITUTE(CriteriTecnici!$A2807,CHAR(34),"'")&amp;CHAR(34)&amp;", "&amp;CHAR(34)&amp;"lotId"&amp;CHAR(34)&amp;": "&amp;CHAR(34)&amp;SUBSTITUTE(CriteriTecnici!$C2807,CHAR(34),"'")&amp;CHAR(34)&amp;", "&amp;CHAR(34)&amp;"criterionId"&amp;CHAR(34)&amp;": "&amp;CHAR(34)&amp;SUBSTITUTE(CriteriTecnici!$D2807,CHAR(34),"'")&amp;CHAR(34)&amp;", "&amp;CHAR(34)&amp;"kind"&amp;CHAR(34)&amp;": "&amp;CHAR(34)&amp;SUBSTITUTE(CriteriTecnici!$F2807,CHAR(34),"'")&amp;CHAR(34)&amp;", "&amp;CHAR(34)&amp;"value"&amp;CHAR(34)&amp;": "&amp;SUBSTITUTE(TRIM(ROUND(IFERROR(CriteriTecnici!$N2807*1,IFERROR(NUMBERVALUE(CriteriTecnici!$N2807,".",","),IFERROR(NUMBERVALUE(CriteriTecnici!$N2807,",","."),0))),4)&amp;""),",",".")&amp;", "&amp;CHAR(34)&amp;"numerator"&amp;CHAR(34)&amp;": "&amp;SUBSTITUTE(TRIM(ROUND(IFERROR(CriteriTecnici!$K2807*1,IFERROR(NUMBERVALUE(CriteriTecnici!$K2807,".",","),IFERROR(NUMBERVALUE(CriteriTecnici!$K2807,",","."),0))),4)&amp;""),",",".")&amp;", "&amp;CHAR(34)&amp;"denominator"&amp;CHAR(34)&amp;": "&amp;SUBSTITUTE(TRIM(ROUND(IFERROR(CriteriTecnici!$L2807*1,IFERROR(NUMBERVALUE(CriteriTecnici!$L2807,".",","),IFERROR(NUMBERVALUE(CriteriTecnici!$L2807,",","."),0))),4)&amp;""),",",".")&amp;", "&amp;CHAR(34)&amp;"flag"&amp;CHAR(34)&amp;": "&amp;SUBSTITUTE(TRIM(ROUND(IFERROR(CriteriTecnici!$M2807*1,IFERROR(NUMBERVALUE(CriteriTecnici!$M2807,".",","),IFERROR(NUMBERVALUE(CriteriTecnici!$M2807,",","."),0))),4)&amp;""),",",".")&amp;", "&amp;CHAR(34)&amp;"rawScore"&amp;CHAR(34)&amp;": "&amp;SUBSTITUTE(TRIM(ROUND(IFERROR(CriteriTecnici!$O2807*1,IFERROR(NUMBERVALUE(CriteriTecnici!$O2807,".",","),IFERROR(NUMBERVALUE(CriteriTecnici!$O2807,",","."),0))),4)&amp;""),",",".")&amp;CHAR(125)&amp;IF(TRUE,",",""))</f>
        <v/>
      </c>
    </row>
    <row r="3028">
      <c r="A3028" s="38">
        <f>IF(CriteriTecnici!$A2808="","","    "&amp;CHAR(123)&amp;CHAR(34)&amp;"bidderId"&amp;CHAR(34)&amp;": "&amp;CHAR(34)&amp;SUBSTITUTE(CriteriTecnici!$A2808,CHAR(34),"'")&amp;CHAR(34)&amp;", "&amp;CHAR(34)&amp;"lotId"&amp;CHAR(34)&amp;": "&amp;CHAR(34)&amp;SUBSTITUTE(CriteriTecnici!$C2808,CHAR(34),"'")&amp;CHAR(34)&amp;", "&amp;CHAR(34)&amp;"criterionId"&amp;CHAR(34)&amp;": "&amp;CHAR(34)&amp;SUBSTITUTE(CriteriTecnici!$D2808,CHAR(34),"'")&amp;CHAR(34)&amp;", "&amp;CHAR(34)&amp;"kind"&amp;CHAR(34)&amp;": "&amp;CHAR(34)&amp;SUBSTITUTE(CriteriTecnici!$F2808,CHAR(34),"'")&amp;CHAR(34)&amp;", "&amp;CHAR(34)&amp;"value"&amp;CHAR(34)&amp;": "&amp;SUBSTITUTE(TRIM(ROUND(IFERROR(CriteriTecnici!$N2808*1,IFERROR(NUMBERVALUE(CriteriTecnici!$N2808,".",","),IFERROR(NUMBERVALUE(CriteriTecnici!$N2808,",","."),0))),4)&amp;""),",",".")&amp;", "&amp;CHAR(34)&amp;"numerator"&amp;CHAR(34)&amp;": "&amp;SUBSTITUTE(TRIM(ROUND(IFERROR(CriteriTecnici!$K2808*1,IFERROR(NUMBERVALUE(CriteriTecnici!$K2808,".",","),IFERROR(NUMBERVALUE(CriteriTecnici!$K2808,",","."),0))),4)&amp;""),",",".")&amp;", "&amp;CHAR(34)&amp;"denominator"&amp;CHAR(34)&amp;": "&amp;SUBSTITUTE(TRIM(ROUND(IFERROR(CriteriTecnici!$L2808*1,IFERROR(NUMBERVALUE(CriteriTecnici!$L2808,".",","),IFERROR(NUMBERVALUE(CriteriTecnici!$L2808,",","."),0))),4)&amp;""),",",".")&amp;", "&amp;CHAR(34)&amp;"flag"&amp;CHAR(34)&amp;": "&amp;SUBSTITUTE(TRIM(ROUND(IFERROR(CriteriTecnici!$M2808*1,IFERROR(NUMBERVALUE(CriteriTecnici!$M2808,".",","),IFERROR(NUMBERVALUE(CriteriTecnici!$M2808,",","."),0))),4)&amp;""),",",".")&amp;", "&amp;CHAR(34)&amp;"rawScore"&amp;CHAR(34)&amp;": "&amp;SUBSTITUTE(TRIM(ROUND(IFERROR(CriteriTecnici!$O2808*1,IFERROR(NUMBERVALUE(CriteriTecnici!$O2808,".",","),IFERROR(NUMBERVALUE(CriteriTecnici!$O2808,",","."),0))),4)&amp;""),",",".")&amp;CHAR(125)&amp;IF(TRUE,",",""))</f>
        <v/>
      </c>
    </row>
    <row r="3029">
      <c r="A3029" s="38">
        <f>IF(CriteriTecnici!$A2809="","","    "&amp;CHAR(123)&amp;CHAR(34)&amp;"bidderId"&amp;CHAR(34)&amp;": "&amp;CHAR(34)&amp;SUBSTITUTE(CriteriTecnici!$A2809,CHAR(34),"'")&amp;CHAR(34)&amp;", "&amp;CHAR(34)&amp;"lotId"&amp;CHAR(34)&amp;": "&amp;CHAR(34)&amp;SUBSTITUTE(CriteriTecnici!$C2809,CHAR(34),"'")&amp;CHAR(34)&amp;", "&amp;CHAR(34)&amp;"criterionId"&amp;CHAR(34)&amp;": "&amp;CHAR(34)&amp;SUBSTITUTE(CriteriTecnici!$D2809,CHAR(34),"'")&amp;CHAR(34)&amp;", "&amp;CHAR(34)&amp;"kind"&amp;CHAR(34)&amp;": "&amp;CHAR(34)&amp;SUBSTITUTE(CriteriTecnici!$F2809,CHAR(34),"'")&amp;CHAR(34)&amp;", "&amp;CHAR(34)&amp;"value"&amp;CHAR(34)&amp;": "&amp;SUBSTITUTE(TRIM(ROUND(IFERROR(CriteriTecnici!$N2809*1,IFERROR(NUMBERVALUE(CriteriTecnici!$N2809,".",","),IFERROR(NUMBERVALUE(CriteriTecnici!$N2809,",","."),0))),4)&amp;""),",",".")&amp;", "&amp;CHAR(34)&amp;"numerator"&amp;CHAR(34)&amp;": "&amp;SUBSTITUTE(TRIM(ROUND(IFERROR(CriteriTecnici!$K2809*1,IFERROR(NUMBERVALUE(CriteriTecnici!$K2809,".",","),IFERROR(NUMBERVALUE(CriteriTecnici!$K2809,",","."),0))),4)&amp;""),",",".")&amp;", "&amp;CHAR(34)&amp;"denominator"&amp;CHAR(34)&amp;": "&amp;SUBSTITUTE(TRIM(ROUND(IFERROR(CriteriTecnici!$L2809*1,IFERROR(NUMBERVALUE(CriteriTecnici!$L2809,".",","),IFERROR(NUMBERVALUE(CriteriTecnici!$L2809,",","."),0))),4)&amp;""),",",".")&amp;", "&amp;CHAR(34)&amp;"flag"&amp;CHAR(34)&amp;": "&amp;SUBSTITUTE(TRIM(ROUND(IFERROR(CriteriTecnici!$M2809*1,IFERROR(NUMBERVALUE(CriteriTecnici!$M2809,".",","),IFERROR(NUMBERVALUE(CriteriTecnici!$M2809,",","."),0))),4)&amp;""),",",".")&amp;", "&amp;CHAR(34)&amp;"rawScore"&amp;CHAR(34)&amp;": "&amp;SUBSTITUTE(TRIM(ROUND(IFERROR(CriteriTecnici!$O2809*1,IFERROR(NUMBERVALUE(CriteriTecnici!$O2809,".",","),IFERROR(NUMBERVALUE(CriteriTecnici!$O2809,",","."),0))),4)&amp;""),",",".")&amp;CHAR(125)&amp;IF(TRUE,",",""))</f>
        <v/>
      </c>
    </row>
    <row r="3030">
      <c r="A3030" s="38">
        <f>IF(CriteriTecnici!$A2810="","","    "&amp;CHAR(123)&amp;CHAR(34)&amp;"bidderId"&amp;CHAR(34)&amp;": "&amp;CHAR(34)&amp;SUBSTITUTE(CriteriTecnici!$A2810,CHAR(34),"'")&amp;CHAR(34)&amp;", "&amp;CHAR(34)&amp;"lotId"&amp;CHAR(34)&amp;": "&amp;CHAR(34)&amp;SUBSTITUTE(CriteriTecnici!$C2810,CHAR(34),"'")&amp;CHAR(34)&amp;", "&amp;CHAR(34)&amp;"criterionId"&amp;CHAR(34)&amp;": "&amp;CHAR(34)&amp;SUBSTITUTE(CriteriTecnici!$D2810,CHAR(34),"'")&amp;CHAR(34)&amp;", "&amp;CHAR(34)&amp;"kind"&amp;CHAR(34)&amp;": "&amp;CHAR(34)&amp;SUBSTITUTE(CriteriTecnici!$F2810,CHAR(34),"'")&amp;CHAR(34)&amp;", "&amp;CHAR(34)&amp;"value"&amp;CHAR(34)&amp;": "&amp;SUBSTITUTE(TRIM(ROUND(IFERROR(CriteriTecnici!$N2810*1,IFERROR(NUMBERVALUE(CriteriTecnici!$N2810,".",","),IFERROR(NUMBERVALUE(CriteriTecnici!$N2810,",","."),0))),4)&amp;""),",",".")&amp;", "&amp;CHAR(34)&amp;"numerator"&amp;CHAR(34)&amp;": "&amp;SUBSTITUTE(TRIM(ROUND(IFERROR(CriteriTecnici!$K2810*1,IFERROR(NUMBERVALUE(CriteriTecnici!$K2810,".",","),IFERROR(NUMBERVALUE(CriteriTecnici!$K2810,",","."),0))),4)&amp;""),",",".")&amp;", "&amp;CHAR(34)&amp;"denominator"&amp;CHAR(34)&amp;": "&amp;SUBSTITUTE(TRIM(ROUND(IFERROR(CriteriTecnici!$L2810*1,IFERROR(NUMBERVALUE(CriteriTecnici!$L2810,".",","),IFERROR(NUMBERVALUE(CriteriTecnici!$L2810,",","."),0))),4)&amp;""),",",".")&amp;", "&amp;CHAR(34)&amp;"flag"&amp;CHAR(34)&amp;": "&amp;SUBSTITUTE(TRIM(ROUND(IFERROR(CriteriTecnici!$M2810*1,IFERROR(NUMBERVALUE(CriteriTecnici!$M2810,".",","),IFERROR(NUMBERVALUE(CriteriTecnici!$M2810,",","."),0))),4)&amp;""),",",".")&amp;", "&amp;CHAR(34)&amp;"rawScore"&amp;CHAR(34)&amp;": "&amp;SUBSTITUTE(TRIM(ROUND(IFERROR(CriteriTecnici!$O2810*1,IFERROR(NUMBERVALUE(CriteriTecnici!$O2810,".",","),IFERROR(NUMBERVALUE(CriteriTecnici!$O2810,",","."),0))),4)&amp;""),",",".")&amp;CHAR(125)&amp;IF(TRUE,",",""))</f>
        <v/>
      </c>
    </row>
    <row r="3031">
      <c r="A3031" s="38">
        <f>IF(CriteriTecnici!$A2811="","","    "&amp;CHAR(123)&amp;CHAR(34)&amp;"bidderId"&amp;CHAR(34)&amp;": "&amp;CHAR(34)&amp;SUBSTITUTE(CriteriTecnici!$A2811,CHAR(34),"'")&amp;CHAR(34)&amp;", "&amp;CHAR(34)&amp;"lotId"&amp;CHAR(34)&amp;": "&amp;CHAR(34)&amp;SUBSTITUTE(CriteriTecnici!$C2811,CHAR(34),"'")&amp;CHAR(34)&amp;", "&amp;CHAR(34)&amp;"criterionId"&amp;CHAR(34)&amp;": "&amp;CHAR(34)&amp;SUBSTITUTE(CriteriTecnici!$D2811,CHAR(34),"'")&amp;CHAR(34)&amp;", "&amp;CHAR(34)&amp;"kind"&amp;CHAR(34)&amp;": "&amp;CHAR(34)&amp;SUBSTITUTE(CriteriTecnici!$F2811,CHAR(34),"'")&amp;CHAR(34)&amp;", "&amp;CHAR(34)&amp;"value"&amp;CHAR(34)&amp;": "&amp;SUBSTITUTE(TRIM(ROUND(IFERROR(CriteriTecnici!$N2811*1,IFERROR(NUMBERVALUE(CriteriTecnici!$N2811,".",","),IFERROR(NUMBERVALUE(CriteriTecnici!$N2811,",","."),0))),4)&amp;""),",",".")&amp;", "&amp;CHAR(34)&amp;"numerator"&amp;CHAR(34)&amp;": "&amp;SUBSTITUTE(TRIM(ROUND(IFERROR(CriteriTecnici!$K2811*1,IFERROR(NUMBERVALUE(CriteriTecnici!$K2811,".",","),IFERROR(NUMBERVALUE(CriteriTecnici!$K2811,",","."),0))),4)&amp;""),",",".")&amp;", "&amp;CHAR(34)&amp;"denominator"&amp;CHAR(34)&amp;": "&amp;SUBSTITUTE(TRIM(ROUND(IFERROR(CriteriTecnici!$L2811*1,IFERROR(NUMBERVALUE(CriteriTecnici!$L2811,".",","),IFERROR(NUMBERVALUE(CriteriTecnici!$L2811,",","."),0))),4)&amp;""),",",".")&amp;", "&amp;CHAR(34)&amp;"flag"&amp;CHAR(34)&amp;": "&amp;SUBSTITUTE(TRIM(ROUND(IFERROR(CriteriTecnici!$M2811*1,IFERROR(NUMBERVALUE(CriteriTecnici!$M2811,".",","),IFERROR(NUMBERVALUE(CriteriTecnici!$M2811,",","."),0))),4)&amp;""),",",".")&amp;", "&amp;CHAR(34)&amp;"rawScore"&amp;CHAR(34)&amp;": "&amp;SUBSTITUTE(TRIM(ROUND(IFERROR(CriteriTecnici!$O2811*1,IFERROR(NUMBERVALUE(CriteriTecnici!$O2811,".",","),IFERROR(NUMBERVALUE(CriteriTecnici!$O2811,",","."),0))),4)&amp;""),",",".")&amp;CHAR(125)&amp;IF(TRUE,",",""))</f>
        <v/>
      </c>
    </row>
    <row r="3032">
      <c r="A3032" s="38">
        <f>IF(CriteriTecnici!$A2812="","","    "&amp;CHAR(123)&amp;CHAR(34)&amp;"bidderId"&amp;CHAR(34)&amp;": "&amp;CHAR(34)&amp;SUBSTITUTE(CriteriTecnici!$A2812,CHAR(34),"'")&amp;CHAR(34)&amp;", "&amp;CHAR(34)&amp;"lotId"&amp;CHAR(34)&amp;": "&amp;CHAR(34)&amp;SUBSTITUTE(CriteriTecnici!$C2812,CHAR(34),"'")&amp;CHAR(34)&amp;", "&amp;CHAR(34)&amp;"criterionId"&amp;CHAR(34)&amp;": "&amp;CHAR(34)&amp;SUBSTITUTE(CriteriTecnici!$D2812,CHAR(34),"'")&amp;CHAR(34)&amp;", "&amp;CHAR(34)&amp;"kind"&amp;CHAR(34)&amp;": "&amp;CHAR(34)&amp;SUBSTITUTE(CriteriTecnici!$F2812,CHAR(34),"'")&amp;CHAR(34)&amp;", "&amp;CHAR(34)&amp;"value"&amp;CHAR(34)&amp;": "&amp;SUBSTITUTE(TRIM(ROUND(IFERROR(CriteriTecnici!$N2812*1,IFERROR(NUMBERVALUE(CriteriTecnici!$N2812,".",","),IFERROR(NUMBERVALUE(CriteriTecnici!$N2812,",","."),0))),4)&amp;""),",",".")&amp;", "&amp;CHAR(34)&amp;"numerator"&amp;CHAR(34)&amp;": "&amp;SUBSTITUTE(TRIM(ROUND(IFERROR(CriteriTecnici!$K2812*1,IFERROR(NUMBERVALUE(CriteriTecnici!$K2812,".",","),IFERROR(NUMBERVALUE(CriteriTecnici!$K2812,",","."),0))),4)&amp;""),",",".")&amp;", "&amp;CHAR(34)&amp;"denominator"&amp;CHAR(34)&amp;": "&amp;SUBSTITUTE(TRIM(ROUND(IFERROR(CriteriTecnici!$L2812*1,IFERROR(NUMBERVALUE(CriteriTecnici!$L2812,".",","),IFERROR(NUMBERVALUE(CriteriTecnici!$L2812,",","."),0))),4)&amp;""),",",".")&amp;", "&amp;CHAR(34)&amp;"flag"&amp;CHAR(34)&amp;": "&amp;SUBSTITUTE(TRIM(ROUND(IFERROR(CriteriTecnici!$M2812*1,IFERROR(NUMBERVALUE(CriteriTecnici!$M2812,".",","),IFERROR(NUMBERVALUE(CriteriTecnici!$M2812,",","."),0))),4)&amp;""),",",".")&amp;", "&amp;CHAR(34)&amp;"rawScore"&amp;CHAR(34)&amp;": "&amp;SUBSTITUTE(TRIM(ROUND(IFERROR(CriteriTecnici!$O2812*1,IFERROR(NUMBERVALUE(CriteriTecnici!$O2812,".",","),IFERROR(NUMBERVALUE(CriteriTecnici!$O2812,",","."),0))),4)&amp;""),",",".")&amp;CHAR(125)&amp;IF(TRUE,",",""))</f>
        <v/>
      </c>
    </row>
    <row r="3033">
      <c r="A3033" s="38">
        <f>IF(CriteriTecnici!$A2813="","","    "&amp;CHAR(123)&amp;CHAR(34)&amp;"bidderId"&amp;CHAR(34)&amp;": "&amp;CHAR(34)&amp;SUBSTITUTE(CriteriTecnici!$A2813,CHAR(34),"'")&amp;CHAR(34)&amp;", "&amp;CHAR(34)&amp;"lotId"&amp;CHAR(34)&amp;": "&amp;CHAR(34)&amp;SUBSTITUTE(CriteriTecnici!$C2813,CHAR(34),"'")&amp;CHAR(34)&amp;", "&amp;CHAR(34)&amp;"criterionId"&amp;CHAR(34)&amp;": "&amp;CHAR(34)&amp;SUBSTITUTE(CriteriTecnici!$D2813,CHAR(34),"'")&amp;CHAR(34)&amp;", "&amp;CHAR(34)&amp;"kind"&amp;CHAR(34)&amp;": "&amp;CHAR(34)&amp;SUBSTITUTE(CriteriTecnici!$F2813,CHAR(34),"'")&amp;CHAR(34)&amp;", "&amp;CHAR(34)&amp;"value"&amp;CHAR(34)&amp;": "&amp;SUBSTITUTE(TRIM(ROUND(IFERROR(CriteriTecnici!$N2813*1,IFERROR(NUMBERVALUE(CriteriTecnici!$N2813,".",","),IFERROR(NUMBERVALUE(CriteriTecnici!$N2813,",","."),0))),4)&amp;""),",",".")&amp;", "&amp;CHAR(34)&amp;"numerator"&amp;CHAR(34)&amp;": "&amp;SUBSTITUTE(TRIM(ROUND(IFERROR(CriteriTecnici!$K2813*1,IFERROR(NUMBERVALUE(CriteriTecnici!$K2813,".",","),IFERROR(NUMBERVALUE(CriteriTecnici!$K2813,",","."),0))),4)&amp;""),",",".")&amp;", "&amp;CHAR(34)&amp;"denominator"&amp;CHAR(34)&amp;": "&amp;SUBSTITUTE(TRIM(ROUND(IFERROR(CriteriTecnici!$L2813*1,IFERROR(NUMBERVALUE(CriteriTecnici!$L2813,".",","),IFERROR(NUMBERVALUE(CriteriTecnici!$L2813,",","."),0))),4)&amp;""),",",".")&amp;", "&amp;CHAR(34)&amp;"flag"&amp;CHAR(34)&amp;": "&amp;SUBSTITUTE(TRIM(ROUND(IFERROR(CriteriTecnici!$M2813*1,IFERROR(NUMBERVALUE(CriteriTecnici!$M2813,".",","),IFERROR(NUMBERVALUE(CriteriTecnici!$M2813,",","."),0))),4)&amp;""),",",".")&amp;", "&amp;CHAR(34)&amp;"rawScore"&amp;CHAR(34)&amp;": "&amp;SUBSTITUTE(TRIM(ROUND(IFERROR(CriteriTecnici!$O2813*1,IFERROR(NUMBERVALUE(CriteriTecnici!$O2813,".",","),IFERROR(NUMBERVALUE(CriteriTecnici!$O2813,",","."),0))),4)&amp;""),",",".")&amp;CHAR(125)&amp;IF(TRUE,",",""))</f>
        <v/>
      </c>
    </row>
    <row r="3034">
      <c r="A3034" s="38">
        <f>IF(CriteriTecnici!$A2814="","","    "&amp;CHAR(123)&amp;CHAR(34)&amp;"bidderId"&amp;CHAR(34)&amp;": "&amp;CHAR(34)&amp;SUBSTITUTE(CriteriTecnici!$A2814,CHAR(34),"'")&amp;CHAR(34)&amp;", "&amp;CHAR(34)&amp;"lotId"&amp;CHAR(34)&amp;": "&amp;CHAR(34)&amp;SUBSTITUTE(CriteriTecnici!$C2814,CHAR(34),"'")&amp;CHAR(34)&amp;", "&amp;CHAR(34)&amp;"criterionId"&amp;CHAR(34)&amp;": "&amp;CHAR(34)&amp;SUBSTITUTE(CriteriTecnici!$D2814,CHAR(34),"'")&amp;CHAR(34)&amp;", "&amp;CHAR(34)&amp;"kind"&amp;CHAR(34)&amp;": "&amp;CHAR(34)&amp;SUBSTITUTE(CriteriTecnici!$F2814,CHAR(34),"'")&amp;CHAR(34)&amp;", "&amp;CHAR(34)&amp;"value"&amp;CHAR(34)&amp;": "&amp;SUBSTITUTE(TRIM(ROUND(IFERROR(CriteriTecnici!$N2814*1,IFERROR(NUMBERVALUE(CriteriTecnici!$N2814,".",","),IFERROR(NUMBERVALUE(CriteriTecnici!$N2814,",","."),0))),4)&amp;""),",",".")&amp;", "&amp;CHAR(34)&amp;"numerator"&amp;CHAR(34)&amp;": "&amp;SUBSTITUTE(TRIM(ROUND(IFERROR(CriteriTecnici!$K2814*1,IFERROR(NUMBERVALUE(CriteriTecnici!$K2814,".",","),IFERROR(NUMBERVALUE(CriteriTecnici!$K2814,",","."),0))),4)&amp;""),",",".")&amp;", "&amp;CHAR(34)&amp;"denominator"&amp;CHAR(34)&amp;": "&amp;SUBSTITUTE(TRIM(ROUND(IFERROR(CriteriTecnici!$L2814*1,IFERROR(NUMBERVALUE(CriteriTecnici!$L2814,".",","),IFERROR(NUMBERVALUE(CriteriTecnici!$L2814,",","."),0))),4)&amp;""),",",".")&amp;", "&amp;CHAR(34)&amp;"flag"&amp;CHAR(34)&amp;": "&amp;SUBSTITUTE(TRIM(ROUND(IFERROR(CriteriTecnici!$M2814*1,IFERROR(NUMBERVALUE(CriteriTecnici!$M2814,".",","),IFERROR(NUMBERVALUE(CriteriTecnici!$M2814,",","."),0))),4)&amp;""),",",".")&amp;", "&amp;CHAR(34)&amp;"rawScore"&amp;CHAR(34)&amp;": "&amp;SUBSTITUTE(TRIM(ROUND(IFERROR(CriteriTecnici!$O2814*1,IFERROR(NUMBERVALUE(CriteriTecnici!$O2814,".",","),IFERROR(NUMBERVALUE(CriteriTecnici!$O2814,",","."),0))),4)&amp;""),",",".")&amp;CHAR(125)&amp;IF(TRUE,",",""))</f>
        <v/>
      </c>
    </row>
    <row r="3035">
      <c r="A3035" s="38">
        <f>IF(CriteriTecnici!$A2815="","","    "&amp;CHAR(123)&amp;CHAR(34)&amp;"bidderId"&amp;CHAR(34)&amp;": "&amp;CHAR(34)&amp;SUBSTITUTE(CriteriTecnici!$A2815,CHAR(34),"'")&amp;CHAR(34)&amp;", "&amp;CHAR(34)&amp;"lotId"&amp;CHAR(34)&amp;": "&amp;CHAR(34)&amp;SUBSTITUTE(CriteriTecnici!$C2815,CHAR(34),"'")&amp;CHAR(34)&amp;", "&amp;CHAR(34)&amp;"criterionId"&amp;CHAR(34)&amp;": "&amp;CHAR(34)&amp;SUBSTITUTE(CriteriTecnici!$D2815,CHAR(34),"'")&amp;CHAR(34)&amp;", "&amp;CHAR(34)&amp;"kind"&amp;CHAR(34)&amp;": "&amp;CHAR(34)&amp;SUBSTITUTE(CriteriTecnici!$F2815,CHAR(34),"'")&amp;CHAR(34)&amp;", "&amp;CHAR(34)&amp;"value"&amp;CHAR(34)&amp;": "&amp;SUBSTITUTE(TRIM(ROUND(IFERROR(CriteriTecnici!$N2815*1,IFERROR(NUMBERVALUE(CriteriTecnici!$N2815,".",","),IFERROR(NUMBERVALUE(CriteriTecnici!$N2815,",","."),0))),4)&amp;""),",",".")&amp;", "&amp;CHAR(34)&amp;"numerator"&amp;CHAR(34)&amp;": "&amp;SUBSTITUTE(TRIM(ROUND(IFERROR(CriteriTecnici!$K2815*1,IFERROR(NUMBERVALUE(CriteriTecnici!$K2815,".",","),IFERROR(NUMBERVALUE(CriteriTecnici!$K2815,",","."),0))),4)&amp;""),",",".")&amp;", "&amp;CHAR(34)&amp;"denominator"&amp;CHAR(34)&amp;": "&amp;SUBSTITUTE(TRIM(ROUND(IFERROR(CriteriTecnici!$L2815*1,IFERROR(NUMBERVALUE(CriteriTecnici!$L2815,".",","),IFERROR(NUMBERVALUE(CriteriTecnici!$L2815,",","."),0))),4)&amp;""),",",".")&amp;", "&amp;CHAR(34)&amp;"flag"&amp;CHAR(34)&amp;": "&amp;SUBSTITUTE(TRIM(ROUND(IFERROR(CriteriTecnici!$M2815*1,IFERROR(NUMBERVALUE(CriteriTecnici!$M2815,".",","),IFERROR(NUMBERVALUE(CriteriTecnici!$M2815,",","."),0))),4)&amp;""),",",".")&amp;", "&amp;CHAR(34)&amp;"rawScore"&amp;CHAR(34)&amp;": "&amp;SUBSTITUTE(TRIM(ROUND(IFERROR(CriteriTecnici!$O2815*1,IFERROR(NUMBERVALUE(CriteriTecnici!$O2815,".",","),IFERROR(NUMBERVALUE(CriteriTecnici!$O2815,",","."),0))),4)&amp;""),",",".")&amp;CHAR(125)&amp;IF(TRUE,",",""))</f>
        <v/>
      </c>
    </row>
    <row r="3036">
      <c r="A3036" s="38">
        <f>IF(CriteriTecnici!$A2816="","","    "&amp;CHAR(123)&amp;CHAR(34)&amp;"bidderId"&amp;CHAR(34)&amp;": "&amp;CHAR(34)&amp;SUBSTITUTE(CriteriTecnici!$A2816,CHAR(34),"'")&amp;CHAR(34)&amp;", "&amp;CHAR(34)&amp;"lotId"&amp;CHAR(34)&amp;": "&amp;CHAR(34)&amp;SUBSTITUTE(CriteriTecnici!$C2816,CHAR(34),"'")&amp;CHAR(34)&amp;", "&amp;CHAR(34)&amp;"criterionId"&amp;CHAR(34)&amp;": "&amp;CHAR(34)&amp;SUBSTITUTE(CriteriTecnici!$D2816,CHAR(34),"'")&amp;CHAR(34)&amp;", "&amp;CHAR(34)&amp;"kind"&amp;CHAR(34)&amp;": "&amp;CHAR(34)&amp;SUBSTITUTE(CriteriTecnici!$F2816,CHAR(34),"'")&amp;CHAR(34)&amp;", "&amp;CHAR(34)&amp;"value"&amp;CHAR(34)&amp;": "&amp;SUBSTITUTE(TRIM(ROUND(IFERROR(CriteriTecnici!$N2816*1,IFERROR(NUMBERVALUE(CriteriTecnici!$N2816,".",","),IFERROR(NUMBERVALUE(CriteriTecnici!$N2816,",","."),0))),4)&amp;""),",",".")&amp;", "&amp;CHAR(34)&amp;"numerator"&amp;CHAR(34)&amp;": "&amp;SUBSTITUTE(TRIM(ROUND(IFERROR(CriteriTecnici!$K2816*1,IFERROR(NUMBERVALUE(CriteriTecnici!$K2816,".",","),IFERROR(NUMBERVALUE(CriteriTecnici!$K2816,",","."),0))),4)&amp;""),",",".")&amp;", "&amp;CHAR(34)&amp;"denominator"&amp;CHAR(34)&amp;": "&amp;SUBSTITUTE(TRIM(ROUND(IFERROR(CriteriTecnici!$L2816*1,IFERROR(NUMBERVALUE(CriteriTecnici!$L2816,".",","),IFERROR(NUMBERVALUE(CriteriTecnici!$L2816,",","."),0))),4)&amp;""),",",".")&amp;", "&amp;CHAR(34)&amp;"flag"&amp;CHAR(34)&amp;": "&amp;SUBSTITUTE(TRIM(ROUND(IFERROR(CriteriTecnici!$M2816*1,IFERROR(NUMBERVALUE(CriteriTecnici!$M2816,".",","),IFERROR(NUMBERVALUE(CriteriTecnici!$M2816,",","."),0))),4)&amp;""),",",".")&amp;", "&amp;CHAR(34)&amp;"rawScore"&amp;CHAR(34)&amp;": "&amp;SUBSTITUTE(TRIM(ROUND(IFERROR(CriteriTecnici!$O2816*1,IFERROR(NUMBERVALUE(CriteriTecnici!$O2816,".",","),IFERROR(NUMBERVALUE(CriteriTecnici!$O2816,",","."),0))),4)&amp;""),",",".")&amp;CHAR(125)&amp;IF(TRUE,",",""))</f>
        <v/>
      </c>
    </row>
    <row r="3037">
      <c r="A3037" s="38">
        <f>IF(CriteriTecnici!$A2817="","","    "&amp;CHAR(123)&amp;CHAR(34)&amp;"bidderId"&amp;CHAR(34)&amp;": "&amp;CHAR(34)&amp;SUBSTITUTE(CriteriTecnici!$A2817,CHAR(34),"'")&amp;CHAR(34)&amp;", "&amp;CHAR(34)&amp;"lotId"&amp;CHAR(34)&amp;": "&amp;CHAR(34)&amp;SUBSTITUTE(CriteriTecnici!$C2817,CHAR(34),"'")&amp;CHAR(34)&amp;", "&amp;CHAR(34)&amp;"criterionId"&amp;CHAR(34)&amp;": "&amp;CHAR(34)&amp;SUBSTITUTE(CriteriTecnici!$D2817,CHAR(34),"'")&amp;CHAR(34)&amp;", "&amp;CHAR(34)&amp;"kind"&amp;CHAR(34)&amp;": "&amp;CHAR(34)&amp;SUBSTITUTE(CriteriTecnici!$F2817,CHAR(34),"'")&amp;CHAR(34)&amp;", "&amp;CHAR(34)&amp;"value"&amp;CHAR(34)&amp;": "&amp;SUBSTITUTE(TRIM(ROUND(IFERROR(CriteriTecnici!$N2817*1,IFERROR(NUMBERVALUE(CriteriTecnici!$N2817,".",","),IFERROR(NUMBERVALUE(CriteriTecnici!$N2817,",","."),0))),4)&amp;""),",",".")&amp;", "&amp;CHAR(34)&amp;"numerator"&amp;CHAR(34)&amp;": "&amp;SUBSTITUTE(TRIM(ROUND(IFERROR(CriteriTecnici!$K2817*1,IFERROR(NUMBERVALUE(CriteriTecnici!$K2817,".",","),IFERROR(NUMBERVALUE(CriteriTecnici!$K2817,",","."),0))),4)&amp;""),",",".")&amp;", "&amp;CHAR(34)&amp;"denominator"&amp;CHAR(34)&amp;": "&amp;SUBSTITUTE(TRIM(ROUND(IFERROR(CriteriTecnici!$L2817*1,IFERROR(NUMBERVALUE(CriteriTecnici!$L2817,".",","),IFERROR(NUMBERVALUE(CriteriTecnici!$L2817,",","."),0))),4)&amp;""),",",".")&amp;", "&amp;CHAR(34)&amp;"flag"&amp;CHAR(34)&amp;": "&amp;SUBSTITUTE(TRIM(ROUND(IFERROR(CriteriTecnici!$M2817*1,IFERROR(NUMBERVALUE(CriteriTecnici!$M2817,".",","),IFERROR(NUMBERVALUE(CriteriTecnici!$M2817,",","."),0))),4)&amp;""),",",".")&amp;", "&amp;CHAR(34)&amp;"rawScore"&amp;CHAR(34)&amp;": "&amp;SUBSTITUTE(TRIM(ROUND(IFERROR(CriteriTecnici!$O2817*1,IFERROR(NUMBERVALUE(CriteriTecnici!$O2817,".",","),IFERROR(NUMBERVALUE(CriteriTecnici!$O2817,",","."),0))),4)&amp;""),",",".")&amp;CHAR(125)&amp;IF(TRUE,",",""))</f>
        <v/>
      </c>
    </row>
    <row r="3038">
      <c r="A3038" s="38">
        <f>IF(CriteriTecnici!$A2818="","","    "&amp;CHAR(123)&amp;CHAR(34)&amp;"bidderId"&amp;CHAR(34)&amp;": "&amp;CHAR(34)&amp;SUBSTITUTE(CriteriTecnici!$A2818,CHAR(34),"'")&amp;CHAR(34)&amp;", "&amp;CHAR(34)&amp;"lotId"&amp;CHAR(34)&amp;": "&amp;CHAR(34)&amp;SUBSTITUTE(CriteriTecnici!$C2818,CHAR(34),"'")&amp;CHAR(34)&amp;", "&amp;CHAR(34)&amp;"criterionId"&amp;CHAR(34)&amp;": "&amp;CHAR(34)&amp;SUBSTITUTE(CriteriTecnici!$D2818,CHAR(34),"'")&amp;CHAR(34)&amp;", "&amp;CHAR(34)&amp;"kind"&amp;CHAR(34)&amp;": "&amp;CHAR(34)&amp;SUBSTITUTE(CriteriTecnici!$F2818,CHAR(34),"'")&amp;CHAR(34)&amp;", "&amp;CHAR(34)&amp;"value"&amp;CHAR(34)&amp;": "&amp;SUBSTITUTE(TRIM(ROUND(IFERROR(CriteriTecnici!$N2818*1,IFERROR(NUMBERVALUE(CriteriTecnici!$N2818,".",","),IFERROR(NUMBERVALUE(CriteriTecnici!$N2818,",","."),0))),4)&amp;""),",",".")&amp;", "&amp;CHAR(34)&amp;"numerator"&amp;CHAR(34)&amp;": "&amp;SUBSTITUTE(TRIM(ROUND(IFERROR(CriteriTecnici!$K2818*1,IFERROR(NUMBERVALUE(CriteriTecnici!$K2818,".",","),IFERROR(NUMBERVALUE(CriteriTecnici!$K2818,",","."),0))),4)&amp;""),",",".")&amp;", "&amp;CHAR(34)&amp;"denominator"&amp;CHAR(34)&amp;": "&amp;SUBSTITUTE(TRIM(ROUND(IFERROR(CriteriTecnici!$L2818*1,IFERROR(NUMBERVALUE(CriteriTecnici!$L2818,".",","),IFERROR(NUMBERVALUE(CriteriTecnici!$L2818,",","."),0))),4)&amp;""),",",".")&amp;", "&amp;CHAR(34)&amp;"flag"&amp;CHAR(34)&amp;": "&amp;SUBSTITUTE(TRIM(ROUND(IFERROR(CriteriTecnici!$M2818*1,IFERROR(NUMBERVALUE(CriteriTecnici!$M2818,".",","),IFERROR(NUMBERVALUE(CriteriTecnici!$M2818,",","."),0))),4)&amp;""),",",".")&amp;", "&amp;CHAR(34)&amp;"rawScore"&amp;CHAR(34)&amp;": "&amp;SUBSTITUTE(TRIM(ROUND(IFERROR(CriteriTecnici!$O2818*1,IFERROR(NUMBERVALUE(CriteriTecnici!$O2818,".",","),IFERROR(NUMBERVALUE(CriteriTecnici!$O2818,",","."),0))),4)&amp;""),",",".")&amp;CHAR(125)&amp;IF(TRUE,",",""))</f>
        <v/>
      </c>
    </row>
    <row r="3039">
      <c r="A3039" s="38">
        <f>IF(CriteriTecnici!$A2819="","","    "&amp;CHAR(123)&amp;CHAR(34)&amp;"bidderId"&amp;CHAR(34)&amp;": "&amp;CHAR(34)&amp;SUBSTITUTE(CriteriTecnici!$A2819,CHAR(34),"'")&amp;CHAR(34)&amp;", "&amp;CHAR(34)&amp;"lotId"&amp;CHAR(34)&amp;": "&amp;CHAR(34)&amp;SUBSTITUTE(CriteriTecnici!$C2819,CHAR(34),"'")&amp;CHAR(34)&amp;", "&amp;CHAR(34)&amp;"criterionId"&amp;CHAR(34)&amp;": "&amp;CHAR(34)&amp;SUBSTITUTE(CriteriTecnici!$D2819,CHAR(34),"'")&amp;CHAR(34)&amp;", "&amp;CHAR(34)&amp;"kind"&amp;CHAR(34)&amp;": "&amp;CHAR(34)&amp;SUBSTITUTE(CriteriTecnici!$F2819,CHAR(34),"'")&amp;CHAR(34)&amp;", "&amp;CHAR(34)&amp;"value"&amp;CHAR(34)&amp;": "&amp;SUBSTITUTE(TRIM(ROUND(IFERROR(CriteriTecnici!$N2819*1,IFERROR(NUMBERVALUE(CriteriTecnici!$N2819,".",","),IFERROR(NUMBERVALUE(CriteriTecnici!$N2819,",","."),0))),4)&amp;""),",",".")&amp;", "&amp;CHAR(34)&amp;"numerator"&amp;CHAR(34)&amp;": "&amp;SUBSTITUTE(TRIM(ROUND(IFERROR(CriteriTecnici!$K2819*1,IFERROR(NUMBERVALUE(CriteriTecnici!$K2819,".",","),IFERROR(NUMBERVALUE(CriteriTecnici!$K2819,",","."),0))),4)&amp;""),",",".")&amp;", "&amp;CHAR(34)&amp;"denominator"&amp;CHAR(34)&amp;": "&amp;SUBSTITUTE(TRIM(ROUND(IFERROR(CriteriTecnici!$L2819*1,IFERROR(NUMBERVALUE(CriteriTecnici!$L2819,".",","),IFERROR(NUMBERVALUE(CriteriTecnici!$L2819,",","."),0))),4)&amp;""),",",".")&amp;", "&amp;CHAR(34)&amp;"flag"&amp;CHAR(34)&amp;": "&amp;SUBSTITUTE(TRIM(ROUND(IFERROR(CriteriTecnici!$M2819*1,IFERROR(NUMBERVALUE(CriteriTecnici!$M2819,".",","),IFERROR(NUMBERVALUE(CriteriTecnici!$M2819,",","."),0))),4)&amp;""),",",".")&amp;", "&amp;CHAR(34)&amp;"rawScore"&amp;CHAR(34)&amp;": "&amp;SUBSTITUTE(TRIM(ROUND(IFERROR(CriteriTecnici!$O2819*1,IFERROR(NUMBERVALUE(CriteriTecnici!$O2819,".",","),IFERROR(NUMBERVALUE(CriteriTecnici!$O2819,",","."),0))),4)&amp;""),",",".")&amp;CHAR(125)&amp;IF(TRUE,",",""))</f>
        <v/>
      </c>
    </row>
    <row r="3040">
      <c r="A3040" s="38">
        <f>IF(CriteriTecnici!$A2820="","","    "&amp;CHAR(123)&amp;CHAR(34)&amp;"bidderId"&amp;CHAR(34)&amp;": "&amp;CHAR(34)&amp;SUBSTITUTE(CriteriTecnici!$A2820,CHAR(34),"'")&amp;CHAR(34)&amp;", "&amp;CHAR(34)&amp;"lotId"&amp;CHAR(34)&amp;": "&amp;CHAR(34)&amp;SUBSTITUTE(CriteriTecnici!$C2820,CHAR(34),"'")&amp;CHAR(34)&amp;", "&amp;CHAR(34)&amp;"criterionId"&amp;CHAR(34)&amp;": "&amp;CHAR(34)&amp;SUBSTITUTE(CriteriTecnici!$D2820,CHAR(34),"'")&amp;CHAR(34)&amp;", "&amp;CHAR(34)&amp;"kind"&amp;CHAR(34)&amp;": "&amp;CHAR(34)&amp;SUBSTITUTE(CriteriTecnici!$F2820,CHAR(34),"'")&amp;CHAR(34)&amp;", "&amp;CHAR(34)&amp;"value"&amp;CHAR(34)&amp;": "&amp;SUBSTITUTE(TRIM(ROUND(IFERROR(CriteriTecnici!$N2820*1,IFERROR(NUMBERVALUE(CriteriTecnici!$N2820,".",","),IFERROR(NUMBERVALUE(CriteriTecnici!$N2820,",","."),0))),4)&amp;""),",",".")&amp;", "&amp;CHAR(34)&amp;"numerator"&amp;CHAR(34)&amp;": "&amp;SUBSTITUTE(TRIM(ROUND(IFERROR(CriteriTecnici!$K2820*1,IFERROR(NUMBERVALUE(CriteriTecnici!$K2820,".",","),IFERROR(NUMBERVALUE(CriteriTecnici!$K2820,",","."),0))),4)&amp;""),",",".")&amp;", "&amp;CHAR(34)&amp;"denominator"&amp;CHAR(34)&amp;": "&amp;SUBSTITUTE(TRIM(ROUND(IFERROR(CriteriTecnici!$L2820*1,IFERROR(NUMBERVALUE(CriteriTecnici!$L2820,".",","),IFERROR(NUMBERVALUE(CriteriTecnici!$L2820,",","."),0))),4)&amp;""),",",".")&amp;", "&amp;CHAR(34)&amp;"flag"&amp;CHAR(34)&amp;": "&amp;SUBSTITUTE(TRIM(ROUND(IFERROR(CriteriTecnici!$M2820*1,IFERROR(NUMBERVALUE(CriteriTecnici!$M2820,".",","),IFERROR(NUMBERVALUE(CriteriTecnici!$M2820,",","."),0))),4)&amp;""),",",".")&amp;", "&amp;CHAR(34)&amp;"rawScore"&amp;CHAR(34)&amp;": "&amp;SUBSTITUTE(TRIM(ROUND(IFERROR(CriteriTecnici!$O2820*1,IFERROR(NUMBERVALUE(CriteriTecnici!$O2820,".",","),IFERROR(NUMBERVALUE(CriteriTecnici!$O2820,",","."),0))),4)&amp;""),",",".")&amp;CHAR(125)&amp;IF(TRUE,",",""))</f>
        <v/>
      </c>
    </row>
    <row r="3041">
      <c r="A3041" s="38">
        <f>IF(CriteriTecnici!$A2821="","","    "&amp;CHAR(123)&amp;CHAR(34)&amp;"bidderId"&amp;CHAR(34)&amp;": "&amp;CHAR(34)&amp;SUBSTITUTE(CriteriTecnici!$A2821,CHAR(34),"'")&amp;CHAR(34)&amp;", "&amp;CHAR(34)&amp;"lotId"&amp;CHAR(34)&amp;": "&amp;CHAR(34)&amp;SUBSTITUTE(CriteriTecnici!$C2821,CHAR(34),"'")&amp;CHAR(34)&amp;", "&amp;CHAR(34)&amp;"criterionId"&amp;CHAR(34)&amp;": "&amp;CHAR(34)&amp;SUBSTITUTE(CriteriTecnici!$D2821,CHAR(34),"'")&amp;CHAR(34)&amp;", "&amp;CHAR(34)&amp;"kind"&amp;CHAR(34)&amp;": "&amp;CHAR(34)&amp;SUBSTITUTE(CriteriTecnici!$F2821,CHAR(34),"'")&amp;CHAR(34)&amp;", "&amp;CHAR(34)&amp;"value"&amp;CHAR(34)&amp;": "&amp;SUBSTITUTE(TRIM(ROUND(IFERROR(CriteriTecnici!$N2821*1,IFERROR(NUMBERVALUE(CriteriTecnici!$N2821,".",","),IFERROR(NUMBERVALUE(CriteriTecnici!$N2821,",","."),0))),4)&amp;""),",",".")&amp;", "&amp;CHAR(34)&amp;"numerator"&amp;CHAR(34)&amp;": "&amp;SUBSTITUTE(TRIM(ROUND(IFERROR(CriteriTecnici!$K2821*1,IFERROR(NUMBERVALUE(CriteriTecnici!$K2821,".",","),IFERROR(NUMBERVALUE(CriteriTecnici!$K2821,",","."),0))),4)&amp;""),",",".")&amp;", "&amp;CHAR(34)&amp;"denominator"&amp;CHAR(34)&amp;": "&amp;SUBSTITUTE(TRIM(ROUND(IFERROR(CriteriTecnici!$L2821*1,IFERROR(NUMBERVALUE(CriteriTecnici!$L2821,".",","),IFERROR(NUMBERVALUE(CriteriTecnici!$L2821,",","."),0))),4)&amp;""),",",".")&amp;", "&amp;CHAR(34)&amp;"flag"&amp;CHAR(34)&amp;": "&amp;SUBSTITUTE(TRIM(ROUND(IFERROR(CriteriTecnici!$M2821*1,IFERROR(NUMBERVALUE(CriteriTecnici!$M2821,".",","),IFERROR(NUMBERVALUE(CriteriTecnici!$M2821,",","."),0))),4)&amp;""),",",".")&amp;", "&amp;CHAR(34)&amp;"rawScore"&amp;CHAR(34)&amp;": "&amp;SUBSTITUTE(TRIM(ROUND(IFERROR(CriteriTecnici!$O2821*1,IFERROR(NUMBERVALUE(CriteriTecnici!$O2821,".",","),IFERROR(NUMBERVALUE(CriteriTecnici!$O2821,",","."),0))),4)&amp;""),",",".")&amp;CHAR(125)&amp;IF(TRUE,",",""))</f>
        <v/>
      </c>
    </row>
    <row r="3042">
      <c r="A3042" s="38">
        <f>IF(CriteriTecnici!$A2822="","","    "&amp;CHAR(123)&amp;CHAR(34)&amp;"bidderId"&amp;CHAR(34)&amp;": "&amp;CHAR(34)&amp;SUBSTITUTE(CriteriTecnici!$A2822,CHAR(34),"'")&amp;CHAR(34)&amp;", "&amp;CHAR(34)&amp;"lotId"&amp;CHAR(34)&amp;": "&amp;CHAR(34)&amp;SUBSTITUTE(CriteriTecnici!$C2822,CHAR(34),"'")&amp;CHAR(34)&amp;", "&amp;CHAR(34)&amp;"criterionId"&amp;CHAR(34)&amp;": "&amp;CHAR(34)&amp;SUBSTITUTE(CriteriTecnici!$D2822,CHAR(34),"'")&amp;CHAR(34)&amp;", "&amp;CHAR(34)&amp;"kind"&amp;CHAR(34)&amp;": "&amp;CHAR(34)&amp;SUBSTITUTE(CriteriTecnici!$F2822,CHAR(34),"'")&amp;CHAR(34)&amp;", "&amp;CHAR(34)&amp;"value"&amp;CHAR(34)&amp;": "&amp;SUBSTITUTE(TRIM(ROUND(IFERROR(CriteriTecnici!$N2822*1,IFERROR(NUMBERVALUE(CriteriTecnici!$N2822,".",","),IFERROR(NUMBERVALUE(CriteriTecnici!$N2822,",","."),0))),4)&amp;""),",",".")&amp;", "&amp;CHAR(34)&amp;"numerator"&amp;CHAR(34)&amp;": "&amp;SUBSTITUTE(TRIM(ROUND(IFERROR(CriteriTecnici!$K2822*1,IFERROR(NUMBERVALUE(CriteriTecnici!$K2822,".",","),IFERROR(NUMBERVALUE(CriteriTecnici!$K2822,",","."),0))),4)&amp;""),",",".")&amp;", "&amp;CHAR(34)&amp;"denominator"&amp;CHAR(34)&amp;": "&amp;SUBSTITUTE(TRIM(ROUND(IFERROR(CriteriTecnici!$L2822*1,IFERROR(NUMBERVALUE(CriteriTecnici!$L2822,".",","),IFERROR(NUMBERVALUE(CriteriTecnici!$L2822,",","."),0))),4)&amp;""),",",".")&amp;", "&amp;CHAR(34)&amp;"flag"&amp;CHAR(34)&amp;": "&amp;SUBSTITUTE(TRIM(ROUND(IFERROR(CriteriTecnici!$M2822*1,IFERROR(NUMBERVALUE(CriteriTecnici!$M2822,".",","),IFERROR(NUMBERVALUE(CriteriTecnici!$M2822,",","."),0))),4)&amp;""),",",".")&amp;", "&amp;CHAR(34)&amp;"rawScore"&amp;CHAR(34)&amp;": "&amp;SUBSTITUTE(TRIM(ROUND(IFERROR(CriteriTecnici!$O2822*1,IFERROR(NUMBERVALUE(CriteriTecnici!$O2822,".",","),IFERROR(NUMBERVALUE(CriteriTecnici!$O2822,",","."),0))),4)&amp;""),",",".")&amp;CHAR(125)&amp;IF(TRUE,",",""))</f>
        <v/>
      </c>
    </row>
    <row r="3043">
      <c r="A3043" s="38">
        <f>IF(CriteriTecnici!$A2823="","","    "&amp;CHAR(123)&amp;CHAR(34)&amp;"bidderId"&amp;CHAR(34)&amp;": "&amp;CHAR(34)&amp;SUBSTITUTE(CriteriTecnici!$A2823,CHAR(34),"'")&amp;CHAR(34)&amp;", "&amp;CHAR(34)&amp;"lotId"&amp;CHAR(34)&amp;": "&amp;CHAR(34)&amp;SUBSTITUTE(CriteriTecnici!$C2823,CHAR(34),"'")&amp;CHAR(34)&amp;", "&amp;CHAR(34)&amp;"criterionId"&amp;CHAR(34)&amp;": "&amp;CHAR(34)&amp;SUBSTITUTE(CriteriTecnici!$D2823,CHAR(34),"'")&amp;CHAR(34)&amp;", "&amp;CHAR(34)&amp;"kind"&amp;CHAR(34)&amp;": "&amp;CHAR(34)&amp;SUBSTITUTE(CriteriTecnici!$F2823,CHAR(34),"'")&amp;CHAR(34)&amp;", "&amp;CHAR(34)&amp;"value"&amp;CHAR(34)&amp;": "&amp;SUBSTITUTE(TRIM(ROUND(IFERROR(CriteriTecnici!$N2823*1,IFERROR(NUMBERVALUE(CriteriTecnici!$N2823,".",","),IFERROR(NUMBERVALUE(CriteriTecnici!$N2823,",","."),0))),4)&amp;""),",",".")&amp;", "&amp;CHAR(34)&amp;"numerator"&amp;CHAR(34)&amp;": "&amp;SUBSTITUTE(TRIM(ROUND(IFERROR(CriteriTecnici!$K2823*1,IFERROR(NUMBERVALUE(CriteriTecnici!$K2823,".",","),IFERROR(NUMBERVALUE(CriteriTecnici!$K2823,",","."),0))),4)&amp;""),",",".")&amp;", "&amp;CHAR(34)&amp;"denominator"&amp;CHAR(34)&amp;": "&amp;SUBSTITUTE(TRIM(ROUND(IFERROR(CriteriTecnici!$L2823*1,IFERROR(NUMBERVALUE(CriteriTecnici!$L2823,".",","),IFERROR(NUMBERVALUE(CriteriTecnici!$L2823,",","."),0))),4)&amp;""),",",".")&amp;", "&amp;CHAR(34)&amp;"flag"&amp;CHAR(34)&amp;": "&amp;SUBSTITUTE(TRIM(ROUND(IFERROR(CriteriTecnici!$M2823*1,IFERROR(NUMBERVALUE(CriteriTecnici!$M2823,".",","),IFERROR(NUMBERVALUE(CriteriTecnici!$M2823,",","."),0))),4)&amp;""),",",".")&amp;", "&amp;CHAR(34)&amp;"rawScore"&amp;CHAR(34)&amp;": "&amp;SUBSTITUTE(TRIM(ROUND(IFERROR(CriteriTecnici!$O2823*1,IFERROR(NUMBERVALUE(CriteriTecnici!$O2823,".",","),IFERROR(NUMBERVALUE(CriteriTecnici!$O2823,",","."),0))),4)&amp;""),",",".")&amp;CHAR(125)&amp;IF(TRUE,",",""))</f>
        <v/>
      </c>
    </row>
    <row r="3044">
      <c r="A3044" s="38">
        <f>IF(CriteriTecnici!$A2824="","","    "&amp;CHAR(123)&amp;CHAR(34)&amp;"bidderId"&amp;CHAR(34)&amp;": "&amp;CHAR(34)&amp;SUBSTITUTE(CriteriTecnici!$A2824,CHAR(34),"'")&amp;CHAR(34)&amp;", "&amp;CHAR(34)&amp;"lotId"&amp;CHAR(34)&amp;": "&amp;CHAR(34)&amp;SUBSTITUTE(CriteriTecnici!$C2824,CHAR(34),"'")&amp;CHAR(34)&amp;", "&amp;CHAR(34)&amp;"criterionId"&amp;CHAR(34)&amp;": "&amp;CHAR(34)&amp;SUBSTITUTE(CriteriTecnici!$D2824,CHAR(34),"'")&amp;CHAR(34)&amp;", "&amp;CHAR(34)&amp;"kind"&amp;CHAR(34)&amp;": "&amp;CHAR(34)&amp;SUBSTITUTE(CriteriTecnici!$F2824,CHAR(34),"'")&amp;CHAR(34)&amp;", "&amp;CHAR(34)&amp;"value"&amp;CHAR(34)&amp;": "&amp;SUBSTITUTE(TRIM(ROUND(IFERROR(CriteriTecnici!$N2824*1,IFERROR(NUMBERVALUE(CriteriTecnici!$N2824,".",","),IFERROR(NUMBERVALUE(CriteriTecnici!$N2824,",","."),0))),4)&amp;""),",",".")&amp;", "&amp;CHAR(34)&amp;"numerator"&amp;CHAR(34)&amp;": "&amp;SUBSTITUTE(TRIM(ROUND(IFERROR(CriteriTecnici!$K2824*1,IFERROR(NUMBERVALUE(CriteriTecnici!$K2824,".",","),IFERROR(NUMBERVALUE(CriteriTecnici!$K2824,",","."),0))),4)&amp;""),",",".")&amp;", "&amp;CHAR(34)&amp;"denominator"&amp;CHAR(34)&amp;": "&amp;SUBSTITUTE(TRIM(ROUND(IFERROR(CriteriTecnici!$L2824*1,IFERROR(NUMBERVALUE(CriteriTecnici!$L2824,".",","),IFERROR(NUMBERVALUE(CriteriTecnici!$L2824,",","."),0))),4)&amp;""),",",".")&amp;", "&amp;CHAR(34)&amp;"flag"&amp;CHAR(34)&amp;": "&amp;SUBSTITUTE(TRIM(ROUND(IFERROR(CriteriTecnici!$M2824*1,IFERROR(NUMBERVALUE(CriteriTecnici!$M2824,".",","),IFERROR(NUMBERVALUE(CriteriTecnici!$M2824,",","."),0))),4)&amp;""),",",".")&amp;", "&amp;CHAR(34)&amp;"rawScore"&amp;CHAR(34)&amp;": "&amp;SUBSTITUTE(TRIM(ROUND(IFERROR(CriteriTecnici!$O2824*1,IFERROR(NUMBERVALUE(CriteriTecnici!$O2824,".",","),IFERROR(NUMBERVALUE(CriteriTecnici!$O2824,",","."),0))),4)&amp;""),",",".")&amp;CHAR(125)&amp;IF(TRUE,",",""))</f>
        <v/>
      </c>
    </row>
    <row r="3045">
      <c r="A3045" s="38">
        <f>IF(CriteriTecnici!$A2825="","","    "&amp;CHAR(123)&amp;CHAR(34)&amp;"bidderId"&amp;CHAR(34)&amp;": "&amp;CHAR(34)&amp;SUBSTITUTE(CriteriTecnici!$A2825,CHAR(34),"'")&amp;CHAR(34)&amp;", "&amp;CHAR(34)&amp;"lotId"&amp;CHAR(34)&amp;": "&amp;CHAR(34)&amp;SUBSTITUTE(CriteriTecnici!$C2825,CHAR(34),"'")&amp;CHAR(34)&amp;", "&amp;CHAR(34)&amp;"criterionId"&amp;CHAR(34)&amp;": "&amp;CHAR(34)&amp;SUBSTITUTE(CriteriTecnici!$D2825,CHAR(34),"'")&amp;CHAR(34)&amp;", "&amp;CHAR(34)&amp;"kind"&amp;CHAR(34)&amp;": "&amp;CHAR(34)&amp;SUBSTITUTE(CriteriTecnici!$F2825,CHAR(34),"'")&amp;CHAR(34)&amp;", "&amp;CHAR(34)&amp;"value"&amp;CHAR(34)&amp;": "&amp;SUBSTITUTE(TRIM(ROUND(IFERROR(CriteriTecnici!$N2825*1,IFERROR(NUMBERVALUE(CriteriTecnici!$N2825,".",","),IFERROR(NUMBERVALUE(CriteriTecnici!$N2825,",","."),0))),4)&amp;""),",",".")&amp;", "&amp;CHAR(34)&amp;"numerator"&amp;CHAR(34)&amp;": "&amp;SUBSTITUTE(TRIM(ROUND(IFERROR(CriteriTecnici!$K2825*1,IFERROR(NUMBERVALUE(CriteriTecnici!$K2825,".",","),IFERROR(NUMBERVALUE(CriteriTecnici!$K2825,",","."),0))),4)&amp;""),",",".")&amp;", "&amp;CHAR(34)&amp;"denominator"&amp;CHAR(34)&amp;": "&amp;SUBSTITUTE(TRIM(ROUND(IFERROR(CriteriTecnici!$L2825*1,IFERROR(NUMBERVALUE(CriteriTecnici!$L2825,".",","),IFERROR(NUMBERVALUE(CriteriTecnici!$L2825,",","."),0))),4)&amp;""),",",".")&amp;", "&amp;CHAR(34)&amp;"flag"&amp;CHAR(34)&amp;": "&amp;SUBSTITUTE(TRIM(ROUND(IFERROR(CriteriTecnici!$M2825*1,IFERROR(NUMBERVALUE(CriteriTecnici!$M2825,".",","),IFERROR(NUMBERVALUE(CriteriTecnici!$M2825,",","."),0))),4)&amp;""),",",".")&amp;", "&amp;CHAR(34)&amp;"rawScore"&amp;CHAR(34)&amp;": "&amp;SUBSTITUTE(TRIM(ROUND(IFERROR(CriteriTecnici!$O2825*1,IFERROR(NUMBERVALUE(CriteriTecnici!$O2825,".",","),IFERROR(NUMBERVALUE(CriteriTecnici!$O2825,",","."),0))),4)&amp;""),",",".")&amp;CHAR(125)&amp;IF(COUNTA(Offerte!$A93:$A$200)&gt;0,",",""))</f>
        <v/>
      </c>
    </row>
    <row r="3046">
      <c r="A3046" s="38">
        <f>IF(CriteriTecnici!$A2826="","","    "&amp;CHAR(123)&amp;CHAR(34)&amp;"bidderId"&amp;CHAR(34)&amp;": "&amp;CHAR(34)&amp;SUBSTITUTE(CriteriTecnici!$A2826,CHAR(34),"'")&amp;CHAR(34)&amp;", "&amp;CHAR(34)&amp;"lotId"&amp;CHAR(34)&amp;": "&amp;CHAR(34)&amp;SUBSTITUTE(CriteriTecnici!$C2826,CHAR(34),"'")&amp;CHAR(34)&amp;", "&amp;CHAR(34)&amp;"criterionId"&amp;CHAR(34)&amp;": "&amp;CHAR(34)&amp;SUBSTITUTE(CriteriTecnici!$D2826,CHAR(34),"'")&amp;CHAR(34)&amp;", "&amp;CHAR(34)&amp;"kind"&amp;CHAR(34)&amp;": "&amp;CHAR(34)&amp;SUBSTITUTE(CriteriTecnici!$F2826,CHAR(34),"'")&amp;CHAR(34)&amp;", "&amp;CHAR(34)&amp;"value"&amp;CHAR(34)&amp;": "&amp;SUBSTITUTE(TRIM(ROUND(IFERROR(CriteriTecnici!$N2826*1,IFERROR(NUMBERVALUE(CriteriTecnici!$N2826,".",","),IFERROR(NUMBERVALUE(CriteriTecnici!$N2826,",","."),0))),4)&amp;""),",",".")&amp;", "&amp;CHAR(34)&amp;"numerator"&amp;CHAR(34)&amp;": "&amp;SUBSTITUTE(TRIM(ROUND(IFERROR(CriteriTecnici!$K2826*1,IFERROR(NUMBERVALUE(CriteriTecnici!$K2826,".",","),IFERROR(NUMBERVALUE(CriteriTecnici!$K2826,",","."),0))),4)&amp;""),",",".")&amp;", "&amp;CHAR(34)&amp;"denominator"&amp;CHAR(34)&amp;": "&amp;SUBSTITUTE(TRIM(ROUND(IFERROR(CriteriTecnici!$L2826*1,IFERROR(NUMBERVALUE(CriteriTecnici!$L2826,".",","),IFERROR(NUMBERVALUE(CriteriTecnici!$L2826,",","."),0))),4)&amp;""),",",".")&amp;", "&amp;CHAR(34)&amp;"flag"&amp;CHAR(34)&amp;": "&amp;SUBSTITUTE(TRIM(ROUND(IFERROR(CriteriTecnici!$M2826*1,IFERROR(NUMBERVALUE(CriteriTecnici!$M2826,".",","),IFERROR(NUMBERVALUE(CriteriTecnici!$M2826,",","."),0))),4)&amp;""),",",".")&amp;", "&amp;CHAR(34)&amp;"rawScore"&amp;CHAR(34)&amp;": "&amp;SUBSTITUTE(TRIM(ROUND(IFERROR(CriteriTecnici!$O2826*1,IFERROR(NUMBERVALUE(CriteriTecnici!$O2826,".",","),IFERROR(NUMBERVALUE(CriteriTecnici!$O2826,",","."),0))),4)&amp;""),",",".")&amp;CHAR(125)&amp;IF(TRUE,",",""))</f>
        <v/>
      </c>
    </row>
    <row r="3047">
      <c r="A3047" s="38">
        <f>IF(CriteriTecnici!$A2827="","","    "&amp;CHAR(123)&amp;CHAR(34)&amp;"bidderId"&amp;CHAR(34)&amp;": "&amp;CHAR(34)&amp;SUBSTITUTE(CriteriTecnici!$A2827,CHAR(34),"'")&amp;CHAR(34)&amp;", "&amp;CHAR(34)&amp;"lotId"&amp;CHAR(34)&amp;": "&amp;CHAR(34)&amp;SUBSTITUTE(CriteriTecnici!$C2827,CHAR(34),"'")&amp;CHAR(34)&amp;", "&amp;CHAR(34)&amp;"criterionId"&amp;CHAR(34)&amp;": "&amp;CHAR(34)&amp;SUBSTITUTE(CriteriTecnici!$D2827,CHAR(34),"'")&amp;CHAR(34)&amp;", "&amp;CHAR(34)&amp;"kind"&amp;CHAR(34)&amp;": "&amp;CHAR(34)&amp;SUBSTITUTE(CriteriTecnici!$F2827,CHAR(34),"'")&amp;CHAR(34)&amp;", "&amp;CHAR(34)&amp;"value"&amp;CHAR(34)&amp;": "&amp;SUBSTITUTE(TRIM(ROUND(IFERROR(CriteriTecnici!$N2827*1,IFERROR(NUMBERVALUE(CriteriTecnici!$N2827,".",","),IFERROR(NUMBERVALUE(CriteriTecnici!$N2827,",","."),0))),4)&amp;""),",",".")&amp;", "&amp;CHAR(34)&amp;"numerator"&amp;CHAR(34)&amp;": "&amp;SUBSTITUTE(TRIM(ROUND(IFERROR(CriteriTecnici!$K2827*1,IFERROR(NUMBERVALUE(CriteriTecnici!$K2827,".",","),IFERROR(NUMBERVALUE(CriteriTecnici!$K2827,",","."),0))),4)&amp;""),",",".")&amp;", "&amp;CHAR(34)&amp;"denominator"&amp;CHAR(34)&amp;": "&amp;SUBSTITUTE(TRIM(ROUND(IFERROR(CriteriTecnici!$L2827*1,IFERROR(NUMBERVALUE(CriteriTecnici!$L2827,".",","),IFERROR(NUMBERVALUE(CriteriTecnici!$L2827,",","."),0))),4)&amp;""),",",".")&amp;", "&amp;CHAR(34)&amp;"flag"&amp;CHAR(34)&amp;": "&amp;SUBSTITUTE(TRIM(ROUND(IFERROR(CriteriTecnici!$M2827*1,IFERROR(NUMBERVALUE(CriteriTecnici!$M2827,".",","),IFERROR(NUMBERVALUE(CriteriTecnici!$M2827,",","."),0))),4)&amp;""),",",".")&amp;", "&amp;CHAR(34)&amp;"rawScore"&amp;CHAR(34)&amp;": "&amp;SUBSTITUTE(TRIM(ROUND(IFERROR(CriteriTecnici!$O2827*1,IFERROR(NUMBERVALUE(CriteriTecnici!$O2827,".",","),IFERROR(NUMBERVALUE(CriteriTecnici!$O2827,",","."),0))),4)&amp;""),",",".")&amp;CHAR(125)&amp;IF(TRUE,",",""))</f>
        <v/>
      </c>
    </row>
    <row r="3048">
      <c r="A3048" s="38">
        <f>IF(CriteriTecnici!$A2828="","","    "&amp;CHAR(123)&amp;CHAR(34)&amp;"bidderId"&amp;CHAR(34)&amp;": "&amp;CHAR(34)&amp;SUBSTITUTE(CriteriTecnici!$A2828,CHAR(34),"'")&amp;CHAR(34)&amp;", "&amp;CHAR(34)&amp;"lotId"&amp;CHAR(34)&amp;": "&amp;CHAR(34)&amp;SUBSTITUTE(CriteriTecnici!$C2828,CHAR(34),"'")&amp;CHAR(34)&amp;", "&amp;CHAR(34)&amp;"criterionId"&amp;CHAR(34)&amp;": "&amp;CHAR(34)&amp;SUBSTITUTE(CriteriTecnici!$D2828,CHAR(34),"'")&amp;CHAR(34)&amp;", "&amp;CHAR(34)&amp;"kind"&amp;CHAR(34)&amp;": "&amp;CHAR(34)&amp;SUBSTITUTE(CriteriTecnici!$F2828,CHAR(34),"'")&amp;CHAR(34)&amp;", "&amp;CHAR(34)&amp;"value"&amp;CHAR(34)&amp;": "&amp;SUBSTITUTE(TRIM(ROUND(IFERROR(CriteriTecnici!$N2828*1,IFERROR(NUMBERVALUE(CriteriTecnici!$N2828,".",","),IFERROR(NUMBERVALUE(CriteriTecnici!$N2828,",","."),0))),4)&amp;""),",",".")&amp;", "&amp;CHAR(34)&amp;"numerator"&amp;CHAR(34)&amp;": "&amp;SUBSTITUTE(TRIM(ROUND(IFERROR(CriteriTecnici!$K2828*1,IFERROR(NUMBERVALUE(CriteriTecnici!$K2828,".",","),IFERROR(NUMBERVALUE(CriteriTecnici!$K2828,",","."),0))),4)&amp;""),",",".")&amp;", "&amp;CHAR(34)&amp;"denominator"&amp;CHAR(34)&amp;": "&amp;SUBSTITUTE(TRIM(ROUND(IFERROR(CriteriTecnici!$L2828*1,IFERROR(NUMBERVALUE(CriteriTecnici!$L2828,".",","),IFERROR(NUMBERVALUE(CriteriTecnici!$L2828,",","."),0))),4)&amp;""),",",".")&amp;", "&amp;CHAR(34)&amp;"flag"&amp;CHAR(34)&amp;": "&amp;SUBSTITUTE(TRIM(ROUND(IFERROR(CriteriTecnici!$M2828*1,IFERROR(NUMBERVALUE(CriteriTecnici!$M2828,".",","),IFERROR(NUMBERVALUE(CriteriTecnici!$M2828,",","."),0))),4)&amp;""),",",".")&amp;", "&amp;CHAR(34)&amp;"rawScore"&amp;CHAR(34)&amp;": "&amp;SUBSTITUTE(TRIM(ROUND(IFERROR(CriteriTecnici!$O2828*1,IFERROR(NUMBERVALUE(CriteriTecnici!$O2828,".",","),IFERROR(NUMBERVALUE(CriteriTecnici!$O2828,",","."),0))),4)&amp;""),",",".")&amp;CHAR(125)&amp;IF(TRUE,",",""))</f>
        <v/>
      </c>
    </row>
    <row r="3049">
      <c r="A3049" s="38">
        <f>IF(CriteriTecnici!$A2829="","","    "&amp;CHAR(123)&amp;CHAR(34)&amp;"bidderId"&amp;CHAR(34)&amp;": "&amp;CHAR(34)&amp;SUBSTITUTE(CriteriTecnici!$A2829,CHAR(34),"'")&amp;CHAR(34)&amp;", "&amp;CHAR(34)&amp;"lotId"&amp;CHAR(34)&amp;": "&amp;CHAR(34)&amp;SUBSTITUTE(CriteriTecnici!$C2829,CHAR(34),"'")&amp;CHAR(34)&amp;", "&amp;CHAR(34)&amp;"criterionId"&amp;CHAR(34)&amp;": "&amp;CHAR(34)&amp;SUBSTITUTE(CriteriTecnici!$D2829,CHAR(34),"'")&amp;CHAR(34)&amp;", "&amp;CHAR(34)&amp;"kind"&amp;CHAR(34)&amp;": "&amp;CHAR(34)&amp;SUBSTITUTE(CriteriTecnici!$F2829,CHAR(34),"'")&amp;CHAR(34)&amp;", "&amp;CHAR(34)&amp;"value"&amp;CHAR(34)&amp;": "&amp;SUBSTITUTE(TRIM(ROUND(IFERROR(CriteriTecnici!$N2829*1,IFERROR(NUMBERVALUE(CriteriTecnici!$N2829,".",","),IFERROR(NUMBERVALUE(CriteriTecnici!$N2829,",","."),0))),4)&amp;""),",",".")&amp;", "&amp;CHAR(34)&amp;"numerator"&amp;CHAR(34)&amp;": "&amp;SUBSTITUTE(TRIM(ROUND(IFERROR(CriteriTecnici!$K2829*1,IFERROR(NUMBERVALUE(CriteriTecnici!$K2829,".",","),IFERROR(NUMBERVALUE(CriteriTecnici!$K2829,",","."),0))),4)&amp;""),",",".")&amp;", "&amp;CHAR(34)&amp;"denominator"&amp;CHAR(34)&amp;": "&amp;SUBSTITUTE(TRIM(ROUND(IFERROR(CriteriTecnici!$L2829*1,IFERROR(NUMBERVALUE(CriteriTecnici!$L2829,".",","),IFERROR(NUMBERVALUE(CriteriTecnici!$L2829,",","."),0))),4)&amp;""),",",".")&amp;", "&amp;CHAR(34)&amp;"flag"&amp;CHAR(34)&amp;": "&amp;SUBSTITUTE(TRIM(ROUND(IFERROR(CriteriTecnici!$M2829*1,IFERROR(NUMBERVALUE(CriteriTecnici!$M2829,".",","),IFERROR(NUMBERVALUE(CriteriTecnici!$M2829,",","."),0))),4)&amp;""),",",".")&amp;", "&amp;CHAR(34)&amp;"rawScore"&amp;CHAR(34)&amp;": "&amp;SUBSTITUTE(TRIM(ROUND(IFERROR(CriteriTecnici!$O2829*1,IFERROR(NUMBERVALUE(CriteriTecnici!$O2829,".",","),IFERROR(NUMBERVALUE(CriteriTecnici!$O2829,",","."),0))),4)&amp;""),",",".")&amp;CHAR(125)&amp;IF(TRUE,",",""))</f>
        <v/>
      </c>
    </row>
    <row r="3050">
      <c r="A3050" s="38">
        <f>IF(CriteriTecnici!$A2830="","","    "&amp;CHAR(123)&amp;CHAR(34)&amp;"bidderId"&amp;CHAR(34)&amp;": "&amp;CHAR(34)&amp;SUBSTITUTE(CriteriTecnici!$A2830,CHAR(34),"'")&amp;CHAR(34)&amp;", "&amp;CHAR(34)&amp;"lotId"&amp;CHAR(34)&amp;": "&amp;CHAR(34)&amp;SUBSTITUTE(CriteriTecnici!$C2830,CHAR(34),"'")&amp;CHAR(34)&amp;", "&amp;CHAR(34)&amp;"criterionId"&amp;CHAR(34)&amp;": "&amp;CHAR(34)&amp;SUBSTITUTE(CriteriTecnici!$D2830,CHAR(34),"'")&amp;CHAR(34)&amp;", "&amp;CHAR(34)&amp;"kind"&amp;CHAR(34)&amp;": "&amp;CHAR(34)&amp;SUBSTITUTE(CriteriTecnici!$F2830,CHAR(34),"'")&amp;CHAR(34)&amp;", "&amp;CHAR(34)&amp;"value"&amp;CHAR(34)&amp;": "&amp;SUBSTITUTE(TRIM(ROUND(IFERROR(CriteriTecnici!$N2830*1,IFERROR(NUMBERVALUE(CriteriTecnici!$N2830,".",","),IFERROR(NUMBERVALUE(CriteriTecnici!$N2830,",","."),0))),4)&amp;""),",",".")&amp;", "&amp;CHAR(34)&amp;"numerator"&amp;CHAR(34)&amp;": "&amp;SUBSTITUTE(TRIM(ROUND(IFERROR(CriteriTecnici!$K2830*1,IFERROR(NUMBERVALUE(CriteriTecnici!$K2830,".",","),IFERROR(NUMBERVALUE(CriteriTecnici!$K2830,",","."),0))),4)&amp;""),",",".")&amp;", "&amp;CHAR(34)&amp;"denominator"&amp;CHAR(34)&amp;": "&amp;SUBSTITUTE(TRIM(ROUND(IFERROR(CriteriTecnici!$L2830*1,IFERROR(NUMBERVALUE(CriteriTecnici!$L2830,".",","),IFERROR(NUMBERVALUE(CriteriTecnici!$L2830,",","."),0))),4)&amp;""),",",".")&amp;", "&amp;CHAR(34)&amp;"flag"&amp;CHAR(34)&amp;": "&amp;SUBSTITUTE(TRIM(ROUND(IFERROR(CriteriTecnici!$M2830*1,IFERROR(NUMBERVALUE(CriteriTecnici!$M2830,".",","),IFERROR(NUMBERVALUE(CriteriTecnici!$M2830,",","."),0))),4)&amp;""),",",".")&amp;", "&amp;CHAR(34)&amp;"rawScore"&amp;CHAR(34)&amp;": "&amp;SUBSTITUTE(TRIM(ROUND(IFERROR(CriteriTecnici!$O2830*1,IFERROR(NUMBERVALUE(CriteriTecnici!$O2830,".",","),IFERROR(NUMBERVALUE(CriteriTecnici!$O2830,",","."),0))),4)&amp;""),",",".")&amp;CHAR(125)&amp;IF(TRUE,",",""))</f>
        <v/>
      </c>
    </row>
    <row r="3051">
      <c r="A3051" s="38">
        <f>IF(CriteriTecnici!$A2831="","","    "&amp;CHAR(123)&amp;CHAR(34)&amp;"bidderId"&amp;CHAR(34)&amp;": "&amp;CHAR(34)&amp;SUBSTITUTE(CriteriTecnici!$A2831,CHAR(34),"'")&amp;CHAR(34)&amp;", "&amp;CHAR(34)&amp;"lotId"&amp;CHAR(34)&amp;": "&amp;CHAR(34)&amp;SUBSTITUTE(CriteriTecnici!$C2831,CHAR(34),"'")&amp;CHAR(34)&amp;", "&amp;CHAR(34)&amp;"criterionId"&amp;CHAR(34)&amp;": "&amp;CHAR(34)&amp;SUBSTITUTE(CriteriTecnici!$D2831,CHAR(34),"'")&amp;CHAR(34)&amp;", "&amp;CHAR(34)&amp;"kind"&amp;CHAR(34)&amp;": "&amp;CHAR(34)&amp;SUBSTITUTE(CriteriTecnici!$F2831,CHAR(34),"'")&amp;CHAR(34)&amp;", "&amp;CHAR(34)&amp;"value"&amp;CHAR(34)&amp;": "&amp;SUBSTITUTE(TRIM(ROUND(IFERROR(CriteriTecnici!$N2831*1,IFERROR(NUMBERVALUE(CriteriTecnici!$N2831,".",","),IFERROR(NUMBERVALUE(CriteriTecnici!$N2831,",","."),0))),4)&amp;""),",",".")&amp;", "&amp;CHAR(34)&amp;"numerator"&amp;CHAR(34)&amp;": "&amp;SUBSTITUTE(TRIM(ROUND(IFERROR(CriteriTecnici!$K2831*1,IFERROR(NUMBERVALUE(CriteriTecnici!$K2831,".",","),IFERROR(NUMBERVALUE(CriteriTecnici!$K2831,",","."),0))),4)&amp;""),",",".")&amp;", "&amp;CHAR(34)&amp;"denominator"&amp;CHAR(34)&amp;": "&amp;SUBSTITUTE(TRIM(ROUND(IFERROR(CriteriTecnici!$L2831*1,IFERROR(NUMBERVALUE(CriteriTecnici!$L2831,".",","),IFERROR(NUMBERVALUE(CriteriTecnici!$L2831,",","."),0))),4)&amp;""),",",".")&amp;", "&amp;CHAR(34)&amp;"flag"&amp;CHAR(34)&amp;": "&amp;SUBSTITUTE(TRIM(ROUND(IFERROR(CriteriTecnici!$M2831*1,IFERROR(NUMBERVALUE(CriteriTecnici!$M2831,".",","),IFERROR(NUMBERVALUE(CriteriTecnici!$M2831,",","."),0))),4)&amp;""),",",".")&amp;", "&amp;CHAR(34)&amp;"rawScore"&amp;CHAR(34)&amp;": "&amp;SUBSTITUTE(TRIM(ROUND(IFERROR(CriteriTecnici!$O2831*1,IFERROR(NUMBERVALUE(CriteriTecnici!$O2831,".",","),IFERROR(NUMBERVALUE(CriteriTecnici!$O2831,",","."),0))),4)&amp;""),",",".")&amp;CHAR(125)&amp;IF(TRUE,",",""))</f>
        <v/>
      </c>
    </row>
    <row r="3052">
      <c r="A3052" s="38">
        <f>IF(CriteriTecnici!$A2832="","","    "&amp;CHAR(123)&amp;CHAR(34)&amp;"bidderId"&amp;CHAR(34)&amp;": "&amp;CHAR(34)&amp;SUBSTITUTE(CriteriTecnici!$A2832,CHAR(34),"'")&amp;CHAR(34)&amp;", "&amp;CHAR(34)&amp;"lotId"&amp;CHAR(34)&amp;": "&amp;CHAR(34)&amp;SUBSTITUTE(CriteriTecnici!$C2832,CHAR(34),"'")&amp;CHAR(34)&amp;", "&amp;CHAR(34)&amp;"criterionId"&amp;CHAR(34)&amp;": "&amp;CHAR(34)&amp;SUBSTITUTE(CriteriTecnici!$D2832,CHAR(34),"'")&amp;CHAR(34)&amp;", "&amp;CHAR(34)&amp;"kind"&amp;CHAR(34)&amp;": "&amp;CHAR(34)&amp;SUBSTITUTE(CriteriTecnici!$F2832,CHAR(34),"'")&amp;CHAR(34)&amp;", "&amp;CHAR(34)&amp;"value"&amp;CHAR(34)&amp;": "&amp;SUBSTITUTE(TRIM(ROUND(IFERROR(CriteriTecnici!$N2832*1,IFERROR(NUMBERVALUE(CriteriTecnici!$N2832,".",","),IFERROR(NUMBERVALUE(CriteriTecnici!$N2832,",","."),0))),4)&amp;""),",",".")&amp;", "&amp;CHAR(34)&amp;"numerator"&amp;CHAR(34)&amp;": "&amp;SUBSTITUTE(TRIM(ROUND(IFERROR(CriteriTecnici!$K2832*1,IFERROR(NUMBERVALUE(CriteriTecnici!$K2832,".",","),IFERROR(NUMBERVALUE(CriteriTecnici!$K2832,",","."),0))),4)&amp;""),",",".")&amp;", "&amp;CHAR(34)&amp;"denominator"&amp;CHAR(34)&amp;": "&amp;SUBSTITUTE(TRIM(ROUND(IFERROR(CriteriTecnici!$L2832*1,IFERROR(NUMBERVALUE(CriteriTecnici!$L2832,".",","),IFERROR(NUMBERVALUE(CriteriTecnici!$L2832,",","."),0))),4)&amp;""),",",".")&amp;", "&amp;CHAR(34)&amp;"flag"&amp;CHAR(34)&amp;": "&amp;SUBSTITUTE(TRIM(ROUND(IFERROR(CriteriTecnici!$M2832*1,IFERROR(NUMBERVALUE(CriteriTecnici!$M2832,".",","),IFERROR(NUMBERVALUE(CriteriTecnici!$M2832,",","."),0))),4)&amp;""),",",".")&amp;", "&amp;CHAR(34)&amp;"rawScore"&amp;CHAR(34)&amp;": "&amp;SUBSTITUTE(TRIM(ROUND(IFERROR(CriteriTecnici!$O2832*1,IFERROR(NUMBERVALUE(CriteriTecnici!$O2832,".",","),IFERROR(NUMBERVALUE(CriteriTecnici!$O2832,",","."),0))),4)&amp;""),",",".")&amp;CHAR(125)&amp;IF(TRUE,",",""))</f>
        <v/>
      </c>
    </row>
    <row r="3053">
      <c r="A3053" s="38">
        <f>IF(CriteriTecnici!$A2833="","","    "&amp;CHAR(123)&amp;CHAR(34)&amp;"bidderId"&amp;CHAR(34)&amp;": "&amp;CHAR(34)&amp;SUBSTITUTE(CriteriTecnici!$A2833,CHAR(34),"'")&amp;CHAR(34)&amp;", "&amp;CHAR(34)&amp;"lotId"&amp;CHAR(34)&amp;": "&amp;CHAR(34)&amp;SUBSTITUTE(CriteriTecnici!$C2833,CHAR(34),"'")&amp;CHAR(34)&amp;", "&amp;CHAR(34)&amp;"criterionId"&amp;CHAR(34)&amp;": "&amp;CHAR(34)&amp;SUBSTITUTE(CriteriTecnici!$D2833,CHAR(34),"'")&amp;CHAR(34)&amp;", "&amp;CHAR(34)&amp;"kind"&amp;CHAR(34)&amp;": "&amp;CHAR(34)&amp;SUBSTITUTE(CriteriTecnici!$F2833,CHAR(34),"'")&amp;CHAR(34)&amp;", "&amp;CHAR(34)&amp;"value"&amp;CHAR(34)&amp;": "&amp;SUBSTITUTE(TRIM(ROUND(IFERROR(CriteriTecnici!$N2833*1,IFERROR(NUMBERVALUE(CriteriTecnici!$N2833,".",","),IFERROR(NUMBERVALUE(CriteriTecnici!$N2833,",","."),0))),4)&amp;""),",",".")&amp;", "&amp;CHAR(34)&amp;"numerator"&amp;CHAR(34)&amp;": "&amp;SUBSTITUTE(TRIM(ROUND(IFERROR(CriteriTecnici!$K2833*1,IFERROR(NUMBERVALUE(CriteriTecnici!$K2833,".",","),IFERROR(NUMBERVALUE(CriteriTecnici!$K2833,",","."),0))),4)&amp;""),",",".")&amp;", "&amp;CHAR(34)&amp;"denominator"&amp;CHAR(34)&amp;": "&amp;SUBSTITUTE(TRIM(ROUND(IFERROR(CriteriTecnici!$L2833*1,IFERROR(NUMBERVALUE(CriteriTecnici!$L2833,".",","),IFERROR(NUMBERVALUE(CriteriTecnici!$L2833,",","."),0))),4)&amp;""),",",".")&amp;", "&amp;CHAR(34)&amp;"flag"&amp;CHAR(34)&amp;": "&amp;SUBSTITUTE(TRIM(ROUND(IFERROR(CriteriTecnici!$M2833*1,IFERROR(NUMBERVALUE(CriteriTecnici!$M2833,".",","),IFERROR(NUMBERVALUE(CriteriTecnici!$M2833,",","."),0))),4)&amp;""),",",".")&amp;", "&amp;CHAR(34)&amp;"rawScore"&amp;CHAR(34)&amp;": "&amp;SUBSTITUTE(TRIM(ROUND(IFERROR(CriteriTecnici!$O2833*1,IFERROR(NUMBERVALUE(CriteriTecnici!$O2833,".",","),IFERROR(NUMBERVALUE(CriteriTecnici!$O2833,",","."),0))),4)&amp;""),",",".")&amp;CHAR(125)&amp;IF(TRUE,",",""))</f>
        <v/>
      </c>
    </row>
    <row r="3054">
      <c r="A3054" s="38">
        <f>IF(CriteriTecnici!$A2834="","","    "&amp;CHAR(123)&amp;CHAR(34)&amp;"bidderId"&amp;CHAR(34)&amp;": "&amp;CHAR(34)&amp;SUBSTITUTE(CriteriTecnici!$A2834,CHAR(34),"'")&amp;CHAR(34)&amp;", "&amp;CHAR(34)&amp;"lotId"&amp;CHAR(34)&amp;": "&amp;CHAR(34)&amp;SUBSTITUTE(CriteriTecnici!$C2834,CHAR(34),"'")&amp;CHAR(34)&amp;", "&amp;CHAR(34)&amp;"criterionId"&amp;CHAR(34)&amp;": "&amp;CHAR(34)&amp;SUBSTITUTE(CriteriTecnici!$D2834,CHAR(34),"'")&amp;CHAR(34)&amp;", "&amp;CHAR(34)&amp;"kind"&amp;CHAR(34)&amp;": "&amp;CHAR(34)&amp;SUBSTITUTE(CriteriTecnici!$F2834,CHAR(34),"'")&amp;CHAR(34)&amp;", "&amp;CHAR(34)&amp;"value"&amp;CHAR(34)&amp;": "&amp;SUBSTITUTE(TRIM(ROUND(IFERROR(CriteriTecnici!$N2834*1,IFERROR(NUMBERVALUE(CriteriTecnici!$N2834,".",","),IFERROR(NUMBERVALUE(CriteriTecnici!$N2834,",","."),0))),4)&amp;""),",",".")&amp;", "&amp;CHAR(34)&amp;"numerator"&amp;CHAR(34)&amp;": "&amp;SUBSTITUTE(TRIM(ROUND(IFERROR(CriteriTecnici!$K2834*1,IFERROR(NUMBERVALUE(CriteriTecnici!$K2834,".",","),IFERROR(NUMBERVALUE(CriteriTecnici!$K2834,",","."),0))),4)&amp;""),",",".")&amp;", "&amp;CHAR(34)&amp;"denominator"&amp;CHAR(34)&amp;": "&amp;SUBSTITUTE(TRIM(ROUND(IFERROR(CriteriTecnici!$L2834*1,IFERROR(NUMBERVALUE(CriteriTecnici!$L2834,".",","),IFERROR(NUMBERVALUE(CriteriTecnici!$L2834,",","."),0))),4)&amp;""),",",".")&amp;", "&amp;CHAR(34)&amp;"flag"&amp;CHAR(34)&amp;": "&amp;SUBSTITUTE(TRIM(ROUND(IFERROR(CriteriTecnici!$M2834*1,IFERROR(NUMBERVALUE(CriteriTecnici!$M2834,".",","),IFERROR(NUMBERVALUE(CriteriTecnici!$M2834,",","."),0))),4)&amp;""),",",".")&amp;", "&amp;CHAR(34)&amp;"rawScore"&amp;CHAR(34)&amp;": "&amp;SUBSTITUTE(TRIM(ROUND(IFERROR(CriteriTecnici!$O2834*1,IFERROR(NUMBERVALUE(CriteriTecnici!$O2834,".",","),IFERROR(NUMBERVALUE(CriteriTecnici!$O2834,",","."),0))),4)&amp;""),",",".")&amp;CHAR(125)&amp;IF(TRUE,",",""))</f>
        <v/>
      </c>
    </row>
    <row r="3055">
      <c r="A3055" s="38">
        <f>IF(CriteriTecnici!$A2835="","","    "&amp;CHAR(123)&amp;CHAR(34)&amp;"bidderId"&amp;CHAR(34)&amp;": "&amp;CHAR(34)&amp;SUBSTITUTE(CriteriTecnici!$A2835,CHAR(34),"'")&amp;CHAR(34)&amp;", "&amp;CHAR(34)&amp;"lotId"&amp;CHAR(34)&amp;": "&amp;CHAR(34)&amp;SUBSTITUTE(CriteriTecnici!$C2835,CHAR(34),"'")&amp;CHAR(34)&amp;", "&amp;CHAR(34)&amp;"criterionId"&amp;CHAR(34)&amp;": "&amp;CHAR(34)&amp;SUBSTITUTE(CriteriTecnici!$D2835,CHAR(34),"'")&amp;CHAR(34)&amp;", "&amp;CHAR(34)&amp;"kind"&amp;CHAR(34)&amp;": "&amp;CHAR(34)&amp;SUBSTITUTE(CriteriTecnici!$F2835,CHAR(34),"'")&amp;CHAR(34)&amp;", "&amp;CHAR(34)&amp;"value"&amp;CHAR(34)&amp;": "&amp;SUBSTITUTE(TRIM(ROUND(IFERROR(CriteriTecnici!$N2835*1,IFERROR(NUMBERVALUE(CriteriTecnici!$N2835,".",","),IFERROR(NUMBERVALUE(CriteriTecnici!$N2835,",","."),0))),4)&amp;""),",",".")&amp;", "&amp;CHAR(34)&amp;"numerator"&amp;CHAR(34)&amp;": "&amp;SUBSTITUTE(TRIM(ROUND(IFERROR(CriteriTecnici!$K2835*1,IFERROR(NUMBERVALUE(CriteriTecnici!$K2835,".",","),IFERROR(NUMBERVALUE(CriteriTecnici!$K2835,",","."),0))),4)&amp;""),",",".")&amp;", "&amp;CHAR(34)&amp;"denominator"&amp;CHAR(34)&amp;": "&amp;SUBSTITUTE(TRIM(ROUND(IFERROR(CriteriTecnici!$L2835*1,IFERROR(NUMBERVALUE(CriteriTecnici!$L2835,".",","),IFERROR(NUMBERVALUE(CriteriTecnici!$L2835,",","."),0))),4)&amp;""),",",".")&amp;", "&amp;CHAR(34)&amp;"flag"&amp;CHAR(34)&amp;": "&amp;SUBSTITUTE(TRIM(ROUND(IFERROR(CriteriTecnici!$M2835*1,IFERROR(NUMBERVALUE(CriteriTecnici!$M2835,".",","),IFERROR(NUMBERVALUE(CriteriTecnici!$M2835,",","."),0))),4)&amp;""),",",".")&amp;", "&amp;CHAR(34)&amp;"rawScore"&amp;CHAR(34)&amp;": "&amp;SUBSTITUTE(TRIM(ROUND(IFERROR(CriteriTecnici!$O2835*1,IFERROR(NUMBERVALUE(CriteriTecnici!$O2835,".",","),IFERROR(NUMBERVALUE(CriteriTecnici!$O2835,",","."),0))),4)&amp;""),",",".")&amp;CHAR(125)&amp;IF(TRUE,",",""))</f>
        <v/>
      </c>
    </row>
    <row r="3056">
      <c r="A3056" s="38">
        <f>IF(CriteriTecnici!$A2836="","","    "&amp;CHAR(123)&amp;CHAR(34)&amp;"bidderId"&amp;CHAR(34)&amp;": "&amp;CHAR(34)&amp;SUBSTITUTE(CriteriTecnici!$A2836,CHAR(34),"'")&amp;CHAR(34)&amp;", "&amp;CHAR(34)&amp;"lotId"&amp;CHAR(34)&amp;": "&amp;CHAR(34)&amp;SUBSTITUTE(CriteriTecnici!$C2836,CHAR(34),"'")&amp;CHAR(34)&amp;", "&amp;CHAR(34)&amp;"criterionId"&amp;CHAR(34)&amp;": "&amp;CHAR(34)&amp;SUBSTITUTE(CriteriTecnici!$D2836,CHAR(34),"'")&amp;CHAR(34)&amp;", "&amp;CHAR(34)&amp;"kind"&amp;CHAR(34)&amp;": "&amp;CHAR(34)&amp;SUBSTITUTE(CriteriTecnici!$F2836,CHAR(34),"'")&amp;CHAR(34)&amp;", "&amp;CHAR(34)&amp;"value"&amp;CHAR(34)&amp;": "&amp;SUBSTITUTE(TRIM(ROUND(IFERROR(CriteriTecnici!$N2836*1,IFERROR(NUMBERVALUE(CriteriTecnici!$N2836,".",","),IFERROR(NUMBERVALUE(CriteriTecnici!$N2836,",","."),0))),4)&amp;""),",",".")&amp;", "&amp;CHAR(34)&amp;"numerator"&amp;CHAR(34)&amp;": "&amp;SUBSTITUTE(TRIM(ROUND(IFERROR(CriteriTecnici!$K2836*1,IFERROR(NUMBERVALUE(CriteriTecnici!$K2836,".",","),IFERROR(NUMBERVALUE(CriteriTecnici!$K2836,",","."),0))),4)&amp;""),",",".")&amp;", "&amp;CHAR(34)&amp;"denominator"&amp;CHAR(34)&amp;": "&amp;SUBSTITUTE(TRIM(ROUND(IFERROR(CriteriTecnici!$L2836*1,IFERROR(NUMBERVALUE(CriteriTecnici!$L2836,".",","),IFERROR(NUMBERVALUE(CriteriTecnici!$L2836,",","."),0))),4)&amp;""),",",".")&amp;", "&amp;CHAR(34)&amp;"flag"&amp;CHAR(34)&amp;": "&amp;SUBSTITUTE(TRIM(ROUND(IFERROR(CriteriTecnici!$M2836*1,IFERROR(NUMBERVALUE(CriteriTecnici!$M2836,".",","),IFERROR(NUMBERVALUE(CriteriTecnici!$M2836,",","."),0))),4)&amp;""),",",".")&amp;", "&amp;CHAR(34)&amp;"rawScore"&amp;CHAR(34)&amp;": "&amp;SUBSTITUTE(TRIM(ROUND(IFERROR(CriteriTecnici!$O2836*1,IFERROR(NUMBERVALUE(CriteriTecnici!$O2836,".",","),IFERROR(NUMBERVALUE(CriteriTecnici!$O2836,",","."),0))),4)&amp;""),",",".")&amp;CHAR(125)&amp;IF(TRUE,",",""))</f>
        <v/>
      </c>
    </row>
    <row r="3057">
      <c r="A3057" s="38">
        <f>IF(CriteriTecnici!$A2837="","","    "&amp;CHAR(123)&amp;CHAR(34)&amp;"bidderId"&amp;CHAR(34)&amp;": "&amp;CHAR(34)&amp;SUBSTITUTE(CriteriTecnici!$A2837,CHAR(34),"'")&amp;CHAR(34)&amp;", "&amp;CHAR(34)&amp;"lotId"&amp;CHAR(34)&amp;": "&amp;CHAR(34)&amp;SUBSTITUTE(CriteriTecnici!$C2837,CHAR(34),"'")&amp;CHAR(34)&amp;", "&amp;CHAR(34)&amp;"criterionId"&amp;CHAR(34)&amp;": "&amp;CHAR(34)&amp;SUBSTITUTE(CriteriTecnici!$D2837,CHAR(34),"'")&amp;CHAR(34)&amp;", "&amp;CHAR(34)&amp;"kind"&amp;CHAR(34)&amp;": "&amp;CHAR(34)&amp;SUBSTITUTE(CriteriTecnici!$F2837,CHAR(34),"'")&amp;CHAR(34)&amp;", "&amp;CHAR(34)&amp;"value"&amp;CHAR(34)&amp;": "&amp;SUBSTITUTE(TRIM(ROUND(IFERROR(CriteriTecnici!$N2837*1,IFERROR(NUMBERVALUE(CriteriTecnici!$N2837,".",","),IFERROR(NUMBERVALUE(CriteriTecnici!$N2837,",","."),0))),4)&amp;""),",",".")&amp;", "&amp;CHAR(34)&amp;"numerator"&amp;CHAR(34)&amp;": "&amp;SUBSTITUTE(TRIM(ROUND(IFERROR(CriteriTecnici!$K2837*1,IFERROR(NUMBERVALUE(CriteriTecnici!$K2837,".",","),IFERROR(NUMBERVALUE(CriteriTecnici!$K2837,",","."),0))),4)&amp;""),",",".")&amp;", "&amp;CHAR(34)&amp;"denominator"&amp;CHAR(34)&amp;": "&amp;SUBSTITUTE(TRIM(ROUND(IFERROR(CriteriTecnici!$L2837*1,IFERROR(NUMBERVALUE(CriteriTecnici!$L2837,".",","),IFERROR(NUMBERVALUE(CriteriTecnici!$L2837,",","."),0))),4)&amp;""),",",".")&amp;", "&amp;CHAR(34)&amp;"flag"&amp;CHAR(34)&amp;": "&amp;SUBSTITUTE(TRIM(ROUND(IFERROR(CriteriTecnici!$M2837*1,IFERROR(NUMBERVALUE(CriteriTecnici!$M2837,".",","),IFERROR(NUMBERVALUE(CriteriTecnici!$M2837,",","."),0))),4)&amp;""),",",".")&amp;", "&amp;CHAR(34)&amp;"rawScore"&amp;CHAR(34)&amp;": "&amp;SUBSTITUTE(TRIM(ROUND(IFERROR(CriteriTecnici!$O2837*1,IFERROR(NUMBERVALUE(CriteriTecnici!$O2837,".",","),IFERROR(NUMBERVALUE(CriteriTecnici!$O2837,",","."),0))),4)&amp;""),",",".")&amp;CHAR(125)&amp;IF(TRUE,",",""))</f>
        <v/>
      </c>
    </row>
    <row r="3058">
      <c r="A3058" s="38">
        <f>IF(CriteriTecnici!$A2838="","","    "&amp;CHAR(123)&amp;CHAR(34)&amp;"bidderId"&amp;CHAR(34)&amp;": "&amp;CHAR(34)&amp;SUBSTITUTE(CriteriTecnici!$A2838,CHAR(34),"'")&amp;CHAR(34)&amp;", "&amp;CHAR(34)&amp;"lotId"&amp;CHAR(34)&amp;": "&amp;CHAR(34)&amp;SUBSTITUTE(CriteriTecnici!$C2838,CHAR(34),"'")&amp;CHAR(34)&amp;", "&amp;CHAR(34)&amp;"criterionId"&amp;CHAR(34)&amp;": "&amp;CHAR(34)&amp;SUBSTITUTE(CriteriTecnici!$D2838,CHAR(34),"'")&amp;CHAR(34)&amp;", "&amp;CHAR(34)&amp;"kind"&amp;CHAR(34)&amp;": "&amp;CHAR(34)&amp;SUBSTITUTE(CriteriTecnici!$F2838,CHAR(34),"'")&amp;CHAR(34)&amp;", "&amp;CHAR(34)&amp;"value"&amp;CHAR(34)&amp;": "&amp;SUBSTITUTE(TRIM(ROUND(IFERROR(CriteriTecnici!$N2838*1,IFERROR(NUMBERVALUE(CriteriTecnici!$N2838,".",","),IFERROR(NUMBERVALUE(CriteriTecnici!$N2838,",","."),0))),4)&amp;""),",",".")&amp;", "&amp;CHAR(34)&amp;"numerator"&amp;CHAR(34)&amp;": "&amp;SUBSTITUTE(TRIM(ROUND(IFERROR(CriteriTecnici!$K2838*1,IFERROR(NUMBERVALUE(CriteriTecnici!$K2838,".",","),IFERROR(NUMBERVALUE(CriteriTecnici!$K2838,",","."),0))),4)&amp;""),",",".")&amp;", "&amp;CHAR(34)&amp;"denominator"&amp;CHAR(34)&amp;": "&amp;SUBSTITUTE(TRIM(ROUND(IFERROR(CriteriTecnici!$L2838*1,IFERROR(NUMBERVALUE(CriteriTecnici!$L2838,".",","),IFERROR(NUMBERVALUE(CriteriTecnici!$L2838,",","."),0))),4)&amp;""),",",".")&amp;", "&amp;CHAR(34)&amp;"flag"&amp;CHAR(34)&amp;": "&amp;SUBSTITUTE(TRIM(ROUND(IFERROR(CriteriTecnici!$M2838*1,IFERROR(NUMBERVALUE(CriteriTecnici!$M2838,".",","),IFERROR(NUMBERVALUE(CriteriTecnici!$M2838,",","."),0))),4)&amp;""),",",".")&amp;", "&amp;CHAR(34)&amp;"rawScore"&amp;CHAR(34)&amp;": "&amp;SUBSTITUTE(TRIM(ROUND(IFERROR(CriteriTecnici!$O2838*1,IFERROR(NUMBERVALUE(CriteriTecnici!$O2838,".",","),IFERROR(NUMBERVALUE(CriteriTecnici!$O2838,",","."),0))),4)&amp;""),",",".")&amp;CHAR(125)&amp;IF(TRUE,",",""))</f>
        <v/>
      </c>
    </row>
    <row r="3059">
      <c r="A3059" s="38">
        <f>IF(CriteriTecnici!$A2839="","","    "&amp;CHAR(123)&amp;CHAR(34)&amp;"bidderId"&amp;CHAR(34)&amp;": "&amp;CHAR(34)&amp;SUBSTITUTE(CriteriTecnici!$A2839,CHAR(34),"'")&amp;CHAR(34)&amp;", "&amp;CHAR(34)&amp;"lotId"&amp;CHAR(34)&amp;": "&amp;CHAR(34)&amp;SUBSTITUTE(CriteriTecnici!$C2839,CHAR(34),"'")&amp;CHAR(34)&amp;", "&amp;CHAR(34)&amp;"criterionId"&amp;CHAR(34)&amp;": "&amp;CHAR(34)&amp;SUBSTITUTE(CriteriTecnici!$D2839,CHAR(34),"'")&amp;CHAR(34)&amp;", "&amp;CHAR(34)&amp;"kind"&amp;CHAR(34)&amp;": "&amp;CHAR(34)&amp;SUBSTITUTE(CriteriTecnici!$F2839,CHAR(34),"'")&amp;CHAR(34)&amp;", "&amp;CHAR(34)&amp;"value"&amp;CHAR(34)&amp;": "&amp;SUBSTITUTE(TRIM(ROUND(IFERROR(CriteriTecnici!$N2839*1,IFERROR(NUMBERVALUE(CriteriTecnici!$N2839,".",","),IFERROR(NUMBERVALUE(CriteriTecnici!$N2839,",","."),0))),4)&amp;""),",",".")&amp;", "&amp;CHAR(34)&amp;"numerator"&amp;CHAR(34)&amp;": "&amp;SUBSTITUTE(TRIM(ROUND(IFERROR(CriteriTecnici!$K2839*1,IFERROR(NUMBERVALUE(CriteriTecnici!$K2839,".",","),IFERROR(NUMBERVALUE(CriteriTecnici!$K2839,",","."),0))),4)&amp;""),",",".")&amp;", "&amp;CHAR(34)&amp;"denominator"&amp;CHAR(34)&amp;": "&amp;SUBSTITUTE(TRIM(ROUND(IFERROR(CriteriTecnici!$L2839*1,IFERROR(NUMBERVALUE(CriteriTecnici!$L2839,".",","),IFERROR(NUMBERVALUE(CriteriTecnici!$L2839,",","."),0))),4)&amp;""),",",".")&amp;", "&amp;CHAR(34)&amp;"flag"&amp;CHAR(34)&amp;": "&amp;SUBSTITUTE(TRIM(ROUND(IFERROR(CriteriTecnici!$M2839*1,IFERROR(NUMBERVALUE(CriteriTecnici!$M2839,".",","),IFERROR(NUMBERVALUE(CriteriTecnici!$M2839,",","."),0))),4)&amp;""),",",".")&amp;", "&amp;CHAR(34)&amp;"rawScore"&amp;CHAR(34)&amp;": "&amp;SUBSTITUTE(TRIM(ROUND(IFERROR(CriteriTecnici!$O2839*1,IFERROR(NUMBERVALUE(CriteriTecnici!$O2839,".",","),IFERROR(NUMBERVALUE(CriteriTecnici!$O2839,",","."),0))),4)&amp;""),",",".")&amp;CHAR(125)&amp;IF(TRUE,",",""))</f>
        <v/>
      </c>
    </row>
    <row r="3060">
      <c r="A3060" s="38">
        <f>IF(CriteriTecnici!$A2840="","","    "&amp;CHAR(123)&amp;CHAR(34)&amp;"bidderId"&amp;CHAR(34)&amp;": "&amp;CHAR(34)&amp;SUBSTITUTE(CriteriTecnici!$A2840,CHAR(34),"'")&amp;CHAR(34)&amp;", "&amp;CHAR(34)&amp;"lotId"&amp;CHAR(34)&amp;": "&amp;CHAR(34)&amp;SUBSTITUTE(CriteriTecnici!$C2840,CHAR(34),"'")&amp;CHAR(34)&amp;", "&amp;CHAR(34)&amp;"criterionId"&amp;CHAR(34)&amp;": "&amp;CHAR(34)&amp;SUBSTITUTE(CriteriTecnici!$D2840,CHAR(34),"'")&amp;CHAR(34)&amp;", "&amp;CHAR(34)&amp;"kind"&amp;CHAR(34)&amp;": "&amp;CHAR(34)&amp;SUBSTITUTE(CriteriTecnici!$F2840,CHAR(34),"'")&amp;CHAR(34)&amp;", "&amp;CHAR(34)&amp;"value"&amp;CHAR(34)&amp;": "&amp;SUBSTITUTE(TRIM(ROUND(IFERROR(CriteriTecnici!$N2840*1,IFERROR(NUMBERVALUE(CriteriTecnici!$N2840,".",","),IFERROR(NUMBERVALUE(CriteriTecnici!$N2840,",","."),0))),4)&amp;""),",",".")&amp;", "&amp;CHAR(34)&amp;"numerator"&amp;CHAR(34)&amp;": "&amp;SUBSTITUTE(TRIM(ROUND(IFERROR(CriteriTecnici!$K2840*1,IFERROR(NUMBERVALUE(CriteriTecnici!$K2840,".",","),IFERROR(NUMBERVALUE(CriteriTecnici!$K2840,",","."),0))),4)&amp;""),",",".")&amp;", "&amp;CHAR(34)&amp;"denominator"&amp;CHAR(34)&amp;": "&amp;SUBSTITUTE(TRIM(ROUND(IFERROR(CriteriTecnici!$L2840*1,IFERROR(NUMBERVALUE(CriteriTecnici!$L2840,".",","),IFERROR(NUMBERVALUE(CriteriTecnici!$L2840,",","."),0))),4)&amp;""),",",".")&amp;", "&amp;CHAR(34)&amp;"flag"&amp;CHAR(34)&amp;": "&amp;SUBSTITUTE(TRIM(ROUND(IFERROR(CriteriTecnici!$M2840*1,IFERROR(NUMBERVALUE(CriteriTecnici!$M2840,".",","),IFERROR(NUMBERVALUE(CriteriTecnici!$M2840,",","."),0))),4)&amp;""),",",".")&amp;", "&amp;CHAR(34)&amp;"rawScore"&amp;CHAR(34)&amp;": "&amp;SUBSTITUTE(TRIM(ROUND(IFERROR(CriteriTecnici!$O2840*1,IFERROR(NUMBERVALUE(CriteriTecnici!$O2840,".",","),IFERROR(NUMBERVALUE(CriteriTecnici!$O2840,",","."),0))),4)&amp;""),",",".")&amp;CHAR(125)&amp;IF(TRUE,",",""))</f>
        <v/>
      </c>
    </row>
    <row r="3061">
      <c r="A3061" s="38">
        <f>IF(CriteriTecnici!$A2841="","","    "&amp;CHAR(123)&amp;CHAR(34)&amp;"bidderId"&amp;CHAR(34)&amp;": "&amp;CHAR(34)&amp;SUBSTITUTE(CriteriTecnici!$A2841,CHAR(34),"'")&amp;CHAR(34)&amp;", "&amp;CHAR(34)&amp;"lotId"&amp;CHAR(34)&amp;": "&amp;CHAR(34)&amp;SUBSTITUTE(CriteriTecnici!$C2841,CHAR(34),"'")&amp;CHAR(34)&amp;", "&amp;CHAR(34)&amp;"criterionId"&amp;CHAR(34)&amp;": "&amp;CHAR(34)&amp;SUBSTITUTE(CriteriTecnici!$D2841,CHAR(34),"'")&amp;CHAR(34)&amp;", "&amp;CHAR(34)&amp;"kind"&amp;CHAR(34)&amp;": "&amp;CHAR(34)&amp;SUBSTITUTE(CriteriTecnici!$F2841,CHAR(34),"'")&amp;CHAR(34)&amp;", "&amp;CHAR(34)&amp;"value"&amp;CHAR(34)&amp;": "&amp;SUBSTITUTE(TRIM(ROUND(IFERROR(CriteriTecnici!$N2841*1,IFERROR(NUMBERVALUE(CriteriTecnici!$N2841,".",","),IFERROR(NUMBERVALUE(CriteriTecnici!$N2841,",","."),0))),4)&amp;""),",",".")&amp;", "&amp;CHAR(34)&amp;"numerator"&amp;CHAR(34)&amp;": "&amp;SUBSTITUTE(TRIM(ROUND(IFERROR(CriteriTecnici!$K2841*1,IFERROR(NUMBERVALUE(CriteriTecnici!$K2841,".",","),IFERROR(NUMBERVALUE(CriteriTecnici!$K2841,",","."),0))),4)&amp;""),",",".")&amp;", "&amp;CHAR(34)&amp;"denominator"&amp;CHAR(34)&amp;": "&amp;SUBSTITUTE(TRIM(ROUND(IFERROR(CriteriTecnici!$L2841*1,IFERROR(NUMBERVALUE(CriteriTecnici!$L2841,".",","),IFERROR(NUMBERVALUE(CriteriTecnici!$L2841,",","."),0))),4)&amp;""),",",".")&amp;", "&amp;CHAR(34)&amp;"flag"&amp;CHAR(34)&amp;": "&amp;SUBSTITUTE(TRIM(ROUND(IFERROR(CriteriTecnici!$M2841*1,IFERROR(NUMBERVALUE(CriteriTecnici!$M2841,".",","),IFERROR(NUMBERVALUE(CriteriTecnici!$M2841,",","."),0))),4)&amp;""),",",".")&amp;", "&amp;CHAR(34)&amp;"rawScore"&amp;CHAR(34)&amp;": "&amp;SUBSTITUTE(TRIM(ROUND(IFERROR(CriteriTecnici!$O2841*1,IFERROR(NUMBERVALUE(CriteriTecnici!$O2841,".",","),IFERROR(NUMBERVALUE(CriteriTecnici!$O2841,",","."),0))),4)&amp;""),",",".")&amp;CHAR(125)&amp;IF(TRUE,",",""))</f>
        <v/>
      </c>
    </row>
    <row r="3062">
      <c r="A3062" s="38">
        <f>IF(CriteriTecnici!$A2842="","","    "&amp;CHAR(123)&amp;CHAR(34)&amp;"bidderId"&amp;CHAR(34)&amp;": "&amp;CHAR(34)&amp;SUBSTITUTE(CriteriTecnici!$A2842,CHAR(34),"'")&amp;CHAR(34)&amp;", "&amp;CHAR(34)&amp;"lotId"&amp;CHAR(34)&amp;": "&amp;CHAR(34)&amp;SUBSTITUTE(CriteriTecnici!$C2842,CHAR(34),"'")&amp;CHAR(34)&amp;", "&amp;CHAR(34)&amp;"criterionId"&amp;CHAR(34)&amp;": "&amp;CHAR(34)&amp;SUBSTITUTE(CriteriTecnici!$D2842,CHAR(34),"'")&amp;CHAR(34)&amp;", "&amp;CHAR(34)&amp;"kind"&amp;CHAR(34)&amp;": "&amp;CHAR(34)&amp;SUBSTITUTE(CriteriTecnici!$F2842,CHAR(34),"'")&amp;CHAR(34)&amp;", "&amp;CHAR(34)&amp;"value"&amp;CHAR(34)&amp;": "&amp;SUBSTITUTE(TRIM(ROUND(IFERROR(CriteriTecnici!$N2842*1,IFERROR(NUMBERVALUE(CriteriTecnici!$N2842,".",","),IFERROR(NUMBERVALUE(CriteriTecnici!$N2842,",","."),0))),4)&amp;""),",",".")&amp;", "&amp;CHAR(34)&amp;"numerator"&amp;CHAR(34)&amp;": "&amp;SUBSTITUTE(TRIM(ROUND(IFERROR(CriteriTecnici!$K2842*1,IFERROR(NUMBERVALUE(CriteriTecnici!$K2842,".",","),IFERROR(NUMBERVALUE(CriteriTecnici!$K2842,",","."),0))),4)&amp;""),",",".")&amp;", "&amp;CHAR(34)&amp;"denominator"&amp;CHAR(34)&amp;": "&amp;SUBSTITUTE(TRIM(ROUND(IFERROR(CriteriTecnici!$L2842*1,IFERROR(NUMBERVALUE(CriteriTecnici!$L2842,".",","),IFERROR(NUMBERVALUE(CriteriTecnici!$L2842,",","."),0))),4)&amp;""),",",".")&amp;", "&amp;CHAR(34)&amp;"flag"&amp;CHAR(34)&amp;": "&amp;SUBSTITUTE(TRIM(ROUND(IFERROR(CriteriTecnici!$M2842*1,IFERROR(NUMBERVALUE(CriteriTecnici!$M2842,".",","),IFERROR(NUMBERVALUE(CriteriTecnici!$M2842,",","."),0))),4)&amp;""),",",".")&amp;", "&amp;CHAR(34)&amp;"rawScore"&amp;CHAR(34)&amp;": "&amp;SUBSTITUTE(TRIM(ROUND(IFERROR(CriteriTecnici!$O2842*1,IFERROR(NUMBERVALUE(CriteriTecnici!$O2842,".",","),IFERROR(NUMBERVALUE(CriteriTecnici!$O2842,",","."),0))),4)&amp;""),",",".")&amp;CHAR(125)&amp;IF(TRUE,",",""))</f>
        <v/>
      </c>
    </row>
    <row r="3063">
      <c r="A3063" s="38">
        <f>IF(CriteriTecnici!$A2843="","","    "&amp;CHAR(123)&amp;CHAR(34)&amp;"bidderId"&amp;CHAR(34)&amp;": "&amp;CHAR(34)&amp;SUBSTITUTE(CriteriTecnici!$A2843,CHAR(34),"'")&amp;CHAR(34)&amp;", "&amp;CHAR(34)&amp;"lotId"&amp;CHAR(34)&amp;": "&amp;CHAR(34)&amp;SUBSTITUTE(CriteriTecnici!$C2843,CHAR(34),"'")&amp;CHAR(34)&amp;", "&amp;CHAR(34)&amp;"criterionId"&amp;CHAR(34)&amp;": "&amp;CHAR(34)&amp;SUBSTITUTE(CriteriTecnici!$D2843,CHAR(34),"'")&amp;CHAR(34)&amp;", "&amp;CHAR(34)&amp;"kind"&amp;CHAR(34)&amp;": "&amp;CHAR(34)&amp;SUBSTITUTE(CriteriTecnici!$F2843,CHAR(34),"'")&amp;CHAR(34)&amp;", "&amp;CHAR(34)&amp;"value"&amp;CHAR(34)&amp;": "&amp;SUBSTITUTE(TRIM(ROUND(IFERROR(CriteriTecnici!$N2843*1,IFERROR(NUMBERVALUE(CriteriTecnici!$N2843,".",","),IFERROR(NUMBERVALUE(CriteriTecnici!$N2843,",","."),0))),4)&amp;""),",",".")&amp;", "&amp;CHAR(34)&amp;"numerator"&amp;CHAR(34)&amp;": "&amp;SUBSTITUTE(TRIM(ROUND(IFERROR(CriteriTecnici!$K2843*1,IFERROR(NUMBERVALUE(CriteriTecnici!$K2843,".",","),IFERROR(NUMBERVALUE(CriteriTecnici!$K2843,",","."),0))),4)&amp;""),",",".")&amp;", "&amp;CHAR(34)&amp;"denominator"&amp;CHAR(34)&amp;": "&amp;SUBSTITUTE(TRIM(ROUND(IFERROR(CriteriTecnici!$L2843*1,IFERROR(NUMBERVALUE(CriteriTecnici!$L2843,".",","),IFERROR(NUMBERVALUE(CriteriTecnici!$L2843,",","."),0))),4)&amp;""),",",".")&amp;", "&amp;CHAR(34)&amp;"flag"&amp;CHAR(34)&amp;": "&amp;SUBSTITUTE(TRIM(ROUND(IFERROR(CriteriTecnici!$M2843*1,IFERROR(NUMBERVALUE(CriteriTecnici!$M2843,".",","),IFERROR(NUMBERVALUE(CriteriTecnici!$M2843,",","."),0))),4)&amp;""),",",".")&amp;", "&amp;CHAR(34)&amp;"rawScore"&amp;CHAR(34)&amp;": "&amp;SUBSTITUTE(TRIM(ROUND(IFERROR(CriteriTecnici!$O2843*1,IFERROR(NUMBERVALUE(CriteriTecnici!$O2843,".",","),IFERROR(NUMBERVALUE(CriteriTecnici!$O2843,",","."),0))),4)&amp;""),",",".")&amp;CHAR(125)&amp;IF(TRUE,",",""))</f>
        <v/>
      </c>
    </row>
    <row r="3064">
      <c r="A3064" s="38">
        <f>IF(CriteriTecnici!$A2844="","","    "&amp;CHAR(123)&amp;CHAR(34)&amp;"bidderId"&amp;CHAR(34)&amp;": "&amp;CHAR(34)&amp;SUBSTITUTE(CriteriTecnici!$A2844,CHAR(34),"'")&amp;CHAR(34)&amp;", "&amp;CHAR(34)&amp;"lotId"&amp;CHAR(34)&amp;": "&amp;CHAR(34)&amp;SUBSTITUTE(CriteriTecnici!$C2844,CHAR(34),"'")&amp;CHAR(34)&amp;", "&amp;CHAR(34)&amp;"criterionId"&amp;CHAR(34)&amp;": "&amp;CHAR(34)&amp;SUBSTITUTE(CriteriTecnici!$D2844,CHAR(34),"'")&amp;CHAR(34)&amp;", "&amp;CHAR(34)&amp;"kind"&amp;CHAR(34)&amp;": "&amp;CHAR(34)&amp;SUBSTITUTE(CriteriTecnici!$F2844,CHAR(34),"'")&amp;CHAR(34)&amp;", "&amp;CHAR(34)&amp;"value"&amp;CHAR(34)&amp;": "&amp;SUBSTITUTE(TRIM(ROUND(IFERROR(CriteriTecnici!$N2844*1,IFERROR(NUMBERVALUE(CriteriTecnici!$N2844,".",","),IFERROR(NUMBERVALUE(CriteriTecnici!$N2844,",","."),0))),4)&amp;""),",",".")&amp;", "&amp;CHAR(34)&amp;"numerator"&amp;CHAR(34)&amp;": "&amp;SUBSTITUTE(TRIM(ROUND(IFERROR(CriteriTecnici!$K2844*1,IFERROR(NUMBERVALUE(CriteriTecnici!$K2844,".",","),IFERROR(NUMBERVALUE(CriteriTecnici!$K2844,",","."),0))),4)&amp;""),",",".")&amp;", "&amp;CHAR(34)&amp;"denominator"&amp;CHAR(34)&amp;": "&amp;SUBSTITUTE(TRIM(ROUND(IFERROR(CriteriTecnici!$L2844*1,IFERROR(NUMBERVALUE(CriteriTecnici!$L2844,".",","),IFERROR(NUMBERVALUE(CriteriTecnici!$L2844,",","."),0))),4)&amp;""),",",".")&amp;", "&amp;CHAR(34)&amp;"flag"&amp;CHAR(34)&amp;": "&amp;SUBSTITUTE(TRIM(ROUND(IFERROR(CriteriTecnici!$M2844*1,IFERROR(NUMBERVALUE(CriteriTecnici!$M2844,".",","),IFERROR(NUMBERVALUE(CriteriTecnici!$M2844,",","."),0))),4)&amp;""),",",".")&amp;", "&amp;CHAR(34)&amp;"rawScore"&amp;CHAR(34)&amp;": "&amp;SUBSTITUTE(TRIM(ROUND(IFERROR(CriteriTecnici!$O2844*1,IFERROR(NUMBERVALUE(CriteriTecnici!$O2844,".",","),IFERROR(NUMBERVALUE(CriteriTecnici!$O2844,",","."),0))),4)&amp;""),",",".")&amp;CHAR(125)&amp;IF(TRUE,",",""))</f>
        <v/>
      </c>
    </row>
    <row r="3065">
      <c r="A3065" s="38">
        <f>IF(CriteriTecnici!$A2845="","","    "&amp;CHAR(123)&amp;CHAR(34)&amp;"bidderId"&amp;CHAR(34)&amp;": "&amp;CHAR(34)&amp;SUBSTITUTE(CriteriTecnici!$A2845,CHAR(34),"'")&amp;CHAR(34)&amp;", "&amp;CHAR(34)&amp;"lotId"&amp;CHAR(34)&amp;": "&amp;CHAR(34)&amp;SUBSTITUTE(CriteriTecnici!$C2845,CHAR(34),"'")&amp;CHAR(34)&amp;", "&amp;CHAR(34)&amp;"criterionId"&amp;CHAR(34)&amp;": "&amp;CHAR(34)&amp;SUBSTITUTE(CriteriTecnici!$D2845,CHAR(34),"'")&amp;CHAR(34)&amp;", "&amp;CHAR(34)&amp;"kind"&amp;CHAR(34)&amp;": "&amp;CHAR(34)&amp;SUBSTITUTE(CriteriTecnici!$F2845,CHAR(34),"'")&amp;CHAR(34)&amp;", "&amp;CHAR(34)&amp;"value"&amp;CHAR(34)&amp;": "&amp;SUBSTITUTE(TRIM(ROUND(IFERROR(CriteriTecnici!$N2845*1,IFERROR(NUMBERVALUE(CriteriTecnici!$N2845,".",","),IFERROR(NUMBERVALUE(CriteriTecnici!$N2845,",","."),0))),4)&amp;""),",",".")&amp;", "&amp;CHAR(34)&amp;"numerator"&amp;CHAR(34)&amp;": "&amp;SUBSTITUTE(TRIM(ROUND(IFERROR(CriteriTecnici!$K2845*1,IFERROR(NUMBERVALUE(CriteriTecnici!$K2845,".",","),IFERROR(NUMBERVALUE(CriteriTecnici!$K2845,",","."),0))),4)&amp;""),",",".")&amp;", "&amp;CHAR(34)&amp;"denominator"&amp;CHAR(34)&amp;": "&amp;SUBSTITUTE(TRIM(ROUND(IFERROR(CriteriTecnici!$L2845*1,IFERROR(NUMBERVALUE(CriteriTecnici!$L2845,".",","),IFERROR(NUMBERVALUE(CriteriTecnici!$L2845,",","."),0))),4)&amp;""),",",".")&amp;", "&amp;CHAR(34)&amp;"flag"&amp;CHAR(34)&amp;": "&amp;SUBSTITUTE(TRIM(ROUND(IFERROR(CriteriTecnici!$M2845*1,IFERROR(NUMBERVALUE(CriteriTecnici!$M2845,".",","),IFERROR(NUMBERVALUE(CriteriTecnici!$M2845,",","."),0))),4)&amp;""),",",".")&amp;", "&amp;CHAR(34)&amp;"rawScore"&amp;CHAR(34)&amp;": "&amp;SUBSTITUTE(TRIM(ROUND(IFERROR(CriteriTecnici!$O2845*1,IFERROR(NUMBERVALUE(CriteriTecnici!$O2845,".",","),IFERROR(NUMBERVALUE(CriteriTecnici!$O2845,",","."),0))),4)&amp;""),",",".")&amp;CHAR(125)&amp;IF(TRUE,",",""))</f>
        <v/>
      </c>
    </row>
    <row r="3066">
      <c r="A3066" s="38">
        <f>IF(CriteriTecnici!$A2846="","","    "&amp;CHAR(123)&amp;CHAR(34)&amp;"bidderId"&amp;CHAR(34)&amp;": "&amp;CHAR(34)&amp;SUBSTITUTE(CriteriTecnici!$A2846,CHAR(34),"'")&amp;CHAR(34)&amp;", "&amp;CHAR(34)&amp;"lotId"&amp;CHAR(34)&amp;": "&amp;CHAR(34)&amp;SUBSTITUTE(CriteriTecnici!$C2846,CHAR(34),"'")&amp;CHAR(34)&amp;", "&amp;CHAR(34)&amp;"criterionId"&amp;CHAR(34)&amp;": "&amp;CHAR(34)&amp;SUBSTITUTE(CriteriTecnici!$D2846,CHAR(34),"'")&amp;CHAR(34)&amp;", "&amp;CHAR(34)&amp;"kind"&amp;CHAR(34)&amp;": "&amp;CHAR(34)&amp;SUBSTITUTE(CriteriTecnici!$F2846,CHAR(34),"'")&amp;CHAR(34)&amp;", "&amp;CHAR(34)&amp;"value"&amp;CHAR(34)&amp;": "&amp;SUBSTITUTE(TRIM(ROUND(IFERROR(CriteriTecnici!$N2846*1,IFERROR(NUMBERVALUE(CriteriTecnici!$N2846,".",","),IFERROR(NUMBERVALUE(CriteriTecnici!$N2846,",","."),0))),4)&amp;""),",",".")&amp;", "&amp;CHAR(34)&amp;"numerator"&amp;CHAR(34)&amp;": "&amp;SUBSTITUTE(TRIM(ROUND(IFERROR(CriteriTecnici!$K2846*1,IFERROR(NUMBERVALUE(CriteriTecnici!$K2846,".",","),IFERROR(NUMBERVALUE(CriteriTecnici!$K2846,",","."),0))),4)&amp;""),",",".")&amp;", "&amp;CHAR(34)&amp;"denominator"&amp;CHAR(34)&amp;": "&amp;SUBSTITUTE(TRIM(ROUND(IFERROR(CriteriTecnici!$L2846*1,IFERROR(NUMBERVALUE(CriteriTecnici!$L2846,".",","),IFERROR(NUMBERVALUE(CriteriTecnici!$L2846,",","."),0))),4)&amp;""),",",".")&amp;", "&amp;CHAR(34)&amp;"flag"&amp;CHAR(34)&amp;": "&amp;SUBSTITUTE(TRIM(ROUND(IFERROR(CriteriTecnici!$M2846*1,IFERROR(NUMBERVALUE(CriteriTecnici!$M2846,".",","),IFERROR(NUMBERVALUE(CriteriTecnici!$M2846,",","."),0))),4)&amp;""),",",".")&amp;", "&amp;CHAR(34)&amp;"rawScore"&amp;CHAR(34)&amp;": "&amp;SUBSTITUTE(TRIM(ROUND(IFERROR(CriteriTecnici!$O2846*1,IFERROR(NUMBERVALUE(CriteriTecnici!$O2846,".",","),IFERROR(NUMBERVALUE(CriteriTecnici!$O2846,",","."),0))),4)&amp;""),",",".")&amp;CHAR(125)&amp;IF(TRUE,",",""))</f>
        <v/>
      </c>
    </row>
    <row r="3067">
      <c r="A3067" s="38">
        <f>IF(CriteriTecnici!$A2847="","","    "&amp;CHAR(123)&amp;CHAR(34)&amp;"bidderId"&amp;CHAR(34)&amp;": "&amp;CHAR(34)&amp;SUBSTITUTE(CriteriTecnici!$A2847,CHAR(34),"'")&amp;CHAR(34)&amp;", "&amp;CHAR(34)&amp;"lotId"&amp;CHAR(34)&amp;": "&amp;CHAR(34)&amp;SUBSTITUTE(CriteriTecnici!$C2847,CHAR(34),"'")&amp;CHAR(34)&amp;", "&amp;CHAR(34)&amp;"criterionId"&amp;CHAR(34)&amp;": "&amp;CHAR(34)&amp;SUBSTITUTE(CriteriTecnici!$D2847,CHAR(34),"'")&amp;CHAR(34)&amp;", "&amp;CHAR(34)&amp;"kind"&amp;CHAR(34)&amp;": "&amp;CHAR(34)&amp;SUBSTITUTE(CriteriTecnici!$F2847,CHAR(34),"'")&amp;CHAR(34)&amp;", "&amp;CHAR(34)&amp;"value"&amp;CHAR(34)&amp;": "&amp;SUBSTITUTE(TRIM(ROUND(IFERROR(CriteriTecnici!$N2847*1,IFERROR(NUMBERVALUE(CriteriTecnici!$N2847,".",","),IFERROR(NUMBERVALUE(CriteriTecnici!$N2847,",","."),0))),4)&amp;""),",",".")&amp;", "&amp;CHAR(34)&amp;"numerator"&amp;CHAR(34)&amp;": "&amp;SUBSTITUTE(TRIM(ROUND(IFERROR(CriteriTecnici!$K2847*1,IFERROR(NUMBERVALUE(CriteriTecnici!$K2847,".",","),IFERROR(NUMBERVALUE(CriteriTecnici!$K2847,",","."),0))),4)&amp;""),",",".")&amp;", "&amp;CHAR(34)&amp;"denominator"&amp;CHAR(34)&amp;": "&amp;SUBSTITUTE(TRIM(ROUND(IFERROR(CriteriTecnici!$L2847*1,IFERROR(NUMBERVALUE(CriteriTecnici!$L2847,".",","),IFERROR(NUMBERVALUE(CriteriTecnici!$L2847,",","."),0))),4)&amp;""),",",".")&amp;", "&amp;CHAR(34)&amp;"flag"&amp;CHAR(34)&amp;": "&amp;SUBSTITUTE(TRIM(ROUND(IFERROR(CriteriTecnici!$M2847*1,IFERROR(NUMBERVALUE(CriteriTecnici!$M2847,".",","),IFERROR(NUMBERVALUE(CriteriTecnici!$M2847,",","."),0))),4)&amp;""),",",".")&amp;", "&amp;CHAR(34)&amp;"rawScore"&amp;CHAR(34)&amp;": "&amp;SUBSTITUTE(TRIM(ROUND(IFERROR(CriteriTecnici!$O2847*1,IFERROR(NUMBERVALUE(CriteriTecnici!$O2847,".",","),IFERROR(NUMBERVALUE(CriteriTecnici!$O2847,",","."),0))),4)&amp;""),",",".")&amp;CHAR(125)&amp;IF(TRUE,",",""))</f>
        <v/>
      </c>
    </row>
    <row r="3068">
      <c r="A3068" s="38">
        <f>IF(CriteriTecnici!$A2848="","","    "&amp;CHAR(123)&amp;CHAR(34)&amp;"bidderId"&amp;CHAR(34)&amp;": "&amp;CHAR(34)&amp;SUBSTITUTE(CriteriTecnici!$A2848,CHAR(34),"'")&amp;CHAR(34)&amp;", "&amp;CHAR(34)&amp;"lotId"&amp;CHAR(34)&amp;": "&amp;CHAR(34)&amp;SUBSTITUTE(CriteriTecnici!$C2848,CHAR(34),"'")&amp;CHAR(34)&amp;", "&amp;CHAR(34)&amp;"criterionId"&amp;CHAR(34)&amp;": "&amp;CHAR(34)&amp;SUBSTITUTE(CriteriTecnici!$D2848,CHAR(34),"'")&amp;CHAR(34)&amp;", "&amp;CHAR(34)&amp;"kind"&amp;CHAR(34)&amp;": "&amp;CHAR(34)&amp;SUBSTITUTE(CriteriTecnici!$F2848,CHAR(34),"'")&amp;CHAR(34)&amp;", "&amp;CHAR(34)&amp;"value"&amp;CHAR(34)&amp;": "&amp;SUBSTITUTE(TRIM(ROUND(IFERROR(CriteriTecnici!$N2848*1,IFERROR(NUMBERVALUE(CriteriTecnici!$N2848,".",","),IFERROR(NUMBERVALUE(CriteriTecnici!$N2848,",","."),0))),4)&amp;""),",",".")&amp;", "&amp;CHAR(34)&amp;"numerator"&amp;CHAR(34)&amp;": "&amp;SUBSTITUTE(TRIM(ROUND(IFERROR(CriteriTecnici!$K2848*1,IFERROR(NUMBERVALUE(CriteriTecnici!$K2848,".",","),IFERROR(NUMBERVALUE(CriteriTecnici!$K2848,",","."),0))),4)&amp;""),",",".")&amp;", "&amp;CHAR(34)&amp;"denominator"&amp;CHAR(34)&amp;": "&amp;SUBSTITUTE(TRIM(ROUND(IFERROR(CriteriTecnici!$L2848*1,IFERROR(NUMBERVALUE(CriteriTecnici!$L2848,".",","),IFERROR(NUMBERVALUE(CriteriTecnici!$L2848,",","."),0))),4)&amp;""),",",".")&amp;", "&amp;CHAR(34)&amp;"flag"&amp;CHAR(34)&amp;": "&amp;SUBSTITUTE(TRIM(ROUND(IFERROR(CriteriTecnici!$M2848*1,IFERROR(NUMBERVALUE(CriteriTecnici!$M2848,".",","),IFERROR(NUMBERVALUE(CriteriTecnici!$M2848,",","."),0))),4)&amp;""),",",".")&amp;", "&amp;CHAR(34)&amp;"rawScore"&amp;CHAR(34)&amp;": "&amp;SUBSTITUTE(TRIM(ROUND(IFERROR(CriteriTecnici!$O2848*1,IFERROR(NUMBERVALUE(CriteriTecnici!$O2848,".",","),IFERROR(NUMBERVALUE(CriteriTecnici!$O2848,",","."),0))),4)&amp;""),",",".")&amp;CHAR(125)&amp;IF(TRUE,",",""))</f>
        <v/>
      </c>
    </row>
    <row r="3069">
      <c r="A3069" s="38">
        <f>IF(CriteriTecnici!$A2849="","","    "&amp;CHAR(123)&amp;CHAR(34)&amp;"bidderId"&amp;CHAR(34)&amp;": "&amp;CHAR(34)&amp;SUBSTITUTE(CriteriTecnici!$A2849,CHAR(34),"'")&amp;CHAR(34)&amp;", "&amp;CHAR(34)&amp;"lotId"&amp;CHAR(34)&amp;": "&amp;CHAR(34)&amp;SUBSTITUTE(CriteriTecnici!$C2849,CHAR(34),"'")&amp;CHAR(34)&amp;", "&amp;CHAR(34)&amp;"criterionId"&amp;CHAR(34)&amp;": "&amp;CHAR(34)&amp;SUBSTITUTE(CriteriTecnici!$D2849,CHAR(34),"'")&amp;CHAR(34)&amp;", "&amp;CHAR(34)&amp;"kind"&amp;CHAR(34)&amp;": "&amp;CHAR(34)&amp;SUBSTITUTE(CriteriTecnici!$F2849,CHAR(34),"'")&amp;CHAR(34)&amp;", "&amp;CHAR(34)&amp;"value"&amp;CHAR(34)&amp;": "&amp;SUBSTITUTE(TRIM(ROUND(IFERROR(CriteriTecnici!$N2849*1,IFERROR(NUMBERVALUE(CriteriTecnici!$N2849,".",","),IFERROR(NUMBERVALUE(CriteriTecnici!$N2849,",","."),0))),4)&amp;""),",",".")&amp;", "&amp;CHAR(34)&amp;"numerator"&amp;CHAR(34)&amp;": "&amp;SUBSTITUTE(TRIM(ROUND(IFERROR(CriteriTecnici!$K2849*1,IFERROR(NUMBERVALUE(CriteriTecnici!$K2849,".",","),IFERROR(NUMBERVALUE(CriteriTecnici!$K2849,",","."),0))),4)&amp;""),",",".")&amp;", "&amp;CHAR(34)&amp;"denominator"&amp;CHAR(34)&amp;": "&amp;SUBSTITUTE(TRIM(ROUND(IFERROR(CriteriTecnici!$L2849*1,IFERROR(NUMBERVALUE(CriteriTecnici!$L2849,".",","),IFERROR(NUMBERVALUE(CriteriTecnici!$L2849,",","."),0))),4)&amp;""),",",".")&amp;", "&amp;CHAR(34)&amp;"flag"&amp;CHAR(34)&amp;": "&amp;SUBSTITUTE(TRIM(ROUND(IFERROR(CriteriTecnici!$M2849*1,IFERROR(NUMBERVALUE(CriteriTecnici!$M2849,".",","),IFERROR(NUMBERVALUE(CriteriTecnici!$M2849,",","."),0))),4)&amp;""),",",".")&amp;", "&amp;CHAR(34)&amp;"rawScore"&amp;CHAR(34)&amp;": "&amp;SUBSTITUTE(TRIM(ROUND(IFERROR(CriteriTecnici!$O2849*1,IFERROR(NUMBERVALUE(CriteriTecnici!$O2849,".",","),IFERROR(NUMBERVALUE(CriteriTecnici!$O2849,",","."),0))),4)&amp;""),",",".")&amp;CHAR(125)&amp;IF(TRUE,",",""))</f>
        <v/>
      </c>
    </row>
    <row r="3070">
      <c r="A3070" s="38">
        <f>IF(CriteriTecnici!$A2850="","","    "&amp;CHAR(123)&amp;CHAR(34)&amp;"bidderId"&amp;CHAR(34)&amp;": "&amp;CHAR(34)&amp;SUBSTITUTE(CriteriTecnici!$A2850,CHAR(34),"'")&amp;CHAR(34)&amp;", "&amp;CHAR(34)&amp;"lotId"&amp;CHAR(34)&amp;": "&amp;CHAR(34)&amp;SUBSTITUTE(CriteriTecnici!$C2850,CHAR(34),"'")&amp;CHAR(34)&amp;", "&amp;CHAR(34)&amp;"criterionId"&amp;CHAR(34)&amp;": "&amp;CHAR(34)&amp;SUBSTITUTE(CriteriTecnici!$D2850,CHAR(34),"'")&amp;CHAR(34)&amp;", "&amp;CHAR(34)&amp;"kind"&amp;CHAR(34)&amp;": "&amp;CHAR(34)&amp;SUBSTITUTE(CriteriTecnici!$F2850,CHAR(34),"'")&amp;CHAR(34)&amp;", "&amp;CHAR(34)&amp;"value"&amp;CHAR(34)&amp;": "&amp;SUBSTITUTE(TRIM(ROUND(IFERROR(CriteriTecnici!$N2850*1,IFERROR(NUMBERVALUE(CriteriTecnici!$N2850,".",","),IFERROR(NUMBERVALUE(CriteriTecnici!$N2850,",","."),0))),4)&amp;""),",",".")&amp;", "&amp;CHAR(34)&amp;"numerator"&amp;CHAR(34)&amp;": "&amp;SUBSTITUTE(TRIM(ROUND(IFERROR(CriteriTecnici!$K2850*1,IFERROR(NUMBERVALUE(CriteriTecnici!$K2850,".",","),IFERROR(NUMBERVALUE(CriteriTecnici!$K2850,",","."),0))),4)&amp;""),",",".")&amp;", "&amp;CHAR(34)&amp;"denominator"&amp;CHAR(34)&amp;": "&amp;SUBSTITUTE(TRIM(ROUND(IFERROR(CriteriTecnici!$L2850*1,IFERROR(NUMBERVALUE(CriteriTecnici!$L2850,".",","),IFERROR(NUMBERVALUE(CriteriTecnici!$L2850,",","."),0))),4)&amp;""),",",".")&amp;", "&amp;CHAR(34)&amp;"flag"&amp;CHAR(34)&amp;": "&amp;SUBSTITUTE(TRIM(ROUND(IFERROR(CriteriTecnici!$M2850*1,IFERROR(NUMBERVALUE(CriteriTecnici!$M2850,".",","),IFERROR(NUMBERVALUE(CriteriTecnici!$M2850,",","."),0))),4)&amp;""),",",".")&amp;", "&amp;CHAR(34)&amp;"rawScore"&amp;CHAR(34)&amp;": "&amp;SUBSTITUTE(TRIM(ROUND(IFERROR(CriteriTecnici!$O2850*1,IFERROR(NUMBERVALUE(CriteriTecnici!$O2850,".",","),IFERROR(NUMBERVALUE(CriteriTecnici!$O2850,",","."),0))),4)&amp;""),",",".")&amp;CHAR(125)&amp;IF(TRUE,",",""))</f>
        <v/>
      </c>
    </row>
    <row r="3071">
      <c r="A3071" s="38">
        <f>IF(CriteriTecnici!$A2851="","","    "&amp;CHAR(123)&amp;CHAR(34)&amp;"bidderId"&amp;CHAR(34)&amp;": "&amp;CHAR(34)&amp;SUBSTITUTE(CriteriTecnici!$A2851,CHAR(34),"'")&amp;CHAR(34)&amp;", "&amp;CHAR(34)&amp;"lotId"&amp;CHAR(34)&amp;": "&amp;CHAR(34)&amp;SUBSTITUTE(CriteriTecnici!$C2851,CHAR(34),"'")&amp;CHAR(34)&amp;", "&amp;CHAR(34)&amp;"criterionId"&amp;CHAR(34)&amp;": "&amp;CHAR(34)&amp;SUBSTITUTE(CriteriTecnici!$D2851,CHAR(34),"'")&amp;CHAR(34)&amp;", "&amp;CHAR(34)&amp;"kind"&amp;CHAR(34)&amp;": "&amp;CHAR(34)&amp;SUBSTITUTE(CriteriTecnici!$F2851,CHAR(34),"'")&amp;CHAR(34)&amp;", "&amp;CHAR(34)&amp;"value"&amp;CHAR(34)&amp;": "&amp;SUBSTITUTE(TRIM(ROUND(IFERROR(CriteriTecnici!$N2851*1,IFERROR(NUMBERVALUE(CriteriTecnici!$N2851,".",","),IFERROR(NUMBERVALUE(CriteriTecnici!$N2851,",","."),0))),4)&amp;""),",",".")&amp;", "&amp;CHAR(34)&amp;"numerator"&amp;CHAR(34)&amp;": "&amp;SUBSTITUTE(TRIM(ROUND(IFERROR(CriteriTecnici!$K2851*1,IFERROR(NUMBERVALUE(CriteriTecnici!$K2851,".",","),IFERROR(NUMBERVALUE(CriteriTecnici!$K2851,",","."),0))),4)&amp;""),",",".")&amp;", "&amp;CHAR(34)&amp;"denominator"&amp;CHAR(34)&amp;": "&amp;SUBSTITUTE(TRIM(ROUND(IFERROR(CriteriTecnici!$L2851*1,IFERROR(NUMBERVALUE(CriteriTecnici!$L2851,".",","),IFERROR(NUMBERVALUE(CriteriTecnici!$L2851,",","."),0))),4)&amp;""),",",".")&amp;", "&amp;CHAR(34)&amp;"flag"&amp;CHAR(34)&amp;": "&amp;SUBSTITUTE(TRIM(ROUND(IFERROR(CriteriTecnici!$M2851*1,IFERROR(NUMBERVALUE(CriteriTecnici!$M2851,".",","),IFERROR(NUMBERVALUE(CriteriTecnici!$M2851,",","."),0))),4)&amp;""),",",".")&amp;", "&amp;CHAR(34)&amp;"rawScore"&amp;CHAR(34)&amp;": "&amp;SUBSTITUTE(TRIM(ROUND(IFERROR(CriteriTecnici!$O2851*1,IFERROR(NUMBERVALUE(CriteriTecnici!$O2851,".",","),IFERROR(NUMBERVALUE(CriteriTecnici!$O2851,",","."),0))),4)&amp;""),",",".")&amp;CHAR(125)&amp;IF(TRUE,",",""))</f>
        <v/>
      </c>
    </row>
    <row r="3072">
      <c r="A3072" s="38">
        <f>IF(CriteriTecnici!$A2852="","","    "&amp;CHAR(123)&amp;CHAR(34)&amp;"bidderId"&amp;CHAR(34)&amp;": "&amp;CHAR(34)&amp;SUBSTITUTE(CriteriTecnici!$A2852,CHAR(34),"'")&amp;CHAR(34)&amp;", "&amp;CHAR(34)&amp;"lotId"&amp;CHAR(34)&amp;": "&amp;CHAR(34)&amp;SUBSTITUTE(CriteriTecnici!$C2852,CHAR(34),"'")&amp;CHAR(34)&amp;", "&amp;CHAR(34)&amp;"criterionId"&amp;CHAR(34)&amp;": "&amp;CHAR(34)&amp;SUBSTITUTE(CriteriTecnici!$D2852,CHAR(34),"'")&amp;CHAR(34)&amp;", "&amp;CHAR(34)&amp;"kind"&amp;CHAR(34)&amp;": "&amp;CHAR(34)&amp;SUBSTITUTE(CriteriTecnici!$F2852,CHAR(34),"'")&amp;CHAR(34)&amp;", "&amp;CHAR(34)&amp;"value"&amp;CHAR(34)&amp;": "&amp;SUBSTITUTE(TRIM(ROUND(IFERROR(CriteriTecnici!$N2852*1,IFERROR(NUMBERVALUE(CriteriTecnici!$N2852,".",","),IFERROR(NUMBERVALUE(CriteriTecnici!$N2852,",","."),0))),4)&amp;""),",",".")&amp;", "&amp;CHAR(34)&amp;"numerator"&amp;CHAR(34)&amp;": "&amp;SUBSTITUTE(TRIM(ROUND(IFERROR(CriteriTecnici!$K2852*1,IFERROR(NUMBERVALUE(CriteriTecnici!$K2852,".",","),IFERROR(NUMBERVALUE(CriteriTecnici!$K2852,",","."),0))),4)&amp;""),",",".")&amp;", "&amp;CHAR(34)&amp;"denominator"&amp;CHAR(34)&amp;": "&amp;SUBSTITUTE(TRIM(ROUND(IFERROR(CriteriTecnici!$L2852*1,IFERROR(NUMBERVALUE(CriteriTecnici!$L2852,".",","),IFERROR(NUMBERVALUE(CriteriTecnici!$L2852,",","."),0))),4)&amp;""),",",".")&amp;", "&amp;CHAR(34)&amp;"flag"&amp;CHAR(34)&amp;": "&amp;SUBSTITUTE(TRIM(ROUND(IFERROR(CriteriTecnici!$M2852*1,IFERROR(NUMBERVALUE(CriteriTecnici!$M2852,".",","),IFERROR(NUMBERVALUE(CriteriTecnici!$M2852,",","."),0))),4)&amp;""),",",".")&amp;", "&amp;CHAR(34)&amp;"rawScore"&amp;CHAR(34)&amp;": "&amp;SUBSTITUTE(TRIM(ROUND(IFERROR(CriteriTecnici!$O2852*1,IFERROR(NUMBERVALUE(CriteriTecnici!$O2852,".",","),IFERROR(NUMBERVALUE(CriteriTecnici!$O2852,",","."),0))),4)&amp;""),",",".")&amp;CHAR(125)&amp;IF(TRUE,",",""))</f>
        <v/>
      </c>
    </row>
    <row r="3073">
      <c r="A3073" s="38">
        <f>IF(CriteriTecnici!$A2853="","","    "&amp;CHAR(123)&amp;CHAR(34)&amp;"bidderId"&amp;CHAR(34)&amp;": "&amp;CHAR(34)&amp;SUBSTITUTE(CriteriTecnici!$A2853,CHAR(34),"'")&amp;CHAR(34)&amp;", "&amp;CHAR(34)&amp;"lotId"&amp;CHAR(34)&amp;": "&amp;CHAR(34)&amp;SUBSTITUTE(CriteriTecnici!$C2853,CHAR(34),"'")&amp;CHAR(34)&amp;", "&amp;CHAR(34)&amp;"criterionId"&amp;CHAR(34)&amp;": "&amp;CHAR(34)&amp;SUBSTITUTE(CriteriTecnici!$D2853,CHAR(34),"'")&amp;CHAR(34)&amp;", "&amp;CHAR(34)&amp;"kind"&amp;CHAR(34)&amp;": "&amp;CHAR(34)&amp;SUBSTITUTE(CriteriTecnici!$F2853,CHAR(34),"'")&amp;CHAR(34)&amp;", "&amp;CHAR(34)&amp;"value"&amp;CHAR(34)&amp;": "&amp;SUBSTITUTE(TRIM(ROUND(IFERROR(CriteriTecnici!$N2853*1,IFERROR(NUMBERVALUE(CriteriTecnici!$N2853,".",","),IFERROR(NUMBERVALUE(CriteriTecnici!$N2853,",","."),0))),4)&amp;""),",",".")&amp;", "&amp;CHAR(34)&amp;"numerator"&amp;CHAR(34)&amp;": "&amp;SUBSTITUTE(TRIM(ROUND(IFERROR(CriteriTecnici!$K2853*1,IFERROR(NUMBERVALUE(CriteriTecnici!$K2853,".",","),IFERROR(NUMBERVALUE(CriteriTecnici!$K2853,",","."),0))),4)&amp;""),",",".")&amp;", "&amp;CHAR(34)&amp;"denominator"&amp;CHAR(34)&amp;": "&amp;SUBSTITUTE(TRIM(ROUND(IFERROR(CriteriTecnici!$L2853*1,IFERROR(NUMBERVALUE(CriteriTecnici!$L2853,".",","),IFERROR(NUMBERVALUE(CriteriTecnici!$L2853,",","."),0))),4)&amp;""),",",".")&amp;", "&amp;CHAR(34)&amp;"flag"&amp;CHAR(34)&amp;": "&amp;SUBSTITUTE(TRIM(ROUND(IFERROR(CriteriTecnici!$M2853*1,IFERROR(NUMBERVALUE(CriteriTecnici!$M2853,".",","),IFERROR(NUMBERVALUE(CriteriTecnici!$M2853,",","."),0))),4)&amp;""),",",".")&amp;", "&amp;CHAR(34)&amp;"rawScore"&amp;CHAR(34)&amp;": "&amp;SUBSTITUTE(TRIM(ROUND(IFERROR(CriteriTecnici!$O2853*1,IFERROR(NUMBERVALUE(CriteriTecnici!$O2853,".",","),IFERROR(NUMBERVALUE(CriteriTecnici!$O2853,",","."),0))),4)&amp;""),",",".")&amp;CHAR(125)&amp;IF(TRUE,",",""))</f>
        <v/>
      </c>
    </row>
    <row r="3074">
      <c r="A3074" s="38">
        <f>IF(CriteriTecnici!$A2854="","","    "&amp;CHAR(123)&amp;CHAR(34)&amp;"bidderId"&amp;CHAR(34)&amp;": "&amp;CHAR(34)&amp;SUBSTITUTE(CriteriTecnici!$A2854,CHAR(34),"'")&amp;CHAR(34)&amp;", "&amp;CHAR(34)&amp;"lotId"&amp;CHAR(34)&amp;": "&amp;CHAR(34)&amp;SUBSTITUTE(CriteriTecnici!$C2854,CHAR(34),"'")&amp;CHAR(34)&amp;", "&amp;CHAR(34)&amp;"criterionId"&amp;CHAR(34)&amp;": "&amp;CHAR(34)&amp;SUBSTITUTE(CriteriTecnici!$D2854,CHAR(34),"'")&amp;CHAR(34)&amp;", "&amp;CHAR(34)&amp;"kind"&amp;CHAR(34)&amp;": "&amp;CHAR(34)&amp;SUBSTITUTE(CriteriTecnici!$F2854,CHAR(34),"'")&amp;CHAR(34)&amp;", "&amp;CHAR(34)&amp;"value"&amp;CHAR(34)&amp;": "&amp;SUBSTITUTE(TRIM(ROUND(IFERROR(CriteriTecnici!$N2854*1,IFERROR(NUMBERVALUE(CriteriTecnici!$N2854,".",","),IFERROR(NUMBERVALUE(CriteriTecnici!$N2854,",","."),0))),4)&amp;""),",",".")&amp;", "&amp;CHAR(34)&amp;"numerator"&amp;CHAR(34)&amp;": "&amp;SUBSTITUTE(TRIM(ROUND(IFERROR(CriteriTecnici!$K2854*1,IFERROR(NUMBERVALUE(CriteriTecnici!$K2854,".",","),IFERROR(NUMBERVALUE(CriteriTecnici!$K2854,",","."),0))),4)&amp;""),",",".")&amp;", "&amp;CHAR(34)&amp;"denominator"&amp;CHAR(34)&amp;": "&amp;SUBSTITUTE(TRIM(ROUND(IFERROR(CriteriTecnici!$L2854*1,IFERROR(NUMBERVALUE(CriteriTecnici!$L2854,".",","),IFERROR(NUMBERVALUE(CriteriTecnici!$L2854,",","."),0))),4)&amp;""),",",".")&amp;", "&amp;CHAR(34)&amp;"flag"&amp;CHAR(34)&amp;": "&amp;SUBSTITUTE(TRIM(ROUND(IFERROR(CriteriTecnici!$M2854*1,IFERROR(NUMBERVALUE(CriteriTecnici!$M2854,".",","),IFERROR(NUMBERVALUE(CriteriTecnici!$M2854,",","."),0))),4)&amp;""),",",".")&amp;", "&amp;CHAR(34)&amp;"rawScore"&amp;CHAR(34)&amp;": "&amp;SUBSTITUTE(TRIM(ROUND(IFERROR(CriteriTecnici!$O2854*1,IFERROR(NUMBERVALUE(CriteriTecnici!$O2854,".",","),IFERROR(NUMBERVALUE(CriteriTecnici!$O2854,",","."),0))),4)&amp;""),",",".")&amp;CHAR(125)&amp;IF(TRUE,",",""))</f>
        <v/>
      </c>
    </row>
    <row r="3075">
      <c r="A3075" s="38">
        <f>IF(CriteriTecnici!$A2855="","","    "&amp;CHAR(123)&amp;CHAR(34)&amp;"bidderId"&amp;CHAR(34)&amp;": "&amp;CHAR(34)&amp;SUBSTITUTE(CriteriTecnici!$A2855,CHAR(34),"'")&amp;CHAR(34)&amp;", "&amp;CHAR(34)&amp;"lotId"&amp;CHAR(34)&amp;": "&amp;CHAR(34)&amp;SUBSTITUTE(CriteriTecnici!$C2855,CHAR(34),"'")&amp;CHAR(34)&amp;", "&amp;CHAR(34)&amp;"criterionId"&amp;CHAR(34)&amp;": "&amp;CHAR(34)&amp;SUBSTITUTE(CriteriTecnici!$D2855,CHAR(34),"'")&amp;CHAR(34)&amp;", "&amp;CHAR(34)&amp;"kind"&amp;CHAR(34)&amp;": "&amp;CHAR(34)&amp;SUBSTITUTE(CriteriTecnici!$F2855,CHAR(34),"'")&amp;CHAR(34)&amp;", "&amp;CHAR(34)&amp;"value"&amp;CHAR(34)&amp;": "&amp;SUBSTITUTE(TRIM(ROUND(IFERROR(CriteriTecnici!$N2855*1,IFERROR(NUMBERVALUE(CriteriTecnici!$N2855,".",","),IFERROR(NUMBERVALUE(CriteriTecnici!$N2855,",","."),0))),4)&amp;""),",",".")&amp;", "&amp;CHAR(34)&amp;"numerator"&amp;CHAR(34)&amp;": "&amp;SUBSTITUTE(TRIM(ROUND(IFERROR(CriteriTecnici!$K2855*1,IFERROR(NUMBERVALUE(CriteriTecnici!$K2855,".",","),IFERROR(NUMBERVALUE(CriteriTecnici!$K2855,",","."),0))),4)&amp;""),",",".")&amp;", "&amp;CHAR(34)&amp;"denominator"&amp;CHAR(34)&amp;": "&amp;SUBSTITUTE(TRIM(ROUND(IFERROR(CriteriTecnici!$L2855*1,IFERROR(NUMBERVALUE(CriteriTecnici!$L2855,".",","),IFERROR(NUMBERVALUE(CriteriTecnici!$L2855,",","."),0))),4)&amp;""),",",".")&amp;", "&amp;CHAR(34)&amp;"flag"&amp;CHAR(34)&amp;": "&amp;SUBSTITUTE(TRIM(ROUND(IFERROR(CriteriTecnici!$M2855*1,IFERROR(NUMBERVALUE(CriteriTecnici!$M2855,".",","),IFERROR(NUMBERVALUE(CriteriTecnici!$M2855,",","."),0))),4)&amp;""),",",".")&amp;", "&amp;CHAR(34)&amp;"rawScore"&amp;CHAR(34)&amp;": "&amp;SUBSTITUTE(TRIM(ROUND(IFERROR(CriteriTecnici!$O2855*1,IFERROR(NUMBERVALUE(CriteriTecnici!$O2855,".",","),IFERROR(NUMBERVALUE(CriteriTecnici!$O2855,",","."),0))),4)&amp;""),",",".")&amp;CHAR(125)&amp;IF(TRUE,",",""))</f>
        <v/>
      </c>
    </row>
    <row r="3076">
      <c r="A3076" s="38">
        <f>IF(CriteriTecnici!$A2856="","","    "&amp;CHAR(123)&amp;CHAR(34)&amp;"bidderId"&amp;CHAR(34)&amp;": "&amp;CHAR(34)&amp;SUBSTITUTE(CriteriTecnici!$A2856,CHAR(34),"'")&amp;CHAR(34)&amp;", "&amp;CHAR(34)&amp;"lotId"&amp;CHAR(34)&amp;": "&amp;CHAR(34)&amp;SUBSTITUTE(CriteriTecnici!$C2856,CHAR(34),"'")&amp;CHAR(34)&amp;", "&amp;CHAR(34)&amp;"criterionId"&amp;CHAR(34)&amp;": "&amp;CHAR(34)&amp;SUBSTITUTE(CriteriTecnici!$D2856,CHAR(34),"'")&amp;CHAR(34)&amp;", "&amp;CHAR(34)&amp;"kind"&amp;CHAR(34)&amp;": "&amp;CHAR(34)&amp;SUBSTITUTE(CriteriTecnici!$F2856,CHAR(34),"'")&amp;CHAR(34)&amp;", "&amp;CHAR(34)&amp;"value"&amp;CHAR(34)&amp;": "&amp;SUBSTITUTE(TRIM(ROUND(IFERROR(CriteriTecnici!$N2856*1,IFERROR(NUMBERVALUE(CriteriTecnici!$N2856,".",","),IFERROR(NUMBERVALUE(CriteriTecnici!$N2856,",","."),0))),4)&amp;""),",",".")&amp;", "&amp;CHAR(34)&amp;"numerator"&amp;CHAR(34)&amp;": "&amp;SUBSTITUTE(TRIM(ROUND(IFERROR(CriteriTecnici!$K2856*1,IFERROR(NUMBERVALUE(CriteriTecnici!$K2856,".",","),IFERROR(NUMBERVALUE(CriteriTecnici!$K2856,",","."),0))),4)&amp;""),",",".")&amp;", "&amp;CHAR(34)&amp;"denominator"&amp;CHAR(34)&amp;": "&amp;SUBSTITUTE(TRIM(ROUND(IFERROR(CriteriTecnici!$L2856*1,IFERROR(NUMBERVALUE(CriteriTecnici!$L2856,".",","),IFERROR(NUMBERVALUE(CriteriTecnici!$L2856,",","."),0))),4)&amp;""),",",".")&amp;", "&amp;CHAR(34)&amp;"flag"&amp;CHAR(34)&amp;": "&amp;SUBSTITUTE(TRIM(ROUND(IFERROR(CriteriTecnici!$M2856*1,IFERROR(NUMBERVALUE(CriteriTecnici!$M2856,".",","),IFERROR(NUMBERVALUE(CriteriTecnici!$M2856,",","."),0))),4)&amp;""),",",".")&amp;", "&amp;CHAR(34)&amp;"rawScore"&amp;CHAR(34)&amp;": "&amp;SUBSTITUTE(TRIM(ROUND(IFERROR(CriteriTecnici!$O2856*1,IFERROR(NUMBERVALUE(CriteriTecnici!$O2856,".",","),IFERROR(NUMBERVALUE(CriteriTecnici!$O2856,",","."),0))),4)&amp;""),",",".")&amp;CHAR(125)&amp;IF(COUNTA(Offerte!$A94:$A$200)&gt;0,",",""))</f>
        <v/>
      </c>
    </row>
    <row r="3077">
      <c r="A3077" s="38">
        <f>IF(CriteriTecnici!$A2857="","","    "&amp;CHAR(123)&amp;CHAR(34)&amp;"bidderId"&amp;CHAR(34)&amp;": "&amp;CHAR(34)&amp;SUBSTITUTE(CriteriTecnici!$A2857,CHAR(34),"'")&amp;CHAR(34)&amp;", "&amp;CHAR(34)&amp;"lotId"&amp;CHAR(34)&amp;": "&amp;CHAR(34)&amp;SUBSTITUTE(CriteriTecnici!$C2857,CHAR(34),"'")&amp;CHAR(34)&amp;", "&amp;CHAR(34)&amp;"criterionId"&amp;CHAR(34)&amp;": "&amp;CHAR(34)&amp;SUBSTITUTE(CriteriTecnici!$D2857,CHAR(34),"'")&amp;CHAR(34)&amp;", "&amp;CHAR(34)&amp;"kind"&amp;CHAR(34)&amp;": "&amp;CHAR(34)&amp;SUBSTITUTE(CriteriTecnici!$F2857,CHAR(34),"'")&amp;CHAR(34)&amp;", "&amp;CHAR(34)&amp;"value"&amp;CHAR(34)&amp;": "&amp;SUBSTITUTE(TRIM(ROUND(IFERROR(CriteriTecnici!$N2857*1,IFERROR(NUMBERVALUE(CriteriTecnici!$N2857,".",","),IFERROR(NUMBERVALUE(CriteriTecnici!$N2857,",","."),0))),4)&amp;""),",",".")&amp;", "&amp;CHAR(34)&amp;"numerator"&amp;CHAR(34)&amp;": "&amp;SUBSTITUTE(TRIM(ROUND(IFERROR(CriteriTecnici!$K2857*1,IFERROR(NUMBERVALUE(CriteriTecnici!$K2857,".",","),IFERROR(NUMBERVALUE(CriteriTecnici!$K2857,",","."),0))),4)&amp;""),",",".")&amp;", "&amp;CHAR(34)&amp;"denominator"&amp;CHAR(34)&amp;": "&amp;SUBSTITUTE(TRIM(ROUND(IFERROR(CriteriTecnici!$L2857*1,IFERROR(NUMBERVALUE(CriteriTecnici!$L2857,".",","),IFERROR(NUMBERVALUE(CriteriTecnici!$L2857,",","."),0))),4)&amp;""),",",".")&amp;", "&amp;CHAR(34)&amp;"flag"&amp;CHAR(34)&amp;": "&amp;SUBSTITUTE(TRIM(ROUND(IFERROR(CriteriTecnici!$M2857*1,IFERROR(NUMBERVALUE(CriteriTecnici!$M2857,".",","),IFERROR(NUMBERVALUE(CriteriTecnici!$M2857,",","."),0))),4)&amp;""),",",".")&amp;", "&amp;CHAR(34)&amp;"rawScore"&amp;CHAR(34)&amp;": "&amp;SUBSTITUTE(TRIM(ROUND(IFERROR(CriteriTecnici!$O2857*1,IFERROR(NUMBERVALUE(CriteriTecnici!$O2857,".",","),IFERROR(NUMBERVALUE(CriteriTecnici!$O2857,",","."),0))),4)&amp;""),",",".")&amp;CHAR(125)&amp;IF(TRUE,",",""))</f>
        <v/>
      </c>
    </row>
    <row r="3078">
      <c r="A3078" s="38">
        <f>IF(CriteriTecnici!$A2858="","","    "&amp;CHAR(123)&amp;CHAR(34)&amp;"bidderId"&amp;CHAR(34)&amp;": "&amp;CHAR(34)&amp;SUBSTITUTE(CriteriTecnici!$A2858,CHAR(34),"'")&amp;CHAR(34)&amp;", "&amp;CHAR(34)&amp;"lotId"&amp;CHAR(34)&amp;": "&amp;CHAR(34)&amp;SUBSTITUTE(CriteriTecnici!$C2858,CHAR(34),"'")&amp;CHAR(34)&amp;", "&amp;CHAR(34)&amp;"criterionId"&amp;CHAR(34)&amp;": "&amp;CHAR(34)&amp;SUBSTITUTE(CriteriTecnici!$D2858,CHAR(34),"'")&amp;CHAR(34)&amp;", "&amp;CHAR(34)&amp;"kind"&amp;CHAR(34)&amp;": "&amp;CHAR(34)&amp;SUBSTITUTE(CriteriTecnici!$F2858,CHAR(34),"'")&amp;CHAR(34)&amp;", "&amp;CHAR(34)&amp;"value"&amp;CHAR(34)&amp;": "&amp;SUBSTITUTE(TRIM(ROUND(IFERROR(CriteriTecnici!$N2858*1,IFERROR(NUMBERVALUE(CriteriTecnici!$N2858,".",","),IFERROR(NUMBERVALUE(CriteriTecnici!$N2858,",","."),0))),4)&amp;""),",",".")&amp;", "&amp;CHAR(34)&amp;"numerator"&amp;CHAR(34)&amp;": "&amp;SUBSTITUTE(TRIM(ROUND(IFERROR(CriteriTecnici!$K2858*1,IFERROR(NUMBERVALUE(CriteriTecnici!$K2858,".",","),IFERROR(NUMBERVALUE(CriteriTecnici!$K2858,",","."),0))),4)&amp;""),",",".")&amp;", "&amp;CHAR(34)&amp;"denominator"&amp;CHAR(34)&amp;": "&amp;SUBSTITUTE(TRIM(ROUND(IFERROR(CriteriTecnici!$L2858*1,IFERROR(NUMBERVALUE(CriteriTecnici!$L2858,".",","),IFERROR(NUMBERVALUE(CriteriTecnici!$L2858,",","."),0))),4)&amp;""),",",".")&amp;", "&amp;CHAR(34)&amp;"flag"&amp;CHAR(34)&amp;": "&amp;SUBSTITUTE(TRIM(ROUND(IFERROR(CriteriTecnici!$M2858*1,IFERROR(NUMBERVALUE(CriteriTecnici!$M2858,".",","),IFERROR(NUMBERVALUE(CriteriTecnici!$M2858,",","."),0))),4)&amp;""),",",".")&amp;", "&amp;CHAR(34)&amp;"rawScore"&amp;CHAR(34)&amp;": "&amp;SUBSTITUTE(TRIM(ROUND(IFERROR(CriteriTecnici!$O2858*1,IFERROR(NUMBERVALUE(CriteriTecnici!$O2858,".",","),IFERROR(NUMBERVALUE(CriteriTecnici!$O2858,",","."),0))),4)&amp;""),",",".")&amp;CHAR(125)&amp;IF(TRUE,",",""))</f>
        <v/>
      </c>
    </row>
    <row r="3079">
      <c r="A3079" s="38">
        <f>IF(CriteriTecnici!$A2859="","","    "&amp;CHAR(123)&amp;CHAR(34)&amp;"bidderId"&amp;CHAR(34)&amp;": "&amp;CHAR(34)&amp;SUBSTITUTE(CriteriTecnici!$A2859,CHAR(34),"'")&amp;CHAR(34)&amp;", "&amp;CHAR(34)&amp;"lotId"&amp;CHAR(34)&amp;": "&amp;CHAR(34)&amp;SUBSTITUTE(CriteriTecnici!$C2859,CHAR(34),"'")&amp;CHAR(34)&amp;", "&amp;CHAR(34)&amp;"criterionId"&amp;CHAR(34)&amp;": "&amp;CHAR(34)&amp;SUBSTITUTE(CriteriTecnici!$D2859,CHAR(34),"'")&amp;CHAR(34)&amp;", "&amp;CHAR(34)&amp;"kind"&amp;CHAR(34)&amp;": "&amp;CHAR(34)&amp;SUBSTITUTE(CriteriTecnici!$F2859,CHAR(34),"'")&amp;CHAR(34)&amp;", "&amp;CHAR(34)&amp;"value"&amp;CHAR(34)&amp;": "&amp;SUBSTITUTE(TRIM(ROUND(IFERROR(CriteriTecnici!$N2859*1,IFERROR(NUMBERVALUE(CriteriTecnici!$N2859,".",","),IFERROR(NUMBERVALUE(CriteriTecnici!$N2859,",","."),0))),4)&amp;""),",",".")&amp;", "&amp;CHAR(34)&amp;"numerator"&amp;CHAR(34)&amp;": "&amp;SUBSTITUTE(TRIM(ROUND(IFERROR(CriteriTecnici!$K2859*1,IFERROR(NUMBERVALUE(CriteriTecnici!$K2859,".",","),IFERROR(NUMBERVALUE(CriteriTecnici!$K2859,",","."),0))),4)&amp;""),",",".")&amp;", "&amp;CHAR(34)&amp;"denominator"&amp;CHAR(34)&amp;": "&amp;SUBSTITUTE(TRIM(ROUND(IFERROR(CriteriTecnici!$L2859*1,IFERROR(NUMBERVALUE(CriteriTecnici!$L2859,".",","),IFERROR(NUMBERVALUE(CriteriTecnici!$L2859,",","."),0))),4)&amp;""),",",".")&amp;", "&amp;CHAR(34)&amp;"flag"&amp;CHAR(34)&amp;": "&amp;SUBSTITUTE(TRIM(ROUND(IFERROR(CriteriTecnici!$M2859*1,IFERROR(NUMBERVALUE(CriteriTecnici!$M2859,".",","),IFERROR(NUMBERVALUE(CriteriTecnici!$M2859,",","."),0))),4)&amp;""),",",".")&amp;", "&amp;CHAR(34)&amp;"rawScore"&amp;CHAR(34)&amp;": "&amp;SUBSTITUTE(TRIM(ROUND(IFERROR(CriteriTecnici!$O2859*1,IFERROR(NUMBERVALUE(CriteriTecnici!$O2859,".",","),IFERROR(NUMBERVALUE(CriteriTecnici!$O2859,",","."),0))),4)&amp;""),",",".")&amp;CHAR(125)&amp;IF(TRUE,",",""))</f>
        <v/>
      </c>
    </row>
    <row r="3080">
      <c r="A3080" s="38">
        <f>IF(CriteriTecnici!$A2860="","","    "&amp;CHAR(123)&amp;CHAR(34)&amp;"bidderId"&amp;CHAR(34)&amp;": "&amp;CHAR(34)&amp;SUBSTITUTE(CriteriTecnici!$A2860,CHAR(34),"'")&amp;CHAR(34)&amp;", "&amp;CHAR(34)&amp;"lotId"&amp;CHAR(34)&amp;": "&amp;CHAR(34)&amp;SUBSTITUTE(CriteriTecnici!$C2860,CHAR(34),"'")&amp;CHAR(34)&amp;", "&amp;CHAR(34)&amp;"criterionId"&amp;CHAR(34)&amp;": "&amp;CHAR(34)&amp;SUBSTITUTE(CriteriTecnici!$D2860,CHAR(34),"'")&amp;CHAR(34)&amp;", "&amp;CHAR(34)&amp;"kind"&amp;CHAR(34)&amp;": "&amp;CHAR(34)&amp;SUBSTITUTE(CriteriTecnici!$F2860,CHAR(34),"'")&amp;CHAR(34)&amp;", "&amp;CHAR(34)&amp;"value"&amp;CHAR(34)&amp;": "&amp;SUBSTITUTE(TRIM(ROUND(IFERROR(CriteriTecnici!$N2860*1,IFERROR(NUMBERVALUE(CriteriTecnici!$N2860,".",","),IFERROR(NUMBERVALUE(CriteriTecnici!$N2860,",","."),0))),4)&amp;""),",",".")&amp;", "&amp;CHAR(34)&amp;"numerator"&amp;CHAR(34)&amp;": "&amp;SUBSTITUTE(TRIM(ROUND(IFERROR(CriteriTecnici!$K2860*1,IFERROR(NUMBERVALUE(CriteriTecnici!$K2860,".",","),IFERROR(NUMBERVALUE(CriteriTecnici!$K2860,",","."),0))),4)&amp;""),",",".")&amp;", "&amp;CHAR(34)&amp;"denominator"&amp;CHAR(34)&amp;": "&amp;SUBSTITUTE(TRIM(ROUND(IFERROR(CriteriTecnici!$L2860*1,IFERROR(NUMBERVALUE(CriteriTecnici!$L2860,".",","),IFERROR(NUMBERVALUE(CriteriTecnici!$L2860,",","."),0))),4)&amp;""),",",".")&amp;", "&amp;CHAR(34)&amp;"flag"&amp;CHAR(34)&amp;": "&amp;SUBSTITUTE(TRIM(ROUND(IFERROR(CriteriTecnici!$M2860*1,IFERROR(NUMBERVALUE(CriteriTecnici!$M2860,".",","),IFERROR(NUMBERVALUE(CriteriTecnici!$M2860,",","."),0))),4)&amp;""),",",".")&amp;", "&amp;CHAR(34)&amp;"rawScore"&amp;CHAR(34)&amp;": "&amp;SUBSTITUTE(TRIM(ROUND(IFERROR(CriteriTecnici!$O2860*1,IFERROR(NUMBERVALUE(CriteriTecnici!$O2860,".",","),IFERROR(NUMBERVALUE(CriteriTecnici!$O2860,",","."),0))),4)&amp;""),",",".")&amp;CHAR(125)&amp;IF(TRUE,",",""))</f>
        <v/>
      </c>
    </row>
    <row r="3081">
      <c r="A3081" s="38">
        <f>IF(CriteriTecnici!$A2861="","","    "&amp;CHAR(123)&amp;CHAR(34)&amp;"bidderId"&amp;CHAR(34)&amp;": "&amp;CHAR(34)&amp;SUBSTITUTE(CriteriTecnici!$A2861,CHAR(34),"'")&amp;CHAR(34)&amp;", "&amp;CHAR(34)&amp;"lotId"&amp;CHAR(34)&amp;": "&amp;CHAR(34)&amp;SUBSTITUTE(CriteriTecnici!$C2861,CHAR(34),"'")&amp;CHAR(34)&amp;", "&amp;CHAR(34)&amp;"criterionId"&amp;CHAR(34)&amp;": "&amp;CHAR(34)&amp;SUBSTITUTE(CriteriTecnici!$D2861,CHAR(34),"'")&amp;CHAR(34)&amp;", "&amp;CHAR(34)&amp;"kind"&amp;CHAR(34)&amp;": "&amp;CHAR(34)&amp;SUBSTITUTE(CriteriTecnici!$F2861,CHAR(34),"'")&amp;CHAR(34)&amp;", "&amp;CHAR(34)&amp;"value"&amp;CHAR(34)&amp;": "&amp;SUBSTITUTE(TRIM(ROUND(IFERROR(CriteriTecnici!$N2861*1,IFERROR(NUMBERVALUE(CriteriTecnici!$N2861,".",","),IFERROR(NUMBERVALUE(CriteriTecnici!$N2861,",","."),0))),4)&amp;""),",",".")&amp;", "&amp;CHAR(34)&amp;"numerator"&amp;CHAR(34)&amp;": "&amp;SUBSTITUTE(TRIM(ROUND(IFERROR(CriteriTecnici!$K2861*1,IFERROR(NUMBERVALUE(CriteriTecnici!$K2861,".",","),IFERROR(NUMBERVALUE(CriteriTecnici!$K2861,",","."),0))),4)&amp;""),",",".")&amp;", "&amp;CHAR(34)&amp;"denominator"&amp;CHAR(34)&amp;": "&amp;SUBSTITUTE(TRIM(ROUND(IFERROR(CriteriTecnici!$L2861*1,IFERROR(NUMBERVALUE(CriteriTecnici!$L2861,".",","),IFERROR(NUMBERVALUE(CriteriTecnici!$L2861,",","."),0))),4)&amp;""),",",".")&amp;", "&amp;CHAR(34)&amp;"flag"&amp;CHAR(34)&amp;": "&amp;SUBSTITUTE(TRIM(ROUND(IFERROR(CriteriTecnici!$M2861*1,IFERROR(NUMBERVALUE(CriteriTecnici!$M2861,".",","),IFERROR(NUMBERVALUE(CriteriTecnici!$M2861,",","."),0))),4)&amp;""),",",".")&amp;", "&amp;CHAR(34)&amp;"rawScore"&amp;CHAR(34)&amp;": "&amp;SUBSTITUTE(TRIM(ROUND(IFERROR(CriteriTecnici!$O2861*1,IFERROR(NUMBERVALUE(CriteriTecnici!$O2861,".",","),IFERROR(NUMBERVALUE(CriteriTecnici!$O2861,",","."),0))),4)&amp;""),",",".")&amp;CHAR(125)&amp;IF(TRUE,",",""))</f>
        <v/>
      </c>
    </row>
    <row r="3082">
      <c r="A3082" s="38">
        <f>IF(CriteriTecnici!$A2862="","","    "&amp;CHAR(123)&amp;CHAR(34)&amp;"bidderId"&amp;CHAR(34)&amp;": "&amp;CHAR(34)&amp;SUBSTITUTE(CriteriTecnici!$A2862,CHAR(34),"'")&amp;CHAR(34)&amp;", "&amp;CHAR(34)&amp;"lotId"&amp;CHAR(34)&amp;": "&amp;CHAR(34)&amp;SUBSTITUTE(CriteriTecnici!$C2862,CHAR(34),"'")&amp;CHAR(34)&amp;", "&amp;CHAR(34)&amp;"criterionId"&amp;CHAR(34)&amp;": "&amp;CHAR(34)&amp;SUBSTITUTE(CriteriTecnici!$D2862,CHAR(34),"'")&amp;CHAR(34)&amp;", "&amp;CHAR(34)&amp;"kind"&amp;CHAR(34)&amp;": "&amp;CHAR(34)&amp;SUBSTITUTE(CriteriTecnici!$F2862,CHAR(34),"'")&amp;CHAR(34)&amp;", "&amp;CHAR(34)&amp;"value"&amp;CHAR(34)&amp;": "&amp;SUBSTITUTE(TRIM(ROUND(IFERROR(CriteriTecnici!$N2862*1,IFERROR(NUMBERVALUE(CriteriTecnici!$N2862,".",","),IFERROR(NUMBERVALUE(CriteriTecnici!$N2862,",","."),0))),4)&amp;""),",",".")&amp;", "&amp;CHAR(34)&amp;"numerator"&amp;CHAR(34)&amp;": "&amp;SUBSTITUTE(TRIM(ROUND(IFERROR(CriteriTecnici!$K2862*1,IFERROR(NUMBERVALUE(CriteriTecnici!$K2862,".",","),IFERROR(NUMBERVALUE(CriteriTecnici!$K2862,",","."),0))),4)&amp;""),",",".")&amp;", "&amp;CHAR(34)&amp;"denominator"&amp;CHAR(34)&amp;": "&amp;SUBSTITUTE(TRIM(ROUND(IFERROR(CriteriTecnici!$L2862*1,IFERROR(NUMBERVALUE(CriteriTecnici!$L2862,".",","),IFERROR(NUMBERVALUE(CriteriTecnici!$L2862,",","."),0))),4)&amp;""),",",".")&amp;", "&amp;CHAR(34)&amp;"flag"&amp;CHAR(34)&amp;": "&amp;SUBSTITUTE(TRIM(ROUND(IFERROR(CriteriTecnici!$M2862*1,IFERROR(NUMBERVALUE(CriteriTecnici!$M2862,".",","),IFERROR(NUMBERVALUE(CriteriTecnici!$M2862,",","."),0))),4)&amp;""),",",".")&amp;", "&amp;CHAR(34)&amp;"rawScore"&amp;CHAR(34)&amp;": "&amp;SUBSTITUTE(TRIM(ROUND(IFERROR(CriteriTecnici!$O2862*1,IFERROR(NUMBERVALUE(CriteriTecnici!$O2862,".",","),IFERROR(NUMBERVALUE(CriteriTecnici!$O2862,",","."),0))),4)&amp;""),",",".")&amp;CHAR(125)&amp;IF(TRUE,",",""))</f>
        <v/>
      </c>
    </row>
    <row r="3083">
      <c r="A3083" s="38">
        <f>IF(CriteriTecnici!$A2863="","","    "&amp;CHAR(123)&amp;CHAR(34)&amp;"bidderId"&amp;CHAR(34)&amp;": "&amp;CHAR(34)&amp;SUBSTITUTE(CriteriTecnici!$A2863,CHAR(34),"'")&amp;CHAR(34)&amp;", "&amp;CHAR(34)&amp;"lotId"&amp;CHAR(34)&amp;": "&amp;CHAR(34)&amp;SUBSTITUTE(CriteriTecnici!$C2863,CHAR(34),"'")&amp;CHAR(34)&amp;", "&amp;CHAR(34)&amp;"criterionId"&amp;CHAR(34)&amp;": "&amp;CHAR(34)&amp;SUBSTITUTE(CriteriTecnici!$D2863,CHAR(34),"'")&amp;CHAR(34)&amp;", "&amp;CHAR(34)&amp;"kind"&amp;CHAR(34)&amp;": "&amp;CHAR(34)&amp;SUBSTITUTE(CriteriTecnici!$F2863,CHAR(34),"'")&amp;CHAR(34)&amp;", "&amp;CHAR(34)&amp;"value"&amp;CHAR(34)&amp;": "&amp;SUBSTITUTE(TRIM(ROUND(IFERROR(CriteriTecnici!$N2863*1,IFERROR(NUMBERVALUE(CriteriTecnici!$N2863,".",","),IFERROR(NUMBERVALUE(CriteriTecnici!$N2863,",","."),0))),4)&amp;""),",",".")&amp;", "&amp;CHAR(34)&amp;"numerator"&amp;CHAR(34)&amp;": "&amp;SUBSTITUTE(TRIM(ROUND(IFERROR(CriteriTecnici!$K2863*1,IFERROR(NUMBERVALUE(CriteriTecnici!$K2863,".",","),IFERROR(NUMBERVALUE(CriteriTecnici!$K2863,",","."),0))),4)&amp;""),",",".")&amp;", "&amp;CHAR(34)&amp;"denominator"&amp;CHAR(34)&amp;": "&amp;SUBSTITUTE(TRIM(ROUND(IFERROR(CriteriTecnici!$L2863*1,IFERROR(NUMBERVALUE(CriteriTecnici!$L2863,".",","),IFERROR(NUMBERVALUE(CriteriTecnici!$L2863,",","."),0))),4)&amp;""),",",".")&amp;", "&amp;CHAR(34)&amp;"flag"&amp;CHAR(34)&amp;": "&amp;SUBSTITUTE(TRIM(ROUND(IFERROR(CriteriTecnici!$M2863*1,IFERROR(NUMBERVALUE(CriteriTecnici!$M2863,".",","),IFERROR(NUMBERVALUE(CriteriTecnici!$M2863,",","."),0))),4)&amp;""),",",".")&amp;", "&amp;CHAR(34)&amp;"rawScore"&amp;CHAR(34)&amp;": "&amp;SUBSTITUTE(TRIM(ROUND(IFERROR(CriteriTecnici!$O2863*1,IFERROR(NUMBERVALUE(CriteriTecnici!$O2863,".",","),IFERROR(NUMBERVALUE(CriteriTecnici!$O2863,",","."),0))),4)&amp;""),",",".")&amp;CHAR(125)&amp;IF(TRUE,",",""))</f>
        <v/>
      </c>
    </row>
    <row r="3084">
      <c r="A3084" s="38">
        <f>IF(CriteriTecnici!$A2864="","","    "&amp;CHAR(123)&amp;CHAR(34)&amp;"bidderId"&amp;CHAR(34)&amp;": "&amp;CHAR(34)&amp;SUBSTITUTE(CriteriTecnici!$A2864,CHAR(34),"'")&amp;CHAR(34)&amp;", "&amp;CHAR(34)&amp;"lotId"&amp;CHAR(34)&amp;": "&amp;CHAR(34)&amp;SUBSTITUTE(CriteriTecnici!$C2864,CHAR(34),"'")&amp;CHAR(34)&amp;", "&amp;CHAR(34)&amp;"criterionId"&amp;CHAR(34)&amp;": "&amp;CHAR(34)&amp;SUBSTITUTE(CriteriTecnici!$D2864,CHAR(34),"'")&amp;CHAR(34)&amp;", "&amp;CHAR(34)&amp;"kind"&amp;CHAR(34)&amp;": "&amp;CHAR(34)&amp;SUBSTITUTE(CriteriTecnici!$F2864,CHAR(34),"'")&amp;CHAR(34)&amp;", "&amp;CHAR(34)&amp;"value"&amp;CHAR(34)&amp;": "&amp;SUBSTITUTE(TRIM(ROUND(IFERROR(CriteriTecnici!$N2864*1,IFERROR(NUMBERVALUE(CriteriTecnici!$N2864,".",","),IFERROR(NUMBERVALUE(CriteriTecnici!$N2864,",","."),0))),4)&amp;""),",",".")&amp;", "&amp;CHAR(34)&amp;"numerator"&amp;CHAR(34)&amp;": "&amp;SUBSTITUTE(TRIM(ROUND(IFERROR(CriteriTecnici!$K2864*1,IFERROR(NUMBERVALUE(CriteriTecnici!$K2864,".",","),IFERROR(NUMBERVALUE(CriteriTecnici!$K2864,",","."),0))),4)&amp;""),",",".")&amp;", "&amp;CHAR(34)&amp;"denominator"&amp;CHAR(34)&amp;": "&amp;SUBSTITUTE(TRIM(ROUND(IFERROR(CriteriTecnici!$L2864*1,IFERROR(NUMBERVALUE(CriteriTecnici!$L2864,".",","),IFERROR(NUMBERVALUE(CriteriTecnici!$L2864,",","."),0))),4)&amp;""),",",".")&amp;", "&amp;CHAR(34)&amp;"flag"&amp;CHAR(34)&amp;": "&amp;SUBSTITUTE(TRIM(ROUND(IFERROR(CriteriTecnici!$M2864*1,IFERROR(NUMBERVALUE(CriteriTecnici!$M2864,".",","),IFERROR(NUMBERVALUE(CriteriTecnici!$M2864,",","."),0))),4)&amp;""),",",".")&amp;", "&amp;CHAR(34)&amp;"rawScore"&amp;CHAR(34)&amp;": "&amp;SUBSTITUTE(TRIM(ROUND(IFERROR(CriteriTecnici!$O2864*1,IFERROR(NUMBERVALUE(CriteriTecnici!$O2864,".",","),IFERROR(NUMBERVALUE(CriteriTecnici!$O2864,",","."),0))),4)&amp;""),",",".")&amp;CHAR(125)&amp;IF(TRUE,",",""))</f>
        <v/>
      </c>
    </row>
    <row r="3085">
      <c r="A3085" s="38">
        <f>IF(CriteriTecnici!$A2865="","","    "&amp;CHAR(123)&amp;CHAR(34)&amp;"bidderId"&amp;CHAR(34)&amp;": "&amp;CHAR(34)&amp;SUBSTITUTE(CriteriTecnici!$A2865,CHAR(34),"'")&amp;CHAR(34)&amp;", "&amp;CHAR(34)&amp;"lotId"&amp;CHAR(34)&amp;": "&amp;CHAR(34)&amp;SUBSTITUTE(CriteriTecnici!$C2865,CHAR(34),"'")&amp;CHAR(34)&amp;", "&amp;CHAR(34)&amp;"criterionId"&amp;CHAR(34)&amp;": "&amp;CHAR(34)&amp;SUBSTITUTE(CriteriTecnici!$D2865,CHAR(34),"'")&amp;CHAR(34)&amp;", "&amp;CHAR(34)&amp;"kind"&amp;CHAR(34)&amp;": "&amp;CHAR(34)&amp;SUBSTITUTE(CriteriTecnici!$F2865,CHAR(34),"'")&amp;CHAR(34)&amp;", "&amp;CHAR(34)&amp;"value"&amp;CHAR(34)&amp;": "&amp;SUBSTITUTE(TRIM(ROUND(IFERROR(CriteriTecnici!$N2865*1,IFERROR(NUMBERVALUE(CriteriTecnici!$N2865,".",","),IFERROR(NUMBERVALUE(CriteriTecnici!$N2865,",","."),0))),4)&amp;""),",",".")&amp;", "&amp;CHAR(34)&amp;"numerator"&amp;CHAR(34)&amp;": "&amp;SUBSTITUTE(TRIM(ROUND(IFERROR(CriteriTecnici!$K2865*1,IFERROR(NUMBERVALUE(CriteriTecnici!$K2865,".",","),IFERROR(NUMBERVALUE(CriteriTecnici!$K2865,",","."),0))),4)&amp;""),",",".")&amp;", "&amp;CHAR(34)&amp;"denominator"&amp;CHAR(34)&amp;": "&amp;SUBSTITUTE(TRIM(ROUND(IFERROR(CriteriTecnici!$L2865*1,IFERROR(NUMBERVALUE(CriteriTecnici!$L2865,".",","),IFERROR(NUMBERVALUE(CriteriTecnici!$L2865,",","."),0))),4)&amp;""),",",".")&amp;", "&amp;CHAR(34)&amp;"flag"&amp;CHAR(34)&amp;": "&amp;SUBSTITUTE(TRIM(ROUND(IFERROR(CriteriTecnici!$M2865*1,IFERROR(NUMBERVALUE(CriteriTecnici!$M2865,".",","),IFERROR(NUMBERVALUE(CriteriTecnici!$M2865,",","."),0))),4)&amp;""),",",".")&amp;", "&amp;CHAR(34)&amp;"rawScore"&amp;CHAR(34)&amp;": "&amp;SUBSTITUTE(TRIM(ROUND(IFERROR(CriteriTecnici!$O2865*1,IFERROR(NUMBERVALUE(CriteriTecnici!$O2865,".",","),IFERROR(NUMBERVALUE(CriteriTecnici!$O2865,",","."),0))),4)&amp;""),",",".")&amp;CHAR(125)&amp;IF(TRUE,",",""))</f>
        <v/>
      </c>
    </row>
    <row r="3086">
      <c r="A3086" s="38">
        <f>IF(CriteriTecnici!$A2866="","","    "&amp;CHAR(123)&amp;CHAR(34)&amp;"bidderId"&amp;CHAR(34)&amp;": "&amp;CHAR(34)&amp;SUBSTITUTE(CriteriTecnici!$A2866,CHAR(34),"'")&amp;CHAR(34)&amp;", "&amp;CHAR(34)&amp;"lotId"&amp;CHAR(34)&amp;": "&amp;CHAR(34)&amp;SUBSTITUTE(CriteriTecnici!$C2866,CHAR(34),"'")&amp;CHAR(34)&amp;", "&amp;CHAR(34)&amp;"criterionId"&amp;CHAR(34)&amp;": "&amp;CHAR(34)&amp;SUBSTITUTE(CriteriTecnici!$D2866,CHAR(34),"'")&amp;CHAR(34)&amp;", "&amp;CHAR(34)&amp;"kind"&amp;CHAR(34)&amp;": "&amp;CHAR(34)&amp;SUBSTITUTE(CriteriTecnici!$F2866,CHAR(34),"'")&amp;CHAR(34)&amp;", "&amp;CHAR(34)&amp;"value"&amp;CHAR(34)&amp;": "&amp;SUBSTITUTE(TRIM(ROUND(IFERROR(CriteriTecnici!$N2866*1,IFERROR(NUMBERVALUE(CriteriTecnici!$N2866,".",","),IFERROR(NUMBERVALUE(CriteriTecnici!$N2866,",","."),0))),4)&amp;""),",",".")&amp;", "&amp;CHAR(34)&amp;"numerator"&amp;CHAR(34)&amp;": "&amp;SUBSTITUTE(TRIM(ROUND(IFERROR(CriteriTecnici!$K2866*1,IFERROR(NUMBERVALUE(CriteriTecnici!$K2866,".",","),IFERROR(NUMBERVALUE(CriteriTecnici!$K2866,",","."),0))),4)&amp;""),",",".")&amp;", "&amp;CHAR(34)&amp;"denominator"&amp;CHAR(34)&amp;": "&amp;SUBSTITUTE(TRIM(ROUND(IFERROR(CriteriTecnici!$L2866*1,IFERROR(NUMBERVALUE(CriteriTecnici!$L2866,".",","),IFERROR(NUMBERVALUE(CriteriTecnici!$L2866,",","."),0))),4)&amp;""),",",".")&amp;", "&amp;CHAR(34)&amp;"flag"&amp;CHAR(34)&amp;": "&amp;SUBSTITUTE(TRIM(ROUND(IFERROR(CriteriTecnici!$M2866*1,IFERROR(NUMBERVALUE(CriteriTecnici!$M2866,".",","),IFERROR(NUMBERVALUE(CriteriTecnici!$M2866,",","."),0))),4)&amp;""),",",".")&amp;", "&amp;CHAR(34)&amp;"rawScore"&amp;CHAR(34)&amp;": "&amp;SUBSTITUTE(TRIM(ROUND(IFERROR(CriteriTecnici!$O2866*1,IFERROR(NUMBERVALUE(CriteriTecnici!$O2866,".",","),IFERROR(NUMBERVALUE(CriteriTecnici!$O2866,",","."),0))),4)&amp;""),",",".")&amp;CHAR(125)&amp;IF(TRUE,",",""))</f>
        <v/>
      </c>
    </row>
    <row r="3087">
      <c r="A3087" s="38">
        <f>IF(CriteriTecnici!$A2867="","","    "&amp;CHAR(123)&amp;CHAR(34)&amp;"bidderId"&amp;CHAR(34)&amp;": "&amp;CHAR(34)&amp;SUBSTITUTE(CriteriTecnici!$A2867,CHAR(34),"'")&amp;CHAR(34)&amp;", "&amp;CHAR(34)&amp;"lotId"&amp;CHAR(34)&amp;": "&amp;CHAR(34)&amp;SUBSTITUTE(CriteriTecnici!$C2867,CHAR(34),"'")&amp;CHAR(34)&amp;", "&amp;CHAR(34)&amp;"criterionId"&amp;CHAR(34)&amp;": "&amp;CHAR(34)&amp;SUBSTITUTE(CriteriTecnici!$D2867,CHAR(34),"'")&amp;CHAR(34)&amp;", "&amp;CHAR(34)&amp;"kind"&amp;CHAR(34)&amp;": "&amp;CHAR(34)&amp;SUBSTITUTE(CriteriTecnici!$F2867,CHAR(34),"'")&amp;CHAR(34)&amp;", "&amp;CHAR(34)&amp;"value"&amp;CHAR(34)&amp;": "&amp;SUBSTITUTE(TRIM(ROUND(IFERROR(CriteriTecnici!$N2867*1,IFERROR(NUMBERVALUE(CriteriTecnici!$N2867,".",","),IFERROR(NUMBERVALUE(CriteriTecnici!$N2867,",","."),0))),4)&amp;""),",",".")&amp;", "&amp;CHAR(34)&amp;"numerator"&amp;CHAR(34)&amp;": "&amp;SUBSTITUTE(TRIM(ROUND(IFERROR(CriteriTecnici!$K2867*1,IFERROR(NUMBERVALUE(CriteriTecnici!$K2867,".",","),IFERROR(NUMBERVALUE(CriteriTecnici!$K2867,",","."),0))),4)&amp;""),",",".")&amp;", "&amp;CHAR(34)&amp;"denominator"&amp;CHAR(34)&amp;": "&amp;SUBSTITUTE(TRIM(ROUND(IFERROR(CriteriTecnici!$L2867*1,IFERROR(NUMBERVALUE(CriteriTecnici!$L2867,".",","),IFERROR(NUMBERVALUE(CriteriTecnici!$L2867,",","."),0))),4)&amp;""),",",".")&amp;", "&amp;CHAR(34)&amp;"flag"&amp;CHAR(34)&amp;": "&amp;SUBSTITUTE(TRIM(ROUND(IFERROR(CriteriTecnici!$M2867*1,IFERROR(NUMBERVALUE(CriteriTecnici!$M2867,".",","),IFERROR(NUMBERVALUE(CriteriTecnici!$M2867,",","."),0))),4)&amp;""),",",".")&amp;", "&amp;CHAR(34)&amp;"rawScore"&amp;CHAR(34)&amp;": "&amp;SUBSTITUTE(TRIM(ROUND(IFERROR(CriteriTecnici!$O2867*1,IFERROR(NUMBERVALUE(CriteriTecnici!$O2867,".",","),IFERROR(NUMBERVALUE(CriteriTecnici!$O2867,",","."),0))),4)&amp;""),",",".")&amp;CHAR(125)&amp;IF(TRUE,",",""))</f>
        <v/>
      </c>
    </row>
    <row r="3088">
      <c r="A3088" s="38">
        <f>IF(CriteriTecnici!$A2868="","","    "&amp;CHAR(123)&amp;CHAR(34)&amp;"bidderId"&amp;CHAR(34)&amp;": "&amp;CHAR(34)&amp;SUBSTITUTE(CriteriTecnici!$A2868,CHAR(34),"'")&amp;CHAR(34)&amp;", "&amp;CHAR(34)&amp;"lotId"&amp;CHAR(34)&amp;": "&amp;CHAR(34)&amp;SUBSTITUTE(CriteriTecnici!$C2868,CHAR(34),"'")&amp;CHAR(34)&amp;", "&amp;CHAR(34)&amp;"criterionId"&amp;CHAR(34)&amp;": "&amp;CHAR(34)&amp;SUBSTITUTE(CriteriTecnici!$D2868,CHAR(34),"'")&amp;CHAR(34)&amp;", "&amp;CHAR(34)&amp;"kind"&amp;CHAR(34)&amp;": "&amp;CHAR(34)&amp;SUBSTITUTE(CriteriTecnici!$F2868,CHAR(34),"'")&amp;CHAR(34)&amp;", "&amp;CHAR(34)&amp;"value"&amp;CHAR(34)&amp;": "&amp;SUBSTITUTE(TRIM(ROUND(IFERROR(CriteriTecnici!$N2868*1,IFERROR(NUMBERVALUE(CriteriTecnici!$N2868,".",","),IFERROR(NUMBERVALUE(CriteriTecnici!$N2868,",","."),0))),4)&amp;""),",",".")&amp;", "&amp;CHAR(34)&amp;"numerator"&amp;CHAR(34)&amp;": "&amp;SUBSTITUTE(TRIM(ROUND(IFERROR(CriteriTecnici!$K2868*1,IFERROR(NUMBERVALUE(CriteriTecnici!$K2868,".",","),IFERROR(NUMBERVALUE(CriteriTecnici!$K2868,",","."),0))),4)&amp;""),",",".")&amp;", "&amp;CHAR(34)&amp;"denominator"&amp;CHAR(34)&amp;": "&amp;SUBSTITUTE(TRIM(ROUND(IFERROR(CriteriTecnici!$L2868*1,IFERROR(NUMBERVALUE(CriteriTecnici!$L2868,".",","),IFERROR(NUMBERVALUE(CriteriTecnici!$L2868,",","."),0))),4)&amp;""),",",".")&amp;", "&amp;CHAR(34)&amp;"flag"&amp;CHAR(34)&amp;": "&amp;SUBSTITUTE(TRIM(ROUND(IFERROR(CriteriTecnici!$M2868*1,IFERROR(NUMBERVALUE(CriteriTecnici!$M2868,".",","),IFERROR(NUMBERVALUE(CriteriTecnici!$M2868,",","."),0))),4)&amp;""),",",".")&amp;", "&amp;CHAR(34)&amp;"rawScore"&amp;CHAR(34)&amp;": "&amp;SUBSTITUTE(TRIM(ROUND(IFERROR(CriteriTecnici!$O2868*1,IFERROR(NUMBERVALUE(CriteriTecnici!$O2868,".",","),IFERROR(NUMBERVALUE(CriteriTecnici!$O2868,",","."),0))),4)&amp;""),",",".")&amp;CHAR(125)&amp;IF(TRUE,",",""))</f>
        <v/>
      </c>
    </row>
    <row r="3089">
      <c r="A3089" s="38">
        <f>IF(CriteriTecnici!$A2869="","","    "&amp;CHAR(123)&amp;CHAR(34)&amp;"bidderId"&amp;CHAR(34)&amp;": "&amp;CHAR(34)&amp;SUBSTITUTE(CriteriTecnici!$A2869,CHAR(34),"'")&amp;CHAR(34)&amp;", "&amp;CHAR(34)&amp;"lotId"&amp;CHAR(34)&amp;": "&amp;CHAR(34)&amp;SUBSTITUTE(CriteriTecnici!$C2869,CHAR(34),"'")&amp;CHAR(34)&amp;", "&amp;CHAR(34)&amp;"criterionId"&amp;CHAR(34)&amp;": "&amp;CHAR(34)&amp;SUBSTITUTE(CriteriTecnici!$D2869,CHAR(34),"'")&amp;CHAR(34)&amp;", "&amp;CHAR(34)&amp;"kind"&amp;CHAR(34)&amp;": "&amp;CHAR(34)&amp;SUBSTITUTE(CriteriTecnici!$F2869,CHAR(34),"'")&amp;CHAR(34)&amp;", "&amp;CHAR(34)&amp;"value"&amp;CHAR(34)&amp;": "&amp;SUBSTITUTE(TRIM(ROUND(IFERROR(CriteriTecnici!$N2869*1,IFERROR(NUMBERVALUE(CriteriTecnici!$N2869,".",","),IFERROR(NUMBERVALUE(CriteriTecnici!$N2869,",","."),0))),4)&amp;""),",",".")&amp;", "&amp;CHAR(34)&amp;"numerator"&amp;CHAR(34)&amp;": "&amp;SUBSTITUTE(TRIM(ROUND(IFERROR(CriteriTecnici!$K2869*1,IFERROR(NUMBERVALUE(CriteriTecnici!$K2869,".",","),IFERROR(NUMBERVALUE(CriteriTecnici!$K2869,",","."),0))),4)&amp;""),",",".")&amp;", "&amp;CHAR(34)&amp;"denominator"&amp;CHAR(34)&amp;": "&amp;SUBSTITUTE(TRIM(ROUND(IFERROR(CriteriTecnici!$L2869*1,IFERROR(NUMBERVALUE(CriteriTecnici!$L2869,".",","),IFERROR(NUMBERVALUE(CriteriTecnici!$L2869,",","."),0))),4)&amp;""),",",".")&amp;", "&amp;CHAR(34)&amp;"flag"&amp;CHAR(34)&amp;": "&amp;SUBSTITUTE(TRIM(ROUND(IFERROR(CriteriTecnici!$M2869*1,IFERROR(NUMBERVALUE(CriteriTecnici!$M2869,".",","),IFERROR(NUMBERVALUE(CriteriTecnici!$M2869,",","."),0))),4)&amp;""),",",".")&amp;", "&amp;CHAR(34)&amp;"rawScore"&amp;CHAR(34)&amp;": "&amp;SUBSTITUTE(TRIM(ROUND(IFERROR(CriteriTecnici!$O2869*1,IFERROR(NUMBERVALUE(CriteriTecnici!$O2869,".",","),IFERROR(NUMBERVALUE(CriteriTecnici!$O2869,",","."),0))),4)&amp;""),",",".")&amp;CHAR(125)&amp;IF(TRUE,",",""))</f>
        <v/>
      </c>
    </row>
    <row r="3090">
      <c r="A3090" s="38">
        <f>IF(CriteriTecnici!$A2870="","","    "&amp;CHAR(123)&amp;CHAR(34)&amp;"bidderId"&amp;CHAR(34)&amp;": "&amp;CHAR(34)&amp;SUBSTITUTE(CriteriTecnici!$A2870,CHAR(34),"'")&amp;CHAR(34)&amp;", "&amp;CHAR(34)&amp;"lotId"&amp;CHAR(34)&amp;": "&amp;CHAR(34)&amp;SUBSTITUTE(CriteriTecnici!$C2870,CHAR(34),"'")&amp;CHAR(34)&amp;", "&amp;CHAR(34)&amp;"criterionId"&amp;CHAR(34)&amp;": "&amp;CHAR(34)&amp;SUBSTITUTE(CriteriTecnici!$D2870,CHAR(34),"'")&amp;CHAR(34)&amp;", "&amp;CHAR(34)&amp;"kind"&amp;CHAR(34)&amp;": "&amp;CHAR(34)&amp;SUBSTITUTE(CriteriTecnici!$F2870,CHAR(34),"'")&amp;CHAR(34)&amp;", "&amp;CHAR(34)&amp;"value"&amp;CHAR(34)&amp;": "&amp;SUBSTITUTE(TRIM(ROUND(IFERROR(CriteriTecnici!$N2870*1,IFERROR(NUMBERVALUE(CriteriTecnici!$N2870,".",","),IFERROR(NUMBERVALUE(CriteriTecnici!$N2870,",","."),0))),4)&amp;""),",",".")&amp;", "&amp;CHAR(34)&amp;"numerator"&amp;CHAR(34)&amp;": "&amp;SUBSTITUTE(TRIM(ROUND(IFERROR(CriteriTecnici!$K2870*1,IFERROR(NUMBERVALUE(CriteriTecnici!$K2870,".",","),IFERROR(NUMBERVALUE(CriteriTecnici!$K2870,",","."),0))),4)&amp;""),",",".")&amp;", "&amp;CHAR(34)&amp;"denominator"&amp;CHAR(34)&amp;": "&amp;SUBSTITUTE(TRIM(ROUND(IFERROR(CriteriTecnici!$L2870*1,IFERROR(NUMBERVALUE(CriteriTecnici!$L2870,".",","),IFERROR(NUMBERVALUE(CriteriTecnici!$L2870,",","."),0))),4)&amp;""),",",".")&amp;", "&amp;CHAR(34)&amp;"flag"&amp;CHAR(34)&amp;": "&amp;SUBSTITUTE(TRIM(ROUND(IFERROR(CriteriTecnici!$M2870*1,IFERROR(NUMBERVALUE(CriteriTecnici!$M2870,".",","),IFERROR(NUMBERVALUE(CriteriTecnici!$M2870,",","."),0))),4)&amp;""),",",".")&amp;", "&amp;CHAR(34)&amp;"rawScore"&amp;CHAR(34)&amp;": "&amp;SUBSTITUTE(TRIM(ROUND(IFERROR(CriteriTecnici!$O2870*1,IFERROR(NUMBERVALUE(CriteriTecnici!$O2870,".",","),IFERROR(NUMBERVALUE(CriteriTecnici!$O2870,",","."),0))),4)&amp;""),",",".")&amp;CHAR(125)&amp;IF(TRUE,",",""))</f>
        <v/>
      </c>
    </row>
    <row r="3091">
      <c r="A3091" s="38">
        <f>IF(CriteriTecnici!$A2871="","","    "&amp;CHAR(123)&amp;CHAR(34)&amp;"bidderId"&amp;CHAR(34)&amp;": "&amp;CHAR(34)&amp;SUBSTITUTE(CriteriTecnici!$A2871,CHAR(34),"'")&amp;CHAR(34)&amp;", "&amp;CHAR(34)&amp;"lotId"&amp;CHAR(34)&amp;": "&amp;CHAR(34)&amp;SUBSTITUTE(CriteriTecnici!$C2871,CHAR(34),"'")&amp;CHAR(34)&amp;", "&amp;CHAR(34)&amp;"criterionId"&amp;CHAR(34)&amp;": "&amp;CHAR(34)&amp;SUBSTITUTE(CriteriTecnici!$D2871,CHAR(34),"'")&amp;CHAR(34)&amp;", "&amp;CHAR(34)&amp;"kind"&amp;CHAR(34)&amp;": "&amp;CHAR(34)&amp;SUBSTITUTE(CriteriTecnici!$F2871,CHAR(34),"'")&amp;CHAR(34)&amp;", "&amp;CHAR(34)&amp;"value"&amp;CHAR(34)&amp;": "&amp;SUBSTITUTE(TRIM(ROUND(IFERROR(CriteriTecnici!$N2871*1,IFERROR(NUMBERVALUE(CriteriTecnici!$N2871,".",","),IFERROR(NUMBERVALUE(CriteriTecnici!$N2871,",","."),0))),4)&amp;""),",",".")&amp;", "&amp;CHAR(34)&amp;"numerator"&amp;CHAR(34)&amp;": "&amp;SUBSTITUTE(TRIM(ROUND(IFERROR(CriteriTecnici!$K2871*1,IFERROR(NUMBERVALUE(CriteriTecnici!$K2871,".",","),IFERROR(NUMBERVALUE(CriteriTecnici!$K2871,",","."),0))),4)&amp;""),",",".")&amp;", "&amp;CHAR(34)&amp;"denominator"&amp;CHAR(34)&amp;": "&amp;SUBSTITUTE(TRIM(ROUND(IFERROR(CriteriTecnici!$L2871*1,IFERROR(NUMBERVALUE(CriteriTecnici!$L2871,".",","),IFERROR(NUMBERVALUE(CriteriTecnici!$L2871,",","."),0))),4)&amp;""),",",".")&amp;", "&amp;CHAR(34)&amp;"flag"&amp;CHAR(34)&amp;": "&amp;SUBSTITUTE(TRIM(ROUND(IFERROR(CriteriTecnici!$M2871*1,IFERROR(NUMBERVALUE(CriteriTecnici!$M2871,".",","),IFERROR(NUMBERVALUE(CriteriTecnici!$M2871,",","."),0))),4)&amp;""),",",".")&amp;", "&amp;CHAR(34)&amp;"rawScore"&amp;CHAR(34)&amp;": "&amp;SUBSTITUTE(TRIM(ROUND(IFERROR(CriteriTecnici!$O2871*1,IFERROR(NUMBERVALUE(CriteriTecnici!$O2871,".",","),IFERROR(NUMBERVALUE(CriteriTecnici!$O2871,",","."),0))),4)&amp;""),",",".")&amp;CHAR(125)&amp;IF(TRUE,",",""))</f>
        <v/>
      </c>
    </row>
    <row r="3092">
      <c r="A3092" s="38">
        <f>IF(CriteriTecnici!$A2872="","","    "&amp;CHAR(123)&amp;CHAR(34)&amp;"bidderId"&amp;CHAR(34)&amp;": "&amp;CHAR(34)&amp;SUBSTITUTE(CriteriTecnici!$A2872,CHAR(34),"'")&amp;CHAR(34)&amp;", "&amp;CHAR(34)&amp;"lotId"&amp;CHAR(34)&amp;": "&amp;CHAR(34)&amp;SUBSTITUTE(CriteriTecnici!$C2872,CHAR(34),"'")&amp;CHAR(34)&amp;", "&amp;CHAR(34)&amp;"criterionId"&amp;CHAR(34)&amp;": "&amp;CHAR(34)&amp;SUBSTITUTE(CriteriTecnici!$D2872,CHAR(34),"'")&amp;CHAR(34)&amp;", "&amp;CHAR(34)&amp;"kind"&amp;CHAR(34)&amp;": "&amp;CHAR(34)&amp;SUBSTITUTE(CriteriTecnici!$F2872,CHAR(34),"'")&amp;CHAR(34)&amp;", "&amp;CHAR(34)&amp;"value"&amp;CHAR(34)&amp;": "&amp;SUBSTITUTE(TRIM(ROUND(IFERROR(CriteriTecnici!$N2872*1,IFERROR(NUMBERVALUE(CriteriTecnici!$N2872,".",","),IFERROR(NUMBERVALUE(CriteriTecnici!$N2872,",","."),0))),4)&amp;""),",",".")&amp;", "&amp;CHAR(34)&amp;"numerator"&amp;CHAR(34)&amp;": "&amp;SUBSTITUTE(TRIM(ROUND(IFERROR(CriteriTecnici!$K2872*1,IFERROR(NUMBERVALUE(CriteriTecnici!$K2872,".",","),IFERROR(NUMBERVALUE(CriteriTecnici!$K2872,",","."),0))),4)&amp;""),",",".")&amp;", "&amp;CHAR(34)&amp;"denominator"&amp;CHAR(34)&amp;": "&amp;SUBSTITUTE(TRIM(ROUND(IFERROR(CriteriTecnici!$L2872*1,IFERROR(NUMBERVALUE(CriteriTecnici!$L2872,".",","),IFERROR(NUMBERVALUE(CriteriTecnici!$L2872,",","."),0))),4)&amp;""),",",".")&amp;", "&amp;CHAR(34)&amp;"flag"&amp;CHAR(34)&amp;": "&amp;SUBSTITUTE(TRIM(ROUND(IFERROR(CriteriTecnici!$M2872*1,IFERROR(NUMBERVALUE(CriteriTecnici!$M2872,".",","),IFERROR(NUMBERVALUE(CriteriTecnici!$M2872,",","."),0))),4)&amp;""),",",".")&amp;", "&amp;CHAR(34)&amp;"rawScore"&amp;CHAR(34)&amp;": "&amp;SUBSTITUTE(TRIM(ROUND(IFERROR(CriteriTecnici!$O2872*1,IFERROR(NUMBERVALUE(CriteriTecnici!$O2872,".",","),IFERROR(NUMBERVALUE(CriteriTecnici!$O2872,",","."),0))),4)&amp;""),",",".")&amp;CHAR(125)&amp;IF(TRUE,",",""))</f>
        <v/>
      </c>
    </row>
    <row r="3093">
      <c r="A3093" s="38">
        <f>IF(CriteriTecnici!$A2873="","","    "&amp;CHAR(123)&amp;CHAR(34)&amp;"bidderId"&amp;CHAR(34)&amp;": "&amp;CHAR(34)&amp;SUBSTITUTE(CriteriTecnici!$A2873,CHAR(34),"'")&amp;CHAR(34)&amp;", "&amp;CHAR(34)&amp;"lotId"&amp;CHAR(34)&amp;": "&amp;CHAR(34)&amp;SUBSTITUTE(CriteriTecnici!$C2873,CHAR(34),"'")&amp;CHAR(34)&amp;", "&amp;CHAR(34)&amp;"criterionId"&amp;CHAR(34)&amp;": "&amp;CHAR(34)&amp;SUBSTITUTE(CriteriTecnici!$D2873,CHAR(34),"'")&amp;CHAR(34)&amp;", "&amp;CHAR(34)&amp;"kind"&amp;CHAR(34)&amp;": "&amp;CHAR(34)&amp;SUBSTITUTE(CriteriTecnici!$F2873,CHAR(34),"'")&amp;CHAR(34)&amp;", "&amp;CHAR(34)&amp;"value"&amp;CHAR(34)&amp;": "&amp;SUBSTITUTE(TRIM(ROUND(IFERROR(CriteriTecnici!$N2873*1,IFERROR(NUMBERVALUE(CriteriTecnici!$N2873,".",","),IFERROR(NUMBERVALUE(CriteriTecnici!$N2873,",","."),0))),4)&amp;""),",",".")&amp;", "&amp;CHAR(34)&amp;"numerator"&amp;CHAR(34)&amp;": "&amp;SUBSTITUTE(TRIM(ROUND(IFERROR(CriteriTecnici!$K2873*1,IFERROR(NUMBERVALUE(CriteriTecnici!$K2873,".",","),IFERROR(NUMBERVALUE(CriteriTecnici!$K2873,",","."),0))),4)&amp;""),",",".")&amp;", "&amp;CHAR(34)&amp;"denominator"&amp;CHAR(34)&amp;": "&amp;SUBSTITUTE(TRIM(ROUND(IFERROR(CriteriTecnici!$L2873*1,IFERROR(NUMBERVALUE(CriteriTecnici!$L2873,".",","),IFERROR(NUMBERVALUE(CriteriTecnici!$L2873,",","."),0))),4)&amp;""),",",".")&amp;", "&amp;CHAR(34)&amp;"flag"&amp;CHAR(34)&amp;": "&amp;SUBSTITUTE(TRIM(ROUND(IFERROR(CriteriTecnici!$M2873*1,IFERROR(NUMBERVALUE(CriteriTecnici!$M2873,".",","),IFERROR(NUMBERVALUE(CriteriTecnici!$M2873,",","."),0))),4)&amp;""),",",".")&amp;", "&amp;CHAR(34)&amp;"rawScore"&amp;CHAR(34)&amp;": "&amp;SUBSTITUTE(TRIM(ROUND(IFERROR(CriteriTecnici!$O2873*1,IFERROR(NUMBERVALUE(CriteriTecnici!$O2873,".",","),IFERROR(NUMBERVALUE(CriteriTecnici!$O2873,",","."),0))),4)&amp;""),",",".")&amp;CHAR(125)&amp;IF(TRUE,",",""))</f>
        <v/>
      </c>
    </row>
    <row r="3094">
      <c r="A3094" s="38">
        <f>IF(CriteriTecnici!$A2874="","","    "&amp;CHAR(123)&amp;CHAR(34)&amp;"bidderId"&amp;CHAR(34)&amp;": "&amp;CHAR(34)&amp;SUBSTITUTE(CriteriTecnici!$A2874,CHAR(34),"'")&amp;CHAR(34)&amp;", "&amp;CHAR(34)&amp;"lotId"&amp;CHAR(34)&amp;": "&amp;CHAR(34)&amp;SUBSTITUTE(CriteriTecnici!$C2874,CHAR(34),"'")&amp;CHAR(34)&amp;", "&amp;CHAR(34)&amp;"criterionId"&amp;CHAR(34)&amp;": "&amp;CHAR(34)&amp;SUBSTITUTE(CriteriTecnici!$D2874,CHAR(34),"'")&amp;CHAR(34)&amp;", "&amp;CHAR(34)&amp;"kind"&amp;CHAR(34)&amp;": "&amp;CHAR(34)&amp;SUBSTITUTE(CriteriTecnici!$F2874,CHAR(34),"'")&amp;CHAR(34)&amp;", "&amp;CHAR(34)&amp;"value"&amp;CHAR(34)&amp;": "&amp;SUBSTITUTE(TRIM(ROUND(IFERROR(CriteriTecnici!$N2874*1,IFERROR(NUMBERVALUE(CriteriTecnici!$N2874,".",","),IFERROR(NUMBERVALUE(CriteriTecnici!$N2874,",","."),0))),4)&amp;""),",",".")&amp;", "&amp;CHAR(34)&amp;"numerator"&amp;CHAR(34)&amp;": "&amp;SUBSTITUTE(TRIM(ROUND(IFERROR(CriteriTecnici!$K2874*1,IFERROR(NUMBERVALUE(CriteriTecnici!$K2874,".",","),IFERROR(NUMBERVALUE(CriteriTecnici!$K2874,",","."),0))),4)&amp;""),",",".")&amp;", "&amp;CHAR(34)&amp;"denominator"&amp;CHAR(34)&amp;": "&amp;SUBSTITUTE(TRIM(ROUND(IFERROR(CriteriTecnici!$L2874*1,IFERROR(NUMBERVALUE(CriteriTecnici!$L2874,".",","),IFERROR(NUMBERVALUE(CriteriTecnici!$L2874,",","."),0))),4)&amp;""),",",".")&amp;", "&amp;CHAR(34)&amp;"flag"&amp;CHAR(34)&amp;": "&amp;SUBSTITUTE(TRIM(ROUND(IFERROR(CriteriTecnici!$M2874*1,IFERROR(NUMBERVALUE(CriteriTecnici!$M2874,".",","),IFERROR(NUMBERVALUE(CriteriTecnici!$M2874,",","."),0))),4)&amp;""),",",".")&amp;", "&amp;CHAR(34)&amp;"rawScore"&amp;CHAR(34)&amp;": "&amp;SUBSTITUTE(TRIM(ROUND(IFERROR(CriteriTecnici!$O2874*1,IFERROR(NUMBERVALUE(CriteriTecnici!$O2874,".",","),IFERROR(NUMBERVALUE(CriteriTecnici!$O2874,",","."),0))),4)&amp;""),",",".")&amp;CHAR(125)&amp;IF(TRUE,",",""))</f>
        <v/>
      </c>
    </row>
    <row r="3095">
      <c r="A3095" s="38">
        <f>IF(CriteriTecnici!$A2875="","","    "&amp;CHAR(123)&amp;CHAR(34)&amp;"bidderId"&amp;CHAR(34)&amp;": "&amp;CHAR(34)&amp;SUBSTITUTE(CriteriTecnici!$A2875,CHAR(34),"'")&amp;CHAR(34)&amp;", "&amp;CHAR(34)&amp;"lotId"&amp;CHAR(34)&amp;": "&amp;CHAR(34)&amp;SUBSTITUTE(CriteriTecnici!$C2875,CHAR(34),"'")&amp;CHAR(34)&amp;", "&amp;CHAR(34)&amp;"criterionId"&amp;CHAR(34)&amp;": "&amp;CHAR(34)&amp;SUBSTITUTE(CriteriTecnici!$D2875,CHAR(34),"'")&amp;CHAR(34)&amp;", "&amp;CHAR(34)&amp;"kind"&amp;CHAR(34)&amp;": "&amp;CHAR(34)&amp;SUBSTITUTE(CriteriTecnici!$F2875,CHAR(34),"'")&amp;CHAR(34)&amp;", "&amp;CHAR(34)&amp;"value"&amp;CHAR(34)&amp;": "&amp;SUBSTITUTE(TRIM(ROUND(IFERROR(CriteriTecnici!$N2875*1,IFERROR(NUMBERVALUE(CriteriTecnici!$N2875,".",","),IFERROR(NUMBERVALUE(CriteriTecnici!$N2875,",","."),0))),4)&amp;""),",",".")&amp;", "&amp;CHAR(34)&amp;"numerator"&amp;CHAR(34)&amp;": "&amp;SUBSTITUTE(TRIM(ROUND(IFERROR(CriteriTecnici!$K2875*1,IFERROR(NUMBERVALUE(CriteriTecnici!$K2875,".",","),IFERROR(NUMBERVALUE(CriteriTecnici!$K2875,",","."),0))),4)&amp;""),",",".")&amp;", "&amp;CHAR(34)&amp;"denominator"&amp;CHAR(34)&amp;": "&amp;SUBSTITUTE(TRIM(ROUND(IFERROR(CriteriTecnici!$L2875*1,IFERROR(NUMBERVALUE(CriteriTecnici!$L2875,".",","),IFERROR(NUMBERVALUE(CriteriTecnici!$L2875,",","."),0))),4)&amp;""),",",".")&amp;", "&amp;CHAR(34)&amp;"flag"&amp;CHAR(34)&amp;": "&amp;SUBSTITUTE(TRIM(ROUND(IFERROR(CriteriTecnici!$M2875*1,IFERROR(NUMBERVALUE(CriteriTecnici!$M2875,".",","),IFERROR(NUMBERVALUE(CriteriTecnici!$M2875,",","."),0))),4)&amp;""),",",".")&amp;", "&amp;CHAR(34)&amp;"rawScore"&amp;CHAR(34)&amp;": "&amp;SUBSTITUTE(TRIM(ROUND(IFERROR(CriteriTecnici!$O2875*1,IFERROR(NUMBERVALUE(CriteriTecnici!$O2875,".",","),IFERROR(NUMBERVALUE(CriteriTecnici!$O2875,",","."),0))),4)&amp;""),",",".")&amp;CHAR(125)&amp;IF(TRUE,",",""))</f>
        <v/>
      </c>
    </row>
    <row r="3096">
      <c r="A3096" s="38">
        <f>IF(CriteriTecnici!$A2876="","","    "&amp;CHAR(123)&amp;CHAR(34)&amp;"bidderId"&amp;CHAR(34)&amp;": "&amp;CHAR(34)&amp;SUBSTITUTE(CriteriTecnici!$A2876,CHAR(34),"'")&amp;CHAR(34)&amp;", "&amp;CHAR(34)&amp;"lotId"&amp;CHAR(34)&amp;": "&amp;CHAR(34)&amp;SUBSTITUTE(CriteriTecnici!$C2876,CHAR(34),"'")&amp;CHAR(34)&amp;", "&amp;CHAR(34)&amp;"criterionId"&amp;CHAR(34)&amp;": "&amp;CHAR(34)&amp;SUBSTITUTE(CriteriTecnici!$D2876,CHAR(34),"'")&amp;CHAR(34)&amp;", "&amp;CHAR(34)&amp;"kind"&amp;CHAR(34)&amp;": "&amp;CHAR(34)&amp;SUBSTITUTE(CriteriTecnici!$F2876,CHAR(34),"'")&amp;CHAR(34)&amp;", "&amp;CHAR(34)&amp;"value"&amp;CHAR(34)&amp;": "&amp;SUBSTITUTE(TRIM(ROUND(IFERROR(CriteriTecnici!$N2876*1,IFERROR(NUMBERVALUE(CriteriTecnici!$N2876,".",","),IFERROR(NUMBERVALUE(CriteriTecnici!$N2876,",","."),0))),4)&amp;""),",",".")&amp;", "&amp;CHAR(34)&amp;"numerator"&amp;CHAR(34)&amp;": "&amp;SUBSTITUTE(TRIM(ROUND(IFERROR(CriteriTecnici!$K2876*1,IFERROR(NUMBERVALUE(CriteriTecnici!$K2876,".",","),IFERROR(NUMBERVALUE(CriteriTecnici!$K2876,",","."),0))),4)&amp;""),",",".")&amp;", "&amp;CHAR(34)&amp;"denominator"&amp;CHAR(34)&amp;": "&amp;SUBSTITUTE(TRIM(ROUND(IFERROR(CriteriTecnici!$L2876*1,IFERROR(NUMBERVALUE(CriteriTecnici!$L2876,".",","),IFERROR(NUMBERVALUE(CriteriTecnici!$L2876,",","."),0))),4)&amp;""),",",".")&amp;", "&amp;CHAR(34)&amp;"flag"&amp;CHAR(34)&amp;": "&amp;SUBSTITUTE(TRIM(ROUND(IFERROR(CriteriTecnici!$M2876*1,IFERROR(NUMBERVALUE(CriteriTecnici!$M2876,".",","),IFERROR(NUMBERVALUE(CriteriTecnici!$M2876,",","."),0))),4)&amp;""),",",".")&amp;", "&amp;CHAR(34)&amp;"rawScore"&amp;CHAR(34)&amp;": "&amp;SUBSTITUTE(TRIM(ROUND(IFERROR(CriteriTecnici!$O2876*1,IFERROR(NUMBERVALUE(CriteriTecnici!$O2876,".",","),IFERROR(NUMBERVALUE(CriteriTecnici!$O2876,",","."),0))),4)&amp;""),",",".")&amp;CHAR(125)&amp;IF(TRUE,",",""))</f>
        <v/>
      </c>
    </row>
    <row r="3097">
      <c r="A3097" s="38">
        <f>IF(CriteriTecnici!$A2877="","","    "&amp;CHAR(123)&amp;CHAR(34)&amp;"bidderId"&amp;CHAR(34)&amp;": "&amp;CHAR(34)&amp;SUBSTITUTE(CriteriTecnici!$A2877,CHAR(34),"'")&amp;CHAR(34)&amp;", "&amp;CHAR(34)&amp;"lotId"&amp;CHAR(34)&amp;": "&amp;CHAR(34)&amp;SUBSTITUTE(CriteriTecnici!$C2877,CHAR(34),"'")&amp;CHAR(34)&amp;", "&amp;CHAR(34)&amp;"criterionId"&amp;CHAR(34)&amp;": "&amp;CHAR(34)&amp;SUBSTITUTE(CriteriTecnici!$D2877,CHAR(34),"'")&amp;CHAR(34)&amp;", "&amp;CHAR(34)&amp;"kind"&amp;CHAR(34)&amp;": "&amp;CHAR(34)&amp;SUBSTITUTE(CriteriTecnici!$F2877,CHAR(34),"'")&amp;CHAR(34)&amp;", "&amp;CHAR(34)&amp;"value"&amp;CHAR(34)&amp;": "&amp;SUBSTITUTE(TRIM(ROUND(IFERROR(CriteriTecnici!$N2877*1,IFERROR(NUMBERVALUE(CriteriTecnici!$N2877,".",","),IFERROR(NUMBERVALUE(CriteriTecnici!$N2877,",","."),0))),4)&amp;""),",",".")&amp;", "&amp;CHAR(34)&amp;"numerator"&amp;CHAR(34)&amp;": "&amp;SUBSTITUTE(TRIM(ROUND(IFERROR(CriteriTecnici!$K2877*1,IFERROR(NUMBERVALUE(CriteriTecnici!$K2877,".",","),IFERROR(NUMBERVALUE(CriteriTecnici!$K2877,",","."),0))),4)&amp;""),",",".")&amp;", "&amp;CHAR(34)&amp;"denominator"&amp;CHAR(34)&amp;": "&amp;SUBSTITUTE(TRIM(ROUND(IFERROR(CriteriTecnici!$L2877*1,IFERROR(NUMBERVALUE(CriteriTecnici!$L2877,".",","),IFERROR(NUMBERVALUE(CriteriTecnici!$L2877,",","."),0))),4)&amp;""),",",".")&amp;", "&amp;CHAR(34)&amp;"flag"&amp;CHAR(34)&amp;": "&amp;SUBSTITUTE(TRIM(ROUND(IFERROR(CriteriTecnici!$M2877*1,IFERROR(NUMBERVALUE(CriteriTecnici!$M2877,".",","),IFERROR(NUMBERVALUE(CriteriTecnici!$M2877,",","."),0))),4)&amp;""),",",".")&amp;", "&amp;CHAR(34)&amp;"rawScore"&amp;CHAR(34)&amp;": "&amp;SUBSTITUTE(TRIM(ROUND(IFERROR(CriteriTecnici!$O2877*1,IFERROR(NUMBERVALUE(CriteriTecnici!$O2877,".",","),IFERROR(NUMBERVALUE(CriteriTecnici!$O2877,",","."),0))),4)&amp;""),",",".")&amp;CHAR(125)&amp;IF(TRUE,",",""))</f>
        <v/>
      </c>
    </row>
    <row r="3098">
      <c r="A3098" s="38">
        <f>IF(CriteriTecnici!$A2878="","","    "&amp;CHAR(123)&amp;CHAR(34)&amp;"bidderId"&amp;CHAR(34)&amp;": "&amp;CHAR(34)&amp;SUBSTITUTE(CriteriTecnici!$A2878,CHAR(34),"'")&amp;CHAR(34)&amp;", "&amp;CHAR(34)&amp;"lotId"&amp;CHAR(34)&amp;": "&amp;CHAR(34)&amp;SUBSTITUTE(CriteriTecnici!$C2878,CHAR(34),"'")&amp;CHAR(34)&amp;", "&amp;CHAR(34)&amp;"criterionId"&amp;CHAR(34)&amp;": "&amp;CHAR(34)&amp;SUBSTITUTE(CriteriTecnici!$D2878,CHAR(34),"'")&amp;CHAR(34)&amp;", "&amp;CHAR(34)&amp;"kind"&amp;CHAR(34)&amp;": "&amp;CHAR(34)&amp;SUBSTITUTE(CriteriTecnici!$F2878,CHAR(34),"'")&amp;CHAR(34)&amp;", "&amp;CHAR(34)&amp;"value"&amp;CHAR(34)&amp;": "&amp;SUBSTITUTE(TRIM(ROUND(IFERROR(CriteriTecnici!$N2878*1,IFERROR(NUMBERVALUE(CriteriTecnici!$N2878,".",","),IFERROR(NUMBERVALUE(CriteriTecnici!$N2878,",","."),0))),4)&amp;""),",",".")&amp;", "&amp;CHAR(34)&amp;"numerator"&amp;CHAR(34)&amp;": "&amp;SUBSTITUTE(TRIM(ROUND(IFERROR(CriteriTecnici!$K2878*1,IFERROR(NUMBERVALUE(CriteriTecnici!$K2878,".",","),IFERROR(NUMBERVALUE(CriteriTecnici!$K2878,",","."),0))),4)&amp;""),",",".")&amp;", "&amp;CHAR(34)&amp;"denominator"&amp;CHAR(34)&amp;": "&amp;SUBSTITUTE(TRIM(ROUND(IFERROR(CriteriTecnici!$L2878*1,IFERROR(NUMBERVALUE(CriteriTecnici!$L2878,".",","),IFERROR(NUMBERVALUE(CriteriTecnici!$L2878,",","."),0))),4)&amp;""),",",".")&amp;", "&amp;CHAR(34)&amp;"flag"&amp;CHAR(34)&amp;": "&amp;SUBSTITUTE(TRIM(ROUND(IFERROR(CriteriTecnici!$M2878*1,IFERROR(NUMBERVALUE(CriteriTecnici!$M2878,".",","),IFERROR(NUMBERVALUE(CriteriTecnici!$M2878,",","."),0))),4)&amp;""),",",".")&amp;", "&amp;CHAR(34)&amp;"rawScore"&amp;CHAR(34)&amp;": "&amp;SUBSTITUTE(TRIM(ROUND(IFERROR(CriteriTecnici!$O2878*1,IFERROR(NUMBERVALUE(CriteriTecnici!$O2878,".",","),IFERROR(NUMBERVALUE(CriteriTecnici!$O2878,",","."),0))),4)&amp;""),",",".")&amp;CHAR(125)&amp;IF(TRUE,",",""))</f>
        <v/>
      </c>
    </row>
    <row r="3099">
      <c r="A3099" s="38">
        <f>IF(CriteriTecnici!$A2879="","","    "&amp;CHAR(123)&amp;CHAR(34)&amp;"bidderId"&amp;CHAR(34)&amp;": "&amp;CHAR(34)&amp;SUBSTITUTE(CriteriTecnici!$A2879,CHAR(34),"'")&amp;CHAR(34)&amp;", "&amp;CHAR(34)&amp;"lotId"&amp;CHAR(34)&amp;": "&amp;CHAR(34)&amp;SUBSTITUTE(CriteriTecnici!$C2879,CHAR(34),"'")&amp;CHAR(34)&amp;", "&amp;CHAR(34)&amp;"criterionId"&amp;CHAR(34)&amp;": "&amp;CHAR(34)&amp;SUBSTITUTE(CriteriTecnici!$D2879,CHAR(34),"'")&amp;CHAR(34)&amp;", "&amp;CHAR(34)&amp;"kind"&amp;CHAR(34)&amp;": "&amp;CHAR(34)&amp;SUBSTITUTE(CriteriTecnici!$F2879,CHAR(34),"'")&amp;CHAR(34)&amp;", "&amp;CHAR(34)&amp;"value"&amp;CHAR(34)&amp;": "&amp;SUBSTITUTE(TRIM(ROUND(IFERROR(CriteriTecnici!$N2879*1,IFERROR(NUMBERVALUE(CriteriTecnici!$N2879,".",","),IFERROR(NUMBERVALUE(CriteriTecnici!$N2879,",","."),0))),4)&amp;""),",",".")&amp;", "&amp;CHAR(34)&amp;"numerator"&amp;CHAR(34)&amp;": "&amp;SUBSTITUTE(TRIM(ROUND(IFERROR(CriteriTecnici!$K2879*1,IFERROR(NUMBERVALUE(CriteriTecnici!$K2879,".",","),IFERROR(NUMBERVALUE(CriteriTecnici!$K2879,",","."),0))),4)&amp;""),",",".")&amp;", "&amp;CHAR(34)&amp;"denominator"&amp;CHAR(34)&amp;": "&amp;SUBSTITUTE(TRIM(ROUND(IFERROR(CriteriTecnici!$L2879*1,IFERROR(NUMBERVALUE(CriteriTecnici!$L2879,".",","),IFERROR(NUMBERVALUE(CriteriTecnici!$L2879,",","."),0))),4)&amp;""),",",".")&amp;", "&amp;CHAR(34)&amp;"flag"&amp;CHAR(34)&amp;": "&amp;SUBSTITUTE(TRIM(ROUND(IFERROR(CriteriTecnici!$M2879*1,IFERROR(NUMBERVALUE(CriteriTecnici!$M2879,".",","),IFERROR(NUMBERVALUE(CriteriTecnici!$M2879,",","."),0))),4)&amp;""),",",".")&amp;", "&amp;CHAR(34)&amp;"rawScore"&amp;CHAR(34)&amp;": "&amp;SUBSTITUTE(TRIM(ROUND(IFERROR(CriteriTecnici!$O2879*1,IFERROR(NUMBERVALUE(CriteriTecnici!$O2879,".",","),IFERROR(NUMBERVALUE(CriteriTecnici!$O2879,",","."),0))),4)&amp;""),",",".")&amp;CHAR(125)&amp;IF(TRUE,",",""))</f>
        <v/>
      </c>
    </row>
    <row r="3100">
      <c r="A3100" s="38">
        <f>IF(CriteriTecnici!$A2880="","","    "&amp;CHAR(123)&amp;CHAR(34)&amp;"bidderId"&amp;CHAR(34)&amp;": "&amp;CHAR(34)&amp;SUBSTITUTE(CriteriTecnici!$A2880,CHAR(34),"'")&amp;CHAR(34)&amp;", "&amp;CHAR(34)&amp;"lotId"&amp;CHAR(34)&amp;": "&amp;CHAR(34)&amp;SUBSTITUTE(CriteriTecnici!$C2880,CHAR(34),"'")&amp;CHAR(34)&amp;", "&amp;CHAR(34)&amp;"criterionId"&amp;CHAR(34)&amp;": "&amp;CHAR(34)&amp;SUBSTITUTE(CriteriTecnici!$D2880,CHAR(34),"'")&amp;CHAR(34)&amp;", "&amp;CHAR(34)&amp;"kind"&amp;CHAR(34)&amp;": "&amp;CHAR(34)&amp;SUBSTITUTE(CriteriTecnici!$F2880,CHAR(34),"'")&amp;CHAR(34)&amp;", "&amp;CHAR(34)&amp;"value"&amp;CHAR(34)&amp;": "&amp;SUBSTITUTE(TRIM(ROUND(IFERROR(CriteriTecnici!$N2880*1,IFERROR(NUMBERVALUE(CriteriTecnici!$N2880,".",","),IFERROR(NUMBERVALUE(CriteriTecnici!$N2880,",","."),0))),4)&amp;""),",",".")&amp;", "&amp;CHAR(34)&amp;"numerator"&amp;CHAR(34)&amp;": "&amp;SUBSTITUTE(TRIM(ROUND(IFERROR(CriteriTecnici!$K2880*1,IFERROR(NUMBERVALUE(CriteriTecnici!$K2880,".",","),IFERROR(NUMBERVALUE(CriteriTecnici!$K2880,",","."),0))),4)&amp;""),",",".")&amp;", "&amp;CHAR(34)&amp;"denominator"&amp;CHAR(34)&amp;": "&amp;SUBSTITUTE(TRIM(ROUND(IFERROR(CriteriTecnici!$L2880*1,IFERROR(NUMBERVALUE(CriteriTecnici!$L2880,".",","),IFERROR(NUMBERVALUE(CriteriTecnici!$L2880,",","."),0))),4)&amp;""),",",".")&amp;", "&amp;CHAR(34)&amp;"flag"&amp;CHAR(34)&amp;": "&amp;SUBSTITUTE(TRIM(ROUND(IFERROR(CriteriTecnici!$M2880*1,IFERROR(NUMBERVALUE(CriteriTecnici!$M2880,".",","),IFERROR(NUMBERVALUE(CriteriTecnici!$M2880,",","."),0))),4)&amp;""),",",".")&amp;", "&amp;CHAR(34)&amp;"rawScore"&amp;CHAR(34)&amp;": "&amp;SUBSTITUTE(TRIM(ROUND(IFERROR(CriteriTecnici!$O2880*1,IFERROR(NUMBERVALUE(CriteriTecnici!$O2880,".",","),IFERROR(NUMBERVALUE(CriteriTecnici!$O2880,",","."),0))),4)&amp;""),",",".")&amp;CHAR(125)&amp;IF(TRUE,",",""))</f>
        <v/>
      </c>
    </row>
    <row r="3101">
      <c r="A3101" s="38">
        <f>IF(CriteriTecnici!$A2881="","","    "&amp;CHAR(123)&amp;CHAR(34)&amp;"bidderId"&amp;CHAR(34)&amp;": "&amp;CHAR(34)&amp;SUBSTITUTE(CriteriTecnici!$A2881,CHAR(34),"'")&amp;CHAR(34)&amp;", "&amp;CHAR(34)&amp;"lotId"&amp;CHAR(34)&amp;": "&amp;CHAR(34)&amp;SUBSTITUTE(CriteriTecnici!$C2881,CHAR(34),"'")&amp;CHAR(34)&amp;", "&amp;CHAR(34)&amp;"criterionId"&amp;CHAR(34)&amp;": "&amp;CHAR(34)&amp;SUBSTITUTE(CriteriTecnici!$D2881,CHAR(34),"'")&amp;CHAR(34)&amp;", "&amp;CHAR(34)&amp;"kind"&amp;CHAR(34)&amp;": "&amp;CHAR(34)&amp;SUBSTITUTE(CriteriTecnici!$F2881,CHAR(34),"'")&amp;CHAR(34)&amp;", "&amp;CHAR(34)&amp;"value"&amp;CHAR(34)&amp;": "&amp;SUBSTITUTE(TRIM(ROUND(IFERROR(CriteriTecnici!$N2881*1,IFERROR(NUMBERVALUE(CriteriTecnici!$N2881,".",","),IFERROR(NUMBERVALUE(CriteriTecnici!$N2881,",","."),0))),4)&amp;""),",",".")&amp;", "&amp;CHAR(34)&amp;"numerator"&amp;CHAR(34)&amp;": "&amp;SUBSTITUTE(TRIM(ROUND(IFERROR(CriteriTecnici!$K2881*1,IFERROR(NUMBERVALUE(CriteriTecnici!$K2881,".",","),IFERROR(NUMBERVALUE(CriteriTecnici!$K2881,",","."),0))),4)&amp;""),",",".")&amp;", "&amp;CHAR(34)&amp;"denominator"&amp;CHAR(34)&amp;": "&amp;SUBSTITUTE(TRIM(ROUND(IFERROR(CriteriTecnici!$L2881*1,IFERROR(NUMBERVALUE(CriteriTecnici!$L2881,".",","),IFERROR(NUMBERVALUE(CriteriTecnici!$L2881,",","."),0))),4)&amp;""),",",".")&amp;", "&amp;CHAR(34)&amp;"flag"&amp;CHAR(34)&amp;": "&amp;SUBSTITUTE(TRIM(ROUND(IFERROR(CriteriTecnici!$M2881*1,IFERROR(NUMBERVALUE(CriteriTecnici!$M2881,".",","),IFERROR(NUMBERVALUE(CriteriTecnici!$M2881,",","."),0))),4)&amp;""),",",".")&amp;", "&amp;CHAR(34)&amp;"rawScore"&amp;CHAR(34)&amp;": "&amp;SUBSTITUTE(TRIM(ROUND(IFERROR(CriteriTecnici!$O2881*1,IFERROR(NUMBERVALUE(CriteriTecnici!$O2881,".",","),IFERROR(NUMBERVALUE(CriteriTecnici!$O2881,",","."),0))),4)&amp;""),",",".")&amp;CHAR(125)&amp;IF(TRUE,",",""))</f>
        <v/>
      </c>
    </row>
    <row r="3102">
      <c r="A3102" s="38">
        <f>IF(CriteriTecnici!$A2882="","","    "&amp;CHAR(123)&amp;CHAR(34)&amp;"bidderId"&amp;CHAR(34)&amp;": "&amp;CHAR(34)&amp;SUBSTITUTE(CriteriTecnici!$A2882,CHAR(34),"'")&amp;CHAR(34)&amp;", "&amp;CHAR(34)&amp;"lotId"&amp;CHAR(34)&amp;": "&amp;CHAR(34)&amp;SUBSTITUTE(CriteriTecnici!$C2882,CHAR(34),"'")&amp;CHAR(34)&amp;", "&amp;CHAR(34)&amp;"criterionId"&amp;CHAR(34)&amp;": "&amp;CHAR(34)&amp;SUBSTITUTE(CriteriTecnici!$D2882,CHAR(34),"'")&amp;CHAR(34)&amp;", "&amp;CHAR(34)&amp;"kind"&amp;CHAR(34)&amp;": "&amp;CHAR(34)&amp;SUBSTITUTE(CriteriTecnici!$F2882,CHAR(34),"'")&amp;CHAR(34)&amp;", "&amp;CHAR(34)&amp;"value"&amp;CHAR(34)&amp;": "&amp;SUBSTITUTE(TRIM(ROUND(IFERROR(CriteriTecnici!$N2882*1,IFERROR(NUMBERVALUE(CriteriTecnici!$N2882,".",","),IFERROR(NUMBERVALUE(CriteriTecnici!$N2882,",","."),0))),4)&amp;""),",",".")&amp;", "&amp;CHAR(34)&amp;"numerator"&amp;CHAR(34)&amp;": "&amp;SUBSTITUTE(TRIM(ROUND(IFERROR(CriteriTecnici!$K2882*1,IFERROR(NUMBERVALUE(CriteriTecnici!$K2882,".",","),IFERROR(NUMBERVALUE(CriteriTecnici!$K2882,",","."),0))),4)&amp;""),",",".")&amp;", "&amp;CHAR(34)&amp;"denominator"&amp;CHAR(34)&amp;": "&amp;SUBSTITUTE(TRIM(ROUND(IFERROR(CriteriTecnici!$L2882*1,IFERROR(NUMBERVALUE(CriteriTecnici!$L2882,".",","),IFERROR(NUMBERVALUE(CriteriTecnici!$L2882,",","."),0))),4)&amp;""),",",".")&amp;", "&amp;CHAR(34)&amp;"flag"&amp;CHAR(34)&amp;": "&amp;SUBSTITUTE(TRIM(ROUND(IFERROR(CriteriTecnici!$M2882*1,IFERROR(NUMBERVALUE(CriteriTecnici!$M2882,".",","),IFERROR(NUMBERVALUE(CriteriTecnici!$M2882,",","."),0))),4)&amp;""),",",".")&amp;", "&amp;CHAR(34)&amp;"rawScore"&amp;CHAR(34)&amp;": "&amp;SUBSTITUTE(TRIM(ROUND(IFERROR(CriteriTecnici!$O2882*1,IFERROR(NUMBERVALUE(CriteriTecnici!$O2882,".",","),IFERROR(NUMBERVALUE(CriteriTecnici!$O2882,",","."),0))),4)&amp;""),",",".")&amp;CHAR(125)&amp;IF(TRUE,",",""))</f>
        <v/>
      </c>
    </row>
    <row r="3103">
      <c r="A3103" s="38">
        <f>IF(CriteriTecnici!$A2883="","","    "&amp;CHAR(123)&amp;CHAR(34)&amp;"bidderId"&amp;CHAR(34)&amp;": "&amp;CHAR(34)&amp;SUBSTITUTE(CriteriTecnici!$A2883,CHAR(34),"'")&amp;CHAR(34)&amp;", "&amp;CHAR(34)&amp;"lotId"&amp;CHAR(34)&amp;": "&amp;CHAR(34)&amp;SUBSTITUTE(CriteriTecnici!$C2883,CHAR(34),"'")&amp;CHAR(34)&amp;", "&amp;CHAR(34)&amp;"criterionId"&amp;CHAR(34)&amp;": "&amp;CHAR(34)&amp;SUBSTITUTE(CriteriTecnici!$D2883,CHAR(34),"'")&amp;CHAR(34)&amp;", "&amp;CHAR(34)&amp;"kind"&amp;CHAR(34)&amp;": "&amp;CHAR(34)&amp;SUBSTITUTE(CriteriTecnici!$F2883,CHAR(34),"'")&amp;CHAR(34)&amp;", "&amp;CHAR(34)&amp;"value"&amp;CHAR(34)&amp;": "&amp;SUBSTITUTE(TRIM(ROUND(IFERROR(CriteriTecnici!$N2883*1,IFERROR(NUMBERVALUE(CriteriTecnici!$N2883,".",","),IFERROR(NUMBERVALUE(CriteriTecnici!$N2883,",","."),0))),4)&amp;""),",",".")&amp;", "&amp;CHAR(34)&amp;"numerator"&amp;CHAR(34)&amp;": "&amp;SUBSTITUTE(TRIM(ROUND(IFERROR(CriteriTecnici!$K2883*1,IFERROR(NUMBERVALUE(CriteriTecnici!$K2883,".",","),IFERROR(NUMBERVALUE(CriteriTecnici!$K2883,",","."),0))),4)&amp;""),",",".")&amp;", "&amp;CHAR(34)&amp;"denominator"&amp;CHAR(34)&amp;": "&amp;SUBSTITUTE(TRIM(ROUND(IFERROR(CriteriTecnici!$L2883*1,IFERROR(NUMBERVALUE(CriteriTecnici!$L2883,".",","),IFERROR(NUMBERVALUE(CriteriTecnici!$L2883,",","."),0))),4)&amp;""),",",".")&amp;", "&amp;CHAR(34)&amp;"flag"&amp;CHAR(34)&amp;": "&amp;SUBSTITUTE(TRIM(ROUND(IFERROR(CriteriTecnici!$M2883*1,IFERROR(NUMBERVALUE(CriteriTecnici!$M2883,".",","),IFERROR(NUMBERVALUE(CriteriTecnici!$M2883,",","."),0))),4)&amp;""),",",".")&amp;", "&amp;CHAR(34)&amp;"rawScore"&amp;CHAR(34)&amp;": "&amp;SUBSTITUTE(TRIM(ROUND(IFERROR(CriteriTecnici!$O2883*1,IFERROR(NUMBERVALUE(CriteriTecnici!$O2883,".",","),IFERROR(NUMBERVALUE(CriteriTecnici!$O2883,",","."),0))),4)&amp;""),",",".")&amp;CHAR(125)&amp;IF(TRUE,",",""))</f>
        <v/>
      </c>
    </row>
    <row r="3104">
      <c r="A3104" s="38">
        <f>IF(CriteriTecnici!$A2884="","","    "&amp;CHAR(123)&amp;CHAR(34)&amp;"bidderId"&amp;CHAR(34)&amp;": "&amp;CHAR(34)&amp;SUBSTITUTE(CriteriTecnici!$A2884,CHAR(34),"'")&amp;CHAR(34)&amp;", "&amp;CHAR(34)&amp;"lotId"&amp;CHAR(34)&amp;": "&amp;CHAR(34)&amp;SUBSTITUTE(CriteriTecnici!$C2884,CHAR(34),"'")&amp;CHAR(34)&amp;", "&amp;CHAR(34)&amp;"criterionId"&amp;CHAR(34)&amp;": "&amp;CHAR(34)&amp;SUBSTITUTE(CriteriTecnici!$D2884,CHAR(34),"'")&amp;CHAR(34)&amp;", "&amp;CHAR(34)&amp;"kind"&amp;CHAR(34)&amp;": "&amp;CHAR(34)&amp;SUBSTITUTE(CriteriTecnici!$F2884,CHAR(34),"'")&amp;CHAR(34)&amp;", "&amp;CHAR(34)&amp;"value"&amp;CHAR(34)&amp;": "&amp;SUBSTITUTE(TRIM(ROUND(IFERROR(CriteriTecnici!$N2884*1,IFERROR(NUMBERVALUE(CriteriTecnici!$N2884,".",","),IFERROR(NUMBERVALUE(CriteriTecnici!$N2884,",","."),0))),4)&amp;""),",",".")&amp;", "&amp;CHAR(34)&amp;"numerator"&amp;CHAR(34)&amp;": "&amp;SUBSTITUTE(TRIM(ROUND(IFERROR(CriteriTecnici!$K2884*1,IFERROR(NUMBERVALUE(CriteriTecnici!$K2884,".",","),IFERROR(NUMBERVALUE(CriteriTecnici!$K2884,",","."),0))),4)&amp;""),",",".")&amp;", "&amp;CHAR(34)&amp;"denominator"&amp;CHAR(34)&amp;": "&amp;SUBSTITUTE(TRIM(ROUND(IFERROR(CriteriTecnici!$L2884*1,IFERROR(NUMBERVALUE(CriteriTecnici!$L2884,".",","),IFERROR(NUMBERVALUE(CriteriTecnici!$L2884,",","."),0))),4)&amp;""),",",".")&amp;", "&amp;CHAR(34)&amp;"flag"&amp;CHAR(34)&amp;": "&amp;SUBSTITUTE(TRIM(ROUND(IFERROR(CriteriTecnici!$M2884*1,IFERROR(NUMBERVALUE(CriteriTecnici!$M2884,".",","),IFERROR(NUMBERVALUE(CriteriTecnici!$M2884,",","."),0))),4)&amp;""),",",".")&amp;", "&amp;CHAR(34)&amp;"rawScore"&amp;CHAR(34)&amp;": "&amp;SUBSTITUTE(TRIM(ROUND(IFERROR(CriteriTecnici!$O2884*1,IFERROR(NUMBERVALUE(CriteriTecnici!$O2884,".",","),IFERROR(NUMBERVALUE(CriteriTecnici!$O2884,",","."),0))),4)&amp;""),",",".")&amp;CHAR(125)&amp;IF(TRUE,",",""))</f>
        <v/>
      </c>
    </row>
    <row r="3105">
      <c r="A3105" s="38">
        <f>IF(CriteriTecnici!$A2885="","","    "&amp;CHAR(123)&amp;CHAR(34)&amp;"bidderId"&amp;CHAR(34)&amp;": "&amp;CHAR(34)&amp;SUBSTITUTE(CriteriTecnici!$A2885,CHAR(34),"'")&amp;CHAR(34)&amp;", "&amp;CHAR(34)&amp;"lotId"&amp;CHAR(34)&amp;": "&amp;CHAR(34)&amp;SUBSTITUTE(CriteriTecnici!$C2885,CHAR(34),"'")&amp;CHAR(34)&amp;", "&amp;CHAR(34)&amp;"criterionId"&amp;CHAR(34)&amp;": "&amp;CHAR(34)&amp;SUBSTITUTE(CriteriTecnici!$D2885,CHAR(34),"'")&amp;CHAR(34)&amp;", "&amp;CHAR(34)&amp;"kind"&amp;CHAR(34)&amp;": "&amp;CHAR(34)&amp;SUBSTITUTE(CriteriTecnici!$F2885,CHAR(34),"'")&amp;CHAR(34)&amp;", "&amp;CHAR(34)&amp;"value"&amp;CHAR(34)&amp;": "&amp;SUBSTITUTE(TRIM(ROUND(IFERROR(CriteriTecnici!$N2885*1,IFERROR(NUMBERVALUE(CriteriTecnici!$N2885,".",","),IFERROR(NUMBERVALUE(CriteriTecnici!$N2885,",","."),0))),4)&amp;""),",",".")&amp;", "&amp;CHAR(34)&amp;"numerator"&amp;CHAR(34)&amp;": "&amp;SUBSTITUTE(TRIM(ROUND(IFERROR(CriteriTecnici!$K2885*1,IFERROR(NUMBERVALUE(CriteriTecnici!$K2885,".",","),IFERROR(NUMBERVALUE(CriteriTecnici!$K2885,",","."),0))),4)&amp;""),",",".")&amp;", "&amp;CHAR(34)&amp;"denominator"&amp;CHAR(34)&amp;": "&amp;SUBSTITUTE(TRIM(ROUND(IFERROR(CriteriTecnici!$L2885*1,IFERROR(NUMBERVALUE(CriteriTecnici!$L2885,".",","),IFERROR(NUMBERVALUE(CriteriTecnici!$L2885,",","."),0))),4)&amp;""),",",".")&amp;", "&amp;CHAR(34)&amp;"flag"&amp;CHAR(34)&amp;": "&amp;SUBSTITUTE(TRIM(ROUND(IFERROR(CriteriTecnici!$M2885*1,IFERROR(NUMBERVALUE(CriteriTecnici!$M2885,".",","),IFERROR(NUMBERVALUE(CriteriTecnici!$M2885,",","."),0))),4)&amp;""),",",".")&amp;", "&amp;CHAR(34)&amp;"rawScore"&amp;CHAR(34)&amp;": "&amp;SUBSTITUTE(TRIM(ROUND(IFERROR(CriteriTecnici!$O2885*1,IFERROR(NUMBERVALUE(CriteriTecnici!$O2885,".",","),IFERROR(NUMBERVALUE(CriteriTecnici!$O2885,",","."),0))),4)&amp;""),",",".")&amp;CHAR(125)&amp;IF(TRUE,",",""))</f>
        <v/>
      </c>
    </row>
    <row r="3106">
      <c r="A3106" s="38">
        <f>IF(CriteriTecnici!$A2886="","","    "&amp;CHAR(123)&amp;CHAR(34)&amp;"bidderId"&amp;CHAR(34)&amp;": "&amp;CHAR(34)&amp;SUBSTITUTE(CriteriTecnici!$A2886,CHAR(34),"'")&amp;CHAR(34)&amp;", "&amp;CHAR(34)&amp;"lotId"&amp;CHAR(34)&amp;": "&amp;CHAR(34)&amp;SUBSTITUTE(CriteriTecnici!$C2886,CHAR(34),"'")&amp;CHAR(34)&amp;", "&amp;CHAR(34)&amp;"criterionId"&amp;CHAR(34)&amp;": "&amp;CHAR(34)&amp;SUBSTITUTE(CriteriTecnici!$D2886,CHAR(34),"'")&amp;CHAR(34)&amp;", "&amp;CHAR(34)&amp;"kind"&amp;CHAR(34)&amp;": "&amp;CHAR(34)&amp;SUBSTITUTE(CriteriTecnici!$F2886,CHAR(34),"'")&amp;CHAR(34)&amp;", "&amp;CHAR(34)&amp;"value"&amp;CHAR(34)&amp;": "&amp;SUBSTITUTE(TRIM(ROUND(IFERROR(CriteriTecnici!$N2886*1,IFERROR(NUMBERVALUE(CriteriTecnici!$N2886,".",","),IFERROR(NUMBERVALUE(CriteriTecnici!$N2886,",","."),0))),4)&amp;""),",",".")&amp;", "&amp;CHAR(34)&amp;"numerator"&amp;CHAR(34)&amp;": "&amp;SUBSTITUTE(TRIM(ROUND(IFERROR(CriteriTecnici!$K2886*1,IFERROR(NUMBERVALUE(CriteriTecnici!$K2886,".",","),IFERROR(NUMBERVALUE(CriteriTecnici!$K2886,",","."),0))),4)&amp;""),",",".")&amp;", "&amp;CHAR(34)&amp;"denominator"&amp;CHAR(34)&amp;": "&amp;SUBSTITUTE(TRIM(ROUND(IFERROR(CriteriTecnici!$L2886*1,IFERROR(NUMBERVALUE(CriteriTecnici!$L2886,".",","),IFERROR(NUMBERVALUE(CriteriTecnici!$L2886,",","."),0))),4)&amp;""),",",".")&amp;", "&amp;CHAR(34)&amp;"flag"&amp;CHAR(34)&amp;": "&amp;SUBSTITUTE(TRIM(ROUND(IFERROR(CriteriTecnici!$M2886*1,IFERROR(NUMBERVALUE(CriteriTecnici!$M2886,".",","),IFERROR(NUMBERVALUE(CriteriTecnici!$M2886,",","."),0))),4)&amp;""),",",".")&amp;", "&amp;CHAR(34)&amp;"rawScore"&amp;CHAR(34)&amp;": "&amp;SUBSTITUTE(TRIM(ROUND(IFERROR(CriteriTecnici!$O2886*1,IFERROR(NUMBERVALUE(CriteriTecnici!$O2886,".",","),IFERROR(NUMBERVALUE(CriteriTecnici!$O2886,",","."),0))),4)&amp;""),",",".")&amp;CHAR(125)&amp;IF(TRUE,",",""))</f>
        <v/>
      </c>
    </row>
    <row r="3107">
      <c r="A3107" s="38">
        <f>IF(CriteriTecnici!$A2887="","","    "&amp;CHAR(123)&amp;CHAR(34)&amp;"bidderId"&amp;CHAR(34)&amp;": "&amp;CHAR(34)&amp;SUBSTITUTE(CriteriTecnici!$A2887,CHAR(34),"'")&amp;CHAR(34)&amp;", "&amp;CHAR(34)&amp;"lotId"&amp;CHAR(34)&amp;": "&amp;CHAR(34)&amp;SUBSTITUTE(CriteriTecnici!$C2887,CHAR(34),"'")&amp;CHAR(34)&amp;", "&amp;CHAR(34)&amp;"criterionId"&amp;CHAR(34)&amp;": "&amp;CHAR(34)&amp;SUBSTITUTE(CriteriTecnici!$D2887,CHAR(34),"'")&amp;CHAR(34)&amp;", "&amp;CHAR(34)&amp;"kind"&amp;CHAR(34)&amp;": "&amp;CHAR(34)&amp;SUBSTITUTE(CriteriTecnici!$F2887,CHAR(34),"'")&amp;CHAR(34)&amp;", "&amp;CHAR(34)&amp;"value"&amp;CHAR(34)&amp;": "&amp;SUBSTITUTE(TRIM(ROUND(IFERROR(CriteriTecnici!$N2887*1,IFERROR(NUMBERVALUE(CriteriTecnici!$N2887,".",","),IFERROR(NUMBERVALUE(CriteriTecnici!$N2887,",","."),0))),4)&amp;""),",",".")&amp;", "&amp;CHAR(34)&amp;"numerator"&amp;CHAR(34)&amp;": "&amp;SUBSTITUTE(TRIM(ROUND(IFERROR(CriteriTecnici!$K2887*1,IFERROR(NUMBERVALUE(CriteriTecnici!$K2887,".",","),IFERROR(NUMBERVALUE(CriteriTecnici!$K2887,",","."),0))),4)&amp;""),",",".")&amp;", "&amp;CHAR(34)&amp;"denominator"&amp;CHAR(34)&amp;": "&amp;SUBSTITUTE(TRIM(ROUND(IFERROR(CriteriTecnici!$L2887*1,IFERROR(NUMBERVALUE(CriteriTecnici!$L2887,".",","),IFERROR(NUMBERVALUE(CriteriTecnici!$L2887,",","."),0))),4)&amp;""),",",".")&amp;", "&amp;CHAR(34)&amp;"flag"&amp;CHAR(34)&amp;": "&amp;SUBSTITUTE(TRIM(ROUND(IFERROR(CriteriTecnici!$M2887*1,IFERROR(NUMBERVALUE(CriteriTecnici!$M2887,".",","),IFERROR(NUMBERVALUE(CriteriTecnici!$M2887,",","."),0))),4)&amp;""),",",".")&amp;", "&amp;CHAR(34)&amp;"rawScore"&amp;CHAR(34)&amp;": "&amp;SUBSTITUTE(TRIM(ROUND(IFERROR(CriteriTecnici!$O2887*1,IFERROR(NUMBERVALUE(CriteriTecnici!$O2887,".",","),IFERROR(NUMBERVALUE(CriteriTecnici!$O2887,",","."),0))),4)&amp;""),",",".")&amp;CHAR(125)&amp;IF(COUNTA(Offerte!$A95:$A$200)&gt;0,",",""))</f>
        <v/>
      </c>
    </row>
    <row r="3108">
      <c r="A3108" s="38">
        <f>IF(CriteriTecnici!$A2888="","","    "&amp;CHAR(123)&amp;CHAR(34)&amp;"bidderId"&amp;CHAR(34)&amp;": "&amp;CHAR(34)&amp;SUBSTITUTE(CriteriTecnici!$A2888,CHAR(34),"'")&amp;CHAR(34)&amp;", "&amp;CHAR(34)&amp;"lotId"&amp;CHAR(34)&amp;": "&amp;CHAR(34)&amp;SUBSTITUTE(CriteriTecnici!$C2888,CHAR(34),"'")&amp;CHAR(34)&amp;", "&amp;CHAR(34)&amp;"criterionId"&amp;CHAR(34)&amp;": "&amp;CHAR(34)&amp;SUBSTITUTE(CriteriTecnici!$D2888,CHAR(34),"'")&amp;CHAR(34)&amp;", "&amp;CHAR(34)&amp;"kind"&amp;CHAR(34)&amp;": "&amp;CHAR(34)&amp;SUBSTITUTE(CriteriTecnici!$F2888,CHAR(34),"'")&amp;CHAR(34)&amp;", "&amp;CHAR(34)&amp;"value"&amp;CHAR(34)&amp;": "&amp;SUBSTITUTE(TRIM(ROUND(IFERROR(CriteriTecnici!$N2888*1,IFERROR(NUMBERVALUE(CriteriTecnici!$N2888,".",","),IFERROR(NUMBERVALUE(CriteriTecnici!$N2888,",","."),0))),4)&amp;""),",",".")&amp;", "&amp;CHAR(34)&amp;"numerator"&amp;CHAR(34)&amp;": "&amp;SUBSTITUTE(TRIM(ROUND(IFERROR(CriteriTecnici!$K2888*1,IFERROR(NUMBERVALUE(CriteriTecnici!$K2888,".",","),IFERROR(NUMBERVALUE(CriteriTecnici!$K2888,",","."),0))),4)&amp;""),",",".")&amp;", "&amp;CHAR(34)&amp;"denominator"&amp;CHAR(34)&amp;": "&amp;SUBSTITUTE(TRIM(ROUND(IFERROR(CriteriTecnici!$L2888*1,IFERROR(NUMBERVALUE(CriteriTecnici!$L2888,".",","),IFERROR(NUMBERVALUE(CriteriTecnici!$L2888,",","."),0))),4)&amp;""),",",".")&amp;", "&amp;CHAR(34)&amp;"flag"&amp;CHAR(34)&amp;": "&amp;SUBSTITUTE(TRIM(ROUND(IFERROR(CriteriTecnici!$M2888*1,IFERROR(NUMBERVALUE(CriteriTecnici!$M2888,".",","),IFERROR(NUMBERVALUE(CriteriTecnici!$M2888,",","."),0))),4)&amp;""),",",".")&amp;", "&amp;CHAR(34)&amp;"rawScore"&amp;CHAR(34)&amp;": "&amp;SUBSTITUTE(TRIM(ROUND(IFERROR(CriteriTecnici!$O2888*1,IFERROR(NUMBERVALUE(CriteriTecnici!$O2888,".",","),IFERROR(NUMBERVALUE(CriteriTecnici!$O2888,",","."),0))),4)&amp;""),",",".")&amp;CHAR(125)&amp;IF(TRUE,",",""))</f>
        <v/>
      </c>
    </row>
    <row r="3109">
      <c r="A3109" s="38">
        <f>IF(CriteriTecnici!$A2889="","","    "&amp;CHAR(123)&amp;CHAR(34)&amp;"bidderId"&amp;CHAR(34)&amp;": "&amp;CHAR(34)&amp;SUBSTITUTE(CriteriTecnici!$A2889,CHAR(34),"'")&amp;CHAR(34)&amp;", "&amp;CHAR(34)&amp;"lotId"&amp;CHAR(34)&amp;": "&amp;CHAR(34)&amp;SUBSTITUTE(CriteriTecnici!$C2889,CHAR(34),"'")&amp;CHAR(34)&amp;", "&amp;CHAR(34)&amp;"criterionId"&amp;CHAR(34)&amp;": "&amp;CHAR(34)&amp;SUBSTITUTE(CriteriTecnici!$D2889,CHAR(34),"'")&amp;CHAR(34)&amp;", "&amp;CHAR(34)&amp;"kind"&amp;CHAR(34)&amp;": "&amp;CHAR(34)&amp;SUBSTITUTE(CriteriTecnici!$F2889,CHAR(34),"'")&amp;CHAR(34)&amp;", "&amp;CHAR(34)&amp;"value"&amp;CHAR(34)&amp;": "&amp;SUBSTITUTE(TRIM(ROUND(IFERROR(CriteriTecnici!$N2889*1,IFERROR(NUMBERVALUE(CriteriTecnici!$N2889,".",","),IFERROR(NUMBERVALUE(CriteriTecnici!$N2889,",","."),0))),4)&amp;""),",",".")&amp;", "&amp;CHAR(34)&amp;"numerator"&amp;CHAR(34)&amp;": "&amp;SUBSTITUTE(TRIM(ROUND(IFERROR(CriteriTecnici!$K2889*1,IFERROR(NUMBERVALUE(CriteriTecnici!$K2889,".",","),IFERROR(NUMBERVALUE(CriteriTecnici!$K2889,",","."),0))),4)&amp;""),",",".")&amp;", "&amp;CHAR(34)&amp;"denominator"&amp;CHAR(34)&amp;": "&amp;SUBSTITUTE(TRIM(ROUND(IFERROR(CriteriTecnici!$L2889*1,IFERROR(NUMBERVALUE(CriteriTecnici!$L2889,".",","),IFERROR(NUMBERVALUE(CriteriTecnici!$L2889,",","."),0))),4)&amp;""),",",".")&amp;", "&amp;CHAR(34)&amp;"flag"&amp;CHAR(34)&amp;": "&amp;SUBSTITUTE(TRIM(ROUND(IFERROR(CriteriTecnici!$M2889*1,IFERROR(NUMBERVALUE(CriteriTecnici!$M2889,".",","),IFERROR(NUMBERVALUE(CriteriTecnici!$M2889,",","."),0))),4)&amp;""),",",".")&amp;", "&amp;CHAR(34)&amp;"rawScore"&amp;CHAR(34)&amp;": "&amp;SUBSTITUTE(TRIM(ROUND(IFERROR(CriteriTecnici!$O2889*1,IFERROR(NUMBERVALUE(CriteriTecnici!$O2889,".",","),IFERROR(NUMBERVALUE(CriteriTecnici!$O2889,",","."),0))),4)&amp;""),",",".")&amp;CHAR(125)&amp;IF(TRUE,",",""))</f>
        <v/>
      </c>
    </row>
    <row r="3110">
      <c r="A3110" s="38">
        <f>IF(CriteriTecnici!$A2890="","","    "&amp;CHAR(123)&amp;CHAR(34)&amp;"bidderId"&amp;CHAR(34)&amp;": "&amp;CHAR(34)&amp;SUBSTITUTE(CriteriTecnici!$A2890,CHAR(34),"'")&amp;CHAR(34)&amp;", "&amp;CHAR(34)&amp;"lotId"&amp;CHAR(34)&amp;": "&amp;CHAR(34)&amp;SUBSTITUTE(CriteriTecnici!$C2890,CHAR(34),"'")&amp;CHAR(34)&amp;", "&amp;CHAR(34)&amp;"criterionId"&amp;CHAR(34)&amp;": "&amp;CHAR(34)&amp;SUBSTITUTE(CriteriTecnici!$D2890,CHAR(34),"'")&amp;CHAR(34)&amp;", "&amp;CHAR(34)&amp;"kind"&amp;CHAR(34)&amp;": "&amp;CHAR(34)&amp;SUBSTITUTE(CriteriTecnici!$F2890,CHAR(34),"'")&amp;CHAR(34)&amp;", "&amp;CHAR(34)&amp;"value"&amp;CHAR(34)&amp;": "&amp;SUBSTITUTE(TRIM(ROUND(IFERROR(CriteriTecnici!$N2890*1,IFERROR(NUMBERVALUE(CriteriTecnici!$N2890,".",","),IFERROR(NUMBERVALUE(CriteriTecnici!$N2890,",","."),0))),4)&amp;""),",",".")&amp;", "&amp;CHAR(34)&amp;"numerator"&amp;CHAR(34)&amp;": "&amp;SUBSTITUTE(TRIM(ROUND(IFERROR(CriteriTecnici!$K2890*1,IFERROR(NUMBERVALUE(CriteriTecnici!$K2890,".",","),IFERROR(NUMBERVALUE(CriteriTecnici!$K2890,",","."),0))),4)&amp;""),",",".")&amp;", "&amp;CHAR(34)&amp;"denominator"&amp;CHAR(34)&amp;": "&amp;SUBSTITUTE(TRIM(ROUND(IFERROR(CriteriTecnici!$L2890*1,IFERROR(NUMBERVALUE(CriteriTecnici!$L2890,".",","),IFERROR(NUMBERVALUE(CriteriTecnici!$L2890,",","."),0))),4)&amp;""),",",".")&amp;", "&amp;CHAR(34)&amp;"flag"&amp;CHAR(34)&amp;": "&amp;SUBSTITUTE(TRIM(ROUND(IFERROR(CriteriTecnici!$M2890*1,IFERROR(NUMBERVALUE(CriteriTecnici!$M2890,".",","),IFERROR(NUMBERVALUE(CriteriTecnici!$M2890,",","."),0))),4)&amp;""),",",".")&amp;", "&amp;CHAR(34)&amp;"rawScore"&amp;CHAR(34)&amp;": "&amp;SUBSTITUTE(TRIM(ROUND(IFERROR(CriteriTecnici!$O2890*1,IFERROR(NUMBERVALUE(CriteriTecnici!$O2890,".",","),IFERROR(NUMBERVALUE(CriteriTecnici!$O2890,",","."),0))),4)&amp;""),",",".")&amp;CHAR(125)&amp;IF(TRUE,",",""))</f>
        <v/>
      </c>
    </row>
    <row r="3111">
      <c r="A3111" s="38">
        <f>IF(CriteriTecnici!$A2891="","","    "&amp;CHAR(123)&amp;CHAR(34)&amp;"bidderId"&amp;CHAR(34)&amp;": "&amp;CHAR(34)&amp;SUBSTITUTE(CriteriTecnici!$A2891,CHAR(34),"'")&amp;CHAR(34)&amp;", "&amp;CHAR(34)&amp;"lotId"&amp;CHAR(34)&amp;": "&amp;CHAR(34)&amp;SUBSTITUTE(CriteriTecnici!$C2891,CHAR(34),"'")&amp;CHAR(34)&amp;", "&amp;CHAR(34)&amp;"criterionId"&amp;CHAR(34)&amp;": "&amp;CHAR(34)&amp;SUBSTITUTE(CriteriTecnici!$D2891,CHAR(34),"'")&amp;CHAR(34)&amp;", "&amp;CHAR(34)&amp;"kind"&amp;CHAR(34)&amp;": "&amp;CHAR(34)&amp;SUBSTITUTE(CriteriTecnici!$F2891,CHAR(34),"'")&amp;CHAR(34)&amp;", "&amp;CHAR(34)&amp;"value"&amp;CHAR(34)&amp;": "&amp;SUBSTITUTE(TRIM(ROUND(IFERROR(CriteriTecnici!$N2891*1,IFERROR(NUMBERVALUE(CriteriTecnici!$N2891,".",","),IFERROR(NUMBERVALUE(CriteriTecnici!$N2891,",","."),0))),4)&amp;""),",",".")&amp;", "&amp;CHAR(34)&amp;"numerator"&amp;CHAR(34)&amp;": "&amp;SUBSTITUTE(TRIM(ROUND(IFERROR(CriteriTecnici!$K2891*1,IFERROR(NUMBERVALUE(CriteriTecnici!$K2891,".",","),IFERROR(NUMBERVALUE(CriteriTecnici!$K2891,",","."),0))),4)&amp;""),",",".")&amp;", "&amp;CHAR(34)&amp;"denominator"&amp;CHAR(34)&amp;": "&amp;SUBSTITUTE(TRIM(ROUND(IFERROR(CriteriTecnici!$L2891*1,IFERROR(NUMBERVALUE(CriteriTecnici!$L2891,".",","),IFERROR(NUMBERVALUE(CriteriTecnici!$L2891,",","."),0))),4)&amp;""),",",".")&amp;", "&amp;CHAR(34)&amp;"flag"&amp;CHAR(34)&amp;": "&amp;SUBSTITUTE(TRIM(ROUND(IFERROR(CriteriTecnici!$M2891*1,IFERROR(NUMBERVALUE(CriteriTecnici!$M2891,".",","),IFERROR(NUMBERVALUE(CriteriTecnici!$M2891,",","."),0))),4)&amp;""),",",".")&amp;", "&amp;CHAR(34)&amp;"rawScore"&amp;CHAR(34)&amp;": "&amp;SUBSTITUTE(TRIM(ROUND(IFERROR(CriteriTecnici!$O2891*1,IFERROR(NUMBERVALUE(CriteriTecnici!$O2891,".",","),IFERROR(NUMBERVALUE(CriteriTecnici!$O2891,",","."),0))),4)&amp;""),",",".")&amp;CHAR(125)&amp;IF(TRUE,",",""))</f>
        <v/>
      </c>
    </row>
    <row r="3112">
      <c r="A3112" s="38">
        <f>IF(CriteriTecnici!$A2892="","","    "&amp;CHAR(123)&amp;CHAR(34)&amp;"bidderId"&amp;CHAR(34)&amp;": "&amp;CHAR(34)&amp;SUBSTITUTE(CriteriTecnici!$A2892,CHAR(34),"'")&amp;CHAR(34)&amp;", "&amp;CHAR(34)&amp;"lotId"&amp;CHAR(34)&amp;": "&amp;CHAR(34)&amp;SUBSTITUTE(CriteriTecnici!$C2892,CHAR(34),"'")&amp;CHAR(34)&amp;", "&amp;CHAR(34)&amp;"criterionId"&amp;CHAR(34)&amp;": "&amp;CHAR(34)&amp;SUBSTITUTE(CriteriTecnici!$D2892,CHAR(34),"'")&amp;CHAR(34)&amp;", "&amp;CHAR(34)&amp;"kind"&amp;CHAR(34)&amp;": "&amp;CHAR(34)&amp;SUBSTITUTE(CriteriTecnici!$F2892,CHAR(34),"'")&amp;CHAR(34)&amp;", "&amp;CHAR(34)&amp;"value"&amp;CHAR(34)&amp;": "&amp;SUBSTITUTE(TRIM(ROUND(IFERROR(CriteriTecnici!$N2892*1,IFERROR(NUMBERVALUE(CriteriTecnici!$N2892,".",","),IFERROR(NUMBERVALUE(CriteriTecnici!$N2892,",","."),0))),4)&amp;""),",",".")&amp;", "&amp;CHAR(34)&amp;"numerator"&amp;CHAR(34)&amp;": "&amp;SUBSTITUTE(TRIM(ROUND(IFERROR(CriteriTecnici!$K2892*1,IFERROR(NUMBERVALUE(CriteriTecnici!$K2892,".",","),IFERROR(NUMBERVALUE(CriteriTecnici!$K2892,",","."),0))),4)&amp;""),",",".")&amp;", "&amp;CHAR(34)&amp;"denominator"&amp;CHAR(34)&amp;": "&amp;SUBSTITUTE(TRIM(ROUND(IFERROR(CriteriTecnici!$L2892*1,IFERROR(NUMBERVALUE(CriteriTecnici!$L2892,".",","),IFERROR(NUMBERVALUE(CriteriTecnici!$L2892,",","."),0))),4)&amp;""),",",".")&amp;", "&amp;CHAR(34)&amp;"flag"&amp;CHAR(34)&amp;": "&amp;SUBSTITUTE(TRIM(ROUND(IFERROR(CriteriTecnici!$M2892*1,IFERROR(NUMBERVALUE(CriteriTecnici!$M2892,".",","),IFERROR(NUMBERVALUE(CriteriTecnici!$M2892,",","."),0))),4)&amp;""),",",".")&amp;", "&amp;CHAR(34)&amp;"rawScore"&amp;CHAR(34)&amp;": "&amp;SUBSTITUTE(TRIM(ROUND(IFERROR(CriteriTecnici!$O2892*1,IFERROR(NUMBERVALUE(CriteriTecnici!$O2892,".",","),IFERROR(NUMBERVALUE(CriteriTecnici!$O2892,",","."),0))),4)&amp;""),",",".")&amp;CHAR(125)&amp;IF(TRUE,",",""))</f>
        <v/>
      </c>
    </row>
    <row r="3113">
      <c r="A3113" s="38">
        <f>IF(CriteriTecnici!$A2893="","","    "&amp;CHAR(123)&amp;CHAR(34)&amp;"bidderId"&amp;CHAR(34)&amp;": "&amp;CHAR(34)&amp;SUBSTITUTE(CriteriTecnici!$A2893,CHAR(34),"'")&amp;CHAR(34)&amp;", "&amp;CHAR(34)&amp;"lotId"&amp;CHAR(34)&amp;": "&amp;CHAR(34)&amp;SUBSTITUTE(CriteriTecnici!$C2893,CHAR(34),"'")&amp;CHAR(34)&amp;", "&amp;CHAR(34)&amp;"criterionId"&amp;CHAR(34)&amp;": "&amp;CHAR(34)&amp;SUBSTITUTE(CriteriTecnici!$D2893,CHAR(34),"'")&amp;CHAR(34)&amp;", "&amp;CHAR(34)&amp;"kind"&amp;CHAR(34)&amp;": "&amp;CHAR(34)&amp;SUBSTITUTE(CriteriTecnici!$F2893,CHAR(34),"'")&amp;CHAR(34)&amp;", "&amp;CHAR(34)&amp;"value"&amp;CHAR(34)&amp;": "&amp;SUBSTITUTE(TRIM(ROUND(IFERROR(CriteriTecnici!$N2893*1,IFERROR(NUMBERVALUE(CriteriTecnici!$N2893,".",","),IFERROR(NUMBERVALUE(CriteriTecnici!$N2893,",","."),0))),4)&amp;""),",",".")&amp;", "&amp;CHAR(34)&amp;"numerator"&amp;CHAR(34)&amp;": "&amp;SUBSTITUTE(TRIM(ROUND(IFERROR(CriteriTecnici!$K2893*1,IFERROR(NUMBERVALUE(CriteriTecnici!$K2893,".",","),IFERROR(NUMBERVALUE(CriteriTecnici!$K2893,",","."),0))),4)&amp;""),",",".")&amp;", "&amp;CHAR(34)&amp;"denominator"&amp;CHAR(34)&amp;": "&amp;SUBSTITUTE(TRIM(ROUND(IFERROR(CriteriTecnici!$L2893*1,IFERROR(NUMBERVALUE(CriteriTecnici!$L2893,".",","),IFERROR(NUMBERVALUE(CriteriTecnici!$L2893,",","."),0))),4)&amp;""),",",".")&amp;", "&amp;CHAR(34)&amp;"flag"&amp;CHAR(34)&amp;": "&amp;SUBSTITUTE(TRIM(ROUND(IFERROR(CriteriTecnici!$M2893*1,IFERROR(NUMBERVALUE(CriteriTecnici!$M2893,".",","),IFERROR(NUMBERVALUE(CriteriTecnici!$M2893,",","."),0))),4)&amp;""),",",".")&amp;", "&amp;CHAR(34)&amp;"rawScore"&amp;CHAR(34)&amp;": "&amp;SUBSTITUTE(TRIM(ROUND(IFERROR(CriteriTecnici!$O2893*1,IFERROR(NUMBERVALUE(CriteriTecnici!$O2893,".",","),IFERROR(NUMBERVALUE(CriteriTecnici!$O2893,",","."),0))),4)&amp;""),",",".")&amp;CHAR(125)&amp;IF(TRUE,",",""))</f>
        <v/>
      </c>
    </row>
    <row r="3114">
      <c r="A3114" s="38">
        <f>IF(CriteriTecnici!$A2894="","","    "&amp;CHAR(123)&amp;CHAR(34)&amp;"bidderId"&amp;CHAR(34)&amp;": "&amp;CHAR(34)&amp;SUBSTITUTE(CriteriTecnici!$A2894,CHAR(34),"'")&amp;CHAR(34)&amp;", "&amp;CHAR(34)&amp;"lotId"&amp;CHAR(34)&amp;": "&amp;CHAR(34)&amp;SUBSTITUTE(CriteriTecnici!$C2894,CHAR(34),"'")&amp;CHAR(34)&amp;", "&amp;CHAR(34)&amp;"criterionId"&amp;CHAR(34)&amp;": "&amp;CHAR(34)&amp;SUBSTITUTE(CriteriTecnici!$D2894,CHAR(34),"'")&amp;CHAR(34)&amp;", "&amp;CHAR(34)&amp;"kind"&amp;CHAR(34)&amp;": "&amp;CHAR(34)&amp;SUBSTITUTE(CriteriTecnici!$F2894,CHAR(34),"'")&amp;CHAR(34)&amp;", "&amp;CHAR(34)&amp;"value"&amp;CHAR(34)&amp;": "&amp;SUBSTITUTE(TRIM(ROUND(IFERROR(CriteriTecnici!$N2894*1,IFERROR(NUMBERVALUE(CriteriTecnici!$N2894,".",","),IFERROR(NUMBERVALUE(CriteriTecnici!$N2894,",","."),0))),4)&amp;""),",",".")&amp;", "&amp;CHAR(34)&amp;"numerator"&amp;CHAR(34)&amp;": "&amp;SUBSTITUTE(TRIM(ROUND(IFERROR(CriteriTecnici!$K2894*1,IFERROR(NUMBERVALUE(CriteriTecnici!$K2894,".",","),IFERROR(NUMBERVALUE(CriteriTecnici!$K2894,",","."),0))),4)&amp;""),",",".")&amp;", "&amp;CHAR(34)&amp;"denominator"&amp;CHAR(34)&amp;": "&amp;SUBSTITUTE(TRIM(ROUND(IFERROR(CriteriTecnici!$L2894*1,IFERROR(NUMBERVALUE(CriteriTecnici!$L2894,".",","),IFERROR(NUMBERVALUE(CriteriTecnici!$L2894,",","."),0))),4)&amp;""),",",".")&amp;", "&amp;CHAR(34)&amp;"flag"&amp;CHAR(34)&amp;": "&amp;SUBSTITUTE(TRIM(ROUND(IFERROR(CriteriTecnici!$M2894*1,IFERROR(NUMBERVALUE(CriteriTecnici!$M2894,".",","),IFERROR(NUMBERVALUE(CriteriTecnici!$M2894,",","."),0))),4)&amp;""),",",".")&amp;", "&amp;CHAR(34)&amp;"rawScore"&amp;CHAR(34)&amp;": "&amp;SUBSTITUTE(TRIM(ROUND(IFERROR(CriteriTecnici!$O2894*1,IFERROR(NUMBERVALUE(CriteriTecnici!$O2894,".",","),IFERROR(NUMBERVALUE(CriteriTecnici!$O2894,",","."),0))),4)&amp;""),",",".")&amp;CHAR(125)&amp;IF(TRUE,",",""))</f>
        <v/>
      </c>
    </row>
    <row r="3115">
      <c r="A3115" s="38">
        <f>IF(CriteriTecnici!$A2895="","","    "&amp;CHAR(123)&amp;CHAR(34)&amp;"bidderId"&amp;CHAR(34)&amp;": "&amp;CHAR(34)&amp;SUBSTITUTE(CriteriTecnici!$A2895,CHAR(34),"'")&amp;CHAR(34)&amp;", "&amp;CHAR(34)&amp;"lotId"&amp;CHAR(34)&amp;": "&amp;CHAR(34)&amp;SUBSTITUTE(CriteriTecnici!$C2895,CHAR(34),"'")&amp;CHAR(34)&amp;", "&amp;CHAR(34)&amp;"criterionId"&amp;CHAR(34)&amp;": "&amp;CHAR(34)&amp;SUBSTITUTE(CriteriTecnici!$D2895,CHAR(34),"'")&amp;CHAR(34)&amp;", "&amp;CHAR(34)&amp;"kind"&amp;CHAR(34)&amp;": "&amp;CHAR(34)&amp;SUBSTITUTE(CriteriTecnici!$F2895,CHAR(34),"'")&amp;CHAR(34)&amp;", "&amp;CHAR(34)&amp;"value"&amp;CHAR(34)&amp;": "&amp;SUBSTITUTE(TRIM(ROUND(IFERROR(CriteriTecnici!$N2895*1,IFERROR(NUMBERVALUE(CriteriTecnici!$N2895,".",","),IFERROR(NUMBERVALUE(CriteriTecnici!$N2895,",","."),0))),4)&amp;""),",",".")&amp;", "&amp;CHAR(34)&amp;"numerator"&amp;CHAR(34)&amp;": "&amp;SUBSTITUTE(TRIM(ROUND(IFERROR(CriteriTecnici!$K2895*1,IFERROR(NUMBERVALUE(CriteriTecnici!$K2895,".",","),IFERROR(NUMBERVALUE(CriteriTecnici!$K2895,",","."),0))),4)&amp;""),",",".")&amp;", "&amp;CHAR(34)&amp;"denominator"&amp;CHAR(34)&amp;": "&amp;SUBSTITUTE(TRIM(ROUND(IFERROR(CriteriTecnici!$L2895*1,IFERROR(NUMBERVALUE(CriteriTecnici!$L2895,".",","),IFERROR(NUMBERVALUE(CriteriTecnici!$L2895,",","."),0))),4)&amp;""),",",".")&amp;", "&amp;CHAR(34)&amp;"flag"&amp;CHAR(34)&amp;": "&amp;SUBSTITUTE(TRIM(ROUND(IFERROR(CriteriTecnici!$M2895*1,IFERROR(NUMBERVALUE(CriteriTecnici!$M2895,".",","),IFERROR(NUMBERVALUE(CriteriTecnici!$M2895,",","."),0))),4)&amp;""),",",".")&amp;", "&amp;CHAR(34)&amp;"rawScore"&amp;CHAR(34)&amp;": "&amp;SUBSTITUTE(TRIM(ROUND(IFERROR(CriteriTecnici!$O2895*1,IFERROR(NUMBERVALUE(CriteriTecnici!$O2895,".",","),IFERROR(NUMBERVALUE(CriteriTecnici!$O2895,",","."),0))),4)&amp;""),",",".")&amp;CHAR(125)&amp;IF(TRUE,",",""))</f>
        <v/>
      </c>
    </row>
    <row r="3116">
      <c r="A3116" s="38">
        <f>IF(CriteriTecnici!$A2896="","","    "&amp;CHAR(123)&amp;CHAR(34)&amp;"bidderId"&amp;CHAR(34)&amp;": "&amp;CHAR(34)&amp;SUBSTITUTE(CriteriTecnici!$A2896,CHAR(34),"'")&amp;CHAR(34)&amp;", "&amp;CHAR(34)&amp;"lotId"&amp;CHAR(34)&amp;": "&amp;CHAR(34)&amp;SUBSTITUTE(CriteriTecnici!$C2896,CHAR(34),"'")&amp;CHAR(34)&amp;", "&amp;CHAR(34)&amp;"criterionId"&amp;CHAR(34)&amp;": "&amp;CHAR(34)&amp;SUBSTITUTE(CriteriTecnici!$D2896,CHAR(34),"'")&amp;CHAR(34)&amp;", "&amp;CHAR(34)&amp;"kind"&amp;CHAR(34)&amp;": "&amp;CHAR(34)&amp;SUBSTITUTE(CriteriTecnici!$F2896,CHAR(34),"'")&amp;CHAR(34)&amp;", "&amp;CHAR(34)&amp;"value"&amp;CHAR(34)&amp;": "&amp;SUBSTITUTE(TRIM(ROUND(IFERROR(CriteriTecnici!$N2896*1,IFERROR(NUMBERVALUE(CriteriTecnici!$N2896,".",","),IFERROR(NUMBERVALUE(CriteriTecnici!$N2896,",","."),0))),4)&amp;""),",",".")&amp;", "&amp;CHAR(34)&amp;"numerator"&amp;CHAR(34)&amp;": "&amp;SUBSTITUTE(TRIM(ROUND(IFERROR(CriteriTecnici!$K2896*1,IFERROR(NUMBERVALUE(CriteriTecnici!$K2896,".",","),IFERROR(NUMBERVALUE(CriteriTecnici!$K2896,",","."),0))),4)&amp;""),",",".")&amp;", "&amp;CHAR(34)&amp;"denominator"&amp;CHAR(34)&amp;": "&amp;SUBSTITUTE(TRIM(ROUND(IFERROR(CriteriTecnici!$L2896*1,IFERROR(NUMBERVALUE(CriteriTecnici!$L2896,".",","),IFERROR(NUMBERVALUE(CriteriTecnici!$L2896,",","."),0))),4)&amp;""),",",".")&amp;", "&amp;CHAR(34)&amp;"flag"&amp;CHAR(34)&amp;": "&amp;SUBSTITUTE(TRIM(ROUND(IFERROR(CriteriTecnici!$M2896*1,IFERROR(NUMBERVALUE(CriteriTecnici!$M2896,".",","),IFERROR(NUMBERVALUE(CriteriTecnici!$M2896,",","."),0))),4)&amp;""),",",".")&amp;", "&amp;CHAR(34)&amp;"rawScore"&amp;CHAR(34)&amp;": "&amp;SUBSTITUTE(TRIM(ROUND(IFERROR(CriteriTecnici!$O2896*1,IFERROR(NUMBERVALUE(CriteriTecnici!$O2896,".",","),IFERROR(NUMBERVALUE(CriteriTecnici!$O2896,",","."),0))),4)&amp;""),",",".")&amp;CHAR(125)&amp;IF(TRUE,",",""))</f>
        <v/>
      </c>
    </row>
    <row r="3117">
      <c r="A3117" s="38">
        <f>IF(CriteriTecnici!$A2897="","","    "&amp;CHAR(123)&amp;CHAR(34)&amp;"bidderId"&amp;CHAR(34)&amp;": "&amp;CHAR(34)&amp;SUBSTITUTE(CriteriTecnici!$A2897,CHAR(34),"'")&amp;CHAR(34)&amp;", "&amp;CHAR(34)&amp;"lotId"&amp;CHAR(34)&amp;": "&amp;CHAR(34)&amp;SUBSTITUTE(CriteriTecnici!$C2897,CHAR(34),"'")&amp;CHAR(34)&amp;", "&amp;CHAR(34)&amp;"criterionId"&amp;CHAR(34)&amp;": "&amp;CHAR(34)&amp;SUBSTITUTE(CriteriTecnici!$D2897,CHAR(34),"'")&amp;CHAR(34)&amp;", "&amp;CHAR(34)&amp;"kind"&amp;CHAR(34)&amp;": "&amp;CHAR(34)&amp;SUBSTITUTE(CriteriTecnici!$F2897,CHAR(34),"'")&amp;CHAR(34)&amp;", "&amp;CHAR(34)&amp;"value"&amp;CHAR(34)&amp;": "&amp;SUBSTITUTE(TRIM(ROUND(IFERROR(CriteriTecnici!$N2897*1,IFERROR(NUMBERVALUE(CriteriTecnici!$N2897,".",","),IFERROR(NUMBERVALUE(CriteriTecnici!$N2897,",","."),0))),4)&amp;""),",",".")&amp;", "&amp;CHAR(34)&amp;"numerator"&amp;CHAR(34)&amp;": "&amp;SUBSTITUTE(TRIM(ROUND(IFERROR(CriteriTecnici!$K2897*1,IFERROR(NUMBERVALUE(CriteriTecnici!$K2897,".",","),IFERROR(NUMBERVALUE(CriteriTecnici!$K2897,",","."),0))),4)&amp;""),",",".")&amp;", "&amp;CHAR(34)&amp;"denominator"&amp;CHAR(34)&amp;": "&amp;SUBSTITUTE(TRIM(ROUND(IFERROR(CriteriTecnici!$L2897*1,IFERROR(NUMBERVALUE(CriteriTecnici!$L2897,".",","),IFERROR(NUMBERVALUE(CriteriTecnici!$L2897,",","."),0))),4)&amp;""),",",".")&amp;", "&amp;CHAR(34)&amp;"flag"&amp;CHAR(34)&amp;": "&amp;SUBSTITUTE(TRIM(ROUND(IFERROR(CriteriTecnici!$M2897*1,IFERROR(NUMBERVALUE(CriteriTecnici!$M2897,".",","),IFERROR(NUMBERVALUE(CriteriTecnici!$M2897,",","."),0))),4)&amp;""),",",".")&amp;", "&amp;CHAR(34)&amp;"rawScore"&amp;CHAR(34)&amp;": "&amp;SUBSTITUTE(TRIM(ROUND(IFERROR(CriteriTecnici!$O2897*1,IFERROR(NUMBERVALUE(CriteriTecnici!$O2897,".",","),IFERROR(NUMBERVALUE(CriteriTecnici!$O2897,",","."),0))),4)&amp;""),",",".")&amp;CHAR(125)&amp;IF(TRUE,",",""))</f>
        <v/>
      </c>
    </row>
    <row r="3118">
      <c r="A3118" s="38">
        <f>IF(CriteriTecnici!$A2898="","","    "&amp;CHAR(123)&amp;CHAR(34)&amp;"bidderId"&amp;CHAR(34)&amp;": "&amp;CHAR(34)&amp;SUBSTITUTE(CriteriTecnici!$A2898,CHAR(34),"'")&amp;CHAR(34)&amp;", "&amp;CHAR(34)&amp;"lotId"&amp;CHAR(34)&amp;": "&amp;CHAR(34)&amp;SUBSTITUTE(CriteriTecnici!$C2898,CHAR(34),"'")&amp;CHAR(34)&amp;", "&amp;CHAR(34)&amp;"criterionId"&amp;CHAR(34)&amp;": "&amp;CHAR(34)&amp;SUBSTITUTE(CriteriTecnici!$D2898,CHAR(34),"'")&amp;CHAR(34)&amp;", "&amp;CHAR(34)&amp;"kind"&amp;CHAR(34)&amp;": "&amp;CHAR(34)&amp;SUBSTITUTE(CriteriTecnici!$F2898,CHAR(34),"'")&amp;CHAR(34)&amp;", "&amp;CHAR(34)&amp;"value"&amp;CHAR(34)&amp;": "&amp;SUBSTITUTE(TRIM(ROUND(IFERROR(CriteriTecnici!$N2898*1,IFERROR(NUMBERVALUE(CriteriTecnici!$N2898,".",","),IFERROR(NUMBERVALUE(CriteriTecnici!$N2898,",","."),0))),4)&amp;""),",",".")&amp;", "&amp;CHAR(34)&amp;"numerator"&amp;CHAR(34)&amp;": "&amp;SUBSTITUTE(TRIM(ROUND(IFERROR(CriteriTecnici!$K2898*1,IFERROR(NUMBERVALUE(CriteriTecnici!$K2898,".",","),IFERROR(NUMBERVALUE(CriteriTecnici!$K2898,",","."),0))),4)&amp;""),",",".")&amp;", "&amp;CHAR(34)&amp;"denominator"&amp;CHAR(34)&amp;": "&amp;SUBSTITUTE(TRIM(ROUND(IFERROR(CriteriTecnici!$L2898*1,IFERROR(NUMBERVALUE(CriteriTecnici!$L2898,".",","),IFERROR(NUMBERVALUE(CriteriTecnici!$L2898,",","."),0))),4)&amp;""),",",".")&amp;", "&amp;CHAR(34)&amp;"flag"&amp;CHAR(34)&amp;": "&amp;SUBSTITUTE(TRIM(ROUND(IFERROR(CriteriTecnici!$M2898*1,IFERROR(NUMBERVALUE(CriteriTecnici!$M2898,".",","),IFERROR(NUMBERVALUE(CriteriTecnici!$M2898,",","."),0))),4)&amp;""),",",".")&amp;", "&amp;CHAR(34)&amp;"rawScore"&amp;CHAR(34)&amp;": "&amp;SUBSTITUTE(TRIM(ROUND(IFERROR(CriteriTecnici!$O2898*1,IFERROR(NUMBERVALUE(CriteriTecnici!$O2898,".",","),IFERROR(NUMBERVALUE(CriteriTecnici!$O2898,",","."),0))),4)&amp;""),",",".")&amp;CHAR(125)&amp;IF(TRUE,",",""))</f>
        <v/>
      </c>
    </row>
    <row r="3119">
      <c r="A3119" s="38">
        <f>IF(CriteriTecnici!$A2899="","","    "&amp;CHAR(123)&amp;CHAR(34)&amp;"bidderId"&amp;CHAR(34)&amp;": "&amp;CHAR(34)&amp;SUBSTITUTE(CriteriTecnici!$A2899,CHAR(34),"'")&amp;CHAR(34)&amp;", "&amp;CHAR(34)&amp;"lotId"&amp;CHAR(34)&amp;": "&amp;CHAR(34)&amp;SUBSTITUTE(CriteriTecnici!$C2899,CHAR(34),"'")&amp;CHAR(34)&amp;", "&amp;CHAR(34)&amp;"criterionId"&amp;CHAR(34)&amp;": "&amp;CHAR(34)&amp;SUBSTITUTE(CriteriTecnici!$D2899,CHAR(34),"'")&amp;CHAR(34)&amp;", "&amp;CHAR(34)&amp;"kind"&amp;CHAR(34)&amp;": "&amp;CHAR(34)&amp;SUBSTITUTE(CriteriTecnici!$F2899,CHAR(34),"'")&amp;CHAR(34)&amp;", "&amp;CHAR(34)&amp;"value"&amp;CHAR(34)&amp;": "&amp;SUBSTITUTE(TRIM(ROUND(IFERROR(CriteriTecnici!$N2899*1,IFERROR(NUMBERVALUE(CriteriTecnici!$N2899,".",","),IFERROR(NUMBERVALUE(CriteriTecnici!$N2899,",","."),0))),4)&amp;""),",",".")&amp;", "&amp;CHAR(34)&amp;"numerator"&amp;CHAR(34)&amp;": "&amp;SUBSTITUTE(TRIM(ROUND(IFERROR(CriteriTecnici!$K2899*1,IFERROR(NUMBERVALUE(CriteriTecnici!$K2899,".",","),IFERROR(NUMBERVALUE(CriteriTecnici!$K2899,",","."),0))),4)&amp;""),",",".")&amp;", "&amp;CHAR(34)&amp;"denominator"&amp;CHAR(34)&amp;": "&amp;SUBSTITUTE(TRIM(ROUND(IFERROR(CriteriTecnici!$L2899*1,IFERROR(NUMBERVALUE(CriteriTecnici!$L2899,".",","),IFERROR(NUMBERVALUE(CriteriTecnici!$L2899,",","."),0))),4)&amp;""),",",".")&amp;", "&amp;CHAR(34)&amp;"flag"&amp;CHAR(34)&amp;": "&amp;SUBSTITUTE(TRIM(ROUND(IFERROR(CriteriTecnici!$M2899*1,IFERROR(NUMBERVALUE(CriteriTecnici!$M2899,".",","),IFERROR(NUMBERVALUE(CriteriTecnici!$M2899,",","."),0))),4)&amp;""),",",".")&amp;", "&amp;CHAR(34)&amp;"rawScore"&amp;CHAR(34)&amp;": "&amp;SUBSTITUTE(TRIM(ROUND(IFERROR(CriteriTecnici!$O2899*1,IFERROR(NUMBERVALUE(CriteriTecnici!$O2899,".",","),IFERROR(NUMBERVALUE(CriteriTecnici!$O2899,",","."),0))),4)&amp;""),",",".")&amp;CHAR(125)&amp;IF(TRUE,",",""))</f>
        <v/>
      </c>
    </row>
    <row r="3120">
      <c r="A3120" s="38">
        <f>IF(CriteriTecnici!$A2900="","","    "&amp;CHAR(123)&amp;CHAR(34)&amp;"bidderId"&amp;CHAR(34)&amp;": "&amp;CHAR(34)&amp;SUBSTITUTE(CriteriTecnici!$A2900,CHAR(34),"'")&amp;CHAR(34)&amp;", "&amp;CHAR(34)&amp;"lotId"&amp;CHAR(34)&amp;": "&amp;CHAR(34)&amp;SUBSTITUTE(CriteriTecnici!$C2900,CHAR(34),"'")&amp;CHAR(34)&amp;", "&amp;CHAR(34)&amp;"criterionId"&amp;CHAR(34)&amp;": "&amp;CHAR(34)&amp;SUBSTITUTE(CriteriTecnici!$D2900,CHAR(34),"'")&amp;CHAR(34)&amp;", "&amp;CHAR(34)&amp;"kind"&amp;CHAR(34)&amp;": "&amp;CHAR(34)&amp;SUBSTITUTE(CriteriTecnici!$F2900,CHAR(34),"'")&amp;CHAR(34)&amp;", "&amp;CHAR(34)&amp;"value"&amp;CHAR(34)&amp;": "&amp;SUBSTITUTE(TRIM(ROUND(IFERROR(CriteriTecnici!$N2900*1,IFERROR(NUMBERVALUE(CriteriTecnici!$N2900,".",","),IFERROR(NUMBERVALUE(CriteriTecnici!$N2900,",","."),0))),4)&amp;""),",",".")&amp;", "&amp;CHAR(34)&amp;"numerator"&amp;CHAR(34)&amp;": "&amp;SUBSTITUTE(TRIM(ROUND(IFERROR(CriteriTecnici!$K2900*1,IFERROR(NUMBERVALUE(CriteriTecnici!$K2900,".",","),IFERROR(NUMBERVALUE(CriteriTecnici!$K2900,",","."),0))),4)&amp;""),",",".")&amp;", "&amp;CHAR(34)&amp;"denominator"&amp;CHAR(34)&amp;": "&amp;SUBSTITUTE(TRIM(ROUND(IFERROR(CriteriTecnici!$L2900*1,IFERROR(NUMBERVALUE(CriteriTecnici!$L2900,".",","),IFERROR(NUMBERVALUE(CriteriTecnici!$L2900,",","."),0))),4)&amp;""),",",".")&amp;", "&amp;CHAR(34)&amp;"flag"&amp;CHAR(34)&amp;": "&amp;SUBSTITUTE(TRIM(ROUND(IFERROR(CriteriTecnici!$M2900*1,IFERROR(NUMBERVALUE(CriteriTecnici!$M2900,".",","),IFERROR(NUMBERVALUE(CriteriTecnici!$M2900,",","."),0))),4)&amp;""),",",".")&amp;", "&amp;CHAR(34)&amp;"rawScore"&amp;CHAR(34)&amp;": "&amp;SUBSTITUTE(TRIM(ROUND(IFERROR(CriteriTecnici!$O2900*1,IFERROR(NUMBERVALUE(CriteriTecnici!$O2900,".",","),IFERROR(NUMBERVALUE(CriteriTecnici!$O2900,",","."),0))),4)&amp;""),",",".")&amp;CHAR(125)&amp;IF(TRUE,",",""))</f>
        <v/>
      </c>
    </row>
    <row r="3121">
      <c r="A3121" s="38">
        <f>IF(CriteriTecnici!$A2901="","","    "&amp;CHAR(123)&amp;CHAR(34)&amp;"bidderId"&amp;CHAR(34)&amp;": "&amp;CHAR(34)&amp;SUBSTITUTE(CriteriTecnici!$A2901,CHAR(34),"'")&amp;CHAR(34)&amp;", "&amp;CHAR(34)&amp;"lotId"&amp;CHAR(34)&amp;": "&amp;CHAR(34)&amp;SUBSTITUTE(CriteriTecnici!$C2901,CHAR(34),"'")&amp;CHAR(34)&amp;", "&amp;CHAR(34)&amp;"criterionId"&amp;CHAR(34)&amp;": "&amp;CHAR(34)&amp;SUBSTITUTE(CriteriTecnici!$D2901,CHAR(34),"'")&amp;CHAR(34)&amp;", "&amp;CHAR(34)&amp;"kind"&amp;CHAR(34)&amp;": "&amp;CHAR(34)&amp;SUBSTITUTE(CriteriTecnici!$F2901,CHAR(34),"'")&amp;CHAR(34)&amp;", "&amp;CHAR(34)&amp;"value"&amp;CHAR(34)&amp;": "&amp;SUBSTITUTE(TRIM(ROUND(IFERROR(CriteriTecnici!$N2901*1,IFERROR(NUMBERVALUE(CriteriTecnici!$N2901,".",","),IFERROR(NUMBERVALUE(CriteriTecnici!$N2901,",","."),0))),4)&amp;""),",",".")&amp;", "&amp;CHAR(34)&amp;"numerator"&amp;CHAR(34)&amp;": "&amp;SUBSTITUTE(TRIM(ROUND(IFERROR(CriteriTecnici!$K2901*1,IFERROR(NUMBERVALUE(CriteriTecnici!$K2901,".",","),IFERROR(NUMBERVALUE(CriteriTecnici!$K2901,",","."),0))),4)&amp;""),",",".")&amp;", "&amp;CHAR(34)&amp;"denominator"&amp;CHAR(34)&amp;": "&amp;SUBSTITUTE(TRIM(ROUND(IFERROR(CriteriTecnici!$L2901*1,IFERROR(NUMBERVALUE(CriteriTecnici!$L2901,".",","),IFERROR(NUMBERVALUE(CriteriTecnici!$L2901,",","."),0))),4)&amp;""),",",".")&amp;", "&amp;CHAR(34)&amp;"flag"&amp;CHAR(34)&amp;": "&amp;SUBSTITUTE(TRIM(ROUND(IFERROR(CriteriTecnici!$M2901*1,IFERROR(NUMBERVALUE(CriteriTecnici!$M2901,".",","),IFERROR(NUMBERVALUE(CriteriTecnici!$M2901,",","."),0))),4)&amp;""),",",".")&amp;", "&amp;CHAR(34)&amp;"rawScore"&amp;CHAR(34)&amp;": "&amp;SUBSTITUTE(TRIM(ROUND(IFERROR(CriteriTecnici!$O2901*1,IFERROR(NUMBERVALUE(CriteriTecnici!$O2901,".",","),IFERROR(NUMBERVALUE(CriteriTecnici!$O2901,",","."),0))),4)&amp;""),",",".")&amp;CHAR(125)&amp;IF(TRUE,",",""))</f>
        <v/>
      </c>
    </row>
    <row r="3122">
      <c r="A3122" s="38">
        <f>IF(CriteriTecnici!$A2902="","","    "&amp;CHAR(123)&amp;CHAR(34)&amp;"bidderId"&amp;CHAR(34)&amp;": "&amp;CHAR(34)&amp;SUBSTITUTE(CriteriTecnici!$A2902,CHAR(34),"'")&amp;CHAR(34)&amp;", "&amp;CHAR(34)&amp;"lotId"&amp;CHAR(34)&amp;": "&amp;CHAR(34)&amp;SUBSTITUTE(CriteriTecnici!$C2902,CHAR(34),"'")&amp;CHAR(34)&amp;", "&amp;CHAR(34)&amp;"criterionId"&amp;CHAR(34)&amp;": "&amp;CHAR(34)&amp;SUBSTITUTE(CriteriTecnici!$D2902,CHAR(34),"'")&amp;CHAR(34)&amp;", "&amp;CHAR(34)&amp;"kind"&amp;CHAR(34)&amp;": "&amp;CHAR(34)&amp;SUBSTITUTE(CriteriTecnici!$F2902,CHAR(34),"'")&amp;CHAR(34)&amp;", "&amp;CHAR(34)&amp;"value"&amp;CHAR(34)&amp;": "&amp;SUBSTITUTE(TRIM(ROUND(IFERROR(CriteriTecnici!$N2902*1,IFERROR(NUMBERVALUE(CriteriTecnici!$N2902,".",","),IFERROR(NUMBERVALUE(CriteriTecnici!$N2902,",","."),0))),4)&amp;""),",",".")&amp;", "&amp;CHAR(34)&amp;"numerator"&amp;CHAR(34)&amp;": "&amp;SUBSTITUTE(TRIM(ROUND(IFERROR(CriteriTecnici!$K2902*1,IFERROR(NUMBERVALUE(CriteriTecnici!$K2902,".",","),IFERROR(NUMBERVALUE(CriteriTecnici!$K2902,",","."),0))),4)&amp;""),",",".")&amp;", "&amp;CHAR(34)&amp;"denominator"&amp;CHAR(34)&amp;": "&amp;SUBSTITUTE(TRIM(ROUND(IFERROR(CriteriTecnici!$L2902*1,IFERROR(NUMBERVALUE(CriteriTecnici!$L2902,".",","),IFERROR(NUMBERVALUE(CriteriTecnici!$L2902,",","."),0))),4)&amp;""),",",".")&amp;", "&amp;CHAR(34)&amp;"flag"&amp;CHAR(34)&amp;": "&amp;SUBSTITUTE(TRIM(ROUND(IFERROR(CriteriTecnici!$M2902*1,IFERROR(NUMBERVALUE(CriteriTecnici!$M2902,".",","),IFERROR(NUMBERVALUE(CriteriTecnici!$M2902,",","."),0))),4)&amp;""),",",".")&amp;", "&amp;CHAR(34)&amp;"rawScore"&amp;CHAR(34)&amp;": "&amp;SUBSTITUTE(TRIM(ROUND(IFERROR(CriteriTecnici!$O2902*1,IFERROR(NUMBERVALUE(CriteriTecnici!$O2902,".",","),IFERROR(NUMBERVALUE(CriteriTecnici!$O2902,",","."),0))),4)&amp;""),",",".")&amp;CHAR(125)&amp;IF(TRUE,",",""))</f>
        <v/>
      </c>
    </row>
    <row r="3123">
      <c r="A3123" s="38">
        <f>IF(CriteriTecnici!$A2903="","","    "&amp;CHAR(123)&amp;CHAR(34)&amp;"bidderId"&amp;CHAR(34)&amp;": "&amp;CHAR(34)&amp;SUBSTITUTE(CriteriTecnici!$A2903,CHAR(34),"'")&amp;CHAR(34)&amp;", "&amp;CHAR(34)&amp;"lotId"&amp;CHAR(34)&amp;": "&amp;CHAR(34)&amp;SUBSTITUTE(CriteriTecnici!$C2903,CHAR(34),"'")&amp;CHAR(34)&amp;", "&amp;CHAR(34)&amp;"criterionId"&amp;CHAR(34)&amp;": "&amp;CHAR(34)&amp;SUBSTITUTE(CriteriTecnici!$D2903,CHAR(34),"'")&amp;CHAR(34)&amp;", "&amp;CHAR(34)&amp;"kind"&amp;CHAR(34)&amp;": "&amp;CHAR(34)&amp;SUBSTITUTE(CriteriTecnici!$F2903,CHAR(34),"'")&amp;CHAR(34)&amp;", "&amp;CHAR(34)&amp;"value"&amp;CHAR(34)&amp;": "&amp;SUBSTITUTE(TRIM(ROUND(IFERROR(CriteriTecnici!$N2903*1,IFERROR(NUMBERVALUE(CriteriTecnici!$N2903,".",","),IFERROR(NUMBERVALUE(CriteriTecnici!$N2903,",","."),0))),4)&amp;""),",",".")&amp;", "&amp;CHAR(34)&amp;"numerator"&amp;CHAR(34)&amp;": "&amp;SUBSTITUTE(TRIM(ROUND(IFERROR(CriteriTecnici!$K2903*1,IFERROR(NUMBERVALUE(CriteriTecnici!$K2903,".",","),IFERROR(NUMBERVALUE(CriteriTecnici!$K2903,",","."),0))),4)&amp;""),",",".")&amp;", "&amp;CHAR(34)&amp;"denominator"&amp;CHAR(34)&amp;": "&amp;SUBSTITUTE(TRIM(ROUND(IFERROR(CriteriTecnici!$L2903*1,IFERROR(NUMBERVALUE(CriteriTecnici!$L2903,".",","),IFERROR(NUMBERVALUE(CriteriTecnici!$L2903,",","."),0))),4)&amp;""),",",".")&amp;", "&amp;CHAR(34)&amp;"flag"&amp;CHAR(34)&amp;": "&amp;SUBSTITUTE(TRIM(ROUND(IFERROR(CriteriTecnici!$M2903*1,IFERROR(NUMBERVALUE(CriteriTecnici!$M2903,".",","),IFERROR(NUMBERVALUE(CriteriTecnici!$M2903,",","."),0))),4)&amp;""),",",".")&amp;", "&amp;CHAR(34)&amp;"rawScore"&amp;CHAR(34)&amp;": "&amp;SUBSTITUTE(TRIM(ROUND(IFERROR(CriteriTecnici!$O2903*1,IFERROR(NUMBERVALUE(CriteriTecnici!$O2903,".",","),IFERROR(NUMBERVALUE(CriteriTecnici!$O2903,",","."),0))),4)&amp;""),",",".")&amp;CHAR(125)&amp;IF(TRUE,",",""))</f>
        <v/>
      </c>
    </row>
    <row r="3124">
      <c r="A3124" s="38">
        <f>IF(CriteriTecnici!$A2904="","","    "&amp;CHAR(123)&amp;CHAR(34)&amp;"bidderId"&amp;CHAR(34)&amp;": "&amp;CHAR(34)&amp;SUBSTITUTE(CriteriTecnici!$A2904,CHAR(34),"'")&amp;CHAR(34)&amp;", "&amp;CHAR(34)&amp;"lotId"&amp;CHAR(34)&amp;": "&amp;CHAR(34)&amp;SUBSTITUTE(CriteriTecnici!$C2904,CHAR(34),"'")&amp;CHAR(34)&amp;", "&amp;CHAR(34)&amp;"criterionId"&amp;CHAR(34)&amp;": "&amp;CHAR(34)&amp;SUBSTITUTE(CriteriTecnici!$D2904,CHAR(34),"'")&amp;CHAR(34)&amp;", "&amp;CHAR(34)&amp;"kind"&amp;CHAR(34)&amp;": "&amp;CHAR(34)&amp;SUBSTITUTE(CriteriTecnici!$F2904,CHAR(34),"'")&amp;CHAR(34)&amp;", "&amp;CHAR(34)&amp;"value"&amp;CHAR(34)&amp;": "&amp;SUBSTITUTE(TRIM(ROUND(IFERROR(CriteriTecnici!$N2904*1,IFERROR(NUMBERVALUE(CriteriTecnici!$N2904,".",","),IFERROR(NUMBERVALUE(CriteriTecnici!$N2904,",","."),0))),4)&amp;""),",",".")&amp;", "&amp;CHAR(34)&amp;"numerator"&amp;CHAR(34)&amp;": "&amp;SUBSTITUTE(TRIM(ROUND(IFERROR(CriteriTecnici!$K2904*1,IFERROR(NUMBERVALUE(CriteriTecnici!$K2904,".",","),IFERROR(NUMBERVALUE(CriteriTecnici!$K2904,",","."),0))),4)&amp;""),",",".")&amp;", "&amp;CHAR(34)&amp;"denominator"&amp;CHAR(34)&amp;": "&amp;SUBSTITUTE(TRIM(ROUND(IFERROR(CriteriTecnici!$L2904*1,IFERROR(NUMBERVALUE(CriteriTecnici!$L2904,".",","),IFERROR(NUMBERVALUE(CriteriTecnici!$L2904,",","."),0))),4)&amp;""),",",".")&amp;", "&amp;CHAR(34)&amp;"flag"&amp;CHAR(34)&amp;": "&amp;SUBSTITUTE(TRIM(ROUND(IFERROR(CriteriTecnici!$M2904*1,IFERROR(NUMBERVALUE(CriteriTecnici!$M2904,".",","),IFERROR(NUMBERVALUE(CriteriTecnici!$M2904,",","."),0))),4)&amp;""),",",".")&amp;", "&amp;CHAR(34)&amp;"rawScore"&amp;CHAR(34)&amp;": "&amp;SUBSTITUTE(TRIM(ROUND(IFERROR(CriteriTecnici!$O2904*1,IFERROR(NUMBERVALUE(CriteriTecnici!$O2904,".",","),IFERROR(NUMBERVALUE(CriteriTecnici!$O2904,",","."),0))),4)&amp;""),",",".")&amp;CHAR(125)&amp;IF(TRUE,",",""))</f>
        <v/>
      </c>
    </row>
    <row r="3125">
      <c r="A3125" s="38">
        <f>IF(CriteriTecnici!$A2905="","","    "&amp;CHAR(123)&amp;CHAR(34)&amp;"bidderId"&amp;CHAR(34)&amp;": "&amp;CHAR(34)&amp;SUBSTITUTE(CriteriTecnici!$A2905,CHAR(34),"'")&amp;CHAR(34)&amp;", "&amp;CHAR(34)&amp;"lotId"&amp;CHAR(34)&amp;": "&amp;CHAR(34)&amp;SUBSTITUTE(CriteriTecnici!$C2905,CHAR(34),"'")&amp;CHAR(34)&amp;", "&amp;CHAR(34)&amp;"criterionId"&amp;CHAR(34)&amp;": "&amp;CHAR(34)&amp;SUBSTITUTE(CriteriTecnici!$D2905,CHAR(34),"'")&amp;CHAR(34)&amp;", "&amp;CHAR(34)&amp;"kind"&amp;CHAR(34)&amp;": "&amp;CHAR(34)&amp;SUBSTITUTE(CriteriTecnici!$F2905,CHAR(34),"'")&amp;CHAR(34)&amp;", "&amp;CHAR(34)&amp;"value"&amp;CHAR(34)&amp;": "&amp;SUBSTITUTE(TRIM(ROUND(IFERROR(CriteriTecnici!$N2905*1,IFERROR(NUMBERVALUE(CriteriTecnici!$N2905,".",","),IFERROR(NUMBERVALUE(CriteriTecnici!$N2905,",","."),0))),4)&amp;""),",",".")&amp;", "&amp;CHAR(34)&amp;"numerator"&amp;CHAR(34)&amp;": "&amp;SUBSTITUTE(TRIM(ROUND(IFERROR(CriteriTecnici!$K2905*1,IFERROR(NUMBERVALUE(CriteriTecnici!$K2905,".",","),IFERROR(NUMBERVALUE(CriteriTecnici!$K2905,",","."),0))),4)&amp;""),",",".")&amp;", "&amp;CHAR(34)&amp;"denominator"&amp;CHAR(34)&amp;": "&amp;SUBSTITUTE(TRIM(ROUND(IFERROR(CriteriTecnici!$L2905*1,IFERROR(NUMBERVALUE(CriteriTecnici!$L2905,".",","),IFERROR(NUMBERVALUE(CriteriTecnici!$L2905,",","."),0))),4)&amp;""),",",".")&amp;", "&amp;CHAR(34)&amp;"flag"&amp;CHAR(34)&amp;": "&amp;SUBSTITUTE(TRIM(ROUND(IFERROR(CriteriTecnici!$M2905*1,IFERROR(NUMBERVALUE(CriteriTecnici!$M2905,".",","),IFERROR(NUMBERVALUE(CriteriTecnici!$M2905,",","."),0))),4)&amp;""),",",".")&amp;", "&amp;CHAR(34)&amp;"rawScore"&amp;CHAR(34)&amp;": "&amp;SUBSTITUTE(TRIM(ROUND(IFERROR(CriteriTecnici!$O2905*1,IFERROR(NUMBERVALUE(CriteriTecnici!$O2905,".",","),IFERROR(NUMBERVALUE(CriteriTecnici!$O2905,",","."),0))),4)&amp;""),",",".")&amp;CHAR(125)&amp;IF(TRUE,",",""))</f>
        <v/>
      </c>
    </row>
    <row r="3126">
      <c r="A3126" s="38">
        <f>IF(CriteriTecnici!$A2906="","","    "&amp;CHAR(123)&amp;CHAR(34)&amp;"bidderId"&amp;CHAR(34)&amp;": "&amp;CHAR(34)&amp;SUBSTITUTE(CriteriTecnici!$A2906,CHAR(34),"'")&amp;CHAR(34)&amp;", "&amp;CHAR(34)&amp;"lotId"&amp;CHAR(34)&amp;": "&amp;CHAR(34)&amp;SUBSTITUTE(CriteriTecnici!$C2906,CHAR(34),"'")&amp;CHAR(34)&amp;", "&amp;CHAR(34)&amp;"criterionId"&amp;CHAR(34)&amp;": "&amp;CHAR(34)&amp;SUBSTITUTE(CriteriTecnici!$D2906,CHAR(34),"'")&amp;CHAR(34)&amp;", "&amp;CHAR(34)&amp;"kind"&amp;CHAR(34)&amp;": "&amp;CHAR(34)&amp;SUBSTITUTE(CriteriTecnici!$F2906,CHAR(34),"'")&amp;CHAR(34)&amp;", "&amp;CHAR(34)&amp;"value"&amp;CHAR(34)&amp;": "&amp;SUBSTITUTE(TRIM(ROUND(IFERROR(CriteriTecnici!$N2906*1,IFERROR(NUMBERVALUE(CriteriTecnici!$N2906,".",","),IFERROR(NUMBERVALUE(CriteriTecnici!$N2906,",","."),0))),4)&amp;""),",",".")&amp;", "&amp;CHAR(34)&amp;"numerator"&amp;CHAR(34)&amp;": "&amp;SUBSTITUTE(TRIM(ROUND(IFERROR(CriteriTecnici!$K2906*1,IFERROR(NUMBERVALUE(CriteriTecnici!$K2906,".",","),IFERROR(NUMBERVALUE(CriteriTecnici!$K2906,",","."),0))),4)&amp;""),",",".")&amp;", "&amp;CHAR(34)&amp;"denominator"&amp;CHAR(34)&amp;": "&amp;SUBSTITUTE(TRIM(ROUND(IFERROR(CriteriTecnici!$L2906*1,IFERROR(NUMBERVALUE(CriteriTecnici!$L2906,".",","),IFERROR(NUMBERVALUE(CriteriTecnici!$L2906,",","."),0))),4)&amp;""),",",".")&amp;", "&amp;CHAR(34)&amp;"flag"&amp;CHAR(34)&amp;": "&amp;SUBSTITUTE(TRIM(ROUND(IFERROR(CriteriTecnici!$M2906*1,IFERROR(NUMBERVALUE(CriteriTecnici!$M2906,".",","),IFERROR(NUMBERVALUE(CriteriTecnici!$M2906,",","."),0))),4)&amp;""),",",".")&amp;", "&amp;CHAR(34)&amp;"rawScore"&amp;CHAR(34)&amp;": "&amp;SUBSTITUTE(TRIM(ROUND(IFERROR(CriteriTecnici!$O2906*1,IFERROR(NUMBERVALUE(CriteriTecnici!$O2906,".",","),IFERROR(NUMBERVALUE(CriteriTecnici!$O2906,",","."),0))),4)&amp;""),",",".")&amp;CHAR(125)&amp;IF(TRUE,",",""))</f>
        <v/>
      </c>
    </row>
    <row r="3127">
      <c r="A3127" s="38">
        <f>IF(CriteriTecnici!$A2907="","","    "&amp;CHAR(123)&amp;CHAR(34)&amp;"bidderId"&amp;CHAR(34)&amp;": "&amp;CHAR(34)&amp;SUBSTITUTE(CriteriTecnici!$A2907,CHAR(34),"'")&amp;CHAR(34)&amp;", "&amp;CHAR(34)&amp;"lotId"&amp;CHAR(34)&amp;": "&amp;CHAR(34)&amp;SUBSTITUTE(CriteriTecnici!$C2907,CHAR(34),"'")&amp;CHAR(34)&amp;", "&amp;CHAR(34)&amp;"criterionId"&amp;CHAR(34)&amp;": "&amp;CHAR(34)&amp;SUBSTITUTE(CriteriTecnici!$D2907,CHAR(34),"'")&amp;CHAR(34)&amp;", "&amp;CHAR(34)&amp;"kind"&amp;CHAR(34)&amp;": "&amp;CHAR(34)&amp;SUBSTITUTE(CriteriTecnici!$F2907,CHAR(34),"'")&amp;CHAR(34)&amp;", "&amp;CHAR(34)&amp;"value"&amp;CHAR(34)&amp;": "&amp;SUBSTITUTE(TRIM(ROUND(IFERROR(CriteriTecnici!$N2907*1,IFERROR(NUMBERVALUE(CriteriTecnici!$N2907,".",","),IFERROR(NUMBERVALUE(CriteriTecnici!$N2907,",","."),0))),4)&amp;""),",",".")&amp;", "&amp;CHAR(34)&amp;"numerator"&amp;CHAR(34)&amp;": "&amp;SUBSTITUTE(TRIM(ROUND(IFERROR(CriteriTecnici!$K2907*1,IFERROR(NUMBERVALUE(CriteriTecnici!$K2907,".",","),IFERROR(NUMBERVALUE(CriteriTecnici!$K2907,",","."),0))),4)&amp;""),",",".")&amp;", "&amp;CHAR(34)&amp;"denominator"&amp;CHAR(34)&amp;": "&amp;SUBSTITUTE(TRIM(ROUND(IFERROR(CriteriTecnici!$L2907*1,IFERROR(NUMBERVALUE(CriteriTecnici!$L2907,".",","),IFERROR(NUMBERVALUE(CriteriTecnici!$L2907,",","."),0))),4)&amp;""),",",".")&amp;", "&amp;CHAR(34)&amp;"flag"&amp;CHAR(34)&amp;": "&amp;SUBSTITUTE(TRIM(ROUND(IFERROR(CriteriTecnici!$M2907*1,IFERROR(NUMBERVALUE(CriteriTecnici!$M2907,".",","),IFERROR(NUMBERVALUE(CriteriTecnici!$M2907,",","."),0))),4)&amp;""),",",".")&amp;", "&amp;CHAR(34)&amp;"rawScore"&amp;CHAR(34)&amp;": "&amp;SUBSTITUTE(TRIM(ROUND(IFERROR(CriteriTecnici!$O2907*1,IFERROR(NUMBERVALUE(CriteriTecnici!$O2907,".",","),IFERROR(NUMBERVALUE(CriteriTecnici!$O2907,",","."),0))),4)&amp;""),",",".")&amp;CHAR(125)&amp;IF(TRUE,",",""))</f>
        <v/>
      </c>
    </row>
    <row r="3128">
      <c r="A3128" s="38">
        <f>IF(CriteriTecnici!$A2908="","","    "&amp;CHAR(123)&amp;CHAR(34)&amp;"bidderId"&amp;CHAR(34)&amp;": "&amp;CHAR(34)&amp;SUBSTITUTE(CriteriTecnici!$A2908,CHAR(34),"'")&amp;CHAR(34)&amp;", "&amp;CHAR(34)&amp;"lotId"&amp;CHAR(34)&amp;": "&amp;CHAR(34)&amp;SUBSTITUTE(CriteriTecnici!$C2908,CHAR(34),"'")&amp;CHAR(34)&amp;", "&amp;CHAR(34)&amp;"criterionId"&amp;CHAR(34)&amp;": "&amp;CHAR(34)&amp;SUBSTITUTE(CriteriTecnici!$D2908,CHAR(34),"'")&amp;CHAR(34)&amp;", "&amp;CHAR(34)&amp;"kind"&amp;CHAR(34)&amp;": "&amp;CHAR(34)&amp;SUBSTITUTE(CriteriTecnici!$F2908,CHAR(34),"'")&amp;CHAR(34)&amp;", "&amp;CHAR(34)&amp;"value"&amp;CHAR(34)&amp;": "&amp;SUBSTITUTE(TRIM(ROUND(IFERROR(CriteriTecnici!$N2908*1,IFERROR(NUMBERVALUE(CriteriTecnici!$N2908,".",","),IFERROR(NUMBERVALUE(CriteriTecnici!$N2908,",","."),0))),4)&amp;""),",",".")&amp;", "&amp;CHAR(34)&amp;"numerator"&amp;CHAR(34)&amp;": "&amp;SUBSTITUTE(TRIM(ROUND(IFERROR(CriteriTecnici!$K2908*1,IFERROR(NUMBERVALUE(CriteriTecnici!$K2908,".",","),IFERROR(NUMBERVALUE(CriteriTecnici!$K2908,",","."),0))),4)&amp;""),",",".")&amp;", "&amp;CHAR(34)&amp;"denominator"&amp;CHAR(34)&amp;": "&amp;SUBSTITUTE(TRIM(ROUND(IFERROR(CriteriTecnici!$L2908*1,IFERROR(NUMBERVALUE(CriteriTecnici!$L2908,".",","),IFERROR(NUMBERVALUE(CriteriTecnici!$L2908,",","."),0))),4)&amp;""),",",".")&amp;", "&amp;CHAR(34)&amp;"flag"&amp;CHAR(34)&amp;": "&amp;SUBSTITUTE(TRIM(ROUND(IFERROR(CriteriTecnici!$M2908*1,IFERROR(NUMBERVALUE(CriteriTecnici!$M2908,".",","),IFERROR(NUMBERVALUE(CriteriTecnici!$M2908,",","."),0))),4)&amp;""),",",".")&amp;", "&amp;CHAR(34)&amp;"rawScore"&amp;CHAR(34)&amp;": "&amp;SUBSTITUTE(TRIM(ROUND(IFERROR(CriteriTecnici!$O2908*1,IFERROR(NUMBERVALUE(CriteriTecnici!$O2908,".",","),IFERROR(NUMBERVALUE(CriteriTecnici!$O2908,",","."),0))),4)&amp;""),",",".")&amp;CHAR(125)&amp;IF(TRUE,",",""))</f>
        <v/>
      </c>
    </row>
    <row r="3129">
      <c r="A3129" s="38">
        <f>IF(CriteriTecnici!$A2909="","","    "&amp;CHAR(123)&amp;CHAR(34)&amp;"bidderId"&amp;CHAR(34)&amp;": "&amp;CHAR(34)&amp;SUBSTITUTE(CriteriTecnici!$A2909,CHAR(34),"'")&amp;CHAR(34)&amp;", "&amp;CHAR(34)&amp;"lotId"&amp;CHAR(34)&amp;": "&amp;CHAR(34)&amp;SUBSTITUTE(CriteriTecnici!$C2909,CHAR(34),"'")&amp;CHAR(34)&amp;", "&amp;CHAR(34)&amp;"criterionId"&amp;CHAR(34)&amp;": "&amp;CHAR(34)&amp;SUBSTITUTE(CriteriTecnici!$D2909,CHAR(34),"'")&amp;CHAR(34)&amp;", "&amp;CHAR(34)&amp;"kind"&amp;CHAR(34)&amp;": "&amp;CHAR(34)&amp;SUBSTITUTE(CriteriTecnici!$F2909,CHAR(34),"'")&amp;CHAR(34)&amp;", "&amp;CHAR(34)&amp;"value"&amp;CHAR(34)&amp;": "&amp;SUBSTITUTE(TRIM(ROUND(IFERROR(CriteriTecnici!$N2909*1,IFERROR(NUMBERVALUE(CriteriTecnici!$N2909,".",","),IFERROR(NUMBERVALUE(CriteriTecnici!$N2909,",","."),0))),4)&amp;""),",",".")&amp;", "&amp;CHAR(34)&amp;"numerator"&amp;CHAR(34)&amp;": "&amp;SUBSTITUTE(TRIM(ROUND(IFERROR(CriteriTecnici!$K2909*1,IFERROR(NUMBERVALUE(CriteriTecnici!$K2909,".",","),IFERROR(NUMBERVALUE(CriteriTecnici!$K2909,",","."),0))),4)&amp;""),",",".")&amp;", "&amp;CHAR(34)&amp;"denominator"&amp;CHAR(34)&amp;": "&amp;SUBSTITUTE(TRIM(ROUND(IFERROR(CriteriTecnici!$L2909*1,IFERROR(NUMBERVALUE(CriteriTecnici!$L2909,".",","),IFERROR(NUMBERVALUE(CriteriTecnici!$L2909,",","."),0))),4)&amp;""),",",".")&amp;", "&amp;CHAR(34)&amp;"flag"&amp;CHAR(34)&amp;": "&amp;SUBSTITUTE(TRIM(ROUND(IFERROR(CriteriTecnici!$M2909*1,IFERROR(NUMBERVALUE(CriteriTecnici!$M2909,".",","),IFERROR(NUMBERVALUE(CriteriTecnici!$M2909,",","."),0))),4)&amp;""),",",".")&amp;", "&amp;CHAR(34)&amp;"rawScore"&amp;CHAR(34)&amp;": "&amp;SUBSTITUTE(TRIM(ROUND(IFERROR(CriteriTecnici!$O2909*1,IFERROR(NUMBERVALUE(CriteriTecnici!$O2909,".",","),IFERROR(NUMBERVALUE(CriteriTecnici!$O2909,",","."),0))),4)&amp;""),",",".")&amp;CHAR(125)&amp;IF(TRUE,",",""))</f>
        <v/>
      </c>
    </row>
    <row r="3130">
      <c r="A3130" s="38">
        <f>IF(CriteriTecnici!$A2910="","","    "&amp;CHAR(123)&amp;CHAR(34)&amp;"bidderId"&amp;CHAR(34)&amp;": "&amp;CHAR(34)&amp;SUBSTITUTE(CriteriTecnici!$A2910,CHAR(34),"'")&amp;CHAR(34)&amp;", "&amp;CHAR(34)&amp;"lotId"&amp;CHAR(34)&amp;": "&amp;CHAR(34)&amp;SUBSTITUTE(CriteriTecnici!$C2910,CHAR(34),"'")&amp;CHAR(34)&amp;", "&amp;CHAR(34)&amp;"criterionId"&amp;CHAR(34)&amp;": "&amp;CHAR(34)&amp;SUBSTITUTE(CriteriTecnici!$D2910,CHAR(34),"'")&amp;CHAR(34)&amp;", "&amp;CHAR(34)&amp;"kind"&amp;CHAR(34)&amp;": "&amp;CHAR(34)&amp;SUBSTITUTE(CriteriTecnici!$F2910,CHAR(34),"'")&amp;CHAR(34)&amp;", "&amp;CHAR(34)&amp;"value"&amp;CHAR(34)&amp;": "&amp;SUBSTITUTE(TRIM(ROUND(IFERROR(CriteriTecnici!$N2910*1,IFERROR(NUMBERVALUE(CriteriTecnici!$N2910,".",","),IFERROR(NUMBERVALUE(CriteriTecnici!$N2910,",","."),0))),4)&amp;""),",",".")&amp;", "&amp;CHAR(34)&amp;"numerator"&amp;CHAR(34)&amp;": "&amp;SUBSTITUTE(TRIM(ROUND(IFERROR(CriteriTecnici!$K2910*1,IFERROR(NUMBERVALUE(CriteriTecnici!$K2910,".",","),IFERROR(NUMBERVALUE(CriteriTecnici!$K2910,",","."),0))),4)&amp;""),",",".")&amp;", "&amp;CHAR(34)&amp;"denominator"&amp;CHAR(34)&amp;": "&amp;SUBSTITUTE(TRIM(ROUND(IFERROR(CriteriTecnici!$L2910*1,IFERROR(NUMBERVALUE(CriteriTecnici!$L2910,".",","),IFERROR(NUMBERVALUE(CriteriTecnici!$L2910,",","."),0))),4)&amp;""),",",".")&amp;", "&amp;CHAR(34)&amp;"flag"&amp;CHAR(34)&amp;": "&amp;SUBSTITUTE(TRIM(ROUND(IFERROR(CriteriTecnici!$M2910*1,IFERROR(NUMBERVALUE(CriteriTecnici!$M2910,".",","),IFERROR(NUMBERVALUE(CriteriTecnici!$M2910,",","."),0))),4)&amp;""),",",".")&amp;", "&amp;CHAR(34)&amp;"rawScore"&amp;CHAR(34)&amp;": "&amp;SUBSTITUTE(TRIM(ROUND(IFERROR(CriteriTecnici!$O2910*1,IFERROR(NUMBERVALUE(CriteriTecnici!$O2910,".",","),IFERROR(NUMBERVALUE(CriteriTecnici!$O2910,",","."),0))),4)&amp;""),",",".")&amp;CHAR(125)&amp;IF(TRUE,",",""))</f>
        <v/>
      </c>
    </row>
    <row r="3131">
      <c r="A3131" s="38">
        <f>IF(CriteriTecnici!$A2911="","","    "&amp;CHAR(123)&amp;CHAR(34)&amp;"bidderId"&amp;CHAR(34)&amp;": "&amp;CHAR(34)&amp;SUBSTITUTE(CriteriTecnici!$A2911,CHAR(34),"'")&amp;CHAR(34)&amp;", "&amp;CHAR(34)&amp;"lotId"&amp;CHAR(34)&amp;": "&amp;CHAR(34)&amp;SUBSTITUTE(CriteriTecnici!$C2911,CHAR(34),"'")&amp;CHAR(34)&amp;", "&amp;CHAR(34)&amp;"criterionId"&amp;CHAR(34)&amp;": "&amp;CHAR(34)&amp;SUBSTITUTE(CriteriTecnici!$D2911,CHAR(34),"'")&amp;CHAR(34)&amp;", "&amp;CHAR(34)&amp;"kind"&amp;CHAR(34)&amp;": "&amp;CHAR(34)&amp;SUBSTITUTE(CriteriTecnici!$F2911,CHAR(34),"'")&amp;CHAR(34)&amp;", "&amp;CHAR(34)&amp;"value"&amp;CHAR(34)&amp;": "&amp;SUBSTITUTE(TRIM(ROUND(IFERROR(CriteriTecnici!$N2911*1,IFERROR(NUMBERVALUE(CriteriTecnici!$N2911,".",","),IFERROR(NUMBERVALUE(CriteriTecnici!$N2911,",","."),0))),4)&amp;""),",",".")&amp;", "&amp;CHAR(34)&amp;"numerator"&amp;CHAR(34)&amp;": "&amp;SUBSTITUTE(TRIM(ROUND(IFERROR(CriteriTecnici!$K2911*1,IFERROR(NUMBERVALUE(CriteriTecnici!$K2911,".",","),IFERROR(NUMBERVALUE(CriteriTecnici!$K2911,",","."),0))),4)&amp;""),",",".")&amp;", "&amp;CHAR(34)&amp;"denominator"&amp;CHAR(34)&amp;": "&amp;SUBSTITUTE(TRIM(ROUND(IFERROR(CriteriTecnici!$L2911*1,IFERROR(NUMBERVALUE(CriteriTecnici!$L2911,".",","),IFERROR(NUMBERVALUE(CriteriTecnici!$L2911,",","."),0))),4)&amp;""),",",".")&amp;", "&amp;CHAR(34)&amp;"flag"&amp;CHAR(34)&amp;": "&amp;SUBSTITUTE(TRIM(ROUND(IFERROR(CriteriTecnici!$M2911*1,IFERROR(NUMBERVALUE(CriteriTecnici!$M2911,".",","),IFERROR(NUMBERVALUE(CriteriTecnici!$M2911,",","."),0))),4)&amp;""),",",".")&amp;", "&amp;CHAR(34)&amp;"rawScore"&amp;CHAR(34)&amp;": "&amp;SUBSTITUTE(TRIM(ROUND(IFERROR(CriteriTecnici!$O2911*1,IFERROR(NUMBERVALUE(CriteriTecnici!$O2911,".",","),IFERROR(NUMBERVALUE(CriteriTecnici!$O2911,",","."),0))),4)&amp;""),",",".")&amp;CHAR(125)&amp;IF(TRUE,",",""))</f>
        <v/>
      </c>
    </row>
    <row r="3132">
      <c r="A3132" s="38">
        <f>IF(CriteriTecnici!$A2912="","","    "&amp;CHAR(123)&amp;CHAR(34)&amp;"bidderId"&amp;CHAR(34)&amp;": "&amp;CHAR(34)&amp;SUBSTITUTE(CriteriTecnici!$A2912,CHAR(34),"'")&amp;CHAR(34)&amp;", "&amp;CHAR(34)&amp;"lotId"&amp;CHAR(34)&amp;": "&amp;CHAR(34)&amp;SUBSTITUTE(CriteriTecnici!$C2912,CHAR(34),"'")&amp;CHAR(34)&amp;", "&amp;CHAR(34)&amp;"criterionId"&amp;CHAR(34)&amp;": "&amp;CHAR(34)&amp;SUBSTITUTE(CriteriTecnici!$D2912,CHAR(34),"'")&amp;CHAR(34)&amp;", "&amp;CHAR(34)&amp;"kind"&amp;CHAR(34)&amp;": "&amp;CHAR(34)&amp;SUBSTITUTE(CriteriTecnici!$F2912,CHAR(34),"'")&amp;CHAR(34)&amp;", "&amp;CHAR(34)&amp;"value"&amp;CHAR(34)&amp;": "&amp;SUBSTITUTE(TRIM(ROUND(IFERROR(CriteriTecnici!$N2912*1,IFERROR(NUMBERVALUE(CriteriTecnici!$N2912,".",","),IFERROR(NUMBERVALUE(CriteriTecnici!$N2912,",","."),0))),4)&amp;""),",",".")&amp;", "&amp;CHAR(34)&amp;"numerator"&amp;CHAR(34)&amp;": "&amp;SUBSTITUTE(TRIM(ROUND(IFERROR(CriteriTecnici!$K2912*1,IFERROR(NUMBERVALUE(CriteriTecnici!$K2912,".",","),IFERROR(NUMBERVALUE(CriteriTecnici!$K2912,",","."),0))),4)&amp;""),",",".")&amp;", "&amp;CHAR(34)&amp;"denominator"&amp;CHAR(34)&amp;": "&amp;SUBSTITUTE(TRIM(ROUND(IFERROR(CriteriTecnici!$L2912*1,IFERROR(NUMBERVALUE(CriteriTecnici!$L2912,".",","),IFERROR(NUMBERVALUE(CriteriTecnici!$L2912,",","."),0))),4)&amp;""),",",".")&amp;", "&amp;CHAR(34)&amp;"flag"&amp;CHAR(34)&amp;": "&amp;SUBSTITUTE(TRIM(ROUND(IFERROR(CriteriTecnici!$M2912*1,IFERROR(NUMBERVALUE(CriteriTecnici!$M2912,".",","),IFERROR(NUMBERVALUE(CriteriTecnici!$M2912,",","."),0))),4)&amp;""),",",".")&amp;", "&amp;CHAR(34)&amp;"rawScore"&amp;CHAR(34)&amp;": "&amp;SUBSTITUTE(TRIM(ROUND(IFERROR(CriteriTecnici!$O2912*1,IFERROR(NUMBERVALUE(CriteriTecnici!$O2912,".",","),IFERROR(NUMBERVALUE(CriteriTecnici!$O2912,",","."),0))),4)&amp;""),",",".")&amp;CHAR(125)&amp;IF(TRUE,",",""))</f>
        <v/>
      </c>
    </row>
    <row r="3133">
      <c r="A3133" s="38">
        <f>IF(CriteriTecnici!$A2913="","","    "&amp;CHAR(123)&amp;CHAR(34)&amp;"bidderId"&amp;CHAR(34)&amp;": "&amp;CHAR(34)&amp;SUBSTITUTE(CriteriTecnici!$A2913,CHAR(34),"'")&amp;CHAR(34)&amp;", "&amp;CHAR(34)&amp;"lotId"&amp;CHAR(34)&amp;": "&amp;CHAR(34)&amp;SUBSTITUTE(CriteriTecnici!$C2913,CHAR(34),"'")&amp;CHAR(34)&amp;", "&amp;CHAR(34)&amp;"criterionId"&amp;CHAR(34)&amp;": "&amp;CHAR(34)&amp;SUBSTITUTE(CriteriTecnici!$D2913,CHAR(34),"'")&amp;CHAR(34)&amp;", "&amp;CHAR(34)&amp;"kind"&amp;CHAR(34)&amp;": "&amp;CHAR(34)&amp;SUBSTITUTE(CriteriTecnici!$F2913,CHAR(34),"'")&amp;CHAR(34)&amp;", "&amp;CHAR(34)&amp;"value"&amp;CHAR(34)&amp;": "&amp;SUBSTITUTE(TRIM(ROUND(IFERROR(CriteriTecnici!$N2913*1,IFERROR(NUMBERVALUE(CriteriTecnici!$N2913,".",","),IFERROR(NUMBERVALUE(CriteriTecnici!$N2913,",","."),0))),4)&amp;""),",",".")&amp;", "&amp;CHAR(34)&amp;"numerator"&amp;CHAR(34)&amp;": "&amp;SUBSTITUTE(TRIM(ROUND(IFERROR(CriteriTecnici!$K2913*1,IFERROR(NUMBERVALUE(CriteriTecnici!$K2913,".",","),IFERROR(NUMBERVALUE(CriteriTecnici!$K2913,",","."),0))),4)&amp;""),",",".")&amp;", "&amp;CHAR(34)&amp;"denominator"&amp;CHAR(34)&amp;": "&amp;SUBSTITUTE(TRIM(ROUND(IFERROR(CriteriTecnici!$L2913*1,IFERROR(NUMBERVALUE(CriteriTecnici!$L2913,".",","),IFERROR(NUMBERVALUE(CriteriTecnici!$L2913,",","."),0))),4)&amp;""),",",".")&amp;", "&amp;CHAR(34)&amp;"flag"&amp;CHAR(34)&amp;": "&amp;SUBSTITUTE(TRIM(ROUND(IFERROR(CriteriTecnici!$M2913*1,IFERROR(NUMBERVALUE(CriteriTecnici!$M2913,".",","),IFERROR(NUMBERVALUE(CriteriTecnici!$M2913,",","."),0))),4)&amp;""),",",".")&amp;", "&amp;CHAR(34)&amp;"rawScore"&amp;CHAR(34)&amp;": "&amp;SUBSTITUTE(TRIM(ROUND(IFERROR(CriteriTecnici!$O2913*1,IFERROR(NUMBERVALUE(CriteriTecnici!$O2913,".",","),IFERROR(NUMBERVALUE(CriteriTecnici!$O2913,",","."),0))),4)&amp;""),",",".")&amp;CHAR(125)&amp;IF(TRUE,",",""))</f>
        <v/>
      </c>
    </row>
    <row r="3134">
      <c r="A3134" s="38">
        <f>IF(CriteriTecnici!$A2914="","","    "&amp;CHAR(123)&amp;CHAR(34)&amp;"bidderId"&amp;CHAR(34)&amp;": "&amp;CHAR(34)&amp;SUBSTITUTE(CriteriTecnici!$A2914,CHAR(34),"'")&amp;CHAR(34)&amp;", "&amp;CHAR(34)&amp;"lotId"&amp;CHAR(34)&amp;": "&amp;CHAR(34)&amp;SUBSTITUTE(CriteriTecnici!$C2914,CHAR(34),"'")&amp;CHAR(34)&amp;", "&amp;CHAR(34)&amp;"criterionId"&amp;CHAR(34)&amp;": "&amp;CHAR(34)&amp;SUBSTITUTE(CriteriTecnici!$D2914,CHAR(34),"'")&amp;CHAR(34)&amp;", "&amp;CHAR(34)&amp;"kind"&amp;CHAR(34)&amp;": "&amp;CHAR(34)&amp;SUBSTITUTE(CriteriTecnici!$F2914,CHAR(34),"'")&amp;CHAR(34)&amp;", "&amp;CHAR(34)&amp;"value"&amp;CHAR(34)&amp;": "&amp;SUBSTITUTE(TRIM(ROUND(IFERROR(CriteriTecnici!$N2914*1,IFERROR(NUMBERVALUE(CriteriTecnici!$N2914,".",","),IFERROR(NUMBERVALUE(CriteriTecnici!$N2914,",","."),0))),4)&amp;""),",",".")&amp;", "&amp;CHAR(34)&amp;"numerator"&amp;CHAR(34)&amp;": "&amp;SUBSTITUTE(TRIM(ROUND(IFERROR(CriteriTecnici!$K2914*1,IFERROR(NUMBERVALUE(CriteriTecnici!$K2914,".",","),IFERROR(NUMBERVALUE(CriteriTecnici!$K2914,",","."),0))),4)&amp;""),",",".")&amp;", "&amp;CHAR(34)&amp;"denominator"&amp;CHAR(34)&amp;": "&amp;SUBSTITUTE(TRIM(ROUND(IFERROR(CriteriTecnici!$L2914*1,IFERROR(NUMBERVALUE(CriteriTecnici!$L2914,".",","),IFERROR(NUMBERVALUE(CriteriTecnici!$L2914,",","."),0))),4)&amp;""),",",".")&amp;", "&amp;CHAR(34)&amp;"flag"&amp;CHAR(34)&amp;": "&amp;SUBSTITUTE(TRIM(ROUND(IFERROR(CriteriTecnici!$M2914*1,IFERROR(NUMBERVALUE(CriteriTecnici!$M2914,".",","),IFERROR(NUMBERVALUE(CriteriTecnici!$M2914,",","."),0))),4)&amp;""),",",".")&amp;", "&amp;CHAR(34)&amp;"rawScore"&amp;CHAR(34)&amp;": "&amp;SUBSTITUTE(TRIM(ROUND(IFERROR(CriteriTecnici!$O2914*1,IFERROR(NUMBERVALUE(CriteriTecnici!$O2914,".",","),IFERROR(NUMBERVALUE(CriteriTecnici!$O2914,",","."),0))),4)&amp;""),",",".")&amp;CHAR(125)&amp;IF(TRUE,",",""))</f>
        <v/>
      </c>
    </row>
    <row r="3135">
      <c r="A3135" s="38">
        <f>IF(CriteriTecnici!$A2915="","","    "&amp;CHAR(123)&amp;CHAR(34)&amp;"bidderId"&amp;CHAR(34)&amp;": "&amp;CHAR(34)&amp;SUBSTITUTE(CriteriTecnici!$A2915,CHAR(34),"'")&amp;CHAR(34)&amp;", "&amp;CHAR(34)&amp;"lotId"&amp;CHAR(34)&amp;": "&amp;CHAR(34)&amp;SUBSTITUTE(CriteriTecnici!$C2915,CHAR(34),"'")&amp;CHAR(34)&amp;", "&amp;CHAR(34)&amp;"criterionId"&amp;CHAR(34)&amp;": "&amp;CHAR(34)&amp;SUBSTITUTE(CriteriTecnici!$D2915,CHAR(34),"'")&amp;CHAR(34)&amp;", "&amp;CHAR(34)&amp;"kind"&amp;CHAR(34)&amp;": "&amp;CHAR(34)&amp;SUBSTITUTE(CriteriTecnici!$F2915,CHAR(34),"'")&amp;CHAR(34)&amp;", "&amp;CHAR(34)&amp;"value"&amp;CHAR(34)&amp;": "&amp;SUBSTITUTE(TRIM(ROUND(IFERROR(CriteriTecnici!$N2915*1,IFERROR(NUMBERVALUE(CriteriTecnici!$N2915,".",","),IFERROR(NUMBERVALUE(CriteriTecnici!$N2915,",","."),0))),4)&amp;""),",",".")&amp;", "&amp;CHAR(34)&amp;"numerator"&amp;CHAR(34)&amp;": "&amp;SUBSTITUTE(TRIM(ROUND(IFERROR(CriteriTecnici!$K2915*1,IFERROR(NUMBERVALUE(CriteriTecnici!$K2915,".",","),IFERROR(NUMBERVALUE(CriteriTecnici!$K2915,",","."),0))),4)&amp;""),",",".")&amp;", "&amp;CHAR(34)&amp;"denominator"&amp;CHAR(34)&amp;": "&amp;SUBSTITUTE(TRIM(ROUND(IFERROR(CriteriTecnici!$L2915*1,IFERROR(NUMBERVALUE(CriteriTecnici!$L2915,".",","),IFERROR(NUMBERVALUE(CriteriTecnici!$L2915,",","."),0))),4)&amp;""),",",".")&amp;", "&amp;CHAR(34)&amp;"flag"&amp;CHAR(34)&amp;": "&amp;SUBSTITUTE(TRIM(ROUND(IFERROR(CriteriTecnici!$M2915*1,IFERROR(NUMBERVALUE(CriteriTecnici!$M2915,".",","),IFERROR(NUMBERVALUE(CriteriTecnici!$M2915,",","."),0))),4)&amp;""),",",".")&amp;", "&amp;CHAR(34)&amp;"rawScore"&amp;CHAR(34)&amp;": "&amp;SUBSTITUTE(TRIM(ROUND(IFERROR(CriteriTecnici!$O2915*1,IFERROR(NUMBERVALUE(CriteriTecnici!$O2915,".",","),IFERROR(NUMBERVALUE(CriteriTecnici!$O2915,",","."),0))),4)&amp;""),",",".")&amp;CHAR(125)&amp;IF(TRUE,",",""))</f>
        <v/>
      </c>
    </row>
    <row r="3136">
      <c r="A3136" s="38">
        <f>IF(CriteriTecnici!$A2916="","","    "&amp;CHAR(123)&amp;CHAR(34)&amp;"bidderId"&amp;CHAR(34)&amp;": "&amp;CHAR(34)&amp;SUBSTITUTE(CriteriTecnici!$A2916,CHAR(34),"'")&amp;CHAR(34)&amp;", "&amp;CHAR(34)&amp;"lotId"&amp;CHAR(34)&amp;": "&amp;CHAR(34)&amp;SUBSTITUTE(CriteriTecnici!$C2916,CHAR(34),"'")&amp;CHAR(34)&amp;", "&amp;CHAR(34)&amp;"criterionId"&amp;CHAR(34)&amp;": "&amp;CHAR(34)&amp;SUBSTITUTE(CriteriTecnici!$D2916,CHAR(34),"'")&amp;CHAR(34)&amp;", "&amp;CHAR(34)&amp;"kind"&amp;CHAR(34)&amp;": "&amp;CHAR(34)&amp;SUBSTITUTE(CriteriTecnici!$F2916,CHAR(34),"'")&amp;CHAR(34)&amp;", "&amp;CHAR(34)&amp;"value"&amp;CHAR(34)&amp;": "&amp;SUBSTITUTE(TRIM(ROUND(IFERROR(CriteriTecnici!$N2916*1,IFERROR(NUMBERVALUE(CriteriTecnici!$N2916,".",","),IFERROR(NUMBERVALUE(CriteriTecnici!$N2916,",","."),0))),4)&amp;""),",",".")&amp;", "&amp;CHAR(34)&amp;"numerator"&amp;CHAR(34)&amp;": "&amp;SUBSTITUTE(TRIM(ROUND(IFERROR(CriteriTecnici!$K2916*1,IFERROR(NUMBERVALUE(CriteriTecnici!$K2916,".",","),IFERROR(NUMBERVALUE(CriteriTecnici!$K2916,",","."),0))),4)&amp;""),",",".")&amp;", "&amp;CHAR(34)&amp;"denominator"&amp;CHAR(34)&amp;": "&amp;SUBSTITUTE(TRIM(ROUND(IFERROR(CriteriTecnici!$L2916*1,IFERROR(NUMBERVALUE(CriteriTecnici!$L2916,".",","),IFERROR(NUMBERVALUE(CriteriTecnici!$L2916,",","."),0))),4)&amp;""),",",".")&amp;", "&amp;CHAR(34)&amp;"flag"&amp;CHAR(34)&amp;": "&amp;SUBSTITUTE(TRIM(ROUND(IFERROR(CriteriTecnici!$M2916*1,IFERROR(NUMBERVALUE(CriteriTecnici!$M2916,".",","),IFERROR(NUMBERVALUE(CriteriTecnici!$M2916,",","."),0))),4)&amp;""),",",".")&amp;", "&amp;CHAR(34)&amp;"rawScore"&amp;CHAR(34)&amp;": "&amp;SUBSTITUTE(TRIM(ROUND(IFERROR(CriteriTecnici!$O2916*1,IFERROR(NUMBERVALUE(CriteriTecnici!$O2916,".",","),IFERROR(NUMBERVALUE(CriteriTecnici!$O2916,",","."),0))),4)&amp;""),",",".")&amp;CHAR(125)&amp;IF(TRUE,",",""))</f>
        <v/>
      </c>
    </row>
    <row r="3137">
      <c r="A3137" s="38">
        <f>IF(CriteriTecnici!$A2917="","","    "&amp;CHAR(123)&amp;CHAR(34)&amp;"bidderId"&amp;CHAR(34)&amp;": "&amp;CHAR(34)&amp;SUBSTITUTE(CriteriTecnici!$A2917,CHAR(34),"'")&amp;CHAR(34)&amp;", "&amp;CHAR(34)&amp;"lotId"&amp;CHAR(34)&amp;": "&amp;CHAR(34)&amp;SUBSTITUTE(CriteriTecnici!$C2917,CHAR(34),"'")&amp;CHAR(34)&amp;", "&amp;CHAR(34)&amp;"criterionId"&amp;CHAR(34)&amp;": "&amp;CHAR(34)&amp;SUBSTITUTE(CriteriTecnici!$D2917,CHAR(34),"'")&amp;CHAR(34)&amp;", "&amp;CHAR(34)&amp;"kind"&amp;CHAR(34)&amp;": "&amp;CHAR(34)&amp;SUBSTITUTE(CriteriTecnici!$F2917,CHAR(34),"'")&amp;CHAR(34)&amp;", "&amp;CHAR(34)&amp;"value"&amp;CHAR(34)&amp;": "&amp;SUBSTITUTE(TRIM(ROUND(IFERROR(CriteriTecnici!$N2917*1,IFERROR(NUMBERVALUE(CriteriTecnici!$N2917,".",","),IFERROR(NUMBERVALUE(CriteriTecnici!$N2917,",","."),0))),4)&amp;""),",",".")&amp;", "&amp;CHAR(34)&amp;"numerator"&amp;CHAR(34)&amp;": "&amp;SUBSTITUTE(TRIM(ROUND(IFERROR(CriteriTecnici!$K2917*1,IFERROR(NUMBERVALUE(CriteriTecnici!$K2917,".",","),IFERROR(NUMBERVALUE(CriteriTecnici!$K2917,",","."),0))),4)&amp;""),",",".")&amp;", "&amp;CHAR(34)&amp;"denominator"&amp;CHAR(34)&amp;": "&amp;SUBSTITUTE(TRIM(ROUND(IFERROR(CriteriTecnici!$L2917*1,IFERROR(NUMBERVALUE(CriteriTecnici!$L2917,".",","),IFERROR(NUMBERVALUE(CriteriTecnici!$L2917,",","."),0))),4)&amp;""),",",".")&amp;", "&amp;CHAR(34)&amp;"flag"&amp;CHAR(34)&amp;": "&amp;SUBSTITUTE(TRIM(ROUND(IFERROR(CriteriTecnici!$M2917*1,IFERROR(NUMBERVALUE(CriteriTecnici!$M2917,".",","),IFERROR(NUMBERVALUE(CriteriTecnici!$M2917,",","."),0))),4)&amp;""),",",".")&amp;", "&amp;CHAR(34)&amp;"rawScore"&amp;CHAR(34)&amp;": "&amp;SUBSTITUTE(TRIM(ROUND(IFERROR(CriteriTecnici!$O2917*1,IFERROR(NUMBERVALUE(CriteriTecnici!$O2917,".",","),IFERROR(NUMBERVALUE(CriteriTecnici!$O2917,",","."),0))),4)&amp;""),",",".")&amp;CHAR(125)&amp;IF(TRUE,",",""))</f>
        <v/>
      </c>
    </row>
    <row r="3138">
      <c r="A3138" s="38">
        <f>IF(CriteriTecnici!$A2918="","","    "&amp;CHAR(123)&amp;CHAR(34)&amp;"bidderId"&amp;CHAR(34)&amp;": "&amp;CHAR(34)&amp;SUBSTITUTE(CriteriTecnici!$A2918,CHAR(34),"'")&amp;CHAR(34)&amp;", "&amp;CHAR(34)&amp;"lotId"&amp;CHAR(34)&amp;": "&amp;CHAR(34)&amp;SUBSTITUTE(CriteriTecnici!$C2918,CHAR(34),"'")&amp;CHAR(34)&amp;", "&amp;CHAR(34)&amp;"criterionId"&amp;CHAR(34)&amp;": "&amp;CHAR(34)&amp;SUBSTITUTE(CriteriTecnici!$D2918,CHAR(34),"'")&amp;CHAR(34)&amp;", "&amp;CHAR(34)&amp;"kind"&amp;CHAR(34)&amp;": "&amp;CHAR(34)&amp;SUBSTITUTE(CriteriTecnici!$F2918,CHAR(34),"'")&amp;CHAR(34)&amp;", "&amp;CHAR(34)&amp;"value"&amp;CHAR(34)&amp;": "&amp;SUBSTITUTE(TRIM(ROUND(IFERROR(CriteriTecnici!$N2918*1,IFERROR(NUMBERVALUE(CriteriTecnici!$N2918,".",","),IFERROR(NUMBERVALUE(CriteriTecnici!$N2918,",","."),0))),4)&amp;""),",",".")&amp;", "&amp;CHAR(34)&amp;"numerator"&amp;CHAR(34)&amp;": "&amp;SUBSTITUTE(TRIM(ROUND(IFERROR(CriteriTecnici!$K2918*1,IFERROR(NUMBERVALUE(CriteriTecnici!$K2918,".",","),IFERROR(NUMBERVALUE(CriteriTecnici!$K2918,",","."),0))),4)&amp;""),",",".")&amp;", "&amp;CHAR(34)&amp;"denominator"&amp;CHAR(34)&amp;": "&amp;SUBSTITUTE(TRIM(ROUND(IFERROR(CriteriTecnici!$L2918*1,IFERROR(NUMBERVALUE(CriteriTecnici!$L2918,".",","),IFERROR(NUMBERVALUE(CriteriTecnici!$L2918,",","."),0))),4)&amp;""),",",".")&amp;", "&amp;CHAR(34)&amp;"flag"&amp;CHAR(34)&amp;": "&amp;SUBSTITUTE(TRIM(ROUND(IFERROR(CriteriTecnici!$M2918*1,IFERROR(NUMBERVALUE(CriteriTecnici!$M2918,".",","),IFERROR(NUMBERVALUE(CriteriTecnici!$M2918,",","."),0))),4)&amp;""),",",".")&amp;", "&amp;CHAR(34)&amp;"rawScore"&amp;CHAR(34)&amp;": "&amp;SUBSTITUTE(TRIM(ROUND(IFERROR(CriteriTecnici!$O2918*1,IFERROR(NUMBERVALUE(CriteriTecnici!$O2918,".",","),IFERROR(NUMBERVALUE(CriteriTecnici!$O2918,",","."),0))),4)&amp;""),",",".")&amp;CHAR(125)&amp;IF(COUNTA(Offerte!$A96:$A$200)&gt;0,",",""))</f>
        <v/>
      </c>
    </row>
    <row r="3139">
      <c r="A3139" s="38">
        <f>IF(CriteriTecnici!$A2919="","","    "&amp;CHAR(123)&amp;CHAR(34)&amp;"bidderId"&amp;CHAR(34)&amp;": "&amp;CHAR(34)&amp;SUBSTITUTE(CriteriTecnici!$A2919,CHAR(34),"'")&amp;CHAR(34)&amp;", "&amp;CHAR(34)&amp;"lotId"&amp;CHAR(34)&amp;": "&amp;CHAR(34)&amp;SUBSTITUTE(CriteriTecnici!$C2919,CHAR(34),"'")&amp;CHAR(34)&amp;", "&amp;CHAR(34)&amp;"criterionId"&amp;CHAR(34)&amp;": "&amp;CHAR(34)&amp;SUBSTITUTE(CriteriTecnici!$D2919,CHAR(34),"'")&amp;CHAR(34)&amp;", "&amp;CHAR(34)&amp;"kind"&amp;CHAR(34)&amp;": "&amp;CHAR(34)&amp;SUBSTITUTE(CriteriTecnici!$F2919,CHAR(34),"'")&amp;CHAR(34)&amp;", "&amp;CHAR(34)&amp;"value"&amp;CHAR(34)&amp;": "&amp;SUBSTITUTE(TRIM(ROUND(IFERROR(CriteriTecnici!$N2919*1,IFERROR(NUMBERVALUE(CriteriTecnici!$N2919,".",","),IFERROR(NUMBERVALUE(CriteriTecnici!$N2919,",","."),0))),4)&amp;""),",",".")&amp;", "&amp;CHAR(34)&amp;"numerator"&amp;CHAR(34)&amp;": "&amp;SUBSTITUTE(TRIM(ROUND(IFERROR(CriteriTecnici!$K2919*1,IFERROR(NUMBERVALUE(CriteriTecnici!$K2919,".",","),IFERROR(NUMBERVALUE(CriteriTecnici!$K2919,",","."),0))),4)&amp;""),",",".")&amp;", "&amp;CHAR(34)&amp;"denominator"&amp;CHAR(34)&amp;": "&amp;SUBSTITUTE(TRIM(ROUND(IFERROR(CriteriTecnici!$L2919*1,IFERROR(NUMBERVALUE(CriteriTecnici!$L2919,".",","),IFERROR(NUMBERVALUE(CriteriTecnici!$L2919,",","."),0))),4)&amp;""),",",".")&amp;", "&amp;CHAR(34)&amp;"flag"&amp;CHAR(34)&amp;": "&amp;SUBSTITUTE(TRIM(ROUND(IFERROR(CriteriTecnici!$M2919*1,IFERROR(NUMBERVALUE(CriteriTecnici!$M2919,".",","),IFERROR(NUMBERVALUE(CriteriTecnici!$M2919,",","."),0))),4)&amp;""),",",".")&amp;", "&amp;CHAR(34)&amp;"rawScore"&amp;CHAR(34)&amp;": "&amp;SUBSTITUTE(TRIM(ROUND(IFERROR(CriteriTecnici!$O2919*1,IFERROR(NUMBERVALUE(CriteriTecnici!$O2919,".",","),IFERROR(NUMBERVALUE(CriteriTecnici!$O2919,",","."),0))),4)&amp;""),",",".")&amp;CHAR(125)&amp;IF(TRUE,",",""))</f>
        <v/>
      </c>
    </row>
    <row r="3140">
      <c r="A3140" s="38">
        <f>IF(CriteriTecnici!$A2920="","","    "&amp;CHAR(123)&amp;CHAR(34)&amp;"bidderId"&amp;CHAR(34)&amp;": "&amp;CHAR(34)&amp;SUBSTITUTE(CriteriTecnici!$A2920,CHAR(34),"'")&amp;CHAR(34)&amp;", "&amp;CHAR(34)&amp;"lotId"&amp;CHAR(34)&amp;": "&amp;CHAR(34)&amp;SUBSTITUTE(CriteriTecnici!$C2920,CHAR(34),"'")&amp;CHAR(34)&amp;", "&amp;CHAR(34)&amp;"criterionId"&amp;CHAR(34)&amp;": "&amp;CHAR(34)&amp;SUBSTITUTE(CriteriTecnici!$D2920,CHAR(34),"'")&amp;CHAR(34)&amp;", "&amp;CHAR(34)&amp;"kind"&amp;CHAR(34)&amp;": "&amp;CHAR(34)&amp;SUBSTITUTE(CriteriTecnici!$F2920,CHAR(34),"'")&amp;CHAR(34)&amp;", "&amp;CHAR(34)&amp;"value"&amp;CHAR(34)&amp;": "&amp;SUBSTITUTE(TRIM(ROUND(IFERROR(CriteriTecnici!$N2920*1,IFERROR(NUMBERVALUE(CriteriTecnici!$N2920,".",","),IFERROR(NUMBERVALUE(CriteriTecnici!$N2920,",","."),0))),4)&amp;""),",",".")&amp;", "&amp;CHAR(34)&amp;"numerator"&amp;CHAR(34)&amp;": "&amp;SUBSTITUTE(TRIM(ROUND(IFERROR(CriteriTecnici!$K2920*1,IFERROR(NUMBERVALUE(CriteriTecnici!$K2920,".",","),IFERROR(NUMBERVALUE(CriteriTecnici!$K2920,",","."),0))),4)&amp;""),",",".")&amp;", "&amp;CHAR(34)&amp;"denominator"&amp;CHAR(34)&amp;": "&amp;SUBSTITUTE(TRIM(ROUND(IFERROR(CriteriTecnici!$L2920*1,IFERROR(NUMBERVALUE(CriteriTecnici!$L2920,".",","),IFERROR(NUMBERVALUE(CriteriTecnici!$L2920,",","."),0))),4)&amp;""),",",".")&amp;", "&amp;CHAR(34)&amp;"flag"&amp;CHAR(34)&amp;": "&amp;SUBSTITUTE(TRIM(ROUND(IFERROR(CriteriTecnici!$M2920*1,IFERROR(NUMBERVALUE(CriteriTecnici!$M2920,".",","),IFERROR(NUMBERVALUE(CriteriTecnici!$M2920,",","."),0))),4)&amp;""),",",".")&amp;", "&amp;CHAR(34)&amp;"rawScore"&amp;CHAR(34)&amp;": "&amp;SUBSTITUTE(TRIM(ROUND(IFERROR(CriteriTecnici!$O2920*1,IFERROR(NUMBERVALUE(CriteriTecnici!$O2920,".",","),IFERROR(NUMBERVALUE(CriteriTecnici!$O2920,",","."),0))),4)&amp;""),",",".")&amp;CHAR(125)&amp;IF(TRUE,",",""))</f>
        <v/>
      </c>
    </row>
    <row r="3141">
      <c r="A3141" s="38">
        <f>IF(CriteriTecnici!$A2921="","","    "&amp;CHAR(123)&amp;CHAR(34)&amp;"bidderId"&amp;CHAR(34)&amp;": "&amp;CHAR(34)&amp;SUBSTITUTE(CriteriTecnici!$A2921,CHAR(34),"'")&amp;CHAR(34)&amp;", "&amp;CHAR(34)&amp;"lotId"&amp;CHAR(34)&amp;": "&amp;CHAR(34)&amp;SUBSTITUTE(CriteriTecnici!$C2921,CHAR(34),"'")&amp;CHAR(34)&amp;", "&amp;CHAR(34)&amp;"criterionId"&amp;CHAR(34)&amp;": "&amp;CHAR(34)&amp;SUBSTITUTE(CriteriTecnici!$D2921,CHAR(34),"'")&amp;CHAR(34)&amp;", "&amp;CHAR(34)&amp;"kind"&amp;CHAR(34)&amp;": "&amp;CHAR(34)&amp;SUBSTITUTE(CriteriTecnici!$F2921,CHAR(34),"'")&amp;CHAR(34)&amp;", "&amp;CHAR(34)&amp;"value"&amp;CHAR(34)&amp;": "&amp;SUBSTITUTE(TRIM(ROUND(IFERROR(CriteriTecnici!$N2921*1,IFERROR(NUMBERVALUE(CriteriTecnici!$N2921,".",","),IFERROR(NUMBERVALUE(CriteriTecnici!$N2921,",","."),0))),4)&amp;""),",",".")&amp;", "&amp;CHAR(34)&amp;"numerator"&amp;CHAR(34)&amp;": "&amp;SUBSTITUTE(TRIM(ROUND(IFERROR(CriteriTecnici!$K2921*1,IFERROR(NUMBERVALUE(CriteriTecnici!$K2921,".",","),IFERROR(NUMBERVALUE(CriteriTecnici!$K2921,",","."),0))),4)&amp;""),",",".")&amp;", "&amp;CHAR(34)&amp;"denominator"&amp;CHAR(34)&amp;": "&amp;SUBSTITUTE(TRIM(ROUND(IFERROR(CriteriTecnici!$L2921*1,IFERROR(NUMBERVALUE(CriteriTecnici!$L2921,".",","),IFERROR(NUMBERVALUE(CriteriTecnici!$L2921,",","."),0))),4)&amp;""),",",".")&amp;", "&amp;CHAR(34)&amp;"flag"&amp;CHAR(34)&amp;": "&amp;SUBSTITUTE(TRIM(ROUND(IFERROR(CriteriTecnici!$M2921*1,IFERROR(NUMBERVALUE(CriteriTecnici!$M2921,".",","),IFERROR(NUMBERVALUE(CriteriTecnici!$M2921,",","."),0))),4)&amp;""),",",".")&amp;", "&amp;CHAR(34)&amp;"rawScore"&amp;CHAR(34)&amp;": "&amp;SUBSTITUTE(TRIM(ROUND(IFERROR(CriteriTecnici!$O2921*1,IFERROR(NUMBERVALUE(CriteriTecnici!$O2921,".",","),IFERROR(NUMBERVALUE(CriteriTecnici!$O2921,",","."),0))),4)&amp;""),",",".")&amp;CHAR(125)&amp;IF(TRUE,",",""))</f>
        <v/>
      </c>
    </row>
    <row r="3142">
      <c r="A3142" s="38">
        <f>IF(CriteriTecnici!$A2922="","","    "&amp;CHAR(123)&amp;CHAR(34)&amp;"bidderId"&amp;CHAR(34)&amp;": "&amp;CHAR(34)&amp;SUBSTITUTE(CriteriTecnici!$A2922,CHAR(34),"'")&amp;CHAR(34)&amp;", "&amp;CHAR(34)&amp;"lotId"&amp;CHAR(34)&amp;": "&amp;CHAR(34)&amp;SUBSTITUTE(CriteriTecnici!$C2922,CHAR(34),"'")&amp;CHAR(34)&amp;", "&amp;CHAR(34)&amp;"criterionId"&amp;CHAR(34)&amp;": "&amp;CHAR(34)&amp;SUBSTITUTE(CriteriTecnici!$D2922,CHAR(34),"'")&amp;CHAR(34)&amp;", "&amp;CHAR(34)&amp;"kind"&amp;CHAR(34)&amp;": "&amp;CHAR(34)&amp;SUBSTITUTE(CriteriTecnici!$F2922,CHAR(34),"'")&amp;CHAR(34)&amp;", "&amp;CHAR(34)&amp;"value"&amp;CHAR(34)&amp;": "&amp;SUBSTITUTE(TRIM(ROUND(IFERROR(CriteriTecnici!$N2922*1,IFERROR(NUMBERVALUE(CriteriTecnici!$N2922,".",","),IFERROR(NUMBERVALUE(CriteriTecnici!$N2922,",","."),0))),4)&amp;""),",",".")&amp;", "&amp;CHAR(34)&amp;"numerator"&amp;CHAR(34)&amp;": "&amp;SUBSTITUTE(TRIM(ROUND(IFERROR(CriteriTecnici!$K2922*1,IFERROR(NUMBERVALUE(CriteriTecnici!$K2922,".",","),IFERROR(NUMBERVALUE(CriteriTecnici!$K2922,",","."),0))),4)&amp;""),",",".")&amp;", "&amp;CHAR(34)&amp;"denominator"&amp;CHAR(34)&amp;": "&amp;SUBSTITUTE(TRIM(ROUND(IFERROR(CriteriTecnici!$L2922*1,IFERROR(NUMBERVALUE(CriteriTecnici!$L2922,".",","),IFERROR(NUMBERVALUE(CriteriTecnici!$L2922,",","."),0))),4)&amp;""),",",".")&amp;", "&amp;CHAR(34)&amp;"flag"&amp;CHAR(34)&amp;": "&amp;SUBSTITUTE(TRIM(ROUND(IFERROR(CriteriTecnici!$M2922*1,IFERROR(NUMBERVALUE(CriteriTecnici!$M2922,".",","),IFERROR(NUMBERVALUE(CriteriTecnici!$M2922,",","."),0))),4)&amp;""),",",".")&amp;", "&amp;CHAR(34)&amp;"rawScore"&amp;CHAR(34)&amp;": "&amp;SUBSTITUTE(TRIM(ROUND(IFERROR(CriteriTecnici!$O2922*1,IFERROR(NUMBERVALUE(CriteriTecnici!$O2922,".",","),IFERROR(NUMBERVALUE(CriteriTecnici!$O2922,",","."),0))),4)&amp;""),",",".")&amp;CHAR(125)&amp;IF(TRUE,",",""))</f>
        <v/>
      </c>
    </row>
    <row r="3143">
      <c r="A3143" s="38">
        <f>IF(CriteriTecnici!$A2923="","","    "&amp;CHAR(123)&amp;CHAR(34)&amp;"bidderId"&amp;CHAR(34)&amp;": "&amp;CHAR(34)&amp;SUBSTITUTE(CriteriTecnici!$A2923,CHAR(34),"'")&amp;CHAR(34)&amp;", "&amp;CHAR(34)&amp;"lotId"&amp;CHAR(34)&amp;": "&amp;CHAR(34)&amp;SUBSTITUTE(CriteriTecnici!$C2923,CHAR(34),"'")&amp;CHAR(34)&amp;", "&amp;CHAR(34)&amp;"criterionId"&amp;CHAR(34)&amp;": "&amp;CHAR(34)&amp;SUBSTITUTE(CriteriTecnici!$D2923,CHAR(34),"'")&amp;CHAR(34)&amp;", "&amp;CHAR(34)&amp;"kind"&amp;CHAR(34)&amp;": "&amp;CHAR(34)&amp;SUBSTITUTE(CriteriTecnici!$F2923,CHAR(34),"'")&amp;CHAR(34)&amp;", "&amp;CHAR(34)&amp;"value"&amp;CHAR(34)&amp;": "&amp;SUBSTITUTE(TRIM(ROUND(IFERROR(CriteriTecnici!$N2923*1,IFERROR(NUMBERVALUE(CriteriTecnici!$N2923,".",","),IFERROR(NUMBERVALUE(CriteriTecnici!$N2923,",","."),0))),4)&amp;""),",",".")&amp;", "&amp;CHAR(34)&amp;"numerator"&amp;CHAR(34)&amp;": "&amp;SUBSTITUTE(TRIM(ROUND(IFERROR(CriteriTecnici!$K2923*1,IFERROR(NUMBERVALUE(CriteriTecnici!$K2923,".",","),IFERROR(NUMBERVALUE(CriteriTecnici!$K2923,",","."),0))),4)&amp;""),",",".")&amp;", "&amp;CHAR(34)&amp;"denominator"&amp;CHAR(34)&amp;": "&amp;SUBSTITUTE(TRIM(ROUND(IFERROR(CriteriTecnici!$L2923*1,IFERROR(NUMBERVALUE(CriteriTecnici!$L2923,".",","),IFERROR(NUMBERVALUE(CriteriTecnici!$L2923,",","."),0))),4)&amp;""),",",".")&amp;", "&amp;CHAR(34)&amp;"flag"&amp;CHAR(34)&amp;": "&amp;SUBSTITUTE(TRIM(ROUND(IFERROR(CriteriTecnici!$M2923*1,IFERROR(NUMBERVALUE(CriteriTecnici!$M2923,".",","),IFERROR(NUMBERVALUE(CriteriTecnici!$M2923,",","."),0))),4)&amp;""),",",".")&amp;", "&amp;CHAR(34)&amp;"rawScore"&amp;CHAR(34)&amp;": "&amp;SUBSTITUTE(TRIM(ROUND(IFERROR(CriteriTecnici!$O2923*1,IFERROR(NUMBERVALUE(CriteriTecnici!$O2923,".",","),IFERROR(NUMBERVALUE(CriteriTecnici!$O2923,",","."),0))),4)&amp;""),",",".")&amp;CHAR(125)&amp;IF(TRUE,",",""))</f>
        <v/>
      </c>
    </row>
    <row r="3144">
      <c r="A3144" s="38">
        <f>IF(CriteriTecnici!$A2924="","","    "&amp;CHAR(123)&amp;CHAR(34)&amp;"bidderId"&amp;CHAR(34)&amp;": "&amp;CHAR(34)&amp;SUBSTITUTE(CriteriTecnici!$A2924,CHAR(34),"'")&amp;CHAR(34)&amp;", "&amp;CHAR(34)&amp;"lotId"&amp;CHAR(34)&amp;": "&amp;CHAR(34)&amp;SUBSTITUTE(CriteriTecnici!$C2924,CHAR(34),"'")&amp;CHAR(34)&amp;", "&amp;CHAR(34)&amp;"criterionId"&amp;CHAR(34)&amp;": "&amp;CHAR(34)&amp;SUBSTITUTE(CriteriTecnici!$D2924,CHAR(34),"'")&amp;CHAR(34)&amp;", "&amp;CHAR(34)&amp;"kind"&amp;CHAR(34)&amp;": "&amp;CHAR(34)&amp;SUBSTITUTE(CriteriTecnici!$F2924,CHAR(34),"'")&amp;CHAR(34)&amp;", "&amp;CHAR(34)&amp;"value"&amp;CHAR(34)&amp;": "&amp;SUBSTITUTE(TRIM(ROUND(IFERROR(CriteriTecnici!$N2924*1,IFERROR(NUMBERVALUE(CriteriTecnici!$N2924,".",","),IFERROR(NUMBERVALUE(CriteriTecnici!$N2924,",","."),0))),4)&amp;""),",",".")&amp;", "&amp;CHAR(34)&amp;"numerator"&amp;CHAR(34)&amp;": "&amp;SUBSTITUTE(TRIM(ROUND(IFERROR(CriteriTecnici!$K2924*1,IFERROR(NUMBERVALUE(CriteriTecnici!$K2924,".",","),IFERROR(NUMBERVALUE(CriteriTecnici!$K2924,",","."),0))),4)&amp;""),",",".")&amp;", "&amp;CHAR(34)&amp;"denominator"&amp;CHAR(34)&amp;": "&amp;SUBSTITUTE(TRIM(ROUND(IFERROR(CriteriTecnici!$L2924*1,IFERROR(NUMBERVALUE(CriteriTecnici!$L2924,".",","),IFERROR(NUMBERVALUE(CriteriTecnici!$L2924,",","."),0))),4)&amp;""),",",".")&amp;", "&amp;CHAR(34)&amp;"flag"&amp;CHAR(34)&amp;": "&amp;SUBSTITUTE(TRIM(ROUND(IFERROR(CriteriTecnici!$M2924*1,IFERROR(NUMBERVALUE(CriteriTecnici!$M2924,".",","),IFERROR(NUMBERVALUE(CriteriTecnici!$M2924,",","."),0))),4)&amp;""),",",".")&amp;", "&amp;CHAR(34)&amp;"rawScore"&amp;CHAR(34)&amp;": "&amp;SUBSTITUTE(TRIM(ROUND(IFERROR(CriteriTecnici!$O2924*1,IFERROR(NUMBERVALUE(CriteriTecnici!$O2924,".",","),IFERROR(NUMBERVALUE(CriteriTecnici!$O2924,",","."),0))),4)&amp;""),",",".")&amp;CHAR(125)&amp;IF(TRUE,",",""))</f>
        <v/>
      </c>
    </row>
    <row r="3145">
      <c r="A3145" s="38">
        <f>IF(CriteriTecnici!$A2925="","","    "&amp;CHAR(123)&amp;CHAR(34)&amp;"bidderId"&amp;CHAR(34)&amp;": "&amp;CHAR(34)&amp;SUBSTITUTE(CriteriTecnici!$A2925,CHAR(34),"'")&amp;CHAR(34)&amp;", "&amp;CHAR(34)&amp;"lotId"&amp;CHAR(34)&amp;": "&amp;CHAR(34)&amp;SUBSTITUTE(CriteriTecnici!$C2925,CHAR(34),"'")&amp;CHAR(34)&amp;", "&amp;CHAR(34)&amp;"criterionId"&amp;CHAR(34)&amp;": "&amp;CHAR(34)&amp;SUBSTITUTE(CriteriTecnici!$D2925,CHAR(34),"'")&amp;CHAR(34)&amp;", "&amp;CHAR(34)&amp;"kind"&amp;CHAR(34)&amp;": "&amp;CHAR(34)&amp;SUBSTITUTE(CriteriTecnici!$F2925,CHAR(34),"'")&amp;CHAR(34)&amp;", "&amp;CHAR(34)&amp;"value"&amp;CHAR(34)&amp;": "&amp;SUBSTITUTE(TRIM(ROUND(IFERROR(CriteriTecnici!$N2925*1,IFERROR(NUMBERVALUE(CriteriTecnici!$N2925,".",","),IFERROR(NUMBERVALUE(CriteriTecnici!$N2925,",","."),0))),4)&amp;""),",",".")&amp;", "&amp;CHAR(34)&amp;"numerator"&amp;CHAR(34)&amp;": "&amp;SUBSTITUTE(TRIM(ROUND(IFERROR(CriteriTecnici!$K2925*1,IFERROR(NUMBERVALUE(CriteriTecnici!$K2925,".",","),IFERROR(NUMBERVALUE(CriteriTecnici!$K2925,",","."),0))),4)&amp;""),",",".")&amp;", "&amp;CHAR(34)&amp;"denominator"&amp;CHAR(34)&amp;": "&amp;SUBSTITUTE(TRIM(ROUND(IFERROR(CriteriTecnici!$L2925*1,IFERROR(NUMBERVALUE(CriteriTecnici!$L2925,".",","),IFERROR(NUMBERVALUE(CriteriTecnici!$L2925,",","."),0))),4)&amp;""),",",".")&amp;", "&amp;CHAR(34)&amp;"flag"&amp;CHAR(34)&amp;": "&amp;SUBSTITUTE(TRIM(ROUND(IFERROR(CriteriTecnici!$M2925*1,IFERROR(NUMBERVALUE(CriteriTecnici!$M2925,".",","),IFERROR(NUMBERVALUE(CriteriTecnici!$M2925,",","."),0))),4)&amp;""),",",".")&amp;", "&amp;CHAR(34)&amp;"rawScore"&amp;CHAR(34)&amp;": "&amp;SUBSTITUTE(TRIM(ROUND(IFERROR(CriteriTecnici!$O2925*1,IFERROR(NUMBERVALUE(CriteriTecnici!$O2925,".",","),IFERROR(NUMBERVALUE(CriteriTecnici!$O2925,",","."),0))),4)&amp;""),",",".")&amp;CHAR(125)&amp;IF(TRUE,",",""))</f>
        <v/>
      </c>
    </row>
    <row r="3146">
      <c r="A3146" s="38">
        <f>IF(CriteriTecnici!$A2926="","","    "&amp;CHAR(123)&amp;CHAR(34)&amp;"bidderId"&amp;CHAR(34)&amp;": "&amp;CHAR(34)&amp;SUBSTITUTE(CriteriTecnici!$A2926,CHAR(34),"'")&amp;CHAR(34)&amp;", "&amp;CHAR(34)&amp;"lotId"&amp;CHAR(34)&amp;": "&amp;CHAR(34)&amp;SUBSTITUTE(CriteriTecnici!$C2926,CHAR(34),"'")&amp;CHAR(34)&amp;", "&amp;CHAR(34)&amp;"criterionId"&amp;CHAR(34)&amp;": "&amp;CHAR(34)&amp;SUBSTITUTE(CriteriTecnici!$D2926,CHAR(34),"'")&amp;CHAR(34)&amp;", "&amp;CHAR(34)&amp;"kind"&amp;CHAR(34)&amp;": "&amp;CHAR(34)&amp;SUBSTITUTE(CriteriTecnici!$F2926,CHAR(34),"'")&amp;CHAR(34)&amp;", "&amp;CHAR(34)&amp;"value"&amp;CHAR(34)&amp;": "&amp;SUBSTITUTE(TRIM(ROUND(IFERROR(CriteriTecnici!$N2926*1,IFERROR(NUMBERVALUE(CriteriTecnici!$N2926,".",","),IFERROR(NUMBERVALUE(CriteriTecnici!$N2926,",","."),0))),4)&amp;""),",",".")&amp;", "&amp;CHAR(34)&amp;"numerator"&amp;CHAR(34)&amp;": "&amp;SUBSTITUTE(TRIM(ROUND(IFERROR(CriteriTecnici!$K2926*1,IFERROR(NUMBERVALUE(CriteriTecnici!$K2926,".",","),IFERROR(NUMBERVALUE(CriteriTecnici!$K2926,",","."),0))),4)&amp;""),",",".")&amp;", "&amp;CHAR(34)&amp;"denominator"&amp;CHAR(34)&amp;": "&amp;SUBSTITUTE(TRIM(ROUND(IFERROR(CriteriTecnici!$L2926*1,IFERROR(NUMBERVALUE(CriteriTecnici!$L2926,".",","),IFERROR(NUMBERVALUE(CriteriTecnici!$L2926,",","."),0))),4)&amp;""),",",".")&amp;", "&amp;CHAR(34)&amp;"flag"&amp;CHAR(34)&amp;": "&amp;SUBSTITUTE(TRIM(ROUND(IFERROR(CriteriTecnici!$M2926*1,IFERROR(NUMBERVALUE(CriteriTecnici!$M2926,".",","),IFERROR(NUMBERVALUE(CriteriTecnici!$M2926,",","."),0))),4)&amp;""),",",".")&amp;", "&amp;CHAR(34)&amp;"rawScore"&amp;CHAR(34)&amp;": "&amp;SUBSTITUTE(TRIM(ROUND(IFERROR(CriteriTecnici!$O2926*1,IFERROR(NUMBERVALUE(CriteriTecnici!$O2926,".",","),IFERROR(NUMBERVALUE(CriteriTecnici!$O2926,",","."),0))),4)&amp;""),",",".")&amp;CHAR(125)&amp;IF(TRUE,",",""))</f>
        <v/>
      </c>
    </row>
    <row r="3147">
      <c r="A3147" s="38">
        <f>IF(CriteriTecnici!$A2927="","","    "&amp;CHAR(123)&amp;CHAR(34)&amp;"bidderId"&amp;CHAR(34)&amp;": "&amp;CHAR(34)&amp;SUBSTITUTE(CriteriTecnici!$A2927,CHAR(34),"'")&amp;CHAR(34)&amp;", "&amp;CHAR(34)&amp;"lotId"&amp;CHAR(34)&amp;": "&amp;CHAR(34)&amp;SUBSTITUTE(CriteriTecnici!$C2927,CHAR(34),"'")&amp;CHAR(34)&amp;", "&amp;CHAR(34)&amp;"criterionId"&amp;CHAR(34)&amp;": "&amp;CHAR(34)&amp;SUBSTITUTE(CriteriTecnici!$D2927,CHAR(34),"'")&amp;CHAR(34)&amp;", "&amp;CHAR(34)&amp;"kind"&amp;CHAR(34)&amp;": "&amp;CHAR(34)&amp;SUBSTITUTE(CriteriTecnici!$F2927,CHAR(34),"'")&amp;CHAR(34)&amp;", "&amp;CHAR(34)&amp;"value"&amp;CHAR(34)&amp;": "&amp;SUBSTITUTE(TRIM(ROUND(IFERROR(CriteriTecnici!$N2927*1,IFERROR(NUMBERVALUE(CriteriTecnici!$N2927,".",","),IFERROR(NUMBERVALUE(CriteriTecnici!$N2927,",","."),0))),4)&amp;""),",",".")&amp;", "&amp;CHAR(34)&amp;"numerator"&amp;CHAR(34)&amp;": "&amp;SUBSTITUTE(TRIM(ROUND(IFERROR(CriteriTecnici!$K2927*1,IFERROR(NUMBERVALUE(CriteriTecnici!$K2927,".",","),IFERROR(NUMBERVALUE(CriteriTecnici!$K2927,",","."),0))),4)&amp;""),",",".")&amp;", "&amp;CHAR(34)&amp;"denominator"&amp;CHAR(34)&amp;": "&amp;SUBSTITUTE(TRIM(ROUND(IFERROR(CriteriTecnici!$L2927*1,IFERROR(NUMBERVALUE(CriteriTecnici!$L2927,".",","),IFERROR(NUMBERVALUE(CriteriTecnici!$L2927,",","."),0))),4)&amp;""),",",".")&amp;", "&amp;CHAR(34)&amp;"flag"&amp;CHAR(34)&amp;": "&amp;SUBSTITUTE(TRIM(ROUND(IFERROR(CriteriTecnici!$M2927*1,IFERROR(NUMBERVALUE(CriteriTecnici!$M2927,".",","),IFERROR(NUMBERVALUE(CriteriTecnici!$M2927,",","."),0))),4)&amp;""),",",".")&amp;", "&amp;CHAR(34)&amp;"rawScore"&amp;CHAR(34)&amp;": "&amp;SUBSTITUTE(TRIM(ROUND(IFERROR(CriteriTecnici!$O2927*1,IFERROR(NUMBERVALUE(CriteriTecnici!$O2927,".",","),IFERROR(NUMBERVALUE(CriteriTecnici!$O2927,",","."),0))),4)&amp;""),",",".")&amp;CHAR(125)&amp;IF(TRUE,",",""))</f>
        <v/>
      </c>
    </row>
    <row r="3148">
      <c r="A3148" s="38">
        <f>IF(CriteriTecnici!$A2928="","","    "&amp;CHAR(123)&amp;CHAR(34)&amp;"bidderId"&amp;CHAR(34)&amp;": "&amp;CHAR(34)&amp;SUBSTITUTE(CriteriTecnici!$A2928,CHAR(34),"'")&amp;CHAR(34)&amp;", "&amp;CHAR(34)&amp;"lotId"&amp;CHAR(34)&amp;": "&amp;CHAR(34)&amp;SUBSTITUTE(CriteriTecnici!$C2928,CHAR(34),"'")&amp;CHAR(34)&amp;", "&amp;CHAR(34)&amp;"criterionId"&amp;CHAR(34)&amp;": "&amp;CHAR(34)&amp;SUBSTITUTE(CriteriTecnici!$D2928,CHAR(34),"'")&amp;CHAR(34)&amp;", "&amp;CHAR(34)&amp;"kind"&amp;CHAR(34)&amp;": "&amp;CHAR(34)&amp;SUBSTITUTE(CriteriTecnici!$F2928,CHAR(34),"'")&amp;CHAR(34)&amp;", "&amp;CHAR(34)&amp;"value"&amp;CHAR(34)&amp;": "&amp;SUBSTITUTE(TRIM(ROUND(IFERROR(CriteriTecnici!$N2928*1,IFERROR(NUMBERVALUE(CriteriTecnici!$N2928,".",","),IFERROR(NUMBERVALUE(CriteriTecnici!$N2928,",","."),0))),4)&amp;""),",",".")&amp;", "&amp;CHAR(34)&amp;"numerator"&amp;CHAR(34)&amp;": "&amp;SUBSTITUTE(TRIM(ROUND(IFERROR(CriteriTecnici!$K2928*1,IFERROR(NUMBERVALUE(CriteriTecnici!$K2928,".",","),IFERROR(NUMBERVALUE(CriteriTecnici!$K2928,",","."),0))),4)&amp;""),",",".")&amp;", "&amp;CHAR(34)&amp;"denominator"&amp;CHAR(34)&amp;": "&amp;SUBSTITUTE(TRIM(ROUND(IFERROR(CriteriTecnici!$L2928*1,IFERROR(NUMBERVALUE(CriteriTecnici!$L2928,".",","),IFERROR(NUMBERVALUE(CriteriTecnici!$L2928,",","."),0))),4)&amp;""),",",".")&amp;", "&amp;CHAR(34)&amp;"flag"&amp;CHAR(34)&amp;": "&amp;SUBSTITUTE(TRIM(ROUND(IFERROR(CriteriTecnici!$M2928*1,IFERROR(NUMBERVALUE(CriteriTecnici!$M2928,".",","),IFERROR(NUMBERVALUE(CriteriTecnici!$M2928,",","."),0))),4)&amp;""),",",".")&amp;", "&amp;CHAR(34)&amp;"rawScore"&amp;CHAR(34)&amp;": "&amp;SUBSTITUTE(TRIM(ROUND(IFERROR(CriteriTecnici!$O2928*1,IFERROR(NUMBERVALUE(CriteriTecnici!$O2928,".",","),IFERROR(NUMBERVALUE(CriteriTecnici!$O2928,",","."),0))),4)&amp;""),",",".")&amp;CHAR(125)&amp;IF(TRUE,",",""))</f>
        <v/>
      </c>
    </row>
    <row r="3149">
      <c r="A3149" s="38">
        <f>IF(CriteriTecnici!$A2929="","","    "&amp;CHAR(123)&amp;CHAR(34)&amp;"bidderId"&amp;CHAR(34)&amp;": "&amp;CHAR(34)&amp;SUBSTITUTE(CriteriTecnici!$A2929,CHAR(34),"'")&amp;CHAR(34)&amp;", "&amp;CHAR(34)&amp;"lotId"&amp;CHAR(34)&amp;": "&amp;CHAR(34)&amp;SUBSTITUTE(CriteriTecnici!$C2929,CHAR(34),"'")&amp;CHAR(34)&amp;", "&amp;CHAR(34)&amp;"criterionId"&amp;CHAR(34)&amp;": "&amp;CHAR(34)&amp;SUBSTITUTE(CriteriTecnici!$D2929,CHAR(34),"'")&amp;CHAR(34)&amp;", "&amp;CHAR(34)&amp;"kind"&amp;CHAR(34)&amp;": "&amp;CHAR(34)&amp;SUBSTITUTE(CriteriTecnici!$F2929,CHAR(34),"'")&amp;CHAR(34)&amp;", "&amp;CHAR(34)&amp;"value"&amp;CHAR(34)&amp;": "&amp;SUBSTITUTE(TRIM(ROUND(IFERROR(CriteriTecnici!$N2929*1,IFERROR(NUMBERVALUE(CriteriTecnici!$N2929,".",","),IFERROR(NUMBERVALUE(CriteriTecnici!$N2929,",","."),0))),4)&amp;""),",",".")&amp;", "&amp;CHAR(34)&amp;"numerator"&amp;CHAR(34)&amp;": "&amp;SUBSTITUTE(TRIM(ROUND(IFERROR(CriteriTecnici!$K2929*1,IFERROR(NUMBERVALUE(CriteriTecnici!$K2929,".",","),IFERROR(NUMBERVALUE(CriteriTecnici!$K2929,",","."),0))),4)&amp;""),",",".")&amp;", "&amp;CHAR(34)&amp;"denominator"&amp;CHAR(34)&amp;": "&amp;SUBSTITUTE(TRIM(ROUND(IFERROR(CriteriTecnici!$L2929*1,IFERROR(NUMBERVALUE(CriteriTecnici!$L2929,".",","),IFERROR(NUMBERVALUE(CriteriTecnici!$L2929,",","."),0))),4)&amp;""),",",".")&amp;", "&amp;CHAR(34)&amp;"flag"&amp;CHAR(34)&amp;": "&amp;SUBSTITUTE(TRIM(ROUND(IFERROR(CriteriTecnici!$M2929*1,IFERROR(NUMBERVALUE(CriteriTecnici!$M2929,".",","),IFERROR(NUMBERVALUE(CriteriTecnici!$M2929,",","."),0))),4)&amp;""),",",".")&amp;", "&amp;CHAR(34)&amp;"rawScore"&amp;CHAR(34)&amp;": "&amp;SUBSTITUTE(TRIM(ROUND(IFERROR(CriteriTecnici!$O2929*1,IFERROR(NUMBERVALUE(CriteriTecnici!$O2929,".",","),IFERROR(NUMBERVALUE(CriteriTecnici!$O2929,",","."),0))),4)&amp;""),",",".")&amp;CHAR(125)&amp;IF(TRUE,",",""))</f>
        <v/>
      </c>
    </row>
    <row r="3150">
      <c r="A3150" s="38">
        <f>IF(CriteriTecnici!$A2930="","","    "&amp;CHAR(123)&amp;CHAR(34)&amp;"bidderId"&amp;CHAR(34)&amp;": "&amp;CHAR(34)&amp;SUBSTITUTE(CriteriTecnici!$A2930,CHAR(34),"'")&amp;CHAR(34)&amp;", "&amp;CHAR(34)&amp;"lotId"&amp;CHAR(34)&amp;": "&amp;CHAR(34)&amp;SUBSTITUTE(CriteriTecnici!$C2930,CHAR(34),"'")&amp;CHAR(34)&amp;", "&amp;CHAR(34)&amp;"criterionId"&amp;CHAR(34)&amp;": "&amp;CHAR(34)&amp;SUBSTITUTE(CriteriTecnici!$D2930,CHAR(34),"'")&amp;CHAR(34)&amp;", "&amp;CHAR(34)&amp;"kind"&amp;CHAR(34)&amp;": "&amp;CHAR(34)&amp;SUBSTITUTE(CriteriTecnici!$F2930,CHAR(34),"'")&amp;CHAR(34)&amp;", "&amp;CHAR(34)&amp;"value"&amp;CHAR(34)&amp;": "&amp;SUBSTITUTE(TRIM(ROUND(IFERROR(CriteriTecnici!$N2930*1,IFERROR(NUMBERVALUE(CriteriTecnici!$N2930,".",","),IFERROR(NUMBERVALUE(CriteriTecnici!$N2930,",","."),0))),4)&amp;""),",",".")&amp;", "&amp;CHAR(34)&amp;"numerator"&amp;CHAR(34)&amp;": "&amp;SUBSTITUTE(TRIM(ROUND(IFERROR(CriteriTecnici!$K2930*1,IFERROR(NUMBERVALUE(CriteriTecnici!$K2930,".",","),IFERROR(NUMBERVALUE(CriteriTecnici!$K2930,",","."),0))),4)&amp;""),",",".")&amp;", "&amp;CHAR(34)&amp;"denominator"&amp;CHAR(34)&amp;": "&amp;SUBSTITUTE(TRIM(ROUND(IFERROR(CriteriTecnici!$L2930*1,IFERROR(NUMBERVALUE(CriteriTecnici!$L2930,".",","),IFERROR(NUMBERVALUE(CriteriTecnici!$L2930,",","."),0))),4)&amp;""),",",".")&amp;", "&amp;CHAR(34)&amp;"flag"&amp;CHAR(34)&amp;": "&amp;SUBSTITUTE(TRIM(ROUND(IFERROR(CriteriTecnici!$M2930*1,IFERROR(NUMBERVALUE(CriteriTecnici!$M2930,".",","),IFERROR(NUMBERVALUE(CriteriTecnici!$M2930,",","."),0))),4)&amp;""),",",".")&amp;", "&amp;CHAR(34)&amp;"rawScore"&amp;CHAR(34)&amp;": "&amp;SUBSTITUTE(TRIM(ROUND(IFERROR(CriteriTecnici!$O2930*1,IFERROR(NUMBERVALUE(CriteriTecnici!$O2930,".",","),IFERROR(NUMBERVALUE(CriteriTecnici!$O2930,",","."),0))),4)&amp;""),",",".")&amp;CHAR(125)&amp;IF(TRUE,",",""))</f>
        <v/>
      </c>
    </row>
    <row r="3151">
      <c r="A3151" s="38">
        <f>IF(CriteriTecnici!$A2931="","","    "&amp;CHAR(123)&amp;CHAR(34)&amp;"bidderId"&amp;CHAR(34)&amp;": "&amp;CHAR(34)&amp;SUBSTITUTE(CriteriTecnici!$A2931,CHAR(34),"'")&amp;CHAR(34)&amp;", "&amp;CHAR(34)&amp;"lotId"&amp;CHAR(34)&amp;": "&amp;CHAR(34)&amp;SUBSTITUTE(CriteriTecnici!$C2931,CHAR(34),"'")&amp;CHAR(34)&amp;", "&amp;CHAR(34)&amp;"criterionId"&amp;CHAR(34)&amp;": "&amp;CHAR(34)&amp;SUBSTITUTE(CriteriTecnici!$D2931,CHAR(34),"'")&amp;CHAR(34)&amp;", "&amp;CHAR(34)&amp;"kind"&amp;CHAR(34)&amp;": "&amp;CHAR(34)&amp;SUBSTITUTE(CriteriTecnici!$F2931,CHAR(34),"'")&amp;CHAR(34)&amp;", "&amp;CHAR(34)&amp;"value"&amp;CHAR(34)&amp;": "&amp;SUBSTITUTE(TRIM(ROUND(IFERROR(CriteriTecnici!$N2931*1,IFERROR(NUMBERVALUE(CriteriTecnici!$N2931,".",","),IFERROR(NUMBERVALUE(CriteriTecnici!$N2931,",","."),0))),4)&amp;""),",",".")&amp;", "&amp;CHAR(34)&amp;"numerator"&amp;CHAR(34)&amp;": "&amp;SUBSTITUTE(TRIM(ROUND(IFERROR(CriteriTecnici!$K2931*1,IFERROR(NUMBERVALUE(CriteriTecnici!$K2931,".",","),IFERROR(NUMBERVALUE(CriteriTecnici!$K2931,",","."),0))),4)&amp;""),",",".")&amp;", "&amp;CHAR(34)&amp;"denominator"&amp;CHAR(34)&amp;": "&amp;SUBSTITUTE(TRIM(ROUND(IFERROR(CriteriTecnici!$L2931*1,IFERROR(NUMBERVALUE(CriteriTecnici!$L2931,".",","),IFERROR(NUMBERVALUE(CriteriTecnici!$L2931,",","."),0))),4)&amp;""),",",".")&amp;", "&amp;CHAR(34)&amp;"flag"&amp;CHAR(34)&amp;": "&amp;SUBSTITUTE(TRIM(ROUND(IFERROR(CriteriTecnici!$M2931*1,IFERROR(NUMBERVALUE(CriteriTecnici!$M2931,".",","),IFERROR(NUMBERVALUE(CriteriTecnici!$M2931,",","."),0))),4)&amp;""),",",".")&amp;", "&amp;CHAR(34)&amp;"rawScore"&amp;CHAR(34)&amp;": "&amp;SUBSTITUTE(TRIM(ROUND(IFERROR(CriteriTecnici!$O2931*1,IFERROR(NUMBERVALUE(CriteriTecnici!$O2931,".",","),IFERROR(NUMBERVALUE(CriteriTecnici!$O2931,",","."),0))),4)&amp;""),",",".")&amp;CHAR(125)&amp;IF(TRUE,",",""))</f>
        <v/>
      </c>
    </row>
    <row r="3152">
      <c r="A3152" s="38">
        <f>IF(CriteriTecnici!$A2932="","","    "&amp;CHAR(123)&amp;CHAR(34)&amp;"bidderId"&amp;CHAR(34)&amp;": "&amp;CHAR(34)&amp;SUBSTITUTE(CriteriTecnici!$A2932,CHAR(34),"'")&amp;CHAR(34)&amp;", "&amp;CHAR(34)&amp;"lotId"&amp;CHAR(34)&amp;": "&amp;CHAR(34)&amp;SUBSTITUTE(CriteriTecnici!$C2932,CHAR(34),"'")&amp;CHAR(34)&amp;", "&amp;CHAR(34)&amp;"criterionId"&amp;CHAR(34)&amp;": "&amp;CHAR(34)&amp;SUBSTITUTE(CriteriTecnici!$D2932,CHAR(34),"'")&amp;CHAR(34)&amp;", "&amp;CHAR(34)&amp;"kind"&amp;CHAR(34)&amp;": "&amp;CHAR(34)&amp;SUBSTITUTE(CriteriTecnici!$F2932,CHAR(34),"'")&amp;CHAR(34)&amp;", "&amp;CHAR(34)&amp;"value"&amp;CHAR(34)&amp;": "&amp;SUBSTITUTE(TRIM(ROUND(IFERROR(CriteriTecnici!$N2932*1,IFERROR(NUMBERVALUE(CriteriTecnici!$N2932,".",","),IFERROR(NUMBERVALUE(CriteriTecnici!$N2932,",","."),0))),4)&amp;""),",",".")&amp;", "&amp;CHAR(34)&amp;"numerator"&amp;CHAR(34)&amp;": "&amp;SUBSTITUTE(TRIM(ROUND(IFERROR(CriteriTecnici!$K2932*1,IFERROR(NUMBERVALUE(CriteriTecnici!$K2932,".",","),IFERROR(NUMBERVALUE(CriteriTecnici!$K2932,",","."),0))),4)&amp;""),",",".")&amp;", "&amp;CHAR(34)&amp;"denominator"&amp;CHAR(34)&amp;": "&amp;SUBSTITUTE(TRIM(ROUND(IFERROR(CriteriTecnici!$L2932*1,IFERROR(NUMBERVALUE(CriteriTecnici!$L2932,".",","),IFERROR(NUMBERVALUE(CriteriTecnici!$L2932,",","."),0))),4)&amp;""),",",".")&amp;", "&amp;CHAR(34)&amp;"flag"&amp;CHAR(34)&amp;": "&amp;SUBSTITUTE(TRIM(ROUND(IFERROR(CriteriTecnici!$M2932*1,IFERROR(NUMBERVALUE(CriteriTecnici!$M2932,".",","),IFERROR(NUMBERVALUE(CriteriTecnici!$M2932,",","."),0))),4)&amp;""),",",".")&amp;", "&amp;CHAR(34)&amp;"rawScore"&amp;CHAR(34)&amp;": "&amp;SUBSTITUTE(TRIM(ROUND(IFERROR(CriteriTecnici!$O2932*1,IFERROR(NUMBERVALUE(CriteriTecnici!$O2932,".",","),IFERROR(NUMBERVALUE(CriteriTecnici!$O2932,",","."),0))),4)&amp;""),",",".")&amp;CHAR(125)&amp;IF(TRUE,",",""))</f>
        <v/>
      </c>
    </row>
    <row r="3153">
      <c r="A3153" s="38">
        <f>IF(CriteriTecnici!$A2933="","","    "&amp;CHAR(123)&amp;CHAR(34)&amp;"bidderId"&amp;CHAR(34)&amp;": "&amp;CHAR(34)&amp;SUBSTITUTE(CriteriTecnici!$A2933,CHAR(34),"'")&amp;CHAR(34)&amp;", "&amp;CHAR(34)&amp;"lotId"&amp;CHAR(34)&amp;": "&amp;CHAR(34)&amp;SUBSTITUTE(CriteriTecnici!$C2933,CHAR(34),"'")&amp;CHAR(34)&amp;", "&amp;CHAR(34)&amp;"criterionId"&amp;CHAR(34)&amp;": "&amp;CHAR(34)&amp;SUBSTITUTE(CriteriTecnici!$D2933,CHAR(34),"'")&amp;CHAR(34)&amp;", "&amp;CHAR(34)&amp;"kind"&amp;CHAR(34)&amp;": "&amp;CHAR(34)&amp;SUBSTITUTE(CriteriTecnici!$F2933,CHAR(34),"'")&amp;CHAR(34)&amp;", "&amp;CHAR(34)&amp;"value"&amp;CHAR(34)&amp;": "&amp;SUBSTITUTE(TRIM(ROUND(IFERROR(CriteriTecnici!$N2933*1,IFERROR(NUMBERVALUE(CriteriTecnici!$N2933,".",","),IFERROR(NUMBERVALUE(CriteriTecnici!$N2933,",","."),0))),4)&amp;""),",",".")&amp;", "&amp;CHAR(34)&amp;"numerator"&amp;CHAR(34)&amp;": "&amp;SUBSTITUTE(TRIM(ROUND(IFERROR(CriteriTecnici!$K2933*1,IFERROR(NUMBERVALUE(CriteriTecnici!$K2933,".",","),IFERROR(NUMBERVALUE(CriteriTecnici!$K2933,",","."),0))),4)&amp;""),",",".")&amp;", "&amp;CHAR(34)&amp;"denominator"&amp;CHAR(34)&amp;": "&amp;SUBSTITUTE(TRIM(ROUND(IFERROR(CriteriTecnici!$L2933*1,IFERROR(NUMBERVALUE(CriteriTecnici!$L2933,".",","),IFERROR(NUMBERVALUE(CriteriTecnici!$L2933,",","."),0))),4)&amp;""),",",".")&amp;", "&amp;CHAR(34)&amp;"flag"&amp;CHAR(34)&amp;": "&amp;SUBSTITUTE(TRIM(ROUND(IFERROR(CriteriTecnici!$M2933*1,IFERROR(NUMBERVALUE(CriteriTecnici!$M2933,".",","),IFERROR(NUMBERVALUE(CriteriTecnici!$M2933,",","."),0))),4)&amp;""),",",".")&amp;", "&amp;CHAR(34)&amp;"rawScore"&amp;CHAR(34)&amp;": "&amp;SUBSTITUTE(TRIM(ROUND(IFERROR(CriteriTecnici!$O2933*1,IFERROR(NUMBERVALUE(CriteriTecnici!$O2933,".",","),IFERROR(NUMBERVALUE(CriteriTecnici!$O2933,",","."),0))),4)&amp;""),",",".")&amp;CHAR(125)&amp;IF(TRUE,",",""))</f>
        <v/>
      </c>
    </row>
    <row r="3154">
      <c r="A3154" s="38">
        <f>IF(CriteriTecnici!$A2934="","","    "&amp;CHAR(123)&amp;CHAR(34)&amp;"bidderId"&amp;CHAR(34)&amp;": "&amp;CHAR(34)&amp;SUBSTITUTE(CriteriTecnici!$A2934,CHAR(34),"'")&amp;CHAR(34)&amp;", "&amp;CHAR(34)&amp;"lotId"&amp;CHAR(34)&amp;": "&amp;CHAR(34)&amp;SUBSTITUTE(CriteriTecnici!$C2934,CHAR(34),"'")&amp;CHAR(34)&amp;", "&amp;CHAR(34)&amp;"criterionId"&amp;CHAR(34)&amp;": "&amp;CHAR(34)&amp;SUBSTITUTE(CriteriTecnici!$D2934,CHAR(34),"'")&amp;CHAR(34)&amp;", "&amp;CHAR(34)&amp;"kind"&amp;CHAR(34)&amp;": "&amp;CHAR(34)&amp;SUBSTITUTE(CriteriTecnici!$F2934,CHAR(34),"'")&amp;CHAR(34)&amp;", "&amp;CHAR(34)&amp;"value"&amp;CHAR(34)&amp;": "&amp;SUBSTITUTE(TRIM(ROUND(IFERROR(CriteriTecnici!$N2934*1,IFERROR(NUMBERVALUE(CriteriTecnici!$N2934,".",","),IFERROR(NUMBERVALUE(CriteriTecnici!$N2934,",","."),0))),4)&amp;""),",",".")&amp;", "&amp;CHAR(34)&amp;"numerator"&amp;CHAR(34)&amp;": "&amp;SUBSTITUTE(TRIM(ROUND(IFERROR(CriteriTecnici!$K2934*1,IFERROR(NUMBERVALUE(CriteriTecnici!$K2934,".",","),IFERROR(NUMBERVALUE(CriteriTecnici!$K2934,",","."),0))),4)&amp;""),",",".")&amp;", "&amp;CHAR(34)&amp;"denominator"&amp;CHAR(34)&amp;": "&amp;SUBSTITUTE(TRIM(ROUND(IFERROR(CriteriTecnici!$L2934*1,IFERROR(NUMBERVALUE(CriteriTecnici!$L2934,".",","),IFERROR(NUMBERVALUE(CriteriTecnici!$L2934,",","."),0))),4)&amp;""),",",".")&amp;", "&amp;CHAR(34)&amp;"flag"&amp;CHAR(34)&amp;": "&amp;SUBSTITUTE(TRIM(ROUND(IFERROR(CriteriTecnici!$M2934*1,IFERROR(NUMBERVALUE(CriteriTecnici!$M2934,".",","),IFERROR(NUMBERVALUE(CriteriTecnici!$M2934,",","."),0))),4)&amp;""),",",".")&amp;", "&amp;CHAR(34)&amp;"rawScore"&amp;CHAR(34)&amp;": "&amp;SUBSTITUTE(TRIM(ROUND(IFERROR(CriteriTecnici!$O2934*1,IFERROR(NUMBERVALUE(CriteriTecnici!$O2934,".",","),IFERROR(NUMBERVALUE(CriteriTecnici!$O2934,",","."),0))),4)&amp;""),",",".")&amp;CHAR(125)&amp;IF(TRUE,",",""))</f>
        <v/>
      </c>
    </row>
    <row r="3155">
      <c r="A3155" s="38">
        <f>IF(CriteriTecnici!$A2935="","","    "&amp;CHAR(123)&amp;CHAR(34)&amp;"bidderId"&amp;CHAR(34)&amp;": "&amp;CHAR(34)&amp;SUBSTITUTE(CriteriTecnici!$A2935,CHAR(34),"'")&amp;CHAR(34)&amp;", "&amp;CHAR(34)&amp;"lotId"&amp;CHAR(34)&amp;": "&amp;CHAR(34)&amp;SUBSTITUTE(CriteriTecnici!$C2935,CHAR(34),"'")&amp;CHAR(34)&amp;", "&amp;CHAR(34)&amp;"criterionId"&amp;CHAR(34)&amp;": "&amp;CHAR(34)&amp;SUBSTITUTE(CriteriTecnici!$D2935,CHAR(34),"'")&amp;CHAR(34)&amp;", "&amp;CHAR(34)&amp;"kind"&amp;CHAR(34)&amp;": "&amp;CHAR(34)&amp;SUBSTITUTE(CriteriTecnici!$F2935,CHAR(34),"'")&amp;CHAR(34)&amp;", "&amp;CHAR(34)&amp;"value"&amp;CHAR(34)&amp;": "&amp;SUBSTITUTE(TRIM(ROUND(IFERROR(CriteriTecnici!$N2935*1,IFERROR(NUMBERVALUE(CriteriTecnici!$N2935,".",","),IFERROR(NUMBERVALUE(CriteriTecnici!$N2935,",","."),0))),4)&amp;""),",",".")&amp;", "&amp;CHAR(34)&amp;"numerator"&amp;CHAR(34)&amp;": "&amp;SUBSTITUTE(TRIM(ROUND(IFERROR(CriteriTecnici!$K2935*1,IFERROR(NUMBERVALUE(CriteriTecnici!$K2935,".",","),IFERROR(NUMBERVALUE(CriteriTecnici!$K2935,",","."),0))),4)&amp;""),",",".")&amp;", "&amp;CHAR(34)&amp;"denominator"&amp;CHAR(34)&amp;": "&amp;SUBSTITUTE(TRIM(ROUND(IFERROR(CriteriTecnici!$L2935*1,IFERROR(NUMBERVALUE(CriteriTecnici!$L2935,".",","),IFERROR(NUMBERVALUE(CriteriTecnici!$L2935,",","."),0))),4)&amp;""),",",".")&amp;", "&amp;CHAR(34)&amp;"flag"&amp;CHAR(34)&amp;": "&amp;SUBSTITUTE(TRIM(ROUND(IFERROR(CriteriTecnici!$M2935*1,IFERROR(NUMBERVALUE(CriteriTecnici!$M2935,".",","),IFERROR(NUMBERVALUE(CriteriTecnici!$M2935,",","."),0))),4)&amp;""),",",".")&amp;", "&amp;CHAR(34)&amp;"rawScore"&amp;CHAR(34)&amp;": "&amp;SUBSTITUTE(TRIM(ROUND(IFERROR(CriteriTecnici!$O2935*1,IFERROR(NUMBERVALUE(CriteriTecnici!$O2935,".",","),IFERROR(NUMBERVALUE(CriteriTecnici!$O2935,",","."),0))),4)&amp;""),",",".")&amp;CHAR(125)&amp;IF(TRUE,",",""))</f>
        <v/>
      </c>
    </row>
    <row r="3156">
      <c r="A3156" s="38">
        <f>IF(CriteriTecnici!$A2936="","","    "&amp;CHAR(123)&amp;CHAR(34)&amp;"bidderId"&amp;CHAR(34)&amp;": "&amp;CHAR(34)&amp;SUBSTITUTE(CriteriTecnici!$A2936,CHAR(34),"'")&amp;CHAR(34)&amp;", "&amp;CHAR(34)&amp;"lotId"&amp;CHAR(34)&amp;": "&amp;CHAR(34)&amp;SUBSTITUTE(CriteriTecnici!$C2936,CHAR(34),"'")&amp;CHAR(34)&amp;", "&amp;CHAR(34)&amp;"criterionId"&amp;CHAR(34)&amp;": "&amp;CHAR(34)&amp;SUBSTITUTE(CriteriTecnici!$D2936,CHAR(34),"'")&amp;CHAR(34)&amp;", "&amp;CHAR(34)&amp;"kind"&amp;CHAR(34)&amp;": "&amp;CHAR(34)&amp;SUBSTITUTE(CriteriTecnici!$F2936,CHAR(34),"'")&amp;CHAR(34)&amp;", "&amp;CHAR(34)&amp;"value"&amp;CHAR(34)&amp;": "&amp;SUBSTITUTE(TRIM(ROUND(IFERROR(CriteriTecnici!$N2936*1,IFERROR(NUMBERVALUE(CriteriTecnici!$N2936,".",","),IFERROR(NUMBERVALUE(CriteriTecnici!$N2936,",","."),0))),4)&amp;""),",",".")&amp;", "&amp;CHAR(34)&amp;"numerator"&amp;CHAR(34)&amp;": "&amp;SUBSTITUTE(TRIM(ROUND(IFERROR(CriteriTecnici!$K2936*1,IFERROR(NUMBERVALUE(CriteriTecnici!$K2936,".",","),IFERROR(NUMBERVALUE(CriteriTecnici!$K2936,",","."),0))),4)&amp;""),",",".")&amp;", "&amp;CHAR(34)&amp;"denominator"&amp;CHAR(34)&amp;": "&amp;SUBSTITUTE(TRIM(ROUND(IFERROR(CriteriTecnici!$L2936*1,IFERROR(NUMBERVALUE(CriteriTecnici!$L2936,".",","),IFERROR(NUMBERVALUE(CriteriTecnici!$L2936,",","."),0))),4)&amp;""),",",".")&amp;", "&amp;CHAR(34)&amp;"flag"&amp;CHAR(34)&amp;": "&amp;SUBSTITUTE(TRIM(ROUND(IFERROR(CriteriTecnici!$M2936*1,IFERROR(NUMBERVALUE(CriteriTecnici!$M2936,".",","),IFERROR(NUMBERVALUE(CriteriTecnici!$M2936,",","."),0))),4)&amp;""),",",".")&amp;", "&amp;CHAR(34)&amp;"rawScore"&amp;CHAR(34)&amp;": "&amp;SUBSTITUTE(TRIM(ROUND(IFERROR(CriteriTecnici!$O2936*1,IFERROR(NUMBERVALUE(CriteriTecnici!$O2936,".",","),IFERROR(NUMBERVALUE(CriteriTecnici!$O2936,",","."),0))),4)&amp;""),",",".")&amp;CHAR(125)&amp;IF(TRUE,",",""))</f>
        <v/>
      </c>
    </row>
    <row r="3157">
      <c r="A3157" s="38">
        <f>IF(CriteriTecnici!$A2937="","","    "&amp;CHAR(123)&amp;CHAR(34)&amp;"bidderId"&amp;CHAR(34)&amp;": "&amp;CHAR(34)&amp;SUBSTITUTE(CriteriTecnici!$A2937,CHAR(34),"'")&amp;CHAR(34)&amp;", "&amp;CHAR(34)&amp;"lotId"&amp;CHAR(34)&amp;": "&amp;CHAR(34)&amp;SUBSTITUTE(CriteriTecnici!$C2937,CHAR(34),"'")&amp;CHAR(34)&amp;", "&amp;CHAR(34)&amp;"criterionId"&amp;CHAR(34)&amp;": "&amp;CHAR(34)&amp;SUBSTITUTE(CriteriTecnici!$D2937,CHAR(34),"'")&amp;CHAR(34)&amp;", "&amp;CHAR(34)&amp;"kind"&amp;CHAR(34)&amp;": "&amp;CHAR(34)&amp;SUBSTITUTE(CriteriTecnici!$F2937,CHAR(34),"'")&amp;CHAR(34)&amp;", "&amp;CHAR(34)&amp;"value"&amp;CHAR(34)&amp;": "&amp;SUBSTITUTE(TRIM(ROUND(IFERROR(CriteriTecnici!$N2937*1,IFERROR(NUMBERVALUE(CriteriTecnici!$N2937,".",","),IFERROR(NUMBERVALUE(CriteriTecnici!$N2937,",","."),0))),4)&amp;""),",",".")&amp;", "&amp;CHAR(34)&amp;"numerator"&amp;CHAR(34)&amp;": "&amp;SUBSTITUTE(TRIM(ROUND(IFERROR(CriteriTecnici!$K2937*1,IFERROR(NUMBERVALUE(CriteriTecnici!$K2937,".",","),IFERROR(NUMBERVALUE(CriteriTecnici!$K2937,",","."),0))),4)&amp;""),",",".")&amp;", "&amp;CHAR(34)&amp;"denominator"&amp;CHAR(34)&amp;": "&amp;SUBSTITUTE(TRIM(ROUND(IFERROR(CriteriTecnici!$L2937*1,IFERROR(NUMBERVALUE(CriteriTecnici!$L2937,".",","),IFERROR(NUMBERVALUE(CriteriTecnici!$L2937,",","."),0))),4)&amp;""),",",".")&amp;", "&amp;CHAR(34)&amp;"flag"&amp;CHAR(34)&amp;": "&amp;SUBSTITUTE(TRIM(ROUND(IFERROR(CriteriTecnici!$M2937*1,IFERROR(NUMBERVALUE(CriteriTecnici!$M2937,".",","),IFERROR(NUMBERVALUE(CriteriTecnici!$M2937,",","."),0))),4)&amp;""),",",".")&amp;", "&amp;CHAR(34)&amp;"rawScore"&amp;CHAR(34)&amp;": "&amp;SUBSTITUTE(TRIM(ROUND(IFERROR(CriteriTecnici!$O2937*1,IFERROR(NUMBERVALUE(CriteriTecnici!$O2937,".",","),IFERROR(NUMBERVALUE(CriteriTecnici!$O2937,",","."),0))),4)&amp;""),",",".")&amp;CHAR(125)&amp;IF(TRUE,",",""))</f>
        <v/>
      </c>
    </row>
    <row r="3158">
      <c r="A3158" s="38">
        <f>IF(CriteriTecnici!$A2938="","","    "&amp;CHAR(123)&amp;CHAR(34)&amp;"bidderId"&amp;CHAR(34)&amp;": "&amp;CHAR(34)&amp;SUBSTITUTE(CriteriTecnici!$A2938,CHAR(34),"'")&amp;CHAR(34)&amp;", "&amp;CHAR(34)&amp;"lotId"&amp;CHAR(34)&amp;": "&amp;CHAR(34)&amp;SUBSTITUTE(CriteriTecnici!$C2938,CHAR(34),"'")&amp;CHAR(34)&amp;", "&amp;CHAR(34)&amp;"criterionId"&amp;CHAR(34)&amp;": "&amp;CHAR(34)&amp;SUBSTITUTE(CriteriTecnici!$D2938,CHAR(34),"'")&amp;CHAR(34)&amp;", "&amp;CHAR(34)&amp;"kind"&amp;CHAR(34)&amp;": "&amp;CHAR(34)&amp;SUBSTITUTE(CriteriTecnici!$F2938,CHAR(34),"'")&amp;CHAR(34)&amp;", "&amp;CHAR(34)&amp;"value"&amp;CHAR(34)&amp;": "&amp;SUBSTITUTE(TRIM(ROUND(IFERROR(CriteriTecnici!$N2938*1,IFERROR(NUMBERVALUE(CriteriTecnici!$N2938,".",","),IFERROR(NUMBERVALUE(CriteriTecnici!$N2938,",","."),0))),4)&amp;""),",",".")&amp;", "&amp;CHAR(34)&amp;"numerator"&amp;CHAR(34)&amp;": "&amp;SUBSTITUTE(TRIM(ROUND(IFERROR(CriteriTecnici!$K2938*1,IFERROR(NUMBERVALUE(CriteriTecnici!$K2938,".",","),IFERROR(NUMBERVALUE(CriteriTecnici!$K2938,",","."),0))),4)&amp;""),",",".")&amp;", "&amp;CHAR(34)&amp;"denominator"&amp;CHAR(34)&amp;": "&amp;SUBSTITUTE(TRIM(ROUND(IFERROR(CriteriTecnici!$L2938*1,IFERROR(NUMBERVALUE(CriteriTecnici!$L2938,".",","),IFERROR(NUMBERVALUE(CriteriTecnici!$L2938,",","."),0))),4)&amp;""),",",".")&amp;", "&amp;CHAR(34)&amp;"flag"&amp;CHAR(34)&amp;": "&amp;SUBSTITUTE(TRIM(ROUND(IFERROR(CriteriTecnici!$M2938*1,IFERROR(NUMBERVALUE(CriteriTecnici!$M2938,".",","),IFERROR(NUMBERVALUE(CriteriTecnici!$M2938,",","."),0))),4)&amp;""),",",".")&amp;", "&amp;CHAR(34)&amp;"rawScore"&amp;CHAR(34)&amp;": "&amp;SUBSTITUTE(TRIM(ROUND(IFERROR(CriteriTecnici!$O2938*1,IFERROR(NUMBERVALUE(CriteriTecnici!$O2938,".",","),IFERROR(NUMBERVALUE(CriteriTecnici!$O2938,",","."),0))),4)&amp;""),",",".")&amp;CHAR(125)&amp;IF(TRUE,",",""))</f>
        <v/>
      </c>
    </row>
    <row r="3159">
      <c r="A3159" s="38">
        <f>IF(CriteriTecnici!$A2939="","","    "&amp;CHAR(123)&amp;CHAR(34)&amp;"bidderId"&amp;CHAR(34)&amp;": "&amp;CHAR(34)&amp;SUBSTITUTE(CriteriTecnici!$A2939,CHAR(34),"'")&amp;CHAR(34)&amp;", "&amp;CHAR(34)&amp;"lotId"&amp;CHAR(34)&amp;": "&amp;CHAR(34)&amp;SUBSTITUTE(CriteriTecnici!$C2939,CHAR(34),"'")&amp;CHAR(34)&amp;", "&amp;CHAR(34)&amp;"criterionId"&amp;CHAR(34)&amp;": "&amp;CHAR(34)&amp;SUBSTITUTE(CriteriTecnici!$D2939,CHAR(34),"'")&amp;CHAR(34)&amp;", "&amp;CHAR(34)&amp;"kind"&amp;CHAR(34)&amp;": "&amp;CHAR(34)&amp;SUBSTITUTE(CriteriTecnici!$F2939,CHAR(34),"'")&amp;CHAR(34)&amp;", "&amp;CHAR(34)&amp;"value"&amp;CHAR(34)&amp;": "&amp;SUBSTITUTE(TRIM(ROUND(IFERROR(CriteriTecnici!$N2939*1,IFERROR(NUMBERVALUE(CriteriTecnici!$N2939,".",","),IFERROR(NUMBERVALUE(CriteriTecnici!$N2939,",","."),0))),4)&amp;""),",",".")&amp;", "&amp;CHAR(34)&amp;"numerator"&amp;CHAR(34)&amp;": "&amp;SUBSTITUTE(TRIM(ROUND(IFERROR(CriteriTecnici!$K2939*1,IFERROR(NUMBERVALUE(CriteriTecnici!$K2939,".",","),IFERROR(NUMBERVALUE(CriteriTecnici!$K2939,",","."),0))),4)&amp;""),",",".")&amp;", "&amp;CHAR(34)&amp;"denominator"&amp;CHAR(34)&amp;": "&amp;SUBSTITUTE(TRIM(ROUND(IFERROR(CriteriTecnici!$L2939*1,IFERROR(NUMBERVALUE(CriteriTecnici!$L2939,".",","),IFERROR(NUMBERVALUE(CriteriTecnici!$L2939,",","."),0))),4)&amp;""),",",".")&amp;", "&amp;CHAR(34)&amp;"flag"&amp;CHAR(34)&amp;": "&amp;SUBSTITUTE(TRIM(ROUND(IFERROR(CriteriTecnici!$M2939*1,IFERROR(NUMBERVALUE(CriteriTecnici!$M2939,".",","),IFERROR(NUMBERVALUE(CriteriTecnici!$M2939,",","."),0))),4)&amp;""),",",".")&amp;", "&amp;CHAR(34)&amp;"rawScore"&amp;CHAR(34)&amp;": "&amp;SUBSTITUTE(TRIM(ROUND(IFERROR(CriteriTecnici!$O2939*1,IFERROR(NUMBERVALUE(CriteriTecnici!$O2939,".",","),IFERROR(NUMBERVALUE(CriteriTecnici!$O2939,",","."),0))),4)&amp;""),",",".")&amp;CHAR(125)&amp;IF(TRUE,",",""))</f>
        <v/>
      </c>
    </row>
    <row r="3160">
      <c r="A3160" s="38">
        <f>IF(CriteriTecnici!$A2940="","","    "&amp;CHAR(123)&amp;CHAR(34)&amp;"bidderId"&amp;CHAR(34)&amp;": "&amp;CHAR(34)&amp;SUBSTITUTE(CriteriTecnici!$A2940,CHAR(34),"'")&amp;CHAR(34)&amp;", "&amp;CHAR(34)&amp;"lotId"&amp;CHAR(34)&amp;": "&amp;CHAR(34)&amp;SUBSTITUTE(CriteriTecnici!$C2940,CHAR(34),"'")&amp;CHAR(34)&amp;", "&amp;CHAR(34)&amp;"criterionId"&amp;CHAR(34)&amp;": "&amp;CHAR(34)&amp;SUBSTITUTE(CriteriTecnici!$D2940,CHAR(34),"'")&amp;CHAR(34)&amp;", "&amp;CHAR(34)&amp;"kind"&amp;CHAR(34)&amp;": "&amp;CHAR(34)&amp;SUBSTITUTE(CriteriTecnici!$F2940,CHAR(34),"'")&amp;CHAR(34)&amp;", "&amp;CHAR(34)&amp;"value"&amp;CHAR(34)&amp;": "&amp;SUBSTITUTE(TRIM(ROUND(IFERROR(CriteriTecnici!$N2940*1,IFERROR(NUMBERVALUE(CriteriTecnici!$N2940,".",","),IFERROR(NUMBERVALUE(CriteriTecnici!$N2940,",","."),0))),4)&amp;""),",",".")&amp;", "&amp;CHAR(34)&amp;"numerator"&amp;CHAR(34)&amp;": "&amp;SUBSTITUTE(TRIM(ROUND(IFERROR(CriteriTecnici!$K2940*1,IFERROR(NUMBERVALUE(CriteriTecnici!$K2940,".",","),IFERROR(NUMBERVALUE(CriteriTecnici!$K2940,",","."),0))),4)&amp;""),",",".")&amp;", "&amp;CHAR(34)&amp;"denominator"&amp;CHAR(34)&amp;": "&amp;SUBSTITUTE(TRIM(ROUND(IFERROR(CriteriTecnici!$L2940*1,IFERROR(NUMBERVALUE(CriteriTecnici!$L2940,".",","),IFERROR(NUMBERVALUE(CriteriTecnici!$L2940,",","."),0))),4)&amp;""),",",".")&amp;", "&amp;CHAR(34)&amp;"flag"&amp;CHAR(34)&amp;": "&amp;SUBSTITUTE(TRIM(ROUND(IFERROR(CriteriTecnici!$M2940*1,IFERROR(NUMBERVALUE(CriteriTecnici!$M2940,".",","),IFERROR(NUMBERVALUE(CriteriTecnici!$M2940,",","."),0))),4)&amp;""),",",".")&amp;", "&amp;CHAR(34)&amp;"rawScore"&amp;CHAR(34)&amp;": "&amp;SUBSTITUTE(TRIM(ROUND(IFERROR(CriteriTecnici!$O2940*1,IFERROR(NUMBERVALUE(CriteriTecnici!$O2940,".",","),IFERROR(NUMBERVALUE(CriteriTecnici!$O2940,",","."),0))),4)&amp;""),",",".")&amp;CHAR(125)&amp;IF(TRUE,",",""))</f>
        <v/>
      </c>
    </row>
    <row r="3161">
      <c r="A3161" s="38">
        <f>IF(CriteriTecnici!$A2941="","","    "&amp;CHAR(123)&amp;CHAR(34)&amp;"bidderId"&amp;CHAR(34)&amp;": "&amp;CHAR(34)&amp;SUBSTITUTE(CriteriTecnici!$A2941,CHAR(34),"'")&amp;CHAR(34)&amp;", "&amp;CHAR(34)&amp;"lotId"&amp;CHAR(34)&amp;": "&amp;CHAR(34)&amp;SUBSTITUTE(CriteriTecnici!$C2941,CHAR(34),"'")&amp;CHAR(34)&amp;", "&amp;CHAR(34)&amp;"criterionId"&amp;CHAR(34)&amp;": "&amp;CHAR(34)&amp;SUBSTITUTE(CriteriTecnici!$D2941,CHAR(34),"'")&amp;CHAR(34)&amp;", "&amp;CHAR(34)&amp;"kind"&amp;CHAR(34)&amp;": "&amp;CHAR(34)&amp;SUBSTITUTE(CriteriTecnici!$F2941,CHAR(34),"'")&amp;CHAR(34)&amp;", "&amp;CHAR(34)&amp;"value"&amp;CHAR(34)&amp;": "&amp;SUBSTITUTE(TRIM(ROUND(IFERROR(CriteriTecnici!$N2941*1,IFERROR(NUMBERVALUE(CriteriTecnici!$N2941,".",","),IFERROR(NUMBERVALUE(CriteriTecnici!$N2941,",","."),0))),4)&amp;""),",",".")&amp;", "&amp;CHAR(34)&amp;"numerator"&amp;CHAR(34)&amp;": "&amp;SUBSTITUTE(TRIM(ROUND(IFERROR(CriteriTecnici!$K2941*1,IFERROR(NUMBERVALUE(CriteriTecnici!$K2941,".",","),IFERROR(NUMBERVALUE(CriteriTecnici!$K2941,",","."),0))),4)&amp;""),",",".")&amp;", "&amp;CHAR(34)&amp;"denominator"&amp;CHAR(34)&amp;": "&amp;SUBSTITUTE(TRIM(ROUND(IFERROR(CriteriTecnici!$L2941*1,IFERROR(NUMBERVALUE(CriteriTecnici!$L2941,".",","),IFERROR(NUMBERVALUE(CriteriTecnici!$L2941,",","."),0))),4)&amp;""),",",".")&amp;", "&amp;CHAR(34)&amp;"flag"&amp;CHAR(34)&amp;": "&amp;SUBSTITUTE(TRIM(ROUND(IFERROR(CriteriTecnici!$M2941*1,IFERROR(NUMBERVALUE(CriteriTecnici!$M2941,".",","),IFERROR(NUMBERVALUE(CriteriTecnici!$M2941,",","."),0))),4)&amp;""),",",".")&amp;", "&amp;CHAR(34)&amp;"rawScore"&amp;CHAR(34)&amp;": "&amp;SUBSTITUTE(TRIM(ROUND(IFERROR(CriteriTecnici!$O2941*1,IFERROR(NUMBERVALUE(CriteriTecnici!$O2941,".",","),IFERROR(NUMBERVALUE(CriteriTecnici!$O2941,",","."),0))),4)&amp;""),",",".")&amp;CHAR(125)&amp;IF(TRUE,",",""))</f>
        <v/>
      </c>
    </row>
    <row r="3162">
      <c r="A3162" s="38">
        <f>IF(CriteriTecnici!$A2942="","","    "&amp;CHAR(123)&amp;CHAR(34)&amp;"bidderId"&amp;CHAR(34)&amp;": "&amp;CHAR(34)&amp;SUBSTITUTE(CriteriTecnici!$A2942,CHAR(34),"'")&amp;CHAR(34)&amp;", "&amp;CHAR(34)&amp;"lotId"&amp;CHAR(34)&amp;": "&amp;CHAR(34)&amp;SUBSTITUTE(CriteriTecnici!$C2942,CHAR(34),"'")&amp;CHAR(34)&amp;", "&amp;CHAR(34)&amp;"criterionId"&amp;CHAR(34)&amp;": "&amp;CHAR(34)&amp;SUBSTITUTE(CriteriTecnici!$D2942,CHAR(34),"'")&amp;CHAR(34)&amp;", "&amp;CHAR(34)&amp;"kind"&amp;CHAR(34)&amp;": "&amp;CHAR(34)&amp;SUBSTITUTE(CriteriTecnici!$F2942,CHAR(34),"'")&amp;CHAR(34)&amp;", "&amp;CHAR(34)&amp;"value"&amp;CHAR(34)&amp;": "&amp;SUBSTITUTE(TRIM(ROUND(IFERROR(CriteriTecnici!$N2942*1,IFERROR(NUMBERVALUE(CriteriTecnici!$N2942,".",","),IFERROR(NUMBERVALUE(CriteriTecnici!$N2942,",","."),0))),4)&amp;""),",",".")&amp;", "&amp;CHAR(34)&amp;"numerator"&amp;CHAR(34)&amp;": "&amp;SUBSTITUTE(TRIM(ROUND(IFERROR(CriteriTecnici!$K2942*1,IFERROR(NUMBERVALUE(CriteriTecnici!$K2942,".",","),IFERROR(NUMBERVALUE(CriteriTecnici!$K2942,",","."),0))),4)&amp;""),",",".")&amp;", "&amp;CHAR(34)&amp;"denominator"&amp;CHAR(34)&amp;": "&amp;SUBSTITUTE(TRIM(ROUND(IFERROR(CriteriTecnici!$L2942*1,IFERROR(NUMBERVALUE(CriteriTecnici!$L2942,".",","),IFERROR(NUMBERVALUE(CriteriTecnici!$L2942,",","."),0))),4)&amp;""),",",".")&amp;", "&amp;CHAR(34)&amp;"flag"&amp;CHAR(34)&amp;": "&amp;SUBSTITUTE(TRIM(ROUND(IFERROR(CriteriTecnici!$M2942*1,IFERROR(NUMBERVALUE(CriteriTecnici!$M2942,".",","),IFERROR(NUMBERVALUE(CriteriTecnici!$M2942,",","."),0))),4)&amp;""),",",".")&amp;", "&amp;CHAR(34)&amp;"rawScore"&amp;CHAR(34)&amp;": "&amp;SUBSTITUTE(TRIM(ROUND(IFERROR(CriteriTecnici!$O2942*1,IFERROR(NUMBERVALUE(CriteriTecnici!$O2942,".",","),IFERROR(NUMBERVALUE(CriteriTecnici!$O2942,",","."),0))),4)&amp;""),",",".")&amp;CHAR(125)&amp;IF(TRUE,",",""))</f>
        <v/>
      </c>
    </row>
    <row r="3163">
      <c r="A3163" s="38">
        <f>IF(CriteriTecnici!$A2943="","","    "&amp;CHAR(123)&amp;CHAR(34)&amp;"bidderId"&amp;CHAR(34)&amp;": "&amp;CHAR(34)&amp;SUBSTITUTE(CriteriTecnici!$A2943,CHAR(34),"'")&amp;CHAR(34)&amp;", "&amp;CHAR(34)&amp;"lotId"&amp;CHAR(34)&amp;": "&amp;CHAR(34)&amp;SUBSTITUTE(CriteriTecnici!$C2943,CHAR(34),"'")&amp;CHAR(34)&amp;", "&amp;CHAR(34)&amp;"criterionId"&amp;CHAR(34)&amp;": "&amp;CHAR(34)&amp;SUBSTITUTE(CriteriTecnici!$D2943,CHAR(34),"'")&amp;CHAR(34)&amp;", "&amp;CHAR(34)&amp;"kind"&amp;CHAR(34)&amp;": "&amp;CHAR(34)&amp;SUBSTITUTE(CriteriTecnici!$F2943,CHAR(34),"'")&amp;CHAR(34)&amp;", "&amp;CHAR(34)&amp;"value"&amp;CHAR(34)&amp;": "&amp;SUBSTITUTE(TRIM(ROUND(IFERROR(CriteriTecnici!$N2943*1,IFERROR(NUMBERVALUE(CriteriTecnici!$N2943,".",","),IFERROR(NUMBERVALUE(CriteriTecnici!$N2943,",","."),0))),4)&amp;""),",",".")&amp;", "&amp;CHAR(34)&amp;"numerator"&amp;CHAR(34)&amp;": "&amp;SUBSTITUTE(TRIM(ROUND(IFERROR(CriteriTecnici!$K2943*1,IFERROR(NUMBERVALUE(CriteriTecnici!$K2943,".",","),IFERROR(NUMBERVALUE(CriteriTecnici!$K2943,",","."),0))),4)&amp;""),",",".")&amp;", "&amp;CHAR(34)&amp;"denominator"&amp;CHAR(34)&amp;": "&amp;SUBSTITUTE(TRIM(ROUND(IFERROR(CriteriTecnici!$L2943*1,IFERROR(NUMBERVALUE(CriteriTecnici!$L2943,".",","),IFERROR(NUMBERVALUE(CriteriTecnici!$L2943,",","."),0))),4)&amp;""),",",".")&amp;", "&amp;CHAR(34)&amp;"flag"&amp;CHAR(34)&amp;": "&amp;SUBSTITUTE(TRIM(ROUND(IFERROR(CriteriTecnici!$M2943*1,IFERROR(NUMBERVALUE(CriteriTecnici!$M2943,".",","),IFERROR(NUMBERVALUE(CriteriTecnici!$M2943,",","."),0))),4)&amp;""),",",".")&amp;", "&amp;CHAR(34)&amp;"rawScore"&amp;CHAR(34)&amp;": "&amp;SUBSTITUTE(TRIM(ROUND(IFERROR(CriteriTecnici!$O2943*1,IFERROR(NUMBERVALUE(CriteriTecnici!$O2943,".",","),IFERROR(NUMBERVALUE(CriteriTecnici!$O2943,",","."),0))),4)&amp;""),",",".")&amp;CHAR(125)&amp;IF(TRUE,",",""))</f>
        <v/>
      </c>
    </row>
    <row r="3164">
      <c r="A3164" s="38">
        <f>IF(CriteriTecnici!$A2944="","","    "&amp;CHAR(123)&amp;CHAR(34)&amp;"bidderId"&amp;CHAR(34)&amp;": "&amp;CHAR(34)&amp;SUBSTITUTE(CriteriTecnici!$A2944,CHAR(34),"'")&amp;CHAR(34)&amp;", "&amp;CHAR(34)&amp;"lotId"&amp;CHAR(34)&amp;": "&amp;CHAR(34)&amp;SUBSTITUTE(CriteriTecnici!$C2944,CHAR(34),"'")&amp;CHAR(34)&amp;", "&amp;CHAR(34)&amp;"criterionId"&amp;CHAR(34)&amp;": "&amp;CHAR(34)&amp;SUBSTITUTE(CriteriTecnici!$D2944,CHAR(34),"'")&amp;CHAR(34)&amp;", "&amp;CHAR(34)&amp;"kind"&amp;CHAR(34)&amp;": "&amp;CHAR(34)&amp;SUBSTITUTE(CriteriTecnici!$F2944,CHAR(34),"'")&amp;CHAR(34)&amp;", "&amp;CHAR(34)&amp;"value"&amp;CHAR(34)&amp;": "&amp;SUBSTITUTE(TRIM(ROUND(IFERROR(CriteriTecnici!$N2944*1,IFERROR(NUMBERVALUE(CriteriTecnici!$N2944,".",","),IFERROR(NUMBERVALUE(CriteriTecnici!$N2944,",","."),0))),4)&amp;""),",",".")&amp;", "&amp;CHAR(34)&amp;"numerator"&amp;CHAR(34)&amp;": "&amp;SUBSTITUTE(TRIM(ROUND(IFERROR(CriteriTecnici!$K2944*1,IFERROR(NUMBERVALUE(CriteriTecnici!$K2944,".",","),IFERROR(NUMBERVALUE(CriteriTecnici!$K2944,",","."),0))),4)&amp;""),",",".")&amp;", "&amp;CHAR(34)&amp;"denominator"&amp;CHAR(34)&amp;": "&amp;SUBSTITUTE(TRIM(ROUND(IFERROR(CriteriTecnici!$L2944*1,IFERROR(NUMBERVALUE(CriteriTecnici!$L2944,".",","),IFERROR(NUMBERVALUE(CriteriTecnici!$L2944,",","."),0))),4)&amp;""),",",".")&amp;", "&amp;CHAR(34)&amp;"flag"&amp;CHAR(34)&amp;": "&amp;SUBSTITUTE(TRIM(ROUND(IFERROR(CriteriTecnici!$M2944*1,IFERROR(NUMBERVALUE(CriteriTecnici!$M2944,".",","),IFERROR(NUMBERVALUE(CriteriTecnici!$M2944,",","."),0))),4)&amp;""),",",".")&amp;", "&amp;CHAR(34)&amp;"rawScore"&amp;CHAR(34)&amp;": "&amp;SUBSTITUTE(TRIM(ROUND(IFERROR(CriteriTecnici!$O2944*1,IFERROR(NUMBERVALUE(CriteriTecnici!$O2944,".",","),IFERROR(NUMBERVALUE(CriteriTecnici!$O2944,",","."),0))),4)&amp;""),",",".")&amp;CHAR(125)&amp;IF(TRUE,",",""))</f>
        <v/>
      </c>
    </row>
    <row r="3165">
      <c r="A3165" s="38">
        <f>IF(CriteriTecnici!$A2945="","","    "&amp;CHAR(123)&amp;CHAR(34)&amp;"bidderId"&amp;CHAR(34)&amp;": "&amp;CHAR(34)&amp;SUBSTITUTE(CriteriTecnici!$A2945,CHAR(34),"'")&amp;CHAR(34)&amp;", "&amp;CHAR(34)&amp;"lotId"&amp;CHAR(34)&amp;": "&amp;CHAR(34)&amp;SUBSTITUTE(CriteriTecnici!$C2945,CHAR(34),"'")&amp;CHAR(34)&amp;", "&amp;CHAR(34)&amp;"criterionId"&amp;CHAR(34)&amp;": "&amp;CHAR(34)&amp;SUBSTITUTE(CriteriTecnici!$D2945,CHAR(34),"'")&amp;CHAR(34)&amp;", "&amp;CHAR(34)&amp;"kind"&amp;CHAR(34)&amp;": "&amp;CHAR(34)&amp;SUBSTITUTE(CriteriTecnici!$F2945,CHAR(34),"'")&amp;CHAR(34)&amp;", "&amp;CHAR(34)&amp;"value"&amp;CHAR(34)&amp;": "&amp;SUBSTITUTE(TRIM(ROUND(IFERROR(CriteriTecnici!$N2945*1,IFERROR(NUMBERVALUE(CriteriTecnici!$N2945,".",","),IFERROR(NUMBERVALUE(CriteriTecnici!$N2945,",","."),0))),4)&amp;""),",",".")&amp;", "&amp;CHAR(34)&amp;"numerator"&amp;CHAR(34)&amp;": "&amp;SUBSTITUTE(TRIM(ROUND(IFERROR(CriteriTecnici!$K2945*1,IFERROR(NUMBERVALUE(CriteriTecnici!$K2945,".",","),IFERROR(NUMBERVALUE(CriteriTecnici!$K2945,",","."),0))),4)&amp;""),",",".")&amp;", "&amp;CHAR(34)&amp;"denominator"&amp;CHAR(34)&amp;": "&amp;SUBSTITUTE(TRIM(ROUND(IFERROR(CriteriTecnici!$L2945*1,IFERROR(NUMBERVALUE(CriteriTecnici!$L2945,".",","),IFERROR(NUMBERVALUE(CriteriTecnici!$L2945,",","."),0))),4)&amp;""),",",".")&amp;", "&amp;CHAR(34)&amp;"flag"&amp;CHAR(34)&amp;": "&amp;SUBSTITUTE(TRIM(ROUND(IFERROR(CriteriTecnici!$M2945*1,IFERROR(NUMBERVALUE(CriteriTecnici!$M2945,".",","),IFERROR(NUMBERVALUE(CriteriTecnici!$M2945,",","."),0))),4)&amp;""),",",".")&amp;", "&amp;CHAR(34)&amp;"rawScore"&amp;CHAR(34)&amp;": "&amp;SUBSTITUTE(TRIM(ROUND(IFERROR(CriteriTecnici!$O2945*1,IFERROR(NUMBERVALUE(CriteriTecnici!$O2945,".",","),IFERROR(NUMBERVALUE(CriteriTecnici!$O2945,",","."),0))),4)&amp;""),",",".")&amp;CHAR(125)&amp;IF(TRUE,",",""))</f>
        <v/>
      </c>
    </row>
    <row r="3166">
      <c r="A3166" s="38">
        <f>IF(CriteriTecnici!$A2946="","","    "&amp;CHAR(123)&amp;CHAR(34)&amp;"bidderId"&amp;CHAR(34)&amp;": "&amp;CHAR(34)&amp;SUBSTITUTE(CriteriTecnici!$A2946,CHAR(34),"'")&amp;CHAR(34)&amp;", "&amp;CHAR(34)&amp;"lotId"&amp;CHAR(34)&amp;": "&amp;CHAR(34)&amp;SUBSTITUTE(CriteriTecnici!$C2946,CHAR(34),"'")&amp;CHAR(34)&amp;", "&amp;CHAR(34)&amp;"criterionId"&amp;CHAR(34)&amp;": "&amp;CHAR(34)&amp;SUBSTITUTE(CriteriTecnici!$D2946,CHAR(34),"'")&amp;CHAR(34)&amp;", "&amp;CHAR(34)&amp;"kind"&amp;CHAR(34)&amp;": "&amp;CHAR(34)&amp;SUBSTITUTE(CriteriTecnici!$F2946,CHAR(34),"'")&amp;CHAR(34)&amp;", "&amp;CHAR(34)&amp;"value"&amp;CHAR(34)&amp;": "&amp;SUBSTITUTE(TRIM(ROUND(IFERROR(CriteriTecnici!$N2946*1,IFERROR(NUMBERVALUE(CriteriTecnici!$N2946,".",","),IFERROR(NUMBERVALUE(CriteriTecnici!$N2946,",","."),0))),4)&amp;""),",",".")&amp;", "&amp;CHAR(34)&amp;"numerator"&amp;CHAR(34)&amp;": "&amp;SUBSTITUTE(TRIM(ROUND(IFERROR(CriteriTecnici!$K2946*1,IFERROR(NUMBERVALUE(CriteriTecnici!$K2946,".",","),IFERROR(NUMBERVALUE(CriteriTecnici!$K2946,",","."),0))),4)&amp;""),",",".")&amp;", "&amp;CHAR(34)&amp;"denominator"&amp;CHAR(34)&amp;": "&amp;SUBSTITUTE(TRIM(ROUND(IFERROR(CriteriTecnici!$L2946*1,IFERROR(NUMBERVALUE(CriteriTecnici!$L2946,".",","),IFERROR(NUMBERVALUE(CriteriTecnici!$L2946,",","."),0))),4)&amp;""),",",".")&amp;", "&amp;CHAR(34)&amp;"flag"&amp;CHAR(34)&amp;": "&amp;SUBSTITUTE(TRIM(ROUND(IFERROR(CriteriTecnici!$M2946*1,IFERROR(NUMBERVALUE(CriteriTecnici!$M2946,".",","),IFERROR(NUMBERVALUE(CriteriTecnici!$M2946,",","."),0))),4)&amp;""),",",".")&amp;", "&amp;CHAR(34)&amp;"rawScore"&amp;CHAR(34)&amp;": "&amp;SUBSTITUTE(TRIM(ROUND(IFERROR(CriteriTecnici!$O2946*1,IFERROR(NUMBERVALUE(CriteriTecnici!$O2946,".",","),IFERROR(NUMBERVALUE(CriteriTecnici!$O2946,",","."),0))),4)&amp;""),",",".")&amp;CHAR(125)&amp;IF(TRUE,",",""))</f>
        <v/>
      </c>
    </row>
    <row r="3167">
      <c r="A3167" s="38">
        <f>IF(CriteriTecnici!$A2947="","","    "&amp;CHAR(123)&amp;CHAR(34)&amp;"bidderId"&amp;CHAR(34)&amp;": "&amp;CHAR(34)&amp;SUBSTITUTE(CriteriTecnici!$A2947,CHAR(34),"'")&amp;CHAR(34)&amp;", "&amp;CHAR(34)&amp;"lotId"&amp;CHAR(34)&amp;": "&amp;CHAR(34)&amp;SUBSTITUTE(CriteriTecnici!$C2947,CHAR(34),"'")&amp;CHAR(34)&amp;", "&amp;CHAR(34)&amp;"criterionId"&amp;CHAR(34)&amp;": "&amp;CHAR(34)&amp;SUBSTITUTE(CriteriTecnici!$D2947,CHAR(34),"'")&amp;CHAR(34)&amp;", "&amp;CHAR(34)&amp;"kind"&amp;CHAR(34)&amp;": "&amp;CHAR(34)&amp;SUBSTITUTE(CriteriTecnici!$F2947,CHAR(34),"'")&amp;CHAR(34)&amp;", "&amp;CHAR(34)&amp;"value"&amp;CHAR(34)&amp;": "&amp;SUBSTITUTE(TRIM(ROUND(IFERROR(CriteriTecnici!$N2947*1,IFERROR(NUMBERVALUE(CriteriTecnici!$N2947,".",","),IFERROR(NUMBERVALUE(CriteriTecnici!$N2947,",","."),0))),4)&amp;""),",",".")&amp;", "&amp;CHAR(34)&amp;"numerator"&amp;CHAR(34)&amp;": "&amp;SUBSTITUTE(TRIM(ROUND(IFERROR(CriteriTecnici!$K2947*1,IFERROR(NUMBERVALUE(CriteriTecnici!$K2947,".",","),IFERROR(NUMBERVALUE(CriteriTecnici!$K2947,",","."),0))),4)&amp;""),",",".")&amp;", "&amp;CHAR(34)&amp;"denominator"&amp;CHAR(34)&amp;": "&amp;SUBSTITUTE(TRIM(ROUND(IFERROR(CriteriTecnici!$L2947*1,IFERROR(NUMBERVALUE(CriteriTecnici!$L2947,".",","),IFERROR(NUMBERVALUE(CriteriTecnici!$L2947,",","."),0))),4)&amp;""),",",".")&amp;", "&amp;CHAR(34)&amp;"flag"&amp;CHAR(34)&amp;": "&amp;SUBSTITUTE(TRIM(ROUND(IFERROR(CriteriTecnici!$M2947*1,IFERROR(NUMBERVALUE(CriteriTecnici!$M2947,".",","),IFERROR(NUMBERVALUE(CriteriTecnici!$M2947,",","."),0))),4)&amp;""),",",".")&amp;", "&amp;CHAR(34)&amp;"rawScore"&amp;CHAR(34)&amp;": "&amp;SUBSTITUTE(TRIM(ROUND(IFERROR(CriteriTecnici!$O2947*1,IFERROR(NUMBERVALUE(CriteriTecnici!$O2947,".",","),IFERROR(NUMBERVALUE(CriteriTecnici!$O2947,",","."),0))),4)&amp;""),",",".")&amp;CHAR(125)&amp;IF(TRUE,",",""))</f>
        <v/>
      </c>
    </row>
    <row r="3168">
      <c r="A3168" s="38">
        <f>IF(CriteriTecnici!$A2948="","","    "&amp;CHAR(123)&amp;CHAR(34)&amp;"bidderId"&amp;CHAR(34)&amp;": "&amp;CHAR(34)&amp;SUBSTITUTE(CriteriTecnici!$A2948,CHAR(34),"'")&amp;CHAR(34)&amp;", "&amp;CHAR(34)&amp;"lotId"&amp;CHAR(34)&amp;": "&amp;CHAR(34)&amp;SUBSTITUTE(CriteriTecnici!$C2948,CHAR(34),"'")&amp;CHAR(34)&amp;", "&amp;CHAR(34)&amp;"criterionId"&amp;CHAR(34)&amp;": "&amp;CHAR(34)&amp;SUBSTITUTE(CriteriTecnici!$D2948,CHAR(34),"'")&amp;CHAR(34)&amp;", "&amp;CHAR(34)&amp;"kind"&amp;CHAR(34)&amp;": "&amp;CHAR(34)&amp;SUBSTITUTE(CriteriTecnici!$F2948,CHAR(34),"'")&amp;CHAR(34)&amp;", "&amp;CHAR(34)&amp;"value"&amp;CHAR(34)&amp;": "&amp;SUBSTITUTE(TRIM(ROUND(IFERROR(CriteriTecnici!$N2948*1,IFERROR(NUMBERVALUE(CriteriTecnici!$N2948,".",","),IFERROR(NUMBERVALUE(CriteriTecnici!$N2948,",","."),0))),4)&amp;""),",",".")&amp;", "&amp;CHAR(34)&amp;"numerator"&amp;CHAR(34)&amp;": "&amp;SUBSTITUTE(TRIM(ROUND(IFERROR(CriteriTecnici!$K2948*1,IFERROR(NUMBERVALUE(CriteriTecnici!$K2948,".",","),IFERROR(NUMBERVALUE(CriteriTecnici!$K2948,",","."),0))),4)&amp;""),",",".")&amp;", "&amp;CHAR(34)&amp;"denominator"&amp;CHAR(34)&amp;": "&amp;SUBSTITUTE(TRIM(ROUND(IFERROR(CriteriTecnici!$L2948*1,IFERROR(NUMBERVALUE(CriteriTecnici!$L2948,".",","),IFERROR(NUMBERVALUE(CriteriTecnici!$L2948,",","."),0))),4)&amp;""),",",".")&amp;", "&amp;CHAR(34)&amp;"flag"&amp;CHAR(34)&amp;": "&amp;SUBSTITUTE(TRIM(ROUND(IFERROR(CriteriTecnici!$M2948*1,IFERROR(NUMBERVALUE(CriteriTecnici!$M2948,".",","),IFERROR(NUMBERVALUE(CriteriTecnici!$M2948,",","."),0))),4)&amp;""),",",".")&amp;", "&amp;CHAR(34)&amp;"rawScore"&amp;CHAR(34)&amp;": "&amp;SUBSTITUTE(TRIM(ROUND(IFERROR(CriteriTecnici!$O2948*1,IFERROR(NUMBERVALUE(CriteriTecnici!$O2948,".",","),IFERROR(NUMBERVALUE(CriteriTecnici!$O2948,",","."),0))),4)&amp;""),",",".")&amp;CHAR(125)&amp;IF(TRUE,",",""))</f>
        <v/>
      </c>
    </row>
    <row r="3169">
      <c r="A3169" s="38">
        <f>IF(CriteriTecnici!$A2949="","","    "&amp;CHAR(123)&amp;CHAR(34)&amp;"bidderId"&amp;CHAR(34)&amp;": "&amp;CHAR(34)&amp;SUBSTITUTE(CriteriTecnici!$A2949,CHAR(34),"'")&amp;CHAR(34)&amp;", "&amp;CHAR(34)&amp;"lotId"&amp;CHAR(34)&amp;": "&amp;CHAR(34)&amp;SUBSTITUTE(CriteriTecnici!$C2949,CHAR(34),"'")&amp;CHAR(34)&amp;", "&amp;CHAR(34)&amp;"criterionId"&amp;CHAR(34)&amp;": "&amp;CHAR(34)&amp;SUBSTITUTE(CriteriTecnici!$D2949,CHAR(34),"'")&amp;CHAR(34)&amp;", "&amp;CHAR(34)&amp;"kind"&amp;CHAR(34)&amp;": "&amp;CHAR(34)&amp;SUBSTITUTE(CriteriTecnici!$F2949,CHAR(34),"'")&amp;CHAR(34)&amp;", "&amp;CHAR(34)&amp;"value"&amp;CHAR(34)&amp;": "&amp;SUBSTITUTE(TRIM(ROUND(IFERROR(CriteriTecnici!$N2949*1,IFERROR(NUMBERVALUE(CriteriTecnici!$N2949,".",","),IFERROR(NUMBERVALUE(CriteriTecnici!$N2949,",","."),0))),4)&amp;""),",",".")&amp;", "&amp;CHAR(34)&amp;"numerator"&amp;CHAR(34)&amp;": "&amp;SUBSTITUTE(TRIM(ROUND(IFERROR(CriteriTecnici!$K2949*1,IFERROR(NUMBERVALUE(CriteriTecnici!$K2949,".",","),IFERROR(NUMBERVALUE(CriteriTecnici!$K2949,",","."),0))),4)&amp;""),",",".")&amp;", "&amp;CHAR(34)&amp;"denominator"&amp;CHAR(34)&amp;": "&amp;SUBSTITUTE(TRIM(ROUND(IFERROR(CriteriTecnici!$L2949*1,IFERROR(NUMBERVALUE(CriteriTecnici!$L2949,".",","),IFERROR(NUMBERVALUE(CriteriTecnici!$L2949,",","."),0))),4)&amp;""),",",".")&amp;", "&amp;CHAR(34)&amp;"flag"&amp;CHAR(34)&amp;": "&amp;SUBSTITUTE(TRIM(ROUND(IFERROR(CriteriTecnici!$M2949*1,IFERROR(NUMBERVALUE(CriteriTecnici!$M2949,".",","),IFERROR(NUMBERVALUE(CriteriTecnici!$M2949,",","."),0))),4)&amp;""),",",".")&amp;", "&amp;CHAR(34)&amp;"rawScore"&amp;CHAR(34)&amp;": "&amp;SUBSTITUTE(TRIM(ROUND(IFERROR(CriteriTecnici!$O2949*1,IFERROR(NUMBERVALUE(CriteriTecnici!$O2949,".",","),IFERROR(NUMBERVALUE(CriteriTecnici!$O2949,",","."),0))),4)&amp;""),",",".")&amp;CHAR(125)&amp;IF(COUNTA(Offerte!$A97:$A$200)&gt;0,",",""))</f>
        <v/>
      </c>
    </row>
    <row r="3170">
      <c r="A3170" s="38">
        <f>IF(CriteriTecnici!$A2950="","","    "&amp;CHAR(123)&amp;CHAR(34)&amp;"bidderId"&amp;CHAR(34)&amp;": "&amp;CHAR(34)&amp;SUBSTITUTE(CriteriTecnici!$A2950,CHAR(34),"'")&amp;CHAR(34)&amp;", "&amp;CHAR(34)&amp;"lotId"&amp;CHAR(34)&amp;": "&amp;CHAR(34)&amp;SUBSTITUTE(CriteriTecnici!$C2950,CHAR(34),"'")&amp;CHAR(34)&amp;", "&amp;CHAR(34)&amp;"criterionId"&amp;CHAR(34)&amp;": "&amp;CHAR(34)&amp;SUBSTITUTE(CriteriTecnici!$D2950,CHAR(34),"'")&amp;CHAR(34)&amp;", "&amp;CHAR(34)&amp;"kind"&amp;CHAR(34)&amp;": "&amp;CHAR(34)&amp;SUBSTITUTE(CriteriTecnici!$F2950,CHAR(34),"'")&amp;CHAR(34)&amp;", "&amp;CHAR(34)&amp;"value"&amp;CHAR(34)&amp;": "&amp;SUBSTITUTE(TRIM(ROUND(IFERROR(CriteriTecnici!$N2950*1,IFERROR(NUMBERVALUE(CriteriTecnici!$N2950,".",","),IFERROR(NUMBERVALUE(CriteriTecnici!$N2950,",","."),0))),4)&amp;""),",",".")&amp;", "&amp;CHAR(34)&amp;"numerator"&amp;CHAR(34)&amp;": "&amp;SUBSTITUTE(TRIM(ROUND(IFERROR(CriteriTecnici!$K2950*1,IFERROR(NUMBERVALUE(CriteriTecnici!$K2950,".",","),IFERROR(NUMBERVALUE(CriteriTecnici!$K2950,",","."),0))),4)&amp;""),",",".")&amp;", "&amp;CHAR(34)&amp;"denominator"&amp;CHAR(34)&amp;": "&amp;SUBSTITUTE(TRIM(ROUND(IFERROR(CriteriTecnici!$L2950*1,IFERROR(NUMBERVALUE(CriteriTecnici!$L2950,".",","),IFERROR(NUMBERVALUE(CriteriTecnici!$L2950,",","."),0))),4)&amp;""),",",".")&amp;", "&amp;CHAR(34)&amp;"flag"&amp;CHAR(34)&amp;": "&amp;SUBSTITUTE(TRIM(ROUND(IFERROR(CriteriTecnici!$M2950*1,IFERROR(NUMBERVALUE(CriteriTecnici!$M2950,".",","),IFERROR(NUMBERVALUE(CriteriTecnici!$M2950,",","."),0))),4)&amp;""),",",".")&amp;", "&amp;CHAR(34)&amp;"rawScore"&amp;CHAR(34)&amp;": "&amp;SUBSTITUTE(TRIM(ROUND(IFERROR(CriteriTecnici!$O2950*1,IFERROR(NUMBERVALUE(CriteriTecnici!$O2950,".",","),IFERROR(NUMBERVALUE(CriteriTecnici!$O2950,",","."),0))),4)&amp;""),",",".")&amp;CHAR(125)&amp;IF(TRUE,",",""))</f>
        <v/>
      </c>
    </row>
    <row r="3171">
      <c r="A3171" s="38">
        <f>IF(CriteriTecnici!$A2951="","","    "&amp;CHAR(123)&amp;CHAR(34)&amp;"bidderId"&amp;CHAR(34)&amp;": "&amp;CHAR(34)&amp;SUBSTITUTE(CriteriTecnici!$A2951,CHAR(34),"'")&amp;CHAR(34)&amp;", "&amp;CHAR(34)&amp;"lotId"&amp;CHAR(34)&amp;": "&amp;CHAR(34)&amp;SUBSTITUTE(CriteriTecnici!$C2951,CHAR(34),"'")&amp;CHAR(34)&amp;", "&amp;CHAR(34)&amp;"criterionId"&amp;CHAR(34)&amp;": "&amp;CHAR(34)&amp;SUBSTITUTE(CriteriTecnici!$D2951,CHAR(34),"'")&amp;CHAR(34)&amp;", "&amp;CHAR(34)&amp;"kind"&amp;CHAR(34)&amp;": "&amp;CHAR(34)&amp;SUBSTITUTE(CriteriTecnici!$F2951,CHAR(34),"'")&amp;CHAR(34)&amp;", "&amp;CHAR(34)&amp;"value"&amp;CHAR(34)&amp;": "&amp;SUBSTITUTE(TRIM(ROUND(IFERROR(CriteriTecnici!$N2951*1,IFERROR(NUMBERVALUE(CriteriTecnici!$N2951,".",","),IFERROR(NUMBERVALUE(CriteriTecnici!$N2951,",","."),0))),4)&amp;""),",",".")&amp;", "&amp;CHAR(34)&amp;"numerator"&amp;CHAR(34)&amp;": "&amp;SUBSTITUTE(TRIM(ROUND(IFERROR(CriteriTecnici!$K2951*1,IFERROR(NUMBERVALUE(CriteriTecnici!$K2951,".",","),IFERROR(NUMBERVALUE(CriteriTecnici!$K2951,",","."),0))),4)&amp;""),",",".")&amp;", "&amp;CHAR(34)&amp;"denominator"&amp;CHAR(34)&amp;": "&amp;SUBSTITUTE(TRIM(ROUND(IFERROR(CriteriTecnici!$L2951*1,IFERROR(NUMBERVALUE(CriteriTecnici!$L2951,".",","),IFERROR(NUMBERVALUE(CriteriTecnici!$L2951,",","."),0))),4)&amp;""),",",".")&amp;", "&amp;CHAR(34)&amp;"flag"&amp;CHAR(34)&amp;": "&amp;SUBSTITUTE(TRIM(ROUND(IFERROR(CriteriTecnici!$M2951*1,IFERROR(NUMBERVALUE(CriteriTecnici!$M2951,".",","),IFERROR(NUMBERVALUE(CriteriTecnici!$M2951,",","."),0))),4)&amp;""),",",".")&amp;", "&amp;CHAR(34)&amp;"rawScore"&amp;CHAR(34)&amp;": "&amp;SUBSTITUTE(TRIM(ROUND(IFERROR(CriteriTecnici!$O2951*1,IFERROR(NUMBERVALUE(CriteriTecnici!$O2951,".",","),IFERROR(NUMBERVALUE(CriteriTecnici!$O2951,",","."),0))),4)&amp;""),",",".")&amp;CHAR(125)&amp;IF(TRUE,",",""))</f>
        <v/>
      </c>
    </row>
    <row r="3172">
      <c r="A3172" s="38">
        <f>IF(CriteriTecnici!$A2952="","","    "&amp;CHAR(123)&amp;CHAR(34)&amp;"bidderId"&amp;CHAR(34)&amp;": "&amp;CHAR(34)&amp;SUBSTITUTE(CriteriTecnici!$A2952,CHAR(34),"'")&amp;CHAR(34)&amp;", "&amp;CHAR(34)&amp;"lotId"&amp;CHAR(34)&amp;": "&amp;CHAR(34)&amp;SUBSTITUTE(CriteriTecnici!$C2952,CHAR(34),"'")&amp;CHAR(34)&amp;", "&amp;CHAR(34)&amp;"criterionId"&amp;CHAR(34)&amp;": "&amp;CHAR(34)&amp;SUBSTITUTE(CriteriTecnici!$D2952,CHAR(34),"'")&amp;CHAR(34)&amp;", "&amp;CHAR(34)&amp;"kind"&amp;CHAR(34)&amp;": "&amp;CHAR(34)&amp;SUBSTITUTE(CriteriTecnici!$F2952,CHAR(34),"'")&amp;CHAR(34)&amp;", "&amp;CHAR(34)&amp;"value"&amp;CHAR(34)&amp;": "&amp;SUBSTITUTE(TRIM(ROUND(IFERROR(CriteriTecnici!$N2952*1,IFERROR(NUMBERVALUE(CriteriTecnici!$N2952,".",","),IFERROR(NUMBERVALUE(CriteriTecnici!$N2952,",","."),0))),4)&amp;""),",",".")&amp;", "&amp;CHAR(34)&amp;"numerator"&amp;CHAR(34)&amp;": "&amp;SUBSTITUTE(TRIM(ROUND(IFERROR(CriteriTecnici!$K2952*1,IFERROR(NUMBERVALUE(CriteriTecnici!$K2952,".",","),IFERROR(NUMBERVALUE(CriteriTecnici!$K2952,",","."),0))),4)&amp;""),",",".")&amp;", "&amp;CHAR(34)&amp;"denominator"&amp;CHAR(34)&amp;": "&amp;SUBSTITUTE(TRIM(ROUND(IFERROR(CriteriTecnici!$L2952*1,IFERROR(NUMBERVALUE(CriteriTecnici!$L2952,".",","),IFERROR(NUMBERVALUE(CriteriTecnici!$L2952,",","."),0))),4)&amp;""),",",".")&amp;", "&amp;CHAR(34)&amp;"flag"&amp;CHAR(34)&amp;": "&amp;SUBSTITUTE(TRIM(ROUND(IFERROR(CriteriTecnici!$M2952*1,IFERROR(NUMBERVALUE(CriteriTecnici!$M2952,".",","),IFERROR(NUMBERVALUE(CriteriTecnici!$M2952,",","."),0))),4)&amp;""),",",".")&amp;", "&amp;CHAR(34)&amp;"rawScore"&amp;CHAR(34)&amp;": "&amp;SUBSTITUTE(TRIM(ROUND(IFERROR(CriteriTecnici!$O2952*1,IFERROR(NUMBERVALUE(CriteriTecnici!$O2952,".",","),IFERROR(NUMBERVALUE(CriteriTecnici!$O2952,",","."),0))),4)&amp;""),",",".")&amp;CHAR(125)&amp;IF(TRUE,",",""))</f>
        <v/>
      </c>
    </row>
    <row r="3173">
      <c r="A3173" s="38">
        <f>IF(CriteriTecnici!$A2953="","","    "&amp;CHAR(123)&amp;CHAR(34)&amp;"bidderId"&amp;CHAR(34)&amp;": "&amp;CHAR(34)&amp;SUBSTITUTE(CriteriTecnici!$A2953,CHAR(34),"'")&amp;CHAR(34)&amp;", "&amp;CHAR(34)&amp;"lotId"&amp;CHAR(34)&amp;": "&amp;CHAR(34)&amp;SUBSTITUTE(CriteriTecnici!$C2953,CHAR(34),"'")&amp;CHAR(34)&amp;", "&amp;CHAR(34)&amp;"criterionId"&amp;CHAR(34)&amp;": "&amp;CHAR(34)&amp;SUBSTITUTE(CriteriTecnici!$D2953,CHAR(34),"'")&amp;CHAR(34)&amp;", "&amp;CHAR(34)&amp;"kind"&amp;CHAR(34)&amp;": "&amp;CHAR(34)&amp;SUBSTITUTE(CriteriTecnici!$F2953,CHAR(34),"'")&amp;CHAR(34)&amp;", "&amp;CHAR(34)&amp;"value"&amp;CHAR(34)&amp;": "&amp;SUBSTITUTE(TRIM(ROUND(IFERROR(CriteriTecnici!$N2953*1,IFERROR(NUMBERVALUE(CriteriTecnici!$N2953,".",","),IFERROR(NUMBERVALUE(CriteriTecnici!$N2953,",","."),0))),4)&amp;""),",",".")&amp;", "&amp;CHAR(34)&amp;"numerator"&amp;CHAR(34)&amp;": "&amp;SUBSTITUTE(TRIM(ROUND(IFERROR(CriteriTecnici!$K2953*1,IFERROR(NUMBERVALUE(CriteriTecnici!$K2953,".",","),IFERROR(NUMBERVALUE(CriteriTecnici!$K2953,",","."),0))),4)&amp;""),",",".")&amp;", "&amp;CHAR(34)&amp;"denominator"&amp;CHAR(34)&amp;": "&amp;SUBSTITUTE(TRIM(ROUND(IFERROR(CriteriTecnici!$L2953*1,IFERROR(NUMBERVALUE(CriteriTecnici!$L2953,".",","),IFERROR(NUMBERVALUE(CriteriTecnici!$L2953,",","."),0))),4)&amp;""),",",".")&amp;", "&amp;CHAR(34)&amp;"flag"&amp;CHAR(34)&amp;": "&amp;SUBSTITUTE(TRIM(ROUND(IFERROR(CriteriTecnici!$M2953*1,IFERROR(NUMBERVALUE(CriteriTecnici!$M2953,".",","),IFERROR(NUMBERVALUE(CriteriTecnici!$M2953,",","."),0))),4)&amp;""),",",".")&amp;", "&amp;CHAR(34)&amp;"rawScore"&amp;CHAR(34)&amp;": "&amp;SUBSTITUTE(TRIM(ROUND(IFERROR(CriteriTecnici!$O2953*1,IFERROR(NUMBERVALUE(CriteriTecnici!$O2953,".",","),IFERROR(NUMBERVALUE(CriteriTecnici!$O2953,",","."),0))),4)&amp;""),",",".")&amp;CHAR(125)&amp;IF(TRUE,",",""))</f>
        <v/>
      </c>
    </row>
    <row r="3174">
      <c r="A3174" s="38">
        <f>IF(CriteriTecnici!$A2954="","","    "&amp;CHAR(123)&amp;CHAR(34)&amp;"bidderId"&amp;CHAR(34)&amp;": "&amp;CHAR(34)&amp;SUBSTITUTE(CriteriTecnici!$A2954,CHAR(34),"'")&amp;CHAR(34)&amp;", "&amp;CHAR(34)&amp;"lotId"&amp;CHAR(34)&amp;": "&amp;CHAR(34)&amp;SUBSTITUTE(CriteriTecnici!$C2954,CHAR(34),"'")&amp;CHAR(34)&amp;", "&amp;CHAR(34)&amp;"criterionId"&amp;CHAR(34)&amp;": "&amp;CHAR(34)&amp;SUBSTITUTE(CriteriTecnici!$D2954,CHAR(34),"'")&amp;CHAR(34)&amp;", "&amp;CHAR(34)&amp;"kind"&amp;CHAR(34)&amp;": "&amp;CHAR(34)&amp;SUBSTITUTE(CriteriTecnici!$F2954,CHAR(34),"'")&amp;CHAR(34)&amp;", "&amp;CHAR(34)&amp;"value"&amp;CHAR(34)&amp;": "&amp;SUBSTITUTE(TRIM(ROUND(IFERROR(CriteriTecnici!$N2954*1,IFERROR(NUMBERVALUE(CriteriTecnici!$N2954,".",","),IFERROR(NUMBERVALUE(CriteriTecnici!$N2954,",","."),0))),4)&amp;""),",",".")&amp;", "&amp;CHAR(34)&amp;"numerator"&amp;CHAR(34)&amp;": "&amp;SUBSTITUTE(TRIM(ROUND(IFERROR(CriteriTecnici!$K2954*1,IFERROR(NUMBERVALUE(CriteriTecnici!$K2954,".",","),IFERROR(NUMBERVALUE(CriteriTecnici!$K2954,",","."),0))),4)&amp;""),",",".")&amp;", "&amp;CHAR(34)&amp;"denominator"&amp;CHAR(34)&amp;": "&amp;SUBSTITUTE(TRIM(ROUND(IFERROR(CriteriTecnici!$L2954*1,IFERROR(NUMBERVALUE(CriteriTecnici!$L2954,".",","),IFERROR(NUMBERVALUE(CriteriTecnici!$L2954,",","."),0))),4)&amp;""),",",".")&amp;", "&amp;CHAR(34)&amp;"flag"&amp;CHAR(34)&amp;": "&amp;SUBSTITUTE(TRIM(ROUND(IFERROR(CriteriTecnici!$M2954*1,IFERROR(NUMBERVALUE(CriteriTecnici!$M2954,".",","),IFERROR(NUMBERVALUE(CriteriTecnici!$M2954,",","."),0))),4)&amp;""),",",".")&amp;", "&amp;CHAR(34)&amp;"rawScore"&amp;CHAR(34)&amp;": "&amp;SUBSTITUTE(TRIM(ROUND(IFERROR(CriteriTecnici!$O2954*1,IFERROR(NUMBERVALUE(CriteriTecnici!$O2954,".",","),IFERROR(NUMBERVALUE(CriteriTecnici!$O2954,",","."),0))),4)&amp;""),",",".")&amp;CHAR(125)&amp;IF(TRUE,",",""))</f>
        <v/>
      </c>
    </row>
    <row r="3175">
      <c r="A3175" s="38">
        <f>IF(CriteriTecnici!$A2955="","","    "&amp;CHAR(123)&amp;CHAR(34)&amp;"bidderId"&amp;CHAR(34)&amp;": "&amp;CHAR(34)&amp;SUBSTITUTE(CriteriTecnici!$A2955,CHAR(34),"'")&amp;CHAR(34)&amp;", "&amp;CHAR(34)&amp;"lotId"&amp;CHAR(34)&amp;": "&amp;CHAR(34)&amp;SUBSTITUTE(CriteriTecnici!$C2955,CHAR(34),"'")&amp;CHAR(34)&amp;", "&amp;CHAR(34)&amp;"criterionId"&amp;CHAR(34)&amp;": "&amp;CHAR(34)&amp;SUBSTITUTE(CriteriTecnici!$D2955,CHAR(34),"'")&amp;CHAR(34)&amp;", "&amp;CHAR(34)&amp;"kind"&amp;CHAR(34)&amp;": "&amp;CHAR(34)&amp;SUBSTITUTE(CriteriTecnici!$F2955,CHAR(34),"'")&amp;CHAR(34)&amp;", "&amp;CHAR(34)&amp;"value"&amp;CHAR(34)&amp;": "&amp;SUBSTITUTE(TRIM(ROUND(IFERROR(CriteriTecnici!$N2955*1,IFERROR(NUMBERVALUE(CriteriTecnici!$N2955,".",","),IFERROR(NUMBERVALUE(CriteriTecnici!$N2955,",","."),0))),4)&amp;""),",",".")&amp;", "&amp;CHAR(34)&amp;"numerator"&amp;CHAR(34)&amp;": "&amp;SUBSTITUTE(TRIM(ROUND(IFERROR(CriteriTecnici!$K2955*1,IFERROR(NUMBERVALUE(CriteriTecnici!$K2955,".",","),IFERROR(NUMBERVALUE(CriteriTecnici!$K2955,",","."),0))),4)&amp;""),",",".")&amp;", "&amp;CHAR(34)&amp;"denominator"&amp;CHAR(34)&amp;": "&amp;SUBSTITUTE(TRIM(ROUND(IFERROR(CriteriTecnici!$L2955*1,IFERROR(NUMBERVALUE(CriteriTecnici!$L2955,".",","),IFERROR(NUMBERVALUE(CriteriTecnici!$L2955,",","."),0))),4)&amp;""),",",".")&amp;", "&amp;CHAR(34)&amp;"flag"&amp;CHAR(34)&amp;": "&amp;SUBSTITUTE(TRIM(ROUND(IFERROR(CriteriTecnici!$M2955*1,IFERROR(NUMBERVALUE(CriteriTecnici!$M2955,".",","),IFERROR(NUMBERVALUE(CriteriTecnici!$M2955,",","."),0))),4)&amp;""),",",".")&amp;", "&amp;CHAR(34)&amp;"rawScore"&amp;CHAR(34)&amp;": "&amp;SUBSTITUTE(TRIM(ROUND(IFERROR(CriteriTecnici!$O2955*1,IFERROR(NUMBERVALUE(CriteriTecnici!$O2955,".",","),IFERROR(NUMBERVALUE(CriteriTecnici!$O2955,",","."),0))),4)&amp;""),",",".")&amp;CHAR(125)&amp;IF(TRUE,",",""))</f>
        <v/>
      </c>
    </row>
    <row r="3176">
      <c r="A3176" s="38">
        <f>IF(CriteriTecnici!$A2956="","","    "&amp;CHAR(123)&amp;CHAR(34)&amp;"bidderId"&amp;CHAR(34)&amp;": "&amp;CHAR(34)&amp;SUBSTITUTE(CriteriTecnici!$A2956,CHAR(34),"'")&amp;CHAR(34)&amp;", "&amp;CHAR(34)&amp;"lotId"&amp;CHAR(34)&amp;": "&amp;CHAR(34)&amp;SUBSTITUTE(CriteriTecnici!$C2956,CHAR(34),"'")&amp;CHAR(34)&amp;", "&amp;CHAR(34)&amp;"criterionId"&amp;CHAR(34)&amp;": "&amp;CHAR(34)&amp;SUBSTITUTE(CriteriTecnici!$D2956,CHAR(34),"'")&amp;CHAR(34)&amp;", "&amp;CHAR(34)&amp;"kind"&amp;CHAR(34)&amp;": "&amp;CHAR(34)&amp;SUBSTITUTE(CriteriTecnici!$F2956,CHAR(34),"'")&amp;CHAR(34)&amp;", "&amp;CHAR(34)&amp;"value"&amp;CHAR(34)&amp;": "&amp;SUBSTITUTE(TRIM(ROUND(IFERROR(CriteriTecnici!$N2956*1,IFERROR(NUMBERVALUE(CriteriTecnici!$N2956,".",","),IFERROR(NUMBERVALUE(CriteriTecnici!$N2956,",","."),0))),4)&amp;""),",",".")&amp;", "&amp;CHAR(34)&amp;"numerator"&amp;CHAR(34)&amp;": "&amp;SUBSTITUTE(TRIM(ROUND(IFERROR(CriteriTecnici!$K2956*1,IFERROR(NUMBERVALUE(CriteriTecnici!$K2956,".",","),IFERROR(NUMBERVALUE(CriteriTecnici!$K2956,",","."),0))),4)&amp;""),",",".")&amp;", "&amp;CHAR(34)&amp;"denominator"&amp;CHAR(34)&amp;": "&amp;SUBSTITUTE(TRIM(ROUND(IFERROR(CriteriTecnici!$L2956*1,IFERROR(NUMBERVALUE(CriteriTecnici!$L2956,".",","),IFERROR(NUMBERVALUE(CriteriTecnici!$L2956,",","."),0))),4)&amp;""),",",".")&amp;", "&amp;CHAR(34)&amp;"flag"&amp;CHAR(34)&amp;": "&amp;SUBSTITUTE(TRIM(ROUND(IFERROR(CriteriTecnici!$M2956*1,IFERROR(NUMBERVALUE(CriteriTecnici!$M2956,".",","),IFERROR(NUMBERVALUE(CriteriTecnici!$M2956,",","."),0))),4)&amp;""),",",".")&amp;", "&amp;CHAR(34)&amp;"rawScore"&amp;CHAR(34)&amp;": "&amp;SUBSTITUTE(TRIM(ROUND(IFERROR(CriteriTecnici!$O2956*1,IFERROR(NUMBERVALUE(CriteriTecnici!$O2956,".",","),IFERROR(NUMBERVALUE(CriteriTecnici!$O2956,",","."),0))),4)&amp;""),",",".")&amp;CHAR(125)&amp;IF(TRUE,",",""))</f>
        <v/>
      </c>
    </row>
    <row r="3177">
      <c r="A3177" s="38">
        <f>IF(CriteriTecnici!$A2957="","","    "&amp;CHAR(123)&amp;CHAR(34)&amp;"bidderId"&amp;CHAR(34)&amp;": "&amp;CHAR(34)&amp;SUBSTITUTE(CriteriTecnici!$A2957,CHAR(34),"'")&amp;CHAR(34)&amp;", "&amp;CHAR(34)&amp;"lotId"&amp;CHAR(34)&amp;": "&amp;CHAR(34)&amp;SUBSTITUTE(CriteriTecnici!$C2957,CHAR(34),"'")&amp;CHAR(34)&amp;", "&amp;CHAR(34)&amp;"criterionId"&amp;CHAR(34)&amp;": "&amp;CHAR(34)&amp;SUBSTITUTE(CriteriTecnici!$D2957,CHAR(34),"'")&amp;CHAR(34)&amp;", "&amp;CHAR(34)&amp;"kind"&amp;CHAR(34)&amp;": "&amp;CHAR(34)&amp;SUBSTITUTE(CriteriTecnici!$F2957,CHAR(34),"'")&amp;CHAR(34)&amp;", "&amp;CHAR(34)&amp;"value"&amp;CHAR(34)&amp;": "&amp;SUBSTITUTE(TRIM(ROUND(IFERROR(CriteriTecnici!$N2957*1,IFERROR(NUMBERVALUE(CriteriTecnici!$N2957,".",","),IFERROR(NUMBERVALUE(CriteriTecnici!$N2957,",","."),0))),4)&amp;""),",",".")&amp;", "&amp;CHAR(34)&amp;"numerator"&amp;CHAR(34)&amp;": "&amp;SUBSTITUTE(TRIM(ROUND(IFERROR(CriteriTecnici!$K2957*1,IFERROR(NUMBERVALUE(CriteriTecnici!$K2957,".",","),IFERROR(NUMBERVALUE(CriteriTecnici!$K2957,",","."),0))),4)&amp;""),",",".")&amp;", "&amp;CHAR(34)&amp;"denominator"&amp;CHAR(34)&amp;": "&amp;SUBSTITUTE(TRIM(ROUND(IFERROR(CriteriTecnici!$L2957*1,IFERROR(NUMBERVALUE(CriteriTecnici!$L2957,".",","),IFERROR(NUMBERVALUE(CriteriTecnici!$L2957,",","."),0))),4)&amp;""),",",".")&amp;", "&amp;CHAR(34)&amp;"flag"&amp;CHAR(34)&amp;": "&amp;SUBSTITUTE(TRIM(ROUND(IFERROR(CriteriTecnici!$M2957*1,IFERROR(NUMBERVALUE(CriteriTecnici!$M2957,".",","),IFERROR(NUMBERVALUE(CriteriTecnici!$M2957,",","."),0))),4)&amp;""),",",".")&amp;", "&amp;CHAR(34)&amp;"rawScore"&amp;CHAR(34)&amp;": "&amp;SUBSTITUTE(TRIM(ROUND(IFERROR(CriteriTecnici!$O2957*1,IFERROR(NUMBERVALUE(CriteriTecnici!$O2957,".",","),IFERROR(NUMBERVALUE(CriteriTecnici!$O2957,",","."),0))),4)&amp;""),",",".")&amp;CHAR(125)&amp;IF(TRUE,",",""))</f>
        <v/>
      </c>
    </row>
    <row r="3178">
      <c r="A3178" s="38">
        <f>IF(CriteriTecnici!$A2958="","","    "&amp;CHAR(123)&amp;CHAR(34)&amp;"bidderId"&amp;CHAR(34)&amp;": "&amp;CHAR(34)&amp;SUBSTITUTE(CriteriTecnici!$A2958,CHAR(34),"'")&amp;CHAR(34)&amp;", "&amp;CHAR(34)&amp;"lotId"&amp;CHAR(34)&amp;": "&amp;CHAR(34)&amp;SUBSTITUTE(CriteriTecnici!$C2958,CHAR(34),"'")&amp;CHAR(34)&amp;", "&amp;CHAR(34)&amp;"criterionId"&amp;CHAR(34)&amp;": "&amp;CHAR(34)&amp;SUBSTITUTE(CriteriTecnici!$D2958,CHAR(34),"'")&amp;CHAR(34)&amp;", "&amp;CHAR(34)&amp;"kind"&amp;CHAR(34)&amp;": "&amp;CHAR(34)&amp;SUBSTITUTE(CriteriTecnici!$F2958,CHAR(34),"'")&amp;CHAR(34)&amp;", "&amp;CHAR(34)&amp;"value"&amp;CHAR(34)&amp;": "&amp;SUBSTITUTE(TRIM(ROUND(IFERROR(CriteriTecnici!$N2958*1,IFERROR(NUMBERVALUE(CriteriTecnici!$N2958,".",","),IFERROR(NUMBERVALUE(CriteriTecnici!$N2958,",","."),0))),4)&amp;""),",",".")&amp;", "&amp;CHAR(34)&amp;"numerator"&amp;CHAR(34)&amp;": "&amp;SUBSTITUTE(TRIM(ROUND(IFERROR(CriteriTecnici!$K2958*1,IFERROR(NUMBERVALUE(CriteriTecnici!$K2958,".",","),IFERROR(NUMBERVALUE(CriteriTecnici!$K2958,",","."),0))),4)&amp;""),",",".")&amp;", "&amp;CHAR(34)&amp;"denominator"&amp;CHAR(34)&amp;": "&amp;SUBSTITUTE(TRIM(ROUND(IFERROR(CriteriTecnici!$L2958*1,IFERROR(NUMBERVALUE(CriteriTecnici!$L2958,".",","),IFERROR(NUMBERVALUE(CriteriTecnici!$L2958,",","."),0))),4)&amp;""),",",".")&amp;", "&amp;CHAR(34)&amp;"flag"&amp;CHAR(34)&amp;": "&amp;SUBSTITUTE(TRIM(ROUND(IFERROR(CriteriTecnici!$M2958*1,IFERROR(NUMBERVALUE(CriteriTecnici!$M2958,".",","),IFERROR(NUMBERVALUE(CriteriTecnici!$M2958,",","."),0))),4)&amp;""),",",".")&amp;", "&amp;CHAR(34)&amp;"rawScore"&amp;CHAR(34)&amp;": "&amp;SUBSTITUTE(TRIM(ROUND(IFERROR(CriteriTecnici!$O2958*1,IFERROR(NUMBERVALUE(CriteriTecnici!$O2958,".",","),IFERROR(NUMBERVALUE(CriteriTecnici!$O2958,",","."),0))),4)&amp;""),",",".")&amp;CHAR(125)&amp;IF(TRUE,",",""))</f>
        <v/>
      </c>
    </row>
    <row r="3179">
      <c r="A3179" s="38">
        <f>IF(CriteriTecnici!$A2959="","","    "&amp;CHAR(123)&amp;CHAR(34)&amp;"bidderId"&amp;CHAR(34)&amp;": "&amp;CHAR(34)&amp;SUBSTITUTE(CriteriTecnici!$A2959,CHAR(34),"'")&amp;CHAR(34)&amp;", "&amp;CHAR(34)&amp;"lotId"&amp;CHAR(34)&amp;": "&amp;CHAR(34)&amp;SUBSTITUTE(CriteriTecnici!$C2959,CHAR(34),"'")&amp;CHAR(34)&amp;", "&amp;CHAR(34)&amp;"criterionId"&amp;CHAR(34)&amp;": "&amp;CHAR(34)&amp;SUBSTITUTE(CriteriTecnici!$D2959,CHAR(34),"'")&amp;CHAR(34)&amp;", "&amp;CHAR(34)&amp;"kind"&amp;CHAR(34)&amp;": "&amp;CHAR(34)&amp;SUBSTITUTE(CriteriTecnici!$F2959,CHAR(34),"'")&amp;CHAR(34)&amp;", "&amp;CHAR(34)&amp;"value"&amp;CHAR(34)&amp;": "&amp;SUBSTITUTE(TRIM(ROUND(IFERROR(CriteriTecnici!$N2959*1,IFERROR(NUMBERVALUE(CriteriTecnici!$N2959,".",","),IFERROR(NUMBERVALUE(CriteriTecnici!$N2959,",","."),0))),4)&amp;""),",",".")&amp;", "&amp;CHAR(34)&amp;"numerator"&amp;CHAR(34)&amp;": "&amp;SUBSTITUTE(TRIM(ROUND(IFERROR(CriteriTecnici!$K2959*1,IFERROR(NUMBERVALUE(CriteriTecnici!$K2959,".",","),IFERROR(NUMBERVALUE(CriteriTecnici!$K2959,",","."),0))),4)&amp;""),",",".")&amp;", "&amp;CHAR(34)&amp;"denominator"&amp;CHAR(34)&amp;": "&amp;SUBSTITUTE(TRIM(ROUND(IFERROR(CriteriTecnici!$L2959*1,IFERROR(NUMBERVALUE(CriteriTecnici!$L2959,".",","),IFERROR(NUMBERVALUE(CriteriTecnici!$L2959,",","."),0))),4)&amp;""),",",".")&amp;", "&amp;CHAR(34)&amp;"flag"&amp;CHAR(34)&amp;": "&amp;SUBSTITUTE(TRIM(ROUND(IFERROR(CriteriTecnici!$M2959*1,IFERROR(NUMBERVALUE(CriteriTecnici!$M2959,".",","),IFERROR(NUMBERVALUE(CriteriTecnici!$M2959,",","."),0))),4)&amp;""),",",".")&amp;", "&amp;CHAR(34)&amp;"rawScore"&amp;CHAR(34)&amp;": "&amp;SUBSTITUTE(TRIM(ROUND(IFERROR(CriteriTecnici!$O2959*1,IFERROR(NUMBERVALUE(CriteriTecnici!$O2959,".",","),IFERROR(NUMBERVALUE(CriteriTecnici!$O2959,",","."),0))),4)&amp;""),",",".")&amp;CHAR(125)&amp;IF(TRUE,",",""))</f>
        <v/>
      </c>
    </row>
    <row r="3180">
      <c r="A3180" s="38">
        <f>IF(CriteriTecnici!$A2960="","","    "&amp;CHAR(123)&amp;CHAR(34)&amp;"bidderId"&amp;CHAR(34)&amp;": "&amp;CHAR(34)&amp;SUBSTITUTE(CriteriTecnici!$A2960,CHAR(34),"'")&amp;CHAR(34)&amp;", "&amp;CHAR(34)&amp;"lotId"&amp;CHAR(34)&amp;": "&amp;CHAR(34)&amp;SUBSTITUTE(CriteriTecnici!$C2960,CHAR(34),"'")&amp;CHAR(34)&amp;", "&amp;CHAR(34)&amp;"criterionId"&amp;CHAR(34)&amp;": "&amp;CHAR(34)&amp;SUBSTITUTE(CriteriTecnici!$D2960,CHAR(34),"'")&amp;CHAR(34)&amp;", "&amp;CHAR(34)&amp;"kind"&amp;CHAR(34)&amp;": "&amp;CHAR(34)&amp;SUBSTITUTE(CriteriTecnici!$F2960,CHAR(34),"'")&amp;CHAR(34)&amp;", "&amp;CHAR(34)&amp;"value"&amp;CHAR(34)&amp;": "&amp;SUBSTITUTE(TRIM(ROUND(IFERROR(CriteriTecnici!$N2960*1,IFERROR(NUMBERVALUE(CriteriTecnici!$N2960,".",","),IFERROR(NUMBERVALUE(CriteriTecnici!$N2960,",","."),0))),4)&amp;""),",",".")&amp;", "&amp;CHAR(34)&amp;"numerator"&amp;CHAR(34)&amp;": "&amp;SUBSTITUTE(TRIM(ROUND(IFERROR(CriteriTecnici!$K2960*1,IFERROR(NUMBERVALUE(CriteriTecnici!$K2960,".",","),IFERROR(NUMBERVALUE(CriteriTecnici!$K2960,",","."),0))),4)&amp;""),",",".")&amp;", "&amp;CHAR(34)&amp;"denominator"&amp;CHAR(34)&amp;": "&amp;SUBSTITUTE(TRIM(ROUND(IFERROR(CriteriTecnici!$L2960*1,IFERROR(NUMBERVALUE(CriteriTecnici!$L2960,".",","),IFERROR(NUMBERVALUE(CriteriTecnici!$L2960,",","."),0))),4)&amp;""),",",".")&amp;", "&amp;CHAR(34)&amp;"flag"&amp;CHAR(34)&amp;": "&amp;SUBSTITUTE(TRIM(ROUND(IFERROR(CriteriTecnici!$M2960*1,IFERROR(NUMBERVALUE(CriteriTecnici!$M2960,".",","),IFERROR(NUMBERVALUE(CriteriTecnici!$M2960,",","."),0))),4)&amp;""),",",".")&amp;", "&amp;CHAR(34)&amp;"rawScore"&amp;CHAR(34)&amp;": "&amp;SUBSTITUTE(TRIM(ROUND(IFERROR(CriteriTecnici!$O2960*1,IFERROR(NUMBERVALUE(CriteriTecnici!$O2960,".",","),IFERROR(NUMBERVALUE(CriteriTecnici!$O2960,",","."),0))),4)&amp;""),",",".")&amp;CHAR(125)&amp;IF(TRUE,",",""))</f>
        <v/>
      </c>
    </row>
    <row r="3181">
      <c r="A3181" s="38">
        <f>IF(CriteriTecnici!$A2961="","","    "&amp;CHAR(123)&amp;CHAR(34)&amp;"bidderId"&amp;CHAR(34)&amp;": "&amp;CHAR(34)&amp;SUBSTITUTE(CriteriTecnici!$A2961,CHAR(34),"'")&amp;CHAR(34)&amp;", "&amp;CHAR(34)&amp;"lotId"&amp;CHAR(34)&amp;": "&amp;CHAR(34)&amp;SUBSTITUTE(CriteriTecnici!$C2961,CHAR(34),"'")&amp;CHAR(34)&amp;", "&amp;CHAR(34)&amp;"criterionId"&amp;CHAR(34)&amp;": "&amp;CHAR(34)&amp;SUBSTITUTE(CriteriTecnici!$D2961,CHAR(34),"'")&amp;CHAR(34)&amp;", "&amp;CHAR(34)&amp;"kind"&amp;CHAR(34)&amp;": "&amp;CHAR(34)&amp;SUBSTITUTE(CriteriTecnici!$F2961,CHAR(34),"'")&amp;CHAR(34)&amp;", "&amp;CHAR(34)&amp;"value"&amp;CHAR(34)&amp;": "&amp;SUBSTITUTE(TRIM(ROUND(IFERROR(CriteriTecnici!$N2961*1,IFERROR(NUMBERVALUE(CriteriTecnici!$N2961,".",","),IFERROR(NUMBERVALUE(CriteriTecnici!$N2961,",","."),0))),4)&amp;""),",",".")&amp;", "&amp;CHAR(34)&amp;"numerator"&amp;CHAR(34)&amp;": "&amp;SUBSTITUTE(TRIM(ROUND(IFERROR(CriteriTecnici!$K2961*1,IFERROR(NUMBERVALUE(CriteriTecnici!$K2961,".",","),IFERROR(NUMBERVALUE(CriteriTecnici!$K2961,",","."),0))),4)&amp;""),",",".")&amp;", "&amp;CHAR(34)&amp;"denominator"&amp;CHAR(34)&amp;": "&amp;SUBSTITUTE(TRIM(ROUND(IFERROR(CriteriTecnici!$L2961*1,IFERROR(NUMBERVALUE(CriteriTecnici!$L2961,".",","),IFERROR(NUMBERVALUE(CriteriTecnici!$L2961,",","."),0))),4)&amp;""),",",".")&amp;", "&amp;CHAR(34)&amp;"flag"&amp;CHAR(34)&amp;": "&amp;SUBSTITUTE(TRIM(ROUND(IFERROR(CriteriTecnici!$M2961*1,IFERROR(NUMBERVALUE(CriteriTecnici!$M2961,".",","),IFERROR(NUMBERVALUE(CriteriTecnici!$M2961,",","."),0))),4)&amp;""),",",".")&amp;", "&amp;CHAR(34)&amp;"rawScore"&amp;CHAR(34)&amp;": "&amp;SUBSTITUTE(TRIM(ROUND(IFERROR(CriteriTecnici!$O2961*1,IFERROR(NUMBERVALUE(CriteriTecnici!$O2961,".",","),IFERROR(NUMBERVALUE(CriteriTecnici!$O2961,",","."),0))),4)&amp;""),",",".")&amp;CHAR(125)&amp;IF(TRUE,",",""))</f>
        <v/>
      </c>
    </row>
    <row r="3182">
      <c r="A3182" s="38">
        <f>IF(CriteriTecnici!$A2962="","","    "&amp;CHAR(123)&amp;CHAR(34)&amp;"bidderId"&amp;CHAR(34)&amp;": "&amp;CHAR(34)&amp;SUBSTITUTE(CriteriTecnici!$A2962,CHAR(34),"'")&amp;CHAR(34)&amp;", "&amp;CHAR(34)&amp;"lotId"&amp;CHAR(34)&amp;": "&amp;CHAR(34)&amp;SUBSTITUTE(CriteriTecnici!$C2962,CHAR(34),"'")&amp;CHAR(34)&amp;", "&amp;CHAR(34)&amp;"criterionId"&amp;CHAR(34)&amp;": "&amp;CHAR(34)&amp;SUBSTITUTE(CriteriTecnici!$D2962,CHAR(34),"'")&amp;CHAR(34)&amp;", "&amp;CHAR(34)&amp;"kind"&amp;CHAR(34)&amp;": "&amp;CHAR(34)&amp;SUBSTITUTE(CriteriTecnici!$F2962,CHAR(34),"'")&amp;CHAR(34)&amp;", "&amp;CHAR(34)&amp;"value"&amp;CHAR(34)&amp;": "&amp;SUBSTITUTE(TRIM(ROUND(IFERROR(CriteriTecnici!$N2962*1,IFERROR(NUMBERVALUE(CriteriTecnici!$N2962,".",","),IFERROR(NUMBERVALUE(CriteriTecnici!$N2962,",","."),0))),4)&amp;""),",",".")&amp;", "&amp;CHAR(34)&amp;"numerator"&amp;CHAR(34)&amp;": "&amp;SUBSTITUTE(TRIM(ROUND(IFERROR(CriteriTecnici!$K2962*1,IFERROR(NUMBERVALUE(CriteriTecnici!$K2962,".",","),IFERROR(NUMBERVALUE(CriteriTecnici!$K2962,",","."),0))),4)&amp;""),",",".")&amp;", "&amp;CHAR(34)&amp;"denominator"&amp;CHAR(34)&amp;": "&amp;SUBSTITUTE(TRIM(ROUND(IFERROR(CriteriTecnici!$L2962*1,IFERROR(NUMBERVALUE(CriteriTecnici!$L2962,".",","),IFERROR(NUMBERVALUE(CriteriTecnici!$L2962,",","."),0))),4)&amp;""),",",".")&amp;", "&amp;CHAR(34)&amp;"flag"&amp;CHAR(34)&amp;": "&amp;SUBSTITUTE(TRIM(ROUND(IFERROR(CriteriTecnici!$M2962*1,IFERROR(NUMBERVALUE(CriteriTecnici!$M2962,".",","),IFERROR(NUMBERVALUE(CriteriTecnici!$M2962,",","."),0))),4)&amp;""),",",".")&amp;", "&amp;CHAR(34)&amp;"rawScore"&amp;CHAR(34)&amp;": "&amp;SUBSTITUTE(TRIM(ROUND(IFERROR(CriteriTecnici!$O2962*1,IFERROR(NUMBERVALUE(CriteriTecnici!$O2962,".",","),IFERROR(NUMBERVALUE(CriteriTecnici!$O2962,",","."),0))),4)&amp;""),",",".")&amp;CHAR(125)&amp;IF(TRUE,",",""))</f>
        <v/>
      </c>
    </row>
    <row r="3183">
      <c r="A3183" s="38">
        <f>IF(CriteriTecnici!$A2963="","","    "&amp;CHAR(123)&amp;CHAR(34)&amp;"bidderId"&amp;CHAR(34)&amp;": "&amp;CHAR(34)&amp;SUBSTITUTE(CriteriTecnici!$A2963,CHAR(34),"'")&amp;CHAR(34)&amp;", "&amp;CHAR(34)&amp;"lotId"&amp;CHAR(34)&amp;": "&amp;CHAR(34)&amp;SUBSTITUTE(CriteriTecnici!$C2963,CHAR(34),"'")&amp;CHAR(34)&amp;", "&amp;CHAR(34)&amp;"criterionId"&amp;CHAR(34)&amp;": "&amp;CHAR(34)&amp;SUBSTITUTE(CriteriTecnici!$D2963,CHAR(34),"'")&amp;CHAR(34)&amp;", "&amp;CHAR(34)&amp;"kind"&amp;CHAR(34)&amp;": "&amp;CHAR(34)&amp;SUBSTITUTE(CriteriTecnici!$F2963,CHAR(34),"'")&amp;CHAR(34)&amp;", "&amp;CHAR(34)&amp;"value"&amp;CHAR(34)&amp;": "&amp;SUBSTITUTE(TRIM(ROUND(IFERROR(CriteriTecnici!$N2963*1,IFERROR(NUMBERVALUE(CriteriTecnici!$N2963,".",","),IFERROR(NUMBERVALUE(CriteriTecnici!$N2963,",","."),0))),4)&amp;""),",",".")&amp;", "&amp;CHAR(34)&amp;"numerator"&amp;CHAR(34)&amp;": "&amp;SUBSTITUTE(TRIM(ROUND(IFERROR(CriteriTecnici!$K2963*1,IFERROR(NUMBERVALUE(CriteriTecnici!$K2963,".",","),IFERROR(NUMBERVALUE(CriteriTecnici!$K2963,",","."),0))),4)&amp;""),",",".")&amp;", "&amp;CHAR(34)&amp;"denominator"&amp;CHAR(34)&amp;": "&amp;SUBSTITUTE(TRIM(ROUND(IFERROR(CriteriTecnici!$L2963*1,IFERROR(NUMBERVALUE(CriteriTecnici!$L2963,".",","),IFERROR(NUMBERVALUE(CriteriTecnici!$L2963,",","."),0))),4)&amp;""),",",".")&amp;", "&amp;CHAR(34)&amp;"flag"&amp;CHAR(34)&amp;": "&amp;SUBSTITUTE(TRIM(ROUND(IFERROR(CriteriTecnici!$M2963*1,IFERROR(NUMBERVALUE(CriteriTecnici!$M2963,".",","),IFERROR(NUMBERVALUE(CriteriTecnici!$M2963,",","."),0))),4)&amp;""),",",".")&amp;", "&amp;CHAR(34)&amp;"rawScore"&amp;CHAR(34)&amp;": "&amp;SUBSTITUTE(TRIM(ROUND(IFERROR(CriteriTecnici!$O2963*1,IFERROR(NUMBERVALUE(CriteriTecnici!$O2963,".",","),IFERROR(NUMBERVALUE(CriteriTecnici!$O2963,",","."),0))),4)&amp;""),",",".")&amp;CHAR(125)&amp;IF(TRUE,",",""))</f>
        <v/>
      </c>
    </row>
    <row r="3184">
      <c r="A3184" s="38">
        <f>IF(CriteriTecnici!$A2964="","","    "&amp;CHAR(123)&amp;CHAR(34)&amp;"bidderId"&amp;CHAR(34)&amp;": "&amp;CHAR(34)&amp;SUBSTITUTE(CriteriTecnici!$A2964,CHAR(34),"'")&amp;CHAR(34)&amp;", "&amp;CHAR(34)&amp;"lotId"&amp;CHAR(34)&amp;": "&amp;CHAR(34)&amp;SUBSTITUTE(CriteriTecnici!$C2964,CHAR(34),"'")&amp;CHAR(34)&amp;", "&amp;CHAR(34)&amp;"criterionId"&amp;CHAR(34)&amp;": "&amp;CHAR(34)&amp;SUBSTITUTE(CriteriTecnici!$D2964,CHAR(34),"'")&amp;CHAR(34)&amp;", "&amp;CHAR(34)&amp;"kind"&amp;CHAR(34)&amp;": "&amp;CHAR(34)&amp;SUBSTITUTE(CriteriTecnici!$F2964,CHAR(34),"'")&amp;CHAR(34)&amp;", "&amp;CHAR(34)&amp;"value"&amp;CHAR(34)&amp;": "&amp;SUBSTITUTE(TRIM(ROUND(IFERROR(CriteriTecnici!$N2964*1,IFERROR(NUMBERVALUE(CriteriTecnici!$N2964,".",","),IFERROR(NUMBERVALUE(CriteriTecnici!$N2964,",","."),0))),4)&amp;""),",",".")&amp;", "&amp;CHAR(34)&amp;"numerator"&amp;CHAR(34)&amp;": "&amp;SUBSTITUTE(TRIM(ROUND(IFERROR(CriteriTecnici!$K2964*1,IFERROR(NUMBERVALUE(CriteriTecnici!$K2964,".",","),IFERROR(NUMBERVALUE(CriteriTecnici!$K2964,",","."),0))),4)&amp;""),",",".")&amp;", "&amp;CHAR(34)&amp;"denominator"&amp;CHAR(34)&amp;": "&amp;SUBSTITUTE(TRIM(ROUND(IFERROR(CriteriTecnici!$L2964*1,IFERROR(NUMBERVALUE(CriteriTecnici!$L2964,".",","),IFERROR(NUMBERVALUE(CriteriTecnici!$L2964,",","."),0))),4)&amp;""),",",".")&amp;", "&amp;CHAR(34)&amp;"flag"&amp;CHAR(34)&amp;": "&amp;SUBSTITUTE(TRIM(ROUND(IFERROR(CriteriTecnici!$M2964*1,IFERROR(NUMBERVALUE(CriteriTecnici!$M2964,".",","),IFERROR(NUMBERVALUE(CriteriTecnici!$M2964,",","."),0))),4)&amp;""),",",".")&amp;", "&amp;CHAR(34)&amp;"rawScore"&amp;CHAR(34)&amp;": "&amp;SUBSTITUTE(TRIM(ROUND(IFERROR(CriteriTecnici!$O2964*1,IFERROR(NUMBERVALUE(CriteriTecnici!$O2964,".",","),IFERROR(NUMBERVALUE(CriteriTecnici!$O2964,",","."),0))),4)&amp;""),",",".")&amp;CHAR(125)&amp;IF(TRUE,",",""))</f>
        <v/>
      </c>
    </row>
    <row r="3185">
      <c r="A3185" s="38">
        <f>IF(CriteriTecnici!$A2965="","","    "&amp;CHAR(123)&amp;CHAR(34)&amp;"bidderId"&amp;CHAR(34)&amp;": "&amp;CHAR(34)&amp;SUBSTITUTE(CriteriTecnici!$A2965,CHAR(34),"'")&amp;CHAR(34)&amp;", "&amp;CHAR(34)&amp;"lotId"&amp;CHAR(34)&amp;": "&amp;CHAR(34)&amp;SUBSTITUTE(CriteriTecnici!$C2965,CHAR(34),"'")&amp;CHAR(34)&amp;", "&amp;CHAR(34)&amp;"criterionId"&amp;CHAR(34)&amp;": "&amp;CHAR(34)&amp;SUBSTITUTE(CriteriTecnici!$D2965,CHAR(34),"'")&amp;CHAR(34)&amp;", "&amp;CHAR(34)&amp;"kind"&amp;CHAR(34)&amp;": "&amp;CHAR(34)&amp;SUBSTITUTE(CriteriTecnici!$F2965,CHAR(34),"'")&amp;CHAR(34)&amp;", "&amp;CHAR(34)&amp;"value"&amp;CHAR(34)&amp;": "&amp;SUBSTITUTE(TRIM(ROUND(IFERROR(CriteriTecnici!$N2965*1,IFERROR(NUMBERVALUE(CriteriTecnici!$N2965,".",","),IFERROR(NUMBERVALUE(CriteriTecnici!$N2965,",","."),0))),4)&amp;""),",",".")&amp;", "&amp;CHAR(34)&amp;"numerator"&amp;CHAR(34)&amp;": "&amp;SUBSTITUTE(TRIM(ROUND(IFERROR(CriteriTecnici!$K2965*1,IFERROR(NUMBERVALUE(CriteriTecnici!$K2965,".",","),IFERROR(NUMBERVALUE(CriteriTecnici!$K2965,",","."),0))),4)&amp;""),",",".")&amp;", "&amp;CHAR(34)&amp;"denominator"&amp;CHAR(34)&amp;": "&amp;SUBSTITUTE(TRIM(ROUND(IFERROR(CriteriTecnici!$L2965*1,IFERROR(NUMBERVALUE(CriteriTecnici!$L2965,".",","),IFERROR(NUMBERVALUE(CriteriTecnici!$L2965,",","."),0))),4)&amp;""),",",".")&amp;", "&amp;CHAR(34)&amp;"flag"&amp;CHAR(34)&amp;": "&amp;SUBSTITUTE(TRIM(ROUND(IFERROR(CriteriTecnici!$M2965*1,IFERROR(NUMBERVALUE(CriteriTecnici!$M2965,".",","),IFERROR(NUMBERVALUE(CriteriTecnici!$M2965,",","."),0))),4)&amp;""),",",".")&amp;", "&amp;CHAR(34)&amp;"rawScore"&amp;CHAR(34)&amp;": "&amp;SUBSTITUTE(TRIM(ROUND(IFERROR(CriteriTecnici!$O2965*1,IFERROR(NUMBERVALUE(CriteriTecnici!$O2965,".",","),IFERROR(NUMBERVALUE(CriteriTecnici!$O2965,",","."),0))),4)&amp;""),",",".")&amp;CHAR(125)&amp;IF(TRUE,",",""))</f>
        <v/>
      </c>
    </row>
    <row r="3186">
      <c r="A3186" s="38">
        <f>IF(CriteriTecnici!$A2966="","","    "&amp;CHAR(123)&amp;CHAR(34)&amp;"bidderId"&amp;CHAR(34)&amp;": "&amp;CHAR(34)&amp;SUBSTITUTE(CriteriTecnici!$A2966,CHAR(34),"'")&amp;CHAR(34)&amp;", "&amp;CHAR(34)&amp;"lotId"&amp;CHAR(34)&amp;": "&amp;CHAR(34)&amp;SUBSTITUTE(CriteriTecnici!$C2966,CHAR(34),"'")&amp;CHAR(34)&amp;", "&amp;CHAR(34)&amp;"criterionId"&amp;CHAR(34)&amp;": "&amp;CHAR(34)&amp;SUBSTITUTE(CriteriTecnici!$D2966,CHAR(34),"'")&amp;CHAR(34)&amp;", "&amp;CHAR(34)&amp;"kind"&amp;CHAR(34)&amp;": "&amp;CHAR(34)&amp;SUBSTITUTE(CriteriTecnici!$F2966,CHAR(34),"'")&amp;CHAR(34)&amp;", "&amp;CHAR(34)&amp;"value"&amp;CHAR(34)&amp;": "&amp;SUBSTITUTE(TRIM(ROUND(IFERROR(CriteriTecnici!$N2966*1,IFERROR(NUMBERVALUE(CriteriTecnici!$N2966,".",","),IFERROR(NUMBERVALUE(CriteriTecnici!$N2966,",","."),0))),4)&amp;""),",",".")&amp;", "&amp;CHAR(34)&amp;"numerator"&amp;CHAR(34)&amp;": "&amp;SUBSTITUTE(TRIM(ROUND(IFERROR(CriteriTecnici!$K2966*1,IFERROR(NUMBERVALUE(CriteriTecnici!$K2966,".",","),IFERROR(NUMBERVALUE(CriteriTecnici!$K2966,",","."),0))),4)&amp;""),",",".")&amp;", "&amp;CHAR(34)&amp;"denominator"&amp;CHAR(34)&amp;": "&amp;SUBSTITUTE(TRIM(ROUND(IFERROR(CriteriTecnici!$L2966*1,IFERROR(NUMBERVALUE(CriteriTecnici!$L2966,".",","),IFERROR(NUMBERVALUE(CriteriTecnici!$L2966,",","."),0))),4)&amp;""),",",".")&amp;", "&amp;CHAR(34)&amp;"flag"&amp;CHAR(34)&amp;": "&amp;SUBSTITUTE(TRIM(ROUND(IFERROR(CriteriTecnici!$M2966*1,IFERROR(NUMBERVALUE(CriteriTecnici!$M2966,".",","),IFERROR(NUMBERVALUE(CriteriTecnici!$M2966,",","."),0))),4)&amp;""),",",".")&amp;", "&amp;CHAR(34)&amp;"rawScore"&amp;CHAR(34)&amp;": "&amp;SUBSTITUTE(TRIM(ROUND(IFERROR(CriteriTecnici!$O2966*1,IFERROR(NUMBERVALUE(CriteriTecnici!$O2966,".",","),IFERROR(NUMBERVALUE(CriteriTecnici!$O2966,",","."),0))),4)&amp;""),",",".")&amp;CHAR(125)&amp;IF(TRUE,",",""))</f>
        <v/>
      </c>
    </row>
    <row r="3187">
      <c r="A3187" s="38">
        <f>IF(CriteriTecnici!$A2967="","","    "&amp;CHAR(123)&amp;CHAR(34)&amp;"bidderId"&amp;CHAR(34)&amp;": "&amp;CHAR(34)&amp;SUBSTITUTE(CriteriTecnici!$A2967,CHAR(34),"'")&amp;CHAR(34)&amp;", "&amp;CHAR(34)&amp;"lotId"&amp;CHAR(34)&amp;": "&amp;CHAR(34)&amp;SUBSTITUTE(CriteriTecnici!$C2967,CHAR(34),"'")&amp;CHAR(34)&amp;", "&amp;CHAR(34)&amp;"criterionId"&amp;CHAR(34)&amp;": "&amp;CHAR(34)&amp;SUBSTITUTE(CriteriTecnici!$D2967,CHAR(34),"'")&amp;CHAR(34)&amp;", "&amp;CHAR(34)&amp;"kind"&amp;CHAR(34)&amp;": "&amp;CHAR(34)&amp;SUBSTITUTE(CriteriTecnici!$F2967,CHAR(34),"'")&amp;CHAR(34)&amp;", "&amp;CHAR(34)&amp;"value"&amp;CHAR(34)&amp;": "&amp;SUBSTITUTE(TRIM(ROUND(IFERROR(CriteriTecnici!$N2967*1,IFERROR(NUMBERVALUE(CriteriTecnici!$N2967,".",","),IFERROR(NUMBERVALUE(CriteriTecnici!$N2967,",","."),0))),4)&amp;""),",",".")&amp;", "&amp;CHAR(34)&amp;"numerator"&amp;CHAR(34)&amp;": "&amp;SUBSTITUTE(TRIM(ROUND(IFERROR(CriteriTecnici!$K2967*1,IFERROR(NUMBERVALUE(CriteriTecnici!$K2967,".",","),IFERROR(NUMBERVALUE(CriteriTecnici!$K2967,",","."),0))),4)&amp;""),",",".")&amp;", "&amp;CHAR(34)&amp;"denominator"&amp;CHAR(34)&amp;": "&amp;SUBSTITUTE(TRIM(ROUND(IFERROR(CriteriTecnici!$L2967*1,IFERROR(NUMBERVALUE(CriteriTecnici!$L2967,".",","),IFERROR(NUMBERVALUE(CriteriTecnici!$L2967,",","."),0))),4)&amp;""),",",".")&amp;", "&amp;CHAR(34)&amp;"flag"&amp;CHAR(34)&amp;": "&amp;SUBSTITUTE(TRIM(ROUND(IFERROR(CriteriTecnici!$M2967*1,IFERROR(NUMBERVALUE(CriteriTecnici!$M2967,".",","),IFERROR(NUMBERVALUE(CriteriTecnici!$M2967,",","."),0))),4)&amp;""),",",".")&amp;", "&amp;CHAR(34)&amp;"rawScore"&amp;CHAR(34)&amp;": "&amp;SUBSTITUTE(TRIM(ROUND(IFERROR(CriteriTecnici!$O2967*1,IFERROR(NUMBERVALUE(CriteriTecnici!$O2967,".",","),IFERROR(NUMBERVALUE(CriteriTecnici!$O2967,",","."),0))),4)&amp;""),",",".")&amp;CHAR(125)&amp;IF(TRUE,",",""))</f>
        <v/>
      </c>
    </row>
    <row r="3188">
      <c r="A3188" s="38">
        <f>IF(CriteriTecnici!$A2968="","","    "&amp;CHAR(123)&amp;CHAR(34)&amp;"bidderId"&amp;CHAR(34)&amp;": "&amp;CHAR(34)&amp;SUBSTITUTE(CriteriTecnici!$A2968,CHAR(34),"'")&amp;CHAR(34)&amp;", "&amp;CHAR(34)&amp;"lotId"&amp;CHAR(34)&amp;": "&amp;CHAR(34)&amp;SUBSTITUTE(CriteriTecnici!$C2968,CHAR(34),"'")&amp;CHAR(34)&amp;", "&amp;CHAR(34)&amp;"criterionId"&amp;CHAR(34)&amp;": "&amp;CHAR(34)&amp;SUBSTITUTE(CriteriTecnici!$D2968,CHAR(34),"'")&amp;CHAR(34)&amp;", "&amp;CHAR(34)&amp;"kind"&amp;CHAR(34)&amp;": "&amp;CHAR(34)&amp;SUBSTITUTE(CriteriTecnici!$F2968,CHAR(34),"'")&amp;CHAR(34)&amp;", "&amp;CHAR(34)&amp;"value"&amp;CHAR(34)&amp;": "&amp;SUBSTITUTE(TRIM(ROUND(IFERROR(CriteriTecnici!$N2968*1,IFERROR(NUMBERVALUE(CriteriTecnici!$N2968,".",","),IFERROR(NUMBERVALUE(CriteriTecnici!$N2968,",","."),0))),4)&amp;""),",",".")&amp;", "&amp;CHAR(34)&amp;"numerator"&amp;CHAR(34)&amp;": "&amp;SUBSTITUTE(TRIM(ROUND(IFERROR(CriteriTecnici!$K2968*1,IFERROR(NUMBERVALUE(CriteriTecnici!$K2968,".",","),IFERROR(NUMBERVALUE(CriteriTecnici!$K2968,",","."),0))),4)&amp;""),",",".")&amp;", "&amp;CHAR(34)&amp;"denominator"&amp;CHAR(34)&amp;": "&amp;SUBSTITUTE(TRIM(ROUND(IFERROR(CriteriTecnici!$L2968*1,IFERROR(NUMBERVALUE(CriteriTecnici!$L2968,".",","),IFERROR(NUMBERVALUE(CriteriTecnici!$L2968,",","."),0))),4)&amp;""),",",".")&amp;", "&amp;CHAR(34)&amp;"flag"&amp;CHAR(34)&amp;": "&amp;SUBSTITUTE(TRIM(ROUND(IFERROR(CriteriTecnici!$M2968*1,IFERROR(NUMBERVALUE(CriteriTecnici!$M2968,".",","),IFERROR(NUMBERVALUE(CriteriTecnici!$M2968,",","."),0))),4)&amp;""),",",".")&amp;", "&amp;CHAR(34)&amp;"rawScore"&amp;CHAR(34)&amp;": "&amp;SUBSTITUTE(TRIM(ROUND(IFERROR(CriteriTecnici!$O2968*1,IFERROR(NUMBERVALUE(CriteriTecnici!$O2968,".",","),IFERROR(NUMBERVALUE(CriteriTecnici!$O2968,",","."),0))),4)&amp;""),",",".")&amp;CHAR(125)&amp;IF(TRUE,",",""))</f>
        <v/>
      </c>
    </row>
    <row r="3189">
      <c r="A3189" s="38">
        <f>IF(CriteriTecnici!$A2969="","","    "&amp;CHAR(123)&amp;CHAR(34)&amp;"bidderId"&amp;CHAR(34)&amp;": "&amp;CHAR(34)&amp;SUBSTITUTE(CriteriTecnici!$A2969,CHAR(34),"'")&amp;CHAR(34)&amp;", "&amp;CHAR(34)&amp;"lotId"&amp;CHAR(34)&amp;": "&amp;CHAR(34)&amp;SUBSTITUTE(CriteriTecnici!$C2969,CHAR(34),"'")&amp;CHAR(34)&amp;", "&amp;CHAR(34)&amp;"criterionId"&amp;CHAR(34)&amp;": "&amp;CHAR(34)&amp;SUBSTITUTE(CriteriTecnici!$D2969,CHAR(34),"'")&amp;CHAR(34)&amp;", "&amp;CHAR(34)&amp;"kind"&amp;CHAR(34)&amp;": "&amp;CHAR(34)&amp;SUBSTITUTE(CriteriTecnici!$F2969,CHAR(34),"'")&amp;CHAR(34)&amp;", "&amp;CHAR(34)&amp;"value"&amp;CHAR(34)&amp;": "&amp;SUBSTITUTE(TRIM(ROUND(IFERROR(CriteriTecnici!$N2969*1,IFERROR(NUMBERVALUE(CriteriTecnici!$N2969,".",","),IFERROR(NUMBERVALUE(CriteriTecnici!$N2969,",","."),0))),4)&amp;""),",",".")&amp;", "&amp;CHAR(34)&amp;"numerator"&amp;CHAR(34)&amp;": "&amp;SUBSTITUTE(TRIM(ROUND(IFERROR(CriteriTecnici!$K2969*1,IFERROR(NUMBERVALUE(CriteriTecnici!$K2969,".",","),IFERROR(NUMBERVALUE(CriteriTecnici!$K2969,",","."),0))),4)&amp;""),",",".")&amp;", "&amp;CHAR(34)&amp;"denominator"&amp;CHAR(34)&amp;": "&amp;SUBSTITUTE(TRIM(ROUND(IFERROR(CriteriTecnici!$L2969*1,IFERROR(NUMBERVALUE(CriteriTecnici!$L2969,".",","),IFERROR(NUMBERVALUE(CriteriTecnici!$L2969,",","."),0))),4)&amp;""),",",".")&amp;", "&amp;CHAR(34)&amp;"flag"&amp;CHAR(34)&amp;": "&amp;SUBSTITUTE(TRIM(ROUND(IFERROR(CriteriTecnici!$M2969*1,IFERROR(NUMBERVALUE(CriteriTecnici!$M2969,".",","),IFERROR(NUMBERVALUE(CriteriTecnici!$M2969,",","."),0))),4)&amp;""),",",".")&amp;", "&amp;CHAR(34)&amp;"rawScore"&amp;CHAR(34)&amp;": "&amp;SUBSTITUTE(TRIM(ROUND(IFERROR(CriteriTecnici!$O2969*1,IFERROR(NUMBERVALUE(CriteriTecnici!$O2969,".",","),IFERROR(NUMBERVALUE(CriteriTecnici!$O2969,",","."),0))),4)&amp;""),",",".")&amp;CHAR(125)&amp;IF(TRUE,",",""))</f>
        <v/>
      </c>
    </row>
    <row r="3190">
      <c r="A3190" s="38">
        <f>IF(CriteriTecnici!$A2970="","","    "&amp;CHAR(123)&amp;CHAR(34)&amp;"bidderId"&amp;CHAR(34)&amp;": "&amp;CHAR(34)&amp;SUBSTITUTE(CriteriTecnici!$A2970,CHAR(34),"'")&amp;CHAR(34)&amp;", "&amp;CHAR(34)&amp;"lotId"&amp;CHAR(34)&amp;": "&amp;CHAR(34)&amp;SUBSTITUTE(CriteriTecnici!$C2970,CHAR(34),"'")&amp;CHAR(34)&amp;", "&amp;CHAR(34)&amp;"criterionId"&amp;CHAR(34)&amp;": "&amp;CHAR(34)&amp;SUBSTITUTE(CriteriTecnici!$D2970,CHAR(34),"'")&amp;CHAR(34)&amp;", "&amp;CHAR(34)&amp;"kind"&amp;CHAR(34)&amp;": "&amp;CHAR(34)&amp;SUBSTITUTE(CriteriTecnici!$F2970,CHAR(34),"'")&amp;CHAR(34)&amp;", "&amp;CHAR(34)&amp;"value"&amp;CHAR(34)&amp;": "&amp;SUBSTITUTE(TRIM(ROUND(IFERROR(CriteriTecnici!$N2970*1,IFERROR(NUMBERVALUE(CriteriTecnici!$N2970,".",","),IFERROR(NUMBERVALUE(CriteriTecnici!$N2970,",","."),0))),4)&amp;""),",",".")&amp;", "&amp;CHAR(34)&amp;"numerator"&amp;CHAR(34)&amp;": "&amp;SUBSTITUTE(TRIM(ROUND(IFERROR(CriteriTecnici!$K2970*1,IFERROR(NUMBERVALUE(CriteriTecnici!$K2970,".",","),IFERROR(NUMBERVALUE(CriteriTecnici!$K2970,",","."),0))),4)&amp;""),",",".")&amp;", "&amp;CHAR(34)&amp;"denominator"&amp;CHAR(34)&amp;": "&amp;SUBSTITUTE(TRIM(ROUND(IFERROR(CriteriTecnici!$L2970*1,IFERROR(NUMBERVALUE(CriteriTecnici!$L2970,".",","),IFERROR(NUMBERVALUE(CriteriTecnici!$L2970,",","."),0))),4)&amp;""),",",".")&amp;", "&amp;CHAR(34)&amp;"flag"&amp;CHAR(34)&amp;": "&amp;SUBSTITUTE(TRIM(ROUND(IFERROR(CriteriTecnici!$M2970*1,IFERROR(NUMBERVALUE(CriteriTecnici!$M2970,".",","),IFERROR(NUMBERVALUE(CriteriTecnici!$M2970,",","."),0))),4)&amp;""),",",".")&amp;", "&amp;CHAR(34)&amp;"rawScore"&amp;CHAR(34)&amp;": "&amp;SUBSTITUTE(TRIM(ROUND(IFERROR(CriteriTecnici!$O2970*1,IFERROR(NUMBERVALUE(CriteriTecnici!$O2970,".",","),IFERROR(NUMBERVALUE(CriteriTecnici!$O2970,",","."),0))),4)&amp;""),",",".")&amp;CHAR(125)&amp;IF(TRUE,",",""))</f>
        <v/>
      </c>
    </row>
    <row r="3191">
      <c r="A3191" s="38">
        <f>IF(CriteriTecnici!$A2971="","","    "&amp;CHAR(123)&amp;CHAR(34)&amp;"bidderId"&amp;CHAR(34)&amp;": "&amp;CHAR(34)&amp;SUBSTITUTE(CriteriTecnici!$A2971,CHAR(34),"'")&amp;CHAR(34)&amp;", "&amp;CHAR(34)&amp;"lotId"&amp;CHAR(34)&amp;": "&amp;CHAR(34)&amp;SUBSTITUTE(CriteriTecnici!$C2971,CHAR(34),"'")&amp;CHAR(34)&amp;", "&amp;CHAR(34)&amp;"criterionId"&amp;CHAR(34)&amp;": "&amp;CHAR(34)&amp;SUBSTITUTE(CriteriTecnici!$D2971,CHAR(34),"'")&amp;CHAR(34)&amp;", "&amp;CHAR(34)&amp;"kind"&amp;CHAR(34)&amp;": "&amp;CHAR(34)&amp;SUBSTITUTE(CriteriTecnici!$F2971,CHAR(34),"'")&amp;CHAR(34)&amp;", "&amp;CHAR(34)&amp;"value"&amp;CHAR(34)&amp;": "&amp;SUBSTITUTE(TRIM(ROUND(IFERROR(CriteriTecnici!$N2971*1,IFERROR(NUMBERVALUE(CriteriTecnici!$N2971,".",","),IFERROR(NUMBERVALUE(CriteriTecnici!$N2971,",","."),0))),4)&amp;""),",",".")&amp;", "&amp;CHAR(34)&amp;"numerator"&amp;CHAR(34)&amp;": "&amp;SUBSTITUTE(TRIM(ROUND(IFERROR(CriteriTecnici!$K2971*1,IFERROR(NUMBERVALUE(CriteriTecnici!$K2971,".",","),IFERROR(NUMBERVALUE(CriteriTecnici!$K2971,",","."),0))),4)&amp;""),",",".")&amp;", "&amp;CHAR(34)&amp;"denominator"&amp;CHAR(34)&amp;": "&amp;SUBSTITUTE(TRIM(ROUND(IFERROR(CriteriTecnici!$L2971*1,IFERROR(NUMBERVALUE(CriteriTecnici!$L2971,".",","),IFERROR(NUMBERVALUE(CriteriTecnici!$L2971,",","."),0))),4)&amp;""),",",".")&amp;", "&amp;CHAR(34)&amp;"flag"&amp;CHAR(34)&amp;": "&amp;SUBSTITUTE(TRIM(ROUND(IFERROR(CriteriTecnici!$M2971*1,IFERROR(NUMBERVALUE(CriteriTecnici!$M2971,".",","),IFERROR(NUMBERVALUE(CriteriTecnici!$M2971,",","."),0))),4)&amp;""),",",".")&amp;", "&amp;CHAR(34)&amp;"rawScore"&amp;CHAR(34)&amp;": "&amp;SUBSTITUTE(TRIM(ROUND(IFERROR(CriteriTecnici!$O2971*1,IFERROR(NUMBERVALUE(CriteriTecnici!$O2971,".",","),IFERROR(NUMBERVALUE(CriteriTecnici!$O2971,",","."),0))),4)&amp;""),",",".")&amp;CHAR(125)&amp;IF(TRUE,",",""))</f>
        <v/>
      </c>
    </row>
    <row r="3192">
      <c r="A3192" s="38">
        <f>IF(CriteriTecnici!$A2972="","","    "&amp;CHAR(123)&amp;CHAR(34)&amp;"bidderId"&amp;CHAR(34)&amp;": "&amp;CHAR(34)&amp;SUBSTITUTE(CriteriTecnici!$A2972,CHAR(34),"'")&amp;CHAR(34)&amp;", "&amp;CHAR(34)&amp;"lotId"&amp;CHAR(34)&amp;": "&amp;CHAR(34)&amp;SUBSTITUTE(CriteriTecnici!$C2972,CHAR(34),"'")&amp;CHAR(34)&amp;", "&amp;CHAR(34)&amp;"criterionId"&amp;CHAR(34)&amp;": "&amp;CHAR(34)&amp;SUBSTITUTE(CriteriTecnici!$D2972,CHAR(34),"'")&amp;CHAR(34)&amp;", "&amp;CHAR(34)&amp;"kind"&amp;CHAR(34)&amp;": "&amp;CHAR(34)&amp;SUBSTITUTE(CriteriTecnici!$F2972,CHAR(34),"'")&amp;CHAR(34)&amp;", "&amp;CHAR(34)&amp;"value"&amp;CHAR(34)&amp;": "&amp;SUBSTITUTE(TRIM(ROUND(IFERROR(CriteriTecnici!$N2972*1,IFERROR(NUMBERVALUE(CriteriTecnici!$N2972,".",","),IFERROR(NUMBERVALUE(CriteriTecnici!$N2972,",","."),0))),4)&amp;""),",",".")&amp;", "&amp;CHAR(34)&amp;"numerator"&amp;CHAR(34)&amp;": "&amp;SUBSTITUTE(TRIM(ROUND(IFERROR(CriteriTecnici!$K2972*1,IFERROR(NUMBERVALUE(CriteriTecnici!$K2972,".",","),IFERROR(NUMBERVALUE(CriteriTecnici!$K2972,",","."),0))),4)&amp;""),",",".")&amp;", "&amp;CHAR(34)&amp;"denominator"&amp;CHAR(34)&amp;": "&amp;SUBSTITUTE(TRIM(ROUND(IFERROR(CriteriTecnici!$L2972*1,IFERROR(NUMBERVALUE(CriteriTecnici!$L2972,".",","),IFERROR(NUMBERVALUE(CriteriTecnici!$L2972,",","."),0))),4)&amp;""),",",".")&amp;", "&amp;CHAR(34)&amp;"flag"&amp;CHAR(34)&amp;": "&amp;SUBSTITUTE(TRIM(ROUND(IFERROR(CriteriTecnici!$M2972*1,IFERROR(NUMBERVALUE(CriteriTecnici!$M2972,".",","),IFERROR(NUMBERVALUE(CriteriTecnici!$M2972,",","."),0))),4)&amp;""),",",".")&amp;", "&amp;CHAR(34)&amp;"rawScore"&amp;CHAR(34)&amp;": "&amp;SUBSTITUTE(TRIM(ROUND(IFERROR(CriteriTecnici!$O2972*1,IFERROR(NUMBERVALUE(CriteriTecnici!$O2972,".",","),IFERROR(NUMBERVALUE(CriteriTecnici!$O2972,",","."),0))),4)&amp;""),",",".")&amp;CHAR(125)&amp;IF(TRUE,",",""))</f>
        <v/>
      </c>
    </row>
    <row r="3193">
      <c r="A3193" s="38">
        <f>IF(CriteriTecnici!$A2973="","","    "&amp;CHAR(123)&amp;CHAR(34)&amp;"bidderId"&amp;CHAR(34)&amp;": "&amp;CHAR(34)&amp;SUBSTITUTE(CriteriTecnici!$A2973,CHAR(34),"'")&amp;CHAR(34)&amp;", "&amp;CHAR(34)&amp;"lotId"&amp;CHAR(34)&amp;": "&amp;CHAR(34)&amp;SUBSTITUTE(CriteriTecnici!$C2973,CHAR(34),"'")&amp;CHAR(34)&amp;", "&amp;CHAR(34)&amp;"criterionId"&amp;CHAR(34)&amp;": "&amp;CHAR(34)&amp;SUBSTITUTE(CriteriTecnici!$D2973,CHAR(34),"'")&amp;CHAR(34)&amp;", "&amp;CHAR(34)&amp;"kind"&amp;CHAR(34)&amp;": "&amp;CHAR(34)&amp;SUBSTITUTE(CriteriTecnici!$F2973,CHAR(34),"'")&amp;CHAR(34)&amp;", "&amp;CHAR(34)&amp;"value"&amp;CHAR(34)&amp;": "&amp;SUBSTITUTE(TRIM(ROUND(IFERROR(CriteriTecnici!$N2973*1,IFERROR(NUMBERVALUE(CriteriTecnici!$N2973,".",","),IFERROR(NUMBERVALUE(CriteriTecnici!$N2973,",","."),0))),4)&amp;""),",",".")&amp;", "&amp;CHAR(34)&amp;"numerator"&amp;CHAR(34)&amp;": "&amp;SUBSTITUTE(TRIM(ROUND(IFERROR(CriteriTecnici!$K2973*1,IFERROR(NUMBERVALUE(CriteriTecnici!$K2973,".",","),IFERROR(NUMBERVALUE(CriteriTecnici!$K2973,",","."),0))),4)&amp;""),",",".")&amp;", "&amp;CHAR(34)&amp;"denominator"&amp;CHAR(34)&amp;": "&amp;SUBSTITUTE(TRIM(ROUND(IFERROR(CriteriTecnici!$L2973*1,IFERROR(NUMBERVALUE(CriteriTecnici!$L2973,".",","),IFERROR(NUMBERVALUE(CriteriTecnici!$L2973,",","."),0))),4)&amp;""),",",".")&amp;", "&amp;CHAR(34)&amp;"flag"&amp;CHAR(34)&amp;": "&amp;SUBSTITUTE(TRIM(ROUND(IFERROR(CriteriTecnici!$M2973*1,IFERROR(NUMBERVALUE(CriteriTecnici!$M2973,".",","),IFERROR(NUMBERVALUE(CriteriTecnici!$M2973,",","."),0))),4)&amp;""),",",".")&amp;", "&amp;CHAR(34)&amp;"rawScore"&amp;CHAR(34)&amp;": "&amp;SUBSTITUTE(TRIM(ROUND(IFERROR(CriteriTecnici!$O2973*1,IFERROR(NUMBERVALUE(CriteriTecnici!$O2973,".",","),IFERROR(NUMBERVALUE(CriteriTecnici!$O2973,",","."),0))),4)&amp;""),",",".")&amp;CHAR(125)&amp;IF(TRUE,",",""))</f>
        <v/>
      </c>
    </row>
    <row r="3194">
      <c r="A3194" s="38">
        <f>IF(CriteriTecnici!$A2974="","","    "&amp;CHAR(123)&amp;CHAR(34)&amp;"bidderId"&amp;CHAR(34)&amp;": "&amp;CHAR(34)&amp;SUBSTITUTE(CriteriTecnici!$A2974,CHAR(34),"'")&amp;CHAR(34)&amp;", "&amp;CHAR(34)&amp;"lotId"&amp;CHAR(34)&amp;": "&amp;CHAR(34)&amp;SUBSTITUTE(CriteriTecnici!$C2974,CHAR(34),"'")&amp;CHAR(34)&amp;", "&amp;CHAR(34)&amp;"criterionId"&amp;CHAR(34)&amp;": "&amp;CHAR(34)&amp;SUBSTITUTE(CriteriTecnici!$D2974,CHAR(34),"'")&amp;CHAR(34)&amp;", "&amp;CHAR(34)&amp;"kind"&amp;CHAR(34)&amp;": "&amp;CHAR(34)&amp;SUBSTITUTE(CriteriTecnici!$F2974,CHAR(34),"'")&amp;CHAR(34)&amp;", "&amp;CHAR(34)&amp;"value"&amp;CHAR(34)&amp;": "&amp;SUBSTITUTE(TRIM(ROUND(IFERROR(CriteriTecnici!$N2974*1,IFERROR(NUMBERVALUE(CriteriTecnici!$N2974,".",","),IFERROR(NUMBERVALUE(CriteriTecnici!$N2974,",","."),0))),4)&amp;""),",",".")&amp;", "&amp;CHAR(34)&amp;"numerator"&amp;CHAR(34)&amp;": "&amp;SUBSTITUTE(TRIM(ROUND(IFERROR(CriteriTecnici!$K2974*1,IFERROR(NUMBERVALUE(CriteriTecnici!$K2974,".",","),IFERROR(NUMBERVALUE(CriteriTecnici!$K2974,",","."),0))),4)&amp;""),",",".")&amp;", "&amp;CHAR(34)&amp;"denominator"&amp;CHAR(34)&amp;": "&amp;SUBSTITUTE(TRIM(ROUND(IFERROR(CriteriTecnici!$L2974*1,IFERROR(NUMBERVALUE(CriteriTecnici!$L2974,".",","),IFERROR(NUMBERVALUE(CriteriTecnici!$L2974,",","."),0))),4)&amp;""),",",".")&amp;", "&amp;CHAR(34)&amp;"flag"&amp;CHAR(34)&amp;": "&amp;SUBSTITUTE(TRIM(ROUND(IFERROR(CriteriTecnici!$M2974*1,IFERROR(NUMBERVALUE(CriteriTecnici!$M2974,".",","),IFERROR(NUMBERVALUE(CriteriTecnici!$M2974,",","."),0))),4)&amp;""),",",".")&amp;", "&amp;CHAR(34)&amp;"rawScore"&amp;CHAR(34)&amp;": "&amp;SUBSTITUTE(TRIM(ROUND(IFERROR(CriteriTecnici!$O2974*1,IFERROR(NUMBERVALUE(CriteriTecnici!$O2974,".",","),IFERROR(NUMBERVALUE(CriteriTecnici!$O2974,",","."),0))),4)&amp;""),",",".")&amp;CHAR(125)&amp;IF(TRUE,",",""))</f>
        <v/>
      </c>
    </row>
    <row r="3195">
      <c r="A3195" s="38">
        <f>IF(CriteriTecnici!$A2975="","","    "&amp;CHAR(123)&amp;CHAR(34)&amp;"bidderId"&amp;CHAR(34)&amp;": "&amp;CHAR(34)&amp;SUBSTITUTE(CriteriTecnici!$A2975,CHAR(34),"'")&amp;CHAR(34)&amp;", "&amp;CHAR(34)&amp;"lotId"&amp;CHAR(34)&amp;": "&amp;CHAR(34)&amp;SUBSTITUTE(CriteriTecnici!$C2975,CHAR(34),"'")&amp;CHAR(34)&amp;", "&amp;CHAR(34)&amp;"criterionId"&amp;CHAR(34)&amp;": "&amp;CHAR(34)&amp;SUBSTITUTE(CriteriTecnici!$D2975,CHAR(34),"'")&amp;CHAR(34)&amp;", "&amp;CHAR(34)&amp;"kind"&amp;CHAR(34)&amp;": "&amp;CHAR(34)&amp;SUBSTITUTE(CriteriTecnici!$F2975,CHAR(34),"'")&amp;CHAR(34)&amp;", "&amp;CHAR(34)&amp;"value"&amp;CHAR(34)&amp;": "&amp;SUBSTITUTE(TRIM(ROUND(IFERROR(CriteriTecnici!$N2975*1,IFERROR(NUMBERVALUE(CriteriTecnici!$N2975,".",","),IFERROR(NUMBERVALUE(CriteriTecnici!$N2975,",","."),0))),4)&amp;""),",",".")&amp;", "&amp;CHAR(34)&amp;"numerator"&amp;CHAR(34)&amp;": "&amp;SUBSTITUTE(TRIM(ROUND(IFERROR(CriteriTecnici!$K2975*1,IFERROR(NUMBERVALUE(CriteriTecnici!$K2975,".",","),IFERROR(NUMBERVALUE(CriteriTecnici!$K2975,",","."),0))),4)&amp;""),",",".")&amp;", "&amp;CHAR(34)&amp;"denominator"&amp;CHAR(34)&amp;": "&amp;SUBSTITUTE(TRIM(ROUND(IFERROR(CriteriTecnici!$L2975*1,IFERROR(NUMBERVALUE(CriteriTecnici!$L2975,".",","),IFERROR(NUMBERVALUE(CriteriTecnici!$L2975,",","."),0))),4)&amp;""),",",".")&amp;", "&amp;CHAR(34)&amp;"flag"&amp;CHAR(34)&amp;": "&amp;SUBSTITUTE(TRIM(ROUND(IFERROR(CriteriTecnici!$M2975*1,IFERROR(NUMBERVALUE(CriteriTecnici!$M2975,".",","),IFERROR(NUMBERVALUE(CriteriTecnici!$M2975,",","."),0))),4)&amp;""),",",".")&amp;", "&amp;CHAR(34)&amp;"rawScore"&amp;CHAR(34)&amp;": "&amp;SUBSTITUTE(TRIM(ROUND(IFERROR(CriteriTecnici!$O2975*1,IFERROR(NUMBERVALUE(CriteriTecnici!$O2975,".",","),IFERROR(NUMBERVALUE(CriteriTecnici!$O2975,",","."),0))),4)&amp;""),",",".")&amp;CHAR(125)&amp;IF(TRUE,",",""))</f>
        <v/>
      </c>
    </row>
    <row r="3196">
      <c r="A3196" s="38">
        <f>IF(CriteriTecnici!$A2976="","","    "&amp;CHAR(123)&amp;CHAR(34)&amp;"bidderId"&amp;CHAR(34)&amp;": "&amp;CHAR(34)&amp;SUBSTITUTE(CriteriTecnici!$A2976,CHAR(34),"'")&amp;CHAR(34)&amp;", "&amp;CHAR(34)&amp;"lotId"&amp;CHAR(34)&amp;": "&amp;CHAR(34)&amp;SUBSTITUTE(CriteriTecnici!$C2976,CHAR(34),"'")&amp;CHAR(34)&amp;", "&amp;CHAR(34)&amp;"criterionId"&amp;CHAR(34)&amp;": "&amp;CHAR(34)&amp;SUBSTITUTE(CriteriTecnici!$D2976,CHAR(34),"'")&amp;CHAR(34)&amp;", "&amp;CHAR(34)&amp;"kind"&amp;CHAR(34)&amp;": "&amp;CHAR(34)&amp;SUBSTITUTE(CriteriTecnici!$F2976,CHAR(34),"'")&amp;CHAR(34)&amp;", "&amp;CHAR(34)&amp;"value"&amp;CHAR(34)&amp;": "&amp;SUBSTITUTE(TRIM(ROUND(IFERROR(CriteriTecnici!$N2976*1,IFERROR(NUMBERVALUE(CriteriTecnici!$N2976,".",","),IFERROR(NUMBERVALUE(CriteriTecnici!$N2976,",","."),0))),4)&amp;""),",",".")&amp;", "&amp;CHAR(34)&amp;"numerator"&amp;CHAR(34)&amp;": "&amp;SUBSTITUTE(TRIM(ROUND(IFERROR(CriteriTecnici!$K2976*1,IFERROR(NUMBERVALUE(CriteriTecnici!$K2976,".",","),IFERROR(NUMBERVALUE(CriteriTecnici!$K2976,",","."),0))),4)&amp;""),",",".")&amp;", "&amp;CHAR(34)&amp;"denominator"&amp;CHAR(34)&amp;": "&amp;SUBSTITUTE(TRIM(ROUND(IFERROR(CriteriTecnici!$L2976*1,IFERROR(NUMBERVALUE(CriteriTecnici!$L2976,".",","),IFERROR(NUMBERVALUE(CriteriTecnici!$L2976,",","."),0))),4)&amp;""),",",".")&amp;", "&amp;CHAR(34)&amp;"flag"&amp;CHAR(34)&amp;": "&amp;SUBSTITUTE(TRIM(ROUND(IFERROR(CriteriTecnici!$M2976*1,IFERROR(NUMBERVALUE(CriteriTecnici!$M2976,".",","),IFERROR(NUMBERVALUE(CriteriTecnici!$M2976,",","."),0))),4)&amp;""),",",".")&amp;", "&amp;CHAR(34)&amp;"rawScore"&amp;CHAR(34)&amp;": "&amp;SUBSTITUTE(TRIM(ROUND(IFERROR(CriteriTecnici!$O2976*1,IFERROR(NUMBERVALUE(CriteriTecnici!$O2976,".",","),IFERROR(NUMBERVALUE(CriteriTecnici!$O2976,",","."),0))),4)&amp;""),",",".")&amp;CHAR(125)&amp;IF(TRUE,",",""))</f>
        <v/>
      </c>
    </row>
    <row r="3197">
      <c r="A3197" s="38">
        <f>IF(CriteriTecnici!$A2977="","","    "&amp;CHAR(123)&amp;CHAR(34)&amp;"bidderId"&amp;CHAR(34)&amp;": "&amp;CHAR(34)&amp;SUBSTITUTE(CriteriTecnici!$A2977,CHAR(34),"'")&amp;CHAR(34)&amp;", "&amp;CHAR(34)&amp;"lotId"&amp;CHAR(34)&amp;": "&amp;CHAR(34)&amp;SUBSTITUTE(CriteriTecnici!$C2977,CHAR(34),"'")&amp;CHAR(34)&amp;", "&amp;CHAR(34)&amp;"criterionId"&amp;CHAR(34)&amp;": "&amp;CHAR(34)&amp;SUBSTITUTE(CriteriTecnici!$D2977,CHAR(34),"'")&amp;CHAR(34)&amp;", "&amp;CHAR(34)&amp;"kind"&amp;CHAR(34)&amp;": "&amp;CHAR(34)&amp;SUBSTITUTE(CriteriTecnici!$F2977,CHAR(34),"'")&amp;CHAR(34)&amp;", "&amp;CHAR(34)&amp;"value"&amp;CHAR(34)&amp;": "&amp;SUBSTITUTE(TRIM(ROUND(IFERROR(CriteriTecnici!$N2977*1,IFERROR(NUMBERVALUE(CriteriTecnici!$N2977,".",","),IFERROR(NUMBERVALUE(CriteriTecnici!$N2977,",","."),0))),4)&amp;""),",",".")&amp;", "&amp;CHAR(34)&amp;"numerator"&amp;CHAR(34)&amp;": "&amp;SUBSTITUTE(TRIM(ROUND(IFERROR(CriteriTecnici!$K2977*1,IFERROR(NUMBERVALUE(CriteriTecnici!$K2977,".",","),IFERROR(NUMBERVALUE(CriteriTecnici!$K2977,",","."),0))),4)&amp;""),",",".")&amp;", "&amp;CHAR(34)&amp;"denominator"&amp;CHAR(34)&amp;": "&amp;SUBSTITUTE(TRIM(ROUND(IFERROR(CriteriTecnici!$L2977*1,IFERROR(NUMBERVALUE(CriteriTecnici!$L2977,".",","),IFERROR(NUMBERVALUE(CriteriTecnici!$L2977,",","."),0))),4)&amp;""),",",".")&amp;", "&amp;CHAR(34)&amp;"flag"&amp;CHAR(34)&amp;": "&amp;SUBSTITUTE(TRIM(ROUND(IFERROR(CriteriTecnici!$M2977*1,IFERROR(NUMBERVALUE(CriteriTecnici!$M2977,".",","),IFERROR(NUMBERVALUE(CriteriTecnici!$M2977,",","."),0))),4)&amp;""),",",".")&amp;", "&amp;CHAR(34)&amp;"rawScore"&amp;CHAR(34)&amp;": "&amp;SUBSTITUTE(TRIM(ROUND(IFERROR(CriteriTecnici!$O2977*1,IFERROR(NUMBERVALUE(CriteriTecnici!$O2977,".",","),IFERROR(NUMBERVALUE(CriteriTecnici!$O2977,",","."),0))),4)&amp;""),",",".")&amp;CHAR(125)&amp;IF(TRUE,",",""))</f>
        <v/>
      </c>
    </row>
    <row r="3198">
      <c r="A3198" s="38">
        <f>IF(CriteriTecnici!$A2978="","","    "&amp;CHAR(123)&amp;CHAR(34)&amp;"bidderId"&amp;CHAR(34)&amp;": "&amp;CHAR(34)&amp;SUBSTITUTE(CriteriTecnici!$A2978,CHAR(34),"'")&amp;CHAR(34)&amp;", "&amp;CHAR(34)&amp;"lotId"&amp;CHAR(34)&amp;": "&amp;CHAR(34)&amp;SUBSTITUTE(CriteriTecnici!$C2978,CHAR(34),"'")&amp;CHAR(34)&amp;", "&amp;CHAR(34)&amp;"criterionId"&amp;CHAR(34)&amp;": "&amp;CHAR(34)&amp;SUBSTITUTE(CriteriTecnici!$D2978,CHAR(34),"'")&amp;CHAR(34)&amp;", "&amp;CHAR(34)&amp;"kind"&amp;CHAR(34)&amp;": "&amp;CHAR(34)&amp;SUBSTITUTE(CriteriTecnici!$F2978,CHAR(34),"'")&amp;CHAR(34)&amp;", "&amp;CHAR(34)&amp;"value"&amp;CHAR(34)&amp;": "&amp;SUBSTITUTE(TRIM(ROUND(IFERROR(CriteriTecnici!$N2978*1,IFERROR(NUMBERVALUE(CriteriTecnici!$N2978,".",","),IFERROR(NUMBERVALUE(CriteriTecnici!$N2978,",","."),0))),4)&amp;""),",",".")&amp;", "&amp;CHAR(34)&amp;"numerator"&amp;CHAR(34)&amp;": "&amp;SUBSTITUTE(TRIM(ROUND(IFERROR(CriteriTecnici!$K2978*1,IFERROR(NUMBERVALUE(CriteriTecnici!$K2978,".",","),IFERROR(NUMBERVALUE(CriteriTecnici!$K2978,",","."),0))),4)&amp;""),",",".")&amp;", "&amp;CHAR(34)&amp;"denominator"&amp;CHAR(34)&amp;": "&amp;SUBSTITUTE(TRIM(ROUND(IFERROR(CriteriTecnici!$L2978*1,IFERROR(NUMBERVALUE(CriteriTecnici!$L2978,".",","),IFERROR(NUMBERVALUE(CriteriTecnici!$L2978,",","."),0))),4)&amp;""),",",".")&amp;", "&amp;CHAR(34)&amp;"flag"&amp;CHAR(34)&amp;": "&amp;SUBSTITUTE(TRIM(ROUND(IFERROR(CriteriTecnici!$M2978*1,IFERROR(NUMBERVALUE(CriteriTecnici!$M2978,".",","),IFERROR(NUMBERVALUE(CriteriTecnici!$M2978,",","."),0))),4)&amp;""),",",".")&amp;", "&amp;CHAR(34)&amp;"rawScore"&amp;CHAR(34)&amp;": "&amp;SUBSTITUTE(TRIM(ROUND(IFERROR(CriteriTecnici!$O2978*1,IFERROR(NUMBERVALUE(CriteriTecnici!$O2978,".",","),IFERROR(NUMBERVALUE(CriteriTecnici!$O2978,",","."),0))),4)&amp;""),",",".")&amp;CHAR(125)&amp;IF(TRUE,",",""))</f>
        <v/>
      </c>
    </row>
    <row r="3199">
      <c r="A3199" s="38">
        <f>IF(CriteriTecnici!$A2979="","","    "&amp;CHAR(123)&amp;CHAR(34)&amp;"bidderId"&amp;CHAR(34)&amp;": "&amp;CHAR(34)&amp;SUBSTITUTE(CriteriTecnici!$A2979,CHAR(34),"'")&amp;CHAR(34)&amp;", "&amp;CHAR(34)&amp;"lotId"&amp;CHAR(34)&amp;": "&amp;CHAR(34)&amp;SUBSTITUTE(CriteriTecnici!$C2979,CHAR(34),"'")&amp;CHAR(34)&amp;", "&amp;CHAR(34)&amp;"criterionId"&amp;CHAR(34)&amp;": "&amp;CHAR(34)&amp;SUBSTITUTE(CriteriTecnici!$D2979,CHAR(34),"'")&amp;CHAR(34)&amp;", "&amp;CHAR(34)&amp;"kind"&amp;CHAR(34)&amp;": "&amp;CHAR(34)&amp;SUBSTITUTE(CriteriTecnici!$F2979,CHAR(34),"'")&amp;CHAR(34)&amp;", "&amp;CHAR(34)&amp;"value"&amp;CHAR(34)&amp;": "&amp;SUBSTITUTE(TRIM(ROUND(IFERROR(CriteriTecnici!$N2979*1,IFERROR(NUMBERVALUE(CriteriTecnici!$N2979,".",","),IFERROR(NUMBERVALUE(CriteriTecnici!$N2979,",","."),0))),4)&amp;""),",",".")&amp;", "&amp;CHAR(34)&amp;"numerator"&amp;CHAR(34)&amp;": "&amp;SUBSTITUTE(TRIM(ROUND(IFERROR(CriteriTecnici!$K2979*1,IFERROR(NUMBERVALUE(CriteriTecnici!$K2979,".",","),IFERROR(NUMBERVALUE(CriteriTecnici!$K2979,",","."),0))),4)&amp;""),",",".")&amp;", "&amp;CHAR(34)&amp;"denominator"&amp;CHAR(34)&amp;": "&amp;SUBSTITUTE(TRIM(ROUND(IFERROR(CriteriTecnici!$L2979*1,IFERROR(NUMBERVALUE(CriteriTecnici!$L2979,".",","),IFERROR(NUMBERVALUE(CriteriTecnici!$L2979,",","."),0))),4)&amp;""),",",".")&amp;", "&amp;CHAR(34)&amp;"flag"&amp;CHAR(34)&amp;": "&amp;SUBSTITUTE(TRIM(ROUND(IFERROR(CriteriTecnici!$M2979*1,IFERROR(NUMBERVALUE(CriteriTecnici!$M2979,".",","),IFERROR(NUMBERVALUE(CriteriTecnici!$M2979,",","."),0))),4)&amp;""),",",".")&amp;", "&amp;CHAR(34)&amp;"rawScore"&amp;CHAR(34)&amp;": "&amp;SUBSTITUTE(TRIM(ROUND(IFERROR(CriteriTecnici!$O2979*1,IFERROR(NUMBERVALUE(CriteriTecnici!$O2979,".",","),IFERROR(NUMBERVALUE(CriteriTecnici!$O2979,",","."),0))),4)&amp;""),",",".")&amp;CHAR(125)&amp;IF(TRUE,",",""))</f>
        <v/>
      </c>
    </row>
    <row r="3200">
      <c r="A3200" s="38">
        <f>IF(CriteriTecnici!$A2980="","","    "&amp;CHAR(123)&amp;CHAR(34)&amp;"bidderId"&amp;CHAR(34)&amp;": "&amp;CHAR(34)&amp;SUBSTITUTE(CriteriTecnici!$A2980,CHAR(34),"'")&amp;CHAR(34)&amp;", "&amp;CHAR(34)&amp;"lotId"&amp;CHAR(34)&amp;": "&amp;CHAR(34)&amp;SUBSTITUTE(CriteriTecnici!$C2980,CHAR(34),"'")&amp;CHAR(34)&amp;", "&amp;CHAR(34)&amp;"criterionId"&amp;CHAR(34)&amp;": "&amp;CHAR(34)&amp;SUBSTITUTE(CriteriTecnici!$D2980,CHAR(34),"'")&amp;CHAR(34)&amp;", "&amp;CHAR(34)&amp;"kind"&amp;CHAR(34)&amp;": "&amp;CHAR(34)&amp;SUBSTITUTE(CriteriTecnici!$F2980,CHAR(34),"'")&amp;CHAR(34)&amp;", "&amp;CHAR(34)&amp;"value"&amp;CHAR(34)&amp;": "&amp;SUBSTITUTE(TRIM(ROUND(IFERROR(CriteriTecnici!$N2980*1,IFERROR(NUMBERVALUE(CriteriTecnici!$N2980,".",","),IFERROR(NUMBERVALUE(CriteriTecnici!$N2980,",","."),0))),4)&amp;""),",",".")&amp;", "&amp;CHAR(34)&amp;"numerator"&amp;CHAR(34)&amp;": "&amp;SUBSTITUTE(TRIM(ROUND(IFERROR(CriteriTecnici!$K2980*1,IFERROR(NUMBERVALUE(CriteriTecnici!$K2980,".",","),IFERROR(NUMBERVALUE(CriteriTecnici!$K2980,",","."),0))),4)&amp;""),",",".")&amp;", "&amp;CHAR(34)&amp;"denominator"&amp;CHAR(34)&amp;": "&amp;SUBSTITUTE(TRIM(ROUND(IFERROR(CriteriTecnici!$L2980*1,IFERROR(NUMBERVALUE(CriteriTecnici!$L2980,".",","),IFERROR(NUMBERVALUE(CriteriTecnici!$L2980,",","."),0))),4)&amp;""),",",".")&amp;", "&amp;CHAR(34)&amp;"flag"&amp;CHAR(34)&amp;": "&amp;SUBSTITUTE(TRIM(ROUND(IFERROR(CriteriTecnici!$M2980*1,IFERROR(NUMBERVALUE(CriteriTecnici!$M2980,".",","),IFERROR(NUMBERVALUE(CriteriTecnici!$M2980,",","."),0))),4)&amp;""),",",".")&amp;", "&amp;CHAR(34)&amp;"rawScore"&amp;CHAR(34)&amp;": "&amp;SUBSTITUTE(TRIM(ROUND(IFERROR(CriteriTecnici!$O2980*1,IFERROR(NUMBERVALUE(CriteriTecnici!$O2980,".",","),IFERROR(NUMBERVALUE(CriteriTecnici!$O2980,",","."),0))),4)&amp;""),",",".")&amp;CHAR(125)&amp;IF(COUNTA(Offerte!$A98:$A$200)&gt;0,",",""))</f>
        <v/>
      </c>
    </row>
    <row r="3201">
      <c r="A3201" s="38">
        <f>IF(CriteriTecnici!$A2981="","","    "&amp;CHAR(123)&amp;CHAR(34)&amp;"bidderId"&amp;CHAR(34)&amp;": "&amp;CHAR(34)&amp;SUBSTITUTE(CriteriTecnici!$A2981,CHAR(34),"'")&amp;CHAR(34)&amp;", "&amp;CHAR(34)&amp;"lotId"&amp;CHAR(34)&amp;": "&amp;CHAR(34)&amp;SUBSTITUTE(CriteriTecnici!$C2981,CHAR(34),"'")&amp;CHAR(34)&amp;", "&amp;CHAR(34)&amp;"criterionId"&amp;CHAR(34)&amp;": "&amp;CHAR(34)&amp;SUBSTITUTE(CriteriTecnici!$D2981,CHAR(34),"'")&amp;CHAR(34)&amp;", "&amp;CHAR(34)&amp;"kind"&amp;CHAR(34)&amp;": "&amp;CHAR(34)&amp;SUBSTITUTE(CriteriTecnici!$F2981,CHAR(34),"'")&amp;CHAR(34)&amp;", "&amp;CHAR(34)&amp;"value"&amp;CHAR(34)&amp;": "&amp;SUBSTITUTE(TRIM(ROUND(IFERROR(CriteriTecnici!$N2981*1,IFERROR(NUMBERVALUE(CriteriTecnici!$N2981,".",","),IFERROR(NUMBERVALUE(CriteriTecnici!$N2981,",","."),0))),4)&amp;""),",",".")&amp;", "&amp;CHAR(34)&amp;"numerator"&amp;CHAR(34)&amp;": "&amp;SUBSTITUTE(TRIM(ROUND(IFERROR(CriteriTecnici!$K2981*1,IFERROR(NUMBERVALUE(CriteriTecnici!$K2981,".",","),IFERROR(NUMBERVALUE(CriteriTecnici!$K2981,",","."),0))),4)&amp;""),",",".")&amp;", "&amp;CHAR(34)&amp;"denominator"&amp;CHAR(34)&amp;": "&amp;SUBSTITUTE(TRIM(ROUND(IFERROR(CriteriTecnici!$L2981*1,IFERROR(NUMBERVALUE(CriteriTecnici!$L2981,".",","),IFERROR(NUMBERVALUE(CriteriTecnici!$L2981,",","."),0))),4)&amp;""),",",".")&amp;", "&amp;CHAR(34)&amp;"flag"&amp;CHAR(34)&amp;": "&amp;SUBSTITUTE(TRIM(ROUND(IFERROR(CriteriTecnici!$M2981*1,IFERROR(NUMBERVALUE(CriteriTecnici!$M2981,".",","),IFERROR(NUMBERVALUE(CriteriTecnici!$M2981,",","."),0))),4)&amp;""),",",".")&amp;", "&amp;CHAR(34)&amp;"rawScore"&amp;CHAR(34)&amp;": "&amp;SUBSTITUTE(TRIM(ROUND(IFERROR(CriteriTecnici!$O2981*1,IFERROR(NUMBERVALUE(CriteriTecnici!$O2981,".",","),IFERROR(NUMBERVALUE(CriteriTecnici!$O2981,",","."),0))),4)&amp;""),",",".")&amp;CHAR(125)&amp;IF(TRUE,",",""))</f>
        <v/>
      </c>
    </row>
    <row r="3202">
      <c r="A3202" s="38">
        <f>IF(CriteriTecnici!$A2982="","","    "&amp;CHAR(123)&amp;CHAR(34)&amp;"bidderId"&amp;CHAR(34)&amp;": "&amp;CHAR(34)&amp;SUBSTITUTE(CriteriTecnici!$A2982,CHAR(34),"'")&amp;CHAR(34)&amp;", "&amp;CHAR(34)&amp;"lotId"&amp;CHAR(34)&amp;": "&amp;CHAR(34)&amp;SUBSTITUTE(CriteriTecnici!$C2982,CHAR(34),"'")&amp;CHAR(34)&amp;", "&amp;CHAR(34)&amp;"criterionId"&amp;CHAR(34)&amp;": "&amp;CHAR(34)&amp;SUBSTITUTE(CriteriTecnici!$D2982,CHAR(34),"'")&amp;CHAR(34)&amp;", "&amp;CHAR(34)&amp;"kind"&amp;CHAR(34)&amp;": "&amp;CHAR(34)&amp;SUBSTITUTE(CriteriTecnici!$F2982,CHAR(34),"'")&amp;CHAR(34)&amp;", "&amp;CHAR(34)&amp;"value"&amp;CHAR(34)&amp;": "&amp;SUBSTITUTE(TRIM(ROUND(IFERROR(CriteriTecnici!$N2982*1,IFERROR(NUMBERVALUE(CriteriTecnici!$N2982,".",","),IFERROR(NUMBERVALUE(CriteriTecnici!$N2982,",","."),0))),4)&amp;""),",",".")&amp;", "&amp;CHAR(34)&amp;"numerator"&amp;CHAR(34)&amp;": "&amp;SUBSTITUTE(TRIM(ROUND(IFERROR(CriteriTecnici!$K2982*1,IFERROR(NUMBERVALUE(CriteriTecnici!$K2982,".",","),IFERROR(NUMBERVALUE(CriteriTecnici!$K2982,",","."),0))),4)&amp;""),",",".")&amp;", "&amp;CHAR(34)&amp;"denominator"&amp;CHAR(34)&amp;": "&amp;SUBSTITUTE(TRIM(ROUND(IFERROR(CriteriTecnici!$L2982*1,IFERROR(NUMBERVALUE(CriteriTecnici!$L2982,".",","),IFERROR(NUMBERVALUE(CriteriTecnici!$L2982,",","."),0))),4)&amp;""),",",".")&amp;", "&amp;CHAR(34)&amp;"flag"&amp;CHAR(34)&amp;": "&amp;SUBSTITUTE(TRIM(ROUND(IFERROR(CriteriTecnici!$M2982*1,IFERROR(NUMBERVALUE(CriteriTecnici!$M2982,".",","),IFERROR(NUMBERVALUE(CriteriTecnici!$M2982,",","."),0))),4)&amp;""),",",".")&amp;", "&amp;CHAR(34)&amp;"rawScore"&amp;CHAR(34)&amp;": "&amp;SUBSTITUTE(TRIM(ROUND(IFERROR(CriteriTecnici!$O2982*1,IFERROR(NUMBERVALUE(CriteriTecnici!$O2982,".",","),IFERROR(NUMBERVALUE(CriteriTecnici!$O2982,",","."),0))),4)&amp;""),",",".")&amp;CHAR(125)&amp;IF(TRUE,",",""))</f>
        <v/>
      </c>
    </row>
    <row r="3203">
      <c r="A3203" s="38">
        <f>IF(CriteriTecnici!$A2983="","","    "&amp;CHAR(123)&amp;CHAR(34)&amp;"bidderId"&amp;CHAR(34)&amp;": "&amp;CHAR(34)&amp;SUBSTITUTE(CriteriTecnici!$A2983,CHAR(34),"'")&amp;CHAR(34)&amp;", "&amp;CHAR(34)&amp;"lotId"&amp;CHAR(34)&amp;": "&amp;CHAR(34)&amp;SUBSTITUTE(CriteriTecnici!$C2983,CHAR(34),"'")&amp;CHAR(34)&amp;", "&amp;CHAR(34)&amp;"criterionId"&amp;CHAR(34)&amp;": "&amp;CHAR(34)&amp;SUBSTITUTE(CriteriTecnici!$D2983,CHAR(34),"'")&amp;CHAR(34)&amp;", "&amp;CHAR(34)&amp;"kind"&amp;CHAR(34)&amp;": "&amp;CHAR(34)&amp;SUBSTITUTE(CriteriTecnici!$F2983,CHAR(34),"'")&amp;CHAR(34)&amp;", "&amp;CHAR(34)&amp;"value"&amp;CHAR(34)&amp;": "&amp;SUBSTITUTE(TRIM(ROUND(IFERROR(CriteriTecnici!$N2983*1,IFERROR(NUMBERVALUE(CriteriTecnici!$N2983,".",","),IFERROR(NUMBERVALUE(CriteriTecnici!$N2983,",","."),0))),4)&amp;""),",",".")&amp;", "&amp;CHAR(34)&amp;"numerator"&amp;CHAR(34)&amp;": "&amp;SUBSTITUTE(TRIM(ROUND(IFERROR(CriteriTecnici!$K2983*1,IFERROR(NUMBERVALUE(CriteriTecnici!$K2983,".",","),IFERROR(NUMBERVALUE(CriteriTecnici!$K2983,",","."),0))),4)&amp;""),",",".")&amp;", "&amp;CHAR(34)&amp;"denominator"&amp;CHAR(34)&amp;": "&amp;SUBSTITUTE(TRIM(ROUND(IFERROR(CriteriTecnici!$L2983*1,IFERROR(NUMBERVALUE(CriteriTecnici!$L2983,".",","),IFERROR(NUMBERVALUE(CriteriTecnici!$L2983,",","."),0))),4)&amp;""),",",".")&amp;", "&amp;CHAR(34)&amp;"flag"&amp;CHAR(34)&amp;": "&amp;SUBSTITUTE(TRIM(ROUND(IFERROR(CriteriTecnici!$M2983*1,IFERROR(NUMBERVALUE(CriteriTecnici!$M2983,".",","),IFERROR(NUMBERVALUE(CriteriTecnici!$M2983,",","."),0))),4)&amp;""),",",".")&amp;", "&amp;CHAR(34)&amp;"rawScore"&amp;CHAR(34)&amp;": "&amp;SUBSTITUTE(TRIM(ROUND(IFERROR(CriteriTecnici!$O2983*1,IFERROR(NUMBERVALUE(CriteriTecnici!$O2983,".",","),IFERROR(NUMBERVALUE(CriteriTecnici!$O2983,",","."),0))),4)&amp;""),",",".")&amp;CHAR(125)&amp;IF(TRUE,",",""))</f>
        <v/>
      </c>
    </row>
    <row r="3204">
      <c r="A3204" s="38">
        <f>IF(CriteriTecnici!$A2984="","","    "&amp;CHAR(123)&amp;CHAR(34)&amp;"bidderId"&amp;CHAR(34)&amp;": "&amp;CHAR(34)&amp;SUBSTITUTE(CriteriTecnici!$A2984,CHAR(34),"'")&amp;CHAR(34)&amp;", "&amp;CHAR(34)&amp;"lotId"&amp;CHAR(34)&amp;": "&amp;CHAR(34)&amp;SUBSTITUTE(CriteriTecnici!$C2984,CHAR(34),"'")&amp;CHAR(34)&amp;", "&amp;CHAR(34)&amp;"criterionId"&amp;CHAR(34)&amp;": "&amp;CHAR(34)&amp;SUBSTITUTE(CriteriTecnici!$D2984,CHAR(34),"'")&amp;CHAR(34)&amp;", "&amp;CHAR(34)&amp;"kind"&amp;CHAR(34)&amp;": "&amp;CHAR(34)&amp;SUBSTITUTE(CriteriTecnici!$F2984,CHAR(34),"'")&amp;CHAR(34)&amp;", "&amp;CHAR(34)&amp;"value"&amp;CHAR(34)&amp;": "&amp;SUBSTITUTE(TRIM(ROUND(IFERROR(CriteriTecnici!$N2984*1,IFERROR(NUMBERVALUE(CriteriTecnici!$N2984,".",","),IFERROR(NUMBERVALUE(CriteriTecnici!$N2984,",","."),0))),4)&amp;""),",",".")&amp;", "&amp;CHAR(34)&amp;"numerator"&amp;CHAR(34)&amp;": "&amp;SUBSTITUTE(TRIM(ROUND(IFERROR(CriteriTecnici!$K2984*1,IFERROR(NUMBERVALUE(CriteriTecnici!$K2984,".",","),IFERROR(NUMBERVALUE(CriteriTecnici!$K2984,",","."),0))),4)&amp;""),",",".")&amp;", "&amp;CHAR(34)&amp;"denominator"&amp;CHAR(34)&amp;": "&amp;SUBSTITUTE(TRIM(ROUND(IFERROR(CriteriTecnici!$L2984*1,IFERROR(NUMBERVALUE(CriteriTecnici!$L2984,".",","),IFERROR(NUMBERVALUE(CriteriTecnici!$L2984,",","."),0))),4)&amp;""),",",".")&amp;", "&amp;CHAR(34)&amp;"flag"&amp;CHAR(34)&amp;": "&amp;SUBSTITUTE(TRIM(ROUND(IFERROR(CriteriTecnici!$M2984*1,IFERROR(NUMBERVALUE(CriteriTecnici!$M2984,".",","),IFERROR(NUMBERVALUE(CriteriTecnici!$M2984,",","."),0))),4)&amp;""),",",".")&amp;", "&amp;CHAR(34)&amp;"rawScore"&amp;CHAR(34)&amp;": "&amp;SUBSTITUTE(TRIM(ROUND(IFERROR(CriteriTecnici!$O2984*1,IFERROR(NUMBERVALUE(CriteriTecnici!$O2984,".",","),IFERROR(NUMBERVALUE(CriteriTecnici!$O2984,",","."),0))),4)&amp;""),",",".")&amp;CHAR(125)&amp;IF(TRUE,",",""))</f>
        <v/>
      </c>
    </row>
    <row r="3205">
      <c r="A3205" s="38">
        <f>IF(CriteriTecnici!$A2985="","","    "&amp;CHAR(123)&amp;CHAR(34)&amp;"bidderId"&amp;CHAR(34)&amp;": "&amp;CHAR(34)&amp;SUBSTITUTE(CriteriTecnici!$A2985,CHAR(34),"'")&amp;CHAR(34)&amp;", "&amp;CHAR(34)&amp;"lotId"&amp;CHAR(34)&amp;": "&amp;CHAR(34)&amp;SUBSTITUTE(CriteriTecnici!$C2985,CHAR(34),"'")&amp;CHAR(34)&amp;", "&amp;CHAR(34)&amp;"criterionId"&amp;CHAR(34)&amp;": "&amp;CHAR(34)&amp;SUBSTITUTE(CriteriTecnici!$D2985,CHAR(34),"'")&amp;CHAR(34)&amp;", "&amp;CHAR(34)&amp;"kind"&amp;CHAR(34)&amp;": "&amp;CHAR(34)&amp;SUBSTITUTE(CriteriTecnici!$F2985,CHAR(34),"'")&amp;CHAR(34)&amp;", "&amp;CHAR(34)&amp;"value"&amp;CHAR(34)&amp;": "&amp;SUBSTITUTE(TRIM(ROUND(IFERROR(CriteriTecnici!$N2985*1,IFERROR(NUMBERVALUE(CriteriTecnici!$N2985,".",","),IFERROR(NUMBERVALUE(CriteriTecnici!$N2985,",","."),0))),4)&amp;""),",",".")&amp;", "&amp;CHAR(34)&amp;"numerator"&amp;CHAR(34)&amp;": "&amp;SUBSTITUTE(TRIM(ROUND(IFERROR(CriteriTecnici!$K2985*1,IFERROR(NUMBERVALUE(CriteriTecnici!$K2985,".",","),IFERROR(NUMBERVALUE(CriteriTecnici!$K2985,",","."),0))),4)&amp;""),",",".")&amp;", "&amp;CHAR(34)&amp;"denominator"&amp;CHAR(34)&amp;": "&amp;SUBSTITUTE(TRIM(ROUND(IFERROR(CriteriTecnici!$L2985*1,IFERROR(NUMBERVALUE(CriteriTecnici!$L2985,".",","),IFERROR(NUMBERVALUE(CriteriTecnici!$L2985,",","."),0))),4)&amp;""),",",".")&amp;", "&amp;CHAR(34)&amp;"flag"&amp;CHAR(34)&amp;": "&amp;SUBSTITUTE(TRIM(ROUND(IFERROR(CriteriTecnici!$M2985*1,IFERROR(NUMBERVALUE(CriteriTecnici!$M2985,".",","),IFERROR(NUMBERVALUE(CriteriTecnici!$M2985,",","."),0))),4)&amp;""),",",".")&amp;", "&amp;CHAR(34)&amp;"rawScore"&amp;CHAR(34)&amp;": "&amp;SUBSTITUTE(TRIM(ROUND(IFERROR(CriteriTecnici!$O2985*1,IFERROR(NUMBERVALUE(CriteriTecnici!$O2985,".",","),IFERROR(NUMBERVALUE(CriteriTecnici!$O2985,",","."),0))),4)&amp;""),",",".")&amp;CHAR(125)&amp;IF(TRUE,",",""))</f>
        <v/>
      </c>
    </row>
    <row r="3206">
      <c r="A3206" s="38">
        <f>IF(CriteriTecnici!$A2986="","","    "&amp;CHAR(123)&amp;CHAR(34)&amp;"bidderId"&amp;CHAR(34)&amp;": "&amp;CHAR(34)&amp;SUBSTITUTE(CriteriTecnici!$A2986,CHAR(34),"'")&amp;CHAR(34)&amp;", "&amp;CHAR(34)&amp;"lotId"&amp;CHAR(34)&amp;": "&amp;CHAR(34)&amp;SUBSTITUTE(CriteriTecnici!$C2986,CHAR(34),"'")&amp;CHAR(34)&amp;", "&amp;CHAR(34)&amp;"criterionId"&amp;CHAR(34)&amp;": "&amp;CHAR(34)&amp;SUBSTITUTE(CriteriTecnici!$D2986,CHAR(34),"'")&amp;CHAR(34)&amp;", "&amp;CHAR(34)&amp;"kind"&amp;CHAR(34)&amp;": "&amp;CHAR(34)&amp;SUBSTITUTE(CriteriTecnici!$F2986,CHAR(34),"'")&amp;CHAR(34)&amp;", "&amp;CHAR(34)&amp;"value"&amp;CHAR(34)&amp;": "&amp;SUBSTITUTE(TRIM(ROUND(IFERROR(CriteriTecnici!$N2986*1,IFERROR(NUMBERVALUE(CriteriTecnici!$N2986,".",","),IFERROR(NUMBERVALUE(CriteriTecnici!$N2986,",","."),0))),4)&amp;""),",",".")&amp;", "&amp;CHAR(34)&amp;"numerator"&amp;CHAR(34)&amp;": "&amp;SUBSTITUTE(TRIM(ROUND(IFERROR(CriteriTecnici!$K2986*1,IFERROR(NUMBERVALUE(CriteriTecnici!$K2986,".",","),IFERROR(NUMBERVALUE(CriteriTecnici!$K2986,",","."),0))),4)&amp;""),",",".")&amp;", "&amp;CHAR(34)&amp;"denominator"&amp;CHAR(34)&amp;": "&amp;SUBSTITUTE(TRIM(ROUND(IFERROR(CriteriTecnici!$L2986*1,IFERROR(NUMBERVALUE(CriteriTecnici!$L2986,".",","),IFERROR(NUMBERVALUE(CriteriTecnici!$L2986,",","."),0))),4)&amp;""),",",".")&amp;", "&amp;CHAR(34)&amp;"flag"&amp;CHAR(34)&amp;": "&amp;SUBSTITUTE(TRIM(ROUND(IFERROR(CriteriTecnici!$M2986*1,IFERROR(NUMBERVALUE(CriteriTecnici!$M2986,".",","),IFERROR(NUMBERVALUE(CriteriTecnici!$M2986,",","."),0))),4)&amp;""),",",".")&amp;", "&amp;CHAR(34)&amp;"rawScore"&amp;CHAR(34)&amp;": "&amp;SUBSTITUTE(TRIM(ROUND(IFERROR(CriteriTecnici!$O2986*1,IFERROR(NUMBERVALUE(CriteriTecnici!$O2986,".",","),IFERROR(NUMBERVALUE(CriteriTecnici!$O2986,",","."),0))),4)&amp;""),",",".")&amp;CHAR(125)&amp;IF(TRUE,",",""))</f>
        <v/>
      </c>
    </row>
    <row r="3207">
      <c r="A3207" s="38">
        <f>IF(CriteriTecnici!$A2987="","","    "&amp;CHAR(123)&amp;CHAR(34)&amp;"bidderId"&amp;CHAR(34)&amp;": "&amp;CHAR(34)&amp;SUBSTITUTE(CriteriTecnici!$A2987,CHAR(34),"'")&amp;CHAR(34)&amp;", "&amp;CHAR(34)&amp;"lotId"&amp;CHAR(34)&amp;": "&amp;CHAR(34)&amp;SUBSTITUTE(CriteriTecnici!$C2987,CHAR(34),"'")&amp;CHAR(34)&amp;", "&amp;CHAR(34)&amp;"criterionId"&amp;CHAR(34)&amp;": "&amp;CHAR(34)&amp;SUBSTITUTE(CriteriTecnici!$D2987,CHAR(34),"'")&amp;CHAR(34)&amp;", "&amp;CHAR(34)&amp;"kind"&amp;CHAR(34)&amp;": "&amp;CHAR(34)&amp;SUBSTITUTE(CriteriTecnici!$F2987,CHAR(34),"'")&amp;CHAR(34)&amp;", "&amp;CHAR(34)&amp;"value"&amp;CHAR(34)&amp;": "&amp;SUBSTITUTE(TRIM(ROUND(IFERROR(CriteriTecnici!$N2987*1,IFERROR(NUMBERVALUE(CriteriTecnici!$N2987,".",","),IFERROR(NUMBERVALUE(CriteriTecnici!$N2987,",","."),0))),4)&amp;""),",",".")&amp;", "&amp;CHAR(34)&amp;"numerator"&amp;CHAR(34)&amp;": "&amp;SUBSTITUTE(TRIM(ROUND(IFERROR(CriteriTecnici!$K2987*1,IFERROR(NUMBERVALUE(CriteriTecnici!$K2987,".",","),IFERROR(NUMBERVALUE(CriteriTecnici!$K2987,",","."),0))),4)&amp;""),",",".")&amp;", "&amp;CHAR(34)&amp;"denominator"&amp;CHAR(34)&amp;": "&amp;SUBSTITUTE(TRIM(ROUND(IFERROR(CriteriTecnici!$L2987*1,IFERROR(NUMBERVALUE(CriteriTecnici!$L2987,".",","),IFERROR(NUMBERVALUE(CriteriTecnici!$L2987,",","."),0))),4)&amp;""),",",".")&amp;", "&amp;CHAR(34)&amp;"flag"&amp;CHAR(34)&amp;": "&amp;SUBSTITUTE(TRIM(ROUND(IFERROR(CriteriTecnici!$M2987*1,IFERROR(NUMBERVALUE(CriteriTecnici!$M2987,".",","),IFERROR(NUMBERVALUE(CriteriTecnici!$M2987,",","."),0))),4)&amp;""),",",".")&amp;", "&amp;CHAR(34)&amp;"rawScore"&amp;CHAR(34)&amp;": "&amp;SUBSTITUTE(TRIM(ROUND(IFERROR(CriteriTecnici!$O2987*1,IFERROR(NUMBERVALUE(CriteriTecnici!$O2987,".",","),IFERROR(NUMBERVALUE(CriteriTecnici!$O2987,",","."),0))),4)&amp;""),",",".")&amp;CHAR(125)&amp;IF(TRUE,",",""))</f>
        <v/>
      </c>
    </row>
    <row r="3208">
      <c r="A3208" s="38">
        <f>IF(CriteriTecnici!$A2988="","","    "&amp;CHAR(123)&amp;CHAR(34)&amp;"bidderId"&amp;CHAR(34)&amp;": "&amp;CHAR(34)&amp;SUBSTITUTE(CriteriTecnici!$A2988,CHAR(34),"'")&amp;CHAR(34)&amp;", "&amp;CHAR(34)&amp;"lotId"&amp;CHAR(34)&amp;": "&amp;CHAR(34)&amp;SUBSTITUTE(CriteriTecnici!$C2988,CHAR(34),"'")&amp;CHAR(34)&amp;", "&amp;CHAR(34)&amp;"criterionId"&amp;CHAR(34)&amp;": "&amp;CHAR(34)&amp;SUBSTITUTE(CriteriTecnici!$D2988,CHAR(34),"'")&amp;CHAR(34)&amp;", "&amp;CHAR(34)&amp;"kind"&amp;CHAR(34)&amp;": "&amp;CHAR(34)&amp;SUBSTITUTE(CriteriTecnici!$F2988,CHAR(34),"'")&amp;CHAR(34)&amp;", "&amp;CHAR(34)&amp;"value"&amp;CHAR(34)&amp;": "&amp;SUBSTITUTE(TRIM(ROUND(IFERROR(CriteriTecnici!$N2988*1,IFERROR(NUMBERVALUE(CriteriTecnici!$N2988,".",","),IFERROR(NUMBERVALUE(CriteriTecnici!$N2988,",","."),0))),4)&amp;""),",",".")&amp;", "&amp;CHAR(34)&amp;"numerator"&amp;CHAR(34)&amp;": "&amp;SUBSTITUTE(TRIM(ROUND(IFERROR(CriteriTecnici!$K2988*1,IFERROR(NUMBERVALUE(CriteriTecnici!$K2988,".",","),IFERROR(NUMBERVALUE(CriteriTecnici!$K2988,",","."),0))),4)&amp;""),",",".")&amp;", "&amp;CHAR(34)&amp;"denominator"&amp;CHAR(34)&amp;": "&amp;SUBSTITUTE(TRIM(ROUND(IFERROR(CriteriTecnici!$L2988*1,IFERROR(NUMBERVALUE(CriteriTecnici!$L2988,".",","),IFERROR(NUMBERVALUE(CriteriTecnici!$L2988,",","."),0))),4)&amp;""),",",".")&amp;", "&amp;CHAR(34)&amp;"flag"&amp;CHAR(34)&amp;": "&amp;SUBSTITUTE(TRIM(ROUND(IFERROR(CriteriTecnici!$M2988*1,IFERROR(NUMBERVALUE(CriteriTecnici!$M2988,".",","),IFERROR(NUMBERVALUE(CriteriTecnici!$M2988,",","."),0))),4)&amp;""),",",".")&amp;", "&amp;CHAR(34)&amp;"rawScore"&amp;CHAR(34)&amp;": "&amp;SUBSTITUTE(TRIM(ROUND(IFERROR(CriteriTecnici!$O2988*1,IFERROR(NUMBERVALUE(CriteriTecnici!$O2988,".",","),IFERROR(NUMBERVALUE(CriteriTecnici!$O2988,",","."),0))),4)&amp;""),",",".")&amp;CHAR(125)&amp;IF(TRUE,",",""))</f>
        <v/>
      </c>
    </row>
    <row r="3209">
      <c r="A3209" s="38">
        <f>IF(CriteriTecnici!$A2989="","","    "&amp;CHAR(123)&amp;CHAR(34)&amp;"bidderId"&amp;CHAR(34)&amp;": "&amp;CHAR(34)&amp;SUBSTITUTE(CriteriTecnici!$A2989,CHAR(34),"'")&amp;CHAR(34)&amp;", "&amp;CHAR(34)&amp;"lotId"&amp;CHAR(34)&amp;": "&amp;CHAR(34)&amp;SUBSTITUTE(CriteriTecnici!$C2989,CHAR(34),"'")&amp;CHAR(34)&amp;", "&amp;CHAR(34)&amp;"criterionId"&amp;CHAR(34)&amp;": "&amp;CHAR(34)&amp;SUBSTITUTE(CriteriTecnici!$D2989,CHAR(34),"'")&amp;CHAR(34)&amp;", "&amp;CHAR(34)&amp;"kind"&amp;CHAR(34)&amp;": "&amp;CHAR(34)&amp;SUBSTITUTE(CriteriTecnici!$F2989,CHAR(34),"'")&amp;CHAR(34)&amp;", "&amp;CHAR(34)&amp;"value"&amp;CHAR(34)&amp;": "&amp;SUBSTITUTE(TRIM(ROUND(IFERROR(CriteriTecnici!$N2989*1,IFERROR(NUMBERVALUE(CriteriTecnici!$N2989,".",","),IFERROR(NUMBERVALUE(CriteriTecnici!$N2989,",","."),0))),4)&amp;""),",",".")&amp;", "&amp;CHAR(34)&amp;"numerator"&amp;CHAR(34)&amp;": "&amp;SUBSTITUTE(TRIM(ROUND(IFERROR(CriteriTecnici!$K2989*1,IFERROR(NUMBERVALUE(CriteriTecnici!$K2989,".",","),IFERROR(NUMBERVALUE(CriteriTecnici!$K2989,",","."),0))),4)&amp;""),",",".")&amp;", "&amp;CHAR(34)&amp;"denominator"&amp;CHAR(34)&amp;": "&amp;SUBSTITUTE(TRIM(ROUND(IFERROR(CriteriTecnici!$L2989*1,IFERROR(NUMBERVALUE(CriteriTecnici!$L2989,".",","),IFERROR(NUMBERVALUE(CriteriTecnici!$L2989,",","."),0))),4)&amp;""),",",".")&amp;", "&amp;CHAR(34)&amp;"flag"&amp;CHAR(34)&amp;": "&amp;SUBSTITUTE(TRIM(ROUND(IFERROR(CriteriTecnici!$M2989*1,IFERROR(NUMBERVALUE(CriteriTecnici!$M2989,".",","),IFERROR(NUMBERVALUE(CriteriTecnici!$M2989,",","."),0))),4)&amp;""),",",".")&amp;", "&amp;CHAR(34)&amp;"rawScore"&amp;CHAR(34)&amp;": "&amp;SUBSTITUTE(TRIM(ROUND(IFERROR(CriteriTecnici!$O2989*1,IFERROR(NUMBERVALUE(CriteriTecnici!$O2989,".",","),IFERROR(NUMBERVALUE(CriteriTecnici!$O2989,",","."),0))),4)&amp;""),",",".")&amp;CHAR(125)&amp;IF(TRUE,",",""))</f>
        <v/>
      </c>
    </row>
    <row r="3210">
      <c r="A3210" s="38">
        <f>IF(CriteriTecnici!$A2990="","","    "&amp;CHAR(123)&amp;CHAR(34)&amp;"bidderId"&amp;CHAR(34)&amp;": "&amp;CHAR(34)&amp;SUBSTITUTE(CriteriTecnici!$A2990,CHAR(34),"'")&amp;CHAR(34)&amp;", "&amp;CHAR(34)&amp;"lotId"&amp;CHAR(34)&amp;": "&amp;CHAR(34)&amp;SUBSTITUTE(CriteriTecnici!$C2990,CHAR(34),"'")&amp;CHAR(34)&amp;", "&amp;CHAR(34)&amp;"criterionId"&amp;CHAR(34)&amp;": "&amp;CHAR(34)&amp;SUBSTITUTE(CriteriTecnici!$D2990,CHAR(34),"'")&amp;CHAR(34)&amp;", "&amp;CHAR(34)&amp;"kind"&amp;CHAR(34)&amp;": "&amp;CHAR(34)&amp;SUBSTITUTE(CriteriTecnici!$F2990,CHAR(34),"'")&amp;CHAR(34)&amp;", "&amp;CHAR(34)&amp;"value"&amp;CHAR(34)&amp;": "&amp;SUBSTITUTE(TRIM(ROUND(IFERROR(CriteriTecnici!$N2990*1,IFERROR(NUMBERVALUE(CriteriTecnici!$N2990,".",","),IFERROR(NUMBERVALUE(CriteriTecnici!$N2990,",","."),0))),4)&amp;""),",",".")&amp;", "&amp;CHAR(34)&amp;"numerator"&amp;CHAR(34)&amp;": "&amp;SUBSTITUTE(TRIM(ROUND(IFERROR(CriteriTecnici!$K2990*1,IFERROR(NUMBERVALUE(CriteriTecnici!$K2990,".",","),IFERROR(NUMBERVALUE(CriteriTecnici!$K2990,",","."),0))),4)&amp;""),",",".")&amp;", "&amp;CHAR(34)&amp;"denominator"&amp;CHAR(34)&amp;": "&amp;SUBSTITUTE(TRIM(ROUND(IFERROR(CriteriTecnici!$L2990*1,IFERROR(NUMBERVALUE(CriteriTecnici!$L2990,".",","),IFERROR(NUMBERVALUE(CriteriTecnici!$L2990,",","."),0))),4)&amp;""),",",".")&amp;", "&amp;CHAR(34)&amp;"flag"&amp;CHAR(34)&amp;": "&amp;SUBSTITUTE(TRIM(ROUND(IFERROR(CriteriTecnici!$M2990*1,IFERROR(NUMBERVALUE(CriteriTecnici!$M2990,".",","),IFERROR(NUMBERVALUE(CriteriTecnici!$M2990,",","."),0))),4)&amp;""),",",".")&amp;", "&amp;CHAR(34)&amp;"rawScore"&amp;CHAR(34)&amp;": "&amp;SUBSTITUTE(TRIM(ROUND(IFERROR(CriteriTecnici!$O2990*1,IFERROR(NUMBERVALUE(CriteriTecnici!$O2990,".",","),IFERROR(NUMBERVALUE(CriteriTecnici!$O2990,",","."),0))),4)&amp;""),",",".")&amp;CHAR(125)&amp;IF(TRUE,",",""))</f>
        <v/>
      </c>
    </row>
    <row r="3211">
      <c r="A3211" s="38">
        <f>IF(CriteriTecnici!$A2991="","","    "&amp;CHAR(123)&amp;CHAR(34)&amp;"bidderId"&amp;CHAR(34)&amp;": "&amp;CHAR(34)&amp;SUBSTITUTE(CriteriTecnici!$A2991,CHAR(34),"'")&amp;CHAR(34)&amp;", "&amp;CHAR(34)&amp;"lotId"&amp;CHAR(34)&amp;": "&amp;CHAR(34)&amp;SUBSTITUTE(CriteriTecnici!$C2991,CHAR(34),"'")&amp;CHAR(34)&amp;", "&amp;CHAR(34)&amp;"criterionId"&amp;CHAR(34)&amp;": "&amp;CHAR(34)&amp;SUBSTITUTE(CriteriTecnici!$D2991,CHAR(34),"'")&amp;CHAR(34)&amp;", "&amp;CHAR(34)&amp;"kind"&amp;CHAR(34)&amp;": "&amp;CHAR(34)&amp;SUBSTITUTE(CriteriTecnici!$F2991,CHAR(34),"'")&amp;CHAR(34)&amp;", "&amp;CHAR(34)&amp;"value"&amp;CHAR(34)&amp;": "&amp;SUBSTITUTE(TRIM(ROUND(IFERROR(CriteriTecnici!$N2991*1,IFERROR(NUMBERVALUE(CriteriTecnici!$N2991,".",","),IFERROR(NUMBERVALUE(CriteriTecnici!$N2991,",","."),0))),4)&amp;""),",",".")&amp;", "&amp;CHAR(34)&amp;"numerator"&amp;CHAR(34)&amp;": "&amp;SUBSTITUTE(TRIM(ROUND(IFERROR(CriteriTecnici!$K2991*1,IFERROR(NUMBERVALUE(CriteriTecnici!$K2991,".",","),IFERROR(NUMBERVALUE(CriteriTecnici!$K2991,",","."),0))),4)&amp;""),",",".")&amp;", "&amp;CHAR(34)&amp;"denominator"&amp;CHAR(34)&amp;": "&amp;SUBSTITUTE(TRIM(ROUND(IFERROR(CriteriTecnici!$L2991*1,IFERROR(NUMBERVALUE(CriteriTecnici!$L2991,".",","),IFERROR(NUMBERVALUE(CriteriTecnici!$L2991,",","."),0))),4)&amp;""),",",".")&amp;", "&amp;CHAR(34)&amp;"flag"&amp;CHAR(34)&amp;": "&amp;SUBSTITUTE(TRIM(ROUND(IFERROR(CriteriTecnici!$M2991*1,IFERROR(NUMBERVALUE(CriteriTecnici!$M2991,".",","),IFERROR(NUMBERVALUE(CriteriTecnici!$M2991,",","."),0))),4)&amp;""),",",".")&amp;", "&amp;CHAR(34)&amp;"rawScore"&amp;CHAR(34)&amp;": "&amp;SUBSTITUTE(TRIM(ROUND(IFERROR(CriteriTecnici!$O2991*1,IFERROR(NUMBERVALUE(CriteriTecnici!$O2991,".",","),IFERROR(NUMBERVALUE(CriteriTecnici!$O2991,",","."),0))),4)&amp;""),",",".")&amp;CHAR(125)&amp;IF(TRUE,",",""))</f>
        <v/>
      </c>
    </row>
    <row r="3212">
      <c r="A3212" s="38">
        <f>IF(CriteriTecnici!$A2992="","","    "&amp;CHAR(123)&amp;CHAR(34)&amp;"bidderId"&amp;CHAR(34)&amp;": "&amp;CHAR(34)&amp;SUBSTITUTE(CriteriTecnici!$A2992,CHAR(34),"'")&amp;CHAR(34)&amp;", "&amp;CHAR(34)&amp;"lotId"&amp;CHAR(34)&amp;": "&amp;CHAR(34)&amp;SUBSTITUTE(CriteriTecnici!$C2992,CHAR(34),"'")&amp;CHAR(34)&amp;", "&amp;CHAR(34)&amp;"criterionId"&amp;CHAR(34)&amp;": "&amp;CHAR(34)&amp;SUBSTITUTE(CriteriTecnici!$D2992,CHAR(34),"'")&amp;CHAR(34)&amp;", "&amp;CHAR(34)&amp;"kind"&amp;CHAR(34)&amp;": "&amp;CHAR(34)&amp;SUBSTITUTE(CriteriTecnici!$F2992,CHAR(34),"'")&amp;CHAR(34)&amp;", "&amp;CHAR(34)&amp;"value"&amp;CHAR(34)&amp;": "&amp;SUBSTITUTE(TRIM(ROUND(IFERROR(CriteriTecnici!$N2992*1,IFERROR(NUMBERVALUE(CriteriTecnici!$N2992,".",","),IFERROR(NUMBERVALUE(CriteriTecnici!$N2992,",","."),0))),4)&amp;""),",",".")&amp;", "&amp;CHAR(34)&amp;"numerator"&amp;CHAR(34)&amp;": "&amp;SUBSTITUTE(TRIM(ROUND(IFERROR(CriteriTecnici!$K2992*1,IFERROR(NUMBERVALUE(CriteriTecnici!$K2992,".",","),IFERROR(NUMBERVALUE(CriteriTecnici!$K2992,",","."),0))),4)&amp;""),",",".")&amp;", "&amp;CHAR(34)&amp;"denominator"&amp;CHAR(34)&amp;": "&amp;SUBSTITUTE(TRIM(ROUND(IFERROR(CriteriTecnici!$L2992*1,IFERROR(NUMBERVALUE(CriteriTecnici!$L2992,".",","),IFERROR(NUMBERVALUE(CriteriTecnici!$L2992,",","."),0))),4)&amp;""),",",".")&amp;", "&amp;CHAR(34)&amp;"flag"&amp;CHAR(34)&amp;": "&amp;SUBSTITUTE(TRIM(ROUND(IFERROR(CriteriTecnici!$M2992*1,IFERROR(NUMBERVALUE(CriteriTecnici!$M2992,".",","),IFERROR(NUMBERVALUE(CriteriTecnici!$M2992,",","."),0))),4)&amp;""),",",".")&amp;", "&amp;CHAR(34)&amp;"rawScore"&amp;CHAR(34)&amp;": "&amp;SUBSTITUTE(TRIM(ROUND(IFERROR(CriteriTecnici!$O2992*1,IFERROR(NUMBERVALUE(CriteriTecnici!$O2992,".",","),IFERROR(NUMBERVALUE(CriteriTecnici!$O2992,",","."),0))),4)&amp;""),",",".")&amp;CHAR(125)&amp;IF(TRUE,",",""))</f>
        <v/>
      </c>
    </row>
    <row r="3213">
      <c r="A3213" s="38">
        <f>IF(CriteriTecnici!$A2993="","","    "&amp;CHAR(123)&amp;CHAR(34)&amp;"bidderId"&amp;CHAR(34)&amp;": "&amp;CHAR(34)&amp;SUBSTITUTE(CriteriTecnici!$A2993,CHAR(34),"'")&amp;CHAR(34)&amp;", "&amp;CHAR(34)&amp;"lotId"&amp;CHAR(34)&amp;": "&amp;CHAR(34)&amp;SUBSTITUTE(CriteriTecnici!$C2993,CHAR(34),"'")&amp;CHAR(34)&amp;", "&amp;CHAR(34)&amp;"criterionId"&amp;CHAR(34)&amp;": "&amp;CHAR(34)&amp;SUBSTITUTE(CriteriTecnici!$D2993,CHAR(34),"'")&amp;CHAR(34)&amp;", "&amp;CHAR(34)&amp;"kind"&amp;CHAR(34)&amp;": "&amp;CHAR(34)&amp;SUBSTITUTE(CriteriTecnici!$F2993,CHAR(34),"'")&amp;CHAR(34)&amp;", "&amp;CHAR(34)&amp;"value"&amp;CHAR(34)&amp;": "&amp;SUBSTITUTE(TRIM(ROUND(IFERROR(CriteriTecnici!$N2993*1,IFERROR(NUMBERVALUE(CriteriTecnici!$N2993,".",","),IFERROR(NUMBERVALUE(CriteriTecnici!$N2993,",","."),0))),4)&amp;""),",",".")&amp;", "&amp;CHAR(34)&amp;"numerator"&amp;CHAR(34)&amp;": "&amp;SUBSTITUTE(TRIM(ROUND(IFERROR(CriteriTecnici!$K2993*1,IFERROR(NUMBERVALUE(CriteriTecnici!$K2993,".",","),IFERROR(NUMBERVALUE(CriteriTecnici!$K2993,",","."),0))),4)&amp;""),",",".")&amp;", "&amp;CHAR(34)&amp;"denominator"&amp;CHAR(34)&amp;": "&amp;SUBSTITUTE(TRIM(ROUND(IFERROR(CriteriTecnici!$L2993*1,IFERROR(NUMBERVALUE(CriteriTecnici!$L2993,".",","),IFERROR(NUMBERVALUE(CriteriTecnici!$L2993,",","."),0))),4)&amp;""),",",".")&amp;", "&amp;CHAR(34)&amp;"flag"&amp;CHAR(34)&amp;": "&amp;SUBSTITUTE(TRIM(ROUND(IFERROR(CriteriTecnici!$M2993*1,IFERROR(NUMBERVALUE(CriteriTecnici!$M2993,".",","),IFERROR(NUMBERVALUE(CriteriTecnici!$M2993,",","."),0))),4)&amp;""),",",".")&amp;", "&amp;CHAR(34)&amp;"rawScore"&amp;CHAR(34)&amp;": "&amp;SUBSTITUTE(TRIM(ROUND(IFERROR(CriteriTecnici!$O2993*1,IFERROR(NUMBERVALUE(CriteriTecnici!$O2993,".",","),IFERROR(NUMBERVALUE(CriteriTecnici!$O2993,",","."),0))),4)&amp;""),",",".")&amp;CHAR(125)&amp;IF(TRUE,",",""))</f>
        <v/>
      </c>
    </row>
    <row r="3214">
      <c r="A3214" s="38">
        <f>IF(CriteriTecnici!$A2994="","","    "&amp;CHAR(123)&amp;CHAR(34)&amp;"bidderId"&amp;CHAR(34)&amp;": "&amp;CHAR(34)&amp;SUBSTITUTE(CriteriTecnici!$A2994,CHAR(34),"'")&amp;CHAR(34)&amp;", "&amp;CHAR(34)&amp;"lotId"&amp;CHAR(34)&amp;": "&amp;CHAR(34)&amp;SUBSTITUTE(CriteriTecnici!$C2994,CHAR(34),"'")&amp;CHAR(34)&amp;", "&amp;CHAR(34)&amp;"criterionId"&amp;CHAR(34)&amp;": "&amp;CHAR(34)&amp;SUBSTITUTE(CriteriTecnici!$D2994,CHAR(34),"'")&amp;CHAR(34)&amp;", "&amp;CHAR(34)&amp;"kind"&amp;CHAR(34)&amp;": "&amp;CHAR(34)&amp;SUBSTITUTE(CriteriTecnici!$F2994,CHAR(34),"'")&amp;CHAR(34)&amp;", "&amp;CHAR(34)&amp;"value"&amp;CHAR(34)&amp;": "&amp;SUBSTITUTE(TRIM(ROUND(IFERROR(CriteriTecnici!$N2994*1,IFERROR(NUMBERVALUE(CriteriTecnici!$N2994,".",","),IFERROR(NUMBERVALUE(CriteriTecnici!$N2994,",","."),0))),4)&amp;""),",",".")&amp;", "&amp;CHAR(34)&amp;"numerator"&amp;CHAR(34)&amp;": "&amp;SUBSTITUTE(TRIM(ROUND(IFERROR(CriteriTecnici!$K2994*1,IFERROR(NUMBERVALUE(CriteriTecnici!$K2994,".",","),IFERROR(NUMBERVALUE(CriteriTecnici!$K2994,",","."),0))),4)&amp;""),",",".")&amp;", "&amp;CHAR(34)&amp;"denominator"&amp;CHAR(34)&amp;": "&amp;SUBSTITUTE(TRIM(ROUND(IFERROR(CriteriTecnici!$L2994*1,IFERROR(NUMBERVALUE(CriteriTecnici!$L2994,".",","),IFERROR(NUMBERVALUE(CriteriTecnici!$L2994,",","."),0))),4)&amp;""),",",".")&amp;", "&amp;CHAR(34)&amp;"flag"&amp;CHAR(34)&amp;": "&amp;SUBSTITUTE(TRIM(ROUND(IFERROR(CriteriTecnici!$M2994*1,IFERROR(NUMBERVALUE(CriteriTecnici!$M2994,".",","),IFERROR(NUMBERVALUE(CriteriTecnici!$M2994,",","."),0))),4)&amp;""),",",".")&amp;", "&amp;CHAR(34)&amp;"rawScore"&amp;CHAR(34)&amp;": "&amp;SUBSTITUTE(TRIM(ROUND(IFERROR(CriteriTecnici!$O2994*1,IFERROR(NUMBERVALUE(CriteriTecnici!$O2994,".",","),IFERROR(NUMBERVALUE(CriteriTecnici!$O2994,",","."),0))),4)&amp;""),",",".")&amp;CHAR(125)&amp;IF(TRUE,",",""))</f>
        <v/>
      </c>
    </row>
    <row r="3215">
      <c r="A3215" s="38">
        <f>IF(CriteriTecnici!$A2995="","","    "&amp;CHAR(123)&amp;CHAR(34)&amp;"bidderId"&amp;CHAR(34)&amp;": "&amp;CHAR(34)&amp;SUBSTITUTE(CriteriTecnici!$A2995,CHAR(34),"'")&amp;CHAR(34)&amp;", "&amp;CHAR(34)&amp;"lotId"&amp;CHAR(34)&amp;": "&amp;CHAR(34)&amp;SUBSTITUTE(CriteriTecnici!$C2995,CHAR(34),"'")&amp;CHAR(34)&amp;", "&amp;CHAR(34)&amp;"criterionId"&amp;CHAR(34)&amp;": "&amp;CHAR(34)&amp;SUBSTITUTE(CriteriTecnici!$D2995,CHAR(34),"'")&amp;CHAR(34)&amp;", "&amp;CHAR(34)&amp;"kind"&amp;CHAR(34)&amp;": "&amp;CHAR(34)&amp;SUBSTITUTE(CriteriTecnici!$F2995,CHAR(34),"'")&amp;CHAR(34)&amp;", "&amp;CHAR(34)&amp;"value"&amp;CHAR(34)&amp;": "&amp;SUBSTITUTE(TRIM(ROUND(IFERROR(CriteriTecnici!$N2995*1,IFERROR(NUMBERVALUE(CriteriTecnici!$N2995,".",","),IFERROR(NUMBERVALUE(CriteriTecnici!$N2995,",","."),0))),4)&amp;""),",",".")&amp;", "&amp;CHAR(34)&amp;"numerator"&amp;CHAR(34)&amp;": "&amp;SUBSTITUTE(TRIM(ROUND(IFERROR(CriteriTecnici!$K2995*1,IFERROR(NUMBERVALUE(CriteriTecnici!$K2995,".",","),IFERROR(NUMBERVALUE(CriteriTecnici!$K2995,",","."),0))),4)&amp;""),",",".")&amp;", "&amp;CHAR(34)&amp;"denominator"&amp;CHAR(34)&amp;": "&amp;SUBSTITUTE(TRIM(ROUND(IFERROR(CriteriTecnici!$L2995*1,IFERROR(NUMBERVALUE(CriteriTecnici!$L2995,".",","),IFERROR(NUMBERVALUE(CriteriTecnici!$L2995,",","."),0))),4)&amp;""),",",".")&amp;", "&amp;CHAR(34)&amp;"flag"&amp;CHAR(34)&amp;": "&amp;SUBSTITUTE(TRIM(ROUND(IFERROR(CriteriTecnici!$M2995*1,IFERROR(NUMBERVALUE(CriteriTecnici!$M2995,".",","),IFERROR(NUMBERVALUE(CriteriTecnici!$M2995,",","."),0))),4)&amp;""),",",".")&amp;", "&amp;CHAR(34)&amp;"rawScore"&amp;CHAR(34)&amp;": "&amp;SUBSTITUTE(TRIM(ROUND(IFERROR(CriteriTecnici!$O2995*1,IFERROR(NUMBERVALUE(CriteriTecnici!$O2995,".",","),IFERROR(NUMBERVALUE(CriteriTecnici!$O2995,",","."),0))),4)&amp;""),",",".")&amp;CHAR(125)&amp;IF(TRUE,",",""))</f>
        <v/>
      </c>
    </row>
    <row r="3216">
      <c r="A3216" s="38">
        <f>IF(CriteriTecnici!$A2996="","","    "&amp;CHAR(123)&amp;CHAR(34)&amp;"bidderId"&amp;CHAR(34)&amp;": "&amp;CHAR(34)&amp;SUBSTITUTE(CriteriTecnici!$A2996,CHAR(34),"'")&amp;CHAR(34)&amp;", "&amp;CHAR(34)&amp;"lotId"&amp;CHAR(34)&amp;": "&amp;CHAR(34)&amp;SUBSTITUTE(CriteriTecnici!$C2996,CHAR(34),"'")&amp;CHAR(34)&amp;", "&amp;CHAR(34)&amp;"criterionId"&amp;CHAR(34)&amp;": "&amp;CHAR(34)&amp;SUBSTITUTE(CriteriTecnici!$D2996,CHAR(34),"'")&amp;CHAR(34)&amp;", "&amp;CHAR(34)&amp;"kind"&amp;CHAR(34)&amp;": "&amp;CHAR(34)&amp;SUBSTITUTE(CriteriTecnici!$F2996,CHAR(34),"'")&amp;CHAR(34)&amp;", "&amp;CHAR(34)&amp;"value"&amp;CHAR(34)&amp;": "&amp;SUBSTITUTE(TRIM(ROUND(IFERROR(CriteriTecnici!$N2996*1,IFERROR(NUMBERVALUE(CriteriTecnici!$N2996,".",","),IFERROR(NUMBERVALUE(CriteriTecnici!$N2996,",","."),0))),4)&amp;""),",",".")&amp;", "&amp;CHAR(34)&amp;"numerator"&amp;CHAR(34)&amp;": "&amp;SUBSTITUTE(TRIM(ROUND(IFERROR(CriteriTecnici!$K2996*1,IFERROR(NUMBERVALUE(CriteriTecnici!$K2996,".",","),IFERROR(NUMBERVALUE(CriteriTecnici!$K2996,",","."),0))),4)&amp;""),",",".")&amp;", "&amp;CHAR(34)&amp;"denominator"&amp;CHAR(34)&amp;": "&amp;SUBSTITUTE(TRIM(ROUND(IFERROR(CriteriTecnici!$L2996*1,IFERROR(NUMBERVALUE(CriteriTecnici!$L2996,".",","),IFERROR(NUMBERVALUE(CriteriTecnici!$L2996,",","."),0))),4)&amp;""),",",".")&amp;", "&amp;CHAR(34)&amp;"flag"&amp;CHAR(34)&amp;": "&amp;SUBSTITUTE(TRIM(ROUND(IFERROR(CriteriTecnici!$M2996*1,IFERROR(NUMBERVALUE(CriteriTecnici!$M2996,".",","),IFERROR(NUMBERVALUE(CriteriTecnici!$M2996,",","."),0))),4)&amp;""),",",".")&amp;", "&amp;CHAR(34)&amp;"rawScore"&amp;CHAR(34)&amp;": "&amp;SUBSTITUTE(TRIM(ROUND(IFERROR(CriteriTecnici!$O2996*1,IFERROR(NUMBERVALUE(CriteriTecnici!$O2996,".",","),IFERROR(NUMBERVALUE(CriteriTecnici!$O2996,",","."),0))),4)&amp;""),",",".")&amp;CHAR(125)&amp;IF(TRUE,",",""))</f>
        <v/>
      </c>
    </row>
    <row r="3217">
      <c r="A3217" s="38">
        <f>IF(CriteriTecnici!$A2997="","","    "&amp;CHAR(123)&amp;CHAR(34)&amp;"bidderId"&amp;CHAR(34)&amp;": "&amp;CHAR(34)&amp;SUBSTITUTE(CriteriTecnici!$A2997,CHAR(34),"'")&amp;CHAR(34)&amp;", "&amp;CHAR(34)&amp;"lotId"&amp;CHAR(34)&amp;": "&amp;CHAR(34)&amp;SUBSTITUTE(CriteriTecnici!$C2997,CHAR(34),"'")&amp;CHAR(34)&amp;", "&amp;CHAR(34)&amp;"criterionId"&amp;CHAR(34)&amp;": "&amp;CHAR(34)&amp;SUBSTITUTE(CriteriTecnici!$D2997,CHAR(34),"'")&amp;CHAR(34)&amp;", "&amp;CHAR(34)&amp;"kind"&amp;CHAR(34)&amp;": "&amp;CHAR(34)&amp;SUBSTITUTE(CriteriTecnici!$F2997,CHAR(34),"'")&amp;CHAR(34)&amp;", "&amp;CHAR(34)&amp;"value"&amp;CHAR(34)&amp;": "&amp;SUBSTITUTE(TRIM(ROUND(IFERROR(CriteriTecnici!$N2997*1,IFERROR(NUMBERVALUE(CriteriTecnici!$N2997,".",","),IFERROR(NUMBERVALUE(CriteriTecnici!$N2997,",","."),0))),4)&amp;""),",",".")&amp;", "&amp;CHAR(34)&amp;"numerator"&amp;CHAR(34)&amp;": "&amp;SUBSTITUTE(TRIM(ROUND(IFERROR(CriteriTecnici!$K2997*1,IFERROR(NUMBERVALUE(CriteriTecnici!$K2997,".",","),IFERROR(NUMBERVALUE(CriteriTecnici!$K2997,",","."),0))),4)&amp;""),",",".")&amp;", "&amp;CHAR(34)&amp;"denominator"&amp;CHAR(34)&amp;": "&amp;SUBSTITUTE(TRIM(ROUND(IFERROR(CriteriTecnici!$L2997*1,IFERROR(NUMBERVALUE(CriteriTecnici!$L2997,".",","),IFERROR(NUMBERVALUE(CriteriTecnici!$L2997,",","."),0))),4)&amp;""),",",".")&amp;", "&amp;CHAR(34)&amp;"flag"&amp;CHAR(34)&amp;": "&amp;SUBSTITUTE(TRIM(ROUND(IFERROR(CriteriTecnici!$M2997*1,IFERROR(NUMBERVALUE(CriteriTecnici!$M2997,".",","),IFERROR(NUMBERVALUE(CriteriTecnici!$M2997,",","."),0))),4)&amp;""),",",".")&amp;", "&amp;CHAR(34)&amp;"rawScore"&amp;CHAR(34)&amp;": "&amp;SUBSTITUTE(TRIM(ROUND(IFERROR(CriteriTecnici!$O2997*1,IFERROR(NUMBERVALUE(CriteriTecnici!$O2997,".",","),IFERROR(NUMBERVALUE(CriteriTecnici!$O2997,",","."),0))),4)&amp;""),",",".")&amp;CHAR(125)&amp;IF(TRUE,",",""))</f>
        <v/>
      </c>
    </row>
    <row r="3218">
      <c r="A3218" s="38">
        <f>IF(CriteriTecnici!$A2998="","","    "&amp;CHAR(123)&amp;CHAR(34)&amp;"bidderId"&amp;CHAR(34)&amp;": "&amp;CHAR(34)&amp;SUBSTITUTE(CriteriTecnici!$A2998,CHAR(34),"'")&amp;CHAR(34)&amp;", "&amp;CHAR(34)&amp;"lotId"&amp;CHAR(34)&amp;": "&amp;CHAR(34)&amp;SUBSTITUTE(CriteriTecnici!$C2998,CHAR(34),"'")&amp;CHAR(34)&amp;", "&amp;CHAR(34)&amp;"criterionId"&amp;CHAR(34)&amp;": "&amp;CHAR(34)&amp;SUBSTITUTE(CriteriTecnici!$D2998,CHAR(34),"'")&amp;CHAR(34)&amp;", "&amp;CHAR(34)&amp;"kind"&amp;CHAR(34)&amp;": "&amp;CHAR(34)&amp;SUBSTITUTE(CriteriTecnici!$F2998,CHAR(34),"'")&amp;CHAR(34)&amp;", "&amp;CHAR(34)&amp;"value"&amp;CHAR(34)&amp;": "&amp;SUBSTITUTE(TRIM(ROUND(IFERROR(CriteriTecnici!$N2998*1,IFERROR(NUMBERVALUE(CriteriTecnici!$N2998,".",","),IFERROR(NUMBERVALUE(CriteriTecnici!$N2998,",","."),0))),4)&amp;""),",",".")&amp;", "&amp;CHAR(34)&amp;"numerator"&amp;CHAR(34)&amp;": "&amp;SUBSTITUTE(TRIM(ROUND(IFERROR(CriteriTecnici!$K2998*1,IFERROR(NUMBERVALUE(CriteriTecnici!$K2998,".",","),IFERROR(NUMBERVALUE(CriteriTecnici!$K2998,",","."),0))),4)&amp;""),",",".")&amp;", "&amp;CHAR(34)&amp;"denominator"&amp;CHAR(34)&amp;": "&amp;SUBSTITUTE(TRIM(ROUND(IFERROR(CriteriTecnici!$L2998*1,IFERROR(NUMBERVALUE(CriteriTecnici!$L2998,".",","),IFERROR(NUMBERVALUE(CriteriTecnici!$L2998,",","."),0))),4)&amp;""),",",".")&amp;", "&amp;CHAR(34)&amp;"flag"&amp;CHAR(34)&amp;": "&amp;SUBSTITUTE(TRIM(ROUND(IFERROR(CriteriTecnici!$M2998*1,IFERROR(NUMBERVALUE(CriteriTecnici!$M2998,".",","),IFERROR(NUMBERVALUE(CriteriTecnici!$M2998,",","."),0))),4)&amp;""),",",".")&amp;", "&amp;CHAR(34)&amp;"rawScore"&amp;CHAR(34)&amp;": "&amp;SUBSTITUTE(TRIM(ROUND(IFERROR(CriteriTecnici!$O2998*1,IFERROR(NUMBERVALUE(CriteriTecnici!$O2998,".",","),IFERROR(NUMBERVALUE(CriteriTecnici!$O2998,",","."),0))),4)&amp;""),",",".")&amp;CHAR(125)&amp;IF(TRUE,",",""))</f>
        <v/>
      </c>
    </row>
    <row r="3219">
      <c r="A3219" s="38">
        <f>IF(CriteriTecnici!$A2999="","","    "&amp;CHAR(123)&amp;CHAR(34)&amp;"bidderId"&amp;CHAR(34)&amp;": "&amp;CHAR(34)&amp;SUBSTITUTE(CriteriTecnici!$A2999,CHAR(34),"'")&amp;CHAR(34)&amp;", "&amp;CHAR(34)&amp;"lotId"&amp;CHAR(34)&amp;": "&amp;CHAR(34)&amp;SUBSTITUTE(CriteriTecnici!$C2999,CHAR(34),"'")&amp;CHAR(34)&amp;", "&amp;CHAR(34)&amp;"criterionId"&amp;CHAR(34)&amp;": "&amp;CHAR(34)&amp;SUBSTITUTE(CriteriTecnici!$D2999,CHAR(34),"'")&amp;CHAR(34)&amp;", "&amp;CHAR(34)&amp;"kind"&amp;CHAR(34)&amp;": "&amp;CHAR(34)&amp;SUBSTITUTE(CriteriTecnici!$F2999,CHAR(34),"'")&amp;CHAR(34)&amp;", "&amp;CHAR(34)&amp;"value"&amp;CHAR(34)&amp;": "&amp;SUBSTITUTE(TRIM(ROUND(IFERROR(CriteriTecnici!$N2999*1,IFERROR(NUMBERVALUE(CriteriTecnici!$N2999,".",","),IFERROR(NUMBERVALUE(CriteriTecnici!$N2999,",","."),0))),4)&amp;""),",",".")&amp;", "&amp;CHAR(34)&amp;"numerator"&amp;CHAR(34)&amp;": "&amp;SUBSTITUTE(TRIM(ROUND(IFERROR(CriteriTecnici!$K2999*1,IFERROR(NUMBERVALUE(CriteriTecnici!$K2999,".",","),IFERROR(NUMBERVALUE(CriteriTecnici!$K2999,",","."),0))),4)&amp;""),",",".")&amp;", "&amp;CHAR(34)&amp;"denominator"&amp;CHAR(34)&amp;": "&amp;SUBSTITUTE(TRIM(ROUND(IFERROR(CriteriTecnici!$L2999*1,IFERROR(NUMBERVALUE(CriteriTecnici!$L2999,".",","),IFERROR(NUMBERVALUE(CriteriTecnici!$L2999,",","."),0))),4)&amp;""),",",".")&amp;", "&amp;CHAR(34)&amp;"flag"&amp;CHAR(34)&amp;": "&amp;SUBSTITUTE(TRIM(ROUND(IFERROR(CriteriTecnici!$M2999*1,IFERROR(NUMBERVALUE(CriteriTecnici!$M2999,".",","),IFERROR(NUMBERVALUE(CriteriTecnici!$M2999,",","."),0))),4)&amp;""),",",".")&amp;", "&amp;CHAR(34)&amp;"rawScore"&amp;CHAR(34)&amp;": "&amp;SUBSTITUTE(TRIM(ROUND(IFERROR(CriteriTecnici!$O2999*1,IFERROR(NUMBERVALUE(CriteriTecnici!$O2999,".",","),IFERROR(NUMBERVALUE(CriteriTecnici!$O2999,",","."),0))),4)&amp;""),",",".")&amp;CHAR(125)&amp;IF(TRUE,",",""))</f>
        <v/>
      </c>
    </row>
    <row r="3220">
      <c r="A3220" s="38">
        <f>IF(CriteriTecnici!$A3000="","","    "&amp;CHAR(123)&amp;CHAR(34)&amp;"bidderId"&amp;CHAR(34)&amp;": "&amp;CHAR(34)&amp;SUBSTITUTE(CriteriTecnici!$A3000,CHAR(34),"'")&amp;CHAR(34)&amp;", "&amp;CHAR(34)&amp;"lotId"&amp;CHAR(34)&amp;": "&amp;CHAR(34)&amp;SUBSTITUTE(CriteriTecnici!$C3000,CHAR(34),"'")&amp;CHAR(34)&amp;", "&amp;CHAR(34)&amp;"criterionId"&amp;CHAR(34)&amp;": "&amp;CHAR(34)&amp;SUBSTITUTE(CriteriTecnici!$D3000,CHAR(34),"'")&amp;CHAR(34)&amp;", "&amp;CHAR(34)&amp;"kind"&amp;CHAR(34)&amp;": "&amp;CHAR(34)&amp;SUBSTITUTE(CriteriTecnici!$F3000,CHAR(34),"'")&amp;CHAR(34)&amp;", "&amp;CHAR(34)&amp;"value"&amp;CHAR(34)&amp;": "&amp;SUBSTITUTE(TRIM(ROUND(IFERROR(CriteriTecnici!$N3000*1,IFERROR(NUMBERVALUE(CriteriTecnici!$N3000,".",","),IFERROR(NUMBERVALUE(CriteriTecnici!$N3000,",","."),0))),4)&amp;""),",",".")&amp;", "&amp;CHAR(34)&amp;"numerator"&amp;CHAR(34)&amp;": "&amp;SUBSTITUTE(TRIM(ROUND(IFERROR(CriteriTecnici!$K3000*1,IFERROR(NUMBERVALUE(CriteriTecnici!$K3000,".",","),IFERROR(NUMBERVALUE(CriteriTecnici!$K3000,",","."),0))),4)&amp;""),",",".")&amp;", "&amp;CHAR(34)&amp;"denominator"&amp;CHAR(34)&amp;": "&amp;SUBSTITUTE(TRIM(ROUND(IFERROR(CriteriTecnici!$L3000*1,IFERROR(NUMBERVALUE(CriteriTecnici!$L3000,".",","),IFERROR(NUMBERVALUE(CriteriTecnici!$L3000,",","."),0))),4)&amp;""),",",".")&amp;", "&amp;CHAR(34)&amp;"flag"&amp;CHAR(34)&amp;": "&amp;SUBSTITUTE(TRIM(ROUND(IFERROR(CriteriTecnici!$M3000*1,IFERROR(NUMBERVALUE(CriteriTecnici!$M3000,".",","),IFERROR(NUMBERVALUE(CriteriTecnici!$M3000,",","."),0))),4)&amp;""),",",".")&amp;", "&amp;CHAR(34)&amp;"rawScore"&amp;CHAR(34)&amp;": "&amp;SUBSTITUTE(TRIM(ROUND(IFERROR(CriteriTecnici!$O3000*1,IFERROR(NUMBERVALUE(CriteriTecnici!$O3000,".",","),IFERROR(NUMBERVALUE(CriteriTecnici!$O3000,",","."),0))),4)&amp;""),",",".")&amp;CHAR(125)&amp;IF(TRUE,",",""))</f>
        <v/>
      </c>
    </row>
    <row r="3221">
      <c r="A3221" s="38">
        <f>IF(CriteriTecnici!$A3001="","","    "&amp;CHAR(123)&amp;CHAR(34)&amp;"bidderId"&amp;CHAR(34)&amp;": "&amp;CHAR(34)&amp;SUBSTITUTE(CriteriTecnici!$A3001,CHAR(34),"'")&amp;CHAR(34)&amp;", "&amp;CHAR(34)&amp;"lotId"&amp;CHAR(34)&amp;": "&amp;CHAR(34)&amp;SUBSTITUTE(CriteriTecnici!$C3001,CHAR(34),"'")&amp;CHAR(34)&amp;", "&amp;CHAR(34)&amp;"criterionId"&amp;CHAR(34)&amp;": "&amp;CHAR(34)&amp;SUBSTITUTE(CriteriTecnici!$D3001,CHAR(34),"'")&amp;CHAR(34)&amp;", "&amp;CHAR(34)&amp;"kind"&amp;CHAR(34)&amp;": "&amp;CHAR(34)&amp;SUBSTITUTE(CriteriTecnici!$F3001,CHAR(34),"'")&amp;CHAR(34)&amp;", "&amp;CHAR(34)&amp;"value"&amp;CHAR(34)&amp;": "&amp;SUBSTITUTE(TRIM(ROUND(IFERROR(CriteriTecnici!$N3001*1,IFERROR(NUMBERVALUE(CriteriTecnici!$N3001,".",","),IFERROR(NUMBERVALUE(CriteriTecnici!$N3001,",","."),0))),4)&amp;""),",",".")&amp;", "&amp;CHAR(34)&amp;"numerator"&amp;CHAR(34)&amp;": "&amp;SUBSTITUTE(TRIM(ROUND(IFERROR(CriteriTecnici!$K3001*1,IFERROR(NUMBERVALUE(CriteriTecnici!$K3001,".",","),IFERROR(NUMBERVALUE(CriteriTecnici!$K3001,",","."),0))),4)&amp;""),",",".")&amp;", "&amp;CHAR(34)&amp;"denominator"&amp;CHAR(34)&amp;": "&amp;SUBSTITUTE(TRIM(ROUND(IFERROR(CriteriTecnici!$L3001*1,IFERROR(NUMBERVALUE(CriteriTecnici!$L3001,".",","),IFERROR(NUMBERVALUE(CriteriTecnici!$L3001,",","."),0))),4)&amp;""),",",".")&amp;", "&amp;CHAR(34)&amp;"flag"&amp;CHAR(34)&amp;": "&amp;SUBSTITUTE(TRIM(ROUND(IFERROR(CriteriTecnici!$M3001*1,IFERROR(NUMBERVALUE(CriteriTecnici!$M3001,".",","),IFERROR(NUMBERVALUE(CriteriTecnici!$M3001,",","."),0))),4)&amp;""),",",".")&amp;", "&amp;CHAR(34)&amp;"rawScore"&amp;CHAR(34)&amp;": "&amp;SUBSTITUTE(TRIM(ROUND(IFERROR(CriteriTecnici!$O3001*1,IFERROR(NUMBERVALUE(CriteriTecnici!$O3001,".",","),IFERROR(NUMBERVALUE(CriteriTecnici!$O3001,",","."),0))),4)&amp;""),",",".")&amp;CHAR(125)&amp;IF(TRUE,",",""))</f>
        <v/>
      </c>
    </row>
    <row r="3222">
      <c r="A3222" s="38">
        <f>IF(CriteriTecnici!$A3002="","","    "&amp;CHAR(123)&amp;CHAR(34)&amp;"bidderId"&amp;CHAR(34)&amp;": "&amp;CHAR(34)&amp;SUBSTITUTE(CriteriTecnici!$A3002,CHAR(34),"'")&amp;CHAR(34)&amp;", "&amp;CHAR(34)&amp;"lotId"&amp;CHAR(34)&amp;": "&amp;CHAR(34)&amp;SUBSTITUTE(CriteriTecnici!$C3002,CHAR(34),"'")&amp;CHAR(34)&amp;", "&amp;CHAR(34)&amp;"criterionId"&amp;CHAR(34)&amp;": "&amp;CHAR(34)&amp;SUBSTITUTE(CriteriTecnici!$D3002,CHAR(34),"'")&amp;CHAR(34)&amp;", "&amp;CHAR(34)&amp;"kind"&amp;CHAR(34)&amp;": "&amp;CHAR(34)&amp;SUBSTITUTE(CriteriTecnici!$F3002,CHAR(34),"'")&amp;CHAR(34)&amp;", "&amp;CHAR(34)&amp;"value"&amp;CHAR(34)&amp;": "&amp;SUBSTITUTE(TRIM(ROUND(IFERROR(CriteriTecnici!$N3002*1,IFERROR(NUMBERVALUE(CriteriTecnici!$N3002,".",","),IFERROR(NUMBERVALUE(CriteriTecnici!$N3002,",","."),0))),4)&amp;""),",",".")&amp;", "&amp;CHAR(34)&amp;"numerator"&amp;CHAR(34)&amp;": "&amp;SUBSTITUTE(TRIM(ROUND(IFERROR(CriteriTecnici!$K3002*1,IFERROR(NUMBERVALUE(CriteriTecnici!$K3002,".",","),IFERROR(NUMBERVALUE(CriteriTecnici!$K3002,",","."),0))),4)&amp;""),",",".")&amp;", "&amp;CHAR(34)&amp;"denominator"&amp;CHAR(34)&amp;": "&amp;SUBSTITUTE(TRIM(ROUND(IFERROR(CriteriTecnici!$L3002*1,IFERROR(NUMBERVALUE(CriteriTecnici!$L3002,".",","),IFERROR(NUMBERVALUE(CriteriTecnici!$L3002,",","."),0))),4)&amp;""),",",".")&amp;", "&amp;CHAR(34)&amp;"flag"&amp;CHAR(34)&amp;": "&amp;SUBSTITUTE(TRIM(ROUND(IFERROR(CriteriTecnici!$M3002*1,IFERROR(NUMBERVALUE(CriteriTecnici!$M3002,".",","),IFERROR(NUMBERVALUE(CriteriTecnici!$M3002,",","."),0))),4)&amp;""),",",".")&amp;", "&amp;CHAR(34)&amp;"rawScore"&amp;CHAR(34)&amp;": "&amp;SUBSTITUTE(TRIM(ROUND(IFERROR(CriteriTecnici!$O3002*1,IFERROR(NUMBERVALUE(CriteriTecnici!$O3002,".",","),IFERROR(NUMBERVALUE(CriteriTecnici!$O3002,",","."),0))),4)&amp;""),",",".")&amp;CHAR(125)&amp;IF(TRUE,",",""))</f>
        <v/>
      </c>
    </row>
    <row r="3223">
      <c r="A3223" s="38">
        <f>IF(CriteriTecnici!$A3003="","","    "&amp;CHAR(123)&amp;CHAR(34)&amp;"bidderId"&amp;CHAR(34)&amp;": "&amp;CHAR(34)&amp;SUBSTITUTE(CriteriTecnici!$A3003,CHAR(34),"'")&amp;CHAR(34)&amp;", "&amp;CHAR(34)&amp;"lotId"&amp;CHAR(34)&amp;": "&amp;CHAR(34)&amp;SUBSTITUTE(CriteriTecnici!$C3003,CHAR(34),"'")&amp;CHAR(34)&amp;", "&amp;CHAR(34)&amp;"criterionId"&amp;CHAR(34)&amp;": "&amp;CHAR(34)&amp;SUBSTITUTE(CriteriTecnici!$D3003,CHAR(34),"'")&amp;CHAR(34)&amp;", "&amp;CHAR(34)&amp;"kind"&amp;CHAR(34)&amp;": "&amp;CHAR(34)&amp;SUBSTITUTE(CriteriTecnici!$F3003,CHAR(34),"'")&amp;CHAR(34)&amp;", "&amp;CHAR(34)&amp;"value"&amp;CHAR(34)&amp;": "&amp;SUBSTITUTE(TRIM(ROUND(IFERROR(CriteriTecnici!$N3003*1,IFERROR(NUMBERVALUE(CriteriTecnici!$N3003,".",","),IFERROR(NUMBERVALUE(CriteriTecnici!$N3003,",","."),0))),4)&amp;""),",",".")&amp;", "&amp;CHAR(34)&amp;"numerator"&amp;CHAR(34)&amp;": "&amp;SUBSTITUTE(TRIM(ROUND(IFERROR(CriteriTecnici!$K3003*1,IFERROR(NUMBERVALUE(CriteriTecnici!$K3003,".",","),IFERROR(NUMBERVALUE(CriteriTecnici!$K3003,",","."),0))),4)&amp;""),",",".")&amp;", "&amp;CHAR(34)&amp;"denominator"&amp;CHAR(34)&amp;": "&amp;SUBSTITUTE(TRIM(ROUND(IFERROR(CriteriTecnici!$L3003*1,IFERROR(NUMBERVALUE(CriteriTecnici!$L3003,".",","),IFERROR(NUMBERVALUE(CriteriTecnici!$L3003,",","."),0))),4)&amp;""),",",".")&amp;", "&amp;CHAR(34)&amp;"flag"&amp;CHAR(34)&amp;": "&amp;SUBSTITUTE(TRIM(ROUND(IFERROR(CriteriTecnici!$M3003*1,IFERROR(NUMBERVALUE(CriteriTecnici!$M3003,".",","),IFERROR(NUMBERVALUE(CriteriTecnici!$M3003,",","."),0))),4)&amp;""),",",".")&amp;", "&amp;CHAR(34)&amp;"rawScore"&amp;CHAR(34)&amp;": "&amp;SUBSTITUTE(TRIM(ROUND(IFERROR(CriteriTecnici!$O3003*1,IFERROR(NUMBERVALUE(CriteriTecnici!$O3003,".",","),IFERROR(NUMBERVALUE(CriteriTecnici!$O3003,",","."),0))),4)&amp;""),",",".")&amp;CHAR(125)&amp;IF(TRUE,",",""))</f>
        <v/>
      </c>
    </row>
    <row r="3224">
      <c r="A3224" s="38">
        <f>IF(CriteriTecnici!$A3004="","","    "&amp;CHAR(123)&amp;CHAR(34)&amp;"bidderId"&amp;CHAR(34)&amp;": "&amp;CHAR(34)&amp;SUBSTITUTE(CriteriTecnici!$A3004,CHAR(34),"'")&amp;CHAR(34)&amp;", "&amp;CHAR(34)&amp;"lotId"&amp;CHAR(34)&amp;": "&amp;CHAR(34)&amp;SUBSTITUTE(CriteriTecnici!$C3004,CHAR(34),"'")&amp;CHAR(34)&amp;", "&amp;CHAR(34)&amp;"criterionId"&amp;CHAR(34)&amp;": "&amp;CHAR(34)&amp;SUBSTITUTE(CriteriTecnici!$D3004,CHAR(34),"'")&amp;CHAR(34)&amp;", "&amp;CHAR(34)&amp;"kind"&amp;CHAR(34)&amp;": "&amp;CHAR(34)&amp;SUBSTITUTE(CriteriTecnici!$F3004,CHAR(34),"'")&amp;CHAR(34)&amp;", "&amp;CHAR(34)&amp;"value"&amp;CHAR(34)&amp;": "&amp;SUBSTITUTE(TRIM(ROUND(IFERROR(CriteriTecnici!$N3004*1,IFERROR(NUMBERVALUE(CriteriTecnici!$N3004,".",","),IFERROR(NUMBERVALUE(CriteriTecnici!$N3004,",","."),0))),4)&amp;""),",",".")&amp;", "&amp;CHAR(34)&amp;"numerator"&amp;CHAR(34)&amp;": "&amp;SUBSTITUTE(TRIM(ROUND(IFERROR(CriteriTecnici!$K3004*1,IFERROR(NUMBERVALUE(CriteriTecnici!$K3004,".",","),IFERROR(NUMBERVALUE(CriteriTecnici!$K3004,",","."),0))),4)&amp;""),",",".")&amp;", "&amp;CHAR(34)&amp;"denominator"&amp;CHAR(34)&amp;": "&amp;SUBSTITUTE(TRIM(ROUND(IFERROR(CriteriTecnici!$L3004*1,IFERROR(NUMBERVALUE(CriteriTecnici!$L3004,".",","),IFERROR(NUMBERVALUE(CriteriTecnici!$L3004,",","."),0))),4)&amp;""),",",".")&amp;", "&amp;CHAR(34)&amp;"flag"&amp;CHAR(34)&amp;": "&amp;SUBSTITUTE(TRIM(ROUND(IFERROR(CriteriTecnici!$M3004*1,IFERROR(NUMBERVALUE(CriteriTecnici!$M3004,".",","),IFERROR(NUMBERVALUE(CriteriTecnici!$M3004,",","."),0))),4)&amp;""),",",".")&amp;", "&amp;CHAR(34)&amp;"rawScore"&amp;CHAR(34)&amp;": "&amp;SUBSTITUTE(TRIM(ROUND(IFERROR(CriteriTecnici!$O3004*1,IFERROR(NUMBERVALUE(CriteriTecnici!$O3004,".",","),IFERROR(NUMBERVALUE(CriteriTecnici!$O3004,",","."),0))),4)&amp;""),",",".")&amp;CHAR(125)&amp;IF(TRUE,",",""))</f>
        <v/>
      </c>
    </row>
    <row r="3225">
      <c r="A3225" s="38">
        <f>IF(CriteriTecnici!$A3005="","","    "&amp;CHAR(123)&amp;CHAR(34)&amp;"bidderId"&amp;CHAR(34)&amp;": "&amp;CHAR(34)&amp;SUBSTITUTE(CriteriTecnici!$A3005,CHAR(34),"'")&amp;CHAR(34)&amp;", "&amp;CHAR(34)&amp;"lotId"&amp;CHAR(34)&amp;": "&amp;CHAR(34)&amp;SUBSTITUTE(CriteriTecnici!$C3005,CHAR(34),"'")&amp;CHAR(34)&amp;", "&amp;CHAR(34)&amp;"criterionId"&amp;CHAR(34)&amp;": "&amp;CHAR(34)&amp;SUBSTITUTE(CriteriTecnici!$D3005,CHAR(34),"'")&amp;CHAR(34)&amp;", "&amp;CHAR(34)&amp;"kind"&amp;CHAR(34)&amp;": "&amp;CHAR(34)&amp;SUBSTITUTE(CriteriTecnici!$F3005,CHAR(34),"'")&amp;CHAR(34)&amp;", "&amp;CHAR(34)&amp;"value"&amp;CHAR(34)&amp;": "&amp;SUBSTITUTE(TRIM(ROUND(IFERROR(CriteriTecnici!$N3005*1,IFERROR(NUMBERVALUE(CriteriTecnici!$N3005,".",","),IFERROR(NUMBERVALUE(CriteriTecnici!$N3005,",","."),0))),4)&amp;""),",",".")&amp;", "&amp;CHAR(34)&amp;"numerator"&amp;CHAR(34)&amp;": "&amp;SUBSTITUTE(TRIM(ROUND(IFERROR(CriteriTecnici!$K3005*1,IFERROR(NUMBERVALUE(CriteriTecnici!$K3005,".",","),IFERROR(NUMBERVALUE(CriteriTecnici!$K3005,",","."),0))),4)&amp;""),",",".")&amp;", "&amp;CHAR(34)&amp;"denominator"&amp;CHAR(34)&amp;": "&amp;SUBSTITUTE(TRIM(ROUND(IFERROR(CriteriTecnici!$L3005*1,IFERROR(NUMBERVALUE(CriteriTecnici!$L3005,".",","),IFERROR(NUMBERVALUE(CriteriTecnici!$L3005,",","."),0))),4)&amp;""),",",".")&amp;", "&amp;CHAR(34)&amp;"flag"&amp;CHAR(34)&amp;": "&amp;SUBSTITUTE(TRIM(ROUND(IFERROR(CriteriTecnici!$M3005*1,IFERROR(NUMBERVALUE(CriteriTecnici!$M3005,".",","),IFERROR(NUMBERVALUE(CriteriTecnici!$M3005,",","."),0))),4)&amp;""),",",".")&amp;", "&amp;CHAR(34)&amp;"rawScore"&amp;CHAR(34)&amp;": "&amp;SUBSTITUTE(TRIM(ROUND(IFERROR(CriteriTecnici!$O3005*1,IFERROR(NUMBERVALUE(CriteriTecnici!$O3005,".",","),IFERROR(NUMBERVALUE(CriteriTecnici!$O3005,",","."),0))),4)&amp;""),",",".")&amp;CHAR(125)&amp;IF(TRUE,",",""))</f>
        <v/>
      </c>
    </row>
    <row r="3226">
      <c r="A3226" s="38">
        <f>IF(CriteriTecnici!$A3006="","","    "&amp;CHAR(123)&amp;CHAR(34)&amp;"bidderId"&amp;CHAR(34)&amp;": "&amp;CHAR(34)&amp;SUBSTITUTE(CriteriTecnici!$A3006,CHAR(34),"'")&amp;CHAR(34)&amp;", "&amp;CHAR(34)&amp;"lotId"&amp;CHAR(34)&amp;": "&amp;CHAR(34)&amp;SUBSTITUTE(CriteriTecnici!$C3006,CHAR(34),"'")&amp;CHAR(34)&amp;", "&amp;CHAR(34)&amp;"criterionId"&amp;CHAR(34)&amp;": "&amp;CHAR(34)&amp;SUBSTITUTE(CriteriTecnici!$D3006,CHAR(34),"'")&amp;CHAR(34)&amp;", "&amp;CHAR(34)&amp;"kind"&amp;CHAR(34)&amp;": "&amp;CHAR(34)&amp;SUBSTITUTE(CriteriTecnici!$F3006,CHAR(34),"'")&amp;CHAR(34)&amp;", "&amp;CHAR(34)&amp;"value"&amp;CHAR(34)&amp;": "&amp;SUBSTITUTE(TRIM(ROUND(IFERROR(CriteriTecnici!$N3006*1,IFERROR(NUMBERVALUE(CriteriTecnici!$N3006,".",","),IFERROR(NUMBERVALUE(CriteriTecnici!$N3006,",","."),0))),4)&amp;""),",",".")&amp;", "&amp;CHAR(34)&amp;"numerator"&amp;CHAR(34)&amp;": "&amp;SUBSTITUTE(TRIM(ROUND(IFERROR(CriteriTecnici!$K3006*1,IFERROR(NUMBERVALUE(CriteriTecnici!$K3006,".",","),IFERROR(NUMBERVALUE(CriteriTecnici!$K3006,",","."),0))),4)&amp;""),",",".")&amp;", "&amp;CHAR(34)&amp;"denominator"&amp;CHAR(34)&amp;": "&amp;SUBSTITUTE(TRIM(ROUND(IFERROR(CriteriTecnici!$L3006*1,IFERROR(NUMBERVALUE(CriteriTecnici!$L3006,".",","),IFERROR(NUMBERVALUE(CriteriTecnici!$L3006,",","."),0))),4)&amp;""),",",".")&amp;", "&amp;CHAR(34)&amp;"flag"&amp;CHAR(34)&amp;": "&amp;SUBSTITUTE(TRIM(ROUND(IFERROR(CriteriTecnici!$M3006*1,IFERROR(NUMBERVALUE(CriteriTecnici!$M3006,".",","),IFERROR(NUMBERVALUE(CriteriTecnici!$M3006,",","."),0))),4)&amp;""),",",".")&amp;", "&amp;CHAR(34)&amp;"rawScore"&amp;CHAR(34)&amp;": "&amp;SUBSTITUTE(TRIM(ROUND(IFERROR(CriteriTecnici!$O3006*1,IFERROR(NUMBERVALUE(CriteriTecnici!$O3006,".",","),IFERROR(NUMBERVALUE(CriteriTecnici!$O3006,",","."),0))),4)&amp;""),",",".")&amp;CHAR(125)&amp;IF(TRUE,",",""))</f>
        <v/>
      </c>
    </row>
    <row r="3227">
      <c r="A3227" s="38">
        <f>IF(CriteriTecnici!$A3007="","","    "&amp;CHAR(123)&amp;CHAR(34)&amp;"bidderId"&amp;CHAR(34)&amp;": "&amp;CHAR(34)&amp;SUBSTITUTE(CriteriTecnici!$A3007,CHAR(34),"'")&amp;CHAR(34)&amp;", "&amp;CHAR(34)&amp;"lotId"&amp;CHAR(34)&amp;": "&amp;CHAR(34)&amp;SUBSTITUTE(CriteriTecnici!$C3007,CHAR(34),"'")&amp;CHAR(34)&amp;", "&amp;CHAR(34)&amp;"criterionId"&amp;CHAR(34)&amp;": "&amp;CHAR(34)&amp;SUBSTITUTE(CriteriTecnici!$D3007,CHAR(34),"'")&amp;CHAR(34)&amp;", "&amp;CHAR(34)&amp;"kind"&amp;CHAR(34)&amp;": "&amp;CHAR(34)&amp;SUBSTITUTE(CriteriTecnici!$F3007,CHAR(34),"'")&amp;CHAR(34)&amp;", "&amp;CHAR(34)&amp;"value"&amp;CHAR(34)&amp;": "&amp;SUBSTITUTE(TRIM(ROUND(IFERROR(CriteriTecnici!$N3007*1,IFERROR(NUMBERVALUE(CriteriTecnici!$N3007,".",","),IFERROR(NUMBERVALUE(CriteriTecnici!$N3007,",","."),0))),4)&amp;""),",",".")&amp;", "&amp;CHAR(34)&amp;"numerator"&amp;CHAR(34)&amp;": "&amp;SUBSTITUTE(TRIM(ROUND(IFERROR(CriteriTecnici!$K3007*1,IFERROR(NUMBERVALUE(CriteriTecnici!$K3007,".",","),IFERROR(NUMBERVALUE(CriteriTecnici!$K3007,",","."),0))),4)&amp;""),",",".")&amp;", "&amp;CHAR(34)&amp;"denominator"&amp;CHAR(34)&amp;": "&amp;SUBSTITUTE(TRIM(ROUND(IFERROR(CriteriTecnici!$L3007*1,IFERROR(NUMBERVALUE(CriteriTecnici!$L3007,".",","),IFERROR(NUMBERVALUE(CriteriTecnici!$L3007,",","."),0))),4)&amp;""),",",".")&amp;", "&amp;CHAR(34)&amp;"flag"&amp;CHAR(34)&amp;": "&amp;SUBSTITUTE(TRIM(ROUND(IFERROR(CriteriTecnici!$M3007*1,IFERROR(NUMBERVALUE(CriteriTecnici!$M3007,".",","),IFERROR(NUMBERVALUE(CriteriTecnici!$M3007,",","."),0))),4)&amp;""),",",".")&amp;", "&amp;CHAR(34)&amp;"rawScore"&amp;CHAR(34)&amp;": "&amp;SUBSTITUTE(TRIM(ROUND(IFERROR(CriteriTecnici!$O3007*1,IFERROR(NUMBERVALUE(CriteriTecnici!$O3007,".",","),IFERROR(NUMBERVALUE(CriteriTecnici!$O3007,",","."),0))),4)&amp;""),",",".")&amp;CHAR(125)&amp;IF(TRUE,",",""))</f>
        <v/>
      </c>
    </row>
    <row r="3228">
      <c r="A3228" s="38">
        <f>IF(CriteriTecnici!$A3008="","","    "&amp;CHAR(123)&amp;CHAR(34)&amp;"bidderId"&amp;CHAR(34)&amp;": "&amp;CHAR(34)&amp;SUBSTITUTE(CriteriTecnici!$A3008,CHAR(34),"'")&amp;CHAR(34)&amp;", "&amp;CHAR(34)&amp;"lotId"&amp;CHAR(34)&amp;": "&amp;CHAR(34)&amp;SUBSTITUTE(CriteriTecnici!$C3008,CHAR(34),"'")&amp;CHAR(34)&amp;", "&amp;CHAR(34)&amp;"criterionId"&amp;CHAR(34)&amp;": "&amp;CHAR(34)&amp;SUBSTITUTE(CriteriTecnici!$D3008,CHAR(34),"'")&amp;CHAR(34)&amp;", "&amp;CHAR(34)&amp;"kind"&amp;CHAR(34)&amp;": "&amp;CHAR(34)&amp;SUBSTITUTE(CriteriTecnici!$F3008,CHAR(34),"'")&amp;CHAR(34)&amp;", "&amp;CHAR(34)&amp;"value"&amp;CHAR(34)&amp;": "&amp;SUBSTITUTE(TRIM(ROUND(IFERROR(CriteriTecnici!$N3008*1,IFERROR(NUMBERVALUE(CriteriTecnici!$N3008,".",","),IFERROR(NUMBERVALUE(CriteriTecnici!$N3008,",","."),0))),4)&amp;""),",",".")&amp;", "&amp;CHAR(34)&amp;"numerator"&amp;CHAR(34)&amp;": "&amp;SUBSTITUTE(TRIM(ROUND(IFERROR(CriteriTecnici!$K3008*1,IFERROR(NUMBERVALUE(CriteriTecnici!$K3008,".",","),IFERROR(NUMBERVALUE(CriteriTecnici!$K3008,",","."),0))),4)&amp;""),",",".")&amp;", "&amp;CHAR(34)&amp;"denominator"&amp;CHAR(34)&amp;": "&amp;SUBSTITUTE(TRIM(ROUND(IFERROR(CriteriTecnici!$L3008*1,IFERROR(NUMBERVALUE(CriteriTecnici!$L3008,".",","),IFERROR(NUMBERVALUE(CriteriTecnici!$L3008,",","."),0))),4)&amp;""),",",".")&amp;", "&amp;CHAR(34)&amp;"flag"&amp;CHAR(34)&amp;": "&amp;SUBSTITUTE(TRIM(ROUND(IFERROR(CriteriTecnici!$M3008*1,IFERROR(NUMBERVALUE(CriteriTecnici!$M3008,".",","),IFERROR(NUMBERVALUE(CriteriTecnici!$M3008,",","."),0))),4)&amp;""),",",".")&amp;", "&amp;CHAR(34)&amp;"rawScore"&amp;CHAR(34)&amp;": "&amp;SUBSTITUTE(TRIM(ROUND(IFERROR(CriteriTecnici!$O3008*1,IFERROR(NUMBERVALUE(CriteriTecnici!$O3008,".",","),IFERROR(NUMBERVALUE(CriteriTecnici!$O3008,",","."),0))),4)&amp;""),",",".")&amp;CHAR(125)&amp;IF(TRUE,",",""))</f>
        <v/>
      </c>
    </row>
    <row r="3229">
      <c r="A3229" s="38">
        <f>IF(CriteriTecnici!$A3009="","","    "&amp;CHAR(123)&amp;CHAR(34)&amp;"bidderId"&amp;CHAR(34)&amp;": "&amp;CHAR(34)&amp;SUBSTITUTE(CriteriTecnici!$A3009,CHAR(34),"'")&amp;CHAR(34)&amp;", "&amp;CHAR(34)&amp;"lotId"&amp;CHAR(34)&amp;": "&amp;CHAR(34)&amp;SUBSTITUTE(CriteriTecnici!$C3009,CHAR(34),"'")&amp;CHAR(34)&amp;", "&amp;CHAR(34)&amp;"criterionId"&amp;CHAR(34)&amp;": "&amp;CHAR(34)&amp;SUBSTITUTE(CriteriTecnici!$D3009,CHAR(34),"'")&amp;CHAR(34)&amp;", "&amp;CHAR(34)&amp;"kind"&amp;CHAR(34)&amp;": "&amp;CHAR(34)&amp;SUBSTITUTE(CriteriTecnici!$F3009,CHAR(34),"'")&amp;CHAR(34)&amp;", "&amp;CHAR(34)&amp;"value"&amp;CHAR(34)&amp;": "&amp;SUBSTITUTE(TRIM(ROUND(IFERROR(CriteriTecnici!$N3009*1,IFERROR(NUMBERVALUE(CriteriTecnici!$N3009,".",","),IFERROR(NUMBERVALUE(CriteriTecnici!$N3009,",","."),0))),4)&amp;""),",",".")&amp;", "&amp;CHAR(34)&amp;"numerator"&amp;CHAR(34)&amp;": "&amp;SUBSTITUTE(TRIM(ROUND(IFERROR(CriteriTecnici!$K3009*1,IFERROR(NUMBERVALUE(CriteriTecnici!$K3009,".",","),IFERROR(NUMBERVALUE(CriteriTecnici!$K3009,",","."),0))),4)&amp;""),",",".")&amp;", "&amp;CHAR(34)&amp;"denominator"&amp;CHAR(34)&amp;": "&amp;SUBSTITUTE(TRIM(ROUND(IFERROR(CriteriTecnici!$L3009*1,IFERROR(NUMBERVALUE(CriteriTecnici!$L3009,".",","),IFERROR(NUMBERVALUE(CriteriTecnici!$L3009,",","."),0))),4)&amp;""),",",".")&amp;", "&amp;CHAR(34)&amp;"flag"&amp;CHAR(34)&amp;": "&amp;SUBSTITUTE(TRIM(ROUND(IFERROR(CriteriTecnici!$M3009*1,IFERROR(NUMBERVALUE(CriteriTecnici!$M3009,".",","),IFERROR(NUMBERVALUE(CriteriTecnici!$M3009,",","."),0))),4)&amp;""),",",".")&amp;", "&amp;CHAR(34)&amp;"rawScore"&amp;CHAR(34)&amp;": "&amp;SUBSTITUTE(TRIM(ROUND(IFERROR(CriteriTecnici!$O3009*1,IFERROR(NUMBERVALUE(CriteriTecnici!$O3009,".",","),IFERROR(NUMBERVALUE(CriteriTecnici!$O3009,",","."),0))),4)&amp;""),",",".")&amp;CHAR(125)&amp;IF(TRUE,",",""))</f>
        <v/>
      </c>
    </row>
    <row r="3230">
      <c r="A3230" s="38">
        <f>IF(CriteriTecnici!$A3010="","","    "&amp;CHAR(123)&amp;CHAR(34)&amp;"bidderId"&amp;CHAR(34)&amp;": "&amp;CHAR(34)&amp;SUBSTITUTE(CriteriTecnici!$A3010,CHAR(34),"'")&amp;CHAR(34)&amp;", "&amp;CHAR(34)&amp;"lotId"&amp;CHAR(34)&amp;": "&amp;CHAR(34)&amp;SUBSTITUTE(CriteriTecnici!$C3010,CHAR(34),"'")&amp;CHAR(34)&amp;", "&amp;CHAR(34)&amp;"criterionId"&amp;CHAR(34)&amp;": "&amp;CHAR(34)&amp;SUBSTITUTE(CriteriTecnici!$D3010,CHAR(34),"'")&amp;CHAR(34)&amp;", "&amp;CHAR(34)&amp;"kind"&amp;CHAR(34)&amp;": "&amp;CHAR(34)&amp;SUBSTITUTE(CriteriTecnici!$F3010,CHAR(34),"'")&amp;CHAR(34)&amp;", "&amp;CHAR(34)&amp;"value"&amp;CHAR(34)&amp;": "&amp;SUBSTITUTE(TRIM(ROUND(IFERROR(CriteriTecnici!$N3010*1,IFERROR(NUMBERVALUE(CriteriTecnici!$N3010,".",","),IFERROR(NUMBERVALUE(CriteriTecnici!$N3010,",","."),0))),4)&amp;""),",",".")&amp;", "&amp;CHAR(34)&amp;"numerator"&amp;CHAR(34)&amp;": "&amp;SUBSTITUTE(TRIM(ROUND(IFERROR(CriteriTecnici!$K3010*1,IFERROR(NUMBERVALUE(CriteriTecnici!$K3010,".",","),IFERROR(NUMBERVALUE(CriteriTecnici!$K3010,",","."),0))),4)&amp;""),",",".")&amp;", "&amp;CHAR(34)&amp;"denominator"&amp;CHAR(34)&amp;": "&amp;SUBSTITUTE(TRIM(ROUND(IFERROR(CriteriTecnici!$L3010*1,IFERROR(NUMBERVALUE(CriteriTecnici!$L3010,".",","),IFERROR(NUMBERVALUE(CriteriTecnici!$L3010,",","."),0))),4)&amp;""),",",".")&amp;", "&amp;CHAR(34)&amp;"flag"&amp;CHAR(34)&amp;": "&amp;SUBSTITUTE(TRIM(ROUND(IFERROR(CriteriTecnici!$M3010*1,IFERROR(NUMBERVALUE(CriteriTecnici!$M3010,".",","),IFERROR(NUMBERVALUE(CriteriTecnici!$M3010,",","."),0))),4)&amp;""),",",".")&amp;", "&amp;CHAR(34)&amp;"rawScore"&amp;CHAR(34)&amp;": "&amp;SUBSTITUTE(TRIM(ROUND(IFERROR(CriteriTecnici!$O3010*1,IFERROR(NUMBERVALUE(CriteriTecnici!$O3010,".",","),IFERROR(NUMBERVALUE(CriteriTecnici!$O3010,",","."),0))),4)&amp;""),",",".")&amp;CHAR(125)&amp;IF(TRUE,",",""))</f>
        <v/>
      </c>
    </row>
    <row r="3231">
      <c r="A3231" s="38">
        <f>IF(CriteriTecnici!$A3011="","","    "&amp;CHAR(123)&amp;CHAR(34)&amp;"bidderId"&amp;CHAR(34)&amp;": "&amp;CHAR(34)&amp;SUBSTITUTE(CriteriTecnici!$A3011,CHAR(34),"'")&amp;CHAR(34)&amp;", "&amp;CHAR(34)&amp;"lotId"&amp;CHAR(34)&amp;": "&amp;CHAR(34)&amp;SUBSTITUTE(CriteriTecnici!$C3011,CHAR(34),"'")&amp;CHAR(34)&amp;", "&amp;CHAR(34)&amp;"criterionId"&amp;CHAR(34)&amp;": "&amp;CHAR(34)&amp;SUBSTITUTE(CriteriTecnici!$D3011,CHAR(34),"'")&amp;CHAR(34)&amp;", "&amp;CHAR(34)&amp;"kind"&amp;CHAR(34)&amp;": "&amp;CHAR(34)&amp;SUBSTITUTE(CriteriTecnici!$F3011,CHAR(34),"'")&amp;CHAR(34)&amp;", "&amp;CHAR(34)&amp;"value"&amp;CHAR(34)&amp;": "&amp;SUBSTITUTE(TRIM(ROUND(IFERROR(CriteriTecnici!$N3011*1,IFERROR(NUMBERVALUE(CriteriTecnici!$N3011,".",","),IFERROR(NUMBERVALUE(CriteriTecnici!$N3011,",","."),0))),4)&amp;""),",",".")&amp;", "&amp;CHAR(34)&amp;"numerator"&amp;CHAR(34)&amp;": "&amp;SUBSTITUTE(TRIM(ROUND(IFERROR(CriteriTecnici!$K3011*1,IFERROR(NUMBERVALUE(CriteriTecnici!$K3011,".",","),IFERROR(NUMBERVALUE(CriteriTecnici!$K3011,",","."),0))),4)&amp;""),",",".")&amp;", "&amp;CHAR(34)&amp;"denominator"&amp;CHAR(34)&amp;": "&amp;SUBSTITUTE(TRIM(ROUND(IFERROR(CriteriTecnici!$L3011*1,IFERROR(NUMBERVALUE(CriteriTecnici!$L3011,".",","),IFERROR(NUMBERVALUE(CriteriTecnici!$L3011,",","."),0))),4)&amp;""),",",".")&amp;", "&amp;CHAR(34)&amp;"flag"&amp;CHAR(34)&amp;": "&amp;SUBSTITUTE(TRIM(ROUND(IFERROR(CriteriTecnici!$M3011*1,IFERROR(NUMBERVALUE(CriteriTecnici!$M3011,".",","),IFERROR(NUMBERVALUE(CriteriTecnici!$M3011,",","."),0))),4)&amp;""),",",".")&amp;", "&amp;CHAR(34)&amp;"rawScore"&amp;CHAR(34)&amp;": "&amp;SUBSTITUTE(TRIM(ROUND(IFERROR(CriteriTecnici!$O3011*1,IFERROR(NUMBERVALUE(CriteriTecnici!$O3011,".",","),IFERROR(NUMBERVALUE(CriteriTecnici!$O3011,",","."),0))),4)&amp;""),",",".")&amp;CHAR(125)&amp;IF(COUNTA(Offerte!$A99:$A$200)&gt;0,",",""))</f>
        <v/>
      </c>
    </row>
    <row r="3232">
      <c r="A3232" s="38">
        <f>IF(CriteriTecnici!$A3012="","","    "&amp;CHAR(123)&amp;CHAR(34)&amp;"bidderId"&amp;CHAR(34)&amp;": "&amp;CHAR(34)&amp;SUBSTITUTE(CriteriTecnici!$A3012,CHAR(34),"'")&amp;CHAR(34)&amp;", "&amp;CHAR(34)&amp;"lotId"&amp;CHAR(34)&amp;": "&amp;CHAR(34)&amp;SUBSTITUTE(CriteriTecnici!$C3012,CHAR(34),"'")&amp;CHAR(34)&amp;", "&amp;CHAR(34)&amp;"criterionId"&amp;CHAR(34)&amp;": "&amp;CHAR(34)&amp;SUBSTITUTE(CriteriTecnici!$D3012,CHAR(34),"'")&amp;CHAR(34)&amp;", "&amp;CHAR(34)&amp;"kind"&amp;CHAR(34)&amp;": "&amp;CHAR(34)&amp;SUBSTITUTE(CriteriTecnici!$F3012,CHAR(34),"'")&amp;CHAR(34)&amp;", "&amp;CHAR(34)&amp;"value"&amp;CHAR(34)&amp;": "&amp;SUBSTITUTE(TRIM(ROUND(IFERROR(CriteriTecnici!$N3012*1,IFERROR(NUMBERVALUE(CriteriTecnici!$N3012,".",","),IFERROR(NUMBERVALUE(CriteriTecnici!$N3012,",","."),0))),4)&amp;""),",",".")&amp;", "&amp;CHAR(34)&amp;"numerator"&amp;CHAR(34)&amp;": "&amp;SUBSTITUTE(TRIM(ROUND(IFERROR(CriteriTecnici!$K3012*1,IFERROR(NUMBERVALUE(CriteriTecnici!$K3012,".",","),IFERROR(NUMBERVALUE(CriteriTecnici!$K3012,",","."),0))),4)&amp;""),",",".")&amp;", "&amp;CHAR(34)&amp;"denominator"&amp;CHAR(34)&amp;": "&amp;SUBSTITUTE(TRIM(ROUND(IFERROR(CriteriTecnici!$L3012*1,IFERROR(NUMBERVALUE(CriteriTecnici!$L3012,".",","),IFERROR(NUMBERVALUE(CriteriTecnici!$L3012,",","."),0))),4)&amp;""),",",".")&amp;", "&amp;CHAR(34)&amp;"flag"&amp;CHAR(34)&amp;": "&amp;SUBSTITUTE(TRIM(ROUND(IFERROR(CriteriTecnici!$M3012*1,IFERROR(NUMBERVALUE(CriteriTecnici!$M3012,".",","),IFERROR(NUMBERVALUE(CriteriTecnici!$M3012,",","."),0))),4)&amp;""),",",".")&amp;", "&amp;CHAR(34)&amp;"rawScore"&amp;CHAR(34)&amp;": "&amp;SUBSTITUTE(TRIM(ROUND(IFERROR(CriteriTecnici!$O3012*1,IFERROR(NUMBERVALUE(CriteriTecnici!$O3012,".",","),IFERROR(NUMBERVALUE(CriteriTecnici!$O3012,",","."),0))),4)&amp;""),",",".")&amp;CHAR(125)&amp;IF(TRUE,",",""))</f>
        <v/>
      </c>
    </row>
    <row r="3233">
      <c r="A3233" s="38">
        <f>IF(CriteriTecnici!$A3013="","","    "&amp;CHAR(123)&amp;CHAR(34)&amp;"bidderId"&amp;CHAR(34)&amp;": "&amp;CHAR(34)&amp;SUBSTITUTE(CriteriTecnici!$A3013,CHAR(34),"'")&amp;CHAR(34)&amp;", "&amp;CHAR(34)&amp;"lotId"&amp;CHAR(34)&amp;": "&amp;CHAR(34)&amp;SUBSTITUTE(CriteriTecnici!$C3013,CHAR(34),"'")&amp;CHAR(34)&amp;", "&amp;CHAR(34)&amp;"criterionId"&amp;CHAR(34)&amp;": "&amp;CHAR(34)&amp;SUBSTITUTE(CriteriTecnici!$D3013,CHAR(34),"'")&amp;CHAR(34)&amp;", "&amp;CHAR(34)&amp;"kind"&amp;CHAR(34)&amp;": "&amp;CHAR(34)&amp;SUBSTITUTE(CriteriTecnici!$F3013,CHAR(34),"'")&amp;CHAR(34)&amp;", "&amp;CHAR(34)&amp;"value"&amp;CHAR(34)&amp;": "&amp;SUBSTITUTE(TRIM(ROUND(IFERROR(CriteriTecnici!$N3013*1,IFERROR(NUMBERVALUE(CriteriTecnici!$N3013,".",","),IFERROR(NUMBERVALUE(CriteriTecnici!$N3013,",","."),0))),4)&amp;""),",",".")&amp;", "&amp;CHAR(34)&amp;"numerator"&amp;CHAR(34)&amp;": "&amp;SUBSTITUTE(TRIM(ROUND(IFERROR(CriteriTecnici!$K3013*1,IFERROR(NUMBERVALUE(CriteriTecnici!$K3013,".",","),IFERROR(NUMBERVALUE(CriteriTecnici!$K3013,",","."),0))),4)&amp;""),",",".")&amp;", "&amp;CHAR(34)&amp;"denominator"&amp;CHAR(34)&amp;": "&amp;SUBSTITUTE(TRIM(ROUND(IFERROR(CriteriTecnici!$L3013*1,IFERROR(NUMBERVALUE(CriteriTecnici!$L3013,".",","),IFERROR(NUMBERVALUE(CriteriTecnici!$L3013,",","."),0))),4)&amp;""),",",".")&amp;", "&amp;CHAR(34)&amp;"flag"&amp;CHAR(34)&amp;": "&amp;SUBSTITUTE(TRIM(ROUND(IFERROR(CriteriTecnici!$M3013*1,IFERROR(NUMBERVALUE(CriteriTecnici!$M3013,".",","),IFERROR(NUMBERVALUE(CriteriTecnici!$M3013,",","."),0))),4)&amp;""),",",".")&amp;", "&amp;CHAR(34)&amp;"rawScore"&amp;CHAR(34)&amp;": "&amp;SUBSTITUTE(TRIM(ROUND(IFERROR(CriteriTecnici!$O3013*1,IFERROR(NUMBERVALUE(CriteriTecnici!$O3013,".",","),IFERROR(NUMBERVALUE(CriteriTecnici!$O3013,",","."),0))),4)&amp;""),",",".")&amp;CHAR(125)&amp;IF(TRUE,",",""))</f>
        <v/>
      </c>
    </row>
    <row r="3234">
      <c r="A3234" s="38">
        <f>IF(CriteriTecnici!$A3014="","","    "&amp;CHAR(123)&amp;CHAR(34)&amp;"bidderId"&amp;CHAR(34)&amp;": "&amp;CHAR(34)&amp;SUBSTITUTE(CriteriTecnici!$A3014,CHAR(34),"'")&amp;CHAR(34)&amp;", "&amp;CHAR(34)&amp;"lotId"&amp;CHAR(34)&amp;": "&amp;CHAR(34)&amp;SUBSTITUTE(CriteriTecnici!$C3014,CHAR(34),"'")&amp;CHAR(34)&amp;", "&amp;CHAR(34)&amp;"criterionId"&amp;CHAR(34)&amp;": "&amp;CHAR(34)&amp;SUBSTITUTE(CriteriTecnici!$D3014,CHAR(34),"'")&amp;CHAR(34)&amp;", "&amp;CHAR(34)&amp;"kind"&amp;CHAR(34)&amp;": "&amp;CHAR(34)&amp;SUBSTITUTE(CriteriTecnici!$F3014,CHAR(34),"'")&amp;CHAR(34)&amp;", "&amp;CHAR(34)&amp;"value"&amp;CHAR(34)&amp;": "&amp;SUBSTITUTE(TRIM(ROUND(IFERROR(CriteriTecnici!$N3014*1,IFERROR(NUMBERVALUE(CriteriTecnici!$N3014,".",","),IFERROR(NUMBERVALUE(CriteriTecnici!$N3014,",","."),0))),4)&amp;""),",",".")&amp;", "&amp;CHAR(34)&amp;"numerator"&amp;CHAR(34)&amp;": "&amp;SUBSTITUTE(TRIM(ROUND(IFERROR(CriteriTecnici!$K3014*1,IFERROR(NUMBERVALUE(CriteriTecnici!$K3014,".",","),IFERROR(NUMBERVALUE(CriteriTecnici!$K3014,",","."),0))),4)&amp;""),",",".")&amp;", "&amp;CHAR(34)&amp;"denominator"&amp;CHAR(34)&amp;": "&amp;SUBSTITUTE(TRIM(ROUND(IFERROR(CriteriTecnici!$L3014*1,IFERROR(NUMBERVALUE(CriteriTecnici!$L3014,".",","),IFERROR(NUMBERVALUE(CriteriTecnici!$L3014,",","."),0))),4)&amp;""),",",".")&amp;", "&amp;CHAR(34)&amp;"flag"&amp;CHAR(34)&amp;": "&amp;SUBSTITUTE(TRIM(ROUND(IFERROR(CriteriTecnici!$M3014*1,IFERROR(NUMBERVALUE(CriteriTecnici!$M3014,".",","),IFERROR(NUMBERVALUE(CriteriTecnici!$M3014,",","."),0))),4)&amp;""),",",".")&amp;", "&amp;CHAR(34)&amp;"rawScore"&amp;CHAR(34)&amp;": "&amp;SUBSTITUTE(TRIM(ROUND(IFERROR(CriteriTecnici!$O3014*1,IFERROR(NUMBERVALUE(CriteriTecnici!$O3014,".",","),IFERROR(NUMBERVALUE(CriteriTecnici!$O3014,",","."),0))),4)&amp;""),",",".")&amp;CHAR(125)&amp;IF(TRUE,",",""))</f>
        <v/>
      </c>
    </row>
    <row r="3235">
      <c r="A3235" s="38">
        <f>IF(CriteriTecnici!$A3015="","","    "&amp;CHAR(123)&amp;CHAR(34)&amp;"bidderId"&amp;CHAR(34)&amp;": "&amp;CHAR(34)&amp;SUBSTITUTE(CriteriTecnici!$A3015,CHAR(34),"'")&amp;CHAR(34)&amp;", "&amp;CHAR(34)&amp;"lotId"&amp;CHAR(34)&amp;": "&amp;CHAR(34)&amp;SUBSTITUTE(CriteriTecnici!$C3015,CHAR(34),"'")&amp;CHAR(34)&amp;", "&amp;CHAR(34)&amp;"criterionId"&amp;CHAR(34)&amp;": "&amp;CHAR(34)&amp;SUBSTITUTE(CriteriTecnici!$D3015,CHAR(34),"'")&amp;CHAR(34)&amp;", "&amp;CHAR(34)&amp;"kind"&amp;CHAR(34)&amp;": "&amp;CHAR(34)&amp;SUBSTITUTE(CriteriTecnici!$F3015,CHAR(34),"'")&amp;CHAR(34)&amp;", "&amp;CHAR(34)&amp;"value"&amp;CHAR(34)&amp;": "&amp;SUBSTITUTE(TRIM(ROUND(IFERROR(CriteriTecnici!$N3015*1,IFERROR(NUMBERVALUE(CriteriTecnici!$N3015,".",","),IFERROR(NUMBERVALUE(CriteriTecnici!$N3015,",","."),0))),4)&amp;""),",",".")&amp;", "&amp;CHAR(34)&amp;"numerator"&amp;CHAR(34)&amp;": "&amp;SUBSTITUTE(TRIM(ROUND(IFERROR(CriteriTecnici!$K3015*1,IFERROR(NUMBERVALUE(CriteriTecnici!$K3015,".",","),IFERROR(NUMBERVALUE(CriteriTecnici!$K3015,",","."),0))),4)&amp;""),",",".")&amp;", "&amp;CHAR(34)&amp;"denominator"&amp;CHAR(34)&amp;": "&amp;SUBSTITUTE(TRIM(ROUND(IFERROR(CriteriTecnici!$L3015*1,IFERROR(NUMBERVALUE(CriteriTecnici!$L3015,".",","),IFERROR(NUMBERVALUE(CriteriTecnici!$L3015,",","."),0))),4)&amp;""),",",".")&amp;", "&amp;CHAR(34)&amp;"flag"&amp;CHAR(34)&amp;": "&amp;SUBSTITUTE(TRIM(ROUND(IFERROR(CriteriTecnici!$M3015*1,IFERROR(NUMBERVALUE(CriteriTecnici!$M3015,".",","),IFERROR(NUMBERVALUE(CriteriTecnici!$M3015,",","."),0))),4)&amp;""),",",".")&amp;", "&amp;CHAR(34)&amp;"rawScore"&amp;CHAR(34)&amp;": "&amp;SUBSTITUTE(TRIM(ROUND(IFERROR(CriteriTecnici!$O3015*1,IFERROR(NUMBERVALUE(CriteriTecnici!$O3015,".",","),IFERROR(NUMBERVALUE(CriteriTecnici!$O3015,",","."),0))),4)&amp;""),",",".")&amp;CHAR(125)&amp;IF(TRUE,",",""))</f>
        <v/>
      </c>
    </row>
    <row r="3236">
      <c r="A3236" s="38">
        <f>IF(CriteriTecnici!$A3016="","","    "&amp;CHAR(123)&amp;CHAR(34)&amp;"bidderId"&amp;CHAR(34)&amp;": "&amp;CHAR(34)&amp;SUBSTITUTE(CriteriTecnici!$A3016,CHAR(34),"'")&amp;CHAR(34)&amp;", "&amp;CHAR(34)&amp;"lotId"&amp;CHAR(34)&amp;": "&amp;CHAR(34)&amp;SUBSTITUTE(CriteriTecnici!$C3016,CHAR(34),"'")&amp;CHAR(34)&amp;", "&amp;CHAR(34)&amp;"criterionId"&amp;CHAR(34)&amp;": "&amp;CHAR(34)&amp;SUBSTITUTE(CriteriTecnici!$D3016,CHAR(34),"'")&amp;CHAR(34)&amp;", "&amp;CHAR(34)&amp;"kind"&amp;CHAR(34)&amp;": "&amp;CHAR(34)&amp;SUBSTITUTE(CriteriTecnici!$F3016,CHAR(34),"'")&amp;CHAR(34)&amp;", "&amp;CHAR(34)&amp;"value"&amp;CHAR(34)&amp;": "&amp;SUBSTITUTE(TRIM(ROUND(IFERROR(CriteriTecnici!$N3016*1,IFERROR(NUMBERVALUE(CriteriTecnici!$N3016,".",","),IFERROR(NUMBERVALUE(CriteriTecnici!$N3016,",","."),0))),4)&amp;""),",",".")&amp;", "&amp;CHAR(34)&amp;"numerator"&amp;CHAR(34)&amp;": "&amp;SUBSTITUTE(TRIM(ROUND(IFERROR(CriteriTecnici!$K3016*1,IFERROR(NUMBERVALUE(CriteriTecnici!$K3016,".",","),IFERROR(NUMBERVALUE(CriteriTecnici!$K3016,",","."),0))),4)&amp;""),",",".")&amp;", "&amp;CHAR(34)&amp;"denominator"&amp;CHAR(34)&amp;": "&amp;SUBSTITUTE(TRIM(ROUND(IFERROR(CriteriTecnici!$L3016*1,IFERROR(NUMBERVALUE(CriteriTecnici!$L3016,".",","),IFERROR(NUMBERVALUE(CriteriTecnici!$L3016,",","."),0))),4)&amp;""),",",".")&amp;", "&amp;CHAR(34)&amp;"flag"&amp;CHAR(34)&amp;": "&amp;SUBSTITUTE(TRIM(ROUND(IFERROR(CriteriTecnici!$M3016*1,IFERROR(NUMBERVALUE(CriteriTecnici!$M3016,".",","),IFERROR(NUMBERVALUE(CriteriTecnici!$M3016,",","."),0))),4)&amp;""),",",".")&amp;", "&amp;CHAR(34)&amp;"rawScore"&amp;CHAR(34)&amp;": "&amp;SUBSTITUTE(TRIM(ROUND(IFERROR(CriteriTecnici!$O3016*1,IFERROR(NUMBERVALUE(CriteriTecnici!$O3016,".",","),IFERROR(NUMBERVALUE(CriteriTecnici!$O3016,",","."),0))),4)&amp;""),",",".")&amp;CHAR(125)&amp;IF(TRUE,",",""))</f>
        <v/>
      </c>
    </row>
    <row r="3237">
      <c r="A3237" s="38">
        <f>IF(CriteriTecnici!$A3017="","","    "&amp;CHAR(123)&amp;CHAR(34)&amp;"bidderId"&amp;CHAR(34)&amp;": "&amp;CHAR(34)&amp;SUBSTITUTE(CriteriTecnici!$A3017,CHAR(34),"'")&amp;CHAR(34)&amp;", "&amp;CHAR(34)&amp;"lotId"&amp;CHAR(34)&amp;": "&amp;CHAR(34)&amp;SUBSTITUTE(CriteriTecnici!$C3017,CHAR(34),"'")&amp;CHAR(34)&amp;", "&amp;CHAR(34)&amp;"criterionId"&amp;CHAR(34)&amp;": "&amp;CHAR(34)&amp;SUBSTITUTE(CriteriTecnici!$D3017,CHAR(34),"'")&amp;CHAR(34)&amp;", "&amp;CHAR(34)&amp;"kind"&amp;CHAR(34)&amp;": "&amp;CHAR(34)&amp;SUBSTITUTE(CriteriTecnici!$F3017,CHAR(34),"'")&amp;CHAR(34)&amp;", "&amp;CHAR(34)&amp;"value"&amp;CHAR(34)&amp;": "&amp;SUBSTITUTE(TRIM(ROUND(IFERROR(CriteriTecnici!$N3017*1,IFERROR(NUMBERVALUE(CriteriTecnici!$N3017,".",","),IFERROR(NUMBERVALUE(CriteriTecnici!$N3017,",","."),0))),4)&amp;""),",",".")&amp;", "&amp;CHAR(34)&amp;"numerator"&amp;CHAR(34)&amp;": "&amp;SUBSTITUTE(TRIM(ROUND(IFERROR(CriteriTecnici!$K3017*1,IFERROR(NUMBERVALUE(CriteriTecnici!$K3017,".",","),IFERROR(NUMBERVALUE(CriteriTecnici!$K3017,",","."),0))),4)&amp;""),",",".")&amp;", "&amp;CHAR(34)&amp;"denominator"&amp;CHAR(34)&amp;": "&amp;SUBSTITUTE(TRIM(ROUND(IFERROR(CriteriTecnici!$L3017*1,IFERROR(NUMBERVALUE(CriteriTecnici!$L3017,".",","),IFERROR(NUMBERVALUE(CriteriTecnici!$L3017,",","."),0))),4)&amp;""),",",".")&amp;", "&amp;CHAR(34)&amp;"flag"&amp;CHAR(34)&amp;": "&amp;SUBSTITUTE(TRIM(ROUND(IFERROR(CriteriTecnici!$M3017*1,IFERROR(NUMBERVALUE(CriteriTecnici!$M3017,".",","),IFERROR(NUMBERVALUE(CriteriTecnici!$M3017,",","."),0))),4)&amp;""),",",".")&amp;", "&amp;CHAR(34)&amp;"rawScore"&amp;CHAR(34)&amp;": "&amp;SUBSTITUTE(TRIM(ROUND(IFERROR(CriteriTecnici!$O3017*1,IFERROR(NUMBERVALUE(CriteriTecnici!$O3017,".",","),IFERROR(NUMBERVALUE(CriteriTecnici!$O3017,",","."),0))),4)&amp;""),",",".")&amp;CHAR(125)&amp;IF(TRUE,",",""))</f>
        <v/>
      </c>
    </row>
    <row r="3238">
      <c r="A3238" s="38">
        <f>IF(CriteriTecnici!$A3018="","","    "&amp;CHAR(123)&amp;CHAR(34)&amp;"bidderId"&amp;CHAR(34)&amp;": "&amp;CHAR(34)&amp;SUBSTITUTE(CriteriTecnici!$A3018,CHAR(34),"'")&amp;CHAR(34)&amp;", "&amp;CHAR(34)&amp;"lotId"&amp;CHAR(34)&amp;": "&amp;CHAR(34)&amp;SUBSTITUTE(CriteriTecnici!$C3018,CHAR(34),"'")&amp;CHAR(34)&amp;", "&amp;CHAR(34)&amp;"criterionId"&amp;CHAR(34)&amp;": "&amp;CHAR(34)&amp;SUBSTITUTE(CriteriTecnici!$D3018,CHAR(34),"'")&amp;CHAR(34)&amp;", "&amp;CHAR(34)&amp;"kind"&amp;CHAR(34)&amp;": "&amp;CHAR(34)&amp;SUBSTITUTE(CriteriTecnici!$F3018,CHAR(34),"'")&amp;CHAR(34)&amp;", "&amp;CHAR(34)&amp;"value"&amp;CHAR(34)&amp;": "&amp;SUBSTITUTE(TRIM(ROUND(IFERROR(CriteriTecnici!$N3018*1,IFERROR(NUMBERVALUE(CriteriTecnici!$N3018,".",","),IFERROR(NUMBERVALUE(CriteriTecnici!$N3018,",","."),0))),4)&amp;""),",",".")&amp;", "&amp;CHAR(34)&amp;"numerator"&amp;CHAR(34)&amp;": "&amp;SUBSTITUTE(TRIM(ROUND(IFERROR(CriteriTecnici!$K3018*1,IFERROR(NUMBERVALUE(CriteriTecnici!$K3018,".",","),IFERROR(NUMBERVALUE(CriteriTecnici!$K3018,",","."),0))),4)&amp;""),",",".")&amp;", "&amp;CHAR(34)&amp;"denominator"&amp;CHAR(34)&amp;": "&amp;SUBSTITUTE(TRIM(ROUND(IFERROR(CriteriTecnici!$L3018*1,IFERROR(NUMBERVALUE(CriteriTecnici!$L3018,".",","),IFERROR(NUMBERVALUE(CriteriTecnici!$L3018,",","."),0))),4)&amp;""),",",".")&amp;", "&amp;CHAR(34)&amp;"flag"&amp;CHAR(34)&amp;": "&amp;SUBSTITUTE(TRIM(ROUND(IFERROR(CriteriTecnici!$M3018*1,IFERROR(NUMBERVALUE(CriteriTecnici!$M3018,".",","),IFERROR(NUMBERVALUE(CriteriTecnici!$M3018,",","."),0))),4)&amp;""),",",".")&amp;", "&amp;CHAR(34)&amp;"rawScore"&amp;CHAR(34)&amp;": "&amp;SUBSTITUTE(TRIM(ROUND(IFERROR(CriteriTecnici!$O3018*1,IFERROR(NUMBERVALUE(CriteriTecnici!$O3018,".",","),IFERROR(NUMBERVALUE(CriteriTecnici!$O3018,",","."),0))),4)&amp;""),",",".")&amp;CHAR(125)&amp;IF(TRUE,",",""))</f>
        <v/>
      </c>
    </row>
    <row r="3239">
      <c r="A3239" s="38">
        <f>IF(CriteriTecnici!$A3019="","","    "&amp;CHAR(123)&amp;CHAR(34)&amp;"bidderId"&amp;CHAR(34)&amp;": "&amp;CHAR(34)&amp;SUBSTITUTE(CriteriTecnici!$A3019,CHAR(34),"'")&amp;CHAR(34)&amp;", "&amp;CHAR(34)&amp;"lotId"&amp;CHAR(34)&amp;": "&amp;CHAR(34)&amp;SUBSTITUTE(CriteriTecnici!$C3019,CHAR(34),"'")&amp;CHAR(34)&amp;", "&amp;CHAR(34)&amp;"criterionId"&amp;CHAR(34)&amp;": "&amp;CHAR(34)&amp;SUBSTITUTE(CriteriTecnici!$D3019,CHAR(34),"'")&amp;CHAR(34)&amp;", "&amp;CHAR(34)&amp;"kind"&amp;CHAR(34)&amp;": "&amp;CHAR(34)&amp;SUBSTITUTE(CriteriTecnici!$F3019,CHAR(34),"'")&amp;CHAR(34)&amp;", "&amp;CHAR(34)&amp;"value"&amp;CHAR(34)&amp;": "&amp;SUBSTITUTE(TRIM(ROUND(IFERROR(CriteriTecnici!$N3019*1,IFERROR(NUMBERVALUE(CriteriTecnici!$N3019,".",","),IFERROR(NUMBERVALUE(CriteriTecnici!$N3019,",","."),0))),4)&amp;""),",",".")&amp;", "&amp;CHAR(34)&amp;"numerator"&amp;CHAR(34)&amp;": "&amp;SUBSTITUTE(TRIM(ROUND(IFERROR(CriteriTecnici!$K3019*1,IFERROR(NUMBERVALUE(CriteriTecnici!$K3019,".",","),IFERROR(NUMBERVALUE(CriteriTecnici!$K3019,",","."),0))),4)&amp;""),",",".")&amp;", "&amp;CHAR(34)&amp;"denominator"&amp;CHAR(34)&amp;": "&amp;SUBSTITUTE(TRIM(ROUND(IFERROR(CriteriTecnici!$L3019*1,IFERROR(NUMBERVALUE(CriteriTecnici!$L3019,".",","),IFERROR(NUMBERVALUE(CriteriTecnici!$L3019,",","."),0))),4)&amp;""),",",".")&amp;", "&amp;CHAR(34)&amp;"flag"&amp;CHAR(34)&amp;": "&amp;SUBSTITUTE(TRIM(ROUND(IFERROR(CriteriTecnici!$M3019*1,IFERROR(NUMBERVALUE(CriteriTecnici!$M3019,".",","),IFERROR(NUMBERVALUE(CriteriTecnici!$M3019,",","."),0))),4)&amp;""),",",".")&amp;", "&amp;CHAR(34)&amp;"rawScore"&amp;CHAR(34)&amp;": "&amp;SUBSTITUTE(TRIM(ROUND(IFERROR(CriteriTecnici!$O3019*1,IFERROR(NUMBERVALUE(CriteriTecnici!$O3019,".",","),IFERROR(NUMBERVALUE(CriteriTecnici!$O3019,",","."),0))),4)&amp;""),",",".")&amp;CHAR(125)&amp;IF(TRUE,",",""))</f>
        <v/>
      </c>
    </row>
    <row r="3240">
      <c r="A3240" s="38">
        <f>IF(CriteriTecnici!$A3020="","","    "&amp;CHAR(123)&amp;CHAR(34)&amp;"bidderId"&amp;CHAR(34)&amp;": "&amp;CHAR(34)&amp;SUBSTITUTE(CriteriTecnici!$A3020,CHAR(34),"'")&amp;CHAR(34)&amp;", "&amp;CHAR(34)&amp;"lotId"&amp;CHAR(34)&amp;": "&amp;CHAR(34)&amp;SUBSTITUTE(CriteriTecnici!$C3020,CHAR(34),"'")&amp;CHAR(34)&amp;", "&amp;CHAR(34)&amp;"criterionId"&amp;CHAR(34)&amp;": "&amp;CHAR(34)&amp;SUBSTITUTE(CriteriTecnici!$D3020,CHAR(34),"'")&amp;CHAR(34)&amp;", "&amp;CHAR(34)&amp;"kind"&amp;CHAR(34)&amp;": "&amp;CHAR(34)&amp;SUBSTITUTE(CriteriTecnici!$F3020,CHAR(34),"'")&amp;CHAR(34)&amp;", "&amp;CHAR(34)&amp;"value"&amp;CHAR(34)&amp;": "&amp;SUBSTITUTE(TRIM(ROUND(IFERROR(CriteriTecnici!$N3020*1,IFERROR(NUMBERVALUE(CriteriTecnici!$N3020,".",","),IFERROR(NUMBERVALUE(CriteriTecnici!$N3020,",","."),0))),4)&amp;""),",",".")&amp;", "&amp;CHAR(34)&amp;"numerator"&amp;CHAR(34)&amp;": "&amp;SUBSTITUTE(TRIM(ROUND(IFERROR(CriteriTecnici!$K3020*1,IFERROR(NUMBERVALUE(CriteriTecnici!$K3020,".",","),IFERROR(NUMBERVALUE(CriteriTecnici!$K3020,",","."),0))),4)&amp;""),",",".")&amp;", "&amp;CHAR(34)&amp;"denominator"&amp;CHAR(34)&amp;": "&amp;SUBSTITUTE(TRIM(ROUND(IFERROR(CriteriTecnici!$L3020*1,IFERROR(NUMBERVALUE(CriteriTecnici!$L3020,".",","),IFERROR(NUMBERVALUE(CriteriTecnici!$L3020,",","."),0))),4)&amp;""),",",".")&amp;", "&amp;CHAR(34)&amp;"flag"&amp;CHAR(34)&amp;": "&amp;SUBSTITUTE(TRIM(ROUND(IFERROR(CriteriTecnici!$M3020*1,IFERROR(NUMBERVALUE(CriteriTecnici!$M3020,".",","),IFERROR(NUMBERVALUE(CriteriTecnici!$M3020,",","."),0))),4)&amp;""),",",".")&amp;", "&amp;CHAR(34)&amp;"rawScore"&amp;CHAR(34)&amp;": "&amp;SUBSTITUTE(TRIM(ROUND(IFERROR(CriteriTecnici!$O3020*1,IFERROR(NUMBERVALUE(CriteriTecnici!$O3020,".",","),IFERROR(NUMBERVALUE(CriteriTecnici!$O3020,",","."),0))),4)&amp;""),",",".")&amp;CHAR(125)&amp;IF(TRUE,",",""))</f>
        <v/>
      </c>
    </row>
    <row r="3241">
      <c r="A3241" s="38">
        <f>IF(CriteriTecnici!$A3021="","","    "&amp;CHAR(123)&amp;CHAR(34)&amp;"bidderId"&amp;CHAR(34)&amp;": "&amp;CHAR(34)&amp;SUBSTITUTE(CriteriTecnici!$A3021,CHAR(34),"'")&amp;CHAR(34)&amp;", "&amp;CHAR(34)&amp;"lotId"&amp;CHAR(34)&amp;": "&amp;CHAR(34)&amp;SUBSTITUTE(CriteriTecnici!$C3021,CHAR(34),"'")&amp;CHAR(34)&amp;", "&amp;CHAR(34)&amp;"criterionId"&amp;CHAR(34)&amp;": "&amp;CHAR(34)&amp;SUBSTITUTE(CriteriTecnici!$D3021,CHAR(34),"'")&amp;CHAR(34)&amp;", "&amp;CHAR(34)&amp;"kind"&amp;CHAR(34)&amp;": "&amp;CHAR(34)&amp;SUBSTITUTE(CriteriTecnici!$F3021,CHAR(34),"'")&amp;CHAR(34)&amp;", "&amp;CHAR(34)&amp;"value"&amp;CHAR(34)&amp;": "&amp;SUBSTITUTE(TRIM(ROUND(IFERROR(CriteriTecnici!$N3021*1,IFERROR(NUMBERVALUE(CriteriTecnici!$N3021,".",","),IFERROR(NUMBERVALUE(CriteriTecnici!$N3021,",","."),0))),4)&amp;""),",",".")&amp;", "&amp;CHAR(34)&amp;"numerator"&amp;CHAR(34)&amp;": "&amp;SUBSTITUTE(TRIM(ROUND(IFERROR(CriteriTecnici!$K3021*1,IFERROR(NUMBERVALUE(CriteriTecnici!$K3021,".",","),IFERROR(NUMBERVALUE(CriteriTecnici!$K3021,",","."),0))),4)&amp;""),",",".")&amp;", "&amp;CHAR(34)&amp;"denominator"&amp;CHAR(34)&amp;": "&amp;SUBSTITUTE(TRIM(ROUND(IFERROR(CriteriTecnici!$L3021*1,IFERROR(NUMBERVALUE(CriteriTecnici!$L3021,".",","),IFERROR(NUMBERVALUE(CriteriTecnici!$L3021,",","."),0))),4)&amp;""),",",".")&amp;", "&amp;CHAR(34)&amp;"flag"&amp;CHAR(34)&amp;": "&amp;SUBSTITUTE(TRIM(ROUND(IFERROR(CriteriTecnici!$M3021*1,IFERROR(NUMBERVALUE(CriteriTecnici!$M3021,".",","),IFERROR(NUMBERVALUE(CriteriTecnici!$M3021,",","."),0))),4)&amp;""),",",".")&amp;", "&amp;CHAR(34)&amp;"rawScore"&amp;CHAR(34)&amp;": "&amp;SUBSTITUTE(TRIM(ROUND(IFERROR(CriteriTecnici!$O3021*1,IFERROR(NUMBERVALUE(CriteriTecnici!$O3021,".",","),IFERROR(NUMBERVALUE(CriteriTecnici!$O3021,",","."),0))),4)&amp;""),",",".")&amp;CHAR(125)&amp;IF(TRUE,",",""))</f>
        <v/>
      </c>
    </row>
    <row r="3242">
      <c r="A3242" s="38">
        <f>IF(CriteriTecnici!$A3022="","","    "&amp;CHAR(123)&amp;CHAR(34)&amp;"bidderId"&amp;CHAR(34)&amp;": "&amp;CHAR(34)&amp;SUBSTITUTE(CriteriTecnici!$A3022,CHAR(34),"'")&amp;CHAR(34)&amp;", "&amp;CHAR(34)&amp;"lotId"&amp;CHAR(34)&amp;": "&amp;CHAR(34)&amp;SUBSTITUTE(CriteriTecnici!$C3022,CHAR(34),"'")&amp;CHAR(34)&amp;", "&amp;CHAR(34)&amp;"criterionId"&amp;CHAR(34)&amp;": "&amp;CHAR(34)&amp;SUBSTITUTE(CriteriTecnici!$D3022,CHAR(34),"'")&amp;CHAR(34)&amp;", "&amp;CHAR(34)&amp;"kind"&amp;CHAR(34)&amp;": "&amp;CHAR(34)&amp;SUBSTITUTE(CriteriTecnici!$F3022,CHAR(34),"'")&amp;CHAR(34)&amp;", "&amp;CHAR(34)&amp;"value"&amp;CHAR(34)&amp;": "&amp;SUBSTITUTE(TRIM(ROUND(IFERROR(CriteriTecnici!$N3022*1,IFERROR(NUMBERVALUE(CriteriTecnici!$N3022,".",","),IFERROR(NUMBERVALUE(CriteriTecnici!$N3022,",","."),0))),4)&amp;""),",",".")&amp;", "&amp;CHAR(34)&amp;"numerator"&amp;CHAR(34)&amp;": "&amp;SUBSTITUTE(TRIM(ROUND(IFERROR(CriteriTecnici!$K3022*1,IFERROR(NUMBERVALUE(CriteriTecnici!$K3022,".",","),IFERROR(NUMBERVALUE(CriteriTecnici!$K3022,",","."),0))),4)&amp;""),",",".")&amp;", "&amp;CHAR(34)&amp;"denominator"&amp;CHAR(34)&amp;": "&amp;SUBSTITUTE(TRIM(ROUND(IFERROR(CriteriTecnici!$L3022*1,IFERROR(NUMBERVALUE(CriteriTecnici!$L3022,".",","),IFERROR(NUMBERVALUE(CriteriTecnici!$L3022,",","."),0))),4)&amp;""),",",".")&amp;", "&amp;CHAR(34)&amp;"flag"&amp;CHAR(34)&amp;": "&amp;SUBSTITUTE(TRIM(ROUND(IFERROR(CriteriTecnici!$M3022*1,IFERROR(NUMBERVALUE(CriteriTecnici!$M3022,".",","),IFERROR(NUMBERVALUE(CriteriTecnici!$M3022,",","."),0))),4)&amp;""),",",".")&amp;", "&amp;CHAR(34)&amp;"rawScore"&amp;CHAR(34)&amp;": "&amp;SUBSTITUTE(TRIM(ROUND(IFERROR(CriteriTecnici!$O3022*1,IFERROR(NUMBERVALUE(CriteriTecnici!$O3022,".",","),IFERROR(NUMBERVALUE(CriteriTecnici!$O3022,",","."),0))),4)&amp;""),",",".")&amp;CHAR(125)&amp;IF(TRUE,",",""))</f>
        <v/>
      </c>
    </row>
    <row r="3243">
      <c r="A3243" s="38">
        <f>IF(CriteriTecnici!$A3023="","","    "&amp;CHAR(123)&amp;CHAR(34)&amp;"bidderId"&amp;CHAR(34)&amp;": "&amp;CHAR(34)&amp;SUBSTITUTE(CriteriTecnici!$A3023,CHAR(34),"'")&amp;CHAR(34)&amp;", "&amp;CHAR(34)&amp;"lotId"&amp;CHAR(34)&amp;": "&amp;CHAR(34)&amp;SUBSTITUTE(CriteriTecnici!$C3023,CHAR(34),"'")&amp;CHAR(34)&amp;", "&amp;CHAR(34)&amp;"criterionId"&amp;CHAR(34)&amp;": "&amp;CHAR(34)&amp;SUBSTITUTE(CriteriTecnici!$D3023,CHAR(34),"'")&amp;CHAR(34)&amp;", "&amp;CHAR(34)&amp;"kind"&amp;CHAR(34)&amp;": "&amp;CHAR(34)&amp;SUBSTITUTE(CriteriTecnici!$F3023,CHAR(34),"'")&amp;CHAR(34)&amp;", "&amp;CHAR(34)&amp;"value"&amp;CHAR(34)&amp;": "&amp;SUBSTITUTE(TRIM(ROUND(IFERROR(CriteriTecnici!$N3023*1,IFERROR(NUMBERVALUE(CriteriTecnici!$N3023,".",","),IFERROR(NUMBERVALUE(CriteriTecnici!$N3023,",","."),0))),4)&amp;""),",",".")&amp;", "&amp;CHAR(34)&amp;"numerator"&amp;CHAR(34)&amp;": "&amp;SUBSTITUTE(TRIM(ROUND(IFERROR(CriteriTecnici!$K3023*1,IFERROR(NUMBERVALUE(CriteriTecnici!$K3023,".",","),IFERROR(NUMBERVALUE(CriteriTecnici!$K3023,",","."),0))),4)&amp;""),",",".")&amp;", "&amp;CHAR(34)&amp;"denominator"&amp;CHAR(34)&amp;": "&amp;SUBSTITUTE(TRIM(ROUND(IFERROR(CriteriTecnici!$L3023*1,IFERROR(NUMBERVALUE(CriteriTecnici!$L3023,".",","),IFERROR(NUMBERVALUE(CriteriTecnici!$L3023,",","."),0))),4)&amp;""),",",".")&amp;", "&amp;CHAR(34)&amp;"flag"&amp;CHAR(34)&amp;": "&amp;SUBSTITUTE(TRIM(ROUND(IFERROR(CriteriTecnici!$M3023*1,IFERROR(NUMBERVALUE(CriteriTecnici!$M3023,".",","),IFERROR(NUMBERVALUE(CriteriTecnici!$M3023,",","."),0))),4)&amp;""),",",".")&amp;", "&amp;CHAR(34)&amp;"rawScore"&amp;CHAR(34)&amp;": "&amp;SUBSTITUTE(TRIM(ROUND(IFERROR(CriteriTecnici!$O3023*1,IFERROR(NUMBERVALUE(CriteriTecnici!$O3023,".",","),IFERROR(NUMBERVALUE(CriteriTecnici!$O3023,",","."),0))),4)&amp;""),",",".")&amp;CHAR(125)&amp;IF(TRUE,",",""))</f>
        <v/>
      </c>
    </row>
    <row r="3244">
      <c r="A3244" s="38">
        <f>IF(CriteriTecnici!$A3024="","","    "&amp;CHAR(123)&amp;CHAR(34)&amp;"bidderId"&amp;CHAR(34)&amp;": "&amp;CHAR(34)&amp;SUBSTITUTE(CriteriTecnici!$A3024,CHAR(34),"'")&amp;CHAR(34)&amp;", "&amp;CHAR(34)&amp;"lotId"&amp;CHAR(34)&amp;": "&amp;CHAR(34)&amp;SUBSTITUTE(CriteriTecnici!$C3024,CHAR(34),"'")&amp;CHAR(34)&amp;", "&amp;CHAR(34)&amp;"criterionId"&amp;CHAR(34)&amp;": "&amp;CHAR(34)&amp;SUBSTITUTE(CriteriTecnici!$D3024,CHAR(34),"'")&amp;CHAR(34)&amp;", "&amp;CHAR(34)&amp;"kind"&amp;CHAR(34)&amp;": "&amp;CHAR(34)&amp;SUBSTITUTE(CriteriTecnici!$F3024,CHAR(34),"'")&amp;CHAR(34)&amp;", "&amp;CHAR(34)&amp;"value"&amp;CHAR(34)&amp;": "&amp;SUBSTITUTE(TRIM(ROUND(IFERROR(CriteriTecnici!$N3024*1,IFERROR(NUMBERVALUE(CriteriTecnici!$N3024,".",","),IFERROR(NUMBERVALUE(CriteriTecnici!$N3024,",","."),0))),4)&amp;""),",",".")&amp;", "&amp;CHAR(34)&amp;"numerator"&amp;CHAR(34)&amp;": "&amp;SUBSTITUTE(TRIM(ROUND(IFERROR(CriteriTecnici!$K3024*1,IFERROR(NUMBERVALUE(CriteriTecnici!$K3024,".",","),IFERROR(NUMBERVALUE(CriteriTecnici!$K3024,",","."),0))),4)&amp;""),",",".")&amp;", "&amp;CHAR(34)&amp;"denominator"&amp;CHAR(34)&amp;": "&amp;SUBSTITUTE(TRIM(ROUND(IFERROR(CriteriTecnici!$L3024*1,IFERROR(NUMBERVALUE(CriteriTecnici!$L3024,".",","),IFERROR(NUMBERVALUE(CriteriTecnici!$L3024,",","."),0))),4)&amp;""),",",".")&amp;", "&amp;CHAR(34)&amp;"flag"&amp;CHAR(34)&amp;": "&amp;SUBSTITUTE(TRIM(ROUND(IFERROR(CriteriTecnici!$M3024*1,IFERROR(NUMBERVALUE(CriteriTecnici!$M3024,".",","),IFERROR(NUMBERVALUE(CriteriTecnici!$M3024,",","."),0))),4)&amp;""),",",".")&amp;", "&amp;CHAR(34)&amp;"rawScore"&amp;CHAR(34)&amp;": "&amp;SUBSTITUTE(TRIM(ROUND(IFERROR(CriteriTecnici!$O3024*1,IFERROR(NUMBERVALUE(CriteriTecnici!$O3024,".",","),IFERROR(NUMBERVALUE(CriteriTecnici!$O3024,",","."),0))),4)&amp;""),",",".")&amp;CHAR(125)&amp;IF(TRUE,",",""))</f>
        <v/>
      </c>
    </row>
    <row r="3245">
      <c r="A3245" s="38">
        <f>IF(CriteriTecnici!$A3025="","","    "&amp;CHAR(123)&amp;CHAR(34)&amp;"bidderId"&amp;CHAR(34)&amp;": "&amp;CHAR(34)&amp;SUBSTITUTE(CriteriTecnici!$A3025,CHAR(34),"'")&amp;CHAR(34)&amp;", "&amp;CHAR(34)&amp;"lotId"&amp;CHAR(34)&amp;": "&amp;CHAR(34)&amp;SUBSTITUTE(CriteriTecnici!$C3025,CHAR(34),"'")&amp;CHAR(34)&amp;", "&amp;CHAR(34)&amp;"criterionId"&amp;CHAR(34)&amp;": "&amp;CHAR(34)&amp;SUBSTITUTE(CriteriTecnici!$D3025,CHAR(34),"'")&amp;CHAR(34)&amp;", "&amp;CHAR(34)&amp;"kind"&amp;CHAR(34)&amp;": "&amp;CHAR(34)&amp;SUBSTITUTE(CriteriTecnici!$F3025,CHAR(34),"'")&amp;CHAR(34)&amp;", "&amp;CHAR(34)&amp;"value"&amp;CHAR(34)&amp;": "&amp;SUBSTITUTE(TRIM(ROUND(IFERROR(CriteriTecnici!$N3025*1,IFERROR(NUMBERVALUE(CriteriTecnici!$N3025,".",","),IFERROR(NUMBERVALUE(CriteriTecnici!$N3025,",","."),0))),4)&amp;""),",",".")&amp;", "&amp;CHAR(34)&amp;"numerator"&amp;CHAR(34)&amp;": "&amp;SUBSTITUTE(TRIM(ROUND(IFERROR(CriteriTecnici!$K3025*1,IFERROR(NUMBERVALUE(CriteriTecnici!$K3025,".",","),IFERROR(NUMBERVALUE(CriteriTecnici!$K3025,",","."),0))),4)&amp;""),",",".")&amp;", "&amp;CHAR(34)&amp;"denominator"&amp;CHAR(34)&amp;": "&amp;SUBSTITUTE(TRIM(ROUND(IFERROR(CriteriTecnici!$L3025*1,IFERROR(NUMBERVALUE(CriteriTecnici!$L3025,".",","),IFERROR(NUMBERVALUE(CriteriTecnici!$L3025,",","."),0))),4)&amp;""),",",".")&amp;", "&amp;CHAR(34)&amp;"flag"&amp;CHAR(34)&amp;": "&amp;SUBSTITUTE(TRIM(ROUND(IFERROR(CriteriTecnici!$M3025*1,IFERROR(NUMBERVALUE(CriteriTecnici!$M3025,".",","),IFERROR(NUMBERVALUE(CriteriTecnici!$M3025,",","."),0))),4)&amp;""),",",".")&amp;", "&amp;CHAR(34)&amp;"rawScore"&amp;CHAR(34)&amp;": "&amp;SUBSTITUTE(TRIM(ROUND(IFERROR(CriteriTecnici!$O3025*1,IFERROR(NUMBERVALUE(CriteriTecnici!$O3025,".",","),IFERROR(NUMBERVALUE(CriteriTecnici!$O3025,",","."),0))),4)&amp;""),",",".")&amp;CHAR(125)&amp;IF(TRUE,",",""))</f>
        <v/>
      </c>
    </row>
    <row r="3246">
      <c r="A3246" s="38">
        <f>IF(CriteriTecnici!$A3026="","","    "&amp;CHAR(123)&amp;CHAR(34)&amp;"bidderId"&amp;CHAR(34)&amp;": "&amp;CHAR(34)&amp;SUBSTITUTE(CriteriTecnici!$A3026,CHAR(34),"'")&amp;CHAR(34)&amp;", "&amp;CHAR(34)&amp;"lotId"&amp;CHAR(34)&amp;": "&amp;CHAR(34)&amp;SUBSTITUTE(CriteriTecnici!$C3026,CHAR(34),"'")&amp;CHAR(34)&amp;", "&amp;CHAR(34)&amp;"criterionId"&amp;CHAR(34)&amp;": "&amp;CHAR(34)&amp;SUBSTITUTE(CriteriTecnici!$D3026,CHAR(34),"'")&amp;CHAR(34)&amp;", "&amp;CHAR(34)&amp;"kind"&amp;CHAR(34)&amp;": "&amp;CHAR(34)&amp;SUBSTITUTE(CriteriTecnici!$F3026,CHAR(34),"'")&amp;CHAR(34)&amp;", "&amp;CHAR(34)&amp;"value"&amp;CHAR(34)&amp;": "&amp;SUBSTITUTE(TRIM(ROUND(IFERROR(CriteriTecnici!$N3026*1,IFERROR(NUMBERVALUE(CriteriTecnici!$N3026,".",","),IFERROR(NUMBERVALUE(CriteriTecnici!$N3026,",","."),0))),4)&amp;""),",",".")&amp;", "&amp;CHAR(34)&amp;"numerator"&amp;CHAR(34)&amp;": "&amp;SUBSTITUTE(TRIM(ROUND(IFERROR(CriteriTecnici!$K3026*1,IFERROR(NUMBERVALUE(CriteriTecnici!$K3026,".",","),IFERROR(NUMBERVALUE(CriteriTecnici!$K3026,",","."),0))),4)&amp;""),",",".")&amp;", "&amp;CHAR(34)&amp;"denominator"&amp;CHAR(34)&amp;": "&amp;SUBSTITUTE(TRIM(ROUND(IFERROR(CriteriTecnici!$L3026*1,IFERROR(NUMBERVALUE(CriteriTecnici!$L3026,".",","),IFERROR(NUMBERVALUE(CriteriTecnici!$L3026,",","."),0))),4)&amp;""),",",".")&amp;", "&amp;CHAR(34)&amp;"flag"&amp;CHAR(34)&amp;": "&amp;SUBSTITUTE(TRIM(ROUND(IFERROR(CriteriTecnici!$M3026*1,IFERROR(NUMBERVALUE(CriteriTecnici!$M3026,".",","),IFERROR(NUMBERVALUE(CriteriTecnici!$M3026,",","."),0))),4)&amp;""),",",".")&amp;", "&amp;CHAR(34)&amp;"rawScore"&amp;CHAR(34)&amp;": "&amp;SUBSTITUTE(TRIM(ROUND(IFERROR(CriteriTecnici!$O3026*1,IFERROR(NUMBERVALUE(CriteriTecnici!$O3026,".",","),IFERROR(NUMBERVALUE(CriteriTecnici!$O3026,",","."),0))),4)&amp;""),",",".")&amp;CHAR(125)&amp;IF(TRUE,",",""))</f>
        <v/>
      </c>
    </row>
    <row r="3247">
      <c r="A3247" s="38">
        <f>IF(CriteriTecnici!$A3027="","","    "&amp;CHAR(123)&amp;CHAR(34)&amp;"bidderId"&amp;CHAR(34)&amp;": "&amp;CHAR(34)&amp;SUBSTITUTE(CriteriTecnici!$A3027,CHAR(34),"'")&amp;CHAR(34)&amp;", "&amp;CHAR(34)&amp;"lotId"&amp;CHAR(34)&amp;": "&amp;CHAR(34)&amp;SUBSTITUTE(CriteriTecnici!$C3027,CHAR(34),"'")&amp;CHAR(34)&amp;", "&amp;CHAR(34)&amp;"criterionId"&amp;CHAR(34)&amp;": "&amp;CHAR(34)&amp;SUBSTITUTE(CriteriTecnici!$D3027,CHAR(34),"'")&amp;CHAR(34)&amp;", "&amp;CHAR(34)&amp;"kind"&amp;CHAR(34)&amp;": "&amp;CHAR(34)&amp;SUBSTITUTE(CriteriTecnici!$F3027,CHAR(34),"'")&amp;CHAR(34)&amp;", "&amp;CHAR(34)&amp;"value"&amp;CHAR(34)&amp;": "&amp;SUBSTITUTE(TRIM(ROUND(IFERROR(CriteriTecnici!$N3027*1,IFERROR(NUMBERVALUE(CriteriTecnici!$N3027,".",","),IFERROR(NUMBERVALUE(CriteriTecnici!$N3027,",","."),0))),4)&amp;""),",",".")&amp;", "&amp;CHAR(34)&amp;"numerator"&amp;CHAR(34)&amp;": "&amp;SUBSTITUTE(TRIM(ROUND(IFERROR(CriteriTecnici!$K3027*1,IFERROR(NUMBERVALUE(CriteriTecnici!$K3027,".",","),IFERROR(NUMBERVALUE(CriteriTecnici!$K3027,",","."),0))),4)&amp;""),",",".")&amp;", "&amp;CHAR(34)&amp;"denominator"&amp;CHAR(34)&amp;": "&amp;SUBSTITUTE(TRIM(ROUND(IFERROR(CriteriTecnici!$L3027*1,IFERROR(NUMBERVALUE(CriteriTecnici!$L3027,".",","),IFERROR(NUMBERVALUE(CriteriTecnici!$L3027,",","."),0))),4)&amp;""),",",".")&amp;", "&amp;CHAR(34)&amp;"flag"&amp;CHAR(34)&amp;": "&amp;SUBSTITUTE(TRIM(ROUND(IFERROR(CriteriTecnici!$M3027*1,IFERROR(NUMBERVALUE(CriteriTecnici!$M3027,".",","),IFERROR(NUMBERVALUE(CriteriTecnici!$M3027,",","."),0))),4)&amp;""),",",".")&amp;", "&amp;CHAR(34)&amp;"rawScore"&amp;CHAR(34)&amp;": "&amp;SUBSTITUTE(TRIM(ROUND(IFERROR(CriteriTecnici!$O3027*1,IFERROR(NUMBERVALUE(CriteriTecnici!$O3027,".",","),IFERROR(NUMBERVALUE(CriteriTecnici!$O3027,",","."),0))),4)&amp;""),",",".")&amp;CHAR(125)&amp;IF(TRUE,",",""))</f>
        <v/>
      </c>
    </row>
    <row r="3248">
      <c r="A3248" s="38">
        <f>IF(CriteriTecnici!$A3028="","","    "&amp;CHAR(123)&amp;CHAR(34)&amp;"bidderId"&amp;CHAR(34)&amp;": "&amp;CHAR(34)&amp;SUBSTITUTE(CriteriTecnici!$A3028,CHAR(34),"'")&amp;CHAR(34)&amp;", "&amp;CHAR(34)&amp;"lotId"&amp;CHAR(34)&amp;": "&amp;CHAR(34)&amp;SUBSTITUTE(CriteriTecnici!$C3028,CHAR(34),"'")&amp;CHAR(34)&amp;", "&amp;CHAR(34)&amp;"criterionId"&amp;CHAR(34)&amp;": "&amp;CHAR(34)&amp;SUBSTITUTE(CriteriTecnici!$D3028,CHAR(34),"'")&amp;CHAR(34)&amp;", "&amp;CHAR(34)&amp;"kind"&amp;CHAR(34)&amp;": "&amp;CHAR(34)&amp;SUBSTITUTE(CriteriTecnici!$F3028,CHAR(34),"'")&amp;CHAR(34)&amp;", "&amp;CHAR(34)&amp;"value"&amp;CHAR(34)&amp;": "&amp;SUBSTITUTE(TRIM(ROUND(IFERROR(CriteriTecnici!$N3028*1,IFERROR(NUMBERVALUE(CriteriTecnici!$N3028,".",","),IFERROR(NUMBERVALUE(CriteriTecnici!$N3028,",","."),0))),4)&amp;""),",",".")&amp;", "&amp;CHAR(34)&amp;"numerator"&amp;CHAR(34)&amp;": "&amp;SUBSTITUTE(TRIM(ROUND(IFERROR(CriteriTecnici!$K3028*1,IFERROR(NUMBERVALUE(CriteriTecnici!$K3028,".",","),IFERROR(NUMBERVALUE(CriteriTecnici!$K3028,",","."),0))),4)&amp;""),",",".")&amp;", "&amp;CHAR(34)&amp;"denominator"&amp;CHAR(34)&amp;": "&amp;SUBSTITUTE(TRIM(ROUND(IFERROR(CriteriTecnici!$L3028*1,IFERROR(NUMBERVALUE(CriteriTecnici!$L3028,".",","),IFERROR(NUMBERVALUE(CriteriTecnici!$L3028,",","."),0))),4)&amp;""),",",".")&amp;", "&amp;CHAR(34)&amp;"flag"&amp;CHAR(34)&amp;": "&amp;SUBSTITUTE(TRIM(ROUND(IFERROR(CriteriTecnici!$M3028*1,IFERROR(NUMBERVALUE(CriteriTecnici!$M3028,".",","),IFERROR(NUMBERVALUE(CriteriTecnici!$M3028,",","."),0))),4)&amp;""),",",".")&amp;", "&amp;CHAR(34)&amp;"rawScore"&amp;CHAR(34)&amp;": "&amp;SUBSTITUTE(TRIM(ROUND(IFERROR(CriteriTecnici!$O3028*1,IFERROR(NUMBERVALUE(CriteriTecnici!$O3028,".",","),IFERROR(NUMBERVALUE(CriteriTecnici!$O3028,",","."),0))),4)&amp;""),",",".")&amp;CHAR(125)&amp;IF(TRUE,",",""))</f>
        <v/>
      </c>
    </row>
    <row r="3249">
      <c r="A3249" s="38">
        <f>IF(CriteriTecnici!$A3029="","","    "&amp;CHAR(123)&amp;CHAR(34)&amp;"bidderId"&amp;CHAR(34)&amp;": "&amp;CHAR(34)&amp;SUBSTITUTE(CriteriTecnici!$A3029,CHAR(34),"'")&amp;CHAR(34)&amp;", "&amp;CHAR(34)&amp;"lotId"&amp;CHAR(34)&amp;": "&amp;CHAR(34)&amp;SUBSTITUTE(CriteriTecnici!$C3029,CHAR(34),"'")&amp;CHAR(34)&amp;", "&amp;CHAR(34)&amp;"criterionId"&amp;CHAR(34)&amp;": "&amp;CHAR(34)&amp;SUBSTITUTE(CriteriTecnici!$D3029,CHAR(34),"'")&amp;CHAR(34)&amp;", "&amp;CHAR(34)&amp;"kind"&amp;CHAR(34)&amp;": "&amp;CHAR(34)&amp;SUBSTITUTE(CriteriTecnici!$F3029,CHAR(34),"'")&amp;CHAR(34)&amp;", "&amp;CHAR(34)&amp;"value"&amp;CHAR(34)&amp;": "&amp;SUBSTITUTE(TRIM(ROUND(IFERROR(CriteriTecnici!$N3029*1,IFERROR(NUMBERVALUE(CriteriTecnici!$N3029,".",","),IFERROR(NUMBERVALUE(CriteriTecnici!$N3029,",","."),0))),4)&amp;""),",",".")&amp;", "&amp;CHAR(34)&amp;"numerator"&amp;CHAR(34)&amp;": "&amp;SUBSTITUTE(TRIM(ROUND(IFERROR(CriteriTecnici!$K3029*1,IFERROR(NUMBERVALUE(CriteriTecnici!$K3029,".",","),IFERROR(NUMBERVALUE(CriteriTecnici!$K3029,",","."),0))),4)&amp;""),",",".")&amp;", "&amp;CHAR(34)&amp;"denominator"&amp;CHAR(34)&amp;": "&amp;SUBSTITUTE(TRIM(ROUND(IFERROR(CriteriTecnici!$L3029*1,IFERROR(NUMBERVALUE(CriteriTecnici!$L3029,".",","),IFERROR(NUMBERVALUE(CriteriTecnici!$L3029,",","."),0))),4)&amp;""),",",".")&amp;", "&amp;CHAR(34)&amp;"flag"&amp;CHAR(34)&amp;": "&amp;SUBSTITUTE(TRIM(ROUND(IFERROR(CriteriTecnici!$M3029*1,IFERROR(NUMBERVALUE(CriteriTecnici!$M3029,".",","),IFERROR(NUMBERVALUE(CriteriTecnici!$M3029,",","."),0))),4)&amp;""),",",".")&amp;", "&amp;CHAR(34)&amp;"rawScore"&amp;CHAR(34)&amp;": "&amp;SUBSTITUTE(TRIM(ROUND(IFERROR(CriteriTecnici!$O3029*1,IFERROR(NUMBERVALUE(CriteriTecnici!$O3029,".",","),IFERROR(NUMBERVALUE(CriteriTecnici!$O3029,",","."),0))),4)&amp;""),",",".")&amp;CHAR(125)&amp;IF(TRUE,",",""))</f>
        <v/>
      </c>
    </row>
    <row r="3250">
      <c r="A3250" s="38">
        <f>IF(CriteriTecnici!$A3030="","","    "&amp;CHAR(123)&amp;CHAR(34)&amp;"bidderId"&amp;CHAR(34)&amp;": "&amp;CHAR(34)&amp;SUBSTITUTE(CriteriTecnici!$A3030,CHAR(34),"'")&amp;CHAR(34)&amp;", "&amp;CHAR(34)&amp;"lotId"&amp;CHAR(34)&amp;": "&amp;CHAR(34)&amp;SUBSTITUTE(CriteriTecnici!$C3030,CHAR(34),"'")&amp;CHAR(34)&amp;", "&amp;CHAR(34)&amp;"criterionId"&amp;CHAR(34)&amp;": "&amp;CHAR(34)&amp;SUBSTITUTE(CriteriTecnici!$D3030,CHAR(34),"'")&amp;CHAR(34)&amp;", "&amp;CHAR(34)&amp;"kind"&amp;CHAR(34)&amp;": "&amp;CHAR(34)&amp;SUBSTITUTE(CriteriTecnici!$F3030,CHAR(34),"'")&amp;CHAR(34)&amp;", "&amp;CHAR(34)&amp;"value"&amp;CHAR(34)&amp;": "&amp;SUBSTITUTE(TRIM(ROUND(IFERROR(CriteriTecnici!$N3030*1,IFERROR(NUMBERVALUE(CriteriTecnici!$N3030,".",","),IFERROR(NUMBERVALUE(CriteriTecnici!$N3030,",","."),0))),4)&amp;""),",",".")&amp;", "&amp;CHAR(34)&amp;"numerator"&amp;CHAR(34)&amp;": "&amp;SUBSTITUTE(TRIM(ROUND(IFERROR(CriteriTecnici!$K3030*1,IFERROR(NUMBERVALUE(CriteriTecnici!$K3030,".",","),IFERROR(NUMBERVALUE(CriteriTecnici!$K3030,",","."),0))),4)&amp;""),",",".")&amp;", "&amp;CHAR(34)&amp;"denominator"&amp;CHAR(34)&amp;": "&amp;SUBSTITUTE(TRIM(ROUND(IFERROR(CriteriTecnici!$L3030*1,IFERROR(NUMBERVALUE(CriteriTecnici!$L3030,".",","),IFERROR(NUMBERVALUE(CriteriTecnici!$L3030,",","."),0))),4)&amp;""),",",".")&amp;", "&amp;CHAR(34)&amp;"flag"&amp;CHAR(34)&amp;": "&amp;SUBSTITUTE(TRIM(ROUND(IFERROR(CriteriTecnici!$M3030*1,IFERROR(NUMBERVALUE(CriteriTecnici!$M3030,".",","),IFERROR(NUMBERVALUE(CriteriTecnici!$M3030,",","."),0))),4)&amp;""),",",".")&amp;", "&amp;CHAR(34)&amp;"rawScore"&amp;CHAR(34)&amp;": "&amp;SUBSTITUTE(TRIM(ROUND(IFERROR(CriteriTecnici!$O3030*1,IFERROR(NUMBERVALUE(CriteriTecnici!$O3030,".",","),IFERROR(NUMBERVALUE(CriteriTecnici!$O3030,",","."),0))),4)&amp;""),",",".")&amp;CHAR(125)&amp;IF(TRUE,",",""))</f>
        <v/>
      </c>
    </row>
    <row r="3251">
      <c r="A3251" s="38">
        <f>IF(CriteriTecnici!$A3031="","","    "&amp;CHAR(123)&amp;CHAR(34)&amp;"bidderId"&amp;CHAR(34)&amp;": "&amp;CHAR(34)&amp;SUBSTITUTE(CriteriTecnici!$A3031,CHAR(34),"'")&amp;CHAR(34)&amp;", "&amp;CHAR(34)&amp;"lotId"&amp;CHAR(34)&amp;": "&amp;CHAR(34)&amp;SUBSTITUTE(CriteriTecnici!$C3031,CHAR(34),"'")&amp;CHAR(34)&amp;", "&amp;CHAR(34)&amp;"criterionId"&amp;CHAR(34)&amp;": "&amp;CHAR(34)&amp;SUBSTITUTE(CriteriTecnici!$D3031,CHAR(34),"'")&amp;CHAR(34)&amp;", "&amp;CHAR(34)&amp;"kind"&amp;CHAR(34)&amp;": "&amp;CHAR(34)&amp;SUBSTITUTE(CriteriTecnici!$F3031,CHAR(34),"'")&amp;CHAR(34)&amp;", "&amp;CHAR(34)&amp;"value"&amp;CHAR(34)&amp;": "&amp;SUBSTITUTE(TRIM(ROUND(IFERROR(CriteriTecnici!$N3031*1,IFERROR(NUMBERVALUE(CriteriTecnici!$N3031,".",","),IFERROR(NUMBERVALUE(CriteriTecnici!$N3031,",","."),0))),4)&amp;""),",",".")&amp;", "&amp;CHAR(34)&amp;"numerator"&amp;CHAR(34)&amp;": "&amp;SUBSTITUTE(TRIM(ROUND(IFERROR(CriteriTecnici!$K3031*1,IFERROR(NUMBERVALUE(CriteriTecnici!$K3031,".",","),IFERROR(NUMBERVALUE(CriteriTecnici!$K3031,",","."),0))),4)&amp;""),",",".")&amp;", "&amp;CHAR(34)&amp;"denominator"&amp;CHAR(34)&amp;": "&amp;SUBSTITUTE(TRIM(ROUND(IFERROR(CriteriTecnici!$L3031*1,IFERROR(NUMBERVALUE(CriteriTecnici!$L3031,".",","),IFERROR(NUMBERVALUE(CriteriTecnici!$L3031,",","."),0))),4)&amp;""),",",".")&amp;", "&amp;CHAR(34)&amp;"flag"&amp;CHAR(34)&amp;": "&amp;SUBSTITUTE(TRIM(ROUND(IFERROR(CriteriTecnici!$M3031*1,IFERROR(NUMBERVALUE(CriteriTecnici!$M3031,".",","),IFERROR(NUMBERVALUE(CriteriTecnici!$M3031,",","."),0))),4)&amp;""),",",".")&amp;", "&amp;CHAR(34)&amp;"rawScore"&amp;CHAR(34)&amp;": "&amp;SUBSTITUTE(TRIM(ROUND(IFERROR(CriteriTecnici!$O3031*1,IFERROR(NUMBERVALUE(CriteriTecnici!$O3031,".",","),IFERROR(NUMBERVALUE(CriteriTecnici!$O3031,",","."),0))),4)&amp;""),",",".")&amp;CHAR(125)&amp;IF(TRUE,",",""))</f>
        <v/>
      </c>
    </row>
    <row r="3252">
      <c r="A3252" s="38">
        <f>IF(CriteriTecnici!$A3032="","","    "&amp;CHAR(123)&amp;CHAR(34)&amp;"bidderId"&amp;CHAR(34)&amp;": "&amp;CHAR(34)&amp;SUBSTITUTE(CriteriTecnici!$A3032,CHAR(34),"'")&amp;CHAR(34)&amp;", "&amp;CHAR(34)&amp;"lotId"&amp;CHAR(34)&amp;": "&amp;CHAR(34)&amp;SUBSTITUTE(CriteriTecnici!$C3032,CHAR(34),"'")&amp;CHAR(34)&amp;", "&amp;CHAR(34)&amp;"criterionId"&amp;CHAR(34)&amp;": "&amp;CHAR(34)&amp;SUBSTITUTE(CriteriTecnici!$D3032,CHAR(34),"'")&amp;CHAR(34)&amp;", "&amp;CHAR(34)&amp;"kind"&amp;CHAR(34)&amp;": "&amp;CHAR(34)&amp;SUBSTITUTE(CriteriTecnici!$F3032,CHAR(34),"'")&amp;CHAR(34)&amp;", "&amp;CHAR(34)&amp;"value"&amp;CHAR(34)&amp;": "&amp;SUBSTITUTE(TRIM(ROUND(IFERROR(CriteriTecnici!$N3032*1,IFERROR(NUMBERVALUE(CriteriTecnici!$N3032,".",","),IFERROR(NUMBERVALUE(CriteriTecnici!$N3032,",","."),0))),4)&amp;""),",",".")&amp;", "&amp;CHAR(34)&amp;"numerator"&amp;CHAR(34)&amp;": "&amp;SUBSTITUTE(TRIM(ROUND(IFERROR(CriteriTecnici!$K3032*1,IFERROR(NUMBERVALUE(CriteriTecnici!$K3032,".",","),IFERROR(NUMBERVALUE(CriteriTecnici!$K3032,",","."),0))),4)&amp;""),",",".")&amp;", "&amp;CHAR(34)&amp;"denominator"&amp;CHAR(34)&amp;": "&amp;SUBSTITUTE(TRIM(ROUND(IFERROR(CriteriTecnici!$L3032*1,IFERROR(NUMBERVALUE(CriteriTecnici!$L3032,".",","),IFERROR(NUMBERVALUE(CriteriTecnici!$L3032,",","."),0))),4)&amp;""),",",".")&amp;", "&amp;CHAR(34)&amp;"flag"&amp;CHAR(34)&amp;": "&amp;SUBSTITUTE(TRIM(ROUND(IFERROR(CriteriTecnici!$M3032*1,IFERROR(NUMBERVALUE(CriteriTecnici!$M3032,".",","),IFERROR(NUMBERVALUE(CriteriTecnici!$M3032,",","."),0))),4)&amp;""),",",".")&amp;", "&amp;CHAR(34)&amp;"rawScore"&amp;CHAR(34)&amp;": "&amp;SUBSTITUTE(TRIM(ROUND(IFERROR(CriteriTecnici!$O3032*1,IFERROR(NUMBERVALUE(CriteriTecnici!$O3032,".",","),IFERROR(NUMBERVALUE(CriteriTecnici!$O3032,",","."),0))),4)&amp;""),",",".")&amp;CHAR(125)&amp;IF(TRUE,",",""))</f>
        <v/>
      </c>
    </row>
    <row r="3253">
      <c r="A3253" s="38">
        <f>IF(CriteriTecnici!$A3033="","","    "&amp;CHAR(123)&amp;CHAR(34)&amp;"bidderId"&amp;CHAR(34)&amp;": "&amp;CHAR(34)&amp;SUBSTITUTE(CriteriTecnici!$A3033,CHAR(34),"'")&amp;CHAR(34)&amp;", "&amp;CHAR(34)&amp;"lotId"&amp;CHAR(34)&amp;": "&amp;CHAR(34)&amp;SUBSTITUTE(CriteriTecnici!$C3033,CHAR(34),"'")&amp;CHAR(34)&amp;", "&amp;CHAR(34)&amp;"criterionId"&amp;CHAR(34)&amp;": "&amp;CHAR(34)&amp;SUBSTITUTE(CriteriTecnici!$D3033,CHAR(34),"'")&amp;CHAR(34)&amp;", "&amp;CHAR(34)&amp;"kind"&amp;CHAR(34)&amp;": "&amp;CHAR(34)&amp;SUBSTITUTE(CriteriTecnici!$F3033,CHAR(34),"'")&amp;CHAR(34)&amp;", "&amp;CHAR(34)&amp;"value"&amp;CHAR(34)&amp;": "&amp;SUBSTITUTE(TRIM(ROUND(IFERROR(CriteriTecnici!$N3033*1,IFERROR(NUMBERVALUE(CriteriTecnici!$N3033,".",","),IFERROR(NUMBERVALUE(CriteriTecnici!$N3033,",","."),0))),4)&amp;""),",",".")&amp;", "&amp;CHAR(34)&amp;"numerator"&amp;CHAR(34)&amp;": "&amp;SUBSTITUTE(TRIM(ROUND(IFERROR(CriteriTecnici!$K3033*1,IFERROR(NUMBERVALUE(CriteriTecnici!$K3033,".",","),IFERROR(NUMBERVALUE(CriteriTecnici!$K3033,",","."),0))),4)&amp;""),",",".")&amp;", "&amp;CHAR(34)&amp;"denominator"&amp;CHAR(34)&amp;": "&amp;SUBSTITUTE(TRIM(ROUND(IFERROR(CriteriTecnici!$L3033*1,IFERROR(NUMBERVALUE(CriteriTecnici!$L3033,".",","),IFERROR(NUMBERVALUE(CriteriTecnici!$L3033,",","."),0))),4)&amp;""),",",".")&amp;", "&amp;CHAR(34)&amp;"flag"&amp;CHAR(34)&amp;": "&amp;SUBSTITUTE(TRIM(ROUND(IFERROR(CriteriTecnici!$M3033*1,IFERROR(NUMBERVALUE(CriteriTecnici!$M3033,".",","),IFERROR(NUMBERVALUE(CriteriTecnici!$M3033,",","."),0))),4)&amp;""),",",".")&amp;", "&amp;CHAR(34)&amp;"rawScore"&amp;CHAR(34)&amp;": "&amp;SUBSTITUTE(TRIM(ROUND(IFERROR(CriteriTecnici!$O3033*1,IFERROR(NUMBERVALUE(CriteriTecnici!$O3033,".",","),IFERROR(NUMBERVALUE(CriteriTecnici!$O3033,",","."),0))),4)&amp;""),",",".")&amp;CHAR(125)&amp;IF(TRUE,",",""))</f>
        <v/>
      </c>
    </row>
    <row r="3254">
      <c r="A3254" s="38">
        <f>IF(CriteriTecnici!$A3034="","","    "&amp;CHAR(123)&amp;CHAR(34)&amp;"bidderId"&amp;CHAR(34)&amp;": "&amp;CHAR(34)&amp;SUBSTITUTE(CriteriTecnici!$A3034,CHAR(34),"'")&amp;CHAR(34)&amp;", "&amp;CHAR(34)&amp;"lotId"&amp;CHAR(34)&amp;": "&amp;CHAR(34)&amp;SUBSTITUTE(CriteriTecnici!$C3034,CHAR(34),"'")&amp;CHAR(34)&amp;", "&amp;CHAR(34)&amp;"criterionId"&amp;CHAR(34)&amp;": "&amp;CHAR(34)&amp;SUBSTITUTE(CriteriTecnici!$D3034,CHAR(34),"'")&amp;CHAR(34)&amp;", "&amp;CHAR(34)&amp;"kind"&amp;CHAR(34)&amp;": "&amp;CHAR(34)&amp;SUBSTITUTE(CriteriTecnici!$F3034,CHAR(34),"'")&amp;CHAR(34)&amp;", "&amp;CHAR(34)&amp;"value"&amp;CHAR(34)&amp;": "&amp;SUBSTITUTE(TRIM(ROUND(IFERROR(CriteriTecnici!$N3034*1,IFERROR(NUMBERVALUE(CriteriTecnici!$N3034,".",","),IFERROR(NUMBERVALUE(CriteriTecnici!$N3034,",","."),0))),4)&amp;""),",",".")&amp;", "&amp;CHAR(34)&amp;"numerator"&amp;CHAR(34)&amp;": "&amp;SUBSTITUTE(TRIM(ROUND(IFERROR(CriteriTecnici!$K3034*1,IFERROR(NUMBERVALUE(CriteriTecnici!$K3034,".",","),IFERROR(NUMBERVALUE(CriteriTecnici!$K3034,",","."),0))),4)&amp;""),",",".")&amp;", "&amp;CHAR(34)&amp;"denominator"&amp;CHAR(34)&amp;": "&amp;SUBSTITUTE(TRIM(ROUND(IFERROR(CriteriTecnici!$L3034*1,IFERROR(NUMBERVALUE(CriteriTecnici!$L3034,".",","),IFERROR(NUMBERVALUE(CriteriTecnici!$L3034,",","."),0))),4)&amp;""),",",".")&amp;", "&amp;CHAR(34)&amp;"flag"&amp;CHAR(34)&amp;": "&amp;SUBSTITUTE(TRIM(ROUND(IFERROR(CriteriTecnici!$M3034*1,IFERROR(NUMBERVALUE(CriteriTecnici!$M3034,".",","),IFERROR(NUMBERVALUE(CriteriTecnici!$M3034,",","."),0))),4)&amp;""),",",".")&amp;", "&amp;CHAR(34)&amp;"rawScore"&amp;CHAR(34)&amp;": "&amp;SUBSTITUTE(TRIM(ROUND(IFERROR(CriteriTecnici!$O3034*1,IFERROR(NUMBERVALUE(CriteriTecnici!$O3034,".",","),IFERROR(NUMBERVALUE(CriteriTecnici!$O3034,",","."),0))),4)&amp;""),",",".")&amp;CHAR(125)&amp;IF(TRUE,",",""))</f>
        <v/>
      </c>
    </row>
    <row r="3255">
      <c r="A3255" s="38">
        <f>IF(CriteriTecnici!$A3035="","","    "&amp;CHAR(123)&amp;CHAR(34)&amp;"bidderId"&amp;CHAR(34)&amp;": "&amp;CHAR(34)&amp;SUBSTITUTE(CriteriTecnici!$A3035,CHAR(34),"'")&amp;CHAR(34)&amp;", "&amp;CHAR(34)&amp;"lotId"&amp;CHAR(34)&amp;": "&amp;CHAR(34)&amp;SUBSTITUTE(CriteriTecnici!$C3035,CHAR(34),"'")&amp;CHAR(34)&amp;", "&amp;CHAR(34)&amp;"criterionId"&amp;CHAR(34)&amp;": "&amp;CHAR(34)&amp;SUBSTITUTE(CriteriTecnici!$D3035,CHAR(34),"'")&amp;CHAR(34)&amp;", "&amp;CHAR(34)&amp;"kind"&amp;CHAR(34)&amp;": "&amp;CHAR(34)&amp;SUBSTITUTE(CriteriTecnici!$F3035,CHAR(34),"'")&amp;CHAR(34)&amp;", "&amp;CHAR(34)&amp;"value"&amp;CHAR(34)&amp;": "&amp;SUBSTITUTE(TRIM(ROUND(IFERROR(CriteriTecnici!$N3035*1,IFERROR(NUMBERVALUE(CriteriTecnici!$N3035,".",","),IFERROR(NUMBERVALUE(CriteriTecnici!$N3035,",","."),0))),4)&amp;""),",",".")&amp;", "&amp;CHAR(34)&amp;"numerator"&amp;CHAR(34)&amp;": "&amp;SUBSTITUTE(TRIM(ROUND(IFERROR(CriteriTecnici!$K3035*1,IFERROR(NUMBERVALUE(CriteriTecnici!$K3035,".",","),IFERROR(NUMBERVALUE(CriteriTecnici!$K3035,",","."),0))),4)&amp;""),",",".")&amp;", "&amp;CHAR(34)&amp;"denominator"&amp;CHAR(34)&amp;": "&amp;SUBSTITUTE(TRIM(ROUND(IFERROR(CriteriTecnici!$L3035*1,IFERROR(NUMBERVALUE(CriteriTecnici!$L3035,".",","),IFERROR(NUMBERVALUE(CriteriTecnici!$L3035,",","."),0))),4)&amp;""),",",".")&amp;", "&amp;CHAR(34)&amp;"flag"&amp;CHAR(34)&amp;": "&amp;SUBSTITUTE(TRIM(ROUND(IFERROR(CriteriTecnici!$M3035*1,IFERROR(NUMBERVALUE(CriteriTecnici!$M3035,".",","),IFERROR(NUMBERVALUE(CriteriTecnici!$M3035,",","."),0))),4)&amp;""),",",".")&amp;", "&amp;CHAR(34)&amp;"rawScore"&amp;CHAR(34)&amp;": "&amp;SUBSTITUTE(TRIM(ROUND(IFERROR(CriteriTecnici!$O3035*1,IFERROR(NUMBERVALUE(CriteriTecnici!$O3035,".",","),IFERROR(NUMBERVALUE(CriteriTecnici!$O3035,",","."),0))),4)&amp;""),",",".")&amp;CHAR(125)&amp;IF(TRUE,",",""))</f>
        <v/>
      </c>
    </row>
    <row r="3256">
      <c r="A3256" s="38">
        <f>IF(CriteriTecnici!$A3036="","","    "&amp;CHAR(123)&amp;CHAR(34)&amp;"bidderId"&amp;CHAR(34)&amp;": "&amp;CHAR(34)&amp;SUBSTITUTE(CriteriTecnici!$A3036,CHAR(34),"'")&amp;CHAR(34)&amp;", "&amp;CHAR(34)&amp;"lotId"&amp;CHAR(34)&amp;": "&amp;CHAR(34)&amp;SUBSTITUTE(CriteriTecnici!$C3036,CHAR(34),"'")&amp;CHAR(34)&amp;", "&amp;CHAR(34)&amp;"criterionId"&amp;CHAR(34)&amp;": "&amp;CHAR(34)&amp;SUBSTITUTE(CriteriTecnici!$D3036,CHAR(34),"'")&amp;CHAR(34)&amp;", "&amp;CHAR(34)&amp;"kind"&amp;CHAR(34)&amp;": "&amp;CHAR(34)&amp;SUBSTITUTE(CriteriTecnici!$F3036,CHAR(34),"'")&amp;CHAR(34)&amp;", "&amp;CHAR(34)&amp;"value"&amp;CHAR(34)&amp;": "&amp;SUBSTITUTE(TRIM(ROUND(IFERROR(CriteriTecnici!$N3036*1,IFERROR(NUMBERVALUE(CriteriTecnici!$N3036,".",","),IFERROR(NUMBERVALUE(CriteriTecnici!$N3036,",","."),0))),4)&amp;""),",",".")&amp;", "&amp;CHAR(34)&amp;"numerator"&amp;CHAR(34)&amp;": "&amp;SUBSTITUTE(TRIM(ROUND(IFERROR(CriteriTecnici!$K3036*1,IFERROR(NUMBERVALUE(CriteriTecnici!$K3036,".",","),IFERROR(NUMBERVALUE(CriteriTecnici!$K3036,",","."),0))),4)&amp;""),",",".")&amp;", "&amp;CHAR(34)&amp;"denominator"&amp;CHAR(34)&amp;": "&amp;SUBSTITUTE(TRIM(ROUND(IFERROR(CriteriTecnici!$L3036*1,IFERROR(NUMBERVALUE(CriteriTecnici!$L3036,".",","),IFERROR(NUMBERVALUE(CriteriTecnici!$L3036,",","."),0))),4)&amp;""),",",".")&amp;", "&amp;CHAR(34)&amp;"flag"&amp;CHAR(34)&amp;": "&amp;SUBSTITUTE(TRIM(ROUND(IFERROR(CriteriTecnici!$M3036*1,IFERROR(NUMBERVALUE(CriteriTecnici!$M3036,".",","),IFERROR(NUMBERVALUE(CriteriTecnici!$M3036,",","."),0))),4)&amp;""),",",".")&amp;", "&amp;CHAR(34)&amp;"rawScore"&amp;CHAR(34)&amp;": "&amp;SUBSTITUTE(TRIM(ROUND(IFERROR(CriteriTecnici!$O3036*1,IFERROR(NUMBERVALUE(CriteriTecnici!$O3036,".",","),IFERROR(NUMBERVALUE(CriteriTecnici!$O3036,",","."),0))),4)&amp;""),",",".")&amp;CHAR(125)&amp;IF(TRUE,",",""))</f>
        <v/>
      </c>
    </row>
    <row r="3257">
      <c r="A3257" s="38">
        <f>IF(CriteriTecnici!$A3037="","","    "&amp;CHAR(123)&amp;CHAR(34)&amp;"bidderId"&amp;CHAR(34)&amp;": "&amp;CHAR(34)&amp;SUBSTITUTE(CriteriTecnici!$A3037,CHAR(34),"'")&amp;CHAR(34)&amp;", "&amp;CHAR(34)&amp;"lotId"&amp;CHAR(34)&amp;": "&amp;CHAR(34)&amp;SUBSTITUTE(CriteriTecnici!$C3037,CHAR(34),"'")&amp;CHAR(34)&amp;", "&amp;CHAR(34)&amp;"criterionId"&amp;CHAR(34)&amp;": "&amp;CHAR(34)&amp;SUBSTITUTE(CriteriTecnici!$D3037,CHAR(34),"'")&amp;CHAR(34)&amp;", "&amp;CHAR(34)&amp;"kind"&amp;CHAR(34)&amp;": "&amp;CHAR(34)&amp;SUBSTITUTE(CriteriTecnici!$F3037,CHAR(34),"'")&amp;CHAR(34)&amp;", "&amp;CHAR(34)&amp;"value"&amp;CHAR(34)&amp;": "&amp;SUBSTITUTE(TRIM(ROUND(IFERROR(CriteriTecnici!$N3037*1,IFERROR(NUMBERVALUE(CriteriTecnici!$N3037,".",","),IFERROR(NUMBERVALUE(CriteriTecnici!$N3037,",","."),0))),4)&amp;""),",",".")&amp;", "&amp;CHAR(34)&amp;"numerator"&amp;CHAR(34)&amp;": "&amp;SUBSTITUTE(TRIM(ROUND(IFERROR(CriteriTecnici!$K3037*1,IFERROR(NUMBERVALUE(CriteriTecnici!$K3037,".",","),IFERROR(NUMBERVALUE(CriteriTecnici!$K3037,",","."),0))),4)&amp;""),",",".")&amp;", "&amp;CHAR(34)&amp;"denominator"&amp;CHAR(34)&amp;": "&amp;SUBSTITUTE(TRIM(ROUND(IFERROR(CriteriTecnici!$L3037*1,IFERROR(NUMBERVALUE(CriteriTecnici!$L3037,".",","),IFERROR(NUMBERVALUE(CriteriTecnici!$L3037,",","."),0))),4)&amp;""),",",".")&amp;", "&amp;CHAR(34)&amp;"flag"&amp;CHAR(34)&amp;": "&amp;SUBSTITUTE(TRIM(ROUND(IFERROR(CriteriTecnici!$M3037*1,IFERROR(NUMBERVALUE(CriteriTecnici!$M3037,".",","),IFERROR(NUMBERVALUE(CriteriTecnici!$M3037,",","."),0))),4)&amp;""),",",".")&amp;", "&amp;CHAR(34)&amp;"rawScore"&amp;CHAR(34)&amp;": "&amp;SUBSTITUTE(TRIM(ROUND(IFERROR(CriteriTecnici!$O3037*1,IFERROR(NUMBERVALUE(CriteriTecnici!$O3037,".",","),IFERROR(NUMBERVALUE(CriteriTecnici!$O3037,",","."),0))),4)&amp;""),",",".")&amp;CHAR(125)&amp;IF(TRUE,",",""))</f>
        <v/>
      </c>
    </row>
    <row r="3258">
      <c r="A3258" s="38">
        <f>IF(CriteriTecnici!$A3038="","","    "&amp;CHAR(123)&amp;CHAR(34)&amp;"bidderId"&amp;CHAR(34)&amp;": "&amp;CHAR(34)&amp;SUBSTITUTE(CriteriTecnici!$A3038,CHAR(34),"'")&amp;CHAR(34)&amp;", "&amp;CHAR(34)&amp;"lotId"&amp;CHAR(34)&amp;": "&amp;CHAR(34)&amp;SUBSTITUTE(CriteriTecnici!$C3038,CHAR(34),"'")&amp;CHAR(34)&amp;", "&amp;CHAR(34)&amp;"criterionId"&amp;CHAR(34)&amp;": "&amp;CHAR(34)&amp;SUBSTITUTE(CriteriTecnici!$D3038,CHAR(34),"'")&amp;CHAR(34)&amp;", "&amp;CHAR(34)&amp;"kind"&amp;CHAR(34)&amp;": "&amp;CHAR(34)&amp;SUBSTITUTE(CriteriTecnici!$F3038,CHAR(34),"'")&amp;CHAR(34)&amp;", "&amp;CHAR(34)&amp;"value"&amp;CHAR(34)&amp;": "&amp;SUBSTITUTE(TRIM(ROUND(IFERROR(CriteriTecnici!$N3038*1,IFERROR(NUMBERVALUE(CriteriTecnici!$N3038,".",","),IFERROR(NUMBERVALUE(CriteriTecnici!$N3038,",","."),0))),4)&amp;""),",",".")&amp;", "&amp;CHAR(34)&amp;"numerator"&amp;CHAR(34)&amp;": "&amp;SUBSTITUTE(TRIM(ROUND(IFERROR(CriteriTecnici!$K3038*1,IFERROR(NUMBERVALUE(CriteriTecnici!$K3038,".",","),IFERROR(NUMBERVALUE(CriteriTecnici!$K3038,",","."),0))),4)&amp;""),",",".")&amp;", "&amp;CHAR(34)&amp;"denominator"&amp;CHAR(34)&amp;": "&amp;SUBSTITUTE(TRIM(ROUND(IFERROR(CriteriTecnici!$L3038*1,IFERROR(NUMBERVALUE(CriteriTecnici!$L3038,".",","),IFERROR(NUMBERVALUE(CriteriTecnici!$L3038,",","."),0))),4)&amp;""),",",".")&amp;", "&amp;CHAR(34)&amp;"flag"&amp;CHAR(34)&amp;": "&amp;SUBSTITUTE(TRIM(ROUND(IFERROR(CriteriTecnici!$M3038*1,IFERROR(NUMBERVALUE(CriteriTecnici!$M3038,".",","),IFERROR(NUMBERVALUE(CriteriTecnici!$M3038,",","."),0))),4)&amp;""),",",".")&amp;", "&amp;CHAR(34)&amp;"rawScore"&amp;CHAR(34)&amp;": "&amp;SUBSTITUTE(TRIM(ROUND(IFERROR(CriteriTecnici!$O3038*1,IFERROR(NUMBERVALUE(CriteriTecnici!$O3038,".",","),IFERROR(NUMBERVALUE(CriteriTecnici!$O3038,",","."),0))),4)&amp;""),",",".")&amp;CHAR(125)&amp;IF(TRUE,",",""))</f>
        <v/>
      </c>
    </row>
    <row r="3259">
      <c r="A3259" s="38">
        <f>IF(CriteriTecnici!$A3039="","","    "&amp;CHAR(123)&amp;CHAR(34)&amp;"bidderId"&amp;CHAR(34)&amp;": "&amp;CHAR(34)&amp;SUBSTITUTE(CriteriTecnici!$A3039,CHAR(34),"'")&amp;CHAR(34)&amp;", "&amp;CHAR(34)&amp;"lotId"&amp;CHAR(34)&amp;": "&amp;CHAR(34)&amp;SUBSTITUTE(CriteriTecnici!$C3039,CHAR(34),"'")&amp;CHAR(34)&amp;", "&amp;CHAR(34)&amp;"criterionId"&amp;CHAR(34)&amp;": "&amp;CHAR(34)&amp;SUBSTITUTE(CriteriTecnici!$D3039,CHAR(34),"'")&amp;CHAR(34)&amp;", "&amp;CHAR(34)&amp;"kind"&amp;CHAR(34)&amp;": "&amp;CHAR(34)&amp;SUBSTITUTE(CriteriTecnici!$F3039,CHAR(34),"'")&amp;CHAR(34)&amp;", "&amp;CHAR(34)&amp;"value"&amp;CHAR(34)&amp;": "&amp;SUBSTITUTE(TRIM(ROUND(IFERROR(CriteriTecnici!$N3039*1,IFERROR(NUMBERVALUE(CriteriTecnici!$N3039,".",","),IFERROR(NUMBERVALUE(CriteriTecnici!$N3039,",","."),0))),4)&amp;""),",",".")&amp;", "&amp;CHAR(34)&amp;"numerator"&amp;CHAR(34)&amp;": "&amp;SUBSTITUTE(TRIM(ROUND(IFERROR(CriteriTecnici!$K3039*1,IFERROR(NUMBERVALUE(CriteriTecnici!$K3039,".",","),IFERROR(NUMBERVALUE(CriteriTecnici!$K3039,",","."),0))),4)&amp;""),",",".")&amp;", "&amp;CHAR(34)&amp;"denominator"&amp;CHAR(34)&amp;": "&amp;SUBSTITUTE(TRIM(ROUND(IFERROR(CriteriTecnici!$L3039*1,IFERROR(NUMBERVALUE(CriteriTecnici!$L3039,".",","),IFERROR(NUMBERVALUE(CriteriTecnici!$L3039,",","."),0))),4)&amp;""),",",".")&amp;", "&amp;CHAR(34)&amp;"flag"&amp;CHAR(34)&amp;": "&amp;SUBSTITUTE(TRIM(ROUND(IFERROR(CriteriTecnici!$M3039*1,IFERROR(NUMBERVALUE(CriteriTecnici!$M3039,".",","),IFERROR(NUMBERVALUE(CriteriTecnici!$M3039,",","."),0))),4)&amp;""),",",".")&amp;", "&amp;CHAR(34)&amp;"rawScore"&amp;CHAR(34)&amp;": "&amp;SUBSTITUTE(TRIM(ROUND(IFERROR(CriteriTecnici!$O3039*1,IFERROR(NUMBERVALUE(CriteriTecnici!$O3039,".",","),IFERROR(NUMBERVALUE(CriteriTecnici!$O3039,",","."),0))),4)&amp;""),",",".")&amp;CHAR(125)&amp;IF(TRUE,",",""))</f>
        <v/>
      </c>
    </row>
    <row r="3260">
      <c r="A3260" s="38">
        <f>IF(CriteriTecnici!$A3040="","","    "&amp;CHAR(123)&amp;CHAR(34)&amp;"bidderId"&amp;CHAR(34)&amp;": "&amp;CHAR(34)&amp;SUBSTITUTE(CriteriTecnici!$A3040,CHAR(34),"'")&amp;CHAR(34)&amp;", "&amp;CHAR(34)&amp;"lotId"&amp;CHAR(34)&amp;": "&amp;CHAR(34)&amp;SUBSTITUTE(CriteriTecnici!$C3040,CHAR(34),"'")&amp;CHAR(34)&amp;", "&amp;CHAR(34)&amp;"criterionId"&amp;CHAR(34)&amp;": "&amp;CHAR(34)&amp;SUBSTITUTE(CriteriTecnici!$D3040,CHAR(34),"'")&amp;CHAR(34)&amp;", "&amp;CHAR(34)&amp;"kind"&amp;CHAR(34)&amp;": "&amp;CHAR(34)&amp;SUBSTITUTE(CriteriTecnici!$F3040,CHAR(34),"'")&amp;CHAR(34)&amp;", "&amp;CHAR(34)&amp;"value"&amp;CHAR(34)&amp;": "&amp;SUBSTITUTE(TRIM(ROUND(IFERROR(CriteriTecnici!$N3040*1,IFERROR(NUMBERVALUE(CriteriTecnici!$N3040,".",","),IFERROR(NUMBERVALUE(CriteriTecnici!$N3040,",","."),0))),4)&amp;""),",",".")&amp;", "&amp;CHAR(34)&amp;"numerator"&amp;CHAR(34)&amp;": "&amp;SUBSTITUTE(TRIM(ROUND(IFERROR(CriteriTecnici!$K3040*1,IFERROR(NUMBERVALUE(CriteriTecnici!$K3040,".",","),IFERROR(NUMBERVALUE(CriteriTecnici!$K3040,",","."),0))),4)&amp;""),",",".")&amp;", "&amp;CHAR(34)&amp;"denominator"&amp;CHAR(34)&amp;": "&amp;SUBSTITUTE(TRIM(ROUND(IFERROR(CriteriTecnici!$L3040*1,IFERROR(NUMBERVALUE(CriteriTecnici!$L3040,".",","),IFERROR(NUMBERVALUE(CriteriTecnici!$L3040,",","."),0))),4)&amp;""),",",".")&amp;", "&amp;CHAR(34)&amp;"flag"&amp;CHAR(34)&amp;": "&amp;SUBSTITUTE(TRIM(ROUND(IFERROR(CriteriTecnici!$M3040*1,IFERROR(NUMBERVALUE(CriteriTecnici!$M3040,".",","),IFERROR(NUMBERVALUE(CriteriTecnici!$M3040,",","."),0))),4)&amp;""),",",".")&amp;", "&amp;CHAR(34)&amp;"rawScore"&amp;CHAR(34)&amp;": "&amp;SUBSTITUTE(TRIM(ROUND(IFERROR(CriteriTecnici!$O3040*1,IFERROR(NUMBERVALUE(CriteriTecnici!$O3040,".",","),IFERROR(NUMBERVALUE(CriteriTecnici!$O3040,",","."),0))),4)&amp;""),",",".")&amp;CHAR(125)&amp;IF(TRUE,",",""))</f>
        <v/>
      </c>
    </row>
    <row r="3261">
      <c r="A3261" s="38">
        <f>IF(CriteriTecnici!$A3041="","","    "&amp;CHAR(123)&amp;CHAR(34)&amp;"bidderId"&amp;CHAR(34)&amp;": "&amp;CHAR(34)&amp;SUBSTITUTE(CriteriTecnici!$A3041,CHAR(34),"'")&amp;CHAR(34)&amp;", "&amp;CHAR(34)&amp;"lotId"&amp;CHAR(34)&amp;": "&amp;CHAR(34)&amp;SUBSTITUTE(CriteriTecnici!$C3041,CHAR(34),"'")&amp;CHAR(34)&amp;", "&amp;CHAR(34)&amp;"criterionId"&amp;CHAR(34)&amp;": "&amp;CHAR(34)&amp;SUBSTITUTE(CriteriTecnici!$D3041,CHAR(34),"'")&amp;CHAR(34)&amp;", "&amp;CHAR(34)&amp;"kind"&amp;CHAR(34)&amp;": "&amp;CHAR(34)&amp;SUBSTITUTE(CriteriTecnici!$F3041,CHAR(34),"'")&amp;CHAR(34)&amp;", "&amp;CHAR(34)&amp;"value"&amp;CHAR(34)&amp;": "&amp;SUBSTITUTE(TRIM(ROUND(IFERROR(CriteriTecnici!$N3041*1,IFERROR(NUMBERVALUE(CriteriTecnici!$N3041,".",","),IFERROR(NUMBERVALUE(CriteriTecnici!$N3041,",","."),0))),4)&amp;""),",",".")&amp;", "&amp;CHAR(34)&amp;"numerator"&amp;CHAR(34)&amp;": "&amp;SUBSTITUTE(TRIM(ROUND(IFERROR(CriteriTecnici!$K3041*1,IFERROR(NUMBERVALUE(CriteriTecnici!$K3041,".",","),IFERROR(NUMBERVALUE(CriteriTecnici!$K3041,",","."),0))),4)&amp;""),",",".")&amp;", "&amp;CHAR(34)&amp;"denominator"&amp;CHAR(34)&amp;": "&amp;SUBSTITUTE(TRIM(ROUND(IFERROR(CriteriTecnici!$L3041*1,IFERROR(NUMBERVALUE(CriteriTecnici!$L3041,".",","),IFERROR(NUMBERVALUE(CriteriTecnici!$L3041,",","."),0))),4)&amp;""),",",".")&amp;", "&amp;CHAR(34)&amp;"flag"&amp;CHAR(34)&amp;": "&amp;SUBSTITUTE(TRIM(ROUND(IFERROR(CriteriTecnici!$M3041*1,IFERROR(NUMBERVALUE(CriteriTecnici!$M3041,".",","),IFERROR(NUMBERVALUE(CriteriTecnici!$M3041,",","."),0))),4)&amp;""),",",".")&amp;", "&amp;CHAR(34)&amp;"rawScore"&amp;CHAR(34)&amp;": "&amp;SUBSTITUTE(TRIM(ROUND(IFERROR(CriteriTecnici!$O3041*1,IFERROR(NUMBERVALUE(CriteriTecnici!$O3041,".",","),IFERROR(NUMBERVALUE(CriteriTecnici!$O3041,",","."),0))),4)&amp;""),",",".")&amp;CHAR(125)&amp;IF(TRUE,",",""))</f>
        <v/>
      </c>
    </row>
    <row r="3262">
      <c r="A3262" s="38">
        <f>IF(CriteriTecnici!$A3042="","","    "&amp;CHAR(123)&amp;CHAR(34)&amp;"bidderId"&amp;CHAR(34)&amp;": "&amp;CHAR(34)&amp;SUBSTITUTE(CriteriTecnici!$A3042,CHAR(34),"'")&amp;CHAR(34)&amp;", "&amp;CHAR(34)&amp;"lotId"&amp;CHAR(34)&amp;": "&amp;CHAR(34)&amp;SUBSTITUTE(CriteriTecnici!$C3042,CHAR(34),"'")&amp;CHAR(34)&amp;", "&amp;CHAR(34)&amp;"criterionId"&amp;CHAR(34)&amp;": "&amp;CHAR(34)&amp;SUBSTITUTE(CriteriTecnici!$D3042,CHAR(34),"'")&amp;CHAR(34)&amp;", "&amp;CHAR(34)&amp;"kind"&amp;CHAR(34)&amp;": "&amp;CHAR(34)&amp;SUBSTITUTE(CriteriTecnici!$F3042,CHAR(34),"'")&amp;CHAR(34)&amp;", "&amp;CHAR(34)&amp;"value"&amp;CHAR(34)&amp;": "&amp;SUBSTITUTE(TRIM(ROUND(IFERROR(CriteriTecnici!$N3042*1,IFERROR(NUMBERVALUE(CriteriTecnici!$N3042,".",","),IFERROR(NUMBERVALUE(CriteriTecnici!$N3042,",","."),0))),4)&amp;""),",",".")&amp;", "&amp;CHAR(34)&amp;"numerator"&amp;CHAR(34)&amp;": "&amp;SUBSTITUTE(TRIM(ROUND(IFERROR(CriteriTecnici!$K3042*1,IFERROR(NUMBERVALUE(CriteriTecnici!$K3042,".",","),IFERROR(NUMBERVALUE(CriteriTecnici!$K3042,",","."),0))),4)&amp;""),",",".")&amp;", "&amp;CHAR(34)&amp;"denominator"&amp;CHAR(34)&amp;": "&amp;SUBSTITUTE(TRIM(ROUND(IFERROR(CriteriTecnici!$L3042*1,IFERROR(NUMBERVALUE(CriteriTecnici!$L3042,".",","),IFERROR(NUMBERVALUE(CriteriTecnici!$L3042,",","."),0))),4)&amp;""),",",".")&amp;", "&amp;CHAR(34)&amp;"flag"&amp;CHAR(34)&amp;": "&amp;SUBSTITUTE(TRIM(ROUND(IFERROR(CriteriTecnici!$M3042*1,IFERROR(NUMBERVALUE(CriteriTecnici!$M3042,".",","),IFERROR(NUMBERVALUE(CriteriTecnici!$M3042,",","."),0))),4)&amp;""),",",".")&amp;", "&amp;CHAR(34)&amp;"rawScore"&amp;CHAR(34)&amp;": "&amp;SUBSTITUTE(TRIM(ROUND(IFERROR(CriteriTecnici!$O3042*1,IFERROR(NUMBERVALUE(CriteriTecnici!$O3042,".",","),IFERROR(NUMBERVALUE(CriteriTecnici!$O3042,",","."),0))),4)&amp;""),",",".")&amp;CHAR(125)&amp;IF(COUNTA(Offerte!$A100:$A$200)&gt;0,",",""))</f>
        <v/>
      </c>
    </row>
    <row r="3263">
      <c r="A3263" s="38">
        <f>IF(CriteriTecnici!$A3043="","","    "&amp;CHAR(123)&amp;CHAR(34)&amp;"bidderId"&amp;CHAR(34)&amp;": "&amp;CHAR(34)&amp;SUBSTITUTE(CriteriTecnici!$A3043,CHAR(34),"'")&amp;CHAR(34)&amp;", "&amp;CHAR(34)&amp;"lotId"&amp;CHAR(34)&amp;": "&amp;CHAR(34)&amp;SUBSTITUTE(CriteriTecnici!$C3043,CHAR(34),"'")&amp;CHAR(34)&amp;", "&amp;CHAR(34)&amp;"criterionId"&amp;CHAR(34)&amp;": "&amp;CHAR(34)&amp;SUBSTITUTE(CriteriTecnici!$D3043,CHAR(34),"'")&amp;CHAR(34)&amp;", "&amp;CHAR(34)&amp;"kind"&amp;CHAR(34)&amp;": "&amp;CHAR(34)&amp;SUBSTITUTE(CriteriTecnici!$F3043,CHAR(34),"'")&amp;CHAR(34)&amp;", "&amp;CHAR(34)&amp;"value"&amp;CHAR(34)&amp;": "&amp;SUBSTITUTE(TRIM(ROUND(IFERROR(CriteriTecnici!$N3043*1,IFERROR(NUMBERVALUE(CriteriTecnici!$N3043,".",","),IFERROR(NUMBERVALUE(CriteriTecnici!$N3043,",","."),0))),4)&amp;""),",",".")&amp;", "&amp;CHAR(34)&amp;"numerator"&amp;CHAR(34)&amp;": "&amp;SUBSTITUTE(TRIM(ROUND(IFERROR(CriteriTecnici!$K3043*1,IFERROR(NUMBERVALUE(CriteriTecnici!$K3043,".",","),IFERROR(NUMBERVALUE(CriteriTecnici!$K3043,",","."),0))),4)&amp;""),",",".")&amp;", "&amp;CHAR(34)&amp;"denominator"&amp;CHAR(34)&amp;": "&amp;SUBSTITUTE(TRIM(ROUND(IFERROR(CriteriTecnici!$L3043*1,IFERROR(NUMBERVALUE(CriteriTecnici!$L3043,".",","),IFERROR(NUMBERVALUE(CriteriTecnici!$L3043,",","."),0))),4)&amp;""),",",".")&amp;", "&amp;CHAR(34)&amp;"flag"&amp;CHAR(34)&amp;": "&amp;SUBSTITUTE(TRIM(ROUND(IFERROR(CriteriTecnici!$M3043*1,IFERROR(NUMBERVALUE(CriteriTecnici!$M3043,".",","),IFERROR(NUMBERVALUE(CriteriTecnici!$M3043,",","."),0))),4)&amp;""),",",".")&amp;", "&amp;CHAR(34)&amp;"rawScore"&amp;CHAR(34)&amp;": "&amp;SUBSTITUTE(TRIM(ROUND(IFERROR(CriteriTecnici!$O3043*1,IFERROR(NUMBERVALUE(CriteriTecnici!$O3043,".",","),IFERROR(NUMBERVALUE(CriteriTecnici!$O3043,",","."),0))),4)&amp;""),",",".")&amp;CHAR(125)&amp;IF(TRUE,",",""))</f>
        <v/>
      </c>
    </row>
    <row r="3264">
      <c r="A3264" s="38">
        <f>IF(CriteriTecnici!$A3044="","","    "&amp;CHAR(123)&amp;CHAR(34)&amp;"bidderId"&amp;CHAR(34)&amp;": "&amp;CHAR(34)&amp;SUBSTITUTE(CriteriTecnici!$A3044,CHAR(34),"'")&amp;CHAR(34)&amp;", "&amp;CHAR(34)&amp;"lotId"&amp;CHAR(34)&amp;": "&amp;CHAR(34)&amp;SUBSTITUTE(CriteriTecnici!$C3044,CHAR(34),"'")&amp;CHAR(34)&amp;", "&amp;CHAR(34)&amp;"criterionId"&amp;CHAR(34)&amp;": "&amp;CHAR(34)&amp;SUBSTITUTE(CriteriTecnici!$D3044,CHAR(34),"'")&amp;CHAR(34)&amp;", "&amp;CHAR(34)&amp;"kind"&amp;CHAR(34)&amp;": "&amp;CHAR(34)&amp;SUBSTITUTE(CriteriTecnici!$F3044,CHAR(34),"'")&amp;CHAR(34)&amp;", "&amp;CHAR(34)&amp;"value"&amp;CHAR(34)&amp;": "&amp;SUBSTITUTE(TRIM(ROUND(IFERROR(CriteriTecnici!$N3044*1,IFERROR(NUMBERVALUE(CriteriTecnici!$N3044,".",","),IFERROR(NUMBERVALUE(CriteriTecnici!$N3044,",","."),0))),4)&amp;""),",",".")&amp;", "&amp;CHAR(34)&amp;"numerator"&amp;CHAR(34)&amp;": "&amp;SUBSTITUTE(TRIM(ROUND(IFERROR(CriteriTecnici!$K3044*1,IFERROR(NUMBERVALUE(CriteriTecnici!$K3044,".",","),IFERROR(NUMBERVALUE(CriteriTecnici!$K3044,",","."),0))),4)&amp;""),",",".")&amp;", "&amp;CHAR(34)&amp;"denominator"&amp;CHAR(34)&amp;": "&amp;SUBSTITUTE(TRIM(ROUND(IFERROR(CriteriTecnici!$L3044*1,IFERROR(NUMBERVALUE(CriteriTecnici!$L3044,".",","),IFERROR(NUMBERVALUE(CriteriTecnici!$L3044,",","."),0))),4)&amp;""),",",".")&amp;", "&amp;CHAR(34)&amp;"flag"&amp;CHAR(34)&amp;": "&amp;SUBSTITUTE(TRIM(ROUND(IFERROR(CriteriTecnici!$M3044*1,IFERROR(NUMBERVALUE(CriteriTecnici!$M3044,".",","),IFERROR(NUMBERVALUE(CriteriTecnici!$M3044,",","."),0))),4)&amp;""),",",".")&amp;", "&amp;CHAR(34)&amp;"rawScore"&amp;CHAR(34)&amp;": "&amp;SUBSTITUTE(TRIM(ROUND(IFERROR(CriteriTecnici!$O3044*1,IFERROR(NUMBERVALUE(CriteriTecnici!$O3044,".",","),IFERROR(NUMBERVALUE(CriteriTecnici!$O3044,",","."),0))),4)&amp;""),",",".")&amp;CHAR(125)&amp;IF(TRUE,",",""))</f>
        <v/>
      </c>
    </row>
    <row r="3265">
      <c r="A3265" s="38">
        <f>IF(CriteriTecnici!$A3045="","","    "&amp;CHAR(123)&amp;CHAR(34)&amp;"bidderId"&amp;CHAR(34)&amp;": "&amp;CHAR(34)&amp;SUBSTITUTE(CriteriTecnici!$A3045,CHAR(34),"'")&amp;CHAR(34)&amp;", "&amp;CHAR(34)&amp;"lotId"&amp;CHAR(34)&amp;": "&amp;CHAR(34)&amp;SUBSTITUTE(CriteriTecnici!$C3045,CHAR(34),"'")&amp;CHAR(34)&amp;", "&amp;CHAR(34)&amp;"criterionId"&amp;CHAR(34)&amp;": "&amp;CHAR(34)&amp;SUBSTITUTE(CriteriTecnici!$D3045,CHAR(34),"'")&amp;CHAR(34)&amp;", "&amp;CHAR(34)&amp;"kind"&amp;CHAR(34)&amp;": "&amp;CHAR(34)&amp;SUBSTITUTE(CriteriTecnici!$F3045,CHAR(34),"'")&amp;CHAR(34)&amp;", "&amp;CHAR(34)&amp;"value"&amp;CHAR(34)&amp;": "&amp;SUBSTITUTE(TRIM(ROUND(IFERROR(CriteriTecnici!$N3045*1,IFERROR(NUMBERVALUE(CriteriTecnici!$N3045,".",","),IFERROR(NUMBERVALUE(CriteriTecnici!$N3045,",","."),0))),4)&amp;""),",",".")&amp;", "&amp;CHAR(34)&amp;"numerator"&amp;CHAR(34)&amp;": "&amp;SUBSTITUTE(TRIM(ROUND(IFERROR(CriteriTecnici!$K3045*1,IFERROR(NUMBERVALUE(CriteriTecnici!$K3045,".",","),IFERROR(NUMBERVALUE(CriteriTecnici!$K3045,",","."),0))),4)&amp;""),",",".")&amp;", "&amp;CHAR(34)&amp;"denominator"&amp;CHAR(34)&amp;": "&amp;SUBSTITUTE(TRIM(ROUND(IFERROR(CriteriTecnici!$L3045*1,IFERROR(NUMBERVALUE(CriteriTecnici!$L3045,".",","),IFERROR(NUMBERVALUE(CriteriTecnici!$L3045,",","."),0))),4)&amp;""),",",".")&amp;", "&amp;CHAR(34)&amp;"flag"&amp;CHAR(34)&amp;": "&amp;SUBSTITUTE(TRIM(ROUND(IFERROR(CriteriTecnici!$M3045*1,IFERROR(NUMBERVALUE(CriteriTecnici!$M3045,".",","),IFERROR(NUMBERVALUE(CriteriTecnici!$M3045,",","."),0))),4)&amp;""),",",".")&amp;", "&amp;CHAR(34)&amp;"rawScore"&amp;CHAR(34)&amp;": "&amp;SUBSTITUTE(TRIM(ROUND(IFERROR(CriteriTecnici!$O3045*1,IFERROR(NUMBERVALUE(CriteriTecnici!$O3045,".",","),IFERROR(NUMBERVALUE(CriteriTecnici!$O3045,",","."),0))),4)&amp;""),",",".")&amp;CHAR(125)&amp;IF(TRUE,",",""))</f>
        <v/>
      </c>
    </row>
    <row r="3266">
      <c r="A3266" s="38">
        <f>IF(CriteriTecnici!$A3046="","","    "&amp;CHAR(123)&amp;CHAR(34)&amp;"bidderId"&amp;CHAR(34)&amp;": "&amp;CHAR(34)&amp;SUBSTITUTE(CriteriTecnici!$A3046,CHAR(34),"'")&amp;CHAR(34)&amp;", "&amp;CHAR(34)&amp;"lotId"&amp;CHAR(34)&amp;": "&amp;CHAR(34)&amp;SUBSTITUTE(CriteriTecnici!$C3046,CHAR(34),"'")&amp;CHAR(34)&amp;", "&amp;CHAR(34)&amp;"criterionId"&amp;CHAR(34)&amp;": "&amp;CHAR(34)&amp;SUBSTITUTE(CriteriTecnici!$D3046,CHAR(34),"'")&amp;CHAR(34)&amp;", "&amp;CHAR(34)&amp;"kind"&amp;CHAR(34)&amp;": "&amp;CHAR(34)&amp;SUBSTITUTE(CriteriTecnici!$F3046,CHAR(34),"'")&amp;CHAR(34)&amp;", "&amp;CHAR(34)&amp;"value"&amp;CHAR(34)&amp;": "&amp;SUBSTITUTE(TRIM(ROUND(IFERROR(CriteriTecnici!$N3046*1,IFERROR(NUMBERVALUE(CriteriTecnici!$N3046,".",","),IFERROR(NUMBERVALUE(CriteriTecnici!$N3046,",","."),0))),4)&amp;""),",",".")&amp;", "&amp;CHAR(34)&amp;"numerator"&amp;CHAR(34)&amp;": "&amp;SUBSTITUTE(TRIM(ROUND(IFERROR(CriteriTecnici!$K3046*1,IFERROR(NUMBERVALUE(CriteriTecnici!$K3046,".",","),IFERROR(NUMBERVALUE(CriteriTecnici!$K3046,",","."),0))),4)&amp;""),",",".")&amp;", "&amp;CHAR(34)&amp;"denominator"&amp;CHAR(34)&amp;": "&amp;SUBSTITUTE(TRIM(ROUND(IFERROR(CriteriTecnici!$L3046*1,IFERROR(NUMBERVALUE(CriteriTecnici!$L3046,".",","),IFERROR(NUMBERVALUE(CriteriTecnici!$L3046,",","."),0))),4)&amp;""),",",".")&amp;", "&amp;CHAR(34)&amp;"flag"&amp;CHAR(34)&amp;": "&amp;SUBSTITUTE(TRIM(ROUND(IFERROR(CriteriTecnici!$M3046*1,IFERROR(NUMBERVALUE(CriteriTecnici!$M3046,".",","),IFERROR(NUMBERVALUE(CriteriTecnici!$M3046,",","."),0))),4)&amp;""),",",".")&amp;", "&amp;CHAR(34)&amp;"rawScore"&amp;CHAR(34)&amp;": "&amp;SUBSTITUTE(TRIM(ROUND(IFERROR(CriteriTecnici!$O3046*1,IFERROR(NUMBERVALUE(CriteriTecnici!$O3046,".",","),IFERROR(NUMBERVALUE(CriteriTecnici!$O3046,",","."),0))),4)&amp;""),",",".")&amp;CHAR(125)&amp;IF(TRUE,",",""))</f>
        <v/>
      </c>
    </row>
    <row r="3267">
      <c r="A3267" s="38">
        <f>IF(CriteriTecnici!$A3047="","","    "&amp;CHAR(123)&amp;CHAR(34)&amp;"bidderId"&amp;CHAR(34)&amp;": "&amp;CHAR(34)&amp;SUBSTITUTE(CriteriTecnici!$A3047,CHAR(34),"'")&amp;CHAR(34)&amp;", "&amp;CHAR(34)&amp;"lotId"&amp;CHAR(34)&amp;": "&amp;CHAR(34)&amp;SUBSTITUTE(CriteriTecnici!$C3047,CHAR(34),"'")&amp;CHAR(34)&amp;", "&amp;CHAR(34)&amp;"criterionId"&amp;CHAR(34)&amp;": "&amp;CHAR(34)&amp;SUBSTITUTE(CriteriTecnici!$D3047,CHAR(34),"'")&amp;CHAR(34)&amp;", "&amp;CHAR(34)&amp;"kind"&amp;CHAR(34)&amp;": "&amp;CHAR(34)&amp;SUBSTITUTE(CriteriTecnici!$F3047,CHAR(34),"'")&amp;CHAR(34)&amp;", "&amp;CHAR(34)&amp;"value"&amp;CHAR(34)&amp;": "&amp;SUBSTITUTE(TRIM(ROUND(IFERROR(CriteriTecnici!$N3047*1,IFERROR(NUMBERVALUE(CriteriTecnici!$N3047,".",","),IFERROR(NUMBERVALUE(CriteriTecnici!$N3047,",","."),0))),4)&amp;""),",",".")&amp;", "&amp;CHAR(34)&amp;"numerator"&amp;CHAR(34)&amp;": "&amp;SUBSTITUTE(TRIM(ROUND(IFERROR(CriteriTecnici!$K3047*1,IFERROR(NUMBERVALUE(CriteriTecnici!$K3047,".",","),IFERROR(NUMBERVALUE(CriteriTecnici!$K3047,",","."),0))),4)&amp;""),",",".")&amp;", "&amp;CHAR(34)&amp;"denominator"&amp;CHAR(34)&amp;": "&amp;SUBSTITUTE(TRIM(ROUND(IFERROR(CriteriTecnici!$L3047*1,IFERROR(NUMBERVALUE(CriteriTecnici!$L3047,".",","),IFERROR(NUMBERVALUE(CriteriTecnici!$L3047,",","."),0))),4)&amp;""),",",".")&amp;", "&amp;CHAR(34)&amp;"flag"&amp;CHAR(34)&amp;": "&amp;SUBSTITUTE(TRIM(ROUND(IFERROR(CriteriTecnici!$M3047*1,IFERROR(NUMBERVALUE(CriteriTecnici!$M3047,".",","),IFERROR(NUMBERVALUE(CriteriTecnici!$M3047,",","."),0))),4)&amp;""),",",".")&amp;", "&amp;CHAR(34)&amp;"rawScore"&amp;CHAR(34)&amp;": "&amp;SUBSTITUTE(TRIM(ROUND(IFERROR(CriteriTecnici!$O3047*1,IFERROR(NUMBERVALUE(CriteriTecnici!$O3047,".",","),IFERROR(NUMBERVALUE(CriteriTecnici!$O3047,",","."),0))),4)&amp;""),",",".")&amp;CHAR(125)&amp;IF(TRUE,",",""))</f>
        <v/>
      </c>
    </row>
    <row r="3268">
      <c r="A3268" s="38">
        <f>IF(CriteriTecnici!$A3048="","","    "&amp;CHAR(123)&amp;CHAR(34)&amp;"bidderId"&amp;CHAR(34)&amp;": "&amp;CHAR(34)&amp;SUBSTITUTE(CriteriTecnici!$A3048,CHAR(34),"'")&amp;CHAR(34)&amp;", "&amp;CHAR(34)&amp;"lotId"&amp;CHAR(34)&amp;": "&amp;CHAR(34)&amp;SUBSTITUTE(CriteriTecnici!$C3048,CHAR(34),"'")&amp;CHAR(34)&amp;", "&amp;CHAR(34)&amp;"criterionId"&amp;CHAR(34)&amp;": "&amp;CHAR(34)&amp;SUBSTITUTE(CriteriTecnici!$D3048,CHAR(34),"'")&amp;CHAR(34)&amp;", "&amp;CHAR(34)&amp;"kind"&amp;CHAR(34)&amp;": "&amp;CHAR(34)&amp;SUBSTITUTE(CriteriTecnici!$F3048,CHAR(34),"'")&amp;CHAR(34)&amp;", "&amp;CHAR(34)&amp;"value"&amp;CHAR(34)&amp;": "&amp;SUBSTITUTE(TRIM(ROUND(IFERROR(CriteriTecnici!$N3048*1,IFERROR(NUMBERVALUE(CriteriTecnici!$N3048,".",","),IFERROR(NUMBERVALUE(CriteriTecnici!$N3048,",","."),0))),4)&amp;""),",",".")&amp;", "&amp;CHAR(34)&amp;"numerator"&amp;CHAR(34)&amp;": "&amp;SUBSTITUTE(TRIM(ROUND(IFERROR(CriteriTecnici!$K3048*1,IFERROR(NUMBERVALUE(CriteriTecnici!$K3048,".",","),IFERROR(NUMBERVALUE(CriteriTecnici!$K3048,",","."),0))),4)&amp;""),",",".")&amp;", "&amp;CHAR(34)&amp;"denominator"&amp;CHAR(34)&amp;": "&amp;SUBSTITUTE(TRIM(ROUND(IFERROR(CriteriTecnici!$L3048*1,IFERROR(NUMBERVALUE(CriteriTecnici!$L3048,".",","),IFERROR(NUMBERVALUE(CriteriTecnici!$L3048,",","."),0))),4)&amp;""),",",".")&amp;", "&amp;CHAR(34)&amp;"flag"&amp;CHAR(34)&amp;": "&amp;SUBSTITUTE(TRIM(ROUND(IFERROR(CriteriTecnici!$M3048*1,IFERROR(NUMBERVALUE(CriteriTecnici!$M3048,".",","),IFERROR(NUMBERVALUE(CriteriTecnici!$M3048,",","."),0))),4)&amp;""),",",".")&amp;", "&amp;CHAR(34)&amp;"rawScore"&amp;CHAR(34)&amp;": "&amp;SUBSTITUTE(TRIM(ROUND(IFERROR(CriteriTecnici!$O3048*1,IFERROR(NUMBERVALUE(CriteriTecnici!$O3048,".",","),IFERROR(NUMBERVALUE(CriteriTecnici!$O3048,",","."),0))),4)&amp;""),",",".")&amp;CHAR(125)&amp;IF(TRUE,",",""))</f>
        <v/>
      </c>
    </row>
    <row r="3269">
      <c r="A3269" s="38">
        <f>IF(CriteriTecnici!$A3049="","","    "&amp;CHAR(123)&amp;CHAR(34)&amp;"bidderId"&amp;CHAR(34)&amp;": "&amp;CHAR(34)&amp;SUBSTITUTE(CriteriTecnici!$A3049,CHAR(34),"'")&amp;CHAR(34)&amp;", "&amp;CHAR(34)&amp;"lotId"&amp;CHAR(34)&amp;": "&amp;CHAR(34)&amp;SUBSTITUTE(CriteriTecnici!$C3049,CHAR(34),"'")&amp;CHAR(34)&amp;", "&amp;CHAR(34)&amp;"criterionId"&amp;CHAR(34)&amp;": "&amp;CHAR(34)&amp;SUBSTITUTE(CriteriTecnici!$D3049,CHAR(34),"'")&amp;CHAR(34)&amp;", "&amp;CHAR(34)&amp;"kind"&amp;CHAR(34)&amp;": "&amp;CHAR(34)&amp;SUBSTITUTE(CriteriTecnici!$F3049,CHAR(34),"'")&amp;CHAR(34)&amp;", "&amp;CHAR(34)&amp;"value"&amp;CHAR(34)&amp;": "&amp;SUBSTITUTE(TRIM(ROUND(IFERROR(CriteriTecnici!$N3049*1,IFERROR(NUMBERVALUE(CriteriTecnici!$N3049,".",","),IFERROR(NUMBERVALUE(CriteriTecnici!$N3049,",","."),0))),4)&amp;""),",",".")&amp;", "&amp;CHAR(34)&amp;"numerator"&amp;CHAR(34)&amp;": "&amp;SUBSTITUTE(TRIM(ROUND(IFERROR(CriteriTecnici!$K3049*1,IFERROR(NUMBERVALUE(CriteriTecnici!$K3049,".",","),IFERROR(NUMBERVALUE(CriteriTecnici!$K3049,",","."),0))),4)&amp;""),",",".")&amp;", "&amp;CHAR(34)&amp;"denominator"&amp;CHAR(34)&amp;": "&amp;SUBSTITUTE(TRIM(ROUND(IFERROR(CriteriTecnici!$L3049*1,IFERROR(NUMBERVALUE(CriteriTecnici!$L3049,".",","),IFERROR(NUMBERVALUE(CriteriTecnici!$L3049,",","."),0))),4)&amp;""),",",".")&amp;", "&amp;CHAR(34)&amp;"flag"&amp;CHAR(34)&amp;": "&amp;SUBSTITUTE(TRIM(ROUND(IFERROR(CriteriTecnici!$M3049*1,IFERROR(NUMBERVALUE(CriteriTecnici!$M3049,".",","),IFERROR(NUMBERVALUE(CriteriTecnici!$M3049,",","."),0))),4)&amp;""),",",".")&amp;", "&amp;CHAR(34)&amp;"rawScore"&amp;CHAR(34)&amp;": "&amp;SUBSTITUTE(TRIM(ROUND(IFERROR(CriteriTecnici!$O3049*1,IFERROR(NUMBERVALUE(CriteriTecnici!$O3049,".",","),IFERROR(NUMBERVALUE(CriteriTecnici!$O3049,",","."),0))),4)&amp;""),",",".")&amp;CHAR(125)&amp;IF(TRUE,",",""))</f>
        <v/>
      </c>
    </row>
    <row r="3270">
      <c r="A3270" s="38">
        <f>IF(CriteriTecnici!$A3050="","","    "&amp;CHAR(123)&amp;CHAR(34)&amp;"bidderId"&amp;CHAR(34)&amp;": "&amp;CHAR(34)&amp;SUBSTITUTE(CriteriTecnici!$A3050,CHAR(34),"'")&amp;CHAR(34)&amp;", "&amp;CHAR(34)&amp;"lotId"&amp;CHAR(34)&amp;": "&amp;CHAR(34)&amp;SUBSTITUTE(CriteriTecnici!$C3050,CHAR(34),"'")&amp;CHAR(34)&amp;", "&amp;CHAR(34)&amp;"criterionId"&amp;CHAR(34)&amp;": "&amp;CHAR(34)&amp;SUBSTITUTE(CriteriTecnici!$D3050,CHAR(34),"'")&amp;CHAR(34)&amp;", "&amp;CHAR(34)&amp;"kind"&amp;CHAR(34)&amp;": "&amp;CHAR(34)&amp;SUBSTITUTE(CriteriTecnici!$F3050,CHAR(34),"'")&amp;CHAR(34)&amp;", "&amp;CHAR(34)&amp;"value"&amp;CHAR(34)&amp;": "&amp;SUBSTITUTE(TRIM(ROUND(IFERROR(CriteriTecnici!$N3050*1,IFERROR(NUMBERVALUE(CriteriTecnici!$N3050,".",","),IFERROR(NUMBERVALUE(CriteriTecnici!$N3050,",","."),0))),4)&amp;""),",",".")&amp;", "&amp;CHAR(34)&amp;"numerator"&amp;CHAR(34)&amp;": "&amp;SUBSTITUTE(TRIM(ROUND(IFERROR(CriteriTecnici!$K3050*1,IFERROR(NUMBERVALUE(CriteriTecnici!$K3050,".",","),IFERROR(NUMBERVALUE(CriteriTecnici!$K3050,",","."),0))),4)&amp;""),",",".")&amp;", "&amp;CHAR(34)&amp;"denominator"&amp;CHAR(34)&amp;": "&amp;SUBSTITUTE(TRIM(ROUND(IFERROR(CriteriTecnici!$L3050*1,IFERROR(NUMBERVALUE(CriteriTecnici!$L3050,".",","),IFERROR(NUMBERVALUE(CriteriTecnici!$L3050,",","."),0))),4)&amp;""),",",".")&amp;", "&amp;CHAR(34)&amp;"flag"&amp;CHAR(34)&amp;": "&amp;SUBSTITUTE(TRIM(ROUND(IFERROR(CriteriTecnici!$M3050*1,IFERROR(NUMBERVALUE(CriteriTecnici!$M3050,".",","),IFERROR(NUMBERVALUE(CriteriTecnici!$M3050,",","."),0))),4)&amp;""),",",".")&amp;", "&amp;CHAR(34)&amp;"rawScore"&amp;CHAR(34)&amp;": "&amp;SUBSTITUTE(TRIM(ROUND(IFERROR(CriteriTecnici!$O3050*1,IFERROR(NUMBERVALUE(CriteriTecnici!$O3050,".",","),IFERROR(NUMBERVALUE(CriteriTecnici!$O3050,",","."),0))),4)&amp;""),",",".")&amp;CHAR(125)&amp;IF(TRUE,",",""))</f>
        <v/>
      </c>
    </row>
    <row r="3271">
      <c r="A3271" s="38">
        <f>IF(CriteriTecnici!$A3051="","","    "&amp;CHAR(123)&amp;CHAR(34)&amp;"bidderId"&amp;CHAR(34)&amp;": "&amp;CHAR(34)&amp;SUBSTITUTE(CriteriTecnici!$A3051,CHAR(34),"'")&amp;CHAR(34)&amp;", "&amp;CHAR(34)&amp;"lotId"&amp;CHAR(34)&amp;": "&amp;CHAR(34)&amp;SUBSTITUTE(CriteriTecnici!$C3051,CHAR(34),"'")&amp;CHAR(34)&amp;", "&amp;CHAR(34)&amp;"criterionId"&amp;CHAR(34)&amp;": "&amp;CHAR(34)&amp;SUBSTITUTE(CriteriTecnici!$D3051,CHAR(34),"'")&amp;CHAR(34)&amp;", "&amp;CHAR(34)&amp;"kind"&amp;CHAR(34)&amp;": "&amp;CHAR(34)&amp;SUBSTITUTE(CriteriTecnici!$F3051,CHAR(34),"'")&amp;CHAR(34)&amp;", "&amp;CHAR(34)&amp;"value"&amp;CHAR(34)&amp;": "&amp;SUBSTITUTE(TRIM(ROUND(IFERROR(CriteriTecnici!$N3051*1,IFERROR(NUMBERVALUE(CriteriTecnici!$N3051,".",","),IFERROR(NUMBERVALUE(CriteriTecnici!$N3051,",","."),0))),4)&amp;""),",",".")&amp;", "&amp;CHAR(34)&amp;"numerator"&amp;CHAR(34)&amp;": "&amp;SUBSTITUTE(TRIM(ROUND(IFERROR(CriteriTecnici!$K3051*1,IFERROR(NUMBERVALUE(CriteriTecnici!$K3051,".",","),IFERROR(NUMBERVALUE(CriteriTecnici!$K3051,",","."),0))),4)&amp;""),",",".")&amp;", "&amp;CHAR(34)&amp;"denominator"&amp;CHAR(34)&amp;": "&amp;SUBSTITUTE(TRIM(ROUND(IFERROR(CriteriTecnici!$L3051*1,IFERROR(NUMBERVALUE(CriteriTecnici!$L3051,".",","),IFERROR(NUMBERVALUE(CriteriTecnici!$L3051,",","."),0))),4)&amp;""),",",".")&amp;", "&amp;CHAR(34)&amp;"flag"&amp;CHAR(34)&amp;": "&amp;SUBSTITUTE(TRIM(ROUND(IFERROR(CriteriTecnici!$M3051*1,IFERROR(NUMBERVALUE(CriteriTecnici!$M3051,".",","),IFERROR(NUMBERVALUE(CriteriTecnici!$M3051,",","."),0))),4)&amp;""),",",".")&amp;", "&amp;CHAR(34)&amp;"rawScore"&amp;CHAR(34)&amp;": "&amp;SUBSTITUTE(TRIM(ROUND(IFERROR(CriteriTecnici!$O3051*1,IFERROR(NUMBERVALUE(CriteriTecnici!$O3051,".",","),IFERROR(NUMBERVALUE(CriteriTecnici!$O3051,",","."),0))),4)&amp;""),",",".")&amp;CHAR(125)&amp;IF(TRUE,",",""))</f>
        <v/>
      </c>
    </row>
    <row r="3272">
      <c r="A3272" s="38">
        <f>IF(CriteriTecnici!$A3052="","","    "&amp;CHAR(123)&amp;CHAR(34)&amp;"bidderId"&amp;CHAR(34)&amp;": "&amp;CHAR(34)&amp;SUBSTITUTE(CriteriTecnici!$A3052,CHAR(34),"'")&amp;CHAR(34)&amp;", "&amp;CHAR(34)&amp;"lotId"&amp;CHAR(34)&amp;": "&amp;CHAR(34)&amp;SUBSTITUTE(CriteriTecnici!$C3052,CHAR(34),"'")&amp;CHAR(34)&amp;", "&amp;CHAR(34)&amp;"criterionId"&amp;CHAR(34)&amp;": "&amp;CHAR(34)&amp;SUBSTITUTE(CriteriTecnici!$D3052,CHAR(34),"'")&amp;CHAR(34)&amp;", "&amp;CHAR(34)&amp;"kind"&amp;CHAR(34)&amp;": "&amp;CHAR(34)&amp;SUBSTITUTE(CriteriTecnici!$F3052,CHAR(34),"'")&amp;CHAR(34)&amp;", "&amp;CHAR(34)&amp;"value"&amp;CHAR(34)&amp;": "&amp;SUBSTITUTE(TRIM(ROUND(IFERROR(CriteriTecnici!$N3052*1,IFERROR(NUMBERVALUE(CriteriTecnici!$N3052,".",","),IFERROR(NUMBERVALUE(CriteriTecnici!$N3052,",","."),0))),4)&amp;""),",",".")&amp;", "&amp;CHAR(34)&amp;"numerator"&amp;CHAR(34)&amp;": "&amp;SUBSTITUTE(TRIM(ROUND(IFERROR(CriteriTecnici!$K3052*1,IFERROR(NUMBERVALUE(CriteriTecnici!$K3052,".",","),IFERROR(NUMBERVALUE(CriteriTecnici!$K3052,",","."),0))),4)&amp;""),",",".")&amp;", "&amp;CHAR(34)&amp;"denominator"&amp;CHAR(34)&amp;": "&amp;SUBSTITUTE(TRIM(ROUND(IFERROR(CriteriTecnici!$L3052*1,IFERROR(NUMBERVALUE(CriteriTecnici!$L3052,".",","),IFERROR(NUMBERVALUE(CriteriTecnici!$L3052,",","."),0))),4)&amp;""),",",".")&amp;", "&amp;CHAR(34)&amp;"flag"&amp;CHAR(34)&amp;": "&amp;SUBSTITUTE(TRIM(ROUND(IFERROR(CriteriTecnici!$M3052*1,IFERROR(NUMBERVALUE(CriteriTecnici!$M3052,".",","),IFERROR(NUMBERVALUE(CriteriTecnici!$M3052,",","."),0))),4)&amp;""),",",".")&amp;", "&amp;CHAR(34)&amp;"rawScore"&amp;CHAR(34)&amp;": "&amp;SUBSTITUTE(TRIM(ROUND(IFERROR(CriteriTecnici!$O3052*1,IFERROR(NUMBERVALUE(CriteriTecnici!$O3052,".",","),IFERROR(NUMBERVALUE(CriteriTecnici!$O3052,",","."),0))),4)&amp;""),",",".")&amp;CHAR(125)&amp;IF(TRUE,",",""))</f>
        <v/>
      </c>
    </row>
    <row r="3273">
      <c r="A3273" s="38">
        <f>IF(CriteriTecnici!$A3053="","","    "&amp;CHAR(123)&amp;CHAR(34)&amp;"bidderId"&amp;CHAR(34)&amp;": "&amp;CHAR(34)&amp;SUBSTITUTE(CriteriTecnici!$A3053,CHAR(34),"'")&amp;CHAR(34)&amp;", "&amp;CHAR(34)&amp;"lotId"&amp;CHAR(34)&amp;": "&amp;CHAR(34)&amp;SUBSTITUTE(CriteriTecnici!$C3053,CHAR(34),"'")&amp;CHAR(34)&amp;", "&amp;CHAR(34)&amp;"criterionId"&amp;CHAR(34)&amp;": "&amp;CHAR(34)&amp;SUBSTITUTE(CriteriTecnici!$D3053,CHAR(34),"'")&amp;CHAR(34)&amp;", "&amp;CHAR(34)&amp;"kind"&amp;CHAR(34)&amp;": "&amp;CHAR(34)&amp;SUBSTITUTE(CriteriTecnici!$F3053,CHAR(34),"'")&amp;CHAR(34)&amp;", "&amp;CHAR(34)&amp;"value"&amp;CHAR(34)&amp;": "&amp;SUBSTITUTE(TRIM(ROUND(IFERROR(CriteriTecnici!$N3053*1,IFERROR(NUMBERVALUE(CriteriTecnici!$N3053,".",","),IFERROR(NUMBERVALUE(CriteriTecnici!$N3053,",","."),0))),4)&amp;""),",",".")&amp;", "&amp;CHAR(34)&amp;"numerator"&amp;CHAR(34)&amp;": "&amp;SUBSTITUTE(TRIM(ROUND(IFERROR(CriteriTecnici!$K3053*1,IFERROR(NUMBERVALUE(CriteriTecnici!$K3053,".",","),IFERROR(NUMBERVALUE(CriteriTecnici!$K3053,",","."),0))),4)&amp;""),",",".")&amp;", "&amp;CHAR(34)&amp;"denominator"&amp;CHAR(34)&amp;": "&amp;SUBSTITUTE(TRIM(ROUND(IFERROR(CriteriTecnici!$L3053*1,IFERROR(NUMBERVALUE(CriteriTecnici!$L3053,".",","),IFERROR(NUMBERVALUE(CriteriTecnici!$L3053,",","."),0))),4)&amp;""),",",".")&amp;", "&amp;CHAR(34)&amp;"flag"&amp;CHAR(34)&amp;": "&amp;SUBSTITUTE(TRIM(ROUND(IFERROR(CriteriTecnici!$M3053*1,IFERROR(NUMBERVALUE(CriteriTecnici!$M3053,".",","),IFERROR(NUMBERVALUE(CriteriTecnici!$M3053,",","."),0))),4)&amp;""),",",".")&amp;", "&amp;CHAR(34)&amp;"rawScore"&amp;CHAR(34)&amp;": "&amp;SUBSTITUTE(TRIM(ROUND(IFERROR(CriteriTecnici!$O3053*1,IFERROR(NUMBERVALUE(CriteriTecnici!$O3053,".",","),IFERROR(NUMBERVALUE(CriteriTecnici!$O3053,",","."),0))),4)&amp;""),",",".")&amp;CHAR(125)&amp;IF(TRUE,",",""))</f>
        <v/>
      </c>
    </row>
    <row r="3274">
      <c r="A3274" s="38">
        <f>IF(CriteriTecnici!$A3054="","","    "&amp;CHAR(123)&amp;CHAR(34)&amp;"bidderId"&amp;CHAR(34)&amp;": "&amp;CHAR(34)&amp;SUBSTITUTE(CriteriTecnici!$A3054,CHAR(34),"'")&amp;CHAR(34)&amp;", "&amp;CHAR(34)&amp;"lotId"&amp;CHAR(34)&amp;": "&amp;CHAR(34)&amp;SUBSTITUTE(CriteriTecnici!$C3054,CHAR(34),"'")&amp;CHAR(34)&amp;", "&amp;CHAR(34)&amp;"criterionId"&amp;CHAR(34)&amp;": "&amp;CHAR(34)&amp;SUBSTITUTE(CriteriTecnici!$D3054,CHAR(34),"'")&amp;CHAR(34)&amp;", "&amp;CHAR(34)&amp;"kind"&amp;CHAR(34)&amp;": "&amp;CHAR(34)&amp;SUBSTITUTE(CriteriTecnici!$F3054,CHAR(34),"'")&amp;CHAR(34)&amp;", "&amp;CHAR(34)&amp;"value"&amp;CHAR(34)&amp;": "&amp;SUBSTITUTE(TRIM(ROUND(IFERROR(CriteriTecnici!$N3054*1,IFERROR(NUMBERVALUE(CriteriTecnici!$N3054,".",","),IFERROR(NUMBERVALUE(CriteriTecnici!$N3054,",","."),0))),4)&amp;""),",",".")&amp;", "&amp;CHAR(34)&amp;"numerator"&amp;CHAR(34)&amp;": "&amp;SUBSTITUTE(TRIM(ROUND(IFERROR(CriteriTecnici!$K3054*1,IFERROR(NUMBERVALUE(CriteriTecnici!$K3054,".",","),IFERROR(NUMBERVALUE(CriteriTecnici!$K3054,",","."),0))),4)&amp;""),",",".")&amp;", "&amp;CHAR(34)&amp;"denominator"&amp;CHAR(34)&amp;": "&amp;SUBSTITUTE(TRIM(ROUND(IFERROR(CriteriTecnici!$L3054*1,IFERROR(NUMBERVALUE(CriteriTecnici!$L3054,".",","),IFERROR(NUMBERVALUE(CriteriTecnici!$L3054,",","."),0))),4)&amp;""),",",".")&amp;", "&amp;CHAR(34)&amp;"flag"&amp;CHAR(34)&amp;": "&amp;SUBSTITUTE(TRIM(ROUND(IFERROR(CriteriTecnici!$M3054*1,IFERROR(NUMBERVALUE(CriteriTecnici!$M3054,".",","),IFERROR(NUMBERVALUE(CriteriTecnici!$M3054,",","."),0))),4)&amp;""),",",".")&amp;", "&amp;CHAR(34)&amp;"rawScore"&amp;CHAR(34)&amp;": "&amp;SUBSTITUTE(TRIM(ROUND(IFERROR(CriteriTecnici!$O3054*1,IFERROR(NUMBERVALUE(CriteriTecnici!$O3054,".",","),IFERROR(NUMBERVALUE(CriteriTecnici!$O3054,",","."),0))),4)&amp;""),",",".")&amp;CHAR(125)&amp;IF(TRUE,",",""))</f>
        <v/>
      </c>
    </row>
    <row r="3275">
      <c r="A3275" s="38">
        <f>IF(CriteriTecnici!$A3055="","","    "&amp;CHAR(123)&amp;CHAR(34)&amp;"bidderId"&amp;CHAR(34)&amp;": "&amp;CHAR(34)&amp;SUBSTITUTE(CriteriTecnici!$A3055,CHAR(34),"'")&amp;CHAR(34)&amp;", "&amp;CHAR(34)&amp;"lotId"&amp;CHAR(34)&amp;": "&amp;CHAR(34)&amp;SUBSTITUTE(CriteriTecnici!$C3055,CHAR(34),"'")&amp;CHAR(34)&amp;", "&amp;CHAR(34)&amp;"criterionId"&amp;CHAR(34)&amp;": "&amp;CHAR(34)&amp;SUBSTITUTE(CriteriTecnici!$D3055,CHAR(34),"'")&amp;CHAR(34)&amp;", "&amp;CHAR(34)&amp;"kind"&amp;CHAR(34)&amp;": "&amp;CHAR(34)&amp;SUBSTITUTE(CriteriTecnici!$F3055,CHAR(34),"'")&amp;CHAR(34)&amp;", "&amp;CHAR(34)&amp;"value"&amp;CHAR(34)&amp;": "&amp;SUBSTITUTE(TRIM(ROUND(IFERROR(CriteriTecnici!$N3055*1,IFERROR(NUMBERVALUE(CriteriTecnici!$N3055,".",","),IFERROR(NUMBERVALUE(CriteriTecnici!$N3055,",","."),0))),4)&amp;""),",",".")&amp;", "&amp;CHAR(34)&amp;"numerator"&amp;CHAR(34)&amp;": "&amp;SUBSTITUTE(TRIM(ROUND(IFERROR(CriteriTecnici!$K3055*1,IFERROR(NUMBERVALUE(CriteriTecnici!$K3055,".",","),IFERROR(NUMBERVALUE(CriteriTecnici!$K3055,",","."),0))),4)&amp;""),",",".")&amp;", "&amp;CHAR(34)&amp;"denominator"&amp;CHAR(34)&amp;": "&amp;SUBSTITUTE(TRIM(ROUND(IFERROR(CriteriTecnici!$L3055*1,IFERROR(NUMBERVALUE(CriteriTecnici!$L3055,".",","),IFERROR(NUMBERVALUE(CriteriTecnici!$L3055,",","."),0))),4)&amp;""),",",".")&amp;", "&amp;CHAR(34)&amp;"flag"&amp;CHAR(34)&amp;": "&amp;SUBSTITUTE(TRIM(ROUND(IFERROR(CriteriTecnici!$M3055*1,IFERROR(NUMBERVALUE(CriteriTecnici!$M3055,".",","),IFERROR(NUMBERVALUE(CriteriTecnici!$M3055,",","."),0))),4)&amp;""),",",".")&amp;", "&amp;CHAR(34)&amp;"rawScore"&amp;CHAR(34)&amp;": "&amp;SUBSTITUTE(TRIM(ROUND(IFERROR(CriteriTecnici!$O3055*1,IFERROR(NUMBERVALUE(CriteriTecnici!$O3055,".",","),IFERROR(NUMBERVALUE(CriteriTecnici!$O3055,",","."),0))),4)&amp;""),",",".")&amp;CHAR(125)&amp;IF(TRUE,",",""))</f>
        <v/>
      </c>
    </row>
    <row r="3276">
      <c r="A3276" s="38">
        <f>IF(CriteriTecnici!$A3056="","","    "&amp;CHAR(123)&amp;CHAR(34)&amp;"bidderId"&amp;CHAR(34)&amp;": "&amp;CHAR(34)&amp;SUBSTITUTE(CriteriTecnici!$A3056,CHAR(34),"'")&amp;CHAR(34)&amp;", "&amp;CHAR(34)&amp;"lotId"&amp;CHAR(34)&amp;": "&amp;CHAR(34)&amp;SUBSTITUTE(CriteriTecnici!$C3056,CHAR(34),"'")&amp;CHAR(34)&amp;", "&amp;CHAR(34)&amp;"criterionId"&amp;CHAR(34)&amp;": "&amp;CHAR(34)&amp;SUBSTITUTE(CriteriTecnici!$D3056,CHAR(34),"'")&amp;CHAR(34)&amp;", "&amp;CHAR(34)&amp;"kind"&amp;CHAR(34)&amp;": "&amp;CHAR(34)&amp;SUBSTITUTE(CriteriTecnici!$F3056,CHAR(34),"'")&amp;CHAR(34)&amp;", "&amp;CHAR(34)&amp;"value"&amp;CHAR(34)&amp;": "&amp;SUBSTITUTE(TRIM(ROUND(IFERROR(CriteriTecnici!$N3056*1,IFERROR(NUMBERVALUE(CriteriTecnici!$N3056,".",","),IFERROR(NUMBERVALUE(CriteriTecnici!$N3056,",","."),0))),4)&amp;""),",",".")&amp;", "&amp;CHAR(34)&amp;"numerator"&amp;CHAR(34)&amp;": "&amp;SUBSTITUTE(TRIM(ROUND(IFERROR(CriteriTecnici!$K3056*1,IFERROR(NUMBERVALUE(CriteriTecnici!$K3056,".",","),IFERROR(NUMBERVALUE(CriteriTecnici!$K3056,",","."),0))),4)&amp;""),",",".")&amp;", "&amp;CHAR(34)&amp;"denominator"&amp;CHAR(34)&amp;": "&amp;SUBSTITUTE(TRIM(ROUND(IFERROR(CriteriTecnici!$L3056*1,IFERROR(NUMBERVALUE(CriteriTecnici!$L3056,".",","),IFERROR(NUMBERVALUE(CriteriTecnici!$L3056,",","."),0))),4)&amp;""),",",".")&amp;", "&amp;CHAR(34)&amp;"flag"&amp;CHAR(34)&amp;": "&amp;SUBSTITUTE(TRIM(ROUND(IFERROR(CriteriTecnici!$M3056*1,IFERROR(NUMBERVALUE(CriteriTecnici!$M3056,".",","),IFERROR(NUMBERVALUE(CriteriTecnici!$M3056,",","."),0))),4)&amp;""),",",".")&amp;", "&amp;CHAR(34)&amp;"rawScore"&amp;CHAR(34)&amp;": "&amp;SUBSTITUTE(TRIM(ROUND(IFERROR(CriteriTecnici!$O3056*1,IFERROR(NUMBERVALUE(CriteriTecnici!$O3056,".",","),IFERROR(NUMBERVALUE(CriteriTecnici!$O3056,",","."),0))),4)&amp;""),",",".")&amp;CHAR(125)&amp;IF(TRUE,",",""))</f>
        <v/>
      </c>
    </row>
    <row r="3277">
      <c r="A3277" s="38">
        <f>IF(CriteriTecnici!$A3057="","","    "&amp;CHAR(123)&amp;CHAR(34)&amp;"bidderId"&amp;CHAR(34)&amp;": "&amp;CHAR(34)&amp;SUBSTITUTE(CriteriTecnici!$A3057,CHAR(34),"'")&amp;CHAR(34)&amp;", "&amp;CHAR(34)&amp;"lotId"&amp;CHAR(34)&amp;": "&amp;CHAR(34)&amp;SUBSTITUTE(CriteriTecnici!$C3057,CHAR(34),"'")&amp;CHAR(34)&amp;", "&amp;CHAR(34)&amp;"criterionId"&amp;CHAR(34)&amp;": "&amp;CHAR(34)&amp;SUBSTITUTE(CriteriTecnici!$D3057,CHAR(34),"'")&amp;CHAR(34)&amp;", "&amp;CHAR(34)&amp;"kind"&amp;CHAR(34)&amp;": "&amp;CHAR(34)&amp;SUBSTITUTE(CriteriTecnici!$F3057,CHAR(34),"'")&amp;CHAR(34)&amp;", "&amp;CHAR(34)&amp;"value"&amp;CHAR(34)&amp;": "&amp;SUBSTITUTE(TRIM(ROUND(IFERROR(CriteriTecnici!$N3057*1,IFERROR(NUMBERVALUE(CriteriTecnici!$N3057,".",","),IFERROR(NUMBERVALUE(CriteriTecnici!$N3057,",","."),0))),4)&amp;""),",",".")&amp;", "&amp;CHAR(34)&amp;"numerator"&amp;CHAR(34)&amp;": "&amp;SUBSTITUTE(TRIM(ROUND(IFERROR(CriteriTecnici!$K3057*1,IFERROR(NUMBERVALUE(CriteriTecnici!$K3057,".",","),IFERROR(NUMBERVALUE(CriteriTecnici!$K3057,",","."),0))),4)&amp;""),",",".")&amp;", "&amp;CHAR(34)&amp;"denominator"&amp;CHAR(34)&amp;": "&amp;SUBSTITUTE(TRIM(ROUND(IFERROR(CriteriTecnici!$L3057*1,IFERROR(NUMBERVALUE(CriteriTecnici!$L3057,".",","),IFERROR(NUMBERVALUE(CriteriTecnici!$L3057,",","."),0))),4)&amp;""),",",".")&amp;", "&amp;CHAR(34)&amp;"flag"&amp;CHAR(34)&amp;": "&amp;SUBSTITUTE(TRIM(ROUND(IFERROR(CriteriTecnici!$M3057*1,IFERROR(NUMBERVALUE(CriteriTecnici!$M3057,".",","),IFERROR(NUMBERVALUE(CriteriTecnici!$M3057,",","."),0))),4)&amp;""),",",".")&amp;", "&amp;CHAR(34)&amp;"rawScore"&amp;CHAR(34)&amp;": "&amp;SUBSTITUTE(TRIM(ROUND(IFERROR(CriteriTecnici!$O3057*1,IFERROR(NUMBERVALUE(CriteriTecnici!$O3057,".",","),IFERROR(NUMBERVALUE(CriteriTecnici!$O3057,",","."),0))),4)&amp;""),",",".")&amp;CHAR(125)&amp;IF(TRUE,",",""))</f>
        <v/>
      </c>
    </row>
    <row r="3278">
      <c r="A3278" s="38">
        <f>IF(CriteriTecnici!$A3058="","","    "&amp;CHAR(123)&amp;CHAR(34)&amp;"bidderId"&amp;CHAR(34)&amp;": "&amp;CHAR(34)&amp;SUBSTITUTE(CriteriTecnici!$A3058,CHAR(34),"'")&amp;CHAR(34)&amp;", "&amp;CHAR(34)&amp;"lotId"&amp;CHAR(34)&amp;": "&amp;CHAR(34)&amp;SUBSTITUTE(CriteriTecnici!$C3058,CHAR(34),"'")&amp;CHAR(34)&amp;", "&amp;CHAR(34)&amp;"criterionId"&amp;CHAR(34)&amp;": "&amp;CHAR(34)&amp;SUBSTITUTE(CriteriTecnici!$D3058,CHAR(34),"'")&amp;CHAR(34)&amp;", "&amp;CHAR(34)&amp;"kind"&amp;CHAR(34)&amp;": "&amp;CHAR(34)&amp;SUBSTITUTE(CriteriTecnici!$F3058,CHAR(34),"'")&amp;CHAR(34)&amp;", "&amp;CHAR(34)&amp;"value"&amp;CHAR(34)&amp;": "&amp;SUBSTITUTE(TRIM(ROUND(IFERROR(CriteriTecnici!$N3058*1,IFERROR(NUMBERVALUE(CriteriTecnici!$N3058,".",","),IFERROR(NUMBERVALUE(CriteriTecnici!$N3058,",","."),0))),4)&amp;""),",",".")&amp;", "&amp;CHAR(34)&amp;"numerator"&amp;CHAR(34)&amp;": "&amp;SUBSTITUTE(TRIM(ROUND(IFERROR(CriteriTecnici!$K3058*1,IFERROR(NUMBERVALUE(CriteriTecnici!$K3058,".",","),IFERROR(NUMBERVALUE(CriteriTecnici!$K3058,",","."),0))),4)&amp;""),",",".")&amp;", "&amp;CHAR(34)&amp;"denominator"&amp;CHAR(34)&amp;": "&amp;SUBSTITUTE(TRIM(ROUND(IFERROR(CriteriTecnici!$L3058*1,IFERROR(NUMBERVALUE(CriteriTecnici!$L3058,".",","),IFERROR(NUMBERVALUE(CriteriTecnici!$L3058,",","."),0))),4)&amp;""),",",".")&amp;", "&amp;CHAR(34)&amp;"flag"&amp;CHAR(34)&amp;": "&amp;SUBSTITUTE(TRIM(ROUND(IFERROR(CriteriTecnici!$M3058*1,IFERROR(NUMBERVALUE(CriteriTecnici!$M3058,".",","),IFERROR(NUMBERVALUE(CriteriTecnici!$M3058,",","."),0))),4)&amp;""),",",".")&amp;", "&amp;CHAR(34)&amp;"rawScore"&amp;CHAR(34)&amp;": "&amp;SUBSTITUTE(TRIM(ROUND(IFERROR(CriteriTecnici!$O3058*1,IFERROR(NUMBERVALUE(CriteriTecnici!$O3058,".",","),IFERROR(NUMBERVALUE(CriteriTecnici!$O3058,",","."),0))),4)&amp;""),",",".")&amp;CHAR(125)&amp;IF(TRUE,",",""))</f>
        <v/>
      </c>
    </row>
    <row r="3279">
      <c r="A3279" s="38">
        <f>IF(CriteriTecnici!$A3059="","","    "&amp;CHAR(123)&amp;CHAR(34)&amp;"bidderId"&amp;CHAR(34)&amp;": "&amp;CHAR(34)&amp;SUBSTITUTE(CriteriTecnici!$A3059,CHAR(34),"'")&amp;CHAR(34)&amp;", "&amp;CHAR(34)&amp;"lotId"&amp;CHAR(34)&amp;": "&amp;CHAR(34)&amp;SUBSTITUTE(CriteriTecnici!$C3059,CHAR(34),"'")&amp;CHAR(34)&amp;", "&amp;CHAR(34)&amp;"criterionId"&amp;CHAR(34)&amp;": "&amp;CHAR(34)&amp;SUBSTITUTE(CriteriTecnici!$D3059,CHAR(34),"'")&amp;CHAR(34)&amp;", "&amp;CHAR(34)&amp;"kind"&amp;CHAR(34)&amp;": "&amp;CHAR(34)&amp;SUBSTITUTE(CriteriTecnici!$F3059,CHAR(34),"'")&amp;CHAR(34)&amp;", "&amp;CHAR(34)&amp;"value"&amp;CHAR(34)&amp;": "&amp;SUBSTITUTE(TRIM(ROUND(IFERROR(CriteriTecnici!$N3059*1,IFERROR(NUMBERVALUE(CriteriTecnici!$N3059,".",","),IFERROR(NUMBERVALUE(CriteriTecnici!$N3059,",","."),0))),4)&amp;""),",",".")&amp;", "&amp;CHAR(34)&amp;"numerator"&amp;CHAR(34)&amp;": "&amp;SUBSTITUTE(TRIM(ROUND(IFERROR(CriteriTecnici!$K3059*1,IFERROR(NUMBERVALUE(CriteriTecnici!$K3059,".",","),IFERROR(NUMBERVALUE(CriteriTecnici!$K3059,",","."),0))),4)&amp;""),",",".")&amp;", "&amp;CHAR(34)&amp;"denominator"&amp;CHAR(34)&amp;": "&amp;SUBSTITUTE(TRIM(ROUND(IFERROR(CriteriTecnici!$L3059*1,IFERROR(NUMBERVALUE(CriteriTecnici!$L3059,".",","),IFERROR(NUMBERVALUE(CriteriTecnici!$L3059,",","."),0))),4)&amp;""),",",".")&amp;", "&amp;CHAR(34)&amp;"flag"&amp;CHAR(34)&amp;": "&amp;SUBSTITUTE(TRIM(ROUND(IFERROR(CriteriTecnici!$M3059*1,IFERROR(NUMBERVALUE(CriteriTecnici!$M3059,".",","),IFERROR(NUMBERVALUE(CriteriTecnici!$M3059,",","."),0))),4)&amp;""),",",".")&amp;", "&amp;CHAR(34)&amp;"rawScore"&amp;CHAR(34)&amp;": "&amp;SUBSTITUTE(TRIM(ROUND(IFERROR(CriteriTecnici!$O3059*1,IFERROR(NUMBERVALUE(CriteriTecnici!$O3059,".",","),IFERROR(NUMBERVALUE(CriteriTecnici!$O3059,",","."),0))),4)&amp;""),",",".")&amp;CHAR(125)&amp;IF(TRUE,",",""))</f>
        <v/>
      </c>
    </row>
    <row r="3280">
      <c r="A3280" s="38">
        <f>IF(CriteriTecnici!$A3060="","","    "&amp;CHAR(123)&amp;CHAR(34)&amp;"bidderId"&amp;CHAR(34)&amp;": "&amp;CHAR(34)&amp;SUBSTITUTE(CriteriTecnici!$A3060,CHAR(34),"'")&amp;CHAR(34)&amp;", "&amp;CHAR(34)&amp;"lotId"&amp;CHAR(34)&amp;": "&amp;CHAR(34)&amp;SUBSTITUTE(CriteriTecnici!$C3060,CHAR(34),"'")&amp;CHAR(34)&amp;", "&amp;CHAR(34)&amp;"criterionId"&amp;CHAR(34)&amp;": "&amp;CHAR(34)&amp;SUBSTITUTE(CriteriTecnici!$D3060,CHAR(34),"'")&amp;CHAR(34)&amp;", "&amp;CHAR(34)&amp;"kind"&amp;CHAR(34)&amp;": "&amp;CHAR(34)&amp;SUBSTITUTE(CriteriTecnici!$F3060,CHAR(34),"'")&amp;CHAR(34)&amp;", "&amp;CHAR(34)&amp;"value"&amp;CHAR(34)&amp;": "&amp;SUBSTITUTE(TRIM(ROUND(IFERROR(CriteriTecnici!$N3060*1,IFERROR(NUMBERVALUE(CriteriTecnici!$N3060,".",","),IFERROR(NUMBERVALUE(CriteriTecnici!$N3060,",","."),0))),4)&amp;""),",",".")&amp;", "&amp;CHAR(34)&amp;"numerator"&amp;CHAR(34)&amp;": "&amp;SUBSTITUTE(TRIM(ROUND(IFERROR(CriteriTecnici!$K3060*1,IFERROR(NUMBERVALUE(CriteriTecnici!$K3060,".",","),IFERROR(NUMBERVALUE(CriteriTecnici!$K3060,",","."),0))),4)&amp;""),",",".")&amp;", "&amp;CHAR(34)&amp;"denominator"&amp;CHAR(34)&amp;": "&amp;SUBSTITUTE(TRIM(ROUND(IFERROR(CriteriTecnici!$L3060*1,IFERROR(NUMBERVALUE(CriteriTecnici!$L3060,".",","),IFERROR(NUMBERVALUE(CriteriTecnici!$L3060,",","."),0))),4)&amp;""),",",".")&amp;", "&amp;CHAR(34)&amp;"flag"&amp;CHAR(34)&amp;": "&amp;SUBSTITUTE(TRIM(ROUND(IFERROR(CriteriTecnici!$M3060*1,IFERROR(NUMBERVALUE(CriteriTecnici!$M3060,".",","),IFERROR(NUMBERVALUE(CriteriTecnici!$M3060,",","."),0))),4)&amp;""),",",".")&amp;", "&amp;CHAR(34)&amp;"rawScore"&amp;CHAR(34)&amp;": "&amp;SUBSTITUTE(TRIM(ROUND(IFERROR(CriteriTecnici!$O3060*1,IFERROR(NUMBERVALUE(CriteriTecnici!$O3060,".",","),IFERROR(NUMBERVALUE(CriteriTecnici!$O3060,",","."),0))),4)&amp;""),",",".")&amp;CHAR(125)&amp;IF(TRUE,",",""))</f>
        <v/>
      </c>
    </row>
    <row r="3281">
      <c r="A3281" s="38">
        <f>IF(CriteriTecnici!$A3061="","","    "&amp;CHAR(123)&amp;CHAR(34)&amp;"bidderId"&amp;CHAR(34)&amp;": "&amp;CHAR(34)&amp;SUBSTITUTE(CriteriTecnici!$A3061,CHAR(34),"'")&amp;CHAR(34)&amp;", "&amp;CHAR(34)&amp;"lotId"&amp;CHAR(34)&amp;": "&amp;CHAR(34)&amp;SUBSTITUTE(CriteriTecnici!$C3061,CHAR(34),"'")&amp;CHAR(34)&amp;", "&amp;CHAR(34)&amp;"criterionId"&amp;CHAR(34)&amp;": "&amp;CHAR(34)&amp;SUBSTITUTE(CriteriTecnici!$D3061,CHAR(34),"'")&amp;CHAR(34)&amp;", "&amp;CHAR(34)&amp;"kind"&amp;CHAR(34)&amp;": "&amp;CHAR(34)&amp;SUBSTITUTE(CriteriTecnici!$F3061,CHAR(34),"'")&amp;CHAR(34)&amp;", "&amp;CHAR(34)&amp;"value"&amp;CHAR(34)&amp;": "&amp;SUBSTITUTE(TRIM(ROUND(IFERROR(CriteriTecnici!$N3061*1,IFERROR(NUMBERVALUE(CriteriTecnici!$N3061,".",","),IFERROR(NUMBERVALUE(CriteriTecnici!$N3061,",","."),0))),4)&amp;""),",",".")&amp;", "&amp;CHAR(34)&amp;"numerator"&amp;CHAR(34)&amp;": "&amp;SUBSTITUTE(TRIM(ROUND(IFERROR(CriteriTecnici!$K3061*1,IFERROR(NUMBERVALUE(CriteriTecnici!$K3061,".",","),IFERROR(NUMBERVALUE(CriteriTecnici!$K3061,",","."),0))),4)&amp;""),",",".")&amp;", "&amp;CHAR(34)&amp;"denominator"&amp;CHAR(34)&amp;": "&amp;SUBSTITUTE(TRIM(ROUND(IFERROR(CriteriTecnici!$L3061*1,IFERROR(NUMBERVALUE(CriteriTecnici!$L3061,".",","),IFERROR(NUMBERVALUE(CriteriTecnici!$L3061,",","."),0))),4)&amp;""),",",".")&amp;", "&amp;CHAR(34)&amp;"flag"&amp;CHAR(34)&amp;": "&amp;SUBSTITUTE(TRIM(ROUND(IFERROR(CriteriTecnici!$M3061*1,IFERROR(NUMBERVALUE(CriteriTecnici!$M3061,".",","),IFERROR(NUMBERVALUE(CriteriTecnici!$M3061,",","."),0))),4)&amp;""),",",".")&amp;", "&amp;CHAR(34)&amp;"rawScore"&amp;CHAR(34)&amp;": "&amp;SUBSTITUTE(TRIM(ROUND(IFERROR(CriteriTecnici!$O3061*1,IFERROR(NUMBERVALUE(CriteriTecnici!$O3061,".",","),IFERROR(NUMBERVALUE(CriteriTecnici!$O3061,",","."),0))),4)&amp;""),",",".")&amp;CHAR(125)&amp;IF(TRUE,",",""))</f>
        <v/>
      </c>
    </row>
    <row r="3282">
      <c r="A3282" s="38">
        <f>IF(CriteriTecnici!$A3062="","","    "&amp;CHAR(123)&amp;CHAR(34)&amp;"bidderId"&amp;CHAR(34)&amp;": "&amp;CHAR(34)&amp;SUBSTITUTE(CriteriTecnici!$A3062,CHAR(34),"'")&amp;CHAR(34)&amp;", "&amp;CHAR(34)&amp;"lotId"&amp;CHAR(34)&amp;": "&amp;CHAR(34)&amp;SUBSTITUTE(CriteriTecnici!$C3062,CHAR(34),"'")&amp;CHAR(34)&amp;", "&amp;CHAR(34)&amp;"criterionId"&amp;CHAR(34)&amp;": "&amp;CHAR(34)&amp;SUBSTITUTE(CriteriTecnici!$D3062,CHAR(34),"'")&amp;CHAR(34)&amp;", "&amp;CHAR(34)&amp;"kind"&amp;CHAR(34)&amp;": "&amp;CHAR(34)&amp;SUBSTITUTE(CriteriTecnici!$F3062,CHAR(34),"'")&amp;CHAR(34)&amp;", "&amp;CHAR(34)&amp;"value"&amp;CHAR(34)&amp;": "&amp;SUBSTITUTE(TRIM(ROUND(IFERROR(CriteriTecnici!$N3062*1,IFERROR(NUMBERVALUE(CriteriTecnici!$N3062,".",","),IFERROR(NUMBERVALUE(CriteriTecnici!$N3062,",","."),0))),4)&amp;""),",",".")&amp;", "&amp;CHAR(34)&amp;"numerator"&amp;CHAR(34)&amp;": "&amp;SUBSTITUTE(TRIM(ROUND(IFERROR(CriteriTecnici!$K3062*1,IFERROR(NUMBERVALUE(CriteriTecnici!$K3062,".",","),IFERROR(NUMBERVALUE(CriteriTecnici!$K3062,",","."),0))),4)&amp;""),",",".")&amp;", "&amp;CHAR(34)&amp;"denominator"&amp;CHAR(34)&amp;": "&amp;SUBSTITUTE(TRIM(ROUND(IFERROR(CriteriTecnici!$L3062*1,IFERROR(NUMBERVALUE(CriteriTecnici!$L3062,".",","),IFERROR(NUMBERVALUE(CriteriTecnici!$L3062,",","."),0))),4)&amp;""),",",".")&amp;", "&amp;CHAR(34)&amp;"flag"&amp;CHAR(34)&amp;": "&amp;SUBSTITUTE(TRIM(ROUND(IFERROR(CriteriTecnici!$M3062*1,IFERROR(NUMBERVALUE(CriteriTecnici!$M3062,".",","),IFERROR(NUMBERVALUE(CriteriTecnici!$M3062,",","."),0))),4)&amp;""),",",".")&amp;", "&amp;CHAR(34)&amp;"rawScore"&amp;CHAR(34)&amp;": "&amp;SUBSTITUTE(TRIM(ROUND(IFERROR(CriteriTecnici!$O3062*1,IFERROR(NUMBERVALUE(CriteriTecnici!$O3062,".",","),IFERROR(NUMBERVALUE(CriteriTecnici!$O3062,",","."),0))),4)&amp;""),",",".")&amp;CHAR(125)&amp;IF(TRUE,",",""))</f>
        <v/>
      </c>
    </row>
    <row r="3283">
      <c r="A3283" s="38">
        <f>IF(CriteriTecnici!$A3063="","","    "&amp;CHAR(123)&amp;CHAR(34)&amp;"bidderId"&amp;CHAR(34)&amp;": "&amp;CHAR(34)&amp;SUBSTITUTE(CriteriTecnici!$A3063,CHAR(34),"'")&amp;CHAR(34)&amp;", "&amp;CHAR(34)&amp;"lotId"&amp;CHAR(34)&amp;": "&amp;CHAR(34)&amp;SUBSTITUTE(CriteriTecnici!$C3063,CHAR(34),"'")&amp;CHAR(34)&amp;", "&amp;CHAR(34)&amp;"criterionId"&amp;CHAR(34)&amp;": "&amp;CHAR(34)&amp;SUBSTITUTE(CriteriTecnici!$D3063,CHAR(34),"'")&amp;CHAR(34)&amp;", "&amp;CHAR(34)&amp;"kind"&amp;CHAR(34)&amp;": "&amp;CHAR(34)&amp;SUBSTITUTE(CriteriTecnici!$F3063,CHAR(34),"'")&amp;CHAR(34)&amp;", "&amp;CHAR(34)&amp;"value"&amp;CHAR(34)&amp;": "&amp;SUBSTITUTE(TRIM(ROUND(IFERROR(CriteriTecnici!$N3063*1,IFERROR(NUMBERVALUE(CriteriTecnici!$N3063,".",","),IFERROR(NUMBERVALUE(CriteriTecnici!$N3063,",","."),0))),4)&amp;""),",",".")&amp;", "&amp;CHAR(34)&amp;"numerator"&amp;CHAR(34)&amp;": "&amp;SUBSTITUTE(TRIM(ROUND(IFERROR(CriteriTecnici!$K3063*1,IFERROR(NUMBERVALUE(CriteriTecnici!$K3063,".",","),IFERROR(NUMBERVALUE(CriteriTecnici!$K3063,",","."),0))),4)&amp;""),",",".")&amp;", "&amp;CHAR(34)&amp;"denominator"&amp;CHAR(34)&amp;": "&amp;SUBSTITUTE(TRIM(ROUND(IFERROR(CriteriTecnici!$L3063*1,IFERROR(NUMBERVALUE(CriteriTecnici!$L3063,".",","),IFERROR(NUMBERVALUE(CriteriTecnici!$L3063,",","."),0))),4)&amp;""),",",".")&amp;", "&amp;CHAR(34)&amp;"flag"&amp;CHAR(34)&amp;": "&amp;SUBSTITUTE(TRIM(ROUND(IFERROR(CriteriTecnici!$M3063*1,IFERROR(NUMBERVALUE(CriteriTecnici!$M3063,".",","),IFERROR(NUMBERVALUE(CriteriTecnici!$M3063,",","."),0))),4)&amp;""),",",".")&amp;", "&amp;CHAR(34)&amp;"rawScore"&amp;CHAR(34)&amp;": "&amp;SUBSTITUTE(TRIM(ROUND(IFERROR(CriteriTecnici!$O3063*1,IFERROR(NUMBERVALUE(CriteriTecnici!$O3063,".",","),IFERROR(NUMBERVALUE(CriteriTecnici!$O3063,",","."),0))),4)&amp;""),",",".")&amp;CHAR(125)&amp;IF(TRUE,",",""))</f>
        <v/>
      </c>
    </row>
    <row r="3284">
      <c r="A3284" s="38">
        <f>IF(CriteriTecnici!$A3064="","","    "&amp;CHAR(123)&amp;CHAR(34)&amp;"bidderId"&amp;CHAR(34)&amp;": "&amp;CHAR(34)&amp;SUBSTITUTE(CriteriTecnici!$A3064,CHAR(34),"'")&amp;CHAR(34)&amp;", "&amp;CHAR(34)&amp;"lotId"&amp;CHAR(34)&amp;": "&amp;CHAR(34)&amp;SUBSTITUTE(CriteriTecnici!$C3064,CHAR(34),"'")&amp;CHAR(34)&amp;", "&amp;CHAR(34)&amp;"criterionId"&amp;CHAR(34)&amp;": "&amp;CHAR(34)&amp;SUBSTITUTE(CriteriTecnici!$D3064,CHAR(34),"'")&amp;CHAR(34)&amp;", "&amp;CHAR(34)&amp;"kind"&amp;CHAR(34)&amp;": "&amp;CHAR(34)&amp;SUBSTITUTE(CriteriTecnici!$F3064,CHAR(34),"'")&amp;CHAR(34)&amp;", "&amp;CHAR(34)&amp;"value"&amp;CHAR(34)&amp;": "&amp;SUBSTITUTE(TRIM(ROUND(IFERROR(CriteriTecnici!$N3064*1,IFERROR(NUMBERVALUE(CriteriTecnici!$N3064,".",","),IFERROR(NUMBERVALUE(CriteriTecnici!$N3064,",","."),0))),4)&amp;""),",",".")&amp;", "&amp;CHAR(34)&amp;"numerator"&amp;CHAR(34)&amp;": "&amp;SUBSTITUTE(TRIM(ROUND(IFERROR(CriteriTecnici!$K3064*1,IFERROR(NUMBERVALUE(CriteriTecnici!$K3064,".",","),IFERROR(NUMBERVALUE(CriteriTecnici!$K3064,",","."),0))),4)&amp;""),",",".")&amp;", "&amp;CHAR(34)&amp;"denominator"&amp;CHAR(34)&amp;": "&amp;SUBSTITUTE(TRIM(ROUND(IFERROR(CriteriTecnici!$L3064*1,IFERROR(NUMBERVALUE(CriteriTecnici!$L3064,".",","),IFERROR(NUMBERVALUE(CriteriTecnici!$L3064,",","."),0))),4)&amp;""),",",".")&amp;", "&amp;CHAR(34)&amp;"flag"&amp;CHAR(34)&amp;": "&amp;SUBSTITUTE(TRIM(ROUND(IFERROR(CriteriTecnici!$M3064*1,IFERROR(NUMBERVALUE(CriteriTecnici!$M3064,".",","),IFERROR(NUMBERVALUE(CriteriTecnici!$M3064,",","."),0))),4)&amp;""),",",".")&amp;", "&amp;CHAR(34)&amp;"rawScore"&amp;CHAR(34)&amp;": "&amp;SUBSTITUTE(TRIM(ROUND(IFERROR(CriteriTecnici!$O3064*1,IFERROR(NUMBERVALUE(CriteriTecnici!$O3064,".",","),IFERROR(NUMBERVALUE(CriteriTecnici!$O3064,",","."),0))),4)&amp;""),",",".")&amp;CHAR(125)&amp;IF(TRUE,",",""))</f>
        <v/>
      </c>
    </row>
    <row r="3285">
      <c r="A3285" s="38">
        <f>IF(CriteriTecnici!$A3065="","","    "&amp;CHAR(123)&amp;CHAR(34)&amp;"bidderId"&amp;CHAR(34)&amp;": "&amp;CHAR(34)&amp;SUBSTITUTE(CriteriTecnici!$A3065,CHAR(34),"'")&amp;CHAR(34)&amp;", "&amp;CHAR(34)&amp;"lotId"&amp;CHAR(34)&amp;": "&amp;CHAR(34)&amp;SUBSTITUTE(CriteriTecnici!$C3065,CHAR(34),"'")&amp;CHAR(34)&amp;", "&amp;CHAR(34)&amp;"criterionId"&amp;CHAR(34)&amp;": "&amp;CHAR(34)&amp;SUBSTITUTE(CriteriTecnici!$D3065,CHAR(34),"'")&amp;CHAR(34)&amp;", "&amp;CHAR(34)&amp;"kind"&amp;CHAR(34)&amp;": "&amp;CHAR(34)&amp;SUBSTITUTE(CriteriTecnici!$F3065,CHAR(34),"'")&amp;CHAR(34)&amp;", "&amp;CHAR(34)&amp;"value"&amp;CHAR(34)&amp;": "&amp;SUBSTITUTE(TRIM(ROUND(IFERROR(CriteriTecnici!$N3065*1,IFERROR(NUMBERVALUE(CriteriTecnici!$N3065,".",","),IFERROR(NUMBERVALUE(CriteriTecnici!$N3065,",","."),0))),4)&amp;""),",",".")&amp;", "&amp;CHAR(34)&amp;"numerator"&amp;CHAR(34)&amp;": "&amp;SUBSTITUTE(TRIM(ROUND(IFERROR(CriteriTecnici!$K3065*1,IFERROR(NUMBERVALUE(CriteriTecnici!$K3065,".",","),IFERROR(NUMBERVALUE(CriteriTecnici!$K3065,",","."),0))),4)&amp;""),",",".")&amp;", "&amp;CHAR(34)&amp;"denominator"&amp;CHAR(34)&amp;": "&amp;SUBSTITUTE(TRIM(ROUND(IFERROR(CriteriTecnici!$L3065*1,IFERROR(NUMBERVALUE(CriteriTecnici!$L3065,".",","),IFERROR(NUMBERVALUE(CriteriTecnici!$L3065,",","."),0))),4)&amp;""),",",".")&amp;", "&amp;CHAR(34)&amp;"flag"&amp;CHAR(34)&amp;": "&amp;SUBSTITUTE(TRIM(ROUND(IFERROR(CriteriTecnici!$M3065*1,IFERROR(NUMBERVALUE(CriteriTecnici!$M3065,".",","),IFERROR(NUMBERVALUE(CriteriTecnici!$M3065,",","."),0))),4)&amp;""),",",".")&amp;", "&amp;CHAR(34)&amp;"rawScore"&amp;CHAR(34)&amp;": "&amp;SUBSTITUTE(TRIM(ROUND(IFERROR(CriteriTecnici!$O3065*1,IFERROR(NUMBERVALUE(CriteriTecnici!$O3065,".",","),IFERROR(NUMBERVALUE(CriteriTecnici!$O3065,",","."),0))),4)&amp;""),",",".")&amp;CHAR(125)&amp;IF(TRUE,",",""))</f>
        <v/>
      </c>
    </row>
    <row r="3286">
      <c r="A3286" s="38">
        <f>IF(CriteriTecnici!$A3066="","","    "&amp;CHAR(123)&amp;CHAR(34)&amp;"bidderId"&amp;CHAR(34)&amp;": "&amp;CHAR(34)&amp;SUBSTITUTE(CriteriTecnici!$A3066,CHAR(34),"'")&amp;CHAR(34)&amp;", "&amp;CHAR(34)&amp;"lotId"&amp;CHAR(34)&amp;": "&amp;CHAR(34)&amp;SUBSTITUTE(CriteriTecnici!$C3066,CHAR(34),"'")&amp;CHAR(34)&amp;", "&amp;CHAR(34)&amp;"criterionId"&amp;CHAR(34)&amp;": "&amp;CHAR(34)&amp;SUBSTITUTE(CriteriTecnici!$D3066,CHAR(34),"'")&amp;CHAR(34)&amp;", "&amp;CHAR(34)&amp;"kind"&amp;CHAR(34)&amp;": "&amp;CHAR(34)&amp;SUBSTITUTE(CriteriTecnici!$F3066,CHAR(34),"'")&amp;CHAR(34)&amp;", "&amp;CHAR(34)&amp;"value"&amp;CHAR(34)&amp;": "&amp;SUBSTITUTE(TRIM(ROUND(IFERROR(CriteriTecnici!$N3066*1,IFERROR(NUMBERVALUE(CriteriTecnici!$N3066,".",","),IFERROR(NUMBERVALUE(CriteriTecnici!$N3066,",","."),0))),4)&amp;""),",",".")&amp;", "&amp;CHAR(34)&amp;"numerator"&amp;CHAR(34)&amp;": "&amp;SUBSTITUTE(TRIM(ROUND(IFERROR(CriteriTecnici!$K3066*1,IFERROR(NUMBERVALUE(CriteriTecnici!$K3066,".",","),IFERROR(NUMBERVALUE(CriteriTecnici!$K3066,",","."),0))),4)&amp;""),",",".")&amp;", "&amp;CHAR(34)&amp;"denominator"&amp;CHAR(34)&amp;": "&amp;SUBSTITUTE(TRIM(ROUND(IFERROR(CriteriTecnici!$L3066*1,IFERROR(NUMBERVALUE(CriteriTecnici!$L3066,".",","),IFERROR(NUMBERVALUE(CriteriTecnici!$L3066,",","."),0))),4)&amp;""),",",".")&amp;", "&amp;CHAR(34)&amp;"flag"&amp;CHAR(34)&amp;": "&amp;SUBSTITUTE(TRIM(ROUND(IFERROR(CriteriTecnici!$M3066*1,IFERROR(NUMBERVALUE(CriteriTecnici!$M3066,".",","),IFERROR(NUMBERVALUE(CriteriTecnici!$M3066,",","."),0))),4)&amp;""),",",".")&amp;", "&amp;CHAR(34)&amp;"rawScore"&amp;CHAR(34)&amp;": "&amp;SUBSTITUTE(TRIM(ROUND(IFERROR(CriteriTecnici!$O3066*1,IFERROR(NUMBERVALUE(CriteriTecnici!$O3066,".",","),IFERROR(NUMBERVALUE(CriteriTecnici!$O3066,",","."),0))),4)&amp;""),",",".")&amp;CHAR(125)&amp;IF(TRUE,",",""))</f>
        <v/>
      </c>
    </row>
    <row r="3287">
      <c r="A3287" s="38">
        <f>IF(CriteriTecnici!$A3067="","","    "&amp;CHAR(123)&amp;CHAR(34)&amp;"bidderId"&amp;CHAR(34)&amp;": "&amp;CHAR(34)&amp;SUBSTITUTE(CriteriTecnici!$A3067,CHAR(34),"'")&amp;CHAR(34)&amp;", "&amp;CHAR(34)&amp;"lotId"&amp;CHAR(34)&amp;": "&amp;CHAR(34)&amp;SUBSTITUTE(CriteriTecnici!$C3067,CHAR(34),"'")&amp;CHAR(34)&amp;", "&amp;CHAR(34)&amp;"criterionId"&amp;CHAR(34)&amp;": "&amp;CHAR(34)&amp;SUBSTITUTE(CriteriTecnici!$D3067,CHAR(34),"'")&amp;CHAR(34)&amp;", "&amp;CHAR(34)&amp;"kind"&amp;CHAR(34)&amp;": "&amp;CHAR(34)&amp;SUBSTITUTE(CriteriTecnici!$F3067,CHAR(34),"'")&amp;CHAR(34)&amp;", "&amp;CHAR(34)&amp;"value"&amp;CHAR(34)&amp;": "&amp;SUBSTITUTE(TRIM(ROUND(IFERROR(CriteriTecnici!$N3067*1,IFERROR(NUMBERVALUE(CriteriTecnici!$N3067,".",","),IFERROR(NUMBERVALUE(CriteriTecnici!$N3067,",","."),0))),4)&amp;""),",",".")&amp;", "&amp;CHAR(34)&amp;"numerator"&amp;CHAR(34)&amp;": "&amp;SUBSTITUTE(TRIM(ROUND(IFERROR(CriteriTecnici!$K3067*1,IFERROR(NUMBERVALUE(CriteriTecnici!$K3067,".",","),IFERROR(NUMBERVALUE(CriteriTecnici!$K3067,",","."),0))),4)&amp;""),",",".")&amp;", "&amp;CHAR(34)&amp;"denominator"&amp;CHAR(34)&amp;": "&amp;SUBSTITUTE(TRIM(ROUND(IFERROR(CriteriTecnici!$L3067*1,IFERROR(NUMBERVALUE(CriteriTecnici!$L3067,".",","),IFERROR(NUMBERVALUE(CriteriTecnici!$L3067,",","."),0))),4)&amp;""),",",".")&amp;", "&amp;CHAR(34)&amp;"flag"&amp;CHAR(34)&amp;": "&amp;SUBSTITUTE(TRIM(ROUND(IFERROR(CriteriTecnici!$M3067*1,IFERROR(NUMBERVALUE(CriteriTecnici!$M3067,".",","),IFERROR(NUMBERVALUE(CriteriTecnici!$M3067,",","."),0))),4)&amp;""),",",".")&amp;", "&amp;CHAR(34)&amp;"rawScore"&amp;CHAR(34)&amp;": "&amp;SUBSTITUTE(TRIM(ROUND(IFERROR(CriteriTecnici!$O3067*1,IFERROR(NUMBERVALUE(CriteriTecnici!$O3067,".",","),IFERROR(NUMBERVALUE(CriteriTecnici!$O3067,",","."),0))),4)&amp;""),",",".")&amp;CHAR(125)&amp;IF(TRUE,",",""))</f>
        <v/>
      </c>
    </row>
    <row r="3288">
      <c r="A3288" s="38">
        <f>IF(CriteriTecnici!$A3068="","","    "&amp;CHAR(123)&amp;CHAR(34)&amp;"bidderId"&amp;CHAR(34)&amp;": "&amp;CHAR(34)&amp;SUBSTITUTE(CriteriTecnici!$A3068,CHAR(34),"'")&amp;CHAR(34)&amp;", "&amp;CHAR(34)&amp;"lotId"&amp;CHAR(34)&amp;": "&amp;CHAR(34)&amp;SUBSTITUTE(CriteriTecnici!$C3068,CHAR(34),"'")&amp;CHAR(34)&amp;", "&amp;CHAR(34)&amp;"criterionId"&amp;CHAR(34)&amp;": "&amp;CHAR(34)&amp;SUBSTITUTE(CriteriTecnici!$D3068,CHAR(34),"'")&amp;CHAR(34)&amp;", "&amp;CHAR(34)&amp;"kind"&amp;CHAR(34)&amp;": "&amp;CHAR(34)&amp;SUBSTITUTE(CriteriTecnici!$F3068,CHAR(34),"'")&amp;CHAR(34)&amp;", "&amp;CHAR(34)&amp;"value"&amp;CHAR(34)&amp;": "&amp;SUBSTITUTE(TRIM(ROUND(IFERROR(CriteriTecnici!$N3068*1,IFERROR(NUMBERVALUE(CriteriTecnici!$N3068,".",","),IFERROR(NUMBERVALUE(CriteriTecnici!$N3068,",","."),0))),4)&amp;""),",",".")&amp;", "&amp;CHAR(34)&amp;"numerator"&amp;CHAR(34)&amp;": "&amp;SUBSTITUTE(TRIM(ROUND(IFERROR(CriteriTecnici!$K3068*1,IFERROR(NUMBERVALUE(CriteriTecnici!$K3068,".",","),IFERROR(NUMBERVALUE(CriteriTecnici!$K3068,",","."),0))),4)&amp;""),",",".")&amp;", "&amp;CHAR(34)&amp;"denominator"&amp;CHAR(34)&amp;": "&amp;SUBSTITUTE(TRIM(ROUND(IFERROR(CriteriTecnici!$L3068*1,IFERROR(NUMBERVALUE(CriteriTecnici!$L3068,".",","),IFERROR(NUMBERVALUE(CriteriTecnici!$L3068,",","."),0))),4)&amp;""),",",".")&amp;", "&amp;CHAR(34)&amp;"flag"&amp;CHAR(34)&amp;": "&amp;SUBSTITUTE(TRIM(ROUND(IFERROR(CriteriTecnici!$M3068*1,IFERROR(NUMBERVALUE(CriteriTecnici!$M3068,".",","),IFERROR(NUMBERVALUE(CriteriTecnici!$M3068,",","."),0))),4)&amp;""),",",".")&amp;", "&amp;CHAR(34)&amp;"rawScore"&amp;CHAR(34)&amp;": "&amp;SUBSTITUTE(TRIM(ROUND(IFERROR(CriteriTecnici!$O3068*1,IFERROR(NUMBERVALUE(CriteriTecnici!$O3068,".",","),IFERROR(NUMBERVALUE(CriteriTecnici!$O3068,",","."),0))),4)&amp;""),",",".")&amp;CHAR(125)&amp;IF(TRUE,",",""))</f>
        <v/>
      </c>
    </row>
    <row r="3289">
      <c r="A3289" s="38">
        <f>IF(CriteriTecnici!$A3069="","","    "&amp;CHAR(123)&amp;CHAR(34)&amp;"bidderId"&amp;CHAR(34)&amp;": "&amp;CHAR(34)&amp;SUBSTITUTE(CriteriTecnici!$A3069,CHAR(34),"'")&amp;CHAR(34)&amp;", "&amp;CHAR(34)&amp;"lotId"&amp;CHAR(34)&amp;": "&amp;CHAR(34)&amp;SUBSTITUTE(CriteriTecnici!$C3069,CHAR(34),"'")&amp;CHAR(34)&amp;", "&amp;CHAR(34)&amp;"criterionId"&amp;CHAR(34)&amp;": "&amp;CHAR(34)&amp;SUBSTITUTE(CriteriTecnici!$D3069,CHAR(34),"'")&amp;CHAR(34)&amp;", "&amp;CHAR(34)&amp;"kind"&amp;CHAR(34)&amp;": "&amp;CHAR(34)&amp;SUBSTITUTE(CriteriTecnici!$F3069,CHAR(34),"'")&amp;CHAR(34)&amp;", "&amp;CHAR(34)&amp;"value"&amp;CHAR(34)&amp;": "&amp;SUBSTITUTE(TRIM(ROUND(IFERROR(CriteriTecnici!$N3069*1,IFERROR(NUMBERVALUE(CriteriTecnici!$N3069,".",","),IFERROR(NUMBERVALUE(CriteriTecnici!$N3069,",","."),0))),4)&amp;""),",",".")&amp;", "&amp;CHAR(34)&amp;"numerator"&amp;CHAR(34)&amp;": "&amp;SUBSTITUTE(TRIM(ROUND(IFERROR(CriteriTecnici!$K3069*1,IFERROR(NUMBERVALUE(CriteriTecnici!$K3069,".",","),IFERROR(NUMBERVALUE(CriteriTecnici!$K3069,",","."),0))),4)&amp;""),",",".")&amp;", "&amp;CHAR(34)&amp;"denominator"&amp;CHAR(34)&amp;": "&amp;SUBSTITUTE(TRIM(ROUND(IFERROR(CriteriTecnici!$L3069*1,IFERROR(NUMBERVALUE(CriteriTecnici!$L3069,".",","),IFERROR(NUMBERVALUE(CriteriTecnici!$L3069,",","."),0))),4)&amp;""),",",".")&amp;", "&amp;CHAR(34)&amp;"flag"&amp;CHAR(34)&amp;": "&amp;SUBSTITUTE(TRIM(ROUND(IFERROR(CriteriTecnici!$M3069*1,IFERROR(NUMBERVALUE(CriteriTecnici!$M3069,".",","),IFERROR(NUMBERVALUE(CriteriTecnici!$M3069,",","."),0))),4)&amp;""),",",".")&amp;", "&amp;CHAR(34)&amp;"rawScore"&amp;CHAR(34)&amp;": "&amp;SUBSTITUTE(TRIM(ROUND(IFERROR(CriteriTecnici!$O3069*1,IFERROR(NUMBERVALUE(CriteriTecnici!$O3069,".",","),IFERROR(NUMBERVALUE(CriteriTecnici!$O3069,",","."),0))),4)&amp;""),",",".")&amp;CHAR(125)&amp;IF(TRUE,",",""))</f>
        <v/>
      </c>
    </row>
    <row r="3290">
      <c r="A3290" s="38">
        <f>IF(CriteriTecnici!$A3070="","","    "&amp;CHAR(123)&amp;CHAR(34)&amp;"bidderId"&amp;CHAR(34)&amp;": "&amp;CHAR(34)&amp;SUBSTITUTE(CriteriTecnici!$A3070,CHAR(34),"'")&amp;CHAR(34)&amp;", "&amp;CHAR(34)&amp;"lotId"&amp;CHAR(34)&amp;": "&amp;CHAR(34)&amp;SUBSTITUTE(CriteriTecnici!$C3070,CHAR(34),"'")&amp;CHAR(34)&amp;", "&amp;CHAR(34)&amp;"criterionId"&amp;CHAR(34)&amp;": "&amp;CHAR(34)&amp;SUBSTITUTE(CriteriTecnici!$D3070,CHAR(34),"'")&amp;CHAR(34)&amp;", "&amp;CHAR(34)&amp;"kind"&amp;CHAR(34)&amp;": "&amp;CHAR(34)&amp;SUBSTITUTE(CriteriTecnici!$F3070,CHAR(34),"'")&amp;CHAR(34)&amp;", "&amp;CHAR(34)&amp;"value"&amp;CHAR(34)&amp;": "&amp;SUBSTITUTE(TRIM(ROUND(IFERROR(CriteriTecnici!$N3070*1,IFERROR(NUMBERVALUE(CriteriTecnici!$N3070,".",","),IFERROR(NUMBERVALUE(CriteriTecnici!$N3070,",","."),0))),4)&amp;""),",",".")&amp;", "&amp;CHAR(34)&amp;"numerator"&amp;CHAR(34)&amp;": "&amp;SUBSTITUTE(TRIM(ROUND(IFERROR(CriteriTecnici!$K3070*1,IFERROR(NUMBERVALUE(CriteriTecnici!$K3070,".",","),IFERROR(NUMBERVALUE(CriteriTecnici!$K3070,",","."),0))),4)&amp;""),",",".")&amp;", "&amp;CHAR(34)&amp;"denominator"&amp;CHAR(34)&amp;": "&amp;SUBSTITUTE(TRIM(ROUND(IFERROR(CriteriTecnici!$L3070*1,IFERROR(NUMBERVALUE(CriteriTecnici!$L3070,".",","),IFERROR(NUMBERVALUE(CriteriTecnici!$L3070,",","."),0))),4)&amp;""),",",".")&amp;", "&amp;CHAR(34)&amp;"flag"&amp;CHAR(34)&amp;": "&amp;SUBSTITUTE(TRIM(ROUND(IFERROR(CriteriTecnici!$M3070*1,IFERROR(NUMBERVALUE(CriteriTecnici!$M3070,".",","),IFERROR(NUMBERVALUE(CriteriTecnici!$M3070,",","."),0))),4)&amp;""),",",".")&amp;", "&amp;CHAR(34)&amp;"rawScore"&amp;CHAR(34)&amp;": "&amp;SUBSTITUTE(TRIM(ROUND(IFERROR(CriteriTecnici!$O3070*1,IFERROR(NUMBERVALUE(CriteriTecnici!$O3070,".",","),IFERROR(NUMBERVALUE(CriteriTecnici!$O3070,",","."),0))),4)&amp;""),",",".")&amp;CHAR(125)&amp;IF(TRUE,",",""))</f>
        <v/>
      </c>
    </row>
    <row r="3291">
      <c r="A3291" s="38">
        <f>IF(CriteriTecnici!$A3071="","","    "&amp;CHAR(123)&amp;CHAR(34)&amp;"bidderId"&amp;CHAR(34)&amp;": "&amp;CHAR(34)&amp;SUBSTITUTE(CriteriTecnici!$A3071,CHAR(34),"'")&amp;CHAR(34)&amp;", "&amp;CHAR(34)&amp;"lotId"&amp;CHAR(34)&amp;": "&amp;CHAR(34)&amp;SUBSTITUTE(CriteriTecnici!$C3071,CHAR(34),"'")&amp;CHAR(34)&amp;", "&amp;CHAR(34)&amp;"criterionId"&amp;CHAR(34)&amp;": "&amp;CHAR(34)&amp;SUBSTITUTE(CriteriTecnici!$D3071,CHAR(34),"'")&amp;CHAR(34)&amp;", "&amp;CHAR(34)&amp;"kind"&amp;CHAR(34)&amp;": "&amp;CHAR(34)&amp;SUBSTITUTE(CriteriTecnici!$F3071,CHAR(34),"'")&amp;CHAR(34)&amp;", "&amp;CHAR(34)&amp;"value"&amp;CHAR(34)&amp;": "&amp;SUBSTITUTE(TRIM(ROUND(IFERROR(CriteriTecnici!$N3071*1,IFERROR(NUMBERVALUE(CriteriTecnici!$N3071,".",","),IFERROR(NUMBERVALUE(CriteriTecnici!$N3071,",","."),0))),4)&amp;""),",",".")&amp;", "&amp;CHAR(34)&amp;"numerator"&amp;CHAR(34)&amp;": "&amp;SUBSTITUTE(TRIM(ROUND(IFERROR(CriteriTecnici!$K3071*1,IFERROR(NUMBERVALUE(CriteriTecnici!$K3071,".",","),IFERROR(NUMBERVALUE(CriteriTecnici!$K3071,",","."),0))),4)&amp;""),",",".")&amp;", "&amp;CHAR(34)&amp;"denominator"&amp;CHAR(34)&amp;": "&amp;SUBSTITUTE(TRIM(ROUND(IFERROR(CriteriTecnici!$L3071*1,IFERROR(NUMBERVALUE(CriteriTecnici!$L3071,".",","),IFERROR(NUMBERVALUE(CriteriTecnici!$L3071,",","."),0))),4)&amp;""),",",".")&amp;", "&amp;CHAR(34)&amp;"flag"&amp;CHAR(34)&amp;": "&amp;SUBSTITUTE(TRIM(ROUND(IFERROR(CriteriTecnici!$M3071*1,IFERROR(NUMBERVALUE(CriteriTecnici!$M3071,".",","),IFERROR(NUMBERVALUE(CriteriTecnici!$M3071,",","."),0))),4)&amp;""),",",".")&amp;", "&amp;CHAR(34)&amp;"rawScore"&amp;CHAR(34)&amp;": "&amp;SUBSTITUTE(TRIM(ROUND(IFERROR(CriteriTecnici!$O3071*1,IFERROR(NUMBERVALUE(CriteriTecnici!$O3071,".",","),IFERROR(NUMBERVALUE(CriteriTecnici!$O3071,",","."),0))),4)&amp;""),",",".")&amp;CHAR(125)&amp;IF(TRUE,",",""))</f>
        <v/>
      </c>
    </row>
    <row r="3292">
      <c r="A3292" s="38">
        <f>IF(CriteriTecnici!$A3072="","","    "&amp;CHAR(123)&amp;CHAR(34)&amp;"bidderId"&amp;CHAR(34)&amp;": "&amp;CHAR(34)&amp;SUBSTITUTE(CriteriTecnici!$A3072,CHAR(34),"'")&amp;CHAR(34)&amp;", "&amp;CHAR(34)&amp;"lotId"&amp;CHAR(34)&amp;": "&amp;CHAR(34)&amp;SUBSTITUTE(CriteriTecnici!$C3072,CHAR(34),"'")&amp;CHAR(34)&amp;", "&amp;CHAR(34)&amp;"criterionId"&amp;CHAR(34)&amp;": "&amp;CHAR(34)&amp;SUBSTITUTE(CriteriTecnici!$D3072,CHAR(34),"'")&amp;CHAR(34)&amp;", "&amp;CHAR(34)&amp;"kind"&amp;CHAR(34)&amp;": "&amp;CHAR(34)&amp;SUBSTITUTE(CriteriTecnici!$F3072,CHAR(34),"'")&amp;CHAR(34)&amp;", "&amp;CHAR(34)&amp;"value"&amp;CHAR(34)&amp;": "&amp;SUBSTITUTE(TRIM(ROUND(IFERROR(CriteriTecnici!$N3072*1,IFERROR(NUMBERVALUE(CriteriTecnici!$N3072,".",","),IFERROR(NUMBERVALUE(CriteriTecnici!$N3072,",","."),0))),4)&amp;""),",",".")&amp;", "&amp;CHAR(34)&amp;"numerator"&amp;CHAR(34)&amp;": "&amp;SUBSTITUTE(TRIM(ROUND(IFERROR(CriteriTecnici!$K3072*1,IFERROR(NUMBERVALUE(CriteriTecnici!$K3072,".",","),IFERROR(NUMBERVALUE(CriteriTecnici!$K3072,",","."),0))),4)&amp;""),",",".")&amp;", "&amp;CHAR(34)&amp;"denominator"&amp;CHAR(34)&amp;": "&amp;SUBSTITUTE(TRIM(ROUND(IFERROR(CriteriTecnici!$L3072*1,IFERROR(NUMBERVALUE(CriteriTecnici!$L3072,".",","),IFERROR(NUMBERVALUE(CriteriTecnici!$L3072,",","."),0))),4)&amp;""),",",".")&amp;", "&amp;CHAR(34)&amp;"flag"&amp;CHAR(34)&amp;": "&amp;SUBSTITUTE(TRIM(ROUND(IFERROR(CriteriTecnici!$M3072*1,IFERROR(NUMBERVALUE(CriteriTecnici!$M3072,".",","),IFERROR(NUMBERVALUE(CriteriTecnici!$M3072,",","."),0))),4)&amp;""),",",".")&amp;", "&amp;CHAR(34)&amp;"rawScore"&amp;CHAR(34)&amp;": "&amp;SUBSTITUTE(TRIM(ROUND(IFERROR(CriteriTecnici!$O3072*1,IFERROR(NUMBERVALUE(CriteriTecnici!$O3072,".",","),IFERROR(NUMBERVALUE(CriteriTecnici!$O3072,",","."),0))),4)&amp;""),",",".")&amp;CHAR(125)&amp;IF(TRUE,",",""))</f>
        <v/>
      </c>
    </row>
    <row r="3293">
      <c r="A3293" s="38">
        <f>IF(CriteriTecnici!$A3073="","","    "&amp;CHAR(123)&amp;CHAR(34)&amp;"bidderId"&amp;CHAR(34)&amp;": "&amp;CHAR(34)&amp;SUBSTITUTE(CriteriTecnici!$A3073,CHAR(34),"'")&amp;CHAR(34)&amp;", "&amp;CHAR(34)&amp;"lotId"&amp;CHAR(34)&amp;": "&amp;CHAR(34)&amp;SUBSTITUTE(CriteriTecnici!$C3073,CHAR(34),"'")&amp;CHAR(34)&amp;", "&amp;CHAR(34)&amp;"criterionId"&amp;CHAR(34)&amp;": "&amp;CHAR(34)&amp;SUBSTITUTE(CriteriTecnici!$D3073,CHAR(34),"'")&amp;CHAR(34)&amp;", "&amp;CHAR(34)&amp;"kind"&amp;CHAR(34)&amp;": "&amp;CHAR(34)&amp;SUBSTITUTE(CriteriTecnici!$F3073,CHAR(34),"'")&amp;CHAR(34)&amp;", "&amp;CHAR(34)&amp;"value"&amp;CHAR(34)&amp;": "&amp;SUBSTITUTE(TRIM(ROUND(IFERROR(CriteriTecnici!$N3073*1,IFERROR(NUMBERVALUE(CriteriTecnici!$N3073,".",","),IFERROR(NUMBERVALUE(CriteriTecnici!$N3073,",","."),0))),4)&amp;""),",",".")&amp;", "&amp;CHAR(34)&amp;"numerator"&amp;CHAR(34)&amp;": "&amp;SUBSTITUTE(TRIM(ROUND(IFERROR(CriteriTecnici!$K3073*1,IFERROR(NUMBERVALUE(CriteriTecnici!$K3073,".",","),IFERROR(NUMBERVALUE(CriteriTecnici!$K3073,",","."),0))),4)&amp;""),",",".")&amp;", "&amp;CHAR(34)&amp;"denominator"&amp;CHAR(34)&amp;": "&amp;SUBSTITUTE(TRIM(ROUND(IFERROR(CriteriTecnici!$L3073*1,IFERROR(NUMBERVALUE(CriteriTecnici!$L3073,".",","),IFERROR(NUMBERVALUE(CriteriTecnici!$L3073,",","."),0))),4)&amp;""),",",".")&amp;", "&amp;CHAR(34)&amp;"flag"&amp;CHAR(34)&amp;": "&amp;SUBSTITUTE(TRIM(ROUND(IFERROR(CriteriTecnici!$M3073*1,IFERROR(NUMBERVALUE(CriteriTecnici!$M3073,".",","),IFERROR(NUMBERVALUE(CriteriTecnici!$M3073,",","."),0))),4)&amp;""),",",".")&amp;", "&amp;CHAR(34)&amp;"rawScore"&amp;CHAR(34)&amp;": "&amp;SUBSTITUTE(TRIM(ROUND(IFERROR(CriteriTecnici!$O3073*1,IFERROR(NUMBERVALUE(CriteriTecnici!$O3073,".",","),IFERROR(NUMBERVALUE(CriteriTecnici!$O3073,",","."),0))),4)&amp;""),",",".")&amp;CHAR(125)&amp;IF(COUNTA(Offerte!$A101:$A$200)&gt;0,",",""))</f>
        <v/>
      </c>
    </row>
    <row r="3294">
      <c r="A3294" s="38">
        <f>IF(CriteriTecnici!$A3074="","","    "&amp;CHAR(123)&amp;CHAR(34)&amp;"bidderId"&amp;CHAR(34)&amp;": "&amp;CHAR(34)&amp;SUBSTITUTE(CriteriTecnici!$A3074,CHAR(34),"'")&amp;CHAR(34)&amp;", "&amp;CHAR(34)&amp;"lotId"&amp;CHAR(34)&amp;": "&amp;CHAR(34)&amp;SUBSTITUTE(CriteriTecnici!$C3074,CHAR(34),"'")&amp;CHAR(34)&amp;", "&amp;CHAR(34)&amp;"criterionId"&amp;CHAR(34)&amp;": "&amp;CHAR(34)&amp;SUBSTITUTE(CriteriTecnici!$D3074,CHAR(34),"'")&amp;CHAR(34)&amp;", "&amp;CHAR(34)&amp;"kind"&amp;CHAR(34)&amp;": "&amp;CHAR(34)&amp;SUBSTITUTE(CriteriTecnici!$F3074,CHAR(34),"'")&amp;CHAR(34)&amp;", "&amp;CHAR(34)&amp;"value"&amp;CHAR(34)&amp;": "&amp;SUBSTITUTE(TRIM(ROUND(IFERROR(CriteriTecnici!$N3074*1,IFERROR(NUMBERVALUE(CriteriTecnici!$N3074,".",","),IFERROR(NUMBERVALUE(CriteriTecnici!$N3074,",","."),0))),4)&amp;""),",",".")&amp;", "&amp;CHAR(34)&amp;"numerator"&amp;CHAR(34)&amp;": "&amp;SUBSTITUTE(TRIM(ROUND(IFERROR(CriteriTecnici!$K3074*1,IFERROR(NUMBERVALUE(CriteriTecnici!$K3074,".",","),IFERROR(NUMBERVALUE(CriteriTecnici!$K3074,",","."),0))),4)&amp;""),",",".")&amp;", "&amp;CHAR(34)&amp;"denominator"&amp;CHAR(34)&amp;": "&amp;SUBSTITUTE(TRIM(ROUND(IFERROR(CriteriTecnici!$L3074*1,IFERROR(NUMBERVALUE(CriteriTecnici!$L3074,".",","),IFERROR(NUMBERVALUE(CriteriTecnici!$L3074,",","."),0))),4)&amp;""),",",".")&amp;", "&amp;CHAR(34)&amp;"flag"&amp;CHAR(34)&amp;": "&amp;SUBSTITUTE(TRIM(ROUND(IFERROR(CriteriTecnici!$M3074*1,IFERROR(NUMBERVALUE(CriteriTecnici!$M3074,".",","),IFERROR(NUMBERVALUE(CriteriTecnici!$M3074,",","."),0))),4)&amp;""),",",".")&amp;", "&amp;CHAR(34)&amp;"rawScore"&amp;CHAR(34)&amp;": "&amp;SUBSTITUTE(TRIM(ROUND(IFERROR(CriteriTecnici!$O3074*1,IFERROR(NUMBERVALUE(CriteriTecnici!$O3074,".",","),IFERROR(NUMBERVALUE(CriteriTecnici!$O3074,",","."),0))),4)&amp;""),",",".")&amp;CHAR(125)&amp;IF(TRUE,",",""))</f>
        <v/>
      </c>
    </row>
    <row r="3295">
      <c r="A3295" s="38">
        <f>IF(CriteriTecnici!$A3075="","","    "&amp;CHAR(123)&amp;CHAR(34)&amp;"bidderId"&amp;CHAR(34)&amp;": "&amp;CHAR(34)&amp;SUBSTITUTE(CriteriTecnici!$A3075,CHAR(34),"'")&amp;CHAR(34)&amp;", "&amp;CHAR(34)&amp;"lotId"&amp;CHAR(34)&amp;": "&amp;CHAR(34)&amp;SUBSTITUTE(CriteriTecnici!$C3075,CHAR(34),"'")&amp;CHAR(34)&amp;", "&amp;CHAR(34)&amp;"criterionId"&amp;CHAR(34)&amp;": "&amp;CHAR(34)&amp;SUBSTITUTE(CriteriTecnici!$D3075,CHAR(34),"'")&amp;CHAR(34)&amp;", "&amp;CHAR(34)&amp;"kind"&amp;CHAR(34)&amp;": "&amp;CHAR(34)&amp;SUBSTITUTE(CriteriTecnici!$F3075,CHAR(34),"'")&amp;CHAR(34)&amp;", "&amp;CHAR(34)&amp;"value"&amp;CHAR(34)&amp;": "&amp;SUBSTITUTE(TRIM(ROUND(IFERROR(CriteriTecnici!$N3075*1,IFERROR(NUMBERVALUE(CriteriTecnici!$N3075,".",","),IFERROR(NUMBERVALUE(CriteriTecnici!$N3075,",","."),0))),4)&amp;""),",",".")&amp;", "&amp;CHAR(34)&amp;"numerator"&amp;CHAR(34)&amp;": "&amp;SUBSTITUTE(TRIM(ROUND(IFERROR(CriteriTecnici!$K3075*1,IFERROR(NUMBERVALUE(CriteriTecnici!$K3075,".",","),IFERROR(NUMBERVALUE(CriteriTecnici!$K3075,",","."),0))),4)&amp;""),",",".")&amp;", "&amp;CHAR(34)&amp;"denominator"&amp;CHAR(34)&amp;": "&amp;SUBSTITUTE(TRIM(ROUND(IFERROR(CriteriTecnici!$L3075*1,IFERROR(NUMBERVALUE(CriteriTecnici!$L3075,".",","),IFERROR(NUMBERVALUE(CriteriTecnici!$L3075,",","."),0))),4)&amp;""),",",".")&amp;", "&amp;CHAR(34)&amp;"flag"&amp;CHAR(34)&amp;": "&amp;SUBSTITUTE(TRIM(ROUND(IFERROR(CriteriTecnici!$M3075*1,IFERROR(NUMBERVALUE(CriteriTecnici!$M3075,".",","),IFERROR(NUMBERVALUE(CriteriTecnici!$M3075,",","."),0))),4)&amp;""),",",".")&amp;", "&amp;CHAR(34)&amp;"rawScore"&amp;CHAR(34)&amp;": "&amp;SUBSTITUTE(TRIM(ROUND(IFERROR(CriteriTecnici!$O3075*1,IFERROR(NUMBERVALUE(CriteriTecnici!$O3075,".",","),IFERROR(NUMBERVALUE(CriteriTecnici!$O3075,",","."),0))),4)&amp;""),",",".")&amp;CHAR(125)&amp;IF(TRUE,",",""))</f>
        <v/>
      </c>
    </row>
    <row r="3296">
      <c r="A3296" s="38">
        <f>IF(CriteriTecnici!$A3076="","","    "&amp;CHAR(123)&amp;CHAR(34)&amp;"bidderId"&amp;CHAR(34)&amp;": "&amp;CHAR(34)&amp;SUBSTITUTE(CriteriTecnici!$A3076,CHAR(34),"'")&amp;CHAR(34)&amp;", "&amp;CHAR(34)&amp;"lotId"&amp;CHAR(34)&amp;": "&amp;CHAR(34)&amp;SUBSTITUTE(CriteriTecnici!$C3076,CHAR(34),"'")&amp;CHAR(34)&amp;", "&amp;CHAR(34)&amp;"criterionId"&amp;CHAR(34)&amp;": "&amp;CHAR(34)&amp;SUBSTITUTE(CriteriTecnici!$D3076,CHAR(34),"'")&amp;CHAR(34)&amp;", "&amp;CHAR(34)&amp;"kind"&amp;CHAR(34)&amp;": "&amp;CHAR(34)&amp;SUBSTITUTE(CriteriTecnici!$F3076,CHAR(34),"'")&amp;CHAR(34)&amp;", "&amp;CHAR(34)&amp;"value"&amp;CHAR(34)&amp;": "&amp;SUBSTITUTE(TRIM(ROUND(IFERROR(CriteriTecnici!$N3076*1,IFERROR(NUMBERVALUE(CriteriTecnici!$N3076,".",","),IFERROR(NUMBERVALUE(CriteriTecnici!$N3076,",","."),0))),4)&amp;""),",",".")&amp;", "&amp;CHAR(34)&amp;"numerator"&amp;CHAR(34)&amp;": "&amp;SUBSTITUTE(TRIM(ROUND(IFERROR(CriteriTecnici!$K3076*1,IFERROR(NUMBERVALUE(CriteriTecnici!$K3076,".",","),IFERROR(NUMBERVALUE(CriteriTecnici!$K3076,",","."),0))),4)&amp;""),",",".")&amp;", "&amp;CHAR(34)&amp;"denominator"&amp;CHAR(34)&amp;": "&amp;SUBSTITUTE(TRIM(ROUND(IFERROR(CriteriTecnici!$L3076*1,IFERROR(NUMBERVALUE(CriteriTecnici!$L3076,".",","),IFERROR(NUMBERVALUE(CriteriTecnici!$L3076,",","."),0))),4)&amp;""),",",".")&amp;", "&amp;CHAR(34)&amp;"flag"&amp;CHAR(34)&amp;": "&amp;SUBSTITUTE(TRIM(ROUND(IFERROR(CriteriTecnici!$M3076*1,IFERROR(NUMBERVALUE(CriteriTecnici!$M3076,".",","),IFERROR(NUMBERVALUE(CriteriTecnici!$M3076,",","."),0))),4)&amp;""),",",".")&amp;", "&amp;CHAR(34)&amp;"rawScore"&amp;CHAR(34)&amp;": "&amp;SUBSTITUTE(TRIM(ROUND(IFERROR(CriteriTecnici!$O3076*1,IFERROR(NUMBERVALUE(CriteriTecnici!$O3076,".",","),IFERROR(NUMBERVALUE(CriteriTecnici!$O3076,",","."),0))),4)&amp;""),",",".")&amp;CHAR(125)&amp;IF(TRUE,",",""))</f>
        <v/>
      </c>
    </row>
    <row r="3297">
      <c r="A3297" s="38">
        <f>IF(CriteriTecnici!$A3077="","","    "&amp;CHAR(123)&amp;CHAR(34)&amp;"bidderId"&amp;CHAR(34)&amp;": "&amp;CHAR(34)&amp;SUBSTITUTE(CriteriTecnici!$A3077,CHAR(34),"'")&amp;CHAR(34)&amp;", "&amp;CHAR(34)&amp;"lotId"&amp;CHAR(34)&amp;": "&amp;CHAR(34)&amp;SUBSTITUTE(CriteriTecnici!$C3077,CHAR(34),"'")&amp;CHAR(34)&amp;", "&amp;CHAR(34)&amp;"criterionId"&amp;CHAR(34)&amp;": "&amp;CHAR(34)&amp;SUBSTITUTE(CriteriTecnici!$D3077,CHAR(34),"'")&amp;CHAR(34)&amp;", "&amp;CHAR(34)&amp;"kind"&amp;CHAR(34)&amp;": "&amp;CHAR(34)&amp;SUBSTITUTE(CriteriTecnici!$F3077,CHAR(34),"'")&amp;CHAR(34)&amp;", "&amp;CHAR(34)&amp;"value"&amp;CHAR(34)&amp;": "&amp;SUBSTITUTE(TRIM(ROUND(IFERROR(CriteriTecnici!$N3077*1,IFERROR(NUMBERVALUE(CriteriTecnici!$N3077,".",","),IFERROR(NUMBERVALUE(CriteriTecnici!$N3077,",","."),0))),4)&amp;""),",",".")&amp;", "&amp;CHAR(34)&amp;"numerator"&amp;CHAR(34)&amp;": "&amp;SUBSTITUTE(TRIM(ROUND(IFERROR(CriteriTecnici!$K3077*1,IFERROR(NUMBERVALUE(CriteriTecnici!$K3077,".",","),IFERROR(NUMBERVALUE(CriteriTecnici!$K3077,",","."),0))),4)&amp;""),",",".")&amp;", "&amp;CHAR(34)&amp;"denominator"&amp;CHAR(34)&amp;": "&amp;SUBSTITUTE(TRIM(ROUND(IFERROR(CriteriTecnici!$L3077*1,IFERROR(NUMBERVALUE(CriteriTecnici!$L3077,".",","),IFERROR(NUMBERVALUE(CriteriTecnici!$L3077,",","."),0))),4)&amp;""),",",".")&amp;", "&amp;CHAR(34)&amp;"flag"&amp;CHAR(34)&amp;": "&amp;SUBSTITUTE(TRIM(ROUND(IFERROR(CriteriTecnici!$M3077*1,IFERROR(NUMBERVALUE(CriteriTecnici!$M3077,".",","),IFERROR(NUMBERVALUE(CriteriTecnici!$M3077,",","."),0))),4)&amp;""),",",".")&amp;", "&amp;CHAR(34)&amp;"rawScore"&amp;CHAR(34)&amp;": "&amp;SUBSTITUTE(TRIM(ROUND(IFERROR(CriteriTecnici!$O3077*1,IFERROR(NUMBERVALUE(CriteriTecnici!$O3077,".",","),IFERROR(NUMBERVALUE(CriteriTecnici!$O3077,",","."),0))),4)&amp;""),",",".")&amp;CHAR(125)&amp;IF(TRUE,",",""))</f>
        <v/>
      </c>
    </row>
    <row r="3298">
      <c r="A3298" s="38">
        <f>IF(CriteriTecnici!$A3078="","","    "&amp;CHAR(123)&amp;CHAR(34)&amp;"bidderId"&amp;CHAR(34)&amp;": "&amp;CHAR(34)&amp;SUBSTITUTE(CriteriTecnici!$A3078,CHAR(34),"'")&amp;CHAR(34)&amp;", "&amp;CHAR(34)&amp;"lotId"&amp;CHAR(34)&amp;": "&amp;CHAR(34)&amp;SUBSTITUTE(CriteriTecnici!$C3078,CHAR(34),"'")&amp;CHAR(34)&amp;", "&amp;CHAR(34)&amp;"criterionId"&amp;CHAR(34)&amp;": "&amp;CHAR(34)&amp;SUBSTITUTE(CriteriTecnici!$D3078,CHAR(34),"'")&amp;CHAR(34)&amp;", "&amp;CHAR(34)&amp;"kind"&amp;CHAR(34)&amp;": "&amp;CHAR(34)&amp;SUBSTITUTE(CriteriTecnici!$F3078,CHAR(34),"'")&amp;CHAR(34)&amp;", "&amp;CHAR(34)&amp;"value"&amp;CHAR(34)&amp;": "&amp;SUBSTITUTE(TRIM(ROUND(IFERROR(CriteriTecnici!$N3078*1,IFERROR(NUMBERVALUE(CriteriTecnici!$N3078,".",","),IFERROR(NUMBERVALUE(CriteriTecnici!$N3078,",","."),0))),4)&amp;""),",",".")&amp;", "&amp;CHAR(34)&amp;"numerator"&amp;CHAR(34)&amp;": "&amp;SUBSTITUTE(TRIM(ROUND(IFERROR(CriteriTecnici!$K3078*1,IFERROR(NUMBERVALUE(CriteriTecnici!$K3078,".",","),IFERROR(NUMBERVALUE(CriteriTecnici!$K3078,",","."),0))),4)&amp;""),",",".")&amp;", "&amp;CHAR(34)&amp;"denominator"&amp;CHAR(34)&amp;": "&amp;SUBSTITUTE(TRIM(ROUND(IFERROR(CriteriTecnici!$L3078*1,IFERROR(NUMBERVALUE(CriteriTecnici!$L3078,".",","),IFERROR(NUMBERVALUE(CriteriTecnici!$L3078,",","."),0))),4)&amp;""),",",".")&amp;", "&amp;CHAR(34)&amp;"flag"&amp;CHAR(34)&amp;": "&amp;SUBSTITUTE(TRIM(ROUND(IFERROR(CriteriTecnici!$M3078*1,IFERROR(NUMBERVALUE(CriteriTecnici!$M3078,".",","),IFERROR(NUMBERVALUE(CriteriTecnici!$M3078,",","."),0))),4)&amp;""),",",".")&amp;", "&amp;CHAR(34)&amp;"rawScore"&amp;CHAR(34)&amp;": "&amp;SUBSTITUTE(TRIM(ROUND(IFERROR(CriteriTecnici!$O3078*1,IFERROR(NUMBERVALUE(CriteriTecnici!$O3078,".",","),IFERROR(NUMBERVALUE(CriteriTecnici!$O3078,",","."),0))),4)&amp;""),",",".")&amp;CHAR(125)&amp;IF(TRUE,",",""))</f>
        <v/>
      </c>
    </row>
    <row r="3299">
      <c r="A3299" s="38">
        <f>IF(CriteriTecnici!$A3079="","","    "&amp;CHAR(123)&amp;CHAR(34)&amp;"bidderId"&amp;CHAR(34)&amp;": "&amp;CHAR(34)&amp;SUBSTITUTE(CriteriTecnici!$A3079,CHAR(34),"'")&amp;CHAR(34)&amp;", "&amp;CHAR(34)&amp;"lotId"&amp;CHAR(34)&amp;": "&amp;CHAR(34)&amp;SUBSTITUTE(CriteriTecnici!$C3079,CHAR(34),"'")&amp;CHAR(34)&amp;", "&amp;CHAR(34)&amp;"criterionId"&amp;CHAR(34)&amp;": "&amp;CHAR(34)&amp;SUBSTITUTE(CriteriTecnici!$D3079,CHAR(34),"'")&amp;CHAR(34)&amp;", "&amp;CHAR(34)&amp;"kind"&amp;CHAR(34)&amp;": "&amp;CHAR(34)&amp;SUBSTITUTE(CriteriTecnici!$F3079,CHAR(34),"'")&amp;CHAR(34)&amp;", "&amp;CHAR(34)&amp;"value"&amp;CHAR(34)&amp;": "&amp;SUBSTITUTE(TRIM(ROUND(IFERROR(CriteriTecnici!$N3079*1,IFERROR(NUMBERVALUE(CriteriTecnici!$N3079,".",","),IFERROR(NUMBERVALUE(CriteriTecnici!$N3079,",","."),0))),4)&amp;""),",",".")&amp;", "&amp;CHAR(34)&amp;"numerator"&amp;CHAR(34)&amp;": "&amp;SUBSTITUTE(TRIM(ROUND(IFERROR(CriteriTecnici!$K3079*1,IFERROR(NUMBERVALUE(CriteriTecnici!$K3079,".",","),IFERROR(NUMBERVALUE(CriteriTecnici!$K3079,",","."),0))),4)&amp;""),",",".")&amp;", "&amp;CHAR(34)&amp;"denominator"&amp;CHAR(34)&amp;": "&amp;SUBSTITUTE(TRIM(ROUND(IFERROR(CriteriTecnici!$L3079*1,IFERROR(NUMBERVALUE(CriteriTecnici!$L3079,".",","),IFERROR(NUMBERVALUE(CriteriTecnici!$L3079,",","."),0))),4)&amp;""),",",".")&amp;", "&amp;CHAR(34)&amp;"flag"&amp;CHAR(34)&amp;": "&amp;SUBSTITUTE(TRIM(ROUND(IFERROR(CriteriTecnici!$M3079*1,IFERROR(NUMBERVALUE(CriteriTecnici!$M3079,".",","),IFERROR(NUMBERVALUE(CriteriTecnici!$M3079,",","."),0))),4)&amp;""),",",".")&amp;", "&amp;CHAR(34)&amp;"rawScore"&amp;CHAR(34)&amp;": "&amp;SUBSTITUTE(TRIM(ROUND(IFERROR(CriteriTecnici!$O3079*1,IFERROR(NUMBERVALUE(CriteriTecnici!$O3079,".",","),IFERROR(NUMBERVALUE(CriteriTecnici!$O3079,",","."),0))),4)&amp;""),",",".")&amp;CHAR(125)&amp;IF(TRUE,",",""))</f>
        <v/>
      </c>
    </row>
    <row r="3300">
      <c r="A3300" s="38">
        <f>IF(CriteriTecnici!$A3080="","","    "&amp;CHAR(123)&amp;CHAR(34)&amp;"bidderId"&amp;CHAR(34)&amp;": "&amp;CHAR(34)&amp;SUBSTITUTE(CriteriTecnici!$A3080,CHAR(34),"'")&amp;CHAR(34)&amp;", "&amp;CHAR(34)&amp;"lotId"&amp;CHAR(34)&amp;": "&amp;CHAR(34)&amp;SUBSTITUTE(CriteriTecnici!$C3080,CHAR(34),"'")&amp;CHAR(34)&amp;", "&amp;CHAR(34)&amp;"criterionId"&amp;CHAR(34)&amp;": "&amp;CHAR(34)&amp;SUBSTITUTE(CriteriTecnici!$D3080,CHAR(34),"'")&amp;CHAR(34)&amp;", "&amp;CHAR(34)&amp;"kind"&amp;CHAR(34)&amp;": "&amp;CHAR(34)&amp;SUBSTITUTE(CriteriTecnici!$F3080,CHAR(34),"'")&amp;CHAR(34)&amp;", "&amp;CHAR(34)&amp;"value"&amp;CHAR(34)&amp;": "&amp;SUBSTITUTE(TRIM(ROUND(IFERROR(CriteriTecnici!$N3080*1,IFERROR(NUMBERVALUE(CriteriTecnici!$N3080,".",","),IFERROR(NUMBERVALUE(CriteriTecnici!$N3080,",","."),0))),4)&amp;""),",",".")&amp;", "&amp;CHAR(34)&amp;"numerator"&amp;CHAR(34)&amp;": "&amp;SUBSTITUTE(TRIM(ROUND(IFERROR(CriteriTecnici!$K3080*1,IFERROR(NUMBERVALUE(CriteriTecnici!$K3080,".",","),IFERROR(NUMBERVALUE(CriteriTecnici!$K3080,",","."),0))),4)&amp;""),",",".")&amp;", "&amp;CHAR(34)&amp;"denominator"&amp;CHAR(34)&amp;": "&amp;SUBSTITUTE(TRIM(ROUND(IFERROR(CriteriTecnici!$L3080*1,IFERROR(NUMBERVALUE(CriteriTecnici!$L3080,".",","),IFERROR(NUMBERVALUE(CriteriTecnici!$L3080,",","."),0))),4)&amp;""),",",".")&amp;", "&amp;CHAR(34)&amp;"flag"&amp;CHAR(34)&amp;": "&amp;SUBSTITUTE(TRIM(ROUND(IFERROR(CriteriTecnici!$M3080*1,IFERROR(NUMBERVALUE(CriteriTecnici!$M3080,".",","),IFERROR(NUMBERVALUE(CriteriTecnici!$M3080,",","."),0))),4)&amp;""),",",".")&amp;", "&amp;CHAR(34)&amp;"rawScore"&amp;CHAR(34)&amp;": "&amp;SUBSTITUTE(TRIM(ROUND(IFERROR(CriteriTecnici!$O3080*1,IFERROR(NUMBERVALUE(CriteriTecnici!$O3080,".",","),IFERROR(NUMBERVALUE(CriteriTecnici!$O3080,",","."),0))),4)&amp;""),",",".")&amp;CHAR(125)&amp;IF(TRUE,",",""))</f>
        <v/>
      </c>
    </row>
    <row r="3301">
      <c r="A3301" s="38">
        <f>IF(CriteriTecnici!$A3081="","","    "&amp;CHAR(123)&amp;CHAR(34)&amp;"bidderId"&amp;CHAR(34)&amp;": "&amp;CHAR(34)&amp;SUBSTITUTE(CriteriTecnici!$A3081,CHAR(34),"'")&amp;CHAR(34)&amp;", "&amp;CHAR(34)&amp;"lotId"&amp;CHAR(34)&amp;": "&amp;CHAR(34)&amp;SUBSTITUTE(CriteriTecnici!$C3081,CHAR(34),"'")&amp;CHAR(34)&amp;", "&amp;CHAR(34)&amp;"criterionId"&amp;CHAR(34)&amp;": "&amp;CHAR(34)&amp;SUBSTITUTE(CriteriTecnici!$D3081,CHAR(34),"'")&amp;CHAR(34)&amp;", "&amp;CHAR(34)&amp;"kind"&amp;CHAR(34)&amp;": "&amp;CHAR(34)&amp;SUBSTITUTE(CriteriTecnici!$F3081,CHAR(34),"'")&amp;CHAR(34)&amp;", "&amp;CHAR(34)&amp;"value"&amp;CHAR(34)&amp;": "&amp;SUBSTITUTE(TRIM(ROUND(IFERROR(CriteriTecnici!$N3081*1,IFERROR(NUMBERVALUE(CriteriTecnici!$N3081,".",","),IFERROR(NUMBERVALUE(CriteriTecnici!$N3081,",","."),0))),4)&amp;""),",",".")&amp;", "&amp;CHAR(34)&amp;"numerator"&amp;CHAR(34)&amp;": "&amp;SUBSTITUTE(TRIM(ROUND(IFERROR(CriteriTecnici!$K3081*1,IFERROR(NUMBERVALUE(CriteriTecnici!$K3081,".",","),IFERROR(NUMBERVALUE(CriteriTecnici!$K3081,",","."),0))),4)&amp;""),",",".")&amp;", "&amp;CHAR(34)&amp;"denominator"&amp;CHAR(34)&amp;": "&amp;SUBSTITUTE(TRIM(ROUND(IFERROR(CriteriTecnici!$L3081*1,IFERROR(NUMBERVALUE(CriteriTecnici!$L3081,".",","),IFERROR(NUMBERVALUE(CriteriTecnici!$L3081,",","."),0))),4)&amp;""),",",".")&amp;", "&amp;CHAR(34)&amp;"flag"&amp;CHAR(34)&amp;": "&amp;SUBSTITUTE(TRIM(ROUND(IFERROR(CriteriTecnici!$M3081*1,IFERROR(NUMBERVALUE(CriteriTecnici!$M3081,".",","),IFERROR(NUMBERVALUE(CriteriTecnici!$M3081,",","."),0))),4)&amp;""),",",".")&amp;", "&amp;CHAR(34)&amp;"rawScore"&amp;CHAR(34)&amp;": "&amp;SUBSTITUTE(TRIM(ROUND(IFERROR(CriteriTecnici!$O3081*1,IFERROR(NUMBERVALUE(CriteriTecnici!$O3081,".",","),IFERROR(NUMBERVALUE(CriteriTecnici!$O3081,",","."),0))),4)&amp;""),",",".")&amp;CHAR(125)&amp;IF(TRUE,",",""))</f>
        <v/>
      </c>
    </row>
    <row r="3302">
      <c r="A3302" s="38">
        <f>IF(CriteriTecnici!$A3082="","","    "&amp;CHAR(123)&amp;CHAR(34)&amp;"bidderId"&amp;CHAR(34)&amp;": "&amp;CHAR(34)&amp;SUBSTITUTE(CriteriTecnici!$A3082,CHAR(34),"'")&amp;CHAR(34)&amp;", "&amp;CHAR(34)&amp;"lotId"&amp;CHAR(34)&amp;": "&amp;CHAR(34)&amp;SUBSTITUTE(CriteriTecnici!$C3082,CHAR(34),"'")&amp;CHAR(34)&amp;", "&amp;CHAR(34)&amp;"criterionId"&amp;CHAR(34)&amp;": "&amp;CHAR(34)&amp;SUBSTITUTE(CriteriTecnici!$D3082,CHAR(34),"'")&amp;CHAR(34)&amp;", "&amp;CHAR(34)&amp;"kind"&amp;CHAR(34)&amp;": "&amp;CHAR(34)&amp;SUBSTITUTE(CriteriTecnici!$F3082,CHAR(34),"'")&amp;CHAR(34)&amp;", "&amp;CHAR(34)&amp;"value"&amp;CHAR(34)&amp;": "&amp;SUBSTITUTE(TRIM(ROUND(IFERROR(CriteriTecnici!$N3082*1,IFERROR(NUMBERVALUE(CriteriTecnici!$N3082,".",","),IFERROR(NUMBERVALUE(CriteriTecnici!$N3082,",","."),0))),4)&amp;""),",",".")&amp;", "&amp;CHAR(34)&amp;"numerator"&amp;CHAR(34)&amp;": "&amp;SUBSTITUTE(TRIM(ROUND(IFERROR(CriteriTecnici!$K3082*1,IFERROR(NUMBERVALUE(CriteriTecnici!$K3082,".",","),IFERROR(NUMBERVALUE(CriteriTecnici!$K3082,",","."),0))),4)&amp;""),",",".")&amp;", "&amp;CHAR(34)&amp;"denominator"&amp;CHAR(34)&amp;": "&amp;SUBSTITUTE(TRIM(ROUND(IFERROR(CriteriTecnici!$L3082*1,IFERROR(NUMBERVALUE(CriteriTecnici!$L3082,".",","),IFERROR(NUMBERVALUE(CriteriTecnici!$L3082,",","."),0))),4)&amp;""),",",".")&amp;", "&amp;CHAR(34)&amp;"flag"&amp;CHAR(34)&amp;": "&amp;SUBSTITUTE(TRIM(ROUND(IFERROR(CriteriTecnici!$M3082*1,IFERROR(NUMBERVALUE(CriteriTecnici!$M3082,".",","),IFERROR(NUMBERVALUE(CriteriTecnici!$M3082,",","."),0))),4)&amp;""),",",".")&amp;", "&amp;CHAR(34)&amp;"rawScore"&amp;CHAR(34)&amp;": "&amp;SUBSTITUTE(TRIM(ROUND(IFERROR(CriteriTecnici!$O3082*1,IFERROR(NUMBERVALUE(CriteriTecnici!$O3082,".",","),IFERROR(NUMBERVALUE(CriteriTecnici!$O3082,",","."),0))),4)&amp;""),",",".")&amp;CHAR(125)&amp;IF(TRUE,",",""))</f>
        <v/>
      </c>
    </row>
    <row r="3303">
      <c r="A3303" s="38">
        <f>IF(CriteriTecnici!$A3083="","","    "&amp;CHAR(123)&amp;CHAR(34)&amp;"bidderId"&amp;CHAR(34)&amp;": "&amp;CHAR(34)&amp;SUBSTITUTE(CriteriTecnici!$A3083,CHAR(34),"'")&amp;CHAR(34)&amp;", "&amp;CHAR(34)&amp;"lotId"&amp;CHAR(34)&amp;": "&amp;CHAR(34)&amp;SUBSTITUTE(CriteriTecnici!$C3083,CHAR(34),"'")&amp;CHAR(34)&amp;", "&amp;CHAR(34)&amp;"criterionId"&amp;CHAR(34)&amp;": "&amp;CHAR(34)&amp;SUBSTITUTE(CriteriTecnici!$D3083,CHAR(34),"'")&amp;CHAR(34)&amp;", "&amp;CHAR(34)&amp;"kind"&amp;CHAR(34)&amp;": "&amp;CHAR(34)&amp;SUBSTITUTE(CriteriTecnici!$F3083,CHAR(34),"'")&amp;CHAR(34)&amp;", "&amp;CHAR(34)&amp;"value"&amp;CHAR(34)&amp;": "&amp;SUBSTITUTE(TRIM(ROUND(IFERROR(CriteriTecnici!$N3083*1,IFERROR(NUMBERVALUE(CriteriTecnici!$N3083,".",","),IFERROR(NUMBERVALUE(CriteriTecnici!$N3083,",","."),0))),4)&amp;""),",",".")&amp;", "&amp;CHAR(34)&amp;"numerator"&amp;CHAR(34)&amp;": "&amp;SUBSTITUTE(TRIM(ROUND(IFERROR(CriteriTecnici!$K3083*1,IFERROR(NUMBERVALUE(CriteriTecnici!$K3083,".",","),IFERROR(NUMBERVALUE(CriteriTecnici!$K3083,",","."),0))),4)&amp;""),",",".")&amp;", "&amp;CHAR(34)&amp;"denominator"&amp;CHAR(34)&amp;": "&amp;SUBSTITUTE(TRIM(ROUND(IFERROR(CriteriTecnici!$L3083*1,IFERROR(NUMBERVALUE(CriteriTecnici!$L3083,".",","),IFERROR(NUMBERVALUE(CriteriTecnici!$L3083,",","."),0))),4)&amp;""),",",".")&amp;", "&amp;CHAR(34)&amp;"flag"&amp;CHAR(34)&amp;": "&amp;SUBSTITUTE(TRIM(ROUND(IFERROR(CriteriTecnici!$M3083*1,IFERROR(NUMBERVALUE(CriteriTecnici!$M3083,".",","),IFERROR(NUMBERVALUE(CriteriTecnici!$M3083,",","."),0))),4)&amp;""),",",".")&amp;", "&amp;CHAR(34)&amp;"rawScore"&amp;CHAR(34)&amp;": "&amp;SUBSTITUTE(TRIM(ROUND(IFERROR(CriteriTecnici!$O3083*1,IFERROR(NUMBERVALUE(CriteriTecnici!$O3083,".",","),IFERROR(NUMBERVALUE(CriteriTecnici!$O3083,",","."),0))),4)&amp;""),",",".")&amp;CHAR(125)&amp;IF(TRUE,",",""))</f>
        <v/>
      </c>
    </row>
    <row r="3304">
      <c r="A3304" s="38">
        <f>IF(CriteriTecnici!$A3084="","","    "&amp;CHAR(123)&amp;CHAR(34)&amp;"bidderId"&amp;CHAR(34)&amp;": "&amp;CHAR(34)&amp;SUBSTITUTE(CriteriTecnici!$A3084,CHAR(34),"'")&amp;CHAR(34)&amp;", "&amp;CHAR(34)&amp;"lotId"&amp;CHAR(34)&amp;": "&amp;CHAR(34)&amp;SUBSTITUTE(CriteriTecnici!$C3084,CHAR(34),"'")&amp;CHAR(34)&amp;", "&amp;CHAR(34)&amp;"criterionId"&amp;CHAR(34)&amp;": "&amp;CHAR(34)&amp;SUBSTITUTE(CriteriTecnici!$D3084,CHAR(34),"'")&amp;CHAR(34)&amp;", "&amp;CHAR(34)&amp;"kind"&amp;CHAR(34)&amp;": "&amp;CHAR(34)&amp;SUBSTITUTE(CriteriTecnici!$F3084,CHAR(34),"'")&amp;CHAR(34)&amp;", "&amp;CHAR(34)&amp;"value"&amp;CHAR(34)&amp;": "&amp;SUBSTITUTE(TRIM(ROUND(IFERROR(CriteriTecnici!$N3084*1,IFERROR(NUMBERVALUE(CriteriTecnici!$N3084,".",","),IFERROR(NUMBERVALUE(CriteriTecnici!$N3084,",","."),0))),4)&amp;""),",",".")&amp;", "&amp;CHAR(34)&amp;"numerator"&amp;CHAR(34)&amp;": "&amp;SUBSTITUTE(TRIM(ROUND(IFERROR(CriteriTecnici!$K3084*1,IFERROR(NUMBERVALUE(CriteriTecnici!$K3084,".",","),IFERROR(NUMBERVALUE(CriteriTecnici!$K3084,",","."),0))),4)&amp;""),",",".")&amp;", "&amp;CHAR(34)&amp;"denominator"&amp;CHAR(34)&amp;": "&amp;SUBSTITUTE(TRIM(ROUND(IFERROR(CriteriTecnici!$L3084*1,IFERROR(NUMBERVALUE(CriteriTecnici!$L3084,".",","),IFERROR(NUMBERVALUE(CriteriTecnici!$L3084,",","."),0))),4)&amp;""),",",".")&amp;", "&amp;CHAR(34)&amp;"flag"&amp;CHAR(34)&amp;": "&amp;SUBSTITUTE(TRIM(ROUND(IFERROR(CriteriTecnici!$M3084*1,IFERROR(NUMBERVALUE(CriteriTecnici!$M3084,".",","),IFERROR(NUMBERVALUE(CriteriTecnici!$M3084,",","."),0))),4)&amp;""),",",".")&amp;", "&amp;CHAR(34)&amp;"rawScore"&amp;CHAR(34)&amp;": "&amp;SUBSTITUTE(TRIM(ROUND(IFERROR(CriteriTecnici!$O3084*1,IFERROR(NUMBERVALUE(CriteriTecnici!$O3084,".",","),IFERROR(NUMBERVALUE(CriteriTecnici!$O3084,",","."),0))),4)&amp;""),",",".")&amp;CHAR(125)&amp;IF(TRUE,",",""))</f>
        <v/>
      </c>
    </row>
    <row r="3305">
      <c r="A3305" s="38">
        <f>IF(CriteriTecnici!$A3085="","","    "&amp;CHAR(123)&amp;CHAR(34)&amp;"bidderId"&amp;CHAR(34)&amp;": "&amp;CHAR(34)&amp;SUBSTITUTE(CriteriTecnici!$A3085,CHAR(34),"'")&amp;CHAR(34)&amp;", "&amp;CHAR(34)&amp;"lotId"&amp;CHAR(34)&amp;": "&amp;CHAR(34)&amp;SUBSTITUTE(CriteriTecnici!$C3085,CHAR(34),"'")&amp;CHAR(34)&amp;", "&amp;CHAR(34)&amp;"criterionId"&amp;CHAR(34)&amp;": "&amp;CHAR(34)&amp;SUBSTITUTE(CriteriTecnici!$D3085,CHAR(34),"'")&amp;CHAR(34)&amp;", "&amp;CHAR(34)&amp;"kind"&amp;CHAR(34)&amp;": "&amp;CHAR(34)&amp;SUBSTITUTE(CriteriTecnici!$F3085,CHAR(34),"'")&amp;CHAR(34)&amp;", "&amp;CHAR(34)&amp;"value"&amp;CHAR(34)&amp;": "&amp;SUBSTITUTE(TRIM(ROUND(IFERROR(CriteriTecnici!$N3085*1,IFERROR(NUMBERVALUE(CriteriTecnici!$N3085,".",","),IFERROR(NUMBERVALUE(CriteriTecnici!$N3085,",","."),0))),4)&amp;""),",",".")&amp;", "&amp;CHAR(34)&amp;"numerator"&amp;CHAR(34)&amp;": "&amp;SUBSTITUTE(TRIM(ROUND(IFERROR(CriteriTecnici!$K3085*1,IFERROR(NUMBERVALUE(CriteriTecnici!$K3085,".",","),IFERROR(NUMBERVALUE(CriteriTecnici!$K3085,",","."),0))),4)&amp;""),",",".")&amp;", "&amp;CHAR(34)&amp;"denominator"&amp;CHAR(34)&amp;": "&amp;SUBSTITUTE(TRIM(ROUND(IFERROR(CriteriTecnici!$L3085*1,IFERROR(NUMBERVALUE(CriteriTecnici!$L3085,".",","),IFERROR(NUMBERVALUE(CriteriTecnici!$L3085,",","."),0))),4)&amp;""),",",".")&amp;", "&amp;CHAR(34)&amp;"flag"&amp;CHAR(34)&amp;": "&amp;SUBSTITUTE(TRIM(ROUND(IFERROR(CriteriTecnici!$M3085*1,IFERROR(NUMBERVALUE(CriteriTecnici!$M3085,".",","),IFERROR(NUMBERVALUE(CriteriTecnici!$M3085,",","."),0))),4)&amp;""),",",".")&amp;", "&amp;CHAR(34)&amp;"rawScore"&amp;CHAR(34)&amp;": "&amp;SUBSTITUTE(TRIM(ROUND(IFERROR(CriteriTecnici!$O3085*1,IFERROR(NUMBERVALUE(CriteriTecnici!$O3085,".",","),IFERROR(NUMBERVALUE(CriteriTecnici!$O3085,",","."),0))),4)&amp;""),",",".")&amp;CHAR(125)&amp;IF(TRUE,",",""))</f>
        <v/>
      </c>
    </row>
    <row r="3306">
      <c r="A3306" s="38">
        <f>IF(CriteriTecnici!$A3086="","","    "&amp;CHAR(123)&amp;CHAR(34)&amp;"bidderId"&amp;CHAR(34)&amp;": "&amp;CHAR(34)&amp;SUBSTITUTE(CriteriTecnici!$A3086,CHAR(34),"'")&amp;CHAR(34)&amp;", "&amp;CHAR(34)&amp;"lotId"&amp;CHAR(34)&amp;": "&amp;CHAR(34)&amp;SUBSTITUTE(CriteriTecnici!$C3086,CHAR(34),"'")&amp;CHAR(34)&amp;", "&amp;CHAR(34)&amp;"criterionId"&amp;CHAR(34)&amp;": "&amp;CHAR(34)&amp;SUBSTITUTE(CriteriTecnici!$D3086,CHAR(34),"'")&amp;CHAR(34)&amp;", "&amp;CHAR(34)&amp;"kind"&amp;CHAR(34)&amp;": "&amp;CHAR(34)&amp;SUBSTITUTE(CriteriTecnici!$F3086,CHAR(34),"'")&amp;CHAR(34)&amp;", "&amp;CHAR(34)&amp;"value"&amp;CHAR(34)&amp;": "&amp;SUBSTITUTE(TRIM(ROUND(IFERROR(CriteriTecnici!$N3086*1,IFERROR(NUMBERVALUE(CriteriTecnici!$N3086,".",","),IFERROR(NUMBERVALUE(CriteriTecnici!$N3086,",","."),0))),4)&amp;""),",",".")&amp;", "&amp;CHAR(34)&amp;"numerator"&amp;CHAR(34)&amp;": "&amp;SUBSTITUTE(TRIM(ROUND(IFERROR(CriteriTecnici!$K3086*1,IFERROR(NUMBERVALUE(CriteriTecnici!$K3086,".",","),IFERROR(NUMBERVALUE(CriteriTecnici!$K3086,",","."),0))),4)&amp;""),",",".")&amp;", "&amp;CHAR(34)&amp;"denominator"&amp;CHAR(34)&amp;": "&amp;SUBSTITUTE(TRIM(ROUND(IFERROR(CriteriTecnici!$L3086*1,IFERROR(NUMBERVALUE(CriteriTecnici!$L3086,".",","),IFERROR(NUMBERVALUE(CriteriTecnici!$L3086,",","."),0))),4)&amp;""),",",".")&amp;", "&amp;CHAR(34)&amp;"flag"&amp;CHAR(34)&amp;": "&amp;SUBSTITUTE(TRIM(ROUND(IFERROR(CriteriTecnici!$M3086*1,IFERROR(NUMBERVALUE(CriteriTecnici!$M3086,".",","),IFERROR(NUMBERVALUE(CriteriTecnici!$M3086,",","."),0))),4)&amp;""),",",".")&amp;", "&amp;CHAR(34)&amp;"rawScore"&amp;CHAR(34)&amp;": "&amp;SUBSTITUTE(TRIM(ROUND(IFERROR(CriteriTecnici!$O3086*1,IFERROR(NUMBERVALUE(CriteriTecnici!$O3086,".",","),IFERROR(NUMBERVALUE(CriteriTecnici!$O3086,",","."),0))),4)&amp;""),",",".")&amp;CHAR(125)&amp;IF(TRUE,",",""))</f>
        <v/>
      </c>
    </row>
    <row r="3307">
      <c r="A3307" s="38">
        <f>IF(CriteriTecnici!$A3087="","","    "&amp;CHAR(123)&amp;CHAR(34)&amp;"bidderId"&amp;CHAR(34)&amp;": "&amp;CHAR(34)&amp;SUBSTITUTE(CriteriTecnici!$A3087,CHAR(34),"'")&amp;CHAR(34)&amp;", "&amp;CHAR(34)&amp;"lotId"&amp;CHAR(34)&amp;": "&amp;CHAR(34)&amp;SUBSTITUTE(CriteriTecnici!$C3087,CHAR(34),"'")&amp;CHAR(34)&amp;", "&amp;CHAR(34)&amp;"criterionId"&amp;CHAR(34)&amp;": "&amp;CHAR(34)&amp;SUBSTITUTE(CriteriTecnici!$D3087,CHAR(34),"'")&amp;CHAR(34)&amp;", "&amp;CHAR(34)&amp;"kind"&amp;CHAR(34)&amp;": "&amp;CHAR(34)&amp;SUBSTITUTE(CriteriTecnici!$F3087,CHAR(34),"'")&amp;CHAR(34)&amp;", "&amp;CHAR(34)&amp;"value"&amp;CHAR(34)&amp;": "&amp;SUBSTITUTE(TRIM(ROUND(IFERROR(CriteriTecnici!$N3087*1,IFERROR(NUMBERVALUE(CriteriTecnici!$N3087,".",","),IFERROR(NUMBERVALUE(CriteriTecnici!$N3087,",","."),0))),4)&amp;""),",",".")&amp;", "&amp;CHAR(34)&amp;"numerator"&amp;CHAR(34)&amp;": "&amp;SUBSTITUTE(TRIM(ROUND(IFERROR(CriteriTecnici!$K3087*1,IFERROR(NUMBERVALUE(CriteriTecnici!$K3087,".",","),IFERROR(NUMBERVALUE(CriteriTecnici!$K3087,",","."),0))),4)&amp;""),",",".")&amp;", "&amp;CHAR(34)&amp;"denominator"&amp;CHAR(34)&amp;": "&amp;SUBSTITUTE(TRIM(ROUND(IFERROR(CriteriTecnici!$L3087*1,IFERROR(NUMBERVALUE(CriteriTecnici!$L3087,".",","),IFERROR(NUMBERVALUE(CriteriTecnici!$L3087,",","."),0))),4)&amp;""),",",".")&amp;", "&amp;CHAR(34)&amp;"flag"&amp;CHAR(34)&amp;": "&amp;SUBSTITUTE(TRIM(ROUND(IFERROR(CriteriTecnici!$M3087*1,IFERROR(NUMBERVALUE(CriteriTecnici!$M3087,".",","),IFERROR(NUMBERVALUE(CriteriTecnici!$M3087,",","."),0))),4)&amp;""),",",".")&amp;", "&amp;CHAR(34)&amp;"rawScore"&amp;CHAR(34)&amp;": "&amp;SUBSTITUTE(TRIM(ROUND(IFERROR(CriteriTecnici!$O3087*1,IFERROR(NUMBERVALUE(CriteriTecnici!$O3087,".",","),IFERROR(NUMBERVALUE(CriteriTecnici!$O3087,",","."),0))),4)&amp;""),",",".")&amp;CHAR(125)&amp;IF(TRUE,",",""))</f>
        <v/>
      </c>
    </row>
    <row r="3308">
      <c r="A3308" s="38">
        <f>IF(CriteriTecnici!$A3088="","","    "&amp;CHAR(123)&amp;CHAR(34)&amp;"bidderId"&amp;CHAR(34)&amp;": "&amp;CHAR(34)&amp;SUBSTITUTE(CriteriTecnici!$A3088,CHAR(34),"'")&amp;CHAR(34)&amp;", "&amp;CHAR(34)&amp;"lotId"&amp;CHAR(34)&amp;": "&amp;CHAR(34)&amp;SUBSTITUTE(CriteriTecnici!$C3088,CHAR(34),"'")&amp;CHAR(34)&amp;", "&amp;CHAR(34)&amp;"criterionId"&amp;CHAR(34)&amp;": "&amp;CHAR(34)&amp;SUBSTITUTE(CriteriTecnici!$D3088,CHAR(34),"'")&amp;CHAR(34)&amp;", "&amp;CHAR(34)&amp;"kind"&amp;CHAR(34)&amp;": "&amp;CHAR(34)&amp;SUBSTITUTE(CriteriTecnici!$F3088,CHAR(34),"'")&amp;CHAR(34)&amp;", "&amp;CHAR(34)&amp;"value"&amp;CHAR(34)&amp;": "&amp;SUBSTITUTE(TRIM(ROUND(IFERROR(CriteriTecnici!$N3088*1,IFERROR(NUMBERVALUE(CriteriTecnici!$N3088,".",","),IFERROR(NUMBERVALUE(CriteriTecnici!$N3088,",","."),0))),4)&amp;""),",",".")&amp;", "&amp;CHAR(34)&amp;"numerator"&amp;CHAR(34)&amp;": "&amp;SUBSTITUTE(TRIM(ROUND(IFERROR(CriteriTecnici!$K3088*1,IFERROR(NUMBERVALUE(CriteriTecnici!$K3088,".",","),IFERROR(NUMBERVALUE(CriteriTecnici!$K3088,",","."),0))),4)&amp;""),",",".")&amp;", "&amp;CHAR(34)&amp;"denominator"&amp;CHAR(34)&amp;": "&amp;SUBSTITUTE(TRIM(ROUND(IFERROR(CriteriTecnici!$L3088*1,IFERROR(NUMBERVALUE(CriteriTecnici!$L3088,".",","),IFERROR(NUMBERVALUE(CriteriTecnici!$L3088,",","."),0))),4)&amp;""),",",".")&amp;", "&amp;CHAR(34)&amp;"flag"&amp;CHAR(34)&amp;": "&amp;SUBSTITUTE(TRIM(ROUND(IFERROR(CriteriTecnici!$M3088*1,IFERROR(NUMBERVALUE(CriteriTecnici!$M3088,".",","),IFERROR(NUMBERVALUE(CriteriTecnici!$M3088,",","."),0))),4)&amp;""),",",".")&amp;", "&amp;CHAR(34)&amp;"rawScore"&amp;CHAR(34)&amp;": "&amp;SUBSTITUTE(TRIM(ROUND(IFERROR(CriteriTecnici!$O3088*1,IFERROR(NUMBERVALUE(CriteriTecnici!$O3088,".",","),IFERROR(NUMBERVALUE(CriteriTecnici!$O3088,",","."),0))),4)&amp;""),",",".")&amp;CHAR(125)&amp;IF(TRUE,",",""))</f>
        <v/>
      </c>
    </row>
    <row r="3309">
      <c r="A3309" s="38">
        <f>IF(CriteriTecnici!$A3089="","","    "&amp;CHAR(123)&amp;CHAR(34)&amp;"bidderId"&amp;CHAR(34)&amp;": "&amp;CHAR(34)&amp;SUBSTITUTE(CriteriTecnici!$A3089,CHAR(34),"'")&amp;CHAR(34)&amp;", "&amp;CHAR(34)&amp;"lotId"&amp;CHAR(34)&amp;": "&amp;CHAR(34)&amp;SUBSTITUTE(CriteriTecnici!$C3089,CHAR(34),"'")&amp;CHAR(34)&amp;", "&amp;CHAR(34)&amp;"criterionId"&amp;CHAR(34)&amp;": "&amp;CHAR(34)&amp;SUBSTITUTE(CriteriTecnici!$D3089,CHAR(34),"'")&amp;CHAR(34)&amp;", "&amp;CHAR(34)&amp;"kind"&amp;CHAR(34)&amp;": "&amp;CHAR(34)&amp;SUBSTITUTE(CriteriTecnici!$F3089,CHAR(34),"'")&amp;CHAR(34)&amp;", "&amp;CHAR(34)&amp;"value"&amp;CHAR(34)&amp;": "&amp;SUBSTITUTE(TRIM(ROUND(IFERROR(CriteriTecnici!$N3089*1,IFERROR(NUMBERVALUE(CriteriTecnici!$N3089,".",","),IFERROR(NUMBERVALUE(CriteriTecnici!$N3089,",","."),0))),4)&amp;""),",",".")&amp;", "&amp;CHAR(34)&amp;"numerator"&amp;CHAR(34)&amp;": "&amp;SUBSTITUTE(TRIM(ROUND(IFERROR(CriteriTecnici!$K3089*1,IFERROR(NUMBERVALUE(CriteriTecnici!$K3089,".",","),IFERROR(NUMBERVALUE(CriteriTecnici!$K3089,",","."),0))),4)&amp;""),",",".")&amp;", "&amp;CHAR(34)&amp;"denominator"&amp;CHAR(34)&amp;": "&amp;SUBSTITUTE(TRIM(ROUND(IFERROR(CriteriTecnici!$L3089*1,IFERROR(NUMBERVALUE(CriteriTecnici!$L3089,".",","),IFERROR(NUMBERVALUE(CriteriTecnici!$L3089,",","."),0))),4)&amp;""),",",".")&amp;", "&amp;CHAR(34)&amp;"flag"&amp;CHAR(34)&amp;": "&amp;SUBSTITUTE(TRIM(ROUND(IFERROR(CriteriTecnici!$M3089*1,IFERROR(NUMBERVALUE(CriteriTecnici!$M3089,".",","),IFERROR(NUMBERVALUE(CriteriTecnici!$M3089,",","."),0))),4)&amp;""),",",".")&amp;", "&amp;CHAR(34)&amp;"rawScore"&amp;CHAR(34)&amp;": "&amp;SUBSTITUTE(TRIM(ROUND(IFERROR(CriteriTecnici!$O3089*1,IFERROR(NUMBERVALUE(CriteriTecnici!$O3089,".",","),IFERROR(NUMBERVALUE(CriteriTecnici!$O3089,",","."),0))),4)&amp;""),",",".")&amp;CHAR(125)&amp;IF(TRUE,",",""))</f>
        <v/>
      </c>
    </row>
    <row r="3310">
      <c r="A3310" s="38">
        <f>IF(CriteriTecnici!$A3090="","","    "&amp;CHAR(123)&amp;CHAR(34)&amp;"bidderId"&amp;CHAR(34)&amp;": "&amp;CHAR(34)&amp;SUBSTITUTE(CriteriTecnici!$A3090,CHAR(34),"'")&amp;CHAR(34)&amp;", "&amp;CHAR(34)&amp;"lotId"&amp;CHAR(34)&amp;": "&amp;CHAR(34)&amp;SUBSTITUTE(CriteriTecnici!$C3090,CHAR(34),"'")&amp;CHAR(34)&amp;", "&amp;CHAR(34)&amp;"criterionId"&amp;CHAR(34)&amp;": "&amp;CHAR(34)&amp;SUBSTITUTE(CriteriTecnici!$D3090,CHAR(34),"'")&amp;CHAR(34)&amp;", "&amp;CHAR(34)&amp;"kind"&amp;CHAR(34)&amp;": "&amp;CHAR(34)&amp;SUBSTITUTE(CriteriTecnici!$F3090,CHAR(34),"'")&amp;CHAR(34)&amp;", "&amp;CHAR(34)&amp;"value"&amp;CHAR(34)&amp;": "&amp;SUBSTITUTE(TRIM(ROUND(IFERROR(CriteriTecnici!$N3090*1,IFERROR(NUMBERVALUE(CriteriTecnici!$N3090,".",","),IFERROR(NUMBERVALUE(CriteriTecnici!$N3090,",","."),0))),4)&amp;""),",",".")&amp;", "&amp;CHAR(34)&amp;"numerator"&amp;CHAR(34)&amp;": "&amp;SUBSTITUTE(TRIM(ROUND(IFERROR(CriteriTecnici!$K3090*1,IFERROR(NUMBERVALUE(CriteriTecnici!$K3090,".",","),IFERROR(NUMBERVALUE(CriteriTecnici!$K3090,",","."),0))),4)&amp;""),",",".")&amp;", "&amp;CHAR(34)&amp;"denominator"&amp;CHAR(34)&amp;": "&amp;SUBSTITUTE(TRIM(ROUND(IFERROR(CriteriTecnici!$L3090*1,IFERROR(NUMBERVALUE(CriteriTecnici!$L3090,".",","),IFERROR(NUMBERVALUE(CriteriTecnici!$L3090,",","."),0))),4)&amp;""),",",".")&amp;", "&amp;CHAR(34)&amp;"flag"&amp;CHAR(34)&amp;": "&amp;SUBSTITUTE(TRIM(ROUND(IFERROR(CriteriTecnici!$M3090*1,IFERROR(NUMBERVALUE(CriteriTecnici!$M3090,".",","),IFERROR(NUMBERVALUE(CriteriTecnici!$M3090,",","."),0))),4)&amp;""),",",".")&amp;", "&amp;CHAR(34)&amp;"rawScore"&amp;CHAR(34)&amp;": "&amp;SUBSTITUTE(TRIM(ROUND(IFERROR(CriteriTecnici!$O3090*1,IFERROR(NUMBERVALUE(CriteriTecnici!$O3090,".",","),IFERROR(NUMBERVALUE(CriteriTecnici!$O3090,",","."),0))),4)&amp;""),",",".")&amp;CHAR(125)&amp;IF(TRUE,",",""))</f>
        <v/>
      </c>
    </row>
    <row r="3311">
      <c r="A3311" s="38">
        <f>IF(CriteriTecnici!$A3091="","","    "&amp;CHAR(123)&amp;CHAR(34)&amp;"bidderId"&amp;CHAR(34)&amp;": "&amp;CHAR(34)&amp;SUBSTITUTE(CriteriTecnici!$A3091,CHAR(34),"'")&amp;CHAR(34)&amp;", "&amp;CHAR(34)&amp;"lotId"&amp;CHAR(34)&amp;": "&amp;CHAR(34)&amp;SUBSTITUTE(CriteriTecnici!$C3091,CHAR(34),"'")&amp;CHAR(34)&amp;", "&amp;CHAR(34)&amp;"criterionId"&amp;CHAR(34)&amp;": "&amp;CHAR(34)&amp;SUBSTITUTE(CriteriTecnici!$D3091,CHAR(34),"'")&amp;CHAR(34)&amp;", "&amp;CHAR(34)&amp;"kind"&amp;CHAR(34)&amp;": "&amp;CHAR(34)&amp;SUBSTITUTE(CriteriTecnici!$F3091,CHAR(34),"'")&amp;CHAR(34)&amp;", "&amp;CHAR(34)&amp;"value"&amp;CHAR(34)&amp;": "&amp;SUBSTITUTE(TRIM(ROUND(IFERROR(CriteriTecnici!$N3091*1,IFERROR(NUMBERVALUE(CriteriTecnici!$N3091,".",","),IFERROR(NUMBERVALUE(CriteriTecnici!$N3091,",","."),0))),4)&amp;""),",",".")&amp;", "&amp;CHAR(34)&amp;"numerator"&amp;CHAR(34)&amp;": "&amp;SUBSTITUTE(TRIM(ROUND(IFERROR(CriteriTecnici!$K3091*1,IFERROR(NUMBERVALUE(CriteriTecnici!$K3091,".",","),IFERROR(NUMBERVALUE(CriteriTecnici!$K3091,",","."),0))),4)&amp;""),",",".")&amp;", "&amp;CHAR(34)&amp;"denominator"&amp;CHAR(34)&amp;": "&amp;SUBSTITUTE(TRIM(ROUND(IFERROR(CriteriTecnici!$L3091*1,IFERROR(NUMBERVALUE(CriteriTecnici!$L3091,".",","),IFERROR(NUMBERVALUE(CriteriTecnici!$L3091,",","."),0))),4)&amp;""),",",".")&amp;", "&amp;CHAR(34)&amp;"flag"&amp;CHAR(34)&amp;": "&amp;SUBSTITUTE(TRIM(ROUND(IFERROR(CriteriTecnici!$M3091*1,IFERROR(NUMBERVALUE(CriteriTecnici!$M3091,".",","),IFERROR(NUMBERVALUE(CriteriTecnici!$M3091,",","."),0))),4)&amp;""),",",".")&amp;", "&amp;CHAR(34)&amp;"rawScore"&amp;CHAR(34)&amp;": "&amp;SUBSTITUTE(TRIM(ROUND(IFERROR(CriteriTecnici!$O3091*1,IFERROR(NUMBERVALUE(CriteriTecnici!$O3091,".",","),IFERROR(NUMBERVALUE(CriteriTecnici!$O3091,",","."),0))),4)&amp;""),",",".")&amp;CHAR(125)&amp;IF(TRUE,",",""))</f>
        <v/>
      </c>
    </row>
    <row r="3312">
      <c r="A3312" s="38">
        <f>IF(CriteriTecnici!$A3092="","","    "&amp;CHAR(123)&amp;CHAR(34)&amp;"bidderId"&amp;CHAR(34)&amp;": "&amp;CHAR(34)&amp;SUBSTITUTE(CriteriTecnici!$A3092,CHAR(34),"'")&amp;CHAR(34)&amp;", "&amp;CHAR(34)&amp;"lotId"&amp;CHAR(34)&amp;": "&amp;CHAR(34)&amp;SUBSTITUTE(CriteriTecnici!$C3092,CHAR(34),"'")&amp;CHAR(34)&amp;", "&amp;CHAR(34)&amp;"criterionId"&amp;CHAR(34)&amp;": "&amp;CHAR(34)&amp;SUBSTITUTE(CriteriTecnici!$D3092,CHAR(34),"'")&amp;CHAR(34)&amp;", "&amp;CHAR(34)&amp;"kind"&amp;CHAR(34)&amp;": "&amp;CHAR(34)&amp;SUBSTITUTE(CriteriTecnici!$F3092,CHAR(34),"'")&amp;CHAR(34)&amp;", "&amp;CHAR(34)&amp;"value"&amp;CHAR(34)&amp;": "&amp;SUBSTITUTE(TRIM(ROUND(IFERROR(CriteriTecnici!$N3092*1,IFERROR(NUMBERVALUE(CriteriTecnici!$N3092,".",","),IFERROR(NUMBERVALUE(CriteriTecnici!$N3092,",","."),0))),4)&amp;""),",",".")&amp;", "&amp;CHAR(34)&amp;"numerator"&amp;CHAR(34)&amp;": "&amp;SUBSTITUTE(TRIM(ROUND(IFERROR(CriteriTecnici!$K3092*1,IFERROR(NUMBERVALUE(CriteriTecnici!$K3092,".",","),IFERROR(NUMBERVALUE(CriteriTecnici!$K3092,",","."),0))),4)&amp;""),",",".")&amp;", "&amp;CHAR(34)&amp;"denominator"&amp;CHAR(34)&amp;": "&amp;SUBSTITUTE(TRIM(ROUND(IFERROR(CriteriTecnici!$L3092*1,IFERROR(NUMBERVALUE(CriteriTecnici!$L3092,".",","),IFERROR(NUMBERVALUE(CriteriTecnici!$L3092,",","."),0))),4)&amp;""),",",".")&amp;", "&amp;CHAR(34)&amp;"flag"&amp;CHAR(34)&amp;": "&amp;SUBSTITUTE(TRIM(ROUND(IFERROR(CriteriTecnici!$M3092*1,IFERROR(NUMBERVALUE(CriteriTecnici!$M3092,".",","),IFERROR(NUMBERVALUE(CriteriTecnici!$M3092,",","."),0))),4)&amp;""),",",".")&amp;", "&amp;CHAR(34)&amp;"rawScore"&amp;CHAR(34)&amp;": "&amp;SUBSTITUTE(TRIM(ROUND(IFERROR(CriteriTecnici!$O3092*1,IFERROR(NUMBERVALUE(CriteriTecnici!$O3092,".",","),IFERROR(NUMBERVALUE(CriteriTecnici!$O3092,",","."),0))),4)&amp;""),",",".")&amp;CHAR(125)&amp;IF(TRUE,",",""))</f>
        <v/>
      </c>
    </row>
    <row r="3313">
      <c r="A3313" s="38">
        <f>IF(CriteriTecnici!$A3093="","","    "&amp;CHAR(123)&amp;CHAR(34)&amp;"bidderId"&amp;CHAR(34)&amp;": "&amp;CHAR(34)&amp;SUBSTITUTE(CriteriTecnici!$A3093,CHAR(34),"'")&amp;CHAR(34)&amp;", "&amp;CHAR(34)&amp;"lotId"&amp;CHAR(34)&amp;": "&amp;CHAR(34)&amp;SUBSTITUTE(CriteriTecnici!$C3093,CHAR(34),"'")&amp;CHAR(34)&amp;", "&amp;CHAR(34)&amp;"criterionId"&amp;CHAR(34)&amp;": "&amp;CHAR(34)&amp;SUBSTITUTE(CriteriTecnici!$D3093,CHAR(34),"'")&amp;CHAR(34)&amp;", "&amp;CHAR(34)&amp;"kind"&amp;CHAR(34)&amp;": "&amp;CHAR(34)&amp;SUBSTITUTE(CriteriTecnici!$F3093,CHAR(34),"'")&amp;CHAR(34)&amp;", "&amp;CHAR(34)&amp;"value"&amp;CHAR(34)&amp;": "&amp;SUBSTITUTE(TRIM(ROUND(IFERROR(CriteriTecnici!$N3093*1,IFERROR(NUMBERVALUE(CriteriTecnici!$N3093,".",","),IFERROR(NUMBERVALUE(CriteriTecnici!$N3093,",","."),0))),4)&amp;""),",",".")&amp;", "&amp;CHAR(34)&amp;"numerator"&amp;CHAR(34)&amp;": "&amp;SUBSTITUTE(TRIM(ROUND(IFERROR(CriteriTecnici!$K3093*1,IFERROR(NUMBERVALUE(CriteriTecnici!$K3093,".",","),IFERROR(NUMBERVALUE(CriteriTecnici!$K3093,",","."),0))),4)&amp;""),",",".")&amp;", "&amp;CHAR(34)&amp;"denominator"&amp;CHAR(34)&amp;": "&amp;SUBSTITUTE(TRIM(ROUND(IFERROR(CriteriTecnici!$L3093*1,IFERROR(NUMBERVALUE(CriteriTecnici!$L3093,".",","),IFERROR(NUMBERVALUE(CriteriTecnici!$L3093,",","."),0))),4)&amp;""),",",".")&amp;", "&amp;CHAR(34)&amp;"flag"&amp;CHAR(34)&amp;": "&amp;SUBSTITUTE(TRIM(ROUND(IFERROR(CriteriTecnici!$M3093*1,IFERROR(NUMBERVALUE(CriteriTecnici!$M3093,".",","),IFERROR(NUMBERVALUE(CriteriTecnici!$M3093,",","."),0))),4)&amp;""),",",".")&amp;", "&amp;CHAR(34)&amp;"rawScore"&amp;CHAR(34)&amp;": "&amp;SUBSTITUTE(TRIM(ROUND(IFERROR(CriteriTecnici!$O3093*1,IFERROR(NUMBERVALUE(CriteriTecnici!$O3093,".",","),IFERROR(NUMBERVALUE(CriteriTecnici!$O3093,",","."),0))),4)&amp;""),",",".")&amp;CHAR(125)&amp;IF(TRUE,",",""))</f>
        <v/>
      </c>
    </row>
    <row r="3314">
      <c r="A3314" s="38">
        <f>IF(CriteriTecnici!$A3094="","","    "&amp;CHAR(123)&amp;CHAR(34)&amp;"bidderId"&amp;CHAR(34)&amp;": "&amp;CHAR(34)&amp;SUBSTITUTE(CriteriTecnici!$A3094,CHAR(34),"'")&amp;CHAR(34)&amp;", "&amp;CHAR(34)&amp;"lotId"&amp;CHAR(34)&amp;": "&amp;CHAR(34)&amp;SUBSTITUTE(CriteriTecnici!$C3094,CHAR(34),"'")&amp;CHAR(34)&amp;", "&amp;CHAR(34)&amp;"criterionId"&amp;CHAR(34)&amp;": "&amp;CHAR(34)&amp;SUBSTITUTE(CriteriTecnici!$D3094,CHAR(34),"'")&amp;CHAR(34)&amp;", "&amp;CHAR(34)&amp;"kind"&amp;CHAR(34)&amp;": "&amp;CHAR(34)&amp;SUBSTITUTE(CriteriTecnici!$F3094,CHAR(34),"'")&amp;CHAR(34)&amp;", "&amp;CHAR(34)&amp;"value"&amp;CHAR(34)&amp;": "&amp;SUBSTITUTE(TRIM(ROUND(IFERROR(CriteriTecnici!$N3094*1,IFERROR(NUMBERVALUE(CriteriTecnici!$N3094,".",","),IFERROR(NUMBERVALUE(CriteriTecnici!$N3094,",","."),0))),4)&amp;""),",",".")&amp;", "&amp;CHAR(34)&amp;"numerator"&amp;CHAR(34)&amp;": "&amp;SUBSTITUTE(TRIM(ROUND(IFERROR(CriteriTecnici!$K3094*1,IFERROR(NUMBERVALUE(CriteriTecnici!$K3094,".",","),IFERROR(NUMBERVALUE(CriteriTecnici!$K3094,",","."),0))),4)&amp;""),",",".")&amp;", "&amp;CHAR(34)&amp;"denominator"&amp;CHAR(34)&amp;": "&amp;SUBSTITUTE(TRIM(ROUND(IFERROR(CriteriTecnici!$L3094*1,IFERROR(NUMBERVALUE(CriteriTecnici!$L3094,".",","),IFERROR(NUMBERVALUE(CriteriTecnici!$L3094,",","."),0))),4)&amp;""),",",".")&amp;", "&amp;CHAR(34)&amp;"flag"&amp;CHAR(34)&amp;": "&amp;SUBSTITUTE(TRIM(ROUND(IFERROR(CriteriTecnici!$M3094*1,IFERROR(NUMBERVALUE(CriteriTecnici!$M3094,".",","),IFERROR(NUMBERVALUE(CriteriTecnici!$M3094,",","."),0))),4)&amp;""),",",".")&amp;", "&amp;CHAR(34)&amp;"rawScore"&amp;CHAR(34)&amp;": "&amp;SUBSTITUTE(TRIM(ROUND(IFERROR(CriteriTecnici!$O3094*1,IFERROR(NUMBERVALUE(CriteriTecnici!$O3094,".",","),IFERROR(NUMBERVALUE(CriteriTecnici!$O3094,",","."),0))),4)&amp;""),",",".")&amp;CHAR(125)&amp;IF(TRUE,",",""))</f>
        <v/>
      </c>
    </row>
    <row r="3315">
      <c r="A3315" s="38">
        <f>IF(CriteriTecnici!$A3095="","","    "&amp;CHAR(123)&amp;CHAR(34)&amp;"bidderId"&amp;CHAR(34)&amp;": "&amp;CHAR(34)&amp;SUBSTITUTE(CriteriTecnici!$A3095,CHAR(34),"'")&amp;CHAR(34)&amp;", "&amp;CHAR(34)&amp;"lotId"&amp;CHAR(34)&amp;": "&amp;CHAR(34)&amp;SUBSTITUTE(CriteriTecnici!$C3095,CHAR(34),"'")&amp;CHAR(34)&amp;", "&amp;CHAR(34)&amp;"criterionId"&amp;CHAR(34)&amp;": "&amp;CHAR(34)&amp;SUBSTITUTE(CriteriTecnici!$D3095,CHAR(34),"'")&amp;CHAR(34)&amp;", "&amp;CHAR(34)&amp;"kind"&amp;CHAR(34)&amp;": "&amp;CHAR(34)&amp;SUBSTITUTE(CriteriTecnici!$F3095,CHAR(34),"'")&amp;CHAR(34)&amp;", "&amp;CHAR(34)&amp;"value"&amp;CHAR(34)&amp;": "&amp;SUBSTITUTE(TRIM(ROUND(IFERROR(CriteriTecnici!$N3095*1,IFERROR(NUMBERVALUE(CriteriTecnici!$N3095,".",","),IFERROR(NUMBERVALUE(CriteriTecnici!$N3095,",","."),0))),4)&amp;""),",",".")&amp;", "&amp;CHAR(34)&amp;"numerator"&amp;CHAR(34)&amp;": "&amp;SUBSTITUTE(TRIM(ROUND(IFERROR(CriteriTecnici!$K3095*1,IFERROR(NUMBERVALUE(CriteriTecnici!$K3095,".",","),IFERROR(NUMBERVALUE(CriteriTecnici!$K3095,",","."),0))),4)&amp;""),",",".")&amp;", "&amp;CHAR(34)&amp;"denominator"&amp;CHAR(34)&amp;": "&amp;SUBSTITUTE(TRIM(ROUND(IFERROR(CriteriTecnici!$L3095*1,IFERROR(NUMBERVALUE(CriteriTecnici!$L3095,".",","),IFERROR(NUMBERVALUE(CriteriTecnici!$L3095,",","."),0))),4)&amp;""),",",".")&amp;", "&amp;CHAR(34)&amp;"flag"&amp;CHAR(34)&amp;": "&amp;SUBSTITUTE(TRIM(ROUND(IFERROR(CriteriTecnici!$M3095*1,IFERROR(NUMBERVALUE(CriteriTecnici!$M3095,".",","),IFERROR(NUMBERVALUE(CriteriTecnici!$M3095,",","."),0))),4)&amp;""),",",".")&amp;", "&amp;CHAR(34)&amp;"rawScore"&amp;CHAR(34)&amp;": "&amp;SUBSTITUTE(TRIM(ROUND(IFERROR(CriteriTecnici!$O3095*1,IFERROR(NUMBERVALUE(CriteriTecnici!$O3095,".",","),IFERROR(NUMBERVALUE(CriteriTecnici!$O3095,",","."),0))),4)&amp;""),",",".")&amp;CHAR(125)&amp;IF(TRUE,",",""))</f>
        <v/>
      </c>
    </row>
    <row r="3316">
      <c r="A3316" s="38">
        <f>IF(CriteriTecnici!$A3096="","","    "&amp;CHAR(123)&amp;CHAR(34)&amp;"bidderId"&amp;CHAR(34)&amp;": "&amp;CHAR(34)&amp;SUBSTITUTE(CriteriTecnici!$A3096,CHAR(34),"'")&amp;CHAR(34)&amp;", "&amp;CHAR(34)&amp;"lotId"&amp;CHAR(34)&amp;": "&amp;CHAR(34)&amp;SUBSTITUTE(CriteriTecnici!$C3096,CHAR(34),"'")&amp;CHAR(34)&amp;", "&amp;CHAR(34)&amp;"criterionId"&amp;CHAR(34)&amp;": "&amp;CHAR(34)&amp;SUBSTITUTE(CriteriTecnici!$D3096,CHAR(34),"'")&amp;CHAR(34)&amp;", "&amp;CHAR(34)&amp;"kind"&amp;CHAR(34)&amp;": "&amp;CHAR(34)&amp;SUBSTITUTE(CriteriTecnici!$F3096,CHAR(34),"'")&amp;CHAR(34)&amp;", "&amp;CHAR(34)&amp;"value"&amp;CHAR(34)&amp;": "&amp;SUBSTITUTE(TRIM(ROUND(IFERROR(CriteriTecnici!$N3096*1,IFERROR(NUMBERVALUE(CriteriTecnici!$N3096,".",","),IFERROR(NUMBERVALUE(CriteriTecnici!$N3096,",","."),0))),4)&amp;""),",",".")&amp;", "&amp;CHAR(34)&amp;"numerator"&amp;CHAR(34)&amp;": "&amp;SUBSTITUTE(TRIM(ROUND(IFERROR(CriteriTecnici!$K3096*1,IFERROR(NUMBERVALUE(CriteriTecnici!$K3096,".",","),IFERROR(NUMBERVALUE(CriteriTecnici!$K3096,",","."),0))),4)&amp;""),",",".")&amp;", "&amp;CHAR(34)&amp;"denominator"&amp;CHAR(34)&amp;": "&amp;SUBSTITUTE(TRIM(ROUND(IFERROR(CriteriTecnici!$L3096*1,IFERROR(NUMBERVALUE(CriteriTecnici!$L3096,".",","),IFERROR(NUMBERVALUE(CriteriTecnici!$L3096,",","."),0))),4)&amp;""),",",".")&amp;", "&amp;CHAR(34)&amp;"flag"&amp;CHAR(34)&amp;": "&amp;SUBSTITUTE(TRIM(ROUND(IFERROR(CriteriTecnici!$M3096*1,IFERROR(NUMBERVALUE(CriteriTecnici!$M3096,".",","),IFERROR(NUMBERVALUE(CriteriTecnici!$M3096,",","."),0))),4)&amp;""),",",".")&amp;", "&amp;CHAR(34)&amp;"rawScore"&amp;CHAR(34)&amp;": "&amp;SUBSTITUTE(TRIM(ROUND(IFERROR(CriteriTecnici!$O3096*1,IFERROR(NUMBERVALUE(CriteriTecnici!$O3096,".",","),IFERROR(NUMBERVALUE(CriteriTecnici!$O3096,",","."),0))),4)&amp;""),",",".")&amp;CHAR(125)&amp;IF(TRUE,",",""))</f>
        <v/>
      </c>
    </row>
    <row r="3317">
      <c r="A3317" s="38">
        <f>IF(CriteriTecnici!$A3097="","","    "&amp;CHAR(123)&amp;CHAR(34)&amp;"bidderId"&amp;CHAR(34)&amp;": "&amp;CHAR(34)&amp;SUBSTITUTE(CriteriTecnici!$A3097,CHAR(34),"'")&amp;CHAR(34)&amp;", "&amp;CHAR(34)&amp;"lotId"&amp;CHAR(34)&amp;": "&amp;CHAR(34)&amp;SUBSTITUTE(CriteriTecnici!$C3097,CHAR(34),"'")&amp;CHAR(34)&amp;", "&amp;CHAR(34)&amp;"criterionId"&amp;CHAR(34)&amp;": "&amp;CHAR(34)&amp;SUBSTITUTE(CriteriTecnici!$D3097,CHAR(34),"'")&amp;CHAR(34)&amp;", "&amp;CHAR(34)&amp;"kind"&amp;CHAR(34)&amp;": "&amp;CHAR(34)&amp;SUBSTITUTE(CriteriTecnici!$F3097,CHAR(34),"'")&amp;CHAR(34)&amp;", "&amp;CHAR(34)&amp;"value"&amp;CHAR(34)&amp;": "&amp;SUBSTITUTE(TRIM(ROUND(IFERROR(CriteriTecnici!$N3097*1,IFERROR(NUMBERVALUE(CriteriTecnici!$N3097,".",","),IFERROR(NUMBERVALUE(CriteriTecnici!$N3097,",","."),0))),4)&amp;""),",",".")&amp;", "&amp;CHAR(34)&amp;"numerator"&amp;CHAR(34)&amp;": "&amp;SUBSTITUTE(TRIM(ROUND(IFERROR(CriteriTecnici!$K3097*1,IFERROR(NUMBERVALUE(CriteriTecnici!$K3097,".",","),IFERROR(NUMBERVALUE(CriteriTecnici!$K3097,",","."),0))),4)&amp;""),",",".")&amp;", "&amp;CHAR(34)&amp;"denominator"&amp;CHAR(34)&amp;": "&amp;SUBSTITUTE(TRIM(ROUND(IFERROR(CriteriTecnici!$L3097*1,IFERROR(NUMBERVALUE(CriteriTecnici!$L3097,".",","),IFERROR(NUMBERVALUE(CriteriTecnici!$L3097,",","."),0))),4)&amp;""),",",".")&amp;", "&amp;CHAR(34)&amp;"flag"&amp;CHAR(34)&amp;": "&amp;SUBSTITUTE(TRIM(ROUND(IFERROR(CriteriTecnici!$M3097*1,IFERROR(NUMBERVALUE(CriteriTecnici!$M3097,".",","),IFERROR(NUMBERVALUE(CriteriTecnici!$M3097,",","."),0))),4)&amp;""),",",".")&amp;", "&amp;CHAR(34)&amp;"rawScore"&amp;CHAR(34)&amp;": "&amp;SUBSTITUTE(TRIM(ROUND(IFERROR(CriteriTecnici!$O3097*1,IFERROR(NUMBERVALUE(CriteriTecnici!$O3097,".",","),IFERROR(NUMBERVALUE(CriteriTecnici!$O3097,",","."),0))),4)&amp;""),",",".")&amp;CHAR(125)&amp;IF(TRUE,",",""))</f>
        <v/>
      </c>
    </row>
    <row r="3318">
      <c r="A3318" s="38">
        <f>IF(CriteriTecnici!$A3098="","","    "&amp;CHAR(123)&amp;CHAR(34)&amp;"bidderId"&amp;CHAR(34)&amp;": "&amp;CHAR(34)&amp;SUBSTITUTE(CriteriTecnici!$A3098,CHAR(34),"'")&amp;CHAR(34)&amp;", "&amp;CHAR(34)&amp;"lotId"&amp;CHAR(34)&amp;": "&amp;CHAR(34)&amp;SUBSTITUTE(CriteriTecnici!$C3098,CHAR(34),"'")&amp;CHAR(34)&amp;", "&amp;CHAR(34)&amp;"criterionId"&amp;CHAR(34)&amp;": "&amp;CHAR(34)&amp;SUBSTITUTE(CriteriTecnici!$D3098,CHAR(34),"'")&amp;CHAR(34)&amp;", "&amp;CHAR(34)&amp;"kind"&amp;CHAR(34)&amp;": "&amp;CHAR(34)&amp;SUBSTITUTE(CriteriTecnici!$F3098,CHAR(34),"'")&amp;CHAR(34)&amp;", "&amp;CHAR(34)&amp;"value"&amp;CHAR(34)&amp;": "&amp;SUBSTITUTE(TRIM(ROUND(IFERROR(CriteriTecnici!$N3098*1,IFERROR(NUMBERVALUE(CriteriTecnici!$N3098,".",","),IFERROR(NUMBERVALUE(CriteriTecnici!$N3098,",","."),0))),4)&amp;""),",",".")&amp;", "&amp;CHAR(34)&amp;"numerator"&amp;CHAR(34)&amp;": "&amp;SUBSTITUTE(TRIM(ROUND(IFERROR(CriteriTecnici!$K3098*1,IFERROR(NUMBERVALUE(CriteriTecnici!$K3098,".",","),IFERROR(NUMBERVALUE(CriteriTecnici!$K3098,",","."),0))),4)&amp;""),",",".")&amp;", "&amp;CHAR(34)&amp;"denominator"&amp;CHAR(34)&amp;": "&amp;SUBSTITUTE(TRIM(ROUND(IFERROR(CriteriTecnici!$L3098*1,IFERROR(NUMBERVALUE(CriteriTecnici!$L3098,".",","),IFERROR(NUMBERVALUE(CriteriTecnici!$L3098,",","."),0))),4)&amp;""),",",".")&amp;", "&amp;CHAR(34)&amp;"flag"&amp;CHAR(34)&amp;": "&amp;SUBSTITUTE(TRIM(ROUND(IFERROR(CriteriTecnici!$M3098*1,IFERROR(NUMBERVALUE(CriteriTecnici!$M3098,".",","),IFERROR(NUMBERVALUE(CriteriTecnici!$M3098,",","."),0))),4)&amp;""),",",".")&amp;", "&amp;CHAR(34)&amp;"rawScore"&amp;CHAR(34)&amp;": "&amp;SUBSTITUTE(TRIM(ROUND(IFERROR(CriteriTecnici!$O3098*1,IFERROR(NUMBERVALUE(CriteriTecnici!$O3098,".",","),IFERROR(NUMBERVALUE(CriteriTecnici!$O3098,",","."),0))),4)&amp;""),",",".")&amp;CHAR(125)&amp;IF(TRUE,",",""))</f>
        <v/>
      </c>
    </row>
    <row r="3319">
      <c r="A3319" s="38">
        <f>IF(CriteriTecnici!$A3099="","","    "&amp;CHAR(123)&amp;CHAR(34)&amp;"bidderId"&amp;CHAR(34)&amp;": "&amp;CHAR(34)&amp;SUBSTITUTE(CriteriTecnici!$A3099,CHAR(34),"'")&amp;CHAR(34)&amp;", "&amp;CHAR(34)&amp;"lotId"&amp;CHAR(34)&amp;": "&amp;CHAR(34)&amp;SUBSTITUTE(CriteriTecnici!$C3099,CHAR(34),"'")&amp;CHAR(34)&amp;", "&amp;CHAR(34)&amp;"criterionId"&amp;CHAR(34)&amp;": "&amp;CHAR(34)&amp;SUBSTITUTE(CriteriTecnici!$D3099,CHAR(34),"'")&amp;CHAR(34)&amp;", "&amp;CHAR(34)&amp;"kind"&amp;CHAR(34)&amp;": "&amp;CHAR(34)&amp;SUBSTITUTE(CriteriTecnici!$F3099,CHAR(34),"'")&amp;CHAR(34)&amp;", "&amp;CHAR(34)&amp;"value"&amp;CHAR(34)&amp;": "&amp;SUBSTITUTE(TRIM(ROUND(IFERROR(CriteriTecnici!$N3099*1,IFERROR(NUMBERVALUE(CriteriTecnici!$N3099,".",","),IFERROR(NUMBERVALUE(CriteriTecnici!$N3099,",","."),0))),4)&amp;""),",",".")&amp;", "&amp;CHAR(34)&amp;"numerator"&amp;CHAR(34)&amp;": "&amp;SUBSTITUTE(TRIM(ROUND(IFERROR(CriteriTecnici!$K3099*1,IFERROR(NUMBERVALUE(CriteriTecnici!$K3099,".",","),IFERROR(NUMBERVALUE(CriteriTecnici!$K3099,",","."),0))),4)&amp;""),",",".")&amp;", "&amp;CHAR(34)&amp;"denominator"&amp;CHAR(34)&amp;": "&amp;SUBSTITUTE(TRIM(ROUND(IFERROR(CriteriTecnici!$L3099*1,IFERROR(NUMBERVALUE(CriteriTecnici!$L3099,".",","),IFERROR(NUMBERVALUE(CriteriTecnici!$L3099,",","."),0))),4)&amp;""),",",".")&amp;", "&amp;CHAR(34)&amp;"flag"&amp;CHAR(34)&amp;": "&amp;SUBSTITUTE(TRIM(ROUND(IFERROR(CriteriTecnici!$M3099*1,IFERROR(NUMBERVALUE(CriteriTecnici!$M3099,".",","),IFERROR(NUMBERVALUE(CriteriTecnici!$M3099,",","."),0))),4)&amp;""),",",".")&amp;", "&amp;CHAR(34)&amp;"rawScore"&amp;CHAR(34)&amp;": "&amp;SUBSTITUTE(TRIM(ROUND(IFERROR(CriteriTecnici!$O3099*1,IFERROR(NUMBERVALUE(CriteriTecnici!$O3099,".",","),IFERROR(NUMBERVALUE(CriteriTecnici!$O3099,",","."),0))),4)&amp;""),",",".")&amp;CHAR(125)&amp;IF(TRUE,",",""))</f>
        <v/>
      </c>
    </row>
    <row r="3320">
      <c r="A3320" s="38">
        <f>IF(CriteriTecnici!$A3100="","","    "&amp;CHAR(123)&amp;CHAR(34)&amp;"bidderId"&amp;CHAR(34)&amp;": "&amp;CHAR(34)&amp;SUBSTITUTE(CriteriTecnici!$A3100,CHAR(34),"'")&amp;CHAR(34)&amp;", "&amp;CHAR(34)&amp;"lotId"&amp;CHAR(34)&amp;": "&amp;CHAR(34)&amp;SUBSTITUTE(CriteriTecnici!$C3100,CHAR(34),"'")&amp;CHAR(34)&amp;", "&amp;CHAR(34)&amp;"criterionId"&amp;CHAR(34)&amp;": "&amp;CHAR(34)&amp;SUBSTITUTE(CriteriTecnici!$D3100,CHAR(34),"'")&amp;CHAR(34)&amp;", "&amp;CHAR(34)&amp;"kind"&amp;CHAR(34)&amp;": "&amp;CHAR(34)&amp;SUBSTITUTE(CriteriTecnici!$F3100,CHAR(34),"'")&amp;CHAR(34)&amp;", "&amp;CHAR(34)&amp;"value"&amp;CHAR(34)&amp;": "&amp;SUBSTITUTE(TRIM(ROUND(IFERROR(CriteriTecnici!$N3100*1,IFERROR(NUMBERVALUE(CriteriTecnici!$N3100,".",","),IFERROR(NUMBERVALUE(CriteriTecnici!$N3100,",","."),0))),4)&amp;""),",",".")&amp;", "&amp;CHAR(34)&amp;"numerator"&amp;CHAR(34)&amp;": "&amp;SUBSTITUTE(TRIM(ROUND(IFERROR(CriteriTecnici!$K3100*1,IFERROR(NUMBERVALUE(CriteriTecnici!$K3100,".",","),IFERROR(NUMBERVALUE(CriteriTecnici!$K3100,",","."),0))),4)&amp;""),",",".")&amp;", "&amp;CHAR(34)&amp;"denominator"&amp;CHAR(34)&amp;": "&amp;SUBSTITUTE(TRIM(ROUND(IFERROR(CriteriTecnici!$L3100*1,IFERROR(NUMBERVALUE(CriteriTecnici!$L3100,".",","),IFERROR(NUMBERVALUE(CriteriTecnici!$L3100,",","."),0))),4)&amp;""),",",".")&amp;", "&amp;CHAR(34)&amp;"flag"&amp;CHAR(34)&amp;": "&amp;SUBSTITUTE(TRIM(ROUND(IFERROR(CriteriTecnici!$M3100*1,IFERROR(NUMBERVALUE(CriteriTecnici!$M3100,".",","),IFERROR(NUMBERVALUE(CriteriTecnici!$M3100,",","."),0))),4)&amp;""),",",".")&amp;", "&amp;CHAR(34)&amp;"rawScore"&amp;CHAR(34)&amp;": "&amp;SUBSTITUTE(TRIM(ROUND(IFERROR(CriteriTecnici!$O3100*1,IFERROR(NUMBERVALUE(CriteriTecnici!$O3100,".",","),IFERROR(NUMBERVALUE(CriteriTecnici!$O3100,",","."),0))),4)&amp;""),",",".")&amp;CHAR(125)&amp;IF(TRUE,",",""))</f>
        <v/>
      </c>
    </row>
    <row r="3321">
      <c r="A3321" s="38">
        <f>IF(CriteriTecnici!$A3101="","","    "&amp;CHAR(123)&amp;CHAR(34)&amp;"bidderId"&amp;CHAR(34)&amp;": "&amp;CHAR(34)&amp;SUBSTITUTE(CriteriTecnici!$A3101,CHAR(34),"'")&amp;CHAR(34)&amp;", "&amp;CHAR(34)&amp;"lotId"&amp;CHAR(34)&amp;": "&amp;CHAR(34)&amp;SUBSTITUTE(CriteriTecnici!$C3101,CHAR(34),"'")&amp;CHAR(34)&amp;", "&amp;CHAR(34)&amp;"criterionId"&amp;CHAR(34)&amp;": "&amp;CHAR(34)&amp;SUBSTITUTE(CriteriTecnici!$D3101,CHAR(34),"'")&amp;CHAR(34)&amp;", "&amp;CHAR(34)&amp;"kind"&amp;CHAR(34)&amp;": "&amp;CHAR(34)&amp;SUBSTITUTE(CriteriTecnici!$F3101,CHAR(34),"'")&amp;CHAR(34)&amp;", "&amp;CHAR(34)&amp;"value"&amp;CHAR(34)&amp;": "&amp;SUBSTITUTE(TRIM(ROUND(IFERROR(CriteriTecnici!$N3101*1,IFERROR(NUMBERVALUE(CriteriTecnici!$N3101,".",","),IFERROR(NUMBERVALUE(CriteriTecnici!$N3101,",","."),0))),4)&amp;""),",",".")&amp;", "&amp;CHAR(34)&amp;"numerator"&amp;CHAR(34)&amp;": "&amp;SUBSTITUTE(TRIM(ROUND(IFERROR(CriteriTecnici!$K3101*1,IFERROR(NUMBERVALUE(CriteriTecnici!$K3101,".",","),IFERROR(NUMBERVALUE(CriteriTecnici!$K3101,",","."),0))),4)&amp;""),",",".")&amp;", "&amp;CHAR(34)&amp;"denominator"&amp;CHAR(34)&amp;": "&amp;SUBSTITUTE(TRIM(ROUND(IFERROR(CriteriTecnici!$L3101*1,IFERROR(NUMBERVALUE(CriteriTecnici!$L3101,".",","),IFERROR(NUMBERVALUE(CriteriTecnici!$L3101,",","."),0))),4)&amp;""),",",".")&amp;", "&amp;CHAR(34)&amp;"flag"&amp;CHAR(34)&amp;": "&amp;SUBSTITUTE(TRIM(ROUND(IFERROR(CriteriTecnici!$M3101*1,IFERROR(NUMBERVALUE(CriteriTecnici!$M3101,".",","),IFERROR(NUMBERVALUE(CriteriTecnici!$M3101,",","."),0))),4)&amp;""),",",".")&amp;", "&amp;CHAR(34)&amp;"rawScore"&amp;CHAR(34)&amp;": "&amp;SUBSTITUTE(TRIM(ROUND(IFERROR(CriteriTecnici!$O3101*1,IFERROR(NUMBERVALUE(CriteriTecnici!$O3101,".",","),IFERROR(NUMBERVALUE(CriteriTecnici!$O3101,",","."),0))),4)&amp;""),",",".")&amp;CHAR(125)&amp;IF(TRUE,",",""))</f>
        <v/>
      </c>
    </row>
    <row r="3322">
      <c r="A3322" s="38">
        <f>IF(CriteriTecnici!$A3102="","","    "&amp;CHAR(123)&amp;CHAR(34)&amp;"bidderId"&amp;CHAR(34)&amp;": "&amp;CHAR(34)&amp;SUBSTITUTE(CriteriTecnici!$A3102,CHAR(34),"'")&amp;CHAR(34)&amp;", "&amp;CHAR(34)&amp;"lotId"&amp;CHAR(34)&amp;": "&amp;CHAR(34)&amp;SUBSTITUTE(CriteriTecnici!$C3102,CHAR(34),"'")&amp;CHAR(34)&amp;", "&amp;CHAR(34)&amp;"criterionId"&amp;CHAR(34)&amp;": "&amp;CHAR(34)&amp;SUBSTITUTE(CriteriTecnici!$D3102,CHAR(34),"'")&amp;CHAR(34)&amp;", "&amp;CHAR(34)&amp;"kind"&amp;CHAR(34)&amp;": "&amp;CHAR(34)&amp;SUBSTITUTE(CriteriTecnici!$F3102,CHAR(34),"'")&amp;CHAR(34)&amp;", "&amp;CHAR(34)&amp;"value"&amp;CHAR(34)&amp;": "&amp;SUBSTITUTE(TRIM(ROUND(IFERROR(CriteriTecnici!$N3102*1,IFERROR(NUMBERVALUE(CriteriTecnici!$N3102,".",","),IFERROR(NUMBERVALUE(CriteriTecnici!$N3102,",","."),0))),4)&amp;""),",",".")&amp;", "&amp;CHAR(34)&amp;"numerator"&amp;CHAR(34)&amp;": "&amp;SUBSTITUTE(TRIM(ROUND(IFERROR(CriteriTecnici!$K3102*1,IFERROR(NUMBERVALUE(CriteriTecnici!$K3102,".",","),IFERROR(NUMBERVALUE(CriteriTecnici!$K3102,",","."),0))),4)&amp;""),",",".")&amp;", "&amp;CHAR(34)&amp;"denominator"&amp;CHAR(34)&amp;": "&amp;SUBSTITUTE(TRIM(ROUND(IFERROR(CriteriTecnici!$L3102*1,IFERROR(NUMBERVALUE(CriteriTecnici!$L3102,".",","),IFERROR(NUMBERVALUE(CriteriTecnici!$L3102,",","."),0))),4)&amp;""),",",".")&amp;", "&amp;CHAR(34)&amp;"flag"&amp;CHAR(34)&amp;": "&amp;SUBSTITUTE(TRIM(ROUND(IFERROR(CriteriTecnici!$M3102*1,IFERROR(NUMBERVALUE(CriteriTecnici!$M3102,".",","),IFERROR(NUMBERVALUE(CriteriTecnici!$M3102,",","."),0))),4)&amp;""),",",".")&amp;", "&amp;CHAR(34)&amp;"rawScore"&amp;CHAR(34)&amp;": "&amp;SUBSTITUTE(TRIM(ROUND(IFERROR(CriteriTecnici!$O3102*1,IFERROR(NUMBERVALUE(CriteriTecnici!$O3102,".",","),IFERROR(NUMBERVALUE(CriteriTecnici!$O3102,",","."),0))),4)&amp;""),",",".")&amp;CHAR(125)&amp;IF(TRUE,",",""))</f>
        <v/>
      </c>
    </row>
    <row r="3323">
      <c r="A3323" s="38">
        <f>IF(CriteriTecnici!$A3103="","","    "&amp;CHAR(123)&amp;CHAR(34)&amp;"bidderId"&amp;CHAR(34)&amp;": "&amp;CHAR(34)&amp;SUBSTITUTE(CriteriTecnici!$A3103,CHAR(34),"'")&amp;CHAR(34)&amp;", "&amp;CHAR(34)&amp;"lotId"&amp;CHAR(34)&amp;": "&amp;CHAR(34)&amp;SUBSTITUTE(CriteriTecnici!$C3103,CHAR(34),"'")&amp;CHAR(34)&amp;", "&amp;CHAR(34)&amp;"criterionId"&amp;CHAR(34)&amp;": "&amp;CHAR(34)&amp;SUBSTITUTE(CriteriTecnici!$D3103,CHAR(34),"'")&amp;CHAR(34)&amp;", "&amp;CHAR(34)&amp;"kind"&amp;CHAR(34)&amp;": "&amp;CHAR(34)&amp;SUBSTITUTE(CriteriTecnici!$F3103,CHAR(34),"'")&amp;CHAR(34)&amp;", "&amp;CHAR(34)&amp;"value"&amp;CHAR(34)&amp;": "&amp;SUBSTITUTE(TRIM(ROUND(IFERROR(CriteriTecnici!$N3103*1,IFERROR(NUMBERVALUE(CriteriTecnici!$N3103,".",","),IFERROR(NUMBERVALUE(CriteriTecnici!$N3103,",","."),0))),4)&amp;""),",",".")&amp;", "&amp;CHAR(34)&amp;"numerator"&amp;CHAR(34)&amp;": "&amp;SUBSTITUTE(TRIM(ROUND(IFERROR(CriteriTecnici!$K3103*1,IFERROR(NUMBERVALUE(CriteriTecnici!$K3103,".",","),IFERROR(NUMBERVALUE(CriteriTecnici!$K3103,",","."),0))),4)&amp;""),",",".")&amp;", "&amp;CHAR(34)&amp;"denominator"&amp;CHAR(34)&amp;": "&amp;SUBSTITUTE(TRIM(ROUND(IFERROR(CriteriTecnici!$L3103*1,IFERROR(NUMBERVALUE(CriteriTecnici!$L3103,".",","),IFERROR(NUMBERVALUE(CriteriTecnici!$L3103,",","."),0))),4)&amp;""),",",".")&amp;", "&amp;CHAR(34)&amp;"flag"&amp;CHAR(34)&amp;": "&amp;SUBSTITUTE(TRIM(ROUND(IFERROR(CriteriTecnici!$M3103*1,IFERROR(NUMBERVALUE(CriteriTecnici!$M3103,".",","),IFERROR(NUMBERVALUE(CriteriTecnici!$M3103,",","."),0))),4)&amp;""),",",".")&amp;", "&amp;CHAR(34)&amp;"rawScore"&amp;CHAR(34)&amp;": "&amp;SUBSTITUTE(TRIM(ROUND(IFERROR(CriteriTecnici!$O3103*1,IFERROR(NUMBERVALUE(CriteriTecnici!$O3103,".",","),IFERROR(NUMBERVALUE(CriteriTecnici!$O3103,",","."),0))),4)&amp;""),",",".")&amp;CHAR(125)&amp;IF(TRUE,",",""))</f>
        <v/>
      </c>
    </row>
    <row r="3324">
      <c r="A3324" s="38">
        <f>IF(CriteriTecnici!$A3104="","","    "&amp;CHAR(123)&amp;CHAR(34)&amp;"bidderId"&amp;CHAR(34)&amp;": "&amp;CHAR(34)&amp;SUBSTITUTE(CriteriTecnici!$A3104,CHAR(34),"'")&amp;CHAR(34)&amp;", "&amp;CHAR(34)&amp;"lotId"&amp;CHAR(34)&amp;": "&amp;CHAR(34)&amp;SUBSTITUTE(CriteriTecnici!$C3104,CHAR(34),"'")&amp;CHAR(34)&amp;", "&amp;CHAR(34)&amp;"criterionId"&amp;CHAR(34)&amp;": "&amp;CHAR(34)&amp;SUBSTITUTE(CriteriTecnici!$D3104,CHAR(34),"'")&amp;CHAR(34)&amp;", "&amp;CHAR(34)&amp;"kind"&amp;CHAR(34)&amp;": "&amp;CHAR(34)&amp;SUBSTITUTE(CriteriTecnici!$F3104,CHAR(34),"'")&amp;CHAR(34)&amp;", "&amp;CHAR(34)&amp;"value"&amp;CHAR(34)&amp;": "&amp;SUBSTITUTE(TRIM(ROUND(IFERROR(CriteriTecnici!$N3104*1,IFERROR(NUMBERVALUE(CriteriTecnici!$N3104,".",","),IFERROR(NUMBERVALUE(CriteriTecnici!$N3104,",","."),0))),4)&amp;""),",",".")&amp;", "&amp;CHAR(34)&amp;"numerator"&amp;CHAR(34)&amp;": "&amp;SUBSTITUTE(TRIM(ROUND(IFERROR(CriteriTecnici!$K3104*1,IFERROR(NUMBERVALUE(CriteriTecnici!$K3104,".",","),IFERROR(NUMBERVALUE(CriteriTecnici!$K3104,",","."),0))),4)&amp;""),",",".")&amp;", "&amp;CHAR(34)&amp;"denominator"&amp;CHAR(34)&amp;": "&amp;SUBSTITUTE(TRIM(ROUND(IFERROR(CriteriTecnici!$L3104*1,IFERROR(NUMBERVALUE(CriteriTecnici!$L3104,".",","),IFERROR(NUMBERVALUE(CriteriTecnici!$L3104,",","."),0))),4)&amp;""),",",".")&amp;", "&amp;CHAR(34)&amp;"flag"&amp;CHAR(34)&amp;": "&amp;SUBSTITUTE(TRIM(ROUND(IFERROR(CriteriTecnici!$M3104*1,IFERROR(NUMBERVALUE(CriteriTecnici!$M3104,".",","),IFERROR(NUMBERVALUE(CriteriTecnici!$M3104,",","."),0))),4)&amp;""),",",".")&amp;", "&amp;CHAR(34)&amp;"rawScore"&amp;CHAR(34)&amp;": "&amp;SUBSTITUTE(TRIM(ROUND(IFERROR(CriteriTecnici!$O3104*1,IFERROR(NUMBERVALUE(CriteriTecnici!$O3104,".",","),IFERROR(NUMBERVALUE(CriteriTecnici!$O3104,",","."),0))),4)&amp;""),",",".")&amp;CHAR(125)&amp;IF(COUNTA(Offerte!$A102:$A$200)&gt;0,",",""))</f>
        <v/>
      </c>
    </row>
    <row r="3325">
      <c r="A3325" s="38">
        <f>IF(CriteriTecnici!$A3105="","","    "&amp;CHAR(123)&amp;CHAR(34)&amp;"bidderId"&amp;CHAR(34)&amp;": "&amp;CHAR(34)&amp;SUBSTITUTE(CriteriTecnici!$A3105,CHAR(34),"'")&amp;CHAR(34)&amp;", "&amp;CHAR(34)&amp;"lotId"&amp;CHAR(34)&amp;": "&amp;CHAR(34)&amp;SUBSTITUTE(CriteriTecnici!$C3105,CHAR(34),"'")&amp;CHAR(34)&amp;", "&amp;CHAR(34)&amp;"criterionId"&amp;CHAR(34)&amp;": "&amp;CHAR(34)&amp;SUBSTITUTE(CriteriTecnici!$D3105,CHAR(34),"'")&amp;CHAR(34)&amp;", "&amp;CHAR(34)&amp;"kind"&amp;CHAR(34)&amp;": "&amp;CHAR(34)&amp;SUBSTITUTE(CriteriTecnici!$F3105,CHAR(34),"'")&amp;CHAR(34)&amp;", "&amp;CHAR(34)&amp;"value"&amp;CHAR(34)&amp;": "&amp;SUBSTITUTE(TRIM(ROUND(IFERROR(CriteriTecnici!$N3105*1,IFERROR(NUMBERVALUE(CriteriTecnici!$N3105,".",","),IFERROR(NUMBERVALUE(CriteriTecnici!$N3105,",","."),0))),4)&amp;""),",",".")&amp;", "&amp;CHAR(34)&amp;"numerator"&amp;CHAR(34)&amp;": "&amp;SUBSTITUTE(TRIM(ROUND(IFERROR(CriteriTecnici!$K3105*1,IFERROR(NUMBERVALUE(CriteriTecnici!$K3105,".",","),IFERROR(NUMBERVALUE(CriteriTecnici!$K3105,",","."),0))),4)&amp;""),",",".")&amp;", "&amp;CHAR(34)&amp;"denominator"&amp;CHAR(34)&amp;": "&amp;SUBSTITUTE(TRIM(ROUND(IFERROR(CriteriTecnici!$L3105*1,IFERROR(NUMBERVALUE(CriteriTecnici!$L3105,".",","),IFERROR(NUMBERVALUE(CriteriTecnici!$L3105,",","."),0))),4)&amp;""),",",".")&amp;", "&amp;CHAR(34)&amp;"flag"&amp;CHAR(34)&amp;": "&amp;SUBSTITUTE(TRIM(ROUND(IFERROR(CriteriTecnici!$M3105*1,IFERROR(NUMBERVALUE(CriteriTecnici!$M3105,".",","),IFERROR(NUMBERVALUE(CriteriTecnici!$M3105,",","."),0))),4)&amp;""),",",".")&amp;", "&amp;CHAR(34)&amp;"rawScore"&amp;CHAR(34)&amp;": "&amp;SUBSTITUTE(TRIM(ROUND(IFERROR(CriteriTecnici!$O3105*1,IFERROR(NUMBERVALUE(CriteriTecnici!$O3105,".",","),IFERROR(NUMBERVALUE(CriteriTecnici!$O3105,",","."),0))),4)&amp;""),",",".")&amp;CHAR(125)&amp;IF(TRUE,",",""))</f>
        <v/>
      </c>
    </row>
    <row r="3326">
      <c r="A3326" s="38">
        <f>IF(CriteriTecnici!$A3106="","","    "&amp;CHAR(123)&amp;CHAR(34)&amp;"bidderId"&amp;CHAR(34)&amp;": "&amp;CHAR(34)&amp;SUBSTITUTE(CriteriTecnici!$A3106,CHAR(34),"'")&amp;CHAR(34)&amp;", "&amp;CHAR(34)&amp;"lotId"&amp;CHAR(34)&amp;": "&amp;CHAR(34)&amp;SUBSTITUTE(CriteriTecnici!$C3106,CHAR(34),"'")&amp;CHAR(34)&amp;", "&amp;CHAR(34)&amp;"criterionId"&amp;CHAR(34)&amp;": "&amp;CHAR(34)&amp;SUBSTITUTE(CriteriTecnici!$D3106,CHAR(34),"'")&amp;CHAR(34)&amp;", "&amp;CHAR(34)&amp;"kind"&amp;CHAR(34)&amp;": "&amp;CHAR(34)&amp;SUBSTITUTE(CriteriTecnici!$F3106,CHAR(34),"'")&amp;CHAR(34)&amp;", "&amp;CHAR(34)&amp;"value"&amp;CHAR(34)&amp;": "&amp;SUBSTITUTE(TRIM(ROUND(IFERROR(CriteriTecnici!$N3106*1,IFERROR(NUMBERVALUE(CriteriTecnici!$N3106,".",","),IFERROR(NUMBERVALUE(CriteriTecnici!$N3106,",","."),0))),4)&amp;""),",",".")&amp;", "&amp;CHAR(34)&amp;"numerator"&amp;CHAR(34)&amp;": "&amp;SUBSTITUTE(TRIM(ROUND(IFERROR(CriteriTecnici!$K3106*1,IFERROR(NUMBERVALUE(CriteriTecnici!$K3106,".",","),IFERROR(NUMBERVALUE(CriteriTecnici!$K3106,",","."),0))),4)&amp;""),",",".")&amp;", "&amp;CHAR(34)&amp;"denominator"&amp;CHAR(34)&amp;": "&amp;SUBSTITUTE(TRIM(ROUND(IFERROR(CriteriTecnici!$L3106*1,IFERROR(NUMBERVALUE(CriteriTecnici!$L3106,".",","),IFERROR(NUMBERVALUE(CriteriTecnici!$L3106,",","."),0))),4)&amp;""),",",".")&amp;", "&amp;CHAR(34)&amp;"flag"&amp;CHAR(34)&amp;": "&amp;SUBSTITUTE(TRIM(ROUND(IFERROR(CriteriTecnici!$M3106*1,IFERROR(NUMBERVALUE(CriteriTecnici!$M3106,".",","),IFERROR(NUMBERVALUE(CriteriTecnici!$M3106,",","."),0))),4)&amp;""),",",".")&amp;", "&amp;CHAR(34)&amp;"rawScore"&amp;CHAR(34)&amp;": "&amp;SUBSTITUTE(TRIM(ROUND(IFERROR(CriteriTecnici!$O3106*1,IFERROR(NUMBERVALUE(CriteriTecnici!$O3106,".",","),IFERROR(NUMBERVALUE(CriteriTecnici!$O3106,",","."),0))),4)&amp;""),",",".")&amp;CHAR(125)&amp;IF(TRUE,",",""))</f>
        <v/>
      </c>
    </row>
    <row r="3327">
      <c r="A3327" s="38">
        <f>IF(CriteriTecnici!$A3107="","","    "&amp;CHAR(123)&amp;CHAR(34)&amp;"bidderId"&amp;CHAR(34)&amp;": "&amp;CHAR(34)&amp;SUBSTITUTE(CriteriTecnici!$A3107,CHAR(34),"'")&amp;CHAR(34)&amp;", "&amp;CHAR(34)&amp;"lotId"&amp;CHAR(34)&amp;": "&amp;CHAR(34)&amp;SUBSTITUTE(CriteriTecnici!$C3107,CHAR(34),"'")&amp;CHAR(34)&amp;", "&amp;CHAR(34)&amp;"criterionId"&amp;CHAR(34)&amp;": "&amp;CHAR(34)&amp;SUBSTITUTE(CriteriTecnici!$D3107,CHAR(34),"'")&amp;CHAR(34)&amp;", "&amp;CHAR(34)&amp;"kind"&amp;CHAR(34)&amp;": "&amp;CHAR(34)&amp;SUBSTITUTE(CriteriTecnici!$F3107,CHAR(34),"'")&amp;CHAR(34)&amp;", "&amp;CHAR(34)&amp;"value"&amp;CHAR(34)&amp;": "&amp;SUBSTITUTE(TRIM(ROUND(IFERROR(CriteriTecnici!$N3107*1,IFERROR(NUMBERVALUE(CriteriTecnici!$N3107,".",","),IFERROR(NUMBERVALUE(CriteriTecnici!$N3107,",","."),0))),4)&amp;""),",",".")&amp;", "&amp;CHAR(34)&amp;"numerator"&amp;CHAR(34)&amp;": "&amp;SUBSTITUTE(TRIM(ROUND(IFERROR(CriteriTecnici!$K3107*1,IFERROR(NUMBERVALUE(CriteriTecnici!$K3107,".",","),IFERROR(NUMBERVALUE(CriteriTecnici!$K3107,",","."),0))),4)&amp;""),",",".")&amp;", "&amp;CHAR(34)&amp;"denominator"&amp;CHAR(34)&amp;": "&amp;SUBSTITUTE(TRIM(ROUND(IFERROR(CriteriTecnici!$L3107*1,IFERROR(NUMBERVALUE(CriteriTecnici!$L3107,".",","),IFERROR(NUMBERVALUE(CriteriTecnici!$L3107,",","."),0))),4)&amp;""),",",".")&amp;", "&amp;CHAR(34)&amp;"flag"&amp;CHAR(34)&amp;": "&amp;SUBSTITUTE(TRIM(ROUND(IFERROR(CriteriTecnici!$M3107*1,IFERROR(NUMBERVALUE(CriteriTecnici!$M3107,".",","),IFERROR(NUMBERVALUE(CriteriTecnici!$M3107,",","."),0))),4)&amp;""),",",".")&amp;", "&amp;CHAR(34)&amp;"rawScore"&amp;CHAR(34)&amp;": "&amp;SUBSTITUTE(TRIM(ROUND(IFERROR(CriteriTecnici!$O3107*1,IFERROR(NUMBERVALUE(CriteriTecnici!$O3107,".",","),IFERROR(NUMBERVALUE(CriteriTecnici!$O3107,",","."),0))),4)&amp;""),",",".")&amp;CHAR(125)&amp;IF(TRUE,",",""))</f>
        <v/>
      </c>
    </row>
    <row r="3328">
      <c r="A3328" s="38">
        <f>IF(CriteriTecnici!$A3108="","","    "&amp;CHAR(123)&amp;CHAR(34)&amp;"bidderId"&amp;CHAR(34)&amp;": "&amp;CHAR(34)&amp;SUBSTITUTE(CriteriTecnici!$A3108,CHAR(34),"'")&amp;CHAR(34)&amp;", "&amp;CHAR(34)&amp;"lotId"&amp;CHAR(34)&amp;": "&amp;CHAR(34)&amp;SUBSTITUTE(CriteriTecnici!$C3108,CHAR(34),"'")&amp;CHAR(34)&amp;", "&amp;CHAR(34)&amp;"criterionId"&amp;CHAR(34)&amp;": "&amp;CHAR(34)&amp;SUBSTITUTE(CriteriTecnici!$D3108,CHAR(34),"'")&amp;CHAR(34)&amp;", "&amp;CHAR(34)&amp;"kind"&amp;CHAR(34)&amp;": "&amp;CHAR(34)&amp;SUBSTITUTE(CriteriTecnici!$F3108,CHAR(34),"'")&amp;CHAR(34)&amp;", "&amp;CHAR(34)&amp;"value"&amp;CHAR(34)&amp;": "&amp;SUBSTITUTE(TRIM(ROUND(IFERROR(CriteriTecnici!$N3108*1,IFERROR(NUMBERVALUE(CriteriTecnici!$N3108,".",","),IFERROR(NUMBERVALUE(CriteriTecnici!$N3108,",","."),0))),4)&amp;""),",",".")&amp;", "&amp;CHAR(34)&amp;"numerator"&amp;CHAR(34)&amp;": "&amp;SUBSTITUTE(TRIM(ROUND(IFERROR(CriteriTecnici!$K3108*1,IFERROR(NUMBERVALUE(CriteriTecnici!$K3108,".",","),IFERROR(NUMBERVALUE(CriteriTecnici!$K3108,",","."),0))),4)&amp;""),",",".")&amp;", "&amp;CHAR(34)&amp;"denominator"&amp;CHAR(34)&amp;": "&amp;SUBSTITUTE(TRIM(ROUND(IFERROR(CriteriTecnici!$L3108*1,IFERROR(NUMBERVALUE(CriteriTecnici!$L3108,".",","),IFERROR(NUMBERVALUE(CriteriTecnici!$L3108,",","."),0))),4)&amp;""),",",".")&amp;", "&amp;CHAR(34)&amp;"flag"&amp;CHAR(34)&amp;": "&amp;SUBSTITUTE(TRIM(ROUND(IFERROR(CriteriTecnici!$M3108*1,IFERROR(NUMBERVALUE(CriteriTecnici!$M3108,".",","),IFERROR(NUMBERVALUE(CriteriTecnici!$M3108,",","."),0))),4)&amp;""),",",".")&amp;", "&amp;CHAR(34)&amp;"rawScore"&amp;CHAR(34)&amp;": "&amp;SUBSTITUTE(TRIM(ROUND(IFERROR(CriteriTecnici!$O3108*1,IFERROR(NUMBERVALUE(CriteriTecnici!$O3108,".",","),IFERROR(NUMBERVALUE(CriteriTecnici!$O3108,",","."),0))),4)&amp;""),",",".")&amp;CHAR(125)&amp;IF(TRUE,",",""))</f>
        <v/>
      </c>
    </row>
    <row r="3329">
      <c r="A3329" s="38">
        <f>IF(CriteriTecnici!$A3109="","","    "&amp;CHAR(123)&amp;CHAR(34)&amp;"bidderId"&amp;CHAR(34)&amp;": "&amp;CHAR(34)&amp;SUBSTITUTE(CriteriTecnici!$A3109,CHAR(34),"'")&amp;CHAR(34)&amp;", "&amp;CHAR(34)&amp;"lotId"&amp;CHAR(34)&amp;": "&amp;CHAR(34)&amp;SUBSTITUTE(CriteriTecnici!$C3109,CHAR(34),"'")&amp;CHAR(34)&amp;", "&amp;CHAR(34)&amp;"criterionId"&amp;CHAR(34)&amp;": "&amp;CHAR(34)&amp;SUBSTITUTE(CriteriTecnici!$D3109,CHAR(34),"'")&amp;CHAR(34)&amp;", "&amp;CHAR(34)&amp;"kind"&amp;CHAR(34)&amp;": "&amp;CHAR(34)&amp;SUBSTITUTE(CriteriTecnici!$F3109,CHAR(34),"'")&amp;CHAR(34)&amp;", "&amp;CHAR(34)&amp;"value"&amp;CHAR(34)&amp;": "&amp;SUBSTITUTE(TRIM(ROUND(IFERROR(CriteriTecnici!$N3109*1,IFERROR(NUMBERVALUE(CriteriTecnici!$N3109,".",","),IFERROR(NUMBERVALUE(CriteriTecnici!$N3109,",","."),0))),4)&amp;""),",",".")&amp;", "&amp;CHAR(34)&amp;"numerator"&amp;CHAR(34)&amp;": "&amp;SUBSTITUTE(TRIM(ROUND(IFERROR(CriteriTecnici!$K3109*1,IFERROR(NUMBERVALUE(CriteriTecnici!$K3109,".",","),IFERROR(NUMBERVALUE(CriteriTecnici!$K3109,",","."),0))),4)&amp;""),",",".")&amp;", "&amp;CHAR(34)&amp;"denominator"&amp;CHAR(34)&amp;": "&amp;SUBSTITUTE(TRIM(ROUND(IFERROR(CriteriTecnici!$L3109*1,IFERROR(NUMBERVALUE(CriteriTecnici!$L3109,".",","),IFERROR(NUMBERVALUE(CriteriTecnici!$L3109,",","."),0))),4)&amp;""),",",".")&amp;", "&amp;CHAR(34)&amp;"flag"&amp;CHAR(34)&amp;": "&amp;SUBSTITUTE(TRIM(ROUND(IFERROR(CriteriTecnici!$M3109*1,IFERROR(NUMBERVALUE(CriteriTecnici!$M3109,".",","),IFERROR(NUMBERVALUE(CriteriTecnici!$M3109,",","."),0))),4)&amp;""),",",".")&amp;", "&amp;CHAR(34)&amp;"rawScore"&amp;CHAR(34)&amp;": "&amp;SUBSTITUTE(TRIM(ROUND(IFERROR(CriteriTecnici!$O3109*1,IFERROR(NUMBERVALUE(CriteriTecnici!$O3109,".",","),IFERROR(NUMBERVALUE(CriteriTecnici!$O3109,",","."),0))),4)&amp;""),",",".")&amp;CHAR(125)&amp;IF(TRUE,",",""))</f>
        <v/>
      </c>
    </row>
    <row r="3330">
      <c r="A3330" s="38">
        <f>IF(CriteriTecnici!$A3110="","","    "&amp;CHAR(123)&amp;CHAR(34)&amp;"bidderId"&amp;CHAR(34)&amp;": "&amp;CHAR(34)&amp;SUBSTITUTE(CriteriTecnici!$A3110,CHAR(34),"'")&amp;CHAR(34)&amp;", "&amp;CHAR(34)&amp;"lotId"&amp;CHAR(34)&amp;": "&amp;CHAR(34)&amp;SUBSTITUTE(CriteriTecnici!$C3110,CHAR(34),"'")&amp;CHAR(34)&amp;", "&amp;CHAR(34)&amp;"criterionId"&amp;CHAR(34)&amp;": "&amp;CHAR(34)&amp;SUBSTITUTE(CriteriTecnici!$D3110,CHAR(34),"'")&amp;CHAR(34)&amp;", "&amp;CHAR(34)&amp;"kind"&amp;CHAR(34)&amp;": "&amp;CHAR(34)&amp;SUBSTITUTE(CriteriTecnici!$F3110,CHAR(34),"'")&amp;CHAR(34)&amp;", "&amp;CHAR(34)&amp;"value"&amp;CHAR(34)&amp;": "&amp;SUBSTITUTE(TRIM(ROUND(IFERROR(CriteriTecnici!$N3110*1,IFERROR(NUMBERVALUE(CriteriTecnici!$N3110,".",","),IFERROR(NUMBERVALUE(CriteriTecnici!$N3110,",","."),0))),4)&amp;""),",",".")&amp;", "&amp;CHAR(34)&amp;"numerator"&amp;CHAR(34)&amp;": "&amp;SUBSTITUTE(TRIM(ROUND(IFERROR(CriteriTecnici!$K3110*1,IFERROR(NUMBERVALUE(CriteriTecnici!$K3110,".",","),IFERROR(NUMBERVALUE(CriteriTecnici!$K3110,",","."),0))),4)&amp;""),",",".")&amp;", "&amp;CHAR(34)&amp;"denominator"&amp;CHAR(34)&amp;": "&amp;SUBSTITUTE(TRIM(ROUND(IFERROR(CriteriTecnici!$L3110*1,IFERROR(NUMBERVALUE(CriteriTecnici!$L3110,".",","),IFERROR(NUMBERVALUE(CriteriTecnici!$L3110,",","."),0))),4)&amp;""),",",".")&amp;", "&amp;CHAR(34)&amp;"flag"&amp;CHAR(34)&amp;": "&amp;SUBSTITUTE(TRIM(ROUND(IFERROR(CriteriTecnici!$M3110*1,IFERROR(NUMBERVALUE(CriteriTecnici!$M3110,".",","),IFERROR(NUMBERVALUE(CriteriTecnici!$M3110,",","."),0))),4)&amp;""),",",".")&amp;", "&amp;CHAR(34)&amp;"rawScore"&amp;CHAR(34)&amp;": "&amp;SUBSTITUTE(TRIM(ROUND(IFERROR(CriteriTecnici!$O3110*1,IFERROR(NUMBERVALUE(CriteriTecnici!$O3110,".",","),IFERROR(NUMBERVALUE(CriteriTecnici!$O3110,",","."),0))),4)&amp;""),",",".")&amp;CHAR(125)&amp;IF(TRUE,",",""))</f>
        <v/>
      </c>
    </row>
    <row r="3331">
      <c r="A3331" s="38">
        <f>IF(CriteriTecnici!$A3111="","","    "&amp;CHAR(123)&amp;CHAR(34)&amp;"bidderId"&amp;CHAR(34)&amp;": "&amp;CHAR(34)&amp;SUBSTITUTE(CriteriTecnici!$A3111,CHAR(34),"'")&amp;CHAR(34)&amp;", "&amp;CHAR(34)&amp;"lotId"&amp;CHAR(34)&amp;": "&amp;CHAR(34)&amp;SUBSTITUTE(CriteriTecnici!$C3111,CHAR(34),"'")&amp;CHAR(34)&amp;", "&amp;CHAR(34)&amp;"criterionId"&amp;CHAR(34)&amp;": "&amp;CHAR(34)&amp;SUBSTITUTE(CriteriTecnici!$D3111,CHAR(34),"'")&amp;CHAR(34)&amp;", "&amp;CHAR(34)&amp;"kind"&amp;CHAR(34)&amp;": "&amp;CHAR(34)&amp;SUBSTITUTE(CriteriTecnici!$F3111,CHAR(34),"'")&amp;CHAR(34)&amp;", "&amp;CHAR(34)&amp;"value"&amp;CHAR(34)&amp;": "&amp;SUBSTITUTE(TRIM(ROUND(IFERROR(CriteriTecnici!$N3111*1,IFERROR(NUMBERVALUE(CriteriTecnici!$N3111,".",","),IFERROR(NUMBERVALUE(CriteriTecnici!$N3111,",","."),0))),4)&amp;""),",",".")&amp;", "&amp;CHAR(34)&amp;"numerator"&amp;CHAR(34)&amp;": "&amp;SUBSTITUTE(TRIM(ROUND(IFERROR(CriteriTecnici!$K3111*1,IFERROR(NUMBERVALUE(CriteriTecnici!$K3111,".",","),IFERROR(NUMBERVALUE(CriteriTecnici!$K3111,",","."),0))),4)&amp;""),",",".")&amp;", "&amp;CHAR(34)&amp;"denominator"&amp;CHAR(34)&amp;": "&amp;SUBSTITUTE(TRIM(ROUND(IFERROR(CriteriTecnici!$L3111*1,IFERROR(NUMBERVALUE(CriteriTecnici!$L3111,".",","),IFERROR(NUMBERVALUE(CriteriTecnici!$L3111,",","."),0))),4)&amp;""),",",".")&amp;", "&amp;CHAR(34)&amp;"flag"&amp;CHAR(34)&amp;": "&amp;SUBSTITUTE(TRIM(ROUND(IFERROR(CriteriTecnici!$M3111*1,IFERROR(NUMBERVALUE(CriteriTecnici!$M3111,".",","),IFERROR(NUMBERVALUE(CriteriTecnici!$M3111,",","."),0))),4)&amp;""),",",".")&amp;", "&amp;CHAR(34)&amp;"rawScore"&amp;CHAR(34)&amp;": "&amp;SUBSTITUTE(TRIM(ROUND(IFERROR(CriteriTecnici!$O3111*1,IFERROR(NUMBERVALUE(CriteriTecnici!$O3111,".",","),IFERROR(NUMBERVALUE(CriteriTecnici!$O3111,",","."),0))),4)&amp;""),",",".")&amp;CHAR(125)&amp;IF(TRUE,",",""))</f>
        <v/>
      </c>
    </row>
    <row r="3332">
      <c r="A3332" s="38">
        <f>IF(CriteriTecnici!$A3112="","","    "&amp;CHAR(123)&amp;CHAR(34)&amp;"bidderId"&amp;CHAR(34)&amp;": "&amp;CHAR(34)&amp;SUBSTITUTE(CriteriTecnici!$A3112,CHAR(34),"'")&amp;CHAR(34)&amp;", "&amp;CHAR(34)&amp;"lotId"&amp;CHAR(34)&amp;": "&amp;CHAR(34)&amp;SUBSTITUTE(CriteriTecnici!$C3112,CHAR(34),"'")&amp;CHAR(34)&amp;", "&amp;CHAR(34)&amp;"criterionId"&amp;CHAR(34)&amp;": "&amp;CHAR(34)&amp;SUBSTITUTE(CriteriTecnici!$D3112,CHAR(34),"'")&amp;CHAR(34)&amp;", "&amp;CHAR(34)&amp;"kind"&amp;CHAR(34)&amp;": "&amp;CHAR(34)&amp;SUBSTITUTE(CriteriTecnici!$F3112,CHAR(34),"'")&amp;CHAR(34)&amp;", "&amp;CHAR(34)&amp;"value"&amp;CHAR(34)&amp;": "&amp;SUBSTITUTE(TRIM(ROUND(IFERROR(CriteriTecnici!$N3112*1,IFERROR(NUMBERVALUE(CriteriTecnici!$N3112,".",","),IFERROR(NUMBERVALUE(CriteriTecnici!$N3112,",","."),0))),4)&amp;""),",",".")&amp;", "&amp;CHAR(34)&amp;"numerator"&amp;CHAR(34)&amp;": "&amp;SUBSTITUTE(TRIM(ROUND(IFERROR(CriteriTecnici!$K3112*1,IFERROR(NUMBERVALUE(CriteriTecnici!$K3112,".",","),IFERROR(NUMBERVALUE(CriteriTecnici!$K3112,",","."),0))),4)&amp;""),",",".")&amp;", "&amp;CHAR(34)&amp;"denominator"&amp;CHAR(34)&amp;": "&amp;SUBSTITUTE(TRIM(ROUND(IFERROR(CriteriTecnici!$L3112*1,IFERROR(NUMBERVALUE(CriteriTecnici!$L3112,".",","),IFERROR(NUMBERVALUE(CriteriTecnici!$L3112,",","."),0))),4)&amp;""),",",".")&amp;", "&amp;CHAR(34)&amp;"flag"&amp;CHAR(34)&amp;": "&amp;SUBSTITUTE(TRIM(ROUND(IFERROR(CriteriTecnici!$M3112*1,IFERROR(NUMBERVALUE(CriteriTecnici!$M3112,".",","),IFERROR(NUMBERVALUE(CriteriTecnici!$M3112,",","."),0))),4)&amp;""),",",".")&amp;", "&amp;CHAR(34)&amp;"rawScore"&amp;CHAR(34)&amp;": "&amp;SUBSTITUTE(TRIM(ROUND(IFERROR(CriteriTecnici!$O3112*1,IFERROR(NUMBERVALUE(CriteriTecnici!$O3112,".",","),IFERROR(NUMBERVALUE(CriteriTecnici!$O3112,",","."),0))),4)&amp;""),",",".")&amp;CHAR(125)&amp;IF(TRUE,",",""))</f>
        <v/>
      </c>
    </row>
    <row r="3333">
      <c r="A3333" s="38">
        <f>IF(CriteriTecnici!$A3113="","","    "&amp;CHAR(123)&amp;CHAR(34)&amp;"bidderId"&amp;CHAR(34)&amp;": "&amp;CHAR(34)&amp;SUBSTITUTE(CriteriTecnici!$A3113,CHAR(34),"'")&amp;CHAR(34)&amp;", "&amp;CHAR(34)&amp;"lotId"&amp;CHAR(34)&amp;": "&amp;CHAR(34)&amp;SUBSTITUTE(CriteriTecnici!$C3113,CHAR(34),"'")&amp;CHAR(34)&amp;", "&amp;CHAR(34)&amp;"criterionId"&amp;CHAR(34)&amp;": "&amp;CHAR(34)&amp;SUBSTITUTE(CriteriTecnici!$D3113,CHAR(34),"'")&amp;CHAR(34)&amp;", "&amp;CHAR(34)&amp;"kind"&amp;CHAR(34)&amp;": "&amp;CHAR(34)&amp;SUBSTITUTE(CriteriTecnici!$F3113,CHAR(34),"'")&amp;CHAR(34)&amp;", "&amp;CHAR(34)&amp;"value"&amp;CHAR(34)&amp;": "&amp;SUBSTITUTE(TRIM(ROUND(IFERROR(CriteriTecnici!$N3113*1,IFERROR(NUMBERVALUE(CriteriTecnici!$N3113,".",","),IFERROR(NUMBERVALUE(CriteriTecnici!$N3113,",","."),0))),4)&amp;""),",",".")&amp;", "&amp;CHAR(34)&amp;"numerator"&amp;CHAR(34)&amp;": "&amp;SUBSTITUTE(TRIM(ROUND(IFERROR(CriteriTecnici!$K3113*1,IFERROR(NUMBERVALUE(CriteriTecnici!$K3113,".",","),IFERROR(NUMBERVALUE(CriteriTecnici!$K3113,",","."),0))),4)&amp;""),",",".")&amp;", "&amp;CHAR(34)&amp;"denominator"&amp;CHAR(34)&amp;": "&amp;SUBSTITUTE(TRIM(ROUND(IFERROR(CriteriTecnici!$L3113*1,IFERROR(NUMBERVALUE(CriteriTecnici!$L3113,".",","),IFERROR(NUMBERVALUE(CriteriTecnici!$L3113,",","."),0))),4)&amp;""),",",".")&amp;", "&amp;CHAR(34)&amp;"flag"&amp;CHAR(34)&amp;": "&amp;SUBSTITUTE(TRIM(ROUND(IFERROR(CriteriTecnici!$M3113*1,IFERROR(NUMBERVALUE(CriteriTecnici!$M3113,".",","),IFERROR(NUMBERVALUE(CriteriTecnici!$M3113,",","."),0))),4)&amp;""),",",".")&amp;", "&amp;CHAR(34)&amp;"rawScore"&amp;CHAR(34)&amp;": "&amp;SUBSTITUTE(TRIM(ROUND(IFERROR(CriteriTecnici!$O3113*1,IFERROR(NUMBERVALUE(CriteriTecnici!$O3113,".",","),IFERROR(NUMBERVALUE(CriteriTecnici!$O3113,",","."),0))),4)&amp;""),",",".")&amp;CHAR(125)&amp;IF(TRUE,",",""))</f>
        <v/>
      </c>
    </row>
    <row r="3334">
      <c r="A3334" s="38">
        <f>IF(CriteriTecnici!$A3114="","","    "&amp;CHAR(123)&amp;CHAR(34)&amp;"bidderId"&amp;CHAR(34)&amp;": "&amp;CHAR(34)&amp;SUBSTITUTE(CriteriTecnici!$A3114,CHAR(34),"'")&amp;CHAR(34)&amp;", "&amp;CHAR(34)&amp;"lotId"&amp;CHAR(34)&amp;": "&amp;CHAR(34)&amp;SUBSTITUTE(CriteriTecnici!$C3114,CHAR(34),"'")&amp;CHAR(34)&amp;", "&amp;CHAR(34)&amp;"criterionId"&amp;CHAR(34)&amp;": "&amp;CHAR(34)&amp;SUBSTITUTE(CriteriTecnici!$D3114,CHAR(34),"'")&amp;CHAR(34)&amp;", "&amp;CHAR(34)&amp;"kind"&amp;CHAR(34)&amp;": "&amp;CHAR(34)&amp;SUBSTITUTE(CriteriTecnici!$F3114,CHAR(34),"'")&amp;CHAR(34)&amp;", "&amp;CHAR(34)&amp;"value"&amp;CHAR(34)&amp;": "&amp;SUBSTITUTE(TRIM(ROUND(IFERROR(CriteriTecnici!$N3114*1,IFERROR(NUMBERVALUE(CriteriTecnici!$N3114,".",","),IFERROR(NUMBERVALUE(CriteriTecnici!$N3114,",","."),0))),4)&amp;""),",",".")&amp;", "&amp;CHAR(34)&amp;"numerator"&amp;CHAR(34)&amp;": "&amp;SUBSTITUTE(TRIM(ROUND(IFERROR(CriteriTecnici!$K3114*1,IFERROR(NUMBERVALUE(CriteriTecnici!$K3114,".",","),IFERROR(NUMBERVALUE(CriteriTecnici!$K3114,",","."),0))),4)&amp;""),",",".")&amp;", "&amp;CHAR(34)&amp;"denominator"&amp;CHAR(34)&amp;": "&amp;SUBSTITUTE(TRIM(ROUND(IFERROR(CriteriTecnici!$L3114*1,IFERROR(NUMBERVALUE(CriteriTecnici!$L3114,".",","),IFERROR(NUMBERVALUE(CriteriTecnici!$L3114,",","."),0))),4)&amp;""),",",".")&amp;", "&amp;CHAR(34)&amp;"flag"&amp;CHAR(34)&amp;": "&amp;SUBSTITUTE(TRIM(ROUND(IFERROR(CriteriTecnici!$M3114*1,IFERROR(NUMBERVALUE(CriteriTecnici!$M3114,".",","),IFERROR(NUMBERVALUE(CriteriTecnici!$M3114,",","."),0))),4)&amp;""),",",".")&amp;", "&amp;CHAR(34)&amp;"rawScore"&amp;CHAR(34)&amp;": "&amp;SUBSTITUTE(TRIM(ROUND(IFERROR(CriteriTecnici!$O3114*1,IFERROR(NUMBERVALUE(CriteriTecnici!$O3114,".",","),IFERROR(NUMBERVALUE(CriteriTecnici!$O3114,",","."),0))),4)&amp;""),",",".")&amp;CHAR(125)&amp;IF(TRUE,",",""))</f>
        <v/>
      </c>
    </row>
    <row r="3335">
      <c r="A3335" s="38">
        <f>IF(CriteriTecnici!$A3115="","","    "&amp;CHAR(123)&amp;CHAR(34)&amp;"bidderId"&amp;CHAR(34)&amp;": "&amp;CHAR(34)&amp;SUBSTITUTE(CriteriTecnici!$A3115,CHAR(34),"'")&amp;CHAR(34)&amp;", "&amp;CHAR(34)&amp;"lotId"&amp;CHAR(34)&amp;": "&amp;CHAR(34)&amp;SUBSTITUTE(CriteriTecnici!$C3115,CHAR(34),"'")&amp;CHAR(34)&amp;", "&amp;CHAR(34)&amp;"criterionId"&amp;CHAR(34)&amp;": "&amp;CHAR(34)&amp;SUBSTITUTE(CriteriTecnici!$D3115,CHAR(34),"'")&amp;CHAR(34)&amp;", "&amp;CHAR(34)&amp;"kind"&amp;CHAR(34)&amp;": "&amp;CHAR(34)&amp;SUBSTITUTE(CriteriTecnici!$F3115,CHAR(34),"'")&amp;CHAR(34)&amp;", "&amp;CHAR(34)&amp;"value"&amp;CHAR(34)&amp;": "&amp;SUBSTITUTE(TRIM(ROUND(IFERROR(CriteriTecnici!$N3115*1,IFERROR(NUMBERVALUE(CriteriTecnici!$N3115,".",","),IFERROR(NUMBERVALUE(CriteriTecnici!$N3115,",","."),0))),4)&amp;""),",",".")&amp;", "&amp;CHAR(34)&amp;"numerator"&amp;CHAR(34)&amp;": "&amp;SUBSTITUTE(TRIM(ROUND(IFERROR(CriteriTecnici!$K3115*1,IFERROR(NUMBERVALUE(CriteriTecnici!$K3115,".",","),IFERROR(NUMBERVALUE(CriteriTecnici!$K3115,",","."),0))),4)&amp;""),",",".")&amp;", "&amp;CHAR(34)&amp;"denominator"&amp;CHAR(34)&amp;": "&amp;SUBSTITUTE(TRIM(ROUND(IFERROR(CriteriTecnici!$L3115*1,IFERROR(NUMBERVALUE(CriteriTecnici!$L3115,".",","),IFERROR(NUMBERVALUE(CriteriTecnici!$L3115,",","."),0))),4)&amp;""),",",".")&amp;", "&amp;CHAR(34)&amp;"flag"&amp;CHAR(34)&amp;": "&amp;SUBSTITUTE(TRIM(ROUND(IFERROR(CriteriTecnici!$M3115*1,IFERROR(NUMBERVALUE(CriteriTecnici!$M3115,".",","),IFERROR(NUMBERVALUE(CriteriTecnici!$M3115,",","."),0))),4)&amp;""),",",".")&amp;", "&amp;CHAR(34)&amp;"rawScore"&amp;CHAR(34)&amp;": "&amp;SUBSTITUTE(TRIM(ROUND(IFERROR(CriteriTecnici!$O3115*1,IFERROR(NUMBERVALUE(CriteriTecnici!$O3115,".",","),IFERROR(NUMBERVALUE(CriteriTecnici!$O3115,",","."),0))),4)&amp;""),",",".")&amp;CHAR(125)&amp;IF(TRUE,",",""))</f>
        <v/>
      </c>
    </row>
    <row r="3336">
      <c r="A3336" s="38">
        <f>IF(CriteriTecnici!$A3116="","","    "&amp;CHAR(123)&amp;CHAR(34)&amp;"bidderId"&amp;CHAR(34)&amp;": "&amp;CHAR(34)&amp;SUBSTITUTE(CriteriTecnici!$A3116,CHAR(34),"'")&amp;CHAR(34)&amp;", "&amp;CHAR(34)&amp;"lotId"&amp;CHAR(34)&amp;": "&amp;CHAR(34)&amp;SUBSTITUTE(CriteriTecnici!$C3116,CHAR(34),"'")&amp;CHAR(34)&amp;", "&amp;CHAR(34)&amp;"criterionId"&amp;CHAR(34)&amp;": "&amp;CHAR(34)&amp;SUBSTITUTE(CriteriTecnici!$D3116,CHAR(34),"'")&amp;CHAR(34)&amp;", "&amp;CHAR(34)&amp;"kind"&amp;CHAR(34)&amp;": "&amp;CHAR(34)&amp;SUBSTITUTE(CriteriTecnici!$F3116,CHAR(34),"'")&amp;CHAR(34)&amp;", "&amp;CHAR(34)&amp;"value"&amp;CHAR(34)&amp;": "&amp;SUBSTITUTE(TRIM(ROUND(IFERROR(CriteriTecnici!$N3116*1,IFERROR(NUMBERVALUE(CriteriTecnici!$N3116,".",","),IFERROR(NUMBERVALUE(CriteriTecnici!$N3116,",","."),0))),4)&amp;""),",",".")&amp;", "&amp;CHAR(34)&amp;"numerator"&amp;CHAR(34)&amp;": "&amp;SUBSTITUTE(TRIM(ROUND(IFERROR(CriteriTecnici!$K3116*1,IFERROR(NUMBERVALUE(CriteriTecnici!$K3116,".",","),IFERROR(NUMBERVALUE(CriteriTecnici!$K3116,",","."),0))),4)&amp;""),",",".")&amp;", "&amp;CHAR(34)&amp;"denominator"&amp;CHAR(34)&amp;": "&amp;SUBSTITUTE(TRIM(ROUND(IFERROR(CriteriTecnici!$L3116*1,IFERROR(NUMBERVALUE(CriteriTecnici!$L3116,".",","),IFERROR(NUMBERVALUE(CriteriTecnici!$L3116,",","."),0))),4)&amp;""),",",".")&amp;", "&amp;CHAR(34)&amp;"flag"&amp;CHAR(34)&amp;": "&amp;SUBSTITUTE(TRIM(ROUND(IFERROR(CriteriTecnici!$M3116*1,IFERROR(NUMBERVALUE(CriteriTecnici!$M3116,".",","),IFERROR(NUMBERVALUE(CriteriTecnici!$M3116,",","."),0))),4)&amp;""),",",".")&amp;", "&amp;CHAR(34)&amp;"rawScore"&amp;CHAR(34)&amp;": "&amp;SUBSTITUTE(TRIM(ROUND(IFERROR(CriteriTecnici!$O3116*1,IFERROR(NUMBERVALUE(CriteriTecnici!$O3116,".",","),IFERROR(NUMBERVALUE(CriteriTecnici!$O3116,",","."),0))),4)&amp;""),",",".")&amp;CHAR(125)&amp;IF(TRUE,",",""))</f>
        <v/>
      </c>
    </row>
    <row r="3337">
      <c r="A3337" s="38">
        <f>IF(CriteriTecnici!$A3117="","","    "&amp;CHAR(123)&amp;CHAR(34)&amp;"bidderId"&amp;CHAR(34)&amp;": "&amp;CHAR(34)&amp;SUBSTITUTE(CriteriTecnici!$A3117,CHAR(34),"'")&amp;CHAR(34)&amp;", "&amp;CHAR(34)&amp;"lotId"&amp;CHAR(34)&amp;": "&amp;CHAR(34)&amp;SUBSTITUTE(CriteriTecnici!$C3117,CHAR(34),"'")&amp;CHAR(34)&amp;", "&amp;CHAR(34)&amp;"criterionId"&amp;CHAR(34)&amp;": "&amp;CHAR(34)&amp;SUBSTITUTE(CriteriTecnici!$D3117,CHAR(34),"'")&amp;CHAR(34)&amp;", "&amp;CHAR(34)&amp;"kind"&amp;CHAR(34)&amp;": "&amp;CHAR(34)&amp;SUBSTITUTE(CriteriTecnici!$F3117,CHAR(34),"'")&amp;CHAR(34)&amp;", "&amp;CHAR(34)&amp;"value"&amp;CHAR(34)&amp;": "&amp;SUBSTITUTE(TRIM(ROUND(IFERROR(CriteriTecnici!$N3117*1,IFERROR(NUMBERVALUE(CriteriTecnici!$N3117,".",","),IFERROR(NUMBERVALUE(CriteriTecnici!$N3117,",","."),0))),4)&amp;""),",",".")&amp;", "&amp;CHAR(34)&amp;"numerator"&amp;CHAR(34)&amp;": "&amp;SUBSTITUTE(TRIM(ROUND(IFERROR(CriteriTecnici!$K3117*1,IFERROR(NUMBERVALUE(CriteriTecnici!$K3117,".",","),IFERROR(NUMBERVALUE(CriteriTecnici!$K3117,",","."),0))),4)&amp;""),",",".")&amp;", "&amp;CHAR(34)&amp;"denominator"&amp;CHAR(34)&amp;": "&amp;SUBSTITUTE(TRIM(ROUND(IFERROR(CriteriTecnici!$L3117*1,IFERROR(NUMBERVALUE(CriteriTecnici!$L3117,".",","),IFERROR(NUMBERVALUE(CriteriTecnici!$L3117,",","."),0))),4)&amp;""),",",".")&amp;", "&amp;CHAR(34)&amp;"flag"&amp;CHAR(34)&amp;": "&amp;SUBSTITUTE(TRIM(ROUND(IFERROR(CriteriTecnici!$M3117*1,IFERROR(NUMBERVALUE(CriteriTecnici!$M3117,".",","),IFERROR(NUMBERVALUE(CriteriTecnici!$M3117,",","."),0))),4)&amp;""),",",".")&amp;", "&amp;CHAR(34)&amp;"rawScore"&amp;CHAR(34)&amp;": "&amp;SUBSTITUTE(TRIM(ROUND(IFERROR(CriteriTecnici!$O3117*1,IFERROR(NUMBERVALUE(CriteriTecnici!$O3117,".",","),IFERROR(NUMBERVALUE(CriteriTecnici!$O3117,",","."),0))),4)&amp;""),",",".")&amp;CHAR(125)&amp;IF(TRUE,",",""))</f>
        <v/>
      </c>
    </row>
    <row r="3338">
      <c r="A3338" s="38">
        <f>IF(CriteriTecnici!$A3118="","","    "&amp;CHAR(123)&amp;CHAR(34)&amp;"bidderId"&amp;CHAR(34)&amp;": "&amp;CHAR(34)&amp;SUBSTITUTE(CriteriTecnici!$A3118,CHAR(34),"'")&amp;CHAR(34)&amp;", "&amp;CHAR(34)&amp;"lotId"&amp;CHAR(34)&amp;": "&amp;CHAR(34)&amp;SUBSTITUTE(CriteriTecnici!$C3118,CHAR(34),"'")&amp;CHAR(34)&amp;", "&amp;CHAR(34)&amp;"criterionId"&amp;CHAR(34)&amp;": "&amp;CHAR(34)&amp;SUBSTITUTE(CriteriTecnici!$D3118,CHAR(34),"'")&amp;CHAR(34)&amp;", "&amp;CHAR(34)&amp;"kind"&amp;CHAR(34)&amp;": "&amp;CHAR(34)&amp;SUBSTITUTE(CriteriTecnici!$F3118,CHAR(34),"'")&amp;CHAR(34)&amp;", "&amp;CHAR(34)&amp;"value"&amp;CHAR(34)&amp;": "&amp;SUBSTITUTE(TRIM(ROUND(IFERROR(CriteriTecnici!$N3118*1,IFERROR(NUMBERVALUE(CriteriTecnici!$N3118,".",","),IFERROR(NUMBERVALUE(CriteriTecnici!$N3118,",","."),0))),4)&amp;""),",",".")&amp;", "&amp;CHAR(34)&amp;"numerator"&amp;CHAR(34)&amp;": "&amp;SUBSTITUTE(TRIM(ROUND(IFERROR(CriteriTecnici!$K3118*1,IFERROR(NUMBERVALUE(CriteriTecnici!$K3118,".",","),IFERROR(NUMBERVALUE(CriteriTecnici!$K3118,",","."),0))),4)&amp;""),",",".")&amp;", "&amp;CHAR(34)&amp;"denominator"&amp;CHAR(34)&amp;": "&amp;SUBSTITUTE(TRIM(ROUND(IFERROR(CriteriTecnici!$L3118*1,IFERROR(NUMBERVALUE(CriteriTecnici!$L3118,".",","),IFERROR(NUMBERVALUE(CriteriTecnici!$L3118,",","."),0))),4)&amp;""),",",".")&amp;", "&amp;CHAR(34)&amp;"flag"&amp;CHAR(34)&amp;": "&amp;SUBSTITUTE(TRIM(ROUND(IFERROR(CriteriTecnici!$M3118*1,IFERROR(NUMBERVALUE(CriteriTecnici!$M3118,".",","),IFERROR(NUMBERVALUE(CriteriTecnici!$M3118,",","."),0))),4)&amp;""),",",".")&amp;", "&amp;CHAR(34)&amp;"rawScore"&amp;CHAR(34)&amp;": "&amp;SUBSTITUTE(TRIM(ROUND(IFERROR(CriteriTecnici!$O3118*1,IFERROR(NUMBERVALUE(CriteriTecnici!$O3118,".",","),IFERROR(NUMBERVALUE(CriteriTecnici!$O3118,",","."),0))),4)&amp;""),",",".")&amp;CHAR(125)&amp;IF(TRUE,",",""))</f>
        <v/>
      </c>
    </row>
    <row r="3339">
      <c r="A3339" s="38">
        <f>IF(CriteriTecnici!$A3119="","","    "&amp;CHAR(123)&amp;CHAR(34)&amp;"bidderId"&amp;CHAR(34)&amp;": "&amp;CHAR(34)&amp;SUBSTITUTE(CriteriTecnici!$A3119,CHAR(34),"'")&amp;CHAR(34)&amp;", "&amp;CHAR(34)&amp;"lotId"&amp;CHAR(34)&amp;": "&amp;CHAR(34)&amp;SUBSTITUTE(CriteriTecnici!$C3119,CHAR(34),"'")&amp;CHAR(34)&amp;", "&amp;CHAR(34)&amp;"criterionId"&amp;CHAR(34)&amp;": "&amp;CHAR(34)&amp;SUBSTITUTE(CriteriTecnici!$D3119,CHAR(34),"'")&amp;CHAR(34)&amp;", "&amp;CHAR(34)&amp;"kind"&amp;CHAR(34)&amp;": "&amp;CHAR(34)&amp;SUBSTITUTE(CriteriTecnici!$F3119,CHAR(34),"'")&amp;CHAR(34)&amp;", "&amp;CHAR(34)&amp;"value"&amp;CHAR(34)&amp;": "&amp;SUBSTITUTE(TRIM(ROUND(IFERROR(CriteriTecnici!$N3119*1,IFERROR(NUMBERVALUE(CriteriTecnici!$N3119,".",","),IFERROR(NUMBERVALUE(CriteriTecnici!$N3119,",","."),0))),4)&amp;""),",",".")&amp;", "&amp;CHAR(34)&amp;"numerator"&amp;CHAR(34)&amp;": "&amp;SUBSTITUTE(TRIM(ROUND(IFERROR(CriteriTecnici!$K3119*1,IFERROR(NUMBERVALUE(CriteriTecnici!$K3119,".",","),IFERROR(NUMBERVALUE(CriteriTecnici!$K3119,",","."),0))),4)&amp;""),",",".")&amp;", "&amp;CHAR(34)&amp;"denominator"&amp;CHAR(34)&amp;": "&amp;SUBSTITUTE(TRIM(ROUND(IFERROR(CriteriTecnici!$L3119*1,IFERROR(NUMBERVALUE(CriteriTecnici!$L3119,".",","),IFERROR(NUMBERVALUE(CriteriTecnici!$L3119,",","."),0))),4)&amp;""),",",".")&amp;", "&amp;CHAR(34)&amp;"flag"&amp;CHAR(34)&amp;": "&amp;SUBSTITUTE(TRIM(ROUND(IFERROR(CriteriTecnici!$M3119*1,IFERROR(NUMBERVALUE(CriteriTecnici!$M3119,".",","),IFERROR(NUMBERVALUE(CriteriTecnici!$M3119,",","."),0))),4)&amp;""),",",".")&amp;", "&amp;CHAR(34)&amp;"rawScore"&amp;CHAR(34)&amp;": "&amp;SUBSTITUTE(TRIM(ROUND(IFERROR(CriteriTecnici!$O3119*1,IFERROR(NUMBERVALUE(CriteriTecnici!$O3119,".",","),IFERROR(NUMBERVALUE(CriteriTecnici!$O3119,",","."),0))),4)&amp;""),",",".")&amp;CHAR(125)&amp;IF(TRUE,",",""))</f>
        <v/>
      </c>
    </row>
    <row r="3340">
      <c r="A3340" s="38">
        <f>IF(CriteriTecnici!$A3120="","","    "&amp;CHAR(123)&amp;CHAR(34)&amp;"bidderId"&amp;CHAR(34)&amp;": "&amp;CHAR(34)&amp;SUBSTITUTE(CriteriTecnici!$A3120,CHAR(34),"'")&amp;CHAR(34)&amp;", "&amp;CHAR(34)&amp;"lotId"&amp;CHAR(34)&amp;": "&amp;CHAR(34)&amp;SUBSTITUTE(CriteriTecnici!$C3120,CHAR(34),"'")&amp;CHAR(34)&amp;", "&amp;CHAR(34)&amp;"criterionId"&amp;CHAR(34)&amp;": "&amp;CHAR(34)&amp;SUBSTITUTE(CriteriTecnici!$D3120,CHAR(34),"'")&amp;CHAR(34)&amp;", "&amp;CHAR(34)&amp;"kind"&amp;CHAR(34)&amp;": "&amp;CHAR(34)&amp;SUBSTITUTE(CriteriTecnici!$F3120,CHAR(34),"'")&amp;CHAR(34)&amp;", "&amp;CHAR(34)&amp;"value"&amp;CHAR(34)&amp;": "&amp;SUBSTITUTE(TRIM(ROUND(IFERROR(CriteriTecnici!$N3120*1,IFERROR(NUMBERVALUE(CriteriTecnici!$N3120,".",","),IFERROR(NUMBERVALUE(CriteriTecnici!$N3120,",","."),0))),4)&amp;""),",",".")&amp;", "&amp;CHAR(34)&amp;"numerator"&amp;CHAR(34)&amp;": "&amp;SUBSTITUTE(TRIM(ROUND(IFERROR(CriteriTecnici!$K3120*1,IFERROR(NUMBERVALUE(CriteriTecnici!$K3120,".",","),IFERROR(NUMBERVALUE(CriteriTecnici!$K3120,",","."),0))),4)&amp;""),",",".")&amp;", "&amp;CHAR(34)&amp;"denominator"&amp;CHAR(34)&amp;": "&amp;SUBSTITUTE(TRIM(ROUND(IFERROR(CriteriTecnici!$L3120*1,IFERROR(NUMBERVALUE(CriteriTecnici!$L3120,".",","),IFERROR(NUMBERVALUE(CriteriTecnici!$L3120,",","."),0))),4)&amp;""),",",".")&amp;", "&amp;CHAR(34)&amp;"flag"&amp;CHAR(34)&amp;": "&amp;SUBSTITUTE(TRIM(ROUND(IFERROR(CriteriTecnici!$M3120*1,IFERROR(NUMBERVALUE(CriteriTecnici!$M3120,".",","),IFERROR(NUMBERVALUE(CriteriTecnici!$M3120,",","."),0))),4)&amp;""),",",".")&amp;", "&amp;CHAR(34)&amp;"rawScore"&amp;CHAR(34)&amp;": "&amp;SUBSTITUTE(TRIM(ROUND(IFERROR(CriteriTecnici!$O3120*1,IFERROR(NUMBERVALUE(CriteriTecnici!$O3120,".",","),IFERROR(NUMBERVALUE(CriteriTecnici!$O3120,",","."),0))),4)&amp;""),",",".")&amp;CHAR(125)&amp;IF(TRUE,",",""))</f>
        <v/>
      </c>
    </row>
    <row r="3341">
      <c r="A3341" s="38">
        <f>IF(CriteriTecnici!$A3121="","","    "&amp;CHAR(123)&amp;CHAR(34)&amp;"bidderId"&amp;CHAR(34)&amp;": "&amp;CHAR(34)&amp;SUBSTITUTE(CriteriTecnici!$A3121,CHAR(34),"'")&amp;CHAR(34)&amp;", "&amp;CHAR(34)&amp;"lotId"&amp;CHAR(34)&amp;": "&amp;CHAR(34)&amp;SUBSTITUTE(CriteriTecnici!$C3121,CHAR(34),"'")&amp;CHAR(34)&amp;", "&amp;CHAR(34)&amp;"criterionId"&amp;CHAR(34)&amp;": "&amp;CHAR(34)&amp;SUBSTITUTE(CriteriTecnici!$D3121,CHAR(34),"'")&amp;CHAR(34)&amp;", "&amp;CHAR(34)&amp;"kind"&amp;CHAR(34)&amp;": "&amp;CHAR(34)&amp;SUBSTITUTE(CriteriTecnici!$F3121,CHAR(34),"'")&amp;CHAR(34)&amp;", "&amp;CHAR(34)&amp;"value"&amp;CHAR(34)&amp;": "&amp;SUBSTITUTE(TRIM(ROUND(IFERROR(CriteriTecnici!$N3121*1,IFERROR(NUMBERVALUE(CriteriTecnici!$N3121,".",","),IFERROR(NUMBERVALUE(CriteriTecnici!$N3121,",","."),0))),4)&amp;""),",",".")&amp;", "&amp;CHAR(34)&amp;"numerator"&amp;CHAR(34)&amp;": "&amp;SUBSTITUTE(TRIM(ROUND(IFERROR(CriteriTecnici!$K3121*1,IFERROR(NUMBERVALUE(CriteriTecnici!$K3121,".",","),IFERROR(NUMBERVALUE(CriteriTecnici!$K3121,",","."),0))),4)&amp;""),",",".")&amp;", "&amp;CHAR(34)&amp;"denominator"&amp;CHAR(34)&amp;": "&amp;SUBSTITUTE(TRIM(ROUND(IFERROR(CriteriTecnici!$L3121*1,IFERROR(NUMBERVALUE(CriteriTecnici!$L3121,".",","),IFERROR(NUMBERVALUE(CriteriTecnici!$L3121,",","."),0))),4)&amp;""),",",".")&amp;", "&amp;CHAR(34)&amp;"flag"&amp;CHAR(34)&amp;": "&amp;SUBSTITUTE(TRIM(ROUND(IFERROR(CriteriTecnici!$M3121*1,IFERROR(NUMBERVALUE(CriteriTecnici!$M3121,".",","),IFERROR(NUMBERVALUE(CriteriTecnici!$M3121,",","."),0))),4)&amp;""),",",".")&amp;", "&amp;CHAR(34)&amp;"rawScore"&amp;CHAR(34)&amp;": "&amp;SUBSTITUTE(TRIM(ROUND(IFERROR(CriteriTecnici!$O3121*1,IFERROR(NUMBERVALUE(CriteriTecnici!$O3121,".",","),IFERROR(NUMBERVALUE(CriteriTecnici!$O3121,",","."),0))),4)&amp;""),",",".")&amp;CHAR(125)&amp;IF(TRUE,",",""))</f>
        <v/>
      </c>
    </row>
    <row r="3342">
      <c r="A3342" s="38">
        <f>IF(CriteriTecnici!$A3122="","","    "&amp;CHAR(123)&amp;CHAR(34)&amp;"bidderId"&amp;CHAR(34)&amp;": "&amp;CHAR(34)&amp;SUBSTITUTE(CriteriTecnici!$A3122,CHAR(34),"'")&amp;CHAR(34)&amp;", "&amp;CHAR(34)&amp;"lotId"&amp;CHAR(34)&amp;": "&amp;CHAR(34)&amp;SUBSTITUTE(CriteriTecnici!$C3122,CHAR(34),"'")&amp;CHAR(34)&amp;", "&amp;CHAR(34)&amp;"criterionId"&amp;CHAR(34)&amp;": "&amp;CHAR(34)&amp;SUBSTITUTE(CriteriTecnici!$D3122,CHAR(34),"'")&amp;CHAR(34)&amp;", "&amp;CHAR(34)&amp;"kind"&amp;CHAR(34)&amp;": "&amp;CHAR(34)&amp;SUBSTITUTE(CriteriTecnici!$F3122,CHAR(34),"'")&amp;CHAR(34)&amp;", "&amp;CHAR(34)&amp;"value"&amp;CHAR(34)&amp;": "&amp;SUBSTITUTE(TRIM(ROUND(IFERROR(CriteriTecnici!$N3122*1,IFERROR(NUMBERVALUE(CriteriTecnici!$N3122,".",","),IFERROR(NUMBERVALUE(CriteriTecnici!$N3122,",","."),0))),4)&amp;""),",",".")&amp;", "&amp;CHAR(34)&amp;"numerator"&amp;CHAR(34)&amp;": "&amp;SUBSTITUTE(TRIM(ROUND(IFERROR(CriteriTecnici!$K3122*1,IFERROR(NUMBERVALUE(CriteriTecnici!$K3122,".",","),IFERROR(NUMBERVALUE(CriteriTecnici!$K3122,",","."),0))),4)&amp;""),",",".")&amp;", "&amp;CHAR(34)&amp;"denominator"&amp;CHAR(34)&amp;": "&amp;SUBSTITUTE(TRIM(ROUND(IFERROR(CriteriTecnici!$L3122*1,IFERROR(NUMBERVALUE(CriteriTecnici!$L3122,".",","),IFERROR(NUMBERVALUE(CriteriTecnici!$L3122,",","."),0))),4)&amp;""),",",".")&amp;", "&amp;CHAR(34)&amp;"flag"&amp;CHAR(34)&amp;": "&amp;SUBSTITUTE(TRIM(ROUND(IFERROR(CriteriTecnici!$M3122*1,IFERROR(NUMBERVALUE(CriteriTecnici!$M3122,".",","),IFERROR(NUMBERVALUE(CriteriTecnici!$M3122,",","."),0))),4)&amp;""),",",".")&amp;", "&amp;CHAR(34)&amp;"rawScore"&amp;CHAR(34)&amp;": "&amp;SUBSTITUTE(TRIM(ROUND(IFERROR(CriteriTecnici!$O3122*1,IFERROR(NUMBERVALUE(CriteriTecnici!$O3122,".",","),IFERROR(NUMBERVALUE(CriteriTecnici!$O3122,",","."),0))),4)&amp;""),",",".")&amp;CHAR(125)&amp;IF(TRUE,",",""))</f>
        <v/>
      </c>
    </row>
    <row r="3343">
      <c r="A3343" s="38">
        <f>IF(CriteriTecnici!$A3123="","","    "&amp;CHAR(123)&amp;CHAR(34)&amp;"bidderId"&amp;CHAR(34)&amp;": "&amp;CHAR(34)&amp;SUBSTITUTE(CriteriTecnici!$A3123,CHAR(34),"'")&amp;CHAR(34)&amp;", "&amp;CHAR(34)&amp;"lotId"&amp;CHAR(34)&amp;": "&amp;CHAR(34)&amp;SUBSTITUTE(CriteriTecnici!$C3123,CHAR(34),"'")&amp;CHAR(34)&amp;", "&amp;CHAR(34)&amp;"criterionId"&amp;CHAR(34)&amp;": "&amp;CHAR(34)&amp;SUBSTITUTE(CriteriTecnici!$D3123,CHAR(34),"'")&amp;CHAR(34)&amp;", "&amp;CHAR(34)&amp;"kind"&amp;CHAR(34)&amp;": "&amp;CHAR(34)&amp;SUBSTITUTE(CriteriTecnici!$F3123,CHAR(34),"'")&amp;CHAR(34)&amp;", "&amp;CHAR(34)&amp;"value"&amp;CHAR(34)&amp;": "&amp;SUBSTITUTE(TRIM(ROUND(IFERROR(CriteriTecnici!$N3123*1,IFERROR(NUMBERVALUE(CriteriTecnici!$N3123,".",","),IFERROR(NUMBERVALUE(CriteriTecnici!$N3123,",","."),0))),4)&amp;""),",",".")&amp;", "&amp;CHAR(34)&amp;"numerator"&amp;CHAR(34)&amp;": "&amp;SUBSTITUTE(TRIM(ROUND(IFERROR(CriteriTecnici!$K3123*1,IFERROR(NUMBERVALUE(CriteriTecnici!$K3123,".",","),IFERROR(NUMBERVALUE(CriteriTecnici!$K3123,",","."),0))),4)&amp;""),",",".")&amp;", "&amp;CHAR(34)&amp;"denominator"&amp;CHAR(34)&amp;": "&amp;SUBSTITUTE(TRIM(ROUND(IFERROR(CriteriTecnici!$L3123*1,IFERROR(NUMBERVALUE(CriteriTecnici!$L3123,".",","),IFERROR(NUMBERVALUE(CriteriTecnici!$L3123,",","."),0))),4)&amp;""),",",".")&amp;", "&amp;CHAR(34)&amp;"flag"&amp;CHAR(34)&amp;": "&amp;SUBSTITUTE(TRIM(ROUND(IFERROR(CriteriTecnici!$M3123*1,IFERROR(NUMBERVALUE(CriteriTecnici!$M3123,".",","),IFERROR(NUMBERVALUE(CriteriTecnici!$M3123,",","."),0))),4)&amp;""),",",".")&amp;", "&amp;CHAR(34)&amp;"rawScore"&amp;CHAR(34)&amp;": "&amp;SUBSTITUTE(TRIM(ROUND(IFERROR(CriteriTecnici!$O3123*1,IFERROR(NUMBERVALUE(CriteriTecnici!$O3123,".",","),IFERROR(NUMBERVALUE(CriteriTecnici!$O3123,",","."),0))),4)&amp;""),",",".")&amp;CHAR(125)&amp;IF(TRUE,",",""))</f>
        <v/>
      </c>
    </row>
    <row r="3344">
      <c r="A3344" s="38">
        <f>IF(CriteriTecnici!$A3124="","","    "&amp;CHAR(123)&amp;CHAR(34)&amp;"bidderId"&amp;CHAR(34)&amp;": "&amp;CHAR(34)&amp;SUBSTITUTE(CriteriTecnici!$A3124,CHAR(34),"'")&amp;CHAR(34)&amp;", "&amp;CHAR(34)&amp;"lotId"&amp;CHAR(34)&amp;": "&amp;CHAR(34)&amp;SUBSTITUTE(CriteriTecnici!$C3124,CHAR(34),"'")&amp;CHAR(34)&amp;", "&amp;CHAR(34)&amp;"criterionId"&amp;CHAR(34)&amp;": "&amp;CHAR(34)&amp;SUBSTITUTE(CriteriTecnici!$D3124,CHAR(34),"'")&amp;CHAR(34)&amp;", "&amp;CHAR(34)&amp;"kind"&amp;CHAR(34)&amp;": "&amp;CHAR(34)&amp;SUBSTITUTE(CriteriTecnici!$F3124,CHAR(34),"'")&amp;CHAR(34)&amp;", "&amp;CHAR(34)&amp;"value"&amp;CHAR(34)&amp;": "&amp;SUBSTITUTE(TRIM(ROUND(IFERROR(CriteriTecnici!$N3124*1,IFERROR(NUMBERVALUE(CriteriTecnici!$N3124,".",","),IFERROR(NUMBERVALUE(CriteriTecnici!$N3124,",","."),0))),4)&amp;""),",",".")&amp;", "&amp;CHAR(34)&amp;"numerator"&amp;CHAR(34)&amp;": "&amp;SUBSTITUTE(TRIM(ROUND(IFERROR(CriteriTecnici!$K3124*1,IFERROR(NUMBERVALUE(CriteriTecnici!$K3124,".",","),IFERROR(NUMBERVALUE(CriteriTecnici!$K3124,",","."),0))),4)&amp;""),",",".")&amp;", "&amp;CHAR(34)&amp;"denominator"&amp;CHAR(34)&amp;": "&amp;SUBSTITUTE(TRIM(ROUND(IFERROR(CriteriTecnici!$L3124*1,IFERROR(NUMBERVALUE(CriteriTecnici!$L3124,".",","),IFERROR(NUMBERVALUE(CriteriTecnici!$L3124,",","."),0))),4)&amp;""),",",".")&amp;", "&amp;CHAR(34)&amp;"flag"&amp;CHAR(34)&amp;": "&amp;SUBSTITUTE(TRIM(ROUND(IFERROR(CriteriTecnici!$M3124*1,IFERROR(NUMBERVALUE(CriteriTecnici!$M3124,".",","),IFERROR(NUMBERVALUE(CriteriTecnici!$M3124,",","."),0))),4)&amp;""),",",".")&amp;", "&amp;CHAR(34)&amp;"rawScore"&amp;CHAR(34)&amp;": "&amp;SUBSTITUTE(TRIM(ROUND(IFERROR(CriteriTecnici!$O3124*1,IFERROR(NUMBERVALUE(CriteriTecnici!$O3124,".",","),IFERROR(NUMBERVALUE(CriteriTecnici!$O3124,",","."),0))),4)&amp;""),",",".")&amp;CHAR(125)&amp;IF(TRUE,",",""))</f>
        <v/>
      </c>
    </row>
    <row r="3345">
      <c r="A3345" s="38">
        <f>IF(CriteriTecnici!$A3125="","","    "&amp;CHAR(123)&amp;CHAR(34)&amp;"bidderId"&amp;CHAR(34)&amp;": "&amp;CHAR(34)&amp;SUBSTITUTE(CriteriTecnici!$A3125,CHAR(34),"'")&amp;CHAR(34)&amp;", "&amp;CHAR(34)&amp;"lotId"&amp;CHAR(34)&amp;": "&amp;CHAR(34)&amp;SUBSTITUTE(CriteriTecnici!$C3125,CHAR(34),"'")&amp;CHAR(34)&amp;", "&amp;CHAR(34)&amp;"criterionId"&amp;CHAR(34)&amp;": "&amp;CHAR(34)&amp;SUBSTITUTE(CriteriTecnici!$D3125,CHAR(34),"'")&amp;CHAR(34)&amp;", "&amp;CHAR(34)&amp;"kind"&amp;CHAR(34)&amp;": "&amp;CHAR(34)&amp;SUBSTITUTE(CriteriTecnici!$F3125,CHAR(34),"'")&amp;CHAR(34)&amp;", "&amp;CHAR(34)&amp;"value"&amp;CHAR(34)&amp;": "&amp;SUBSTITUTE(TRIM(ROUND(IFERROR(CriteriTecnici!$N3125*1,IFERROR(NUMBERVALUE(CriteriTecnici!$N3125,".",","),IFERROR(NUMBERVALUE(CriteriTecnici!$N3125,",","."),0))),4)&amp;""),",",".")&amp;", "&amp;CHAR(34)&amp;"numerator"&amp;CHAR(34)&amp;": "&amp;SUBSTITUTE(TRIM(ROUND(IFERROR(CriteriTecnici!$K3125*1,IFERROR(NUMBERVALUE(CriteriTecnici!$K3125,".",","),IFERROR(NUMBERVALUE(CriteriTecnici!$K3125,",","."),0))),4)&amp;""),",",".")&amp;", "&amp;CHAR(34)&amp;"denominator"&amp;CHAR(34)&amp;": "&amp;SUBSTITUTE(TRIM(ROUND(IFERROR(CriteriTecnici!$L3125*1,IFERROR(NUMBERVALUE(CriteriTecnici!$L3125,".",","),IFERROR(NUMBERVALUE(CriteriTecnici!$L3125,",","."),0))),4)&amp;""),",",".")&amp;", "&amp;CHAR(34)&amp;"flag"&amp;CHAR(34)&amp;": "&amp;SUBSTITUTE(TRIM(ROUND(IFERROR(CriteriTecnici!$M3125*1,IFERROR(NUMBERVALUE(CriteriTecnici!$M3125,".",","),IFERROR(NUMBERVALUE(CriteriTecnici!$M3125,",","."),0))),4)&amp;""),",",".")&amp;", "&amp;CHAR(34)&amp;"rawScore"&amp;CHAR(34)&amp;": "&amp;SUBSTITUTE(TRIM(ROUND(IFERROR(CriteriTecnici!$O3125*1,IFERROR(NUMBERVALUE(CriteriTecnici!$O3125,".",","),IFERROR(NUMBERVALUE(CriteriTecnici!$O3125,",","."),0))),4)&amp;""),",",".")&amp;CHAR(125)&amp;IF(TRUE,",",""))</f>
        <v/>
      </c>
    </row>
    <row r="3346">
      <c r="A3346" s="38">
        <f>IF(CriteriTecnici!$A3126="","","    "&amp;CHAR(123)&amp;CHAR(34)&amp;"bidderId"&amp;CHAR(34)&amp;": "&amp;CHAR(34)&amp;SUBSTITUTE(CriteriTecnici!$A3126,CHAR(34),"'")&amp;CHAR(34)&amp;", "&amp;CHAR(34)&amp;"lotId"&amp;CHAR(34)&amp;": "&amp;CHAR(34)&amp;SUBSTITUTE(CriteriTecnici!$C3126,CHAR(34),"'")&amp;CHAR(34)&amp;", "&amp;CHAR(34)&amp;"criterionId"&amp;CHAR(34)&amp;": "&amp;CHAR(34)&amp;SUBSTITUTE(CriteriTecnici!$D3126,CHAR(34),"'")&amp;CHAR(34)&amp;", "&amp;CHAR(34)&amp;"kind"&amp;CHAR(34)&amp;": "&amp;CHAR(34)&amp;SUBSTITUTE(CriteriTecnici!$F3126,CHAR(34),"'")&amp;CHAR(34)&amp;", "&amp;CHAR(34)&amp;"value"&amp;CHAR(34)&amp;": "&amp;SUBSTITUTE(TRIM(ROUND(IFERROR(CriteriTecnici!$N3126*1,IFERROR(NUMBERVALUE(CriteriTecnici!$N3126,".",","),IFERROR(NUMBERVALUE(CriteriTecnici!$N3126,",","."),0))),4)&amp;""),",",".")&amp;", "&amp;CHAR(34)&amp;"numerator"&amp;CHAR(34)&amp;": "&amp;SUBSTITUTE(TRIM(ROUND(IFERROR(CriteriTecnici!$K3126*1,IFERROR(NUMBERVALUE(CriteriTecnici!$K3126,".",","),IFERROR(NUMBERVALUE(CriteriTecnici!$K3126,",","."),0))),4)&amp;""),",",".")&amp;", "&amp;CHAR(34)&amp;"denominator"&amp;CHAR(34)&amp;": "&amp;SUBSTITUTE(TRIM(ROUND(IFERROR(CriteriTecnici!$L3126*1,IFERROR(NUMBERVALUE(CriteriTecnici!$L3126,".",","),IFERROR(NUMBERVALUE(CriteriTecnici!$L3126,",","."),0))),4)&amp;""),",",".")&amp;", "&amp;CHAR(34)&amp;"flag"&amp;CHAR(34)&amp;": "&amp;SUBSTITUTE(TRIM(ROUND(IFERROR(CriteriTecnici!$M3126*1,IFERROR(NUMBERVALUE(CriteriTecnici!$M3126,".",","),IFERROR(NUMBERVALUE(CriteriTecnici!$M3126,",","."),0))),4)&amp;""),",",".")&amp;", "&amp;CHAR(34)&amp;"rawScore"&amp;CHAR(34)&amp;": "&amp;SUBSTITUTE(TRIM(ROUND(IFERROR(CriteriTecnici!$O3126*1,IFERROR(NUMBERVALUE(CriteriTecnici!$O3126,".",","),IFERROR(NUMBERVALUE(CriteriTecnici!$O3126,",","."),0))),4)&amp;""),",",".")&amp;CHAR(125)&amp;IF(TRUE,",",""))</f>
        <v/>
      </c>
    </row>
    <row r="3347">
      <c r="A3347" s="38">
        <f>IF(CriteriTecnici!$A3127="","","    "&amp;CHAR(123)&amp;CHAR(34)&amp;"bidderId"&amp;CHAR(34)&amp;": "&amp;CHAR(34)&amp;SUBSTITUTE(CriteriTecnici!$A3127,CHAR(34),"'")&amp;CHAR(34)&amp;", "&amp;CHAR(34)&amp;"lotId"&amp;CHAR(34)&amp;": "&amp;CHAR(34)&amp;SUBSTITUTE(CriteriTecnici!$C3127,CHAR(34),"'")&amp;CHAR(34)&amp;", "&amp;CHAR(34)&amp;"criterionId"&amp;CHAR(34)&amp;": "&amp;CHAR(34)&amp;SUBSTITUTE(CriteriTecnici!$D3127,CHAR(34),"'")&amp;CHAR(34)&amp;", "&amp;CHAR(34)&amp;"kind"&amp;CHAR(34)&amp;": "&amp;CHAR(34)&amp;SUBSTITUTE(CriteriTecnici!$F3127,CHAR(34),"'")&amp;CHAR(34)&amp;", "&amp;CHAR(34)&amp;"value"&amp;CHAR(34)&amp;": "&amp;SUBSTITUTE(TRIM(ROUND(IFERROR(CriteriTecnici!$N3127*1,IFERROR(NUMBERVALUE(CriteriTecnici!$N3127,".",","),IFERROR(NUMBERVALUE(CriteriTecnici!$N3127,",","."),0))),4)&amp;""),",",".")&amp;", "&amp;CHAR(34)&amp;"numerator"&amp;CHAR(34)&amp;": "&amp;SUBSTITUTE(TRIM(ROUND(IFERROR(CriteriTecnici!$K3127*1,IFERROR(NUMBERVALUE(CriteriTecnici!$K3127,".",","),IFERROR(NUMBERVALUE(CriteriTecnici!$K3127,",","."),0))),4)&amp;""),",",".")&amp;", "&amp;CHAR(34)&amp;"denominator"&amp;CHAR(34)&amp;": "&amp;SUBSTITUTE(TRIM(ROUND(IFERROR(CriteriTecnici!$L3127*1,IFERROR(NUMBERVALUE(CriteriTecnici!$L3127,".",","),IFERROR(NUMBERVALUE(CriteriTecnici!$L3127,",","."),0))),4)&amp;""),",",".")&amp;", "&amp;CHAR(34)&amp;"flag"&amp;CHAR(34)&amp;": "&amp;SUBSTITUTE(TRIM(ROUND(IFERROR(CriteriTecnici!$M3127*1,IFERROR(NUMBERVALUE(CriteriTecnici!$M3127,".",","),IFERROR(NUMBERVALUE(CriteriTecnici!$M3127,",","."),0))),4)&amp;""),",",".")&amp;", "&amp;CHAR(34)&amp;"rawScore"&amp;CHAR(34)&amp;": "&amp;SUBSTITUTE(TRIM(ROUND(IFERROR(CriteriTecnici!$O3127*1,IFERROR(NUMBERVALUE(CriteriTecnici!$O3127,".",","),IFERROR(NUMBERVALUE(CriteriTecnici!$O3127,",","."),0))),4)&amp;""),",",".")&amp;CHAR(125)&amp;IF(TRUE,",",""))</f>
        <v/>
      </c>
    </row>
    <row r="3348">
      <c r="A3348" s="38">
        <f>IF(CriteriTecnici!$A3128="","","    "&amp;CHAR(123)&amp;CHAR(34)&amp;"bidderId"&amp;CHAR(34)&amp;": "&amp;CHAR(34)&amp;SUBSTITUTE(CriteriTecnici!$A3128,CHAR(34),"'")&amp;CHAR(34)&amp;", "&amp;CHAR(34)&amp;"lotId"&amp;CHAR(34)&amp;": "&amp;CHAR(34)&amp;SUBSTITUTE(CriteriTecnici!$C3128,CHAR(34),"'")&amp;CHAR(34)&amp;", "&amp;CHAR(34)&amp;"criterionId"&amp;CHAR(34)&amp;": "&amp;CHAR(34)&amp;SUBSTITUTE(CriteriTecnici!$D3128,CHAR(34),"'")&amp;CHAR(34)&amp;", "&amp;CHAR(34)&amp;"kind"&amp;CHAR(34)&amp;": "&amp;CHAR(34)&amp;SUBSTITUTE(CriteriTecnici!$F3128,CHAR(34),"'")&amp;CHAR(34)&amp;", "&amp;CHAR(34)&amp;"value"&amp;CHAR(34)&amp;": "&amp;SUBSTITUTE(TRIM(ROUND(IFERROR(CriteriTecnici!$N3128*1,IFERROR(NUMBERVALUE(CriteriTecnici!$N3128,".",","),IFERROR(NUMBERVALUE(CriteriTecnici!$N3128,",","."),0))),4)&amp;""),",",".")&amp;", "&amp;CHAR(34)&amp;"numerator"&amp;CHAR(34)&amp;": "&amp;SUBSTITUTE(TRIM(ROUND(IFERROR(CriteriTecnici!$K3128*1,IFERROR(NUMBERVALUE(CriteriTecnici!$K3128,".",","),IFERROR(NUMBERVALUE(CriteriTecnici!$K3128,",","."),0))),4)&amp;""),",",".")&amp;", "&amp;CHAR(34)&amp;"denominator"&amp;CHAR(34)&amp;": "&amp;SUBSTITUTE(TRIM(ROUND(IFERROR(CriteriTecnici!$L3128*1,IFERROR(NUMBERVALUE(CriteriTecnici!$L3128,".",","),IFERROR(NUMBERVALUE(CriteriTecnici!$L3128,",","."),0))),4)&amp;""),",",".")&amp;", "&amp;CHAR(34)&amp;"flag"&amp;CHAR(34)&amp;": "&amp;SUBSTITUTE(TRIM(ROUND(IFERROR(CriteriTecnici!$M3128*1,IFERROR(NUMBERVALUE(CriteriTecnici!$M3128,".",","),IFERROR(NUMBERVALUE(CriteriTecnici!$M3128,",","."),0))),4)&amp;""),",",".")&amp;", "&amp;CHAR(34)&amp;"rawScore"&amp;CHAR(34)&amp;": "&amp;SUBSTITUTE(TRIM(ROUND(IFERROR(CriteriTecnici!$O3128*1,IFERROR(NUMBERVALUE(CriteriTecnici!$O3128,".",","),IFERROR(NUMBERVALUE(CriteriTecnici!$O3128,",","."),0))),4)&amp;""),",",".")&amp;CHAR(125)&amp;IF(TRUE,",",""))</f>
        <v/>
      </c>
    </row>
    <row r="3349">
      <c r="A3349" s="38">
        <f>IF(CriteriTecnici!$A3129="","","    "&amp;CHAR(123)&amp;CHAR(34)&amp;"bidderId"&amp;CHAR(34)&amp;": "&amp;CHAR(34)&amp;SUBSTITUTE(CriteriTecnici!$A3129,CHAR(34),"'")&amp;CHAR(34)&amp;", "&amp;CHAR(34)&amp;"lotId"&amp;CHAR(34)&amp;": "&amp;CHAR(34)&amp;SUBSTITUTE(CriteriTecnici!$C3129,CHAR(34),"'")&amp;CHAR(34)&amp;", "&amp;CHAR(34)&amp;"criterionId"&amp;CHAR(34)&amp;": "&amp;CHAR(34)&amp;SUBSTITUTE(CriteriTecnici!$D3129,CHAR(34),"'")&amp;CHAR(34)&amp;", "&amp;CHAR(34)&amp;"kind"&amp;CHAR(34)&amp;": "&amp;CHAR(34)&amp;SUBSTITUTE(CriteriTecnici!$F3129,CHAR(34),"'")&amp;CHAR(34)&amp;", "&amp;CHAR(34)&amp;"value"&amp;CHAR(34)&amp;": "&amp;SUBSTITUTE(TRIM(ROUND(IFERROR(CriteriTecnici!$N3129*1,IFERROR(NUMBERVALUE(CriteriTecnici!$N3129,".",","),IFERROR(NUMBERVALUE(CriteriTecnici!$N3129,",","."),0))),4)&amp;""),",",".")&amp;", "&amp;CHAR(34)&amp;"numerator"&amp;CHAR(34)&amp;": "&amp;SUBSTITUTE(TRIM(ROUND(IFERROR(CriteriTecnici!$K3129*1,IFERROR(NUMBERVALUE(CriteriTecnici!$K3129,".",","),IFERROR(NUMBERVALUE(CriteriTecnici!$K3129,",","."),0))),4)&amp;""),",",".")&amp;", "&amp;CHAR(34)&amp;"denominator"&amp;CHAR(34)&amp;": "&amp;SUBSTITUTE(TRIM(ROUND(IFERROR(CriteriTecnici!$L3129*1,IFERROR(NUMBERVALUE(CriteriTecnici!$L3129,".",","),IFERROR(NUMBERVALUE(CriteriTecnici!$L3129,",","."),0))),4)&amp;""),",",".")&amp;", "&amp;CHAR(34)&amp;"flag"&amp;CHAR(34)&amp;": "&amp;SUBSTITUTE(TRIM(ROUND(IFERROR(CriteriTecnici!$M3129*1,IFERROR(NUMBERVALUE(CriteriTecnici!$M3129,".",","),IFERROR(NUMBERVALUE(CriteriTecnici!$M3129,",","."),0))),4)&amp;""),",",".")&amp;", "&amp;CHAR(34)&amp;"rawScore"&amp;CHAR(34)&amp;": "&amp;SUBSTITUTE(TRIM(ROUND(IFERROR(CriteriTecnici!$O3129*1,IFERROR(NUMBERVALUE(CriteriTecnici!$O3129,".",","),IFERROR(NUMBERVALUE(CriteriTecnici!$O3129,",","."),0))),4)&amp;""),",",".")&amp;CHAR(125)&amp;IF(TRUE,",",""))</f>
        <v/>
      </c>
    </row>
    <row r="3350">
      <c r="A3350" s="38">
        <f>IF(CriteriTecnici!$A3130="","","    "&amp;CHAR(123)&amp;CHAR(34)&amp;"bidderId"&amp;CHAR(34)&amp;": "&amp;CHAR(34)&amp;SUBSTITUTE(CriteriTecnici!$A3130,CHAR(34),"'")&amp;CHAR(34)&amp;", "&amp;CHAR(34)&amp;"lotId"&amp;CHAR(34)&amp;": "&amp;CHAR(34)&amp;SUBSTITUTE(CriteriTecnici!$C3130,CHAR(34),"'")&amp;CHAR(34)&amp;", "&amp;CHAR(34)&amp;"criterionId"&amp;CHAR(34)&amp;": "&amp;CHAR(34)&amp;SUBSTITUTE(CriteriTecnici!$D3130,CHAR(34),"'")&amp;CHAR(34)&amp;", "&amp;CHAR(34)&amp;"kind"&amp;CHAR(34)&amp;": "&amp;CHAR(34)&amp;SUBSTITUTE(CriteriTecnici!$F3130,CHAR(34),"'")&amp;CHAR(34)&amp;", "&amp;CHAR(34)&amp;"value"&amp;CHAR(34)&amp;": "&amp;SUBSTITUTE(TRIM(ROUND(IFERROR(CriteriTecnici!$N3130*1,IFERROR(NUMBERVALUE(CriteriTecnici!$N3130,".",","),IFERROR(NUMBERVALUE(CriteriTecnici!$N3130,",","."),0))),4)&amp;""),",",".")&amp;", "&amp;CHAR(34)&amp;"numerator"&amp;CHAR(34)&amp;": "&amp;SUBSTITUTE(TRIM(ROUND(IFERROR(CriteriTecnici!$K3130*1,IFERROR(NUMBERVALUE(CriteriTecnici!$K3130,".",","),IFERROR(NUMBERVALUE(CriteriTecnici!$K3130,",","."),0))),4)&amp;""),",",".")&amp;", "&amp;CHAR(34)&amp;"denominator"&amp;CHAR(34)&amp;": "&amp;SUBSTITUTE(TRIM(ROUND(IFERROR(CriteriTecnici!$L3130*1,IFERROR(NUMBERVALUE(CriteriTecnici!$L3130,".",","),IFERROR(NUMBERVALUE(CriteriTecnici!$L3130,",","."),0))),4)&amp;""),",",".")&amp;", "&amp;CHAR(34)&amp;"flag"&amp;CHAR(34)&amp;": "&amp;SUBSTITUTE(TRIM(ROUND(IFERROR(CriteriTecnici!$M3130*1,IFERROR(NUMBERVALUE(CriteriTecnici!$M3130,".",","),IFERROR(NUMBERVALUE(CriteriTecnici!$M3130,",","."),0))),4)&amp;""),",",".")&amp;", "&amp;CHAR(34)&amp;"rawScore"&amp;CHAR(34)&amp;": "&amp;SUBSTITUTE(TRIM(ROUND(IFERROR(CriteriTecnici!$O3130*1,IFERROR(NUMBERVALUE(CriteriTecnici!$O3130,".",","),IFERROR(NUMBERVALUE(CriteriTecnici!$O3130,",","."),0))),4)&amp;""),",",".")&amp;CHAR(125)&amp;IF(TRUE,",",""))</f>
        <v/>
      </c>
    </row>
    <row r="3351">
      <c r="A3351" s="38">
        <f>IF(CriteriTecnici!$A3131="","","    "&amp;CHAR(123)&amp;CHAR(34)&amp;"bidderId"&amp;CHAR(34)&amp;": "&amp;CHAR(34)&amp;SUBSTITUTE(CriteriTecnici!$A3131,CHAR(34),"'")&amp;CHAR(34)&amp;", "&amp;CHAR(34)&amp;"lotId"&amp;CHAR(34)&amp;": "&amp;CHAR(34)&amp;SUBSTITUTE(CriteriTecnici!$C3131,CHAR(34),"'")&amp;CHAR(34)&amp;", "&amp;CHAR(34)&amp;"criterionId"&amp;CHAR(34)&amp;": "&amp;CHAR(34)&amp;SUBSTITUTE(CriteriTecnici!$D3131,CHAR(34),"'")&amp;CHAR(34)&amp;", "&amp;CHAR(34)&amp;"kind"&amp;CHAR(34)&amp;": "&amp;CHAR(34)&amp;SUBSTITUTE(CriteriTecnici!$F3131,CHAR(34),"'")&amp;CHAR(34)&amp;", "&amp;CHAR(34)&amp;"value"&amp;CHAR(34)&amp;": "&amp;SUBSTITUTE(TRIM(ROUND(IFERROR(CriteriTecnici!$N3131*1,IFERROR(NUMBERVALUE(CriteriTecnici!$N3131,".",","),IFERROR(NUMBERVALUE(CriteriTecnici!$N3131,",","."),0))),4)&amp;""),",",".")&amp;", "&amp;CHAR(34)&amp;"numerator"&amp;CHAR(34)&amp;": "&amp;SUBSTITUTE(TRIM(ROUND(IFERROR(CriteriTecnici!$K3131*1,IFERROR(NUMBERVALUE(CriteriTecnici!$K3131,".",","),IFERROR(NUMBERVALUE(CriteriTecnici!$K3131,",","."),0))),4)&amp;""),",",".")&amp;", "&amp;CHAR(34)&amp;"denominator"&amp;CHAR(34)&amp;": "&amp;SUBSTITUTE(TRIM(ROUND(IFERROR(CriteriTecnici!$L3131*1,IFERROR(NUMBERVALUE(CriteriTecnici!$L3131,".",","),IFERROR(NUMBERVALUE(CriteriTecnici!$L3131,",","."),0))),4)&amp;""),",",".")&amp;", "&amp;CHAR(34)&amp;"flag"&amp;CHAR(34)&amp;": "&amp;SUBSTITUTE(TRIM(ROUND(IFERROR(CriteriTecnici!$M3131*1,IFERROR(NUMBERVALUE(CriteriTecnici!$M3131,".",","),IFERROR(NUMBERVALUE(CriteriTecnici!$M3131,",","."),0))),4)&amp;""),",",".")&amp;", "&amp;CHAR(34)&amp;"rawScore"&amp;CHAR(34)&amp;": "&amp;SUBSTITUTE(TRIM(ROUND(IFERROR(CriteriTecnici!$O3131*1,IFERROR(NUMBERVALUE(CriteriTecnici!$O3131,".",","),IFERROR(NUMBERVALUE(CriteriTecnici!$O3131,",","."),0))),4)&amp;""),",",".")&amp;CHAR(125)&amp;IF(TRUE,",",""))</f>
        <v/>
      </c>
    </row>
    <row r="3352">
      <c r="A3352" s="38">
        <f>IF(CriteriTecnici!$A3132="","","    "&amp;CHAR(123)&amp;CHAR(34)&amp;"bidderId"&amp;CHAR(34)&amp;": "&amp;CHAR(34)&amp;SUBSTITUTE(CriteriTecnici!$A3132,CHAR(34),"'")&amp;CHAR(34)&amp;", "&amp;CHAR(34)&amp;"lotId"&amp;CHAR(34)&amp;": "&amp;CHAR(34)&amp;SUBSTITUTE(CriteriTecnici!$C3132,CHAR(34),"'")&amp;CHAR(34)&amp;", "&amp;CHAR(34)&amp;"criterionId"&amp;CHAR(34)&amp;": "&amp;CHAR(34)&amp;SUBSTITUTE(CriteriTecnici!$D3132,CHAR(34),"'")&amp;CHAR(34)&amp;", "&amp;CHAR(34)&amp;"kind"&amp;CHAR(34)&amp;": "&amp;CHAR(34)&amp;SUBSTITUTE(CriteriTecnici!$F3132,CHAR(34),"'")&amp;CHAR(34)&amp;", "&amp;CHAR(34)&amp;"value"&amp;CHAR(34)&amp;": "&amp;SUBSTITUTE(TRIM(ROUND(IFERROR(CriteriTecnici!$N3132*1,IFERROR(NUMBERVALUE(CriteriTecnici!$N3132,".",","),IFERROR(NUMBERVALUE(CriteriTecnici!$N3132,",","."),0))),4)&amp;""),",",".")&amp;", "&amp;CHAR(34)&amp;"numerator"&amp;CHAR(34)&amp;": "&amp;SUBSTITUTE(TRIM(ROUND(IFERROR(CriteriTecnici!$K3132*1,IFERROR(NUMBERVALUE(CriteriTecnici!$K3132,".",","),IFERROR(NUMBERVALUE(CriteriTecnici!$K3132,",","."),0))),4)&amp;""),",",".")&amp;", "&amp;CHAR(34)&amp;"denominator"&amp;CHAR(34)&amp;": "&amp;SUBSTITUTE(TRIM(ROUND(IFERROR(CriteriTecnici!$L3132*1,IFERROR(NUMBERVALUE(CriteriTecnici!$L3132,".",","),IFERROR(NUMBERVALUE(CriteriTecnici!$L3132,",","."),0))),4)&amp;""),",",".")&amp;", "&amp;CHAR(34)&amp;"flag"&amp;CHAR(34)&amp;": "&amp;SUBSTITUTE(TRIM(ROUND(IFERROR(CriteriTecnici!$M3132*1,IFERROR(NUMBERVALUE(CriteriTecnici!$M3132,".",","),IFERROR(NUMBERVALUE(CriteriTecnici!$M3132,",","."),0))),4)&amp;""),",",".")&amp;", "&amp;CHAR(34)&amp;"rawScore"&amp;CHAR(34)&amp;": "&amp;SUBSTITUTE(TRIM(ROUND(IFERROR(CriteriTecnici!$O3132*1,IFERROR(NUMBERVALUE(CriteriTecnici!$O3132,".",","),IFERROR(NUMBERVALUE(CriteriTecnici!$O3132,",","."),0))),4)&amp;""),",",".")&amp;CHAR(125)&amp;IF(TRUE,",",""))</f>
        <v/>
      </c>
    </row>
    <row r="3353">
      <c r="A3353" s="38">
        <f>IF(CriteriTecnici!$A3133="","","    "&amp;CHAR(123)&amp;CHAR(34)&amp;"bidderId"&amp;CHAR(34)&amp;": "&amp;CHAR(34)&amp;SUBSTITUTE(CriteriTecnici!$A3133,CHAR(34),"'")&amp;CHAR(34)&amp;", "&amp;CHAR(34)&amp;"lotId"&amp;CHAR(34)&amp;": "&amp;CHAR(34)&amp;SUBSTITUTE(CriteriTecnici!$C3133,CHAR(34),"'")&amp;CHAR(34)&amp;", "&amp;CHAR(34)&amp;"criterionId"&amp;CHAR(34)&amp;": "&amp;CHAR(34)&amp;SUBSTITUTE(CriteriTecnici!$D3133,CHAR(34),"'")&amp;CHAR(34)&amp;", "&amp;CHAR(34)&amp;"kind"&amp;CHAR(34)&amp;": "&amp;CHAR(34)&amp;SUBSTITUTE(CriteriTecnici!$F3133,CHAR(34),"'")&amp;CHAR(34)&amp;", "&amp;CHAR(34)&amp;"value"&amp;CHAR(34)&amp;": "&amp;SUBSTITUTE(TRIM(ROUND(IFERROR(CriteriTecnici!$N3133*1,IFERROR(NUMBERVALUE(CriteriTecnici!$N3133,".",","),IFERROR(NUMBERVALUE(CriteriTecnici!$N3133,",","."),0))),4)&amp;""),",",".")&amp;", "&amp;CHAR(34)&amp;"numerator"&amp;CHAR(34)&amp;": "&amp;SUBSTITUTE(TRIM(ROUND(IFERROR(CriteriTecnici!$K3133*1,IFERROR(NUMBERVALUE(CriteriTecnici!$K3133,".",","),IFERROR(NUMBERVALUE(CriteriTecnici!$K3133,",","."),0))),4)&amp;""),",",".")&amp;", "&amp;CHAR(34)&amp;"denominator"&amp;CHAR(34)&amp;": "&amp;SUBSTITUTE(TRIM(ROUND(IFERROR(CriteriTecnici!$L3133*1,IFERROR(NUMBERVALUE(CriteriTecnici!$L3133,".",","),IFERROR(NUMBERVALUE(CriteriTecnici!$L3133,",","."),0))),4)&amp;""),",",".")&amp;", "&amp;CHAR(34)&amp;"flag"&amp;CHAR(34)&amp;": "&amp;SUBSTITUTE(TRIM(ROUND(IFERROR(CriteriTecnici!$M3133*1,IFERROR(NUMBERVALUE(CriteriTecnici!$M3133,".",","),IFERROR(NUMBERVALUE(CriteriTecnici!$M3133,",","."),0))),4)&amp;""),",",".")&amp;", "&amp;CHAR(34)&amp;"rawScore"&amp;CHAR(34)&amp;": "&amp;SUBSTITUTE(TRIM(ROUND(IFERROR(CriteriTecnici!$O3133*1,IFERROR(NUMBERVALUE(CriteriTecnici!$O3133,".",","),IFERROR(NUMBERVALUE(CriteriTecnici!$O3133,",","."),0))),4)&amp;""),",",".")&amp;CHAR(125)&amp;IF(TRUE,",",""))</f>
        <v/>
      </c>
    </row>
    <row r="3354">
      <c r="A3354" s="38">
        <f>IF(CriteriTecnici!$A3134="","","    "&amp;CHAR(123)&amp;CHAR(34)&amp;"bidderId"&amp;CHAR(34)&amp;": "&amp;CHAR(34)&amp;SUBSTITUTE(CriteriTecnici!$A3134,CHAR(34),"'")&amp;CHAR(34)&amp;", "&amp;CHAR(34)&amp;"lotId"&amp;CHAR(34)&amp;": "&amp;CHAR(34)&amp;SUBSTITUTE(CriteriTecnici!$C3134,CHAR(34),"'")&amp;CHAR(34)&amp;", "&amp;CHAR(34)&amp;"criterionId"&amp;CHAR(34)&amp;": "&amp;CHAR(34)&amp;SUBSTITUTE(CriteriTecnici!$D3134,CHAR(34),"'")&amp;CHAR(34)&amp;", "&amp;CHAR(34)&amp;"kind"&amp;CHAR(34)&amp;": "&amp;CHAR(34)&amp;SUBSTITUTE(CriteriTecnici!$F3134,CHAR(34),"'")&amp;CHAR(34)&amp;", "&amp;CHAR(34)&amp;"value"&amp;CHAR(34)&amp;": "&amp;SUBSTITUTE(TRIM(ROUND(IFERROR(CriteriTecnici!$N3134*1,IFERROR(NUMBERVALUE(CriteriTecnici!$N3134,".",","),IFERROR(NUMBERVALUE(CriteriTecnici!$N3134,",","."),0))),4)&amp;""),",",".")&amp;", "&amp;CHAR(34)&amp;"numerator"&amp;CHAR(34)&amp;": "&amp;SUBSTITUTE(TRIM(ROUND(IFERROR(CriteriTecnici!$K3134*1,IFERROR(NUMBERVALUE(CriteriTecnici!$K3134,".",","),IFERROR(NUMBERVALUE(CriteriTecnici!$K3134,",","."),0))),4)&amp;""),",",".")&amp;", "&amp;CHAR(34)&amp;"denominator"&amp;CHAR(34)&amp;": "&amp;SUBSTITUTE(TRIM(ROUND(IFERROR(CriteriTecnici!$L3134*1,IFERROR(NUMBERVALUE(CriteriTecnici!$L3134,".",","),IFERROR(NUMBERVALUE(CriteriTecnici!$L3134,",","."),0))),4)&amp;""),",",".")&amp;", "&amp;CHAR(34)&amp;"flag"&amp;CHAR(34)&amp;": "&amp;SUBSTITUTE(TRIM(ROUND(IFERROR(CriteriTecnici!$M3134*1,IFERROR(NUMBERVALUE(CriteriTecnici!$M3134,".",","),IFERROR(NUMBERVALUE(CriteriTecnici!$M3134,",","."),0))),4)&amp;""),",",".")&amp;", "&amp;CHAR(34)&amp;"rawScore"&amp;CHAR(34)&amp;": "&amp;SUBSTITUTE(TRIM(ROUND(IFERROR(CriteriTecnici!$O3134*1,IFERROR(NUMBERVALUE(CriteriTecnici!$O3134,".",","),IFERROR(NUMBERVALUE(CriteriTecnici!$O3134,",","."),0))),4)&amp;""),",",".")&amp;CHAR(125)&amp;IF(TRUE,",",""))</f>
        <v/>
      </c>
    </row>
    <row r="3355">
      <c r="A3355" s="38">
        <f>IF(CriteriTecnici!$A3135="","","    "&amp;CHAR(123)&amp;CHAR(34)&amp;"bidderId"&amp;CHAR(34)&amp;": "&amp;CHAR(34)&amp;SUBSTITUTE(CriteriTecnici!$A3135,CHAR(34),"'")&amp;CHAR(34)&amp;", "&amp;CHAR(34)&amp;"lotId"&amp;CHAR(34)&amp;": "&amp;CHAR(34)&amp;SUBSTITUTE(CriteriTecnici!$C3135,CHAR(34),"'")&amp;CHAR(34)&amp;", "&amp;CHAR(34)&amp;"criterionId"&amp;CHAR(34)&amp;": "&amp;CHAR(34)&amp;SUBSTITUTE(CriteriTecnici!$D3135,CHAR(34),"'")&amp;CHAR(34)&amp;", "&amp;CHAR(34)&amp;"kind"&amp;CHAR(34)&amp;": "&amp;CHAR(34)&amp;SUBSTITUTE(CriteriTecnici!$F3135,CHAR(34),"'")&amp;CHAR(34)&amp;", "&amp;CHAR(34)&amp;"value"&amp;CHAR(34)&amp;": "&amp;SUBSTITUTE(TRIM(ROUND(IFERROR(CriteriTecnici!$N3135*1,IFERROR(NUMBERVALUE(CriteriTecnici!$N3135,".",","),IFERROR(NUMBERVALUE(CriteriTecnici!$N3135,",","."),0))),4)&amp;""),",",".")&amp;", "&amp;CHAR(34)&amp;"numerator"&amp;CHAR(34)&amp;": "&amp;SUBSTITUTE(TRIM(ROUND(IFERROR(CriteriTecnici!$K3135*1,IFERROR(NUMBERVALUE(CriteriTecnici!$K3135,".",","),IFERROR(NUMBERVALUE(CriteriTecnici!$K3135,",","."),0))),4)&amp;""),",",".")&amp;", "&amp;CHAR(34)&amp;"denominator"&amp;CHAR(34)&amp;": "&amp;SUBSTITUTE(TRIM(ROUND(IFERROR(CriteriTecnici!$L3135*1,IFERROR(NUMBERVALUE(CriteriTecnici!$L3135,".",","),IFERROR(NUMBERVALUE(CriteriTecnici!$L3135,",","."),0))),4)&amp;""),",",".")&amp;", "&amp;CHAR(34)&amp;"flag"&amp;CHAR(34)&amp;": "&amp;SUBSTITUTE(TRIM(ROUND(IFERROR(CriteriTecnici!$M3135*1,IFERROR(NUMBERVALUE(CriteriTecnici!$M3135,".",","),IFERROR(NUMBERVALUE(CriteriTecnici!$M3135,",","."),0))),4)&amp;""),",",".")&amp;", "&amp;CHAR(34)&amp;"rawScore"&amp;CHAR(34)&amp;": "&amp;SUBSTITUTE(TRIM(ROUND(IFERROR(CriteriTecnici!$O3135*1,IFERROR(NUMBERVALUE(CriteriTecnici!$O3135,".",","),IFERROR(NUMBERVALUE(CriteriTecnici!$O3135,",","."),0))),4)&amp;""),",",".")&amp;CHAR(125)&amp;IF(COUNTA(Offerte!$A103:$A$200)&gt;0,",",""))</f>
        <v/>
      </c>
    </row>
    <row r="3356">
      <c r="A3356" s="38">
        <f>IF(CriteriTecnici!$A3136="","","    "&amp;CHAR(123)&amp;CHAR(34)&amp;"bidderId"&amp;CHAR(34)&amp;": "&amp;CHAR(34)&amp;SUBSTITUTE(CriteriTecnici!$A3136,CHAR(34),"'")&amp;CHAR(34)&amp;", "&amp;CHAR(34)&amp;"lotId"&amp;CHAR(34)&amp;": "&amp;CHAR(34)&amp;SUBSTITUTE(CriteriTecnici!$C3136,CHAR(34),"'")&amp;CHAR(34)&amp;", "&amp;CHAR(34)&amp;"criterionId"&amp;CHAR(34)&amp;": "&amp;CHAR(34)&amp;SUBSTITUTE(CriteriTecnici!$D3136,CHAR(34),"'")&amp;CHAR(34)&amp;", "&amp;CHAR(34)&amp;"kind"&amp;CHAR(34)&amp;": "&amp;CHAR(34)&amp;SUBSTITUTE(CriteriTecnici!$F3136,CHAR(34),"'")&amp;CHAR(34)&amp;", "&amp;CHAR(34)&amp;"value"&amp;CHAR(34)&amp;": "&amp;SUBSTITUTE(TRIM(ROUND(IFERROR(CriteriTecnici!$N3136*1,IFERROR(NUMBERVALUE(CriteriTecnici!$N3136,".",","),IFERROR(NUMBERVALUE(CriteriTecnici!$N3136,",","."),0))),4)&amp;""),",",".")&amp;", "&amp;CHAR(34)&amp;"numerator"&amp;CHAR(34)&amp;": "&amp;SUBSTITUTE(TRIM(ROUND(IFERROR(CriteriTecnici!$K3136*1,IFERROR(NUMBERVALUE(CriteriTecnici!$K3136,".",","),IFERROR(NUMBERVALUE(CriteriTecnici!$K3136,",","."),0))),4)&amp;""),",",".")&amp;", "&amp;CHAR(34)&amp;"denominator"&amp;CHAR(34)&amp;": "&amp;SUBSTITUTE(TRIM(ROUND(IFERROR(CriteriTecnici!$L3136*1,IFERROR(NUMBERVALUE(CriteriTecnici!$L3136,".",","),IFERROR(NUMBERVALUE(CriteriTecnici!$L3136,",","."),0))),4)&amp;""),",",".")&amp;", "&amp;CHAR(34)&amp;"flag"&amp;CHAR(34)&amp;": "&amp;SUBSTITUTE(TRIM(ROUND(IFERROR(CriteriTecnici!$M3136*1,IFERROR(NUMBERVALUE(CriteriTecnici!$M3136,".",","),IFERROR(NUMBERVALUE(CriteriTecnici!$M3136,",","."),0))),4)&amp;""),",",".")&amp;", "&amp;CHAR(34)&amp;"rawScore"&amp;CHAR(34)&amp;": "&amp;SUBSTITUTE(TRIM(ROUND(IFERROR(CriteriTecnici!$O3136*1,IFERROR(NUMBERVALUE(CriteriTecnici!$O3136,".",","),IFERROR(NUMBERVALUE(CriteriTecnici!$O3136,",","."),0))),4)&amp;""),",",".")&amp;CHAR(125)&amp;IF(TRUE,",",""))</f>
        <v/>
      </c>
    </row>
    <row r="3357">
      <c r="A3357" s="38">
        <f>IF(CriteriTecnici!$A3137="","","    "&amp;CHAR(123)&amp;CHAR(34)&amp;"bidderId"&amp;CHAR(34)&amp;": "&amp;CHAR(34)&amp;SUBSTITUTE(CriteriTecnici!$A3137,CHAR(34),"'")&amp;CHAR(34)&amp;", "&amp;CHAR(34)&amp;"lotId"&amp;CHAR(34)&amp;": "&amp;CHAR(34)&amp;SUBSTITUTE(CriteriTecnici!$C3137,CHAR(34),"'")&amp;CHAR(34)&amp;", "&amp;CHAR(34)&amp;"criterionId"&amp;CHAR(34)&amp;": "&amp;CHAR(34)&amp;SUBSTITUTE(CriteriTecnici!$D3137,CHAR(34),"'")&amp;CHAR(34)&amp;", "&amp;CHAR(34)&amp;"kind"&amp;CHAR(34)&amp;": "&amp;CHAR(34)&amp;SUBSTITUTE(CriteriTecnici!$F3137,CHAR(34),"'")&amp;CHAR(34)&amp;", "&amp;CHAR(34)&amp;"value"&amp;CHAR(34)&amp;": "&amp;SUBSTITUTE(TRIM(ROUND(IFERROR(CriteriTecnici!$N3137*1,IFERROR(NUMBERVALUE(CriteriTecnici!$N3137,".",","),IFERROR(NUMBERVALUE(CriteriTecnici!$N3137,",","."),0))),4)&amp;""),",",".")&amp;", "&amp;CHAR(34)&amp;"numerator"&amp;CHAR(34)&amp;": "&amp;SUBSTITUTE(TRIM(ROUND(IFERROR(CriteriTecnici!$K3137*1,IFERROR(NUMBERVALUE(CriteriTecnici!$K3137,".",","),IFERROR(NUMBERVALUE(CriteriTecnici!$K3137,",","."),0))),4)&amp;""),",",".")&amp;", "&amp;CHAR(34)&amp;"denominator"&amp;CHAR(34)&amp;": "&amp;SUBSTITUTE(TRIM(ROUND(IFERROR(CriteriTecnici!$L3137*1,IFERROR(NUMBERVALUE(CriteriTecnici!$L3137,".",","),IFERROR(NUMBERVALUE(CriteriTecnici!$L3137,",","."),0))),4)&amp;""),",",".")&amp;", "&amp;CHAR(34)&amp;"flag"&amp;CHAR(34)&amp;": "&amp;SUBSTITUTE(TRIM(ROUND(IFERROR(CriteriTecnici!$M3137*1,IFERROR(NUMBERVALUE(CriteriTecnici!$M3137,".",","),IFERROR(NUMBERVALUE(CriteriTecnici!$M3137,",","."),0))),4)&amp;""),",",".")&amp;", "&amp;CHAR(34)&amp;"rawScore"&amp;CHAR(34)&amp;": "&amp;SUBSTITUTE(TRIM(ROUND(IFERROR(CriteriTecnici!$O3137*1,IFERROR(NUMBERVALUE(CriteriTecnici!$O3137,".",","),IFERROR(NUMBERVALUE(CriteriTecnici!$O3137,",","."),0))),4)&amp;""),",",".")&amp;CHAR(125)&amp;IF(TRUE,",",""))</f>
        <v/>
      </c>
    </row>
    <row r="3358">
      <c r="A3358" s="38">
        <f>IF(CriteriTecnici!$A3138="","","    "&amp;CHAR(123)&amp;CHAR(34)&amp;"bidderId"&amp;CHAR(34)&amp;": "&amp;CHAR(34)&amp;SUBSTITUTE(CriteriTecnici!$A3138,CHAR(34),"'")&amp;CHAR(34)&amp;", "&amp;CHAR(34)&amp;"lotId"&amp;CHAR(34)&amp;": "&amp;CHAR(34)&amp;SUBSTITUTE(CriteriTecnici!$C3138,CHAR(34),"'")&amp;CHAR(34)&amp;", "&amp;CHAR(34)&amp;"criterionId"&amp;CHAR(34)&amp;": "&amp;CHAR(34)&amp;SUBSTITUTE(CriteriTecnici!$D3138,CHAR(34),"'")&amp;CHAR(34)&amp;", "&amp;CHAR(34)&amp;"kind"&amp;CHAR(34)&amp;": "&amp;CHAR(34)&amp;SUBSTITUTE(CriteriTecnici!$F3138,CHAR(34),"'")&amp;CHAR(34)&amp;", "&amp;CHAR(34)&amp;"value"&amp;CHAR(34)&amp;": "&amp;SUBSTITUTE(TRIM(ROUND(IFERROR(CriteriTecnici!$N3138*1,IFERROR(NUMBERVALUE(CriteriTecnici!$N3138,".",","),IFERROR(NUMBERVALUE(CriteriTecnici!$N3138,",","."),0))),4)&amp;""),",",".")&amp;", "&amp;CHAR(34)&amp;"numerator"&amp;CHAR(34)&amp;": "&amp;SUBSTITUTE(TRIM(ROUND(IFERROR(CriteriTecnici!$K3138*1,IFERROR(NUMBERVALUE(CriteriTecnici!$K3138,".",","),IFERROR(NUMBERVALUE(CriteriTecnici!$K3138,",","."),0))),4)&amp;""),",",".")&amp;", "&amp;CHAR(34)&amp;"denominator"&amp;CHAR(34)&amp;": "&amp;SUBSTITUTE(TRIM(ROUND(IFERROR(CriteriTecnici!$L3138*1,IFERROR(NUMBERVALUE(CriteriTecnici!$L3138,".",","),IFERROR(NUMBERVALUE(CriteriTecnici!$L3138,",","."),0))),4)&amp;""),",",".")&amp;", "&amp;CHAR(34)&amp;"flag"&amp;CHAR(34)&amp;": "&amp;SUBSTITUTE(TRIM(ROUND(IFERROR(CriteriTecnici!$M3138*1,IFERROR(NUMBERVALUE(CriteriTecnici!$M3138,".",","),IFERROR(NUMBERVALUE(CriteriTecnici!$M3138,",","."),0))),4)&amp;""),",",".")&amp;", "&amp;CHAR(34)&amp;"rawScore"&amp;CHAR(34)&amp;": "&amp;SUBSTITUTE(TRIM(ROUND(IFERROR(CriteriTecnici!$O3138*1,IFERROR(NUMBERVALUE(CriteriTecnici!$O3138,".",","),IFERROR(NUMBERVALUE(CriteriTecnici!$O3138,",","."),0))),4)&amp;""),",",".")&amp;CHAR(125)&amp;IF(TRUE,",",""))</f>
        <v/>
      </c>
    </row>
    <row r="3359">
      <c r="A3359" s="38">
        <f>IF(CriteriTecnici!$A3139="","","    "&amp;CHAR(123)&amp;CHAR(34)&amp;"bidderId"&amp;CHAR(34)&amp;": "&amp;CHAR(34)&amp;SUBSTITUTE(CriteriTecnici!$A3139,CHAR(34),"'")&amp;CHAR(34)&amp;", "&amp;CHAR(34)&amp;"lotId"&amp;CHAR(34)&amp;": "&amp;CHAR(34)&amp;SUBSTITUTE(CriteriTecnici!$C3139,CHAR(34),"'")&amp;CHAR(34)&amp;", "&amp;CHAR(34)&amp;"criterionId"&amp;CHAR(34)&amp;": "&amp;CHAR(34)&amp;SUBSTITUTE(CriteriTecnici!$D3139,CHAR(34),"'")&amp;CHAR(34)&amp;", "&amp;CHAR(34)&amp;"kind"&amp;CHAR(34)&amp;": "&amp;CHAR(34)&amp;SUBSTITUTE(CriteriTecnici!$F3139,CHAR(34),"'")&amp;CHAR(34)&amp;", "&amp;CHAR(34)&amp;"value"&amp;CHAR(34)&amp;": "&amp;SUBSTITUTE(TRIM(ROUND(IFERROR(CriteriTecnici!$N3139*1,IFERROR(NUMBERVALUE(CriteriTecnici!$N3139,".",","),IFERROR(NUMBERVALUE(CriteriTecnici!$N3139,",","."),0))),4)&amp;""),",",".")&amp;", "&amp;CHAR(34)&amp;"numerator"&amp;CHAR(34)&amp;": "&amp;SUBSTITUTE(TRIM(ROUND(IFERROR(CriteriTecnici!$K3139*1,IFERROR(NUMBERVALUE(CriteriTecnici!$K3139,".",","),IFERROR(NUMBERVALUE(CriteriTecnici!$K3139,",","."),0))),4)&amp;""),",",".")&amp;", "&amp;CHAR(34)&amp;"denominator"&amp;CHAR(34)&amp;": "&amp;SUBSTITUTE(TRIM(ROUND(IFERROR(CriteriTecnici!$L3139*1,IFERROR(NUMBERVALUE(CriteriTecnici!$L3139,".",","),IFERROR(NUMBERVALUE(CriteriTecnici!$L3139,",","."),0))),4)&amp;""),",",".")&amp;", "&amp;CHAR(34)&amp;"flag"&amp;CHAR(34)&amp;": "&amp;SUBSTITUTE(TRIM(ROUND(IFERROR(CriteriTecnici!$M3139*1,IFERROR(NUMBERVALUE(CriteriTecnici!$M3139,".",","),IFERROR(NUMBERVALUE(CriteriTecnici!$M3139,",","."),0))),4)&amp;""),",",".")&amp;", "&amp;CHAR(34)&amp;"rawScore"&amp;CHAR(34)&amp;": "&amp;SUBSTITUTE(TRIM(ROUND(IFERROR(CriteriTecnici!$O3139*1,IFERROR(NUMBERVALUE(CriteriTecnici!$O3139,".",","),IFERROR(NUMBERVALUE(CriteriTecnici!$O3139,",","."),0))),4)&amp;""),",",".")&amp;CHAR(125)&amp;IF(TRUE,",",""))</f>
        <v/>
      </c>
    </row>
    <row r="3360">
      <c r="A3360" s="38">
        <f>IF(CriteriTecnici!$A3140="","","    "&amp;CHAR(123)&amp;CHAR(34)&amp;"bidderId"&amp;CHAR(34)&amp;": "&amp;CHAR(34)&amp;SUBSTITUTE(CriteriTecnici!$A3140,CHAR(34),"'")&amp;CHAR(34)&amp;", "&amp;CHAR(34)&amp;"lotId"&amp;CHAR(34)&amp;": "&amp;CHAR(34)&amp;SUBSTITUTE(CriteriTecnici!$C3140,CHAR(34),"'")&amp;CHAR(34)&amp;", "&amp;CHAR(34)&amp;"criterionId"&amp;CHAR(34)&amp;": "&amp;CHAR(34)&amp;SUBSTITUTE(CriteriTecnici!$D3140,CHAR(34),"'")&amp;CHAR(34)&amp;", "&amp;CHAR(34)&amp;"kind"&amp;CHAR(34)&amp;": "&amp;CHAR(34)&amp;SUBSTITUTE(CriteriTecnici!$F3140,CHAR(34),"'")&amp;CHAR(34)&amp;", "&amp;CHAR(34)&amp;"value"&amp;CHAR(34)&amp;": "&amp;SUBSTITUTE(TRIM(ROUND(IFERROR(CriteriTecnici!$N3140*1,IFERROR(NUMBERVALUE(CriteriTecnici!$N3140,".",","),IFERROR(NUMBERVALUE(CriteriTecnici!$N3140,",","."),0))),4)&amp;""),",",".")&amp;", "&amp;CHAR(34)&amp;"numerator"&amp;CHAR(34)&amp;": "&amp;SUBSTITUTE(TRIM(ROUND(IFERROR(CriteriTecnici!$K3140*1,IFERROR(NUMBERVALUE(CriteriTecnici!$K3140,".",","),IFERROR(NUMBERVALUE(CriteriTecnici!$K3140,",","."),0))),4)&amp;""),",",".")&amp;", "&amp;CHAR(34)&amp;"denominator"&amp;CHAR(34)&amp;": "&amp;SUBSTITUTE(TRIM(ROUND(IFERROR(CriteriTecnici!$L3140*1,IFERROR(NUMBERVALUE(CriteriTecnici!$L3140,".",","),IFERROR(NUMBERVALUE(CriteriTecnici!$L3140,",","."),0))),4)&amp;""),",",".")&amp;", "&amp;CHAR(34)&amp;"flag"&amp;CHAR(34)&amp;": "&amp;SUBSTITUTE(TRIM(ROUND(IFERROR(CriteriTecnici!$M3140*1,IFERROR(NUMBERVALUE(CriteriTecnici!$M3140,".",","),IFERROR(NUMBERVALUE(CriteriTecnici!$M3140,",","."),0))),4)&amp;""),",",".")&amp;", "&amp;CHAR(34)&amp;"rawScore"&amp;CHAR(34)&amp;": "&amp;SUBSTITUTE(TRIM(ROUND(IFERROR(CriteriTecnici!$O3140*1,IFERROR(NUMBERVALUE(CriteriTecnici!$O3140,".",","),IFERROR(NUMBERVALUE(CriteriTecnici!$O3140,",","."),0))),4)&amp;""),",",".")&amp;CHAR(125)&amp;IF(TRUE,",",""))</f>
        <v/>
      </c>
    </row>
    <row r="3361">
      <c r="A3361" s="38">
        <f>IF(CriteriTecnici!$A3141="","","    "&amp;CHAR(123)&amp;CHAR(34)&amp;"bidderId"&amp;CHAR(34)&amp;": "&amp;CHAR(34)&amp;SUBSTITUTE(CriteriTecnici!$A3141,CHAR(34),"'")&amp;CHAR(34)&amp;", "&amp;CHAR(34)&amp;"lotId"&amp;CHAR(34)&amp;": "&amp;CHAR(34)&amp;SUBSTITUTE(CriteriTecnici!$C3141,CHAR(34),"'")&amp;CHAR(34)&amp;", "&amp;CHAR(34)&amp;"criterionId"&amp;CHAR(34)&amp;": "&amp;CHAR(34)&amp;SUBSTITUTE(CriteriTecnici!$D3141,CHAR(34),"'")&amp;CHAR(34)&amp;", "&amp;CHAR(34)&amp;"kind"&amp;CHAR(34)&amp;": "&amp;CHAR(34)&amp;SUBSTITUTE(CriteriTecnici!$F3141,CHAR(34),"'")&amp;CHAR(34)&amp;", "&amp;CHAR(34)&amp;"value"&amp;CHAR(34)&amp;": "&amp;SUBSTITUTE(TRIM(ROUND(IFERROR(CriteriTecnici!$N3141*1,IFERROR(NUMBERVALUE(CriteriTecnici!$N3141,".",","),IFERROR(NUMBERVALUE(CriteriTecnici!$N3141,",","."),0))),4)&amp;""),",",".")&amp;", "&amp;CHAR(34)&amp;"numerator"&amp;CHAR(34)&amp;": "&amp;SUBSTITUTE(TRIM(ROUND(IFERROR(CriteriTecnici!$K3141*1,IFERROR(NUMBERVALUE(CriteriTecnici!$K3141,".",","),IFERROR(NUMBERVALUE(CriteriTecnici!$K3141,",","."),0))),4)&amp;""),",",".")&amp;", "&amp;CHAR(34)&amp;"denominator"&amp;CHAR(34)&amp;": "&amp;SUBSTITUTE(TRIM(ROUND(IFERROR(CriteriTecnici!$L3141*1,IFERROR(NUMBERVALUE(CriteriTecnici!$L3141,".",","),IFERROR(NUMBERVALUE(CriteriTecnici!$L3141,",","."),0))),4)&amp;""),",",".")&amp;", "&amp;CHAR(34)&amp;"flag"&amp;CHAR(34)&amp;": "&amp;SUBSTITUTE(TRIM(ROUND(IFERROR(CriteriTecnici!$M3141*1,IFERROR(NUMBERVALUE(CriteriTecnici!$M3141,".",","),IFERROR(NUMBERVALUE(CriteriTecnici!$M3141,",","."),0))),4)&amp;""),",",".")&amp;", "&amp;CHAR(34)&amp;"rawScore"&amp;CHAR(34)&amp;": "&amp;SUBSTITUTE(TRIM(ROUND(IFERROR(CriteriTecnici!$O3141*1,IFERROR(NUMBERVALUE(CriteriTecnici!$O3141,".",","),IFERROR(NUMBERVALUE(CriteriTecnici!$O3141,",","."),0))),4)&amp;""),",",".")&amp;CHAR(125)&amp;IF(TRUE,",",""))</f>
        <v/>
      </c>
    </row>
    <row r="3362">
      <c r="A3362" s="38">
        <f>IF(CriteriTecnici!$A3142="","","    "&amp;CHAR(123)&amp;CHAR(34)&amp;"bidderId"&amp;CHAR(34)&amp;": "&amp;CHAR(34)&amp;SUBSTITUTE(CriteriTecnici!$A3142,CHAR(34),"'")&amp;CHAR(34)&amp;", "&amp;CHAR(34)&amp;"lotId"&amp;CHAR(34)&amp;": "&amp;CHAR(34)&amp;SUBSTITUTE(CriteriTecnici!$C3142,CHAR(34),"'")&amp;CHAR(34)&amp;", "&amp;CHAR(34)&amp;"criterionId"&amp;CHAR(34)&amp;": "&amp;CHAR(34)&amp;SUBSTITUTE(CriteriTecnici!$D3142,CHAR(34),"'")&amp;CHAR(34)&amp;", "&amp;CHAR(34)&amp;"kind"&amp;CHAR(34)&amp;": "&amp;CHAR(34)&amp;SUBSTITUTE(CriteriTecnici!$F3142,CHAR(34),"'")&amp;CHAR(34)&amp;", "&amp;CHAR(34)&amp;"value"&amp;CHAR(34)&amp;": "&amp;SUBSTITUTE(TRIM(ROUND(IFERROR(CriteriTecnici!$N3142*1,IFERROR(NUMBERVALUE(CriteriTecnici!$N3142,".",","),IFERROR(NUMBERVALUE(CriteriTecnici!$N3142,",","."),0))),4)&amp;""),",",".")&amp;", "&amp;CHAR(34)&amp;"numerator"&amp;CHAR(34)&amp;": "&amp;SUBSTITUTE(TRIM(ROUND(IFERROR(CriteriTecnici!$K3142*1,IFERROR(NUMBERVALUE(CriteriTecnici!$K3142,".",","),IFERROR(NUMBERVALUE(CriteriTecnici!$K3142,",","."),0))),4)&amp;""),",",".")&amp;", "&amp;CHAR(34)&amp;"denominator"&amp;CHAR(34)&amp;": "&amp;SUBSTITUTE(TRIM(ROUND(IFERROR(CriteriTecnici!$L3142*1,IFERROR(NUMBERVALUE(CriteriTecnici!$L3142,".",","),IFERROR(NUMBERVALUE(CriteriTecnici!$L3142,",","."),0))),4)&amp;""),",",".")&amp;", "&amp;CHAR(34)&amp;"flag"&amp;CHAR(34)&amp;": "&amp;SUBSTITUTE(TRIM(ROUND(IFERROR(CriteriTecnici!$M3142*1,IFERROR(NUMBERVALUE(CriteriTecnici!$M3142,".",","),IFERROR(NUMBERVALUE(CriteriTecnici!$M3142,",","."),0))),4)&amp;""),",",".")&amp;", "&amp;CHAR(34)&amp;"rawScore"&amp;CHAR(34)&amp;": "&amp;SUBSTITUTE(TRIM(ROUND(IFERROR(CriteriTecnici!$O3142*1,IFERROR(NUMBERVALUE(CriteriTecnici!$O3142,".",","),IFERROR(NUMBERVALUE(CriteriTecnici!$O3142,",","."),0))),4)&amp;""),",",".")&amp;CHAR(125)&amp;IF(TRUE,",",""))</f>
        <v/>
      </c>
    </row>
    <row r="3363">
      <c r="A3363" s="38">
        <f>IF(CriteriTecnici!$A3143="","","    "&amp;CHAR(123)&amp;CHAR(34)&amp;"bidderId"&amp;CHAR(34)&amp;": "&amp;CHAR(34)&amp;SUBSTITUTE(CriteriTecnici!$A3143,CHAR(34),"'")&amp;CHAR(34)&amp;", "&amp;CHAR(34)&amp;"lotId"&amp;CHAR(34)&amp;": "&amp;CHAR(34)&amp;SUBSTITUTE(CriteriTecnici!$C3143,CHAR(34),"'")&amp;CHAR(34)&amp;", "&amp;CHAR(34)&amp;"criterionId"&amp;CHAR(34)&amp;": "&amp;CHAR(34)&amp;SUBSTITUTE(CriteriTecnici!$D3143,CHAR(34),"'")&amp;CHAR(34)&amp;", "&amp;CHAR(34)&amp;"kind"&amp;CHAR(34)&amp;": "&amp;CHAR(34)&amp;SUBSTITUTE(CriteriTecnici!$F3143,CHAR(34),"'")&amp;CHAR(34)&amp;", "&amp;CHAR(34)&amp;"value"&amp;CHAR(34)&amp;": "&amp;SUBSTITUTE(TRIM(ROUND(IFERROR(CriteriTecnici!$N3143*1,IFERROR(NUMBERVALUE(CriteriTecnici!$N3143,".",","),IFERROR(NUMBERVALUE(CriteriTecnici!$N3143,",","."),0))),4)&amp;""),",",".")&amp;", "&amp;CHAR(34)&amp;"numerator"&amp;CHAR(34)&amp;": "&amp;SUBSTITUTE(TRIM(ROUND(IFERROR(CriteriTecnici!$K3143*1,IFERROR(NUMBERVALUE(CriteriTecnici!$K3143,".",","),IFERROR(NUMBERVALUE(CriteriTecnici!$K3143,",","."),0))),4)&amp;""),",",".")&amp;", "&amp;CHAR(34)&amp;"denominator"&amp;CHAR(34)&amp;": "&amp;SUBSTITUTE(TRIM(ROUND(IFERROR(CriteriTecnici!$L3143*1,IFERROR(NUMBERVALUE(CriteriTecnici!$L3143,".",","),IFERROR(NUMBERVALUE(CriteriTecnici!$L3143,",","."),0))),4)&amp;""),",",".")&amp;", "&amp;CHAR(34)&amp;"flag"&amp;CHAR(34)&amp;": "&amp;SUBSTITUTE(TRIM(ROUND(IFERROR(CriteriTecnici!$M3143*1,IFERROR(NUMBERVALUE(CriteriTecnici!$M3143,".",","),IFERROR(NUMBERVALUE(CriteriTecnici!$M3143,",","."),0))),4)&amp;""),",",".")&amp;", "&amp;CHAR(34)&amp;"rawScore"&amp;CHAR(34)&amp;": "&amp;SUBSTITUTE(TRIM(ROUND(IFERROR(CriteriTecnici!$O3143*1,IFERROR(NUMBERVALUE(CriteriTecnici!$O3143,".",","),IFERROR(NUMBERVALUE(CriteriTecnici!$O3143,",","."),0))),4)&amp;""),",",".")&amp;CHAR(125)&amp;IF(TRUE,",",""))</f>
        <v/>
      </c>
    </row>
    <row r="3364">
      <c r="A3364" s="38">
        <f>IF(CriteriTecnici!$A3144="","","    "&amp;CHAR(123)&amp;CHAR(34)&amp;"bidderId"&amp;CHAR(34)&amp;": "&amp;CHAR(34)&amp;SUBSTITUTE(CriteriTecnici!$A3144,CHAR(34),"'")&amp;CHAR(34)&amp;", "&amp;CHAR(34)&amp;"lotId"&amp;CHAR(34)&amp;": "&amp;CHAR(34)&amp;SUBSTITUTE(CriteriTecnici!$C3144,CHAR(34),"'")&amp;CHAR(34)&amp;", "&amp;CHAR(34)&amp;"criterionId"&amp;CHAR(34)&amp;": "&amp;CHAR(34)&amp;SUBSTITUTE(CriteriTecnici!$D3144,CHAR(34),"'")&amp;CHAR(34)&amp;", "&amp;CHAR(34)&amp;"kind"&amp;CHAR(34)&amp;": "&amp;CHAR(34)&amp;SUBSTITUTE(CriteriTecnici!$F3144,CHAR(34),"'")&amp;CHAR(34)&amp;", "&amp;CHAR(34)&amp;"value"&amp;CHAR(34)&amp;": "&amp;SUBSTITUTE(TRIM(ROUND(IFERROR(CriteriTecnici!$N3144*1,IFERROR(NUMBERVALUE(CriteriTecnici!$N3144,".",","),IFERROR(NUMBERVALUE(CriteriTecnici!$N3144,",","."),0))),4)&amp;""),",",".")&amp;", "&amp;CHAR(34)&amp;"numerator"&amp;CHAR(34)&amp;": "&amp;SUBSTITUTE(TRIM(ROUND(IFERROR(CriteriTecnici!$K3144*1,IFERROR(NUMBERVALUE(CriteriTecnici!$K3144,".",","),IFERROR(NUMBERVALUE(CriteriTecnici!$K3144,",","."),0))),4)&amp;""),",",".")&amp;", "&amp;CHAR(34)&amp;"denominator"&amp;CHAR(34)&amp;": "&amp;SUBSTITUTE(TRIM(ROUND(IFERROR(CriteriTecnici!$L3144*1,IFERROR(NUMBERVALUE(CriteriTecnici!$L3144,".",","),IFERROR(NUMBERVALUE(CriteriTecnici!$L3144,",","."),0))),4)&amp;""),",",".")&amp;", "&amp;CHAR(34)&amp;"flag"&amp;CHAR(34)&amp;": "&amp;SUBSTITUTE(TRIM(ROUND(IFERROR(CriteriTecnici!$M3144*1,IFERROR(NUMBERVALUE(CriteriTecnici!$M3144,".",","),IFERROR(NUMBERVALUE(CriteriTecnici!$M3144,",","."),0))),4)&amp;""),",",".")&amp;", "&amp;CHAR(34)&amp;"rawScore"&amp;CHAR(34)&amp;": "&amp;SUBSTITUTE(TRIM(ROUND(IFERROR(CriteriTecnici!$O3144*1,IFERROR(NUMBERVALUE(CriteriTecnici!$O3144,".",","),IFERROR(NUMBERVALUE(CriteriTecnici!$O3144,",","."),0))),4)&amp;""),",",".")&amp;CHAR(125)&amp;IF(TRUE,",",""))</f>
        <v/>
      </c>
    </row>
    <row r="3365">
      <c r="A3365" s="38">
        <f>IF(CriteriTecnici!$A3145="","","    "&amp;CHAR(123)&amp;CHAR(34)&amp;"bidderId"&amp;CHAR(34)&amp;": "&amp;CHAR(34)&amp;SUBSTITUTE(CriteriTecnici!$A3145,CHAR(34),"'")&amp;CHAR(34)&amp;", "&amp;CHAR(34)&amp;"lotId"&amp;CHAR(34)&amp;": "&amp;CHAR(34)&amp;SUBSTITUTE(CriteriTecnici!$C3145,CHAR(34),"'")&amp;CHAR(34)&amp;", "&amp;CHAR(34)&amp;"criterionId"&amp;CHAR(34)&amp;": "&amp;CHAR(34)&amp;SUBSTITUTE(CriteriTecnici!$D3145,CHAR(34),"'")&amp;CHAR(34)&amp;", "&amp;CHAR(34)&amp;"kind"&amp;CHAR(34)&amp;": "&amp;CHAR(34)&amp;SUBSTITUTE(CriteriTecnici!$F3145,CHAR(34),"'")&amp;CHAR(34)&amp;", "&amp;CHAR(34)&amp;"value"&amp;CHAR(34)&amp;": "&amp;SUBSTITUTE(TRIM(ROUND(IFERROR(CriteriTecnici!$N3145*1,IFERROR(NUMBERVALUE(CriteriTecnici!$N3145,".",","),IFERROR(NUMBERVALUE(CriteriTecnici!$N3145,",","."),0))),4)&amp;""),",",".")&amp;", "&amp;CHAR(34)&amp;"numerator"&amp;CHAR(34)&amp;": "&amp;SUBSTITUTE(TRIM(ROUND(IFERROR(CriteriTecnici!$K3145*1,IFERROR(NUMBERVALUE(CriteriTecnici!$K3145,".",","),IFERROR(NUMBERVALUE(CriteriTecnici!$K3145,",","."),0))),4)&amp;""),",",".")&amp;", "&amp;CHAR(34)&amp;"denominator"&amp;CHAR(34)&amp;": "&amp;SUBSTITUTE(TRIM(ROUND(IFERROR(CriteriTecnici!$L3145*1,IFERROR(NUMBERVALUE(CriteriTecnici!$L3145,".",","),IFERROR(NUMBERVALUE(CriteriTecnici!$L3145,",","."),0))),4)&amp;""),",",".")&amp;", "&amp;CHAR(34)&amp;"flag"&amp;CHAR(34)&amp;": "&amp;SUBSTITUTE(TRIM(ROUND(IFERROR(CriteriTecnici!$M3145*1,IFERROR(NUMBERVALUE(CriteriTecnici!$M3145,".",","),IFERROR(NUMBERVALUE(CriteriTecnici!$M3145,",","."),0))),4)&amp;""),",",".")&amp;", "&amp;CHAR(34)&amp;"rawScore"&amp;CHAR(34)&amp;": "&amp;SUBSTITUTE(TRIM(ROUND(IFERROR(CriteriTecnici!$O3145*1,IFERROR(NUMBERVALUE(CriteriTecnici!$O3145,".",","),IFERROR(NUMBERVALUE(CriteriTecnici!$O3145,",","."),0))),4)&amp;""),",",".")&amp;CHAR(125)&amp;IF(TRUE,",",""))</f>
        <v/>
      </c>
    </row>
    <row r="3366">
      <c r="A3366" s="38">
        <f>IF(CriteriTecnici!$A3146="","","    "&amp;CHAR(123)&amp;CHAR(34)&amp;"bidderId"&amp;CHAR(34)&amp;": "&amp;CHAR(34)&amp;SUBSTITUTE(CriteriTecnici!$A3146,CHAR(34),"'")&amp;CHAR(34)&amp;", "&amp;CHAR(34)&amp;"lotId"&amp;CHAR(34)&amp;": "&amp;CHAR(34)&amp;SUBSTITUTE(CriteriTecnici!$C3146,CHAR(34),"'")&amp;CHAR(34)&amp;", "&amp;CHAR(34)&amp;"criterionId"&amp;CHAR(34)&amp;": "&amp;CHAR(34)&amp;SUBSTITUTE(CriteriTecnici!$D3146,CHAR(34),"'")&amp;CHAR(34)&amp;", "&amp;CHAR(34)&amp;"kind"&amp;CHAR(34)&amp;": "&amp;CHAR(34)&amp;SUBSTITUTE(CriteriTecnici!$F3146,CHAR(34),"'")&amp;CHAR(34)&amp;", "&amp;CHAR(34)&amp;"value"&amp;CHAR(34)&amp;": "&amp;SUBSTITUTE(TRIM(ROUND(IFERROR(CriteriTecnici!$N3146*1,IFERROR(NUMBERVALUE(CriteriTecnici!$N3146,".",","),IFERROR(NUMBERVALUE(CriteriTecnici!$N3146,",","."),0))),4)&amp;""),",",".")&amp;", "&amp;CHAR(34)&amp;"numerator"&amp;CHAR(34)&amp;": "&amp;SUBSTITUTE(TRIM(ROUND(IFERROR(CriteriTecnici!$K3146*1,IFERROR(NUMBERVALUE(CriteriTecnici!$K3146,".",","),IFERROR(NUMBERVALUE(CriteriTecnici!$K3146,",","."),0))),4)&amp;""),",",".")&amp;", "&amp;CHAR(34)&amp;"denominator"&amp;CHAR(34)&amp;": "&amp;SUBSTITUTE(TRIM(ROUND(IFERROR(CriteriTecnici!$L3146*1,IFERROR(NUMBERVALUE(CriteriTecnici!$L3146,".",","),IFERROR(NUMBERVALUE(CriteriTecnici!$L3146,",","."),0))),4)&amp;""),",",".")&amp;", "&amp;CHAR(34)&amp;"flag"&amp;CHAR(34)&amp;": "&amp;SUBSTITUTE(TRIM(ROUND(IFERROR(CriteriTecnici!$M3146*1,IFERROR(NUMBERVALUE(CriteriTecnici!$M3146,".",","),IFERROR(NUMBERVALUE(CriteriTecnici!$M3146,",","."),0))),4)&amp;""),",",".")&amp;", "&amp;CHAR(34)&amp;"rawScore"&amp;CHAR(34)&amp;": "&amp;SUBSTITUTE(TRIM(ROUND(IFERROR(CriteriTecnici!$O3146*1,IFERROR(NUMBERVALUE(CriteriTecnici!$O3146,".",","),IFERROR(NUMBERVALUE(CriteriTecnici!$O3146,",","."),0))),4)&amp;""),",",".")&amp;CHAR(125)&amp;IF(TRUE,",",""))</f>
        <v/>
      </c>
    </row>
    <row r="3367">
      <c r="A3367" s="38">
        <f>IF(CriteriTecnici!$A3147="","","    "&amp;CHAR(123)&amp;CHAR(34)&amp;"bidderId"&amp;CHAR(34)&amp;": "&amp;CHAR(34)&amp;SUBSTITUTE(CriteriTecnici!$A3147,CHAR(34),"'")&amp;CHAR(34)&amp;", "&amp;CHAR(34)&amp;"lotId"&amp;CHAR(34)&amp;": "&amp;CHAR(34)&amp;SUBSTITUTE(CriteriTecnici!$C3147,CHAR(34),"'")&amp;CHAR(34)&amp;", "&amp;CHAR(34)&amp;"criterionId"&amp;CHAR(34)&amp;": "&amp;CHAR(34)&amp;SUBSTITUTE(CriteriTecnici!$D3147,CHAR(34),"'")&amp;CHAR(34)&amp;", "&amp;CHAR(34)&amp;"kind"&amp;CHAR(34)&amp;": "&amp;CHAR(34)&amp;SUBSTITUTE(CriteriTecnici!$F3147,CHAR(34),"'")&amp;CHAR(34)&amp;", "&amp;CHAR(34)&amp;"value"&amp;CHAR(34)&amp;": "&amp;SUBSTITUTE(TRIM(ROUND(IFERROR(CriteriTecnici!$N3147*1,IFERROR(NUMBERVALUE(CriteriTecnici!$N3147,".",","),IFERROR(NUMBERVALUE(CriteriTecnici!$N3147,",","."),0))),4)&amp;""),",",".")&amp;", "&amp;CHAR(34)&amp;"numerator"&amp;CHAR(34)&amp;": "&amp;SUBSTITUTE(TRIM(ROUND(IFERROR(CriteriTecnici!$K3147*1,IFERROR(NUMBERVALUE(CriteriTecnici!$K3147,".",","),IFERROR(NUMBERVALUE(CriteriTecnici!$K3147,",","."),0))),4)&amp;""),",",".")&amp;", "&amp;CHAR(34)&amp;"denominator"&amp;CHAR(34)&amp;": "&amp;SUBSTITUTE(TRIM(ROUND(IFERROR(CriteriTecnici!$L3147*1,IFERROR(NUMBERVALUE(CriteriTecnici!$L3147,".",","),IFERROR(NUMBERVALUE(CriteriTecnici!$L3147,",","."),0))),4)&amp;""),",",".")&amp;", "&amp;CHAR(34)&amp;"flag"&amp;CHAR(34)&amp;": "&amp;SUBSTITUTE(TRIM(ROUND(IFERROR(CriteriTecnici!$M3147*1,IFERROR(NUMBERVALUE(CriteriTecnici!$M3147,".",","),IFERROR(NUMBERVALUE(CriteriTecnici!$M3147,",","."),0))),4)&amp;""),",",".")&amp;", "&amp;CHAR(34)&amp;"rawScore"&amp;CHAR(34)&amp;": "&amp;SUBSTITUTE(TRIM(ROUND(IFERROR(CriteriTecnici!$O3147*1,IFERROR(NUMBERVALUE(CriteriTecnici!$O3147,".",","),IFERROR(NUMBERVALUE(CriteriTecnici!$O3147,",","."),0))),4)&amp;""),",",".")&amp;CHAR(125)&amp;IF(TRUE,",",""))</f>
        <v/>
      </c>
    </row>
    <row r="3368">
      <c r="A3368" s="38">
        <f>IF(CriteriTecnici!$A3148="","","    "&amp;CHAR(123)&amp;CHAR(34)&amp;"bidderId"&amp;CHAR(34)&amp;": "&amp;CHAR(34)&amp;SUBSTITUTE(CriteriTecnici!$A3148,CHAR(34),"'")&amp;CHAR(34)&amp;", "&amp;CHAR(34)&amp;"lotId"&amp;CHAR(34)&amp;": "&amp;CHAR(34)&amp;SUBSTITUTE(CriteriTecnici!$C3148,CHAR(34),"'")&amp;CHAR(34)&amp;", "&amp;CHAR(34)&amp;"criterionId"&amp;CHAR(34)&amp;": "&amp;CHAR(34)&amp;SUBSTITUTE(CriteriTecnici!$D3148,CHAR(34),"'")&amp;CHAR(34)&amp;", "&amp;CHAR(34)&amp;"kind"&amp;CHAR(34)&amp;": "&amp;CHAR(34)&amp;SUBSTITUTE(CriteriTecnici!$F3148,CHAR(34),"'")&amp;CHAR(34)&amp;", "&amp;CHAR(34)&amp;"value"&amp;CHAR(34)&amp;": "&amp;SUBSTITUTE(TRIM(ROUND(IFERROR(CriteriTecnici!$N3148*1,IFERROR(NUMBERVALUE(CriteriTecnici!$N3148,".",","),IFERROR(NUMBERVALUE(CriteriTecnici!$N3148,",","."),0))),4)&amp;""),",",".")&amp;", "&amp;CHAR(34)&amp;"numerator"&amp;CHAR(34)&amp;": "&amp;SUBSTITUTE(TRIM(ROUND(IFERROR(CriteriTecnici!$K3148*1,IFERROR(NUMBERVALUE(CriteriTecnici!$K3148,".",","),IFERROR(NUMBERVALUE(CriteriTecnici!$K3148,",","."),0))),4)&amp;""),",",".")&amp;", "&amp;CHAR(34)&amp;"denominator"&amp;CHAR(34)&amp;": "&amp;SUBSTITUTE(TRIM(ROUND(IFERROR(CriteriTecnici!$L3148*1,IFERROR(NUMBERVALUE(CriteriTecnici!$L3148,".",","),IFERROR(NUMBERVALUE(CriteriTecnici!$L3148,",","."),0))),4)&amp;""),",",".")&amp;", "&amp;CHAR(34)&amp;"flag"&amp;CHAR(34)&amp;": "&amp;SUBSTITUTE(TRIM(ROUND(IFERROR(CriteriTecnici!$M3148*1,IFERROR(NUMBERVALUE(CriteriTecnici!$M3148,".",","),IFERROR(NUMBERVALUE(CriteriTecnici!$M3148,",","."),0))),4)&amp;""),",",".")&amp;", "&amp;CHAR(34)&amp;"rawScore"&amp;CHAR(34)&amp;": "&amp;SUBSTITUTE(TRIM(ROUND(IFERROR(CriteriTecnici!$O3148*1,IFERROR(NUMBERVALUE(CriteriTecnici!$O3148,".",","),IFERROR(NUMBERVALUE(CriteriTecnici!$O3148,",","."),0))),4)&amp;""),",",".")&amp;CHAR(125)&amp;IF(TRUE,",",""))</f>
        <v/>
      </c>
    </row>
    <row r="3369">
      <c r="A3369" s="38">
        <f>IF(CriteriTecnici!$A3149="","","    "&amp;CHAR(123)&amp;CHAR(34)&amp;"bidderId"&amp;CHAR(34)&amp;": "&amp;CHAR(34)&amp;SUBSTITUTE(CriteriTecnici!$A3149,CHAR(34),"'")&amp;CHAR(34)&amp;", "&amp;CHAR(34)&amp;"lotId"&amp;CHAR(34)&amp;": "&amp;CHAR(34)&amp;SUBSTITUTE(CriteriTecnici!$C3149,CHAR(34),"'")&amp;CHAR(34)&amp;", "&amp;CHAR(34)&amp;"criterionId"&amp;CHAR(34)&amp;": "&amp;CHAR(34)&amp;SUBSTITUTE(CriteriTecnici!$D3149,CHAR(34),"'")&amp;CHAR(34)&amp;", "&amp;CHAR(34)&amp;"kind"&amp;CHAR(34)&amp;": "&amp;CHAR(34)&amp;SUBSTITUTE(CriteriTecnici!$F3149,CHAR(34),"'")&amp;CHAR(34)&amp;", "&amp;CHAR(34)&amp;"value"&amp;CHAR(34)&amp;": "&amp;SUBSTITUTE(TRIM(ROUND(IFERROR(CriteriTecnici!$N3149*1,IFERROR(NUMBERVALUE(CriteriTecnici!$N3149,".",","),IFERROR(NUMBERVALUE(CriteriTecnici!$N3149,",","."),0))),4)&amp;""),",",".")&amp;", "&amp;CHAR(34)&amp;"numerator"&amp;CHAR(34)&amp;": "&amp;SUBSTITUTE(TRIM(ROUND(IFERROR(CriteriTecnici!$K3149*1,IFERROR(NUMBERVALUE(CriteriTecnici!$K3149,".",","),IFERROR(NUMBERVALUE(CriteriTecnici!$K3149,",","."),0))),4)&amp;""),",",".")&amp;", "&amp;CHAR(34)&amp;"denominator"&amp;CHAR(34)&amp;": "&amp;SUBSTITUTE(TRIM(ROUND(IFERROR(CriteriTecnici!$L3149*1,IFERROR(NUMBERVALUE(CriteriTecnici!$L3149,".",","),IFERROR(NUMBERVALUE(CriteriTecnici!$L3149,",","."),0))),4)&amp;""),",",".")&amp;", "&amp;CHAR(34)&amp;"flag"&amp;CHAR(34)&amp;": "&amp;SUBSTITUTE(TRIM(ROUND(IFERROR(CriteriTecnici!$M3149*1,IFERROR(NUMBERVALUE(CriteriTecnici!$M3149,".",","),IFERROR(NUMBERVALUE(CriteriTecnici!$M3149,",","."),0))),4)&amp;""),",",".")&amp;", "&amp;CHAR(34)&amp;"rawScore"&amp;CHAR(34)&amp;": "&amp;SUBSTITUTE(TRIM(ROUND(IFERROR(CriteriTecnici!$O3149*1,IFERROR(NUMBERVALUE(CriteriTecnici!$O3149,".",","),IFERROR(NUMBERVALUE(CriteriTecnici!$O3149,",","."),0))),4)&amp;""),",",".")&amp;CHAR(125)&amp;IF(TRUE,",",""))</f>
        <v/>
      </c>
    </row>
    <row r="3370">
      <c r="A3370" s="38">
        <f>IF(CriteriTecnici!$A3150="","","    "&amp;CHAR(123)&amp;CHAR(34)&amp;"bidderId"&amp;CHAR(34)&amp;": "&amp;CHAR(34)&amp;SUBSTITUTE(CriteriTecnici!$A3150,CHAR(34),"'")&amp;CHAR(34)&amp;", "&amp;CHAR(34)&amp;"lotId"&amp;CHAR(34)&amp;": "&amp;CHAR(34)&amp;SUBSTITUTE(CriteriTecnici!$C3150,CHAR(34),"'")&amp;CHAR(34)&amp;", "&amp;CHAR(34)&amp;"criterionId"&amp;CHAR(34)&amp;": "&amp;CHAR(34)&amp;SUBSTITUTE(CriteriTecnici!$D3150,CHAR(34),"'")&amp;CHAR(34)&amp;", "&amp;CHAR(34)&amp;"kind"&amp;CHAR(34)&amp;": "&amp;CHAR(34)&amp;SUBSTITUTE(CriteriTecnici!$F3150,CHAR(34),"'")&amp;CHAR(34)&amp;", "&amp;CHAR(34)&amp;"value"&amp;CHAR(34)&amp;": "&amp;SUBSTITUTE(TRIM(ROUND(IFERROR(CriteriTecnici!$N3150*1,IFERROR(NUMBERVALUE(CriteriTecnici!$N3150,".",","),IFERROR(NUMBERVALUE(CriteriTecnici!$N3150,",","."),0))),4)&amp;""),",",".")&amp;", "&amp;CHAR(34)&amp;"numerator"&amp;CHAR(34)&amp;": "&amp;SUBSTITUTE(TRIM(ROUND(IFERROR(CriteriTecnici!$K3150*1,IFERROR(NUMBERVALUE(CriteriTecnici!$K3150,".",","),IFERROR(NUMBERVALUE(CriteriTecnici!$K3150,",","."),0))),4)&amp;""),",",".")&amp;", "&amp;CHAR(34)&amp;"denominator"&amp;CHAR(34)&amp;": "&amp;SUBSTITUTE(TRIM(ROUND(IFERROR(CriteriTecnici!$L3150*1,IFERROR(NUMBERVALUE(CriteriTecnici!$L3150,".",","),IFERROR(NUMBERVALUE(CriteriTecnici!$L3150,",","."),0))),4)&amp;""),",",".")&amp;", "&amp;CHAR(34)&amp;"flag"&amp;CHAR(34)&amp;": "&amp;SUBSTITUTE(TRIM(ROUND(IFERROR(CriteriTecnici!$M3150*1,IFERROR(NUMBERVALUE(CriteriTecnici!$M3150,".",","),IFERROR(NUMBERVALUE(CriteriTecnici!$M3150,",","."),0))),4)&amp;""),",",".")&amp;", "&amp;CHAR(34)&amp;"rawScore"&amp;CHAR(34)&amp;": "&amp;SUBSTITUTE(TRIM(ROUND(IFERROR(CriteriTecnici!$O3150*1,IFERROR(NUMBERVALUE(CriteriTecnici!$O3150,".",","),IFERROR(NUMBERVALUE(CriteriTecnici!$O3150,",","."),0))),4)&amp;""),",",".")&amp;CHAR(125)&amp;IF(TRUE,",",""))</f>
        <v/>
      </c>
    </row>
    <row r="3371">
      <c r="A3371" s="38">
        <f>IF(CriteriTecnici!$A3151="","","    "&amp;CHAR(123)&amp;CHAR(34)&amp;"bidderId"&amp;CHAR(34)&amp;": "&amp;CHAR(34)&amp;SUBSTITUTE(CriteriTecnici!$A3151,CHAR(34),"'")&amp;CHAR(34)&amp;", "&amp;CHAR(34)&amp;"lotId"&amp;CHAR(34)&amp;": "&amp;CHAR(34)&amp;SUBSTITUTE(CriteriTecnici!$C3151,CHAR(34),"'")&amp;CHAR(34)&amp;", "&amp;CHAR(34)&amp;"criterionId"&amp;CHAR(34)&amp;": "&amp;CHAR(34)&amp;SUBSTITUTE(CriteriTecnici!$D3151,CHAR(34),"'")&amp;CHAR(34)&amp;", "&amp;CHAR(34)&amp;"kind"&amp;CHAR(34)&amp;": "&amp;CHAR(34)&amp;SUBSTITUTE(CriteriTecnici!$F3151,CHAR(34),"'")&amp;CHAR(34)&amp;", "&amp;CHAR(34)&amp;"value"&amp;CHAR(34)&amp;": "&amp;SUBSTITUTE(TRIM(ROUND(IFERROR(CriteriTecnici!$N3151*1,IFERROR(NUMBERVALUE(CriteriTecnici!$N3151,".",","),IFERROR(NUMBERVALUE(CriteriTecnici!$N3151,",","."),0))),4)&amp;""),",",".")&amp;", "&amp;CHAR(34)&amp;"numerator"&amp;CHAR(34)&amp;": "&amp;SUBSTITUTE(TRIM(ROUND(IFERROR(CriteriTecnici!$K3151*1,IFERROR(NUMBERVALUE(CriteriTecnici!$K3151,".",","),IFERROR(NUMBERVALUE(CriteriTecnici!$K3151,",","."),0))),4)&amp;""),",",".")&amp;", "&amp;CHAR(34)&amp;"denominator"&amp;CHAR(34)&amp;": "&amp;SUBSTITUTE(TRIM(ROUND(IFERROR(CriteriTecnici!$L3151*1,IFERROR(NUMBERVALUE(CriteriTecnici!$L3151,".",","),IFERROR(NUMBERVALUE(CriteriTecnici!$L3151,",","."),0))),4)&amp;""),",",".")&amp;", "&amp;CHAR(34)&amp;"flag"&amp;CHAR(34)&amp;": "&amp;SUBSTITUTE(TRIM(ROUND(IFERROR(CriteriTecnici!$M3151*1,IFERROR(NUMBERVALUE(CriteriTecnici!$M3151,".",","),IFERROR(NUMBERVALUE(CriteriTecnici!$M3151,",","."),0))),4)&amp;""),",",".")&amp;", "&amp;CHAR(34)&amp;"rawScore"&amp;CHAR(34)&amp;": "&amp;SUBSTITUTE(TRIM(ROUND(IFERROR(CriteriTecnici!$O3151*1,IFERROR(NUMBERVALUE(CriteriTecnici!$O3151,".",","),IFERROR(NUMBERVALUE(CriteriTecnici!$O3151,",","."),0))),4)&amp;""),",",".")&amp;CHAR(125)&amp;IF(TRUE,",",""))</f>
        <v/>
      </c>
    </row>
    <row r="3372">
      <c r="A3372" s="38">
        <f>IF(CriteriTecnici!$A3152="","","    "&amp;CHAR(123)&amp;CHAR(34)&amp;"bidderId"&amp;CHAR(34)&amp;": "&amp;CHAR(34)&amp;SUBSTITUTE(CriteriTecnici!$A3152,CHAR(34),"'")&amp;CHAR(34)&amp;", "&amp;CHAR(34)&amp;"lotId"&amp;CHAR(34)&amp;": "&amp;CHAR(34)&amp;SUBSTITUTE(CriteriTecnici!$C3152,CHAR(34),"'")&amp;CHAR(34)&amp;", "&amp;CHAR(34)&amp;"criterionId"&amp;CHAR(34)&amp;": "&amp;CHAR(34)&amp;SUBSTITUTE(CriteriTecnici!$D3152,CHAR(34),"'")&amp;CHAR(34)&amp;", "&amp;CHAR(34)&amp;"kind"&amp;CHAR(34)&amp;": "&amp;CHAR(34)&amp;SUBSTITUTE(CriteriTecnici!$F3152,CHAR(34),"'")&amp;CHAR(34)&amp;", "&amp;CHAR(34)&amp;"value"&amp;CHAR(34)&amp;": "&amp;SUBSTITUTE(TRIM(ROUND(IFERROR(CriteriTecnici!$N3152*1,IFERROR(NUMBERVALUE(CriteriTecnici!$N3152,".",","),IFERROR(NUMBERVALUE(CriteriTecnici!$N3152,",","."),0))),4)&amp;""),",",".")&amp;", "&amp;CHAR(34)&amp;"numerator"&amp;CHAR(34)&amp;": "&amp;SUBSTITUTE(TRIM(ROUND(IFERROR(CriteriTecnici!$K3152*1,IFERROR(NUMBERVALUE(CriteriTecnici!$K3152,".",","),IFERROR(NUMBERVALUE(CriteriTecnici!$K3152,",","."),0))),4)&amp;""),",",".")&amp;", "&amp;CHAR(34)&amp;"denominator"&amp;CHAR(34)&amp;": "&amp;SUBSTITUTE(TRIM(ROUND(IFERROR(CriteriTecnici!$L3152*1,IFERROR(NUMBERVALUE(CriteriTecnici!$L3152,".",","),IFERROR(NUMBERVALUE(CriteriTecnici!$L3152,",","."),0))),4)&amp;""),",",".")&amp;", "&amp;CHAR(34)&amp;"flag"&amp;CHAR(34)&amp;": "&amp;SUBSTITUTE(TRIM(ROUND(IFERROR(CriteriTecnici!$M3152*1,IFERROR(NUMBERVALUE(CriteriTecnici!$M3152,".",","),IFERROR(NUMBERVALUE(CriteriTecnici!$M3152,",","."),0))),4)&amp;""),",",".")&amp;", "&amp;CHAR(34)&amp;"rawScore"&amp;CHAR(34)&amp;": "&amp;SUBSTITUTE(TRIM(ROUND(IFERROR(CriteriTecnici!$O3152*1,IFERROR(NUMBERVALUE(CriteriTecnici!$O3152,".",","),IFERROR(NUMBERVALUE(CriteriTecnici!$O3152,",","."),0))),4)&amp;""),",",".")&amp;CHAR(125)&amp;IF(TRUE,",",""))</f>
        <v/>
      </c>
    </row>
    <row r="3373">
      <c r="A3373" s="38">
        <f>IF(CriteriTecnici!$A3153="","","    "&amp;CHAR(123)&amp;CHAR(34)&amp;"bidderId"&amp;CHAR(34)&amp;": "&amp;CHAR(34)&amp;SUBSTITUTE(CriteriTecnici!$A3153,CHAR(34),"'")&amp;CHAR(34)&amp;", "&amp;CHAR(34)&amp;"lotId"&amp;CHAR(34)&amp;": "&amp;CHAR(34)&amp;SUBSTITUTE(CriteriTecnici!$C3153,CHAR(34),"'")&amp;CHAR(34)&amp;", "&amp;CHAR(34)&amp;"criterionId"&amp;CHAR(34)&amp;": "&amp;CHAR(34)&amp;SUBSTITUTE(CriteriTecnici!$D3153,CHAR(34),"'")&amp;CHAR(34)&amp;", "&amp;CHAR(34)&amp;"kind"&amp;CHAR(34)&amp;": "&amp;CHAR(34)&amp;SUBSTITUTE(CriteriTecnici!$F3153,CHAR(34),"'")&amp;CHAR(34)&amp;", "&amp;CHAR(34)&amp;"value"&amp;CHAR(34)&amp;": "&amp;SUBSTITUTE(TRIM(ROUND(IFERROR(CriteriTecnici!$N3153*1,IFERROR(NUMBERVALUE(CriteriTecnici!$N3153,".",","),IFERROR(NUMBERVALUE(CriteriTecnici!$N3153,",","."),0))),4)&amp;""),",",".")&amp;", "&amp;CHAR(34)&amp;"numerator"&amp;CHAR(34)&amp;": "&amp;SUBSTITUTE(TRIM(ROUND(IFERROR(CriteriTecnici!$K3153*1,IFERROR(NUMBERVALUE(CriteriTecnici!$K3153,".",","),IFERROR(NUMBERVALUE(CriteriTecnici!$K3153,",","."),0))),4)&amp;""),",",".")&amp;", "&amp;CHAR(34)&amp;"denominator"&amp;CHAR(34)&amp;": "&amp;SUBSTITUTE(TRIM(ROUND(IFERROR(CriteriTecnici!$L3153*1,IFERROR(NUMBERVALUE(CriteriTecnici!$L3153,".",","),IFERROR(NUMBERVALUE(CriteriTecnici!$L3153,",","."),0))),4)&amp;""),",",".")&amp;", "&amp;CHAR(34)&amp;"flag"&amp;CHAR(34)&amp;": "&amp;SUBSTITUTE(TRIM(ROUND(IFERROR(CriteriTecnici!$M3153*1,IFERROR(NUMBERVALUE(CriteriTecnici!$M3153,".",","),IFERROR(NUMBERVALUE(CriteriTecnici!$M3153,",","."),0))),4)&amp;""),",",".")&amp;", "&amp;CHAR(34)&amp;"rawScore"&amp;CHAR(34)&amp;": "&amp;SUBSTITUTE(TRIM(ROUND(IFERROR(CriteriTecnici!$O3153*1,IFERROR(NUMBERVALUE(CriteriTecnici!$O3153,".",","),IFERROR(NUMBERVALUE(CriteriTecnici!$O3153,",","."),0))),4)&amp;""),",",".")&amp;CHAR(125)&amp;IF(TRUE,",",""))</f>
        <v/>
      </c>
    </row>
    <row r="3374">
      <c r="A3374" s="38">
        <f>IF(CriteriTecnici!$A3154="","","    "&amp;CHAR(123)&amp;CHAR(34)&amp;"bidderId"&amp;CHAR(34)&amp;": "&amp;CHAR(34)&amp;SUBSTITUTE(CriteriTecnici!$A3154,CHAR(34),"'")&amp;CHAR(34)&amp;", "&amp;CHAR(34)&amp;"lotId"&amp;CHAR(34)&amp;": "&amp;CHAR(34)&amp;SUBSTITUTE(CriteriTecnici!$C3154,CHAR(34),"'")&amp;CHAR(34)&amp;", "&amp;CHAR(34)&amp;"criterionId"&amp;CHAR(34)&amp;": "&amp;CHAR(34)&amp;SUBSTITUTE(CriteriTecnici!$D3154,CHAR(34),"'")&amp;CHAR(34)&amp;", "&amp;CHAR(34)&amp;"kind"&amp;CHAR(34)&amp;": "&amp;CHAR(34)&amp;SUBSTITUTE(CriteriTecnici!$F3154,CHAR(34),"'")&amp;CHAR(34)&amp;", "&amp;CHAR(34)&amp;"value"&amp;CHAR(34)&amp;": "&amp;SUBSTITUTE(TRIM(ROUND(IFERROR(CriteriTecnici!$N3154*1,IFERROR(NUMBERVALUE(CriteriTecnici!$N3154,".",","),IFERROR(NUMBERVALUE(CriteriTecnici!$N3154,",","."),0))),4)&amp;""),",",".")&amp;", "&amp;CHAR(34)&amp;"numerator"&amp;CHAR(34)&amp;": "&amp;SUBSTITUTE(TRIM(ROUND(IFERROR(CriteriTecnici!$K3154*1,IFERROR(NUMBERVALUE(CriteriTecnici!$K3154,".",","),IFERROR(NUMBERVALUE(CriteriTecnici!$K3154,",","."),0))),4)&amp;""),",",".")&amp;", "&amp;CHAR(34)&amp;"denominator"&amp;CHAR(34)&amp;": "&amp;SUBSTITUTE(TRIM(ROUND(IFERROR(CriteriTecnici!$L3154*1,IFERROR(NUMBERVALUE(CriteriTecnici!$L3154,".",","),IFERROR(NUMBERVALUE(CriteriTecnici!$L3154,",","."),0))),4)&amp;""),",",".")&amp;", "&amp;CHAR(34)&amp;"flag"&amp;CHAR(34)&amp;": "&amp;SUBSTITUTE(TRIM(ROUND(IFERROR(CriteriTecnici!$M3154*1,IFERROR(NUMBERVALUE(CriteriTecnici!$M3154,".",","),IFERROR(NUMBERVALUE(CriteriTecnici!$M3154,",","."),0))),4)&amp;""),",",".")&amp;", "&amp;CHAR(34)&amp;"rawScore"&amp;CHAR(34)&amp;": "&amp;SUBSTITUTE(TRIM(ROUND(IFERROR(CriteriTecnici!$O3154*1,IFERROR(NUMBERVALUE(CriteriTecnici!$O3154,".",","),IFERROR(NUMBERVALUE(CriteriTecnici!$O3154,",","."),0))),4)&amp;""),",",".")&amp;CHAR(125)&amp;IF(TRUE,",",""))</f>
        <v/>
      </c>
    </row>
    <row r="3375">
      <c r="A3375" s="38">
        <f>IF(CriteriTecnici!$A3155="","","    "&amp;CHAR(123)&amp;CHAR(34)&amp;"bidderId"&amp;CHAR(34)&amp;": "&amp;CHAR(34)&amp;SUBSTITUTE(CriteriTecnici!$A3155,CHAR(34),"'")&amp;CHAR(34)&amp;", "&amp;CHAR(34)&amp;"lotId"&amp;CHAR(34)&amp;": "&amp;CHAR(34)&amp;SUBSTITUTE(CriteriTecnici!$C3155,CHAR(34),"'")&amp;CHAR(34)&amp;", "&amp;CHAR(34)&amp;"criterionId"&amp;CHAR(34)&amp;": "&amp;CHAR(34)&amp;SUBSTITUTE(CriteriTecnici!$D3155,CHAR(34),"'")&amp;CHAR(34)&amp;", "&amp;CHAR(34)&amp;"kind"&amp;CHAR(34)&amp;": "&amp;CHAR(34)&amp;SUBSTITUTE(CriteriTecnici!$F3155,CHAR(34),"'")&amp;CHAR(34)&amp;", "&amp;CHAR(34)&amp;"value"&amp;CHAR(34)&amp;": "&amp;SUBSTITUTE(TRIM(ROUND(IFERROR(CriteriTecnici!$N3155*1,IFERROR(NUMBERVALUE(CriteriTecnici!$N3155,".",","),IFERROR(NUMBERVALUE(CriteriTecnici!$N3155,",","."),0))),4)&amp;""),",",".")&amp;", "&amp;CHAR(34)&amp;"numerator"&amp;CHAR(34)&amp;": "&amp;SUBSTITUTE(TRIM(ROUND(IFERROR(CriteriTecnici!$K3155*1,IFERROR(NUMBERVALUE(CriteriTecnici!$K3155,".",","),IFERROR(NUMBERVALUE(CriteriTecnici!$K3155,",","."),0))),4)&amp;""),",",".")&amp;", "&amp;CHAR(34)&amp;"denominator"&amp;CHAR(34)&amp;": "&amp;SUBSTITUTE(TRIM(ROUND(IFERROR(CriteriTecnici!$L3155*1,IFERROR(NUMBERVALUE(CriteriTecnici!$L3155,".",","),IFERROR(NUMBERVALUE(CriteriTecnici!$L3155,",","."),0))),4)&amp;""),",",".")&amp;", "&amp;CHAR(34)&amp;"flag"&amp;CHAR(34)&amp;": "&amp;SUBSTITUTE(TRIM(ROUND(IFERROR(CriteriTecnici!$M3155*1,IFERROR(NUMBERVALUE(CriteriTecnici!$M3155,".",","),IFERROR(NUMBERVALUE(CriteriTecnici!$M3155,",","."),0))),4)&amp;""),",",".")&amp;", "&amp;CHAR(34)&amp;"rawScore"&amp;CHAR(34)&amp;": "&amp;SUBSTITUTE(TRIM(ROUND(IFERROR(CriteriTecnici!$O3155*1,IFERROR(NUMBERVALUE(CriteriTecnici!$O3155,".",","),IFERROR(NUMBERVALUE(CriteriTecnici!$O3155,",","."),0))),4)&amp;""),",",".")&amp;CHAR(125)&amp;IF(TRUE,",",""))</f>
        <v/>
      </c>
    </row>
    <row r="3376">
      <c r="A3376" s="38">
        <f>IF(CriteriTecnici!$A3156="","","    "&amp;CHAR(123)&amp;CHAR(34)&amp;"bidderId"&amp;CHAR(34)&amp;": "&amp;CHAR(34)&amp;SUBSTITUTE(CriteriTecnici!$A3156,CHAR(34),"'")&amp;CHAR(34)&amp;", "&amp;CHAR(34)&amp;"lotId"&amp;CHAR(34)&amp;": "&amp;CHAR(34)&amp;SUBSTITUTE(CriteriTecnici!$C3156,CHAR(34),"'")&amp;CHAR(34)&amp;", "&amp;CHAR(34)&amp;"criterionId"&amp;CHAR(34)&amp;": "&amp;CHAR(34)&amp;SUBSTITUTE(CriteriTecnici!$D3156,CHAR(34),"'")&amp;CHAR(34)&amp;", "&amp;CHAR(34)&amp;"kind"&amp;CHAR(34)&amp;": "&amp;CHAR(34)&amp;SUBSTITUTE(CriteriTecnici!$F3156,CHAR(34),"'")&amp;CHAR(34)&amp;", "&amp;CHAR(34)&amp;"value"&amp;CHAR(34)&amp;": "&amp;SUBSTITUTE(TRIM(ROUND(IFERROR(CriteriTecnici!$N3156*1,IFERROR(NUMBERVALUE(CriteriTecnici!$N3156,".",","),IFERROR(NUMBERVALUE(CriteriTecnici!$N3156,",","."),0))),4)&amp;""),",",".")&amp;", "&amp;CHAR(34)&amp;"numerator"&amp;CHAR(34)&amp;": "&amp;SUBSTITUTE(TRIM(ROUND(IFERROR(CriteriTecnici!$K3156*1,IFERROR(NUMBERVALUE(CriteriTecnici!$K3156,".",","),IFERROR(NUMBERVALUE(CriteriTecnici!$K3156,",","."),0))),4)&amp;""),",",".")&amp;", "&amp;CHAR(34)&amp;"denominator"&amp;CHAR(34)&amp;": "&amp;SUBSTITUTE(TRIM(ROUND(IFERROR(CriteriTecnici!$L3156*1,IFERROR(NUMBERVALUE(CriteriTecnici!$L3156,".",","),IFERROR(NUMBERVALUE(CriteriTecnici!$L3156,",","."),0))),4)&amp;""),",",".")&amp;", "&amp;CHAR(34)&amp;"flag"&amp;CHAR(34)&amp;": "&amp;SUBSTITUTE(TRIM(ROUND(IFERROR(CriteriTecnici!$M3156*1,IFERROR(NUMBERVALUE(CriteriTecnici!$M3156,".",","),IFERROR(NUMBERVALUE(CriteriTecnici!$M3156,",","."),0))),4)&amp;""),",",".")&amp;", "&amp;CHAR(34)&amp;"rawScore"&amp;CHAR(34)&amp;": "&amp;SUBSTITUTE(TRIM(ROUND(IFERROR(CriteriTecnici!$O3156*1,IFERROR(NUMBERVALUE(CriteriTecnici!$O3156,".",","),IFERROR(NUMBERVALUE(CriteriTecnici!$O3156,",","."),0))),4)&amp;""),",",".")&amp;CHAR(125)&amp;IF(TRUE,",",""))</f>
        <v/>
      </c>
    </row>
    <row r="3377">
      <c r="A3377" s="38">
        <f>IF(CriteriTecnici!$A3157="","","    "&amp;CHAR(123)&amp;CHAR(34)&amp;"bidderId"&amp;CHAR(34)&amp;": "&amp;CHAR(34)&amp;SUBSTITUTE(CriteriTecnici!$A3157,CHAR(34),"'")&amp;CHAR(34)&amp;", "&amp;CHAR(34)&amp;"lotId"&amp;CHAR(34)&amp;": "&amp;CHAR(34)&amp;SUBSTITUTE(CriteriTecnici!$C3157,CHAR(34),"'")&amp;CHAR(34)&amp;", "&amp;CHAR(34)&amp;"criterionId"&amp;CHAR(34)&amp;": "&amp;CHAR(34)&amp;SUBSTITUTE(CriteriTecnici!$D3157,CHAR(34),"'")&amp;CHAR(34)&amp;", "&amp;CHAR(34)&amp;"kind"&amp;CHAR(34)&amp;": "&amp;CHAR(34)&amp;SUBSTITUTE(CriteriTecnici!$F3157,CHAR(34),"'")&amp;CHAR(34)&amp;", "&amp;CHAR(34)&amp;"value"&amp;CHAR(34)&amp;": "&amp;SUBSTITUTE(TRIM(ROUND(IFERROR(CriteriTecnici!$N3157*1,IFERROR(NUMBERVALUE(CriteriTecnici!$N3157,".",","),IFERROR(NUMBERVALUE(CriteriTecnici!$N3157,",","."),0))),4)&amp;""),",",".")&amp;", "&amp;CHAR(34)&amp;"numerator"&amp;CHAR(34)&amp;": "&amp;SUBSTITUTE(TRIM(ROUND(IFERROR(CriteriTecnici!$K3157*1,IFERROR(NUMBERVALUE(CriteriTecnici!$K3157,".",","),IFERROR(NUMBERVALUE(CriteriTecnici!$K3157,",","."),0))),4)&amp;""),",",".")&amp;", "&amp;CHAR(34)&amp;"denominator"&amp;CHAR(34)&amp;": "&amp;SUBSTITUTE(TRIM(ROUND(IFERROR(CriteriTecnici!$L3157*1,IFERROR(NUMBERVALUE(CriteriTecnici!$L3157,".",","),IFERROR(NUMBERVALUE(CriteriTecnici!$L3157,",","."),0))),4)&amp;""),",",".")&amp;", "&amp;CHAR(34)&amp;"flag"&amp;CHAR(34)&amp;": "&amp;SUBSTITUTE(TRIM(ROUND(IFERROR(CriteriTecnici!$M3157*1,IFERROR(NUMBERVALUE(CriteriTecnici!$M3157,".",","),IFERROR(NUMBERVALUE(CriteriTecnici!$M3157,",","."),0))),4)&amp;""),",",".")&amp;", "&amp;CHAR(34)&amp;"rawScore"&amp;CHAR(34)&amp;": "&amp;SUBSTITUTE(TRIM(ROUND(IFERROR(CriteriTecnici!$O3157*1,IFERROR(NUMBERVALUE(CriteriTecnici!$O3157,".",","),IFERROR(NUMBERVALUE(CriteriTecnici!$O3157,",","."),0))),4)&amp;""),",",".")&amp;CHAR(125)&amp;IF(TRUE,",",""))</f>
        <v/>
      </c>
    </row>
    <row r="3378">
      <c r="A3378" s="38">
        <f>IF(CriteriTecnici!$A3158="","","    "&amp;CHAR(123)&amp;CHAR(34)&amp;"bidderId"&amp;CHAR(34)&amp;": "&amp;CHAR(34)&amp;SUBSTITUTE(CriteriTecnici!$A3158,CHAR(34),"'")&amp;CHAR(34)&amp;", "&amp;CHAR(34)&amp;"lotId"&amp;CHAR(34)&amp;": "&amp;CHAR(34)&amp;SUBSTITUTE(CriteriTecnici!$C3158,CHAR(34),"'")&amp;CHAR(34)&amp;", "&amp;CHAR(34)&amp;"criterionId"&amp;CHAR(34)&amp;": "&amp;CHAR(34)&amp;SUBSTITUTE(CriteriTecnici!$D3158,CHAR(34),"'")&amp;CHAR(34)&amp;", "&amp;CHAR(34)&amp;"kind"&amp;CHAR(34)&amp;": "&amp;CHAR(34)&amp;SUBSTITUTE(CriteriTecnici!$F3158,CHAR(34),"'")&amp;CHAR(34)&amp;", "&amp;CHAR(34)&amp;"value"&amp;CHAR(34)&amp;": "&amp;SUBSTITUTE(TRIM(ROUND(IFERROR(CriteriTecnici!$N3158*1,IFERROR(NUMBERVALUE(CriteriTecnici!$N3158,".",","),IFERROR(NUMBERVALUE(CriteriTecnici!$N3158,",","."),0))),4)&amp;""),",",".")&amp;", "&amp;CHAR(34)&amp;"numerator"&amp;CHAR(34)&amp;": "&amp;SUBSTITUTE(TRIM(ROUND(IFERROR(CriteriTecnici!$K3158*1,IFERROR(NUMBERVALUE(CriteriTecnici!$K3158,".",","),IFERROR(NUMBERVALUE(CriteriTecnici!$K3158,",","."),0))),4)&amp;""),",",".")&amp;", "&amp;CHAR(34)&amp;"denominator"&amp;CHAR(34)&amp;": "&amp;SUBSTITUTE(TRIM(ROUND(IFERROR(CriteriTecnici!$L3158*1,IFERROR(NUMBERVALUE(CriteriTecnici!$L3158,".",","),IFERROR(NUMBERVALUE(CriteriTecnici!$L3158,",","."),0))),4)&amp;""),",",".")&amp;", "&amp;CHAR(34)&amp;"flag"&amp;CHAR(34)&amp;": "&amp;SUBSTITUTE(TRIM(ROUND(IFERROR(CriteriTecnici!$M3158*1,IFERROR(NUMBERVALUE(CriteriTecnici!$M3158,".",","),IFERROR(NUMBERVALUE(CriteriTecnici!$M3158,",","."),0))),4)&amp;""),",",".")&amp;", "&amp;CHAR(34)&amp;"rawScore"&amp;CHAR(34)&amp;": "&amp;SUBSTITUTE(TRIM(ROUND(IFERROR(CriteriTecnici!$O3158*1,IFERROR(NUMBERVALUE(CriteriTecnici!$O3158,".",","),IFERROR(NUMBERVALUE(CriteriTecnici!$O3158,",","."),0))),4)&amp;""),",",".")&amp;CHAR(125)&amp;IF(TRUE,",",""))</f>
        <v/>
      </c>
    </row>
    <row r="3379">
      <c r="A3379" s="38">
        <f>IF(CriteriTecnici!$A3159="","","    "&amp;CHAR(123)&amp;CHAR(34)&amp;"bidderId"&amp;CHAR(34)&amp;": "&amp;CHAR(34)&amp;SUBSTITUTE(CriteriTecnici!$A3159,CHAR(34),"'")&amp;CHAR(34)&amp;", "&amp;CHAR(34)&amp;"lotId"&amp;CHAR(34)&amp;": "&amp;CHAR(34)&amp;SUBSTITUTE(CriteriTecnici!$C3159,CHAR(34),"'")&amp;CHAR(34)&amp;", "&amp;CHAR(34)&amp;"criterionId"&amp;CHAR(34)&amp;": "&amp;CHAR(34)&amp;SUBSTITUTE(CriteriTecnici!$D3159,CHAR(34),"'")&amp;CHAR(34)&amp;", "&amp;CHAR(34)&amp;"kind"&amp;CHAR(34)&amp;": "&amp;CHAR(34)&amp;SUBSTITUTE(CriteriTecnici!$F3159,CHAR(34),"'")&amp;CHAR(34)&amp;", "&amp;CHAR(34)&amp;"value"&amp;CHAR(34)&amp;": "&amp;SUBSTITUTE(TRIM(ROUND(IFERROR(CriteriTecnici!$N3159*1,IFERROR(NUMBERVALUE(CriteriTecnici!$N3159,".",","),IFERROR(NUMBERVALUE(CriteriTecnici!$N3159,",","."),0))),4)&amp;""),",",".")&amp;", "&amp;CHAR(34)&amp;"numerator"&amp;CHAR(34)&amp;": "&amp;SUBSTITUTE(TRIM(ROUND(IFERROR(CriteriTecnici!$K3159*1,IFERROR(NUMBERVALUE(CriteriTecnici!$K3159,".",","),IFERROR(NUMBERVALUE(CriteriTecnici!$K3159,",","."),0))),4)&amp;""),",",".")&amp;", "&amp;CHAR(34)&amp;"denominator"&amp;CHAR(34)&amp;": "&amp;SUBSTITUTE(TRIM(ROUND(IFERROR(CriteriTecnici!$L3159*1,IFERROR(NUMBERVALUE(CriteriTecnici!$L3159,".",","),IFERROR(NUMBERVALUE(CriteriTecnici!$L3159,",","."),0))),4)&amp;""),",",".")&amp;", "&amp;CHAR(34)&amp;"flag"&amp;CHAR(34)&amp;": "&amp;SUBSTITUTE(TRIM(ROUND(IFERROR(CriteriTecnici!$M3159*1,IFERROR(NUMBERVALUE(CriteriTecnici!$M3159,".",","),IFERROR(NUMBERVALUE(CriteriTecnici!$M3159,",","."),0))),4)&amp;""),",",".")&amp;", "&amp;CHAR(34)&amp;"rawScore"&amp;CHAR(34)&amp;": "&amp;SUBSTITUTE(TRIM(ROUND(IFERROR(CriteriTecnici!$O3159*1,IFERROR(NUMBERVALUE(CriteriTecnici!$O3159,".",","),IFERROR(NUMBERVALUE(CriteriTecnici!$O3159,",","."),0))),4)&amp;""),",",".")&amp;CHAR(125)&amp;IF(TRUE,",",""))</f>
        <v/>
      </c>
    </row>
    <row r="3380">
      <c r="A3380" s="38">
        <f>IF(CriteriTecnici!$A3160="","","    "&amp;CHAR(123)&amp;CHAR(34)&amp;"bidderId"&amp;CHAR(34)&amp;": "&amp;CHAR(34)&amp;SUBSTITUTE(CriteriTecnici!$A3160,CHAR(34),"'")&amp;CHAR(34)&amp;", "&amp;CHAR(34)&amp;"lotId"&amp;CHAR(34)&amp;": "&amp;CHAR(34)&amp;SUBSTITUTE(CriteriTecnici!$C3160,CHAR(34),"'")&amp;CHAR(34)&amp;", "&amp;CHAR(34)&amp;"criterionId"&amp;CHAR(34)&amp;": "&amp;CHAR(34)&amp;SUBSTITUTE(CriteriTecnici!$D3160,CHAR(34),"'")&amp;CHAR(34)&amp;", "&amp;CHAR(34)&amp;"kind"&amp;CHAR(34)&amp;": "&amp;CHAR(34)&amp;SUBSTITUTE(CriteriTecnici!$F3160,CHAR(34),"'")&amp;CHAR(34)&amp;", "&amp;CHAR(34)&amp;"value"&amp;CHAR(34)&amp;": "&amp;SUBSTITUTE(TRIM(ROUND(IFERROR(CriteriTecnici!$N3160*1,IFERROR(NUMBERVALUE(CriteriTecnici!$N3160,".",","),IFERROR(NUMBERVALUE(CriteriTecnici!$N3160,",","."),0))),4)&amp;""),",",".")&amp;", "&amp;CHAR(34)&amp;"numerator"&amp;CHAR(34)&amp;": "&amp;SUBSTITUTE(TRIM(ROUND(IFERROR(CriteriTecnici!$K3160*1,IFERROR(NUMBERVALUE(CriteriTecnici!$K3160,".",","),IFERROR(NUMBERVALUE(CriteriTecnici!$K3160,",","."),0))),4)&amp;""),",",".")&amp;", "&amp;CHAR(34)&amp;"denominator"&amp;CHAR(34)&amp;": "&amp;SUBSTITUTE(TRIM(ROUND(IFERROR(CriteriTecnici!$L3160*1,IFERROR(NUMBERVALUE(CriteriTecnici!$L3160,".",","),IFERROR(NUMBERVALUE(CriteriTecnici!$L3160,",","."),0))),4)&amp;""),",",".")&amp;", "&amp;CHAR(34)&amp;"flag"&amp;CHAR(34)&amp;": "&amp;SUBSTITUTE(TRIM(ROUND(IFERROR(CriteriTecnici!$M3160*1,IFERROR(NUMBERVALUE(CriteriTecnici!$M3160,".",","),IFERROR(NUMBERVALUE(CriteriTecnici!$M3160,",","."),0))),4)&amp;""),",",".")&amp;", "&amp;CHAR(34)&amp;"rawScore"&amp;CHAR(34)&amp;": "&amp;SUBSTITUTE(TRIM(ROUND(IFERROR(CriteriTecnici!$O3160*1,IFERROR(NUMBERVALUE(CriteriTecnici!$O3160,".",","),IFERROR(NUMBERVALUE(CriteriTecnici!$O3160,",","."),0))),4)&amp;""),",",".")&amp;CHAR(125)&amp;IF(TRUE,",",""))</f>
        <v/>
      </c>
    </row>
    <row r="3381">
      <c r="A3381" s="38">
        <f>IF(CriteriTecnici!$A3161="","","    "&amp;CHAR(123)&amp;CHAR(34)&amp;"bidderId"&amp;CHAR(34)&amp;": "&amp;CHAR(34)&amp;SUBSTITUTE(CriteriTecnici!$A3161,CHAR(34),"'")&amp;CHAR(34)&amp;", "&amp;CHAR(34)&amp;"lotId"&amp;CHAR(34)&amp;": "&amp;CHAR(34)&amp;SUBSTITUTE(CriteriTecnici!$C3161,CHAR(34),"'")&amp;CHAR(34)&amp;", "&amp;CHAR(34)&amp;"criterionId"&amp;CHAR(34)&amp;": "&amp;CHAR(34)&amp;SUBSTITUTE(CriteriTecnici!$D3161,CHAR(34),"'")&amp;CHAR(34)&amp;", "&amp;CHAR(34)&amp;"kind"&amp;CHAR(34)&amp;": "&amp;CHAR(34)&amp;SUBSTITUTE(CriteriTecnici!$F3161,CHAR(34),"'")&amp;CHAR(34)&amp;", "&amp;CHAR(34)&amp;"value"&amp;CHAR(34)&amp;": "&amp;SUBSTITUTE(TRIM(ROUND(IFERROR(CriteriTecnici!$N3161*1,IFERROR(NUMBERVALUE(CriteriTecnici!$N3161,".",","),IFERROR(NUMBERVALUE(CriteriTecnici!$N3161,",","."),0))),4)&amp;""),",",".")&amp;", "&amp;CHAR(34)&amp;"numerator"&amp;CHAR(34)&amp;": "&amp;SUBSTITUTE(TRIM(ROUND(IFERROR(CriteriTecnici!$K3161*1,IFERROR(NUMBERVALUE(CriteriTecnici!$K3161,".",","),IFERROR(NUMBERVALUE(CriteriTecnici!$K3161,",","."),0))),4)&amp;""),",",".")&amp;", "&amp;CHAR(34)&amp;"denominator"&amp;CHAR(34)&amp;": "&amp;SUBSTITUTE(TRIM(ROUND(IFERROR(CriteriTecnici!$L3161*1,IFERROR(NUMBERVALUE(CriteriTecnici!$L3161,".",","),IFERROR(NUMBERVALUE(CriteriTecnici!$L3161,",","."),0))),4)&amp;""),",",".")&amp;", "&amp;CHAR(34)&amp;"flag"&amp;CHAR(34)&amp;": "&amp;SUBSTITUTE(TRIM(ROUND(IFERROR(CriteriTecnici!$M3161*1,IFERROR(NUMBERVALUE(CriteriTecnici!$M3161,".",","),IFERROR(NUMBERVALUE(CriteriTecnici!$M3161,",","."),0))),4)&amp;""),",",".")&amp;", "&amp;CHAR(34)&amp;"rawScore"&amp;CHAR(34)&amp;": "&amp;SUBSTITUTE(TRIM(ROUND(IFERROR(CriteriTecnici!$O3161*1,IFERROR(NUMBERVALUE(CriteriTecnici!$O3161,".",","),IFERROR(NUMBERVALUE(CriteriTecnici!$O3161,",","."),0))),4)&amp;""),",",".")&amp;CHAR(125)&amp;IF(TRUE,",",""))</f>
        <v/>
      </c>
    </row>
    <row r="3382">
      <c r="A3382" s="38">
        <f>IF(CriteriTecnici!$A3162="","","    "&amp;CHAR(123)&amp;CHAR(34)&amp;"bidderId"&amp;CHAR(34)&amp;": "&amp;CHAR(34)&amp;SUBSTITUTE(CriteriTecnici!$A3162,CHAR(34),"'")&amp;CHAR(34)&amp;", "&amp;CHAR(34)&amp;"lotId"&amp;CHAR(34)&amp;": "&amp;CHAR(34)&amp;SUBSTITUTE(CriteriTecnici!$C3162,CHAR(34),"'")&amp;CHAR(34)&amp;", "&amp;CHAR(34)&amp;"criterionId"&amp;CHAR(34)&amp;": "&amp;CHAR(34)&amp;SUBSTITUTE(CriteriTecnici!$D3162,CHAR(34),"'")&amp;CHAR(34)&amp;", "&amp;CHAR(34)&amp;"kind"&amp;CHAR(34)&amp;": "&amp;CHAR(34)&amp;SUBSTITUTE(CriteriTecnici!$F3162,CHAR(34),"'")&amp;CHAR(34)&amp;", "&amp;CHAR(34)&amp;"value"&amp;CHAR(34)&amp;": "&amp;SUBSTITUTE(TRIM(ROUND(IFERROR(CriteriTecnici!$N3162*1,IFERROR(NUMBERVALUE(CriteriTecnici!$N3162,".",","),IFERROR(NUMBERVALUE(CriteriTecnici!$N3162,",","."),0))),4)&amp;""),",",".")&amp;", "&amp;CHAR(34)&amp;"numerator"&amp;CHAR(34)&amp;": "&amp;SUBSTITUTE(TRIM(ROUND(IFERROR(CriteriTecnici!$K3162*1,IFERROR(NUMBERVALUE(CriteriTecnici!$K3162,".",","),IFERROR(NUMBERVALUE(CriteriTecnici!$K3162,",","."),0))),4)&amp;""),",",".")&amp;", "&amp;CHAR(34)&amp;"denominator"&amp;CHAR(34)&amp;": "&amp;SUBSTITUTE(TRIM(ROUND(IFERROR(CriteriTecnici!$L3162*1,IFERROR(NUMBERVALUE(CriteriTecnici!$L3162,".",","),IFERROR(NUMBERVALUE(CriteriTecnici!$L3162,",","."),0))),4)&amp;""),",",".")&amp;", "&amp;CHAR(34)&amp;"flag"&amp;CHAR(34)&amp;": "&amp;SUBSTITUTE(TRIM(ROUND(IFERROR(CriteriTecnici!$M3162*1,IFERROR(NUMBERVALUE(CriteriTecnici!$M3162,".",","),IFERROR(NUMBERVALUE(CriteriTecnici!$M3162,",","."),0))),4)&amp;""),",",".")&amp;", "&amp;CHAR(34)&amp;"rawScore"&amp;CHAR(34)&amp;": "&amp;SUBSTITUTE(TRIM(ROUND(IFERROR(CriteriTecnici!$O3162*1,IFERROR(NUMBERVALUE(CriteriTecnici!$O3162,".",","),IFERROR(NUMBERVALUE(CriteriTecnici!$O3162,",","."),0))),4)&amp;""),",",".")&amp;CHAR(125)&amp;IF(TRUE,",",""))</f>
        <v/>
      </c>
    </row>
    <row r="3383">
      <c r="A3383" s="38">
        <f>IF(CriteriTecnici!$A3163="","","    "&amp;CHAR(123)&amp;CHAR(34)&amp;"bidderId"&amp;CHAR(34)&amp;": "&amp;CHAR(34)&amp;SUBSTITUTE(CriteriTecnici!$A3163,CHAR(34),"'")&amp;CHAR(34)&amp;", "&amp;CHAR(34)&amp;"lotId"&amp;CHAR(34)&amp;": "&amp;CHAR(34)&amp;SUBSTITUTE(CriteriTecnici!$C3163,CHAR(34),"'")&amp;CHAR(34)&amp;", "&amp;CHAR(34)&amp;"criterionId"&amp;CHAR(34)&amp;": "&amp;CHAR(34)&amp;SUBSTITUTE(CriteriTecnici!$D3163,CHAR(34),"'")&amp;CHAR(34)&amp;", "&amp;CHAR(34)&amp;"kind"&amp;CHAR(34)&amp;": "&amp;CHAR(34)&amp;SUBSTITUTE(CriteriTecnici!$F3163,CHAR(34),"'")&amp;CHAR(34)&amp;", "&amp;CHAR(34)&amp;"value"&amp;CHAR(34)&amp;": "&amp;SUBSTITUTE(TRIM(ROUND(IFERROR(CriteriTecnici!$N3163*1,IFERROR(NUMBERVALUE(CriteriTecnici!$N3163,".",","),IFERROR(NUMBERVALUE(CriteriTecnici!$N3163,",","."),0))),4)&amp;""),",",".")&amp;", "&amp;CHAR(34)&amp;"numerator"&amp;CHAR(34)&amp;": "&amp;SUBSTITUTE(TRIM(ROUND(IFERROR(CriteriTecnici!$K3163*1,IFERROR(NUMBERVALUE(CriteriTecnici!$K3163,".",","),IFERROR(NUMBERVALUE(CriteriTecnici!$K3163,",","."),0))),4)&amp;""),",",".")&amp;", "&amp;CHAR(34)&amp;"denominator"&amp;CHAR(34)&amp;": "&amp;SUBSTITUTE(TRIM(ROUND(IFERROR(CriteriTecnici!$L3163*1,IFERROR(NUMBERVALUE(CriteriTecnici!$L3163,".",","),IFERROR(NUMBERVALUE(CriteriTecnici!$L3163,",","."),0))),4)&amp;""),",",".")&amp;", "&amp;CHAR(34)&amp;"flag"&amp;CHAR(34)&amp;": "&amp;SUBSTITUTE(TRIM(ROUND(IFERROR(CriteriTecnici!$M3163*1,IFERROR(NUMBERVALUE(CriteriTecnici!$M3163,".",","),IFERROR(NUMBERVALUE(CriteriTecnici!$M3163,",","."),0))),4)&amp;""),",",".")&amp;", "&amp;CHAR(34)&amp;"rawScore"&amp;CHAR(34)&amp;": "&amp;SUBSTITUTE(TRIM(ROUND(IFERROR(CriteriTecnici!$O3163*1,IFERROR(NUMBERVALUE(CriteriTecnici!$O3163,".",","),IFERROR(NUMBERVALUE(CriteriTecnici!$O3163,",","."),0))),4)&amp;""),",",".")&amp;CHAR(125)&amp;IF(TRUE,",",""))</f>
        <v/>
      </c>
    </row>
    <row r="3384">
      <c r="A3384" s="38">
        <f>IF(CriteriTecnici!$A3164="","","    "&amp;CHAR(123)&amp;CHAR(34)&amp;"bidderId"&amp;CHAR(34)&amp;": "&amp;CHAR(34)&amp;SUBSTITUTE(CriteriTecnici!$A3164,CHAR(34),"'")&amp;CHAR(34)&amp;", "&amp;CHAR(34)&amp;"lotId"&amp;CHAR(34)&amp;": "&amp;CHAR(34)&amp;SUBSTITUTE(CriteriTecnici!$C3164,CHAR(34),"'")&amp;CHAR(34)&amp;", "&amp;CHAR(34)&amp;"criterionId"&amp;CHAR(34)&amp;": "&amp;CHAR(34)&amp;SUBSTITUTE(CriteriTecnici!$D3164,CHAR(34),"'")&amp;CHAR(34)&amp;", "&amp;CHAR(34)&amp;"kind"&amp;CHAR(34)&amp;": "&amp;CHAR(34)&amp;SUBSTITUTE(CriteriTecnici!$F3164,CHAR(34),"'")&amp;CHAR(34)&amp;", "&amp;CHAR(34)&amp;"value"&amp;CHAR(34)&amp;": "&amp;SUBSTITUTE(TRIM(ROUND(IFERROR(CriteriTecnici!$N3164*1,IFERROR(NUMBERVALUE(CriteriTecnici!$N3164,".",","),IFERROR(NUMBERVALUE(CriteriTecnici!$N3164,",","."),0))),4)&amp;""),",",".")&amp;", "&amp;CHAR(34)&amp;"numerator"&amp;CHAR(34)&amp;": "&amp;SUBSTITUTE(TRIM(ROUND(IFERROR(CriteriTecnici!$K3164*1,IFERROR(NUMBERVALUE(CriteriTecnici!$K3164,".",","),IFERROR(NUMBERVALUE(CriteriTecnici!$K3164,",","."),0))),4)&amp;""),",",".")&amp;", "&amp;CHAR(34)&amp;"denominator"&amp;CHAR(34)&amp;": "&amp;SUBSTITUTE(TRIM(ROUND(IFERROR(CriteriTecnici!$L3164*1,IFERROR(NUMBERVALUE(CriteriTecnici!$L3164,".",","),IFERROR(NUMBERVALUE(CriteriTecnici!$L3164,",","."),0))),4)&amp;""),",",".")&amp;", "&amp;CHAR(34)&amp;"flag"&amp;CHAR(34)&amp;": "&amp;SUBSTITUTE(TRIM(ROUND(IFERROR(CriteriTecnici!$M3164*1,IFERROR(NUMBERVALUE(CriteriTecnici!$M3164,".",","),IFERROR(NUMBERVALUE(CriteriTecnici!$M3164,",","."),0))),4)&amp;""),",",".")&amp;", "&amp;CHAR(34)&amp;"rawScore"&amp;CHAR(34)&amp;": "&amp;SUBSTITUTE(TRIM(ROUND(IFERROR(CriteriTecnici!$O3164*1,IFERROR(NUMBERVALUE(CriteriTecnici!$O3164,".",","),IFERROR(NUMBERVALUE(CriteriTecnici!$O3164,",","."),0))),4)&amp;""),",",".")&amp;CHAR(125)&amp;IF(TRUE,",",""))</f>
        <v/>
      </c>
    </row>
    <row r="3385">
      <c r="A3385" s="38">
        <f>IF(CriteriTecnici!$A3165="","","    "&amp;CHAR(123)&amp;CHAR(34)&amp;"bidderId"&amp;CHAR(34)&amp;": "&amp;CHAR(34)&amp;SUBSTITUTE(CriteriTecnici!$A3165,CHAR(34),"'")&amp;CHAR(34)&amp;", "&amp;CHAR(34)&amp;"lotId"&amp;CHAR(34)&amp;": "&amp;CHAR(34)&amp;SUBSTITUTE(CriteriTecnici!$C3165,CHAR(34),"'")&amp;CHAR(34)&amp;", "&amp;CHAR(34)&amp;"criterionId"&amp;CHAR(34)&amp;": "&amp;CHAR(34)&amp;SUBSTITUTE(CriteriTecnici!$D3165,CHAR(34),"'")&amp;CHAR(34)&amp;", "&amp;CHAR(34)&amp;"kind"&amp;CHAR(34)&amp;": "&amp;CHAR(34)&amp;SUBSTITUTE(CriteriTecnici!$F3165,CHAR(34),"'")&amp;CHAR(34)&amp;", "&amp;CHAR(34)&amp;"value"&amp;CHAR(34)&amp;": "&amp;SUBSTITUTE(TRIM(ROUND(IFERROR(CriteriTecnici!$N3165*1,IFERROR(NUMBERVALUE(CriteriTecnici!$N3165,".",","),IFERROR(NUMBERVALUE(CriteriTecnici!$N3165,",","."),0))),4)&amp;""),",",".")&amp;", "&amp;CHAR(34)&amp;"numerator"&amp;CHAR(34)&amp;": "&amp;SUBSTITUTE(TRIM(ROUND(IFERROR(CriteriTecnici!$K3165*1,IFERROR(NUMBERVALUE(CriteriTecnici!$K3165,".",","),IFERROR(NUMBERVALUE(CriteriTecnici!$K3165,",","."),0))),4)&amp;""),",",".")&amp;", "&amp;CHAR(34)&amp;"denominator"&amp;CHAR(34)&amp;": "&amp;SUBSTITUTE(TRIM(ROUND(IFERROR(CriteriTecnici!$L3165*1,IFERROR(NUMBERVALUE(CriteriTecnici!$L3165,".",","),IFERROR(NUMBERVALUE(CriteriTecnici!$L3165,",","."),0))),4)&amp;""),",",".")&amp;", "&amp;CHAR(34)&amp;"flag"&amp;CHAR(34)&amp;": "&amp;SUBSTITUTE(TRIM(ROUND(IFERROR(CriteriTecnici!$M3165*1,IFERROR(NUMBERVALUE(CriteriTecnici!$M3165,".",","),IFERROR(NUMBERVALUE(CriteriTecnici!$M3165,",","."),0))),4)&amp;""),",",".")&amp;", "&amp;CHAR(34)&amp;"rawScore"&amp;CHAR(34)&amp;": "&amp;SUBSTITUTE(TRIM(ROUND(IFERROR(CriteriTecnici!$O3165*1,IFERROR(NUMBERVALUE(CriteriTecnici!$O3165,".",","),IFERROR(NUMBERVALUE(CriteriTecnici!$O3165,",","."),0))),4)&amp;""),",",".")&amp;CHAR(125)&amp;IF(TRUE,",",""))</f>
        <v/>
      </c>
    </row>
    <row r="3386">
      <c r="A3386" s="38">
        <f>IF(CriteriTecnici!$A3166="","","    "&amp;CHAR(123)&amp;CHAR(34)&amp;"bidderId"&amp;CHAR(34)&amp;": "&amp;CHAR(34)&amp;SUBSTITUTE(CriteriTecnici!$A3166,CHAR(34),"'")&amp;CHAR(34)&amp;", "&amp;CHAR(34)&amp;"lotId"&amp;CHAR(34)&amp;": "&amp;CHAR(34)&amp;SUBSTITUTE(CriteriTecnici!$C3166,CHAR(34),"'")&amp;CHAR(34)&amp;", "&amp;CHAR(34)&amp;"criterionId"&amp;CHAR(34)&amp;": "&amp;CHAR(34)&amp;SUBSTITUTE(CriteriTecnici!$D3166,CHAR(34),"'")&amp;CHAR(34)&amp;", "&amp;CHAR(34)&amp;"kind"&amp;CHAR(34)&amp;": "&amp;CHAR(34)&amp;SUBSTITUTE(CriteriTecnici!$F3166,CHAR(34),"'")&amp;CHAR(34)&amp;", "&amp;CHAR(34)&amp;"value"&amp;CHAR(34)&amp;": "&amp;SUBSTITUTE(TRIM(ROUND(IFERROR(CriteriTecnici!$N3166*1,IFERROR(NUMBERVALUE(CriteriTecnici!$N3166,".",","),IFERROR(NUMBERVALUE(CriteriTecnici!$N3166,",","."),0))),4)&amp;""),",",".")&amp;", "&amp;CHAR(34)&amp;"numerator"&amp;CHAR(34)&amp;": "&amp;SUBSTITUTE(TRIM(ROUND(IFERROR(CriteriTecnici!$K3166*1,IFERROR(NUMBERVALUE(CriteriTecnici!$K3166,".",","),IFERROR(NUMBERVALUE(CriteriTecnici!$K3166,",","."),0))),4)&amp;""),",",".")&amp;", "&amp;CHAR(34)&amp;"denominator"&amp;CHAR(34)&amp;": "&amp;SUBSTITUTE(TRIM(ROUND(IFERROR(CriteriTecnici!$L3166*1,IFERROR(NUMBERVALUE(CriteriTecnici!$L3166,".",","),IFERROR(NUMBERVALUE(CriteriTecnici!$L3166,",","."),0))),4)&amp;""),",",".")&amp;", "&amp;CHAR(34)&amp;"flag"&amp;CHAR(34)&amp;": "&amp;SUBSTITUTE(TRIM(ROUND(IFERROR(CriteriTecnici!$M3166*1,IFERROR(NUMBERVALUE(CriteriTecnici!$M3166,".",","),IFERROR(NUMBERVALUE(CriteriTecnici!$M3166,",","."),0))),4)&amp;""),",",".")&amp;", "&amp;CHAR(34)&amp;"rawScore"&amp;CHAR(34)&amp;": "&amp;SUBSTITUTE(TRIM(ROUND(IFERROR(CriteriTecnici!$O3166*1,IFERROR(NUMBERVALUE(CriteriTecnici!$O3166,".",","),IFERROR(NUMBERVALUE(CriteriTecnici!$O3166,",","."),0))),4)&amp;""),",",".")&amp;CHAR(125)&amp;IF(COUNTA(Offerte!$A104:$A$200)&gt;0,",",""))</f>
        <v/>
      </c>
    </row>
    <row r="3387">
      <c r="A3387" s="38">
        <f>IF(CriteriTecnici!$A3167="","","    "&amp;CHAR(123)&amp;CHAR(34)&amp;"bidderId"&amp;CHAR(34)&amp;": "&amp;CHAR(34)&amp;SUBSTITUTE(CriteriTecnici!$A3167,CHAR(34),"'")&amp;CHAR(34)&amp;", "&amp;CHAR(34)&amp;"lotId"&amp;CHAR(34)&amp;": "&amp;CHAR(34)&amp;SUBSTITUTE(CriteriTecnici!$C3167,CHAR(34),"'")&amp;CHAR(34)&amp;", "&amp;CHAR(34)&amp;"criterionId"&amp;CHAR(34)&amp;": "&amp;CHAR(34)&amp;SUBSTITUTE(CriteriTecnici!$D3167,CHAR(34),"'")&amp;CHAR(34)&amp;", "&amp;CHAR(34)&amp;"kind"&amp;CHAR(34)&amp;": "&amp;CHAR(34)&amp;SUBSTITUTE(CriteriTecnici!$F3167,CHAR(34),"'")&amp;CHAR(34)&amp;", "&amp;CHAR(34)&amp;"value"&amp;CHAR(34)&amp;": "&amp;SUBSTITUTE(TRIM(ROUND(IFERROR(CriteriTecnici!$N3167*1,IFERROR(NUMBERVALUE(CriteriTecnici!$N3167,".",","),IFERROR(NUMBERVALUE(CriteriTecnici!$N3167,",","."),0))),4)&amp;""),",",".")&amp;", "&amp;CHAR(34)&amp;"numerator"&amp;CHAR(34)&amp;": "&amp;SUBSTITUTE(TRIM(ROUND(IFERROR(CriteriTecnici!$K3167*1,IFERROR(NUMBERVALUE(CriteriTecnici!$K3167,".",","),IFERROR(NUMBERVALUE(CriteriTecnici!$K3167,",","."),0))),4)&amp;""),",",".")&amp;", "&amp;CHAR(34)&amp;"denominator"&amp;CHAR(34)&amp;": "&amp;SUBSTITUTE(TRIM(ROUND(IFERROR(CriteriTecnici!$L3167*1,IFERROR(NUMBERVALUE(CriteriTecnici!$L3167,".",","),IFERROR(NUMBERVALUE(CriteriTecnici!$L3167,",","."),0))),4)&amp;""),",",".")&amp;", "&amp;CHAR(34)&amp;"flag"&amp;CHAR(34)&amp;": "&amp;SUBSTITUTE(TRIM(ROUND(IFERROR(CriteriTecnici!$M3167*1,IFERROR(NUMBERVALUE(CriteriTecnici!$M3167,".",","),IFERROR(NUMBERVALUE(CriteriTecnici!$M3167,",","."),0))),4)&amp;""),",",".")&amp;", "&amp;CHAR(34)&amp;"rawScore"&amp;CHAR(34)&amp;": "&amp;SUBSTITUTE(TRIM(ROUND(IFERROR(CriteriTecnici!$O3167*1,IFERROR(NUMBERVALUE(CriteriTecnici!$O3167,".",","),IFERROR(NUMBERVALUE(CriteriTecnici!$O3167,",","."),0))),4)&amp;""),",",".")&amp;CHAR(125)&amp;IF(TRUE,",",""))</f>
        <v/>
      </c>
    </row>
    <row r="3388">
      <c r="A3388" s="38">
        <f>IF(CriteriTecnici!$A3168="","","    "&amp;CHAR(123)&amp;CHAR(34)&amp;"bidderId"&amp;CHAR(34)&amp;": "&amp;CHAR(34)&amp;SUBSTITUTE(CriteriTecnici!$A3168,CHAR(34),"'")&amp;CHAR(34)&amp;", "&amp;CHAR(34)&amp;"lotId"&amp;CHAR(34)&amp;": "&amp;CHAR(34)&amp;SUBSTITUTE(CriteriTecnici!$C3168,CHAR(34),"'")&amp;CHAR(34)&amp;", "&amp;CHAR(34)&amp;"criterionId"&amp;CHAR(34)&amp;": "&amp;CHAR(34)&amp;SUBSTITUTE(CriteriTecnici!$D3168,CHAR(34),"'")&amp;CHAR(34)&amp;", "&amp;CHAR(34)&amp;"kind"&amp;CHAR(34)&amp;": "&amp;CHAR(34)&amp;SUBSTITUTE(CriteriTecnici!$F3168,CHAR(34),"'")&amp;CHAR(34)&amp;", "&amp;CHAR(34)&amp;"value"&amp;CHAR(34)&amp;": "&amp;SUBSTITUTE(TRIM(ROUND(IFERROR(CriteriTecnici!$N3168*1,IFERROR(NUMBERVALUE(CriteriTecnici!$N3168,".",","),IFERROR(NUMBERVALUE(CriteriTecnici!$N3168,",","."),0))),4)&amp;""),",",".")&amp;", "&amp;CHAR(34)&amp;"numerator"&amp;CHAR(34)&amp;": "&amp;SUBSTITUTE(TRIM(ROUND(IFERROR(CriteriTecnici!$K3168*1,IFERROR(NUMBERVALUE(CriteriTecnici!$K3168,".",","),IFERROR(NUMBERVALUE(CriteriTecnici!$K3168,",","."),0))),4)&amp;""),",",".")&amp;", "&amp;CHAR(34)&amp;"denominator"&amp;CHAR(34)&amp;": "&amp;SUBSTITUTE(TRIM(ROUND(IFERROR(CriteriTecnici!$L3168*1,IFERROR(NUMBERVALUE(CriteriTecnici!$L3168,".",","),IFERROR(NUMBERVALUE(CriteriTecnici!$L3168,",","."),0))),4)&amp;""),",",".")&amp;", "&amp;CHAR(34)&amp;"flag"&amp;CHAR(34)&amp;": "&amp;SUBSTITUTE(TRIM(ROUND(IFERROR(CriteriTecnici!$M3168*1,IFERROR(NUMBERVALUE(CriteriTecnici!$M3168,".",","),IFERROR(NUMBERVALUE(CriteriTecnici!$M3168,",","."),0))),4)&amp;""),",",".")&amp;", "&amp;CHAR(34)&amp;"rawScore"&amp;CHAR(34)&amp;": "&amp;SUBSTITUTE(TRIM(ROUND(IFERROR(CriteriTecnici!$O3168*1,IFERROR(NUMBERVALUE(CriteriTecnici!$O3168,".",","),IFERROR(NUMBERVALUE(CriteriTecnici!$O3168,",","."),0))),4)&amp;""),",",".")&amp;CHAR(125)&amp;IF(TRUE,",",""))</f>
        <v/>
      </c>
    </row>
    <row r="3389">
      <c r="A3389" s="38">
        <f>IF(CriteriTecnici!$A3169="","","    "&amp;CHAR(123)&amp;CHAR(34)&amp;"bidderId"&amp;CHAR(34)&amp;": "&amp;CHAR(34)&amp;SUBSTITUTE(CriteriTecnici!$A3169,CHAR(34),"'")&amp;CHAR(34)&amp;", "&amp;CHAR(34)&amp;"lotId"&amp;CHAR(34)&amp;": "&amp;CHAR(34)&amp;SUBSTITUTE(CriteriTecnici!$C3169,CHAR(34),"'")&amp;CHAR(34)&amp;", "&amp;CHAR(34)&amp;"criterionId"&amp;CHAR(34)&amp;": "&amp;CHAR(34)&amp;SUBSTITUTE(CriteriTecnici!$D3169,CHAR(34),"'")&amp;CHAR(34)&amp;", "&amp;CHAR(34)&amp;"kind"&amp;CHAR(34)&amp;": "&amp;CHAR(34)&amp;SUBSTITUTE(CriteriTecnici!$F3169,CHAR(34),"'")&amp;CHAR(34)&amp;", "&amp;CHAR(34)&amp;"value"&amp;CHAR(34)&amp;": "&amp;SUBSTITUTE(TRIM(ROUND(IFERROR(CriteriTecnici!$N3169*1,IFERROR(NUMBERVALUE(CriteriTecnici!$N3169,".",","),IFERROR(NUMBERVALUE(CriteriTecnici!$N3169,",","."),0))),4)&amp;""),",",".")&amp;", "&amp;CHAR(34)&amp;"numerator"&amp;CHAR(34)&amp;": "&amp;SUBSTITUTE(TRIM(ROUND(IFERROR(CriteriTecnici!$K3169*1,IFERROR(NUMBERVALUE(CriteriTecnici!$K3169,".",","),IFERROR(NUMBERVALUE(CriteriTecnici!$K3169,",","."),0))),4)&amp;""),",",".")&amp;", "&amp;CHAR(34)&amp;"denominator"&amp;CHAR(34)&amp;": "&amp;SUBSTITUTE(TRIM(ROUND(IFERROR(CriteriTecnici!$L3169*1,IFERROR(NUMBERVALUE(CriteriTecnici!$L3169,".",","),IFERROR(NUMBERVALUE(CriteriTecnici!$L3169,",","."),0))),4)&amp;""),",",".")&amp;", "&amp;CHAR(34)&amp;"flag"&amp;CHAR(34)&amp;": "&amp;SUBSTITUTE(TRIM(ROUND(IFERROR(CriteriTecnici!$M3169*1,IFERROR(NUMBERVALUE(CriteriTecnici!$M3169,".",","),IFERROR(NUMBERVALUE(CriteriTecnici!$M3169,",","."),0))),4)&amp;""),",",".")&amp;", "&amp;CHAR(34)&amp;"rawScore"&amp;CHAR(34)&amp;": "&amp;SUBSTITUTE(TRIM(ROUND(IFERROR(CriteriTecnici!$O3169*1,IFERROR(NUMBERVALUE(CriteriTecnici!$O3169,".",","),IFERROR(NUMBERVALUE(CriteriTecnici!$O3169,",","."),0))),4)&amp;""),",",".")&amp;CHAR(125)&amp;IF(TRUE,",",""))</f>
        <v/>
      </c>
    </row>
    <row r="3390">
      <c r="A3390" s="38">
        <f>IF(CriteriTecnici!$A3170="","","    "&amp;CHAR(123)&amp;CHAR(34)&amp;"bidderId"&amp;CHAR(34)&amp;": "&amp;CHAR(34)&amp;SUBSTITUTE(CriteriTecnici!$A3170,CHAR(34),"'")&amp;CHAR(34)&amp;", "&amp;CHAR(34)&amp;"lotId"&amp;CHAR(34)&amp;": "&amp;CHAR(34)&amp;SUBSTITUTE(CriteriTecnici!$C3170,CHAR(34),"'")&amp;CHAR(34)&amp;", "&amp;CHAR(34)&amp;"criterionId"&amp;CHAR(34)&amp;": "&amp;CHAR(34)&amp;SUBSTITUTE(CriteriTecnici!$D3170,CHAR(34),"'")&amp;CHAR(34)&amp;", "&amp;CHAR(34)&amp;"kind"&amp;CHAR(34)&amp;": "&amp;CHAR(34)&amp;SUBSTITUTE(CriteriTecnici!$F3170,CHAR(34),"'")&amp;CHAR(34)&amp;", "&amp;CHAR(34)&amp;"value"&amp;CHAR(34)&amp;": "&amp;SUBSTITUTE(TRIM(ROUND(IFERROR(CriteriTecnici!$N3170*1,IFERROR(NUMBERVALUE(CriteriTecnici!$N3170,".",","),IFERROR(NUMBERVALUE(CriteriTecnici!$N3170,",","."),0))),4)&amp;""),",",".")&amp;", "&amp;CHAR(34)&amp;"numerator"&amp;CHAR(34)&amp;": "&amp;SUBSTITUTE(TRIM(ROUND(IFERROR(CriteriTecnici!$K3170*1,IFERROR(NUMBERVALUE(CriteriTecnici!$K3170,".",","),IFERROR(NUMBERVALUE(CriteriTecnici!$K3170,",","."),0))),4)&amp;""),",",".")&amp;", "&amp;CHAR(34)&amp;"denominator"&amp;CHAR(34)&amp;": "&amp;SUBSTITUTE(TRIM(ROUND(IFERROR(CriteriTecnici!$L3170*1,IFERROR(NUMBERVALUE(CriteriTecnici!$L3170,".",","),IFERROR(NUMBERVALUE(CriteriTecnici!$L3170,",","."),0))),4)&amp;""),",",".")&amp;", "&amp;CHAR(34)&amp;"flag"&amp;CHAR(34)&amp;": "&amp;SUBSTITUTE(TRIM(ROUND(IFERROR(CriteriTecnici!$M3170*1,IFERROR(NUMBERVALUE(CriteriTecnici!$M3170,".",","),IFERROR(NUMBERVALUE(CriteriTecnici!$M3170,",","."),0))),4)&amp;""),",",".")&amp;", "&amp;CHAR(34)&amp;"rawScore"&amp;CHAR(34)&amp;": "&amp;SUBSTITUTE(TRIM(ROUND(IFERROR(CriteriTecnici!$O3170*1,IFERROR(NUMBERVALUE(CriteriTecnici!$O3170,".",","),IFERROR(NUMBERVALUE(CriteriTecnici!$O3170,",","."),0))),4)&amp;""),",",".")&amp;CHAR(125)&amp;IF(TRUE,",",""))</f>
        <v/>
      </c>
    </row>
    <row r="3391">
      <c r="A3391" s="38">
        <f>IF(CriteriTecnici!$A3171="","","    "&amp;CHAR(123)&amp;CHAR(34)&amp;"bidderId"&amp;CHAR(34)&amp;": "&amp;CHAR(34)&amp;SUBSTITUTE(CriteriTecnici!$A3171,CHAR(34),"'")&amp;CHAR(34)&amp;", "&amp;CHAR(34)&amp;"lotId"&amp;CHAR(34)&amp;": "&amp;CHAR(34)&amp;SUBSTITUTE(CriteriTecnici!$C3171,CHAR(34),"'")&amp;CHAR(34)&amp;", "&amp;CHAR(34)&amp;"criterionId"&amp;CHAR(34)&amp;": "&amp;CHAR(34)&amp;SUBSTITUTE(CriteriTecnici!$D3171,CHAR(34),"'")&amp;CHAR(34)&amp;", "&amp;CHAR(34)&amp;"kind"&amp;CHAR(34)&amp;": "&amp;CHAR(34)&amp;SUBSTITUTE(CriteriTecnici!$F3171,CHAR(34),"'")&amp;CHAR(34)&amp;", "&amp;CHAR(34)&amp;"value"&amp;CHAR(34)&amp;": "&amp;SUBSTITUTE(TRIM(ROUND(IFERROR(CriteriTecnici!$N3171*1,IFERROR(NUMBERVALUE(CriteriTecnici!$N3171,".",","),IFERROR(NUMBERVALUE(CriteriTecnici!$N3171,",","."),0))),4)&amp;""),",",".")&amp;", "&amp;CHAR(34)&amp;"numerator"&amp;CHAR(34)&amp;": "&amp;SUBSTITUTE(TRIM(ROUND(IFERROR(CriteriTecnici!$K3171*1,IFERROR(NUMBERVALUE(CriteriTecnici!$K3171,".",","),IFERROR(NUMBERVALUE(CriteriTecnici!$K3171,",","."),0))),4)&amp;""),",",".")&amp;", "&amp;CHAR(34)&amp;"denominator"&amp;CHAR(34)&amp;": "&amp;SUBSTITUTE(TRIM(ROUND(IFERROR(CriteriTecnici!$L3171*1,IFERROR(NUMBERVALUE(CriteriTecnici!$L3171,".",","),IFERROR(NUMBERVALUE(CriteriTecnici!$L3171,",","."),0))),4)&amp;""),",",".")&amp;", "&amp;CHAR(34)&amp;"flag"&amp;CHAR(34)&amp;": "&amp;SUBSTITUTE(TRIM(ROUND(IFERROR(CriteriTecnici!$M3171*1,IFERROR(NUMBERVALUE(CriteriTecnici!$M3171,".",","),IFERROR(NUMBERVALUE(CriteriTecnici!$M3171,",","."),0))),4)&amp;""),",",".")&amp;", "&amp;CHAR(34)&amp;"rawScore"&amp;CHAR(34)&amp;": "&amp;SUBSTITUTE(TRIM(ROUND(IFERROR(CriteriTecnici!$O3171*1,IFERROR(NUMBERVALUE(CriteriTecnici!$O3171,".",","),IFERROR(NUMBERVALUE(CriteriTecnici!$O3171,",","."),0))),4)&amp;""),",",".")&amp;CHAR(125)&amp;IF(TRUE,",",""))</f>
        <v/>
      </c>
    </row>
    <row r="3392">
      <c r="A3392" s="38">
        <f>IF(CriteriTecnici!$A3172="","","    "&amp;CHAR(123)&amp;CHAR(34)&amp;"bidderId"&amp;CHAR(34)&amp;": "&amp;CHAR(34)&amp;SUBSTITUTE(CriteriTecnici!$A3172,CHAR(34),"'")&amp;CHAR(34)&amp;", "&amp;CHAR(34)&amp;"lotId"&amp;CHAR(34)&amp;": "&amp;CHAR(34)&amp;SUBSTITUTE(CriteriTecnici!$C3172,CHAR(34),"'")&amp;CHAR(34)&amp;", "&amp;CHAR(34)&amp;"criterionId"&amp;CHAR(34)&amp;": "&amp;CHAR(34)&amp;SUBSTITUTE(CriteriTecnici!$D3172,CHAR(34),"'")&amp;CHAR(34)&amp;", "&amp;CHAR(34)&amp;"kind"&amp;CHAR(34)&amp;": "&amp;CHAR(34)&amp;SUBSTITUTE(CriteriTecnici!$F3172,CHAR(34),"'")&amp;CHAR(34)&amp;", "&amp;CHAR(34)&amp;"value"&amp;CHAR(34)&amp;": "&amp;SUBSTITUTE(TRIM(ROUND(IFERROR(CriteriTecnici!$N3172*1,IFERROR(NUMBERVALUE(CriteriTecnici!$N3172,".",","),IFERROR(NUMBERVALUE(CriteriTecnici!$N3172,",","."),0))),4)&amp;""),",",".")&amp;", "&amp;CHAR(34)&amp;"numerator"&amp;CHAR(34)&amp;": "&amp;SUBSTITUTE(TRIM(ROUND(IFERROR(CriteriTecnici!$K3172*1,IFERROR(NUMBERVALUE(CriteriTecnici!$K3172,".",","),IFERROR(NUMBERVALUE(CriteriTecnici!$K3172,",","."),0))),4)&amp;""),",",".")&amp;", "&amp;CHAR(34)&amp;"denominator"&amp;CHAR(34)&amp;": "&amp;SUBSTITUTE(TRIM(ROUND(IFERROR(CriteriTecnici!$L3172*1,IFERROR(NUMBERVALUE(CriteriTecnici!$L3172,".",","),IFERROR(NUMBERVALUE(CriteriTecnici!$L3172,",","."),0))),4)&amp;""),",",".")&amp;", "&amp;CHAR(34)&amp;"flag"&amp;CHAR(34)&amp;": "&amp;SUBSTITUTE(TRIM(ROUND(IFERROR(CriteriTecnici!$M3172*1,IFERROR(NUMBERVALUE(CriteriTecnici!$M3172,".",","),IFERROR(NUMBERVALUE(CriteriTecnici!$M3172,",","."),0))),4)&amp;""),",",".")&amp;", "&amp;CHAR(34)&amp;"rawScore"&amp;CHAR(34)&amp;": "&amp;SUBSTITUTE(TRIM(ROUND(IFERROR(CriteriTecnici!$O3172*1,IFERROR(NUMBERVALUE(CriteriTecnici!$O3172,".",","),IFERROR(NUMBERVALUE(CriteriTecnici!$O3172,",","."),0))),4)&amp;""),",",".")&amp;CHAR(125)&amp;IF(TRUE,",",""))</f>
        <v/>
      </c>
    </row>
    <row r="3393">
      <c r="A3393" s="38">
        <f>IF(CriteriTecnici!$A3173="","","    "&amp;CHAR(123)&amp;CHAR(34)&amp;"bidderId"&amp;CHAR(34)&amp;": "&amp;CHAR(34)&amp;SUBSTITUTE(CriteriTecnici!$A3173,CHAR(34),"'")&amp;CHAR(34)&amp;", "&amp;CHAR(34)&amp;"lotId"&amp;CHAR(34)&amp;": "&amp;CHAR(34)&amp;SUBSTITUTE(CriteriTecnici!$C3173,CHAR(34),"'")&amp;CHAR(34)&amp;", "&amp;CHAR(34)&amp;"criterionId"&amp;CHAR(34)&amp;": "&amp;CHAR(34)&amp;SUBSTITUTE(CriteriTecnici!$D3173,CHAR(34),"'")&amp;CHAR(34)&amp;", "&amp;CHAR(34)&amp;"kind"&amp;CHAR(34)&amp;": "&amp;CHAR(34)&amp;SUBSTITUTE(CriteriTecnici!$F3173,CHAR(34),"'")&amp;CHAR(34)&amp;", "&amp;CHAR(34)&amp;"value"&amp;CHAR(34)&amp;": "&amp;SUBSTITUTE(TRIM(ROUND(IFERROR(CriteriTecnici!$N3173*1,IFERROR(NUMBERVALUE(CriteriTecnici!$N3173,".",","),IFERROR(NUMBERVALUE(CriteriTecnici!$N3173,",","."),0))),4)&amp;""),",",".")&amp;", "&amp;CHAR(34)&amp;"numerator"&amp;CHAR(34)&amp;": "&amp;SUBSTITUTE(TRIM(ROUND(IFERROR(CriteriTecnici!$K3173*1,IFERROR(NUMBERVALUE(CriteriTecnici!$K3173,".",","),IFERROR(NUMBERVALUE(CriteriTecnici!$K3173,",","."),0))),4)&amp;""),",",".")&amp;", "&amp;CHAR(34)&amp;"denominator"&amp;CHAR(34)&amp;": "&amp;SUBSTITUTE(TRIM(ROUND(IFERROR(CriteriTecnici!$L3173*1,IFERROR(NUMBERVALUE(CriteriTecnici!$L3173,".",","),IFERROR(NUMBERVALUE(CriteriTecnici!$L3173,",","."),0))),4)&amp;""),",",".")&amp;", "&amp;CHAR(34)&amp;"flag"&amp;CHAR(34)&amp;": "&amp;SUBSTITUTE(TRIM(ROUND(IFERROR(CriteriTecnici!$M3173*1,IFERROR(NUMBERVALUE(CriteriTecnici!$M3173,".",","),IFERROR(NUMBERVALUE(CriteriTecnici!$M3173,",","."),0))),4)&amp;""),",",".")&amp;", "&amp;CHAR(34)&amp;"rawScore"&amp;CHAR(34)&amp;": "&amp;SUBSTITUTE(TRIM(ROUND(IFERROR(CriteriTecnici!$O3173*1,IFERROR(NUMBERVALUE(CriteriTecnici!$O3173,".",","),IFERROR(NUMBERVALUE(CriteriTecnici!$O3173,",","."),0))),4)&amp;""),",",".")&amp;CHAR(125)&amp;IF(TRUE,",",""))</f>
        <v/>
      </c>
    </row>
    <row r="3394">
      <c r="A3394" s="38">
        <f>IF(CriteriTecnici!$A3174="","","    "&amp;CHAR(123)&amp;CHAR(34)&amp;"bidderId"&amp;CHAR(34)&amp;": "&amp;CHAR(34)&amp;SUBSTITUTE(CriteriTecnici!$A3174,CHAR(34),"'")&amp;CHAR(34)&amp;", "&amp;CHAR(34)&amp;"lotId"&amp;CHAR(34)&amp;": "&amp;CHAR(34)&amp;SUBSTITUTE(CriteriTecnici!$C3174,CHAR(34),"'")&amp;CHAR(34)&amp;", "&amp;CHAR(34)&amp;"criterionId"&amp;CHAR(34)&amp;": "&amp;CHAR(34)&amp;SUBSTITUTE(CriteriTecnici!$D3174,CHAR(34),"'")&amp;CHAR(34)&amp;", "&amp;CHAR(34)&amp;"kind"&amp;CHAR(34)&amp;": "&amp;CHAR(34)&amp;SUBSTITUTE(CriteriTecnici!$F3174,CHAR(34),"'")&amp;CHAR(34)&amp;", "&amp;CHAR(34)&amp;"value"&amp;CHAR(34)&amp;": "&amp;SUBSTITUTE(TRIM(ROUND(IFERROR(CriteriTecnici!$N3174*1,IFERROR(NUMBERVALUE(CriteriTecnici!$N3174,".",","),IFERROR(NUMBERVALUE(CriteriTecnici!$N3174,",","."),0))),4)&amp;""),",",".")&amp;", "&amp;CHAR(34)&amp;"numerator"&amp;CHAR(34)&amp;": "&amp;SUBSTITUTE(TRIM(ROUND(IFERROR(CriteriTecnici!$K3174*1,IFERROR(NUMBERVALUE(CriteriTecnici!$K3174,".",","),IFERROR(NUMBERVALUE(CriteriTecnici!$K3174,",","."),0))),4)&amp;""),",",".")&amp;", "&amp;CHAR(34)&amp;"denominator"&amp;CHAR(34)&amp;": "&amp;SUBSTITUTE(TRIM(ROUND(IFERROR(CriteriTecnici!$L3174*1,IFERROR(NUMBERVALUE(CriteriTecnici!$L3174,".",","),IFERROR(NUMBERVALUE(CriteriTecnici!$L3174,",","."),0))),4)&amp;""),",",".")&amp;", "&amp;CHAR(34)&amp;"flag"&amp;CHAR(34)&amp;": "&amp;SUBSTITUTE(TRIM(ROUND(IFERROR(CriteriTecnici!$M3174*1,IFERROR(NUMBERVALUE(CriteriTecnici!$M3174,".",","),IFERROR(NUMBERVALUE(CriteriTecnici!$M3174,",","."),0))),4)&amp;""),",",".")&amp;", "&amp;CHAR(34)&amp;"rawScore"&amp;CHAR(34)&amp;": "&amp;SUBSTITUTE(TRIM(ROUND(IFERROR(CriteriTecnici!$O3174*1,IFERROR(NUMBERVALUE(CriteriTecnici!$O3174,".",","),IFERROR(NUMBERVALUE(CriteriTecnici!$O3174,",","."),0))),4)&amp;""),",",".")&amp;CHAR(125)&amp;IF(TRUE,",",""))</f>
        <v/>
      </c>
    </row>
    <row r="3395">
      <c r="A3395" s="38">
        <f>IF(CriteriTecnici!$A3175="","","    "&amp;CHAR(123)&amp;CHAR(34)&amp;"bidderId"&amp;CHAR(34)&amp;": "&amp;CHAR(34)&amp;SUBSTITUTE(CriteriTecnici!$A3175,CHAR(34),"'")&amp;CHAR(34)&amp;", "&amp;CHAR(34)&amp;"lotId"&amp;CHAR(34)&amp;": "&amp;CHAR(34)&amp;SUBSTITUTE(CriteriTecnici!$C3175,CHAR(34),"'")&amp;CHAR(34)&amp;", "&amp;CHAR(34)&amp;"criterionId"&amp;CHAR(34)&amp;": "&amp;CHAR(34)&amp;SUBSTITUTE(CriteriTecnici!$D3175,CHAR(34),"'")&amp;CHAR(34)&amp;", "&amp;CHAR(34)&amp;"kind"&amp;CHAR(34)&amp;": "&amp;CHAR(34)&amp;SUBSTITUTE(CriteriTecnici!$F3175,CHAR(34),"'")&amp;CHAR(34)&amp;", "&amp;CHAR(34)&amp;"value"&amp;CHAR(34)&amp;": "&amp;SUBSTITUTE(TRIM(ROUND(IFERROR(CriteriTecnici!$N3175*1,IFERROR(NUMBERVALUE(CriteriTecnici!$N3175,".",","),IFERROR(NUMBERVALUE(CriteriTecnici!$N3175,",","."),0))),4)&amp;""),",",".")&amp;", "&amp;CHAR(34)&amp;"numerator"&amp;CHAR(34)&amp;": "&amp;SUBSTITUTE(TRIM(ROUND(IFERROR(CriteriTecnici!$K3175*1,IFERROR(NUMBERVALUE(CriteriTecnici!$K3175,".",","),IFERROR(NUMBERVALUE(CriteriTecnici!$K3175,",","."),0))),4)&amp;""),",",".")&amp;", "&amp;CHAR(34)&amp;"denominator"&amp;CHAR(34)&amp;": "&amp;SUBSTITUTE(TRIM(ROUND(IFERROR(CriteriTecnici!$L3175*1,IFERROR(NUMBERVALUE(CriteriTecnici!$L3175,".",","),IFERROR(NUMBERVALUE(CriteriTecnici!$L3175,",","."),0))),4)&amp;""),",",".")&amp;", "&amp;CHAR(34)&amp;"flag"&amp;CHAR(34)&amp;": "&amp;SUBSTITUTE(TRIM(ROUND(IFERROR(CriteriTecnici!$M3175*1,IFERROR(NUMBERVALUE(CriteriTecnici!$M3175,".",","),IFERROR(NUMBERVALUE(CriteriTecnici!$M3175,",","."),0))),4)&amp;""),",",".")&amp;", "&amp;CHAR(34)&amp;"rawScore"&amp;CHAR(34)&amp;": "&amp;SUBSTITUTE(TRIM(ROUND(IFERROR(CriteriTecnici!$O3175*1,IFERROR(NUMBERVALUE(CriteriTecnici!$O3175,".",","),IFERROR(NUMBERVALUE(CriteriTecnici!$O3175,",","."),0))),4)&amp;""),",",".")&amp;CHAR(125)&amp;IF(TRUE,",",""))</f>
        <v/>
      </c>
    </row>
    <row r="3396">
      <c r="A3396" s="38">
        <f>IF(CriteriTecnici!$A3176="","","    "&amp;CHAR(123)&amp;CHAR(34)&amp;"bidderId"&amp;CHAR(34)&amp;": "&amp;CHAR(34)&amp;SUBSTITUTE(CriteriTecnici!$A3176,CHAR(34),"'")&amp;CHAR(34)&amp;", "&amp;CHAR(34)&amp;"lotId"&amp;CHAR(34)&amp;": "&amp;CHAR(34)&amp;SUBSTITUTE(CriteriTecnici!$C3176,CHAR(34),"'")&amp;CHAR(34)&amp;", "&amp;CHAR(34)&amp;"criterionId"&amp;CHAR(34)&amp;": "&amp;CHAR(34)&amp;SUBSTITUTE(CriteriTecnici!$D3176,CHAR(34),"'")&amp;CHAR(34)&amp;", "&amp;CHAR(34)&amp;"kind"&amp;CHAR(34)&amp;": "&amp;CHAR(34)&amp;SUBSTITUTE(CriteriTecnici!$F3176,CHAR(34),"'")&amp;CHAR(34)&amp;", "&amp;CHAR(34)&amp;"value"&amp;CHAR(34)&amp;": "&amp;SUBSTITUTE(TRIM(ROUND(IFERROR(CriteriTecnici!$N3176*1,IFERROR(NUMBERVALUE(CriteriTecnici!$N3176,".",","),IFERROR(NUMBERVALUE(CriteriTecnici!$N3176,",","."),0))),4)&amp;""),",",".")&amp;", "&amp;CHAR(34)&amp;"numerator"&amp;CHAR(34)&amp;": "&amp;SUBSTITUTE(TRIM(ROUND(IFERROR(CriteriTecnici!$K3176*1,IFERROR(NUMBERVALUE(CriteriTecnici!$K3176,".",","),IFERROR(NUMBERVALUE(CriteriTecnici!$K3176,",","."),0))),4)&amp;""),",",".")&amp;", "&amp;CHAR(34)&amp;"denominator"&amp;CHAR(34)&amp;": "&amp;SUBSTITUTE(TRIM(ROUND(IFERROR(CriteriTecnici!$L3176*1,IFERROR(NUMBERVALUE(CriteriTecnici!$L3176,".",","),IFERROR(NUMBERVALUE(CriteriTecnici!$L3176,",","."),0))),4)&amp;""),",",".")&amp;", "&amp;CHAR(34)&amp;"flag"&amp;CHAR(34)&amp;": "&amp;SUBSTITUTE(TRIM(ROUND(IFERROR(CriteriTecnici!$M3176*1,IFERROR(NUMBERVALUE(CriteriTecnici!$M3176,".",","),IFERROR(NUMBERVALUE(CriteriTecnici!$M3176,",","."),0))),4)&amp;""),",",".")&amp;", "&amp;CHAR(34)&amp;"rawScore"&amp;CHAR(34)&amp;": "&amp;SUBSTITUTE(TRIM(ROUND(IFERROR(CriteriTecnici!$O3176*1,IFERROR(NUMBERVALUE(CriteriTecnici!$O3176,".",","),IFERROR(NUMBERVALUE(CriteriTecnici!$O3176,",","."),0))),4)&amp;""),",",".")&amp;CHAR(125)&amp;IF(TRUE,",",""))</f>
        <v/>
      </c>
    </row>
    <row r="3397">
      <c r="A3397" s="38">
        <f>IF(CriteriTecnici!$A3177="","","    "&amp;CHAR(123)&amp;CHAR(34)&amp;"bidderId"&amp;CHAR(34)&amp;": "&amp;CHAR(34)&amp;SUBSTITUTE(CriteriTecnici!$A3177,CHAR(34),"'")&amp;CHAR(34)&amp;", "&amp;CHAR(34)&amp;"lotId"&amp;CHAR(34)&amp;": "&amp;CHAR(34)&amp;SUBSTITUTE(CriteriTecnici!$C3177,CHAR(34),"'")&amp;CHAR(34)&amp;", "&amp;CHAR(34)&amp;"criterionId"&amp;CHAR(34)&amp;": "&amp;CHAR(34)&amp;SUBSTITUTE(CriteriTecnici!$D3177,CHAR(34),"'")&amp;CHAR(34)&amp;", "&amp;CHAR(34)&amp;"kind"&amp;CHAR(34)&amp;": "&amp;CHAR(34)&amp;SUBSTITUTE(CriteriTecnici!$F3177,CHAR(34),"'")&amp;CHAR(34)&amp;", "&amp;CHAR(34)&amp;"value"&amp;CHAR(34)&amp;": "&amp;SUBSTITUTE(TRIM(ROUND(IFERROR(CriteriTecnici!$N3177*1,IFERROR(NUMBERVALUE(CriteriTecnici!$N3177,".",","),IFERROR(NUMBERVALUE(CriteriTecnici!$N3177,",","."),0))),4)&amp;""),",",".")&amp;", "&amp;CHAR(34)&amp;"numerator"&amp;CHAR(34)&amp;": "&amp;SUBSTITUTE(TRIM(ROUND(IFERROR(CriteriTecnici!$K3177*1,IFERROR(NUMBERVALUE(CriteriTecnici!$K3177,".",","),IFERROR(NUMBERVALUE(CriteriTecnici!$K3177,",","."),0))),4)&amp;""),",",".")&amp;", "&amp;CHAR(34)&amp;"denominator"&amp;CHAR(34)&amp;": "&amp;SUBSTITUTE(TRIM(ROUND(IFERROR(CriteriTecnici!$L3177*1,IFERROR(NUMBERVALUE(CriteriTecnici!$L3177,".",","),IFERROR(NUMBERVALUE(CriteriTecnici!$L3177,",","."),0))),4)&amp;""),",",".")&amp;", "&amp;CHAR(34)&amp;"flag"&amp;CHAR(34)&amp;": "&amp;SUBSTITUTE(TRIM(ROUND(IFERROR(CriteriTecnici!$M3177*1,IFERROR(NUMBERVALUE(CriteriTecnici!$M3177,".",","),IFERROR(NUMBERVALUE(CriteriTecnici!$M3177,",","."),0))),4)&amp;""),",",".")&amp;", "&amp;CHAR(34)&amp;"rawScore"&amp;CHAR(34)&amp;": "&amp;SUBSTITUTE(TRIM(ROUND(IFERROR(CriteriTecnici!$O3177*1,IFERROR(NUMBERVALUE(CriteriTecnici!$O3177,".",","),IFERROR(NUMBERVALUE(CriteriTecnici!$O3177,",","."),0))),4)&amp;""),",",".")&amp;CHAR(125)&amp;IF(TRUE,",",""))</f>
        <v/>
      </c>
    </row>
    <row r="3398">
      <c r="A3398" s="38">
        <f>IF(CriteriTecnici!$A3178="","","    "&amp;CHAR(123)&amp;CHAR(34)&amp;"bidderId"&amp;CHAR(34)&amp;": "&amp;CHAR(34)&amp;SUBSTITUTE(CriteriTecnici!$A3178,CHAR(34),"'")&amp;CHAR(34)&amp;", "&amp;CHAR(34)&amp;"lotId"&amp;CHAR(34)&amp;": "&amp;CHAR(34)&amp;SUBSTITUTE(CriteriTecnici!$C3178,CHAR(34),"'")&amp;CHAR(34)&amp;", "&amp;CHAR(34)&amp;"criterionId"&amp;CHAR(34)&amp;": "&amp;CHAR(34)&amp;SUBSTITUTE(CriteriTecnici!$D3178,CHAR(34),"'")&amp;CHAR(34)&amp;", "&amp;CHAR(34)&amp;"kind"&amp;CHAR(34)&amp;": "&amp;CHAR(34)&amp;SUBSTITUTE(CriteriTecnici!$F3178,CHAR(34),"'")&amp;CHAR(34)&amp;", "&amp;CHAR(34)&amp;"value"&amp;CHAR(34)&amp;": "&amp;SUBSTITUTE(TRIM(ROUND(IFERROR(CriteriTecnici!$N3178*1,IFERROR(NUMBERVALUE(CriteriTecnici!$N3178,".",","),IFERROR(NUMBERVALUE(CriteriTecnici!$N3178,",","."),0))),4)&amp;""),",",".")&amp;", "&amp;CHAR(34)&amp;"numerator"&amp;CHAR(34)&amp;": "&amp;SUBSTITUTE(TRIM(ROUND(IFERROR(CriteriTecnici!$K3178*1,IFERROR(NUMBERVALUE(CriteriTecnici!$K3178,".",","),IFERROR(NUMBERVALUE(CriteriTecnici!$K3178,",","."),0))),4)&amp;""),",",".")&amp;", "&amp;CHAR(34)&amp;"denominator"&amp;CHAR(34)&amp;": "&amp;SUBSTITUTE(TRIM(ROUND(IFERROR(CriteriTecnici!$L3178*1,IFERROR(NUMBERVALUE(CriteriTecnici!$L3178,".",","),IFERROR(NUMBERVALUE(CriteriTecnici!$L3178,",","."),0))),4)&amp;""),",",".")&amp;", "&amp;CHAR(34)&amp;"flag"&amp;CHAR(34)&amp;": "&amp;SUBSTITUTE(TRIM(ROUND(IFERROR(CriteriTecnici!$M3178*1,IFERROR(NUMBERVALUE(CriteriTecnici!$M3178,".",","),IFERROR(NUMBERVALUE(CriteriTecnici!$M3178,",","."),0))),4)&amp;""),",",".")&amp;", "&amp;CHAR(34)&amp;"rawScore"&amp;CHAR(34)&amp;": "&amp;SUBSTITUTE(TRIM(ROUND(IFERROR(CriteriTecnici!$O3178*1,IFERROR(NUMBERVALUE(CriteriTecnici!$O3178,".",","),IFERROR(NUMBERVALUE(CriteriTecnici!$O3178,",","."),0))),4)&amp;""),",",".")&amp;CHAR(125)&amp;IF(TRUE,",",""))</f>
        <v/>
      </c>
    </row>
    <row r="3399">
      <c r="A3399" s="38">
        <f>IF(CriteriTecnici!$A3179="","","    "&amp;CHAR(123)&amp;CHAR(34)&amp;"bidderId"&amp;CHAR(34)&amp;": "&amp;CHAR(34)&amp;SUBSTITUTE(CriteriTecnici!$A3179,CHAR(34),"'")&amp;CHAR(34)&amp;", "&amp;CHAR(34)&amp;"lotId"&amp;CHAR(34)&amp;": "&amp;CHAR(34)&amp;SUBSTITUTE(CriteriTecnici!$C3179,CHAR(34),"'")&amp;CHAR(34)&amp;", "&amp;CHAR(34)&amp;"criterionId"&amp;CHAR(34)&amp;": "&amp;CHAR(34)&amp;SUBSTITUTE(CriteriTecnici!$D3179,CHAR(34),"'")&amp;CHAR(34)&amp;", "&amp;CHAR(34)&amp;"kind"&amp;CHAR(34)&amp;": "&amp;CHAR(34)&amp;SUBSTITUTE(CriteriTecnici!$F3179,CHAR(34),"'")&amp;CHAR(34)&amp;", "&amp;CHAR(34)&amp;"value"&amp;CHAR(34)&amp;": "&amp;SUBSTITUTE(TRIM(ROUND(IFERROR(CriteriTecnici!$N3179*1,IFERROR(NUMBERVALUE(CriteriTecnici!$N3179,".",","),IFERROR(NUMBERVALUE(CriteriTecnici!$N3179,",","."),0))),4)&amp;""),",",".")&amp;", "&amp;CHAR(34)&amp;"numerator"&amp;CHAR(34)&amp;": "&amp;SUBSTITUTE(TRIM(ROUND(IFERROR(CriteriTecnici!$K3179*1,IFERROR(NUMBERVALUE(CriteriTecnici!$K3179,".",","),IFERROR(NUMBERVALUE(CriteriTecnici!$K3179,",","."),0))),4)&amp;""),",",".")&amp;", "&amp;CHAR(34)&amp;"denominator"&amp;CHAR(34)&amp;": "&amp;SUBSTITUTE(TRIM(ROUND(IFERROR(CriteriTecnici!$L3179*1,IFERROR(NUMBERVALUE(CriteriTecnici!$L3179,".",","),IFERROR(NUMBERVALUE(CriteriTecnici!$L3179,",","."),0))),4)&amp;""),",",".")&amp;", "&amp;CHAR(34)&amp;"flag"&amp;CHAR(34)&amp;": "&amp;SUBSTITUTE(TRIM(ROUND(IFERROR(CriteriTecnici!$M3179*1,IFERROR(NUMBERVALUE(CriteriTecnici!$M3179,".",","),IFERROR(NUMBERVALUE(CriteriTecnici!$M3179,",","."),0))),4)&amp;""),",",".")&amp;", "&amp;CHAR(34)&amp;"rawScore"&amp;CHAR(34)&amp;": "&amp;SUBSTITUTE(TRIM(ROUND(IFERROR(CriteriTecnici!$O3179*1,IFERROR(NUMBERVALUE(CriteriTecnici!$O3179,".",","),IFERROR(NUMBERVALUE(CriteriTecnici!$O3179,",","."),0))),4)&amp;""),",",".")&amp;CHAR(125)&amp;IF(TRUE,",",""))</f>
        <v/>
      </c>
    </row>
    <row r="3400">
      <c r="A3400" s="38">
        <f>IF(CriteriTecnici!$A3180="","","    "&amp;CHAR(123)&amp;CHAR(34)&amp;"bidderId"&amp;CHAR(34)&amp;": "&amp;CHAR(34)&amp;SUBSTITUTE(CriteriTecnici!$A3180,CHAR(34),"'")&amp;CHAR(34)&amp;", "&amp;CHAR(34)&amp;"lotId"&amp;CHAR(34)&amp;": "&amp;CHAR(34)&amp;SUBSTITUTE(CriteriTecnici!$C3180,CHAR(34),"'")&amp;CHAR(34)&amp;", "&amp;CHAR(34)&amp;"criterionId"&amp;CHAR(34)&amp;": "&amp;CHAR(34)&amp;SUBSTITUTE(CriteriTecnici!$D3180,CHAR(34),"'")&amp;CHAR(34)&amp;", "&amp;CHAR(34)&amp;"kind"&amp;CHAR(34)&amp;": "&amp;CHAR(34)&amp;SUBSTITUTE(CriteriTecnici!$F3180,CHAR(34),"'")&amp;CHAR(34)&amp;", "&amp;CHAR(34)&amp;"value"&amp;CHAR(34)&amp;": "&amp;SUBSTITUTE(TRIM(ROUND(IFERROR(CriteriTecnici!$N3180*1,IFERROR(NUMBERVALUE(CriteriTecnici!$N3180,".",","),IFERROR(NUMBERVALUE(CriteriTecnici!$N3180,",","."),0))),4)&amp;""),",",".")&amp;", "&amp;CHAR(34)&amp;"numerator"&amp;CHAR(34)&amp;": "&amp;SUBSTITUTE(TRIM(ROUND(IFERROR(CriteriTecnici!$K3180*1,IFERROR(NUMBERVALUE(CriteriTecnici!$K3180,".",","),IFERROR(NUMBERVALUE(CriteriTecnici!$K3180,",","."),0))),4)&amp;""),",",".")&amp;", "&amp;CHAR(34)&amp;"denominator"&amp;CHAR(34)&amp;": "&amp;SUBSTITUTE(TRIM(ROUND(IFERROR(CriteriTecnici!$L3180*1,IFERROR(NUMBERVALUE(CriteriTecnici!$L3180,".",","),IFERROR(NUMBERVALUE(CriteriTecnici!$L3180,",","."),0))),4)&amp;""),",",".")&amp;", "&amp;CHAR(34)&amp;"flag"&amp;CHAR(34)&amp;": "&amp;SUBSTITUTE(TRIM(ROUND(IFERROR(CriteriTecnici!$M3180*1,IFERROR(NUMBERVALUE(CriteriTecnici!$M3180,".",","),IFERROR(NUMBERVALUE(CriteriTecnici!$M3180,",","."),0))),4)&amp;""),",",".")&amp;", "&amp;CHAR(34)&amp;"rawScore"&amp;CHAR(34)&amp;": "&amp;SUBSTITUTE(TRIM(ROUND(IFERROR(CriteriTecnici!$O3180*1,IFERROR(NUMBERVALUE(CriteriTecnici!$O3180,".",","),IFERROR(NUMBERVALUE(CriteriTecnici!$O3180,",","."),0))),4)&amp;""),",",".")&amp;CHAR(125)&amp;IF(TRUE,",",""))</f>
        <v/>
      </c>
    </row>
    <row r="3401">
      <c r="A3401" s="38">
        <f>IF(CriteriTecnici!$A3181="","","    "&amp;CHAR(123)&amp;CHAR(34)&amp;"bidderId"&amp;CHAR(34)&amp;": "&amp;CHAR(34)&amp;SUBSTITUTE(CriteriTecnici!$A3181,CHAR(34),"'")&amp;CHAR(34)&amp;", "&amp;CHAR(34)&amp;"lotId"&amp;CHAR(34)&amp;": "&amp;CHAR(34)&amp;SUBSTITUTE(CriteriTecnici!$C3181,CHAR(34),"'")&amp;CHAR(34)&amp;", "&amp;CHAR(34)&amp;"criterionId"&amp;CHAR(34)&amp;": "&amp;CHAR(34)&amp;SUBSTITUTE(CriteriTecnici!$D3181,CHAR(34),"'")&amp;CHAR(34)&amp;", "&amp;CHAR(34)&amp;"kind"&amp;CHAR(34)&amp;": "&amp;CHAR(34)&amp;SUBSTITUTE(CriteriTecnici!$F3181,CHAR(34),"'")&amp;CHAR(34)&amp;", "&amp;CHAR(34)&amp;"value"&amp;CHAR(34)&amp;": "&amp;SUBSTITUTE(TRIM(ROUND(IFERROR(CriteriTecnici!$N3181*1,IFERROR(NUMBERVALUE(CriteriTecnici!$N3181,".",","),IFERROR(NUMBERVALUE(CriteriTecnici!$N3181,",","."),0))),4)&amp;""),",",".")&amp;", "&amp;CHAR(34)&amp;"numerator"&amp;CHAR(34)&amp;": "&amp;SUBSTITUTE(TRIM(ROUND(IFERROR(CriteriTecnici!$K3181*1,IFERROR(NUMBERVALUE(CriteriTecnici!$K3181,".",","),IFERROR(NUMBERVALUE(CriteriTecnici!$K3181,",","."),0))),4)&amp;""),",",".")&amp;", "&amp;CHAR(34)&amp;"denominator"&amp;CHAR(34)&amp;": "&amp;SUBSTITUTE(TRIM(ROUND(IFERROR(CriteriTecnici!$L3181*1,IFERROR(NUMBERVALUE(CriteriTecnici!$L3181,".",","),IFERROR(NUMBERVALUE(CriteriTecnici!$L3181,",","."),0))),4)&amp;""),",",".")&amp;", "&amp;CHAR(34)&amp;"flag"&amp;CHAR(34)&amp;": "&amp;SUBSTITUTE(TRIM(ROUND(IFERROR(CriteriTecnici!$M3181*1,IFERROR(NUMBERVALUE(CriteriTecnici!$M3181,".",","),IFERROR(NUMBERVALUE(CriteriTecnici!$M3181,",","."),0))),4)&amp;""),",",".")&amp;", "&amp;CHAR(34)&amp;"rawScore"&amp;CHAR(34)&amp;": "&amp;SUBSTITUTE(TRIM(ROUND(IFERROR(CriteriTecnici!$O3181*1,IFERROR(NUMBERVALUE(CriteriTecnici!$O3181,".",","),IFERROR(NUMBERVALUE(CriteriTecnici!$O3181,",","."),0))),4)&amp;""),",",".")&amp;CHAR(125)&amp;IF(TRUE,",",""))</f>
        <v/>
      </c>
    </row>
    <row r="3402">
      <c r="A3402" s="38">
        <f>IF(CriteriTecnici!$A3182="","","    "&amp;CHAR(123)&amp;CHAR(34)&amp;"bidderId"&amp;CHAR(34)&amp;": "&amp;CHAR(34)&amp;SUBSTITUTE(CriteriTecnici!$A3182,CHAR(34),"'")&amp;CHAR(34)&amp;", "&amp;CHAR(34)&amp;"lotId"&amp;CHAR(34)&amp;": "&amp;CHAR(34)&amp;SUBSTITUTE(CriteriTecnici!$C3182,CHAR(34),"'")&amp;CHAR(34)&amp;", "&amp;CHAR(34)&amp;"criterionId"&amp;CHAR(34)&amp;": "&amp;CHAR(34)&amp;SUBSTITUTE(CriteriTecnici!$D3182,CHAR(34),"'")&amp;CHAR(34)&amp;", "&amp;CHAR(34)&amp;"kind"&amp;CHAR(34)&amp;": "&amp;CHAR(34)&amp;SUBSTITUTE(CriteriTecnici!$F3182,CHAR(34),"'")&amp;CHAR(34)&amp;", "&amp;CHAR(34)&amp;"value"&amp;CHAR(34)&amp;": "&amp;SUBSTITUTE(TRIM(ROUND(IFERROR(CriteriTecnici!$N3182*1,IFERROR(NUMBERVALUE(CriteriTecnici!$N3182,".",","),IFERROR(NUMBERVALUE(CriteriTecnici!$N3182,",","."),0))),4)&amp;""),",",".")&amp;", "&amp;CHAR(34)&amp;"numerator"&amp;CHAR(34)&amp;": "&amp;SUBSTITUTE(TRIM(ROUND(IFERROR(CriteriTecnici!$K3182*1,IFERROR(NUMBERVALUE(CriteriTecnici!$K3182,".",","),IFERROR(NUMBERVALUE(CriteriTecnici!$K3182,",","."),0))),4)&amp;""),",",".")&amp;", "&amp;CHAR(34)&amp;"denominator"&amp;CHAR(34)&amp;": "&amp;SUBSTITUTE(TRIM(ROUND(IFERROR(CriteriTecnici!$L3182*1,IFERROR(NUMBERVALUE(CriteriTecnici!$L3182,".",","),IFERROR(NUMBERVALUE(CriteriTecnici!$L3182,",","."),0))),4)&amp;""),",",".")&amp;", "&amp;CHAR(34)&amp;"flag"&amp;CHAR(34)&amp;": "&amp;SUBSTITUTE(TRIM(ROUND(IFERROR(CriteriTecnici!$M3182*1,IFERROR(NUMBERVALUE(CriteriTecnici!$M3182,".",","),IFERROR(NUMBERVALUE(CriteriTecnici!$M3182,",","."),0))),4)&amp;""),",",".")&amp;", "&amp;CHAR(34)&amp;"rawScore"&amp;CHAR(34)&amp;": "&amp;SUBSTITUTE(TRIM(ROUND(IFERROR(CriteriTecnici!$O3182*1,IFERROR(NUMBERVALUE(CriteriTecnici!$O3182,".",","),IFERROR(NUMBERVALUE(CriteriTecnici!$O3182,",","."),0))),4)&amp;""),",",".")&amp;CHAR(125)&amp;IF(TRUE,",",""))</f>
        <v/>
      </c>
    </row>
    <row r="3403">
      <c r="A3403" s="38">
        <f>IF(CriteriTecnici!$A3183="","","    "&amp;CHAR(123)&amp;CHAR(34)&amp;"bidderId"&amp;CHAR(34)&amp;": "&amp;CHAR(34)&amp;SUBSTITUTE(CriteriTecnici!$A3183,CHAR(34),"'")&amp;CHAR(34)&amp;", "&amp;CHAR(34)&amp;"lotId"&amp;CHAR(34)&amp;": "&amp;CHAR(34)&amp;SUBSTITUTE(CriteriTecnici!$C3183,CHAR(34),"'")&amp;CHAR(34)&amp;", "&amp;CHAR(34)&amp;"criterionId"&amp;CHAR(34)&amp;": "&amp;CHAR(34)&amp;SUBSTITUTE(CriteriTecnici!$D3183,CHAR(34),"'")&amp;CHAR(34)&amp;", "&amp;CHAR(34)&amp;"kind"&amp;CHAR(34)&amp;": "&amp;CHAR(34)&amp;SUBSTITUTE(CriteriTecnici!$F3183,CHAR(34),"'")&amp;CHAR(34)&amp;", "&amp;CHAR(34)&amp;"value"&amp;CHAR(34)&amp;": "&amp;SUBSTITUTE(TRIM(ROUND(IFERROR(CriteriTecnici!$N3183*1,IFERROR(NUMBERVALUE(CriteriTecnici!$N3183,".",","),IFERROR(NUMBERVALUE(CriteriTecnici!$N3183,",","."),0))),4)&amp;""),",",".")&amp;", "&amp;CHAR(34)&amp;"numerator"&amp;CHAR(34)&amp;": "&amp;SUBSTITUTE(TRIM(ROUND(IFERROR(CriteriTecnici!$K3183*1,IFERROR(NUMBERVALUE(CriteriTecnici!$K3183,".",","),IFERROR(NUMBERVALUE(CriteriTecnici!$K3183,",","."),0))),4)&amp;""),",",".")&amp;", "&amp;CHAR(34)&amp;"denominator"&amp;CHAR(34)&amp;": "&amp;SUBSTITUTE(TRIM(ROUND(IFERROR(CriteriTecnici!$L3183*1,IFERROR(NUMBERVALUE(CriteriTecnici!$L3183,".",","),IFERROR(NUMBERVALUE(CriteriTecnici!$L3183,",","."),0))),4)&amp;""),",",".")&amp;", "&amp;CHAR(34)&amp;"flag"&amp;CHAR(34)&amp;": "&amp;SUBSTITUTE(TRIM(ROUND(IFERROR(CriteriTecnici!$M3183*1,IFERROR(NUMBERVALUE(CriteriTecnici!$M3183,".",","),IFERROR(NUMBERVALUE(CriteriTecnici!$M3183,",","."),0))),4)&amp;""),",",".")&amp;", "&amp;CHAR(34)&amp;"rawScore"&amp;CHAR(34)&amp;": "&amp;SUBSTITUTE(TRIM(ROUND(IFERROR(CriteriTecnici!$O3183*1,IFERROR(NUMBERVALUE(CriteriTecnici!$O3183,".",","),IFERROR(NUMBERVALUE(CriteriTecnici!$O3183,",","."),0))),4)&amp;""),",",".")&amp;CHAR(125)&amp;IF(TRUE,",",""))</f>
        <v/>
      </c>
    </row>
    <row r="3404">
      <c r="A3404" s="38">
        <f>IF(CriteriTecnici!$A3184="","","    "&amp;CHAR(123)&amp;CHAR(34)&amp;"bidderId"&amp;CHAR(34)&amp;": "&amp;CHAR(34)&amp;SUBSTITUTE(CriteriTecnici!$A3184,CHAR(34),"'")&amp;CHAR(34)&amp;", "&amp;CHAR(34)&amp;"lotId"&amp;CHAR(34)&amp;": "&amp;CHAR(34)&amp;SUBSTITUTE(CriteriTecnici!$C3184,CHAR(34),"'")&amp;CHAR(34)&amp;", "&amp;CHAR(34)&amp;"criterionId"&amp;CHAR(34)&amp;": "&amp;CHAR(34)&amp;SUBSTITUTE(CriteriTecnici!$D3184,CHAR(34),"'")&amp;CHAR(34)&amp;", "&amp;CHAR(34)&amp;"kind"&amp;CHAR(34)&amp;": "&amp;CHAR(34)&amp;SUBSTITUTE(CriteriTecnici!$F3184,CHAR(34),"'")&amp;CHAR(34)&amp;", "&amp;CHAR(34)&amp;"value"&amp;CHAR(34)&amp;": "&amp;SUBSTITUTE(TRIM(ROUND(IFERROR(CriteriTecnici!$N3184*1,IFERROR(NUMBERVALUE(CriteriTecnici!$N3184,".",","),IFERROR(NUMBERVALUE(CriteriTecnici!$N3184,",","."),0))),4)&amp;""),",",".")&amp;", "&amp;CHAR(34)&amp;"numerator"&amp;CHAR(34)&amp;": "&amp;SUBSTITUTE(TRIM(ROUND(IFERROR(CriteriTecnici!$K3184*1,IFERROR(NUMBERVALUE(CriteriTecnici!$K3184,".",","),IFERROR(NUMBERVALUE(CriteriTecnici!$K3184,",","."),0))),4)&amp;""),",",".")&amp;", "&amp;CHAR(34)&amp;"denominator"&amp;CHAR(34)&amp;": "&amp;SUBSTITUTE(TRIM(ROUND(IFERROR(CriteriTecnici!$L3184*1,IFERROR(NUMBERVALUE(CriteriTecnici!$L3184,".",","),IFERROR(NUMBERVALUE(CriteriTecnici!$L3184,",","."),0))),4)&amp;""),",",".")&amp;", "&amp;CHAR(34)&amp;"flag"&amp;CHAR(34)&amp;": "&amp;SUBSTITUTE(TRIM(ROUND(IFERROR(CriteriTecnici!$M3184*1,IFERROR(NUMBERVALUE(CriteriTecnici!$M3184,".",","),IFERROR(NUMBERVALUE(CriteriTecnici!$M3184,",","."),0))),4)&amp;""),",",".")&amp;", "&amp;CHAR(34)&amp;"rawScore"&amp;CHAR(34)&amp;": "&amp;SUBSTITUTE(TRIM(ROUND(IFERROR(CriteriTecnici!$O3184*1,IFERROR(NUMBERVALUE(CriteriTecnici!$O3184,".",","),IFERROR(NUMBERVALUE(CriteriTecnici!$O3184,",","."),0))),4)&amp;""),",",".")&amp;CHAR(125)&amp;IF(TRUE,",",""))</f>
        <v/>
      </c>
    </row>
    <row r="3405">
      <c r="A3405" s="38">
        <f>IF(CriteriTecnici!$A3185="","","    "&amp;CHAR(123)&amp;CHAR(34)&amp;"bidderId"&amp;CHAR(34)&amp;": "&amp;CHAR(34)&amp;SUBSTITUTE(CriteriTecnici!$A3185,CHAR(34),"'")&amp;CHAR(34)&amp;", "&amp;CHAR(34)&amp;"lotId"&amp;CHAR(34)&amp;": "&amp;CHAR(34)&amp;SUBSTITUTE(CriteriTecnici!$C3185,CHAR(34),"'")&amp;CHAR(34)&amp;", "&amp;CHAR(34)&amp;"criterionId"&amp;CHAR(34)&amp;": "&amp;CHAR(34)&amp;SUBSTITUTE(CriteriTecnici!$D3185,CHAR(34),"'")&amp;CHAR(34)&amp;", "&amp;CHAR(34)&amp;"kind"&amp;CHAR(34)&amp;": "&amp;CHAR(34)&amp;SUBSTITUTE(CriteriTecnici!$F3185,CHAR(34),"'")&amp;CHAR(34)&amp;", "&amp;CHAR(34)&amp;"value"&amp;CHAR(34)&amp;": "&amp;SUBSTITUTE(TRIM(ROUND(IFERROR(CriteriTecnici!$N3185*1,IFERROR(NUMBERVALUE(CriteriTecnici!$N3185,".",","),IFERROR(NUMBERVALUE(CriteriTecnici!$N3185,",","."),0))),4)&amp;""),",",".")&amp;", "&amp;CHAR(34)&amp;"numerator"&amp;CHAR(34)&amp;": "&amp;SUBSTITUTE(TRIM(ROUND(IFERROR(CriteriTecnici!$K3185*1,IFERROR(NUMBERVALUE(CriteriTecnici!$K3185,".",","),IFERROR(NUMBERVALUE(CriteriTecnici!$K3185,",","."),0))),4)&amp;""),",",".")&amp;", "&amp;CHAR(34)&amp;"denominator"&amp;CHAR(34)&amp;": "&amp;SUBSTITUTE(TRIM(ROUND(IFERROR(CriteriTecnici!$L3185*1,IFERROR(NUMBERVALUE(CriteriTecnici!$L3185,".",","),IFERROR(NUMBERVALUE(CriteriTecnici!$L3185,",","."),0))),4)&amp;""),",",".")&amp;", "&amp;CHAR(34)&amp;"flag"&amp;CHAR(34)&amp;": "&amp;SUBSTITUTE(TRIM(ROUND(IFERROR(CriteriTecnici!$M3185*1,IFERROR(NUMBERVALUE(CriteriTecnici!$M3185,".",","),IFERROR(NUMBERVALUE(CriteriTecnici!$M3185,",","."),0))),4)&amp;""),",",".")&amp;", "&amp;CHAR(34)&amp;"rawScore"&amp;CHAR(34)&amp;": "&amp;SUBSTITUTE(TRIM(ROUND(IFERROR(CriteriTecnici!$O3185*1,IFERROR(NUMBERVALUE(CriteriTecnici!$O3185,".",","),IFERROR(NUMBERVALUE(CriteriTecnici!$O3185,",","."),0))),4)&amp;""),",",".")&amp;CHAR(125)&amp;IF(TRUE,",",""))</f>
        <v/>
      </c>
    </row>
    <row r="3406">
      <c r="A3406" s="38">
        <f>IF(CriteriTecnici!$A3186="","","    "&amp;CHAR(123)&amp;CHAR(34)&amp;"bidderId"&amp;CHAR(34)&amp;": "&amp;CHAR(34)&amp;SUBSTITUTE(CriteriTecnici!$A3186,CHAR(34),"'")&amp;CHAR(34)&amp;", "&amp;CHAR(34)&amp;"lotId"&amp;CHAR(34)&amp;": "&amp;CHAR(34)&amp;SUBSTITUTE(CriteriTecnici!$C3186,CHAR(34),"'")&amp;CHAR(34)&amp;", "&amp;CHAR(34)&amp;"criterionId"&amp;CHAR(34)&amp;": "&amp;CHAR(34)&amp;SUBSTITUTE(CriteriTecnici!$D3186,CHAR(34),"'")&amp;CHAR(34)&amp;", "&amp;CHAR(34)&amp;"kind"&amp;CHAR(34)&amp;": "&amp;CHAR(34)&amp;SUBSTITUTE(CriteriTecnici!$F3186,CHAR(34),"'")&amp;CHAR(34)&amp;", "&amp;CHAR(34)&amp;"value"&amp;CHAR(34)&amp;": "&amp;SUBSTITUTE(TRIM(ROUND(IFERROR(CriteriTecnici!$N3186*1,IFERROR(NUMBERVALUE(CriteriTecnici!$N3186,".",","),IFERROR(NUMBERVALUE(CriteriTecnici!$N3186,",","."),0))),4)&amp;""),",",".")&amp;", "&amp;CHAR(34)&amp;"numerator"&amp;CHAR(34)&amp;": "&amp;SUBSTITUTE(TRIM(ROUND(IFERROR(CriteriTecnici!$K3186*1,IFERROR(NUMBERVALUE(CriteriTecnici!$K3186,".",","),IFERROR(NUMBERVALUE(CriteriTecnici!$K3186,",","."),0))),4)&amp;""),",",".")&amp;", "&amp;CHAR(34)&amp;"denominator"&amp;CHAR(34)&amp;": "&amp;SUBSTITUTE(TRIM(ROUND(IFERROR(CriteriTecnici!$L3186*1,IFERROR(NUMBERVALUE(CriteriTecnici!$L3186,".",","),IFERROR(NUMBERVALUE(CriteriTecnici!$L3186,",","."),0))),4)&amp;""),",",".")&amp;", "&amp;CHAR(34)&amp;"flag"&amp;CHAR(34)&amp;": "&amp;SUBSTITUTE(TRIM(ROUND(IFERROR(CriteriTecnici!$M3186*1,IFERROR(NUMBERVALUE(CriteriTecnici!$M3186,".",","),IFERROR(NUMBERVALUE(CriteriTecnici!$M3186,",","."),0))),4)&amp;""),",",".")&amp;", "&amp;CHAR(34)&amp;"rawScore"&amp;CHAR(34)&amp;": "&amp;SUBSTITUTE(TRIM(ROUND(IFERROR(CriteriTecnici!$O3186*1,IFERROR(NUMBERVALUE(CriteriTecnici!$O3186,".",","),IFERROR(NUMBERVALUE(CriteriTecnici!$O3186,",","."),0))),4)&amp;""),",",".")&amp;CHAR(125)&amp;IF(TRUE,",",""))</f>
        <v/>
      </c>
    </row>
    <row r="3407">
      <c r="A3407" s="38">
        <f>IF(CriteriTecnici!$A3187="","","    "&amp;CHAR(123)&amp;CHAR(34)&amp;"bidderId"&amp;CHAR(34)&amp;": "&amp;CHAR(34)&amp;SUBSTITUTE(CriteriTecnici!$A3187,CHAR(34),"'")&amp;CHAR(34)&amp;", "&amp;CHAR(34)&amp;"lotId"&amp;CHAR(34)&amp;": "&amp;CHAR(34)&amp;SUBSTITUTE(CriteriTecnici!$C3187,CHAR(34),"'")&amp;CHAR(34)&amp;", "&amp;CHAR(34)&amp;"criterionId"&amp;CHAR(34)&amp;": "&amp;CHAR(34)&amp;SUBSTITUTE(CriteriTecnici!$D3187,CHAR(34),"'")&amp;CHAR(34)&amp;", "&amp;CHAR(34)&amp;"kind"&amp;CHAR(34)&amp;": "&amp;CHAR(34)&amp;SUBSTITUTE(CriteriTecnici!$F3187,CHAR(34),"'")&amp;CHAR(34)&amp;", "&amp;CHAR(34)&amp;"value"&amp;CHAR(34)&amp;": "&amp;SUBSTITUTE(TRIM(ROUND(IFERROR(CriteriTecnici!$N3187*1,IFERROR(NUMBERVALUE(CriteriTecnici!$N3187,".",","),IFERROR(NUMBERVALUE(CriteriTecnici!$N3187,",","."),0))),4)&amp;""),",",".")&amp;", "&amp;CHAR(34)&amp;"numerator"&amp;CHAR(34)&amp;": "&amp;SUBSTITUTE(TRIM(ROUND(IFERROR(CriteriTecnici!$K3187*1,IFERROR(NUMBERVALUE(CriteriTecnici!$K3187,".",","),IFERROR(NUMBERVALUE(CriteriTecnici!$K3187,",","."),0))),4)&amp;""),",",".")&amp;", "&amp;CHAR(34)&amp;"denominator"&amp;CHAR(34)&amp;": "&amp;SUBSTITUTE(TRIM(ROUND(IFERROR(CriteriTecnici!$L3187*1,IFERROR(NUMBERVALUE(CriteriTecnici!$L3187,".",","),IFERROR(NUMBERVALUE(CriteriTecnici!$L3187,",","."),0))),4)&amp;""),",",".")&amp;", "&amp;CHAR(34)&amp;"flag"&amp;CHAR(34)&amp;": "&amp;SUBSTITUTE(TRIM(ROUND(IFERROR(CriteriTecnici!$M3187*1,IFERROR(NUMBERVALUE(CriteriTecnici!$M3187,".",","),IFERROR(NUMBERVALUE(CriteriTecnici!$M3187,",","."),0))),4)&amp;""),",",".")&amp;", "&amp;CHAR(34)&amp;"rawScore"&amp;CHAR(34)&amp;": "&amp;SUBSTITUTE(TRIM(ROUND(IFERROR(CriteriTecnici!$O3187*1,IFERROR(NUMBERVALUE(CriteriTecnici!$O3187,".",","),IFERROR(NUMBERVALUE(CriteriTecnici!$O3187,",","."),0))),4)&amp;""),",",".")&amp;CHAR(125)&amp;IF(TRUE,",",""))</f>
        <v/>
      </c>
    </row>
    <row r="3408">
      <c r="A3408" s="38">
        <f>IF(CriteriTecnici!$A3188="","","    "&amp;CHAR(123)&amp;CHAR(34)&amp;"bidderId"&amp;CHAR(34)&amp;": "&amp;CHAR(34)&amp;SUBSTITUTE(CriteriTecnici!$A3188,CHAR(34),"'")&amp;CHAR(34)&amp;", "&amp;CHAR(34)&amp;"lotId"&amp;CHAR(34)&amp;": "&amp;CHAR(34)&amp;SUBSTITUTE(CriteriTecnici!$C3188,CHAR(34),"'")&amp;CHAR(34)&amp;", "&amp;CHAR(34)&amp;"criterionId"&amp;CHAR(34)&amp;": "&amp;CHAR(34)&amp;SUBSTITUTE(CriteriTecnici!$D3188,CHAR(34),"'")&amp;CHAR(34)&amp;", "&amp;CHAR(34)&amp;"kind"&amp;CHAR(34)&amp;": "&amp;CHAR(34)&amp;SUBSTITUTE(CriteriTecnici!$F3188,CHAR(34),"'")&amp;CHAR(34)&amp;", "&amp;CHAR(34)&amp;"value"&amp;CHAR(34)&amp;": "&amp;SUBSTITUTE(TRIM(ROUND(IFERROR(CriteriTecnici!$N3188*1,IFERROR(NUMBERVALUE(CriteriTecnici!$N3188,".",","),IFERROR(NUMBERVALUE(CriteriTecnici!$N3188,",","."),0))),4)&amp;""),",",".")&amp;", "&amp;CHAR(34)&amp;"numerator"&amp;CHAR(34)&amp;": "&amp;SUBSTITUTE(TRIM(ROUND(IFERROR(CriteriTecnici!$K3188*1,IFERROR(NUMBERVALUE(CriteriTecnici!$K3188,".",","),IFERROR(NUMBERVALUE(CriteriTecnici!$K3188,",","."),0))),4)&amp;""),",",".")&amp;", "&amp;CHAR(34)&amp;"denominator"&amp;CHAR(34)&amp;": "&amp;SUBSTITUTE(TRIM(ROUND(IFERROR(CriteriTecnici!$L3188*1,IFERROR(NUMBERVALUE(CriteriTecnici!$L3188,".",","),IFERROR(NUMBERVALUE(CriteriTecnici!$L3188,",","."),0))),4)&amp;""),",",".")&amp;", "&amp;CHAR(34)&amp;"flag"&amp;CHAR(34)&amp;": "&amp;SUBSTITUTE(TRIM(ROUND(IFERROR(CriteriTecnici!$M3188*1,IFERROR(NUMBERVALUE(CriteriTecnici!$M3188,".",","),IFERROR(NUMBERVALUE(CriteriTecnici!$M3188,",","."),0))),4)&amp;""),",",".")&amp;", "&amp;CHAR(34)&amp;"rawScore"&amp;CHAR(34)&amp;": "&amp;SUBSTITUTE(TRIM(ROUND(IFERROR(CriteriTecnici!$O3188*1,IFERROR(NUMBERVALUE(CriteriTecnici!$O3188,".",","),IFERROR(NUMBERVALUE(CriteriTecnici!$O3188,",","."),0))),4)&amp;""),",",".")&amp;CHAR(125)&amp;IF(TRUE,",",""))</f>
        <v/>
      </c>
    </row>
    <row r="3409">
      <c r="A3409" s="38">
        <f>IF(CriteriTecnici!$A3189="","","    "&amp;CHAR(123)&amp;CHAR(34)&amp;"bidderId"&amp;CHAR(34)&amp;": "&amp;CHAR(34)&amp;SUBSTITUTE(CriteriTecnici!$A3189,CHAR(34),"'")&amp;CHAR(34)&amp;", "&amp;CHAR(34)&amp;"lotId"&amp;CHAR(34)&amp;": "&amp;CHAR(34)&amp;SUBSTITUTE(CriteriTecnici!$C3189,CHAR(34),"'")&amp;CHAR(34)&amp;", "&amp;CHAR(34)&amp;"criterionId"&amp;CHAR(34)&amp;": "&amp;CHAR(34)&amp;SUBSTITUTE(CriteriTecnici!$D3189,CHAR(34),"'")&amp;CHAR(34)&amp;", "&amp;CHAR(34)&amp;"kind"&amp;CHAR(34)&amp;": "&amp;CHAR(34)&amp;SUBSTITUTE(CriteriTecnici!$F3189,CHAR(34),"'")&amp;CHAR(34)&amp;", "&amp;CHAR(34)&amp;"value"&amp;CHAR(34)&amp;": "&amp;SUBSTITUTE(TRIM(ROUND(IFERROR(CriteriTecnici!$N3189*1,IFERROR(NUMBERVALUE(CriteriTecnici!$N3189,".",","),IFERROR(NUMBERVALUE(CriteriTecnici!$N3189,",","."),0))),4)&amp;""),",",".")&amp;", "&amp;CHAR(34)&amp;"numerator"&amp;CHAR(34)&amp;": "&amp;SUBSTITUTE(TRIM(ROUND(IFERROR(CriteriTecnici!$K3189*1,IFERROR(NUMBERVALUE(CriteriTecnici!$K3189,".",","),IFERROR(NUMBERVALUE(CriteriTecnici!$K3189,",","."),0))),4)&amp;""),",",".")&amp;", "&amp;CHAR(34)&amp;"denominator"&amp;CHAR(34)&amp;": "&amp;SUBSTITUTE(TRIM(ROUND(IFERROR(CriteriTecnici!$L3189*1,IFERROR(NUMBERVALUE(CriteriTecnici!$L3189,".",","),IFERROR(NUMBERVALUE(CriteriTecnici!$L3189,",","."),0))),4)&amp;""),",",".")&amp;", "&amp;CHAR(34)&amp;"flag"&amp;CHAR(34)&amp;": "&amp;SUBSTITUTE(TRIM(ROUND(IFERROR(CriteriTecnici!$M3189*1,IFERROR(NUMBERVALUE(CriteriTecnici!$M3189,".",","),IFERROR(NUMBERVALUE(CriteriTecnici!$M3189,",","."),0))),4)&amp;""),",",".")&amp;", "&amp;CHAR(34)&amp;"rawScore"&amp;CHAR(34)&amp;": "&amp;SUBSTITUTE(TRIM(ROUND(IFERROR(CriteriTecnici!$O3189*1,IFERROR(NUMBERVALUE(CriteriTecnici!$O3189,".",","),IFERROR(NUMBERVALUE(CriteriTecnici!$O3189,",","."),0))),4)&amp;""),",",".")&amp;CHAR(125)&amp;IF(TRUE,",",""))</f>
        <v/>
      </c>
    </row>
    <row r="3410">
      <c r="A3410" s="38">
        <f>IF(CriteriTecnici!$A3190="","","    "&amp;CHAR(123)&amp;CHAR(34)&amp;"bidderId"&amp;CHAR(34)&amp;": "&amp;CHAR(34)&amp;SUBSTITUTE(CriteriTecnici!$A3190,CHAR(34),"'")&amp;CHAR(34)&amp;", "&amp;CHAR(34)&amp;"lotId"&amp;CHAR(34)&amp;": "&amp;CHAR(34)&amp;SUBSTITUTE(CriteriTecnici!$C3190,CHAR(34),"'")&amp;CHAR(34)&amp;", "&amp;CHAR(34)&amp;"criterionId"&amp;CHAR(34)&amp;": "&amp;CHAR(34)&amp;SUBSTITUTE(CriteriTecnici!$D3190,CHAR(34),"'")&amp;CHAR(34)&amp;", "&amp;CHAR(34)&amp;"kind"&amp;CHAR(34)&amp;": "&amp;CHAR(34)&amp;SUBSTITUTE(CriteriTecnici!$F3190,CHAR(34),"'")&amp;CHAR(34)&amp;", "&amp;CHAR(34)&amp;"value"&amp;CHAR(34)&amp;": "&amp;SUBSTITUTE(TRIM(ROUND(IFERROR(CriteriTecnici!$N3190*1,IFERROR(NUMBERVALUE(CriteriTecnici!$N3190,".",","),IFERROR(NUMBERVALUE(CriteriTecnici!$N3190,",","."),0))),4)&amp;""),",",".")&amp;", "&amp;CHAR(34)&amp;"numerator"&amp;CHAR(34)&amp;": "&amp;SUBSTITUTE(TRIM(ROUND(IFERROR(CriteriTecnici!$K3190*1,IFERROR(NUMBERVALUE(CriteriTecnici!$K3190,".",","),IFERROR(NUMBERVALUE(CriteriTecnici!$K3190,",","."),0))),4)&amp;""),",",".")&amp;", "&amp;CHAR(34)&amp;"denominator"&amp;CHAR(34)&amp;": "&amp;SUBSTITUTE(TRIM(ROUND(IFERROR(CriteriTecnici!$L3190*1,IFERROR(NUMBERVALUE(CriteriTecnici!$L3190,".",","),IFERROR(NUMBERVALUE(CriteriTecnici!$L3190,",","."),0))),4)&amp;""),",",".")&amp;", "&amp;CHAR(34)&amp;"flag"&amp;CHAR(34)&amp;": "&amp;SUBSTITUTE(TRIM(ROUND(IFERROR(CriteriTecnici!$M3190*1,IFERROR(NUMBERVALUE(CriteriTecnici!$M3190,".",","),IFERROR(NUMBERVALUE(CriteriTecnici!$M3190,",","."),0))),4)&amp;""),",",".")&amp;", "&amp;CHAR(34)&amp;"rawScore"&amp;CHAR(34)&amp;": "&amp;SUBSTITUTE(TRIM(ROUND(IFERROR(CriteriTecnici!$O3190*1,IFERROR(NUMBERVALUE(CriteriTecnici!$O3190,".",","),IFERROR(NUMBERVALUE(CriteriTecnici!$O3190,",","."),0))),4)&amp;""),",",".")&amp;CHAR(125)&amp;IF(TRUE,",",""))</f>
        <v/>
      </c>
    </row>
    <row r="3411">
      <c r="A3411" s="38">
        <f>IF(CriteriTecnici!$A3191="","","    "&amp;CHAR(123)&amp;CHAR(34)&amp;"bidderId"&amp;CHAR(34)&amp;": "&amp;CHAR(34)&amp;SUBSTITUTE(CriteriTecnici!$A3191,CHAR(34),"'")&amp;CHAR(34)&amp;", "&amp;CHAR(34)&amp;"lotId"&amp;CHAR(34)&amp;": "&amp;CHAR(34)&amp;SUBSTITUTE(CriteriTecnici!$C3191,CHAR(34),"'")&amp;CHAR(34)&amp;", "&amp;CHAR(34)&amp;"criterionId"&amp;CHAR(34)&amp;": "&amp;CHAR(34)&amp;SUBSTITUTE(CriteriTecnici!$D3191,CHAR(34),"'")&amp;CHAR(34)&amp;", "&amp;CHAR(34)&amp;"kind"&amp;CHAR(34)&amp;": "&amp;CHAR(34)&amp;SUBSTITUTE(CriteriTecnici!$F3191,CHAR(34),"'")&amp;CHAR(34)&amp;", "&amp;CHAR(34)&amp;"value"&amp;CHAR(34)&amp;": "&amp;SUBSTITUTE(TRIM(ROUND(IFERROR(CriteriTecnici!$N3191*1,IFERROR(NUMBERVALUE(CriteriTecnici!$N3191,".",","),IFERROR(NUMBERVALUE(CriteriTecnici!$N3191,",","."),0))),4)&amp;""),",",".")&amp;", "&amp;CHAR(34)&amp;"numerator"&amp;CHAR(34)&amp;": "&amp;SUBSTITUTE(TRIM(ROUND(IFERROR(CriteriTecnici!$K3191*1,IFERROR(NUMBERVALUE(CriteriTecnici!$K3191,".",","),IFERROR(NUMBERVALUE(CriteriTecnici!$K3191,",","."),0))),4)&amp;""),",",".")&amp;", "&amp;CHAR(34)&amp;"denominator"&amp;CHAR(34)&amp;": "&amp;SUBSTITUTE(TRIM(ROUND(IFERROR(CriteriTecnici!$L3191*1,IFERROR(NUMBERVALUE(CriteriTecnici!$L3191,".",","),IFERROR(NUMBERVALUE(CriteriTecnici!$L3191,",","."),0))),4)&amp;""),",",".")&amp;", "&amp;CHAR(34)&amp;"flag"&amp;CHAR(34)&amp;": "&amp;SUBSTITUTE(TRIM(ROUND(IFERROR(CriteriTecnici!$M3191*1,IFERROR(NUMBERVALUE(CriteriTecnici!$M3191,".",","),IFERROR(NUMBERVALUE(CriteriTecnici!$M3191,",","."),0))),4)&amp;""),",",".")&amp;", "&amp;CHAR(34)&amp;"rawScore"&amp;CHAR(34)&amp;": "&amp;SUBSTITUTE(TRIM(ROUND(IFERROR(CriteriTecnici!$O3191*1,IFERROR(NUMBERVALUE(CriteriTecnici!$O3191,".",","),IFERROR(NUMBERVALUE(CriteriTecnici!$O3191,",","."),0))),4)&amp;""),",",".")&amp;CHAR(125)&amp;IF(TRUE,",",""))</f>
        <v/>
      </c>
    </row>
    <row r="3412">
      <c r="A3412" s="38">
        <f>IF(CriteriTecnici!$A3192="","","    "&amp;CHAR(123)&amp;CHAR(34)&amp;"bidderId"&amp;CHAR(34)&amp;": "&amp;CHAR(34)&amp;SUBSTITUTE(CriteriTecnici!$A3192,CHAR(34),"'")&amp;CHAR(34)&amp;", "&amp;CHAR(34)&amp;"lotId"&amp;CHAR(34)&amp;": "&amp;CHAR(34)&amp;SUBSTITUTE(CriteriTecnici!$C3192,CHAR(34),"'")&amp;CHAR(34)&amp;", "&amp;CHAR(34)&amp;"criterionId"&amp;CHAR(34)&amp;": "&amp;CHAR(34)&amp;SUBSTITUTE(CriteriTecnici!$D3192,CHAR(34),"'")&amp;CHAR(34)&amp;", "&amp;CHAR(34)&amp;"kind"&amp;CHAR(34)&amp;": "&amp;CHAR(34)&amp;SUBSTITUTE(CriteriTecnici!$F3192,CHAR(34),"'")&amp;CHAR(34)&amp;", "&amp;CHAR(34)&amp;"value"&amp;CHAR(34)&amp;": "&amp;SUBSTITUTE(TRIM(ROUND(IFERROR(CriteriTecnici!$N3192*1,IFERROR(NUMBERVALUE(CriteriTecnici!$N3192,".",","),IFERROR(NUMBERVALUE(CriteriTecnici!$N3192,",","."),0))),4)&amp;""),",",".")&amp;", "&amp;CHAR(34)&amp;"numerator"&amp;CHAR(34)&amp;": "&amp;SUBSTITUTE(TRIM(ROUND(IFERROR(CriteriTecnici!$K3192*1,IFERROR(NUMBERVALUE(CriteriTecnici!$K3192,".",","),IFERROR(NUMBERVALUE(CriteriTecnici!$K3192,",","."),0))),4)&amp;""),",",".")&amp;", "&amp;CHAR(34)&amp;"denominator"&amp;CHAR(34)&amp;": "&amp;SUBSTITUTE(TRIM(ROUND(IFERROR(CriteriTecnici!$L3192*1,IFERROR(NUMBERVALUE(CriteriTecnici!$L3192,".",","),IFERROR(NUMBERVALUE(CriteriTecnici!$L3192,",","."),0))),4)&amp;""),",",".")&amp;", "&amp;CHAR(34)&amp;"flag"&amp;CHAR(34)&amp;": "&amp;SUBSTITUTE(TRIM(ROUND(IFERROR(CriteriTecnici!$M3192*1,IFERROR(NUMBERVALUE(CriteriTecnici!$M3192,".",","),IFERROR(NUMBERVALUE(CriteriTecnici!$M3192,",","."),0))),4)&amp;""),",",".")&amp;", "&amp;CHAR(34)&amp;"rawScore"&amp;CHAR(34)&amp;": "&amp;SUBSTITUTE(TRIM(ROUND(IFERROR(CriteriTecnici!$O3192*1,IFERROR(NUMBERVALUE(CriteriTecnici!$O3192,".",","),IFERROR(NUMBERVALUE(CriteriTecnici!$O3192,",","."),0))),4)&amp;""),",",".")&amp;CHAR(125)&amp;IF(TRUE,",",""))</f>
        <v/>
      </c>
    </row>
    <row r="3413">
      <c r="A3413" s="38">
        <f>IF(CriteriTecnici!$A3193="","","    "&amp;CHAR(123)&amp;CHAR(34)&amp;"bidderId"&amp;CHAR(34)&amp;": "&amp;CHAR(34)&amp;SUBSTITUTE(CriteriTecnici!$A3193,CHAR(34),"'")&amp;CHAR(34)&amp;", "&amp;CHAR(34)&amp;"lotId"&amp;CHAR(34)&amp;": "&amp;CHAR(34)&amp;SUBSTITUTE(CriteriTecnici!$C3193,CHAR(34),"'")&amp;CHAR(34)&amp;", "&amp;CHAR(34)&amp;"criterionId"&amp;CHAR(34)&amp;": "&amp;CHAR(34)&amp;SUBSTITUTE(CriteriTecnici!$D3193,CHAR(34),"'")&amp;CHAR(34)&amp;", "&amp;CHAR(34)&amp;"kind"&amp;CHAR(34)&amp;": "&amp;CHAR(34)&amp;SUBSTITUTE(CriteriTecnici!$F3193,CHAR(34),"'")&amp;CHAR(34)&amp;", "&amp;CHAR(34)&amp;"value"&amp;CHAR(34)&amp;": "&amp;SUBSTITUTE(TRIM(ROUND(IFERROR(CriteriTecnici!$N3193*1,IFERROR(NUMBERVALUE(CriteriTecnici!$N3193,".",","),IFERROR(NUMBERVALUE(CriteriTecnici!$N3193,",","."),0))),4)&amp;""),",",".")&amp;", "&amp;CHAR(34)&amp;"numerator"&amp;CHAR(34)&amp;": "&amp;SUBSTITUTE(TRIM(ROUND(IFERROR(CriteriTecnici!$K3193*1,IFERROR(NUMBERVALUE(CriteriTecnici!$K3193,".",","),IFERROR(NUMBERVALUE(CriteriTecnici!$K3193,",","."),0))),4)&amp;""),",",".")&amp;", "&amp;CHAR(34)&amp;"denominator"&amp;CHAR(34)&amp;": "&amp;SUBSTITUTE(TRIM(ROUND(IFERROR(CriteriTecnici!$L3193*1,IFERROR(NUMBERVALUE(CriteriTecnici!$L3193,".",","),IFERROR(NUMBERVALUE(CriteriTecnici!$L3193,",","."),0))),4)&amp;""),",",".")&amp;", "&amp;CHAR(34)&amp;"flag"&amp;CHAR(34)&amp;": "&amp;SUBSTITUTE(TRIM(ROUND(IFERROR(CriteriTecnici!$M3193*1,IFERROR(NUMBERVALUE(CriteriTecnici!$M3193,".",","),IFERROR(NUMBERVALUE(CriteriTecnici!$M3193,",","."),0))),4)&amp;""),",",".")&amp;", "&amp;CHAR(34)&amp;"rawScore"&amp;CHAR(34)&amp;": "&amp;SUBSTITUTE(TRIM(ROUND(IFERROR(CriteriTecnici!$O3193*1,IFERROR(NUMBERVALUE(CriteriTecnici!$O3193,".",","),IFERROR(NUMBERVALUE(CriteriTecnici!$O3193,",","."),0))),4)&amp;""),",",".")&amp;CHAR(125)&amp;IF(TRUE,",",""))</f>
        <v/>
      </c>
    </row>
    <row r="3414">
      <c r="A3414" s="38">
        <f>IF(CriteriTecnici!$A3194="","","    "&amp;CHAR(123)&amp;CHAR(34)&amp;"bidderId"&amp;CHAR(34)&amp;": "&amp;CHAR(34)&amp;SUBSTITUTE(CriteriTecnici!$A3194,CHAR(34),"'")&amp;CHAR(34)&amp;", "&amp;CHAR(34)&amp;"lotId"&amp;CHAR(34)&amp;": "&amp;CHAR(34)&amp;SUBSTITUTE(CriteriTecnici!$C3194,CHAR(34),"'")&amp;CHAR(34)&amp;", "&amp;CHAR(34)&amp;"criterionId"&amp;CHAR(34)&amp;": "&amp;CHAR(34)&amp;SUBSTITUTE(CriteriTecnici!$D3194,CHAR(34),"'")&amp;CHAR(34)&amp;", "&amp;CHAR(34)&amp;"kind"&amp;CHAR(34)&amp;": "&amp;CHAR(34)&amp;SUBSTITUTE(CriteriTecnici!$F3194,CHAR(34),"'")&amp;CHAR(34)&amp;", "&amp;CHAR(34)&amp;"value"&amp;CHAR(34)&amp;": "&amp;SUBSTITUTE(TRIM(ROUND(IFERROR(CriteriTecnici!$N3194*1,IFERROR(NUMBERVALUE(CriteriTecnici!$N3194,".",","),IFERROR(NUMBERVALUE(CriteriTecnici!$N3194,",","."),0))),4)&amp;""),",",".")&amp;", "&amp;CHAR(34)&amp;"numerator"&amp;CHAR(34)&amp;": "&amp;SUBSTITUTE(TRIM(ROUND(IFERROR(CriteriTecnici!$K3194*1,IFERROR(NUMBERVALUE(CriteriTecnici!$K3194,".",","),IFERROR(NUMBERVALUE(CriteriTecnici!$K3194,",","."),0))),4)&amp;""),",",".")&amp;", "&amp;CHAR(34)&amp;"denominator"&amp;CHAR(34)&amp;": "&amp;SUBSTITUTE(TRIM(ROUND(IFERROR(CriteriTecnici!$L3194*1,IFERROR(NUMBERVALUE(CriteriTecnici!$L3194,".",","),IFERROR(NUMBERVALUE(CriteriTecnici!$L3194,",","."),0))),4)&amp;""),",",".")&amp;", "&amp;CHAR(34)&amp;"flag"&amp;CHAR(34)&amp;": "&amp;SUBSTITUTE(TRIM(ROUND(IFERROR(CriteriTecnici!$M3194*1,IFERROR(NUMBERVALUE(CriteriTecnici!$M3194,".",","),IFERROR(NUMBERVALUE(CriteriTecnici!$M3194,",","."),0))),4)&amp;""),",",".")&amp;", "&amp;CHAR(34)&amp;"rawScore"&amp;CHAR(34)&amp;": "&amp;SUBSTITUTE(TRIM(ROUND(IFERROR(CriteriTecnici!$O3194*1,IFERROR(NUMBERVALUE(CriteriTecnici!$O3194,".",","),IFERROR(NUMBERVALUE(CriteriTecnici!$O3194,",","."),0))),4)&amp;""),",",".")&amp;CHAR(125)&amp;IF(TRUE,",",""))</f>
        <v/>
      </c>
    </row>
    <row r="3415">
      <c r="A3415" s="38">
        <f>IF(CriteriTecnici!$A3195="","","    "&amp;CHAR(123)&amp;CHAR(34)&amp;"bidderId"&amp;CHAR(34)&amp;": "&amp;CHAR(34)&amp;SUBSTITUTE(CriteriTecnici!$A3195,CHAR(34),"'")&amp;CHAR(34)&amp;", "&amp;CHAR(34)&amp;"lotId"&amp;CHAR(34)&amp;": "&amp;CHAR(34)&amp;SUBSTITUTE(CriteriTecnici!$C3195,CHAR(34),"'")&amp;CHAR(34)&amp;", "&amp;CHAR(34)&amp;"criterionId"&amp;CHAR(34)&amp;": "&amp;CHAR(34)&amp;SUBSTITUTE(CriteriTecnici!$D3195,CHAR(34),"'")&amp;CHAR(34)&amp;", "&amp;CHAR(34)&amp;"kind"&amp;CHAR(34)&amp;": "&amp;CHAR(34)&amp;SUBSTITUTE(CriteriTecnici!$F3195,CHAR(34),"'")&amp;CHAR(34)&amp;", "&amp;CHAR(34)&amp;"value"&amp;CHAR(34)&amp;": "&amp;SUBSTITUTE(TRIM(ROUND(IFERROR(CriteriTecnici!$N3195*1,IFERROR(NUMBERVALUE(CriteriTecnici!$N3195,".",","),IFERROR(NUMBERVALUE(CriteriTecnici!$N3195,",","."),0))),4)&amp;""),",",".")&amp;", "&amp;CHAR(34)&amp;"numerator"&amp;CHAR(34)&amp;": "&amp;SUBSTITUTE(TRIM(ROUND(IFERROR(CriteriTecnici!$K3195*1,IFERROR(NUMBERVALUE(CriteriTecnici!$K3195,".",","),IFERROR(NUMBERVALUE(CriteriTecnici!$K3195,",","."),0))),4)&amp;""),",",".")&amp;", "&amp;CHAR(34)&amp;"denominator"&amp;CHAR(34)&amp;": "&amp;SUBSTITUTE(TRIM(ROUND(IFERROR(CriteriTecnici!$L3195*1,IFERROR(NUMBERVALUE(CriteriTecnici!$L3195,".",","),IFERROR(NUMBERVALUE(CriteriTecnici!$L3195,",","."),0))),4)&amp;""),",",".")&amp;", "&amp;CHAR(34)&amp;"flag"&amp;CHAR(34)&amp;": "&amp;SUBSTITUTE(TRIM(ROUND(IFERROR(CriteriTecnici!$M3195*1,IFERROR(NUMBERVALUE(CriteriTecnici!$M3195,".",","),IFERROR(NUMBERVALUE(CriteriTecnici!$M3195,",","."),0))),4)&amp;""),",",".")&amp;", "&amp;CHAR(34)&amp;"rawScore"&amp;CHAR(34)&amp;": "&amp;SUBSTITUTE(TRIM(ROUND(IFERROR(CriteriTecnici!$O3195*1,IFERROR(NUMBERVALUE(CriteriTecnici!$O3195,".",","),IFERROR(NUMBERVALUE(CriteriTecnici!$O3195,",","."),0))),4)&amp;""),",",".")&amp;CHAR(125)&amp;IF(TRUE,",",""))</f>
        <v/>
      </c>
    </row>
    <row r="3416">
      <c r="A3416" s="38">
        <f>IF(CriteriTecnici!$A3196="","","    "&amp;CHAR(123)&amp;CHAR(34)&amp;"bidderId"&amp;CHAR(34)&amp;": "&amp;CHAR(34)&amp;SUBSTITUTE(CriteriTecnici!$A3196,CHAR(34),"'")&amp;CHAR(34)&amp;", "&amp;CHAR(34)&amp;"lotId"&amp;CHAR(34)&amp;": "&amp;CHAR(34)&amp;SUBSTITUTE(CriteriTecnici!$C3196,CHAR(34),"'")&amp;CHAR(34)&amp;", "&amp;CHAR(34)&amp;"criterionId"&amp;CHAR(34)&amp;": "&amp;CHAR(34)&amp;SUBSTITUTE(CriteriTecnici!$D3196,CHAR(34),"'")&amp;CHAR(34)&amp;", "&amp;CHAR(34)&amp;"kind"&amp;CHAR(34)&amp;": "&amp;CHAR(34)&amp;SUBSTITUTE(CriteriTecnici!$F3196,CHAR(34),"'")&amp;CHAR(34)&amp;", "&amp;CHAR(34)&amp;"value"&amp;CHAR(34)&amp;": "&amp;SUBSTITUTE(TRIM(ROUND(IFERROR(CriteriTecnici!$N3196*1,IFERROR(NUMBERVALUE(CriteriTecnici!$N3196,".",","),IFERROR(NUMBERVALUE(CriteriTecnici!$N3196,",","."),0))),4)&amp;""),",",".")&amp;", "&amp;CHAR(34)&amp;"numerator"&amp;CHAR(34)&amp;": "&amp;SUBSTITUTE(TRIM(ROUND(IFERROR(CriteriTecnici!$K3196*1,IFERROR(NUMBERVALUE(CriteriTecnici!$K3196,".",","),IFERROR(NUMBERVALUE(CriteriTecnici!$K3196,",","."),0))),4)&amp;""),",",".")&amp;", "&amp;CHAR(34)&amp;"denominator"&amp;CHAR(34)&amp;": "&amp;SUBSTITUTE(TRIM(ROUND(IFERROR(CriteriTecnici!$L3196*1,IFERROR(NUMBERVALUE(CriteriTecnici!$L3196,".",","),IFERROR(NUMBERVALUE(CriteriTecnici!$L3196,",","."),0))),4)&amp;""),",",".")&amp;", "&amp;CHAR(34)&amp;"flag"&amp;CHAR(34)&amp;": "&amp;SUBSTITUTE(TRIM(ROUND(IFERROR(CriteriTecnici!$M3196*1,IFERROR(NUMBERVALUE(CriteriTecnici!$M3196,".",","),IFERROR(NUMBERVALUE(CriteriTecnici!$M3196,",","."),0))),4)&amp;""),",",".")&amp;", "&amp;CHAR(34)&amp;"rawScore"&amp;CHAR(34)&amp;": "&amp;SUBSTITUTE(TRIM(ROUND(IFERROR(CriteriTecnici!$O3196*1,IFERROR(NUMBERVALUE(CriteriTecnici!$O3196,".",","),IFERROR(NUMBERVALUE(CriteriTecnici!$O3196,",","."),0))),4)&amp;""),",",".")&amp;CHAR(125)&amp;IF(TRUE,",",""))</f>
        <v/>
      </c>
    </row>
    <row r="3417">
      <c r="A3417" s="38">
        <f>IF(CriteriTecnici!$A3197="","","    "&amp;CHAR(123)&amp;CHAR(34)&amp;"bidderId"&amp;CHAR(34)&amp;": "&amp;CHAR(34)&amp;SUBSTITUTE(CriteriTecnici!$A3197,CHAR(34),"'")&amp;CHAR(34)&amp;", "&amp;CHAR(34)&amp;"lotId"&amp;CHAR(34)&amp;": "&amp;CHAR(34)&amp;SUBSTITUTE(CriteriTecnici!$C3197,CHAR(34),"'")&amp;CHAR(34)&amp;", "&amp;CHAR(34)&amp;"criterionId"&amp;CHAR(34)&amp;": "&amp;CHAR(34)&amp;SUBSTITUTE(CriteriTecnici!$D3197,CHAR(34),"'")&amp;CHAR(34)&amp;", "&amp;CHAR(34)&amp;"kind"&amp;CHAR(34)&amp;": "&amp;CHAR(34)&amp;SUBSTITUTE(CriteriTecnici!$F3197,CHAR(34),"'")&amp;CHAR(34)&amp;", "&amp;CHAR(34)&amp;"value"&amp;CHAR(34)&amp;": "&amp;SUBSTITUTE(TRIM(ROUND(IFERROR(CriteriTecnici!$N3197*1,IFERROR(NUMBERVALUE(CriteriTecnici!$N3197,".",","),IFERROR(NUMBERVALUE(CriteriTecnici!$N3197,",","."),0))),4)&amp;""),",",".")&amp;", "&amp;CHAR(34)&amp;"numerator"&amp;CHAR(34)&amp;": "&amp;SUBSTITUTE(TRIM(ROUND(IFERROR(CriteriTecnici!$K3197*1,IFERROR(NUMBERVALUE(CriteriTecnici!$K3197,".",","),IFERROR(NUMBERVALUE(CriteriTecnici!$K3197,",","."),0))),4)&amp;""),",",".")&amp;", "&amp;CHAR(34)&amp;"denominator"&amp;CHAR(34)&amp;": "&amp;SUBSTITUTE(TRIM(ROUND(IFERROR(CriteriTecnici!$L3197*1,IFERROR(NUMBERVALUE(CriteriTecnici!$L3197,".",","),IFERROR(NUMBERVALUE(CriteriTecnici!$L3197,",","."),0))),4)&amp;""),",",".")&amp;", "&amp;CHAR(34)&amp;"flag"&amp;CHAR(34)&amp;": "&amp;SUBSTITUTE(TRIM(ROUND(IFERROR(CriteriTecnici!$M3197*1,IFERROR(NUMBERVALUE(CriteriTecnici!$M3197,".",","),IFERROR(NUMBERVALUE(CriteriTecnici!$M3197,",","."),0))),4)&amp;""),",",".")&amp;", "&amp;CHAR(34)&amp;"rawScore"&amp;CHAR(34)&amp;": "&amp;SUBSTITUTE(TRIM(ROUND(IFERROR(CriteriTecnici!$O3197*1,IFERROR(NUMBERVALUE(CriteriTecnici!$O3197,".",","),IFERROR(NUMBERVALUE(CriteriTecnici!$O3197,",","."),0))),4)&amp;""),",",".")&amp;CHAR(125)&amp;IF(COUNTA(Offerte!$A105:$A$200)&gt;0,",",""))</f>
        <v/>
      </c>
    </row>
    <row r="3418">
      <c r="A3418" s="38">
        <f>IF(CriteriTecnici!$A3198="","","    "&amp;CHAR(123)&amp;CHAR(34)&amp;"bidderId"&amp;CHAR(34)&amp;": "&amp;CHAR(34)&amp;SUBSTITUTE(CriteriTecnici!$A3198,CHAR(34),"'")&amp;CHAR(34)&amp;", "&amp;CHAR(34)&amp;"lotId"&amp;CHAR(34)&amp;": "&amp;CHAR(34)&amp;SUBSTITUTE(CriteriTecnici!$C3198,CHAR(34),"'")&amp;CHAR(34)&amp;", "&amp;CHAR(34)&amp;"criterionId"&amp;CHAR(34)&amp;": "&amp;CHAR(34)&amp;SUBSTITUTE(CriteriTecnici!$D3198,CHAR(34),"'")&amp;CHAR(34)&amp;", "&amp;CHAR(34)&amp;"kind"&amp;CHAR(34)&amp;": "&amp;CHAR(34)&amp;SUBSTITUTE(CriteriTecnici!$F3198,CHAR(34),"'")&amp;CHAR(34)&amp;", "&amp;CHAR(34)&amp;"value"&amp;CHAR(34)&amp;": "&amp;SUBSTITUTE(TRIM(ROUND(IFERROR(CriteriTecnici!$N3198*1,IFERROR(NUMBERVALUE(CriteriTecnici!$N3198,".",","),IFERROR(NUMBERVALUE(CriteriTecnici!$N3198,",","."),0))),4)&amp;""),",",".")&amp;", "&amp;CHAR(34)&amp;"numerator"&amp;CHAR(34)&amp;": "&amp;SUBSTITUTE(TRIM(ROUND(IFERROR(CriteriTecnici!$K3198*1,IFERROR(NUMBERVALUE(CriteriTecnici!$K3198,".",","),IFERROR(NUMBERVALUE(CriteriTecnici!$K3198,",","."),0))),4)&amp;""),",",".")&amp;", "&amp;CHAR(34)&amp;"denominator"&amp;CHAR(34)&amp;": "&amp;SUBSTITUTE(TRIM(ROUND(IFERROR(CriteriTecnici!$L3198*1,IFERROR(NUMBERVALUE(CriteriTecnici!$L3198,".",","),IFERROR(NUMBERVALUE(CriteriTecnici!$L3198,",","."),0))),4)&amp;""),",",".")&amp;", "&amp;CHAR(34)&amp;"flag"&amp;CHAR(34)&amp;": "&amp;SUBSTITUTE(TRIM(ROUND(IFERROR(CriteriTecnici!$M3198*1,IFERROR(NUMBERVALUE(CriteriTecnici!$M3198,".",","),IFERROR(NUMBERVALUE(CriteriTecnici!$M3198,",","."),0))),4)&amp;""),",",".")&amp;", "&amp;CHAR(34)&amp;"rawScore"&amp;CHAR(34)&amp;": "&amp;SUBSTITUTE(TRIM(ROUND(IFERROR(CriteriTecnici!$O3198*1,IFERROR(NUMBERVALUE(CriteriTecnici!$O3198,".",","),IFERROR(NUMBERVALUE(CriteriTecnici!$O3198,",","."),0))),4)&amp;""),",",".")&amp;CHAR(125)&amp;IF(TRUE,",",""))</f>
        <v/>
      </c>
    </row>
    <row r="3419">
      <c r="A3419" s="38">
        <f>IF(CriteriTecnici!$A3199="","","    "&amp;CHAR(123)&amp;CHAR(34)&amp;"bidderId"&amp;CHAR(34)&amp;": "&amp;CHAR(34)&amp;SUBSTITUTE(CriteriTecnici!$A3199,CHAR(34),"'")&amp;CHAR(34)&amp;", "&amp;CHAR(34)&amp;"lotId"&amp;CHAR(34)&amp;": "&amp;CHAR(34)&amp;SUBSTITUTE(CriteriTecnici!$C3199,CHAR(34),"'")&amp;CHAR(34)&amp;", "&amp;CHAR(34)&amp;"criterionId"&amp;CHAR(34)&amp;": "&amp;CHAR(34)&amp;SUBSTITUTE(CriteriTecnici!$D3199,CHAR(34),"'")&amp;CHAR(34)&amp;", "&amp;CHAR(34)&amp;"kind"&amp;CHAR(34)&amp;": "&amp;CHAR(34)&amp;SUBSTITUTE(CriteriTecnici!$F3199,CHAR(34),"'")&amp;CHAR(34)&amp;", "&amp;CHAR(34)&amp;"value"&amp;CHAR(34)&amp;": "&amp;SUBSTITUTE(TRIM(ROUND(IFERROR(CriteriTecnici!$N3199*1,IFERROR(NUMBERVALUE(CriteriTecnici!$N3199,".",","),IFERROR(NUMBERVALUE(CriteriTecnici!$N3199,",","."),0))),4)&amp;""),",",".")&amp;", "&amp;CHAR(34)&amp;"numerator"&amp;CHAR(34)&amp;": "&amp;SUBSTITUTE(TRIM(ROUND(IFERROR(CriteriTecnici!$K3199*1,IFERROR(NUMBERVALUE(CriteriTecnici!$K3199,".",","),IFERROR(NUMBERVALUE(CriteriTecnici!$K3199,",","."),0))),4)&amp;""),",",".")&amp;", "&amp;CHAR(34)&amp;"denominator"&amp;CHAR(34)&amp;": "&amp;SUBSTITUTE(TRIM(ROUND(IFERROR(CriteriTecnici!$L3199*1,IFERROR(NUMBERVALUE(CriteriTecnici!$L3199,".",","),IFERROR(NUMBERVALUE(CriteriTecnici!$L3199,",","."),0))),4)&amp;""),",",".")&amp;", "&amp;CHAR(34)&amp;"flag"&amp;CHAR(34)&amp;": "&amp;SUBSTITUTE(TRIM(ROUND(IFERROR(CriteriTecnici!$M3199*1,IFERROR(NUMBERVALUE(CriteriTecnici!$M3199,".",","),IFERROR(NUMBERVALUE(CriteriTecnici!$M3199,",","."),0))),4)&amp;""),",",".")&amp;", "&amp;CHAR(34)&amp;"rawScore"&amp;CHAR(34)&amp;": "&amp;SUBSTITUTE(TRIM(ROUND(IFERROR(CriteriTecnici!$O3199*1,IFERROR(NUMBERVALUE(CriteriTecnici!$O3199,".",","),IFERROR(NUMBERVALUE(CriteriTecnici!$O3199,",","."),0))),4)&amp;""),",",".")&amp;CHAR(125)&amp;IF(TRUE,",",""))</f>
        <v/>
      </c>
    </row>
    <row r="3420">
      <c r="A3420" s="38">
        <f>IF(CriteriTecnici!$A3200="","","    "&amp;CHAR(123)&amp;CHAR(34)&amp;"bidderId"&amp;CHAR(34)&amp;": "&amp;CHAR(34)&amp;SUBSTITUTE(CriteriTecnici!$A3200,CHAR(34),"'")&amp;CHAR(34)&amp;", "&amp;CHAR(34)&amp;"lotId"&amp;CHAR(34)&amp;": "&amp;CHAR(34)&amp;SUBSTITUTE(CriteriTecnici!$C3200,CHAR(34),"'")&amp;CHAR(34)&amp;", "&amp;CHAR(34)&amp;"criterionId"&amp;CHAR(34)&amp;": "&amp;CHAR(34)&amp;SUBSTITUTE(CriteriTecnici!$D3200,CHAR(34),"'")&amp;CHAR(34)&amp;", "&amp;CHAR(34)&amp;"kind"&amp;CHAR(34)&amp;": "&amp;CHAR(34)&amp;SUBSTITUTE(CriteriTecnici!$F3200,CHAR(34),"'")&amp;CHAR(34)&amp;", "&amp;CHAR(34)&amp;"value"&amp;CHAR(34)&amp;": "&amp;SUBSTITUTE(TRIM(ROUND(IFERROR(CriteriTecnici!$N3200*1,IFERROR(NUMBERVALUE(CriteriTecnici!$N3200,".",","),IFERROR(NUMBERVALUE(CriteriTecnici!$N3200,",","."),0))),4)&amp;""),",",".")&amp;", "&amp;CHAR(34)&amp;"numerator"&amp;CHAR(34)&amp;": "&amp;SUBSTITUTE(TRIM(ROUND(IFERROR(CriteriTecnici!$K3200*1,IFERROR(NUMBERVALUE(CriteriTecnici!$K3200,".",","),IFERROR(NUMBERVALUE(CriteriTecnici!$K3200,",","."),0))),4)&amp;""),",",".")&amp;", "&amp;CHAR(34)&amp;"denominator"&amp;CHAR(34)&amp;": "&amp;SUBSTITUTE(TRIM(ROUND(IFERROR(CriteriTecnici!$L3200*1,IFERROR(NUMBERVALUE(CriteriTecnici!$L3200,".",","),IFERROR(NUMBERVALUE(CriteriTecnici!$L3200,",","."),0))),4)&amp;""),",",".")&amp;", "&amp;CHAR(34)&amp;"flag"&amp;CHAR(34)&amp;": "&amp;SUBSTITUTE(TRIM(ROUND(IFERROR(CriteriTecnici!$M3200*1,IFERROR(NUMBERVALUE(CriteriTecnici!$M3200,".",","),IFERROR(NUMBERVALUE(CriteriTecnici!$M3200,",","."),0))),4)&amp;""),",",".")&amp;", "&amp;CHAR(34)&amp;"rawScore"&amp;CHAR(34)&amp;": "&amp;SUBSTITUTE(TRIM(ROUND(IFERROR(CriteriTecnici!$O3200*1,IFERROR(NUMBERVALUE(CriteriTecnici!$O3200,".",","),IFERROR(NUMBERVALUE(CriteriTecnici!$O3200,",","."),0))),4)&amp;""),",",".")&amp;CHAR(125)&amp;IF(TRUE,",",""))</f>
        <v/>
      </c>
    </row>
    <row r="3421">
      <c r="A3421" s="38">
        <f>IF(CriteriTecnici!$A3201="","","    "&amp;CHAR(123)&amp;CHAR(34)&amp;"bidderId"&amp;CHAR(34)&amp;": "&amp;CHAR(34)&amp;SUBSTITUTE(CriteriTecnici!$A3201,CHAR(34),"'")&amp;CHAR(34)&amp;", "&amp;CHAR(34)&amp;"lotId"&amp;CHAR(34)&amp;": "&amp;CHAR(34)&amp;SUBSTITUTE(CriteriTecnici!$C3201,CHAR(34),"'")&amp;CHAR(34)&amp;", "&amp;CHAR(34)&amp;"criterionId"&amp;CHAR(34)&amp;": "&amp;CHAR(34)&amp;SUBSTITUTE(CriteriTecnici!$D3201,CHAR(34),"'")&amp;CHAR(34)&amp;", "&amp;CHAR(34)&amp;"kind"&amp;CHAR(34)&amp;": "&amp;CHAR(34)&amp;SUBSTITUTE(CriteriTecnici!$F3201,CHAR(34),"'")&amp;CHAR(34)&amp;", "&amp;CHAR(34)&amp;"value"&amp;CHAR(34)&amp;": "&amp;SUBSTITUTE(TRIM(ROUND(IFERROR(CriteriTecnici!$N3201*1,IFERROR(NUMBERVALUE(CriteriTecnici!$N3201,".",","),IFERROR(NUMBERVALUE(CriteriTecnici!$N3201,",","."),0))),4)&amp;""),",",".")&amp;", "&amp;CHAR(34)&amp;"numerator"&amp;CHAR(34)&amp;": "&amp;SUBSTITUTE(TRIM(ROUND(IFERROR(CriteriTecnici!$K3201*1,IFERROR(NUMBERVALUE(CriteriTecnici!$K3201,".",","),IFERROR(NUMBERVALUE(CriteriTecnici!$K3201,",","."),0))),4)&amp;""),",",".")&amp;", "&amp;CHAR(34)&amp;"denominator"&amp;CHAR(34)&amp;": "&amp;SUBSTITUTE(TRIM(ROUND(IFERROR(CriteriTecnici!$L3201*1,IFERROR(NUMBERVALUE(CriteriTecnici!$L3201,".",","),IFERROR(NUMBERVALUE(CriteriTecnici!$L3201,",","."),0))),4)&amp;""),",",".")&amp;", "&amp;CHAR(34)&amp;"flag"&amp;CHAR(34)&amp;": "&amp;SUBSTITUTE(TRIM(ROUND(IFERROR(CriteriTecnici!$M3201*1,IFERROR(NUMBERVALUE(CriteriTecnici!$M3201,".",","),IFERROR(NUMBERVALUE(CriteriTecnici!$M3201,",","."),0))),4)&amp;""),",",".")&amp;", "&amp;CHAR(34)&amp;"rawScore"&amp;CHAR(34)&amp;": "&amp;SUBSTITUTE(TRIM(ROUND(IFERROR(CriteriTecnici!$O3201*1,IFERROR(NUMBERVALUE(CriteriTecnici!$O3201,".",","),IFERROR(NUMBERVALUE(CriteriTecnici!$O3201,",","."),0))),4)&amp;""),",",".")&amp;CHAR(125)&amp;IF(TRUE,",",""))</f>
        <v/>
      </c>
    </row>
    <row r="3422">
      <c r="A3422" s="38">
        <f>IF(CriteriTecnici!$A3202="","","    "&amp;CHAR(123)&amp;CHAR(34)&amp;"bidderId"&amp;CHAR(34)&amp;": "&amp;CHAR(34)&amp;SUBSTITUTE(CriteriTecnici!$A3202,CHAR(34),"'")&amp;CHAR(34)&amp;", "&amp;CHAR(34)&amp;"lotId"&amp;CHAR(34)&amp;": "&amp;CHAR(34)&amp;SUBSTITUTE(CriteriTecnici!$C3202,CHAR(34),"'")&amp;CHAR(34)&amp;", "&amp;CHAR(34)&amp;"criterionId"&amp;CHAR(34)&amp;": "&amp;CHAR(34)&amp;SUBSTITUTE(CriteriTecnici!$D3202,CHAR(34),"'")&amp;CHAR(34)&amp;", "&amp;CHAR(34)&amp;"kind"&amp;CHAR(34)&amp;": "&amp;CHAR(34)&amp;SUBSTITUTE(CriteriTecnici!$F3202,CHAR(34),"'")&amp;CHAR(34)&amp;", "&amp;CHAR(34)&amp;"value"&amp;CHAR(34)&amp;": "&amp;SUBSTITUTE(TRIM(ROUND(IFERROR(CriteriTecnici!$N3202*1,IFERROR(NUMBERVALUE(CriteriTecnici!$N3202,".",","),IFERROR(NUMBERVALUE(CriteriTecnici!$N3202,",","."),0))),4)&amp;""),",",".")&amp;", "&amp;CHAR(34)&amp;"numerator"&amp;CHAR(34)&amp;": "&amp;SUBSTITUTE(TRIM(ROUND(IFERROR(CriteriTecnici!$K3202*1,IFERROR(NUMBERVALUE(CriteriTecnici!$K3202,".",","),IFERROR(NUMBERVALUE(CriteriTecnici!$K3202,",","."),0))),4)&amp;""),",",".")&amp;", "&amp;CHAR(34)&amp;"denominator"&amp;CHAR(34)&amp;": "&amp;SUBSTITUTE(TRIM(ROUND(IFERROR(CriteriTecnici!$L3202*1,IFERROR(NUMBERVALUE(CriteriTecnici!$L3202,".",","),IFERROR(NUMBERVALUE(CriteriTecnici!$L3202,",","."),0))),4)&amp;""),",",".")&amp;", "&amp;CHAR(34)&amp;"flag"&amp;CHAR(34)&amp;": "&amp;SUBSTITUTE(TRIM(ROUND(IFERROR(CriteriTecnici!$M3202*1,IFERROR(NUMBERVALUE(CriteriTecnici!$M3202,".",","),IFERROR(NUMBERVALUE(CriteriTecnici!$M3202,",","."),0))),4)&amp;""),",",".")&amp;", "&amp;CHAR(34)&amp;"rawScore"&amp;CHAR(34)&amp;": "&amp;SUBSTITUTE(TRIM(ROUND(IFERROR(CriteriTecnici!$O3202*1,IFERROR(NUMBERVALUE(CriteriTecnici!$O3202,".",","),IFERROR(NUMBERVALUE(CriteriTecnici!$O3202,",","."),0))),4)&amp;""),",",".")&amp;CHAR(125)&amp;IF(TRUE,",",""))</f>
        <v/>
      </c>
    </row>
    <row r="3423">
      <c r="A3423" s="38">
        <f>IF(CriteriTecnici!$A3203="","","    "&amp;CHAR(123)&amp;CHAR(34)&amp;"bidderId"&amp;CHAR(34)&amp;": "&amp;CHAR(34)&amp;SUBSTITUTE(CriteriTecnici!$A3203,CHAR(34),"'")&amp;CHAR(34)&amp;", "&amp;CHAR(34)&amp;"lotId"&amp;CHAR(34)&amp;": "&amp;CHAR(34)&amp;SUBSTITUTE(CriteriTecnici!$C3203,CHAR(34),"'")&amp;CHAR(34)&amp;", "&amp;CHAR(34)&amp;"criterionId"&amp;CHAR(34)&amp;": "&amp;CHAR(34)&amp;SUBSTITUTE(CriteriTecnici!$D3203,CHAR(34),"'")&amp;CHAR(34)&amp;", "&amp;CHAR(34)&amp;"kind"&amp;CHAR(34)&amp;": "&amp;CHAR(34)&amp;SUBSTITUTE(CriteriTecnici!$F3203,CHAR(34),"'")&amp;CHAR(34)&amp;", "&amp;CHAR(34)&amp;"value"&amp;CHAR(34)&amp;": "&amp;SUBSTITUTE(TRIM(ROUND(IFERROR(CriteriTecnici!$N3203*1,IFERROR(NUMBERVALUE(CriteriTecnici!$N3203,".",","),IFERROR(NUMBERVALUE(CriteriTecnici!$N3203,",","."),0))),4)&amp;""),",",".")&amp;", "&amp;CHAR(34)&amp;"numerator"&amp;CHAR(34)&amp;": "&amp;SUBSTITUTE(TRIM(ROUND(IFERROR(CriteriTecnici!$K3203*1,IFERROR(NUMBERVALUE(CriteriTecnici!$K3203,".",","),IFERROR(NUMBERVALUE(CriteriTecnici!$K3203,",","."),0))),4)&amp;""),",",".")&amp;", "&amp;CHAR(34)&amp;"denominator"&amp;CHAR(34)&amp;": "&amp;SUBSTITUTE(TRIM(ROUND(IFERROR(CriteriTecnici!$L3203*1,IFERROR(NUMBERVALUE(CriteriTecnici!$L3203,".",","),IFERROR(NUMBERVALUE(CriteriTecnici!$L3203,",","."),0))),4)&amp;""),",",".")&amp;", "&amp;CHAR(34)&amp;"flag"&amp;CHAR(34)&amp;": "&amp;SUBSTITUTE(TRIM(ROUND(IFERROR(CriteriTecnici!$M3203*1,IFERROR(NUMBERVALUE(CriteriTecnici!$M3203,".",","),IFERROR(NUMBERVALUE(CriteriTecnici!$M3203,",","."),0))),4)&amp;""),",",".")&amp;", "&amp;CHAR(34)&amp;"rawScore"&amp;CHAR(34)&amp;": "&amp;SUBSTITUTE(TRIM(ROUND(IFERROR(CriteriTecnici!$O3203*1,IFERROR(NUMBERVALUE(CriteriTecnici!$O3203,".",","),IFERROR(NUMBERVALUE(CriteriTecnici!$O3203,",","."),0))),4)&amp;""),",",".")&amp;CHAR(125)&amp;IF(TRUE,",",""))</f>
        <v/>
      </c>
    </row>
    <row r="3424">
      <c r="A3424" s="38">
        <f>IF(CriteriTecnici!$A3204="","","    "&amp;CHAR(123)&amp;CHAR(34)&amp;"bidderId"&amp;CHAR(34)&amp;": "&amp;CHAR(34)&amp;SUBSTITUTE(CriteriTecnici!$A3204,CHAR(34),"'")&amp;CHAR(34)&amp;", "&amp;CHAR(34)&amp;"lotId"&amp;CHAR(34)&amp;": "&amp;CHAR(34)&amp;SUBSTITUTE(CriteriTecnici!$C3204,CHAR(34),"'")&amp;CHAR(34)&amp;", "&amp;CHAR(34)&amp;"criterionId"&amp;CHAR(34)&amp;": "&amp;CHAR(34)&amp;SUBSTITUTE(CriteriTecnici!$D3204,CHAR(34),"'")&amp;CHAR(34)&amp;", "&amp;CHAR(34)&amp;"kind"&amp;CHAR(34)&amp;": "&amp;CHAR(34)&amp;SUBSTITUTE(CriteriTecnici!$F3204,CHAR(34),"'")&amp;CHAR(34)&amp;", "&amp;CHAR(34)&amp;"value"&amp;CHAR(34)&amp;": "&amp;SUBSTITUTE(TRIM(ROUND(IFERROR(CriteriTecnici!$N3204*1,IFERROR(NUMBERVALUE(CriteriTecnici!$N3204,".",","),IFERROR(NUMBERVALUE(CriteriTecnici!$N3204,",","."),0))),4)&amp;""),",",".")&amp;", "&amp;CHAR(34)&amp;"numerator"&amp;CHAR(34)&amp;": "&amp;SUBSTITUTE(TRIM(ROUND(IFERROR(CriteriTecnici!$K3204*1,IFERROR(NUMBERVALUE(CriteriTecnici!$K3204,".",","),IFERROR(NUMBERVALUE(CriteriTecnici!$K3204,",","."),0))),4)&amp;""),",",".")&amp;", "&amp;CHAR(34)&amp;"denominator"&amp;CHAR(34)&amp;": "&amp;SUBSTITUTE(TRIM(ROUND(IFERROR(CriteriTecnici!$L3204*1,IFERROR(NUMBERVALUE(CriteriTecnici!$L3204,".",","),IFERROR(NUMBERVALUE(CriteriTecnici!$L3204,",","."),0))),4)&amp;""),",",".")&amp;", "&amp;CHAR(34)&amp;"flag"&amp;CHAR(34)&amp;": "&amp;SUBSTITUTE(TRIM(ROUND(IFERROR(CriteriTecnici!$M3204*1,IFERROR(NUMBERVALUE(CriteriTecnici!$M3204,".",","),IFERROR(NUMBERVALUE(CriteriTecnici!$M3204,",","."),0))),4)&amp;""),",",".")&amp;", "&amp;CHAR(34)&amp;"rawScore"&amp;CHAR(34)&amp;": "&amp;SUBSTITUTE(TRIM(ROUND(IFERROR(CriteriTecnici!$O3204*1,IFERROR(NUMBERVALUE(CriteriTecnici!$O3204,".",","),IFERROR(NUMBERVALUE(CriteriTecnici!$O3204,",","."),0))),4)&amp;""),",",".")&amp;CHAR(125)&amp;IF(TRUE,",",""))</f>
        <v/>
      </c>
    </row>
    <row r="3425">
      <c r="A3425" s="38">
        <f>IF(CriteriTecnici!$A3205="","","    "&amp;CHAR(123)&amp;CHAR(34)&amp;"bidderId"&amp;CHAR(34)&amp;": "&amp;CHAR(34)&amp;SUBSTITUTE(CriteriTecnici!$A3205,CHAR(34),"'")&amp;CHAR(34)&amp;", "&amp;CHAR(34)&amp;"lotId"&amp;CHAR(34)&amp;": "&amp;CHAR(34)&amp;SUBSTITUTE(CriteriTecnici!$C3205,CHAR(34),"'")&amp;CHAR(34)&amp;", "&amp;CHAR(34)&amp;"criterionId"&amp;CHAR(34)&amp;": "&amp;CHAR(34)&amp;SUBSTITUTE(CriteriTecnici!$D3205,CHAR(34),"'")&amp;CHAR(34)&amp;", "&amp;CHAR(34)&amp;"kind"&amp;CHAR(34)&amp;": "&amp;CHAR(34)&amp;SUBSTITUTE(CriteriTecnici!$F3205,CHAR(34),"'")&amp;CHAR(34)&amp;", "&amp;CHAR(34)&amp;"value"&amp;CHAR(34)&amp;": "&amp;SUBSTITUTE(TRIM(ROUND(IFERROR(CriteriTecnici!$N3205*1,IFERROR(NUMBERVALUE(CriteriTecnici!$N3205,".",","),IFERROR(NUMBERVALUE(CriteriTecnici!$N3205,",","."),0))),4)&amp;""),",",".")&amp;", "&amp;CHAR(34)&amp;"numerator"&amp;CHAR(34)&amp;": "&amp;SUBSTITUTE(TRIM(ROUND(IFERROR(CriteriTecnici!$K3205*1,IFERROR(NUMBERVALUE(CriteriTecnici!$K3205,".",","),IFERROR(NUMBERVALUE(CriteriTecnici!$K3205,",","."),0))),4)&amp;""),",",".")&amp;", "&amp;CHAR(34)&amp;"denominator"&amp;CHAR(34)&amp;": "&amp;SUBSTITUTE(TRIM(ROUND(IFERROR(CriteriTecnici!$L3205*1,IFERROR(NUMBERVALUE(CriteriTecnici!$L3205,".",","),IFERROR(NUMBERVALUE(CriteriTecnici!$L3205,",","."),0))),4)&amp;""),",",".")&amp;", "&amp;CHAR(34)&amp;"flag"&amp;CHAR(34)&amp;": "&amp;SUBSTITUTE(TRIM(ROUND(IFERROR(CriteriTecnici!$M3205*1,IFERROR(NUMBERVALUE(CriteriTecnici!$M3205,".",","),IFERROR(NUMBERVALUE(CriteriTecnici!$M3205,",","."),0))),4)&amp;""),",",".")&amp;", "&amp;CHAR(34)&amp;"rawScore"&amp;CHAR(34)&amp;": "&amp;SUBSTITUTE(TRIM(ROUND(IFERROR(CriteriTecnici!$O3205*1,IFERROR(NUMBERVALUE(CriteriTecnici!$O3205,".",","),IFERROR(NUMBERVALUE(CriteriTecnici!$O3205,",","."),0))),4)&amp;""),",",".")&amp;CHAR(125)&amp;IF(TRUE,",",""))</f>
        <v/>
      </c>
    </row>
    <row r="3426">
      <c r="A3426" s="38">
        <f>IF(CriteriTecnici!$A3206="","","    "&amp;CHAR(123)&amp;CHAR(34)&amp;"bidderId"&amp;CHAR(34)&amp;": "&amp;CHAR(34)&amp;SUBSTITUTE(CriteriTecnici!$A3206,CHAR(34),"'")&amp;CHAR(34)&amp;", "&amp;CHAR(34)&amp;"lotId"&amp;CHAR(34)&amp;": "&amp;CHAR(34)&amp;SUBSTITUTE(CriteriTecnici!$C3206,CHAR(34),"'")&amp;CHAR(34)&amp;", "&amp;CHAR(34)&amp;"criterionId"&amp;CHAR(34)&amp;": "&amp;CHAR(34)&amp;SUBSTITUTE(CriteriTecnici!$D3206,CHAR(34),"'")&amp;CHAR(34)&amp;", "&amp;CHAR(34)&amp;"kind"&amp;CHAR(34)&amp;": "&amp;CHAR(34)&amp;SUBSTITUTE(CriteriTecnici!$F3206,CHAR(34),"'")&amp;CHAR(34)&amp;", "&amp;CHAR(34)&amp;"value"&amp;CHAR(34)&amp;": "&amp;SUBSTITUTE(TRIM(ROUND(IFERROR(CriteriTecnici!$N3206*1,IFERROR(NUMBERVALUE(CriteriTecnici!$N3206,".",","),IFERROR(NUMBERVALUE(CriteriTecnici!$N3206,",","."),0))),4)&amp;""),",",".")&amp;", "&amp;CHAR(34)&amp;"numerator"&amp;CHAR(34)&amp;": "&amp;SUBSTITUTE(TRIM(ROUND(IFERROR(CriteriTecnici!$K3206*1,IFERROR(NUMBERVALUE(CriteriTecnici!$K3206,".",","),IFERROR(NUMBERVALUE(CriteriTecnici!$K3206,",","."),0))),4)&amp;""),",",".")&amp;", "&amp;CHAR(34)&amp;"denominator"&amp;CHAR(34)&amp;": "&amp;SUBSTITUTE(TRIM(ROUND(IFERROR(CriteriTecnici!$L3206*1,IFERROR(NUMBERVALUE(CriteriTecnici!$L3206,".",","),IFERROR(NUMBERVALUE(CriteriTecnici!$L3206,",","."),0))),4)&amp;""),",",".")&amp;", "&amp;CHAR(34)&amp;"flag"&amp;CHAR(34)&amp;": "&amp;SUBSTITUTE(TRIM(ROUND(IFERROR(CriteriTecnici!$M3206*1,IFERROR(NUMBERVALUE(CriteriTecnici!$M3206,".",","),IFERROR(NUMBERVALUE(CriteriTecnici!$M3206,",","."),0))),4)&amp;""),",",".")&amp;", "&amp;CHAR(34)&amp;"rawScore"&amp;CHAR(34)&amp;": "&amp;SUBSTITUTE(TRIM(ROUND(IFERROR(CriteriTecnici!$O3206*1,IFERROR(NUMBERVALUE(CriteriTecnici!$O3206,".",","),IFERROR(NUMBERVALUE(CriteriTecnici!$O3206,",","."),0))),4)&amp;""),",",".")&amp;CHAR(125)&amp;IF(TRUE,",",""))</f>
        <v/>
      </c>
    </row>
    <row r="3427">
      <c r="A3427" s="38">
        <f>IF(CriteriTecnici!$A3207="","","    "&amp;CHAR(123)&amp;CHAR(34)&amp;"bidderId"&amp;CHAR(34)&amp;": "&amp;CHAR(34)&amp;SUBSTITUTE(CriteriTecnici!$A3207,CHAR(34),"'")&amp;CHAR(34)&amp;", "&amp;CHAR(34)&amp;"lotId"&amp;CHAR(34)&amp;": "&amp;CHAR(34)&amp;SUBSTITUTE(CriteriTecnici!$C3207,CHAR(34),"'")&amp;CHAR(34)&amp;", "&amp;CHAR(34)&amp;"criterionId"&amp;CHAR(34)&amp;": "&amp;CHAR(34)&amp;SUBSTITUTE(CriteriTecnici!$D3207,CHAR(34),"'")&amp;CHAR(34)&amp;", "&amp;CHAR(34)&amp;"kind"&amp;CHAR(34)&amp;": "&amp;CHAR(34)&amp;SUBSTITUTE(CriteriTecnici!$F3207,CHAR(34),"'")&amp;CHAR(34)&amp;", "&amp;CHAR(34)&amp;"value"&amp;CHAR(34)&amp;": "&amp;SUBSTITUTE(TRIM(ROUND(IFERROR(CriteriTecnici!$N3207*1,IFERROR(NUMBERVALUE(CriteriTecnici!$N3207,".",","),IFERROR(NUMBERVALUE(CriteriTecnici!$N3207,",","."),0))),4)&amp;""),",",".")&amp;", "&amp;CHAR(34)&amp;"numerator"&amp;CHAR(34)&amp;": "&amp;SUBSTITUTE(TRIM(ROUND(IFERROR(CriteriTecnici!$K3207*1,IFERROR(NUMBERVALUE(CriteriTecnici!$K3207,".",","),IFERROR(NUMBERVALUE(CriteriTecnici!$K3207,",","."),0))),4)&amp;""),",",".")&amp;", "&amp;CHAR(34)&amp;"denominator"&amp;CHAR(34)&amp;": "&amp;SUBSTITUTE(TRIM(ROUND(IFERROR(CriteriTecnici!$L3207*1,IFERROR(NUMBERVALUE(CriteriTecnici!$L3207,".",","),IFERROR(NUMBERVALUE(CriteriTecnici!$L3207,",","."),0))),4)&amp;""),",",".")&amp;", "&amp;CHAR(34)&amp;"flag"&amp;CHAR(34)&amp;": "&amp;SUBSTITUTE(TRIM(ROUND(IFERROR(CriteriTecnici!$M3207*1,IFERROR(NUMBERVALUE(CriteriTecnici!$M3207,".",","),IFERROR(NUMBERVALUE(CriteriTecnici!$M3207,",","."),0))),4)&amp;""),",",".")&amp;", "&amp;CHAR(34)&amp;"rawScore"&amp;CHAR(34)&amp;": "&amp;SUBSTITUTE(TRIM(ROUND(IFERROR(CriteriTecnici!$O3207*1,IFERROR(NUMBERVALUE(CriteriTecnici!$O3207,".",","),IFERROR(NUMBERVALUE(CriteriTecnici!$O3207,",","."),0))),4)&amp;""),",",".")&amp;CHAR(125)&amp;IF(TRUE,",",""))</f>
        <v/>
      </c>
    </row>
    <row r="3428">
      <c r="A3428" s="38">
        <f>IF(CriteriTecnici!$A3208="","","    "&amp;CHAR(123)&amp;CHAR(34)&amp;"bidderId"&amp;CHAR(34)&amp;": "&amp;CHAR(34)&amp;SUBSTITUTE(CriteriTecnici!$A3208,CHAR(34),"'")&amp;CHAR(34)&amp;", "&amp;CHAR(34)&amp;"lotId"&amp;CHAR(34)&amp;": "&amp;CHAR(34)&amp;SUBSTITUTE(CriteriTecnici!$C3208,CHAR(34),"'")&amp;CHAR(34)&amp;", "&amp;CHAR(34)&amp;"criterionId"&amp;CHAR(34)&amp;": "&amp;CHAR(34)&amp;SUBSTITUTE(CriteriTecnici!$D3208,CHAR(34),"'")&amp;CHAR(34)&amp;", "&amp;CHAR(34)&amp;"kind"&amp;CHAR(34)&amp;": "&amp;CHAR(34)&amp;SUBSTITUTE(CriteriTecnici!$F3208,CHAR(34),"'")&amp;CHAR(34)&amp;", "&amp;CHAR(34)&amp;"value"&amp;CHAR(34)&amp;": "&amp;SUBSTITUTE(TRIM(ROUND(IFERROR(CriteriTecnici!$N3208*1,IFERROR(NUMBERVALUE(CriteriTecnici!$N3208,".",","),IFERROR(NUMBERVALUE(CriteriTecnici!$N3208,",","."),0))),4)&amp;""),",",".")&amp;", "&amp;CHAR(34)&amp;"numerator"&amp;CHAR(34)&amp;": "&amp;SUBSTITUTE(TRIM(ROUND(IFERROR(CriteriTecnici!$K3208*1,IFERROR(NUMBERVALUE(CriteriTecnici!$K3208,".",","),IFERROR(NUMBERVALUE(CriteriTecnici!$K3208,",","."),0))),4)&amp;""),",",".")&amp;", "&amp;CHAR(34)&amp;"denominator"&amp;CHAR(34)&amp;": "&amp;SUBSTITUTE(TRIM(ROUND(IFERROR(CriteriTecnici!$L3208*1,IFERROR(NUMBERVALUE(CriteriTecnici!$L3208,".",","),IFERROR(NUMBERVALUE(CriteriTecnici!$L3208,",","."),0))),4)&amp;""),",",".")&amp;", "&amp;CHAR(34)&amp;"flag"&amp;CHAR(34)&amp;": "&amp;SUBSTITUTE(TRIM(ROUND(IFERROR(CriteriTecnici!$M3208*1,IFERROR(NUMBERVALUE(CriteriTecnici!$M3208,".",","),IFERROR(NUMBERVALUE(CriteriTecnici!$M3208,",","."),0))),4)&amp;""),",",".")&amp;", "&amp;CHAR(34)&amp;"rawScore"&amp;CHAR(34)&amp;": "&amp;SUBSTITUTE(TRIM(ROUND(IFERROR(CriteriTecnici!$O3208*1,IFERROR(NUMBERVALUE(CriteriTecnici!$O3208,".",","),IFERROR(NUMBERVALUE(CriteriTecnici!$O3208,",","."),0))),4)&amp;""),",",".")&amp;CHAR(125)&amp;IF(TRUE,",",""))</f>
        <v/>
      </c>
    </row>
    <row r="3429">
      <c r="A3429" s="38">
        <f>IF(CriteriTecnici!$A3209="","","    "&amp;CHAR(123)&amp;CHAR(34)&amp;"bidderId"&amp;CHAR(34)&amp;": "&amp;CHAR(34)&amp;SUBSTITUTE(CriteriTecnici!$A3209,CHAR(34),"'")&amp;CHAR(34)&amp;", "&amp;CHAR(34)&amp;"lotId"&amp;CHAR(34)&amp;": "&amp;CHAR(34)&amp;SUBSTITUTE(CriteriTecnici!$C3209,CHAR(34),"'")&amp;CHAR(34)&amp;", "&amp;CHAR(34)&amp;"criterionId"&amp;CHAR(34)&amp;": "&amp;CHAR(34)&amp;SUBSTITUTE(CriteriTecnici!$D3209,CHAR(34),"'")&amp;CHAR(34)&amp;", "&amp;CHAR(34)&amp;"kind"&amp;CHAR(34)&amp;": "&amp;CHAR(34)&amp;SUBSTITUTE(CriteriTecnici!$F3209,CHAR(34),"'")&amp;CHAR(34)&amp;", "&amp;CHAR(34)&amp;"value"&amp;CHAR(34)&amp;": "&amp;SUBSTITUTE(TRIM(ROUND(IFERROR(CriteriTecnici!$N3209*1,IFERROR(NUMBERVALUE(CriteriTecnici!$N3209,".",","),IFERROR(NUMBERVALUE(CriteriTecnici!$N3209,",","."),0))),4)&amp;""),",",".")&amp;", "&amp;CHAR(34)&amp;"numerator"&amp;CHAR(34)&amp;": "&amp;SUBSTITUTE(TRIM(ROUND(IFERROR(CriteriTecnici!$K3209*1,IFERROR(NUMBERVALUE(CriteriTecnici!$K3209,".",","),IFERROR(NUMBERVALUE(CriteriTecnici!$K3209,",","."),0))),4)&amp;""),",",".")&amp;", "&amp;CHAR(34)&amp;"denominator"&amp;CHAR(34)&amp;": "&amp;SUBSTITUTE(TRIM(ROUND(IFERROR(CriteriTecnici!$L3209*1,IFERROR(NUMBERVALUE(CriteriTecnici!$L3209,".",","),IFERROR(NUMBERVALUE(CriteriTecnici!$L3209,",","."),0))),4)&amp;""),",",".")&amp;", "&amp;CHAR(34)&amp;"flag"&amp;CHAR(34)&amp;": "&amp;SUBSTITUTE(TRIM(ROUND(IFERROR(CriteriTecnici!$M3209*1,IFERROR(NUMBERVALUE(CriteriTecnici!$M3209,".",","),IFERROR(NUMBERVALUE(CriteriTecnici!$M3209,",","."),0))),4)&amp;""),",",".")&amp;", "&amp;CHAR(34)&amp;"rawScore"&amp;CHAR(34)&amp;": "&amp;SUBSTITUTE(TRIM(ROUND(IFERROR(CriteriTecnici!$O3209*1,IFERROR(NUMBERVALUE(CriteriTecnici!$O3209,".",","),IFERROR(NUMBERVALUE(CriteriTecnici!$O3209,",","."),0))),4)&amp;""),",",".")&amp;CHAR(125)&amp;IF(TRUE,",",""))</f>
        <v/>
      </c>
    </row>
    <row r="3430">
      <c r="A3430" s="38">
        <f>IF(CriteriTecnici!$A3210="","","    "&amp;CHAR(123)&amp;CHAR(34)&amp;"bidderId"&amp;CHAR(34)&amp;": "&amp;CHAR(34)&amp;SUBSTITUTE(CriteriTecnici!$A3210,CHAR(34),"'")&amp;CHAR(34)&amp;", "&amp;CHAR(34)&amp;"lotId"&amp;CHAR(34)&amp;": "&amp;CHAR(34)&amp;SUBSTITUTE(CriteriTecnici!$C3210,CHAR(34),"'")&amp;CHAR(34)&amp;", "&amp;CHAR(34)&amp;"criterionId"&amp;CHAR(34)&amp;": "&amp;CHAR(34)&amp;SUBSTITUTE(CriteriTecnici!$D3210,CHAR(34),"'")&amp;CHAR(34)&amp;", "&amp;CHAR(34)&amp;"kind"&amp;CHAR(34)&amp;": "&amp;CHAR(34)&amp;SUBSTITUTE(CriteriTecnici!$F3210,CHAR(34),"'")&amp;CHAR(34)&amp;", "&amp;CHAR(34)&amp;"value"&amp;CHAR(34)&amp;": "&amp;SUBSTITUTE(TRIM(ROUND(IFERROR(CriteriTecnici!$N3210*1,IFERROR(NUMBERVALUE(CriteriTecnici!$N3210,".",","),IFERROR(NUMBERVALUE(CriteriTecnici!$N3210,",","."),0))),4)&amp;""),",",".")&amp;", "&amp;CHAR(34)&amp;"numerator"&amp;CHAR(34)&amp;": "&amp;SUBSTITUTE(TRIM(ROUND(IFERROR(CriteriTecnici!$K3210*1,IFERROR(NUMBERVALUE(CriteriTecnici!$K3210,".",","),IFERROR(NUMBERVALUE(CriteriTecnici!$K3210,",","."),0))),4)&amp;""),",",".")&amp;", "&amp;CHAR(34)&amp;"denominator"&amp;CHAR(34)&amp;": "&amp;SUBSTITUTE(TRIM(ROUND(IFERROR(CriteriTecnici!$L3210*1,IFERROR(NUMBERVALUE(CriteriTecnici!$L3210,".",","),IFERROR(NUMBERVALUE(CriteriTecnici!$L3210,",","."),0))),4)&amp;""),",",".")&amp;", "&amp;CHAR(34)&amp;"flag"&amp;CHAR(34)&amp;": "&amp;SUBSTITUTE(TRIM(ROUND(IFERROR(CriteriTecnici!$M3210*1,IFERROR(NUMBERVALUE(CriteriTecnici!$M3210,".",","),IFERROR(NUMBERVALUE(CriteriTecnici!$M3210,",","."),0))),4)&amp;""),",",".")&amp;", "&amp;CHAR(34)&amp;"rawScore"&amp;CHAR(34)&amp;": "&amp;SUBSTITUTE(TRIM(ROUND(IFERROR(CriteriTecnici!$O3210*1,IFERROR(NUMBERVALUE(CriteriTecnici!$O3210,".",","),IFERROR(NUMBERVALUE(CriteriTecnici!$O3210,",","."),0))),4)&amp;""),",",".")&amp;CHAR(125)&amp;IF(TRUE,",",""))</f>
        <v/>
      </c>
    </row>
    <row r="3431">
      <c r="A3431" s="38">
        <f>IF(CriteriTecnici!$A3211="","","    "&amp;CHAR(123)&amp;CHAR(34)&amp;"bidderId"&amp;CHAR(34)&amp;": "&amp;CHAR(34)&amp;SUBSTITUTE(CriteriTecnici!$A3211,CHAR(34),"'")&amp;CHAR(34)&amp;", "&amp;CHAR(34)&amp;"lotId"&amp;CHAR(34)&amp;": "&amp;CHAR(34)&amp;SUBSTITUTE(CriteriTecnici!$C3211,CHAR(34),"'")&amp;CHAR(34)&amp;", "&amp;CHAR(34)&amp;"criterionId"&amp;CHAR(34)&amp;": "&amp;CHAR(34)&amp;SUBSTITUTE(CriteriTecnici!$D3211,CHAR(34),"'")&amp;CHAR(34)&amp;", "&amp;CHAR(34)&amp;"kind"&amp;CHAR(34)&amp;": "&amp;CHAR(34)&amp;SUBSTITUTE(CriteriTecnici!$F3211,CHAR(34),"'")&amp;CHAR(34)&amp;", "&amp;CHAR(34)&amp;"value"&amp;CHAR(34)&amp;": "&amp;SUBSTITUTE(TRIM(ROUND(IFERROR(CriteriTecnici!$N3211*1,IFERROR(NUMBERVALUE(CriteriTecnici!$N3211,".",","),IFERROR(NUMBERVALUE(CriteriTecnici!$N3211,",","."),0))),4)&amp;""),",",".")&amp;", "&amp;CHAR(34)&amp;"numerator"&amp;CHAR(34)&amp;": "&amp;SUBSTITUTE(TRIM(ROUND(IFERROR(CriteriTecnici!$K3211*1,IFERROR(NUMBERVALUE(CriteriTecnici!$K3211,".",","),IFERROR(NUMBERVALUE(CriteriTecnici!$K3211,",","."),0))),4)&amp;""),",",".")&amp;", "&amp;CHAR(34)&amp;"denominator"&amp;CHAR(34)&amp;": "&amp;SUBSTITUTE(TRIM(ROUND(IFERROR(CriteriTecnici!$L3211*1,IFERROR(NUMBERVALUE(CriteriTecnici!$L3211,".",","),IFERROR(NUMBERVALUE(CriteriTecnici!$L3211,",","."),0))),4)&amp;""),",",".")&amp;", "&amp;CHAR(34)&amp;"flag"&amp;CHAR(34)&amp;": "&amp;SUBSTITUTE(TRIM(ROUND(IFERROR(CriteriTecnici!$M3211*1,IFERROR(NUMBERVALUE(CriteriTecnici!$M3211,".",","),IFERROR(NUMBERVALUE(CriteriTecnici!$M3211,",","."),0))),4)&amp;""),",",".")&amp;", "&amp;CHAR(34)&amp;"rawScore"&amp;CHAR(34)&amp;": "&amp;SUBSTITUTE(TRIM(ROUND(IFERROR(CriteriTecnici!$O3211*1,IFERROR(NUMBERVALUE(CriteriTecnici!$O3211,".",","),IFERROR(NUMBERVALUE(CriteriTecnici!$O3211,",","."),0))),4)&amp;""),",",".")&amp;CHAR(125)&amp;IF(TRUE,",",""))</f>
        <v/>
      </c>
    </row>
    <row r="3432">
      <c r="A3432" s="38">
        <f>IF(CriteriTecnici!$A3212="","","    "&amp;CHAR(123)&amp;CHAR(34)&amp;"bidderId"&amp;CHAR(34)&amp;": "&amp;CHAR(34)&amp;SUBSTITUTE(CriteriTecnici!$A3212,CHAR(34),"'")&amp;CHAR(34)&amp;", "&amp;CHAR(34)&amp;"lotId"&amp;CHAR(34)&amp;": "&amp;CHAR(34)&amp;SUBSTITUTE(CriteriTecnici!$C3212,CHAR(34),"'")&amp;CHAR(34)&amp;", "&amp;CHAR(34)&amp;"criterionId"&amp;CHAR(34)&amp;": "&amp;CHAR(34)&amp;SUBSTITUTE(CriteriTecnici!$D3212,CHAR(34),"'")&amp;CHAR(34)&amp;", "&amp;CHAR(34)&amp;"kind"&amp;CHAR(34)&amp;": "&amp;CHAR(34)&amp;SUBSTITUTE(CriteriTecnici!$F3212,CHAR(34),"'")&amp;CHAR(34)&amp;", "&amp;CHAR(34)&amp;"value"&amp;CHAR(34)&amp;": "&amp;SUBSTITUTE(TRIM(ROUND(IFERROR(CriteriTecnici!$N3212*1,IFERROR(NUMBERVALUE(CriteriTecnici!$N3212,".",","),IFERROR(NUMBERVALUE(CriteriTecnici!$N3212,",","."),0))),4)&amp;""),",",".")&amp;", "&amp;CHAR(34)&amp;"numerator"&amp;CHAR(34)&amp;": "&amp;SUBSTITUTE(TRIM(ROUND(IFERROR(CriteriTecnici!$K3212*1,IFERROR(NUMBERVALUE(CriteriTecnici!$K3212,".",","),IFERROR(NUMBERVALUE(CriteriTecnici!$K3212,",","."),0))),4)&amp;""),",",".")&amp;", "&amp;CHAR(34)&amp;"denominator"&amp;CHAR(34)&amp;": "&amp;SUBSTITUTE(TRIM(ROUND(IFERROR(CriteriTecnici!$L3212*1,IFERROR(NUMBERVALUE(CriteriTecnici!$L3212,".",","),IFERROR(NUMBERVALUE(CriteriTecnici!$L3212,",","."),0))),4)&amp;""),",",".")&amp;", "&amp;CHAR(34)&amp;"flag"&amp;CHAR(34)&amp;": "&amp;SUBSTITUTE(TRIM(ROUND(IFERROR(CriteriTecnici!$M3212*1,IFERROR(NUMBERVALUE(CriteriTecnici!$M3212,".",","),IFERROR(NUMBERVALUE(CriteriTecnici!$M3212,",","."),0))),4)&amp;""),",",".")&amp;", "&amp;CHAR(34)&amp;"rawScore"&amp;CHAR(34)&amp;": "&amp;SUBSTITUTE(TRIM(ROUND(IFERROR(CriteriTecnici!$O3212*1,IFERROR(NUMBERVALUE(CriteriTecnici!$O3212,".",","),IFERROR(NUMBERVALUE(CriteriTecnici!$O3212,",","."),0))),4)&amp;""),",",".")&amp;CHAR(125)&amp;IF(TRUE,",",""))</f>
        <v/>
      </c>
    </row>
    <row r="3433">
      <c r="A3433" s="38">
        <f>IF(CriteriTecnici!$A3213="","","    "&amp;CHAR(123)&amp;CHAR(34)&amp;"bidderId"&amp;CHAR(34)&amp;": "&amp;CHAR(34)&amp;SUBSTITUTE(CriteriTecnici!$A3213,CHAR(34),"'")&amp;CHAR(34)&amp;", "&amp;CHAR(34)&amp;"lotId"&amp;CHAR(34)&amp;": "&amp;CHAR(34)&amp;SUBSTITUTE(CriteriTecnici!$C3213,CHAR(34),"'")&amp;CHAR(34)&amp;", "&amp;CHAR(34)&amp;"criterionId"&amp;CHAR(34)&amp;": "&amp;CHAR(34)&amp;SUBSTITUTE(CriteriTecnici!$D3213,CHAR(34),"'")&amp;CHAR(34)&amp;", "&amp;CHAR(34)&amp;"kind"&amp;CHAR(34)&amp;": "&amp;CHAR(34)&amp;SUBSTITUTE(CriteriTecnici!$F3213,CHAR(34),"'")&amp;CHAR(34)&amp;", "&amp;CHAR(34)&amp;"value"&amp;CHAR(34)&amp;": "&amp;SUBSTITUTE(TRIM(ROUND(IFERROR(CriteriTecnici!$N3213*1,IFERROR(NUMBERVALUE(CriteriTecnici!$N3213,".",","),IFERROR(NUMBERVALUE(CriteriTecnici!$N3213,",","."),0))),4)&amp;""),",",".")&amp;", "&amp;CHAR(34)&amp;"numerator"&amp;CHAR(34)&amp;": "&amp;SUBSTITUTE(TRIM(ROUND(IFERROR(CriteriTecnici!$K3213*1,IFERROR(NUMBERVALUE(CriteriTecnici!$K3213,".",","),IFERROR(NUMBERVALUE(CriteriTecnici!$K3213,",","."),0))),4)&amp;""),",",".")&amp;", "&amp;CHAR(34)&amp;"denominator"&amp;CHAR(34)&amp;": "&amp;SUBSTITUTE(TRIM(ROUND(IFERROR(CriteriTecnici!$L3213*1,IFERROR(NUMBERVALUE(CriteriTecnici!$L3213,".",","),IFERROR(NUMBERVALUE(CriteriTecnici!$L3213,",","."),0))),4)&amp;""),",",".")&amp;", "&amp;CHAR(34)&amp;"flag"&amp;CHAR(34)&amp;": "&amp;SUBSTITUTE(TRIM(ROUND(IFERROR(CriteriTecnici!$M3213*1,IFERROR(NUMBERVALUE(CriteriTecnici!$M3213,".",","),IFERROR(NUMBERVALUE(CriteriTecnici!$M3213,",","."),0))),4)&amp;""),",",".")&amp;", "&amp;CHAR(34)&amp;"rawScore"&amp;CHAR(34)&amp;": "&amp;SUBSTITUTE(TRIM(ROUND(IFERROR(CriteriTecnici!$O3213*1,IFERROR(NUMBERVALUE(CriteriTecnici!$O3213,".",","),IFERROR(NUMBERVALUE(CriteriTecnici!$O3213,",","."),0))),4)&amp;""),",",".")&amp;CHAR(125)&amp;IF(TRUE,",",""))</f>
        <v/>
      </c>
    </row>
    <row r="3434">
      <c r="A3434" s="38">
        <f>IF(CriteriTecnici!$A3214="","","    "&amp;CHAR(123)&amp;CHAR(34)&amp;"bidderId"&amp;CHAR(34)&amp;": "&amp;CHAR(34)&amp;SUBSTITUTE(CriteriTecnici!$A3214,CHAR(34),"'")&amp;CHAR(34)&amp;", "&amp;CHAR(34)&amp;"lotId"&amp;CHAR(34)&amp;": "&amp;CHAR(34)&amp;SUBSTITUTE(CriteriTecnici!$C3214,CHAR(34),"'")&amp;CHAR(34)&amp;", "&amp;CHAR(34)&amp;"criterionId"&amp;CHAR(34)&amp;": "&amp;CHAR(34)&amp;SUBSTITUTE(CriteriTecnici!$D3214,CHAR(34),"'")&amp;CHAR(34)&amp;", "&amp;CHAR(34)&amp;"kind"&amp;CHAR(34)&amp;": "&amp;CHAR(34)&amp;SUBSTITUTE(CriteriTecnici!$F3214,CHAR(34),"'")&amp;CHAR(34)&amp;", "&amp;CHAR(34)&amp;"value"&amp;CHAR(34)&amp;": "&amp;SUBSTITUTE(TRIM(ROUND(IFERROR(CriteriTecnici!$N3214*1,IFERROR(NUMBERVALUE(CriteriTecnici!$N3214,".",","),IFERROR(NUMBERVALUE(CriteriTecnici!$N3214,",","."),0))),4)&amp;""),",",".")&amp;", "&amp;CHAR(34)&amp;"numerator"&amp;CHAR(34)&amp;": "&amp;SUBSTITUTE(TRIM(ROUND(IFERROR(CriteriTecnici!$K3214*1,IFERROR(NUMBERVALUE(CriteriTecnici!$K3214,".",","),IFERROR(NUMBERVALUE(CriteriTecnici!$K3214,",","."),0))),4)&amp;""),",",".")&amp;", "&amp;CHAR(34)&amp;"denominator"&amp;CHAR(34)&amp;": "&amp;SUBSTITUTE(TRIM(ROUND(IFERROR(CriteriTecnici!$L3214*1,IFERROR(NUMBERVALUE(CriteriTecnici!$L3214,".",","),IFERROR(NUMBERVALUE(CriteriTecnici!$L3214,",","."),0))),4)&amp;""),",",".")&amp;", "&amp;CHAR(34)&amp;"flag"&amp;CHAR(34)&amp;": "&amp;SUBSTITUTE(TRIM(ROUND(IFERROR(CriteriTecnici!$M3214*1,IFERROR(NUMBERVALUE(CriteriTecnici!$M3214,".",","),IFERROR(NUMBERVALUE(CriteriTecnici!$M3214,",","."),0))),4)&amp;""),",",".")&amp;", "&amp;CHAR(34)&amp;"rawScore"&amp;CHAR(34)&amp;": "&amp;SUBSTITUTE(TRIM(ROUND(IFERROR(CriteriTecnici!$O3214*1,IFERROR(NUMBERVALUE(CriteriTecnici!$O3214,".",","),IFERROR(NUMBERVALUE(CriteriTecnici!$O3214,",","."),0))),4)&amp;""),",",".")&amp;CHAR(125)&amp;IF(TRUE,",",""))</f>
        <v/>
      </c>
    </row>
    <row r="3435">
      <c r="A3435" s="38">
        <f>IF(CriteriTecnici!$A3215="","","    "&amp;CHAR(123)&amp;CHAR(34)&amp;"bidderId"&amp;CHAR(34)&amp;": "&amp;CHAR(34)&amp;SUBSTITUTE(CriteriTecnici!$A3215,CHAR(34),"'")&amp;CHAR(34)&amp;", "&amp;CHAR(34)&amp;"lotId"&amp;CHAR(34)&amp;": "&amp;CHAR(34)&amp;SUBSTITUTE(CriteriTecnici!$C3215,CHAR(34),"'")&amp;CHAR(34)&amp;", "&amp;CHAR(34)&amp;"criterionId"&amp;CHAR(34)&amp;": "&amp;CHAR(34)&amp;SUBSTITUTE(CriteriTecnici!$D3215,CHAR(34),"'")&amp;CHAR(34)&amp;", "&amp;CHAR(34)&amp;"kind"&amp;CHAR(34)&amp;": "&amp;CHAR(34)&amp;SUBSTITUTE(CriteriTecnici!$F3215,CHAR(34),"'")&amp;CHAR(34)&amp;", "&amp;CHAR(34)&amp;"value"&amp;CHAR(34)&amp;": "&amp;SUBSTITUTE(TRIM(ROUND(IFERROR(CriteriTecnici!$N3215*1,IFERROR(NUMBERVALUE(CriteriTecnici!$N3215,".",","),IFERROR(NUMBERVALUE(CriteriTecnici!$N3215,",","."),0))),4)&amp;""),",",".")&amp;", "&amp;CHAR(34)&amp;"numerator"&amp;CHAR(34)&amp;": "&amp;SUBSTITUTE(TRIM(ROUND(IFERROR(CriteriTecnici!$K3215*1,IFERROR(NUMBERVALUE(CriteriTecnici!$K3215,".",","),IFERROR(NUMBERVALUE(CriteriTecnici!$K3215,",","."),0))),4)&amp;""),",",".")&amp;", "&amp;CHAR(34)&amp;"denominator"&amp;CHAR(34)&amp;": "&amp;SUBSTITUTE(TRIM(ROUND(IFERROR(CriteriTecnici!$L3215*1,IFERROR(NUMBERVALUE(CriteriTecnici!$L3215,".",","),IFERROR(NUMBERVALUE(CriteriTecnici!$L3215,",","."),0))),4)&amp;""),",",".")&amp;", "&amp;CHAR(34)&amp;"flag"&amp;CHAR(34)&amp;": "&amp;SUBSTITUTE(TRIM(ROUND(IFERROR(CriteriTecnici!$M3215*1,IFERROR(NUMBERVALUE(CriteriTecnici!$M3215,".",","),IFERROR(NUMBERVALUE(CriteriTecnici!$M3215,",","."),0))),4)&amp;""),",",".")&amp;", "&amp;CHAR(34)&amp;"rawScore"&amp;CHAR(34)&amp;": "&amp;SUBSTITUTE(TRIM(ROUND(IFERROR(CriteriTecnici!$O3215*1,IFERROR(NUMBERVALUE(CriteriTecnici!$O3215,".",","),IFERROR(NUMBERVALUE(CriteriTecnici!$O3215,",","."),0))),4)&amp;""),",",".")&amp;CHAR(125)&amp;IF(TRUE,",",""))</f>
        <v/>
      </c>
    </row>
    <row r="3436">
      <c r="A3436" s="38">
        <f>IF(CriteriTecnici!$A3216="","","    "&amp;CHAR(123)&amp;CHAR(34)&amp;"bidderId"&amp;CHAR(34)&amp;": "&amp;CHAR(34)&amp;SUBSTITUTE(CriteriTecnici!$A3216,CHAR(34),"'")&amp;CHAR(34)&amp;", "&amp;CHAR(34)&amp;"lotId"&amp;CHAR(34)&amp;": "&amp;CHAR(34)&amp;SUBSTITUTE(CriteriTecnici!$C3216,CHAR(34),"'")&amp;CHAR(34)&amp;", "&amp;CHAR(34)&amp;"criterionId"&amp;CHAR(34)&amp;": "&amp;CHAR(34)&amp;SUBSTITUTE(CriteriTecnici!$D3216,CHAR(34),"'")&amp;CHAR(34)&amp;", "&amp;CHAR(34)&amp;"kind"&amp;CHAR(34)&amp;": "&amp;CHAR(34)&amp;SUBSTITUTE(CriteriTecnici!$F3216,CHAR(34),"'")&amp;CHAR(34)&amp;", "&amp;CHAR(34)&amp;"value"&amp;CHAR(34)&amp;": "&amp;SUBSTITUTE(TRIM(ROUND(IFERROR(CriteriTecnici!$N3216*1,IFERROR(NUMBERVALUE(CriteriTecnici!$N3216,".",","),IFERROR(NUMBERVALUE(CriteriTecnici!$N3216,",","."),0))),4)&amp;""),",",".")&amp;", "&amp;CHAR(34)&amp;"numerator"&amp;CHAR(34)&amp;": "&amp;SUBSTITUTE(TRIM(ROUND(IFERROR(CriteriTecnici!$K3216*1,IFERROR(NUMBERVALUE(CriteriTecnici!$K3216,".",","),IFERROR(NUMBERVALUE(CriteriTecnici!$K3216,",","."),0))),4)&amp;""),",",".")&amp;", "&amp;CHAR(34)&amp;"denominator"&amp;CHAR(34)&amp;": "&amp;SUBSTITUTE(TRIM(ROUND(IFERROR(CriteriTecnici!$L3216*1,IFERROR(NUMBERVALUE(CriteriTecnici!$L3216,".",","),IFERROR(NUMBERVALUE(CriteriTecnici!$L3216,",","."),0))),4)&amp;""),",",".")&amp;", "&amp;CHAR(34)&amp;"flag"&amp;CHAR(34)&amp;": "&amp;SUBSTITUTE(TRIM(ROUND(IFERROR(CriteriTecnici!$M3216*1,IFERROR(NUMBERVALUE(CriteriTecnici!$M3216,".",","),IFERROR(NUMBERVALUE(CriteriTecnici!$M3216,",","."),0))),4)&amp;""),",",".")&amp;", "&amp;CHAR(34)&amp;"rawScore"&amp;CHAR(34)&amp;": "&amp;SUBSTITUTE(TRIM(ROUND(IFERROR(CriteriTecnici!$O3216*1,IFERROR(NUMBERVALUE(CriteriTecnici!$O3216,".",","),IFERROR(NUMBERVALUE(CriteriTecnici!$O3216,",","."),0))),4)&amp;""),",",".")&amp;CHAR(125)&amp;IF(TRUE,",",""))</f>
        <v/>
      </c>
    </row>
    <row r="3437">
      <c r="A3437" s="38">
        <f>IF(CriteriTecnici!$A3217="","","    "&amp;CHAR(123)&amp;CHAR(34)&amp;"bidderId"&amp;CHAR(34)&amp;": "&amp;CHAR(34)&amp;SUBSTITUTE(CriteriTecnici!$A3217,CHAR(34),"'")&amp;CHAR(34)&amp;", "&amp;CHAR(34)&amp;"lotId"&amp;CHAR(34)&amp;": "&amp;CHAR(34)&amp;SUBSTITUTE(CriteriTecnici!$C3217,CHAR(34),"'")&amp;CHAR(34)&amp;", "&amp;CHAR(34)&amp;"criterionId"&amp;CHAR(34)&amp;": "&amp;CHAR(34)&amp;SUBSTITUTE(CriteriTecnici!$D3217,CHAR(34),"'")&amp;CHAR(34)&amp;", "&amp;CHAR(34)&amp;"kind"&amp;CHAR(34)&amp;": "&amp;CHAR(34)&amp;SUBSTITUTE(CriteriTecnici!$F3217,CHAR(34),"'")&amp;CHAR(34)&amp;", "&amp;CHAR(34)&amp;"value"&amp;CHAR(34)&amp;": "&amp;SUBSTITUTE(TRIM(ROUND(IFERROR(CriteriTecnici!$N3217*1,IFERROR(NUMBERVALUE(CriteriTecnici!$N3217,".",","),IFERROR(NUMBERVALUE(CriteriTecnici!$N3217,",","."),0))),4)&amp;""),",",".")&amp;", "&amp;CHAR(34)&amp;"numerator"&amp;CHAR(34)&amp;": "&amp;SUBSTITUTE(TRIM(ROUND(IFERROR(CriteriTecnici!$K3217*1,IFERROR(NUMBERVALUE(CriteriTecnici!$K3217,".",","),IFERROR(NUMBERVALUE(CriteriTecnici!$K3217,",","."),0))),4)&amp;""),",",".")&amp;", "&amp;CHAR(34)&amp;"denominator"&amp;CHAR(34)&amp;": "&amp;SUBSTITUTE(TRIM(ROUND(IFERROR(CriteriTecnici!$L3217*1,IFERROR(NUMBERVALUE(CriteriTecnici!$L3217,".",","),IFERROR(NUMBERVALUE(CriteriTecnici!$L3217,",","."),0))),4)&amp;""),",",".")&amp;", "&amp;CHAR(34)&amp;"flag"&amp;CHAR(34)&amp;": "&amp;SUBSTITUTE(TRIM(ROUND(IFERROR(CriteriTecnici!$M3217*1,IFERROR(NUMBERVALUE(CriteriTecnici!$M3217,".",","),IFERROR(NUMBERVALUE(CriteriTecnici!$M3217,",","."),0))),4)&amp;""),",",".")&amp;", "&amp;CHAR(34)&amp;"rawScore"&amp;CHAR(34)&amp;": "&amp;SUBSTITUTE(TRIM(ROUND(IFERROR(CriteriTecnici!$O3217*1,IFERROR(NUMBERVALUE(CriteriTecnici!$O3217,".",","),IFERROR(NUMBERVALUE(CriteriTecnici!$O3217,",","."),0))),4)&amp;""),",",".")&amp;CHAR(125)&amp;IF(TRUE,",",""))</f>
        <v/>
      </c>
    </row>
    <row r="3438">
      <c r="A3438" s="38">
        <f>IF(CriteriTecnici!$A3218="","","    "&amp;CHAR(123)&amp;CHAR(34)&amp;"bidderId"&amp;CHAR(34)&amp;": "&amp;CHAR(34)&amp;SUBSTITUTE(CriteriTecnici!$A3218,CHAR(34),"'")&amp;CHAR(34)&amp;", "&amp;CHAR(34)&amp;"lotId"&amp;CHAR(34)&amp;": "&amp;CHAR(34)&amp;SUBSTITUTE(CriteriTecnici!$C3218,CHAR(34),"'")&amp;CHAR(34)&amp;", "&amp;CHAR(34)&amp;"criterionId"&amp;CHAR(34)&amp;": "&amp;CHAR(34)&amp;SUBSTITUTE(CriteriTecnici!$D3218,CHAR(34),"'")&amp;CHAR(34)&amp;", "&amp;CHAR(34)&amp;"kind"&amp;CHAR(34)&amp;": "&amp;CHAR(34)&amp;SUBSTITUTE(CriteriTecnici!$F3218,CHAR(34),"'")&amp;CHAR(34)&amp;", "&amp;CHAR(34)&amp;"value"&amp;CHAR(34)&amp;": "&amp;SUBSTITUTE(TRIM(ROUND(IFERROR(CriteriTecnici!$N3218*1,IFERROR(NUMBERVALUE(CriteriTecnici!$N3218,".",","),IFERROR(NUMBERVALUE(CriteriTecnici!$N3218,",","."),0))),4)&amp;""),",",".")&amp;", "&amp;CHAR(34)&amp;"numerator"&amp;CHAR(34)&amp;": "&amp;SUBSTITUTE(TRIM(ROUND(IFERROR(CriteriTecnici!$K3218*1,IFERROR(NUMBERVALUE(CriteriTecnici!$K3218,".",","),IFERROR(NUMBERVALUE(CriteriTecnici!$K3218,",","."),0))),4)&amp;""),",",".")&amp;", "&amp;CHAR(34)&amp;"denominator"&amp;CHAR(34)&amp;": "&amp;SUBSTITUTE(TRIM(ROUND(IFERROR(CriteriTecnici!$L3218*1,IFERROR(NUMBERVALUE(CriteriTecnici!$L3218,".",","),IFERROR(NUMBERVALUE(CriteriTecnici!$L3218,",","."),0))),4)&amp;""),",",".")&amp;", "&amp;CHAR(34)&amp;"flag"&amp;CHAR(34)&amp;": "&amp;SUBSTITUTE(TRIM(ROUND(IFERROR(CriteriTecnici!$M3218*1,IFERROR(NUMBERVALUE(CriteriTecnici!$M3218,".",","),IFERROR(NUMBERVALUE(CriteriTecnici!$M3218,",","."),0))),4)&amp;""),",",".")&amp;", "&amp;CHAR(34)&amp;"rawScore"&amp;CHAR(34)&amp;": "&amp;SUBSTITUTE(TRIM(ROUND(IFERROR(CriteriTecnici!$O3218*1,IFERROR(NUMBERVALUE(CriteriTecnici!$O3218,".",","),IFERROR(NUMBERVALUE(CriteriTecnici!$O3218,",","."),0))),4)&amp;""),",",".")&amp;CHAR(125)&amp;IF(TRUE,",",""))</f>
        <v/>
      </c>
    </row>
    <row r="3439">
      <c r="A3439" s="38">
        <f>IF(CriteriTecnici!$A3219="","","    "&amp;CHAR(123)&amp;CHAR(34)&amp;"bidderId"&amp;CHAR(34)&amp;": "&amp;CHAR(34)&amp;SUBSTITUTE(CriteriTecnici!$A3219,CHAR(34),"'")&amp;CHAR(34)&amp;", "&amp;CHAR(34)&amp;"lotId"&amp;CHAR(34)&amp;": "&amp;CHAR(34)&amp;SUBSTITUTE(CriteriTecnici!$C3219,CHAR(34),"'")&amp;CHAR(34)&amp;", "&amp;CHAR(34)&amp;"criterionId"&amp;CHAR(34)&amp;": "&amp;CHAR(34)&amp;SUBSTITUTE(CriteriTecnici!$D3219,CHAR(34),"'")&amp;CHAR(34)&amp;", "&amp;CHAR(34)&amp;"kind"&amp;CHAR(34)&amp;": "&amp;CHAR(34)&amp;SUBSTITUTE(CriteriTecnici!$F3219,CHAR(34),"'")&amp;CHAR(34)&amp;", "&amp;CHAR(34)&amp;"value"&amp;CHAR(34)&amp;": "&amp;SUBSTITUTE(TRIM(ROUND(IFERROR(CriteriTecnici!$N3219*1,IFERROR(NUMBERVALUE(CriteriTecnici!$N3219,".",","),IFERROR(NUMBERVALUE(CriteriTecnici!$N3219,",","."),0))),4)&amp;""),",",".")&amp;", "&amp;CHAR(34)&amp;"numerator"&amp;CHAR(34)&amp;": "&amp;SUBSTITUTE(TRIM(ROUND(IFERROR(CriteriTecnici!$K3219*1,IFERROR(NUMBERVALUE(CriteriTecnici!$K3219,".",","),IFERROR(NUMBERVALUE(CriteriTecnici!$K3219,",","."),0))),4)&amp;""),",",".")&amp;", "&amp;CHAR(34)&amp;"denominator"&amp;CHAR(34)&amp;": "&amp;SUBSTITUTE(TRIM(ROUND(IFERROR(CriteriTecnici!$L3219*1,IFERROR(NUMBERVALUE(CriteriTecnici!$L3219,".",","),IFERROR(NUMBERVALUE(CriteriTecnici!$L3219,",","."),0))),4)&amp;""),",",".")&amp;", "&amp;CHAR(34)&amp;"flag"&amp;CHAR(34)&amp;": "&amp;SUBSTITUTE(TRIM(ROUND(IFERROR(CriteriTecnici!$M3219*1,IFERROR(NUMBERVALUE(CriteriTecnici!$M3219,".",","),IFERROR(NUMBERVALUE(CriteriTecnici!$M3219,",","."),0))),4)&amp;""),",",".")&amp;", "&amp;CHAR(34)&amp;"rawScore"&amp;CHAR(34)&amp;": "&amp;SUBSTITUTE(TRIM(ROUND(IFERROR(CriteriTecnici!$O3219*1,IFERROR(NUMBERVALUE(CriteriTecnici!$O3219,".",","),IFERROR(NUMBERVALUE(CriteriTecnici!$O3219,",","."),0))),4)&amp;""),",",".")&amp;CHAR(125)&amp;IF(TRUE,",",""))</f>
        <v/>
      </c>
    </row>
    <row r="3440">
      <c r="A3440" s="38">
        <f>IF(CriteriTecnici!$A3220="","","    "&amp;CHAR(123)&amp;CHAR(34)&amp;"bidderId"&amp;CHAR(34)&amp;": "&amp;CHAR(34)&amp;SUBSTITUTE(CriteriTecnici!$A3220,CHAR(34),"'")&amp;CHAR(34)&amp;", "&amp;CHAR(34)&amp;"lotId"&amp;CHAR(34)&amp;": "&amp;CHAR(34)&amp;SUBSTITUTE(CriteriTecnici!$C3220,CHAR(34),"'")&amp;CHAR(34)&amp;", "&amp;CHAR(34)&amp;"criterionId"&amp;CHAR(34)&amp;": "&amp;CHAR(34)&amp;SUBSTITUTE(CriteriTecnici!$D3220,CHAR(34),"'")&amp;CHAR(34)&amp;", "&amp;CHAR(34)&amp;"kind"&amp;CHAR(34)&amp;": "&amp;CHAR(34)&amp;SUBSTITUTE(CriteriTecnici!$F3220,CHAR(34),"'")&amp;CHAR(34)&amp;", "&amp;CHAR(34)&amp;"value"&amp;CHAR(34)&amp;": "&amp;SUBSTITUTE(TRIM(ROUND(IFERROR(CriteriTecnici!$N3220*1,IFERROR(NUMBERVALUE(CriteriTecnici!$N3220,".",","),IFERROR(NUMBERVALUE(CriteriTecnici!$N3220,",","."),0))),4)&amp;""),",",".")&amp;", "&amp;CHAR(34)&amp;"numerator"&amp;CHAR(34)&amp;": "&amp;SUBSTITUTE(TRIM(ROUND(IFERROR(CriteriTecnici!$K3220*1,IFERROR(NUMBERVALUE(CriteriTecnici!$K3220,".",","),IFERROR(NUMBERVALUE(CriteriTecnici!$K3220,",","."),0))),4)&amp;""),",",".")&amp;", "&amp;CHAR(34)&amp;"denominator"&amp;CHAR(34)&amp;": "&amp;SUBSTITUTE(TRIM(ROUND(IFERROR(CriteriTecnici!$L3220*1,IFERROR(NUMBERVALUE(CriteriTecnici!$L3220,".",","),IFERROR(NUMBERVALUE(CriteriTecnici!$L3220,",","."),0))),4)&amp;""),",",".")&amp;", "&amp;CHAR(34)&amp;"flag"&amp;CHAR(34)&amp;": "&amp;SUBSTITUTE(TRIM(ROUND(IFERROR(CriteriTecnici!$M3220*1,IFERROR(NUMBERVALUE(CriteriTecnici!$M3220,".",","),IFERROR(NUMBERVALUE(CriteriTecnici!$M3220,",","."),0))),4)&amp;""),",",".")&amp;", "&amp;CHAR(34)&amp;"rawScore"&amp;CHAR(34)&amp;": "&amp;SUBSTITUTE(TRIM(ROUND(IFERROR(CriteriTecnici!$O3220*1,IFERROR(NUMBERVALUE(CriteriTecnici!$O3220,".",","),IFERROR(NUMBERVALUE(CriteriTecnici!$O3220,",","."),0))),4)&amp;""),",",".")&amp;CHAR(125)&amp;IF(TRUE,",",""))</f>
        <v/>
      </c>
    </row>
    <row r="3441">
      <c r="A3441" s="38">
        <f>IF(CriteriTecnici!$A3221="","","    "&amp;CHAR(123)&amp;CHAR(34)&amp;"bidderId"&amp;CHAR(34)&amp;": "&amp;CHAR(34)&amp;SUBSTITUTE(CriteriTecnici!$A3221,CHAR(34),"'")&amp;CHAR(34)&amp;", "&amp;CHAR(34)&amp;"lotId"&amp;CHAR(34)&amp;": "&amp;CHAR(34)&amp;SUBSTITUTE(CriteriTecnici!$C3221,CHAR(34),"'")&amp;CHAR(34)&amp;", "&amp;CHAR(34)&amp;"criterionId"&amp;CHAR(34)&amp;": "&amp;CHAR(34)&amp;SUBSTITUTE(CriteriTecnici!$D3221,CHAR(34),"'")&amp;CHAR(34)&amp;", "&amp;CHAR(34)&amp;"kind"&amp;CHAR(34)&amp;": "&amp;CHAR(34)&amp;SUBSTITUTE(CriteriTecnici!$F3221,CHAR(34),"'")&amp;CHAR(34)&amp;", "&amp;CHAR(34)&amp;"value"&amp;CHAR(34)&amp;": "&amp;SUBSTITUTE(TRIM(ROUND(IFERROR(CriteriTecnici!$N3221*1,IFERROR(NUMBERVALUE(CriteriTecnici!$N3221,".",","),IFERROR(NUMBERVALUE(CriteriTecnici!$N3221,",","."),0))),4)&amp;""),",",".")&amp;", "&amp;CHAR(34)&amp;"numerator"&amp;CHAR(34)&amp;": "&amp;SUBSTITUTE(TRIM(ROUND(IFERROR(CriteriTecnici!$K3221*1,IFERROR(NUMBERVALUE(CriteriTecnici!$K3221,".",","),IFERROR(NUMBERVALUE(CriteriTecnici!$K3221,",","."),0))),4)&amp;""),",",".")&amp;", "&amp;CHAR(34)&amp;"denominator"&amp;CHAR(34)&amp;": "&amp;SUBSTITUTE(TRIM(ROUND(IFERROR(CriteriTecnici!$L3221*1,IFERROR(NUMBERVALUE(CriteriTecnici!$L3221,".",","),IFERROR(NUMBERVALUE(CriteriTecnici!$L3221,",","."),0))),4)&amp;""),",",".")&amp;", "&amp;CHAR(34)&amp;"flag"&amp;CHAR(34)&amp;": "&amp;SUBSTITUTE(TRIM(ROUND(IFERROR(CriteriTecnici!$M3221*1,IFERROR(NUMBERVALUE(CriteriTecnici!$M3221,".",","),IFERROR(NUMBERVALUE(CriteriTecnici!$M3221,",","."),0))),4)&amp;""),",",".")&amp;", "&amp;CHAR(34)&amp;"rawScore"&amp;CHAR(34)&amp;": "&amp;SUBSTITUTE(TRIM(ROUND(IFERROR(CriteriTecnici!$O3221*1,IFERROR(NUMBERVALUE(CriteriTecnici!$O3221,".",","),IFERROR(NUMBERVALUE(CriteriTecnici!$O3221,",","."),0))),4)&amp;""),",",".")&amp;CHAR(125)&amp;IF(TRUE,",",""))</f>
        <v/>
      </c>
    </row>
    <row r="3442">
      <c r="A3442" s="38">
        <f>IF(CriteriTecnici!$A3222="","","    "&amp;CHAR(123)&amp;CHAR(34)&amp;"bidderId"&amp;CHAR(34)&amp;": "&amp;CHAR(34)&amp;SUBSTITUTE(CriteriTecnici!$A3222,CHAR(34),"'")&amp;CHAR(34)&amp;", "&amp;CHAR(34)&amp;"lotId"&amp;CHAR(34)&amp;": "&amp;CHAR(34)&amp;SUBSTITUTE(CriteriTecnici!$C3222,CHAR(34),"'")&amp;CHAR(34)&amp;", "&amp;CHAR(34)&amp;"criterionId"&amp;CHAR(34)&amp;": "&amp;CHAR(34)&amp;SUBSTITUTE(CriteriTecnici!$D3222,CHAR(34),"'")&amp;CHAR(34)&amp;", "&amp;CHAR(34)&amp;"kind"&amp;CHAR(34)&amp;": "&amp;CHAR(34)&amp;SUBSTITUTE(CriteriTecnici!$F3222,CHAR(34),"'")&amp;CHAR(34)&amp;", "&amp;CHAR(34)&amp;"value"&amp;CHAR(34)&amp;": "&amp;SUBSTITUTE(TRIM(ROUND(IFERROR(CriteriTecnici!$N3222*1,IFERROR(NUMBERVALUE(CriteriTecnici!$N3222,".",","),IFERROR(NUMBERVALUE(CriteriTecnici!$N3222,",","."),0))),4)&amp;""),",",".")&amp;", "&amp;CHAR(34)&amp;"numerator"&amp;CHAR(34)&amp;": "&amp;SUBSTITUTE(TRIM(ROUND(IFERROR(CriteriTecnici!$K3222*1,IFERROR(NUMBERVALUE(CriteriTecnici!$K3222,".",","),IFERROR(NUMBERVALUE(CriteriTecnici!$K3222,",","."),0))),4)&amp;""),",",".")&amp;", "&amp;CHAR(34)&amp;"denominator"&amp;CHAR(34)&amp;": "&amp;SUBSTITUTE(TRIM(ROUND(IFERROR(CriteriTecnici!$L3222*1,IFERROR(NUMBERVALUE(CriteriTecnici!$L3222,".",","),IFERROR(NUMBERVALUE(CriteriTecnici!$L3222,",","."),0))),4)&amp;""),",",".")&amp;", "&amp;CHAR(34)&amp;"flag"&amp;CHAR(34)&amp;": "&amp;SUBSTITUTE(TRIM(ROUND(IFERROR(CriteriTecnici!$M3222*1,IFERROR(NUMBERVALUE(CriteriTecnici!$M3222,".",","),IFERROR(NUMBERVALUE(CriteriTecnici!$M3222,",","."),0))),4)&amp;""),",",".")&amp;", "&amp;CHAR(34)&amp;"rawScore"&amp;CHAR(34)&amp;": "&amp;SUBSTITUTE(TRIM(ROUND(IFERROR(CriteriTecnici!$O3222*1,IFERROR(NUMBERVALUE(CriteriTecnici!$O3222,".",","),IFERROR(NUMBERVALUE(CriteriTecnici!$O3222,",","."),0))),4)&amp;""),",",".")&amp;CHAR(125)&amp;IF(TRUE,",",""))</f>
        <v/>
      </c>
    </row>
    <row r="3443">
      <c r="A3443" s="38">
        <f>IF(CriteriTecnici!$A3223="","","    "&amp;CHAR(123)&amp;CHAR(34)&amp;"bidderId"&amp;CHAR(34)&amp;": "&amp;CHAR(34)&amp;SUBSTITUTE(CriteriTecnici!$A3223,CHAR(34),"'")&amp;CHAR(34)&amp;", "&amp;CHAR(34)&amp;"lotId"&amp;CHAR(34)&amp;": "&amp;CHAR(34)&amp;SUBSTITUTE(CriteriTecnici!$C3223,CHAR(34),"'")&amp;CHAR(34)&amp;", "&amp;CHAR(34)&amp;"criterionId"&amp;CHAR(34)&amp;": "&amp;CHAR(34)&amp;SUBSTITUTE(CriteriTecnici!$D3223,CHAR(34),"'")&amp;CHAR(34)&amp;", "&amp;CHAR(34)&amp;"kind"&amp;CHAR(34)&amp;": "&amp;CHAR(34)&amp;SUBSTITUTE(CriteriTecnici!$F3223,CHAR(34),"'")&amp;CHAR(34)&amp;", "&amp;CHAR(34)&amp;"value"&amp;CHAR(34)&amp;": "&amp;SUBSTITUTE(TRIM(ROUND(IFERROR(CriteriTecnici!$N3223*1,IFERROR(NUMBERVALUE(CriteriTecnici!$N3223,".",","),IFERROR(NUMBERVALUE(CriteriTecnici!$N3223,",","."),0))),4)&amp;""),",",".")&amp;", "&amp;CHAR(34)&amp;"numerator"&amp;CHAR(34)&amp;": "&amp;SUBSTITUTE(TRIM(ROUND(IFERROR(CriteriTecnici!$K3223*1,IFERROR(NUMBERVALUE(CriteriTecnici!$K3223,".",","),IFERROR(NUMBERVALUE(CriteriTecnici!$K3223,",","."),0))),4)&amp;""),",",".")&amp;", "&amp;CHAR(34)&amp;"denominator"&amp;CHAR(34)&amp;": "&amp;SUBSTITUTE(TRIM(ROUND(IFERROR(CriteriTecnici!$L3223*1,IFERROR(NUMBERVALUE(CriteriTecnici!$L3223,".",","),IFERROR(NUMBERVALUE(CriteriTecnici!$L3223,",","."),0))),4)&amp;""),",",".")&amp;", "&amp;CHAR(34)&amp;"flag"&amp;CHAR(34)&amp;": "&amp;SUBSTITUTE(TRIM(ROUND(IFERROR(CriteriTecnici!$M3223*1,IFERROR(NUMBERVALUE(CriteriTecnici!$M3223,".",","),IFERROR(NUMBERVALUE(CriteriTecnici!$M3223,",","."),0))),4)&amp;""),",",".")&amp;", "&amp;CHAR(34)&amp;"rawScore"&amp;CHAR(34)&amp;": "&amp;SUBSTITUTE(TRIM(ROUND(IFERROR(CriteriTecnici!$O3223*1,IFERROR(NUMBERVALUE(CriteriTecnici!$O3223,".",","),IFERROR(NUMBERVALUE(CriteriTecnici!$O3223,",","."),0))),4)&amp;""),",",".")&amp;CHAR(125)&amp;IF(TRUE,",",""))</f>
        <v/>
      </c>
    </row>
    <row r="3444">
      <c r="A3444" s="38">
        <f>IF(CriteriTecnici!$A3224="","","    "&amp;CHAR(123)&amp;CHAR(34)&amp;"bidderId"&amp;CHAR(34)&amp;": "&amp;CHAR(34)&amp;SUBSTITUTE(CriteriTecnici!$A3224,CHAR(34),"'")&amp;CHAR(34)&amp;", "&amp;CHAR(34)&amp;"lotId"&amp;CHAR(34)&amp;": "&amp;CHAR(34)&amp;SUBSTITUTE(CriteriTecnici!$C3224,CHAR(34),"'")&amp;CHAR(34)&amp;", "&amp;CHAR(34)&amp;"criterionId"&amp;CHAR(34)&amp;": "&amp;CHAR(34)&amp;SUBSTITUTE(CriteriTecnici!$D3224,CHAR(34),"'")&amp;CHAR(34)&amp;", "&amp;CHAR(34)&amp;"kind"&amp;CHAR(34)&amp;": "&amp;CHAR(34)&amp;SUBSTITUTE(CriteriTecnici!$F3224,CHAR(34),"'")&amp;CHAR(34)&amp;", "&amp;CHAR(34)&amp;"value"&amp;CHAR(34)&amp;": "&amp;SUBSTITUTE(TRIM(ROUND(IFERROR(CriteriTecnici!$N3224*1,IFERROR(NUMBERVALUE(CriteriTecnici!$N3224,".",","),IFERROR(NUMBERVALUE(CriteriTecnici!$N3224,",","."),0))),4)&amp;""),",",".")&amp;", "&amp;CHAR(34)&amp;"numerator"&amp;CHAR(34)&amp;": "&amp;SUBSTITUTE(TRIM(ROUND(IFERROR(CriteriTecnici!$K3224*1,IFERROR(NUMBERVALUE(CriteriTecnici!$K3224,".",","),IFERROR(NUMBERVALUE(CriteriTecnici!$K3224,",","."),0))),4)&amp;""),",",".")&amp;", "&amp;CHAR(34)&amp;"denominator"&amp;CHAR(34)&amp;": "&amp;SUBSTITUTE(TRIM(ROUND(IFERROR(CriteriTecnici!$L3224*1,IFERROR(NUMBERVALUE(CriteriTecnici!$L3224,".",","),IFERROR(NUMBERVALUE(CriteriTecnici!$L3224,",","."),0))),4)&amp;""),",",".")&amp;", "&amp;CHAR(34)&amp;"flag"&amp;CHAR(34)&amp;": "&amp;SUBSTITUTE(TRIM(ROUND(IFERROR(CriteriTecnici!$M3224*1,IFERROR(NUMBERVALUE(CriteriTecnici!$M3224,".",","),IFERROR(NUMBERVALUE(CriteriTecnici!$M3224,",","."),0))),4)&amp;""),",",".")&amp;", "&amp;CHAR(34)&amp;"rawScore"&amp;CHAR(34)&amp;": "&amp;SUBSTITUTE(TRIM(ROUND(IFERROR(CriteriTecnici!$O3224*1,IFERROR(NUMBERVALUE(CriteriTecnici!$O3224,".",","),IFERROR(NUMBERVALUE(CriteriTecnici!$O3224,",","."),0))),4)&amp;""),",",".")&amp;CHAR(125)&amp;IF(TRUE,",",""))</f>
        <v/>
      </c>
    </row>
    <row r="3445">
      <c r="A3445" s="38">
        <f>IF(CriteriTecnici!$A3225="","","    "&amp;CHAR(123)&amp;CHAR(34)&amp;"bidderId"&amp;CHAR(34)&amp;": "&amp;CHAR(34)&amp;SUBSTITUTE(CriteriTecnici!$A3225,CHAR(34),"'")&amp;CHAR(34)&amp;", "&amp;CHAR(34)&amp;"lotId"&amp;CHAR(34)&amp;": "&amp;CHAR(34)&amp;SUBSTITUTE(CriteriTecnici!$C3225,CHAR(34),"'")&amp;CHAR(34)&amp;", "&amp;CHAR(34)&amp;"criterionId"&amp;CHAR(34)&amp;": "&amp;CHAR(34)&amp;SUBSTITUTE(CriteriTecnici!$D3225,CHAR(34),"'")&amp;CHAR(34)&amp;", "&amp;CHAR(34)&amp;"kind"&amp;CHAR(34)&amp;": "&amp;CHAR(34)&amp;SUBSTITUTE(CriteriTecnici!$F3225,CHAR(34),"'")&amp;CHAR(34)&amp;", "&amp;CHAR(34)&amp;"value"&amp;CHAR(34)&amp;": "&amp;SUBSTITUTE(TRIM(ROUND(IFERROR(CriteriTecnici!$N3225*1,IFERROR(NUMBERVALUE(CriteriTecnici!$N3225,".",","),IFERROR(NUMBERVALUE(CriteriTecnici!$N3225,",","."),0))),4)&amp;""),",",".")&amp;", "&amp;CHAR(34)&amp;"numerator"&amp;CHAR(34)&amp;": "&amp;SUBSTITUTE(TRIM(ROUND(IFERROR(CriteriTecnici!$K3225*1,IFERROR(NUMBERVALUE(CriteriTecnici!$K3225,".",","),IFERROR(NUMBERVALUE(CriteriTecnici!$K3225,",","."),0))),4)&amp;""),",",".")&amp;", "&amp;CHAR(34)&amp;"denominator"&amp;CHAR(34)&amp;": "&amp;SUBSTITUTE(TRIM(ROUND(IFERROR(CriteriTecnici!$L3225*1,IFERROR(NUMBERVALUE(CriteriTecnici!$L3225,".",","),IFERROR(NUMBERVALUE(CriteriTecnici!$L3225,",","."),0))),4)&amp;""),",",".")&amp;", "&amp;CHAR(34)&amp;"flag"&amp;CHAR(34)&amp;": "&amp;SUBSTITUTE(TRIM(ROUND(IFERROR(CriteriTecnici!$M3225*1,IFERROR(NUMBERVALUE(CriteriTecnici!$M3225,".",","),IFERROR(NUMBERVALUE(CriteriTecnici!$M3225,",","."),0))),4)&amp;""),",",".")&amp;", "&amp;CHAR(34)&amp;"rawScore"&amp;CHAR(34)&amp;": "&amp;SUBSTITUTE(TRIM(ROUND(IFERROR(CriteriTecnici!$O3225*1,IFERROR(NUMBERVALUE(CriteriTecnici!$O3225,".",","),IFERROR(NUMBERVALUE(CriteriTecnici!$O3225,",","."),0))),4)&amp;""),",",".")&amp;CHAR(125)&amp;IF(TRUE,",",""))</f>
        <v/>
      </c>
    </row>
    <row r="3446">
      <c r="A3446" s="38">
        <f>IF(CriteriTecnici!$A3226="","","    "&amp;CHAR(123)&amp;CHAR(34)&amp;"bidderId"&amp;CHAR(34)&amp;": "&amp;CHAR(34)&amp;SUBSTITUTE(CriteriTecnici!$A3226,CHAR(34),"'")&amp;CHAR(34)&amp;", "&amp;CHAR(34)&amp;"lotId"&amp;CHAR(34)&amp;": "&amp;CHAR(34)&amp;SUBSTITUTE(CriteriTecnici!$C3226,CHAR(34),"'")&amp;CHAR(34)&amp;", "&amp;CHAR(34)&amp;"criterionId"&amp;CHAR(34)&amp;": "&amp;CHAR(34)&amp;SUBSTITUTE(CriteriTecnici!$D3226,CHAR(34),"'")&amp;CHAR(34)&amp;", "&amp;CHAR(34)&amp;"kind"&amp;CHAR(34)&amp;": "&amp;CHAR(34)&amp;SUBSTITUTE(CriteriTecnici!$F3226,CHAR(34),"'")&amp;CHAR(34)&amp;", "&amp;CHAR(34)&amp;"value"&amp;CHAR(34)&amp;": "&amp;SUBSTITUTE(TRIM(ROUND(IFERROR(CriteriTecnici!$N3226*1,IFERROR(NUMBERVALUE(CriteriTecnici!$N3226,".",","),IFERROR(NUMBERVALUE(CriteriTecnici!$N3226,",","."),0))),4)&amp;""),",",".")&amp;", "&amp;CHAR(34)&amp;"numerator"&amp;CHAR(34)&amp;": "&amp;SUBSTITUTE(TRIM(ROUND(IFERROR(CriteriTecnici!$K3226*1,IFERROR(NUMBERVALUE(CriteriTecnici!$K3226,".",","),IFERROR(NUMBERVALUE(CriteriTecnici!$K3226,",","."),0))),4)&amp;""),",",".")&amp;", "&amp;CHAR(34)&amp;"denominator"&amp;CHAR(34)&amp;": "&amp;SUBSTITUTE(TRIM(ROUND(IFERROR(CriteriTecnici!$L3226*1,IFERROR(NUMBERVALUE(CriteriTecnici!$L3226,".",","),IFERROR(NUMBERVALUE(CriteriTecnici!$L3226,",","."),0))),4)&amp;""),",",".")&amp;", "&amp;CHAR(34)&amp;"flag"&amp;CHAR(34)&amp;": "&amp;SUBSTITUTE(TRIM(ROUND(IFERROR(CriteriTecnici!$M3226*1,IFERROR(NUMBERVALUE(CriteriTecnici!$M3226,".",","),IFERROR(NUMBERVALUE(CriteriTecnici!$M3226,",","."),0))),4)&amp;""),",",".")&amp;", "&amp;CHAR(34)&amp;"rawScore"&amp;CHAR(34)&amp;": "&amp;SUBSTITUTE(TRIM(ROUND(IFERROR(CriteriTecnici!$O3226*1,IFERROR(NUMBERVALUE(CriteriTecnici!$O3226,".",","),IFERROR(NUMBERVALUE(CriteriTecnici!$O3226,",","."),0))),4)&amp;""),",",".")&amp;CHAR(125)&amp;IF(TRUE,",",""))</f>
        <v/>
      </c>
    </row>
    <row r="3447">
      <c r="A3447" s="38">
        <f>IF(CriteriTecnici!$A3227="","","    "&amp;CHAR(123)&amp;CHAR(34)&amp;"bidderId"&amp;CHAR(34)&amp;": "&amp;CHAR(34)&amp;SUBSTITUTE(CriteriTecnici!$A3227,CHAR(34),"'")&amp;CHAR(34)&amp;", "&amp;CHAR(34)&amp;"lotId"&amp;CHAR(34)&amp;": "&amp;CHAR(34)&amp;SUBSTITUTE(CriteriTecnici!$C3227,CHAR(34),"'")&amp;CHAR(34)&amp;", "&amp;CHAR(34)&amp;"criterionId"&amp;CHAR(34)&amp;": "&amp;CHAR(34)&amp;SUBSTITUTE(CriteriTecnici!$D3227,CHAR(34),"'")&amp;CHAR(34)&amp;", "&amp;CHAR(34)&amp;"kind"&amp;CHAR(34)&amp;": "&amp;CHAR(34)&amp;SUBSTITUTE(CriteriTecnici!$F3227,CHAR(34),"'")&amp;CHAR(34)&amp;", "&amp;CHAR(34)&amp;"value"&amp;CHAR(34)&amp;": "&amp;SUBSTITUTE(TRIM(ROUND(IFERROR(CriteriTecnici!$N3227*1,IFERROR(NUMBERVALUE(CriteriTecnici!$N3227,".",","),IFERROR(NUMBERVALUE(CriteriTecnici!$N3227,",","."),0))),4)&amp;""),",",".")&amp;", "&amp;CHAR(34)&amp;"numerator"&amp;CHAR(34)&amp;": "&amp;SUBSTITUTE(TRIM(ROUND(IFERROR(CriteriTecnici!$K3227*1,IFERROR(NUMBERVALUE(CriteriTecnici!$K3227,".",","),IFERROR(NUMBERVALUE(CriteriTecnici!$K3227,",","."),0))),4)&amp;""),",",".")&amp;", "&amp;CHAR(34)&amp;"denominator"&amp;CHAR(34)&amp;": "&amp;SUBSTITUTE(TRIM(ROUND(IFERROR(CriteriTecnici!$L3227*1,IFERROR(NUMBERVALUE(CriteriTecnici!$L3227,".",","),IFERROR(NUMBERVALUE(CriteriTecnici!$L3227,",","."),0))),4)&amp;""),",",".")&amp;", "&amp;CHAR(34)&amp;"flag"&amp;CHAR(34)&amp;": "&amp;SUBSTITUTE(TRIM(ROUND(IFERROR(CriteriTecnici!$M3227*1,IFERROR(NUMBERVALUE(CriteriTecnici!$M3227,".",","),IFERROR(NUMBERVALUE(CriteriTecnici!$M3227,",","."),0))),4)&amp;""),",",".")&amp;", "&amp;CHAR(34)&amp;"rawScore"&amp;CHAR(34)&amp;": "&amp;SUBSTITUTE(TRIM(ROUND(IFERROR(CriteriTecnici!$O3227*1,IFERROR(NUMBERVALUE(CriteriTecnici!$O3227,".",","),IFERROR(NUMBERVALUE(CriteriTecnici!$O3227,",","."),0))),4)&amp;""),",",".")&amp;CHAR(125)&amp;IF(TRUE,",",""))</f>
        <v/>
      </c>
    </row>
    <row r="3448">
      <c r="A3448" s="38">
        <f>IF(CriteriTecnici!$A3228="","","    "&amp;CHAR(123)&amp;CHAR(34)&amp;"bidderId"&amp;CHAR(34)&amp;": "&amp;CHAR(34)&amp;SUBSTITUTE(CriteriTecnici!$A3228,CHAR(34),"'")&amp;CHAR(34)&amp;", "&amp;CHAR(34)&amp;"lotId"&amp;CHAR(34)&amp;": "&amp;CHAR(34)&amp;SUBSTITUTE(CriteriTecnici!$C3228,CHAR(34),"'")&amp;CHAR(34)&amp;", "&amp;CHAR(34)&amp;"criterionId"&amp;CHAR(34)&amp;": "&amp;CHAR(34)&amp;SUBSTITUTE(CriteriTecnici!$D3228,CHAR(34),"'")&amp;CHAR(34)&amp;", "&amp;CHAR(34)&amp;"kind"&amp;CHAR(34)&amp;": "&amp;CHAR(34)&amp;SUBSTITUTE(CriteriTecnici!$F3228,CHAR(34),"'")&amp;CHAR(34)&amp;", "&amp;CHAR(34)&amp;"value"&amp;CHAR(34)&amp;": "&amp;SUBSTITUTE(TRIM(ROUND(IFERROR(CriteriTecnici!$N3228*1,IFERROR(NUMBERVALUE(CriteriTecnici!$N3228,".",","),IFERROR(NUMBERVALUE(CriteriTecnici!$N3228,",","."),0))),4)&amp;""),",",".")&amp;", "&amp;CHAR(34)&amp;"numerator"&amp;CHAR(34)&amp;": "&amp;SUBSTITUTE(TRIM(ROUND(IFERROR(CriteriTecnici!$K3228*1,IFERROR(NUMBERVALUE(CriteriTecnici!$K3228,".",","),IFERROR(NUMBERVALUE(CriteriTecnici!$K3228,",","."),0))),4)&amp;""),",",".")&amp;", "&amp;CHAR(34)&amp;"denominator"&amp;CHAR(34)&amp;": "&amp;SUBSTITUTE(TRIM(ROUND(IFERROR(CriteriTecnici!$L3228*1,IFERROR(NUMBERVALUE(CriteriTecnici!$L3228,".",","),IFERROR(NUMBERVALUE(CriteriTecnici!$L3228,",","."),0))),4)&amp;""),",",".")&amp;", "&amp;CHAR(34)&amp;"flag"&amp;CHAR(34)&amp;": "&amp;SUBSTITUTE(TRIM(ROUND(IFERROR(CriteriTecnici!$M3228*1,IFERROR(NUMBERVALUE(CriteriTecnici!$M3228,".",","),IFERROR(NUMBERVALUE(CriteriTecnici!$M3228,",","."),0))),4)&amp;""),",",".")&amp;", "&amp;CHAR(34)&amp;"rawScore"&amp;CHAR(34)&amp;": "&amp;SUBSTITUTE(TRIM(ROUND(IFERROR(CriteriTecnici!$O3228*1,IFERROR(NUMBERVALUE(CriteriTecnici!$O3228,".",","),IFERROR(NUMBERVALUE(CriteriTecnici!$O3228,",","."),0))),4)&amp;""),",",".")&amp;CHAR(125)&amp;IF(COUNTA(Offerte!$A106:$A$200)&gt;0,",",""))</f>
        <v/>
      </c>
    </row>
    <row r="3449">
      <c r="A3449" s="38">
        <f>IF(CriteriTecnici!$A3229="","","    "&amp;CHAR(123)&amp;CHAR(34)&amp;"bidderId"&amp;CHAR(34)&amp;": "&amp;CHAR(34)&amp;SUBSTITUTE(CriteriTecnici!$A3229,CHAR(34),"'")&amp;CHAR(34)&amp;", "&amp;CHAR(34)&amp;"lotId"&amp;CHAR(34)&amp;": "&amp;CHAR(34)&amp;SUBSTITUTE(CriteriTecnici!$C3229,CHAR(34),"'")&amp;CHAR(34)&amp;", "&amp;CHAR(34)&amp;"criterionId"&amp;CHAR(34)&amp;": "&amp;CHAR(34)&amp;SUBSTITUTE(CriteriTecnici!$D3229,CHAR(34),"'")&amp;CHAR(34)&amp;", "&amp;CHAR(34)&amp;"kind"&amp;CHAR(34)&amp;": "&amp;CHAR(34)&amp;SUBSTITUTE(CriteriTecnici!$F3229,CHAR(34),"'")&amp;CHAR(34)&amp;", "&amp;CHAR(34)&amp;"value"&amp;CHAR(34)&amp;": "&amp;SUBSTITUTE(TRIM(ROUND(IFERROR(CriteriTecnici!$N3229*1,IFERROR(NUMBERVALUE(CriteriTecnici!$N3229,".",","),IFERROR(NUMBERVALUE(CriteriTecnici!$N3229,",","."),0))),4)&amp;""),",",".")&amp;", "&amp;CHAR(34)&amp;"numerator"&amp;CHAR(34)&amp;": "&amp;SUBSTITUTE(TRIM(ROUND(IFERROR(CriteriTecnici!$K3229*1,IFERROR(NUMBERVALUE(CriteriTecnici!$K3229,".",","),IFERROR(NUMBERVALUE(CriteriTecnici!$K3229,",","."),0))),4)&amp;""),",",".")&amp;", "&amp;CHAR(34)&amp;"denominator"&amp;CHAR(34)&amp;": "&amp;SUBSTITUTE(TRIM(ROUND(IFERROR(CriteriTecnici!$L3229*1,IFERROR(NUMBERVALUE(CriteriTecnici!$L3229,".",","),IFERROR(NUMBERVALUE(CriteriTecnici!$L3229,",","."),0))),4)&amp;""),",",".")&amp;", "&amp;CHAR(34)&amp;"flag"&amp;CHAR(34)&amp;": "&amp;SUBSTITUTE(TRIM(ROUND(IFERROR(CriteriTecnici!$M3229*1,IFERROR(NUMBERVALUE(CriteriTecnici!$M3229,".",","),IFERROR(NUMBERVALUE(CriteriTecnici!$M3229,",","."),0))),4)&amp;""),",",".")&amp;", "&amp;CHAR(34)&amp;"rawScore"&amp;CHAR(34)&amp;": "&amp;SUBSTITUTE(TRIM(ROUND(IFERROR(CriteriTecnici!$O3229*1,IFERROR(NUMBERVALUE(CriteriTecnici!$O3229,".",","),IFERROR(NUMBERVALUE(CriteriTecnici!$O3229,",","."),0))),4)&amp;""),",",".")&amp;CHAR(125)&amp;IF(TRUE,",",""))</f>
        <v/>
      </c>
    </row>
    <row r="3450">
      <c r="A3450" s="38">
        <f>IF(CriteriTecnici!$A3230="","","    "&amp;CHAR(123)&amp;CHAR(34)&amp;"bidderId"&amp;CHAR(34)&amp;": "&amp;CHAR(34)&amp;SUBSTITUTE(CriteriTecnici!$A3230,CHAR(34),"'")&amp;CHAR(34)&amp;", "&amp;CHAR(34)&amp;"lotId"&amp;CHAR(34)&amp;": "&amp;CHAR(34)&amp;SUBSTITUTE(CriteriTecnici!$C3230,CHAR(34),"'")&amp;CHAR(34)&amp;", "&amp;CHAR(34)&amp;"criterionId"&amp;CHAR(34)&amp;": "&amp;CHAR(34)&amp;SUBSTITUTE(CriteriTecnici!$D3230,CHAR(34),"'")&amp;CHAR(34)&amp;", "&amp;CHAR(34)&amp;"kind"&amp;CHAR(34)&amp;": "&amp;CHAR(34)&amp;SUBSTITUTE(CriteriTecnici!$F3230,CHAR(34),"'")&amp;CHAR(34)&amp;", "&amp;CHAR(34)&amp;"value"&amp;CHAR(34)&amp;": "&amp;SUBSTITUTE(TRIM(ROUND(IFERROR(CriteriTecnici!$N3230*1,IFERROR(NUMBERVALUE(CriteriTecnici!$N3230,".",","),IFERROR(NUMBERVALUE(CriteriTecnici!$N3230,",","."),0))),4)&amp;""),",",".")&amp;", "&amp;CHAR(34)&amp;"numerator"&amp;CHAR(34)&amp;": "&amp;SUBSTITUTE(TRIM(ROUND(IFERROR(CriteriTecnici!$K3230*1,IFERROR(NUMBERVALUE(CriteriTecnici!$K3230,".",","),IFERROR(NUMBERVALUE(CriteriTecnici!$K3230,",","."),0))),4)&amp;""),",",".")&amp;", "&amp;CHAR(34)&amp;"denominator"&amp;CHAR(34)&amp;": "&amp;SUBSTITUTE(TRIM(ROUND(IFERROR(CriteriTecnici!$L3230*1,IFERROR(NUMBERVALUE(CriteriTecnici!$L3230,".",","),IFERROR(NUMBERVALUE(CriteriTecnici!$L3230,",","."),0))),4)&amp;""),",",".")&amp;", "&amp;CHAR(34)&amp;"flag"&amp;CHAR(34)&amp;": "&amp;SUBSTITUTE(TRIM(ROUND(IFERROR(CriteriTecnici!$M3230*1,IFERROR(NUMBERVALUE(CriteriTecnici!$M3230,".",","),IFERROR(NUMBERVALUE(CriteriTecnici!$M3230,",","."),0))),4)&amp;""),",",".")&amp;", "&amp;CHAR(34)&amp;"rawScore"&amp;CHAR(34)&amp;": "&amp;SUBSTITUTE(TRIM(ROUND(IFERROR(CriteriTecnici!$O3230*1,IFERROR(NUMBERVALUE(CriteriTecnici!$O3230,".",","),IFERROR(NUMBERVALUE(CriteriTecnici!$O3230,",","."),0))),4)&amp;""),",",".")&amp;CHAR(125)&amp;IF(TRUE,",",""))</f>
        <v/>
      </c>
    </row>
    <row r="3451">
      <c r="A3451" s="38">
        <f>IF(CriteriTecnici!$A3231="","","    "&amp;CHAR(123)&amp;CHAR(34)&amp;"bidderId"&amp;CHAR(34)&amp;": "&amp;CHAR(34)&amp;SUBSTITUTE(CriteriTecnici!$A3231,CHAR(34),"'")&amp;CHAR(34)&amp;", "&amp;CHAR(34)&amp;"lotId"&amp;CHAR(34)&amp;": "&amp;CHAR(34)&amp;SUBSTITUTE(CriteriTecnici!$C3231,CHAR(34),"'")&amp;CHAR(34)&amp;", "&amp;CHAR(34)&amp;"criterionId"&amp;CHAR(34)&amp;": "&amp;CHAR(34)&amp;SUBSTITUTE(CriteriTecnici!$D3231,CHAR(34),"'")&amp;CHAR(34)&amp;", "&amp;CHAR(34)&amp;"kind"&amp;CHAR(34)&amp;": "&amp;CHAR(34)&amp;SUBSTITUTE(CriteriTecnici!$F3231,CHAR(34),"'")&amp;CHAR(34)&amp;", "&amp;CHAR(34)&amp;"value"&amp;CHAR(34)&amp;": "&amp;SUBSTITUTE(TRIM(ROUND(IFERROR(CriteriTecnici!$N3231*1,IFERROR(NUMBERVALUE(CriteriTecnici!$N3231,".",","),IFERROR(NUMBERVALUE(CriteriTecnici!$N3231,",","."),0))),4)&amp;""),",",".")&amp;", "&amp;CHAR(34)&amp;"numerator"&amp;CHAR(34)&amp;": "&amp;SUBSTITUTE(TRIM(ROUND(IFERROR(CriteriTecnici!$K3231*1,IFERROR(NUMBERVALUE(CriteriTecnici!$K3231,".",","),IFERROR(NUMBERVALUE(CriteriTecnici!$K3231,",","."),0))),4)&amp;""),",",".")&amp;", "&amp;CHAR(34)&amp;"denominator"&amp;CHAR(34)&amp;": "&amp;SUBSTITUTE(TRIM(ROUND(IFERROR(CriteriTecnici!$L3231*1,IFERROR(NUMBERVALUE(CriteriTecnici!$L3231,".",","),IFERROR(NUMBERVALUE(CriteriTecnici!$L3231,",","."),0))),4)&amp;""),",",".")&amp;", "&amp;CHAR(34)&amp;"flag"&amp;CHAR(34)&amp;": "&amp;SUBSTITUTE(TRIM(ROUND(IFERROR(CriteriTecnici!$M3231*1,IFERROR(NUMBERVALUE(CriteriTecnici!$M3231,".",","),IFERROR(NUMBERVALUE(CriteriTecnici!$M3231,",","."),0))),4)&amp;""),",",".")&amp;", "&amp;CHAR(34)&amp;"rawScore"&amp;CHAR(34)&amp;": "&amp;SUBSTITUTE(TRIM(ROUND(IFERROR(CriteriTecnici!$O3231*1,IFERROR(NUMBERVALUE(CriteriTecnici!$O3231,".",","),IFERROR(NUMBERVALUE(CriteriTecnici!$O3231,",","."),0))),4)&amp;""),",",".")&amp;CHAR(125)&amp;IF(TRUE,",",""))</f>
        <v/>
      </c>
    </row>
    <row r="3452">
      <c r="A3452" s="38">
        <f>IF(CriteriTecnici!$A3232="","","    "&amp;CHAR(123)&amp;CHAR(34)&amp;"bidderId"&amp;CHAR(34)&amp;": "&amp;CHAR(34)&amp;SUBSTITUTE(CriteriTecnici!$A3232,CHAR(34),"'")&amp;CHAR(34)&amp;", "&amp;CHAR(34)&amp;"lotId"&amp;CHAR(34)&amp;": "&amp;CHAR(34)&amp;SUBSTITUTE(CriteriTecnici!$C3232,CHAR(34),"'")&amp;CHAR(34)&amp;", "&amp;CHAR(34)&amp;"criterionId"&amp;CHAR(34)&amp;": "&amp;CHAR(34)&amp;SUBSTITUTE(CriteriTecnici!$D3232,CHAR(34),"'")&amp;CHAR(34)&amp;", "&amp;CHAR(34)&amp;"kind"&amp;CHAR(34)&amp;": "&amp;CHAR(34)&amp;SUBSTITUTE(CriteriTecnici!$F3232,CHAR(34),"'")&amp;CHAR(34)&amp;", "&amp;CHAR(34)&amp;"value"&amp;CHAR(34)&amp;": "&amp;SUBSTITUTE(TRIM(ROUND(IFERROR(CriteriTecnici!$N3232*1,IFERROR(NUMBERVALUE(CriteriTecnici!$N3232,".",","),IFERROR(NUMBERVALUE(CriteriTecnici!$N3232,",","."),0))),4)&amp;""),",",".")&amp;", "&amp;CHAR(34)&amp;"numerator"&amp;CHAR(34)&amp;": "&amp;SUBSTITUTE(TRIM(ROUND(IFERROR(CriteriTecnici!$K3232*1,IFERROR(NUMBERVALUE(CriteriTecnici!$K3232,".",","),IFERROR(NUMBERVALUE(CriteriTecnici!$K3232,",","."),0))),4)&amp;""),",",".")&amp;", "&amp;CHAR(34)&amp;"denominator"&amp;CHAR(34)&amp;": "&amp;SUBSTITUTE(TRIM(ROUND(IFERROR(CriteriTecnici!$L3232*1,IFERROR(NUMBERVALUE(CriteriTecnici!$L3232,".",","),IFERROR(NUMBERVALUE(CriteriTecnici!$L3232,",","."),0))),4)&amp;""),",",".")&amp;", "&amp;CHAR(34)&amp;"flag"&amp;CHAR(34)&amp;": "&amp;SUBSTITUTE(TRIM(ROUND(IFERROR(CriteriTecnici!$M3232*1,IFERROR(NUMBERVALUE(CriteriTecnici!$M3232,".",","),IFERROR(NUMBERVALUE(CriteriTecnici!$M3232,",","."),0))),4)&amp;""),",",".")&amp;", "&amp;CHAR(34)&amp;"rawScore"&amp;CHAR(34)&amp;": "&amp;SUBSTITUTE(TRIM(ROUND(IFERROR(CriteriTecnici!$O3232*1,IFERROR(NUMBERVALUE(CriteriTecnici!$O3232,".",","),IFERROR(NUMBERVALUE(CriteriTecnici!$O3232,",","."),0))),4)&amp;""),",",".")&amp;CHAR(125)&amp;IF(TRUE,",",""))</f>
        <v/>
      </c>
    </row>
    <row r="3453">
      <c r="A3453" s="38">
        <f>IF(CriteriTecnici!$A3233="","","    "&amp;CHAR(123)&amp;CHAR(34)&amp;"bidderId"&amp;CHAR(34)&amp;": "&amp;CHAR(34)&amp;SUBSTITUTE(CriteriTecnici!$A3233,CHAR(34),"'")&amp;CHAR(34)&amp;", "&amp;CHAR(34)&amp;"lotId"&amp;CHAR(34)&amp;": "&amp;CHAR(34)&amp;SUBSTITUTE(CriteriTecnici!$C3233,CHAR(34),"'")&amp;CHAR(34)&amp;", "&amp;CHAR(34)&amp;"criterionId"&amp;CHAR(34)&amp;": "&amp;CHAR(34)&amp;SUBSTITUTE(CriteriTecnici!$D3233,CHAR(34),"'")&amp;CHAR(34)&amp;", "&amp;CHAR(34)&amp;"kind"&amp;CHAR(34)&amp;": "&amp;CHAR(34)&amp;SUBSTITUTE(CriteriTecnici!$F3233,CHAR(34),"'")&amp;CHAR(34)&amp;", "&amp;CHAR(34)&amp;"value"&amp;CHAR(34)&amp;": "&amp;SUBSTITUTE(TRIM(ROUND(IFERROR(CriteriTecnici!$N3233*1,IFERROR(NUMBERVALUE(CriteriTecnici!$N3233,".",","),IFERROR(NUMBERVALUE(CriteriTecnici!$N3233,",","."),0))),4)&amp;""),",",".")&amp;", "&amp;CHAR(34)&amp;"numerator"&amp;CHAR(34)&amp;": "&amp;SUBSTITUTE(TRIM(ROUND(IFERROR(CriteriTecnici!$K3233*1,IFERROR(NUMBERVALUE(CriteriTecnici!$K3233,".",","),IFERROR(NUMBERVALUE(CriteriTecnici!$K3233,",","."),0))),4)&amp;""),",",".")&amp;", "&amp;CHAR(34)&amp;"denominator"&amp;CHAR(34)&amp;": "&amp;SUBSTITUTE(TRIM(ROUND(IFERROR(CriteriTecnici!$L3233*1,IFERROR(NUMBERVALUE(CriteriTecnici!$L3233,".",","),IFERROR(NUMBERVALUE(CriteriTecnici!$L3233,",","."),0))),4)&amp;""),",",".")&amp;", "&amp;CHAR(34)&amp;"flag"&amp;CHAR(34)&amp;": "&amp;SUBSTITUTE(TRIM(ROUND(IFERROR(CriteriTecnici!$M3233*1,IFERROR(NUMBERVALUE(CriteriTecnici!$M3233,".",","),IFERROR(NUMBERVALUE(CriteriTecnici!$M3233,",","."),0))),4)&amp;""),",",".")&amp;", "&amp;CHAR(34)&amp;"rawScore"&amp;CHAR(34)&amp;": "&amp;SUBSTITUTE(TRIM(ROUND(IFERROR(CriteriTecnici!$O3233*1,IFERROR(NUMBERVALUE(CriteriTecnici!$O3233,".",","),IFERROR(NUMBERVALUE(CriteriTecnici!$O3233,",","."),0))),4)&amp;""),",",".")&amp;CHAR(125)&amp;IF(TRUE,",",""))</f>
        <v/>
      </c>
    </row>
    <row r="3454">
      <c r="A3454" s="38">
        <f>IF(CriteriTecnici!$A3234="","","    "&amp;CHAR(123)&amp;CHAR(34)&amp;"bidderId"&amp;CHAR(34)&amp;": "&amp;CHAR(34)&amp;SUBSTITUTE(CriteriTecnici!$A3234,CHAR(34),"'")&amp;CHAR(34)&amp;", "&amp;CHAR(34)&amp;"lotId"&amp;CHAR(34)&amp;": "&amp;CHAR(34)&amp;SUBSTITUTE(CriteriTecnici!$C3234,CHAR(34),"'")&amp;CHAR(34)&amp;", "&amp;CHAR(34)&amp;"criterionId"&amp;CHAR(34)&amp;": "&amp;CHAR(34)&amp;SUBSTITUTE(CriteriTecnici!$D3234,CHAR(34),"'")&amp;CHAR(34)&amp;", "&amp;CHAR(34)&amp;"kind"&amp;CHAR(34)&amp;": "&amp;CHAR(34)&amp;SUBSTITUTE(CriteriTecnici!$F3234,CHAR(34),"'")&amp;CHAR(34)&amp;", "&amp;CHAR(34)&amp;"value"&amp;CHAR(34)&amp;": "&amp;SUBSTITUTE(TRIM(ROUND(IFERROR(CriteriTecnici!$N3234*1,IFERROR(NUMBERVALUE(CriteriTecnici!$N3234,".",","),IFERROR(NUMBERVALUE(CriteriTecnici!$N3234,",","."),0))),4)&amp;""),",",".")&amp;", "&amp;CHAR(34)&amp;"numerator"&amp;CHAR(34)&amp;": "&amp;SUBSTITUTE(TRIM(ROUND(IFERROR(CriteriTecnici!$K3234*1,IFERROR(NUMBERVALUE(CriteriTecnici!$K3234,".",","),IFERROR(NUMBERVALUE(CriteriTecnici!$K3234,",","."),0))),4)&amp;""),",",".")&amp;", "&amp;CHAR(34)&amp;"denominator"&amp;CHAR(34)&amp;": "&amp;SUBSTITUTE(TRIM(ROUND(IFERROR(CriteriTecnici!$L3234*1,IFERROR(NUMBERVALUE(CriteriTecnici!$L3234,".",","),IFERROR(NUMBERVALUE(CriteriTecnici!$L3234,",","."),0))),4)&amp;""),",",".")&amp;", "&amp;CHAR(34)&amp;"flag"&amp;CHAR(34)&amp;": "&amp;SUBSTITUTE(TRIM(ROUND(IFERROR(CriteriTecnici!$M3234*1,IFERROR(NUMBERVALUE(CriteriTecnici!$M3234,".",","),IFERROR(NUMBERVALUE(CriteriTecnici!$M3234,",","."),0))),4)&amp;""),",",".")&amp;", "&amp;CHAR(34)&amp;"rawScore"&amp;CHAR(34)&amp;": "&amp;SUBSTITUTE(TRIM(ROUND(IFERROR(CriteriTecnici!$O3234*1,IFERROR(NUMBERVALUE(CriteriTecnici!$O3234,".",","),IFERROR(NUMBERVALUE(CriteriTecnici!$O3234,",","."),0))),4)&amp;""),",",".")&amp;CHAR(125)&amp;IF(TRUE,",",""))</f>
        <v/>
      </c>
    </row>
    <row r="3455">
      <c r="A3455" s="38">
        <f>IF(CriteriTecnici!$A3235="","","    "&amp;CHAR(123)&amp;CHAR(34)&amp;"bidderId"&amp;CHAR(34)&amp;": "&amp;CHAR(34)&amp;SUBSTITUTE(CriteriTecnici!$A3235,CHAR(34),"'")&amp;CHAR(34)&amp;", "&amp;CHAR(34)&amp;"lotId"&amp;CHAR(34)&amp;": "&amp;CHAR(34)&amp;SUBSTITUTE(CriteriTecnici!$C3235,CHAR(34),"'")&amp;CHAR(34)&amp;", "&amp;CHAR(34)&amp;"criterionId"&amp;CHAR(34)&amp;": "&amp;CHAR(34)&amp;SUBSTITUTE(CriteriTecnici!$D3235,CHAR(34),"'")&amp;CHAR(34)&amp;", "&amp;CHAR(34)&amp;"kind"&amp;CHAR(34)&amp;": "&amp;CHAR(34)&amp;SUBSTITUTE(CriteriTecnici!$F3235,CHAR(34),"'")&amp;CHAR(34)&amp;", "&amp;CHAR(34)&amp;"value"&amp;CHAR(34)&amp;": "&amp;SUBSTITUTE(TRIM(ROUND(IFERROR(CriteriTecnici!$N3235*1,IFERROR(NUMBERVALUE(CriteriTecnici!$N3235,".",","),IFERROR(NUMBERVALUE(CriteriTecnici!$N3235,",","."),0))),4)&amp;""),",",".")&amp;", "&amp;CHAR(34)&amp;"numerator"&amp;CHAR(34)&amp;": "&amp;SUBSTITUTE(TRIM(ROUND(IFERROR(CriteriTecnici!$K3235*1,IFERROR(NUMBERVALUE(CriteriTecnici!$K3235,".",","),IFERROR(NUMBERVALUE(CriteriTecnici!$K3235,",","."),0))),4)&amp;""),",",".")&amp;", "&amp;CHAR(34)&amp;"denominator"&amp;CHAR(34)&amp;": "&amp;SUBSTITUTE(TRIM(ROUND(IFERROR(CriteriTecnici!$L3235*1,IFERROR(NUMBERVALUE(CriteriTecnici!$L3235,".",","),IFERROR(NUMBERVALUE(CriteriTecnici!$L3235,",","."),0))),4)&amp;""),",",".")&amp;", "&amp;CHAR(34)&amp;"flag"&amp;CHAR(34)&amp;": "&amp;SUBSTITUTE(TRIM(ROUND(IFERROR(CriteriTecnici!$M3235*1,IFERROR(NUMBERVALUE(CriteriTecnici!$M3235,".",","),IFERROR(NUMBERVALUE(CriteriTecnici!$M3235,",","."),0))),4)&amp;""),",",".")&amp;", "&amp;CHAR(34)&amp;"rawScore"&amp;CHAR(34)&amp;": "&amp;SUBSTITUTE(TRIM(ROUND(IFERROR(CriteriTecnici!$O3235*1,IFERROR(NUMBERVALUE(CriteriTecnici!$O3235,".",","),IFERROR(NUMBERVALUE(CriteriTecnici!$O3235,",","."),0))),4)&amp;""),",",".")&amp;CHAR(125)&amp;IF(TRUE,",",""))</f>
        <v/>
      </c>
    </row>
    <row r="3456">
      <c r="A3456" s="38">
        <f>IF(CriteriTecnici!$A3236="","","    "&amp;CHAR(123)&amp;CHAR(34)&amp;"bidderId"&amp;CHAR(34)&amp;": "&amp;CHAR(34)&amp;SUBSTITUTE(CriteriTecnici!$A3236,CHAR(34),"'")&amp;CHAR(34)&amp;", "&amp;CHAR(34)&amp;"lotId"&amp;CHAR(34)&amp;": "&amp;CHAR(34)&amp;SUBSTITUTE(CriteriTecnici!$C3236,CHAR(34),"'")&amp;CHAR(34)&amp;", "&amp;CHAR(34)&amp;"criterionId"&amp;CHAR(34)&amp;": "&amp;CHAR(34)&amp;SUBSTITUTE(CriteriTecnici!$D3236,CHAR(34),"'")&amp;CHAR(34)&amp;", "&amp;CHAR(34)&amp;"kind"&amp;CHAR(34)&amp;": "&amp;CHAR(34)&amp;SUBSTITUTE(CriteriTecnici!$F3236,CHAR(34),"'")&amp;CHAR(34)&amp;", "&amp;CHAR(34)&amp;"value"&amp;CHAR(34)&amp;": "&amp;SUBSTITUTE(TRIM(ROUND(IFERROR(CriteriTecnici!$N3236*1,IFERROR(NUMBERVALUE(CriteriTecnici!$N3236,".",","),IFERROR(NUMBERVALUE(CriteriTecnici!$N3236,",","."),0))),4)&amp;""),",",".")&amp;", "&amp;CHAR(34)&amp;"numerator"&amp;CHAR(34)&amp;": "&amp;SUBSTITUTE(TRIM(ROUND(IFERROR(CriteriTecnici!$K3236*1,IFERROR(NUMBERVALUE(CriteriTecnici!$K3236,".",","),IFERROR(NUMBERVALUE(CriteriTecnici!$K3236,",","."),0))),4)&amp;""),",",".")&amp;", "&amp;CHAR(34)&amp;"denominator"&amp;CHAR(34)&amp;": "&amp;SUBSTITUTE(TRIM(ROUND(IFERROR(CriteriTecnici!$L3236*1,IFERROR(NUMBERVALUE(CriteriTecnici!$L3236,".",","),IFERROR(NUMBERVALUE(CriteriTecnici!$L3236,",","."),0))),4)&amp;""),",",".")&amp;", "&amp;CHAR(34)&amp;"flag"&amp;CHAR(34)&amp;": "&amp;SUBSTITUTE(TRIM(ROUND(IFERROR(CriteriTecnici!$M3236*1,IFERROR(NUMBERVALUE(CriteriTecnici!$M3236,".",","),IFERROR(NUMBERVALUE(CriteriTecnici!$M3236,",","."),0))),4)&amp;""),",",".")&amp;", "&amp;CHAR(34)&amp;"rawScore"&amp;CHAR(34)&amp;": "&amp;SUBSTITUTE(TRIM(ROUND(IFERROR(CriteriTecnici!$O3236*1,IFERROR(NUMBERVALUE(CriteriTecnici!$O3236,".",","),IFERROR(NUMBERVALUE(CriteriTecnici!$O3236,",","."),0))),4)&amp;""),",",".")&amp;CHAR(125)&amp;IF(TRUE,",",""))</f>
        <v/>
      </c>
    </row>
    <row r="3457">
      <c r="A3457" s="38">
        <f>IF(CriteriTecnici!$A3237="","","    "&amp;CHAR(123)&amp;CHAR(34)&amp;"bidderId"&amp;CHAR(34)&amp;": "&amp;CHAR(34)&amp;SUBSTITUTE(CriteriTecnici!$A3237,CHAR(34),"'")&amp;CHAR(34)&amp;", "&amp;CHAR(34)&amp;"lotId"&amp;CHAR(34)&amp;": "&amp;CHAR(34)&amp;SUBSTITUTE(CriteriTecnici!$C3237,CHAR(34),"'")&amp;CHAR(34)&amp;", "&amp;CHAR(34)&amp;"criterionId"&amp;CHAR(34)&amp;": "&amp;CHAR(34)&amp;SUBSTITUTE(CriteriTecnici!$D3237,CHAR(34),"'")&amp;CHAR(34)&amp;", "&amp;CHAR(34)&amp;"kind"&amp;CHAR(34)&amp;": "&amp;CHAR(34)&amp;SUBSTITUTE(CriteriTecnici!$F3237,CHAR(34),"'")&amp;CHAR(34)&amp;", "&amp;CHAR(34)&amp;"value"&amp;CHAR(34)&amp;": "&amp;SUBSTITUTE(TRIM(ROUND(IFERROR(CriteriTecnici!$N3237*1,IFERROR(NUMBERVALUE(CriteriTecnici!$N3237,".",","),IFERROR(NUMBERVALUE(CriteriTecnici!$N3237,",","."),0))),4)&amp;""),",",".")&amp;", "&amp;CHAR(34)&amp;"numerator"&amp;CHAR(34)&amp;": "&amp;SUBSTITUTE(TRIM(ROUND(IFERROR(CriteriTecnici!$K3237*1,IFERROR(NUMBERVALUE(CriteriTecnici!$K3237,".",","),IFERROR(NUMBERVALUE(CriteriTecnici!$K3237,",","."),0))),4)&amp;""),",",".")&amp;", "&amp;CHAR(34)&amp;"denominator"&amp;CHAR(34)&amp;": "&amp;SUBSTITUTE(TRIM(ROUND(IFERROR(CriteriTecnici!$L3237*1,IFERROR(NUMBERVALUE(CriteriTecnici!$L3237,".",","),IFERROR(NUMBERVALUE(CriteriTecnici!$L3237,",","."),0))),4)&amp;""),",",".")&amp;", "&amp;CHAR(34)&amp;"flag"&amp;CHAR(34)&amp;": "&amp;SUBSTITUTE(TRIM(ROUND(IFERROR(CriteriTecnici!$M3237*1,IFERROR(NUMBERVALUE(CriteriTecnici!$M3237,".",","),IFERROR(NUMBERVALUE(CriteriTecnici!$M3237,",","."),0))),4)&amp;""),",",".")&amp;", "&amp;CHAR(34)&amp;"rawScore"&amp;CHAR(34)&amp;": "&amp;SUBSTITUTE(TRIM(ROUND(IFERROR(CriteriTecnici!$O3237*1,IFERROR(NUMBERVALUE(CriteriTecnici!$O3237,".",","),IFERROR(NUMBERVALUE(CriteriTecnici!$O3237,",","."),0))),4)&amp;""),",",".")&amp;CHAR(125)&amp;IF(TRUE,",",""))</f>
        <v/>
      </c>
    </row>
    <row r="3458">
      <c r="A3458" s="38">
        <f>IF(CriteriTecnici!$A3238="","","    "&amp;CHAR(123)&amp;CHAR(34)&amp;"bidderId"&amp;CHAR(34)&amp;": "&amp;CHAR(34)&amp;SUBSTITUTE(CriteriTecnici!$A3238,CHAR(34),"'")&amp;CHAR(34)&amp;", "&amp;CHAR(34)&amp;"lotId"&amp;CHAR(34)&amp;": "&amp;CHAR(34)&amp;SUBSTITUTE(CriteriTecnici!$C3238,CHAR(34),"'")&amp;CHAR(34)&amp;", "&amp;CHAR(34)&amp;"criterionId"&amp;CHAR(34)&amp;": "&amp;CHAR(34)&amp;SUBSTITUTE(CriteriTecnici!$D3238,CHAR(34),"'")&amp;CHAR(34)&amp;", "&amp;CHAR(34)&amp;"kind"&amp;CHAR(34)&amp;": "&amp;CHAR(34)&amp;SUBSTITUTE(CriteriTecnici!$F3238,CHAR(34),"'")&amp;CHAR(34)&amp;", "&amp;CHAR(34)&amp;"value"&amp;CHAR(34)&amp;": "&amp;SUBSTITUTE(TRIM(ROUND(IFERROR(CriteriTecnici!$N3238*1,IFERROR(NUMBERVALUE(CriteriTecnici!$N3238,".",","),IFERROR(NUMBERVALUE(CriteriTecnici!$N3238,",","."),0))),4)&amp;""),",",".")&amp;", "&amp;CHAR(34)&amp;"numerator"&amp;CHAR(34)&amp;": "&amp;SUBSTITUTE(TRIM(ROUND(IFERROR(CriteriTecnici!$K3238*1,IFERROR(NUMBERVALUE(CriteriTecnici!$K3238,".",","),IFERROR(NUMBERVALUE(CriteriTecnici!$K3238,",","."),0))),4)&amp;""),",",".")&amp;", "&amp;CHAR(34)&amp;"denominator"&amp;CHAR(34)&amp;": "&amp;SUBSTITUTE(TRIM(ROUND(IFERROR(CriteriTecnici!$L3238*1,IFERROR(NUMBERVALUE(CriteriTecnici!$L3238,".",","),IFERROR(NUMBERVALUE(CriteriTecnici!$L3238,",","."),0))),4)&amp;""),",",".")&amp;", "&amp;CHAR(34)&amp;"flag"&amp;CHAR(34)&amp;": "&amp;SUBSTITUTE(TRIM(ROUND(IFERROR(CriteriTecnici!$M3238*1,IFERROR(NUMBERVALUE(CriteriTecnici!$M3238,".",","),IFERROR(NUMBERVALUE(CriteriTecnici!$M3238,",","."),0))),4)&amp;""),",",".")&amp;", "&amp;CHAR(34)&amp;"rawScore"&amp;CHAR(34)&amp;": "&amp;SUBSTITUTE(TRIM(ROUND(IFERROR(CriteriTecnici!$O3238*1,IFERROR(NUMBERVALUE(CriteriTecnici!$O3238,".",","),IFERROR(NUMBERVALUE(CriteriTecnici!$O3238,",","."),0))),4)&amp;""),",",".")&amp;CHAR(125)&amp;IF(TRUE,",",""))</f>
        <v/>
      </c>
    </row>
    <row r="3459">
      <c r="A3459" s="38">
        <f>IF(CriteriTecnici!$A3239="","","    "&amp;CHAR(123)&amp;CHAR(34)&amp;"bidderId"&amp;CHAR(34)&amp;": "&amp;CHAR(34)&amp;SUBSTITUTE(CriteriTecnici!$A3239,CHAR(34),"'")&amp;CHAR(34)&amp;", "&amp;CHAR(34)&amp;"lotId"&amp;CHAR(34)&amp;": "&amp;CHAR(34)&amp;SUBSTITUTE(CriteriTecnici!$C3239,CHAR(34),"'")&amp;CHAR(34)&amp;", "&amp;CHAR(34)&amp;"criterionId"&amp;CHAR(34)&amp;": "&amp;CHAR(34)&amp;SUBSTITUTE(CriteriTecnici!$D3239,CHAR(34),"'")&amp;CHAR(34)&amp;", "&amp;CHAR(34)&amp;"kind"&amp;CHAR(34)&amp;": "&amp;CHAR(34)&amp;SUBSTITUTE(CriteriTecnici!$F3239,CHAR(34),"'")&amp;CHAR(34)&amp;", "&amp;CHAR(34)&amp;"value"&amp;CHAR(34)&amp;": "&amp;SUBSTITUTE(TRIM(ROUND(IFERROR(CriteriTecnici!$N3239*1,IFERROR(NUMBERVALUE(CriteriTecnici!$N3239,".",","),IFERROR(NUMBERVALUE(CriteriTecnici!$N3239,",","."),0))),4)&amp;""),",",".")&amp;", "&amp;CHAR(34)&amp;"numerator"&amp;CHAR(34)&amp;": "&amp;SUBSTITUTE(TRIM(ROUND(IFERROR(CriteriTecnici!$K3239*1,IFERROR(NUMBERVALUE(CriteriTecnici!$K3239,".",","),IFERROR(NUMBERVALUE(CriteriTecnici!$K3239,",","."),0))),4)&amp;""),",",".")&amp;", "&amp;CHAR(34)&amp;"denominator"&amp;CHAR(34)&amp;": "&amp;SUBSTITUTE(TRIM(ROUND(IFERROR(CriteriTecnici!$L3239*1,IFERROR(NUMBERVALUE(CriteriTecnici!$L3239,".",","),IFERROR(NUMBERVALUE(CriteriTecnici!$L3239,",","."),0))),4)&amp;""),",",".")&amp;", "&amp;CHAR(34)&amp;"flag"&amp;CHAR(34)&amp;": "&amp;SUBSTITUTE(TRIM(ROUND(IFERROR(CriteriTecnici!$M3239*1,IFERROR(NUMBERVALUE(CriteriTecnici!$M3239,".",","),IFERROR(NUMBERVALUE(CriteriTecnici!$M3239,",","."),0))),4)&amp;""),",",".")&amp;", "&amp;CHAR(34)&amp;"rawScore"&amp;CHAR(34)&amp;": "&amp;SUBSTITUTE(TRIM(ROUND(IFERROR(CriteriTecnici!$O3239*1,IFERROR(NUMBERVALUE(CriteriTecnici!$O3239,".",","),IFERROR(NUMBERVALUE(CriteriTecnici!$O3239,",","."),0))),4)&amp;""),",",".")&amp;CHAR(125)&amp;IF(TRUE,",",""))</f>
        <v/>
      </c>
    </row>
    <row r="3460">
      <c r="A3460" s="38">
        <f>IF(CriteriTecnici!$A3240="","","    "&amp;CHAR(123)&amp;CHAR(34)&amp;"bidderId"&amp;CHAR(34)&amp;": "&amp;CHAR(34)&amp;SUBSTITUTE(CriteriTecnici!$A3240,CHAR(34),"'")&amp;CHAR(34)&amp;", "&amp;CHAR(34)&amp;"lotId"&amp;CHAR(34)&amp;": "&amp;CHAR(34)&amp;SUBSTITUTE(CriteriTecnici!$C3240,CHAR(34),"'")&amp;CHAR(34)&amp;", "&amp;CHAR(34)&amp;"criterionId"&amp;CHAR(34)&amp;": "&amp;CHAR(34)&amp;SUBSTITUTE(CriteriTecnici!$D3240,CHAR(34),"'")&amp;CHAR(34)&amp;", "&amp;CHAR(34)&amp;"kind"&amp;CHAR(34)&amp;": "&amp;CHAR(34)&amp;SUBSTITUTE(CriteriTecnici!$F3240,CHAR(34),"'")&amp;CHAR(34)&amp;", "&amp;CHAR(34)&amp;"value"&amp;CHAR(34)&amp;": "&amp;SUBSTITUTE(TRIM(ROUND(IFERROR(CriteriTecnici!$N3240*1,IFERROR(NUMBERVALUE(CriteriTecnici!$N3240,".",","),IFERROR(NUMBERVALUE(CriteriTecnici!$N3240,",","."),0))),4)&amp;""),",",".")&amp;", "&amp;CHAR(34)&amp;"numerator"&amp;CHAR(34)&amp;": "&amp;SUBSTITUTE(TRIM(ROUND(IFERROR(CriteriTecnici!$K3240*1,IFERROR(NUMBERVALUE(CriteriTecnici!$K3240,".",","),IFERROR(NUMBERVALUE(CriteriTecnici!$K3240,",","."),0))),4)&amp;""),",",".")&amp;", "&amp;CHAR(34)&amp;"denominator"&amp;CHAR(34)&amp;": "&amp;SUBSTITUTE(TRIM(ROUND(IFERROR(CriteriTecnici!$L3240*1,IFERROR(NUMBERVALUE(CriteriTecnici!$L3240,".",","),IFERROR(NUMBERVALUE(CriteriTecnici!$L3240,",","."),0))),4)&amp;""),",",".")&amp;", "&amp;CHAR(34)&amp;"flag"&amp;CHAR(34)&amp;": "&amp;SUBSTITUTE(TRIM(ROUND(IFERROR(CriteriTecnici!$M3240*1,IFERROR(NUMBERVALUE(CriteriTecnici!$M3240,".",","),IFERROR(NUMBERVALUE(CriteriTecnici!$M3240,",","."),0))),4)&amp;""),",",".")&amp;", "&amp;CHAR(34)&amp;"rawScore"&amp;CHAR(34)&amp;": "&amp;SUBSTITUTE(TRIM(ROUND(IFERROR(CriteriTecnici!$O3240*1,IFERROR(NUMBERVALUE(CriteriTecnici!$O3240,".",","),IFERROR(NUMBERVALUE(CriteriTecnici!$O3240,",","."),0))),4)&amp;""),",",".")&amp;CHAR(125)&amp;IF(TRUE,",",""))</f>
        <v/>
      </c>
    </row>
    <row r="3461">
      <c r="A3461" s="38">
        <f>IF(CriteriTecnici!$A3241="","","    "&amp;CHAR(123)&amp;CHAR(34)&amp;"bidderId"&amp;CHAR(34)&amp;": "&amp;CHAR(34)&amp;SUBSTITUTE(CriteriTecnici!$A3241,CHAR(34),"'")&amp;CHAR(34)&amp;", "&amp;CHAR(34)&amp;"lotId"&amp;CHAR(34)&amp;": "&amp;CHAR(34)&amp;SUBSTITUTE(CriteriTecnici!$C3241,CHAR(34),"'")&amp;CHAR(34)&amp;", "&amp;CHAR(34)&amp;"criterionId"&amp;CHAR(34)&amp;": "&amp;CHAR(34)&amp;SUBSTITUTE(CriteriTecnici!$D3241,CHAR(34),"'")&amp;CHAR(34)&amp;", "&amp;CHAR(34)&amp;"kind"&amp;CHAR(34)&amp;": "&amp;CHAR(34)&amp;SUBSTITUTE(CriteriTecnici!$F3241,CHAR(34),"'")&amp;CHAR(34)&amp;", "&amp;CHAR(34)&amp;"value"&amp;CHAR(34)&amp;": "&amp;SUBSTITUTE(TRIM(ROUND(IFERROR(CriteriTecnici!$N3241*1,IFERROR(NUMBERVALUE(CriteriTecnici!$N3241,".",","),IFERROR(NUMBERVALUE(CriteriTecnici!$N3241,",","."),0))),4)&amp;""),",",".")&amp;", "&amp;CHAR(34)&amp;"numerator"&amp;CHAR(34)&amp;": "&amp;SUBSTITUTE(TRIM(ROUND(IFERROR(CriteriTecnici!$K3241*1,IFERROR(NUMBERVALUE(CriteriTecnici!$K3241,".",","),IFERROR(NUMBERVALUE(CriteriTecnici!$K3241,",","."),0))),4)&amp;""),",",".")&amp;", "&amp;CHAR(34)&amp;"denominator"&amp;CHAR(34)&amp;": "&amp;SUBSTITUTE(TRIM(ROUND(IFERROR(CriteriTecnici!$L3241*1,IFERROR(NUMBERVALUE(CriteriTecnici!$L3241,".",","),IFERROR(NUMBERVALUE(CriteriTecnici!$L3241,",","."),0))),4)&amp;""),",",".")&amp;", "&amp;CHAR(34)&amp;"flag"&amp;CHAR(34)&amp;": "&amp;SUBSTITUTE(TRIM(ROUND(IFERROR(CriteriTecnici!$M3241*1,IFERROR(NUMBERVALUE(CriteriTecnici!$M3241,".",","),IFERROR(NUMBERVALUE(CriteriTecnici!$M3241,",","."),0))),4)&amp;""),",",".")&amp;", "&amp;CHAR(34)&amp;"rawScore"&amp;CHAR(34)&amp;": "&amp;SUBSTITUTE(TRIM(ROUND(IFERROR(CriteriTecnici!$O3241*1,IFERROR(NUMBERVALUE(CriteriTecnici!$O3241,".",","),IFERROR(NUMBERVALUE(CriteriTecnici!$O3241,",","."),0))),4)&amp;""),",",".")&amp;CHAR(125)&amp;IF(TRUE,",",""))</f>
        <v/>
      </c>
    </row>
    <row r="3462">
      <c r="A3462" s="38">
        <f>IF(CriteriTecnici!$A3242="","","    "&amp;CHAR(123)&amp;CHAR(34)&amp;"bidderId"&amp;CHAR(34)&amp;": "&amp;CHAR(34)&amp;SUBSTITUTE(CriteriTecnici!$A3242,CHAR(34),"'")&amp;CHAR(34)&amp;", "&amp;CHAR(34)&amp;"lotId"&amp;CHAR(34)&amp;": "&amp;CHAR(34)&amp;SUBSTITUTE(CriteriTecnici!$C3242,CHAR(34),"'")&amp;CHAR(34)&amp;", "&amp;CHAR(34)&amp;"criterionId"&amp;CHAR(34)&amp;": "&amp;CHAR(34)&amp;SUBSTITUTE(CriteriTecnici!$D3242,CHAR(34),"'")&amp;CHAR(34)&amp;", "&amp;CHAR(34)&amp;"kind"&amp;CHAR(34)&amp;": "&amp;CHAR(34)&amp;SUBSTITUTE(CriteriTecnici!$F3242,CHAR(34),"'")&amp;CHAR(34)&amp;", "&amp;CHAR(34)&amp;"value"&amp;CHAR(34)&amp;": "&amp;SUBSTITUTE(TRIM(ROUND(IFERROR(CriteriTecnici!$N3242*1,IFERROR(NUMBERVALUE(CriteriTecnici!$N3242,".",","),IFERROR(NUMBERVALUE(CriteriTecnici!$N3242,",","."),0))),4)&amp;""),",",".")&amp;", "&amp;CHAR(34)&amp;"numerator"&amp;CHAR(34)&amp;": "&amp;SUBSTITUTE(TRIM(ROUND(IFERROR(CriteriTecnici!$K3242*1,IFERROR(NUMBERVALUE(CriteriTecnici!$K3242,".",","),IFERROR(NUMBERVALUE(CriteriTecnici!$K3242,",","."),0))),4)&amp;""),",",".")&amp;", "&amp;CHAR(34)&amp;"denominator"&amp;CHAR(34)&amp;": "&amp;SUBSTITUTE(TRIM(ROUND(IFERROR(CriteriTecnici!$L3242*1,IFERROR(NUMBERVALUE(CriteriTecnici!$L3242,".",","),IFERROR(NUMBERVALUE(CriteriTecnici!$L3242,",","."),0))),4)&amp;""),",",".")&amp;", "&amp;CHAR(34)&amp;"flag"&amp;CHAR(34)&amp;": "&amp;SUBSTITUTE(TRIM(ROUND(IFERROR(CriteriTecnici!$M3242*1,IFERROR(NUMBERVALUE(CriteriTecnici!$M3242,".",","),IFERROR(NUMBERVALUE(CriteriTecnici!$M3242,",","."),0))),4)&amp;""),",",".")&amp;", "&amp;CHAR(34)&amp;"rawScore"&amp;CHAR(34)&amp;": "&amp;SUBSTITUTE(TRIM(ROUND(IFERROR(CriteriTecnici!$O3242*1,IFERROR(NUMBERVALUE(CriteriTecnici!$O3242,".",","),IFERROR(NUMBERVALUE(CriteriTecnici!$O3242,",","."),0))),4)&amp;""),",",".")&amp;CHAR(125)&amp;IF(TRUE,",",""))</f>
        <v/>
      </c>
    </row>
    <row r="3463">
      <c r="A3463" s="38">
        <f>IF(CriteriTecnici!$A3243="","","    "&amp;CHAR(123)&amp;CHAR(34)&amp;"bidderId"&amp;CHAR(34)&amp;": "&amp;CHAR(34)&amp;SUBSTITUTE(CriteriTecnici!$A3243,CHAR(34),"'")&amp;CHAR(34)&amp;", "&amp;CHAR(34)&amp;"lotId"&amp;CHAR(34)&amp;": "&amp;CHAR(34)&amp;SUBSTITUTE(CriteriTecnici!$C3243,CHAR(34),"'")&amp;CHAR(34)&amp;", "&amp;CHAR(34)&amp;"criterionId"&amp;CHAR(34)&amp;": "&amp;CHAR(34)&amp;SUBSTITUTE(CriteriTecnici!$D3243,CHAR(34),"'")&amp;CHAR(34)&amp;", "&amp;CHAR(34)&amp;"kind"&amp;CHAR(34)&amp;": "&amp;CHAR(34)&amp;SUBSTITUTE(CriteriTecnici!$F3243,CHAR(34),"'")&amp;CHAR(34)&amp;", "&amp;CHAR(34)&amp;"value"&amp;CHAR(34)&amp;": "&amp;SUBSTITUTE(TRIM(ROUND(IFERROR(CriteriTecnici!$N3243*1,IFERROR(NUMBERVALUE(CriteriTecnici!$N3243,".",","),IFERROR(NUMBERVALUE(CriteriTecnici!$N3243,",","."),0))),4)&amp;""),",",".")&amp;", "&amp;CHAR(34)&amp;"numerator"&amp;CHAR(34)&amp;": "&amp;SUBSTITUTE(TRIM(ROUND(IFERROR(CriteriTecnici!$K3243*1,IFERROR(NUMBERVALUE(CriteriTecnici!$K3243,".",","),IFERROR(NUMBERVALUE(CriteriTecnici!$K3243,",","."),0))),4)&amp;""),",",".")&amp;", "&amp;CHAR(34)&amp;"denominator"&amp;CHAR(34)&amp;": "&amp;SUBSTITUTE(TRIM(ROUND(IFERROR(CriteriTecnici!$L3243*1,IFERROR(NUMBERVALUE(CriteriTecnici!$L3243,".",","),IFERROR(NUMBERVALUE(CriteriTecnici!$L3243,",","."),0))),4)&amp;""),",",".")&amp;", "&amp;CHAR(34)&amp;"flag"&amp;CHAR(34)&amp;": "&amp;SUBSTITUTE(TRIM(ROUND(IFERROR(CriteriTecnici!$M3243*1,IFERROR(NUMBERVALUE(CriteriTecnici!$M3243,".",","),IFERROR(NUMBERVALUE(CriteriTecnici!$M3243,",","."),0))),4)&amp;""),",",".")&amp;", "&amp;CHAR(34)&amp;"rawScore"&amp;CHAR(34)&amp;": "&amp;SUBSTITUTE(TRIM(ROUND(IFERROR(CriteriTecnici!$O3243*1,IFERROR(NUMBERVALUE(CriteriTecnici!$O3243,".",","),IFERROR(NUMBERVALUE(CriteriTecnici!$O3243,",","."),0))),4)&amp;""),",",".")&amp;CHAR(125)&amp;IF(TRUE,",",""))</f>
        <v/>
      </c>
    </row>
    <row r="3464">
      <c r="A3464" s="38">
        <f>IF(CriteriTecnici!$A3244="","","    "&amp;CHAR(123)&amp;CHAR(34)&amp;"bidderId"&amp;CHAR(34)&amp;": "&amp;CHAR(34)&amp;SUBSTITUTE(CriteriTecnici!$A3244,CHAR(34),"'")&amp;CHAR(34)&amp;", "&amp;CHAR(34)&amp;"lotId"&amp;CHAR(34)&amp;": "&amp;CHAR(34)&amp;SUBSTITUTE(CriteriTecnici!$C3244,CHAR(34),"'")&amp;CHAR(34)&amp;", "&amp;CHAR(34)&amp;"criterionId"&amp;CHAR(34)&amp;": "&amp;CHAR(34)&amp;SUBSTITUTE(CriteriTecnici!$D3244,CHAR(34),"'")&amp;CHAR(34)&amp;", "&amp;CHAR(34)&amp;"kind"&amp;CHAR(34)&amp;": "&amp;CHAR(34)&amp;SUBSTITUTE(CriteriTecnici!$F3244,CHAR(34),"'")&amp;CHAR(34)&amp;", "&amp;CHAR(34)&amp;"value"&amp;CHAR(34)&amp;": "&amp;SUBSTITUTE(TRIM(ROUND(IFERROR(CriteriTecnici!$N3244*1,IFERROR(NUMBERVALUE(CriteriTecnici!$N3244,".",","),IFERROR(NUMBERVALUE(CriteriTecnici!$N3244,",","."),0))),4)&amp;""),",",".")&amp;", "&amp;CHAR(34)&amp;"numerator"&amp;CHAR(34)&amp;": "&amp;SUBSTITUTE(TRIM(ROUND(IFERROR(CriteriTecnici!$K3244*1,IFERROR(NUMBERVALUE(CriteriTecnici!$K3244,".",","),IFERROR(NUMBERVALUE(CriteriTecnici!$K3244,",","."),0))),4)&amp;""),",",".")&amp;", "&amp;CHAR(34)&amp;"denominator"&amp;CHAR(34)&amp;": "&amp;SUBSTITUTE(TRIM(ROUND(IFERROR(CriteriTecnici!$L3244*1,IFERROR(NUMBERVALUE(CriteriTecnici!$L3244,".",","),IFERROR(NUMBERVALUE(CriteriTecnici!$L3244,",","."),0))),4)&amp;""),",",".")&amp;", "&amp;CHAR(34)&amp;"flag"&amp;CHAR(34)&amp;": "&amp;SUBSTITUTE(TRIM(ROUND(IFERROR(CriteriTecnici!$M3244*1,IFERROR(NUMBERVALUE(CriteriTecnici!$M3244,".",","),IFERROR(NUMBERVALUE(CriteriTecnici!$M3244,",","."),0))),4)&amp;""),",",".")&amp;", "&amp;CHAR(34)&amp;"rawScore"&amp;CHAR(34)&amp;": "&amp;SUBSTITUTE(TRIM(ROUND(IFERROR(CriteriTecnici!$O3244*1,IFERROR(NUMBERVALUE(CriteriTecnici!$O3244,".",","),IFERROR(NUMBERVALUE(CriteriTecnici!$O3244,",","."),0))),4)&amp;""),",",".")&amp;CHAR(125)&amp;IF(TRUE,",",""))</f>
        <v/>
      </c>
    </row>
    <row r="3465">
      <c r="A3465" s="38">
        <f>IF(CriteriTecnici!$A3245="","","    "&amp;CHAR(123)&amp;CHAR(34)&amp;"bidderId"&amp;CHAR(34)&amp;": "&amp;CHAR(34)&amp;SUBSTITUTE(CriteriTecnici!$A3245,CHAR(34),"'")&amp;CHAR(34)&amp;", "&amp;CHAR(34)&amp;"lotId"&amp;CHAR(34)&amp;": "&amp;CHAR(34)&amp;SUBSTITUTE(CriteriTecnici!$C3245,CHAR(34),"'")&amp;CHAR(34)&amp;", "&amp;CHAR(34)&amp;"criterionId"&amp;CHAR(34)&amp;": "&amp;CHAR(34)&amp;SUBSTITUTE(CriteriTecnici!$D3245,CHAR(34),"'")&amp;CHAR(34)&amp;", "&amp;CHAR(34)&amp;"kind"&amp;CHAR(34)&amp;": "&amp;CHAR(34)&amp;SUBSTITUTE(CriteriTecnici!$F3245,CHAR(34),"'")&amp;CHAR(34)&amp;", "&amp;CHAR(34)&amp;"value"&amp;CHAR(34)&amp;": "&amp;SUBSTITUTE(TRIM(ROUND(IFERROR(CriteriTecnici!$N3245*1,IFERROR(NUMBERVALUE(CriteriTecnici!$N3245,".",","),IFERROR(NUMBERVALUE(CriteriTecnici!$N3245,",","."),0))),4)&amp;""),",",".")&amp;", "&amp;CHAR(34)&amp;"numerator"&amp;CHAR(34)&amp;": "&amp;SUBSTITUTE(TRIM(ROUND(IFERROR(CriteriTecnici!$K3245*1,IFERROR(NUMBERVALUE(CriteriTecnici!$K3245,".",","),IFERROR(NUMBERVALUE(CriteriTecnici!$K3245,",","."),0))),4)&amp;""),",",".")&amp;", "&amp;CHAR(34)&amp;"denominator"&amp;CHAR(34)&amp;": "&amp;SUBSTITUTE(TRIM(ROUND(IFERROR(CriteriTecnici!$L3245*1,IFERROR(NUMBERVALUE(CriteriTecnici!$L3245,".",","),IFERROR(NUMBERVALUE(CriteriTecnici!$L3245,",","."),0))),4)&amp;""),",",".")&amp;", "&amp;CHAR(34)&amp;"flag"&amp;CHAR(34)&amp;": "&amp;SUBSTITUTE(TRIM(ROUND(IFERROR(CriteriTecnici!$M3245*1,IFERROR(NUMBERVALUE(CriteriTecnici!$M3245,".",","),IFERROR(NUMBERVALUE(CriteriTecnici!$M3245,",","."),0))),4)&amp;""),",",".")&amp;", "&amp;CHAR(34)&amp;"rawScore"&amp;CHAR(34)&amp;": "&amp;SUBSTITUTE(TRIM(ROUND(IFERROR(CriteriTecnici!$O3245*1,IFERROR(NUMBERVALUE(CriteriTecnici!$O3245,".",","),IFERROR(NUMBERVALUE(CriteriTecnici!$O3245,",","."),0))),4)&amp;""),",",".")&amp;CHAR(125)&amp;IF(TRUE,",",""))</f>
        <v/>
      </c>
    </row>
    <row r="3466">
      <c r="A3466" s="38">
        <f>IF(CriteriTecnici!$A3246="","","    "&amp;CHAR(123)&amp;CHAR(34)&amp;"bidderId"&amp;CHAR(34)&amp;": "&amp;CHAR(34)&amp;SUBSTITUTE(CriteriTecnici!$A3246,CHAR(34),"'")&amp;CHAR(34)&amp;", "&amp;CHAR(34)&amp;"lotId"&amp;CHAR(34)&amp;": "&amp;CHAR(34)&amp;SUBSTITUTE(CriteriTecnici!$C3246,CHAR(34),"'")&amp;CHAR(34)&amp;", "&amp;CHAR(34)&amp;"criterionId"&amp;CHAR(34)&amp;": "&amp;CHAR(34)&amp;SUBSTITUTE(CriteriTecnici!$D3246,CHAR(34),"'")&amp;CHAR(34)&amp;", "&amp;CHAR(34)&amp;"kind"&amp;CHAR(34)&amp;": "&amp;CHAR(34)&amp;SUBSTITUTE(CriteriTecnici!$F3246,CHAR(34),"'")&amp;CHAR(34)&amp;", "&amp;CHAR(34)&amp;"value"&amp;CHAR(34)&amp;": "&amp;SUBSTITUTE(TRIM(ROUND(IFERROR(CriteriTecnici!$N3246*1,IFERROR(NUMBERVALUE(CriteriTecnici!$N3246,".",","),IFERROR(NUMBERVALUE(CriteriTecnici!$N3246,",","."),0))),4)&amp;""),",",".")&amp;", "&amp;CHAR(34)&amp;"numerator"&amp;CHAR(34)&amp;": "&amp;SUBSTITUTE(TRIM(ROUND(IFERROR(CriteriTecnici!$K3246*1,IFERROR(NUMBERVALUE(CriteriTecnici!$K3246,".",","),IFERROR(NUMBERVALUE(CriteriTecnici!$K3246,",","."),0))),4)&amp;""),",",".")&amp;", "&amp;CHAR(34)&amp;"denominator"&amp;CHAR(34)&amp;": "&amp;SUBSTITUTE(TRIM(ROUND(IFERROR(CriteriTecnici!$L3246*1,IFERROR(NUMBERVALUE(CriteriTecnici!$L3246,".",","),IFERROR(NUMBERVALUE(CriteriTecnici!$L3246,",","."),0))),4)&amp;""),",",".")&amp;", "&amp;CHAR(34)&amp;"flag"&amp;CHAR(34)&amp;": "&amp;SUBSTITUTE(TRIM(ROUND(IFERROR(CriteriTecnici!$M3246*1,IFERROR(NUMBERVALUE(CriteriTecnici!$M3246,".",","),IFERROR(NUMBERVALUE(CriteriTecnici!$M3246,",","."),0))),4)&amp;""),",",".")&amp;", "&amp;CHAR(34)&amp;"rawScore"&amp;CHAR(34)&amp;": "&amp;SUBSTITUTE(TRIM(ROUND(IFERROR(CriteriTecnici!$O3246*1,IFERROR(NUMBERVALUE(CriteriTecnici!$O3246,".",","),IFERROR(NUMBERVALUE(CriteriTecnici!$O3246,",","."),0))),4)&amp;""),",",".")&amp;CHAR(125)&amp;IF(TRUE,",",""))</f>
        <v/>
      </c>
    </row>
    <row r="3467">
      <c r="A3467" s="38">
        <f>IF(CriteriTecnici!$A3247="","","    "&amp;CHAR(123)&amp;CHAR(34)&amp;"bidderId"&amp;CHAR(34)&amp;": "&amp;CHAR(34)&amp;SUBSTITUTE(CriteriTecnici!$A3247,CHAR(34),"'")&amp;CHAR(34)&amp;", "&amp;CHAR(34)&amp;"lotId"&amp;CHAR(34)&amp;": "&amp;CHAR(34)&amp;SUBSTITUTE(CriteriTecnici!$C3247,CHAR(34),"'")&amp;CHAR(34)&amp;", "&amp;CHAR(34)&amp;"criterionId"&amp;CHAR(34)&amp;": "&amp;CHAR(34)&amp;SUBSTITUTE(CriteriTecnici!$D3247,CHAR(34),"'")&amp;CHAR(34)&amp;", "&amp;CHAR(34)&amp;"kind"&amp;CHAR(34)&amp;": "&amp;CHAR(34)&amp;SUBSTITUTE(CriteriTecnici!$F3247,CHAR(34),"'")&amp;CHAR(34)&amp;", "&amp;CHAR(34)&amp;"value"&amp;CHAR(34)&amp;": "&amp;SUBSTITUTE(TRIM(ROUND(IFERROR(CriteriTecnici!$N3247*1,IFERROR(NUMBERVALUE(CriteriTecnici!$N3247,".",","),IFERROR(NUMBERVALUE(CriteriTecnici!$N3247,",","."),0))),4)&amp;""),",",".")&amp;", "&amp;CHAR(34)&amp;"numerator"&amp;CHAR(34)&amp;": "&amp;SUBSTITUTE(TRIM(ROUND(IFERROR(CriteriTecnici!$K3247*1,IFERROR(NUMBERVALUE(CriteriTecnici!$K3247,".",","),IFERROR(NUMBERVALUE(CriteriTecnici!$K3247,",","."),0))),4)&amp;""),",",".")&amp;", "&amp;CHAR(34)&amp;"denominator"&amp;CHAR(34)&amp;": "&amp;SUBSTITUTE(TRIM(ROUND(IFERROR(CriteriTecnici!$L3247*1,IFERROR(NUMBERVALUE(CriteriTecnici!$L3247,".",","),IFERROR(NUMBERVALUE(CriteriTecnici!$L3247,",","."),0))),4)&amp;""),",",".")&amp;", "&amp;CHAR(34)&amp;"flag"&amp;CHAR(34)&amp;": "&amp;SUBSTITUTE(TRIM(ROUND(IFERROR(CriteriTecnici!$M3247*1,IFERROR(NUMBERVALUE(CriteriTecnici!$M3247,".",","),IFERROR(NUMBERVALUE(CriteriTecnici!$M3247,",","."),0))),4)&amp;""),",",".")&amp;", "&amp;CHAR(34)&amp;"rawScore"&amp;CHAR(34)&amp;": "&amp;SUBSTITUTE(TRIM(ROUND(IFERROR(CriteriTecnici!$O3247*1,IFERROR(NUMBERVALUE(CriteriTecnici!$O3247,".",","),IFERROR(NUMBERVALUE(CriteriTecnici!$O3247,",","."),0))),4)&amp;""),",",".")&amp;CHAR(125)&amp;IF(TRUE,",",""))</f>
        <v/>
      </c>
    </row>
    <row r="3468">
      <c r="A3468" s="38">
        <f>IF(CriteriTecnici!$A3248="","","    "&amp;CHAR(123)&amp;CHAR(34)&amp;"bidderId"&amp;CHAR(34)&amp;": "&amp;CHAR(34)&amp;SUBSTITUTE(CriteriTecnici!$A3248,CHAR(34),"'")&amp;CHAR(34)&amp;", "&amp;CHAR(34)&amp;"lotId"&amp;CHAR(34)&amp;": "&amp;CHAR(34)&amp;SUBSTITUTE(CriteriTecnici!$C3248,CHAR(34),"'")&amp;CHAR(34)&amp;", "&amp;CHAR(34)&amp;"criterionId"&amp;CHAR(34)&amp;": "&amp;CHAR(34)&amp;SUBSTITUTE(CriteriTecnici!$D3248,CHAR(34),"'")&amp;CHAR(34)&amp;", "&amp;CHAR(34)&amp;"kind"&amp;CHAR(34)&amp;": "&amp;CHAR(34)&amp;SUBSTITUTE(CriteriTecnici!$F3248,CHAR(34),"'")&amp;CHAR(34)&amp;", "&amp;CHAR(34)&amp;"value"&amp;CHAR(34)&amp;": "&amp;SUBSTITUTE(TRIM(ROUND(IFERROR(CriteriTecnici!$N3248*1,IFERROR(NUMBERVALUE(CriteriTecnici!$N3248,".",","),IFERROR(NUMBERVALUE(CriteriTecnici!$N3248,",","."),0))),4)&amp;""),",",".")&amp;", "&amp;CHAR(34)&amp;"numerator"&amp;CHAR(34)&amp;": "&amp;SUBSTITUTE(TRIM(ROUND(IFERROR(CriteriTecnici!$K3248*1,IFERROR(NUMBERVALUE(CriteriTecnici!$K3248,".",","),IFERROR(NUMBERVALUE(CriteriTecnici!$K3248,",","."),0))),4)&amp;""),",",".")&amp;", "&amp;CHAR(34)&amp;"denominator"&amp;CHAR(34)&amp;": "&amp;SUBSTITUTE(TRIM(ROUND(IFERROR(CriteriTecnici!$L3248*1,IFERROR(NUMBERVALUE(CriteriTecnici!$L3248,".",","),IFERROR(NUMBERVALUE(CriteriTecnici!$L3248,",","."),0))),4)&amp;""),",",".")&amp;", "&amp;CHAR(34)&amp;"flag"&amp;CHAR(34)&amp;": "&amp;SUBSTITUTE(TRIM(ROUND(IFERROR(CriteriTecnici!$M3248*1,IFERROR(NUMBERVALUE(CriteriTecnici!$M3248,".",","),IFERROR(NUMBERVALUE(CriteriTecnici!$M3248,",","."),0))),4)&amp;""),",",".")&amp;", "&amp;CHAR(34)&amp;"rawScore"&amp;CHAR(34)&amp;": "&amp;SUBSTITUTE(TRIM(ROUND(IFERROR(CriteriTecnici!$O3248*1,IFERROR(NUMBERVALUE(CriteriTecnici!$O3248,".",","),IFERROR(NUMBERVALUE(CriteriTecnici!$O3248,",","."),0))),4)&amp;""),",",".")&amp;CHAR(125)&amp;IF(TRUE,",",""))</f>
        <v/>
      </c>
    </row>
    <row r="3469">
      <c r="A3469" s="38">
        <f>IF(CriteriTecnici!$A3249="","","    "&amp;CHAR(123)&amp;CHAR(34)&amp;"bidderId"&amp;CHAR(34)&amp;": "&amp;CHAR(34)&amp;SUBSTITUTE(CriteriTecnici!$A3249,CHAR(34),"'")&amp;CHAR(34)&amp;", "&amp;CHAR(34)&amp;"lotId"&amp;CHAR(34)&amp;": "&amp;CHAR(34)&amp;SUBSTITUTE(CriteriTecnici!$C3249,CHAR(34),"'")&amp;CHAR(34)&amp;", "&amp;CHAR(34)&amp;"criterionId"&amp;CHAR(34)&amp;": "&amp;CHAR(34)&amp;SUBSTITUTE(CriteriTecnici!$D3249,CHAR(34),"'")&amp;CHAR(34)&amp;", "&amp;CHAR(34)&amp;"kind"&amp;CHAR(34)&amp;": "&amp;CHAR(34)&amp;SUBSTITUTE(CriteriTecnici!$F3249,CHAR(34),"'")&amp;CHAR(34)&amp;", "&amp;CHAR(34)&amp;"value"&amp;CHAR(34)&amp;": "&amp;SUBSTITUTE(TRIM(ROUND(IFERROR(CriteriTecnici!$N3249*1,IFERROR(NUMBERVALUE(CriteriTecnici!$N3249,".",","),IFERROR(NUMBERVALUE(CriteriTecnici!$N3249,",","."),0))),4)&amp;""),",",".")&amp;", "&amp;CHAR(34)&amp;"numerator"&amp;CHAR(34)&amp;": "&amp;SUBSTITUTE(TRIM(ROUND(IFERROR(CriteriTecnici!$K3249*1,IFERROR(NUMBERVALUE(CriteriTecnici!$K3249,".",","),IFERROR(NUMBERVALUE(CriteriTecnici!$K3249,",","."),0))),4)&amp;""),",",".")&amp;", "&amp;CHAR(34)&amp;"denominator"&amp;CHAR(34)&amp;": "&amp;SUBSTITUTE(TRIM(ROUND(IFERROR(CriteriTecnici!$L3249*1,IFERROR(NUMBERVALUE(CriteriTecnici!$L3249,".",","),IFERROR(NUMBERVALUE(CriteriTecnici!$L3249,",","."),0))),4)&amp;""),",",".")&amp;", "&amp;CHAR(34)&amp;"flag"&amp;CHAR(34)&amp;": "&amp;SUBSTITUTE(TRIM(ROUND(IFERROR(CriteriTecnici!$M3249*1,IFERROR(NUMBERVALUE(CriteriTecnici!$M3249,".",","),IFERROR(NUMBERVALUE(CriteriTecnici!$M3249,",","."),0))),4)&amp;""),",",".")&amp;", "&amp;CHAR(34)&amp;"rawScore"&amp;CHAR(34)&amp;": "&amp;SUBSTITUTE(TRIM(ROUND(IFERROR(CriteriTecnici!$O3249*1,IFERROR(NUMBERVALUE(CriteriTecnici!$O3249,".",","),IFERROR(NUMBERVALUE(CriteriTecnici!$O3249,",","."),0))),4)&amp;""),",",".")&amp;CHAR(125)&amp;IF(TRUE,",",""))</f>
        <v/>
      </c>
    </row>
    <row r="3470">
      <c r="A3470" s="38">
        <f>IF(CriteriTecnici!$A3250="","","    "&amp;CHAR(123)&amp;CHAR(34)&amp;"bidderId"&amp;CHAR(34)&amp;": "&amp;CHAR(34)&amp;SUBSTITUTE(CriteriTecnici!$A3250,CHAR(34),"'")&amp;CHAR(34)&amp;", "&amp;CHAR(34)&amp;"lotId"&amp;CHAR(34)&amp;": "&amp;CHAR(34)&amp;SUBSTITUTE(CriteriTecnici!$C3250,CHAR(34),"'")&amp;CHAR(34)&amp;", "&amp;CHAR(34)&amp;"criterionId"&amp;CHAR(34)&amp;": "&amp;CHAR(34)&amp;SUBSTITUTE(CriteriTecnici!$D3250,CHAR(34),"'")&amp;CHAR(34)&amp;", "&amp;CHAR(34)&amp;"kind"&amp;CHAR(34)&amp;": "&amp;CHAR(34)&amp;SUBSTITUTE(CriteriTecnici!$F3250,CHAR(34),"'")&amp;CHAR(34)&amp;", "&amp;CHAR(34)&amp;"value"&amp;CHAR(34)&amp;": "&amp;SUBSTITUTE(TRIM(ROUND(IFERROR(CriteriTecnici!$N3250*1,IFERROR(NUMBERVALUE(CriteriTecnici!$N3250,".",","),IFERROR(NUMBERVALUE(CriteriTecnici!$N3250,",","."),0))),4)&amp;""),",",".")&amp;", "&amp;CHAR(34)&amp;"numerator"&amp;CHAR(34)&amp;": "&amp;SUBSTITUTE(TRIM(ROUND(IFERROR(CriteriTecnici!$K3250*1,IFERROR(NUMBERVALUE(CriteriTecnici!$K3250,".",","),IFERROR(NUMBERVALUE(CriteriTecnici!$K3250,",","."),0))),4)&amp;""),",",".")&amp;", "&amp;CHAR(34)&amp;"denominator"&amp;CHAR(34)&amp;": "&amp;SUBSTITUTE(TRIM(ROUND(IFERROR(CriteriTecnici!$L3250*1,IFERROR(NUMBERVALUE(CriteriTecnici!$L3250,".",","),IFERROR(NUMBERVALUE(CriteriTecnici!$L3250,",","."),0))),4)&amp;""),",",".")&amp;", "&amp;CHAR(34)&amp;"flag"&amp;CHAR(34)&amp;": "&amp;SUBSTITUTE(TRIM(ROUND(IFERROR(CriteriTecnici!$M3250*1,IFERROR(NUMBERVALUE(CriteriTecnici!$M3250,".",","),IFERROR(NUMBERVALUE(CriteriTecnici!$M3250,",","."),0))),4)&amp;""),",",".")&amp;", "&amp;CHAR(34)&amp;"rawScore"&amp;CHAR(34)&amp;": "&amp;SUBSTITUTE(TRIM(ROUND(IFERROR(CriteriTecnici!$O3250*1,IFERROR(NUMBERVALUE(CriteriTecnici!$O3250,".",","),IFERROR(NUMBERVALUE(CriteriTecnici!$O3250,",","."),0))),4)&amp;""),",",".")&amp;CHAR(125)&amp;IF(TRUE,",",""))</f>
        <v/>
      </c>
    </row>
    <row r="3471">
      <c r="A3471" s="38">
        <f>IF(CriteriTecnici!$A3251="","","    "&amp;CHAR(123)&amp;CHAR(34)&amp;"bidderId"&amp;CHAR(34)&amp;": "&amp;CHAR(34)&amp;SUBSTITUTE(CriteriTecnici!$A3251,CHAR(34),"'")&amp;CHAR(34)&amp;", "&amp;CHAR(34)&amp;"lotId"&amp;CHAR(34)&amp;": "&amp;CHAR(34)&amp;SUBSTITUTE(CriteriTecnici!$C3251,CHAR(34),"'")&amp;CHAR(34)&amp;", "&amp;CHAR(34)&amp;"criterionId"&amp;CHAR(34)&amp;": "&amp;CHAR(34)&amp;SUBSTITUTE(CriteriTecnici!$D3251,CHAR(34),"'")&amp;CHAR(34)&amp;", "&amp;CHAR(34)&amp;"kind"&amp;CHAR(34)&amp;": "&amp;CHAR(34)&amp;SUBSTITUTE(CriteriTecnici!$F3251,CHAR(34),"'")&amp;CHAR(34)&amp;", "&amp;CHAR(34)&amp;"value"&amp;CHAR(34)&amp;": "&amp;SUBSTITUTE(TRIM(ROUND(IFERROR(CriteriTecnici!$N3251*1,IFERROR(NUMBERVALUE(CriteriTecnici!$N3251,".",","),IFERROR(NUMBERVALUE(CriteriTecnici!$N3251,",","."),0))),4)&amp;""),",",".")&amp;", "&amp;CHAR(34)&amp;"numerator"&amp;CHAR(34)&amp;": "&amp;SUBSTITUTE(TRIM(ROUND(IFERROR(CriteriTecnici!$K3251*1,IFERROR(NUMBERVALUE(CriteriTecnici!$K3251,".",","),IFERROR(NUMBERVALUE(CriteriTecnici!$K3251,",","."),0))),4)&amp;""),",",".")&amp;", "&amp;CHAR(34)&amp;"denominator"&amp;CHAR(34)&amp;": "&amp;SUBSTITUTE(TRIM(ROUND(IFERROR(CriteriTecnici!$L3251*1,IFERROR(NUMBERVALUE(CriteriTecnici!$L3251,".",","),IFERROR(NUMBERVALUE(CriteriTecnici!$L3251,",","."),0))),4)&amp;""),",",".")&amp;", "&amp;CHAR(34)&amp;"flag"&amp;CHAR(34)&amp;": "&amp;SUBSTITUTE(TRIM(ROUND(IFERROR(CriteriTecnici!$M3251*1,IFERROR(NUMBERVALUE(CriteriTecnici!$M3251,".",","),IFERROR(NUMBERVALUE(CriteriTecnici!$M3251,",","."),0))),4)&amp;""),",",".")&amp;", "&amp;CHAR(34)&amp;"rawScore"&amp;CHAR(34)&amp;": "&amp;SUBSTITUTE(TRIM(ROUND(IFERROR(CriteriTecnici!$O3251*1,IFERROR(NUMBERVALUE(CriteriTecnici!$O3251,".",","),IFERROR(NUMBERVALUE(CriteriTecnici!$O3251,",","."),0))),4)&amp;""),",",".")&amp;CHAR(125)&amp;IF(TRUE,",",""))</f>
        <v/>
      </c>
    </row>
    <row r="3472">
      <c r="A3472" s="38">
        <f>IF(CriteriTecnici!$A3252="","","    "&amp;CHAR(123)&amp;CHAR(34)&amp;"bidderId"&amp;CHAR(34)&amp;": "&amp;CHAR(34)&amp;SUBSTITUTE(CriteriTecnici!$A3252,CHAR(34),"'")&amp;CHAR(34)&amp;", "&amp;CHAR(34)&amp;"lotId"&amp;CHAR(34)&amp;": "&amp;CHAR(34)&amp;SUBSTITUTE(CriteriTecnici!$C3252,CHAR(34),"'")&amp;CHAR(34)&amp;", "&amp;CHAR(34)&amp;"criterionId"&amp;CHAR(34)&amp;": "&amp;CHAR(34)&amp;SUBSTITUTE(CriteriTecnici!$D3252,CHAR(34),"'")&amp;CHAR(34)&amp;", "&amp;CHAR(34)&amp;"kind"&amp;CHAR(34)&amp;": "&amp;CHAR(34)&amp;SUBSTITUTE(CriteriTecnici!$F3252,CHAR(34),"'")&amp;CHAR(34)&amp;", "&amp;CHAR(34)&amp;"value"&amp;CHAR(34)&amp;": "&amp;SUBSTITUTE(TRIM(ROUND(IFERROR(CriteriTecnici!$N3252*1,IFERROR(NUMBERVALUE(CriteriTecnici!$N3252,".",","),IFERROR(NUMBERVALUE(CriteriTecnici!$N3252,",","."),0))),4)&amp;""),",",".")&amp;", "&amp;CHAR(34)&amp;"numerator"&amp;CHAR(34)&amp;": "&amp;SUBSTITUTE(TRIM(ROUND(IFERROR(CriteriTecnici!$K3252*1,IFERROR(NUMBERVALUE(CriteriTecnici!$K3252,".",","),IFERROR(NUMBERVALUE(CriteriTecnici!$K3252,",","."),0))),4)&amp;""),",",".")&amp;", "&amp;CHAR(34)&amp;"denominator"&amp;CHAR(34)&amp;": "&amp;SUBSTITUTE(TRIM(ROUND(IFERROR(CriteriTecnici!$L3252*1,IFERROR(NUMBERVALUE(CriteriTecnici!$L3252,".",","),IFERROR(NUMBERVALUE(CriteriTecnici!$L3252,",","."),0))),4)&amp;""),",",".")&amp;", "&amp;CHAR(34)&amp;"flag"&amp;CHAR(34)&amp;": "&amp;SUBSTITUTE(TRIM(ROUND(IFERROR(CriteriTecnici!$M3252*1,IFERROR(NUMBERVALUE(CriteriTecnici!$M3252,".",","),IFERROR(NUMBERVALUE(CriteriTecnici!$M3252,",","."),0))),4)&amp;""),",",".")&amp;", "&amp;CHAR(34)&amp;"rawScore"&amp;CHAR(34)&amp;": "&amp;SUBSTITUTE(TRIM(ROUND(IFERROR(CriteriTecnici!$O3252*1,IFERROR(NUMBERVALUE(CriteriTecnici!$O3252,".",","),IFERROR(NUMBERVALUE(CriteriTecnici!$O3252,",","."),0))),4)&amp;""),",",".")&amp;CHAR(125)&amp;IF(TRUE,",",""))</f>
        <v/>
      </c>
    </row>
    <row r="3473">
      <c r="A3473" s="38">
        <f>IF(CriteriTecnici!$A3253="","","    "&amp;CHAR(123)&amp;CHAR(34)&amp;"bidderId"&amp;CHAR(34)&amp;": "&amp;CHAR(34)&amp;SUBSTITUTE(CriteriTecnici!$A3253,CHAR(34),"'")&amp;CHAR(34)&amp;", "&amp;CHAR(34)&amp;"lotId"&amp;CHAR(34)&amp;": "&amp;CHAR(34)&amp;SUBSTITUTE(CriteriTecnici!$C3253,CHAR(34),"'")&amp;CHAR(34)&amp;", "&amp;CHAR(34)&amp;"criterionId"&amp;CHAR(34)&amp;": "&amp;CHAR(34)&amp;SUBSTITUTE(CriteriTecnici!$D3253,CHAR(34),"'")&amp;CHAR(34)&amp;", "&amp;CHAR(34)&amp;"kind"&amp;CHAR(34)&amp;": "&amp;CHAR(34)&amp;SUBSTITUTE(CriteriTecnici!$F3253,CHAR(34),"'")&amp;CHAR(34)&amp;", "&amp;CHAR(34)&amp;"value"&amp;CHAR(34)&amp;": "&amp;SUBSTITUTE(TRIM(ROUND(IFERROR(CriteriTecnici!$N3253*1,IFERROR(NUMBERVALUE(CriteriTecnici!$N3253,".",","),IFERROR(NUMBERVALUE(CriteriTecnici!$N3253,",","."),0))),4)&amp;""),",",".")&amp;", "&amp;CHAR(34)&amp;"numerator"&amp;CHAR(34)&amp;": "&amp;SUBSTITUTE(TRIM(ROUND(IFERROR(CriteriTecnici!$K3253*1,IFERROR(NUMBERVALUE(CriteriTecnici!$K3253,".",","),IFERROR(NUMBERVALUE(CriteriTecnici!$K3253,",","."),0))),4)&amp;""),",",".")&amp;", "&amp;CHAR(34)&amp;"denominator"&amp;CHAR(34)&amp;": "&amp;SUBSTITUTE(TRIM(ROUND(IFERROR(CriteriTecnici!$L3253*1,IFERROR(NUMBERVALUE(CriteriTecnici!$L3253,".",","),IFERROR(NUMBERVALUE(CriteriTecnici!$L3253,",","."),0))),4)&amp;""),",",".")&amp;", "&amp;CHAR(34)&amp;"flag"&amp;CHAR(34)&amp;": "&amp;SUBSTITUTE(TRIM(ROUND(IFERROR(CriteriTecnici!$M3253*1,IFERROR(NUMBERVALUE(CriteriTecnici!$M3253,".",","),IFERROR(NUMBERVALUE(CriteriTecnici!$M3253,",","."),0))),4)&amp;""),",",".")&amp;", "&amp;CHAR(34)&amp;"rawScore"&amp;CHAR(34)&amp;": "&amp;SUBSTITUTE(TRIM(ROUND(IFERROR(CriteriTecnici!$O3253*1,IFERROR(NUMBERVALUE(CriteriTecnici!$O3253,".",","),IFERROR(NUMBERVALUE(CriteriTecnici!$O3253,",","."),0))),4)&amp;""),",",".")&amp;CHAR(125)&amp;IF(TRUE,",",""))</f>
        <v/>
      </c>
    </row>
    <row r="3474">
      <c r="A3474" s="38">
        <f>IF(CriteriTecnici!$A3254="","","    "&amp;CHAR(123)&amp;CHAR(34)&amp;"bidderId"&amp;CHAR(34)&amp;": "&amp;CHAR(34)&amp;SUBSTITUTE(CriteriTecnici!$A3254,CHAR(34),"'")&amp;CHAR(34)&amp;", "&amp;CHAR(34)&amp;"lotId"&amp;CHAR(34)&amp;": "&amp;CHAR(34)&amp;SUBSTITUTE(CriteriTecnici!$C3254,CHAR(34),"'")&amp;CHAR(34)&amp;", "&amp;CHAR(34)&amp;"criterionId"&amp;CHAR(34)&amp;": "&amp;CHAR(34)&amp;SUBSTITUTE(CriteriTecnici!$D3254,CHAR(34),"'")&amp;CHAR(34)&amp;", "&amp;CHAR(34)&amp;"kind"&amp;CHAR(34)&amp;": "&amp;CHAR(34)&amp;SUBSTITUTE(CriteriTecnici!$F3254,CHAR(34),"'")&amp;CHAR(34)&amp;", "&amp;CHAR(34)&amp;"value"&amp;CHAR(34)&amp;": "&amp;SUBSTITUTE(TRIM(ROUND(IFERROR(CriteriTecnici!$N3254*1,IFERROR(NUMBERVALUE(CriteriTecnici!$N3254,".",","),IFERROR(NUMBERVALUE(CriteriTecnici!$N3254,",","."),0))),4)&amp;""),",",".")&amp;", "&amp;CHAR(34)&amp;"numerator"&amp;CHAR(34)&amp;": "&amp;SUBSTITUTE(TRIM(ROUND(IFERROR(CriteriTecnici!$K3254*1,IFERROR(NUMBERVALUE(CriteriTecnici!$K3254,".",","),IFERROR(NUMBERVALUE(CriteriTecnici!$K3254,",","."),0))),4)&amp;""),",",".")&amp;", "&amp;CHAR(34)&amp;"denominator"&amp;CHAR(34)&amp;": "&amp;SUBSTITUTE(TRIM(ROUND(IFERROR(CriteriTecnici!$L3254*1,IFERROR(NUMBERVALUE(CriteriTecnici!$L3254,".",","),IFERROR(NUMBERVALUE(CriteriTecnici!$L3254,",","."),0))),4)&amp;""),",",".")&amp;", "&amp;CHAR(34)&amp;"flag"&amp;CHAR(34)&amp;": "&amp;SUBSTITUTE(TRIM(ROUND(IFERROR(CriteriTecnici!$M3254*1,IFERROR(NUMBERVALUE(CriteriTecnici!$M3254,".",","),IFERROR(NUMBERVALUE(CriteriTecnici!$M3254,",","."),0))),4)&amp;""),",",".")&amp;", "&amp;CHAR(34)&amp;"rawScore"&amp;CHAR(34)&amp;": "&amp;SUBSTITUTE(TRIM(ROUND(IFERROR(CriteriTecnici!$O3254*1,IFERROR(NUMBERVALUE(CriteriTecnici!$O3254,".",","),IFERROR(NUMBERVALUE(CriteriTecnici!$O3254,",","."),0))),4)&amp;""),",",".")&amp;CHAR(125)&amp;IF(TRUE,",",""))</f>
        <v/>
      </c>
    </row>
    <row r="3475">
      <c r="A3475" s="38">
        <f>IF(CriteriTecnici!$A3255="","","    "&amp;CHAR(123)&amp;CHAR(34)&amp;"bidderId"&amp;CHAR(34)&amp;": "&amp;CHAR(34)&amp;SUBSTITUTE(CriteriTecnici!$A3255,CHAR(34),"'")&amp;CHAR(34)&amp;", "&amp;CHAR(34)&amp;"lotId"&amp;CHAR(34)&amp;": "&amp;CHAR(34)&amp;SUBSTITUTE(CriteriTecnici!$C3255,CHAR(34),"'")&amp;CHAR(34)&amp;", "&amp;CHAR(34)&amp;"criterionId"&amp;CHAR(34)&amp;": "&amp;CHAR(34)&amp;SUBSTITUTE(CriteriTecnici!$D3255,CHAR(34),"'")&amp;CHAR(34)&amp;", "&amp;CHAR(34)&amp;"kind"&amp;CHAR(34)&amp;": "&amp;CHAR(34)&amp;SUBSTITUTE(CriteriTecnici!$F3255,CHAR(34),"'")&amp;CHAR(34)&amp;", "&amp;CHAR(34)&amp;"value"&amp;CHAR(34)&amp;": "&amp;SUBSTITUTE(TRIM(ROUND(IFERROR(CriteriTecnici!$N3255*1,IFERROR(NUMBERVALUE(CriteriTecnici!$N3255,".",","),IFERROR(NUMBERVALUE(CriteriTecnici!$N3255,",","."),0))),4)&amp;""),",",".")&amp;", "&amp;CHAR(34)&amp;"numerator"&amp;CHAR(34)&amp;": "&amp;SUBSTITUTE(TRIM(ROUND(IFERROR(CriteriTecnici!$K3255*1,IFERROR(NUMBERVALUE(CriteriTecnici!$K3255,".",","),IFERROR(NUMBERVALUE(CriteriTecnici!$K3255,",","."),0))),4)&amp;""),",",".")&amp;", "&amp;CHAR(34)&amp;"denominator"&amp;CHAR(34)&amp;": "&amp;SUBSTITUTE(TRIM(ROUND(IFERROR(CriteriTecnici!$L3255*1,IFERROR(NUMBERVALUE(CriteriTecnici!$L3255,".",","),IFERROR(NUMBERVALUE(CriteriTecnici!$L3255,",","."),0))),4)&amp;""),",",".")&amp;", "&amp;CHAR(34)&amp;"flag"&amp;CHAR(34)&amp;": "&amp;SUBSTITUTE(TRIM(ROUND(IFERROR(CriteriTecnici!$M3255*1,IFERROR(NUMBERVALUE(CriteriTecnici!$M3255,".",","),IFERROR(NUMBERVALUE(CriteriTecnici!$M3255,",","."),0))),4)&amp;""),",",".")&amp;", "&amp;CHAR(34)&amp;"rawScore"&amp;CHAR(34)&amp;": "&amp;SUBSTITUTE(TRIM(ROUND(IFERROR(CriteriTecnici!$O3255*1,IFERROR(NUMBERVALUE(CriteriTecnici!$O3255,".",","),IFERROR(NUMBERVALUE(CriteriTecnici!$O3255,",","."),0))),4)&amp;""),",",".")&amp;CHAR(125)&amp;IF(TRUE,",",""))</f>
        <v/>
      </c>
    </row>
    <row r="3476">
      <c r="A3476" s="38">
        <f>IF(CriteriTecnici!$A3256="","","    "&amp;CHAR(123)&amp;CHAR(34)&amp;"bidderId"&amp;CHAR(34)&amp;": "&amp;CHAR(34)&amp;SUBSTITUTE(CriteriTecnici!$A3256,CHAR(34),"'")&amp;CHAR(34)&amp;", "&amp;CHAR(34)&amp;"lotId"&amp;CHAR(34)&amp;": "&amp;CHAR(34)&amp;SUBSTITUTE(CriteriTecnici!$C3256,CHAR(34),"'")&amp;CHAR(34)&amp;", "&amp;CHAR(34)&amp;"criterionId"&amp;CHAR(34)&amp;": "&amp;CHAR(34)&amp;SUBSTITUTE(CriteriTecnici!$D3256,CHAR(34),"'")&amp;CHAR(34)&amp;", "&amp;CHAR(34)&amp;"kind"&amp;CHAR(34)&amp;": "&amp;CHAR(34)&amp;SUBSTITUTE(CriteriTecnici!$F3256,CHAR(34),"'")&amp;CHAR(34)&amp;", "&amp;CHAR(34)&amp;"value"&amp;CHAR(34)&amp;": "&amp;SUBSTITUTE(TRIM(ROUND(IFERROR(CriteriTecnici!$N3256*1,IFERROR(NUMBERVALUE(CriteriTecnici!$N3256,".",","),IFERROR(NUMBERVALUE(CriteriTecnici!$N3256,",","."),0))),4)&amp;""),",",".")&amp;", "&amp;CHAR(34)&amp;"numerator"&amp;CHAR(34)&amp;": "&amp;SUBSTITUTE(TRIM(ROUND(IFERROR(CriteriTecnici!$K3256*1,IFERROR(NUMBERVALUE(CriteriTecnici!$K3256,".",","),IFERROR(NUMBERVALUE(CriteriTecnici!$K3256,",","."),0))),4)&amp;""),",",".")&amp;", "&amp;CHAR(34)&amp;"denominator"&amp;CHAR(34)&amp;": "&amp;SUBSTITUTE(TRIM(ROUND(IFERROR(CriteriTecnici!$L3256*1,IFERROR(NUMBERVALUE(CriteriTecnici!$L3256,".",","),IFERROR(NUMBERVALUE(CriteriTecnici!$L3256,",","."),0))),4)&amp;""),",",".")&amp;", "&amp;CHAR(34)&amp;"flag"&amp;CHAR(34)&amp;": "&amp;SUBSTITUTE(TRIM(ROUND(IFERROR(CriteriTecnici!$M3256*1,IFERROR(NUMBERVALUE(CriteriTecnici!$M3256,".",","),IFERROR(NUMBERVALUE(CriteriTecnici!$M3256,",","."),0))),4)&amp;""),",",".")&amp;", "&amp;CHAR(34)&amp;"rawScore"&amp;CHAR(34)&amp;": "&amp;SUBSTITUTE(TRIM(ROUND(IFERROR(CriteriTecnici!$O3256*1,IFERROR(NUMBERVALUE(CriteriTecnici!$O3256,".",","),IFERROR(NUMBERVALUE(CriteriTecnici!$O3256,",","."),0))),4)&amp;""),",",".")&amp;CHAR(125)&amp;IF(TRUE,",",""))</f>
        <v/>
      </c>
    </row>
    <row r="3477">
      <c r="A3477" s="38">
        <f>IF(CriteriTecnici!$A3257="","","    "&amp;CHAR(123)&amp;CHAR(34)&amp;"bidderId"&amp;CHAR(34)&amp;": "&amp;CHAR(34)&amp;SUBSTITUTE(CriteriTecnici!$A3257,CHAR(34),"'")&amp;CHAR(34)&amp;", "&amp;CHAR(34)&amp;"lotId"&amp;CHAR(34)&amp;": "&amp;CHAR(34)&amp;SUBSTITUTE(CriteriTecnici!$C3257,CHAR(34),"'")&amp;CHAR(34)&amp;", "&amp;CHAR(34)&amp;"criterionId"&amp;CHAR(34)&amp;": "&amp;CHAR(34)&amp;SUBSTITUTE(CriteriTecnici!$D3257,CHAR(34),"'")&amp;CHAR(34)&amp;", "&amp;CHAR(34)&amp;"kind"&amp;CHAR(34)&amp;": "&amp;CHAR(34)&amp;SUBSTITUTE(CriteriTecnici!$F3257,CHAR(34),"'")&amp;CHAR(34)&amp;", "&amp;CHAR(34)&amp;"value"&amp;CHAR(34)&amp;": "&amp;SUBSTITUTE(TRIM(ROUND(IFERROR(CriteriTecnici!$N3257*1,IFERROR(NUMBERVALUE(CriteriTecnici!$N3257,".",","),IFERROR(NUMBERVALUE(CriteriTecnici!$N3257,",","."),0))),4)&amp;""),",",".")&amp;", "&amp;CHAR(34)&amp;"numerator"&amp;CHAR(34)&amp;": "&amp;SUBSTITUTE(TRIM(ROUND(IFERROR(CriteriTecnici!$K3257*1,IFERROR(NUMBERVALUE(CriteriTecnici!$K3257,".",","),IFERROR(NUMBERVALUE(CriteriTecnici!$K3257,",","."),0))),4)&amp;""),",",".")&amp;", "&amp;CHAR(34)&amp;"denominator"&amp;CHAR(34)&amp;": "&amp;SUBSTITUTE(TRIM(ROUND(IFERROR(CriteriTecnici!$L3257*1,IFERROR(NUMBERVALUE(CriteriTecnici!$L3257,".",","),IFERROR(NUMBERVALUE(CriteriTecnici!$L3257,",","."),0))),4)&amp;""),",",".")&amp;", "&amp;CHAR(34)&amp;"flag"&amp;CHAR(34)&amp;": "&amp;SUBSTITUTE(TRIM(ROUND(IFERROR(CriteriTecnici!$M3257*1,IFERROR(NUMBERVALUE(CriteriTecnici!$M3257,".",","),IFERROR(NUMBERVALUE(CriteriTecnici!$M3257,",","."),0))),4)&amp;""),",",".")&amp;", "&amp;CHAR(34)&amp;"rawScore"&amp;CHAR(34)&amp;": "&amp;SUBSTITUTE(TRIM(ROUND(IFERROR(CriteriTecnici!$O3257*1,IFERROR(NUMBERVALUE(CriteriTecnici!$O3257,".",","),IFERROR(NUMBERVALUE(CriteriTecnici!$O3257,",","."),0))),4)&amp;""),",",".")&amp;CHAR(125)&amp;IF(TRUE,",",""))</f>
        <v/>
      </c>
    </row>
    <row r="3478">
      <c r="A3478" s="38">
        <f>IF(CriteriTecnici!$A3258="","","    "&amp;CHAR(123)&amp;CHAR(34)&amp;"bidderId"&amp;CHAR(34)&amp;": "&amp;CHAR(34)&amp;SUBSTITUTE(CriteriTecnici!$A3258,CHAR(34),"'")&amp;CHAR(34)&amp;", "&amp;CHAR(34)&amp;"lotId"&amp;CHAR(34)&amp;": "&amp;CHAR(34)&amp;SUBSTITUTE(CriteriTecnici!$C3258,CHAR(34),"'")&amp;CHAR(34)&amp;", "&amp;CHAR(34)&amp;"criterionId"&amp;CHAR(34)&amp;": "&amp;CHAR(34)&amp;SUBSTITUTE(CriteriTecnici!$D3258,CHAR(34),"'")&amp;CHAR(34)&amp;", "&amp;CHAR(34)&amp;"kind"&amp;CHAR(34)&amp;": "&amp;CHAR(34)&amp;SUBSTITUTE(CriteriTecnici!$F3258,CHAR(34),"'")&amp;CHAR(34)&amp;", "&amp;CHAR(34)&amp;"value"&amp;CHAR(34)&amp;": "&amp;SUBSTITUTE(TRIM(ROUND(IFERROR(CriteriTecnici!$N3258*1,IFERROR(NUMBERVALUE(CriteriTecnici!$N3258,".",","),IFERROR(NUMBERVALUE(CriteriTecnici!$N3258,",","."),0))),4)&amp;""),",",".")&amp;", "&amp;CHAR(34)&amp;"numerator"&amp;CHAR(34)&amp;": "&amp;SUBSTITUTE(TRIM(ROUND(IFERROR(CriteriTecnici!$K3258*1,IFERROR(NUMBERVALUE(CriteriTecnici!$K3258,".",","),IFERROR(NUMBERVALUE(CriteriTecnici!$K3258,",","."),0))),4)&amp;""),",",".")&amp;", "&amp;CHAR(34)&amp;"denominator"&amp;CHAR(34)&amp;": "&amp;SUBSTITUTE(TRIM(ROUND(IFERROR(CriteriTecnici!$L3258*1,IFERROR(NUMBERVALUE(CriteriTecnici!$L3258,".",","),IFERROR(NUMBERVALUE(CriteriTecnici!$L3258,",","."),0))),4)&amp;""),",",".")&amp;", "&amp;CHAR(34)&amp;"flag"&amp;CHAR(34)&amp;": "&amp;SUBSTITUTE(TRIM(ROUND(IFERROR(CriteriTecnici!$M3258*1,IFERROR(NUMBERVALUE(CriteriTecnici!$M3258,".",","),IFERROR(NUMBERVALUE(CriteriTecnici!$M3258,",","."),0))),4)&amp;""),",",".")&amp;", "&amp;CHAR(34)&amp;"rawScore"&amp;CHAR(34)&amp;": "&amp;SUBSTITUTE(TRIM(ROUND(IFERROR(CriteriTecnici!$O3258*1,IFERROR(NUMBERVALUE(CriteriTecnici!$O3258,".",","),IFERROR(NUMBERVALUE(CriteriTecnici!$O3258,",","."),0))),4)&amp;""),",",".")&amp;CHAR(125)&amp;IF(TRUE,",",""))</f>
        <v/>
      </c>
    </row>
    <row r="3479">
      <c r="A3479" s="38">
        <f>IF(CriteriTecnici!$A3259="","","    "&amp;CHAR(123)&amp;CHAR(34)&amp;"bidderId"&amp;CHAR(34)&amp;": "&amp;CHAR(34)&amp;SUBSTITUTE(CriteriTecnici!$A3259,CHAR(34),"'")&amp;CHAR(34)&amp;", "&amp;CHAR(34)&amp;"lotId"&amp;CHAR(34)&amp;": "&amp;CHAR(34)&amp;SUBSTITUTE(CriteriTecnici!$C3259,CHAR(34),"'")&amp;CHAR(34)&amp;", "&amp;CHAR(34)&amp;"criterionId"&amp;CHAR(34)&amp;": "&amp;CHAR(34)&amp;SUBSTITUTE(CriteriTecnici!$D3259,CHAR(34),"'")&amp;CHAR(34)&amp;", "&amp;CHAR(34)&amp;"kind"&amp;CHAR(34)&amp;": "&amp;CHAR(34)&amp;SUBSTITUTE(CriteriTecnici!$F3259,CHAR(34),"'")&amp;CHAR(34)&amp;", "&amp;CHAR(34)&amp;"value"&amp;CHAR(34)&amp;": "&amp;SUBSTITUTE(TRIM(ROUND(IFERROR(CriteriTecnici!$N3259*1,IFERROR(NUMBERVALUE(CriteriTecnici!$N3259,".",","),IFERROR(NUMBERVALUE(CriteriTecnici!$N3259,",","."),0))),4)&amp;""),",",".")&amp;", "&amp;CHAR(34)&amp;"numerator"&amp;CHAR(34)&amp;": "&amp;SUBSTITUTE(TRIM(ROUND(IFERROR(CriteriTecnici!$K3259*1,IFERROR(NUMBERVALUE(CriteriTecnici!$K3259,".",","),IFERROR(NUMBERVALUE(CriteriTecnici!$K3259,",","."),0))),4)&amp;""),",",".")&amp;", "&amp;CHAR(34)&amp;"denominator"&amp;CHAR(34)&amp;": "&amp;SUBSTITUTE(TRIM(ROUND(IFERROR(CriteriTecnici!$L3259*1,IFERROR(NUMBERVALUE(CriteriTecnici!$L3259,".",","),IFERROR(NUMBERVALUE(CriteriTecnici!$L3259,",","."),0))),4)&amp;""),",",".")&amp;", "&amp;CHAR(34)&amp;"flag"&amp;CHAR(34)&amp;": "&amp;SUBSTITUTE(TRIM(ROUND(IFERROR(CriteriTecnici!$M3259*1,IFERROR(NUMBERVALUE(CriteriTecnici!$M3259,".",","),IFERROR(NUMBERVALUE(CriteriTecnici!$M3259,",","."),0))),4)&amp;""),",",".")&amp;", "&amp;CHAR(34)&amp;"rawScore"&amp;CHAR(34)&amp;": "&amp;SUBSTITUTE(TRIM(ROUND(IFERROR(CriteriTecnici!$O3259*1,IFERROR(NUMBERVALUE(CriteriTecnici!$O3259,".",","),IFERROR(NUMBERVALUE(CriteriTecnici!$O3259,",","."),0))),4)&amp;""),",",".")&amp;CHAR(125)&amp;IF(COUNTA(Offerte!$A107:$A$200)&gt;0,",",""))</f>
        <v/>
      </c>
    </row>
    <row r="3480">
      <c r="A3480" s="38">
        <f>IF(CriteriTecnici!$A3260="","","    "&amp;CHAR(123)&amp;CHAR(34)&amp;"bidderId"&amp;CHAR(34)&amp;": "&amp;CHAR(34)&amp;SUBSTITUTE(CriteriTecnici!$A3260,CHAR(34),"'")&amp;CHAR(34)&amp;", "&amp;CHAR(34)&amp;"lotId"&amp;CHAR(34)&amp;": "&amp;CHAR(34)&amp;SUBSTITUTE(CriteriTecnici!$C3260,CHAR(34),"'")&amp;CHAR(34)&amp;", "&amp;CHAR(34)&amp;"criterionId"&amp;CHAR(34)&amp;": "&amp;CHAR(34)&amp;SUBSTITUTE(CriteriTecnici!$D3260,CHAR(34),"'")&amp;CHAR(34)&amp;", "&amp;CHAR(34)&amp;"kind"&amp;CHAR(34)&amp;": "&amp;CHAR(34)&amp;SUBSTITUTE(CriteriTecnici!$F3260,CHAR(34),"'")&amp;CHAR(34)&amp;", "&amp;CHAR(34)&amp;"value"&amp;CHAR(34)&amp;": "&amp;SUBSTITUTE(TRIM(ROUND(IFERROR(CriteriTecnici!$N3260*1,IFERROR(NUMBERVALUE(CriteriTecnici!$N3260,".",","),IFERROR(NUMBERVALUE(CriteriTecnici!$N3260,",","."),0))),4)&amp;""),",",".")&amp;", "&amp;CHAR(34)&amp;"numerator"&amp;CHAR(34)&amp;": "&amp;SUBSTITUTE(TRIM(ROUND(IFERROR(CriteriTecnici!$K3260*1,IFERROR(NUMBERVALUE(CriteriTecnici!$K3260,".",","),IFERROR(NUMBERVALUE(CriteriTecnici!$K3260,",","."),0))),4)&amp;""),",",".")&amp;", "&amp;CHAR(34)&amp;"denominator"&amp;CHAR(34)&amp;": "&amp;SUBSTITUTE(TRIM(ROUND(IFERROR(CriteriTecnici!$L3260*1,IFERROR(NUMBERVALUE(CriteriTecnici!$L3260,".",","),IFERROR(NUMBERVALUE(CriteriTecnici!$L3260,",","."),0))),4)&amp;""),",",".")&amp;", "&amp;CHAR(34)&amp;"flag"&amp;CHAR(34)&amp;": "&amp;SUBSTITUTE(TRIM(ROUND(IFERROR(CriteriTecnici!$M3260*1,IFERROR(NUMBERVALUE(CriteriTecnici!$M3260,".",","),IFERROR(NUMBERVALUE(CriteriTecnici!$M3260,",","."),0))),4)&amp;""),",",".")&amp;", "&amp;CHAR(34)&amp;"rawScore"&amp;CHAR(34)&amp;": "&amp;SUBSTITUTE(TRIM(ROUND(IFERROR(CriteriTecnici!$O3260*1,IFERROR(NUMBERVALUE(CriteriTecnici!$O3260,".",","),IFERROR(NUMBERVALUE(CriteriTecnici!$O3260,",","."),0))),4)&amp;""),",",".")&amp;CHAR(125)&amp;IF(TRUE,",",""))</f>
        <v/>
      </c>
    </row>
    <row r="3481">
      <c r="A3481" s="38">
        <f>IF(CriteriTecnici!$A3261="","","    "&amp;CHAR(123)&amp;CHAR(34)&amp;"bidderId"&amp;CHAR(34)&amp;": "&amp;CHAR(34)&amp;SUBSTITUTE(CriteriTecnici!$A3261,CHAR(34),"'")&amp;CHAR(34)&amp;", "&amp;CHAR(34)&amp;"lotId"&amp;CHAR(34)&amp;": "&amp;CHAR(34)&amp;SUBSTITUTE(CriteriTecnici!$C3261,CHAR(34),"'")&amp;CHAR(34)&amp;", "&amp;CHAR(34)&amp;"criterionId"&amp;CHAR(34)&amp;": "&amp;CHAR(34)&amp;SUBSTITUTE(CriteriTecnici!$D3261,CHAR(34),"'")&amp;CHAR(34)&amp;", "&amp;CHAR(34)&amp;"kind"&amp;CHAR(34)&amp;": "&amp;CHAR(34)&amp;SUBSTITUTE(CriteriTecnici!$F3261,CHAR(34),"'")&amp;CHAR(34)&amp;", "&amp;CHAR(34)&amp;"value"&amp;CHAR(34)&amp;": "&amp;SUBSTITUTE(TRIM(ROUND(IFERROR(CriteriTecnici!$N3261*1,IFERROR(NUMBERVALUE(CriteriTecnici!$N3261,".",","),IFERROR(NUMBERVALUE(CriteriTecnici!$N3261,",","."),0))),4)&amp;""),",",".")&amp;", "&amp;CHAR(34)&amp;"numerator"&amp;CHAR(34)&amp;": "&amp;SUBSTITUTE(TRIM(ROUND(IFERROR(CriteriTecnici!$K3261*1,IFERROR(NUMBERVALUE(CriteriTecnici!$K3261,".",","),IFERROR(NUMBERVALUE(CriteriTecnici!$K3261,",","."),0))),4)&amp;""),",",".")&amp;", "&amp;CHAR(34)&amp;"denominator"&amp;CHAR(34)&amp;": "&amp;SUBSTITUTE(TRIM(ROUND(IFERROR(CriteriTecnici!$L3261*1,IFERROR(NUMBERVALUE(CriteriTecnici!$L3261,".",","),IFERROR(NUMBERVALUE(CriteriTecnici!$L3261,",","."),0))),4)&amp;""),",",".")&amp;", "&amp;CHAR(34)&amp;"flag"&amp;CHAR(34)&amp;": "&amp;SUBSTITUTE(TRIM(ROUND(IFERROR(CriteriTecnici!$M3261*1,IFERROR(NUMBERVALUE(CriteriTecnici!$M3261,".",","),IFERROR(NUMBERVALUE(CriteriTecnici!$M3261,",","."),0))),4)&amp;""),",",".")&amp;", "&amp;CHAR(34)&amp;"rawScore"&amp;CHAR(34)&amp;": "&amp;SUBSTITUTE(TRIM(ROUND(IFERROR(CriteriTecnici!$O3261*1,IFERROR(NUMBERVALUE(CriteriTecnici!$O3261,".",","),IFERROR(NUMBERVALUE(CriteriTecnici!$O3261,",","."),0))),4)&amp;""),",",".")&amp;CHAR(125)&amp;IF(TRUE,",",""))</f>
        <v/>
      </c>
    </row>
    <row r="3482">
      <c r="A3482" s="38">
        <f>IF(CriteriTecnici!$A3262="","","    "&amp;CHAR(123)&amp;CHAR(34)&amp;"bidderId"&amp;CHAR(34)&amp;": "&amp;CHAR(34)&amp;SUBSTITUTE(CriteriTecnici!$A3262,CHAR(34),"'")&amp;CHAR(34)&amp;", "&amp;CHAR(34)&amp;"lotId"&amp;CHAR(34)&amp;": "&amp;CHAR(34)&amp;SUBSTITUTE(CriteriTecnici!$C3262,CHAR(34),"'")&amp;CHAR(34)&amp;", "&amp;CHAR(34)&amp;"criterionId"&amp;CHAR(34)&amp;": "&amp;CHAR(34)&amp;SUBSTITUTE(CriteriTecnici!$D3262,CHAR(34),"'")&amp;CHAR(34)&amp;", "&amp;CHAR(34)&amp;"kind"&amp;CHAR(34)&amp;": "&amp;CHAR(34)&amp;SUBSTITUTE(CriteriTecnici!$F3262,CHAR(34),"'")&amp;CHAR(34)&amp;", "&amp;CHAR(34)&amp;"value"&amp;CHAR(34)&amp;": "&amp;SUBSTITUTE(TRIM(ROUND(IFERROR(CriteriTecnici!$N3262*1,IFERROR(NUMBERVALUE(CriteriTecnici!$N3262,".",","),IFERROR(NUMBERVALUE(CriteriTecnici!$N3262,",","."),0))),4)&amp;""),",",".")&amp;", "&amp;CHAR(34)&amp;"numerator"&amp;CHAR(34)&amp;": "&amp;SUBSTITUTE(TRIM(ROUND(IFERROR(CriteriTecnici!$K3262*1,IFERROR(NUMBERVALUE(CriteriTecnici!$K3262,".",","),IFERROR(NUMBERVALUE(CriteriTecnici!$K3262,",","."),0))),4)&amp;""),",",".")&amp;", "&amp;CHAR(34)&amp;"denominator"&amp;CHAR(34)&amp;": "&amp;SUBSTITUTE(TRIM(ROUND(IFERROR(CriteriTecnici!$L3262*1,IFERROR(NUMBERVALUE(CriteriTecnici!$L3262,".",","),IFERROR(NUMBERVALUE(CriteriTecnici!$L3262,",","."),0))),4)&amp;""),",",".")&amp;", "&amp;CHAR(34)&amp;"flag"&amp;CHAR(34)&amp;": "&amp;SUBSTITUTE(TRIM(ROUND(IFERROR(CriteriTecnici!$M3262*1,IFERROR(NUMBERVALUE(CriteriTecnici!$M3262,".",","),IFERROR(NUMBERVALUE(CriteriTecnici!$M3262,",","."),0))),4)&amp;""),",",".")&amp;", "&amp;CHAR(34)&amp;"rawScore"&amp;CHAR(34)&amp;": "&amp;SUBSTITUTE(TRIM(ROUND(IFERROR(CriteriTecnici!$O3262*1,IFERROR(NUMBERVALUE(CriteriTecnici!$O3262,".",","),IFERROR(NUMBERVALUE(CriteriTecnici!$O3262,",","."),0))),4)&amp;""),",",".")&amp;CHAR(125)&amp;IF(TRUE,",",""))</f>
        <v/>
      </c>
    </row>
    <row r="3483">
      <c r="A3483" s="38">
        <f>IF(CriteriTecnici!$A3263="","","    "&amp;CHAR(123)&amp;CHAR(34)&amp;"bidderId"&amp;CHAR(34)&amp;": "&amp;CHAR(34)&amp;SUBSTITUTE(CriteriTecnici!$A3263,CHAR(34),"'")&amp;CHAR(34)&amp;", "&amp;CHAR(34)&amp;"lotId"&amp;CHAR(34)&amp;": "&amp;CHAR(34)&amp;SUBSTITUTE(CriteriTecnici!$C3263,CHAR(34),"'")&amp;CHAR(34)&amp;", "&amp;CHAR(34)&amp;"criterionId"&amp;CHAR(34)&amp;": "&amp;CHAR(34)&amp;SUBSTITUTE(CriteriTecnici!$D3263,CHAR(34),"'")&amp;CHAR(34)&amp;", "&amp;CHAR(34)&amp;"kind"&amp;CHAR(34)&amp;": "&amp;CHAR(34)&amp;SUBSTITUTE(CriteriTecnici!$F3263,CHAR(34),"'")&amp;CHAR(34)&amp;", "&amp;CHAR(34)&amp;"value"&amp;CHAR(34)&amp;": "&amp;SUBSTITUTE(TRIM(ROUND(IFERROR(CriteriTecnici!$N3263*1,IFERROR(NUMBERVALUE(CriteriTecnici!$N3263,".",","),IFERROR(NUMBERVALUE(CriteriTecnici!$N3263,",","."),0))),4)&amp;""),",",".")&amp;", "&amp;CHAR(34)&amp;"numerator"&amp;CHAR(34)&amp;": "&amp;SUBSTITUTE(TRIM(ROUND(IFERROR(CriteriTecnici!$K3263*1,IFERROR(NUMBERVALUE(CriteriTecnici!$K3263,".",","),IFERROR(NUMBERVALUE(CriteriTecnici!$K3263,",","."),0))),4)&amp;""),",",".")&amp;", "&amp;CHAR(34)&amp;"denominator"&amp;CHAR(34)&amp;": "&amp;SUBSTITUTE(TRIM(ROUND(IFERROR(CriteriTecnici!$L3263*1,IFERROR(NUMBERVALUE(CriteriTecnici!$L3263,".",","),IFERROR(NUMBERVALUE(CriteriTecnici!$L3263,",","."),0))),4)&amp;""),",",".")&amp;", "&amp;CHAR(34)&amp;"flag"&amp;CHAR(34)&amp;": "&amp;SUBSTITUTE(TRIM(ROUND(IFERROR(CriteriTecnici!$M3263*1,IFERROR(NUMBERVALUE(CriteriTecnici!$M3263,".",","),IFERROR(NUMBERVALUE(CriteriTecnici!$M3263,",","."),0))),4)&amp;""),",",".")&amp;", "&amp;CHAR(34)&amp;"rawScore"&amp;CHAR(34)&amp;": "&amp;SUBSTITUTE(TRIM(ROUND(IFERROR(CriteriTecnici!$O3263*1,IFERROR(NUMBERVALUE(CriteriTecnici!$O3263,".",","),IFERROR(NUMBERVALUE(CriteriTecnici!$O3263,",","."),0))),4)&amp;""),",",".")&amp;CHAR(125)&amp;IF(TRUE,",",""))</f>
        <v/>
      </c>
    </row>
    <row r="3484">
      <c r="A3484" s="38">
        <f>IF(CriteriTecnici!$A3264="","","    "&amp;CHAR(123)&amp;CHAR(34)&amp;"bidderId"&amp;CHAR(34)&amp;": "&amp;CHAR(34)&amp;SUBSTITUTE(CriteriTecnici!$A3264,CHAR(34),"'")&amp;CHAR(34)&amp;", "&amp;CHAR(34)&amp;"lotId"&amp;CHAR(34)&amp;": "&amp;CHAR(34)&amp;SUBSTITUTE(CriteriTecnici!$C3264,CHAR(34),"'")&amp;CHAR(34)&amp;", "&amp;CHAR(34)&amp;"criterionId"&amp;CHAR(34)&amp;": "&amp;CHAR(34)&amp;SUBSTITUTE(CriteriTecnici!$D3264,CHAR(34),"'")&amp;CHAR(34)&amp;", "&amp;CHAR(34)&amp;"kind"&amp;CHAR(34)&amp;": "&amp;CHAR(34)&amp;SUBSTITUTE(CriteriTecnici!$F3264,CHAR(34),"'")&amp;CHAR(34)&amp;", "&amp;CHAR(34)&amp;"value"&amp;CHAR(34)&amp;": "&amp;SUBSTITUTE(TRIM(ROUND(IFERROR(CriteriTecnici!$N3264*1,IFERROR(NUMBERVALUE(CriteriTecnici!$N3264,".",","),IFERROR(NUMBERVALUE(CriteriTecnici!$N3264,",","."),0))),4)&amp;""),",",".")&amp;", "&amp;CHAR(34)&amp;"numerator"&amp;CHAR(34)&amp;": "&amp;SUBSTITUTE(TRIM(ROUND(IFERROR(CriteriTecnici!$K3264*1,IFERROR(NUMBERVALUE(CriteriTecnici!$K3264,".",","),IFERROR(NUMBERVALUE(CriteriTecnici!$K3264,",","."),0))),4)&amp;""),",",".")&amp;", "&amp;CHAR(34)&amp;"denominator"&amp;CHAR(34)&amp;": "&amp;SUBSTITUTE(TRIM(ROUND(IFERROR(CriteriTecnici!$L3264*1,IFERROR(NUMBERVALUE(CriteriTecnici!$L3264,".",","),IFERROR(NUMBERVALUE(CriteriTecnici!$L3264,",","."),0))),4)&amp;""),",",".")&amp;", "&amp;CHAR(34)&amp;"flag"&amp;CHAR(34)&amp;": "&amp;SUBSTITUTE(TRIM(ROUND(IFERROR(CriteriTecnici!$M3264*1,IFERROR(NUMBERVALUE(CriteriTecnici!$M3264,".",","),IFERROR(NUMBERVALUE(CriteriTecnici!$M3264,",","."),0))),4)&amp;""),",",".")&amp;", "&amp;CHAR(34)&amp;"rawScore"&amp;CHAR(34)&amp;": "&amp;SUBSTITUTE(TRIM(ROUND(IFERROR(CriteriTecnici!$O3264*1,IFERROR(NUMBERVALUE(CriteriTecnici!$O3264,".",","),IFERROR(NUMBERVALUE(CriteriTecnici!$O3264,",","."),0))),4)&amp;""),",",".")&amp;CHAR(125)&amp;IF(TRUE,",",""))</f>
        <v/>
      </c>
    </row>
    <row r="3485">
      <c r="A3485" s="38">
        <f>IF(CriteriTecnici!$A3265="","","    "&amp;CHAR(123)&amp;CHAR(34)&amp;"bidderId"&amp;CHAR(34)&amp;": "&amp;CHAR(34)&amp;SUBSTITUTE(CriteriTecnici!$A3265,CHAR(34),"'")&amp;CHAR(34)&amp;", "&amp;CHAR(34)&amp;"lotId"&amp;CHAR(34)&amp;": "&amp;CHAR(34)&amp;SUBSTITUTE(CriteriTecnici!$C3265,CHAR(34),"'")&amp;CHAR(34)&amp;", "&amp;CHAR(34)&amp;"criterionId"&amp;CHAR(34)&amp;": "&amp;CHAR(34)&amp;SUBSTITUTE(CriteriTecnici!$D3265,CHAR(34),"'")&amp;CHAR(34)&amp;", "&amp;CHAR(34)&amp;"kind"&amp;CHAR(34)&amp;": "&amp;CHAR(34)&amp;SUBSTITUTE(CriteriTecnici!$F3265,CHAR(34),"'")&amp;CHAR(34)&amp;", "&amp;CHAR(34)&amp;"value"&amp;CHAR(34)&amp;": "&amp;SUBSTITUTE(TRIM(ROUND(IFERROR(CriteriTecnici!$N3265*1,IFERROR(NUMBERVALUE(CriteriTecnici!$N3265,".",","),IFERROR(NUMBERVALUE(CriteriTecnici!$N3265,",","."),0))),4)&amp;""),",",".")&amp;", "&amp;CHAR(34)&amp;"numerator"&amp;CHAR(34)&amp;": "&amp;SUBSTITUTE(TRIM(ROUND(IFERROR(CriteriTecnici!$K3265*1,IFERROR(NUMBERVALUE(CriteriTecnici!$K3265,".",","),IFERROR(NUMBERVALUE(CriteriTecnici!$K3265,",","."),0))),4)&amp;""),",",".")&amp;", "&amp;CHAR(34)&amp;"denominator"&amp;CHAR(34)&amp;": "&amp;SUBSTITUTE(TRIM(ROUND(IFERROR(CriteriTecnici!$L3265*1,IFERROR(NUMBERVALUE(CriteriTecnici!$L3265,".",","),IFERROR(NUMBERVALUE(CriteriTecnici!$L3265,",","."),0))),4)&amp;""),",",".")&amp;", "&amp;CHAR(34)&amp;"flag"&amp;CHAR(34)&amp;": "&amp;SUBSTITUTE(TRIM(ROUND(IFERROR(CriteriTecnici!$M3265*1,IFERROR(NUMBERVALUE(CriteriTecnici!$M3265,".",","),IFERROR(NUMBERVALUE(CriteriTecnici!$M3265,",","."),0))),4)&amp;""),",",".")&amp;", "&amp;CHAR(34)&amp;"rawScore"&amp;CHAR(34)&amp;": "&amp;SUBSTITUTE(TRIM(ROUND(IFERROR(CriteriTecnici!$O3265*1,IFERROR(NUMBERVALUE(CriteriTecnici!$O3265,".",","),IFERROR(NUMBERVALUE(CriteriTecnici!$O3265,",","."),0))),4)&amp;""),",",".")&amp;CHAR(125)&amp;IF(TRUE,",",""))</f>
        <v/>
      </c>
    </row>
    <row r="3486">
      <c r="A3486" s="38">
        <f>IF(CriteriTecnici!$A3266="","","    "&amp;CHAR(123)&amp;CHAR(34)&amp;"bidderId"&amp;CHAR(34)&amp;": "&amp;CHAR(34)&amp;SUBSTITUTE(CriteriTecnici!$A3266,CHAR(34),"'")&amp;CHAR(34)&amp;", "&amp;CHAR(34)&amp;"lotId"&amp;CHAR(34)&amp;": "&amp;CHAR(34)&amp;SUBSTITUTE(CriteriTecnici!$C3266,CHAR(34),"'")&amp;CHAR(34)&amp;", "&amp;CHAR(34)&amp;"criterionId"&amp;CHAR(34)&amp;": "&amp;CHAR(34)&amp;SUBSTITUTE(CriteriTecnici!$D3266,CHAR(34),"'")&amp;CHAR(34)&amp;", "&amp;CHAR(34)&amp;"kind"&amp;CHAR(34)&amp;": "&amp;CHAR(34)&amp;SUBSTITUTE(CriteriTecnici!$F3266,CHAR(34),"'")&amp;CHAR(34)&amp;", "&amp;CHAR(34)&amp;"value"&amp;CHAR(34)&amp;": "&amp;SUBSTITUTE(TRIM(ROUND(IFERROR(CriteriTecnici!$N3266*1,IFERROR(NUMBERVALUE(CriteriTecnici!$N3266,".",","),IFERROR(NUMBERVALUE(CriteriTecnici!$N3266,",","."),0))),4)&amp;""),",",".")&amp;", "&amp;CHAR(34)&amp;"numerator"&amp;CHAR(34)&amp;": "&amp;SUBSTITUTE(TRIM(ROUND(IFERROR(CriteriTecnici!$K3266*1,IFERROR(NUMBERVALUE(CriteriTecnici!$K3266,".",","),IFERROR(NUMBERVALUE(CriteriTecnici!$K3266,",","."),0))),4)&amp;""),",",".")&amp;", "&amp;CHAR(34)&amp;"denominator"&amp;CHAR(34)&amp;": "&amp;SUBSTITUTE(TRIM(ROUND(IFERROR(CriteriTecnici!$L3266*1,IFERROR(NUMBERVALUE(CriteriTecnici!$L3266,".",","),IFERROR(NUMBERVALUE(CriteriTecnici!$L3266,",","."),0))),4)&amp;""),",",".")&amp;", "&amp;CHAR(34)&amp;"flag"&amp;CHAR(34)&amp;": "&amp;SUBSTITUTE(TRIM(ROUND(IFERROR(CriteriTecnici!$M3266*1,IFERROR(NUMBERVALUE(CriteriTecnici!$M3266,".",","),IFERROR(NUMBERVALUE(CriteriTecnici!$M3266,",","."),0))),4)&amp;""),",",".")&amp;", "&amp;CHAR(34)&amp;"rawScore"&amp;CHAR(34)&amp;": "&amp;SUBSTITUTE(TRIM(ROUND(IFERROR(CriteriTecnici!$O3266*1,IFERROR(NUMBERVALUE(CriteriTecnici!$O3266,".",","),IFERROR(NUMBERVALUE(CriteriTecnici!$O3266,",","."),0))),4)&amp;""),",",".")&amp;CHAR(125)&amp;IF(TRUE,",",""))</f>
        <v/>
      </c>
    </row>
    <row r="3487">
      <c r="A3487" s="38">
        <f>IF(CriteriTecnici!$A3267="","","    "&amp;CHAR(123)&amp;CHAR(34)&amp;"bidderId"&amp;CHAR(34)&amp;": "&amp;CHAR(34)&amp;SUBSTITUTE(CriteriTecnici!$A3267,CHAR(34),"'")&amp;CHAR(34)&amp;", "&amp;CHAR(34)&amp;"lotId"&amp;CHAR(34)&amp;": "&amp;CHAR(34)&amp;SUBSTITUTE(CriteriTecnici!$C3267,CHAR(34),"'")&amp;CHAR(34)&amp;", "&amp;CHAR(34)&amp;"criterionId"&amp;CHAR(34)&amp;": "&amp;CHAR(34)&amp;SUBSTITUTE(CriteriTecnici!$D3267,CHAR(34),"'")&amp;CHAR(34)&amp;", "&amp;CHAR(34)&amp;"kind"&amp;CHAR(34)&amp;": "&amp;CHAR(34)&amp;SUBSTITUTE(CriteriTecnici!$F3267,CHAR(34),"'")&amp;CHAR(34)&amp;", "&amp;CHAR(34)&amp;"value"&amp;CHAR(34)&amp;": "&amp;SUBSTITUTE(TRIM(ROUND(IFERROR(CriteriTecnici!$N3267*1,IFERROR(NUMBERVALUE(CriteriTecnici!$N3267,".",","),IFERROR(NUMBERVALUE(CriteriTecnici!$N3267,",","."),0))),4)&amp;""),",",".")&amp;", "&amp;CHAR(34)&amp;"numerator"&amp;CHAR(34)&amp;": "&amp;SUBSTITUTE(TRIM(ROUND(IFERROR(CriteriTecnici!$K3267*1,IFERROR(NUMBERVALUE(CriteriTecnici!$K3267,".",","),IFERROR(NUMBERVALUE(CriteriTecnici!$K3267,",","."),0))),4)&amp;""),",",".")&amp;", "&amp;CHAR(34)&amp;"denominator"&amp;CHAR(34)&amp;": "&amp;SUBSTITUTE(TRIM(ROUND(IFERROR(CriteriTecnici!$L3267*1,IFERROR(NUMBERVALUE(CriteriTecnici!$L3267,".",","),IFERROR(NUMBERVALUE(CriteriTecnici!$L3267,",","."),0))),4)&amp;""),",",".")&amp;", "&amp;CHAR(34)&amp;"flag"&amp;CHAR(34)&amp;": "&amp;SUBSTITUTE(TRIM(ROUND(IFERROR(CriteriTecnici!$M3267*1,IFERROR(NUMBERVALUE(CriteriTecnici!$M3267,".",","),IFERROR(NUMBERVALUE(CriteriTecnici!$M3267,",","."),0))),4)&amp;""),",",".")&amp;", "&amp;CHAR(34)&amp;"rawScore"&amp;CHAR(34)&amp;": "&amp;SUBSTITUTE(TRIM(ROUND(IFERROR(CriteriTecnici!$O3267*1,IFERROR(NUMBERVALUE(CriteriTecnici!$O3267,".",","),IFERROR(NUMBERVALUE(CriteriTecnici!$O3267,",","."),0))),4)&amp;""),",",".")&amp;CHAR(125)&amp;IF(TRUE,",",""))</f>
        <v/>
      </c>
    </row>
    <row r="3488">
      <c r="A3488" s="38">
        <f>IF(CriteriTecnici!$A3268="","","    "&amp;CHAR(123)&amp;CHAR(34)&amp;"bidderId"&amp;CHAR(34)&amp;": "&amp;CHAR(34)&amp;SUBSTITUTE(CriteriTecnici!$A3268,CHAR(34),"'")&amp;CHAR(34)&amp;", "&amp;CHAR(34)&amp;"lotId"&amp;CHAR(34)&amp;": "&amp;CHAR(34)&amp;SUBSTITUTE(CriteriTecnici!$C3268,CHAR(34),"'")&amp;CHAR(34)&amp;", "&amp;CHAR(34)&amp;"criterionId"&amp;CHAR(34)&amp;": "&amp;CHAR(34)&amp;SUBSTITUTE(CriteriTecnici!$D3268,CHAR(34),"'")&amp;CHAR(34)&amp;", "&amp;CHAR(34)&amp;"kind"&amp;CHAR(34)&amp;": "&amp;CHAR(34)&amp;SUBSTITUTE(CriteriTecnici!$F3268,CHAR(34),"'")&amp;CHAR(34)&amp;", "&amp;CHAR(34)&amp;"value"&amp;CHAR(34)&amp;": "&amp;SUBSTITUTE(TRIM(ROUND(IFERROR(CriteriTecnici!$N3268*1,IFERROR(NUMBERVALUE(CriteriTecnici!$N3268,".",","),IFERROR(NUMBERVALUE(CriteriTecnici!$N3268,",","."),0))),4)&amp;""),",",".")&amp;", "&amp;CHAR(34)&amp;"numerator"&amp;CHAR(34)&amp;": "&amp;SUBSTITUTE(TRIM(ROUND(IFERROR(CriteriTecnici!$K3268*1,IFERROR(NUMBERVALUE(CriteriTecnici!$K3268,".",","),IFERROR(NUMBERVALUE(CriteriTecnici!$K3268,",","."),0))),4)&amp;""),",",".")&amp;", "&amp;CHAR(34)&amp;"denominator"&amp;CHAR(34)&amp;": "&amp;SUBSTITUTE(TRIM(ROUND(IFERROR(CriteriTecnici!$L3268*1,IFERROR(NUMBERVALUE(CriteriTecnici!$L3268,".",","),IFERROR(NUMBERVALUE(CriteriTecnici!$L3268,",","."),0))),4)&amp;""),",",".")&amp;", "&amp;CHAR(34)&amp;"flag"&amp;CHAR(34)&amp;": "&amp;SUBSTITUTE(TRIM(ROUND(IFERROR(CriteriTecnici!$M3268*1,IFERROR(NUMBERVALUE(CriteriTecnici!$M3268,".",","),IFERROR(NUMBERVALUE(CriteriTecnici!$M3268,",","."),0))),4)&amp;""),",",".")&amp;", "&amp;CHAR(34)&amp;"rawScore"&amp;CHAR(34)&amp;": "&amp;SUBSTITUTE(TRIM(ROUND(IFERROR(CriteriTecnici!$O3268*1,IFERROR(NUMBERVALUE(CriteriTecnici!$O3268,".",","),IFERROR(NUMBERVALUE(CriteriTecnici!$O3268,",","."),0))),4)&amp;""),",",".")&amp;CHAR(125)&amp;IF(TRUE,",",""))</f>
        <v/>
      </c>
    </row>
    <row r="3489">
      <c r="A3489" s="38">
        <f>IF(CriteriTecnici!$A3269="","","    "&amp;CHAR(123)&amp;CHAR(34)&amp;"bidderId"&amp;CHAR(34)&amp;": "&amp;CHAR(34)&amp;SUBSTITUTE(CriteriTecnici!$A3269,CHAR(34),"'")&amp;CHAR(34)&amp;", "&amp;CHAR(34)&amp;"lotId"&amp;CHAR(34)&amp;": "&amp;CHAR(34)&amp;SUBSTITUTE(CriteriTecnici!$C3269,CHAR(34),"'")&amp;CHAR(34)&amp;", "&amp;CHAR(34)&amp;"criterionId"&amp;CHAR(34)&amp;": "&amp;CHAR(34)&amp;SUBSTITUTE(CriteriTecnici!$D3269,CHAR(34),"'")&amp;CHAR(34)&amp;", "&amp;CHAR(34)&amp;"kind"&amp;CHAR(34)&amp;": "&amp;CHAR(34)&amp;SUBSTITUTE(CriteriTecnici!$F3269,CHAR(34),"'")&amp;CHAR(34)&amp;", "&amp;CHAR(34)&amp;"value"&amp;CHAR(34)&amp;": "&amp;SUBSTITUTE(TRIM(ROUND(IFERROR(CriteriTecnici!$N3269*1,IFERROR(NUMBERVALUE(CriteriTecnici!$N3269,".",","),IFERROR(NUMBERVALUE(CriteriTecnici!$N3269,",","."),0))),4)&amp;""),",",".")&amp;", "&amp;CHAR(34)&amp;"numerator"&amp;CHAR(34)&amp;": "&amp;SUBSTITUTE(TRIM(ROUND(IFERROR(CriteriTecnici!$K3269*1,IFERROR(NUMBERVALUE(CriteriTecnici!$K3269,".",","),IFERROR(NUMBERVALUE(CriteriTecnici!$K3269,",","."),0))),4)&amp;""),",",".")&amp;", "&amp;CHAR(34)&amp;"denominator"&amp;CHAR(34)&amp;": "&amp;SUBSTITUTE(TRIM(ROUND(IFERROR(CriteriTecnici!$L3269*1,IFERROR(NUMBERVALUE(CriteriTecnici!$L3269,".",","),IFERROR(NUMBERVALUE(CriteriTecnici!$L3269,",","."),0))),4)&amp;""),",",".")&amp;", "&amp;CHAR(34)&amp;"flag"&amp;CHAR(34)&amp;": "&amp;SUBSTITUTE(TRIM(ROUND(IFERROR(CriteriTecnici!$M3269*1,IFERROR(NUMBERVALUE(CriteriTecnici!$M3269,".",","),IFERROR(NUMBERVALUE(CriteriTecnici!$M3269,",","."),0))),4)&amp;""),",",".")&amp;", "&amp;CHAR(34)&amp;"rawScore"&amp;CHAR(34)&amp;": "&amp;SUBSTITUTE(TRIM(ROUND(IFERROR(CriteriTecnici!$O3269*1,IFERROR(NUMBERVALUE(CriteriTecnici!$O3269,".",","),IFERROR(NUMBERVALUE(CriteriTecnici!$O3269,",","."),0))),4)&amp;""),",",".")&amp;CHAR(125)&amp;IF(TRUE,",",""))</f>
        <v/>
      </c>
    </row>
    <row r="3490">
      <c r="A3490" s="38">
        <f>IF(CriteriTecnici!$A3270="","","    "&amp;CHAR(123)&amp;CHAR(34)&amp;"bidderId"&amp;CHAR(34)&amp;": "&amp;CHAR(34)&amp;SUBSTITUTE(CriteriTecnici!$A3270,CHAR(34),"'")&amp;CHAR(34)&amp;", "&amp;CHAR(34)&amp;"lotId"&amp;CHAR(34)&amp;": "&amp;CHAR(34)&amp;SUBSTITUTE(CriteriTecnici!$C3270,CHAR(34),"'")&amp;CHAR(34)&amp;", "&amp;CHAR(34)&amp;"criterionId"&amp;CHAR(34)&amp;": "&amp;CHAR(34)&amp;SUBSTITUTE(CriteriTecnici!$D3270,CHAR(34),"'")&amp;CHAR(34)&amp;", "&amp;CHAR(34)&amp;"kind"&amp;CHAR(34)&amp;": "&amp;CHAR(34)&amp;SUBSTITUTE(CriteriTecnici!$F3270,CHAR(34),"'")&amp;CHAR(34)&amp;", "&amp;CHAR(34)&amp;"value"&amp;CHAR(34)&amp;": "&amp;SUBSTITUTE(TRIM(ROUND(IFERROR(CriteriTecnici!$N3270*1,IFERROR(NUMBERVALUE(CriteriTecnici!$N3270,".",","),IFERROR(NUMBERVALUE(CriteriTecnici!$N3270,",","."),0))),4)&amp;""),",",".")&amp;", "&amp;CHAR(34)&amp;"numerator"&amp;CHAR(34)&amp;": "&amp;SUBSTITUTE(TRIM(ROUND(IFERROR(CriteriTecnici!$K3270*1,IFERROR(NUMBERVALUE(CriteriTecnici!$K3270,".",","),IFERROR(NUMBERVALUE(CriteriTecnici!$K3270,",","."),0))),4)&amp;""),",",".")&amp;", "&amp;CHAR(34)&amp;"denominator"&amp;CHAR(34)&amp;": "&amp;SUBSTITUTE(TRIM(ROUND(IFERROR(CriteriTecnici!$L3270*1,IFERROR(NUMBERVALUE(CriteriTecnici!$L3270,".",","),IFERROR(NUMBERVALUE(CriteriTecnici!$L3270,",","."),0))),4)&amp;""),",",".")&amp;", "&amp;CHAR(34)&amp;"flag"&amp;CHAR(34)&amp;": "&amp;SUBSTITUTE(TRIM(ROUND(IFERROR(CriteriTecnici!$M3270*1,IFERROR(NUMBERVALUE(CriteriTecnici!$M3270,".",","),IFERROR(NUMBERVALUE(CriteriTecnici!$M3270,",","."),0))),4)&amp;""),",",".")&amp;", "&amp;CHAR(34)&amp;"rawScore"&amp;CHAR(34)&amp;": "&amp;SUBSTITUTE(TRIM(ROUND(IFERROR(CriteriTecnici!$O3270*1,IFERROR(NUMBERVALUE(CriteriTecnici!$O3270,".",","),IFERROR(NUMBERVALUE(CriteriTecnici!$O3270,",","."),0))),4)&amp;""),",",".")&amp;CHAR(125)&amp;IF(TRUE,",",""))</f>
        <v/>
      </c>
    </row>
    <row r="3491">
      <c r="A3491" s="38">
        <f>IF(CriteriTecnici!$A3271="","","    "&amp;CHAR(123)&amp;CHAR(34)&amp;"bidderId"&amp;CHAR(34)&amp;": "&amp;CHAR(34)&amp;SUBSTITUTE(CriteriTecnici!$A3271,CHAR(34),"'")&amp;CHAR(34)&amp;", "&amp;CHAR(34)&amp;"lotId"&amp;CHAR(34)&amp;": "&amp;CHAR(34)&amp;SUBSTITUTE(CriteriTecnici!$C3271,CHAR(34),"'")&amp;CHAR(34)&amp;", "&amp;CHAR(34)&amp;"criterionId"&amp;CHAR(34)&amp;": "&amp;CHAR(34)&amp;SUBSTITUTE(CriteriTecnici!$D3271,CHAR(34),"'")&amp;CHAR(34)&amp;", "&amp;CHAR(34)&amp;"kind"&amp;CHAR(34)&amp;": "&amp;CHAR(34)&amp;SUBSTITUTE(CriteriTecnici!$F3271,CHAR(34),"'")&amp;CHAR(34)&amp;", "&amp;CHAR(34)&amp;"value"&amp;CHAR(34)&amp;": "&amp;SUBSTITUTE(TRIM(ROUND(IFERROR(CriteriTecnici!$N3271*1,IFERROR(NUMBERVALUE(CriteriTecnici!$N3271,".",","),IFERROR(NUMBERVALUE(CriteriTecnici!$N3271,",","."),0))),4)&amp;""),",",".")&amp;", "&amp;CHAR(34)&amp;"numerator"&amp;CHAR(34)&amp;": "&amp;SUBSTITUTE(TRIM(ROUND(IFERROR(CriteriTecnici!$K3271*1,IFERROR(NUMBERVALUE(CriteriTecnici!$K3271,".",","),IFERROR(NUMBERVALUE(CriteriTecnici!$K3271,",","."),0))),4)&amp;""),",",".")&amp;", "&amp;CHAR(34)&amp;"denominator"&amp;CHAR(34)&amp;": "&amp;SUBSTITUTE(TRIM(ROUND(IFERROR(CriteriTecnici!$L3271*1,IFERROR(NUMBERVALUE(CriteriTecnici!$L3271,".",","),IFERROR(NUMBERVALUE(CriteriTecnici!$L3271,",","."),0))),4)&amp;""),",",".")&amp;", "&amp;CHAR(34)&amp;"flag"&amp;CHAR(34)&amp;": "&amp;SUBSTITUTE(TRIM(ROUND(IFERROR(CriteriTecnici!$M3271*1,IFERROR(NUMBERVALUE(CriteriTecnici!$M3271,".",","),IFERROR(NUMBERVALUE(CriteriTecnici!$M3271,",","."),0))),4)&amp;""),",",".")&amp;", "&amp;CHAR(34)&amp;"rawScore"&amp;CHAR(34)&amp;": "&amp;SUBSTITUTE(TRIM(ROUND(IFERROR(CriteriTecnici!$O3271*1,IFERROR(NUMBERVALUE(CriteriTecnici!$O3271,".",","),IFERROR(NUMBERVALUE(CriteriTecnici!$O3271,",","."),0))),4)&amp;""),",",".")&amp;CHAR(125)&amp;IF(TRUE,",",""))</f>
        <v/>
      </c>
    </row>
    <row r="3492">
      <c r="A3492" s="38">
        <f>IF(CriteriTecnici!$A3272="","","    "&amp;CHAR(123)&amp;CHAR(34)&amp;"bidderId"&amp;CHAR(34)&amp;": "&amp;CHAR(34)&amp;SUBSTITUTE(CriteriTecnici!$A3272,CHAR(34),"'")&amp;CHAR(34)&amp;", "&amp;CHAR(34)&amp;"lotId"&amp;CHAR(34)&amp;": "&amp;CHAR(34)&amp;SUBSTITUTE(CriteriTecnici!$C3272,CHAR(34),"'")&amp;CHAR(34)&amp;", "&amp;CHAR(34)&amp;"criterionId"&amp;CHAR(34)&amp;": "&amp;CHAR(34)&amp;SUBSTITUTE(CriteriTecnici!$D3272,CHAR(34),"'")&amp;CHAR(34)&amp;", "&amp;CHAR(34)&amp;"kind"&amp;CHAR(34)&amp;": "&amp;CHAR(34)&amp;SUBSTITUTE(CriteriTecnici!$F3272,CHAR(34),"'")&amp;CHAR(34)&amp;", "&amp;CHAR(34)&amp;"value"&amp;CHAR(34)&amp;": "&amp;SUBSTITUTE(TRIM(ROUND(IFERROR(CriteriTecnici!$N3272*1,IFERROR(NUMBERVALUE(CriteriTecnici!$N3272,".",","),IFERROR(NUMBERVALUE(CriteriTecnici!$N3272,",","."),0))),4)&amp;""),",",".")&amp;", "&amp;CHAR(34)&amp;"numerator"&amp;CHAR(34)&amp;": "&amp;SUBSTITUTE(TRIM(ROUND(IFERROR(CriteriTecnici!$K3272*1,IFERROR(NUMBERVALUE(CriteriTecnici!$K3272,".",","),IFERROR(NUMBERVALUE(CriteriTecnici!$K3272,",","."),0))),4)&amp;""),",",".")&amp;", "&amp;CHAR(34)&amp;"denominator"&amp;CHAR(34)&amp;": "&amp;SUBSTITUTE(TRIM(ROUND(IFERROR(CriteriTecnici!$L3272*1,IFERROR(NUMBERVALUE(CriteriTecnici!$L3272,".",","),IFERROR(NUMBERVALUE(CriteriTecnici!$L3272,",","."),0))),4)&amp;""),",",".")&amp;", "&amp;CHAR(34)&amp;"flag"&amp;CHAR(34)&amp;": "&amp;SUBSTITUTE(TRIM(ROUND(IFERROR(CriteriTecnici!$M3272*1,IFERROR(NUMBERVALUE(CriteriTecnici!$M3272,".",","),IFERROR(NUMBERVALUE(CriteriTecnici!$M3272,",","."),0))),4)&amp;""),",",".")&amp;", "&amp;CHAR(34)&amp;"rawScore"&amp;CHAR(34)&amp;": "&amp;SUBSTITUTE(TRIM(ROUND(IFERROR(CriteriTecnici!$O3272*1,IFERROR(NUMBERVALUE(CriteriTecnici!$O3272,".",","),IFERROR(NUMBERVALUE(CriteriTecnici!$O3272,",","."),0))),4)&amp;""),",",".")&amp;CHAR(125)&amp;IF(TRUE,",",""))</f>
        <v/>
      </c>
    </row>
    <row r="3493">
      <c r="A3493" s="38">
        <f>IF(CriteriTecnici!$A3273="","","    "&amp;CHAR(123)&amp;CHAR(34)&amp;"bidderId"&amp;CHAR(34)&amp;": "&amp;CHAR(34)&amp;SUBSTITUTE(CriteriTecnici!$A3273,CHAR(34),"'")&amp;CHAR(34)&amp;", "&amp;CHAR(34)&amp;"lotId"&amp;CHAR(34)&amp;": "&amp;CHAR(34)&amp;SUBSTITUTE(CriteriTecnici!$C3273,CHAR(34),"'")&amp;CHAR(34)&amp;", "&amp;CHAR(34)&amp;"criterionId"&amp;CHAR(34)&amp;": "&amp;CHAR(34)&amp;SUBSTITUTE(CriteriTecnici!$D3273,CHAR(34),"'")&amp;CHAR(34)&amp;", "&amp;CHAR(34)&amp;"kind"&amp;CHAR(34)&amp;": "&amp;CHAR(34)&amp;SUBSTITUTE(CriteriTecnici!$F3273,CHAR(34),"'")&amp;CHAR(34)&amp;", "&amp;CHAR(34)&amp;"value"&amp;CHAR(34)&amp;": "&amp;SUBSTITUTE(TRIM(ROUND(IFERROR(CriteriTecnici!$N3273*1,IFERROR(NUMBERVALUE(CriteriTecnici!$N3273,".",","),IFERROR(NUMBERVALUE(CriteriTecnici!$N3273,",","."),0))),4)&amp;""),",",".")&amp;", "&amp;CHAR(34)&amp;"numerator"&amp;CHAR(34)&amp;": "&amp;SUBSTITUTE(TRIM(ROUND(IFERROR(CriteriTecnici!$K3273*1,IFERROR(NUMBERVALUE(CriteriTecnici!$K3273,".",","),IFERROR(NUMBERVALUE(CriteriTecnici!$K3273,",","."),0))),4)&amp;""),",",".")&amp;", "&amp;CHAR(34)&amp;"denominator"&amp;CHAR(34)&amp;": "&amp;SUBSTITUTE(TRIM(ROUND(IFERROR(CriteriTecnici!$L3273*1,IFERROR(NUMBERVALUE(CriteriTecnici!$L3273,".",","),IFERROR(NUMBERVALUE(CriteriTecnici!$L3273,",","."),0))),4)&amp;""),",",".")&amp;", "&amp;CHAR(34)&amp;"flag"&amp;CHAR(34)&amp;": "&amp;SUBSTITUTE(TRIM(ROUND(IFERROR(CriteriTecnici!$M3273*1,IFERROR(NUMBERVALUE(CriteriTecnici!$M3273,".",","),IFERROR(NUMBERVALUE(CriteriTecnici!$M3273,",","."),0))),4)&amp;""),",",".")&amp;", "&amp;CHAR(34)&amp;"rawScore"&amp;CHAR(34)&amp;": "&amp;SUBSTITUTE(TRIM(ROUND(IFERROR(CriteriTecnici!$O3273*1,IFERROR(NUMBERVALUE(CriteriTecnici!$O3273,".",","),IFERROR(NUMBERVALUE(CriteriTecnici!$O3273,",","."),0))),4)&amp;""),",",".")&amp;CHAR(125)&amp;IF(TRUE,",",""))</f>
        <v/>
      </c>
    </row>
    <row r="3494">
      <c r="A3494" s="38">
        <f>IF(CriteriTecnici!$A3274="","","    "&amp;CHAR(123)&amp;CHAR(34)&amp;"bidderId"&amp;CHAR(34)&amp;": "&amp;CHAR(34)&amp;SUBSTITUTE(CriteriTecnici!$A3274,CHAR(34),"'")&amp;CHAR(34)&amp;", "&amp;CHAR(34)&amp;"lotId"&amp;CHAR(34)&amp;": "&amp;CHAR(34)&amp;SUBSTITUTE(CriteriTecnici!$C3274,CHAR(34),"'")&amp;CHAR(34)&amp;", "&amp;CHAR(34)&amp;"criterionId"&amp;CHAR(34)&amp;": "&amp;CHAR(34)&amp;SUBSTITUTE(CriteriTecnici!$D3274,CHAR(34),"'")&amp;CHAR(34)&amp;", "&amp;CHAR(34)&amp;"kind"&amp;CHAR(34)&amp;": "&amp;CHAR(34)&amp;SUBSTITUTE(CriteriTecnici!$F3274,CHAR(34),"'")&amp;CHAR(34)&amp;", "&amp;CHAR(34)&amp;"value"&amp;CHAR(34)&amp;": "&amp;SUBSTITUTE(TRIM(ROUND(IFERROR(CriteriTecnici!$N3274*1,IFERROR(NUMBERVALUE(CriteriTecnici!$N3274,".",","),IFERROR(NUMBERVALUE(CriteriTecnici!$N3274,",","."),0))),4)&amp;""),",",".")&amp;", "&amp;CHAR(34)&amp;"numerator"&amp;CHAR(34)&amp;": "&amp;SUBSTITUTE(TRIM(ROUND(IFERROR(CriteriTecnici!$K3274*1,IFERROR(NUMBERVALUE(CriteriTecnici!$K3274,".",","),IFERROR(NUMBERVALUE(CriteriTecnici!$K3274,",","."),0))),4)&amp;""),",",".")&amp;", "&amp;CHAR(34)&amp;"denominator"&amp;CHAR(34)&amp;": "&amp;SUBSTITUTE(TRIM(ROUND(IFERROR(CriteriTecnici!$L3274*1,IFERROR(NUMBERVALUE(CriteriTecnici!$L3274,".",","),IFERROR(NUMBERVALUE(CriteriTecnici!$L3274,",","."),0))),4)&amp;""),",",".")&amp;", "&amp;CHAR(34)&amp;"flag"&amp;CHAR(34)&amp;": "&amp;SUBSTITUTE(TRIM(ROUND(IFERROR(CriteriTecnici!$M3274*1,IFERROR(NUMBERVALUE(CriteriTecnici!$M3274,".",","),IFERROR(NUMBERVALUE(CriteriTecnici!$M3274,",","."),0))),4)&amp;""),",",".")&amp;", "&amp;CHAR(34)&amp;"rawScore"&amp;CHAR(34)&amp;": "&amp;SUBSTITUTE(TRIM(ROUND(IFERROR(CriteriTecnici!$O3274*1,IFERROR(NUMBERVALUE(CriteriTecnici!$O3274,".",","),IFERROR(NUMBERVALUE(CriteriTecnici!$O3274,",","."),0))),4)&amp;""),",",".")&amp;CHAR(125)&amp;IF(TRUE,",",""))</f>
        <v/>
      </c>
    </row>
    <row r="3495">
      <c r="A3495" s="38">
        <f>IF(CriteriTecnici!$A3275="","","    "&amp;CHAR(123)&amp;CHAR(34)&amp;"bidderId"&amp;CHAR(34)&amp;": "&amp;CHAR(34)&amp;SUBSTITUTE(CriteriTecnici!$A3275,CHAR(34),"'")&amp;CHAR(34)&amp;", "&amp;CHAR(34)&amp;"lotId"&amp;CHAR(34)&amp;": "&amp;CHAR(34)&amp;SUBSTITUTE(CriteriTecnici!$C3275,CHAR(34),"'")&amp;CHAR(34)&amp;", "&amp;CHAR(34)&amp;"criterionId"&amp;CHAR(34)&amp;": "&amp;CHAR(34)&amp;SUBSTITUTE(CriteriTecnici!$D3275,CHAR(34),"'")&amp;CHAR(34)&amp;", "&amp;CHAR(34)&amp;"kind"&amp;CHAR(34)&amp;": "&amp;CHAR(34)&amp;SUBSTITUTE(CriteriTecnici!$F3275,CHAR(34),"'")&amp;CHAR(34)&amp;", "&amp;CHAR(34)&amp;"value"&amp;CHAR(34)&amp;": "&amp;SUBSTITUTE(TRIM(ROUND(IFERROR(CriteriTecnici!$N3275*1,IFERROR(NUMBERVALUE(CriteriTecnici!$N3275,".",","),IFERROR(NUMBERVALUE(CriteriTecnici!$N3275,",","."),0))),4)&amp;""),",",".")&amp;", "&amp;CHAR(34)&amp;"numerator"&amp;CHAR(34)&amp;": "&amp;SUBSTITUTE(TRIM(ROUND(IFERROR(CriteriTecnici!$K3275*1,IFERROR(NUMBERVALUE(CriteriTecnici!$K3275,".",","),IFERROR(NUMBERVALUE(CriteriTecnici!$K3275,",","."),0))),4)&amp;""),",",".")&amp;", "&amp;CHAR(34)&amp;"denominator"&amp;CHAR(34)&amp;": "&amp;SUBSTITUTE(TRIM(ROUND(IFERROR(CriteriTecnici!$L3275*1,IFERROR(NUMBERVALUE(CriteriTecnici!$L3275,".",","),IFERROR(NUMBERVALUE(CriteriTecnici!$L3275,",","."),0))),4)&amp;""),",",".")&amp;", "&amp;CHAR(34)&amp;"flag"&amp;CHAR(34)&amp;": "&amp;SUBSTITUTE(TRIM(ROUND(IFERROR(CriteriTecnici!$M3275*1,IFERROR(NUMBERVALUE(CriteriTecnici!$M3275,".",","),IFERROR(NUMBERVALUE(CriteriTecnici!$M3275,",","."),0))),4)&amp;""),",",".")&amp;", "&amp;CHAR(34)&amp;"rawScore"&amp;CHAR(34)&amp;": "&amp;SUBSTITUTE(TRIM(ROUND(IFERROR(CriteriTecnici!$O3275*1,IFERROR(NUMBERVALUE(CriteriTecnici!$O3275,".",","),IFERROR(NUMBERVALUE(CriteriTecnici!$O3275,",","."),0))),4)&amp;""),",",".")&amp;CHAR(125)&amp;IF(TRUE,",",""))</f>
        <v/>
      </c>
    </row>
    <row r="3496">
      <c r="A3496" s="38">
        <f>IF(CriteriTecnici!$A3276="","","    "&amp;CHAR(123)&amp;CHAR(34)&amp;"bidderId"&amp;CHAR(34)&amp;": "&amp;CHAR(34)&amp;SUBSTITUTE(CriteriTecnici!$A3276,CHAR(34),"'")&amp;CHAR(34)&amp;", "&amp;CHAR(34)&amp;"lotId"&amp;CHAR(34)&amp;": "&amp;CHAR(34)&amp;SUBSTITUTE(CriteriTecnici!$C3276,CHAR(34),"'")&amp;CHAR(34)&amp;", "&amp;CHAR(34)&amp;"criterionId"&amp;CHAR(34)&amp;": "&amp;CHAR(34)&amp;SUBSTITUTE(CriteriTecnici!$D3276,CHAR(34),"'")&amp;CHAR(34)&amp;", "&amp;CHAR(34)&amp;"kind"&amp;CHAR(34)&amp;": "&amp;CHAR(34)&amp;SUBSTITUTE(CriteriTecnici!$F3276,CHAR(34),"'")&amp;CHAR(34)&amp;", "&amp;CHAR(34)&amp;"value"&amp;CHAR(34)&amp;": "&amp;SUBSTITUTE(TRIM(ROUND(IFERROR(CriteriTecnici!$N3276*1,IFERROR(NUMBERVALUE(CriteriTecnici!$N3276,".",","),IFERROR(NUMBERVALUE(CriteriTecnici!$N3276,",","."),0))),4)&amp;""),",",".")&amp;", "&amp;CHAR(34)&amp;"numerator"&amp;CHAR(34)&amp;": "&amp;SUBSTITUTE(TRIM(ROUND(IFERROR(CriteriTecnici!$K3276*1,IFERROR(NUMBERVALUE(CriteriTecnici!$K3276,".",","),IFERROR(NUMBERVALUE(CriteriTecnici!$K3276,",","."),0))),4)&amp;""),",",".")&amp;", "&amp;CHAR(34)&amp;"denominator"&amp;CHAR(34)&amp;": "&amp;SUBSTITUTE(TRIM(ROUND(IFERROR(CriteriTecnici!$L3276*1,IFERROR(NUMBERVALUE(CriteriTecnici!$L3276,".",","),IFERROR(NUMBERVALUE(CriteriTecnici!$L3276,",","."),0))),4)&amp;""),",",".")&amp;", "&amp;CHAR(34)&amp;"flag"&amp;CHAR(34)&amp;": "&amp;SUBSTITUTE(TRIM(ROUND(IFERROR(CriteriTecnici!$M3276*1,IFERROR(NUMBERVALUE(CriteriTecnici!$M3276,".",","),IFERROR(NUMBERVALUE(CriteriTecnici!$M3276,",","."),0))),4)&amp;""),",",".")&amp;", "&amp;CHAR(34)&amp;"rawScore"&amp;CHAR(34)&amp;": "&amp;SUBSTITUTE(TRIM(ROUND(IFERROR(CriteriTecnici!$O3276*1,IFERROR(NUMBERVALUE(CriteriTecnici!$O3276,".",","),IFERROR(NUMBERVALUE(CriteriTecnici!$O3276,",","."),0))),4)&amp;""),",",".")&amp;CHAR(125)&amp;IF(TRUE,",",""))</f>
        <v/>
      </c>
    </row>
    <row r="3497">
      <c r="A3497" s="38">
        <f>IF(CriteriTecnici!$A3277="","","    "&amp;CHAR(123)&amp;CHAR(34)&amp;"bidderId"&amp;CHAR(34)&amp;": "&amp;CHAR(34)&amp;SUBSTITUTE(CriteriTecnici!$A3277,CHAR(34),"'")&amp;CHAR(34)&amp;", "&amp;CHAR(34)&amp;"lotId"&amp;CHAR(34)&amp;": "&amp;CHAR(34)&amp;SUBSTITUTE(CriteriTecnici!$C3277,CHAR(34),"'")&amp;CHAR(34)&amp;", "&amp;CHAR(34)&amp;"criterionId"&amp;CHAR(34)&amp;": "&amp;CHAR(34)&amp;SUBSTITUTE(CriteriTecnici!$D3277,CHAR(34),"'")&amp;CHAR(34)&amp;", "&amp;CHAR(34)&amp;"kind"&amp;CHAR(34)&amp;": "&amp;CHAR(34)&amp;SUBSTITUTE(CriteriTecnici!$F3277,CHAR(34),"'")&amp;CHAR(34)&amp;", "&amp;CHAR(34)&amp;"value"&amp;CHAR(34)&amp;": "&amp;SUBSTITUTE(TRIM(ROUND(IFERROR(CriteriTecnici!$N3277*1,IFERROR(NUMBERVALUE(CriteriTecnici!$N3277,".",","),IFERROR(NUMBERVALUE(CriteriTecnici!$N3277,",","."),0))),4)&amp;""),",",".")&amp;", "&amp;CHAR(34)&amp;"numerator"&amp;CHAR(34)&amp;": "&amp;SUBSTITUTE(TRIM(ROUND(IFERROR(CriteriTecnici!$K3277*1,IFERROR(NUMBERVALUE(CriteriTecnici!$K3277,".",","),IFERROR(NUMBERVALUE(CriteriTecnici!$K3277,",","."),0))),4)&amp;""),",",".")&amp;", "&amp;CHAR(34)&amp;"denominator"&amp;CHAR(34)&amp;": "&amp;SUBSTITUTE(TRIM(ROUND(IFERROR(CriteriTecnici!$L3277*1,IFERROR(NUMBERVALUE(CriteriTecnici!$L3277,".",","),IFERROR(NUMBERVALUE(CriteriTecnici!$L3277,",","."),0))),4)&amp;""),",",".")&amp;", "&amp;CHAR(34)&amp;"flag"&amp;CHAR(34)&amp;": "&amp;SUBSTITUTE(TRIM(ROUND(IFERROR(CriteriTecnici!$M3277*1,IFERROR(NUMBERVALUE(CriteriTecnici!$M3277,".",","),IFERROR(NUMBERVALUE(CriteriTecnici!$M3277,",","."),0))),4)&amp;""),",",".")&amp;", "&amp;CHAR(34)&amp;"rawScore"&amp;CHAR(34)&amp;": "&amp;SUBSTITUTE(TRIM(ROUND(IFERROR(CriteriTecnici!$O3277*1,IFERROR(NUMBERVALUE(CriteriTecnici!$O3277,".",","),IFERROR(NUMBERVALUE(CriteriTecnici!$O3277,",","."),0))),4)&amp;""),",",".")&amp;CHAR(125)&amp;IF(TRUE,",",""))</f>
        <v/>
      </c>
    </row>
    <row r="3498">
      <c r="A3498" s="38">
        <f>IF(CriteriTecnici!$A3278="","","    "&amp;CHAR(123)&amp;CHAR(34)&amp;"bidderId"&amp;CHAR(34)&amp;": "&amp;CHAR(34)&amp;SUBSTITUTE(CriteriTecnici!$A3278,CHAR(34),"'")&amp;CHAR(34)&amp;", "&amp;CHAR(34)&amp;"lotId"&amp;CHAR(34)&amp;": "&amp;CHAR(34)&amp;SUBSTITUTE(CriteriTecnici!$C3278,CHAR(34),"'")&amp;CHAR(34)&amp;", "&amp;CHAR(34)&amp;"criterionId"&amp;CHAR(34)&amp;": "&amp;CHAR(34)&amp;SUBSTITUTE(CriteriTecnici!$D3278,CHAR(34),"'")&amp;CHAR(34)&amp;", "&amp;CHAR(34)&amp;"kind"&amp;CHAR(34)&amp;": "&amp;CHAR(34)&amp;SUBSTITUTE(CriteriTecnici!$F3278,CHAR(34),"'")&amp;CHAR(34)&amp;", "&amp;CHAR(34)&amp;"value"&amp;CHAR(34)&amp;": "&amp;SUBSTITUTE(TRIM(ROUND(IFERROR(CriteriTecnici!$N3278*1,IFERROR(NUMBERVALUE(CriteriTecnici!$N3278,".",","),IFERROR(NUMBERVALUE(CriteriTecnici!$N3278,",","."),0))),4)&amp;""),",",".")&amp;", "&amp;CHAR(34)&amp;"numerator"&amp;CHAR(34)&amp;": "&amp;SUBSTITUTE(TRIM(ROUND(IFERROR(CriteriTecnici!$K3278*1,IFERROR(NUMBERVALUE(CriteriTecnici!$K3278,".",","),IFERROR(NUMBERVALUE(CriteriTecnici!$K3278,",","."),0))),4)&amp;""),",",".")&amp;", "&amp;CHAR(34)&amp;"denominator"&amp;CHAR(34)&amp;": "&amp;SUBSTITUTE(TRIM(ROUND(IFERROR(CriteriTecnici!$L3278*1,IFERROR(NUMBERVALUE(CriteriTecnici!$L3278,".",","),IFERROR(NUMBERVALUE(CriteriTecnici!$L3278,",","."),0))),4)&amp;""),",",".")&amp;", "&amp;CHAR(34)&amp;"flag"&amp;CHAR(34)&amp;": "&amp;SUBSTITUTE(TRIM(ROUND(IFERROR(CriteriTecnici!$M3278*1,IFERROR(NUMBERVALUE(CriteriTecnici!$M3278,".",","),IFERROR(NUMBERVALUE(CriteriTecnici!$M3278,",","."),0))),4)&amp;""),",",".")&amp;", "&amp;CHAR(34)&amp;"rawScore"&amp;CHAR(34)&amp;": "&amp;SUBSTITUTE(TRIM(ROUND(IFERROR(CriteriTecnici!$O3278*1,IFERROR(NUMBERVALUE(CriteriTecnici!$O3278,".",","),IFERROR(NUMBERVALUE(CriteriTecnici!$O3278,",","."),0))),4)&amp;""),",",".")&amp;CHAR(125)&amp;IF(TRUE,",",""))</f>
        <v/>
      </c>
    </row>
    <row r="3499">
      <c r="A3499" s="38">
        <f>IF(CriteriTecnici!$A3279="","","    "&amp;CHAR(123)&amp;CHAR(34)&amp;"bidderId"&amp;CHAR(34)&amp;": "&amp;CHAR(34)&amp;SUBSTITUTE(CriteriTecnici!$A3279,CHAR(34),"'")&amp;CHAR(34)&amp;", "&amp;CHAR(34)&amp;"lotId"&amp;CHAR(34)&amp;": "&amp;CHAR(34)&amp;SUBSTITUTE(CriteriTecnici!$C3279,CHAR(34),"'")&amp;CHAR(34)&amp;", "&amp;CHAR(34)&amp;"criterionId"&amp;CHAR(34)&amp;": "&amp;CHAR(34)&amp;SUBSTITUTE(CriteriTecnici!$D3279,CHAR(34),"'")&amp;CHAR(34)&amp;", "&amp;CHAR(34)&amp;"kind"&amp;CHAR(34)&amp;": "&amp;CHAR(34)&amp;SUBSTITUTE(CriteriTecnici!$F3279,CHAR(34),"'")&amp;CHAR(34)&amp;", "&amp;CHAR(34)&amp;"value"&amp;CHAR(34)&amp;": "&amp;SUBSTITUTE(TRIM(ROUND(IFERROR(CriteriTecnici!$N3279*1,IFERROR(NUMBERVALUE(CriteriTecnici!$N3279,".",","),IFERROR(NUMBERVALUE(CriteriTecnici!$N3279,",","."),0))),4)&amp;""),",",".")&amp;", "&amp;CHAR(34)&amp;"numerator"&amp;CHAR(34)&amp;": "&amp;SUBSTITUTE(TRIM(ROUND(IFERROR(CriteriTecnici!$K3279*1,IFERROR(NUMBERVALUE(CriteriTecnici!$K3279,".",","),IFERROR(NUMBERVALUE(CriteriTecnici!$K3279,",","."),0))),4)&amp;""),",",".")&amp;", "&amp;CHAR(34)&amp;"denominator"&amp;CHAR(34)&amp;": "&amp;SUBSTITUTE(TRIM(ROUND(IFERROR(CriteriTecnici!$L3279*1,IFERROR(NUMBERVALUE(CriteriTecnici!$L3279,".",","),IFERROR(NUMBERVALUE(CriteriTecnici!$L3279,",","."),0))),4)&amp;""),",",".")&amp;", "&amp;CHAR(34)&amp;"flag"&amp;CHAR(34)&amp;": "&amp;SUBSTITUTE(TRIM(ROUND(IFERROR(CriteriTecnici!$M3279*1,IFERROR(NUMBERVALUE(CriteriTecnici!$M3279,".",","),IFERROR(NUMBERVALUE(CriteriTecnici!$M3279,",","."),0))),4)&amp;""),",",".")&amp;", "&amp;CHAR(34)&amp;"rawScore"&amp;CHAR(34)&amp;": "&amp;SUBSTITUTE(TRIM(ROUND(IFERROR(CriteriTecnici!$O3279*1,IFERROR(NUMBERVALUE(CriteriTecnici!$O3279,".",","),IFERROR(NUMBERVALUE(CriteriTecnici!$O3279,",","."),0))),4)&amp;""),",",".")&amp;CHAR(125)&amp;IF(TRUE,",",""))</f>
        <v/>
      </c>
    </row>
    <row r="3500">
      <c r="A3500" s="38">
        <f>IF(CriteriTecnici!$A3280="","","    "&amp;CHAR(123)&amp;CHAR(34)&amp;"bidderId"&amp;CHAR(34)&amp;": "&amp;CHAR(34)&amp;SUBSTITUTE(CriteriTecnici!$A3280,CHAR(34),"'")&amp;CHAR(34)&amp;", "&amp;CHAR(34)&amp;"lotId"&amp;CHAR(34)&amp;": "&amp;CHAR(34)&amp;SUBSTITUTE(CriteriTecnici!$C3280,CHAR(34),"'")&amp;CHAR(34)&amp;", "&amp;CHAR(34)&amp;"criterionId"&amp;CHAR(34)&amp;": "&amp;CHAR(34)&amp;SUBSTITUTE(CriteriTecnici!$D3280,CHAR(34),"'")&amp;CHAR(34)&amp;", "&amp;CHAR(34)&amp;"kind"&amp;CHAR(34)&amp;": "&amp;CHAR(34)&amp;SUBSTITUTE(CriteriTecnici!$F3280,CHAR(34),"'")&amp;CHAR(34)&amp;", "&amp;CHAR(34)&amp;"value"&amp;CHAR(34)&amp;": "&amp;SUBSTITUTE(TRIM(ROUND(IFERROR(CriteriTecnici!$N3280*1,IFERROR(NUMBERVALUE(CriteriTecnici!$N3280,".",","),IFERROR(NUMBERVALUE(CriteriTecnici!$N3280,",","."),0))),4)&amp;""),",",".")&amp;", "&amp;CHAR(34)&amp;"numerator"&amp;CHAR(34)&amp;": "&amp;SUBSTITUTE(TRIM(ROUND(IFERROR(CriteriTecnici!$K3280*1,IFERROR(NUMBERVALUE(CriteriTecnici!$K3280,".",","),IFERROR(NUMBERVALUE(CriteriTecnici!$K3280,",","."),0))),4)&amp;""),",",".")&amp;", "&amp;CHAR(34)&amp;"denominator"&amp;CHAR(34)&amp;": "&amp;SUBSTITUTE(TRIM(ROUND(IFERROR(CriteriTecnici!$L3280*1,IFERROR(NUMBERVALUE(CriteriTecnici!$L3280,".",","),IFERROR(NUMBERVALUE(CriteriTecnici!$L3280,",","."),0))),4)&amp;""),",",".")&amp;", "&amp;CHAR(34)&amp;"flag"&amp;CHAR(34)&amp;": "&amp;SUBSTITUTE(TRIM(ROUND(IFERROR(CriteriTecnici!$M3280*1,IFERROR(NUMBERVALUE(CriteriTecnici!$M3280,".",","),IFERROR(NUMBERVALUE(CriteriTecnici!$M3280,",","."),0))),4)&amp;""),",",".")&amp;", "&amp;CHAR(34)&amp;"rawScore"&amp;CHAR(34)&amp;": "&amp;SUBSTITUTE(TRIM(ROUND(IFERROR(CriteriTecnici!$O3280*1,IFERROR(NUMBERVALUE(CriteriTecnici!$O3280,".",","),IFERROR(NUMBERVALUE(CriteriTecnici!$O3280,",","."),0))),4)&amp;""),",",".")&amp;CHAR(125)&amp;IF(TRUE,",",""))</f>
        <v/>
      </c>
    </row>
    <row r="3501">
      <c r="A3501" s="38">
        <f>IF(CriteriTecnici!$A3281="","","    "&amp;CHAR(123)&amp;CHAR(34)&amp;"bidderId"&amp;CHAR(34)&amp;": "&amp;CHAR(34)&amp;SUBSTITUTE(CriteriTecnici!$A3281,CHAR(34),"'")&amp;CHAR(34)&amp;", "&amp;CHAR(34)&amp;"lotId"&amp;CHAR(34)&amp;": "&amp;CHAR(34)&amp;SUBSTITUTE(CriteriTecnici!$C3281,CHAR(34),"'")&amp;CHAR(34)&amp;", "&amp;CHAR(34)&amp;"criterionId"&amp;CHAR(34)&amp;": "&amp;CHAR(34)&amp;SUBSTITUTE(CriteriTecnici!$D3281,CHAR(34),"'")&amp;CHAR(34)&amp;", "&amp;CHAR(34)&amp;"kind"&amp;CHAR(34)&amp;": "&amp;CHAR(34)&amp;SUBSTITUTE(CriteriTecnici!$F3281,CHAR(34),"'")&amp;CHAR(34)&amp;", "&amp;CHAR(34)&amp;"value"&amp;CHAR(34)&amp;": "&amp;SUBSTITUTE(TRIM(ROUND(IFERROR(CriteriTecnici!$N3281*1,IFERROR(NUMBERVALUE(CriteriTecnici!$N3281,".",","),IFERROR(NUMBERVALUE(CriteriTecnici!$N3281,",","."),0))),4)&amp;""),",",".")&amp;", "&amp;CHAR(34)&amp;"numerator"&amp;CHAR(34)&amp;": "&amp;SUBSTITUTE(TRIM(ROUND(IFERROR(CriteriTecnici!$K3281*1,IFERROR(NUMBERVALUE(CriteriTecnici!$K3281,".",","),IFERROR(NUMBERVALUE(CriteriTecnici!$K3281,",","."),0))),4)&amp;""),",",".")&amp;", "&amp;CHAR(34)&amp;"denominator"&amp;CHAR(34)&amp;": "&amp;SUBSTITUTE(TRIM(ROUND(IFERROR(CriteriTecnici!$L3281*1,IFERROR(NUMBERVALUE(CriteriTecnici!$L3281,".",","),IFERROR(NUMBERVALUE(CriteriTecnici!$L3281,",","."),0))),4)&amp;""),",",".")&amp;", "&amp;CHAR(34)&amp;"flag"&amp;CHAR(34)&amp;": "&amp;SUBSTITUTE(TRIM(ROUND(IFERROR(CriteriTecnici!$M3281*1,IFERROR(NUMBERVALUE(CriteriTecnici!$M3281,".",","),IFERROR(NUMBERVALUE(CriteriTecnici!$M3281,",","."),0))),4)&amp;""),",",".")&amp;", "&amp;CHAR(34)&amp;"rawScore"&amp;CHAR(34)&amp;": "&amp;SUBSTITUTE(TRIM(ROUND(IFERROR(CriteriTecnici!$O3281*1,IFERROR(NUMBERVALUE(CriteriTecnici!$O3281,".",","),IFERROR(NUMBERVALUE(CriteriTecnici!$O3281,",","."),0))),4)&amp;""),",",".")&amp;CHAR(125)&amp;IF(TRUE,",",""))</f>
        <v/>
      </c>
    </row>
    <row r="3502">
      <c r="A3502" s="38">
        <f>IF(CriteriTecnici!$A3282="","","    "&amp;CHAR(123)&amp;CHAR(34)&amp;"bidderId"&amp;CHAR(34)&amp;": "&amp;CHAR(34)&amp;SUBSTITUTE(CriteriTecnici!$A3282,CHAR(34),"'")&amp;CHAR(34)&amp;", "&amp;CHAR(34)&amp;"lotId"&amp;CHAR(34)&amp;": "&amp;CHAR(34)&amp;SUBSTITUTE(CriteriTecnici!$C3282,CHAR(34),"'")&amp;CHAR(34)&amp;", "&amp;CHAR(34)&amp;"criterionId"&amp;CHAR(34)&amp;": "&amp;CHAR(34)&amp;SUBSTITUTE(CriteriTecnici!$D3282,CHAR(34),"'")&amp;CHAR(34)&amp;", "&amp;CHAR(34)&amp;"kind"&amp;CHAR(34)&amp;": "&amp;CHAR(34)&amp;SUBSTITUTE(CriteriTecnici!$F3282,CHAR(34),"'")&amp;CHAR(34)&amp;", "&amp;CHAR(34)&amp;"value"&amp;CHAR(34)&amp;": "&amp;SUBSTITUTE(TRIM(ROUND(IFERROR(CriteriTecnici!$N3282*1,IFERROR(NUMBERVALUE(CriteriTecnici!$N3282,".",","),IFERROR(NUMBERVALUE(CriteriTecnici!$N3282,",","."),0))),4)&amp;""),",",".")&amp;", "&amp;CHAR(34)&amp;"numerator"&amp;CHAR(34)&amp;": "&amp;SUBSTITUTE(TRIM(ROUND(IFERROR(CriteriTecnici!$K3282*1,IFERROR(NUMBERVALUE(CriteriTecnici!$K3282,".",","),IFERROR(NUMBERVALUE(CriteriTecnici!$K3282,",","."),0))),4)&amp;""),",",".")&amp;", "&amp;CHAR(34)&amp;"denominator"&amp;CHAR(34)&amp;": "&amp;SUBSTITUTE(TRIM(ROUND(IFERROR(CriteriTecnici!$L3282*1,IFERROR(NUMBERVALUE(CriteriTecnici!$L3282,".",","),IFERROR(NUMBERVALUE(CriteriTecnici!$L3282,",","."),0))),4)&amp;""),",",".")&amp;", "&amp;CHAR(34)&amp;"flag"&amp;CHAR(34)&amp;": "&amp;SUBSTITUTE(TRIM(ROUND(IFERROR(CriteriTecnici!$M3282*1,IFERROR(NUMBERVALUE(CriteriTecnici!$M3282,".",","),IFERROR(NUMBERVALUE(CriteriTecnici!$M3282,",","."),0))),4)&amp;""),",",".")&amp;", "&amp;CHAR(34)&amp;"rawScore"&amp;CHAR(34)&amp;": "&amp;SUBSTITUTE(TRIM(ROUND(IFERROR(CriteriTecnici!$O3282*1,IFERROR(NUMBERVALUE(CriteriTecnici!$O3282,".",","),IFERROR(NUMBERVALUE(CriteriTecnici!$O3282,",","."),0))),4)&amp;""),",",".")&amp;CHAR(125)&amp;IF(TRUE,",",""))</f>
        <v/>
      </c>
    </row>
    <row r="3503">
      <c r="A3503" s="38">
        <f>IF(CriteriTecnici!$A3283="","","    "&amp;CHAR(123)&amp;CHAR(34)&amp;"bidderId"&amp;CHAR(34)&amp;": "&amp;CHAR(34)&amp;SUBSTITUTE(CriteriTecnici!$A3283,CHAR(34),"'")&amp;CHAR(34)&amp;", "&amp;CHAR(34)&amp;"lotId"&amp;CHAR(34)&amp;": "&amp;CHAR(34)&amp;SUBSTITUTE(CriteriTecnici!$C3283,CHAR(34),"'")&amp;CHAR(34)&amp;", "&amp;CHAR(34)&amp;"criterionId"&amp;CHAR(34)&amp;": "&amp;CHAR(34)&amp;SUBSTITUTE(CriteriTecnici!$D3283,CHAR(34),"'")&amp;CHAR(34)&amp;", "&amp;CHAR(34)&amp;"kind"&amp;CHAR(34)&amp;": "&amp;CHAR(34)&amp;SUBSTITUTE(CriteriTecnici!$F3283,CHAR(34),"'")&amp;CHAR(34)&amp;", "&amp;CHAR(34)&amp;"value"&amp;CHAR(34)&amp;": "&amp;SUBSTITUTE(TRIM(ROUND(IFERROR(CriteriTecnici!$N3283*1,IFERROR(NUMBERVALUE(CriteriTecnici!$N3283,".",","),IFERROR(NUMBERVALUE(CriteriTecnici!$N3283,",","."),0))),4)&amp;""),",",".")&amp;", "&amp;CHAR(34)&amp;"numerator"&amp;CHAR(34)&amp;": "&amp;SUBSTITUTE(TRIM(ROUND(IFERROR(CriteriTecnici!$K3283*1,IFERROR(NUMBERVALUE(CriteriTecnici!$K3283,".",","),IFERROR(NUMBERVALUE(CriteriTecnici!$K3283,",","."),0))),4)&amp;""),",",".")&amp;", "&amp;CHAR(34)&amp;"denominator"&amp;CHAR(34)&amp;": "&amp;SUBSTITUTE(TRIM(ROUND(IFERROR(CriteriTecnici!$L3283*1,IFERROR(NUMBERVALUE(CriteriTecnici!$L3283,".",","),IFERROR(NUMBERVALUE(CriteriTecnici!$L3283,",","."),0))),4)&amp;""),",",".")&amp;", "&amp;CHAR(34)&amp;"flag"&amp;CHAR(34)&amp;": "&amp;SUBSTITUTE(TRIM(ROUND(IFERROR(CriteriTecnici!$M3283*1,IFERROR(NUMBERVALUE(CriteriTecnici!$M3283,".",","),IFERROR(NUMBERVALUE(CriteriTecnici!$M3283,",","."),0))),4)&amp;""),",",".")&amp;", "&amp;CHAR(34)&amp;"rawScore"&amp;CHAR(34)&amp;": "&amp;SUBSTITUTE(TRIM(ROUND(IFERROR(CriteriTecnici!$O3283*1,IFERROR(NUMBERVALUE(CriteriTecnici!$O3283,".",","),IFERROR(NUMBERVALUE(CriteriTecnici!$O3283,",","."),0))),4)&amp;""),",",".")&amp;CHAR(125)&amp;IF(TRUE,",",""))</f>
        <v/>
      </c>
    </row>
    <row r="3504">
      <c r="A3504" s="38">
        <f>IF(CriteriTecnici!$A3284="","","    "&amp;CHAR(123)&amp;CHAR(34)&amp;"bidderId"&amp;CHAR(34)&amp;": "&amp;CHAR(34)&amp;SUBSTITUTE(CriteriTecnici!$A3284,CHAR(34),"'")&amp;CHAR(34)&amp;", "&amp;CHAR(34)&amp;"lotId"&amp;CHAR(34)&amp;": "&amp;CHAR(34)&amp;SUBSTITUTE(CriteriTecnici!$C3284,CHAR(34),"'")&amp;CHAR(34)&amp;", "&amp;CHAR(34)&amp;"criterionId"&amp;CHAR(34)&amp;": "&amp;CHAR(34)&amp;SUBSTITUTE(CriteriTecnici!$D3284,CHAR(34),"'")&amp;CHAR(34)&amp;", "&amp;CHAR(34)&amp;"kind"&amp;CHAR(34)&amp;": "&amp;CHAR(34)&amp;SUBSTITUTE(CriteriTecnici!$F3284,CHAR(34),"'")&amp;CHAR(34)&amp;", "&amp;CHAR(34)&amp;"value"&amp;CHAR(34)&amp;": "&amp;SUBSTITUTE(TRIM(ROUND(IFERROR(CriteriTecnici!$N3284*1,IFERROR(NUMBERVALUE(CriteriTecnici!$N3284,".",","),IFERROR(NUMBERVALUE(CriteriTecnici!$N3284,",","."),0))),4)&amp;""),",",".")&amp;", "&amp;CHAR(34)&amp;"numerator"&amp;CHAR(34)&amp;": "&amp;SUBSTITUTE(TRIM(ROUND(IFERROR(CriteriTecnici!$K3284*1,IFERROR(NUMBERVALUE(CriteriTecnici!$K3284,".",","),IFERROR(NUMBERVALUE(CriteriTecnici!$K3284,",","."),0))),4)&amp;""),",",".")&amp;", "&amp;CHAR(34)&amp;"denominator"&amp;CHAR(34)&amp;": "&amp;SUBSTITUTE(TRIM(ROUND(IFERROR(CriteriTecnici!$L3284*1,IFERROR(NUMBERVALUE(CriteriTecnici!$L3284,".",","),IFERROR(NUMBERVALUE(CriteriTecnici!$L3284,",","."),0))),4)&amp;""),",",".")&amp;", "&amp;CHAR(34)&amp;"flag"&amp;CHAR(34)&amp;": "&amp;SUBSTITUTE(TRIM(ROUND(IFERROR(CriteriTecnici!$M3284*1,IFERROR(NUMBERVALUE(CriteriTecnici!$M3284,".",","),IFERROR(NUMBERVALUE(CriteriTecnici!$M3284,",","."),0))),4)&amp;""),",",".")&amp;", "&amp;CHAR(34)&amp;"rawScore"&amp;CHAR(34)&amp;": "&amp;SUBSTITUTE(TRIM(ROUND(IFERROR(CriteriTecnici!$O3284*1,IFERROR(NUMBERVALUE(CriteriTecnici!$O3284,".",","),IFERROR(NUMBERVALUE(CriteriTecnici!$O3284,",","."),0))),4)&amp;""),",",".")&amp;CHAR(125)&amp;IF(TRUE,",",""))</f>
        <v/>
      </c>
    </row>
    <row r="3505">
      <c r="A3505" s="38">
        <f>IF(CriteriTecnici!$A3285="","","    "&amp;CHAR(123)&amp;CHAR(34)&amp;"bidderId"&amp;CHAR(34)&amp;": "&amp;CHAR(34)&amp;SUBSTITUTE(CriteriTecnici!$A3285,CHAR(34),"'")&amp;CHAR(34)&amp;", "&amp;CHAR(34)&amp;"lotId"&amp;CHAR(34)&amp;": "&amp;CHAR(34)&amp;SUBSTITUTE(CriteriTecnici!$C3285,CHAR(34),"'")&amp;CHAR(34)&amp;", "&amp;CHAR(34)&amp;"criterionId"&amp;CHAR(34)&amp;": "&amp;CHAR(34)&amp;SUBSTITUTE(CriteriTecnici!$D3285,CHAR(34),"'")&amp;CHAR(34)&amp;", "&amp;CHAR(34)&amp;"kind"&amp;CHAR(34)&amp;": "&amp;CHAR(34)&amp;SUBSTITUTE(CriteriTecnici!$F3285,CHAR(34),"'")&amp;CHAR(34)&amp;", "&amp;CHAR(34)&amp;"value"&amp;CHAR(34)&amp;": "&amp;SUBSTITUTE(TRIM(ROUND(IFERROR(CriteriTecnici!$N3285*1,IFERROR(NUMBERVALUE(CriteriTecnici!$N3285,".",","),IFERROR(NUMBERVALUE(CriteriTecnici!$N3285,",","."),0))),4)&amp;""),",",".")&amp;", "&amp;CHAR(34)&amp;"numerator"&amp;CHAR(34)&amp;": "&amp;SUBSTITUTE(TRIM(ROUND(IFERROR(CriteriTecnici!$K3285*1,IFERROR(NUMBERVALUE(CriteriTecnici!$K3285,".",","),IFERROR(NUMBERVALUE(CriteriTecnici!$K3285,",","."),0))),4)&amp;""),",",".")&amp;", "&amp;CHAR(34)&amp;"denominator"&amp;CHAR(34)&amp;": "&amp;SUBSTITUTE(TRIM(ROUND(IFERROR(CriteriTecnici!$L3285*1,IFERROR(NUMBERVALUE(CriteriTecnici!$L3285,".",","),IFERROR(NUMBERVALUE(CriteriTecnici!$L3285,",","."),0))),4)&amp;""),",",".")&amp;", "&amp;CHAR(34)&amp;"flag"&amp;CHAR(34)&amp;": "&amp;SUBSTITUTE(TRIM(ROUND(IFERROR(CriteriTecnici!$M3285*1,IFERROR(NUMBERVALUE(CriteriTecnici!$M3285,".",","),IFERROR(NUMBERVALUE(CriteriTecnici!$M3285,",","."),0))),4)&amp;""),",",".")&amp;", "&amp;CHAR(34)&amp;"rawScore"&amp;CHAR(34)&amp;": "&amp;SUBSTITUTE(TRIM(ROUND(IFERROR(CriteriTecnici!$O3285*1,IFERROR(NUMBERVALUE(CriteriTecnici!$O3285,".",","),IFERROR(NUMBERVALUE(CriteriTecnici!$O3285,",","."),0))),4)&amp;""),",",".")&amp;CHAR(125)&amp;IF(TRUE,",",""))</f>
        <v/>
      </c>
    </row>
    <row r="3506">
      <c r="A3506" s="38">
        <f>IF(CriteriTecnici!$A3286="","","    "&amp;CHAR(123)&amp;CHAR(34)&amp;"bidderId"&amp;CHAR(34)&amp;": "&amp;CHAR(34)&amp;SUBSTITUTE(CriteriTecnici!$A3286,CHAR(34),"'")&amp;CHAR(34)&amp;", "&amp;CHAR(34)&amp;"lotId"&amp;CHAR(34)&amp;": "&amp;CHAR(34)&amp;SUBSTITUTE(CriteriTecnici!$C3286,CHAR(34),"'")&amp;CHAR(34)&amp;", "&amp;CHAR(34)&amp;"criterionId"&amp;CHAR(34)&amp;": "&amp;CHAR(34)&amp;SUBSTITUTE(CriteriTecnici!$D3286,CHAR(34),"'")&amp;CHAR(34)&amp;", "&amp;CHAR(34)&amp;"kind"&amp;CHAR(34)&amp;": "&amp;CHAR(34)&amp;SUBSTITUTE(CriteriTecnici!$F3286,CHAR(34),"'")&amp;CHAR(34)&amp;", "&amp;CHAR(34)&amp;"value"&amp;CHAR(34)&amp;": "&amp;SUBSTITUTE(TRIM(ROUND(IFERROR(CriteriTecnici!$N3286*1,IFERROR(NUMBERVALUE(CriteriTecnici!$N3286,".",","),IFERROR(NUMBERVALUE(CriteriTecnici!$N3286,",","."),0))),4)&amp;""),",",".")&amp;", "&amp;CHAR(34)&amp;"numerator"&amp;CHAR(34)&amp;": "&amp;SUBSTITUTE(TRIM(ROUND(IFERROR(CriteriTecnici!$K3286*1,IFERROR(NUMBERVALUE(CriteriTecnici!$K3286,".",","),IFERROR(NUMBERVALUE(CriteriTecnici!$K3286,",","."),0))),4)&amp;""),",",".")&amp;", "&amp;CHAR(34)&amp;"denominator"&amp;CHAR(34)&amp;": "&amp;SUBSTITUTE(TRIM(ROUND(IFERROR(CriteriTecnici!$L3286*1,IFERROR(NUMBERVALUE(CriteriTecnici!$L3286,".",","),IFERROR(NUMBERVALUE(CriteriTecnici!$L3286,",","."),0))),4)&amp;""),",",".")&amp;", "&amp;CHAR(34)&amp;"flag"&amp;CHAR(34)&amp;": "&amp;SUBSTITUTE(TRIM(ROUND(IFERROR(CriteriTecnici!$M3286*1,IFERROR(NUMBERVALUE(CriteriTecnici!$M3286,".",","),IFERROR(NUMBERVALUE(CriteriTecnici!$M3286,",","."),0))),4)&amp;""),",",".")&amp;", "&amp;CHAR(34)&amp;"rawScore"&amp;CHAR(34)&amp;": "&amp;SUBSTITUTE(TRIM(ROUND(IFERROR(CriteriTecnici!$O3286*1,IFERROR(NUMBERVALUE(CriteriTecnici!$O3286,".",","),IFERROR(NUMBERVALUE(CriteriTecnici!$O3286,",","."),0))),4)&amp;""),",",".")&amp;CHAR(125)&amp;IF(TRUE,",",""))</f>
        <v/>
      </c>
    </row>
    <row r="3507">
      <c r="A3507" s="38">
        <f>IF(CriteriTecnici!$A3287="","","    "&amp;CHAR(123)&amp;CHAR(34)&amp;"bidderId"&amp;CHAR(34)&amp;": "&amp;CHAR(34)&amp;SUBSTITUTE(CriteriTecnici!$A3287,CHAR(34),"'")&amp;CHAR(34)&amp;", "&amp;CHAR(34)&amp;"lotId"&amp;CHAR(34)&amp;": "&amp;CHAR(34)&amp;SUBSTITUTE(CriteriTecnici!$C3287,CHAR(34),"'")&amp;CHAR(34)&amp;", "&amp;CHAR(34)&amp;"criterionId"&amp;CHAR(34)&amp;": "&amp;CHAR(34)&amp;SUBSTITUTE(CriteriTecnici!$D3287,CHAR(34),"'")&amp;CHAR(34)&amp;", "&amp;CHAR(34)&amp;"kind"&amp;CHAR(34)&amp;": "&amp;CHAR(34)&amp;SUBSTITUTE(CriteriTecnici!$F3287,CHAR(34),"'")&amp;CHAR(34)&amp;", "&amp;CHAR(34)&amp;"value"&amp;CHAR(34)&amp;": "&amp;SUBSTITUTE(TRIM(ROUND(IFERROR(CriteriTecnici!$N3287*1,IFERROR(NUMBERVALUE(CriteriTecnici!$N3287,".",","),IFERROR(NUMBERVALUE(CriteriTecnici!$N3287,",","."),0))),4)&amp;""),",",".")&amp;", "&amp;CHAR(34)&amp;"numerator"&amp;CHAR(34)&amp;": "&amp;SUBSTITUTE(TRIM(ROUND(IFERROR(CriteriTecnici!$K3287*1,IFERROR(NUMBERVALUE(CriteriTecnici!$K3287,".",","),IFERROR(NUMBERVALUE(CriteriTecnici!$K3287,",","."),0))),4)&amp;""),",",".")&amp;", "&amp;CHAR(34)&amp;"denominator"&amp;CHAR(34)&amp;": "&amp;SUBSTITUTE(TRIM(ROUND(IFERROR(CriteriTecnici!$L3287*1,IFERROR(NUMBERVALUE(CriteriTecnici!$L3287,".",","),IFERROR(NUMBERVALUE(CriteriTecnici!$L3287,",","."),0))),4)&amp;""),",",".")&amp;", "&amp;CHAR(34)&amp;"flag"&amp;CHAR(34)&amp;": "&amp;SUBSTITUTE(TRIM(ROUND(IFERROR(CriteriTecnici!$M3287*1,IFERROR(NUMBERVALUE(CriteriTecnici!$M3287,".",","),IFERROR(NUMBERVALUE(CriteriTecnici!$M3287,",","."),0))),4)&amp;""),",",".")&amp;", "&amp;CHAR(34)&amp;"rawScore"&amp;CHAR(34)&amp;": "&amp;SUBSTITUTE(TRIM(ROUND(IFERROR(CriteriTecnici!$O3287*1,IFERROR(NUMBERVALUE(CriteriTecnici!$O3287,".",","),IFERROR(NUMBERVALUE(CriteriTecnici!$O3287,",","."),0))),4)&amp;""),",",".")&amp;CHAR(125)&amp;IF(TRUE,",",""))</f>
        <v/>
      </c>
    </row>
    <row r="3508">
      <c r="A3508" s="38">
        <f>IF(CriteriTecnici!$A3288="","","    "&amp;CHAR(123)&amp;CHAR(34)&amp;"bidderId"&amp;CHAR(34)&amp;": "&amp;CHAR(34)&amp;SUBSTITUTE(CriteriTecnici!$A3288,CHAR(34),"'")&amp;CHAR(34)&amp;", "&amp;CHAR(34)&amp;"lotId"&amp;CHAR(34)&amp;": "&amp;CHAR(34)&amp;SUBSTITUTE(CriteriTecnici!$C3288,CHAR(34),"'")&amp;CHAR(34)&amp;", "&amp;CHAR(34)&amp;"criterionId"&amp;CHAR(34)&amp;": "&amp;CHAR(34)&amp;SUBSTITUTE(CriteriTecnici!$D3288,CHAR(34),"'")&amp;CHAR(34)&amp;", "&amp;CHAR(34)&amp;"kind"&amp;CHAR(34)&amp;": "&amp;CHAR(34)&amp;SUBSTITUTE(CriteriTecnici!$F3288,CHAR(34),"'")&amp;CHAR(34)&amp;", "&amp;CHAR(34)&amp;"value"&amp;CHAR(34)&amp;": "&amp;SUBSTITUTE(TRIM(ROUND(IFERROR(CriteriTecnici!$N3288*1,IFERROR(NUMBERVALUE(CriteriTecnici!$N3288,".",","),IFERROR(NUMBERVALUE(CriteriTecnici!$N3288,",","."),0))),4)&amp;""),",",".")&amp;", "&amp;CHAR(34)&amp;"numerator"&amp;CHAR(34)&amp;": "&amp;SUBSTITUTE(TRIM(ROUND(IFERROR(CriteriTecnici!$K3288*1,IFERROR(NUMBERVALUE(CriteriTecnici!$K3288,".",","),IFERROR(NUMBERVALUE(CriteriTecnici!$K3288,",","."),0))),4)&amp;""),",",".")&amp;", "&amp;CHAR(34)&amp;"denominator"&amp;CHAR(34)&amp;": "&amp;SUBSTITUTE(TRIM(ROUND(IFERROR(CriteriTecnici!$L3288*1,IFERROR(NUMBERVALUE(CriteriTecnici!$L3288,".",","),IFERROR(NUMBERVALUE(CriteriTecnici!$L3288,",","."),0))),4)&amp;""),",",".")&amp;", "&amp;CHAR(34)&amp;"flag"&amp;CHAR(34)&amp;": "&amp;SUBSTITUTE(TRIM(ROUND(IFERROR(CriteriTecnici!$M3288*1,IFERROR(NUMBERVALUE(CriteriTecnici!$M3288,".",","),IFERROR(NUMBERVALUE(CriteriTecnici!$M3288,",","."),0))),4)&amp;""),",",".")&amp;", "&amp;CHAR(34)&amp;"rawScore"&amp;CHAR(34)&amp;": "&amp;SUBSTITUTE(TRIM(ROUND(IFERROR(CriteriTecnici!$O3288*1,IFERROR(NUMBERVALUE(CriteriTecnici!$O3288,".",","),IFERROR(NUMBERVALUE(CriteriTecnici!$O3288,",","."),0))),4)&amp;""),",",".")&amp;CHAR(125)&amp;IF(TRUE,",",""))</f>
        <v/>
      </c>
    </row>
    <row r="3509">
      <c r="A3509" s="38">
        <f>IF(CriteriTecnici!$A3289="","","    "&amp;CHAR(123)&amp;CHAR(34)&amp;"bidderId"&amp;CHAR(34)&amp;": "&amp;CHAR(34)&amp;SUBSTITUTE(CriteriTecnici!$A3289,CHAR(34),"'")&amp;CHAR(34)&amp;", "&amp;CHAR(34)&amp;"lotId"&amp;CHAR(34)&amp;": "&amp;CHAR(34)&amp;SUBSTITUTE(CriteriTecnici!$C3289,CHAR(34),"'")&amp;CHAR(34)&amp;", "&amp;CHAR(34)&amp;"criterionId"&amp;CHAR(34)&amp;": "&amp;CHAR(34)&amp;SUBSTITUTE(CriteriTecnici!$D3289,CHAR(34),"'")&amp;CHAR(34)&amp;", "&amp;CHAR(34)&amp;"kind"&amp;CHAR(34)&amp;": "&amp;CHAR(34)&amp;SUBSTITUTE(CriteriTecnici!$F3289,CHAR(34),"'")&amp;CHAR(34)&amp;", "&amp;CHAR(34)&amp;"value"&amp;CHAR(34)&amp;": "&amp;SUBSTITUTE(TRIM(ROUND(IFERROR(CriteriTecnici!$N3289*1,IFERROR(NUMBERVALUE(CriteriTecnici!$N3289,".",","),IFERROR(NUMBERVALUE(CriteriTecnici!$N3289,",","."),0))),4)&amp;""),",",".")&amp;", "&amp;CHAR(34)&amp;"numerator"&amp;CHAR(34)&amp;": "&amp;SUBSTITUTE(TRIM(ROUND(IFERROR(CriteriTecnici!$K3289*1,IFERROR(NUMBERVALUE(CriteriTecnici!$K3289,".",","),IFERROR(NUMBERVALUE(CriteriTecnici!$K3289,",","."),0))),4)&amp;""),",",".")&amp;", "&amp;CHAR(34)&amp;"denominator"&amp;CHAR(34)&amp;": "&amp;SUBSTITUTE(TRIM(ROUND(IFERROR(CriteriTecnici!$L3289*1,IFERROR(NUMBERVALUE(CriteriTecnici!$L3289,".",","),IFERROR(NUMBERVALUE(CriteriTecnici!$L3289,",","."),0))),4)&amp;""),",",".")&amp;", "&amp;CHAR(34)&amp;"flag"&amp;CHAR(34)&amp;": "&amp;SUBSTITUTE(TRIM(ROUND(IFERROR(CriteriTecnici!$M3289*1,IFERROR(NUMBERVALUE(CriteriTecnici!$M3289,".",","),IFERROR(NUMBERVALUE(CriteriTecnici!$M3289,",","."),0))),4)&amp;""),",",".")&amp;", "&amp;CHAR(34)&amp;"rawScore"&amp;CHAR(34)&amp;": "&amp;SUBSTITUTE(TRIM(ROUND(IFERROR(CriteriTecnici!$O3289*1,IFERROR(NUMBERVALUE(CriteriTecnici!$O3289,".",","),IFERROR(NUMBERVALUE(CriteriTecnici!$O3289,",","."),0))),4)&amp;""),",",".")&amp;CHAR(125)&amp;IF(TRUE,",",""))</f>
        <v/>
      </c>
    </row>
    <row r="3510">
      <c r="A3510" s="38">
        <f>IF(CriteriTecnici!$A3290="","","    "&amp;CHAR(123)&amp;CHAR(34)&amp;"bidderId"&amp;CHAR(34)&amp;": "&amp;CHAR(34)&amp;SUBSTITUTE(CriteriTecnici!$A3290,CHAR(34),"'")&amp;CHAR(34)&amp;", "&amp;CHAR(34)&amp;"lotId"&amp;CHAR(34)&amp;": "&amp;CHAR(34)&amp;SUBSTITUTE(CriteriTecnici!$C3290,CHAR(34),"'")&amp;CHAR(34)&amp;", "&amp;CHAR(34)&amp;"criterionId"&amp;CHAR(34)&amp;": "&amp;CHAR(34)&amp;SUBSTITUTE(CriteriTecnici!$D3290,CHAR(34),"'")&amp;CHAR(34)&amp;", "&amp;CHAR(34)&amp;"kind"&amp;CHAR(34)&amp;": "&amp;CHAR(34)&amp;SUBSTITUTE(CriteriTecnici!$F3290,CHAR(34),"'")&amp;CHAR(34)&amp;", "&amp;CHAR(34)&amp;"value"&amp;CHAR(34)&amp;": "&amp;SUBSTITUTE(TRIM(ROUND(IFERROR(CriteriTecnici!$N3290*1,IFERROR(NUMBERVALUE(CriteriTecnici!$N3290,".",","),IFERROR(NUMBERVALUE(CriteriTecnici!$N3290,",","."),0))),4)&amp;""),",",".")&amp;", "&amp;CHAR(34)&amp;"numerator"&amp;CHAR(34)&amp;": "&amp;SUBSTITUTE(TRIM(ROUND(IFERROR(CriteriTecnici!$K3290*1,IFERROR(NUMBERVALUE(CriteriTecnici!$K3290,".",","),IFERROR(NUMBERVALUE(CriteriTecnici!$K3290,",","."),0))),4)&amp;""),",",".")&amp;", "&amp;CHAR(34)&amp;"denominator"&amp;CHAR(34)&amp;": "&amp;SUBSTITUTE(TRIM(ROUND(IFERROR(CriteriTecnici!$L3290*1,IFERROR(NUMBERVALUE(CriteriTecnici!$L3290,".",","),IFERROR(NUMBERVALUE(CriteriTecnici!$L3290,",","."),0))),4)&amp;""),",",".")&amp;", "&amp;CHAR(34)&amp;"flag"&amp;CHAR(34)&amp;": "&amp;SUBSTITUTE(TRIM(ROUND(IFERROR(CriteriTecnici!$M3290*1,IFERROR(NUMBERVALUE(CriteriTecnici!$M3290,".",","),IFERROR(NUMBERVALUE(CriteriTecnici!$M3290,",","."),0))),4)&amp;""),",",".")&amp;", "&amp;CHAR(34)&amp;"rawScore"&amp;CHAR(34)&amp;": "&amp;SUBSTITUTE(TRIM(ROUND(IFERROR(CriteriTecnici!$O3290*1,IFERROR(NUMBERVALUE(CriteriTecnici!$O3290,".",","),IFERROR(NUMBERVALUE(CriteriTecnici!$O3290,",","."),0))),4)&amp;""),",",".")&amp;CHAR(125)&amp;IF(COUNTA(Offerte!$A108:$A$200)&gt;0,",",""))</f>
        <v/>
      </c>
    </row>
    <row r="3511">
      <c r="A3511" s="38">
        <f>IF(CriteriTecnici!$A3291="","","    "&amp;CHAR(123)&amp;CHAR(34)&amp;"bidderId"&amp;CHAR(34)&amp;": "&amp;CHAR(34)&amp;SUBSTITUTE(CriteriTecnici!$A3291,CHAR(34),"'")&amp;CHAR(34)&amp;", "&amp;CHAR(34)&amp;"lotId"&amp;CHAR(34)&amp;": "&amp;CHAR(34)&amp;SUBSTITUTE(CriteriTecnici!$C3291,CHAR(34),"'")&amp;CHAR(34)&amp;", "&amp;CHAR(34)&amp;"criterionId"&amp;CHAR(34)&amp;": "&amp;CHAR(34)&amp;SUBSTITUTE(CriteriTecnici!$D3291,CHAR(34),"'")&amp;CHAR(34)&amp;", "&amp;CHAR(34)&amp;"kind"&amp;CHAR(34)&amp;": "&amp;CHAR(34)&amp;SUBSTITUTE(CriteriTecnici!$F3291,CHAR(34),"'")&amp;CHAR(34)&amp;", "&amp;CHAR(34)&amp;"value"&amp;CHAR(34)&amp;": "&amp;SUBSTITUTE(TRIM(ROUND(IFERROR(CriteriTecnici!$N3291*1,IFERROR(NUMBERVALUE(CriteriTecnici!$N3291,".",","),IFERROR(NUMBERVALUE(CriteriTecnici!$N3291,",","."),0))),4)&amp;""),",",".")&amp;", "&amp;CHAR(34)&amp;"numerator"&amp;CHAR(34)&amp;": "&amp;SUBSTITUTE(TRIM(ROUND(IFERROR(CriteriTecnici!$K3291*1,IFERROR(NUMBERVALUE(CriteriTecnici!$K3291,".",","),IFERROR(NUMBERVALUE(CriteriTecnici!$K3291,",","."),0))),4)&amp;""),",",".")&amp;", "&amp;CHAR(34)&amp;"denominator"&amp;CHAR(34)&amp;": "&amp;SUBSTITUTE(TRIM(ROUND(IFERROR(CriteriTecnici!$L3291*1,IFERROR(NUMBERVALUE(CriteriTecnici!$L3291,".",","),IFERROR(NUMBERVALUE(CriteriTecnici!$L3291,",","."),0))),4)&amp;""),",",".")&amp;", "&amp;CHAR(34)&amp;"flag"&amp;CHAR(34)&amp;": "&amp;SUBSTITUTE(TRIM(ROUND(IFERROR(CriteriTecnici!$M3291*1,IFERROR(NUMBERVALUE(CriteriTecnici!$M3291,".",","),IFERROR(NUMBERVALUE(CriteriTecnici!$M3291,",","."),0))),4)&amp;""),",",".")&amp;", "&amp;CHAR(34)&amp;"rawScore"&amp;CHAR(34)&amp;": "&amp;SUBSTITUTE(TRIM(ROUND(IFERROR(CriteriTecnici!$O3291*1,IFERROR(NUMBERVALUE(CriteriTecnici!$O3291,".",","),IFERROR(NUMBERVALUE(CriteriTecnici!$O3291,",","."),0))),4)&amp;""),",",".")&amp;CHAR(125)&amp;IF(TRUE,",",""))</f>
        <v/>
      </c>
    </row>
    <row r="3512">
      <c r="A3512" s="38">
        <f>IF(CriteriTecnici!$A3292="","","    "&amp;CHAR(123)&amp;CHAR(34)&amp;"bidderId"&amp;CHAR(34)&amp;": "&amp;CHAR(34)&amp;SUBSTITUTE(CriteriTecnici!$A3292,CHAR(34),"'")&amp;CHAR(34)&amp;", "&amp;CHAR(34)&amp;"lotId"&amp;CHAR(34)&amp;": "&amp;CHAR(34)&amp;SUBSTITUTE(CriteriTecnici!$C3292,CHAR(34),"'")&amp;CHAR(34)&amp;", "&amp;CHAR(34)&amp;"criterionId"&amp;CHAR(34)&amp;": "&amp;CHAR(34)&amp;SUBSTITUTE(CriteriTecnici!$D3292,CHAR(34),"'")&amp;CHAR(34)&amp;", "&amp;CHAR(34)&amp;"kind"&amp;CHAR(34)&amp;": "&amp;CHAR(34)&amp;SUBSTITUTE(CriteriTecnici!$F3292,CHAR(34),"'")&amp;CHAR(34)&amp;", "&amp;CHAR(34)&amp;"value"&amp;CHAR(34)&amp;": "&amp;SUBSTITUTE(TRIM(ROUND(IFERROR(CriteriTecnici!$N3292*1,IFERROR(NUMBERVALUE(CriteriTecnici!$N3292,".",","),IFERROR(NUMBERVALUE(CriteriTecnici!$N3292,",","."),0))),4)&amp;""),",",".")&amp;", "&amp;CHAR(34)&amp;"numerator"&amp;CHAR(34)&amp;": "&amp;SUBSTITUTE(TRIM(ROUND(IFERROR(CriteriTecnici!$K3292*1,IFERROR(NUMBERVALUE(CriteriTecnici!$K3292,".",","),IFERROR(NUMBERVALUE(CriteriTecnici!$K3292,",","."),0))),4)&amp;""),",",".")&amp;", "&amp;CHAR(34)&amp;"denominator"&amp;CHAR(34)&amp;": "&amp;SUBSTITUTE(TRIM(ROUND(IFERROR(CriteriTecnici!$L3292*1,IFERROR(NUMBERVALUE(CriteriTecnici!$L3292,".",","),IFERROR(NUMBERVALUE(CriteriTecnici!$L3292,",","."),0))),4)&amp;""),",",".")&amp;", "&amp;CHAR(34)&amp;"flag"&amp;CHAR(34)&amp;": "&amp;SUBSTITUTE(TRIM(ROUND(IFERROR(CriteriTecnici!$M3292*1,IFERROR(NUMBERVALUE(CriteriTecnici!$M3292,".",","),IFERROR(NUMBERVALUE(CriteriTecnici!$M3292,",","."),0))),4)&amp;""),",",".")&amp;", "&amp;CHAR(34)&amp;"rawScore"&amp;CHAR(34)&amp;": "&amp;SUBSTITUTE(TRIM(ROUND(IFERROR(CriteriTecnici!$O3292*1,IFERROR(NUMBERVALUE(CriteriTecnici!$O3292,".",","),IFERROR(NUMBERVALUE(CriteriTecnici!$O3292,",","."),0))),4)&amp;""),",",".")&amp;CHAR(125)&amp;IF(TRUE,",",""))</f>
        <v/>
      </c>
    </row>
    <row r="3513">
      <c r="A3513" s="38">
        <f>IF(CriteriTecnici!$A3293="","","    "&amp;CHAR(123)&amp;CHAR(34)&amp;"bidderId"&amp;CHAR(34)&amp;": "&amp;CHAR(34)&amp;SUBSTITUTE(CriteriTecnici!$A3293,CHAR(34),"'")&amp;CHAR(34)&amp;", "&amp;CHAR(34)&amp;"lotId"&amp;CHAR(34)&amp;": "&amp;CHAR(34)&amp;SUBSTITUTE(CriteriTecnici!$C3293,CHAR(34),"'")&amp;CHAR(34)&amp;", "&amp;CHAR(34)&amp;"criterionId"&amp;CHAR(34)&amp;": "&amp;CHAR(34)&amp;SUBSTITUTE(CriteriTecnici!$D3293,CHAR(34),"'")&amp;CHAR(34)&amp;", "&amp;CHAR(34)&amp;"kind"&amp;CHAR(34)&amp;": "&amp;CHAR(34)&amp;SUBSTITUTE(CriteriTecnici!$F3293,CHAR(34),"'")&amp;CHAR(34)&amp;", "&amp;CHAR(34)&amp;"value"&amp;CHAR(34)&amp;": "&amp;SUBSTITUTE(TRIM(ROUND(IFERROR(CriteriTecnici!$N3293*1,IFERROR(NUMBERVALUE(CriteriTecnici!$N3293,".",","),IFERROR(NUMBERVALUE(CriteriTecnici!$N3293,",","."),0))),4)&amp;""),",",".")&amp;", "&amp;CHAR(34)&amp;"numerator"&amp;CHAR(34)&amp;": "&amp;SUBSTITUTE(TRIM(ROUND(IFERROR(CriteriTecnici!$K3293*1,IFERROR(NUMBERVALUE(CriteriTecnici!$K3293,".",","),IFERROR(NUMBERVALUE(CriteriTecnici!$K3293,",","."),0))),4)&amp;""),",",".")&amp;", "&amp;CHAR(34)&amp;"denominator"&amp;CHAR(34)&amp;": "&amp;SUBSTITUTE(TRIM(ROUND(IFERROR(CriteriTecnici!$L3293*1,IFERROR(NUMBERVALUE(CriteriTecnici!$L3293,".",","),IFERROR(NUMBERVALUE(CriteriTecnici!$L3293,",","."),0))),4)&amp;""),",",".")&amp;", "&amp;CHAR(34)&amp;"flag"&amp;CHAR(34)&amp;": "&amp;SUBSTITUTE(TRIM(ROUND(IFERROR(CriteriTecnici!$M3293*1,IFERROR(NUMBERVALUE(CriteriTecnici!$M3293,".",","),IFERROR(NUMBERVALUE(CriteriTecnici!$M3293,",","."),0))),4)&amp;""),",",".")&amp;", "&amp;CHAR(34)&amp;"rawScore"&amp;CHAR(34)&amp;": "&amp;SUBSTITUTE(TRIM(ROUND(IFERROR(CriteriTecnici!$O3293*1,IFERROR(NUMBERVALUE(CriteriTecnici!$O3293,".",","),IFERROR(NUMBERVALUE(CriteriTecnici!$O3293,",","."),0))),4)&amp;""),",",".")&amp;CHAR(125)&amp;IF(TRUE,",",""))</f>
        <v/>
      </c>
    </row>
    <row r="3514">
      <c r="A3514" s="38">
        <f>IF(CriteriTecnici!$A3294="","","    "&amp;CHAR(123)&amp;CHAR(34)&amp;"bidderId"&amp;CHAR(34)&amp;": "&amp;CHAR(34)&amp;SUBSTITUTE(CriteriTecnici!$A3294,CHAR(34),"'")&amp;CHAR(34)&amp;", "&amp;CHAR(34)&amp;"lotId"&amp;CHAR(34)&amp;": "&amp;CHAR(34)&amp;SUBSTITUTE(CriteriTecnici!$C3294,CHAR(34),"'")&amp;CHAR(34)&amp;", "&amp;CHAR(34)&amp;"criterionId"&amp;CHAR(34)&amp;": "&amp;CHAR(34)&amp;SUBSTITUTE(CriteriTecnici!$D3294,CHAR(34),"'")&amp;CHAR(34)&amp;", "&amp;CHAR(34)&amp;"kind"&amp;CHAR(34)&amp;": "&amp;CHAR(34)&amp;SUBSTITUTE(CriteriTecnici!$F3294,CHAR(34),"'")&amp;CHAR(34)&amp;", "&amp;CHAR(34)&amp;"value"&amp;CHAR(34)&amp;": "&amp;SUBSTITUTE(TRIM(ROUND(IFERROR(CriteriTecnici!$N3294*1,IFERROR(NUMBERVALUE(CriteriTecnici!$N3294,".",","),IFERROR(NUMBERVALUE(CriteriTecnici!$N3294,",","."),0))),4)&amp;""),",",".")&amp;", "&amp;CHAR(34)&amp;"numerator"&amp;CHAR(34)&amp;": "&amp;SUBSTITUTE(TRIM(ROUND(IFERROR(CriteriTecnici!$K3294*1,IFERROR(NUMBERVALUE(CriteriTecnici!$K3294,".",","),IFERROR(NUMBERVALUE(CriteriTecnici!$K3294,",","."),0))),4)&amp;""),",",".")&amp;", "&amp;CHAR(34)&amp;"denominator"&amp;CHAR(34)&amp;": "&amp;SUBSTITUTE(TRIM(ROUND(IFERROR(CriteriTecnici!$L3294*1,IFERROR(NUMBERVALUE(CriteriTecnici!$L3294,".",","),IFERROR(NUMBERVALUE(CriteriTecnici!$L3294,",","."),0))),4)&amp;""),",",".")&amp;", "&amp;CHAR(34)&amp;"flag"&amp;CHAR(34)&amp;": "&amp;SUBSTITUTE(TRIM(ROUND(IFERROR(CriteriTecnici!$M3294*1,IFERROR(NUMBERVALUE(CriteriTecnici!$M3294,".",","),IFERROR(NUMBERVALUE(CriteriTecnici!$M3294,",","."),0))),4)&amp;""),",",".")&amp;", "&amp;CHAR(34)&amp;"rawScore"&amp;CHAR(34)&amp;": "&amp;SUBSTITUTE(TRIM(ROUND(IFERROR(CriteriTecnici!$O3294*1,IFERROR(NUMBERVALUE(CriteriTecnici!$O3294,".",","),IFERROR(NUMBERVALUE(CriteriTecnici!$O3294,",","."),0))),4)&amp;""),",",".")&amp;CHAR(125)&amp;IF(TRUE,",",""))</f>
        <v/>
      </c>
    </row>
    <row r="3515">
      <c r="A3515" s="38">
        <f>IF(CriteriTecnici!$A3295="","","    "&amp;CHAR(123)&amp;CHAR(34)&amp;"bidderId"&amp;CHAR(34)&amp;": "&amp;CHAR(34)&amp;SUBSTITUTE(CriteriTecnici!$A3295,CHAR(34),"'")&amp;CHAR(34)&amp;", "&amp;CHAR(34)&amp;"lotId"&amp;CHAR(34)&amp;": "&amp;CHAR(34)&amp;SUBSTITUTE(CriteriTecnici!$C3295,CHAR(34),"'")&amp;CHAR(34)&amp;", "&amp;CHAR(34)&amp;"criterionId"&amp;CHAR(34)&amp;": "&amp;CHAR(34)&amp;SUBSTITUTE(CriteriTecnici!$D3295,CHAR(34),"'")&amp;CHAR(34)&amp;", "&amp;CHAR(34)&amp;"kind"&amp;CHAR(34)&amp;": "&amp;CHAR(34)&amp;SUBSTITUTE(CriteriTecnici!$F3295,CHAR(34),"'")&amp;CHAR(34)&amp;", "&amp;CHAR(34)&amp;"value"&amp;CHAR(34)&amp;": "&amp;SUBSTITUTE(TRIM(ROUND(IFERROR(CriteriTecnici!$N3295*1,IFERROR(NUMBERVALUE(CriteriTecnici!$N3295,".",","),IFERROR(NUMBERVALUE(CriteriTecnici!$N3295,",","."),0))),4)&amp;""),",",".")&amp;", "&amp;CHAR(34)&amp;"numerator"&amp;CHAR(34)&amp;": "&amp;SUBSTITUTE(TRIM(ROUND(IFERROR(CriteriTecnici!$K3295*1,IFERROR(NUMBERVALUE(CriteriTecnici!$K3295,".",","),IFERROR(NUMBERVALUE(CriteriTecnici!$K3295,",","."),0))),4)&amp;""),",",".")&amp;", "&amp;CHAR(34)&amp;"denominator"&amp;CHAR(34)&amp;": "&amp;SUBSTITUTE(TRIM(ROUND(IFERROR(CriteriTecnici!$L3295*1,IFERROR(NUMBERVALUE(CriteriTecnici!$L3295,".",","),IFERROR(NUMBERVALUE(CriteriTecnici!$L3295,",","."),0))),4)&amp;""),",",".")&amp;", "&amp;CHAR(34)&amp;"flag"&amp;CHAR(34)&amp;": "&amp;SUBSTITUTE(TRIM(ROUND(IFERROR(CriteriTecnici!$M3295*1,IFERROR(NUMBERVALUE(CriteriTecnici!$M3295,".",","),IFERROR(NUMBERVALUE(CriteriTecnici!$M3295,",","."),0))),4)&amp;""),",",".")&amp;", "&amp;CHAR(34)&amp;"rawScore"&amp;CHAR(34)&amp;": "&amp;SUBSTITUTE(TRIM(ROUND(IFERROR(CriteriTecnici!$O3295*1,IFERROR(NUMBERVALUE(CriteriTecnici!$O3295,".",","),IFERROR(NUMBERVALUE(CriteriTecnici!$O3295,",","."),0))),4)&amp;""),",",".")&amp;CHAR(125)&amp;IF(TRUE,",",""))</f>
        <v/>
      </c>
    </row>
    <row r="3516">
      <c r="A3516" s="38">
        <f>IF(CriteriTecnici!$A3296="","","    "&amp;CHAR(123)&amp;CHAR(34)&amp;"bidderId"&amp;CHAR(34)&amp;": "&amp;CHAR(34)&amp;SUBSTITUTE(CriteriTecnici!$A3296,CHAR(34),"'")&amp;CHAR(34)&amp;", "&amp;CHAR(34)&amp;"lotId"&amp;CHAR(34)&amp;": "&amp;CHAR(34)&amp;SUBSTITUTE(CriteriTecnici!$C3296,CHAR(34),"'")&amp;CHAR(34)&amp;", "&amp;CHAR(34)&amp;"criterionId"&amp;CHAR(34)&amp;": "&amp;CHAR(34)&amp;SUBSTITUTE(CriteriTecnici!$D3296,CHAR(34),"'")&amp;CHAR(34)&amp;", "&amp;CHAR(34)&amp;"kind"&amp;CHAR(34)&amp;": "&amp;CHAR(34)&amp;SUBSTITUTE(CriteriTecnici!$F3296,CHAR(34),"'")&amp;CHAR(34)&amp;", "&amp;CHAR(34)&amp;"value"&amp;CHAR(34)&amp;": "&amp;SUBSTITUTE(TRIM(ROUND(IFERROR(CriteriTecnici!$N3296*1,IFERROR(NUMBERVALUE(CriteriTecnici!$N3296,".",","),IFERROR(NUMBERVALUE(CriteriTecnici!$N3296,",","."),0))),4)&amp;""),",",".")&amp;", "&amp;CHAR(34)&amp;"numerator"&amp;CHAR(34)&amp;": "&amp;SUBSTITUTE(TRIM(ROUND(IFERROR(CriteriTecnici!$K3296*1,IFERROR(NUMBERVALUE(CriteriTecnici!$K3296,".",","),IFERROR(NUMBERVALUE(CriteriTecnici!$K3296,",","."),0))),4)&amp;""),",",".")&amp;", "&amp;CHAR(34)&amp;"denominator"&amp;CHAR(34)&amp;": "&amp;SUBSTITUTE(TRIM(ROUND(IFERROR(CriteriTecnici!$L3296*1,IFERROR(NUMBERVALUE(CriteriTecnici!$L3296,".",","),IFERROR(NUMBERVALUE(CriteriTecnici!$L3296,",","."),0))),4)&amp;""),",",".")&amp;", "&amp;CHAR(34)&amp;"flag"&amp;CHAR(34)&amp;": "&amp;SUBSTITUTE(TRIM(ROUND(IFERROR(CriteriTecnici!$M3296*1,IFERROR(NUMBERVALUE(CriteriTecnici!$M3296,".",","),IFERROR(NUMBERVALUE(CriteriTecnici!$M3296,",","."),0))),4)&amp;""),",",".")&amp;", "&amp;CHAR(34)&amp;"rawScore"&amp;CHAR(34)&amp;": "&amp;SUBSTITUTE(TRIM(ROUND(IFERROR(CriteriTecnici!$O3296*1,IFERROR(NUMBERVALUE(CriteriTecnici!$O3296,".",","),IFERROR(NUMBERVALUE(CriteriTecnici!$O3296,",","."),0))),4)&amp;""),",",".")&amp;CHAR(125)&amp;IF(TRUE,",",""))</f>
        <v/>
      </c>
    </row>
    <row r="3517">
      <c r="A3517" s="38">
        <f>IF(CriteriTecnici!$A3297="","","    "&amp;CHAR(123)&amp;CHAR(34)&amp;"bidderId"&amp;CHAR(34)&amp;": "&amp;CHAR(34)&amp;SUBSTITUTE(CriteriTecnici!$A3297,CHAR(34),"'")&amp;CHAR(34)&amp;", "&amp;CHAR(34)&amp;"lotId"&amp;CHAR(34)&amp;": "&amp;CHAR(34)&amp;SUBSTITUTE(CriteriTecnici!$C3297,CHAR(34),"'")&amp;CHAR(34)&amp;", "&amp;CHAR(34)&amp;"criterionId"&amp;CHAR(34)&amp;": "&amp;CHAR(34)&amp;SUBSTITUTE(CriteriTecnici!$D3297,CHAR(34),"'")&amp;CHAR(34)&amp;", "&amp;CHAR(34)&amp;"kind"&amp;CHAR(34)&amp;": "&amp;CHAR(34)&amp;SUBSTITUTE(CriteriTecnici!$F3297,CHAR(34),"'")&amp;CHAR(34)&amp;", "&amp;CHAR(34)&amp;"value"&amp;CHAR(34)&amp;": "&amp;SUBSTITUTE(TRIM(ROUND(IFERROR(CriteriTecnici!$N3297*1,IFERROR(NUMBERVALUE(CriteriTecnici!$N3297,".",","),IFERROR(NUMBERVALUE(CriteriTecnici!$N3297,",","."),0))),4)&amp;""),",",".")&amp;", "&amp;CHAR(34)&amp;"numerator"&amp;CHAR(34)&amp;": "&amp;SUBSTITUTE(TRIM(ROUND(IFERROR(CriteriTecnici!$K3297*1,IFERROR(NUMBERVALUE(CriteriTecnici!$K3297,".",","),IFERROR(NUMBERVALUE(CriteriTecnici!$K3297,",","."),0))),4)&amp;""),",",".")&amp;", "&amp;CHAR(34)&amp;"denominator"&amp;CHAR(34)&amp;": "&amp;SUBSTITUTE(TRIM(ROUND(IFERROR(CriteriTecnici!$L3297*1,IFERROR(NUMBERVALUE(CriteriTecnici!$L3297,".",","),IFERROR(NUMBERVALUE(CriteriTecnici!$L3297,",","."),0))),4)&amp;""),",",".")&amp;", "&amp;CHAR(34)&amp;"flag"&amp;CHAR(34)&amp;": "&amp;SUBSTITUTE(TRIM(ROUND(IFERROR(CriteriTecnici!$M3297*1,IFERROR(NUMBERVALUE(CriteriTecnici!$M3297,".",","),IFERROR(NUMBERVALUE(CriteriTecnici!$M3297,",","."),0))),4)&amp;""),",",".")&amp;", "&amp;CHAR(34)&amp;"rawScore"&amp;CHAR(34)&amp;": "&amp;SUBSTITUTE(TRIM(ROUND(IFERROR(CriteriTecnici!$O3297*1,IFERROR(NUMBERVALUE(CriteriTecnici!$O3297,".",","),IFERROR(NUMBERVALUE(CriteriTecnici!$O3297,",","."),0))),4)&amp;""),",",".")&amp;CHAR(125)&amp;IF(TRUE,",",""))</f>
        <v/>
      </c>
    </row>
    <row r="3518">
      <c r="A3518" s="38">
        <f>IF(CriteriTecnici!$A3298="","","    "&amp;CHAR(123)&amp;CHAR(34)&amp;"bidderId"&amp;CHAR(34)&amp;": "&amp;CHAR(34)&amp;SUBSTITUTE(CriteriTecnici!$A3298,CHAR(34),"'")&amp;CHAR(34)&amp;", "&amp;CHAR(34)&amp;"lotId"&amp;CHAR(34)&amp;": "&amp;CHAR(34)&amp;SUBSTITUTE(CriteriTecnici!$C3298,CHAR(34),"'")&amp;CHAR(34)&amp;", "&amp;CHAR(34)&amp;"criterionId"&amp;CHAR(34)&amp;": "&amp;CHAR(34)&amp;SUBSTITUTE(CriteriTecnici!$D3298,CHAR(34),"'")&amp;CHAR(34)&amp;", "&amp;CHAR(34)&amp;"kind"&amp;CHAR(34)&amp;": "&amp;CHAR(34)&amp;SUBSTITUTE(CriteriTecnici!$F3298,CHAR(34),"'")&amp;CHAR(34)&amp;", "&amp;CHAR(34)&amp;"value"&amp;CHAR(34)&amp;": "&amp;SUBSTITUTE(TRIM(ROUND(IFERROR(CriteriTecnici!$N3298*1,IFERROR(NUMBERVALUE(CriteriTecnici!$N3298,".",","),IFERROR(NUMBERVALUE(CriteriTecnici!$N3298,",","."),0))),4)&amp;""),",",".")&amp;", "&amp;CHAR(34)&amp;"numerator"&amp;CHAR(34)&amp;": "&amp;SUBSTITUTE(TRIM(ROUND(IFERROR(CriteriTecnici!$K3298*1,IFERROR(NUMBERVALUE(CriteriTecnici!$K3298,".",","),IFERROR(NUMBERVALUE(CriteriTecnici!$K3298,",","."),0))),4)&amp;""),",",".")&amp;", "&amp;CHAR(34)&amp;"denominator"&amp;CHAR(34)&amp;": "&amp;SUBSTITUTE(TRIM(ROUND(IFERROR(CriteriTecnici!$L3298*1,IFERROR(NUMBERVALUE(CriteriTecnici!$L3298,".",","),IFERROR(NUMBERVALUE(CriteriTecnici!$L3298,",","."),0))),4)&amp;""),",",".")&amp;", "&amp;CHAR(34)&amp;"flag"&amp;CHAR(34)&amp;": "&amp;SUBSTITUTE(TRIM(ROUND(IFERROR(CriteriTecnici!$M3298*1,IFERROR(NUMBERVALUE(CriteriTecnici!$M3298,".",","),IFERROR(NUMBERVALUE(CriteriTecnici!$M3298,",","."),0))),4)&amp;""),",",".")&amp;", "&amp;CHAR(34)&amp;"rawScore"&amp;CHAR(34)&amp;": "&amp;SUBSTITUTE(TRIM(ROUND(IFERROR(CriteriTecnici!$O3298*1,IFERROR(NUMBERVALUE(CriteriTecnici!$O3298,".",","),IFERROR(NUMBERVALUE(CriteriTecnici!$O3298,",","."),0))),4)&amp;""),",",".")&amp;CHAR(125)&amp;IF(TRUE,",",""))</f>
        <v/>
      </c>
    </row>
    <row r="3519">
      <c r="A3519" s="38">
        <f>IF(CriteriTecnici!$A3299="","","    "&amp;CHAR(123)&amp;CHAR(34)&amp;"bidderId"&amp;CHAR(34)&amp;": "&amp;CHAR(34)&amp;SUBSTITUTE(CriteriTecnici!$A3299,CHAR(34),"'")&amp;CHAR(34)&amp;", "&amp;CHAR(34)&amp;"lotId"&amp;CHAR(34)&amp;": "&amp;CHAR(34)&amp;SUBSTITUTE(CriteriTecnici!$C3299,CHAR(34),"'")&amp;CHAR(34)&amp;", "&amp;CHAR(34)&amp;"criterionId"&amp;CHAR(34)&amp;": "&amp;CHAR(34)&amp;SUBSTITUTE(CriteriTecnici!$D3299,CHAR(34),"'")&amp;CHAR(34)&amp;", "&amp;CHAR(34)&amp;"kind"&amp;CHAR(34)&amp;": "&amp;CHAR(34)&amp;SUBSTITUTE(CriteriTecnici!$F3299,CHAR(34),"'")&amp;CHAR(34)&amp;", "&amp;CHAR(34)&amp;"value"&amp;CHAR(34)&amp;": "&amp;SUBSTITUTE(TRIM(ROUND(IFERROR(CriteriTecnici!$N3299*1,IFERROR(NUMBERVALUE(CriteriTecnici!$N3299,".",","),IFERROR(NUMBERVALUE(CriteriTecnici!$N3299,",","."),0))),4)&amp;""),",",".")&amp;", "&amp;CHAR(34)&amp;"numerator"&amp;CHAR(34)&amp;": "&amp;SUBSTITUTE(TRIM(ROUND(IFERROR(CriteriTecnici!$K3299*1,IFERROR(NUMBERVALUE(CriteriTecnici!$K3299,".",","),IFERROR(NUMBERVALUE(CriteriTecnici!$K3299,",","."),0))),4)&amp;""),",",".")&amp;", "&amp;CHAR(34)&amp;"denominator"&amp;CHAR(34)&amp;": "&amp;SUBSTITUTE(TRIM(ROUND(IFERROR(CriteriTecnici!$L3299*1,IFERROR(NUMBERVALUE(CriteriTecnici!$L3299,".",","),IFERROR(NUMBERVALUE(CriteriTecnici!$L3299,",","."),0))),4)&amp;""),",",".")&amp;", "&amp;CHAR(34)&amp;"flag"&amp;CHAR(34)&amp;": "&amp;SUBSTITUTE(TRIM(ROUND(IFERROR(CriteriTecnici!$M3299*1,IFERROR(NUMBERVALUE(CriteriTecnici!$M3299,".",","),IFERROR(NUMBERVALUE(CriteriTecnici!$M3299,",","."),0))),4)&amp;""),",",".")&amp;", "&amp;CHAR(34)&amp;"rawScore"&amp;CHAR(34)&amp;": "&amp;SUBSTITUTE(TRIM(ROUND(IFERROR(CriteriTecnici!$O3299*1,IFERROR(NUMBERVALUE(CriteriTecnici!$O3299,".",","),IFERROR(NUMBERVALUE(CriteriTecnici!$O3299,",","."),0))),4)&amp;""),",",".")&amp;CHAR(125)&amp;IF(TRUE,",",""))</f>
        <v/>
      </c>
    </row>
    <row r="3520">
      <c r="A3520" s="38">
        <f>IF(CriteriTecnici!$A3300="","","    "&amp;CHAR(123)&amp;CHAR(34)&amp;"bidderId"&amp;CHAR(34)&amp;": "&amp;CHAR(34)&amp;SUBSTITUTE(CriteriTecnici!$A3300,CHAR(34),"'")&amp;CHAR(34)&amp;", "&amp;CHAR(34)&amp;"lotId"&amp;CHAR(34)&amp;": "&amp;CHAR(34)&amp;SUBSTITUTE(CriteriTecnici!$C3300,CHAR(34),"'")&amp;CHAR(34)&amp;", "&amp;CHAR(34)&amp;"criterionId"&amp;CHAR(34)&amp;": "&amp;CHAR(34)&amp;SUBSTITUTE(CriteriTecnici!$D3300,CHAR(34),"'")&amp;CHAR(34)&amp;", "&amp;CHAR(34)&amp;"kind"&amp;CHAR(34)&amp;": "&amp;CHAR(34)&amp;SUBSTITUTE(CriteriTecnici!$F3300,CHAR(34),"'")&amp;CHAR(34)&amp;", "&amp;CHAR(34)&amp;"value"&amp;CHAR(34)&amp;": "&amp;SUBSTITUTE(TRIM(ROUND(IFERROR(CriteriTecnici!$N3300*1,IFERROR(NUMBERVALUE(CriteriTecnici!$N3300,".",","),IFERROR(NUMBERVALUE(CriteriTecnici!$N3300,",","."),0))),4)&amp;""),",",".")&amp;", "&amp;CHAR(34)&amp;"numerator"&amp;CHAR(34)&amp;": "&amp;SUBSTITUTE(TRIM(ROUND(IFERROR(CriteriTecnici!$K3300*1,IFERROR(NUMBERVALUE(CriteriTecnici!$K3300,".",","),IFERROR(NUMBERVALUE(CriteriTecnici!$K3300,",","."),0))),4)&amp;""),",",".")&amp;", "&amp;CHAR(34)&amp;"denominator"&amp;CHAR(34)&amp;": "&amp;SUBSTITUTE(TRIM(ROUND(IFERROR(CriteriTecnici!$L3300*1,IFERROR(NUMBERVALUE(CriteriTecnici!$L3300,".",","),IFERROR(NUMBERVALUE(CriteriTecnici!$L3300,",","."),0))),4)&amp;""),",",".")&amp;", "&amp;CHAR(34)&amp;"flag"&amp;CHAR(34)&amp;": "&amp;SUBSTITUTE(TRIM(ROUND(IFERROR(CriteriTecnici!$M3300*1,IFERROR(NUMBERVALUE(CriteriTecnici!$M3300,".",","),IFERROR(NUMBERVALUE(CriteriTecnici!$M3300,",","."),0))),4)&amp;""),",",".")&amp;", "&amp;CHAR(34)&amp;"rawScore"&amp;CHAR(34)&amp;": "&amp;SUBSTITUTE(TRIM(ROUND(IFERROR(CriteriTecnici!$O3300*1,IFERROR(NUMBERVALUE(CriteriTecnici!$O3300,".",","),IFERROR(NUMBERVALUE(CriteriTecnici!$O3300,",","."),0))),4)&amp;""),",",".")&amp;CHAR(125)&amp;IF(TRUE,",",""))</f>
        <v/>
      </c>
    </row>
    <row r="3521">
      <c r="A3521" s="38">
        <f>IF(CriteriTecnici!$A3301="","","    "&amp;CHAR(123)&amp;CHAR(34)&amp;"bidderId"&amp;CHAR(34)&amp;": "&amp;CHAR(34)&amp;SUBSTITUTE(CriteriTecnici!$A3301,CHAR(34),"'")&amp;CHAR(34)&amp;", "&amp;CHAR(34)&amp;"lotId"&amp;CHAR(34)&amp;": "&amp;CHAR(34)&amp;SUBSTITUTE(CriteriTecnici!$C3301,CHAR(34),"'")&amp;CHAR(34)&amp;", "&amp;CHAR(34)&amp;"criterionId"&amp;CHAR(34)&amp;": "&amp;CHAR(34)&amp;SUBSTITUTE(CriteriTecnici!$D3301,CHAR(34),"'")&amp;CHAR(34)&amp;", "&amp;CHAR(34)&amp;"kind"&amp;CHAR(34)&amp;": "&amp;CHAR(34)&amp;SUBSTITUTE(CriteriTecnici!$F3301,CHAR(34),"'")&amp;CHAR(34)&amp;", "&amp;CHAR(34)&amp;"value"&amp;CHAR(34)&amp;": "&amp;SUBSTITUTE(TRIM(ROUND(IFERROR(CriteriTecnici!$N3301*1,IFERROR(NUMBERVALUE(CriteriTecnici!$N3301,".",","),IFERROR(NUMBERVALUE(CriteriTecnici!$N3301,",","."),0))),4)&amp;""),",",".")&amp;", "&amp;CHAR(34)&amp;"numerator"&amp;CHAR(34)&amp;": "&amp;SUBSTITUTE(TRIM(ROUND(IFERROR(CriteriTecnici!$K3301*1,IFERROR(NUMBERVALUE(CriteriTecnici!$K3301,".",","),IFERROR(NUMBERVALUE(CriteriTecnici!$K3301,",","."),0))),4)&amp;""),",",".")&amp;", "&amp;CHAR(34)&amp;"denominator"&amp;CHAR(34)&amp;": "&amp;SUBSTITUTE(TRIM(ROUND(IFERROR(CriteriTecnici!$L3301*1,IFERROR(NUMBERVALUE(CriteriTecnici!$L3301,".",","),IFERROR(NUMBERVALUE(CriteriTecnici!$L3301,",","."),0))),4)&amp;""),",",".")&amp;", "&amp;CHAR(34)&amp;"flag"&amp;CHAR(34)&amp;": "&amp;SUBSTITUTE(TRIM(ROUND(IFERROR(CriteriTecnici!$M3301*1,IFERROR(NUMBERVALUE(CriteriTecnici!$M3301,".",","),IFERROR(NUMBERVALUE(CriteriTecnici!$M3301,",","."),0))),4)&amp;""),",",".")&amp;", "&amp;CHAR(34)&amp;"rawScore"&amp;CHAR(34)&amp;": "&amp;SUBSTITUTE(TRIM(ROUND(IFERROR(CriteriTecnici!$O3301*1,IFERROR(NUMBERVALUE(CriteriTecnici!$O3301,".",","),IFERROR(NUMBERVALUE(CriteriTecnici!$O3301,",","."),0))),4)&amp;""),",",".")&amp;CHAR(125)&amp;IF(TRUE,",",""))</f>
        <v/>
      </c>
    </row>
    <row r="3522">
      <c r="A3522" s="38">
        <f>IF(CriteriTecnici!$A3302="","","    "&amp;CHAR(123)&amp;CHAR(34)&amp;"bidderId"&amp;CHAR(34)&amp;": "&amp;CHAR(34)&amp;SUBSTITUTE(CriteriTecnici!$A3302,CHAR(34),"'")&amp;CHAR(34)&amp;", "&amp;CHAR(34)&amp;"lotId"&amp;CHAR(34)&amp;": "&amp;CHAR(34)&amp;SUBSTITUTE(CriteriTecnici!$C3302,CHAR(34),"'")&amp;CHAR(34)&amp;", "&amp;CHAR(34)&amp;"criterionId"&amp;CHAR(34)&amp;": "&amp;CHAR(34)&amp;SUBSTITUTE(CriteriTecnici!$D3302,CHAR(34),"'")&amp;CHAR(34)&amp;", "&amp;CHAR(34)&amp;"kind"&amp;CHAR(34)&amp;": "&amp;CHAR(34)&amp;SUBSTITUTE(CriteriTecnici!$F3302,CHAR(34),"'")&amp;CHAR(34)&amp;", "&amp;CHAR(34)&amp;"value"&amp;CHAR(34)&amp;": "&amp;SUBSTITUTE(TRIM(ROUND(IFERROR(CriteriTecnici!$N3302*1,IFERROR(NUMBERVALUE(CriteriTecnici!$N3302,".",","),IFERROR(NUMBERVALUE(CriteriTecnici!$N3302,",","."),0))),4)&amp;""),",",".")&amp;", "&amp;CHAR(34)&amp;"numerator"&amp;CHAR(34)&amp;": "&amp;SUBSTITUTE(TRIM(ROUND(IFERROR(CriteriTecnici!$K3302*1,IFERROR(NUMBERVALUE(CriteriTecnici!$K3302,".",","),IFERROR(NUMBERVALUE(CriteriTecnici!$K3302,",","."),0))),4)&amp;""),",",".")&amp;", "&amp;CHAR(34)&amp;"denominator"&amp;CHAR(34)&amp;": "&amp;SUBSTITUTE(TRIM(ROUND(IFERROR(CriteriTecnici!$L3302*1,IFERROR(NUMBERVALUE(CriteriTecnici!$L3302,".",","),IFERROR(NUMBERVALUE(CriteriTecnici!$L3302,",","."),0))),4)&amp;""),",",".")&amp;", "&amp;CHAR(34)&amp;"flag"&amp;CHAR(34)&amp;": "&amp;SUBSTITUTE(TRIM(ROUND(IFERROR(CriteriTecnici!$M3302*1,IFERROR(NUMBERVALUE(CriteriTecnici!$M3302,".",","),IFERROR(NUMBERVALUE(CriteriTecnici!$M3302,",","."),0))),4)&amp;""),",",".")&amp;", "&amp;CHAR(34)&amp;"rawScore"&amp;CHAR(34)&amp;": "&amp;SUBSTITUTE(TRIM(ROUND(IFERROR(CriteriTecnici!$O3302*1,IFERROR(NUMBERVALUE(CriteriTecnici!$O3302,".",","),IFERROR(NUMBERVALUE(CriteriTecnici!$O3302,",","."),0))),4)&amp;""),",",".")&amp;CHAR(125)&amp;IF(TRUE,",",""))</f>
        <v/>
      </c>
    </row>
    <row r="3523">
      <c r="A3523" s="38">
        <f>IF(CriteriTecnici!$A3303="","","    "&amp;CHAR(123)&amp;CHAR(34)&amp;"bidderId"&amp;CHAR(34)&amp;": "&amp;CHAR(34)&amp;SUBSTITUTE(CriteriTecnici!$A3303,CHAR(34),"'")&amp;CHAR(34)&amp;", "&amp;CHAR(34)&amp;"lotId"&amp;CHAR(34)&amp;": "&amp;CHAR(34)&amp;SUBSTITUTE(CriteriTecnici!$C3303,CHAR(34),"'")&amp;CHAR(34)&amp;", "&amp;CHAR(34)&amp;"criterionId"&amp;CHAR(34)&amp;": "&amp;CHAR(34)&amp;SUBSTITUTE(CriteriTecnici!$D3303,CHAR(34),"'")&amp;CHAR(34)&amp;", "&amp;CHAR(34)&amp;"kind"&amp;CHAR(34)&amp;": "&amp;CHAR(34)&amp;SUBSTITUTE(CriteriTecnici!$F3303,CHAR(34),"'")&amp;CHAR(34)&amp;", "&amp;CHAR(34)&amp;"value"&amp;CHAR(34)&amp;": "&amp;SUBSTITUTE(TRIM(ROUND(IFERROR(CriteriTecnici!$N3303*1,IFERROR(NUMBERVALUE(CriteriTecnici!$N3303,".",","),IFERROR(NUMBERVALUE(CriteriTecnici!$N3303,",","."),0))),4)&amp;""),",",".")&amp;", "&amp;CHAR(34)&amp;"numerator"&amp;CHAR(34)&amp;": "&amp;SUBSTITUTE(TRIM(ROUND(IFERROR(CriteriTecnici!$K3303*1,IFERROR(NUMBERVALUE(CriteriTecnici!$K3303,".",","),IFERROR(NUMBERVALUE(CriteriTecnici!$K3303,",","."),0))),4)&amp;""),",",".")&amp;", "&amp;CHAR(34)&amp;"denominator"&amp;CHAR(34)&amp;": "&amp;SUBSTITUTE(TRIM(ROUND(IFERROR(CriteriTecnici!$L3303*1,IFERROR(NUMBERVALUE(CriteriTecnici!$L3303,".",","),IFERROR(NUMBERVALUE(CriteriTecnici!$L3303,",","."),0))),4)&amp;""),",",".")&amp;", "&amp;CHAR(34)&amp;"flag"&amp;CHAR(34)&amp;": "&amp;SUBSTITUTE(TRIM(ROUND(IFERROR(CriteriTecnici!$M3303*1,IFERROR(NUMBERVALUE(CriteriTecnici!$M3303,".",","),IFERROR(NUMBERVALUE(CriteriTecnici!$M3303,",","."),0))),4)&amp;""),",",".")&amp;", "&amp;CHAR(34)&amp;"rawScore"&amp;CHAR(34)&amp;": "&amp;SUBSTITUTE(TRIM(ROUND(IFERROR(CriteriTecnici!$O3303*1,IFERROR(NUMBERVALUE(CriteriTecnici!$O3303,".",","),IFERROR(NUMBERVALUE(CriteriTecnici!$O3303,",","."),0))),4)&amp;""),",",".")&amp;CHAR(125)&amp;IF(TRUE,",",""))</f>
        <v/>
      </c>
    </row>
    <row r="3524">
      <c r="A3524" s="38">
        <f>IF(CriteriTecnici!$A3304="","","    "&amp;CHAR(123)&amp;CHAR(34)&amp;"bidderId"&amp;CHAR(34)&amp;": "&amp;CHAR(34)&amp;SUBSTITUTE(CriteriTecnici!$A3304,CHAR(34),"'")&amp;CHAR(34)&amp;", "&amp;CHAR(34)&amp;"lotId"&amp;CHAR(34)&amp;": "&amp;CHAR(34)&amp;SUBSTITUTE(CriteriTecnici!$C3304,CHAR(34),"'")&amp;CHAR(34)&amp;", "&amp;CHAR(34)&amp;"criterionId"&amp;CHAR(34)&amp;": "&amp;CHAR(34)&amp;SUBSTITUTE(CriteriTecnici!$D3304,CHAR(34),"'")&amp;CHAR(34)&amp;", "&amp;CHAR(34)&amp;"kind"&amp;CHAR(34)&amp;": "&amp;CHAR(34)&amp;SUBSTITUTE(CriteriTecnici!$F3304,CHAR(34),"'")&amp;CHAR(34)&amp;", "&amp;CHAR(34)&amp;"value"&amp;CHAR(34)&amp;": "&amp;SUBSTITUTE(TRIM(ROUND(IFERROR(CriteriTecnici!$N3304*1,IFERROR(NUMBERVALUE(CriteriTecnici!$N3304,".",","),IFERROR(NUMBERVALUE(CriteriTecnici!$N3304,",","."),0))),4)&amp;""),",",".")&amp;", "&amp;CHAR(34)&amp;"numerator"&amp;CHAR(34)&amp;": "&amp;SUBSTITUTE(TRIM(ROUND(IFERROR(CriteriTecnici!$K3304*1,IFERROR(NUMBERVALUE(CriteriTecnici!$K3304,".",","),IFERROR(NUMBERVALUE(CriteriTecnici!$K3304,",","."),0))),4)&amp;""),",",".")&amp;", "&amp;CHAR(34)&amp;"denominator"&amp;CHAR(34)&amp;": "&amp;SUBSTITUTE(TRIM(ROUND(IFERROR(CriteriTecnici!$L3304*1,IFERROR(NUMBERVALUE(CriteriTecnici!$L3304,".",","),IFERROR(NUMBERVALUE(CriteriTecnici!$L3304,",","."),0))),4)&amp;""),",",".")&amp;", "&amp;CHAR(34)&amp;"flag"&amp;CHAR(34)&amp;": "&amp;SUBSTITUTE(TRIM(ROUND(IFERROR(CriteriTecnici!$M3304*1,IFERROR(NUMBERVALUE(CriteriTecnici!$M3304,".",","),IFERROR(NUMBERVALUE(CriteriTecnici!$M3304,",","."),0))),4)&amp;""),",",".")&amp;", "&amp;CHAR(34)&amp;"rawScore"&amp;CHAR(34)&amp;": "&amp;SUBSTITUTE(TRIM(ROUND(IFERROR(CriteriTecnici!$O3304*1,IFERROR(NUMBERVALUE(CriteriTecnici!$O3304,".",","),IFERROR(NUMBERVALUE(CriteriTecnici!$O3304,",","."),0))),4)&amp;""),",",".")&amp;CHAR(125)&amp;IF(TRUE,",",""))</f>
        <v/>
      </c>
    </row>
    <row r="3525">
      <c r="A3525" s="38">
        <f>IF(CriteriTecnici!$A3305="","","    "&amp;CHAR(123)&amp;CHAR(34)&amp;"bidderId"&amp;CHAR(34)&amp;": "&amp;CHAR(34)&amp;SUBSTITUTE(CriteriTecnici!$A3305,CHAR(34),"'")&amp;CHAR(34)&amp;", "&amp;CHAR(34)&amp;"lotId"&amp;CHAR(34)&amp;": "&amp;CHAR(34)&amp;SUBSTITUTE(CriteriTecnici!$C3305,CHAR(34),"'")&amp;CHAR(34)&amp;", "&amp;CHAR(34)&amp;"criterionId"&amp;CHAR(34)&amp;": "&amp;CHAR(34)&amp;SUBSTITUTE(CriteriTecnici!$D3305,CHAR(34),"'")&amp;CHAR(34)&amp;", "&amp;CHAR(34)&amp;"kind"&amp;CHAR(34)&amp;": "&amp;CHAR(34)&amp;SUBSTITUTE(CriteriTecnici!$F3305,CHAR(34),"'")&amp;CHAR(34)&amp;", "&amp;CHAR(34)&amp;"value"&amp;CHAR(34)&amp;": "&amp;SUBSTITUTE(TRIM(ROUND(IFERROR(CriteriTecnici!$N3305*1,IFERROR(NUMBERVALUE(CriteriTecnici!$N3305,".",","),IFERROR(NUMBERVALUE(CriteriTecnici!$N3305,",","."),0))),4)&amp;""),",",".")&amp;", "&amp;CHAR(34)&amp;"numerator"&amp;CHAR(34)&amp;": "&amp;SUBSTITUTE(TRIM(ROUND(IFERROR(CriteriTecnici!$K3305*1,IFERROR(NUMBERVALUE(CriteriTecnici!$K3305,".",","),IFERROR(NUMBERVALUE(CriteriTecnici!$K3305,",","."),0))),4)&amp;""),",",".")&amp;", "&amp;CHAR(34)&amp;"denominator"&amp;CHAR(34)&amp;": "&amp;SUBSTITUTE(TRIM(ROUND(IFERROR(CriteriTecnici!$L3305*1,IFERROR(NUMBERVALUE(CriteriTecnici!$L3305,".",","),IFERROR(NUMBERVALUE(CriteriTecnici!$L3305,",","."),0))),4)&amp;""),",",".")&amp;", "&amp;CHAR(34)&amp;"flag"&amp;CHAR(34)&amp;": "&amp;SUBSTITUTE(TRIM(ROUND(IFERROR(CriteriTecnici!$M3305*1,IFERROR(NUMBERVALUE(CriteriTecnici!$M3305,".",","),IFERROR(NUMBERVALUE(CriteriTecnici!$M3305,",","."),0))),4)&amp;""),",",".")&amp;", "&amp;CHAR(34)&amp;"rawScore"&amp;CHAR(34)&amp;": "&amp;SUBSTITUTE(TRIM(ROUND(IFERROR(CriteriTecnici!$O3305*1,IFERROR(NUMBERVALUE(CriteriTecnici!$O3305,".",","),IFERROR(NUMBERVALUE(CriteriTecnici!$O3305,",","."),0))),4)&amp;""),",",".")&amp;CHAR(125)&amp;IF(TRUE,",",""))</f>
        <v/>
      </c>
    </row>
    <row r="3526">
      <c r="A3526" s="38">
        <f>IF(CriteriTecnici!$A3306="","","    "&amp;CHAR(123)&amp;CHAR(34)&amp;"bidderId"&amp;CHAR(34)&amp;": "&amp;CHAR(34)&amp;SUBSTITUTE(CriteriTecnici!$A3306,CHAR(34),"'")&amp;CHAR(34)&amp;", "&amp;CHAR(34)&amp;"lotId"&amp;CHAR(34)&amp;": "&amp;CHAR(34)&amp;SUBSTITUTE(CriteriTecnici!$C3306,CHAR(34),"'")&amp;CHAR(34)&amp;", "&amp;CHAR(34)&amp;"criterionId"&amp;CHAR(34)&amp;": "&amp;CHAR(34)&amp;SUBSTITUTE(CriteriTecnici!$D3306,CHAR(34),"'")&amp;CHAR(34)&amp;", "&amp;CHAR(34)&amp;"kind"&amp;CHAR(34)&amp;": "&amp;CHAR(34)&amp;SUBSTITUTE(CriteriTecnici!$F3306,CHAR(34),"'")&amp;CHAR(34)&amp;", "&amp;CHAR(34)&amp;"value"&amp;CHAR(34)&amp;": "&amp;SUBSTITUTE(TRIM(ROUND(IFERROR(CriteriTecnici!$N3306*1,IFERROR(NUMBERVALUE(CriteriTecnici!$N3306,".",","),IFERROR(NUMBERVALUE(CriteriTecnici!$N3306,",","."),0))),4)&amp;""),",",".")&amp;", "&amp;CHAR(34)&amp;"numerator"&amp;CHAR(34)&amp;": "&amp;SUBSTITUTE(TRIM(ROUND(IFERROR(CriteriTecnici!$K3306*1,IFERROR(NUMBERVALUE(CriteriTecnici!$K3306,".",","),IFERROR(NUMBERVALUE(CriteriTecnici!$K3306,",","."),0))),4)&amp;""),",",".")&amp;", "&amp;CHAR(34)&amp;"denominator"&amp;CHAR(34)&amp;": "&amp;SUBSTITUTE(TRIM(ROUND(IFERROR(CriteriTecnici!$L3306*1,IFERROR(NUMBERVALUE(CriteriTecnici!$L3306,".",","),IFERROR(NUMBERVALUE(CriteriTecnici!$L3306,",","."),0))),4)&amp;""),",",".")&amp;", "&amp;CHAR(34)&amp;"flag"&amp;CHAR(34)&amp;": "&amp;SUBSTITUTE(TRIM(ROUND(IFERROR(CriteriTecnici!$M3306*1,IFERROR(NUMBERVALUE(CriteriTecnici!$M3306,".",","),IFERROR(NUMBERVALUE(CriteriTecnici!$M3306,",","."),0))),4)&amp;""),",",".")&amp;", "&amp;CHAR(34)&amp;"rawScore"&amp;CHAR(34)&amp;": "&amp;SUBSTITUTE(TRIM(ROUND(IFERROR(CriteriTecnici!$O3306*1,IFERROR(NUMBERVALUE(CriteriTecnici!$O3306,".",","),IFERROR(NUMBERVALUE(CriteriTecnici!$O3306,",","."),0))),4)&amp;""),",",".")&amp;CHAR(125)&amp;IF(TRUE,",",""))</f>
        <v/>
      </c>
    </row>
    <row r="3527">
      <c r="A3527" s="38">
        <f>IF(CriteriTecnici!$A3307="","","    "&amp;CHAR(123)&amp;CHAR(34)&amp;"bidderId"&amp;CHAR(34)&amp;": "&amp;CHAR(34)&amp;SUBSTITUTE(CriteriTecnici!$A3307,CHAR(34),"'")&amp;CHAR(34)&amp;", "&amp;CHAR(34)&amp;"lotId"&amp;CHAR(34)&amp;": "&amp;CHAR(34)&amp;SUBSTITUTE(CriteriTecnici!$C3307,CHAR(34),"'")&amp;CHAR(34)&amp;", "&amp;CHAR(34)&amp;"criterionId"&amp;CHAR(34)&amp;": "&amp;CHAR(34)&amp;SUBSTITUTE(CriteriTecnici!$D3307,CHAR(34),"'")&amp;CHAR(34)&amp;", "&amp;CHAR(34)&amp;"kind"&amp;CHAR(34)&amp;": "&amp;CHAR(34)&amp;SUBSTITUTE(CriteriTecnici!$F3307,CHAR(34),"'")&amp;CHAR(34)&amp;", "&amp;CHAR(34)&amp;"value"&amp;CHAR(34)&amp;": "&amp;SUBSTITUTE(TRIM(ROUND(IFERROR(CriteriTecnici!$N3307*1,IFERROR(NUMBERVALUE(CriteriTecnici!$N3307,".",","),IFERROR(NUMBERVALUE(CriteriTecnici!$N3307,",","."),0))),4)&amp;""),",",".")&amp;", "&amp;CHAR(34)&amp;"numerator"&amp;CHAR(34)&amp;": "&amp;SUBSTITUTE(TRIM(ROUND(IFERROR(CriteriTecnici!$K3307*1,IFERROR(NUMBERVALUE(CriteriTecnici!$K3307,".",","),IFERROR(NUMBERVALUE(CriteriTecnici!$K3307,",","."),0))),4)&amp;""),",",".")&amp;", "&amp;CHAR(34)&amp;"denominator"&amp;CHAR(34)&amp;": "&amp;SUBSTITUTE(TRIM(ROUND(IFERROR(CriteriTecnici!$L3307*1,IFERROR(NUMBERVALUE(CriteriTecnici!$L3307,".",","),IFERROR(NUMBERVALUE(CriteriTecnici!$L3307,",","."),0))),4)&amp;""),",",".")&amp;", "&amp;CHAR(34)&amp;"flag"&amp;CHAR(34)&amp;": "&amp;SUBSTITUTE(TRIM(ROUND(IFERROR(CriteriTecnici!$M3307*1,IFERROR(NUMBERVALUE(CriteriTecnici!$M3307,".",","),IFERROR(NUMBERVALUE(CriteriTecnici!$M3307,",","."),0))),4)&amp;""),",",".")&amp;", "&amp;CHAR(34)&amp;"rawScore"&amp;CHAR(34)&amp;": "&amp;SUBSTITUTE(TRIM(ROUND(IFERROR(CriteriTecnici!$O3307*1,IFERROR(NUMBERVALUE(CriteriTecnici!$O3307,".",","),IFERROR(NUMBERVALUE(CriteriTecnici!$O3307,",","."),0))),4)&amp;""),",",".")&amp;CHAR(125)&amp;IF(TRUE,",",""))</f>
        <v/>
      </c>
    </row>
    <row r="3528">
      <c r="A3528" s="38">
        <f>IF(CriteriTecnici!$A3308="","","    "&amp;CHAR(123)&amp;CHAR(34)&amp;"bidderId"&amp;CHAR(34)&amp;": "&amp;CHAR(34)&amp;SUBSTITUTE(CriteriTecnici!$A3308,CHAR(34),"'")&amp;CHAR(34)&amp;", "&amp;CHAR(34)&amp;"lotId"&amp;CHAR(34)&amp;": "&amp;CHAR(34)&amp;SUBSTITUTE(CriteriTecnici!$C3308,CHAR(34),"'")&amp;CHAR(34)&amp;", "&amp;CHAR(34)&amp;"criterionId"&amp;CHAR(34)&amp;": "&amp;CHAR(34)&amp;SUBSTITUTE(CriteriTecnici!$D3308,CHAR(34),"'")&amp;CHAR(34)&amp;", "&amp;CHAR(34)&amp;"kind"&amp;CHAR(34)&amp;": "&amp;CHAR(34)&amp;SUBSTITUTE(CriteriTecnici!$F3308,CHAR(34),"'")&amp;CHAR(34)&amp;", "&amp;CHAR(34)&amp;"value"&amp;CHAR(34)&amp;": "&amp;SUBSTITUTE(TRIM(ROUND(IFERROR(CriteriTecnici!$N3308*1,IFERROR(NUMBERVALUE(CriteriTecnici!$N3308,".",","),IFERROR(NUMBERVALUE(CriteriTecnici!$N3308,",","."),0))),4)&amp;""),",",".")&amp;", "&amp;CHAR(34)&amp;"numerator"&amp;CHAR(34)&amp;": "&amp;SUBSTITUTE(TRIM(ROUND(IFERROR(CriteriTecnici!$K3308*1,IFERROR(NUMBERVALUE(CriteriTecnici!$K3308,".",","),IFERROR(NUMBERVALUE(CriteriTecnici!$K3308,",","."),0))),4)&amp;""),",",".")&amp;", "&amp;CHAR(34)&amp;"denominator"&amp;CHAR(34)&amp;": "&amp;SUBSTITUTE(TRIM(ROUND(IFERROR(CriteriTecnici!$L3308*1,IFERROR(NUMBERVALUE(CriteriTecnici!$L3308,".",","),IFERROR(NUMBERVALUE(CriteriTecnici!$L3308,",","."),0))),4)&amp;""),",",".")&amp;", "&amp;CHAR(34)&amp;"flag"&amp;CHAR(34)&amp;": "&amp;SUBSTITUTE(TRIM(ROUND(IFERROR(CriteriTecnici!$M3308*1,IFERROR(NUMBERVALUE(CriteriTecnici!$M3308,".",","),IFERROR(NUMBERVALUE(CriteriTecnici!$M3308,",","."),0))),4)&amp;""),",",".")&amp;", "&amp;CHAR(34)&amp;"rawScore"&amp;CHAR(34)&amp;": "&amp;SUBSTITUTE(TRIM(ROUND(IFERROR(CriteriTecnici!$O3308*1,IFERROR(NUMBERVALUE(CriteriTecnici!$O3308,".",","),IFERROR(NUMBERVALUE(CriteriTecnici!$O3308,",","."),0))),4)&amp;""),",",".")&amp;CHAR(125)&amp;IF(TRUE,",",""))</f>
        <v/>
      </c>
    </row>
    <row r="3529">
      <c r="A3529" s="38">
        <f>IF(CriteriTecnici!$A3309="","","    "&amp;CHAR(123)&amp;CHAR(34)&amp;"bidderId"&amp;CHAR(34)&amp;": "&amp;CHAR(34)&amp;SUBSTITUTE(CriteriTecnici!$A3309,CHAR(34),"'")&amp;CHAR(34)&amp;", "&amp;CHAR(34)&amp;"lotId"&amp;CHAR(34)&amp;": "&amp;CHAR(34)&amp;SUBSTITUTE(CriteriTecnici!$C3309,CHAR(34),"'")&amp;CHAR(34)&amp;", "&amp;CHAR(34)&amp;"criterionId"&amp;CHAR(34)&amp;": "&amp;CHAR(34)&amp;SUBSTITUTE(CriteriTecnici!$D3309,CHAR(34),"'")&amp;CHAR(34)&amp;", "&amp;CHAR(34)&amp;"kind"&amp;CHAR(34)&amp;": "&amp;CHAR(34)&amp;SUBSTITUTE(CriteriTecnici!$F3309,CHAR(34),"'")&amp;CHAR(34)&amp;", "&amp;CHAR(34)&amp;"value"&amp;CHAR(34)&amp;": "&amp;SUBSTITUTE(TRIM(ROUND(IFERROR(CriteriTecnici!$N3309*1,IFERROR(NUMBERVALUE(CriteriTecnici!$N3309,".",","),IFERROR(NUMBERVALUE(CriteriTecnici!$N3309,",","."),0))),4)&amp;""),",",".")&amp;", "&amp;CHAR(34)&amp;"numerator"&amp;CHAR(34)&amp;": "&amp;SUBSTITUTE(TRIM(ROUND(IFERROR(CriteriTecnici!$K3309*1,IFERROR(NUMBERVALUE(CriteriTecnici!$K3309,".",","),IFERROR(NUMBERVALUE(CriteriTecnici!$K3309,",","."),0))),4)&amp;""),",",".")&amp;", "&amp;CHAR(34)&amp;"denominator"&amp;CHAR(34)&amp;": "&amp;SUBSTITUTE(TRIM(ROUND(IFERROR(CriteriTecnici!$L3309*1,IFERROR(NUMBERVALUE(CriteriTecnici!$L3309,".",","),IFERROR(NUMBERVALUE(CriteriTecnici!$L3309,",","."),0))),4)&amp;""),",",".")&amp;", "&amp;CHAR(34)&amp;"flag"&amp;CHAR(34)&amp;": "&amp;SUBSTITUTE(TRIM(ROUND(IFERROR(CriteriTecnici!$M3309*1,IFERROR(NUMBERVALUE(CriteriTecnici!$M3309,".",","),IFERROR(NUMBERVALUE(CriteriTecnici!$M3309,",","."),0))),4)&amp;""),",",".")&amp;", "&amp;CHAR(34)&amp;"rawScore"&amp;CHAR(34)&amp;": "&amp;SUBSTITUTE(TRIM(ROUND(IFERROR(CriteriTecnici!$O3309*1,IFERROR(NUMBERVALUE(CriteriTecnici!$O3309,".",","),IFERROR(NUMBERVALUE(CriteriTecnici!$O3309,",","."),0))),4)&amp;""),",",".")&amp;CHAR(125)&amp;IF(TRUE,",",""))</f>
        <v/>
      </c>
    </row>
    <row r="3530">
      <c r="A3530" s="38">
        <f>IF(CriteriTecnici!$A3310="","","    "&amp;CHAR(123)&amp;CHAR(34)&amp;"bidderId"&amp;CHAR(34)&amp;": "&amp;CHAR(34)&amp;SUBSTITUTE(CriteriTecnici!$A3310,CHAR(34),"'")&amp;CHAR(34)&amp;", "&amp;CHAR(34)&amp;"lotId"&amp;CHAR(34)&amp;": "&amp;CHAR(34)&amp;SUBSTITUTE(CriteriTecnici!$C3310,CHAR(34),"'")&amp;CHAR(34)&amp;", "&amp;CHAR(34)&amp;"criterionId"&amp;CHAR(34)&amp;": "&amp;CHAR(34)&amp;SUBSTITUTE(CriteriTecnici!$D3310,CHAR(34),"'")&amp;CHAR(34)&amp;", "&amp;CHAR(34)&amp;"kind"&amp;CHAR(34)&amp;": "&amp;CHAR(34)&amp;SUBSTITUTE(CriteriTecnici!$F3310,CHAR(34),"'")&amp;CHAR(34)&amp;", "&amp;CHAR(34)&amp;"value"&amp;CHAR(34)&amp;": "&amp;SUBSTITUTE(TRIM(ROUND(IFERROR(CriteriTecnici!$N3310*1,IFERROR(NUMBERVALUE(CriteriTecnici!$N3310,".",","),IFERROR(NUMBERVALUE(CriteriTecnici!$N3310,",","."),0))),4)&amp;""),",",".")&amp;", "&amp;CHAR(34)&amp;"numerator"&amp;CHAR(34)&amp;": "&amp;SUBSTITUTE(TRIM(ROUND(IFERROR(CriteriTecnici!$K3310*1,IFERROR(NUMBERVALUE(CriteriTecnici!$K3310,".",","),IFERROR(NUMBERVALUE(CriteriTecnici!$K3310,",","."),0))),4)&amp;""),",",".")&amp;", "&amp;CHAR(34)&amp;"denominator"&amp;CHAR(34)&amp;": "&amp;SUBSTITUTE(TRIM(ROUND(IFERROR(CriteriTecnici!$L3310*1,IFERROR(NUMBERVALUE(CriteriTecnici!$L3310,".",","),IFERROR(NUMBERVALUE(CriteriTecnici!$L3310,",","."),0))),4)&amp;""),",",".")&amp;", "&amp;CHAR(34)&amp;"flag"&amp;CHAR(34)&amp;": "&amp;SUBSTITUTE(TRIM(ROUND(IFERROR(CriteriTecnici!$M3310*1,IFERROR(NUMBERVALUE(CriteriTecnici!$M3310,".",","),IFERROR(NUMBERVALUE(CriteriTecnici!$M3310,",","."),0))),4)&amp;""),",",".")&amp;", "&amp;CHAR(34)&amp;"rawScore"&amp;CHAR(34)&amp;": "&amp;SUBSTITUTE(TRIM(ROUND(IFERROR(CriteriTecnici!$O3310*1,IFERROR(NUMBERVALUE(CriteriTecnici!$O3310,".",","),IFERROR(NUMBERVALUE(CriteriTecnici!$O3310,",","."),0))),4)&amp;""),",",".")&amp;CHAR(125)&amp;IF(TRUE,",",""))</f>
        <v/>
      </c>
    </row>
    <row r="3531">
      <c r="A3531" s="38">
        <f>IF(CriteriTecnici!$A3311="","","    "&amp;CHAR(123)&amp;CHAR(34)&amp;"bidderId"&amp;CHAR(34)&amp;": "&amp;CHAR(34)&amp;SUBSTITUTE(CriteriTecnici!$A3311,CHAR(34),"'")&amp;CHAR(34)&amp;", "&amp;CHAR(34)&amp;"lotId"&amp;CHAR(34)&amp;": "&amp;CHAR(34)&amp;SUBSTITUTE(CriteriTecnici!$C3311,CHAR(34),"'")&amp;CHAR(34)&amp;", "&amp;CHAR(34)&amp;"criterionId"&amp;CHAR(34)&amp;": "&amp;CHAR(34)&amp;SUBSTITUTE(CriteriTecnici!$D3311,CHAR(34),"'")&amp;CHAR(34)&amp;", "&amp;CHAR(34)&amp;"kind"&amp;CHAR(34)&amp;": "&amp;CHAR(34)&amp;SUBSTITUTE(CriteriTecnici!$F3311,CHAR(34),"'")&amp;CHAR(34)&amp;", "&amp;CHAR(34)&amp;"value"&amp;CHAR(34)&amp;": "&amp;SUBSTITUTE(TRIM(ROUND(IFERROR(CriteriTecnici!$N3311*1,IFERROR(NUMBERVALUE(CriteriTecnici!$N3311,".",","),IFERROR(NUMBERVALUE(CriteriTecnici!$N3311,",","."),0))),4)&amp;""),",",".")&amp;", "&amp;CHAR(34)&amp;"numerator"&amp;CHAR(34)&amp;": "&amp;SUBSTITUTE(TRIM(ROUND(IFERROR(CriteriTecnici!$K3311*1,IFERROR(NUMBERVALUE(CriteriTecnici!$K3311,".",","),IFERROR(NUMBERVALUE(CriteriTecnici!$K3311,",","."),0))),4)&amp;""),",",".")&amp;", "&amp;CHAR(34)&amp;"denominator"&amp;CHAR(34)&amp;": "&amp;SUBSTITUTE(TRIM(ROUND(IFERROR(CriteriTecnici!$L3311*1,IFERROR(NUMBERVALUE(CriteriTecnici!$L3311,".",","),IFERROR(NUMBERVALUE(CriteriTecnici!$L3311,",","."),0))),4)&amp;""),",",".")&amp;", "&amp;CHAR(34)&amp;"flag"&amp;CHAR(34)&amp;": "&amp;SUBSTITUTE(TRIM(ROUND(IFERROR(CriteriTecnici!$M3311*1,IFERROR(NUMBERVALUE(CriteriTecnici!$M3311,".",","),IFERROR(NUMBERVALUE(CriteriTecnici!$M3311,",","."),0))),4)&amp;""),",",".")&amp;", "&amp;CHAR(34)&amp;"rawScore"&amp;CHAR(34)&amp;": "&amp;SUBSTITUTE(TRIM(ROUND(IFERROR(CriteriTecnici!$O3311*1,IFERROR(NUMBERVALUE(CriteriTecnici!$O3311,".",","),IFERROR(NUMBERVALUE(CriteriTecnici!$O3311,",","."),0))),4)&amp;""),",",".")&amp;CHAR(125)&amp;IF(TRUE,",",""))</f>
        <v/>
      </c>
    </row>
    <row r="3532">
      <c r="A3532" s="38">
        <f>IF(CriteriTecnici!$A3312="","","    "&amp;CHAR(123)&amp;CHAR(34)&amp;"bidderId"&amp;CHAR(34)&amp;": "&amp;CHAR(34)&amp;SUBSTITUTE(CriteriTecnici!$A3312,CHAR(34),"'")&amp;CHAR(34)&amp;", "&amp;CHAR(34)&amp;"lotId"&amp;CHAR(34)&amp;": "&amp;CHAR(34)&amp;SUBSTITUTE(CriteriTecnici!$C3312,CHAR(34),"'")&amp;CHAR(34)&amp;", "&amp;CHAR(34)&amp;"criterionId"&amp;CHAR(34)&amp;": "&amp;CHAR(34)&amp;SUBSTITUTE(CriteriTecnici!$D3312,CHAR(34),"'")&amp;CHAR(34)&amp;", "&amp;CHAR(34)&amp;"kind"&amp;CHAR(34)&amp;": "&amp;CHAR(34)&amp;SUBSTITUTE(CriteriTecnici!$F3312,CHAR(34),"'")&amp;CHAR(34)&amp;", "&amp;CHAR(34)&amp;"value"&amp;CHAR(34)&amp;": "&amp;SUBSTITUTE(TRIM(ROUND(IFERROR(CriteriTecnici!$N3312*1,IFERROR(NUMBERVALUE(CriteriTecnici!$N3312,".",","),IFERROR(NUMBERVALUE(CriteriTecnici!$N3312,",","."),0))),4)&amp;""),",",".")&amp;", "&amp;CHAR(34)&amp;"numerator"&amp;CHAR(34)&amp;": "&amp;SUBSTITUTE(TRIM(ROUND(IFERROR(CriteriTecnici!$K3312*1,IFERROR(NUMBERVALUE(CriteriTecnici!$K3312,".",","),IFERROR(NUMBERVALUE(CriteriTecnici!$K3312,",","."),0))),4)&amp;""),",",".")&amp;", "&amp;CHAR(34)&amp;"denominator"&amp;CHAR(34)&amp;": "&amp;SUBSTITUTE(TRIM(ROUND(IFERROR(CriteriTecnici!$L3312*1,IFERROR(NUMBERVALUE(CriteriTecnici!$L3312,".",","),IFERROR(NUMBERVALUE(CriteriTecnici!$L3312,",","."),0))),4)&amp;""),",",".")&amp;", "&amp;CHAR(34)&amp;"flag"&amp;CHAR(34)&amp;": "&amp;SUBSTITUTE(TRIM(ROUND(IFERROR(CriteriTecnici!$M3312*1,IFERROR(NUMBERVALUE(CriteriTecnici!$M3312,".",","),IFERROR(NUMBERVALUE(CriteriTecnici!$M3312,",","."),0))),4)&amp;""),",",".")&amp;", "&amp;CHAR(34)&amp;"rawScore"&amp;CHAR(34)&amp;": "&amp;SUBSTITUTE(TRIM(ROUND(IFERROR(CriteriTecnici!$O3312*1,IFERROR(NUMBERVALUE(CriteriTecnici!$O3312,".",","),IFERROR(NUMBERVALUE(CriteriTecnici!$O3312,",","."),0))),4)&amp;""),",",".")&amp;CHAR(125)&amp;IF(TRUE,",",""))</f>
        <v/>
      </c>
    </row>
    <row r="3533">
      <c r="A3533" s="38">
        <f>IF(CriteriTecnici!$A3313="","","    "&amp;CHAR(123)&amp;CHAR(34)&amp;"bidderId"&amp;CHAR(34)&amp;": "&amp;CHAR(34)&amp;SUBSTITUTE(CriteriTecnici!$A3313,CHAR(34),"'")&amp;CHAR(34)&amp;", "&amp;CHAR(34)&amp;"lotId"&amp;CHAR(34)&amp;": "&amp;CHAR(34)&amp;SUBSTITUTE(CriteriTecnici!$C3313,CHAR(34),"'")&amp;CHAR(34)&amp;", "&amp;CHAR(34)&amp;"criterionId"&amp;CHAR(34)&amp;": "&amp;CHAR(34)&amp;SUBSTITUTE(CriteriTecnici!$D3313,CHAR(34),"'")&amp;CHAR(34)&amp;", "&amp;CHAR(34)&amp;"kind"&amp;CHAR(34)&amp;": "&amp;CHAR(34)&amp;SUBSTITUTE(CriteriTecnici!$F3313,CHAR(34),"'")&amp;CHAR(34)&amp;", "&amp;CHAR(34)&amp;"value"&amp;CHAR(34)&amp;": "&amp;SUBSTITUTE(TRIM(ROUND(IFERROR(CriteriTecnici!$N3313*1,IFERROR(NUMBERVALUE(CriteriTecnici!$N3313,".",","),IFERROR(NUMBERVALUE(CriteriTecnici!$N3313,",","."),0))),4)&amp;""),",",".")&amp;", "&amp;CHAR(34)&amp;"numerator"&amp;CHAR(34)&amp;": "&amp;SUBSTITUTE(TRIM(ROUND(IFERROR(CriteriTecnici!$K3313*1,IFERROR(NUMBERVALUE(CriteriTecnici!$K3313,".",","),IFERROR(NUMBERVALUE(CriteriTecnici!$K3313,",","."),0))),4)&amp;""),",",".")&amp;", "&amp;CHAR(34)&amp;"denominator"&amp;CHAR(34)&amp;": "&amp;SUBSTITUTE(TRIM(ROUND(IFERROR(CriteriTecnici!$L3313*1,IFERROR(NUMBERVALUE(CriteriTecnici!$L3313,".",","),IFERROR(NUMBERVALUE(CriteriTecnici!$L3313,",","."),0))),4)&amp;""),",",".")&amp;", "&amp;CHAR(34)&amp;"flag"&amp;CHAR(34)&amp;": "&amp;SUBSTITUTE(TRIM(ROUND(IFERROR(CriteriTecnici!$M3313*1,IFERROR(NUMBERVALUE(CriteriTecnici!$M3313,".",","),IFERROR(NUMBERVALUE(CriteriTecnici!$M3313,",","."),0))),4)&amp;""),",",".")&amp;", "&amp;CHAR(34)&amp;"rawScore"&amp;CHAR(34)&amp;": "&amp;SUBSTITUTE(TRIM(ROUND(IFERROR(CriteriTecnici!$O3313*1,IFERROR(NUMBERVALUE(CriteriTecnici!$O3313,".",","),IFERROR(NUMBERVALUE(CriteriTecnici!$O3313,",","."),0))),4)&amp;""),",",".")&amp;CHAR(125)&amp;IF(TRUE,",",""))</f>
        <v/>
      </c>
    </row>
    <row r="3534">
      <c r="A3534" s="38">
        <f>IF(CriteriTecnici!$A3314="","","    "&amp;CHAR(123)&amp;CHAR(34)&amp;"bidderId"&amp;CHAR(34)&amp;": "&amp;CHAR(34)&amp;SUBSTITUTE(CriteriTecnici!$A3314,CHAR(34),"'")&amp;CHAR(34)&amp;", "&amp;CHAR(34)&amp;"lotId"&amp;CHAR(34)&amp;": "&amp;CHAR(34)&amp;SUBSTITUTE(CriteriTecnici!$C3314,CHAR(34),"'")&amp;CHAR(34)&amp;", "&amp;CHAR(34)&amp;"criterionId"&amp;CHAR(34)&amp;": "&amp;CHAR(34)&amp;SUBSTITUTE(CriteriTecnici!$D3314,CHAR(34),"'")&amp;CHAR(34)&amp;", "&amp;CHAR(34)&amp;"kind"&amp;CHAR(34)&amp;": "&amp;CHAR(34)&amp;SUBSTITUTE(CriteriTecnici!$F3314,CHAR(34),"'")&amp;CHAR(34)&amp;", "&amp;CHAR(34)&amp;"value"&amp;CHAR(34)&amp;": "&amp;SUBSTITUTE(TRIM(ROUND(IFERROR(CriteriTecnici!$N3314*1,IFERROR(NUMBERVALUE(CriteriTecnici!$N3314,".",","),IFERROR(NUMBERVALUE(CriteriTecnici!$N3314,",","."),0))),4)&amp;""),",",".")&amp;", "&amp;CHAR(34)&amp;"numerator"&amp;CHAR(34)&amp;": "&amp;SUBSTITUTE(TRIM(ROUND(IFERROR(CriteriTecnici!$K3314*1,IFERROR(NUMBERVALUE(CriteriTecnici!$K3314,".",","),IFERROR(NUMBERVALUE(CriteriTecnici!$K3314,",","."),0))),4)&amp;""),",",".")&amp;", "&amp;CHAR(34)&amp;"denominator"&amp;CHAR(34)&amp;": "&amp;SUBSTITUTE(TRIM(ROUND(IFERROR(CriteriTecnici!$L3314*1,IFERROR(NUMBERVALUE(CriteriTecnici!$L3314,".",","),IFERROR(NUMBERVALUE(CriteriTecnici!$L3314,",","."),0))),4)&amp;""),",",".")&amp;", "&amp;CHAR(34)&amp;"flag"&amp;CHAR(34)&amp;": "&amp;SUBSTITUTE(TRIM(ROUND(IFERROR(CriteriTecnici!$M3314*1,IFERROR(NUMBERVALUE(CriteriTecnici!$M3314,".",","),IFERROR(NUMBERVALUE(CriteriTecnici!$M3314,",","."),0))),4)&amp;""),",",".")&amp;", "&amp;CHAR(34)&amp;"rawScore"&amp;CHAR(34)&amp;": "&amp;SUBSTITUTE(TRIM(ROUND(IFERROR(CriteriTecnici!$O3314*1,IFERROR(NUMBERVALUE(CriteriTecnici!$O3314,".",","),IFERROR(NUMBERVALUE(CriteriTecnici!$O3314,",","."),0))),4)&amp;""),",",".")&amp;CHAR(125)&amp;IF(TRUE,",",""))</f>
        <v/>
      </c>
    </row>
    <row r="3535">
      <c r="A3535" s="38">
        <f>IF(CriteriTecnici!$A3315="","","    "&amp;CHAR(123)&amp;CHAR(34)&amp;"bidderId"&amp;CHAR(34)&amp;": "&amp;CHAR(34)&amp;SUBSTITUTE(CriteriTecnici!$A3315,CHAR(34),"'")&amp;CHAR(34)&amp;", "&amp;CHAR(34)&amp;"lotId"&amp;CHAR(34)&amp;": "&amp;CHAR(34)&amp;SUBSTITUTE(CriteriTecnici!$C3315,CHAR(34),"'")&amp;CHAR(34)&amp;", "&amp;CHAR(34)&amp;"criterionId"&amp;CHAR(34)&amp;": "&amp;CHAR(34)&amp;SUBSTITUTE(CriteriTecnici!$D3315,CHAR(34),"'")&amp;CHAR(34)&amp;", "&amp;CHAR(34)&amp;"kind"&amp;CHAR(34)&amp;": "&amp;CHAR(34)&amp;SUBSTITUTE(CriteriTecnici!$F3315,CHAR(34),"'")&amp;CHAR(34)&amp;", "&amp;CHAR(34)&amp;"value"&amp;CHAR(34)&amp;": "&amp;SUBSTITUTE(TRIM(ROUND(IFERROR(CriteriTecnici!$N3315*1,IFERROR(NUMBERVALUE(CriteriTecnici!$N3315,".",","),IFERROR(NUMBERVALUE(CriteriTecnici!$N3315,",","."),0))),4)&amp;""),",",".")&amp;", "&amp;CHAR(34)&amp;"numerator"&amp;CHAR(34)&amp;": "&amp;SUBSTITUTE(TRIM(ROUND(IFERROR(CriteriTecnici!$K3315*1,IFERROR(NUMBERVALUE(CriteriTecnici!$K3315,".",","),IFERROR(NUMBERVALUE(CriteriTecnici!$K3315,",","."),0))),4)&amp;""),",",".")&amp;", "&amp;CHAR(34)&amp;"denominator"&amp;CHAR(34)&amp;": "&amp;SUBSTITUTE(TRIM(ROUND(IFERROR(CriteriTecnici!$L3315*1,IFERROR(NUMBERVALUE(CriteriTecnici!$L3315,".",","),IFERROR(NUMBERVALUE(CriteriTecnici!$L3315,",","."),0))),4)&amp;""),",",".")&amp;", "&amp;CHAR(34)&amp;"flag"&amp;CHAR(34)&amp;": "&amp;SUBSTITUTE(TRIM(ROUND(IFERROR(CriteriTecnici!$M3315*1,IFERROR(NUMBERVALUE(CriteriTecnici!$M3315,".",","),IFERROR(NUMBERVALUE(CriteriTecnici!$M3315,",","."),0))),4)&amp;""),",",".")&amp;", "&amp;CHAR(34)&amp;"rawScore"&amp;CHAR(34)&amp;": "&amp;SUBSTITUTE(TRIM(ROUND(IFERROR(CriteriTecnici!$O3315*1,IFERROR(NUMBERVALUE(CriteriTecnici!$O3315,".",","),IFERROR(NUMBERVALUE(CriteriTecnici!$O3315,",","."),0))),4)&amp;""),",",".")&amp;CHAR(125)&amp;IF(TRUE,",",""))</f>
        <v/>
      </c>
    </row>
    <row r="3536">
      <c r="A3536" s="38">
        <f>IF(CriteriTecnici!$A3316="","","    "&amp;CHAR(123)&amp;CHAR(34)&amp;"bidderId"&amp;CHAR(34)&amp;": "&amp;CHAR(34)&amp;SUBSTITUTE(CriteriTecnici!$A3316,CHAR(34),"'")&amp;CHAR(34)&amp;", "&amp;CHAR(34)&amp;"lotId"&amp;CHAR(34)&amp;": "&amp;CHAR(34)&amp;SUBSTITUTE(CriteriTecnici!$C3316,CHAR(34),"'")&amp;CHAR(34)&amp;", "&amp;CHAR(34)&amp;"criterionId"&amp;CHAR(34)&amp;": "&amp;CHAR(34)&amp;SUBSTITUTE(CriteriTecnici!$D3316,CHAR(34),"'")&amp;CHAR(34)&amp;", "&amp;CHAR(34)&amp;"kind"&amp;CHAR(34)&amp;": "&amp;CHAR(34)&amp;SUBSTITUTE(CriteriTecnici!$F3316,CHAR(34),"'")&amp;CHAR(34)&amp;", "&amp;CHAR(34)&amp;"value"&amp;CHAR(34)&amp;": "&amp;SUBSTITUTE(TRIM(ROUND(IFERROR(CriteriTecnici!$N3316*1,IFERROR(NUMBERVALUE(CriteriTecnici!$N3316,".",","),IFERROR(NUMBERVALUE(CriteriTecnici!$N3316,",","."),0))),4)&amp;""),",",".")&amp;", "&amp;CHAR(34)&amp;"numerator"&amp;CHAR(34)&amp;": "&amp;SUBSTITUTE(TRIM(ROUND(IFERROR(CriteriTecnici!$K3316*1,IFERROR(NUMBERVALUE(CriteriTecnici!$K3316,".",","),IFERROR(NUMBERVALUE(CriteriTecnici!$K3316,",","."),0))),4)&amp;""),",",".")&amp;", "&amp;CHAR(34)&amp;"denominator"&amp;CHAR(34)&amp;": "&amp;SUBSTITUTE(TRIM(ROUND(IFERROR(CriteriTecnici!$L3316*1,IFERROR(NUMBERVALUE(CriteriTecnici!$L3316,".",","),IFERROR(NUMBERVALUE(CriteriTecnici!$L3316,",","."),0))),4)&amp;""),",",".")&amp;", "&amp;CHAR(34)&amp;"flag"&amp;CHAR(34)&amp;": "&amp;SUBSTITUTE(TRIM(ROUND(IFERROR(CriteriTecnici!$M3316*1,IFERROR(NUMBERVALUE(CriteriTecnici!$M3316,".",","),IFERROR(NUMBERVALUE(CriteriTecnici!$M3316,",","."),0))),4)&amp;""),",",".")&amp;", "&amp;CHAR(34)&amp;"rawScore"&amp;CHAR(34)&amp;": "&amp;SUBSTITUTE(TRIM(ROUND(IFERROR(CriteriTecnici!$O3316*1,IFERROR(NUMBERVALUE(CriteriTecnici!$O3316,".",","),IFERROR(NUMBERVALUE(CriteriTecnici!$O3316,",","."),0))),4)&amp;""),",",".")&amp;CHAR(125)&amp;IF(TRUE,",",""))</f>
        <v/>
      </c>
    </row>
    <row r="3537">
      <c r="A3537" s="38">
        <f>IF(CriteriTecnici!$A3317="","","    "&amp;CHAR(123)&amp;CHAR(34)&amp;"bidderId"&amp;CHAR(34)&amp;": "&amp;CHAR(34)&amp;SUBSTITUTE(CriteriTecnici!$A3317,CHAR(34),"'")&amp;CHAR(34)&amp;", "&amp;CHAR(34)&amp;"lotId"&amp;CHAR(34)&amp;": "&amp;CHAR(34)&amp;SUBSTITUTE(CriteriTecnici!$C3317,CHAR(34),"'")&amp;CHAR(34)&amp;", "&amp;CHAR(34)&amp;"criterionId"&amp;CHAR(34)&amp;": "&amp;CHAR(34)&amp;SUBSTITUTE(CriteriTecnici!$D3317,CHAR(34),"'")&amp;CHAR(34)&amp;", "&amp;CHAR(34)&amp;"kind"&amp;CHAR(34)&amp;": "&amp;CHAR(34)&amp;SUBSTITUTE(CriteriTecnici!$F3317,CHAR(34),"'")&amp;CHAR(34)&amp;", "&amp;CHAR(34)&amp;"value"&amp;CHAR(34)&amp;": "&amp;SUBSTITUTE(TRIM(ROUND(IFERROR(CriteriTecnici!$N3317*1,IFERROR(NUMBERVALUE(CriteriTecnici!$N3317,".",","),IFERROR(NUMBERVALUE(CriteriTecnici!$N3317,",","."),0))),4)&amp;""),",",".")&amp;", "&amp;CHAR(34)&amp;"numerator"&amp;CHAR(34)&amp;": "&amp;SUBSTITUTE(TRIM(ROUND(IFERROR(CriteriTecnici!$K3317*1,IFERROR(NUMBERVALUE(CriteriTecnici!$K3317,".",","),IFERROR(NUMBERVALUE(CriteriTecnici!$K3317,",","."),0))),4)&amp;""),",",".")&amp;", "&amp;CHAR(34)&amp;"denominator"&amp;CHAR(34)&amp;": "&amp;SUBSTITUTE(TRIM(ROUND(IFERROR(CriteriTecnici!$L3317*1,IFERROR(NUMBERVALUE(CriteriTecnici!$L3317,".",","),IFERROR(NUMBERVALUE(CriteriTecnici!$L3317,",","."),0))),4)&amp;""),",",".")&amp;", "&amp;CHAR(34)&amp;"flag"&amp;CHAR(34)&amp;": "&amp;SUBSTITUTE(TRIM(ROUND(IFERROR(CriteriTecnici!$M3317*1,IFERROR(NUMBERVALUE(CriteriTecnici!$M3317,".",","),IFERROR(NUMBERVALUE(CriteriTecnici!$M3317,",","."),0))),4)&amp;""),",",".")&amp;", "&amp;CHAR(34)&amp;"rawScore"&amp;CHAR(34)&amp;": "&amp;SUBSTITUTE(TRIM(ROUND(IFERROR(CriteriTecnici!$O3317*1,IFERROR(NUMBERVALUE(CriteriTecnici!$O3317,".",","),IFERROR(NUMBERVALUE(CriteriTecnici!$O3317,",","."),0))),4)&amp;""),",",".")&amp;CHAR(125)&amp;IF(TRUE,",",""))</f>
        <v/>
      </c>
    </row>
    <row r="3538">
      <c r="A3538" s="38">
        <f>IF(CriteriTecnici!$A3318="","","    "&amp;CHAR(123)&amp;CHAR(34)&amp;"bidderId"&amp;CHAR(34)&amp;": "&amp;CHAR(34)&amp;SUBSTITUTE(CriteriTecnici!$A3318,CHAR(34),"'")&amp;CHAR(34)&amp;", "&amp;CHAR(34)&amp;"lotId"&amp;CHAR(34)&amp;": "&amp;CHAR(34)&amp;SUBSTITUTE(CriteriTecnici!$C3318,CHAR(34),"'")&amp;CHAR(34)&amp;", "&amp;CHAR(34)&amp;"criterionId"&amp;CHAR(34)&amp;": "&amp;CHAR(34)&amp;SUBSTITUTE(CriteriTecnici!$D3318,CHAR(34),"'")&amp;CHAR(34)&amp;", "&amp;CHAR(34)&amp;"kind"&amp;CHAR(34)&amp;": "&amp;CHAR(34)&amp;SUBSTITUTE(CriteriTecnici!$F3318,CHAR(34),"'")&amp;CHAR(34)&amp;", "&amp;CHAR(34)&amp;"value"&amp;CHAR(34)&amp;": "&amp;SUBSTITUTE(TRIM(ROUND(IFERROR(CriteriTecnici!$N3318*1,IFERROR(NUMBERVALUE(CriteriTecnici!$N3318,".",","),IFERROR(NUMBERVALUE(CriteriTecnici!$N3318,",","."),0))),4)&amp;""),",",".")&amp;", "&amp;CHAR(34)&amp;"numerator"&amp;CHAR(34)&amp;": "&amp;SUBSTITUTE(TRIM(ROUND(IFERROR(CriteriTecnici!$K3318*1,IFERROR(NUMBERVALUE(CriteriTecnici!$K3318,".",","),IFERROR(NUMBERVALUE(CriteriTecnici!$K3318,",","."),0))),4)&amp;""),",",".")&amp;", "&amp;CHAR(34)&amp;"denominator"&amp;CHAR(34)&amp;": "&amp;SUBSTITUTE(TRIM(ROUND(IFERROR(CriteriTecnici!$L3318*1,IFERROR(NUMBERVALUE(CriteriTecnici!$L3318,".",","),IFERROR(NUMBERVALUE(CriteriTecnici!$L3318,",","."),0))),4)&amp;""),",",".")&amp;", "&amp;CHAR(34)&amp;"flag"&amp;CHAR(34)&amp;": "&amp;SUBSTITUTE(TRIM(ROUND(IFERROR(CriteriTecnici!$M3318*1,IFERROR(NUMBERVALUE(CriteriTecnici!$M3318,".",","),IFERROR(NUMBERVALUE(CriteriTecnici!$M3318,",","."),0))),4)&amp;""),",",".")&amp;", "&amp;CHAR(34)&amp;"rawScore"&amp;CHAR(34)&amp;": "&amp;SUBSTITUTE(TRIM(ROUND(IFERROR(CriteriTecnici!$O3318*1,IFERROR(NUMBERVALUE(CriteriTecnici!$O3318,".",","),IFERROR(NUMBERVALUE(CriteriTecnici!$O3318,",","."),0))),4)&amp;""),",",".")&amp;CHAR(125)&amp;IF(TRUE,",",""))</f>
        <v/>
      </c>
    </row>
    <row r="3539">
      <c r="A3539" s="38">
        <f>IF(CriteriTecnici!$A3319="","","    "&amp;CHAR(123)&amp;CHAR(34)&amp;"bidderId"&amp;CHAR(34)&amp;": "&amp;CHAR(34)&amp;SUBSTITUTE(CriteriTecnici!$A3319,CHAR(34),"'")&amp;CHAR(34)&amp;", "&amp;CHAR(34)&amp;"lotId"&amp;CHAR(34)&amp;": "&amp;CHAR(34)&amp;SUBSTITUTE(CriteriTecnici!$C3319,CHAR(34),"'")&amp;CHAR(34)&amp;", "&amp;CHAR(34)&amp;"criterionId"&amp;CHAR(34)&amp;": "&amp;CHAR(34)&amp;SUBSTITUTE(CriteriTecnici!$D3319,CHAR(34),"'")&amp;CHAR(34)&amp;", "&amp;CHAR(34)&amp;"kind"&amp;CHAR(34)&amp;": "&amp;CHAR(34)&amp;SUBSTITUTE(CriteriTecnici!$F3319,CHAR(34),"'")&amp;CHAR(34)&amp;", "&amp;CHAR(34)&amp;"value"&amp;CHAR(34)&amp;": "&amp;SUBSTITUTE(TRIM(ROUND(IFERROR(CriteriTecnici!$N3319*1,IFERROR(NUMBERVALUE(CriteriTecnici!$N3319,".",","),IFERROR(NUMBERVALUE(CriteriTecnici!$N3319,",","."),0))),4)&amp;""),",",".")&amp;", "&amp;CHAR(34)&amp;"numerator"&amp;CHAR(34)&amp;": "&amp;SUBSTITUTE(TRIM(ROUND(IFERROR(CriteriTecnici!$K3319*1,IFERROR(NUMBERVALUE(CriteriTecnici!$K3319,".",","),IFERROR(NUMBERVALUE(CriteriTecnici!$K3319,",","."),0))),4)&amp;""),",",".")&amp;", "&amp;CHAR(34)&amp;"denominator"&amp;CHAR(34)&amp;": "&amp;SUBSTITUTE(TRIM(ROUND(IFERROR(CriteriTecnici!$L3319*1,IFERROR(NUMBERVALUE(CriteriTecnici!$L3319,".",","),IFERROR(NUMBERVALUE(CriteriTecnici!$L3319,",","."),0))),4)&amp;""),",",".")&amp;", "&amp;CHAR(34)&amp;"flag"&amp;CHAR(34)&amp;": "&amp;SUBSTITUTE(TRIM(ROUND(IFERROR(CriteriTecnici!$M3319*1,IFERROR(NUMBERVALUE(CriteriTecnici!$M3319,".",","),IFERROR(NUMBERVALUE(CriteriTecnici!$M3319,",","."),0))),4)&amp;""),",",".")&amp;", "&amp;CHAR(34)&amp;"rawScore"&amp;CHAR(34)&amp;": "&amp;SUBSTITUTE(TRIM(ROUND(IFERROR(CriteriTecnici!$O3319*1,IFERROR(NUMBERVALUE(CriteriTecnici!$O3319,".",","),IFERROR(NUMBERVALUE(CriteriTecnici!$O3319,",","."),0))),4)&amp;""),",",".")&amp;CHAR(125)&amp;IF(TRUE,",",""))</f>
        <v/>
      </c>
    </row>
    <row r="3540">
      <c r="A3540" s="38">
        <f>IF(CriteriTecnici!$A3320="","","    "&amp;CHAR(123)&amp;CHAR(34)&amp;"bidderId"&amp;CHAR(34)&amp;": "&amp;CHAR(34)&amp;SUBSTITUTE(CriteriTecnici!$A3320,CHAR(34),"'")&amp;CHAR(34)&amp;", "&amp;CHAR(34)&amp;"lotId"&amp;CHAR(34)&amp;": "&amp;CHAR(34)&amp;SUBSTITUTE(CriteriTecnici!$C3320,CHAR(34),"'")&amp;CHAR(34)&amp;", "&amp;CHAR(34)&amp;"criterionId"&amp;CHAR(34)&amp;": "&amp;CHAR(34)&amp;SUBSTITUTE(CriteriTecnici!$D3320,CHAR(34),"'")&amp;CHAR(34)&amp;", "&amp;CHAR(34)&amp;"kind"&amp;CHAR(34)&amp;": "&amp;CHAR(34)&amp;SUBSTITUTE(CriteriTecnici!$F3320,CHAR(34),"'")&amp;CHAR(34)&amp;", "&amp;CHAR(34)&amp;"value"&amp;CHAR(34)&amp;": "&amp;SUBSTITUTE(TRIM(ROUND(IFERROR(CriteriTecnici!$N3320*1,IFERROR(NUMBERVALUE(CriteriTecnici!$N3320,".",","),IFERROR(NUMBERVALUE(CriteriTecnici!$N3320,",","."),0))),4)&amp;""),",",".")&amp;", "&amp;CHAR(34)&amp;"numerator"&amp;CHAR(34)&amp;": "&amp;SUBSTITUTE(TRIM(ROUND(IFERROR(CriteriTecnici!$K3320*1,IFERROR(NUMBERVALUE(CriteriTecnici!$K3320,".",","),IFERROR(NUMBERVALUE(CriteriTecnici!$K3320,",","."),0))),4)&amp;""),",",".")&amp;", "&amp;CHAR(34)&amp;"denominator"&amp;CHAR(34)&amp;": "&amp;SUBSTITUTE(TRIM(ROUND(IFERROR(CriteriTecnici!$L3320*1,IFERROR(NUMBERVALUE(CriteriTecnici!$L3320,".",","),IFERROR(NUMBERVALUE(CriteriTecnici!$L3320,",","."),0))),4)&amp;""),",",".")&amp;", "&amp;CHAR(34)&amp;"flag"&amp;CHAR(34)&amp;": "&amp;SUBSTITUTE(TRIM(ROUND(IFERROR(CriteriTecnici!$M3320*1,IFERROR(NUMBERVALUE(CriteriTecnici!$M3320,".",","),IFERROR(NUMBERVALUE(CriteriTecnici!$M3320,",","."),0))),4)&amp;""),",",".")&amp;", "&amp;CHAR(34)&amp;"rawScore"&amp;CHAR(34)&amp;": "&amp;SUBSTITUTE(TRIM(ROUND(IFERROR(CriteriTecnici!$O3320*1,IFERROR(NUMBERVALUE(CriteriTecnici!$O3320,".",","),IFERROR(NUMBERVALUE(CriteriTecnici!$O3320,",","."),0))),4)&amp;""),",",".")&amp;CHAR(125)&amp;IF(TRUE,",",""))</f>
        <v/>
      </c>
    </row>
    <row r="3541">
      <c r="A3541" s="38">
        <f>IF(CriteriTecnici!$A3321="","","    "&amp;CHAR(123)&amp;CHAR(34)&amp;"bidderId"&amp;CHAR(34)&amp;": "&amp;CHAR(34)&amp;SUBSTITUTE(CriteriTecnici!$A3321,CHAR(34),"'")&amp;CHAR(34)&amp;", "&amp;CHAR(34)&amp;"lotId"&amp;CHAR(34)&amp;": "&amp;CHAR(34)&amp;SUBSTITUTE(CriteriTecnici!$C3321,CHAR(34),"'")&amp;CHAR(34)&amp;", "&amp;CHAR(34)&amp;"criterionId"&amp;CHAR(34)&amp;": "&amp;CHAR(34)&amp;SUBSTITUTE(CriteriTecnici!$D3321,CHAR(34),"'")&amp;CHAR(34)&amp;", "&amp;CHAR(34)&amp;"kind"&amp;CHAR(34)&amp;": "&amp;CHAR(34)&amp;SUBSTITUTE(CriteriTecnici!$F3321,CHAR(34),"'")&amp;CHAR(34)&amp;", "&amp;CHAR(34)&amp;"value"&amp;CHAR(34)&amp;": "&amp;SUBSTITUTE(TRIM(ROUND(IFERROR(CriteriTecnici!$N3321*1,IFERROR(NUMBERVALUE(CriteriTecnici!$N3321,".",","),IFERROR(NUMBERVALUE(CriteriTecnici!$N3321,",","."),0))),4)&amp;""),",",".")&amp;", "&amp;CHAR(34)&amp;"numerator"&amp;CHAR(34)&amp;": "&amp;SUBSTITUTE(TRIM(ROUND(IFERROR(CriteriTecnici!$K3321*1,IFERROR(NUMBERVALUE(CriteriTecnici!$K3321,".",","),IFERROR(NUMBERVALUE(CriteriTecnici!$K3321,",","."),0))),4)&amp;""),",",".")&amp;", "&amp;CHAR(34)&amp;"denominator"&amp;CHAR(34)&amp;": "&amp;SUBSTITUTE(TRIM(ROUND(IFERROR(CriteriTecnici!$L3321*1,IFERROR(NUMBERVALUE(CriteriTecnici!$L3321,".",","),IFERROR(NUMBERVALUE(CriteriTecnici!$L3321,",","."),0))),4)&amp;""),",",".")&amp;", "&amp;CHAR(34)&amp;"flag"&amp;CHAR(34)&amp;": "&amp;SUBSTITUTE(TRIM(ROUND(IFERROR(CriteriTecnici!$M3321*1,IFERROR(NUMBERVALUE(CriteriTecnici!$M3321,".",","),IFERROR(NUMBERVALUE(CriteriTecnici!$M3321,",","."),0))),4)&amp;""),",",".")&amp;", "&amp;CHAR(34)&amp;"rawScore"&amp;CHAR(34)&amp;": "&amp;SUBSTITUTE(TRIM(ROUND(IFERROR(CriteriTecnici!$O3321*1,IFERROR(NUMBERVALUE(CriteriTecnici!$O3321,".",","),IFERROR(NUMBERVALUE(CriteriTecnici!$O3321,",","."),0))),4)&amp;""),",",".")&amp;CHAR(125)&amp;IF(COUNTA(Offerte!$A109:$A$200)&gt;0,",",""))</f>
        <v/>
      </c>
    </row>
    <row r="3542">
      <c r="A3542" s="38">
        <f>IF(CriteriTecnici!$A3322="","","    "&amp;CHAR(123)&amp;CHAR(34)&amp;"bidderId"&amp;CHAR(34)&amp;": "&amp;CHAR(34)&amp;SUBSTITUTE(CriteriTecnici!$A3322,CHAR(34),"'")&amp;CHAR(34)&amp;", "&amp;CHAR(34)&amp;"lotId"&amp;CHAR(34)&amp;": "&amp;CHAR(34)&amp;SUBSTITUTE(CriteriTecnici!$C3322,CHAR(34),"'")&amp;CHAR(34)&amp;", "&amp;CHAR(34)&amp;"criterionId"&amp;CHAR(34)&amp;": "&amp;CHAR(34)&amp;SUBSTITUTE(CriteriTecnici!$D3322,CHAR(34),"'")&amp;CHAR(34)&amp;", "&amp;CHAR(34)&amp;"kind"&amp;CHAR(34)&amp;": "&amp;CHAR(34)&amp;SUBSTITUTE(CriteriTecnici!$F3322,CHAR(34),"'")&amp;CHAR(34)&amp;", "&amp;CHAR(34)&amp;"value"&amp;CHAR(34)&amp;": "&amp;SUBSTITUTE(TRIM(ROUND(IFERROR(CriteriTecnici!$N3322*1,IFERROR(NUMBERVALUE(CriteriTecnici!$N3322,".",","),IFERROR(NUMBERVALUE(CriteriTecnici!$N3322,",","."),0))),4)&amp;""),",",".")&amp;", "&amp;CHAR(34)&amp;"numerator"&amp;CHAR(34)&amp;": "&amp;SUBSTITUTE(TRIM(ROUND(IFERROR(CriteriTecnici!$K3322*1,IFERROR(NUMBERVALUE(CriteriTecnici!$K3322,".",","),IFERROR(NUMBERVALUE(CriteriTecnici!$K3322,",","."),0))),4)&amp;""),",",".")&amp;", "&amp;CHAR(34)&amp;"denominator"&amp;CHAR(34)&amp;": "&amp;SUBSTITUTE(TRIM(ROUND(IFERROR(CriteriTecnici!$L3322*1,IFERROR(NUMBERVALUE(CriteriTecnici!$L3322,".",","),IFERROR(NUMBERVALUE(CriteriTecnici!$L3322,",","."),0))),4)&amp;""),",",".")&amp;", "&amp;CHAR(34)&amp;"flag"&amp;CHAR(34)&amp;": "&amp;SUBSTITUTE(TRIM(ROUND(IFERROR(CriteriTecnici!$M3322*1,IFERROR(NUMBERVALUE(CriteriTecnici!$M3322,".",","),IFERROR(NUMBERVALUE(CriteriTecnici!$M3322,",","."),0))),4)&amp;""),",",".")&amp;", "&amp;CHAR(34)&amp;"rawScore"&amp;CHAR(34)&amp;": "&amp;SUBSTITUTE(TRIM(ROUND(IFERROR(CriteriTecnici!$O3322*1,IFERROR(NUMBERVALUE(CriteriTecnici!$O3322,".",","),IFERROR(NUMBERVALUE(CriteriTecnici!$O3322,",","."),0))),4)&amp;""),",",".")&amp;CHAR(125)&amp;IF(TRUE,",",""))</f>
        <v/>
      </c>
    </row>
    <row r="3543">
      <c r="A3543" s="38">
        <f>IF(CriteriTecnici!$A3323="","","    "&amp;CHAR(123)&amp;CHAR(34)&amp;"bidderId"&amp;CHAR(34)&amp;": "&amp;CHAR(34)&amp;SUBSTITUTE(CriteriTecnici!$A3323,CHAR(34),"'")&amp;CHAR(34)&amp;", "&amp;CHAR(34)&amp;"lotId"&amp;CHAR(34)&amp;": "&amp;CHAR(34)&amp;SUBSTITUTE(CriteriTecnici!$C3323,CHAR(34),"'")&amp;CHAR(34)&amp;", "&amp;CHAR(34)&amp;"criterionId"&amp;CHAR(34)&amp;": "&amp;CHAR(34)&amp;SUBSTITUTE(CriteriTecnici!$D3323,CHAR(34),"'")&amp;CHAR(34)&amp;", "&amp;CHAR(34)&amp;"kind"&amp;CHAR(34)&amp;": "&amp;CHAR(34)&amp;SUBSTITUTE(CriteriTecnici!$F3323,CHAR(34),"'")&amp;CHAR(34)&amp;", "&amp;CHAR(34)&amp;"value"&amp;CHAR(34)&amp;": "&amp;SUBSTITUTE(TRIM(ROUND(IFERROR(CriteriTecnici!$N3323*1,IFERROR(NUMBERVALUE(CriteriTecnici!$N3323,".",","),IFERROR(NUMBERVALUE(CriteriTecnici!$N3323,",","."),0))),4)&amp;""),",",".")&amp;", "&amp;CHAR(34)&amp;"numerator"&amp;CHAR(34)&amp;": "&amp;SUBSTITUTE(TRIM(ROUND(IFERROR(CriteriTecnici!$K3323*1,IFERROR(NUMBERVALUE(CriteriTecnici!$K3323,".",","),IFERROR(NUMBERVALUE(CriteriTecnici!$K3323,",","."),0))),4)&amp;""),",",".")&amp;", "&amp;CHAR(34)&amp;"denominator"&amp;CHAR(34)&amp;": "&amp;SUBSTITUTE(TRIM(ROUND(IFERROR(CriteriTecnici!$L3323*1,IFERROR(NUMBERVALUE(CriteriTecnici!$L3323,".",","),IFERROR(NUMBERVALUE(CriteriTecnici!$L3323,",","."),0))),4)&amp;""),",",".")&amp;", "&amp;CHAR(34)&amp;"flag"&amp;CHAR(34)&amp;": "&amp;SUBSTITUTE(TRIM(ROUND(IFERROR(CriteriTecnici!$M3323*1,IFERROR(NUMBERVALUE(CriteriTecnici!$M3323,".",","),IFERROR(NUMBERVALUE(CriteriTecnici!$M3323,",","."),0))),4)&amp;""),",",".")&amp;", "&amp;CHAR(34)&amp;"rawScore"&amp;CHAR(34)&amp;": "&amp;SUBSTITUTE(TRIM(ROUND(IFERROR(CriteriTecnici!$O3323*1,IFERROR(NUMBERVALUE(CriteriTecnici!$O3323,".",","),IFERROR(NUMBERVALUE(CriteriTecnici!$O3323,",","."),0))),4)&amp;""),",",".")&amp;CHAR(125)&amp;IF(TRUE,",",""))</f>
        <v/>
      </c>
    </row>
    <row r="3544">
      <c r="A3544" s="38">
        <f>IF(CriteriTecnici!$A3324="","","    "&amp;CHAR(123)&amp;CHAR(34)&amp;"bidderId"&amp;CHAR(34)&amp;": "&amp;CHAR(34)&amp;SUBSTITUTE(CriteriTecnici!$A3324,CHAR(34),"'")&amp;CHAR(34)&amp;", "&amp;CHAR(34)&amp;"lotId"&amp;CHAR(34)&amp;": "&amp;CHAR(34)&amp;SUBSTITUTE(CriteriTecnici!$C3324,CHAR(34),"'")&amp;CHAR(34)&amp;", "&amp;CHAR(34)&amp;"criterionId"&amp;CHAR(34)&amp;": "&amp;CHAR(34)&amp;SUBSTITUTE(CriteriTecnici!$D3324,CHAR(34),"'")&amp;CHAR(34)&amp;", "&amp;CHAR(34)&amp;"kind"&amp;CHAR(34)&amp;": "&amp;CHAR(34)&amp;SUBSTITUTE(CriteriTecnici!$F3324,CHAR(34),"'")&amp;CHAR(34)&amp;", "&amp;CHAR(34)&amp;"value"&amp;CHAR(34)&amp;": "&amp;SUBSTITUTE(TRIM(ROUND(IFERROR(CriteriTecnici!$N3324*1,IFERROR(NUMBERVALUE(CriteriTecnici!$N3324,".",","),IFERROR(NUMBERVALUE(CriteriTecnici!$N3324,",","."),0))),4)&amp;""),",",".")&amp;", "&amp;CHAR(34)&amp;"numerator"&amp;CHAR(34)&amp;": "&amp;SUBSTITUTE(TRIM(ROUND(IFERROR(CriteriTecnici!$K3324*1,IFERROR(NUMBERVALUE(CriteriTecnici!$K3324,".",","),IFERROR(NUMBERVALUE(CriteriTecnici!$K3324,",","."),0))),4)&amp;""),",",".")&amp;", "&amp;CHAR(34)&amp;"denominator"&amp;CHAR(34)&amp;": "&amp;SUBSTITUTE(TRIM(ROUND(IFERROR(CriteriTecnici!$L3324*1,IFERROR(NUMBERVALUE(CriteriTecnici!$L3324,".",","),IFERROR(NUMBERVALUE(CriteriTecnici!$L3324,",","."),0))),4)&amp;""),",",".")&amp;", "&amp;CHAR(34)&amp;"flag"&amp;CHAR(34)&amp;": "&amp;SUBSTITUTE(TRIM(ROUND(IFERROR(CriteriTecnici!$M3324*1,IFERROR(NUMBERVALUE(CriteriTecnici!$M3324,".",","),IFERROR(NUMBERVALUE(CriteriTecnici!$M3324,",","."),0))),4)&amp;""),",",".")&amp;", "&amp;CHAR(34)&amp;"rawScore"&amp;CHAR(34)&amp;": "&amp;SUBSTITUTE(TRIM(ROUND(IFERROR(CriteriTecnici!$O3324*1,IFERROR(NUMBERVALUE(CriteriTecnici!$O3324,".",","),IFERROR(NUMBERVALUE(CriteriTecnici!$O3324,",","."),0))),4)&amp;""),",",".")&amp;CHAR(125)&amp;IF(TRUE,",",""))</f>
        <v/>
      </c>
    </row>
    <row r="3545">
      <c r="A3545" s="38">
        <f>IF(CriteriTecnici!$A3325="","","    "&amp;CHAR(123)&amp;CHAR(34)&amp;"bidderId"&amp;CHAR(34)&amp;": "&amp;CHAR(34)&amp;SUBSTITUTE(CriteriTecnici!$A3325,CHAR(34),"'")&amp;CHAR(34)&amp;", "&amp;CHAR(34)&amp;"lotId"&amp;CHAR(34)&amp;": "&amp;CHAR(34)&amp;SUBSTITUTE(CriteriTecnici!$C3325,CHAR(34),"'")&amp;CHAR(34)&amp;", "&amp;CHAR(34)&amp;"criterionId"&amp;CHAR(34)&amp;": "&amp;CHAR(34)&amp;SUBSTITUTE(CriteriTecnici!$D3325,CHAR(34),"'")&amp;CHAR(34)&amp;", "&amp;CHAR(34)&amp;"kind"&amp;CHAR(34)&amp;": "&amp;CHAR(34)&amp;SUBSTITUTE(CriteriTecnici!$F3325,CHAR(34),"'")&amp;CHAR(34)&amp;", "&amp;CHAR(34)&amp;"value"&amp;CHAR(34)&amp;": "&amp;SUBSTITUTE(TRIM(ROUND(IFERROR(CriteriTecnici!$N3325*1,IFERROR(NUMBERVALUE(CriteriTecnici!$N3325,".",","),IFERROR(NUMBERVALUE(CriteriTecnici!$N3325,",","."),0))),4)&amp;""),",",".")&amp;", "&amp;CHAR(34)&amp;"numerator"&amp;CHAR(34)&amp;": "&amp;SUBSTITUTE(TRIM(ROUND(IFERROR(CriteriTecnici!$K3325*1,IFERROR(NUMBERVALUE(CriteriTecnici!$K3325,".",","),IFERROR(NUMBERVALUE(CriteriTecnici!$K3325,",","."),0))),4)&amp;""),",",".")&amp;", "&amp;CHAR(34)&amp;"denominator"&amp;CHAR(34)&amp;": "&amp;SUBSTITUTE(TRIM(ROUND(IFERROR(CriteriTecnici!$L3325*1,IFERROR(NUMBERVALUE(CriteriTecnici!$L3325,".",","),IFERROR(NUMBERVALUE(CriteriTecnici!$L3325,",","."),0))),4)&amp;""),",",".")&amp;", "&amp;CHAR(34)&amp;"flag"&amp;CHAR(34)&amp;": "&amp;SUBSTITUTE(TRIM(ROUND(IFERROR(CriteriTecnici!$M3325*1,IFERROR(NUMBERVALUE(CriteriTecnici!$M3325,".",","),IFERROR(NUMBERVALUE(CriteriTecnici!$M3325,",","."),0))),4)&amp;""),",",".")&amp;", "&amp;CHAR(34)&amp;"rawScore"&amp;CHAR(34)&amp;": "&amp;SUBSTITUTE(TRIM(ROUND(IFERROR(CriteriTecnici!$O3325*1,IFERROR(NUMBERVALUE(CriteriTecnici!$O3325,".",","),IFERROR(NUMBERVALUE(CriteriTecnici!$O3325,",","."),0))),4)&amp;""),",",".")&amp;CHAR(125)&amp;IF(TRUE,",",""))</f>
        <v/>
      </c>
    </row>
    <row r="3546">
      <c r="A3546" s="38">
        <f>IF(CriteriTecnici!$A3326="","","    "&amp;CHAR(123)&amp;CHAR(34)&amp;"bidderId"&amp;CHAR(34)&amp;": "&amp;CHAR(34)&amp;SUBSTITUTE(CriteriTecnici!$A3326,CHAR(34),"'")&amp;CHAR(34)&amp;", "&amp;CHAR(34)&amp;"lotId"&amp;CHAR(34)&amp;": "&amp;CHAR(34)&amp;SUBSTITUTE(CriteriTecnici!$C3326,CHAR(34),"'")&amp;CHAR(34)&amp;", "&amp;CHAR(34)&amp;"criterionId"&amp;CHAR(34)&amp;": "&amp;CHAR(34)&amp;SUBSTITUTE(CriteriTecnici!$D3326,CHAR(34),"'")&amp;CHAR(34)&amp;", "&amp;CHAR(34)&amp;"kind"&amp;CHAR(34)&amp;": "&amp;CHAR(34)&amp;SUBSTITUTE(CriteriTecnici!$F3326,CHAR(34),"'")&amp;CHAR(34)&amp;", "&amp;CHAR(34)&amp;"value"&amp;CHAR(34)&amp;": "&amp;SUBSTITUTE(TRIM(ROUND(IFERROR(CriteriTecnici!$N3326*1,IFERROR(NUMBERVALUE(CriteriTecnici!$N3326,".",","),IFERROR(NUMBERVALUE(CriteriTecnici!$N3326,",","."),0))),4)&amp;""),",",".")&amp;", "&amp;CHAR(34)&amp;"numerator"&amp;CHAR(34)&amp;": "&amp;SUBSTITUTE(TRIM(ROUND(IFERROR(CriteriTecnici!$K3326*1,IFERROR(NUMBERVALUE(CriteriTecnici!$K3326,".",","),IFERROR(NUMBERVALUE(CriteriTecnici!$K3326,",","."),0))),4)&amp;""),",",".")&amp;", "&amp;CHAR(34)&amp;"denominator"&amp;CHAR(34)&amp;": "&amp;SUBSTITUTE(TRIM(ROUND(IFERROR(CriteriTecnici!$L3326*1,IFERROR(NUMBERVALUE(CriteriTecnici!$L3326,".",","),IFERROR(NUMBERVALUE(CriteriTecnici!$L3326,",","."),0))),4)&amp;""),",",".")&amp;", "&amp;CHAR(34)&amp;"flag"&amp;CHAR(34)&amp;": "&amp;SUBSTITUTE(TRIM(ROUND(IFERROR(CriteriTecnici!$M3326*1,IFERROR(NUMBERVALUE(CriteriTecnici!$M3326,".",","),IFERROR(NUMBERVALUE(CriteriTecnici!$M3326,",","."),0))),4)&amp;""),",",".")&amp;", "&amp;CHAR(34)&amp;"rawScore"&amp;CHAR(34)&amp;": "&amp;SUBSTITUTE(TRIM(ROUND(IFERROR(CriteriTecnici!$O3326*1,IFERROR(NUMBERVALUE(CriteriTecnici!$O3326,".",","),IFERROR(NUMBERVALUE(CriteriTecnici!$O3326,",","."),0))),4)&amp;""),",",".")&amp;CHAR(125)&amp;IF(TRUE,",",""))</f>
        <v/>
      </c>
    </row>
    <row r="3547">
      <c r="A3547" s="38">
        <f>IF(CriteriTecnici!$A3327="","","    "&amp;CHAR(123)&amp;CHAR(34)&amp;"bidderId"&amp;CHAR(34)&amp;": "&amp;CHAR(34)&amp;SUBSTITUTE(CriteriTecnici!$A3327,CHAR(34),"'")&amp;CHAR(34)&amp;", "&amp;CHAR(34)&amp;"lotId"&amp;CHAR(34)&amp;": "&amp;CHAR(34)&amp;SUBSTITUTE(CriteriTecnici!$C3327,CHAR(34),"'")&amp;CHAR(34)&amp;", "&amp;CHAR(34)&amp;"criterionId"&amp;CHAR(34)&amp;": "&amp;CHAR(34)&amp;SUBSTITUTE(CriteriTecnici!$D3327,CHAR(34),"'")&amp;CHAR(34)&amp;", "&amp;CHAR(34)&amp;"kind"&amp;CHAR(34)&amp;": "&amp;CHAR(34)&amp;SUBSTITUTE(CriteriTecnici!$F3327,CHAR(34),"'")&amp;CHAR(34)&amp;", "&amp;CHAR(34)&amp;"value"&amp;CHAR(34)&amp;": "&amp;SUBSTITUTE(TRIM(ROUND(IFERROR(CriteriTecnici!$N3327*1,IFERROR(NUMBERVALUE(CriteriTecnici!$N3327,".",","),IFERROR(NUMBERVALUE(CriteriTecnici!$N3327,",","."),0))),4)&amp;""),",",".")&amp;", "&amp;CHAR(34)&amp;"numerator"&amp;CHAR(34)&amp;": "&amp;SUBSTITUTE(TRIM(ROUND(IFERROR(CriteriTecnici!$K3327*1,IFERROR(NUMBERVALUE(CriteriTecnici!$K3327,".",","),IFERROR(NUMBERVALUE(CriteriTecnici!$K3327,",","."),0))),4)&amp;""),",",".")&amp;", "&amp;CHAR(34)&amp;"denominator"&amp;CHAR(34)&amp;": "&amp;SUBSTITUTE(TRIM(ROUND(IFERROR(CriteriTecnici!$L3327*1,IFERROR(NUMBERVALUE(CriteriTecnici!$L3327,".",","),IFERROR(NUMBERVALUE(CriteriTecnici!$L3327,",","."),0))),4)&amp;""),",",".")&amp;", "&amp;CHAR(34)&amp;"flag"&amp;CHAR(34)&amp;": "&amp;SUBSTITUTE(TRIM(ROUND(IFERROR(CriteriTecnici!$M3327*1,IFERROR(NUMBERVALUE(CriteriTecnici!$M3327,".",","),IFERROR(NUMBERVALUE(CriteriTecnici!$M3327,",","."),0))),4)&amp;""),",",".")&amp;", "&amp;CHAR(34)&amp;"rawScore"&amp;CHAR(34)&amp;": "&amp;SUBSTITUTE(TRIM(ROUND(IFERROR(CriteriTecnici!$O3327*1,IFERROR(NUMBERVALUE(CriteriTecnici!$O3327,".",","),IFERROR(NUMBERVALUE(CriteriTecnici!$O3327,",","."),0))),4)&amp;""),",",".")&amp;CHAR(125)&amp;IF(TRUE,",",""))</f>
        <v/>
      </c>
    </row>
    <row r="3548">
      <c r="A3548" s="38">
        <f>IF(CriteriTecnici!$A3328="","","    "&amp;CHAR(123)&amp;CHAR(34)&amp;"bidderId"&amp;CHAR(34)&amp;": "&amp;CHAR(34)&amp;SUBSTITUTE(CriteriTecnici!$A3328,CHAR(34),"'")&amp;CHAR(34)&amp;", "&amp;CHAR(34)&amp;"lotId"&amp;CHAR(34)&amp;": "&amp;CHAR(34)&amp;SUBSTITUTE(CriteriTecnici!$C3328,CHAR(34),"'")&amp;CHAR(34)&amp;", "&amp;CHAR(34)&amp;"criterionId"&amp;CHAR(34)&amp;": "&amp;CHAR(34)&amp;SUBSTITUTE(CriteriTecnici!$D3328,CHAR(34),"'")&amp;CHAR(34)&amp;", "&amp;CHAR(34)&amp;"kind"&amp;CHAR(34)&amp;": "&amp;CHAR(34)&amp;SUBSTITUTE(CriteriTecnici!$F3328,CHAR(34),"'")&amp;CHAR(34)&amp;", "&amp;CHAR(34)&amp;"value"&amp;CHAR(34)&amp;": "&amp;SUBSTITUTE(TRIM(ROUND(IFERROR(CriteriTecnici!$N3328*1,IFERROR(NUMBERVALUE(CriteriTecnici!$N3328,".",","),IFERROR(NUMBERVALUE(CriteriTecnici!$N3328,",","."),0))),4)&amp;""),",",".")&amp;", "&amp;CHAR(34)&amp;"numerator"&amp;CHAR(34)&amp;": "&amp;SUBSTITUTE(TRIM(ROUND(IFERROR(CriteriTecnici!$K3328*1,IFERROR(NUMBERVALUE(CriteriTecnici!$K3328,".",","),IFERROR(NUMBERVALUE(CriteriTecnici!$K3328,",","."),0))),4)&amp;""),",",".")&amp;", "&amp;CHAR(34)&amp;"denominator"&amp;CHAR(34)&amp;": "&amp;SUBSTITUTE(TRIM(ROUND(IFERROR(CriteriTecnici!$L3328*1,IFERROR(NUMBERVALUE(CriteriTecnici!$L3328,".",","),IFERROR(NUMBERVALUE(CriteriTecnici!$L3328,",","."),0))),4)&amp;""),",",".")&amp;", "&amp;CHAR(34)&amp;"flag"&amp;CHAR(34)&amp;": "&amp;SUBSTITUTE(TRIM(ROUND(IFERROR(CriteriTecnici!$M3328*1,IFERROR(NUMBERVALUE(CriteriTecnici!$M3328,".",","),IFERROR(NUMBERVALUE(CriteriTecnici!$M3328,",","."),0))),4)&amp;""),",",".")&amp;", "&amp;CHAR(34)&amp;"rawScore"&amp;CHAR(34)&amp;": "&amp;SUBSTITUTE(TRIM(ROUND(IFERROR(CriteriTecnici!$O3328*1,IFERROR(NUMBERVALUE(CriteriTecnici!$O3328,".",","),IFERROR(NUMBERVALUE(CriteriTecnici!$O3328,",","."),0))),4)&amp;""),",",".")&amp;CHAR(125)&amp;IF(TRUE,",",""))</f>
        <v/>
      </c>
    </row>
    <row r="3549">
      <c r="A3549" s="38">
        <f>IF(CriteriTecnici!$A3329="","","    "&amp;CHAR(123)&amp;CHAR(34)&amp;"bidderId"&amp;CHAR(34)&amp;": "&amp;CHAR(34)&amp;SUBSTITUTE(CriteriTecnici!$A3329,CHAR(34),"'")&amp;CHAR(34)&amp;", "&amp;CHAR(34)&amp;"lotId"&amp;CHAR(34)&amp;": "&amp;CHAR(34)&amp;SUBSTITUTE(CriteriTecnici!$C3329,CHAR(34),"'")&amp;CHAR(34)&amp;", "&amp;CHAR(34)&amp;"criterionId"&amp;CHAR(34)&amp;": "&amp;CHAR(34)&amp;SUBSTITUTE(CriteriTecnici!$D3329,CHAR(34),"'")&amp;CHAR(34)&amp;", "&amp;CHAR(34)&amp;"kind"&amp;CHAR(34)&amp;": "&amp;CHAR(34)&amp;SUBSTITUTE(CriteriTecnici!$F3329,CHAR(34),"'")&amp;CHAR(34)&amp;", "&amp;CHAR(34)&amp;"value"&amp;CHAR(34)&amp;": "&amp;SUBSTITUTE(TRIM(ROUND(IFERROR(CriteriTecnici!$N3329*1,IFERROR(NUMBERVALUE(CriteriTecnici!$N3329,".",","),IFERROR(NUMBERVALUE(CriteriTecnici!$N3329,",","."),0))),4)&amp;""),",",".")&amp;", "&amp;CHAR(34)&amp;"numerator"&amp;CHAR(34)&amp;": "&amp;SUBSTITUTE(TRIM(ROUND(IFERROR(CriteriTecnici!$K3329*1,IFERROR(NUMBERVALUE(CriteriTecnici!$K3329,".",","),IFERROR(NUMBERVALUE(CriteriTecnici!$K3329,",","."),0))),4)&amp;""),",",".")&amp;", "&amp;CHAR(34)&amp;"denominator"&amp;CHAR(34)&amp;": "&amp;SUBSTITUTE(TRIM(ROUND(IFERROR(CriteriTecnici!$L3329*1,IFERROR(NUMBERVALUE(CriteriTecnici!$L3329,".",","),IFERROR(NUMBERVALUE(CriteriTecnici!$L3329,",","."),0))),4)&amp;""),",",".")&amp;", "&amp;CHAR(34)&amp;"flag"&amp;CHAR(34)&amp;": "&amp;SUBSTITUTE(TRIM(ROUND(IFERROR(CriteriTecnici!$M3329*1,IFERROR(NUMBERVALUE(CriteriTecnici!$M3329,".",","),IFERROR(NUMBERVALUE(CriteriTecnici!$M3329,",","."),0))),4)&amp;""),",",".")&amp;", "&amp;CHAR(34)&amp;"rawScore"&amp;CHAR(34)&amp;": "&amp;SUBSTITUTE(TRIM(ROUND(IFERROR(CriteriTecnici!$O3329*1,IFERROR(NUMBERVALUE(CriteriTecnici!$O3329,".",","),IFERROR(NUMBERVALUE(CriteriTecnici!$O3329,",","."),0))),4)&amp;""),",",".")&amp;CHAR(125)&amp;IF(TRUE,",",""))</f>
        <v/>
      </c>
    </row>
    <row r="3550">
      <c r="A3550" s="38">
        <f>IF(CriteriTecnici!$A3330="","","    "&amp;CHAR(123)&amp;CHAR(34)&amp;"bidderId"&amp;CHAR(34)&amp;": "&amp;CHAR(34)&amp;SUBSTITUTE(CriteriTecnici!$A3330,CHAR(34),"'")&amp;CHAR(34)&amp;", "&amp;CHAR(34)&amp;"lotId"&amp;CHAR(34)&amp;": "&amp;CHAR(34)&amp;SUBSTITUTE(CriteriTecnici!$C3330,CHAR(34),"'")&amp;CHAR(34)&amp;", "&amp;CHAR(34)&amp;"criterionId"&amp;CHAR(34)&amp;": "&amp;CHAR(34)&amp;SUBSTITUTE(CriteriTecnici!$D3330,CHAR(34),"'")&amp;CHAR(34)&amp;", "&amp;CHAR(34)&amp;"kind"&amp;CHAR(34)&amp;": "&amp;CHAR(34)&amp;SUBSTITUTE(CriteriTecnici!$F3330,CHAR(34),"'")&amp;CHAR(34)&amp;", "&amp;CHAR(34)&amp;"value"&amp;CHAR(34)&amp;": "&amp;SUBSTITUTE(TRIM(ROUND(IFERROR(CriteriTecnici!$N3330*1,IFERROR(NUMBERVALUE(CriteriTecnici!$N3330,".",","),IFERROR(NUMBERVALUE(CriteriTecnici!$N3330,",","."),0))),4)&amp;""),",",".")&amp;", "&amp;CHAR(34)&amp;"numerator"&amp;CHAR(34)&amp;": "&amp;SUBSTITUTE(TRIM(ROUND(IFERROR(CriteriTecnici!$K3330*1,IFERROR(NUMBERVALUE(CriteriTecnici!$K3330,".",","),IFERROR(NUMBERVALUE(CriteriTecnici!$K3330,",","."),0))),4)&amp;""),",",".")&amp;", "&amp;CHAR(34)&amp;"denominator"&amp;CHAR(34)&amp;": "&amp;SUBSTITUTE(TRIM(ROUND(IFERROR(CriteriTecnici!$L3330*1,IFERROR(NUMBERVALUE(CriteriTecnici!$L3330,".",","),IFERROR(NUMBERVALUE(CriteriTecnici!$L3330,",","."),0))),4)&amp;""),",",".")&amp;", "&amp;CHAR(34)&amp;"flag"&amp;CHAR(34)&amp;": "&amp;SUBSTITUTE(TRIM(ROUND(IFERROR(CriteriTecnici!$M3330*1,IFERROR(NUMBERVALUE(CriteriTecnici!$M3330,".",","),IFERROR(NUMBERVALUE(CriteriTecnici!$M3330,",","."),0))),4)&amp;""),",",".")&amp;", "&amp;CHAR(34)&amp;"rawScore"&amp;CHAR(34)&amp;": "&amp;SUBSTITUTE(TRIM(ROUND(IFERROR(CriteriTecnici!$O3330*1,IFERROR(NUMBERVALUE(CriteriTecnici!$O3330,".",","),IFERROR(NUMBERVALUE(CriteriTecnici!$O3330,",","."),0))),4)&amp;""),",",".")&amp;CHAR(125)&amp;IF(TRUE,",",""))</f>
        <v/>
      </c>
    </row>
    <row r="3551">
      <c r="A3551" s="38">
        <f>IF(CriteriTecnici!$A3331="","","    "&amp;CHAR(123)&amp;CHAR(34)&amp;"bidderId"&amp;CHAR(34)&amp;": "&amp;CHAR(34)&amp;SUBSTITUTE(CriteriTecnici!$A3331,CHAR(34),"'")&amp;CHAR(34)&amp;", "&amp;CHAR(34)&amp;"lotId"&amp;CHAR(34)&amp;": "&amp;CHAR(34)&amp;SUBSTITUTE(CriteriTecnici!$C3331,CHAR(34),"'")&amp;CHAR(34)&amp;", "&amp;CHAR(34)&amp;"criterionId"&amp;CHAR(34)&amp;": "&amp;CHAR(34)&amp;SUBSTITUTE(CriteriTecnici!$D3331,CHAR(34),"'")&amp;CHAR(34)&amp;", "&amp;CHAR(34)&amp;"kind"&amp;CHAR(34)&amp;": "&amp;CHAR(34)&amp;SUBSTITUTE(CriteriTecnici!$F3331,CHAR(34),"'")&amp;CHAR(34)&amp;", "&amp;CHAR(34)&amp;"value"&amp;CHAR(34)&amp;": "&amp;SUBSTITUTE(TRIM(ROUND(IFERROR(CriteriTecnici!$N3331*1,IFERROR(NUMBERVALUE(CriteriTecnici!$N3331,".",","),IFERROR(NUMBERVALUE(CriteriTecnici!$N3331,",","."),0))),4)&amp;""),",",".")&amp;", "&amp;CHAR(34)&amp;"numerator"&amp;CHAR(34)&amp;": "&amp;SUBSTITUTE(TRIM(ROUND(IFERROR(CriteriTecnici!$K3331*1,IFERROR(NUMBERVALUE(CriteriTecnici!$K3331,".",","),IFERROR(NUMBERVALUE(CriteriTecnici!$K3331,",","."),0))),4)&amp;""),",",".")&amp;", "&amp;CHAR(34)&amp;"denominator"&amp;CHAR(34)&amp;": "&amp;SUBSTITUTE(TRIM(ROUND(IFERROR(CriteriTecnici!$L3331*1,IFERROR(NUMBERVALUE(CriteriTecnici!$L3331,".",","),IFERROR(NUMBERVALUE(CriteriTecnici!$L3331,",","."),0))),4)&amp;""),",",".")&amp;", "&amp;CHAR(34)&amp;"flag"&amp;CHAR(34)&amp;": "&amp;SUBSTITUTE(TRIM(ROUND(IFERROR(CriteriTecnici!$M3331*1,IFERROR(NUMBERVALUE(CriteriTecnici!$M3331,".",","),IFERROR(NUMBERVALUE(CriteriTecnici!$M3331,",","."),0))),4)&amp;""),",",".")&amp;", "&amp;CHAR(34)&amp;"rawScore"&amp;CHAR(34)&amp;": "&amp;SUBSTITUTE(TRIM(ROUND(IFERROR(CriteriTecnici!$O3331*1,IFERROR(NUMBERVALUE(CriteriTecnici!$O3331,".",","),IFERROR(NUMBERVALUE(CriteriTecnici!$O3331,",","."),0))),4)&amp;""),",",".")&amp;CHAR(125)&amp;IF(TRUE,",",""))</f>
        <v/>
      </c>
    </row>
    <row r="3552">
      <c r="A3552" s="38">
        <f>IF(CriteriTecnici!$A3332="","","    "&amp;CHAR(123)&amp;CHAR(34)&amp;"bidderId"&amp;CHAR(34)&amp;": "&amp;CHAR(34)&amp;SUBSTITUTE(CriteriTecnici!$A3332,CHAR(34),"'")&amp;CHAR(34)&amp;", "&amp;CHAR(34)&amp;"lotId"&amp;CHAR(34)&amp;": "&amp;CHAR(34)&amp;SUBSTITUTE(CriteriTecnici!$C3332,CHAR(34),"'")&amp;CHAR(34)&amp;", "&amp;CHAR(34)&amp;"criterionId"&amp;CHAR(34)&amp;": "&amp;CHAR(34)&amp;SUBSTITUTE(CriteriTecnici!$D3332,CHAR(34),"'")&amp;CHAR(34)&amp;", "&amp;CHAR(34)&amp;"kind"&amp;CHAR(34)&amp;": "&amp;CHAR(34)&amp;SUBSTITUTE(CriteriTecnici!$F3332,CHAR(34),"'")&amp;CHAR(34)&amp;", "&amp;CHAR(34)&amp;"value"&amp;CHAR(34)&amp;": "&amp;SUBSTITUTE(TRIM(ROUND(IFERROR(CriteriTecnici!$N3332*1,IFERROR(NUMBERVALUE(CriteriTecnici!$N3332,".",","),IFERROR(NUMBERVALUE(CriteriTecnici!$N3332,",","."),0))),4)&amp;""),",",".")&amp;", "&amp;CHAR(34)&amp;"numerator"&amp;CHAR(34)&amp;": "&amp;SUBSTITUTE(TRIM(ROUND(IFERROR(CriteriTecnici!$K3332*1,IFERROR(NUMBERVALUE(CriteriTecnici!$K3332,".",","),IFERROR(NUMBERVALUE(CriteriTecnici!$K3332,",","."),0))),4)&amp;""),",",".")&amp;", "&amp;CHAR(34)&amp;"denominator"&amp;CHAR(34)&amp;": "&amp;SUBSTITUTE(TRIM(ROUND(IFERROR(CriteriTecnici!$L3332*1,IFERROR(NUMBERVALUE(CriteriTecnici!$L3332,".",","),IFERROR(NUMBERVALUE(CriteriTecnici!$L3332,",","."),0))),4)&amp;""),",",".")&amp;", "&amp;CHAR(34)&amp;"flag"&amp;CHAR(34)&amp;": "&amp;SUBSTITUTE(TRIM(ROUND(IFERROR(CriteriTecnici!$M3332*1,IFERROR(NUMBERVALUE(CriteriTecnici!$M3332,".",","),IFERROR(NUMBERVALUE(CriteriTecnici!$M3332,",","."),0))),4)&amp;""),",",".")&amp;", "&amp;CHAR(34)&amp;"rawScore"&amp;CHAR(34)&amp;": "&amp;SUBSTITUTE(TRIM(ROUND(IFERROR(CriteriTecnici!$O3332*1,IFERROR(NUMBERVALUE(CriteriTecnici!$O3332,".",","),IFERROR(NUMBERVALUE(CriteriTecnici!$O3332,",","."),0))),4)&amp;""),",",".")&amp;CHAR(125)&amp;IF(TRUE,",",""))</f>
        <v/>
      </c>
    </row>
    <row r="3553">
      <c r="A3553" s="38">
        <f>IF(CriteriTecnici!$A3333="","","    "&amp;CHAR(123)&amp;CHAR(34)&amp;"bidderId"&amp;CHAR(34)&amp;": "&amp;CHAR(34)&amp;SUBSTITUTE(CriteriTecnici!$A3333,CHAR(34),"'")&amp;CHAR(34)&amp;", "&amp;CHAR(34)&amp;"lotId"&amp;CHAR(34)&amp;": "&amp;CHAR(34)&amp;SUBSTITUTE(CriteriTecnici!$C3333,CHAR(34),"'")&amp;CHAR(34)&amp;", "&amp;CHAR(34)&amp;"criterionId"&amp;CHAR(34)&amp;": "&amp;CHAR(34)&amp;SUBSTITUTE(CriteriTecnici!$D3333,CHAR(34),"'")&amp;CHAR(34)&amp;", "&amp;CHAR(34)&amp;"kind"&amp;CHAR(34)&amp;": "&amp;CHAR(34)&amp;SUBSTITUTE(CriteriTecnici!$F3333,CHAR(34),"'")&amp;CHAR(34)&amp;", "&amp;CHAR(34)&amp;"value"&amp;CHAR(34)&amp;": "&amp;SUBSTITUTE(TRIM(ROUND(IFERROR(CriteriTecnici!$N3333*1,IFERROR(NUMBERVALUE(CriteriTecnici!$N3333,".",","),IFERROR(NUMBERVALUE(CriteriTecnici!$N3333,",","."),0))),4)&amp;""),",",".")&amp;", "&amp;CHAR(34)&amp;"numerator"&amp;CHAR(34)&amp;": "&amp;SUBSTITUTE(TRIM(ROUND(IFERROR(CriteriTecnici!$K3333*1,IFERROR(NUMBERVALUE(CriteriTecnici!$K3333,".",","),IFERROR(NUMBERVALUE(CriteriTecnici!$K3333,",","."),0))),4)&amp;""),",",".")&amp;", "&amp;CHAR(34)&amp;"denominator"&amp;CHAR(34)&amp;": "&amp;SUBSTITUTE(TRIM(ROUND(IFERROR(CriteriTecnici!$L3333*1,IFERROR(NUMBERVALUE(CriteriTecnici!$L3333,".",","),IFERROR(NUMBERVALUE(CriteriTecnici!$L3333,",","."),0))),4)&amp;""),",",".")&amp;", "&amp;CHAR(34)&amp;"flag"&amp;CHAR(34)&amp;": "&amp;SUBSTITUTE(TRIM(ROUND(IFERROR(CriteriTecnici!$M3333*1,IFERROR(NUMBERVALUE(CriteriTecnici!$M3333,".",","),IFERROR(NUMBERVALUE(CriteriTecnici!$M3333,",","."),0))),4)&amp;""),",",".")&amp;", "&amp;CHAR(34)&amp;"rawScore"&amp;CHAR(34)&amp;": "&amp;SUBSTITUTE(TRIM(ROUND(IFERROR(CriteriTecnici!$O3333*1,IFERROR(NUMBERVALUE(CriteriTecnici!$O3333,".",","),IFERROR(NUMBERVALUE(CriteriTecnici!$O3333,",","."),0))),4)&amp;""),",",".")&amp;CHAR(125)&amp;IF(TRUE,",",""))</f>
        <v/>
      </c>
    </row>
    <row r="3554">
      <c r="A3554" s="38">
        <f>IF(CriteriTecnici!$A3334="","","    "&amp;CHAR(123)&amp;CHAR(34)&amp;"bidderId"&amp;CHAR(34)&amp;": "&amp;CHAR(34)&amp;SUBSTITUTE(CriteriTecnici!$A3334,CHAR(34),"'")&amp;CHAR(34)&amp;", "&amp;CHAR(34)&amp;"lotId"&amp;CHAR(34)&amp;": "&amp;CHAR(34)&amp;SUBSTITUTE(CriteriTecnici!$C3334,CHAR(34),"'")&amp;CHAR(34)&amp;", "&amp;CHAR(34)&amp;"criterionId"&amp;CHAR(34)&amp;": "&amp;CHAR(34)&amp;SUBSTITUTE(CriteriTecnici!$D3334,CHAR(34),"'")&amp;CHAR(34)&amp;", "&amp;CHAR(34)&amp;"kind"&amp;CHAR(34)&amp;": "&amp;CHAR(34)&amp;SUBSTITUTE(CriteriTecnici!$F3334,CHAR(34),"'")&amp;CHAR(34)&amp;", "&amp;CHAR(34)&amp;"value"&amp;CHAR(34)&amp;": "&amp;SUBSTITUTE(TRIM(ROUND(IFERROR(CriteriTecnici!$N3334*1,IFERROR(NUMBERVALUE(CriteriTecnici!$N3334,".",","),IFERROR(NUMBERVALUE(CriteriTecnici!$N3334,",","."),0))),4)&amp;""),",",".")&amp;", "&amp;CHAR(34)&amp;"numerator"&amp;CHAR(34)&amp;": "&amp;SUBSTITUTE(TRIM(ROUND(IFERROR(CriteriTecnici!$K3334*1,IFERROR(NUMBERVALUE(CriteriTecnici!$K3334,".",","),IFERROR(NUMBERVALUE(CriteriTecnici!$K3334,",","."),0))),4)&amp;""),",",".")&amp;", "&amp;CHAR(34)&amp;"denominator"&amp;CHAR(34)&amp;": "&amp;SUBSTITUTE(TRIM(ROUND(IFERROR(CriteriTecnici!$L3334*1,IFERROR(NUMBERVALUE(CriteriTecnici!$L3334,".",","),IFERROR(NUMBERVALUE(CriteriTecnici!$L3334,",","."),0))),4)&amp;""),",",".")&amp;", "&amp;CHAR(34)&amp;"flag"&amp;CHAR(34)&amp;": "&amp;SUBSTITUTE(TRIM(ROUND(IFERROR(CriteriTecnici!$M3334*1,IFERROR(NUMBERVALUE(CriteriTecnici!$M3334,".",","),IFERROR(NUMBERVALUE(CriteriTecnici!$M3334,",","."),0))),4)&amp;""),",",".")&amp;", "&amp;CHAR(34)&amp;"rawScore"&amp;CHAR(34)&amp;": "&amp;SUBSTITUTE(TRIM(ROUND(IFERROR(CriteriTecnici!$O3334*1,IFERROR(NUMBERVALUE(CriteriTecnici!$O3334,".",","),IFERROR(NUMBERVALUE(CriteriTecnici!$O3334,",","."),0))),4)&amp;""),",",".")&amp;CHAR(125)&amp;IF(TRUE,",",""))</f>
        <v/>
      </c>
    </row>
    <row r="3555">
      <c r="A3555" s="38">
        <f>IF(CriteriTecnici!$A3335="","","    "&amp;CHAR(123)&amp;CHAR(34)&amp;"bidderId"&amp;CHAR(34)&amp;": "&amp;CHAR(34)&amp;SUBSTITUTE(CriteriTecnici!$A3335,CHAR(34),"'")&amp;CHAR(34)&amp;", "&amp;CHAR(34)&amp;"lotId"&amp;CHAR(34)&amp;": "&amp;CHAR(34)&amp;SUBSTITUTE(CriteriTecnici!$C3335,CHAR(34),"'")&amp;CHAR(34)&amp;", "&amp;CHAR(34)&amp;"criterionId"&amp;CHAR(34)&amp;": "&amp;CHAR(34)&amp;SUBSTITUTE(CriteriTecnici!$D3335,CHAR(34),"'")&amp;CHAR(34)&amp;", "&amp;CHAR(34)&amp;"kind"&amp;CHAR(34)&amp;": "&amp;CHAR(34)&amp;SUBSTITUTE(CriteriTecnici!$F3335,CHAR(34),"'")&amp;CHAR(34)&amp;", "&amp;CHAR(34)&amp;"value"&amp;CHAR(34)&amp;": "&amp;SUBSTITUTE(TRIM(ROUND(IFERROR(CriteriTecnici!$N3335*1,IFERROR(NUMBERVALUE(CriteriTecnici!$N3335,".",","),IFERROR(NUMBERVALUE(CriteriTecnici!$N3335,",","."),0))),4)&amp;""),",",".")&amp;", "&amp;CHAR(34)&amp;"numerator"&amp;CHAR(34)&amp;": "&amp;SUBSTITUTE(TRIM(ROUND(IFERROR(CriteriTecnici!$K3335*1,IFERROR(NUMBERVALUE(CriteriTecnici!$K3335,".",","),IFERROR(NUMBERVALUE(CriteriTecnici!$K3335,",","."),0))),4)&amp;""),",",".")&amp;", "&amp;CHAR(34)&amp;"denominator"&amp;CHAR(34)&amp;": "&amp;SUBSTITUTE(TRIM(ROUND(IFERROR(CriteriTecnici!$L3335*1,IFERROR(NUMBERVALUE(CriteriTecnici!$L3335,".",","),IFERROR(NUMBERVALUE(CriteriTecnici!$L3335,",","."),0))),4)&amp;""),",",".")&amp;", "&amp;CHAR(34)&amp;"flag"&amp;CHAR(34)&amp;": "&amp;SUBSTITUTE(TRIM(ROUND(IFERROR(CriteriTecnici!$M3335*1,IFERROR(NUMBERVALUE(CriteriTecnici!$M3335,".",","),IFERROR(NUMBERVALUE(CriteriTecnici!$M3335,",","."),0))),4)&amp;""),",",".")&amp;", "&amp;CHAR(34)&amp;"rawScore"&amp;CHAR(34)&amp;": "&amp;SUBSTITUTE(TRIM(ROUND(IFERROR(CriteriTecnici!$O3335*1,IFERROR(NUMBERVALUE(CriteriTecnici!$O3335,".",","),IFERROR(NUMBERVALUE(CriteriTecnici!$O3335,",","."),0))),4)&amp;""),",",".")&amp;CHAR(125)&amp;IF(TRUE,",",""))</f>
        <v/>
      </c>
    </row>
    <row r="3556">
      <c r="A3556" s="38">
        <f>IF(CriteriTecnici!$A3336="","","    "&amp;CHAR(123)&amp;CHAR(34)&amp;"bidderId"&amp;CHAR(34)&amp;": "&amp;CHAR(34)&amp;SUBSTITUTE(CriteriTecnici!$A3336,CHAR(34),"'")&amp;CHAR(34)&amp;", "&amp;CHAR(34)&amp;"lotId"&amp;CHAR(34)&amp;": "&amp;CHAR(34)&amp;SUBSTITUTE(CriteriTecnici!$C3336,CHAR(34),"'")&amp;CHAR(34)&amp;", "&amp;CHAR(34)&amp;"criterionId"&amp;CHAR(34)&amp;": "&amp;CHAR(34)&amp;SUBSTITUTE(CriteriTecnici!$D3336,CHAR(34),"'")&amp;CHAR(34)&amp;", "&amp;CHAR(34)&amp;"kind"&amp;CHAR(34)&amp;": "&amp;CHAR(34)&amp;SUBSTITUTE(CriteriTecnici!$F3336,CHAR(34),"'")&amp;CHAR(34)&amp;", "&amp;CHAR(34)&amp;"value"&amp;CHAR(34)&amp;": "&amp;SUBSTITUTE(TRIM(ROUND(IFERROR(CriteriTecnici!$N3336*1,IFERROR(NUMBERVALUE(CriteriTecnici!$N3336,".",","),IFERROR(NUMBERVALUE(CriteriTecnici!$N3336,",","."),0))),4)&amp;""),",",".")&amp;", "&amp;CHAR(34)&amp;"numerator"&amp;CHAR(34)&amp;": "&amp;SUBSTITUTE(TRIM(ROUND(IFERROR(CriteriTecnici!$K3336*1,IFERROR(NUMBERVALUE(CriteriTecnici!$K3336,".",","),IFERROR(NUMBERVALUE(CriteriTecnici!$K3336,",","."),0))),4)&amp;""),",",".")&amp;", "&amp;CHAR(34)&amp;"denominator"&amp;CHAR(34)&amp;": "&amp;SUBSTITUTE(TRIM(ROUND(IFERROR(CriteriTecnici!$L3336*1,IFERROR(NUMBERVALUE(CriteriTecnici!$L3336,".",","),IFERROR(NUMBERVALUE(CriteriTecnici!$L3336,",","."),0))),4)&amp;""),",",".")&amp;", "&amp;CHAR(34)&amp;"flag"&amp;CHAR(34)&amp;": "&amp;SUBSTITUTE(TRIM(ROUND(IFERROR(CriteriTecnici!$M3336*1,IFERROR(NUMBERVALUE(CriteriTecnici!$M3336,".",","),IFERROR(NUMBERVALUE(CriteriTecnici!$M3336,",","."),0))),4)&amp;""),",",".")&amp;", "&amp;CHAR(34)&amp;"rawScore"&amp;CHAR(34)&amp;": "&amp;SUBSTITUTE(TRIM(ROUND(IFERROR(CriteriTecnici!$O3336*1,IFERROR(NUMBERVALUE(CriteriTecnici!$O3336,".",","),IFERROR(NUMBERVALUE(CriteriTecnici!$O3336,",","."),0))),4)&amp;""),",",".")&amp;CHAR(125)&amp;IF(TRUE,",",""))</f>
        <v/>
      </c>
    </row>
    <row r="3557">
      <c r="A3557" s="38">
        <f>IF(CriteriTecnici!$A3337="","","    "&amp;CHAR(123)&amp;CHAR(34)&amp;"bidderId"&amp;CHAR(34)&amp;": "&amp;CHAR(34)&amp;SUBSTITUTE(CriteriTecnici!$A3337,CHAR(34),"'")&amp;CHAR(34)&amp;", "&amp;CHAR(34)&amp;"lotId"&amp;CHAR(34)&amp;": "&amp;CHAR(34)&amp;SUBSTITUTE(CriteriTecnici!$C3337,CHAR(34),"'")&amp;CHAR(34)&amp;", "&amp;CHAR(34)&amp;"criterionId"&amp;CHAR(34)&amp;": "&amp;CHAR(34)&amp;SUBSTITUTE(CriteriTecnici!$D3337,CHAR(34),"'")&amp;CHAR(34)&amp;", "&amp;CHAR(34)&amp;"kind"&amp;CHAR(34)&amp;": "&amp;CHAR(34)&amp;SUBSTITUTE(CriteriTecnici!$F3337,CHAR(34),"'")&amp;CHAR(34)&amp;", "&amp;CHAR(34)&amp;"value"&amp;CHAR(34)&amp;": "&amp;SUBSTITUTE(TRIM(ROUND(IFERROR(CriteriTecnici!$N3337*1,IFERROR(NUMBERVALUE(CriteriTecnici!$N3337,".",","),IFERROR(NUMBERVALUE(CriteriTecnici!$N3337,",","."),0))),4)&amp;""),",",".")&amp;", "&amp;CHAR(34)&amp;"numerator"&amp;CHAR(34)&amp;": "&amp;SUBSTITUTE(TRIM(ROUND(IFERROR(CriteriTecnici!$K3337*1,IFERROR(NUMBERVALUE(CriteriTecnici!$K3337,".",","),IFERROR(NUMBERVALUE(CriteriTecnici!$K3337,",","."),0))),4)&amp;""),",",".")&amp;", "&amp;CHAR(34)&amp;"denominator"&amp;CHAR(34)&amp;": "&amp;SUBSTITUTE(TRIM(ROUND(IFERROR(CriteriTecnici!$L3337*1,IFERROR(NUMBERVALUE(CriteriTecnici!$L3337,".",","),IFERROR(NUMBERVALUE(CriteriTecnici!$L3337,",","."),0))),4)&amp;""),",",".")&amp;", "&amp;CHAR(34)&amp;"flag"&amp;CHAR(34)&amp;": "&amp;SUBSTITUTE(TRIM(ROUND(IFERROR(CriteriTecnici!$M3337*1,IFERROR(NUMBERVALUE(CriteriTecnici!$M3337,".",","),IFERROR(NUMBERVALUE(CriteriTecnici!$M3337,",","."),0))),4)&amp;""),",",".")&amp;", "&amp;CHAR(34)&amp;"rawScore"&amp;CHAR(34)&amp;": "&amp;SUBSTITUTE(TRIM(ROUND(IFERROR(CriteriTecnici!$O3337*1,IFERROR(NUMBERVALUE(CriteriTecnici!$O3337,".",","),IFERROR(NUMBERVALUE(CriteriTecnici!$O3337,",","."),0))),4)&amp;""),",",".")&amp;CHAR(125)&amp;IF(TRUE,",",""))</f>
        <v/>
      </c>
    </row>
    <row r="3558">
      <c r="A3558" s="38">
        <f>IF(CriteriTecnici!$A3338="","","    "&amp;CHAR(123)&amp;CHAR(34)&amp;"bidderId"&amp;CHAR(34)&amp;": "&amp;CHAR(34)&amp;SUBSTITUTE(CriteriTecnici!$A3338,CHAR(34),"'")&amp;CHAR(34)&amp;", "&amp;CHAR(34)&amp;"lotId"&amp;CHAR(34)&amp;": "&amp;CHAR(34)&amp;SUBSTITUTE(CriteriTecnici!$C3338,CHAR(34),"'")&amp;CHAR(34)&amp;", "&amp;CHAR(34)&amp;"criterionId"&amp;CHAR(34)&amp;": "&amp;CHAR(34)&amp;SUBSTITUTE(CriteriTecnici!$D3338,CHAR(34),"'")&amp;CHAR(34)&amp;", "&amp;CHAR(34)&amp;"kind"&amp;CHAR(34)&amp;": "&amp;CHAR(34)&amp;SUBSTITUTE(CriteriTecnici!$F3338,CHAR(34),"'")&amp;CHAR(34)&amp;", "&amp;CHAR(34)&amp;"value"&amp;CHAR(34)&amp;": "&amp;SUBSTITUTE(TRIM(ROUND(IFERROR(CriteriTecnici!$N3338*1,IFERROR(NUMBERVALUE(CriteriTecnici!$N3338,".",","),IFERROR(NUMBERVALUE(CriteriTecnici!$N3338,",","."),0))),4)&amp;""),",",".")&amp;", "&amp;CHAR(34)&amp;"numerator"&amp;CHAR(34)&amp;": "&amp;SUBSTITUTE(TRIM(ROUND(IFERROR(CriteriTecnici!$K3338*1,IFERROR(NUMBERVALUE(CriteriTecnici!$K3338,".",","),IFERROR(NUMBERVALUE(CriteriTecnici!$K3338,",","."),0))),4)&amp;""),",",".")&amp;", "&amp;CHAR(34)&amp;"denominator"&amp;CHAR(34)&amp;": "&amp;SUBSTITUTE(TRIM(ROUND(IFERROR(CriteriTecnici!$L3338*1,IFERROR(NUMBERVALUE(CriteriTecnici!$L3338,".",","),IFERROR(NUMBERVALUE(CriteriTecnici!$L3338,",","."),0))),4)&amp;""),",",".")&amp;", "&amp;CHAR(34)&amp;"flag"&amp;CHAR(34)&amp;": "&amp;SUBSTITUTE(TRIM(ROUND(IFERROR(CriteriTecnici!$M3338*1,IFERROR(NUMBERVALUE(CriteriTecnici!$M3338,".",","),IFERROR(NUMBERVALUE(CriteriTecnici!$M3338,",","."),0))),4)&amp;""),",",".")&amp;", "&amp;CHAR(34)&amp;"rawScore"&amp;CHAR(34)&amp;": "&amp;SUBSTITUTE(TRIM(ROUND(IFERROR(CriteriTecnici!$O3338*1,IFERROR(NUMBERVALUE(CriteriTecnici!$O3338,".",","),IFERROR(NUMBERVALUE(CriteriTecnici!$O3338,",","."),0))),4)&amp;""),",",".")&amp;CHAR(125)&amp;IF(TRUE,",",""))</f>
        <v/>
      </c>
    </row>
    <row r="3559">
      <c r="A3559" s="38">
        <f>IF(CriteriTecnici!$A3339="","","    "&amp;CHAR(123)&amp;CHAR(34)&amp;"bidderId"&amp;CHAR(34)&amp;": "&amp;CHAR(34)&amp;SUBSTITUTE(CriteriTecnici!$A3339,CHAR(34),"'")&amp;CHAR(34)&amp;", "&amp;CHAR(34)&amp;"lotId"&amp;CHAR(34)&amp;": "&amp;CHAR(34)&amp;SUBSTITUTE(CriteriTecnici!$C3339,CHAR(34),"'")&amp;CHAR(34)&amp;", "&amp;CHAR(34)&amp;"criterionId"&amp;CHAR(34)&amp;": "&amp;CHAR(34)&amp;SUBSTITUTE(CriteriTecnici!$D3339,CHAR(34),"'")&amp;CHAR(34)&amp;", "&amp;CHAR(34)&amp;"kind"&amp;CHAR(34)&amp;": "&amp;CHAR(34)&amp;SUBSTITUTE(CriteriTecnici!$F3339,CHAR(34),"'")&amp;CHAR(34)&amp;", "&amp;CHAR(34)&amp;"value"&amp;CHAR(34)&amp;": "&amp;SUBSTITUTE(TRIM(ROUND(IFERROR(CriteriTecnici!$N3339*1,IFERROR(NUMBERVALUE(CriteriTecnici!$N3339,".",","),IFERROR(NUMBERVALUE(CriteriTecnici!$N3339,",","."),0))),4)&amp;""),",",".")&amp;", "&amp;CHAR(34)&amp;"numerator"&amp;CHAR(34)&amp;": "&amp;SUBSTITUTE(TRIM(ROUND(IFERROR(CriteriTecnici!$K3339*1,IFERROR(NUMBERVALUE(CriteriTecnici!$K3339,".",","),IFERROR(NUMBERVALUE(CriteriTecnici!$K3339,",","."),0))),4)&amp;""),",",".")&amp;", "&amp;CHAR(34)&amp;"denominator"&amp;CHAR(34)&amp;": "&amp;SUBSTITUTE(TRIM(ROUND(IFERROR(CriteriTecnici!$L3339*1,IFERROR(NUMBERVALUE(CriteriTecnici!$L3339,".",","),IFERROR(NUMBERVALUE(CriteriTecnici!$L3339,",","."),0))),4)&amp;""),",",".")&amp;", "&amp;CHAR(34)&amp;"flag"&amp;CHAR(34)&amp;": "&amp;SUBSTITUTE(TRIM(ROUND(IFERROR(CriteriTecnici!$M3339*1,IFERROR(NUMBERVALUE(CriteriTecnici!$M3339,".",","),IFERROR(NUMBERVALUE(CriteriTecnici!$M3339,",","."),0))),4)&amp;""),",",".")&amp;", "&amp;CHAR(34)&amp;"rawScore"&amp;CHAR(34)&amp;": "&amp;SUBSTITUTE(TRIM(ROUND(IFERROR(CriteriTecnici!$O3339*1,IFERROR(NUMBERVALUE(CriteriTecnici!$O3339,".",","),IFERROR(NUMBERVALUE(CriteriTecnici!$O3339,",","."),0))),4)&amp;""),",",".")&amp;CHAR(125)&amp;IF(TRUE,",",""))</f>
        <v/>
      </c>
    </row>
    <row r="3560">
      <c r="A3560" s="38">
        <f>IF(CriteriTecnici!$A3340="","","    "&amp;CHAR(123)&amp;CHAR(34)&amp;"bidderId"&amp;CHAR(34)&amp;": "&amp;CHAR(34)&amp;SUBSTITUTE(CriteriTecnici!$A3340,CHAR(34),"'")&amp;CHAR(34)&amp;", "&amp;CHAR(34)&amp;"lotId"&amp;CHAR(34)&amp;": "&amp;CHAR(34)&amp;SUBSTITUTE(CriteriTecnici!$C3340,CHAR(34),"'")&amp;CHAR(34)&amp;", "&amp;CHAR(34)&amp;"criterionId"&amp;CHAR(34)&amp;": "&amp;CHAR(34)&amp;SUBSTITUTE(CriteriTecnici!$D3340,CHAR(34),"'")&amp;CHAR(34)&amp;", "&amp;CHAR(34)&amp;"kind"&amp;CHAR(34)&amp;": "&amp;CHAR(34)&amp;SUBSTITUTE(CriteriTecnici!$F3340,CHAR(34),"'")&amp;CHAR(34)&amp;", "&amp;CHAR(34)&amp;"value"&amp;CHAR(34)&amp;": "&amp;SUBSTITUTE(TRIM(ROUND(IFERROR(CriteriTecnici!$N3340*1,IFERROR(NUMBERVALUE(CriteriTecnici!$N3340,".",","),IFERROR(NUMBERVALUE(CriteriTecnici!$N3340,",","."),0))),4)&amp;""),",",".")&amp;", "&amp;CHAR(34)&amp;"numerator"&amp;CHAR(34)&amp;": "&amp;SUBSTITUTE(TRIM(ROUND(IFERROR(CriteriTecnici!$K3340*1,IFERROR(NUMBERVALUE(CriteriTecnici!$K3340,".",","),IFERROR(NUMBERVALUE(CriteriTecnici!$K3340,",","."),0))),4)&amp;""),",",".")&amp;", "&amp;CHAR(34)&amp;"denominator"&amp;CHAR(34)&amp;": "&amp;SUBSTITUTE(TRIM(ROUND(IFERROR(CriteriTecnici!$L3340*1,IFERROR(NUMBERVALUE(CriteriTecnici!$L3340,".",","),IFERROR(NUMBERVALUE(CriteriTecnici!$L3340,",","."),0))),4)&amp;""),",",".")&amp;", "&amp;CHAR(34)&amp;"flag"&amp;CHAR(34)&amp;": "&amp;SUBSTITUTE(TRIM(ROUND(IFERROR(CriteriTecnici!$M3340*1,IFERROR(NUMBERVALUE(CriteriTecnici!$M3340,".",","),IFERROR(NUMBERVALUE(CriteriTecnici!$M3340,",","."),0))),4)&amp;""),",",".")&amp;", "&amp;CHAR(34)&amp;"rawScore"&amp;CHAR(34)&amp;": "&amp;SUBSTITUTE(TRIM(ROUND(IFERROR(CriteriTecnici!$O3340*1,IFERROR(NUMBERVALUE(CriteriTecnici!$O3340,".",","),IFERROR(NUMBERVALUE(CriteriTecnici!$O3340,",","."),0))),4)&amp;""),",",".")&amp;CHAR(125)&amp;IF(TRUE,",",""))</f>
        <v/>
      </c>
    </row>
    <row r="3561">
      <c r="A3561" s="38">
        <f>IF(CriteriTecnici!$A3341="","","    "&amp;CHAR(123)&amp;CHAR(34)&amp;"bidderId"&amp;CHAR(34)&amp;": "&amp;CHAR(34)&amp;SUBSTITUTE(CriteriTecnici!$A3341,CHAR(34),"'")&amp;CHAR(34)&amp;", "&amp;CHAR(34)&amp;"lotId"&amp;CHAR(34)&amp;": "&amp;CHAR(34)&amp;SUBSTITUTE(CriteriTecnici!$C3341,CHAR(34),"'")&amp;CHAR(34)&amp;", "&amp;CHAR(34)&amp;"criterionId"&amp;CHAR(34)&amp;": "&amp;CHAR(34)&amp;SUBSTITUTE(CriteriTecnici!$D3341,CHAR(34),"'")&amp;CHAR(34)&amp;", "&amp;CHAR(34)&amp;"kind"&amp;CHAR(34)&amp;": "&amp;CHAR(34)&amp;SUBSTITUTE(CriteriTecnici!$F3341,CHAR(34),"'")&amp;CHAR(34)&amp;", "&amp;CHAR(34)&amp;"value"&amp;CHAR(34)&amp;": "&amp;SUBSTITUTE(TRIM(ROUND(IFERROR(CriteriTecnici!$N3341*1,IFERROR(NUMBERVALUE(CriteriTecnici!$N3341,".",","),IFERROR(NUMBERVALUE(CriteriTecnici!$N3341,",","."),0))),4)&amp;""),",",".")&amp;", "&amp;CHAR(34)&amp;"numerator"&amp;CHAR(34)&amp;": "&amp;SUBSTITUTE(TRIM(ROUND(IFERROR(CriteriTecnici!$K3341*1,IFERROR(NUMBERVALUE(CriteriTecnici!$K3341,".",","),IFERROR(NUMBERVALUE(CriteriTecnici!$K3341,",","."),0))),4)&amp;""),",",".")&amp;", "&amp;CHAR(34)&amp;"denominator"&amp;CHAR(34)&amp;": "&amp;SUBSTITUTE(TRIM(ROUND(IFERROR(CriteriTecnici!$L3341*1,IFERROR(NUMBERVALUE(CriteriTecnici!$L3341,".",","),IFERROR(NUMBERVALUE(CriteriTecnici!$L3341,",","."),0))),4)&amp;""),",",".")&amp;", "&amp;CHAR(34)&amp;"flag"&amp;CHAR(34)&amp;": "&amp;SUBSTITUTE(TRIM(ROUND(IFERROR(CriteriTecnici!$M3341*1,IFERROR(NUMBERVALUE(CriteriTecnici!$M3341,".",","),IFERROR(NUMBERVALUE(CriteriTecnici!$M3341,",","."),0))),4)&amp;""),",",".")&amp;", "&amp;CHAR(34)&amp;"rawScore"&amp;CHAR(34)&amp;": "&amp;SUBSTITUTE(TRIM(ROUND(IFERROR(CriteriTecnici!$O3341*1,IFERROR(NUMBERVALUE(CriteriTecnici!$O3341,".",","),IFERROR(NUMBERVALUE(CriteriTecnici!$O3341,",","."),0))),4)&amp;""),",",".")&amp;CHAR(125)&amp;IF(TRUE,",",""))</f>
        <v/>
      </c>
    </row>
    <row r="3562">
      <c r="A3562" s="38">
        <f>IF(CriteriTecnici!$A3342="","","    "&amp;CHAR(123)&amp;CHAR(34)&amp;"bidderId"&amp;CHAR(34)&amp;": "&amp;CHAR(34)&amp;SUBSTITUTE(CriteriTecnici!$A3342,CHAR(34),"'")&amp;CHAR(34)&amp;", "&amp;CHAR(34)&amp;"lotId"&amp;CHAR(34)&amp;": "&amp;CHAR(34)&amp;SUBSTITUTE(CriteriTecnici!$C3342,CHAR(34),"'")&amp;CHAR(34)&amp;", "&amp;CHAR(34)&amp;"criterionId"&amp;CHAR(34)&amp;": "&amp;CHAR(34)&amp;SUBSTITUTE(CriteriTecnici!$D3342,CHAR(34),"'")&amp;CHAR(34)&amp;", "&amp;CHAR(34)&amp;"kind"&amp;CHAR(34)&amp;": "&amp;CHAR(34)&amp;SUBSTITUTE(CriteriTecnici!$F3342,CHAR(34),"'")&amp;CHAR(34)&amp;", "&amp;CHAR(34)&amp;"value"&amp;CHAR(34)&amp;": "&amp;SUBSTITUTE(TRIM(ROUND(IFERROR(CriteriTecnici!$N3342*1,IFERROR(NUMBERVALUE(CriteriTecnici!$N3342,".",","),IFERROR(NUMBERVALUE(CriteriTecnici!$N3342,",","."),0))),4)&amp;""),",",".")&amp;", "&amp;CHAR(34)&amp;"numerator"&amp;CHAR(34)&amp;": "&amp;SUBSTITUTE(TRIM(ROUND(IFERROR(CriteriTecnici!$K3342*1,IFERROR(NUMBERVALUE(CriteriTecnici!$K3342,".",","),IFERROR(NUMBERVALUE(CriteriTecnici!$K3342,",","."),0))),4)&amp;""),",",".")&amp;", "&amp;CHAR(34)&amp;"denominator"&amp;CHAR(34)&amp;": "&amp;SUBSTITUTE(TRIM(ROUND(IFERROR(CriteriTecnici!$L3342*1,IFERROR(NUMBERVALUE(CriteriTecnici!$L3342,".",","),IFERROR(NUMBERVALUE(CriteriTecnici!$L3342,",","."),0))),4)&amp;""),",",".")&amp;", "&amp;CHAR(34)&amp;"flag"&amp;CHAR(34)&amp;": "&amp;SUBSTITUTE(TRIM(ROUND(IFERROR(CriteriTecnici!$M3342*1,IFERROR(NUMBERVALUE(CriteriTecnici!$M3342,".",","),IFERROR(NUMBERVALUE(CriteriTecnici!$M3342,",","."),0))),4)&amp;""),",",".")&amp;", "&amp;CHAR(34)&amp;"rawScore"&amp;CHAR(34)&amp;": "&amp;SUBSTITUTE(TRIM(ROUND(IFERROR(CriteriTecnici!$O3342*1,IFERROR(NUMBERVALUE(CriteriTecnici!$O3342,".",","),IFERROR(NUMBERVALUE(CriteriTecnici!$O3342,",","."),0))),4)&amp;""),",",".")&amp;CHAR(125)&amp;IF(TRUE,",",""))</f>
        <v/>
      </c>
    </row>
    <row r="3563">
      <c r="A3563" s="38">
        <f>IF(CriteriTecnici!$A3343="","","    "&amp;CHAR(123)&amp;CHAR(34)&amp;"bidderId"&amp;CHAR(34)&amp;": "&amp;CHAR(34)&amp;SUBSTITUTE(CriteriTecnici!$A3343,CHAR(34),"'")&amp;CHAR(34)&amp;", "&amp;CHAR(34)&amp;"lotId"&amp;CHAR(34)&amp;": "&amp;CHAR(34)&amp;SUBSTITUTE(CriteriTecnici!$C3343,CHAR(34),"'")&amp;CHAR(34)&amp;", "&amp;CHAR(34)&amp;"criterionId"&amp;CHAR(34)&amp;": "&amp;CHAR(34)&amp;SUBSTITUTE(CriteriTecnici!$D3343,CHAR(34),"'")&amp;CHAR(34)&amp;", "&amp;CHAR(34)&amp;"kind"&amp;CHAR(34)&amp;": "&amp;CHAR(34)&amp;SUBSTITUTE(CriteriTecnici!$F3343,CHAR(34),"'")&amp;CHAR(34)&amp;", "&amp;CHAR(34)&amp;"value"&amp;CHAR(34)&amp;": "&amp;SUBSTITUTE(TRIM(ROUND(IFERROR(CriteriTecnici!$N3343*1,IFERROR(NUMBERVALUE(CriteriTecnici!$N3343,".",","),IFERROR(NUMBERVALUE(CriteriTecnici!$N3343,",","."),0))),4)&amp;""),",",".")&amp;", "&amp;CHAR(34)&amp;"numerator"&amp;CHAR(34)&amp;": "&amp;SUBSTITUTE(TRIM(ROUND(IFERROR(CriteriTecnici!$K3343*1,IFERROR(NUMBERVALUE(CriteriTecnici!$K3343,".",","),IFERROR(NUMBERVALUE(CriteriTecnici!$K3343,",","."),0))),4)&amp;""),",",".")&amp;", "&amp;CHAR(34)&amp;"denominator"&amp;CHAR(34)&amp;": "&amp;SUBSTITUTE(TRIM(ROUND(IFERROR(CriteriTecnici!$L3343*1,IFERROR(NUMBERVALUE(CriteriTecnici!$L3343,".",","),IFERROR(NUMBERVALUE(CriteriTecnici!$L3343,",","."),0))),4)&amp;""),",",".")&amp;", "&amp;CHAR(34)&amp;"flag"&amp;CHAR(34)&amp;": "&amp;SUBSTITUTE(TRIM(ROUND(IFERROR(CriteriTecnici!$M3343*1,IFERROR(NUMBERVALUE(CriteriTecnici!$M3343,".",","),IFERROR(NUMBERVALUE(CriteriTecnici!$M3343,",","."),0))),4)&amp;""),",",".")&amp;", "&amp;CHAR(34)&amp;"rawScore"&amp;CHAR(34)&amp;": "&amp;SUBSTITUTE(TRIM(ROUND(IFERROR(CriteriTecnici!$O3343*1,IFERROR(NUMBERVALUE(CriteriTecnici!$O3343,".",","),IFERROR(NUMBERVALUE(CriteriTecnici!$O3343,",","."),0))),4)&amp;""),",",".")&amp;CHAR(125)&amp;IF(TRUE,",",""))</f>
        <v/>
      </c>
    </row>
    <row r="3564">
      <c r="A3564" s="38">
        <f>IF(CriteriTecnici!$A3344="","","    "&amp;CHAR(123)&amp;CHAR(34)&amp;"bidderId"&amp;CHAR(34)&amp;": "&amp;CHAR(34)&amp;SUBSTITUTE(CriteriTecnici!$A3344,CHAR(34),"'")&amp;CHAR(34)&amp;", "&amp;CHAR(34)&amp;"lotId"&amp;CHAR(34)&amp;": "&amp;CHAR(34)&amp;SUBSTITUTE(CriteriTecnici!$C3344,CHAR(34),"'")&amp;CHAR(34)&amp;", "&amp;CHAR(34)&amp;"criterionId"&amp;CHAR(34)&amp;": "&amp;CHAR(34)&amp;SUBSTITUTE(CriteriTecnici!$D3344,CHAR(34),"'")&amp;CHAR(34)&amp;", "&amp;CHAR(34)&amp;"kind"&amp;CHAR(34)&amp;": "&amp;CHAR(34)&amp;SUBSTITUTE(CriteriTecnici!$F3344,CHAR(34),"'")&amp;CHAR(34)&amp;", "&amp;CHAR(34)&amp;"value"&amp;CHAR(34)&amp;": "&amp;SUBSTITUTE(TRIM(ROUND(IFERROR(CriteriTecnici!$N3344*1,IFERROR(NUMBERVALUE(CriteriTecnici!$N3344,".",","),IFERROR(NUMBERVALUE(CriteriTecnici!$N3344,",","."),0))),4)&amp;""),",",".")&amp;", "&amp;CHAR(34)&amp;"numerator"&amp;CHAR(34)&amp;": "&amp;SUBSTITUTE(TRIM(ROUND(IFERROR(CriteriTecnici!$K3344*1,IFERROR(NUMBERVALUE(CriteriTecnici!$K3344,".",","),IFERROR(NUMBERVALUE(CriteriTecnici!$K3344,",","."),0))),4)&amp;""),",",".")&amp;", "&amp;CHAR(34)&amp;"denominator"&amp;CHAR(34)&amp;": "&amp;SUBSTITUTE(TRIM(ROUND(IFERROR(CriteriTecnici!$L3344*1,IFERROR(NUMBERVALUE(CriteriTecnici!$L3344,".",","),IFERROR(NUMBERVALUE(CriteriTecnici!$L3344,",","."),0))),4)&amp;""),",",".")&amp;", "&amp;CHAR(34)&amp;"flag"&amp;CHAR(34)&amp;": "&amp;SUBSTITUTE(TRIM(ROUND(IFERROR(CriteriTecnici!$M3344*1,IFERROR(NUMBERVALUE(CriteriTecnici!$M3344,".",","),IFERROR(NUMBERVALUE(CriteriTecnici!$M3344,",","."),0))),4)&amp;""),",",".")&amp;", "&amp;CHAR(34)&amp;"rawScore"&amp;CHAR(34)&amp;": "&amp;SUBSTITUTE(TRIM(ROUND(IFERROR(CriteriTecnici!$O3344*1,IFERROR(NUMBERVALUE(CriteriTecnici!$O3344,".",","),IFERROR(NUMBERVALUE(CriteriTecnici!$O3344,",","."),0))),4)&amp;""),",",".")&amp;CHAR(125)&amp;IF(TRUE,",",""))</f>
        <v/>
      </c>
    </row>
    <row r="3565">
      <c r="A3565" s="38">
        <f>IF(CriteriTecnici!$A3345="","","    "&amp;CHAR(123)&amp;CHAR(34)&amp;"bidderId"&amp;CHAR(34)&amp;": "&amp;CHAR(34)&amp;SUBSTITUTE(CriteriTecnici!$A3345,CHAR(34),"'")&amp;CHAR(34)&amp;", "&amp;CHAR(34)&amp;"lotId"&amp;CHAR(34)&amp;": "&amp;CHAR(34)&amp;SUBSTITUTE(CriteriTecnici!$C3345,CHAR(34),"'")&amp;CHAR(34)&amp;", "&amp;CHAR(34)&amp;"criterionId"&amp;CHAR(34)&amp;": "&amp;CHAR(34)&amp;SUBSTITUTE(CriteriTecnici!$D3345,CHAR(34),"'")&amp;CHAR(34)&amp;", "&amp;CHAR(34)&amp;"kind"&amp;CHAR(34)&amp;": "&amp;CHAR(34)&amp;SUBSTITUTE(CriteriTecnici!$F3345,CHAR(34),"'")&amp;CHAR(34)&amp;", "&amp;CHAR(34)&amp;"value"&amp;CHAR(34)&amp;": "&amp;SUBSTITUTE(TRIM(ROUND(IFERROR(CriteriTecnici!$N3345*1,IFERROR(NUMBERVALUE(CriteriTecnici!$N3345,".",","),IFERROR(NUMBERVALUE(CriteriTecnici!$N3345,",","."),0))),4)&amp;""),",",".")&amp;", "&amp;CHAR(34)&amp;"numerator"&amp;CHAR(34)&amp;": "&amp;SUBSTITUTE(TRIM(ROUND(IFERROR(CriteriTecnici!$K3345*1,IFERROR(NUMBERVALUE(CriteriTecnici!$K3345,".",","),IFERROR(NUMBERVALUE(CriteriTecnici!$K3345,",","."),0))),4)&amp;""),",",".")&amp;", "&amp;CHAR(34)&amp;"denominator"&amp;CHAR(34)&amp;": "&amp;SUBSTITUTE(TRIM(ROUND(IFERROR(CriteriTecnici!$L3345*1,IFERROR(NUMBERVALUE(CriteriTecnici!$L3345,".",","),IFERROR(NUMBERVALUE(CriteriTecnici!$L3345,",","."),0))),4)&amp;""),",",".")&amp;", "&amp;CHAR(34)&amp;"flag"&amp;CHAR(34)&amp;": "&amp;SUBSTITUTE(TRIM(ROUND(IFERROR(CriteriTecnici!$M3345*1,IFERROR(NUMBERVALUE(CriteriTecnici!$M3345,".",","),IFERROR(NUMBERVALUE(CriteriTecnici!$M3345,",","."),0))),4)&amp;""),",",".")&amp;", "&amp;CHAR(34)&amp;"rawScore"&amp;CHAR(34)&amp;": "&amp;SUBSTITUTE(TRIM(ROUND(IFERROR(CriteriTecnici!$O3345*1,IFERROR(NUMBERVALUE(CriteriTecnici!$O3345,".",","),IFERROR(NUMBERVALUE(CriteriTecnici!$O3345,",","."),0))),4)&amp;""),",",".")&amp;CHAR(125)&amp;IF(TRUE,",",""))</f>
        <v/>
      </c>
    </row>
    <row r="3566">
      <c r="A3566" s="38">
        <f>IF(CriteriTecnici!$A3346="","","    "&amp;CHAR(123)&amp;CHAR(34)&amp;"bidderId"&amp;CHAR(34)&amp;": "&amp;CHAR(34)&amp;SUBSTITUTE(CriteriTecnici!$A3346,CHAR(34),"'")&amp;CHAR(34)&amp;", "&amp;CHAR(34)&amp;"lotId"&amp;CHAR(34)&amp;": "&amp;CHAR(34)&amp;SUBSTITUTE(CriteriTecnici!$C3346,CHAR(34),"'")&amp;CHAR(34)&amp;", "&amp;CHAR(34)&amp;"criterionId"&amp;CHAR(34)&amp;": "&amp;CHAR(34)&amp;SUBSTITUTE(CriteriTecnici!$D3346,CHAR(34),"'")&amp;CHAR(34)&amp;", "&amp;CHAR(34)&amp;"kind"&amp;CHAR(34)&amp;": "&amp;CHAR(34)&amp;SUBSTITUTE(CriteriTecnici!$F3346,CHAR(34),"'")&amp;CHAR(34)&amp;", "&amp;CHAR(34)&amp;"value"&amp;CHAR(34)&amp;": "&amp;SUBSTITUTE(TRIM(ROUND(IFERROR(CriteriTecnici!$N3346*1,IFERROR(NUMBERVALUE(CriteriTecnici!$N3346,".",","),IFERROR(NUMBERVALUE(CriteriTecnici!$N3346,",","."),0))),4)&amp;""),",",".")&amp;", "&amp;CHAR(34)&amp;"numerator"&amp;CHAR(34)&amp;": "&amp;SUBSTITUTE(TRIM(ROUND(IFERROR(CriteriTecnici!$K3346*1,IFERROR(NUMBERVALUE(CriteriTecnici!$K3346,".",","),IFERROR(NUMBERVALUE(CriteriTecnici!$K3346,",","."),0))),4)&amp;""),",",".")&amp;", "&amp;CHAR(34)&amp;"denominator"&amp;CHAR(34)&amp;": "&amp;SUBSTITUTE(TRIM(ROUND(IFERROR(CriteriTecnici!$L3346*1,IFERROR(NUMBERVALUE(CriteriTecnici!$L3346,".",","),IFERROR(NUMBERVALUE(CriteriTecnici!$L3346,",","."),0))),4)&amp;""),",",".")&amp;", "&amp;CHAR(34)&amp;"flag"&amp;CHAR(34)&amp;": "&amp;SUBSTITUTE(TRIM(ROUND(IFERROR(CriteriTecnici!$M3346*1,IFERROR(NUMBERVALUE(CriteriTecnici!$M3346,".",","),IFERROR(NUMBERVALUE(CriteriTecnici!$M3346,",","."),0))),4)&amp;""),",",".")&amp;", "&amp;CHAR(34)&amp;"rawScore"&amp;CHAR(34)&amp;": "&amp;SUBSTITUTE(TRIM(ROUND(IFERROR(CriteriTecnici!$O3346*1,IFERROR(NUMBERVALUE(CriteriTecnici!$O3346,".",","),IFERROR(NUMBERVALUE(CriteriTecnici!$O3346,",","."),0))),4)&amp;""),",",".")&amp;CHAR(125)&amp;IF(TRUE,",",""))</f>
        <v/>
      </c>
    </row>
    <row r="3567">
      <c r="A3567" s="38">
        <f>IF(CriteriTecnici!$A3347="","","    "&amp;CHAR(123)&amp;CHAR(34)&amp;"bidderId"&amp;CHAR(34)&amp;": "&amp;CHAR(34)&amp;SUBSTITUTE(CriteriTecnici!$A3347,CHAR(34),"'")&amp;CHAR(34)&amp;", "&amp;CHAR(34)&amp;"lotId"&amp;CHAR(34)&amp;": "&amp;CHAR(34)&amp;SUBSTITUTE(CriteriTecnici!$C3347,CHAR(34),"'")&amp;CHAR(34)&amp;", "&amp;CHAR(34)&amp;"criterionId"&amp;CHAR(34)&amp;": "&amp;CHAR(34)&amp;SUBSTITUTE(CriteriTecnici!$D3347,CHAR(34),"'")&amp;CHAR(34)&amp;", "&amp;CHAR(34)&amp;"kind"&amp;CHAR(34)&amp;": "&amp;CHAR(34)&amp;SUBSTITUTE(CriteriTecnici!$F3347,CHAR(34),"'")&amp;CHAR(34)&amp;", "&amp;CHAR(34)&amp;"value"&amp;CHAR(34)&amp;": "&amp;SUBSTITUTE(TRIM(ROUND(IFERROR(CriteriTecnici!$N3347*1,IFERROR(NUMBERVALUE(CriteriTecnici!$N3347,".",","),IFERROR(NUMBERVALUE(CriteriTecnici!$N3347,",","."),0))),4)&amp;""),",",".")&amp;", "&amp;CHAR(34)&amp;"numerator"&amp;CHAR(34)&amp;": "&amp;SUBSTITUTE(TRIM(ROUND(IFERROR(CriteriTecnici!$K3347*1,IFERROR(NUMBERVALUE(CriteriTecnici!$K3347,".",","),IFERROR(NUMBERVALUE(CriteriTecnici!$K3347,",","."),0))),4)&amp;""),",",".")&amp;", "&amp;CHAR(34)&amp;"denominator"&amp;CHAR(34)&amp;": "&amp;SUBSTITUTE(TRIM(ROUND(IFERROR(CriteriTecnici!$L3347*1,IFERROR(NUMBERVALUE(CriteriTecnici!$L3347,".",","),IFERROR(NUMBERVALUE(CriteriTecnici!$L3347,",","."),0))),4)&amp;""),",",".")&amp;", "&amp;CHAR(34)&amp;"flag"&amp;CHAR(34)&amp;": "&amp;SUBSTITUTE(TRIM(ROUND(IFERROR(CriteriTecnici!$M3347*1,IFERROR(NUMBERVALUE(CriteriTecnici!$M3347,".",","),IFERROR(NUMBERVALUE(CriteriTecnici!$M3347,",","."),0))),4)&amp;""),",",".")&amp;", "&amp;CHAR(34)&amp;"rawScore"&amp;CHAR(34)&amp;": "&amp;SUBSTITUTE(TRIM(ROUND(IFERROR(CriteriTecnici!$O3347*1,IFERROR(NUMBERVALUE(CriteriTecnici!$O3347,".",","),IFERROR(NUMBERVALUE(CriteriTecnici!$O3347,",","."),0))),4)&amp;""),",",".")&amp;CHAR(125)&amp;IF(TRUE,",",""))</f>
        <v/>
      </c>
    </row>
    <row r="3568">
      <c r="A3568" s="38">
        <f>IF(CriteriTecnici!$A3348="","","    "&amp;CHAR(123)&amp;CHAR(34)&amp;"bidderId"&amp;CHAR(34)&amp;": "&amp;CHAR(34)&amp;SUBSTITUTE(CriteriTecnici!$A3348,CHAR(34),"'")&amp;CHAR(34)&amp;", "&amp;CHAR(34)&amp;"lotId"&amp;CHAR(34)&amp;": "&amp;CHAR(34)&amp;SUBSTITUTE(CriteriTecnici!$C3348,CHAR(34),"'")&amp;CHAR(34)&amp;", "&amp;CHAR(34)&amp;"criterionId"&amp;CHAR(34)&amp;": "&amp;CHAR(34)&amp;SUBSTITUTE(CriteriTecnici!$D3348,CHAR(34),"'")&amp;CHAR(34)&amp;", "&amp;CHAR(34)&amp;"kind"&amp;CHAR(34)&amp;": "&amp;CHAR(34)&amp;SUBSTITUTE(CriteriTecnici!$F3348,CHAR(34),"'")&amp;CHAR(34)&amp;", "&amp;CHAR(34)&amp;"value"&amp;CHAR(34)&amp;": "&amp;SUBSTITUTE(TRIM(ROUND(IFERROR(CriteriTecnici!$N3348*1,IFERROR(NUMBERVALUE(CriteriTecnici!$N3348,".",","),IFERROR(NUMBERVALUE(CriteriTecnici!$N3348,",","."),0))),4)&amp;""),",",".")&amp;", "&amp;CHAR(34)&amp;"numerator"&amp;CHAR(34)&amp;": "&amp;SUBSTITUTE(TRIM(ROUND(IFERROR(CriteriTecnici!$K3348*1,IFERROR(NUMBERVALUE(CriteriTecnici!$K3348,".",","),IFERROR(NUMBERVALUE(CriteriTecnici!$K3348,",","."),0))),4)&amp;""),",",".")&amp;", "&amp;CHAR(34)&amp;"denominator"&amp;CHAR(34)&amp;": "&amp;SUBSTITUTE(TRIM(ROUND(IFERROR(CriteriTecnici!$L3348*1,IFERROR(NUMBERVALUE(CriteriTecnici!$L3348,".",","),IFERROR(NUMBERVALUE(CriteriTecnici!$L3348,",","."),0))),4)&amp;""),",",".")&amp;", "&amp;CHAR(34)&amp;"flag"&amp;CHAR(34)&amp;": "&amp;SUBSTITUTE(TRIM(ROUND(IFERROR(CriteriTecnici!$M3348*1,IFERROR(NUMBERVALUE(CriteriTecnici!$M3348,".",","),IFERROR(NUMBERVALUE(CriteriTecnici!$M3348,",","."),0))),4)&amp;""),",",".")&amp;", "&amp;CHAR(34)&amp;"rawScore"&amp;CHAR(34)&amp;": "&amp;SUBSTITUTE(TRIM(ROUND(IFERROR(CriteriTecnici!$O3348*1,IFERROR(NUMBERVALUE(CriteriTecnici!$O3348,".",","),IFERROR(NUMBERVALUE(CriteriTecnici!$O3348,",","."),0))),4)&amp;""),",",".")&amp;CHAR(125)&amp;IF(TRUE,",",""))</f>
        <v/>
      </c>
    </row>
    <row r="3569">
      <c r="A3569" s="38">
        <f>IF(CriteriTecnici!$A3349="","","    "&amp;CHAR(123)&amp;CHAR(34)&amp;"bidderId"&amp;CHAR(34)&amp;": "&amp;CHAR(34)&amp;SUBSTITUTE(CriteriTecnici!$A3349,CHAR(34),"'")&amp;CHAR(34)&amp;", "&amp;CHAR(34)&amp;"lotId"&amp;CHAR(34)&amp;": "&amp;CHAR(34)&amp;SUBSTITUTE(CriteriTecnici!$C3349,CHAR(34),"'")&amp;CHAR(34)&amp;", "&amp;CHAR(34)&amp;"criterionId"&amp;CHAR(34)&amp;": "&amp;CHAR(34)&amp;SUBSTITUTE(CriteriTecnici!$D3349,CHAR(34),"'")&amp;CHAR(34)&amp;", "&amp;CHAR(34)&amp;"kind"&amp;CHAR(34)&amp;": "&amp;CHAR(34)&amp;SUBSTITUTE(CriteriTecnici!$F3349,CHAR(34),"'")&amp;CHAR(34)&amp;", "&amp;CHAR(34)&amp;"value"&amp;CHAR(34)&amp;": "&amp;SUBSTITUTE(TRIM(ROUND(IFERROR(CriteriTecnici!$N3349*1,IFERROR(NUMBERVALUE(CriteriTecnici!$N3349,".",","),IFERROR(NUMBERVALUE(CriteriTecnici!$N3349,",","."),0))),4)&amp;""),",",".")&amp;", "&amp;CHAR(34)&amp;"numerator"&amp;CHAR(34)&amp;": "&amp;SUBSTITUTE(TRIM(ROUND(IFERROR(CriteriTecnici!$K3349*1,IFERROR(NUMBERVALUE(CriteriTecnici!$K3349,".",","),IFERROR(NUMBERVALUE(CriteriTecnici!$K3349,",","."),0))),4)&amp;""),",",".")&amp;", "&amp;CHAR(34)&amp;"denominator"&amp;CHAR(34)&amp;": "&amp;SUBSTITUTE(TRIM(ROUND(IFERROR(CriteriTecnici!$L3349*1,IFERROR(NUMBERVALUE(CriteriTecnici!$L3349,".",","),IFERROR(NUMBERVALUE(CriteriTecnici!$L3349,",","."),0))),4)&amp;""),",",".")&amp;", "&amp;CHAR(34)&amp;"flag"&amp;CHAR(34)&amp;": "&amp;SUBSTITUTE(TRIM(ROUND(IFERROR(CriteriTecnici!$M3349*1,IFERROR(NUMBERVALUE(CriteriTecnici!$M3349,".",","),IFERROR(NUMBERVALUE(CriteriTecnici!$M3349,",","."),0))),4)&amp;""),",",".")&amp;", "&amp;CHAR(34)&amp;"rawScore"&amp;CHAR(34)&amp;": "&amp;SUBSTITUTE(TRIM(ROUND(IFERROR(CriteriTecnici!$O3349*1,IFERROR(NUMBERVALUE(CriteriTecnici!$O3349,".",","),IFERROR(NUMBERVALUE(CriteriTecnici!$O3349,",","."),0))),4)&amp;""),",",".")&amp;CHAR(125)&amp;IF(TRUE,",",""))</f>
        <v/>
      </c>
    </row>
    <row r="3570">
      <c r="A3570" s="38">
        <f>IF(CriteriTecnici!$A3350="","","    "&amp;CHAR(123)&amp;CHAR(34)&amp;"bidderId"&amp;CHAR(34)&amp;": "&amp;CHAR(34)&amp;SUBSTITUTE(CriteriTecnici!$A3350,CHAR(34),"'")&amp;CHAR(34)&amp;", "&amp;CHAR(34)&amp;"lotId"&amp;CHAR(34)&amp;": "&amp;CHAR(34)&amp;SUBSTITUTE(CriteriTecnici!$C3350,CHAR(34),"'")&amp;CHAR(34)&amp;", "&amp;CHAR(34)&amp;"criterionId"&amp;CHAR(34)&amp;": "&amp;CHAR(34)&amp;SUBSTITUTE(CriteriTecnici!$D3350,CHAR(34),"'")&amp;CHAR(34)&amp;", "&amp;CHAR(34)&amp;"kind"&amp;CHAR(34)&amp;": "&amp;CHAR(34)&amp;SUBSTITUTE(CriteriTecnici!$F3350,CHAR(34),"'")&amp;CHAR(34)&amp;", "&amp;CHAR(34)&amp;"value"&amp;CHAR(34)&amp;": "&amp;SUBSTITUTE(TRIM(ROUND(IFERROR(CriteriTecnici!$N3350*1,IFERROR(NUMBERVALUE(CriteriTecnici!$N3350,".",","),IFERROR(NUMBERVALUE(CriteriTecnici!$N3350,",","."),0))),4)&amp;""),",",".")&amp;", "&amp;CHAR(34)&amp;"numerator"&amp;CHAR(34)&amp;": "&amp;SUBSTITUTE(TRIM(ROUND(IFERROR(CriteriTecnici!$K3350*1,IFERROR(NUMBERVALUE(CriteriTecnici!$K3350,".",","),IFERROR(NUMBERVALUE(CriteriTecnici!$K3350,",","."),0))),4)&amp;""),",",".")&amp;", "&amp;CHAR(34)&amp;"denominator"&amp;CHAR(34)&amp;": "&amp;SUBSTITUTE(TRIM(ROUND(IFERROR(CriteriTecnici!$L3350*1,IFERROR(NUMBERVALUE(CriteriTecnici!$L3350,".",","),IFERROR(NUMBERVALUE(CriteriTecnici!$L3350,",","."),0))),4)&amp;""),",",".")&amp;", "&amp;CHAR(34)&amp;"flag"&amp;CHAR(34)&amp;": "&amp;SUBSTITUTE(TRIM(ROUND(IFERROR(CriteriTecnici!$M3350*1,IFERROR(NUMBERVALUE(CriteriTecnici!$M3350,".",","),IFERROR(NUMBERVALUE(CriteriTecnici!$M3350,",","."),0))),4)&amp;""),",",".")&amp;", "&amp;CHAR(34)&amp;"rawScore"&amp;CHAR(34)&amp;": "&amp;SUBSTITUTE(TRIM(ROUND(IFERROR(CriteriTecnici!$O3350*1,IFERROR(NUMBERVALUE(CriteriTecnici!$O3350,".",","),IFERROR(NUMBERVALUE(CriteriTecnici!$O3350,",","."),0))),4)&amp;""),",",".")&amp;CHAR(125)&amp;IF(TRUE,",",""))</f>
        <v/>
      </c>
    </row>
    <row r="3571">
      <c r="A3571" s="38">
        <f>IF(CriteriTecnici!$A3351="","","    "&amp;CHAR(123)&amp;CHAR(34)&amp;"bidderId"&amp;CHAR(34)&amp;": "&amp;CHAR(34)&amp;SUBSTITUTE(CriteriTecnici!$A3351,CHAR(34),"'")&amp;CHAR(34)&amp;", "&amp;CHAR(34)&amp;"lotId"&amp;CHAR(34)&amp;": "&amp;CHAR(34)&amp;SUBSTITUTE(CriteriTecnici!$C3351,CHAR(34),"'")&amp;CHAR(34)&amp;", "&amp;CHAR(34)&amp;"criterionId"&amp;CHAR(34)&amp;": "&amp;CHAR(34)&amp;SUBSTITUTE(CriteriTecnici!$D3351,CHAR(34),"'")&amp;CHAR(34)&amp;", "&amp;CHAR(34)&amp;"kind"&amp;CHAR(34)&amp;": "&amp;CHAR(34)&amp;SUBSTITUTE(CriteriTecnici!$F3351,CHAR(34),"'")&amp;CHAR(34)&amp;", "&amp;CHAR(34)&amp;"value"&amp;CHAR(34)&amp;": "&amp;SUBSTITUTE(TRIM(ROUND(IFERROR(CriteriTecnici!$N3351*1,IFERROR(NUMBERVALUE(CriteriTecnici!$N3351,".",","),IFERROR(NUMBERVALUE(CriteriTecnici!$N3351,",","."),0))),4)&amp;""),",",".")&amp;", "&amp;CHAR(34)&amp;"numerator"&amp;CHAR(34)&amp;": "&amp;SUBSTITUTE(TRIM(ROUND(IFERROR(CriteriTecnici!$K3351*1,IFERROR(NUMBERVALUE(CriteriTecnici!$K3351,".",","),IFERROR(NUMBERVALUE(CriteriTecnici!$K3351,",","."),0))),4)&amp;""),",",".")&amp;", "&amp;CHAR(34)&amp;"denominator"&amp;CHAR(34)&amp;": "&amp;SUBSTITUTE(TRIM(ROUND(IFERROR(CriteriTecnici!$L3351*1,IFERROR(NUMBERVALUE(CriteriTecnici!$L3351,".",","),IFERROR(NUMBERVALUE(CriteriTecnici!$L3351,",","."),0))),4)&amp;""),",",".")&amp;", "&amp;CHAR(34)&amp;"flag"&amp;CHAR(34)&amp;": "&amp;SUBSTITUTE(TRIM(ROUND(IFERROR(CriteriTecnici!$M3351*1,IFERROR(NUMBERVALUE(CriteriTecnici!$M3351,".",","),IFERROR(NUMBERVALUE(CriteriTecnici!$M3351,",","."),0))),4)&amp;""),",",".")&amp;", "&amp;CHAR(34)&amp;"rawScore"&amp;CHAR(34)&amp;": "&amp;SUBSTITUTE(TRIM(ROUND(IFERROR(CriteriTecnici!$O3351*1,IFERROR(NUMBERVALUE(CriteriTecnici!$O3351,".",","),IFERROR(NUMBERVALUE(CriteriTecnici!$O3351,",","."),0))),4)&amp;""),",",".")&amp;CHAR(125)&amp;IF(TRUE,",",""))</f>
        <v/>
      </c>
    </row>
    <row r="3572">
      <c r="A3572" s="38">
        <f>IF(CriteriTecnici!$A3352="","","    "&amp;CHAR(123)&amp;CHAR(34)&amp;"bidderId"&amp;CHAR(34)&amp;": "&amp;CHAR(34)&amp;SUBSTITUTE(CriteriTecnici!$A3352,CHAR(34),"'")&amp;CHAR(34)&amp;", "&amp;CHAR(34)&amp;"lotId"&amp;CHAR(34)&amp;": "&amp;CHAR(34)&amp;SUBSTITUTE(CriteriTecnici!$C3352,CHAR(34),"'")&amp;CHAR(34)&amp;", "&amp;CHAR(34)&amp;"criterionId"&amp;CHAR(34)&amp;": "&amp;CHAR(34)&amp;SUBSTITUTE(CriteriTecnici!$D3352,CHAR(34),"'")&amp;CHAR(34)&amp;", "&amp;CHAR(34)&amp;"kind"&amp;CHAR(34)&amp;": "&amp;CHAR(34)&amp;SUBSTITUTE(CriteriTecnici!$F3352,CHAR(34),"'")&amp;CHAR(34)&amp;", "&amp;CHAR(34)&amp;"value"&amp;CHAR(34)&amp;": "&amp;SUBSTITUTE(TRIM(ROUND(IFERROR(CriteriTecnici!$N3352*1,IFERROR(NUMBERVALUE(CriteriTecnici!$N3352,".",","),IFERROR(NUMBERVALUE(CriteriTecnici!$N3352,",","."),0))),4)&amp;""),",",".")&amp;", "&amp;CHAR(34)&amp;"numerator"&amp;CHAR(34)&amp;": "&amp;SUBSTITUTE(TRIM(ROUND(IFERROR(CriteriTecnici!$K3352*1,IFERROR(NUMBERVALUE(CriteriTecnici!$K3352,".",","),IFERROR(NUMBERVALUE(CriteriTecnici!$K3352,",","."),0))),4)&amp;""),",",".")&amp;", "&amp;CHAR(34)&amp;"denominator"&amp;CHAR(34)&amp;": "&amp;SUBSTITUTE(TRIM(ROUND(IFERROR(CriteriTecnici!$L3352*1,IFERROR(NUMBERVALUE(CriteriTecnici!$L3352,".",","),IFERROR(NUMBERVALUE(CriteriTecnici!$L3352,",","."),0))),4)&amp;""),",",".")&amp;", "&amp;CHAR(34)&amp;"flag"&amp;CHAR(34)&amp;": "&amp;SUBSTITUTE(TRIM(ROUND(IFERROR(CriteriTecnici!$M3352*1,IFERROR(NUMBERVALUE(CriteriTecnici!$M3352,".",","),IFERROR(NUMBERVALUE(CriteriTecnici!$M3352,",","."),0))),4)&amp;""),",",".")&amp;", "&amp;CHAR(34)&amp;"rawScore"&amp;CHAR(34)&amp;": "&amp;SUBSTITUTE(TRIM(ROUND(IFERROR(CriteriTecnici!$O3352*1,IFERROR(NUMBERVALUE(CriteriTecnici!$O3352,".",","),IFERROR(NUMBERVALUE(CriteriTecnici!$O3352,",","."),0))),4)&amp;""),",",".")&amp;CHAR(125)&amp;IF(COUNTA(Offerte!$A110:$A$200)&gt;0,",",""))</f>
        <v/>
      </c>
    </row>
    <row r="3573">
      <c r="A3573" s="38">
        <f>IF(CriteriTecnici!$A3353="","","    "&amp;CHAR(123)&amp;CHAR(34)&amp;"bidderId"&amp;CHAR(34)&amp;": "&amp;CHAR(34)&amp;SUBSTITUTE(CriteriTecnici!$A3353,CHAR(34),"'")&amp;CHAR(34)&amp;", "&amp;CHAR(34)&amp;"lotId"&amp;CHAR(34)&amp;": "&amp;CHAR(34)&amp;SUBSTITUTE(CriteriTecnici!$C3353,CHAR(34),"'")&amp;CHAR(34)&amp;", "&amp;CHAR(34)&amp;"criterionId"&amp;CHAR(34)&amp;": "&amp;CHAR(34)&amp;SUBSTITUTE(CriteriTecnici!$D3353,CHAR(34),"'")&amp;CHAR(34)&amp;", "&amp;CHAR(34)&amp;"kind"&amp;CHAR(34)&amp;": "&amp;CHAR(34)&amp;SUBSTITUTE(CriteriTecnici!$F3353,CHAR(34),"'")&amp;CHAR(34)&amp;", "&amp;CHAR(34)&amp;"value"&amp;CHAR(34)&amp;": "&amp;SUBSTITUTE(TRIM(ROUND(IFERROR(CriteriTecnici!$N3353*1,IFERROR(NUMBERVALUE(CriteriTecnici!$N3353,".",","),IFERROR(NUMBERVALUE(CriteriTecnici!$N3353,",","."),0))),4)&amp;""),",",".")&amp;", "&amp;CHAR(34)&amp;"numerator"&amp;CHAR(34)&amp;": "&amp;SUBSTITUTE(TRIM(ROUND(IFERROR(CriteriTecnici!$K3353*1,IFERROR(NUMBERVALUE(CriteriTecnici!$K3353,".",","),IFERROR(NUMBERVALUE(CriteriTecnici!$K3353,",","."),0))),4)&amp;""),",",".")&amp;", "&amp;CHAR(34)&amp;"denominator"&amp;CHAR(34)&amp;": "&amp;SUBSTITUTE(TRIM(ROUND(IFERROR(CriteriTecnici!$L3353*1,IFERROR(NUMBERVALUE(CriteriTecnici!$L3353,".",","),IFERROR(NUMBERVALUE(CriteriTecnici!$L3353,",","."),0))),4)&amp;""),",",".")&amp;", "&amp;CHAR(34)&amp;"flag"&amp;CHAR(34)&amp;": "&amp;SUBSTITUTE(TRIM(ROUND(IFERROR(CriteriTecnici!$M3353*1,IFERROR(NUMBERVALUE(CriteriTecnici!$M3353,".",","),IFERROR(NUMBERVALUE(CriteriTecnici!$M3353,",","."),0))),4)&amp;""),",",".")&amp;", "&amp;CHAR(34)&amp;"rawScore"&amp;CHAR(34)&amp;": "&amp;SUBSTITUTE(TRIM(ROUND(IFERROR(CriteriTecnici!$O3353*1,IFERROR(NUMBERVALUE(CriteriTecnici!$O3353,".",","),IFERROR(NUMBERVALUE(CriteriTecnici!$O3353,",","."),0))),4)&amp;""),",",".")&amp;CHAR(125)&amp;IF(TRUE,",",""))</f>
        <v/>
      </c>
    </row>
    <row r="3574">
      <c r="A3574" s="38">
        <f>IF(CriteriTecnici!$A3354="","","    "&amp;CHAR(123)&amp;CHAR(34)&amp;"bidderId"&amp;CHAR(34)&amp;": "&amp;CHAR(34)&amp;SUBSTITUTE(CriteriTecnici!$A3354,CHAR(34),"'")&amp;CHAR(34)&amp;", "&amp;CHAR(34)&amp;"lotId"&amp;CHAR(34)&amp;": "&amp;CHAR(34)&amp;SUBSTITUTE(CriteriTecnici!$C3354,CHAR(34),"'")&amp;CHAR(34)&amp;", "&amp;CHAR(34)&amp;"criterionId"&amp;CHAR(34)&amp;": "&amp;CHAR(34)&amp;SUBSTITUTE(CriteriTecnici!$D3354,CHAR(34),"'")&amp;CHAR(34)&amp;", "&amp;CHAR(34)&amp;"kind"&amp;CHAR(34)&amp;": "&amp;CHAR(34)&amp;SUBSTITUTE(CriteriTecnici!$F3354,CHAR(34),"'")&amp;CHAR(34)&amp;", "&amp;CHAR(34)&amp;"value"&amp;CHAR(34)&amp;": "&amp;SUBSTITUTE(TRIM(ROUND(IFERROR(CriteriTecnici!$N3354*1,IFERROR(NUMBERVALUE(CriteriTecnici!$N3354,".",","),IFERROR(NUMBERVALUE(CriteriTecnici!$N3354,",","."),0))),4)&amp;""),",",".")&amp;", "&amp;CHAR(34)&amp;"numerator"&amp;CHAR(34)&amp;": "&amp;SUBSTITUTE(TRIM(ROUND(IFERROR(CriteriTecnici!$K3354*1,IFERROR(NUMBERVALUE(CriteriTecnici!$K3354,".",","),IFERROR(NUMBERVALUE(CriteriTecnici!$K3354,",","."),0))),4)&amp;""),",",".")&amp;", "&amp;CHAR(34)&amp;"denominator"&amp;CHAR(34)&amp;": "&amp;SUBSTITUTE(TRIM(ROUND(IFERROR(CriteriTecnici!$L3354*1,IFERROR(NUMBERVALUE(CriteriTecnici!$L3354,".",","),IFERROR(NUMBERVALUE(CriteriTecnici!$L3354,",","."),0))),4)&amp;""),",",".")&amp;", "&amp;CHAR(34)&amp;"flag"&amp;CHAR(34)&amp;": "&amp;SUBSTITUTE(TRIM(ROUND(IFERROR(CriteriTecnici!$M3354*1,IFERROR(NUMBERVALUE(CriteriTecnici!$M3354,".",","),IFERROR(NUMBERVALUE(CriteriTecnici!$M3354,",","."),0))),4)&amp;""),",",".")&amp;", "&amp;CHAR(34)&amp;"rawScore"&amp;CHAR(34)&amp;": "&amp;SUBSTITUTE(TRIM(ROUND(IFERROR(CriteriTecnici!$O3354*1,IFERROR(NUMBERVALUE(CriteriTecnici!$O3354,".",","),IFERROR(NUMBERVALUE(CriteriTecnici!$O3354,",","."),0))),4)&amp;""),",",".")&amp;CHAR(125)&amp;IF(TRUE,",",""))</f>
        <v/>
      </c>
    </row>
    <row r="3575">
      <c r="A3575" s="38">
        <f>IF(CriteriTecnici!$A3355="","","    "&amp;CHAR(123)&amp;CHAR(34)&amp;"bidderId"&amp;CHAR(34)&amp;": "&amp;CHAR(34)&amp;SUBSTITUTE(CriteriTecnici!$A3355,CHAR(34),"'")&amp;CHAR(34)&amp;", "&amp;CHAR(34)&amp;"lotId"&amp;CHAR(34)&amp;": "&amp;CHAR(34)&amp;SUBSTITUTE(CriteriTecnici!$C3355,CHAR(34),"'")&amp;CHAR(34)&amp;", "&amp;CHAR(34)&amp;"criterionId"&amp;CHAR(34)&amp;": "&amp;CHAR(34)&amp;SUBSTITUTE(CriteriTecnici!$D3355,CHAR(34),"'")&amp;CHAR(34)&amp;", "&amp;CHAR(34)&amp;"kind"&amp;CHAR(34)&amp;": "&amp;CHAR(34)&amp;SUBSTITUTE(CriteriTecnici!$F3355,CHAR(34),"'")&amp;CHAR(34)&amp;", "&amp;CHAR(34)&amp;"value"&amp;CHAR(34)&amp;": "&amp;SUBSTITUTE(TRIM(ROUND(IFERROR(CriteriTecnici!$N3355*1,IFERROR(NUMBERVALUE(CriteriTecnici!$N3355,".",","),IFERROR(NUMBERVALUE(CriteriTecnici!$N3355,",","."),0))),4)&amp;""),",",".")&amp;", "&amp;CHAR(34)&amp;"numerator"&amp;CHAR(34)&amp;": "&amp;SUBSTITUTE(TRIM(ROUND(IFERROR(CriteriTecnici!$K3355*1,IFERROR(NUMBERVALUE(CriteriTecnici!$K3355,".",","),IFERROR(NUMBERVALUE(CriteriTecnici!$K3355,",","."),0))),4)&amp;""),",",".")&amp;", "&amp;CHAR(34)&amp;"denominator"&amp;CHAR(34)&amp;": "&amp;SUBSTITUTE(TRIM(ROUND(IFERROR(CriteriTecnici!$L3355*1,IFERROR(NUMBERVALUE(CriteriTecnici!$L3355,".",","),IFERROR(NUMBERVALUE(CriteriTecnici!$L3355,",","."),0))),4)&amp;""),",",".")&amp;", "&amp;CHAR(34)&amp;"flag"&amp;CHAR(34)&amp;": "&amp;SUBSTITUTE(TRIM(ROUND(IFERROR(CriteriTecnici!$M3355*1,IFERROR(NUMBERVALUE(CriteriTecnici!$M3355,".",","),IFERROR(NUMBERVALUE(CriteriTecnici!$M3355,",","."),0))),4)&amp;""),",",".")&amp;", "&amp;CHAR(34)&amp;"rawScore"&amp;CHAR(34)&amp;": "&amp;SUBSTITUTE(TRIM(ROUND(IFERROR(CriteriTecnici!$O3355*1,IFERROR(NUMBERVALUE(CriteriTecnici!$O3355,".",","),IFERROR(NUMBERVALUE(CriteriTecnici!$O3355,",","."),0))),4)&amp;""),",",".")&amp;CHAR(125)&amp;IF(TRUE,",",""))</f>
        <v/>
      </c>
    </row>
    <row r="3576">
      <c r="A3576" s="38">
        <f>IF(CriteriTecnici!$A3356="","","    "&amp;CHAR(123)&amp;CHAR(34)&amp;"bidderId"&amp;CHAR(34)&amp;": "&amp;CHAR(34)&amp;SUBSTITUTE(CriteriTecnici!$A3356,CHAR(34),"'")&amp;CHAR(34)&amp;", "&amp;CHAR(34)&amp;"lotId"&amp;CHAR(34)&amp;": "&amp;CHAR(34)&amp;SUBSTITUTE(CriteriTecnici!$C3356,CHAR(34),"'")&amp;CHAR(34)&amp;", "&amp;CHAR(34)&amp;"criterionId"&amp;CHAR(34)&amp;": "&amp;CHAR(34)&amp;SUBSTITUTE(CriteriTecnici!$D3356,CHAR(34),"'")&amp;CHAR(34)&amp;", "&amp;CHAR(34)&amp;"kind"&amp;CHAR(34)&amp;": "&amp;CHAR(34)&amp;SUBSTITUTE(CriteriTecnici!$F3356,CHAR(34),"'")&amp;CHAR(34)&amp;", "&amp;CHAR(34)&amp;"value"&amp;CHAR(34)&amp;": "&amp;SUBSTITUTE(TRIM(ROUND(IFERROR(CriteriTecnici!$N3356*1,IFERROR(NUMBERVALUE(CriteriTecnici!$N3356,".",","),IFERROR(NUMBERVALUE(CriteriTecnici!$N3356,",","."),0))),4)&amp;""),",",".")&amp;", "&amp;CHAR(34)&amp;"numerator"&amp;CHAR(34)&amp;": "&amp;SUBSTITUTE(TRIM(ROUND(IFERROR(CriteriTecnici!$K3356*1,IFERROR(NUMBERVALUE(CriteriTecnici!$K3356,".",","),IFERROR(NUMBERVALUE(CriteriTecnici!$K3356,",","."),0))),4)&amp;""),",",".")&amp;", "&amp;CHAR(34)&amp;"denominator"&amp;CHAR(34)&amp;": "&amp;SUBSTITUTE(TRIM(ROUND(IFERROR(CriteriTecnici!$L3356*1,IFERROR(NUMBERVALUE(CriteriTecnici!$L3356,".",","),IFERROR(NUMBERVALUE(CriteriTecnici!$L3356,",","."),0))),4)&amp;""),",",".")&amp;", "&amp;CHAR(34)&amp;"flag"&amp;CHAR(34)&amp;": "&amp;SUBSTITUTE(TRIM(ROUND(IFERROR(CriteriTecnici!$M3356*1,IFERROR(NUMBERVALUE(CriteriTecnici!$M3356,".",","),IFERROR(NUMBERVALUE(CriteriTecnici!$M3356,",","."),0))),4)&amp;""),",",".")&amp;", "&amp;CHAR(34)&amp;"rawScore"&amp;CHAR(34)&amp;": "&amp;SUBSTITUTE(TRIM(ROUND(IFERROR(CriteriTecnici!$O3356*1,IFERROR(NUMBERVALUE(CriteriTecnici!$O3356,".",","),IFERROR(NUMBERVALUE(CriteriTecnici!$O3356,",","."),0))),4)&amp;""),",",".")&amp;CHAR(125)&amp;IF(TRUE,",",""))</f>
        <v/>
      </c>
    </row>
    <row r="3577">
      <c r="A3577" s="38">
        <f>IF(CriteriTecnici!$A3357="","","    "&amp;CHAR(123)&amp;CHAR(34)&amp;"bidderId"&amp;CHAR(34)&amp;": "&amp;CHAR(34)&amp;SUBSTITUTE(CriteriTecnici!$A3357,CHAR(34),"'")&amp;CHAR(34)&amp;", "&amp;CHAR(34)&amp;"lotId"&amp;CHAR(34)&amp;": "&amp;CHAR(34)&amp;SUBSTITUTE(CriteriTecnici!$C3357,CHAR(34),"'")&amp;CHAR(34)&amp;", "&amp;CHAR(34)&amp;"criterionId"&amp;CHAR(34)&amp;": "&amp;CHAR(34)&amp;SUBSTITUTE(CriteriTecnici!$D3357,CHAR(34),"'")&amp;CHAR(34)&amp;", "&amp;CHAR(34)&amp;"kind"&amp;CHAR(34)&amp;": "&amp;CHAR(34)&amp;SUBSTITUTE(CriteriTecnici!$F3357,CHAR(34),"'")&amp;CHAR(34)&amp;", "&amp;CHAR(34)&amp;"value"&amp;CHAR(34)&amp;": "&amp;SUBSTITUTE(TRIM(ROUND(IFERROR(CriteriTecnici!$N3357*1,IFERROR(NUMBERVALUE(CriteriTecnici!$N3357,".",","),IFERROR(NUMBERVALUE(CriteriTecnici!$N3357,",","."),0))),4)&amp;""),",",".")&amp;", "&amp;CHAR(34)&amp;"numerator"&amp;CHAR(34)&amp;": "&amp;SUBSTITUTE(TRIM(ROUND(IFERROR(CriteriTecnici!$K3357*1,IFERROR(NUMBERVALUE(CriteriTecnici!$K3357,".",","),IFERROR(NUMBERVALUE(CriteriTecnici!$K3357,",","."),0))),4)&amp;""),",",".")&amp;", "&amp;CHAR(34)&amp;"denominator"&amp;CHAR(34)&amp;": "&amp;SUBSTITUTE(TRIM(ROUND(IFERROR(CriteriTecnici!$L3357*1,IFERROR(NUMBERVALUE(CriteriTecnici!$L3357,".",","),IFERROR(NUMBERVALUE(CriteriTecnici!$L3357,",","."),0))),4)&amp;""),",",".")&amp;", "&amp;CHAR(34)&amp;"flag"&amp;CHAR(34)&amp;": "&amp;SUBSTITUTE(TRIM(ROUND(IFERROR(CriteriTecnici!$M3357*1,IFERROR(NUMBERVALUE(CriteriTecnici!$M3357,".",","),IFERROR(NUMBERVALUE(CriteriTecnici!$M3357,",","."),0))),4)&amp;""),",",".")&amp;", "&amp;CHAR(34)&amp;"rawScore"&amp;CHAR(34)&amp;": "&amp;SUBSTITUTE(TRIM(ROUND(IFERROR(CriteriTecnici!$O3357*1,IFERROR(NUMBERVALUE(CriteriTecnici!$O3357,".",","),IFERROR(NUMBERVALUE(CriteriTecnici!$O3357,",","."),0))),4)&amp;""),",",".")&amp;CHAR(125)&amp;IF(TRUE,",",""))</f>
        <v/>
      </c>
    </row>
    <row r="3578">
      <c r="A3578" s="38">
        <f>IF(CriteriTecnici!$A3358="","","    "&amp;CHAR(123)&amp;CHAR(34)&amp;"bidderId"&amp;CHAR(34)&amp;": "&amp;CHAR(34)&amp;SUBSTITUTE(CriteriTecnici!$A3358,CHAR(34),"'")&amp;CHAR(34)&amp;", "&amp;CHAR(34)&amp;"lotId"&amp;CHAR(34)&amp;": "&amp;CHAR(34)&amp;SUBSTITUTE(CriteriTecnici!$C3358,CHAR(34),"'")&amp;CHAR(34)&amp;", "&amp;CHAR(34)&amp;"criterionId"&amp;CHAR(34)&amp;": "&amp;CHAR(34)&amp;SUBSTITUTE(CriteriTecnici!$D3358,CHAR(34),"'")&amp;CHAR(34)&amp;", "&amp;CHAR(34)&amp;"kind"&amp;CHAR(34)&amp;": "&amp;CHAR(34)&amp;SUBSTITUTE(CriteriTecnici!$F3358,CHAR(34),"'")&amp;CHAR(34)&amp;", "&amp;CHAR(34)&amp;"value"&amp;CHAR(34)&amp;": "&amp;SUBSTITUTE(TRIM(ROUND(IFERROR(CriteriTecnici!$N3358*1,IFERROR(NUMBERVALUE(CriteriTecnici!$N3358,".",","),IFERROR(NUMBERVALUE(CriteriTecnici!$N3358,",","."),0))),4)&amp;""),",",".")&amp;", "&amp;CHAR(34)&amp;"numerator"&amp;CHAR(34)&amp;": "&amp;SUBSTITUTE(TRIM(ROUND(IFERROR(CriteriTecnici!$K3358*1,IFERROR(NUMBERVALUE(CriteriTecnici!$K3358,".",","),IFERROR(NUMBERVALUE(CriteriTecnici!$K3358,",","."),0))),4)&amp;""),",",".")&amp;", "&amp;CHAR(34)&amp;"denominator"&amp;CHAR(34)&amp;": "&amp;SUBSTITUTE(TRIM(ROUND(IFERROR(CriteriTecnici!$L3358*1,IFERROR(NUMBERVALUE(CriteriTecnici!$L3358,".",","),IFERROR(NUMBERVALUE(CriteriTecnici!$L3358,",","."),0))),4)&amp;""),",",".")&amp;", "&amp;CHAR(34)&amp;"flag"&amp;CHAR(34)&amp;": "&amp;SUBSTITUTE(TRIM(ROUND(IFERROR(CriteriTecnici!$M3358*1,IFERROR(NUMBERVALUE(CriteriTecnici!$M3358,".",","),IFERROR(NUMBERVALUE(CriteriTecnici!$M3358,",","."),0))),4)&amp;""),",",".")&amp;", "&amp;CHAR(34)&amp;"rawScore"&amp;CHAR(34)&amp;": "&amp;SUBSTITUTE(TRIM(ROUND(IFERROR(CriteriTecnici!$O3358*1,IFERROR(NUMBERVALUE(CriteriTecnici!$O3358,".",","),IFERROR(NUMBERVALUE(CriteriTecnici!$O3358,",","."),0))),4)&amp;""),",",".")&amp;CHAR(125)&amp;IF(TRUE,",",""))</f>
        <v/>
      </c>
    </row>
    <row r="3579">
      <c r="A3579" s="38">
        <f>IF(CriteriTecnici!$A3359="","","    "&amp;CHAR(123)&amp;CHAR(34)&amp;"bidderId"&amp;CHAR(34)&amp;": "&amp;CHAR(34)&amp;SUBSTITUTE(CriteriTecnici!$A3359,CHAR(34),"'")&amp;CHAR(34)&amp;", "&amp;CHAR(34)&amp;"lotId"&amp;CHAR(34)&amp;": "&amp;CHAR(34)&amp;SUBSTITUTE(CriteriTecnici!$C3359,CHAR(34),"'")&amp;CHAR(34)&amp;", "&amp;CHAR(34)&amp;"criterionId"&amp;CHAR(34)&amp;": "&amp;CHAR(34)&amp;SUBSTITUTE(CriteriTecnici!$D3359,CHAR(34),"'")&amp;CHAR(34)&amp;", "&amp;CHAR(34)&amp;"kind"&amp;CHAR(34)&amp;": "&amp;CHAR(34)&amp;SUBSTITUTE(CriteriTecnici!$F3359,CHAR(34),"'")&amp;CHAR(34)&amp;", "&amp;CHAR(34)&amp;"value"&amp;CHAR(34)&amp;": "&amp;SUBSTITUTE(TRIM(ROUND(IFERROR(CriteriTecnici!$N3359*1,IFERROR(NUMBERVALUE(CriteriTecnici!$N3359,".",","),IFERROR(NUMBERVALUE(CriteriTecnici!$N3359,",","."),0))),4)&amp;""),",",".")&amp;", "&amp;CHAR(34)&amp;"numerator"&amp;CHAR(34)&amp;": "&amp;SUBSTITUTE(TRIM(ROUND(IFERROR(CriteriTecnici!$K3359*1,IFERROR(NUMBERVALUE(CriteriTecnici!$K3359,".",","),IFERROR(NUMBERVALUE(CriteriTecnici!$K3359,",","."),0))),4)&amp;""),",",".")&amp;", "&amp;CHAR(34)&amp;"denominator"&amp;CHAR(34)&amp;": "&amp;SUBSTITUTE(TRIM(ROUND(IFERROR(CriteriTecnici!$L3359*1,IFERROR(NUMBERVALUE(CriteriTecnici!$L3359,".",","),IFERROR(NUMBERVALUE(CriteriTecnici!$L3359,",","."),0))),4)&amp;""),",",".")&amp;", "&amp;CHAR(34)&amp;"flag"&amp;CHAR(34)&amp;": "&amp;SUBSTITUTE(TRIM(ROUND(IFERROR(CriteriTecnici!$M3359*1,IFERROR(NUMBERVALUE(CriteriTecnici!$M3359,".",","),IFERROR(NUMBERVALUE(CriteriTecnici!$M3359,",","."),0))),4)&amp;""),",",".")&amp;", "&amp;CHAR(34)&amp;"rawScore"&amp;CHAR(34)&amp;": "&amp;SUBSTITUTE(TRIM(ROUND(IFERROR(CriteriTecnici!$O3359*1,IFERROR(NUMBERVALUE(CriteriTecnici!$O3359,".",","),IFERROR(NUMBERVALUE(CriteriTecnici!$O3359,",","."),0))),4)&amp;""),",",".")&amp;CHAR(125)&amp;IF(TRUE,",",""))</f>
        <v/>
      </c>
    </row>
    <row r="3580">
      <c r="A3580" s="38">
        <f>IF(CriteriTecnici!$A3360="","","    "&amp;CHAR(123)&amp;CHAR(34)&amp;"bidderId"&amp;CHAR(34)&amp;": "&amp;CHAR(34)&amp;SUBSTITUTE(CriteriTecnici!$A3360,CHAR(34),"'")&amp;CHAR(34)&amp;", "&amp;CHAR(34)&amp;"lotId"&amp;CHAR(34)&amp;": "&amp;CHAR(34)&amp;SUBSTITUTE(CriteriTecnici!$C3360,CHAR(34),"'")&amp;CHAR(34)&amp;", "&amp;CHAR(34)&amp;"criterionId"&amp;CHAR(34)&amp;": "&amp;CHAR(34)&amp;SUBSTITUTE(CriteriTecnici!$D3360,CHAR(34),"'")&amp;CHAR(34)&amp;", "&amp;CHAR(34)&amp;"kind"&amp;CHAR(34)&amp;": "&amp;CHAR(34)&amp;SUBSTITUTE(CriteriTecnici!$F3360,CHAR(34),"'")&amp;CHAR(34)&amp;", "&amp;CHAR(34)&amp;"value"&amp;CHAR(34)&amp;": "&amp;SUBSTITUTE(TRIM(ROUND(IFERROR(CriteriTecnici!$N3360*1,IFERROR(NUMBERVALUE(CriteriTecnici!$N3360,".",","),IFERROR(NUMBERVALUE(CriteriTecnici!$N3360,",","."),0))),4)&amp;""),",",".")&amp;", "&amp;CHAR(34)&amp;"numerator"&amp;CHAR(34)&amp;": "&amp;SUBSTITUTE(TRIM(ROUND(IFERROR(CriteriTecnici!$K3360*1,IFERROR(NUMBERVALUE(CriteriTecnici!$K3360,".",","),IFERROR(NUMBERVALUE(CriteriTecnici!$K3360,",","."),0))),4)&amp;""),",",".")&amp;", "&amp;CHAR(34)&amp;"denominator"&amp;CHAR(34)&amp;": "&amp;SUBSTITUTE(TRIM(ROUND(IFERROR(CriteriTecnici!$L3360*1,IFERROR(NUMBERVALUE(CriteriTecnici!$L3360,".",","),IFERROR(NUMBERVALUE(CriteriTecnici!$L3360,",","."),0))),4)&amp;""),",",".")&amp;", "&amp;CHAR(34)&amp;"flag"&amp;CHAR(34)&amp;": "&amp;SUBSTITUTE(TRIM(ROUND(IFERROR(CriteriTecnici!$M3360*1,IFERROR(NUMBERVALUE(CriteriTecnici!$M3360,".",","),IFERROR(NUMBERVALUE(CriteriTecnici!$M3360,",","."),0))),4)&amp;""),",",".")&amp;", "&amp;CHAR(34)&amp;"rawScore"&amp;CHAR(34)&amp;": "&amp;SUBSTITUTE(TRIM(ROUND(IFERROR(CriteriTecnici!$O3360*1,IFERROR(NUMBERVALUE(CriteriTecnici!$O3360,".",","),IFERROR(NUMBERVALUE(CriteriTecnici!$O3360,",","."),0))),4)&amp;""),",",".")&amp;CHAR(125)&amp;IF(TRUE,",",""))</f>
        <v/>
      </c>
    </row>
    <row r="3581">
      <c r="A3581" s="38">
        <f>IF(CriteriTecnici!$A3361="","","    "&amp;CHAR(123)&amp;CHAR(34)&amp;"bidderId"&amp;CHAR(34)&amp;": "&amp;CHAR(34)&amp;SUBSTITUTE(CriteriTecnici!$A3361,CHAR(34),"'")&amp;CHAR(34)&amp;", "&amp;CHAR(34)&amp;"lotId"&amp;CHAR(34)&amp;": "&amp;CHAR(34)&amp;SUBSTITUTE(CriteriTecnici!$C3361,CHAR(34),"'")&amp;CHAR(34)&amp;", "&amp;CHAR(34)&amp;"criterionId"&amp;CHAR(34)&amp;": "&amp;CHAR(34)&amp;SUBSTITUTE(CriteriTecnici!$D3361,CHAR(34),"'")&amp;CHAR(34)&amp;", "&amp;CHAR(34)&amp;"kind"&amp;CHAR(34)&amp;": "&amp;CHAR(34)&amp;SUBSTITUTE(CriteriTecnici!$F3361,CHAR(34),"'")&amp;CHAR(34)&amp;", "&amp;CHAR(34)&amp;"value"&amp;CHAR(34)&amp;": "&amp;SUBSTITUTE(TRIM(ROUND(IFERROR(CriteriTecnici!$N3361*1,IFERROR(NUMBERVALUE(CriteriTecnici!$N3361,".",","),IFERROR(NUMBERVALUE(CriteriTecnici!$N3361,",","."),0))),4)&amp;""),",",".")&amp;", "&amp;CHAR(34)&amp;"numerator"&amp;CHAR(34)&amp;": "&amp;SUBSTITUTE(TRIM(ROUND(IFERROR(CriteriTecnici!$K3361*1,IFERROR(NUMBERVALUE(CriteriTecnici!$K3361,".",","),IFERROR(NUMBERVALUE(CriteriTecnici!$K3361,",","."),0))),4)&amp;""),",",".")&amp;", "&amp;CHAR(34)&amp;"denominator"&amp;CHAR(34)&amp;": "&amp;SUBSTITUTE(TRIM(ROUND(IFERROR(CriteriTecnici!$L3361*1,IFERROR(NUMBERVALUE(CriteriTecnici!$L3361,".",","),IFERROR(NUMBERVALUE(CriteriTecnici!$L3361,",","."),0))),4)&amp;""),",",".")&amp;", "&amp;CHAR(34)&amp;"flag"&amp;CHAR(34)&amp;": "&amp;SUBSTITUTE(TRIM(ROUND(IFERROR(CriteriTecnici!$M3361*1,IFERROR(NUMBERVALUE(CriteriTecnici!$M3361,".",","),IFERROR(NUMBERVALUE(CriteriTecnici!$M3361,",","."),0))),4)&amp;""),",",".")&amp;", "&amp;CHAR(34)&amp;"rawScore"&amp;CHAR(34)&amp;": "&amp;SUBSTITUTE(TRIM(ROUND(IFERROR(CriteriTecnici!$O3361*1,IFERROR(NUMBERVALUE(CriteriTecnici!$O3361,".",","),IFERROR(NUMBERVALUE(CriteriTecnici!$O3361,",","."),0))),4)&amp;""),",",".")&amp;CHAR(125)&amp;IF(TRUE,",",""))</f>
        <v/>
      </c>
    </row>
    <row r="3582">
      <c r="A3582" s="38">
        <f>IF(CriteriTecnici!$A3362="","","    "&amp;CHAR(123)&amp;CHAR(34)&amp;"bidderId"&amp;CHAR(34)&amp;": "&amp;CHAR(34)&amp;SUBSTITUTE(CriteriTecnici!$A3362,CHAR(34),"'")&amp;CHAR(34)&amp;", "&amp;CHAR(34)&amp;"lotId"&amp;CHAR(34)&amp;": "&amp;CHAR(34)&amp;SUBSTITUTE(CriteriTecnici!$C3362,CHAR(34),"'")&amp;CHAR(34)&amp;", "&amp;CHAR(34)&amp;"criterionId"&amp;CHAR(34)&amp;": "&amp;CHAR(34)&amp;SUBSTITUTE(CriteriTecnici!$D3362,CHAR(34),"'")&amp;CHAR(34)&amp;", "&amp;CHAR(34)&amp;"kind"&amp;CHAR(34)&amp;": "&amp;CHAR(34)&amp;SUBSTITUTE(CriteriTecnici!$F3362,CHAR(34),"'")&amp;CHAR(34)&amp;", "&amp;CHAR(34)&amp;"value"&amp;CHAR(34)&amp;": "&amp;SUBSTITUTE(TRIM(ROUND(IFERROR(CriteriTecnici!$N3362*1,IFERROR(NUMBERVALUE(CriteriTecnici!$N3362,".",","),IFERROR(NUMBERVALUE(CriteriTecnici!$N3362,",","."),0))),4)&amp;""),",",".")&amp;", "&amp;CHAR(34)&amp;"numerator"&amp;CHAR(34)&amp;": "&amp;SUBSTITUTE(TRIM(ROUND(IFERROR(CriteriTecnici!$K3362*1,IFERROR(NUMBERVALUE(CriteriTecnici!$K3362,".",","),IFERROR(NUMBERVALUE(CriteriTecnici!$K3362,",","."),0))),4)&amp;""),",",".")&amp;", "&amp;CHAR(34)&amp;"denominator"&amp;CHAR(34)&amp;": "&amp;SUBSTITUTE(TRIM(ROUND(IFERROR(CriteriTecnici!$L3362*1,IFERROR(NUMBERVALUE(CriteriTecnici!$L3362,".",","),IFERROR(NUMBERVALUE(CriteriTecnici!$L3362,",","."),0))),4)&amp;""),",",".")&amp;", "&amp;CHAR(34)&amp;"flag"&amp;CHAR(34)&amp;": "&amp;SUBSTITUTE(TRIM(ROUND(IFERROR(CriteriTecnici!$M3362*1,IFERROR(NUMBERVALUE(CriteriTecnici!$M3362,".",","),IFERROR(NUMBERVALUE(CriteriTecnici!$M3362,",","."),0))),4)&amp;""),",",".")&amp;", "&amp;CHAR(34)&amp;"rawScore"&amp;CHAR(34)&amp;": "&amp;SUBSTITUTE(TRIM(ROUND(IFERROR(CriteriTecnici!$O3362*1,IFERROR(NUMBERVALUE(CriteriTecnici!$O3362,".",","),IFERROR(NUMBERVALUE(CriteriTecnici!$O3362,",","."),0))),4)&amp;""),",",".")&amp;CHAR(125)&amp;IF(TRUE,",",""))</f>
        <v/>
      </c>
    </row>
    <row r="3583">
      <c r="A3583" s="38">
        <f>IF(CriteriTecnici!$A3363="","","    "&amp;CHAR(123)&amp;CHAR(34)&amp;"bidderId"&amp;CHAR(34)&amp;": "&amp;CHAR(34)&amp;SUBSTITUTE(CriteriTecnici!$A3363,CHAR(34),"'")&amp;CHAR(34)&amp;", "&amp;CHAR(34)&amp;"lotId"&amp;CHAR(34)&amp;": "&amp;CHAR(34)&amp;SUBSTITUTE(CriteriTecnici!$C3363,CHAR(34),"'")&amp;CHAR(34)&amp;", "&amp;CHAR(34)&amp;"criterionId"&amp;CHAR(34)&amp;": "&amp;CHAR(34)&amp;SUBSTITUTE(CriteriTecnici!$D3363,CHAR(34),"'")&amp;CHAR(34)&amp;", "&amp;CHAR(34)&amp;"kind"&amp;CHAR(34)&amp;": "&amp;CHAR(34)&amp;SUBSTITUTE(CriteriTecnici!$F3363,CHAR(34),"'")&amp;CHAR(34)&amp;", "&amp;CHAR(34)&amp;"value"&amp;CHAR(34)&amp;": "&amp;SUBSTITUTE(TRIM(ROUND(IFERROR(CriteriTecnici!$N3363*1,IFERROR(NUMBERVALUE(CriteriTecnici!$N3363,".",","),IFERROR(NUMBERVALUE(CriteriTecnici!$N3363,",","."),0))),4)&amp;""),",",".")&amp;", "&amp;CHAR(34)&amp;"numerator"&amp;CHAR(34)&amp;": "&amp;SUBSTITUTE(TRIM(ROUND(IFERROR(CriteriTecnici!$K3363*1,IFERROR(NUMBERVALUE(CriteriTecnici!$K3363,".",","),IFERROR(NUMBERVALUE(CriteriTecnici!$K3363,",","."),0))),4)&amp;""),",",".")&amp;", "&amp;CHAR(34)&amp;"denominator"&amp;CHAR(34)&amp;": "&amp;SUBSTITUTE(TRIM(ROUND(IFERROR(CriteriTecnici!$L3363*1,IFERROR(NUMBERVALUE(CriteriTecnici!$L3363,".",","),IFERROR(NUMBERVALUE(CriteriTecnici!$L3363,",","."),0))),4)&amp;""),",",".")&amp;", "&amp;CHAR(34)&amp;"flag"&amp;CHAR(34)&amp;": "&amp;SUBSTITUTE(TRIM(ROUND(IFERROR(CriteriTecnici!$M3363*1,IFERROR(NUMBERVALUE(CriteriTecnici!$M3363,".",","),IFERROR(NUMBERVALUE(CriteriTecnici!$M3363,",","."),0))),4)&amp;""),",",".")&amp;", "&amp;CHAR(34)&amp;"rawScore"&amp;CHAR(34)&amp;": "&amp;SUBSTITUTE(TRIM(ROUND(IFERROR(CriteriTecnici!$O3363*1,IFERROR(NUMBERVALUE(CriteriTecnici!$O3363,".",","),IFERROR(NUMBERVALUE(CriteriTecnici!$O3363,",","."),0))),4)&amp;""),",",".")&amp;CHAR(125)&amp;IF(TRUE,",",""))</f>
        <v/>
      </c>
    </row>
    <row r="3584">
      <c r="A3584" s="38">
        <f>IF(CriteriTecnici!$A3364="","","    "&amp;CHAR(123)&amp;CHAR(34)&amp;"bidderId"&amp;CHAR(34)&amp;": "&amp;CHAR(34)&amp;SUBSTITUTE(CriteriTecnici!$A3364,CHAR(34),"'")&amp;CHAR(34)&amp;", "&amp;CHAR(34)&amp;"lotId"&amp;CHAR(34)&amp;": "&amp;CHAR(34)&amp;SUBSTITUTE(CriteriTecnici!$C3364,CHAR(34),"'")&amp;CHAR(34)&amp;", "&amp;CHAR(34)&amp;"criterionId"&amp;CHAR(34)&amp;": "&amp;CHAR(34)&amp;SUBSTITUTE(CriteriTecnici!$D3364,CHAR(34),"'")&amp;CHAR(34)&amp;", "&amp;CHAR(34)&amp;"kind"&amp;CHAR(34)&amp;": "&amp;CHAR(34)&amp;SUBSTITUTE(CriteriTecnici!$F3364,CHAR(34),"'")&amp;CHAR(34)&amp;", "&amp;CHAR(34)&amp;"value"&amp;CHAR(34)&amp;": "&amp;SUBSTITUTE(TRIM(ROUND(IFERROR(CriteriTecnici!$N3364*1,IFERROR(NUMBERVALUE(CriteriTecnici!$N3364,".",","),IFERROR(NUMBERVALUE(CriteriTecnici!$N3364,",","."),0))),4)&amp;""),",",".")&amp;", "&amp;CHAR(34)&amp;"numerator"&amp;CHAR(34)&amp;": "&amp;SUBSTITUTE(TRIM(ROUND(IFERROR(CriteriTecnici!$K3364*1,IFERROR(NUMBERVALUE(CriteriTecnici!$K3364,".",","),IFERROR(NUMBERVALUE(CriteriTecnici!$K3364,",","."),0))),4)&amp;""),",",".")&amp;", "&amp;CHAR(34)&amp;"denominator"&amp;CHAR(34)&amp;": "&amp;SUBSTITUTE(TRIM(ROUND(IFERROR(CriteriTecnici!$L3364*1,IFERROR(NUMBERVALUE(CriteriTecnici!$L3364,".",","),IFERROR(NUMBERVALUE(CriteriTecnici!$L3364,",","."),0))),4)&amp;""),",",".")&amp;", "&amp;CHAR(34)&amp;"flag"&amp;CHAR(34)&amp;": "&amp;SUBSTITUTE(TRIM(ROUND(IFERROR(CriteriTecnici!$M3364*1,IFERROR(NUMBERVALUE(CriteriTecnici!$M3364,".",","),IFERROR(NUMBERVALUE(CriteriTecnici!$M3364,",","."),0))),4)&amp;""),",",".")&amp;", "&amp;CHAR(34)&amp;"rawScore"&amp;CHAR(34)&amp;": "&amp;SUBSTITUTE(TRIM(ROUND(IFERROR(CriteriTecnici!$O3364*1,IFERROR(NUMBERVALUE(CriteriTecnici!$O3364,".",","),IFERROR(NUMBERVALUE(CriteriTecnici!$O3364,",","."),0))),4)&amp;""),",",".")&amp;CHAR(125)&amp;IF(TRUE,",",""))</f>
        <v/>
      </c>
    </row>
    <row r="3585">
      <c r="A3585" s="38">
        <f>IF(CriteriTecnici!$A3365="","","    "&amp;CHAR(123)&amp;CHAR(34)&amp;"bidderId"&amp;CHAR(34)&amp;": "&amp;CHAR(34)&amp;SUBSTITUTE(CriteriTecnici!$A3365,CHAR(34),"'")&amp;CHAR(34)&amp;", "&amp;CHAR(34)&amp;"lotId"&amp;CHAR(34)&amp;": "&amp;CHAR(34)&amp;SUBSTITUTE(CriteriTecnici!$C3365,CHAR(34),"'")&amp;CHAR(34)&amp;", "&amp;CHAR(34)&amp;"criterionId"&amp;CHAR(34)&amp;": "&amp;CHAR(34)&amp;SUBSTITUTE(CriteriTecnici!$D3365,CHAR(34),"'")&amp;CHAR(34)&amp;", "&amp;CHAR(34)&amp;"kind"&amp;CHAR(34)&amp;": "&amp;CHAR(34)&amp;SUBSTITUTE(CriteriTecnici!$F3365,CHAR(34),"'")&amp;CHAR(34)&amp;", "&amp;CHAR(34)&amp;"value"&amp;CHAR(34)&amp;": "&amp;SUBSTITUTE(TRIM(ROUND(IFERROR(CriteriTecnici!$N3365*1,IFERROR(NUMBERVALUE(CriteriTecnici!$N3365,".",","),IFERROR(NUMBERVALUE(CriteriTecnici!$N3365,",","."),0))),4)&amp;""),",",".")&amp;", "&amp;CHAR(34)&amp;"numerator"&amp;CHAR(34)&amp;": "&amp;SUBSTITUTE(TRIM(ROUND(IFERROR(CriteriTecnici!$K3365*1,IFERROR(NUMBERVALUE(CriteriTecnici!$K3365,".",","),IFERROR(NUMBERVALUE(CriteriTecnici!$K3365,",","."),0))),4)&amp;""),",",".")&amp;", "&amp;CHAR(34)&amp;"denominator"&amp;CHAR(34)&amp;": "&amp;SUBSTITUTE(TRIM(ROUND(IFERROR(CriteriTecnici!$L3365*1,IFERROR(NUMBERVALUE(CriteriTecnici!$L3365,".",","),IFERROR(NUMBERVALUE(CriteriTecnici!$L3365,",","."),0))),4)&amp;""),",",".")&amp;", "&amp;CHAR(34)&amp;"flag"&amp;CHAR(34)&amp;": "&amp;SUBSTITUTE(TRIM(ROUND(IFERROR(CriteriTecnici!$M3365*1,IFERROR(NUMBERVALUE(CriteriTecnici!$M3365,".",","),IFERROR(NUMBERVALUE(CriteriTecnici!$M3365,",","."),0))),4)&amp;""),",",".")&amp;", "&amp;CHAR(34)&amp;"rawScore"&amp;CHAR(34)&amp;": "&amp;SUBSTITUTE(TRIM(ROUND(IFERROR(CriteriTecnici!$O3365*1,IFERROR(NUMBERVALUE(CriteriTecnici!$O3365,".",","),IFERROR(NUMBERVALUE(CriteriTecnici!$O3365,",","."),0))),4)&amp;""),",",".")&amp;CHAR(125)&amp;IF(TRUE,",",""))</f>
        <v/>
      </c>
    </row>
    <row r="3586">
      <c r="A3586" s="38">
        <f>IF(CriteriTecnici!$A3366="","","    "&amp;CHAR(123)&amp;CHAR(34)&amp;"bidderId"&amp;CHAR(34)&amp;": "&amp;CHAR(34)&amp;SUBSTITUTE(CriteriTecnici!$A3366,CHAR(34),"'")&amp;CHAR(34)&amp;", "&amp;CHAR(34)&amp;"lotId"&amp;CHAR(34)&amp;": "&amp;CHAR(34)&amp;SUBSTITUTE(CriteriTecnici!$C3366,CHAR(34),"'")&amp;CHAR(34)&amp;", "&amp;CHAR(34)&amp;"criterionId"&amp;CHAR(34)&amp;": "&amp;CHAR(34)&amp;SUBSTITUTE(CriteriTecnici!$D3366,CHAR(34),"'")&amp;CHAR(34)&amp;", "&amp;CHAR(34)&amp;"kind"&amp;CHAR(34)&amp;": "&amp;CHAR(34)&amp;SUBSTITUTE(CriteriTecnici!$F3366,CHAR(34),"'")&amp;CHAR(34)&amp;", "&amp;CHAR(34)&amp;"value"&amp;CHAR(34)&amp;": "&amp;SUBSTITUTE(TRIM(ROUND(IFERROR(CriteriTecnici!$N3366*1,IFERROR(NUMBERVALUE(CriteriTecnici!$N3366,".",","),IFERROR(NUMBERVALUE(CriteriTecnici!$N3366,",","."),0))),4)&amp;""),",",".")&amp;", "&amp;CHAR(34)&amp;"numerator"&amp;CHAR(34)&amp;": "&amp;SUBSTITUTE(TRIM(ROUND(IFERROR(CriteriTecnici!$K3366*1,IFERROR(NUMBERVALUE(CriteriTecnici!$K3366,".",","),IFERROR(NUMBERVALUE(CriteriTecnici!$K3366,",","."),0))),4)&amp;""),",",".")&amp;", "&amp;CHAR(34)&amp;"denominator"&amp;CHAR(34)&amp;": "&amp;SUBSTITUTE(TRIM(ROUND(IFERROR(CriteriTecnici!$L3366*1,IFERROR(NUMBERVALUE(CriteriTecnici!$L3366,".",","),IFERROR(NUMBERVALUE(CriteriTecnici!$L3366,",","."),0))),4)&amp;""),",",".")&amp;", "&amp;CHAR(34)&amp;"flag"&amp;CHAR(34)&amp;": "&amp;SUBSTITUTE(TRIM(ROUND(IFERROR(CriteriTecnici!$M3366*1,IFERROR(NUMBERVALUE(CriteriTecnici!$M3366,".",","),IFERROR(NUMBERVALUE(CriteriTecnici!$M3366,",","."),0))),4)&amp;""),",",".")&amp;", "&amp;CHAR(34)&amp;"rawScore"&amp;CHAR(34)&amp;": "&amp;SUBSTITUTE(TRIM(ROUND(IFERROR(CriteriTecnici!$O3366*1,IFERROR(NUMBERVALUE(CriteriTecnici!$O3366,".",","),IFERROR(NUMBERVALUE(CriteriTecnici!$O3366,",","."),0))),4)&amp;""),",",".")&amp;CHAR(125)&amp;IF(TRUE,",",""))</f>
        <v/>
      </c>
    </row>
    <row r="3587">
      <c r="A3587" s="38">
        <f>IF(CriteriTecnici!$A3367="","","    "&amp;CHAR(123)&amp;CHAR(34)&amp;"bidderId"&amp;CHAR(34)&amp;": "&amp;CHAR(34)&amp;SUBSTITUTE(CriteriTecnici!$A3367,CHAR(34),"'")&amp;CHAR(34)&amp;", "&amp;CHAR(34)&amp;"lotId"&amp;CHAR(34)&amp;": "&amp;CHAR(34)&amp;SUBSTITUTE(CriteriTecnici!$C3367,CHAR(34),"'")&amp;CHAR(34)&amp;", "&amp;CHAR(34)&amp;"criterionId"&amp;CHAR(34)&amp;": "&amp;CHAR(34)&amp;SUBSTITUTE(CriteriTecnici!$D3367,CHAR(34),"'")&amp;CHAR(34)&amp;", "&amp;CHAR(34)&amp;"kind"&amp;CHAR(34)&amp;": "&amp;CHAR(34)&amp;SUBSTITUTE(CriteriTecnici!$F3367,CHAR(34),"'")&amp;CHAR(34)&amp;", "&amp;CHAR(34)&amp;"value"&amp;CHAR(34)&amp;": "&amp;SUBSTITUTE(TRIM(ROUND(IFERROR(CriteriTecnici!$N3367*1,IFERROR(NUMBERVALUE(CriteriTecnici!$N3367,".",","),IFERROR(NUMBERVALUE(CriteriTecnici!$N3367,",","."),0))),4)&amp;""),",",".")&amp;", "&amp;CHAR(34)&amp;"numerator"&amp;CHAR(34)&amp;": "&amp;SUBSTITUTE(TRIM(ROUND(IFERROR(CriteriTecnici!$K3367*1,IFERROR(NUMBERVALUE(CriteriTecnici!$K3367,".",","),IFERROR(NUMBERVALUE(CriteriTecnici!$K3367,",","."),0))),4)&amp;""),",",".")&amp;", "&amp;CHAR(34)&amp;"denominator"&amp;CHAR(34)&amp;": "&amp;SUBSTITUTE(TRIM(ROUND(IFERROR(CriteriTecnici!$L3367*1,IFERROR(NUMBERVALUE(CriteriTecnici!$L3367,".",","),IFERROR(NUMBERVALUE(CriteriTecnici!$L3367,",","."),0))),4)&amp;""),",",".")&amp;", "&amp;CHAR(34)&amp;"flag"&amp;CHAR(34)&amp;": "&amp;SUBSTITUTE(TRIM(ROUND(IFERROR(CriteriTecnici!$M3367*1,IFERROR(NUMBERVALUE(CriteriTecnici!$M3367,".",","),IFERROR(NUMBERVALUE(CriteriTecnici!$M3367,",","."),0))),4)&amp;""),",",".")&amp;", "&amp;CHAR(34)&amp;"rawScore"&amp;CHAR(34)&amp;": "&amp;SUBSTITUTE(TRIM(ROUND(IFERROR(CriteriTecnici!$O3367*1,IFERROR(NUMBERVALUE(CriteriTecnici!$O3367,".",","),IFERROR(NUMBERVALUE(CriteriTecnici!$O3367,",","."),0))),4)&amp;""),",",".")&amp;CHAR(125)&amp;IF(TRUE,",",""))</f>
        <v/>
      </c>
    </row>
    <row r="3588">
      <c r="A3588" s="38">
        <f>IF(CriteriTecnici!$A3368="","","    "&amp;CHAR(123)&amp;CHAR(34)&amp;"bidderId"&amp;CHAR(34)&amp;": "&amp;CHAR(34)&amp;SUBSTITUTE(CriteriTecnici!$A3368,CHAR(34),"'")&amp;CHAR(34)&amp;", "&amp;CHAR(34)&amp;"lotId"&amp;CHAR(34)&amp;": "&amp;CHAR(34)&amp;SUBSTITUTE(CriteriTecnici!$C3368,CHAR(34),"'")&amp;CHAR(34)&amp;", "&amp;CHAR(34)&amp;"criterionId"&amp;CHAR(34)&amp;": "&amp;CHAR(34)&amp;SUBSTITUTE(CriteriTecnici!$D3368,CHAR(34),"'")&amp;CHAR(34)&amp;", "&amp;CHAR(34)&amp;"kind"&amp;CHAR(34)&amp;": "&amp;CHAR(34)&amp;SUBSTITUTE(CriteriTecnici!$F3368,CHAR(34),"'")&amp;CHAR(34)&amp;", "&amp;CHAR(34)&amp;"value"&amp;CHAR(34)&amp;": "&amp;SUBSTITUTE(TRIM(ROUND(IFERROR(CriteriTecnici!$N3368*1,IFERROR(NUMBERVALUE(CriteriTecnici!$N3368,".",","),IFERROR(NUMBERVALUE(CriteriTecnici!$N3368,",","."),0))),4)&amp;""),",",".")&amp;", "&amp;CHAR(34)&amp;"numerator"&amp;CHAR(34)&amp;": "&amp;SUBSTITUTE(TRIM(ROUND(IFERROR(CriteriTecnici!$K3368*1,IFERROR(NUMBERVALUE(CriteriTecnici!$K3368,".",","),IFERROR(NUMBERVALUE(CriteriTecnici!$K3368,",","."),0))),4)&amp;""),",",".")&amp;", "&amp;CHAR(34)&amp;"denominator"&amp;CHAR(34)&amp;": "&amp;SUBSTITUTE(TRIM(ROUND(IFERROR(CriteriTecnici!$L3368*1,IFERROR(NUMBERVALUE(CriteriTecnici!$L3368,".",","),IFERROR(NUMBERVALUE(CriteriTecnici!$L3368,",","."),0))),4)&amp;""),",",".")&amp;", "&amp;CHAR(34)&amp;"flag"&amp;CHAR(34)&amp;": "&amp;SUBSTITUTE(TRIM(ROUND(IFERROR(CriteriTecnici!$M3368*1,IFERROR(NUMBERVALUE(CriteriTecnici!$M3368,".",","),IFERROR(NUMBERVALUE(CriteriTecnici!$M3368,",","."),0))),4)&amp;""),",",".")&amp;", "&amp;CHAR(34)&amp;"rawScore"&amp;CHAR(34)&amp;": "&amp;SUBSTITUTE(TRIM(ROUND(IFERROR(CriteriTecnici!$O3368*1,IFERROR(NUMBERVALUE(CriteriTecnici!$O3368,".",","),IFERROR(NUMBERVALUE(CriteriTecnici!$O3368,",","."),0))),4)&amp;""),",",".")&amp;CHAR(125)&amp;IF(TRUE,",",""))</f>
        <v/>
      </c>
    </row>
    <row r="3589">
      <c r="A3589" s="38">
        <f>IF(CriteriTecnici!$A3369="","","    "&amp;CHAR(123)&amp;CHAR(34)&amp;"bidderId"&amp;CHAR(34)&amp;": "&amp;CHAR(34)&amp;SUBSTITUTE(CriteriTecnici!$A3369,CHAR(34),"'")&amp;CHAR(34)&amp;", "&amp;CHAR(34)&amp;"lotId"&amp;CHAR(34)&amp;": "&amp;CHAR(34)&amp;SUBSTITUTE(CriteriTecnici!$C3369,CHAR(34),"'")&amp;CHAR(34)&amp;", "&amp;CHAR(34)&amp;"criterionId"&amp;CHAR(34)&amp;": "&amp;CHAR(34)&amp;SUBSTITUTE(CriteriTecnici!$D3369,CHAR(34),"'")&amp;CHAR(34)&amp;", "&amp;CHAR(34)&amp;"kind"&amp;CHAR(34)&amp;": "&amp;CHAR(34)&amp;SUBSTITUTE(CriteriTecnici!$F3369,CHAR(34),"'")&amp;CHAR(34)&amp;", "&amp;CHAR(34)&amp;"value"&amp;CHAR(34)&amp;": "&amp;SUBSTITUTE(TRIM(ROUND(IFERROR(CriteriTecnici!$N3369*1,IFERROR(NUMBERVALUE(CriteriTecnici!$N3369,".",","),IFERROR(NUMBERVALUE(CriteriTecnici!$N3369,",","."),0))),4)&amp;""),",",".")&amp;", "&amp;CHAR(34)&amp;"numerator"&amp;CHAR(34)&amp;": "&amp;SUBSTITUTE(TRIM(ROUND(IFERROR(CriteriTecnici!$K3369*1,IFERROR(NUMBERVALUE(CriteriTecnici!$K3369,".",","),IFERROR(NUMBERVALUE(CriteriTecnici!$K3369,",","."),0))),4)&amp;""),",",".")&amp;", "&amp;CHAR(34)&amp;"denominator"&amp;CHAR(34)&amp;": "&amp;SUBSTITUTE(TRIM(ROUND(IFERROR(CriteriTecnici!$L3369*1,IFERROR(NUMBERVALUE(CriteriTecnici!$L3369,".",","),IFERROR(NUMBERVALUE(CriteriTecnici!$L3369,",","."),0))),4)&amp;""),",",".")&amp;", "&amp;CHAR(34)&amp;"flag"&amp;CHAR(34)&amp;": "&amp;SUBSTITUTE(TRIM(ROUND(IFERROR(CriteriTecnici!$M3369*1,IFERROR(NUMBERVALUE(CriteriTecnici!$M3369,".",","),IFERROR(NUMBERVALUE(CriteriTecnici!$M3369,",","."),0))),4)&amp;""),",",".")&amp;", "&amp;CHAR(34)&amp;"rawScore"&amp;CHAR(34)&amp;": "&amp;SUBSTITUTE(TRIM(ROUND(IFERROR(CriteriTecnici!$O3369*1,IFERROR(NUMBERVALUE(CriteriTecnici!$O3369,".",","),IFERROR(NUMBERVALUE(CriteriTecnici!$O3369,",","."),0))),4)&amp;""),",",".")&amp;CHAR(125)&amp;IF(TRUE,",",""))</f>
        <v/>
      </c>
    </row>
    <row r="3590">
      <c r="A3590" s="38">
        <f>IF(CriteriTecnici!$A3370="","","    "&amp;CHAR(123)&amp;CHAR(34)&amp;"bidderId"&amp;CHAR(34)&amp;": "&amp;CHAR(34)&amp;SUBSTITUTE(CriteriTecnici!$A3370,CHAR(34),"'")&amp;CHAR(34)&amp;", "&amp;CHAR(34)&amp;"lotId"&amp;CHAR(34)&amp;": "&amp;CHAR(34)&amp;SUBSTITUTE(CriteriTecnici!$C3370,CHAR(34),"'")&amp;CHAR(34)&amp;", "&amp;CHAR(34)&amp;"criterionId"&amp;CHAR(34)&amp;": "&amp;CHAR(34)&amp;SUBSTITUTE(CriteriTecnici!$D3370,CHAR(34),"'")&amp;CHAR(34)&amp;", "&amp;CHAR(34)&amp;"kind"&amp;CHAR(34)&amp;": "&amp;CHAR(34)&amp;SUBSTITUTE(CriteriTecnici!$F3370,CHAR(34),"'")&amp;CHAR(34)&amp;", "&amp;CHAR(34)&amp;"value"&amp;CHAR(34)&amp;": "&amp;SUBSTITUTE(TRIM(ROUND(IFERROR(CriteriTecnici!$N3370*1,IFERROR(NUMBERVALUE(CriteriTecnici!$N3370,".",","),IFERROR(NUMBERVALUE(CriteriTecnici!$N3370,",","."),0))),4)&amp;""),",",".")&amp;", "&amp;CHAR(34)&amp;"numerator"&amp;CHAR(34)&amp;": "&amp;SUBSTITUTE(TRIM(ROUND(IFERROR(CriteriTecnici!$K3370*1,IFERROR(NUMBERVALUE(CriteriTecnici!$K3370,".",","),IFERROR(NUMBERVALUE(CriteriTecnici!$K3370,",","."),0))),4)&amp;""),",",".")&amp;", "&amp;CHAR(34)&amp;"denominator"&amp;CHAR(34)&amp;": "&amp;SUBSTITUTE(TRIM(ROUND(IFERROR(CriteriTecnici!$L3370*1,IFERROR(NUMBERVALUE(CriteriTecnici!$L3370,".",","),IFERROR(NUMBERVALUE(CriteriTecnici!$L3370,",","."),0))),4)&amp;""),",",".")&amp;", "&amp;CHAR(34)&amp;"flag"&amp;CHAR(34)&amp;": "&amp;SUBSTITUTE(TRIM(ROUND(IFERROR(CriteriTecnici!$M3370*1,IFERROR(NUMBERVALUE(CriteriTecnici!$M3370,".",","),IFERROR(NUMBERVALUE(CriteriTecnici!$M3370,",","."),0))),4)&amp;""),",",".")&amp;", "&amp;CHAR(34)&amp;"rawScore"&amp;CHAR(34)&amp;": "&amp;SUBSTITUTE(TRIM(ROUND(IFERROR(CriteriTecnici!$O3370*1,IFERROR(NUMBERVALUE(CriteriTecnici!$O3370,".",","),IFERROR(NUMBERVALUE(CriteriTecnici!$O3370,",","."),0))),4)&amp;""),",",".")&amp;CHAR(125)&amp;IF(TRUE,",",""))</f>
        <v/>
      </c>
    </row>
    <row r="3591">
      <c r="A3591" s="38">
        <f>IF(CriteriTecnici!$A3371="","","    "&amp;CHAR(123)&amp;CHAR(34)&amp;"bidderId"&amp;CHAR(34)&amp;": "&amp;CHAR(34)&amp;SUBSTITUTE(CriteriTecnici!$A3371,CHAR(34),"'")&amp;CHAR(34)&amp;", "&amp;CHAR(34)&amp;"lotId"&amp;CHAR(34)&amp;": "&amp;CHAR(34)&amp;SUBSTITUTE(CriteriTecnici!$C3371,CHAR(34),"'")&amp;CHAR(34)&amp;", "&amp;CHAR(34)&amp;"criterionId"&amp;CHAR(34)&amp;": "&amp;CHAR(34)&amp;SUBSTITUTE(CriteriTecnici!$D3371,CHAR(34),"'")&amp;CHAR(34)&amp;", "&amp;CHAR(34)&amp;"kind"&amp;CHAR(34)&amp;": "&amp;CHAR(34)&amp;SUBSTITUTE(CriteriTecnici!$F3371,CHAR(34),"'")&amp;CHAR(34)&amp;", "&amp;CHAR(34)&amp;"value"&amp;CHAR(34)&amp;": "&amp;SUBSTITUTE(TRIM(ROUND(IFERROR(CriteriTecnici!$N3371*1,IFERROR(NUMBERVALUE(CriteriTecnici!$N3371,".",","),IFERROR(NUMBERVALUE(CriteriTecnici!$N3371,",","."),0))),4)&amp;""),",",".")&amp;", "&amp;CHAR(34)&amp;"numerator"&amp;CHAR(34)&amp;": "&amp;SUBSTITUTE(TRIM(ROUND(IFERROR(CriteriTecnici!$K3371*1,IFERROR(NUMBERVALUE(CriteriTecnici!$K3371,".",","),IFERROR(NUMBERVALUE(CriteriTecnici!$K3371,",","."),0))),4)&amp;""),",",".")&amp;", "&amp;CHAR(34)&amp;"denominator"&amp;CHAR(34)&amp;": "&amp;SUBSTITUTE(TRIM(ROUND(IFERROR(CriteriTecnici!$L3371*1,IFERROR(NUMBERVALUE(CriteriTecnici!$L3371,".",","),IFERROR(NUMBERVALUE(CriteriTecnici!$L3371,",","."),0))),4)&amp;""),",",".")&amp;", "&amp;CHAR(34)&amp;"flag"&amp;CHAR(34)&amp;": "&amp;SUBSTITUTE(TRIM(ROUND(IFERROR(CriteriTecnici!$M3371*1,IFERROR(NUMBERVALUE(CriteriTecnici!$M3371,".",","),IFERROR(NUMBERVALUE(CriteriTecnici!$M3371,",","."),0))),4)&amp;""),",",".")&amp;", "&amp;CHAR(34)&amp;"rawScore"&amp;CHAR(34)&amp;": "&amp;SUBSTITUTE(TRIM(ROUND(IFERROR(CriteriTecnici!$O3371*1,IFERROR(NUMBERVALUE(CriteriTecnici!$O3371,".",","),IFERROR(NUMBERVALUE(CriteriTecnici!$O3371,",","."),0))),4)&amp;""),",",".")&amp;CHAR(125)&amp;IF(TRUE,",",""))</f>
        <v/>
      </c>
    </row>
    <row r="3592">
      <c r="A3592" s="38">
        <f>IF(CriteriTecnici!$A3372="","","    "&amp;CHAR(123)&amp;CHAR(34)&amp;"bidderId"&amp;CHAR(34)&amp;": "&amp;CHAR(34)&amp;SUBSTITUTE(CriteriTecnici!$A3372,CHAR(34),"'")&amp;CHAR(34)&amp;", "&amp;CHAR(34)&amp;"lotId"&amp;CHAR(34)&amp;": "&amp;CHAR(34)&amp;SUBSTITUTE(CriteriTecnici!$C3372,CHAR(34),"'")&amp;CHAR(34)&amp;", "&amp;CHAR(34)&amp;"criterionId"&amp;CHAR(34)&amp;": "&amp;CHAR(34)&amp;SUBSTITUTE(CriteriTecnici!$D3372,CHAR(34),"'")&amp;CHAR(34)&amp;", "&amp;CHAR(34)&amp;"kind"&amp;CHAR(34)&amp;": "&amp;CHAR(34)&amp;SUBSTITUTE(CriteriTecnici!$F3372,CHAR(34),"'")&amp;CHAR(34)&amp;", "&amp;CHAR(34)&amp;"value"&amp;CHAR(34)&amp;": "&amp;SUBSTITUTE(TRIM(ROUND(IFERROR(CriteriTecnici!$N3372*1,IFERROR(NUMBERVALUE(CriteriTecnici!$N3372,".",","),IFERROR(NUMBERVALUE(CriteriTecnici!$N3372,",","."),0))),4)&amp;""),",",".")&amp;", "&amp;CHAR(34)&amp;"numerator"&amp;CHAR(34)&amp;": "&amp;SUBSTITUTE(TRIM(ROUND(IFERROR(CriteriTecnici!$K3372*1,IFERROR(NUMBERVALUE(CriteriTecnici!$K3372,".",","),IFERROR(NUMBERVALUE(CriteriTecnici!$K3372,",","."),0))),4)&amp;""),",",".")&amp;", "&amp;CHAR(34)&amp;"denominator"&amp;CHAR(34)&amp;": "&amp;SUBSTITUTE(TRIM(ROUND(IFERROR(CriteriTecnici!$L3372*1,IFERROR(NUMBERVALUE(CriteriTecnici!$L3372,".",","),IFERROR(NUMBERVALUE(CriteriTecnici!$L3372,",","."),0))),4)&amp;""),",",".")&amp;", "&amp;CHAR(34)&amp;"flag"&amp;CHAR(34)&amp;": "&amp;SUBSTITUTE(TRIM(ROUND(IFERROR(CriteriTecnici!$M3372*1,IFERROR(NUMBERVALUE(CriteriTecnici!$M3372,".",","),IFERROR(NUMBERVALUE(CriteriTecnici!$M3372,",","."),0))),4)&amp;""),",",".")&amp;", "&amp;CHAR(34)&amp;"rawScore"&amp;CHAR(34)&amp;": "&amp;SUBSTITUTE(TRIM(ROUND(IFERROR(CriteriTecnici!$O3372*1,IFERROR(NUMBERVALUE(CriteriTecnici!$O3372,".",","),IFERROR(NUMBERVALUE(CriteriTecnici!$O3372,",","."),0))),4)&amp;""),",",".")&amp;CHAR(125)&amp;IF(TRUE,",",""))</f>
        <v/>
      </c>
    </row>
    <row r="3593">
      <c r="A3593" s="38">
        <f>IF(CriteriTecnici!$A3373="","","    "&amp;CHAR(123)&amp;CHAR(34)&amp;"bidderId"&amp;CHAR(34)&amp;": "&amp;CHAR(34)&amp;SUBSTITUTE(CriteriTecnici!$A3373,CHAR(34),"'")&amp;CHAR(34)&amp;", "&amp;CHAR(34)&amp;"lotId"&amp;CHAR(34)&amp;": "&amp;CHAR(34)&amp;SUBSTITUTE(CriteriTecnici!$C3373,CHAR(34),"'")&amp;CHAR(34)&amp;", "&amp;CHAR(34)&amp;"criterionId"&amp;CHAR(34)&amp;": "&amp;CHAR(34)&amp;SUBSTITUTE(CriteriTecnici!$D3373,CHAR(34),"'")&amp;CHAR(34)&amp;", "&amp;CHAR(34)&amp;"kind"&amp;CHAR(34)&amp;": "&amp;CHAR(34)&amp;SUBSTITUTE(CriteriTecnici!$F3373,CHAR(34),"'")&amp;CHAR(34)&amp;", "&amp;CHAR(34)&amp;"value"&amp;CHAR(34)&amp;": "&amp;SUBSTITUTE(TRIM(ROUND(IFERROR(CriteriTecnici!$N3373*1,IFERROR(NUMBERVALUE(CriteriTecnici!$N3373,".",","),IFERROR(NUMBERVALUE(CriteriTecnici!$N3373,",","."),0))),4)&amp;""),",",".")&amp;", "&amp;CHAR(34)&amp;"numerator"&amp;CHAR(34)&amp;": "&amp;SUBSTITUTE(TRIM(ROUND(IFERROR(CriteriTecnici!$K3373*1,IFERROR(NUMBERVALUE(CriteriTecnici!$K3373,".",","),IFERROR(NUMBERVALUE(CriteriTecnici!$K3373,",","."),0))),4)&amp;""),",",".")&amp;", "&amp;CHAR(34)&amp;"denominator"&amp;CHAR(34)&amp;": "&amp;SUBSTITUTE(TRIM(ROUND(IFERROR(CriteriTecnici!$L3373*1,IFERROR(NUMBERVALUE(CriteriTecnici!$L3373,".",","),IFERROR(NUMBERVALUE(CriteriTecnici!$L3373,",","."),0))),4)&amp;""),",",".")&amp;", "&amp;CHAR(34)&amp;"flag"&amp;CHAR(34)&amp;": "&amp;SUBSTITUTE(TRIM(ROUND(IFERROR(CriteriTecnici!$M3373*1,IFERROR(NUMBERVALUE(CriteriTecnici!$M3373,".",","),IFERROR(NUMBERVALUE(CriteriTecnici!$M3373,",","."),0))),4)&amp;""),",",".")&amp;", "&amp;CHAR(34)&amp;"rawScore"&amp;CHAR(34)&amp;": "&amp;SUBSTITUTE(TRIM(ROUND(IFERROR(CriteriTecnici!$O3373*1,IFERROR(NUMBERVALUE(CriteriTecnici!$O3373,".",","),IFERROR(NUMBERVALUE(CriteriTecnici!$O3373,",","."),0))),4)&amp;""),",",".")&amp;CHAR(125)&amp;IF(TRUE,",",""))</f>
        <v/>
      </c>
    </row>
    <row r="3594">
      <c r="A3594" s="38">
        <f>IF(CriteriTecnici!$A3374="","","    "&amp;CHAR(123)&amp;CHAR(34)&amp;"bidderId"&amp;CHAR(34)&amp;": "&amp;CHAR(34)&amp;SUBSTITUTE(CriteriTecnici!$A3374,CHAR(34),"'")&amp;CHAR(34)&amp;", "&amp;CHAR(34)&amp;"lotId"&amp;CHAR(34)&amp;": "&amp;CHAR(34)&amp;SUBSTITUTE(CriteriTecnici!$C3374,CHAR(34),"'")&amp;CHAR(34)&amp;", "&amp;CHAR(34)&amp;"criterionId"&amp;CHAR(34)&amp;": "&amp;CHAR(34)&amp;SUBSTITUTE(CriteriTecnici!$D3374,CHAR(34),"'")&amp;CHAR(34)&amp;", "&amp;CHAR(34)&amp;"kind"&amp;CHAR(34)&amp;": "&amp;CHAR(34)&amp;SUBSTITUTE(CriteriTecnici!$F3374,CHAR(34),"'")&amp;CHAR(34)&amp;", "&amp;CHAR(34)&amp;"value"&amp;CHAR(34)&amp;": "&amp;SUBSTITUTE(TRIM(ROUND(IFERROR(CriteriTecnici!$N3374*1,IFERROR(NUMBERVALUE(CriteriTecnici!$N3374,".",","),IFERROR(NUMBERVALUE(CriteriTecnici!$N3374,",","."),0))),4)&amp;""),",",".")&amp;", "&amp;CHAR(34)&amp;"numerator"&amp;CHAR(34)&amp;": "&amp;SUBSTITUTE(TRIM(ROUND(IFERROR(CriteriTecnici!$K3374*1,IFERROR(NUMBERVALUE(CriteriTecnici!$K3374,".",","),IFERROR(NUMBERVALUE(CriteriTecnici!$K3374,",","."),0))),4)&amp;""),",",".")&amp;", "&amp;CHAR(34)&amp;"denominator"&amp;CHAR(34)&amp;": "&amp;SUBSTITUTE(TRIM(ROUND(IFERROR(CriteriTecnici!$L3374*1,IFERROR(NUMBERVALUE(CriteriTecnici!$L3374,".",","),IFERROR(NUMBERVALUE(CriteriTecnici!$L3374,",","."),0))),4)&amp;""),",",".")&amp;", "&amp;CHAR(34)&amp;"flag"&amp;CHAR(34)&amp;": "&amp;SUBSTITUTE(TRIM(ROUND(IFERROR(CriteriTecnici!$M3374*1,IFERROR(NUMBERVALUE(CriteriTecnici!$M3374,".",","),IFERROR(NUMBERVALUE(CriteriTecnici!$M3374,",","."),0))),4)&amp;""),",",".")&amp;", "&amp;CHAR(34)&amp;"rawScore"&amp;CHAR(34)&amp;": "&amp;SUBSTITUTE(TRIM(ROUND(IFERROR(CriteriTecnici!$O3374*1,IFERROR(NUMBERVALUE(CriteriTecnici!$O3374,".",","),IFERROR(NUMBERVALUE(CriteriTecnici!$O3374,",","."),0))),4)&amp;""),",",".")&amp;CHAR(125)&amp;IF(TRUE,",",""))</f>
        <v/>
      </c>
    </row>
    <row r="3595">
      <c r="A3595" s="38">
        <f>IF(CriteriTecnici!$A3375="","","    "&amp;CHAR(123)&amp;CHAR(34)&amp;"bidderId"&amp;CHAR(34)&amp;": "&amp;CHAR(34)&amp;SUBSTITUTE(CriteriTecnici!$A3375,CHAR(34),"'")&amp;CHAR(34)&amp;", "&amp;CHAR(34)&amp;"lotId"&amp;CHAR(34)&amp;": "&amp;CHAR(34)&amp;SUBSTITUTE(CriteriTecnici!$C3375,CHAR(34),"'")&amp;CHAR(34)&amp;", "&amp;CHAR(34)&amp;"criterionId"&amp;CHAR(34)&amp;": "&amp;CHAR(34)&amp;SUBSTITUTE(CriteriTecnici!$D3375,CHAR(34),"'")&amp;CHAR(34)&amp;", "&amp;CHAR(34)&amp;"kind"&amp;CHAR(34)&amp;": "&amp;CHAR(34)&amp;SUBSTITUTE(CriteriTecnici!$F3375,CHAR(34),"'")&amp;CHAR(34)&amp;", "&amp;CHAR(34)&amp;"value"&amp;CHAR(34)&amp;": "&amp;SUBSTITUTE(TRIM(ROUND(IFERROR(CriteriTecnici!$N3375*1,IFERROR(NUMBERVALUE(CriteriTecnici!$N3375,".",","),IFERROR(NUMBERVALUE(CriteriTecnici!$N3375,",","."),0))),4)&amp;""),",",".")&amp;", "&amp;CHAR(34)&amp;"numerator"&amp;CHAR(34)&amp;": "&amp;SUBSTITUTE(TRIM(ROUND(IFERROR(CriteriTecnici!$K3375*1,IFERROR(NUMBERVALUE(CriteriTecnici!$K3375,".",","),IFERROR(NUMBERVALUE(CriteriTecnici!$K3375,",","."),0))),4)&amp;""),",",".")&amp;", "&amp;CHAR(34)&amp;"denominator"&amp;CHAR(34)&amp;": "&amp;SUBSTITUTE(TRIM(ROUND(IFERROR(CriteriTecnici!$L3375*1,IFERROR(NUMBERVALUE(CriteriTecnici!$L3375,".",","),IFERROR(NUMBERVALUE(CriteriTecnici!$L3375,",","."),0))),4)&amp;""),",",".")&amp;", "&amp;CHAR(34)&amp;"flag"&amp;CHAR(34)&amp;": "&amp;SUBSTITUTE(TRIM(ROUND(IFERROR(CriteriTecnici!$M3375*1,IFERROR(NUMBERVALUE(CriteriTecnici!$M3375,".",","),IFERROR(NUMBERVALUE(CriteriTecnici!$M3375,",","."),0))),4)&amp;""),",",".")&amp;", "&amp;CHAR(34)&amp;"rawScore"&amp;CHAR(34)&amp;": "&amp;SUBSTITUTE(TRIM(ROUND(IFERROR(CriteriTecnici!$O3375*1,IFERROR(NUMBERVALUE(CriteriTecnici!$O3375,".",","),IFERROR(NUMBERVALUE(CriteriTecnici!$O3375,",","."),0))),4)&amp;""),",",".")&amp;CHAR(125)&amp;IF(TRUE,",",""))</f>
        <v/>
      </c>
    </row>
    <row r="3596">
      <c r="A3596" s="38">
        <f>IF(CriteriTecnici!$A3376="","","    "&amp;CHAR(123)&amp;CHAR(34)&amp;"bidderId"&amp;CHAR(34)&amp;": "&amp;CHAR(34)&amp;SUBSTITUTE(CriteriTecnici!$A3376,CHAR(34),"'")&amp;CHAR(34)&amp;", "&amp;CHAR(34)&amp;"lotId"&amp;CHAR(34)&amp;": "&amp;CHAR(34)&amp;SUBSTITUTE(CriteriTecnici!$C3376,CHAR(34),"'")&amp;CHAR(34)&amp;", "&amp;CHAR(34)&amp;"criterionId"&amp;CHAR(34)&amp;": "&amp;CHAR(34)&amp;SUBSTITUTE(CriteriTecnici!$D3376,CHAR(34),"'")&amp;CHAR(34)&amp;", "&amp;CHAR(34)&amp;"kind"&amp;CHAR(34)&amp;": "&amp;CHAR(34)&amp;SUBSTITUTE(CriteriTecnici!$F3376,CHAR(34),"'")&amp;CHAR(34)&amp;", "&amp;CHAR(34)&amp;"value"&amp;CHAR(34)&amp;": "&amp;SUBSTITUTE(TRIM(ROUND(IFERROR(CriteriTecnici!$N3376*1,IFERROR(NUMBERVALUE(CriteriTecnici!$N3376,".",","),IFERROR(NUMBERVALUE(CriteriTecnici!$N3376,",","."),0))),4)&amp;""),",",".")&amp;", "&amp;CHAR(34)&amp;"numerator"&amp;CHAR(34)&amp;": "&amp;SUBSTITUTE(TRIM(ROUND(IFERROR(CriteriTecnici!$K3376*1,IFERROR(NUMBERVALUE(CriteriTecnici!$K3376,".",","),IFERROR(NUMBERVALUE(CriteriTecnici!$K3376,",","."),0))),4)&amp;""),",",".")&amp;", "&amp;CHAR(34)&amp;"denominator"&amp;CHAR(34)&amp;": "&amp;SUBSTITUTE(TRIM(ROUND(IFERROR(CriteriTecnici!$L3376*1,IFERROR(NUMBERVALUE(CriteriTecnici!$L3376,".",","),IFERROR(NUMBERVALUE(CriteriTecnici!$L3376,",","."),0))),4)&amp;""),",",".")&amp;", "&amp;CHAR(34)&amp;"flag"&amp;CHAR(34)&amp;": "&amp;SUBSTITUTE(TRIM(ROUND(IFERROR(CriteriTecnici!$M3376*1,IFERROR(NUMBERVALUE(CriteriTecnici!$M3376,".",","),IFERROR(NUMBERVALUE(CriteriTecnici!$M3376,",","."),0))),4)&amp;""),",",".")&amp;", "&amp;CHAR(34)&amp;"rawScore"&amp;CHAR(34)&amp;": "&amp;SUBSTITUTE(TRIM(ROUND(IFERROR(CriteriTecnici!$O3376*1,IFERROR(NUMBERVALUE(CriteriTecnici!$O3376,".",","),IFERROR(NUMBERVALUE(CriteriTecnici!$O3376,",","."),0))),4)&amp;""),",",".")&amp;CHAR(125)&amp;IF(TRUE,",",""))</f>
        <v/>
      </c>
    </row>
    <row r="3597">
      <c r="A3597" s="38">
        <f>IF(CriteriTecnici!$A3377="","","    "&amp;CHAR(123)&amp;CHAR(34)&amp;"bidderId"&amp;CHAR(34)&amp;": "&amp;CHAR(34)&amp;SUBSTITUTE(CriteriTecnici!$A3377,CHAR(34),"'")&amp;CHAR(34)&amp;", "&amp;CHAR(34)&amp;"lotId"&amp;CHAR(34)&amp;": "&amp;CHAR(34)&amp;SUBSTITUTE(CriteriTecnici!$C3377,CHAR(34),"'")&amp;CHAR(34)&amp;", "&amp;CHAR(34)&amp;"criterionId"&amp;CHAR(34)&amp;": "&amp;CHAR(34)&amp;SUBSTITUTE(CriteriTecnici!$D3377,CHAR(34),"'")&amp;CHAR(34)&amp;", "&amp;CHAR(34)&amp;"kind"&amp;CHAR(34)&amp;": "&amp;CHAR(34)&amp;SUBSTITUTE(CriteriTecnici!$F3377,CHAR(34),"'")&amp;CHAR(34)&amp;", "&amp;CHAR(34)&amp;"value"&amp;CHAR(34)&amp;": "&amp;SUBSTITUTE(TRIM(ROUND(IFERROR(CriteriTecnici!$N3377*1,IFERROR(NUMBERVALUE(CriteriTecnici!$N3377,".",","),IFERROR(NUMBERVALUE(CriteriTecnici!$N3377,",","."),0))),4)&amp;""),",",".")&amp;", "&amp;CHAR(34)&amp;"numerator"&amp;CHAR(34)&amp;": "&amp;SUBSTITUTE(TRIM(ROUND(IFERROR(CriteriTecnici!$K3377*1,IFERROR(NUMBERVALUE(CriteriTecnici!$K3377,".",","),IFERROR(NUMBERVALUE(CriteriTecnici!$K3377,",","."),0))),4)&amp;""),",",".")&amp;", "&amp;CHAR(34)&amp;"denominator"&amp;CHAR(34)&amp;": "&amp;SUBSTITUTE(TRIM(ROUND(IFERROR(CriteriTecnici!$L3377*1,IFERROR(NUMBERVALUE(CriteriTecnici!$L3377,".",","),IFERROR(NUMBERVALUE(CriteriTecnici!$L3377,",","."),0))),4)&amp;""),",",".")&amp;", "&amp;CHAR(34)&amp;"flag"&amp;CHAR(34)&amp;": "&amp;SUBSTITUTE(TRIM(ROUND(IFERROR(CriteriTecnici!$M3377*1,IFERROR(NUMBERVALUE(CriteriTecnici!$M3377,".",","),IFERROR(NUMBERVALUE(CriteriTecnici!$M3377,",","."),0))),4)&amp;""),",",".")&amp;", "&amp;CHAR(34)&amp;"rawScore"&amp;CHAR(34)&amp;": "&amp;SUBSTITUTE(TRIM(ROUND(IFERROR(CriteriTecnici!$O3377*1,IFERROR(NUMBERVALUE(CriteriTecnici!$O3377,".",","),IFERROR(NUMBERVALUE(CriteriTecnici!$O3377,",","."),0))),4)&amp;""),",",".")&amp;CHAR(125)&amp;IF(TRUE,",",""))</f>
        <v/>
      </c>
    </row>
    <row r="3598">
      <c r="A3598" s="38">
        <f>IF(CriteriTecnici!$A3378="","","    "&amp;CHAR(123)&amp;CHAR(34)&amp;"bidderId"&amp;CHAR(34)&amp;": "&amp;CHAR(34)&amp;SUBSTITUTE(CriteriTecnici!$A3378,CHAR(34),"'")&amp;CHAR(34)&amp;", "&amp;CHAR(34)&amp;"lotId"&amp;CHAR(34)&amp;": "&amp;CHAR(34)&amp;SUBSTITUTE(CriteriTecnici!$C3378,CHAR(34),"'")&amp;CHAR(34)&amp;", "&amp;CHAR(34)&amp;"criterionId"&amp;CHAR(34)&amp;": "&amp;CHAR(34)&amp;SUBSTITUTE(CriteriTecnici!$D3378,CHAR(34),"'")&amp;CHAR(34)&amp;", "&amp;CHAR(34)&amp;"kind"&amp;CHAR(34)&amp;": "&amp;CHAR(34)&amp;SUBSTITUTE(CriteriTecnici!$F3378,CHAR(34),"'")&amp;CHAR(34)&amp;", "&amp;CHAR(34)&amp;"value"&amp;CHAR(34)&amp;": "&amp;SUBSTITUTE(TRIM(ROUND(IFERROR(CriteriTecnici!$N3378*1,IFERROR(NUMBERVALUE(CriteriTecnici!$N3378,".",","),IFERROR(NUMBERVALUE(CriteriTecnici!$N3378,",","."),0))),4)&amp;""),",",".")&amp;", "&amp;CHAR(34)&amp;"numerator"&amp;CHAR(34)&amp;": "&amp;SUBSTITUTE(TRIM(ROUND(IFERROR(CriteriTecnici!$K3378*1,IFERROR(NUMBERVALUE(CriteriTecnici!$K3378,".",","),IFERROR(NUMBERVALUE(CriteriTecnici!$K3378,",","."),0))),4)&amp;""),",",".")&amp;", "&amp;CHAR(34)&amp;"denominator"&amp;CHAR(34)&amp;": "&amp;SUBSTITUTE(TRIM(ROUND(IFERROR(CriteriTecnici!$L3378*1,IFERROR(NUMBERVALUE(CriteriTecnici!$L3378,".",","),IFERROR(NUMBERVALUE(CriteriTecnici!$L3378,",","."),0))),4)&amp;""),",",".")&amp;", "&amp;CHAR(34)&amp;"flag"&amp;CHAR(34)&amp;": "&amp;SUBSTITUTE(TRIM(ROUND(IFERROR(CriteriTecnici!$M3378*1,IFERROR(NUMBERVALUE(CriteriTecnici!$M3378,".",","),IFERROR(NUMBERVALUE(CriteriTecnici!$M3378,",","."),0))),4)&amp;""),",",".")&amp;", "&amp;CHAR(34)&amp;"rawScore"&amp;CHAR(34)&amp;": "&amp;SUBSTITUTE(TRIM(ROUND(IFERROR(CriteriTecnici!$O3378*1,IFERROR(NUMBERVALUE(CriteriTecnici!$O3378,".",","),IFERROR(NUMBERVALUE(CriteriTecnici!$O3378,",","."),0))),4)&amp;""),",",".")&amp;CHAR(125)&amp;IF(TRUE,",",""))</f>
        <v/>
      </c>
    </row>
    <row r="3599">
      <c r="A3599" s="38">
        <f>IF(CriteriTecnici!$A3379="","","    "&amp;CHAR(123)&amp;CHAR(34)&amp;"bidderId"&amp;CHAR(34)&amp;": "&amp;CHAR(34)&amp;SUBSTITUTE(CriteriTecnici!$A3379,CHAR(34),"'")&amp;CHAR(34)&amp;", "&amp;CHAR(34)&amp;"lotId"&amp;CHAR(34)&amp;": "&amp;CHAR(34)&amp;SUBSTITUTE(CriteriTecnici!$C3379,CHAR(34),"'")&amp;CHAR(34)&amp;", "&amp;CHAR(34)&amp;"criterionId"&amp;CHAR(34)&amp;": "&amp;CHAR(34)&amp;SUBSTITUTE(CriteriTecnici!$D3379,CHAR(34),"'")&amp;CHAR(34)&amp;", "&amp;CHAR(34)&amp;"kind"&amp;CHAR(34)&amp;": "&amp;CHAR(34)&amp;SUBSTITUTE(CriteriTecnici!$F3379,CHAR(34),"'")&amp;CHAR(34)&amp;", "&amp;CHAR(34)&amp;"value"&amp;CHAR(34)&amp;": "&amp;SUBSTITUTE(TRIM(ROUND(IFERROR(CriteriTecnici!$N3379*1,IFERROR(NUMBERVALUE(CriteriTecnici!$N3379,".",","),IFERROR(NUMBERVALUE(CriteriTecnici!$N3379,",","."),0))),4)&amp;""),",",".")&amp;", "&amp;CHAR(34)&amp;"numerator"&amp;CHAR(34)&amp;": "&amp;SUBSTITUTE(TRIM(ROUND(IFERROR(CriteriTecnici!$K3379*1,IFERROR(NUMBERVALUE(CriteriTecnici!$K3379,".",","),IFERROR(NUMBERVALUE(CriteriTecnici!$K3379,",","."),0))),4)&amp;""),",",".")&amp;", "&amp;CHAR(34)&amp;"denominator"&amp;CHAR(34)&amp;": "&amp;SUBSTITUTE(TRIM(ROUND(IFERROR(CriteriTecnici!$L3379*1,IFERROR(NUMBERVALUE(CriteriTecnici!$L3379,".",","),IFERROR(NUMBERVALUE(CriteriTecnici!$L3379,",","."),0))),4)&amp;""),",",".")&amp;", "&amp;CHAR(34)&amp;"flag"&amp;CHAR(34)&amp;": "&amp;SUBSTITUTE(TRIM(ROUND(IFERROR(CriteriTecnici!$M3379*1,IFERROR(NUMBERVALUE(CriteriTecnici!$M3379,".",","),IFERROR(NUMBERVALUE(CriteriTecnici!$M3379,",","."),0))),4)&amp;""),",",".")&amp;", "&amp;CHAR(34)&amp;"rawScore"&amp;CHAR(34)&amp;": "&amp;SUBSTITUTE(TRIM(ROUND(IFERROR(CriteriTecnici!$O3379*1,IFERROR(NUMBERVALUE(CriteriTecnici!$O3379,".",","),IFERROR(NUMBERVALUE(CriteriTecnici!$O3379,",","."),0))),4)&amp;""),",",".")&amp;CHAR(125)&amp;IF(TRUE,",",""))</f>
        <v/>
      </c>
    </row>
    <row r="3600">
      <c r="A3600" s="38">
        <f>IF(CriteriTecnici!$A3380="","","    "&amp;CHAR(123)&amp;CHAR(34)&amp;"bidderId"&amp;CHAR(34)&amp;": "&amp;CHAR(34)&amp;SUBSTITUTE(CriteriTecnici!$A3380,CHAR(34),"'")&amp;CHAR(34)&amp;", "&amp;CHAR(34)&amp;"lotId"&amp;CHAR(34)&amp;": "&amp;CHAR(34)&amp;SUBSTITUTE(CriteriTecnici!$C3380,CHAR(34),"'")&amp;CHAR(34)&amp;", "&amp;CHAR(34)&amp;"criterionId"&amp;CHAR(34)&amp;": "&amp;CHAR(34)&amp;SUBSTITUTE(CriteriTecnici!$D3380,CHAR(34),"'")&amp;CHAR(34)&amp;", "&amp;CHAR(34)&amp;"kind"&amp;CHAR(34)&amp;": "&amp;CHAR(34)&amp;SUBSTITUTE(CriteriTecnici!$F3380,CHAR(34),"'")&amp;CHAR(34)&amp;", "&amp;CHAR(34)&amp;"value"&amp;CHAR(34)&amp;": "&amp;SUBSTITUTE(TRIM(ROUND(IFERROR(CriteriTecnici!$N3380*1,IFERROR(NUMBERVALUE(CriteriTecnici!$N3380,".",","),IFERROR(NUMBERVALUE(CriteriTecnici!$N3380,",","."),0))),4)&amp;""),",",".")&amp;", "&amp;CHAR(34)&amp;"numerator"&amp;CHAR(34)&amp;": "&amp;SUBSTITUTE(TRIM(ROUND(IFERROR(CriteriTecnici!$K3380*1,IFERROR(NUMBERVALUE(CriteriTecnici!$K3380,".",","),IFERROR(NUMBERVALUE(CriteriTecnici!$K3380,",","."),0))),4)&amp;""),",",".")&amp;", "&amp;CHAR(34)&amp;"denominator"&amp;CHAR(34)&amp;": "&amp;SUBSTITUTE(TRIM(ROUND(IFERROR(CriteriTecnici!$L3380*1,IFERROR(NUMBERVALUE(CriteriTecnici!$L3380,".",","),IFERROR(NUMBERVALUE(CriteriTecnici!$L3380,",","."),0))),4)&amp;""),",",".")&amp;", "&amp;CHAR(34)&amp;"flag"&amp;CHAR(34)&amp;": "&amp;SUBSTITUTE(TRIM(ROUND(IFERROR(CriteriTecnici!$M3380*1,IFERROR(NUMBERVALUE(CriteriTecnici!$M3380,".",","),IFERROR(NUMBERVALUE(CriteriTecnici!$M3380,",","."),0))),4)&amp;""),",",".")&amp;", "&amp;CHAR(34)&amp;"rawScore"&amp;CHAR(34)&amp;": "&amp;SUBSTITUTE(TRIM(ROUND(IFERROR(CriteriTecnici!$O3380*1,IFERROR(NUMBERVALUE(CriteriTecnici!$O3380,".",","),IFERROR(NUMBERVALUE(CriteriTecnici!$O3380,",","."),0))),4)&amp;""),",",".")&amp;CHAR(125)&amp;IF(TRUE,",",""))</f>
        <v/>
      </c>
    </row>
    <row r="3601">
      <c r="A3601" s="38">
        <f>IF(CriteriTecnici!$A3381="","","    "&amp;CHAR(123)&amp;CHAR(34)&amp;"bidderId"&amp;CHAR(34)&amp;": "&amp;CHAR(34)&amp;SUBSTITUTE(CriteriTecnici!$A3381,CHAR(34),"'")&amp;CHAR(34)&amp;", "&amp;CHAR(34)&amp;"lotId"&amp;CHAR(34)&amp;": "&amp;CHAR(34)&amp;SUBSTITUTE(CriteriTecnici!$C3381,CHAR(34),"'")&amp;CHAR(34)&amp;", "&amp;CHAR(34)&amp;"criterionId"&amp;CHAR(34)&amp;": "&amp;CHAR(34)&amp;SUBSTITUTE(CriteriTecnici!$D3381,CHAR(34),"'")&amp;CHAR(34)&amp;", "&amp;CHAR(34)&amp;"kind"&amp;CHAR(34)&amp;": "&amp;CHAR(34)&amp;SUBSTITUTE(CriteriTecnici!$F3381,CHAR(34),"'")&amp;CHAR(34)&amp;", "&amp;CHAR(34)&amp;"value"&amp;CHAR(34)&amp;": "&amp;SUBSTITUTE(TRIM(ROUND(IFERROR(CriteriTecnici!$N3381*1,IFERROR(NUMBERVALUE(CriteriTecnici!$N3381,".",","),IFERROR(NUMBERVALUE(CriteriTecnici!$N3381,",","."),0))),4)&amp;""),",",".")&amp;", "&amp;CHAR(34)&amp;"numerator"&amp;CHAR(34)&amp;": "&amp;SUBSTITUTE(TRIM(ROUND(IFERROR(CriteriTecnici!$K3381*1,IFERROR(NUMBERVALUE(CriteriTecnici!$K3381,".",","),IFERROR(NUMBERVALUE(CriteriTecnici!$K3381,",","."),0))),4)&amp;""),",",".")&amp;", "&amp;CHAR(34)&amp;"denominator"&amp;CHAR(34)&amp;": "&amp;SUBSTITUTE(TRIM(ROUND(IFERROR(CriteriTecnici!$L3381*1,IFERROR(NUMBERVALUE(CriteriTecnici!$L3381,".",","),IFERROR(NUMBERVALUE(CriteriTecnici!$L3381,",","."),0))),4)&amp;""),",",".")&amp;", "&amp;CHAR(34)&amp;"flag"&amp;CHAR(34)&amp;": "&amp;SUBSTITUTE(TRIM(ROUND(IFERROR(CriteriTecnici!$M3381*1,IFERROR(NUMBERVALUE(CriteriTecnici!$M3381,".",","),IFERROR(NUMBERVALUE(CriteriTecnici!$M3381,",","."),0))),4)&amp;""),",",".")&amp;", "&amp;CHAR(34)&amp;"rawScore"&amp;CHAR(34)&amp;": "&amp;SUBSTITUTE(TRIM(ROUND(IFERROR(CriteriTecnici!$O3381*1,IFERROR(NUMBERVALUE(CriteriTecnici!$O3381,".",","),IFERROR(NUMBERVALUE(CriteriTecnici!$O3381,",","."),0))),4)&amp;""),",",".")&amp;CHAR(125)&amp;IF(TRUE,",",""))</f>
        <v/>
      </c>
    </row>
    <row r="3602">
      <c r="A3602" s="38">
        <f>IF(CriteriTecnici!$A3382="","","    "&amp;CHAR(123)&amp;CHAR(34)&amp;"bidderId"&amp;CHAR(34)&amp;": "&amp;CHAR(34)&amp;SUBSTITUTE(CriteriTecnici!$A3382,CHAR(34),"'")&amp;CHAR(34)&amp;", "&amp;CHAR(34)&amp;"lotId"&amp;CHAR(34)&amp;": "&amp;CHAR(34)&amp;SUBSTITUTE(CriteriTecnici!$C3382,CHAR(34),"'")&amp;CHAR(34)&amp;", "&amp;CHAR(34)&amp;"criterionId"&amp;CHAR(34)&amp;": "&amp;CHAR(34)&amp;SUBSTITUTE(CriteriTecnici!$D3382,CHAR(34),"'")&amp;CHAR(34)&amp;", "&amp;CHAR(34)&amp;"kind"&amp;CHAR(34)&amp;": "&amp;CHAR(34)&amp;SUBSTITUTE(CriteriTecnici!$F3382,CHAR(34),"'")&amp;CHAR(34)&amp;", "&amp;CHAR(34)&amp;"value"&amp;CHAR(34)&amp;": "&amp;SUBSTITUTE(TRIM(ROUND(IFERROR(CriteriTecnici!$N3382*1,IFERROR(NUMBERVALUE(CriteriTecnici!$N3382,".",","),IFERROR(NUMBERVALUE(CriteriTecnici!$N3382,",","."),0))),4)&amp;""),",",".")&amp;", "&amp;CHAR(34)&amp;"numerator"&amp;CHAR(34)&amp;": "&amp;SUBSTITUTE(TRIM(ROUND(IFERROR(CriteriTecnici!$K3382*1,IFERROR(NUMBERVALUE(CriteriTecnici!$K3382,".",","),IFERROR(NUMBERVALUE(CriteriTecnici!$K3382,",","."),0))),4)&amp;""),",",".")&amp;", "&amp;CHAR(34)&amp;"denominator"&amp;CHAR(34)&amp;": "&amp;SUBSTITUTE(TRIM(ROUND(IFERROR(CriteriTecnici!$L3382*1,IFERROR(NUMBERVALUE(CriteriTecnici!$L3382,".",","),IFERROR(NUMBERVALUE(CriteriTecnici!$L3382,",","."),0))),4)&amp;""),",",".")&amp;", "&amp;CHAR(34)&amp;"flag"&amp;CHAR(34)&amp;": "&amp;SUBSTITUTE(TRIM(ROUND(IFERROR(CriteriTecnici!$M3382*1,IFERROR(NUMBERVALUE(CriteriTecnici!$M3382,".",","),IFERROR(NUMBERVALUE(CriteriTecnici!$M3382,",","."),0))),4)&amp;""),",",".")&amp;", "&amp;CHAR(34)&amp;"rawScore"&amp;CHAR(34)&amp;": "&amp;SUBSTITUTE(TRIM(ROUND(IFERROR(CriteriTecnici!$O3382*1,IFERROR(NUMBERVALUE(CriteriTecnici!$O3382,".",","),IFERROR(NUMBERVALUE(CriteriTecnici!$O3382,",","."),0))),4)&amp;""),",",".")&amp;CHAR(125)&amp;IF(TRUE,",",""))</f>
        <v/>
      </c>
    </row>
    <row r="3603">
      <c r="A3603" s="38">
        <f>IF(CriteriTecnici!$A3383="","","    "&amp;CHAR(123)&amp;CHAR(34)&amp;"bidderId"&amp;CHAR(34)&amp;": "&amp;CHAR(34)&amp;SUBSTITUTE(CriteriTecnici!$A3383,CHAR(34),"'")&amp;CHAR(34)&amp;", "&amp;CHAR(34)&amp;"lotId"&amp;CHAR(34)&amp;": "&amp;CHAR(34)&amp;SUBSTITUTE(CriteriTecnici!$C3383,CHAR(34),"'")&amp;CHAR(34)&amp;", "&amp;CHAR(34)&amp;"criterionId"&amp;CHAR(34)&amp;": "&amp;CHAR(34)&amp;SUBSTITUTE(CriteriTecnici!$D3383,CHAR(34),"'")&amp;CHAR(34)&amp;", "&amp;CHAR(34)&amp;"kind"&amp;CHAR(34)&amp;": "&amp;CHAR(34)&amp;SUBSTITUTE(CriteriTecnici!$F3383,CHAR(34),"'")&amp;CHAR(34)&amp;", "&amp;CHAR(34)&amp;"value"&amp;CHAR(34)&amp;": "&amp;SUBSTITUTE(TRIM(ROUND(IFERROR(CriteriTecnici!$N3383*1,IFERROR(NUMBERVALUE(CriteriTecnici!$N3383,".",","),IFERROR(NUMBERVALUE(CriteriTecnici!$N3383,",","."),0))),4)&amp;""),",",".")&amp;", "&amp;CHAR(34)&amp;"numerator"&amp;CHAR(34)&amp;": "&amp;SUBSTITUTE(TRIM(ROUND(IFERROR(CriteriTecnici!$K3383*1,IFERROR(NUMBERVALUE(CriteriTecnici!$K3383,".",","),IFERROR(NUMBERVALUE(CriteriTecnici!$K3383,",","."),0))),4)&amp;""),",",".")&amp;", "&amp;CHAR(34)&amp;"denominator"&amp;CHAR(34)&amp;": "&amp;SUBSTITUTE(TRIM(ROUND(IFERROR(CriteriTecnici!$L3383*1,IFERROR(NUMBERVALUE(CriteriTecnici!$L3383,".",","),IFERROR(NUMBERVALUE(CriteriTecnici!$L3383,",","."),0))),4)&amp;""),",",".")&amp;", "&amp;CHAR(34)&amp;"flag"&amp;CHAR(34)&amp;": "&amp;SUBSTITUTE(TRIM(ROUND(IFERROR(CriteriTecnici!$M3383*1,IFERROR(NUMBERVALUE(CriteriTecnici!$M3383,".",","),IFERROR(NUMBERVALUE(CriteriTecnici!$M3383,",","."),0))),4)&amp;""),",",".")&amp;", "&amp;CHAR(34)&amp;"rawScore"&amp;CHAR(34)&amp;": "&amp;SUBSTITUTE(TRIM(ROUND(IFERROR(CriteriTecnici!$O3383*1,IFERROR(NUMBERVALUE(CriteriTecnici!$O3383,".",","),IFERROR(NUMBERVALUE(CriteriTecnici!$O3383,",","."),0))),4)&amp;""),",",".")&amp;CHAR(125)&amp;IF(COUNTA(Offerte!$A111:$A$200)&gt;0,",",""))</f>
        <v/>
      </c>
    </row>
    <row r="3604">
      <c r="A3604" s="38">
        <f>IF(CriteriTecnici!$A3384="","","    "&amp;CHAR(123)&amp;CHAR(34)&amp;"bidderId"&amp;CHAR(34)&amp;": "&amp;CHAR(34)&amp;SUBSTITUTE(CriteriTecnici!$A3384,CHAR(34),"'")&amp;CHAR(34)&amp;", "&amp;CHAR(34)&amp;"lotId"&amp;CHAR(34)&amp;": "&amp;CHAR(34)&amp;SUBSTITUTE(CriteriTecnici!$C3384,CHAR(34),"'")&amp;CHAR(34)&amp;", "&amp;CHAR(34)&amp;"criterionId"&amp;CHAR(34)&amp;": "&amp;CHAR(34)&amp;SUBSTITUTE(CriteriTecnici!$D3384,CHAR(34),"'")&amp;CHAR(34)&amp;", "&amp;CHAR(34)&amp;"kind"&amp;CHAR(34)&amp;": "&amp;CHAR(34)&amp;SUBSTITUTE(CriteriTecnici!$F3384,CHAR(34),"'")&amp;CHAR(34)&amp;", "&amp;CHAR(34)&amp;"value"&amp;CHAR(34)&amp;": "&amp;SUBSTITUTE(TRIM(ROUND(IFERROR(CriteriTecnici!$N3384*1,IFERROR(NUMBERVALUE(CriteriTecnici!$N3384,".",","),IFERROR(NUMBERVALUE(CriteriTecnici!$N3384,",","."),0))),4)&amp;""),",",".")&amp;", "&amp;CHAR(34)&amp;"numerator"&amp;CHAR(34)&amp;": "&amp;SUBSTITUTE(TRIM(ROUND(IFERROR(CriteriTecnici!$K3384*1,IFERROR(NUMBERVALUE(CriteriTecnici!$K3384,".",","),IFERROR(NUMBERVALUE(CriteriTecnici!$K3384,",","."),0))),4)&amp;""),",",".")&amp;", "&amp;CHAR(34)&amp;"denominator"&amp;CHAR(34)&amp;": "&amp;SUBSTITUTE(TRIM(ROUND(IFERROR(CriteriTecnici!$L3384*1,IFERROR(NUMBERVALUE(CriteriTecnici!$L3384,".",","),IFERROR(NUMBERVALUE(CriteriTecnici!$L3384,",","."),0))),4)&amp;""),",",".")&amp;", "&amp;CHAR(34)&amp;"flag"&amp;CHAR(34)&amp;": "&amp;SUBSTITUTE(TRIM(ROUND(IFERROR(CriteriTecnici!$M3384*1,IFERROR(NUMBERVALUE(CriteriTecnici!$M3384,".",","),IFERROR(NUMBERVALUE(CriteriTecnici!$M3384,",","."),0))),4)&amp;""),",",".")&amp;", "&amp;CHAR(34)&amp;"rawScore"&amp;CHAR(34)&amp;": "&amp;SUBSTITUTE(TRIM(ROUND(IFERROR(CriteriTecnici!$O3384*1,IFERROR(NUMBERVALUE(CriteriTecnici!$O3384,".",","),IFERROR(NUMBERVALUE(CriteriTecnici!$O3384,",","."),0))),4)&amp;""),",",".")&amp;CHAR(125)&amp;IF(TRUE,",",""))</f>
        <v/>
      </c>
    </row>
    <row r="3605">
      <c r="A3605" s="38">
        <f>IF(CriteriTecnici!$A3385="","","    "&amp;CHAR(123)&amp;CHAR(34)&amp;"bidderId"&amp;CHAR(34)&amp;": "&amp;CHAR(34)&amp;SUBSTITUTE(CriteriTecnici!$A3385,CHAR(34),"'")&amp;CHAR(34)&amp;", "&amp;CHAR(34)&amp;"lotId"&amp;CHAR(34)&amp;": "&amp;CHAR(34)&amp;SUBSTITUTE(CriteriTecnici!$C3385,CHAR(34),"'")&amp;CHAR(34)&amp;", "&amp;CHAR(34)&amp;"criterionId"&amp;CHAR(34)&amp;": "&amp;CHAR(34)&amp;SUBSTITUTE(CriteriTecnici!$D3385,CHAR(34),"'")&amp;CHAR(34)&amp;", "&amp;CHAR(34)&amp;"kind"&amp;CHAR(34)&amp;": "&amp;CHAR(34)&amp;SUBSTITUTE(CriteriTecnici!$F3385,CHAR(34),"'")&amp;CHAR(34)&amp;", "&amp;CHAR(34)&amp;"value"&amp;CHAR(34)&amp;": "&amp;SUBSTITUTE(TRIM(ROUND(IFERROR(CriteriTecnici!$N3385*1,IFERROR(NUMBERVALUE(CriteriTecnici!$N3385,".",","),IFERROR(NUMBERVALUE(CriteriTecnici!$N3385,",","."),0))),4)&amp;""),",",".")&amp;", "&amp;CHAR(34)&amp;"numerator"&amp;CHAR(34)&amp;": "&amp;SUBSTITUTE(TRIM(ROUND(IFERROR(CriteriTecnici!$K3385*1,IFERROR(NUMBERVALUE(CriteriTecnici!$K3385,".",","),IFERROR(NUMBERVALUE(CriteriTecnici!$K3385,",","."),0))),4)&amp;""),",",".")&amp;", "&amp;CHAR(34)&amp;"denominator"&amp;CHAR(34)&amp;": "&amp;SUBSTITUTE(TRIM(ROUND(IFERROR(CriteriTecnici!$L3385*1,IFERROR(NUMBERVALUE(CriteriTecnici!$L3385,".",","),IFERROR(NUMBERVALUE(CriteriTecnici!$L3385,",","."),0))),4)&amp;""),",",".")&amp;", "&amp;CHAR(34)&amp;"flag"&amp;CHAR(34)&amp;": "&amp;SUBSTITUTE(TRIM(ROUND(IFERROR(CriteriTecnici!$M3385*1,IFERROR(NUMBERVALUE(CriteriTecnici!$M3385,".",","),IFERROR(NUMBERVALUE(CriteriTecnici!$M3385,",","."),0))),4)&amp;""),",",".")&amp;", "&amp;CHAR(34)&amp;"rawScore"&amp;CHAR(34)&amp;": "&amp;SUBSTITUTE(TRIM(ROUND(IFERROR(CriteriTecnici!$O3385*1,IFERROR(NUMBERVALUE(CriteriTecnici!$O3385,".",","),IFERROR(NUMBERVALUE(CriteriTecnici!$O3385,",","."),0))),4)&amp;""),",",".")&amp;CHAR(125)&amp;IF(TRUE,",",""))</f>
        <v/>
      </c>
    </row>
    <row r="3606">
      <c r="A3606" s="38">
        <f>IF(CriteriTecnici!$A3386="","","    "&amp;CHAR(123)&amp;CHAR(34)&amp;"bidderId"&amp;CHAR(34)&amp;": "&amp;CHAR(34)&amp;SUBSTITUTE(CriteriTecnici!$A3386,CHAR(34),"'")&amp;CHAR(34)&amp;", "&amp;CHAR(34)&amp;"lotId"&amp;CHAR(34)&amp;": "&amp;CHAR(34)&amp;SUBSTITUTE(CriteriTecnici!$C3386,CHAR(34),"'")&amp;CHAR(34)&amp;", "&amp;CHAR(34)&amp;"criterionId"&amp;CHAR(34)&amp;": "&amp;CHAR(34)&amp;SUBSTITUTE(CriteriTecnici!$D3386,CHAR(34),"'")&amp;CHAR(34)&amp;", "&amp;CHAR(34)&amp;"kind"&amp;CHAR(34)&amp;": "&amp;CHAR(34)&amp;SUBSTITUTE(CriteriTecnici!$F3386,CHAR(34),"'")&amp;CHAR(34)&amp;", "&amp;CHAR(34)&amp;"value"&amp;CHAR(34)&amp;": "&amp;SUBSTITUTE(TRIM(ROUND(IFERROR(CriteriTecnici!$N3386*1,IFERROR(NUMBERVALUE(CriteriTecnici!$N3386,".",","),IFERROR(NUMBERVALUE(CriteriTecnici!$N3386,",","."),0))),4)&amp;""),",",".")&amp;", "&amp;CHAR(34)&amp;"numerator"&amp;CHAR(34)&amp;": "&amp;SUBSTITUTE(TRIM(ROUND(IFERROR(CriteriTecnici!$K3386*1,IFERROR(NUMBERVALUE(CriteriTecnici!$K3386,".",","),IFERROR(NUMBERVALUE(CriteriTecnici!$K3386,",","."),0))),4)&amp;""),",",".")&amp;", "&amp;CHAR(34)&amp;"denominator"&amp;CHAR(34)&amp;": "&amp;SUBSTITUTE(TRIM(ROUND(IFERROR(CriteriTecnici!$L3386*1,IFERROR(NUMBERVALUE(CriteriTecnici!$L3386,".",","),IFERROR(NUMBERVALUE(CriteriTecnici!$L3386,",","."),0))),4)&amp;""),",",".")&amp;", "&amp;CHAR(34)&amp;"flag"&amp;CHAR(34)&amp;": "&amp;SUBSTITUTE(TRIM(ROUND(IFERROR(CriteriTecnici!$M3386*1,IFERROR(NUMBERVALUE(CriteriTecnici!$M3386,".",","),IFERROR(NUMBERVALUE(CriteriTecnici!$M3386,",","."),0))),4)&amp;""),",",".")&amp;", "&amp;CHAR(34)&amp;"rawScore"&amp;CHAR(34)&amp;": "&amp;SUBSTITUTE(TRIM(ROUND(IFERROR(CriteriTecnici!$O3386*1,IFERROR(NUMBERVALUE(CriteriTecnici!$O3386,".",","),IFERROR(NUMBERVALUE(CriteriTecnici!$O3386,",","."),0))),4)&amp;""),",",".")&amp;CHAR(125)&amp;IF(TRUE,",",""))</f>
        <v/>
      </c>
    </row>
    <row r="3607">
      <c r="A3607" s="38">
        <f>IF(CriteriTecnici!$A3387="","","    "&amp;CHAR(123)&amp;CHAR(34)&amp;"bidderId"&amp;CHAR(34)&amp;": "&amp;CHAR(34)&amp;SUBSTITUTE(CriteriTecnici!$A3387,CHAR(34),"'")&amp;CHAR(34)&amp;", "&amp;CHAR(34)&amp;"lotId"&amp;CHAR(34)&amp;": "&amp;CHAR(34)&amp;SUBSTITUTE(CriteriTecnici!$C3387,CHAR(34),"'")&amp;CHAR(34)&amp;", "&amp;CHAR(34)&amp;"criterionId"&amp;CHAR(34)&amp;": "&amp;CHAR(34)&amp;SUBSTITUTE(CriteriTecnici!$D3387,CHAR(34),"'")&amp;CHAR(34)&amp;", "&amp;CHAR(34)&amp;"kind"&amp;CHAR(34)&amp;": "&amp;CHAR(34)&amp;SUBSTITUTE(CriteriTecnici!$F3387,CHAR(34),"'")&amp;CHAR(34)&amp;", "&amp;CHAR(34)&amp;"value"&amp;CHAR(34)&amp;": "&amp;SUBSTITUTE(TRIM(ROUND(IFERROR(CriteriTecnici!$N3387*1,IFERROR(NUMBERVALUE(CriteriTecnici!$N3387,".",","),IFERROR(NUMBERVALUE(CriteriTecnici!$N3387,",","."),0))),4)&amp;""),",",".")&amp;", "&amp;CHAR(34)&amp;"numerator"&amp;CHAR(34)&amp;": "&amp;SUBSTITUTE(TRIM(ROUND(IFERROR(CriteriTecnici!$K3387*1,IFERROR(NUMBERVALUE(CriteriTecnici!$K3387,".",","),IFERROR(NUMBERVALUE(CriteriTecnici!$K3387,",","."),0))),4)&amp;""),",",".")&amp;", "&amp;CHAR(34)&amp;"denominator"&amp;CHAR(34)&amp;": "&amp;SUBSTITUTE(TRIM(ROUND(IFERROR(CriteriTecnici!$L3387*1,IFERROR(NUMBERVALUE(CriteriTecnici!$L3387,".",","),IFERROR(NUMBERVALUE(CriteriTecnici!$L3387,",","."),0))),4)&amp;""),",",".")&amp;", "&amp;CHAR(34)&amp;"flag"&amp;CHAR(34)&amp;": "&amp;SUBSTITUTE(TRIM(ROUND(IFERROR(CriteriTecnici!$M3387*1,IFERROR(NUMBERVALUE(CriteriTecnici!$M3387,".",","),IFERROR(NUMBERVALUE(CriteriTecnici!$M3387,",","."),0))),4)&amp;""),",",".")&amp;", "&amp;CHAR(34)&amp;"rawScore"&amp;CHAR(34)&amp;": "&amp;SUBSTITUTE(TRIM(ROUND(IFERROR(CriteriTecnici!$O3387*1,IFERROR(NUMBERVALUE(CriteriTecnici!$O3387,".",","),IFERROR(NUMBERVALUE(CriteriTecnici!$O3387,",","."),0))),4)&amp;""),",",".")&amp;CHAR(125)&amp;IF(TRUE,",",""))</f>
        <v/>
      </c>
    </row>
    <row r="3608">
      <c r="A3608" s="38">
        <f>IF(CriteriTecnici!$A3388="","","    "&amp;CHAR(123)&amp;CHAR(34)&amp;"bidderId"&amp;CHAR(34)&amp;": "&amp;CHAR(34)&amp;SUBSTITUTE(CriteriTecnici!$A3388,CHAR(34),"'")&amp;CHAR(34)&amp;", "&amp;CHAR(34)&amp;"lotId"&amp;CHAR(34)&amp;": "&amp;CHAR(34)&amp;SUBSTITUTE(CriteriTecnici!$C3388,CHAR(34),"'")&amp;CHAR(34)&amp;", "&amp;CHAR(34)&amp;"criterionId"&amp;CHAR(34)&amp;": "&amp;CHAR(34)&amp;SUBSTITUTE(CriteriTecnici!$D3388,CHAR(34),"'")&amp;CHAR(34)&amp;", "&amp;CHAR(34)&amp;"kind"&amp;CHAR(34)&amp;": "&amp;CHAR(34)&amp;SUBSTITUTE(CriteriTecnici!$F3388,CHAR(34),"'")&amp;CHAR(34)&amp;", "&amp;CHAR(34)&amp;"value"&amp;CHAR(34)&amp;": "&amp;SUBSTITUTE(TRIM(ROUND(IFERROR(CriteriTecnici!$N3388*1,IFERROR(NUMBERVALUE(CriteriTecnici!$N3388,".",","),IFERROR(NUMBERVALUE(CriteriTecnici!$N3388,",","."),0))),4)&amp;""),",",".")&amp;", "&amp;CHAR(34)&amp;"numerator"&amp;CHAR(34)&amp;": "&amp;SUBSTITUTE(TRIM(ROUND(IFERROR(CriteriTecnici!$K3388*1,IFERROR(NUMBERVALUE(CriteriTecnici!$K3388,".",","),IFERROR(NUMBERVALUE(CriteriTecnici!$K3388,",","."),0))),4)&amp;""),",",".")&amp;", "&amp;CHAR(34)&amp;"denominator"&amp;CHAR(34)&amp;": "&amp;SUBSTITUTE(TRIM(ROUND(IFERROR(CriteriTecnici!$L3388*1,IFERROR(NUMBERVALUE(CriteriTecnici!$L3388,".",","),IFERROR(NUMBERVALUE(CriteriTecnici!$L3388,",","."),0))),4)&amp;""),",",".")&amp;", "&amp;CHAR(34)&amp;"flag"&amp;CHAR(34)&amp;": "&amp;SUBSTITUTE(TRIM(ROUND(IFERROR(CriteriTecnici!$M3388*1,IFERROR(NUMBERVALUE(CriteriTecnici!$M3388,".",","),IFERROR(NUMBERVALUE(CriteriTecnici!$M3388,",","."),0))),4)&amp;""),",",".")&amp;", "&amp;CHAR(34)&amp;"rawScore"&amp;CHAR(34)&amp;": "&amp;SUBSTITUTE(TRIM(ROUND(IFERROR(CriteriTecnici!$O3388*1,IFERROR(NUMBERVALUE(CriteriTecnici!$O3388,".",","),IFERROR(NUMBERVALUE(CriteriTecnici!$O3388,",","."),0))),4)&amp;""),",",".")&amp;CHAR(125)&amp;IF(TRUE,",",""))</f>
        <v/>
      </c>
    </row>
    <row r="3609">
      <c r="A3609" s="38">
        <f>IF(CriteriTecnici!$A3389="","","    "&amp;CHAR(123)&amp;CHAR(34)&amp;"bidderId"&amp;CHAR(34)&amp;": "&amp;CHAR(34)&amp;SUBSTITUTE(CriteriTecnici!$A3389,CHAR(34),"'")&amp;CHAR(34)&amp;", "&amp;CHAR(34)&amp;"lotId"&amp;CHAR(34)&amp;": "&amp;CHAR(34)&amp;SUBSTITUTE(CriteriTecnici!$C3389,CHAR(34),"'")&amp;CHAR(34)&amp;", "&amp;CHAR(34)&amp;"criterionId"&amp;CHAR(34)&amp;": "&amp;CHAR(34)&amp;SUBSTITUTE(CriteriTecnici!$D3389,CHAR(34),"'")&amp;CHAR(34)&amp;", "&amp;CHAR(34)&amp;"kind"&amp;CHAR(34)&amp;": "&amp;CHAR(34)&amp;SUBSTITUTE(CriteriTecnici!$F3389,CHAR(34),"'")&amp;CHAR(34)&amp;", "&amp;CHAR(34)&amp;"value"&amp;CHAR(34)&amp;": "&amp;SUBSTITUTE(TRIM(ROUND(IFERROR(CriteriTecnici!$N3389*1,IFERROR(NUMBERVALUE(CriteriTecnici!$N3389,".",","),IFERROR(NUMBERVALUE(CriteriTecnici!$N3389,",","."),0))),4)&amp;""),",",".")&amp;", "&amp;CHAR(34)&amp;"numerator"&amp;CHAR(34)&amp;": "&amp;SUBSTITUTE(TRIM(ROUND(IFERROR(CriteriTecnici!$K3389*1,IFERROR(NUMBERVALUE(CriteriTecnici!$K3389,".",","),IFERROR(NUMBERVALUE(CriteriTecnici!$K3389,",","."),0))),4)&amp;""),",",".")&amp;", "&amp;CHAR(34)&amp;"denominator"&amp;CHAR(34)&amp;": "&amp;SUBSTITUTE(TRIM(ROUND(IFERROR(CriteriTecnici!$L3389*1,IFERROR(NUMBERVALUE(CriteriTecnici!$L3389,".",","),IFERROR(NUMBERVALUE(CriteriTecnici!$L3389,",","."),0))),4)&amp;""),",",".")&amp;", "&amp;CHAR(34)&amp;"flag"&amp;CHAR(34)&amp;": "&amp;SUBSTITUTE(TRIM(ROUND(IFERROR(CriteriTecnici!$M3389*1,IFERROR(NUMBERVALUE(CriteriTecnici!$M3389,".",","),IFERROR(NUMBERVALUE(CriteriTecnici!$M3389,",","."),0))),4)&amp;""),",",".")&amp;", "&amp;CHAR(34)&amp;"rawScore"&amp;CHAR(34)&amp;": "&amp;SUBSTITUTE(TRIM(ROUND(IFERROR(CriteriTecnici!$O3389*1,IFERROR(NUMBERVALUE(CriteriTecnici!$O3389,".",","),IFERROR(NUMBERVALUE(CriteriTecnici!$O3389,",","."),0))),4)&amp;""),",",".")&amp;CHAR(125)&amp;IF(TRUE,",",""))</f>
        <v/>
      </c>
    </row>
    <row r="3610">
      <c r="A3610" s="38">
        <f>IF(CriteriTecnici!$A3390="","","    "&amp;CHAR(123)&amp;CHAR(34)&amp;"bidderId"&amp;CHAR(34)&amp;": "&amp;CHAR(34)&amp;SUBSTITUTE(CriteriTecnici!$A3390,CHAR(34),"'")&amp;CHAR(34)&amp;", "&amp;CHAR(34)&amp;"lotId"&amp;CHAR(34)&amp;": "&amp;CHAR(34)&amp;SUBSTITUTE(CriteriTecnici!$C3390,CHAR(34),"'")&amp;CHAR(34)&amp;", "&amp;CHAR(34)&amp;"criterionId"&amp;CHAR(34)&amp;": "&amp;CHAR(34)&amp;SUBSTITUTE(CriteriTecnici!$D3390,CHAR(34),"'")&amp;CHAR(34)&amp;", "&amp;CHAR(34)&amp;"kind"&amp;CHAR(34)&amp;": "&amp;CHAR(34)&amp;SUBSTITUTE(CriteriTecnici!$F3390,CHAR(34),"'")&amp;CHAR(34)&amp;", "&amp;CHAR(34)&amp;"value"&amp;CHAR(34)&amp;": "&amp;SUBSTITUTE(TRIM(ROUND(IFERROR(CriteriTecnici!$N3390*1,IFERROR(NUMBERVALUE(CriteriTecnici!$N3390,".",","),IFERROR(NUMBERVALUE(CriteriTecnici!$N3390,",","."),0))),4)&amp;""),",",".")&amp;", "&amp;CHAR(34)&amp;"numerator"&amp;CHAR(34)&amp;": "&amp;SUBSTITUTE(TRIM(ROUND(IFERROR(CriteriTecnici!$K3390*1,IFERROR(NUMBERVALUE(CriteriTecnici!$K3390,".",","),IFERROR(NUMBERVALUE(CriteriTecnici!$K3390,",","."),0))),4)&amp;""),",",".")&amp;", "&amp;CHAR(34)&amp;"denominator"&amp;CHAR(34)&amp;": "&amp;SUBSTITUTE(TRIM(ROUND(IFERROR(CriteriTecnici!$L3390*1,IFERROR(NUMBERVALUE(CriteriTecnici!$L3390,".",","),IFERROR(NUMBERVALUE(CriteriTecnici!$L3390,",","."),0))),4)&amp;""),",",".")&amp;", "&amp;CHAR(34)&amp;"flag"&amp;CHAR(34)&amp;": "&amp;SUBSTITUTE(TRIM(ROUND(IFERROR(CriteriTecnici!$M3390*1,IFERROR(NUMBERVALUE(CriteriTecnici!$M3390,".",","),IFERROR(NUMBERVALUE(CriteriTecnici!$M3390,",","."),0))),4)&amp;""),",",".")&amp;", "&amp;CHAR(34)&amp;"rawScore"&amp;CHAR(34)&amp;": "&amp;SUBSTITUTE(TRIM(ROUND(IFERROR(CriteriTecnici!$O3390*1,IFERROR(NUMBERVALUE(CriteriTecnici!$O3390,".",","),IFERROR(NUMBERVALUE(CriteriTecnici!$O3390,",","."),0))),4)&amp;""),",",".")&amp;CHAR(125)&amp;IF(TRUE,",",""))</f>
        <v/>
      </c>
    </row>
    <row r="3611">
      <c r="A3611" s="38">
        <f>IF(CriteriTecnici!$A3391="","","    "&amp;CHAR(123)&amp;CHAR(34)&amp;"bidderId"&amp;CHAR(34)&amp;": "&amp;CHAR(34)&amp;SUBSTITUTE(CriteriTecnici!$A3391,CHAR(34),"'")&amp;CHAR(34)&amp;", "&amp;CHAR(34)&amp;"lotId"&amp;CHAR(34)&amp;": "&amp;CHAR(34)&amp;SUBSTITUTE(CriteriTecnici!$C3391,CHAR(34),"'")&amp;CHAR(34)&amp;", "&amp;CHAR(34)&amp;"criterionId"&amp;CHAR(34)&amp;": "&amp;CHAR(34)&amp;SUBSTITUTE(CriteriTecnici!$D3391,CHAR(34),"'")&amp;CHAR(34)&amp;", "&amp;CHAR(34)&amp;"kind"&amp;CHAR(34)&amp;": "&amp;CHAR(34)&amp;SUBSTITUTE(CriteriTecnici!$F3391,CHAR(34),"'")&amp;CHAR(34)&amp;", "&amp;CHAR(34)&amp;"value"&amp;CHAR(34)&amp;": "&amp;SUBSTITUTE(TRIM(ROUND(IFERROR(CriteriTecnici!$N3391*1,IFERROR(NUMBERVALUE(CriteriTecnici!$N3391,".",","),IFERROR(NUMBERVALUE(CriteriTecnici!$N3391,",","."),0))),4)&amp;""),",",".")&amp;", "&amp;CHAR(34)&amp;"numerator"&amp;CHAR(34)&amp;": "&amp;SUBSTITUTE(TRIM(ROUND(IFERROR(CriteriTecnici!$K3391*1,IFERROR(NUMBERVALUE(CriteriTecnici!$K3391,".",","),IFERROR(NUMBERVALUE(CriteriTecnici!$K3391,",","."),0))),4)&amp;""),",",".")&amp;", "&amp;CHAR(34)&amp;"denominator"&amp;CHAR(34)&amp;": "&amp;SUBSTITUTE(TRIM(ROUND(IFERROR(CriteriTecnici!$L3391*1,IFERROR(NUMBERVALUE(CriteriTecnici!$L3391,".",","),IFERROR(NUMBERVALUE(CriteriTecnici!$L3391,",","."),0))),4)&amp;""),",",".")&amp;", "&amp;CHAR(34)&amp;"flag"&amp;CHAR(34)&amp;": "&amp;SUBSTITUTE(TRIM(ROUND(IFERROR(CriteriTecnici!$M3391*1,IFERROR(NUMBERVALUE(CriteriTecnici!$M3391,".",","),IFERROR(NUMBERVALUE(CriteriTecnici!$M3391,",","."),0))),4)&amp;""),",",".")&amp;", "&amp;CHAR(34)&amp;"rawScore"&amp;CHAR(34)&amp;": "&amp;SUBSTITUTE(TRIM(ROUND(IFERROR(CriteriTecnici!$O3391*1,IFERROR(NUMBERVALUE(CriteriTecnici!$O3391,".",","),IFERROR(NUMBERVALUE(CriteriTecnici!$O3391,",","."),0))),4)&amp;""),",",".")&amp;CHAR(125)&amp;IF(TRUE,",",""))</f>
        <v/>
      </c>
    </row>
    <row r="3612">
      <c r="A3612" s="38">
        <f>IF(CriteriTecnici!$A3392="","","    "&amp;CHAR(123)&amp;CHAR(34)&amp;"bidderId"&amp;CHAR(34)&amp;": "&amp;CHAR(34)&amp;SUBSTITUTE(CriteriTecnici!$A3392,CHAR(34),"'")&amp;CHAR(34)&amp;", "&amp;CHAR(34)&amp;"lotId"&amp;CHAR(34)&amp;": "&amp;CHAR(34)&amp;SUBSTITUTE(CriteriTecnici!$C3392,CHAR(34),"'")&amp;CHAR(34)&amp;", "&amp;CHAR(34)&amp;"criterionId"&amp;CHAR(34)&amp;": "&amp;CHAR(34)&amp;SUBSTITUTE(CriteriTecnici!$D3392,CHAR(34),"'")&amp;CHAR(34)&amp;", "&amp;CHAR(34)&amp;"kind"&amp;CHAR(34)&amp;": "&amp;CHAR(34)&amp;SUBSTITUTE(CriteriTecnici!$F3392,CHAR(34),"'")&amp;CHAR(34)&amp;", "&amp;CHAR(34)&amp;"value"&amp;CHAR(34)&amp;": "&amp;SUBSTITUTE(TRIM(ROUND(IFERROR(CriteriTecnici!$N3392*1,IFERROR(NUMBERVALUE(CriteriTecnici!$N3392,".",","),IFERROR(NUMBERVALUE(CriteriTecnici!$N3392,",","."),0))),4)&amp;""),",",".")&amp;", "&amp;CHAR(34)&amp;"numerator"&amp;CHAR(34)&amp;": "&amp;SUBSTITUTE(TRIM(ROUND(IFERROR(CriteriTecnici!$K3392*1,IFERROR(NUMBERVALUE(CriteriTecnici!$K3392,".",","),IFERROR(NUMBERVALUE(CriteriTecnici!$K3392,",","."),0))),4)&amp;""),",",".")&amp;", "&amp;CHAR(34)&amp;"denominator"&amp;CHAR(34)&amp;": "&amp;SUBSTITUTE(TRIM(ROUND(IFERROR(CriteriTecnici!$L3392*1,IFERROR(NUMBERVALUE(CriteriTecnici!$L3392,".",","),IFERROR(NUMBERVALUE(CriteriTecnici!$L3392,",","."),0))),4)&amp;""),",",".")&amp;", "&amp;CHAR(34)&amp;"flag"&amp;CHAR(34)&amp;": "&amp;SUBSTITUTE(TRIM(ROUND(IFERROR(CriteriTecnici!$M3392*1,IFERROR(NUMBERVALUE(CriteriTecnici!$M3392,".",","),IFERROR(NUMBERVALUE(CriteriTecnici!$M3392,",","."),0))),4)&amp;""),",",".")&amp;", "&amp;CHAR(34)&amp;"rawScore"&amp;CHAR(34)&amp;": "&amp;SUBSTITUTE(TRIM(ROUND(IFERROR(CriteriTecnici!$O3392*1,IFERROR(NUMBERVALUE(CriteriTecnici!$O3392,".",","),IFERROR(NUMBERVALUE(CriteriTecnici!$O3392,",","."),0))),4)&amp;""),",",".")&amp;CHAR(125)&amp;IF(TRUE,",",""))</f>
        <v/>
      </c>
    </row>
    <row r="3613">
      <c r="A3613" s="38">
        <f>IF(CriteriTecnici!$A3393="","","    "&amp;CHAR(123)&amp;CHAR(34)&amp;"bidderId"&amp;CHAR(34)&amp;": "&amp;CHAR(34)&amp;SUBSTITUTE(CriteriTecnici!$A3393,CHAR(34),"'")&amp;CHAR(34)&amp;", "&amp;CHAR(34)&amp;"lotId"&amp;CHAR(34)&amp;": "&amp;CHAR(34)&amp;SUBSTITUTE(CriteriTecnici!$C3393,CHAR(34),"'")&amp;CHAR(34)&amp;", "&amp;CHAR(34)&amp;"criterionId"&amp;CHAR(34)&amp;": "&amp;CHAR(34)&amp;SUBSTITUTE(CriteriTecnici!$D3393,CHAR(34),"'")&amp;CHAR(34)&amp;", "&amp;CHAR(34)&amp;"kind"&amp;CHAR(34)&amp;": "&amp;CHAR(34)&amp;SUBSTITUTE(CriteriTecnici!$F3393,CHAR(34),"'")&amp;CHAR(34)&amp;", "&amp;CHAR(34)&amp;"value"&amp;CHAR(34)&amp;": "&amp;SUBSTITUTE(TRIM(ROUND(IFERROR(CriteriTecnici!$N3393*1,IFERROR(NUMBERVALUE(CriteriTecnici!$N3393,".",","),IFERROR(NUMBERVALUE(CriteriTecnici!$N3393,",","."),0))),4)&amp;""),",",".")&amp;", "&amp;CHAR(34)&amp;"numerator"&amp;CHAR(34)&amp;": "&amp;SUBSTITUTE(TRIM(ROUND(IFERROR(CriteriTecnici!$K3393*1,IFERROR(NUMBERVALUE(CriteriTecnici!$K3393,".",","),IFERROR(NUMBERVALUE(CriteriTecnici!$K3393,",","."),0))),4)&amp;""),",",".")&amp;", "&amp;CHAR(34)&amp;"denominator"&amp;CHAR(34)&amp;": "&amp;SUBSTITUTE(TRIM(ROUND(IFERROR(CriteriTecnici!$L3393*1,IFERROR(NUMBERVALUE(CriteriTecnici!$L3393,".",","),IFERROR(NUMBERVALUE(CriteriTecnici!$L3393,",","."),0))),4)&amp;""),",",".")&amp;", "&amp;CHAR(34)&amp;"flag"&amp;CHAR(34)&amp;": "&amp;SUBSTITUTE(TRIM(ROUND(IFERROR(CriteriTecnici!$M3393*1,IFERROR(NUMBERVALUE(CriteriTecnici!$M3393,".",","),IFERROR(NUMBERVALUE(CriteriTecnici!$M3393,",","."),0))),4)&amp;""),",",".")&amp;", "&amp;CHAR(34)&amp;"rawScore"&amp;CHAR(34)&amp;": "&amp;SUBSTITUTE(TRIM(ROUND(IFERROR(CriteriTecnici!$O3393*1,IFERROR(NUMBERVALUE(CriteriTecnici!$O3393,".",","),IFERROR(NUMBERVALUE(CriteriTecnici!$O3393,",","."),0))),4)&amp;""),",",".")&amp;CHAR(125)&amp;IF(TRUE,",",""))</f>
        <v/>
      </c>
    </row>
    <row r="3614">
      <c r="A3614" s="38">
        <f>IF(CriteriTecnici!$A3394="","","    "&amp;CHAR(123)&amp;CHAR(34)&amp;"bidderId"&amp;CHAR(34)&amp;": "&amp;CHAR(34)&amp;SUBSTITUTE(CriteriTecnici!$A3394,CHAR(34),"'")&amp;CHAR(34)&amp;", "&amp;CHAR(34)&amp;"lotId"&amp;CHAR(34)&amp;": "&amp;CHAR(34)&amp;SUBSTITUTE(CriteriTecnici!$C3394,CHAR(34),"'")&amp;CHAR(34)&amp;", "&amp;CHAR(34)&amp;"criterionId"&amp;CHAR(34)&amp;": "&amp;CHAR(34)&amp;SUBSTITUTE(CriteriTecnici!$D3394,CHAR(34),"'")&amp;CHAR(34)&amp;", "&amp;CHAR(34)&amp;"kind"&amp;CHAR(34)&amp;": "&amp;CHAR(34)&amp;SUBSTITUTE(CriteriTecnici!$F3394,CHAR(34),"'")&amp;CHAR(34)&amp;", "&amp;CHAR(34)&amp;"value"&amp;CHAR(34)&amp;": "&amp;SUBSTITUTE(TRIM(ROUND(IFERROR(CriteriTecnici!$N3394*1,IFERROR(NUMBERVALUE(CriteriTecnici!$N3394,".",","),IFERROR(NUMBERVALUE(CriteriTecnici!$N3394,",","."),0))),4)&amp;""),",",".")&amp;", "&amp;CHAR(34)&amp;"numerator"&amp;CHAR(34)&amp;": "&amp;SUBSTITUTE(TRIM(ROUND(IFERROR(CriteriTecnici!$K3394*1,IFERROR(NUMBERVALUE(CriteriTecnici!$K3394,".",","),IFERROR(NUMBERVALUE(CriteriTecnici!$K3394,",","."),0))),4)&amp;""),",",".")&amp;", "&amp;CHAR(34)&amp;"denominator"&amp;CHAR(34)&amp;": "&amp;SUBSTITUTE(TRIM(ROUND(IFERROR(CriteriTecnici!$L3394*1,IFERROR(NUMBERVALUE(CriteriTecnici!$L3394,".",","),IFERROR(NUMBERVALUE(CriteriTecnici!$L3394,",","."),0))),4)&amp;""),",",".")&amp;", "&amp;CHAR(34)&amp;"flag"&amp;CHAR(34)&amp;": "&amp;SUBSTITUTE(TRIM(ROUND(IFERROR(CriteriTecnici!$M3394*1,IFERROR(NUMBERVALUE(CriteriTecnici!$M3394,".",","),IFERROR(NUMBERVALUE(CriteriTecnici!$M3394,",","."),0))),4)&amp;""),",",".")&amp;", "&amp;CHAR(34)&amp;"rawScore"&amp;CHAR(34)&amp;": "&amp;SUBSTITUTE(TRIM(ROUND(IFERROR(CriteriTecnici!$O3394*1,IFERROR(NUMBERVALUE(CriteriTecnici!$O3394,".",","),IFERROR(NUMBERVALUE(CriteriTecnici!$O3394,",","."),0))),4)&amp;""),",",".")&amp;CHAR(125)&amp;IF(TRUE,",",""))</f>
        <v/>
      </c>
    </row>
    <row r="3615">
      <c r="A3615" s="38">
        <f>IF(CriteriTecnici!$A3395="","","    "&amp;CHAR(123)&amp;CHAR(34)&amp;"bidderId"&amp;CHAR(34)&amp;": "&amp;CHAR(34)&amp;SUBSTITUTE(CriteriTecnici!$A3395,CHAR(34),"'")&amp;CHAR(34)&amp;", "&amp;CHAR(34)&amp;"lotId"&amp;CHAR(34)&amp;": "&amp;CHAR(34)&amp;SUBSTITUTE(CriteriTecnici!$C3395,CHAR(34),"'")&amp;CHAR(34)&amp;", "&amp;CHAR(34)&amp;"criterionId"&amp;CHAR(34)&amp;": "&amp;CHAR(34)&amp;SUBSTITUTE(CriteriTecnici!$D3395,CHAR(34),"'")&amp;CHAR(34)&amp;", "&amp;CHAR(34)&amp;"kind"&amp;CHAR(34)&amp;": "&amp;CHAR(34)&amp;SUBSTITUTE(CriteriTecnici!$F3395,CHAR(34),"'")&amp;CHAR(34)&amp;", "&amp;CHAR(34)&amp;"value"&amp;CHAR(34)&amp;": "&amp;SUBSTITUTE(TRIM(ROUND(IFERROR(CriteriTecnici!$N3395*1,IFERROR(NUMBERVALUE(CriteriTecnici!$N3395,".",","),IFERROR(NUMBERVALUE(CriteriTecnici!$N3395,",","."),0))),4)&amp;""),",",".")&amp;", "&amp;CHAR(34)&amp;"numerator"&amp;CHAR(34)&amp;": "&amp;SUBSTITUTE(TRIM(ROUND(IFERROR(CriteriTecnici!$K3395*1,IFERROR(NUMBERVALUE(CriteriTecnici!$K3395,".",","),IFERROR(NUMBERVALUE(CriteriTecnici!$K3395,",","."),0))),4)&amp;""),",",".")&amp;", "&amp;CHAR(34)&amp;"denominator"&amp;CHAR(34)&amp;": "&amp;SUBSTITUTE(TRIM(ROUND(IFERROR(CriteriTecnici!$L3395*1,IFERROR(NUMBERVALUE(CriteriTecnici!$L3395,".",","),IFERROR(NUMBERVALUE(CriteriTecnici!$L3395,",","."),0))),4)&amp;""),",",".")&amp;", "&amp;CHAR(34)&amp;"flag"&amp;CHAR(34)&amp;": "&amp;SUBSTITUTE(TRIM(ROUND(IFERROR(CriteriTecnici!$M3395*1,IFERROR(NUMBERVALUE(CriteriTecnici!$M3395,".",","),IFERROR(NUMBERVALUE(CriteriTecnici!$M3395,",","."),0))),4)&amp;""),",",".")&amp;", "&amp;CHAR(34)&amp;"rawScore"&amp;CHAR(34)&amp;": "&amp;SUBSTITUTE(TRIM(ROUND(IFERROR(CriteriTecnici!$O3395*1,IFERROR(NUMBERVALUE(CriteriTecnici!$O3395,".",","),IFERROR(NUMBERVALUE(CriteriTecnici!$O3395,",","."),0))),4)&amp;""),",",".")&amp;CHAR(125)&amp;IF(TRUE,",",""))</f>
        <v/>
      </c>
    </row>
    <row r="3616">
      <c r="A3616" s="38">
        <f>IF(CriteriTecnici!$A3396="","","    "&amp;CHAR(123)&amp;CHAR(34)&amp;"bidderId"&amp;CHAR(34)&amp;": "&amp;CHAR(34)&amp;SUBSTITUTE(CriteriTecnici!$A3396,CHAR(34),"'")&amp;CHAR(34)&amp;", "&amp;CHAR(34)&amp;"lotId"&amp;CHAR(34)&amp;": "&amp;CHAR(34)&amp;SUBSTITUTE(CriteriTecnici!$C3396,CHAR(34),"'")&amp;CHAR(34)&amp;", "&amp;CHAR(34)&amp;"criterionId"&amp;CHAR(34)&amp;": "&amp;CHAR(34)&amp;SUBSTITUTE(CriteriTecnici!$D3396,CHAR(34),"'")&amp;CHAR(34)&amp;", "&amp;CHAR(34)&amp;"kind"&amp;CHAR(34)&amp;": "&amp;CHAR(34)&amp;SUBSTITUTE(CriteriTecnici!$F3396,CHAR(34),"'")&amp;CHAR(34)&amp;", "&amp;CHAR(34)&amp;"value"&amp;CHAR(34)&amp;": "&amp;SUBSTITUTE(TRIM(ROUND(IFERROR(CriteriTecnici!$N3396*1,IFERROR(NUMBERVALUE(CriteriTecnici!$N3396,".",","),IFERROR(NUMBERVALUE(CriteriTecnici!$N3396,",","."),0))),4)&amp;""),",",".")&amp;", "&amp;CHAR(34)&amp;"numerator"&amp;CHAR(34)&amp;": "&amp;SUBSTITUTE(TRIM(ROUND(IFERROR(CriteriTecnici!$K3396*1,IFERROR(NUMBERVALUE(CriteriTecnici!$K3396,".",","),IFERROR(NUMBERVALUE(CriteriTecnici!$K3396,",","."),0))),4)&amp;""),",",".")&amp;", "&amp;CHAR(34)&amp;"denominator"&amp;CHAR(34)&amp;": "&amp;SUBSTITUTE(TRIM(ROUND(IFERROR(CriteriTecnici!$L3396*1,IFERROR(NUMBERVALUE(CriteriTecnici!$L3396,".",","),IFERROR(NUMBERVALUE(CriteriTecnici!$L3396,",","."),0))),4)&amp;""),",",".")&amp;", "&amp;CHAR(34)&amp;"flag"&amp;CHAR(34)&amp;": "&amp;SUBSTITUTE(TRIM(ROUND(IFERROR(CriteriTecnici!$M3396*1,IFERROR(NUMBERVALUE(CriteriTecnici!$M3396,".",","),IFERROR(NUMBERVALUE(CriteriTecnici!$M3396,",","."),0))),4)&amp;""),",",".")&amp;", "&amp;CHAR(34)&amp;"rawScore"&amp;CHAR(34)&amp;": "&amp;SUBSTITUTE(TRIM(ROUND(IFERROR(CriteriTecnici!$O3396*1,IFERROR(NUMBERVALUE(CriteriTecnici!$O3396,".",","),IFERROR(NUMBERVALUE(CriteriTecnici!$O3396,",","."),0))),4)&amp;""),",",".")&amp;CHAR(125)&amp;IF(TRUE,",",""))</f>
        <v/>
      </c>
    </row>
    <row r="3617">
      <c r="A3617" s="38">
        <f>IF(CriteriTecnici!$A3397="","","    "&amp;CHAR(123)&amp;CHAR(34)&amp;"bidderId"&amp;CHAR(34)&amp;": "&amp;CHAR(34)&amp;SUBSTITUTE(CriteriTecnici!$A3397,CHAR(34),"'")&amp;CHAR(34)&amp;", "&amp;CHAR(34)&amp;"lotId"&amp;CHAR(34)&amp;": "&amp;CHAR(34)&amp;SUBSTITUTE(CriteriTecnici!$C3397,CHAR(34),"'")&amp;CHAR(34)&amp;", "&amp;CHAR(34)&amp;"criterionId"&amp;CHAR(34)&amp;": "&amp;CHAR(34)&amp;SUBSTITUTE(CriteriTecnici!$D3397,CHAR(34),"'")&amp;CHAR(34)&amp;", "&amp;CHAR(34)&amp;"kind"&amp;CHAR(34)&amp;": "&amp;CHAR(34)&amp;SUBSTITUTE(CriteriTecnici!$F3397,CHAR(34),"'")&amp;CHAR(34)&amp;", "&amp;CHAR(34)&amp;"value"&amp;CHAR(34)&amp;": "&amp;SUBSTITUTE(TRIM(ROUND(IFERROR(CriteriTecnici!$N3397*1,IFERROR(NUMBERVALUE(CriteriTecnici!$N3397,".",","),IFERROR(NUMBERVALUE(CriteriTecnici!$N3397,",","."),0))),4)&amp;""),",",".")&amp;", "&amp;CHAR(34)&amp;"numerator"&amp;CHAR(34)&amp;": "&amp;SUBSTITUTE(TRIM(ROUND(IFERROR(CriteriTecnici!$K3397*1,IFERROR(NUMBERVALUE(CriteriTecnici!$K3397,".",","),IFERROR(NUMBERVALUE(CriteriTecnici!$K3397,",","."),0))),4)&amp;""),",",".")&amp;", "&amp;CHAR(34)&amp;"denominator"&amp;CHAR(34)&amp;": "&amp;SUBSTITUTE(TRIM(ROUND(IFERROR(CriteriTecnici!$L3397*1,IFERROR(NUMBERVALUE(CriteriTecnici!$L3397,".",","),IFERROR(NUMBERVALUE(CriteriTecnici!$L3397,",","."),0))),4)&amp;""),",",".")&amp;", "&amp;CHAR(34)&amp;"flag"&amp;CHAR(34)&amp;": "&amp;SUBSTITUTE(TRIM(ROUND(IFERROR(CriteriTecnici!$M3397*1,IFERROR(NUMBERVALUE(CriteriTecnici!$M3397,".",","),IFERROR(NUMBERVALUE(CriteriTecnici!$M3397,",","."),0))),4)&amp;""),",",".")&amp;", "&amp;CHAR(34)&amp;"rawScore"&amp;CHAR(34)&amp;": "&amp;SUBSTITUTE(TRIM(ROUND(IFERROR(CriteriTecnici!$O3397*1,IFERROR(NUMBERVALUE(CriteriTecnici!$O3397,".",","),IFERROR(NUMBERVALUE(CriteriTecnici!$O3397,",","."),0))),4)&amp;""),",",".")&amp;CHAR(125)&amp;IF(TRUE,",",""))</f>
        <v/>
      </c>
    </row>
    <row r="3618">
      <c r="A3618" s="38">
        <f>IF(CriteriTecnici!$A3398="","","    "&amp;CHAR(123)&amp;CHAR(34)&amp;"bidderId"&amp;CHAR(34)&amp;": "&amp;CHAR(34)&amp;SUBSTITUTE(CriteriTecnici!$A3398,CHAR(34),"'")&amp;CHAR(34)&amp;", "&amp;CHAR(34)&amp;"lotId"&amp;CHAR(34)&amp;": "&amp;CHAR(34)&amp;SUBSTITUTE(CriteriTecnici!$C3398,CHAR(34),"'")&amp;CHAR(34)&amp;", "&amp;CHAR(34)&amp;"criterionId"&amp;CHAR(34)&amp;": "&amp;CHAR(34)&amp;SUBSTITUTE(CriteriTecnici!$D3398,CHAR(34),"'")&amp;CHAR(34)&amp;", "&amp;CHAR(34)&amp;"kind"&amp;CHAR(34)&amp;": "&amp;CHAR(34)&amp;SUBSTITUTE(CriteriTecnici!$F3398,CHAR(34),"'")&amp;CHAR(34)&amp;", "&amp;CHAR(34)&amp;"value"&amp;CHAR(34)&amp;": "&amp;SUBSTITUTE(TRIM(ROUND(IFERROR(CriteriTecnici!$N3398*1,IFERROR(NUMBERVALUE(CriteriTecnici!$N3398,".",","),IFERROR(NUMBERVALUE(CriteriTecnici!$N3398,",","."),0))),4)&amp;""),",",".")&amp;", "&amp;CHAR(34)&amp;"numerator"&amp;CHAR(34)&amp;": "&amp;SUBSTITUTE(TRIM(ROUND(IFERROR(CriteriTecnici!$K3398*1,IFERROR(NUMBERVALUE(CriteriTecnici!$K3398,".",","),IFERROR(NUMBERVALUE(CriteriTecnici!$K3398,",","."),0))),4)&amp;""),",",".")&amp;", "&amp;CHAR(34)&amp;"denominator"&amp;CHAR(34)&amp;": "&amp;SUBSTITUTE(TRIM(ROUND(IFERROR(CriteriTecnici!$L3398*1,IFERROR(NUMBERVALUE(CriteriTecnici!$L3398,".",","),IFERROR(NUMBERVALUE(CriteriTecnici!$L3398,",","."),0))),4)&amp;""),",",".")&amp;", "&amp;CHAR(34)&amp;"flag"&amp;CHAR(34)&amp;": "&amp;SUBSTITUTE(TRIM(ROUND(IFERROR(CriteriTecnici!$M3398*1,IFERROR(NUMBERVALUE(CriteriTecnici!$M3398,".",","),IFERROR(NUMBERVALUE(CriteriTecnici!$M3398,",","."),0))),4)&amp;""),",",".")&amp;", "&amp;CHAR(34)&amp;"rawScore"&amp;CHAR(34)&amp;": "&amp;SUBSTITUTE(TRIM(ROUND(IFERROR(CriteriTecnici!$O3398*1,IFERROR(NUMBERVALUE(CriteriTecnici!$O3398,".",","),IFERROR(NUMBERVALUE(CriteriTecnici!$O3398,",","."),0))),4)&amp;""),",",".")&amp;CHAR(125)&amp;IF(TRUE,",",""))</f>
        <v/>
      </c>
    </row>
    <row r="3619">
      <c r="A3619" s="38">
        <f>IF(CriteriTecnici!$A3399="","","    "&amp;CHAR(123)&amp;CHAR(34)&amp;"bidderId"&amp;CHAR(34)&amp;": "&amp;CHAR(34)&amp;SUBSTITUTE(CriteriTecnici!$A3399,CHAR(34),"'")&amp;CHAR(34)&amp;", "&amp;CHAR(34)&amp;"lotId"&amp;CHAR(34)&amp;": "&amp;CHAR(34)&amp;SUBSTITUTE(CriteriTecnici!$C3399,CHAR(34),"'")&amp;CHAR(34)&amp;", "&amp;CHAR(34)&amp;"criterionId"&amp;CHAR(34)&amp;": "&amp;CHAR(34)&amp;SUBSTITUTE(CriteriTecnici!$D3399,CHAR(34),"'")&amp;CHAR(34)&amp;", "&amp;CHAR(34)&amp;"kind"&amp;CHAR(34)&amp;": "&amp;CHAR(34)&amp;SUBSTITUTE(CriteriTecnici!$F3399,CHAR(34),"'")&amp;CHAR(34)&amp;", "&amp;CHAR(34)&amp;"value"&amp;CHAR(34)&amp;": "&amp;SUBSTITUTE(TRIM(ROUND(IFERROR(CriteriTecnici!$N3399*1,IFERROR(NUMBERVALUE(CriteriTecnici!$N3399,".",","),IFERROR(NUMBERVALUE(CriteriTecnici!$N3399,",","."),0))),4)&amp;""),",",".")&amp;", "&amp;CHAR(34)&amp;"numerator"&amp;CHAR(34)&amp;": "&amp;SUBSTITUTE(TRIM(ROUND(IFERROR(CriteriTecnici!$K3399*1,IFERROR(NUMBERVALUE(CriteriTecnici!$K3399,".",","),IFERROR(NUMBERVALUE(CriteriTecnici!$K3399,",","."),0))),4)&amp;""),",",".")&amp;", "&amp;CHAR(34)&amp;"denominator"&amp;CHAR(34)&amp;": "&amp;SUBSTITUTE(TRIM(ROUND(IFERROR(CriteriTecnici!$L3399*1,IFERROR(NUMBERVALUE(CriteriTecnici!$L3399,".",","),IFERROR(NUMBERVALUE(CriteriTecnici!$L3399,",","."),0))),4)&amp;""),",",".")&amp;", "&amp;CHAR(34)&amp;"flag"&amp;CHAR(34)&amp;": "&amp;SUBSTITUTE(TRIM(ROUND(IFERROR(CriteriTecnici!$M3399*1,IFERROR(NUMBERVALUE(CriteriTecnici!$M3399,".",","),IFERROR(NUMBERVALUE(CriteriTecnici!$M3399,",","."),0))),4)&amp;""),",",".")&amp;", "&amp;CHAR(34)&amp;"rawScore"&amp;CHAR(34)&amp;": "&amp;SUBSTITUTE(TRIM(ROUND(IFERROR(CriteriTecnici!$O3399*1,IFERROR(NUMBERVALUE(CriteriTecnici!$O3399,".",","),IFERROR(NUMBERVALUE(CriteriTecnici!$O3399,",","."),0))),4)&amp;""),",",".")&amp;CHAR(125)&amp;IF(TRUE,",",""))</f>
        <v/>
      </c>
    </row>
    <row r="3620">
      <c r="A3620" s="38">
        <f>IF(CriteriTecnici!$A3400="","","    "&amp;CHAR(123)&amp;CHAR(34)&amp;"bidderId"&amp;CHAR(34)&amp;": "&amp;CHAR(34)&amp;SUBSTITUTE(CriteriTecnici!$A3400,CHAR(34),"'")&amp;CHAR(34)&amp;", "&amp;CHAR(34)&amp;"lotId"&amp;CHAR(34)&amp;": "&amp;CHAR(34)&amp;SUBSTITUTE(CriteriTecnici!$C3400,CHAR(34),"'")&amp;CHAR(34)&amp;", "&amp;CHAR(34)&amp;"criterionId"&amp;CHAR(34)&amp;": "&amp;CHAR(34)&amp;SUBSTITUTE(CriteriTecnici!$D3400,CHAR(34),"'")&amp;CHAR(34)&amp;", "&amp;CHAR(34)&amp;"kind"&amp;CHAR(34)&amp;": "&amp;CHAR(34)&amp;SUBSTITUTE(CriteriTecnici!$F3400,CHAR(34),"'")&amp;CHAR(34)&amp;", "&amp;CHAR(34)&amp;"value"&amp;CHAR(34)&amp;": "&amp;SUBSTITUTE(TRIM(ROUND(IFERROR(CriteriTecnici!$N3400*1,IFERROR(NUMBERVALUE(CriteriTecnici!$N3400,".",","),IFERROR(NUMBERVALUE(CriteriTecnici!$N3400,",","."),0))),4)&amp;""),",",".")&amp;", "&amp;CHAR(34)&amp;"numerator"&amp;CHAR(34)&amp;": "&amp;SUBSTITUTE(TRIM(ROUND(IFERROR(CriteriTecnici!$K3400*1,IFERROR(NUMBERVALUE(CriteriTecnici!$K3400,".",","),IFERROR(NUMBERVALUE(CriteriTecnici!$K3400,",","."),0))),4)&amp;""),",",".")&amp;", "&amp;CHAR(34)&amp;"denominator"&amp;CHAR(34)&amp;": "&amp;SUBSTITUTE(TRIM(ROUND(IFERROR(CriteriTecnici!$L3400*1,IFERROR(NUMBERVALUE(CriteriTecnici!$L3400,".",","),IFERROR(NUMBERVALUE(CriteriTecnici!$L3400,",","."),0))),4)&amp;""),",",".")&amp;", "&amp;CHAR(34)&amp;"flag"&amp;CHAR(34)&amp;": "&amp;SUBSTITUTE(TRIM(ROUND(IFERROR(CriteriTecnici!$M3400*1,IFERROR(NUMBERVALUE(CriteriTecnici!$M3400,".",","),IFERROR(NUMBERVALUE(CriteriTecnici!$M3400,",","."),0))),4)&amp;""),",",".")&amp;", "&amp;CHAR(34)&amp;"rawScore"&amp;CHAR(34)&amp;": "&amp;SUBSTITUTE(TRIM(ROUND(IFERROR(CriteriTecnici!$O3400*1,IFERROR(NUMBERVALUE(CriteriTecnici!$O3400,".",","),IFERROR(NUMBERVALUE(CriteriTecnici!$O3400,",","."),0))),4)&amp;""),",",".")&amp;CHAR(125)&amp;IF(TRUE,",",""))</f>
        <v/>
      </c>
    </row>
    <row r="3621">
      <c r="A3621" s="38">
        <f>IF(CriteriTecnici!$A3401="","","    "&amp;CHAR(123)&amp;CHAR(34)&amp;"bidderId"&amp;CHAR(34)&amp;": "&amp;CHAR(34)&amp;SUBSTITUTE(CriteriTecnici!$A3401,CHAR(34),"'")&amp;CHAR(34)&amp;", "&amp;CHAR(34)&amp;"lotId"&amp;CHAR(34)&amp;": "&amp;CHAR(34)&amp;SUBSTITUTE(CriteriTecnici!$C3401,CHAR(34),"'")&amp;CHAR(34)&amp;", "&amp;CHAR(34)&amp;"criterionId"&amp;CHAR(34)&amp;": "&amp;CHAR(34)&amp;SUBSTITUTE(CriteriTecnici!$D3401,CHAR(34),"'")&amp;CHAR(34)&amp;", "&amp;CHAR(34)&amp;"kind"&amp;CHAR(34)&amp;": "&amp;CHAR(34)&amp;SUBSTITUTE(CriteriTecnici!$F3401,CHAR(34),"'")&amp;CHAR(34)&amp;", "&amp;CHAR(34)&amp;"value"&amp;CHAR(34)&amp;": "&amp;SUBSTITUTE(TRIM(ROUND(IFERROR(CriteriTecnici!$N3401*1,IFERROR(NUMBERVALUE(CriteriTecnici!$N3401,".",","),IFERROR(NUMBERVALUE(CriteriTecnici!$N3401,",","."),0))),4)&amp;""),",",".")&amp;", "&amp;CHAR(34)&amp;"numerator"&amp;CHAR(34)&amp;": "&amp;SUBSTITUTE(TRIM(ROUND(IFERROR(CriteriTecnici!$K3401*1,IFERROR(NUMBERVALUE(CriteriTecnici!$K3401,".",","),IFERROR(NUMBERVALUE(CriteriTecnici!$K3401,",","."),0))),4)&amp;""),",",".")&amp;", "&amp;CHAR(34)&amp;"denominator"&amp;CHAR(34)&amp;": "&amp;SUBSTITUTE(TRIM(ROUND(IFERROR(CriteriTecnici!$L3401*1,IFERROR(NUMBERVALUE(CriteriTecnici!$L3401,".",","),IFERROR(NUMBERVALUE(CriteriTecnici!$L3401,",","."),0))),4)&amp;""),",",".")&amp;", "&amp;CHAR(34)&amp;"flag"&amp;CHAR(34)&amp;": "&amp;SUBSTITUTE(TRIM(ROUND(IFERROR(CriteriTecnici!$M3401*1,IFERROR(NUMBERVALUE(CriteriTecnici!$M3401,".",","),IFERROR(NUMBERVALUE(CriteriTecnici!$M3401,",","."),0))),4)&amp;""),",",".")&amp;", "&amp;CHAR(34)&amp;"rawScore"&amp;CHAR(34)&amp;": "&amp;SUBSTITUTE(TRIM(ROUND(IFERROR(CriteriTecnici!$O3401*1,IFERROR(NUMBERVALUE(CriteriTecnici!$O3401,".",","),IFERROR(NUMBERVALUE(CriteriTecnici!$O3401,",","."),0))),4)&amp;""),",",".")&amp;CHAR(125)&amp;IF(TRUE,",",""))</f>
        <v/>
      </c>
    </row>
    <row r="3622">
      <c r="A3622" s="38">
        <f>IF(CriteriTecnici!$A3402="","","    "&amp;CHAR(123)&amp;CHAR(34)&amp;"bidderId"&amp;CHAR(34)&amp;": "&amp;CHAR(34)&amp;SUBSTITUTE(CriteriTecnici!$A3402,CHAR(34),"'")&amp;CHAR(34)&amp;", "&amp;CHAR(34)&amp;"lotId"&amp;CHAR(34)&amp;": "&amp;CHAR(34)&amp;SUBSTITUTE(CriteriTecnici!$C3402,CHAR(34),"'")&amp;CHAR(34)&amp;", "&amp;CHAR(34)&amp;"criterionId"&amp;CHAR(34)&amp;": "&amp;CHAR(34)&amp;SUBSTITUTE(CriteriTecnici!$D3402,CHAR(34),"'")&amp;CHAR(34)&amp;", "&amp;CHAR(34)&amp;"kind"&amp;CHAR(34)&amp;": "&amp;CHAR(34)&amp;SUBSTITUTE(CriteriTecnici!$F3402,CHAR(34),"'")&amp;CHAR(34)&amp;", "&amp;CHAR(34)&amp;"value"&amp;CHAR(34)&amp;": "&amp;SUBSTITUTE(TRIM(ROUND(IFERROR(CriteriTecnici!$N3402*1,IFERROR(NUMBERVALUE(CriteriTecnici!$N3402,".",","),IFERROR(NUMBERVALUE(CriteriTecnici!$N3402,",","."),0))),4)&amp;""),",",".")&amp;", "&amp;CHAR(34)&amp;"numerator"&amp;CHAR(34)&amp;": "&amp;SUBSTITUTE(TRIM(ROUND(IFERROR(CriteriTecnici!$K3402*1,IFERROR(NUMBERVALUE(CriteriTecnici!$K3402,".",","),IFERROR(NUMBERVALUE(CriteriTecnici!$K3402,",","."),0))),4)&amp;""),",",".")&amp;", "&amp;CHAR(34)&amp;"denominator"&amp;CHAR(34)&amp;": "&amp;SUBSTITUTE(TRIM(ROUND(IFERROR(CriteriTecnici!$L3402*1,IFERROR(NUMBERVALUE(CriteriTecnici!$L3402,".",","),IFERROR(NUMBERVALUE(CriteriTecnici!$L3402,",","."),0))),4)&amp;""),",",".")&amp;", "&amp;CHAR(34)&amp;"flag"&amp;CHAR(34)&amp;": "&amp;SUBSTITUTE(TRIM(ROUND(IFERROR(CriteriTecnici!$M3402*1,IFERROR(NUMBERVALUE(CriteriTecnici!$M3402,".",","),IFERROR(NUMBERVALUE(CriteriTecnici!$M3402,",","."),0))),4)&amp;""),",",".")&amp;", "&amp;CHAR(34)&amp;"rawScore"&amp;CHAR(34)&amp;": "&amp;SUBSTITUTE(TRIM(ROUND(IFERROR(CriteriTecnici!$O3402*1,IFERROR(NUMBERVALUE(CriteriTecnici!$O3402,".",","),IFERROR(NUMBERVALUE(CriteriTecnici!$O3402,",","."),0))),4)&amp;""),",",".")&amp;CHAR(125)&amp;IF(TRUE,",",""))</f>
        <v/>
      </c>
    </row>
    <row r="3623">
      <c r="A3623" s="38">
        <f>IF(CriteriTecnici!$A3403="","","    "&amp;CHAR(123)&amp;CHAR(34)&amp;"bidderId"&amp;CHAR(34)&amp;": "&amp;CHAR(34)&amp;SUBSTITUTE(CriteriTecnici!$A3403,CHAR(34),"'")&amp;CHAR(34)&amp;", "&amp;CHAR(34)&amp;"lotId"&amp;CHAR(34)&amp;": "&amp;CHAR(34)&amp;SUBSTITUTE(CriteriTecnici!$C3403,CHAR(34),"'")&amp;CHAR(34)&amp;", "&amp;CHAR(34)&amp;"criterionId"&amp;CHAR(34)&amp;": "&amp;CHAR(34)&amp;SUBSTITUTE(CriteriTecnici!$D3403,CHAR(34),"'")&amp;CHAR(34)&amp;", "&amp;CHAR(34)&amp;"kind"&amp;CHAR(34)&amp;": "&amp;CHAR(34)&amp;SUBSTITUTE(CriteriTecnici!$F3403,CHAR(34),"'")&amp;CHAR(34)&amp;", "&amp;CHAR(34)&amp;"value"&amp;CHAR(34)&amp;": "&amp;SUBSTITUTE(TRIM(ROUND(IFERROR(CriteriTecnici!$N3403*1,IFERROR(NUMBERVALUE(CriteriTecnici!$N3403,".",","),IFERROR(NUMBERVALUE(CriteriTecnici!$N3403,",","."),0))),4)&amp;""),",",".")&amp;", "&amp;CHAR(34)&amp;"numerator"&amp;CHAR(34)&amp;": "&amp;SUBSTITUTE(TRIM(ROUND(IFERROR(CriteriTecnici!$K3403*1,IFERROR(NUMBERVALUE(CriteriTecnici!$K3403,".",","),IFERROR(NUMBERVALUE(CriteriTecnici!$K3403,",","."),0))),4)&amp;""),",",".")&amp;", "&amp;CHAR(34)&amp;"denominator"&amp;CHAR(34)&amp;": "&amp;SUBSTITUTE(TRIM(ROUND(IFERROR(CriteriTecnici!$L3403*1,IFERROR(NUMBERVALUE(CriteriTecnici!$L3403,".",","),IFERROR(NUMBERVALUE(CriteriTecnici!$L3403,",","."),0))),4)&amp;""),",",".")&amp;", "&amp;CHAR(34)&amp;"flag"&amp;CHAR(34)&amp;": "&amp;SUBSTITUTE(TRIM(ROUND(IFERROR(CriteriTecnici!$M3403*1,IFERROR(NUMBERVALUE(CriteriTecnici!$M3403,".",","),IFERROR(NUMBERVALUE(CriteriTecnici!$M3403,",","."),0))),4)&amp;""),",",".")&amp;", "&amp;CHAR(34)&amp;"rawScore"&amp;CHAR(34)&amp;": "&amp;SUBSTITUTE(TRIM(ROUND(IFERROR(CriteriTecnici!$O3403*1,IFERROR(NUMBERVALUE(CriteriTecnici!$O3403,".",","),IFERROR(NUMBERVALUE(CriteriTecnici!$O3403,",","."),0))),4)&amp;""),",",".")&amp;CHAR(125)&amp;IF(TRUE,",",""))</f>
        <v/>
      </c>
    </row>
    <row r="3624">
      <c r="A3624" s="38">
        <f>IF(CriteriTecnici!$A3404="","","    "&amp;CHAR(123)&amp;CHAR(34)&amp;"bidderId"&amp;CHAR(34)&amp;": "&amp;CHAR(34)&amp;SUBSTITUTE(CriteriTecnici!$A3404,CHAR(34),"'")&amp;CHAR(34)&amp;", "&amp;CHAR(34)&amp;"lotId"&amp;CHAR(34)&amp;": "&amp;CHAR(34)&amp;SUBSTITUTE(CriteriTecnici!$C3404,CHAR(34),"'")&amp;CHAR(34)&amp;", "&amp;CHAR(34)&amp;"criterionId"&amp;CHAR(34)&amp;": "&amp;CHAR(34)&amp;SUBSTITUTE(CriteriTecnici!$D3404,CHAR(34),"'")&amp;CHAR(34)&amp;", "&amp;CHAR(34)&amp;"kind"&amp;CHAR(34)&amp;": "&amp;CHAR(34)&amp;SUBSTITUTE(CriteriTecnici!$F3404,CHAR(34),"'")&amp;CHAR(34)&amp;", "&amp;CHAR(34)&amp;"value"&amp;CHAR(34)&amp;": "&amp;SUBSTITUTE(TRIM(ROUND(IFERROR(CriteriTecnici!$N3404*1,IFERROR(NUMBERVALUE(CriteriTecnici!$N3404,".",","),IFERROR(NUMBERVALUE(CriteriTecnici!$N3404,",","."),0))),4)&amp;""),",",".")&amp;", "&amp;CHAR(34)&amp;"numerator"&amp;CHAR(34)&amp;": "&amp;SUBSTITUTE(TRIM(ROUND(IFERROR(CriteriTecnici!$K3404*1,IFERROR(NUMBERVALUE(CriteriTecnici!$K3404,".",","),IFERROR(NUMBERVALUE(CriteriTecnici!$K3404,",","."),0))),4)&amp;""),",",".")&amp;", "&amp;CHAR(34)&amp;"denominator"&amp;CHAR(34)&amp;": "&amp;SUBSTITUTE(TRIM(ROUND(IFERROR(CriteriTecnici!$L3404*1,IFERROR(NUMBERVALUE(CriteriTecnici!$L3404,".",","),IFERROR(NUMBERVALUE(CriteriTecnici!$L3404,",","."),0))),4)&amp;""),",",".")&amp;", "&amp;CHAR(34)&amp;"flag"&amp;CHAR(34)&amp;": "&amp;SUBSTITUTE(TRIM(ROUND(IFERROR(CriteriTecnici!$M3404*1,IFERROR(NUMBERVALUE(CriteriTecnici!$M3404,".",","),IFERROR(NUMBERVALUE(CriteriTecnici!$M3404,",","."),0))),4)&amp;""),",",".")&amp;", "&amp;CHAR(34)&amp;"rawScore"&amp;CHAR(34)&amp;": "&amp;SUBSTITUTE(TRIM(ROUND(IFERROR(CriteriTecnici!$O3404*1,IFERROR(NUMBERVALUE(CriteriTecnici!$O3404,".",","),IFERROR(NUMBERVALUE(CriteriTecnici!$O3404,",","."),0))),4)&amp;""),",",".")&amp;CHAR(125)&amp;IF(TRUE,",",""))</f>
        <v/>
      </c>
    </row>
    <row r="3625">
      <c r="A3625" s="38">
        <f>IF(CriteriTecnici!$A3405="","","    "&amp;CHAR(123)&amp;CHAR(34)&amp;"bidderId"&amp;CHAR(34)&amp;": "&amp;CHAR(34)&amp;SUBSTITUTE(CriteriTecnici!$A3405,CHAR(34),"'")&amp;CHAR(34)&amp;", "&amp;CHAR(34)&amp;"lotId"&amp;CHAR(34)&amp;": "&amp;CHAR(34)&amp;SUBSTITUTE(CriteriTecnici!$C3405,CHAR(34),"'")&amp;CHAR(34)&amp;", "&amp;CHAR(34)&amp;"criterionId"&amp;CHAR(34)&amp;": "&amp;CHAR(34)&amp;SUBSTITUTE(CriteriTecnici!$D3405,CHAR(34),"'")&amp;CHAR(34)&amp;", "&amp;CHAR(34)&amp;"kind"&amp;CHAR(34)&amp;": "&amp;CHAR(34)&amp;SUBSTITUTE(CriteriTecnici!$F3405,CHAR(34),"'")&amp;CHAR(34)&amp;", "&amp;CHAR(34)&amp;"value"&amp;CHAR(34)&amp;": "&amp;SUBSTITUTE(TRIM(ROUND(IFERROR(CriteriTecnici!$N3405*1,IFERROR(NUMBERVALUE(CriteriTecnici!$N3405,".",","),IFERROR(NUMBERVALUE(CriteriTecnici!$N3405,",","."),0))),4)&amp;""),",",".")&amp;", "&amp;CHAR(34)&amp;"numerator"&amp;CHAR(34)&amp;": "&amp;SUBSTITUTE(TRIM(ROUND(IFERROR(CriteriTecnici!$K3405*1,IFERROR(NUMBERVALUE(CriteriTecnici!$K3405,".",","),IFERROR(NUMBERVALUE(CriteriTecnici!$K3405,",","."),0))),4)&amp;""),",",".")&amp;", "&amp;CHAR(34)&amp;"denominator"&amp;CHAR(34)&amp;": "&amp;SUBSTITUTE(TRIM(ROUND(IFERROR(CriteriTecnici!$L3405*1,IFERROR(NUMBERVALUE(CriteriTecnici!$L3405,".",","),IFERROR(NUMBERVALUE(CriteriTecnici!$L3405,",","."),0))),4)&amp;""),",",".")&amp;", "&amp;CHAR(34)&amp;"flag"&amp;CHAR(34)&amp;": "&amp;SUBSTITUTE(TRIM(ROUND(IFERROR(CriteriTecnici!$M3405*1,IFERROR(NUMBERVALUE(CriteriTecnici!$M3405,".",","),IFERROR(NUMBERVALUE(CriteriTecnici!$M3405,",","."),0))),4)&amp;""),",",".")&amp;", "&amp;CHAR(34)&amp;"rawScore"&amp;CHAR(34)&amp;": "&amp;SUBSTITUTE(TRIM(ROUND(IFERROR(CriteriTecnici!$O3405*1,IFERROR(NUMBERVALUE(CriteriTecnici!$O3405,".",","),IFERROR(NUMBERVALUE(CriteriTecnici!$O3405,",","."),0))),4)&amp;""),",",".")&amp;CHAR(125)&amp;IF(TRUE,",",""))</f>
        <v/>
      </c>
    </row>
    <row r="3626">
      <c r="A3626" s="38">
        <f>IF(CriteriTecnici!$A3406="","","    "&amp;CHAR(123)&amp;CHAR(34)&amp;"bidderId"&amp;CHAR(34)&amp;": "&amp;CHAR(34)&amp;SUBSTITUTE(CriteriTecnici!$A3406,CHAR(34),"'")&amp;CHAR(34)&amp;", "&amp;CHAR(34)&amp;"lotId"&amp;CHAR(34)&amp;": "&amp;CHAR(34)&amp;SUBSTITUTE(CriteriTecnici!$C3406,CHAR(34),"'")&amp;CHAR(34)&amp;", "&amp;CHAR(34)&amp;"criterionId"&amp;CHAR(34)&amp;": "&amp;CHAR(34)&amp;SUBSTITUTE(CriteriTecnici!$D3406,CHAR(34),"'")&amp;CHAR(34)&amp;", "&amp;CHAR(34)&amp;"kind"&amp;CHAR(34)&amp;": "&amp;CHAR(34)&amp;SUBSTITUTE(CriteriTecnici!$F3406,CHAR(34),"'")&amp;CHAR(34)&amp;", "&amp;CHAR(34)&amp;"value"&amp;CHAR(34)&amp;": "&amp;SUBSTITUTE(TRIM(ROUND(IFERROR(CriteriTecnici!$N3406*1,IFERROR(NUMBERVALUE(CriteriTecnici!$N3406,".",","),IFERROR(NUMBERVALUE(CriteriTecnici!$N3406,",","."),0))),4)&amp;""),",",".")&amp;", "&amp;CHAR(34)&amp;"numerator"&amp;CHAR(34)&amp;": "&amp;SUBSTITUTE(TRIM(ROUND(IFERROR(CriteriTecnici!$K3406*1,IFERROR(NUMBERVALUE(CriteriTecnici!$K3406,".",","),IFERROR(NUMBERVALUE(CriteriTecnici!$K3406,",","."),0))),4)&amp;""),",",".")&amp;", "&amp;CHAR(34)&amp;"denominator"&amp;CHAR(34)&amp;": "&amp;SUBSTITUTE(TRIM(ROUND(IFERROR(CriteriTecnici!$L3406*1,IFERROR(NUMBERVALUE(CriteriTecnici!$L3406,".",","),IFERROR(NUMBERVALUE(CriteriTecnici!$L3406,",","."),0))),4)&amp;""),",",".")&amp;", "&amp;CHAR(34)&amp;"flag"&amp;CHAR(34)&amp;": "&amp;SUBSTITUTE(TRIM(ROUND(IFERROR(CriteriTecnici!$M3406*1,IFERROR(NUMBERVALUE(CriteriTecnici!$M3406,".",","),IFERROR(NUMBERVALUE(CriteriTecnici!$M3406,",","."),0))),4)&amp;""),",",".")&amp;", "&amp;CHAR(34)&amp;"rawScore"&amp;CHAR(34)&amp;": "&amp;SUBSTITUTE(TRIM(ROUND(IFERROR(CriteriTecnici!$O3406*1,IFERROR(NUMBERVALUE(CriteriTecnici!$O3406,".",","),IFERROR(NUMBERVALUE(CriteriTecnici!$O3406,",","."),0))),4)&amp;""),",",".")&amp;CHAR(125)&amp;IF(TRUE,",",""))</f>
        <v/>
      </c>
    </row>
    <row r="3627">
      <c r="A3627" s="38">
        <f>IF(CriteriTecnici!$A3407="","","    "&amp;CHAR(123)&amp;CHAR(34)&amp;"bidderId"&amp;CHAR(34)&amp;": "&amp;CHAR(34)&amp;SUBSTITUTE(CriteriTecnici!$A3407,CHAR(34),"'")&amp;CHAR(34)&amp;", "&amp;CHAR(34)&amp;"lotId"&amp;CHAR(34)&amp;": "&amp;CHAR(34)&amp;SUBSTITUTE(CriteriTecnici!$C3407,CHAR(34),"'")&amp;CHAR(34)&amp;", "&amp;CHAR(34)&amp;"criterionId"&amp;CHAR(34)&amp;": "&amp;CHAR(34)&amp;SUBSTITUTE(CriteriTecnici!$D3407,CHAR(34),"'")&amp;CHAR(34)&amp;", "&amp;CHAR(34)&amp;"kind"&amp;CHAR(34)&amp;": "&amp;CHAR(34)&amp;SUBSTITUTE(CriteriTecnici!$F3407,CHAR(34),"'")&amp;CHAR(34)&amp;", "&amp;CHAR(34)&amp;"value"&amp;CHAR(34)&amp;": "&amp;SUBSTITUTE(TRIM(ROUND(IFERROR(CriteriTecnici!$N3407*1,IFERROR(NUMBERVALUE(CriteriTecnici!$N3407,".",","),IFERROR(NUMBERVALUE(CriteriTecnici!$N3407,",","."),0))),4)&amp;""),",",".")&amp;", "&amp;CHAR(34)&amp;"numerator"&amp;CHAR(34)&amp;": "&amp;SUBSTITUTE(TRIM(ROUND(IFERROR(CriteriTecnici!$K3407*1,IFERROR(NUMBERVALUE(CriteriTecnici!$K3407,".",","),IFERROR(NUMBERVALUE(CriteriTecnici!$K3407,",","."),0))),4)&amp;""),",",".")&amp;", "&amp;CHAR(34)&amp;"denominator"&amp;CHAR(34)&amp;": "&amp;SUBSTITUTE(TRIM(ROUND(IFERROR(CriteriTecnici!$L3407*1,IFERROR(NUMBERVALUE(CriteriTecnici!$L3407,".",","),IFERROR(NUMBERVALUE(CriteriTecnici!$L3407,",","."),0))),4)&amp;""),",",".")&amp;", "&amp;CHAR(34)&amp;"flag"&amp;CHAR(34)&amp;": "&amp;SUBSTITUTE(TRIM(ROUND(IFERROR(CriteriTecnici!$M3407*1,IFERROR(NUMBERVALUE(CriteriTecnici!$M3407,".",","),IFERROR(NUMBERVALUE(CriteriTecnici!$M3407,",","."),0))),4)&amp;""),",",".")&amp;", "&amp;CHAR(34)&amp;"rawScore"&amp;CHAR(34)&amp;": "&amp;SUBSTITUTE(TRIM(ROUND(IFERROR(CriteriTecnici!$O3407*1,IFERROR(NUMBERVALUE(CriteriTecnici!$O3407,".",","),IFERROR(NUMBERVALUE(CriteriTecnici!$O3407,",","."),0))),4)&amp;""),",",".")&amp;CHAR(125)&amp;IF(TRUE,",",""))</f>
        <v/>
      </c>
    </row>
    <row r="3628">
      <c r="A3628" s="38">
        <f>IF(CriteriTecnici!$A3408="","","    "&amp;CHAR(123)&amp;CHAR(34)&amp;"bidderId"&amp;CHAR(34)&amp;": "&amp;CHAR(34)&amp;SUBSTITUTE(CriteriTecnici!$A3408,CHAR(34),"'")&amp;CHAR(34)&amp;", "&amp;CHAR(34)&amp;"lotId"&amp;CHAR(34)&amp;": "&amp;CHAR(34)&amp;SUBSTITUTE(CriteriTecnici!$C3408,CHAR(34),"'")&amp;CHAR(34)&amp;", "&amp;CHAR(34)&amp;"criterionId"&amp;CHAR(34)&amp;": "&amp;CHAR(34)&amp;SUBSTITUTE(CriteriTecnici!$D3408,CHAR(34),"'")&amp;CHAR(34)&amp;", "&amp;CHAR(34)&amp;"kind"&amp;CHAR(34)&amp;": "&amp;CHAR(34)&amp;SUBSTITUTE(CriteriTecnici!$F3408,CHAR(34),"'")&amp;CHAR(34)&amp;", "&amp;CHAR(34)&amp;"value"&amp;CHAR(34)&amp;": "&amp;SUBSTITUTE(TRIM(ROUND(IFERROR(CriteriTecnici!$N3408*1,IFERROR(NUMBERVALUE(CriteriTecnici!$N3408,".",","),IFERROR(NUMBERVALUE(CriteriTecnici!$N3408,",","."),0))),4)&amp;""),",",".")&amp;", "&amp;CHAR(34)&amp;"numerator"&amp;CHAR(34)&amp;": "&amp;SUBSTITUTE(TRIM(ROUND(IFERROR(CriteriTecnici!$K3408*1,IFERROR(NUMBERVALUE(CriteriTecnici!$K3408,".",","),IFERROR(NUMBERVALUE(CriteriTecnici!$K3408,",","."),0))),4)&amp;""),",",".")&amp;", "&amp;CHAR(34)&amp;"denominator"&amp;CHAR(34)&amp;": "&amp;SUBSTITUTE(TRIM(ROUND(IFERROR(CriteriTecnici!$L3408*1,IFERROR(NUMBERVALUE(CriteriTecnici!$L3408,".",","),IFERROR(NUMBERVALUE(CriteriTecnici!$L3408,",","."),0))),4)&amp;""),",",".")&amp;", "&amp;CHAR(34)&amp;"flag"&amp;CHAR(34)&amp;": "&amp;SUBSTITUTE(TRIM(ROUND(IFERROR(CriteriTecnici!$M3408*1,IFERROR(NUMBERVALUE(CriteriTecnici!$M3408,".",","),IFERROR(NUMBERVALUE(CriteriTecnici!$M3408,",","."),0))),4)&amp;""),",",".")&amp;", "&amp;CHAR(34)&amp;"rawScore"&amp;CHAR(34)&amp;": "&amp;SUBSTITUTE(TRIM(ROUND(IFERROR(CriteriTecnici!$O3408*1,IFERROR(NUMBERVALUE(CriteriTecnici!$O3408,".",","),IFERROR(NUMBERVALUE(CriteriTecnici!$O3408,",","."),0))),4)&amp;""),",",".")&amp;CHAR(125)&amp;IF(TRUE,",",""))</f>
        <v/>
      </c>
    </row>
    <row r="3629">
      <c r="A3629" s="38">
        <f>IF(CriteriTecnici!$A3409="","","    "&amp;CHAR(123)&amp;CHAR(34)&amp;"bidderId"&amp;CHAR(34)&amp;": "&amp;CHAR(34)&amp;SUBSTITUTE(CriteriTecnici!$A3409,CHAR(34),"'")&amp;CHAR(34)&amp;", "&amp;CHAR(34)&amp;"lotId"&amp;CHAR(34)&amp;": "&amp;CHAR(34)&amp;SUBSTITUTE(CriteriTecnici!$C3409,CHAR(34),"'")&amp;CHAR(34)&amp;", "&amp;CHAR(34)&amp;"criterionId"&amp;CHAR(34)&amp;": "&amp;CHAR(34)&amp;SUBSTITUTE(CriteriTecnici!$D3409,CHAR(34),"'")&amp;CHAR(34)&amp;", "&amp;CHAR(34)&amp;"kind"&amp;CHAR(34)&amp;": "&amp;CHAR(34)&amp;SUBSTITUTE(CriteriTecnici!$F3409,CHAR(34),"'")&amp;CHAR(34)&amp;", "&amp;CHAR(34)&amp;"value"&amp;CHAR(34)&amp;": "&amp;SUBSTITUTE(TRIM(ROUND(IFERROR(CriteriTecnici!$N3409*1,IFERROR(NUMBERVALUE(CriteriTecnici!$N3409,".",","),IFERROR(NUMBERVALUE(CriteriTecnici!$N3409,",","."),0))),4)&amp;""),",",".")&amp;", "&amp;CHAR(34)&amp;"numerator"&amp;CHAR(34)&amp;": "&amp;SUBSTITUTE(TRIM(ROUND(IFERROR(CriteriTecnici!$K3409*1,IFERROR(NUMBERVALUE(CriteriTecnici!$K3409,".",","),IFERROR(NUMBERVALUE(CriteriTecnici!$K3409,",","."),0))),4)&amp;""),",",".")&amp;", "&amp;CHAR(34)&amp;"denominator"&amp;CHAR(34)&amp;": "&amp;SUBSTITUTE(TRIM(ROUND(IFERROR(CriteriTecnici!$L3409*1,IFERROR(NUMBERVALUE(CriteriTecnici!$L3409,".",","),IFERROR(NUMBERVALUE(CriteriTecnici!$L3409,",","."),0))),4)&amp;""),",",".")&amp;", "&amp;CHAR(34)&amp;"flag"&amp;CHAR(34)&amp;": "&amp;SUBSTITUTE(TRIM(ROUND(IFERROR(CriteriTecnici!$M3409*1,IFERROR(NUMBERVALUE(CriteriTecnici!$M3409,".",","),IFERROR(NUMBERVALUE(CriteriTecnici!$M3409,",","."),0))),4)&amp;""),",",".")&amp;", "&amp;CHAR(34)&amp;"rawScore"&amp;CHAR(34)&amp;": "&amp;SUBSTITUTE(TRIM(ROUND(IFERROR(CriteriTecnici!$O3409*1,IFERROR(NUMBERVALUE(CriteriTecnici!$O3409,".",","),IFERROR(NUMBERVALUE(CriteriTecnici!$O3409,",","."),0))),4)&amp;""),",",".")&amp;CHAR(125)&amp;IF(TRUE,",",""))</f>
        <v/>
      </c>
    </row>
    <row r="3630">
      <c r="A3630" s="38">
        <f>IF(CriteriTecnici!$A3410="","","    "&amp;CHAR(123)&amp;CHAR(34)&amp;"bidderId"&amp;CHAR(34)&amp;": "&amp;CHAR(34)&amp;SUBSTITUTE(CriteriTecnici!$A3410,CHAR(34),"'")&amp;CHAR(34)&amp;", "&amp;CHAR(34)&amp;"lotId"&amp;CHAR(34)&amp;": "&amp;CHAR(34)&amp;SUBSTITUTE(CriteriTecnici!$C3410,CHAR(34),"'")&amp;CHAR(34)&amp;", "&amp;CHAR(34)&amp;"criterionId"&amp;CHAR(34)&amp;": "&amp;CHAR(34)&amp;SUBSTITUTE(CriteriTecnici!$D3410,CHAR(34),"'")&amp;CHAR(34)&amp;", "&amp;CHAR(34)&amp;"kind"&amp;CHAR(34)&amp;": "&amp;CHAR(34)&amp;SUBSTITUTE(CriteriTecnici!$F3410,CHAR(34),"'")&amp;CHAR(34)&amp;", "&amp;CHAR(34)&amp;"value"&amp;CHAR(34)&amp;": "&amp;SUBSTITUTE(TRIM(ROUND(IFERROR(CriteriTecnici!$N3410*1,IFERROR(NUMBERVALUE(CriteriTecnici!$N3410,".",","),IFERROR(NUMBERVALUE(CriteriTecnici!$N3410,",","."),0))),4)&amp;""),",",".")&amp;", "&amp;CHAR(34)&amp;"numerator"&amp;CHAR(34)&amp;": "&amp;SUBSTITUTE(TRIM(ROUND(IFERROR(CriteriTecnici!$K3410*1,IFERROR(NUMBERVALUE(CriteriTecnici!$K3410,".",","),IFERROR(NUMBERVALUE(CriteriTecnici!$K3410,",","."),0))),4)&amp;""),",",".")&amp;", "&amp;CHAR(34)&amp;"denominator"&amp;CHAR(34)&amp;": "&amp;SUBSTITUTE(TRIM(ROUND(IFERROR(CriteriTecnici!$L3410*1,IFERROR(NUMBERVALUE(CriteriTecnici!$L3410,".",","),IFERROR(NUMBERVALUE(CriteriTecnici!$L3410,",","."),0))),4)&amp;""),",",".")&amp;", "&amp;CHAR(34)&amp;"flag"&amp;CHAR(34)&amp;": "&amp;SUBSTITUTE(TRIM(ROUND(IFERROR(CriteriTecnici!$M3410*1,IFERROR(NUMBERVALUE(CriteriTecnici!$M3410,".",","),IFERROR(NUMBERVALUE(CriteriTecnici!$M3410,",","."),0))),4)&amp;""),",",".")&amp;", "&amp;CHAR(34)&amp;"rawScore"&amp;CHAR(34)&amp;": "&amp;SUBSTITUTE(TRIM(ROUND(IFERROR(CriteriTecnici!$O3410*1,IFERROR(NUMBERVALUE(CriteriTecnici!$O3410,".",","),IFERROR(NUMBERVALUE(CriteriTecnici!$O3410,",","."),0))),4)&amp;""),",",".")&amp;CHAR(125)&amp;IF(TRUE,",",""))</f>
        <v/>
      </c>
    </row>
    <row r="3631">
      <c r="A3631" s="38">
        <f>IF(CriteriTecnici!$A3411="","","    "&amp;CHAR(123)&amp;CHAR(34)&amp;"bidderId"&amp;CHAR(34)&amp;": "&amp;CHAR(34)&amp;SUBSTITUTE(CriteriTecnici!$A3411,CHAR(34),"'")&amp;CHAR(34)&amp;", "&amp;CHAR(34)&amp;"lotId"&amp;CHAR(34)&amp;": "&amp;CHAR(34)&amp;SUBSTITUTE(CriteriTecnici!$C3411,CHAR(34),"'")&amp;CHAR(34)&amp;", "&amp;CHAR(34)&amp;"criterionId"&amp;CHAR(34)&amp;": "&amp;CHAR(34)&amp;SUBSTITUTE(CriteriTecnici!$D3411,CHAR(34),"'")&amp;CHAR(34)&amp;", "&amp;CHAR(34)&amp;"kind"&amp;CHAR(34)&amp;": "&amp;CHAR(34)&amp;SUBSTITUTE(CriteriTecnici!$F3411,CHAR(34),"'")&amp;CHAR(34)&amp;", "&amp;CHAR(34)&amp;"value"&amp;CHAR(34)&amp;": "&amp;SUBSTITUTE(TRIM(ROUND(IFERROR(CriteriTecnici!$N3411*1,IFERROR(NUMBERVALUE(CriteriTecnici!$N3411,".",","),IFERROR(NUMBERVALUE(CriteriTecnici!$N3411,",","."),0))),4)&amp;""),",",".")&amp;", "&amp;CHAR(34)&amp;"numerator"&amp;CHAR(34)&amp;": "&amp;SUBSTITUTE(TRIM(ROUND(IFERROR(CriteriTecnici!$K3411*1,IFERROR(NUMBERVALUE(CriteriTecnici!$K3411,".",","),IFERROR(NUMBERVALUE(CriteriTecnici!$K3411,",","."),0))),4)&amp;""),",",".")&amp;", "&amp;CHAR(34)&amp;"denominator"&amp;CHAR(34)&amp;": "&amp;SUBSTITUTE(TRIM(ROUND(IFERROR(CriteriTecnici!$L3411*1,IFERROR(NUMBERVALUE(CriteriTecnici!$L3411,".",","),IFERROR(NUMBERVALUE(CriteriTecnici!$L3411,",","."),0))),4)&amp;""),",",".")&amp;", "&amp;CHAR(34)&amp;"flag"&amp;CHAR(34)&amp;": "&amp;SUBSTITUTE(TRIM(ROUND(IFERROR(CriteriTecnici!$M3411*1,IFERROR(NUMBERVALUE(CriteriTecnici!$M3411,".",","),IFERROR(NUMBERVALUE(CriteriTecnici!$M3411,",","."),0))),4)&amp;""),",",".")&amp;", "&amp;CHAR(34)&amp;"rawScore"&amp;CHAR(34)&amp;": "&amp;SUBSTITUTE(TRIM(ROUND(IFERROR(CriteriTecnici!$O3411*1,IFERROR(NUMBERVALUE(CriteriTecnici!$O3411,".",","),IFERROR(NUMBERVALUE(CriteriTecnici!$O3411,",","."),0))),4)&amp;""),",",".")&amp;CHAR(125)&amp;IF(TRUE,",",""))</f>
        <v/>
      </c>
    </row>
    <row r="3632">
      <c r="A3632" s="38">
        <f>IF(CriteriTecnici!$A3412="","","    "&amp;CHAR(123)&amp;CHAR(34)&amp;"bidderId"&amp;CHAR(34)&amp;": "&amp;CHAR(34)&amp;SUBSTITUTE(CriteriTecnici!$A3412,CHAR(34),"'")&amp;CHAR(34)&amp;", "&amp;CHAR(34)&amp;"lotId"&amp;CHAR(34)&amp;": "&amp;CHAR(34)&amp;SUBSTITUTE(CriteriTecnici!$C3412,CHAR(34),"'")&amp;CHAR(34)&amp;", "&amp;CHAR(34)&amp;"criterionId"&amp;CHAR(34)&amp;": "&amp;CHAR(34)&amp;SUBSTITUTE(CriteriTecnici!$D3412,CHAR(34),"'")&amp;CHAR(34)&amp;", "&amp;CHAR(34)&amp;"kind"&amp;CHAR(34)&amp;": "&amp;CHAR(34)&amp;SUBSTITUTE(CriteriTecnici!$F3412,CHAR(34),"'")&amp;CHAR(34)&amp;", "&amp;CHAR(34)&amp;"value"&amp;CHAR(34)&amp;": "&amp;SUBSTITUTE(TRIM(ROUND(IFERROR(CriteriTecnici!$N3412*1,IFERROR(NUMBERVALUE(CriteriTecnici!$N3412,".",","),IFERROR(NUMBERVALUE(CriteriTecnici!$N3412,",","."),0))),4)&amp;""),",",".")&amp;", "&amp;CHAR(34)&amp;"numerator"&amp;CHAR(34)&amp;": "&amp;SUBSTITUTE(TRIM(ROUND(IFERROR(CriteriTecnici!$K3412*1,IFERROR(NUMBERVALUE(CriteriTecnici!$K3412,".",","),IFERROR(NUMBERVALUE(CriteriTecnici!$K3412,",","."),0))),4)&amp;""),",",".")&amp;", "&amp;CHAR(34)&amp;"denominator"&amp;CHAR(34)&amp;": "&amp;SUBSTITUTE(TRIM(ROUND(IFERROR(CriteriTecnici!$L3412*1,IFERROR(NUMBERVALUE(CriteriTecnici!$L3412,".",","),IFERROR(NUMBERVALUE(CriteriTecnici!$L3412,",","."),0))),4)&amp;""),",",".")&amp;", "&amp;CHAR(34)&amp;"flag"&amp;CHAR(34)&amp;": "&amp;SUBSTITUTE(TRIM(ROUND(IFERROR(CriteriTecnici!$M3412*1,IFERROR(NUMBERVALUE(CriteriTecnici!$M3412,".",","),IFERROR(NUMBERVALUE(CriteriTecnici!$M3412,",","."),0))),4)&amp;""),",",".")&amp;", "&amp;CHAR(34)&amp;"rawScore"&amp;CHAR(34)&amp;": "&amp;SUBSTITUTE(TRIM(ROUND(IFERROR(CriteriTecnici!$O3412*1,IFERROR(NUMBERVALUE(CriteriTecnici!$O3412,".",","),IFERROR(NUMBERVALUE(CriteriTecnici!$O3412,",","."),0))),4)&amp;""),",",".")&amp;CHAR(125)&amp;IF(TRUE,",",""))</f>
        <v/>
      </c>
    </row>
    <row r="3633">
      <c r="A3633" s="38">
        <f>IF(CriteriTecnici!$A3413="","","    "&amp;CHAR(123)&amp;CHAR(34)&amp;"bidderId"&amp;CHAR(34)&amp;": "&amp;CHAR(34)&amp;SUBSTITUTE(CriteriTecnici!$A3413,CHAR(34),"'")&amp;CHAR(34)&amp;", "&amp;CHAR(34)&amp;"lotId"&amp;CHAR(34)&amp;": "&amp;CHAR(34)&amp;SUBSTITUTE(CriteriTecnici!$C3413,CHAR(34),"'")&amp;CHAR(34)&amp;", "&amp;CHAR(34)&amp;"criterionId"&amp;CHAR(34)&amp;": "&amp;CHAR(34)&amp;SUBSTITUTE(CriteriTecnici!$D3413,CHAR(34),"'")&amp;CHAR(34)&amp;", "&amp;CHAR(34)&amp;"kind"&amp;CHAR(34)&amp;": "&amp;CHAR(34)&amp;SUBSTITUTE(CriteriTecnici!$F3413,CHAR(34),"'")&amp;CHAR(34)&amp;", "&amp;CHAR(34)&amp;"value"&amp;CHAR(34)&amp;": "&amp;SUBSTITUTE(TRIM(ROUND(IFERROR(CriteriTecnici!$N3413*1,IFERROR(NUMBERVALUE(CriteriTecnici!$N3413,".",","),IFERROR(NUMBERVALUE(CriteriTecnici!$N3413,",","."),0))),4)&amp;""),",",".")&amp;", "&amp;CHAR(34)&amp;"numerator"&amp;CHAR(34)&amp;": "&amp;SUBSTITUTE(TRIM(ROUND(IFERROR(CriteriTecnici!$K3413*1,IFERROR(NUMBERVALUE(CriteriTecnici!$K3413,".",","),IFERROR(NUMBERVALUE(CriteriTecnici!$K3413,",","."),0))),4)&amp;""),",",".")&amp;", "&amp;CHAR(34)&amp;"denominator"&amp;CHAR(34)&amp;": "&amp;SUBSTITUTE(TRIM(ROUND(IFERROR(CriteriTecnici!$L3413*1,IFERROR(NUMBERVALUE(CriteriTecnici!$L3413,".",","),IFERROR(NUMBERVALUE(CriteriTecnici!$L3413,",","."),0))),4)&amp;""),",",".")&amp;", "&amp;CHAR(34)&amp;"flag"&amp;CHAR(34)&amp;": "&amp;SUBSTITUTE(TRIM(ROUND(IFERROR(CriteriTecnici!$M3413*1,IFERROR(NUMBERVALUE(CriteriTecnici!$M3413,".",","),IFERROR(NUMBERVALUE(CriteriTecnici!$M3413,",","."),0))),4)&amp;""),",",".")&amp;", "&amp;CHAR(34)&amp;"rawScore"&amp;CHAR(34)&amp;": "&amp;SUBSTITUTE(TRIM(ROUND(IFERROR(CriteriTecnici!$O3413*1,IFERROR(NUMBERVALUE(CriteriTecnici!$O3413,".",","),IFERROR(NUMBERVALUE(CriteriTecnici!$O3413,",","."),0))),4)&amp;""),",",".")&amp;CHAR(125)&amp;IF(TRUE,",",""))</f>
        <v/>
      </c>
    </row>
    <row r="3634">
      <c r="A3634" s="38">
        <f>IF(CriteriTecnici!$A3414="","","    "&amp;CHAR(123)&amp;CHAR(34)&amp;"bidderId"&amp;CHAR(34)&amp;": "&amp;CHAR(34)&amp;SUBSTITUTE(CriteriTecnici!$A3414,CHAR(34),"'")&amp;CHAR(34)&amp;", "&amp;CHAR(34)&amp;"lotId"&amp;CHAR(34)&amp;": "&amp;CHAR(34)&amp;SUBSTITUTE(CriteriTecnici!$C3414,CHAR(34),"'")&amp;CHAR(34)&amp;", "&amp;CHAR(34)&amp;"criterionId"&amp;CHAR(34)&amp;": "&amp;CHAR(34)&amp;SUBSTITUTE(CriteriTecnici!$D3414,CHAR(34),"'")&amp;CHAR(34)&amp;", "&amp;CHAR(34)&amp;"kind"&amp;CHAR(34)&amp;": "&amp;CHAR(34)&amp;SUBSTITUTE(CriteriTecnici!$F3414,CHAR(34),"'")&amp;CHAR(34)&amp;", "&amp;CHAR(34)&amp;"value"&amp;CHAR(34)&amp;": "&amp;SUBSTITUTE(TRIM(ROUND(IFERROR(CriteriTecnici!$N3414*1,IFERROR(NUMBERVALUE(CriteriTecnici!$N3414,".",","),IFERROR(NUMBERVALUE(CriteriTecnici!$N3414,",","."),0))),4)&amp;""),",",".")&amp;", "&amp;CHAR(34)&amp;"numerator"&amp;CHAR(34)&amp;": "&amp;SUBSTITUTE(TRIM(ROUND(IFERROR(CriteriTecnici!$K3414*1,IFERROR(NUMBERVALUE(CriteriTecnici!$K3414,".",","),IFERROR(NUMBERVALUE(CriteriTecnici!$K3414,",","."),0))),4)&amp;""),",",".")&amp;", "&amp;CHAR(34)&amp;"denominator"&amp;CHAR(34)&amp;": "&amp;SUBSTITUTE(TRIM(ROUND(IFERROR(CriteriTecnici!$L3414*1,IFERROR(NUMBERVALUE(CriteriTecnici!$L3414,".",","),IFERROR(NUMBERVALUE(CriteriTecnici!$L3414,",","."),0))),4)&amp;""),",",".")&amp;", "&amp;CHAR(34)&amp;"flag"&amp;CHAR(34)&amp;": "&amp;SUBSTITUTE(TRIM(ROUND(IFERROR(CriteriTecnici!$M3414*1,IFERROR(NUMBERVALUE(CriteriTecnici!$M3414,".",","),IFERROR(NUMBERVALUE(CriteriTecnici!$M3414,",","."),0))),4)&amp;""),",",".")&amp;", "&amp;CHAR(34)&amp;"rawScore"&amp;CHAR(34)&amp;": "&amp;SUBSTITUTE(TRIM(ROUND(IFERROR(CriteriTecnici!$O3414*1,IFERROR(NUMBERVALUE(CriteriTecnici!$O3414,".",","),IFERROR(NUMBERVALUE(CriteriTecnici!$O3414,",","."),0))),4)&amp;""),",",".")&amp;CHAR(125)&amp;IF(COUNTA(Offerte!$A112:$A$200)&gt;0,",",""))</f>
        <v/>
      </c>
    </row>
    <row r="3635">
      <c r="A3635" s="38">
        <f>IF(CriteriTecnici!$A3415="","","    "&amp;CHAR(123)&amp;CHAR(34)&amp;"bidderId"&amp;CHAR(34)&amp;": "&amp;CHAR(34)&amp;SUBSTITUTE(CriteriTecnici!$A3415,CHAR(34),"'")&amp;CHAR(34)&amp;", "&amp;CHAR(34)&amp;"lotId"&amp;CHAR(34)&amp;": "&amp;CHAR(34)&amp;SUBSTITUTE(CriteriTecnici!$C3415,CHAR(34),"'")&amp;CHAR(34)&amp;", "&amp;CHAR(34)&amp;"criterionId"&amp;CHAR(34)&amp;": "&amp;CHAR(34)&amp;SUBSTITUTE(CriteriTecnici!$D3415,CHAR(34),"'")&amp;CHAR(34)&amp;", "&amp;CHAR(34)&amp;"kind"&amp;CHAR(34)&amp;": "&amp;CHAR(34)&amp;SUBSTITUTE(CriteriTecnici!$F3415,CHAR(34),"'")&amp;CHAR(34)&amp;", "&amp;CHAR(34)&amp;"value"&amp;CHAR(34)&amp;": "&amp;SUBSTITUTE(TRIM(ROUND(IFERROR(CriteriTecnici!$N3415*1,IFERROR(NUMBERVALUE(CriteriTecnici!$N3415,".",","),IFERROR(NUMBERVALUE(CriteriTecnici!$N3415,",","."),0))),4)&amp;""),",",".")&amp;", "&amp;CHAR(34)&amp;"numerator"&amp;CHAR(34)&amp;": "&amp;SUBSTITUTE(TRIM(ROUND(IFERROR(CriteriTecnici!$K3415*1,IFERROR(NUMBERVALUE(CriteriTecnici!$K3415,".",","),IFERROR(NUMBERVALUE(CriteriTecnici!$K3415,",","."),0))),4)&amp;""),",",".")&amp;", "&amp;CHAR(34)&amp;"denominator"&amp;CHAR(34)&amp;": "&amp;SUBSTITUTE(TRIM(ROUND(IFERROR(CriteriTecnici!$L3415*1,IFERROR(NUMBERVALUE(CriteriTecnici!$L3415,".",","),IFERROR(NUMBERVALUE(CriteriTecnici!$L3415,",","."),0))),4)&amp;""),",",".")&amp;", "&amp;CHAR(34)&amp;"flag"&amp;CHAR(34)&amp;": "&amp;SUBSTITUTE(TRIM(ROUND(IFERROR(CriteriTecnici!$M3415*1,IFERROR(NUMBERVALUE(CriteriTecnici!$M3415,".",","),IFERROR(NUMBERVALUE(CriteriTecnici!$M3415,",","."),0))),4)&amp;""),",",".")&amp;", "&amp;CHAR(34)&amp;"rawScore"&amp;CHAR(34)&amp;": "&amp;SUBSTITUTE(TRIM(ROUND(IFERROR(CriteriTecnici!$O3415*1,IFERROR(NUMBERVALUE(CriteriTecnici!$O3415,".",","),IFERROR(NUMBERVALUE(CriteriTecnici!$O3415,",","."),0))),4)&amp;""),",",".")&amp;CHAR(125)&amp;IF(TRUE,",",""))</f>
        <v/>
      </c>
    </row>
    <row r="3636">
      <c r="A3636" s="38">
        <f>IF(CriteriTecnici!$A3416="","","    "&amp;CHAR(123)&amp;CHAR(34)&amp;"bidderId"&amp;CHAR(34)&amp;": "&amp;CHAR(34)&amp;SUBSTITUTE(CriteriTecnici!$A3416,CHAR(34),"'")&amp;CHAR(34)&amp;", "&amp;CHAR(34)&amp;"lotId"&amp;CHAR(34)&amp;": "&amp;CHAR(34)&amp;SUBSTITUTE(CriteriTecnici!$C3416,CHAR(34),"'")&amp;CHAR(34)&amp;", "&amp;CHAR(34)&amp;"criterionId"&amp;CHAR(34)&amp;": "&amp;CHAR(34)&amp;SUBSTITUTE(CriteriTecnici!$D3416,CHAR(34),"'")&amp;CHAR(34)&amp;", "&amp;CHAR(34)&amp;"kind"&amp;CHAR(34)&amp;": "&amp;CHAR(34)&amp;SUBSTITUTE(CriteriTecnici!$F3416,CHAR(34),"'")&amp;CHAR(34)&amp;", "&amp;CHAR(34)&amp;"value"&amp;CHAR(34)&amp;": "&amp;SUBSTITUTE(TRIM(ROUND(IFERROR(CriteriTecnici!$N3416*1,IFERROR(NUMBERVALUE(CriteriTecnici!$N3416,".",","),IFERROR(NUMBERVALUE(CriteriTecnici!$N3416,",","."),0))),4)&amp;""),",",".")&amp;", "&amp;CHAR(34)&amp;"numerator"&amp;CHAR(34)&amp;": "&amp;SUBSTITUTE(TRIM(ROUND(IFERROR(CriteriTecnici!$K3416*1,IFERROR(NUMBERVALUE(CriteriTecnici!$K3416,".",","),IFERROR(NUMBERVALUE(CriteriTecnici!$K3416,",","."),0))),4)&amp;""),",",".")&amp;", "&amp;CHAR(34)&amp;"denominator"&amp;CHAR(34)&amp;": "&amp;SUBSTITUTE(TRIM(ROUND(IFERROR(CriteriTecnici!$L3416*1,IFERROR(NUMBERVALUE(CriteriTecnici!$L3416,".",","),IFERROR(NUMBERVALUE(CriteriTecnici!$L3416,",","."),0))),4)&amp;""),",",".")&amp;", "&amp;CHAR(34)&amp;"flag"&amp;CHAR(34)&amp;": "&amp;SUBSTITUTE(TRIM(ROUND(IFERROR(CriteriTecnici!$M3416*1,IFERROR(NUMBERVALUE(CriteriTecnici!$M3416,".",","),IFERROR(NUMBERVALUE(CriteriTecnici!$M3416,",","."),0))),4)&amp;""),",",".")&amp;", "&amp;CHAR(34)&amp;"rawScore"&amp;CHAR(34)&amp;": "&amp;SUBSTITUTE(TRIM(ROUND(IFERROR(CriteriTecnici!$O3416*1,IFERROR(NUMBERVALUE(CriteriTecnici!$O3416,".",","),IFERROR(NUMBERVALUE(CriteriTecnici!$O3416,",","."),0))),4)&amp;""),",",".")&amp;CHAR(125)&amp;IF(TRUE,",",""))</f>
        <v/>
      </c>
    </row>
    <row r="3637">
      <c r="A3637" s="38">
        <f>IF(CriteriTecnici!$A3417="","","    "&amp;CHAR(123)&amp;CHAR(34)&amp;"bidderId"&amp;CHAR(34)&amp;": "&amp;CHAR(34)&amp;SUBSTITUTE(CriteriTecnici!$A3417,CHAR(34),"'")&amp;CHAR(34)&amp;", "&amp;CHAR(34)&amp;"lotId"&amp;CHAR(34)&amp;": "&amp;CHAR(34)&amp;SUBSTITUTE(CriteriTecnici!$C3417,CHAR(34),"'")&amp;CHAR(34)&amp;", "&amp;CHAR(34)&amp;"criterionId"&amp;CHAR(34)&amp;": "&amp;CHAR(34)&amp;SUBSTITUTE(CriteriTecnici!$D3417,CHAR(34),"'")&amp;CHAR(34)&amp;", "&amp;CHAR(34)&amp;"kind"&amp;CHAR(34)&amp;": "&amp;CHAR(34)&amp;SUBSTITUTE(CriteriTecnici!$F3417,CHAR(34),"'")&amp;CHAR(34)&amp;", "&amp;CHAR(34)&amp;"value"&amp;CHAR(34)&amp;": "&amp;SUBSTITUTE(TRIM(ROUND(IFERROR(CriteriTecnici!$N3417*1,IFERROR(NUMBERVALUE(CriteriTecnici!$N3417,".",","),IFERROR(NUMBERVALUE(CriteriTecnici!$N3417,",","."),0))),4)&amp;""),",",".")&amp;", "&amp;CHAR(34)&amp;"numerator"&amp;CHAR(34)&amp;": "&amp;SUBSTITUTE(TRIM(ROUND(IFERROR(CriteriTecnici!$K3417*1,IFERROR(NUMBERVALUE(CriteriTecnici!$K3417,".",","),IFERROR(NUMBERVALUE(CriteriTecnici!$K3417,",","."),0))),4)&amp;""),",",".")&amp;", "&amp;CHAR(34)&amp;"denominator"&amp;CHAR(34)&amp;": "&amp;SUBSTITUTE(TRIM(ROUND(IFERROR(CriteriTecnici!$L3417*1,IFERROR(NUMBERVALUE(CriteriTecnici!$L3417,".",","),IFERROR(NUMBERVALUE(CriteriTecnici!$L3417,",","."),0))),4)&amp;""),",",".")&amp;", "&amp;CHAR(34)&amp;"flag"&amp;CHAR(34)&amp;": "&amp;SUBSTITUTE(TRIM(ROUND(IFERROR(CriteriTecnici!$M3417*1,IFERROR(NUMBERVALUE(CriteriTecnici!$M3417,".",","),IFERROR(NUMBERVALUE(CriteriTecnici!$M3417,",","."),0))),4)&amp;""),",",".")&amp;", "&amp;CHAR(34)&amp;"rawScore"&amp;CHAR(34)&amp;": "&amp;SUBSTITUTE(TRIM(ROUND(IFERROR(CriteriTecnici!$O3417*1,IFERROR(NUMBERVALUE(CriteriTecnici!$O3417,".",","),IFERROR(NUMBERVALUE(CriteriTecnici!$O3417,",","."),0))),4)&amp;""),",",".")&amp;CHAR(125)&amp;IF(TRUE,",",""))</f>
        <v/>
      </c>
    </row>
    <row r="3638">
      <c r="A3638" s="38">
        <f>IF(CriteriTecnici!$A3418="","","    "&amp;CHAR(123)&amp;CHAR(34)&amp;"bidderId"&amp;CHAR(34)&amp;": "&amp;CHAR(34)&amp;SUBSTITUTE(CriteriTecnici!$A3418,CHAR(34),"'")&amp;CHAR(34)&amp;", "&amp;CHAR(34)&amp;"lotId"&amp;CHAR(34)&amp;": "&amp;CHAR(34)&amp;SUBSTITUTE(CriteriTecnici!$C3418,CHAR(34),"'")&amp;CHAR(34)&amp;", "&amp;CHAR(34)&amp;"criterionId"&amp;CHAR(34)&amp;": "&amp;CHAR(34)&amp;SUBSTITUTE(CriteriTecnici!$D3418,CHAR(34),"'")&amp;CHAR(34)&amp;", "&amp;CHAR(34)&amp;"kind"&amp;CHAR(34)&amp;": "&amp;CHAR(34)&amp;SUBSTITUTE(CriteriTecnici!$F3418,CHAR(34),"'")&amp;CHAR(34)&amp;", "&amp;CHAR(34)&amp;"value"&amp;CHAR(34)&amp;": "&amp;SUBSTITUTE(TRIM(ROUND(IFERROR(CriteriTecnici!$N3418*1,IFERROR(NUMBERVALUE(CriteriTecnici!$N3418,".",","),IFERROR(NUMBERVALUE(CriteriTecnici!$N3418,",","."),0))),4)&amp;""),",",".")&amp;", "&amp;CHAR(34)&amp;"numerator"&amp;CHAR(34)&amp;": "&amp;SUBSTITUTE(TRIM(ROUND(IFERROR(CriteriTecnici!$K3418*1,IFERROR(NUMBERVALUE(CriteriTecnici!$K3418,".",","),IFERROR(NUMBERVALUE(CriteriTecnici!$K3418,",","."),0))),4)&amp;""),",",".")&amp;", "&amp;CHAR(34)&amp;"denominator"&amp;CHAR(34)&amp;": "&amp;SUBSTITUTE(TRIM(ROUND(IFERROR(CriteriTecnici!$L3418*1,IFERROR(NUMBERVALUE(CriteriTecnici!$L3418,".",","),IFERROR(NUMBERVALUE(CriteriTecnici!$L3418,",","."),0))),4)&amp;""),",",".")&amp;", "&amp;CHAR(34)&amp;"flag"&amp;CHAR(34)&amp;": "&amp;SUBSTITUTE(TRIM(ROUND(IFERROR(CriteriTecnici!$M3418*1,IFERROR(NUMBERVALUE(CriteriTecnici!$M3418,".",","),IFERROR(NUMBERVALUE(CriteriTecnici!$M3418,",","."),0))),4)&amp;""),",",".")&amp;", "&amp;CHAR(34)&amp;"rawScore"&amp;CHAR(34)&amp;": "&amp;SUBSTITUTE(TRIM(ROUND(IFERROR(CriteriTecnici!$O3418*1,IFERROR(NUMBERVALUE(CriteriTecnici!$O3418,".",","),IFERROR(NUMBERVALUE(CriteriTecnici!$O3418,",","."),0))),4)&amp;""),",",".")&amp;CHAR(125)&amp;IF(TRUE,",",""))</f>
        <v/>
      </c>
    </row>
    <row r="3639">
      <c r="A3639" s="38">
        <f>IF(CriteriTecnici!$A3419="","","    "&amp;CHAR(123)&amp;CHAR(34)&amp;"bidderId"&amp;CHAR(34)&amp;": "&amp;CHAR(34)&amp;SUBSTITUTE(CriteriTecnici!$A3419,CHAR(34),"'")&amp;CHAR(34)&amp;", "&amp;CHAR(34)&amp;"lotId"&amp;CHAR(34)&amp;": "&amp;CHAR(34)&amp;SUBSTITUTE(CriteriTecnici!$C3419,CHAR(34),"'")&amp;CHAR(34)&amp;", "&amp;CHAR(34)&amp;"criterionId"&amp;CHAR(34)&amp;": "&amp;CHAR(34)&amp;SUBSTITUTE(CriteriTecnici!$D3419,CHAR(34),"'")&amp;CHAR(34)&amp;", "&amp;CHAR(34)&amp;"kind"&amp;CHAR(34)&amp;": "&amp;CHAR(34)&amp;SUBSTITUTE(CriteriTecnici!$F3419,CHAR(34),"'")&amp;CHAR(34)&amp;", "&amp;CHAR(34)&amp;"value"&amp;CHAR(34)&amp;": "&amp;SUBSTITUTE(TRIM(ROUND(IFERROR(CriteriTecnici!$N3419*1,IFERROR(NUMBERVALUE(CriteriTecnici!$N3419,".",","),IFERROR(NUMBERVALUE(CriteriTecnici!$N3419,",","."),0))),4)&amp;""),",",".")&amp;", "&amp;CHAR(34)&amp;"numerator"&amp;CHAR(34)&amp;": "&amp;SUBSTITUTE(TRIM(ROUND(IFERROR(CriteriTecnici!$K3419*1,IFERROR(NUMBERVALUE(CriteriTecnici!$K3419,".",","),IFERROR(NUMBERVALUE(CriteriTecnici!$K3419,",","."),0))),4)&amp;""),",",".")&amp;", "&amp;CHAR(34)&amp;"denominator"&amp;CHAR(34)&amp;": "&amp;SUBSTITUTE(TRIM(ROUND(IFERROR(CriteriTecnici!$L3419*1,IFERROR(NUMBERVALUE(CriteriTecnici!$L3419,".",","),IFERROR(NUMBERVALUE(CriteriTecnici!$L3419,",","."),0))),4)&amp;""),",",".")&amp;", "&amp;CHAR(34)&amp;"flag"&amp;CHAR(34)&amp;": "&amp;SUBSTITUTE(TRIM(ROUND(IFERROR(CriteriTecnici!$M3419*1,IFERROR(NUMBERVALUE(CriteriTecnici!$M3419,".",","),IFERROR(NUMBERVALUE(CriteriTecnici!$M3419,",","."),0))),4)&amp;""),",",".")&amp;", "&amp;CHAR(34)&amp;"rawScore"&amp;CHAR(34)&amp;": "&amp;SUBSTITUTE(TRIM(ROUND(IFERROR(CriteriTecnici!$O3419*1,IFERROR(NUMBERVALUE(CriteriTecnici!$O3419,".",","),IFERROR(NUMBERVALUE(CriteriTecnici!$O3419,",","."),0))),4)&amp;""),",",".")&amp;CHAR(125)&amp;IF(TRUE,",",""))</f>
        <v/>
      </c>
    </row>
    <row r="3640">
      <c r="A3640" s="38">
        <f>IF(CriteriTecnici!$A3420="","","    "&amp;CHAR(123)&amp;CHAR(34)&amp;"bidderId"&amp;CHAR(34)&amp;": "&amp;CHAR(34)&amp;SUBSTITUTE(CriteriTecnici!$A3420,CHAR(34),"'")&amp;CHAR(34)&amp;", "&amp;CHAR(34)&amp;"lotId"&amp;CHAR(34)&amp;": "&amp;CHAR(34)&amp;SUBSTITUTE(CriteriTecnici!$C3420,CHAR(34),"'")&amp;CHAR(34)&amp;", "&amp;CHAR(34)&amp;"criterionId"&amp;CHAR(34)&amp;": "&amp;CHAR(34)&amp;SUBSTITUTE(CriteriTecnici!$D3420,CHAR(34),"'")&amp;CHAR(34)&amp;", "&amp;CHAR(34)&amp;"kind"&amp;CHAR(34)&amp;": "&amp;CHAR(34)&amp;SUBSTITUTE(CriteriTecnici!$F3420,CHAR(34),"'")&amp;CHAR(34)&amp;", "&amp;CHAR(34)&amp;"value"&amp;CHAR(34)&amp;": "&amp;SUBSTITUTE(TRIM(ROUND(IFERROR(CriteriTecnici!$N3420*1,IFERROR(NUMBERVALUE(CriteriTecnici!$N3420,".",","),IFERROR(NUMBERVALUE(CriteriTecnici!$N3420,",","."),0))),4)&amp;""),",",".")&amp;", "&amp;CHAR(34)&amp;"numerator"&amp;CHAR(34)&amp;": "&amp;SUBSTITUTE(TRIM(ROUND(IFERROR(CriteriTecnici!$K3420*1,IFERROR(NUMBERVALUE(CriteriTecnici!$K3420,".",","),IFERROR(NUMBERVALUE(CriteriTecnici!$K3420,",","."),0))),4)&amp;""),",",".")&amp;", "&amp;CHAR(34)&amp;"denominator"&amp;CHAR(34)&amp;": "&amp;SUBSTITUTE(TRIM(ROUND(IFERROR(CriteriTecnici!$L3420*1,IFERROR(NUMBERVALUE(CriteriTecnici!$L3420,".",","),IFERROR(NUMBERVALUE(CriteriTecnici!$L3420,",","."),0))),4)&amp;""),",",".")&amp;", "&amp;CHAR(34)&amp;"flag"&amp;CHAR(34)&amp;": "&amp;SUBSTITUTE(TRIM(ROUND(IFERROR(CriteriTecnici!$M3420*1,IFERROR(NUMBERVALUE(CriteriTecnici!$M3420,".",","),IFERROR(NUMBERVALUE(CriteriTecnici!$M3420,",","."),0))),4)&amp;""),",",".")&amp;", "&amp;CHAR(34)&amp;"rawScore"&amp;CHAR(34)&amp;": "&amp;SUBSTITUTE(TRIM(ROUND(IFERROR(CriteriTecnici!$O3420*1,IFERROR(NUMBERVALUE(CriteriTecnici!$O3420,".",","),IFERROR(NUMBERVALUE(CriteriTecnici!$O3420,",","."),0))),4)&amp;""),",",".")&amp;CHAR(125)&amp;IF(TRUE,",",""))</f>
        <v/>
      </c>
    </row>
    <row r="3641">
      <c r="A3641" s="38">
        <f>IF(CriteriTecnici!$A3421="","","    "&amp;CHAR(123)&amp;CHAR(34)&amp;"bidderId"&amp;CHAR(34)&amp;": "&amp;CHAR(34)&amp;SUBSTITUTE(CriteriTecnici!$A3421,CHAR(34),"'")&amp;CHAR(34)&amp;", "&amp;CHAR(34)&amp;"lotId"&amp;CHAR(34)&amp;": "&amp;CHAR(34)&amp;SUBSTITUTE(CriteriTecnici!$C3421,CHAR(34),"'")&amp;CHAR(34)&amp;", "&amp;CHAR(34)&amp;"criterionId"&amp;CHAR(34)&amp;": "&amp;CHAR(34)&amp;SUBSTITUTE(CriteriTecnici!$D3421,CHAR(34),"'")&amp;CHAR(34)&amp;", "&amp;CHAR(34)&amp;"kind"&amp;CHAR(34)&amp;": "&amp;CHAR(34)&amp;SUBSTITUTE(CriteriTecnici!$F3421,CHAR(34),"'")&amp;CHAR(34)&amp;", "&amp;CHAR(34)&amp;"value"&amp;CHAR(34)&amp;": "&amp;SUBSTITUTE(TRIM(ROUND(IFERROR(CriteriTecnici!$N3421*1,IFERROR(NUMBERVALUE(CriteriTecnici!$N3421,".",","),IFERROR(NUMBERVALUE(CriteriTecnici!$N3421,",","."),0))),4)&amp;""),",",".")&amp;", "&amp;CHAR(34)&amp;"numerator"&amp;CHAR(34)&amp;": "&amp;SUBSTITUTE(TRIM(ROUND(IFERROR(CriteriTecnici!$K3421*1,IFERROR(NUMBERVALUE(CriteriTecnici!$K3421,".",","),IFERROR(NUMBERVALUE(CriteriTecnici!$K3421,",","."),0))),4)&amp;""),",",".")&amp;", "&amp;CHAR(34)&amp;"denominator"&amp;CHAR(34)&amp;": "&amp;SUBSTITUTE(TRIM(ROUND(IFERROR(CriteriTecnici!$L3421*1,IFERROR(NUMBERVALUE(CriteriTecnici!$L3421,".",","),IFERROR(NUMBERVALUE(CriteriTecnici!$L3421,",","."),0))),4)&amp;""),",",".")&amp;", "&amp;CHAR(34)&amp;"flag"&amp;CHAR(34)&amp;": "&amp;SUBSTITUTE(TRIM(ROUND(IFERROR(CriteriTecnici!$M3421*1,IFERROR(NUMBERVALUE(CriteriTecnici!$M3421,".",","),IFERROR(NUMBERVALUE(CriteriTecnici!$M3421,",","."),0))),4)&amp;""),",",".")&amp;", "&amp;CHAR(34)&amp;"rawScore"&amp;CHAR(34)&amp;": "&amp;SUBSTITUTE(TRIM(ROUND(IFERROR(CriteriTecnici!$O3421*1,IFERROR(NUMBERVALUE(CriteriTecnici!$O3421,".",","),IFERROR(NUMBERVALUE(CriteriTecnici!$O3421,",","."),0))),4)&amp;""),",",".")&amp;CHAR(125)&amp;IF(TRUE,",",""))</f>
        <v/>
      </c>
    </row>
    <row r="3642">
      <c r="A3642" s="38">
        <f>IF(CriteriTecnici!$A3422="","","    "&amp;CHAR(123)&amp;CHAR(34)&amp;"bidderId"&amp;CHAR(34)&amp;": "&amp;CHAR(34)&amp;SUBSTITUTE(CriteriTecnici!$A3422,CHAR(34),"'")&amp;CHAR(34)&amp;", "&amp;CHAR(34)&amp;"lotId"&amp;CHAR(34)&amp;": "&amp;CHAR(34)&amp;SUBSTITUTE(CriteriTecnici!$C3422,CHAR(34),"'")&amp;CHAR(34)&amp;", "&amp;CHAR(34)&amp;"criterionId"&amp;CHAR(34)&amp;": "&amp;CHAR(34)&amp;SUBSTITUTE(CriteriTecnici!$D3422,CHAR(34),"'")&amp;CHAR(34)&amp;", "&amp;CHAR(34)&amp;"kind"&amp;CHAR(34)&amp;": "&amp;CHAR(34)&amp;SUBSTITUTE(CriteriTecnici!$F3422,CHAR(34),"'")&amp;CHAR(34)&amp;", "&amp;CHAR(34)&amp;"value"&amp;CHAR(34)&amp;": "&amp;SUBSTITUTE(TRIM(ROUND(IFERROR(CriteriTecnici!$N3422*1,IFERROR(NUMBERVALUE(CriteriTecnici!$N3422,".",","),IFERROR(NUMBERVALUE(CriteriTecnici!$N3422,",","."),0))),4)&amp;""),",",".")&amp;", "&amp;CHAR(34)&amp;"numerator"&amp;CHAR(34)&amp;": "&amp;SUBSTITUTE(TRIM(ROUND(IFERROR(CriteriTecnici!$K3422*1,IFERROR(NUMBERVALUE(CriteriTecnici!$K3422,".",","),IFERROR(NUMBERVALUE(CriteriTecnici!$K3422,",","."),0))),4)&amp;""),",",".")&amp;", "&amp;CHAR(34)&amp;"denominator"&amp;CHAR(34)&amp;": "&amp;SUBSTITUTE(TRIM(ROUND(IFERROR(CriteriTecnici!$L3422*1,IFERROR(NUMBERVALUE(CriteriTecnici!$L3422,".",","),IFERROR(NUMBERVALUE(CriteriTecnici!$L3422,",","."),0))),4)&amp;""),",",".")&amp;", "&amp;CHAR(34)&amp;"flag"&amp;CHAR(34)&amp;": "&amp;SUBSTITUTE(TRIM(ROUND(IFERROR(CriteriTecnici!$M3422*1,IFERROR(NUMBERVALUE(CriteriTecnici!$M3422,".",","),IFERROR(NUMBERVALUE(CriteriTecnici!$M3422,",","."),0))),4)&amp;""),",",".")&amp;", "&amp;CHAR(34)&amp;"rawScore"&amp;CHAR(34)&amp;": "&amp;SUBSTITUTE(TRIM(ROUND(IFERROR(CriteriTecnici!$O3422*1,IFERROR(NUMBERVALUE(CriteriTecnici!$O3422,".",","),IFERROR(NUMBERVALUE(CriteriTecnici!$O3422,",","."),0))),4)&amp;""),",",".")&amp;CHAR(125)&amp;IF(TRUE,",",""))</f>
        <v/>
      </c>
    </row>
    <row r="3643">
      <c r="A3643" s="38">
        <f>IF(CriteriTecnici!$A3423="","","    "&amp;CHAR(123)&amp;CHAR(34)&amp;"bidderId"&amp;CHAR(34)&amp;": "&amp;CHAR(34)&amp;SUBSTITUTE(CriteriTecnici!$A3423,CHAR(34),"'")&amp;CHAR(34)&amp;", "&amp;CHAR(34)&amp;"lotId"&amp;CHAR(34)&amp;": "&amp;CHAR(34)&amp;SUBSTITUTE(CriteriTecnici!$C3423,CHAR(34),"'")&amp;CHAR(34)&amp;", "&amp;CHAR(34)&amp;"criterionId"&amp;CHAR(34)&amp;": "&amp;CHAR(34)&amp;SUBSTITUTE(CriteriTecnici!$D3423,CHAR(34),"'")&amp;CHAR(34)&amp;", "&amp;CHAR(34)&amp;"kind"&amp;CHAR(34)&amp;": "&amp;CHAR(34)&amp;SUBSTITUTE(CriteriTecnici!$F3423,CHAR(34),"'")&amp;CHAR(34)&amp;", "&amp;CHAR(34)&amp;"value"&amp;CHAR(34)&amp;": "&amp;SUBSTITUTE(TRIM(ROUND(IFERROR(CriteriTecnici!$N3423*1,IFERROR(NUMBERVALUE(CriteriTecnici!$N3423,".",","),IFERROR(NUMBERVALUE(CriteriTecnici!$N3423,",","."),0))),4)&amp;""),",",".")&amp;", "&amp;CHAR(34)&amp;"numerator"&amp;CHAR(34)&amp;": "&amp;SUBSTITUTE(TRIM(ROUND(IFERROR(CriteriTecnici!$K3423*1,IFERROR(NUMBERVALUE(CriteriTecnici!$K3423,".",","),IFERROR(NUMBERVALUE(CriteriTecnici!$K3423,",","."),0))),4)&amp;""),",",".")&amp;", "&amp;CHAR(34)&amp;"denominator"&amp;CHAR(34)&amp;": "&amp;SUBSTITUTE(TRIM(ROUND(IFERROR(CriteriTecnici!$L3423*1,IFERROR(NUMBERVALUE(CriteriTecnici!$L3423,".",","),IFERROR(NUMBERVALUE(CriteriTecnici!$L3423,",","."),0))),4)&amp;""),",",".")&amp;", "&amp;CHAR(34)&amp;"flag"&amp;CHAR(34)&amp;": "&amp;SUBSTITUTE(TRIM(ROUND(IFERROR(CriteriTecnici!$M3423*1,IFERROR(NUMBERVALUE(CriteriTecnici!$M3423,".",","),IFERROR(NUMBERVALUE(CriteriTecnici!$M3423,",","."),0))),4)&amp;""),",",".")&amp;", "&amp;CHAR(34)&amp;"rawScore"&amp;CHAR(34)&amp;": "&amp;SUBSTITUTE(TRIM(ROUND(IFERROR(CriteriTecnici!$O3423*1,IFERROR(NUMBERVALUE(CriteriTecnici!$O3423,".",","),IFERROR(NUMBERVALUE(CriteriTecnici!$O3423,",","."),0))),4)&amp;""),",",".")&amp;CHAR(125)&amp;IF(TRUE,",",""))</f>
        <v/>
      </c>
    </row>
    <row r="3644">
      <c r="A3644" s="38">
        <f>IF(CriteriTecnici!$A3424="","","    "&amp;CHAR(123)&amp;CHAR(34)&amp;"bidderId"&amp;CHAR(34)&amp;": "&amp;CHAR(34)&amp;SUBSTITUTE(CriteriTecnici!$A3424,CHAR(34),"'")&amp;CHAR(34)&amp;", "&amp;CHAR(34)&amp;"lotId"&amp;CHAR(34)&amp;": "&amp;CHAR(34)&amp;SUBSTITUTE(CriteriTecnici!$C3424,CHAR(34),"'")&amp;CHAR(34)&amp;", "&amp;CHAR(34)&amp;"criterionId"&amp;CHAR(34)&amp;": "&amp;CHAR(34)&amp;SUBSTITUTE(CriteriTecnici!$D3424,CHAR(34),"'")&amp;CHAR(34)&amp;", "&amp;CHAR(34)&amp;"kind"&amp;CHAR(34)&amp;": "&amp;CHAR(34)&amp;SUBSTITUTE(CriteriTecnici!$F3424,CHAR(34),"'")&amp;CHAR(34)&amp;", "&amp;CHAR(34)&amp;"value"&amp;CHAR(34)&amp;": "&amp;SUBSTITUTE(TRIM(ROUND(IFERROR(CriteriTecnici!$N3424*1,IFERROR(NUMBERVALUE(CriteriTecnici!$N3424,".",","),IFERROR(NUMBERVALUE(CriteriTecnici!$N3424,",","."),0))),4)&amp;""),",",".")&amp;", "&amp;CHAR(34)&amp;"numerator"&amp;CHAR(34)&amp;": "&amp;SUBSTITUTE(TRIM(ROUND(IFERROR(CriteriTecnici!$K3424*1,IFERROR(NUMBERVALUE(CriteriTecnici!$K3424,".",","),IFERROR(NUMBERVALUE(CriteriTecnici!$K3424,",","."),0))),4)&amp;""),",",".")&amp;", "&amp;CHAR(34)&amp;"denominator"&amp;CHAR(34)&amp;": "&amp;SUBSTITUTE(TRIM(ROUND(IFERROR(CriteriTecnici!$L3424*1,IFERROR(NUMBERVALUE(CriteriTecnici!$L3424,".",","),IFERROR(NUMBERVALUE(CriteriTecnici!$L3424,",","."),0))),4)&amp;""),",",".")&amp;", "&amp;CHAR(34)&amp;"flag"&amp;CHAR(34)&amp;": "&amp;SUBSTITUTE(TRIM(ROUND(IFERROR(CriteriTecnici!$M3424*1,IFERROR(NUMBERVALUE(CriteriTecnici!$M3424,".",","),IFERROR(NUMBERVALUE(CriteriTecnici!$M3424,",","."),0))),4)&amp;""),",",".")&amp;", "&amp;CHAR(34)&amp;"rawScore"&amp;CHAR(34)&amp;": "&amp;SUBSTITUTE(TRIM(ROUND(IFERROR(CriteriTecnici!$O3424*1,IFERROR(NUMBERVALUE(CriteriTecnici!$O3424,".",","),IFERROR(NUMBERVALUE(CriteriTecnici!$O3424,",","."),0))),4)&amp;""),",",".")&amp;CHAR(125)&amp;IF(TRUE,",",""))</f>
        <v/>
      </c>
    </row>
    <row r="3645">
      <c r="A3645" s="38">
        <f>IF(CriteriTecnici!$A3425="","","    "&amp;CHAR(123)&amp;CHAR(34)&amp;"bidderId"&amp;CHAR(34)&amp;": "&amp;CHAR(34)&amp;SUBSTITUTE(CriteriTecnici!$A3425,CHAR(34),"'")&amp;CHAR(34)&amp;", "&amp;CHAR(34)&amp;"lotId"&amp;CHAR(34)&amp;": "&amp;CHAR(34)&amp;SUBSTITUTE(CriteriTecnici!$C3425,CHAR(34),"'")&amp;CHAR(34)&amp;", "&amp;CHAR(34)&amp;"criterionId"&amp;CHAR(34)&amp;": "&amp;CHAR(34)&amp;SUBSTITUTE(CriteriTecnici!$D3425,CHAR(34),"'")&amp;CHAR(34)&amp;", "&amp;CHAR(34)&amp;"kind"&amp;CHAR(34)&amp;": "&amp;CHAR(34)&amp;SUBSTITUTE(CriteriTecnici!$F3425,CHAR(34),"'")&amp;CHAR(34)&amp;", "&amp;CHAR(34)&amp;"value"&amp;CHAR(34)&amp;": "&amp;SUBSTITUTE(TRIM(ROUND(IFERROR(CriteriTecnici!$N3425*1,IFERROR(NUMBERVALUE(CriteriTecnici!$N3425,".",","),IFERROR(NUMBERVALUE(CriteriTecnici!$N3425,",","."),0))),4)&amp;""),",",".")&amp;", "&amp;CHAR(34)&amp;"numerator"&amp;CHAR(34)&amp;": "&amp;SUBSTITUTE(TRIM(ROUND(IFERROR(CriteriTecnici!$K3425*1,IFERROR(NUMBERVALUE(CriteriTecnici!$K3425,".",","),IFERROR(NUMBERVALUE(CriteriTecnici!$K3425,",","."),0))),4)&amp;""),",",".")&amp;", "&amp;CHAR(34)&amp;"denominator"&amp;CHAR(34)&amp;": "&amp;SUBSTITUTE(TRIM(ROUND(IFERROR(CriteriTecnici!$L3425*1,IFERROR(NUMBERVALUE(CriteriTecnici!$L3425,".",","),IFERROR(NUMBERVALUE(CriteriTecnici!$L3425,",","."),0))),4)&amp;""),",",".")&amp;", "&amp;CHAR(34)&amp;"flag"&amp;CHAR(34)&amp;": "&amp;SUBSTITUTE(TRIM(ROUND(IFERROR(CriteriTecnici!$M3425*1,IFERROR(NUMBERVALUE(CriteriTecnici!$M3425,".",","),IFERROR(NUMBERVALUE(CriteriTecnici!$M3425,",","."),0))),4)&amp;""),",",".")&amp;", "&amp;CHAR(34)&amp;"rawScore"&amp;CHAR(34)&amp;": "&amp;SUBSTITUTE(TRIM(ROUND(IFERROR(CriteriTecnici!$O3425*1,IFERROR(NUMBERVALUE(CriteriTecnici!$O3425,".",","),IFERROR(NUMBERVALUE(CriteriTecnici!$O3425,",","."),0))),4)&amp;""),",",".")&amp;CHAR(125)&amp;IF(TRUE,",",""))</f>
        <v/>
      </c>
    </row>
    <row r="3646">
      <c r="A3646" s="38">
        <f>IF(CriteriTecnici!$A3426="","","    "&amp;CHAR(123)&amp;CHAR(34)&amp;"bidderId"&amp;CHAR(34)&amp;": "&amp;CHAR(34)&amp;SUBSTITUTE(CriteriTecnici!$A3426,CHAR(34),"'")&amp;CHAR(34)&amp;", "&amp;CHAR(34)&amp;"lotId"&amp;CHAR(34)&amp;": "&amp;CHAR(34)&amp;SUBSTITUTE(CriteriTecnici!$C3426,CHAR(34),"'")&amp;CHAR(34)&amp;", "&amp;CHAR(34)&amp;"criterionId"&amp;CHAR(34)&amp;": "&amp;CHAR(34)&amp;SUBSTITUTE(CriteriTecnici!$D3426,CHAR(34),"'")&amp;CHAR(34)&amp;", "&amp;CHAR(34)&amp;"kind"&amp;CHAR(34)&amp;": "&amp;CHAR(34)&amp;SUBSTITUTE(CriteriTecnici!$F3426,CHAR(34),"'")&amp;CHAR(34)&amp;", "&amp;CHAR(34)&amp;"value"&amp;CHAR(34)&amp;": "&amp;SUBSTITUTE(TRIM(ROUND(IFERROR(CriteriTecnici!$N3426*1,IFERROR(NUMBERVALUE(CriteriTecnici!$N3426,".",","),IFERROR(NUMBERVALUE(CriteriTecnici!$N3426,",","."),0))),4)&amp;""),",",".")&amp;", "&amp;CHAR(34)&amp;"numerator"&amp;CHAR(34)&amp;": "&amp;SUBSTITUTE(TRIM(ROUND(IFERROR(CriteriTecnici!$K3426*1,IFERROR(NUMBERVALUE(CriteriTecnici!$K3426,".",","),IFERROR(NUMBERVALUE(CriteriTecnici!$K3426,",","."),0))),4)&amp;""),",",".")&amp;", "&amp;CHAR(34)&amp;"denominator"&amp;CHAR(34)&amp;": "&amp;SUBSTITUTE(TRIM(ROUND(IFERROR(CriteriTecnici!$L3426*1,IFERROR(NUMBERVALUE(CriteriTecnici!$L3426,".",","),IFERROR(NUMBERVALUE(CriteriTecnici!$L3426,",","."),0))),4)&amp;""),",",".")&amp;", "&amp;CHAR(34)&amp;"flag"&amp;CHAR(34)&amp;": "&amp;SUBSTITUTE(TRIM(ROUND(IFERROR(CriteriTecnici!$M3426*1,IFERROR(NUMBERVALUE(CriteriTecnici!$M3426,".",","),IFERROR(NUMBERVALUE(CriteriTecnici!$M3426,",","."),0))),4)&amp;""),",",".")&amp;", "&amp;CHAR(34)&amp;"rawScore"&amp;CHAR(34)&amp;": "&amp;SUBSTITUTE(TRIM(ROUND(IFERROR(CriteriTecnici!$O3426*1,IFERROR(NUMBERVALUE(CriteriTecnici!$O3426,".",","),IFERROR(NUMBERVALUE(CriteriTecnici!$O3426,",","."),0))),4)&amp;""),",",".")&amp;CHAR(125)&amp;IF(TRUE,",",""))</f>
        <v/>
      </c>
    </row>
    <row r="3647">
      <c r="A3647" s="38">
        <f>IF(CriteriTecnici!$A3427="","","    "&amp;CHAR(123)&amp;CHAR(34)&amp;"bidderId"&amp;CHAR(34)&amp;": "&amp;CHAR(34)&amp;SUBSTITUTE(CriteriTecnici!$A3427,CHAR(34),"'")&amp;CHAR(34)&amp;", "&amp;CHAR(34)&amp;"lotId"&amp;CHAR(34)&amp;": "&amp;CHAR(34)&amp;SUBSTITUTE(CriteriTecnici!$C3427,CHAR(34),"'")&amp;CHAR(34)&amp;", "&amp;CHAR(34)&amp;"criterionId"&amp;CHAR(34)&amp;": "&amp;CHAR(34)&amp;SUBSTITUTE(CriteriTecnici!$D3427,CHAR(34),"'")&amp;CHAR(34)&amp;", "&amp;CHAR(34)&amp;"kind"&amp;CHAR(34)&amp;": "&amp;CHAR(34)&amp;SUBSTITUTE(CriteriTecnici!$F3427,CHAR(34),"'")&amp;CHAR(34)&amp;", "&amp;CHAR(34)&amp;"value"&amp;CHAR(34)&amp;": "&amp;SUBSTITUTE(TRIM(ROUND(IFERROR(CriteriTecnici!$N3427*1,IFERROR(NUMBERVALUE(CriteriTecnici!$N3427,".",","),IFERROR(NUMBERVALUE(CriteriTecnici!$N3427,",","."),0))),4)&amp;""),",",".")&amp;", "&amp;CHAR(34)&amp;"numerator"&amp;CHAR(34)&amp;": "&amp;SUBSTITUTE(TRIM(ROUND(IFERROR(CriteriTecnici!$K3427*1,IFERROR(NUMBERVALUE(CriteriTecnici!$K3427,".",","),IFERROR(NUMBERVALUE(CriteriTecnici!$K3427,",","."),0))),4)&amp;""),",",".")&amp;", "&amp;CHAR(34)&amp;"denominator"&amp;CHAR(34)&amp;": "&amp;SUBSTITUTE(TRIM(ROUND(IFERROR(CriteriTecnici!$L3427*1,IFERROR(NUMBERVALUE(CriteriTecnici!$L3427,".",","),IFERROR(NUMBERVALUE(CriteriTecnici!$L3427,",","."),0))),4)&amp;""),",",".")&amp;", "&amp;CHAR(34)&amp;"flag"&amp;CHAR(34)&amp;": "&amp;SUBSTITUTE(TRIM(ROUND(IFERROR(CriteriTecnici!$M3427*1,IFERROR(NUMBERVALUE(CriteriTecnici!$M3427,".",","),IFERROR(NUMBERVALUE(CriteriTecnici!$M3427,",","."),0))),4)&amp;""),",",".")&amp;", "&amp;CHAR(34)&amp;"rawScore"&amp;CHAR(34)&amp;": "&amp;SUBSTITUTE(TRIM(ROUND(IFERROR(CriteriTecnici!$O3427*1,IFERROR(NUMBERVALUE(CriteriTecnici!$O3427,".",","),IFERROR(NUMBERVALUE(CriteriTecnici!$O3427,",","."),0))),4)&amp;""),",",".")&amp;CHAR(125)&amp;IF(TRUE,",",""))</f>
        <v/>
      </c>
    </row>
    <row r="3648">
      <c r="A3648" s="38">
        <f>IF(CriteriTecnici!$A3428="","","    "&amp;CHAR(123)&amp;CHAR(34)&amp;"bidderId"&amp;CHAR(34)&amp;": "&amp;CHAR(34)&amp;SUBSTITUTE(CriteriTecnici!$A3428,CHAR(34),"'")&amp;CHAR(34)&amp;", "&amp;CHAR(34)&amp;"lotId"&amp;CHAR(34)&amp;": "&amp;CHAR(34)&amp;SUBSTITUTE(CriteriTecnici!$C3428,CHAR(34),"'")&amp;CHAR(34)&amp;", "&amp;CHAR(34)&amp;"criterionId"&amp;CHAR(34)&amp;": "&amp;CHAR(34)&amp;SUBSTITUTE(CriteriTecnici!$D3428,CHAR(34),"'")&amp;CHAR(34)&amp;", "&amp;CHAR(34)&amp;"kind"&amp;CHAR(34)&amp;": "&amp;CHAR(34)&amp;SUBSTITUTE(CriteriTecnici!$F3428,CHAR(34),"'")&amp;CHAR(34)&amp;", "&amp;CHAR(34)&amp;"value"&amp;CHAR(34)&amp;": "&amp;SUBSTITUTE(TRIM(ROUND(IFERROR(CriteriTecnici!$N3428*1,IFERROR(NUMBERVALUE(CriteriTecnici!$N3428,".",","),IFERROR(NUMBERVALUE(CriteriTecnici!$N3428,",","."),0))),4)&amp;""),",",".")&amp;", "&amp;CHAR(34)&amp;"numerator"&amp;CHAR(34)&amp;": "&amp;SUBSTITUTE(TRIM(ROUND(IFERROR(CriteriTecnici!$K3428*1,IFERROR(NUMBERVALUE(CriteriTecnici!$K3428,".",","),IFERROR(NUMBERVALUE(CriteriTecnici!$K3428,",","."),0))),4)&amp;""),",",".")&amp;", "&amp;CHAR(34)&amp;"denominator"&amp;CHAR(34)&amp;": "&amp;SUBSTITUTE(TRIM(ROUND(IFERROR(CriteriTecnici!$L3428*1,IFERROR(NUMBERVALUE(CriteriTecnici!$L3428,".",","),IFERROR(NUMBERVALUE(CriteriTecnici!$L3428,",","."),0))),4)&amp;""),",",".")&amp;", "&amp;CHAR(34)&amp;"flag"&amp;CHAR(34)&amp;": "&amp;SUBSTITUTE(TRIM(ROUND(IFERROR(CriteriTecnici!$M3428*1,IFERROR(NUMBERVALUE(CriteriTecnici!$M3428,".",","),IFERROR(NUMBERVALUE(CriteriTecnici!$M3428,",","."),0))),4)&amp;""),",",".")&amp;", "&amp;CHAR(34)&amp;"rawScore"&amp;CHAR(34)&amp;": "&amp;SUBSTITUTE(TRIM(ROUND(IFERROR(CriteriTecnici!$O3428*1,IFERROR(NUMBERVALUE(CriteriTecnici!$O3428,".",","),IFERROR(NUMBERVALUE(CriteriTecnici!$O3428,",","."),0))),4)&amp;""),",",".")&amp;CHAR(125)&amp;IF(TRUE,",",""))</f>
        <v/>
      </c>
    </row>
    <row r="3649">
      <c r="A3649" s="38">
        <f>IF(CriteriTecnici!$A3429="","","    "&amp;CHAR(123)&amp;CHAR(34)&amp;"bidderId"&amp;CHAR(34)&amp;": "&amp;CHAR(34)&amp;SUBSTITUTE(CriteriTecnici!$A3429,CHAR(34),"'")&amp;CHAR(34)&amp;", "&amp;CHAR(34)&amp;"lotId"&amp;CHAR(34)&amp;": "&amp;CHAR(34)&amp;SUBSTITUTE(CriteriTecnici!$C3429,CHAR(34),"'")&amp;CHAR(34)&amp;", "&amp;CHAR(34)&amp;"criterionId"&amp;CHAR(34)&amp;": "&amp;CHAR(34)&amp;SUBSTITUTE(CriteriTecnici!$D3429,CHAR(34),"'")&amp;CHAR(34)&amp;", "&amp;CHAR(34)&amp;"kind"&amp;CHAR(34)&amp;": "&amp;CHAR(34)&amp;SUBSTITUTE(CriteriTecnici!$F3429,CHAR(34),"'")&amp;CHAR(34)&amp;", "&amp;CHAR(34)&amp;"value"&amp;CHAR(34)&amp;": "&amp;SUBSTITUTE(TRIM(ROUND(IFERROR(CriteriTecnici!$N3429*1,IFERROR(NUMBERVALUE(CriteriTecnici!$N3429,".",","),IFERROR(NUMBERVALUE(CriteriTecnici!$N3429,",","."),0))),4)&amp;""),",",".")&amp;", "&amp;CHAR(34)&amp;"numerator"&amp;CHAR(34)&amp;": "&amp;SUBSTITUTE(TRIM(ROUND(IFERROR(CriteriTecnici!$K3429*1,IFERROR(NUMBERVALUE(CriteriTecnici!$K3429,".",","),IFERROR(NUMBERVALUE(CriteriTecnici!$K3429,",","."),0))),4)&amp;""),",",".")&amp;", "&amp;CHAR(34)&amp;"denominator"&amp;CHAR(34)&amp;": "&amp;SUBSTITUTE(TRIM(ROUND(IFERROR(CriteriTecnici!$L3429*1,IFERROR(NUMBERVALUE(CriteriTecnici!$L3429,".",","),IFERROR(NUMBERVALUE(CriteriTecnici!$L3429,",","."),0))),4)&amp;""),",",".")&amp;", "&amp;CHAR(34)&amp;"flag"&amp;CHAR(34)&amp;": "&amp;SUBSTITUTE(TRIM(ROUND(IFERROR(CriteriTecnici!$M3429*1,IFERROR(NUMBERVALUE(CriteriTecnici!$M3429,".",","),IFERROR(NUMBERVALUE(CriteriTecnici!$M3429,",","."),0))),4)&amp;""),",",".")&amp;", "&amp;CHAR(34)&amp;"rawScore"&amp;CHAR(34)&amp;": "&amp;SUBSTITUTE(TRIM(ROUND(IFERROR(CriteriTecnici!$O3429*1,IFERROR(NUMBERVALUE(CriteriTecnici!$O3429,".",","),IFERROR(NUMBERVALUE(CriteriTecnici!$O3429,",","."),0))),4)&amp;""),",",".")&amp;CHAR(125)&amp;IF(TRUE,",",""))</f>
        <v/>
      </c>
    </row>
    <row r="3650">
      <c r="A3650" s="38">
        <f>IF(CriteriTecnici!$A3430="","","    "&amp;CHAR(123)&amp;CHAR(34)&amp;"bidderId"&amp;CHAR(34)&amp;": "&amp;CHAR(34)&amp;SUBSTITUTE(CriteriTecnici!$A3430,CHAR(34),"'")&amp;CHAR(34)&amp;", "&amp;CHAR(34)&amp;"lotId"&amp;CHAR(34)&amp;": "&amp;CHAR(34)&amp;SUBSTITUTE(CriteriTecnici!$C3430,CHAR(34),"'")&amp;CHAR(34)&amp;", "&amp;CHAR(34)&amp;"criterionId"&amp;CHAR(34)&amp;": "&amp;CHAR(34)&amp;SUBSTITUTE(CriteriTecnici!$D3430,CHAR(34),"'")&amp;CHAR(34)&amp;", "&amp;CHAR(34)&amp;"kind"&amp;CHAR(34)&amp;": "&amp;CHAR(34)&amp;SUBSTITUTE(CriteriTecnici!$F3430,CHAR(34),"'")&amp;CHAR(34)&amp;", "&amp;CHAR(34)&amp;"value"&amp;CHAR(34)&amp;": "&amp;SUBSTITUTE(TRIM(ROUND(IFERROR(CriteriTecnici!$N3430*1,IFERROR(NUMBERVALUE(CriteriTecnici!$N3430,".",","),IFERROR(NUMBERVALUE(CriteriTecnici!$N3430,",","."),0))),4)&amp;""),",",".")&amp;", "&amp;CHAR(34)&amp;"numerator"&amp;CHAR(34)&amp;": "&amp;SUBSTITUTE(TRIM(ROUND(IFERROR(CriteriTecnici!$K3430*1,IFERROR(NUMBERVALUE(CriteriTecnici!$K3430,".",","),IFERROR(NUMBERVALUE(CriteriTecnici!$K3430,",","."),0))),4)&amp;""),",",".")&amp;", "&amp;CHAR(34)&amp;"denominator"&amp;CHAR(34)&amp;": "&amp;SUBSTITUTE(TRIM(ROUND(IFERROR(CriteriTecnici!$L3430*1,IFERROR(NUMBERVALUE(CriteriTecnici!$L3430,".",","),IFERROR(NUMBERVALUE(CriteriTecnici!$L3430,",","."),0))),4)&amp;""),",",".")&amp;", "&amp;CHAR(34)&amp;"flag"&amp;CHAR(34)&amp;": "&amp;SUBSTITUTE(TRIM(ROUND(IFERROR(CriteriTecnici!$M3430*1,IFERROR(NUMBERVALUE(CriteriTecnici!$M3430,".",","),IFERROR(NUMBERVALUE(CriteriTecnici!$M3430,",","."),0))),4)&amp;""),",",".")&amp;", "&amp;CHAR(34)&amp;"rawScore"&amp;CHAR(34)&amp;": "&amp;SUBSTITUTE(TRIM(ROUND(IFERROR(CriteriTecnici!$O3430*1,IFERROR(NUMBERVALUE(CriteriTecnici!$O3430,".",","),IFERROR(NUMBERVALUE(CriteriTecnici!$O3430,",","."),0))),4)&amp;""),",",".")&amp;CHAR(125)&amp;IF(TRUE,",",""))</f>
        <v/>
      </c>
    </row>
    <row r="3651">
      <c r="A3651" s="38">
        <f>IF(CriteriTecnici!$A3431="","","    "&amp;CHAR(123)&amp;CHAR(34)&amp;"bidderId"&amp;CHAR(34)&amp;": "&amp;CHAR(34)&amp;SUBSTITUTE(CriteriTecnici!$A3431,CHAR(34),"'")&amp;CHAR(34)&amp;", "&amp;CHAR(34)&amp;"lotId"&amp;CHAR(34)&amp;": "&amp;CHAR(34)&amp;SUBSTITUTE(CriteriTecnici!$C3431,CHAR(34),"'")&amp;CHAR(34)&amp;", "&amp;CHAR(34)&amp;"criterionId"&amp;CHAR(34)&amp;": "&amp;CHAR(34)&amp;SUBSTITUTE(CriteriTecnici!$D3431,CHAR(34),"'")&amp;CHAR(34)&amp;", "&amp;CHAR(34)&amp;"kind"&amp;CHAR(34)&amp;": "&amp;CHAR(34)&amp;SUBSTITUTE(CriteriTecnici!$F3431,CHAR(34),"'")&amp;CHAR(34)&amp;", "&amp;CHAR(34)&amp;"value"&amp;CHAR(34)&amp;": "&amp;SUBSTITUTE(TRIM(ROUND(IFERROR(CriteriTecnici!$N3431*1,IFERROR(NUMBERVALUE(CriteriTecnici!$N3431,".",","),IFERROR(NUMBERVALUE(CriteriTecnici!$N3431,",","."),0))),4)&amp;""),",",".")&amp;", "&amp;CHAR(34)&amp;"numerator"&amp;CHAR(34)&amp;": "&amp;SUBSTITUTE(TRIM(ROUND(IFERROR(CriteriTecnici!$K3431*1,IFERROR(NUMBERVALUE(CriteriTecnici!$K3431,".",","),IFERROR(NUMBERVALUE(CriteriTecnici!$K3431,",","."),0))),4)&amp;""),",",".")&amp;", "&amp;CHAR(34)&amp;"denominator"&amp;CHAR(34)&amp;": "&amp;SUBSTITUTE(TRIM(ROUND(IFERROR(CriteriTecnici!$L3431*1,IFERROR(NUMBERVALUE(CriteriTecnici!$L3431,".",","),IFERROR(NUMBERVALUE(CriteriTecnici!$L3431,",","."),0))),4)&amp;""),",",".")&amp;", "&amp;CHAR(34)&amp;"flag"&amp;CHAR(34)&amp;": "&amp;SUBSTITUTE(TRIM(ROUND(IFERROR(CriteriTecnici!$M3431*1,IFERROR(NUMBERVALUE(CriteriTecnici!$M3431,".",","),IFERROR(NUMBERVALUE(CriteriTecnici!$M3431,",","."),0))),4)&amp;""),",",".")&amp;", "&amp;CHAR(34)&amp;"rawScore"&amp;CHAR(34)&amp;": "&amp;SUBSTITUTE(TRIM(ROUND(IFERROR(CriteriTecnici!$O3431*1,IFERROR(NUMBERVALUE(CriteriTecnici!$O3431,".",","),IFERROR(NUMBERVALUE(CriteriTecnici!$O3431,",","."),0))),4)&amp;""),",",".")&amp;CHAR(125)&amp;IF(TRUE,",",""))</f>
        <v/>
      </c>
    </row>
    <row r="3652">
      <c r="A3652" s="38">
        <f>IF(CriteriTecnici!$A3432="","","    "&amp;CHAR(123)&amp;CHAR(34)&amp;"bidderId"&amp;CHAR(34)&amp;": "&amp;CHAR(34)&amp;SUBSTITUTE(CriteriTecnici!$A3432,CHAR(34),"'")&amp;CHAR(34)&amp;", "&amp;CHAR(34)&amp;"lotId"&amp;CHAR(34)&amp;": "&amp;CHAR(34)&amp;SUBSTITUTE(CriteriTecnici!$C3432,CHAR(34),"'")&amp;CHAR(34)&amp;", "&amp;CHAR(34)&amp;"criterionId"&amp;CHAR(34)&amp;": "&amp;CHAR(34)&amp;SUBSTITUTE(CriteriTecnici!$D3432,CHAR(34),"'")&amp;CHAR(34)&amp;", "&amp;CHAR(34)&amp;"kind"&amp;CHAR(34)&amp;": "&amp;CHAR(34)&amp;SUBSTITUTE(CriteriTecnici!$F3432,CHAR(34),"'")&amp;CHAR(34)&amp;", "&amp;CHAR(34)&amp;"value"&amp;CHAR(34)&amp;": "&amp;SUBSTITUTE(TRIM(ROUND(IFERROR(CriteriTecnici!$N3432*1,IFERROR(NUMBERVALUE(CriteriTecnici!$N3432,".",","),IFERROR(NUMBERVALUE(CriteriTecnici!$N3432,",","."),0))),4)&amp;""),",",".")&amp;", "&amp;CHAR(34)&amp;"numerator"&amp;CHAR(34)&amp;": "&amp;SUBSTITUTE(TRIM(ROUND(IFERROR(CriteriTecnici!$K3432*1,IFERROR(NUMBERVALUE(CriteriTecnici!$K3432,".",","),IFERROR(NUMBERVALUE(CriteriTecnici!$K3432,",","."),0))),4)&amp;""),",",".")&amp;", "&amp;CHAR(34)&amp;"denominator"&amp;CHAR(34)&amp;": "&amp;SUBSTITUTE(TRIM(ROUND(IFERROR(CriteriTecnici!$L3432*1,IFERROR(NUMBERVALUE(CriteriTecnici!$L3432,".",","),IFERROR(NUMBERVALUE(CriteriTecnici!$L3432,",","."),0))),4)&amp;""),",",".")&amp;", "&amp;CHAR(34)&amp;"flag"&amp;CHAR(34)&amp;": "&amp;SUBSTITUTE(TRIM(ROUND(IFERROR(CriteriTecnici!$M3432*1,IFERROR(NUMBERVALUE(CriteriTecnici!$M3432,".",","),IFERROR(NUMBERVALUE(CriteriTecnici!$M3432,",","."),0))),4)&amp;""),",",".")&amp;", "&amp;CHAR(34)&amp;"rawScore"&amp;CHAR(34)&amp;": "&amp;SUBSTITUTE(TRIM(ROUND(IFERROR(CriteriTecnici!$O3432*1,IFERROR(NUMBERVALUE(CriteriTecnici!$O3432,".",","),IFERROR(NUMBERVALUE(CriteriTecnici!$O3432,",","."),0))),4)&amp;""),",",".")&amp;CHAR(125)&amp;IF(TRUE,",",""))</f>
        <v/>
      </c>
    </row>
    <row r="3653">
      <c r="A3653" s="38">
        <f>IF(CriteriTecnici!$A3433="","","    "&amp;CHAR(123)&amp;CHAR(34)&amp;"bidderId"&amp;CHAR(34)&amp;": "&amp;CHAR(34)&amp;SUBSTITUTE(CriteriTecnici!$A3433,CHAR(34),"'")&amp;CHAR(34)&amp;", "&amp;CHAR(34)&amp;"lotId"&amp;CHAR(34)&amp;": "&amp;CHAR(34)&amp;SUBSTITUTE(CriteriTecnici!$C3433,CHAR(34),"'")&amp;CHAR(34)&amp;", "&amp;CHAR(34)&amp;"criterionId"&amp;CHAR(34)&amp;": "&amp;CHAR(34)&amp;SUBSTITUTE(CriteriTecnici!$D3433,CHAR(34),"'")&amp;CHAR(34)&amp;", "&amp;CHAR(34)&amp;"kind"&amp;CHAR(34)&amp;": "&amp;CHAR(34)&amp;SUBSTITUTE(CriteriTecnici!$F3433,CHAR(34),"'")&amp;CHAR(34)&amp;", "&amp;CHAR(34)&amp;"value"&amp;CHAR(34)&amp;": "&amp;SUBSTITUTE(TRIM(ROUND(IFERROR(CriteriTecnici!$N3433*1,IFERROR(NUMBERVALUE(CriteriTecnici!$N3433,".",","),IFERROR(NUMBERVALUE(CriteriTecnici!$N3433,",","."),0))),4)&amp;""),",",".")&amp;", "&amp;CHAR(34)&amp;"numerator"&amp;CHAR(34)&amp;": "&amp;SUBSTITUTE(TRIM(ROUND(IFERROR(CriteriTecnici!$K3433*1,IFERROR(NUMBERVALUE(CriteriTecnici!$K3433,".",","),IFERROR(NUMBERVALUE(CriteriTecnici!$K3433,",","."),0))),4)&amp;""),",",".")&amp;", "&amp;CHAR(34)&amp;"denominator"&amp;CHAR(34)&amp;": "&amp;SUBSTITUTE(TRIM(ROUND(IFERROR(CriteriTecnici!$L3433*1,IFERROR(NUMBERVALUE(CriteriTecnici!$L3433,".",","),IFERROR(NUMBERVALUE(CriteriTecnici!$L3433,",","."),0))),4)&amp;""),",",".")&amp;", "&amp;CHAR(34)&amp;"flag"&amp;CHAR(34)&amp;": "&amp;SUBSTITUTE(TRIM(ROUND(IFERROR(CriteriTecnici!$M3433*1,IFERROR(NUMBERVALUE(CriteriTecnici!$M3433,".",","),IFERROR(NUMBERVALUE(CriteriTecnici!$M3433,",","."),0))),4)&amp;""),",",".")&amp;", "&amp;CHAR(34)&amp;"rawScore"&amp;CHAR(34)&amp;": "&amp;SUBSTITUTE(TRIM(ROUND(IFERROR(CriteriTecnici!$O3433*1,IFERROR(NUMBERVALUE(CriteriTecnici!$O3433,".",","),IFERROR(NUMBERVALUE(CriteriTecnici!$O3433,",","."),0))),4)&amp;""),",",".")&amp;CHAR(125)&amp;IF(TRUE,",",""))</f>
        <v/>
      </c>
    </row>
    <row r="3654">
      <c r="A3654" s="38">
        <f>IF(CriteriTecnici!$A3434="","","    "&amp;CHAR(123)&amp;CHAR(34)&amp;"bidderId"&amp;CHAR(34)&amp;": "&amp;CHAR(34)&amp;SUBSTITUTE(CriteriTecnici!$A3434,CHAR(34),"'")&amp;CHAR(34)&amp;", "&amp;CHAR(34)&amp;"lotId"&amp;CHAR(34)&amp;": "&amp;CHAR(34)&amp;SUBSTITUTE(CriteriTecnici!$C3434,CHAR(34),"'")&amp;CHAR(34)&amp;", "&amp;CHAR(34)&amp;"criterionId"&amp;CHAR(34)&amp;": "&amp;CHAR(34)&amp;SUBSTITUTE(CriteriTecnici!$D3434,CHAR(34),"'")&amp;CHAR(34)&amp;", "&amp;CHAR(34)&amp;"kind"&amp;CHAR(34)&amp;": "&amp;CHAR(34)&amp;SUBSTITUTE(CriteriTecnici!$F3434,CHAR(34),"'")&amp;CHAR(34)&amp;", "&amp;CHAR(34)&amp;"value"&amp;CHAR(34)&amp;": "&amp;SUBSTITUTE(TRIM(ROUND(IFERROR(CriteriTecnici!$N3434*1,IFERROR(NUMBERVALUE(CriteriTecnici!$N3434,".",","),IFERROR(NUMBERVALUE(CriteriTecnici!$N3434,",","."),0))),4)&amp;""),",",".")&amp;", "&amp;CHAR(34)&amp;"numerator"&amp;CHAR(34)&amp;": "&amp;SUBSTITUTE(TRIM(ROUND(IFERROR(CriteriTecnici!$K3434*1,IFERROR(NUMBERVALUE(CriteriTecnici!$K3434,".",","),IFERROR(NUMBERVALUE(CriteriTecnici!$K3434,",","."),0))),4)&amp;""),",",".")&amp;", "&amp;CHAR(34)&amp;"denominator"&amp;CHAR(34)&amp;": "&amp;SUBSTITUTE(TRIM(ROUND(IFERROR(CriteriTecnici!$L3434*1,IFERROR(NUMBERVALUE(CriteriTecnici!$L3434,".",","),IFERROR(NUMBERVALUE(CriteriTecnici!$L3434,",","."),0))),4)&amp;""),",",".")&amp;", "&amp;CHAR(34)&amp;"flag"&amp;CHAR(34)&amp;": "&amp;SUBSTITUTE(TRIM(ROUND(IFERROR(CriteriTecnici!$M3434*1,IFERROR(NUMBERVALUE(CriteriTecnici!$M3434,".",","),IFERROR(NUMBERVALUE(CriteriTecnici!$M3434,",","."),0))),4)&amp;""),",",".")&amp;", "&amp;CHAR(34)&amp;"rawScore"&amp;CHAR(34)&amp;": "&amp;SUBSTITUTE(TRIM(ROUND(IFERROR(CriteriTecnici!$O3434*1,IFERROR(NUMBERVALUE(CriteriTecnici!$O3434,".",","),IFERROR(NUMBERVALUE(CriteriTecnici!$O3434,",","."),0))),4)&amp;""),",",".")&amp;CHAR(125)&amp;IF(TRUE,",",""))</f>
        <v/>
      </c>
    </row>
    <row r="3655">
      <c r="A3655" s="38">
        <f>IF(CriteriTecnici!$A3435="","","    "&amp;CHAR(123)&amp;CHAR(34)&amp;"bidderId"&amp;CHAR(34)&amp;": "&amp;CHAR(34)&amp;SUBSTITUTE(CriteriTecnici!$A3435,CHAR(34),"'")&amp;CHAR(34)&amp;", "&amp;CHAR(34)&amp;"lotId"&amp;CHAR(34)&amp;": "&amp;CHAR(34)&amp;SUBSTITUTE(CriteriTecnici!$C3435,CHAR(34),"'")&amp;CHAR(34)&amp;", "&amp;CHAR(34)&amp;"criterionId"&amp;CHAR(34)&amp;": "&amp;CHAR(34)&amp;SUBSTITUTE(CriteriTecnici!$D3435,CHAR(34),"'")&amp;CHAR(34)&amp;", "&amp;CHAR(34)&amp;"kind"&amp;CHAR(34)&amp;": "&amp;CHAR(34)&amp;SUBSTITUTE(CriteriTecnici!$F3435,CHAR(34),"'")&amp;CHAR(34)&amp;", "&amp;CHAR(34)&amp;"value"&amp;CHAR(34)&amp;": "&amp;SUBSTITUTE(TRIM(ROUND(IFERROR(CriteriTecnici!$N3435*1,IFERROR(NUMBERVALUE(CriteriTecnici!$N3435,".",","),IFERROR(NUMBERVALUE(CriteriTecnici!$N3435,",","."),0))),4)&amp;""),",",".")&amp;", "&amp;CHAR(34)&amp;"numerator"&amp;CHAR(34)&amp;": "&amp;SUBSTITUTE(TRIM(ROUND(IFERROR(CriteriTecnici!$K3435*1,IFERROR(NUMBERVALUE(CriteriTecnici!$K3435,".",","),IFERROR(NUMBERVALUE(CriteriTecnici!$K3435,",","."),0))),4)&amp;""),",",".")&amp;", "&amp;CHAR(34)&amp;"denominator"&amp;CHAR(34)&amp;": "&amp;SUBSTITUTE(TRIM(ROUND(IFERROR(CriteriTecnici!$L3435*1,IFERROR(NUMBERVALUE(CriteriTecnici!$L3435,".",","),IFERROR(NUMBERVALUE(CriteriTecnici!$L3435,",","."),0))),4)&amp;""),",",".")&amp;", "&amp;CHAR(34)&amp;"flag"&amp;CHAR(34)&amp;": "&amp;SUBSTITUTE(TRIM(ROUND(IFERROR(CriteriTecnici!$M3435*1,IFERROR(NUMBERVALUE(CriteriTecnici!$M3435,".",","),IFERROR(NUMBERVALUE(CriteriTecnici!$M3435,",","."),0))),4)&amp;""),",",".")&amp;", "&amp;CHAR(34)&amp;"rawScore"&amp;CHAR(34)&amp;": "&amp;SUBSTITUTE(TRIM(ROUND(IFERROR(CriteriTecnici!$O3435*1,IFERROR(NUMBERVALUE(CriteriTecnici!$O3435,".",","),IFERROR(NUMBERVALUE(CriteriTecnici!$O3435,",","."),0))),4)&amp;""),",",".")&amp;CHAR(125)&amp;IF(TRUE,",",""))</f>
        <v/>
      </c>
    </row>
    <row r="3656">
      <c r="A3656" s="38">
        <f>IF(CriteriTecnici!$A3436="","","    "&amp;CHAR(123)&amp;CHAR(34)&amp;"bidderId"&amp;CHAR(34)&amp;": "&amp;CHAR(34)&amp;SUBSTITUTE(CriteriTecnici!$A3436,CHAR(34),"'")&amp;CHAR(34)&amp;", "&amp;CHAR(34)&amp;"lotId"&amp;CHAR(34)&amp;": "&amp;CHAR(34)&amp;SUBSTITUTE(CriteriTecnici!$C3436,CHAR(34),"'")&amp;CHAR(34)&amp;", "&amp;CHAR(34)&amp;"criterionId"&amp;CHAR(34)&amp;": "&amp;CHAR(34)&amp;SUBSTITUTE(CriteriTecnici!$D3436,CHAR(34),"'")&amp;CHAR(34)&amp;", "&amp;CHAR(34)&amp;"kind"&amp;CHAR(34)&amp;": "&amp;CHAR(34)&amp;SUBSTITUTE(CriteriTecnici!$F3436,CHAR(34),"'")&amp;CHAR(34)&amp;", "&amp;CHAR(34)&amp;"value"&amp;CHAR(34)&amp;": "&amp;SUBSTITUTE(TRIM(ROUND(IFERROR(CriteriTecnici!$N3436*1,IFERROR(NUMBERVALUE(CriteriTecnici!$N3436,".",","),IFERROR(NUMBERVALUE(CriteriTecnici!$N3436,",","."),0))),4)&amp;""),",",".")&amp;", "&amp;CHAR(34)&amp;"numerator"&amp;CHAR(34)&amp;": "&amp;SUBSTITUTE(TRIM(ROUND(IFERROR(CriteriTecnici!$K3436*1,IFERROR(NUMBERVALUE(CriteriTecnici!$K3436,".",","),IFERROR(NUMBERVALUE(CriteriTecnici!$K3436,",","."),0))),4)&amp;""),",",".")&amp;", "&amp;CHAR(34)&amp;"denominator"&amp;CHAR(34)&amp;": "&amp;SUBSTITUTE(TRIM(ROUND(IFERROR(CriteriTecnici!$L3436*1,IFERROR(NUMBERVALUE(CriteriTecnici!$L3436,".",","),IFERROR(NUMBERVALUE(CriteriTecnici!$L3436,",","."),0))),4)&amp;""),",",".")&amp;", "&amp;CHAR(34)&amp;"flag"&amp;CHAR(34)&amp;": "&amp;SUBSTITUTE(TRIM(ROUND(IFERROR(CriteriTecnici!$M3436*1,IFERROR(NUMBERVALUE(CriteriTecnici!$M3436,".",","),IFERROR(NUMBERVALUE(CriteriTecnici!$M3436,",","."),0))),4)&amp;""),",",".")&amp;", "&amp;CHAR(34)&amp;"rawScore"&amp;CHAR(34)&amp;": "&amp;SUBSTITUTE(TRIM(ROUND(IFERROR(CriteriTecnici!$O3436*1,IFERROR(NUMBERVALUE(CriteriTecnici!$O3436,".",","),IFERROR(NUMBERVALUE(CriteriTecnici!$O3436,",","."),0))),4)&amp;""),",",".")&amp;CHAR(125)&amp;IF(TRUE,",",""))</f>
        <v/>
      </c>
    </row>
    <row r="3657">
      <c r="A3657" s="38">
        <f>IF(CriteriTecnici!$A3437="","","    "&amp;CHAR(123)&amp;CHAR(34)&amp;"bidderId"&amp;CHAR(34)&amp;": "&amp;CHAR(34)&amp;SUBSTITUTE(CriteriTecnici!$A3437,CHAR(34),"'")&amp;CHAR(34)&amp;", "&amp;CHAR(34)&amp;"lotId"&amp;CHAR(34)&amp;": "&amp;CHAR(34)&amp;SUBSTITUTE(CriteriTecnici!$C3437,CHAR(34),"'")&amp;CHAR(34)&amp;", "&amp;CHAR(34)&amp;"criterionId"&amp;CHAR(34)&amp;": "&amp;CHAR(34)&amp;SUBSTITUTE(CriteriTecnici!$D3437,CHAR(34),"'")&amp;CHAR(34)&amp;", "&amp;CHAR(34)&amp;"kind"&amp;CHAR(34)&amp;": "&amp;CHAR(34)&amp;SUBSTITUTE(CriteriTecnici!$F3437,CHAR(34),"'")&amp;CHAR(34)&amp;", "&amp;CHAR(34)&amp;"value"&amp;CHAR(34)&amp;": "&amp;SUBSTITUTE(TRIM(ROUND(IFERROR(CriteriTecnici!$N3437*1,IFERROR(NUMBERVALUE(CriteriTecnici!$N3437,".",","),IFERROR(NUMBERVALUE(CriteriTecnici!$N3437,",","."),0))),4)&amp;""),",",".")&amp;", "&amp;CHAR(34)&amp;"numerator"&amp;CHAR(34)&amp;": "&amp;SUBSTITUTE(TRIM(ROUND(IFERROR(CriteriTecnici!$K3437*1,IFERROR(NUMBERVALUE(CriteriTecnici!$K3437,".",","),IFERROR(NUMBERVALUE(CriteriTecnici!$K3437,",","."),0))),4)&amp;""),",",".")&amp;", "&amp;CHAR(34)&amp;"denominator"&amp;CHAR(34)&amp;": "&amp;SUBSTITUTE(TRIM(ROUND(IFERROR(CriteriTecnici!$L3437*1,IFERROR(NUMBERVALUE(CriteriTecnici!$L3437,".",","),IFERROR(NUMBERVALUE(CriteriTecnici!$L3437,",","."),0))),4)&amp;""),",",".")&amp;", "&amp;CHAR(34)&amp;"flag"&amp;CHAR(34)&amp;": "&amp;SUBSTITUTE(TRIM(ROUND(IFERROR(CriteriTecnici!$M3437*1,IFERROR(NUMBERVALUE(CriteriTecnici!$M3437,".",","),IFERROR(NUMBERVALUE(CriteriTecnici!$M3437,",","."),0))),4)&amp;""),",",".")&amp;", "&amp;CHAR(34)&amp;"rawScore"&amp;CHAR(34)&amp;": "&amp;SUBSTITUTE(TRIM(ROUND(IFERROR(CriteriTecnici!$O3437*1,IFERROR(NUMBERVALUE(CriteriTecnici!$O3437,".",","),IFERROR(NUMBERVALUE(CriteriTecnici!$O3437,",","."),0))),4)&amp;""),",",".")&amp;CHAR(125)&amp;IF(TRUE,",",""))</f>
        <v/>
      </c>
    </row>
    <row r="3658">
      <c r="A3658" s="38">
        <f>IF(CriteriTecnici!$A3438="","","    "&amp;CHAR(123)&amp;CHAR(34)&amp;"bidderId"&amp;CHAR(34)&amp;": "&amp;CHAR(34)&amp;SUBSTITUTE(CriteriTecnici!$A3438,CHAR(34),"'")&amp;CHAR(34)&amp;", "&amp;CHAR(34)&amp;"lotId"&amp;CHAR(34)&amp;": "&amp;CHAR(34)&amp;SUBSTITUTE(CriteriTecnici!$C3438,CHAR(34),"'")&amp;CHAR(34)&amp;", "&amp;CHAR(34)&amp;"criterionId"&amp;CHAR(34)&amp;": "&amp;CHAR(34)&amp;SUBSTITUTE(CriteriTecnici!$D3438,CHAR(34),"'")&amp;CHAR(34)&amp;", "&amp;CHAR(34)&amp;"kind"&amp;CHAR(34)&amp;": "&amp;CHAR(34)&amp;SUBSTITUTE(CriteriTecnici!$F3438,CHAR(34),"'")&amp;CHAR(34)&amp;", "&amp;CHAR(34)&amp;"value"&amp;CHAR(34)&amp;": "&amp;SUBSTITUTE(TRIM(ROUND(IFERROR(CriteriTecnici!$N3438*1,IFERROR(NUMBERVALUE(CriteriTecnici!$N3438,".",","),IFERROR(NUMBERVALUE(CriteriTecnici!$N3438,",","."),0))),4)&amp;""),",",".")&amp;", "&amp;CHAR(34)&amp;"numerator"&amp;CHAR(34)&amp;": "&amp;SUBSTITUTE(TRIM(ROUND(IFERROR(CriteriTecnici!$K3438*1,IFERROR(NUMBERVALUE(CriteriTecnici!$K3438,".",","),IFERROR(NUMBERVALUE(CriteriTecnici!$K3438,",","."),0))),4)&amp;""),",",".")&amp;", "&amp;CHAR(34)&amp;"denominator"&amp;CHAR(34)&amp;": "&amp;SUBSTITUTE(TRIM(ROUND(IFERROR(CriteriTecnici!$L3438*1,IFERROR(NUMBERVALUE(CriteriTecnici!$L3438,".",","),IFERROR(NUMBERVALUE(CriteriTecnici!$L3438,",","."),0))),4)&amp;""),",",".")&amp;", "&amp;CHAR(34)&amp;"flag"&amp;CHAR(34)&amp;": "&amp;SUBSTITUTE(TRIM(ROUND(IFERROR(CriteriTecnici!$M3438*1,IFERROR(NUMBERVALUE(CriteriTecnici!$M3438,".",","),IFERROR(NUMBERVALUE(CriteriTecnici!$M3438,",","."),0))),4)&amp;""),",",".")&amp;", "&amp;CHAR(34)&amp;"rawScore"&amp;CHAR(34)&amp;": "&amp;SUBSTITUTE(TRIM(ROUND(IFERROR(CriteriTecnici!$O3438*1,IFERROR(NUMBERVALUE(CriteriTecnici!$O3438,".",","),IFERROR(NUMBERVALUE(CriteriTecnici!$O3438,",","."),0))),4)&amp;""),",",".")&amp;CHAR(125)&amp;IF(TRUE,",",""))</f>
        <v/>
      </c>
    </row>
    <row r="3659">
      <c r="A3659" s="38">
        <f>IF(CriteriTecnici!$A3439="","","    "&amp;CHAR(123)&amp;CHAR(34)&amp;"bidderId"&amp;CHAR(34)&amp;": "&amp;CHAR(34)&amp;SUBSTITUTE(CriteriTecnici!$A3439,CHAR(34),"'")&amp;CHAR(34)&amp;", "&amp;CHAR(34)&amp;"lotId"&amp;CHAR(34)&amp;": "&amp;CHAR(34)&amp;SUBSTITUTE(CriteriTecnici!$C3439,CHAR(34),"'")&amp;CHAR(34)&amp;", "&amp;CHAR(34)&amp;"criterionId"&amp;CHAR(34)&amp;": "&amp;CHAR(34)&amp;SUBSTITUTE(CriteriTecnici!$D3439,CHAR(34),"'")&amp;CHAR(34)&amp;", "&amp;CHAR(34)&amp;"kind"&amp;CHAR(34)&amp;": "&amp;CHAR(34)&amp;SUBSTITUTE(CriteriTecnici!$F3439,CHAR(34),"'")&amp;CHAR(34)&amp;", "&amp;CHAR(34)&amp;"value"&amp;CHAR(34)&amp;": "&amp;SUBSTITUTE(TRIM(ROUND(IFERROR(CriteriTecnici!$N3439*1,IFERROR(NUMBERVALUE(CriteriTecnici!$N3439,".",","),IFERROR(NUMBERVALUE(CriteriTecnici!$N3439,",","."),0))),4)&amp;""),",",".")&amp;", "&amp;CHAR(34)&amp;"numerator"&amp;CHAR(34)&amp;": "&amp;SUBSTITUTE(TRIM(ROUND(IFERROR(CriteriTecnici!$K3439*1,IFERROR(NUMBERVALUE(CriteriTecnici!$K3439,".",","),IFERROR(NUMBERVALUE(CriteriTecnici!$K3439,",","."),0))),4)&amp;""),",",".")&amp;", "&amp;CHAR(34)&amp;"denominator"&amp;CHAR(34)&amp;": "&amp;SUBSTITUTE(TRIM(ROUND(IFERROR(CriteriTecnici!$L3439*1,IFERROR(NUMBERVALUE(CriteriTecnici!$L3439,".",","),IFERROR(NUMBERVALUE(CriteriTecnici!$L3439,",","."),0))),4)&amp;""),",",".")&amp;", "&amp;CHAR(34)&amp;"flag"&amp;CHAR(34)&amp;": "&amp;SUBSTITUTE(TRIM(ROUND(IFERROR(CriteriTecnici!$M3439*1,IFERROR(NUMBERVALUE(CriteriTecnici!$M3439,".",","),IFERROR(NUMBERVALUE(CriteriTecnici!$M3439,",","."),0))),4)&amp;""),",",".")&amp;", "&amp;CHAR(34)&amp;"rawScore"&amp;CHAR(34)&amp;": "&amp;SUBSTITUTE(TRIM(ROUND(IFERROR(CriteriTecnici!$O3439*1,IFERROR(NUMBERVALUE(CriteriTecnici!$O3439,".",","),IFERROR(NUMBERVALUE(CriteriTecnici!$O3439,",","."),0))),4)&amp;""),",",".")&amp;CHAR(125)&amp;IF(TRUE,",",""))</f>
        <v/>
      </c>
    </row>
    <row r="3660">
      <c r="A3660" s="38">
        <f>IF(CriteriTecnici!$A3440="","","    "&amp;CHAR(123)&amp;CHAR(34)&amp;"bidderId"&amp;CHAR(34)&amp;": "&amp;CHAR(34)&amp;SUBSTITUTE(CriteriTecnici!$A3440,CHAR(34),"'")&amp;CHAR(34)&amp;", "&amp;CHAR(34)&amp;"lotId"&amp;CHAR(34)&amp;": "&amp;CHAR(34)&amp;SUBSTITUTE(CriteriTecnici!$C3440,CHAR(34),"'")&amp;CHAR(34)&amp;", "&amp;CHAR(34)&amp;"criterionId"&amp;CHAR(34)&amp;": "&amp;CHAR(34)&amp;SUBSTITUTE(CriteriTecnici!$D3440,CHAR(34),"'")&amp;CHAR(34)&amp;", "&amp;CHAR(34)&amp;"kind"&amp;CHAR(34)&amp;": "&amp;CHAR(34)&amp;SUBSTITUTE(CriteriTecnici!$F3440,CHAR(34),"'")&amp;CHAR(34)&amp;", "&amp;CHAR(34)&amp;"value"&amp;CHAR(34)&amp;": "&amp;SUBSTITUTE(TRIM(ROUND(IFERROR(CriteriTecnici!$N3440*1,IFERROR(NUMBERVALUE(CriteriTecnici!$N3440,".",","),IFERROR(NUMBERVALUE(CriteriTecnici!$N3440,",","."),0))),4)&amp;""),",",".")&amp;", "&amp;CHAR(34)&amp;"numerator"&amp;CHAR(34)&amp;": "&amp;SUBSTITUTE(TRIM(ROUND(IFERROR(CriteriTecnici!$K3440*1,IFERROR(NUMBERVALUE(CriteriTecnici!$K3440,".",","),IFERROR(NUMBERVALUE(CriteriTecnici!$K3440,",","."),0))),4)&amp;""),",",".")&amp;", "&amp;CHAR(34)&amp;"denominator"&amp;CHAR(34)&amp;": "&amp;SUBSTITUTE(TRIM(ROUND(IFERROR(CriteriTecnici!$L3440*1,IFERROR(NUMBERVALUE(CriteriTecnici!$L3440,".",","),IFERROR(NUMBERVALUE(CriteriTecnici!$L3440,",","."),0))),4)&amp;""),",",".")&amp;", "&amp;CHAR(34)&amp;"flag"&amp;CHAR(34)&amp;": "&amp;SUBSTITUTE(TRIM(ROUND(IFERROR(CriteriTecnici!$M3440*1,IFERROR(NUMBERVALUE(CriteriTecnici!$M3440,".",","),IFERROR(NUMBERVALUE(CriteriTecnici!$M3440,",","."),0))),4)&amp;""),",",".")&amp;", "&amp;CHAR(34)&amp;"rawScore"&amp;CHAR(34)&amp;": "&amp;SUBSTITUTE(TRIM(ROUND(IFERROR(CriteriTecnici!$O3440*1,IFERROR(NUMBERVALUE(CriteriTecnici!$O3440,".",","),IFERROR(NUMBERVALUE(CriteriTecnici!$O3440,",","."),0))),4)&amp;""),",",".")&amp;CHAR(125)&amp;IF(TRUE,",",""))</f>
        <v/>
      </c>
    </row>
    <row r="3661">
      <c r="A3661" s="38">
        <f>IF(CriteriTecnici!$A3441="","","    "&amp;CHAR(123)&amp;CHAR(34)&amp;"bidderId"&amp;CHAR(34)&amp;": "&amp;CHAR(34)&amp;SUBSTITUTE(CriteriTecnici!$A3441,CHAR(34),"'")&amp;CHAR(34)&amp;", "&amp;CHAR(34)&amp;"lotId"&amp;CHAR(34)&amp;": "&amp;CHAR(34)&amp;SUBSTITUTE(CriteriTecnici!$C3441,CHAR(34),"'")&amp;CHAR(34)&amp;", "&amp;CHAR(34)&amp;"criterionId"&amp;CHAR(34)&amp;": "&amp;CHAR(34)&amp;SUBSTITUTE(CriteriTecnici!$D3441,CHAR(34),"'")&amp;CHAR(34)&amp;", "&amp;CHAR(34)&amp;"kind"&amp;CHAR(34)&amp;": "&amp;CHAR(34)&amp;SUBSTITUTE(CriteriTecnici!$F3441,CHAR(34),"'")&amp;CHAR(34)&amp;", "&amp;CHAR(34)&amp;"value"&amp;CHAR(34)&amp;": "&amp;SUBSTITUTE(TRIM(ROUND(IFERROR(CriteriTecnici!$N3441*1,IFERROR(NUMBERVALUE(CriteriTecnici!$N3441,".",","),IFERROR(NUMBERVALUE(CriteriTecnici!$N3441,",","."),0))),4)&amp;""),",",".")&amp;", "&amp;CHAR(34)&amp;"numerator"&amp;CHAR(34)&amp;": "&amp;SUBSTITUTE(TRIM(ROUND(IFERROR(CriteriTecnici!$K3441*1,IFERROR(NUMBERVALUE(CriteriTecnici!$K3441,".",","),IFERROR(NUMBERVALUE(CriteriTecnici!$K3441,",","."),0))),4)&amp;""),",",".")&amp;", "&amp;CHAR(34)&amp;"denominator"&amp;CHAR(34)&amp;": "&amp;SUBSTITUTE(TRIM(ROUND(IFERROR(CriteriTecnici!$L3441*1,IFERROR(NUMBERVALUE(CriteriTecnici!$L3441,".",","),IFERROR(NUMBERVALUE(CriteriTecnici!$L3441,",","."),0))),4)&amp;""),",",".")&amp;", "&amp;CHAR(34)&amp;"flag"&amp;CHAR(34)&amp;": "&amp;SUBSTITUTE(TRIM(ROUND(IFERROR(CriteriTecnici!$M3441*1,IFERROR(NUMBERVALUE(CriteriTecnici!$M3441,".",","),IFERROR(NUMBERVALUE(CriteriTecnici!$M3441,",","."),0))),4)&amp;""),",",".")&amp;", "&amp;CHAR(34)&amp;"rawScore"&amp;CHAR(34)&amp;": "&amp;SUBSTITUTE(TRIM(ROUND(IFERROR(CriteriTecnici!$O3441*1,IFERROR(NUMBERVALUE(CriteriTecnici!$O3441,".",","),IFERROR(NUMBERVALUE(CriteriTecnici!$O3441,",","."),0))),4)&amp;""),",",".")&amp;CHAR(125)&amp;IF(TRUE,",",""))</f>
        <v/>
      </c>
    </row>
    <row r="3662">
      <c r="A3662" s="38">
        <f>IF(CriteriTecnici!$A3442="","","    "&amp;CHAR(123)&amp;CHAR(34)&amp;"bidderId"&amp;CHAR(34)&amp;": "&amp;CHAR(34)&amp;SUBSTITUTE(CriteriTecnici!$A3442,CHAR(34),"'")&amp;CHAR(34)&amp;", "&amp;CHAR(34)&amp;"lotId"&amp;CHAR(34)&amp;": "&amp;CHAR(34)&amp;SUBSTITUTE(CriteriTecnici!$C3442,CHAR(34),"'")&amp;CHAR(34)&amp;", "&amp;CHAR(34)&amp;"criterionId"&amp;CHAR(34)&amp;": "&amp;CHAR(34)&amp;SUBSTITUTE(CriteriTecnici!$D3442,CHAR(34),"'")&amp;CHAR(34)&amp;", "&amp;CHAR(34)&amp;"kind"&amp;CHAR(34)&amp;": "&amp;CHAR(34)&amp;SUBSTITUTE(CriteriTecnici!$F3442,CHAR(34),"'")&amp;CHAR(34)&amp;", "&amp;CHAR(34)&amp;"value"&amp;CHAR(34)&amp;": "&amp;SUBSTITUTE(TRIM(ROUND(IFERROR(CriteriTecnici!$N3442*1,IFERROR(NUMBERVALUE(CriteriTecnici!$N3442,".",","),IFERROR(NUMBERVALUE(CriteriTecnici!$N3442,",","."),0))),4)&amp;""),",",".")&amp;", "&amp;CHAR(34)&amp;"numerator"&amp;CHAR(34)&amp;": "&amp;SUBSTITUTE(TRIM(ROUND(IFERROR(CriteriTecnici!$K3442*1,IFERROR(NUMBERVALUE(CriteriTecnici!$K3442,".",","),IFERROR(NUMBERVALUE(CriteriTecnici!$K3442,",","."),0))),4)&amp;""),",",".")&amp;", "&amp;CHAR(34)&amp;"denominator"&amp;CHAR(34)&amp;": "&amp;SUBSTITUTE(TRIM(ROUND(IFERROR(CriteriTecnici!$L3442*1,IFERROR(NUMBERVALUE(CriteriTecnici!$L3442,".",","),IFERROR(NUMBERVALUE(CriteriTecnici!$L3442,",","."),0))),4)&amp;""),",",".")&amp;", "&amp;CHAR(34)&amp;"flag"&amp;CHAR(34)&amp;": "&amp;SUBSTITUTE(TRIM(ROUND(IFERROR(CriteriTecnici!$M3442*1,IFERROR(NUMBERVALUE(CriteriTecnici!$M3442,".",","),IFERROR(NUMBERVALUE(CriteriTecnici!$M3442,",","."),0))),4)&amp;""),",",".")&amp;", "&amp;CHAR(34)&amp;"rawScore"&amp;CHAR(34)&amp;": "&amp;SUBSTITUTE(TRIM(ROUND(IFERROR(CriteriTecnici!$O3442*1,IFERROR(NUMBERVALUE(CriteriTecnici!$O3442,".",","),IFERROR(NUMBERVALUE(CriteriTecnici!$O3442,",","."),0))),4)&amp;""),",",".")&amp;CHAR(125)&amp;IF(TRUE,",",""))</f>
        <v/>
      </c>
    </row>
    <row r="3663">
      <c r="A3663" s="38">
        <f>IF(CriteriTecnici!$A3443="","","    "&amp;CHAR(123)&amp;CHAR(34)&amp;"bidderId"&amp;CHAR(34)&amp;": "&amp;CHAR(34)&amp;SUBSTITUTE(CriteriTecnici!$A3443,CHAR(34),"'")&amp;CHAR(34)&amp;", "&amp;CHAR(34)&amp;"lotId"&amp;CHAR(34)&amp;": "&amp;CHAR(34)&amp;SUBSTITUTE(CriteriTecnici!$C3443,CHAR(34),"'")&amp;CHAR(34)&amp;", "&amp;CHAR(34)&amp;"criterionId"&amp;CHAR(34)&amp;": "&amp;CHAR(34)&amp;SUBSTITUTE(CriteriTecnici!$D3443,CHAR(34),"'")&amp;CHAR(34)&amp;", "&amp;CHAR(34)&amp;"kind"&amp;CHAR(34)&amp;": "&amp;CHAR(34)&amp;SUBSTITUTE(CriteriTecnici!$F3443,CHAR(34),"'")&amp;CHAR(34)&amp;", "&amp;CHAR(34)&amp;"value"&amp;CHAR(34)&amp;": "&amp;SUBSTITUTE(TRIM(ROUND(IFERROR(CriteriTecnici!$N3443*1,IFERROR(NUMBERVALUE(CriteriTecnici!$N3443,".",","),IFERROR(NUMBERVALUE(CriteriTecnici!$N3443,",","."),0))),4)&amp;""),",",".")&amp;", "&amp;CHAR(34)&amp;"numerator"&amp;CHAR(34)&amp;": "&amp;SUBSTITUTE(TRIM(ROUND(IFERROR(CriteriTecnici!$K3443*1,IFERROR(NUMBERVALUE(CriteriTecnici!$K3443,".",","),IFERROR(NUMBERVALUE(CriteriTecnici!$K3443,",","."),0))),4)&amp;""),",",".")&amp;", "&amp;CHAR(34)&amp;"denominator"&amp;CHAR(34)&amp;": "&amp;SUBSTITUTE(TRIM(ROUND(IFERROR(CriteriTecnici!$L3443*1,IFERROR(NUMBERVALUE(CriteriTecnici!$L3443,".",","),IFERROR(NUMBERVALUE(CriteriTecnici!$L3443,",","."),0))),4)&amp;""),",",".")&amp;", "&amp;CHAR(34)&amp;"flag"&amp;CHAR(34)&amp;": "&amp;SUBSTITUTE(TRIM(ROUND(IFERROR(CriteriTecnici!$M3443*1,IFERROR(NUMBERVALUE(CriteriTecnici!$M3443,".",","),IFERROR(NUMBERVALUE(CriteriTecnici!$M3443,",","."),0))),4)&amp;""),",",".")&amp;", "&amp;CHAR(34)&amp;"rawScore"&amp;CHAR(34)&amp;": "&amp;SUBSTITUTE(TRIM(ROUND(IFERROR(CriteriTecnici!$O3443*1,IFERROR(NUMBERVALUE(CriteriTecnici!$O3443,".",","),IFERROR(NUMBERVALUE(CriteriTecnici!$O3443,",","."),0))),4)&amp;""),",",".")&amp;CHAR(125)&amp;IF(TRUE,",",""))</f>
        <v/>
      </c>
    </row>
    <row r="3664">
      <c r="A3664" s="38">
        <f>IF(CriteriTecnici!$A3444="","","    "&amp;CHAR(123)&amp;CHAR(34)&amp;"bidderId"&amp;CHAR(34)&amp;": "&amp;CHAR(34)&amp;SUBSTITUTE(CriteriTecnici!$A3444,CHAR(34),"'")&amp;CHAR(34)&amp;", "&amp;CHAR(34)&amp;"lotId"&amp;CHAR(34)&amp;": "&amp;CHAR(34)&amp;SUBSTITUTE(CriteriTecnici!$C3444,CHAR(34),"'")&amp;CHAR(34)&amp;", "&amp;CHAR(34)&amp;"criterionId"&amp;CHAR(34)&amp;": "&amp;CHAR(34)&amp;SUBSTITUTE(CriteriTecnici!$D3444,CHAR(34),"'")&amp;CHAR(34)&amp;", "&amp;CHAR(34)&amp;"kind"&amp;CHAR(34)&amp;": "&amp;CHAR(34)&amp;SUBSTITUTE(CriteriTecnici!$F3444,CHAR(34),"'")&amp;CHAR(34)&amp;", "&amp;CHAR(34)&amp;"value"&amp;CHAR(34)&amp;": "&amp;SUBSTITUTE(TRIM(ROUND(IFERROR(CriteriTecnici!$N3444*1,IFERROR(NUMBERVALUE(CriteriTecnici!$N3444,".",","),IFERROR(NUMBERVALUE(CriteriTecnici!$N3444,",","."),0))),4)&amp;""),",",".")&amp;", "&amp;CHAR(34)&amp;"numerator"&amp;CHAR(34)&amp;": "&amp;SUBSTITUTE(TRIM(ROUND(IFERROR(CriteriTecnici!$K3444*1,IFERROR(NUMBERVALUE(CriteriTecnici!$K3444,".",","),IFERROR(NUMBERVALUE(CriteriTecnici!$K3444,",","."),0))),4)&amp;""),",",".")&amp;", "&amp;CHAR(34)&amp;"denominator"&amp;CHAR(34)&amp;": "&amp;SUBSTITUTE(TRIM(ROUND(IFERROR(CriteriTecnici!$L3444*1,IFERROR(NUMBERVALUE(CriteriTecnici!$L3444,".",","),IFERROR(NUMBERVALUE(CriteriTecnici!$L3444,",","."),0))),4)&amp;""),",",".")&amp;", "&amp;CHAR(34)&amp;"flag"&amp;CHAR(34)&amp;": "&amp;SUBSTITUTE(TRIM(ROUND(IFERROR(CriteriTecnici!$M3444*1,IFERROR(NUMBERVALUE(CriteriTecnici!$M3444,".",","),IFERROR(NUMBERVALUE(CriteriTecnici!$M3444,",","."),0))),4)&amp;""),",",".")&amp;", "&amp;CHAR(34)&amp;"rawScore"&amp;CHAR(34)&amp;": "&amp;SUBSTITUTE(TRIM(ROUND(IFERROR(CriteriTecnici!$O3444*1,IFERROR(NUMBERVALUE(CriteriTecnici!$O3444,".",","),IFERROR(NUMBERVALUE(CriteriTecnici!$O3444,",","."),0))),4)&amp;""),",",".")&amp;CHAR(125)&amp;IF(TRUE,",",""))</f>
        <v/>
      </c>
    </row>
    <row r="3665">
      <c r="A3665" s="38">
        <f>IF(CriteriTecnici!$A3445="","","    "&amp;CHAR(123)&amp;CHAR(34)&amp;"bidderId"&amp;CHAR(34)&amp;": "&amp;CHAR(34)&amp;SUBSTITUTE(CriteriTecnici!$A3445,CHAR(34),"'")&amp;CHAR(34)&amp;", "&amp;CHAR(34)&amp;"lotId"&amp;CHAR(34)&amp;": "&amp;CHAR(34)&amp;SUBSTITUTE(CriteriTecnici!$C3445,CHAR(34),"'")&amp;CHAR(34)&amp;", "&amp;CHAR(34)&amp;"criterionId"&amp;CHAR(34)&amp;": "&amp;CHAR(34)&amp;SUBSTITUTE(CriteriTecnici!$D3445,CHAR(34),"'")&amp;CHAR(34)&amp;", "&amp;CHAR(34)&amp;"kind"&amp;CHAR(34)&amp;": "&amp;CHAR(34)&amp;SUBSTITUTE(CriteriTecnici!$F3445,CHAR(34),"'")&amp;CHAR(34)&amp;", "&amp;CHAR(34)&amp;"value"&amp;CHAR(34)&amp;": "&amp;SUBSTITUTE(TRIM(ROUND(IFERROR(CriteriTecnici!$N3445*1,IFERROR(NUMBERVALUE(CriteriTecnici!$N3445,".",","),IFERROR(NUMBERVALUE(CriteriTecnici!$N3445,",","."),0))),4)&amp;""),",",".")&amp;", "&amp;CHAR(34)&amp;"numerator"&amp;CHAR(34)&amp;": "&amp;SUBSTITUTE(TRIM(ROUND(IFERROR(CriteriTecnici!$K3445*1,IFERROR(NUMBERVALUE(CriteriTecnici!$K3445,".",","),IFERROR(NUMBERVALUE(CriteriTecnici!$K3445,",","."),0))),4)&amp;""),",",".")&amp;", "&amp;CHAR(34)&amp;"denominator"&amp;CHAR(34)&amp;": "&amp;SUBSTITUTE(TRIM(ROUND(IFERROR(CriteriTecnici!$L3445*1,IFERROR(NUMBERVALUE(CriteriTecnici!$L3445,".",","),IFERROR(NUMBERVALUE(CriteriTecnici!$L3445,",","."),0))),4)&amp;""),",",".")&amp;", "&amp;CHAR(34)&amp;"flag"&amp;CHAR(34)&amp;": "&amp;SUBSTITUTE(TRIM(ROUND(IFERROR(CriteriTecnici!$M3445*1,IFERROR(NUMBERVALUE(CriteriTecnici!$M3445,".",","),IFERROR(NUMBERVALUE(CriteriTecnici!$M3445,",","."),0))),4)&amp;""),",",".")&amp;", "&amp;CHAR(34)&amp;"rawScore"&amp;CHAR(34)&amp;": "&amp;SUBSTITUTE(TRIM(ROUND(IFERROR(CriteriTecnici!$O3445*1,IFERROR(NUMBERVALUE(CriteriTecnici!$O3445,".",","),IFERROR(NUMBERVALUE(CriteriTecnici!$O3445,",","."),0))),4)&amp;""),",",".")&amp;CHAR(125)&amp;IF(COUNTA(Offerte!$A113:$A$200)&gt;0,",",""))</f>
        <v/>
      </c>
    </row>
    <row r="3666">
      <c r="A3666" s="38">
        <f>IF(CriteriTecnici!$A3446="","","    "&amp;CHAR(123)&amp;CHAR(34)&amp;"bidderId"&amp;CHAR(34)&amp;": "&amp;CHAR(34)&amp;SUBSTITUTE(CriteriTecnici!$A3446,CHAR(34),"'")&amp;CHAR(34)&amp;", "&amp;CHAR(34)&amp;"lotId"&amp;CHAR(34)&amp;": "&amp;CHAR(34)&amp;SUBSTITUTE(CriteriTecnici!$C3446,CHAR(34),"'")&amp;CHAR(34)&amp;", "&amp;CHAR(34)&amp;"criterionId"&amp;CHAR(34)&amp;": "&amp;CHAR(34)&amp;SUBSTITUTE(CriteriTecnici!$D3446,CHAR(34),"'")&amp;CHAR(34)&amp;", "&amp;CHAR(34)&amp;"kind"&amp;CHAR(34)&amp;": "&amp;CHAR(34)&amp;SUBSTITUTE(CriteriTecnici!$F3446,CHAR(34),"'")&amp;CHAR(34)&amp;", "&amp;CHAR(34)&amp;"value"&amp;CHAR(34)&amp;": "&amp;SUBSTITUTE(TRIM(ROUND(IFERROR(CriteriTecnici!$N3446*1,IFERROR(NUMBERVALUE(CriteriTecnici!$N3446,".",","),IFERROR(NUMBERVALUE(CriteriTecnici!$N3446,",","."),0))),4)&amp;""),",",".")&amp;", "&amp;CHAR(34)&amp;"numerator"&amp;CHAR(34)&amp;": "&amp;SUBSTITUTE(TRIM(ROUND(IFERROR(CriteriTecnici!$K3446*1,IFERROR(NUMBERVALUE(CriteriTecnici!$K3446,".",","),IFERROR(NUMBERVALUE(CriteriTecnici!$K3446,",","."),0))),4)&amp;""),",",".")&amp;", "&amp;CHAR(34)&amp;"denominator"&amp;CHAR(34)&amp;": "&amp;SUBSTITUTE(TRIM(ROUND(IFERROR(CriteriTecnici!$L3446*1,IFERROR(NUMBERVALUE(CriteriTecnici!$L3446,".",","),IFERROR(NUMBERVALUE(CriteriTecnici!$L3446,",","."),0))),4)&amp;""),",",".")&amp;", "&amp;CHAR(34)&amp;"flag"&amp;CHAR(34)&amp;": "&amp;SUBSTITUTE(TRIM(ROUND(IFERROR(CriteriTecnici!$M3446*1,IFERROR(NUMBERVALUE(CriteriTecnici!$M3446,".",","),IFERROR(NUMBERVALUE(CriteriTecnici!$M3446,",","."),0))),4)&amp;""),",",".")&amp;", "&amp;CHAR(34)&amp;"rawScore"&amp;CHAR(34)&amp;": "&amp;SUBSTITUTE(TRIM(ROUND(IFERROR(CriteriTecnici!$O3446*1,IFERROR(NUMBERVALUE(CriteriTecnici!$O3446,".",","),IFERROR(NUMBERVALUE(CriteriTecnici!$O3446,",","."),0))),4)&amp;""),",",".")&amp;CHAR(125)&amp;IF(TRUE,",",""))</f>
        <v/>
      </c>
    </row>
    <row r="3667">
      <c r="A3667" s="38">
        <f>IF(CriteriTecnici!$A3447="","","    "&amp;CHAR(123)&amp;CHAR(34)&amp;"bidderId"&amp;CHAR(34)&amp;": "&amp;CHAR(34)&amp;SUBSTITUTE(CriteriTecnici!$A3447,CHAR(34),"'")&amp;CHAR(34)&amp;", "&amp;CHAR(34)&amp;"lotId"&amp;CHAR(34)&amp;": "&amp;CHAR(34)&amp;SUBSTITUTE(CriteriTecnici!$C3447,CHAR(34),"'")&amp;CHAR(34)&amp;", "&amp;CHAR(34)&amp;"criterionId"&amp;CHAR(34)&amp;": "&amp;CHAR(34)&amp;SUBSTITUTE(CriteriTecnici!$D3447,CHAR(34),"'")&amp;CHAR(34)&amp;", "&amp;CHAR(34)&amp;"kind"&amp;CHAR(34)&amp;": "&amp;CHAR(34)&amp;SUBSTITUTE(CriteriTecnici!$F3447,CHAR(34),"'")&amp;CHAR(34)&amp;", "&amp;CHAR(34)&amp;"value"&amp;CHAR(34)&amp;": "&amp;SUBSTITUTE(TRIM(ROUND(IFERROR(CriteriTecnici!$N3447*1,IFERROR(NUMBERVALUE(CriteriTecnici!$N3447,".",","),IFERROR(NUMBERVALUE(CriteriTecnici!$N3447,",","."),0))),4)&amp;""),",",".")&amp;", "&amp;CHAR(34)&amp;"numerator"&amp;CHAR(34)&amp;": "&amp;SUBSTITUTE(TRIM(ROUND(IFERROR(CriteriTecnici!$K3447*1,IFERROR(NUMBERVALUE(CriteriTecnici!$K3447,".",","),IFERROR(NUMBERVALUE(CriteriTecnici!$K3447,",","."),0))),4)&amp;""),",",".")&amp;", "&amp;CHAR(34)&amp;"denominator"&amp;CHAR(34)&amp;": "&amp;SUBSTITUTE(TRIM(ROUND(IFERROR(CriteriTecnici!$L3447*1,IFERROR(NUMBERVALUE(CriteriTecnici!$L3447,".",","),IFERROR(NUMBERVALUE(CriteriTecnici!$L3447,",","."),0))),4)&amp;""),",",".")&amp;", "&amp;CHAR(34)&amp;"flag"&amp;CHAR(34)&amp;": "&amp;SUBSTITUTE(TRIM(ROUND(IFERROR(CriteriTecnici!$M3447*1,IFERROR(NUMBERVALUE(CriteriTecnici!$M3447,".",","),IFERROR(NUMBERVALUE(CriteriTecnici!$M3447,",","."),0))),4)&amp;""),",",".")&amp;", "&amp;CHAR(34)&amp;"rawScore"&amp;CHAR(34)&amp;": "&amp;SUBSTITUTE(TRIM(ROUND(IFERROR(CriteriTecnici!$O3447*1,IFERROR(NUMBERVALUE(CriteriTecnici!$O3447,".",","),IFERROR(NUMBERVALUE(CriteriTecnici!$O3447,",","."),0))),4)&amp;""),",",".")&amp;CHAR(125)&amp;IF(TRUE,",",""))</f>
        <v/>
      </c>
    </row>
    <row r="3668">
      <c r="A3668" s="38">
        <f>IF(CriteriTecnici!$A3448="","","    "&amp;CHAR(123)&amp;CHAR(34)&amp;"bidderId"&amp;CHAR(34)&amp;": "&amp;CHAR(34)&amp;SUBSTITUTE(CriteriTecnici!$A3448,CHAR(34),"'")&amp;CHAR(34)&amp;", "&amp;CHAR(34)&amp;"lotId"&amp;CHAR(34)&amp;": "&amp;CHAR(34)&amp;SUBSTITUTE(CriteriTecnici!$C3448,CHAR(34),"'")&amp;CHAR(34)&amp;", "&amp;CHAR(34)&amp;"criterionId"&amp;CHAR(34)&amp;": "&amp;CHAR(34)&amp;SUBSTITUTE(CriteriTecnici!$D3448,CHAR(34),"'")&amp;CHAR(34)&amp;", "&amp;CHAR(34)&amp;"kind"&amp;CHAR(34)&amp;": "&amp;CHAR(34)&amp;SUBSTITUTE(CriteriTecnici!$F3448,CHAR(34),"'")&amp;CHAR(34)&amp;", "&amp;CHAR(34)&amp;"value"&amp;CHAR(34)&amp;": "&amp;SUBSTITUTE(TRIM(ROUND(IFERROR(CriteriTecnici!$N3448*1,IFERROR(NUMBERVALUE(CriteriTecnici!$N3448,".",","),IFERROR(NUMBERVALUE(CriteriTecnici!$N3448,",","."),0))),4)&amp;""),",",".")&amp;", "&amp;CHAR(34)&amp;"numerator"&amp;CHAR(34)&amp;": "&amp;SUBSTITUTE(TRIM(ROUND(IFERROR(CriteriTecnici!$K3448*1,IFERROR(NUMBERVALUE(CriteriTecnici!$K3448,".",","),IFERROR(NUMBERVALUE(CriteriTecnici!$K3448,",","."),0))),4)&amp;""),",",".")&amp;", "&amp;CHAR(34)&amp;"denominator"&amp;CHAR(34)&amp;": "&amp;SUBSTITUTE(TRIM(ROUND(IFERROR(CriteriTecnici!$L3448*1,IFERROR(NUMBERVALUE(CriteriTecnici!$L3448,".",","),IFERROR(NUMBERVALUE(CriteriTecnici!$L3448,",","."),0))),4)&amp;""),",",".")&amp;", "&amp;CHAR(34)&amp;"flag"&amp;CHAR(34)&amp;": "&amp;SUBSTITUTE(TRIM(ROUND(IFERROR(CriteriTecnici!$M3448*1,IFERROR(NUMBERVALUE(CriteriTecnici!$M3448,".",","),IFERROR(NUMBERVALUE(CriteriTecnici!$M3448,",","."),0))),4)&amp;""),",",".")&amp;", "&amp;CHAR(34)&amp;"rawScore"&amp;CHAR(34)&amp;": "&amp;SUBSTITUTE(TRIM(ROUND(IFERROR(CriteriTecnici!$O3448*1,IFERROR(NUMBERVALUE(CriteriTecnici!$O3448,".",","),IFERROR(NUMBERVALUE(CriteriTecnici!$O3448,",","."),0))),4)&amp;""),",",".")&amp;CHAR(125)&amp;IF(TRUE,",",""))</f>
        <v/>
      </c>
    </row>
    <row r="3669">
      <c r="A3669" s="38">
        <f>IF(CriteriTecnici!$A3449="","","    "&amp;CHAR(123)&amp;CHAR(34)&amp;"bidderId"&amp;CHAR(34)&amp;": "&amp;CHAR(34)&amp;SUBSTITUTE(CriteriTecnici!$A3449,CHAR(34),"'")&amp;CHAR(34)&amp;", "&amp;CHAR(34)&amp;"lotId"&amp;CHAR(34)&amp;": "&amp;CHAR(34)&amp;SUBSTITUTE(CriteriTecnici!$C3449,CHAR(34),"'")&amp;CHAR(34)&amp;", "&amp;CHAR(34)&amp;"criterionId"&amp;CHAR(34)&amp;": "&amp;CHAR(34)&amp;SUBSTITUTE(CriteriTecnici!$D3449,CHAR(34),"'")&amp;CHAR(34)&amp;", "&amp;CHAR(34)&amp;"kind"&amp;CHAR(34)&amp;": "&amp;CHAR(34)&amp;SUBSTITUTE(CriteriTecnici!$F3449,CHAR(34),"'")&amp;CHAR(34)&amp;", "&amp;CHAR(34)&amp;"value"&amp;CHAR(34)&amp;": "&amp;SUBSTITUTE(TRIM(ROUND(IFERROR(CriteriTecnici!$N3449*1,IFERROR(NUMBERVALUE(CriteriTecnici!$N3449,".",","),IFERROR(NUMBERVALUE(CriteriTecnici!$N3449,",","."),0))),4)&amp;""),",",".")&amp;", "&amp;CHAR(34)&amp;"numerator"&amp;CHAR(34)&amp;": "&amp;SUBSTITUTE(TRIM(ROUND(IFERROR(CriteriTecnici!$K3449*1,IFERROR(NUMBERVALUE(CriteriTecnici!$K3449,".",","),IFERROR(NUMBERVALUE(CriteriTecnici!$K3449,",","."),0))),4)&amp;""),",",".")&amp;", "&amp;CHAR(34)&amp;"denominator"&amp;CHAR(34)&amp;": "&amp;SUBSTITUTE(TRIM(ROUND(IFERROR(CriteriTecnici!$L3449*1,IFERROR(NUMBERVALUE(CriteriTecnici!$L3449,".",","),IFERROR(NUMBERVALUE(CriteriTecnici!$L3449,",","."),0))),4)&amp;""),",",".")&amp;", "&amp;CHAR(34)&amp;"flag"&amp;CHAR(34)&amp;": "&amp;SUBSTITUTE(TRIM(ROUND(IFERROR(CriteriTecnici!$M3449*1,IFERROR(NUMBERVALUE(CriteriTecnici!$M3449,".",","),IFERROR(NUMBERVALUE(CriteriTecnici!$M3449,",","."),0))),4)&amp;""),",",".")&amp;", "&amp;CHAR(34)&amp;"rawScore"&amp;CHAR(34)&amp;": "&amp;SUBSTITUTE(TRIM(ROUND(IFERROR(CriteriTecnici!$O3449*1,IFERROR(NUMBERVALUE(CriteriTecnici!$O3449,".",","),IFERROR(NUMBERVALUE(CriteriTecnici!$O3449,",","."),0))),4)&amp;""),",",".")&amp;CHAR(125)&amp;IF(TRUE,",",""))</f>
        <v/>
      </c>
    </row>
    <row r="3670">
      <c r="A3670" s="38">
        <f>IF(CriteriTecnici!$A3450="","","    "&amp;CHAR(123)&amp;CHAR(34)&amp;"bidderId"&amp;CHAR(34)&amp;": "&amp;CHAR(34)&amp;SUBSTITUTE(CriteriTecnici!$A3450,CHAR(34),"'")&amp;CHAR(34)&amp;", "&amp;CHAR(34)&amp;"lotId"&amp;CHAR(34)&amp;": "&amp;CHAR(34)&amp;SUBSTITUTE(CriteriTecnici!$C3450,CHAR(34),"'")&amp;CHAR(34)&amp;", "&amp;CHAR(34)&amp;"criterionId"&amp;CHAR(34)&amp;": "&amp;CHAR(34)&amp;SUBSTITUTE(CriteriTecnici!$D3450,CHAR(34),"'")&amp;CHAR(34)&amp;", "&amp;CHAR(34)&amp;"kind"&amp;CHAR(34)&amp;": "&amp;CHAR(34)&amp;SUBSTITUTE(CriteriTecnici!$F3450,CHAR(34),"'")&amp;CHAR(34)&amp;", "&amp;CHAR(34)&amp;"value"&amp;CHAR(34)&amp;": "&amp;SUBSTITUTE(TRIM(ROUND(IFERROR(CriteriTecnici!$N3450*1,IFERROR(NUMBERVALUE(CriteriTecnici!$N3450,".",","),IFERROR(NUMBERVALUE(CriteriTecnici!$N3450,",","."),0))),4)&amp;""),",",".")&amp;", "&amp;CHAR(34)&amp;"numerator"&amp;CHAR(34)&amp;": "&amp;SUBSTITUTE(TRIM(ROUND(IFERROR(CriteriTecnici!$K3450*1,IFERROR(NUMBERVALUE(CriteriTecnici!$K3450,".",","),IFERROR(NUMBERVALUE(CriteriTecnici!$K3450,",","."),0))),4)&amp;""),",",".")&amp;", "&amp;CHAR(34)&amp;"denominator"&amp;CHAR(34)&amp;": "&amp;SUBSTITUTE(TRIM(ROUND(IFERROR(CriteriTecnici!$L3450*1,IFERROR(NUMBERVALUE(CriteriTecnici!$L3450,".",","),IFERROR(NUMBERVALUE(CriteriTecnici!$L3450,",","."),0))),4)&amp;""),",",".")&amp;", "&amp;CHAR(34)&amp;"flag"&amp;CHAR(34)&amp;": "&amp;SUBSTITUTE(TRIM(ROUND(IFERROR(CriteriTecnici!$M3450*1,IFERROR(NUMBERVALUE(CriteriTecnici!$M3450,".",","),IFERROR(NUMBERVALUE(CriteriTecnici!$M3450,",","."),0))),4)&amp;""),",",".")&amp;", "&amp;CHAR(34)&amp;"rawScore"&amp;CHAR(34)&amp;": "&amp;SUBSTITUTE(TRIM(ROUND(IFERROR(CriteriTecnici!$O3450*1,IFERROR(NUMBERVALUE(CriteriTecnici!$O3450,".",","),IFERROR(NUMBERVALUE(CriteriTecnici!$O3450,",","."),0))),4)&amp;""),",",".")&amp;CHAR(125)&amp;IF(TRUE,",",""))</f>
        <v/>
      </c>
    </row>
    <row r="3671">
      <c r="A3671" s="38">
        <f>IF(CriteriTecnici!$A3451="","","    "&amp;CHAR(123)&amp;CHAR(34)&amp;"bidderId"&amp;CHAR(34)&amp;": "&amp;CHAR(34)&amp;SUBSTITUTE(CriteriTecnici!$A3451,CHAR(34),"'")&amp;CHAR(34)&amp;", "&amp;CHAR(34)&amp;"lotId"&amp;CHAR(34)&amp;": "&amp;CHAR(34)&amp;SUBSTITUTE(CriteriTecnici!$C3451,CHAR(34),"'")&amp;CHAR(34)&amp;", "&amp;CHAR(34)&amp;"criterionId"&amp;CHAR(34)&amp;": "&amp;CHAR(34)&amp;SUBSTITUTE(CriteriTecnici!$D3451,CHAR(34),"'")&amp;CHAR(34)&amp;", "&amp;CHAR(34)&amp;"kind"&amp;CHAR(34)&amp;": "&amp;CHAR(34)&amp;SUBSTITUTE(CriteriTecnici!$F3451,CHAR(34),"'")&amp;CHAR(34)&amp;", "&amp;CHAR(34)&amp;"value"&amp;CHAR(34)&amp;": "&amp;SUBSTITUTE(TRIM(ROUND(IFERROR(CriteriTecnici!$N3451*1,IFERROR(NUMBERVALUE(CriteriTecnici!$N3451,".",","),IFERROR(NUMBERVALUE(CriteriTecnici!$N3451,",","."),0))),4)&amp;""),",",".")&amp;", "&amp;CHAR(34)&amp;"numerator"&amp;CHAR(34)&amp;": "&amp;SUBSTITUTE(TRIM(ROUND(IFERROR(CriteriTecnici!$K3451*1,IFERROR(NUMBERVALUE(CriteriTecnici!$K3451,".",","),IFERROR(NUMBERVALUE(CriteriTecnici!$K3451,",","."),0))),4)&amp;""),",",".")&amp;", "&amp;CHAR(34)&amp;"denominator"&amp;CHAR(34)&amp;": "&amp;SUBSTITUTE(TRIM(ROUND(IFERROR(CriteriTecnici!$L3451*1,IFERROR(NUMBERVALUE(CriteriTecnici!$L3451,".",","),IFERROR(NUMBERVALUE(CriteriTecnici!$L3451,",","."),0))),4)&amp;""),",",".")&amp;", "&amp;CHAR(34)&amp;"flag"&amp;CHAR(34)&amp;": "&amp;SUBSTITUTE(TRIM(ROUND(IFERROR(CriteriTecnici!$M3451*1,IFERROR(NUMBERVALUE(CriteriTecnici!$M3451,".",","),IFERROR(NUMBERVALUE(CriteriTecnici!$M3451,",","."),0))),4)&amp;""),",",".")&amp;", "&amp;CHAR(34)&amp;"rawScore"&amp;CHAR(34)&amp;": "&amp;SUBSTITUTE(TRIM(ROUND(IFERROR(CriteriTecnici!$O3451*1,IFERROR(NUMBERVALUE(CriteriTecnici!$O3451,".",","),IFERROR(NUMBERVALUE(CriteriTecnici!$O3451,",","."),0))),4)&amp;""),",",".")&amp;CHAR(125)&amp;IF(TRUE,",",""))</f>
        <v/>
      </c>
    </row>
    <row r="3672">
      <c r="A3672" s="38">
        <f>IF(CriteriTecnici!$A3452="","","    "&amp;CHAR(123)&amp;CHAR(34)&amp;"bidderId"&amp;CHAR(34)&amp;": "&amp;CHAR(34)&amp;SUBSTITUTE(CriteriTecnici!$A3452,CHAR(34),"'")&amp;CHAR(34)&amp;", "&amp;CHAR(34)&amp;"lotId"&amp;CHAR(34)&amp;": "&amp;CHAR(34)&amp;SUBSTITUTE(CriteriTecnici!$C3452,CHAR(34),"'")&amp;CHAR(34)&amp;", "&amp;CHAR(34)&amp;"criterionId"&amp;CHAR(34)&amp;": "&amp;CHAR(34)&amp;SUBSTITUTE(CriteriTecnici!$D3452,CHAR(34),"'")&amp;CHAR(34)&amp;", "&amp;CHAR(34)&amp;"kind"&amp;CHAR(34)&amp;": "&amp;CHAR(34)&amp;SUBSTITUTE(CriteriTecnici!$F3452,CHAR(34),"'")&amp;CHAR(34)&amp;", "&amp;CHAR(34)&amp;"value"&amp;CHAR(34)&amp;": "&amp;SUBSTITUTE(TRIM(ROUND(IFERROR(CriteriTecnici!$N3452*1,IFERROR(NUMBERVALUE(CriteriTecnici!$N3452,".",","),IFERROR(NUMBERVALUE(CriteriTecnici!$N3452,",","."),0))),4)&amp;""),",",".")&amp;", "&amp;CHAR(34)&amp;"numerator"&amp;CHAR(34)&amp;": "&amp;SUBSTITUTE(TRIM(ROUND(IFERROR(CriteriTecnici!$K3452*1,IFERROR(NUMBERVALUE(CriteriTecnici!$K3452,".",","),IFERROR(NUMBERVALUE(CriteriTecnici!$K3452,",","."),0))),4)&amp;""),",",".")&amp;", "&amp;CHAR(34)&amp;"denominator"&amp;CHAR(34)&amp;": "&amp;SUBSTITUTE(TRIM(ROUND(IFERROR(CriteriTecnici!$L3452*1,IFERROR(NUMBERVALUE(CriteriTecnici!$L3452,".",","),IFERROR(NUMBERVALUE(CriteriTecnici!$L3452,",","."),0))),4)&amp;""),",",".")&amp;", "&amp;CHAR(34)&amp;"flag"&amp;CHAR(34)&amp;": "&amp;SUBSTITUTE(TRIM(ROUND(IFERROR(CriteriTecnici!$M3452*1,IFERROR(NUMBERVALUE(CriteriTecnici!$M3452,".",","),IFERROR(NUMBERVALUE(CriteriTecnici!$M3452,",","."),0))),4)&amp;""),",",".")&amp;", "&amp;CHAR(34)&amp;"rawScore"&amp;CHAR(34)&amp;": "&amp;SUBSTITUTE(TRIM(ROUND(IFERROR(CriteriTecnici!$O3452*1,IFERROR(NUMBERVALUE(CriteriTecnici!$O3452,".",","),IFERROR(NUMBERVALUE(CriteriTecnici!$O3452,",","."),0))),4)&amp;""),",",".")&amp;CHAR(125)&amp;IF(TRUE,",",""))</f>
        <v/>
      </c>
    </row>
    <row r="3673">
      <c r="A3673" s="38">
        <f>IF(CriteriTecnici!$A3453="","","    "&amp;CHAR(123)&amp;CHAR(34)&amp;"bidderId"&amp;CHAR(34)&amp;": "&amp;CHAR(34)&amp;SUBSTITUTE(CriteriTecnici!$A3453,CHAR(34),"'")&amp;CHAR(34)&amp;", "&amp;CHAR(34)&amp;"lotId"&amp;CHAR(34)&amp;": "&amp;CHAR(34)&amp;SUBSTITUTE(CriteriTecnici!$C3453,CHAR(34),"'")&amp;CHAR(34)&amp;", "&amp;CHAR(34)&amp;"criterionId"&amp;CHAR(34)&amp;": "&amp;CHAR(34)&amp;SUBSTITUTE(CriteriTecnici!$D3453,CHAR(34),"'")&amp;CHAR(34)&amp;", "&amp;CHAR(34)&amp;"kind"&amp;CHAR(34)&amp;": "&amp;CHAR(34)&amp;SUBSTITUTE(CriteriTecnici!$F3453,CHAR(34),"'")&amp;CHAR(34)&amp;", "&amp;CHAR(34)&amp;"value"&amp;CHAR(34)&amp;": "&amp;SUBSTITUTE(TRIM(ROUND(IFERROR(CriteriTecnici!$N3453*1,IFERROR(NUMBERVALUE(CriteriTecnici!$N3453,".",","),IFERROR(NUMBERVALUE(CriteriTecnici!$N3453,",","."),0))),4)&amp;""),",",".")&amp;", "&amp;CHAR(34)&amp;"numerator"&amp;CHAR(34)&amp;": "&amp;SUBSTITUTE(TRIM(ROUND(IFERROR(CriteriTecnici!$K3453*1,IFERROR(NUMBERVALUE(CriteriTecnici!$K3453,".",","),IFERROR(NUMBERVALUE(CriteriTecnici!$K3453,",","."),0))),4)&amp;""),",",".")&amp;", "&amp;CHAR(34)&amp;"denominator"&amp;CHAR(34)&amp;": "&amp;SUBSTITUTE(TRIM(ROUND(IFERROR(CriteriTecnici!$L3453*1,IFERROR(NUMBERVALUE(CriteriTecnici!$L3453,".",","),IFERROR(NUMBERVALUE(CriteriTecnici!$L3453,",","."),0))),4)&amp;""),",",".")&amp;", "&amp;CHAR(34)&amp;"flag"&amp;CHAR(34)&amp;": "&amp;SUBSTITUTE(TRIM(ROUND(IFERROR(CriteriTecnici!$M3453*1,IFERROR(NUMBERVALUE(CriteriTecnici!$M3453,".",","),IFERROR(NUMBERVALUE(CriteriTecnici!$M3453,",","."),0))),4)&amp;""),",",".")&amp;", "&amp;CHAR(34)&amp;"rawScore"&amp;CHAR(34)&amp;": "&amp;SUBSTITUTE(TRIM(ROUND(IFERROR(CriteriTecnici!$O3453*1,IFERROR(NUMBERVALUE(CriteriTecnici!$O3453,".",","),IFERROR(NUMBERVALUE(CriteriTecnici!$O3453,",","."),0))),4)&amp;""),",",".")&amp;CHAR(125)&amp;IF(TRUE,",",""))</f>
        <v/>
      </c>
    </row>
    <row r="3674">
      <c r="A3674" s="38">
        <f>IF(CriteriTecnici!$A3454="","","    "&amp;CHAR(123)&amp;CHAR(34)&amp;"bidderId"&amp;CHAR(34)&amp;": "&amp;CHAR(34)&amp;SUBSTITUTE(CriteriTecnici!$A3454,CHAR(34),"'")&amp;CHAR(34)&amp;", "&amp;CHAR(34)&amp;"lotId"&amp;CHAR(34)&amp;": "&amp;CHAR(34)&amp;SUBSTITUTE(CriteriTecnici!$C3454,CHAR(34),"'")&amp;CHAR(34)&amp;", "&amp;CHAR(34)&amp;"criterionId"&amp;CHAR(34)&amp;": "&amp;CHAR(34)&amp;SUBSTITUTE(CriteriTecnici!$D3454,CHAR(34),"'")&amp;CHAR(34)&amp;", "&amp;CHAR(34)&amp;"kind"&amp;CHAR(34)&amp;": "&amp;CHAR(34)&amp;SUBSTITUTE(CriteriTecnici!$F3454,CHAR(34),"'")&amp;CHAR(34)&amp;", "&amp;CHAR(34)&amp;"value"&amp;CHAR(34)&amp;": "&amp;SUBSTITUTE(TRIM(ROUND(IFERROR(CriteriTecnici!$N3454*1,IFERROR(NUMBERVALUE(CriteriTecnici!$N3454,".",","),IFERROR(NUMBERVALUE(CriteriTecnici!$N3454,",","."),0))),4)&amp;""),",",".")&amp;", "&amp;CHAR(34)&amp;"numerator"&amp;CHAR(34)&amp;": "&amp;SUBSTITUTE(TRIM(ROUND(IFERROR(CriteriTecnici!$K3454*1,IFERROR(NUMBERVALUE(CriteriTecnici!$K3454,".",","),IFERROR(NUMBERVALUE(CriteriTecnici!$K3454,",","."),0))),4)&amp;""),",",".")&amp;", "&amp;CHAR(34)&amp;"denominator"&amp;CHAR(34)&amp;": "&amp;SUBSTITUTE(TRIM(ROUND(IFERROR(CriteriTecnici!$L3454*1,IFERROR(NUMBERVALUE(CriteriTecnici!$L3454,".",","),IFERROR(NUMBERVALUE(CriteriTecnici!$L3454,",","."),0))),4)&amp;""),",",".")&amp;", "&amp;CHAR(34)&amp;"flag"&amp;CHAR(34)&amp;": "&amp;SUBSTITUTE(TRIM(ROUND(IFERROR(CriteriTecnici!$M3454*1,IFERROR(NUMBERVALUE(CriteriTecnici!$M3454,".",","),IFERROR(NUMBERVALUE(CriteriTecnici!$M3454,",","."),0))),4)&amp;""),",",".")&amp;", "&amp;CHAR(34)&amp;"rawScore"&amp;CHAR(34)&amp;": "&amp;SUBSTITUTE(TRIM(ROUND(IFERROR(CriteriTecnici!$O3454*1,IFERROR(NUMBERVALUE(CriteriTecnici!$O3454,".",","),IFERROR(NUMBERVALUE(CriteriTecnici!$O3454,",","."),0))),4)&amp;""),",",".")&amp;CHAR(125)&amp;IF(TRUE,",",""))</f>
        <v/>
      </c>
    </row>
    <row r="3675">
      <c r="A3675" s="38">
        <f>IF(CriteriTecnici!$A3455="","","    "&amp;CHAR(123)&amp;CHAR(34)&amp;"bidderId"&amp;CHAR(34)&amp;": "&amp;CHAR(34)&amp;SUBSTITUTE(CriteriTecnici!$A3455,CHAR(34),"'")&amp;CHAR(34)&amp;", "&amp;CHAR(34)&amp;"lotId"&amp;CHAR(34)&amp;": "&amp;CHAR(34)&amp;SUBSTITUTE(CriteriTecnici!$C3455,CHAR(34),"'")&amp;CHAR(34)&amp;", "&amp;CHAR(34)&amp;"criterionId"&amp;CHAR(34)&amp;": "&amp;CHAR(34)&amp;SUBSTITUTE(CriteriTecnici!$D3455,CHAR(34),"'")&amp;CHAR(34)&amp;", "&amp;CHAR(34)&amp;"kind"&amp;CHAR(34)&amp;": "&amp;CHAR(34)&amp;SUBSTITUTE(CriteriTecnici!$F3455,CHAR(34),"'")&amp;CHAR(34)&amp;", "&amp;CHAR(34)&amp;"value"&amp;CHAR(34)&amp;": "&amp;SUBSTITUTE(TRIM(ROUND(IFERROR(CriteriTecnici!$N3455*1,IFERROR(NUMBERVALUE(CriteriTecnici!$N3455,".",","),IFERROR(NUMBERVALUE(CriteriTecnici!$N3455,",","."),0))),4)&amp;""),",",".")&amp;", "&amp;CHAR(34)&amp;"numerator"&amp;CHAR(34)&amp;": "&amp;SUBSTITUTE(TRIM(ROUND(IFERROR(CriteriTecnici!$K3455*1,IFERROR(NUMBERVALUE(CriteriTecnici!$K3455,".",","),IFERROR(NUMBERVALUE(CriteriTecnici!$K3455,",","."),0))),4)&amp;""),",",".")&amp;", "&amp;CHAR(34)&amp;"denominator"&amp;CHAR(34)&amp;": "&amp;SUBSTITUTE(TRIM(ROUND(IFERROR(CriteriTecnici!$L3455*1,IFERROR(NUMBERVALUE(CriteriTecnici!$L3455,".",","),IFERROR(NUMBERVALUE(CriteriTecnici!$L3455,",","."),0))),4)&amp;""),",",".")&amp;", "&amp;CHAR(34)&amp;"flag"&amp;CHAR(34)&amp;": "&amp;SUBSTITUTE(TRIM(ROUND(IFERROR(CriteriTecnici!$M3455*1,IFERROR(NUMBERVALUE(CriteriTecnici!$M3455,".",","),IFERROR(NUMBERVALUE(CriteriTecnici!$M3455,",","."),0))),4)&amp;""),",",".")&amp;", "&amp;CHAR(34)&amp;"rawScore"&amp;CHAR(34)&amp;": "&amp;SUBSTITUTE(TRIM(ROUND(IFERROR(CriteriTecnici!$O3455*1,IFERROR(NUMBERVALUE(CriteriTecnici!$O3455,".",","),IFERROR(NUMBERVALUE(CriteriTecnici!$O3455,",","."),0))),4)&amp;""),",",".")&amp;CHAR(125)&amp;IF(TRUE,",",""))</f>
        <v/>
      </c>
    </row>
    <row r="3676">
      <c r="A3676" s="38">
        <f>IF(CriteriTecnici!$A3456="","","    "&amp;CHAR(123)&amp;CHAR(34)&amp;"bidderId"&amp;CHAR(34)&amp;": "&amp;CHAR(34)&amp;SUBSTITUTE(CriteriTecnici!$A3456,CHAR(34),"'")&amp;CHAR(34)&amp;", "&amp;CHAR(34)&amp;"lotId"&amp;CHAR(34)&amp;": "&amp;CHAR(34)&amp;SUBSTITUTE(CriteriTecnici!$C3456,CHAR(34),"'")&amp;CHAR(34)&amp;", "&amp;CHAR(34)&amp;"criterionId"&amp;CHAR(34)&amp;": "&amp;CHAR(34)&amp;SUBSTITUTE(CriteriTecnici!$D3456,CHAR(34),"'")&amp;CHAR(34)&amp;", "&amp;CHAR(34)&amp;"kind"&amp;CHAR(34)&amp;": "&amp;CHAR(34)&amp;SUBSTITUTE(CriteriTecnici!$F3456,CHAR(34),"'")&amp;CHAR(34)&amp;", "&amp;CHAR(34)&amp;"value"&amp;CHAR(34)&amp;": "&amp;SUBSTITUTE(TRIM(ROUND(IFERROR(CriteriTecnici!$N3456*1,IFERROR(NUMBERVALUE(CriteriTecnici!$N3456,".",","),IFERROR(NUMBERVALUE(CriteriTecnici!$N3456,",","."),0))),4)&amp;""),",",".")&amp;", "&amp;CHAR(34)&amp;"numerator"&amp;CHAR(34)&amp;": "&amp;SUBSTITUTE(TRIM(ROUND(IFERROR(CriteriTecnici!$K3456*1,IFERROR(NUMBERVALUE(CriteriTecnici!$K3456,".",","),IFERROR(NUMBERVALUE(CriteriTecnici!$K3456,",","."),0))),4)&amp;""),",",".")&amp;", "&amp;CHAR(34)&amp;"denominator"&amp;CHAR(34)&amp;": "&amp;SUBSTITUTE(TRIM(ROUND(IFERROR(CriteriTecnici!$L3456*1,IFERROR(NUMBERVALUE(CriteriTecnici!$L3456,".",","),IFERROR(NUMBERVALUE(CriteriTecnici!$L3456,",","."),0))),4)&amp;""),",",".")&amp;", "&amp;CHAR(34)&amp;"flag"&amp;CHAR(34)&amp;": "&amp;SUBSTITUTE(TRIM(ROUND(IFERROR(CriteriTecnici!$M3456*1,IFERROR(NUMBERVALUE(CriteriTecnici!$M3456,".",","),IFERROR(NUMBERVALUE(CriteriTecnici!$M3456,",","."),0))),4)&amp;""),",",".")&amp;", "&amp;CHAR(34)&amp;"rawScore"&amp;CHAR(34)&amp;": "&amp;SUBSTITUTE(TRIM(ROUND(IFERROR(CriteriTecnici!$O3456*1,IFERROR(NUMBERVALUE(CriteriTecnici!$O3456,".",","),IFERROR(NUMBERVALUE(CriteriTecnici!$O3456,",","."),0))),4)&amp;""),",",".")&amp;CHAR(125)&amp;IF(TRUE,",",""))</f>
        <v/>
      </c>
    </row>
    <row r="3677">
      <c r="A3677" s="38">
        <f>IF(CriteriTecnici!$A3457="","","    "&amp;CHAR(123)&amp;CHAR(34)&amp;"bidderId"&amp;CHAR(34)&amp;": "&amp;CHAR(34)&amp;SUBSTITUTE(CriteriTecnici!$A3457,CHAR(34),"'")&amp;CHAR(34)&amp;", "&amp;CHAR(34)&amp;"lotId"&amp;CHAR(34)&amp;": "&amp;CHAR(34)&amp;SUBSTITUTE(CriteriTecnici!$C3457,CHAR(34),"'")&amp;CHAR(34)&amp;", "&amp;CHAR(34)&amp;"criterionId"&amp;CHAR(34)&amp;": "&amp;CHAR(34)&amp;SUBSTITUTE(CriteriTecnici!$D3457,CHAR(34),"'")&amp;CHAR(34)&amp;", "&amp;CHAR(34)&amp;"kind"&amp;CHAR(34)&amp;": "&amp;CHAR(34)&amp;SUBSTITUTE(CriteriTecnici!$F3457,CHAR(34),"'")&amp;CHAR(34)&amp;", "&amp;CHAR(34)&amp;"value"&amp;CHAR(34)&amp;": "&amp;SUBSTITUTE(TRIM(ROUND(IFERROR(CriteriTecnici!$N3457*1,IFERROR(NUMBERVALUE(CriteriTecnici!$N3457,".",","),IFERROR(NUMBERVALUE(CriteriTecnici!$N3457,",","."),0))),4)&amp;""),",",".")&amp;", "&amp;CHAR(34)&amp;"numerator"&amp;CHAR(34)&amp;": "&amp;SUBSTITUTE(TRIM(ROUND(IFERROR(CriteriTecnici!$K3457*1,IFERROR(NUMBERVALUE(CriteriTecnici!$K3457,".",","),IFERROR(NUMBERVALUE(CriteriTecnici!$K3457,",","."),0))),4)&amp;""),",",".")&amp;", "&amp;CHAR(34)&amp;"denominator"&amp;CHAR(34)&amp;": "&amp;SUBSTITUTE(TRIM(ROUND(IFERROR(CriteriTecnici!$L3457*1,IFERROR(NUMBERVALUE(CriteriTecnici!$L3457,".",","),IFERROR(NUMBERVALUE(CriteriTecnici!$L3457,",","."),0))),4)&amp;""),",",".")&amp;", "&amp;CHAR(34)&amp;"flag"&amp;CHAR(34)&amp;": "&amp;SUBSTITUTE(TRIM(ROUND(IFERROR(CriteriTecnici!$M3457*1,IFERROR(NUMBERVALUE(CriteriTecnici!$M3457,".",","),IFERROR(NUMBERVALUE(CriteriTecnici!$M3457,",","."),0))),4)&amp;""),",",".")&amp;", "&amp;CHAR(34)&amp;"rawScore"&amp;CHAR(34)&amp;": "&amp;SUBSTITUTE(TRIM(ROUND(IFERROR(CriteriTecnici!$O3457*1,IFERROR(NUMBERVALUE(CriteriTecnici!$O3457,".",","),IFERROR(NUMBERVALUE(CriteriTecnici!$O3457,",","."),0))),4)&amp;""),",",".")&amp;CHAR(125)&amp;IF(TRUE,",",""))</f>
        <v/>
      </c>
    </row>
    <row r="3678">
      <c r="A3678" s="38">
        <f>IF(CriteriTecnici!$A3458="","","    "&amp;CHAR(123)&amp;CHAR(34)&amp;"bidderId"&amp;CHAR(34)&amp;": "&amp;CHAR(34)&amp;SUBSTITUTE(CriteriTecnici!$A3458,CHAR(34),"'")&amp;CHAR(34)&amp;", "&amp;CHAR(34)&amp;"lotId"&amp;CHAR(34)&amp;": "&amp;CHAR(34)&amp;SUBSTITUTE(CriteriTecnici!$C3458,CHAR(34),"'")&amp;CHAR(34)&amp;", "&amp;CHAR(34)&amp;"criterionId"&amp;CHAR(34)&amp;": "&amp;CHAR(34)&amp;SUBSTITUTE(CriteriTecnici!$D3458,CHAR(34),"'")&amp;CHAR(34)&amp;", "&amp;CHAR(34)&amp;"kind"&amp;CHAR(34)&amp;": "&amp;CHAR(34)&amp;SUBSTITUTE(CriteriTecnici!$F3458,CHAR(34),"'")&amp;CHAR(34)&amp;", "&amp;CHAR(34)&amp;"value"&amp;CHAR(34)&amp;": "&amp;SUBSTITUTE(TRIM(ROUND(IFERROR(CriteriTecnici!$N3458*1,IFERROR(NUMBERVALUE(CriteriTecnici!$N3458,".",","),IFERROR(NUMBERVALUE(CriteriTecnici!$N3458,",","."),0))),4)&amp;""),",",".")&amp;", "&amp;CHAR(34)&amp;"numerator"&amp;CHAR(34)&amp;": "&amp;SUBSTITUTE(TRIM(ROUND(IFERROR(CriteriTecnici!$K3458*1,IFERROR(NUMBERVALUE(CriteriTecnici!$K3458,".",","),IFERROR(NUMBERVALUE(CriteriTecnici!$K3458,",","."),0))),4)&amp;""),",",".")&amp;", "&amp;CHAR(34)&amp;"denominator"&amp;CHAR(34)&amp;": "&amp;SUBSTITUTE(TRIM(ROUND(IFERROR(CriteriTecnici!$L3458*1,IFERROR(NUMBERVALUE(CriteriTecnici!$L3458,".",","),IFERROR(NUMBERVALUE(CriteriTecnici!$L3458,",","."),0))),4)&amp;""),",",".")&amp;", "&amp;CHAR(34)&amp;"flag"&amp;CHAR(34)&amp;": "&amp;SUBSTITUTE(TRIM(ROUND(IFERROR(CriteriTecnici!$M3458*1,IFERROR(NUMBERVALUE(CriteriTecnici!$M3458,".",","),IFERROR(NUMBERVALUE(CriteriTecnici!$M3458,",","."),0))),4)&amp;""),",",".")&amp;", "&amp;CHAR(34)&amp;"rawScore"&amp;CHAR(34)&amp;": "&amp;SUBSTITUTE(TRIM(ROUND(IFERROR(CriteriTecnici!$O3458*1,IFERROR(NUMBERVALUE(CriteriTecnici!$O3458,".",","),IFERROR(NUMBERVALUE(CriteriTecnici!$O3458,",","."),0))),4)&amp;""),",",".")&amp;CHAR(125)&amp;IF(TRUE,",",""))</f>
        <v/>
      </c>
    </row>
    <row r="3679">
      <c r="A3679" s="38">
        <f>IF(CriteriTecnici!$A3459="","","    "&amp;CHAR(123)&amp;CHAR(34)&amp;"bidderId"&amp;CHAR(34)&amp;": "&amp;CHAR(34)&amp;SUBSTITUTE(CriteriTecnici!$A3459,CHAR(34),"'")&amp;CHAR(34)&amp;", "&amp;CHAR(34)&amp;"lotId"&amp;CHAR(34)&amp;": "&amp;CHAR(34)&amp;SUBSTITUTE(CriteriTecnici!$C3459,CHAR(34),"'")&amp;CHAR(34)&amp;", "&amp;CHAR(34)&amp;"criterionId"&amp;CHAR(34)&amp;": "&amp;CHAR(34)&amp;SUBSTITUTE(CriteriTecnici!$D3459,CHAR(34),"'")&amp;CHAR(34)&amp;", "&amp;CHAR(34)&amp;"kind"&amp;CHAR(34)&amp;": "&amp;CHAR(34)&amp;SUBSTITUTE(CriteriTecnici!$F3459,CHAR(34),"'")&amp;CHAR(34)&amp;", "&amp;CHAR(34)&amp;"value"&amp;CHAR(34)&amp;": "&amp;SUBSTITUTE(TRIM(ROUND(IFERROR(CriteriTecnici!$N3459*1,IFERROR(NUMBERVALUE(CriteriTecnici!$N3459,".",","),IFERROR(NUMBERVALUE(CriteriTecnici!$N3459,",","."),0))),4)&amp;""),",",".")&amp;", "&amp;CHAR(34)&amp;"numerator"&amp;CHAR(34)&amp;": "&amp;SUBSTITUTE(TRIM(ROUND(IFERROR(CriteriTecnici!$K3459*1,IFERROR(NUMBERVALUE(CriteriTecnici!$K3459,".",","),IFERROR(NUMBERVALUE(CriteriTecnici!$K3459,",","."),0))),4)&amp;""),",",".")&amp;", "&amp;CHAR(34)&amp;"denominator"&amp;CHAR(34)&amp;": "&amp;SUBSTITUTE(TRIM(ROUND(IFERROR(CriteriTecnici!$L3459*1,IFERROR(NUMBERVALUE(CriteriTecnici!$L3459,".",","),IFERROR(NUMBERVALUE(CriteriTecnici!$L3459,",","."),0))),4)&amp;""),",",".")&amp;", "&amp;CHAR(34)&amp;"flag"&amp;CHAR(34)&amp;": "&amp;SUBSTITUTE(TRIM(ROUND(IFERROR(CriteriTecnici!$M3459*1,IFERROR(NUMBERVALUE(CriteriTecnici!$M3459,".",","),IFERROR(NUMBERVALUE(CriteriTecnici!$M3459,",","."),0))),4)&amp;""),",",".")&amp;", "&amp;CHAR(34)&amp;"rawScore"&amp;CHAR(34)&amp;": "&amp;SUBSTITUTE(TRIM(ROUND(IFERROR(CriteriTecnici!$O3459*1,IFERROR(NUMBERVALUE(CriteriTecnici!$O3459,".",","),IFERROR(NUMBERVALUE(CriteriTecnici!$O3459,",","."),0))),4)&amp;""),",",".")&amp;CHAR(125)&amp;IF(TRUE,",",""))</f>
        <v/>
      </c>
    </row>
    <row r="3680">
      <c r="A3680" s="38">
        <f>IF(CriteriTecnici!$A3460="","","    "&amp;CHAR(123)&amp;CHAR(34)&amp;"bidderId"&amp;CHAR(34)&amp;": "&amp;CHAR(34)&amp;SUBSTITUTE(CriteriTecnici!$A3460,CHAR(34),"'")&amp;CHAR(34)&amp;", "&amp;CHAR(34)&amp;"lotId"&amp;CHAR(34)&amp;": "&amp;CHAR(34)&amp;SUBSTITUTE(CriteriTecnici!$C3460,CHAR(34),"'")&amp;CHAR(34)&amp;", "&amp;CHAR(34)&amp;"criterionId"&amp;CHAR(34)&amp;": "&amp;CHAR(34)&amp;SUBSTITUTE(CriteriTecnici!$D3460,CHAR(34),"'")&amp;CHAR(34)&amp;", "&amp;CHAR(34)&amp;"kind"&amp;CHAR(34)&amp;": "&amp;CHAR(34)&amp;SUBSTITUTE(CriteriTecnici!$F3460,CHAR(34),"'")&amp;CHAR(34)&amp;", "&amp;CHAR(34)&amp;"value"&amp;CHAR(34)&amp;": "&amp;SUBSTITUTE(TRIM(ROUND(IFERROR(CriteriTecnici!$N3460*1,IFERROR(NUMBERVALUE(CriteriTecnici!$N3460,".",","),IFERROR(NUMBERVALUE(CriteriTecnici!$N3460,",","."),0))),4)&amp;""),",",".")&amp;", "&amp;CHAR(34)&amp;"numerator"&amp;CHAR(34)&amp;": "&amp;SUBSTITUTE(TRIM(ROUND(IFERROR(CriteriTecnici!$K3460*1,IFERROR(NUMBERVALUE(CriteriTecnici!$K3460,".",","),IFERROR(NUMBERVALUE(CriteriTecnici!$K3460,",","."),0))),4)&amp;""),",",".")&amp;", "&amp;CHAR(34)&amp;"denominator"&amp;CHAR(34)&amp;": "&amp;SUBSTITUTE(TRIM(ROUND(IFERROR(CriteriTecnici!$L3460*1,IFERROR(NUMBERVALUE(CriteriTecnici!$L3460,".",","),IFERROR(NUMBERVALUE(CriteriTecnici!$L3460,",","."),0))),4)&amp;""),",",".")&amp;", "&amp;CHAR(34)&amp;"flag"&amp;CHAR(34)&amp;": "&amp;SUBSTITUTE(TRIM(ROUND(IFERROR(CriteriTecnici!$M3460*1,IFERROR(NUMBERVALUE(CriteriTecnici!$M3460,".",","),IFERROR(NUMBERVALUE(CriteriTecnici!$M3460,",","."),0))),4)&amp;""),",",".")&amp;", "&amp;CHAR(34)&amp;"rawScore"&amp;CHAR(34)&amp;": "&amp;SUBSTITUTE(TRIM(ROUND(IFERROR(CriteriTecnici!$O3460*1,IFERROR(NUMBERVALUE(CriteriTecnici!$O3460,".",","),IFERROR(NUMBERVALUE(CriteriTecnici!$O3460,",","."),0))),4)&amp;""),",",".")&amp;CHAR(125)&amp;IF(TRUE,",",""))</f>
        <v/>
      </c>
    </row>
    <row r="3681">
      <c r="A3681" s="38">
        <f>IF(CriteriTecnici!$A3461="","","    "&amp;CHAR(123)&amp;CHAR(34)&amp;"bidderId"&amp;CHAR(34)&amp;": "&amp;CHAR(34)&amp;SUBSTITUTE(CriteriTecnici!$A3461,CHAR(34),"'")&amp;CHAR(34)&amp;", "&amp;CHAR(34)&amp;"lotId"&amp;CHAR(34)&amp;": "&amp;CHAR(34)&amp;SUBSTITUTE(CriteriTecnici!$C3461,CHAR(34),"'")&amp;CHAR(34)&amp;", "&amp;CHAR(34)&amp;"criterionId"&amp;CHAR(34)&amp;": "&amp;CHAR(34)&amp;SUBSTITUTE(CriteriTecnici!$D3461,CHAR(34),"'")&amp;CHAR(34)&amp;", "&amp;CHAR(34)&amp;"kind"&amp;CHAR(34)&amp;": "&amp;CHAR(34)&amp;SUBSTITUTE(CriteriTecnici!$F3461,CHAR(34),"'")&amp;CHAR(34)&amp;", "&amp;CHAR(34)&amp;"value"&amp;CHAR(34)&amp;": "&amp;SUBSTITUTE(TRIM(ROUND(IFERROR(CriteriTecnici!$N3461*1,IFERROR(NUMBERVALUE(CriteriTecnici!$N3461,".",","),IFERROR(NUMBERVALUE(CriteriTecnici!$N3461,",","."),0))),4)&amp;""),",",".")&amp;", "&amp;CHAR(34)&amp;"numerator"&amp;CHAR(34)&amp;": "&amp;SUBSTITUTE(TRIM(ROUND(IFERROR(CriteriTecnici!$K3461*1,IFERROR(NUMBERVALUE(CriteriTecnici!$K3461,".",","),IFERROR(NUMBERVALUE(CriteriTecnici!$K3461,",","."),0))),4)&amp;""),",",".")&amp;", "&amp;CHAR(34)&amp;"denominator"&amp;CHAR(34)&amp;": "&amp;SUBSTITUTE(TRIM(ROUND(IFERROR(CriteriTecnici!$L3461*1,IFERROR(NUMBERVALUE(CriteriTecnici!$L3461,".",","),IFERROR(NUMBERVALUE(CriteriTecnici!$L3461,",","."),0))),4)&amp;""),",",".")&amp;", "&amp;CHAR(34)&amp;"flag"&amp;CHAR(34)&amp;": "&amp;SUBSTITUTE(TRIM(ROUND(IFERROR(CriteriTecnici!$M3461*1,IFERROR(NUMBERVALUE(CriteriTecnici!$M3461,".",","),IFERROR(NUMBERVALUE(CriteriTecnici!$M3461,",","."),0))),4)&amp;""),",",".")&amp;", "&amp;CHAR(34)&amp;"rawScore"&amp;CHAR(34)&amp;": "&amp;SUBSTITUTE(TRIM(ROUND(IFERROR(CriteriTecnici!$O3461*1,IFERROR(NUMBERVALUE(CriteriTecnici!$O3461,".",","),IFERROR(NUMBERVALUE(CriteriTecnici!$O3461,",","."),0))),4)&amp;""),",",".")&amp;CHAR(125)&amp;IF(TRUE,",",""))</f>
        <v/>
      </c>
    </row>
    <row r="3682">
      <c r="A3682" s="38">
        <f>IF(CriteriTecnici!$A3462="","","    "&amp;CHAR(123)&amp;CHAR(34)&amp;"bidderId"&amp;CHAR(34)&amp;": "&amp;CHAR(34)&amp;SUBSTITUTE(CriteriTecnici!$A3462,CHAR(34),"'")&amp;CHAR(34)&amp;", "&amp;CHAR(34)&amp;"lotId"&amp;CHAR(34)&amp;": "&amp;CHAR(34)&amp;SUBSTITUTE(CriteriTecnici!$C3462,CHAR(34),"'")&amp;CHAR(34)&amp;", "&amp;CHAR(34)&amp;"criterionId"&amp;CHAR(34)&amp;": "&amp;CHAR(34)&amp;SUBSTITUTE(CriteriTecnici!$D3462,CHAR(34),"'")&amp;CHAR(34)&amp;", "&amp;CHAR(34)&amp;"kind"&amp;CHAR(34)&amp;": "&amp;CHAR(34)&amp;SUBSTITUTE(CriteriTecnici!$F3462,CHAR(34),"'")&amp;CHAR(34)&amp;", "&amp;CHAR(34)&amp;"value"&amp;CHAR(34)&amp;": "&amp;SUBSTITUTE(TRIM(ROUND(IFERROR(CriteriTecnici!$N3462*1,IFERROR(NUMBERVALUE(CriteriTecnici!$N3462,".",","),IFERROR(NUMBERVALUE(CriteriTecnici!$N3462,",","."),0))),4)&amp;""),",",".")&amp;", "&amp;CHAR(34)&amp;"numerator"&amp;CHAR(34)&amp;": "&amp;SUBSTITUTE(TRIM(ROUND(IFERROR(CriteriTecnici!$K3462*1,IFERROR(NUMBERVALUE(CriteriTecnici!$K3462,".",","),IFERROR(NUMBERVALUE(CriteriTecnici!$K3462,",","."),0))),4)&amp;""),",",".")&amp;", "&amp;CHAR(34)&amp;"denominator"&amp;CHAR(34)&amp;": "&amp;SUBSTITUTE(TRIM(ROUND(IFERROR(CriteriTecnici!$L3462*1,IFERROR(NUMBERVALUE(CriteriTecnici!$L3462,".",","),IFERROR(NUMBERVALUE(CriteriTecnici!$L3462,",","."),0))),4)&amp;""),",",".")&amp;", "&amp;CHAR(34)&amp;"flag"&amp;CHAR(34)&amp;": "&amp;SUBSTITUTE(TRIM(ROUND(IFERROR(CriteriTecnici!$M3462*1,IFERROR(NUMBERVALUE(CriteriTecnici!$M3462,".",","),IFERROR(NUMBERVALUE(CriteriTecnici!$M3462,",","."),0))),4)&amp;""),",",".")&amp;", "&amp;CHAR(34)&amp;"rawScore"&amp;CHAR(34)&amp;": "&amp;SUBSTITUTE(TRIM(ROUND(IFERROR(CriteriTecnici!$O3462*1,IFERROR(NUMBERVALUE(CriteriTecnici!$O3462,".",","),IFERROR(NUMBERVALUE(CriteriTecnici!$O3462,",","."),0))),4)&amp;""),",",".")&amp;CHAR(125)&amp;IF(TRUE,",",""))</f>
        <v/>
      </c>
    </row>
    <row r="3683">
      <c r="A3683" s="38">
        <f>IF(CriteriTecnici!$A3463="","","    "&amp;CHAR(123)&amp;CHAR(34)&amp;"bidderId"&amp;CHAR(34)&amp;": "&amp;CHAR(34)&amp;SUBSTITUTE(CriteriTecnici!$A3463,CHAR(34),"'")&amp;CHAR(34)&amp;", "&amp;CHAR(34)&amp;"lotId"&amp;CHAR(34)&amp;": "&amp;CHAR(34)&amp;SUBSTITUTE(CriteriTecnici!$C3463,CHAR(34),"'")&amp;CHAR(34)&amp;", "&amp;CHAR(34)&amp;"criterionId"&amp;CHAR(34)&amp;": "&amp;CHAR(34)&amp;SUBSTITUTE(CriteriTecnici!$D3463,CHAR(34),"'")&amp;CHAR(34)&amp;", "&amp;CHAR(34)&amp;"kind"&amp;CHAR(34)&amp;": "&amp;CHAR(34)&amp;SUBSTITUTE(CriteriTecnici!$F3463,CHAR(34),"'")&amp;CHAR(34)&amp;", "&amp;CHAR(34)&amp;"value"&amp;CHAR(34)&amp;": "&amp;SUBSTITUTE(TRIM(ROUND(IFERROR(CriteriTecnici!$N3463*1,IFERROR(NUMBERVALUE(CriteriTecnici!$N3463,".",","),IFERROR(NUMBERVALUE(CriteriTecnici!$N3463,",","."),0))),4)&amp;""),",",".")&amp;", "&amp;CHAR(34)&amp;"numerator"&amp;CHAR(34)&amp;": "&amp;SUBSTITUTE(TRIM(ROUND(IFERROR(CriteriTecnici!$K3463*1,IFERROR(NUMBERVALUE(CriteriTecnici!$K3463,".",","),IFERROR(NUMBERVALUE(CriteriTecnici!$K3463,",","."),0))),4)&amp;""),",",".")&amp;", "&amp;CHAR(34)&amp;"denominator"&amp;CHAR(34)&amp;": "&amp;SUBSTITUTE(TRIM(ROUND(IFERROR(CriteriTecnici!$L3463*1,IFERROR(NUMBERVALUE(CriteriTecnici!$L3463,".",","),IFERROR(NUMBERVALUE(CriteriTecnici!$L3463,",","."),0))),4)&amp;""),",",".")&amp;", "&amp;CHAR(34)&amp;"flag"&amp;CHAR(34)&amp;": "&amp;SUBSTITUTE(TRIM(ROUND(IFERROR(CriteriTecnici!$M3463*1,IFERROR(NUMBERVALUE(CriteriTecnici!$M3463,".",","),IFERROR(NUMBERVALUE(CriteriTecnici!$M3463,",","."),0))),4)&amp;""),",",".")&amp;", "&amp;CHAR(34)&amp;"rawScore"&amp;CHAR(34)&amp;": "&amp;SUBSTITUTE(TRIM(ROUND(IFERROR(CriteriTecnici!$O3463*1,IFERROR(NUMBERVALUE(CriteriTecnici!$O3463,".",","),IFERROR(NUMBERVALUE(CriteriTecnici!$O3463,",","."),0))),4)&amp;""),",",".")&amp;CHAR(125)&amp;IF(TRUE,",",""))</f>
        <v/>
      </c>
    </row>
    <row r="3684">
      <c r="A3684" s="38">
        <f>IF(CriteriTecnici!$A3464="","","    "&amp;CHAR(123)&amp;CHAR(34)&amp;"bidderId"&amp;CHAR(34)&amp;": "&amp;CHAR(34)&amp;SUBSTITUTE(CriteriTecnici!$A3464,CHAR(34),"'")&amp;CHAR(34)&amp;", "&amp;CHAR(34)&amp;"lotId"&amp;CHAR(34)&amp;": "&amp;CHAR(34)&amp;SUBSTITUTE(CriteriTecnici!$C3464,CHAR(34),"'")&amp;CHAR(34)&amp;", "&amp;CHAR(34)&amp;"criterionId"&amp;CHAR(34)&amp;": "&amp;CHAR(34)&amp;SUBSTITUTE(CriteriTecnici!$D3464,CHAR(34),"'")&amp;CHAR(34)&amp;", "&amp;CHAR(34)&amp;"kind"&amp;CHAR(34)&amp;": "&amp;CHAR(34)&amp;SUBSTITUTE(CriteriTecnici!$F3464,CHAR(34),"'")&amp;CHAR(34)&amp;", "&amp;CHAR(34)&amp;"value"&amp;CHAR(34)&amp;": "&amp;SUBSTITUTE(TRIM(ROUND(IFERROR(CriteriTecnici!$N3464*1,IFERROR(NUMBERVALUE(CriteriTecnici!$N3464,".",","),IFERROR(NUMBERVALUE(CriteriTecnici!$N3464,",","."),0))),4)&amp;""),",",".")&amp;", "&amp;CHAR(34)&amp;"numerator"&amp;CHAR(34)&amp;": "&amp;SUBSTITUTE(TRIM(ROUND(IFERROR(CriteriTecnici!$K3464*1,IFERROR(NUMBERVALUE(CriteriTecnici!$K3464,".",","),IFERROR(NUMBERVALUE(CriteriTecnici!$K3464,",","."),0))),4)&amp;""),",",".")&amp;", "&amp;CHAR(34)&amp;"denominator"&amp;CHAR(34)&amp;": "&amp;SUBSTITUTE(TRIM(ROUND(IFERROR(CriteriTecnici!$L3464*1,IFERROR(NUMBERVALUE(CriteriTecnici!$L3464,".",","),IFERROR(NUMBERVALUE(CriteriTecnici!$L3464,",","."),0))),4)&amp;""),",",".")&amp;", "&amp;CHAR(34)&amp;"flag"&amp;CHAR(34)&amp;": "&amp;SUBSTITUTE(TRIM(ROUND(IFERROR(CriteriTecnici!$M3464*1,IFERROR(NUMBERVALUE(CriteriTecnici!$M3464,".",","),IFERROR(NUMBERVALUE(CriteriTecnici!$M3464,",","."),0))),4)&amp;""),",",".")&amp;", "&amp;CHAR(34)&amp;"rawScore"&amp;CHAR(34)&amp;": "&amp;SUBSTITUTE(TRIM(ROUND(IFERROR(CriteriTecnici!$O3464*1,IFERROR(NUMBERVALUE(CriteriTecnici!$O3464,".",","),IFERROR(NUMBERVALUE(CriteriTecnici!$O3464,",","."),0))),4)&amp;""),",",".")&amp;CHAR(125)&amp;IF(TRUE,",",""))</f>
        <v/>
      </c>
    </row>
    <row r="3685">
      <c r="A3685" s="38">
        <f>IF(CriteriTecnici!$A3465="","","    "&amp;CHAR(123)&amp;CHAR(34)&amp;"bidderId"&amp;CHAR(34)&amp;": "&amp;CHAR(34)&amp;SUBSTITUTE(CriteriTecnici!$A3465,CHAR(34),"'")&amp;CHAR(34)&amp;", "&amp;CHAR(34)&amp;"lotId"&amp;CHAR(34)&amp;": "&amp;CHAR(34)&amp;SUBSTITUTE(CriteriTecnici!$C3465,CHAR(34),"'")&amp;CHAR(34)&amp;", "&amp;CHAR(34)&amp;"criterionId"&amp;CHAR(34)&amp;": "&amp;CHAR(34)&amp;SUBSTITUTE(CriteriTecnici!$D3465,CHAR(34),"'")&amp;CHAR(34)&amp;", "&amp;CHAR(34)&amp;"kind"&amp;CHAR(34)&amp;": "&amp;CHAR(34)&amp;SUBSTITUTE(CriteriTecnici!$F3465,CHAR(34),"'")&amp;CHAR(34)&amp;", "&amp;CHAR(34)&amp;"value"&amp;CHAR(34)&amp;": "&amp;SUBSTITUTE(TRIM(ROUND(IFERROR(CriteriTecnici!$N3465*1,IFERROR(NUMBERVALUE(CriteriTecnici!$N3465,".",","),IFERROR(NUMBERVALUE(CriteriTecnici!$N3465,",","."),0))),4)&amp;""),",",".")&amp;", "&amp;CHAR(34)&amp;"numerator"&amp;CHAR(34)&amp;": "&amp;SUBSTITUTE(TRIM(ROUND(IFERROR(CriteriTecnici!$K3465*1,IFERROR(NUMBERVALUE(CriteriTecnici!$K3465,".",","),IFERROR(NUMBERVALUE(CriteriTecnici!$K3465,",","."),0))),4)&amp;""),",",".")&amp;", "&amp;CHAR(34)&amp;"denominator"&amp;CHAR(34)&amp;": "&amp;SUBSTITUTE(TRIM(ROUND(IFERROR(CriteriTecnici!$L3465*1,IFERROR(NUMBERVALUE(CriteriTecnici!$L3465,".",","),IFERROR(NUMBERVALUE(CriteriTecnici!$L3465,",","."),0))),4)&amp;""),",",".")&amp;", "&amp;CHAR(34)&amp;"flag"&amp;CHAR(34)&amp;": "&amp;SUBSTITUTE(TRIM(ROUND(IFERROR(CriteriTecnici!$M3465*1,IFERROR(NUMBERVALUE(CriteriTecnici!$M3465,".",","),IFERROR(NUMBERVALUE(CriteriTecnici!$M3465,",","."),0))),4)&amp;""),",",".")&amp;", "&amp;CHAR(34)&amp;"rawScore"&amp;CHAR(34)&amp;": "&amp;SUBSTITUTE(TRIM(ROUND(IFERROR(CriteriTecnici!$O3465*1,IFERROR(NUMBERVALUE(CriteriTecnici!$O3465,".",","),IFERROR(NUMBERVALUE(CriteriTecnici!$O3465,",","."),0))),4)&amp;""),",",".")&amp;CHAR(125)&amp;IF(TRUE,",",""))</f>
        <v/>
      </c>
    </row>
    <row r="3686">
      <c r="A3686" s="38">
        <f>IF(CriteriTecnici!$A3466="","","    "&amp;CHAR(123)&amp;CHAR(34)&amp;"bidderId"&amp;CHAR(34)&amp;": "&amp;CHAR(34)&amp;SUBSTITUTE(CriteriTecnici!$A3466,CHAR(34),"'")&amp;CHAR(34)&amp;", "&amp;CHAR(34)&amp;"lotId"&amp;CHAR(34)&amp;": "&amp;CHAR(34)&amp;SUBSTITUTE(CriteriTecnici!$C3466,CHAR(34),"'")&amp;CHAR(34)&amp;", "&amp;CHAR(34)&amp;"criterionId"&amp;CHAR(34)&amp;": "&amp;CHAR(34)&amp;SUBSTITUTE(CriteriTecnici!$D3466,CHAR(34),"'")&amp;CHAR(34)&amp;", "&amp;CHAR(34)&amp;"kind"&amp;CHAR(34)&amp;": "&amp;CHAR(34)&amp;SUBSTITUTE(CriteriTecnici!$F3466,CHAR(34),"'")&amp;CHAR(34)&amp;", "&amp;CHAR(34)&amp;"value"&amp;CHAR(34)&amp;": "&amp;SUBSTITUTE(TRIM(ROUND(IFERROR(CriteriTecnici!$N3466*1,IFERROR(NUMBERVALUE(CriteriTecnici!$N3466,".",","),IFERROR(NUMBERVALUE(CriteriTecnici!$N3466,",","."),0))),4)&amp;""),",",".")&amp;", "&amp;CHAR(34)&amp;"numerator"&amp;CHAR(34)&amp;": "&amp;SUBSTITUTE(TRIM(ROUND(IFERROR(CriteriTecnici!$K3466*1,IFERROR(NUMBERVALUE(CriteriTecnici!$K3466,".",","),IFERROR(NUMBERVALUE(CriteriTecnici!$K3466,",","."),0))),4)&amp;""),",",".")&amp;", "&amp;CHAR(34)&amp;"denominator"&amp;CHAR(34)&amp;": "&amp;SUBSTITUTE(TRIM(ROUND(IFERROR(CriteriTecnici!$L3466*1,IFERROR(NUMBERVALUE(CriteriTecnici!$L3466,".",","),IFERROR(NUMBERVALUE(CriteriTecnici!$L3466,",","."),0))),4)&amp;""),",",".")&amp;", "&amp;CHAR(34)&amp;"flag"&amp;CHAR(34)&amp;": "&amp;SUBSTITUTE(TRIM(ROUND(IFERROR(CriteriTecnici!$M3466*1,IFERROR(NUMBERVALUE(CriteriTecnici!$M3466,".",","),IFERROR(NUMBERVALUE(CriteriTecnici!$M3466,",","."),0))),4)&amp;""),",",".")&amp;", "&amp;CHAR(34)&amp;"rawScore"&amp;CHAR(34)&amp;": "&amp;SUBSTITUTE(TRIM(ROUND(IFERROR(CriteriTecnici!$O3466*1,IFERROR(NUMBERVALUE(CriteriTecnici!$O3466,".",","),IFERROR(NUMBERVALUE(CriteriTecnici!$O3466,",","."),0))),4)&amp;""),",",".")&amp;CHAR(125)&amp;IF(TRUE,",",""))</f>
        <v/>
      </c>
    </row>
    <row r="3687">
      <c r="A3687" s="38">
        <f>IF(CriteriTecnici!$A3467="","","    "&amp;CHAR(123)&amp;CHAR(34)&amp;"bidderId"&amp;CHAR(34)&amp;": "&amp;CHAR(34)&amp;SUBSTITUTE(CriteriTecnici!$A3467,CHAR(34),"'")&amp;CHAR(34)&amp;", "&amp;CHAR(34)&amp;"lotId"&amp;CHAR(34)&amp;": "&amp;CHAR(34)&amp;SUBSTITUTE(CriteriTecnici!$C3467,CHAR(34),"'")&amp;CHAR(34)&amp;", "&amp;CHAR(34)&amp;"criterionId"&amp;CHAR(34)&amp;": "&amp;CHAR(34)&amp;SUBSTITUTE(CriteriTecnici!$D3467,CHAR(34),"'")&amp;CHAR(34)&amp;", "&amp;CHAR(34)&amp;"kind"&amp;CHAR(34)&amp;": "&amp;CHAR(34)&amp;SUBSTITUTE(CriteriTecnici!$F3467,CHAR(34),"'")&amp;CHAR(34)&amp;", "&amp;CHAR(34)&amp;"value"&amp;CHAR(34)&amp;": "&amp;SUBSTITUTE(TRIM(ROUND(IFERROR(CriteriTecnici!$N3467*1,IFERROR(NUMBERVALUE(CriteriTecnici!$N3467,".",","),IFERROR(NUMBERVALUE(CriteriTecnici!$N3467,",","."),0))),4)&amp;""),",",".")&amp;", "&amp;CHAR(34)&amp;"numerator"&amp;CHAR(34)&amp;": "&amp;SUBSTITUTE(TRIM(ROUND(IFERROR(CriteriTecnici!$K3467*1,IFERROR(NUMBERVALUE(CriteriTecnici!$K3467,".",","),IFERROR(NUMBERVALUE(CriteriTecnici!$K3467,",","."),0))),4)&amp;""),",",".")&amp;", "&amp;CHAR(34)&amp;"denominator"&amp;CHAR(34)&amp;": "&amp;SUBSTITUTE(TRIM(ROUND(IFERROR(CriteriTecnici!$L3467*1,IFERROR(NUMBERVALUE(CriteriTecnici!$L3467,".",","),IFERROR(NUMBERVALUE(CriteriTecnici!$L3467,",","."),0))),4)&amp;""),",",".")&amp;", "&amp;CHAR(34)&amp;"flag"&amp;CHAR(34)&amp;": "&amp;SUBSTITUTE(TRIM(ROUND(IFERROR(CriteriTecnici!$M3467*1,IFERROR(NUMBERVALUE(CriteriTecnici!$M3467,".",","),IFERROR(NUMBERVALUE(CriteriTecnici!$M3467,",","."),0))),4)&amp;""),",",".")&amp;", "&amp;CHAR(34)&amp;"rawScore"&amp;CHAR(34)&amp;": "&amp;SUBSTITUTE(TRIM(ROUND(IFERROR(CriteriTecnici!$O3467*1,IFERROR(NUMBERVALUE(CriteriTecnici!$O3467,".",","),IFERROR(NUMBERVALUE(CriteriTecnici!$O3467,",","."),0))),4)&amp;""),",",".")&amp;CHAR(125)&amp;IF(TRUE,",",""))</f>
        <v/>
      </c>
    </row>
    <row r="3688">
      <c r="A3688" s="38">
        <f>IF(CriteriTecnici!$A3468="","","    "&amp;CHAR(123)&amp;CHAR(34)&amp;"bidderId"&amp;CHAR(34)&amp;": "&amp;CHAR(34)&amp;SUBSTITUTE(CriteriTecnici!$A3468,CHAR(34),"'")&amp;CHAR(34)&amp;", "&amp;CHAR(34)&amp;"lotId"&amp;CHAR(34)&amp;": "&amp;CHAR(34)&amp;SUBSTITUTE(CriteriTecnici!$C3468,CHAR(34),"'")&amp;CHAR(34)&amp;", "&amp;CHAR(34)&amp;"criterionId"&amp;CHAR(34)&amp;": "&amp;CHAR(34)&amp;SUBSTITUTE(CriteriTecnici!$D3468,CHAR(34),"'")&amp;CHAR(34)&amp;", "&amp;CHAR(34)&amp;"kind"&amp;CHAR(34)&amp;": "&amp;CHAR(34)&amp;SUBSTITUTE(CriteriTecnici!$F3468,CHAR(34),"'")&amp;CHAR(34)&amp;", "&amp;CHAR(34)&amp;"value"&amp;CHAR(34)&amp;": "&amp;SUBSTITUTE(TRIM(ROUND(IFERROR(CriteriTecnici!$N3468*1,IFERROR(NUMBERVALUE(CriteriTecnici!$N3468,".",","),IFERROR(NUMBERVALUE(CriteriTecnici!$N3468,",","."),0))),4)&amp;""),",",".")&amp;", "&amp;CHAR(34)&amp;"numerator"&amp;CHAR(34)&amp;": "&amp;SUBSTITUTE(TRIM(ROUND(IFERROR(CriteriTecnici!$K3468*1,IFERROR(NUMBERVALUE(CriteriTecnici!$K3468,".",","),IFERROR(NUMBERVALUE(CriteriTecnici!$K3468,",","."),0))),4)&amp;""),",",".")&amp;", "&amp;CHAR(34)&amp;"denominator"&amp;CHAR(34)&amp;": "&amp;SUBSTITUTE(TRIM(ROUND(IFERROR(CriteriTecnici!$L3468*1,IFERROR(NUMBERVALUE(CriteriTecnici!$L3468,".",","),IFERROR(NUMBERVALUE(CriteriTecnici!$L3468,",","."),0))),4)&amp;""),",",".")&amp;", "&amp;CHAR(34)&amp;"flag"&amp;CHAR(34)&amp;": "&amp;SUBSTITUTE(TRIM(ROUND(IFERROR(CriteriTecnici!$M3468*1,IFERROR(NUMBERVALUE(CriteriTecnici!$M3468,".",","),IFERROR(NUMBERVALUE(CriteriTecnici!$M3468,",","."),0))),4)&amp;""),",",".")&amp;", "&amp;CHAR(34)&amp;"rawScore"&amp;CHAR(34)&amp;": "&amp;SUBSTITUTE(TRIM(ROUND(IFERROR(CriteriTecnici!$O3468*1,IFERROR(NUMBERVALUE(CriteriTecnici!$O3468,".",","),IFERROR(NUMBERVALUE(CriteriTecnici!$O3468,",","."),0))),4)&amp;""),",",".")&amp;CHAR(125)&amp;IF(TRUE,",",""))</f>
        <v/>
      </c>
    </row>
    <row r="3689">
      <c r="A3689" s="38">
        <f>IF(CriteriTecnici!$A3469="","","    "&amp;CHAR(123)&amp;CHAR(34)&amp;"bidderId"&amp;CHAR(34)&amp;": "&amp;CHAR(34)&amp;SUBSTITUTE(CriteriTecnici!$A3469,CHAR(34),"'")&amp;CHAR(34)&amp;", "&amp;CHAR(34)&amp;"lotId"&amp;CHAR(34)&amp;": "&amp;CHAR(34)&amp;SUBSTITUTE(CriteriTecnici!$C3469,CHAR(34),"'")&amp;CHAR(34)&amp;", "&amp;CHAR(34)&amp;"criterionId"&amp;CHAR(34)&amp;": "&amp;CHAR(34)&amp;SUBSTITUTE(CriteriTecnici!$D3469,CHAR(34),"'")&amp;CHAR(34)&amp;", "&amp;CHAR(34)&amp;"kind"&amp;CHAR(34)&amp;": "&amp;CHAR(34)&amp;SUBSTITUTE(CriteriTecnici!$F3469,CHAR(34),"'")&amp;CHAR(34)&amp;", "&amp;CHAR(34)&amp;"value"&amp;CHAR(34)&amp;": "&amp;SUBSTITUTE(TRIM(ROUND(IFERROR(CriteriTecnici!$N3469*1,IFERROR(NUMBERVALUE(CriteriTecnici!$N3469,".",","),IFERROR(NUMBERVALUE(CriteriTecnici!$N3469,",","."),0))),4)&amp;""),",",".")&amp;", "&amp;CHAR(34)&amp;"numerator"&amp;CHAR(34)&amp;": "&amp;SUBSTITUTE(TRIM(ROUND(IFERROR(CriteriTecnici!$K3469*1,IFERROR(NUMBERVALUE(CriteriTecnici!$K3469,".",","),IFERROR(NUMBERVALUE(CriteriTecnici!$K3469,",","."),0))),4)&amp;""),",",".")&amp;", "&amp;CHAR(34)&amp;"denominator"&amp;CHAR(34)&amp;": "&amp;SUBSTITUTE(TRIM(ROUND(IFERROR(CriteriTecnici!$L3469*1,IFERROR(NUMBERVALUE(CriteriTecnici!$L3469,".",","),IFERROR(NUMBERVALUE(CriteriTecnici!$L3469,",","."),0))),4)&amp;""),",",".")&amp;", "&amp;CHAR(34)&amp;"flag"&amp;CHAR(34)&amp;": "&amp;SUBSTITUTE(TRIM(ROUND(IFERROR(CriteriTecnici!$M3469*1,IFERROR(NUMBERVALUE(CriteriTecnici!$M3469,".",","),IFERROR(NUMBERVALUE(CriteriTecnici!$M3469,",","."),0))),4)&amp;""),",",".")&amp;", "&amp;CHAR(34)&amp;"rawScore"&amp;CHAR(34)&amp;": "&amp;SUBSTITUTE(TRIM(ROUND(IFERROR(CriteriTecnici!$O3469*1,IFERROR(NUMBERVALUE(CriteriTecnici!$O3469,".",","),IFERROR(NUMBERVALUE(CriteriTecnici!$O3469,",","."),0))),4)&amp;""),",",".")&amp;CHAR(125)&amp;IF(TRUE,",",""))</f>
        <v/>
      </c>
    </row>
    <row r="3690">
      <c r="A3690" s="38">
        <f>IF(CriteriTecnici!$A3470="","","    "&amp;CHAR(123)&amp;CHAR(34)&amp;"bidderId"&amp;CHAR(34)&amp;": "&amp;CHAR(34)&amp;SUBSTITUTE(CriteriTecnici!$A3470,CHAR(34),"'")&amp;CHAR(34)&amp;", "&amp;CHAR(34)&amp;"lotId"&amp;CHAR(34)&amp;": "&amp;CHAR(34)&amp;SUBSTITUTE(CriteriTecnici!$C3470,CHAR(34),"'")&amp;CHAR(34)&amp;", "&amp;CHAR(34)&amp;"criterionId"&amp;CHAR(34)&amp;": "&amp;CHAR(34)&amp;SUBSTITUTE(CriteriTecnici!$D3470,CHAR(34),"'")&amp;CHAR(34)&amp;", "&amp;CHAR(34)&amp;"kind"&amp;CHAR(34)&amp;": "&amp;CHAR(34)&amp;SUBSTITUTE(CriteriTecnici!$F3470,CHAR(34),"'")&amp;CHAR(34)&amp;", "&amp;CHAR(34)&amp;"value"&amp;CHAR(34)&amp;": "&amp;SUBSTITUTE(TRIM(ROUND(IFERROR(CriteriTecnici!$N3470*1,IFERROR(NUMBERVALUE(CriteriTecnici!$N3470,".",","),IFERROR(NUMBERVALUE(CriteriTecnici!$N3470,",","."),0))),4)&amp;""),",",".")&amp;", "&amp;CHAR(34)&amp;"numerator"&amp;CHAR(34)&amp;": "&amp;SUBSTITUTE(TRIM(ROUND(IFERROR(CriteriTecnici!$K3470*1,IFERROR(NUMBERVALUE(CriteriTecnici!$K3470,".",","),IFERROR(NUMBERVALUE(CriteriTecnici!$K3470,",","."),0))),4)&amp;""),",",".")&amp;", "&amp;CHAR(34)&amp;"denominator"&amp;CHAR(34)&amp;": "&amp;SUBSTITUTE(TRIM(ROUND(IFERROR(CriteriTecnici!$L3470*1,IFERROR(NUMBERVALUE(CriteriTecnici!$L3470,".",","),IFERROR(NUMBERVALUE(CriteriTecnici!$L3470,",","."),0))),4)&amp;""),",",".")&amp;", "&amp;CHAR(34)&amp;"flag"&amp;CHAR(34)&amp;": "&amp;SUBSTITUTE(TRIM(ROUND(IFERROR(CriteriTecnici!$M3470*1,IFERROR(NUMBERVALUE(CriteriTecnici!$M3470,".",","),IFERROR(NUMBERVALUE(CriteriTecnici!$M3470,",","."),0))),4)&amp;""),",",".")&amp;", "&amp;CHAR(34)&amp;"rawScore"&amp;CHAR(34)&amp;": "&amp;SUBSTITUTE(TRIM(ROUND(IFERROR(CriteriTecnici!$O3470*1,IFERROR(NUMBERVALUE(CriteriTecnici!$O3470,".",","),IFERROR(NUMBERVALUE(CriteriTecnici!$O3470,",","."),0))),4)&amp;""),",",".")&amp;CHAR(125)&amp;IF(TRUE,",",""))</f>
        <v/>
      </c>
    </row>
    <row r="3691">
      <c r="A3691" s="38">
        <f>IF(CriteriTecnici!$A3471="","","    "&amp;CHAR(123)&amp;CHAR(34)&amp;"bidderId"&amp;CHAR(34)&amp;": "&amp;CHAR(34)&amp;SUBSTITUTE(CriteriTecnici!$A3471,CHAR(34),"'")&amp;CHAR(34)&amp;", "&amp;CHAR(34)&amp;"lotId"&amp;CHAR(34)&amp;": "&amp;CHAR(34)&amp;SUBSTITUTE(CriteriTecnici!$C3471,CHAR(34),"'")&amp;CHAR(34)&amp;", "&amp;CHAR(34)&amp;"criterionId"&amp;CHAR(34)&amp;": "&amp;CHAR(34)&amp;SUBSTITUTE(CriteriTecnici!$D3471,CHAR(34),"'")&amp;CHAR(34)&amp;", "&amp;CHAR(34)&amp;"kind"&amp;CHAR(34)&amp;": "&amp;CHAR(34)&amp;SUBSTITUTE(CriteriTecnici!$F3471,CHAR(34),"'")&amp;CHAR(34)&amp;", "&amp;CHAR(34)&amp;"value"&amp;CHAR(34)&amp;": "&amp;SUBSTITUTE(TRIM(ROUND(IFERROR(CriteriTecnici!$N3471*1,IFERROR(NUMBERVALUE(CriteriTecnici!$N3471,".",","),IFERROR(NUMBERVALUE(CriteriTecnici!$N3471,",","."),0))),4)&amp;""),",",".")&amp;", "&amp;CHAR(34)&amp;"numerator"&amp;CHAR(34)&amp;": "&amp;SUBSTITUTE(TRIM(ROUND(IFERROR(CriteriTecnici!$K3471*1,IFERROR(NUMBERVALUE(CriteriTecnici!$K3471,".",","),IFERROR(NUMBERVALUE(CriteriTecnici!$K3471,",","."),0))),4)&amp;""),",",".")&amp;", "&amp;CHAR(34)&amp;"denominator"&amp;CHAR(34)&amp;": "&amp;SUBSTITUTE(TRIM(ROUND(IFERROR(CriteriTecnici!$L3471*1,IFERROR(NUMBERVALUE(CriteriTecnici!$L3471,".",","),IFERROR(NUMBERVALUE(CriteriTecnici!$L3471,",","."),0))),4)&amp;""),",",".")&amp;", "&amp;CHAR(34)&amp;"flag"&amp;CHAR(34)&amp;": "&amp;SUBSTITUTE(TRIM(ROUND(IFERROR(CriteriTecnici!$M3471*1,IFERROR(NUMBERVALUE(CriteriTecnici!$M3471,".",","),IFERROR(NUMBERVALUE(CriteriTecnici!$M3471,",","."),0))),4)&amp;""),",",".")&amp;", "&amp;CHAR(34)&amp;"rawScore"&amp;CHAR(34)&amp;": "&amp;SUBSTITUTE(TRIM(ROUND(IFERROR(CriteriTecnici!$O3471*1,IFERROR(NUMBERVALUE(CriteriTecnici!$O3471,".",","),IFERROR(NUMBERVALUE(CriteriTecnici!$O3471,",","."),0))),4)&amp;""),",",".")&amp;CHAR(125)&amp;IF(TRUE,",",""))</f>
        <v/>
      </c>
    </row>
    <row r="3692">
      <c r="A3692" s="38">
        <f>IF(CriteriTecnici!$A3472="","","    "&amp;CHAR(123)&amp;CHAR(34)&amp;"bidderId"&amp;CHAR(34)&amp;": "&amp;CHAR(34)&amp;SUBSTITUTE(CriteriTecnici!$A3472,CHAR(34),"'")&amp;CHAR(34)&amp;", "&amp;CHAR(34)&amp;"lotId"&amp;CHAR(34)&amp;": "&amp;CHAR(34)&amp;SUBSTITUTE(CriteriTecnici!$C3472,CHAR(34),"'")&amp;CHAR(34)&amp;", "&amp;CHAR(34)&amp;"criterionId"&amp;CHAR(34)&amp;": "&amp;CHAR(34)&amp;SUBSTITUTE(CriteriTecnici!$D3472,CHAR(34),"'")&amp;CHAR(34)&amp;", "&amp;CHAR(34)&amp;"kind"&amp;CHAR(34)&amp;": "&amp;CHAR(34)&amp;SUBSTITUTE(CriteriTecnici!$F3472,CHAR(34),"'")&amp;CHAR(34)&amp;", "&amp;CHAR(34)&amp;"value"&amp;CHAR(34)&amp;": "&amp;SUBSTITUTE(TRIM(ROUND(IFERROR(CriteriTecnici!$N3472*1,IFERROR(NUMBERVALUE(CriteriTecnici!$N3472,".",","),IFERROR(NUMBERVALUE(CriteriTecnici!$N3472,",","."),0))),4)&amp;""),",",".")&amp;", "&amp;CHAR(34)&amp;"numerator"&amp;CHAR(34)&amp;": "&amp;SUBSTITUTE(TRIM(ROUND(IFERROR(CriteriTecnici!$K3472*1,IFERROR(NUMBERVALUE(CriteriTecnici!$K3472,".",","),IFERROR(NUMBERVALUE(CriteriTecnici!$K3472,",","."),0))),4)&amp;""),",",".")&amp;", "&amp;CHAR(34)&amp;"denominator"&amp;CHAR(34)&amp;": "&amp;SUBSTITUTE(TRIM(ROUND(IFERROR(CriteriTecnici!$L3472*1,IFERROR(NUMBERVALUE(CriteriTecnici!$L3472,".",","),IFERROR(NUMBERVALUE(CriteriTecnici!$L3472,",","."),0))),4)&amp;""),",",".")&amp;", "&amp;CHAR(34)&amp;"flag"&amp;CHAR(34)&amp;": "&amp;SUBSTITUTE(TRIM(ROUND(IFERROR(CriteriTecnici!$M3472*1,IFERROR(NUMBERVALUE(CriteriTecnici!$M3472,".",","),IFERROR(NUMBERVALUE(CriteriTecnici!$M3472,",","."),0))),4)&amp;""),",",".")&amp;", "&amp;CHAR(34)&amp;"rawScore"&amp;CHAR(34)&amp;": "&amp;SUBSTITUTE(TRIM(ROUND(IFERROR(CriteriTecnici!$O3472*1,IFERROR(NUMBERVALUE(CriteriTecnici!$O3472,".",","),IFERROR(NUMBERVALUE(CriteriTecnici!$O3472,",","."),0))),4)&amp;""),",",".")&amp;CHAR(125)&amp;IF(TRUE,",",""))</f>
        <v/>
      </c>
    </row>
    <row r="3693">
      <c r="A3693" s="38">
        <f>IF(CriteriTecnici!$A3473="","","    "&amp;CHAR(123)&amp;CHAR(34)&amp;"bidderId"&amp;CHAR(34)&amp;": "&amp;CHAR(34)&amp;SUBSTITUTE(CriteriTecnici!$A3473,CHAR(34),"'")&amp;CHAR(34)&amp;", "&amp;CHAR(34)&amp;"lotId"&amp;CHAR(34)&amp;": "&amp;CHAR(34)&amp;SUBSTITUTE(CriteriTecnici!$C3473,CHAR(34),"'")&amp;CHAR(34)&amp;", "&amp;CHAR(34)&amp;"criterionId"&amp;CHAR(34)&amp;": "&amp;CHAR(34)&amp;SUBSTITUTE(CriteriTecnici!$D3473,CHAR(34),"'")&amp;CHAR(34)&amp;", "&amp;CHAR(34)&amp;"kind"&amp;CHAR(34)&amp;": "&amp;CHAR(34)&amp;SUBSTITUTE(CriteriTecnici!$F3473,CHAR(34),"'")&amp;CHAR(34)&amp;", "&amp;CHAR(34)&amp;"value"&amp;CHAR(34)&amp;": "&amp;SUBSTITUTE(TRIM(ROUND(IFERROR(CriteriTecnici!$N3473*1,IFERROR(NUMBERVALUE(CriteriTecnici!$N3473,".",","),IFERROR(NUMBERVALUE(CriteriTecnici!$N3473,",","."),0))),4)&amp;""),",",".")&amp;", "&amp;CHAR(34)&amp;"numerator"&amp;CHAR(34)&amp;": "&amp;SUBSTITUTE(TRIM(ROUND(IFERROR(CriteriTecnici!$K3473*1,IFERROR(NUMBERVALUE(CriteriTecnici!$K3473,".",","),IFERROR(NUMBERVALUE(CriteriTecnici!$K3473,",","."),0))),4)&amp;""),",",".")&amp;", "&amp;CHAR(34)&amp;"denominator"&amp;CHAR(34)&amp;": "&amp;SUBSTITUTE(TRIM(ROUND(IFERROR(CriteriTecnici!$L3473*1,IFERROR(NUMBERVALUE(CriteriTecnici!$L3473,".",","),IFERROR(NUMBERVALUE(CriteriTecnici!$L3473,",","."),0))),4)&amp;""),",",".")&amp;", "&amp;CHAR(34)&amp;"flag"&amp;CHAR(34)&amp;": "&amp;SUBSTITUTE(TRIM(ROUND(IFERROR(CriteriTecnici!$M3473*1,IFERROR(NUMBERVALUE(CriteriTecnici!$M3473,".",","),IFERROR(NUMBERVALUE(CriteriTecnici!$M3473,",","."),0))),4)&amp;""),",",".")&amp;", "&amp;CHAR(34)&amp;"rawScore"&amp;CHAR(34)&amp;": "&amp;SUBSTITUTE(TRIM(ROUND(IFERROR(CriteriTecnici!$O3473*1,IFERROR(NUMBERVALUE(CriteriTecnici!$O3473,".",","),IFERROR(NUMBERVALUE(CriteriTecnici!$O3473,",","."),0))),4)&amp;""),",",".")&amp;CHAR(125)&amp;IF(TRUE,",",""))</f>
        <v/>
      </c>
    </row>
    <row r="3694">
      <c r="A3694" s="38">
        <f>IF(CriteriTecnici!$A3474="","","    "&amp;CHAR(123)&amp;CHAR(34)&amp;"bidderId"&amp;CHAR(34)&amp;": "&amp;CHAR(34)&amp;SUBSTITUTE(CriteriTecnici!$A3474,CHAR(34),"'")&amp;CHAR(34)&amp;", "&amp;CHAR(34)&amp;"lotId"&amp;CHAR(34)&amp;": "&amp;CHAR(34)&amp;SUBSTITUTE(CriteriTecnici!$C3474,CHAR(34),"'")&amp;CHAR(34)&amp;", "&amp;CHAR(34)&amp;"criterionId"&amp;CHAR(34)&amp;": "&amp;CHAR(34)&amp;SUBSTITUTE(CriteriTecnici!$D3474,CHAR(34),"'")&amp;CHAR(34)&amp;", "&amp;CHAR(34)&amp;"kind"&amp;CHAR(34)&amp;": "&amp;CHAR(34)&amp;SUBSTITUTE(CriteriTecnici!$F3474,CHAR(34),"'")&amp;CHAR(34)&amp;", "&amp;CHAR(34)&amp;"value"&amp;CHAR(34)&amp;": "&amp;SUBSTITUTE(TRIM(ROUND(IFERROR(CriteriTecnici!$N3474*1,IFERROR(NUMBERVALUE(CriteriTecnici!$N3474,".",","),IFERROR(NUMBERVALUE(CriteriTecnici!$N3474,",","."),0))),4)&amp;""),",",".")&amp;", "&amp;CHAR(34)&amp;"numerator"&amp;CHAR(34)&amp;": "&amp;SUBSTITUTE(TRIM(ROUND(IFERROR(CriteriTecnici!$K3474*1,IFERROR(NUMBERVALUE(CriteriTecnici!$K3474,".",","),IFERROR(NUMBERVALUE(CriteriTecnici!$K3474,",","."),0))),4)&amp;""),",",".")&amp;", "&amp;CHAR(34)&amp;"denominator"&amp;CHAR(34)&amp;": "&amp;SUBSTITUTE(TRIM(ROUND(IFERROR(CriteriTecnici!$L3474*1,IFERROR(NUMBERVALUE(CriteriTecnici!$L3474,".",","),IFERROR(NUMBERVALUE(CriteriTecnici!$L3474,",","."),0))),4)&amp;""),",",".")&amp;", "&amp;CHAR(34)&amp;"flag"&amp;CHAR(34)&amp;": "&amp;SUBSTITUTE(TRIM(ROUND(IFERROR(CriteriTecnici!$M3474*1,IFERROR(NUMBERVALUE(CriteriTecnici!$M3474,".",","),IFERROR(NUMBERVALUE(CriteriTecnici!$M3474,",","."),0))),4)&amp;""),",",".")&amp;", "&amp;CHAR(34)&amp;"rawScore"&amp;CHAR(34)&amp;": "&amp;SUBSTITUTE(TRIM(ROUND(IFERROR(CriteriTecnici!$O3474*1,IFERROR(NUMBERVALUE(CriteriTecnici!$O3474,".",","),IFERROR(NUMBERVALUE(CriteriTecnici!$O3474,",","."),0))),4)&amp;""),",",".")&amp;CHAR(125)&amp;IF(TRUE,",",""))</f>
        <v/>
      </c>
    </row>
    <row r="3695">
      <c r="A3695" s="38">
        <f>IF(CriteriTecnici!$A3475="","","    "&amp;CHAR(123)&amp;CHAR(34)&amp;"bidderId"&amp;CHAR(34)&amp;": "&amp;CHAR(34)&amp;SUBSTITUTE(CriteriTecnici!$A3475,CHAR(34),"'")&amp;CHAR(34)&amp;", "&amp;CHAR(34)&amp;"lotId"&amp;CHAR(34)&amp;": "&amp;CHAR(34)&amp;SUBSTITUTE(CriteriTecnici!$C3475,CHAR(34),"'")&amp;CHAR(34)&amp;", "&amp;CHAR(34)&amp;"criterionId"&amp;CHAR(34)&amp;": "&amp;CHAR(34)&amp;SUBSTITUTE(CriteriTecnici!$D3475,CHAR(34),"'")&amp;CHAR(34)&amp;", "&amp;CHAR(34)&amp;"kind"&amp;CHAR(34)&amp;": "&amp;CHAR(34)&amp;SUBSTITUTE(CriteriTecnici!$F3475,CHAR(34),"'")&amp;CHAR(34)&amp;", "&amp;CHAR(34)&amp;"value"&amp;CHAR(34)&amp;": "&amp;SUBSTITUTE(TRIM(ROUND(IFERROR(CriteriTecnici!$N3475*1,IFERROR(NUMBERVALUE(CriteriTecnici!$N3475,".",","),IFERROR(NUMBERVALUE(CriteriTecnici!$N3475,",","."),0))),4)&amp;""),",",".")&amp;", "&amp;CHAR(34)&amp;"numerator"&amp;CHAR(34)&amp;": "&amp;SUBSTITUTE(TRIM(ROUND(IFERROR(CriteriTecnici!$K3475*1,IFERROR(NUMBERVALUE(CriteriTecnici!$K3475,".",","),IFERROR(NUMBERVALUE(CriteriTecnici!$K3475,",","."),0))),4)&amp;""),",",".")&amp;", "&amp;CHAR(34)&amp;"denominator"&amp;CHAR(34)&amp;": "&amp;SUBSTITUTE(TRIM(ROUND(IFERROR(CriteriTecnici!$L3475*1,IFERROR(NUMBERVALUE(CriteriTecnici!$L3475,".",","),IFERROR(NUMBERVALUE(CriteriTecnici!$L3475,",","."),0))),4)&amp;""),",",".")&amp;", "&amp;CHAR(34)&amp;"flag"&amp;CHAR(34)&amp;": "&amp;SUBSTITUTE(TRIM(ROUND(IFERROR(CriteriTecnici!$M3475*1,IFERROR(NUMBERVALUE(CriteriTecnici!$M3475,".",","),IFERROR(NUMBERVALUE(CriteriTecnici!$M3475,",","."),0))),4)&amp;""),",",".")&amp;", "&amp;CHAR(34)&amp;"rawScore"&amp;CHAR(34)&amp;": "&amp;SUBSTITUTE(TRIM(ROUND(IFERROR(CriteriTecnici!$O3475*1,IFERROR(NUMBERVALUE(CriteriTecnici!$O3475,".",","),IFERROR(NUMBERVALUE(CriteriTecnici!$O3475,",","."),0))),4)&amp;""),",",".")&amp;CHAR(125)&amp;IF(TRUE,",",""))</f>
        <v/>
      </c>
    </row>
    <row r="3696">
      <c r="A3696" s="38">
        <f>IF(CriteriTecnici!$A3476="","","    "&amp;CHAR(123)&amp;CHAR(34)&amp;"bidderId"&amp;CHAR(34)&amp;": "&amp;CHAR(34)&amp;SUBSTITUTE(CriteriTecnici!$A3476,CHAR(34),"'")&amp;CHAR(34)&amp;", "&amp;CHAR(34)&amp;"lotId"&amp;CHAR(34)&amp;": "&amp;CHAR(34)&amp;SUBSTITUTE(CriteriTecnici!$C3476,CHAR(34),"'")&amp;CHAR(34)&amp;", "&amp;CHAR(34)&amp;"criterionId"&amp;CHAR(34)&amp;": "&amp;CHAR(34)&amp;SUBSTITUTE(CriteriTecnici!$D3476,CHAR(34),"'")&amp;CHAR(34)&amp;", "&amp;CHAR(34)&amp;"kind"&amp;CHAR(34)&amp;": "&amp;CHAR(34)&amp;SUBSTITUTE(CriteriTecnici!$F3476,CHAR(34),"'")&amp;CHAR(34)&amp;", "&amp;CHAR(34)&amp;"value"&amp;CHAR(34)&amp;": "&amp;SUBSTITUTE(TRIM(ROUND(IFERROR(CriteriTecnici!$N3476*1,IFERROR(NUMBERVALUE(CriteriTecnici!$N3476,".",","),IFERROR(NUMBERVALUE(CriteriTecnici!$N3476,",","."),0))),4)&amp;""),",",".")&amp;", "&amp;CHAR(34)&amp;"numerator"&amp;CHAR(34)&amp;": "&amp;SUBSTITUTE(TRIM(ROUND(IFERROR(CriteriTecnici!$K3476*1,IFERROR(NUMBERVALUE(CriteriTecnici!$K3476,".",","),IFERROR(NUMBERVALUE(CriteriTecnici!$K3476,",","."),0))),4)&amp;""),",",".")&amp;", "&amp;CHAR(34)&amp;"denominator"&amp;CHAR(34)&amp;": "&amp;SUBSTITUTE(TRIM(ROUND(IFERROR(CriteriTecnici!$L3476*1,IFERROR(NUMBERVALUE(CriteriTecnici!$L3476,".",","),IFERROR(NUMBERVALUE(CriteriTecnici!$L3476,",","."),0))),4)&amp;""),",",".")&amp;", "&amp;CHAR(34)&amp;"flag"&amp;CHAR(34)&amp;": "&amp;SUBSTITUTE(TRIM(ROUND(IFERROR(CriteriTecnici!$M3476*1,IFERROR(NUMBERVALUE(CriteriTecnici!$M3476,".",","),IFERROR(NUMBERVALUE(CriteriTecnici!$M3476,",","."),0))),4)&amp;""),",",".")&amp;", "&amp;CHAR(34)&amp;"rawScore"&amp;CHAR(34)&amp;": "&amp;SUBSTITUTE(TRIM(ROUND(IFERROR(CriteriTecnici!$O3476*1,IFERROR(NUMBERVALUE(CriteriTecnici!$O3476,".",","),IFERROR(NUMBERVALUE(CriteriTecnici!$O3476,",","."),0))),4)&amp;""),",",".")&amp;CHAR(125)&amp;IF(COUNTA(Offerte!$A114:$A$200)&gt;0,",",""))</f>
        <v/>
      </c>
    </row>
    <row r="3697">
      <c r="A3697" s="38">
        <f>IF(CriteriTecnici!$A3477="","","    "&amp;CHAR(123)&amp;CHAR(34)&amp;"bidderId"&amp;CHAR(34)&amp;": "&amp;CHAR(34)&amp;SUBSTITUTE(CriteriTecnici!$A3477,CHAR(34),"'")&amp;CHAR(34)&amp;", "&amp;CHAR(34)&amp;"lotId"&amp;CHAR(34)&amp;": "&amp;CHAR(34)&amp;SUBSTITUTE(CriteriTecnici!$C3477,CHAR(34),"'")&amp;CHAR(34)&amp;", "&amp;CHAR(34)&amp;"criterionId"&amp;CHAR(34)&amp;": "&amp;CHAR(34)&amp;SUBSTITUTE(CriteriTecnici!$D3477,CHAR(34),"'")&amp;CHAR(34)&amp;", "&amp;CHAR(34)&amp;"kind"&amp;CHAR(34)&amp;": "&amp;CHAR(34)&amp;SUBSTITUTE(CriteriTecnici!$F3477,CHAR(34),"'")&amp;CHAR(34)&amp;", "&amp;CHAR(34)&amp;"value"&amp;CHAR(34)&amp;": "&amp;SUBSTITUTE(TRIM(ROUND(IFERROR(CriteriTecnici!$N3477*1,IFERROR(NUMBERVALUE(CriteriTecnici!$N3477,".",","),IFERROR(NUMBERVALUE(CriteriTecnici!$N3477,",","."),0))),4)&amp;""),",",".")&amp;", "&amp;CHAR(34)&amp;"numerator"&amp;CHAR(34)&amp;": "&amp;SUBSTITUTE(TRIM(ROUND(IFERROR(CriteriTecnici!$K3477*1,IFERROR(NUMBERVALUE(CriteriTecnici!$K3477,".",","),IFERROR(NUMBERVALUE(CriteriTecnici!$K3477,",","."),0))),4)&amp;""),",",".")&amp;", "&amp;CHAR(34)&amp;"denominator"&amp;CHAR(34)&amp;": "&amp;SUBSTITUTE(TRIM(ROUND(IFERROR(CriteriTecnici!$L3477*1,IFERROR(NUMBERVALUE(CriteriTecnici!$L3477,".",","),IFERROR(NUMBERVALUE(CriteriTecnici!$L3477,",","."),0))),4)&amp;""),",",".")&amp;", "&amp;CHAR(34)&amp;"flag"&amp;CHAR(34)&amp;": "&amp;SUBSTITUTE(TRIM(ROUND(IFERROR(CriteriTecnici!$M3477*1,IFERROR(NUMBERVALUE(CriteriTecnici!$M3477,".",","),IFERROR(NUMBERVALUE(CriteriTecnici!$M3477,",","."),0))),4)&amp;""),",",".")&amp;", "&amp;CHAR(34)&amp;"rawScore"&amp;CHAR(34)&amp;": "&amp;SUBSTITUTE(TRIM(ROUND(IFERROR(CriteriTecnici!$O3477*1,IFERROR(NUMBERVALUE(CriteriTecnici!$O3477,".",","),IFERROR(NUMBERVALUE(CriteriTecnici!$O3477,",","."),0))),4)&amp;""),",",".")&amp;CHAR(125)&amp;IF(TRUE,",",""))</f>
        <v/>
      </c>
    </row>
    <row r="3698">
      <c r="A3698" s="38">
        <f>IF(CriteriTecnici!$A3478="","","    "&amp;CHAR(123)&amp;CHAR(34)&amp;"bidderId"&amp;CHAR(34)&amp;": "&amp;CHAR(34)&amp;SUBSTITUTE(CriteriTecnici!$A3478,CHAR(34),"'")&amp;CHAR(34)&amp;", "&amp;CHAR(34)&amp;"lotId"&amp;CHAR(34)&amp;": "&amp;CHAR(34)&amp;SUBSTITUTE(CriteriTecnici!$C3478,CHAR(34),"'")&amp;CHAR(34)&amp;", "&amp;CHAR(34)&amp;"criterionId"&amp;CHAR(34)&amp;": "&amp;CHAR(34)&amp;SUBSTITUTE(CriteriTecnici!$D3478,CHAR(34),"'")&amp;CHAR(34)&amp;", "&amp;CHAR(34)&amp;"kind"&amp;CHAR(34)&amp;": "&amp;CHAR(34)&amp;SUBSTITUTE(CriteriTecnici!$F3478,CHAR(34),"'")&amp;CHAR(34)&amp;", "&amp;CHAR(34)&amp;"value"&amp;CHAR(34)&amp;": "&amp;SUBSTITUTE(TRIM(ROUND(IFERROR(CriteriTecnici!$N3478*1,IFERROR(NUMBERVALUE(CriteriTecnici!$N3478,".",","),IFERROR(NUMBERVALUE(CriteriTecnici!$N3478,",","."),0))),4)&amp;""),",",".")&amp;", "&amp;CHAR(34)&amp;"numerator"&amp;CHAR(34)&amp;": "&amp;SUBSTITUTE(TRIM(ROUND(IFERROR(CriteriTecnici!$K3478*1,IFERROR(NUMBERVALUE(CriteriTecnici!$K3478,".",","),IFERROR(NUMBERVALUE(CriteriTecnici!$K3478,",","."),0))),4)&amp;""),",",".")&amp;", "&amp;CHAR(34)&amp;"denominator"&amp;CHAR(34)&amp;": "&amp;SUBSTITUTE(TRIM(ROUND(IFERROR(CriteriTecnici!$L3478*1,IFERROR(NUMBERVALUE(CriteriTecnici!$L3478,".",","),IFERROR(NUMBERVALUE(CriteriTecnici!$L3478,",","."),0))),4)&amp;""),",",".")&amp;", "&amp;CHAR(34)&amp;"flag"&amp;CHAR(34)&amp;": "&amp;SUBSTITUTE(TRIM(ROUND(IFERROR(CriteriTecnici!$M3478*1,IFERROR(NUMBERVALUE(CriteriTecnici!$M3478,".",","),IFERROR(NUMBERVALUE(CriteriTecnici!$M3478,",","."),0))),4)&amp;""),",",".")&amp;", "&amp;CHAR(34)&amp;"rawScore"&amp;CHAR(34)&amp;": "&amp;SUBSTITUTE(TRIM(ROUND(IFERROR(CriteriTecnici!$O3478*1,IFERROR(NUMBERVALUE(CriteriTecnici!$O3478,".",","),IFERROR(NUMBERVALUE(CriteriTecnici!$O3478,",","."),0))),4)&amp;""),",",".")&amp;CHAR(125)&amp;IF(TRUE,",",""))</f>
        <v/>
      </c>
    </row>
    <row r="3699">
      <c r="A3699" s="38">
        <f>IF(CriteriTecnici!$A3479="","","    "&amp;CHAR(123)&amp;CHAR(34)&amp;"bidderId"&amp;CHAR(34)&amp;": "&amp;CHAR(34)&amp;SUBSTITUTE(CriteriTecnici!$A3479,CHAR(34),"'")&amp;CHAR(34)&amp;", "&amp;CHAR(34)&amp;"lotId"&amp;CHAR(34)&amp;": "&amp;CHAR(34)&amp;SUBSTITUTE(CriteriTecnici!$C3479,CHAR(34),"'")&amp;CHAR(34)&amp;", "&amp;CHAR(34)&amp;"criterionId"&amp;CHAR(34)&amp;": "&amp;CHAR(34)&amp;SUBSTITUTE(CriteriTecnici!$D3479,CHAR(34),"'")&amp;CHAR(34)&amp;", "&amp;CHAR(34)&amp;"kind"&amp;CHAR(34)&amp;": "&amp;CHAR(34)&amp;SUBSTITUTE(CriteriTecnici!$F3479,CHAR(34),"'")&amp;CHAR(34)&amp;", "&amp;CHAR(34)&amp;"value"&amp;CHAR(34)&amp;": "&amp;SUBSTITUTE(TRIM(ROUND(IFERROR(CriteriTecnici!$N3479*1,IFERROR(NUMBERVALUE(CriteriTecnici!$N3479,".",","),IFERROR(NUMBERVALUE(CriteriTecnici!$N3479,",","."),0))),4)&amp;""),",",".")&amp;", "&amp;CHAR(34)&amp;"numerator"&amp;CHAR(34)&amp;": "&amp;SUBSTITUTE(TRIM(ROUND(IFERROR(CriteriTecnici!$K3479*1,IFERROR(NUMBERVALUE(CriteriTecnici!$K3479,".",","),IFERROR(NUMBERVALUE(CriteriTecnici!$K3479,",","."),0))),4)&amp;""),",",".")&amp;", "&amp;CHAR(34)&amp;"denominator"&amp;CHAR(34)&amp;": "&amp;SUBSTITUTE(TRIM(ROUND(IFERROR(CriteriTecnici!$L3479*1,IFERROR(NUMBERVALUE(CriteriTecnici!$L3479,".",","),IFERROR(NUMBERVALUE(CriteriTecnici!$L3479,",","."),0))),4)&amp;""),",",".")&amp;", "&amp;CHAR(34)&amp;"flag"&amp;CHAR(34)&amp;": "&amp;SUBSTITUTE(TRIM(ROUND(IFERROR(CriteriTecnici!$M3479*1,IFERROR(NUMBERVALUE(CriteriTecnici!$M3479,".",","),IFERROR(NUMBERVALUE(CriteriTecnici!$M3479,",","."),0))),4)&amp;""),",",".")&amp;", "&amp;CHAR(34)&amp;"rawScore"&amp;CHAR(34)&amp;": "&amp;SUBSTITUTE(TRIM(ROUND(IFERROR(CriteriTecnici!$O3479*1,IFERROR(NUMBERVALUE(CriteriTecnici!$O3479,".",","),IFERROR(NUMBERVALUE(CriteriTecnici!$O3479,",","."),0))),4)&amp;""),",",".")&amp;CHAR(125)&amp;IF(TRUE,",",""))</f>
        <v/>
      </c>
    </row>
    <row r="3700">
      <c r="A3700" s="38">
        <f>IF(CriteriTecnici!$A3480="","","    "&amp;CHAR(123)&amp;CHAR(34)&amp;"bidderId"&amp;CHAR(34)&amp;": "&amp;CHAR(34)&amp;SUBSTITUTE(CriteriTecnici!$A3480,CHAR(34),"'")&amp;CHAR(34)&amp;", "&amp;CHAR(34)&amp;"lotId"&amp;CHAR(34)&amp;": "&amp;CHAR(34)&amp;SUBSTITUTE(CriteriTecnici!$C3480,CHAR(34),"'")&amp;CHAR(34)&amp;", "&amp;CHAR(34)&amp;"criterionId"&amp;CHAR(34)&amp;": "&amp;CHAR(34)&amp;SUBSTITUTE(CriteriTecnici!$D3480,CHAR(34),"'")&amp;CHAR(34)&amp;", "&amp;CHAR(34)&amp;"kind"&amp;CHAR(34)&amp;": "&amp;CHAR(34)&amp;SUBSTITUTE(CriteriTecnici!$F3480,CHAR(34),"'")&amp;CHAR(34)&amp;", "&amp;CHAR(34)&amp;"value"&amp;CHAR(34)&amp;": "&amp;SUBSTITUTE(TRIM(ROUND(IFERROR(CriteriTecnici!$N3480*1,IFERROR(NUMBERVALUE(CriteriTecnici!$N3480,".",","),IFERROR(NUMBERVALUE(CriteriTecnici!$N3480,",","."),0))),4)&amp;""),",",".")&amp;", "&amp;CHAR(34)&amp;"numerator"&amp;CHAR(34)&amp;": "&amp;SUBSTITUTE(TRIM(ROUND(IFERROR(CriteriTecnici!$K3480*1,IFERROR(NUMBERVALUE(CriteriTecnici!$K3480,".",","),IFERROR(NUMBERVALUE(CriteriTecnici!$K3480,",","."),0))),4)&amp;""),",",".")&amp;", "&amp;CHAR(34)&amp;"denominator"&amp;CHAR(34)&amp;": "&amp;SUBSTITUTE(TRIM(ROUND(IFERROR(CriteriTecnici!$L3480*1,IFERROR(NUMBERVALUE(CriteriTecnici!$L3480,".",","),IFERROR(NUMBERVALUE(CriteriTecnici!$L3480,",","."),0))),4)&amp;""),",",".")&amp;", "&amp;CHAR(34)&amp;"flag"&amp;CHAR(34)&amp;": "&amp;SUBSTITUTE(TRIM(ROUND(IFERROR(CriteriTecnici!$M3480*1,IFERROR(NUMBERVALUE(CriteriTecnici!$M3480,".",","),IFERROR(NUMBERVALUE(CriteriTecnici!$M3480,",","."),0))),4)&amp;""),",",".")&amp;", "&amp;CHAR(34)&amp;"rawScore"&amp;CHAR(34)&amp;": "&amp;SUBSTITUTE(TRIM(ROUND(IFERROR(CriteriTecnici!$O3480*1,IFERROR(NUMBERVALUE(CriteriTecnici!$O3480,".",","),IFERROR(NUMBERVALUE(CriteriTecnici!$O3480,",","."),0))),4)&amp;""),",",".")&amp;CHAR(125)&amp;IF(TRUE,",",""))</f>
        <v/>
      </c>
    </row>
    <row r="3701">
      <c r="A3701" s="38">
        <f>IF(CriteriTecnici!$A3481="","","    "&amp;CHAR(123)&amp;CHAR(34)&amp;"bidderId"&amp;CHAR(34)&amp;": "&amp;CHAR(34)&amp;SUBSTITUTE(CriteriTecnici!$A3481,CHAR(34),"'")&amp;CHAR(34)&amp;", "&amp;CHAR(34)&amp;"lotId"&amp;CHAR(34)&amp;": "&amp;CHAR(34)&amp;SUBSTITUTE(CriteriTecnici!$C3481,CHAR(34),"'")&amp;CHAR(34)&amp;", "&amp;CHAR(34)&amp;"criterionId"&amp;CHAR(34)&amp;": "&amp;CHAR(34)&amp;SUBSTITUTE(CriteriTecnici!$D3481,CHAR(34),"'")&amp;CHAR(34)&amp;", "&amp;CHAR(34)&amp;"kind"&amp;CHAR(34)&amp;": "&amp;CHAR(34)&amp;SUBSTITUTE(CriteriTecnici!$F3481,CHAR(34),"'")&amp;CHAR(34)&amp;", "&amp;CHAR(34)&amp;"value"&amp;CHAR(34)&amp;": "&amp;SUBSTITUTE(TRIM(ROUND(IFERROR(CriteriTecnici!$N3481*1,IFERROR(NUMBERVALUE(CriteriTecnici!$N3481,".",","),IFERROR(NUMBERVALUE(CriteriTecnici!$N3481,",","."),0))),4)&amp;""),",",".")&amp;", "&amp;CHAR(34)&amp;"numerator"&amp;CHAR(34)&amp;": "&amp;SUBSTITUTE(TRIM(ROUND(IFERROR(CriteriTecnici!$K3481*1,IFERROR(NUMBERVALUE(CriteriTecnici!$K3481,".",","),IFERROR(NUMBERVALUE(CriteriTecnici!$K3481,",","."),0))),4)&amp;""),",",".")&amp;", "&amp;CHAR(34)&amp;"denominator"&amp;CHAR(34)&amp;": "&amp;SUBSTITUTE(TRIM(ROUND(IFERROR(CriteriTecnici!$L3481*1,IFERROR(NUMBERVALUE(CriteriTecnici!$L3481,".",","),IFERROR(NUMBERVALUE(CriteriTecnici!$L3481,",","."),0))),4)&amp;""),",",".")&amp;", "&amp;CHAR(34)&amp;"flag"&amp;CHAR(34)&amp;": "&amp;SUBSTITUTE(TRIM(ROUND(IFERROR(CriteriTecnici!$M3481*1,IFERROR(NUMBERVALUE(CriteriTecnici!$M3481,".",","),IFERROR(NUMBERVALUE(CriteriTecnici!$M3481,",","."),0))),4)&amp;""),",",".")&amp;", "&amp;CHAR(34)&amp;"rawScore"&amp;CHAR(34)&amp;": "&amp;SUBSTITUTE(TRIM(ROUND(IFERROR(CriteriTecnici!$O3481*1,IFERROR(NUMBERVALUE(CriteriTecnici!$O3481,".",","),IFERROR(NUMBERVALUE(CriteriTecnici!$O3481,",","."),0))),4)&amp;""),",",".")&amp;CHAR(125)&amp;IF(TRUE,",",""))</f>
        <v/>
      </c>
    </row>
    <row r="3702">
      <c r="A3702" s="38">
        <f>IF(CriteriTecnici!$A3482="","","    "&amp;CHAR(123)&amp;CHAR(34)&amp;"bidderId"&amp;CHAR(34)&amp;": "&amp;CHAR(34)&amp;SUBSTITUTE(CriteriTecnici!$A3482,CHAR(34),"'")&amp;CHAR(34)&amp;", "&amp;CHAR(34)&amp;"lotId"&amp;CHAR(34)&amp;": "&amp;CHAR(34)&amp;SUBSTITUTE(CriteriTecnici!$C3482,CHAR(34),"'")&amp;CHAR(34)&amp;", "&amp;CHAR(34)&amp;"criterionId"&amp;CHAR(34)&amp;": "&amp;CHAR(34)&amp;SUBSTITUTE(CriteriTecnici!$D3482,CHAR(34),"'")&amp;CHAR(34)&amp;", "&amp;CHAR(34)&amp;"kind"&amp;CHAR(34)&amp;": "&amp;CHAR(34)&amp;SUBSTITUTE(CriteriTecnici!$F3482,CHAR(34),"'")&amp;CHAR(34)&amp;", "&amp;CHAR(34)&amp;"value"&amp;CHAR(34)&amp;": "&amp;SUBSTITUTE(TRIM(ROUND(IFERROR(CriteriTecnici!$N3482*1,IFERROR(NUMBERVALUE(CriteriTecnici!$N3482,".",","),IFERROR(NUMBERVALUE(CriteriTecnici!$N3482,",","."),0))),4)&amp;""),",",".")&amp;", "&amp;CHAR(34)&amp;"numerator"&amp;CHAR(34)&amp;": "&amp;SUBSTITUTE(TRIM(ROUND(IFERROR(CriteriTecnici!$K3482*1,IFERROR(NUMBERVALUE(CriteriTecnici!$K3482,".",","),IFERROR(NUMBERVALUE(CriteriTecnici!$K3482,",","."),0))),4)&amp;""),",",".")&amp;", "&amp;CHAR(34)&amp;"denominator"&amp;CHAR(34)&amp;": "&amp;SUBSTITUTE(TRIM(ROUND(IFERROR(CriteriTecnici!$L3482*1,IFERROR(NUMBERVALUE(CriteriTecnici!$L3482,".",","),IFERROR(NUMBERVALUE(CriteriTecnici!$L3482,",","."),0))),4)&amp;""),",",".")&amp;", "&amp;CHAR(34)&amp;"flag"&amp;CHAR(34)&amp;": "&amp;SUBSTITUTE(TRIM(ROUND(IFERROR(CriteriTecnici!$M3482*1,IFERROR(NUMBERVALUE(CriteriTecnici!$M3482,".",","),IFERROR(NUMBERVALUE(CriteriTecnici!$M3482,",","."),0))),4)&amp;""),",",".")&amp;", "&amp;CHAR(34)&amp;"rawScore"&amp;CHAR(34)&amp;": "&amp;SUBSTITUTE(TRIM(ROUND(IFERROR(CriteriTecnici!$O3482*1,IFERROR(NUMBERVALUE(CriteriTecnici!$O3482,".",","),IFERROR(NUMBERVALUE(CriteriTecnici!$O3482,",","."),0))),4)&amp;""),",",".")&amp;CHAR(125)&amp;IF(TRUE,",",""))</f>
        <v/>
      </c>
    </row>
    <row r="3703">
      <c r="A3703" s="38">
        <f>IF(CriteriTecnici!$A3483="","","    "&amp;CHAR(123)&amp;CHAR(34)&amp;"bidderId"&amp;CHAR(34)&amp;": "&amp;CHAR(34)&amp;SUBSTITUTE(CriteriTecnici!$A3483,CHAR(34),"'")&amp;CHAR(34)&amp;", "&amp;CHAR(34)&amp;"lotId"&amp;CHAR(34)&amp;": "&amp;CHAR(34)&amp;SUBSTITUTE(CriteriTecnici!$C3483,CHAR(34),"'")&amp;CHAR(34)&amp;", "&amp;CHAR(34)&amp;"criterionId"&amp;CHAR(34)&amp;": "&amp;CHAR(34)&amp;SUBSTITUTE(CriteriTecnici!$D3483,CHAR(34),"'")&amp;CHAR(34)&amp;", "&amp;CHAR(34)&amp;"kind"&amp;CHAR(34)&amp;": "&amp;CHAR(34)&amp;SUBSTITUTE(CriteriTecnici!$F3483,CHAR(34),"'")&amp;CHAR(34)&amp;", "&amp;CHAR(34)&amp;"value"&amp;CHAR(34)&amp;": "&amp;SUBSTITUTE(TRIM(ROUND(IFERROR(CriteriTecnici!$N3483*1,IFERROR(NUMBERVALUE(CriteriTecnici!$N3483,".",","),IFERROR(NUMBERVALUE(CriteriTecnici!$N3483,",","."),0))),4)&amp;""),",",".")&amp;", "&amp;CHAR(34)&amp;"numerator"&amp;CHAR(34)&amp;": "&amp;SUBSTITUTE(TRIM(ROUND(IFERROR(CriteriTecnici!$K3483*1,IFERROR(NUMBERVALUE(CriteriTecnici!$K3483,".",","),IFERROR(NUMBERVALUE(CriteriTecnici!$K3483,",","."),0))),4)&amp;""),",",".")&amp;", "&amp;CHAR(34)&amp;"denominator"&amp;CHAR(34)&amp;": "&amp;SUBSTITUTE(TRIM(ROUND(IFERROR(CriteriTecnici!$L3483*1,IFERROR(NUMBERVALUE(CriteriTecnici!$L3483,".",","),IFERROR(NUMBERVALUE(CriteriTecnici!$L3483,",","."),0))),4)&amp;""),",",".")&amp;", "&amp;CHAR(34)&amp;"flag"&amp;CHAR(34)&amp;": "&amp;SUBSTITUTE(TRIM(ROUND(IFERROR(CriteriTecnici!$M3483*1,IFERROR(NUMBERVALUE(CriteriTecnici!$M3483,".",","),IFERROR(NUMBERVALUE(CriteriTecnici!$M3483,",","."),0))),4)&amp;""),",",".")&amp;", "&amp;CHAR(34)&amp;"rawScore"&amp;CHAR(34)&amp;": "&amp;SUBSTITUTE(TRIM(ROUND(IFERROR(CriteriTecnici!$O3483*1,IFERROR(NUMBERVALUE(CriteriTecnici!$O3483,".",","),IFERROR(NUMBERVALUE(CriteriTecnici!$O3483,",","."),0))),4)&amp;""),",",".")&amp;CHAR(125)&amp;IF(TRUE,",",""))</f>
        <v/>
      </c>
    </row>
    <row r="3704">
      <c r="A3704" s="38">
        <f>IF(CriteriTecnici!$A3484="","","    "&amp;CHAR(123)&amp;CHAR(34)&amp;"bidderId"&amp;CHAR(34)&amp;": "&amp;CHAR(34)&amp;SUBSTITUTE(CriteriTecnici!$A3484,CHAR(34),"'")&amp;CHAR(34)&amp;", "&amp;CHAR(34)&amp;"lotId"&amp;CHAR(34)&amp;": "&amp;CHAR(34)&amp;SUBSTITUTE(CriteriTecnici!$C3484,CHAR(34),"'")&amp;CHAR(34)&amp;", "&amp;CHAR(34)&amp;"criterionId"&amp;CHAR(34)&amp;": "&amp;CHAR(34)&amp;SUBSTITUTE(CriteriTecnici!$D3484,CHAR(34),"'")&amp;CHAR(34)&amp;", "&amp;CHAR(34)&amp;"kind"&amp;CHAR(34)&amp;": "&amp;CHAR(34)&amp;SUBSTITUTE(CriteriTecnici!$F3484,CHAR(34),"'")&amp;CHAR(34)&amp;", "&amp;CHAR(34)&amp;"value"&amp;CHAR(34)&amp;": "&amp;SUBSTITUTE(TRIM(ROUND(IFERROR(CriteriTecnici!$N3484*1,IFERROR(NUMBERVALUE(CriteriTecnici!$N3484,".",","),IFERROR(NUMBERVALUE(CriteriTecnici!$N3484,",","."),0))),4)&amp;""),",",".")&amp;", "&amp;CHAR(34)&amp;"numerator"&amp;CHAR(34)&amp;": "&amp;SUBSTITUTE(TRIM(ROUND(IFERROR(CriteriTecnici!$K3484*1,IFERROR(NUMBERVALUE(CriteriTecnici!$K3484,".",","),IFERROR(NUMBERVALUE(CriteriTecnici!$K3484,",","."),0))),4)&amp;""),",",".")&amp;", "&amp;CHAR(34)&amp;"denominator"&amp;CHAR(34)&amp;": "&amp;SUBSTITUTE(TRIM(ROUND(IFERROR(CriteriTecnici!$L3484*1,IFERROR(NUMBERVALUE(CriteriTecnici!$L3484,".",","),IFERROR(NUMBERVALUE(CriteriTecnici!$L3484,",","."),0))),4)&amp;""),",",".")&amp;", "&amp;CHAR(34)&amp;"flag"&amp;CHAR(34)&amp;": "&amp;SUBSTITUTE(TRIM(ROUND(IFERROR(CriteriTecnici!$M3484*1,IFERROR(NUMBERVALUE(CriteriTecnici!$M3484,".",","),IFERROR(NUMBERVALUE(CriteriTecnici!$M3484,",","."),0))),4)&amp;""),",",".")&amp;", "&amp;CHAR(34)&amp;"rawScore"&amp;CHAR(34)&amp;": "&amp;SUBSTITUTE(TRIM(ROUND(IFERROR(CriteriTecnici!$O3484*1,IFERROR(NUMBERVALUE(CriteriTecnici!$O3484,".",","),IFERROR(NUMBERVALUE(CriteriTecnici!$O3484,",","."),0))),4)&amp;""),",",".")&amp;CHAR(125)&amp;IF(TRUE,",",""))</f>
        <v/>
      </c>
    </row>
    <row r="3705">
      <c r="A3705" s="38">
        <f>IF(CriteriTecnici!$A3485="","","    "&amp;CHAR(123)&amp;CHAR(34)&amp;"bidderId"&amp;CHAR(34)&amp;": "&amp;CHAR(34)&amp;SUBSTITUTE(CriteriTecnici!$A3485,CHAR(34),"'")&amp;CHAR(34)&amp;", "&amp;CHAR(34)&amp;"lotId"&amp;CHAR(34)&amp;": "&amp;CHAR(34)&amp;SUBSTITUTE(CriteriTecnici!$C3485,CHAR(34),"'")&amp;CHAR(34)&amp;", "&amp;CHAR(34)&amp;"criterionId"&amp;CHAR(34)&amp;": "&amp;CHAR(34)&amp;SUBSTITUTE(CriteriTecnici!$D3485,CHAR(34),"'")&amp;CHAR(34)&amp;", "&amp;CHAR(34)&amp;"kind"&amp;CHAR(34)&amp;": "&amp;CHAR(34)&amp;SUBSTITUTE(CriteriTecnici!$F3485,CHAR(34),"'")&amp;CHAR(34)&amp;", "&amp;CHAR(34)&amp;"value"&amp;CHAR(34)&amp;": "&amp;SUBSTITUTE(TRIM(ROUND(IFERROR(CriteriTecnici!$N3485*1,IFERROR(NUMBERVALUE(CriteriTecnici!$N3485,".",","),IFERROR(NUMBERVALUE(CriteriTecnici!$N3485,",","."),0))),4)&amp;""),",",".")&amp;", "&amp;CHAR(34)&amp;"numerator"&amp;CHAR(34)&amp;": "&amp;SUBSTITUTE(TRIM(ROUND(IFERROR(CriteriTecnici!$K3485*1,IFERROR(NUMBERVALUE(CriteriTecnici!$K3485,".",","),IFERROR(NUMBERVALUE(CriteriTecnici!$K3485,",","."),0))),4)&amp;""),",",".")&amp;", "&amp;CHAR(34)&amp;"denominator"&amp;CHAR(34)&amp;": "&amp;SUBSTITUTE(TRIM(ROUND(IFERROR(CriteriTecnici!$L3485*1,IFERROR(NUMBERVALUE(CriteriTecnici!$L3485,".",","),IFERROR(NUMBERVALUE(CriteriTecnici!$L3485,",","."),0))),4)&amp;""),",",".")&amp;", "&amp;CHAR(34)&amp;"flag"&amp;CHAR(34)&amp;": "&amp;SUBSTITUTE(TRIM(ROUND(IFERROR(CriteriTecnici!$M3485*1,IFERROR(NUMBERVALUE(CriteriTecnici!$M3485,".",","),IFERROR(NUMBERVALUE(CriteriTecnici!$M3485,",","."),0))),4)&amp;""),",",".")&amp;", "&amp;CHAR(34)&amp;"rawScore"&amp;CHAR(34)&amp;": "&amp;SUBSTITUTE(TRIM(ROUND(IFERROR(CriteriTecnici!$O3485*1,IFERROR(NUMBERVALUE(CriteriTecnici!$O3485,".",","),IFERROR(NUMBERVALUE(CriteriTecnici!$O3485,",","."),0))),4)&amp;""),",",".")&amp;CHAR(125)&amp;IF(TRUE,",",""))</f>
        <v/>
      </c>
    </row>
    <row r="3706">
      <c r="A3706" s="38">
        <f>IF(CriteriTecnici!$A3486="","","    "&amp;CHAR(123)&amp;CHAR(34)&amp;"bidderId"&amp;CHAR(34)&amp;": "&amp;CHAR(34)&amp;SUBSTITUTE(CriteriTecnici!$A3486,CHAR(34),"'")&amp;CHAR(34)&amp;", "&amp;CHAR(34)&amp;"lotId"&amp;CHAR(34)&amp;": "&amp;CHAR(34)&amp;SUBSTITUTE(CriteriTecnici!$C3486,CHAR(34),"'")&amp;CHAR(34)&amp;", "&amp;CHAR(34)&amp;"criterionId"&amp;CHAR(34)&amp;": "&amp;CHAR(34)&amp;SUBSTITUTE(CriteriTecnici!$D3486,CHAR(34),"'")&amp;CHAR(34)&amp;", "&amp;CHAR(34)&amp;"kind"&amp;CHAR(34)&amp;": "&amp;CHAR(34)&amp;SUBSTITUTE(CriteriTecnici!$F3486,CHAR(34),"'")&amp;CHAR(34)&amp;", "&amp;CHAR(34)&amp;"value"&amp;CHAR(34)&amp;": "&amp;SUBSTITUTE(TRIM(ROUND(IFERROR(CriteriTecnici!$N3486*1,IFERROR(NUMBERVALUE(CriteriTecnici!$N3486,".",","),IFERROR(NUMBERVALUE(CriteriTecnici!$N3486,",","."),0))),4)&amp;""),",",".")&amp;", "&amp;CHAR(34)&amp;"numerator"&amp;CHAR(34)&amp;": "&amp;SUBSTITUTE(TRIM(ROUND(IFERROR(CriteriTecnici!$K3486*1,IFERROR(NUMBERVALUE(CriteriTecnici!$K3486,".",","),IFERROR(NUMBERVALUE(CriteriTecnici!$K3486,",","."),0))),4)&amp;""),",",".")&amp;", "&amp;CHAR(34)&amp;"denominator"&amp;CHAR(34)&amp;": "&amp;SUBSTITUTE(TRIM(ROUND(IFERROR(CriteriTecnici!$L3486*1,IFERROR(NUMBERVALUE(CriteriTecnici!$L3486,".",","),IFERROR(NUMBERVALUE(CriteriTecnici!$L3486,",","."),0))),4)&amp;""),",",".")&amp;", "&amp;CHAR(34)&amp;"flag"&amp;CHAR(34)&amp;": "&amp;SUBSTITUTE(TRIM(ROUND(IFERROR(CriteriTecnici!$M3486*1,IFERROR(NUMBERVALUE(CriteriTecnici!$M3486,".",","),IFERROR(NUMBERVALUE(CriteriTecnici!$M3486,",","."),0))),4)&amp;""),",",".")&amp;", "&amp;CHAR(34)&amp;"rawScore"&amp;CHAR(34)&amp;": "&amp;SUBSTITUTE(TRIM(ROUND(IFERROR(CriteriTecnici!$O3486*1,IFERROR(NUMBERVALUE(CriteriTecnici!$O3486,".",","),IFERROR(NUMBERVALUE(CriteriTecnici!$O3486,",","."),0))),4)&amp;""),",",".")&amp;CHAR(125)&amp;IF(TRUE,",",""))</f>
        <v/>
      </c>
    </row>
    <row r="3707">
      <c r="A3707" s="38">
        <f>IF(CriteriTecnici!$A3487="","","    "&amp;CHAR(123)&amp;CHAR(34)&amp;"bidderId"&amp;CHAR(34)&amp;": "&amp;CHAR(34)&amp;SUBSTITUTE(CriteriTecnici!$A3487,CHAR(34),"'")&amp;CHAR(34)&amp;", "&amp;CHAR(34)&amp;"lotId"&amp;CHAR(34)&amp;": "&amp;CHAR(34)&amp;SUBSTITUTE(CriteriTecnici!$C3487,CHAR(34),"'")&amp;CHAR(34)&amp;", "&amp;CHAR(34)&amp;"criterionId"&amp;CHAR(34)&amp;": "&amp;CHAR(34)&amp;SUBSTITUTE(CriteriTecnici!$D3487,CHAR(34),"'")&amp;CHAR(34)&amp;", "&amp;CHAR(34)&amp;"kind"&amp;CHAR(34)&amp;": "&amp;CHAR(34)&amp;SUBSTITUTE(CriteriTecnici!$F3487,CHAR(34),"'")&amp;CHAR(34)&amp;", "&amp;CHAR(34)&amp;"value"&amp;CHAR(34)&amp;": "&amp;SUBSTITUTE(TRIM(ROUND(IFERROR(CriteriTecnici!$N3487*1,IFERROR(NUMBERVALUE(CriteriTecnici!$N3487,".",","),IFERROR(NUMBERVALUE(CriteriTecnici!$N3487,",","."),0))),4)&amp;""),",",".")&amp;", "&amp;CHAR(34)&amp;"numerator"&amp;CHAR(34)&amp;": "&amp;SUBSTITUTE(TRIM(ROUND(IFERROR(CriteriTecnici!$K3487*1,IFERROR(NUMBERVALUE(CriteriTecnici!$K3487,".",","),IFERROR(NUMBERVALUE(CriteriTecnici!$K3487,",","."),0))),4)&amp;""),",",".")&amp;", "&amp;CHAR(34)&amp;"denominator"&amp;CHAR(34)&amp;": "&amp;SUBSTITUTE(TRIM(ROUND(IFERROR(CriteriTecnici!$L3487*1,IFERROR(NUMBERVALUE(CriteriTecnici!$L3487,".",","),IFERROR(NUMBERVALUE(CriteriTecnici!$L3487,",","."),0))),4)&amp;""),",",".")&amp;", "&amp;CHAR(34)&amp;"flag"&amp;CHAR(34)&amp;": "&amp;SUBSTITUTE(TRIM(ROUND(IFERROR(CriteriTecnici!$M3487*1,IFERROR(NUMBERVALUE(CriteriTecnici!$M3487,".",","),IFERROR(NUMBERVALUE(CriteriTecnici!$M3487,",","."),0))),4)&amp;""),",",".")&amp;", "&amp;CHAR(34)&amp;"rawScore"&amp;CHAR(34)&amp;": "&amp;SUBSTITUTE(TRIM(ROUND(IFERROR(CriteriTecnici!$O3487*1,IFERROR(NUMBERVALUE(CriteriTecnici!$O3487,".",","),IFERROR(NUMBERVALUE(CriteriTecnici!$O3487,",","."),0))),4)&amp;""),",",".")&amp;CHAR(125)&amp;IF(TRUE,",",""))</f>
        <v/>
      </c>
    </row>
    <row r="3708">
      <c r="A3708" s="38">
        <f>IF(CriteriTecnici!$A3488="","","    "&amp;CHAR(123)&amp;CHAR(34)&amp;"bidderId"&amp;CHAR(34)&amp;": "&amp;CHAR(34)&amp;SUBSTITUTE(CriteriTecnici!$A3488,CHAR(34),"'")&amp;CHAR(34)&amp;", "&amp;CHAR(34)&amp;"lotId"&amp;CHAR(34)&amp;": "&amp;CHAR(34)&amp;SUBSTITUTE(CriteriTecnici!$C3488,CHAR(34),"'")&amp;CHAR(34)&amp;", "&amp;CHAR(34)&amp;"criterionId"&amp;CHAR(34)&amp;": "&amp;CHAR(34)&amp;SUBSTITUTE(CriteriTecnici!$D3488,CHAR(34),"'")&amp;CHAR(34)&amp;", "&amp;CHAR(34)&amp;"kind"&amp;CHAR(34)&amp;": "&amp;CHAR(34)&amp;SUBSTITUTE(CriteriTecnici!$F3488,CHAR(34),"'")&amp;CHAR(34)&amp;", "&amp;CHAR(34)&amp;"value"&amp;CHAR(34)&amp;": "&amp;SUBSTITUTE(TRIM(ROUND(IFERROR(CriteriTecnici!$N3488*1,IFERROR(NUMBERVALUE(CriteriTecnici!$N3488,".",","),IFERROR(NUMBERVALUE(CriteriTecnici!$N3488,",","."),0))),4)&amp;""),",",".")&amp;", "&amp;CHAR(34)&amp;"numerator"&amp;CHAR(34)&amp;": "&amp;SUBSTITUTE(TRIM(ROUND(IFERROR(CriteriTecnici!$K3488*1,IFERROR(NUMBERVALUE(CriteriTecnici!$K3488,".",","),IFERROR(NUMBERVALUE(CriteriTecnici!$K3488,",","."),0))),4)&amp;""),",",".")&amp;", "&amp;CHAR(34)&amp;"denominator"&amp;CHAR(34)&amp;": "&amp;SUBSTITUTE(TRIM(ROUND(IFERROR(CriteriTecnici!$L3488*1,IFERROR(NUMBERVALUE(CriteriTecnici!$L3488,".",","),IFERROR(NUMBERVALUE(CriteriTecnici!$L3488,",","."),0))),4)&amp;""),",",".")&amp;", "&amp;CHAR(34)&amp;"flag"&amp;CHAR(34)&amp;": "&amp;SUBSTITUTE(TRIM(ROUND(IFERROR(CriteriTecnici!$M3488*1,IFERROR(NUMBERVALUE(CriteriTecnici!$M3488,".",","),IFERROR(NUMBERVALUE(CriteriTecnici!$M3488,",","."),0))),4)&amp;""),",",".")&amp;", "&amp;CHAR(34)&amp;"rawScore"&amp;CHAR(34)&amp;": "&amp;SUBSTITUTE(TRIM(ROUND(IFERROR(CriteriTecnici!$O3488*1,IFERROR(NUMBERVALUE(CriteriTecnici!$O3488,".",","),IFERROR(NUMBERVALUE(CriteriTecnici!$O3488,",","."),0))),4)&amp;""),",",".")&amp;CHAR(125)&amp;IF(TRUE,",",""))</f>
        <v/>
      </c>
    </row>
    <row r="3709">
      <c r="A3709" s="38">
        <f>IF(CriteriTecnici!$A3489="","","    "&amp;CHAR(123)&amp;CHAR(34)&amp;"bidderId"&amp;CHAR(34)&amp;": "&amp;CHAR(34)&amp;SUBSTITUTE(CriteriTecnici!$A3489,CHAR(34),"'")&amp;CHAR(34)&amp;", "&amp;CHAR(34)&amp;"lotId"&amp;CHAR(34)&amp;": "&amp;CHAR(34)&amp;SUBSTITUTE(CriteriTecnici!$C3489,CHAR(34),"'")&amp;CHAR(34)&amp;", "&amp;CHAR(34)&amp;"criterionId"&amp;CHAR(34)&amp;": "&amp;CHAR(34)&amp;SUBSTITUTE(CriteriTecnici!$D3489,CHAR(34),"'")&amp;CHAR(34)&amp;", "&amp;CHAR(34)&amp;"kind"&amp;CHAR(34)&amp;": "&amp;CHAR(34)&amp;SUBSTITUTE(CriteriTecnici!$F3489,CHAR(34),"'")&amp;CHAR(34)&amp;", "&amp;CHAR(34)&amp;"value"&amp;CHAR(34)&amp;": "&amp;SUBSTITUTE(TRIM(ROUND(IFERROR(CriteriTecnici!$N3489*1,IFERROR(NUMBERVALUE(CriteriTecnici!$N3489,".",","),IFERROR(NUMBERVALUE(CriteriTecnici!$N3489,",","."),0))),4)&amp;""),",",".")&amp;", "&amp;CHAR(34)&amp;"numerator"&amp;CHAR(34)&amp;": "&amp;SUBSTITUTE(TRIM(ROUND(IFERROR(CriteriTecnici!$K3489*1,IFERROR(NUMBERVALUE(CriteriTecnici!$K3489,".",","),IFERROR(NUMBERVALUE(CriteriTecnici!$K3489,",","."),0))),4)&amp;""),",",".")&amp;", "&amp;CHAR(34)&amp;"denominator"&amp;CHAR(34)&amp;": "&amp;SUBSTITUTE(TRIM(ROUND(IFERROR(CriteriTecnici!$L3489*1,IFERROR(NUMBERVALUE(CriteriTecnici!$L3489,".",","),IFERROR(NUMBERVALUE(CriteriTecnici!$L3489,",","."),0))),4)&amp;""),",",".")&amp;", "&amp;CHAR(34)&amp;"flag"&amp;CHAR(34)&amp;": "&amp;SUBSTITUTE(TRIM(ROUND(IFERROR(CriteriTecnici!$M3489*1,IFERROR(NUMBERVALUE(CriteriTecnici!$M3489,".",","),IFERROR(NUMBERVALUE(CriteriTecnici!$M3489,",","."),0))),4)&amp;""),",",".")&amp;", "&amp;CHAR(34)&amp;"rawScore"&amp;CHAR(34)&amp;": "&amp;SUBSTITUTE(TRIM(ROUND(IFERROR(CriteriTecnici!$O3489*1,IFERROR(NUMBERVALUE(CriteriTecnici!$O3489,".",","),IFERROR(NUMBERVALUE(CriteriTecnici!$O3489,",","."),0))),4)&amp;""),",",".")&amp;CHAR(125)&amp;IF(TRUE,",",""))</f>
        <v/>
      </c>
    </row>
    <row r="3710">
      <c r="A3710" s="38">
        <f>IF(CriteriTecnici!$A3490="","","    "&amp;CHAR(123)&amp;CHAR(34)&amp;"bidderId"&amp;CHAR(34)&amp;": "&amp;CHAR(34)&amp;SUBSTITUTE(CriteriTecnici!$A3490,CHAR(34),"'")&amp;CHAR(34)&amp;", "&amp;CHAR(34)&amp;"lotId"&amp;CHAR(34)&amp;": "&amp;CHAR(34)&amp;SUBSTITUTE(CriteriTecnici!$C3490,CHAR(34),"'")&amp;CHAR(34)&amp;", "&amp;CHAR(34)&amp;"criterionId"&amp;CHAR(34)&amp;": "&amp;CHAR(34)&amp;SUBSTITUTE(CriteriTecnici!$D3490,CHAR(34),"'")&amp;CHAR(34)&amp;", "&amp;CHAR(34)&amp;"kind"&amp;CHAR(34)&amp;": "&amp;CHAR(34)&amp;SUBSTITUTE(CriteriTecnici!$F3490,CHAR(34),"'")&amp;CHAR(34)&amp;", "&amp;CHAR(34)&amp;"value"&amp;CHAR(34)&amp;": "&amp;SUBSTITUTE(TRIM(ROUND(IFERROR(CriteriTecnici!$N3490*1,IFERROR(NUMBERVALUE(CriteriTecnici!$N3490,".",","),IFERROR(NUMBERVALUE(CriteriTecnici!$N3490,",","."),0))),4)&amp;""),",",".")&amp;", "&amp;CHAR(34)&amp;"numerator"&amp;CHAR(34)&amp;": "&amp;SUBSTITUTE(TRIM(ROUND(IFERROR(CriteriTecnici!$K3490*1,IFERROR(NUMBERVALUE(CriteriTecnici!$K3490,".",","),IFERROR(NUMBERVALUE(CriteriTecnici!$K3490,",","."),0))),4)&amp;""),",",".")&amp;", "&amp;CHAR(34)&amp;"denominator"&amp;CHAR(34)&amp;": "&amp;SUBSTITUTE(TRIM(ROUND(IFERROR(CriteriTecnici!$L3490*1,IFERROR(NUMBERVALUE(CriteriTecnici!$L3490,".",","),IFERROR(NUMBERVALUE(CriteriTecnici!$L3490,",","."),0))),4)&amp;""),",",".")&amp;", "&amp;CHAR(34)&amp;"flag"&amp;CHAR(34)&amp;": "&amp;SUBSTITUTE(TRIM(ROUND(IFERROR(CriteriTecnici!$M3490*1,IFERROR(NUMBERVALUE(CriteriTecnici!$M3490,".",","),IFERROR(NUMBERVALUE(CriteriTecnici!$M3490,",","."),0))),4)&amp;""),",",".")&amp;", "&amp;CHAR(34)&amp;"rawScore"&amp;CHAR(34)&amp;": "&amp;SUBSTITUTE(TRIM(ROUND(IFERROR(CriteriTecnici!$O3490*1,IFERROR(NUMBERVALUE(CriteriTecnici!$O3490,".",","),IFERROR(NUMBERVALUE(CriteriTecnici!$O3490,",","."),0))),4)&amp;""),",",".")&amp;CHAR(125)&amp;IF(TRUE,",",""))</f>
        <v/>
      </c>
    </row>
    <row r="3711">
      <c r="A3711" s="38">
        <f>IF(CriteriTecnici!$A3491="","","    "&amp;CHAR(123)&amp;CHAR(34)&amp;"bidderId"&amp;CHAR(34)&amp;": "&amp;CHAR(34)&amp;SUBSTITUTE(CriteriTecnici!$A3491,CHAR(34),"'")&amp;CHAR(34)&amp;", "&amp;CHAR(34)&amp;"lotId"&amp;CHAR(34)&amp;": "&amp;CHAR(34)&amp;SUBSTITUTE(CriteriTecnici!$C3491,CHAR(34),"'")&amp;CHAR(34)&amp;", "&amp;CHAR(34)&amp;"criterionId"&amp;CHAR(34)&amp;": "&amp;CHAR(34)&amp;SUBSTITUTE(CriteriTecnici!$D3491,CHAR(34),"'")&amp;CHAR(34)&amp;", "&amp;CHAR(34)&amp;"kind"&amp;CHAR(34)&amp;": "&amp;CHAR(34)&amp;SUBSTITUTE(CriteriTecnici!$F3491,CHAR(34),"'")&amp;CHAR(34)&amp;", "&amp;CHAR(34)&amp;"value"&amp;CHAR(34)&amp;": "&amp;SUBSTITUTE(TRIM(ROUND(IFERROR(CriteriTecnici!$N3491*1,IFERROR(NUMBERVALUE(CriteriTecnici!$N3491,".",","),IFERROR(NUMBERVALUE(CriteriTecnici!$N3491,",","."),0))),4)&amp;""),",",".")&amp;", "&amp;CHAR(34)&amp;"numerator"&amp;CHAR(34)&amp;": "&amp;SUBSTITUTE(TRIM(ROUND(IFERROR(CriteriTecnici!$K3491*1,IFERROR(NUMBERVALUE(CriteriTecnici!$K3491,".",","),IFERROR(NUMBERVALUE(CriteriTecnici!$K3491,",","."),0))),4)&amp;""),",",".")&amp;", "&amp;CHAR(34)&amp;"denominator"&amp;CHAR(34)&amp;": "&amp;SUBSTITUTE(TRIM(ROUND(IFERROR(CriteriTecnici!$L3491*1,IFERROR(NUMBERVALUE(CriteriTecnici!$L3491,".",","),IFERROR(NUMBERVALUE(CriteriTecnici!$L3491,",","."),0))),4)&amp;""),",",".")&amp;", "&amp;CHAR(34)&amp;"flag"&amp;CHAR(34)&amp;": "&amp;SUBSTITUTE(TRIM(ROUND(IFERROR(CriteriTecnici!$M3491*1,IFERROR(NUMBERVALUE(CriteriTecnici!$M3491,".",","),IFERROR(NUMBERVALUE(CriteriTecnici!$M3491,",","."),0))),4)&amp;""),",",".")&amp;", "&amp;CHAR(34)&amp;"rawScore"&amp;CHAR(34)&amp;": "&amp;SUBSTITUTE(TRIM(ROUND(IFERROR(CriteriTecnici!$O3491*1,IFERROR(NUMBERVALUE(CriteriTecnici!$O3491,".",","),IFERROR(NUMBERVALUE(CriteriTecnici!$O3491,",","."),0))),4)&amp;""),",",".")&amp;CHAR(125)&amp;IF(TRUE,",",""))</f>
        <v/>
      </c>
    </row>
    <row r="3712">
      <c r="A3712" s="38">
        <f>IF(CriteriTecnici!$A3492="","","    "&amp;CHAR(123)&amp;CHAR(34)&amp;"bidderId"&amp;CHAR(34)&amp;": "&amp;CHAR(34)&amp;SUBSTITUTE(CriteriTecnici!$A3492,CHAR(34),"'")&amp;CHAR(34)&amp;", "&amp;CHAR(34)&amp;"lotId"&amp;CHAR(34)&amp;": "&amp;CHAR(34)&amp;SUBSTITUTE(CriteriTecnici!$C3492,CHAR(34),"'")&amp;CHAR(34)&amp;", "&amp;CHAR(34)&amp;"criterionId"&amp;CHAR(34)&amp;": "&amp;CHAR(34)&amp;SUBSTITUTE(CriteriTecnici!$D3492,CHAR(34),"'")&amp;CHAR(34)&amp;", "&amp;CHAR(34)&amp;"kind"&amp;CHAR(34)&amp;": "&amp;CHAR(34)&amp;SUBSTITUTE(CriteriTecnici!$F3492,CHAR(34),"'")&amp;CHAR(34)&amp;", "&amp;CHAR(34)&amp;"value"&amp;CHAR(34)&amp;": "&amp;SUBSTITUTE(TRIM(ROUND(IFERROR(CriteriTecnici!$N3492*1,IFERROR(NUMBERVALUE(CriteriTecnici!$N3492,".",","),IFERROR(NUMBERVALUE(CriteriTecnici!$N3492,",","."),0))),4)&amp;""),",",".")&amp;", "&amp;CHAR(34)&amp;"numerator"&amp;CHAR(34)&amp;": "&amp;SUBSTITUTE(TRIM(ROUND(IFERROR(CriteriTecnici!$K3492*1,IFERROR(NUMBERVALUE(CriteriTecnici!$K3492,".",","),IFERROR(NUMBERVALUE(CriteriTecnici!$K3492,",","."),0))),4)&amp;""),",",".")&amp;", "&amp;CHAR(34)&amp;"denominator"&amp;CHAR(34)&amp;": "&amp;SUBSTITUTE(TRIM(ROUND(IFERROR(CriteriTecnici!$L3492*1,IFERROR(NUMBERVALUE(CriteriTecnici!$L3492,".",","),IFERROR(NUMBERVALUE(CriteriTecnici!$L3492,",","."),0))),4)&amp;""),",",".")&amp;", "&amp;CHAR(34)&amp;"flag"&amp;CHAR(34)&amp;": "&amp;SUBSTITUTE(TRIM(ROUND(IFERROR(CriteriTecnici!$M3492*1,IFERROR(NUMBERVALUE(CriteriTecnici!$M3492,".",","),IFERROR(NUMBERVALUE(CriteriTecnici!$M3492,",","."),0))),4)&amp;""),",",".")&amp;", "&amp;CHAR(34)&amp;"rawScore"&amp;CHAR(34)&amp;": "&amp;SUBSTITUTE(TRIM(ROUND(IFERROR(CriteriTecnici!$O3492*1,IFERROR(NUMBERVALUE(CriteriTecnici!$O3492,".",","),IFERROR(NUMBERVALUE(CriteriTecnici!$O3492,",","."),0))),4)&amp;""),",",".")&amp;CHAR(125)&amp;IF(TRUE,",",""))</f>
        <v/>
      </c>
    </row>
    <row r="3713">
      <c r="A3713" s="38">
        <f>IF(CriteriTecnici!$A3493="","","    "&amp;CHAR(123)&amp;CHAR(34)&amp;"bidderId"&amp;CHAR(34)&amp;": "&amp;CHAR(34)&amp;SUBSTITUTE(CriteriTecnici!$A3493,CHAR(34),"'")&amp;CHAR(34)&amp;", "&amp;CHAR(34)&amp;"lotId"&amp;CHAR(34)&amp;": "&amp;CHAR(34)&amp;SUBSTITUTE(CriteriTecnici!$C3493,CHAR(34),"'")&amp;CHAR(34)&amp;", "&amp;CHAR(34)&amp;"criterionId"&amp;CHAR(34)&amp;": "&amp;CHAR(34)&amp;SUBSTITUTE(CriteriTecnici!$D3493,CHAR(34),"'")&amp;CHAR(34)&amp;", "&amp;CHAR(34)&amp;"kind"&amp;CHAR(34)&amp;": "&amp;CHAR(34)&amp;SUBSTITUTE(CriteriTecnici!$F3493,CHAR(34),"'")&amp;CHAR(34)&amp;", "&amp;CHAR(34)&amp;"value"&amp;CHAR(34)&amp;": "&amp;SUBSTITUTE(TRIM(ROUND(IFERROR(CriteriTecnici!$N3493*1,IFERROR(NUMBERVALUE(CriteriTecnici!$N3493,".",","),IFERROR(NUMBERVALUE(CriteriTecnici!$N3493,",","."),0))),4)&amp;""),",",".")&amp;", "&amp;CHAR(34)&amp;"numerator"&amp;CHAR(34)&amp;": "&amp;SUBSTITUTE(TRIM(ROUND(IFERROR(CriteriTecnici!$K3493*1,IFERROR(NUMBERVALUE(CriteriTecnici!$K3493,".",","),IFERROR(NUMBERVALUE(CriteriTecnici!$K3493,",","."),0))),4)&amp;""),",",".")&amp;", "&amp;CHAR(34)&amp;"denominator"&amp;CHAR(34)&amp;": "&amp;SUBSTITUTE(TRIM(ROUND(IFERROR(CriteriTecnici!$L3493*1,IFERROR(NUMBERVALUE(CriteriTecnici!$L3493,".",","),IFERROR(NUMBERVALUE(CriteriTecnici!$L3493,",","."),0))),4)&amp;""),",",".")&amp;", "&amp;CHAR(34)&amp;"flag"&amp;CHAR(34)&amp;": "&amp;SUBSTITUTE(TRIM(ROUND(IFERROR(CriteriTecnici!$M3493*1,IFERROR(NUMBERVALUE(CriteriTecnici!$M3493,".",","),IFERROR(NUMBERVALUE(CriteriTecnici!$M3493,",","."),0))),4)&amp;""),",",".")&amp;", "&amp;CHAR(34)&amp;"rawScore"&amp;CHAR(34)&amp;": "&amp;SUBSTITUTE(TRIM(ROUND(IFERROR(CriteriTecnici!$O3493*1,IFERROR(NUMBERVALUE(CriteriTecnici!$O3493,".",","),IFERROR(NUMBERVALUE(CriteriTecnici!$O3493,",","."),0))),4)&amp;""),",",".")&amp;CHAR(125)&amp;IF(TRUE,",",""))</f>
        <v/>
      </c>
    </row>
    <row r="3714">
      <c r="A3714" s="38">
        <f>IF(CriteriTecnici!$A3494="","","    "&amp;CHAR(123)&amp;CHAR(34)&amp;"bidderId"&amp;CHAR(34)&amp;": "&amp;CHAR(34)&amp;SUBSTITUTE(CriteriTecnici!$A3494,CHAR(34),"'")&amp;CHAR(34)&amp;", "&amp;CHAR(34)&amp;"lotId"&amp;CHAR(34)&amp;": "&amp;CHAR(34)&amp;SUBSTITUTE(CriteriTecnici!$C3494,CHAR(34),"'")&amp;CHAR(34)&amp;", "&amp;CHAR(34)&amp;"criterionId"&amp;CHAR(34)&amp;": "&amp;CHAR(34)&amp;SUBSTITUTE(CriteriTecnici!$D3494,CHAR(34),"'")&amp;CHAR(34)&amp;", "&amp;CHAR(34)&amp;"kind"&amp;CHAR(34)&amp;": "&amp;CHAR(34)&amp;SUBSTITUTE(CriteriTecnici!$F3494,CHAR(34),"'")&amp;CHAR(34)&amp;", "&amp;CHAR(34)&amp;"value"&amp;CHAR(34)&amp;": "&amp;SUBSTITUTE(TRIM(ROUND(IFERROR(CriteriTecnici!$N3494*1,IFERROR(NUMBERVALUE(CriteriTecnici!$N3494,".",","),IFERROR(NUMBERVALUE(CriteriTecnici!$N3494,",","."),0))),4)&amp;""),",",".")&amp;", "&amp;CHAR(34)&amp;"numerator"&amp;CHAR(34)&amp;": "&amp;SUBSTITUTE(TRIM(ROUND(IFERROR(CriteriTecnici!$K3494*1,IFERROR(NUMBERVALUE(CriteriTecnici!$K3494,".",","),IFERROR(NUMBERVALUE(CriteriTecnici!$K3494,",","."),0))),4)&amp;""),",",".")&amp;", "&amp;CHAR(34)&amp;"denominator"&amp;CHAR(34)&amp;": "&amp;SUBSTITUTE(TRIM(ROUND(IFERROR(CriteriTecnici!$L3494*1,IFERROR(NUMBERVALUE(CriteriTecnici!$L3494,".",","),IFERROR(NUMBERVALUE(CriteriTecnici!$L3494,",","."),0))),4)&amp;""),",",".")&amp;", "&amp;CHAR(34)&amp;"flag"&amp;CHAR(34)&amp;": "&amp;SUBSTITUTE(TRIM(ROUND(IFERROR(CriteriTecnici!$M3494*1,IFERROR(NUMBERVALUE(CriteriTecnici!$M3494,".",","),IFERROR(NUMBERVALUE(CriteriTecnici!$M3494,",","."),0))),4)&amp;""),",",".")&amp;", "&amp;CHAR(34)&amp;"rawScore"&amp;CHAR(34)&amp;": "&amp;SUBSTITUTE(TRIM(ROUND(IFERROR(CriteriTecnici!$O3494*1,IFERROR(NUMBERVALUE(CriteriTecnici!$O3494,".",","),IFERROR(NUMBERVALUE(CriteriTecnici!$O3494,",","."),0))),4)&amp;""),",",".")&amp;CHAR(125)&amp;IF(TRUE,",",""))</f>
        <v/>
      </c>
    </row>
    <row r="3715">
      <c r="A3715" s="38">
        <f>IF(CriteriTecnici!$A3495="","","    "&amp;CHAR(123)&amp;CHAR(34)&amp;"bidderId"&amp;CHAR(34)&amp;": "&amp;CHAR(34)&amp;SUBSTITUTE(CriteriTecnici!$A3495,CHAR(34),"'")&amp;CHAR(34)&amp;", "&amp;CHAR(34)&amp;"lotId"&amp;CHAR(34)&amp;": "&amp;CHAR(34)&amp;SUBSTITUTE(CriteriTecnici!$C3495,CHAR(34),"'")&amp;CHAR(34)&amp;", "&amp;CHAR(34)&amp;"criterionId"&amp;CHAR(34)&amp;": "&amp;CHAR(34)&amp;SUBSTITUTE(CriteriTecnici!$D3495,CHAR(34),"'")&amp;CHAR(34)&amp;", "&amp;CHAR(34)&amp;"kind"&amp;CHAR(34)&amp;": "&amp;CHAR(34)&amp;SUBSTITUTE(CriteriTecnici!$F3495,CHAR(34),"'")&amp;CHAR(34)&amp;", "&amp;CHAR(34)&amp;"value"&amp;CHAR(34)&amp;": "&amp;SUBSTITUTE(TRIM(ROUND(IFERROR(CriteriTecnici!$N3495*1,IFERROR(NUMBERVALUE(CriteriTecnici!$N3495,".",","),IFERROR(NUMBERVALUE(CriteriTecnici!$N3495,",","."),0))),4)&amp;""),",",".")&amp;", "&amp;CHAR(34)&amp;"numerator"&amp;CHAR(34)&amp;": "&amp;SUBSTITUTE(TRIM(ROUND(IFERROR(CriteriTecnici!$K3495*1,IFERROR(NUMBERVALUE(CriteriTecnici!$K3495,".",","),IFERROR(NUMBERVALUE(CriteriTecnici!$K3495,",","."),0))),4)&amp;""),",",".")&amp;", "&amp;CHAR(34)&amp;"denominator"&amp;CHAR(34)&amp;": "&amp;SUBSTITUTE(TRIM(ROUND(IFERROR(CriteriTecnici!$L3495*1,IFERROR(NUMBERVALUE(CriteriTecnici!$L3495,".",","),IFERROR(NUMBERVALUE(CriteriTecnici!$L3495,",","."),0))),4)&amp;""),",",".")&amp;", "&amp;CHAR(34)&amp;"flag"&amp;CHAR(34)&amp;": "&amp;SUBSTITUTE(TRIM(ROUND(IFERROR(CriteriTecnici!$M3495*1,IFERROR(NUMBERVALUE(CriteriTecnici!$M3495,".",","),IFERROR(NUMBERVALUE(CriteriTecnici!$M3495,",","."),0))),4)&amp;""),",",".")&amp;", "&amp;CHAR(34)&amp;"rawScore"&amp;CHAR(34)&amp;": "&amp;SUBSTITUTE(TRIM(ROUND(IFERROR(CriteriTecnici!$O3495*1,IFERROR(NUMBERVALUE(CriteriTecnici!$O3495,".",","),IFERROR(NUMBERVALUE(CriteriTecnici!$O3495,",","."),0))),4)&amp;""),",",".")&amp;CHAR(125)&amp;IF(TRUE,",",""))</f>
        <v/>
      </c>
    </row>
    <row r="3716">
      <c r="A3716" s="38">
        <f>IF(CriteriTecnici!$A3496="","","    "&amp;CHAR(123)&amp;CHAR(34)&amp;"bidderId"&amp;CHAR(34)&amp;": "&amp;CHAR(34)&amp;SUBSTITUTE(CriteriTecnici!$A3496,CHAR(34),"'")&amp;CHAR(34)&amp;", "&amp;CHAR(34)&amp;"lotId"&amp;CHAR(34)&amp;": "&amp;CHAR(34)&amp;SUBSTITUTE(CriteriTecnici!$C3496,CHAR(34),"'")&amp;CHAR(34)&amp;", "&amp;CHAR(34)&amp;"criterionId"&amp;CHAR(34)&amp;": "&amp;CHAR(34)&amp;SUBSTITUTE(CriteriTecnici!$D3496,CHAR(34),"'")&amp;CHAR(34)&amp;", "&amp;CHAR(34)&amp;"kind"&amp;CHAR(34)&amp;": "&amp;CHAR(34)&amp;SUBSTITUTE(CriteriTecnici!$F3496,CHAR(34),"'")&amp;CHAR(34)&amp;", "&amp;CHAR(34)&amp;"value"&amp;CHAR(34)&amp;": "&amp;SUBSTITUTE(TRIM(ROUND(IFERROR(CriteriTecnici!$N3496*1,IFERROR(NUMBERVALUE(CriteriTecnici!$N3496,".",","),IFERROR(NUMBERVALUE(CriteriTecnici!$N3496,",","."),0))),4)&amp;""),",",".")&amp;", "&amp;CHAR(34)&amp;"numerator"&amp;CHAR(34)&amp;": "&amp;SUBSTITUTE(TRIM(ROUND(IFERROR(CriteriTecnici!$K3496*1,IFERROR(NUMBERVALUE(CriteriTecnici!$K3496,".",","),IFERROR(NUMBERVALUE(CriteriTecnici!$K3496,",","."),0))),4)&amp;""),",",".")&amp;", "&amp;CHAR(34)&amp;"denominator"&amp;CHAR(34)&amp;": "&amp;SUBSTITUTE(TRIM(ROUND(IFERROR(CriteriTecnici!$L3496*1,IFERROR(NUMBERVALUE(CriteriTecnici!$L3496,".",","),IFERROR(NUMBERVALUE(CriteriTecnici!$L3496,",","."),0))),4)&amp;""),",",".")&amp;", "&amp;CHAR(34)&amp;"flag"&amp;CHAR(34)&amp;": "&amp;SUBSTITUTE(TRIM(ROUND(IFERROR(CriteriTecnici!$M3496*1,IFERROR(NUMBERVALUE(CriteriTecnici!$M3496,".",","),IFERROR(NUMBERVALUE(CriteriTecnici!$M3496,",","."),0))),4)&amp;""),",",".")&amp;", "&amp;CHAR(34)&amp;"rawScore"&amp;CHAR(34)&amp;": "&amp;SUBSTITUTE(TRIM(ROUND(IFERROR(CriteriTecnici!$O3496*1,IFERROR(NUMBERVALUE(CriteriTecnici!$O3496,".",","),IFERROR(NUMBERVALUE(CriteriTecnici!$O3496,",","."),0))),4)&amp;""),",",".")&amp;CHAR(125)&amp;IF(TRUE,",",""))</f>
        <v/>
      </c>
    </row>
    <row r="3717">
      <c r="A3717" s="38">
        <f>IF(CriteriTecnici!$A3497="","","    "&amp;CHAR(123)&amp;CHAR(34)&amp;"bidderId"&amp;CHAR(34)&amp;": "&amp;CHAR(34)&amp;SUBSTITUTE(CriteriTecnici!$A3497,CHAR(34),"'")&amp;CHAR(34)&amp;", "&amp;CHAR(34)&amp;"lotId"&amp;CHAR(34)&amp;": "&amp;CHAR(34)&amp;SUBSTITUTE(CriteriTecnici!$C3497,CHAR(34),"'")&amp;CHAR(34)&amp;", "&amp;CHAR(34)&amp;"criterionId"&amp;CHAR(34)&amp;": "&amp;CHAR(34)&amp;SUBSTITUTE(CriteriTecnici!$D3497,CHAR(34),"'")&amp;CHAR(34)&amp;", "&amp;CHAR(34)&amp;"kind"&amp;CHAR(34)&amp;": "&amp;CHAR(34)&amp;SUBSTITUTE(CriteriTecnici!$F3497,CHAR(34),"'")&amp;CHAR(34)&amp;", "&amp;CHAR(34)&amp;"value"&amp;CHAR(34)&amp;": "&amp;SUBSTITUTE(TRIM(ROUND(IFERROR(CriteriTecnici!$N3497*1,IFERROR(NUMBERVALUE(CriteriTecnici!$N3497,".",","),IFERROR(NUMBERVALUE(CriteriTecnici!$N3497,",","."),0))),4)&amp;""),",",".")&amp;", "&amp;CHAR(34)&amp;"numerator"&amp;CHAR(34)&amp;": "&amp;SUBSTITUTE(TRIM(ROUND(IFERROR(CriteriTecnici!$K3497*1,IFERROR(NUMBERVALUE(CriteriTecnici!$K3497,".",","),IFERROR(NUMBERVALUE(CriteriTecnici!$K3497,",","."),0))),4)&amp;""),",",".")&amp;", "&amp;CHAR(34)&amp;"denominator"&amp;CHAR(34)&amp;": "&amp;SUBSTITUTE(TRIM(ROUND(IFERROR(CriteriTecnici!$L3497*1,IFERROR(NUMBERVALUE(CriteriTecnici!$L3497,".",","),IFERROR(NUMBERVALUE(CriteriTecnici!$L3497,",","."),0))),4)&amp;""),",",".")&amp;", "&amp;CHAR(34)&amp;"flag"&amp;CHAR(34)&amp;": "&amp;SUBSTITUTE(TRIM(ROUND(IFERROR(CriteriTecnici!$M3497*1,IFERROR(NUMBERVALUE(CriteriTecnici!$M3497,".",","),IFERROR(NUMBERVALUE(CriteriTecnici!$M3497,",","."),0))),4)&amp;""),",",".")&amp;", "&amp;CHAR(34)&amp;"rawScore"&amp;CHAR(34)&amp;": "&amp;SUBSTITUTE(TRIM(ROUND(IFERROR(CriteriTecnici!$O3497*1,IFERROR(NUMBERVALUE(CriteriTecnici!$O3497,".",","),IFERROR(NUMBERVALUE(CriteriTecnici!$O3497,",","."),0))),4)&amp;""),",",".")&amp;CHAR(125)&amp;IF(TRUE,",",""))</f>
        <v/>
      </c>
    </row>
    <row r="3718">
      <c r="A3718" s="38">
        <f>IF(CriteriTecnici!$A3498="","","    "&amp;CHAR(123)&amp;CHAR(34)&amp;"bidderId"&amp;CHAR(34)&amp;": "&amp;CHAR(34)&amp;SUBSTITUTE(CriteriTecnici!$A3498,CHAR(34),"'")&amp;CHAR(34)&amp;", "&amp;CHAR(34)&amp;"lotId"&amp;CHAR(34)&amp;": "&amp;CHAR(34)&amp;SUBSTITUTE(CriteriTecnici!$C3498,CHAR(34),"'")&amp;CHAR(34)&amp;", "&amp;CHAR(34)&amp;"criterionId"&amp;CHAR(34)&amp;": "&amp;CHAR(34)&amp;SUBSTITUTE(CriteriTecnici!$D3498,CHAR(34),"'")&amp;CHAR(34)&amp;", "&amp;CHAR(34)&amp;"kind"&amp;CHAR(34)&amp;": "&amp;CHAR(34)&amp;SUBSTITUTE(CriteriTecnici!$F3498,CHAR(34),"'")&amp;CHAR(34)&amp;", "&amp;CHAR(34)&amp;"value"&amp;CHAR(34)&amp;": "&amp;SUBSTITUTE(TRIM(ROUND(IFERROR(CriteriTecnici!$N3498*1,IFERROR(NUMBERVALUE(CriteriTecnici!$N3498,".",","),IFERROR(NUMBERVALUE(CriteriTecnici!$N3498,",","."),0))),4)&amp;""),",",".")&amp;", "&amp;CHAR(34)&amp;"numerator"&amp;CHAR(34)&amp;": "&amp;SUBSTITUTE(TRIM(ROUND(IFERROR(CriteriTecnici!$K3498*1,IFERROR(NUMBERVALUE(CriteriTecnici!$K3498,".",","),IFERROR(NUMBERVALUE(CriteriTecnici!$K3498,",","."),0))),4)&amp;""),",",".")&amp;", "&amp;CHAR(34)&amp;"denominator"&amp;CHAR(34)&amp;": "&amp;SUBSTITUTE(TRIM(ROUND(IFERROR(CriteriTecnici!$L3498*1,IFERROR(NUMBERVALUE(CriteriTecnici!$L3498,".",","),IFERROR(NUMBERVALUE(CriteriTecnici!$L3498,",","."),0))),4)&amp;""),",",".")&amp;", "&amp;CHAR(34)&amp;"flag"&amp;CHAR(34)&amp;": "&amp;SUBSTITUTE(TRIM(ROUND(IFERROR(CriteriTecnici!$M3498*1,IFERROR(NUMBERVALUE(CriteriTecnici!$M3498,".",","),IFERROR(NUMBERVALUE(CriteriTecnici!$M3498,",","."),0))),4)&amp;""),",",".")&amp;", "&amp;CHAR(34)&amp;"rawScore"&amp;CHAR(34)&amp;": "&amp;SUBSTITUTE(TRIM(ROUND(IFERROR(CriteriTecnici!$O3498*1,IFERROR(NUMBERVALUE(CriteriTecnici!$O3498,".",","),IFERROR(NUMBERVALUE(CriteriTecnici!$O3498,",","."),0))),4)&amp;""),",",".")&amp;CHAR(125)&amp;IF(TRUE,",",""))</f>
        <v/>
      </c>
    </row>
    <row r="3719">
      <c r="A3719" s="38">
        <f>IF(CriteriTecnici!$A3499="","","    "&amp;CHAR(123)&amp;CHAR(34)&amp;"bidderId"&amp;CHAR(34)&amp;": "&amp;CHAR(34)&amp;SUBSTITUTE(CriteriTecnici!$A3499,CHAR(34),"'")&amp;CHAR(34)&amp;", "&amp;CHAR(34)&amp;"lotId"&amp;CHAR(34)&amp;": "&amp;CHAR(34)&amp;SUBSTITUTE(CriteriTecnici!$C3499,CHAR(34),"'")&amp;CHAR(34)&amp;", "&amp;CHAR(34)&amp;"criterionId"&amp;CHAR(34)&amp;": "&amp;CHAR(34)&amp;SUBSTITUTE(CriteriTecnici!$D3499,CHAR(34),"'")&amp;CHAR(34)&amp;", "&amp;CHAR(34)&amp;"kind"&amp;CHAR(34)&amp;": "&amp;CHAR(34)&amp;SUBSTITUTE(CriteriTecnici!$F3499,CHAR(34),"'")&amp;CHAR(34)&amp;", "&amp;CHAR(34)&amp;"value"&amp;CHAR(34)&amp;": "&amp;SUBSTITUTE(TRIM(ROUND(IFERROR(CriteriTecnici!$N3499*1,IFERROR(NUMBERVALUE(CriteriTecnici!$N3499,".",","),IFERROR(NUMBERVALUE(CriteriTecnici!$N3499,",","."),0))),4)&amp;""),",",".")&amp;", "&amp;CHAR(34)&amp;"numerator"&amp;CHAR(34)&amp;": "&amp;SUBSTITUTE(TRIM(ROUND(IFERROR(CriteriTecnici!$K3499*1,IFERROR(NUMBERVALUE(CriteriTecnici!$K3499,".",","),IFERROR(NUMBERVALUE(CriteriTecnici!$K3499,",","."),0))),4)&amp;""),",",".")&amp;", "&amp;CHAR(34)&amp;"denominator"&amp;CHAR(34)&amp;": "&amp;SUBSTITUTE(TRIM(ROUND(IFERROR(CriteriTecnici!$L3499*1,IFERROR(NUMBERVALUE(CriteriTecnici!$L3499,".",","),IFERROR(NUMBERVALUE(CriteriTecnici!$L3499,",","."),0))),4)&amp;""),",",".")&amp;", "&amp;CHAR(34)&amp;"flag"&amp;CHAR(34)&amp;": "&amp;SUBSTITUTE(TRIM(ROUND(IFERROR(CriteriTecnici!$M3499*1,IFERROR(NUMBERVALUE(CriteriTecnici!$M3499,".",","),IFERROR(NUMBERVALUE(CriteriTecnici!$M3499,",","."),0))),4)&amp;""),",",".")&amp;", "&amp;CHAR(34)&amp;"rawScore"&amp;CHAR(34)&amp;": "&amp;SUBSTITUTE(TRIM(ROUND(IFERROR(CriteriTecnici!$O3499*1,IFERROR(NUMBERVALUE(CriteriTecnici!$O3499,".",","),IFERROR(NUMBERVALUE(CriteriTecnici!$O3499,",","."),0))),4)&amp;""),",",".")&amp;CHAR(125)&amp;IF(TRUE,",",""))</f>
        <v/>
      </c>
    </row>
    <row r="3720">
      <c r="A3720" s="38">
        <f>IF(CriteriTecnici!$A3500="","","    "&amp;CHAR(123)&amp;CHAR(34)&amp;"bidderId"&amp;CHAR(34)&amp;": "&amp;CHAR(34)&amp;SUBSTITUTE(CriteriTecnici!$A3500,CHAR(34),"'")&amp;CHAR(34)&amp;", "&amp;CHAR(34)&amp;"lotId"&amp;CHAR(34)&amp;": "&amp;CHAR(34)&amp;SUBSTITUTE(CriteriTecnici!$C3500,CHAR(34),"'")&amp;CHAR(34)&amp;", "&amp;CHAR(34)&amp;"criterionId"&amp;CHAR(34)&amp;": "&amp;CHAR(34)&amp;SUBSTITUTE(CriteriTecnici!$D3500,CHAR(34),"'")&amp;CHAR(34)&amp;", "&amp;CHAR(34)&amp;"kind"&amp;CHAR(34)&amp;": "&amp;CHAR(34)&amp;SUBSTITUTE(CriteriTecnici!$F3500,CHAR(34),"'")&amp;CHAR(34)&amp;", "&amp;CHAR(34)&amp;"value"&amp;CHAR(34)&amp;": "&amp;SUBSTITUTE(TRIM(ROUND(IFERROR(CriteriTecnici!$N3500*1,IFERROR(NUMBERVALUE(CriteriTecnici!$N3500,".",","),IFERROR(NUMBERVALUE(CriteriTecnici!$N3500,",","."),0))),4)&amp;""),",",".")&amp;", "&amp;CHAR(34)&amp;"numerator"&amp;CHAR(34)&amp;": "&amp;SUBSTITUTE(TRIM(ROUND(IFERROR(CriteriTecnici!$K3500*1,IFERROR(NUMBERVALUE(CriteriTecnici!$K3500,".",","),IFERROR(NUMBERVALUE(CriteriTecnici!$K3500,",","."),0))),4)&amp;""),",",".")&amp;", "&amp;CHAR(34)&amp;"denominator"&amp;CHAR(34)&amp;": "&amp;SUBSTITUTE(TRIM(ROUND(IFERROR(CriteriTecnici!$L3500*1,IFERROR(NUMBERVALUE(CriteriTecnici!$L3500,".",","),IFERROR(NUMBERVALUE(CriteriTecnici!$L3500,",","."),0))),4)&amp;""),",",".")&amp;", "&amp;CHAR(34)&amp;"flag"&amp;CHAR(34)&amp;": "&amp;SUBSTITUTE(TRIM(ROUND(IFERROR(CriteriTecnici!$M3500*1,IFERROR(NUMBERVALUE(CriteriTecnici!$M3500,".",","),IFERROR(NUMBERVALUE(CriteriTecnici!$M3500,",","."),0))),4)&amp;""),",",".")&amp;", "&amp;CHAR(34)&amp;"rawScore"&amp;CHAR(34)&amp;": "&amp;SUBSTITUTE(TRIM(ROUND(IFERROR(CriteriTecnici!$O3500*1,IFERROR(NUMBERVALUE(CriteriTecnici!$O3500,".",","),IFERROR(NUMBERVALUE(CriteriTecnici!$O3500,",","."),0))),4)&amp;""),",",".")&amp;CHAR(125)&amp;IF(TRUE,",",""))</f>
        <v/>
      </c>
    </row>
    <row r="3721">
      <c r="A3721" s="38">
        <f>IF(CriteriTecnici!$A3501="","","    "&amp;CHAR(123)&amp;CHAR(34)&amp;"bidderId"&amp;CHAR(34)&amp;": "&amp;CHAR(34)&amp;SUBSTITUTE(CriteriTecnici!$A3501,CHAR(34),"'")&amp;CHAR(34)&amp;", "&amp;CHAR(34)&amp;"lotId"&amp;CHAR(34)&amp;": "&amp;CHAR(34)&amp;SUBSTITUTE(CriteriTecnici!$C3501,CHAR(34),"'")&amp;CHAR(34)&amp;", "&amp;CHAR(34)&amp;"criterionId"&amp;CHAR(34)&amp;": "&amp;CHAR(34)&amp;SUBSTITUTE(CriteriTecnici!$D3501,CHAR(34),"'")&amp;CHAR(34)&amp;", "&amp;CHAR(34)&amp;"kind"&amp;CHAR(34)&amp;": "&amp;CHAR(34)&amp;SUBSTITUTE(CriteriTecnici!$F3501,CHAR(34),"'")&amp;CHAR(34)&amp;", "&amp;CHAR(34)&amp;"value"&amp;CHAR(34)&amp;": "&amp;SUBSTITUTE(TRIM(ROUND(IFERROR(CriteriTecnici!$N3501*1,IFERROR(NUMBERVALUE(CriteriTecnici!$N3501,".",","),IFERROR(NUMBERVALUE(CriteriTecnici!$N3501,",","."),0))),4)&amp;""),",",".")&amp;", "&amp;CHAR(34)&amp;"numerator"&amp;CHAR(34)&amp;": "&amp;SUBSTITUTE(TRIM(ROUND(IFERROR(CriteriTecnici!$K3501*1,IFERROR(NUMBERVALUE(CriteriTecnici!$K3501,".",","),IFERROR(NUMBERVALUE(CriteriTecnici!$K3501,",","."),0))),4)&amp;""),",",".")&amp;", "&amp;CHAR(34)&amp;"denominator"&amp;CHAR(34)&amp;": "&amp;SUBSTITUTE(TRIM(ROUND(IFERROR(CriteriTecnici!$L3501*1,IFERROR(NUMBERVALUE(CriteriTecnici!$L3501,".",","),IFERROR(NUMBERVALUE(CriteriTecnici!$L3501,",","."),0))),4)&amp;""),",",".")&amp;", "&amp;CHAR(34)&amp;"flag"&amp;CHAR(34)&amp;": "&amp;SUBSTITUTE(TRIM(ROUND(IFERROR(CriteriTecnici!$M3501*1,IFERROR(NUMBERVALUE(CriteriTecnici!$M3501,".",","),IFERROR(NUMBERVALUE(CriteriTecnici!$M3501,",","."),0))),4)&amp;""),",",".")&amp;", "&amp;CHAR(34)&amp;"rawScore"&amp;CHAR(34)&amp;": "&amp;SUBSTITUTE(TRIM(ROUND(IFERROR(CriteriTecnici!$O3501*1,IFERROR(NUMBERVALUE(CriteriTecnici!$O3501,".",","),IFERROR(NUMBERVALUE(CriteriTecnici!$O3501,",","."),0))),4)&amp;""),",",".")&amp;CHAR(125)&amp;IF(TRUE,",",""))</f>
        <v/>
      </c>
    </row>
    <row r="3722">
      <c r="A3722" s="38">
        <f>IF(CriteriTecnici!$A3502="","","    "&amp;CHAR(123)&amp;CHAR(34)&amp;"bidderId"&amp;CHAR(34)&amp;": "&amp;CHAR(34)&amp;SUBSTITUTE(CriteriTecnici!$A3502,CHAR(34),"'")&amp;CHAR(34)&amp;", "&amp;CHAR(34)&amp;"lotId"&amp;CHAR(34)&amp;": "&amp;CHAR(34)&amp;SUBSTITUTE(CriteriTecnici!$C3502,CHAR(34),"'")&amp;CHAR(34)&amp;", "&amp;CHAR(34)&amp;"criterionId"&amp;CHAR(34)&amp;": "&amp;CHAR(34)&amp;SUBSTITUTE(CriteriTecnici!$D3502,CHAR(34),"'")&amp;CHAR(34)&amp;", "&amp;CHAR(34)&amp;"kind"&amp;CHAR(34)&amp;": "&amp;CHAR(34)&amp;SUBSTITUTE(CriteriTecnici!$F3502,CHAR(34),"'")&amp;CHAR(34)&amp;", "&amp;CHAR(34)&amp;"value"&amp;CHAR(34)&amp;": "&amp;SUBSTITUTE(TRIM(ROUND(IFERROR(CriteriTecnici!$N3502*1,IFERROR(NUMBERVALUE(CriteriTecnici!$N3502,".",","),IFERROR(NUMBERVALUE(CriteriTecnici!$N3502,",","."),0))),4)&amp;""),",",".")&amp;", "&amp;CHAR(34)&amp;"numerator"&amp;CHAR(34)&amp;": "&amp;SUBSTITUTE(TRIM(ROUND(IFERROR(CriteriTecnici!$K3502*1,IFERROR(NUMBERVALUE(CriteriTecnici!$K3502,".",","),IFERROR(NUMBERVALUE(CriteriTecnici!$K3502,",","."),0))),4)&amp;""),",",".")&amp;", "&amp;CHAR(34)&amp;"denominator"&amp;CHAR(34)&amp;": "&amp;SUBSTITUTE(TRIM(ROUND(IFERROR(CriteriTecnici!$L3502*1,IFERROR(NUMBERVALUE(CriteriTecnici!$L3502,".",","),IFERROR(NUMBERVALUE(CriteriTecnici!$L3502,",","."),0))),4)&amp;""),",",".")&amp;", "&amp;CHAR(34)&amp;"flag"&amp;CHAR(34)&amp;": "&amp;SUBSTITUTE(TRIM(ROUND(IFERROR(CriteriTecnici!$M3502*1,IFERROR(NUMBERVALUE(CriteriTecnici!$M3502,".",","),IFERROR(NUMBERVALUE(CriteriTecnici!$M3502,",","."),0))),4)&amp;""),",",".")&amp;", "&amp;CHAR(34)&amp;"rawScore"&amp;CHAR(34)&amp;": "&amp;SUBSTITUTE(TRIM(ROUND(IFERROR(CriteriTecnici!$O3502*1,IFERROR(NUMBERVALUE(CriteriTecnici!$O3502,".",","),IFERROR(NUMBERVALUE(CriteriTecnici!$O3502,",","."),0))),4)&amp;""),",",".")&amp;CHAR(125)&amp;IF(TRUE,",",""))</f>
        <v/>
      </c>
    </row>
    <row r="3723">
      <c r="A3723" s="38">
        <f>IF(CriteriTecnici!$A3503="","","    "&amp;CHAR(123)&amp;CHAR(34)&amp;"bidderId"&amp;CHAR(34)&amp;": "&amp;CHAR(34)&amp;SUBSTITUTE(CriteriTecnici!$A3503,CHAR(34),"'")&amp;CHAR(34)&amp;", "&amp;CHAR(34)&amp;"lotId"&amp;CHAR(34)&amp;": "&amp;CHAR(34)&amp;SUBSTITUTE(CriteriTecnici!$C3503,CHAR(34),"'")&amp;CHAR(34)&amp;", "&amp;CHAR(34)&amp;"criterionId"&amp;CHAR(34)&amp;": "&amp;CHAR(34)&amp;SUBSTITUTE(CriteriTecnici!$D3503,CHAR(34),"'")&amp;CHAR(34)&amp;", "&amp;CHAR(34)&amp;"kind"&amp;CHAR(34)&amp;": "&amp;CHAR(34)&amp;SUBSTITUTE(CriteriTecnici!$F3503,CHAR(34),"'")&amp;CHAR(34)&amp;", "&amp;CHAR(34)&amp;"value"&amp;CHAR(34)&amp;": "&amp;SUBSTITUTE(TRIM(ROUND(IFERROR(CriteriTecnici!$N3503*1,IFERROR(NUMBERVALUE(CriteriTecnici!$N3503,".",","),IFERROR(NUMBERVALUE(CriteriTecnici!$N3503,",","."),0))),4)&amp;""),",",".")&amp;", "&amp;CHAR(34)&amp;"numerator"&amp;CHAR(34)&amp;": "&amp;SUBSTITUTE(TRIM(ROUND(IFERROR(CriteriTecnici!$K3503*1,IFERROR(NUMBERVALUE(CriteriTecnici!$K3503,".",","),IFERROR(NUMBERVALUE(CriteriTecnici!$K3503,",","."),0))),4)&amp;""),",",".")&amp;", "&amp;CHAR(34)&amp;"denominator"&amp;CHAR(34)&amp;": "&amp;SUBSTITUTE(TRIM(ROUND(IFERROR(CriteriTecnici!$L3503*1,IFERROR(NUMBERVALUE(CriteriTecnici!$L3503,".",","),IFERROR(NUMBERVALUE(CriteriTecnici!$L3503,",","."),0))),4)&amp;""),",",".")&amp;", "&amp;CHAR(34)&amp;"flag"&amp;CHAR(34)&amp;": "&amp;SUBSTITUTE(TRIM(ROUND(IFERROR(CriteriTecnici!$M3503*1,IFERROR(NUMBERVALUE(CriteriTecnici!$M3503,".",","),IFERROR(NUMBERVALUE(CriteriTecnici!$M3503,",","."),0))),4)&amp;""),",",".")&amp;", "&amp;CHAR(34)&amp;"rawScore"&amp;CHAR(34)&amp;": "&amp;SUBSTITUTE(TRIM(ROUND(IFERROR(CriteriTecnici!$O3503*1,IFERROR(NUMBERVALUE(CriteriTecnici!$O3503,".",","),IFERROR(NUMBERVALUE(CriteriTecnici!$O3503,",","."),0))),4)&amp;""),",",".")&amp;CHAR(125)&amp;IF(TRUE,",",""))</f>
        <v/>
      </c>
    </row>
    <row r="3724">
      <c r="A3724" s="38">
        <f>IF(CriteriTecnici!$A3504="","","    "&amp;CHAR(123)&amp;CHAR(34)&amp;"bidderId"&amp;CHAR(34)&amp;": "&amp;CHAR(34)&amp;SUBSTITUTE(CriteriTecnici!$A3504,CHAR(34),"'")&amp;CHAR(34)&amp;", "&amp;CHAR(34)&amp;"lotId"&amp;CHAR(34)&amp;": "&amp;CHAR(34)&amp;SUBSTITUTE(CriteriTecnici!$C3504,CHAR(34),"'")&amp;CHAR(34)&amp;", "&amp;CHAR(34)&amp;"criterionId"&amp;CHAR(34)&amp;": "&amp;CHAR(34)&amp;SUBSTITUTE(CriteriTecnici!$D3504,CHAR(34),"'")&amp;CHAR(34)&amp;", "&amp;CHAR(34)&amp;"kind"&amp;CHAR(34)&amp;": "&amp;CHAR(34)&amp;SUBSTITUTE(CriteriTecnici!$F3504,CHAR(34),"'")&amp;CHAR(34)&amp;", "&amp;CHAR(34)&amp;"value"&amp;CHAR(34)&amp;": "&amp;SUBSTITUTE(TRIM(ROUND(IFERROR(CriteriTecnici!$N3504*1,IFERROR(NUMBERVALUE(CriteriTecnici!$N3504,".",","),IFERROR(NUMBERVALUE(CriteriTecnici!$N3504,",","."),0))),4)&amp;""),",",".")&amp;", "&amp;CHAR(34)&amp;"numerator"&amp;CHAR(34)&amp;": "&amp;SUBSTITUTE(TRIM(ROUND(IFERROR(CriteriTecnici!$K3504*1,IFERROR(NUMBERVALUE(CriteriTecnici!$K3504,".",","),IFERROR(NUMBERVALUE(CriteriTecnici!$K3504,",","."),0))),4)&amp;""),",",".")&amp;", "&amp;CHAR(34)&amp;"denominator"&amp;CHAR(34)&amp;": "&amp;SUBSTITUTE(TRIM(ROUND(IFERROR(CriteriTecnici!$L3504*1,IFERROR(NUMBERVALUE(CriteriTecnici!$L3504,".",","),IFERROR(NUMBERVALUE(CriteriTecnici!$L3504,",","."),0))),4)&amp;""),",",".")&amp;", "&amp;CHAR(34)&amp;"flag"&amp;CHAR(34)&amp;": "&amp;SUBSTITUTE(TRIM(ROUND(IFERROR(CriteriTecnici!$M3504*1,IFERROR(NUMBERVALUE(CriteriTecnici!$M3504,".",","),IFERROR(NUMBERVALUE(CriteriTecnici!$M3504,",","."),0))),4)&amp;""),",",".")&amp;", "&amp;CHAR(34)&amp;"rawScore"&amp;CHAR(34)&amp;": "&amp;SUBSTITUTE(TRIM(ROUND(IFERROR(CriteriTecnici!$O3504*1,IFERROR(NUMBERVALUE(CriteriTecnici!$O3504,".",","),IFERROR(NUMBERVALUE(CriteriTecnici!$O3504,",","."),0))),4)&amp;""),",",".")&amp;CHAR(125)&amp;IF(TRUE,",",""))</f>
        <v/>
      </c>
    </row>
    <row r="3725">
      <c r="A3725" s="38">
        <f>IF(CriteriTecnici!$A3505="","","    "&amp;CHAR(123)&amp;CHAR(34)&amp;"bidderId"&amp;CHAR(34)&amp;": "&amp;CHAR(34)&amp;SUBSTITUTE(CriteriTecnici!$A3505,CHAR(34),"'")&amp;CHAR(34)&amp;", "&amp;CHAR(34)&amp;"lotId"&amp;CHAR(34)&amp;": "&amp;CHAR(34)&amp;SUBSTITUTE(CriteriTecnici!$C3505,CHAR(34),"'")&amp;CHAR(34)&amp;", "&amp;CHAR(34)&amp;"criterionId"&amp;CHAR(34)&amp;": "&amp;CHAR(34)&amp;SUBSTITUTE(CriteriTecnici!$D3505,CHAR(34),"'")&amp;CHAR(34)&amp;", "&amp;CHAR(34)&amp;"kind"&amp;CHAR(34)&amp;": "&amp;CHAR(34)&amp;SUBSTITUTE(CriteriTecnici!$F3505,CHAR(34),"'")&amp;CHAR(34)&amp;", "&amp;CHAR(34)&amp;"value"&amp;CHAR(34)&amp;": "&amp;SUBSTITUTE(TRIM(ROUND(IFERROR(CriteriTecnici!$N3505*1,IFERROR(NUMBERVALUE(CriteriTecnici!$N3505,".",","),IFERROR(NUMBERVALUE(CriteriTecnici!$N3505,",","."),0))),4)&amp;""),",",".")&amp;", "&amp;CHAR(34)&amp;"numerator"&amp;CHAR(34)&amp;": "&amp;SUBSTITUTE(TRIM(ROUND(IFERROR(CriteriTecnici!$K3505*1,IFERROR(NUMBERVALUE(CriteriTecnici!$K3505,".",","),IFERROR(NUMBERVALUE(CriteriTecnici!$K3505,",","."),0))),4)&amp;""),",",".")&amp;", "&amp;CHAR(34)&amp;"denominator"&amp;CHAR(34)&amp;": "&amp;SUBSTITUTE(TRIM(ROUND(IFERROR(CriteriTecnici!$L3505*1,IFERROR(NUMBERVALUE(CriteriTecnici!$L3505,".",","),IFERROR(NUMBERVALUE(CriteriTecnici!$L3505,",","."),0))),4)&amp;""),",",".")&amp;", "&amp;CHAR(34)&amp;"flag"&amp;CHAR(34)&amp;": "&amp;SUBSTITUTE(TRIM(ROUND(IFERROR(CriteriTecnici!$M3505*1,IFERROR(NUMBERVALUE(CriteriTecnici!$M3505,".",","),IFERROR(NUMBERVALUE(CriteriTecnici!$M3505,",","."),0))),4)&amp;""),",",".")&amp;", "&amp;CHAR(34)&amp;"rawScore"&amp;CHAR(34)&amp;": "&amp;SUBSTITUTE(TRIM(ROUND(IFERROR(CriteriTecnici!$O3505*1,IFERROR(NUMBERVALUE(CriteriTecnici!$O3505,".",","),IFERROR(NUMBERVALUE(CriteriTecnici!$O3505,",","."),0))),4)&amp;""),",",".")&amp;CHAR(125)&amp;IF(TRUE,",",""))</f>
        <v/>
      </c>
    </row>
    <row r="3726">
      <c r="A3726" s="38">
        <f>IF(CriteriTecnici!$A3506="","","    "&amp;CHAR(123)&amp;CHAR(34)&amp;"bidderId"&amp;CHAR(34)&amp;": "&amp;CHAR(34)&amp;SUBSTITUTE(CriteriTecnici!$A3506,CHAR(34),"'")&amp;CHAR(34)&amp;", "&amp;CHAR(34)&amp;"lotId"&amp;CHAR(34)&amp;": "&amp;CHAR(34)&amp;SUBSTITUTE(CriteriTecnici!$C3506,CHAR(34),"'")&amp;CHAR(34)&amp;", "&amp;CHAR(34)&amp;"criterionId"&amp;CHAR(34)&amp;": "&amp;CHAR(34)&amp;SUBSTITUTE(CriteriTecnici!$D3506,CHAR(34),"'")&amp;CHAR(34)&amp;", "&amp;CHAR(34)&amp;"kind"&amp;CHAR(34)&amp;": "&amp;CHAR(34)&amp;SUBSTITUTE(CriteriTecnici!$F3506,CHAR(34),"'")&amp;CHAR(34)&amp;", "&amp;CHAR(34)&amp;"value"&amp;CHAR(34)&amp;": "&amp;SUBSTITUTE(TRIM(ROUND(IFERROR(CriteriTecnici!$N3506*1,IFERROR(NUMBERVALUE(CriteriTecnici!$N3506,".",","),IFERROR(NUMBERVALUE(CriteriTecnici!$N3506,",","."),0))),4)&amp;""),",",".")&amp;", "&amp;CHAR(34)&amp;"numerator"&amp;CHAR(34)&amp;": "&amp;SUBSTITUTE(TRIM(ROUND(IFERROR(CriteriTecnici!$K3506*1,IFERROR(NUMBERVALUE(CriteriTecnici!$K3506,".",","),IFERROR(NUMBERVALUE(CriteriTecnici!$K3506,",","."),0))),4)&amp;""),",",".")&amp;", "&amp;CHAR(34)&amp;"denominator"&amp;CHAR(34)&amp;": "&amp;SUBSTITUTE(TRIM(ROUND(IFERROR(CriteriTecnici!$L3506*1,IFERROR(NUMBERVALUE(CriteriTecnici!$L3506,".",","),IFERROR(NUMBERVALUE(CriteriTecnici!$L3506,",","."),0))),4)&amp;""),",",".")&amp;", "&amp;CHAR(34)&amp;"flag"&amp;CHAR(34)&amp;": "&amp;SUBSTITUTE(TRIM(ROUND(IFERROR(CriteriTecnici!$M3506*1,IFERROR(NUMBERVALUE(CriteriTecnici!$M3506,".",","),IFERROR(NUMBERVALUE(CriteriTecnici!$M3506,",","."),0))),4)&amp;""),",",".")&amp;", "&amp;CHAR(34)&amp;"rawScore"&amp;CHAR(34)&amp;": "&amp;SUBSTITUTE(TRIM(ROUND(IFERROR(CriteriTecnici!$O3506*1,IFERROR(NUMBERVALUE(CriteriTecnici!$O3506,".",","),IFERROR(NUMBERVALUE(CriteriTecnici!$O3506,",","."),0))),4)&amp;""),",",".")&amp;CHAR(125)&amp;IF(TRUE,",",""))</f>
        <v/>
      </c>
    </row>
    <row r="3727">
      <c r="A3727" s="38">
        <f>IF(CriteriTecnici!$A3507="","","    "&amp;CHAR(123)&amp;CHAR(34)&amp;"bidderId"&amp;CHAR(34)&amp;": "&amp;CHAR(34)&amp;SUBSTITUTE(CriteriTecnici!$A3507,CHAR(34),"'")&amp;CHAR(34)&amp;", "&amp;CHAR(34)&amp;"lotId"&amp;CHAR(34)&amp;": "&amp;CHAR(34)&amp;SUBSTITUTE(CriteriTecnici!$C3507,CHAR(34),"'")&amp;CHAR(34)&amp;", "&amp;CHAR(34)&amp;"criterionId"&amp;CHAR(34)&amp;": "&amp;CHAR(34)&amp;SUBSTITUTE(CriteriTecnici!$D3507,CHAR(34),"'")&amp;CHAR(34)&amp;", "&amp;CHAR(34)&amp;"kind"&amp;CHAR(34)&amp;": "&amp;CHAR(34)&amp;SUBSTITUTE(CriteriTecnici!$F3507,CHAR(34),"'")&amp;CHAR(34)&amp;", "&amp;CHAR(34)&amp;"value"&amp;CHAR(34)&amp;": "&amp;SUBSTITUTE(TRIM(ROUND(IFERROR(CriteriTecnici!$N3507*1,IFERROR(NUMBERVALUE(CriteriTecnici!$N3507,".",","),IFERROR(NUMBERVALUE(CriteriTecnici!$N3507,",","."),0))),4)&amp;""),",",".")&amp;", "&amp;CHAR(34)&amp;"numerator"&amp;CHAR(34)&amp;": "&amp;SUBSTITUTE(TRIM(ROUND(IFERROR(CriteriTecnici!$K3507*1,IFERROR(NUMBERVALUE(CriteriTecnici!$K3507,".",","),IFERROR(NUMBERVALUE(CriteriTecnici!$K3507,",","."),0))),4)&amp;""),",",".")&amp;", "&amp;CHAR(34)&amp;"denominator"&amp;CHAR(34)&amp;": "&amp;SUBSTITUTE(TRIM(ROUND(IFERROR(CriteriTecnici!$L3507*1,IFERROR(NUMBERVALUE(CriteriTecnici!$L3507,".",","),IFERROR(NUMBERVALUE(CriteriTecnici!$L3507,",","."),0))),4)&amp;""),",",".")&amp;", "&amp;CHAR(34)&amp;"flag"&amp;CHAR(34)&amp;": "&amp;SUBSTITUTE(TRIM(ROUND(IFERROR(CriteriTecnici!$M3507*1,IFERROR(NUMBERVALUE(CriteriTecnici!$M3507,".",","),IFERROR(NUMBERVALUE(CriteriTecnici!$M3507,",","."),0))),4)&amp;""),",",".")&amp;", "&amp;CHAR(34)&amp;"rawScore"&amp;CHAR(34)&amp;": "&amp;SUBSTITUTE(TRIM(ROUND(IFERROR(CriteriTecnici!$O3507*1,IFERROR(NUMBERVALUE(CriteriTecnici!$O3507,".",","),IFERROR(NUMBERVALUE(CriteriTecnici!$O3507,",","."),0))),4)&amp;""),",",".")&amp;CHAR(125)&amp;IF(COUNTA(Offerte!$A115:$A$200)&gt;0,",",""))</f>
        <v/>
      </c>
    </row>
    <row r="3728">
      <c r="A3728" s="38">
        <f>IF(CriteriTecnici!$A3508="","","    "&amp;CHAR(123)&amp;CHAR(34)&amp;"bidderId"&amp;CHAR(34)&amp;": "&amp;CHAR(34)&amp;SUBSTITUTE(CriteriTecnici!$A3508,CHAR(34),"'")&amp;CHAR(34)&amp;", "&amp;CHAR(34)&amp;"lotId"&amp;CHAR(34)&amp;": "&amp;CHAR(34)&amp;SUBSTITUTE(CriteriTecnici!$C3508,CHAR(34),"'")&amp;CHAR(34)&amp;", "&amp;CHAR(34)&amp;"criterionId"&amp;CHAR(34)&amp;": "&amp;CHAR(34)&amp;SUBSTITUTE(CriteriTecnici!$D3508,CHAR(34),"'")&amp;CHAR(34)&amp;", "&amp;CHAR(34)&amp;"kind"&amp;CHAR(34)&amp;": "&amp;CHAR(34)&amp;SUBSTITUTE(CriteriTecnici!$F3508,CHAR(34),"'")&amp;CHAR(34)&amp;", "&amp;CHAR(34)&amp;"value"&amp;CHAR(34)&amp;": "&amp;SUBSTITUTE(TRIM(ROUND(IFERROR(CriteriTecnici!$N3508*1,IFERROR(NUMBERVALUE(CriteriTecnici!$N3508,".",","),IFERROR(NUMBERVALUE(CriteriTecnici!$N3508,",","."),0))),4)&amp;""),",",".")&amp;", "&amp;CHAR(34)&amp;"numerator"&amp;CHAR(34)&amp;": "&amp;SUBSTITUTE(TRIM(ROUND(IFERROR(CriteriTecnici!$K3508*1,IFERROR(NUMBERVALUE(CriteriTecnici!$K3508,".",","),IFERROR(NUMBERVALUE(CriteriTecnici!$K3508,",","."),0))),4)&amp;""),",",".")&amp;", "&amp;CHAR(34)&amp;"denominator"&amp;CHAR(34)&amp;": "&amp;SUBSTITUTE(TRIM(ROUND(IFERROR(CriteriTecnici!$L3508*1,IFERROR(NUMBERVALUE(CriteriTecnici!$L3508,".",","),IFERROR(NUMBERVALUE(CriteriTecnici!$L3508,",","."),0))),4)&amp;""),",",".")&amp;", "&amp;CHAR(34)&amp;"flag"&amp;CHAR(34)&amp;": "&amp;SUBSTITUTE(TRIM(ROUND(IFERROR(CriteriTecnici!$M3508*1,IFERROR(NUMBERVALUE(CriteriTecnici!$M3508,".",","),IFERROR(NUMBERVALUE(CriteriTecnici!$M3508,",","."),0))),4)&amp;""),",",".")&amp;", "&amp;CHAR(34)&amp;"rawScore"&amp;CHAR(34)&amp;": "&amp;SUBSTITUTE(TRIM(ROUND(IFERROR(CriteriTecnici!$O3508*1,IFERROR(NUMBERVALUE(CriteriTecnici!$O3508,".",","),IFERROR(NUMBERVALUE(CriteriTecnici!$O3508,",","."),0))),4)&amp;""),",",".")&amp;CHAR(125)&amp;IF(TRUE,",",""))</f>
        <v/>
      </c>
    </row>
    <row r="3729">
      <c r="A3729" s="38">
        <f>IF(CriteriTecnici!$A3509="","","    "&amp;CHAR(123)&amp;CHAR(34)&amp;"bidderId"&amp;CHAR(34)&amp;": "&amp;CHAR(34)&amp;SUBSTITUTE(CriteriTecnici!$A3509,CHAR(34),"'")&amp;CHAR(34)&amp;", "&amp;CHAR(34)&amp;"lotId"&amp;CHAR(34)&amp;": "&amp;CHAR(34)&amp;SUBSTITUTE(CriteriTecnici!$C3509,CHAR(34),"'")&amp;CHAR(34)&amp;", "&amp;CHAR(34)&amp;"criterionId"&amp;CHAR(34)&amp;": "&amp;CHAR(34)&amp;SUBSTITUTE(CriteriTecnici!$D3509,CHAR(34),"'")&amp;CHAR(34)&amp;", "&amp;CHAR(34)&amp;"kind"&amp;CHAR(34)&amp;": "&amp;CHAR(34)&amp;SUBSTITUTE(CriteriTecnici!$F3509,CHAR(34),"'")&amp;CHAR(34)&amp;", "&amp;CHAR(34)&amp;"value"&amp;CHAR(34)&amp;": "&amp;SUBSTITUTE(TRIM(ROUND(IFERROR(CriteriTecnici!$N3509*1,IFERROR(NUMBERVALUE(CriteriTecnici!$N3509,".",","),IFERROR(NUMBERVALUE(CriteriTecnici!$N3509,",","."),0))),4)&amp;""),",",".")&amp;", "&amp;CHAR(34)&amp;"numerator"&amp;CHAR(34)&amp;": "&amp;SUBSTITUTE(TRIM(ROUND(IFERROR(CriteriTecnici!$K3509*1,IFERROR(NUMBERVALUE(CriteriTecnici!$K3509,".",","),IFERROR(NUMBERVALUE(CriteriTecnici!$K3509,",","."),0))),4)&amp;""),",",".")&amp;", "&amp;CHAR(34)&amp;"denominator"&amp;CHAR(34)&amp;": "&amp;SUBSTITUTE(TRIM(ROUND(IFERROR(CriteriTecnici!$L3509*1,IFERROR(NUMBERVALUE(CriteriTecnici!$L3509,".",","),IFERROR(NUMBERVALUE(CriteriTecnici!$L3509,",","."),0))),4)&amp;""),",",".")&amp;", "&amp;CHAR(34)&amp;"flag"&amp;CHAR(34)&amp;": "&amp;SUBSTITUTE(TRIM(ROUND(IFERROR(CriteriTecnici!$M3509*1,IFERROR(NUMBERVALUE(CriteriTecnici!$M3509,".",","),IFERROR(NUMBERVALUE(CriteriTecnici!$M3509,",","."),0))),4)&amp;""),",",".")&amp;", "&amp;CHAR(34)&amp;"rawScore"&amp;CHAR(34)&amp;": "&amp;SUBSTITUTE(TRIM(ROUND(IFERROR(CriteriTecnici!$O3509*1,IFERROR(NUMBERVALUE(CriteriTecnici!$O3509,".",","),IFERROR(NUMBERVALUE(CriteriTecnici!$O3509,",","."),0))),4)&amp;""),",",".")&amp;CHAR(125)&amp;IF(TRUE,",",""))</f>
        <v/>
      </c>
    </row>
    <row r="3730">
      <c r="A3730" s="38">
        <f>IF(CriteriTecnici!$A3510="","","    "&amp;CHAR(123)&amp;CHAR(34)&amp;"bidderId"&amp;CHAR(34)&amp;": "&amp;CHAR(34)&amp;SUBSTITUTE(CriteriTecnici!$A3510,CHAR(34),"'")&amp;CHAR(34)&amp;", "&amp;CHAR(34)&amp;"lotId"&amp;CHAR(34)&amp;": "&amp;CHAR(34)&amp;SUBSTITUTE(CriteriTecnici!$C3510,CHAR(34),"'")&amp;CHAR(34)&amp;", "&amp;CHAR(34)&amp;"criterionId"&amp;CHAR(34)&amp;": "&amp;CHAR(34)&amp;SUBSTITUTE(CriteriTecnici!$D3510,CHAR(34),"'")&amp;CHAR(34)&amp;", "&amp;CHAR(34)&amp;"kind"&amp;CHAR(34)&amp;": "&amp;CHAR(34)&amp;SUBSTITUTE(CriteriTecnici!$F3510,CHAR(34),"'")&amp;CHAR(34)&amp;", "&amp;CHAR(34)&amp;"value"&amp;CHAR(34)&amp;": "&amp;SUBSTITUTE(TRIM(ROUND(IFERROR(CriteriTecnici!$N3510*1,IFERROR(NUMBERVALUE(CriteriTecnici!$N3510,".",","),IFERROR(NUMBERVALUE(CriteriTecnici!$N3510,",","."),0))),4)&amp;""),",",".")&amp;", "&amp;CHAR(34)&amp;"numerator"&amp;CHAR(34)&amp;": "&amp;SUBSTITUTE(TRIM(ROUND(IFERROR(CriteriTecnici!$K3510*1,IFERROR(NUMBERVALUE(CriteriTecnici!$K3510,".",","),IFERROR(NUMBERVALUE(CriteriTecnici!$K3510,",","."),0))),4)&amp;""),",",".")&amp;", "&amp;CHAR(34)&amp;"denominator"&amp;CHAR(34)&amp;": "&amp;SUBSTITUTE(TRIM(ROUND(IFERROR(CriteriTecnici!$L3510*1,IFERROR(NUMBERVALUE(CriteriTecnici!$L3510,".",","),IFERROR(NUMBERVALUE(CriteriTecnici!$L3510,",","."),0))),4)&amp;""),",",".")&amp;", "&amp;CHAR(34)&amp;"flag"&amp;CHAR(34)&amp;": "&amp;SUBSTITUTE(TRIM(ROUND(IFERROR(CriteriTecnici!$M3510*1,IFERROR(NUMBERVALUE(CriteriTecnici!$M3510,".",","),IFERROR(NUMBERVALUE(CriteriTecnici!$M3510,",","."),0))),4)&amp;""),",",".")&amp;", "&amp;CHAR(34)&amp;"rawScore"&amp;CHAR(34)&amp;": "&amp;SUBSTITUTE(TRIM(ROUND(IFERROR(CriteriTecnici!$O3510*1,IFERROR(NUMBERVALUE(CriteriTecnici!$O3510,".",","),IFERROR(NUMBERVALUE(CriteriTecnici!$O3510,",","."),0))),4)&amp;""),",",".")&amp;CHAR(125)&amp;IF(TRUE,",",""))</f>
        <v/>
      </c>
    </row>
    <row r="3731">
      <c r="A3731" s="38">
        <f>IF(CriteriTecnici!$A3511="","","    "&amp;CHAR(123)&amp;CHAR(34)&amp;"bidderId"&amp;CHAR(34)&amp;": "&amp;CHAR(34)&amp;SUBSTITUTE(CriteriTecnici!$A3511,CHAR(34),"'")&amp;CHAR(34)&amp;", "&amp;CHAR(34)&amp;"lotId"&amp;CHAR(34)&amp;": "&amp;CHAR(34)&amp;SUBSTITUTE(CriteriTecnici!$C3511,CHAR(34),"'")&amp;CHAR(34)&amp;", "&amp;CHAR(34)&amp;"criterionId"&amp;CHAR(34)&amp;": "&amp;CHAR(34)&amp;SUBSTITUTE(CriteriTecnici!$D3511,CHAR(34),"'")&amp;CHAR(34)&amp;", "&amp;CHAR(34)&amp;"kind"&amp;CHAR(34)&amp;": "&amp;CHAR(34)&amp;SUBSTITUTE(CriteriTecnici!$F3511,CHAR(34),"'")&amp;CHAR(34)&amp;", "&amp;CHAR(34)&amp;"value"&amp;CHAR(34)&amp;": "&amp;SUBSTITUTE(TRIM(ROUND(IFERROR(CriteriTecnici!$N3511*1,IFERROR(NUMBERVALUE(CriteriTecnici!$N3511,".",","),IFERROR(NUMBERVALUE(CriteriTecnici!$N3511,",","."),0))),4)&amp;""),",",".")&amp;", "&amp;CHAR(34)&amp;"numerator"&amp;CHAR(34)&amp;": "&amp;SUBSTITUTE(TRIM(ROUND(IFERROR(CriteriTecnici!$K3511*1,IFERROR(NUMBERVALUE(CriteriTecnici!$K3511,".",","),IFERROR(NUMBERVALUE(CriteriTecnici!$K3511,",","."),0))),4)&amp;""),",",".")&amp;", "&amp;CHAR(34)&amp;"denominator"&amp;CHAR(34)&amp;": "&amp;SUBSTITUTE(TRIM(ROUND(IFERROR(CriteriTecnici!$L3511*1,IFERROR(NUMBERVALUE(CriteriTecnici!$L3511,".",","),IFERROR(NUMBERVALUE(CriteriTecnici!$L3511,",","."),0))),4)&amp;""),",",".")&amp;", "&amp;CHAR(34)&amp;"flag"&amp;CHAR(34)&amp;": "&amp;SUBSTITUTE(TRIM(ROUND(IFERROR(CriteriTecnici!$M3511*1,IFERROR(NUMBERVALUE(CriteriTecnici!$M3511,".",","),IFERROR(NUMBERVALUE(CriteriTecnici!$M3511,",","."),0))),4)&amp;""),",",".")&amp;", "&amp;CHAR(34)&amp;"rawScore"&amp;CHAR(34)&amp;": "&amp;SUBSTITUTE(TRIM(ROUND(IFERROR(CriteriTecnici!$O3511*1,IFERROR(NUMBERVALUE(CriteriTecnici!$O3511,".",","),IFERROR(NUMBERVALUE(CriteriTecnici!$O3511,",","."),0))),4)&amp;""),",",".")&amp;CHAR(125)&amp;IF(TRUE,",",""))</f>
        <v/>
      </c>
    </row>
    <row r="3732">
      <c r="A3732" s="38">
        <f>IF(CriteriTecnici!$A3512="","","    "&amp;CHAR(123)&amp;CHAR(34)&amp;"bidderId"&amp;CHAR(34)&amp;": "&amp;CHAR(34)&amp;SUBSTITUTE(CriteriTecnici!$A3512,CHAR(34),"'")&amp;CHAR(34)&amp;", "&amp;CHAR(34)&amp;"lotId"&amp;CHAR(34)&amp;": "&amp;CHAR(34)&amp;SUBSTITUTE(CriteriTecnici!$C3512,CHAR(34),"'")&amp;CHAR(34)&amp;", "&amp;CHAR(34)&amp;"criterionId"&amp;CHAR(34)&amp;": "&amp;CHAR(34)&amp;SUBSTITUTE(CriteriTecnici!$D3512,CHAR(34),"'")&amp;CHAR(34)&amp;", "&amp;CHAR(34)&amp;"kind"&amp;CHAR(34)&amp;": "&amp;CHAR(34)&amp;SUBSTITUTE(CriteriTecnici!$F3512,CHAR(34),"'")&amp;CHAR(34)&amp;", "&amp;CHAR(34)&amp;"value"&amp;CHAR(34)&amp;": "&amp;SUBSTITUTE(TRIM(ROUND(IFERROR(CriteriTecnici!$N3512*1,IFERROR(NUMBERVALUE(CriteriTecnici!$N3512,".",","),IFERROR(NUMBERVALUE(CriteriTecnici!$N3512,",","."),0))),4)&amp;""),",",".")&amp;", "&amp;CHAR(34)&amp;"numerator"&amp;CHAR(34)&amp;": "&amp;SUBSTITUTE(TRIM(ROUND(IFERROR(CriteriTecnici!$K3512*1,IFERROR(NUMBERVALUE(CriteriTecnici!$K3512,".",","),IFERROR(NUMBERVALUE(CriteriTecnici!$K3512,",","."),0))),4)&amp;""),",",".")&amp;", "&amp;CHAR(34)&amp;"denominator"&amp;CHAR(34)&amp;": "&amp;SUBSTITUTE(TRIM(ROUND(IFERROR(CriteriTecnici!$L3512*1,IFERROR(NUMBERVALUE(CriteriTecnici!$L3512,".",","),IFERROR(NUMBERVALUE(CriteriTecnici!$L3512,",","."),0))),4)&amp;""),",",".")&amp;", "&amp;CHAR(34)&amp;"flag"&amp;CHAR(34)&amp;": "&amp;SUBSTITUTE(TRIM(ROUND(IFERROR(CriteriTecnici!$M3512*1,IFERROR(NUMBERVALUE(CriteriTecnici!$M3512,".",","),IFERROR(NUMBERVALUE(CriteriTecnici!$M3512,",","."),0))),4)&amp;""),",",".")&amp;", "&amp;CHAR(34)&amp;"rawScore"&amp;CHAR(34)&amp;": "&amp;SUBSTITUTE(TRIM(ROUND(IFERROR(CriteriTecnici!$O3512*1,IFERROR(NUMBERVALUE(CriteriTecnici!$O3512,".",","),IFERROR(NUMBERVALUE(CriteriTecnici!$O3512,",","."),0))),4)&amp;""),",",".")&amp;CHAR(125)&amp;IF(TRUE,",",""))</f>
        <v/>
      </c>
    </row>
    <row r="3733">
      <c r="A3733" s="38">
        <f>IF(CriteriTecnici!$A3513="","","    "&amp;CHAR(123)&amp;CHAR(34)&amp;"bidderId"&amp;CHAR(34)&amp;": "&amp;CHAR(34)&amp;SUBSTITUTE(CriteriTecnici!$A3513,CHAR(34),"'")&amp;CHAR(34)&amp;", "&amp;CHAR(34)&amp;"lotId"&amp;CHAR(34)&amp;": "&amp;CHAR(34)&amp;SUBSTITUTE(CriteriTecnici!$C3513,CHAR(34),"'")&amp;CHAR(34)&amp;", "&amp;CHAR(34)&amp;"criterionId"&amp;CHAR(34)&amp;": "&amp;CHAR(34)&amp;SUBSTITUTE(CriteriTecnici!$D3513,CHAR(34),"'")&amp;CHAR(34)&amp;", "&amp;CHAR(34)&amp;"kind"&amp;CHAR(34)&amp;": "&amp;CHAR(34)&amp;SUBSTITUTE(CriteriTecnici!$F3513,CHAR(34),"'")&amp;CHAR(34)&amp;", "&amp;CHAR(34)&amp;"value"&amp;CHAR(34)&amp;": "&amp;SUBSTITUTE(TRIM(ROUND(IFERROR(CriteriTecnici!$N3513*1,IFERROR(NUMBERVALUE(CriteriTecnici!$N3513,".",","),IFERROR(NUMBERVALUE(CriteriTecnici!$N3513,",","."),0))),4)&amp;""),",",".")&amp;", "&amp;CHAR(34)&amp;"numerator"&amp;CHAR(34)&amp;": "&amp;SUBSTITUTE(TRIM(ROUND(IFERROR(CriteriTecnici!$K3513*1,IFERROR(NUMBERVALUE(CriteriTecnici!$K3513,".",","),IFERROR(NUMBERVALUE(CriteriTecnici!$K3513,",","."),0))),4)&amp;""),",",".")&amp;", "&amp;CHAR(34)&amp;"denominator"&amp;CHAR(34)&amp;": "&amp;SUBSTITUTE(TRIM(ROUND(IFERROR(CriteriTecnici!$L3513*1,IFERROR(NUMBERVALUE(CriteriTecnici!$L3513,".",","),IFERROR(NUMBERVALUE(CriteriTecnici!$L3513,",","."),0))),4)&amp;""),",",".")&amp;", "&amp;CHAR(34)&amp;"flag"&amp;CHAR(34)&amp;": "&amp;SUBSTITUTE(TRIM(ROUND(IFERROR(CriteriTecnici!$M3513*1,IFERROR(NUMBERVALUE(CriteriTecnici!$M3513,".",","),IFERROR(NUMBERVALUE(CriteriTecnici!$M3513,",","."),0))),4)&amp;""),",",".")&amp;", "&amp;CHAR(34)&amp;"rawScore"&amp;CHAR(34)&amp;": "&amp;SUBSTITUTE(TRIM(ROUND(IFERROR(CriteriTecnici!$O3513*1,IFERROR(NUMBERVALUE(CriteriTecnici!$O3513,".",","),IFERROR(NUMBERVALUE(CriteriTecnici!$O3513,",","."),0))),4)&amp;""),",",".")&amp;CHAR(125)&amp;IF(TRUE,",",""))</f>
        <v/>
      </c>
    </row>
    <row r="3734">
      <c r="A3734" s="38">
        <f>IF(CriteriTecnici!$A3514="","","    "&amp;CHAR(123)&amp;CHAR(34)&amp;"bidderId"&amp;CHAR(34)&amp;": "&amp;CHAR(34)&amp;SUBSTITUTE(CriteriTecnici!$A3514,CHAR(34),"'")&amp;CHAR(34)&amp;", "&amp;CHAR(34)&amp;"lotId"&amp;CHAR(34)&amp;": "&amp;CHAR(34)&amp;SUBSTITUTE(CriteriTecnici!$C3514,CHAR(34),"'")&amp;CHAR(34)&amp;", "&amp;CHAR(34)&amp;"criterionId"&amp;CHAR(34)&amp;": "&amp;CHAR(34)&amp;SUBSTITUTE(CriteriTecnici!$D3514,CHAR(34),"'")&amp;CHAR(34)&amp;", "&amp;CHAR(34)&amp;"kind"&amp;CHAR(34)&amp;": "&amp;CHAR(34)&amp;SUBSTITUTE(CriteriTecnici!$F3514,CHAR(34),"'")&amp;CHAR(34)&amp;", "&amp;CHAR(34)&amp;"value"&amp;CHAR(34)&amp;": "&amp;SUBSTITUTE(TRIM(ROUND(IFERROR(CriteriTecnici!$N3514*1,IFERROR(NUMBERVALUE(CriteriTecnici!$N3514,".",","),IFERROR(NUMBERVALUE(CriteriTecnici!$N3514,",","."),0))),4)&amp;""),",",".")&amp;", "&amp;CHAR(34)&amp;"numerator"&amp;CHAR(34)&amp;": "&amp;SUBSTITUTE(TRIM(ROUND(IFERROR(CriteriTecnici!$K3514*1,IFERROR(NUMBERVALUE(CriteriTecnici!$K3514,".",","),IFERROR(NUMBERVALUE(CriteriTecnici!$K3514,",","."),0))),4)&amp;""),",",".")&amp;", "&amp;CHAR(34)&amp;"denominator"&amp;CHAR(34)&amp;": "&amp;SUBSTITUTE(TRIM(ROUND(IFERROR(CriteriTecnici!$L3514*1,IFERROR(NUMBERVALUE(CriteriTecnici!$L3514,".",","),IFERROR(NUMBERVALUE(CriteriTecnici!$L3514,",","."),0))),4)&amp;""),",",".")&amp;", "&amp;CHAR(34)&amp;"flag"&amp;CHAR(34)&amp;": "&amp;SUBSTITUTE(TRIM(ROUND(IFERROR(CriteriTecnici!$M3514*1,IFERROR(NUMBERVALUE(CriteriTecnici!$M3514,".",","),IFERROR(NUMBERVALUE(CriteriTecnici!$M3514,",","."),0))),4)&amp;""),",",".")&amp;", "&amp;CHAR(34)&amp;"rawScore"&amp;CHAR(34)&amp;": "&amp;SUBSTITUTE(TRIM(ROUND(IFERROR(CriteriTecnici!$O3514*1,IFERROR(NUMBERVALUE(CriteriTecnici!$O3514,".",","),IFERROR(NUMBERVALUE(CriteriTecnici!$O3514,",","."),0))),4)&amp;""),",",".")&amp;CHAR(125)&amp;IF(TRUE,",",""))</f>
        <v/>
      </c>
    </row>
    <row r="3735">
      <c r="A3735" s="38">
        <f>IF(CriteriTecnici!$A3515="","","    "&amp;CHAR(123)&amp;CHAR(34)&amp;"bidderId"&amp;CHAR(34)&amp;": "&amp;CHAR(34)&amp;SUBSTITUTE(CriteriTecnici!$A3515,CHAR(34),"'")&amp;CHAR(34)&amp;", "&amp;CHAR(34)&amp;"lotId"&amp;CHAR(34)&amp;": "&amp;CHAR(34)&amp;SUBSTITUTE(CriteriTecnici!$C3515,CHAR(34),"'")&amp;CHAR(34)&amp;", "&amp;CHAR(34)&amp;"criterionId"&amp;CHAR(34)&amp;": "&amp;CHAR(34)&amp;SUBSTITUTE(CriteriTecnici!$D3515,CHAR(34),"'")&amp;CHAR(34)&amp;", "&amp;CHAR(34)&amp;"kind"&amp;CHAR(34)&amp;": "&amp;CHAR(34)&amp;SUBSTITUTE(CriteriTecnici!$F3515,CHAR(34),"'")&amp;CHAR(34)&amp;", "&amp;CHAR(34)&amp;"value"&amp;CHAR(34)&amp;": "&amp;SUBSTITUTE(TRIM(ROUND(IFERROR(CriteriTecnici!$N3515*1,IFERROR(NUMBERVALUE(CriteriTecnici!$N3515,".",","),IFERROR(NUMBERVALUE(CriteriTecnici!$N3515,",","."),0))),4)&amp;""),",",".")&amp;", "&amp;CHAR(34)&amp;"numerator"&amp;CHAR(34)&amp;": "&amp;SUBSTITUTE(TRIM(ROUND(IFERROR(CriteriTecnici!$K3515*1,IFERROR(NUMBERVALUE(CriteriTecnici!$K3515,".",","),IFERROR(NUMBERVALUE(CriteriTecnici!$K3515,",","."),0))),4)&amp;""),",",".")&amp;", "&amp;CHAR(34)&amp;"denominator"&amp;CHAR(34)&amp;": "&amp;SUBSTITUTE(TRIM(ROUND(IFERROR(CriteriTecnici!$L3515*1,IFERROR(NUMBERVALUE(CriteriTecnici!$L3515,".",","),IFERROR(NUMBERVALUE(CriteriTecnici!$L3515,",","."),0))),4)&amp;""),",",".")&amp;", "&amp;CHAR(34)&amp;"flag"&amp;CHAR(34)&amp;": "&amp;SUBSTITUTE(TRIM(ROUND(IFERROR(CriteriTecnici!$M3515*1,IFERROR(NUMBERVALUE(CriteriTecnici!$M3515,".",","),IFERROR(NUMBERVALUE(CriteriTecnici!$M3515,",","."),0))),4)&amp;""),",",".")&amp;", "&amp;CHAR(34)&amp;"rawScore"&amp;CHAR(34)&amp;": "&amp;SUBSTITUTE(TRIM(ROUND(IFERROR(CriteriTecnici!$O3515*1,IFERROR(NUMBERVALUE(CriteriTecnici!$O3515,".",","),IFERROR(NUMBERVALUE(CriteriTecnici!$O3515,",","."),0))),4)&amp;""),",",".")&amp;CHAR(125)&amp;IF(TRUE,",",""))</f>
        <v/>
      </c>
    </row>
    <row r="3736">
      <c r="A3736" s="38">
        <f>IF(CriteriTecnici!$A3516="","","    "&amp;CHAR(123)&amp;CHAR(34)&amp;"bidderId"&amp;CHAR(34)&amp;": "&amp;CHAR(34)&amp;SUBSTITUTE(CriteriTecnici!$A3516,CHAR(34),"'")&amp;CHAR(34)&amp;", "&amp;CHAR(34)&amp;"lotId"&amp;CHAR(34)&amp;": "&amp;CHAR(34)&amp;SUBSTITUTE(CriteriTecnici!$C3516,CHAR(34),"'")&amp;CHAR(34)&amp;", "&amp;CHAR(34)&amp;"criterionId"&amp;CHAR(34)&amp;": "&amp;CHAR(34)&amp;SUBSTITUTE(CriteriTecnici!$D3516,CHAR(34),"'")&amp;CHAR(34)&amp;", "&amp;CHAR(34)&amp;"kind"&amp;CHAR(34)&amp;": "&amp;CHAR(34)&amp;SUBSTITUTE(CriteriTecnici!$F3516,CHAR(34),"'")&amp;CHAR(34)&amp;", "&amp;CHAR(34)&amp;"value"&amp;CHAR(34)&amp;": "&amp;SUBSTITUTE(TRIM(ROUND(IFERROR(CriteriTecnici!$N3516*1,IFERROR(NUMBERVALUE(CriteriTecnici!$N3516,".",","),IFERROR(NUMBERVALUE(CriteriTecnici!$N3516,",","."),0))),4)&amp;""),",",".")&amp;", "&amp;CHAR(34)&amp;"numerator"&amp;CHAR(34)&amp;": "&amp;SUBSTITUTE(TRIM(ROUND(IFERROR(CriteriTecnici!$K3516*1,IFERROR(NUMBERVALUE(CriteriTecnici!$K3516,".",","),IFERROR(NUMBERVALUE(CriteriTecnici!$K3516,",","."),0))),4)&amp;""),",",".")&amp;", "&amp;CHAR(34)&amp;"denominator"&amp;CHAR(34)&amp;": "&amp;SUBSTITUTE(TRIM(ROUND(IFERROR(CriteriTecnici!$L3516*1,IFERROR(NUMBERVALUE(CriteriTecnici!$L3516,".",","),IFERROR(NUMBERVALUE(CriteriTecnici!$L3516,",","."),0))),4)&amp;""),",",".")&amp;", "&amp;CHAR(34)&amp;"flag"&amp;CHAR(34)&amp;": "&amp;SUBSTITUTE(TRIM(ROUND(IFERROR(CriteriTecnici!$M3516*1,IFERROR(NUMBERVALUE(CriteriTecnici!$M3516,".",","),IFERROR(NUMBERVALUE(CriteriTecnici!$M3516,",","."),0))),4)&amp;""),",",".")&amp;", "&amp;CHAR(34)&amp;"rawScore"&amp;CHAR(34)&amp;": "&amp;SUBSTITUTE(TRIM(ROUND(IFERROR(CriteriTecnici!$O3516*1,IFERROR(NUMBERVALUE(CriteriTecnici!$O3516,".",","),IFERROR(NUMBERVALUE(CriteriTecnici!$O3516,",","."),0))),4)&amp;""),",",".")&amp;CHAR(125)&amp;IF(TRUE,",",""))</f>
        <v/>
      </c>
    </row>
    <row r="3737">
      <c r="A3737" s="38">
        <f>IF(CriteriTecnici!$A3517="","","    "&amp;CHAR(123)&amp;CHAR(34)&amp;"bidderId"&amp;CHAR(34)&amp;": "&amp;CHAR(34)&amp;SUBSTITUTE(CriteriTecnici!$A3517,CHAR(34),"'")&amp;CHAR(34)&amp;", "&amp;CHAR(34)&amp;"lotId"&amp;CHAR(34)&amp;": "&amp;CHAR(34)&amp;SUBSTITUTE(CriteriTecnici!$C3517,CHAR(34),"'")&amp;CHAR(34)&amp;", "&amp;CHAR(34)&amp;"criterionId"&amp;CHAR(34)&amp;": "&amp;CHAR(34)&amp;SUBSTITUTE(CriteriTecnici!$D3517,CHAR(34),"'")&amp;CHAR(34)&amp;", "&amp;CHAR(34)&amp;"kind"&amp;CHAR(34)&amp;": "&amp;CHAR(34)&amp;SUBSTITUTE(CriteriTecnici!$F3517,CHAR(34),"'")&amp;CHAR(34)&amp;", "&amp;CHAR(34)&amp;"value"&amp;CHAR(34)&amp;": "&amp;SUBSTITUTE(TRIM(ROUND(IFERROR(CriteriTecnici!$N3517*1,IFERROR(NUMBERVALUE(CriteriTecnici!$N3517,".",","),IFERROR(NUMBERVALUE(CriteriTecnici!$N3517,",","."),0))),4)&amp;""),",",".")&amp;", "&amp;CHAR(34)&amp;"numerator"&amp;CHAR(34)&amp;": "&amp;SUBSTITUTE(TRIM(ROUND(IFERROR(CriteriTecnici!$K3517*1,IFERROR(NUMBERVALUE(CriteriTecnici!$K3517,".",","),IFERROR(NUMBERVALUE(CriteriTecnici!$K3517,",","."),0))),4)&amp;""),",",".")&amp;", "&amp;CHAR(34)&amp;"denominator"&amp;CHAR(34)&amp;": "&amp;SUBSTITUTE(TRIM(ROUND(IFERROR(CriteriTecnici!$L3517*1,IFERROR(NUMBERVALUE(CriteriTecnici!$L3517,".",","),IFERROR(NUMBERVALUE(CriteriTecnici!$L3517,",","."),0))),4)&amp;""),",",".")&amp;", "&amp;CHAR(34)&amp;"flag"&amp;CHAR(34)&amp;": "&amp;SUBSTITUTE(TRIM(ROUND(IFERROR(CriteriTecnici!$M3517*1,IFERROR(NUMBERVALUE(CriteriTecnici!$M3517,".",","),IFERROR(NUMBERVALUE(CriteriTecnici!$M3517,",","."),0))),4)&amp;""),",",".")&amp;", "&amp;CHAR(34)&amp;"rawScore"&amp;CHAR(34)&amp;": "&amp;SUBSTITUTE(TRIM(ROUND(IFERROR(CriteriTecnici!$O3517*1,IFERROR(NUMBERVALUE(CriteriTecnici!$O3517,".",","),IFERROR(NUMBERVALUE(CriteriTecnici!$O3517,",","."),0))),4)&amp;""),",",".")&amp;CHAR(125)&amp;IF(TRUE,",",""))</f>
        <v/>
      </c>
    </row>
    <row r="3738">
      <c r="A3738" s="38">
        <f>IF(CriteriTecnici!$A3518="","","    "&amp;CHAR(123)&amp;CHAR(34)&amp;"bidderId"&amp;CHAR(34)&amp;": "&amp;CHAR(34)&amp;SUBSTITUTE(CriteriTecnici!$A3518,CHAR(34),"'")&amp;CHAR(34)&amp;", "&amp;CHAR(34)&amp;"lotId"&amp;CHAR(34)&amp;": "&amp;CHAR(34)&amp;SUBSTITUTE(CriteriTecnici!$C3518,CHAR(34),"'")&amp;CHAR(34)&amp;", "&amp;CHAR(34)&amp;"criterionId"&amp;CHAR(34)&amp;": "&amp;CHAR(34)&amp;SUBSTITUTE(CriteriTecnici!$D3518,CHAR(34),"'")&amp;CHAR(34)&amp;", "&amp;CHAR(34)&amp;"kind"&amp;CHAR(34)&amp;": "&amp;CHAR(34)&amp;SUBSTITUTE(CriteriTecnici!$F3518,CHAR(34),"'")&amp;CHAR(34)&amp;", "&amp;CHAR(34)&amp;"value"&amp;CHAR(34)&amp;": "&amp;SUBSTITUTE(TRIM(ROUND(IFERROR(CriteriTecnici!$N3518*1,IFERROR(NUMBERVALUE(CriteriTecnici!$N3518,".",","),IFERROR(NUMBERVALUE(CriteriTecnici!$N3518,",","."),0))),4)&amp;""),",",".")&amp;", "&amp;CHAR(34)&amp;"numerator"&amp;CHAR(34)&amp;": "&amp;SUBSTITUTE(TRIM(ROUND(IFERROR(CriteriTecnici!$K3518*1,IFERROR(NUMBERVALUE(CriteriTecnici!$K3518,".",","),IFERROR(NUMBERVALUE(CriteriTecnici!$K3518,",","."),0))),4)&amp;""),",",".")&amp;", "&amp;CHAR(34)&amp;"denominator"&amp;CHAR(34)&amp;": "&amp;SUBSTITUTE(TRIM(ROUND(IFERROR(CriteriTecnici!$L3518*1,IFERROR(NUMBERVALUE(CriteriTecnici!$L3518,".",","),IFERROR(NUMBERVALUE(CriteriTecnici!$L3518,",","."),0))),4)&amp;""),",",".")&amp;", "&amp;CHAR(34)&amp;"flag"&amp;CHAR(34)&amp;": "&amp;SUBSTITUTE(TRIM(ROUND(IFERROR(CriteriTecnici!$M3518*1,IFERROR(NUMBERVALUE(CriteriTecnici!$M3518,".",","),IFERROR(NUMBERVALUE(CriteriTecnici!$M3518,",","."),0))),4)&amp;""),",",".")&amp;", "&amp;CHAR(34)&amp;"rawScore"&amp;CHAR(34)&amp;": "&amp;SUBSTITUTE(TRIM(ROUND(IFERROR(CriteriTecnici!$O3518*1,IFERROR(NUMBERVALUE(CriteriTecnici!$O3518,".",","),IFERROR(NUMBERVALUE(CriteriTecnici!$O3518,",","."),0))),4)&amp;""),",",".")&amp;CHAR(125)&amp;IF(TRUE,",",""))</f>
        <v/>
      </c>
    </row>
    <row r="3739">
      <c r="A3739" s="38">
        <f>IF(CriteriTecnici!$A3519="","","    "&amp;CHAR(123)&amp;CHAR(34)&amp;"bidderId"&amp;CHAR(34)&amp;": "&amp;CHAR(34)&amp;SUBSTITUTE(CriteriTecnici!$A3519,CHAR(34),"'")&amp;CHAR(34)&amp;", "&amp;CHAR(34)&amp;"lotId"&amp;CHAR(34)&amp;": "&amp;CHAR(34)&amp;SUBSTITUTE(CriteriTecnici!$C3519,CHAR(34),"'")&amp;CHAR(34)&amp;", "&amp;CHAR(34)&amp;"criterionId"&amp;CHAR(34)&amp;": "&amp;CHAR(34)&amp;SUBSTITUTE(CriteriTecnici!$D3519,CHAR(34),"'")&amp;CHAR(34)&amp;", "&amp;CHAR(34)&amp;"kind"&amp;CHAR(34)&amp;": "&amp;CHAR(34)&amp;SUBSTITUTE(CriteriTecnici!$F3519,CHAR(34),"'")&amp;CHAR(34)&amp;", "&amp;CHAR(34)&amp;"value"&amp;CHAR(34)&amp;": "&amp;SUBSTITUTE(TRIM(ROUND(IFERROR(CriteriTecnici!$N3519*1,IFERROR(NUMBERVALUE(CriteriTecnici!$N3519,".",","),IFERROR(NUMBERVALUE(CriteriTecnici!$N3519,",","."),0))),4)&amp;""),",",".")&amp;", "&amp;CHAR(34)&amp;"numerator"&amp;CHAR(34)&amp;": "&amp;SUBSTITUTE(TRIM(ROUND(IFERROR(CriteriTecnici!$K3519*1,IFERROR(NUMBERVALUE(CriteriTecnici!$K3519,".",","),IFERROR(NUMBERVALUE(CriteriTecnici!$K3519,",","."),0))),4)&amp;""),",",".")&amp;", "&amp;CHAR(34)&amp;"denominator"&amp;CHAR(34)&amp;": "&amp;SUBSTITUTE(TRIM(ROUND(IFERROR(CriteriTecnici!$L3519*1,IFERROR(NUMBERVALUE(CriteriTecnici!$L3519,".",","),IFERROR(NUMBERVALUE(CriteriTecnici!$L3519,",","."),0))),4)&amp;""),",",".")&amp;", "&amp;CHAR(34)&amp;"flag"&amp;CHAR(34)&amp;": "&amp;SUBSTITUTE(TRIM(ROUND(IFERROR(CriteriTecnici!$M3519*1,IFERROR(NUMBERVALUE(CriteriTecnici!$M3519,".",","),IFERROR(NUMBERVALUE(CriteriTecnici!$M3519,",","."),0))),4)&amp;""),",",".")&amp;", "&amp;CHAR(34)&amp;"rawScore"&amp;CHAR(34)&amp;": "&amp;SUBSTITUTE(TRIM(ROUND(IFERROR(CriteriTecnici!$O3519*1,IFERROR(NUMBERVALUE(CriteriTecnici!$O3519,".",","),IFERROR(NUMBERVALUE(CriteriTecnici!$O3519,",","."),0))),4)&amp;""),",",".")&amp;CHAR(125)&amp;IF(TRUE,",",""))</f>
        <v/>
      </c>
    </row>
    <row r="3740">
      <c r="A3740" s="38">
        <f>IF(CriteriTecnici!$A3520="","","    "&amp;CHAR(123)&amp;CHAR(34)&amp;"bidderId"&amp;CHAR(34)&amp;": "&amp;CHAR(34)&amp;SUBSTITUTE(CriteriTecnici!$A3520,CHAR(34),"'")&amp;CHAR(34)&amp;", "&amp;CHAR(34)&amp;"lotId"&amp;CHAR(34)&amp;": "&amp;CHAR(34)&amp;SUBSTITUTE(CriteriTecnici!$C3520,CHAR(34),"'")&amp;CHAR(34)&amp;", "&amp;CHAR(34)&amp;"criterionId"&amp;CHAR(34)&amp;": "&amp;CHAR(34)&amp;SUBSTITUTE(CriteriTecnici!$D3520,CHAR(34),"'")&amp;CHAR(34)&amp;", "&amp;CHAR(34)&amp;"kind"&amp;CHAR(34)&amp;": "&amp;CHAR(34)&amp;SUBSTITUTE(CriteriTecnici!$F3520,CHAR(34),"'")&amp;CHAR(34)&amp;", "&amp;CHAR(34)&amp;"value"&amp;CHAR(34)&amp;": "&amp;SUBSTITUTE(TRIM(ROUND(IFERROR(CriteriTecnici!$N3520*1,IFERROR(NUMBERVALUE(CriteriTecnici!$N3520,".",","),IFERROR(NUMBERVALUE(CriteriTecnici!$N3520,",","."),0))),4)&amp;""),",",".")&amp;", "&amp;CHAR(34)&amp;"numerator"&amp;CHAR(34)&amp;": "&amp;SUBSTITUTE(TRIM(ROUND(IFERROR(CriteriTecnici!$K3520*1,IFERROR(NUMBERVALUE(CriteriTecnici!$K3520,".",","),IFERROR(NUMBERVALUE(CriteriTecnici!$K3520,",","."),0))),4)&amp;""),",",".")&amp;", "&amp;CHAR(34)&amp;"denominator"&amp;CHAR(34)&amp;": "&amp;SUBSTITUTE(TRIM(ROUND(IFERROR(CriteriTecnici!$L3520*1,IFERROR(NUMBERVALUE(CriteriTecnici!$L3520,".",","),IFERROR(NUMBERVALUE(CriteriTecnici!$L3520,",","."),0))),4)&amp;""),",",".")&amp;", "&amp;CHAR(34)&amp;"flag"&amp;CHAR(34)&amp;": "&amp;SUBSTITUTE(TRIM(ROUND(IFERROR(CriteriTecnici!$M3520*1,IFERROR(NUMBERVALUE(CriteriTecnici!$M3520,".",","),IFERROR(NUMBERVALUE(CriteriTecnici!$M3520,",","."),0))),4)&amp;""),",",".")&amp;", "&amp;CHAR(34)&amp;"rawScore"&amp;CHAR(34)&amp;": "&amp;SUBSTITUTE(TRIM(ROUND(IFERROR(CriteriTecnici!$O3520*1,IFERROR(NUMBERVALUE(CriteriTecnici!$O3520,".",","),IFERROR(NUMBERVALUE(CriteriTecnici!$O3520,",","."),0))),4)&amp;""),",",".")&amp;CHAR(125)&amp;IF(TRUE,",",""))</f>
        <v/>
      </c>
    </row>
    <row r="3741">
      <c r="A3741" s="38">
        <f>IF(CriteriTecnici!$A3521="","","    "&amp;CHAR(123)&amp;CHAR(34)&amp;"bidderId"&amp;CHAR(34)&amp;": "&amp;CHAR(34)&amp;SUBSTITUTE(CriteriTecnici!$A3521,CHAR(34),"'")&amp;CHAR(34)&amp;", "&amp;CHAR(34)&amp;"lotId"&amp;CHAR(34)&amp;": "&amp;CHAR(34)&amp;SUBSTITUTE(CriteriTecnici!$C3521,CHAR(34),"'")&amp;CHAR(34)&amp;", "&amp;CHAR(34)&amp;"criterionId"&amp;CHAR(34)&amp;": "&amp;CHAR(34)&amp;SUBSTITUTE(CriteriTecnici!$D3521,CHAR(34),"'")&amp;CHAR(34)&amp;", "&amp;CHAR(34)&amp;"kind"&amp;CHAR(34)&amp;": "&amp;CHAR(34)&amp;SUBSTITUTE(CriteriTecnici!$F3521,CHAR(34),"'")&amp;CHAR(34)&amp;", "&amp;CHAR(34)&amp;"value"&amp;CHAR(34)&amp;": "&amp;SUBSTITUTE(TRIM(ROUND(IFERROR(CriteriTecnici!$N3521*1,IFERROR(NUMBERVALUE(CriteriTecnici!$N3521,".",","),IFERROR(NUMBERVALUE(CriteriTecnici!$N3521,",","."),0))),4)&amp;""),",",".")&amp;", "&amp;CHAR(34)&amp;"numerator"&amp;CHAR(34)&amp;": "&amp;SUBSTITUTE(TRIM(ROUND(IFERROR(CriteriTecnici!$K3521*1,IFERROR(NUMBERVALUE(CriteriTecnici!$K3521,".",","),IFERROR(NUMBERVALUE(CriteriTecnici!$K3521,",","."),0))),4)&amp;""),",",".")&amp;", "&amp;CHAR(34)&amp;"denominator"&amp;CHAR(34)&amp;": "&amp;SUBSTITUTE(TRIM(ROUND(IFERROR(CriteriTecnici!$L3521*1,IFERROR(NUMBERVALUE(CriteriTecnici!$L3521,".",","),IFERROR(NUMBERVALUE(CriteriTecnici!$L3521,",","."),0))),4)&amp;""),",",".")&amp;", "&amp;CHAR(34)&amp;"flag"&amp;CHAR(34)&amp;": "&amp;SUBSTITUTE(TRIM(ROUND(IFERROR(CriteriTecnici!$M3521*1,IFERROR(NUMBERVALUE(CriteriTecnici!$M3521,".",","),IFERROR(NUMBERVALUE(CriteriTecnici!$M3521,",","."),0))),4)&amp;""),",",".")&amp;", "&amp;CHAR(34)&amp;"rawScore"&amp;CHAR(34)&amp;": "&amp;SUBSTITUTE(TRIM(ROUND(IFERROR(CriteriTecnici!$O3521*1,IFERROR(NUMBERVALUE(CriteriTecnici!$O3521,".",","),IFERROR(NUMBERVALUE(CriteriTecnici!$O3521,",","."),0))),4)&amp;""),",",".")&amp;CHAR(125)&amp;IF(TRUE,",",""))</f>
        <v/>
      </c>
    </row>
    <row r="3742">
      <c r="A3742" s="38">
        <f>IF(CriteriTecnici!$A3522="","","    "&amp;CHAR(123)&amp;CHAR(34)&amp;"bidderId"&amp;CHAR(34)&amp;": "&amp;CHAR(34)&amp;SUBSTITUTE(CriteriTecnici!$A3522,CHAR(34),"'")&amp;CHAR(34)&amp;", "&amp;CHAR(34)&amp;"lotId"&amp;CHAR(34)&amp;": "&amp;CHAR(34)&amp;SUBSTITUTE(CriteriTecnici!$C3522,CHAR(34),"'")&amp;CHAR(34)&amp;", "&amp;CHAR(34)&amp;"criterionId"&amp;CHAR(34)&amp;": "&amp;CHAR(34)&amp;SUBSTITUTE(CriteriTecnici!$D3522,CHAR(34),"'")&amp;CHAR(34)&amp;", "&amp;CHAR(34)&amp;"kind"&amp;CHAR(34)&amp;": "&amp;CHAR(34)&amp;SUBSTITUTE(CriteriTecnici!$F3522,CHAR(34),"'")&amp;CHAR(34)&amp;", "&amp;CHAR(34)&amp;"value"&amp;CHAR(34)&amp;": "&amp;SUBSTITUTE(TRIM(ROUND(IFERROR(CriteriTecnici!$N3522*1,IFERROR(NUMBERVALUE(CriteriTecnici!$N3522,".",","),IFERROR(NUMBERVALUE(CriteriTecnici!$N3522,",","."),0))),4)&amp;""),",",".")&amp;", "&amp;CHAR(34)&amp;"numerator"&amp;CHAR(34)&amp;": "&amp;SUBSTITUTE(TRIM(ROUND(IFERROR(CriteriTecnici!$K3522*1,IFERROR(NUMBERVALUE(CriteriTecnici!$K3522,".",","),IFERROR(NUMBERVALUE(CriteriTecnici!$K3522,",","."),0))),4)&amp;""),",",".")&amp;", "&amp;CHAR(34)&amp;"denominator"&amp;CHAR(34)&amp;": "&amp;SUBSTITUTE(TRIM(ROUND(IFERROR(CriteriTecnici!$L3522*1,IFERROR(NUMBERVALUE(CriteriTecnici!$L3522,".",","),IFERROR(NUMBERVALUE(CriteriTecnici!$L3522,",","."),0))),4)&amp;""),",",".")&amp;", "&amp;CHAR(34)&amp;"flag"&amp;CHAR(34)&amp;": "&amp;SUBSTITUTE(TRIM(ROUND(IFERROR(CriteriTecnici!$M3522*1,IFERROR(NUMBERVALUE(CriteriTecnici!$M3522,".",","),IFERROR(NUMBERVALUE(CriteriTecnici!$M3522,",","."),0))),4)&amp;""),",",".")&amp;", "&amp;CHAR(34)&amp;"rawScore"&amp;CHAR(34)&amp;": "&amp;SUBSTITUTE(TRIM(ROUND(IFERROR(CriteriTecnici!$O3522*1,IFERROR(NUMBERVALUE(CriteriTecnici!$O3522,".",","),IFERROR(NUMBERVALUE(CriteriTecnici!$O3522,",","."),0))),4)&amp;""),",",".")&amp;CHAR(125)&amp;IF(TRUE,",",""))</f>
        <v/>
      </c>
    </row>
    <row r="3743">
      <c r="A3743" s="38">
        <f>IF(CriteriTecnici!$A3523="","","    "&amp;CHAR(123)&amp;CHAR(34)&amp;"bidderId"&amp;CHAR(34)&amp;": "&amp;CHAR(34)&amp;SUBSTITUTE(CriteriTecnici!$A3523,CHAR(34),"'")&amp;CHAR(34)&amp;", "&amp;CHAR(34)&amp;"lotId"&amp;CHAR(34)&amp;": "&amp;CHAR(34)&amp;SUBSTITUTE(CriteriTecnici!$C3523,CHAR(34),"'")&amp;CHAR(34)&amp;", "&amp;CHAR(34)&amp;"criterionId"&amp;CHAR(34)&amp;": "&amp;CHAR(34)&amp;SUBSTITUTE(CriteriTecnici!$D3523,CHAR(34),"'")&amp;CHAR(34)&amp;", "&amp;CHAR(34)&amp;"kind"&amp;CHAR(34)&amp;": "&amp;CHAR(34)&amp;SUBSTITUTE(CriteriTecnici!$F3523,CHAR(34),"'")&amp;CHAR(34)&amp;", "&amp;CHAR(34)&amp;"value"&amp;CHAR(34)&amp;": "&amp;SUBSTITUTE(TRIM(ROUND(IFERROR(CriteriTecnici!$N3523*1,IFERROR(NUMBERVALUE(CriteriTecnici!$N3523,".",","),IFERROR(NUMBERVALUE(CriteriTecnici!$N3523,",","."),0))),4)&amp;""),",",".")&amp;", "&amp;CHAR(34)&amp;"numerator"&amp;CHAR(34)&amp;": "&amp;SUBSTITUTE(TRIM(ROUND(IFERROR(CriteriTecnici!$K3523*1,IFERROR(NUMBERVALUE(CriteriTecnici!$K3523,".",","),IFERROR(NUMBERVALUE(CriteriTecnici!$K3523,",","."),0))),4)&amp;""),",",".")&amp;", "&amp;CHAR(34)&amp;"denominator"&amp;CHAR(34)&amp;": "&amp;SUBSTITUTE(TRIM(ROUND(IFERROR(CriteriTecnici!$L3523*1,IFERROR(NUMBERVALUE(CriteriTecnici!$L3523,".",","),IFERROR(NUMBERVALUE(CriteriTecnici!$L3523,",","."),0))),4)&amp;""),",",".")&amp;", "&amp;CHAR(34)&amp;"flag"&amp;CHAR(34)&amp;": "&amp;SUBSTITUTE(TRIM(ROUND(IFERROR(CriteriTecnici!$M3523*1,IFERROR(NUMBERVALUE(CriteriTecnici!$M3523,".",","),IFERROR(NUMBERVALUE(CriteriTecnici!$M3523,",","."),0))),4)&amp;""),",",".")&amp;", "&amp;CHAR(34)&amp;"rawScore"&amp;CHAR(34)&amp;": "&amp;SUBSTITUTE(TRIM(ROUND(IFERROR(CriteriTecnici!$O3523*1,IFERROR(NUMBERVALUE(CriteriTecnici!$O3523,".",","),IFERROR(NUMBERVALUE(CriteriTecnici!$O3523,",","."),0))),4)&amp;""),",",".")&amp;CHAR(125)&amp;IF(TRUE,",",""))</f>
        <v/>
      </c>
    </row>
    <row r="3744">
      <c r="A3744" s="38">
        <f>IF(CriteriTecnici!$A3524="","","    "&amp;CHAR(123)&amp;CHAR(34)&amp;"bidderId"&amp;CHAR(34)&amp;": "&amp;CHAR(34)&amp;SUBSTITUTE(CriteriTecnici!$A3524,CHAR(34),"'")&amp;CHAR(34)&amp;", "&amp;CHAR(34)&amp;"lotId"&amp;CHAR(34)&amp;": "&amp;CHAR(34)&amp;SUBSTITUTE(CriteriTecnici!$C3524,CHAR(34),"'")&amp;CHAR(34)&amp;", "&amp;CHAR(34)&amp;"criterionId"&amp;CHAR(34)&amp;": "&amp;CHAR(34)&amp;SUBSTITUTE(CriteriTecnici!$D3524,CHAR(34),"'")&amp;CHAR(34)&amp;", "&amp;CHAR(34)&amp;"kind"&amp;CHAR(34)&amp;": "&amp;CHAR(34)&amp;SUBSTITUTE(CriteriTecnici!$F3524,CHAR(34),"'")&amp;CHAR(34)&amp;", "&amp;CHAR(34)&amp;"value"&amp;CHAR(34)&amp;": "&amp;SUBSTITUTE(TRIM(ROUND(IFERROR(CriteriTecnici!$N3524*1,IFERROR(NUMBERVALUE(CriteriTecnici!$N3524,".",","),IFERROR(NUMBERVALUE(CriteriTecnici!$N3524,",","."),0))),4)&amp;""),",",".")&amp;", "&amp;CHAR(34)&amp;"numerator"&amp;CHAR(34)&amp;": "&amp;SUBSTITUTE(TRIM(ROUND(IFERROR(CriteriTecnici!$K3524*1,IFERROR(NUMBERVALUE(CriteriTecnici!$K3524,".",","),IFERROR(NUMBERVALUE(CriteriTecnici!$K3524,",","."),0))),4)&amp;""),",",".")&amp;", "&amp;CHAR(34)&amp;"denominator"&amp;CHAR(34)&amp;": "&amp;SUBSTITUTE(TRIM(ROUND(IFERROR(CriteriTecnici!$L3524*1,IFERROR(NUMBERVALUE(CriteriTecnici!$L3524,".",","),IFERROR(NUMBERVALUE(CriteriTecnici!$L3524,",","."),0))),4)&amp;""),",",".")&amp;", "&amp;CHAR(34)&amp;"flag"&amp;CHAR(34)&amp;": "&amp;SUBSTITUTE(TRIM(ROUND(IFERROR(CriteriTecnici!$M3524*1,IFERROR(NUMBERVALUE(CriteriTecnici!$M3524,".",","),IFERROR(NUMBERVALUE(CriteriTecnici!$M3524,",","."),0))),4)&amp;""),",",".")&amp;", "&amp;CHAR(34)&amp;"rawScore"&amp;CHAR(34)&amp;": "&amp;SUBSTITUTE(TRIM(ROUND(IFERROR(CriteriTecnici!$O3524*1,IFERROR(NUMBERVALUE(CriteriTecnici!$O3524,".",","),IFERROR(NUMBERVALUE(CriteriTecnici!$O3524,",","."),0))),4)&amp;""),",",".")&amp;CHAR(125)&amp;IF(TRUE,",",""))</f>
        <v/>
      </c>
    </row>
    <row r="3745">
      <c r="A3745" s="38">
        <f>IF(CriteriTecnici!$A3525="","","    "&amp;CHAR(123)&amp;CHAR(34)&amp;"bidderId"&amp;CHAR(34)&amp;": "&amp;CHAR(34)&amp;SUBSTITUTE(CriteriTecnici!$A3525,CHAR(34),"'")&amp;CHAR(34)&amp;", "&amp;CHAR(34)&amp;"lotId"&amp;CHAR(34)&amp;": "&amp;CHAR(34)&amp;SUBSTITUTE(CriteriTecnici!$C3525,CHAR(34),"'")&amp;CHAR(34)&amp;", "&amp;CHAR(34)&amp;"criterionId"&amp;CHAR(34)&amp;": "&amp;CHAR(34)&amp;SUBSTITUTE(CriteriTecnici!$D3525,CHAR(34),"'")&amp;CHAR(34)&amp;", "&amp;CHAR(34)&amp;"kind"&amp;CHAR(34)&amp;": "&amp;CHAR(34)&amp;SUBSTITUTE(CriteriTecnici!$F3525,CHAR(34),"'")&amp;CHAR(34)&amp;", "&amp;CHAR(34)&amp;"value"&amp;CHAR(34)&amp;": "&amp;SUBSTITUTE(TRIM(ROUND(IFERROR(CriteriTecnici!$N3525*1,IFERROR(NUMBERVALUE(CriteriTecnici!$N3525,".",","),IFERROR(NUMBERVALUE(CriteriTecnici!$N3525,",","."),0))),4)&amp;""),",",".")&amp;", "&amp;CHAR(34)&amp;"numerator"&amp;CHAR(34)&amp;": "&amp;SUBSTITUTE(TRIM(ROUND(IFERROR(CriteriTecnici!$K3525*1,IFERROR(NUMBERVALUE(CriteriTecnici!$K3525,".",","),IFERROR(NUMBERVALUE(CriteriTecnici!$K3525,",","."),0))),4)&amp;""),",",".")&amp;", "&amp;CHAR(34)&amp;"denominator"&amp;CHAR(34)&amp;": "&amp;SUBSTITUTE(TRIM(ROUND(IFERROR(CriteriTecnici!$L3525*1,IFERROR(NUMBERVALUE(CriteriTecnici!$L3525,".",","),IFERROR(NUMBERVALUE(CriteriTecnici!$L3525,",","."),0))),4)&amp;""),",",".")&amp;", "&amp;CHAR(34)&amp;"flag"&amp;CHAR(34)&amp;": "&amp;SUBSTITUTE(TRIM(ROUND(IFERROR(CriteriTecnici!$M3525*1,IFERROR(NUMBERVALUE(CriteriTecnici!$M3525,".",","),IFERROR(NUMBERVALUE(CriteriTecnici!$M3525,",","."),0))),4)&amp;""),",",".")&amp;", "&amp;CHAR(34)&amp;"rawScore"&amp;CHAR(34)&amp;": "&amp;SUBSTITUTE(TRIM(ROUND(IFERROR(CriteriTecnici!$O3525*1,IFERROR(NUMBERVALUE(CriteriTecnici!$O3525,".",","),IFERROR(NUMBERVALUE(CriteriTecnici!$O3525,",","."),0))),4)&amp;""),",",".")&amp;CHAR(125)&amp;IF(TRUE,",",""))</f>
        <v/>
      </c>
    </row>
    <row r="3746">
      <c r="A3746" s="38">
        <f>IF(CriteriTecnici!$A3526="","","    "&amp;CHAR(123)&amp;CHAR(34)&amp;"bidderId"&amp;CHAR(34)&amp;": "&amp;CHAR(34)&amp;SUBSTITUTE(CriteriTecnici!$A3526,CHAR(34),"'")&amp;CHAR(34)&amp;", "&amp;CHAR(34)&amp;"lotId"&amp;CHAR(34)&amp;": "&amp;CHAR(34)&amp;SUBSTITUTE(CriteriTecnici!$C3526,CHAR(34),"'")&amp;CHAR(34)&amp;", "&amp;CHAR(34)&amp;"criterionId"&amp;CHAR(34)&amp;": "&amp;CHAR(34)&amp;SUBSTITUTE(CriteriTecnici!$D3526,CHAR(34),"'")&amp;CHAR(34)&amp;", "&amp;CHAR(34)&amp;"kind"&amp;CHAR(34)&amp;": "&amp;CHAR(34)&amp;SUBSTITUTE(CriteriTecnici!$F3526,CHAR(34),"'")&amp;CHAR(34)&amp;", "&amp;CHAR(34)&amp;"value"&amp;CHAR(34)&amp;": "&amp;SUBSTITUTE(TRIM(ROUND(IFERROR(CriteriTecnici!$N3526*1,IFERROR(NUMBERVALUE(CriteriTecnici!$N3526,".",","),IFERROR(NUMBERVALUE(CriteriTecnici!$N3526,",","."),0))),4)&amp;""),",",".")&amp;", "&amp;CHAR(34)&amp;"numerator"&amp;CHAR(34)&amp;": "&amp;SUBSTITUTE(TRIM(ROUND(IFERROR(CriteriTecnici!$K3526*1,IFERROR(NUMBERVALUE(CriteriTecnici!$K3526,".",","),IFERROR(NUMBERVALUE(CriteriTecnici!$K3526,",","."),0))),4)&amp;""),",",".")&amp;", "&amp;CHAR(34)&amp;"denominator"&amp;CHAR(34)&amp;": "&amp;SUBSTITUTE(TRIM(ROUND(IFERROR(CriteriTecnici!$L3526*1,IFERROR(NUMBERVALUE(CriteriTecnici!$L3526,".",","),IFERROR(NUMBERVALUE(CriteriTecnici!$L3526,",","."),0))),4)&amp;""),",",".")&amp;", "&amp;CHAR(34)&amp;"flag"&amp;CHAR(34)&amp;": "&amp;SUBSTITUTE(TRIM(ROUND(IFERROR(CriteriTecnici!$M3526*1,IFERROR(NUMBERVALUE(CriteriTecnici!$M3526,".",","),IFERROR(NUMBERVALUE(CriteriTecnici!$M3526,",","."),0))),4)&amp;""),",",".")&amp;", "&amp;CHAR(34)&amp;"rawScore"&amp;CHAR(34)&amp;": "&amp;SUBSTITUTE(TRIM(ROUND(IFERROR(CriteriTecnici!$O3526*1,IFERROR(NUMBERVALUE(CriteriTecnici!$O3526,".",","),IFERROR(NUMBERVALUE(CriteriTecnici!$O3526,",","."),0))),4)&amp;""),",",".")&amp;CHAR(125)&amp;IF(TRUE,",",""))</f>
        <v/>
      </c>
    </row>
    <row r="3747">
      <c r="A3747" s="38">
        <f>IF(CriteriTecnici!$A3527="","","    "&amp;CHAR(123)&amp;CHAR(34)&amp;"bidderId"&amp;CHAR(34)&amp;": "&amp;CHAR(34)&amp;SUBSTITUTE(CriteriTecnici!$A3527,CHAR(34),"'")&amp;CHAR(34)&amp;", "&amp;CHAR(34)&amp;"lotId"&amp;CHAR(34)&amp;": "&amp;CHAR(34)&amp;SUBSTITUTE(CriteriTecnici!$C3527,CHAR(34),"'")&amp;CHAR(34)&amp;", "&amp;CHAR(34)&amp;"criterionId"&amp;CHAR(34)&amp;": "&amp;CHAR(34)&amp;SUBSTITUTE(CriteriTecnici!$D3527,CHAR(34),"'")&amp;CHAR(34)&amp;", "&amp;CHAR(34)&amp;"kind"&amp;CHAR(34)&amp;": "&amp;CHAR(34)&amp;SUBSTITUTE(CriteriTecnici!$F3527,CHAR(34),"'")&amp;CHAR(34)&amp;", "&amp;CHAR(34)&amp;"value"&amp;CHAR(34)&amp;": "&amp;SUBSTITUTE(TRIM(ROUND(IFERROR(CriteriTecnici!$N3527*1,IFERROR(NUMBERVALUE(CriteriTecnici!$N3527,".",","),IFERROR(NUMBERVALUE(CriteriTecnici!$N3527,",","."),0))),4)&amp;""),",",".")&amp;", "&amp;CHAR(34)&amp;"numerator"&amp;CHAR(34)&amp;": "&amp;SUBSTITUTE(TRIM(ROUND(IFERROR(CriteriTecnici!$K3527*1,IFERROR(NUMBERVALUE(CriteriTecnici!$K3527,".",","),IFERROR(NUMBERVALUE(CriteriTecnici!$K3527,",","."),0))),4)&amp;""),",",".")&amp;", "&amp;CHAR(34)&amp;"denominator"&amp;CHAR(34)&amp;": "&amp;SUBSTITUTE(TRIM(ROUND(IFERROR(CriteriTecnici!$L3527*1,IFERROR(NUMBERVALUE(CriteriTecnici!$L3527,".",","),IFERROR(NUMBERVALUE(CriteriTecnici!$L3527,",","."),0))),4)&amp;""),",",".")&amp;", "&amp;CHAR(34)&amp;"flag"&amp;CHAR(34)&amp;": "&amp;SUBSTITUTE(TRIM(ROUND(IFERROR(CriteriTecnici!$M3527*1,IFERROR(NUMBERVALUE(CriteriTecnici!$M3527,".",","),IFERROR(NUMBERVALUE(CriteriTecnici!$M3527,",","."),0))),4)&amp;""),",",".")&amp;", "&amp;CHAR(34)&amp;"rawScore"&amp;CHAR(34)&amp;": "&amp;SUBSTITUTE(TRIM(ROUND(IFERROR(CriteriTecnici!$O3527*1,IFERROR(NUMBERVALUE(CriteriTecnici!$O3527,".",","),IFERROR(NUMBERVALUE(CriteriTecnici!$O3527,",","."),0))),4)&amp;""),",",".")&amp;CHAR(125)&amp;IF(TRUE,",",""))</f>
        <v/>
      </c>
    </row>
    <row r="3748">
      <c r="A3748" s="38">
        <f>IF(CriteriTecnici!$A3528="","","    "&amp;CHAR(123)&amp;CHAR(34)&amp;"bidderId"&amp;CHAR(34)&amp;": "&amp;CHAR(34)&amp;SUBSTITUTE(CriteriTecnici!$A3528,CHAR(34),"'")&amp;CHAR(34)&amp;", "&amp;CHAR(34)&amp;"lotId"&amp;CHAR(34)&amp;": "&amp;CHAR(34)&amp;SUBSTITUTE(CriteriTecnici!$C3528,CHAR(34),"'")&amp;CHAR(34)&amp;", "&amp;CHAR(34)&amp;"criterionId"&amp;CHAR(34)&amp;": "&amp;CHAR(34)&amp;SUBSTITUTE(CriteriTecnici!$D3528,CHAR(34),"'")&amp;CHAR(34)&amp;", "&amp;CHAR(34)&amp;"kind"&amp;CHAR(34)&amp;": "&amp;CHAR(34)&amp;SUBSTITUTE(CriteriTecnici!$F3528,CHAR(34),"'")&amp;CHAR(34)&amp;", "&amp;CHAR(34)&amp;"value"&amp;CHAR(34)&amp;": "&amp;SUBSTITUTE(TRIM(ROUND(IFERROR(CriteriTecnici!$N3528*1,IFERROR(NUMBERVALUE(CriteriTecnici!$N3528,".",","),IFERROR(NUMBERVALUE(CriteriTecnici!$N3528,",","."),0))),4)&amp;""),",",".")&amp;", "&amp;CHAR(34)&amp;"numerator"&amp;CHAR(34)&amp;": "&amp;SUBSTITUTE(TRIM(ROUND(IFERROR(CriteriTecnici!$K3528*1,IFERROR(NUMBERVALUE(CriteriTecnici!$K3528,".",","),IFERROR(NUMBERVALUE(CriteriTecnici!$K3528,",","."),0))),4)&amp;""),",",".")&amp;", "&amp;CHAR(34)&amp;"denominator"&amp;CHAR(34)&amp;": "&amp;SUBSTITUTE(TRIM(ROUND(IFERROR(CriteriTecnici!$L3528*1,IFERROR(NUMBERVALUE(CriteriTecnici!$L3528,".",","),IFERROR(NUMBERVALUE(CriteriTecnici!$L3528,",","."),0))),4)&amp;""),",",".")&amp;", "&amp;CHAR(34)&amp;"flag"&amp;CHAR(34)&amp;": "&amp;SUBSTITUTE(TRIM(ROUND(IFERROR(CriteriTecnici!$M3528*1,IFERROR(NUMBERVALUE(CriteriTecnici!$M3528,".",","),IFERROR(NUMBERVALUE(CriteriTecnici!$M3528,",","."),0))),4)&amp;""),",",".")&amp;", "&amp;CHAR(34)&amp;"rawScore"&amp;CHAR(34)&amp;": "&amp;SUBSTITUTE(TRIM(ROUND(IFERROR(CriteriTecnici!$O3528*1,IFERROR(NUMBERVALUE(CriteriTecnici!$O3528,".",","),IFERROR(NUMBERVALUE(CriteriTecnici!$O3528,",","."),0))),4)&amp;""),",",".")&amp;CHAR(125)&amp;IF(TRUE,",",""))</f>
        <v/>
      </c>
    </row>
    <row r="3749">
      <c r="A3749" s="38">
        <f>IF(CriteriTecnici!$A3529="","","    "&amp;CHAR(123)&amp;CHAR(34)&amp;"bidderId"&amp;CHAR(34)&amp;": "&amp;CHAR(34)&amp;SUBSTITUTE(CriteriTecnici!$A3529,CHAR(34),"'")&amp;CHAR(34)&amp;", "&amp;CHAR(34)&amp;"lotId"&amp;CHAR(34)&amp;": "&amp;CHAR(34)&amp;SUBSTITUTE(CriteriTecnici!$C3529,CHAR(34),"'")&amp;CHAR(34)&amp;", "&amp;CHAR(34)&amp;"criterionId"&amp;CHAR(34)&amp;": "&amp;CHAR(34)&amp;SUBSTITUTE(CriteriTecnici!$D3529,CHAR(34),"'")&amp;CHAR(34)&amp;", "&amp;CHAR(34)&amp;"kind"&amp;CHAR(34)&amp;": "&amp;CHAR(34)&amp;SUBSTITUTE(CriteriTecnici!$F3529,CHAR(34),"'")&amp;CHAR(34)&amp;", "&amp;CHAR(34)&amp;"value"&amp;CHAR(34)&amp;": "&amp;SUBSTITUTE(TRIM(ROUND(IFERROR(CriteriTecnici!$N3529*1,IFERROR(NUMBERVALUE(CriteriTecnici!$N3529,".",","),IFERROR(NUMBERVALUE(CriteriTecnici!$N3529,",","."),0))),4)&amp;""),",",".")&amp;", "&amp;CHAR(34)&amp;"numerator"&amp;CHAR(34)&amp;": "&amp;SUBSTITUTE(TRIM(ROUND(IFERROR(CriteriTecnici!$K3529*1,IFERROR(NUMBERVALUE(CriteriTecnici!$K3529,".",","),IFERROR(NUMBERVALUE(CriteriTecnici!$K3529,",","."),0))),4)&amp;""),",",".")&amp;", "&amp;CHAR(34)&amp;"denominator"&amp;CHAR(34)&amp;": "&amp;SUBSTITUTE(TRIM(ROUND(IFERROR(CriteriTecnici!$L3529*1,IFERROR(NUMBERVALUE(CriteriTecnici!$L3529,".",","),IFERROR(NUMBERVALUE(CriteriTecnici!$L3529,",","."),0))),4)&amp;""),",",".")&amp;", "&amp;CHAR(34)&amp;"flag"&amp;CHAR(34)&amp;": "&amp;SUBSTITUTE(TRIM(ROUND(IFERROR(CriteriTecnici!$M3529*1,IFERROR(NUMBERVALUE(CriteriTecnici!$M3529,".",","),IFERROR(NUMBERVALUE(CriteriTecnici!$M3529,",","."),0))),4)&amp;""),",",".")&amp;", "&amp;CHAR(34)&amp;"rawScore"&amp;CHAR(34)&amp;": "&amp;SUBSTITUTE(TRIM(ROUND(IFERROR(CriteriTecnici!$O3529*1,IFERROR(NUMBERVALUE(CriteriTecnici!$O3529,".",","),IFERROR(NUMBERVALUE(CriteriTecnici!$O3529,",","."),0))),4)&amp;""),",",".")&amp;CHAR(125)&amp;IF(TRUE,",",""))</f>
        <v/>
      </c>
    </row>
    <row r="3750">
      <c r="A3750" s="38">
        <f>IF(CriteriTecnici!$A3530="","","    "&amp;CHAR(123)&amp;CHAR(34)&amp;"bidderId"&amp;CHAR(34)&amp;": "&amp;CHAR(34)&amp;SUBSTITUTE(CriteriTecnici!$A3530,CHAR(34),"'")&amp;CHAR(34)&amp;", "&amp;CHAR(34)&amp;"lotId"&amp;CHAR(34)&amp;": "&amp;CHAR(34)&amp;SUBSTITUTE(CriteriTecnici!$C3530,CHAR(34),"'")&amp;CHAR(34)&amp;", "&amp;CHAR(34)&amp;"criterionId"&amp;CHAR(34)&amp;": "&amp;CHAR(34)&amp;SUBSTITUTE(CriteriTecnici!$D3530,CHAR(34),"'")&amp;CHAR(34)&amp;", "&amp;CHAR(34)&amp;"kind"&amp;CHAR(34)&amp;": "&amp;CHAR(34)&amp;SUBSTITUTE(CriteriTecnici!$F3530,CHAR(34),"'")&amp;CHAR(34)&amp;", "&amp;CHAR(34)&amp;"value"&amp;CHAR(34)&amp;": "&amp;SUBSTITUTE(TRIM(ROUND(IFERROR(CriteriTecnici!$N3530*1,IFERROR(NUMBERVALUE(CriteriTecnici!$N3530,".",","),IFERROR(NUMBERVALUE(CriteriTecnici!$N3530,",","."),0))),4)&amp;""),",",".")&amp;", "&amp;CHAR(34)&amp;"numerator"&amp;CHAR(34)&amp;": "&amp;SUBSTITUTE(TRIM(ROUND(IFERROR(CriteriTecnici!$K3530*1,IFERROR(NUMBERVALUE(CriteriTecnici!$K3530,".",","),IFERROR(NUMBERVALUE(CriteriTecnici!$K3530,",","."),0))),4)&amp;""),",",".")&amp;", "&amp;CHAR(34)&amp;"denominator"&amp;CHAR(34)&amp;": "&amp;SUBSTITUTE(TRIM(ROUND(IFERROR(CriteriTecnici!$L3530*1,IFERROR(NUMBERVALUE(CriteriTecnici!$L3530,".",","),IFERROR(NUMBERVALUE(CriteriTecnici!$L3530,",","."),0))),4)&amp;""),",",".")&amp;", "&amp;CHAR(34)&amp;"flag"&amp;CHAR(34)&amp;": "&amp;SUBSTITUTE(TRIM(ROUND(IFERROR(CriteriTecnici!$M3530*1,IFERROR(NUMBERVALUE(CriteriTecnici!$M3530,".",","),IFERROR(NUMBERVALUE(CriteriTecnici!$M3530,",","."),0))),4)&amp;""),",",".")&amp;", "&amp;CHAR(34)&amp;"rawScore"&amp;CHAR(34)&amp;": "&amp;SUBSTITUTE(TRIM(ROUND(IFERROR(CriteriTecnici!$O3530*1,IFERROR(NUMBERVALUE(CriteriTecnici!$O3530,".",","),IFERROR(NUMBERVALUE(CriteriTecnici!$O3530,",","."),0))),4)&amp;""),",",".")&amp;CHAR(125)&amp;IF(TRUE,",",""))</f>
        <v/>
      </c>
    </row>
    <row r="3751">
      <c r="A3751" s="38">
        <f>IF(CriteriTecnici!$A3531="","","    "&amp;CHAR(123)&amp;CHAR(34)&amp;"bidderId"&amp;CHAR(34)&amp;": "&amp;CHAR(34)&amp;SUBSTITUTE(CriteriTecnici!$A3531,CHAR(34),"'")&amp;CHAR(34)&amp;", "&amp;CHAR(34)&amp;"lotId"&amp;CHAR(34)&amp;": "&amp;CHAR(34)&amp;SUBSTITUTE(CriteriTecnici!$C3531,CHAR(34),"'")&amp;CHAR(34)&amp;", "&amp;CHAR(34)&amp;"criterionId"&amp;CHAR(34)&amp;": "&amp;CHAR(34)&amp;SUBSTITUTE(CriteriTecnici!$D3531,CHAR(34),"'")&amp;CHAR(34)&amp;", "&amp;CHAR(34)&amp;"kind"&amp;CHAR(34)&amp;": "&amp;CHAR(34)&amp;SUBSTITUTE(CriteriTecnici!$F3531,CHAR(34),"'")&amp;CHAR(34)&amp;", "&amp;CHAR(34)&amp;"value"&amp;CHAR(34)&amp;": "&amp;SUBSTITUTE(TRIM(ROUND(IFERROR(CriteriTecnici!$N3531*1,IFERROR(NUMBERVALUE(CriteriTecnici!$N3531,".",","),IFERROR(NUMBERVALUE(CriteriTecnici!$N3531,",","."),0))),4)&amp;""),",",".")&amp;", "&amp;CHAR(34)&amp;"numerator"&amp;CHAR(34)&amp;": "&amp;SUBSTITUTE(TRIM(ROUND(IFERROR(CriteriTecnici!$K3531*1,IFERROR(NUMBERVALUE(CriteriTecnici!$K3531,".",","),IFERROR(NUMBERVALUE(CriteriTecnici!$K3531,",","."),0))),4)&amp;""),",",".")&amp;", "&amp;CHAR(34)&amp;"denominator"&amp;CHAR(34)&amp;": "&amp;SUBSTITUTE(TRIM(ROUND(IFERROR(CriteriTecnici!$L3531*1,IFERROR(NUMBERVALUE(CriteriTecnici!$L3531,".",","),IFERROR(NUMBERVALUE(CriteriTecnici!$L3531,",","."),0))),4)&amp;""),",",".")&amp;", "&amp;CHAR(34)&amp;"flag"&amp;CHAR(34)&amp;": "&amp;SUBSTITUTE(TRIM(ROUND(IFERROR(CriteriTecnici!$M3531*1,IFERROR(NUMBERVALUE(CriteriTecnici!$M3531,".",","),IFERROR(NUMBERVALUE(CriteriTecnici!$M3531,",","."),0))),4)&amp;""),",",".")&amp;", "&amp;CHAR(34)&amp;"rawScore"&amp;CHAR(34)&amp;": "&amp;SUBSTITUTE(TRIM(ROUND(IFERROR(CriteriTecnici!$O3531*1,IFERROR(NUMBERVALUE(CriteriTecnici!$O3531,".",","),IFERROR(NUMBERVALUE(CriteriTecnici!$O3531,",","."),0))),4)&amp;""),",",".")&amp;CHAR(125)&amp;IF(TRUE,",",""))</f>
        <v/>
      </c>
    </row>
    <row r="3752">
      <c r="A3752" s="38">
        <f>IF(CriteriTecnici!$A3532="","","    "&amp;CHAR(123)&amp;CHAR(34)&amp;"bidderId"&amp;CHAR(34)&amp;": "&amp;CHAR(34)&amp;SUBSTITUTE(CriteriTecnici!$A3532,CHAR(34),"'")&amp;CHAR(34)&amp;", "&amp;CHAR(34)&amp;"lotId"&amp;CHAR(34)&amp;": "&amp;CHAR(34)&amp;SUBSTITUTE(CriteriTecnici!$C3532,CHAR(34),"'")&amp;CHAR(34)&amp;", "&amp;CHAR(34)&amp;"criterionId"&amp;CHAR(34)&amp;": "&amp;CHAR(34)&amp;SUBSTITUTE(CriteriTecnici!$D3532,CHAR(34),"'")&amp;CHAR(34)&amp;", "&amp;CHAR(34)&amp;"kind"&amp;CHAR(34)&amp;": "&amp;CHAR(34)&amp;SUBSTITUTE(CriteriTecnici!$F3532,CHAR(34),"'")&amp;CHAR(34)&amp;", "&amp;CHAR(34)&amp;"value"&amp;CHAR(34)&amp;": "&amp;SUBSTITUTE(TRIM(ROUND(IFERROR(CriteriTecnici!$N3532*1,IFERROR(NUMBERVALUE(CriteriTecnici!$N3532,".",","),IFERROR(NUMBERVALUE(CriteriTecnici!$N3532,",","."),0))),4)&amp;""),",",".")&amp;", "&amp;CHAR(34)&amp;"numerator"&amp;CHAR(34)&amp;": "&amp;SUBSTITUTE(TRIM(ROUND(IFERROR(CriteriTecnici!$K3532*1,IFERROR(NUMBERVALUE(CriteriTecnici!$K3532,".",","),IFERROR(NUMBERVALUE(CriteriTecnici!$K3532,",","."),0))),4)&amp;""),",",".")&amp;", "&amp;CHAR(34)&amp;"denominator"&amp;CHAR(34)&amp;": "&amp;SUBSTITUTE(TRIM(ROUND(IFERROR(CriteriTecnici!$L3532*1,IFERROR(NUMBERVALUE(CriteriTecnici!$L3532,".",","),IFERROR(NUMBERVALUE(CriteriTecnici!$L3532,",","."),0))),4)&amp;""),",",".")&amp;", "&amp;CHAR(34)&amp;"flag"&amp;CHAR(34)&amp;": "&amp;SUBSTITUTE(TRIM(ROUND(IFERROR(CriteriTecnici!$M3532*1,IFERROR(NUMBERVALUE(CriteriTecnici!$M3532,".",","),IFERROR(NUMBERVALUE(CriteriTecnici!$M3532,",","."),0))),4)&amp;""),",",".")&amp;", "&amp;CHAR(34)&amp;"rawScore"&amp;CHAR(34)&amp;": "&amp;SUBSTITUTE(TRIM(ROUND(IFERROR(CriteriTecnici!$O3532*1,IFERROR(NUMBERVALUE(CriteriTecnici!$O3532,".",","),IFERROR(NUMBERVALUE(CriteriTecnici!$O3532,",","."),0))),4)&amp;""),",",".")&amp;CHAR(125)&amp;IF(TRUE,",",""))</f>
        <v/>
      </c>
    </row>
    <row r="3753">
      <c r="A3753" s="38">
        <f>IF(CriteriTecnici!$A3533="","","    "&amp;CHAR(123)&amp;CHAR(34)&amp;"bidderId"&amp;CHAR(34)&amp;": "&amp;CHAR(34)&amp;SUBSTITUTE(CriteriTecnici!$A3533,CHAR(34),"'")&amp;CHAR(34)&amp;", "&amp;CHAR(34)&amp;"lotId"&amp;CHAR(34)&amp;": "&amp;CHAR(34)&amp;SUBSTITUTE(CriteriTecnici!$C3533,CHAR(34),"'")&amp;CHAR(34)&amp;", "&amp;CHAR(34)&amp;"criterionId"&amp;CHAR(34)&amp;": "&amp;CHAR(34)&amp;SUBSTITUTE(CriteriTecnici!$D3533,CHAR(34),"'")&amp;CHAR(34)&amp;", "&amp;CHAR(34)&amp;"kind"&amp;CHAR(34)&amp;": "&amp;CHAR(34)&amp;SUBSTITUTE(CriteriTecnici!$F3533,CHAR(34),"'")&amp;CHAR(34)&amp;", "&amp;CHAR(34)&amp;"value"&amp;CHAR(34)&amp;": "&amp;SUBSTITUTE(TRIM(ROUND(IFERROR(CriteriTecnici!$N3533*1,IFERROR(NUMBERVALUE(CriteriTecnici!$N3533,".",","),IFERROR(NUMBERVALUE(CriteriTecnici!$N3533,",","."),0))),4)&amp;""),",",".")&amp;", "&amp;CHAR(34)&amp;"numerator"&amp;CHAR(34)&amp;": "&amp;SUBSTITUTE(TRIM(ROUND(IFERROR(CriteriTecnici!$K3533*1,IFERROR(NUMBERVALUE(CriteriTecnici!$K3533,".",","),IFERROR(NUMBERVALUE(CriteriTecnici!$K3533,",","."),0))),4)&amp;""),",",".")&amp;", "&amp;CHAR(34)&amp;"denominator"&amp;CHAR(34)&amp;": "&amp;SUBSTITUTE(TRIM(ROUND(IFERROR(CriteriTecnici!$L3533*1,IFERROR(NUMBERVALUE(CriteriTecnici!$L3533,".",","),IFERROR(NUMBERVALUE(CriteriTecnici!$L3533,",","."),0))),4)&amp;""),",",".")&amp;", "&amp;CHAR(34)&amp;"flag"&amp;CHAR(34)&amp;": "&amp;SUBSTITUTE(TRIM(ROUND(IFERROR(CriteriTecnici!$M3533*1,IFERROR(NUMBERVALUE(CriteriTecnici!$M3533,".",","),IFERROR(NUMBERVALUE(CriteriTecnici!$M3533,",","."),0))),4)&amp;""),",",".")&amp;", "&amp;CHAR(34)&amp;"rawScore"&amp;CHAR(34)&amp;": "&amp;SUBSTITUTE(TRIM(ROUND(IFERROR(CriteriTecnici!$O3533*1,IFERROR(NUMBERVALUE(CriteriTecnici!$O3533,".",","),IFERROR(NUMBERVALUE(CriteriTecnici!$O3533,",","."),0))),4)&amp;""),",",".")&amp;CHAR(125)&amp;IF(TRUE,",",""))</f>
        <v/>
      </c>
    </row>
    <row r="3754">
      <c r="A3754" s="38">
        <f>IF(CriteriTecnici!$A3534="","","    "&amp;CHAR(123)&amp;CHAR(34)&amp;"bidderId"&amp;CHAR(34)&amp;": "&amp;CHAR(34)&amp;SUBSTITUTE(CriteriTecnici!$A3534,CHAR(34),"'")&amp;CHAR(34)&amp;", "&amp;CHAR(34)&amp;"lotId"&amp;CHAR(34)&amp;": "&amp;CHAR(34)&amp;SUBSTITUTE(CriteriTecnici!$C3534,CHAR(34),"'")&amp;CHAR(34)&amp;", "&amp;CHAR(34)&amp;"criterionId"&amp;CHAR(34)&amp;": "&amp;CHAR(34)&amp;SUBSTITUTE(CriteriTecnici!$D3534,CHAR(34),"'")&amp;CHAR(34)&amp;", "&amp;CHAR(34)&amp;"kind"&amp;CHAR(34)&amp;": "&amp;CHAR(34)&amp;SUBSTITUTE(CriteriTecnici!$F3534,CHAR(34),"'")&amp;CHAR(34)&amp;", "&amp;CHAR(34)&amp;"value"&amp;CHAR(34)&amp;": "&amp;SUBSTITUTE(TRIM(ROUND(IFERROR(CriteriTecnici!$N3534*1,IFERROR(NUMBERVALUE(CriteriTecnici!$N3534,".",","),IFERROR(NUMBERVALUE(CriteriTecnici!$N3534,",","."),0))),4)&amp;""),",",".")&amp;", "&amp;CHAR(34)&amp;"numerator"&amp;CHAR(34)&amp;": "&amp;SUBSTITUTE(TRIM(ROUND(IFERROR(CriteriTecnici!$K3534*1,IFERROR(NUMBERVALUE(CriteriTecnici!$K3534,".",","),IFERROR(NUMBERVALUE(CriteriTecnici!$K3534,",","."),0))),4)&amp;""),",",".")&amp;", "&amp;CHAR(34)&amp;"denominator"&amp;CHAR(34)&amp;": "&amp;SUBSTITUTE(TRIM(ROUND(IFERROR(CriteriTecnici!$L3534*1,IFERROR(NUMBERVALUE(CriteriTecnici!$L3534,".",","),IFERROR(NUMBERVALUE(CriteriTecnici!$L3534,",","."),0))),4)&amp;""),",",".")&amp;", "&amp;CHAR(34)&amp;"flag"&amp;CHAR(34)&amp;": "&amp;SUBSTITUTE(TRIM(ROUND(IFERROR(CriteriTecnici!$M3534*1,IFERROR(NUMBERVALUE(CriteriTecnici!$M3534,".",","),IFERROR(NUMBERVALUE(CriteriTecnici!$M3534,",","."),0))),4)&amp;""),",",".")&amp;", "&amp;CHAR(34)&amp;"rawScore"&amp;CHAR(34)&amp;": "&amp;SUBSTITUTE(TRIM(ROUND(IFERROR(CriteriTecnici!$O3534*1,IFERROR(NUMBERVALUE(CriteriTecnici!$O3534,".",","),IFERROR(NUMBERVALUE(CriteriTecnici!$O3534,",","."),0))),4)&amp;""),",",".")&amp;CHAR(125)&amp;IF(TRUE,",",""))</f>
        <v/>
      </c>
    </row>
    <row r="3755">
      <c r="A3755" s="38">
        <f>IF(CriteriTecnici!$A3535="","","    "&amp;CHAR(123)&amp;CHAR(34)&amp;"bidderId"&amp;CHAR(34)&amp;": "&amp;CHAR(34)&amp;SUBSTITUTE(CriteriTecnici!$A3535,CHAR(34),"'")&amp;CHAR(34)&amp;", "&amp;CHAR(34)&amp;"lotId"&amp;CHAR(34)&amp;": "&amp;CHAR(34)&amp;SUBSTITUTE(CriteriTecnici!$C3535,CHAR(34),"'")&amp;CHAR(34)&amp;", "&amp;CHAR(34)&amp;"criterionId"&amp;CHAR(34)&amp;": "&amp;CHAR(34)&amp;SUBSTITUTE(CriteriTecnici!$D3535,CHAR(34),"'")&amp;CHAR(34)&amp;", "&amp;CHAR(34)&amp;"kind"&amp;CHAR(34)&amp;": "&amp;CHAR(34)&amp;SUBSTITUTE(CriteriTecnici!$F3535,CHAR(34),"'")&amp;CHAR(34)&amp;", "&amp;CHAR(34)&amp;"value"&amp;CHAR(34)&amp;": "&amp;SUBSTITUTE(TRIM(ROUND(IFERROR(CriteriTecnici!$N3535*1,IFERROR(NUMBERVALUE(CriteriTecnici!$N3535,".",","),IFERROR(NUMBERVALUE(CriteriTecnici!$N3535,",","."),0))),4)&amp;""),",",".")&amp;", "&amp;CHAR(34)&amp;"numerator"&amp;CHAR(34)&amp;": "&amp;SUBSTITUTE(TRIM(ROUND(IFERROR(CriteriTecnici!$K3535*1,IFERROR(NUMBERVALUE(CriteriTecnici!$K3535,".",","),IFERROR(NUMBERVALUE(CriteriTecnici!$K3535,",","."),0))),4)&amp;""),",",".")&amp;", "&amp;CHAR(34)&amp;"denominator"&amp;CHAR(34)&amp;": "&amp;SUBSTITUTE(TRIM(ROUND(IFERROR(CriteriTecnici!$L3535*1,IFERROR(NUMBERVALUE(CriteriTecnici!$L3535,".",","),IFERROR(NUMBERVALUE(CriteriTecnici!$L3535,",","."),0))),4)&amp;""),",",".")&amp;", "&amp;CHAR(34)&amp;"flag"&amp;CHAR(34)&amp;": "&amp;SUBSTITUTE(TRIM(ROUND(IFERROR(CriteriTecnici!$M3535*1,IFERROR(NUMBERVALUE(CriteriTecnici!$M3535,".",","),IFERROR(NUMBERVALUE(CriteriTecnici!$M3535,",","."),0))),4)&amp;""),",",".")&amp;", "&amp;CHAR(34)&amp;"rawScore"&amp;CHAR(34)&amp;": "&amp;SUBSTITUTE(TRIM(ROUND(IFERROR(CriteriTecnici!$O3535*1,IFERROR(NUMBERVALUE(CriteriTecnici!$O3535,".",","),IFERROR(NUMBERVALUE(CriteriTecnici!$O3535,",","."),0))),4)&amp;""),",",".")&amp;CHAR(125)&amp;IF(TRUE,",",""))</f>
        <v/>
      </c>
    </row>
    <row r="3756">
      <c r="A3756" s="38">
        <f>IF(CriteriTecnici!$A3536="","","    "&amp;CHAR(123)&amp;CHAR(34)&amp;"bidderId"&amp;CHAR(34)&amp;": "&amp;CHAR(34)&amp;SUBSTITUTE(CriteriTecnici!$A3536,CHAR(34),"'")&amp;CHAR(34)&amp;", "&amp;CHAR(34)&amp;"lotId"&amp;CHAR(34)&amp;": "&amp;CHAR(34)&amp;SUBSTITUTE(CriteriTecnici!$C3536,CHAR(34),"'")&amp;CHAR(34)&amp;", "&amp;CHAR(34)&amp;"criterionId"&amp;CHAR(34)&amp;": "&amp;CHAR(34)&amp;SUBSTITUTE(CriteriTecnici!$D3536,CHAR(34),"'")&amp;CHAR(34)&amp;", "&amp;CHAR(34)&amp;"kind"&amp;CHAR(34)&amp;": "&amp;CHAR(34)&amp;SUBSTITUTE(CriteriTecnici!$F3536,CHAR(34),"'")&amp;CHAR(34)&amp;", "&amp;CHAR(34)&amp;"value"&amp;CHAR(34)&amp;": "&amp;SUBSTITUTE(TRIM(ROUND(IFERROR(CriteriTecnici!$N3536*1,IFERROR(NUMBERVALUE(CriteriTecnici!$N3536,".",","),IFERROR(NUMBERVALUE(CriteriTecnici!$N3536,",","."),0))),4)&amp;""),",",".")&amp;", "&amp;CHAR(34)&amp;"numerator"&amp;CHAR(34)&amp;": "&amp;SUBSTITUTE(TRIM(ROUND(IFERROR(CriteriTecnici!$K3536*1,IFERROR(NUMBERVALUE(CriteriTecnici!$K3536,".",","),IFERROR(NUMBERVALUE(CriteriTecnici!$K3536,",","."),0))),4)&amp;""),",",".")&amp;", "&amp;CHAR(34)&amp;"denominator"&amp;CHAR(34)&amp;": "&amp;SUBSTITUTE(TRIM(ROUND(IFERROR(CriteriTecnici!$L3536*1,IFERROR(NUMBERVALUE(CriteriTecnici!$L3536,".",","),IFERROR(NUMBERVALUE(CriteriTecnici!$L3536,",","."),0))),4)&amp;""),",",".")&amp;", "&amp;CHAR(34)&amp;"flag"&amp;CHAR(34)&amp;": "&amp;SUBSTITUTE(TRIM(ROUND(IFERROR(CriteriTecnici!$M3536*1,IFERROR(NUMBERVALUE(CriteriTecnici!$M3536,".",","),IFERROR(NUMBERVALUE(CriteriTecnici!$M3536,",","."),0))),4)&amp;""),",",".")&amp;", "&amp;CHAR(34)&amp;"rawScore"&amp;CHAR(34)&amp;": "&amp;SUBSTITUTE(TRIM(ROUND(IFERROR(CriteriTecnici!$O3536*1,IFERROR(NUMBERVALUE(CriteriTecnici!$O3536,".",","),IFERROR(NUMBERVALUE(CriteriTecnici!$O3536,",","."),0))),4)&amp;""),",",".")&amp;CHAR(125)&amp;IF(TRUE,",",""))</f>
        <v/>
      </c>
    </row>
    <row r="3757">
      <c r="A3757" s="38">
        <f>IF(CriteriTecnici!$A3537="","","    "&amp;CHAR(123)&amp;CHAR(34)&amp;"bidderId"&amp;CHAR(34)&amp;": "&amp;CHAR(34)&amp;SUBSTITUTE(CriteriTecnici!$A3537,CHAR(34),"'")&amp;CHAR(34)&amp;", "&amp;CHAR(34)&amp;"lotId"&amp;CHAR(34)&amp;": "&amp;CHAR(34)&amp;SUBSTITUTE(CriteriTecnici!$C3537,CHAR(34),"'")&amp;CHAR(34)&amp;", "&amp;CHAR(34)&amp;"criterionId"&amp;CHAR(34)&amp;": "&amp;CHAR(34)&amp;SUBSTITUTE(CriteriTecnici!$D3537,CHAR(34),"'")&amp;CHAR(34)&amp;", "&amp;CHAR(34)&amp;"kind"&amp;CHAR(34)&amp;": "&amp;CHAR(34)&amp;SUBSTITUTE(CriteriTecnici!$F3537,CHAR(34),"'")&amp;CHAR(34)&amp;", "&amp;CHAR(34)&amp;"value"&amp;CHAR(34)&amp;": "&amp;SUBSTITUTE(TRIM(ROUND(IFERROR(CriteriTecnici!$N3537*1,IFERROR(NUMBERVALUE(CriteriTecnici!$N3537,".",","),IFERROR(NUMBERVALUE(CriteriTecnici!$N3537,",","."),0))),4)&amp;""),",",".")&amp;", "&amp;CHAR(34)&amp;"numerator"&amp;CHAR(34)&amp;": "&amp;SUBSTITUTE(TRIM(ROUND(IFERROR(CriteriTecnici!$K3537*1,IFERROR(NUMBERVALUE(CriteriTecnici!$K3537,".",","),IFERROR(NUMBERVALUE(CriteriTecnici!$K3537,",","."),0))),4)&amp;""),",",".")&amp;", "&amp;CHAR(34)&amp;"denominator"&amp;CHAR(34)&amp;": "&amp;SUBSTITUTE(TRIM(ROUND(IFERROR(CriteriTecnici!$L3537*1,IFERROR(NUMBERVALUE(CriteriTecnici!$L3537,".",","),IFERROR(NUMBERVALUE(CriteriTecnici!$L3537,",","."),0))),4)&amp;""),",",".")&amp;", "&amp;CHAR(34)&amp;"flag"&amp;CHAR(34)&amp;": "&amp;SUBSTITUTE(TRIM(ROUND(IFERROR(CriteriTecnici!$M3537*1,IFERROR(NUMBERVALUE(CriteriTecnici!$M3537,".",","),IFERROR(NUMBERVALUE(CriteriTecnici!$M3537,",","."),0))),4)&amp;""),",",".")&amp;", "&amp;CHAR(34)&amp;"rawScore"&amp;CHAR(34)&amp;": "&amp;SUBSTITUTE(TRIM(ROUND(IFERROR(CriteriTecnici!$O3537*1,IFERROR(NUMBERVALUE(CriteriTecnici!$O3537,".",","),IFERROR(NUMBERVALUE(CriteriTecnici!$O3537,",","."),0))),4)&amp;""),",",".")&amp;CHAR(125)&amp;IF(TRUE,",",""))</f>
        <v/>
      </c>
    </row>
    <row r="3758">
      <c r="A3758" s="38">
        <f>IF(CriteriTecnici!$A3538="","","    "&amp;CHAR(123)&amp;CHAR(34)&amp;"bidderId"&amp;CHAR(34)&amp;": "&amp;CHAR(34)&amp;SUBSTITUTE(CriteriTecnici!$A3538,CHAR(34),"'")&amp;CHAR(34)&amp;", "&amp;CHAR(34)&amp;"lotId"&amp;CHAR(34)&amp;": "&amp;CHAR(34)&amp;SUBSTITUTE(CriteriTecnici!$C3538,CHAR(34),"'")&amp;CHAR(34)&amp;", "&amp;CHAR(34)&amp;"criterionId"&amp;CHAR(34)&amp;": "&amp;CHAR(34)&amp;SUBSTITUTE(CriteriTecnici!$D3538,CHAR(34),"'")&amp;CHAR(34)&amp;", "&amp;CHAR(34)&amp;"kind"&amp;CHAR(34)&amp;": "&amp;CHAR(34)&amp;SUBSTITUTE(CriteriTecnici!$F3538,CHAR(34),"'")&amp;CHAR(34)&amp;", "&amp;CHAR(34)&amp;"value"&amp;CHAR(34)&amp;": "&amp;SUBSTITUTE(TRIM(ROUND(IFERROR(CriteriTecnici!$N3538*1,IFERROR(NUMBERVALUE(CriteriTecnici!$N3538,".",","),IFERROR(NUMBERVALUE(CriteriTecnici!$N3538,",","."),0))),4)&amp;""),",",".")&amp;", "&amp;CHAR(34)&amp;"numerator"&amp;CHAR(34)&amp;": "&amp;SUBSTITUTE(TRIM(ROUND(IFERROR(CriteriTecnici!$K3538*1,IFERROR(NUMBERVALUE(CriteriTecnici!$K3538,".",","),IFERROR(NUMBERVALUE(CriteriTecnici!$K3538,",","."),0))),4)&amp;""),",",".")&amp;", "&amp;CHAR(34)&amp;"denominator"&amp;CHAR(34)&amp;": "&amp;SUBSTITUTE(TRIM(ROUND(IFERROR(CriteriTecnici!$L3538*1,IFERROR(NUMBERVALUE(CriteriTecnici!$L3538,".",","),IFERROR(NUMBERVALUE(CriteriTecnici!$L3538,",","."),0))),4)&amp;""),",",".")&amp;", "&amp;CHAR(34)&amp;"flag"&amp;CHAR(34)&amp;": "&amp;SUBSTITUTE(TRIM(ROUND(IFERROR(CriteriTecnici!$M3538*1,IFERROR(NUMBERVALUE(CriteriTecnici!$M3538,".",","),IFERROR(NUMBERVALUE(CriteriTecnici!$M3538,",","."),0))),4)&amp;""),",",".")&amp;", "&amp;CHAR(34)&amp;"rawScore"&amp;CHAR(34)&amp;": "&amp;SUBSTITUTE(TRIM(ROUND(IFERROR(CriteriTecnici!$O3538*1,IFERROR(NUMBERVALUE(CriteriTecnici!$O3538,".",","),IFERROR(NUMBERVALUE(CriteriTecnici!$O3538,",","."),0))),4)&amp;""),",",".")&amp;CHAR(125)&amp;IF(COUNTA(Offerte!$A116:$A$200)&gt;0,",",""))</f>
        <v/>
      </c>
    </row>
    <row r="3759">
      <c r="A3759" s="38">
        <f>IF(CriteriTecnici!$A3539="","","    "&amp;CHAR(123)&amp;CHAR(34)&amp;"bidderId"&amp;CHAR(34)&amp;": "&amp;CHAR(34)&amp;SUBSTITUTE(CriteriTecnici!$A3539,CHAR(34),"'")&amp;CHAR(34)&amp;", "&amp;CHAR(34)&amp;"lotId"&amp;CHAR(34)&amp;": "&amp;CHAR(34)&amp;SUBSTITUTE(CriteriTecnici!$C3539,CHAR(34),"'")&amp;CHAR(34)&amp;", "&amp;CHAR(34)&amp;"criterionId"&amp;CHAR(34)&amp;": "&amp;CHAR(34)&amp;SUBSTITUTE(CriteriTecnici!$D3539,CHAR(34),"'")&amp;CHAR(34)&amp;", "&amp;CHAR(34)&amp;"kind"&amp;CHAR(34)&amp;": "&amp;CHAR(34)&amp;SUBSTITUTE(CriteriTecnici!$F3539,CHAR(34),"'")&amp;CHAR(34)&amp;", "&amp;CHAR(34)&amp;"value"&amp;CHAR(34)&amp;": "&amp;SUBSTITUTE(TRIM(ROUND(IFERROR(CriteriTecnici!$N3539*1,IFERROR(NUMBERVALUE(CriteriTecnici!$N3539,".",","),IFERROR(NUMBERVALUE(CriteriTecnici!$N3539,",","."),0))),4)&amp;""),",",".")&amp;", "&amp;CHAR(34)&amp;"numerator"&amp;CHAR(34)&amp;": "&amp;SUBSTITUTE(TRIM(ROUND(IFERROR(CriteriTecnici!$K3539*1,IFERROR(NUMBERVALUE(CriteriTecnici!$K3539,".",","),IFERROR(NUMBERVALUE(CriteriTecnici!$K3539,",","."),0))),4)&amp;""),",",".")&amp;", "&amp;CHAR(34)&amp;"denominator"&amp;CHAR(34)&amp;": "&amp;SUBSTITUTE(TRIM(ROUND(IFERROR(CriteriTecnici!$L3539*1,IFERROR(NUMBERVALUE(CriteriTecnici!$L3539,".",","),IFERROR(NUMBERVALUE(CriteriTecnici!$L3539,",","."),0))),4)&amp;""),",",".")&amp;", "&amp;CHAR(34)&amp;"flag"&amp;CHAR(34)&amp;": "&amp;SUBSTITUTE(TRIM(ROUND(IFERROR(CriteriTecnici!$M3539*1,IFERROR(NUMBERVALUE(CriteriTecnici!$M3539,".",","),IFERROR(NUMBERVALUE(CriteriTecnici!$M3539,",","."),0))),4)&amp;""),",",".")&amp;", "&amp;CHAR(34)&amp;"rawScore"&amp;CHAR(34)&amp;": "&amp;SUBSTITUTE(TRIM(ROUND(IFERROR(CriteriTecnici!$O3539*1,IFERROR(NUMBERVALUE(CriteriTecnici!$O3539,".",","),IFERROR(NUMBERVALUE(CriteriTecnici!$O3539,",","."),0))),4)&amp;""),",",".")&amp;CHAR(125)&amp;IF(TRUE,",",""))</f>
        <v/>
      </c>
    </row>
    <row r="3760">
      <c r="A3760" s="38">
        <f>IF(CriteriTecnici!$A3540="","","    "&amp;CHAR(123)&amp;CHAR(34)&amp;"bidderId"&amp;CHAR(34)&amp;": "&amp;CHAR(34)&amp;SUBSTITUTE(CriteriTecnici!$A3540,CHAR(34),"'")&amp;CHAR(34)&amp;", "&amp;CHAR(34)&amp;"lotId"&amp;CHAR(34)&amp;": "&amp;CHAR(34)&amp;SUBSTITUTE(CriteriTecnici!$C3540,CHAR(34),"'")&amp;CHAR(34)&amp;", "&amp;CHAR(34)&amp;"criterionId"&amp;CHAR(34)&amp;": "&amp;CHAR(34)&amp;SUBSTITUTE(CriteriTecnici!$D3540,CHAR(34),"'")&amp;CHAR(34)&amp;", "&amp;CHAR(34)&amp;"kind"&amp;CHAR(34)&amp;": "&amp;CHAR(34)&amp;SUBSTITUTE(CriteriTecnici!$F3540,CHAR(34),"'")&amp;CHAR(34)&amp;", "&amp;CHAR(34)&amp;"value"&amp;CHAR(34)&amp;": "&amp;SUBSTITUTE(TRIM(ROUND(IFERROR(CriteriTecnici!$N3540*1,IFERROR(NUMBERVALUE(CriteriTecnici!$N3540,".",","),IFERROR(NUMBERVALUE(CriteriTecnici!$N3540,",","."),0))),4)&amp;""),",",".")&amp;", "&amp;CHAR(34)&amp;"numerator"&amp;CHAR(34)&amp;": "&amp;SUBSTITUTE(TRIM(ROUND(IFERROR(CriteriTecnici!$K3540*1,IFERROR(NUMBERVALUE(CriteriTecnici!$K3540,".",","),IFERROR(NUMBERVALUE(CriteriTecnici!$K3540,",","."),0))),4)&amp;""),",",".")&amp;", "&amp;CHAR(34)&amp;"denominator"&amp;CHAR(34)&amp;": "&amp;SUBSTITUTE(TRIM(ROUND(IFERROR(CriteriTecnici!$L3540*1,IFERROR(NUMBERVALUE(CriteriTecnici!$L3540,".",","),IFERROR(NUMBERVALUE(CriteriTecnici!$L3540,",","."),0))),4)&amp;""),",",".")&amp;", "&amp;CHAR(34)&amp;"flag"&amp;CHAR(34)&amp;": "&amp;SUBSTITUTE(TRIM(ROUND(IFERROR(CriteriTecnici!$M3540*1,IFERROR(NUMBERVALUE(CriteriTecnici!$M3540,".",","),IFERROR(NUMBERVALUE(CriteriTecnici!$M3540,",","."),0))),4)&amp;""),",",".")&amp;", "&amp;CHAR(34)&amp;"rawScore"&amp;CHAR(34)&amp;": "&amp;SUBSTITUTE(TRIM(ROUND(IFERROR(CriteriTecnici!$O3540*1,IFERROR(NUMBERVALUE(CriteriTecnici!$O3540,".",","),IFERROR(NUMBERVALUE(CriteriTecnici!$O3540,",","."),0))),4)&amp;""),",",".")&amp;CHAR(125)&amp;IF(TRUE,",",""))</f>
        <v/>
      </c>
    </row>
    <row r="3761">
      <c r="A3761" s="38">
        <f>IF(CriteriTecnici!$A3541="","","    "&amp;CHAR(123)&amp;CHAR(34)&amp;"bidderId"&amp;CHAR(34)&amp;": "&amp;CHAR(34)&amp;SUBSTITUTE(CriteriTecnici!$A3541,CHAR(34),"'")&amp;CHAR(34)&amp;", "&amp;CHAR(34)&amp;"lotId"&amp;CHAR(34)&amp;": "&amp;CHAR(34)&amp;SUBSTITUTE(CriteriTecnici!$C3541,CHAR(34),"'")&amp;CHAR(34)&amp;", "&amp;CHAR(34)&amp;"criterionId"&amp;CHAR(34)&amp;": "&amp;CHAR(34)&amp;SUBSTITUTE(CriteriTecnici!$D3541,CHAR(34),"'")&amp;CHAR(34)&amp;", "&amp;CHAR(34)&amp;"kind"&amp;CHAR(34)&amp;": "&amp;CHAR(34)&amp;SUBSTITUTE(CriteriTecnici!$F3541,CHAR(34),"'")&amp;CHAR(34)&amp;", "&amp;CHAR(34)&amp;"value"&amp;CHAR(34)&amp;": "&amp;SUBSTITUTE(TRIM(ROUND(IFERROR(CriteriTecnici!$N3541*1,IFERROR(NUMBERVALUE(CriteriTecnici!$N3541,".",","),IFERROR(NUMBERVALUE(CriteriTecnici!$N3541,",","."),0))),4)&amp;""),",",".")&amp;", "&amp;CHAR(34)&amp;"numerator"&amp;CHAR(34)&amp;": "&amp;SUBSTITUTE(TRIM(ROUND(IFERROR(CriteriTecnici!$K3541*1,IFERROR(NUMBERVALUE(CriteriTecnici!$K3541,".",","),IFERROR(NUMBERVALUE(CriteriTecnici!$K3541,",","."),0))),4)&amp;""),",",".")&amp;", "&amp;CHAR(34)&amp;"denominator"&amp;CHAR(34)&amp;": "&amp;SUBSTITUTE(TRIM(ROUND(IFERROR(CriteriTecnici!$L3541*1,IFERROR(NUMBERVALUE(CriteriTecnici!$L3541,".",","),IFERROR(NUMBERVALUE(CriteriTecnici!$L3541,",","."),0))),4)&amp;""),",",".")&amp;", "&amp;CHAR(34)&amp;"flag"&amp;CHAR(34)&amp;": "&amp;SUBSTITUTE(TRIM(ROUND(IFERROR(CriteriTecnici!$M3541*1,IFERROR(NUMBERVALUE(CriteriTecnici!$M3541,".",","),IFERROR(NUMBERVALUE(CriteriTecnici!$M3541,",","."),0))),4)&amp;""),",",".")&amp;", "&amp;CHAR(34)&amp;"rawScore"&amp;CHAR(34)&amp;": "&amp;SUBSTITUTE(TRIM(ROUND(IFERROR(CriteriTecnici!$O3541*1,IFERROR(NUMBERVALUE(CriteriTecnici!$O3541,".",","),IFERROR(NUMBERVALUE(CriteriTecnici!$O3541,",","."),0))),4)&amp;""),",",".")&amp;CHAR(125)&amp;IF(TRUE,",",""))</f>
        <v/>
      </c>
    </row>
    <row r="3762">
      <c r="A3762" s="38">
        <f>IF(CriteriTecnici!$A3542="","","    "&amp;CHAR(123)&amp;CHAR(34)&amp;"bidderId"&amp;CHAR(34)&amp;": "&amp;CHAR(34)&amp;SUBSTITUTE(CriteriTecnici!$A3542,CHAR(34),"'")&amp;CHAR(34)&amp;", "&amp;CHAR(34)&amp;"lotId"&amp;CHAR(34)&amp;": "&amp;CHAR(34)&amp;SUBSTITUTE(CriteriTecnici!$C3542,CHAR(34),"'")&amp;CHAR(34)&amp;", "&amp;CHAR(34)&amp;"criterionId"&amp;CHAR(34)&amp;": "&amp;CHAR(34)&amp;SUBSTITUTE(CriteriTecnici!$D3542,CHAR(34),"'")&amp;CHAR(34)&amp;", "&amp;CHAR(34)&amp;"kind"&amp;CHAR(34)&amp;": "&amp;CHAR(34)&amp;SUBSTITUTE(CriteriTecnici!$F3542,CHAR(34),"'")&amp;CHAR(34)&amp;", "&amp;CHAR(34)&amp;"value"&amp;CHAR(34)&amp;": "&amp;SUBSTITUTE(TRIM(ROUND(IFERROR(CriteriTecnici!$N3542*1,IFERROR(NUMBERVALUE(CriteriTecnici!$N3542,".",","),IFERROR(NUMBERVALUE(CriteriTecnici!$N3542,",","."),0))),4)&amp;""),",",".")&amp;", "&amp;CHAR(34)&amp;"numerator"&amp;CHAR(34)&amp;": "&amp;SUBSTITUTE(TRIM(ROUND(IFERROR(CriteriTecnici!$K3542*1,IFERROR(NUMBERVALUE(CriteriTecnici!$K3542,".",","),IFERROR(NUMBERVALUE(CriteriTecnici!$K3542,",","."),0))),4)&amp;""),",",".")&amp;", "&amp;CHAR(34)&amp;"denominator"&amp;CHAR(34)&amp;": "&amp;SUBSTITUTE(TRIM(ROUND(IFERROR(CriteriTecnici!$L3542*1,IFERROR(NUMBERVALUE(CriteriTecnici!$L3542,".",","),IFERROR(NUMBERVALUE(CriteriTecnici!$L3542,",","."),0))),4)&amp;""),",",".")&amp;", "&amp;CHAR(34)&amp;"flag"&amp;CHAR(34)&amp;": "&amp;SUBSTITUTE(TRIM(ROUND(IFERROR(CriteriTecnici!$M3542*1,IFERROR(NUMBERVALUE(CriteriTecnici!$M3542,".",","),IFERROR(NUMBERVALUE(CriteriTecnici!$M3542,",","."),0))),4)&amp;""),",",".")&amp;", "&amp;CHAR(34)&amp;"rawScore"&amp;CHAR(34)&amp;": "&amp;SUBSTITUTE(TRIM(ROUND(IFERROR(CriteriTecnici!$O3542*1,IFERROR(NUMBERVALUE(CriteriTecnici!$O3542,".",","),IFERROR(NUMBERVALUE(CriteriTecnici!$O3542,",","."),0))),4)&amp;""),",",".")&amp;CHAR(125)&amp;IF(TRUE,",",""))</f>
        <v/>
      </c>
    </row>
    <row r="3763">
      <c r="A3763" s="38">
        <f>IF(CriteriTecnici!$A3543="","","    "&amp;CHAR(123)&amp;CHAR(34)&amp;"bidderId"&amp;CHAR(34)&amp;": "&amp;CHAR(34)&amp;SUBSTITUTE(CriteriTecnici!$A3543,CHAR(34),"'")&amp;CHAR(34)&amp;", "&amp;CHAR(34)&amp;"lotId"&amp;CHAR(34)&amp;": "&amp;CHAR(34)&amp;SUBSTITUTE(CriteriTecnici!$C3543,CHAR(34),"'")&amp;CHAR(34)&amp;", "&amp;CHAR(34)&amp;"criterionId"&amp;CHAR(34)&amp;": "&amp;CHAR(34)&amp;SUBSTITUTE(CriteriTecnici!$D3543,CHAR(34),"'")&amp;CHAR(34)&amp;", "&amp;CHAR(34)&amp;"kind"&amp;CHAR(34)&amp;": "&amp;CHAR(34)&amp;SUBSTITUTE(CriteriTecnici!$F3543,CHAR(34),"'")&amp;CHAR(34)&amp;", "&amp;CHAR(34)&amp;"value"&amp;CHAR(34)&amp;": "&amp;SUBSTITUTE(TRIM(ROUND(IFERROR(CriteriTecnici!$N3543*1,IFERROR(NUMBERVALUE(CriteriTecnici!$N3543,".",","),IFERROR(NUMBERVALUE(CriteriTecnici!$N3543,",","."),0))),4)&amp;""),",",".")&amp;", "&amp;CHAR(34)&amp;"numerator"&amp;CHAR(34)&amp;": "&amp;SUBSTITUTE(TRIM(ROUND(IFERROR(CriteriTecnici!$K3543*1,IFERROR(NUMBERVALUE(CriteriTecnici!$K3543,".",","),IFERROR(NUMBERVALUE(CriteriTecnici!$K3543,",","."),0))),4)&amp;""),",",".")&amp;", "&amp;CHAR(34)&amp;"denominator"&amp;CHAR(34)&amp;": "&amp;SUBSTITUTE(TRIM(ROUND(IFERROR(CriteriTecnici!$L3543*1,IFERROR(NUMBERVALUE(CriteriTecnici!$L3543,".",","),IFERROR(NUMBERVALUE(CriteriTecnici!$L3543,",","."),0))),4)&amp;""),",",".")&amp;", "&amp;CHAR(34)&amp;"flag"&amp;CHAR(34)&amp;": "&amp;SUBSTITUTE(TRIM(ROUND(IFERROR(CriteriTecnici!$M3543*1,IFERROR(NUMBERVALUE(CriteriTecnici!$M3543,".",","),IFERROR(NUMBERVALUE(CriteriTecnici!$M3543,",","."),0))),4)&amp;""),",",".")&amp;", "&amp;CHAR(34)&amp;"rawScore"&amp;CHAR(34)&amp;": "&amp;SUBSTITUTE(TRIM(ROUND(IFERROR(CriteriTecnici!$O3543*1,IFERROR(NUMBERVALUE(CriteriTecnici!$O3543,".",","),IFERROR(NUMBERVALUE(CriteriTecnici!$O3543,",","."),0))),4)&amp;""),",",".")&amp;CHAR(125)&amp;IF(TRUE,",",""))</f>
        <v/>
      </c>
    </row>
    <row r="3764">
      <c r="A3764" s="38">
        <f>IF(CriteriTecnici!$A3544="","","    "&amp;CHAR(123)&amp;CHAR(34)&amp;"bidderId"&amp;CHAR(34)&amp;": "&amp;CHAR(34)&amp;SUBSTITUTE(CriteriTecnici!$A3544,CHAR(34),"'")&amp;CHAR(34)&amp;", "&amp;CHAR(34)&amp;"lotId"&amp;CHAR(34)&amp;": "&amp;CHAR(34)&amp;SUBSTITUTE(CriteriTecnici!$C3544,CHAR(34),"'")&amp;CHAR(34)&amp;", "&amp;CHAR(34)&amp;"criterionId"&amp;CHAR(34)&amp;": "&amp;CHAR(34)&amp;SUBSTITUTE(CriteriTecnici!$D3544,CHAR(34),"'")&amp;CHAR(34)&amp;", "&amp;CHAR(34)&amp;"kind"&amp;CHAR(34)&amp;": "&amp;CHAR(34)&amp;SUBSTITUTE(CriteriTecnici!$F3544,CHAR(34),"'")&amp;CHAR(34)&amp;", "&amp;CHAR(34)&amp;"value"&amp;CHAR(34)&amp;": "&amp;SUBSTITUTE(TRIM(ROUND(IFERROR(CriteriTecnici!$N3544*1,IFERROR(NUMBERVALUE(CriteriTecnici!$N3544,".",","),IFERROR(NUMBERVALUE(CriteriTecnici!$N3544,",","."),0))),4)&amp;""),",",".")&amp;", "&amp;CHAR(34)&amp;"numerator"&amp;CHAR(34)&amp;": "&amp;SUBSTITUTE(TRIM(ROUND(IFERROR(CriteriTecnici!$K3544*1,IFERROR(NUMBERVALUE(CriteriTecnici!$K3544,".",","),IFERROR(NUMBERVALUE(CriteriTecnici!$K3544,",","."),0))),4)&amp;""),",",".")&amp;", "&amp;CHAR(34)&amp;"denominator"&amp;CHAR(34)&amp;": "&amp;SUBSTITUTE(TRIM(ROUND(IFERROR(CriteriTecnici!$L3544*1,IFERROR(NUMBERVALUE(CriteriTecnici!$L3544,".",","),IFERROR(NUMBERVALUE(CriteriTecnici!$L3544,",","."),0))),4)&amp;""),",",".")&amp;", "&amp;CHAR(34)&amp;"flag"&amp;CHAR(34)&amp;": "&amp;SUBSTITUTE(TRIM(ROUND(IFERROR(CriteriTecnici!$M3544*1,IFERROR(NUMBERVALUE(CriteriTecnici!$M3544,".",","),IFERROR(NUMBERVALUE(CriteriTecnici!$M3544,",","."),0))),4)&amp;""),",",".")&amp;", "&amp;CHAR(34)&amp;"rawScore"&amp;CHAR(34)&amp;": "&amp;SUBSTITUTE(TRIM(ROUND(IFERROR(CriteriTecnici!$O3544*1,IFERROR(NUMBERVALUE(CriteriTecnici!$O3544,".",","),IFERROR(NUMBERVALUE(CriteriTecnici!$O3544,",","."),0))),4)&amp;""),",",".")&amp;CHAR(125)&amp;IF(TRUE,",",""))</f>
        <v/>
      </c>
    </row>
    <row r="3765">
      <c r="A3765" s="38">
        <f>IF(CriteriTecnici!$A3545="","","    "&amp;CHAR(123)&amp;CHAR(34)&amp;"bidderId"&amp;CHAR(34)&amp;": "&amp;CHAR(34)&amp;SUBSTITUTE(CriteriTecnici!$A3545,CHAR(34),"'")&amp;CHAR(34)&amp;", "&amp;CHAR(34)&amp;"lotId"&amp;CHAR(34)&amp;": "&amp;CHAR(34)&amp;SUBSTITUTE(CriteriTecnici!$C3545,CHAR(34),"'")&amp;CHAR(34)&amp;", "&amp;CHAR(34)&amp;"criterionId"&amp;CHAR(34)&amp;": "&amp;CHAR(34)&amp;SUBSTITUTE(CriteriTecnici!$D3545,CHAR(34),"'")&amp;CHAR(34)&amp;", "&amp;CHAR(34)&amp;"kind"&amp;CHAR(34)&amp;": "&amp;CHAR(34)&amp;SUBSTITUTE(CriteriTecnici!$F3545,CHAR(34),"'")&amp;CHAR(34)&amp;", "&amp;CHAR(34)&amp;"value"&amp;CHAR(34)&amp;": "&amp;SUBSTITUTE(TRIM(ROUND(IFERROR(CriteriTecnici!$N3545*1,IFERROR(NUMBERVALUE(CriteriTecnici!$N3545,".",","),IFERROR(NUMBERVALUE(CriteriTecnici!$N3545,",","."),0))),4)&amp;""),",",".")&amp;", "&amp;CHAR(34)&amp;"numerator"&amp;CHAR(34)&amp;": "&amp;SUBSTITUTE(TRIM(ROUND(IFERROR(CriteriTecnici!$K3545*1,IFERROR(NUMBERVALUE(CriteriTecnici!$K3545,".",","),IFERROR(NUMBERVALUE(CriteriTecnici!$K3545,",","."),0))),4)&amp;""),",",".")&amp;", "&amp;CHAR(34)&amp;"denominator"&amp;CHAR(34)&amp;": "&amp;SUBSTITUTE(TRIM(ROUND(IFERROR(CriteriTecnici!$L3545*1,IFERROR(NUMBERVALUE(CriteriTecnici!$L3545,".",","),IFERROR(NUMBERVALUE(CriteriTecnici!$L3545,",","."),0))),4)&amp;""),",",".")&amp;", "&amp;CHAR(34)&amp;"flag"&amp;CHAR(34)&amp;": "&amp;SUBSTITUTE(TRIM(ROUND(IFERROR(CriteriTecnici!$M3545*1,IFERROR(NUMBERVALUE(CriteriTecnici!$M3545,".",","),IFERROR(NUMBERVALUE(CriteriTecnici!$M3545,",","."),0))),4)&amp;""),",",".")&amp;", "&amp;CHAR(34)&amp;"rawScore"&amp;CHAR(34)&amp;": "&amp;SUBSTITUTE(TRIM(ROUND(IFERROR(CriteriTecnici!$O3545*1,IFERROR(NUMBERVALUE(CriteriTecnici!$O3545,".",","),IFERROR(NUMBERVALUE(CriteriTecnici!$O3545,",","."),0))),4)&amp;""),",",".")&amp;CHAR(125)&amp;IF(TRUE,",",""))</f>
        <v/>
      </c>
    </row>
    <row r="3766">
      <c r="A3766" s="38">
        <f>IF(CriteriTecnici!$A3546="","","    "&amp;CHAR(123)&amp;CHAR(34)&amp;"bidderId"&amp;CHAR(34)&amp;": "&amp;CHAR(34)&amp;SUBSTITUTE(CriteriTecnici!$A3546,CHAR(34),"'")&amp;CHAR(34)&amp;", "&amp;CHAR(34)&amp;"lotId"&amp;CHAR(34)&amp;": "&amp;CHAR(34)&amp;SUBSTITUTE(CriteriTecnici!$C3546,CHAR(34),"'")&amp;CHAR(34)&amp;", "&amp;CHAR(34)&amp;"criterionId"&amp;CHAR(34)&amp;": "&amp;CHAR(34)&amp;SUBSTITUTE(CriteriTecnici!$D3546,CHAR(34),"'")&amp;CHAR(34)&amp;", "&amp;CHAR(34)&amp;"kind"&amp;CHAR(34)&amp;": "&amp;CHAR(34)&amp;SUBSTITUTE(CriteriTecnici!$F3546,CHAR(34),"'")&amp;CHAR(34)&amp;", "&amp;CHAR(34)&amp;"value"&amp;CHAR(34)&amp;": "&amp;SUBSTITUTE(TRIM(ROUND(IFERROR(CriteriTecnici!$N3546*1,IFERROR(NUMBERVALUE(CriteriTecnici!$N3546,".",","),IFERROR(NUMBERVALUE(CriteriTecnici!$N3546,",","."),0))),4)&amp;""),",",".")&amp;", "&amp;CHAR(34)&amp;"numerator"&amp;CHAR(34)&amp;": "&amp;SUBSTITUTE(TRIM(ROUND(IFERROR(CriteriTecnici!$K3546*1,IFERROR(NUMBERVALUE(CriteriTecnici!$K3546,".",","),IFERROR(NUMBERVALUE(CriteriTecnici!$K3546,",","."),0))),4)&amp;""),",",".")&amp;", "&amp;CHAR(34)&amp;"denominator"&amp;CHAR(34)&amp;": "&amp;SUBSTITUTE(TRIM(ROUND(IFERROR(CriteriTecnici!$L3546*1,IFERROR(NUMBERVALUE(CriteriTecnici!$L3546,".",","),IFERROR(NUMBERVALUE(CriteriTecnici!$L3546,",","."),0))),4)&amp;""),",",".")&amp;", "&amp;CHAR(34)&amp;"flag"&amp;CHAR(34)&amp;": "&amp;SUBSTITUTE(TRIM(ROUND(IFERROR(CriteriTecnici!$M3546*1,IFERROR(NUMBERVALUE(CriteriTecnici!$M3546,".",","),IFERROR(NUMBERVALUE(CriteriTecnici!$M3546,",","."),0))),4)&amp;""),",",".")&amp;", "&amp;CHAR(34)&amp;"rawScore"&amp;CHAR(34)&amp;": "&amp;SUBSTITUTE(TRIM(ROUND(IFERROR(CriteriTecnici!$O3546*1,IFERROR(NUMBERVALUE(CriteriTecnici!$O3546,".",","),IFERROR(NUMBERVALUE(CriteriTecnici!$O3546,",","."),0))),4)&amp;""),",",".")&amp;CHAR(125)&amp;IF(TRUE,",",""))</f>
        <v/>
      </c>
    </row>
    <row r="3767">
      <c r="A3767" s="38">
        <f>IF(CriteriTecnici!$A3547="","","    "&amp;CHAR(123)&amp;CHAR(34)&amp;"bidderId"&amp;CHAR(34)&amp;": "&amp;CHAR(34)&amp;SUBSTITUTE(CriteriTecnici!$A3547,CHAR(34),"'")&amp;CHAR(34)&amp;", "&amp;CHAR(34)&amp;"lotId"&amp;CHAR(34)&amp;": "&amp;CHAR(34)&amp;SUBSTITUTE(CriteriTecnici!$C3547,CHAR(34),"'")&amp;CHAR(34)&amp;", "&amp;CHAR(34)&amp;"criterionId"&amp;CHAR(34)&amp;": "&amp;CHAR(34)&amp;SUBSTITUTE(CriteriTecnici!$D3547,CHAR(34),"'")&amp;CHAR(34)&amp;", "&amp;CHAR(34)&amp;"kind"&amp;CHAR(34)&amp;": "&amp;CHAR(34)&amp;SUBSTITUTE(CriteriTecnici!$F3547,CHAR(34),"'")&amp;CHAR(34)&amp;", "&amp;CHAR(34)&amp;"value"&amp;CHAR(34)&amp;": "&amp;SUBSTITUTE(TRIM(ROUND(IFERROR(CriteriTecnici!$N3547*1,IFERROR(NUMBERVALUE(CriteriTecnici!$N3547,".",","),IFERROR(NUMBERVALUE(CriteriTecnici!$N3547,",","."),0))),4)&amp;""),",",".")&amp;", "&amp;CHAR(34)&amp;"numerator"&amp;CHAR(34)&amp;": "&amp;SUBSTITUTE(TRIM(ROUND(IFERROR(CriteriTecnici!$K3547*1,IFERROR(NUMBERVALUE(CriteriTecnici!$K3547,".",","),IFERROR(NUMBERVALUE(CriteriTecnici!$K3547,",","."),0))),4)&amp;""),",",".")&amp;", "&amp;CHAR(34)&amp;"denominator"&amp;CHAR(34)&amp;": "&amp;SUBSTITUTE(TRIM(ROUND(IFERROR(CriteriTecnici!$L3547*1,IFERROR(NUMBERVALUE(CriteriTecnici!$L3547,".",","),IFERROR(NUMBERVALUE(CriteriTecnici!$L3547,",","."),0))),4)&amp;""),",",".")&amp;", "&amp;CHAR(34)&amp;"flag"&amp;CHAR(34)&amp;": "&amp;SUBSTITUTE(TRIM(ROUND(IFERROR(CriteriTecnici!$M3547*1,IFERROR(NUMBERVALUE(CriteriTecnici!$M3547,".",","),IFERROR(NUMBERVALUE(CriteriTecnici!$M3547,",","."),0))),4)&amp;""),",",".")&amp;", "&amp;CHAR(34)&amp;"rawScore"&amp;CHAR(34)&amp;": "&amp;SUBSTITUTE(TRIM(ROUND(IFERROR(CriteriTecnici!$O3547*1,IFERROR(NUMBERVALUE(CriteriTecnici!$O3547,".",","),IFERROR(NUMBERVALUE(CriteriTecnici!$O3547,",","."),0))),4)&amp;""),",",".")&amp;CHAR(125)&amp;IF(TRUE,",",""))</f>
        <v/>
      </c>
    </row>
    <row r="3768">
      <c r="A3768" s="38">
        <f>IF(CriteriTecnici!$A3548="","","    "&amp;CHAR(123)&amp;CHAR(34)&amp;"bidderId"&amp;CHAR(34)&amp;": "&amp;CHAR(34)&amp;SUBSTITUTE(CriteriTecnici!$A3548,CHAR(34),"'")&amp;CHAR(34)&amp;", "&amp;CHAR(34)&amp;"lotId"&amp;CHAR(34)&amp;": "&amp;CHAR(34)&amp;SUBSTITUTE(CriteriTecnici!$C3548,CHAR(34),"'")&amp;CHAR(34)&amp;", "&amp;CHAR(34)&amp;"criterionId"&amp;CHAR(34)&amp;": "&amp;CHAR(34)&amp;SUBSTITUTE(CriteriTecnici!$D3548,CHAR(34),"'")&amp;CHAR(34)&amp;", "&amp;CHAR(34)&amp;"kind"&amp;CHAR(34)&amp;": "&amp;CHAR(34)&amp;SUBSTITUTE(CriteriTecnici!$F3548,CHAR(34),"'")&amp;CHAR(34)&amp;", "&amp;CHAR(34)&amp;"value"&amp;CHAR(34)&amp;": "&amp;SUBSTITUTE(TRIM(ROUND(IFERROR(CriteriTecnici!$N3548*1,IFERROR(NUMBERVALUE(CriteriTecnici!$N3548,".",","),IFERROR(NUMBERVALUE(CriteriTecnici!$N3548,",","."),0))),4)&amp;""),",",".")&amp;", "&amp;CHAR(34)&amp;"numerator"&amp;CHAR(34)&amp;": "&amp;SUBSTITUTE(TRIM(ROUND(IFERROR(CriteriTecnici!$K3548*1,IFERROR(NUMBERVALUE(CriteriTecnici!$K3548,".",","),IFERROR(NUMBERVALUE(CriteriTecnici!$K3548,",","."),0))),4)&amp;""),",",".")&amp;", "&amp;CHAR(34)&amp;"denominator"&amp;CHAR(34)&amp;": "&amp;SUBSTITUTE(TRIM(ROUND(IFERROR(CriteriTecnici!$L3548*1,IFERROR(NUMBERVALUE(CriteriTecnici!$L3548,".",","),IFERROR(NUMBERVALUE(CriteriTecnici!$L3548,",","."),0))),4)&amp;""),",",".")&amp;", "&amp;CHAR(34)&amp;"flag"&amp;CHAR(34)&amp;": "&amp;SUBSTITUTE(TRIM(ROUND(IFERROR(CriteriTecnici!$M3548*1,IFERROR(NUMBERVALUE(CriteriTecnici!$M3548,".",","),IFERROR(NUMBERVALUE(CriteriTecnici!$M3548,",","."),0))),4)&amp;""),",",".")&amp;", "&amp;CHAR(34)&amp;"rawScore"&amp;CHAR(34)&amp;": "&amp;SUBSTITUTE(TRIM(ROUND(IFERROR(CriteriTecnici!$O3548*1,IFERROR(NUMBERVALUE(CriteriTecnici!$O3548,".",","),IFERROR(NUMBERVALUE(CriteriTecnici!$O3548,",","."),0))),4)&amp;""),",",".")&amp;CHAR(125)&amp;IF(TRUE,",",""))</f>
        <v/>
      </c>
    </row>
    <row r="3769">
      <c r="A3769" s="38">
        <f>IF(CriteriTecnici!$A3549="","","    "&amp;CHAR(123)&amp;CHAR(34)&amp;"bidderId"&amp;CHAR(34)&amp;": "&amp;CHAR(34)&amp;SUBSTITUTE(CriteriTecnici!$A3549,CHAR(34),"'")&amp;CHAR(34)&amp;", "&amp;CHAR(34)&amp;"lotId"&amp;CHAR(34)&amp;": "&amp;CHAR(34)&amp;SUBSTITUTE(CriteriTecnici!$C3549,CHAR(34),"'")&amp;CHAR(34)&amp;", "&amp;CHAR(34)&amp;"criterionId"&amp;CHAR(34)&amp;": "&amp;CHAR(34)&amp;SUBSTITUTE(CriteriTecnici!$D3549,CHAR(34),"'")&amp;CHAR(34)&amp;", "&amp;CHAR(34)&amp;"kind"&amp;CHAR(34)&amp;": "&amp;CHAR(34)&amp;SUBSTITUTE(CriteriTecnici!$F3549,CHAR(34),"'")&amp;CHAR(34)&amp;", "&amp;CHAR(34)&amp;"value"&amp;CHAR(34)&amp;": "&amp;SUBSTITUTE(TRIM(ROUND(IFERROR(CriteriTecnici!$N3549*1,IFERROR(NUMBERVALUE(CriteriTecnici!$N3549,".",","),IFERROR(NUMBERVALUE(CriteriTecnici!$N3549,",","."),0))),4)&amp;""),",",".")&amp;", "&amp;CHAR(34)&amp;"numerator"&amp;CHAR(34)&amp;": "&amp;SUBSTITUTE(TRIM(ROUND(IFERROR(CriteriTecnici!$K3549*1,IFERROR(NUMBERVALUE(CriteriTecnici!$K3549,".",","),IFERROR(NUMBERVALUE(CriteriTecnici!$K3549,",","."),0))),4)&amp;""),",",".")&amp;", "&amp;CHAR(34)&amp;"denominator"&amp;CHAR(34)&amp;": "&amp;SUBSTITUTE(TRIM(ROUND(IFERROR(CriteriTecnici!$L3549*1,IFERROR(NUMBERVALUE(CriteriTecnici!$L3549,".",","),IFERROR(NUMBERVALUE(CriteriTecnici!$L3549,",","."),0))),4)&amp;""),",",".")&amp;", "&amp;CHAR(34)&amp;"flag"&amp;CHAR(34)&amp;": "&amp;SUBSTITUTE(TRIM(ROUND(IFERROR(CriteriTecnici!$M3549*1,IFERROR(NUMBERVALUE(CriteriTecnici!$M3549,".",","),IFERROR(NUMBERVALUE(CriteriTecnici!$M3549,",","."),0))),4)&amp;""),",",".")&amp;", "&amp;CHAR(34)&amp;"rawScore"&amp;CHAR(34)&amp;": "&amp;SUBSTITUTE(TRIM(ROUND(IFERROR(CriteriTecnici!$O3549*1,IFERROR(NUMBERVALUE(CriteriTecnici!$O3549,".",","),IFERROR(NUMBERVALUE(CriteriTecnici!$O3549,",","."),0))),4)&amp;""),",",".")&amp;CHAR(125)&amp;IF(TRUE,",",""))</f>
        <v/>
      </c>
    </row>
    <row r="3770">
      <c r="A3770" s="38">
        <f>IF(CriteriTecnici!$A3550="","","    "&amp;CHAR(123)&amp;CHAR(34)&amp;"bidderId"&amp;CHAR(34)&amp;": "&amp;CHAR(34)&amp;SUBSTITUTE(CriteriTecnici!$A3550,CHAR(34),"'")&amp;CHAR(34)&amp;", "&amp;CHAR(34)&amp;"lotId"&amp;CHAR(34)&amp;": "&amp;CHAR(34)&amp;SUBSTITUTE(CriteriTecnici!$C3550,CHAR(34),"'")&amp;CHAR(34)&amp;", "&amp;CHAR(34)&amp;"criterionId"&amp;CHAR(34)&amp;": "&amp;CHAR(34)&amp;SUBSTITUTE(CriteriTecnici!$D3550,CHAR(34),"'")&amp;CHAR(34)&amp;", "&amp;CHAR(34)&amp;"kind"&amp;CHAR(34)&amp;": "&amp;CHAR(34)&amp;SUBSTITUTE(CriteriTecnici!$F3550,CHAR(34),"'")&amp;CHAR(34)&amp;", "&amp;CHAR(34)&amp;"value"&amp;CHAR(34)&amp;": "&amp;SUBSTITUTE(TRIM(ROUND(IFERROR(CriteriTecnici!$N3550*1,IFERROR(NUMBERVALUE(CriteriTecnici!$N3550,".",","),IFERROR(NUMBERVALUE(CriteriTecnici!$N3550,",","."),0))),4)&amp;""),",",".")&amp;", "&amp;CHAR(34)&amp;"numerator"&amp;CHAR(34)&amp;": "&amp;SUBSTITUTE(TRIM(ROUND(IFERROR(CriteriTecnici!$K3550*1,IFERROR(NUMBERVALUE(CriteriTecnici!$K3550,".",","),IFERROR(NUMBERVALUE(CriteriTecnici!$K3550,",","."),0))),4)&amp;""),",",".")&amp;", "&amp;CHAR(34)&amp;"denominator"&amp;CHAR(34)&amp;": "&amp;SUBSTITUTE(TRIM(ROUND(IFERROR(CriteriTecnici!$L3550*1,IFERROR(NUMBERVALUE(CriteriTecnici!$L3550,".",","),IFERROR(NUMBERVALUE(CriteriTecnici!$L3550,",","."),0))),4)&amp;""),",",".")&amp;", "&amp;CHAR(34)&amp;"flag"&amp;CHAR(34)&amp;": "&amp;SUBSTITUTE(TRIM(ROUND(IFERROR(CriteriTecnici!$M3550*1,IFERROR(NUMBERVALUE(CriteriTecnici!$M3550,".",","),IFERROR(NUMBERVALUE(CriteriTecnici!$M3550,",","."),0))),4)&amp;""),",",".")&amp;", "&amp;CHAR(34)&amp;"rawScore"&amp;CHAR(34)&amp;": "&amp;SUBSTITUTE(TRIM(ROUND(IFERROR(CriteriTecnici!$O3550*1,IFERROR(NUMBERVALUE(CriteriTecnici!$O3550,".",","),IFERROR(NUMBERVALUE(CriteriTecnici!$O3550,",","."),0))),4)&amp;""),",",".")&amp;CHAR(125)&amp;IF(TRUE,",",""))</f>
        <v/>
      </c>
    </row>
    <row r="3771">
      <c r="A3771" s="38">
        <f>IF(CriteriTecnici!$A3551="","","    "&amp;CHAR(123)&amp;CHAR(34)&amp;"bidderId"&amp;CHAR(34)&amp;": "&amp;CHAR(34)&amp;SUBSTITUTE(CriteriTecnici!$A3551,CHAR(34),"'")&amp;CHAR(34)&amp;", "&amp;CHAR(34)&amp;"lotId"&amp;CHAR(34)&amp;": "&amp;CHAR(34)&amp;SUBSTITUTE(CriteriTecnici!$C3551,CHAR(34),"'")&amp;CHAR(34)&amp;", "&amp;CHAR(34)&amp;"criterionId"&amp;CHAR(34)&amp;": "&amp;CHAR(34)&amp;SUBSTITUTE(CriteriTecnici!$D3551,CHAR(34),"'")&amp;CHAR(34)&amp;", "&amp;CHAR(34)&amp;"kind"&amp;CHAR(34)&amp;": "&amp;CHAR(34)&amp;SUBSTITUTE(CriteriTecnici!$F3551,CHAR(34),"'")&amp;CHAR(34)&amp;", "&amp;CHAR(34)&amp;"value"&amp;CHAR(34)&amp;": "&amp;SUBSTITUTE(TRIM(ROUND(IFERROR(CriteriTecnici!$N3551*1,IFERROR(NUMBERVALUE(CriteriTecnici!$N3551,".",","),IFERROR(NUMBERVALUE(CriteriTecnici!$N3551,",","."),0))),4)&amp;""),",",".")&amp;", "&amp;CHAR(34)&amp;"numerator"&amp;CHAR(34)&amp;": "&amp;SUBSTITUTE(TRIM(ROUND(IFERROR(CriteriTecnici!$K3551*1,IFERROR(NUMBERVALUE(CriteriTecnici!$K3551,".",","),IFERROR(NUMBERVALUE(CriteriTecnici!$K3551,",","."),0))),4)&amp;""),",",".")&amp;", "&amp;CHAR(34)&amp;"denominator"&amp;CHAR(34)&amp;": "&amp;SUBSTITUTE(TRIM(ROUND(IFERROR(CriteriTecnici!$L3551*1,IFERROR(NUMBERVALUE(CriteriTecnici!$L3551,".",","),IFERROR(NUMBERVALUE(CriteriTecnici!$L3551,",","."),0))),4)&amp;""),",",".")&amp;", "&amp;CHAR(34)&amp;"flag"&amp;CHAR(34)&amp;": "&amp;SUBSTITUTE(TRIM(ROUND(IFERROR(CriteriTecnici!$M3551*1,IFERROR(NUMBERVALUE(CriteriTecnici!$M3551,".",","),IFERROR(NUMBERVALUE(CriteriTecnici!$M3551,",","."),0))),4)&amp;""),",",".")&amp;", "&amp;CHAR(34)&amp;"rawScore"&amp;CHAR(34)&amp;": "&amp;SUBSTITUTE(TRIM(ROUND(IFERROR(CriteriTecnici!$O3551*1,IFERROR(NUMBERVALUE(CriteriTecnici!$O3551,".",","),IFERROR(NUMBERVALUE(CriteriTecnici!$O3551,",","."),0))),4)&amp;""),",",".")&amp;CHAR(125)&amp;IF(TRUE,",",""))</f>
        <v/>
      </c>
    </row>
    <row r="3772">
      <c r="A3772" s="38">
        <f>IF(CriteriTecnici!$A3552="","","    "&amp;CHAR(123)&amp;CHAR(34)&amp;"bidderId"&amp;CHAR(34)&amp;": "&amp;CHAR(34)&amp;SUBSTITUTE(CriteriTecnici!$A3552,CHAR(34),"'")&amp;CHAR(34)&amp;", "&amp;CHAR(34)&amp;"lotId"&amp;CHAR(34)&amp;": "&amp;CHAR(34)&amp;SUBSTITUTE(CriteriTecnici!$C3552,CHAR(34),"'")&amp;CHAR(34)&amp;", "&amp;CHAR(34)&amp;"criterionId"&amp;CHAR(34)&amp;": "&amp;CHAR(34)&amp;SUBSTITUTE(CriteriTecnici!$D3552,CHAR(34),"'")&amp;CHAR(34)&amp;", "&amp;CHAR(34)&amp;"kind"&amp;CHAR(34)&amp;": "&amp;CHAR(34)&amp;SUBSTITUTE(CriteriTecnici!$F3552,CHAR(34),"'")&amp;CHAR(34)&amp;", "&amp;CHAR(34)&amp;"value"&amp;CHAR(34)&amp;": "&amp;SUBSTITUTE(TRIM(ROUND(IFERROR(CriteriTecnici!$N3552*1,IFERROR(NUMBERVALUE(CriteriTecnici!$N3552,".",","),IFERROR(NUMBERVALUE(CriteriTecnici!$N3552,",","."),0))),4)&amp;""),",",".")&amp;", "&amp;CHAR(34)&amp;"numerator"&amp;CHAR(34)&amp;": "&amp;SUBSTITUTE(TRIM(ROUND(IFERROR(CriteriTecnici!$K3552*1,IFERROR(NUMBERVALUE(CriteriTecnici!$K3552,".",","),IFERROR(NUMBERVALUE(CriteriTecnici!$K3552,",","."),0))),4)&amp;""),",",".")&amp;", "&amp;CHAR(34)&amp;"denominator"&amp;CHAR(34)&amp;": "&amp;SUBSTITUTE(TRIM(ROUND(IFERROR(CriteriTecnici!$L3552*1,IFERROR(NUMBERVALUE(CriteriTecnici!$L3552,".",","),IFERROR(NUMBERVALUE(CriteriTecnici!$L3552,",","."),0))),4)&amp;""),",",".")&amp;", "&amp;CHAR(34)&amp;"flag"&amp;CHAR(34)&amp;": "&amp;SUBSTITUTE(TRIM(ROUND(IFERROR(CriteriTecnici!$M3552*1,IFERROR(NUMBERVALUE(CriteriTecnici!$M3552,".",","),IFERROR(NUMBERVALUE(CriteriTecnici!$M3552,",","."),0))),4)&amp;""),",",".")&amp;", "&amp;CHAR(34)&amp;"rawScore"&amp;CHAR(34)&amp;": "&amp;SUBSTITUTE(TRIM(ROUND(IFERROR(CriteriTecnici!$O3552*1,IFERROR(NUMBERVALUE(CriteriTecnici!$O3552,".",","),IFERROR(NUMBERVALUE(CriteriTecnici!$O3552,",","."),0))),4)&amp;""),",",".")&amp;CHAR(125)&amp;IF(TRUE,",",""))</f>
        <v/>
      </c>
    </row>
    <row r="3773">
      <c r="A3773" s="38">
        <f>IF(CriteriTecnici!$A3553="","","    "&amp;CHAR(123)&amp;CHAR(34)&amp;"bidderId"&amp;CHAR(34)&amp;": "&amp;CHAR(34)&amp;SUBSTITUTE(CriteriTecnici!$A3553,CHAR(34),"'")&amp;CHAR(34)&amp;", "&amp;CHAR(34)&amp;"lotId"&amp;CHAR(34)&amp;": "&amp;CHAR(34)&amp;SUBSTITUTE(CriteriTecnici!$C3553,CHAR(34),"'")&amp;CHAR(34)&amp;", "&amp;CHAR(34)&amp;"criterionId"&amp;CHAR(34)&amp;": "&amp;CHAR(34)&amp;SUBSTITUTE(CriteriTecnici!$D3553,CHAR(34),"'")&amp;CHAR(34)&amp;", "&amp;CHAR(34)&amp;"kind"&amp;CHAR(34)&amp;": "&amp;CHAR(34)&amp;SUBSTITUTE(CriteriTecnici!$F3553,CHAR(34),"'")&amp;CHAR(34)&amp;", "&amp;CHAR(34)&amp;"value"&amp;CHAR(34)&amp;": "&amp;SUBSTITUTE(TRIM(ROUND(IFERROR(CriteriTecnici!$N3553*1,IFERROR(NUMBERVALUE(CriteriTecnici!$N3553,".",","),IFERROR(NUMBERVALUE(CriteriTecnici!$N3553,",","."),0))),4)&amp;""),",",".")&amp;", "&amp;CHAR(34)&amp;"numerator"&amp;CHAR(34)&amp;": "&amp;SUBSTITUTE(TRIM(ROUND(IFERROR(CriteriTecnici!$K3553*1,IFERROR(NUMBERVALUE(CriteriTecnici!$K3553,".",","),IFERROR(NUMBERVALUE(CriteriTecnici!$K3553,",","."),0))),4)&amp;""),",",".")&amp;", "&amp;CHAR(34)&amp;"denominator"&amp;CHAR(34)&amp;": "&amp;SUBSTITUTE(TRIM(ROUND(IFERROR(CriteriTecnici!$L3553*1,IFERROR(NUMBERVALUE(CriteriTecnici!$L3553,".",","),IFERROR(NUMBERVALUE(CriteriTecnici!$L3553,",","."),0))),4)&amp;""),",",".")&amp;", "&amp;CHAR(34)&amp;"flag"&amp;CHAR(34)&amp;": "&amp;SUBSTITUTE(TRIM(ROUND(IFERROR(CriteriTecnici!$M3553*1,IFERROR(NUMBERVALUE(CriteriTecnici!$M3553,".",","),IFERROR(NUMBERVALUE(CriteriTecnici!$M3553,",","."),0))),4)&amp;""),",",".")&amp;", "&amp;CHAR(34)&amp;"rawScore"&amp;CHAR(34)&amp;": "&amp;SUBSTITUTE(TRIM(ROUND(IFERROR(CriteriTecnici!$O3553*1,IFERROR(NUMBERVALUE(CriteriTecnici!$O3553,".",","),IFERROR(NUMBERVALUE(CriteriTecnici!$O3553,",","."),0))),4)&amp;""),",",".")&amp;CHAR(125)&amp;IF(TRUE,",",""))</f>
        <v/>
      </c>
    </row>
    <row r="3774">
      <c r="A3774" s="38">
        <f>IF(CriteriTecnici!$A3554="","","    "&amp;CHAR(123)&amp;CHAR(34)&amp;"bidderId"&amp;CHAR(34)&amp;": "&amp;CHAR(34)&amp;SUBSTITUTE(CriteriTecnici!$A3554,CHAR(34),"'")&amp;CHAR(34)&amp;", "&amp;CHAR(34)&amp;"lotId"&amp;CHAR(34)&amp;": "&amp;CHAR(34)&amp;SUBSTITUTE(CriteriTecnici!$C3554,CHAR(34),"'")&amp;CHAR(34)&amp;", "&amp;CHAR(34)&amp;"criterionId"&amp;CHAR(34)&amp;": "&amp;CHAR(34)&amp;SUBSTITUTE(CriteriTecnici!$D3554,CHAR(34),"'")&amp;CHAR(34)&amp;", "&amp;CHAR(34)&amp;"kind"&amp;CHAR(34)&amp;": "&amp;CHAR(34)&amp;SUBSTITUTE(CriteriTecnici!$F3554,CHAR(34),"'")&amp;CHAR(34)&amp;", "&amp;CHAR(34)&amp;"value"&amp;CHAR(34)&amp;": "&amp;SUBSTITUTE(TRIM(ROUND(IFERROR(CriteriTecnici!$N3554*1,IFERROR(NUMBERVALUE(CriteriTecnici!$N3554,".",","),IFERROR(NUMBERVALUE(CriteriTecnici!$N3554,",","."),0))),4)&amp;""),",",".")&amp;", "&amp;CHAR(34)&amp;"numerator"&amp;CHAR(34)&amp;": "&amp;SUBSTITUTE(TRIM(ROUND(IFERROR(CriteriTecnici!$K3554*1,IFERROR(NUMBERVALUE(CriteriTecnici!$K3554,".",","),IFERROR(NUMBERVALUE(CriteriTecnici!$K3554,",","."),0))),4)&amp;""),",",".")&amp;", "&amp;CHAR(34)&amp;"denominator"&amp;CHAR(34)&amp;": "&amp;SUBSTITUTE(TRIM(ROUND(IFERROR(CriteriTecnici!$L3554*1,IFERROR(NUMBERVALUE(CriteriTecnici!$L3554,".",","),IFERROR(NUMBERVALUE(CriteriTecnici!$L3554,",","."),0))),4)&amp;""),",",".")&amp;", "&amp;CHAR(34)&amp;"flag"&amp;CHAR(34)&amp;": "&amp;SUBSTITUTE(TRIM(ROUND(IFERROR(CriteriTecnici!$M3554*1,IFERROR(NUMBERVALUE(CriteriTecnici!$M3554,".",","),IFERROR(NUMBERVALUE(CriteriTecnici!$M3554,",","."),0))),4)&amp;""),",",".")&amp;", "&amp;CHAR(34)&amp;"rawScore"&amp;CHAR(34)&amp;": "&amp;SUBSTITUTE(TRIM(ROUND(IFERROR(CriteriTecnici!$O3554*1,IFERROR(NUMBERVALUE(CriteriTecnici!$O3554,".",","),IFERROR(NUMBERVALUE(CriteriTecnici!$O3554,",","."),0))),4)&amp;""),",",".")&amp;CHAR(125)&amp;IF(TRUE,",",""))</f>
        <v/>
      </c>
    </row>
    <row r="3775">
      <c r="A3775" s="38">
        <f>IF(CriteriTecnici!$A3555="","","    "&amp;CHAR(123)&amp;CHAR(34)&amp;"bidderId"&amp;CHAR(34)&amp;": "&amp;CHAR(34)&amp;SUBSTITUTE(CriteriTecnici!$A3555,CHAR(34),"'")&amp;CHAR(34)&amp;", "&amp;CHAR(34)&amp;"lotId"&amp;CHAR(34)&amp;": "&amp;CHAR(34)&amp;SUBSTITUTE(CriteriTecnici!$C3555,CHAR(34),"'")&amp;CHAR(34)&amp;", "&amp;CHAR(34)&amp;"criterionId"&amp;CHAR(34)&amp;": "&amp;CHAR(34)&amp;SUBSTITUTE(CriteriTecnici!$D3555,CHAR(34),"'")&amp;CHAR(34)&amp;", "&amp;CHAR(34)&amp;"kind"&amp;CHAR(34)&amp;": "&amp;CHAR(34)&amp;SUBSTITUTE(CriteriTecnici!$F3555,CHAR(34),"'")&amp;CHAR(34)&amp;", "&amp;CHAR(34)&amp;"value"&amp;CHAR(34)&amp;": "&amp;SUBSTITUTE(TRIM(ROUND(IFERROR(CriteriTecnici!$N3555*1,IFERROR(NUMBERVALUE(CriteriTecnici!$N3555,".",","),IFERROR(NUMBERVALUE(CriteriTecnici!$N3555,",","."),0))),4)&amp;""),",",".")&amp;", "&amp;CHAR(34)&amp;"numerator"&amp;CHAR(34)&amp;": "&amp;SUBSTITUTE(TRIM(ROUND(IFERROR(CriteriTecnici!$K3555*1,IFERROR(NUMBERVALUE(CriteriTecnici!$K3555,".",","),IFERROR(NUMBERVALUE(CriteriTecnici!$K3555,",","."),0))),4)&amp;""),",",".")&amp;", "&amp;CHAR(34)&amp;"denominator"&amp;CHAR(34)&amp;": "&amp;SUBSTITUTE(TRIM(ROUND(IFERROR(CriteriTecnici!$L3555*1,IFERROR(NUMBERVALUE(CriteriTecnici!$L3555,".",","),IFERROR(NUMBERVALUE(CriteriTecnici!$L3555,",","."),0))),4)&amp;""),",",".")&amp;", "&amp;CHAR(34)&amp;"flag"&amp;CHAR(34)&amp;": "&amp;SUBSTITUTE(TRIM(ROUND(IFERROR(CriteriTecnici!$M3555*1,IFERROR(NUMBERVALUE(CriteriTecnici!$M3555,".",","),IFERROR(NUMBERVALUE(CriteriTecnici!$M3555,",","."),0))),4)&amp;""),",",".")&amp;", "&amp;CHAR(34)&amp;"rawScore"&amp;CHAR(34)&amp;": "&amp;SUBSTITUTE(TRIM(ROUND(IFERROR(CriteriTecnici!$O3555*1,IFERROR(NUMBERVALUE(CriteriTecnici!$O3555,".",","),IFERROR(NUMBERVALUE(CriteriTecnici!$O3555,",","."),0))),4)&amp;""),",",".")&amp;CHAR(125)&amp;IF(TRUE,",",""))</f>
        <v/>
      </c>
    </row>
    <row r="3776">
      <c r="A3776" s="38">
        <f>IF(CriteriTecnici!$A3556="","","    "&amp;CHAR(123)&amp;CHAR(34)&amp;"bidderId"&amp;CHAR(34)&amp;": "&amp;CHAR(34)&amp;SUBSTITUTE(CriteriTecnici!$A3556,CHAR(34),"'")&amp;CHAR(34)&amp;", "&amp;CHAR(34)&amp;"lotId"&amp;CHAR(34)&amp;": "&amp;CHAR(34)&amp;SUBSTITUTE(CriteriTecnici!$C3556,CHAR(34),"'")&amp;CHAR(34)&amp;", "&amp;CHAR(34)&amp;"criterionId"&amp;CHAR(34)&amp;": "&amp;CHAR(34)&amp;SUBSTITUTE(CriteriTecnici!$D3556,CHAR(34),"'")&amp;CHAR(34)&amp;", "&amp;CHAR(34)&amp;"kind"&amp;CHAR(34)&amp;": "&amp;CHAR(34)&amp;SUBSTITUTE(CriteriTecnici!$F3556,CHAR(34),"'")&amp;CHAR(34)&amp;", "&amp;CHAR(34)&amp;"value"&amp;CHAR(34)&amp;": "&amp;SUBSTITUTE(TRIM(ROUND(IFERROR(CriteriTecnici!$N3556*1,IFERROR(NUMBERVALUE(CriteriTecnici!$N3556,".",","),IFERROR(NUMBERVALUE(CriteriTecnici!$N3556,",","."),0))),4)&amp;""),",",".")&amp;", "&amp;CHAR(34)&amp;"numerator"&amp;CHAR(34)&amp;": "&amp;SUBSTITUTE(TRIM(ROUND(IFERROR(CriteriTecnici!$K3556*1,IFERROR(NUMBERVALUE(CriteriTecnici!$K3556,".",","),IFERROR(NUMBERVALUE(CriteriTecnici!$K3556,",","."),0))),4)&amp;""),",",".")&amp;", "&amp;CHAR(34)&amp;"denominator"&amp;CHAR(34)&amp;": "&amp;SUBSTITUTE(TRIM(ROUND(IFERROR(CriteriTecnici!$L3556*1,IFERROR(NUMBERVALUE(CriteriTecnici!$L3556,".",","),IFERROR(NUMBERVALUE(CriteriTecnici!$L3556,",","."),0))),4)&amp;""),",",".")&amp;", "&amp;CHAR(34)&amp;"flag"&amp;CHAR(34)&amp;": "&amp;SUBSTITUTE(TRIM(ROUND(IFERROR(CriteriTecnici!$M3556*1,IFERROR(NUMBERVALUE(CriteriTecnici!$M3556,".",","),IFERROR(NUMBERVALUE(CriteriTecnici!$M3556,",","."),0))),4)&amp;""),",",".")&amp;", "&amp;CHAR(34)&amp;"rawScore"&amp;CHAR(34)&amp;": "&amp;SUBSTITUTE(TRIM(ROUND(IFERROR(CriteriTecnici!$O3556*1,IFERROR(NUMBERVALUE(CriteriTecnici!$O3556,".",","),IFERROR(NUMBERVALUE(CriteriTecnici!$O3556,",","."),0))),4)&amp;""),",",".")&amp;CHAR(125)&amp;IF(TRUE,",",""))</f>
        <v/>
      </c>
    </row>
    <row r="3777">
      <c r="A3777" s="38">
        <f>IF(CriteriTecnici!$A3557="","","    "&amp;CHAR(123)&amp;CHAR(34)&amp;"bidderId"&amp;CHAR(34)&amp;": "&amp;CHAR(34)&amp;SUBSTITUTE(CriteriTecnici!$A3557,CHAR(34),"'")&amp;CHAR(34)&amp;", "&amp;CHAR(34)&amp;"lotId"&amp;CHAR(34)&amp;": "&amp;CHAR(34)&amp;SUBSTITUTE(CriteriTecnici!$C3557,CHAR(34),"'")&amp;CHAR(34)&amp;", "&amp;CHAR(34)&amp;"criterionId"&amp;CHAR(34)&amp;": "&amp;CHAR(34)&amp;SUBSTITUTE(CriteriTecnici!$D3557,CHAR(34),"'")&amp;CHAR(34)&amp;", "&amp;CHAR(34)&amp;"kind"&amp;CHAR(34)&amp;": "&amp;CHAR(34)&amp;SUBSTITUTE(CriteriTecnici!$F3557,CHAR(34),"'")&amp;CHAR(34)&amp;", "&amp;CHAR(34)&amp;"value"&amp;CHAR(34)&amp;": "&amp;SUBSTITUTE(TRIM(ROUND(IFERROR(CriteriTecnici!$N3557*1,IFERROR(NUMBERVALUE(CriteriTecnici!$N3557,".",","),IFERROR(NUMBERVALUE(CriteriTecnici!$N3557,",","."),0))),4)&amp;""),",",".")&amp;", "&amp;CHAR(34)&amp;"numerator"&amp;CHAR(34)&amp;": "&amp;SUBSTITUTE(TRIM(ROUND(IFERROR(CriteriTecnici!$K3557*1,IFERROR(NUMBERVALUE(CriteriTecnici!$K3557,".",","),IFERROR(NUMBERVALUE(CriteriTecnici!$K3557,",","."),0))),4)&amp;""),",",".")&amp;", "&amp;CHAR(34)&amp;"denominator"&amp;CHAR(34)&amp;": "&amp;SUBSTITUTE(TRIM(ROUND(IFERROR(CriteriTecnici!$L3557*1,IFERROR(NUMBERVALUE(CriteriTecnici!$L3557,".",","),IFERROR(NUMBERVALUE(CriteriTecnici!$L3557,",","."),0))),4)&amp;""),",",".")&amp;", "&amp;CHAR(34)&amp;"flag"&amp;CHAR(34)&amp;": "&amp;SUBSTITUTE(TRIM(ROUND(IFERROR(CriteriTecnici!$M3557*1,IFERROR(NUMBERVALUE(CriteriTecnici!$M3557,".",","),IFERROR(NUMBERVALUE(CriteriTecnici!$M3557,",","."),0))),4)&amp;""),",",".")&amp;", "&amp;CHAR(34)&amp;"rawScore"&amp;CHAR(34)&amp;": "&amp;SUBSTITUTE(TRIM(ROUND(IFERROR(CriteriTecnici!$O3557*1,IFERROR(NUMBERVALUE(CriteriTecnici!$O3557,".",","),IFERROR(NUMBERVALUE(CriteriTecnici!$O3557,",","."),0))),4)&amp;""),",",".")&amp;CHAR(125)&amp;IF(TRUE,",",""))</f>
        <v/>
      </c>
    </row>
    <row r="3778">
      <c r="A3778" s="38">
        <f>IF(CriteriTecnici!$A3558="","","    "&amp;CHAR(123)&amp;CHAR(34)&amp;"bidderId"&amp;CHAR(34)&amp;": "&amp;CHAR(34)&amp;SUBSTITUTE(CriteriTecnici!$A3558,CHAR(34),"'")&amp;CHAR(34)&amp;", "&amp;CHAR(34)&amp;"lotId"&amp;CHAR(34)&amp;": "&amp;CHAR(34)&amp;SUBSTITUTE(CriteriTecnici!$C3558,CHAR(34),"'")&amp;CHAR(34)&amp;", "&amp;CHAR(34)&amp;"criterionId"&amp;CHAR(34)&amp;": "&amp;CHAR(34)&amp;SUBSTITUTE(CriteriTecnici!$D3558,CHAR(34),"'")&amp;CHAR(34)&amp;", "&amp;CHAR(34)&amp;"kind"&amp;CHAR(34)&amp;": "&amp;CHAR(34)&amp;SUBSTITUTE(CriteriTecnici!$F3558,CHAR(34),"'")&amp;CHAR(34)&amp;", "&amp;CHAR(34)&amp;"value"&amp;CHAR(34)&amp;": "&amp;SUBSTITUTE(TRIM(ROUND(IFERROR(CriteriTecnici!$N3558*1,IFERROR(NUMBERVALUE(CriteriTecnici!$N3558,".",","),IFERROR(NUMBERVALUE(CriteriTecnici!$N3558,",","."),0))),4)&amp;""),",",".")&amp;", "&amp;CHAR(34)&amp;"numerator"&amp;CHAR(34)&amp;": "&amp;SUBSTITUTE(TRIM(ROUND(IFERROR(CriteriTecnici!$K3558*1,IFERROR(NUMBERVALUE(CriteriTecnici!$K3558,".",","),IFERROR(NUMBERVALUE(CriteriTecnici!$K3558,",","."),0))),4)&amp;""),",",".")&amp;", "&amp;CHAR(34)&amp;"denominator"&amp;CHAR(34)&amp;": "&amp;SUBSTITUTE(TRIM(ROUND(IFERROR(CriteriTecnici!$L3558*1,IFERROR(NUMBERVALUE(CriteriTecnici!$L3558,".",","),IFERROR(NUMBERVALUE(CriteriTecnici!$L3558,",","."),0))),4)&amp;""),",",".")&amp;", "&amp;CHAR(34)&amp;"flag"&amp;CHAR(34)&amp;": "&amp;SUBSTITUTE(TRIM(ROUND(IFERROR(CriteriTecnici!$M3558*1,IFERROR(NUMBERVALUE(CriteriTecnici!$M3558,".",","),IFERROR(NUMBERVALUE(CriteriTecnici!$M3558,",","."),0))),4)&amp;""),",",".")&amp;", "&amp;CHAR(34)&amp;"rawScore"&amp;CHAR(34)&amp;": "&amp;SUBSTITUTE(TRIM(ROUND(IFERROR(CriteriTecnici!$O3558*1,IFERROR(NUMBERVALUE(CriteriTecnici!$O3558,".",","),IFERROR(NUMBERVALUE(CriteriTecnici!$O3558,",","."),0))),4)&amp;""),",",".")&amp;CHAR(125)&amp;IF(TRUE,",",""))</f>
        <v/>
      </c>
    </row>
    <row r="3779">
      <c r="A3779" s="38">
        <f>IF(CriteriTecnici!$A3559="","","    "&amp;CHAR(123)&amp;CHAR(34)&amp;"bidderId"&amp;CHAR(34)&amp;": "&amp;CHAR(34)&amp;SUBSTITUTE(CriteriTecnici!$A3559,CHAR(34),"'")&amp;CHAR(34)&amp;", "&amp;CHAR(34)&amp;"lotId"&amp;CHAR(34)&amp;": "&amp;CHAR(34)&amp;SUBSTITUTE(CriteriTecnici!$C3559,CHAR(34),"'")&amp;CHAR(34)&amp;", "&amp;CHAR(34)&amp;"criterionId"&amp;CHAR(34)&amp;": "&amp;CHAR(34)&amp;SUBSTITUTE(CriteriTecnici!$D3559,CHAR(34),"'")&amp;CHAR(34)&amp;", "&amp;CHAR(34)&amp;"kind"&amp;CHAR(34)&amp;": "&amp;CHAR(34)&amp;SUBSTITUTE(CriteriTecnici!$F3559,CHAR(34),"'")&amp;CHAR(34)&amp;", "&amp;CHAR(34)&amp;"value"&amp;CHAR(34)&amp;": "&amp;SUBSTITUTE(TRIM(ROUND(IFERROR(CriteriTecnici!$N3559*1,IFERROR(NUMBERVALUE(CriteriTecnici!$N3559,".",","),IFERROR(NUMBERVALUE(CriteriTecnici!$N3559,",","."),0))),4)&amp;""),",",".")&amp;", "&amp;CHAR(34)&amp;"numerator"&amp;CHAR(34)&amp;": "&amp;SUBSTITUTE(TRIM(ROUND(IFERROR(CriteriTecnici!$K3559*1,IFERROR(NUMBERVALUE(CriteriTecnici!$K3559,".",","),IFERROR(NUMBERVALUE(CriteriTecnici!$K3559,",","."),0))),4)&amp;""),",",".")&amp;", "&amp;CHAR(34)&amp;"denominator"&amp;CHAR(34)&amp;": "&amp;SUBSTITUTE(TRIM(ROUND(IFERROR(CriteriTecnici!$L3559*1,IFERROR(NUMBERVALUE(CriteriTecnici!$L3559,".",","),IFERROR(NUMBERVALUE(CriteriTecnici!$L3559,",","."),0))),4)&amp;""),",",".")&amp;", "&amp;CHAR(34)&amp;"flag"&amp;CHAR(34)&amp;": "&amp;SUBSTITUTE(TRIM(ROUND(IFERROR(CriteriTecnici!$M3559*1,IFERROR(NUMBERVALUE(CriteriTecnici!$M3559,".",","),IFERROR(NUMBERVALUE(CriteriTecnici!$M3559,",","."),0))),4)&amp;""),",",".")&amp;", "&amp;CHAR(34)&amp;"rawScore"&amp;CHAR(34)&amp;": "&amp;SUBSTITUTE(TRIM(ROUND(IFERROR(CriteriTecnici!$O3559*1,IFERROR(NUMBERVALUE(CriteriTecnici!$O3559,".",","),IFERROR(NUMBERVALUE(CriteriTecnici!$O3559,",","."),0))),4)&amp;""),",",".")&amp;CHAR(125)&amp;IF(TRUE,",",""))</f>
        <v/>
      </c>
    </row>
    <row r="3780">
      <c r="A3780" s="38">
        <f>IF(CriteriTecnici!$A3560="","","    "&amp;CHAR(123)&amp;CHAR(34)&amp;"bidderId"&amp;CHAR(34)&amp;": "&amp;CHAR(34)&amp;SUBSTITUTE(CriteriTecnici!$A3560,CHAR(34),"'")&amp;CHAR(34)&amp;", "&amp;CHAR(34)&amp;"lotId"&amp;CHAR(34)&amp;": "&amp;CHAR(34)&amp;SUBSTITUTE(CriteriTecnici!$C3560,CHAR(34),"'")&amp;CHAR(34)&amp;", "&amp;CHAR(34)&amp;"criterionId"&amp;CHAR(34)&amp;": "&amp;CHAR(34)&amp;SUBSTITUTE(CriteriTecnici!$D3560,CHAR(34),"'")&amp;CHAR(34)&amp;", "&amp;CHAR(34)&amp;"kind"&amp;CHAR(34)&amp;": "&amp;CHAR(34)&amp;SUBSTITUTE(CriteriTecnici!$F3560,CHAR(34),"'")&amp;CHAR(34)&amp;", "&amp;CHAR(34)&amp;"value"&amp;CHAR(34)&amp;": "&amp;SUBSTITUTE(TRIM(ROUND(IFERROR(CriteriTecnici!$N3560*1,IFERROR(NUMBERVALUE(CriteriTecnici!$N3560,".",","),IFERROR(NUMBERVALUE(CriteriTecnici!$N3560,",","."),0))),4)&amp;""),",",".")&amp;", "&amp;CHAR(34)&amp;"numerator"&amp;CHAR(34)&amp;": "&amp;SUBSTITUTE(TRIM(ROUND(IFERROR(CriteriTecnici!$K3560*1,IFERROR(NUMBERVALUE(CriteriTecnici!$K3560,".",","),IFERROR(NUMBERVALUE(CriteriTecnici!$K3560,",","."),0))),4)&amp;""),",",".")&amp;", "&amp;CHAR(34)&amp;"denominator"&amp;CHAR(34)&amp;": "&amp;SUBSTITUTE(TRIM(ROUND(IFERROR(CriteriTecnici!$L3560*1,IFERROR(NUMBERVALUE(CriteriTecnici!$L3560,".",","),IFERROR(NUMBERVALUE(CriteriTecnici!$L3560,",","."),0))),4)&amp;""),",",".")&amp;", "&amp;CHAR(34)&amp;"flag"&amp;CHAR(34)&amp;": "&amp;SUBSTITUTE(TRIM(ROUND(IFERROR(CriteriTecnici!$M3560*1,IFERROR(NUMBERVALUE(CriteriTecnici!$M3560,".",","),IFERROR(NUMBERVALUE(CriteriTecnici!$M3560,",","."),0))),4)&amp;""),",",".")&amp;", "&amp;CHAR(34)&amp;"rawScore"&amp;CHAR(34)&amp;": "&amp;SUBSTITUTE(TRIM(ROUND(IFERROR(CriteriTecnici!$O3560*1,IFERROR(NUMBERVALUE(CriteriTecnici!$O3560,".",","),IFERROR(NUMBERVALUE(CriteriTecnici!$O3560,",","."),0))),4)&amp;""),",",".")&amp;CHAR(125)&amp;IF(TRUE,",",""))</f>
        <v/>
      </c>
    </row>
    <row r="3781">
      <c r="A3781" s="38">
        <f>IF(CriteriTecnici!$A3561="","","    "&amp;CHAR(123)&amp;CHAR(34)&amp;"bidderId"&amp;CHAR(34)&amp;": "&amp;CHAR(34)&amp;SUBSTITUTE(CriteriTecnici!$A3561,CHAR(34),"'")&amp;CHAR(34)&amp;", "&amp;CHAR(34)&amp;"lotId"&amp;CHAR(34)&amp;": "&amp;CHAR(34)&amp;SUBSTITUTE(CriteriTecnici!$C3561,CHAR(34),"'")&amp;CHAR(34)&amp;", "&amp;CHAR(34)&amp;"criterionId"&amp;CHAR(34)&amp;": "&amp;CHAR(34)&amp;SUBSTITUTE(CriteriTecnici!$D3561,CHAR(34),"'")&amp;CHAR(34)&amp;", "&amp;CHAR(34)&amp;"kind"&amp;CHAR(34)&amp;": "&amp;CHAR(34)&amp;SUBSTITUTE(CriteriTecnici!$F3561,CHAR(34),"'")&amp;CHAR(34)&amp;", "&amp;CHAR(34)&amp;"value"&amp;CHAR(34)&amp;": "&amp;SUBSTITUTE(TRIM(ROUND(IFERROR(CriteriTecnici!$N3561*1,IFERROR(NUMBERVALUE(CriteriTecnici!$N3561,".",","),IFERROR(NUMBERVALUE(CriteriTecnici!$N3561,",","."),0))),4)&amp;""),",",".")&amp;", "&amp;CHAR(34)&amp;"numerator"&amp;CHAR(34)&amp;": "&amp;SUBSTITUTE(TRIM(ROUND(IFERROR(CriteriTecnici!$K3561*1,IFERROR(NUMBERVALUE(CriteriTecnici!$K3561,".",","),IFERROR(NUMBERVALUE(CriteriTecnici!$K3561,",","."),0))),4)&amp;""),",",".")&amp;", "&amp;CHAR(34)&amp;"denominator"&amp;CHAR(34)&amp;": "&amp;SUBSTITUTE(TRIM(ROUND(IFERROR(CriteriTecnici!$L3561*1,IFERROR(NUMBERVALUE(CriteriTecnici!$L3561,".",","),IFERROR(NUMBERVALUE(CriteriTecnici!$L3561,",","."),0))),4)&amp;""),",",".")&amp;", "&amp;CHAR(34)&amp;"flag"&amp;CHAR(34)&amp;": "&amp;SUBSTITUTE(TRIM(ROUND(IFERROR(CriteriTecnici!$M3561*1,IFERROR(NUMBERVALUE(CriteriTecnici!$M3561,".",","),IFERROR(NUMBERVALUE(CriteriTecnici!$M3561,",","."),0))),4)&amp;""),",",".")&amp;", "&amp;CHAR(34)&amp;"rawScore"&amp;CHAR(34)&amp;": "&amp;SUBSTITUTE(TRIM(ROUND(IFERROR(CriteriTecnici!$O3561*1,IFERROR(NUMBERVALUE(CriteriTecnici!$O3561,".",","),IFERROR(NUMBERVALUE(CriteriTecnici!$O3561,",","."),0))),4)&amp;""),",",".")&amp;CHAR(125)&amp;IF(TRUE,",",""))</f>
        <v/>
      </c>
    </row>
    <row r="3782">
      <c r="A3782" s="38">
        <f>IF(CriteriTecnici!$A3562="","","    "&amp;CHAR(123)&amp;CHAR(34)&amp;"bidderId"&amp;CHAR(34)&amp;": "&amp;CHAR(34)&amp;SUBSTITUTE(CriteriTecnici!$A3562,CHAR(34),"'")&amp;CHAR(34)&amp;", "&amp;CHAR(34)&amp;"lotId"&amp;CHAR(34)&amp;": "&amp;CHAR(34)&amp;SUBSTITUTE(CriteriTecnici!$C3562,CHAR(34),"'")&amp;CHAR(34)&amp;", "&amp;CHAR(34)&amp;"criterionId"&amp;CHAR(34)&amp;": "&amp;CHAR(34)&amp;SUBSTITUTE(CriteriTecnici!$D3562,CHAR(34),"'")&amp;CHAR(34)&amp;", "&amp;CHAR(34)&amp;"kind"&amp;CHAR(34)&amp;": "&amp;CHAR(34)&amp;SUBSTITUTE(CriteriTecnici!$F3562,CHAR(34),"'")&amp;CHAR(34)&amp;", "&amp;CHAR(34)&amp;"value"&amp;CHAR(34)&amp;": "&amp;SUBSTITUTE(TRIM(ROUND(IFERROR(CriteriTecnici!$N3562*1,IFERROR(NUMBERVALUE(CriteriTecnici!$N3562,".",","),IFERROR(NUMBERVALUE(CriteriTecnici!$N3562,",","."),0))),4)&amp;""),",",".")&amp;", "&amp;CHAR(34)&amp;"numerator"&amp;CHAR(34)&amp;": "&amp;SUBSTITUTE(TRIM(ROUND(IFERROR(CriteriTecnici!$K3562*1,IFERROR(NUMBERVALUE(CriteriTecnici!$K3562,".",","),IFERROR(NUMBERVALUE(CriteriTecnici!$K3562,",","."),0))),4)&amp;""),",",".")&amp;", "&amp;CHAR(34)&amp;"denominator"&amp;CHAR(34)&amp;": "&amp;SUBSTITUTE(TRIM(ROUND(IFERROR(CriteriTecnici!$L3562*1,IFERROR(NUMBERVALUE(CriteriTecnici!$L3562,".",","),IFERROR(NUMBERVALUE(CriteriTecnici!$L3562,",","."),0))),4)&amp;""),",",".")&amp;", "&amp;CHAR(34)&amp;"flag"&amp;CHAR(34)&amp;": "&amp;SUBSTITUTE(TRIM(ROUND(IFERROR(CriteriTecnici!$M3562*1,IFERROR(NUMBERVALUE(CriteriTecnici!$M3562,".",","),IFERROR(NUMBERVALUE(CriteriTecnici!$M3562,",","."),0))),4)&amp;""),",",".")&amp;", "&amp;CHAR(34)&amp;"rawScore"&amp;CHAR(34)&amp;": "&amp;SUBSTITUTE(TRIM(ROUND(IFERROR(CriteriTecnici!$O3562*1,IFERROR(NUMBERVALUE(CriteriTecnici!$O3562,".",","),IFERROR(NUMBERVALUE(CriteriTecnici!$O3562,",","."),0))),4)&amp;""),",",".")&amp;CHAR(125)&amp;IF(TRUE,",",""))</f>
        <v/>
      </c>
    </row>
    <row r="3783">
      <c r="A3783" s="38">
        <f>IF(CriteriTecnici!$A3563="","","    "&amp;CHAR(123)&amp;CHAR(34)&amp;"bidderId"&amp;CHAR(34)&amp;": "&amp;CHAR(34)&amp;SUBSTITUTE(CriteriTecnici!$A3563,CHAR(34),"'")&amp;CHAR(34)&amp;", "&amp;CHAR(34)&amp;"lotId"&amp;CHAR(34)&amp;": "&amp;CHAR(34)&amp;SUBSTITUTE(CriteriTecnici!$C3563,CHAR(34),"'")&amp;CHAR(34)&amp;", "&amp;CHAR(34)&amp;"criterionId"&amp;CHAR(34)&amp;": "&amp;CHAR(34)&amp;SUBSTITUTE(CriteriTecnici!$D3563,CHAR(34),"'")&amp;CHAR(34)&amp;", "&amp;CHAR(34)&amp;"kind"&amp;CHAR(34)&amp;": "&amp;CHAR(34)&amp;SUBSTITUTE(CriteriTecnici!$F3563,CHAR(34),"'")&amp;CHAR(34)&amp;", "&amp;CHAR(34)&amp;"value"&amp;CHAR(34)&amp;": "&amp;SUBSTITUTE(TRIM(ROUND(IFERROR(CriteriTecnici!$N3563*1,IFERROR(NUMBERVALUE(CriteriTecnici!$N3563,".",","),IFERROR(NUMBERVALUE(CriteriTecnici!$N3563,",","."),0))),4)&amp;""),",",".")&amp;", "&amp;CHAR(34)&amp;"numerator"&amp;CHAR(34)&amp;": "&amp;SUBSTITUTE(TRIM(ROUND(IFERROR(CriteriTecnici!$K3563*1,IFERROR(NUMBERVALUE(CriteriTecnici!$K3563,".",","),IFERROR(NUMBERVALUE(CriteriTecnici!$K3563,",","."),0))),4)&amp;""),",",".")&amp;", "&amp;CHAR(34)&amp;"denominator"&amp;CHAR(34)&amp;": "&amp;SUBSTITUTE(TRIM(ROUND(IFERROR(CriteriTecnici!$L3563*1,IFERROR(NUMBERVALUE(CriteriTecnici!$L3563,".",","),IFERROR(NUMBERVALUE(CriteriTecnici!$L3563,",","."),0))),4)&amp;""),",",".")&amp;", "&amp;CHAR(34)&amp;"flag"&amp;CHAR(34)&amp;": "&amp;SUBSTITUTE(TRIM(ROUND(IFERROR(CriteriTecnici!$M3563*1,IFERROR(NUMBERVALUE(CriteriTecnici!$M3563,".",","),IFERROR(NUMBERVALUE(CriteriTecnici!$M3563,",","."),0))),4)&amp;""),",",".")&amp;", "&amp;CHAR(34)&amp;"rawScore"&amp;CHAR(34)&amp;": "&amp;SUBSTITUTE(TRIM(ROUND(IFERROR(CriteriTecnici!$O3563*1,IFERROR(NUMBERVALUE(CriteriTecnici!$O3563,".",","),IFERROR(NUMBERVALUE(CriteriTecnici!$O3563,",","."),0))),4)&amp;""),",",".")&amp;CHAR(125)&amp;IF(TRUE,",",""))</f>
        <v/>
      </c>
    </row>
    <row r="3784">
      <c r="A3784" s="38">
        <f>IF(CriteriTecnici!$A3564="","","    "&amp;CHAR(123)&amp;CHAR(34)&amp;"bidderId"&amp;CHAR(34)&amp;": "&amp;CHAR(34)&amp;SUBSTITUTE(CriteriTecnici!$A3564,CHAR(34),"'")&amp;CHAR(34)&amp;", "&amp;CHAR(34)&amp;"lotId"&amp;CHAR(34)&amp;": "&amp;CHAR(34)&amp;SUBSTITUTE(CriteriTecnici!$C3564,CHAR(34),"'")&amp;CHAR(34)&amp;", "&amp;CHAR(34)&amp;"criterionId"&amp;CHAR(34)&amp;": "&amp;CHAR(34)&amp;SUBSTITUTE(CriteriTecnici!$D3564,CHAR(34),"'")&amp;CHAR(34)&amp;", "&amp;CHAR(34)&amp;"kind"&amp;CHAR(34)&amp;": "&amp;CHAR(34)&amp;SUBSTITUTE(CriteriTecnici!$F3564,CHAR(34),"'")&amp;CHAR(34)&amp;", "&amp;CHAR(34)&amp;"value"&amp;CHAR(34)&amp;": "&amp;SUBSTITUTE(TRIM(ROUND(IFERROR(CriteriTecnici!$N3564*1,IFERROR(NUMBERVALUE(CriteriTecnici!$N3564,".",","),IFERROR(NUMBERVALUE(CriteriTecnici!$N3564,",","."),0))),4)&amp;""),",",".")&amp;", "&amp;CHAR(34)&amp;"numerator"&amp;CHAR(34)&amp;": "&amp;SUBSTITUTE(TRIM(ROUND(IFERROR(CriteriTecnici!$K3564*1,IFERROR(NUMBERVALUE(CriteriTecnici!$K3564,".",","),IFERROR(NUMBERVALUE(CriteriTecnici!$K3564,",","."),0))),4)&amp;""),",",".")&amp;", "&amp;CHAR(34)&amp;"denominator"&amp;CHAR(34)&amp;": "&amp;SUBSTITUTE(TRIM(ROUND(IFERROR(CriteriTecnici!$L3564*1,IFERROR(NUMBERVALUE(CriteriTecnici!$L3564,".",","),IFERROR(NUMBERVALUE(CriteriTecnici!$L3564,",","."),0))),4)&amp;""),",",".")&amp;", "&amp;CHAR(34)&amp;"flag"&amp;CHAR(34)&amp;": "&amp;SUBSTITUTE(TRIM(ROUND(IFERROR(CriteriTecnici!$M3564*1,IFERROR(NUMBERVALUE(CriteriTecnici!$M3564,".",","),IFERROR(NUMBERVALUE(CriteriTecnici!$M3564,",","."),0))),4)&amp;""),",",".")&amp;", "&amp;CHAR(34)&amp;"rawScore"&amp;CHAR(34)&amp;": "&amp;SUBSTITUTE(TRIM(ROUND(IFERROR(CriteriTecnici!$O3564*1,IFERROR(NUMBERVALUE(CriteriTecnici!$O3564,".",","),IFERROR(NUMBERVALUE(CriteriTecnici!$O3564,",","."),0))),4)&amp;""),",",".")&amp;CHAR(125)&amp;IF(TRUE,",",""))</f>
        <v/>
      </c>
    </row>
    <row r="3785">
      <c r="A3785" s="38">
        <f>IF(CriteriTecnici!$A3565="","","    "&amp;CHAR(123)&amp;CHAR(34)&amp;"bidderId"&amp;CHAR(34)&amp;": "&amp;CHAR(34)&amp;SUBSTITUTE(CriteriTecnici!$A3565,CHAR(34),"'")&amp;CHAR(34)&amp;", "&amp;CHAR(34)&amp;"lotId"&amp;CHAR(34)&amp;": "&amp;CHAR(34)&amp;SUBSTITUTE(CriteriTecnici!$C3565,CHAR(34),"'")&amp;CHAR(34)&amp;", "&amp;CHAR(34)&amp;"criterionId"&amp;CHAR(34)&amp;": "&amp;CHAR(34)&amp;SUBSTITUTE(CriteriTecnici!$D3565,CHAR(34),"'")&amp;CHAR(34)&amp;", "&amp;CHAR(34)&amp;"kind"&amp;CHAR(34)&amp;": "&amp;CHAR(34)&amp;SUBSTITUTE(CriteriTecnici!$F3565,CHAR(34),"'")&amp;CHAR(34)&amp;", "&amp;CHAR(34)&amp;"value"&amp;CHAR(34)&amp;": "&amp;SUBSTITUTE(TRIM(ROUND(IFERROR(CriteriTecnici!$N3565*1,IFERROR(NUMBERVALUE(CriteriTecnici!$N3565,".",","),IFERROR(NUMBERVALUE(CriteriTecnici!$N3565,",","."),0))),4)&amp;""),",",".")&amp;", "&amp;CHAR(34)&amp;"numerator"&amp;CHAR(34)&amp;": "&amp;SUBSTITUTE(TRIM(ROUND(IFERROR(CriteriTecnici!$K3565*1,IFERROR(NUMBERVALUE(CriteriTecnici!$K3565,".",","),IFERROR(NUMBERVALUE(CriteriTecnici!$K3565,",","."),0))),4)&amp;""),",",".")&amp;", "&amp;CHAR(34)&amp;"denominator"&amp;CHAR(34)&amp;": "&amp;SUBSTITUTE(TRIM(ROUND(IFERROR(CriteriTecnici!$L3565*1,IFERROR(NUMBERVALUE(CriteriTecnici!$L3565,".",","),IFERROR(NUMBERVALUE(CriteriTecnici!$L3565,",","."),0))),4)&amp;""),",",".")&amp;", "&amp;CHAR(34)&amp;"flag"&amp;CHAR(34)&amp;": "&amp;SUBSTITUTE(TRIM(ROUND(IFERROR(CriteriTecnici!$M3565*1,IFERROR(NUMBERVALUE(CriteriTecnici!$M3565,".",","),IFERROR(NUMBERVALUE(CriteriTecnici!$M3565,",","."),0))),4)&amp;""),",",".")&amp;", "&amp;CHAR(34)&amp;"rawScore"&amp;CHAR(34)&amp;": "&amp;SUBSTITUTE(TRIM(ROUND(IFERROR(CriteriTecnici!$O3565*1,IFERROR(NUMBERVALUE(CriteriTecnici!$O3565,".",","),IFERROR(NUMBERVALUE(CriteriTecnici!$O3565,",","."),0))),4)&amp;""),",",".")&amp;CHAR(125)&amp;IF(TRUE,",",""))</f>
        <v/>
      </c>
    </row>
    <row r="3786">
      <c r="A3786" s="38">
        <f>IF(CriteriTecnici!$A3566="","","    "&amp;CHAR(123)&amp;CHAR(34)&amp;"bidderId"&amp;CHAR(34)&amp;": "&amp;CHAR(34)&amp;SUBSTITUTE(CriteriTecnici!$A3566,CHAR(34),"'")&amp;CHAR(34)&amp;", "&amp;CHAR(34)&amp;"lotId"&amp;CHAR(34)&amp;": "&amp;CHAR(34)&amp;SUBSTITUTE(CriteriTecnici!$C3566,CHAR(34),"'")&amp;CHAR(34)&amp;", "&amp;CHAR(34)&amp;"criterionId"&amp;CHAR(34)&amp;": "&amp;CHAR(34)&amp;SUBSTITUTE(CriteriTecnici!$D3566,CHAR(34),"'")&amp;CHAR(34)&amp;", "&amp;CHAR(34)&amp;"kind"&amp;CHAR(34)&amp;": "&amp;CHAR(34)&amp;SUBSTITUTE(CriteriTecnici!$F3566,CHAR(34),"'")&amp;CHAR(34)&amp;", "&amp;CHAR(34)&amp;"value"&amp;CHAR(34)&amp;": "&amp;SUBSTITUTE(TRIM(ROUND(IFERROR(CriteriTecnici!$N3566*1,IFERROR(NUMBERVALUE(CriteriTecnici!$N3566,".",","),IFERROR(NUMBERVALUE(CriteriTecnici!$N3566,",","."),0))),4)&amp;""),",",".")&amp;", "&amp;CHAR(34)&amp;"numerator"&amp;CHAR(34)&amp;": "&amp;SUBSTITUTE(TRIM(ROUND(IFERROR(CriteriTecnici!$K3566*1,IFERROR(NUMBERVALUE(CriteriTecnici!$K3566,".",","),IFERROR(NUMBERVALUE(CriteriTecnici!$K3566,",","."),0))),4)&amp;""),",",".")&amp;", "&amp;CHAR(34)&amp;"denominator"&amp;CHAR(34)&amp;": "&amp;SUBSTITUTE(TRIM(ROUND(IFERROR(CriteriTecnici!$L3566*1,IFERROR(NUMBERVALUE(CriteriTecnici!$L3566,".",","),IFERROR(NUMBERVALUE(CriteriTecnici!$L3566,",","."),0))),4)&amp;""),",",".")&amp;", "&amp;CHAR(34)&amp;"flag"&amp;CHAR(34)&amp;": "&amp;SUBSTITUTE(TRIM(ROUND(IFERROR(CriteriTecnici!$M3566*1,IFERROR(NUMBERVALUE(CriteriTecnici!$M3566,".",","),IFERROR(NUMBERVALUE(CriteriTecnici!$M3566,",","."),0))),4)&amp;""),",",".")&amp;", "&amp;CHAR(34)&amp;"rawScore"&amp;CHAR(34)&amp;": "&amp;SUBSTITUTE(TRIM(ROUND(IFERROR(CriteriTecnici!$O3566*1,IFERROR(NUMBERVALUE(CriteriTecnici!$O3566,".",","),IFERROR(NUMBERVALUE(CriteriTecnici!$O3566,",","."),0))),4)&amp;""),",",".")&amp;CHAR(125)&amp;IF(TRUE,",",""))</f>
        <v/>
      </c>
    </row>
    <row r="3787">
      <c r="A3787" s="38">
        <f>IF(CriteriTecnici!$A3567="","","    "&amp;CHAR(123)&amp;CHAR(34)&amp;"bidderId"&amp;CHAR(34)&amp;": "&amp;CHAR(34)&amp;SUBSTITUTE(CriteriTecnici!$A3567,CHAR(34),"'")&amp;CHAR(34)&amp;", "&amp;CHAR(34)&amp;"lotId"&amp;CHAR(34)&amp;": "&amp;CHAR(34)&amp;SUBSTITUTE(CriteriTecnici!$C3567,CHAR(34),"'")&amp;CHAR(34)&amp;", "&amp;CHAR(34)&amp;"criterionId"&amp;CHAR(34)&amp;": "&amp;CHAR(34)&amp;SUBSTITUTE(CriteriTecnici!$D3567,CHAR(34),"'")&amp;CHAR(34)&amp;", "&amp;CHAR(34)&amp;"kind"&amp;CHAR(34)&amp;": "&amp;CHAR(34)&amp;SUBSTITUTE(CriteriTecnici!$F3567,CHAR(34),"'")&amp;CHAR(34)&amp;", "&amp;CHAR(34)&amp;"value"&amp;CHAR(34)&amp;": "&amp;SUBSTITUTE(TRIM(ROUND(IFERROR(CriteriTecnici!$N3567*1,IFERROR(NUMBERVALUE(CriteriTecnici!$N3567,".",","),IFERROR(NUMBERVALUE(CriteriTecnici!$N3567,",","."),0))),4)&amp;""),",",".")&amp;", "&amp;CHAR(34)&amp;"numerator"&amp;CHAR(34)&amp;": "&amp;SUBSTITUTE(TRIM(ROUND(IFERROR(CriteriTecnici!$K3567*1,IFERROR(NUMBERVALUE(CriteriTecnici!$K3567,".",","),IFERROR(NUMBERVALUE(CriteriTecnici!$K3567,",","."),0))),4)&amp;""),",",".")&amp;", "&amp;CHAR(34)&amp;"denominator"&amp;CHAR(34)&amp;": "&amp;SUBSTITUTE(TRIM(ROUND(IFERROR(CriteriTecnici!$L3567*1,IFERROR(NUMBERVALUE(CriteriTecnici!$L3567,".",","),IFERROR(NUMBERVALUE(CriteriTecnici!$L3567,",","."),0))),4)&amp;""),",",".")&amp;", "&amp;CHAR(34)&amp;"flag"&amp;CHAR(34)&amp;": "&amp;SUBSTITUTE(TRIM(ROUND(IFERROR(CriteriTecnici!$M3567*1,IFERROR(NUMBERVALUE(CriteriTecnici!$M3567,".",","),IFERROR(NUMBERVALUE(CriteriTecnici!$M3567,",","."),0))),4)&amp;""),",",".")&amp;", "&amp;CHAR(34)&amp;"rawScore"&amp;CHAR(34)&amp;": "&amp;SUBSTITUTE(TRIM(ROUND(IFERROR(CriteriTecnici!$O3567*1,IFERROR(NUMBERVALUE(CriteriTecnici!$O3567,".",","),IFERROR(NUMBERVALUE(CriteriTecnici!$O3567,",","."),0))),4)&amp;""),",",".")&amp;CHAR(125)&amp;IF(TRUE,",",""))</f>
        <v/>
      </c>
    </row>
    <row r="3788">
      <c r="A3788" s="38">
        <f>IF(CriteriTecnici!$A3568="","","    "&amp;CHAR(123)&amp;CHAR(34)&amp;"bidderId"&amp;CHAR(34)&amp;": "&amp;CHAR(34)&amp;SUBSTITUTE(CriteriTecnici!$A3568,CHAR(34),"'")&amp;CHAR(34)&amp;", "&amp;CHAR(34)&amp;"lotId"&amp;CHAR(34)&amp;": "&amp;CHAR(34)&amp;SUBSTITUTE(CriteriTecnici!$C3568,CHAR(34),"'")&amp;CHAR(34)&amp;", "&amp;CHAR(34)&amp;"criterionId"&amp;CHAR(34)&amp;": "&amp;CHAR(34)&amp;SUBSTITUTE(CriteriTecnici!$D3568,CHAR(34),"'")&amp;CHAR(34)&amp;", "&amp;CHAR(34)&amp;"kind"&amp;CHAR(34)&amp;": "&amp;CHAR(34)&amp;SUBSTITUTE(CriteriTecnici!$F3568,CHAR(34),"'")&amp;CHAR(34)&amp;", "&amp;CHAR(34)&amp;"value"&amp;CHAR(34)&amp;": "&amp;SUBSTITUTE(TRIM(ROUND(IFERROR(CriteriTecnici!$N3568*1,IFERROR(NUMBERVALUE(CriteriTecnici!$N3568,".",","),IFERROR(NUMBERVALUE(CriteriTecnici!$N3568,",","."),0))),4)&amp;""),",",".")&amp;", "&amp;CHAR(34)&amp;"numerator"&amp;CHAR(34)&amp;": "&amp;SUBSTITUTE(TRIM(ROUND(IFERROR(CriteriTecnici!$K3568*1,IFERROR(NUMBERVALUE(CriteriTecnici!$K3568,".",","),IFERROR(NUMBERVALUE(CriteriTecnici!$K3568,",","."),0))),4)&amp;""),",",".")&amp;", "&amp;CHAR(34)&amp;"denominator"&amp;CHAR(34)&amp;": "&amp;SUBSTITUTE(TRIM(ROUND(IFERROR(CriteriTecnici!$L3568*1,IFERROR(NUMBERVALUE(CriteriTecnici!$L3568,".",","),IFERROR(NUMBERVALUE(CriteriTecnici!$L3568,",","."),0))),4)&amp;""),",",".")&amp;", "&amp;CHAR(34)&amp;"flag"&amp;CHAR(34)&amp;": "&amp;SUBSTITUTE(TRIM(ROUND(IFERROR(CriteriTecnici!$M3568*1,IFERROR(NUMBERVALUE(CriteriTecnici!$M3568,".",","),IFERROR(NUMBERVALUE(CriteriTecnici!$M3568,",","."),0))),4)&amp;""),",",".")&amp;", "&amp;CHAR(34)&amp;"rawScore"&amp;CHAR(34)&amp;": "&amp;SUBSTITUTE(TRIM(ROUND(IFERROR(CriteriTecnici!$O3568*1,IFERROR(NUMBERVALUE(CriteriTecnici!$O3568,".",","),IFERROR(NUMBERVALUE(CriteriTecnici!$O3568,",","."),0))),4)&amp;""),",",".")&amp;CHAR(125)&amp;IF(TRUE,",",""))</f>
        <v/>
      </c>
    </row>
    <row r="3789">
      <c r="A3789" s="38">
        <f>IF(CriteriTecnici!$A3569="","","    "&amp;CHAR(123)&amp;CHAR(34)&amp;"bidderId"&amp;CHAR(34)&amp;": "&amp;CHAR(34)&amp;SUBSTITUTE(CriteriTecnici!$A3569,CHAR(34),"'")&amp;CHAR(34)&amp;", "&amp;CHAR(34)&amp;"lotId"&amp;CHAR(34)&amp;": "&amp;CHAR(34)&amp;SUBSTITUTE(CriteriTecnici!$C3569,CHAR(34),"'")&amp;CHAR(34)&amp;", "&amp;CHAR(34)&amp;"criterionId"&amp;CHAR(34)&amp;": "&amp;CHAR(34)&amp;SUBSTITUTE(CriteriTecnici!$D3569,CHAR(34),"'")&amp;CHAR(34)&amp;", "&amp;CHAR(34)&amp;"kind"&amp;CHAR(34)&amp;": "&amp;CHAR(34)&amp;SUBSTITUTE(CriteriTecnici!$F3569,CHAR(34),"'")&amp;CHAR(34)&amp;", "&amp;CHAR(34)&amp;"value"&amp;CHAR(34)&amp;": "&amp;SUBSTITUTE(TRIM(ROUND(IFERROR(CriteriTecnici!$N3569*1,IFERROR(NUMBERVALUE(CriteriTecnici!$N3569,".",","),IFERROR(NUMBERVALUE(CriteriTecnici!$N3569,",","."),0))),4)&amp;""),",",".")&amp;", "&amp;CHAR(34)&amp;"numerator"&amp;CHAR(34)&amp;": "&amp;SUBSTITUTE(TRIM(ROUND(IFERROR(CriteriTecnici!$K3569*1,IFERROR(NUMBERVALUE(CriteriTecnici!$K3569,".",","),IFERROR(NUMBERVALUE(CriteriTecnici!$K3569,",","."),0))),4)&amp;""),",",".")&amp;", "&amp;CHAR(34)&amp;"denominator"&amp;CHAR(34)&amp;": "&amp;SUBSTITUTE(TRIM(ROUND(IFERROR(CriteriTecnici!$L3569*1,IFERROR(NUMBERVALUE(CriteriTecnici!$L3569,".",","),IFERROR(NUMBERVALUE(CriteriTecnici!$L3569,",","."),0))),4)&amp;""),",",".")&amp;", "&amp;CHAR(34)&amp;"flag"&amp;CHAR(34)&amp;": "&amp;SUBSTITUTE(TRIM(ROUND(IFERROR(CriteriTecnici!$M3569*1,IFERROR(NUMBERVALUE(CriteriTecnici!$M3569,".",","),IFERROR(NUMBERVALUE(CriteriTecnici!$M3569,",","."),0))),4)&amp;""),",",".")&amp;", "&amp;CHAR(34)&amp;"rawScore"&amp;CHAR(34)&amp;": "&amp;SUBSTITUTE(TRIM(ROUND(IFERROR(CriteriTecnici!$O3569*1,IFERROR(NUMBERVALUE(CriteriTecnici!$O3569,".",","),IFERROR(NUMBERVALUE(CriteriTecnici!$O3569,",","."),0))),4)&amp;""),",",".")&amp;CHAR(125)&amp;IF(COUNTA(Offerte!$A117:$A$200)&gt;0,",",""))</f>
        <v/>
      </c>
    </row>
    <row r="3790">
      <c r="A3790" s="38">
        <f>IF(CriteriTecnici!$A3570="","","    "&amp;CHAR(123)&amp;CHAR(34)&amp;"bidderId"&amp;CHAR(34)&amp;": "&amp;CHAR(34)&amp;SUBSTITUTE(CriteriTecnici!$A3570,CHAR(34),"'")&amp;CHAR(34)&amp;", "&amp;CHAR(34)&amp;"lotId"&amp;CHAR(34)&amp;": "&amp;CHAR(34)&amp;SUBSTITUTE(CriteriTecnici!$C3570,CHAR(34),"'")&amp;CHAR(34)&amp;", "&amp;CHAR(34)&amp;"criterionId"&amp;CHAR(34)&amp;": "&amp;CHAR(34)&amp;SUBSTITUTE(CriteriTecnici!$D3570,CHAR(34),"'")&amp;CHAR(34)&amp;", "&amp;CHAR(34)&amp;"kind"&amp;CHAR(34)&amp;": "&amp;CHAR(34)&amp;SUBSTITUTE(CriteriTecnici!$F3570,CHAR(34),"'")&amp;CHAR(34)&amp;", "&amp;CHAR(34)&amp;"value"&amp;CHAR(34)&amp;": "&amp;SUBSTITUTE(TRIM(ROUND(IFERROR(CriteriTecnici!$N3570*1,IFERROR(NUMBERVALUE(CriteriTecnici!$N3570,".",","),IFERROR(NUMBERVALUE(CriteriTecnici!$N3570,",","."),0))),4)&amp;""),",",".")&amp;", "&amp;CHAR(34)&amp;"numerator"&amp;CHAR(34)&amp;": "&amp;SUBSTITUTE(TRIM(ROUND(IFERROR(CriteriTecnici!$K3570*1,IFERROR(NUMBERVALUE(CriteriTecnici!$K3570,".",","),IFERROR(NUMBERVALUE(CriteriTecnici!$K3570,",","."),0))),4)&amp;""),",",".")&amp;", "&amp;CHAR(34)&amp;"denominator"&amp;CHAR(34)&amp;": "&amp;SUBSTITUTE(TRIM(ROUND(IFERROR(CriteriTecnici!$L3570*1,IFERROR(NUMBERVALUE(CriteriTecnici!$L3570,".",","),IFERROR(NUMBERVALUE(CriteriTecnici!$L3570,",","."),0))),4)&amp;""),",",".")&amp;", "&amp;CHAR(34)&amp;"flag"&amp;CHAR(34)&amp;": "&amp;SUBSTITUTE(TRIM(ROUND(IFERROR(CriteriTecnici!$M3570*1,IFERROR(NUMBERVALUE(CriteriTecnici!$M3570,".",","),IFERROR(NUMBERVALUE(CriteriTecnici!$M3570,",","."),0))),4)&amp;""),",",".")&amp;", "&amp;CHAR(34)&amp;"rawScore"&amp;CHAR(34)&amp;": "&amp;SUBSTITUTE(TRIM(ROUND(IFERROR(CriteriTecnici!$O3570*1,IFERROR(NUMBERVALUE(CriteriTecnici!$O3570,".",","),IFERROR(NUMBERVALUE(CriteriTecnici!$O3570,",","."),0))),4)&amp;""),",",".")&amp;CHAR(125)&amp;IF(TRUE,",",""))</f>
        <v/>
      </c>
    </row>
    <row r="3791">
      <c r="A3791" s="38">
        <f>IF(CriteriTecnici!$A3571="","","    "&amp;CHAR(123)&amp;CHAR(34)&amp;"bidderId"&amp;CHAR(34)&amp;": "&amp;CHAR(34)&amp;SUBSTITUTE(CriteriTecnici!$A3571,CHAR(34),"'")&amp;CHAR(34)&amp;", "&amp;CHAR(34)&amp;"lotId"&amp;CHAR(34)&amp;": "&amp;CHAR(34)&amp;SUBSTITUTE(CriteriTecnici!$C3571,CHAR(34),"'")&amp;CHAR(34)&amp;", "&amp;CHAR(34)&amp;"criterionId"&amp;CHAR(34)&amp;": "&amp;CHAR(34)&amp;SUBSTITUTE(CriteriTecnici!$D3571,CHAR(34),"'")&amp;CHAR(34)&amp;", "&amp;CHAR(34)&amp;"kind"&amp;CHAR(34)&amp;": "&amp;CHAR(34)&amp;SUBSTITUTE(CriteriTecnici!$F3571,CHAR(34),"'")&amp;CHAR(34)&amp;", "&amp;CHAR(34)&amp;"value"&amp;CHAR(34)&amp;": "&amp;SUBSTITUTE(TRIM(ROUND(IFERROR(CriteriTecnici!$N3571*1,IFERROR(NUMBERVALUE(CriteriTecnici!$N3571,".",","),IFERROR(NUMBERVALUE(CriteriTecnici!$N3571,",","."),0))),4)&amp;""),",",".")&amp;", "&amp;CHAR(34)&amp;"numerator"&amp;CHAR(34)&amp;": "&amp;SUBSTITUTE(TRIM(ROUND(IFERROR(CriteriTecnici!$K3571*1,IFERROR(NUMBERVALUE(CriteriTecnici!$K3571,".",","),IFERROR(NUMBERVALUE(CriteriTecnici!$K3571,",","."),0))),4)&amp;""),",",".")&amp;", "&amp;CHAR(34)&amp;"denominator"&amp;CHAR(34)&amp;": "&amp;SUBSTITUTE(TRIM(ROUND(IFERROR(CriteriTecnici!$L3571*1,IFERROR(NUMBERVALUE(CriteriTecnici!$L3571,".",","),IFERROR(NUMBERVALUE(CriteriTecnici!$L3571,",","."),0))),4)&amp;""),",",".")&amp;", "&amp;CHAR(34)&amp;"flag"&amp;CHAR(34)&amp;": "&amp;SUBSTITUTE(TRIM(ROUND(IFERROR(CriteriTecnici!$M3571*1,IFERROR(NUMBERVALUE(CriteriTecnici!$M3571,".",","),IFERROR(NUMBERVALUE(CriteriTecnici!$M3571,",","."),0))),4)&amp;""),",",".")&amp;", "&amp;CHAR(34)&amp;"rawScore"&amp;CHAR(34)&amp;": "&amp;SUBSTITUTE(TRIM(ROUND(IFERROR(CriteriTecnici!$O3571*1,IFERROR(NUMBERVALUE(CriteriTecnici!$O3571,".",","),IFERROR(NUMBERVALUE(CriteriTecnici!$O3571,",","."),0))),4)&amp;""),",",".")&amp;CHAR(125)&amp;IF(TRUE,",",""))</f>
        <v/>
      </c>
    </row>
    <row r="3792">
      <c r="A3792" s="38">
        <f>IF(CriteriTecnici!$A3572="","","    "&amp;CHAR(123)&amp;CHAR(34)&amp;"bidderId"&amp;CHAR(34)&amp;": "&amp;CHAR(34)&amp;SUBSTITUTE(CriteriTecnici!$A3572,CHAR(34),"'")&amp;CHAR(34)&amp;", "&amp;CHAR(34)&amp;"lotId"&amp;CHAR(34)&amp;": "&amp;CHAR(34)&amp;SUBSTITUTE(CriteriTecnici!$C3572,CHAR(34),"'")&amp;CHAR(34)&amp;", "&amp;CHAR(34)&amp;"criterionId"&amp;CHAR(34)&amp;": "&amp;CHAR(34)&amp;SUBSTITUTE(CriteriTecnici!$D3572,CHAR(34),"'")&amp;CHAR(34)&amp;", "&amp;CHAR(34)&amp;"kind"&amp;CHAR(34)&amp;": "&amp;CHAR(34)&amp;SUBSTITUTE(CriteriTecnici!$F3572,CHAR(34),"'")&amp;CHAR(34)&amp;", "&amp;CHAR(34)&amp;"value"&amp;CHAR(34)&amp;": "&amp;SUBSTITUTE(TRIM(ROUND(IFERROR(CriteriTecnici!$N3572*1,IFERROR(NUMBERVALUE(CriteriTecnici!$N3572,".",","),IFERROR(NUMBERVALUE(CriteriTecnici!$N3572,",","."),0))),4)&amp;""),",",".")&amp;", "&amp;CHAR(34)&amp;"numerator"&amp;CHAR(34)&amp;": "&amp;SUBSTITUTE(TRIM(ROUND(IFERROR(CriteriTecnici!$K3572*1,IFERROR(NUMBERVALUE(CriteriTecnici!$K3572,".",","),IFERROR(NUMBERVALUE(CriteriTecnici!$K3572,",","."),0))),4)&amp;""),",",".")&amp;", "&amp;CHAR(34)&amp;"denominator"&amp;CHAR(34)&amp;": "&amp;SUBSTITUTE(TRIM(ROUND(IFERROR(CriteriTecnici!$L3572*1,IFERROR(NUMBERVALUE(CriteriTecnici!$L3572,".",","),IFERROR(NUMBERVALUE(CriteriTecnici!$L3572,",","."),0))),4)&amp;""),",",".")&amp;", "&amp;CHAR(34)&amp;"flag"&amp;CHAR(34)&amp;": "&amp;SUBSTITUTE(TRIM(ROUND(IFERROR(CriteriTecnici!$M3572*1,IFERROR(NUMBERVALUE(CriteriTecnici!$M3572,".",","),IFERROR(NUMBERVALUE(CriteriTecnici!$M3572,",","."),0))),4)&amp;""),",",".")&amp;", "&amp;CHAR(34)&amp;"rawScore"&amp;CHAR(34)&amp;": "&amp;SUBSTITUTE(TRIM(ROUND(IFERROR(CriteriTecnici!$O3572*1,IFERROR(NUMBERVALUE(CriteriTecnici!$O3572,".",","),IFERROR(NUMBERVALUE(CriteriTecnici!$O3572,",","."),0))),4)&amp;""),",",".")&amp;CHAR(125)&amp;IF(TRUE,",",""))</f>
        <v/>
      </c>
    </row>
    <row r="3793">
      <c r="A3793" s="38">
        <f>IF(CriteriTecnici!$A3573="","","    "&amp;CHAR(123)&amp;CHAR(34)&amp;"bidderId"&amp;CHAR(34)&amp;": "&amp;CHAR(34)&amp;SUBSTITUTE(CriteriTecnici!$A3573,CHAR(34),"'")&amp;CHAR(34)&amp;", "&amp;CHAR(34)&amp;"lotId"&amp;CHAR(34)&amp;": "&amp;CHAR(34)&amp;SUBSTITUTE(CriteriTecnici!$C3573,CHAR(34),"'")&amp;CHAR(34)&amp;", "&amp;CHAR(34)&amp;"criterionId"&amp;CHAR(34)&amp;": "&amp;CHAR(34)&amp;SUBSTITUTE(CriteriTecnici!$D3573,CHAR(34),"'")&amp;CHAR(34)&amp;", "&amp;CHAR(34)&amp;"kind"&amp;CHAR(34)&amp;": "&amp;CHAR(34)&amp;SUBSTITUTE(CriteriTecnici!$F3573,CHAR(34),"'")&amp;CHAR(34)&amp;", "&amp;CHAR(34)&amp;"value"&amp;CHAR(34)&amp;": "&amp;SUBSTITUTE(TRIM(ROUND(IFERROR(CriteriTecnici!$N3573*1,IFERROR(NUMBERVALUE(CriteriTecnici!$N3573,".",","),IFERROR(NUMBERVALUE(CriteriTecnici!$N3573,",","."),0))),4)&amp;""),",",".")&amp;", "&amp;CHAR(34)&amp;"numerator"&amp;CHAR(34)&amp;": "&amp;SUBSTITUTE(TRIM(ROUND(IFERROR(CriteriTecnici!$K3573*1,IFERROR(NUMBERVALUE(CriteriTecnici!$K3573,".",","),IFERROR(NUMBERVALUE(CriteriTecnici!$K3573,",","."),0))),4)&amp;""),",",".")&amp;", "&amp;CHAR(34)&amp;"denominator"&amp;CHAR(34)&amp;": "&amp;SUBSTITUTE(TRIM(ROUND(IFERROR(CriteriTecnici!$L3573*1,IFERROR(NUMBERVALUE(CriteriTecnici!$L3573,".",","),IFERROR(NUMBERVALUE(CriteriTecnici!$L3573,",","."),0))),4)&amp;""),",",".")&amp;", "&amp;CHAR(34)&amp;"flag"&amp;CHAR(34)&amp;": "&amp;SUBSTITUTE(TRIM(ROUND(IFERROR(CriteriTecnici!$M3573*1,IFERROR(NUMBERVALUE(CriteriTecnici!$M3573,".",","),IFERROR(NUMBERVALUE(CriteriTecnici!$M3573,",","."),0))),4)&amp;""),",",".")&amp;", "&amp;CHAR(34)&amp;"rawScore"&amp;CHAR(34)&amp;": "&amp;SUBSTITUTE(TRIM(ROUND(IFERROR(CriteriTecnici!$O3573*1,IFERROR(NUMBERVALUE(CriteriTecnici!$O3573,".",","),IFERROR(NUMBERVALUE(CriteriTecnici!$O3573,",","."),0))),4)&amp;""),",",".")&amp;CHAR(125)&amp;IF(TRUE,",",""))</f>
        <v/>
      </c>
    </row>
    <row r="3794">
      <c r="A3794" s="38">
        <f>IF(CriteriTecnici!$A3574="","","    "&amp;CHAR(123)&amp;CHAR(34)&amp;"bidderId"&amp;CHAR(34)&amp;": "&amp;CHAR(34)&amp;SUBSTITUTE(CriteriTecnici!$A3574,CHAR(34),"'")&amp;CHAR(34)&amp;", "&amp;CHAR(34)&amp;"lotId"&amp;CHAR(34)&amp;": "&amp;CHAR(34)&amp;SUBSTITUTE(CriteriTecnici!$C3574,CHAR(34),"'")&amp;CHAR(34)&amp;", "&amp;CHAR(34)&amp;"criterionId"&amp;CHAR(34)&amp;": "&amp;CHAR(34)&amp;SUBSTITUTE(CriteriTecnici!$D3574,CHAR(34),"'")&amp;CHAR(34)&amp;", "&amp;CHAR(34)&amp;"kind"&amp;CHAR(34)&amp;": "&amp;CHAR(34)&amp;SUBSTITUTE(CriteriTecnici!$F3574,CHAR(34),"'")&amp;CHAR(34)&amp;", "&amp;CHAR(34)&amp;"value"&amp;CHAR(34)&amp;": "&amp;SUBSTITUTE(TRIM(ROUND(IFERROR(CriteriTecnici!$N3574*1,IFERROR(NUMBERVALUE(CriteriTecnici!$N3574,".",","),IFERROR(NUMBERVALUE(CriteriTecnici!$N3574,",","."),0))),4)&amp;""),",",".")&amp;", "&amp;CHAR(34)&amp;"numerator"&amp;CHAR(34)&amp;": "&amp;SUBSTITUTE(TRIM(ROUND(IFERROR(CriteriTecnici!$K3574*1,IFERROR(NUMBERVALUE(CriteriTecnici!$K3574,".",","),IFERROR(NUMBERVALUE(CriteriTecnici!$K3574,",","."),0))),4)&amp;""),",",".")&amp;", "&amp;CHAR(34)&amp;"denominator"&amp;CHAR(34)&amp;": "&amp;SUBSTITUTE(TRIM(ROUND(IFERROR(CriteriTecnici!$L3574*1,IFERROR(NUMBERVALUE(CriteriTecnici!$L3574,".",","),IFERROR(NUMBERVALUE(CriteriTecnici!$L3574,",","."),0))),4)&amp;""),",",".")&amp;", "&amp;CHAR(34)&amp;"flag"&amp;CHAR(34)&amp;": "&amp;SUBSTITUTE(TRIM(ROUND(IFERROR(CriteriTecnici!$M3574*1,IFERROR(NUMBERVALUE(CriteriTecnici!$M3574,".",","),IFERROR(NUMBERVALUE(CriteriTecnici!$M3574,",","."),0))),4)&amp;""),",",".")&amp;", "&amp;CHAR(34)&amp;"rawScore"&amp;CHAR(34)&amp;": "&amp;SUBSTITUTE(TRIM(ROUND(IFERROR(CriteriTecnici!$O3574*1,IFERROR(NUMBERVALUE(CriteriTecnici!$O3574,".",","),IFERROR(NUMBERVALUE(CriteriTecnici!$O3574,",","."),0))),4)&amp;""),",",".")&amp;CHAR(125)&amp;IF(TRUE,",",""))</f>
        <v/>
      </c>
    </row>
    <row r="3795">
      <c r="A3795" s="38">
        <f>IF(CriteriTecnici!$A3575="","","    "&amp;CHAR(123)&amp;CHAR(34)&amp;"bidderId"&amp;CHAR(34)&amp;": "&amp;CHAR(34)&amp;SUBSTITUTE(CriteriTecnici!$A3575,CHAR(34),"'")&amp;CHAR(34)&amp;", "&amp;CHAR(34)&amp;"lotId"&amp;CHAR(34)&amp;": "&amp;CHAR(34)&amp;SUBSTITUTE(CriteriTecnici!$C3575,CHAR(34),"'")&amp;CHAR(34)&amp;", "&amp;CHAR(34)&amp;"criterionId"&amp;CHAR(34)&amp;": "&amp;CHAR(34)&amp;SUBSTITUTE(CriteriTecnici!$D3575,CHAR(34),"'")&amp;CHAR(34)&amp;", "&amp;CHAR(34)&amp;"kind"&amp;CHAR(34)&amp;": "&amp;CHAR(34)&amp;SUBSTITUTE(CriteriTecnici!$F3575,CHAR(34),"'")&amp;CHAR(34)&amp;", "&amp;CHAR(34)&amp;"value"&amp;CHAR(34)&amp;": "&amp;SUBSTITUTE(TRIM(ROUND(IFERROR(CriteriTecnici!$N3575*1,IFERROR(NUMBERVALUE(CriteriTecnici!$N3575,".",","),IFERROR(NUMBERVALUE(CriteriTecnici!$N3575,",","."),0))),4)&amp;""),",",".")&amp;", "&amp;CHAR(34)&amp;"numerator"&amp;CHAR(34)&amp;": "&amp;SUBSTITUTE(TRIM(ROUND(IFERROR(CriteriTecnici!$K3575*1,IFERROR(NUMBERVALUE(CriteriTecnici!$K3575,".",","),IFERROR(NUMBERVALUE(CriteriTecnici!$K3575,",","."),0))),4)&amp;""),",",".")&amp;", "&amp;CHAR(34)&amp;"denominator"&amp;CHAR(34)&amp;": "&amp;SUBSTITUTE(TRIM(ROUND(IFERROR(CriteriTecnici!$L3575*1,IFERROR(NUMBERVALUE(CriteriTecnici!$L3575,".",","),IFERROR(NUMBERVALUE(CriteriTecnici!$L3575,",","."),0))),4)&amp;""),",",".")&amp;", "&amp;CHAR(34)&amp;"flag"&amp;CHAR(34)&amp;": "&amp;SUBSTITUTE(TRIM(ROUND(IFERROR(CriteriTecnici!$M3575*1,IFERROR(NUMBERVALUE(CriteriTecnici!$M3575,".",","),IFERROR(NUMBERVALUE(CriteriTecnici!$M3575,",","."),0))),4)&amp;""),",",".")&amp;", "&amp;CHAR(34)&amp;"rawScore"&amp;CHAR(34)&amp;": "&amp;SUBSTITUTE(TRIM(ROUND(IFERROR(CriteriTecnici!$O3575*1,IFERROR(NUMBERVALUE(CriteriTecnici!$O3575,".",","),IFERROR(NUMBERVALUE(CriteriTecnici!$O3575,",","."),0))),4)&amp;""),",",".")&amp;CHAR(125)&amp;IF(TRUE,",",""))</f>
        <v/>
      </c>
    </row>
    <row r="3796">
      <c r="A3796" s="38">
        <f>IF(CriteriTecnici!$A3576="","","    "&amp;CHAR(123)&amp;CHAR(34)&amp;"bidderId"&amp;CHAR(34)&amp;": "&amp;CHAR(34)&amp;SUBSTITUTE(CriteriTecnici!$A3576,CHAR(34),"'")&amp;CHAR(34)&amp;", "&amp;CHAR(34)&amp;"lotId"&amp;CHAR(34)&amp;": "&amp;CHAR(34)&amp;SUBSTITUTE(CriteriTecnici!$C3576,CHAR(34),"'")&amp;CHAR(34)&amp;", "&amp;CHAR(34)&amp;"criterionId"&amp;CHAR(34)&amp;": "&amp;CHAR(34)&amp;SUBSTITUTE(CriteriTecnici!$D3576,CHAR(34),"'")&amp;CHAR(34)&amp;", "&amp;CHAR(34)&amp;"kind"&amp;CHAR(34)&amp;": "&amp;CHAR(34)&amp;SUBSTITUTE(CriteriTecnici!$F3576,CHAR(34),"'")&amp;CHAR(34)&amp;", "&amp;CHAR(34)&amp;"value"&amp;CHAR(34)&amp;": "&amp;SUBSTITUTE(TRIM(ROUND(IFERROR(CriteriTecnici!$N3576*1,IFERROR(NUMBERVALUE(CriteriTecnici!$N3576,".",","),IFERROR(NUMBERVALUE(CriteriTecnici!$N3576,",","."),0))),4)&amp;""),",",".")&amp;", "&amp;CHAR(34)&amp;"numerator"&amp;CHAR(34)&amp;": "&amp;SUBSTITUTE(TRIM(ROUND(IFERROR(CriteriTecnici!$K3576*1,IFERROR(NUMBERVALUE(CriteriTecnici!$K3576,".",","),IFERROR(NUMBERVALUE(CriteriTecnici!$K3576,",","."),0))),4)&amp;""),",",".")&amp;", "&amp;CHAR(34)&amp;"denominator"&amp;CHAR(34)&amp;": "&amp;SUBSTITUTE(TRIM(ROUND(IFERROR(CriteriTecnici!$L3576*1,IFERROR(NUMBERVALUE(CriteriTecnici!$L3576,".",","),IFERROR(NUMBERVALUE(CriteriTecnici!$L3576,",","."),0))),4)&amp;""),",",".")&amp;", "&amp;CHAR(34)&amp;"flag"&amp;CHAR(34)&amp;": "&amp;SUBSTITUTE(TRIM(ROUND(IFERROR(CriteriTecnici!$M3576*1,IFERROR(NUMBERVALUE(CriteriTecnici!$M3576,".",","),IFERROR(NUMBERVALUE(CriteriTecnici!$M3576,",","."),0))),4)&amp;""),",",".")&amp;", "&amp;CHAR(34)&amp;"rawScore"&amp;CHAR(34)&amp;": "&amp;SUBSTITUTE(TRIM(ROUND(IFERROR(CriteriTecnici!$O3576*1,IFERROR(NUMBERVALUE(CriteriTecnici!$O3576,".",","),IFERROR(NUMBERVALUE(CriteriTecnici!$O3576,",","."),0))),4)&amp;""),",",".")&amp;CHAR(125)&amp;IF(TRUE,",",""))</f>
        <v/>
      </c>
    </row>
    <row r="3797">
      <c r="A3797" s="38">
        <f>IF(CriteriTecnici!$A3577="","","    "&amp;CHAR(123)&amp;CHAR(34)&amp;"bidderId"&amp;CHAR(34)&amp;": "&amp;CHAR(34)&amp;SUBSTITUTE(CriteriTecnici!$A3577,CHAR(34),"'")&amp;CHAR(34)&amp;", "&amp;CHAR(34)&amp;"lotId"&amp;CHAR(34)&amp;": "&amp;CHAR(34)&amp;SUBSTITUTE(CriteriTecnici!$C3577,CHAR(34),"'")&amp;CHAR(34)&amp;", "&amp;CHAR(34)&amp;"criterionId"&amp;CHAR(34)&amp;": "&amp;CHAR(34)&amp;SUBSTITUTE(CriteriTecnici!$D3577,CHAR(34),"'")&amp;CHAR(34)&amp;", "&amp;CHAR(34)&amp;"kind"&amp;CHAR(34)&amp;": "&amp;CHAR(34)&amp;SUBSTITUTE(CriteriTecnici!$F3577,CHAR(34),"'")&amp;CHAR(34)&amp;", "&amp;CHAR(34)&amp;"value"&amp;CHAR(34)&amp;": "&amp;SUBSTITUTE(TRIM(ROUND(IFERROR(CriteriTecnici!$N3577*1,IFERROR(NUMBERVALUE(CriteriTecnici!$N3577,".",","),IFERROR(NUMBERVALUE(CriteriTecnici!$N3577,",","."),0))),4)&amp;""),",",".")&amp;", "&amp;CHAR(34)&amp;"numerator"&amp;CHAR(34)&amp;": "&amp;SUBSTITUTE(TRIM(ROUND(IFERROR(CriteriTecnici!$K3577*1,IFERROR(NUMBERVALUE(CriteriTecnici!$K3577,".",","),IFERROR(NUMBERVALUE(CriteriTecnici!$K3577,",","."),0))),4)&amp;""),",",".")&amp;", "&amp;CHAR(34)&amp;"denominator"&amp;CHAR(34)&amp;": "&amp;SUBSTITUTE(TRIM(ROUND(IFERROR(CriteriTecnici!$L3577*1,IFERROR(NUMBERVALUE(CriteriTecnici!$L3577,".",","),IFERROR(NUMBERVALUE(CriteriTecnici!$L3577,",","."),0))),4)&amp;""),",",".")&amp;", "&amp;CHAR(34)&amp;"flag"&amp;CHAR(34)&amp;": "&amp;SUBSTITUTE(TRIM(ROUND(IFERROR(CriteriTecnici!$M3577*1,IFERROR(NUMBERVALUE(CriteriTecnici!$M3577,".",","),IFERROR(NUMBERVALUE(CriteriTecnici!$M3577,",","."),0))),4)&amp;""),",",".")&amp;", "&amp;CHAR(34)&amp;"rawScore"&amp;CHAR(34)&amp;": "&amp;SUBSTITUTE(TRIM(ROUND(IFERROR(CriteriTecnici!$O3577*1,IFERROR(NUMBERVALUE(CriteriTecnici!$O3577,".",","),IFERROR(NUMBERVALUE(CriteriTecnici!$O3577,",","."),0))),4)&amp;""),",",".")&amp;CHAR(125)&amp;IF(TRUE,",",""))</f>
        <v/>
      </c>
    </row>
    <row r="3798">
      <c r="A3798" s="38">
        <f>IF(CriteriTecnici!$A3578="","","    "&amp;CHAR(123)&amp;CHAR(34)&amp;"bidderId"&amp;CHAR(34)&amp;": "&amp;CHAR(34)&amp;SUBSTITUTE(CriteriTecnici!$A3578,CHAR(34),"'")&amp;CHAR(34)&amp;", "&amp;CHAR(34)&amp;"lotId"&amp;CHAR(34)&amp;": "&amp;CHAR(34)&amp;SUBSTITUTE(CriteriTecnici!$C3578,CHAR(34),"'")&amp;CHAR(34)&amp;", "&amp;CHAR(34)&amp;"criterionId"&amp;CHAR(34)&amp;": "&amp;CHAR(34)&amp;SUBSTITUTE(CriteriTecnici!$D3578,CHAR(34),"'")&amp;CHAR(34)&amp;", "&amp;CHAR(34)&amp;"kind"&amp;CHAR(34)&amp;": "&amp;CHAR(34)&amp;SUBSTITUTE(CriteriTecnici!$F3578,CHAR(34),"'")&amp;CHAR(34)&amp;", "&amp;CHAR(34)&amp;"value"&amp;CHAR(34)&amp;": "&amp;SUBSTITUTE(TRIM(ROUND(IFERROR(CriteriTecnici!$N3578*1,IFERROR(NUMBERVALUE(CriteriTecnici!$N3578,".",","),IFERROR(NUMBERVALUE(CriteriTecnici!$N3578,",","."),0))),4)&amp;""),",",".")&amp;", "&amp;CHAR(34)&amp;"numerator"&amp;CHAR(34)&amp;": "&amp;SUBSTITUTE(TRIM(ROUND(IFERROR(CriteriTecnici!$K3578*1,IFERROR(NUMBERVALUE(CriteriTecnici!$K3578,".",","),IFERROR(NUMBERVALUE(CriteriTecnici!$K3578,",","."),0))),4)&amp;""),",",".")&amp;", "&amp;CHAR(34)&amp;"denominator"&amp;CHAR(34)&amp;": "&amp;SUBSTITUTE(TRIM(ROUND(IFERROR(CriteriTecnici!$L3578*1,IFERROR(NUMBERVALUE(CriteriTecnici!$L3578,".",","),IFERROR(NUMBERVALUE(CriteriTecnici!$L3578,",","."),0))),4)&amp;""),",",".")&amp;", "&amp;CHAR(34)&amp;"flag"&amp;CHAR(34)&amp;": "&amp;SUBSTITUTE(TRIM(ROUND(IFERROR(CriteriTecnici!$M3578*1,IFERROR(NUMBERVALUE(CriteriTecnici!$M3578,".",","),IFERROR(NUMBERVALUE(CriteriTecnici!$M3578,",","."),0))),4)&amp;""),",",".")&amp;", "&amp;CHAR(34)&amp;"rawScore"&amp;CHAR(34)&amp;": "&amp;SUBSTITUTE(TRIM(ROUND(IFERROR(CriteriTecnici!$O3578*1,IFERROR(NUMBERVALUE(CriteriTecnici!$O3578,".",","),IFERROR(NUMBERVALUE(CriteriTecnici!$O3578,",","."),0))),4)&amp;""),",",".")&amp;CHAR(125)&amp;IF(TRUE,",",""))</f>
        <v/>
      </c>
    </row>
    <row r="3799">
      <c r="A3799" s="38">
        <f>IF(CriteriTecnici!$A3579="","","    "&amp;CHAR(123)&amp;CHAR(34)&amp;"bidderId"&amp;CHAR(34)&amp;": "&amp;CHAR(34)&amp;SUBSTITUTE(CriteriTecnici!$A3579,CHAR(34),"'")&amp;CHAR(34)&amp;", "&amp;CHAR(34)&amp;"lotId"&amp;CHAR(34)&amp;": "&amp;CHAR(34)&amp;SUBSTITUTE(CriteriTecnici!$C3579,CHAR(34),"'")&amp;CHAR(34)&amp;", "&amp;CHAR(34)&amp;"criterionId"&amp;CHAR(34)&amp;": "&amp;CHAR(34)&amp;SUBSTITUTE(CriteriTecnici!$D3579,CHAR(34),"'")&amp;CHAR(34)&amp;", "&amp;CHAR(34)&amp;"kind"&amp;CHAR(34)&amp;": "&amp;CHAR(34)&amp;SUBSTITUTE(CriteriTecnici!$F3579,CHAR(34),"'")&amp;CHAR(34)&amp;", "&amp;CHAR(34)&amp;"value"&amp;CHAR(34)&amp;": "&amp;SUBSTITUTE(TRIM(ROUND(IFERROR(CriteriTecnici!$N3579*1,IFERROR(NUMBERVALUE(CriteriTecnici!$N3579,".",","),IFERROR(NUMBERVALUE(CriteriTecnici!$N3579,",","."),0))),4)&amp;""),",",".")&amp;", "&amp;CHAR(34)&amp;"numerator"&amp;CHAR(34)&amp;": "&amp;SUBSTITUTE(TRIM(ROUND(IFERROR(CriteriTecnici!$K3579*1,IFERROR(NUMBERVALUE(CriteriTecnici!$K3579,".",","),IFERROR(NUMBERVALUE(CriteriTecnici!$K3579,",","."),0))),4)&amp;""),",",".")&amp;", "&amp;CHAR(34)&amp;"denominator"&amp;CHAR(34)&amp;": "&amp;SUBSTITUTE(TRIM(ROUND(IFERROR(CriteriTecnici!$L3579*1,IFERROR(NUMBERVALUE(CriteriTecnici!$L3579,".",","),IFERROR(NUMBERVALUE(CriteriTecnici!$L3579,",","."),0))),4)&amp;""),",",".")&amp;", "&amp;CHAR(34)&amp;"flag"&amp;CHAR(34)&amp;": "&amp;SUBSTITUTE(TRIM(ROUND(IFERROR(CriteriTecnici!$M3579*1,IFERROR(NUMBERVALUE(CriteriTecnici!$M3579,".",","),IFERROR(NUMBERVALUE(CriteriTecnici!$M3579,",","."),0))),4)&amp;""),",",".")&amp;", "&amp;CHAR(34)&amp;"rawScore"&amp;CHAR(34)&amp;": "&amp;SUBSTITUTE(TRIM(ROUND(IFERROR(CriteriTecnici!$O3579*1,IFERROR(NUMBERVALUE(CriteriTecnici!$O3579,".",","),IFERROR(NUMBERVALUE(CriteriTecnici!$O3579,",","."),0))),4)&amp;""),",",".")&amp;CHAR(125)&amp;IF(TRUE,",",""))</f>
        <v/>
      </c>
    </row>
    <row r="3800">
      <c r="A3800" s="38">
        <f>IF(CriteriTecnici!$A3580="","","    "&amp;CHAR(123)&amp;CHAR(34)&amp;"bidderId"&amp;CHAR(34)&amp;": "&amp;CHAR(34)&amp;SUBSTITUTE(CriteriTecnici!$A3580,CHAR(34),"'")&amp;CHAR(34)&amp;", "&amp;CHAR(34)&amp;"lotId"&amp;CHAR(34)&amp;": "&amp;CHAR(34)&amp;SUBSTITUTE(CriteriTecnici!$C3580,CHAR(34),"'")&amp;CHAR(34)&amp;", "&amp;CHAR(34)&amp;"criterionId"&amp;CHAR(34)&amp;": "&amp;CHAR(34)&amp;SUBSTITUTE(CriteriTecnici!$D3580,CHAR(34),"'")&amp;CHAR(34)&amp;", "&amp;CHAR(34)&amp;"kind"&amp;CHAR(34)&amp;": "&amp;CHAR(34)&amp;SUBSTITUTE(CriteriTecnici!$F3580,CHAR(34),"'")&amp;CHAR(34)&amp;", "&amp;CHAR(34)&amp;"value"&amp;CHAR(34)&amp;": "&amp;SUBSTITUTE(TRIM(ROUND(IFERROR(CriteriTecnici!$N3580*1,IFERROR(NUMBERVALUE(CriteriTecnici!$N3580,".",","),IFERROR(NUMBERVALUE(CriteriTecnici!$N3580,",","."),0))),4)&amp;""),",",".")&amp;", "&amp;CHAR(34)&amp;"numerator"&amp;CHAR(34)&amp;": "&amp;SUBSTITUTE(TRIM(ROUND(IFERROR(CriteriTecnici!$K3580*1,IFERROR(NUMBERVALUE(CriteriTecnici!$K3580,".",","),IFERROR(NUMBERVALUE(CriteriTecnici!$K3580,",","."),0))),4)&amp;""),",",".")&amp;", "&amp;CHAR(34)&amp;"denominator"&amp;CHAR(34)&amp;": "&amp;SUBSTITUTE(TRIM(ROUND(IFERROR(CriteriTecnici!$L3580*1,IFERROR(NUMBERVALUE(CriteriTecnici!$L3580,".",","),IFERROR(NUMBERVALUE(CriteriTecnici!$L3580,",","."),0))),4)&amp;""),",",".")&amp;", "&amp;CHAR(34)&amp;"flag"&amp;CHAR(34)&amp;": "&amp;SUBSTITUTE(TRIM(ROUND(IFERROR(CriteriTecnici!$M3580*1,IFERROR(NUMBERVALUE(CriteriTecnici!$M3580,".",","),IFERROR(NUMBERVALUE(CriteriTecnici!$M3580,",","."),0))),4)&amp;""),",",".")&amp;", "&amp;CHAR(34)&amp;"rawScore"&amp;CHAR(34)&amp;": "&amp;SUBSTITUTE(TRIM(ROUND(IFERROR(CriteriTecnici!$O3580*1,IFERROR(NUMBERVALUE(CriteriTecnici!$O3580,".",","),IFERROR(NUMBERVALUE(CriteriTecnici!$O3580,",","."),0))),4)&amp;""),",",".")&amp;CHAR(125)&amp;IF(TRUE,",",""))</f>
        <v/>
      </c>
    </row>
    <row r="3801">
      <c r="A3801" s="38">
        <f>IF(CriteriTecnici!$A3581="","","    "&amp;CHAR(123)&amp;CHAR(34)&amp;"bidderId"&amp;CHAR(34)&amp;": "&amp;CHAR(34)&amp;SUBSTITUTE(CriteriTecnici!$A3581,CHAR(34),"'")&amp;CHAR(34)&amp;", "&amp;CHAR(34)&amp;"lotId"&amp;CHAR(34)&amp;": "&amp;CHAR(34)&amp;SUBSTITUTE(CriteriTecnici!$C3581,CHAR(34),"'")&amp;CHAR(34)&amp;", "&amp;CHAR(34)&amp;"criterionId"&amp;CHAR(34)&amp;": "&amp;CHAR(34)&amp;SUBSTITUTE(CriteriTecnici!$D3581,CHAR(34),"'")&amp;CHAR(34)&amp;", "&amp;CHAR(34)&amp;"kind"&amp;CHAR(34)&amp;": "&amp;CHAR(34)&amp;SUBSTITUTE(CriteriTecnici!$F3581,CHAR(34),"'")&amp;CHAR(34)&amp;", "&amp;CHAR(34)&amp;"value"&amp;CHAR(34)&amp;": "&amp;SUBSTITUTE(TRIM(ROUND(IFERROR(CriteriTecnici!$N3581*1,IFERROR(NUMBERVALUE(CriteriTecnici!$N3581,".",","),IFERROR(NUMBERVALUE(CriteriTecnici!$N3581,",","."),0))),4)&amp;""),",",".")&amp;", "&amp;CHAR(34)&amp;"numerator"&amp;CHAR(34)&amp;": "&amp;SUBSTITUTE(TRIM(ROUND(IFERROR(CriteriTecnici!$K3581*1,IFERROR(NUMBERVALUE(CriteriTecnici!$K3581,".",","),IFERROR(NUMBERVALUE(CriteriTecnici!$K3581,",","."),0))),4)&amp;""),",",".")&amp;", "&amp;CHAR(34)&amp;"denominator"&amp;CHAR(34)&amp;": "&amp;SUBSTITUTE(TRIM(ROUND(IFERROR(CriteriTecnici!$L3581*1,IFERROR(NUMBERVALUE(CriteriTecnici!$L3581,".",","),IFERROR(NUMBERVALUE(CriteriTecnici!$L3581,",","."),0))),4)&amp;""),",",".")&amp;", "&amp;CHAR(34)&amp;"flag"&amp;CHAR(34)&amp;": "&amp;SUBSTITUTE(TRIM(ROUND(IFERROR(CriteriTecnici!$M3581*1,IFERROR(NUMBERVALUE(CriteriTecnici!$M3581,".",","),IFERROR(NUMBERVALUE(CriteriTecnici!$M3581,",","."),0))),4)&amp;""),",",".")&amp;", "&amp;CHAR(34)&amp;"rawScore"&amp;CHAR(34)&amp;": "&amp;SUBSTITUTE(TRIM(ROUND(IFERROR(CriteriTecnici!$O3581*1,IFERROR(NUMBERVALUE(CriteriTecnici!$O3581,".",","),IFERROR(NUMBERVALUE(CriteriTecnici!$O3581,",","."),0))),4)&amp;""),",",".")&amp;CHAR(125)&amp;IF(TRUE,",",""))</f>
        <v/>
      </c>
    </row>
    <row r="3802">
      <c r="A3802" s="38">
        <f>IF(CriteriTecnici!$A3582="","","    "&amp;CHAR(123)&amp;CHAR(34)&amp;"bidderId"&amp;CHAR(34)&amp;": "&amp;CHAR(34)&amp;SUBSTITUTE(CriteriTecnici!$A3582,CHAR(34),"'")&amp;CHAR(34)&amp;", "&amp;CHAR(34)&amp;"lotId"&amp;CHAR(34)&amp;": "&amp;CHAR(34)&amp;SUBSTITUTE(CriteriTecnici!$C3582,CHAR(34),"'")&amp;CHAR(34)&amp;", "&amp;CHAR(34)&amp;"criterionId"&amp;CHAR(34)&amp;": "&amp;CHAR(34)&amp;SUBSTITUTE(CriteriTecnici!$D3582,CHAR(34),"'")&amp;CHAR(34)&amp;", "&amp;CHAR(34)&amp;"kind"&amp;CHAR(34)&amp;": "&amp;CHAR(34)&amp;SUBSTITUTE(CriteriTecnici!$F3582,CHAR(34),"'")&amp;CHAR(34)&amp;", "&amp;CHAR(34)&amp;"value"&amp;CHAR(34)&amp;": "&amp;SUBSTITUTE(TRIM(ROUND(IFERROR(CriteriTecnici!$N3582*1,IFERROR(NUMBERVALUE(CriteriTecnici!$N3582,".",","),IFERROR(NUMBERVALUE(CriteriTecnici!$N3582,",","."),0))),4)&amp;""),",",".")&amp;", "&amp;CHAR(34)&amp;"numerator"&amp;CHAR(34)&amp;": "&amp;SUBSTITUTE(TRIM(ROUND(IFERROR(CriteriTecnici!$K3582*1,IFERROR(NUMBERVALUE(CriteriTecnici!$K3582,".",","),IFERROR(NUMBERVALUE(CriteriTecnici!$K3582,",","."),0))),4)&amp;""),",",".")&amp;", "&amp;CHAR(34)&amp;"denominator"&amp;CHAR(34)&amp;": "&amp;SUBSTITUTE(TRIM(ROUND(IFERROR(CriteriTecnici!$L3582*1,IFERROR(NUMBERVALUE(CriteriTecnici!$L3582,".",","),IFERROR(NUMBERVALUE(CriteriTecnici!$L3582,",","."),0))),4)&amp;""),",",".")&amp;", "&amp;CHAR(34)&amp;"flag"&amp;CHAR(34)&amp;": "&amp;SUBSTITUTE(TRIM(ROUND(IFERROR(CriteriTecnici!$M3582*1,IFERROR(NUMBERVALUE(CriteriTecnici!$M3582,".",","),IFERROR(NUMBERVALUE(CriteriTecnici!$M3582,",","."),0))),4)&amp;""),",",".")&amp;", "&amp;CHAR(34)&amp;"rawScore"&amp;CHAR(34)&amp;": "&amp;SUBSTITUTE(TRIM(ROUND(IFERROR(CriteriTecnici!$O3582*1,IFERROR(NUMBERVALUE(CriteriTecnici!$O3582,".",","),IFERROR(NUMBERVALUE(CriteriTecnici!$O3582,",","."),0))),4)&amp;""),",",".")&amp;CHAR(125)&amp;IF(TRUE,",",""))</f>
        <v/>
      </c>
    </row>
    <row r="3803">
      <c r="A3803" s="38">
        <f>IF(CriteriTecnici!$A3583="","","    "&amp;CHAR(123)&amp;CHAR(34)&amp;"bidderId"&amp;CHAR(34)&amp;": "&amp;CHAR(34)&amp;SUBSTITUTE(CriteriTecnici!$A3583,CHAR(34),"'")&amp;CHAR(34)&amp;", "&amp;CHAR(34)&amp;"lotId"&amp;CHAR(34)&amp;": "&amp;CHAR(34)&amp;SUBSTITUTE(CriteriTecnici!$C3583,CHAR(34),"'")&amp;CHAR(34)&amp;", "&amp;CHAR(34)&amp;"criterionId"&amp;CHAR(34)&amp;": "&amp;CHAR(34)&amp;SUBSTITUTE(CriteriTecnici!$D3583,CHAR(34),"'")&amp;CHAR(34)&amp;", "&amp;CHAR(34)&amp;"kind"&amp;CHAR(34)&amp;": "&amp;CHAR(34)&amp;SUBSTITUTE(CriteriTecnici!$F3583,CHAR(34),"'")&amp;CHAR(34)&amp;", "&amp;CHAR(34)&amp;"value"&amp;CHAR(34)&amp;": "&amp;SUBSTITUTE(TRIM(ROUND(IFERROR(CriteriTecnici!$N3583*1,IFERROR(NUMBERVALUE(CriteriTecnici!$N3583,".",","),IFERROR(NUMBERVALUE(CriteriTecnici!$N3583,",","."),0))),4)&amp;""),",",".")&amp;", "&amp;CHAR(34)&amp;"numerator"&amp;CHAR(34)&amp;": "&amp;SUBSTITUTE(TRIM(ROUND(IFERROR(CriteriTecnici!$K3583*1,IFERROR(NUMBERVALUE(CriteriTecnici!$K3583,".",","),IFERROR(NUMBERVALUE(CriteriTecnici!$K3583,",","."),0))),4)&amp;""),",",".")&amp;", "&amp;CHAR(34)&amp;"denominator"&amp;CHAR(34)&amp;": "&amp;SUBSTITUTE(TRIM(ROUND(IFERROR(CriteriTecnici!$L3583*1,IFERROR(NUMBERVALUE(CriteriTecnici!$L3583,".",","),IFERROR(NUMBERVALUE(CriteriTecnici!$L3583,",","."),0))),4)&amp;""),",",".")&amp;", "&amp;CHAR(34)&amp;"flag"&amp;CHAR(34)&amp;": "&amp;SUBSTITUTE(TRIM(ROUND(IFERROR(CriteriTecnici!$M3583*1,IFERROR(NUMBERVALUE(CriteriTecnici!$M3583,".",","),IFERROR(NUMBERVALUE(CriteriTecnici!$M3583,",","."),0))),4)&amp;""),",",".")&amp;", "&amp;CHAR(34)&amp;"rawScore"&amp;CHAR(34)&amp;": "&amp;SUBSTITUTE(TRIM(ROUND(IFERROR(CriteriTecnici!$O3583*1,IFERROR(NUMBERVALUE(CriteriTecnici!$O3583,".",","),IFERROR(NUMBERVALUE(CriteriTecnici!$O3583,",","."),0))),4)&amp;""),",",".")&amp;CHAR(125)&amp;IF(TRUE,",",""))</f>
        <v/>
      </c>
    </row>
    <row r="3804">
      <c r="A3804" s="38">
        <f>IF(CriteriTecnici!$A3584="","","    "&amp;CHAR(123)&amp;CHAR(34)&amp;"bidderId"&amp;CHAR(34)&amp;": "&amp;CHAR(34)&amp;SUBSTITUTE(CriteriTecnici!$A3584,CHAR(34),"'")&amp;CHAR(34)&amp;", "&amp;CHAR(34)&amp;"lotId"&amp;CHAR(34)&amp;": "&amp;CHAR(34)&amp;SUBSTITUTE(CriteriTecnici!$C3584,CHAR(34),"'")&amp;CHAR(34)&amp;", "&amp;CHAR(34)&amp;"criterionId"&amp;CHAR(34)&amp;": "&amp;CHAR(34)&amp;SUBSTITUTE(CriteriTecnici!$D3584,CHAR(34),"'")&amp;CHAR(34)&amp;", "&amp;CHAR(34)&amp;"kind"&amp;CHAR(34)&amp;": "&amp;CHAR(34)&amp;SUBSTITUTE(CriteriTecnici!$F3584,CHAR(34),"'")&amp;CHAR(34)&amp;", "&amp;CHAR(34)&amp;"value"&amp;CHAR(34)&amp;": "&amp;SUBSTITUTE(TRIM(ROUND(IFERROR(CriteriTecnici!$N3584*1,IFERROR(NUMBERVALUE(CriteriTecnici!$N3584,".",","),IFERROR(NUMBERVALUE(CriteriTecnici!$N3584,",","."),0))),4)&amp;""),",",".")&amp;", "&amp;CHAR(34)&amp;"numerator"&amp;CHAR(34)&amp;": "&amp;SUBSTITUTE(TRIM(ROUND(IFERROR(CriteriTecnici!$K3584*1,IFERROR(NUMBERVALUE(CriteriTecnici!$K3584,".",","),IFERROR(NUMBERVALUE(CriteriTecnici!$K3584,",","."),0))),4)&amp;""),",",".")&amp;", "&amp;CHAR(34)&amp;"denominator"&amp;CHAR(34)&amp;": "&amp;SUBSTITUTE(TRIM(ROUND(IFERROR(CriteriTecnici!$L3584*1,IFERROR(NUMBERVALUE(CriteriTecnici!$L3584,".",","),IFERROR(NUMBERVALUE(CriteriTecnici!$L3584,",","."),0))),4)&amp;""),",",".")&amp;", "&amp;CHAR(34)&amp;"flag"&amp;CHAR(34)&amp;": "&amp;SUBSTITUTE(TRIM(ROUND(IFERROR(CriteriTecnici!$M3584*1,IFERROR(NUMBERVALUE(CriteriTecnici!$M3584,".",","),IFERROR(NUMBERVALUE(CriteriTecnici!$M3584,",","."),0))),4)&amp;""),",",".")&amp;", "&amp;CHAR(34)&amp;"rawScore"&amp;CHAR(34)&amp;": "&amp;SUBSTITUTE(TRIM(ROUND(IFERROR(CriteriTecnici!$O3584*1,IFERROR(NUMBERVALUE(CriteriTecnici!$O3584,".",","),IFERROR(NUMBERVALUE(CriteriTecnici!$O3584,",","."),0))),4)&amp;""),",",".")&amp;CHAR(125)&amp;IF(TRUE,",",""))</f>
        <v/>
      </c>
    </row>
    <row r="3805">
      <c r="A3805" s="38">
        <f>IF(CriteriTecnici!$A3585="","","    "&amp;CHAR(123)&amp;CHAR(34)&amp;"bidderId"&amp;CHAR(34)&amp;": "&amp;CHAR(34)&amp;SUBSTITUTE(CriteriTecnici!$A3585,CHAR(34),"'")&amp;CHAR(34)&amp;", "&amp;CHAR(34)&amp;"lotId"&amp;CHAR(34)&amp;": "&amp;CHAR(34)&amp;SUBSTITUTE(CriteriTecnici!$C3585,CHAR(34),"'")&amp;CHAR(34)&amp;", "&amp;CHAR(34)&amp;"criterionId"&amp;CHAR(34)&amp;": "&amp;CHAR(34)&amp;SUBSTITUTE(CriteriTecnici!$D3585,CHAR(34),"'")&amp;CHAR(34)&amp;", "&amp;CHAR(34)&amp;"kind"&amp;CHAR(34)&amp;": "&amp;CHAR(34)&amp;SUBSTITUTE(CriteriTecnici!$F3585,CHAR(34),"'")&amp;CHAR(34)&amp;", "&amp;CHAR(34)&amp;"value"&amp;CHAR(34)&amp;": "&amp;SUBSTITUTE(TRIM(ROUND(IFERROR(CriteriTecnici!$N3585*1,IFERROR(NUMBERVALUE(CriteriTecnici!$N3585,".",","),IFERROR(NUMBERVALUE(CriteriTecnici!$N3585,",","."),0))),4)&amp;""),",",".")&amp;", "&amp;CHAR(34)&amp;"numerator"&amp;CHAR(34)&amp;": "&amp;SUBSTITUTE(TRIM(ROUND(IFERROR(CriteriTecnici!$K3585*1,IFERROR(NUMBERVALUE(CriteriTecnici!$K3585,".",","),IFERROR(NUMBERVALUE(CriteriTecnici!$K3585,",","."),0))),4)&amp;""),",",".")&amp;", "&amp;CHAR(34)&amp;"denominator"&amp;CHAR(34)&amp;": "&amp;SUBSTITUTE(TRIM(ROUND(IFERROR(CriteriTecnici!$L3585*1,IFERROR(NUMBERVALUE(CriteriTecnici!$L3585,".",","),IFERROR(NUMBERVALUE(CriteriTecnici!$L3585,",","."),0))),4)&amp;""),",",".")&amp;", "&amp;CHAR(34)&amp;"flag"&amp;CHAR(34)&amp;": "&amp;SUBSTITUTE(TRIM(ROUND(IFERROR(CriteriTecnici!$M3585*1,IFERROR(NUMBERVALUE(CriteriTecnici!$M3585,".",","),IFERROR(NUMBERVALUE(CriteriTecnici!$M3585,",","."),0))),4)&amp;""),",",".")&amp;", "&amp;CHAR(34)&amp;"rawScore"&amp;CHAR(34)&amp;": "&amp;SUBSTITUTE(TRIM(ROUND(IFERROR(CriteriTecnici!$O3585*1,IFERROR(NUMBERVALUE(CriteriTecnici!$O3585,".",","),IFERROR(NUMBERVALUE(CriteriTecnici!$O3585,",","."),0))),4)&amp;""),",",".")&amp;CHAR(125)&amp;IF(TRUE,",",""))</f>
        <v/>
      </c>
    </row>
    <row r="3806">
      <c r="A3806" s="38">
        <f>IF(CriteriTecnici!$A3586="","","    "&amp;CHAR(123)&amp;CHAR(34)&amp;"bidderId"&amp;CHAR(34)&amp;": "&amp;CHAR(34)&amp;SUBSTITUTE(CriteriTecnici!$A3586,CHAR(34),"'")&amp;CHAR(34)&amp;", "&amp;CHAR(34)&amp;"lotId"&amp;CHAR(34)&amp;": "&amp;CHAR(34)&amp;SUBSTITUTE(CriteriTecnici!$C3586,CHAR(34),"'")&amp;CHAR(34)&amp;", "&amp;CHAR(34)&amp;"criterionId"&amp;CHAR(34)&amp;": "&amp;CHAR(34)&amp;SUBSTITUTE(CriteriTecnici!$D3586,CHAR(34),"'")&amp;CHAR(34)&amp;", "&amp;CHAR(34)&amp;"kind"&amp;CHAR(34)&amp;": "&amp;CHAR(34)&amp;SUBSTITUTE(CriteriTecnici!$F3586,CHAR(34),"'")&amp;CHAR(34)&amp;", "&amp;CHAR(34)&amp;"value"&amp;CHAR(34)&amp;": "&amp;SUBSTITUTE(TRIM(ROUND(IFERROR(CriteriTecnici!$N3586*1,IFERROR(NUMBERVALUE(CriteriTecnici!$N3586,".",","),IFERROR(NUMBERVALUE(CriteriTecnici!$N3586,",","."),0))),4)&amp;""),",",".")&amp;", "&amp;CHAR(34)&amp;"numerator"&amp;CHAR(34)&amp;": "&amp;SUBSTITUTE(TRIM(ROUND(IFERROR(CriteriTecnici!$K3586*1,IFERROR(NUMBERVALUE(CriteriTecnici!$K3586,".",","),IFERROR(NUMBERVALUE(CriteriTecnici!$K3586,",","."),0))),4)&amp;""),",",".")&amp;", "&amp;CHAR(34)&amp;"denominator"&amp;CHAR(34)&amp;": "&amp;SUBSTITUTE(TRIM(ROUND(IFERROR(CriteriTecnici!$L3586*1,IFERROR(NUMBERVALUE(CriteriTecnici!$L3586,".",","),IFERROR(NUMBERVALUE(CriteriTecnici!$L3586,",","."),0))),4)&amp;""),",",".")&amp;", "&amp;CHAR(34)&amp;"flag"&amp;CHAR(34)&amp;": "&amp;SUBSTITUTE(TRIM(ROUND(IFERROR(CriteriTecnici!$M3586*1,IFERROR(NUMBERVALUE(CriteriTecnici!$M3586,".",","),IFERROR(NUMBERVALUE(CriteriTecnici!$M3586,",","."),0))),4)&amp;""),",",".")&amp;", "&amp;CHAR(34)&amp;"rawScore"&amp;CHAR(34)&amp;": "&amp;SUBSTITUTE(TRIM(ROUND(IFERROR(CriteriTecnici!$O3586*1,IFERROR(NUMBERVALUE(CriteriTecnici!$O3586,".",","),IFERROR(NUMBERVALUE(CriteriTecnici!$O3586,",","."),0))),4)&amp;""),",",".")&amp;CHAR(125)&amp;IF(TRUE,",",""))</f>
        <v/>
      </c>
    </row>
    <row r="3807">
      <c r="A3807" s="38">
        <f>IF(CriteriTecnici!$A3587="","","    "&amp;CHAR(123)&amp;CHAR(34)&amp;"bidderId"&amp;CHAR(34)&amp;": "&amp;CHAR(34)&amp;SUBSTITUTE(CriteriTecnici!$A3587,CHAR(34),"'")&amp;CHAR(34)&amp;", "&amp;CHAR(34)&amp;"lotId"&amp;CHAR(34)&amp;": "&amp;CHAR(34)&amp;SUBSTITUTE(CriteriTecnici!$C3587,CHAR(34),"'")&amp;CHAR(34)&amp;", "&amp;CHAR(34)&amp;"criterionId"&amp;CHAR(34)&amp;": "&amp;CHAR(34)&amp;SUBSTITUTE(CriteriTecnici!$D3587,CHAR(34),"'")&amp;CHAR(34)&amp;", "&amp;CHAR(34)&amp;"kind"&amp;CHAR(34)&amp;": "&amp;CHAR(34)&amp;SUBSTITUTE(CriteriTecnici!$F3587,CHAR(34),"'")&amp;CHAR(34)&amp;", "&amp;CHAR(34)&amp;"value"&amp;CHAR(34)&amp;": "&amp;SUBSTITUTE(TRIM(ROUND(IFERROR(CriteriTecnici!$N3587*1,IFERROR(NUMBERVALUE(CriteriTecnici!$N3587,".",","),IFERROR(NUMBERVALUE(CriteriTecnici!$N3587,",","."),0))),4)&amp;""),",",".")&amp;", "&amp;CHAR(34)&amp;"numerator"&amp;CHAR(34)&amp;": "&amp;SUBSTITUTE(TRIM(ROUND(IFERROR(CriteriTecnici!$K3587*1,IFERROR(NUMBERVALUE(CriteriTecnici!$K3587,".",","),IFERROR(NUMBERVALUE(CriteriTecnici!$K3587,",","."),0))),4)&amp;""),",",".")&amp;", "&amp;CHAR(34)&amp;"denominator"&amp;CHAR(34)&amp;": "&amp;SUBSTITUTE(TRIM(ROUND(IFERROR(CriteriTecnici!$L3587*1,IFERROR(NUMBERVALUE(CriteriTecnici!$L3587,".",","),IFERROR(NUMBERVALUE(CriteriTecnici!$L3587,",","."),0))),4)&amp;""),",",".")&amp;", "&amp;CHAR(34)&amp;"flag"&amp;CHAR(34)&amp;": "&amp;SUBSTITUTE(TRIM(ROUND(IFERROR(CriteriTecnici!$M3587*1,IFERROR(NUMBERVALUE(CriteriTecnici!$M3587,".",","),IFERROR(NUMBERVALUE(CriteriTecnici!$M3587,",","."),0))),4)&amp;""),",",".")&amp;", "&amp;CHAR(34)&amp;"rawScore"&amp;CHAR(34)&amp;": "&amp;SUBSTITUTE(TRIM(ROUND(IFERROR(CriteriTecnici!$O3587*1,IFERROR(NUMBERVALUE(CriteriTecnici!$O3587,".",","),IFERROR(NUMBERVALUE(CriteriTecnici!$O3587,",","."),0))),4)&amp;""),",",".")&amp;CHAR(125)&amp;IF(TRUE,",",""))</f>
        <v/>
      </c>
    </row>
    <row r="3808">
      <c r="A3808" s="38">
        <f>IF(CriteriTecnici!$A3588="","","    "&amp;CHAR(123)&amp;CHAR(34)&amp;"bidderId"&amp;CHAR(34)&amp;": "&amp;CHAR(34)&amp;SUBSTITUTE(CriteriTecnici!$A3588,CHAR(34),"'")&amp;CHAR(34)&amp;", "&amp;CHAR(34)&amp;"lotId"&amp;CHAR(34)&amp;": "&amp;CHAR(34)&amp;SUBSTITUTE(CriteriTecnici!$C3588,CHAR(34),"'")&amp;CHAR(34)&amp;", "&amp;CHAR(34)&amp;"criterionId"&amp;CHAR(34)&amp;": "&amp;CHAR(34)&amp;SUBSTITUTE(CriteriTecnici!$D3588,CHAR(34),"'")&amp;CHAR(34)&amp;", "&amp;CHAR(34)&amp;"kind"&amp;CHAR(34)&amp;": "&amp;CHAR(34)&amp;SUBSTITUTE(CriteriTecnici!$F3588,CHAR(34),"'")&amp;CHAR(34)&amp;", "&amp;CHAR(34)&amp;"value"&amp;CHAR(34)&amp;": "&amp;SUBSTITUTE(TRIM(ROUND(IFERROR(CriteriTecnici!$N3588*1,IFERROR(NUMBERVALUE(CriteriTecnici!$N3588,".",","),IFERROR(NUMBERVALUE(CriteriTecnici!$N3588,",","."),0))),4)&amp;""),",",".")&amp;", "&amp;CHAR(34)&amp;"numerator"&amp;CHAR(34)&amp;": "&amp;SUBSTITUTE(TRIM(ROUND(IFERROR(CriteriTecnici!$K3588*1,IFERROR(NUMBERVALUE(CriteriTecnici!$K3588,".",","),IFERROR(NUMBERVALUE(CriteriTecnici!$K3588,",","."),0))),4)&amp;""),",",".")&amp;", "&amp;CHAR(34)&amp;"denominator"&amp;CHAR(34)&amp;": "&amp;SUBSTITUTE(TRIM(ROUND(IFERROR(CriteriTecnici!$L3588*1,IFERROR(NUMBERVALUE(CriteriTecnici!$L3588,".",","),IFERROR(NUMBERVALUE(CriteriTecnici!$L3588,",","."),0))),4)&amp;""),",",".")&amp;", "&amp;CHAR(34)&amp;"flag"&amp;CHAR(34)&amp;": "&amp;SUBSTITUTE(TRIM(ROUND(IFERROR(CriteriTecnici!$M3588*1,IFERROR(NUMBERVALUE(CriteriTecnici!$M3588,".",","),IFERROR(NUMBERVALUE(CriteriTecnici!$M3588,",","."),0))),4)&amp;""),",",".")&amp;", "&amp;CHAR(34)&amp;"rawScore"&amp;CHAR(34)&amp;": "&amp;SUBSTITUTE(TRIM(ROUND(IFERROR(CriteriTecnici!$O3588*1,IFERROR(NUMBERVALUE(CriteriTecnici!$O3588,".",","),IFERROR(NUMBERVALUE(CriteriTecnici!$O3588,",","."),0))),4)&amp;""),",",".")&amp;CHAR(125)&amp;IF(TRUE,",",""))</f>
        <v/>
      </c>
    </row>
    <row r="3809">
      <c r="A3809" s="38">
        <f>IF(CriteriTecnici!$A3589="","","    "&amp;CHAR(123)&amp;CHAR(34)&amp;"bidderId"&amp;CHAR(34)&amp;": "&amp;CHAR(34)&amp;SUBSTITUTE(CriteriTecnici!$A3589,CHAR(34),"'")&amp;CHAR(34)&amp;", "&amp;CHAR(34)&amp;"lotId"&amp;CHAR(34)&amp;": "&amp;CHAR(34)&amp;SUBSTITUTE(CriteriTecnici!$C3589,CHAR(34),"'")&amp;CHAR(34)&amp;", "&amp;CHAR(34)&amp;"criterionId"&amp;CHAR(34)&amp;": "&amp;CHAR(34)&amp;SUBSTITUTE(CriteriTecnici!$D3589,CHAR(34),"'")&amp;CHAR(34)&amp;", "&amp;CHAR(34)&amp;"kind"&amp;CHAR(34)&amp;": "&amp;CHAR(34)&amp;SUBSTITUTE(CriteriTecnici!$F3589,CHAR(34),"'")&amp;CHAR(34)&amp;", "&amp;CHAR(34)&amp;"value"&amp;CHAR(34)&amp;": "&amp;SUBSTITUTE(TRIM(ROUND(IFERROR(CriteriTecnici!$N3589*1,IFERROR(NUMBERVALUE(CriteriTecnici!$N3589,".",","),IFERROR(NUMBERVALUE(CriteriTecnici!$N3589,",","."),0))),4)&amp;""),",",".")&amp;", "&amp;CHAR(34)&amp;"numerator"&amp;CHAR(34)&amp;": "&amp;SUBSTITUTE(TRIM(ROUND(IFERROR(CriteriTecnici!$K3589*1,IFERROR(NUMBERVALUE(CriteriTecnici!$K3589,".",","),IFERROR(NUMBERVALUE(CriteriTecnici!$K3589,",","."),0))),4)&amp;""),",",".")&amp;", "&amp;CHAR(34)&amp;"denominator"&amp;CHAR(34)&amp;": "&amp;SUBSTITUTE(TRIM(ROUND(IFERROR(CriteriTecnici!$L3589*1,IFERROR(NUMBERVALUE(CriteriTecnici!$L3589,".",","),IFERROR(NUMBERVALUE(CriteriTecnici!$L3589,",","."),0))),4)&amp;""),",",".")&amp;", "&amp;CHAR(34)&amp;"flag"&amp;CHAR(34)&amp;": "&amp;SUBSTITUTE(TRIM(ROUND(IFERROR(CriteriTecnici!$M3589*1,IFERROR(NUMBERVALUE(CriteriTecnici!$M3589,".",","),IFERROR(NUMBERVALUE(CriteriTecnici!$M3589,",","."),0))),4)&amp;""),",",".")&amp;", "&amp;CHAR(34)&amp;"rawScore"&amp;CHAR(34)&amp;": "&amp;SUBSTITUTE(TRIM(ROUND(IFERROR(CriteriTecnici!$O3589*1,IFERROR(NUMBERVALUE(CriteriTecnici!$O3589,".",","),IFERROR(NUMBERVALUE(CriteriTecnici!$O3589,",","."),0))),4)&amp;""),",",".")&amp;CHAR(125)&amp;IF(TRUE,",",""))</f>
        <v/>
      </c>
    </row>
    <row r="3810">
      <c r="A3810" s="38">
        <f>IF(CriteriTecnici!$A3590="","","    "&amp;CHAR(123)&amp;CHAR(34)&amp;"bidderId"&amp;CHAR(34)&amp;": "&amp;CHAR(34)&amp;SUBSTITUTE(CriteriTecnici!$A3590,CHAR(34),"'")&amp;CHAR(34)&amp;", "&amp;CHAR(34)&amp;"lotId"&amp;CHAR(34)&amp;": "&amp;CHAR(34)&amp;SUBSTITUTE(CriteriTecnici!$C3590,CHAR(34),"'")&amp;CHAR(34)&amp;", "&amp;CHAR(34)&amp;"criterionId"&amp;CHAR(34)&amp;": "&amp;CHAR(34)&amp;SUBSTITUTE(CriteriTecnici!$D3590,CHAR(34),"'")&amp;CHAR(34)&amp;", "&amp;CHAR(34)&amp;"kind"&amp;CHAR(34)&amp;": "&amp;CHAR(34)&amp;SUBSTITUTE(CriteriTecnici!$F3590,CHAR(34),"'")&amp;CHAR(34)&amp;", "&amp;CHAR(34)&amp;"value"&amp;CHAR(34)&amp;": "&amp;SUBSTITUTE(TRIM(ROUND(IFERROR(CriteriTecnici!$N3590*1,IFERROR(NUMBERVALUE(CriteriTecnici!$N3590,".",","),IFERROR(NUMBERVALUE(CriteriTecnici!$N3590,",","."),0))),4)&amp;""),",",".")&amp;", "&amp;CHAR(34)&amp;"numerator"&amp;CHAR(34)&amp;": "&amp;SUBSTITUTE(TRIM(ROUND(IFERROR(CriteriTecnici!$K3590*1,IFERROR(NUMBERVALUE(CriteriTecnici!$K3590,".",","),IFERROR(NUMBERVALUE(CriteriTecnici!$K3590,",","."),0))),4)&amp;""),",",".")&amp;", "&amp;CHAR(34)&amp;"denominator"&amp;CHAR(34)&amp;": "&amp;SUBSTITUTE(TRIM(ROUND(IFERROR(CriteriTecnici!$L3590*1,IFERROR(NUMBERVALUE(CriteriTecnici!$L3590,".",","),IFERROR(NUMBERVALUE(CriteriTecnici!$L3590,",","."),0))),4)&amp;""),",",".")&amp;", "&amp;CHAR(34)&amp;"flag"&amp;CHAR(34)&amp;": "&amp;SUBSTITUTE(TRIM(ROUND(IFERROR(CriteriTecnici!$M3590*1,IFERROR(NUMBERVALUE(CriteriTecnici!$M3590,".",","),IFERROR(NUMBERVALUE(CriteriTecnici!$M3590,",","."),0))),4)&amp;""),",",".")&amp;", "&amp;CHAR(34)&amp;"rawScore"&amp;CHAR(34)&amp;": "&amp;SUBSTITUTE(TRIM(ROUND(IFERROR(CriteriTecnici!$O3590*1,IFERROR(NUMBERVALUE(CriteriTecnici!$O3590,".",","),IFERROR(NUMBERVALUE(CriteriTecnici!$O3590,",","."),0))),4)&amp;""),",",".")&amp;CHAR(125)&amp;IF(TRUE,",",""))</f>
        <v/>
      </c>
    </row>
    <row r="3811">
      <c r="A3811" s="38">
        <f>IF(CriteriTecnici!$A3591="","","    "&amp;CHAR(123)&amp;CHAR(34)&amp;"bidderId"&amp;CHAR(34)&amp;": "&amp;CHAR(34)&amp;SUBSTITUTE(CriteriTecnici!$A3591,CHAR(34),"'")&amp;CHAR(34)&amp;", "&amp;CHAR(34)&amp;"lotId"&amp;CHAR(34)&amp;": "&amp;CHAR(34)&amp;SUBSTITUTE(CriteriTecnici!$C3591,CHAR(34),"'")&amp;CHAR(34)&amp;", "&amp;CHAR(34)&amp;"criterionId"&amp;CHAR(34)&amp;": "&amp;CHAR(34)&amp;SUBSTITUTE(CriteriTecnici!$D3591,CHAR(34),"'")&amp;CHAR(34)&amp;", "&amp;CHAR(34)&amp;"kind"&amp;CHAR(34)&amp;": "&amp;CHAR(34)&amp;SUBSTITUTE(CriteriTecnici!$F3591,CHAR(34),"'")&amp;CHAR(34)&amp;", "&amp;CHAR(34)&amp;"value"&amp;CHAR(34)&amp;": "&amp;SUBSTITUTE(TRIM(ROUND(IFERROR(CriteriTecnici!$N3591*1,IFERROR(NUMBERVALUE(CriteriTecnici!$N3591,".",","),IFERROR(NUMBERVALUE(CriteriTecnici!$N3591,",","."),0))),4)&amp;""),",",".")&amp;", "&amp;CHAR(34)&amp;"numerator"&amp;CHAR(34)&amp;": "&amp;SUBSTITUTE(TRIM(ROUND(IFERROR(CriteriTecnici!$K3591*1,IFERROR(NUMBERVALUE(CriteriTecnici!$K3591,".",","),IFERROR(NUMBERVALUE(CriteriTecnici!$K3591,",","."),0))),4)&amp;""),",",".")&amp;", "&amp;CHAR(34)&amp;"denominator"&amp;CHAR(34)&amp;": "&amp;SUBSTITUTE(TRIM(ROUND(IFERROR(CriteriTecnici!$L3591*1,IFERROR(NUMBERVALUE(CriteriTecnici!$L3591,".",","),IFERROR(NUMBERVALUE(CriteriTecnici!$L3591,",","."),0))),4)&amp;""),",",".")&amp;", "&amp;CHAR(34)&amp;"flag"&amp;CHAR(34)&amp;": "&amp;SUBSTITUTE(TRIM(ROUND(IFERROR(CriteriTecnici!$M3591*1,IFERROR(NUMBERVALUE(CriteriTecnici!$M3591,".",","),IFERROR(NUMBERVALUE(CriteriTecnici!$M3591,",","."),0))),4)&amp;""),",",".")&amp;", "&amp;CHAR(34)&amp;"rawScore"&amp;CHAR(34)&amp;": "&amp;SUBSTITUTE(TRIM(ROUND(IFERROR(CriteriTecnici!$O3591*1,IFERROR(NUMBERVALUE(CriteriTecnici!$O3591,".",","),IFERROR(NUMBERVALUE(CriteriTecnici!$O3591,",","."),0))),4)&amp;""),",",".")&amp;CHAR(125)&amp;IF(TRUE,",",""))</f>
        <v/>
      </c>
    </row>
    <row r="3812">
      <c r="A3812" s="38">
        <f>IF(CriteriTecnici!$A3592="","","    "&amp;CHAR(123)&amp;CHAR(34)&amp;"bidderId"&amp;CHAR(34)&amp;": "&amp;CHAR(34)&amp;SUBSTITUTE(CriteriTecnici!$A3592,CHAR(34),"'")&amp;CHAR(34)&amp;", "&amp;CHAR(34)&amp;"lotId"&amp;CHAR(34)&amp;": "&amp;CHAR(34)&amp;SUBSTITUTE(CriteriTecnici!$C3592,CHAR(34),"'")&amp;CHAR(34)&amp;", "&amp;CHAR(34)&amp;"criterionId"&amp;CHAR(34)&amp;": "&amp;CHAR(34)&amp;SUBSTITUTE(CriteriTecnici!$D3592,CHAR(34),"'")&amp;CHAR(34)&amp;", "&amp;CHAR(34)&amp;"kind"&amp;CHAR(34)&amp;": "&amp;CHAR(34)&amp;SUBSTITUTE(CriteriTecnici!$F3592,CHAR(34),"'")&amp;CHAR(34)&amp;", "&amp;CHAR(34)&amp;"value"&amp;CHAR(34)&amp;": "&amp;SUBSTITUTE(TRIM(ROUND(IFERROR(CriteriTecnici!$N3592*1,IFERROR(NUMBERVALUE(CriteriTecnici!$N3592,".",","),IFERROR(NUMBERVALUE(CriteriTecnici!$N3592,",","."),0))),4)&amp;""),",",".")&amp;", "&amp;CHAR(34)&amp;"numerator"&amp;CHAR(34)&amp;": "&amp;SUBSTITUTE(TRIM(ROUND(IFERROR(CriteriTecnici!$K3592*1,IFERROR(NUMBERVALUE(CriteriTecnici!$K3592,".",","),IFERROR(NUMBERVALUE(CriteriTecnici!$K3592,",","."),0))),4)&amp;""),",",".")&amp;", "&amp;CHAR(34)&amp;"denominator"&amp;CHAR(34)&amp;": "&amp;SUBSTITUTE(TRIM(ROUND(IFERROR(CriteriTecnici!$L3592*1,IFERROR(NUMBERVALUE(CriteriTecnici!$L3592,".",","),IFERROR(NUMBERVALUE(CriteriTecnici!$L3592,",","."),0))),4)&amp;""),",",".")&amp;", "&amp;CHAR(34)&amp;"flag"&amp;CHAR(34)&amp;": "&amp;SUBSTITUTE(TRIM(ROUND(IFERROR(CriteriTecnici!$M3592*1,IFERROR(NUMBERVALUE(CriteriTecnici!$M3592,".",","),IFERROR(NUMBERVALUE(CriteriTecnici!$M3592,",","."),0))),4)&amp;""),",",".")&amp;", "&amp;CHAR(34)&amp;"rawScore"&amp;CHAR(34)&amp;": "&amp;SUBSTITUTE(TRIM(ROUND(IFERROR(CriteriTecnici!$O3592*1,IFERROR(NUMBERVALUE(CriteriTecnici!$O3592,".",","),IFERROR(NUMBERVALUE(CriteriTecnici!$O3592,",","."),0))),4)&amp;""),",",".")&amp;CHAR(125)&amp;IF(TRUE,",",""))</f>
        <v/>
      </c>
    </row>
    <row r="3813">
      <c r="A3813" s="38">
        <f>IF(CriteriTecnici!$A3593="","","    "&amp;CHAR(123)&amp;CHAR(34)&amp;"bidderId"&amp;CHAR(34)&amp;": "&amp;CHAR(34)&amp;SUBSTITUTE(CriteriTecnici!$A3593,CHAR(34),"'")&amp;CHAR(34)&amp;", "&amp;CHAR(34)&amp;"lotId"&amp;CHAR(34)&amp;": "&amp;CHAR(34)&amp;SUBSTITUTE(CriteriTecnici!$C3593,CHAR(34),"'")&amp;CHAR(34)&amp;", "&amp;CHAR(34)&amp;"criterionId"&amp;CHAR(34)&amp;": "&amp;CHAR(34)&amp;SUBSTITUTE(CriteriTecnici!$D3593,CHAR(34),"'")&amp;CHAR(34)&amp;", "&amp;CHAR(34)&amp;"kind"&amp;CHAR(34)&amp;": "&amp;CHAR(34)&amp;SUBSTITUTE(CriteriTecnici!$F3593,CHAR(34),"'")&amp;CHAR(34)&amp;", "&amp;CHAR(34)&amp;"value"&amp;CHAR(34)&amp;": "&amp;SUBSTITUTE(TRIM(ROUND(IFERROR(CriteriTecnici!$N3593*1,IFERROR(NUMBERVALUE(CriteriTecnici!$N3593,".",","),IFERROR(NUMBERVALUE(CriteriTecnici!$N3593,",","."),0))),4)&amp;""),",",".")&amp;", "&amp;CHAR(34)&amp;"numerator"&amp;CHAR(34)&amp;": "&amp;SUBSTITUTE(TRIM(ROUND(IFERROR(CriteriTecnici!$K3593*1,IFERROR(NUMBERVALUE(CriteriTecnici!$K3593,".",","),IFERROR(NUMBERVALUE(CriteriTecnici!$K3593,",","."),0))),4)&amp;""),",",".")&amp;", "&amp;CHAR(34)&amp;"denominator"&amp;CHAR(34)&amp;": "&amp;SUBSTITUTE(TRIM(ROUND(IFERROR(CriteriTecnici!$L3593*1,IFERROR(NUMBERVALUE(CriteriTecnici!$L3593,".",","),IFERROR(NUMBERVALUE(CriteriTecnici!$L3593,",","."),0))),4)&amp;""),",",".")&amp;", "&amp;CHAR(34)&amp;"flag"&amp;CHAR(34)&amp;": "&amp;SUBSTITUTE(TRIM(ROUND(IFERROR(CriteriTecnici!$M3593*1,IFERROR(NUMBERVALUE(CriteriTecnici!$M3593,".",","),IFERROR(NUMBERVALUE(CriteriTecnici!$M3593,",","."),0))),4)&amp;""),",",".")&amp;", "&amp;CHAR(34)&amp;"rawScore"&amp;CHAR(34)&amp;": "&amp;SUBSTITUTE(TRIM(ROUND(IFERROR(CriteriTecnici!$O3593*1,IFERROR(NUMBERVALUE(CriteriTecnici!$O3593,".",","),IFERROR(NUMBERVALUE(CriteriTecnici!$O3593,",","."),0))),4)&amp;""),",",".")&amp;CHAR(125)&amp;IF(TRUE,",",""))</f>
        <v/>
      </c>
    </row>
    <row r="3814">
      <c r="A3814" s="38">
        <f>IF(CriteriTecnici!$A3594="","","    "&amp;CHAR(123)&amp;CHAR(34)&amp;"bidderId"&amp;CHAR(34)&amp;": "&amp;CHAR(34)&amp;SUBSTITUTE(CriteriTecnici!$A3594,CHAR(34),"'")&amp;CHAR(34)&amp;", "&amp;CHAR(34)&amp;"lotId"&amp;CHAR(34)&amp;": "&amp;CHAR(34)&amp;SUBSTITUTE(CriteriTecnici!$C3594,CHAR(34),"'")&amp;CHAR(34)&amp;", "&amp;CHAR(34)&amp;"criterionId"&amp;CHAR(34)&amp;": "&amp;CHAR(34)&amp;SUBSTITUTE(CriteriTecnici!$D3594,CHAR(34),"'")&amp;CHAR(34)&amp;", "&amp;CHAR(34)&amp;"kind"&amp;CHAR(34)&amp;": "&amp;CHAR(34)&amp;SUBSTITUTE(CriteriTecnici!$F3594,CHAR(34),"'")&amp;CHAR(34)&amp;", "&amp;CHAR(34)&amp;"value"&amp;CHAR(34)&amp;": "&amp;SUBSTITUTE(TRIM(ROUND(IFERROR(CriteriTecnici!$N3594*1,IFERROR(NUMBERVALUE(CriteriTecnici!$N3594,".",","),IFERROR(NUMBERVALUE(CriteriTecnici!$N3594,",","."),0))),4)&amp;""),",",".")&amp;", "&amp;CHAR(34)&amp;"numerator"&amp;CHAR(34)&amp;": "&amp;SUBSTITUTE(TRIM(ROUND(IFERROR(CriteriTecnici!$K3594*1,IFERROR(NUMBERVALUE(CriteriTecnici!$K3594,".",","),IFERROR(NUMBERVALUE(CriteriTecnici!$K3594,",","."),0))),4)&amp;""),",",".")&amp;", "&amp;CHAR(34)&amp;"denominator"&amp;CHAR(34)&amp;": "&amp;SUBSTITUTE(TRIM(ROUND(IFERROR(CriteriTecnici!$L3594*1,IFERROR(NUMBERVALUE(CriteriTecnici!$L3594,".",","),IFERROR(NUMBERVALUE(CriteriTecnici!$L3594,",","."),0))),4)&amp;""),",",".")&amp;", "&amp;CHAR(34)&amp;"flag"&amp;CHAR(34)&amp;": "&amp;SUBSTITUTE(TRIM(ROUND(IFERROR(CriteriTecnici!$M3594*1,IFERROR(NUMBERVALUE(CriteriTecnici!$M3594,".",","),IFERROR(NUMBERVALUE(CriteriTecnici!$M3594,",","."),0))),4)&amp;""),",",".")&amp;", "&amp;CHAR(34)&amp;"rawScore"&amp;CHAR(34)&amp;": "&amp;SUBSTITUTE(TRIM(ROUND(IFERROR(CriteriTecnici!$O3594*1,IFERROR(NUMBERVALUE(CriteriTecnici!$O3594,".",","),IFERROR(NUMBERVALUE(CriteriTecnici!$O3594,",","."),0))),4)&amp;""),",",".")&amp;CHAR(125)&amp;IF(TRUE,",",""))</f>
        <v/>
      </c>
    </row>
    <row r="3815">
      <c r="A3815" s="38">
        <f>IF(CriteriTecnici!$A3595="","","    "&amp;CHAR(123)&amp;CHAR(34)&amp;"bidderId"&amp;CHAR(34)&amp;": "&amp;CHAR(34)&amp;SUBSTITUTE(CriteriTecnici!$A3595,CHAR(34),"'")&amp;CHAR(34)&amp;", "&amp;CHAR(34)&amp;"lotId"&amp;CHAR(34)&amp;": "&amp;CHAR(34)&amp;SUBSTITUTE(CriteriTecnici!$C3595,CHAR(34),"'")&amp;CHAR(34)&amp;", "&amp;CHAR(34)&amp;"criterionId"&amp;CHAR(34)&amp;": "&amp;CHAR(34)&amp;SUBSTITUTE(CriteriTecnici!$D3595,CHAR(34),"'")&amp;CHAR(34)&amp;", "&amp;CHAR(34)&amp;"kind"&amp;CHAR(34)&amp;": "&amp;CHAR(34)&amp;SUBSTITUTE(CriteriTecnici!$F3595,CHAR(34),"'")&amp;CHAR(34)&amp;", "&amp;CHAR(34)&amp;"value"&amp;CHAR(34)&amp;": "&amp;SUBSTITUTE(TRIM(ROUND(IFERROR(CriteriTecnici!$N3595*1,IFERROR(NUMBERVALUE(CriteriTecnici!$N3595,".",","),IFERROR(NUMBERVALUE(CriteriTecnici!$N3595,",","."),0))),4)&amp;""),",",".")&amp;", "&amp;CHAR(34)&amp;"numerator"&amp;CHAR(34)&amp;": "&amp;SUBSTITUTE(TRIM(ROUND(IFERROR(CriteriTecnici!$K3595*1,IFERROR(NUMBERVALUE(CriteriTecnici!$K3595,".",","),IFERROR(NUMBERVALUE(CriteriTecnici!$K3595,",","."),0))),4)&amp;""),",",".")&amp;", "&amp;CHAR(34)&amp;"denominator"&amp;CHAR(34)&amp;": "&amp;SUBSTITUTE(TRIM(ROUND(IFERROR(CriteriTecnici!$L3595*1,IFERROR(NUMBERVALUE(CriteriTecnici!$L3595,".",","),IFERROR(NUMBERVALUE(CriteriTecnici!$L3595,",","."),0))),4)&amp;""),",",".")&amp;", "&amp;CHAR(34)&amp;"flag"&amp;CHAR(34)&amp;": "&amp;SUBSTITUTE(TRIM(ROUND(IFERROR(CriteriTecnici!$M3595*1,IFERROR(NUMBERVALUE(CriteriTecnici!$M3595,".",","),IFERROR(NUMBERVALUE(CriteriTecnici!$M3595,",","."),0))),4)&amp;""),",",".")&amp;", "&amp;CHAR(34)&amp;"rawScore"&amp;CHAR(34)&amp;": "&amp;SUBSTITUTE(TRIM(ROUND(IFERROR(CriteriTecnici!$O3595*1,IFERROR(NUMBERVALUE(CriteriTecnici!$O3595,".",","),IFERROR(NUMBERVALUE(CriteriTecnici!$O3595,",","."),0))),4)&amp;""),",",".")&amp;CHAR(125)&amp;IF(TRUE,",",""))</f>
        <v/>
      </c>
    </row>
    <row r="3816">
      <c r="A3816" s="38">
        <f>IF(CriteriTecnici!$A3596="","","    "&amp;CHAR(123)&amp;CHAR(34)&amp;"bidderId"&amp;CHAR(34)&amp;": "&amp;CHAR(34)&amp;SUBSTITUTE(CriteriTecnici!$A3596,CHAR(34),"'")&amp;CHAR(34)&amp;", "&amp;CHAR(34)&amp;"lotId"&amp;CHAR(34)&amp;": "&amp;CHAR(34)&amp;SUBSTITUTE(CriteriTecnici!$C3596,CHAR(34),"'")&amp;CHAR(34)&amp;", "&amp;CHAR(34)&amp;"criterionId"&amp;CHAR(34)&amp;": "&amp;CHAR(34)&amp;SUBSTITUTE(CriteriTecnici!$D3596,CHAR(34),"'")&amp;CHAR(34)&amp;", "&amp;CHAR(34)&amp;"kind"&amp;CHAR(34)&amp;": "&amp;CHAR(34)&amp;SUBSTITUTE(CriteriTecnici!$F3596,CHAR(34),"'")&amp;CHAR(34)&amp;", "&amp;CHAR(34)&amp;"value"&amp;CHAR(34)&amp;": "&amp;SUBSTITUTE(TRIM(ROUND(IFERROR(CriteriTecnici!$N3596*1,IFERROR(NUMBERVALUE(CriteriTecnici!$N3596,".",","),IFERROR(NUMBERVALUE(CriteriTecnici!$N3596,",","."),0))),4)&amp;""),",",".")&amp;", "&amp;CHAR(34)&amp;"numerator"&amp;CHAR(34)&amp;": "&amp;SUBSTITUTE(TRIM(ROUND(IFERROR(CriteriTecnici!$K3596*1,IFERROR(NUMBERVALUE(CriteriTecnici!$K3596,".",","),IFERROR(NUMBERVALUE(CriteriTecnici!$K3596,",","."),0))),4)&amp;""),",",".")&amp;", "&amp;CHAR(34)&amp;"denominator"&amp;CHAR(34)&amp;": "&amp;SUBSTITUTE(TRIM(ROUND(IFERROR(CriteriTecnici!$L3596*1,IFERROR(NUMBERVALUE(CriteriTecnici!$L3596,".",","),IFERROR(NUMBERVALUE(CriteriTecnici!$L3596,",","."),0))),4)&amp;""),",",".")&amp;", "&amp;CHAR(34)&amp;"flag"&amp;CHAR(34)&amp;": "&amp;SUBSTITUTE(TRIM(ROUND(IFERROR(CriteriTecnici!$M3596*1,IFERROR(NUMBERVALUE(CriteriTecnici!$M3596,".",","),IFERROR(NUMBERVALUE(CriteriTecnici!$M3596,",","."),0))),4)&amp;""),",",".")&amp;", "&amp;CHAR(34)&amp;"rawScore"&amp;CHAR(34)&amp;": "&amp;SUBSTITUTE(TRIM(ROUND(IFERROR(CriteriTecnici!$O3596*1,IFERROR(NUMBERVALUE(CriteriTecnici!$O3596,".",","),IFERROR(NUMBERVALUE(CriteriTecnici!$O3596,",","."),0))),4)&amp;""),",",".")&amp;CHAR(125)&amp;IF(TRUE,",",""))</f>
        <v/>
      </c>
    </row>
    <row r="3817">
      <c r="A3817" s="38">
        <f>IF(CriteriTecnici!$A3597="","","    "&amp;CHAR(123)&amp;CHAR(34)&amp;"bidderId"&amp;CHAR(34)&amp;": "&amp;CHAR(34)&amp;SUBSTITUTE(CriteriTecnici!$A3597,CHAR(34),"'")&amp;CHAR(34)&amp;", "&amp;CHAR(34)&amp;"lotId"&amp;CHAR(34)&amp;": "&amp;CHAR(34)&amp;SUBSTITUTE(CriteriTecnici!$C3597,CHAR(34),"'")&amp;CHAR(34)&amp;", "&amp;CHAR(34)&amp;"criterionId"&amp;CHAR(34)&amp;": "&amp;CHAR(34)&amp;SUBSTITUTE(CriteriTecnici!$D3597,CHAR(34),"'")&amp;CHAR(34)&amp;", "&amp;CHAR(34)&amp;"kind"&amp;CHAR(34)&amp;": "&amp;CHAR(34)&amp;SUBSTITUTE(CriteriTecnici!$F3597,CHAR(34),"'")&amp;CHAR(34)&amp;", "&amp;CHAR(34)&amp;"value"&amp;CHAR(34)&amp;": "&amp;SUBSTITUTE(TRIM(ROUND(IFERROR(CriteriTecnici!$N3597*1,IFERROR(NUMBERVALUE(CriteriTecnici!$N3597,".",","),IFERROR(NUMBERVALUE(CriteriTecnici!$N3597,",","."),0))),4)&amp;""),",",".")&amp;", "&amp;CHAR(34)&amp;"numerator"&amp;CHAR(34)&amp;": "&amp;SUBSTITUTE(TRIM(ROUND(IFERROR(CriteriTecnici!$K3597*1,IFERROR(NUMBERVALUE(CriteriTecnici!$K3597,".",","),IFERROR(NUMBERVALUE(CriteriTecnici!$K3597,",","."),0))),4)&amp;""),",",".")&amp;", "&amp;CHAR(34)&amp;"denominator"&amp;CHAR(34)&amp;": "&amp;SUBSTITUTE(TRIM(ROUND(IFERROR(CriteriTecnici!$L3597*1,IFERROR(NUMBERVALUE(CriteriTecnici!$L3597,".",","),IFERROR(NUMBERVALUE(CriteriTecnici!$L3597,",","."),0))),4)&amp;""),",",".")&amp;", "&amp;CHAR(34)&amp;"flag"&amp;CHAR(34)&amp;": "&amp;SUBSTITUTE(TRIM(ROUND(IFERROR(CriteriTecnici!$M3597*1,IFERROR(NUMBERVALUE(CriteriTecnici!$M3597,".",","),IFERROR(NUMBERVALUE(CriteriTecnici!$M3597,",","."),0))),4)&amp;""),",",".")&amp;", "&amp;CHAR(34)&amp;"rawScore"&amp;CHAR(34)&amp;": "&amp;SUBSTITUTE(TRIM(ROUND(IFERROR(CriteriTecnici!$O3597*1,IFERROR(NUMBERVALUE(CriteriTecnici!$O3597,".",","),IFERROR(NUMBERVALUE(CriteriTecnici!$O3597,",","."),0))),4)&amp;""),",",".")&amp;CHAR(125)&amp;IF(TRUE,",",""))</f>
        <v/>
      </c>
    </row>
    <row r="3818">
      <c r="A3818" s="38">
        <f>IF(CriteriTecnici!$A3598="","","    "&amp;CHAR(123)&amp;CHAR(34)&amp;"bidderId"&amp;CHAR(34)&amp;": "&amp;CHAR(34)&amp;SUBSTITUTE(CriteriTecnici!$A3598,CHAR(34),"'")&amp;CHAR(34)&amp;", "&amp;CHAR(34)&amp;"lotId"&amp;CHAR(34)&amp;": "&amp;CHAR(34)&amp;SUBSTITUTE(CriteriTecnici!$C3598,CHAR(34),"'")&amp;CHAR(34)&amp;", "&amp;CHAR(34)&amp;"criterionId"&amp;CHAR(34)&amp;": "&amp;CHAR(34)&amp;SUBSTITUTE(CriteriTecnici!$D3598,CHAR(34),"'")&amp;CHAR(34)&amp;", "&amp;CHAR(34)&amp;"kind"&amp;CHAR(34)&amp;": "&amp;CHAR(34)&amp;SUBSTITUTE(CriteriTecnici!$F3598,CHAR(34),"'")&amp;CHAR(34)&amp;", "&amp;CHAR(34)&amp;"value"&amp;CHAR(34)&amp;": "&amp;SUBSTITUTE(TRIM(ROUND(IFERROR(CriteriTecnici!$N3598*1,IFERROR(NUMBERVALUE(CriteriTecnici!$N3598,".",","),IFERROR(NUMBERVALUE(CriteriTecnici!$N3598,",","."),0))),4)&amp;""),",",".")&amp;", "&amp;CHAR(34)&amp;"numerator"&amp;CHAR(34)&amp;": "&amp;SUBSTITUTE(TRIM(ROUND(IFERROR(CriteriTecnici!$K3598*1,IFERROR(NUMBERVALUE(CriteriTecnici!$K3598,".",","),IFERROR(NUMBERVALUE(CriteriTecnici!$K3598,",","."),0))),4)&amp;""),",",".")&amp;", "&amp;CHAR(34)&amp;"denominator"&amp;CHAR(34)&amp;": "&amp;SUBSTITUTE(TRIM(ROUND(IFERROR(CriteriTecnici!$L3598*1,IFERROR(NUMBERVALUE(CriteriTecnici!$L3598,".",","),IFERROR(NUMBERVALUE(CriteriTecnici!$L3598,",","."),0))),4)&amp;""),",",".")&amp;", "&amp;CHAR(34)&amp;"flag"&amp;CHAR(34)&amp;": "&amp;SUBSTITUTE(TRIM(ROUND(IFERROR(CriteriTecnici!$M3598*1,IFERROR(NUMBERVALUE(CriteriTecnici!$M3598,".",","),IFERROR(NUMBERVALUE(CriteriTecnici!$M3598,",","."),0))),4)&amp;""),",",".")&amp;", "&amp;CHAR(34)&amp;"rawScore"&amp;CHAR(34)&amp;": "&amp;SUBSTITUTE(TRIM(ROUND(IFERROR(CriteriTecnici!$O3598*1,IFERROR(NUMBERVALUE(CriteriTecnici!$O3598,".",","),IFERROR(NUMBERVALUE(CriteriTecnici!$O3598,",","."),0))),4)&amp;""),",",".")&amp;CHAR(125)&amp;IF(TRUE,",",""))</f>
        <v/>
      </c>
    </row>
    <row r="3819">
      <c r="A3819" s="38">
        <f>IF(CriteriTecnici!$A3599="","","    "&amp;CHAR(123)&amp;CHAR(34)&amp;"bidderId"&amp;CHAR(34)&amp;": "&amp;CHAR(34)&amp;SUBSTITUTE(CriteriTecnici!$A3599,CHAR(34),"'")&amp;CHAR(34)&amp;", "&amp;CHAR(34)&amp;"lotId"&amp;CHAR(34)&amp;": "&amp;CHAR(34)&amp;SUBSTITUTE(CriteriTecnici!$C3599,CHAR(34),"'")&amp;CHAR(34)&amp;", "&amp;CHAR(34)&amp;"criterionId"&amp;CHAR(34)&amp;": "&amp;CHAR(34)&amp;SUBSTITUTE(CriteriTecnici!$D3599,CHAR(34),"'")&amp;CHAR(34)&amp;", "&amp;CHAR(34)&amp;"kind"&amp;CHAR(34)&amp;": "&amp;CHAR(34)&amp;SUBSTITUTE(CriteriTecnici!$F3599,CHAR(34),"'")&amp;CHAR(34)&amp;", "&amp;CHAR(34)&amp;"value"&amp;CHAR(34)&amp;": "&amp;SUBSTITUTE(TRIM(ROUND(IFERROR(CriteriTecnici!$N3599*1,IFERROR(NUMBERVALUE(CriteriTecnici!$N3599,".",","),IFERROR(NUMBERVALUE(CriteriTecnici!$N3599,",","."),0))),4)&amp;""),",",".")&amp;", "&amp;CHAR(34)&amp;"numerator"&amp;CHAR(34)&amp;": "&amp;SUBSTITUTE(TRIM(ROUND(IFERROR(CriteriTecnici!$K3599*1,IFERROR(NUMBERVALUE(CriteriTecnici!$K3599,".",","),IFERROR(NUMBERVALUE(CriteriTecnici!$K3599,",","."),0))),4)&amp;""),",",".")&amp;", "&amp;CHAR(34)&amp;"denominator"&amp;CHAR(34)&amp;": "&amp;SUBSTITUTE(TRIM(ROUND(IFERROR(CriteriTecnici!$L3599*1,IFERROR(NUMBERVALUE(CriteriTecnici!$L3599,".",","),IFERROR(NUMBERVALUE(CriteriTecnici!$L3599,",","."),0))),4)&amp;""),",",".")&amp;", "&amp;CHAR(34)&amp;"flag"&amp;CHAR(34)&amp;": "&amp;SUBSTITUTE(TRIM(ROUND(IFERROR(CriteriTecnici!$M3599*1,IFERROR(NUMBERVALUE(CriteriTecnici!$M3599,".",","),IFERROR(NUMBERVALUE(CriteriTecnici!$M3599,",","."),0))),4)&amp;""),",",".")&amp;", "&amp;CHAR(34)&amp;"rawScore"&amp;CHAR(34)&amp;": "&amp;SUBSTITUTE(TRIM(ROUND(IFERROR(CriteriTecnici!$O3599*1,IFERROR(NUMBERVALUE(CriteriTecnici!$O3599,".",","),IFERROR(NUMBERVALUE(CriteriTecnici!$O3599,",","."),0))),4)&amp;""),",",".")&amp;CHAR(125)&amp;IF(TRUE,",",""))</f>
        <v/>
      </c>
    </row>
    <row r="3820">
      <c r="A3820" s="38">
        <f>IF(CriteriTecnici!$A3600="","","    "&amp;CHAR(123)&amp;CHAR(34)&amp;"bidderId"&amp;CHAR(34)&amp;": "&amp;CHAR(34)&amp;SUBSTITUTE(CriteriTecnici!$A3600,CHAR(34),"'")&amp;CHAR(34)&amp;", "&amp;CHAR(34)&amp;"lotId"&amp;CHAR(34)&amp;": "&amp;CHAR(34)&amp;SUBSTITUTE(CriteriTecnici!$C3600,CHAR(34),"'")&amp;CHAR(34)&amp;", "&amp;CHAR(34)&amp;"criterionId"&amp;CHAR(34)&amp;": "&amp;CHAR(34)&amp;SUBSTITUTE(CriteriTecnici!$D3600,CHAR(34),"'")&amp;CHAR(34)&amp;", "&amp;CHAR(34)&amp;"kind"&amp;CHAR(34)&amp;": "&amp;CHAR(34)&amp;SUBSTITUTE(CriteriTecnici!$F3600,CHAR(34),"'")&amp;CHAR(34)&amp;", "&amp;CHAR(34)&amp;"value"&amp;CHAR(34)&amp;": "&amp;SUBSTITUTE(TRIM(ROUND(IFERROR(CriteriTecnici!$N3600*1,IFERROR(NUMBERVALUE(CriteriTecnici!$N3600,".",","),IFERROR(NUMBERVALUE(CriteriTecnici!$N3600,",","."),0))),4)&amp;""),",",".")&amp;", "&amp;CHAR(34)&amp;"numerator"&amp;CHAR(34)&amp;": "&amp;SUBSTITUTE(TRIM(ROUND(IFERROR(CriteriTecnici!$K3600*1,IFERROR(NUMBERVALUE(CriteriTecnici!$K3600,".",","),IFERROR(NUMBERVALUE(CriteriTecnici!$K3600,",","."),0))),4)&amp;""),",",".")&amp;", "&amp;CHAR(34)&amp;"denominator"&amp;CHAR(34)&amp;": "&amp;SUBSTITUTE(TRIM(ROUND(IFERROR(CriteriTecnici!$L3600*1,IFERROR(NUMBERVALUE(CriteriTecnici!$L3600,".",","),IFERROR(NUMBERVALUE(CriteriTecnici!$L3600,",","."),0))),4)&amp;""),",",".")&amp;", "&amp;CHAR(34)&amp;"flag"&amp;CHAR(34)&amp;": "&amp;SUBSTITUTE(TRIM(ROUND(IFERROR(CriteriTecnici!$M3600*1,IFERROR(NUMBERVALUE(CriteriTecnici!$M3600,".",","),IFERROR(NUMBERVALUE(CriteriTecnici!$M3600,",","."),0))),4)&amp;""),",",".")&amp;", "&amp;CHAR(34)&amp;"rawScore"&amp;CHAR(34)&amp;": "&amp;SUBSTITUTE(TRIM(ROUND(IFERROR(CriteriTecnici!$O3600*1,IFERROR(NUMBERVALUE(CriteriTecnici!$O3600,".",","),IFERROR(NUMBERVALUE(CriteriTecnici!$O3600,",","."),0))),4)&amp;""),",",".")&amp;CHAR(125)&amp;IF(COUNTA(Offerte!$A118:$A$200)&gt;0,",",""))</f>
        <v/>
      </c>
    </row>
    <row r="3821">
      <c r="A3821" s="38">
        <f>IF(CriteriTecnici!$A3601="","","    "&amp;CHAR(123)&amp;CHAR(34)&amp;"bidderId"&amp;CHAR(34)&amp;": "&amp;CHAR(34)&amp;SUBSTITUTE(CriteriTecnici!$A3601,CHAR(34),"'")&amp;CHAR(34)&amp;", "&amp;CHAR(34)&amp;"lotId"&amp;CHAR(34)&amp;": "&amp;CHAR(34)&amp;SUBSTITUTE(CriteriTecnici!$C3601,CHAR(34),"'")&amp;CHAR(34)&amp;", "&amp;CHAR(34)&amp;"criterionId"&amp;CHAR(34)&amp;": "&amp;CHAR(34)&amp;SUBSTITUTE(CriteriTecnici!$D3601,CHAR(34),"'")&amp;CHAR(34)&amp;", "&amp;CHAR(34)&amp;"kind"&amp;CHAR(34)&amp;": "&amp;CHAR(34)&amp;SUBSTITUTE(CriteriTecnici!$F3601,CHAR(34),"'")&amp;CHAR(34)&amp;", "&amp;CHAR(34)&amp;"value"&amp;CHAR(34)&amp;": "&amp;SUBSTITUTE(TRIM(ROUND(IFERROR(CriteriTecnici!$N3601*1,IFERROR(NUMBERVALUE(CriteriTecnici!$N3601,".",","),IFERROR(NUMBERVALUE(CriteriTecnici!$N3601,",","."),0))),4)&amp;""),",",".")&amp;", "&amp;CHAR(34)&amp;"numerator"&amp;CHAR(34)&amp;": "&amp;SUBSTITUTE(TRIM(ROUND(IFERROR(CriteriTecnici!$K3601*1,IFERROR(NUMBERVALUE(CriteriTecnici!$K3601,".",","),IFERROR(NUMBERVALUE(CriteriTecnici!$K3601,",","."),0))),4)&amp;""),",",".")&amp;", "&amp;CHAR(34)&amp;"denominator"&amp;CHAR(34)&amp;": "&amp;SUBSTITUTE(TRIM(ROUND(IFERROR(CriteriTecnici!$L3601*1,IFERROR(NUMBERVALUE(CriteriTecnici!$L3601,".",","),IFERROR(NUMBERVALUE(CriteriTecnici!$L3601,",","."),0))),4)&amp;""),",",".")&amp;", "&amp;CHAR(34)&amp;"flag"&amp;CHAR(34)&amp;": "&amp;SUBSTITUTE(TRIM(ROUND(IFERROR(CriteriTecnici!$M3601*1,IFERROR(NUMBERVALUE(CriteriTecnici!$M3601,".",","),IFERROR(NUMBERVALUE(CriteriTecnici!$M3601,",","."),0))),4)&amp;""),",",".")&amp;", "&amp;CHAR(34)&amp;"rawScore"&amp;CHAR(34)&amp;": "&amp;SUBSTITUTE(TRIM(ROUND(IFERROR(CriteriTecnici!$O3601*1,IFERROR(NUMBERVALUE(CriteriTecnici!$O3601,".",","),IFERROR(NUMBERVALUE(CriteriTecnici!$O3601,",","."),0))),4)&amp;""),",",".")&amp;CHAR(125)&amp;IF(TRUE,",",""))</f>
        <v/>
      </c>
    </row>
    <row r="3822">
      <c r="A3822" s="38">
        <f>IF(CriteriTecnici!$A3602="","","    "&amp;CHAR(123)&amp;CHAR(34)&amp;"bidderId"&amp;CHAR(34)&amp;": "&amp;CHAR(34)&amp;SUBSTITUTE(CriteriTecnici!$A3602,CHAR(34),"'")&amp;CHAR(34)&amp;", "&amp;CHAR(34)&amp;"lotId"&amp;CHAR(34)&amp;": "&amp;CHAR(34)&amp;SUBSTITUTE(CriteriTecnici!$C3602,CHAR(34),"'")&amp;CHAR(34)&amp;", "&amp;CHAR(34)&amp;"criterionId"&amp;CHAR(34)&amp;": "&amp;CHAR(34)&amp;SUBSTITUTE(CriteriTecnici!$D3602,CHAR(34),"'")&amp;CHAR(34)&amp;", "&amp;CHAR(34)&amp;"kind"&amp;CHAR(34)&amp;": "&amp;CHAR(34)&amp;SUBSTITUTE(CriteriTecnici!$F3602,CHAR(34),"'")&amp;CHAR(34)&amp;", "&amp;CHAR(34)&amp;"value"&amp;CHAR(34)&amp;": "&amp;SUBSTITUTE(TRIM(ROUND(IFERROR(CriteriTecnici!$N3602*1,IFERROR(NUMBERVALUE(CriteriTecnici!$N3602,".",","),IFERROR(NUMBERVALUE(CriteriTecnici!$N3602,",","."),0))),4)&amp;""),",",".")&amp;", "&amp;CHAR(34)&amp;"numerator"&amp;CHAR(34)&amp;": "&amp;SUBSTITUTE(TRIM(ROUND(IFERROR(CriteriTecnici!$K3602*1,IFERROR(NUMBERVALUE(CriteriTecnici!$K3602,".",","),IFERROR(NUMBERVALUE(CriteriTecnici!$K3602,",","."),0))),4)&amp;""),",",".")&amp;", "&amp;CHAR(34)&amp;"denominator"&amp;CHAR(34)&amp;": "&amp;SUBSTITUTE(TRIM(ROUND(IFERROR(CriteriTecnici!$L3602*1,IFERROR(NUMBERVALUE(CriteriTecnici!$L3602,".",","),IFERROR(NUMBERVALUE(CriteriTecnici!$L3602,",","."),0))),4)&amp;""),",",".")&amp;", "&amp;CHAR(34)&amp;"flag"&amp;CHAR(34)&amp;": "&amp;SUBSTITUTE(TRIM(ROUND(IFERROR(CriteriTecnici!$M3602*1,IFERROR(NUMBERVALUE(CriteriTecnici!$M3602,".",","),IFERROR(NUMBERVALUE(CriteriTecnici!$M3602,",","."),0))),4)&amp;""),",",".")&amp;", "&amp;CHAR(34)&amp;"rawScore"&amp;CHAR(34)&amp;": "&amp;SUBSTITUTE(TRIM(ROUND(IFERROR(CriteriTecnici!$O3602*1,IFERROR(NUMBERVALUE(CriteriTecnici!$O3602,".",","),IFERROR(NUMBERVALUE(CriteriTecnici!$O3602,",","."),0))),4)&amp;""),",",".")&amp;CHAR(125)&amp;IF(TRUE,",",""))</f>
        <v/>
      </c>
    </row>
    <row r="3823">
      <c r="A3823" s="38">
        <f>IF(CriteriTecnici!$A3603="","","    "&amp;CHAR(123)&amp;CHAR(34)&amp;"bidderId"&amp;CHAR(34)&amp;": "&amp;CHAR(34)&amp;SUBSTITUTE(CriteriTecnici!$A3603,CHAR(34),"'")&amp;CHAR(34)&amp;", "&amp;CHAR(34)&amp;"lotId"&amp;CHAR(34)&amp;": "&amp;CHAR(34)&amp;SUBSTITUTE(CriteriTecnici!$C3603,CHAR(34),"'")&amp;CHAR(34)&amp;", "&amp;CHAR(34)&amp;"criterionId"&amp;CHAR(34)&amp;": "&amp;CHAR(34)&amp;SUBSTITUTE(CriteriTecnici!$D3603,CHAR(34),"'")&amp;CHAR(34)&amp;", "&amp;CHAR(34)&amp;"kind"&amp;CHAR(34)&amp;": "&amp;CHAR(34)&amp;SUBSTITUTE(CriteriTecnici!$F3603,CHAR(34),"'")&amp;CHAR(34)&amp;", "&amp;CHAR(34)&amp;"value"&amp;CHAR(34)&amp;": "&amp;SUBSTITUTE(TRIM(ROUND(IFERROR(CriteriTecnici!$N3603*1,IFERROR(NUMBERVALUE(CriteriTecnici!$N3603,".",","),IFERROR(NUMBERVALUE(CriteriTecnici!$N3603,",","."),0))),4)&amp;""),",",".")&amp;", "&amp;CHAR(34)&amp;"numerator"&amp;CHAR(34)&amp;": "&amp;SUBSTITUTE(TRIM(ROUND(IFERROR(CriteriTecnici!$K3603*1,IFERROR(NUMBERVALUE(CriteriTecnici!$K3603,".",","),IFERROR(NUMBERVALUE(CriteriTecnici!$K3603,",","."),0))),4)&amp;""),",",".")&amp;", "&amp;CHAR(34)&amp;"denominator"&amp;CHAR(34)&amp;": "&amp;SUBSTITUTE(TRIM(ROUND(IFERROR(CriteriTecnici!$L3603*1,IFERROR(NUMBERVALUE(CriteriTecnici!$L3603,".",","),IFERROR(NUMBERVALUE(CriteriTecnici!$L3603,",","."),0))),4)&amp;""),",",".")&amp;", "&amp;CHAR(34)&amp;"flag"&amp;CHAR(34)&amp;": "&amp;SUBSTITUTE(TRIM(ROUND(IFERROR(CriteriTecnici!$M3603*1,IFERROR(NUMBERVALUE(CriteriTecnici!$M3603,".",","),IFERROR(NUMBERVALUE(CriteriTecnici!$M3603,",","."),0))),4)&amp;""),",",".")&amp;", "&amp;CHAR(34)&amp;"rawScore"&amp;CHAR(34)&amp;": "&amp;SUBSTITUTE(TRIM(ROUND(IFERROR(CriteriTecnici!$O3603*1,IFERROR(NUMBERVALUE(CriteriTecnici!$O3603,".",","),IFERROR(NUMBERVALUE(CriteriTecnici!$O3603,",","."),0))),4)&amp;""),",",".")&amp;CHAR(125)&amp;IF(TRUE,",",""))</f>
        <v/>
      </c>
    </row>
    <row r="3824">
      <c r="A3824" s="38">
        <f>IF(CriteriTecnici!$A3604="","","    "&amp;CHAR(123)&amp;CHAR(34)&amp;"bidderId"&amp;CHAR(34)&amp;": "&amp;CHAR(34)&amp;SUBSTITUTE(CriteriTecnici!$A3604,CHAR(34),"'")&amp;CHAR(34)&amp;", "&amp;CHAR(34)&amp;"lotId"&amp;CHAR(34)&amp;": "&amp;CHAR(34)&amp;SUBSTITUTE(CriteriTecnici!$C3604,CHAR(34),"'")&amp;CHAR(34)&amp;", "&amp;CHAR(34)&amp;"criterionId"&amp;CHAR(34)&amp;": "&amp;CHAR(34)&amp;SUBSTITUTE(CriteriTecnici!$D3604,CHAR(34),"'")&amp;CHAR(34)&amp;", "&amp;CHAR(34)&amp;"kind"&amp;CHAR(34)&amp;": "&amp;CHAR(34)&amp;SUBSTITUTE(CriteriTecnici!$F3604,CHAR(34),"'")&amp;CHAR(34)&amp;", "&amp;CHAR(34)&amp;"value"&amp;CHAR(34)&amp;": "&amp;SUBSTITUTE(TRIM(ROUND(IFERROR(CriteriTecnici!$N3604*1,IFERROR(NUMBERVALUE(CriteriTecnici!$N3604,".",","),IFERROR(NUMBERVALUE(CriteriTecnici!$N3604,",","."),0))),4)&amp;""),",",".")&amp;", "&amp;CHAR(34)&amp;"numerator"&amp;CHAR(34)&amp;": "&amp;SUBSTITUTE(TRIM(ROUND(IFERROR(CriteriTecnici!$K3604*1,IFERROR(NUMBERVALUE(CriteriTecnici!$K3604,".",","),IFERROR(NUMBERVALUE(CriteriTecnici!$K3604,",","."),0))),4)&amp;""),",",".")&amp;", "&amp;CHAR(34)&amp;"denominator"&amp;CHAR(34)&amp;": "&amp;SUBSTITUTE(TRIM(ROUND(IFERROR(CriteriTecnici!$L3604*1,IFERROR(NUMBERVALUE(CriteriTecnici!$L3604,".",","),IFERROR(NUMBERVALUE(CriteriTecnici!$L3604,",","."),0))),4)&amp;""),",",".")&amp;", "&amp;CHAR(34)&amp;"flag"&amp;CHAR(34)&amp;": "&amp;SUBSTITUTE(TRIM(ROUND(IFERROR(CriteriTecnici!$M3604*1,IFERROR(NUMBERVALUE(CriteriTecnici!$M3604,".",","),IFERROR(NUMBERVALUE(CriteriTecnici!$M3604,",","."),0))),4)&amp;""),",",".")&amp;", "&amp;CHAR(34)&amp;"rawScore"&amp;CHAR(34)&amp;": "&amp;SUBSTITUTE(TRIM(ROUND(IFERROR(CriteriTecnici!$O3604*1,IFERROR(NUMBERVALUE(CriteriTecnici!$O3604,".",","),IFERROR(NUMBERVALUE(CriteriTecnici!$O3604,",","."),0))),4)&amp;""),",",".")&amp;CHAR(125)&amp;IF(TRUE,",",""))</f>
        <v/>
      </c>
    </row>
    <row r="3825">
      <c r="A3825" s="38">
        <f>IF(CriteriTecnici!$A3605="","","    "&amp;CHAR(123)&amp;CHAR(34)&amp;"bidderId"&amp;CHAR(34)&amp;": "&amp;CHAR(34)&amp;SUBSTITUTE(CriteriTecnici!$A3605,CHAR(34),"'")&amp;CHAR(34)&amp;", "&amp;CHAR(34)&amp;"lotId"&amp;CHAR(34)&amp;": "&amp;CHAR(34)&amp;SUBSTITUTE(CriteriTecnici!$C3605,CHAR(34),"'")&amp;CHAR(34)&amp;", "&amp;CHAR(34)&amp;"criterionId"&amp;CHAR(34)&amp;": "&amp;CHAR(34)&amp;SUBSTITUTE(CriteriTecnici!$D3605,CHAR(34),"'")&amp;CHAR(34)&amp;", "&amp;CHAR(34)&amp;"kind"&amp;CHAR(34)&amp;": "&amp;CHAR(34)&amp;SUBSTITUTE(CriteriTecnici!$F3605,CHAR(34),"'")&amp;CHAR(34)&amp;", "&amp;CHAR(34)&amp;"value"&amp;CHAR(34)&amp;": "&amp;SUBSTITUTE(TRIM(ROUND(IFERROR(CriteriTecnici!$N3605*1,IFERROR(NUMBERVALUE(CriteriTecnici!$N3605,".",","),IFERROR(NUMBERVALUE(CriteriTecnici!$N3605,",","."),0))),4)&amp;""),",",".")&amp;", "&amp;CHAR(34)&amp;"numerator"&amp;CHAR(34)&amp;": "&amp;SUBSTITUTE(TRIM(ROUND(IFERROR(CriteriTecnici!$K3605*1,IFERROR(NUMBERVALUE(CriteriTecnici!$K3605,".",","),IFERROR(NUMBERVALUE(CriteriTecnici!$K3605,",","."),0))),4)&amp;""),",",".")&amp;", "&amp;CHAR(34)&amp;"denominator"&amp;CHAR(34)&amp;": "&amp;SUBSTITUTE(TRIM(ROUND(IFERROR(CriteriTecnici!$L3605*1,IFERROR(NUMBERVALUE(CriteriTecnici!$L3605,".",","),IFERROR(NUMBERVALUE(CriteriTecnici!$L3605,",","."),0))),4)&amp;""),",",".")&amp;", "&amp;CHAR(34)&amp;"flag"&amp;CHAR(34)&amp;": "&amp;SUBSTITUTE(TRIM(ROUND(IFERROR(CriteriTecnici!$M3605*1,IFERROR(NUMBERVALUE(CriteriTecnici!$M3605,".",","),IFERROR(NUMBERVALUE(CriteriTecnici!$M3605,",","."),0))),4)&amp;""),",",".")&amp;", "&amp;CHAR(34)&amp;"rawScore"&amp;CHAR(34)&amp;": "&amp;SUBSTITUTE(TRIM(ROUND(IFERROR(CriteriTecnici!$O3605*1,IFERROR(NUMBERVALUE(CriteriTecnici!$O3605,".",","),IFERROR(NUMBERVALUE(CriteriTecnici!$O3605,",","."),0))),4)&amp;""),",",".")&amp;CHAR(125)&amp;IF(TRUE,",",""))</f>
        <v/>
      </c>
    </row>
    <row r="3826">
      <c r="A3826" s="38">
        <f>IF(CriteriTecnici!$A3606="","","    "&amp;CHAR(123)&amp;CHAR(34)&amp;"bidderId"&amp;CHAR(34)&amp;": "&amp;CHAR(34)&amp;SUBSTITUTE(CriteriTecnici!$A3606,CHAR(34),"'")&amp;CHAR(34)&amp;", "&amp;CHAR(34)&amp;"lotId"&amp;CHAR(34)&amp;": "&amp;CHAR(34)&amp;SUBSTITUTE(CriteriTecnici!$C3606,CHAR(34),"'")&amp;CHAR(34)&amp;", "&amp;CHAR(34)&amp;"criterionId"&amp;CHAR(34)&amp;": "&amp;CHAR(34)&amp;SUBSTITUTE(CriteriTecnici!$D3606,CHAR(34),"'")&amp;CHAR(34)&amp;", "&amp;CHAR(34)&amp;"kind"&amp;CHAR(34)&amp;": "&amp;CHAR(34)&amp;SUBSTITUTE(CriteriTecnici!$F3606,CHAR(34),"'")&amp;CHAR(34)&amp;", "&amp;CHAR(34)&amp;"value"&amp;CHAR(34)&amp;": "&amp;SUBSTITUTE(TRIM(ROUND(IFERROR(CriteriTecnici!$N3606*1,IFERROR(NUMBERVALUE(CriteriTecnici!$N3606,".",","),IFERROR(NUMBERVALUE(CriteriTecnici!$N3606,",","."),0))),4)&amp;""),",",".")&amp;", "&amp;CHAR(34)&amp;"numerator"&amp;CHAR(34)&amp;": "&amp;SUBSTITUTE(TRIM(ROUND(IFERROR(CriteriTecnici!$K3606*1,IFERROR(NUMBERVALUE(CriteriTecnici!$K3606,".",","),IFERROR(NUMBERVALUE(CriteriTecnici!$K3606,",","."),0))),4)&amp;""),",",".")&amp;", "&amp;CHAR(34)&amp;"denominator"&amp;CHAR(34)&amp;": "&amp;SUBSTITUTE(TRIM(ROUND(IFERROR(CriteriTecnici!$L3606*1,IFERROR(NUMBERVALUE(CriteriTecnici!$L3606,".",","),IFERROR(NUMBERVALUE(CriteriTecnici!$L3606,",","."),0))),4)&amp;""),",",".")&amp;", "&amp;CHAR(34)&amp;"flag"&amp;CHAR(34)&amp;": "&amp;SUBSTITUTE(TRIM(ROUND(IFERROR(CriteriTecnici!$M3606*1,IFERROR(NUMBERVALUE(CriteriTecnici!$M3606,".",","),IFERROR(NUMBERVALUE(CriteriTecnici!$M3606,",","."),0))),4)&amp;""),",",".")&amp;", "&amp;CHAR(34)&amp;"rawScore"&amp;CHAR(34)&amp;": "&amp;SUBSTITUTE(TRIM(ROUND(IFERROR(CriteriTecnici!$O3606*1,IFERROR(NUMBERVALUE(CriteriTecnici!$O3606,".",","),IFERROR(NUMBERVALUE(CriteriTecnici!$O3606,",","."),0))),4)&amp;""),",",".")&amp;CHAR(125)&amp;IF(TRUE,",",""))</f>
        <v/>
      </c>
    </row>
    <row r="3827">
      <c r="A3827" s="38">
        <f>IF(CriteriTecnici!$A3607="","","    "&amp;CHAR(123)&amp;CHAR(34)&amp;"bidderId"&amp;CHAR(34)&amp;": "&amp;CHAR(34)&amp;SUBSTITUTE(CriteriTecnici!$A3607,CHAR(34),"'")&amp;CHAR(34)&amp;", "&amp;CHAR(34)&amp;"lotId"&amp;CHAR(34)&amp;": "&amp;CHAR(34)&amp;SUBSTITUTE(CriteriTecnici!$C3607,CHAR(34),"'")&amp;CHAR(34)&amp;", "&amp;CHAR(34)&amp;"criterionId"&amp;CHAR(34)&amp;": "&amp;CHAR(34)&amp;SUBSTITUTE(CriteriTecnici!$D3607,CHAR(34),"'")&amp;CHAR(34)&amp;", "&amp;CHAR(34)&amp;"kind"&amp;CHAR(34)&amp;": "&amp;CHAR(34)&amp;SUBSTITUTE(CriteriTecnici!$F3607,CHAR(34),"'")&amp;CHAR(34)&amp;", "&amp;CHAR(34)&amp;"value"&amp;CHAR(34)&amp;": "&amp;SUBSTITUTE(TRIM(ROUND(IFERROR(CriteriTecnici!$N3607*1,IFERROR(NUMBERVALUE(CriteriTecnici!$N3607,".",","),IFERROR(NUMBERVALUE(CriteriTecnici!$N3607,",","."),0))),4)&amp;""),",",".")&amp;", "&amp;CHAR(34)&amp;"numerator"&amp;CHAR(34)&amp;": "&amp;SUBSTITUTE(TRIM(ROUND(IFERROR(CriteriTecnici!$K3607*1,IFERROR(NUMBERVALUE(CriteriTecnici!$K3607,".",","),IFERROR(NUMBERVALUE(CriteriTecnici!$K3607,",","."),0))),4)&amp;""),",",".")&amp;", "&amp;CHAR(34)&amp;"denominator"&amp;CHAR(34)&amp;": "&amp;SUBSTITUTE(TRIM(ROUND(IFERROR(CriteriTecnici!$L3607*1,IFERROR(NUMBERVALUE(CriteriTecnici!$L3607,".",","),IFERROR(NUMBERVALUE(CriteriTecnici!$L3607,",","."),0))),4)&amp;""),",",".")&amp;", "&amp;CHAR(34)&amp;"flag"&amp;CHAR(34)&amp;": "&amp;SUBSTITUTE(TRIM(ROUND(IFERROR(CriteriTecnici!$M3607*1,IFERROR(NUMBERVALUE(CriteriTecnici!$M3607,".",","),IFERROR(NUMBERVALUE(CriteriTecnici!$M3607,",","."),0))),4)&amp;""),",",".")&amp;", "&amp;CHAR(34)&amp;"rawScore"&amp;CHAR(34)&amp;": "&amp;SUBSTITUTE(TRIM(ROUND(IFERROR(CriteriTecnici!$O3607*1,IFERROR(NUMBERVALUE(CriteriTecnici!$O3607,".",","),IFERROR(NUMBERVALUE(CriteriTecnici!$O3607,",","."),0))),4)&amp;""),",",".")&amp;CHAR(125)&amp;IF(TRUE,",",""))</f>
        <v/>
      </c>
    </row>
    <row r="3828">
      <c r="A3828" s="38">
        <f>IF(CriteriTecnici!$A3608="","","    "&amp;CHAR(123)&amp;CHAR(34)&amp;"bidderId"&amp;CHAR(34)&amp;": "&amp;CHAR(34)&amp;SUBSTITUTE(CriteriTecnici!$A3608,CHAR(34),"'")&amp;CHAR(34)&amp;", "&amp;CHAR(34)&amp;"lotId"&amp;CHAR(34)&amp;": "&amp;CHAR(34)&amp;SUBSTITUTE(CriteriTecnici!$C3608,CHAR(34),"'")&amp;CHAR(34)&amp;", "&amp;CHAR(34)&amp;"criterionId"&amp;CHAR(34)&amp;": "&amp;CHAR(34)&amp;SUBSTITUTE(CriteriTecnici!$D3608,CHAR(34),"'")&amp;CHAR(34)&amp;", "&amp;CHAR(34)&amp;"kind"&amp;CHAR(34)&amp;": "&amp;CHAR(34)&amp;SUBSTITUTE(CriteriTecnici!$F3608,CHAR(34),"'")&amp;CHAR(34)&amp;", "&amp;CHAR(34)&amp;"value"&amp;CHAR(34)&amp;": "&amp;SUBSTITUTE(TRIM(ROUND(IFERROR(CriteriTecnici!$N3608*1,IFERROR(NUMBERVALUE(CriteriTecnici!$N3608,".",","),IFERROR(NUMBERVALUE(CriteriTecnici!$N3608,",","."),0))),4)&amp;""),",",".")&amp;", "&amp;CHAR(34)&amp;"numerator"&amp;CHAR(34)&amp;": "&amp;SUBSTITUTE(TRIM(ROUND(IFERROR(CriteriTecnici!$K3608*1,IFERROR(NUMBERVALUE(CriteriTecnici!$K3608,".",","),IFERROR(NUMBERVALUE(CriteriTecnici!$K3608,",","."),0))),4)&amp;""),",",".")&amp;", "&amp;CHAR(34)&amp;"denominator"&amp;CHAR(34)&amp;": "&amp;SUBSTITUTE(TRIM(ROUND(IFERROR(CriteriTecnici!$L3608*1,IFERROR(NUMBERVALUE(CriteriTecnici!$L3608,".",","),IFERROR(NUMBERVALUE(CriteriTecnici!$L3608,",","."),0))),4)&amp;""),",",".")&amp;", "&amp;CHAR(34)&amp;"flag"&amp;CHAR(34)&amp;": "&amp;SUBSTITUTE(TRIM(ROUND(IFERROR(CriteriTecnici!$M3608*1,IFERROR(NUMBERVALUE(CriteriTecnici!$M3608,".",","),IFERROR(NUMBERVALUE(CriteriTecnici!$M3608,",","."),0))),4)&amp;""),",",".")&amp;", "&amp;CHAR(34)&amp;"rawScore"&amp;CHAR(34)&amp;": "&amp;SUBSTITUTE(TRIM(ROUND(IFERROR(CriteriTecnici!$O3608*1,IFERROR(NUMBERVALUE(CriteriTecnici!$O3608,".",","),IFERROR(NUMBERVALUE(CriteriTecnici!$O3608,",","."),0))),4)&amp;""),",",".")&amp;CHAR(125)&amp;IF(TRUE,",",""))</f>
        <v/>
      </c>
    </row>
    <row r="3829">
      <c r="A3829" s="38">
        <f>IF(CriteriTecnici!$A3609="","","    "&amp;CHAR(123)&amp;CHAR(34)&amp;"bidderId"&amp;CHAR(34)&amp;": "&amp;CHAR(34)&amp;SUBSTITUTE(CriteriTecnici!$A3609,CHAR(34),"'")&amp;CHAR(34)&amp;", "&amp;CHAR(34)&amp;"lotId"&amp;CHAR(34)&amp;": "&amp;CHAR(34)&amp;SUBSTITUTE(CriteriTecnici!$C3609,CHAR(34),"'")&amp;CHAR(34)&amp;", "&amp;CHAR(34)&amp;"criterionId"&amp;CHAR(34)&amp;": "&amp;CHAR(34)&amp;SUBSTITUTE(CriteriTecnici!$D3609,CHAR(34),"'")&amp;CHAR(34)&amp;", "&amp;CHAR(34)&amp;"kind"&amp;CHAR(34)&amp;": "&amp;CHAR(34)&amp;SUBSTITUTE(CriteriTecnici!$F3609,CHAR(34),"'")&amp;CHAR(34)&amp;", "&amp;CHAR(34)&amp;"value"&amp;CHAR(34)&amp;": "&amp;SUBSTITUTE(TRIM(ROUND(IFERROR(CriteriTecnici!$N3609*1,IFERROR(NUMBERVALUE(CriteriTecnici!$N3609,".",","),IFERROR(NUMBERVALUE(CriteriTecnici!$N3609,",","."),0))),4)&amp;""),",",".")&amp;", "&amp;CHAR(34)&amp;"numerator"&amp;CHAR(34)&amp;": "&amp;SUBSTITUTE(TRIM(ROUND(IFERROR(CriteriTecnici!$K3609*1,IFERROR(NUMBERVALUE(CriteriTecnici!$K3609,".",","),IFERROR(NUMBERVALUE(CriteriTecnici!$K3609,",","."),0))),4)&amp;""),",",".")&amp;", "&amp;CHAR(34)&amp;"denominator"&amp;CHAR(34)&amp;": "&amp;SUBSTITUTE(TRIM(ROUND(IFERROR(CriteriTecnici!$L3609*1,IFERROR(NUMBERVALUE(CriteriTecnici!$L3609,".",","),IFERROR(NUMBERVALUE(CriteriTecnici!$L3609,",","."),0))),4)&amp;""),",",".")&amp;", "&amp;CHAR(34)&amp;"flag"&amp;CHAR(34)&amp;": "&amp;SUBSTITUTE(TRIM(ROUND(IFERROR(CriteriTecnici!$M3609*1,IFERROR(NUMBERVALUE(CriteriTecnici!$M3609,".",","),IFERROR(NUMBERVALUE(CriteriTecnici!$M3609,",","."),0))),4)&amp;""),",",".")&amp;", "&amp;CHAR(34)&amp;"rawScore"&amp;CHAR(34)&amp;": "&amp;SUBSTITUTE(TRIM(ROUND(IFERROR(CriteriTecnici!$O3609*1,IFERROR(NUMBERVALUE(CriteriTecnici!$O3609,".",","),IFERROR(NUMBERVALUE(CriteriTecnici!$O3609,",","."),0))),4)&amp;""),",",".")&amp;CHAR(125)&amp;IF(TRUE,",",""))</f>
        <v/>
      </c>
    </row>
    <row r="3830">
      <c r="A3830" s="38">
        <f>IF(CriteriTecnici!$A3610="","","    "&amp;CHAR(123)&amp;CHAR(34)&amp;"bidderId"&amp;CHAR(34)&amp;": "&amp;CHAR(34)&amp;SUBSTITUTE(CriteriTecnici!$A3610,CHAR(34),"'")&amp;CHAR(34)&amp;", "&amp;CHAR(34)&amp;"lotId"&amp;CHAR(34)&amp;": "&amp;CHAR(34)&amp;SUBSTITUTE(CriteriTecnici!$C3610,CHAR(34),"'")&amp;CHAR(34)&amp;", "&amp;CHAR(34)&amp;"criterionId"&amp;CHAR(34)&amp;": "&amp;CHAR(34)&amp;SUBSTITUTE(CriteriTecnici!$D3610,CHAR(34),"'")&amp;CHAR(34)&amp;", "&amp;CHAR(34)&amp;"kind"&amp;CHAR(34)&amp;": "&amp;CHAR(34)&amp;SUBSTITUTE(CriteriTecnici!$F3610,CHAR(34),"'")&amp;CHAR(34)&amp;", "&amp;CHAR(34)&amp;"value"&amp;CHAR(34)&amp;": "&amp;SUBSTITUTE(TRIM(ROUND(IFERROR(CriteriTecnici!$N3610*1,IFERROR(NUMBERVALUE(CriteriTecnici!$N3610,".",","),IFERROR(NUMBERVALUE(CriteriTecnici!$N3610,",","."),0))),4)&amp;""),",",".")&amp;", "&amp;CHAR(34)&amp;"numerator"&amp;CHAR(34)&amp;": "&amp;SUBSTITUTE(TRIM(ROUND(IFERROR(CriteriTecnici!$K3610*1,IFERROR(NUMBERVALUE(CriteriTecnici!$K3610,".",","),IFERROR(NUMBERVALUE(CriteriTecnici!$K3610,",","."),0))),4)&amp;""),",",".")&amp;", "&amp;CHAR(34)&amp;"denominator"&amp;CHAR(34)&amp;": "&amp;SUBSTITUTE(TRIM(ROUND(IFERROR(CriteriTecnici!$L3610*1,IFERROR(NUMBERVALUE(CriteriTecnici!$L3610,".",","),IFERROR(NUMBERVALUE(CriteriTecnici!$L3610,",","."),0))),4)&amp;""),",",".")&amp;", "&amp;CHAR(34)&amp;"flag"&amp;CHAR(34)&amp;": "&amp;SUBSTITUTE(TRIM(ROUND(IFERROR(CriteriTecnici!$M3610*1,IFERROR(NUMBERVALUE(CriteriTecnici!$M3610,".",","),IFERROR(NUMBERVALUE(CriteriTecnici!$M3610,",","."),0))),4)&amp;""),",",".")&amp;", "&amp;CHAR(34)&amp;"rawScore"&amp;CHAR(34)&amp;": "&amp;SUBSTITUTE(TRIM(ROUND(IFERROR(CriteriTecnici!$O3610*1,IFERROR(NUMBERVALUE(CriteriTecnici!$O3610,".",","),IFERROR(NUMBERVALUE(CriteriTecnici!$O3610,",","."),0))),4)&amp;""),",",".")&amp;CHAR(125)&amp;IF(TRUE,",",""))</f>
        <v/>
      </c>
    </row>
    <row r="3831">
      <c r="A3831" s="38">
        <f>IF(CriteriTecnici!$A3611="","","    "&amp;CHAR(123)&amp;CHAR(34)&amp;"bidderId"&amp;CHAR(34)&amp;": "&amp;CHAR(34)&amp;SUBSTITUTE(CriteriTecnici!$A3611,CHAR(34),"'")&amp;CHAR(34)&amp;", "&amp;CHAR(34)&amp;"lotId"&amp;CHAR(34)&amp;": "&amp;CHAR(34)&amp;SUBSTITUTE(CriteriTecnici!$C3611,CHAR(34),"'")&amp;CHAR(34)&amp;", "&amp;CHAR(34)&amp;"criterionId"&amp;CHAR(34)&amp;": "&amp;CHAR(34)&amp;SUBSTITUTE(CriteriTecnici!$D3611,CHAR(34),"'")&amp;CHAR(34)&amp;", "&amp;CHAR(34)&amp;"kind"&amp;CHAR(34)&amp;": "&amp;CHAR(34)&amp;SUBSTITUTE(CriteriTecnici!$F3611,CHAR(34),"'")&amp;CHAR(34)&amp;", "&amp;CHAR(34)&amp;"value"&amp;CHAR(34)&amp;": "&amp;SUBSTITUTE(TRIM(ROUND(IFERROR(CriteriTecnici!$N3611*1,IFERROR(NUMBERVALUE(CriteriTecnici!$N3611,".",","),IFERROR(NUMBERVALUE(CriteriTecnici!$N3611,",","."),0))),4)&amp;""),",",".")&amp;", "&amp;CHAR(34)&amp;"numerator"&amp;CHAR(34)&amp;": "&amp;SUBSTITUTE(TRIM(ROUND(IFERROR(CriteriTecnici!$K3611*1,IFERROR(NUMBERVALUE(CriteriTecnici!$K3611,".",","),IFERROR(NUMBERVALUE(CriteriTecnici!$K3611,",","."),0))),4)&amp;""),",",".")&amp;", "&amp;CHAR(34)&amp;"denominator"&amp;CHAR(34)&amp;": "&amp;SUBSTITUTE(TRIM(ROUND(IFERROR(CriteriTecnici!$L3611*1,IFERROR(NUMBERVALUE(CriteriTecnici!$L3611,".",","),IFERROR(NUMBERVALUE(CriteriTecnici!$L3611,",","."),0))),4)&amp;""),",",".")&amp;", "&amp;CHAR(34)&amp;"flag"&amp;CHAR(34)&amp;": "&amp;SUBSTITUTE(TRIM(ROUND(IFERROR(CriteriTecnici!$M3611*1,IFERROR(NUMBERVALUE(CriteriTecnici!$M3611,".",","),IFERROR(NUMBERVALUE(CriteriTecnici!$M3611,",","."),0))),4)&amp;""),",",".")&amp;", "&amp;CHAR(34)&amp;"rawScore"&amp;CHAR(34)&amp;": "&amp;SUBSTITUTE(TRIM(ROUND(IFERROR(CriteriTecnici!$O3611*1,IFERROR(NUMBERVALUE(CriteriTecnici!$O3611,".",","),IFERROR(NUMBERVALUE(CriteriTecnici!$O3611,",","."),0))),4)&amp;""),",",".")&amp;CHAR(125)&amp;IF(TRUE,",",""))</f>
        <v/>
      </c>
    </row>
    <row r="3832">
      <c r="A3832" s="38">
        <f>IF(CriteriTecnici!$A3612="","","    "&amp;CHAR(123)&amp;CHAR(34)&amp;"bidderId"&amp;CHAR(34)&amp;": "&amp;CHAR(34)&amp;SUBSTITUTE(CriteriTecnici!$A3612,CHAR(34),"'")&amp;CHAR(34)&amp;", "&amp;CHAR(34)&amp;"lotId"&amp;CHAR(34)&amp;": "&amp;CHAR(34)&amp;SUBSTITUTE(CriteriTecnici!$C3612,CHAR(34),"'")&amp;CHAR(34)&amp;", "&amp;CHAR(34)&amp;"criterionId"&amp;CHAR(34)&amp;": "&amp;CHAR(34)&amp;SUBSTITUTE(CriteriTecnici!$D3612,CHAR(34),"'")&amp;CHAR(34)&amp;", "&amp;CHAR(34)&amp;"kind"&amp;CHAR(34)&amp;": "&amp;CHAR(34)&amp;SUBSTITUTE(CriteriTecnici!$F3612,CHAR(34),"'")&amp;CHAR(34)&amp;", "&amp;CHAR(34)&amp;"value"&amp;CHAR(34)&amp;": "&amp;SUBSTITUTE(TRIM(ROUND(IFERROR(CriteriTecnici!$N3612*1,IFERROR(NUMBERVALUE(CriteriTecnici!$N3612,".",","),IFERROR(NUMBERVALUE(CriteriTecnici!$N3612,",","."),0))),4)&amp;""),",",".")&amp;", "&amp;CHAR(34)&amp;"numerator"&amp;CHAR(34)&amp;": "&amp;SUBSTITUTE(TRIM(ROUND(IFERROR(CriteriTecnici!$K3612*1,IFERROR(NUMBERVALUE(CriteriTecnici!$K3612,".",","),IFERROR(NUMBERVALUE(CriteriTecnici!$K3612,",","."),0))),4)&amp;""),",",".")&amp;", "&amp;CHAR(34)&amp;"denominator"&amp;CHAR(34)&amp;": "&amp;SUBSTITUTE(TRIM(ROUND(IFERROR(CriteriTecnici!$L3612*1,IFERROR(NUMBERVALUE(CriteriTecnici!$L3612,".",","),IFERROR(NUMBERVALUE(CriteriTecnici!$L3612,",","."),0))),4)&amp;""),",",".")&amp;", "&amp;CHAR(34)&amp;"flag"&amp;CHAR(34)&amp;": "&amp;SUBSTITUTE(TRIM(ROUND(IFERROR(CriteriTecnici!$M3612*1,IFERROR(NUMBERVALUE(CriteriTecnici!$M3612,".",","),IFERROR(NUMBERVALUE(CriteriTecnici!$M3612,",","."),0))),4)&amp;""),",",".")&amp;", "&amp;CHAR(34)&amp;"rawScore"&amp;CHAR(34)&amp;": "&amp;SUBSTITUTE(TRIM(ROUND(IFERROR(CriteriTecnici!$O3612*1,IFERROR(NUMBERVALUE(CriteriTecnici!$O3612,".",","),IFERROR(NUMBERVALUE(CriteriTecnici!$O3612,",","."),0))),4)&amp;""),",",".")&amp;CHAR(125)&amp;IF(TRUE,",",""))</f>
        <v/>
      </c>
    </row>
    <row r="3833">
      <c r="A3833" s="38">
        <f>IF(CriteriTecnici!$A3613="","","    "&amp;CHAR(123)&amp;CHAR(34)&amp;"bidderId"&amp;CHAR(34)&amp;": "&amp;CHAR(34)&amp;SUBSTITUTE(CriteriTecnici!$A3613,CHAR(34),"'")&amp;CHAR(34)&amp;", "&amp;CHAR(34)&amp;"lotId"&amp;CHAR(34)&amp;": "&amp;CHAR(34)&amp;SUBSTITUTE(CriteriTecnici!$C3613,CHAR(34),"'")&amp;CHAR(34)&amp;", "&amp;CHAR(34)&amp;"criterionId"&amp;CHAR(34)&amp;": "&amp;CHAR(34)&amp;SUBSTITUTE(CriteriTecnici!$D3613,CHAR(34),"'")&amp;CHAR(34)&amp;", "&amp;CHAR(34)&amp;"kind"&amp;CHAR(34)&amp;": "&amp;CHAR(34)&amp;SUBSTITUTE(CriteriTecnici!$F3613,CHAR(34),"'")&amp;CHAR(34)&amp;", "&amp;CHAR(34)&amp;"value"&amp;CHAR(34)&amp;": "&amp;SUBSTITUTE(TRIM(ROUND(IFERROR(CriteriTecnici!$N3613*1,IFERROR(NUMBERVALUE(CriteriTecnici!$N3613,".",","),IFERROR(NUMBERVALUE(CriteriTecnici!$N3613,",","."),0))),4)&amp;""),",",".")&amp;", "&amp;CHAR(34)&amp;"numerator"&amp;CHAR(34)&amp;": "&amp;SUBSTITUTE(TRIM(ROUND(IFERROR(CriteriTecnici!$K3613*1,IFERROR(NUMBERVALUE(CriteriTecnici!$K3613,".",","),IFERROR(NUMBERVALUE(CriteriTecnici!$K3613,",","."),0))),4)&amp;""),",",".")&amp;", "&amp;CHAR(34)&amp;"denominator"&amp;CHAR(34)&amp;": "&amp;SUBSTITUTE(TRIM(ROUND(IFERROR(CriteriTecnici!$L3613*1,IFERROR(NUMBERVALUE(CriteriTecnici!$L3613,".",","),IFERROR(NUMBERVALUE(CriteriTecnici!$L3613,",","."),0))),4)&amp;""),",",".")&amp;", "&amp;CHAR(34)&amp;"flag"&amp;CHAR(34)&amp;": "&amp;SUBSTITUTE(TRIM(ROUND(IFERROR(CriteriTecnici!$M3613*1,IFERROR(NUMBERVALUE(CriteriTecnici!$M3613,".",","),IFERROR(NUMBERVALUE(CriteriTecnici!$M3613,",","."),0))),4)&amp;""),",",".")&amp;", "&amp;CHAR(34)&amp;"rawScore"&amp;CHAR(34)&amp;": "&amp;SUBSTITUTE(TRIM(ROUND(IFERROR(CriteriTecnici!$O3613*1,IFERROR(NUMBERVALUE(CriteriTecnici!$O3613,".",","),IFERROR(NUMBERVALUE(CriteriTecnici!$O3613,",","."),0))),4)&amp;""),",",".")&amp;CHAR(125)&amp;IF(TRUE,",",""))</f>
        <v/>
      </c>
    </row>
    <row r="3834">
      <c r="A3834" s="38">
        <f>IF(CriteriTecnici!$A3614="","","    "&amp;CHAR(123)&amp;CHAR(34)&amp;"bidderId"&amp;CHAR(34)&amp;": "&amp;CHAR(34)&amp;SUBSTITUTE(CriteriTecnici!$A3614,CHAR(34),"'")&amp;CHAR(34)&amp;", "&amp;CHAR(34)&amp;"lotId"&amp;CHAR(34)&amp;": "&amp;CHAR(34)&amp;SUBSTITUTE(CriteriTecnici!$C3614,CHAR(34),"'")&amp;CHAR(34)&amp;", "&amp;CHAR(34)&amp;"criterionId"&amp;CHAR(34)&amp;": "&amp;CHAR(34)&amp;SUBSTITUTE(CriteriTecnici!$D3614,CHAR(34),"'")&amp;CHAR(34)&amp;", "&amp;CHAR(34)&amp;"kind"&amp;CHAR(34)&amp;": "&amp;CHAR(34)&amp;SUBSTITUTE(CriteriTecnici!$F3614,CHAR(34),"'")&amp;CHAR(34)&amp;", "&amp;CHAR(34)&amp;"value"&amp;CHAR(34)&amp;": "&amp;SUBSTITUTE(TRIM(ROUND(IFERROR(CriteriTecnici!$N3614*1,IFERROR(NUMBERVALUE(CriteriTecnici!$N3614,".",","),IFERROR(NUMBERVALUE(CriteriTecnici!$N3614,",","."),0))),4)&amp;""),",",".")&amp;", "&amp;CHAR(34)&amp;"numerator"&amp;CHAR(34)&amp;": "&amp;SUBSTITUTE(TRIM(ROUND(IFERROR(CriteriTecnici!$K3614*1,IFERROR(NUMBERVALUE(CriteriTecnici!$K3614,".",","),IFERROR(NUMBERVALUE(CriteriTecnici!$K3614,",","."),0))),4)&amp;""),",",".")&amp;", "&amp;CHAR(34)&amp;"denominator"&amp;CHAR(34)&amp;": "&amp;SUBSTITUTE(TRIM(ROUND(IFERROR(CriteriTecnici!$L3614*1,IFERROR(NUMBERVALUE(CriteriTecnici!$L3614,".",","),IFERROR(NUMBERVALUE(CriteriTecnici!$L3614,",","."),0))),4)&amp;""),",",".")&amp;", "&amp;CHAR(34)&amp;"flag"&amp;CHAR(34)&amp;": "&amp;SUBSTITUTE(TRIM(ROUND(IFERROR(CriteriTecnici!$M3614*1,IFERROR(NUMBERVALUE(CriteriTecnici!$M3614,".",","),IFERROR(NUMBERVALUE(CriteriTecnici!$M3614,",","."),0))),4)&amp;""),",",".")&amp;", "&amp;CHAR(34)&amp;"rawScore"&amp;CHAR(34)&amp;": "&amp;SUBSTITUTE(TRIM(ROUND(IFERROR(CriteriTecnici!$O3614*1,IFERROR(NUMBERVALUE(CriteriTecnici!$O3614,".",","),IFERROR(NUMBERVALUE(CriteriTecnici!$O3614,",","."),0))),4)&amp;""),",",".")&amp;CHAR(125)&amp;IF(TRUE,",",""))</f>
        <v/>
      </c>
    </row>
    <row r="3835">
      <c r="A3835" s="38">
        <f>IF(CriteriTecnici!$A3615="","","    "&amp;CHAR(123)&amp;CHAR(34)&amp;"bidderId"&amp;CHAR(34)&amp;": "&amp;CHAR(34)&amp;SUBSTITUTE(CriteriTecnici!$A3615,CHAR(34),"'")&amp;CHAR(34)&amp;", "&amp;CHAR(34)&amp;"lotId"&amp;CHAR(34)&amp;": "&amp;CHAR(34)&amp;SUBSTITUTE(CriteriTecnici!$C3615,CHAR(34),"'")&amp;CHAR(34)&amp;", "&amp;CHAR(34)&amp;"criterionId"&amp;CHAR(34)&amp;": "&amp;CHAR(34)&amp;SUBSTITUTE(CriteriTecnici!$D3615,CHAR(34),"'")&amp;CHAR(34)&amp;", "&amp;CHAR(34)&amp;"kind"&amp;CHAR(34)&amp;": "&amp;CHAR(34)&amp;SUBSTITUTE(CriteriTecnici!$F3615,CHAR(34),"'")&amp;CHAR(34)&amp;", "&amp;CHAR(34)&amp;"value"&amp;CHAR(34)&amp;": "&amp;SUBSTITUTE(TRIM(ROUND(IFERROR(CriteriTecnici!$N3615*1,IFERROR(NUMBERVALUE(CriteriTecnici!$N3615,".",","),IFERROR(NUMBERVALUE(CriteriTecnici!$N3615,",","."),0))),4)&amp;""),",",".")&amp;", "&amp;CHAR(34)&amp;"numerator"&amp;CHAR(34)&amp;": "&amp;SUBSTITUTE(TRIM(ROUND(IFERROR(CriteriTecnici!$K3615*1,IFERROR(NUMBERVALUE(CriteriTecnici!$K3615,".",","),IFERROR(NUMBERVALUE(CriteriTecnici!$K3615,",","."),0))),4)&amp;""),",",".")&amp;", "&amp;CHAR(34)&amp;"denominator"&amp;CHAR(34)&amp;": "&amp;SUBSTITUTE(TRIM(ROUND(IFERROR(CriteriTecnici!$L3615*1,IFERROR(NUMBERVALUE(CriteriTecnici!$L3615,".",","),IFERROR(NUMBERVALUE(CriteriTecnici!$L3615,",","."),0))),4)&amp;""),",",".")&amp;", "&amp;CHAR(34)&amp;"flag"&amp;CHAR(34)&amp;": "&amp;SUBSTITUTE(TRIM(ROUND(IFERROR(CriteriTecnici!$M3615*1,IFERROR(NUMBERVALUE(CriteriTecnici!$M3615,".",","),IFERROR(NUMBERVALUE(CriteriTecnici!$M3615,",","."),0))),4)&amp;""),",",".")&amp;", "&amp;CHAR(34)&amp;"rawScore"&amp;CHAR(34)&amp;": "&amp;SUBSTITUTE(TRIM(ROUND(IFERROR(CriteriTecnici!$O3615*1,IFERROR(NUMBERVALUE(CriteriTecnici!$O3615,".",","),IFERROR(NUMBERVALUE(CriteriTecnici!$O3615,",","."),0))),4)&amp;""),",",".")&amp;CHAR(125)&amp;IF(TRUE,",",""))</f>
        <v/>
      </c>
    </row>
    <row r="3836">
      <c r="A3836" s="38">
        <f>IF(CriteriTecnici!$A3616="","","    "&amp;CHAR(123)&amp;CHAR(34)&amp;"bidderId"&amp;CHAR(34)&amp;": "&amp;CHAR(34)&amp;SUBSTITUTE(CriteriTecnici!$A3616,CHAR(34),"'")&amp;CHAR(34)&amp;", "&amp;CHAR(34)&amp;"lotId"&amp;CHAR(34)&amp;": "&amp;CHAR(34)&amp;SUBSTITUTE(CriteriTecnici!$C3616,CHAR(34),"'")&amp;CHAR(34)&amp;", "&amp;CHAR(34)&amp;"criterionId"&amp;CHAR(34)&amp;": "&amp;CHAR(34)&amp;SUBSTITUTE(CriteriTecnici!$D3616,CHAR(34),"'")&amp;CHAR(34)&amp;", "&amp;CHAR(34)&amp;"kind"&amp;CHAR(34)&amp;": "&amp;CHAR(34)&amp;SUBSTITUTE(CriteriTecnici!$F3616,CHAR(34),"'")&amp;CHAR(34)&amp;", "&amp;CHAR(34)&amp;"value"&amp;CHAR(34)&amp;": "&amp;SUBSTITUTE(TRIM(ROUND(IFERROR(CriteriTecnici!$N3616*1,IFERROR(NUMBERVALUE(CriteriTecnici!$N3616,".",","),IFERROR(NUMBERVALUE(CriteriTecnici!$N3616,",","."),0))),4)&amp;""),",",".")&amp;", "&amp;CHAR(34)&amp;"numerator"&amp;CHAR(34)&amp;": "&amp;SUBSTITUTE(TRIM(ROUND(IFERROR(CriteriTecnici!$K3616*1,IFERROR(NUMBERVALUE(CriteriTecnici!$K3616,".",","),IFERROR(NUMBERVALUE(CriteriTecnici!$K3616,",","."),0))),4)&amp;""),",",".")&amp;", "&amp;CHAR(34)&amp;"denominator"&amp;CHAR(34)&amp;": "&amp;SUBSTITUTE(TRIM(ROUND(IFERROR(CriteriTecnici!$L3616*1,IFERROR(NUMBERVALUE(CriteriTecnici!$L3616,".",","),IFERROR(NUMBERVALUE(CriteriTecnici!$L3616,",","."),0))),4)&amp;""),",",".")&amp;", "&amp;CHAR(34)&amp;"flag"&amp;CHAR(34)&amp;": "&amp;SUBSTITUTE(TRIM(ROUND(IFERROR(CriteriTecnici!$M3616*1,IFERROR(NUMBERVALUE(CriteriTecnici!$M3616,".",","),IFERROR(NUMBERVALUE(CriteriTecnici!$M3616,",","."),0))),4)&amp;""),",",".")&amp;", "&amp;CHAR(34)&amp;"rawScore"&amp;CHAR(34)&amp;": "&amp;SUBSTITUTE(TRIM(ROUND(IFERROR(CriteriTecnici!$O3616*1,IFERROR(NUMBERVALUE(CriteriTecnici!$O3616,".",","),IFERROR(NUMBERVALUE(CriteriTecnici!$O3616,",","."),0))),4)&amp;""),",",".")&amp;CHAR(125)&amp;IF(TRUE,",",""))</f>
        <v/>
      </c>
    </row>
    <row r="3837">
      <c r="A3837" s="38">
        <f>IF(CriteriTecnici!$A3617="","","    "&amp;CHAR(123)&amp;CHAR(34)&amp;"bidderId"&amp;CHAR(34)&amp;": "&amp;CHAR(34)&amp;SUBSTITUTE(CriteriTecnici!$A3617,CHAR(34),"'")&amp;CHAR(34)&amp;", "&amp;CHAR(34)&amp;"lotId"&amp;CHAR(34)&amp;": "&amp;CHAR(34)&amp;SUBSTITUTE(CriteriTecnici!$C3617,CHAR(34),"'")&amp;CHAR(34)&amp;", "&amp;CHAR(34)&amp;"criterionId"&amp;CHAR(34)&amp;": "&amp;CHAR(34)&amp;SUBSTITUTE(CriteriTecnici!$D3617,CHAR(34),"'")&amp;CHAR(34)&amp;", "&amp;CHAR(34)&amp;"kind"&amp;CHAR(34)&amp;": "&amp;CHAR(34)&amp;SUBSTITUTE(CriteriTecnici!$F3617,CHAR(34),"'")&amp;CHAR(34)&amp;", "&amp;CHAR(34)&amp;"value"&amp;CHAR(34)&amp;": "&amp;SUBSTITUTE(TRIM(ROUND(IFERROR(CriteriTecnici!$N3617*1,IFERROR(NUMBERVALUE(CriteriTecnici!$N3617,".",","),IFERROR(NUMBERVALUE(CriteriTecnici!$N3617,",","."),0))),4)&amp;""),",",".")&amp;", "&amp;CHAR(34)&amp;"numerator"&amp;CHAR(34)&amp;": "&amp;SUBSTITUTE(TRIM(ROUND(IFERROR(CriteriTecnici!$K3617*1,IFERROR(NUMBERVALUE(CriteriTecnici!$K3617,".",","),IFERROR(NUMBERVALUE(CriteriTecnici!$K3617,",","."),0))),4)&amp;""),",",".")&amp;", "&amp;CHAR(34)&amp;"denominator"&amp;CHAR(34)&amp;": "&amp;SUBSTITUTE(TRIM(ROUND(IFERROR(CriteriTecnici!$L3617*1,IFERROR(NUMBERVALUE(CriteriTecnici!$L3617,".",","),IFERROR(NUMBERVALUE(CriteriTecnici!$L3617,",","."),0))),4)&amp;""),",",".")&amp;", "&amp;CHAR(34)&amp;"flag"&amp;CHAR(34)&amp;": "&amp;SUBSTITUTE(TRIM(ROUND(IFERROR(CriteriTecnici!$M3617*1,IFERROR(NUMBERVALUE(CriteriTecnici!$M3617,".",","),IFERROR(NUMBERVALUE(CriteriTecnici!$M3617,",","."),0))),4)&amp;""),",",".")&amp;", "&amp;CHAR(34)&amp;"rawScore"&amp;CHAR(34)&amp;": "&amp;SUBSTITUTE(TRIM(ROUND(IFERROR(CriteriTecnici!$O3617*1,IFERROR(NUMBERVALUE(CriteriTecnici!$O3617,".",","),IFERROR(NUMBERVALUE(CriteriTecnici!$O3617,",","."),0))),4)&amp;""),",",".")&amp;CHAR(125)&amp;IF(TRUE,",",""))</f>
        <v/>
      </c>
    </row>
    <row r="3838">
      <c r="A3838" s="38">
        <f>IF(CriteriTecnici!$A3618="","","    "&amp;CHAR(123)&amp;CHAR(34)&amp;"bidderId"&amp;CHAR(34)&amp;": "&amp;CHAR(34)&amp;SUBSTITUTE(CriteriTecnici!$A3618,CHAR(34),"'")&amp;CHAR(34)&amp;", "&amp;CHAR(34)&amp;"lotId"&amp;CHAR(34)&amp;": "&amp;CHAR(34)&amp;SUBSTITUTE(CriteriTecnici!$C3618,CHAR(34),"'")&amp;CHAR(34)&amp;", "&amp;CHAR(34)&amp;"criterionId"&amp;CHAR(34)&amp;": "&amp;CHAR(34)&amp;SUBSTITUTE(CriteriTecnici!$D3618,CHAR(34),"'")&amp;CHAR(34)&amp;", "&amp;CHAR(34)&amp;"kind"&amp;CHAR(34)&amp;": "&amp;CHAR(34)&amp;SUBSTITUTE(CriteriTecnici!$F3618,CHAR(34),"'")&amp;CHAR(34)&amp;", "&amp;CHAR(34)&amp;"value"&amp;CHAR(34)&amp;": "&amp;SUBSTITUTE(TRIM(ROUND(IFERROR(CriteriTecnici!$N3618*1,IFERROR(NUMBERVALUE(CriteriTecnici!$N3618,".",","),IFERROR(NUMBERVALUE(CriteriTecnici!$N3618,",","."),0))),4)&amp;""),",",".")&amp;", "&amp;CHAR(34)&amp;"numerator"&amp;CHAR(34)&amp;": "&amp;SUBSTITUTE(TRIM(ROUND(IFERROR(CriteriTecnici!$K3618*1,IFERROR(NUMBERVALUE(CriteriTecnici!$K3618,".",","),IFERROR(NUMBERVALUE(CriteriTecnici!$K3618,",","."),0))),4)&amp;""),",",".")&amp;", "&amp;CHAR(34)&amp;"denominator"&amp;CHAR(34)&amp;": "&amp;SUBSTITUTE(TRIM(ROUND(IFERROR(CriteriTecnici!$L3618*1,IFERROR(NUMBERVALUE(CriteriTecnici!$L3618,".",","),IFERROR(NUMBERVALUE(CriteriTecnici!$L3618,",","."),0))),4)&amp;""),",",".")&amp;", "&amp;CHAR(34)&amp;"flag"&amp;CHAR(34)&amp;": "&amp;SUBSTITUTE(TRIM(ROUND(IFERROR(CriteriTecnici!$M3618*1,IFERROR(NUMBERVALUE(CriteriTecnici!$M3618,".",","),IFERROR(NUMBERVALUE(CriteriTecnici!$M3618,",","."),0))),4)&amp;""),",",".")&amp;", "&amp;CHAR(34)&amp;"rawScore"&amp;CHAR(34)&amp;": "&amp;SUBSTITUTE(TRIM(ROUND(IFERROR(CriteriTecnici!$O3618*1,IFERROR(NUMBERVALUE(CriteriTecnici!$O3618,".",","),IFERROR(NUMBERVALUE(CriteriTecnici!$O3618,",","."),0))),4)&amp;""),",",".")&amp;CHAR(125)&amp;IF(TRUE,",",""))</f>
        <v/>
      </c>
    </row>
    <row r="3839">
      <c r="A3839" s="38">
        <f>IF(CriteriTecnici!$A3619="","","    "&amp;CHAR(123)&amp;CHAR(34)&amp;"bidderId"&amp;CHAR(34)&amp;": "&amp;CHAR(34)&amp;SUBSTITUTE(CriteriTecnici!$A3619,CHAR(34),"'")&amp;CHAR(34)&amp;", "&amp;CHAR(34)&amp;"lotId"&amp;CHAR(34)&amp;": "&amp;CHAR(34)&amp;SUBSTITUTE(CriteriTecnici!$C3619,CHAR(34),"'")&amp;CHAR(34)&amp;", "&amp;CHAR(34)&amp;"criterionId"&amp;CHAR(34)&amp;": "&amp;CHAR(34)&amp;SUBSTITUTE(CriteriTecnici!$D3619,CHAR(34),"'")&amp;CHAR(34)&amp;", "&amp;CHAR(34)&amp;"kind"&amp;CHAR(34)&amp;": "&amp;CHAR(34)&amp;SUBSTITUTE(CriteriTecnici!$F3619,CHAR(34),"'")&amp;CHAR(34)&amp;", "&amp;CHAR(34)&amp;"value"&amp;CHAR(34)&amp;": "&amp;SUBSTITUTE(TRIM(ROUND(IFERROR(CriteriTecnici!$N3619*1,IFERROR(NUMBERVALUE(CriteriTecnici!$N3619,".",","),IFERROR(NUMBERVALUE(CriteriTecnici!$N3619,",","."),0))),4)&amp;""),",",".")&amp;", "&amp;CHAR(34)&amp;"numerator"&amp;CHAR(34)&amp;": "&amp;SUBSTITUTE(TRIM(ROUND(IFERROR(CriteriTecnici!$K3619*1,IFERROR(NUMBERVALUE(CriteriTecnici!$K3619,".",","),IFERROR(NUMBERVALUE(CriteriTecnici!$K3619,",","."),0))),4)&amp;""),",",".")&amp;", "&amp;CHAR(34)&amp;"denominator"&amp;CHAR(34)&amp;": "&amp;SUBSTITUTE(TRIM(ROUND(IFERROR(CriteriTecnici!$L3619*1,IFERROR(NUMBERVALUE(CriteriTecnici!$L3619,".",","),IFERROR(NUMBERVALUE(CriteriTecnici!$L3619,",","."),0))),4)&amp;""),",",".")&amp;", "&amp;CHAR(34)&amp;"flag"&amp;CHAR(34)&amp;": "&amp;SUBSTITUTE(TRIM(ROUND(IFERROR(CriteriTecnici!$M3619*1,IFERROR(NUMBERVALUE(CriteriTecnici!$M3619,".",","),IFERROR(NUMBERVALUE(CriteriTecnici!$M3619,",","."),0))),4)&amp;""),",",".")&amp;", "&amp;CHAR(34)&amp;"rawScore"&amp;CHAR(34)&amp;": "&amp;SUBSTITUTE(TRIM(ROUND(IFERROR(CriteriTecnici!$O3619*1,IFERROR(NUMBERVALUE(CriteriTecnici!$O3619,".",","),IFERROR(NUMBERVALUE(CriteriTecnici!$O3619,",","."),0))),4)&amp;""),",",".")&amp;CHAR(125)&amp;IF(TRUE,",",""))</f>
        <v/>
      </c>
    </row>
    <row r="3840">
      <c r="A3840" s="38">
        <f>IF(CriteriTecnici!$A3620="","","    "&amp;CHAR(123)&amp;CHAR(34)&amp;"bidderId"&amp;CHAR(34)&amp;": "&amp;CHAR(34)&amp;SUBSTITUTE(CriteriTecnici!$A3620,CHAR(34),"'")&amp;CHAR(34)&amp;", "&amp;CHAR(34)&amp;"lotId"&amp;CHAR(34)&amp;": "&amp;CHAR(34)&amp;SUBSTITUTE(CriteriTecnici!$C3620,CHAR(34),"'")&amp;CHAR(34)&amp;", "&amp;CHAR(34)&amp;"criterionId"&amp;CHAR(34)&amp;": "&amp;CHAR(34)&amp;SUBSTITUTE(CriteriTecnici!$D3620,CHAR(34),"'")&amp;CHAR(34)&amp;", "&amp;CHAR(34)&amp;"kind"&amp;CHAR(34)&amp;": "&amp;CHAR(34)&amp;SUBSTITUTE(CriteriTecnici!$F3620,CHAR(34),"'")&amp;CHAR(34)&amp;", "&amp;CHAR(34)&amp;"value"&amp;CHAR(34)&amp;": "&amp;SUBSTITUTE(TRIM(ROUND(IFERROR(CriteriTecnici!$N3620*1,IFERROR(NUMBERVALUE(CriteriTecnici!$N3620,".",","),IFERROR(NUMBERVALUE(CriteriTecnici!$N3620,",","."),0))),4)&amp;""),",",".")&amp;", "&amp;CHAR(34)&amp;"numerator"&amp;CHAR(34)&amp;": "&amp;SUBSTITUTE(TRIM(ROUND(IFERROR(CriteriTecnici!$K3620*1,IFERROR(NUMBERVALUE(CriteriTecnici!$K3620,".",","),IFERROR(NUMBERVALUE(CriteriTecnici!$K3620,",","."),0))),4)&amp;""),",",".")&amp;", "&amp;CHAR(34)&amp;"denominator"&amp;CHAR(34)&amp;": "&amp;SUBSTITUTE(TRIM(ROUND(IFERROR(CriteriTecnici!$L3620*1,IFERROR(NUMBERVALUE(CriteriTecnici!$L3620,".",","),IFERROR(NUMBERVALUE(CriteriTecnici!$L3620,",","."),0))),4)&amp;""),",",".")&amp;", "&amp;CHAR(34)&amp;"flag"&amp;CHAR(34)&amp;": "&amp;SUBSTITUTE(TRIM(ROUND(IFERROR(CriteriTecnici!$M3620*1,IFERROR(NUMBERVALUE(CriteriTecnici!$M3620,".",","),IFERROR(NUMBERVALUE(CriteriTecnici!$M3620,",","."),0))),4)&amp;""),",",".")&amp;", "&amp;CHAR(34)&amp;"rawScore"&amp;CHAR(34)&amp;": "&amp;SUBSTITUTE(TRIM(ROUND(IFERROR(CriteriTecnici!$O3620*1,IFERROR(NUMBERVALUE(CriteriTecnici!$O3620,".",","),IFERROR(NUMBERVALUE(CriteriTecnici!$O3620,",","."),0))),4)&amp;""),",",".")&amp;CHAR(125)&amp;IF(TRUE,",",""))</f>
        <v/>
      </c>
    </row>
    <row r="3841">
      <c r="A3841" s="38">
        <f>IF(CriteriTecnici!$A3621="","","    "&amp;CHAR(123)&amp;CHAR(34)&amp;"bidderId"&amp;CHAR(34)&amp;": "&amp;CHAR(34)&amp;SUBSTITUTE(CriteriTecnici!$A3621,CHAR(34),"'")&amp;CHAR(34)&amp;", "&amp;CHAR(34)&amp;"lotId"&amp;CHAR(34)&amp;": "&amp;CHAR(34)&amp;SUBSTITUTE(CriteriTecnici!$C3621,CHAR(34),"'")&amp;CHAR(34)&amp;", "&amp;CHAR(34)&amp;"criterionId"&amp;CHAR(34)&amp;": "&amp;CHAR(34)&amp;SUBSTITUTE(CriteriTecnici!$D3621,CHAR(34),"'")&amp;CHAR(34)&amp;", "&amp;CHAR(34)&amp;"kind"&amp;CHAR(34)&amp;": "&amp;CHAR(34)&amp;SUBSTITUTE(CriteriTecnici!$F3621,CHAR(34),"'")&amp;CHAR(34)&amp;", "&amp;CHAR(34)&amp;"value"&amp;CHAR(34)&amp;": "&amp;SUBSTITUTE(TRIM(ROUND(IFERROR(CriteriTecnici!$N3621*1,IFERROR(NUMBERVALUE(CriteriTecnici!$N3621,".",","),IFERROR(NUMBERVALUE(CriteriTecnici!$N3621,",","."),0))),4)&amp;""),",",".")&amp;", "&amp;CHAR(34)&amp;"numerator"&amp;CHAR(34)&amp;": "&amp;SUBSTITUTE(TRIM(ROUND(IFERROR(CriteriTecnici!$K3621*1,IFERROR(NUMBERVALUE(CriteriTecnici!$K3621,".",","),IFERROR(NUMBERVALUE(CriteriTecnici!$K3621,",","."),0))),4)&amp;""),",",".")&amp;", "&amp;CHAR(34)&amp;"denominator"&amp;CHAR(34)&amp;": "&amp;SUBSTITUTE(TRIM(ROUND(IFERROR(CriteriTecnici!$L3621*1,IFERROR(NUMBERVALUE(CriteriTecnici!$L3621,".",","),IFERROR(NUMBERVALUE(CriteriTecnici!$L3621,",","."),0))),4)&amp;""),",",".")&amp;", "&amp;CHAR(34)&amp;"flag"&amp;CHAR(34)&amp;": "&amp;SUBSTITUTE(TRIM(ROUND(IFERROR(CriteriTecnici!$M3621*1,IFERROR(NUMBERVALUE(CriteriTecnici!$M3621,".",","),IFERROR(NUMBERVALUE(CriteriTecnici!$M3621,",","."),0))),4)&amp;""),",",".")&amp;", "&amp;CHAR(34)&amp;"rawScore"&amp;CHAR(34)&amp;": "&amp;SUBSTITUTE(TRIM(ROUND(IFERROR(CriteriTecnici!$O3621*1,IFERROR(NUMBERVALUE(CriteriTecnici!$O3621,".",","),IFERROR(NUMBERVALUE(CriteriTecnici!$O3621,",","."),0))),4)&amp;""),",",".")&amp;CHAR(125)&amp;IF(TRUE,",",""))</f>
        <v/>
      </c>
    </row>
    <row r="3842">
      <c r="A3842" s="38">
        <f>IF(CriteriTecnici!$A3622="","","    "&amp;CHAR(123)&amp;CHAR(34)&amp;"bidderId"&amp;CHAR(34)&amp;": "&amp;CHAR(34)&amp;SUBSTITUTE(CriteriTecnici!$A3622,CHAR(34),"'")&amp;CHAR(34)&amp;", "&amp;CHAR(34)&amp;"lotId"&amp;CHAR(34)&amp;": "&amp;CHAR(34)&amp;SUBSTITUTE(CriteriTecnici!$C3622,CHAR(34),"'")&amp;CHAR(34)&amp;", "&amp;CHAR(34)&amp;"criterionId"&amp;CHAR(34)&amp;": "&amp;CHAR(34)&amp;SUBSTITUTE(CriteriTecnici!$D3622,CHAR(34),"'")&amp;CHAR(34)&amp;", "&amp;CHAR(34)&amp;"kind"&amp;CHAR(34)&amp;": "&amp;CHAR(34)&amp;SUBSTITUTE(CriteriTecnici!$F3622,CHAR(34),"'")&amp;CHAR(34)&amp;", "&amp;CHAR(34)&amp;"value"&amp;CHAR(34)&amp;": "&amp;SUBSTITUTE(TRIM(ROUND(IFERROR(CriteriTecnici!$N3622*1,IFERROR(NUMBERVALUE(CriteriTecnici!$N3622,".",","),IFERROR(NUMBERVALUE(CriteriTecnici!$N3622,",","."),0))),4)&amp;""),",",".")&amp;", "&amp;CHAR(34)&amp;"numerator"&amp;CHAR(34)&amp;": "&amp;SUBSTITUTE(TRIM(ROUND(IFERROR(CriteriTecnici!$K3622*1,IFERROR(NUMBERVALUE(CriteriTecnici!$K3622,".",","),IFERROR(NUMBERVALUE(CriteriTecnici!$K3622,",","."),0))),4)&amp;""),",",".")&amp;", "&amp;CHAR(34)&amp;"denominator"&amp;CHAR(34)&amp;": "&amp;SUBSTITUTE(TRIM(ROUND(IFERROR(CriteriTecnici!$L3622*1,IFERROR(NUMBERVALUE(CriteriTecnici!$L3622,".",","),IFERROR(NUMBERVALUE(CriteriTecnici!$L3622,",","."),0))),4)&amp;""),",",".")&amp;", "&amp;CHAR(34)&amp;"flag"&amp;CHAR(34)&amp;": "&amp;SUBSTITUTE(TRIM(ROUND(IFERROR(CriteriTecnici!$M3622*1,IFERROR(NUMBERVALUE(CriteriTecnici!$M3622,".",","),IFERROR(NUMBERVALUE(CriteriTecnici!$M3622,",","."),0))),4)&amp;""),",",".")&amp;", "&amp;CHAR(34)&amp;"rawScore"&amp;CHAR(34)&amp;": "&amp;SUBSTITUTE(TRIM(ROUND(IFERROR(CriteriTecnici!$O3622*1,IFERROR(NUMBERVALUE(CriteriTecnici!$O3622,".",","),IFERROR(NUMBERVALUE(CriteriTecnici!$O3622,",","."),0))),4)&amp;""),",",".")&amp;CHAR(125)&amp;IF(TRUE,",",""))</f>
        <v/>
      </c>
    </row>
    <row r="3843">
      <c r="A3843" s="38">
        <f>IF(CriteriTecnici!$A3623="","","    "&amp;CHAR(123)&amp;CHAR(34)&amp;"bidderId"&amp;CHAR(34)&amp;": "&amp;CHAR(34)&amp;SUBSTITUTE(CriteriTecnici!$A3623,CHAR(34),"'")&amp;CHAR(34)&amp;", "&amp;CHAR(34)&amp;"lotId"&amp;CHAR(34)&amp;": "&amp;CHAR(34)&amp;SUBSTITUTE(CriteriTecnici!$C3623,CHAR(34),"'")&amp;CHAR(34)&amp;", "&amp;CHAR(34)&amp;"criterionId"&amp;CHAR(34)&amp;": "&amp;CHAR(34)&amp;SUBSTITUTE(CriteriTecnici!$D3623,CHAR(34),"'")&amp;CHAR(34)&amp;", "&amp;CHAR(34)&amp;"kind"&amp;CHAR(34)&amp;": "&amp;CHAR(34)&amp;SUBSTITUTE(CriteriTecnici!$F3623,CHAR(34),"'")&amp;CHAR(34)&amp;", "&amp;CHAR(34)&amp;"value"&amp;CHAR(34)&amp;": "&amp;SUBSTITUTE(TRIM(ROUND(IFERROR(CriteriTecnici!$N3623*1,IFERROR(NUMBERVALUE(CriteriTecnici!$N3623,".",","),IFERROR(NUMBERVALUE(CriteriTecnici!$N3623,",","."),0))),4)&amp;""),",",".")&amp;", "&amp;CHAR(34)&amp;"numerator"&amp;CHAR(34)&amp;": "&amp;SUBSTITUTE(TRIM(ROUND(IFERROR(CriteriTecnici!$K3623*1,IFERROR(NUMBERVALUE(CriteriTecnici!$K3623,".",","),IFERROR(NUMBERVALUE(CriteriTecnici!$K3623,",","."),0))),4)&amp;""),",",".")&amp;", "&amp;CHAR(34)&amp;"denominator"&amp;CHAR(34)&amp;": "&amp;SUBSTITUTE(TRIM(ROUND(IFERROR(CriteriTecnici!$L3623*1,IFERROR(NUMBERVALUE(CriteriTecnici!$L3623,".",","),IFERROR(NUMBERVALUE(CriteriTecnici!$L3623,",","."),0))),4)&amp;""),",",".")&amp;", "&amp;CHAR(34)&amp;"flag"&amp;CHAR(34)&amp;": "&amp;SUBSTITUTE(TRIM(ROUND(IFERROR(CriteriTecnici!$M3623*1,IFERROR(NUMBERVALUE(CriteriTecnici!$M3623,".",","),IFERROR(NUMBERVALUE(CriteriTecnici!$M3623,",","."),0))),4)&amp;""),",",".")&amp;", "&amp;CHAR(34)&amp;"rawScore"&amp;CHAR(34)&amp;": "&amp;SUBSTITUTE(TRIM(ROUND(IFERROR(CriteriTecnici!$O3623*1,IFERROR(NUMBERVALUE(CriteriTecnici!$O3623,".",","),IFERROR(NUMBERVALUE(CriteriTecnici!$O3623,",","."),0))),4)&amp;""),",",".")&amp;CHAR(125)&amp;IF(TRUE,",",""))</f>
        <v/>
      </c>
    </row>
    <row r="3844">
      <c r="A3844" s="38">
        <f>IF(CriteriTecnici!$A3624="","","    "&amp;CHAR(123)&amp;CHAR(34)&amp;"bidderId"&amp;CHAR(34)&amp;": "&amp;CHAR(34)&amp;SUBSTITUTE(CriteriTecnici!$A3624,CHAR(34),"'")&amp;CHAR(34)&amp;", "&amp;CHAR(34)&amp;"lotId"&amp;CHAR(34)&amp;": "&amp;CHAR(34)&amp;SUBSTITUTE(CriteriTecnici!$C3624,CHAR(34),"'")&amp;CHAR(34)&amp;", "&amp;CHAR(34)&amp;"criterionId"&amp;CHAR(34)&amp;": "&amp;CHAR(34)&amp;SUBSTITUTE(CriteriTecnici!$D3624,CHAR(34),"'")&amp;CHAR(34)&amp;", "&amp;CHAR(34)&amp;"kind"&amp;CHAR(34)&amp;": "&amp;CHAR(34)&amp;SUBSTITUTE(CriteriTecnici!$F3624,CHAR(34),"'")&amp;CHAR(34)&amp;", "&amp;CHAR(34)&amp;"value"&amp;CHAR(34)&amp;": "&amp;SUBSTITUTE(TRIM(ROUND(IFERROR(CriteriTecnici!$N3624*1,IFERROR(NUMBERVALUE(CriteriTecnici!$N3624,".",","),IFERROR(NUMBERVALUE(CriteriTecnici!$N3624,",","."),0))),4)&amp;""),",",".")&amp;", "&amp;CHAR(34)&amp;"numerator"&amp;CHAR(34)&amp;": "&amp;SUBSTITUTE(TRIM(ROUND(IFERROR(CriteriTecnici!$K3624*1,IFERROR(NUMBERVALUE(CriteriTecnici!$K3624,".",","),IFERROR(NUMBERVALUE(CriteriTecnici!$K3624,",","."),0))),4)&amp;""),",",".")&amp;", "&amp;CHAR(34)&amp;"denominator"&amp;CHAR(34)&amp;": "&amp;SUBSTITUTE(TRIM(ROUND(IFERROR(CriteriTecnici!$L3624*1,IFERROR(NUMBERVALUE(CriteriTecnici!$L3624,".",","),IFERROR(NUMBERVALUE(CriteriTecnici!$L3624,",","."),0))),4)&amp;""),",",".")&amp;", "&amp;CHAR(34)&amp;"flag"&amp;CHAR(34)&amp;": "&amp;SUBSTITUTE(TRIM(ROUND(IFERROR(CriteriTecnici!$M3624*1,IFERROR(NUMBERVALUE(CriteriTecnici!$M3624,".",","),IFERROR(NUMBERVALUE(CriteriTecnici!$M3624,",","."),0))),4)&amp;""),",",".")&amp;", "&amp;CHAR(34)&amp;"rawScore"&amp;CHAR(34)&amp;": "&amp;SUBSTITUTE(TRIM(ROUND(IFERROR(CriteriTecnici!$O3624*1,IFERROR(NUMBERVALUE(CriteriTecnici!$O3624,".",","),IFERROR(NUMBERVALUE(CriteriTecnici!$O3624,",","."),0))),4)&amp;""),",",".")&amp;CHAR(125)&amp;IF(TRUE,",",""))</f>
        <v/>
      </c>
    </row>
    <row r="3845">
      <c r="A3845" s="38">
        <f>IF(CriteriTecnici!$A3625="","","    "&amp;CHAR(123)&amp;CHAR(34)&amp;"bidderId"&amp;CHAR(34)&amp;": "&amp;CHAR(34)&amp;SUBSTITUTE(CriteriTecnici!$A3625,CHAR(34),"'")&amp;CHAR(34)&amp;", "&amp;CHAR(34)&amp;"lotId"&amp;CHAR(34)&amp;": "&amp;CHAR(34)&amp;SUBSTITUTE(CriteriTecnici!$C3625,CHAR(34),"'")&amp;CHAR(34)&amp;", "&amp;CHAR(34)&amp;"criterionId"&amp;CHAR(34)&amp;": "&amp;CHAR(34)&amp;SUBSTITUTE(CriteriTecnici!$D3625,CHAR(34),"'")&amp;CHAR(34)&amp;", "&amp;CHAR(34)&amp;"kind"&amp;CHAR(34)&amp;": "&amp;CHAR(34)&amp;SUBSTITUTE(CriteriTecnici!$F3625,CHAR(34),"'")&amp;CHAR(34)&amp;", "&amp;CHAR(34)&amp;"value"&amp;CHAR(34)&amp;": "&amp;SUBSTITUTE(TRIM(ROUND(IFERROR(CriteriTecnici!$N3625*1,IFERROR(NUMBERVALUE(CriteriTecnici!$N3625,".",","),IFERROR(NUMBERVALUE(CriteriTecnici!$N3625,",","."),0))),4)&amp;""),",",".")&amp;", "&amp;CHAR(34)&amp;"numerator"&amp;CHAR(34)&amp;": "&amp;SUBSTITUTE(TRIM(ROUND(IFERROR(CriteriTecnici!$K3625*1,IFERROR(NUMBERVALUE(CriteriTecnici!$K3625,".",","),IFERROR(NUMBERVALUE(CriteriTecnici!$K3625,",","."),0))),4)&amp;""),",",".")&amp;", "&amp;CHAR(34)&amp;"denominator"&amp;CHAR(34)&amp;": "&amp;SUBSTITUTE(TRIM(ROUND(IFERROR(CriteriTecnici!$L3625*1,IFERROR(NUMBERVALUE(CriteriTecnici!$L3625,".",","),IFERROR(NUMBERVALUE(CriteriTecnici!$L3625,",","."),0))),4)&amp;""),",",".")&amp;", "&amp;CHAR(34)&amp;"flag"&amp;CHAR(34)&amp;": "&amp;SUBSTITUTE(TRIM(ROUND(IFERROR(CriteriTecnici!$M3625*1,IFERROR(NUMBERVALUE(CriteriTecnici!$M3625,".",","),IFERROR(NUMBERVALUE(CriteriTecnici!$M3625,",","."),0))),4)&amp;""),",",".")&amp;", "&amp;CHAR(34)&amp;"rawScore"&amp;CHAR(34)&amp;": "&amp;SUBSTITUTE(TRIM(ROUND(IFERROR(CriteriTecnici!$O3625*1,IFERROR(NUMBERVALUE(CriteriTecnici!$O3625,".",","),IFERROR(NUMBERVALUE(CriteriTecnici!$O3625,",","."),0))),4)&amp;""),",",".")&amp;CHAR(125)&amp;IF(TRUE,",",""))</f>
        <v/>
      </c>
    </row>
    <row r="3846">
      <c r="A3846" s="38">
        <f>IF(CriteriTecnici!$A3626="","","    "&amp;CHAR(123)&amp;CHAR(34)&amp;"bidderId"&amp;CHAR(34)&amp;": "&amp;CHAR(34)&amp;SUBSTITUTE(CriteriTecnici!$A3626,CHAR(34),"'")&amp;CHAR(34)&amp;", "&amp;CHAR(34)&amp;"lotId"&amp;CHAR(34)&amp;": "&amp;CHAR(34)&amp;SUBSTITUTE(CriteriTecnici!$C3626,CHAR(34),"'")&amp;CHAR(34)&amp;", "&amp;CHAR(34)&amp;"criterionId"&amp;CHAR(34)&amp;": "&amp;CHAR(34)&amp;SUBSTITUTE(CriteriTecnici!$D3626,CHAR(34),"'")&amp;CHAR(34)&amp;", "&amp;CHAR(34)&amp;"kind"&amp;CHAR(34)&amp;": "&amp;CHAR(34)&amp;SUBSTITUTE(CriteriTecnici!$F3626,CHAR(34),"'")&amp;CHAR(34)&amp;", "&amp;CHAR(34)&amp;"value"&amp;CHAR(34)&amp;": "&amp;SUBSTITUTE(TRIM(ROUND(IFERROR(CriteriTecnici!$N3626*1,IFERROR(NUMBERVALUE(CriteriTecnici!$N3626,".",","),IFERROR(NUMBERVALUE(CriteriTecnici!$N3626,",","."),0))),4)&amp;""),",",".")&amp;", "&amp;CHAR(34)&amp;"numerator"&amp;CHAR(34)&amp;": "&amp;SUBSTITUTE(TRIM(ROUND(IFERROR(CriteriTecnici!$K3626*1,IFERROR(NUMBERVALUE(CriteriTecnici!$K3626,".",","),IFERROR(NUMBERVALUE(CriteriTecnici!$K3626,",","."),0))),4)&amp;""),",",".")&amp;", "&amp;CHAR(34)&amp;"denominator"&amp;CHAR(34)&amp;": "&amp;SUBSTITUTE(TRIM(ROUND(IFERROR(CriteriTecnici!$L3626*1,IFERROR(NUMBERVALUE(CriteriTecnici!$L3626,".",","),IFERROR(NUMBERVALUE(CriteriTecnici!$L3626,",","."),0))),4)&amp;""),",",".")&amp;", "&amp;CHAR(34)&amp;"flag"&amp;CHAR(34)&amp;": "&amp;SUBSTITUTE(TRIM(ROUND(IFERROR(CriteriTecnici!$M3626*1,IFERROR(NUMBERVALUE(CriteriTecnici!$M3626,".",","),IFERROR(NUMBERVALUE(CriteriTecnici!$M3626,",","."),0))),4)&amp;""),",",".")&amp;", "&amp;CHAR(34)&amp;"rawScore"&amp;CHAR(34)&amp;": "&amp;SUBSTITUTE(TRIM(ROUND(IFERROR(CriteriTecnici!$O3626*1,IFERROR(NUMBERVALUE(CriteriTecnici!$O3626,".",","),IFERROR(NUMBERVALUE(CriteriTecnici!$O3626,",","."),0))),4)&amp;""),",",".")&amp;CHAR(125)&amp;IF(TRUE,",",""))</f>
        <v/>
      </c>
    </row>
    <row r="3847">
      <c r="A3847" s="38">
        <f>IF(CriteriTecnici!$A3627="","","    "&amp;CHAR(123)&amp;CHAR(34)&amp;"bidderId"&amp;CHAR(34)&amp;": "&amp;CHAR(34)&amp;SUBSTITUTE(CriteriTecnici!$A3627,CHAR(34),"'")&amp;CHAR(34)&amp;", "&amp;CHAR(34)&amp;"lotId"&amp;CHAR(34)&amp;": "&amp;CHAR(34)&amp;SUBSTITUTE(CriteriTecnici!$C3627,CHAR(34),"'")&amp;CHAR(34)&amp;", "&amp;CHAR(34)&amp;"criterionId"&amp;CHAR(34)&amp;": "&amp;CHAR(34)&amp;SUBSTITUTE(CriteriTecnici!$D3627,CHAR(34),"'")&amp;CHAR(34)&amp;", "&amp;CHAR(34)&amp;"kind"&amp;CHAR(34)&amp;": "&amp;CHAR(34)&amp;SUBSTITUTE(CriteriTecnici!$F3627,CHAR(34),"'")&amp;CHAR(34)&amp;", "&amp;CHAR(34)&amp;"value"&amp;CHAR(34)&amp;": "&amp;SUBSTITUTE(TRIM(ROUND(IFERROR(CriteriTecnici!$N3627*1,IFERROR(NUMBERVALUE(CriteriTecnici!$N3627,".",","),IFERROR(NUMBERVALUE(CriteriTecnici!$N3627,",","."),0))),4)&amp;""),",",".")&amp;", "&amp;CHAR(34)&amp;"numerator"&amp;CHAR(34)&amp;": "&amp;SUBSTITUTE(TRIM(ROUND(IFERROR(CriteriTecnici!$K3627*1,IFERROR(NUMBERVALUE(CriteriTecnici!$K3627,".",","),IFERROR(NUMBERVALUE(CriteriTecnici!$K3627,",","."),0))),4)&amp;""),",",".")&amp;", "&amp;CHAR(34)&amp;"denominator"&amp;CHAR(34)&amp;": "&amp;SUBSTITUTE(TRIM(ROUND(IFERROR(CriteriTecnici!$L3627*1,IFERROR(NUMBERVALUE(CriteriTecnici!$L3627,".",","),IFERROR(NUMBERVALUE(CriteriTecnici!$L3627,",","."),0))),4)&amp;""),",",".")&amp;", "&amp;CHAR(34)&amp;"flag"&amp;CHAR(34)&amp;": "&amp;SUBSTITUTE(TRIM(ROUND(IFERROR(CriteriTecnici!$M3627*1,IFERROR(NUMBERVALUE(CriteriTecnici!$M3627,".",","),IFERROR(NUMBERVALUE(CriteriTecnici!$M3627,",","."),0))),4)&amp;""),",",".")&amp;", "&amp;CHAR(34)&amp;"rawScore"&amp;CHAR(34)&amp;": "&amp;SUBSTITUTE(TRIM(ROUND(IFERROR(CriteriTecnici!$O3627*1,IFERROR(NUMBERVALUE(CriteriTecnici!$O3627,".",","),IFERROR(NUMBERVALUE(CriteriTecnici!$O3627,",","."),0))),4)&amp;""),",",".")&amp;CHAR(125)&amp;IF(TRUE,",",""))</f>
        <v/>
      </c>
    </row>
    <row r="3848">
      <c r="A3848" s="38">
        <f>IF(CriteriTecnici!$A3628="","","    "&amp;CHAR(123)&amp;CHAR(34)&amp;"bidderId"&amp;CHAR(34)&amp;": "&amp;CHAR(34)&amp;SUBSTITUTE(CriteriTecnici!$A3628,CHAR(34),"'")&amp;CHAR(34)&amp;", "&amp;CHAR(34)&amp;"lotId"&amp;CHAR(34)&amp;": "&amp;CHAR(34)&amp;SUBSTITUTE(CriteriTecnici!$C3628,CHAR(34),"'")&amp;CHAR(34)&amp;", "&amp;CHAR(34)&amp;"criterionId"&amp;CHAR(34)&amp;": "&amp;CHAR(34)&amp;SUBSTITUTE(CriteriTecnici!$D3628,CHAR(34),"'")&amp;CHAR(34)&amp;", "&amp;CHAR(34)&amp;"kind"&amp;CHAR(34)&amp;": "&amp;CHAR(34)&amp;SUBSTITUTE(CriteriTecnici!$F3628,CHAR(34),"'")&amp;CHAR(34)&amp;", "&amp;CHAR(34)&amp;"value"&amp;CHAR(34)&amp;": "&amp;SUBSTITUTE(TRIM(ROUND(IFERROR(CriteriTecnici!$N3628*1,IFERROR(NUMBERVALUE(CriteriTecnici!$N3628,".",","),IFERROR(NUMBERVALUE(CriteriTecnici!$N3628,",","."),0))),4)&amp;""),",",".")&amp;", "&amp;CHAR(34)&amp;"numerator"&amp;CHAR(34)&amp;": "&amp;SUBSTITUTE(TRIM(ROUND(IFERROR(CriteriTecnici!$K3628*1,IFERROR(NUMBERVALUE(CriteriTecnici!$K3628,".",","),IFERROR(NUMBERVALUE(CriteriTecnici!$K3628,",","."),0))),4)&amp;""),",",".")&amp;", "&amp;CHAR(34)&amp;"denominator"&amp;CHAR(34)&amp;": "&amp;SUBSTITUTE(TRIM(ROUND(IFERROR(CriteriTecnici!$L3628*1,IFERROR(NUMBERVALUE(CriteriTecnici!$L3628,".",","),IFERROR(NUMBERVALUE(CriteriTecnici!$L3628,",","."),0))),4)&amp;""),",",".")&amp;", "&amp;CHAR(34)&amp;"flag"&amp;CHAR(34)&amp;": "&amp;SUBSTITUTE(TRIM(ROUND(IFERROR(CriteriTecnici!$M3628*1,IFERROR(NUMBERVALUE(CriteriTecnici!$M3628,".",","),IFERROR(NUMBERVALUE(CriteriTecnici!$M3628,",","."),0))),4)&amp;""),",",".")&amp;", "&amp;CHAR(34)&amp;"rawScore"&amp;CHAR(34)&amp;": "&amp;SUBSTITUTE(TRIM(ROUND(IFERROR(CriteriTecnici!$O3628*1,IFERROR(NUMBERVALUE(CriteriTecnici!$O3628,".",","),IFERROR(NUMBERVALUE(CriteriTecnici!$O3628,",","."),0))),4)&amp;""),",",".")&amp;CHAR(125)&amp;IF(TRUE,",",""))</f>
        <v/>
      </c>
    </row>
    <row r="3849">
      <c r="A3849" s="38">
        <f>IF(CriteriTecnici!$A3629="","","    "&amp;CHAR(123)&amp;CHAR(34)&amp;"bidderId"&amp;CHAR(34)&amp;": "&amp;CHAR(34)&amp;SUBSTITUTE(CriteriTecnici!$A3629,CHAR(34),"'")&amp;CHAR(34)&amp;", "&amp;CHAR(34)&amp;"lotId"&amp;CHAR(34)&amp;": "&amp;CHAR(34)&amp;SUBSTITUTE(CriteriTecnici!$C3629,CHAR(34),"'")&amp;CHAR(34)&amp;", "&amp;CHAR(34)&amp;"criterionId"&amp;CHAR(34)&amp;": "&amp;CHAR(34)&amp;SUBSTITUTE(CriteriTecnici!$D3629,CHAR(34),"'")&amp;CHAR(34)&amp;", "&amp;CHAR(34)&amp;"kind"&amp;CHAR(34)&amp;": "&amp;CHAR(34)&amp;SUBSTITUTE(CriteriTecnici!$F3629,CHAR(34),"'")&amp;CHAR(34)&amp;", "&amp;CHAR(34)&amp;"value"&amp;CHAR(34)&amp;": "&amp;SUBSTITUTE(TRIM(ROUND(IFERROR(CriteriTecnici!$N3629*1,IFERROR(NUMBERVALUE(CriteriTecnici!$N3629,".",","),IFERROR(NUMBERVALUE(CriteriTecnici!$N3629,",","."),0))),4)&amp;""),",",".")&amp;", "&amp;CHAR(34)&amp;"numerator"&amp;CHAR(34)&amp;": "&amp;SUBSTITUTE(TRIM(ROUND(IFERROR(CriteriTecnici!$K3629*1,IFERROR(NUMBERVALUE(CriteriTecnici!$K3629,".",","),IFERROR(NUMBERVALUE(CriteriTecnici!$K3629,",","."),0))),4)&amp;""),",",".")&amp;", "&amp;CHAR(34)&amp;"denominator"&amp;CHAR(34)&amp;": "&amp;SUBSTITUTE(TRIM(ROUND(IFERROR(CriteriTecnici!$L3629*1,IFERROR(NUMBERVALUE(CriteriTecnici!$L3629,".",","),IFERROR(NUMBERVALUE(CriteriTecnici!$L3629,",","."),0))),4)&amp;""),",",".")&amp;", "&amp;CHAR(34)&amp;"flag"&amp;CHAR(34)&amp;": "&amp;SUBSTITUTE(TRIM(ROUND(IFERROR(CriteriTecnici!$M3629*1,IFERROR(NUMBERVALUE(CriteriTecnici!$M3629,".",","),IFERROR(NUMBERVALUE(CriteriTecnici!$M3629,",","."),0))),4)&amp;""),",",".")&amp;", "&amp;CHAR(34)&amp;"rawScore"&amp;CHAR(34)&amp;": "&amp;SUBSTITUTE(TRIM(ROUND(IFERROR(CriteriTecnici!$O3629*1,IFERROR(NUMBERVALUE(CriteriTecnici!$O3629,".",","),IFERROR(NUMBERVALUE(CriteriTecnici!$O3629,",","."),0))),4)&amp;""),",",".")&amp;CHAR(125)&amp;IF(TRUE,",",""))</f>
        <v/>
      </c>
    </row>
    <row r="3850">
      <c r="A3850" s="38">
        <f>IF(CriteriTecnici!$A3630="","","    "&amp;CHAR(123)&amp;CHAR(34)&amp;"bidderId"&amp;CHAR(34)&amp;": "&amp;CHAR(34)&amp;SUBSTITUTE(CriteriTecnici!$A3630,CHAR(34),"'")&amp;CHAR(34)&amp;", "&amp;CHAR(34)&amp;"lotId"&amp;CHAR(34)&amp;": "&amp;CHAR(34)&amp;SUBSTITUTE(CriteriTecnici!$C3630,CHAR(34),"'")&amp;CHAR(34)&amp;", "&amp;CHAR(34)&amp;"criterionId"&amp;CHAR(34)&amp;": "&amp;CHAR(34)&amp;SUBSTITUTE(CriteriTecnici!$D3630,CHAR(34),"'")&amp;CHAR(34)&amp;", "&amp;CHAR(34)&amp;"kind"&amp;CHAR(34)&amp;": "&amp;CHAR(34)&amp;SUBSTITUTE(CriteriTecnici!$F3630,CHAR(34),"'")&amp;CHAR(34)&amp;", "&amp;CHAR(34)&amp;"value"&amp;CHAR(34)&amp;": "&amp;SUBSTITUTE(TRIM(ROUND(IFERROR(CriteriTecnici!$N3630*1,IFERROR(NUMBERVALUE(CriteriTecnici!$N3630,".",","),IFERROR(NUMBERVALUE(CriteriTecnici!$N3630,",","."),0))),4)&amp;""),",",".")&amp;", "&amp;CHAR(34)&amp;"numerator"&amp;CHAR(34)&amp;": "&amp;SUBSTITUTE(TRIM(ROUND(IFERROR(CriteriTecnici!$K3630*1,IFERROR(NUMBERVALUE(CriteriTecnici!$K3630,".",","),IFERROR(NUMBERVALUE(CriteriTecnici!$K3630,",","."),0))),4)&amp;""),",",".")&amp;", "&amp;CHAR(34)&amp;"denominator"&amp;CHAR(34)&amp;": "&amp;SUBSTITUTE(TRIM(ROUND(IFERROR(CriteriTecnici!$L3630*1,IFERROR(NUMBERVALUE(CriteriTecnici!$L3630,".",","),IFERROR(NUMBERVALUE(CriteriTecnici!$L3630,",","."),0))),4)&amp;""),",",".")&amp;", "&amp;CHAR(34)&amp;"flag"&amp;CHAR(34)&amp;": "&amp;SUBSTITUTE(TRIM(ROUND(IFERROR(CriteriTecnici!$M3630*1,IFERROR(NUMBERVALUE(CriteriTecnici!$M3630,".",","),IFERROR(NUMBERVALUE(CriteriTecnici!$M3630,",","."),0))),4)&amp;""),",",".")&amp;", "&amp;CHAR(34)&amp;"rawScore"&amp;CHAR(34)&amp;": "&amp;SUBSTITUTE(TRIM(ROUND(IFERROR(CriteriTecnici!$O3630*1,IFERROR(NUMBERVALUE(CriteriTecnici!$O3630,".",","),IFERROR(NUMBERVALUE(CriteriTecnici!$O3630,",","."),0))),4)&amp;""),",",".")&amp;CHAR(125)&amp;IF(TRUE,",",""))</f>
        <v/>
      </c>
    </row>
    <row r="3851">
      <c r="A3851" s="38">
        <f>IF(CriteriTecnici!$A3631="","","    "&amp;CHAR(123)&amp;CHAR(34)&amp;"bidderId"&amp;CHAR(34)&amp;": "&amp;CHAR(34)&amp;SUBSTITUTE(CriteriTecnici!$A3631,CHAR(34),"'")&amp;CHAR(34)&amp;", "&amp;CHAR(34)&amp;"lotId"&amp;CHAR(34)&amp;": "&amp;CHAR(34)&amp;SUBSTITUTE(CriteriTecnici!$C3631,CHAR(34),"'")&amp;CHAR(34)&amp;", "&amp;CHAR(34)&amp;"criterionId"&amp;CHAR(34)&amp;": "&amp;CHAR(34)&amp;SUBSTITUTE(CriteriTecnici!$D3631,CHAR(34),"'")&amp;CHAR(34)&amp;", "&amp;CHAR(34)&amp;"kind"&amp;CHAR(34)&amp;": "&amp;CHAR(34)&amp;SUBSTITUTE(CriteriTecnici!$F3631,CHAR(34),"'")&amp;CHAR(34)&amp;", "&amp;CHAR(34)&amp;"value"&amp;CHAR(34)&amp;": "&amp;SUBSTITUTE(TRIM(ROUND(IFERROR(CriteriTecnici!$N3631*1,IFERROR(NUMBERVALUE(CriteriTecnici!$N3631,".",","),IFERROR(NUMBERVALUE(CriteriTecnici!$N3631,",","."),0))),4)&amp;""),",",".")&amp;", "&amp;CHAR(34)&amp;"numerator"&amp;CHAR(34)&amp;": "&amp;SUBSTITUTE(TRIM(ROUND(IFERROR(CriteriTecnici!$K3631*1,IFERROR(NUMBERVALUE(CriteriTecnici!$K3631,".",","),IFERROR(NUMBERVALUE(CriteriTecnici!$K3631,",","."),0))),4)&amp;""),",",".")&amp;", "&amp;CHAR(34)&amp;"denominator"&amp;CHAR(34)&amp;": "&amp;SUBSTITUTE(TRIM(ROUND(IFERROR(CriteriTecnici!$L3631*1,IFERROR(NUMBERVALUE(CriteriTecnici!$L3631,".",","),IFERROR(NUMBERVALUE(CriteriTecnici!$L3631,",","."),0))),4)&amp;""),",",".")&amp;", "&amp;CHAR(34)&amp;"flag"&amp;CHAR(34)&amp;": "&amp;SUBSTITUTE(TRIM(ROUND(IFERROR(CriteriTecnici!$M3631*1,IFERROR(NUMBERVALUE(CriteriTecnici!$M3631,".",","),IFERROR(NUMBERVALUE(CriteriTecnici!$M3631,",","."),0))),4)&amp;""),",",".")&amp;", "&amp;CHAR(34)&amp;"rawScore"&amp;CHAR(34)&amp;": "&amp;SUBSTITUTE(TRIM(ROUND(IFERROR(CriteriTecnici!$O3631*1,IFERROR(NUMBERVALUE(CriteriTecnici!$O3631,".",","),IFERROR(NUMBERVALUE(CriteriTecnici!$O3631,",","."),0))),4)&amp;""),",",".")&amp;CHAR(125)&amp;IF(COUNTA(Offerte!$A119:$A$200)&gt;0,",",""))</f>
        <v/>
      </c>
    </row>
    <row r="3852">
      <c r="A3852" s="38">
        <f>IF(CriteriTecnici!$A3632="","","    "&amp;CHAR(123)&amp;CHAR(34)&amp;"bidderId"&amp;CHAR(34)&amp;": "&amp;CHAR(34)&amp;SUBSTITUTE(CriteriTecnici!$A3632,CHAR(34),"'")&amp;CHAR(34)&amp;", "&amp;CHAR(34)&amp;"lotId"&amp;CHAR(34)&amp;": "&amp;CHAR(34)&amp;SUBSTITUTE(CriteriTecnici!$C3632,CHAR(34),"'")&amp;CHAR(34)&amp;", "&amp;CHAR(34)&amp;"criterionId"&amp;CHAR(34)&amp;": "&amp;CHAR(34)&amp;SUBSTITUTE(CriteriTecnici!$D3632,CHAR(34),"'")&amp;CHAR(34)&amp;", "&amp;CHAR(34)&amp;"kind"&amp;CHAR(34)&amp;": "&amp;CHAR(34)&amp;SUBSTITUTE(CriteriTecnici!$F3632,CHAR(34),"'")&amp;CHAR(34)&amp;", "&amp;CHAR(34)&amp;"value"&amp;CHAR(34)&amp;": "&amp;SUBSTITUTE(TRIM(ROUND(IFERROR(CriteriTecnici!$N3632*1,IFERROR(NUMBERVALUE(CriteriTecnici!$N3632,".",","),IFERROR(NUMBERVALUE(CriteriTecnici!$N3632,",","."),0))),4)&amp;""),",",".")&amp;", "&amp;CHAR(34)&amp;"numerator"&amp;CHAR(34)&amp;": "&amp;SUBSTITUTE(TRIM(ROUND(IFERROR(CriteriTecnici!$K3632*1,IFERROR(NUMBERVALUE(CriteriTecnici!$K3632,".",","),IFERROR(NUMBERVALUE(CriteriTecnici!$K3632,",","."),0))),4)&amp;""),",",".")&amp;", "&amp;CHAR(34)&amp;"denominator"&amp;CHAR(34)&amp;": "&amp;SUBSTITUTE(TRIM(ROUND(IFERROR(CriteriTecnici!$L3632*1,IFERROR(NUMBERVALUE(CriteriTecnici!$L3632,".",","),IFERROR(NUMBERVALUE(CriteriTecnici!$L3632,",","."),0))),4)&amp;""),",",".")&amp;", "&amp;CHAR(34)&amp;"flag"&amp;CHAR(34)&amp;": "&amp;SUBSTITUTE(TRIM(ROUND(IFERROR(CriteriTecnici!$M3632*1,IFERROR(NUMBERVALUE(CriteriTecnici!$M3632,".",","),IFERROR(NUMBERVALUE(CriteriTecnici!$M3632,",","."),0))),4)&amp;""),",",".")&amp;", "&amp;CHAR(34)&amp;"rawScore"&amp;CHAR(34)&amp;": "&amp;SUBSTITUTE(TRIM(ROUND(IFERROR(CriteriTecnici!$O3632*1,IFERROR(NUMBERVALUE(CriteriTecnici!$O3632,".",","),IFERROR(NUMBERVALUE(CriteriTecnici!$O3632,",","."),0))),4)&amp;""),",",".")&amp;CHAR(125)&amp;IF(TRUE,",",""))</f>
        <v/>
      </c>
    </row>
    <row r="3853">
      <c r="A3853" s="38">
        <f>IF(CriteriTecnici!$A3633="","","    "&amp;CHAR(123)&amp;CHAR(34)&amp;"bidderId"&amp;CHAR(34)&amp;": "&amp;CHAR(34)&amp;SUBSTITUTE(CriteriTecnici!$A3633,CHAR(34),"'")&amp;CHAR(34)&amp;", "&amp;CHAR(34)&amp;"lotId"&amp;CHAR(34)&amp;": "&amp;CHAR(34)&amp;SUBSTITUTE(CriteriTecnici!$C3633,CHAR(34),"'")&amp;CHAR(34)&amp;", "&amp;CHAR(34)&amp;"criterionId"&amp;CHAR(34)&amp;": "&amp;CHAR(34)&amp;SUBSTITUTE(CriteriTecnici!$D3633,CHAR(34),"'")&amp;CHAR(34)&amp;", "&amp;CHAR(34)&amp;"kind"&amp;CHAR(34)&amp;": "&amp;CHAR(34)&amp;SUBSTITUTE(CriteriTecnici!$F3633,CHAR(34),"'")&amp;CHAR(34)&amp;", "&amp;CHAR(34)&amp;"value"&amp;CHAR(34)&amp;": "&amp;SUBSTITUTE(TRIM(ROUND(IFERROR(CriteriTecnici!$N3633*1,IFERROR(NUMBERVALUE(CriteriTecnici!$N3633,".",","),IFERROR(NUMBERVALUE(CriteriTecnici!$N3633,",","."),0))),4)&amp;""),",",".")&amp;", "&amp;CHAR(34)&amp;"numerator"&amp;CHAR(34)&amp;": "&amp;SUBSTITUTE(TRIM(ROUND(IFERROR(CriteriTecnici!$K3633*1,IFERROR(NUMBERVALUE(CriteriTecnici!$K3633,".",","),IFERROR(NUMBERVALUE(CriteriTecnici!$K3633,",","."),0))),4)&amp;""),",",".")&amp;", "&amp;CHAR(34)&amp;"denominator"&amp;CHAR(34)&amp;": "&amp;SUBSTITUTE(TRIM(ROUND(IFERROR(CriteriTecnici!$L3633*1,IFERROR(NUMBERVALUE(CriteriTecnici!$L3633,".",","),IFERROR(NUMBERVALUE(CriteriTecnici!$L3633,",","."),0))),4)&amp;""),",",".")&amp;", "&amp;CHAR(34)&amp;"flag"&amp;CHAR(34)&amp;": "&amp;SUBSTITUTE(TRIM(ROUND(IFERROR(CriteriTecnici!$M3633*1,IFERROR(NUMBERVALUE(CriteriTecnici!$M3633,".",","),IFERROR(NUMBERVALUE(CriteriTecnici!$M3633,",","."),0))),4)&amp;""),",",".")&amp;", "&amp;CHAR(34)&amp;"rawScore"&amp;CHAR(34)&amp;": "&amp;SUBSTITUTE(TRIM(ROUND(IFERROR(CriteriTecnici!$O3633*1,IFERROR(NUMBERVALUE(CriteriTecnici!$O3633,".",","),IFERROR(NUMBERVALUE(CriteriTecnici!$O3633,",","."),0))),4)&amp;""),",",".")&amp;CHAR(125)&amp;IF(TRUE,",",""))</f>
        <v/>
      </c>
    </row>
    <row r="3854">
      <c r="A3854" s="38">
        <f>IF(CriteriTecnici!$A3634="","","    "&amp;CHAR(123)&amp;CHAR(34)&amp;"bidderId"&amp;CHAR(34)&amp;": "&amp;CHAR(34)&amp;SUBSTITUTE(CriteriTecnici!$A3634,CHAR(34),"'")&amp;CHAR(34)&amp;", "&amp;CHAR(34)&amp;"lotId"&amp;CHAR(34)&amp;": "&amp;CHAR(34)&amp;SUBSTITUTE(CriteriTecnici!$C3634,CHAR(34),"'")&amp;CHAR(34)&amp;", "&amp;CHAR(34)&amp;"criterionId"&amp;CHAR(34)&amp;": "&amp;CHAR(34)&amp;SUBSTITUTE(CriteriTecnici!$D3634,CHAR(34),"'")&amp;CHAR(34)&amp;", "&amp;CHAR(34)&amp;"kind"&amp;CHAR(34)&amp;": "&amp;CHAR(34)&amp;SUBSTITUTE(CriteriTecnici!$F3634,CHAR(34),"'")&amp;CHAR(34)&amp;", "&amp;CHAR(34)&amp;"value"&amp;CHAR(34)&amp;": "&amp;SUBSTITUTE(TRIM(ROUND(IFERROR(CriteriTecnici!$N3634*1,IFERROR(NUMBERVALUE(CriteriTecnici!$N3634,".",","),IFERROR(NUMBERVALUE(CriteriTecnici!$N3634,",","."),0))),4)&amp;""),",",".")&amp;", "&amp;CHAR(34)&amp;"numerator"&amp;CHAR(34)&amp;": "&amp;SUBSTITUTE(TRIM(ROUND(IFERROR(CriteriTecnici!$K3634*1,IFERROR(NUMBERVALUE(CriteriTecnici!$K3634,".",","),IFERROR(NUMBERVALUE(CriteriTecnici!$K3634,",","."),0))),4)&amp;""),",",".")&amp;", "&amp;CHAR(34)&amp;"denominator"&amp;CHAR(34)&amp;": "&amp;SUBSTITUTE(TRIM(ROUND(IFERROR(CriteriTecnici!$L3634*1,IFERROR(NUMBERVALUE(CriteriTecnici!$L3634,".",","),IFERROR(NUMBERVALUE(CriteriTecnici!$L3634,",","."),0))),4)&amp;""),",",".")&amp;", "&amp;CHAR(34)&amp;"flag"&amp;CHAR(34)&amp;": "&amp;SUBSTITUTE(TRIM(ROUND(IFERROR(CriteriTecnici!$M3634*1,IFERROR(NUMBERVALUE(CriteriTecnici!$M3634,".",","),IFERROR(NUMBERVALUE(CriteriTecnici!$M3634,",","."),0))),4)&amp;""),",",".")&amp;", "&amp;CHAR(34)&amp;"rawScore"&amp;CHAR(34)&amp;": "&amp;SUBSTITUTE(TRIM(ROUND(IFERROR(CriteriTecnici!$O3634*1,IFERROR(NUMBERVALUE(CriteriTecnici!$O3634,".",","),IFERROR(NUMBERVALUE(CriteriTecnici!$O3634,",","."),0))),4)&amp;""),",",".")&amp;CHAR(125)&amp;IF(TRUE,",",""))</f>
        <v/>
      </c>
    </row>
    <row r="3855">
      <c r="A3855" s="38">
        <f>IF(CriteriTecnici!$A3635="","","    "&amp;CHAR(123)&amp;CHAR(34)&amp;"bidderId"&amp;CHAR(34)&amp;": "&amp;CHAR(34)&amp;SUBSTITUTE(CriteriTecnici!$A3635,CHAR(34),"'")&amp;CHAR(34)&amp;", "&amp;CHAR(34)&amp;"lotId"&amp;CHAR(34)&amp;": "&amp;CHAR(34)&amp;SUBSTITUTE(CriteriTecnici!$C3635,CHAR(34),"'")&amp;CHAR(34)&amp;", "&amp;CHAR(34)&amp;"criterionId"&amp;CHAR(34)&amp;": "&amp;CHAR(34)&amp;SUBSTITUTE(CriteriTecnici!$D3635,CHAR(34),"'")&amp;CHAR(34)&amp;", "&amp;CHAR(34)&amp;"kind"&amp;CHAR(34)&amp;": "&amp;CHAR(34)&amp;SUBSTITUTE(CriteriTecnici!$F3635,CHAR(34),"'")&amp;CHAR(34)&amp;", "&amp;CHAR(34)&amp;"value"&amp;CHAR(34)&amp;": "&amp;SUBSTITUTE(TRIM(ROUND(IFERROR(CriteriTecnici!$N3635*1,IFERROR(NUMBERVALUE(CriteriTecnici!$N3635,".",","),IFERROR(NUMBERVALUE(CriteriTecnici!$N3635,",","."),0))),4)&amp;""),",",".")&amp;", "&amp;CHAR(34)&amp;"numerator"&amp;CHAR(34)&amp;": "&amp;SUBSTITUTE(TRIM(ROUND(IFERROR(CriteriTecnici!$K3635*1,IFERROR(NUMBERVALUE(CriteriTecnici!$K3635,".",","),IFERROR(NUMBERVALUE(CriteriTecnici!$K3635,",","."),0))),4)&amp;""),",",".")&amp;", "&amp;CHAR(34)&amp;"denominator"&amp;CHAR(34)&amp;": "&amp;SUBSTITUTE(TRIM(ROUND(IFERROR(CriteriTecnici!$L3635*1,IFERROR(NUMBERVALUE(CriteriTecnici!$L3635,".",","),IFERROR(NUMBERVALUE(CriteriTecnici!$L3635,",","."),0))),4)&amp;""),",",".")&amp;", "&amp;CHAR(34)&amp;"flag"&amp;CHAR(34)&amp;": "&amp;SUBSTITUTE(TRIM(ROUND(IFERROR(CriteriTecnici!$M3635*1,IFERROR(NUMBERVALUE(CriteriTecnici!$M3635,".",","),IFERROR(NUMBERVALUE(CriteriTecnici!$M3635,",","."),0))),4)&amp;""),",",".")&amp;", "&amp;CHAR(34)&amp;"rawScore"&amp;CHAR(34)&amp;": "&amp;SUBSTITUTE(TRIM(ROUND(IFERROR(CriteriTecnici!$O3635*1,IFERROR(NUMBERVALUE(CriteriTecnici!$O3635,".",","),IFERROR(NUMBERVALUE(CriteriTecnici!$O3635,",","."),0))),4)&amp;""),",",".")&amp;CHAR(125)&amp;IF(TRUE,",",""))</f>
        <v/>
      </c>
    </row>
    <row r="3856">
      <c r="A3856" s="38">
        <f>IF(CriteriTecnici!$A3636="","","    "&amp;CHAR(123)&amp;CHAR(34)&amp;"bidderId"&amp;CHAR(34)&amp;": "&amp;CHAR(34)&amp;SUBSTITUTE(CriteriTecnici!$A3636,CHAR(34),"'")&amp;CHAR(34)&amp;", "&amp;CHAR(34)&amp;"lotId"&amp;CHAR(34)&amp;": "&amp;CHAR(34)&amp;SUBSTITUTE(CriteriTecnici!$C3636,CHAR(34),"'")&amp;CHAR(34)&amp;", "&amp;CHAR(34)&amp;"criterionId"&amp;CHAR(34)&amp;": "&amp;CHAR(34)&amp;SUBSTITUTE(CriteriTecnici!$D3636,CHAR(34),"'")&amp;CHAR(34)&amp;", "&amp;CHAR(34)&amp;"kind"&amp;CHAR(34)&amp;": "&amp;CHAR(34)&amp;SUBSTITUTE(CriteriTecnici!$F3636,CHAR(34),"'")&amp;CHAR(34)&amp;", "&amp;CHAR(34)&amp;"value"&amp;CHAR(34)&amp;": "&amp;SUBSTITUTE(TRIM(ROUND(IFERROR(CriteriTecnici!$N3636*1,IFERROR(NUMBERVALUE(CriteriTecnici!$N3636,".",","),IFERROR(NUMBERVALUE(CriteriTecnici!$N3636,",","."),0))),4)&amp;""),",",".")&amp;", "&amp;CHAR(34)&amp;"numerator"&amp;CHAR(34)&amp;": "&amp;SUBSTITUTE(TRIM(ROUND(IFERROR(CriteriTecnici!$K3636*1,IFERROR(NUMBERVALUE(CriteriTecnici!$K3636,".",","),IFERROR(NUMBERVALUE(CriteriTecnici!$K3636,",","."),0))),4)&amp;""),",",".")&amp;", "&amp;CHAR(34)&amp;"denominator"&amp;CHAR(34)&amp;": "&amp;SUBSTITUTE(TRIM(ROUND(IFERROR(CriteriTecnici!$L3636*1,IFERROR(NUMBERVALUE(CriteriTecnici!$L3636,".",","),IFERROR(NUMBERVALUE(CriteriTecnici!$L3636,",","."),0))),4)&amp;""),",",".")&amp;", "&amp;CHAR(34)&amp;"flag"&amp;CHAR(34)&amp;": "&amp;SUBSTITUTE(TRIM(ROUND(IFERROR(CriteriTecnici!$M3636*1,IFERROR(NUMBERVALUE(CriteriTecnici!$M3636,".",","),IFERROR(NUMBERVALUE(CriteriTecnici!$M3636,",","."),0))),4)&amp;""),",",".")&amp;", "&amp;CHAR(34)&amp;"rawScore"&amp;CHAR(34)&amp;": "&amp;SUBSTITUTE(TRIM(ROUND(IFERROR(CriteriTecnici!$O3636*1,IFERROR(NUMBERVALUE(CriteriTecnici!$O3636,".",","),IFERROR(NUMBERVALUE(CriteriTecnici!$O3636,",","."),0))),4)&amp;""),",",".")&amp;CHAR(125)&amp;IF(TRUE,",",""))</f>
        <v/>
      </c>
    </row>
    <row r="3857">
      <c r="A3857" s="38">
        <f>IF(CriteriTecnici!$A3637="","","    "&amp;CHAR(123)&amp;CHAR(34)&amp;"bidderId"&amp;CHAR(34)&amp;": "&amp;CHAR(34)&amp;SUBSTITUTE(CriteriTecnici!$A3637,CHAR(34),"'")&amp;CHAR(34)&amp;", "&amp;CHAR(34)&amp;"lotId"&amp;CHAR(34)&amp;": "&amp;CHAR(34)&amp;SUBSTITUTE(CriteriTecnici!$C3637,CHAR(34),"'")&amp;CHAR(34)&amp;", "&amp;CHAR(34)&amp;"criterionId"&amp;CHAR(34)&amp;": "&amp;CHAR(34)&amp;SUBSTITUTE(CriteriTecnici!$D3637,CHAR(34),"'")&amp;CHAR(34)&amp;", "&amp;CHAR(34)&amp;"kind"&amp;CHAR(34)&amp;": "&amp;CHAR(34)&amp;SUBSTITUTE(CriteriTecnici!$F3637,CHAR(34),"'")&amp;CHAR(34)&amp;", "&amp;CHAR(34)&amp;"value"&amp;CHAR(34)&amp;": "&amp;SUBSTITUTE(TRIM(ROUND(IFERROR(CriteriTecnici!$N3637*1,IFERROR(NUMBERVALUE(CriteriTecnici!$N3637,".",","),IFERROR(NUMBERVALUE(CriteriTecnici!$N3637,",","."),0))),4)&amp;""),",",".")&amp;", "&amp;CHAR(34)&amp;"numerator"&amp;CHAR(34)&amp;": "&amp;SUBSTITUTE(TRIM(ROUND(IFERROR(CriteriTecnici!$K3637*1,IFERROR(NUMBERVALUE(CriteriTecnici!$K3637,".",","),IFERROR(NUMBERVALUE(CriteriTecnici!$K3637,",","."),0))),4)&amp;""),",",".")&amp;", "&amp;CHAR(34)&amp;"denominator"&amp;CHAR(34)&amp;": "&amp;SUBSTITUTE(TRIM(ROUND(IFERROR(CriteriTecnici!$L3637*1,IFERROR(NUMBERVALUE(CriteriTecnici!$L3637,".",","),IFERROR(NUMBERVALUE(CriteriTecnici!$L3637,",","."),0))),4)&amp;""),",",".")&amp;", "&amp;CHAR(34)&amp;"flag"&amp;CHAR(34)&amp;": "&amp;SUBSTITUTE(TRIM(ROUND(IFERROR(CriteriTecnici!$M3637*1,IFERROR(NUMBERVALUE(CriteriTecnici!$M3637,".",","),IFERROR(NUMBERVALUE(CriteriTecnici!$M3637,",","."),0))),4)&amp;""),",",".")&amp;", "&amp;CHAR(34)&amp;"rawScore"&amp;CHAR(34)&amp;": "&amp;SUBSTITUTE(TRIM(ROUND(IFERROR(CriteriTecnici!$O3637*1,IFERROR(NUMBERVALUE(CriteriTecnici!$O3637,".",","),IFERROR(NUMBERVALUE(CriteriTecnici!$O3637,",","."),0))),4)&amp;""),",",".")&amp;CHAR(125)&amp;IF(TRUE,",",""))</f>
        <v/>
      </c>
    </row>
    <row r="3858">
      <c r="A3858" s="38">
        <f>IF(CriteriTecnici!$A3638="","","    "&amp;CHAR(123)&amp;CHAR(34)&amp;"bidderId"&amp;CHAR(34)&amp;": "&amp;CHAR(34)&amp;SUBSTITUTE(CriteriTecnici!$A3638,CHAR(34),"'")&amp;CHAR(34)&amp;", "&amp;CHAR(34)&amp;"lotId"&amp;CHAR(34)&amp;": "&amp;CHAR(34)&amp;SUBSTITUTE(CriteriTecnici!$C3638,CHAR(34),"'")&amp;CHAR(34)&amp;", "&amp;CHAR(34)&amp;"criterionId"&amp;CHAR(34)&amp;": "&amp;CHAR(34)&amp;SUBSTITUTE(CriteriTecnici!$D3638,CHAR(34),"'")&amp;CHAR(34)&amp;", "&amp;CHAR(34)&amp;"kind"&amp;CHAR(34)&amp;": "&amp;CHAR(34)&amp;SUBSTITUTE(CriteriTecnici!$F3638,CHAR(34),"'")&amp;CHAR(34)&amp;", "&amp;CHAR(34)&amp;"value"&amp;CHAR(34)&amp;": "&amp;SUBSTITUTE(TRIM(ROUND(IFERROR(CriteriTecnici!$N3638*1,IFERROR(NUMBERVALUE(CriteriTecnici!$N3638,".",","),IFERROR(NUMBERVALUE(CriteriTecnici!$N3638,",","."),0))),4)&amp;""),",",".")&amp;", "&amp;CHAR(34)&amp;"numerator"&amp;CHAR(34)&amp;": "&amp;SUBSTITUTE(TRIM(ROUND(IFERROR(CriteriTecnici!$K3638*1,IFERROR(NUMBERVALUE(CriteriTecnici!$K3638,".",","),IFERROR(NUMBERVALUE(CriteriTecnici!$K3638,",","."),0))),4)&amp;""),",",".")&amp;", "&amp;CHAR(34)&amp;"denominator"&amp;CHAR(34)&amp;": "&amp;SUBSTITUTE(TRIM(ROUND(IFERROR(CriteriTecnici!$L3638*1,IFERROR(NUMBERVALUE(CriteriTecnici!$L3638,".",","),IFERROR(NUMBERVALUE(CriteriTecnici!$L3638,",","."),0))),4)&amp;""),",",".")&amp;", "&amp;CHAR(34)&amp;"flag"&amp;CHAR(34)&amp;": "&amp;SUBSTITUTE(TRIM(ROUND(IFERROR(CriteriTecnici!$M3638*1,IFERROR(NUMBERVALUE(CriteriTecnici!$M3638,".",","),IFERROR(NUMBERVALUE(CriteriTecnici!$M3638,",","."),0))),4)&amp;""),",",".")&amp;", "&amp;CHAR(34)&amp;"rawScore"&amp;CHAR(34)&amp;": "&amp;SUBSTITUTE(TRIM(ROUND(IFERROR(CriteriTecnici!$O3638*1,IFERROR(NUMBERVALUE(CriteriTecnici!$O3638,".",","),IFERROR(NUMBERVALUE(CriteriTecnici!$O3638,",","."),0))),4)&amp;""),",",".")&amp;CHAR(125)&amp;IF(TRUE,",",""))</f>
        <v/>
      </c>
    </row>
    <row r="3859">
      <c r="A3859" s="38">
        <f>IF(CriteriTecnici!$A3639="","","    "&amp;CHAR(123)&amp;CHAR(34)&amp;"bidderId"&amp;CHAR(34)&amp;": "&amp;CHAR(34)&amp;SUBSTITUTE(CriteriTecnici!$A3639,CHAR(34),"'")&amp;CHAR(34)&amp;", "&amp;CHAR(34)&amp;"lotId"&amp;CHAR(34)&amp;": "&amp;CHAR(34)&amp;SUBSTITUTE(CriteriTecnici!$C3639,CHAR(34),"'")&amp;CHAR(34)&amp;", "&amp;CHAR(34)&amp;"criterionId"&amp;CHAR(34)&amp;": "&amp;CHAR(34)&amp;SUBSTITUTE(CriteriTecnici!$D3639,CHAR(34),"'")&amp;CHAR(34)&amp;", "&amp;CHAR(34)&amp;"kind"&amp;CHAR(34)&amp;": "&amp;CHAR(34)&amp;SUBSTITUTE(CriteriTecnici!$F3639,CHAR(34),"'")&amp;CHAR(34)&amp;", "&amp;CHAR(34)&amp;"value"&amp;CHAR(34)&amp;": "&amp;SUBSTITUTE(TRIM(ROUND(IFERROR(CriteriTecnici!$N3639*1,IFERROR(NUMBERVALUE(CriteriTecnici!$N3639,".",","),IFERROR(NUMBERVALUE(CriteriTecnici!$N3639,",","."),0))),4)&amp;""),",",".")&amp;", "&amp;CHAR(34)&amp;"numerator"&amp;CHAR(34)&amp;": "&amp;SUBSTITUTE(TRIM(ROUND(IFERROR(CriteriTecnici!$K3639*1,IFERROR(NUMBERVALUE(CriteriTecnici!$K3639,".",","),IFERROR(NUMBERVALUE(CriteriTecnici!$K3639,",","."),0))),4)&amp;""),",",".")&amp;", "&amp;CHAR(34)&amp;"denominator"&amp;CHAR(34)&amp;": "&amp;SUBSTITUTE(TRIM(ROUND(IFERROR(CriteriTecnici!$L3639*1,IFERROR(NUMBERVALUE(CriteriTecnici!$L3639,".",","),IFERROR(NUMBERVALUE(CriteriTecnici!$L3639,",","."),0))),4)&amp;""),",",".")&amp;", "&amp;CHAR(34)&amp;"flag"&amp;CHAR(34)&amp;": "&amp;SUBSTITUTE(TRIM(ROUND(IFERROR(CriteriTecnici!$M3639*1,IFERROR(NUMBERVALUE(CriteriTecnici!$M3639,".",","),IFERROR(NUMBERVALUE(CriteriTecnici!$M3639,",","."),0))),4)&amp;""),",",".")&amp;", "&amp;CHAR(34)&amp;"rawScore"&amp;CHAR(34)&amp;": "&amp;SUBSTITUTE(TRIM(ROUND(IFERROR(CriteriTecnici!$O3639*1,IFERROR(NUMBERVALUE(CriteriTecnici!$O3639,".",","),IFERROR(NUMBERVALUE(CriteriTecnici!$O3639,",","."),0))),4)&amp;""),",",".")&amp;CHAR(125)&amp;IF(TRUE,",",""))</f>
        <v/>
      </c>
    </row>
    <row r="3860">
      <c r="A3860" s="38">
        <f>IF(CriteriTecnici!$A3640="","","    "&amp;CHAR(123)&amp;CHAR(34)&amp;"bidderId"&amp;CHAR(34)&amp;": "&amp;CHAR(34)&amp;SUBSTITUTE(CriteriTecnici!$A3640,CHAR(34),"'")&amp;CHAR(34)&amp;", "&amp;CHAR(34)&amp;"lotId"&amp;CHAR(34)&amp;": "&amp;CHAR(34)&amp;SUBSTITUTE(CriteriTecnici!$C3640,CHAR(34),"'")&amp;CHAR(34)&amp;", "&amp;CHAR(34)&amp;"criterionId"&amp;CHAR(34)&amp;": "&amp;CHAR(34)&amp;SUBSTITUTE(CriteriTecnici!$D3640,CHAR(34),"'")&amp;CHAR(34)&amp;", "&amp;CHAR(34)&amp;"kind"&amp;CHAR(34)&amp;": "&amp;CHAR(34)&amp;SUBSTITUTE(CriteriTecnici!$F3640,CHAR(34),"'")&amp;CHAR(34)&amp;", "&amp;CHAR(34)&amp;"value"&amp;CHAR(34)&amp;": "&amp;SUBSTITUTE(TRIM(ROUND(IFERROR(CriteriTecnici!$N3640*1,IFERROR(NUMBERVALUE(CriteriTecnici!$N3640,".",","),IFERROR(NUMBERVALUE(CriteriTecnici!$N3640,",","."),0))),4)&amp;""),",",".")&amp;", "&amp;CHAR(34)&amp;"numerator"&amp;CHAR(34)&amp;": "&amp;SUBSTITUTE(TRIM(ROUND(IFERROR(CriteriTecnici!$K3640*1,IFERROR(NUMBERVALUE(CriteriTecnici!$K3640,".",","),IFERROR(NUMBERVALUE(CriteriTecnici!$K3640,",","."),0))),4)&amp;""),",",".")&amp;", "&amp;CHAR(34)&amp;"denominator"&amp;CHAR(34)&amp;": "&amp;SUBSTITUTE(TRIM(ROUND(IFERROR(CriteriTecnici!$L3640*1,IFERROR(NUMBERVALUE(CriteriTecnici!$L3640,".",","),IFERROR(NUMBERVALUE(CriteriTecnici!$L3640,",","."),0))),4)&amp;""),",",".")&amp;", "&amp;CHAR(34)&amp;"flag"&amp;CHAR(34)&amp;": "&amp;SUBSTITUTE(TRIM(ROUND(IFERROR(CriteriTecnici!$M3640*1,IFERROR(NUMBERVALUE(CriteriTecnici!$M3640,".",","),IFERROR(NUMBERVALUE(CriteriTecnici!$M3640,",","."),0))),4)&amp;""),",",".")&amp;", "&amp;CHAR(34)&amp;"rawScore"&amp;CHAR(34)&amp;": "&amp;SUBSTITUTE(TRIM(ROUND(IFERROR(CriteriTecnici!$O3640*1,IFERROR(NUMBERVALUE(CriteriTecnici!$O3640,".",","),IFERROR(NUMBERVALUE(CriteriTecnici!$O3640,",","."),0))),4)&amp;""),",",".")&amp;CHAR(125)&amp;IF(TRUE,",",""))</f>
        <v/>
      </c>
    </row>
    <row r="3861">
      <c r="A3861" s="38">
        <f>IF(CriteriTecnici!$A3641="","","    "&amp;CHAR(123)&amp;CHAR(34)&amp;"bidderId"&amp;CHAR(34)&amp;": "&amp;CHAR(34)&amp;SUBSTITUTE(CriteriTecnici!$A3641,CHAR(34),"'")&amp;CHAR(34)&amp;", "&amp;CHAR(34)&amp;"lotId"&amp;CHAR(34)&amp;": "&amp;CHAR(34)&amp;SUBSTITUTE(CriteriTecnici!$C3641,CHAR(34),"'")&amp;CHAR(34)&amp;", "&amp;CHAR(34)&amp;"criterionId"&amp;CHAR(34)&amp;": "&amp;CHAR(34)&amp;SUBSTITUTE(CriteriTecnici!$D3641,CHAR(34),"'")&amp;CHAR(34)&amp;", "&amp;CHAR(34)&amp;"kind"&amp;CHAR(34)&amp;": "&amp;CHAR(34)&amp;SUBSTITUTE(CriteriTecnici!$F3641,CHAR(34),"'")&amp;CHAR(34)&amp;", "&amp;CHAR(34)&amp;"value"&amp;CHAR(34)&amp;": "&amp;SUBSTITUTE(TRIM(ROUND(IFERROR(CriteriTecnici!$N3641*1,IFERROR(NUMBERVALUE(CriteriTecnici!$N3641,".",","),IFERROR(NUMBERVALUE(CriteriTecnici!$N3641,",","."),0))),4)&amp;""),",",".")&amp;", "&amp;CHAR(34)&amp;"numerator"&amp;CHAR(34)&amp;": "&amp;SUBSTITUTE(TRIM(ROUND(IFERROR(CriteriTecnici!$K3641*1,IFERROR(NUMBERVALUE(CriteriTecnici!$K3641,".",","),IFERROR(NUMBERVALUE(CriteriTecnici!$K3641,",","."),0))),4)&amp;""),",",".")&amp;", "&amp;CHAR(34)&amp;"denominator"&amp;CHAR(34)&amp;": "&amp;SUBSTITUTE(TRIM(ROUND(IFERROR(CriteriTecnici!$L3641*1,IFERROR(NUMBERVALUE(CriteriTecnici!$L3641,".",","),IFERROR(NUMBERVALUE(CriteriTecnici!$L3641,",","."),0))),4)&amp;""),",",".")&amp;", "&amp;CHAR(34)&amp;"flag"&amp;CHAR(34)&amp;": "&amp;SUBSTITUTE(TRIM(ROUND(IFERROR(CriteriTecnici!$M3641*1,IFERROR(NUMBERVALUE(CriteriTecnici!$M3641,".",","),IFERROR(NUMBERVALUE(CriteriTecnici!$M3641,",","."),0))),4)&amp;""),",",".")&amp;", "&amp;CHAR(34)&amp;"rawScore"&amp;CHAR(34)&amp;": "&amp;SUBSTITUTE(TRIM(ROUND(IFERROR(CriteriTecnici!$O3641*1,IFERROR(NUMBERVALUE(CriteriTecnici!$O3641,".",","),IFERROR(NUMBERVALUE(CriteriTecnici!$O3641,",","."),0))),4)&amp;""),",",".")&amp;CHAR(125)&amp;IF(TRUE,",",""))</f>
        <v/>
      </c>
    </row>
    <row r="3862">
      <c r="A3862" s="38">
        <f>IF(CriteriTecnici!$A3642="","","    "&amp;CHAR(123)&amp;CHAR(34)&amp;"bidderId"&amp;CHAR(34)&amp;": "&amp;CHAR(34)&amp;SUBSTITUTE(CriteriTecnici!$A3642,CHAR(34),"'")&amp;CHAR(34)&amp;", "&amp;CHAR(34)&amp;"lotId"&amp;CHAR(34)&amp;": "&amp;CHAR(34)&amp;SUBSTITUTE(CriteriTecnici!$C3642,CHAR(34),"'")&amp;CHAR(34)&amp;", "&amp;CHAR(34)&amp;"criterionId"&amp;CHAR(34)&amp;": "&amp;CHAR(34)&amp;SUBSTITUTE(CriteriTecnici!$D3642,CHAR(34),"'")&amp;CHAR(34)&amp;", "&amp;CHAR(34)&amp;"kind"&amp;CHAR(34)&amp;": "&amp;CHAR(34)&amp;SUBSTITUTE(CriteriTecnici!$F3642,CHAR(34),"'")&amp;CHAR(34)&amp;", "&amp;CHAR(34)&amp;"value"&amp;CHAR(34)&amp;": "&amp;SUBSTITUTE(TRIM(ROUND(IFERROR(CriteriTecnici!$N3642*1,IFERROR(NUMBERVALUE(CriteriTecnici!$N3642,".",","),IFERROR(NUMBERVALUE(CriteriTecnici!$N3642,",","."),0))),4)&amp;""),",",".")&amp;", "&amp;CHAR(34)&amp;"numerator"&amp;CHAR(34)&amp;": "&amp;SUBSTITUTE(TRIM(ROUND(IFERROR(CriteriTecnici!$K3642*1,IFERROR(NUMBERVALUE(CriteriTecnici!$K3642,".",","),IFERROR(NUMBERVALUE(CriteriTecnici!$K3642,",","."),0))),4)&amp;""),",",".")&amp;", "&amp;CHAR(34)&amp;"denominator"&amp;CHAR(34)&amp;": "&amp;SUBSTITUTE(TRIM(ROUND(IFERROR(CriteriTecnici!$L3642*1,IFERROR(NUMBERVALUE(CriteriTecnici!$L3642,".",","),IFERROR(NUMBERVALUE(CriteriTecnici!$L3642,",","."),0))),4)&amp;""),",",".")&amp;", "&amp;CHAR(34)&amp;"flag"&amp;CHAR(34)&amp;": "&amp;SUBSTITUTE(TRIM(ROUND(IFERROR(CriteriTecnici!$M3642*1,IFERROR(NUMBERVALUE(CriteriTecnici!$M3642,".",","),IFERROR(NUMBERVALUE(CriteriTecnici!$M3642,",","."),0))),4)&amp;""),",",".")&amp;", "&amp;CHAR(34)&amp;"rawScore"&amp;CHAR(34)&amp;": "&amp;SUBSTITUTE(TRIM(ROUND(IFERROR(CriteriTecnici!$O3642*1,IFERROR(NUMBERVALUE(CriteriTecnici!$O3642,".",","),IFERROR(NUMBERVALUE(CriteriTecnici!$O3642,",","."),0))),4)&amp;""),",",".")&amp;CHAR(125)&amp;IF(TRUE,",",""))</f>
        <v/>
      </c>
    </row>
    <row r="3863">
      <c r="A3863" s="38">
        <f>IF(CriteriTecnici!$A3643="","","    "&amp;CHAR(123)&amp;CHAR(34)&amp;"bidderId"&amp;CHAR(34)&amp;": "&amp;CHAR(34)&amp;SUBSTITUTE(CriteriTecnici!$A3643,CHAR(34),"'")&amp;CHAR(34)&amp;", "&amp;CHAR(34)&amp;"lotId"&amp;CHAR(34)&amp;": "&amp;CHAR(34)&amp;SUBSTITUTE(CriteriTecnici!$C3643,CHAR(34),"'")&amp;CHAR(34)&amp;", "&amp;CHAR(34)&amp;"criterionId"&amp;CHAR(34)&amp;": "&amp;CHAR(34)&amp;SUBSTITUTE(CriteriTecnici!$D3643,CHAR(34),"'")&amp;CHAR(34)&amp;", "&amp;CHAR(34)&amp;"kind"&amp;CHAR(34)&amp;": "&amp;CHAR(34)&amp;SUBSTITUTE(CriteriTecnici!$F3643,CHAR(34),"'")&amp;CHAR(34)&amp;", "&amp;CHAR(34)&amp;"value"&amp;CHAR(34)&amp;": "&amp;SUBSTITUTE(TRIM(ROUND(IFERROR(CriteriTecnici!$N3643*1,IFERROR(NUMBERVALUE(CriteriTecnici!$N3643,".",","),IFERROR(NUMBERVALUE(CriteriTecnici!$N3643,",","."),0))),4)&amp;""),",",".")&amp;", "&amp;CHAR(34)&amp;"numerator"&amp;CHAR(34)&amp;": "&amp;SUBSTITUTE(TRIM(ROUND(IFERROR(CriteriTecnici!$K3643*1,IFERROR(NUMBERVALUE(CriteriTecnici!$K3643,".",","),IFERROR(NUMBERVALUE(CriteriTecnici!$K3643,",","."),0))),4)&amp;""),",",".")&amp;", "&amp;CHAR(34)&amp;"denominator"&amp;CHAR(34)&amp;": "&amp;SUBSTITUTE(TRIM(ROUND(IFERROR(CriteriTecnici!$L3643*1,IFERROR(NUMBERVALUE(CriteriTecnici!$L3643,".",","),IFERROR(NUMBERVALUE(CriteriTecnici!$L3643,",","."),0))),4)&amp;""),",",".")&amp;", "&amp;CHAR(34)&amp;"flag"&amp;CHAR(34)&amp;": "&amp;SUBSTITUTE(TRIM(ROUND(IFERROR(CriteriTecnici!$M3643*1,IFERROR(NUMBERVALUE(CriteriTecnici!$M3643,".",","),IFERROR(NUMBERVALUE(CriteriTecnici!$M3643,",","."),0))),4)&amp;""),",",".")&amp;", "&amp;CHAR(34)&amp;"rawScore"&amp;CHAR(34)&amp;": "&amp;SUBSTITUTE(TRIM(ROUND(IFERROR(CriteriTecnici!$O3643*1,IFERROR(NUMBERVALUE(CriteriTecnici!$O3643,".",","),IFERROR(NUMBERVALUE(CriteriTecnici!$O3643,",","."),0))),4)&amp;""),",",".")&amp;CHAR(125)&amp;IF(TRUE,",",""))</f>
        <v/>
      </c>
    </row>
    <row r="3864">
      <c r="A3864" s="38">
        <f>IF(CriteriTecnici!$A3644="","","    "&amp;CHAR(123)&amp;CHAR(34)&amp;"bidderId"&amp;CHAR(34)&amp;": "&amp;CHAR(34)&amp;SUBSTITUTE(CriteriTecnici!$A3644,CHAR(34),"'")&amp;CHAR(34)&amp;", "&amp;CHAR(34)&amp;"lotId"&amp;CHAR(34)&amp;": "&amp;CHAR(34)&amp;SUBSTITUTE(CriteriTecnici!$C3644,CHAR(34),"'")&amp;CHAR(34)&amp;", "&amp;CHAR(34)&amp;"criterionId"&amp;CHAR(34)&amp;": "&amp;CHAR(34)&amp;SUBSTITUTE(CriteriTecnici!$D3644,CHAR(34),"'")&amp;CHAR(34)&amp;", "&amp;CHAR(34)&amp;"kind"&amp;CHAR(34)&amp;": "&amp;CHAR(34)&amp;SUBSTITUTE(CriteriTecnici!$F3644,CHAR(34),"'")&amp;CHAR(34)&amp;", "&amp;CHAR(34)&amp;"value"&amp;CHAR(34)&amp;": "&amp;SUBSTITUTE(TRIM(ROUND(IFERROR(CriteriTecnici!$N3644*1,IFERROR(NUMBERVALUE(CriteriTecnici!$N3644,".",","),IFERROR(NUMBERVALUE(CriteriTecnici!$N3644,",","."),0))),4)&amp;""),",",".")&amp;", "&amp;CHAR(34)&amp;"numerator"&amp;CHAR(34)&amp;": "&amp;SUBSTITUTE(TRIM(ROUND(IFERROR(CriteriTecnici!$K3644*1,IFERROR(NUMBERVALUE(CriteriTecnici!$K3644,".",","),IFERROR(NUMBERVALUE(CriteriTecnici!$K3644,",","."),0))),4)&amp;""),",",".")&amp;", "&amp;CHAR(34)&amp;"denominator"&amp;CHAR(34)&amp;": "&amp;SUBSTITUTE(TRIM(ROUND(IFERROR(CriteriTecnici!$L3644*1,IFERROR(NUMBERVALUE(CriteriTecnici!$L3644,".",","),IFERROR(NUMBERVALUE(CriteriTecnici!$L3644,",","."),0))),4)&amp;""),",",".")&amp;", "&amp;CHAR(34)&amp;"flag"&amp;CHAR(34)&amp;": "&amp;SUBSTITUTE(TRIM(ROUND(IFERROR(CriteriTecnici!$M3644*1,IFERROR(NUMBERVALUE(CriteriTecnici!$M3644,".",","),IFERROR(NUMBERVALUE(CriteriTecnici!$M3644,",","."),0))),4)&amp;""),",",".")&amp;", "&amp;CHAR(34)&amp;"rawScore"&amp;CHAR(34)&amp;": "&amp;SUBSTITUTE(TRIM(ROUND(IFERROR(CriteriTecnici!$O3644*1,IFERROR(NUMBERVALUE(CriteriTecnici!$O3644,".",","),IFERROR(NUMBERVALUE(CriteriTecnici!$O3644,",","."),0))),4)&amp;""),",",".")&amp;CHAR(125)&amp;IF(TRUE,",",""))</f>
        <v/>
      </c>
    </row>
    <row r="3865">
      <c r="A3865" s="38">
        <f>IF(CriteriTecnici!$A3645="","","    "&amp;CHAR(123)&amp;CHAR(34)&amp;"bidderId"&amp;CHAR(34)&amp;": "&amp;CHAR(34)&amp;SUBSTITUTE(CriteriTecnici!$A3645,CHAR(34),"'")&amp;CHAR(34)&amp;", "&amp;CHAR(34)&amp;"lotId"&amp;CHAR(34)&amp;": "&amp;CHAR(34)&amp;SUBSTITUTE(CriteriTecnici!$C3645,CHAR(34),"'")&amp;CHAR(34)&amp;", "&amp;CHAR(34)&amp;"criterionId"&amp;CHAR(34)&amp;": "&amp;CHAR(34)&amp;SUBSTITUTE(CriteriTecnici!$D3645,CHAR(34),"'")&amp;CHAR(34)&amp;", "&amp;CHAR(34)&amp;"kind"&amp;CHAR(34)&amp;": "&amp;CHAR(34)&amp;SUBSTITUTE(CriteriTecnici!$F3645,CHAR(34),"'")&amp;CHAR(34)&amp;", "&amp;CHAR(34)&amp;"value"&amp;CHAR(34)&amp;": "&amp;SUBSTITUTE(TRIM(ROUND(IFERROR(CriteriTecnici!$N3645*1,IFERROR(NUMBERVALUE(CriteriTecnici!$N3645,".",","),IFERROR(NUMBERVALUE(CriteriTecnici!$N3645,",","."),0))),4)&amp;""),",",".")&amp;", "&amp;CHAR(34)&amp;"numerator"&amp;CHAR(34)&amp;": "&amp;SUBSTITUTE(TRIM(ROUND(IFERROR(CriteriTecnici!$K3645*1,IFERROR(NUMBERVALUE(CriteriTecnici!$K3645,".",","),IFERROR(NUMBERVALUE(CriteriTecnici!$K3645,",","."),0))),4)&amp;""),",",".")&amp;", "&amp;CHAR(34)&amp;"denominator"&amp;CHAR(34)&amp;": "&amp;SUBSTITUTE(TRIM(ROUND(IFERROR(CriteriTecnici!$L3645*1,IFERROR(NUMBERVALUE(CriteriTecnici!$L3645,".",","),IFERROR(NUMBERVALUE(CriteriTecnici!$L3645,",","."),0))),4)&amp;""),",",".")&amp;", "&amp;CHAR(34)&amp;"flag"&amp;CHAR(34)&amp;": "&amp;SUBSTITUTE(TRIM(ROUND(IFERROR(CriteriTecnici!$M3645*1,IFERROR(NUMBERVALUE(CriteriTecnici!$M3645,".",","),IFERROR(NUMBERVALUE(CriteriTecnici!$M3645,",","."),0))),4)&amp;""),",",".")&amp;", "&amp;CHAR(34)&amp;"rawScore"&amp;CHAR(34)&amp;": "&amp;SUBSTITUTE(TRIM(ROUND(IFERROR(CriteriTecnici!$O3645*1,IFERROR(NUMBERVALUE(CriteriTecnici!$O3645,".",","),IFERROR(NUMBERVALUE(CriteriTecnici!$O3645,",","."),0))),4)&amp;""),",",".")&amp;CHAR(125)&amp;IF(TRUE,",",""))</f>
        <v/>
      </c>
    </row>
    <row r="3866">
      <c r="A3866" s="38">
        <f>IF(CriteriTecnici!$A3646="","","    "&amp;CHAR(123)&amp;CHAR(34)&amp;"bidderId"&amp;CHAR(34)&amp;": "&amp;CHAR(34)&amp;SUBSTITUTE(CriteriTecnici!$A3646,CHAR(34),"'")&amp;CHAR(34)&amp;", "&amp;CHAR(34)&amp;"lotId"&amp;CHAR(34)&amp;": "&amp;CHAR(34)&amp;SUBSTITUTE(CriteriTecnici!$C3646,CHAR(34),"'")&amp;CHAR(34)&amp;", "&amp;CHAR(34)&amp;"criterionId"&amp;CHAR(34)&amp;": "&amp;CHAR(34)&amp;SUBSTITUTE(CriteriTecnici!$D3646,CHAR(34),"'")&amp;CHAR(34)&amp;", "&amp;CHAR(34)&amp;"kind"&amp;CHAR(34)&amp;": "&amp;CHAR(34)&amp;SUBSTITUTE(CriteriTecnici!$F3646,CHAR(34),"'")&amp;CHAR(34)&amp;", "&amp;CHAR(34)&amp;"value"&amp;CHAR(34)&amp;": "&amp;SUBSTITUTE(TRIM(ROUND(IFERROR(CriteriTecnici!$N3646*1,IFERROR(NUMBERVALUE(CriteriTecnici!$N3646,".",","),IFERROR(NUMBERVALUE(CriteriTecnici!$N3646,",","."),0))),4)&amp;""),",",".")&amp;", "&amp;CHAR(34)&amp;"numerator"&amp;CHAR(34)&amp;": "&amp;SUBSTITUTE(TRIM(ROUND(IFERROR(CriteriTecnici!$K3646*1,IFERROR(NUMBERVALUE(CriteriTecnici!$K3646,".",","),IFERROR(NUMBERVALUE(CriteriTecnici!$K3646,",","."),0))),4)&amp;""),",",".")&amp;", "&amp;CHAR(34)&amp;"denominator"&amp;CHAR(34)&amp;": "&amp;SUBSTITUTE(TRIM(ROUND(IFERROR(CriteriTecnici!$L3646*1,IFERROR(NUMBERVALUE(CriteriTecnici!$L3646,".",","),IFERROR(NUMBERVALUE(CriteriTecnici!$L3646,",","."),0))),4)&amp;""),",",".")&amp;", "&amp;CHAR(34)&amp;"flag"&amp;CHAR(34)&amp;": "&amp;SUBSTITUTE(TRIM(ROUND(IFERROR(CriteriTecnici!$M3646*1,IFERROR(NUMBERVALUE(CriteriTecnici!$M3646,".",","),IFERROR(NUMBERVALUE(CriteriTecnici!$M3646,",","."),0))),4)&amp;""),",",".")&amp;", "&amp;CHAR(34)&amp;"rawScore"&amp;CHAR(34)&amp;": "&amp;SUBSTITUTE(TRIM(ROUND(IFERROR(CriteriTecnici!$O3646*1,IFERROR(NUMBERVALUE(CriteriTecnici!$O3646,".",","),IFERROR(NUMBERVALUE(CriteriTecnici!$O3646,",","."),0))),4)&amp;""),",",".")&amp;CHAR(125)&amp;IF(TRUE,",",""))</f>
        <v/>
      </c>
    </row>
    <row r="3867">
      <c r="A3867" s="38">
        <f>IF(CriteriTecnici!$A3647="","","    "&amp;CHAR(123)&amp;CHAR(34)&amp;"bidderId"&amp;CHAR(34)&amp;": "&amp;CHAR(34)&amp;SUBSTITUTE(CriteriTecnici!$A3647,CHAR(34),"'")&amp;CHAR(34)&amp;", "&amp;CHAR(34)&amp;"lotId"&amp;CHAR(34)&amp;": "&amp;CHAR(34)&amp;SUBSTITUTE(CriteriTecnici!$C3647,CHAR(34),"'")&amp;CHAR(34)&amp;", "&amp;CHAR(34)&amp;"criterionId"&amp;CHAR(34)&amp;": "&amp;CHAR(34)&amp;SUBSTITUTE(CriteriTecnici!$D3647,CHAR(34),"'")&amp;CHAR(34)&amp;", "&amp;CHAR(34)&amp;"kind"&amp;CHAR(34)&amp;": "&amp;CHAR(34)&amp;SUBSTITUTE(CriteriTecnici!$F3647,CHAR(34),"'")&amp;CHAR(34)&amp;", "&amp;CHAR(34)&amp;"value"&amp;CHAR(34)&amp;": "&amp;SUBSTITUTE(TRIM(ROUND(IFERROR(CriteriTecnici!$N3647*1,IFERROR(NUMBERVALUE(CriteriTecnici!$N3647,".",","),IFERROR(NUMBERVALUE(CriteriTecnici!$N3647,",","."),0))),4)&amp;""),",",".")&amp;", "&amp;CHAR(34)&amp;"numerator"&amp;CHAR(34)&amp;": "&amp;SUBSTITUTE(TRIM(ROUND(IFERROR(CriteriTecnici!$K3647*1,IFERROR(NUMBERVALUE(CriteriTecnici!$K3647,".",","),IFERROR(NUMBERVALUE(CriteriTecnici!$K3647,",","."),0))),4)&amp;""),",",".")&amp;", "&amp;CHAR(34)&amp;"denominator"&amp;CHAR(34)&amp;": "&amp;SUBSTITUTE(TRIM(ROUND(IFERROR(CriteriTecnici!$L3647*1,IFERROR(NUMBERVALUE(CriteriTecnici!$L3647,".",","),IFERROR(NUMBERVALUE(CriteriTecnici!$L3647,",","."),0))),4)&amp;""),",",".")&amp;", "&amp;CHAR(34)&amp;"flag"&amp;CHAR(34)&amp;": "&amp;SUBSTITUTE(TRIM(ROUND(IFERROR(CriteriTecnici!$M3647*1,IFERROR(NUMBERVALUE(CriteriTecnici!$M3647,".",","),IFERROR(NUMBERVALUE(CriteriTecnici!$M3647,",","."),0))),4)&amp;""),",",".")&amp;", "&amp;CHAR(34)&amp;"rawScore"&amp;CHAR(34)&amp;": "&amp;SUBSTITUTE(TRIM(ROUND(IFERROR(CriteriTecnici!$O3647*1,IFERROR(NUMBERVALUE(CriteriTecnici!$O3647,".",","),IFERROR(NUMBERVALUE(CriteriTecnici!$O3647,",","."),0))),4)&amp;""),",",".")&amp;CHAR(125)&amp;IF(TRUE,",",""))</f>
        <v/>
      </c>
    </row>
    <row r="3868">
      <c r="A3868" s="38">
        <f>IF(CriteriTecnici!$A3648="","","    "&amp;CHAR(123)&amp;CHAR(34)&amp;"bidderId"&amp;CHAR(34)&amp;": "&amp;CHAR(34)&amp;SUBSTITUTE(CriteriTecnici!$A3648,CHAR(34),"'")&amp;CHAR(34)&amp;", "&amp;CHAR(34)&amp;"lotId"&amp;CHAR(34)&amp;": "&amp;CHAR(34)&amp;SUBSTITUTE(CriteriTecnici!$C3648,CHAR(34),"'")&amp;CHAR(34)&amp;", "&amp;CHAR(34)&amp;"criterionId"&amp;CHAR(34)&amp;": "&amp;CHAR(34)&amp;SUBSTITUTE(CriteriTecnici!$D3648,CHAR(34),"'")&amp;CHAR(34)&amp;", "&amp;CHAR(34)&amp;"kind"&amp;CHAR(34)&amp;": "&amp;CHAR(34)&amp;SUBSTITUTE(CriteriTecnici!$F3648,CHAR(34),"'")&amp;CHAR(34)&amp;", "&amp;CHAR(34)&amp;"value"&amp;CHAR(34)&amp;": "&amp;SUBSTITUTE(TRIM(ROUND(IFERROR(CriteriTecnici!$N3648*1,IFERROR(NUMBERVALUE(CriteriTecnici!$N3648,".",","),IFERROR(NUMBERVALUE(CriteriTecnici!$N3648,",","."),0))),4)&amp;""),",",".")&amp;", "&amp;CHAR(34)&amp;"numerator"&amp;CHAR(34)&amp;": "&amp;SUBSTITUTE(TRIM(ROUND(IFERROR(CriteriTecnici!$K3648*1,IFERROR(NUMBERVALUE(CriteriTecnici!$K3648,".",","),IFERROR(NUMBERVALUE(CriteriTecnici!$K3648,",","."),0))),4)&amp;""),",",".")&amp;", "&amp;CHAR(34)&amp;"denominator"&amp;CHAR(34)&amp;": "&amp;SUBSTITUTE(TRIM(ROUND(IFERROR(CriteriTecnici!$L3648*1,IFERROR(NUMBERVALUE(CriteriTecnici!$L3648,".",","),IFERROR(NUMBERVALUE(CriteriTecnici!$L3648,",","."),0))),4)&amp;""),",",".")&amp;", "&amp;CHAR(34)&amp;"flag"&amp;CHAR(34)&amp;": "&amp;SUBSTITUTE(TRIM(ROUND(IFERROR(CriteriTecnici!$M3648*1,IFERROR(NUMBERVALUE(CriteriTecnici!$M3648,".",","),IFERROR(NUMBERVALUE(CriteriTecnici!$M3648,",","."),0))),4)&amp;""),",",".")&amp;", "&amp;CHAR(34)&amp;"rawScore"&amp;CHAR(34)&amp;": "&amp;SUBSTITUTE(TRIM(ROUND(IFERROR(CriteriTecnici!$O3648*1,IFERROR(NUMBERVALUE(CriteriTecnici!$O3648,".",","),IFERROR(NUMBERVALUE(CriteriTecnici!$O3648,",","."),0))),4)&amp;""),",",".")&amp;CHAR(125)&amp;IF(TRUE,",",""))</f>
        <v/>
      </c>
    </row>
    <row r="3869">
      <c r="A3869" s="38">
        <f>IF(CriteriTecnici!$A3649="","","    "&amp;CHAR(123)&amp;CHAR(34)&amp;"bidderId"&amp;CHAR(34)&amp;": "&amp;CHAR(34)&amp;SUBSTITUTE(CriteriTecnici!$A3649,CHAR(34),"'")&amp;CHAR(34)&amp;", "&amp;CHAR(34)&amp;"lotId"&amp;CHAR(34)&amp;": "&amp;CHAR(34)&amp;SUBSTITUTE(CriteriTecnici!$C3649,CHAR(34),"'")&amp;CHAR(34)&amp;", "&amp;CHAR(34)&amp;"criterionId"&amp;CHAR(34)&amp;": "&amp;CHAR(34)&amp;SUBSTITUTE(CriteriTecnici!$D3649,CHAR(34),"'")&amp;CHAR(34)&amp;", "&amp;CHAR(34)&amp;"kind"&amp;CHAR(34)&amp;": "&amp;CHAR(34)&amp;SUBSTITUTE(CriteriTecnici!$F3649,CHAR(34),"'")&amp;CHAR(34)&amp;", "&amp;CHAR(34)&amp;"value"&amp;CHAR(34)&amp;": "&amp;SUBSTITUTE(TRIM(ROUND(IFERROR(CriteriTecnici!$N3649*1,IFERROR(NUMBERVALUE(CriteriTecnici!$N3649,".",","),IFERROR(NUMBERVALUE(CriteriTecnici!$N3649,",","."),0))),4)&amp;""),",",".")&amp;", "&amp;CHAR(34)&amp;"numerator"&amp;CHAR(34)&amp;": "&amp;SUBSTITUTE(TRIM(ROUND(IFERROR(CriteriTecnici!$K3649*1,IFERROR(NUMBERVALUE(CriteriTecnici!$K3649,".",","),IFERROR(NUMBERVALUE(CriteriTecnici!$K3649,",","."),0))),4)&amp;""),",",".")&amp;", "&amp;CHAR(34)&amp;"denominator"&amp;CHAR(34)&amp;": "&amp;SUBSTITUTE(TRIM(ROUND(IFERROR(CriteriTecnici!$L3649*1,IFERROR(NUMBERVALUE(CriteriTecnici!$L3649,".",","),IFERROR(NUMBERVALUE(CriteriTecnici!$L3649,",","."),0))),4)&amp;""),",",".")&amp;", "&amp;CHAR(34)&amp;"flag"&amp;CHAR(34)&amp;": "&amp;SUBSTITUTE(TRIM(ROUND(IFERROR(CriteriTecnici!$M3649*1,IFERROR(NUMBERVALUE(CriteriTecnici!$M3649,".",","),IFERROR(NUMBERVALUE(CriteriTecnici!$M3649,",","."),0))),4)&amp;""),",",".")&amp;", "&amp;CHAR(34)&amp;"rawScore"&amp;CHAR(34)&amp;": "&amp;SUBSTITUTE(TRIM(ROUND(IFERROR(CriteriTecnici!$O3649*1,IFERROR(NUMBERVALUE(CriteriTecnici!$O3649,".",","),IFERROR(NUMBERVALUE(CriteriTecnici!$O3649,",","."),0))),4)&amp;""),",",".")&amp;CHAR(125)&amp;IF(TRUE,",",""))</f>
        <v/>
      </c>
    </row>
    <row r="3870">
      <c r="A3870" s="38">
        <f>IF(CriteriTecnici!$A3650="","","    "&amp;CHAR(123)&amp;CHAR(34)&amp;"bidderId"&amp;CHAR(34)&amp;": "&amp;CHAR(34)&amp;SUBSTITUTE(CriteriTecnici!$A3650,CHAR(34),"'")&amp;CHAR(34)&amp;", "&amp;CHAR(34)&amp;"lotId"&amp;CHAR(34)&amp;": "&amp;CHAR(34)&amp;SUBSTITUTE(CriteriTecnici!$C3650,CHAR(34),"'")&amp;CHAR(34)&amp;", "&amp;CHAR(34)&amp;"criterionId"&amp;CHAR(34)&amp;": "&amp;CHAR(34)&amp;SUBSTITUTE(CriteriTecnici!$D3650,CHAR(34),"'")&amp;CHAR(34)&amp;", "&amp;CHAR(34)&amp;"kind"&amp;CHAR(34)&amp;": "&amp;CHAR(34)&amp;SUBSTITUTE(CriteriTecnici!$F3650,CHAR(34),"'")&amp;CHAR(34)&amp;", "&amp;CHAR(34)&amp;"value"&amp;CHAR(34)&amp;": "&amp;SUBSTITUTE(TRIM(ROUND(IFERROR(CriteriTecnici!$N3650*1,IFERROR(NUMBERVALUE(CriteriTecnici!$N3650,".",","),IFERROR(NUMBERVALUE(CriteriTecnici!$N3650,",","."),0))),4)&amp;""),",",".")&amp;", "&amp;CHAR(34)&amp;"numerator"&amp;CHAR(34)&amp;": "&amp;SUBSTITUTE(TRIM(ROUND(IFERROR(CriteriTecnici!$K3650*1,IFERROR(NUMBERVALUE(CriteriTecnici!$K3650,".",","),IFERROR(NUMBERVALUE(CriteriTecnici!$K3650,",","."),0))),4)&amp;""),",",".")&amp;", "&amp;CHAR(34)&amp;"denominator"&amp;CHAR(34)&amp;": "&amp;SUBSTITUTE(TRIM(ROUND(IFERROR(CriteriTecnici!$L3650*1,IFERROR(NUMBERVALUE(CriteriTecnici!$L3650,".",","),IFERROR(NUMBERVALUE(CriteriTecnici!$L3650,",","."),0))),4)&amp;""),",",".")&amp;", "&amp;CHAR(34)&amp;"flag"&amp;CHAR(34)&amp;": "&amp;SUBSTITUTE(TRIM(ROUND(IFERROR(CriteriTecnici!$M3650*1,IFERROR(NUMBERVALUE(CriteriTecnici!$M3650,".",","),IFERROR(NUMBERVALUE(CriteriTecnici!$M3650,",","."),0))),4)&amp;""),",",".")&amp;", "&amp;CHAR(34)&amp;"rawScore"&amp;CHAR(34)&amp;": "&amp;SUBSTITUTE(TRIM(ROUND(IFERROR(CriteriTecnici!$O3650*1,IFERROR(NUMBERVALUE(CriteriTecnici!$O3650,".",","),IFERROR(NUMBERVALUE(CriteriTecnici!$O3650,",","."),0))),4)&amp;""),",",".")&amp;CHAR(125)&amp;IF(TRUE,",",""))</f>
        <v/>
      </c>
    </row>
    <row r="3871">
      <c r="A3871" s="38">
        <f>IF(CriteriTecnici!$A3651="","","    "&amp;CHAR(123)&amp;CHAR(34)&amp;"bidderId"&amp;CHAR(34)&amp;": "&amp;CHAR(34)&amp;SUBSTITUTE(CriteriTecnici!$A3651,CHAR(34),"'")&amp;CHAR(34)&amp;", "&amp;CHAR(34)&amp;"lotId"&amp;CHAR(34)&amp;": "&amp;CHAR(34)&amp;SUBSTITUTE(CriteriTecnici!$C3651,CHAR(34),"'")&amp;CHAR(34)&amp;", "&amp;CHAR(34)&amp;"criterionId"&amp;CHAR(34)&amp;": "&amp;CHAR(34)&amp;SUBSTITUTE(CriteriTecnici!$D3651,CHAR(34),"'")&amp;CHAR(34)&amp;", "&amp;CHAR(34)&amp;"kind"&amp;CHAR(34)&amp;": "&amp;CHAR(34)&amp;SUBSTITUTE(CriteriTecnici!$F3651,CHAR(34),"'")&amp;CHAR(34)&amp;", "&amp;CHAR(34)&amp;"value"&amp;CHAR(34)&amp;": "&amp;SUBSTITUTE(TRIM(ROUND(IFERROR(CriteriTecnici!$N3651*1,IFERROR(NUMBERVALUE(CriteriTecnici!$N3651,".",","),IFERROR(NUMBERVALUE(CriteriTecnici!$N3651,",","."),0))),4)&amp;""),",",".")&amp;", "&amp;CHAR(34)&amp;"numerator"&amp;CHAR(34)&amp;": "&amp;SUBSTITUTE(TRIM(ROUND(IFERROR(CriteriTecnici!$K3651*1,IFERROR(NUMBERVALUE(CriteriTecnici!$K3651,".",","),IFERROR(NUMBERVALUE(CriteriTecnici!$K3651,",","."),0))),4)&amp;""),",",".")&amp;", "&amp;CHAR(34)&amp;"denominator"&amp;CHAR(34)&amp;": "&amp;SUBSTITUTE(TRIM(ROUND(IFERROR(CriteriTecnici!$L3651*1,IFERROR(NUMBERVALUE(CriteriTecnici!$L3651,".",","),IFERROR(NUMBERVALUE(CriteriTecnici!$L3651,",","."),0))),4)&amp;""),",",".")&amp;", "&amp;CHAR(34)&amp;"flag"&amp;CHAR(34)&amp;": "&amp;SUBSTITUTE(TRIM(ROUND(IFERROR(CriteriTecnici!$M3651*1,IFERROR(NUMBERVALUE(CriteriTecnici!$M3651,".",","),IFERROR(NUMBERVALUE(CriteriTecnici!$M3651,",","."),0))),4)&amp;""),",",".")&amp;", "&amp;CHAR(34)&amp;"rawScore"&amp;CHAR(34)&amp;": "&amp;SUBSTITUTE(TRIM(ROUND(IFERROR(CriteriTecnici!$O3651*1,IFERROR(NUMBERVALUE(CriteriTecnici!$O3651,".",","),IFERROR(NUMBERVALUE(CriteriTecnici!$O3651,",","."),0))),4)&amp;""),",",".")&amp;CHAR(125)&amp;IF(TRUE,",",""))</f>
        <v/>
      </c>
    </row>
    <row r="3872">
      <c r="A3872" s="38">
        <f>IF(CriteriTecnici!$A3652="","","    "&amp;CHAR(123)&amp;CHAR(34)&amp;"bidderId"&amp;CHAR(34)&amp;": "&amp;CHAR(34)&amp;SUBSTITUTE(CriteriTecnici!$A3652,CHAR(34),"'")&amp;CHAR(34)&amp;", "&amp;CHAR(34)&amp;"lotId"&amp;CHAR(34)&amp;": "&amp;CHAR(34)&amp;SUBSTITUTE(CriteriTecnici!$C3652,CHAR(34),"'")&amp;CHAR(34)&amp;", "&amp;CHAR(34)&amp;"criterionId"&amp;CHAR(34)&amp;": "&amp;CHAR(34)&amp;SUBSTITUTE(CriteriTecnici!$D3652,CHAR(34),"'")&amp;CHAR(34)&amp;", "&amp;CHAR(34)&amp;"kind"&amp;CHAR(34)&amp;": "&amp;CHAR(34)&amp;SUBSTITUTE(CriteriTecnici!$F3652,CHAR(34),"'")&amp;CHAR(34)&amp;", "&amp;CHAR(34)&amp;"value"&amp;CHAR(34)&amp;": "&amp;SUBSTITUTE(TRIM(ROUND(IFERROR(CriteriTecnici!$N3652*1,IFERROR(NUMBERVALUE(CriteriTecnici!$N3652,".",","),IFERROR(NUMBERVALUE(CriteriTecnici!$N3652,",","."),0))),4)&amp;""),",",".")&amp;", "&amp;CHAR(34)&amp;"numerator"&amp;CHAR(34)&amp;": "&amp;SUBSTITUTE(TRIM(ROUND(IFERROR(CriteriTecnici!$K3652*1,IFERROR(NUMBERVALUE(CriteriTecnici!$K3652,".",","),IFERROR(NUMBERVALUE(CriteriTecnici!$K3652,",","."),0))),4)&amp;""),",",".")&amp;", "&amp;CHAR(34)&amp;"denominator"&amp;CHAR(34)&amp;": "&amp;SUBSTITUTE(TRIM(ROUND(IFERROR(CriteriTecnici!$L3652*1,IFERROR(NUMBERVALUE(CriteriTecnici!$L3652,".",","),IFERROR(NUMBERVALUE(CriteriTecnici!$L3652,",","."),0))),4)&amp;""),",",".")&amp;", "&amp;CHAR(34)&amp;"flag"&amp;CHAR(34)&amp;": "&amp;SUBSTITUTE(TRIM(ROUND(IFERROR(CriteriTecnici!$M3652*1,IFERROR(NUMBERVALUE(CriteriTecnici!$M3652,".",","),IFERROR(NUMBERVALUE(CriteriTecnici!$M3652,",","."),0))),4)&amp;""),",",".")&amp;", "&amp;CHAR(34)&amp;"rawScore"&amp;CHAR(34)&amp;": "&amp;SUBSTITUTE(TRIM(ROUND(IFERROR(CriteriTecnici!$O3652*1,IFERROR(NUMBERVALUE(CriteriTecnici!$O3652,".",","),IFERROR(NUMBERVALUE(CriteriTecnici!$O3652,",","."),0))),4)&amp;""),",",".")&amp;CHAR(125)&amp;IF(TRUE,",",""))</f>
        <v/>
      </c>
    </row>
    <row r="3873">
      <c r="A3873" s="38">
        <f>IF(CriteriTecnici!$A3653="","","    "&amp;CHAR(123)&amp;CHAR(34)&amp;"bidderId"&amp;CHAR(34)&amp;": "&amp;CHAR(34)&amp;SUBSTITUTE(CriteriTecnici!$A3653,CHAR(34),"'")&amp;CHAR(34)&amp;", "&amp;CHAR(34)&amp;"lotId"&amp;CHAR(34)&amp;": "&amp;CHAR(34)&amp;SUBSTITUTE(CriteriTecnici!$C3653,CHAR(34),"'")&amp;CHAR(34)&amp;", "&amp;CHAR(34)&amp;"criterionId"&amp;CHAR(34)&amp;": "&amp;CHAR(34)&amp;SUBSTITUTE(CriteriTecnici!$D3653,CHAR(34),"'")&amp;CHAR(34)&amp;", "&amp;CHAR(34)&amp;"kind"&amp;CHAR(34)&amp;": "&amp;CHAR(34)&amp;SUBSTITUTE(CriteriTecnici!$F3653,CHAR(34),"'")&amp;CHAR(34)&amp;", "&amp;CHAR(34)&amp;"value"&amp;CHAR(34)&amp;": "&amp;SUBSTITUTE(TRIM(ROUND(IFERROR(CriteriTecnici!$N3653*1,IFERROR(NUMBERVALUE(CriteriTecnici!$N3653,".",","),IFERROR(NUMBERVALUE(CriteriTecnici!$N3653,",","."),0))),4)&amp;""),",",".")&amp;", "&amp;CHAR(34)&amp;"numerator"&amp;CHAR(34)&amp;": "&amp;SUBSTITUTE(TRIM(ROUND(IFERROR(CriteriTecnici!$K3653*1,IFERROR(NUMBERVALUE(CriteriTecnici!$K3653,".",","),IFERROR(NUMBERVALUE(CriteriTecnici!$K3653,",","."),0))),4)&amp;""),",",".")&amp;", "&amp;CHAR(34)&amp;"denominator"&amp;CHAR(34)&amp;": "&amp;SUBSTITUTE(TRIM(ROUND(IFERROR(CriteriTecnici!$L3653*1,IFERROR(NUMBERVALUE(CriteriTecnici!$L3653,".",","),IFERROR(NUMBERVALUE(CriteriTecnici!$L3653,",","."),0))),4)&amp;""),",",".")&amp;", "&amp;CHAR(34)&amp;"flag"&amp;CHAR(34)&amp;": "&amp;SUBSTITUTE(TRIM(ROUND(IFERROR(CriteriTecnici!$M3653*1,IFERROR(NUMBERVALUE(CriteriTecnici!$M3653,".",","),IFERROR(NUMBERVALUE(CriteriTecnici!$M3653,",","."),0))),4)&amp;""),",",".")&amp;", "&amp;CHAR(34)&amp;"rawScore"&amp;CHAR(34)&amp;": "&amp;SUBSTITUTE(TRIM(ROUND(IFERROR(CriteriTecnici!$O3653*1,IFERROR(NUMBERVALUE(CriteriTecnici!$O3653,".",","),IFERROR(NUMBERVALUE(CriteriTecnici!$O3653,",","."),0))),4)&amp;""),",",".")&amp;CHAR(125)&amp;IF(TRUE,",",""))</f>
        <v/>
      </c>
    </row>
    <row r="3874">
      <c r="A3874" s="38">
        <f>IF(CriteriTecnici!$A3654="","","    "&amp;CHAR(123)&amp;CHAR(34)&amp;"bidderId"&amp;CHAR(34)&amp;": "&amp;CHAR(34)&amp;SUBSTITUTE(CriteriTecnici!$A3654,CHAR(34),"'")&amp;CHAR(34)&amp;", "&amp;CHAR(34)&amp;"lotId"&amp;CHAR(34)&amp;": "&amp;CHAR(34)&amp;SUBSTITUTE(CriteriTecnici!$C3654,CHAR(34),"'")&amp;CHAR(34)&amp;", "&amp;CHAR(34)&amp;"criterionId"&amp;CHAR(34)&amp;": "&amp;CHAR(34)&amp;SUBSTITUTE(CriteriTecnici!$D3654,CHAR(34),"'")&amp;CHAR(34)&amp;", "&amp;CHAR(34)&amp;"kind"&amp;CHAR(34)&amp;": "&amp;CHAR(34)&amp;SUBSTITUTE(CriteriTecnici!$F3654,CHAR(34),"'")&amp;CHAR(34)&amp;", "&amp;CHAR(34)&amp;"value"&amp;CHAR(34)&amp;": "&amp;SUBSTITUTE(TRIM(ROUND(IFERROR(CriteriTecnici!$N3654*1,IFERROR(NUMBERVALUE(CriteriTecnici!$N3654,".",","),IFERROR(NUMBERVALUE(CriteriTecnici!$N3654,",","."),0))),4)&amp;""),",",".")&amp;", "&amp;CHAR(34)&amp;"numerator"&amp;CHAR(34)&amp;": "&amp;SUBSTITUTE(TRIM(ROUND(IFERROR(CriteriTecnici!$K3654*1,IFERROR(NUMBERVALUE(CriteriTecnici!$K3654,".",","),IFERROR(NUMBERVALUE(CriteriTecnici!$K3654,",","."),0))),4)&amp;""),",",".")&amp;", "&amp;CHAR(34)&amp;"denominator"&amp;CHAR(34)&amp;": "&amp;SUBSTITUTE(TRIM(ROUND(IFERROR(CriteriTecnici!$L3654*1,IFERROR(NUMBERVALUE(CriteriTecnici!$L3654,".",","),IFERROR(NUMBERVALUE(CriteriTecnici!$L3654,",","."),0))),4)&amp;""),",",".")&amp;", "&amp;CHAR(34)&amp;"flag"&amp;CHAR(34)&amp;": "&amp;SUBSTITUTE(TRIM(ROUND(IFERROR(CriteriTecnici!$M3654*1,IFERROR(NUMBERVALUE(CriteriTecnici!$M3654,".",","),IFERROR(NUMBERVALUE(CriteriTecnici!$M3654,",","."),0))),4)&amp;""),",",".")&amp;", "&amp;CHAR(34)&amp;"rawScore"&amp;CHAR(34)&amp;": "&amp;SUBSTITUTE(TRIM(ROUND(IFERROR(CriteriTecnici!$O3654*1,IFERROR(NUMBERVALUE(CriteriTecnici!$O3654,".",","),IFERROR(NUMBERVALUE(CriteriTecnici!$O3654,",","."),0))),4)&amp;""),",",".")&amp;CHAR(125)&amp;IF(TRUE,",",""))</f>
        <v/>
      </c>
    </row>
    <row r="3875">
      <c r="A3875" s="38">
        <f>IF(CriteriTecnici!$A3655="","","    "&amp;CHAR(123)&amp;CHAR(34)&amp;"bidderId"&amp;CHAR(34)&amp;": "&amp;CHAR(34)&amp;SUBSTITUTE(CriteriTecnici!$A3655,CHAR(34),"'")&amp;CHAR(34)&amp;", "&amp;CHAR(34)&amp;"lotId"&amp;CHAR(34)&amp;": "&amp;CHAR(34)&amp;SUBSTITUTE(CriteriTecnici!$C3655,CHAR(34),"'")&amp;CHAR(34)&amp;", "&amp;CHAR(34)&amp;"criterionId"&amp;CHAR(34)&amp;": "&amp;CHAR(34)&amp;SUBSTITUTE(CriteriTecnici!$D3655,CHAR(34),"'")&amp;CHAR(34)&amp;", "&amp;CHAR(34)&amp;"kind"&amp;CHAR(34)&amp;": "&amp;CHAR(34)&amp;SUBSTITUTE(CriteriTecnici!$F3655,CHAR(34),"'")&amp;CHAR(34)&amp;", "&amp;CHAR(34)&amp;"value"&amp;CHAR(34)&amp;": "&amp;SUBSTITUTE(TRIM(ROUND(IFERROR(CriteriTecnici!$N3655*1,IFERROR(NUMBERVALUE(CriteriTecnici!$N3655,".",","),IFERROR(NUMBERVALUE(CriteriTecnici!$N3655,",","."),0))),4)&amp;""),",",".")&amp;", "&amp;CHAR(34)&amp;"numerator"&amp;CHAR(34)&amp;": "&amp;SUBSTITUTE(TRIM(ROUND(IFERROR(CriteriTecnici!$K3655*1,IFERROR(NUMBERVALUE(CriteriTecnici!$K3655,".",","),IFERROR(NUMBERVALUE(CriteriTecnici!$K3655,",","."),0))),4)&amp;""),",",".")&amp;", "&amp;CHAR(34)&amp;"denominator"&amp;CHAR(34)&amp;": "&amp;SUBSTITUTE(TRIM(ROUND(IFERROR(CriteriTecnici!$L3655*1,IFERROR(NUMBERVALUE(CriteriTecnici!$L3655,".",","),IFERROR(NUMBERVALUE(CriteriTecnici!$L3655,",","."),0))),4)&amp;""),",",".")&amp;", "&amp;CHAR(34)&amp;"flag"&amp;CHAR(34)&amp;": "&amp;SUBSTITUTE(TRIM(ROUND(IFERROR(CriteriTecnici!$M3655*1,IFERROR(NUMBERVALUE(CriteriTecnici!$M3655,".",","),IFERROR(NUMBERVALUE(CriteriTecnici!$M3655,",","."),0))),4)&amp;""),",",".")&amp;", "&amp;CHAR(34)&amp;"rawScore"&amp;CHAR(34)&amp;": "&amp;SUBSTITUTE(TRIM(ROUND(IFERROR(CriteriTecnici!$O3655*1,IFERROR(NUMBERVALUE(CriteriTecnici!$O3655,".",","),IFERROR(NUMBERVALUE(CriteriTecnici!$O3655,",","."),0))),4)&amp;""),",",".")&amp;CHAR(125)&amp;IF(TRUE,",",""))</f>
        <v/>
      </c>
    </row>
    <row r="3876">
      <c r="A3876" s="38">
        <f>IF(CriteriTecnici!$A3656="","","    "&amp;CHAR(123)&amp;CHAR(34)&amp;"bidderId"&amp;CHAR(34)&amp;": "&amp;CHAR(34)&amp;SUBSTITUTE(CriteriTecnici!$A3656,CHAR(34),"'")&amp;CHAR(34)&amp;", "&amp;CHAR(34)&amp;"lotId"&amp;CHAR(34)&amp;": "&amp;CHAR(34)&amp;SUBSTITUTE(CriteriTecnici!$C3656,CHAR(34),"'")&amp;CHAR(34)&amp;", "&amp;CHAR(34)&amp;"criterionId"&amp;CHAR(34)&amp;": "&amp;CHAR(34)&amp;SUBSTITUTE(CriteriTecnici!$D3656,CHAR(34),"'")&amp;CHAR(34)&amp;", "&amp;CHAR(34)&amp;"kind"&amp;CHAR(34)&amp;": "&amp;CHAR(34)&amp;SUBSTITUTE(CriteriTecnici!$F3656,CHAR(34),"'")&amp;CHAR(34)&amp;", "&amp;CHAR(34)&amp;"value"&amp;CHAR(34)&amp;": "&amp;SUBSTITUTE(TRIM(ROUND(IFERROR(CriteriTecnici!$N3656*1,IFERROR(NUMBERVALUE(CriteriTecnici!$N3656,".",","),IFERROR(NUMBERVALUE(CriteriTecnici!$N3656,",","."),0))),4)&amp;""),",",".")&amp;", "&amp;CHAR(34)&amp;"numerator"&amp;CHAR(34)&amp;": "&amp;SUBSTITUTE(TRIM(ROUND(IFERROR(CriteriTecnici!$K3656*1,IFERROR(NUMBERVALUE(CriteriTecnici!$K3656,".",","),IFERROR(NUMBERVALUE(CriteriTecnici!$K3656,",","."),0))),4)&amp;""),",",".")&amp;", "&amp;CHAR(34)&amp;"denominator"&amp;CHAR(34)&amp;": "&amp;SUBSTITUTE(TRIM(ROUND(IFERROR(CriteriTecnici!$L3656*1,IFERROR(NUMBERVALUE(CriteriTecnici!$L3656,".",","),IFERROR(NUMBERVALUE(CriteriTecnici!$L3656,",","."),0))),4)&amp;""),",",".")&amp;", "&amp;CHAR(34)&amp;"flag"&amp;CHAR(34)&amp;": "&amp;SUBSTITUTE(TRIM(ROUND(IFERROR(CriteriTecnici!$M3656*1,IFERROR(NUMBERVALUE(CriteriTecnici!$M3656,".",","),IFERROR(NUMBERVALUE(CriteriTecnici!$M3656,",","."),0))),4)&amp;""),",",".")&amp;", "&amp;CHAR(34)&amp;"rawScore"&amp;CHAR(34)&amp;": "&amp;SUBSTITUTE(TRIM(ROUND(IFERROR(CriteriTecnici!$O3656*1,IFERROR(NUMBERVALUE(CriteriTecnici!$O3656,".",","),IFERROR(NUMBERVALUE(CriteriTecnici!$O3656,",","."),0))),4)&amp;""),",",".")&amp;CHAR(125)&amp;IF(TRUE,",",""))</f>
        <v/>
      </c>
    </row>
    <row r="3877">
      <c r="A3877" s="38">
        <f>IF(CriteriTecnici!$A3657="","","    "&amp;CHAR(123)&amp;CHAR(34)&amp;"bidderId"&amp;CHAR(34)&amp;": "&amp;CHAR(34)&amp;SUBSTITUTE(CriteriTecnici!$A3657,CHAR(34),"'")&amp;CHAR(34)&amp;", "&amp;CHAR(34)&amp;"lotId"&amp;CHAR(34)&amp;": "&amp;CHAR(34)&amp;SUBSTITUTE(CriteriTecnici!$C3657,CHAR(34),"'")&amp;CHAR(34)&amp;", "&amp;CHAR(34)&amp;"criterionId"&amp;CHAR(34)&amp;": "&amp;CHAR(34)&amp;SUBSTITUTE(CriteriTecnici!$D3657,CHAR(34),"'")&amp;CHAR(34)&amp;", "&amp;CHAR(34)&amp;"kind"&amp;CHAR(34)&amp;": "&amp;CHAR(34)&amp;SUBSTITUTE(CriteriTecnici!$F3657,CHAR(34),"'")&amp;CHAR(34)&amp;", "&amp;CHAR(34)&amp;"value"&amp;CHAR(34)&amp;": "&amp;SUBSTITUTE(TRIM(ROUND(IFERROR(CriteriTecnici!$N3657*1,IFERROR(NUMBERVALUE(CriteriTecnici!$N3657,".",","),IFERROR(NUMBERVALUE(CriteriTecnici!$N3657,",","."),0))),4)&amp;""),",",".")&amp;", "&amp;CHAR(34)&amp;"numerator"&amp;CHAR(34)&amp;": "&amp;SUBSTITUTE(TRIM(ROUND(IFERROR(CriteriTecnici!$K3657*1,IFERROR(NUMBERVALUE(CriteriTecnici!$K3657,".",","),IFERROR(NUMBERVALUE(CriteriTecnici!$K3657,",","."),0))),4)&amp;""),",",".")&amp;", "&amp;CHAR(34)&amp;"denominator"&amp;CHAR(34)&amp;": "&amp;SUBSTITUTE(TRIM(ROUND(IFERROR(CriteriTecnici!$L3657*1,IFERROR(NUMBERVALUE(CriteriTecnici!$L3657,".",","),IFERROR(NUMBERVALUE(CriteriTecnici!$L3657,",","."),0))),4)&amp;""),",",".")&amp;", "&amp;CHAR(34)&amp;"flag"&amp;CHAR(34)&amp;": "&amp;SUBSTITUTE(TRIM(ROUND(IFERROR(CriteriTecnici!$M3657*1,IFERROR(NUMBERVALUE(CriteriTecnici!$M3657,".",","),IFERROR(NUMBERVALUE(CriteriTecnici!$M3657,",","."),0))),4)&amp;""),",",".")&amp;", "&amp;CHAR(34)&amp;"rawScore"&amp;CHAR(34)&amp;": "&amp;SUBSTITUTE(TRIM(ROUND(IFERROR(CriteriTecnici!$O3657*1,IFERROR(NUMBERVALUE(CriteriTecnici!$O3657,".",","),IFERROR(NUMBERVALUE(CriteriTecnici!$O3657,",","."),0))),4)&amp;""),",",".")&amp;CHAR(125)&amp;IF(TRUE,",",""))</f>
        <v/>
      </c>
    </row>
    <row r="3878">
      <c r="A3878" s="38">
        <f>IF(CriteriTecnici!$A3658="","","    "&amp;CHAR(123)&amp;CHAR(34)&amp;"bidderId"&amp;CHAR(34)&amp;": "&amp;CHAR(34)&amp;SUBSTITUTE(CriteriTecnici!$A3658,CHAR(34),"'")&amp;CHAR(34)&amp;", "&amp;CHAR(34)&amp;"lotId"&amp;CHAR(34)&amp;": "&amp;CHAR(34)&amp;SUBSTITUTE(CriteriTecnici!$C3658,CHAR(34),"'")&amp;CHAR(34)&amp;", "&amp;CHAR(34)&amp;"criterionId"&amp;CHAR(34)&amp;": "&amp;CHAR(34)&amp;SUBSTITUTE(CriteriTecnici!$D3658,CHAR(34),"'")&amp;CHAR(34)&amp;", "&amp;CHAR(34)&amp;"kind"&amp;CHAR(34)&amp;": "&amp;CHAR(34)&amp;SUBSTITUTE(CriteriTecnici!$F3658,CHAR(34),"'")&amp;CHAR(34)&amp;", "&amp;CHAR(34)&amp;"value"&amp;CHAR(34)&amp;": "&amp;SUBSTITUTE(TRIM(ROUND(IFERROR(CriteriTecnici!$N3658*1,IFERROR(NUMBERVALUE(CriteriTecnici!$N3658,".",","),IFERROR(NUMBERVALUE(CriteriTecnici!$N3658,",","."),0))),4)&amp;""),",",".")&amp;", "&amp;CHAR(34)&amp;"numerator"&amp;CHAR(34)&amp;": "&amp;SUBSTITUTE(TRIM(ROUND(IFERROR(CriteriTecnici!$K3658*1,IFERROR(NUMBERVALUE(CriteriTecnici!$K3658,".",","),IFERROR(NUMBERVALUE(CriteriTecnici!$K3658,",","."),0))),4)&amp;""),",",".")&amp;", "&amp;CHAR(34)&amp;"denominator"&amp;CHAR(34)&amp;": "&amp;SUBSTITUTE(TRIM(ROUND(IFERROR(CriteriTecnici!$L3658*1,IFERROR(NUMBERVALUE(CriteriTecnici!$L3658,".",","),IFERROR(NUMBERVALUE(CriteriTecnici!$L3658,",","."),0))),4)&amp;""),",",".")&amp;", "&amp;CHAR(34)&amp;"flag"&amp;CHAR(34)&amp;": "&amp;SUBSTITUTE(TRIM(ROUND(IFERROR(CriteriTecnici!$M3658*1,IFERROR(NUMBERVALUE(CriteriTecnici!$M3658,".",","),IFERROR(NUMBERVALUE(CriteriTecnici!$M3658,",","."),0))),4)&amp;""),",",".")&amp;", "&amp;CHAR(34)&amp;"rawScore"&amp;CHAR(34)&amp;": "&amp;SUBSTITUTE(TRIM(ROUND(IFERROR(CriteriTecnici!$O3658*1,IFERROR(NUMBERVALUE(CriteriTecnici!$O3658,".",","),IFERROR(NUMBERVALUE(CriteriTecnici!$O3658,",","."),0))),4)&amp;""),",",".")&amp;CHAR(125)&amp;IF(TRUE,",",""))</f>
        <v/>
      </c>
    </row>
    <row r="3879">
      <c r="A3879" s="38">
        <f>IF(CriteriTecnici!$A3659="","","    "&amp;CHAR(123)&amp;CHAR(34)&amp;"bidderId"&amp;CHAR(34)&amp;": "&amp;CHAR(34)&amp;SUBSTITUTE(CriteriTecnici!$A3659,CHAR(34),"'")&amp;CHAR(34)&amp;", "&amp;CHAR(34)&amp;"lotId"&amp;CHAR(34)&amp;": "&amp;CHAR(34)&amp;SUBSTITUTE(CriteriTecnici!$C3659,CHAR(34),"'")&amp;CHAR(34)&amp;", "&amp;CHAR(34)&amp;"criterionId"&amp;CHAR(34)&amp;": "&amp;CHAR(34)&amp;SUBSTITUTE(CriteriTecnici!$D3659,CHAR(34),"'")&amp;CHAR(34)&amp;", "&amp;CHAR(34)&amp;"kind"&amp;CHAR(34)&amp;": "&amp;CHAR(34)&amp;SUBSTITUTE(CriteriTecnici!$F3659,CHAR(34),"'")&amp;CHAR(34)&amp;", "&amp;CHAR(34)&amp;"value"&amp;CHAR(34)&amp;": "&amp;SUBSTITUTE(TRIM(ROUND(IFERROR(CriteriTecnici!$N3659*1,IFERROR(NUMBERVALUE(CriteriTecnici!$N3659,".",","),IFERROR(NUMBERVALUE(CriteriTecnici!$N3659,",","."),0))),4)&amp;""),",",".")&amp;", "&amp;CHAR(34)&amp;"numerator"&amp;CHAR(34)&amp;": "&amp;SUBSTITUTE(TRIM(ROUND(IFERROR(CriteriTecnici!$K3659*1,IFERROR(NUMBERVALUE(CriteriTecnici!$K3659,".",","),IFERROR(NUMBERVALUE(CriteriTecnici!$K3659,",","."),0))),4)&amp;""),",",".")&amp;", "&amp;CHAR(34)&amp;"denominator"&amp;CHAR(34)&amp;": "&amp;SUBSTITUTE(TRIM(ROUND(IFERROR(CriteriTecnici!$L3659*1,IFERROR(NUMBERVALUE(CriteriTecnici!$L3659,".",","),IFERROR(NUMBERVALUE(CriteriTecnici!$L3659,",","."),0))),4)&amp;""),",",".")&amp;", "&amp;CHAR(34)&amp;"flag"&amp;CHAR(34)&amp;": "&amp;SUBSTITUTE(TRIM(ROUND(IFERROR(CriteriTecnici!$M3659*1,IFERROR(NUMBERVALUE(CriteriTecnici!$M3659,".",","),IFERROR(NUMBERVALUE(CriteriTecnici!$M3659,",","."),0))),4)&amp;""),",",".")&amp;", "&amp;CHAR(34)&amp;"rawScore"&amp;CHAR(34)&amp;": "&amp;SUBSTITUTE(TRIM(ROUND(IFERROR(CriteriTecnici!$O3659*1,IFERROR(NUMBERVALUE(CriteriTecnici!$O3659,".",","),IFERROR(NUMBERVALUE(CriteriTecnici!$O3659,",","."),0))),4)&amp;""),",",".")&amp;CHAR(125)&amp;IF(TRUE,",",""))</f>
        <v/>
      </c>
    </row>
    <row r="3880">
      <c r="A3880" s="38">
        <f>IF(CriteriTecnici!$A3660="","","    "&amp;CHAR(123)&amp;CHAR(34)&amp;"bidderId"&amp;CHAR(34)&amp;": "&amp;CHAR(34)&amp;SUBSTITUTE(CriteriTecnici!$A3660,CHAR(34),"'")&amp;CHAR(34)&amp;", "&amp;CHAR(34)&amp;"lotId"&amp;CHAR(34)&amp;": "&amp;CHAR(34)&amp;SUBSTITUTE(CriteriTecnici!$C3660,CHAR(34),"'")&amp;CHAR(34)&amp;", "&amp;CHAR(34)&amp;"criterionId"&amp;CHAR(34)&amp;": "&amp;CHAR(34)&amp;SUBSTITUTE(CriteriTecnici!$D3660,CHAR(34),"'")&amp;CHAR(34)&amp;", "&amp;CHAR(34)&amp;"kind"&amp;CHAR(34)&amp;": "&amp;CHAR(34)&amp;SUBSTITUTE(CriteriTecnici!$F3660,CHAR(34),"'")&amp;CHAR(34)&amp;", "&amp;CHAR(34)&amp;"value"&amp;CHAR(34)&amp;": "&amp;SUBSTITUTE(TRIM(ROUND(IFERROR(CriteriTecnici!$N3660*1,IFERROR(NUMBERVALUE(CriteriTecnici!$N3660,".",","),IFERROR(NUMBERVALUE(CriteriTecnici!$N3660,",","."),0))),4)&amp;""),",",".")&amp;", "&amp;CHAR(34)&amp;"numerator"&amp;CHAR(34)&amp;": "&amp;SUBSTITUTE(TRIM(ROUND(IFERROR(CriteriTecnici!$K3660*1,IFERROR(NUMBERVALUE(CriteriTecnici!$K3660,".",","),IFERROR(NUMBERVALUE(CriteriTecnici!$K3660,",","."),0))),4)&amp;""),",",".")&amp;", "&amp;CHAR(34)&amp;"denominator"&amp;CHAR(34)&amp;": "&amp;SUBSTITUTE(TRIM(ROUND(IFERROR(CriteriTecnici!$L3660*1,IFERROR(NUMBERVALUE(CriteriTecnici!$L3660,".",","),IFERROR(NUMBERVALUE(CriteriTecnici!$L3660,",","."),0))),4)&amp;""),",",".")&amp;", "&amp;CHAR(34)&amp;"flag"&amp;CHAR(34)&amp;": "&amp;SUBSTITUTE(TRIM(ROUND(IFERROR(CriteriTecnici!$M3660*1,IFERROR(NUMBERVALUE(CriteriTecnici!$M3660,".",","),IFERROR(NUMBERVALUE(CriteriTecnici!$M3660,",","."),0))),4)&amp;""),",",".")&amp;", "&amp;CHAR(34)&amp;"rawScore"&amp;CHAR(34)&amp;": "&amp;SUBSTITUTE(TRIM(ROUND(IFERROR(CriteriTecnici!$O3660*1,IFERROR(NUMBERVALUE(CriteriTecnici!$O3660,".",","),IFERROR(NUMBERVALUE(CriteriTecnici!$O3660,",","."),0))),4)&amp;""),",",".")&amp;CHAR(125)&amp;IF(TRUE,",",""))</f>
        <v/>
      </c>
    </row>
    <row r="3881">
      <c r="A3881" s="38">
        <f>IF(CriteriTecnici!$A3661="","","    "&amp;CHAR(123)&amp;CHAR(34)&amp;"bidderId"&amp;CHAR(34)&amp;": "&amp;CHAR(34)&amp;SUBSTITUTE(CriteriTecnici!$A3661,CHAR(34),"'")&amp;CHAR(34)&amp;", "&amp;CHAR(34)&amp;"lotId"&amp;CHAR(34)&amp;": "&amp;CHAR(34)&amp;SUBSTITUTE(CriteriTecnici!$C3661,CHAR(34),"'")&amp;CHAR(34)&amp;", "&amp;CHAR(34)&amp;"criterionId"&amp;CHAR(34)&amp;": "&amp;CHAR(34)&amp;SUBSTITUTE(CriteriTecnici!$D3661,CHAR(34),"'")&amp;CHAR(34)&amp;", "&amp;CHAR(34)&amp;"kind"&amp;CHAR(34)&amp;": "&amp;CHAR(34)&amp;SUBSTITUTE(CriteriTecnici!$F3661,CHAR(34),"'")&amp;CHAR(34)&amp;", "&amp;CHAR(34)&amp;"value"&amp;CHAR(34)&amp;": "&amp;SUBSTITUTE(TRIM(ROUND(IFERROR(CriteriTecnici!$N3661*1,IFERROR(NUMBERVALUE(CriteriTecnici!$N3661,".",","),IFERROR(NUMBERVALUE(CriteriTecnici!$N3661,",","."),0))),4)&amp;""),",",".")&amp;", "&amp;CHAR(34)&amp;"numerator"&amp;CHAR(34)&amp;": "&amp;SUBSTITUTE(TRIM(ROUND(IFERROR(CriteriTecnici!$K3661*1,IFERROR(NUMBERVALUE(CriteriTecnici!$K3661,".",","),IFERROR(NUMBERVALUE(CriteriTecnici!$K3661,",","."),0))),4)&amp;""),",",".")&amp;", "&amp;CHAR(34)&amp;"denominator"&amp;CHAR(34)&amp;": "&amp;SUBSTITUTE(TRIM(ROUND(IFERROR(CriteriTecnici!$L3661*1,IFERROR(NUMBERVALUE(CriteriTecnici!$L3661,".",","),IFERROR(NUMBERVALUE(CriteriTecnici!$L3661,",","."),0))),4)&amp;""),",",".")&amp;", "&amp;CHAR(34)&amp;"flag"&amp;CHAR(34)&amp;": "&amp;SUBSTITUTE(TRIM(ROUND(IFERROR(CriteriTecnici!$M3661*1,IFERROR(NUMBERVALUE(CriteriTecnici!$M3661,".",","),IFERROR(NUMBERVALUE(CriteriTecnici!$M3661,",","."),0))),4)&amp;""),",",".")&amp;", "&amp;CHAR(34)&amp;"rawScore"&amp;CHAR(34)&amp;": "&amp;SUBSTITUTE(TRIM(ROUND(IFERROR(CriteriTecnici!$O3661*1,IFERROR(NUMBERVALUE(CriteriTecnici!$O3661,".",","),IFERROR(NUMBERVALUE(CriteriTecnici!$O3661,",","."),0))),4)&amp;""),",",".")&amp;CHAR(125)&amp;IF(TRUE,",",""))</f>
        <v/>
      </c>
    </row>
    <row r="3882">
      <c r="A3882" s="38">
        <f>IF(CriteriTecnici!$A3662="","","    "&amp;CHAR(123)&amp;CHAR(34)&amp;"bidderId"&amp;CHAR(34)&amp;": "&amp;CHAR(34)&amp;SUBSTITUTE(CriteriTecnici!$A3662,CHAR(34),"'")&amp;CHAR(34)&amp;", "&amp;CHAR(34)&amp;"lotId"&amp;CHAR(34)&amp;": "&amp;CHAR(34)&amp;SUBSTITUTE(CriteriTecnici!$C3662,CHAR(34),"'")&amp;CHAR(34)&amp;", "&amp;CHAR(34)&amp;"criterionId"&amp;CHAR(34)&amp;": "&amp;CHAR(34)&amp;SUBSTITUTE(CriteriTecnici!$D3662,CHAR(34),"'")&amp;CHAR(34)&amp;", "&amp;CHAR(34)&amp;"kind"&amp;CHAR(34)&amp;": "&amp;CHAR(34)&amp;SUBSTITUTE(CriteriTecnici!$F3662,CHAR(34),"'")&amp;CHAR(34)&amp;", "&amp;CHAR(34)&amp;"value"&amp;CHAR(34)&amp;": "&amp;SUBSTITUTE(TRIM(ROUND(IFERROR(CriteriTecnici!$N3662*1,IFERROR(NUMBERVALUE(CriteriTecnici!$N3662,".",","),IFERROR(NUMBERVALUE(CriteriTecnici!$N3662,",","."),0))),4)&amp;""),",",".")&amp;", "&amp;CHAR(34)&amp;"numerator"&amp;CHAR(34)&amp;": "&amp;SUBSTITUTE(TRIM(ROUND(IFERROR(CriteriTecnici!$K3662*1,IFERROR(NUMBERVALUE(CriteriTecnici!$K3662,".",","),IFERROR(NUMBERVALUE(CriteriTecnici!$K3662,",","."),0))),4)&amp;""),",",".")&amp;", "&amp;CHAR(34)&amp;"denominator"&amp;CHAR(34)&amp;": "&amp;SUBSTITUTE(TRIM(ROUND(IFERROR(CriteriTecnici!$L3662*1,IFERROR(NUMBERVALUE(CriteriTecnici!$L3662,".",","),IFERROR(NUMBERVALUE(CriteriTecnici!$L3662,",","."),0))),4)&amp;""),",",".")&amp;", "&amp;CHAR(34)&amp;"flag"&amp;CHAR(34)&amp;": "&amp;SUBSTITUTE(TRIM(ROUND(IFERROR(CriteriTecnici!$M3662*1,IFERROR(NUMBERVALUE(CriteriTecnici!$M3662,".",","),IFERROR(NUMBERVALUE(CriteriTecnici!$M3662,",","."),0))),4)&amp;""),",",".")&amp;", "&amp;CHAR(34)&amp;"rawScore"&amp;CHAR(34)&amp;": "&amp;SUBSTITUTE(TRIM(ROUND(IFERROR(CriteriTecnici!$O3662*1,IFERROR(NUMBERVALUE(CriteriTecnici!$O3662,".",","),IFERROR(NUMBERVALUE(CriteriTecnici!$O3662,",","."),0))),4)&amp;""),",",".")&amp;CHAR(125)&amp;IF(COUNTA(Offerte!$A120:$A$200)&gt;0,",",""))</f>
        <v/>
      </c>
    </row>
    <row r="3883">
      <c r="A3883" s="38">
        <f>IF(CriteriTecnici!$A3663="","","    "&amp;CHAR(123)&amp;CHAR(34)&amp;"bidderId"&amp;CHAR(34)&amp;": "&amp;CHAR(34)&amp;SUBSTITUTE(CriteriTecnici!$A3663,CHAR(34),"'")&amp;CHAR(34)&amp;", "&amp;CHAR(34)&amp;"lotId"&amp;CHAR(34)&amp;": "&amp;CHAR(34)&amp;SUBSTITUTE(CriteriTecnici!$C3663,CHAR(34),"'")&amp;CHAR(34)&amp;", "&amp;CHAR(34)&amp;"criterionId"&amp;CHAR(34)&amp;": "&amp;CHAR(34)&amp;SUBSTITUTE(CriteriTecnici!$D3663,CHAR(34),"'")&amp;CHAR(34)&amp;", "&amp;CHAR(34)&amp;"kind"&amp;CHAR(34)&amp;": "&amp;CHAR(34)&amp;SUBSTITUTE(CriteriTecnici!$F3663,CHAR(34),"'")&amp;CHAR(34)&amp;", "&amp;CHAR(34)&amp;"value"&amp;CHAR(34)&amp;": "&amp;SUBSTITUTE(TRIM(ROUND(IFERROR(CriteriTecnici!$N3663*1,IFERROR(NUMBERVALUE(CriteriTecnici!$N3663,".",","),IFERROR(NUMBERVALUE(CriteriTecnici!$N3663,",","."),0))),4)&amp;""),",",".")&amp;", "&amp;CHAR(34)&amp;"numerator"&amp;CHAR(34)&amp;": "&amp;SUBSTITUTE(TRIM(ROUND(IFERROR(CriteriTecnici!$K3663*1,IFERROR(NUMBERVALUE(CriteriTecnici!$K3663,".",","),IFERROR(NUMBERVALUE(CriteriTecnici!$K3663,",","."),0))),4)&amp;""),",",".")&amp;", "&amp;CHAR(34)&amp;"denominator"&amp;CHAR(34)&amp;": "&amp;SUBSTITUTE(TRIM(ROUND(IFERROR(CriteriTecnici!$L3663*1,IFERROR(NUMBERVALUE(CriteriTecnici!$L3663,".",","),IFERROR(NUMBERVALUE(CriteriTecnici!$L3663,",","."),0))),4)&amp;""),",",".")&amp;", "&amp;CHAR(34)&amp;"flag"&amp;CHAR(34)&amp;": "&amp;SUBSTITUTE(TRIM(ROUND(IFERROR(CriteriTecnici!$M3663*1,IFERROR(NUMBERVALUE(CriteriTecnici!$M3663,".",","),IFERROR(NUMBERVALUE(CriteriTecnici!$M3663,",","."),0))),4)&amp;""),",",".")&amp;", "&amp;CHAR(34)&amp;"rawScore"&amp;CHAR(34)&amp;": "&amp;SUBSTITUTE(TRIM(ROUND(IFERROR(CriteriTecnici!$O3663*1,IFERROR(NUMBERVALUE(CriteriTecnici!$O3663,".",","),IFERROR(NUMBERVALUE(CriteriTecnici!$O3663,",","."),0))),4)&amp;""),",",".")&amp;CHAR(125)&amp;IF(TRUE,",",""))</f>
        <v/>
      </c>
    </row>
    <row r="3884">
      <c r="A3884" s="38">
        <f>IF(CriteriTecnici!$A3664="","","    "&amp;CHAR(123)&amp;CHAR(34)&amp;"bidderId"&amp;CHAR(34)&amp;": "&amp;CHAR(34)&amp;SUBSTITUTE(CriteriTecnici!$A3664,CHAR(34),"'")&amp;CHAR(34)&amp;", "&amp;CHAR(34)&amp;"lotId"&amp;CHAR(34)&amp;": "&amp;CHAR(34)&amp;SUBSTITUTE(CriteriTecnici!$C3664,CHAR(34),"'")&amp;CHAR(34)&amp;", "&amp;CHAR(34)&amp;"criterionId"&amp;CHAR(34)&amp;": "&amp;CHAR(34)&amp;SUBSTITUTE(CriteriTecnici!$D3664,CHAR(34),"'")&amp;CHAR(34)&amp;", "&amp;CHAR(34)&amp;"kind"&amp;CHAR(34)&amp;": "&amp;CHAR(34)&amp;SUBSTITUTE(CriteriTecnici!$F3664,CHAR(34),"'")&amp;CHAR(34)&amp;", "&amp;CHAR(34)&amp;"value"&amp;CHAR(34)&amp;": "&amp;SUBSTITUTE(TRIM(ROUND(IFERROR(CriteriTecnici!$N3664*1,IFERROR(NUMBERVALUE(CriteriTecnici!$N3664,".",","),IFERROR(NUMBERVALUE(CriteriTecnici!$N3664,",","."),0))),4)&amp;""),",",".")&amp;", "&amp;CHAR(34)&amp;"numerator"&amp;CHAR(34)&amp;": "&amp;SUBSTITUTE(TRIM(ROUND(IFERROR(CriteriTecnici!$K3664*1,IFERROR(NUMBERVALUE(CriteriTecnici!$K3664,".",","),IFERROR(NUMBERVALUE(CriteriTecnici!$K3664,",","."),0))),4)&amp;""),",",".")&amp;", "&amp;CHAR(34)&amp;"denominator"&amp;CHAR(34)&amp;": "&amp;SUBSTITUTE(TRIM(ROUND(IFERROR(CriteriTecnici!$L3664*1,IFERROR(NUMBERVALUE(CriteriTecnici!$L3664,".",","),IFERROR(NUMBERVALUE(CriteriTecnici!$L3664,",","."),0))),4)&amp;""),",",".")&amp;", "&amp;CHAR(34)&amp;"flag"&amp;CHAR(34)&amp;": "&amp;SUBSTITUTE(TRIM(ROUND(IFERROR(CriteriTecnici!$M3664*1,IFERROR(NUMBERVALUE(CriteriTecnici!$M3664,".",","),IFERROR(NUMBERVALUE(CriteriTecnici!$M3664,",","."),0))),4)&amp;""),",",".")&amp;", "&amp;CHAR(34)&amp;"rawScore"&amp;CHAR(34)&amp;": "&amp;SUBSTITUTE(TRIM(ROUND(IFERROR(CriteriTecnici!$O3664*1,IFERROR(NUMBERVALUE(CriteriTecnici!$O3664,".",","),IFERROR(NUMBERVALUE(CriteriTecnici!$O3664,",","."),0))),4)&amp;""),",",".")&amp;CHAR(125)&amp;IF(TRUE,",",""))</f>
        <v/>
      </c>
    </row>
    <row r="3885">
      <c r="A3885" s="38">
        <f>IF(CriteriTecnici!$A3665="","","    "&amp;CHAR(123)&amp;CHAR(34)&amp;"bidderId"&amp;CHAR(34)&amp;": "&amp;CHAR(34)&amp;SUBSTITUTE(CriteriTecnici!$A3665,CHAR(34),"'")&amp;CHAR(34)&amp;", "&amp;CHAR(34)&amp;"lotId"&amp;CHAR(34)&amp;": "&amp;CHAR(34)&amp;SUBSTITUTE(CriteriTecnici!$C3665,CHAR(34),"'")&amp;CHAR(34)&amp;", "&amp;CHAR(34)&amp;"criterionId"&amp;CHAR(34)&amp;": "&amp;CHAR(34)&amp;SUBSTITUTE(CriteriTecnici!$D3665,CHAR(34),"'")&amp;CHAR(34)&amp;", "&amp;CHAR(34)&amp;"kind"&amp;CHAR(34)&amp;": "&amp;CHAR(34)&amp;SUBSTITUTE(CriteriTecnici!$F3665,CHAR(34),"'")&amp;CHAR(34)&amp;", "&amp;CHAR(34)&amp;"value"&amp;CHAR(34)&amp;": "&amp;SUBSTITUTE(TRIM(ROUND(IFERROR(CriteriTecnici!$N3665*1,IFERROR(NUMBERVALUE(CriteriTecnici!$N3665,".",","),IFERROR(NUMBERVALUE(CriteriTecnici!$N3665,",","."),0))),4)&amp;""),",",".")&amp;", "&amp;CHAR(34)&amp;"numerator"&amp;CHAR(34)&amp;": "&amp;SUBSTITUTE(TRIM(ROUND(IFERROR(CriteriTecnici!$K3665*1,IFERROR(NUMBERVALUE(CriteriTecnici!$K3665,".",","),IFERROR(NUMBERVALUE(CriteriTecnici!$K3665,",","."),0))),4)&amp;""),",",".")&amp;", "&amp;CHAR(34)&amp;"denominator"&amp;CHAR(34)&amp;": "&amp;SUBSTITUTE(TRIM(ROUND(IFERROR(CriteriTecnici!$L3665*1,IFERROR(NUMBERVALUE(CriteriTecnici!$L3665,".",","),IFERROR(NUMBERVALUE(CriteriTecnici!$L3665,",","."),0))),4)&amp;""),",",".")&amp;", "&amp;CHAR(34)&amp;"flag"&amp;CHAR(34)&amp;": "&amp;SUBSTITUTE(TRIM(ROUND(IFERROR(CriteriTecnici!$M3665*1,IFERROR(NUMBERVALUE(CriteriTecnici!$M3665,".",","),IFERROR(NUMBERVALUE(CriteriTecnici!$M3665,",","."),0))),4)&amp;""),",",".")&amp;", "&amp;CHAR(34)&amp;"rawScore"&amp;CHAR(34)&amp;": "&amp;SUBSTITUTE(TRIM(ROUND(IFERROR(CriteriTecnici!$O3665*1,IFERROR(NUMBERVALUE(CriteriTecnici!$O3665,".",","),IFERROR(NUMBERVALUE(CriteriTecnici!$O3665,",","."),0))),4)&amp;""),",",".")&amp;CHAR(125)&amp;IF(TRUE,",",""))</f>
        <v/>
      </c>
    </row>
    <row r="3886">
      <c r="A3886" s="38">
        <f>IF(CriteriTecnici!$A3666="","","    "&amp;CHAR(123)&amp;CHAR(34)&amp;"bidderId"&amp;CHAR(34)&amp;": "&amp;CHAR(34)&amp;SUBSTITUTE(CriteriTecnici!$A3666,CHAR(34),"'")&amp;CHAR(34)&amp;", "&amp;CHAR(34)&amp;"lotId"&amp;CHAR(34)&amp;": "&amp;CHAR(34)&amp;SUBSTITUTE(CriteriTecnici!$C3666,CHAR(34),"'")&amp;CHAR(34)&amp;", "&amp;CHAR(34)&amp;"criterionId"&amp;CHAR(34)&amp;": "&amp;CHAR(34)&amp;SUBSTITUTE(CriteriTecnici!$D3666,CHAR(34),"'")&amp;CHAR(34)&amp;", "&amp;CHAR(34)&amp;"kind"&amp;CHAR(34)&amp;": "&amp;CHAR(34)&amp;SUBSTITUTE(CriteriTecnici!$F3666,CHAR(34),"'")&amp;CHAR(34)&amp;", "&amp;CHAR(34)&amp;"value"&amp;CHAR(34)&amp;": "&amp;SUBSTITUTE(TRIM(ROUND(IFERROR(CriteriTecnici!$N3666*1,IFERROR(NUMBERVALUE(CriteriTecnici!$N3666,".",","),IFERROR(NUMBERVALUE(CriteriTecnici!$N3666,",","."),0))),4)&amp;""),",",".")&amp;", "&amp;CHAR(34)&amp;"numerator"&amp;CHAR(34)&amp;": "&amp;SUBSTITUTE(TRIM(ROUND(IFERROR(CriteriTecnici!$K3666*1,IFERROR(NUMBERVALUE(CriteriTecnici!$K3666,".",","),IFERROR(NUMBERVALUE(CriteriTecnici!$K3666,",","."),0))),4)&amp;""),",",".")&amp;", "&amp;CHAR(34)&amp;"denominator"&amp;CHAR(34)&amp;": "&amp;SUBSTITUTE(TRIM(ROUND(IFERROR(CriteriTecnici!$L3666*1,IFERROR(NUMBERVALUE(CriteriTecnici!$L3666,".",","),IFERROR(NUMBERVALUE(CriteriTecnici!$L3666,",","."),0))),4)&amp;""),",",".")&amp;", "&amp;CHAR(34)&amp;"flag"&amp;CHAR(34)&amp;": "&amp;SUBSTITUTE(TRIM(ROUND(IFERROR(CriteriTecnici!$M3666*1,IFERROR(NUMBERVALUE(CriteriTecnici!$M3666,".",","),IFERROR(NUMBERVALUE(CriteriTecnici!$M3666,",","."),0))),4)&amp;""),",",".")&amp;", "&amp;CHAR(34)&amp;"rawScore"&amp;CHAR(34)&amp;": "&amp;SUBSTITUTE(TRIM(ROUND(IFERROR(CriteriTecnici!$O3666*1,IFERROR(NUMBERVALUE(CriteriTecnici!$O3666,".",","),IFERROR(NUMBERVALUE(CriteriTecnici!$O3666,",","."),0))),4)&amp;""),",",".")&amp;CHAR(125)&amp;IF(TRUE,",",""))</f>
        <v/>
      </c>
    </row>
    <row r="3887">
      <c r="A3887" s="38">
        <f>IF(CriteriTecnici!$A3667="","","    "&amp;CHAR(123)&amp;CHAR(34)&amp;"bidderId"&amp;CHAR(34)&amp;": "&amp;CHAR(34)&amp;SUBSTITUTE(CriteriTecnici!$A3667,CHAR(34),"'")&amp;CHAR(34)&amp;", "&amp;CHAR(34)&amp;"lotId"&amp;CHAR(34)&amp;": "&amp;CHAR(34)&amp;SUBSTITUTE(CriteriTecnici!$C3667,CHAR(34),"'")&amp;CHAR(34)&amp;", "&amp;CHAR(34)&amp;"criterionId"&amp;CHAR(34)&amp;": "&amp;CHAR(34)&amp;SUBSTITUTE(CriteriTecnici!$D3667,CHAR(34),"'")&amp;CHAR(34)&amp;", "&amp;CHAR(34)&amp;"kind"&amp;CHAR(34)&amp;": "&amp;CHAR(34)&amp;SUBSTITUTE(CriteriTecnici!$F3667,CHAR(34),"'")&amp;CHAR(34)&amp;", "&amp;CHAR(34)&amp;"value"&amp;CHAR(34)&amp;": "&amp;SUBSTITUTE(TRIM(ROUND(IFERROR(CriteriTecnici!$N3667*1,IFERROR(NUMBERVALUE(CriteriTecnici!$N3667,".",","),IFERROR(NUMBERVALUE(CriteriTecnici!$N3667,",","."),0))),4)&amp;""),",",".")&amp;", "&amp;CHAR(34)&amp;"numerator"&amp;CHAR(34)&amp;": "&amp;SUBSTITUTE(TRIM(ROUND(IFERROR(CriteriTecnici!$K3667*1,IFERROR(NUMBERVALUE(CriteriTecnici!$K3667,".",","),IFERROR(NUMBERVALUE(CriteriTecnici!$K3667,",","."),0))),4)&amp;""),",",".")&amp;", "&amp;CHAR(34)&amp;"denominator"&amp;CHAR(34)&amp;": "&amp;SUBSTITUTE(TRIM(ROUND(IFERROR(CriteriTecnici!$L3667*1,IFERROR(NUMBERVALUE(CriteriTecnici!$L3667,".",","),IFERROR(NUMBERVALUE(CriteriTecnici!$L3667,",","."),0))),4)&amp;""),",",".")&amp;", "&amp;CHAR(34)&amp;"flag"&amp;CHAR(34)&amp;": "&amp;SUBSTITUTE(TRIM(ROUND(IFERROR(CriteriTecnici!$M3667*1,IFERROR(NUMBERVALUE(CriteriTecnici!$M3667,".",","),IFERROR(NUMBERVALUE(CriteriTecnici!$M3667,",","."),0))),4)&amp;""),",",".")&amp;", "&amp;CHAR(34)&amp;"rawScore"&amp;CHAR(34)&amp;": "&amp;SUBSTITUTE(TRIM(ROUND(IFERROR(CriteriTecnici!$O3667*1,IFERROR(NUMBERVALUE(CriteriTecnici!$O3667,".",","),IFERROR(NUMBERVALUE(CriteriTecnici!$O3667,",","."),0))),4)&amp;""),",",".")&amp;CHAR(125)&amp;IF(TRUE,",",""))</f>
        <v/>
      </c>
    </row>
    <row r="3888">
      <c r="A3888" s="38">
        <f>IF(CriteriTecnici!$A3668="","","    "&amp;CHAR(123)&amp;CHAR(34)&amp;"bidderId"&amp;CHAR(34)&amp;": "&amp;CHAR(34)&amp;SUBSTITUTE(CriteriTecnici!$A3668,CHAR(34),"'")&amp;CHAR(34)&amp;", "&amp;CHAR(34)&amp;"lotId"&amp;CHAR(34)&amp;": "&amp;CHAR(34)&amp;SUBSTITUTE(CriteriTecnici!$C3668,CHAR(34),"'")&amp;CHAR(34)&amp;", "&amp;CHAR(34)&amp;"criterionId"&amp;CHAR(34)&amp;": "&amp;CHAR(34)&amp;SUBSTITUTE(CriteriTecnici!$D3668,CHAR(34),"'")&amp;CHAR(34)&amp;", "&amp;CHAR(34)&amp;"kind"&amp;CHAR(34)&amp;": "&amp;CHAR(34)&amp;SUBSTITUTE(CriteriTecnici!$F3668,CHAR(34),"'")&amp;CHAR(34)&amp;", "&amp;CHAR(34)&amp;"value"&amp;CHAR(34)&amp;": "&amp;SUBSTITUTE(TRIM(ROUND(IFERROR(CriteriTecnici!$N3668*1,IFERROR(NUMBERVALUE(CriteriTecnici!$N3668,".",","),IFERROR(NUMBERVALUE(CriteriTecnici!$N3668,",","."),0))),4)&amp;""),",",".")&amp;", "&amp;CHAR(34)&amp;"numerator"&amp;CHAR(34)&amp;": "&amp;SUBSTITUTE(TRIM(ROUND(IFERROR(CriteriTecnici!$K3668*1,IFERROR(NUMBERVALUE(CriteriTecnici!$K3668,".",","),IFERROR(NUMBERVALUE(CriteriTecnici!$K3668,",","."),0))),4)&amp;""),",",".")&amp;", "&amp;CHAR(34)&amp;"denominator"&amp;CHAR(34)&amp;": "&amp;SUBSTITUTE(TRIM(ROUND(IFERROR(CriteriTecnici!$L3668*1,IFERROR(NUMBERVALUE(CriteriTecnici!$L3668,".",","),IFERROR(NUMBERVALUE(CriteriTecnici!$L3668,",","."),0))),4)&amp;""),",",".")&amp;", "&amp;CHAR(34)&amp;"flag"&amp;CHAR(34)&amp;": "&amp;SUBSTITUTE(TRIM(ROUND(IFERROR(CriteriTecnici!$M3668*1,IFERROR(NUMBERVALUE(CriteriTecnici!$M3668,".",","),IFERROR(NUMBERVALUE(CriteriTecnici!$M3668,",","."),0))),4)&amp;""),",",".")&amp;", "&amp;CHAR(34)&amp;"rawScore"&amp;CHAR(34)&amp;": "&amp;SUBSTITUTE(TRIM(ROUND(IFERROR(CriteriTecnici!$O3668*1,IFERROR(NUMBERVALUE(CriteriTecnici!$O3668,".",","),IFERROR(NUMBERVALUE(CriteriTecnici!$O3668,",","."),0))),4)&amp;""),",",".")&amp;CHAR(125)&amp;IF(TRUE,",",""))</f>
        <v/>
      </c>
    </row>
    <row r="3889">
      <c r="A3889" s="38">
        <f>IF(CriteriTecnici!$A3669="","","    "&amp;CHAR(123)&amp;CHAR(34)&amp;"bidderId"&amp;CHAR(34)&amp;": "&amp;CHAR(34)&amp;SUBSTITUTE(CriteriTecnici!$A3669,CHAR(34),"'")&amp;CHAR(34)&amp;", "&amp;CHAR(34)&amp;"lotId"&amp;CHAR(34)&amp;": "&amp;CHAR(34)&amp;SUBSTITUTE(CriteriTecnici!$C3669,CHAR(34),"'")&amp;CHAR(34)&amp;", "&amp;CHAR(34)&amp;"criterionId"&amp;CHAR(34)&amp;": "&amp;CHAR(34)&amp;SUBSTITUTE(CriteriTecnici!$D3669,CHAR(34),"'")&amp;CHAR(34)&amp;", "&amp;CHAR(34)&amp;"kind"&amp;CHAR(34)&amp;": "&amp;CHAR(34)&amp;SUBSTITUTE(CriteriTecnici!$F3669,CHAR(34),"'")&amp;CHAR(34)&amp;", "&amp;CHAR(34)&amp;"value"&amp;CHAR(34)&amp;": "&amp;SUBSTITUTE(TRIM(ROUND(IFERROR(CriteriTecnici!$N3669*1,IFERROR(NUMBERVALUE(CriteriTecnici!$N3669,".",","),IFERROR(NUMBERVALUE(CriteriTecnici!$N3669,",","."),0))),4)&amp;""),",",".")&amp;", "&amp;CHAR(34)&amp;"numerator"&amp;CHAR(34)&amp;": "&amp;SUBSTITUTE(TRIM(ROUND(IFERROR(CriteriTecnici!$K3669*1,IFERROR(NUMBERVALUE(CriteriTecnici!$K3669,".",","),IFERROR(NUMBERVALUE(CriteriTecnici!$K3669,",","."),0))),4)&amp;""),",",".")&amp;", "&amp;CHAR(34)&amp;"denominator"&amp;CHAR(34)&amp;": "&amp;SUBSTITUTE(TRIM(ROUND(IFERROR(CriteriTecnici!$L3669*1,IFERROR(NUMBERVALUE(CriteriTecnici!$L3669,".",","),IFERROR(NUMBERVALUE(CriteriTecnici!$L3669,",","."),0))),4)&amp;""),",",".")&amp;", "&amp;CHAR(34)&amp;"flag"&amp;CHAR(34)&amp;": "&amp;SUBSTITUTE(TRIM(ROUND(IFERROR(CriteriTecnici!$M3669*1,IFERROR(NUMBERVALUE(CriteriTecnici!$M3669,".",","),IFERROR(NUMBERVALUE(CriteriTecnici!$M3669,",","."),0))),4)&amp;""),",",".")&amp;", "&amp;CHAR(34)&amp;"rawScore"&amp;CHAR(34)&amp;": "&amp;SUBSTITUTE(TRIM(ROUND(IFERROR(CriteriTecnici!$O3669*1,IFERROR(NUMBERVALUE(CriteriTecnici!$O3669,".",","),IFERROR(NUMBERVALUE(CriteriTecnici!$O3669,",","."),0))),4)&amp;""),",",".")&amp;CHAR(125)&amp;IF(TRUE,",",""))</f>
        <v/>
      </c>
    </row>
    <row r="3890">
      <c r="A3890" s="38">
        <f>IF(CriteriTecnici!$A3670="","","    "&amp;CHAR(123)&amp;CHAR(34)&amp;"bidderId"&amp;CHAR(34)&amp;": "&amp;CHAR(34)&amp;SUBSTITUTE(CriteriTecnici!$A3670,CHAR(34),"'")&amp;CHAR(34)&amp;", "&amp;CHAR(34)&amp;"lotId"&amp;CHAR(34)&amp;": "&amp;CHAR(34)&amp;SUBSTITUTE(CriteriTecnici!$C3670,CHAR(34),"'")&amp;CHAR(34)&amp;", "&amp;CHAR(34)&amp;"criterionId"&amp;CHAR(34)&amp;": "&amp;CHAR(34)&amp;SUBSTITUTE(CriteriTecnici!$D3670,CHAR(34),"'")&amp;CHAR(34)&amp;", "&amp;CHAR(34)&amp;"kind"&amp;CHAR(34)&amp;": "&amp;CHAR(34)&amp;SUBSTITUTE(CriteriTecnici!$F3670,CHAR(34),"'")&amp;CHAR(34)&amp;", "&amp;CHAR(34)&amp;"value"&amp;CHAR(34)&amp;": "&amp;SUBSTITUTE(TRIM(ROUND(IFERROR(CriteriTecnici!$N3670*1,IFERROR(NUMBERVALUE(CriteriTecnici!$N3670,".",","),IFERROR(NUMBERVALUE(CriteriTecnici!$N3670,",","."),0))),4)&amp;""),",",".")&amp;", "&amp;CHAR(34)&amp;"numerator"&amp;CHAR(34)&amp;": "&amp;SUBSTITUTE(TRIM(ROUND(IFERROR(CriteriTecnici!$K3670*1,IFERROR(NUMBERVALUE(CriteriTecnici!$K3670,".",","),IFERROR(NUMBERVALUE(CriteriTecnici!$K3670,",","."),0))),4)&amp;""),",",".")&amp;", "&amp;CHAR(34)&amp;"denominator"&amp;CHAR(34)&amp;": "&amp;SUBSTITUTE(TRIM(ROUND(IFERROR(CriteriTecnici!$L3670*1,IFERROR(NUMBERVALUE(CriteriTecnici!$L3670,".",","),IFERROR(NUMBERVALUE(CriteriTecnici!$L3670,",","."),0))),4)&amp;""),",",".")&amp;", "&amp;CHAR(34)&amp;"flag"&amp;CHAR(34)&amp;": "&amp;SUBSTITUTE(TRIM(ROUND(IFERROR(CriteriTecnici!$M3670*1,IFERROR(NUMBERVALUE(CriteriTecnici!$M3670,".",","),IFERROR(NUMBERVALUE(CriteriTecnici!$M3670,",","."),0))),4)&amp;""),",",".")&amp;", "&amp;CHAR(34)&amp;"rawScore"&amp;CHAR(34)&amp;": "&amp;SUBSTITUTE(TRIM(ROUND(IFERROR(CriteriTecnici!$O3670*1,IFERROR(NUMBERVALUE(CriteriTecnici!$O3670,".",","),IFERROR(NUMBERVALUE(CriteriTecnici!$O3670,",","."),0))),4)&amp;""),",",".")&amp;CHAR(125)&amp;IF(TRUE,",",""))</f>
        <v/>
      </c>
    </row>
    <row r="3891">
      <c r="A3891" s="38">
        <f>IF(CriteriTecnici!$A3671="","","    "&amp;CHAR(123)&amp;CHAR(34)&amp;"bidderId"&amp;CHAR(34)&amp;": "&amp;CHAR(34)&amp;SUBSTITUTE(CriteriTecnici!$A3671,CHAR(34),"'")&amp;CHAR(34)&amp;", "&amp;CHAR(34)&amp;"lotId"&amp;CHAR(34)&amp;": "&amp;CHAR(34)&amp;SUBSTITUTE(CriteriTecnici!$C3671,CHAR(34),"'")&amp;CHAR(34)&amp;", "&amp;CHAR(34)&amp;"criterionId"&amp;CHAR(34)&amp;": "&amp;CHAR(34)&amp;SUBSTITUTE(CriteriTecnici!$D3671,CHAR(34),"'")&amp;CHAR(34)&amp;", "&amp;CHAR(34)&amp;"kind"&amp;CHAR(34)&amp;": "&amp;CHAR(34)&amp;SUBSTITUTE(CriteriTecnici!$F3671,CHAR(34),"'")&amp;CHAR(34)&amp;", "&amp;CHAR(34)&amp;"value"&amp;CHAR(34)&amp;": "&amp;SUBSTITUTE(TRIM(ROUND(IFERROR(CriteriTecnici!$N3671*1,IFERROR(NUMBERVALUE(CriteriTecnici!$N3671,".",","),IFERROR(NUMBERVALUE(CriteriTecnici!$N3671,",","."),0))),4)&amp;""),",",".")&amp;", "&amp;CHAR(34)&amp;"numerator"&amp;CHAR(34)&amp;": "&amp;SUBSTITUTE(TRIM(ROUND(IFERROR(CriteriTecnici!$K3671*1,IFERROR(NUMBERVALUE(CriteriTecnici!$K3671,".",","),IFERROR(NUMBERVALUE(CriteriTecnici!$K3671,",","."),0))),4)&amp;""),",",".")&amp;", "&amp;CHAR(34)&amp;"denominator"&amp;CHAR(34)&amp;": "&amp;SUBSTITUTE(TRIM(ROUND(IFERROR(CriteriTecnici!$L3671*1,IFERROR(NUMBERVALUE(CriteriTecnici!$L3671,".",","),IFERROR(NUMBERVALUE(CriteriTecnici!$L3671,",","."),0))),4)&amp;""),",",".")&amp;", "&amp;CHAR(34)&amp;"flag"&amp;CHAR(34)&amp;": "&amp;SUBSTITUTE(TRIM(ROUND(IFERROR(CriteriTecnici!$M3671*1,IFERROR(NUMBERVALUE(CriteriTecnici!$M3671,".",","),IFERROR(NUMBERVALUE(CriteriTecnici!$M3671,",","."),0))),4)&amp;""),",",".")&amp;", "&amp;CHAR(34)&amp;"rawScore"&amp;CHAR(34)&amp;": "&amp;SUBSTITUTE(TRIM(ROUND(IFERROR(CriteriTecnici!$O3671*1,IFERROR(NUMBERVALUE(CriteriTecnici!$O3671,".",","),IFERROR(NUMBERVALUE(CriteriTecnici!$O3671,",","."),0))),4)&amp;""),",",".")&amp;CHAR(125)&amp;IF(TRUE,",",""))</f>
        <v/>
      </c>
    </row>
    <row r="3892">
      <c r="A3892" s="38">
        <f>IF(CriteriTecnici!$A3672="","","    "&amp;CHAR(123)&amp;CHAR(34)&amp;"bidderId"&amp;CHAR(34)&amp;": "&amp;CHAR(34)&amp;SUBSTITUTE(CriteriTecnici!$A3672,CHAR(34),"'")&amp;CHAR(34)&amp;", "&amp;CHAR(34)&amp;"lotId"&amp;CHAR(34)&amp;": "&amp;CHAR(34)&amp;SUBSTITUTE(CriteriTecnici!$C3672,CHAR(34),"'")&amp;CHAR(34)&amp;", "&amp;CHAR(34)&amp;"criterionId"&amp;CHAR(34)&amp;": "&amp;CHAR(34)&amp;SUBSTITUTE(CriteriTecnici!$D3672,CHAR(34),"'")&amp;CHAR(34)&amp;", "&amp;CHAR(34)&amp;"kind"&amp;CHAR(34)&amp;": "&amp;CHAR(34)&amp;SUBSTITUTE(CriteriTecnici!$F3672,CHAR(34),"'")&amp;CHAR(34)&amp;", "&amp;CHAR(34)&amp;"value"&amp;CHAR(34)&amp;": "&amp;SUBSTITUTE(TRIM(ROUND(IFERROR(CriteriTecnici!$N3672*1,IFERROR(NUMBERVALUE(CriteriTecnici!$N3672,".",","),IFERROR(NUMBERVALUE(CriteriTecnici!$N3672,",","."),0))),4)&amp;""),",",".")&amp;", "&amp;CHAR(34)&amp;"numerator"&amp;CHAR(34)&amp;": "&amp;SUBSTITUTE(TRIM(ROUND(IFERROR(CriteriTecnici!$K3672*1,IFERROR(NUMBERVALUE(CriteriTecnici!$K3672,".",","),IFERROR(NUMBERVALUE(CriteriTecnici!$K3672,",","."),0))),4)&amp;""),",",".")&amp;", "&amp;CHAR(34)&amp;"denominator"&amp;CHAR(34)&amp;": "&amp;SUBSTITUTE(TRIM(ROUND(IFERROR(CriteriTecnici!$L3672*1,IFERROR(NUMBERVALUE(CriteriTecnici!$L3672,".",","),IFERROR(NUMBERVALUE(CriteriTecnici!$L3672,",","."),0))),4)&amp;""),",",".")&amp;", "&amp;CHAR(34)&amp;"flag"&amp;CHAR(34)&amp;": "&amp;SUBSTITUTE(TRIM(ROUND(IFERROR(CriteriTecnici!$M3672*1,IFERROR(NUMBERVALUE(CriteriTecnici!$M3672,".",","),IFERROR(NUMBERVALUE(CriteriTecnici!$M3672,",","."),0))),4)&amp;""),",",".")&amp;", "&amp;CHAR(34)&amp;"rawScore"&amp;CHAR(34)&amp;": "&amp;SUBSTITUTE(TRIM(ROUND(IFERROR(CriteriTecnici!$O3672*1,IFERROR(NUMBERVALUE(CriteriTecnici!$O3672,".",","),IFERROR(NUMBERVALUE(CriteriTecnici!$O3672,",","."),0))),4)&amp;""),",",".")&amp;CHAR(125)&amp;IF(TRUE,",",""))</f>
        <v/>
      </c>
    </row>
    <row r="3893">
      <c r="A3893" s="38">
        <f>IF(CriteriTecnici!$A3673="","","    "&amp;CHAR(123)&amp;CHAR(34)&amp;"bidderId"&amp;CHAR(34)&amp;": "&amp;CHAR(34)&amp;SUBSTITUTE(CriteriTecnici!$A3673,CHAR(34),"'")&amp;CHAR(34)&amp;", "&amp;CHAR(34)&amp;"lotId"&amp;CHAR(34)&amp;": "&amp;CHAR(34)&amp;SUBSTITUTE(CriteriTecnici!$C3673,CHAR(34),"'")&amp;CHAR(34)&amp;", "&amp;CHAR(34)&amp;"criterionId"&amp;CHAR(34)&amp;": "&amp;CHAR(34)&amp;SUBSTITUTE(CriteriTecnici!$D3673,CHAR(34),"'")&amp;CHAR(34)&amp;", "&amp;CHAR(34)&amp;"kind"&amp;CHAR(34)&amp;": "&amp;CHAR(34)&amp;SUBSTITUTE(CriteriTecnici!$F3673,CHAR(34),"'")&amp;CHAR(34)&amp;", "&amp;CHAR(34)&amp;"value"&amp;CHAR(34)&amp;": "&amp;SUBSTITUTE(TRIM(ROUND(IFERROR(CriteriTecnici!$N3673*1,IFERROR(NUMBERVALUE(CriteriTecnici!$N3673,".",","),IFERROR(NUMBERVALUE(CriteriTecnici!$N3673,",","."),0))),4)&amp;""),",",".")&amp;", "&amp;CHAR(34)&amp;"numerator"&amp;CHAR(34)&amp;": "&amp;SUBSTITUTE(TRIM(ROUND(IFERROR(CriteriTecnici!$K3673*1,IFERROR(NUMBERVALUE(CriteriTecnici!$K3673,".",","),IFERROR(NUMBERVALUE(CriteriTecnici!$K3673,",","."),0))),4)&amp;""),",",".")&amp;", "&amp;CHAR(34)&amp;"denominator"&amp;CHAR(34)&amp;": "&amp;SUBSTITUTE(TRIM(ROUND(IFERROR(CriteriTecnici!$L3673*1,IFERROR(NUMBERVALUE(CriteriTecnici!$L3673,".",","),IFERROR(NUMBERVALUE(CriteriTecnici!$L3673,",","."),0))),4)&amp;""),",",".")&amp;", "&amp;CHAR(34)&amp;"flag"&amp;CHAR(34)&amp;": "&amp;SUBSTITUTE(TRIM(ROUND(IFERROR(CriteriTecnici!$M3673*1,IFERROR(NUMBERVALUE(CriteriTecnici!$M3673,".",","),IFERROR(NUMBERVALUE(CriteriTecnici!$M3673,",","."),0))),4)&amp;""),",",".")&amp;", "&amp;CHAR(34)&amp;"rawScore"&amp;CHAR(34)&amp;": "&amp;SUBSTITUTE(TRIM(ROUND(IFERROR(CriteriTecnici!$O3673*1,IFERROR(NUMBERVALUE(CriteriTecnici!$O3673,".",","),IFERROR(NUMBERVALUE(CriteriTecnici!$O3673,",","."),0))),4)&amp;""),",",".")&amp;CHAR(125)&amp;IF(TRUE,",",""))</f>
        <v/>
      </c>
    </row>
    <row r="3894">
      <c r="A3894" s="38">
        <f>IF(CriteriTecnici!$A3674="","","    "&amp;CHAR(123)&amp;CHAR(34)&amp;"bidderId"&amp;CHAR(34)&amp;": "&amp;CHAR(34)&amp;SUBSTITUTE(CriteriTecnici!$A3674,CHAR(34),"'")&amp;CHAR(34)&amp;", "&amp;CHAR(34)&amp;"lotId"&amp;CHAR(34)&amp;": "&amp;CHAR(34)&amp;SUBSTITUTE(CriteriTecnici!$C3674,CHAR(34),"'")&amp;CHAR(34)&amp;", "&amp;CHAR(34)&amp;"criterionId"&amp;CHAR(34)&amp;": "&amp;CHAR(34)&amp;SUBSTITUTE(CriteriTecnici!$D3674,CHAR(34),"'")&amp;CHAR(34)&amp;", "&amp;CHAR(34)&amp;"kind"&amp;CHAR(34)&amp;": "&amp;CHAR(34)&amp;SUBSTITUTE(CriteriTecnici!$F3674,CHAR(34),"'")&amp;CHAR(34)&amp;", "&amp;CHAR(34)&amp;"value"&amp;CHAR(34)&amp;": "&amp;SUBSTITUTE(TRIM(ROUND(IFERROR(CriteriTecnici!$N3674*1,IFERROR(NUMBERVALUE(CriteriTecnici!$N3674,".",","),IFERROR(NUMBERVALUE(CriteriTecnici!$N3674,",","."),0))),4)&amp;""),",",".")&amp;", "&amp;CHAR(34)&amp;"numerator"&amp;CHAR(34)&amp;": "&amp;SUBSTITUTE(TRIM(ROUND(IFERROR(CriteriTecnici!$K3674*1,IFERROR(NUMBERVALUE(CriteriTecnici!$K3674,".",","),IFERROR(NUMBERVALUE(CriteriTecnici!$K3674,",","."),0))),4)&amp;""),",",".")&amp;", "&amp;CHAR(34)&amp;"denominator"&amp;CHAR(34)&amp;": "&amp;SUBSTITUTE(TRIM(ROUND(IFERROR(CriteriTecnici!$L3674*1,IFERROR(NUMBERVALUE(CriteriTecnici!$L3674,".",","),IFERROR(NUMBERVALUE(CriteriTecnici!$L3674,",","."),0))),4)&amp;""),",",".")&amp;", "&amp;CHAR(34)&amp;"flag"&amp;CHAR(34)&amp;": "&amp;SUBSTITUTE(TRIM(ROUND(IFERROR(CriteriTecnici!$M3674*1,IFERROR(NUMBERVALUE(CriteriTecnici!$M3674,".",","),IFERROR(NUMBERVALUE(CriteriTecnici!$M3674,",","."),0))),4)&amp;""),",",".")&amp;", "&amp;CHAR(34)&amp;"rawScore"&amp;CHAR(34)&amp;": "&amp;SUBSTITUTE(TRIM(ROUND(IFERROR(CriteriTecnici!$O3674*1,IFERROR(NUMBERVALUE(CriteriTecnici!$O3674,".",","),IFERROR(NUMBERVALUE(CriteriTecnici!$O3674,",","."),0))),4)&amp;""),",",".")&amp;CHAR(125)&amp;IF(TRUE,",",""))</f>
        <v/>
      </c>
    </row>
    <row r="3895">
      <c r="A3895" s="38">
        <f>IF(CriteriTecnici!$A3675="","","    "&amp;CHAR(123)&amp;CHAR(34)&amp;"bidderId"&amp;CHAR(34)&amp;": "&amp;CHAR(34)&amp;SUBSTITUTE(CriteriTecnici!$A3675,CHAR(34),"'")&amp;CHAR(34)&amp;", "&amp;CHAR(34)&amp;"lotId"&amp;CHAR(34)&amp;": "&amp;CHAR(34)&amp;SUBSTITUTE(CriteriTecnici!$C3675,CHAR(34),"'")&amp;CHAR(34)&amp;", "&amp;CHAR(34)&amp;"criterionId"&amp;CHAR(34)&amp;": "&amp;CHAR(34)&amp;SUBSTITUTE(CriteriTecnici!$D3675,CHAR(34),"'")&amp;CHAR(34)&amp;", "&amp;CHAR(34)&amp;"kind"&amp;CHAR(34)&amp;": "&amp;CHAR(34)&amp;SUBSTITUTE(CriteriTecnici!$F3675,CHAR(34),"'")&amp;CHAR(34)&amp;", "&amp;CHAR(34)&amp;"value"&amp;CHAR(34)&amp;": "&amp;SUBSTITUTE(TRIM(ROUND(IFERROR(CriteriTecnici!$N3675*1,IFERROR(NUMBERVALUE(CriteriTecnici!$N3675,".",","),IFERROR(NUMBERVALUE(CriteriTecnici!$N3675,",","."),0))),4)&amp;""),",",".")&amp;", "&amp;CHAR(34)&amp;"numerator"&amp;CHAR(34)&amp;": "&amp;SUBSTITUTE(TRIM(ROUND(IFERROR(CriteriTecnici!$K3675*1,IFERROR(NUMBERVALUE(CriteriTecnici!$K3675,".",","),IFERROR(NUMBERVALUE(CriteriTecnici!$K3675,",","."),0))),4)&amp;""),",",".")&amp;", "&amp;CHAR(34)&amp;"denominator"&amp;CHAR(34)&amp;": "&amp;SUBSTITUTE(TRIM(ROUND(IFERROR(CriteriTecnici!$L3675*1,IFERROR(NUMBERVALUE(CriteriTecnici!$L3675,".",","),IFERROR(NUMBERVALUE(CriteriTecnici!$L3675,",","."),0))),4)&amp;""),",",".")&amp;", "&amp;CHAR(34)&amp;"flag"&amp;CHAR(34)&amp;": "&amp;SUBSTITUTE(TRIM(ROUND(IFERROR(CriteriTecnici!$M3675*1,IFERROR(NUMBERVALUE(CriteriTecnici!$M3675,".",","),IFERROR(NUMBERVALUE(CriteriTecnici!$M3675,",","."),0))),4)&amp;""),",",".")&amp;", "&amp;CHAR(34)&amp;"rawScore"&amp;CHAR(34)&amp;": "&amp;SUBSTITUTE(TRIM(ROUND(IFERROR(CriteriTecnici!$O3675*1,IFERROR(NUMBERVALUE(CriteriTecnici!$O3675,".",","),IFERROR(NUMBERVALUE(CriteriTecnici!$O3675,",","."),0))),4)&amp;""),",",".")&amp;CHAR(125)&amp;IF(TRUE,",",""))</f>
        <v/>
      </c>
    </row>
    <row r="3896">
      <c r="A3896" s="38">
        <f>IF(CriteriTecnici!$A3676="","","    "&amp;CHAR(123)&amp;CHAR(34)&amp;"bidderId"&amp;CHAR(34)&amp;": "&amp;CHAR(34)&amp;SUBSTITUTE(CriteriTecnici!$A3676,CHAR(34),"'")&amp;CHAR(34)&amp;", "&amp;CHAR(34)&amp;"lotId"&amp;CHAR(34)&amp;": "&amp;CHAR(34)&amp;SUBSTITUTE(CriteriTecnici!$C3676,CHAR(34),"'")&amp;CHAR(34)&amp;", "&amp;CHAR(34)&amp;"criterionId"&amp;CHAR(34)&amp;": "&amp;CHAR(34)&amp;SUBSTITUTE(CriteriTecnici!$D3676,CHAR(34),"'")&amp;CHAR(34)&amp;", "&amp;CHAR(34)&amp;"kind"&amp;CHAR(34)&amp;": "&amp;CHAR(34)&amp;SUBSTITUTE(CriteriTecnici!$F3676,CHAR(34),"'")&amp;CHAR(34)&amp;", "&amp;CHAR(34)&amp;"value"&amp;CHAR(34)&amp;": "&amp;SUBSTITUTE(TRIM(ROUND(IFERROR(CriteriTecnici!$N3676*1,IFERROR(NUMBERVALUE(CriteriTecnici!$N3676,".",","),IFERROR(NUMBERVALUE(CriteriTecnici!$N3676,",","."),0))),4)&amp;""),",",".")&amp;", "&amp;CHAR(34)&amp;"numerator"&amp;CHAR(34)&amp;": "&amp;SUBSTITUTE(TRIM(ROUND(IFERROR(CriteriTecnici!$K3676*1,IFERROR(NUMBERVALUE(CriteriTecnici!$K3676,".",","),IFERROR(NUMBERVALUE(CriteriTecnici!$K3676,",","."),0))),4)&amp;""),",",".")&amp;", "&amp;CHAR(34)&amp;"denominator"&amp;CHAR(34)&amp;": "&amp;SUBSTITUTE(TRIM(ROUND(IFERROR(CriteriTecnici!$L3676*1,IFERROR(NUMBERVALUE(CriteriTecnici!$L3676,".",","),IFERROR(NUMBERVALUE(CriteriTecnici!$L3676,",","."),0))),4)&amp;""),",",".")&amp;", "&amp;CHAR(34)&amp;"flag"&amp;CHAR(34)&amp;": "&amp;SUBSTITUTE(TRIM(ROUND(IFERROR(CriteriTecnici!$M3676*1,IFERROR(NUMBERVALUE(CriteriTecnici!$M3676,".",","),IFERROR(NUMBERVALUE(CriteriTecnici!$M3676,",","."),0))),4)&amp;""),",",".")&amp;", "&amp;CHAR(34)&amp;"rawScore"&amp;CHAR(34)&amp;": "&amp;SUBSTITUTE(TRIM(ROUND(IFERROR(CriteriTecnici!$O3676*1,IFERROR(NUMBERVALUE(CriteriTecnici!$O3676,".",","),IFERROR(NUMBERVALUE(CriteriTecnici!$O3676,",","."),0))),4)&amp;""),",",".")&amp;CHAR(125)&amp;IF(TRUE,",",""))</f>
        <v/>
      </c>
    </row>
    <row r="3897">
      <c r="A3897" s="38">
        <f>IF(CriteriTecnici!$A3677="","","    "&amp;CHAR(123)&amp;CHAR(34)&amp;"bidderId"&amp;CHAR(34)&amp;": "&amp;CHAR(34)&amp;SUBSTITUTE(CriteriTecnici!$A3677,CHAR(34),"'")&amp;CHAR(34)&amp;", "&amp;CHAR(34)&amp;"lotId"&amp;CHAR(34)&amp;": "&amp;CHAR(34)&amp;SUBSTITUTE(CriteriTecnici!$C3677,CHAR(34),"'")&amp;CHAR(34)&amp;", "&amp;CHAR(34)&amp;"criterionId"&amp;CHAR(34)&amp;": "&amp;CHAR(34)&amp;SUBSTITUTE(CriteriTecnici!$D3677,CHAR(34),"'")&amp;CHAR(34)&amp;", "&amp;CHAR(34)&amp;"kind"&amp;CHAR(34)&amp;": "&amp;CHAR(34)&amp;SUBSTITUTE(CriteriTecnici!$F3677,CHAR(34),"'")&amp;CHAR(34)&amp;", "&amp;CHAR(34)&amp;"value"&amp;CHAR(34)&amp;": "&amp;SUBSTITUTE(TRIM(ROUND(IFERROR(CriteriTecnici!$N3677*1,IFERROR(NUMBERVALUE(CriteriTecnici!$N3677,".",","),IFERROR(NUMBERVALUE(CriteriTecnici!$N3677,",","."),0))),4)&amp;""),",",".")&amp;", "&amp;CHAR(34)&amp;"numerator"&amp;CHAR(34)&amp;": "&amp;SUBSTITUTE(TRIM(ROUND(IFERROR(CriteriTecnici!$K3677*1,IFERROR(NUMBERVALUE(CriteriTecnici!$K3677,".",","),IFERROR(NUMBERVALUE(CriteriTecnici!$K3677,",","."),0))),4)&amp;""),",",".")&amp;", "&amp;CHAR(34)&amp;"denominator"&amp;CHAR(34)&amp;": "&amp;SUBSTITUTE(TRIM(ROUND(IFERROR(CriteriTecnici!$L3677*1,IFERROR(NUMBERVALUE(CriteriTecnici!$L3677,".",","),IFERROR(NUMBERVALUE(CriteriTecnici!$L3677,",","."),0))),4)&amp;""),",",".")&amp;", "&amp;CHAR(34)&amp;"flag"&amp;CHAR(34)&amp;": "&amp;SUBSTITUTE(TRIM(ROUND(IFERROR(CriteriTecnici!$M3677*1,IFERROR(NUMBERVALUE(CriteriTecnici!$M3677,".",","),IFERROR(NUMBERVALUE(CriteriTecnici!$M3677,",","."),0))),4)&amp;""),",",".")&amp;", "&amp;CHAR(34)&amp;"rawScore"&amp;CHAR(34)&amp;": "&amp;SUBSTITUTE(TRIM(ROUND(IFERROR(CriteriTecnici!$O3677*1,IFERROR(NUMBERVALUE(CriteriTecnici!$O3677,".",","),IFERROR(NUMBERVALUE(CriteriTecnici!$O3677,",","."),0))),4)&amp;""),",",".")&amp;CHAR(125)&amp;IF(TRUE,",",""))</f>
        <v/>
      </c>
    </row>
    <row r="3898">
      <c r="A3898" s="38">
        <f>IF(CriteriTecnici!$A3678="","","    "&amp;CHAR(123)&amp;CHAR(34)&amp;"bidderId"&amp;CHAR(34)&amp;": "&amp;CHAR(34)&amp;SUBSTITUTE(CriteriTecnici!$A3678,CHAR(34),"'")&amp;CHAR(34)&amp;", "&amp;CHAR(34)&amp;"lotId"&amp;CHAR(34)&amp;": "&amp;CHAR(34)&amp;SUBSTITUTE(CriteriTecnici!$C3678,CHAR(34),"'")&amp;CHAR(34)&amp;", "&amp;CHAR(34)&amp;"criterionId"&amp;CHAR(34)&amp;": "&amp;CHAR(34)&amp;SUBSTITUTE(CriteriTecnici!$D3678,CHAR(34),"'")&amp;CHAR(34)&amp;", "&amp;CHAR(34)&amp;"kind"&amp;CHAR(34)&amp;": "&amp;CHAR(34)&amp;SUBSTITUTE(CriteriTecnici!$F3678,CHAR(34),"'")&amp;CHAR(34)&amp;", "&amp;CHAR(34)&amp;"value"&amp;CHAR(34)&amp;": "&amp;SUBSTITUTE(TRIM(ROUND(IFERROR(CriteriTecnici!$N3678*1,IFERROR(NUMBERVALUE(CriteriTecnici!$N3678,".",","),IFERROR(NUMBERVALUE(CriteriTecnici!$N3678,",","."),0))),4)&amp;""),",",".")&amp;", "&amp;CHAR(34)&amp;"numerator"&amp;CHAR(34)&amp;": "&amp;SUBSTITUTE(TRIM(ROUND(IFERROR(CriteriTecnici!$K3678*1,IFERROR(NUMBERVALUE(CriteriTecnici!$K3678,".",","),IFERROR(NUMBERVALUE(CriteriTecnici!$K3678,",","."),0))),4)&amp;""),",",".")&amp;", "&amp;CHAR(34)&amp;"denominator"&amp;CHAR(34)&amp;": "&amp;SUBSTITUTE(TRIM(ROUND(IFERROR(CriteriTecnici!$L3678*1,IFERROR(NUMBERVALUE(CriteriTecnici!$L3678,".",","),IFERROR(NUMBERVALUE(CriteriTecnici!$L3678,",","."),0))),4)&amp;""),",",".")&amp;", "&amp;CHAR(34)&amp;"flag"&amp;CHAR(34)&amp;": "&amp;SUBSTITUTE(TRIM(ROUND(IFERROR(CriteriTecnici!$M3678*1,IFERROR(NUMBERVALUE(CriteriTecnici!$M3678,".",","),IFERROR(NUMBERVALUE(CriteriTecnici!$M3678,",","."),0))),4)&amp;""),",",".")&amp;", "&amp;CHAR(34)&amp;"rawScore"&amp;CHAR(34)&amp;": "&amp;SUBSTITUTE(TRIM(ROUND(IFERROR(CriteriTecnici!$O3678*1,IFERROR(NUMBERVALUE(CriteriTecnici!$O3678,".",","),IFERROR(NUMBERVALUE(CriteriTecnici!$O3678,",","."),0))),4)&amp;""),",",".")&amp;CHAR(125)&amp;IF(TRUE,",",""))</f>
        <v/>
      </c>
    </row>
    <row r="3899">
      <c r="A3899" s="38">
        <f>IF(CriteriTecnici!$A3679="","","    "&amp;CHAR(123)&amp;CHAR(34)&amp;"bidderId"&amp;CHAR(34)&amp;": "&amp;CHAR(34)&amp;SUBSTITUTE(CriteriTecnici!$A3679,CHAR(34),"'")&amp;CHAR(34)&amp;", "&amp;CHAR(34)&amp;"lotId"&amp;CHAR(34)&amp;": "&amp;CHAR(34)&amp;SUBSTITUTE(CriteriTecnici!$C3679,CHAR(34),"'")&amp;CHAR(34)&amp;", "&amp;CHAR(34)&amp;"criterionId"&amp;CHAR(34)&amp;": "&amp;CHAR(34)&amp;SUBSTITUTE(CriteriTecnici!$D3679,CHAR(34),"'")&amp;CHAR(34)&amp;", "&amp;CHAR(34)&amp;"kind"&amp;CHAR(34)&amp;": "&amp;CHAR(34)&amp;SUBSTITUTE(CriteriTecnici!$F3679,CHAR(34),"'")&amp;CHAR(34)&amp;", "&amp;CHAR(34)&amp;"value"&amp;CHAR(34)&amp;": "&amp;SUBSTITUTE(TRIM(ROUND(IFERROR(CriteriTecnici!$N3679*1,IFERROR(NUMBERVALUE(CriteriTecnici!$N3679,".",","),IFERROR(NUMBERVALUE(CriteriTecnici!$N3679,",","."),0))),4)&amp;""),",",".")&amp;", "&amp;CHAR(34)&amp;"numerator"&amp;CHAR(34)&amp;": "&amp;SUBSTITUTE(TRIM(ROUND(IFERROR(CriteriTecnici!$K3679*1,IFERROR(NUMBERVALUE(CriteriTecnici!$K3679,".",","),IFERROR(NUMBERVALUE(CriteriTecnici!$K3679,",","."),0))),4)&amp;""),",",".")&amp;", "&amp;CHAR(34)&amp;"denominator"&amp;CHAR(34)&amp;": "&amp;SUBSTITUTE(TRIM(ROUND(IFERROR(CriteriTecnici!$L3679*1,IFERROR(NUMBERVALUE(CriteriTecnici!$L3679,".",","),IFERROR(NUMBERVALUE(CriteriTecnici!$L3679,",","."),0))),4)&amp;""),",",".")&amp;", "&amp;CHAR(34)&amp;"flag"&amp;CHAR(34)&amp;": "&amp;SUBSTITUTE(TRIM(ROUND(IFERROR(CriteriTecnici!$M3679*1,IFERROR(NUMBERVALUE(CriteriTecnici!$M3679,".",","),IFERROR(NUMBERVALUE(CriteriTecnici!$M3679,",","."),0))),4)&amp;""),",",".")&amp;", "&amp;CHAR(34)&amp;"rawScore"&amp;CHAR(34)&amp;": "&amp;SUBSTITUTE(TRIM(ROUND(IFERROR(CriteriTecnici!$O3679*1,IFERROR(NUMBERVALUE(CriteriTecnici!$O3679,".",","),IFERROR(NUMBERVALUE(CriteriTecnici!$O3679,",","."),0))),4)&amp;""),",",".")&amp;CHAR(125)&amp;IF(TRUE,",",""))</f>
        <v/>
      </c>
    </row>
    <row r="3900">
      <c r="A3900" s="38">
        <f>IF(CriteriTecnici!$A3680="","","    "&amp;CHAR(123)&amp;CHAR(34)&amp;"bidderId"&amp;CHAR(34)&amp;": "&amp;CHAR(34)&amp;SUBSTITUTE(CriteriTecnici!$A3680,CHAR(34),"'")&amp;CHAR(34)&amp;", "&amp;CHAR(34)&amp;"lotId"&amp;CHAR(34)&amp;": "&amp;CHAR(34)&amp;SUBSTITUTE(CriteriTecnici!$C3680,CHAR(34),"'")&amp;CHAR(34)&amp;", "&amp;CHAR(34)&amp;"criterionId"&amp;CHAR(34)&amp;": "&amp;CHAR(34)&amp;SUBSTITUTE(CriteriTecnici!$D3680,CHAR(34),"'")&amp;CHAR(34)&amp;", "&amp;CHAR(34)&amp;"kind"&amp;CHAR(34)&amp;": "&amp;CHAR(34)&amp;SUBSTITUTE(CriteriTecnici!$F3680,CHAR(34),"'")&amp;CHAR(34)&amp;", "&amp;CHAR(34)&amp;"value"&amp;CHAR(34)&amp;": "&amp;SUBSTITUTE(TRIM(ROUND(IFERROR(CriteriTecnici!$N3680*1,IFERROR(NUMBERVALUE(CriteriTecnici!$N3680,".",","),IFERROR(NUMBERVALUE(CriteriTecnici!$N3680,",","."),0))),4)&amp;""),",",".")&amp;", "&amp;CHAR(34)&amp;"numerator"&amp;CHAR(34)&amp;": "&amp;SUBSTITUTE(TRIM(ROUND(IFERROR(CriteriTecnici!$K3680*1,IFERROR(NUMBERVALUE(CriteriTecnici!$K3680,".",","),IFERROR(NUMBERVALUE(CriteriTecnici!$K3680,",","."),0))),4)&amp;""),",",".")&amp;", "&amp;CHAR(34)&amp;"denominator"&amp;CHAR(34)&amp;": "&amp;SUBSTITUTE(TRIM(ROUND(IFERROR(CriteriTecnici!$L3680*1,IFERROR(NUMBERVALUE(CriteriTecnici!$L3680,".",","),IFERROR(NUMBERVALUE(CriteriTecnici!$L3680,",","."),0))),4)&amp;""),",",".")&amp;", "&amp;CHAR(34)&amp;"flag"&amp;CHAR(34)&amp;": "&amp;SUBSTITUTE(TRIM(ROUND(IFERROR(CriteriTecnici!$M3680*1,IFERROR(NUMBERVALUE(CriteriTecnici!$M3680,".",","),IFERROR(NUMBERVALUE(CriteriTecnici!$M3680,",","."),0))),4)&amp;""),",",".")&amp;", "&amp;CHAR(34)&amp;"rawScore"&amp;CHAR(34)&amp;": "&amp;SUBSTITUTE(TRIM(ROUND(IFERROR(CriteriTecnici!$O3680*1,IFERROR(NUMBERVALUE(CriteriTecnici!$O3680,".",","),IFERROR(NUMBERVALUE(CriteriTecnici!$O3680,",","."),0))),4)&amp;""),",",".")&amp;CHAR(125)&amp;IF(TRUE,",",""))</f>
        <v/>
      </c>
    </row>
    <row r="3901">
      <c r="A3901" s="38">
        <f>IF(CriteriTecnici!$A3681="","","    "&amp;CHAR(123)&amp;CHAR(34)&amp;"bidderId"&amp;CHAR(34)&amp;": "&amp;CHAR(34)&amp;SUBSTITUTE(CriteriTecnici!$A3681,CHAR(34),"'")&amp;CHAR(34)&amp;", "&amp;CHAR(34)&amp;"lotId"&amp;CHAR(34)&amp;": "&amp;CHAR(34)&amp;SUBSTITUTE(CriteriTecnici!$C3681,CHAR(34),"'")&amp;CHAR(34)&amp;", "&amp;CHAR(34)&amp;"criterionId"&amp;CHAR(34)&amp;": "&amp;CHAR(34)&amp;SUBSTITUTE(CriteriTecnici!$D3681,CHAR(34),"'")&amp;CHAR(34)&amp;", "&amp;CHAR(34)&amp;"kind"&amp;CHAR(34)&amp;": "&amp;CHAR(34)&amp;SUBSTITUTE(CriteriTecnici!$F3681,CHAR(34),"'")&amp;CHAR(34)&amp;", "&amp;CHAR(34)&amp;"value"&amp;CHAR(34)&amp;": "&amp;SUBSTITUTE(TRIM(ROUND(IFERROR(CriteriTecnici!$N3681*1,IFERROR(NUMBERVALUE(CriteriTecnici!$N3681,".",","),IFERROR(NUMBERVALUE(CriteriTecnici!$N3681,",","."),0))),4)&amp;""),",",".")&amp;", "&amp;CHAR(34)&amp;"numerator"&amp;CHAR(34)&amp;": "&amp;SUBSTITUTE(TRIM(ROUND(IFERROR(CriteriTecnici!$K3681*1,IFERROR(NUMBERVALUE(CriteriTecnici!$K3681,".",","),IFERROR(NUMBERVALUE(CriteriTecnici!$K3681,",","."),0))),4)&amp;""),",",".")&amp;", "&amp;CHAR(34)&amp;"denominator"&amp;CHAR(34)&amp;": "&amp;SUBSTITUTE(TRIM(ROUND(IFERROR(CriteriTecnici!$L3681*1,IFERROR(NUMBERVALUE(CriteriTecnici!$L3681,".",","),IFERROR(NUMBERVALUE(CriteriTecnici!$L3681,",","."),0))),4)&amp;""),",",".")&amp;", "&amp;CHAR(34)&amp;"flag"&amp;CHAR(34)&amp;": "&amp;SUBSTITUTE(TRIM(ROUND(IFERROR(CriteriTecnici!$M3681*1,IFERROR(NUMBERVALUE(CriteriTecnici!$M3681,".",","),IFERROR(NUMBERVALUE(CriteriTecnici!$M3681,",","."),0))),4)&amp;""),",",".")&amp;", "&amp;CHAR(34)&amp;"rawScore"&amp;CHAR(34)&amp;": "&amp;SUBSTITUTE(TRIM(ROUND(IFERROR(CriteriTecnici!$O3681*1,IFERROR(NUMBERVALUE(CriteriTecnici!$O3681,".",","),IFERROR(NUMBERVALUE(CriteriTecnici!$O3681,",","."),0))),4)&amp;""),",",".")&amp;CHAR(125)&amp;IF(TRUE,",",""))</f>
        <v/>
      </c>
    </row>
    <row r="3902">
      <c r="A3902" s="38">
        <f>IF(CriteriTecnici!$A3682="","","    "&amp;CHAR(123)&amp;CHAR(34)&amp;"bidderId"&amp;CHAR(34)&amp;": "&amp;CHAR(34)&amp;SUBSTITUTE(CriteriTecnici!$A3682,CHAR(34),"'")&amp;CHAR(34)&amp;", "&amp;CHAR(34)&amp;"lotId"&amp;CHAR(34)&amp;": "&amp;CHAR(34)&amp;SUBSTITUTE(CriteriTecnici!$C3682,CHAR(34),"'")&amp;CHAR(34)&amp;", "&amp;CHAR(34)&amp;"criterionId"&amp;CHAR(34)&amp;": "&amp;CHAR(34)&amp;SUBSTITUTE(CriteriTecnici!$D3682,CHAR(34),"'")&amp;CHAR(34)&amp;", "&amp;CHAR(34)&amp;"kind"&amp;CHAR(34)&amp;": "&amp;CHAR(34)&amp;SUBSTITUTE(CriteriTecnici!$F3682,CHAR(34),"'")&amp;CHAR(34)&amp;", "&amp;CHAR(34)&amp;"value"&amp;CHAR(34)&amp;": "&amp;SUBSTITUTE(TRIM(ROUND(IFERROR(CriteriTecnici!$N3682*1,IFERROR(NUMBERVALUE(CriteriTecnici!$N3682,".",","),IFERROR(NUMBERVALUE(CriteriTecnici!$N3682,",","."),0))),4)&amp;""),",",".")&amp;", "&amp;CHAR(34)&amp;"numerator"&amp;CHAR(34)&amp;": "&amp;SUBSTITUTE(TRIM(ROUND(IFERROR(CriteriTecnici!$K3682*1,IFERROR(NUMBERVALUE(CriteriTecnici!$K3682,".",","),IFERROR(NUMBERVALUE(CriteriTecnici!$K3682,",","."),0))),4)&amp;""),",",".")&amp;", "&amp;CHAR(34)&amp;"denominator"&amp;CHAR(34)&amp;": "&amp;SUBSTITUTE(TRIM(ROUND(IFERROR(CriteriTecnici!$L3682*1,IFERROR(NUMBERVALUE(CriteriTecnici!$L3682,".",","),IFERROR(NUMBERVALUE(CriteriTecnici!$L3682,",","."),0))),4)&amp;""),",",".")&amp;", "&amp;CHAR(34)&amp;"flag"&amp;CHAR(34)&amp;": "&amp;SUBSTITUTE(TRIM(ROUND(IFERROR(CriteriTecnici!$M3682*1,IFERROR(NUMBERVALUE(CriteriTecnici!$M3682,".",","),IFERROR(NUMBERVALUE(CriteriTecnici!$M3682,",","."),0))),4)&amp;""),",",".")&amp;", "&amp;CHAR(34)&amp;"rawScore"&amp;CHAR(34)&amp;": "&amp;SUBSTITUTE(TRIM(ROUND(IFERROR(CriteriTecnici!$O3682*1,IFERROR(NUMBERVALUE(CriteriTecnici!$O3682,".",","),IFERROR(NUMBERVALUE(CriteriTecnici!$O3682,",","."),0))),4)&amp;""),",",".")&amp;CHAR(125)&amp;IF(TRUE,",",""))</f>
        <v/>
      </c>
    </row>
    <row r="3903">
      <c r="A3903" s="38">
        <f>IF(CriteriTecnici!$A3683="","","    "&amp;CHAR(123)&amp;CHAR(34)&amp;"bidderId"&amp;CHAR(34)&amp;": "&amp;CHAR(34)&amp;SUBSTITUTE(CriteriTecnici!$A3683,CHAR(34),"'")&amp;CHAR(34)&amp;", "&amp;CHAR(34)&amp;"lotId"&amp;CHAR(34)&amp;": "&amp;CHAR(34)&amp;SUBSTITUTE(CriteriTecnici!$C3683,CHAR(34),"'")&amp;CHAR(34)&amp;", "&amp;CHAR(34)&amp;"criterionId"&amp;CHAR(34)&amp;": "&amp;CHAR(34)&amp;SUBSTITUTE(CriteriTecnici!$D3683,CHAR(34),"'")&amp;CHAR(34)&amp;", "&amp;CHAR(34)&amp;"kind"&amp;CHAR(34)&amp;": "&amp;CHAR(34)&amp;SUBSTITUTE(CriteriTecnici!$F3683,CHAR(34),"'")&amp;CHAR(34)&amp;", "&amp;CHAR(34)&amp;"value"&amp;CHAR(34)&amp;": "&amp;SUBSTITUTE(TRIM(ROUND(IFERROR(CriteriTecnici!$N3683*1,IFERROR(NUMBERVALUE(CriteriTecnici!$N3683,".",","),IFERROR(NUMBERVALUE(CriteriTecnici!$N3683,",","."),0))),4)&amp;""),",",".")&amp;", "&amp;CHAR(34)&amp;"numerator"&amp;CHAR(34)&amp;": "&amp;SUBSTITUTE(TRIM(ROUND(IFERROR(CriteriTecnici!$K3683*1,IFERROR(NUMBERVALUE(CriteriTecnici!$K3683,".",","),IFERROR(NUMBERVALUE(CriteriTecnici!$K3683,",","."),0))),4)&amp;""),",",".")&amp;", "&amp;CHAR(34)&amp;"denominator"&amp;CHAR(34)&amp;": "&amp;SUBSTITUTE(TRIM(ROUND(IFERROR(CriteriTecnici!$L3683*1,IFERROR(NUMBERVALUE(CriteriTecnici!$L3683,".",","),IFERROR(NUMBERVALUE(CriteriTecnici!$L3683,",","."),0))),4)&amp;""),",",".")&amp;", "&amp;CHAR(34)&amp;"flag"&amp;CHAR(34)&amp;": "&amp;SUBSTITUTE(TRIM(ROUND(IFERROR(CriteriTecnici!$M3683*1,IFERROR(NUMBERVALUE(CriteriTecnici!$M3683,".",","),IFERROR(NUMBERVALUE(CriteriTecnici!$M3683,",","."),0))),4)&amp;""),",",".")&amp;", "&amp;CHAR(34)&amp;"rawScore"&amp;CHAR(34)&amp;": "&amp;SUBSTITUTE(TRIM(ROUND(IFERROR(CriteriTecnici!$O3683*1,IFERROR(NUMBERVALUE(CriteriTecnici!$O3683,".",","),IFERROR(NUMBERVALUE(CriteriTecnici!$O3683,",","."),0))),4)&amp;""),",",".")&amp;CHAR(125)&amp;IF(TRUE,",",""))</f>
        <v/>
      </c>
    </row>
    <row r="3904">
      <c r="A3904" s="38">
        <f>IF(CriteriTecnici!$A3684="","","    "&amp;CHAR(123)&amp;CHAR(34)&amp;"bidderId"&amp;CHAR(34)&amp;": "&amp;CHAR(34)&amp;SUBSTITUTE(CriteriTecnici!$A3684,CHAR(34),"'")&amp;CHAR(34)&amp;", "&amp;CHAR(34)&amp;"lotId"&amp;CHAR(34)&amp;": "&amp;CHAR(34)&amp;SUBSTITUTE(CriteriTecnici!$C3684,CHAR(34),"'")&amp;CHAR(34)&amp;", "&amp;CHAR(34)&amp;"criterionId"&amp;CHAR(34)&amp;": "&amp;CHAR(34)&amp;SUBSTITUTE(CriteriTecnici!$D3684,CHAR(34),"'")&amp;CHAR(34)&amp;", "&amp;CHAR(34)&amp;"kind"&amp;CHAR(34)&amp;": "&amp;CHAR(34)&amp;SUBSTITUTE(CriteriTecnici!$F3684,CHAR(34),"'")&amp;CHAR(34)&amp;", "&amp;CHAR(34)&amp;"value"&amp;CHAR(34)&amp;": "&amp;SUBSTITUTE(TRIM(ROUND(IFERROR(CriteriTecnici!$N3684*1,IFERROR(NUMBERVALUE(CriteriTecnici!$N3684,".",","),IFERROR(NUMBERVALUE(CriteriTecnici!$N3684,",","."),0))),4)&amp;""),",",".")&amp;", "&amp;CHAR(34)&amp;"numerator"&amp;CHAR(34)&amp;": "&amp;SUBSTITUTE(TRIM(ROUND(IFERROR(CriteriTecnici!$K3684*1,IFERROR(NUMBERVALUE(CriteriTecnici!$K3684,".",","),IFERROR(NUMBERVALUE(CriteriTecnici!$K3684,",","."),0))),4)&amp;""),",",".")&amp;", "&amp;CHAR(34)&amp;"denominator"&amp;CHAR(34)&amp;": "&amp;SUBSTITUTE(TRIM(ROUND(IFERROR(CriteriTecnici!$L3684*1,IFERROR(NUMBERVALUE(CriteriTecnici!$L3684,".",","),IFERROR(NUMBERVALUE(CriteriTecnici!$L3684,",","."),0))),4)&amp;""),",",".")&amp;", "&amp;CHAR(34)&amp;"flag"&amp;CHAR(34)&amp;": "&amp;SUBSTITUTE(TRIM(ROUND(IFERROR(CriteriTecnici!$M3684*1,IFERROR(NUMBERVALUE(CriteriTecnici!$M3684,".",","),IFERROR(NUMBERVALUE(CriteriTecnici!$M3684,",","."),0))),4)&amp;""),",",".")&amp;", "&amp;CHAR(34)&amp;"rawScore"&amp;CHAR(34)&amp;": "&amp;SUBSTITUTE(TRIM(ROUND(IFERROR(CriteriTecnici!$O3684*1,IFERROR(NUMBERVALUE(CriteriTecnici!$O3684,".",","),IFERROR(NUMBERVALUE(CriteriTecnici!$O3684,",","."),0))),4)&amp;""),",",".")&amp;CHAR(125)&amp;IF(TRUE,",",""))</f>
        <v/>
      </c>
    </row>
    <row r="3905">
      <c r="A3905" s="38">
        <f>IF(CriteriTecnici!$A3685="","","    "&amp;CHAR(123)&amp;CHAR(34)&amp;"bidderId"&amp;CHAR(34)&amp;": "&amp;CHAR(34)&amp;SUBSTITUTE(CriteriTecnici!$A3685,CHAR(34),"'")&amp;CHAR(34)&amp;", "&amp;CHAR(34)&amp;"lotId"&amp;CHAR(34)&amp;": "&amp;CHAR(34)&amp;SUBSTITUTE(CriteriTecnici!$C3685,CHAR(34),"'")&amp;CHAR(34)&amp;", "&amp;CHAR(34)&amp;"criterionId"&amp;CHAR(34)&amp;": "&amp;CHAR(34)&amp;SUBSTITUTE(CriteriTecnici!$D3685,CHAR(34),"'")&amp;CHAR(34)&amp;", "&amp;CHAR(34)&amp;"kind"&amp;CHAR(34)&amp;": "&amp;CHAR(34)&amp;SUBSTITUTE(CriteriTecnici!$F3685,CHAR(34),"'")&amp;CHAR(34)&amp;", "&amp;CHAR(34)&amp;"value"&amp;CHAR(34)&amp;": "&amp;SUBSTITUTE(TRIM(ROUND(IFERROR(CriteriTecnici!$N3685*1,IFERROR(NUMBERVALUE(CriteriTecnici!$N3685,".",","),IFERROR(NUMBERVALUE(CriteriTecnici!$N3685,",","."),0))),4)&amp;""),",",".")&amp;", "&amp;CHAR(34)&amp;"numerator"&amp;CHAR(34)&amp;": "&amp;SUBSTITUTE(TRIM(ROUND(IFERROR(CriteriTecnici!$K3685*1,IFERROR(NUMBERVALUE(CriteriTecnici!$K3685,".",","),IFERROR(NUMBERVALUE(CriteriTecnici!$K3685,",","."),0))),4)&amp;""),",",".")&amp;", "&amp;CHAR(34)&amp;"denominator"&amp;CHAR(34)&amp;": "&amp;SUBSTITUTE(TRIM(ROUND(IFERROR(CriteriTecnici!$L3685*1,IFERROR(NUMBERVALUE(CriteriTecnici!$L3685,".",","),IFERROR(NUMBERVALUE(CriteriTecnici!$L3685,",","."),0))),4)&amp;""),",",".")&amp;", "&amp;CHAR(34)&amp;"flag"&amp;CHAR(34)&amp;": "&amp;SUBSTITUTE(TRIM(ROUND(IFERROR(CriteriTecnici!$M3685*1,IFERROR(NUMBERVALUE(CriteriTecnici!$M3685,".",","),IFERROR(NUMBERVALUE(CriteriTecnici!$M3685,",","."),0))),4)&amp;""),",",".")&amp;", "&amp;CHAR(34)&amp;"rawScore"&amp;CHAR(34)&amp;": "&amp;SUBSTITUTE(TRIM(ROUND(IFERROR(CriteriTecnici!$O3685*1,IFERROR(NUMBERVALUE(CriteriTecnici!$O3685,".",","),IFERROR(NUMBERVALUE(CriteriTecnici!$O3685,",","."),0))),4)&amp;""),",",".")&amp;CHAR(125)&amp;IF(TRUE,",",""))</f>
        <v/>
      </c>
    </row>
    <row r="3906">
      <c r="A3906" s="38">
        <f>IF(CriteriTecnici!$A3686="","","    "&amp;CHAR(123)&amp;CHAR(34)&amp;"bidderId"&amp;CHAR(34)&amp;": "&amp;CHAR(34)&amp;SUBSTITUTE(CriteriTecnici!$A3686,CHAR(34),"'")&amp;CHAR(34)&amp;", "&amp;CHAR(34)&amp;"lotId"&amp;CHAR(34)&amp;": "&amp;CHAR(34)&amp;SUBSTITUTE(CriteriTecnici!$C3686,CHAR(34),"'")&amp;CHAR(34)&amp;", "&amp;CHAR(34)&amp;"criterionId"&amp;CHAR(34)&amp;": "&amp;CHAR(34)&amp;SUBSTITUTE(CriteriTecnici!$D3686,CHAR(34),"'")&amp;CHAR(34)&amp;", "&amp;CHAR(34)&amp;"kind"&amp;CHAR(34)&amp;": "&amp;CHAR(34)&amp;SUBSTITUTE(CriteriTecnici!$F3686,CHAR(34),"'")&amp;CHAR(34)&amp;", "&amp;CHAR(34)&amp;"value"&amp;CHAR(34)&amp;": "&amp;SUBSTITUTE(TRIM(ROUND(IFERROR(CriteriTecnici!$N3686*1,IFERROR(NUMBERVALUE(CriteriTecnici!$N3686,".",","),IFERROR(NUMBERVALUE(CriteriTecnici!$N3686,",","."),0))),4)&amp;""),",",".")&amp;", "&amp;CHAR(34)&amp;"numerator"&amp;CHAR(34)&amp;": "&amp;SUBSTITUTE(TRIM(ROUND(IFERROR(CriteriTecnici!$K3686*1,IFERROR(NUMBERVALUE(CriteriTecnici!$K3686,".",","),IFERROR(NUMBERVALUE(CriteriTecnici!$K3686,",","."),0))),4)&amp;""),",",".")&amp;", "&amp;CHAR(34)&amp;"denominator"&amp;CHAR(34)&amp;": "&amp;SUBSTITUTE(TRIM(ROUND(IFERROR(CriteriTecnici!$L3686*1,IFERROR(NUMBERVALUE(CriteriTecnici!$L3686,".",","),IFERROR(NUMBERVALUE(CriteriTecnici!$L3686,",","."),0))),4)&amp;""),",",".")&amp;", "&amp;CHAR(34)&amp;"flag"&amp;CHAR(34)&amp;": "&amp;SUBSTITUTE(TRIM(ROUND(IFERROR(CriteriTecnici!$M3686*1,IFERROR(NUMBERVALUE(CriteriTecnici!$M3686,".",","),IFERROR(NUMBERVALUE(CriteriTecnici!$M3686,",","."),0))),4)&amp;""),",",".")&amp;", "&amp;CHAR(34)&amp;"rawScore"&amp;CHAR(34)&amp;": "&amp;SUBSTITUTE(TRIM(ROUND(IFERROR(CriteriTecnici!$O3686*1,IFERROR(NUMBERVALUE(CriteriTecnici!$O3686,".",","),IFERROR(NUMBERVALUE(CriteriTecnici!$O3686,",","."),0))),4)&amp;""),",",".")&amp;CHAR(125)&amp;IF(TRUE,",",""))</f>
        <v/>
      </c>
    </row>
    <row r="3907">
      <c r="A3907" s="38">
        <f>IF(CriteriTecnici!$A3687="","","    "&amp;CHAR(123)&amp;CHAR(34)&amp;"bidderId"&amp;CHAR(34)&amp;": "&amp;CHAR(34)&amp;SUBSTITUTE(CriteriTecnici!$A3687,CHAR(34),"'")&amp;CHAR(34)&amp;", "&amp;CHAR(34)&amp;"lotId"&amp;CHAR(34)&amp;": "&amp;CHAR(34)&amp;SUBSTITUTE(CriteriTecnici!$C3687,CHAR(34),"'")&amp;CHAR(34)&amp;", "&amp;CHAR(34)&amp;"criterionId"&amp;CHAR(34)&amp;": "&amp;CHAR(34)&amp;SUBSTITUTE(CriteriTecnici!$D3687,CHAR(34),"'")&amp;CHAR(34)&amp;", "&amp;CHAR(34)&amp;"kind"&amp;CHAR(34)&amp;": "&amp;CHAR(34)&amp;SUBSTITUTE(CriteriTecnici!$F3687,CHAR(34),"'")&amp;CHAR(34)&amp;", "&amp;CHAR(34)&amp;"value"&amp;CHAR(34)&amp;": "&amp;SUBSTITUTE(TRIM(ROUND(IFERROR(CriteriTecnici!$N3687*1,IFERROR(NUMBERVALUE(CriteriTecnici!$N3687,".",","),IFERROR(NUMBERVALUE(CriteriTecnici!$N3687,",","."),0))),4)&amp;""),",",".")&amp;", "&amp;CHAR(34)&amp;"numerator"&amp;CHAR(34)&amp;": "&amp;SUBSTITUTE(TRIM(ROUND(IFERROR(CriteriTecnici!$K3687*1,IFERROR(NUMBERVALUE(CriteriTecnici!$K3687,".",","),IFERROR(NUMBERVALUE(CriteriTecnici!$K3687,",","."),0))),4)&amp;""),",",".")&amp;", "&amp;CHAR(34)&amp;"denominator"&amp;CHAR(34)&amp;": "&amp;SUBSTITUTE(TRIM(ROUND(IFERROR(CriteriTecnici!$L3687*1,IFERROR(NUMBERVALUE(CriteriTecnici!$L3687,".",","),IFERROR(NUMBERVALUE(CriteriTecnici!$L3687,",","."),0))),4)&amp;""),",",".")&amp;", "&amp;CHAR(34)&amp;"flag"&amp;CHAR(34)&amp;": "&amp;SUBSTITUTE(TRIM(ROUND(IFERROR(CriteriTecnici!$M3687*1,IFERROR(NUMBERVALUE(CriteriTecnici!$M3687,".",","),IFERROR(NUMBERVALUE(CriteriTecnici!$M3687,",","."),0))),4)&amp;""),",",".")&amp;", "&amp;CHAR(34)&amp;"rawScore"&amp;CHAR(34)&amp;": "&amp;SUBSTITUTE(TRIM(ROUND(IFERROR(CriteriTecnici!$O3687*1,IFERROR(NUMBERVALUE(CriteriTecnici!$O3687,".",","),IFERROR(NUMBERVALUE(CriteriTecnici!$O3687,",","."),0))),4)&amp;""),",",".")&amp;CHAR(125)&amp;IF(TRUE,",",""))</f>
        <v/>
      </c>
    </row>
    <row r="3908">
      <c r="A3908" s="38">
        <f>IF(CriteriTecnici!$A3688="","","    "&amp;CHAR(123)&amp;CHAR(34)&amp;"bidderId"&amp;CHAR(34)&amp;": "&amp;CHAR(34)&amp;SUBSTITUTE(CriteriTecnici!$A3688,CHAR(34),"'")&amp;CHAR(34)&amp;", "&amp;CHAR(34)&amp;"lotId"&amp;CHAR(34)&amp;": "&amp;CHAR(34)&amp;SUBSTITUTE(CriteriTecnici!$C3688,CHAR(34),"'")&amp;CHAR(34)&amp;", "&amp;CHAR(34)&amp;"criterionId"&amp;CHAR(34)&amp;": "&amp;CHAR(34)&amp;SUBSTITUTE(CriteriTecnici!$D3688,CHAR(34),"'")&amp;CHAR(34)&amp;", "&amp;CHAR(34)&amp;"kind"&amp;CHAR(34)&amp;": "&amp;CHAR(34)&amp;SUBSTITUTE(CriteriTecnici!$F3688,CHAR(34),"'")&amp;CHAR(34)&amp;", "&amp;CHAR(34)&amp;"value"&amp;CHAR(34)&amp;": "&amp;SUBSTITUTE(TRIM(ROUND(IFERROR(CriteriTecnici!$N3688*1,IFERROR(NUMBERVALUE(CriteriTecnici!$N3688,".",","),IFERROR(NUMBERVALUE(CriteriTecnici!$N3688,",","."),0))),4)&amp;""),",",".")&amp;", "&amp;CHAR(34)&amp;"numerator"&amp;CHAR(34)&amp;": "&amp;SUBSTITUTE(TRIM(ROUND(IFERROR(CriteriTecnici!$K3688*1,IFERROR(NUMBERVALUE(CriteriTecnici!$K3688,".",","),IFERROR(NUMBERVALUE(CriteriTecnici!$K3688,",","."),0))),4)&amp;""),",",".")&amp;", "&amp;CHAR(34)&amp;"denominator"&amp;CHAR(34)&amp;": "&amp;SUBSTITUTE(TRIM(ROUND(IFERROR(CriteriTecnici!$L3688*1,IFERROR(NUMBERVALUE(CriteriTecnici!$L3688,".",","),IFERROR(NUMBERVALUE(CriteriTecnici!$L3688,",","."),0))),4)&amp;""),",",".")&amp;", "&amp;CHAR(34)&amp;"flag"&amp;CHAR(34)&amp;": "&amp;SUBSTITUTE(TRIM(ROUND(IFERROR(CriteriTecnici!$M3688*1,IFERROR(NUMBERVALUE(CriteriTecnici!$M3688,".",","),IFERROR(NUMBERVALUE(CriteriTecnici!$M3688,",","."),0))),4)&amp;""),",",".")&amp;", "&amp;CHAR(34)&amp;"rawScore"&amp;CHAR(34)&amp;": "&amp;SUBSTITUTE(TRIM(ROUND(IFERROR(CriteriTecnici!$O3688*1,IFERROR(NUMBERVALUE(CriteriTecnici!$O3688,".",","),IFERROR(NUMBERVALUE(CriteriTecnici!$O3688,",","."),0))),4)&amp;""),",",".")&amp;CHAR(125)&amp;IF(TRUE,",",""))</f>
        <v/>
      </c>
    </row>
    <row r="3909">
      <c r="A3909" s="38">
        <f>IF(CriteriTecnici!$A3689="","","    "&amp;CHAR(123)&amp;CHAR(34)&amp;"bidderId"&amp;CHAR(34)&amp;": "&amp;CHAR(34)&amp;SUBSTITUTE(CriteriTecnici!$A3689,CHAR(34),"'")&amp;CHAR(34)&amp;", "&amp;CHAR(34)&amp;"lotId"&amp;CHAR(34)&amp;": "&amp;CHAR(34)&amp;SUBSTITUTE(CriteriTecnici!$C3689,CHAR(34),"'")&amp;CHAR(34)&amp;", "&amp;CHAR(34)&amp;"criterionId"&amp;CHAR(34)&amp;": "&amp;CHAR(34)&amp;SUBSTITUTE(CriteriTecnici!$D3689,CHAR(34),"'")&amp;CHAR(34)&amp;", "&amp;CHAR(34)&amp;"kind"&amp;CHAR(34)&amp;": "&amp;CHAR(34)&amp;SUBSTITUTE(CriteriTecnici!$F3689,CHAR(34),"'")&amp;CHAR(34)&amp;", "&amp;CHAR(34)&amp;"value"&amp;CHAR(34)&amp;": "&amp;SUBSTITUTE(TRIM(ROUND(IFERROR(CriteriTecnici!$N3689*1,IFERROR(NUMBERVALUE(CriteriTecnici!$N3689,".",","),IFERROR(NUMBERVALUE(CriteriTecnici!$N3689,",","."),0))),4)&amp;""),",",".")&amp;", "&amp;CHAR(34)&amp;"numerator"&amp;CHAR(34)&amp;": "&amp;SUBSTITUTE(TRIM(ROUND(IFERROR(CriteriTecnici!$K3689*1,IFERROR(NUMBERVALUE(CriteriTecnici!$K3689,".",","),IFERROR(NUMBERVALUE(CriteriTecnici!$K3689,",","."),0))),4)&amp;""),",",".")&amp;", "&amp;CHAR(34)&amp;"denominator"&amp;CHAR(34)&amp;": "&amp;SUBSTITUTE(TRIM(ROUND(IFERROR(CriteriTecnici!$L3689*1,IFERROR(NUMBERVALUE(CriteriTecnici!$L3689,".",","),IFERROR(NUMBERVALUE(CriteriTecnici!$L3689,",","."),0))),4)&amp;""),",",".")&amp;", "&amp;CHAR(34)&amp;"flag"&amp;CHAR(34)&amp;": "&amp;SUBSTITUTE(TRIM(ROUND(IFERROR(CriteriTecnici!$M3689*1,IFERROR(NUMBERVALUE(CriteriTecnici!$M3689,".",","),IFERROR(NUMBERVALUE(CriteriTecnici!$M3689,",","."),0))),4)&amp;""),",",".")&amp;", "&amp;CHAR(34)&amp;"rawScore"&amp;CHAR(34)&amp;": "&amp;SUBSTITUTE(TRIM(ROUND(IFERROR(CriteriTecnici!$O3689*1,IFERROR(NUMBERVALUE(CriteriTecnici!$O3689,".",","),IFERROR(NUMBERVALUE(CriteriTecnici!$O3689,",","."),0))),4)&amp;""),",",".")&amp;CHAR(125)&amp;IF(TRUE,",",""))</f>
        <v/>
      </c>
    </row>
    <row r="3910">
      <c r="A3910" s="38">
        <f>IF(CriteriTecnici!$A3690="","","    "&amp;CHAR(123)&amp;CHAR(34)&amp;"bidderId"&amp;CHAR(34)&amp;": "&amp;CHAR(34)&amp;SUBSTITUTE(CriteriTecnici!$A3690,CHAR(34),"'")&amp;CHAR(34)&amp;", "&amp;CHAR(34)&amp;"lotId"&amp;CHAR(34)&amp;": "&amp;CHAR(34)&amp;SUBSTITUTE(CriteriTecnici!$C3690,CHAR(34),"'")&amp;CHAR(34)&amp;", "&amp;CHAR(34)&amp;"criterionId"&amp;CHAR(34)&amp;": "&amp;CHAR(34)&amp;SUBSTITUTE(CriteriTecnici!$D3690,CHAR(34),"'")&amp;CHAR(34)&amp;", "&amp;CHAR(34)&amp;"kind"&amp;CHAR(34)&amp;": "&amp;CHAR(34)&amp;SUBSTITUTE(CriteriTecnici!$F3690,CHAR(34),"'")&amp;CHAR(34)&amp;", "&amp;CHAR(34)&amp;"value"&amp;CHAR(34)&amp;": "&amp;SUBSTITUTE(TRIM(ROUND(IFERROR(CriteriTecnici!$N3690*1,IFERROR(NUMBERVALUE(CriteriTecnici!$N3690,".",","),IFERROR(NUMBERVALUE(CriteriTecnici!$N3690,",","."),0))),4)&amp;""),",",".")&amp;", "&amp;CHAR(34)&amp;"numerator"&amp;CHAR(34)&amp;": "&amp;SUBSTITUTE(TRIM(ROUND(IFERROR(CriteriTecnici!$K3690*1,IFERROR(NUMBERVALUE(CriteriTecnici!$K3690,".",","),IFERROR(NUMBERVALUE(CriteriTecnici!$K3690,",","."),0))),4)&amp;""),",",".")&amp;", "&amp;CHAR(34)&amp;"denominator"&amp;CHAR(34)&amp;": "&amp;SUBSTITUTE(TRIM(ROUND(IFERROR(CriteriTecnici!$L3690*1,IFERROR(NUMBERVALUE(CriteriTecnici!$L3690,".",","),IFERROR(NUMBERVALUE(CriteriTecnici!$L3690,",","."),0))),4)&amp;""),",",".")&amp;", "&amp;CHAR(34)&amp;"flag"&amp;CHAR(34)&amp;": "&amp;SUBSTITUTE(TRIM(ROUND(IFERROR(CriteriTecnici!$M3690*1,IFERROR(NUMBERVALUE(CriteriTecnici!$M3690,".",","),IFERROR(NUMBERVALUE(CriteriTecnici!$M3690,",","."),0))),4)&amp;""),",",".")&amp;", "&amp;CHAR(34)&amp;"rawScore"&amp;CHAR(34)&amp;": "&amp;SUBSTITUTE(TRIM(ROUND(IFERROR(CriteriTecnici!$O3690*1,IFERROR(NUMBERVALUE(CriteriTecnici!$O3690,".",","),IFERROR(NUMBERVALUE(CriteriTecnici!$O3690,",","."),0))),4)&amp;""),",",".")&amp;CHAR(125)&amp;IF(TRUE,",",""))</f>
        <v/>
      </c>
    </row>
    <row r="3911">
      <c r="A3911" s="38">
        <f>IF(CriteriTecnici!$A3691="","","    "&amp;CHAR(123)&amp;CHAR(34)&amp;"bidderId"&amp;CHAR(34)&amp;": "&amp;CHAR(34)&amp;SUBSTITUTE(CriteriTecnici!$A3691,CHAR(34),"'")&amp;CHAR(34)&amp;", "&amp;CHAR(34)&amp;"lotId"&amp;CHAR(34)&amp;": "&amp;CHAR(34)&amp;SUBSTITUTE(CriteriTecnici!$C3691,CHAR(34),"'")&amp;CHAR(34)&amp;", "&amp;CHAR(34)&amp;"criterionId"&amp;CHAR(34)&amp;": "&amp;CHAR(34)&amp;SUBSTITUTE(CriteriTecnici!$D3691,CHAR(34),"'")&amp;CHAR(34)&amp;", "&amp;CHAR(34)&amp;"kind"&amp;CHAR(34)&amp;": "&amp;CHAR(34)&amp;SUBSTITUTE(CriteriTecnici!$F3691,CHAR(34),"'")&amp;CHAR(34)&amp;", "&amp;CHAR(34)&amp;"value"&amp;CHAR(34)&amp;": "&amp;SUBSTITUTE(TRIM(ROUND(IFERROR(CriteriTecnici!$N3691*1,IFERROR(NUMBERVALUE(CriteriTecnici!$N3691,".",","),IFERROR(NUMBERVALUE(CriteriTecnici!$N3691,",","."),0))),4)&amp;""),",",".")&amp;", "&amp;CHAR(34)&amp;"numerator"&amp;CHAR(34)&amp;": "&amp;SUBSTITUTE(TRIM(ROUND(IFERROR(CriteriTecnici!$K3691*1,IFERROR(NUMBERVALUE(CriteriTecnici!$K3691,".",","),IFERROR(NUMBERVALUE(CriteriTecnici!$K3691,",","."),0))),4)&amp;""),",",".")&amp;", "&amp;CHAR(34)&amp;"denominator"&amp;CHAR(34)&amp;": "&amp;SUBSTITUTE(TRIM(ROUND(IFERROR(CriteriTecnici!$L3691*1,IFERROR(NUMBERVALUE(CriteriTecnici!$L3691,".",","),IFERROR(NUMBERVALUE(CriteriTecnici!$L3691,",","."),0))),4)&amp;""),",",".")&amp;", "&amp;CHAR(34)&amp;"flag"&amp;CHAR(34)&amp;": "&amp;SUBSTITUTE(TRIM(ROUND(IFERROR(CriteriTecnici!$M3691*1,IFERROR(NUMBERVALUE(CriteriTecnici!$M3691,".",","),IFERROR(NUMBERVALUE(CriteriTecnici!$M3691,",","."),0))),4)&amp;""),",",".")&amp;", "&amp;CHAR(34)&amp;"rawScore"&amp;CHAR(34)&amp;": "&amp;SUBSTITUTE(TRIM(ROUND(IFERROR(CriteriTecnici!$O3691*1,IFERROR(NUMBERVALUE(CriteriTecnici!$O3691,".",","),IFERROR(NUMBERVALUE(CriteriTecnici!$O3691,",","."),0))),4)&amp;""),",",".")&amp;CHAR(125)&amp;IF(TRUE,",",""))</f>
        <v/>
      </c>
    </row>
    <row r="3912">
      <c r="A3912" s="38">
        <f>IF(CriteriTecnici!$A3692="","","    "&amp;CHAR(123)&amp;CHAR(34)&amp;"bidderId"&amp;CHAR(34)&amp;": "&amp;CHAR(34)&amp;SUBSTITUTE(CriteriTecnici!$A3692,CHAR(34),"'")&amp;CHAR(34)&amp;", "&amp;CHAR(34)&amp;"lotId"&amp;CHAR(34)&amp;": "&amp;CHAR(34)&amp;SUBSTITUTE(CriteriTecnici!$C3692,CHAR(34),"'")&amp;CHAR(34)&amp;", "&amp;CHAR(34)&amp;"criterionId"&amp;CHAR(34)&amp;": "&amp;CHAR(34)&amp;SUBSTITUTE(CriteriTecnici!$D3692,CHAR(34),"'")&amp;CHAR(34)&amp;", "&amp;CHAR(34)&amp;"kind"&amp;CHAR(34)&amp;": "&amp;CHAR(34)&amp;SUBSTITUTE(CriteriTecnici!$F3692,CHAR(34),"'")&amp;CHAR(34)&amp;", "&amp;CHAR(34)&amp;"value"&amp;CHAR(34)&amp;": "&amp;SUBSTITUTE(TRIM(ROUND(IFERROR(CriteriTecnici!$N3692*1,IFERROR(NUMBERVALUE(CriteriTecnici!$N3692,".",","),IFERROR(NUMBERVALUE(CriteriTecnici!$N3692,",","."),0))),4)&amp;""),",",".")&amp;", "&amp;CHAR(34)&amp;"numerator"&amp;CHAR(34)&amp;": "&amp;SUBSTITUTE(TRIM(ROUND(IFERROR(CriteriTecnici!$K3692*1,IFERROR(NUMBERVALUE(CriteriTecnici!$K3692,".",","),IFERROR(NUMBERVALUE(CriteriTecnici!$K3692,",","."),0))),4)&amp;""),",",".")&amp;", "&amp;CHAR(34)&amp;"denominator"&amp;CHAR(34)&amp;": "&amp;SUBSTITUTE(TRIM(ROUND(IFERROR(CriteriTecnici!$L3692*1,IFERROR(NUMBERVALUE(CriteriTecnici!$L3692,".",","),IFERROR(NUMBERVALUE(CriteriTecnici!$L3692,",","."),0))),4)&amp;""),",",".")&amp;", "&amp;CHAR(34)&amp;"flag"&amp;CHAR(34)&amp;": "&amp;SUBSTITUTE(TRIM(ROUND(IFERROR(CriteriTecnici!$M3692*1,IFERROR(NUMBERVALUE(CriteriTecnici!$M3692,".",","),IFERROR(NUMBERVALUE(CriteriTecnici!$M3692,",","."),0))),4)&amp;""),",",".")&amp;", "&amp;CHAR(34)&amp;"rawScore"&amp;CHAR(34)&amp;": "&amp;SUBSTITUTE(TRIM(ROUND(IFERROR(CriteriTecnici!$O3692*1,IFERROR(NUMBERVALUE(CriteriTecnici!$O3692,".",","),IFERROR(NUMBERVALUE(CriteriTecnici!$O3692,",","."),0))),4)&amp;""),",",".")&amp;CHAR(125)&amp;IF(TRUE,",",""))</f>
        <v/>
      </c>
    </row>
    <row r="3913">
      <c r="A3913" s="38">
        <f>IF(CriteriTecnici!$A3693="","","    "&amp;CHAR(123)&amp;CHAR(34)&amp;"bidderId"&amp;CHAR(34)&amp;": "&amp;CHAR(34)&amp;SUBSTITUTE(CriteriTecnici!$A3693,CHAR(34),"'")&amp;CHAR(34)&amp;", "&amp;CHAR(34)&amp;"lotId"&amp;CHAR(34)&amp;": "&amp;CHAR(34)&amp;SUBSTITUTE(CriteriTecnici!$C3693,CHAR(34),"'")&amp;CHAR(34)&amp;", "&amp;CHAR(34)&amp;"criterionId"&amp;CHAR(34)&amp;": "&amp;CHAR(34)&amp;SUBSTITUTE(CriteriTecnici!$D3693,CHAR(34),"'")&amp;CHAR(34)&amp;", "&amp;CHAR(34)&amp;"kind"&amp;CHAR(34)&amp;": "&amp;CHAR(34)&amp;SUBSTITUTE(CriteriTecnici!$F3693,CHAR(34),"'")&amp;CHAR(34)&amp;", "&amp;CHAR(34)&amp;"value"&amp;CHAR(34)&amp;": "&amp;SUBSTITUTE(TRIM(ROUND(IFERROR(CriteriTecnici!$N3693*1,IFERROR(NUMBERVALUE(CriteriTecnici!$N3693,".",","),IFERROR(NUMBERVALUE(CriteriTecnici!$N3693,",","."),0))),4)&amp;""),",",".")&amp;", "&amp;CHAR(34)&amp;"numerator"&amp;CHAR(34)&amp;": "&amp;SUBSTITUTE(TRIM(ROUND(IFERROR(CriteriTecnici!$K3693*1,IFERROR(NUMBERVALUE(CriteriTecnici!$K3693,".",","),IFERROR(NUMBERVALUE(CriteriTecnici!$K3693,",","."),0))),4)&amp;""),",",".")&amp;", "&amp;CHAR(34)&amp;"denominator"&amp;CHAR(34)&amp;": "&amp;SUBSTITUTE(TRIM(ROUND(IFERROR(CriteriTecnici!$L3693*1,IFERROR(NUMBERVALUE(CriteriTecnici!$L3693,".",","),IFERROR(NUMBERVALUE(CriteriTecnici!$L3693,",","."),0))),4)&amp;""),",",".")&amp;", "&amp;CHAR(34)&amp;"flag"&amp;CHAR(34)&amp;": "&amp;SUBSTITUTE(TRIM(ROUND(IFERROR(CriteriTecnici!$M3693*1,IFERROR(NUMBERVALUE(CriteriTecnici!$M3693,".",","),IFERROR(NUMBERVALUE(CriteriTecnici!$M3693,",","."),0))),4)&amp;""),",",".")&amp;", "&amp;CHAR(34)&amp;"rawScore"&amp;CHAR(34)&amp;": "&amp;SUBSTITUTE(TRIM(ROUND(IFERROR(CriteriTecnici!$O3693*1,IFERROR(NUMBERVALUE(CriteriTecnici!$O3693,".",","),IFERROR(NUMBERVALUE(CriteriTecnici!$O3693,",","."),0))),4)&amp;""),",",".")&amp;CHAR(125)&amp;IF(COUNTA(Offerte!$A121:$A$200)&gt;0,",",""))</f>
        <v/>
      </c>
    </row>
    <row r="3914">
      <c r="A3914" s="38">
        <f>IF(CriteriTecnici!$A3694="","","    "&amp;CHAR(123)&amp;CHAR(34)&amp;"bidderId"&amp;CHAR(34)&amp;": "&amp;CHAR(34)&amp;SUBSTITUTE(CriteriTecnici!$A3694,CHAR(34),"'")&amp;CHAR(34)&amp;", "&amp;CHAR(34)&amp;"lotId"&amp;CHAR(34)&amp;": "&amp;CHAR(34)&amp;SUBSTITUTE(CriteriTecnici!$C3694,CHAR(34),"'")&amp;CHAR(34)&amp;", "&amp;CHAR(34)&amp;"criterionId"&amp;CHAR(34)&amp;": "&amp;CHAR(34)&amp;SUBSTITUTE(CriteriTecnici!$D3694,CHAR(34),"'")&amp;CHAR(34)&amp;", "&amp;CHAR(34)&amp;"kind"&amp;CHAR(34)&amp;": "&amp;CHAR(34)&amp;SUBSTITUTE(CriteriTecnici!$F3694,CHAR(34),"'")&amp;CHAR(34)&amp;", "&amp;CHAR(34)&amp;"value"&amp;CHAR(34)&amp;": "&amp;SUBSTITUTE(TRIM(ROUND(IFERROR(CriteriTecnici!$N3694*1,IFERROR(NUMBERVALUE(CriteriTecnici!$N3694,".",","),IFERROR(NUMBERVALUE(CriteriTecnici!$N3694,",","."),0))),4)&amp;""),",",".")&amp;", "&amp;CHAR(34)&amp;"numerator"&amp;CHAR(34)&amp;": "&amp;SUBSTITUTE(TRIM(ROUND(IFERROR(CriteriTecnici!$K3694*1,IFERROR(NUMBERVALUE(CriteriTecnici!$K3694,".",","),IFERROR(NUMBERVALUE(CriteriTecnici!$K3694,",","."),0))),4)&amp;""),",",".")&amp;", "&amp;CHAR(34)&amp;"denominator"&amp;CHAR(34)&amp;": "&amp;SUBSTITUTE(TRIM(ROUND(IFERROR(CriteriTecnici!$L3694*1,IFERROR(NUMBERVALUE(CriteriTecnici!$L3694,".",","),IFERROR(NUMBERVALUE(CriteriTecnici!$L3694,",","."),0))),4)&amp;""),",",".")&amp;", "&amp;CHAR(34)&amp;"flag"&amp;CHAR(34)&amp;": "&amp;SUBSTITUTE(TRIM(ROUND(IFERROR(CriteriTecnici!$M3694*1,IFERROR(NUMBERVALUE(CriteriTecnici!$M3694,".",","),IFERROR(NUMBERVALUE(CriteriTecnici!$M3694,",","."),0))),4)&amp;""),",",".")&amp;", "&amp;CHAR(34)&amp;"rawScore"&amp;CHAR(34)&amp;": "&amp;SUBSTITUTE(TRIM(ROUND(IFERROR(CriteriTecnici!$O3694*1,IFERROR(NUMBERVALUE(CriteriTecnici!$O3694,".",","),IFERROR(NUMBERVALUE(CriteriTecnici!$O3694,",","."),0))),4)&amp;""),",",".")&amp;CHAR(125)&amp;IF(TRUE,",",""))</f>
        <v/>
      </c>
    </row>
    <row r="3915">
      <c r="A3915" s="38">
        <f>IF(CriteriTecnici!$A3695="","","    "&amp;CHAR(123)&amp;CHAR(34)&amp;"bidderId"&amp;CHAR(34)&amp;": "&amp;CHAR(34)&amp;SUBSTITUTE(CriteriTecnici!$A3695,CHAR(34),"'")&amp;CHAR(34)&amp;", "&amp;CHAR(34)&amp;"lotId"&amp;CHAR(34)&amp;": "&amp;CHAR(34)&amp;SUBSTITUTE(CriteriTecnici!$C3695,CHAR(34),"'")&amp;CHAR(34)&amp;", "&amp;CHAR(34)&amp;"criterionId"&amp;CHAR(34)&amp;": "&amp;CHAR(34)&amp;SUBSTITUTE(CriteriTecnici!$D3695,CHAR(34),"'")&amp;CHAR(34)&amp;", "&amp;CHAR(34)&amp;"kind"&amp;CHAR(34)&amp;": "&amp;CHAR(34)&amp;SUBSTITUTE(CriteriTecnici!$F3695,CHAR(34),"'")&amp;CHAR(34)&amp;", "&amp;CHAR(34)&amp;"value"&amp;CHAR(34)&amp;": "&amp;SUBSTITUTE(TRIM(ROUND(IFERROR(CriteriTecnici!$N3695*1,IFERROR(NUMBERVALUE(CriteriTecnici!$N3695,".",","),IFERROR(NUMBERVALUE(CriteriTecnici!$N3695,",","."),0))),4)&amp;""),",",".")&amp;", "&amp;CHAR(34)&amp;"numerator"&amp;CHAR(34)&amp;": "&amp;SUBSTITUTE(TRIM(ROUND(IFERROR(CriteriTecnici!$K3695*1,IFERROR(NUMBERVALUE(CriteriTecnici!$K3695,".",","),IFERROR(NUMBERVALUE(CriteriTecnici!$K3695,",","."),0))),4)&amp;""),",",".")&amp;", "&amp;CHAR(34)&amp;"denominator"&amp;CHAR(34)&amp;": "&amp;SUBSTITUTE(TRIM(ROUND(IFERROR(CriteriTecnici!$L3695*1,IFERROR(NUMBERVALUE(CriteriTecnici!$L3695,".",","),IFERROR(NUMBERVALUE(CriteriTecnici!$L3695,",","."),0))),4)&amp;""),",",".")&amp;", "&amp;CHAR(34)&amp;"flag"&amp;CHAR(34)&amp;": "&amp;SUBSTITUTE(TRIM(ROUND(IFERROR(CriteriTecnici!$M3695*1,IFERROR(NUMBERVALUE(CriteriTecnici!$M3695,".",","),IFERROR(NUMBERVALUE(CriteriTecnici!$M3695,",","."),0))),4)&amp;""),",",".")&amp;", "&amp;CHAR(34)&amp;"rawScore"&amp;CHAR(34)&amp;": "&amp;SUBSTITUTE(TRIM(ROUND(IFERROR(CriteriTecnici!$O3695*1,IFERROR(NUMBERVALUE(CriteriTecnici!$O3695,".",","),IFERROR(NUMBERVALUE(CriteriTecnici!$O3695,",","."),0))),4)&amp;""),",",".")&amp;CHAR(125)&amp;IF(TRUE,",",""))</f>
        <v/>
      </c>
    </row>
    <row r="3916">
      <c r="A3916" s="38">
        <f>IF(CriteriTecnici!$A3696="","","    "&amp;CHAR(123)&amp;CHAR(34)&amp;"bidderId"&amp;CHAR(34)&amp;": "&amp;CHAR(34)&amp;SUBSTITUTE(CriteriTecnici!$A3696,CHAR(34),"'")&amp;CHAR(34)&amp;", "&amp;CHAR(34)&amp;"lotId"&amp;CHAR(34)&amp;": "&amp;CHAR(34)&amp;SUBSTITUTE(CriteriTecnici!$C3696,CHAR(34),"'")&amp;CHAR(34)&amp;", "&amp;CHAR(34)&amp;"criterionId"&amp;CHAR(34)&amp;": "&amp;CHAR(34)&amp;SUBSTITUTE(CriteriTecnici!$D3696,CHAR(34),"'")&amp;CHAR(34)&amp;", "&amp;CHAR(34)&amp;"kind"&amp;CHAR(34)&amp;": "&amp;CHAR(34)&amp;SUBSTITUTE(CriteriTecnici!$F3696,CHAR(34),"'")&amp;CHAR(34)&amp;", "&amp;CHAR(34)&amp;"value"&amp;CHAR(34)&amp;": "&amp;SUBSTITUTE(TRIM(ROUND(IFERROR(CriteriTecnici!$N3696*1,IFERROR(NUMBERVALUE(CriteriTecnici!$N3696,".",","),IFERROR(NUMBERVALUE(CriteriTecnici!$N3696,",","."),0))),4)&amp;""),",",".")&amp;", "&amp;CHAR(34)&amp;"numerator"&amp;CHAR(34)&amp;": "&amp;SUBSTITUTE(TRIM(ROUND(IFERROR(CriteriTecnici!$K3696*1,IFERROR(NUMBERVALUE(CriteriTecnici!$K3696,".",","),IFERROR(NUMBERVALUE(CriteriTecnici!$K3696,",","."),0))),4)&amp;""),",",".")&amp;", "&amp;CHAR(34)&amp;"denominator"&amp;CHAR(34)&amp;": "&amp;SUBSTITUTE(TRIM(ROUND(IFERROR(CriteriTecnici!$L3696*1,IFERROR(NUMBERVALUE(CriteriTecnici!$L3696,".",","),IFERROR(NUMBERVALUE(CriteriTecnici!$L3696,",","."),0))),4)&amp;""),",",".")&amp;", "&amp;CHAR(34)&amp;"flag"&amp;CHAR(34)&amp;": "&amp;SUBSTITUTE(TRIM(ROUND(IFERROR(CriteriTecnici!$M3696*1,IFERROR(NUMBERVALUE(CriteriTecnici!$M3696,".",","),IFERROR(NUMBERVALUE(CriteriTecnici!$M3696,",","."),0))),4)&amp;""),",",".")&amp;", "&amp;CHAR(34)&amp;"rawScore"&amp;CHAR(34)&amp;": "&amp;SUBSTITUTE(TRIM(ROUND(IFERROR(CriteriTecnici!$O3696*1,IFERROR(NUMBERVALUE(CriteriTecnici!$O3696,".",","),IFERROR(NUMBERVALUE(CriteriTecnici!$O3696,",","."),0))),4)&amp;""),",",".")&amp;CHAR(125)&amp;IF(TRUE,",",""))</f>
        <v/>
      </c>
    </row>
    <row r="3917">
      <c r="A3917" s="38">
        <f>IF(CriteriTecnici!$A3697="","","    "&amp;CHAR(123)&amp;CHAR(34)&amp;"bidderId"&amp;CHAR(34)&amp;": "&amp;CHAR(34)&amp;SUBSTITUTE(CriteriTecnici!$A3697,CHAR(34),"'")&amp;CHAR(34)&amp;", "&amp;CHAR(34)&amp;"lotId"&amp;CHAR(34)&amp;": "&amp;CHAR(34)&amp;SUBSTITUTE(CriteriTecnici!$C3697,CHAR(34),"'")&amp;CHAR(34)&amp;", "&amp;CHAR(34)&amp;"criterionId"&amp;CHAR(34)&amp;": "&amp;CHAR(34)&amp;SUBSTITUTE(CriteriTecnici!$D3697,CHAR(34),"'")&amp;CHAR(34)&amp;", "&amp;CHAR(34)&amp;"kind"&amp;CHAR(34)&amp;": "&amp;CHAR(34)&amp;SUBSTITUTE(CriteriTecnici!$F3697,CHAR(34),"'")&amp;CHAR(34)&amp;", "&amp;CHAR(34)&amp;"value"&amp;CHAR(34)&amp;": "&amp;SUBSTITUTE(TRIM(ROUND(IFERROR(CriteriTecnici!$N3697*1,IFERROR(NUMBERVALUE(CriteriTecnici!$N3697,".",","),IFERROR(NUMBERVALUE(CriteriTecnici!$N3697,",","."),0))),4)&amp;""),",",".")&amp;", "&amp;CHAR(34)&amp;"numerator"&amp;CHAR(34)&amp;": "&amp;SUBSTITUTE(TRIM(ROUND(IFERROR(CriteriTecnici!$K3697*1,IFERROR(NUMBERVALUE(CriteriTecnici!$K3697,".",","),IFERROR(NUMBERVALUE(CriteriTecnici!$K3697,",","."),0))),4)&amp;""),",",".")&amp;", "&amp;CHAR(34)&amp;"denominator"&amp;CHAR(34)&amp;": "&amp;SUBSTITUTE(TRIM(ROUND(IFERROR(CriteriTecnici!$L3697*1,IFERROR(NUMBERVALUE(CriteriTecnici!$L3697,".",","),IFERROR(NUMBERVALUE(CriteriTecnici!$L3697,",","."),0))),4)&amp;""),",",".")&amp;", "&amp;CHAR(34)&amp;"flag"&amp;CHAR(34)&amp;": "&amp;SUBSTITUTE(TRIM(ROUND(IFERROR(CriteriTecnici!$M3697*1,IFERROR(NUMBERVALUE(CriteriTecnici!$M3697,".",","),IFERROR(NUMBERVALUE(CriteriTecnici!$M3697,",","."),0))),4)&amp;""),",",".")&amp;", "&amp;CHAR(34)&amp;"rawScore"&amp;CHAR(34)&amp;": "&amp;SUBSTITUTE(TRIM(ROUND(IFERROR(CriteriTecnici!$O3697*1,IFERROR(NUMBERVALUE(CriteriTecnici!$O3697,".",","),IFERROR(NUMBERVALUE(CriteriTecnici!$O3697,",","."),0))),4)&amp;""),",",".")&amp;CHAR(125)&amp;IF(TRUE,",",""))</f>
        <v/>
      </c>
    </row>
    <row r="3918">
      <c r="A3918" s="38">
        <f>IF(CriteriTecnici!$A3698="","","    "&amp;CHAR(123)&amp;CHAR(34)&amp;"bidderId"&amp;CHAR(34)&amp;": "&amp;CHAR(34)&amp;SUBSTITUTE(CriteriTecnici!$A3698,CHAR(34),"'")&amp;CHAR(34)&amp;", "&amp;CHAR(34)&amp;"lotId"&amp;CHAR(34)&amp;": "&amp;CHAR(34)&amp;SUBSTITUTE(CriteriTecnici!$C3698,CHAR(34),"'")&amp;CHAR(34)&amp;", "&amp;CHAR(34)&amp;"criterionId"&amp;CHAR(34)&amp;": "&amp;CHAR(34)&amp;SUBSTITUTE(CriteriTecnici!$D3698,CHAR(34),"'")&amp;CHAR(34)&amp;", "&amp;CHAR(34)&amp;"kind"&amp;CHAR(34)&amp;": "&amp;CHAR(34)&amp;SUBSTITUTE(CriteriTecnici!$F3698,CHAR(34),"'")&amp;CHAR(34)&amp;", "&amp;CHAR(34)&amp;"value"&amp;CHAR(34)&amp;": "&amp;SUBSTITUTE(TRIM(ROUND(IFERROR(CriteriTecnici!$N3698*1,IFERROR(NUMBERVALUE(CriteriTecnici!$N3698,".",","),IFERROR(NUMBERVALUE(CriteriTecnici!$N3698,",","."),0))),4)&amp;""),",",".")&amp;", "&amp;CHAR(34)&amp;"numerator"&amp;CHAR(34)&amp;": "&amp;SUBSTITUTE(TRIM(ROUND(IFERROR(CriteriTecnici!$K3698*1,IFERROR(NUMBERVALUE(CriteriTecnici!$K3698,".",","),IFERROR(NUMBERVALUE(CriteriTecnici!$K3698,",","."),0))),4)&amp;""),",",".")&amp;", "&amp;CHAR(34)&amp;"denominator"&amp;CHAR(34)&amp;": "&amp;SUBSTITUTE(TRIM(ROUND(IFERROR(CriteriTecnici!$L3698*1,IFERROR(NUMBERVALUE(CriteriTecnici!$L3698,".",","),IFERROR(NUMBERVALUE(CriteriTecnici!$L3698,",","."),0))),4)&amp;""),",",".")&amp;", "&amp;CHAR(34)&amp;"flag"&amp;CHAR(34)&amp;": "&amp;SUBSTITUTE(TRIM(ROUND(IFERROR(CriteriTecnici!$M3698*1,IFERROR(NUMBERVALUE(CriteriTecnici!$M3698,".",","),IFERROR(NUMBERVALUE(CriteriTecnici!$M3698,",","."),0))),4)&amp;""),",",".")&amp;", "&amp;CHAR(34)&amp;"rawScore"&amp;CHAR(34)&amp;": "&amp;SUBSTITUTE(TRIM(ROUND(IFERROR(CriteriTecnici!$O3698*1,IFERROR(NUMBERVALUE(CriteriTecnici!$O3698,".",","),IFERROR(NUMBERVALUE(CriteriTecnici!$O3698,",","."),0))),4)&amp;""),",",".")&amp;CHAR(125)&amp;IF(TRUE,",",""))</f>
        <v/>
      </c>
    </row>
    <row r="3919">
      <c r="A3919" s="38">
        <f>IF(CriteriTecnici!$A3699="","","    "&amp;CHAR(123)&amp;CHAR(34)&amp;"bidderId"&amp;CHAR(34)&amp;": "&amp;CHAR(34)&amp;SUBSTITUTE(CriteriTecnici!$A3699,CHAR(34),"'")&amp;CHAR(34)&amp;", "&amp;CHAR(34)&amp;"lotId"&amp;CHAR(34)&amp;": "&amp;CHAR(34)&amp;SUBSTITUTE(CriteriTecnici!$C3699,CHAR(34),"'")&amp;CHAR(34)&amp;", "&amp;CHAR(34)&amp;"criterionId"&amp;CHAR(34)&amp;": "&amp;CHAR(34)&amp;SUBSTITUTE(CriteriTecnici!$D3699,CHAR(34),"'")&amp;CHAR(34)&amp;", "&amp;CHAR(34)&amp;"kind"&amp;CHAR(34)&amp;": "&amp;CHAR(34)&amp;SUBSTITUTE(CriteriTecnici!$F3699,CHAR(34),"'")&amp;CHAR(34)&amp;", "&amp;CHAR(34)&amp;"value"&amp;CHAR(34)&amp;": "&amp;SUBSTITUTE(TRIM(ROUND(IFERROR(CriteriTecnici!$N3699*1,IFERROR(NUMBERVALUE(CriteriTecnici!$N3699,".",","),IFERROR(NUMBERVALUE(CriteriTecnici!$N3699,",","."),0))),4)&amp;""),",",".")&amp;", "&amp;CHAR(34)&amp;"numerator"&amp;CHAR(34)&amp;": "&amp;SUBSTITUTE(TRIM(ROUND(IFERROR(CriteriTecnici!$K3699*1,IFERROR(NUMBERVALUE(CriteriTecnici!$K3699,".",","),IFERROR(NUMBERVALUE(CriteriTecnici!$K3699,",","."),0))),4)&amp;""),",",".")&amp;", "&amp;CHAR(34)&amp;"denominator"&amp;CHAR(34)&amp;": "&amp;SUBSTITUTE(TRIM(ROUND(IFERROR(CriteriTecnici!$L3699*1,IFERROR(NUMBERVALUE(CriteriTecnici!$L3699,".",","),IFERROR(NUMBERVALUE(CriteriTecnici!$L3699,",","."),0))),4)&amp;""),",",".")&amp;", "&amp;CHAR(34)&amp;"flag"&amp;CHAR(34)&amp;": "&amp;SUBSTITUTE(TRIM(ROUND(IFERROR(CriteriTecnici!$M3699*1,IFERROR(NUMBERVALUE(CriteriTecnici!$M3699,".",","),IFERROR(NUMBERVALUE(CriteriTecnici!$M3699,",","."),0))),4)&amp;""),",",".")&amp;", "&amp;CHAR(34)&amp;"rawScore"&amp;CHAR(34)&amp;": "&amp;SUBSTITUTE(TRIM(ROUND(IFERROR(CriteriTecnici!$O3699*1,IFERROR(NUMBERVALUE(CriteriTecnici!$O3699,".",","),IFERROR(NUMBERVALUE(CriteriTecnici!$O3699,",","."),0))),4)&amp;""),",",".")&amp;CHAR(125)&amp;IF(TRUE,",",""))</f>
        <v/>
      </c>
    </row>
    <row r="3920">
      <c r="A3920" s="38">
        <f>IF(CriteriTecnici!$A3700="","","    "&amp;CHAR(123)&amp;CHAR(34)&amp;"bidderId"&amp;CHAR(34)&amp;": "&amp;CHAR(34)&amp;SUBSTITUTE(CriteriTecnici!$A3700,CHAR(34),"'")&amp;CHAR(34)&amp;", "&amp;CHAR(34)&amp;"lotId"&amp;CHAR(34)&amp;": "&amp;CHAR(34)&amp;SUBSTITUTE(CriteriTecnici!$C3700,CHAR(34),"'")&amp;CHAR(34)&amp;", "&amp;CHAR(34)&amp;"criterionId"&amp;CHAR(34)&amp;": "&amp;CHAR(34)&amp;SUBSTITUTE(CriteriTecnici!$D3700,CHAR(34),"'")&amp;CHAR(34)&amp;", "&amp;CHAR(34)&amp;"kind"&amp;CHAR(34)&amp;": "&amp;CHAR(34)&amp;SUBSTITUTE(CriteriTecnici!$F3700,CHAR(34),"'")&amp;CHAR(34)&amp;", "&amp;CHAR(34)&amp;"value"&amp;CHAR(34)&amp;": "&amp;SUBSTITUTE(TRIM(ROUND(IFERROR(CriteriTecnici!$N3700*1,IFERROR(NUMBERVALUE(CriteriTecnici!$N3700,".",","),IFERROR(NUMBERVALUE(CriteriTecnici!$N3700,",","."),0))),4)&amp;""),",",".")&amp;", "&amp;CHAR(34)&amp;"numerator"&amp;CHAR(34)&amp;": "&amp;SUBSTITUTE(TRIM(ROUND(IFERROR(CriteriTecnici!$K3700*1,IFERROR(NUMBERVALUE(CriteriTecnici!$K3700,".",","),IFERROR(NUMBERVALUE(CriteriTecnici!$K3700,",","."),0))),4)&amp;""),",",".")&amp;", "&amp;CHAR(34)&amp;"denominator"&amp;CHAR(34)&amp;": "&amp;SUBSTITUTE(TRIM(ROUND(IFERROR(CriteriTecnici!$L3700*1,IFERROR(NUMBERVALUE(CriteriTecnici!$L3700,".",","),IFERROR(NUMBERVALUE(CriteriTecnici!$L3700,",","."),0))),4)&amp;""),",",".")&amp;", "&amp;CHAR(34)&amp;"flag"&amp;CHAR(34)&amp;": "&amp;SUBSTITUTE(TRIM(ROUND(IFERROR(CriteriTecnici!$M3700*1,IFERROR(NUMBERVALUE(CriteriTecnici!$M3700,".",","),IFERROR(NUMBERVALUE(CriteriTecnici!$M3700,",","."),0))),4)&amp;""),",",".")&amp;", "&amp;CHAR(34)&amp;"rawScore"&amp;CHAR(34)&amp;": "&amp;SUBSTITUTE(TRIM(ROUND(IFERROR(CriteriTecnici!$O3700*1,IFERROR(NUMBERVALUE(CriteriTecnici!$O3700,".",","),IFERROR(NUMBERVALUE(CriteriTecnici!$O3700,",","."),0))),4)&amp;""),",",".")&amp;CHAR(125)&amp;IF(TRUE,",",""))</f>
        <v/>
      </c>
    </row>
    <row r="3921">
      <c r="A3921" s="38">
        <f>IF(CriteriTecnici!$A3701="","","    "&amp;CHAR(123)&amp;CHAR(34)&amp;"bidderId"&amp;CHAR(34)&amp;": "&amp;CHAR(34)&amp;SUBSTITUTE(CriteriTecnici!$A3701,CHAR(34),"'")&amp;CHAR(34)&amp;", "&amp;CHAR(34)&amp;"lotId"&amp;CHAR(34)&amp;": "&amp;CHAR(34)&amp;SUBSTITUTE(CriteriTecnici!$C3701,CHAR(34),"'")&amp;CHAR(34)&amp;", "&amp;CHAR(34)&amp;"criterionId"&amp;CHAR(34)&amp;": "&amp;CHAR(34)&amp;SUBSTITUTE(CriteriTecnici!$D3701,CHAR(34),"'")&amp;CHAR(34)&amp;", "&amp;CHAR(34)&amp;"kind"&amp;CHAR(34)&amp;": "&amp;CHAR(34)&amp;SUBSTITUTE(CriteriTecnici!$F3701,CHAR(34),"'")&amp;CHAR(34)&amp;", "&amp;CHAR(34)&amp;"value"&amp;CHAR(34)&amp;": "&amp;SUBSTITUTE(TRIM(ROUND(IFERROR(CriteriTecnici!$N3701*1,IFERROR(NUMBERVALUE(CriteriTecnici!$N3701,".",","),IFERROR(NUMBERVALUE(CriteriTecnici!$N3701,",","."),0))),4)&amp;""),",",".")&amp;", "&amp;CHAR(34)&amp;"numerator"&amp;CHAR(34)&amp;": "&amp;SUBSTITUTE(TRIM(ROUND(IFERROR(CriteriTecnici!$K3701*1,IFERROR(NUMBERVALUE(CriteriTecnici!$K3701,".",","),IFERROR(NUMBERVALUE(CriteriTecnici!$K3701,",","."),0))),4)&amp;""),",",".")&amp;", "&amp;CHAR(34)&amp;"denominator"&amp;CHAR(34)&amp;": "&amp;SUBSTITUTE(TRIM(ROUND(IFERROR(CriteriTecnici!$L3701*1,IFERROR(NUMBERVALUE(CriteriTecnici!$L3701,".",","),IFERROR(NUMBERVALUE(CriteriTecnici!$L3701,",","."),0))),4)&amp;""),",",".")&amp;", "&amp;CHAR(34)&amp;"flag"&amp;CHAR(34)&amp;": "&amp;SUBSTITUTE(TRIM(ROUND(IFERROR(CriteriTecnici!$M3701*1,IFERROR(NUMBERVALUE(CriteriTecnici!$M3701,".",","),IFERROR(NUMBERVALUE(CriteriTecnici!$M3701,",","."),0))),4)&amp;""),",",".")&amp;", "&amp;CHAR(34)&amp;"rawScore"&amp;CHAR(34)&amp;": "&amp;SUBSTITUTE(TRIM(ROUND(IFERROR(CriteriTecnici!$O3701*1,IFERROR(NUMBERVALUE(CriteriTecnici!$O3701,".",","),IFERROR(NUMBERVALUE(CriteriTecnici!$O3701,",","."),0))),4)&amp;""),",",".")&amp;CHAR(125)&amp;IF(TRUE,",",""))</f>
        <v/>
      </c>
    </row>
    <row r="3922">
      <c r="A3922" s="38">
        <f>IF(CriteriTecnici!$A3702="","","    "&amp;CHAR(123)&amp;CHAR(34)&amp;"bidderId"&amp;CHAR(34)&amp;": "&amp;CHAR(34)&amp;SUBSTITUTE(CriteriTecnici!$A3702,CHAR(34),"'")&amp;CHAR(34)&amp;", "&amp;CHAR(34)&amp;"lotId"&amp;CHAR(34)&amp;": "&amp;CHAR(34)&amp;SUBSTITUTE(CriteriTecnici!$C3702,CHAR(34),"'")&amp;CHAR(34)&amp;", "&amp;CHAR(34)&amp;"criterionId"&amp;CHAR(34)&amp;": "&amp;CHAR(34)&amp;SUBSTITUTE(CriteriTecnici!$D3702,CHAR(34),"'")&amp;CHAR(34)&amp;", "&amp;CHAR(34)&amp;"kind"&amp;CHAR(34)&amp;": "&amp;CHAR(34)&amp;SUBSTITUTE(CriteriTecnici!$F3702,CHAR(34),"'")&amp;CHAR(34)&amp;", "&amp;CHAR(34)&amp;"value"&amp;CHAR(34)&amp;": "&amp;SUBSTITUTE(TRIM(ROUND(IFERROR(CriteriTecnici!$N3702*1,IFERROR(NUMBERVALUE(CriteriTecnici!$N3702,".",","),IFERROR(NUMBERVALUE(CriteriTecnici!$N3702,",","."),0))),4)&amp;""),",",".")&amp;", "&amp;CHAR(34)&amp;"numerator"&amp;CHAR(34)&amp;": "&amp;SUBSTITUTE(TRIM(ROUND(IFERROR(CriteriTecnici!$K3702*1,IFERROR(NUMBERVALUE(CriteriTecnici!$K3702,".",","),IFERROR(NUMBERVALUE(CriteriTecnici!$K3702,",","."),0))),4)&amp;""),",",".")&amp;", "&amp;CHAR(34)&amp;"denominator"&amp;CHAR(34)&amp;": "&amp;SUBSTITUTE(TRIM(ROUND(IFERROR(CriteriTecnici!$L3702*1,IFERROR(NUMBERVALUE(CriteriTecnici!$L3702,".",","),IFERROR(NUMBERVALUE(CriteriTecnici!$L3702,",","."),0))),4)&amp;""),",",".")&amp;", "&amp;CHAR(34)&amp;"flag"&amp;CHAR(34)&amp;": "&amp;SUBSTITUTE(TRIM(ROUND(IFERROR(CriteriTecnici!$M3702*1,IFERROR(NUMBERVALUE(CriteriTecnici!$M3702,".",","),IFERROR(NUMBERVALUE(CriteriTecnici!$M3702,",","."),0))),4)&amp;""),",",".")&amp;", "&amp;CHAR(34)&amp;"rawScore"&amp;CHAR(34)&amp;": "&amp;SUBSTITUTE(TRIM(ROUND(IFERROR(CriteriTecnici!$O3702*1,IFERROR(NUMBERVALUE(CriteriTecnici!$O3702,".",","),IFERROR(NUMBERVALUE(CriteriTecnici!$O3702,",","."),0))),4)&amp;""),",",".")&amp;CHAR(125)&amp;IF(TRUE,",",""))</f>
        <v/>
      </c>
    </row>
    <row r="3923">
      <c r="A3923" s="38">
        <f>IF(CriteriTecnici!$A3703="","","    "&amp;CHAR(123)&amp;CHAR(34)&amp;"bidderId"&amp;CHAR(34)&amp;": "&amp;CHAR(34)&amp;SUBSTITUTE(CriteriTecnici!$A3703,CHAR(34),"'")&amp;CHAR(34)&amp;", "&amp;CHAR(34)&amp;"lotId"&amp;CHAR(34)&amp;": "&amp;CHAR(34)&amp;SUBSTITUTE(CriteriTecnici!$C3703,CHAR(34),"'")&amp;CHAR(34)&amp;", "&amp;CHAR(34)&amp;"criterionId"&amp;CHAR(34)&amp;": "&amp;CHAR(34)&amp;SUBSTITUTE(CriteriTecnici!$D3703,CHAR(34),"'")&amp;CHAR(34)&amp;", "&amp;CHAR(34)&amp;"kind"&amp;CHAR(34)&amp;": "&amp;CHAR(34)&amp;SUBSTITUTE(CriteriTecnici!$F3703,CHAR(34),"'")&amp;CHAR(34)&amp;", "&amp;CHAR(34)&amp;"value"&amp;CHAR(34)&amp;": "&amp;SUBSTITUTE(TRIM(ROUND(IFERROR(CriteriTecnici!$N3703*1,IFERROR(NUMBERVALUE(CriteriTecnici!$N3703,".",","),IFERROR(NUMBERVALUE(CriteriTecnici!$N3703,",","."),0))),4)&amp;""),",",".")&amp;", "&amp;CHAR(34)&amp;"numerator"&amp;CHAR(34)&amp;": "&amp;SUBSTITUTE(TRIM(ROUND(IFERROR(CriteriTecnici!$K3703*1,IFERROR(NUMBERVALUE(CriteriTecnici!$K3703,".",","),IFERROR(NUMBERVALUE(CriteriTecnici!$K3703,",","."),0))),4)&amp;""),",",".")&amp;", "&amp;CHAR(34)&amp;"denominator"&amp;CHAR(34)&amp;": "&amp;SUBSTITUTE(TRIM(ROUND(IFERROR(CriteriTecnici!$L3703*1,IFERROR(NUMBERVALUE(CriteriTecnici!$L3703,".",","),IFERROR(NUMBERVALUE(CriteriTecnici!$L3703,",","."),0))),4)&amp;""),",",".")&amp;", "&amp;CHAR(34)&amp;"flag"&amp;CHAR(34)&amp;": "&amp;SUBSTITUTE(TRIM(ROUND(IFERROR(CriteriTecnici!$M3703*1,IFERROR(NUMBERVALUE(CriteriTecnici!$M3703,".",","),IFERROR(NUMBERVALUE(CriteriTecnici!$M3703,",","."),0))),4)&amp;""),",",".")&amp;", "&amp;CHAR(34)&amp;"rawScore"&amp;CHAR(34)&amp;": "&amp;SUBSTITUTE(TRIM(ROUND(IFERROR(CriteriTecnici!$O3703*1,IFERROR(NUMBERVALUE(CriteriTecnici!$O3703,".",","),IFERROR(NUMBERVALUE(CriteriTecnici!$O3703,",","."),0))),4)&amp;""),",",".")&amp;CHAR(125)&amp;IF(TRUE,",",""))</f>
        <v/>
      </c>
    </row>
    <row r="3924">
      <c r="A3924" s="38">
        <f>IF(CriteriTecnici!$A3704="","","    "&amp;CHAR(123)&amp;CHAR(34)&amp;"bidderId"&amp;CHAR(34)&amp;": "&amp;CHAR(34)&amp;SUBSTITUTE(CriteriTecnici!$A3704,CHAR(34),"'")&amp;CHAR(34)&amp;", "&amp;CHAR(34)&amp;"lotId"&amp;CHAR(34)&amp;": "&amp;CHAR(34)&amp;SUBSTITUTE(CriteriTecnici!$C3704,CHAR(34),"'")&amp;CHAR(34)&amp;", "&amp;CHAR(34)&amp;"criterionId"&amp;CHAR(34)&amp;": "&amp;CHAR(34)&amp;SUBSTITUTE(CriteriTecnici!$D3704,CHAR(34),"'")&amp;CHAR(34)&amp;", "&amp;CHAR(34)&amp;"kind"&amp;CHAR(34)&amp;": "&amp;CHAR(34)&amp;SUBSTITUTE(CriteriTecnici!$F3704,CHAR(34),"'")&amp;CHAR(34)&amp;", "&amp;CHAR(34)&amp;"value"&amp;CHAR(34)&amp;": "&amp;SUBSTITUTE(TRIM(ROUND(IFERROR(CriteriTecnici!$N3704*1,IFERROR(NUMBERVALUE(CriteriTecnici!$N3704,".",","),IFERROR(NUMBERVALUE(CriteriTecnici!$N3704,",","."),0))),4)&amp;""),",",".")&amp;", "&amp;CHAR(34)&amp;"numerator"&amp;CHAR(34)&amp;": "&amp;SUBSTITUTE(TRIM(ROUND(IFERROR(CriteriTecnici!$K3704*1,IFERROR(NUMBERVALUE(CriteriTecnici!$K3704,".",","),IFERROR(NUMBERVALUE(CriteriTecnici!$K3704,",","."),0))),4)&amp;""),",",".")&amp;", "&amp;CHAR(34)&amp;"denominator"&amp;CHAR(34)&amp;": "&amp;SUBSTITUTE(TRIM(ROUND(IFERROR(CriteriTecnici!$L3704*1,IFERROR(NUMBERVALUE(CriteriTecnici!$L3704,".",","),IFERROR(NUMBERVALUE(CriteriTecnici!$L3704,",","."),0))),4)&amp;""),",",".")&amp;", "&amp;CHAR(34)&amp;"flag"&amp;CHAR(34)&amp;": "&amp;SUBSTITUTE(TRIM(ROUND(IFERROR(CriteriTecnici!$M3704*1,IFERROR(NUMBERVALUE(CriteriTecnici!$M3704,".",","),IFERROR(NUMBERVALUE(CriteriTecnici!$M3704,",","."),0))),4)&amp;""),",",".")&amp;", "&amp;CHAR(34)&amp;"rawScore"&amp;CHAR(34)&amp;": "&amp;SUBSTITUTE(TRIM(ROUND(IFERROR(CriteriTecnici!$O3704*1,IFERROR(NUMBERVALUE(CriteriTecnici!$O3704,".",","),IFERROR(NUMBERVALUE(CriteriTecnici!$O3704,",","."),0))),4)&amp;""),",",".")&amp;CHAR(125)&amp;IF(TRUE,",",""))</f>
        <v/>
      </c>
    </row>
    <row r="3925">
      <c r="A3925" s="38">
        <f>IF(CriteriTecnici!$A3705="","","    "&amp;CHAR(123)&amp;CHAR(34)&amp;"bidderId"&amp;CHAR(34)&amp;": "&amp;CHAR(34)&amp;SUBSTITUTE(CriteriTecnici!$A3705,CHAR(34),"'")&amp;CHAR(34)&amp;", "&amp;CHAR(34)&amp;"lotId"&amp;CHAR(34)&amp;": "&amp;CHAR(34)&amp;SUBSTITUTE(CriteriTecnici!$C3705,CHAR(34),"'")&amp;CHAR(34)&amp;", "&amp;CHAR(34)&amp;"criterionId"&amp;CHAR(34)&amp;": "&amp;CHAR(34)&amp;SUBSTITUTE(CriteriTecnici!$D3705,CHAR(34),"'")&amp;CHAR(34)&amp;", "&amp;CHAR(34)&amp;"kind"&amp;CHAR(34)&amp;": "&amp;CHAR(34)&amp;SUBSTITUTE(CriteriTecnici!$F3705,CHAR(34),"'")&amp;CHAR(34)&amp;", "&amp;CHAR(34)&amp;"value"&amp;CHAR(34)&amp;": "&amp;SUBSTITUTE(TRIM(ROUND(IFERROR(CriteriTecnici!$N3705*1,IFERROR(NUMBERVALUE(CriteriTecnici!$N3705,".",","),IFERROR(NUMBERVALUE(CriteriTecnici!$N3705,",","."),0))),4)&amp;""),",",".")&amp;", "&amp;CHAR(34)&amp;"numerator"&amp;CHAR(34)&amp;": "&amp;SUBSTITUTE(TRIM(ROUND(IFERROR(CriteriTecnici!$K3705*1,IFERROR(NUMBERVALUE(CriteriTecnici!$K3705,".",","),IFERROR(NUMBERVALUE(CriteriTecnici!$K3705,",","."),0))),4)&amp;""),",",".")&amp;", "&amp;CHAR(34)&amp;"denominator"&amp;CHAR(34)&amp;": "&amp;SUBSTITUTE(TRIM(ROUND(IFERROR(CriteriTecnici!$L3705*1,IFERROR(NUMBERVALUE(CriteriTecnici!$L3705,".",","),IFERROR(NUMBERVALUE(CriteriTecnici!$L3705,",","."),0))),4)&amp;""),",",".")&amp;", "&amp;CHAR(34)&amp;"flag"&amp;CHAR(34)&amp;": "&amp;SUBSTITUTE(TRIM(ROUND(IFERROR(CriteriTecnici!$M3705*1,IFERROR(NUMBERVALUE(CriteriTecnici!$M3705,".",","),IFERROR(NUMBERVALUE(CriteriTecnici!$M3705,",","."),0))),4)&amp;""),",",".")&amp;", "&amp;CHAR(34)&amp;"rawScore"&amp;CHAR(34)&amp;": "&amp;SUBSTITUTE(TRIM(ROUND(IFERROR(CriteriTecnici!$O3705*1,IFERROR(NUMBERVALUE(CriteriTecnici!$O3705,".",","),IFERROR(NUMBERVALUE(CriteriTecnici!$O3705,",","."),0))),4)&amp;""),",",".")&amp;CHAR(125)&amp;IF(TRUE,",",""))</f>
        <v/>
      </c>
    </row>
    <row r="3926">
      <c r="A3926" s="38">
        <f>IF(CriteriTecnici!$A3706="","","    "&amp;CHAR(123)&amp;CHAR(34)&amp;"bidderId"&amp;CHAR(34)&amp;": "&amp;CHAR(34)&amp;SUBSTITUTE(CriteriTecnici!$A3706,CHAR(34),"'")&amp;CHAR(34)&amp;", "&amp;CHAR(34)&amp;"lotId"&amp;CHAR(34)&amp;": "&amp;CHAR(34)&amp;SUBSTITUTE(CriteriTecnici!$C3706,CHAR(34),"'")&amp;CHAR(34)&amp;", "&amp;CHAR(34)&amp;"criterionId"&amp;CHAR(34)&amp;": "&amp;CHAR(34)&amp;SUBSTITUTE(CriteriTecnici!$D3706,CHAR(34),"'")&amp;CHAR(34)&amp;", "&amp;CHAR(34)&amp;"kind"&amp;CHAR(34)&amp;": "&amp;CHAR(34)&amp;SUBSTITUTE(CriteriTecnici!$F3706,CHAR(34),"'")&amp;CHAR(34)&amp;", "&amp;CHAR(34)&amp;"value"&amp;CHAR(34)&amp;": "&amp;SUBSTITUTE(TRIM(ROUND(IFERROR(CriteriTecnici!$N3706*1,IFERROR(NUMBERVALUE(CriteriTecnici!$N3706,".",","),IFERROR(NUMBERVALUE(CriteriTecnici!$N3706,",","."),0))),4)&amp;""),",",".")&amp;", "&amp;CHAR(34)&amp;"numerator"&amp;CHAR(34)&amp;": "&amp;SUBSTITUTE(TRIM(ROUND(IFERROR(CriteriTecnici!$K3706*1,IFERROR(NUMBERVALUE(CriteriTecnici!$K3706,".",","),IFERROR(NUMBERVALUE(CriteriTecnici!$K3706,",","."),0))),4)&amp;""),",",".")&amp;", "&amp;CHAR(34)&amp;"denominator"&amp;CHAR(34)&amp;": "&amp;SUBSTITUTE(TRIM(ROUND(IFERROR(CriteriTecnici!$L3706*1,IFERROR(NUMBERVALUE(CriteriTecnici!$L3706,".",","),IFERROR(NUMBERVALUE(CriteriTecnici!$L3706,",","."),0))),4)&amp;""),",",".")&amp;", "&amp;CHAR(34)&amp;"flag"&amp;CHAR(34)&amp;": "&amp;SUBSTITUTE(TRIM(ROUND(IFERROR(CriteriTecnici!$M3706*1,IFERROR(NUMBERVALUE(CriteriTecnici!$M3706,".",","),IFERROR(NUMBERVALUE(CriteriTecnici!$M3706,",","."),0))),4)&amp;""),",",".")&amp;", "&amp;CHAR(34)&amp;"rawScore"&amp;CHAR(34)&amp;": "&amp;SUBSTITUTE(TRIM(ROUND(IFERROR(CriteriTecnici!$O3706*1,IFERROR(NUMBERVALUE(CriteriTecnici!$O3706,".",","),IFERROR(NUMBERVALUE(CriteriTecnici!$O3706,",","."),0))),4)&amp;""),",",".")&amp;CHAR(125)&amp;IF(TRUE,",",""))</f>
        <v/>
      </c>
    </row>
    <row r="3927">
      <c r="A3927" s="38">
        <f>IF(CriteriTecnici!$A3707="","","    "&amp;CHAR(123)&amp;CHAR(34)&amp;"bidderId"&amp;CHAR(34)&amp;": "&amp;CHAR(34)&amp;SUBSTITUTE(CriteriTecnici!$A3707,CHAR(34),"'")&amp;CHAR(34)&amp;", "&amp;CHAR(34)&amp;"lotId"&amp;CHAR(34)&amp;": "&amp;CHAR(34)&amp;SUBSTITUTE(CriteriTecnici!$C3707,CHAR(34),"'")&amp;CHAR(34)&amp;", "&amp;CHAR(34)&amp;"criterionId"&amp;CHAR(34)&amp;": "&amp;CHAR(34)&amp;SUBSTITUTE(CriteriTecnici!$D3707,CHAR(34),"'")&amp;CHAR(34)&amp;", "&amp;CHAR(34)&amp;"kind"&amp;CHAR(34)&amp;": "&amp;CHAR(34)&amp;SUBSTITUTE(CriteriTecnici!$F3707,CHAR(34),"'")&amp;CHAR(34)&amp;", "&amp;CHAR(34)&amp;"value"&amp;CHAR(34)&amp;": "&amp;SUBSTITUTE(TRIM(ROUND(IFERROR(CriteriTecnici!$N3707*1,IFERROR(NUMBERVALUE(CriteriTecnici!$N3707,".",","),IFERROR(NUMBERVALUE(CriteriTecnici!$N3707,",","."),0))),4)&amp;""),",",".")&amp;", "&amp;CHAR(34)&amp;"numerator"&amp;CHAR(34)&amp;": "&amp;SUBSTITUTE(TRIM(ROUND(IFERROR(CriteriTecnici!$K3707*1,IFERROR(NUMBERVALUE(CriteriTecnici!$K3707,".",","),IFERROR(NUMBERVALUE(CriteriTecnici!$K3707,",","."),0))),4)&amp;""),",",".")&amp;", "&amp;CHAR(34)&amp;"denominator"&amp;CHAR(34)&amp;": "&amp;SUBSTITUTE(TRIM(ROUND(IFERROR(CriteriTecnici!$L3707*1,IFERROR(NUMBERVALUE(CriteriTecnici!$L3707,".",","),IFERROR(NUMBERVALUE(CriteriTecnici!$L3707,",","."),0))),4)&amp;""),",",".")&amp;", "&amp;CHAR(34)&amp;"flag"&amp;CHAR(34)&amp;": "&amp;SUBSTITUTE(TRIM(ROUND(IFERROR(CriteriTecnici!$M3707*1,IFERROR(NUMBERVALUE(CriteriTecnici!$M3707,".",","),IFERROR(NUMBERVALUE(CriteriTecnici!$M3707,",","."),0))),4)&amp;""),",",".")&amp;", "&amp;CHAR(34)&amp;"rawScore"&amp;CHAR(34)&amp;": "&amp;SUBSTITUTE(TRIM(ROUND(IFERROR(CriteriTecnici!$O3707*1,IFERROR(NUMBERVALUE(CriteriTecnici!$O3707,".",","),IFERROR(NUMBERVALUE(CriteriTecnici!$O3707,",","."),0))),4)&amp;""),",",".")&amp;CHAR(125)&amp;IF(TRUE,",",""))</f>
        <v/>
      </c>
    </row>
    <row r="3928">
      <c r="A3928" s="38">
        <f>IF(CriteriTecnici!$A3708="","","    "&amp;CHAR(123)&amp;CHAR(34)&amp;"bidderId"&amp;CHAR(34)&amp;": "&amp;CHAR(34)&amp;SUBSTITUTE(CriteriTecnici!$A3708,CHAR(34),"'")&amp;CHAR(34)&amp;", "&amp;CHAR(34)&amp;"lotId"&amp;CHAR(34)&amp;": "&amp;CHAR(34)&amp;SUBSTITUTE(CriteriTecnici!$C3708,CHAR(34),"'")&amp;CHAR(34)&amp;", "&amp;CHAR(34)&amp;"criterionId"&amp;CHAR(34)&amp;": "&amp;CHAR(34)&amp;SUBSTITUTE(CriteriTecnici!$D3708,CHAR(34),"'")&amp;CHAR(34)&amp;", "&amp;CHAR(34)&amp;"kind"&amp;CHAR(34)&amp;": "&amp;CHAR(34)&amp;SUBSTITUTE(CriteriTecnici!$F3708,CHAR(34),"'")&amp;CHAR(34)&amp;", "&amp;CHAR(34)&amp;"value"&amp;CHAR(34)&amp;": "&amp;SUBSTITUTE(TRIM(ROUND(IFERROR(CriteriTecnici!$N3708*1,IFERROR(NUMBERVALUE(CriteriTecnici!$N3708,".",","),IFERROR(NUMBERVALUE(CriteriTecnici!$N3708,",","."),0))),4)&amp;""),",",".")&amp;", "&amp;CHAR(34)&amp;"numerator"&amp;CHAR(34)&amp;": "&amp;SUBSTITUTE(TRIM(ROUND(IFERROR(CriteriTecnici!$K3708*1,IFERROR(NUMBERVALUE(CriteriTecnici!$K3708,".",","),IFERROR(NUMBERVALUE(CriteriTecnici!$K3708,",","."),0))),4)&amp;""),",",".")&amp;", "&amp;CHAR(34)&amp;"denominator"&amp;CHAR(34)&amp;": "&amp;SUBSTITUTE(TRIM(ROUND(IFERROR(CriteriTecnici!$L3708*1,IFERROR(NUMBERVALUE(CriteriTecnici!$L3708,".",","),IFERROR(NUMBERVALUE(CriteriTecnici!$L3708,",","."),0))),4)&amp;""),",",".")&amp;", "&amp;CHAR(34)&amp;"flag"&amp;CHAR(34)&amp;": "&amp;SUBSTITUTE(TRIM(ROUND(IFERROR(CriteriTecnici!$M3708*1,IFERROR(NUMBERVALUE(CriteriTecnici!$M3708,".",","),IFERROR(NUMBERVALUE(CriteriTecnici!$M3708,",","."),0))),4)&amp;""),",",".")&amp;", "&amp;CHAR(34)&amp;"rawScore"&amp;CHAR(34)&amp;": "&amp;SUBSTITUTE(TRIM(ROUND(IFERROR(CriteriTecnici!$O3708*1,IFERROR(NUMBERVALUE(CriteriTecnici!$O3708,".",","),IFERROR(NUMBERVALUE(CriteriTecnici!$O3708,",","."),0))),4)&amp;""),",",".")&amp;CHAR(125)&amp;IF(TRUE,",",""))</f>
        <v/>
      </c>
    </row>
    <row r="3929">
      <c r="A3929" s="38">
        <f>IF(CriteriTecnici!$A3709="","","    "&amp;CHAR(123)&amp;CHAR(34)&amp;"bidderId"&amp;CHAR(34)&amp;": "&amp;CHAR(34)&amp;SUBSTITUTE(CriteriTecnici!$A3709,CHAR(34),"'")&amp;CHAR(34)&amp;", "&amp;CHAR(34)&amp;"lotId"&amp;CHAR(34)&amp;": "&amp;CHAR(34)&amp;SUBSTITUTE(CriteriTecnici!$C3709,CHAR(34),"'")&amp;CHAR(34)&amp;", "&amp;CHAR(34)&amp;"criterionId"&amp;CHAR(34)&amp;": "&amp;CHAR(34)&amp;SUBSTITUTE(CriteriTecnici!$D3709,CHAR(34),"'")&amp;CHAR(34)&amp;", "&amp;CHAR(34)&amp;"kind"&amp;CHAR(34)&amp;": "&amp;CHAR(34)&amp;SUBSTITUTE(CriteriTecnici!$F3709,CHAR(34),"'")&amp;CHAR(34)&amp;", "&amp;CHAR(34)&amp;"value"&amp;CHAR(34)&amp;": "&amp;SUBSTITUTE(TRIM(ROUND(IFERROR(CriteriTecnici!$N3709*1,IFERROR(NUMBERVALUE(CriteriTecnici!$N3709,".",","),IFERROR(NUMBERVALUE(CriteriTecnici!$N3709,",","."),0))),4)&amp;""),",",".")&amp;", "&amp;CHAR(34)&amp;"numerator"&amp;CHAR(34)&amp;": "&amp;SUBSTITUTE(TRIM(ROUND(IFERROR(CriteriTecnici!$K3709*1,IFERROR(NUMBERVALUE(CriteriTecnici!$K3709,".",","),IFERROR(NUMBERVALUE(CriteriTecnici!$K3709,",","."),0))),4)&amp;""),",",".")&amp;", "&amp;CHAR(34)&amp;"denominator"&amp;CHAR(34)&amp;": "&amp;SUBSTITUTE(TRIM(ROUND(IFERROR(CriteriTecnici!$L3709*1,IFERROR(NUMBERVALUE(CriteriTecnici!$L3709,".",","),IFERROR(NUMBERVALUE(CriteriTecnici!$L3709,",","."),0))),4)&amp;""),",",".")&amp;", "&amp;CHAR(34)&amp;"flag"&amp;CHAR(34)&amp;": "&amp;SUBSTITUTE(TRIM(ROUND(IFERROR(CriteriTecnici!$M3709*1,IFERROR(NUMBERVALUE(CriteriTecnici!$M3709,".",","),IFERROR(NUMBERVALUE(CriteriTecnici!$M3709,",","."),0))),4)&amp;""),",",".")&amp;", "&amp;CHAR(34)&amp;"rawScore"&amp;CHAR(34)&amp;": "&amp;SUBSTITUTE(TRIM(ROUND(IFERROR(CriteriTecnici!$O3709*1,IFERROR(NUMBERVALUE(CriteriTecnici!$O3709,".",","),IFERROR(NUMBERVALUE(CriteriTecnici!$O3709,",","."),0))),4)&amp;""),",",".")&amp;CHAR(125)&amp;IF(TRUE,",",""))</f>
        <v/>
      </c>
    </row>
    <row r="3930">
      <c r="A3930" s="38">
        <f>IF(CriteriTecnici!$A3710="","","    "&amp;CHAR(123)&amp;CHAR(34)&amp;"bidderId"&amp;CHAR(34)&amp;": "&amp;CHAR(34)&amp;SUBSTITUTE(CriteriTecnici!$A3710,CHAR(34),"'")&amp;CHAR(34)&amp;", "&amp;CHAR(34)&amp;"lotId"&amp;CHAR(34)&amp;": "&amp;CHAR(34)&amp;SUBSTITUTE(CriteriTecnici!$C3710,CHAR(34),"'")&amp;CHAR(34)&amp;", "&amp;CHAR(34)&amp;"criterionId"&amp;CHAR(34)&amp;": "&amp;CHAR(34)&amp;SUBSTITUTE(CriteriTecnici!$D3710,CHAR(34),"'")&amp;CHAR(34)&amp;", "&amp;CHAR(34)&amp;"kind"&amp;CHAR(34)&amp;": "&amp;CHAR(34)&amp;SUBSTITUTE(CriteriTecnici!$F3710,CHAR(34),"'")&amp;CHAR(34)&amp;", "&amp;CHAR(34)&amp;"value"&amp;CHAR(34)&amp;": "&amp;SUBSTITUTE(TRIM(ROUND(IFERROR(CriteriTecnici!$N3710*1,IFERROR(NUMBERVALUE(CriteriTecnici!$N3710,".",","),IFERROR(NUMBERVALUE(CriteriTecnici!$N3710,",","."),0))),4)&amp;""),",",".")&amp;", "&amp;CHAR(34)&amp;"numerator"&amp;CHAR(34)&amp;": "&amp;SUBSTITUTE(TRIM(ROUND(IFERROR(CriteriTecnici!$K3710*1,IFERROR(NUMBERVALUE(CriteriTecnici!$K3710,".",","),IFERROR(NUMBERVALUE(CriteriTecnici!$K3710,",","."),0))),4)&amp;""),",",".")&amp;", "&amp;CHAR(34)&amp;"denominator"&amp;CHAR(34)&amp;": "&amp;SUBSTITUTE(TRIM(ROUND(IFERROR(CriteriTecnici!$L3710*1,IFERROR(NUMBERVALUE(CriteriTecnici!$L3710,".",","),IFERROR(NUMBERVALUE(CriteriTecnici!$L3710,",","."),0))),4)&amp;""),",",".")&amp;", "&amp;CHAR(34)&amp;"flag"&amp;CHAR(34)&amp;": "&amp;SUBSTITUTE(TRIM(ROUND(IFERROR(CriteriTecnici!$M3710*1,IFERROR(NUMBERVALUE(CriteriTecnici!$M3710,".",","),IFERROR(NUMBERVALUE(CriteriTecnici!$M3710,",","."),0))),4)&amp;""),",",".")&amp;", "&amp;CHAR(34)&amp;"rawScore"&amp;CHAR(34)&amp;": "&amp;SUBSTITUTE(TRIM(ROUND(IFERROR(CriteriTecnici!$O3710*1,IFERROR(NUMBERVALUE(CriteriTecnici!$O3710,".",","),IFERROR(NUMBERVALUE(CriteriTecnici!$O3710,",","."),0))),4)&amp;""),",",".")&amp;CHAR(125)&amp;IF(TRUE,",",""))</f>
        <v/>
      </c>
    </row>
    <row r="3931">
      <c r="A3931" s="38">
        <f>IF(CriteriTecnici!$A3711="","","    "&amp;CHAR(123)&amp;CHAR(34)&amp;"bidderId"&amp;CHAR(34)&amp;": "&amp;CHAR(34)&amp;SUBSTITUTE(CriteriTecnici!$A3711,CHAR(34),"'")&amp;CHAR(34)&amp;", "&amp;CHAR(34)&amp;"lotId"&amp;CHAR(34)&amp;": "&amp;CHAR(34)&amp;SUBSTITUTE(CriteriTecnici!$C3711,CHAR(34),"'")&amp;CHAR(34)&amp;", "&amp;CHAR(34)&amp;"criterionId"&amp;CHAR(34)&amp;": "&amp;CHAR(34)&amp;SUBSTITUTE(CriteriTecnici!$D3711,CHAR(34),"'")&amp;CHAR(34)&amp;", "&amp;CHAR(34)&amp;"kind"&amp;CHAR(34)&amp;": "&amp;CHAR(34)&amp;SUBSTITUTE(CriteriTecnici!$F3711,CHAR(34),"'")&amp;CHAR(34)&amp;", "&amp;CHAR(34)&amp;"value"&amp;CHAR(34)&amp;": "&amp;SUBSTITUTE(TRIM(ROUND(IFERROR(CriteriTecnici!$N3711*1,IFERROR(NUMBERVALUE(CriteriTecnici!$N3711,".",","),IFERROR(NUMBERVALUE(CriteriTecnici!$N3711,",","."),0))),4)&amp;""),",",".")&amp;", "&amp;CHAR(34)&amp;"numerator"&amp;CHAR(34)&amp;": "&amp;SUBSTITUTE(TRIM(ROUND(IFERROR(CriteriTecnici!$K3711*1,IFERROR(NUMBERVALUE(CriteriTecnici!$K3711,".",","),IFERROR(NUMBERVALUE(CriteriTecnici!$K3711,",","."),0))),4)&amp;""),",",".")&amp;", "&amp;CHAR(34)&amp;"denominator"&amp;CHAR(34)&amp;": "&amp;SUBSTITUTE(TRIM(ROUND(IFERROR(CriteriTecnici!$L3711*1,IFERROR(NUMBERVALUE(CriteriTecnici!$L3711,".",","),IFERROR(NUMBERVALUE(CriteriTecnici!$L3711,",","."),0))),4)&amp;""),",",".")&amp;", "&amp;CHAR(34)&amp;"flag"&amp;CHAR(34)&amp;": "&amp;SUBSTITUTE(TRIM(ROUND(IFERROR(CriteriTecnici!$M3711*1,IFERROR(NUMBERVALUE(CriteriTecnici!$M3711,".",","),IFERROR(NUMBERVALUE(CriteriTecnici!$M3711,",","."),0))),4)&amp;""),",",".")&amp;", "&amp;CHAR(34)&amp;"rawScore"&amp;CHAR(34)&amp;": "&amp;SUBSTITUTE(TRIM(ROUND(IFERROR(CriteriTecnici!$O3711*1,IFERROR(NUMBERVALUE(CriteriTecnici!$O3711,".",","),IFERROR(NUMBERVALUE(CriteriTecnici!$O3711,",","."),0))),4)&amp;""),",",".")&amp;CHAR(125)&amp;IF(TRUE,",",""))</f>
        <v/>
      </c>
    </row>
    <row r="3932">
      <c r="A3932" s="38">
        <f>IF(CriteriTecnici!$A3712="","","    "&amp;CHAR(123)&amp;CHAR(34)&amp;"bidderId"&amp;CHAR(34)&amp;": "&amp;CHAR(34)&amp;SUBSTITUTE(CriteriTecnici!$A3712,CHAR(34),"'")&amp;CHAR(34)&amp;", "&amp;CHAR(34)&amp;"lotId"&amp;CHAR(34)&amp;": "&amp;CHAR(34)&amp;SUBSTITUTE(CriteriTecnici!$C3712,CHAR(34),"'")&amp;CHAR(34)&amp;", "&amp;CHAR(34)&amp;"criterionId"&amp;CHAR(34)&amp;": "&amp;CHAR(34)&amp;SUBSTITUTE(CriteriTecnici!$D3712,CHAR(34),"'")&amp;CHAR(34)&amp;", "&amp;CHAR(34)&amp;"kind"&amp;CHAR(34)&amp;": "&amp;CHAR(34)&amp;SUBSTITUTE(CriteriTecnici!$F3712,CHAR(34),"'")&amp;CHAR(34)&amp;", "&amp;CHAR(34)&amp;"value"&amp;CHAR(34)&amp;": "&amp;SUBSTITUTE(TRIM(ROUND(IFERROR(CriteriTecnici!$N3712*1,IFERROR(NUMBERVALUE(CriteriTecnici!$N3712,".",","),IFERROR(NUMBERVALUE(CriteriTecnici!$N3712,",","."),0))),4)&amp;""),",",".")&amp;", "&amp;CHAR(34)&amp;"numerator"&amp;CHAR(34)&amp;": "&amp;SUBSTITUTE(TRIM(ROUND(IFERROR(CriteriTecnici!$K3712*1,IFERROR(NUMBERVALUE(CriteriTecnici!$K3712,".",","),IFERROR(NUMBERVALUE(CriteriTecnici!$K3712,",","."),0))),4)&amp;""),",",".")&amp;", "&amp;CHAR(34)&amp;"denominator"&amp;CHAR(34)&amp;": "&amp;SUBSTITUTE(TRIM(ROUND(IFERROR(CriteriTecnici!$L3712*1,IFERROR(NUMBERVALUE(CriteriTecnici!$L3712,".",","),IFERROR(NUMBERVALUE(CriteriTecnici!$L3712,",","."),0))),4)&amp;""),",",".")&amp;", "&amp;CHAR(34)&amp;"flag"&amp;CHAR(34)&amp;": "&amp;SUBSTITUTE(TRIM(ROUND(IFERROR(CriteriTecnici!$M3712*1,IFERROR(NUMBERVALUE(CriteriTecnici!$M3712,".",","),IFERROR(NUMBERVALUE(CriteriTecnici!$M3712,",","."),0))),4)&amp;""),",",".")&amp;", "&amp;CHAR(34)&amp;"rawScore"&amp;CHAR(34)&amp;": "&amp;SUBSTITUTE(TRIM(ROUND(IFERROR(CriteriTecnici!$O3712*1,IFERROR(NUMBERVALUE(CriteriTecnici!$O3712,".",","),IFERROR(NUMBERVALUE(CriteriTecnici!$O3712,",","."),0))),4)&amp;""),",",".")&amp;CHAR(125)&amp;IF(TRUE,",",""))</f>
        <v/>
      </c>
    </row>
    <row r="3933">
      <c r="A3933" s="38">
        <f>IF(CriteriTecnici!$A3713="","","    "&amp;CHAR(123)&amp;CHAR(34)&amp;"bidderId"&amp;CHAR(34)&amp;": "&amp;CHAR(34)&amp;SUBSTITUTE(CriteriTecnici!$A3713,CHAR(34),"'")&amp;CHAR(34)&amp;", "&amp;CHAR(34)&amp;"lotId"&amp;CHAR(34)&amp;": "&amp;CHAR(34)&amp;SUBSTITUTE(CriteriTecnici!$C3713,CHAR(34),"'")&amp;CHAR(34)&amp;", "&amp;CHAR(34)&amp;"criterionId"&amp;CHAR(34)&amp;": "&amp;CHAR(34)&amp;SUBSTITUTE(CriteriTecnici!$D3713,CHAR(34),"'")&amp;CHAR(34)&amp;", "&amp;CHAR(34)&amp;"kind"&amp;CHAR(34)&amp;": "&amp;CHAR(34)&amp;SUBSTITUTE(CriteriTecnici!$F3713,CHAR(34),"'")&amp;CHAR(34)&amp;", "&amp;CHAR(34)&amp;"value"&amp;CHAR(34)&amp;": "&amp;SUBSTITUTE(TRIM(ROUND(IFERROR(CriteriTecnici!$N3713*1,IFERROR(NUMBERVALUE(CriteriTecnici!$N3713,".",","),IFERROR(NUMBERVALUE(CriteriTecnici!$N3713,",","."),0))),4)&amp;""),",",".")&amp;", "&amp;CHAR(34)&amp;"numerator"&amp;CHAR(34)&amp;": "&amp;SUBSTITUTE(TRIM(ROUND(IFERROR(CriteriTecnici!$K3713*1,IFERROR(NUMBERVALUE(CriteriTecnici!$K3713,".",","),IFERROR(NUMBERVALUE(CriteriTecnici!$K3713,",","."),0))),4)&amp;""),",",".")&amp;", "&amp;CHAR(34)&amp;"denominator"&amp;CHAR(34)&amp;": "&amp;SUBSTITUTE(TRIM(ROUND(IFERROR(CriteriTecnici!$L3713*1,IFERROR(NUMBERVALUE(CriteriTecnici!$L3713,".",","),IFERROR(NUMBERVALUE(CriteriTecnici!$L3713,",","."),0))),4)&amp;""),",",".")&amp;", "&amp;CHAR(34)&amp;"flag"&amp;CHAR(34)&amp;": "&amp;SUBSTITUTE(TRIM(ROUND(IFERROR(CriteriTecnici!$M3713*1,IFERROR(NUMBERVALUE(CriteriTecnici!$M3713,".",","),IFERROR(NUMBERVALUE(CriteriTecnici!$M3713,",","."),0))),4)&amp;""),",",".")&amp;", "&amp;CHAR(34)&amp;"rawScore"&amp;CHAR(34)&amp;": "&amp;SUBSTITUTE(TRIM(ROUND(IFERROR(CriteriTecnici!$O3713*1,IFERROR(NUMBERVALUE(CriteriTecnici!$O3713,".",","),IFERROR(NUMBERVALUE(CriteriTecnici!$O3713,",","."),0))),4)&amp;""),",",".")&amp;CHAR(125)&amp;IF(TRUE,",",""))</f>
        <v/>
      </c>
    </row>
    <row r="3934">
      <c r="A3934" s="38">
        <f>IF(CriteriTecnici!$A3714="","","    "&amp;CHAR(123)&amp;CHAR(34)&amp;"bidderId"&amp;CHAR(34)&amp;": "&amp;CHAR(34)&amp;SUBSTITUTE(CriteriTecnici!$A3714,CHAR(34),"'")&amp;CHAR(34)&amp;", "&amp;CHAR(34)&amp;"lotId"&amp;CHAR(34)&amp;": "&amp;CHAR(34)&amp;SUBSTITUTE(CriteriTecnici!$C3714,CHAR(34),"'")&amp;CHAR(34)&amp;", "&amp;CHAR(34)&amp;"criterionId"&amp;CHAR(34)&amp;": "&amp;CHAR(34)&amp;SUBSTITUTE(CriteriTecnici!$D3714,CHAR(34),"'")&amp;CHAR(34)&amp;", "&amp;CHAR(34)&amp;"kind"&amp;CHAR(34)&amp;": "&amp;CHAR(34)&amp;SUBSTITUTE(CriteriTecnici!$F3714,CHAR(34),"'")&amp;CHAR(34)&amp;", "&amp;CHAR(34)&amp;"value"&amp;CHAR(34)&amp;": "&amp;SUBSTITUTE(TRIM(ROUND(IFERROR(CriteriTecnici!$N3714*1,IFERROR(NUMBERVALUE(CriteriTecnici!$N3714,".",","),IFERROR(NUMBERVALUE(CriteriTecnici!$N3714,",","."),0))),4)&amp;""),",",".")&amp;", "&amp;CHAR(34)&amp;"numerator"&amp;CHAR(34)&amp;": "&amp;SUBSTITUTE(TRIM(ROUND(IFERROR(CriteriTecnici!$K3714*1,IFERROR(NUMBERVALUE(CriteriTecnici!$K3714,".",","),IFERROR(NUMBERVALUE(CriteriTecnici!$K3714,",","."),0))),4)&amp;""),",",".")&amp;", "&amp;CHAR(34)&amp;"denominator"&amp;CHAR(34)&amp;": "&amp;SUBSTITUTE(TRIM(ROUND(IFERROR(CriteriTecnici!$L3714*1,IFERROR(NUMBERVALUE(CriteriTecnici!$L3714,".",","),IFERROR(NUMBERVALUE(CriteriTecnici!$L3714,",","."),0))),4)&amp;""),",",".")&amp;", "&amp;CHAR(34)&amp;"flag"&amp;CHAR(34)&amp;": "&amp;SUBSTITUTE(TRIM(ROUND(IFERROR(CriteriTecnici!$M3714*1,IFERROR(NUMBERVALUE(CriteriTecnici!$M3714,".",","),IFERROR(NUMBERVALUE(CriteriTecnici!$M3714,",","."),0))),4)&amp;""),",",".")&amp;", "&amp;CHAR(34)&amp;"rawScore"&amp;CHAR(34)&amp;": "&amp;SUBSTITUTE(TRIM(ROUND(IFERROR(CriteriTecnici!$O3714*1,IFERROR(NUMBERVALUE(CriteriTecnici!$O3714,".",","),IFERROR(NUMBERVALUE(CriteriTecnici!$O3714,",","."),0))),4)&amp;""),",",".")&amp;CHAR(125)&amp;IF(TRUE,",",""))</f>
        <v/>
      </c>
    </row>
    <row r="3935">
      <c r="A3935" s="38">
        <f>IF(CriteriTecnici!$A3715="","","    "&amp;CHAR(123)&amp;CHAR(34)&amp;"bidderId"&amp;CHAR(34)&amp;": "&amp;CHAR(34)&amp;SUBSTITUTE(CriteriTecnici!$A3715,CHAR(34),"'")&amp;CHAR(34)&amp;", "&amp;CHAR(34)&amp;"lotId"&amp;CHAR(34)&amp;": "&amp;CHAR(34)&amp;SUBSTITUTE(CriteriTecnici!$C3715,CHAR(34),"'")&amp;CHAR(34)&amp;", "&amp;CHAR(34)&amp;"criterionId"&amp;CHAR(34)&amp;": "&amp;CHAR(34)&amp;SUBSTITUTE(CriteriTecnici!$D3715,CHAR(34),"'")&amp;CHAR(34)&amp;", "&amp;CHAR(34)&amp;"kind"&amp;CHAR(34)&amp;": "&amp;CHAR(34)&amp;SUBSTITUTE(CriteriTecnici!$F3715,CHAR(34),"'")&amp;CHAR(34)&amp;", "&amp;CHAR(34)&amp;"value"&amp;CHAR(34)&amp;": "&amp;SUBSTITUTE(TRIM(ROUND(IFERROR(CriteriTecnici!$N3715*1,IFERROR(NUMBERVALUE(CriteriTecnici!$N3715,".",","),IFERROR(NUMBERVALUE(CriteriTecnici!$N3715,",","."),0))),4)&amp;""),",",".")&amp;", "&amp;CHAR(34)&amp;"numerator"&amp;CHAR(34)&amp;": "&amp;SUBSTITUTE(TRIM(ROUND(IFERROR(CriteriTecnici!$K3715*1,IFERROR(NUMBERVALUE(CriteriTecnici!$K3715,".",","),IFERROR(NUMBERVALUE(CriteriTecnici!$K3715,",","."),0))),4)&amp;""),",",".")&amp;", "&amp;CHAR(34)&amp;"denominator"&amp;CHAR(34)&amp;": "&amp;SUBSTITUTE(TRIM(ROUND(IFERROR(CriteriTecnici!$L3715*1,IFERROR(NUMBERVALUE(CriteriTecnici!$L3715,".",","),IFERROR(NUMBERVALUE(CriteriTecnici!$L3715,",","."),0))),4)&amp;""),",",".")&amp;", "&amp;CHAR(34)&amp;"flag"&amp;CHAR(34)&amp;": "&amp;SUBSTITUTE(TRIM(ROUND(IFERROR(CriteriTecnici!$M3715*1,IFERROR(NUMBERVALUE(CriteriTecnici!$M3715,".",","),IFERROR(NUMBERVALUE(CriteriTecnici!$M3715,",","."),0))),4)&amp;""),",",".")&amp;", "&amp;CHAR(34)&amp;"rawScore"&amp;CHAR(34)&amp;": "&amp;SUBSTITUTE(TRIM(ROUND(IFERROR(CriteriTecnici!$O3715*1,IFERROR(NUMBERVALUE(CriteriTecnici!$O3715,".",","),IFERROR(NUMBERVALUE(CriteriTecnici!$O3715,",","."),0))),4)&amp;""),",",".")&amp;CHAR(125)&amp;IF(TRUE,",",""))</f>
        <v/>
      </c>
    </row>
    <row r="3936">
      <c r="A3936" s="38">
        <f>IF(CriteriTecnici!$A3716="","","    "&amp;CHAR(123)&amp;CHAR(34)&amp;"bidderId"&amp;CHAR(34)&amp;": "&amp;CHAR(34)&amp;SUBSTITUTE(CriteriTecnici!$A3716,CHAR(34),"'")&amp;CHAR(34)&amp;", "&amp;CHAR(34)&amp;"lotId"&amp;CHAR(34)&amp;": "&amp;CHAR(34)&amp;SUBSTITUTE(CriteriTecnici!$C3716,CHAR(34),"'")&amp;CHAR(34)&amp;", "&amp;CHAR(34)&amp;"criterionId"&amp;CHAR(34)&amp;": "&amp;CHAR(34)&amp;SUBSTITUTE(CriteriTecnici!$D3716,CHAR(34),"'")&amp;CHAR(34)&amp;", "&amp;CHAR(34)&amp;"kind"&amp;CHAR(34)&amp;": "&amp;CHAR(34)&amp;SUBSTITUTE(CriteriTecnici!$F3716,CHAR(34),"'")&amp;CHAR(34)&amp;", "&amp;CHAR(34)&amp;"value"&amp;CHAR(34)&amp;": "&amp;SUBSTITUTE(TRIM(ROUND(IFERROR(CriteriTecnici!$N3716*1,IFERROR(NUMBERVALUE(CriteriTecnici!$N3716,".",","),IFERROR(NUMBERVALUE(CriteriTecnici!$N3716,",","."),0))),4)&amp;""),",",".")&amp;", "&amp;CHAR(34)&amp;"numerator"&amp;CHAR(34)&amp;": "&amp;SUBSTITUTE(TRIM(ROUND(IFERROR(CriteriTecnici!$K3716*1,IFERROR(NUMBERVALUE(CriteriTecnici!$K3716,".",","),IFERROR(NUMBERVALUE(CriteriTecnici!$K3716,",","."),0))),4)&amp;""),",",".")&amp;", "&amp;CHAR(34)&amp;"denominator"&amp;CHAR(34)&amp;": "&amp;SUBSTITUTE(TRIM(ROUND(IFERROR(CriteriTecnici!$L3716*1,IFERROR(NUMBERVALUE(CriteriTecnici!$L3716,".",","),IFERROR(NUMBERVALUE(CriteriTecnici!$L3716,",","."),0))),4)&amp;""),",",".")&amp;", "&amp;CHAR(34)&amp;"flag"&amp;CHAR(34)&amp;": "&amp;SUBSTITUTE(TRIM(ROUND(IFERROR(CriteriTecnici!$M3716*1,IFERROR(NUMBERVALUE(CriteriTecnici!$M3716,".",","),IFERROR(NUMBERVALUE(CriteriTecnici!$M3716,",","."),0))),4)&amp;""),",",".")&amp;", "&amp;CHAR(34)&amp;"rawScore"&amp;CHAR(34)&amp;": "&amp;SUBSTITUTE(TRIM(ROUND(IFERROR(CriteriTecnici!$O3716*1,IFERROR(NUMBERVALUE(CriteriTecnici!$O3716,".",","),IFERROR(NUMBERVALUE(CriteriTecnici!$O3716,",","."),0))),4)&amp;""),",",".")&amp;CHAR(125)&amp;IF(TRUE,",",""))</f>
        <v/>
      </c>
    </row>
    <row r="3937">
      <c r="A3937" s="38">
        <f>IF(CriteriTecnici!$A3717="","","    "&amp;CHAR(123)&amp;CHAR(34)&amp;"bidderId"&amp;CHAR(34)&amp;": "&amp;CHAR(34)&amp;SUBSTITUTE(CriteriTecnici!$A3717,CHAR(34),"'")&amp;CHAR(34)&amp;", "&amp;CHAR(34)&amp;"lotId"&amp;CHAR(34)&amp;": "&amp;CHAR(34)&amp;SUBSTITUTE(CriteriTecnici!$C3717,CHAR(34),"'")&amp;CHAR(34)&amp;", "&amp;CHAR(34)&amp;"criterionId"&amp;CHAR(34)&amp;": "&amp;CHAR(34)&amp;SUBSTITUTE(CriteriTecnici!$D3717,CHAR(34),"'")&amp;CHAR(34)&amp;", "&amp;CHAR(34)&amp;"kind"&amp;CHAR(34)&amp;": "&amp;CHAR(34)&amp;SUBSTITUTE(CriteriTecnici!$F3717,CHAR(34),"'")&amp;CHAR(34)&amp;", "&amp;CHAR(34)&amp;"value"&amp;CHAR(34)&amp;": "&amp;SUBSTITUTE(TRIM(ROUND(IFERROR(CriteriTecnici!$N3717*1,IFERROR(NUMBERVALUE(CriteriTecnici!$N3717,".",","),IFERROR(NUMBERVALUE(CriteriTecnici!$N3717,",","."),0))),4)&amp;""),",",".")&amp;", "&amp;CHAR(34)&amp;"numerator"&amp;CHAR(34)&amp;": "&amp;SUBSTITUTE(TRIM(ROUND(IFERROR(CriteriTecnici!$K3717*1,IFERROR(NUMBERVALUE(CriteriTecnici!$K3717,".",","),IFERROR(NUMBERVALUE(CriteriTecnici!$K3717,",","."),0))),4)&amp;""),",",".")&amp;", "&amp;CHAR(34)&amp;"denominator"&amp;CHAR(34)&amp;": "&amp;SUBSTITUTE(TRIM(ROUND(IFERROR(CriteriTecnici!$L3717*1,IFERROR(NUMBERVALUE(CriteriTecnici!$L3717,".",","),IFERROR(NUMBERVALUE(CriteriTecnici!$L3717,",","."),0))),4)&amp;""),",",".")&amp;", "&amp;CHAR(34)&amp;"flag"&amp;CHAR(34)&amp;": "&amp;SUBSTITUTE(TRIM(ROUND(IFERROR(CriteriTecnici!$M3717*1,IFERROR(NUMBERVALUE(CriteriTecnici!$M3717,".",","),IFERROR(NUMBERVALUE(CriteriTecnici!$M3717,",","."),0))),4)&amp;""),",",".")&amp;", "&amp;CHAR(34)&amp;"rawScore"&amp;CHAR(34)&amp;": "&amp;SUBSTITUTE(TRIM(ROUND(IFERROR(CriteriTecnici!$O3717*1,IFERROR(NUMBERVALUE(CriteriTecnici!$O3717,".",","),IFERROR(NUMBERVALUE(CriteriTecnici!$O3717,",","."),0))),4)&amp;""),",",".")&amp;CHAR(125)&amp;IF(TRUE,",",""))</f>
        <v/>
      </c>
    </row>
    <row r="3938">
      <c r="A3938" s="38">
        <f>IF(CriteriTecnici!$A3718="","","    "&amp;CHAR(123)&amp;CHAR(34)&amp;"bidderId"&amp;CHAR(34)&amp;": "&amp;CHAR(34)&amp;SUBSTITUTE(CriteriTecnici!$A3718,CHAR(34),"'")&amp;CHAR(34)&amp;", "&amp;CHAR(34)&amp;"lotId"&amp;CHAR(34)&amp;": "&amp;CHAR(34)&amp;SUBSTITUTE(CriteriTecnici!$C3718,CHAR(34),"'")&amp;CHAR(34)&amp;", "&amp;CHAR(34)&amp;"criterionId"&amp;CHAR(34)&amp;": "&amp;CHAR(34)&amp;SUBSTITUTE(CriteriTecnici!$D3718,CHAR(34),"'")&amp;CHAR(34)&amp;", "&amp;CHAR(34)&amp;"kind"&amp;CHAR(34)&amp;": "&amp;CHAR(34)&amp;SUBSTITUTE(CriteriTecnici!$F3718,CHAR(34),"'")&amp;CHAR(34)&amp;", "&amp;CHAR(34)&amp;"value"&amp;CHAR(34)&amp;": "&amp;SUBSTITUTE(TRIM(ROUND(IFERROR(CriteriTecnici!$N3718*1,IFERROR(NUMBERVALUE(CriteriTecnici!$N3718,".",","),IFERROR(NUMBERVALUE(CriteriTecnici!$N3718,",","."),0))),4)&amp;""),",",".")&amp;", "&amp;CHAR(34)&amp;"numerator"&amp;CHAR(34)&amp;": "&amp;SUBSTITUTE(TRIM(ROUND(IFERROR(CriteriTecnici!$K3718*1,IFERROR(NUMBERVALUE(CriteriTecnici!$K3718,".",","),IFERROR(NUMBERVALUE(CriteriTecnici!$K3718,",","."),0))),4)&amp;""),",",".")&amp;", "&amp;CHAR(34)&amp;"denominator"&amp;CHAR(34)&amp;": "&amp;SUBSTITUTE(TRIM(ROUND(IFERROR(CriteriTecnici!$L3718*1,IFERROR(NUMBERVALUE(CriteriTecnici!$L3718,".",","),IFERROR(NUMBERVALUE(CriteriTecnici!$L3718,",","."),0))),4)&amp;""),",",".")&amp;", "&amp;CHAR(34)&amp;"flag"&amp;CHAR(34)&amp;": "&amp;SUBSTITUTE(TRIM(ROUND(IFERROR(CriteriTecnici!$M3718*1,IFERROR(NUMBERVALUE(CriteriTecnici!$M3718,".",","),IFERROR(NUMBERVALUE(CriteriTecnici!$M3718,",","."),0))),4)&amp;""),",",".")&amp;", "&amp;CHAR(34)&amp;"rawScore"&amp;CHAR(34)&amp;": "&amp;SUBSTITUTE(TRIM(ROUND(IFERROR(CriteriTecnici!$O3718*1,IFERROR(NUMBERVALUE(CriteriTecnici!$O3718,".",","),IFERROR(NUMBERVALUE(CriteriTecnici!$O3718,",","."),0))),4)&amp;""),",",".")&amp;CHAR(125)&amp;IF(TRUE,",",""))</f>
        <v/>
      </c>
    </row>
    <row r="3939">
      <c r="A3939" s="38">
        <f>IF(CriteriTecnici!$A3719="","","    "&amp;CHAR(123)&amp;CHAR(34)&amp;"bidderId"&amp;CHAR(34)&amp;": "&amp;CHAR(34)&amp;SUBSTITUTE(CriteriTecnici!$A3719,CHAR(34),"'")&amp;CHAR(34)&amp;", "&amp;CHAR(34)&amp;"lotId"&amp;CHAR(34)&amp;": "&amp;CHAR(34)&amp;SUBSTITUTE(CriteriTecnici!$C3719,CHAR(34),"'")&amp;CHAR(34)&amp;", "&amp;CHAR(34)&amp;"criterionId"&amp;CHAR(34)&amp;": "&amp;CHAR(34)&amp;SUBSTITUTE(CriteriTecnici!$D3719,CHAR(34),"'")&amp;CHAR(34)&amp;", "&amp;CHAR(34)&amp;"kind"&amp;CHAR(34)&amp;": "&amp;CHAR(34)&amp;SUBSTITUTE(CriteriTecnici!$F3719,CHAR(34),"'")&amp;CHAR(34)&amp;", "&amp;CHAR(34)&amp;"value"&amp;CHAR(34)&amp;": "&amp;SUBSTITUTE(TRIM(ROUND(IFERROR(CriteriTecnici!$N3719*1,IFERROR(NUMBERVALUE(CriteriTecnici!$N3719,".",","),IFERROR(NUMBERVALUE(CriteriTecnici!$N3719,",","."),0))),4)&amp;""),",",".")&amp;", "&amp;CHAR(34)&amp;"numerator"&amp;CHAR(34)&amp;": "&amp;SUBSTITUTE(TRIM(ROUND(IFERROR(CriteriTecnici!$K3719*1,IFERROR(NUMBERVALUE(CriteriTecnici!$K3719,".",","),IFERROR(NUMBERVALUE(CriteriTecnici!$K3719,",","."),0))),4)&amp;""),",",".")&amp;", "&amp;CHAR(34)&amp;"denominator"&amp;CHAR(34)&amp;": "&amp;SUBSTITUTE(TRIM(ROUND(IFERROR(CriteriTecnici!$L3719*1,IFERROR(NUMBERVALUE(CriteriTecnici!$L3719,".",","),IFERROR(NUMBERVALUE(CriteriTecnici!$L3719,",","."),0))),4)&amp;""),",",".")&amp;", "&amp;CHAR(34)&amp;"flag"&amp;CHAR(34)&amp;": "&amp;SUBSTITUTE(TRIM(ROUND(IFERROR(CriteriTecnici!$M3719*1,IFERROR(NUMBERVALUE(CriteriTecnici!$M3719,".",","),IFERROR(NUMBERVALUE(CriteriTecnici!$M3719,",","."),0))),4)&amp;""),",",".")&amp;", "&amp;CHAR(34)&amp;"rawScore"&amp;CHAR(34)&amp;": "&amp;SUBSTITUTE(TRIM(ROUND(IFERROR(CriteriTecnici!$O3719*1,IFERROR(NUMBERVALUE(CriteriTecnici!$O3719,".",","),IFERROR(NUMBERVALUE(CriteriTecnici!$O3719,",","."),0))),4)&amp;""),",",".")&amp;CHAR(125)&amp;IF(TRUE,",",""))</f>
        <v/>
      </c>
    </row>
    <row r="3940">
      <c r="A3940" s="38">
        <f>IF(CriteriTecnici!$A3720="","","    "&amp;CHAR(123)&amp;CHAR(34)&amp;"bidderId"&amp;CHAR(34)&amp;": "&amp;CHAR(34)&amp;SUBSTITUTE(CriteriTecnici!$A3720,CHAR(34),"'")&amp;CHAR(34)&amp;", "&amp;CHAR(34)&amp;"lotId"&amp;CHAR(34)&amp;": "&amp;CHAR(34)&amp;SUBSTITUTE(CriteriTecnici!$C3720,CHAR(34),"'")&amp;CHAR(34)&amp;", "&amp;CHAR(34)&amp;"criterionId"&amp;CHAR(34)&amp;": "&amp;CHAR(34)&amp;SUBSTITUTE(CriteriTecnici!$D3720,CHAR(34),"'")&amp;CHAR(34)&amp;", "&amp;CHAR(34)&amp;"kind"&amp;CHAR(34)&amp;": "&amp;CHAR(34)&amp;SUBSTITUTE(CriteriTecnici!$F3720,CHAR(34),"'")&amp;CHAR(34)&amp;", "&amp;CHAR(34)&amp;"value"&amp;CHAR(34)&amp;": "&amp;SUBSTITUTE(TRIM(ROUND(IFERROR(CriteriTecnici!$N3720*1,IFERROR(NUMBERVALUE(CriteriTecnici!$N3720,".",","),IFERROR(NUMBERVALUE(CriteriTecnici!$N3720,",","."),0))),4)&amp;""),",",".")&amp;", "&amp;CHAR(34)&amp;"numerator"&amp;CHAR(34)&amp;": "&amp;SUBSTITUTE(TRIM(ROUND(IFERROR(CriteriTecnici!$K3720*1,IFERROR(NUMBERVALUE(CriteriTecnici!$K3720,".",","),IFERROR(NUMBERVALUE(CriteriTecnici!$K3720,",","."),0))),4)&amp;""),",",".")&amp;", "&amp;CHAR(34)&amp;"denominator"&amp;CHAR(34)&amp;": "&amp;SUBSTITUTE(TRIM(ROUND(IFERROR(CriteriTecnici!$L3720*1,IFERROR(NUMBERVALUE(CriteriTecnici!$L3720,".",","),IFERROR(NUMBERVALUE(CriteriTecnici!$L3720,",","."),0))),4)&amp;""),",",".")&amp;", "&amp;CHAR(34)&amp;"flag"&amp;CHAR(34)&amp;": "&amp;SUBSTITUTE(TRIM(ROUND(IFERROR(CriteriTecnici!$M3720*1,IFERROR(NUMBERVALUE(CriteriTecnici!$M3720,".",","),IFERROR(NUMBERVALUE(CriteriTecnici!$M3720,",","."),0))),4)&amp;""),",",".")&amp;", "&amp;CHAR(34)&amp;"rawScore"&amp;CHAR(34)&amp;": "&amp;SUBSTITUTE(TRIM(ROUND(IFERROR(CriteriTecnici!$O3720*1,IFERROR(NUMBERVALUE(CriteriTecnici!$O3720,".",","),IFERROR(NUMBERVALUE(CriteriTecnici!$O3720,",","."),0))),4)&amp;""),",",".")&amp;CHAR(125)&amp;IF(TRUE,",",""))</f>
        <v/>
      </c>
    </row>
    <row r="3941">
      <c r="A3941" s="38">
        <f>IF(CriteriTecnici!$A3721="","","    "&amp;CHAR(123)&amp;CHAR(34)&amp;"bidderId"&amp;CHAR(34)&amp;": "&amp;CHAR(34)&amp;SUBSTITUTE(CriteriTecnici!$A3721,CHAR(34),"'")&amp;CHAR(34)&amp;", "&amp;CHAR(34)&amp;"lotId"&amp;CHAR(34)&amp;": "&amp;CHAR(34)&amp;SUBSTITUTE(CriteriTecnici!$C3721,CHAR(34),"'")&amp;CHAR(34)&amp;", "&amp;CHAR(34)&amp;"criterionId"&amp;CHAR(34)&amp;": "&amp;CHAR(34)&amp;SUBSTITUTE(CriteriTecnici!$D3721,CHAR(34),"'")&amp;CHAR(34)&amp;", "&amp;CHAR(34)&amp;"kind"&amp;CHAR(34)&amp;": "&amp;CHAR(34)&amp;SUBSTITUTE(CriteriTecnici!$F3721,CHAR(34),"'")&amp;CHAR(34)&amp;", "&amp;CHAR(34)&amp;"value"&amp;CHAR(34)&amp;": "&amp;SUBSTITUTE(TRIM(ROUND(IFERROR(CriteriTecnici!$N3721*1,IFERROR(NUMBERVALUE(CriteriTecnici!$N3721,".",","),IFERROR(NUMBERVALUE(CriteriTecnici!$N3721,",","."),0))),4)&amp;""),",",".")&amp;", "&amp;CHAR(34)&amp;"numerator"&amp;CHAR(34)&amp;": "&amp;SUBSTITUTE(TRIM(ROUND(IFERROR(CriteriTecnici!$K3721*1,IFERROR(NUMBERVALUE(CriteriTecnici!$K3721,".",","),IFERROR(NUMBERVALUE(CriteriTecnici!$K3721,",","."),0))),4)&amp;""),",",".")&amp;", "&amp;CHAR(34)&amp;"denominator"&amp;CHAR(34)&amp;": "&amp;SUBSTITUTE(TRIM(ROUND(IFERROR(CriteriTecnici!$L3721*1,IFERROR(NUMBERVALUE(CriteriTecnici!$L3721,".",","),IFERROR(NUMBERVALUE(CriteriTecnici!$L3721,",","."),0))),4)&amp;""),",",".")&amp;", "&amp;CHAR(34)&amp;"flag"&amp;CHAR(34)&amp;": "&amp;SUBSTITUTE(TRIM(ROUND(IFERROR(CriteriTecnici!$M3721*1,IFERROR(NUMBERVALUE(CriteriTecnici!$M3721,".",","),IFERROR(NUMBERVALUE(CriteriTecnici!$M3721,",","."),0))),4)&amp;""),",",".")&amp;", "&amp;CHAR(34)&amp;"rawScore"&amp;CHAR(34)&amp;": "&amp;SUBSTITUTE(TRIM(ROUND(IFERROR(CriteriTecnici!$O3721*1,IFERROR(NUMBERVALUE(CriteriTecnici!$O3721,".",","),IFERROR(NUMBERVALUE(CriteriTecnici!$O3721,",","."),0))),4)&amp;""),",",".")&amp;CHAR(125)&amp;IF(TRUE,",",""))</f>
        <v/>
      </c>
    </row>
    <row r="3942">
      <c r="A3942" s="38">
        <f>IF(CriteriTecnici!$A3722="","","    "&amp;CHAR(123)&amp;CHAR(34)&amp;"bidderId"&amp;CHAR(34)&amp;": "&amp;CHAR(34)&amp;SUBSTITUTE(CriteriTecnici!$A3722,CHAR(34),"'")&amp;CHAR(34)&amp;", "&amp;CHAR(34)&amp;"lotId"&amp;CHAR(34)&amp;": "&amp;CHAR(34)&amp;SUBSTITUTE(CriteriTecnici!$C3722,CHAR(34),"'")&amp;CHAR(34)&amp;", "&amp;CHAR(34)&amp;"criterionId"&amp;CHAR(34)&amp;": "&amp;CHAR(34)&amp;SUBSTITUTE(CriteriTecnici!$D3722,CHAR(34),"'")&amp;CHAR(34)&amp;", "&amp;CHAR(34)&amp;"kind"&amp;CHAR(34)&amp;": "&amp;CHAR(34)&amp;SUBSTITUTE(CriteriTecnici!$F3722,CHAR(34),"'")&amp;CHAR(34)&amp;", "&amp;CHAR(34)&amp;"value"&amp;CHAR(34)&amp;": "&amp;SUBSTITUTE(TRIM(ROUND(IFERROR(CriteriTecnici!$N3722*1,IFERROR(NUMBERVALUE(CriteriTecnici!$N3722,".",","),IFERROR(NUMBERVALUE(CriteriTecnici!$N3722,",","."),0))),4)&amp;""),",",".")&amp;", "&amp;CHAR(34)&amp;"numerator"&amp;CHAR(34)&amp;": "&amp;SUBSTITUTE(TRIM(ROUND(IFERROR(CriteriTecnici!$K3722*1,IFERROR(NUMBERVALUE(CriteriTecnici!$K3722,".",","),IFERROR(NUMBERVALUE(CriteriTecnici!$K3722,",","."),0))),4)&amp;""),",",".")&amp;", "&amp;CHAR(34)&amp;"denominator"&amp;CHAR(34)&amp;": "&amp;SUBSTITUTE(TRIM(ROUND(IFERROR(CriteriTecnici!$L3722*1,IFERROR(NUMBERVALUE(CriteriTecnici!$L3722,".",","),IFERROR(NUMBERVALUE(CriteriTecnici!$L3722,",","."),0))),4)&amp;""),",",".")&amp;", "&amp;CHAR(34)&amp;"flag"&amp;CHAR(34)&amp;": "&amp;SUBSTITUTE(TRIM(ROUND(IFERROR(CriteriTecnici!$M3722*1,IFERROR(NUMBERVALUE(CriteriTecnici!$M3722,".",","),IFERROR(NUMBERVALUE(CriteriTecnici!$M3722,",","."),0))),4)&amp;""),",",".")&amp;", "&amp;CHAR(34)&amp;"rawScore"&amp;CHAR(34)&amp;": "&amp;SUBSTITUTE(TRIM(ROUND(IFERROR(CriteriTecnici!$O3722*1,IFERROR(NUMBERVALUE(CriteriTecnici!$O3722,".",","),IFERROR(NUMBERVALUE(CriteriTecnici!$O3722,",","."),0))),4)&amp;""),",",".")&amp;CHAR(125)&amp;IF(TRUE,",",""))</f>
        <v/>
      </c>
    </row>
    <row r="3943">
      <c r="A3943" s="38">
        <f>IF(CriteriTecnici!$A3723="","","    "&amp;CHAR(123)&amp;CHAR(34)&amp;"bidderId"&amp;CHAR(34)&amp;": "&amp;CHAR(34)&amp;SUBSTITUTE(CriteriTecnici!$A3723,CHAR(34),"'")&amp;CHAR(34)&amp;", "&amp;CHAR(34)&amp;"lotId"&amp;CHAR(34)&amp;": "&amp;CHAR(34)&amp;SUBSTITUTE(CriteriTecnici!$C3723,CHAR(34),"'")&amp;CHAR(34)&amp;", "&amp;CHAR(34)&amp;"criterionId"&amp;CHAR(34)&amp;": "&amp;CHAR(34)&amp;SUBSTITUTE(CriteriTecnici!$D3723,CHAR(34),"'")&amp;CHAR(34)&amp;", "&amp;CHAR(34)&amp;"kind"&amp;CHAR(34)&amp;": "&amp;CHAR(34)&amp;SUBSTITUTE(CriteriTecnici!$F3723,CHAR(34),"'")&amp;CHAR(34)&amp;", "&amp;CHAR(34)&amp;"value"&amp;CHAR(34)&amp;": "&amp;SUBSTITUTE(TRIM(ROUND(IFERROR(CriteriTecnici!$N3723*1,IFERROR(NUMBERVALUE(CriteriTecnici!$N3723,".",","),IFERROR(NUMBERVALUE(CriteriTecnici!$N3723,",","."),0))),4)&amp;""),",",".")&amp;", "&amp;CHAR(34)&amp;"numerator"&amp;CHAR(34)&amp;": "&amp;SUBSTITUTE(TRIM(ROUND(IFERROR(CriteriTecnici!$K3723*1,IFERROR(NUMBERVALUE(CriteriTecnici!$K3723,".",","),IFERROR(NUMBERVALUE(CriteriTecnici!$K3723,",","."),0))),4)&amp;""),",",".")&amp;", "&amp;CHAR(34)&amp;"denominator"&amp;CHAR(34)&amp;": "&amp;SUBSTITUTE(TRIM(ROUND(IFERROR(CriteriTecnici!$L3723*1,IFERROR(NUMBERVALUE(CriteriTecnici!$L3723,".",","),IFERROR(NUMBERVALUE(CriteriTecnici!$L3723,",","."),0))),4)&amp;""),",",".")&amp;", "&amp;CHAR(34)&amp;"flag"&amp;CHAR(34)&amp;": "&amp;SUBSTITUTE(TRIM(ROUND(IFERROR(CriteriTecnici!$M3723*1,IFERROR(NUMBERVALUE(CriteriTecnici!$M3723,".",","),IFERROR(NUMBERVALUE(CriteriTecnici!$M3723,",","."),0))),4)&amp;""),",",".")&amp;", "&amp;CHAR(34)&amp;"rawScore"&amp;CHAR(34)&amp;": "&amp;SUBSTITUTE(TRIM(ROUND(IFERROR(CriteriTecnici!$O3723*1,IFERROR(NUMBERVALUE(CriteriTecnici!$O3723,".",","),IFERROR(NUMBERVALUE(CriteriTecnici!$O3723,",","."),0))),4)&amp;""),",",".")&amp;CHAR(125)&amp;IF(TRUE,",",""))</f>
        <v/>
      </c>
    </row>
    <row r="3944">
      <c r="A3944" s="38">
        <f>IF(CriteriTecnici!$A3724="","","    "&amp;CHAR(123)&amp;CHAR(34)&amp;"bidderId"&amp;CHAR(34)&amp;": "&amp;CHAR(34)&amp;SUBSTITUTE(CriteriTecnici!$A3724,CHAR(34),"'")&amp;CHAR(34)&amp;", "&amp;CHAR(34)&amp;"lotId"&amp;CHAR(34)&amp;": "&amp;CHAR(34)&amp;SUBSTITUTE(CriteriTecnici!$C3724,CHAR(34),"'")&amp;CHAR(34)&amp;", "&amp;CHAR(34)&amp;"criterionId"&amp;CHAR(34)&amp;": "&amp;CHAR(34)&amp;SUBSTITUTE(CriteriTecnici!$D3724,CHAR(34),"'")&amp;CHAR(34)&amp;", "&amp;CHAR(34)&amp;"kind"&amp;CHAR(34)&amp;": "&amp;CHAR(34)&amp;SUBSTITUTE(CriteriTecnici!$F3724,CHAR(34),"'")&amp;CHAR(34)&amp;", "&amp;CHAR(34)&amp;"value"&amp;CHAR(34)&amp;": "&amp;SUBSTITUTE(TRIM(ROUND(IFERROR(CriteriTecnici!$N3724*1,IFERROR(NUMBERVALUE(CriteriTecnici!$N3724,".",","),IFERROR(NUMBERVALUE(CriteriTecnici!$N3724,",","."),0))),4)&amp;""),",",".")&amp;", "&amp;CHAR(34)&amp;"numerator"&amp;CHAR(34)&amp;": "&amp;SUBSTITUTE(TRIM(ROUND(IFERROR(CriteriTecnici!$K3724*1,IFERROR(NUMBERVALUE(CriteriTecnici!$K3724,".",","),IFERROR(NUMBERVALUE(CriteriTecnici!$K3724,",","."),0))),4)&amp;""),",",".")&amp;", "&amp;CHAR(34)&amp;"denominator"&amp;CHAR(34)&amp;": "&amp;SUBSTITUTE(TRIM(ROUND(IFERROR(CriteriTecnici!$L3724*1,IFERROR(NUMBERVALUE(CriteriTecnici!$L3724,".",","),IFERROR(NUMBERVALUE(CriteriTecnici!$L3724,",","."),0))),4)&amp;""),",",".")&amp;", "&amp;CHAR(34)&amp;"flag"&amp;CHAR(34)&amp;": "&amp;SUBSTITUTE(TRIM(ROUND(IFERROR(CriteriTecnici!$M3724*1,IFERROR(NUMBERVALUE(CriteriTecnici!$M3724,".",","),IFERROR(NUMBERVALUE(CriteriTecnici!$M3724,",","."),0))),4)&amp;""),",",".")&amp;", "&amp;CHAR(34)&amp;"rawScore"&amp;CHAR(34)&amp;": "&amp;SUBSTITUTE(TRIM(ROUND(IFERROR(CriteriTecnici!$O3724*1,IFERROR(NUMBERVALUE(CriteriTecnici!$O3724,".",","),IFERROR(NUMBERVALUE(CriteriTecnici!$O3724,",","."),0))),4)&amp;""),",",".")&amp;CHAR(125)&amp;IF(COUNTA(Offerte!$A122:$A$200)&gt;0,",",""))</f>
        <v/>
      </c>
    </row>
    <row r="3945">
      <c r="A3945" s="38">
        <f>IF(CriteriTecnici!$A3725="","","    "&amp;CHAR(123)&amp;CHAR(34)&amp;"bidderId"&amp;CHAR(34)&amp;": "&amp;CHAR(34)&amp;SUBSTITUTE(CriteriTecnici!$A3725,CHAR(34),"'")&amp;CHAR(34)&amp;", "&amp;CHAR(34)&amp;"lotId"&amp;CHAR(34)&amp;": "&amp;CHAR(34)&amp;SUBSTITUTE(CriteriTecnici!$C3725,CHAR(34),"'")&amp;CHAR(34)&amp;", "&amp;CHAR(34)&amp;"criterionId"&amp;CHAR(34)&amp;": "&amp;CHAR(34)&amp;SUBSTITUTE(CriteriTecnici!$D3725,CHAR(34),"'")&amp;CHAR(34)&amp;", "&amp;CHAR(34)&amp;"kind"&amp;CHAR(34)&amp;": "&amp;CHAR(34)&amp;SUBSTITUTE(CriteriTecnici!$F3725,CHAR(34),"'")&amp;CHAR(34)&amp;", "&amp;CHAR(34)&amp;"value"&amp;CHAR(34)&amp;": "&amp;SUBSTITUTE(TRIM(ROUND(IFERROR(CriteriTecnici!$N3725*1,IFERROR(NUMBERVALUE(CriteriTecnici!$N3725,".",","),IFERROR(NUMBERVALUE(CriteriTecnici!$N3725,",","."),0))),4)&amp;""),",",".")&amp;", "&amp;CHAR(34)&amp;"numerator"&amp;CHAR(34)&amp;": "&amp;SUBSTITUTE(TRIM(ROUND(IFERROR(CriteriTecnici!$K3725*1,IFERROR(NUMBERVALUE(CriteriTecnici!$K3725,".",","),IFERROR(NUMBERVALUE(CriteriTecnici!$K3725,",","."),0))),4)&amp;""),",",".")&amp;", "&amp;CHAR(34)&amp;"denominator"&amp;CHAR(34)&amp;": "&amp;SUBSTITUTE(TRIM(ROUND(IFERROR(CriteriTecnici!$L3725*1,IFERROR(NUMBERVALUE(CriteriTecnici!$L3725,".",","),IFERROR(NUMBERVALUE(CriteriTecnici!$L3725,",","."),0))),4)&amp;""),",",".")&amp;", "&amp;CHAR(34)&amp;"flag"&amp;CHAR(34)&amp;": "&amp;SUBSTITUTE(TRIM(ROUND(IFERROR(CriteriTecnici!$M3725*1,IFERROR(NUMBERVALUE(CriteriTecnici!$M3725,".",","),IFERROR(NUMBERVALUE(CriteriTecnici!$M3725,",","."),0))),4)&amp;""),",",".")&amp;", "&amp;CHAR(34)&amp;"rawScore"&amp;CHAR(34)&amp;": "&amp;SUBSTITUTE(TRIM(ROUND(IFERROR(CriteriTecnici!$O3725*1,IFERROR(NUMBERVALUE(CriteriTecnici!$O3725,".",","),IFERROR(NUMBERVALUE(CriteriTecnici!$O3725,",","."),0))),4)&amp;""),",",".")&amp;CHAR(125)&amp;IF(TRUE,",",""))</f>
        <v/>
      </c>
    </row>
    <row r="3946">
      <c r="A3946" s="38">
        <f>IF(CriteriTecnici!$A3726="","","    "&amp;CHAR(123)&amp;CHAR(34)&amp;"bidderId"&amp;CHAR(34)&amp;": "&amp;CHAR(34)&amp;SUBSTITUTE(CriteriTecnici!$A3726,CHAR(34),"'")&amp;CHAR(34)&amp;", "&amp;CHAR(34)&amp;"lotId"&amp;CHAR(34)&amp;": "&amp;CHAR(34)&amp;SUBSTITUTE(CriteriTecnici!$C3726,CHAR(34),"'")&amp;CHAR(34)&amp;", "&amp;CHAR(34)&amp;"criterionId"&amp;CHAR(34)&amp;": "&amp;CHAR(34)&amp;SUBSTITUTE(CriteriTecnici!$D3726,CHAR(34),"'")&amp;CHAR(34)&amp;", "&amp;CHAR(34)&amp;"kind"&amp;CHAR(34)&amp;": "&amp;CHAR(34)&amp;SUBSTITUTE(CriteriTecnici!$F3726,CHAR(34),"'")&amp;CHAR(34)&amp;", "&amp;CHAR(34)&amp;"value"&amp;CHAR(34)&amp;": "&amp;SUBSTITUTE(TRIM(ROUND(IFERROR(CriteriTecnici!$N3726*1,IFERROR(NUMBERVALUE(CriteriTecnici!$N3726,".",","),IFERROR(NUMBERVALUE(CriteriTecnici!$N3726,",","."),0))),4)&amp;""),",",".")&amp;", "&amp;CHAR(34)&amp;"numerator"&amp;CHAR(34)&amp;": "&amp;SUBSTITUTE(TRIM(ROUND(IFERROR(CriteriTecnici!$K3726*1,IFERROR(NUMBERVALUE(CriteriTecnici!$K3726,".",","),IFERROR(NUMBERVALUE(CriteriTecnici!$K3726,",","."),0))),4)&amp;""),",",".")&amp;", "&amp;CHAR(34)&amp;"denominator"&amp;CHAR(34)&amp;": "&amp;SUBSTITUTE(TRIM(ROUND(IFERROR(CriteriTecnici!$L3726*1,IFERROR(NUMBERVALUE(CriteriTecnici!$L3726,".",","),IFERROR(NUMBERVALUE(CriteriTecnici!$L3726,",","."),0))),4)&amp;""),",",".")&amp;", "&amp;CHAR(34)&amp;"flag"&amp;CHAR(34)&amp;": "&amp;SUBSTITUTE(TRIM(ROUND(IFERROR(CriteriTecnici!$M3726*1,IFERROR(NUMBERVALUE(CriteriTecnici!$M3726,".",","),IFERROR(NUMBERVALUE(CriteriTecnici!$M3726,",","."),0))),4)&amp;""),",",".")&amp;", "&amp;CHAR(34)&amp;"rawScore"&amp;CHAR(34)&amp;": "&amp;SUBSTITUTE(TRIM(ROUND(IFERROR(CriteriTecnici!$O3726*1,IFERROR(NUMBERVALUE(CriteriTecnici!$O3726,".",","),IFERROR(NUMBERVALUE(CriteriTecnici!$O3726,",","."),0))),4)&amp;""),",",".")&amp;CHAR(125)&amp;IF(TRUE,",",""))</f>
        <v/>
      </c>
    </row>
    <row r="3947">
      <c r="A3947" s="38">
        <f>IF(CriteriTecnici!$A3727="","","    "&amp;CHAR(123)&amp;CHAR(34)&amp;"bidderId"&amp;CHAR(34)&amp;": "&amp;CHAR(34)&amp;SUBSTITUTE(CriteriTecnici!$A3727,CHAR(34),"'")&amp;CHAR(34)&amp;", "&amp;CHAR(34)&amp;"lotId"&amp;CHAR(34)&amp;": "&amp;CHAR(34)&amp;SUBSTITUTE(CriteriTecnici!$C3727,CHAR(34),"'")&amp;CHAR(34)&amp;", "&amp;CHAR(34)&amp;"criterionId"&amp;CHAR(34)&amp;": "&amp;CHAR(34)&amp;SUBSTITUTE(CriteriTecnici!$D3727,CHAR(34),"'")&amp;CHAR(34)&amp;", "&amp;CHAR(34)&amp;"kind"&amp;CHAR(34)&amp;": "&amp;CHAR(34)&amp;SUBSTITUTE(CriteriTecnici!$F3727,CHAR(34),"'")&amp;CHAR(34)&amp;", "&amp;CHAR(34)&amp;"value"&amp;CHAR(34)&amp;": "&amp;SUBSTITUTE(TRIM(ROUND(IFERROR(CriteriTecnici!$N3727*1,IFERROR(NUMBERVALUE(CriteriTecnici!$N3727,".",","),IFERROR(NUMBERVALUE(CriteriTecnici!$N3727,",","."),0))),4)&amp;""),",",".")&amp;", "&amp;CHAR(34)&amp;"numerator"&amp;CHAR(34)&amp;": "&amp;SUBSTITUTE(TRIM(ROUND(IFERROR(CriteriTecnici!$K3727*1,IFERROR(NUMBERVALUE(CriteriTecnici!$K3727,".",","),IFERROR(NUMBERVALUE(CriteriTecnici!$K3727,",","."),0))),4)&amp;""),",",".")&amp;", "&amp;CHAR(34)&amp;"denominator"&amp;CHAR(34)&amp;": "&amp;SUBSTITUTE(TRIM(ROUND(IFERROR(CriteriTecnici!$L3727*1,IFERROR(NUMBERVALUE(CriteriTecnici!$L3727,".",","),IFERROR(NUMBERVALUE(CriteriTecnici!$L3727,",","."),0))),4)&amp;""),",",".")&amp;", "&amp;CHAR(34)&amp;"flag"&amp;CHAR(34)&amp;": "&amp;SUBSTITUTE(TRIM(ROUND(IFERROR(CriteriTecnici!$M3727*1,IFERROR(NUMBERVALUE(CriteriTecnici!$M3727,".",","),IFERROR(NUMBERVALUE(CriteriTecnici!$M3727,",","."),0))),4)&amp;""),",",".")&amp;", "&amp;CHAR(34)&amp;"rawScore"&amp;CHAR(34)&amp;": "&amp;SUBSTITUTE(TRIM(ROUND(IFERROR(CriteriTecnici!$O3727*1,IFERROR(NUMBERVALUE(CriteriTecnici!$O3727,".",","),IFERROR(NUMBERVALUE(CriteriTecnici!$O3727,",","."),0))),4)&amp;""),",",".")&amp;CHAR(125)&amp;IF(TRUE,",",""))</f>
        <v/>
      </c>
    </row>
    <row r="3948">
      <c r="A3948" s="38">
        <f>IF(CriteriTecnici!$A3728="","","    "&amp;CHAR(123)&amp;CHAR(34)&amp;"bidderId"&amp;CHAR(34)&amp;": "&amp;CHAR(34)&amp;SUBSTITUTE(CriteriTecnici!$A3728,CHAR(34),"'")&amp;CHAR(34)&amp;", "&amp;CHAR(34)&amp;"lotId"&amp;CHAR(34)&amp;": "&amp;CHAR(34)&amp;SUBSTITUTE(CriteriTecnici!$C3728,CHAR(34),"'")&amp;CHAR(34)&amp;", "&amp;CHAR(34)&amp;"criterionId"&amp;CHAR(34)&amp;": "&amp;CHAR(34)&amp;SUBSTITUTE(CriteriTecnici!$D3728,CHAR(34),"'")&amp;CHAR(34)&amp;", "&amp;CHAR(34)&amp;"kind"&amp;CHAR(34)&amp;": "&amp;CHAR(34)&amp;SUBSTITUTE(CriteriTecnici!$F3728,CHAR(34),"'")&amp;CHAR(34)&amp;", "&amp;CHAR(34)&amp;"value"&amp;CHAR(34)&amp;": "&amp;SUBSTITUTE(TRIM(ROUND(IFERROR(CriteriTecnici!$N3728*1,IFERROR(NUMBERVALUE(CriteriTecnici!$N3728,".",","),IFERROR(NUMBERVALUE(CriteriTecnici!$N3728,",","."),0))),4)&amp;""),",",".")&amp;", "&amp;CHAR(34)&amp;"numerator"&amp;CHAR(34)&amp;": "&amp;SUBSTITUTE(TRIM(ROUND(IFERROR(CriteriTecnici!$K3728*1,IFERROR(NUMBERVALUE(CriteriTecnici!$K3728,".",","),IFERROR(NUMBERVALUE(CriteriTecnici!$K3728,",","."),0))),4)&amp;""),",",".")&amp;", "&amp;CHAR(34)&amp;"denominator"&amp;CHAR(34)&amp;": "&amp;SUBSTITUTE(TRIM(ROUND(IFERROR(CriteriTecnici!$L3728*1,IFERROR(NUMBERVALUE(CriteriTecnici!$L3728,".",","),IFERROR(NUMBERVALUE(CriteriTecnici!$L3728,",","."),0))),4)&amp;""),",",".")&amp;", "&amp;CHAR(34)&amp;"flag"&amp;CHAR(34)&amp;": "&amp;SUBSTITUTE(TRIM(ROUND(IFERROR(CriteriTecnici!$M3728*1,IFERROR(NUMBERVALUE(CriteriTecnici!$M3728,".",","),IFERROR(NUMBERVALUE(CriteriTecnici!$M3728,",","."),0))),4)&amp;""),",",".")&amp;", "&amp;CHAR(34)&amp;"rawScore"&amp;CHAR(34)&amp;": "&amp;SUBSTITUTE(TRIM(ROUND(IFERROR(CriteriTecnici!$O3728*1,IFERROR(NUMBERVALUE(CriteriTecnici!$O3728,".",","),IFERROR(NUMBERVALUE(CriteriTecnici!$O3728,",","."),0))),4)&amp;""),",",".")&amp;CHAR(125)&amp;IF(TRUE,",",""))</f>
        <v/>
      </c>
    </row>
    <row r="3949">
      <c r="A3949" s="38">
        <f>IF(CriteriTecnici!$A3729="","","    "&amp;CHAR(123)&amp;CHAR(34)&amp;"bidderId"&amp;CHAR(34)&amp;": "&amp;CHAR(34)&amp;SUBSTITUTE(CriteriTecnici!$A3729,CHAR(34),"'")&amp;CHAR(34)&amp;", "&amp;CHAR(34)&amp;"lotId"&amp;CHAR(34)&amp;": "&amp;CHAR(34)&amp;SUBSTITUTE(CriteriTecnici!$C3729,CHAR(34),"'")&amp;CHAR(34)&amp;", "&amp;CHAR(34)&amp;"criterionId"&amp;CHAR(34)&amp;": "&amp;CHAR(34)&amp;SUBSTITUTE(CriteriTecnici!$D3729,CHAR(34),"'")&amp;CHAR(34)&amp;", "&amp;CHAR(34)&amp;"kind"&amp;CHAR(34)&amp;": "&amp;CHAR(34)&amp;SUBSTITUTE(CriteriTecnici!$F3729,CHAR(34),"'")&amp;CHAR(34)&amp;", "&amp;CHAR(34)&amp;"value"&amp;CHAR(34)&amp;": "&amp;SUBSTITUTE(TRIM(ROUND(IFERROR(CriteriTecnici!$N3729*1,IFERROR(NUMBERVALUE(CriteriTecnici!$N3729,".",","),IFERROR(NUMBERVALUE(CriteriTecnici!$N3729,",","."),0))),4)&amp;""),",",".")&amp;", "&amp;CHAR(34)&amp;"numerator"&amp;CHAR(34)&amp;": "&amp;SUBSTITUTE(TRIM(ROUND(IFERROR(CriteriTecnici!$K3729*1,IFERROR(NUMBERVALUE(CriteriTecnici!$K3729,".",","),IFERROR(NUMBERVALUE(CriteriTecnici!$K3729,",","."),0))),4)&amp;""),",",".")&amp;", "&amp;CHAR(34)&amp;"denominator"&amp;CHAR(34)&amp;": "&amp;SUBSTITUTE(TRIM(ROUND(IFERROR(CriteriTecnici!$L3729*1,IFERROR(NUMBERVALUE(CriteriTecnici!$L3729,".",","),IFERROR(NUMBERVALUE(CriteriTecnici!$L3729,",","."),0))),4)&amp;""),",",".")&amp;", "&amp;CHAR(34)&amp;"flag"&amp;CHAR(34)&amp;": "&amp;SUBSTITUTE(TRIM(ROUND(IFERROR(CriteriTecnici!$M3729*1,IFERROR(NUMBERVALUE(CriteriTecnici!$M3729,".",","),IFERROR(NUMBERVALUE(CriteriTecnici!$M3729,",","."),0))),4)&amp;""),",",".")&amp;", "&amp;CHAR(34)&amp;"rawScore"&amp;CHAR(34)&amp;": "&amp;SUBSTITUTE(TRIM(ROUND(IFERROR(CriteriTecnici!$O3729*1,IFERROR(NUMBERVALUE(CriteriTecnici!$O3729,".",","),IFERROR(NUMBERVALUE(CriteriTecnici!$O3729,",","."),0))),4)&amp;""),",",".")&amp;CHAR(125)&amp;IF(TRUE,",",""))</f>
        <v/>
      </c>
    </row>
    <row r="3950">
      <c r="A3950" s="38">
        <f>IF(CriteriTecnici!$A3730="","","    "&amp;CHAR(123)&amp;CHAR(34)&amp;"bidderId"&amp;CHAR(34)&amp;": "&amp;CHAR(34)&amp;SUBSTITUTE(CriteriTecnici!$A3730,CHAR(34),"'")&amp;CHAR(34)&amp;", "&amp;CHAR(34)&amp;"lotId"&amp;CHAR(34)&amp;": "&amp;CHAR(34)&amp;SUBSTITUTE(CriteriTecnici!$C3730,CHAR(34),"'")&amp;CHAR(34)&amp;", "&amp;CHAR(34)&amp;"criterionId"&amp;CHAR(34)&amp;": "&amp;CHAR(34)&amp;SUBSTITUTE(CriteriTecnici!$D3730,CHAR(34),"'")&amp;CHAR(34)&amp;", "&amp;CHAR(34)&amp;"kind"&amp;CHAR(34)&amp;": "&amp;CHAR(34)&amp;SUBSTITUTE(CriteriTecnici!$F3730,CHAR(34),"'")&amp;CHAR(34)&amp;", "&amp;CHAR(34)&amp;"value"&amp;CHAR(34)&amp;": "&amp;SUBSTITUTE(TRIM(ROUND(IFERROR(CriteriTecnici!$N3730*1,IFERROR(NUMBERVALUE(CriteriTecnici!$N3730,".",","),IFERROR(NUMBERVALUE(CriteriTecnici!$N3730,",","."),0))),4)&amp;""),",",".")&amp;", "&amp;CHAR(34)&amp;"numerator"&amp;CHAR(34)&amp;": "&amp;SUBSTITUTE(TRIM(ROUND(IFERROR(CriteriTecnici!$K3730*1,IFERROR(NUMBERVALUE(CriteriTecnici!$K3730,".",","),IFERROR(NUMBERVALUE(CriteriTecnici!$K3730,",","."),0))),4)&amp;""),",",".")&amp;", "&amp;CHAR(34)&amp;"denominator"&amp;CHAR(34)&amp;": "&amp;SUBSTITUTE(TRIM(ROUND(IFERROR(CriteriTecnici!$L3730*1,IFERROR(NUMBERVALUE(CriteriTecnici!$L3730,".",","),IFERROR(NUMBERVALUE(CriteriTecnici!$L3730,",","."),0))),4)&amp;""),",",".")&amp;", "&amp;CHAR(34)&amp;"flag"&amp;CHAR(34)&amp;": "&amp;SUBSTITUTE(TRIM(ROUND(IFERROR(CriteriTecnici!$M3730*1,IFERROR(NUMBERVALUE(CriteriTecnici!$M3730,".",","),IFERROR(NUMBERVALUE(CriteriTecnici!$M3730,",","."),0))),4)&amp;""),",",".")&amp;", "&amp;CHAR(34)&amp;"rawScore"&amp;CHAR(34)&amp;": "&amp;SUBSTITUTE(TRIM(ROUND(IFERROR(CriteriTecnici!$O3730*1,IFERROR(NUMBERVALUE(CriteriTecnici!$O3730,".",","),IFERROR(NUMBERVALUE(CriteriTecnici!$O3730,",","."),0))),4)&amp;""),",",".")&amp;CHAR(125)&amp;IF(TRUE,",",""))</f>
        <v/>
      </c>
    </row>
    <row r="3951">
      <c r="A3951" s="38">
        <f>IF(CriteriTecnici!$A3731="","","    "&amp;CHAR(123)&amp;CHAR(34)&amp;"bidderId"&amp;CHAR(34)&amp;": "&amp;CHAR(34)&amp;SUBSTITUTE(CriteriTecnici!$A3731,CHAR(34),"'")&amp;CHAR(34)&amp;", "&amp;CHAR(34)&amp;"lotId"&amp;CHAR(34)&amp;": "&amp;CHAR(34)&amp;SUBSTITUTE(CriteriTecnici!$C3731,CHAR(34),"'")&amp;CHAR(34)&amp;", "&amp;CHAR(34)&amp;"criterionId"&amp;CHAR(34)&amp;": "&amp;CHAR(34)&amp;SUBSTITUTE(CriteriTecnici!$D3731,CHAR(34),"'")&amp;CHAR(34)&amp;", "&amp;CHAR(34)&amp;"kind"&amp;CHAR(34)&amp;": "&amp;CHAR(34)&amp;SUBSTITUTE(CriteriTecnici!$F3731,CHAR(34),"'")&amp;CHAR(34)&amp;", "&amp;CHAR(34)&amp;"value"&amp;CHAR(34)&amp;": "&amp;SUBSTITUTE(TRIM(ROUND(IFERROR(CriteriTecnici!$N3731*1,IFERROR(NUMBERVALUE(CriteriTecnici!$N3731,".",","),IFERROR(NUMBERVALUE(CriteriTecnici!$N3731,",","."),0))),4)&amp;""),",",".")&amp;", "&amp;CHAR(34)&amp;"numerator"&amp;CHAR(34)&amp;": "&amp;SUBSTITUTE(TRIM(ROUND(IFERROR(CriteriTecnici!$K3731*1,IFERROR(NUMBERVALUE(CriteriTecnici!$K3731,".",","),IFERROR(NUMBERVALUE(CriteriTecnici!$K3731,",","."),0))),4)&amp;""),",",".")&amp;", "&amp;CHAR(34)&amp;"denominator"&amp;CHAR(34)&amp;": "&amp;SUBSTITUTE(TRIM(ROUND(IFERROR(CriteriTecnici!$L3731*1,IFERROR(NUMBERVALUE(CriteriTecnici!$L3731,".",","),IFERROR(NUMBERVALUE(CriteriTecnici!$L3731,",","."),0))),4)&amp;""),",",".")&amp;", "&amp;CHAR(34)&amp;"flag"&amp;CHAR(34)&amp;": "&amp;SUBSTITUTE(TRIM(ROUND(IFERROR(CriteriTecnici!$M3731*1,IFERROR(NUMBERVALUE(CriteriTecnici!$M3731,".",","),IFERROR(NUMBERVALUE(CriteriTecnici!$M3731,",","."),0))),4)&amp;""),",",".")&amp;", "&amp;CHAR(34)&amp;"rawScore"&amp;CHAR(34)&amp;": "&amp;SUBSTITUTE(TRIM(ROUND(IFERROR(CriteriTecnici!$O3731*1,IFERROR(NUMBERVALUE(CriteriTecnici!$O3731,".",","),IFERROR(NUMBERVALUE(CriteriTecnici!$O3731,",","."),0))),4)&amp;""),",",".")&amp;CHAR(125)&amp;IF(TRUE,",",""))</f>
        <v/>
      </c>
    </row>
    <row r="3952">
      <c r="A3952" s="38">
        <f>IF(CriteriTecnici!$A3732="","","    "&amp;CHAR(123)&amp;CHAR(34)&amp;"bidderId"&amp;CHAR(34)&amp;": "&amp;CHAR(34)&amp;SUBSTITUTE(CriteriTecnici!$A3732,CHAR(34),"'")&amp;CHAR(34)&amp;", "&amp;CHAR(34)&amp;"lotId"&amp;CHAR(34)&amp;": "&amp;CHAR(34)&amp;SUBSTITUTE(CriteriTecnici!$C3732,CHAR(34),"'")&amp;CHAR(34)&amp;", "&amp;CHAR(34)&amp;"criterionId"&amp;CHAR(34)&amp;": "&amp;CHAR(34)&amp;SUBSTITUTE(CriteriTecnici!$D3732,CHAR(34),"'")&amp;CHAR(34)&amp;", "&amp;CHAR(34)&amp;"kind"&amp;CHAR(34)&amp;": "&amp;CHAR(34)&amp;SUBSTITUTE(CriteriTecnici!$F3732,CHAR(34),"'")&amp;CHAR(34)&amp;", "&amp;CHAR(34)&amp;"value"&amp;CHAR(34)&amp;": "&amp;SUBSTITUTE(TRIM(ROUND(IFERROR(CriteriTecnici!$N3732*1,IFERROR(NUMBERVALUE(CriteriTecnici!$N3732,".",","),IFERROR(NUMBERVALUE(CriteriTecnici!$N3732,",","."),0))),4)&amp;""),",",".")&amp;", "&amp;CHAR(34)&amp;"numerator"&amp;CHAR(34)&amp;": "&amp;SUBSTITUTE(TRIM(ROUND(IFERROR(CriteriTecnici!$K3732*1,IFERROR(NUMBERVALUE(CriteriTecnici!$K3732,".",","),IFERROR(NUMBERVALUE(CriteriTecnici!$K3732,",","."),0))),4)&amp;""),",",".")&amp;", "&amp;CHAR(34)&amp;"denominator"&amp;CHAR(34)&amp;": "&amp;SUBSTITUTE(TRIM(ROUND(IFERROR(CriteriTecnici!$L3732*1,IFERROR(NUMBERVALUE(CriteriTecnici!$L3732,".",","),IFERROR(NUMBERVALUE(CriteriTecnici!$L3732,",","."),0))),4)&amp;""),",",".")&amp;", "&amp;CHAR(34)&amp;"flag"&amp;CHAR(34)&amp;": "&amp;SUBSTITUTE(TRIM(ROUND(IFERROR(CriteriTecnici!$M3732*1,IFERROR(NUMBERVALUE(CriteriTecnici!$M3732,".",","),IFERROR(NUMBERVALUE(CriteriTecnici!$M3732,",","."),0))),4)&amp;""),",",".")&amp;", "&amp;CHAR(34)&amp;"rawScore"&amp;CHAR(34)&amp;": "&amp;SUBSTITUTE(TRIM(ROUND(IFERROR(CriteriTecnici!$O3732*1,IFERROR(NUMBERVALUE(CriteriTecnici!$O3732,".",","),IFERROR(NUMBERVALUE(CriteriTecnici!$O3732,",","."),0))),4)&amp;""),",",".")&amp;CHAR(125)&amp;IF(TRUE,",",""))</f>
        <v/>
      </c>
    </row>
    <row r="3953">
      <c r="A3953" s="38">
        <f>IF(CriteriTecnici!$A3733="","","    "&amp;CHAR(123)&amp;CHAR(34)&amp;"bidderId"&amp;CHAR(34)&amp;": "&amp;CHAR(34)&amp;SUBSTITUTE(CriteriTecnici!$A3733,CHAR(34),"'")&amp;CHAR(34)&amp;", "&amp;CHAR(34)&amp;"lotId"&amp;CHAR(34)&amp;": "&amp;CHAR(34)&amp;SUBSTITUTE(CriteriTecnici!$C3733,CHAR(34),"'")&amp;CHAR(34)&amp;", "&amp;CHAR(34)&amp;"criterionId"&amp;CHAR(34)&amp;": "&amp;CHAR(34)&amp;SUBSTITUTE(CriteriTecnici!$D3733,CHAR(34),"'")&amp;CHAR(34)&amp;", "&amp;CHAR(34)&amp;"kind"&amp;CHAR(34)&amp;": "&amp;CHAR(34)&amp;SUBSTITUTE(CriteriTecnici!$F3733,CHAR(34),"'")&amp;CHAR(34)&amp;", "&amp;CHAR(34)&amp;"value"&amp;CHAR(34)&amp;": "&amp;SUBSTITUTE(TRIM(ROUND(IFERROR(CriteriTecnici!$N3733*1,IFERROR(NUMBERVALUE(CriteriTecnici!$N3733,".",","),IFERROR(NUMBERVALUE(CriteriTecnici!$N3733,",","."),0))),4)&amp;""),",",".")&amp;", "&amp;CHAR(34)&amp;"numerator"&amp;CHAR(34)&amp;": "&amp;SUBSTITUTE(TRIM(ROUND(IFERROR(CriteriTecnici!$K3733*1,IFERROR(NUMBERVALUE(CriteriTecnici!$K3733,".",","),IFERROR(NUMBERVALUE(CriteriTecnici!$K3733,",","."),0))),4)&amp;""),",",".")&amp;", "&amp;CHAR(34)&amp;"denominator"&amp;CHAR(34)&amp;": "&amp;SUBSTITUTE(TRIM(ROUND(IFERROR(CriteriTecnici!$L3733*1,IFERROR(NUMBERVALUE(CriteriTecnici!$L3733,".",","),IFERROR(NUMBERVALUE(CriteriTecnici!$L3733,",","."),0))),4)&amp;""),",",".")&amp;", "&amp;CHAR(34)&amp;"flag"&amp;CHAR(34)&amp;": "&amp;SUBSTITUTE(TRIM(ROUND(IFERROR(CriteriTecnici!$M3733*1,IFERROR(NUMBERVALUE(CriteriTecnici!$M3733,".",","),IFERROR(NUMBERVALUE(CriteriTecnici!$M3733,",","."),0))),4)&amp;""),",",".")&amp;", "&amp;CHAR(34)&amp;"rawScore"&amp;CHAR(34)&amp;": "&amp;SUBSTITUTE(TRIM(ROUND(IFERROR(CriteriTecnici!$O3733*1,IFERROR(NUMBERVALUE(CriteriTecnici!$O3733,".",","),IFERROR(NUMBERVALUE(CriteriTecnici!$O3733,",","."),0))),4)&amp;""),",",".")&amp;CHAR(125)&amp;IF(TRUE,",",""))</f>
        <v/>
      </c>
    </row>
    <row r="3954">
      <c r="A3954" s="38">
        <f>IF(CriteriTecnici!$A3734="","","    "&amp;CHAR(123)&amp;CHAR(34)&amp;"bidderId"&amp;CHAR(34)&amp;": "&amp;CHAR(34)&amp;SUBSTITUTE(CriteriTecnici!$A3734,CHAR(34),"'")&amp;CHAR(34)&amp;", "&amp;CHAR(34)&amp;"lotId"&amp;CHAR(34)&amp;": "&amp;CHAR(34)&amp;SUBSTITUTE(CriteriTecnici!$C3734,CHAR(34),"'")&amp;CHAR(34)&amp;", "&amp;CHAR(34)&amp;"criterionId"&amp;CHAR(34)&amp;": "&amp;CHAR(34)&amp;SUBSTITUTE(CriteriTecnici!$D3734,CHAR(34),"'")&amp;CHAR(34)&amp;", "&amp;CHAR(34)&amp;"kind"&amp;CHAR(34)&amp;": "&amp;CHAR(34)&amp;SUBSTITUTE(CriteriTecnici!$F3734,CHAR(34),"'")&amp;CHAR(34)&amp;", "&amp;CHAR(34)&amp;"value"&amp;CHAR(34)&amp;": "&amp;SUBSTITUTE(TRIM(ROUND(IFERROR(CriteriTecnici!$N3734*1,IFERROR(NUMBERVALUE(CriteriTecnici!$N3734,".",","),IFERROR(NUMBERVALUE(CriteriTecnici!$N3734,",","."),0))),4)&amp;""),",",".")&amp;", "&amp;CHAR(34)&amp;"numerator"&amp;CHAR(34)&amp;": "&amp;SUBSTITUTE(TRIM(ROUND(IFERROR(CriteriTecnici!$K3734*1,IFERROR(NUMBERVALUE(CriteriTecnici!$K3734,".",","),IFERROR(NUMBERVALUE(CriteriTecnici!$K3734,",","."),0))),4)&amp;""),",",".")&amp;", "&amp;CHAR(34)&amp;"denominator"&amp;CHAR(34)&amp;": "&amp;SUBSTITUTE(TRIM(ROUND(IFERROR(CriteriTecnici!$L3734*1,IFERROR(NUMBERVALUE(CriteriTecnici!$L3734,".",","),IFERROR(NUMBERVALUE(CriteriTecnici!$L3734,",","."),0))),4)&amp;""),",",".")&amp;", "&amp;CHAR(34)&amp;"flag"&amp;CHAR(34)&amp;": "&amp;SUBSTITUTE(TRIM(ROUND(IFERROR(CriteriTecnici!$M3734*1,IFERROR(NUMBERVALUE(CriteriTecnici!$M3734,".",","),IFERROR(NUMBERVALUE(CriteriTecnici!$M3734,",","."),0))),4)&amp;""),",",".")&amp;", "&amp;CHAR(34)&amp;"rawScore"&amp;CHAR(34)&amp;": "&amp;SUBSTITUTE(TRIM(ROUND(IFERROR(CriteriTecnici!$O3734*1,IFERROR(NUMBERVALUE(CriteriTecnici!$O3734,".",","),IFERROR(NUMBERVALUE(CriteriTecnici!$O3734,",","."),0))),4)&amp;""),",",".")&amp;CHAR(125)&amp;IF(TRUE,",",""))</f>
        <v/>
      </c>
    </row>
    <row r="3955">
      <c r="A3955" s="38">
        <f>IF(CriteriTecnici!$A3735="","","    "&amp;CHAR(123)&amp;CHAR(34)&amp;"bidderId"&amp;CHAR(34)&amp;": "&amp;CHAR(34)&amp;SUBSTITUTE(CriteriTecnici!$A3735,CHAR(34),"'")&amp;CHAR(34)&amp;", "&amp;CHAR(34)&amp;"lotId"&amp;CHAR(34)&amp;": "&amp;CHAR(34)&amp;SUBSTITUTE(CriteriTecnici!$C3735,CHAR(34),"'")&amp;CHAR(34)&amp;", "&amp;CHAR(34)&amp;"criterionId"&amp;CHAR(34)&amp;": "&amp;CHAR(34)&amp;SUBSTITUTE(CriteriTecnici!$D3735,CHAR(34),"'")&amp;CHAR(34)&amp;", "&amp;CHAR(34)&amp;"kind"&amp;CHAR(34)&amp;": "&amp;CHAR(34)&amp;SUBSTITUTE(CriteriTecnici!$F3735,CHAR(34),"'")&amp;CHAR(34)&amp;", "&amp;CHAR(34)&amp;"value"&amp;CHAR(34)&amp;": "&amp;SUBSTITUTE(TRIM(ROUND(IFERROR(CriteriTecnici!$N3735*1,IFERROR(NUMBERVALUE(CriteriTecnici!$N3735,".",","),IFERROR(NUMBERVALUE(CriteriTecnici!$N3735,",","."),0))),4)&amp;""),",",".")&amp;", "&amp;CHAR(34)&amp;"numerator"&amp;CHAR(34)&amp;": "&amp;SUBSTITUTE(TRIM(ROUND(IFERROR(CriteriTecnici!$K3735*1,IFERROR(NUMBERVALUE(CriteriTecnici!$K3735,".",","),IFERROR(NUMBERVALUE(CriteriTecnici!$K3735,",","."),0))),4)&amp;""),",",".")&amp;", "&amp;CHAR(34)&amp;"denominator"&amp;CHAR(34)&amp;": "&amp;SUBSTITUTE(TRIM(ROUND(IFERROR(CriteriTecnici!$L3735*1,IFERROR(NUMBERVALUE(CriteriTecnici!$L3735,".",","),IFERROR(NUMBERVALUE(CriteriTecnici!$L3735,",","."),0))),4)&amp;""),",",".")&amp;", "&amp;CHAR(34)&amp;"flag"&amp;CHAR(34)&amp;": "&amp;SUBSTITUTE(TRIM(ROUND(IFERROR(CriteriTecnici!$M3735*1,IFERROR(NUMBERVALUE(CriteriTecnici!$M3735,".",","),IFERROR(NUMBERVALUE(CriteriTecnici!$M3735,",","."),0))),4)&amp;""),",",".")&amp;", "&amp;CHAR(34)&amp;"rawScore"&amp;CHAR(34)&amp;": "&amp;SUBSTITUTE(TRIM(ROUND(IFERROR(CriteriTecnici!$O3735*1,IFERROR(NUMBERVALUE(CriteriTecnici!$O3735,".",","),IFERROR(NUMBERVALUE(CriteriTecnici!$O3735,",","."),0))),4)&amp;""),",",".")&amp;CHAR(125)&amp;IF(TRUE,",",""))</f>
        <v/>
      </c>
    </row>
    <row r="3956">
      <c r="A3956" s="38">
        <f>IF(CriteriTecnici!$A3736="","","    "&amp;CHAR(123)&amp;CHAR(34)&amp;"bidderId"&amp;CHAR(34)&amp;": "&amp;CHAR(34)&amp;SUBSTITUTE(CriteriTecnici!$A3736,CHAR(34),"'")&amp;CHAR(34)&amp;", "&amp;CHAR(34)&amp;"lotId"&amp;CHAR(34)&amp;": "&amp;CHAR(34)&amp;SUBSTITUTE(CriteriTecnici!$C3736,CHAR(34),"'")&amp;CHAR(34)&amp;", "&amp;CHAR(34)&amp;"criterionId"&amp;CHAR(34)&amp;": "&amp;CHAR(34)&amp;SUBSTITUTE(CriteriTecnici!$D3736,CHAR(34),"'")&amp;CHAR(34)&amp;", "&amp;CHAR(34)&amp;"kind"&amp;CHAR(34)&amp;": "&amp;CHAR(34)&amp;SUBSTITUTE(CriteriTecnici!$F3736,CHAR(34),"'")&amp;CHAR(34)&amp;", "&amp;CHAR(34)&amp;"value"&amp;CHAR(34)&amp;": "&amp;SUBSTITUTE(TRIM(ROUND(IFERROR(CriteriTecnici!$N3736*1,IFERROR(NUMBERVALUE(CriteriTecnici!$N3736,".",","),IFERROR(NUMBERVALUE(CriteriTecnici!$N3736,",","."),0))),4)&amp;""),",",".")&amp;", "&amp;CHAR(34)&amp;"numerator"&amp;CHAR(34)&amp;": "&amp;SUBSTITUTE(TRIM(ROUND(IFERROR(CriteriTecnici!$K3736*1,IFERROR(NUMBERVALUE(CriteriTecnici!$K3736,".",","),IFERROR(NUMBERVALUE(CriteriTecnici!$K3736,",","."),0))),4)&amp;""),",",".")&amp;", "&amp;CHAR(34)&amp;"denominator"&amp;CHAR(34)&amp;": "&amp;SUBSTITUTE(TRIM(ROUND(IFERROR(CriteriTecnici!$L3736*1,IFERROR(NUMBERVALUE(CriteriTecnici!$L3736,".",","),IFERROR(NUMBERVALUE(CriteriTecnici!$L3736,",","."),0))),4)&amp;""),",",".")&amp;", "&amp;CHAR(34)&amp;"flag"&amp;CHAR(34)&amp;": "&amp;SUBSTITUTE(TRIM(ROUND(IFERROR(CriteriTecnici!$M3736*1,IFERROR(NUMBERVALUE(CriteriTecnici!$M3736,".",","),IFERROR(NUMBERVALUE(CriteriTecnici!$M3736,",","."),0))),4)&amp;""),",",".")&amp;", "&amp;CHAR(34)&amp;"rawScore"&amp;CHAR(34)&amp;": "&amp;SUBSTITUTE(TRIM(ROUND(IFERROR(CriteriTecnici!$O3736*1,IFERROR(NUMBERVALUE(CriteriTecnici!$O3736,".",","),IFERROR(NUMBERVALUE(CriteriTecnici!$O3736,",","."),0))),4)&amp;""),",",".")&amp;CHAR(125)&amp;IF(TRUE,",",""))</f>
        <v/>
      </c>
    </row>
    <row r="3957">
      <c r="A3957" s="38">
        <f>IF(CriteriTecnici!$A3737="","","    "&amp;CHAR(123)&amp;CHAR(34)&amp;"bidderId"&amp;CHAR(34)&amp;": "&amp;CHAR(34)&amp;SUBSTITUTE(CriteriTecnici!$A3737,CHAR(34),"'")&amp;CHAR(34)&amp;", "&amp;CHAR(34)&amp;"lotId"&amp;CHAR(34)&amp;": "&amp;CHAR(34)&amp;SUBSTITUTE(CriteriTecnici!$C3737,CHAR(34),"'")&amp;CHAR(34)&amp;", "&amp;CHAR(34)&amp;"criterionId"&amp;CHAR(34)&amp;": "&amp;CHAR(34)&amp;SUBSTITUTE(CriteriTecnici!$D3737,CHAR(34),"'")&amp;CHAR(34)&amp;", "&amp;CHAR(34)&amp;"kind"&amp;CHAR(34)&amp;": "&amp;CHAR(34)&amp;SUBSTITUTE(CriteriTecnici!$F3737,CHAR(34),"'")&amp;CHAR(34)&amp;", "&amp;CHAR(34)&amp;"value"&amp;CHAR(34)&amp;": "&amp;SUBSTITUTE(TRIM(ROUND(IFERROR(CriteriTecnici!$N3737*1,IFERROR(NUMBERVALUE(CriteriTecnici!$N3737,".",","),IFERROR(NUMBERVALUE(CriteriTecnici!$N3737,",","."),0))),4)&amp;""),",",".")&amp;", "&amp;CHAR(34)&amp;"numerator"&amp;CHAR(34)&amp;": "&amp;SUBSTITUTE(TRIM(ROUND(IFERROR(CriteriTecnici!$K3737*1,IFERROR(NUMBERVALUE(CriteriTecnici!$K3737,".",","),IFERROR(NUMBERVALUE(CriteriTecnici!$K3737,",","."),0))),4)&amp;""),",",".")&amp;", "&amp;CHAR(34)&amp;"denominator"&amp;CHAR(34)&amp;": "&amp;SUBSTITUTE(TRIM(ROUND(IFERROR(CriteriTecnici!$L3737*1,IFERROR(NUMBERVALUE(CriteriTecnici!$L3737,".",","),IFERROR(NUMBERVALUE(CriteriTecnici!$L3737,",","."),0))),4)&amp;""),",",".")&amp;", "&amp;CHAR(34)&amp;"flag"&amp;CHAR(34)&amp;": "&amp;SUBSTITUTE(TRIM(ROUND(IFERROR(CriteriTecnici!$M3737*1,IFERROR(NUMBERVALUE(CriteriTecnici!$M3737,".",","),IFERROR(NUMBERVALUE(CriteriTecnici!$M3737,",","."),0))),4)&amp;""),",",".")&amp;", "&amp;CHAR(34)&amp;"rawScore"&amp;CHAR(34)&amp;": "&amp;SUBSTITUTE(TRIM(ROUND(IFERROR(CriteriTecnici!$O3737*1,IFERROR(NUMBERVALUE(CriteriTecnici!$O3737,".",","),IFERROR(NUMBERVALUE(CriteriTecnici!$O3737,",","."),0))),4)&amp;""),",",".")&amp;CHAR(125)&amp;IF(TRUE,",",""))</f>
        <v/>
      </c>
    </row>
    <row r="3958">
      <c r="A3958" s="38">
        <f>IF(CriteriTecnici!$A3738="","","    "&amp;CHAR(123)&amp;CHAR(34)&amp;"bidderId"&amp;CHAR(34)&amp;": "&amp;CHAR(34)&amp;SUBSTITUTE(CriteriTecnici!$A3738,CHAR(34),"'")&amp;CHAR(34)&amp;", "&amp;CHAR(34)&amp;"lotId"&amp;CHAR(34)&amp;": "&amp;CHAR(34)&amp;SUBSTITUTE(CriteriTecnici!$C3738,CHAR(34),"'")&amp;CHAR(34)&amp;", "&amp;CHAR(34)&amp;"criterionId"&amp;CHAR(34)&amp;": "&amp;CHAR(34)&amp;SUBSTITUTE(CriteriTecnici!$D3738,CHAR(34),"'")&amp;CHAR(34)&amp;", "&amp;CHAR(34)&amp;"kind"&amp;CHAR(34)&amp;": "&amp;CHAR(34)&amp;SUBSTITUTE(CriteriTecnici!$F3738,CHAR(34),"'")&amp;CHAR(34)&amp;", "&amp;CHAR(34)&amp;"value"&amp;CHAR(34)&amp;": "&amp;SUBSTITUTE(TRIM(ROUND(IFERROR(CriteriTecnici!$N3738*1,IFERROR(NUMBERVALUE(CriteriTecnici!$N3738,".",","),IFERROR(NUMBERVALUE(CriteriTecnici!$N3738,",","."),0))),4)&amp;""),",",".")&amp;", "&amp;CHAR(34)&amp;"numerator"&amp;CHAR(34)&amp;": "&amp;SUBSTITUTE(TRIM(ROUND(IFERROR(CriteriTecnici!$K3738*1,IFERROR(NUMBERVALUE(CriteriTecnici!$K3738,".",","),IFERROR(NUMBERVALUE(CriteriTecnici!$K3738,",","."),0))),4)&amp;""),",",".")&amp;", "&amp;CHAR(34)&amp;"denominator"&amp;CHAR(34)&amp;": "&amp;SUBSTITUTE(TRIM(ROUND(IFERROR(CriteriTecnici!$L3738*1,IFERROR(NUMBERVALUE(CriteriTecnici!$L3738,".",","),IFERROR(NUMBERVALUE(CriteriTecnici!$L3738,",","."),0))),4)&amp;""),",",".")&amp;", "&amp;CHAR(34)&amp;"flag"&amp;CHAR(34)&amp;": "&amp;SUBSTITUTE(TRIM(ROUND(IFERROR(CriteriTecnici!$M3738*1,IFERROR(NUMBERVALUE(CriteriTecnici!$M3738,".",","),IFERROR(NUMBERVALUE(CriteriTecnici!$M3738,",","."),0))),4)&amp;""),",",".")&amp;", "&amp;CHAR(34)&amp;"rawScore"&amp;CHAR(34)&amp;": "&amp;SUBSTITUTE(TRIM(ROUND(IFERROR(CriteriTecnici!$O3738*1,IFERROR(NUMBERVALUE(CriteriTecnici!$O3738,".",","),IFERROR(NUMBERVALUE(CriteriTecnici!$O3738,",","."),0))),4)&amp;""),",",".")&amp;CHAR(125)&amp;IF(TRUE,",",""))</f>
        <v/>
      </c>
    </row>
    <row r="3959">
      <c r="A3959" s="38">
        <f>IF(CriteriTecnici!$A3739="","","    "&amp;CHAR(123)&amp;CHAR(34)&amp;"bidderId"&amp;CHAR(34)&amp;": "&amp;CHAR(34)&amp;SUBSTITUTE(CriteriTecnici!$A3739,CHAR(34),"'")&amp;CHAR(34)&amp;", "&amp;CHAR(34)&amp;"lotId"&amp;CHAR(34)&amp;": "&amp;CHAR(34)&amp;SUBSTITUTE(CriteriTecnici!$C3739,CHAR(34),"'")&amp;CHAR(34)&amp;", "&amp;CHAR(34)&amp;"criterionId"&amp;CHAR(34)&amp;": "&amp;CHAR(34)&amp;SUBSTITUTE(CriteriTecnici!$D3739,CHAR(34),"'")&amp;CHAR(34)&amp;", "&amp;CHAR(34)&amp;"kind"&amp;CHAR(34)&amp;": "&amp;CHAR(34)&amp;SUBSTITUTE(CriteriTecnici!$F3739,CHAR(34),"'")&amp;CHAR(34)&amp;", "&amp;CHAR(34)&amp;"value"&amp;CHAR(34)&amp;": "&amp;SUBSTITUTE(TRIM(ROUND(IFERROR(CriteriTecnici!$N3739*1,IFERROR(NUMBERVALUE(CriteriTecnici!$N3739,".",","),IFERROR(NUMBERVALUE(CriteriTecnici!$N3739,",","."),0))),4)&amp;""),",",".")&amp;", "&amp;CHAR(34)&amp;"numerator"&amp;CHAR(34)&amp;": "&amp;SUBSTITUTE(TRIM(ROUND(IFERROR(CriteriTecnici!$K3739*1,IFERROR(NUMBERVALUE(CriteriTecnici!$K3739,".",","),IFERROR(NUMBERVALUE(CriteriTecnici!$K3739,",","."),0))),4)&amp;""),",",".")&amp;", "&amp;CHAR(34)&amp;"denominator"&amp;CHAR(34)&amp;": "&amp;SUBSTITUTE(TRIM(ROUND(IFERROR(CriteriTecnici!$L3739*1,IFERROR(NUMBERVALUE(CriteriTecnici!$L3739,".",","),IFERROR(NUMBERVALUE(CriteriTecnici!$L3739,",","."),0))),4)&amp;""),",",".")&amp;", "&amp;CHAR(34)&amp;"flag"&amp;CHAR(34)&amp;": "&amp;SUBSTITUTE(TRIM(ROUND(IFERROR(CriteriTecnici!$M3739*1,IFERROR(NUMBERVALUE(CriteriTecnici!$M3739,".",","),IFERROR(NUMBERVALUE(CriteriTecnici!$M3739,",","."),0))),4)&amp;""),",",".")&amp;", "&amp;CHAR(34)&amp;"rawScore"&amp;CHAR(34)&amp;": "&amp;SUBSTITUTE(TRIM(ROUND(IFERROR(CriteriTecnici!$O3739*1,IFERROR(NUMBERVALUE(CriteriTecnici!$O3739,".",","),IFERROR(NUMBERVALUE(CriteriTecnici!$O3739,",","."),0))),4)&amp;""),",",".")&amp;CHAR(125)&amp;IF(TRUE,",",""))</f>
        <v/>
      </c>
    </row>
    <row r="3960">
      <c r="A3960" s="38">
        <f>IF(CriteriTecnici!$A3740="","","    "&amp;CHAR(123)&amp;CHAR(34)&amp;"bidderId"&amp;CHAR(34)&amp;": "&amp;CHAR(34)&amp;SUBSTITUTE(CriteriTecnici!$A3740,CHAR(34),"'")&amp;CHAR(34)&amp;", "&amp;CHAR(34)&amp;"lotId"&amp;CHAR(34)&amp;": "&amp;CHAR(34)&amp;SUBSTITUTE(CriteriTecnici!$C3740,CHAR(34),"'")&amp;CHAR(34)&amp;", "&amp;CHAR(34)&amp;"criterionId"&amp;CHAR(34)&amp;": "&amp;CHAR(34)&amp;SUBSTITUTE(CriteriTecnici!$D3740,CHAR(34),"'")&amp;CHAR(34)&amp;", "&amp;CHAR(34)&amp;"kind"&amp;CHAR(34)&amp;": "&amp;CHAR(34)&amp;SUBSTITUTE(CriteriTecnici!$F3740,CHAR(34),"'")&amp;CHAR(34)&amp;", "&amp;CHAR(34)&amp;"value"&amp;CHAR(34)&amp;": "&amp;SUBSTITUTE(TRIM(ROUND(IFERROR(CriteriTecnici!$N3740*1,IFERROR(NUMBERVALUE(CriteriTecnici!$N3740,".",","),IFERROR(NUMBERVALUE(CriteriTecnici!$N3740,",","."),0))),4)&amp;""),",",".")&amp;", "&amp;CHAR(34)&amp;"numerator"&amp;CHAR(34)&amp;": "&amp;SUBSTITUTE(TRIM(ROUND(IFERROR(CriteriTecnici!$K3740*1,IFERROR(NUMBERVALUE(CriteriTecnici!$K3740,".",","),IFERROR(NUMBERVALUE(CriteriTecnici!$K3740,",","."),0))),4)&amp;""),",",".")&amp;", "&amp;CHAR(34)&amp;"denominator"&amp;CHAR(34)&amp;": "&amp;SUBSTITUTE(TRIM(ROUND(IFERROR(CriteriTecnici!$L3740*1,IFERROR(NUMBERVALUE(CriteriTecnici!$L3740,".",","),IFERROR(NUMBERVALUE(CriteriTecnici!$L3740,",","."),0))),4)&amp;""),",",".")&amp;", "&amp;CHAR(34)&amp;"flag"&amp;CHAR(34)&amp;": "&amp;SUBSTITUTE(TRIM(ROUND(IFERROR(CriteriTecnici!$M3740*1,IFERROR(NUMBERVALUE(CriteriTecnici!$M3740,".",","),IFERROR(NUMBERVALUE(CriteriTecnici!$M3740,",","."),0))),4)&amp;""),",",".")&amp;", "&amp;CHAR(34)&amp;"rawScore"&amp;CHAR(34)&amp;": "&amp;SUBSTITUTE(TRIM(ROUND(IFERROR(CriteriTecnici!$O3740*1,IFERROR(NUMBERVALUE(CriteriTecnici!$O3740,".",","),IFERROR(NUMBERVALUE(CriteriTecnici!$O3740,",","."),0))),4)&amp;""),",",".")&amp;CHAR(125)&amp;IF(TRUE,",",""))</f>
        <v/>
      </c>
    </row>
    <row r="3961">
      <c r="A3961" s="38">
        <f>IF(CriteriTecnici!$A3741="","","    "&amp;CHAR(123)&amp;CHAR(34)&amp;"bidderId"&amp;CHAR(34)&amp;": "&amp;CHAR(34)&amp;SUBSTITUTE(CriteriTecnici!$A3741,CHAR(34),"'")&amp;CHAR(34)&amp;", "&amp;CHAR(34)&amp;"lotId"&amp;CHAR(34)&amp;": "&amp;CHAR(34)&amp;SUBSTITUTE(CriteriTecnici!$C3741,CHAR(34),"'")&amp;CHAR(34)&amp;", "&amp;CHAR(34)&amp;"criterionId"&amp;CHAR(34)&amp;": "&amp;CHAR(34)&amp;SUBSTITUTE(CriteriTecnici!$D3741,CHAR(34),"'")&amp;CHAR(34)&amp;", "&amp;CHAR(34)&amp;"kind"&amp;CHAR(34)&amp;": "&amp;CHAR(34)&amp;SUBSTITUTE(CriteriTecnici!$F3741,CHAR(34),"'")&amp;CHAR(34)&amp;", "&amp;CHAR(34)&amp;"value"&amp;CHAR(34)&amp;": "&amp;SUBSTITUTE(TRIM(ROUND(IFERROR(CriteriTecnici!$N3741*1,IFERROR(NUMBERVALUE(CriteriTecnici!$N3741,".",","),IFERROR(NUMBERVALUE(CriteriTecnici!$N3741,",","."),0))),4)&amp;""),",",".")&amp;", "&amp;CHAR(34)&amp;"numerator"&amp;CHAR(34)&amp;": "&amp;SUBSTITUTE(TRIM(ROUND(IFERROR(CriteriTecnici!$K3741*1,IFERROR(NUMBERVALUE(CriteriTecnici!$K3741,".",","),IFERROR(NUMBERVALUE(CriteriTecnici!$K3741,",","."),0))),4)&amp;""),",",".")&amp;", "&amp;CHAR(34)&amp;"denominator"&amp;CHAR(34)&amp;": "&amp;SUBSTITUTE(TRIM(ROUND(IFERROR(CriteriTecnici!$L3741*1,IFERROR(NUMBERVALUE(CriteriTecnici!$L3741,".",","),IFERROR(NUMBERVALUE(CriteriTecnici!$L3741,",","."),0))),4)&amp;""),",",".")&amp;", "&amp;CHAR(34)&amp;"flag"&amp;CHAR(34)&amp;": "&amp;SUBSTITUTE(TRIM(ROUND(IFERROR(CriteriTecnici!$M3741*1,IFERROR(NUMBERVALUE(CriteriTecnici!$M3741,".",","),IFERROR(NUMBERVALUE(CriteriTecnici!$M3741,",","."),0))),4)&amp;""),",",".")&amp;", "&amp;CHAR(34)&amp;"rawScore"&amp;CHAR(34)&amp;": "&amp;SUBSTITUTE(TRIM(ROUND(IFERROR(CriteriTecnici!$O3741*1,IFERROR(NUMBERVALUE(CriteriTecnici!$O3741,".",","),IFERROR(NUMBERVALUE(CriteriTecnici!$O3741,",","."),0))),4)&amp;""),",",".")&amp;CHAR(125)&amp;IF(TRUE,",",""))</f>
        <v/>
      </c>
    </row>
    <row r="3962">
      <c r="A3962" s="38">
        <f>IF(CriteriTecnici!$A3742="","","    "&amp;CHAR(123)&amp;CHAR(34)&amp;"bidderId"&amp;CHAR(34)&amp;": "&amp;CHAR(34)&amp;SUBSTITUTE(CriteriTecnici!$A3742,CHAR(34),"'")&amp;CHAR(34)&amp;", "&amp;CHAR(34)&amp;"lotId"&amp;CHAR(34)&amp;": "&amp;CHAR(34)&amp;SUBSTITUTE(CriteriTecnici!$C3742,CHAR(34),"'")&amp;CHAR(34)&amp;", "&amp;CHAR(34)&amp;"criterionId"&amp;CHAR(34)&amp;": "&amp;CHAR(34)&amp;SUBSTITUTE(CriteriTecnici!$D3742,CHAR(34),"'")&amp;CHAR(34)&amp;", "&amp;CHAR(34)&amp;"kind"&amp;CHAR(34)&amp;": "&amp;CHAR(34)&amp;SUBSTITUTE(CriteriTecnici!$F3742,CHAR(34),"'")&amp;CHAR(34)&amp;", "&amp;CHAR(34)&amp;"value"&amp;CHAR(34)&amp;": "&amp;SUBSTITUTE(TRIM(ROUND(IFERROR(CriteriTecnici!$N3742*1,IFERROR(NUMBERVALUE(CriteriTecnici!$N3742,".",","),IFERROR(NUMBERVALUE(CriteriTecnici!$N3742,",","."),0))),4)&amp;""),",",".")&amp;", "&amp;CHAR(34)&amp;"numerator"&amp;CHAR(34)&amp;": "&amp;SUBSTITUTE(TRIM(ROUND(IFERROR(CriteriTecnici!$K3742*1,IFERROR(NUMBERVALUE(CriteriTecnici!$K3742,".",","),IFERROR(NUMBERVALUE(CriteriTecnici!$K3742,",","."),0))),4)&amp;""),",",".")&amp;", "&amp;CHAR(34)&amp;"denominator"&amp;CHAR(34)&amp;": "&amp;SUBSTITUTE(TRIM(ROUND(IFERROR(CriteriTecnici!$L3742*1,IFERROR(NUMBERVALUE(CriteriTecnici!$L3742,".",","),IFERROR(NUMBERVALUE(CriteriTecnici!$L3742,",","."),0))),4)&amp;""),",",".")&amp;", "&amp;CHAR(34)&amp;"flag"&amp;CHAR(34)&amp;": "&amp;SUBSTITUTE(TRIM(ROUND(IFERROR(CriteriTecnici!$M3742*1,IFERROR(NUMBERVALUE(CriteriTecnici!$M3742,".",","),IFERROR(NUMBERVALUE(CriteriTecnici!$M3742,",","."),0))),4)&amp;""),",",".")&amp;", "&amp;CHAR(34)&amp;"rawScore"&amp;CHAR(34)&amp;": "&amp;SUBSTITUTE(TRIM(ROUND(IFERROR(CriteriTecnici!$O3742*1,IFERROR(NUMBERVALUE(CriteriTecnici!$O3742,".",","),IFERROR(NUMBERVALUE(CriteriTecnici!$O3742,",","."),0))),4)&amp;""),",",".")&amp;CHAR(125)&amp;IF(TRUE,",",""))</f>
        <v/>
      </c>
    </row>
    <row r="3963">
      <c r="A3963" s="38">
        <f>IF(CriteriTecnici!$A3743="","","    "&amp;CHAR(123)&amp;CHAR(34)&amp;"bidderId"&amp;CHAR(34)&amp;": "&amp;CHAR(34)&amp;SUBSTITUTE(CriteriTecnici!$A3743,CHAR(34),"'")&amp;CHAR(34)&amp;", "&amp;CHAR(34)&amp;"lotId"&amp;CHAR(34)&amp;": "&amp;CHAR(34)&amp;SUBSTITUTE(CriteriTecnici!$C3743,CHAR(34),"'")&amp;CHAR(34)&amp;", "&amp;CHAR(34)&amp;"criterionId"&amp;CHAR(34)&amp;": "&amp;CHAR(34)&amp;SUBSTITUTE(CriteriTecnici!$D3743,CHAR(34),"'")&amp;CHAR(34)&amp;", "&amp;CHAR(34)&amp;"kind"&amp;CHAR(34)&amp;": "&amp;CHAR(34)&amp;SUBSTITUTE(CriteriTecnici!$F3743,CHAR(34),"'")&amp;CHAR(34)&amp;", "&amp;CHAR(34)&amp;"value"&amp;CHAR(34)&amp;": "&amp;SUBSTITUTE(TRIM(ROUND(IFERROR(CriteriTecnici!$N3743*1,IFERROR(NUMBERVALUE(CriteriTecnici!$N3743,".",","),IFERROR(NUMBERVALUE(CriteriTecnici!$N3743,",","."),0))),4)&amp;""),",",".")&amp;", "&amp;CHAR(34)&amp;"numerator"&amp;CHAR(34)&amp;": "&amp;SUBSTITUTE(TRIM(ROUND(IFERROR(CriteriTecnici!$K3743*1,IFERROR(NUMBERVALUE(CriteriTecnici!$K3743,".",","),IFERROR(NUMBERVALUE(CriteriTecnici!$K3743,",","."),0))),4)&amp;""),",",".")&amp;", "&amp;CHAR(34)&amp;"denominator"&amp;CHAR(34)&amp;": "&amp;SUBSTITUTE(TRIM(ROUND(IFERROR(CriteriTecnici!$L3743*1,IFERROR(NUMBERVALUE(CriteriTecnici!$L3743,".",","),IFERROR(NUMBERVALUE(CriteriTecnici!$L3743,",","."),0))),4)&amp;""),",",".")&amp;", "&amp;CHAR(34)&amp;"flag"&amp;CHAR(34)&amp;": "&amp;SUBSTITUTE(TRIM(ROUND(IFERROR(CriteriTecnici!$M3743*1,IFERROR(NUMBERVALUE(CriteriTecnici!$M3743,".",","),IFERROR(NUMBERVALUE(CriteriTecnici!$M3743,",","."),0))),4)&amp;""),",",".")&amp;", "&amp;CHAR(34)&amp;"rawScore"&amp;CHAR(34)&amp;": "&amp;SUBSTITUTE(TRIM(ROUND(IFERROR(CriteriTecnici!$O3743*1,IFERROR(NUMBERVALUE(CriteriTecnici!$O3743,".",","),IFERROR(NUMBERVALUE(CriteriTecnici!$O3743,",","."),0))),4)&amp;""),",",".")&amp;CHAR(125)&amp;IF(TRUE,",",""))</f>
        <v/>
      </c>
    </row>
    <row r="3964">
      <c r="A3964" s="38">
        <f>IF(CriteriTecnici!$A3744="","","    "&amp;CHAR(123)&amp;CHAR(34)&amp;"bidderId"&amp;CHAR(34)&amp;": "&amp;CHAR(34)&amp;SUBSTITUTE(CriteriTecnici!$A3744,CHAR(34),"'")&amp;CHAR(34)&amp;", "&amp;CHAR(34)&amp;"lotId"&amp;CHAR(34)&amp;": "&amp;CHAR(34)&amp;SUBSTITUTE(CriteriTecnici!$C3744,CHAR(34),"'")&amp;CHAR(34)&amp;", "&amp;CHAR(34)&amp;"criterionId"&amp;CHAR(34)&amp;": "&amp;CHAR(34)&amp;SUBSTITUTE(CriteriTecnici!$D3744,CHAR(34),"'")&amp;CHAR(34)&amp;", "&amp;CHAR(34)&amp;"kind"&amp;CHAR(34)&amp;": "&amp;CHAR(34)&amp;SUBSTITUTE(CriteriTecnici!$F3744,CHAR(34),"'")&amp;CHAR(34)&amp;", "&amp;CHAR(34)&amp;"value"&amp;CHAR(34)&amp;": "&amp;SUBSTITUTE(TRIM(ROUND(IFERROR(CriteriTecnici!$N3744*1,IFERROR(NUMBERVALUE(CriteriTecnici!$N3744,".",","),IFERROR(NUMBERVALUE(CriteriTecnici!$N3744,",","."),0))),4)&amp;""),",",".")&amp;", "&amp;CHAR(34)&amp;"numerator"&amp;CHAR(34)&amp;": "&amp;SUBSTITUTE(TRIM(ROUND(IFERROR(CriteriTecnici!$K3744*1,IFERROR(NUMBERVALUE(CriteriTecnici!$K3744,".",","),IFERROR(NUMBERVALUE(CriteriTecnici!$K3744,",","."),0))),4)&amp;""),",",".")&amp;", "&amp;CHAR(34)&amp;"denominator"&amp;CHAR(34)&amp;": "&amp;SUBSTITUTE(TRIM(ROUND(IFERROR(CriteriTecnici!$L3744*1,IFERROR(NUMBERVALUE(CriteriTecnici!$L3744,".",","),IFERROR(NUMBERVALUE(CriteriTecnici!$L3744,",","."),0))),4)&amp;""),",",".")&amp;", "&amp;CHAR(34)&amp;"flag"&amp;CHAR(34)&amp;": "&amp;SUBSTITUTE(TRIM(ROUND(IFERROR(CriteriTecnici!$M3744*1,IFERROR(NUMBERVALUE(CriteriTecnici!$M3744,".",","),IFERROR(NUMBERVALUE(CriteriTecnici!$M3744,",","."),0))),4)&amp;""),",",".")&amp;", "&amp;CHAR(34)&amp;"rawScore"&amp;CHAR(34)&amp;": "&amp;SUBSTITUTE(TRIM(ROUND(IFERROR(CriteriTecnici!$O3744*1,IFERROR(NUMBERVALUE(CriteriTecnici!$O3744,".",","),IFERROR(NUMBERVALUE(CriteriTecnici!$O3744,",","."),0))),4)&amp;""),",",".")&amp;CHAR(125)&amp;IF(TRUE,",",""))</f>
        <v/>
      </c>
    </row>
    <row r="3965">
      <c r="A3965" s="38">
        <f>IF(CriteriTecnici!$A3745="","","    "&amp;CHAR(123)&amp;CHAR(34)&amp;"bidderId"&amp;CHAR(34)&amp;": "&amp;CHAR(34)&amp;SUBSTITUTE(CriteriTecnici!$A3745,CHAR(34),"'")&amp;CHAR(34)&amp;", "&amp;CHAR(34)&amp;"lotId"&amp;CHAR(34)&amp;": "&amp;CHAR(34)&amp;SUBSTITUTE(CriteriTecnici!$C3745,CHAR(34),"'")&amp;CHAR(34)&amp;", "&amp;CHAR(34)&amp;"criterionId"&amp;CHAR(34)&amp;": "&amp;CHAR(34)&amp;SUBSTITUTE(CriteriTecnici!$D3745,CHAR(34),"'")&amp;CHAR(34)&amp;", "&amp;CHAR(34)&amp;"kind"&amp;CHAR(34)&amp;": "&amp;CHAR(34)&amp;SUBSTITUTE(CriteriTecnici!$F3745,CHAR(34),"'")&amp;CHAR(34)&amp;", "&amp;CHAR(34)&amp;"value"&amp;CHAR(34)&amp;": "&amp;SUBSTITUTE(TRIM(ROUND(IFERROR(CriteriTecnici!$N3745*1,IFERROR(NUMBERVALUE(CriteriTecnici!$N3745,".",","),IFERROR(NUMBERVALUE(CriteriTecnici!$N3745,",","."),0))),4)&amp;""),",",".")&amp;", "&amp;CHAR(34)&amp;"numerator"&amp;CHAR(34)&amp;": "&amp;SUBSTITUTE(TRIM(ROUND(IFERROR(CriteriTecnici!$K3745*1,IFERROR(NUMBERVALUE(CriteriTecnici!$K3745,".",","),IFERROR(NUMBERVALUE(CriteriTecnici!$K3745,",","."),0))),4)&amp;""),",",".")&amp;", "&amp;CHAR(34)&amp;"denominator"&amp;CHAR(34)&amp;": "&amp;SUBSTITUTE(TRIM(ROUND(IFERROR(CriteriTecnici!$L3745*1,IFERROR(NUMBERVALUE(CriteriTecnici!$L3745,".",","),IFERROR(NUMBERVALUE(CriteriTecnici!$L3745,",","."),0))),4)&amp;""),",",".")&amp;", "&amp;CHAR(34)&amp;"flag"&amp;CHAR(34)&amp;": "&amp;SUBSTITUTE(TRIM(ROUND(IFERROR(CriteriTecnici!$M3745*1,IFERROR(NUMBERVALUE(CriteriTecnici!$M3745,".",","),IFERROR(NUMBERVALUE(CriteriTecnici!$M3745,",","."),0))),4)&amp;""),",",".")&amp;", "&amp;CHAR(34)&amp;"rawScore"&amp;CHAR(34)&amp;": "&amp;SUBSTITUTE(TRIM(ROUND(IFERROR(CriteriTecnici!$O3745*1,IFERROR(NUMBERVALUE(CriteriTecnici!$O3745,".",","),IFERROR(NUMBERVALUE(CriteriTecnici!$O3745,",","."),0))),4)&amp;""),",",".")&amp;CHAR(125)&amp;IF(TRUE,",",""))</f>
        <v/>
      </c>
    </row>
    <row r="3966">
      <c r="A3966" s="38">
        <f>IF(CriteriTecnici!$A3746="","","    "&amp;CHAR(123)&amp;CHAR(34)&amp;"bidderId"&amp;CHAR(34)&amp;": "&amp;CHAR(34)&amp;SUBSTITUTE(CriteriTecnici!$A3746,CHAR(34),"'")&amp;CHAR(34)&amp;", "&amp;CHAR(34)&amp;"lotId"&amp;CHAR(34)&amp;": "&amp;CHAR(34)&amp;SUBSTITUTE(CriteriTecnici!$C3746,CHAR(34),"'")&amp;CHAR(34)&amp;", "&amp;CHAR(34)&amp;"criterionId"&amp;CHAR(34)&amp;": "&amp;CHAR(34)&amp;SUBSTITUTE(CriteriTecnici!$D3746,CHAR(34),"'")&amp;CHAR(34)&amp;", "&amp;CHAR(34)&amp;"kind"&amp;CHAR(34)&amp;": "&amp;CHAR(34)&amp;SUBSTITUTE(CriteriTecnici!$F3746,CHAR(34),"'")&amp;CHAR(34)&amp;", "&amp;CHAR(34)&amp;"value"&amp;CHAR(34)&amp;": "&amp;SUBSTITUTE(TRIM(ROUND(IFERROR(CriteriTecnici!$N3746*1,IFERROR(NUMBERVALUE(CriteriTecnici!$N3746,".",","),IFERROR(NUMBERVALUE(CriteriTecnici!$N3746,",","."),0))),4)&amp;""),",",".")&amp;", "&amp;CHAR(34)&amp;"numerator"&amp;CHAR(34)&amp;": "&amp;SUBSTITUTE(TRIM(ROUND(IFERROR(CriteriTecnici!$K3746*1,IFERROR(NUMBERVALUE(CriteriTecnici!$K3746,".",","),IFERROR(NUMBERVALUE(CriteriTecnici!$K3746,",","."),0))),4)&amp;""),",",".")&amp;", "&amp;CHAR(34)&amp;"denominator"&amp;CHAR(34)&amp;": "&amp;SUBSTITUTE(TRIM(ROUND(IFERROR(CriteriTecnici!$L3746*1,IFERROR(NUMBERVALUE(CriteriTecnici!$L3746,".",","),IFERROR(NUMBERVALUE(CriteriTecnici!$L3746,",","."),0))),4)&amp;""),",",".")&amp;", "&amp;CHAR(34)&amp;"flag"&amp;CHAR(34)&amp;": "&amp;SUBSTITUTE(TRIM(ROUND(IFERROR(CriteriTecnici!$M3746*1,IFERROR(NUMBERVALUE(CriteriTecnici!$M3746,".",","),IFERROR(NUMBERVALUE(CriteriTecnici!$M3746,",","."),0))),4)&amp;""),",",".")&amp;", "&amp;CHAR(34)&amp;"rawScore"&amp;CHAR(34)&amp;": "&amp;SUBSTITUTE(TRIM(ROUND(IFERROR(CriteriTecnici!$O3746*1,IFERROR(NUMBERVALUE(CriteriTecnici!$O3746,".",","),IFERROR(NUMBERVALUE(CriteriTecnici!$O3746,",","."),0))),4)&amp;""),",",".")&amp;CHAR(125)&amp;IF(TRUE,",",""))</f>
        <v/>
      </c>
    </row>
    <row r="3967">
      <c r="A3967" s="38">
        <f>IF(CriteriTecnici!$A3747="","","    "&amp;CHAR(123)&amp;CHAR(34)&amp;"bidderId"&amp;CHAR(34)&amp;": "&amp;CHAR(34)&amp;SUBSTITUTE(CriteriTecnici!$A3747,CHAR(34),"'")&amp;CHAR(34)&amp;", "&amp;CHAR(34)&amp;"lotId"&amp;CHAR(34)&amp;": "&amp;CHAR(34)&amp;SUBSTITUTE(CriteriTecnici!$C3747,CHAR(34),"'")&amp;CHAR(34)&amp;", "&amp;CHAR(34)&amp;"criterionId"&amp;CHAR(34)&amp;": "&amp;CHAR(34)&amp;SUBSTITUTE(CriteriTecnici!$D3747,CHAR(34),"'")&amp;CHAR(34)&amp;", "&amp;CHAR(34)&amp;"kind"&amp;CHAR(34)&amp;": "&amp;CHAR(34)&amp;SUBSTITUTE(CriteriTecnici!$F3747,CHAR(34),"'")&amp;CHAR(34)&amp;", "&amp;CHAR(34)&amp;"value"&amp;CHAR(34)&amp;": "&amp;SUBSTITUTE(TRIM(ROUND(IFERROR(CriteriTecnici!$N3747*1,IFERROR(NUMBERVALUE(CriteriTecnici!$N3747,".",","),IFERROR(NUMBERVALUE(CriteriTecnici!$N3747,",","."),0))),4)&amp;""),",",".")&amp;", "&amp;CHAR(34)&amp;"numerator"&amp;CHAR(34)&amp;": "&amp;SUBSTITUTE(TRIM(ROUND(IFERROR(CriteriTecnici!$K3747*1,IFERROR(NUMBERVALUE(CriteriTecnici!$K3747,".",","),IFERROR(NUMBERVALUE(CriteriTecnici!$K3747,",","."),0))),4)&amp;""),",",".")&amp;", "&amp;CHAR(34)&amp;"denominator"&amp;CHAR(34)&amp;": "&amp;SUBSTITUTE(TRIM(ROUND(IFERROR(CriteriTecnici!$L3747*1,IFERROR(NUMBERVALUE(CriteriTecnici!$L3747,".",","),IFERROR(NUMBERVALUE(CriteriTecnici!$L3747,",","."),0))),4)&amp;""),",",".")&amp;", "&amp;CHAR(34)&amp;"flag"&amp;CHAR(34)&amp;": "&amp;SUBSTITUTE(TRIM(ROUND(IFERROR(CriteriTecnici!$M3747*1,IFERROR(NUMBERVALUE(CriteriTecnici!$M3747,".",","),IFERROR(NUMBERVALUE(CriteriTecnici!$M3747,",","."),0))),4)&amp;""),",",".")&amp;", "&amp;CHAR(34)&amp;"rawScore"&amp;CHAR(34)&amp;": "&amp;SUBSTITUTE(TRIM(ROUND(IFERROR(CriteriTecnici!$O3747*1,IFERROR(NUMBERVALUE(CriteriTecnici!$O3747,".",","),IFERROR(NUMBERVALUE(CriteriTecnici!$O3747,",","."),0))),4)&amp;""),",",".")&amp;CHAR(125)&amp;IF(TRUE,",",""))</f>
        <v/>
      </c>
    </row>
    <row r="3968">
      <c r="A3968" s="38">
        <f>IF(CriteriTecnici!$A3748="","","    "&amp;CHAR(123)&amp;CHAR(34)&amp;"bidderId"&amp;CHAR(34)&amp;": "&amp;CHAR(34)&amp;SUBSTITUTE(CriteriTecnici!$A3748,CHAR(34),"'")&amp;CHAR(34)&amp;", "&amp;CHAR(34)&amp;"lotId"&amp;CHAR(34)&amp;": "&amp;CHAR(34)&amp;SUBSTITUTE(CriteriTecnici!$C3748,CHAR(34),"'")&amp;CHAR(34)&amp;", "&amp;CHAR(34)&amp;"criterionId"&amp;CHAR(34)&amp;": "&amp;CHAR(34)&amp;SUBSTITUTE(CriteriTecnici!$D3748,CHAR(34),"'")&amp;CHAR(34)&amp;", "&amp;CHAR(34)&amp;"kind"&amp;CHAR(34)&amp;": "&amp;CHAR(34)&amp;SUBSTITUTE(CriteriTecnici!$F3748,CHAR(34),"'")&amp;CHAR(34)&amp;", "&amp;CHAR(34)&amp;"value"&amp;CHAR(34)&amp;": "&amp;SUBSTITUTE(TRIM(ROUND(IFERROR(CriteriTecnici!$N3748*1,IFERROR(NUMBERVALUE(CriteriTecnici!$N3748,".",","),IFERROR(NUMBERVALUE(CriteriTecnici!$N3748,",","."),0))),4)&amp;""),",",".")&amp;", "&amp;CHAR(34)&amp;"numerator"&amp;CHAR(34)&amp;": "&amp;SUBSTITUTE(TRIM(ROUND(IFERROR(CriteriTecnici!$K3748*1,IFERROR(NUMBERVALUE(CriteriTecnici!$K3748,".",","),IFERROR(NUMBERVALUE(CriteriTecnici!$K3748,",","."),0))),4)&amp;""),",",".")&amp;", "&amp;CHAR(34)&amp;"denominator"&amp;CHAR(34)&amp;": "&amp;SUBSTITUTE(TRIM(ROUND(IFERROR(CriteriTecnici!$L3748*1,IFERROR(NUMBERVALUE(CriteriTecnici!$L3748,".",","),IFERROR(NUMBERVALUE(CriteriTecnici!$L3748,",","."),0))),4)&amp;""),",",".")&amp;", "&amp;CHAR(34)&amp;"flag"&amp;CHAR(34)&amp;": "&amp;SUBSTITUTE(TRIM(ROUND(IFERROR(CriteriTecnici!$M3748*1,IFERROR(NUMBERVALUE(CriteriTecnici!$M3748,".",","),IFERROR(NUMBERVALUE(CriteriTecnici!$M3748,",","."),0))),4)&amp;""),",",".")&amp;", "&amp;CHAR(34)&amp;"rawScore"&amp;CHAR(34)&amp;": "&amp;SUBSTITUTE(TRIM(ROUND(IFERROR(CriteriTecnici!$O3748*1,IFERROR(NUMBERVALUE(CriteriTecnici!$O3748,".",","),IFERROR(NUMBERVALUE(CriteriTecnici!$O3748,",","."),0))),4)&amp;""),",",".")&amp;CHAR(125)&amp;IF(TRUE,",",""))</f>
        <v/>
      </c>
    </row>
    <row r="3969">
      <c r="A3969" s="38">
        <f>IF(CriteriTecnici!$A3749="","","    "&amp;CHAR(123)&amp;CHAR(34)&amp;"bidderId"&amp;CHAR(34)&amp;": "&amp;CHAR(34)&amp;SUBSTITUTE(CriteriTecnici!$A3749,CHAR(34),"'")&amp;CHAR(34)&amp;", "&amp;CHAR(34)&amp;"lotId"&amp;CHAR(34)&amp;": "&amp;CHAR(34)&amp;SUBSTITUTE(CriteriTecnici!$C3749,CHAR(34),"'")&amp;CHAR(34)&amp;", "&amp;CHAR(34)&amp;"criterionId"&amp;CHAR(34)&amp;": "&amp;CHAR(34)&amp;SUBSTITUTE(CriteriTecnici!$D3749,CHAR(34),"'")&amp;CHAR(34)&amp;", "&amp;CHAR(34)&amp;"kind"&amp;CHAR(34)&amp;": "&amp;CHAR(34)&amp;SUBSTITUTE(CriteriTecnici!$F3749,CHAR(34),"'")&amp;CHAR(34)&amp;", "&amp;CHAR(34)&amp;"value"&amp;CHAR(34)&amp;": "&amp;SUBSTITUTE(TRIM(ROUND(IFERROR(CriteriTecnici!$N3749*1,IFERROR(NUMBERVALUE(CriteriTecnici!$N3749,".",","),IFERROR(NUMBERVALUE(CriteriTecnici!$N3749,",","."),0))),4)&amp;""),",",".")&amp;", "&amp;CHAR(34)&amp;"numerator"&amp;CHAR(34)&amp;": "&amp;SUBSTITUTE(TRIM(ROUND(IFERROR(CriteriTecnici!$K3749*1,IFERROR(NUMBERVALUE(CriteriTecnici!$K3749,".",","),IFERROR(NUMBERVALUE(CriteriTecnici!$K3749,",","."),0))),4)&amp;""),",",".")&amp;", "&amp;CHAR(34)&amp;"denominator"&amp;CHAR(34)&amp;": "&amp;SUBSTITUTE(TRIM(ROUND(IFERROR(CriteriTecnici!$L3749*1,IFERROR(NUMBERVALUE(CriteriTecnici!$L3749,".",","),IFERROR(NUMBERVALUE(CriteriTecnici!$L3749,",","."),0))),4)&amp;""),",",".")&amp;", "&amp;CHAR(34)&amp;"flag"&amp;CHAR(34)&amp;": "&amp;SUBSTITUTE(TRIM(ROUND(IFERROR(CriteriTecnici!$M3749*1,IFERROR(NUMBERVALUE(CriteriTecnici!$M3749,".",","),IFERROR(NUMBERVALUE(CriteriTecnici!$M3749,",","."),0))),4)&amp;""),",",".")&amp;", "&amp;CHAR(34)&amp;"rawScore"&amp;CHAR(34)&amp;": "&amp;SUBSTITUTE(TRIM(ROUND(IFERROR(CriteriTecnici!$O3749*1,IFERROR(NUMBERVALUE(CriteriTecnici!$O3749,".",","),IFERROR(NUMBERVALUE(CriteriTecnici!$O3749,",","."),0))),4)&amp;""),",",".")&amp;CHAR(125)&amp;IF(TRUE,",",""))</f>
        <v/>
      </c>
    </row>
    <row r="3970">
      <c r="A3970" s="38">
        <f>IF(CriteriTecnici!$A3750="","","    "&amp;CHAR(123)&amp;CHAR(34)&amp;"bidderId"&amp;CHAR(34)&amp;": "&amp;CHAR(34)&amp;SUBSTITUTE(CriteriTecnici!$A3750,CHAR(34),"'")&amp;CHAR(34)&amp;", "&amp;CHAR(34)&amp;"lotId"&amp;CHAR(34)&amp;": "&amp;CHAR(34)&amp;SUBSTITUTE(CriteriTecnici!$C3750,CHAR(34),"'")&amp;CHAR(34)&amp;", "&amp;CHAR(34)&amp;"criterionId"&amp;CHAR(34)&amp;": "&amp;CHAR(34)&amp;SUBSTITUTE(CriteriTecnici!$D3750,CHAR(34),"'")&amp;CHAR(34)&amp;", "&amp;CHAR(34)&amp;"kind"&amp;CHAR(34)&amp;": "&amp;CHAR(34)&amp;SUBSTITUTE(CriteriTecnici!$F3750,CHAR(34),"'")&amp;CHAR(34)&amp;", "&amp;CHAR(34)&amp;"value"&amp;CHAR(34)&amp;": "&amp;SUBSTITUTE(TRIM(ROUND(IFERROR(CriteriTecnici!$N3750*1,IFERROR(NUMBERVALUE(CriteriTecnici!$N3750,".",","),IFERROR(NUMBERVALUE(CriteriTecnici!$N3750,",","."),0))),4)&amp;""),",",".")&amp;", "&amp;CHAR(34)&amp;"numerator"&amp;CHAR(34)&amp;": "&amp;SUBSTITUTE(TRIM(ROUND(IFERROR(CriteriTecnici!$K3750*1,IFERROR(NUMBERVALUE(CriteriTecnici!$K3750,".",","),IFERROR(NUMBERVALUE(CriteriTecnici!$K3750,",","."),0))),4)&amp;""),",",".")&amp;", "&amp;CHAR(34)&amp;"denominator"&amp;CHAR(34)&amp;": "&amp;SUBSTITUTE(TRIM(ROUND(IFERROR(CriteriTecnici!$L3750*1,IFERROR(NUMBERVALUE(CriteriTecnici!$L3750,".",","),IFERROR(NUMBERVALUE(CriteriTecnici!$L3750,",","."),0))),4)&amp;""),",",".")&amp;", "&amp;CHAR(34)&amp;"flag"&amp;CHAR(34)&amp;": "&amp;SUBSTITUTE(TRIM(ROUND(IFERROR(CriteriTecnici!$M3750*1,IFERROR(NUMBERVALUE(CriteriTecnici!$M3750,".",","),IFERROR(NUMBERVALUE(CriteriTecnici!$M3750,",","."),0))),4)&amp;""),",",".")&amp;", "&amp;CHAR(34)&amp;"rawScore"&amp;CHAR(34)&amp;": "&amp;SUBSTITUTE(TRIM(ROUND(IFERROR(CriteriTecnici!$O3750*1,IFERROR(NUMBERVALUE(CriteriTecnici!$O3750,".",","),IFERROR(NUMBERVALUE(CriteriTecnici!$O3750,",","."),0))),4)&amp;""),",",".")&amp;CHAR(125)&amp;IF(TRUE,",",""))</f>
        <v/>
      </c>
    </row>
    <row r="3971">
      <c r="A3971" s="38">
        <f>IF(CriteriTecnici!$A3751="","","    "&amp;CHAR(123)&amp;CHAR(34)&amp;"bidderId"&amp;CHAR(34)&amp;": "&amp;CHAR(34)&amp;SUBSTITUTE(CriteriTecnici!$A3751,CHAR(34),"'")&amp;CHAR(34)&amp;", "&amp;CHAR(34)&amp;"lotId"&amp;CHAR(34)&amp;": "&amp;CHAR(34)&amp;SUBSTITUTE(CriteriTecnici!$C3751,CHAR(34),"'")&amp;CHAR(34)&amp;", "&amp;CHAR(34)&amp;"criterionId"&amp;CHAR(34)&amp;": "&amp;CHAR(34)&amp;SUBSTITUTE(CriteriTecnici!$D3751,CHAR(34),"'")&amp;CHAR(34)&amp;", "&amp;CHAR(34)&amp;"kind"&amp;CHAR(34)&amp;": "&amp;CHAR(34)&amp;SUBSTITUTE(CriteriTecnici!$F3751,CHAR(34),"'")&amp;CHAR(34)&amp;", "&amp;CHAR(34)&amp;"value"&amp;CHAR(34)&amp;": "&amp;SUBSTITUTE(TRIM(ROUND(IFERROR(CriteriTecnici!$N3751*1,IFERROR(NUMBERVALUE(CriteriTecnici!$N3751,".",","),IFERROR(NUMBERVALUE(CriteriTecnici!$N3751,",","."),0))),4)&amp;""),",",".")&amp;", "&amp;CHAR(34)&amp;"numerator"&amp;CHAR(34)&amp;": "&amp;SUBSTITUTE(TRIM(ROUND(IFERROR(CriteriTecnici!$K3751*1,IFERROR(NUMBERVALUE(CriteriTecnici!$K3751,".",","),IFERROR(NUMBERVALUE(CriteriTecnici!$K3751,",","."),0))),4)&amp;""),",",".")&amp;", "&amp;CHAR(34)&amp;"denominator"&amp;CHAR(34)&amp;": "&amp;SUBSTITUTE(TRIM(ROUND(IFERROR(CriteriTecnici!$L3751*1,IFERROR(NUMBERVALUE(CriteriTecnici!$L3751,".",","),IFERROR(NUMBERVALUE(CriteriTecnici!$L3751,",","."),0))),4)&amp;""),",",".")&amp;", "&amp;CHAR(34)&amp;"flag"&amp;CHAR(34)&amp;": "&amp;SUBSTITUTE(TRIM(ROUND(IFERROR(CriteriTecnici!$M3751*1,IFERROR(NUMBERVALUE(CriteriTecnici!$M3751,".",","),IFERROR(NUMBERVALUE(CriteriTecnici!$M3751,",","."),0))),4)&amp;""),",",".")&amp;", "&amp;CHAR(34)&amp;"rawScore"&amp;CHAR(34)&amp;": "&amp;SUBSTITUTE(TRIM(ROUND(IFERROR(CriteriTecnici!$O3751*1,IFERROR(NUMBERVALUE(CriteriTecnici!$O3751,".",","),IFERROR(NUMBERVALUE(CriteriTecnici!$O3751,",","."),0))),4)&amp;""),",",".")&amp;CHAR(125)&amp;IF(TRUE,",",""))</f>
        <v/>
      </c>
    </row>
    <row r="3972">
      <c r="A3972" s="38">
        <f>IF(CriteriTecnici!$A3752="","","    "&amp;CHAR(123)&amp;CHAR(34)&amp;"bidderId"&amp;CHAR(34)&amp;": "&amp;CHAR(34)&amp;SUBSTITUTE(CriteriTecnici!$A3752,CHAR(34),"'")&amp;CHAR(34)&amp;", "&amp;CHAR(34)&amp;"lotId"&amp;CHAR(34)&amp;": "&amp;CHAR(34)&amp;SUBSTITUTE(CriteriTecnici!$C3752,CHAR(34),"'")&amp;CHAR(34)&amp;", "&amp;CHAR(34)&amp;"criterionId"&amp;CHAR(34)&amp;": "&amp;CHAR(34)&amp;SUBSTITUTE(CriteriTecnici!$D3752,CHAR(34),"'")&amp;CHAR(34)&amp;", "&amp;CHAR(34)&amp;"kind"&amp;CHAR(34)&amp;": "&amp;CHAR(34)&amp;SUBSTITUTE(CriteriTecnici!$F3752,CHAR(34),"'")&amp;CHAR(34)&amp;", "&amp;CHAR(34)&amp;"value"&amp;CHAR(34)&amp;": "&amp;SUBSTITUTE(TRIM(ROUND(IFERROR(CriteriTecnici!$N3752*1,IFERROR(NUMBERVALUE(CriteriTecnici!$N3752,".",","),IFERROR(NUMBERVALUE(CriteriTecnici!$N3752,",","."),0))),4)&amp;""),",",".")&amp;", "&amp;CHAR(34)&amp;"numerator"&amp;CHAR(34)&amp;": "&amp;SUBSTITUTE(TRIM(ROUND(IFERROR(CriteriTecnici!$K3752*1,IFERROR(NUMBERVALUE(CriteriTecnici!$K3752,".",","),IFERROR(NUMBERVALUE(CriteriTecnici!$K3752,",","."),0))),4)&amp;""),",",".")&amp;", "&amp;CHAR(34)&amp;"denominator"&amp;CHAR(34)&amp;": "&amp;SUBSTITUTE(TRIM(ROUND(IFERROR(CriteriTecnici!$L3752*1,IFERROR(NUMBERVALUE(CriteriTecnici!$L3752,".",","),IFERROR(NUMBERVALUE(CriteriTecnici!$L3752,",","."),0))),4)&amp;""),",",".")&amp;", "&amp;CHAR(34)&amp;"flag"&amp;CHAR(34)&amp;": "&amp;SUBSTITUTE(TRIM(ROUND(IFERROR(CriteriTecnici!$M3752*1,IFERROR(NUMBERVALUE(CriteriTecnici!$M3752,".",","),IFERROR(NUMBERVALUE(CriteriTecnici!$M3752,",","."),0))),4)&amp;""),",",".")&amp;", "&amp;CHAR(34)&amp;"rawScore"&amp;CHAR(34)&amp;": "&amp;SUBSTITUTE(TRIM(ROUND(IFERROR(CriteriTecnici!$O3752*1,IFERROR(NUMBERVALUE(CriteriTecnici!$O3752,".",","),IFERROR(NUMBERVALUE(CriteriTecnici!$O3752,",","."),0))),4)&amp;""),",",".")&amp;CHAR(125)&amp;IF(TRUE,",",""))</f>
        <v/>
      </c>
    </row>
    <row r="3973">
      <c r="A3973" s="38">
        <f>IF(CriteriTecnici!$A3753="","","    "&amp;CHAR(123)&amp;CHAR(34)&amp;"bidderId"&amp;CHAR(34)&amp;": "&amp;CHAR(34)&amp;SUBSTITUTE(CriteriTecnici!$A3753,CHAR(34),"'")&amp;CHAR(34)&amp;", "&amp;CHAR(34)&amp;"lotId"&amp;CHAR(34)&amp;": "&amp;CHAR(34)&amp;SUBSTITUTE(CriteriTecnici!$C3753,CHAR(34),"'")&amp;CHAR(34)&amp;", "&amp;CHAR(34)&amp;"criterionId"&amp;CHAR(34)&amp;": "&amp;CHAR(34)&amp;SUBSTITUTE(CriteriTecnici!$D3753,CHAR(34),"'")&amp;CHAR(34)&amp;", "&amp;CHAR(34)&amp;"kind"&amp;CHAR(34)&amp;": "&amp;CHAR(34)&amp;SUBSTITUTE(CriteriTecnici!$F3753,CHAR(34),"'")&amp;CHAR(34)&amp;", "&amp;CHAR(34)&amp;"value"&amp;CHAR(34)&amp;": "&amp;SUBSTITUTE(TRIM(ROUND(IFERROR(CriteriTecnici!$N3753*1,IFERROR(NUMBERVALUE(CriteriTecnici!$N3753,".",","),IFERROR(NUMBERVALUE(CriteriTecnici!$N3753,",","."),0))),4)&amp;""),",",".")&amp;", "&amp;CHAR(34)&amp;"numerator"&amp;CHAR(34)&amp;": "&amp;SUBSTITUTE(TRIM(ROUND(IFERROR(CriteriTecnici!$K3753*1,IFERROR(NUMBERVALUE(CriteriTecnici!$K3753,".",","),IFERROR(NUMBERVALUE(CriteriTecnici!$K3753,",","."),0))),4)&amp;""),",",".")&amp;", "&amp;CHAR(34)&amp;"denominator"&amp;CHAR(34)&amp;": "&amp;SUBSTITUTE(TRIM(ROUND(IFERROR(CriteriTecnici!$L3753*1,IFERROR(NUMBERVALUE(CriteriTecnici!$L3753,".",","),IFERROR(NUMBERVALUE(CriteriTecnici!$L3753,",","."),0))),4)&amp;""),",",".")&amp;", "&amp;CHAR(34)&amp;"flag"&amp;CHAR(34)&amp;": "&amp;SUBSTITUTE(TRIM(ROUND(IFERROR(CriteriTecnici!$M3753*1,IFERROR(NUMBERVALUE(CriteriTecnici!$M3753,".",","),IFERROR(NUMBERVALUE(CriteriTecnici!$M3753,",","."),0))),4)&amp;""),",",".")&amp;", "&amp;CHAR(34)&amp;"rawScore"&amp;CHAR(34)&amp;": "&amp;SUBSTITUTE(TRIM(ROUND(IFERROR(CriteriTecnici!$O3753*1,IFERROR(NUMBERVALUE(CriteriTecnici!$O3753,".",","),IFERROR(NUMBERVALUE(CriteriTecnici!$O3753,",","."),0))),4)&amp;""),",",".")&amp;CHAR(125)&amp;IF(TRUE,",",""))</f>
        <v/>
      </c>
    </row>
    <row r="3974">
      <c r="A3974" s="38">
        <f>IF(CriteriTecnici!$A3754="","","    "&amp;CHAR(123)&amp;CHAR(34)&amp;"bidderId"&amp;CHAR(34)&amp;": "&amp;CHAR(34)&amp;SUBSTITUTE(CriteriTecnici!$A3754,CHAR(34),"'")&amp;CHAR(34)&amp;", "&amp;CHAR(34)&amp;"lotId"&amp;CHAR(34)&amp;": "&amp;CHAR(34)&amp;SUBSTITUTE(CriteriTecnici!$C3754,CHAR(34),"'")&amp;CHAR(34)&amp;", "&amp;CHAR(34)&amp;"criterionId"&amp;CHAR(34)&amp;": "&amp;CHAR(34)&amp;SUBSTITUTE(CriteriTecnici!$D3754,CHAR(34),"'")&amp;CHAR(34)&amp;", "&amp;CHAR(34)&amp;"kind"&amp;CHAR(34)&amp;": "&amp;CHAR(34)&amp;SUBSTITUTE(CriteriTecnici!$F3754,CHAR(34),"'")&amp;CHAR(34)&amp;", "&amp;CHAR(34)&amp;"value"&amp;CHAR(34)&amp;": "&amp;SUBSTITUTE(TRIM(ROUND(IFERROR(CriteriTecnici!$N3754*1,IFERROR(NUMBERVALUE(CriteriTecnici!$N3754,".",","),IFERROR(NUMBERVALUE(CriteriTecnici!$N3754,",","."),0))),4)&amp;""),",",".")&amp;", "&amp;CHAR(34)&amp;"numerator"&amp;CHAR(34)&amp;": "&amp;SUBSTITUTE(TRIM(ROUND(IFERROR(CriteriTecnici!$K3754*1,IFERROR(NUMBERVALUE(CriteriTecnici!$K3754,".",","),IFERROR(NUMBERVALUE(CriteriTecnici!$K3754,",","."),0))),4)&amp;""),",",".")&amp;", "&amp;CHAR(34)&amp;"denominator"&amp;CHAR(34)&amp;": "&amp;SUBSTITUTE(TRIM(ROUND(IFERROR(CriteriTecnici!$L3754*1,IFERROR(NUMBERVALUE(CriteriTecnici!$L3754,".",","),IFERROR(NUMBERVALUE(CriteriTecnici!$L3754,",","."),0))),4)&amp;""),",",".")&amp;", "&amp;CHAR(34)&amp;"flag"&amp;CHAR(34)&amp;": "&amp;SUBSTITUTE(TRIM(ROUND(IFERROR(CriteriTecnici!$M3754*1,IFERROR(NUMBERVALUE(CriteriTecnici!$M3754,".",","),IFERROR(NUMBERVALUE(CriteriTecnici!$M3754,",","."),0))),4)&amp;""),",",".")&amp;", "&amp;CHAR(34)&amp;"rawScore"&amp;CHAR(34)&amp;": "&amp;SUBSTITUTE(TRIM(ROUND(IFERROR(CriteriTecnici!$O3754*1,IFERROR(NUMBERVALUE(CriteriTecnici!$O3754,".",","),IFERROR(NUMBERVALUE(CriteriTecnici!$O3754,",","."),0))),4)&amp;""),",",".")&amp;CHAR(125)&amp;IF(TRUE,",",""))</f>
        <v/>
      </c>
    </row>
    <row r="3975">
      <c r="A3975" s="38">
        <f>IF(CriteriTecnici!$A3755="","","    "&amp;CHAR(123)&amp;CHAR(34)&amp;"bidderId"&amp;CHAR(34)&amp;": "&amp;CHAR(34)&amp;SUBSTITUTE(CriteriTecnici!$A3755,CHAR(34),"'")&amp;CHAR(34)&amp;", "&amp;CHAR(34)&amp;"lotId"&amp;CHAR(34)&amp;": "&amp;CHAR(34)&amp;SUBSTITUTE(CriteriTecnici!$C3755,CHAR(34),"'")&amp;CHAR(34)&amp;", "&amp;CHAR(34)&amp;"criterionId"&amp;CHAR(34)&amp;": "&amp;CHAR(34)&amp;SUBSTITUTE(CriteriTecnici!$D3755,CHAR(34),"'")&amp;CHAR(34)&amp;", "&amp;CHAR(34)&amp;"kind"&amp;CHAR(34)&amp;": "&amp;CHAR(34)&amp;SUBSTITUTE(CriteriTecnici!$F3755,CHAR(34),"'")&amp;CHAR(34)&amp;", "&amp;CHAR(34)&amp;"value"&amp;CHAR(34)&amp;": "&amp;SUBSTITUTE(TRIM(ROUND(IFERROR(CriteriTecnici!$N3755*1,IFERROR(NUMBERVALUE(CriteriTecnici!$N3755,".",","),IFERROR(NUMBERVALUE(CriteriTecnici!$N3755,",","."),0))),4)&amp;""),",",".")&amp;", "&amp;CHAR(34)&amp;"numerator"&amp;CHAR(34)&amp;": "&amp;SUBSTITUTE(TRIM(ROUND(IFERROR(CriteriTecnici!$K3755*1,IFERROR(NUMBERVALUE(CriteriTecnici!$K3755,".",","),IFERROR(NUMBERVALUE(CriteriTecnici!$K3755,",","."),0))),4)&amp;""),",",".")&amp;", "&amp;CHAR(34)&amp;"denominator"&amp;CHAR(34)&amp;": "&amp;SUBSTITUTE(TRIM(ROUND(IFERROR(CriteriTecnici!$L3755*1,IFERROR(NUMBERVALUE(CriteriTecnici!$L3755,".",","),IFERROR(NUMBERVALUE(CriteriTecnici!$L3755,",","."),0))),4)&amp;""),",",".")&amp;", "&amp;CHAR(34)&amp;"flag"&amp;CHAR(34)&amp;": "&amp;SUBSTITUTE(TRIM(ROUND(IFERROR(CriteriTecnici!$M3755*1,IFERROR(NUMBERVALUE(CriteriTecnici!$M3755,".",","),IFERROR(NUMBERVALUE(CriteriTecnici!$M3755,",","."),0))),4)&amp;""),",",".")&amp;", "&amp;CHAR(34)&amp;"rawScore"&amp;CHAR(34)&amp;": "&amp;SUBSTITUTE(TRIM(ROUND(IFERROR(CriteriTecnici!$O3755*1,IFERROR(NUMBERVALUE(CriteriTecnici!$O3755,".",","),IFERROR(NUMBERVALUE(CriteriTecnici!$O3755,",","."),0))),4)&amp;""),",",".")&amp;CHAR(125)&amp;IF(COUNTA(Offerte!$A123:$A$200)&gt;0,",",""))</f>
        <v/>
      </c>
    </row>
    <row r="3976">
      <c r="A3976" s="38">
        <f>IF(CriteriTecnici!$A3756="","","    "&amp;CHAR(123)&amp;CHAR(34)&amp;"bidderId"&amp;CHAR(34)&amp;": "&amp;CHAR(34)&amp;SUBSTITUTE(CriteriTecnici!$A3756,CHAR(34),"'")&amp;CHAR(34)&amp;", "&amp;CHAR(34)&amp;"lotId"&amp;CHAR(34)&amp;": "&amp;CHAR(34)&amp;SUBSTITUTE(CriteriTecnici!$C3756,CHAR(34),"'")&amp;CHAR(34)&amp;", "&amp;CHAR(34)&amp;"criterionId"&amp;CHAR(34)&amp;": "&amp;CHAR(34)&amp;SUBSTITUTE(CriteriTecnici!$D3756,CHAR(34),"'")&amp;CHAR(34)&amp;", "&amp;CHAR(34)&amp;"kind"&amp;CHAR(34)&amp;": "&amp;CHAR(34)&amp;SUBSTITUTE(CriteriTecnici!$F3756,CHAR(34),"'")&amp;CHAR(34)&amp;", "&amp;CHAR(34)&amp;"value"&amp;CHAR(34)&amp;": "&amp;SUBSTITUTE(TRIM(ROUND(IFERROR(CriteriTecnici!$N3756*1,IFERROR(NUMBERVALUE(CriteriTecnici!$N3756,".",","),IFERROR(NUMBERVALUE(CriteriTecnici!$N3756,",","."),0))),4)&amp;""),",",".")&amp;", "&amp;CHAR(34)&amp;"numerator"&amp;CHAR(34)&amp;": "&amp;SUBSTITUTE(TRIM(ROUND(IFERROR(CriteriTecnici!$K3756*1,IFERROR(NUMBERVALUE(CriteriTecnici!$K3756,".",","),IFERROR(NUMBERVALUE(CriteriTecnici!$K3756,",","."),0))),4)&amp;""),",",".")&amp;", "&amp;CHAR(34)&amp;"denominator"&amp;CHAR(34)&amp;": "&amp;SUBSTITUTE(TRIM(ROUND(IFERROR(CriteriTecnici!$L3756*1,IFERROR(NUMBERVALUE(CriteriTecnici!$L3756,".",","),IFERROR(NUMBERVALUE(CriteriTecnici!$L3756,",","."),0))),4)&amp;""),",",".")&amp;", "&amp;CHAR(34)&amp;"flag"&amp;CHAR(34)&amp;": "&amp;SUBSTITUTE(TRIM(ROUND(IFERROR(CriteriTecnici!$M3756*1,IFERROR(NUMBERVALUE(CriteriTecnici!$M3756,".",","),IFERROR(NUMBERVALUE(CriteriTecnici!$M3756,",","."),0))),4)&amp;""),",",".")&amp;", "&amp;CHAR(34)&amp;"rawScore"&amp;CHAR(34)&amp;": "&amp;SUBSTITUTE(TRIM(ROUND(IFERROR(CriteriTecnici!$O3756*1,IFERROR(NUMBERVALUE(CriteriTecnici!$O3756,".",","),IFERROR(NUMBERVALUE(CriteriTecnici!$O3756,",","."),0))),4)&amp;""),",",".")&amp;CHAR(125)&amp;IF(TRUE,",",""))</f>
        <v/>
      </c>
    </row>
    <row r="3977">
      <c r="A3977" s="38">
        <f>IF(CriteriTecnici!$A3757="","","    "&amp;CHAR(123)&amp;CHAR(34)&amp;"bidderId"&amp;CHAR(34)&amp;": "&amp;CHAR(34)&amp;SUBSTITUTE(CriteriTecnici!$A3757,CHAR(34),"'")&amp;CHAR(34)&amp;", "&amp;CHAR(34)&amp;"lotId"&amp;CHAR(34)&amp;": "&amp;CHAR(34)&amp;SUBSTITUTE(CriteriTecnici!$C3757,CHAR(34),"'")&amp;CHAR(34)&amp;", "&amp;CHAR(34)&amp;"criterionId"&amp;CHAR(34)&amp;": "&amp;CHAR(34)&amp;SUBSTITUTE(CriteriTecnici!$D3757,CHAR(34),"'")&amp;CHAR(34)&amp;", "&amp;CHAR(34)&amp;"kind"&amp;CHAR(34)&amp;": "&amp;CHAR(34)&amp;SUBSTITUTE(CriteriTecnici!$F3757,CHAR(34),"'")&amp;CHAR(34)&amp;", "&amp;CHAR(34)&amp;"value"&amp;CHAR(34)&amp;": "&amp;SUBSTITUTE(TRIM(ROUND(IFERROR(CriteriTecnici!$N3757*1,IFERROR(NUMBERVALUE(CriteriTecnici!$N3757,".",","),IFERROR(NUMBERVALUE(CriteriTecnici!$N3757,",","."),0))),4)&amp;""),",",".")&amp;", "&amp;CHAR(34)&amp;"numerator"&amp;CHAR(34)&amp;": "&amp;SUBSTITUTE(TRIM(ROUND(IFERROR(CriteriTecnici!$K3757*1,IFERROR(NUMBERVALUE(CriteriTecnici!$K3757,".",","),IFERROR(NUMBERVALUE(CriteriTecnici!$K3757,",","."),0))),4)&amp;""),",",".")&amp;", "&amp;CHAR(34)&amp;"denominator"&amp;CHAR(34)&amp;": "&amp;SUBSTITUTE(TRIM(ROUND(IFERROR(CriteriTecnici!$L3757*1,IFERROR(NUMBERVALUE(CriteriTecnici!$L3757,".",","),IFERROR(NUMBERVALUE(CriteriTecnici!$L3757,",","."),0))),4)&amp;""),",",".")&amp;", "&amp;CHAR(34)&amp;"flag"&amp;CHAR(34)&amp;": "&amp;SUBSTITUTE(TRIM(ROUND(IFERROR(CriteriTecnici!$M3757*1,IFERROR(NUMBERVALUE(CriteriTecnici!$M3757,".",","),IFERROR(NUMBERVALUE(CriteriTecnici!$M3757,",","."),0))),4)&amp;""),",",".")&amp;", "&amp;CHAR(34)&amp;"rawScore"&amp;CHAR(34)&amp;": "&amp;SUBSTITUTE(TRIM(ROUND(IFERROR(CriteriTecnici!$O3757*1,IFERROR(NUMBERVALUE(CriteriTecnici!$O3757,".",","),IFERROR(NUMBERVALUE(CriteriTecnici!$O3757,",","."),0))),4)&amp;""),",",".")&amp;CHAR(125)&amp;IF(TRUE,",",""))</f>
        <v/>
      </c>
    </row>
    <row r="3978">
      <c r="A3978" s="38">
        <f>IF(CriteriTecnici!$A3758="","","    "&amp;CHAR(123)&amp;CHAR(34)&amp;"bidderId"&amp;CHAR(34)&amp;": "&amp;CHAR(34)&amp;SUBSTITUTE(CriteriTecnici!$A3758,CHAR(34),"'")&amp;CHAR(34)&amp;", "&amp;CHAR(34)&amp;"lotId"&amp;CHAR(34)&amp;": "&amp;CHAR(34)&amp;SUBSTITUTE(CriteriTecnici!$C3758,CHAR(34),"'")&amp;CHAR(34)&amp;", "&amp;CHAR(34)&amp;"criterionId"&amp;CHAR(34)&amp;": "&amp;CHAR(34)&amp;SUBSTITUTE(CriteriTecnici!$D3758,CHAR(34),"'")&amp;CHAR(34)&amp;", "&amp;CHAR(34)&amp;"kind"&amp;CHAR(34)&amp;": "&amp;CHAR(34)&amp;SUBSTITUTE(CriteriTecnici!$F3758,CHAR(34),"'")&amp;CHAR(34)&amp;", "&amp;CHAR(34)&amp;"value"&amp;CHAR(34)&amp;": "&amp;SUBSTITUTE(TRIM(ROUND(IFERROR(CriteriTecnici!$N3758*1,IFERROR(NUMBERVALUE(CriteriTecnici!$N3758,".",","),IFERROR(NUMBERVALUE(CriteriTecnici!$N3758,",","."),0))),4)&amp;""),",",".")&amp;", "&amp;CHAR(34)&amp;"numerator"&amp;CHAR(34)&amp;": "&amp;SUBSTITUTE(TRIM(ROUND(IFERROR(CriteriTecnici!$K3758*1,IFERROR(NUMBERVALUE(CriteriTecnici!$K3758,".",","),IFERROR(NUMBERVALUE(CriteriTecnici!$K3758,",","."),0))),4)&amp;""),",",".")&amp;", "&amp;CHAR(34)&amp;"denominator"&amp;CHAR(34)&amp;": "&amp;SUBSTITUTE(TRIM(ROUND(IFERROR(CriteriTecnici!$L3758*1,IFERROR(NUMBERVALUE(CriteriTecnici!$L3758,".",","),IFERROR(NUMBERVALUE(CriteriTecnici!$L3758,",","."),0))),4)&amp;""),",",".")&amp;", "&amp;CHAR(34)&amp;"flag"&amp;CHAR(34)&amp;": "&amp;SUBSTITUTE(TRIM(ROUND(IFERROR(CriteriTecnici!$M3758*1,IFERROR(NUMBERVALUE(CriteriTecnici!$M3758,".",","),IFERROR(NUMBERVALUE(CriteriTecnici!$M3758,",","."),0))),4)&amp;""),",",".")&amp;", "&amp;CHAR(34)&amp;"rawScore"&amp;CHAR(34)&amp;": "&amp;SUBSTITUTE(TRIM(ROUND(IFERROR(CriteriTecnici!$O3758*1,IFERROR(NUMBERVALUE(CriteriTecnici!$O3758,".",","),IFERROR(NUMBERVALUE(CriteriTecnici!$O3758,",","."),0))),4)&amp;""),",",".")&amp;CHAR(125)&amp;IF(TRUE,",",""))</f>
        <v/>
      </c>
    </row>
    <row r="3979">
      <c r="A3979" s="38">
        <f>IF(CriteriTecnici!$A3759="","","    "&amp;CHAR(123)&amp;CHAR(34)&amp;"bidderId"&amp;CHAR(34)&amp;": "&amp;CHAR(34)&amp;SUBSTITUTE(CriteriTecnici!$A3759,CHAR(34),"'")&amp;CHAR(34)&amp;", "&amp;CHAR(34)&amp;"lotId"&amp;CHAR(34)&amp;": "&amp;CHAR(34)&amp;SUBSTITUTE(CriteriTecnici!$C3759,CHAR(34),"'")&amp;CHAR(34)&amp;", "&amp;CHAR(34)&amp;"criterionId"&amp;CHAR(34)&amp;": "&amp;CHAR(34)&amp;SUBSTITUTE(CriteriTecnici!$D3759,CHAR(34),"'")&amp;CHAR(34)&amp;", "&amp;CHAR(34)&amp;"kind"&amp;CHAR(34)&amp;": "&amp;CHAR(34)&amp;SUBSTITUTE(CriteriTecnici!$F3759,CHAR(34),"'")&amp;CHAR(34)&amp;", "&amp;CHAR(34)&amp;"value"&amp;CHAR(34)&amp;": "&amp;SUBSTITUTE(TRIM(ROUND(IFERROR(CriteriTecnici!$N3759*1,IFERROR(NUMBERVALUE(CriteriTecnici!$N3759,".",","),IFERROR(NUMBERVALUE(CriteriTecnici!$N3759,",","."),0))),4)&amp;""),",",".")&amp;", "&amp;CHAR(34)&amp;"numerator"&amp;CHAR(34)&amp;": "&amp;SUBSTITUTE(TRIM(ROUND(IFERROR(CriteriTecnici!$K3759*1,IFERROR(NUMBERVALUE(CriteriTecnici!$K3759,".",","),IFERROR(NUMBERVALUE(CriteriTecnici!$K3759,",","."),0))),4)&amp;""),",",".")&amp;", "&amp;CHAR(34)&amp;"denominator"&amp;CHAR(34)&amp;": "&amp;SUBSTITUTE(TRIM(ROUND(IFERROR(CriteriTecnici!$L3759*1,IFERROR(NUMBERVALUE(CriteriTecnici!$L3759,".",","),IFERROR(NUMBERVALUE(CriteriTecnici!$L3759,",","."),0))),4)&amp;""),",",".")&amp;", "&amp;CHAR(34)&amp;"flag"&amp;CHAR(34)&amp;": "&amp;SUBSTITUTE(TRIM(ROUND(IFERROR(CriteriTecnici!$M3759*1,IFERROR(NUMBERVALUE(CriteriTecnici!$M3759,".",","),IFERROR(NUMBERVALUE(CriteriTecnici!$M3759,",","."),0))),4)&amp;""),",",".")&amp;", "&amp;CHAR(34)&amp;"rawScore"&amp;CHAR(34)&amp;": "&amp;SUBSTITUTE(TRIM(ROUND(IFERROR(CriteriTecnici!$O3759*1,IFERROR(NUMBERVALUE(CriteriTecnici!$O3759,".",","),IFERROR(NUMBERVALUE(CriteriTecnici!$O3759,",","."),0))),4)&amp;""),",",".")&amp;CHAR(125)&amp;IF(TRUE,",",""))</f>
        <v/>
      </c>
    </row>
    <row r="3980">
      <c r="A3980" s="38">
        <f>IF(CriteriTecnici!$A3760="","","    "&amp;CHAR(123)&amp;CHAR(34)&amp;"bidderId"&amp;CHAR(34)&amp;": "&amp;CHAR(34)&amp;SUBSTITUTE(CriteriTecnici!$A3760,CHAR(34),"'")&amp;CHAR(34)&amp;", "&amp;CHAR(34)&amp;"lotId"&amp;CHAR(34)&amp;": "&amp;CHAR(34)&amp;SUBSTITUTE(CriteriTecnici!$C3760,CHAR(34),"'")&amp;CHAR(34)&amp;", "&amp;CHAR(34)&amp;"criterionId"&amp;CHAR(34)&amp;": "&amp;CHAR(34)&amp;SUBSTITUTE(CriteriTecnici!$D3760,CHAR(34),"'")&amp;CHAR(34)&amp;", "&amp;CHAR(34)&amp;"kind"&amp;CHAR(34)&amp;": "&amp;CHAR(34)&amp;SUBSTITUTE(CriteriTecnici!$F3760,CHAR(34),"'")&amp;CHAR(34)&amp;", "&amp;CHAR(34)&amp;"value"&amp;CHAR(34)&amp;": "&amp;SUBSTITUTE(TRIM(ROUND(IFERROR(CriteriTecnici!$N3760*1,IFERROR(NUMBERVALUE(CriteriTecnici!$N3760,".",","),IFERROR(NUMBERVALUE(CriteriTecnici!$N3760,",","."),0))),4)&amp;""),",",".")&amp;", "&amp;CHAR(34)&amp;"numerator"&amp;CHAR(34)&amp;": "&amp;SUBSTITUTE(TRIM(ROUND(IFERROR(CriteriTecnici!$K3760*1,IFERROR(NUMBERVALUE(CriteriTecnici!$K3760,".",","),IFERROR(NUMBERVALUE(CriteriTecnici!$K3760,",","."),0))),4)&amp;""),",",".")&amp;", "&amp;CHAR(34)&amp;"denominator"&amp;CHAR(34)&amp;": "&amp;SUBSTITUTE(TRIM(ROUND(IFERROR(CriteriTecnici!$L3760*1,IFERROR(NUMBERVALUE(CriteriTecnici!$L3760,".",","),IFERROR(NUMBERVALUE(CriteriTecnici!$L3760,",","."),0))),4)&amp;""),",",".")&amp;", "&amp;CHAR(34)&amp;"flag"&amp;CHAR(34)&amp;": "&amp;SUBSTITUTE(TRIM(ROUND(IFERROR(CriteriTecnici!$M3760*1,IFERROR(NUMBERVALUE(CriteriTecnici!$M3760,".",","),IFERROR(NUMBERVALUE(CriteriTecnici!$M3760,",","."),0))),4)&amp;""),",",".")&amp;", "&amp;CHAR(34)&amp;"rawScore"&amp;CHAR(34)&amp;": "&amp;SUBSTITUTE(TRIM(ROUND(IFERROR(CriteriTecnici!$O3760*1,IFERROR(NUMBERVALUE(CriteriTecnici!$O3760,".",","),IFERROR(NUMBERVALUE(CriteriTecnici!$O3760,",","."),0))),4)&amp;""),",",".")&amp;CHAR(125)&amp;IF(TRUE,",",""))</f>
        <v/>
      </c>
    </row>
    <row r="3981">
      <c r="A3981" s="38">
        <f>IF(CriteriTecnici!$A3761="","","    "&amp;CHAR(123)&amp;CHAR(34)&amp;"bidderId"&amp;CHAR(34)&amp;": "&amp;CHAR(34)&amp;SUBSTITUTE(CriteriTecnici!$A3761,CHAR(34),"'")&amp;CHAR(34)&amp;", "&amp;CHAR(34)&amp;"lotId"&amp;CHAR(34)&amp;": "&amp;CHAR(34)&amp;SUBSTITUTE(CriteriTecnici!$C3761,CHAR(34),"'")&amp;CHAR(34)&amp;", "&amp;CHAR(34)&amp;"criterionId"&amp;CHAR(34)&amp;": "&amp;CHAR(34)&amp;SUBSTITUTE(CriteriTecnici!$D3761,CHAR(34),"'")&amp;CHAR(34)&amp;", "&amp;CHAR(34)&amp;"kind"&amp;CHAR(34)&amp;": "&amp;CHAR(34)&amp;SUBSTITUTE(CriteriTecnici!$F3761,CHAR(34),"'")&amp;CHAR(34)&amp;", "&amp;CHAR(34)&amp;"value"&amp;CHAR(34)&amp;": "&amp;SUBSTITUTE(TRIM(ROUND(IFERROR(CriteriTecnici!$N3761*1,IFERROR(NUMBERVALUE(CriteriTecnici!$N3761,".",","),IFERROR(NUMBERVALUE(CriteriTecnici!$N3761,",","."),0))),4)&amp;""),",",".")&amp;", "&amp;CHAR(34)&amp;"numerator"&amp;CHAR(34)&amp;": "&amp;SUBSTITUTE(TRIM(ROUND(IFERROR(CriteriTecnici!$K3761*1,IFERROR(NUMBERVALUE(CriteriTecnici!$K3761,".",","),IFERROR(NUMBERVALUE(CriteriTecnici!$K3761,",","."),0))),4)&amp;""),",",".")&amp;", "&amp;CHAR(34)&amp;"denominator"&amp;CHAR(34)&amp;": "&amp;SUBSTITUTE(TRIM(ROUND(IFERROR(CriteriTecnici!$L3761*1,IFERROR(NUMBERVALUE(CriteriTecnici!$L3761,".",","),IFERROR(NUMBERVALUE(CriteriTecnici!$L3761,",","."),0))),4)&amp;""),",",".")&amp;", "&amp;CHAR(34)&amp;"flag"&amp;CHAR(34)&amp;": "&amp;SUBSTITUTE(TRIM(ROUND(IFERROR(CriteriTecnici!$M3761*1,IFERROR(NUMBERVALUE(CriteriTecnici!$M3761,".",","),IFERROR(NUMBERVALUE(CriteriTecnici!$M3761,",","."),0))),4)&amp;""),",",".")&amp;", "&amp;CHAR(34)&amp;"rawScore"&amp;CHAR(34)&amp;": "&amp;SUBSTITUTE(TRIM(ROUND(IFERROR(CriteriTecnici!$O3761*1,IFERROR(NUMBERVALUE(CriteriTecnici!$O3761,".",","),IFERROR(NUMBERVALUE(CriteriTecnici!$O3761,",","."),0))),4)&amp;""),",",".")&amp;CHAR(125)&amp;IF(TRUE,",",""))</f>
        <v/>
      </c>
    </row>
    <row r="3982">
      <c r="A3982" s="38">
        <f>IF(CriteriTecnici!$A3762="","","    "&amp;CHAR(123)&amp;CHAR(34)&amp;"bidderId"&amp;CHAR(34)&amp;": "&amp;CHAR(34)&amp;SUBSTITUTE(CriteriTecnici!$A3762,CHAR(34),"'")&amp;CHAR(34)&amp;", "&amp;CHAR(34)&amp;"lotId"&amp;CHAR(34)&amp;": "&amp;CHAR(34)&amp;SUBSTITUTE(CriteriTecnici!$C3762,CHAR(34),"'")&amp;CHAR(34)&amp;", "&amp;CHAR(34)&amp;"criterionId"&amp;CHAR(34)&amp;": "&amp;CHAR(34)&amp;SUBSTITUTE(CriteriTecnici!$D3762,CHAR(34),"'")&amp;CHAR(34)&amp;", "&amp;CHAR(34)&amp;"kind"&amp;CHAR(34)&amp;": "&amp;CHAR(34)&amp;SUBSTITUTE(CriteriTecnici!$F3762,CHAR(34),"'")&amp;CHAR(34)&amp;", "&amp;CHAR(34)&amp;"value"&amp;CHAR(34)&amp;": "&amp;SUBSTITUTE(TRIM(ROUND(IFERROR(CriteriTecnici!$N3762*1,IFERROR(NUMBERVALUE(CriteriTecnici!$N3762,".",","),IFERROR(NUMBERVALUE(CriteriTecnici!$N3762,",","."),0))),4)&amp;""),",",".")&amp;", "&amp;CHAR(34)&amp;"numerator"&amp;CHAR(34)&amp;": "&amp;SUBSTITUTE(TRIM(ROUND(IFERROR(CriteriTecnici!$K3762*1,IFERROR(NUMBERVALUE(CriteriTecnici!$K3762,".",","),IFERROR(NUMBERVALUE(CriteriTecnici!$K3762,",","."),0))),4)&amp;""),",",".")&amp;", "&amp;CHAR(34)&amp;"denominator"&amp;CHAR(34)&amp;": "&amp;SUBSTITUTE(TRIM(ROUND(IFERROR(CriteriTecnici!$L3762*1,IFERROR(NUMBERVALUE(CriteriTecnici!$L3762,".",","),IFERROR(NUMBERVALUE(CriteriTecnici!$L3762,",","."),0))),4)&amp;""),",",".")&amp;", "&amp;CHAR(34)&amp;"flag"&amp;CHAR(34)&amp;": "&amp;SUBSTITUTE(TRIM(ROUND(IFERROR(CriteriTecnici!$M3762*1,IFERROR(NUMBERVALUE(CriteriTecnici!$M3762,".",","),IFERROR(NUMBERVALUE(CriteriTecnici!$M3762,",","."),0))),4)&amp;""),",",".")&amp;", "&amp;CHAR(34)&amp;"rawScore"&amp;CHAR(34)&amp;": "&amp;SUBSTITUTE(TRIM(ROUND(IFERROR(CriteriTecnici!$O3762*1,IFERROR(NUMBERVALUE(CriteriTecnici!$O3762,".",","),IFERROR(NUMBERVALUE(CriteriTecnici!$O3762,",","."),0))),4)&amp;""),",",".")&amp;CHAR(125)&amp;IF(TRUE,",",""))</f>
        <v/>
      </c>
    </row>
    <row r="3983">
      <c r="A3983" s="38">
        <f>IF(CriteriTecnici!$A3763="","","    "&amp;CHAR(123)&amp;CHAR(34)&amp;"bidderId"&amp;CHAR(34)&amp;": "&amp;CHAR(34)&amp;SUBSTITUTE(CriteriTecnici!$A3763,CHAR(34),"'")&amp;CHAR(34)&amp;", "&amp;CHAR(34)&amp;"lotId"&amp;CHAR(34)&amp;": "&amp;CHAR(34)&amp;SUBSTITUTE(CriteriTecnici!$C3763,CHAR(34),"'")&amp;CHAR(34)&amp;", "&amp;CHAR(34)&amp;"criterionId"&amp;CHAR(34)&amp;": "&amp;CHAR(34)&amp;SUBSTITUTE(CriteriTecnici!$D3763,CHAR(34),"'")&amp;CHAR(34)&amp;", "&amp;CHAR(34)&amp;"kind"&amp;CHAR(34)&amp;": "&amp;CHAR(34)&amp;SUBSTITUTE(CriteriTecnici!$F3763,CHAR(34),"'")&amp;CHAR(34)&amp;", "&amp;CHAR(34)&amp;"value"&amp;CHAR(34)&amp;": "&amp;SUBSTITUTE(TRIM(ROUND(IFERROR(CriteriTecnici!$N3763*1,IFERROR(NUMBERVALUE(CriteriTecnici!$N3763,".",","),IFERROR(NUMBERVALUE(CriteriTecnici!$N3763,",","."),0))),4)&amp;""),",",".")&amp;", "&amp;CHAR(34)&amp;"numerator"&amp;CHAR(34)&amp;": "&amp;SUBSTITUTE(TRIM(ROUND(IFERROR(CriteriTecnici!$K3763*1,IFERROR(NUMBERVALUE(CriteriTecnici!$K3763,".",","),IFERROR(NUMBERVALUE(CriteriTecnici!$K3763,",","."),0))),4)&amp;""),",",".")&amp;", "&amp;CHAR(34)&amp;"denominator"&amp;CHAR(34)&amp;": "&amp;SUBSTITUTE(TRIM(ROUND(IFERROR(CriteriTecnici!$L3763*1,IFERROR(NUMBERVALUE(CriteriTecnici!$L3763,".",","),IFERROR(NUMBERVALUE(CriteriTecnici!$L3763,",","."),0))),4)&amp;""),",",".")&amp;", "&amp;CHAR(34)&amp;"flag"&amp;CHAR(34)&amp;": "&amp;SUBSTITUTE(TRIM(ROUND(IFERROR(CriteriTecnici!$M3763*1,IFERROR(NUMBERVALUE(CriteriTecnici!$M3763,".",","),IFERROR(NUMBERVALUE(CriteriTecnici!$M3763,",","."),0))),4)&amp;""),",",".")&amp;", "&amp;CHAR(34)&amp;"rawScore"&amp;CHAR(34)&amp;": "&amp;SUBSTITUTE(TRIM(ROUND(IFERROR(CriteriTecnici!$O3763*1,IFERROR(NUMBERVALUE(CriteriTecnici!$O3763,".",","),IFERROR(NUMBERVALUE(CriteriTecnici!$O3763,",","."),0))),4)&amp;""),",",".")&amp;CHAR(125)&amp;IF(TRUE,",",""))</f>
        <v/>
      </c>
    </row>
    <row r="3984">
      <c r="A3984" s="38">
        <f>IF(CriteriTecnici!$A3764="","","    "&amp;CHAR(123)&amp;CHAR(34)&amp;"bidderId"&amp;CHAR(34)&amp;": "&amp;CHAR(34)&amp;SUBSTITUTE(CriteriTecnici!$A3764,CHAR(34),"'")&amp;CHAR(34)&amp;", "&amp;CHAR(34)&amp;"lotId"&amp;CHAR(34)&amp;": "&amp;CHAR(34)&amp;SUBSTITUTE(CriteriTecnici!$C3764,CHAR(34),"'")&amp;CHAR(34)&amp;", "&amp;CHAR(34)&amp;"criterionId"&amp;CHAR(34)&amp;": "&amp;CHAR(34)&amp;SUBSTITUTE(CriteriTecnici!$D3764,CHAR(34),"'")&amp;CHAR(34)&amp;", "&amp;CHAR(34)&amp;"kind"&amp;CHAR(34)&amp;": "&amp;CHAR(34)&amp;SUBSTITUTE(CriteriTecnici!$F3764,CHAR(34),"'")&amp;CHAR(34)&amp;", "&amp;CHAR(34)&amp;"value"&amp;CHAR(34)&amp;": "&amp;SUBSTITUTE(TRIM(ROUND(IFERROR(CriteriTecnici!$N3764*1,IFERROR(NUMBERVALUE(CriteriTecnici!$N3764,".",","),IFERROR(NUMBERVALUE(CriteriTecnici!$N3764,",","."),0))),4)&amp;""),",",".")&amp;", "&amp;CHAR(34)&amp;"numerator"&amp;CHAR(34)&amp;": "&amp;SUBSTITUTE(TRIM(ROUND(IFERROR(CriteriTecnici!$K3764*1,IFERROR(NUMBERVALUE(CriteriTecnici!$K3764,".",","),IFERROR(NUMBERVALUE(CriteriTecnici!$K3764,",","."),0))),4)&amp;""),",",".")&amp;", "&amp;CHAR(34)&amp;"denominator"&amp;CHAR(34)&amp;": "&amp;SUBSTITUTE(TRIM(ROUND(IFERROR(CriteriTecnici!$L3764*1,IFERROR(NUMBERVALUE(CriteriTecnici!$L3764,".",","),IFERROR(NUMBERVALUE(CriteriTecnici!$L3764,",","."),0))),4)&amp;""),",",".")&amp;", "&amp;CHAR(34)&amp;"flag"&amp;CHAR(34)&amp;": "&amp;SUBSTITUTE(TRIM(ROUND(IFERROR(CriteriTecnici!$M3764*1,IFERROR(NUMBERVALUE(CriteriTecnici!$M3764,".",","),IFERROR(NUMBERVALUE(CriteriTecnici!$M3764,",","."),0))),4)&amp;""),",",".")&amp;", "&amp;CHAR(34)&amp;"rawScore"&amp;CHAR(34)&amp;": "&amp;SUBSTITUTE(TRIM(ROUND(IFERROR(CriteriTecnici!$O3764*1,IFERROR(NUMBERVALUE(CriteriTecnici!$O3764,".",","),IFERROR(NUMBERVALUE(CriteriTecnici!$O3764,",","."),0))),4)&amp;""),",",".")&amp;CHAR(125)&amp;IF(TRUE,",",""))</f>
        <v/>
      </c>
    </row>
    <row r="3985">
      <c r="A3985" s="38">
        <f>IF(CriteriTecnici!$A3765="","","    "&amp;CHAR(123)&amp;CHAR(34)&amp;"bidderId"&amp;CHAR(34)&amp;": "&amp;CHAR(34)&amp;SUBSTITUTE(CriteriTecnici!$A3765,CHAR(34),"'")&amp;CHAR(34)&amp;", "&amp;CHAR(34)&amp;"lotId"&amp;CHAR(34)&amp;": "&amp;CHAR(34)&amp;SUBSTITUTE(CriteriTecnici!$C3765,CHAR(34),"'")&amp;CHAR(34)&amp;", "&amp;CHAR(34)&amp;"criterionId"&amp;CHAR(34)&amp;": "&amp;CHAR(34)&amp;SUBSTITUTE(CriteriTecnici!$D3765,CHAR(34),"'")&amp;CHAR(34)&amp;", "&amp;CHAR(34)&amp;"kind"&amp;CHAR(34)&amp;": "&amp;CHAR(34)&amp;SUBSTITUTE(CriteriTecnici!$F3765,CHAR(34),"'")&amp;CHAR(34)&amp;", "&amp;CHAR(34)&amp;"value"&amp;CHAR(34)&amp;": "&amp;SUBSTITUTE(TRIM(ROUND(IFERROR(CriteriTecnici!$N3765*1,IFERROR(NUMBERVALUE(CriteriTecnici!$N3765,".",","),IFERROR(NUMBERVALUE(CriteriTecnici!$N3765,",","."),0))),4)&amp;""),",",".")&amp;", "&amp;CHAR(34)&amp;"numerator"&amp;CHAR(34)&amp;": "&amp;SUBSTITUTE(TRIM(ROUND(IFERROR(CriteriTecnici!$K3765*1,IFERROR(NUMBERVALUE(CriteriTecnici!$K3765,".",","),IFERROR(NUMBERVALUE(CriteriTecnici!$K3765,",","."),0))),4)&amp;""),",",".")&amp;", "&amp;CHAR(34)&amp;"denominator"&amp;CHAR(34)&amp;": "&amp;SUBSTITUTE(TRIM(ROUND(IFERROR(CriteriTecnici!$L3765*1,IFERROR(NUMBERVALUE(CriteriTecnici!$L3765,".",","),IFERROR(NUMBERVALUE(CriteriTecnici!$L3765,",","."),0))),4)&amp;""),",",".")&amp;", "&amp;CHAR(34)&amp;"flag"&amp;CHAR(34)&amp;": "&amp;SUBSTITUTE(TRIM(ROUND(IFERROR(CriteriTecnici!$M3765*1,IFERROR(NUMBERVALUE(CriteriTecnici!$M3765,".",","),IFERROR(NUMBERVALUE(CriteriTecnici!$M3765,",","."),0))),4)&amp;""),",",".")&amp;", "&amp;CHAR(34)&amp;"rawScore"&amp;CHAR(34)&amp;": "&amp;SUBSTITUTE(TRIM(ROUND(IFERROR(CriteriTecnici!$O3765*1,IFERROR(NUMBERVALUE(CriteriTecnici!$O3765,".",","),IFERROR(NUMBERVALUE(CriteriTecnici!$O3765,",","."),0))),4)&amp;""),",",".")&amp;CHAR(125)&amp;IF(TRUE,",",""))</f>
        <v/>
      </c>
    </row>
    <row r="3986">
      <c r="A3986" s="38">
        <f>IF(CriteriTecnici!$A3766="","","    "&amp;CHAR(123)&amp;CHAR(34)&amp;"bidderId"&amp;CHAR(34)&amp;": "&amp;CHAR(34)&amp;SUBSTITUTE(CriteriTecnici!$A3766,CHAR(34),"'")&amp;CHAR(34)&amp;", "&amp;CHAR(34)&amp;"lotId"&amp;CHAR(34)&amp;": "&amp;CHAR(34)&amp;SUBSTITUTE(CriteriTecnici!$C3766,CHAR(34),"'")&amp;CHAR(34)&amp;", "&amp;CHAR(34)&amp;"criterionId"&amp;CHAR(34)&amp;": "&amp;CHAR(34)&amp;SUBSTITUTE(CriteriTecnici!$D3766,CHAR(34),"'")&amp;CHAR(34)&amp;", "&amp;CHAR(34)&amp;"kind"&amp;CHAR(34)&amp;": "&amp;CHAR(34)&amp;SUBSTITUTE(CriteriTecnici!$F3766,CHAR(34),"'")&amp;CHAR(34)&amp;", "&amp;CHAR(34)&amp;"value"&amp;CHAR(34)&amp;": "&amp;SUBSTITUTE(TRIM(ROUND(IFERROR(CriteriTecnici!$N3766*1,IFERROR(NUMBERVALUE(CriteriTecnici!$N3766,".",","),IFERROR(NUMBERVALUE(CriteriTecnici!$N3766,",","."),0))),4)&amp;""),",",".")&amp;", "&amp;CHAR(34)&amp;"numerator"&amp;CHAR(34)&amp;": "&amp;SUBSTITUTE(TRIM(ROUND(IFERROR(CriteriTecnici!$K3766*1,IFERROR(NUMBERVALUE(CriteriTecnici!$K3766,".",","),IFERROR(NUMBERVALUE(CriteriTecnici!$K3766,",","."),0))),4)&amp;""),",",".")&amp;", "&amp;CHAR(34)&amp;"denominator"&amp;CHAR(34)&amp;": "&amp;SUBSTITUTE(TRIM(ROUND(IFERROR(CriteriTecnici!$L3766*1,IFERROR(NUMBERVALUE(CriteriTecnici!$L3766,".",","),IFERROR(NUMBERVALUE(CriteriTecnici!$L3766,",","."),0))),4)&amp;""),",",".")&amp;", "&amp;CHAR(34)&amp;"flag"&amp;CHAR(34)&amp;": "&amp;SUBSTITUTE(TRIM(ROUND(IFERROR(CriteriTecnici!$M3766*1,IFERROR(NUMBERVALUE(CriteriTecnici!$M3766,".",","),IFERROR(NUMBERVALUE(CriteriTecnici!$M3766,",","."),0))),4)&amp;""),",",".")&amp;", "&amp;CHAR(34)&amp;"rawScore"&amp;CHAR(34)&amp;": "&amp;SUBSTITUTE(TRIM(ROUND(IFERROR(CriteriTecnici!$O3766*1,IFERROR(NUMBERVALUE(CriteriTecnici!$O3766,".",","),IFERROR(NUMBERVALUE(CriteriTecnici!$O3766,",","."),0))),4)&amp;""),",",".")&amp;CHAR(125)&amp;IF(TRUE,",",""))</f>
        <v/>
      </c>
    </row>
    <row r="3987">
      <c r="A3987" s="38">
        <f>IF(CriteriTecnici!$A3767="","","    "&amp;CHAR(123)&amp;CHAR(34)&amp;"bidderId"&amp;CHAR(34)&amp;": "&amp;CHAR(34)&amp;SUBSTITUTE(CriteriTecnici!$A3767,CHAR(34),"'")&amp;CHAR(34)&amp;", "&amp;CHAR(34)&amp;"lotId"&amp;CHAR(34)&amp;": "&amp;CHAR(34)&amp;SUBSTITUTE(CriteriTecnici!$C3767,CHAR(34),"'")&amp;CHAR(34)&amp;", "&amp;CHAR(34)&amp;"criterionId"&amp;CHAR(34)&amp;": "&amp;CHAR(34)&amp;SUBSTITUTE(CriteriTecnici!$D3767,CHAR(34),"'")&amp;CHAR(34)&amp;", "&amp;CHAR(34)&amp;"kind"&amp;CHAR(34)&amp;": "&amp;CHAR(34)&amp;SUBSTITUTE(CriteriTecnici!$F3767,CHAR(34),"'")&amp;CHAR(34)&amp;", "&amp;CHAR(34)&amp;"value"&amp;CHAR(34)&amp;": "&amp;SUBSTITUTE(TRIM(ROUND(IFERROR(CriteriTecnici!$N3767*1,IFERROR(NUMBERVALUE(CriteriTecnici!$N3767,".",","),IFERROR(NUMBERVALUE(CriteriTecnici!$N3767,",","."),0))),4)&amp;""),",",".")&amp;", "&amp;CHAR(34)&amp;"numerator"&amp;CHAR(34)&amp;": "&amp;SUBSTITUTE(TRIM(ROUND(IFERROR(CriteriTecnici!$K3767*1,IFERROR(NUMBERVALUE(CriteriTecnici!$K3767,".",","),IFERROR(NUMBERVALUE(CriteriTecnici!$K3767,",","."),0))),4)&amp;""),",",".")&amp;", "&amp;CHAR(34)&amp;"denominator"&amp;CHAR(34)&amp;": "&amp;SUBSTITUTE(TRIM(ROUND(IFERROR(CriteriTecnici!$L3767*1,IFERROR(NUMBERVALUE(CriteriTecnici!$L3767,".",","),IFERROR(NUMBERVALUE(CriteriTecnici!$L3767,",","."),0))),4)&amp;""),",",".")&amp;", "&amp;CHAR(34)&amp;"flag"&amp;CHAR(34)&amp;": "&amp;SUBSTITUTE(TRIM(ROUND(IFERROR(CriteriTecnici!$M3767*1,IFERROR(NUMBERVALUE(CriteriTecnici!$M3767,".",","),IFERROR(NUMBERVALUE(CriteriTecnici!$M3767,",","."),0))),4)&amp;""),",",".")&amp;", "&amp;CHAR(34)&amp;"rawScore"&amp;CHAR(34)&amp;": "&amp;SUBSTITUTE(TRIM(ROUND(IFERROR(CriteriTecnici!$O3767*1,IFERROR(NUMBERVALUE(CriteriTecnici!$O3767,".",","),IFERROR(NUMBERVALUE(CriteriTecnici!$O3767,",","."),0))),4)&amp;""),",",".")&amp;CHAR(125)&amp;IF(TRUE,",",""))</f>
        <v/>
      </c>
    </row>
    <row r="3988">
      <c r="A3988" s="38">
        <f>IF(CriteriTecnici!$A3768="","","    "&amp;CHAR(123)&amp;CHAR(34)&amp;"bidderId"&amp;CHAR(34)&amp;": "&amp;CHAR(34)&amp;SUBSTITUTE(CriteriTecnici!$A3768,CHAR(34),"'")&amp;CHAR(34)&amp;", "&amp;CHAR(34)&amp;"lotId"&amp;CHAR(34)&amp;": "&amp;CHAR(34)&amp;SUBSTITUTE(CriteriTecnici!$C3768,CHAR(34),"'")&amp;CHAR(34)&amp;", "&amp;CHAR(34)&amp;"criterionId"&amp;CHAR(34)&amp;": "&amp;CHAR(34)&amp;SUBSTITUTE(CriteriTecnici!$D3768,CHAR(34),"'")&amp;CHAR(34)&amp;", "&amp;CHAR(34)&amp;"kind"&amp;CHAR(34)&amp;": "&amp;CHAR(34)&amp;SUBSTITUTE(CriteriTecnici!$F3768,CHAR(34),"'")&amp;CHAR(34)&amp;", "&amp;CHAR(34)&amp;"value"&amp;CHAR(34)&amp;": "&amp;SUBSTITUTE(TRIM(ROUND(IFERROR(CriteriTecnici!$N3768*1,IFERROR(NUMBERVALUE(CriteriTecnici!$N3768,".",","),IFERROR(NUMBERVALUE(CriteriTecnici!$N3768,",","."),0))),4)&amp;""),",",".")&amp;", "&amp;CHAR(34)&amp;"numerator"&amp;CHAR(34)&amp;": "&amp;SUBSTITUTE(TRIM(ROUND(IFERROR(CriteriTecnici!$K3768*1,IFERROR(NUMBERVALUE(CriteriTecnici!$K3768,".",","),IFERROR(NUMBERVALUE(CriteriTecnici!$K3768,",","."),0))),4)&amp;""),",",".")&amp;", "&amp;CHAR(34)&amp;"denominator"&amp;CHAR(34)&amp;": "&amp;SUBSTITUTE(TRIM(ROUND(IFERROR(CriteriTecnici!$L3768*1,IFERROR(NUMBERVALUE(CriteriTecnici!$L3768,".",","),IFERROR(NUMBERVALUE(CriteriTecnici!$L3768,",","."),0))),4)&amp;""),",",".")&amp;", "&amp;CHAR(34)&amp;"flag"&amp;CHAR(34)&amp;": "&amp;SUBSTITUTE(TRIM(ROUND(IFERROR(CriteriTecnici!$M3768*1,IFERROR(NUMBERVALUE(CriteriTecnici!$M3768,".",","),IFERROR(NUMBERVALUE(CriteriTecnici!$M3768,",","."),0))),4)&amp;""),",",".")&amp;", "&amp;CHAR(34)&amp;"rawScore"&amp;CHAR(34)&amp;": "&amp;SUBSTITUTE(TRIM(ROUND(IFERROR(CriteriTecnici!$O3768*1,IFERROR(NUMBERVALUE(CriteriTecnici!$O3768,".",","),IFERROR(NUMBERVALUE(CriteriTecnici!$O3768,",","."),0))),4)&amp;""),",",".")&amp;CHAR(125)&amp;IF(TRUE,",",""))</f>
        <v/>
      </c>
    </row>
    <row r="3989">
      <c r="A3989" s="38">
        <f>IF(CriteriTecnici!$A3769="","","    "&amp;CHAR(123)&amp;CHAR(34)&amp;"bidderId"&amp;CHAR(34)&amp;": "&amp;CHAR(34)&amp;SUBSTITUTE(CriteriTecnici!$A3769,CHAR(34),"'")&amp;CHAR(34)&amp;", "&amp;CHAR(34)&amp;"lotId"&amp;CHAR(34)&amp;": "&amp;CHAR(34)&amp;SUBSTITUTE(CriteriTecnici!$C3769,CHAR(34),"'")&amp;CHAR(34)&amp;", "&amp;CHAR(34)&amp;"criterionId"&amp;CHAR(34)&amp;": "&amp;CHAR(34)&amp;SUBSTITUTE(CriteriTecnici!$D3769,CHAR(34),"'")&amp;CHAR(34)&amp;", "&amp;CHAR(34)&amp;"kind"&amp;CHAR(34)&amp;": "&amp;CHAR(34)&amp;SUBSTITUTE(CriteriTecnici!$F3769,CHAR(34),"'")&amp;CHAR(34)&amp;", "&amp;CHAR(34)&amp;"value"&amp;CHAR(34)&amp;": "&amp;SUBSTITUTE(TRIM(ROUND(IFERROR(CriteriTecnici!$N3769*1,IFERROR(NUMBERVALUE(CriteriTecnici!$N3769,".",","),IFERROR(NUMBERVALUE(CriteriTecnici!$N3769,",","."),0))),4)&amp;""),",",".")&amp;", "&amp;CHAR(34)&amp;"numerator"&amp;CHAR(34)&amp;": "&amp;SUBSTITUTE(TRIM(ROUND(IFERROR(CriteriTecnici!$K3769*1,IFERROR(NUMBERVALUE(CriteriTecnici!$K3769,".",","),IFERROR(NUMBERVALUE(CriteriTecnici!$K3769,",","."),0))),4)&amp;""),",",".")&amp;", "&amp;CHAR(34)&amp;"denominator"&amp;CHAR(34)&amp;": "&amp;SUBSTITUTE(TRIM(ROUND(IFERROR(CriteriTecnici!$L3769*1,IFERROR(NUMBERVALUE(CriteriTecnici!$L3769,".",","),IFERROR(NUMBERVALUE(CriteriTecnici!$L3769,",","."),0))),4)&amp;""),",",".")&amp;", "&amp;CHAR(34)&amp;"flag"&amp;CHAR(34)&amp;": "&amp;SUBSTITUTE(TRIM(ROUND(IFERROR(CriteriTecnici!$M3769*1,IFERROR(NUMBERVALUE(CriteriTecnici!$M3769,".",","),IFERROR(NUMBERVALUE(CriteriTecnici!$M3769,",","."),0))),4)&amp;""),",",".")&amp;", "&amp;CHAR(34)&amp;"rawScore"&amp;CHAR(34)&amp;": "&amp;SUBSTITUTE(TRIM(ROUND(IFERROR(CriteriTecnici!$O3769*1,IFERROR(NUMBERVALUE(CriteriTecnici!$O3769,".",","),IFERROR(NUMBERVALUE(CriteriTecnici!$O3769,",","."),0))),4)&amp;""),",",".")&amp;CHAR(125)&amp;IF(TRUE,",",""))</f>
        <v/>
      </c>
    </row>
    <row r="3990">
      <c r="A3990" s="38">
        <f>IF(CriteriTecnici!$A3770="","","    "&amp;CHAR(123)&amp;CHAR(34)&amp;"bidderId"&amp;CHAR(34)&amp;": "&amp;CHAR(34)&amp;SUBSTITUTE(CriteriTecnici!$A3770,CHAR(34),"'")&amp;CHAR(34)&amp;", "&amp;CHAR(34)&amp;"lotId"&amp;CHAR(34)&amp;": "&amp;CHAR(34)&amp;SUBSTITUTE(CriteriTecnici!$C3770,CHAR(34),"'")&amp;CHAR(34)&amp;", "&amp;CHAR(34)&amp;"criterionId"&amp;CHAR(34)&amp;": "&amp;CHAR(34)&amp;SUBSTITUTE(CriteriTecnici!$D3770,CHAR(34),"'")&amp;CHAR(34)&amp;", "&amp;CHAR(34)&amp;"kind"&amp;CHAR(34)&amp;": "&amp;CHAR(34)&amp;SUBSTITUTE(CriteriTecnici!$F3770,CHAR(34),"'")&amp;CHAR(34)&amp;", "&amp;CHAR(34)&amp;"value"&amp;CHAR(34)&amp;": "&amp;SUBSTITUTE(TRIM(ROUND(IFERROR(CriteriTecnici!$N3770*1,IFERROR(NUMBERVALUE(CriteriTecnici!$N3770,".",","),IFERROR(NUMBERVALUE(CriteriTecnici!$N3770,",","."),0))),4)&amp;""),",",".")&amp;", "&amp;CHAR(34)&amp;"numerator"&amp;CHAR(34)&amp;": "&amp;SUBSTITUTE(TRIM(ROUND(IFERROR(CriteriTecnici!$K3770*1,IFERROR(NUMBERVALUE(CriteriTecnici!$K3770,".",","),IFERROR(NUMBERVALUE(CriteriTecnici!$K3770,",","."),0))),4)&amp;""),",",".")&amp;", "&amp;CHAR(34)&amp;"denominator"&amp;CHAR(34)&amp;": "&amp;SUBSTITUTE(TRIM(ROUND(IFERROR(CriteriTecnici!$L3770*1,IFERROR(NUMBERVALUE(CriteriTecnici!$L3770,".",","),IFERROR(NUMBERVALUE(CriteriTecnici!$L3770,",","."),0))),4)&amp;""),",",".")&amp;", "&amp;CHAR(34)&amp;"flag"&amp;CHAR(34)&amp;": "&amp;SUBSTITUTE(TRIM(ROUND(IFERROR(CriteriTecnici!$M3770*1,IFERROR(NUMBERVALUE(CriteriTecnici!$M3770,".",","),IFERROR(NUMBERVALUE(CriteriTecnici!$M3770,",","."),0))),4)&amp;""),",",".")&amp;", "&amp;CHAR(34)&amp;"rawScore"&amp;CHAR(34)&amp;": "&amp;SUBSTITUTE(TRIM(ROUND(IFERROR(CriteriTecnici!$O3770*1,IFERROR(NUMBERVALUE(CriteriTecnici!$O3770,".",","),IFERROR(NUMBERVALUE(CriteriTecnici!$O3770,",","."),0))),4)&amp;""),",",".")&amp;CHAR(125)&amp;IF(TRUE,",",""))</f>
        <v/>
      </c>
    </row>
    <row r="3991">
      <c r="A3991" s="38">
        <f>IF(CriteriTecnici!$A3771="","","    "&amp;CHAR(123)&amp;CHAR(34)&amp;"bidderId"&amp;CHAR(34)&amp;": "&amp;CHAR(34)&amp;SUBSTITUTE(CriteriTecnici!$A3771,CHAR(34),"'")&amp;CHAR(34)&amp;", "&amp;CHAR(34)&amp;"lotId"&amp;CHAR(34)&amp;": "&amp;CHAR(34)&amp;SUBSTITUTE(CriteriTecnici!$C3771,CHAR(34),"'")&amp;CHAR(34)&amp;", "&amp;CHAR(34)&amp;"criterionId"&amp;CHAR(34)&amp;": "&amp;CHAR(34)&amp;SUBSTITUTE(CriteriTecnici!$D3771,CHAR(34),"'")&amp;CHAR(34)&amp;", "&amp;CHAR(34)&amp;"kind"&amp;CHAR(34)&amp;": "&amp;CHAR(34)&amp;SUBSTITUTE(CriteriTecnici!$F3771,CHAR(34),"'")&amp;CHAR(34)&amp;", "&amp;CHAR(34)&amp;"value"&amp;CHAR(34)&amp;": "&amp;SUBSTITUTE(TRIM(ROUND(IFERROR(CriteriTecnici!$N3771*1,IFERROR(NUMBERVALUE(CriteriTecnici!$N3771,".",","),IFERROR(NUMBERVALUE(CriteriTecnici!$N3771,",","."),0))),4)&amp;""),",",".")&amp;", "&amp;CHAR(34)&amp;"numerator"&amp;CHAR(34)&amp;": "&amp;SUBSTITUTE(TRIM(ROUND(IFERROR(CriteriTecnici!$K3771*1,IFERROR(NUMBERVALUE(CriteriTecnici!$K3771,".",","),IFERROR(NUMBERVALUE(CriteriTecnici!$K3771,",","."),0))),4)&amp;""),",",".")&amp;", "&amp;CHAR(34)&amp;"denominator"&amp;CHAR(34)&amp;": "&amp;SUBSTITUTE(TRIM(ROUND(IFERROR(CriteriTecnici!$L3771*1,IFERROR(NUMBERVALUE(CriteriTecnici!$L3771,".",","),IFERROR(NUMBERVALUE(CriteriTecnici!$L3771,",","."),0))),4)&amp;""),",",".")&amp;", "&amp;CHAR(34)&amp;"flag"&amp;CHAR(34)&amp;": "&amp;SUBSTITUTE(TRIM(ROUND(IFERROR(CriteriTecnici!$M3771*1,IFERROR(NUMBERVALUE(CriteriTecnici!$M3771,".",","),IFERROR(NUMBERVALUE(CriteriTecnici!$M3771,",","."),0))),4)&amp;""),",",".")&amp;", "&amp;CHAR(34)&amp;"rawScore"&amp;CHAR(34)&amp;": "&amp;SUBSTITUTE(TRIM(ROUND(IFERROR(CriteriTecnici!$O3771*1,IFERROR(NUMBERVALUE(CriteriTecnici!$O3771,".",","),IFERROR(NUMBERVALUE(CriteriTecnici!$O3771,",","."),0))),4)&amp;""),",",".")&amp;CHAR(125)&amp;IF(TRUE,",",""))</f>
        <v/>
      </c>
    </row>
    <row r="3992">
      <c r="A3992" s="38">
        <f>IF(CriteriTecnici!$A3772="","","    "&amp;CHAR(123)&amp;CHAR(34)&amp;"bidderId"&amp;CHAR(34)&amp;": "&amp;CHAR(34)&amp;SUBSTITUTE(CriteriTecnici!$A3772,CHAR(34),"'")&amp;CHAR(34)&amp;", "&amp;CHAR(34)&amp;"lotId"&amp;CHAR(34)&amp;": "&amp;CHAR(34)&amp;SUBSTITUTE(CriteriTecnici!$C3772,CHAR(34),"'")&amp;CHAR(34)&amp;", "&amp;CHAR(34)&amp;"criterionId"&amp;CHAR(34)&amp;": "&amp;CHAR(34)&amp;SUBSTITUTE(CriteriTecnici!$D3772,CHAR(34),"'")&amp;CHAR(34)&amp;", "&amp;CHAR(34)&amp;"kind"&amp;CHAR(34)&amp;": "&amp;CHAR(34)&amp;SUBSTITUTE(CriteriTecnici!$F3772,CHAR(34),"'")&amp;CHAR(34)&amp;", "&amp;CHAR(34)&amp;"value"&amp;CHAR(34)&amp;": "&amp;SUBSTITUTE(TRIM(ROUND(IFERROR(CriteriTecnici!$N3772*1,IFERROR(NUMBERVALUE(CriteriTecnici!$N3772,".",","),IFERROR(NUMBERVALUE(CriteriTecnici!$N3772,",","."),0))),4)&amp;""),",",".")&amp;", "&amp;CHAR(34)&amp;"numerator"&amp;CHAR(34)&amp;": "&amp;SUBSTITUTE(TRIM(ROUND(IFERROR(CriteriTecnici!$K3772*1,IFERROR(NUMBERVALUE(CriteriTecnici!$K3772,".",","),IFERROR(NUMBERVALUE(CriteriTecnici!$K3772,",","."),0))),4)&amp;""),",",".")&amp;", "&amp;CHAR(34)&amp;"denominator"&amp;CHAR(34)&amp;": "&amp;SUBSTITUTE(TRIM(ROUND(IFERROR(CriteriTecnici!$L3772*1,IFERROR(NUMBERVALUE(CriteriTecnici!$L3772,".",","),IFERROR(NUMBERVALUE(CriteriTecnici!$L3772,",","."),0))),4)&amp;""),",",".")&amp;", "&amp;CHAR(34)&amp;"flag"&amp;CHAR(34)&amp;": "&amp;SUBSTITUTE(TRIM(ROUND(IFERROR(CriteriTecnici!$M3772*1,IFERROR(NUMBERVALUE(CriteriTecnici!$M3772,".",","),IFERROR(NUMBERVALUE(CriteriTecnici!$M3772,",","."),0))),4)&amp;""),",",".")&amp;", "&amp;CHAR(34)&amp;"rawScore"&amp;CHAR(34)&amp;": "&amp;SUBSTITUTE(TRIM(ROUND(IFERROR(CriteriTecnici!$O3772*1,IFERROR(NUMBERVALUE(CriteriTecnici!$O3772,".",","),IFERROR(NUMBERVALUE(CriteriTecnici!$O3772,",","."),0))),4)&amp;""),",",".")&amp;CHAR(125)&amp;IF(TRUE,",",""))</f>
        <v/>
      </c>
    </row>
    <row r="3993">
      <c r="A3993" s="38">
        <f>IF(CriteriTecnici!$A3773="","","    "&amp;CHAR(123)&amp;CHAR(34)&amp;"bidderId"&amp;CHAR(34)&amp;": "&amp;CHAR(34)&amp;SUBSTITUTE(CriteriTecnici!$A3773,CHAR(34),"'")&amp;CHAR(34)&amp;", "&amp;CHAR(34)&amp;"lotId"&amp;CHAR(34)&amp;": "&amp;CHAR(34)&amp;SUBSTITUTE(CriteriTecnici!$C3773,CHAR(34),"'")&amp;CHAR(34)&amp;", "&amp;CHAR(34)&amp;"criterionId"&amp;CHAR(34)&amp;": "&amp;CHAR(34)&amp;SUBSTITUTE(CriteriTecnici!$D3773,CHAR(34),"'")&amp;CHAR(34)&amp;", "&amp;CHAR(34)&amp;"kind"&amp;CHAR(34)&amp;": "&amp;CHAR(34)&amp;SUBSTITUTE(CriteriTecnici!$F3773,CHAR(34),"'")&amp;CHAR(34)&amp;", "&amp;CHAR(34)&amp;"value"&amp;CHAR(34)&amp;": "&amp;SUBSTITUTE(TRIM(ROUND(IFERROR(CriteriTecnici!$N3773*1,IFERROR(NUMBERVALUE(CriteriTecnici!$N3773,".",","),IFERROR(NUMBERVALUE(CriteriTecnici!$N3773,",","."),0))),4)&amp;""),",",".")&amp;", "&amp;CHAR(34)&amp;"numerator"&amp;CHAR(34)&amp;": "&amp;SUBSTITUTE(TRIM(ROUND(IFERROR(CriteriTecnici!$K3773*1,IFERROR(NUMBERVALUE(CriteriTecnici!$K3773,".",","),IFERROR(NUMBERVALUE(CriteriTecnici!$K3773,",","."),0))),4)&amp;""),",",".")&amp;", "&amp;CHAR(34)&amp;"denominator"&amp;CHAR(34)&amp;": "&amp;SUBSTITUTE(TRIM(ROUND(IFERROR(CriteriTecnici!$L3773*1,IFERROR(NUMBERVALUE(CriteriTecnici!$L3773,".",","),IFERROR(NUMBERVALUE(CriteriTecnici!$L3773,",","."),0))),4)&amp;""),",",".")&amp;", "&amp;CHAR(34)&amp;"flag"&amp;CHAR(34)&amp;": "&amp;SUBSTITUTE(TRIM(ROUND(IFERROR(CriteriTecnici!$M3773*1,IFERROR(NUMBERVALUE(CriteriTecnici!$M3773,".",","),IFERROR(NUMBERVALUE(CriteriTecnici!$M3773,",","."),0))),4)&amp;""),",",".")&amp;", "&amp;CHAR(34)&amp;"rawScore"&amp;CHAR(34)&amp;": "&amp;SUBSTITUTE(TRIM(ROUND(IFERROR(CriteriTecnici!$O3773*1,IFERROR(NUMBERVALUE(CriteriTecnici!$O3773,".",","),IFERROR(NUMBERVALUE(CriteriTecnici!$O3773,",","."),0))),4)&amp;""),",",".")&amp;CHAR(125)&amp;IF(TRUE,",",""))</f>
        <v/>
      </c>
    </row>
    <row r="3994">
      <c r="A3994" s="38">
        <f>IF(CriteriTecnici!$A3774="","","    "&amp;CHAR(123)&amp;CHAR(34)&amp;"bidderId"&amp;CHAR(34)&amp;": "&amp;CHAR(34)&amp;SUBSTITUTE(CriteriTecnici!$A3774,CHAR(34),"'")&amp;CHAR(34)&amp;", "&amp;CHAR(34)&amp;"lotId"&amp;CHAR(34)&amp;": "&amp;CHAR(34)&amp;SUBSTITUTE(CriteriTecnici!$C3774,CHAR(34),"'")&amp;CHAR(34)&amp;", "&amp;CHAR(34)&amp;"criterionId"&amp;CHAR(34)&amp;": "&amp;CHAR(34)&amp;SUBSTITUTE(CriteriTecnici!$D3774,CHAR(34),"'")&amp;CHAR(34)&amp;", "&amp;CHAR(34)&amp;"kind"&amp;CHAR(34)&amp;": "&amp;CHAR(34)&amp;SUBSTITUTE(CriteriTecnici!$F3774,CHAR(34),"'")&amp;CHAR(34)&amp;", "&amp;CHAR(34)&amp;"value"&amp;CHAR(34)&amp;": "&amp;SUBSTITUTE(TRIM(ROUND(IFERROR(CriteriTecnici!$N3774*1,IFERROR(NUMBERVALUE(CriteriTecnici!$N3774,".",","),IFERROR(NUMBERVALUE(CriteriTecnici!$N3774,",","."),0))),4)&amp;""),",",".")&amp;", "&amp;CHAR(34)&amp;"numerator"&amp;CHAR(34)&amp;": "&amp;SUBSTITUTE(TRIM(ROUND(IFERROR(CriteriTecnici!$K3774*1,IFERROR(NUMBERVALUE(CriteriTecnici!$K3774,".",","),IFERROR(NUMBERVALUE(CriteriTecnici!$K3774,",","."),0))),4)&amp;""),",",".")&amp;", "&amp;CHAR(34)&amp;"denominator"&amp;CHAR(34)&amp;": "&amp;SUBSTITUTE(TRIM(ROUND(IFERROR(CriteriTecnici!$L3774*1,IFERROR(NUMBERVALUE(CriteriTecnici!$L3774,".",","),IFERROR(NUMBERVALUE(CriteriTecnici!$L3774,",","."),0))),4)&amp;""),",",".")&amp;", "&amp;CHAR(34)&amp;"flag"&amp;CHAR(34)&amp;": "&amp;SUBSTITUTE(TRIM(ROUND(IFERROR(CriteriTecnici!$M3774*1,IFERROR(NUMBERVALUE(CriteriTecnici!$M3774,".",","),IFERROR(NUMBERVALUE(CriteriTecnici!$M3774,",","."),0))),4)&amp;""),",",".")&amp;", "&amp;CHAR(34)&amp;"rawScore"&amp;CHAR(34)&amp;": "&amp;SUBSTITUTE(TRIM(ROUND(IFERROR(CriteriTecnici!$O3774*1,IFERROR(NUMBERVALUE(CriteriTecnici!$O3774,".",","),IFERROR(NUMBERVALUE(CriteriTecnici!$O3774,",","."),0))),4)&amp;""),",",".")&amp;CHAR(125)&amp;IF(TRUE,",",""))</f>
        <v/>
      </c>
    </row>
    <row r="3995">
      <c r="A3995" s="38">
        <f>IF(CriteriTecnici!$A3775="","","    "&amp;CHAR(123)&amp;CHAR(34)&amp;"bidderId"&amp;CHAR(34)&amp;": "&amp;CHAR(34)&amp;SUBSTITUTE(CriteriTecnici!$A3775,CHAR(34),"'")&amp;CHAR(34)&amp;", "&amp;CHAR(34)&amp;"lotId"&amp;CHAR(34)&amp;": "&amp;CHAR(34)&amp;SUBSTITUTE(CriteriTecnici!$C3775,CHAR(34),"'")&amp;CHAR(34)&amp;", "&amp;CHAR(34)&amp;"criterionId"&amp;CHAR(34)&amp;": "&amp;CHAR(34)&amp;SUBSTITUTE(CriteriTecnici!$D3775,CHAR(34),"'")&amp;CHAR(34)&amp;", "&amp;CHAR(34)&amp;"kind"&amp;CHAR(34)&amp;": "&amp;CHAR(34)&amp;SUBSTITUTE(CriteriTecnici!$F3775,CHAR(34),"'")&amp;CHAR(34)&amp;", "&amp;CHAR(34)&amp;"value"&amp;CHAR(34)&amp;": "&amp;SUBSTITUTE(TRIM(ROUND(IFERROR(CriteriTecnici!$N3775*1,IFERROR(NUMBERVALUE(CriteriTecnici!$N3775,".",","),IFERROR(NUMBERVALUE(CriteriTecnici!$N3775,",","."),0))),4)&amp;""),",",".")&amp;", "&amp;CHAR(34)&amp;"numerator"&amp;CHAR(34)&amp;": "&amp;SUBSTITUTE(TRIM(ROUND(IFERROR(CriteriTecnici!$K3775*1,IFERROR(NUMBERVALUE(CriteriTecnici!$K3775,".",","),IFERROR(NUMBERVALUE(CriteriTecnici!$K3775,",","."),0))),4)&amp;""),",",".")&amp;", "&amp;CHAR(34)&amp;"denominator"&amp;CHAR(34)&amp;": "&amp;SUBSTITUTE(TRIM(ROUND(IFERROR(CriteriTecnici!$L3775*1,IFERROR(NUMBERVALUE(CriteriTecnici!$L3775,".",","),IFERROR(NUMBERVALUE(CriteriTecnici!$L3775,",","."),0))),4)&amp;""),",",".")&amp;", "&amp;CHAR(34)&amp;"flag"&amp;CHAR(34)&amp;": "&amp;SUBSTITUTE(TRIM(ROUND(IFERROR(CriteriTecnici!$M3775*1,IFERROR(NUMBERVALUE(CriteriTecnici!$M3775,".",","),IFERROR(NUMBERVALUE(CriteriTecnici!$M3775,",","."),0))),4)&amp;""),",",".")&amp;", "&amp;CHAR(34)&amp;"rawScore"&amp;CHAR(34)&amp;": "&amp;SUBSTITUTE(TRIM(ROUND(IFERROR(CriteriTecnici!$O3775*1,IFERROR(NUMBERVALUE(CriteriTecnici!$O3775,".",","),IFERROR(NUMBERVALUE(CriteriTecnici!$O3775,",","."),0))),4)&amp;""),",",".")&amp;CHAR(125)&amp;IF(TRUE,",",""))</f>
        <v/>
      </c>
    </row>
    <row r="3996">
      <c r="A3996" s="38">
        <f>IF(CriteriTecnici!$A3776="","","    "&amp;CHAR(123)&amp;CHAR(34)&amp;"bidderId"&amp;CHAR(34)&amp;": "&amp;CHAR(34)&amp;SUBSTITUTE(CriteriTecnici!$A3776,CHAR(34),"'")&amp;CHAR(34)&amp;", "&amp;CHAR(34)&amp;"lotId"&amp;CHAR(34)&amp;": "&amp;CHAR(34)&amp;SUBSTITUTE(CriteriTecnici!$C3776,CHAR(34),"'")&amp;CHAR(34)&amp;", "&amp;CHAR(34)&amp;"criterionId"&amp;CHAR(34)&amp;": "&amp;CHAR(34)&amp;SUBSTITUTE(CriteriTecnici!$D3776,CHAR(34),"'")&amp;CHAR(34)&amp;", "&amp;CHAR(34)&amp;"kind"&amp;CHAR(34)&amp;": "&amp;CHAR(34)&amp;SUBSTITUTE(CriteriTecnici!$F3776,CHAR(34),"'")&amp;CHAR(34)&amp;", "&amp;CHAR(34)&amp;"value"&amp;CHAR(34)&amp;": "&amp;SUBSTITUTE(TRIM(ROUND(IFERROR(CriteriTecnici!$N3776*1,IFERROR(NUMBERVALUE(CriteriTecnici!$N3776,".",","),IFERROR(NUMBERVALUE(CriteriTecnici!$N3776,",","."),0))),4)&amp;""),",",".")&amp;", "&amp;CHAR(34)&amp;"numerator"&amp;CHAR(34)&amp;": "&amp;SUBSTITUTE(TRIM(ROUND(IFERROR(CriteriTecnici!$K3776*1,IFERROR(NUMBERVALUE(CriteriTecnici!$K3776,".",","),IFERROR(NUMBERVALUE(CriteriTecnici!$K3776,",","."),0))),4)&amp;""),",",".")&amp;", "&amp;CHAR(34)&amp;"denominator"&amp;CHAR(34)&amp;": "&amp;SUBSTITUTE(TRIM(ROUND(IFERROR(CriteriTecnici!$L3776*1,IFERROR(NUMBERVALUE(CriteriTecnici!$L3776,".",","),IFERROR(NUMBERVALUE(CriteriTecnici!$L3776,",","."),0))),4)&amp;""),",",".")&amp;", "&amp;CHAR(34)&amp;"flag"&amp;CHAR(34)&amp;": "&amp;SUBSTITUTE(TRIM(ROUND(IFERROR(CriteriTecnici!$M3776*1,IFERROR(NUMBERVALUE(CriteriTecnici!$M3776,".",","),IFERROR(NUMBERVALUE(CriteriTecnici!$M3776,",","."),0))),4)&amp;""),",",".")&amp;", "&amp;CHAR(34)&amp;"rawScore"&amp;CHAR(34)&amp;": "&amp;SUBSTITUTE(TRIM(ROUND(IFERROR(CriteriTecnici!$O3776*1,IFERROR(NUMBERVALUE(CriteriTecnici!$O3776,".",","),IFERROR(NUMBERVALUE(CriteriTecnici!$O3776,",","."),0))),4)&amp;""),",",".")&amp;CHAR(125)&amp;IF(TRUE,",",""))</f>
        <v/>
      </c>
    </row>
    <row r="3997">
      <c r="A3997" s="38">
        <f>IF(CriteriTecnici!$A3777="","","    "&amp;CHAR(123)&amp;CHAR(34)&amp;"bidderId"&amp;CHAR(34)&amp;": "&amp;CHAR(34)&amp;SUBSTITUTE(CriteriTecnici!$A3777,CHAR(34),"'")&amp;CHAR(34)&amp;", "&amp;CHAR(34)&amp;"lotId"&amp;CHAR(34)&amp;": "&amp;CHAR(34)&amp;SUBSTITUTE(CriteriTecnici!$C3777,CHAR(34),"'")&amp;CHAR(34)&amp;", "&amp;CHAR(34)&amp;"criterionId"&amp;CHAR(34)&amp;": "&amp;CHAR(34)&amp;SUBSTITUTE(CriteriTecnici!$D3777,CHAR(34),"'")&amp;CHAR(34)&amp;", "&amp;CHAR(34)&amp;"kind"&amp;CHAR(34)&amp;": "&amp;CHAR(34)&amp;SUBSTITUTE(CriteriTecnici!$F3777,CHAR(34),"'")&amp;CHAR(34)&amp;", "&amp;CHAR(34)&amp;"value"&amp;CHAR(34)&amp;": "&amp;SUBSTITUTE(TRIM(ROUND(IFERROR(CriteriTecnici!$N3777*1,IFERROR(NUMBERVALUE(CriteriTecnici!$N3777,".",","),IFERROR(NUMBERVALUE(CriteriTecnici!$N3777,",","."),0))),4)&amp;""),",",".")&amp;", "&amp;CHAR(34)&amp;"numerator"&amp;CHAR(34)&amp;": "&amp;SUBSTITUTE(TRIM(ROUND(IFERROR(CriteriTecnici!$K3777*1,IFERROR(NUMBERVALUE(CriteriTecnici!$K3777,".",","),IFERROR(NUMBERVALUE(CriteriTecnici!$K3777,",","."),0))),4)&amp;""),",",".")&amp;", "&amp;CHAR(34)&amp;"denominator"&amp;CHAR(34)&amp;": "&amp;SUBSTITUTE(TRIM(ROUND(IFERROR(CriteriTecnici!$L3777*1,IFERROR(NUMBERVALUE(CriteriTecnici!$L3777,".",","),IFERROR(NUMBERVALUE(CriteriTecnici!$L3777,",","."),0))),4)&amp;""),",",".")&amp;", "&amp;CHAR(34)&amp;"flag"&amp;CHAR(34)&amp;": "&amp;SUBSTITUTE(TRIM(ROUND(IFERROR(CriteriTecnici!$M3777*1,IFERROR(NUMBERVALUE(CriteriTecnici!$M3777,".",","),IFERROR(NUMBERVALUE(CriteriTecnici!$M3777,",","."),0))),4)&amp;""),",",".")&amp;", "&amp;CHAR(34)&amp;"rawScore"&amp;CHAR(34)&amp;": "&amp;SUBSTITUTE(TRIM(ROUND(IFERROR(CriteriTecnici!$O3777*1,IFERROR(NUMBERVALUE(CriteriTecnici!$O3777,".",","),IFERROR(NUMBERVALUE(CriteriTecnici!$O3777,",","."),0))),4)&amp;""),",",".")&amp;CHAR(125)&amp;IF(TRUE,",",""))</f>
        <v/>
      </c>
    </row>
    <row r="3998">
      <c r="A3998" s="38">
        <f>IF(CriteriTecnici!$A3778="","","    "&amp;CHAR(123)&amp;CHAR(34)&amp;"bidderId"&amp;CHAR(34)&amp;": "&amp;CHAR(34)&amp;SUBSTITUTE(CriteriTecnici!$A3778,CHAR(34),"'")&amp;CHAR(34)&amp;", "&amp;CHAR(34)&amp;"lotId"&amp;CHAR(34)&amp;": "&amp;CHAR(34)&amp;SUBSTITUTE(CriteriTecnici!$C3778,CHAR(34),"'")&amp;CHAR(34)&amp;", "&amp;CHAR(34)&amp;"criterionId"&amp;CHAR(34)&amp;": "&amp;CHAR(34)&amp;SUBSTITUTE(CriteriTecnici!$D3778,CHAR(34),"'")&amp;CHAR(34)&amp;", "&amp;CHAR(34)&amp;"kind"&amp;CHAR(34)&amp;": "&amp;CHAR(34)&amp;SUBSTITUTE(CriteriTecnici!$F3778,CHAR(34),"'")&amp;CHAR(34)&amp;", "&amp;CHAR(34)&amp;"value"&amp;CHAR(34)&amp;": "&amp;SUBSTITUTE(TRIM(ROUND(IFERROR(CriteriTecnici!$N3778*1,IFERROR(NUMBERVALUE(CriteriTecnici!$N3778,".",","),IFERROR(NUMBERVALUE(CriteriTecnici!$N3778,",","."),0))),4)&amp;""),",",".")&amp;", "&amp;CHAR(34)&amp;"numerator"&amp;CHAR(34)&amp;": "&amp;SUBSTITUTE(TRIM(ROUND(IFERROR(CriteriTecnici!$K3778*1,IFERROR(NUMBERVALUE(CriteriTecnici!$K3778,".",","),IFERROR(NUMBERVALUE(CriteriTecnici!$K3778,",","."),0))),4)&amp;""),",",".")&amp;", "&amp;CHAR(34)&amp;"denominator"&amp;CHAR(34)&amp;": "&amp;SUBSTITUTE(TRIM(ROUND(IFERROR(CriteriTecnici!$L3778*1,IFERROR(NUMBERVALUE(CriteriTecnici!$L3778,".",","),IFERROR(NUMBERVALUE(CriteriTecnici!$L3778,",","."),0))),4)&amp;""),",",".")&amp;", "&amp;CHAR(34)&amp;"flag"&amp;CHAR(34)&amp;": "&amp;SUBSTITUTE(TRIM(ROUND(IFERROR(CriteriTecnici!$M3778*1,IFERROR(NUMBERVALUE(CriteriTecnici!$M3778,".",","),IFERROR(NUMBERVALUE(CriteriTecnici!$M3778,",","."),0))),4)&amp;""),",",".")&amp;", "&amp;CHAR(34)&amp;"rawScore"&amp;CHAR(34)&amp;": "&amp;SUBSTITUTE(TRIM(ROUND(IFERROR(CriteriTecnici!$O3778*1,IFERROR(NUMBERVALUE(CriteriTecnici!$O3778,".",","),IFERROR(NUMBERVALUE(CriteriTecnici!$O3778,",","."),0))),4)&amp;""),",",".")&amp;CHAR(125)&amp;IF(TRUE,",",""))</f>
        <v/>
      </c>
    </row>
    <row r="3999">
      <c r="A3999" s="38">
        <f>IF(CriteriTecnici!$A3779="","","    "&amp;CHAR(123)&amp;CHAR(34)&amp;"bidderId"&amp;CHAR(34)&amp;": "&amp;CHAR(34)&amp;SUBSTITUTE(CriteriTecnici!$A3779,CHAR(34),"'")&amp;CHAR(34)&amp;", "&amp;CHAR(34)&amp;"lotId"&amp;CHAR(34)&amp;": "&amp;CHAR(34)&amp;SUBSTITUTE(CriteriTecnici!$C3779,CHAR(34),"'")&amp;CHAR(34)&amp;", "&amp;CHAR(34)&amp;"criterionId"&amp;CHAR(34)&amp;": "&amp;CHAR(34)&amp;SUBSTITUTE(CriteriTecnici!$D3779,CHAR(34),"'")&amp;CHAR(34)&amp;", "&amp;CHAR(34)&amp;"kind"&amp;CHAR(34)&amp;": "&amp;CHAR(34)&amp;SUBSTITUTE(CriteriTecnici!$F3779,CHAR(34),"'")&amp;CHAR(34)&amp;", "&amp;CHAR(34)&amp;"value"&amp;CHAR(34)&amp;": "&amp;SUBSTITUTE(TRIM(ROUND(IFERROR(CriteriTecnici!$N3779*1,IFERROR(NUMBERVALUE(CriteriTecnici!$N3779,".",","),IFERROR(NUMBERVALUE(CriteriTecnici!$N3779,",","."),0))),4)&amp;""),",",".")&amp;", "&amp;CHAR(34)&amp;"numerator"&amp;CHAR(34)&amp;": "&amp;SUBSTITUTE(TRIM(ROUND(IFERROR(CriteriTecnici!$K3779*1,IFERROR(NUMBERVALUE(CriteriTecnici!$K3779,".",","),IFERROR(NUMBERVALUE(CriteriTecnici!$K3779,",","."),0))),4)&amp;""),",",".")&amp;", "&amp;CHAR(34)&amp;"denominator"&amp;CHAR(34)&amp;": "&amp;SUBSTITUTE(TRIM(ROUND(IFERROR(CriteriTecnici!$L3779*1,IFERROR(NUMBERVALUE(CriteriTecnici!$L3779,".",","),IFERROR(NUMBERVALUE(CriteriTecnici!$L3779,",","."),0))),4)&amp;""),",",".")&amp;", "&amp;CHAR(34)&amp;"flag"&amp;CHAR(34)&amp;": "&amp;SUBSTITUTE(TRIM(ROUND(IFERROR(CriteriTecnici!$M3779*1,IFERROR(NUMBERVALUE(CriteriTecnici!$M3779,".",","),IFERROR(NUMBERVALUE(CriteriTecnici!$M3779,",","."),0))),4)&amp;""),",",".")&amp;", "&amp;CHAR(34)&amp;"rawScore"&amp;CHAR(34)&amp;": "&amp;SUBSTITUTE(TRIM(ROUND(IFERROR(CriteriTecnici!$O3779*1,IFERROR(NUMBERVALUE(CriteriTecnici!$O3779,".",","),IFERROR(NUMBERVALUE(CriteriTecnici!$O3779,",","."),0))),4)&amp;""),",",".")&amp;CHAR(125)&amp;IF(TRUE,",",""))</f>
        <v/>
      </c>
    </row>
    <row r="4000">
      <c r="A4000" s="38">
        <f>IF(CriteriTecnici!$A3780="","","    "&amp;CHAR(123)&amp;CHAR(34)&amp;"bidderId"&amp;CHAR(34)&amp;": "&amp;CHAR(34)&amp;SUBSTITUTE(CriteriTecnici!$A3780,CHAR(34),"'")&amp;CHAR(34)&amp;", "&amp;CHAR(34)&amp;"lotId"&amp;CHAR(34)&amp;": "&amp;CHAR(34)&amp;SUBSTITUTE(CriteriTecnici!$C3780,CHAR(34),"'")&amp;CHAR(34)&amp;", "&amp;CHAR(34)&amp;"criterionId"&amp;CHAR(34)&amp;": "&amp;CHAR(34)&amp;SUBSTITUTE(CriteriTecnici!$D3780,CHAR(34),"'")&amp;CHAR(34)&amp;", "&amp;CHAR(34)&amp;"kind"&amp;CHAR(34)&amp;": "&amp;CHAR(34)&amp;SUBSTITUTE(CriteriTecnici!$F3780,CHAR(34),"'")&amp;CHAR(34)&amp;", "&amp;CHAR(34)&amp;"value"&amp;CHAR(34)&amp;": "&amp;SUBSTITUTE(TRIM(ROUND(IFERROR(CriteriTecnici!$N3780*1,IFERROR(NUMBERVALUE(CriteriTecnici!$N3780,".",","),IFERROR(NUMBERVALUE(CriteriTecnici!$N3780,",","."),0))),4)&amp;""),",",".")&amp;", "&amp;CHAR(34)&amp;"numerator"&amp;CHAR(34)&amp;": "&amp;SUBSTITUTE(TRIM(ROUND(IFERROR(CriteriTecnici!$K3780*1,IFERROR(NUMBERVALUE(CriteriTecnici!$K3780,".",","),IFERROR(NUMBERVALUE(CriteriTecnici!$K3780,",","."),0))),4)&amp;""),",",".")&amp;", "&amp;CHAR(34)&amp;"denominator"&amp;CHAR(34)&amp;": "&amp;SUBSTITUTE(TRIM(ROUND(IFERROR(CriteriTecnici!$L3780*1,IFERROR(NUMBERVALUE(CriteriTecnici!$L3780,".",","),IFERROR(NUMBERVALUE(CriteriTecnici!$L3780,",","."),0))),4)&amp;""),",",".")&amp;", "&amp;CHAR(34)&amp;"flag"&amp;CHAR(34)&amp;": "&amp;SUBSTITUTE(TRIM(ROUND(IFERROR(CriteriTecnici!$M3780*1,IFERROR(NUMBERVALUE(CriteriTecnici!$M3780,".",","),IFERROR(NUMBERVALUE(CriteriTecnici!$M3780,",","."),0))),4)&amp;""),",",".")&amp;", "&amp;CHAR(34)&amp;"rawScore"&amp;CHAR(34)&amp;": "&amp;SUBSTITUTE(TRIM(ROUND(IFERROR(CriteriTecnici!$O3780*1,IFERROR(NUMBERVALUE(CriteriTecnici!$O3780,".",","),IFERROR(NUMBERVALUE(CriteriTecnici!$O3780,",","."),0))),4)&amp;""),",",".")&amp;CHAR(125)&amp;IF(TRUE,",",""))</f>
        <v/>
      </c>
    </row>
    <row r="4001">
      <c r="A4001" s="38">
        <f>IF(CriteriTecnici!$A3781="","","    "&amp;CHAR(123)&amp;CHAR(34)&amp;"bidderId"&amp;CHAR(34)&amp;": "&amp;CHAR(34)&amp;SUBSTITUTE(CriteriTecnici!$A3781,CHAR(34),"'")&amp;CHAR(34)&amp;", "&amp;CHAR(34)&amp;"lotId"&amp;CHAR(34)&amp;": "&amp;CHAR(34)&amp;SUBSTITUTE(CriteriTecnici!$C3781,CHAR(34),"'")&amp;CHAR(34)&amp;", "&amp;CHAR(34)&amp;"criterionId"&amp;CHAR(34)&amp;": "&amp;CHAR(34)&amp;SUBSTITUTE(CriteriTecnici!$D3781,CHAR(34),"'")&amp;CHAR(34)&amp;", "&amp;CHAR(34)&amp;"kind"&amp;CHAR(34)&amp;": "&amp;CHAR(34)&amp;SUBSTITUTE(CriteriTecnici!$F3781,CHAR(34),"'")&amp;CHAR(34)&amp;", "&amp;CHAR(34)&amp;"value"&amp;CHAR(34)&amp;": "&amp;SUBSTITUTE(TRIM(ROUND(IFERROR(CriteriTecnici!$N3781*1,IFERROR(NUMBERVALUE(CriteriTecnici!$N3781,".",","),IFERROR(NUMBERVALUE(CriteriTecnici!$N3781,",","."),0))),4)&amp;""),",",".")&amp;", "&amp;CHAR(34)&amp;"numerator"&amp;CHAR(34)&amp;": "&amp;SUBSTITUTE(TRIM(ROUND(IFERROR(CriteriTecnici!$K3781*1,IFERROR(NUMBERVALUE(CriteriTecnici!$K3781,".",","),IFERROR(NUMBERVALUE(CriteriTecnici!$K3781,",","."),0))),4)&amp;""),",",".")&amp;", "&amp;CHAR(34)&amp;"denominator"&amp;CHAR(34)&amp;": "&amp;SUBSTITUTE(TRIM(ROUND(IFERROR(CriteriTecnici!$L3781*1,IFERROR(NUMBERVALUE(CriteriTecnici!$L3781,".",","),IFERROR(NUMBERVALUE(CriteriTecnici!$L3781,",","."),0))),4)&amp;""),",",".")&amp;", "&amp;CHAR(34)&amp;"flag"&amp;CHAR(34)&amp;": "&amp;SUBSTITUTE(TRIM(ROUND(IFERROR(CriteriTecnici!$M3781*1,IFERROR(NUMBERVALUE(CriteriTecnici!$M3781,".",","),IFERROR(NUMBERVALUE(CriteriTecnici!$M3781,",","."),0))),4)&amp;""),",",".")&amp;", "&amp;CHAR(34)&amp;"rawScore"&amp;CHAR(34)&amp;": "&amp;SUBSTITUTE(TRIM(ROUND(IFERROR(CriteriTecnici!$O3781*1,IFERROR(NUMBERVALUE(CriteriTecnici!$O3781,".",","),IFERROR(NUMBERVALUE(CriteriTecnici!$O3781,",","."),0))),4)&amp;""),",",".")&amp;CHAR(125)&amp;IF(TRUE,",",""))</f>
        <v/>
      </c>
    </row>
    <row r="4002">
      <c r="A4002" s="38">
        <f>IF(CriteriTecnici!$A3782="","","    "&amp;CHAR(123)&amp;CHAR(34)&amp;"bidderId"&amp;CHAR(34)&amp;": "&amp;CHAR(34)&amp;SUBSTITUTE(CriteriTecnici!$A3782,CHAR(34),"'")&amp;CHAR(34)&amp;", "&amp;CHAR(34)&amp;"lotId"&amp;CHAR(34)&amp;": "&amp;CHAR(34)&amp;SUBSTITUTE(CriteriTecnici!$C3782,CHAR(34),"'")&amp;CHAR(34)&amp;", "&amp;CHAR(34)&amp;"criterionId"&amp;CHAR(34)&amp;": "&amp;CHAR(34)&amp;SUBSTITUTE(CriteriTecnici!$D3782,CHAR(34),"'")&amp;CHAR(34)&amp;", "&amp;CHAR(34)&amp;"kind"&amp;CHAR(34)&amp;": "&amp;CHAR(34)&amp;SUBSTITUTE(CriteriTecnici!$F3782,CHAR(34),"'")&amp;CHAR(34)&amp;", "&amp;CHAR(34)&amp;"value"&amp;CHAR(34)&amp;": "&amp;SUBSTITUTE(TRIM(ROUND(IFERROR(CriteriTecnici!$N3782*1,IFERROR(NUMBERVALUE(CriteriTecnici!$N3782,".",","),IFERROR(NUMBERVALUE(CriteriTecnici!$N3782,",","."),0))),4)&amp;""),",",".")&amp;", "&amp;CHAR(34)&amp;"numerator"&amp;CHAR(34)&amp;": "&amp;SUBSTITUTE(TRIM(ROUND(IFERROR(CriteriTecnici!$K3782*1,IFERROR(NUMBERVALUE(CriteriTecnici!$K3782,".",","),IFERROR(NUMBERVALUE(CriteriTecnici!$K3782,",","."),0))),4)&amp;""),",",".")&amp;", "&amp;CHAR(34)&amp;"denominator"&amp;CHAR(34)&amp;": "&amp;SUBSTITUTE(TRIM(ROUND(IFERROR(CriteriTecnici!$L3782*1,IFERROR(NUMBERVALUE(CriteriTecnici!$L3782,".",","),IFERROR(NUMBERVALUE(CriteriTecnici!$L3782,",","."),0))),4)&amp;""),",",".")&amp;", "&amp;CHAR(34)&amp;"flag"&amp;CHAR(34)&amp;": "&amp;SUBSTITUTE(TRIM(ROUND(IFERROR(CriteriTecnici!$M3782*1,IFERROR(NUMBERVALUE(CriteriTecnici!$M3782,".",","),IFERROR(NUMBERVALUE(CriteriTecnici!$M3782,",","."),0))),4)&amp;""),",",".")&amp;", "&amp;CHAR(34)&amp;"rawScore"&amp;CHAR(34)&amp;": "&amp;SUBSTITUTE(TRIM(ROUND(IFERROR(CriteriTecnici!$O3782*1,IFERROR(NUMBERVALUE(CriteriTecnici!$O3782,".",","),IFERROR(NUMBERVALUE(CriteriTecnici!$O3782,",","."),0))),4)&amp;""),",",".")&amp;CHAR(125)&amp;IF(TRUE,",",""))</f>
        <v/>
      </c>
    </row>
    <row r="4003">
      <c r="A4003" s="38">
        <f>IF(CriteriTecnici!$A3783="","","    "&amp;CHAR(123)&amp;CHAR(34)&amp;"bidderId"&amp;CHAR(34)&amp;": "&amp;CHAR(34)&amp;SUBSTITUTE(CriteriTecnici!$A3783,CHAR(34),"'")&amp;CHAR(34)&amp;", "&amp;CHAR(34)&amp;"lotId"&amp;CHAR(34)&amp;": "&amp;CHAR(34)&amp;SUBSTITUTE(CriteriTecnici!$C3783,CHAR(34),"'")&amp;CHAR(34)&amp;", "&amp;CHAR(34)&amp;"criterionId"&amp;CHAR(34)&amp;": "&amp;CHAR(34)&amp;SUBSTITUTE(CriteriTecnici!$D3783,CHAR(34),"'")&amp;CHAR(34)&amp;", "&amp;CHAR(34)&amp;"kind"&amp;CHAR(34)&amp;": "&amp;CHAR(34)&amp;SUBSTITUTE(CriteriTecnici!$F3783,CHAR(34),"'")&amp;CHAR(34)&amp;", "&amp;CHAR(34)&amp;"value"&amp;CHAR(34)&amp;": "&amp;SUBSTITUTE(TRIM(ROUND(IFERROR(CriteriTecnici!$N3783*1,IFERROR(NUMBERVALUE(CriteriTecnici!$N3783,".",","),IFERROR(NUMBERVALUE(CriteriTecnici!$N3783,",","."),0))),4)&amp;""),",",".")&amp;", "&amp;CHAR(34)&amp;"numerator"&amp;CHAR(34)&amp;": "&amp;SUBSTITUTE(TRIM(ROUND(IFERROR(CriteriTecnici!$K3783*1,IFERROR(NUMBERVALUE(CriteriTecnici!$K3783,".",","),IFERROR(NUMBERVALUE(CriteriTecnici!$K3783,",","."),0))),4)&amp;""),",",".")&amp;", "&amp;CHAR(34)&amp;"denominator"&amp;CHAR(34)&amp;": "&amp;SUBSTITUTE(TRIM(ROUND(IFERROR(CriteriTecnici!$L3783*1,IFERROR(NUMBERVALUE(CriteriTecnici!$L3783,".",","),IFERROR(NUMBERVALUE(CriteriTecnici!$L3783,",","."),0))),4)&amp;""),",",".")&amp;", "&amp;CHAR(34)&amp;"flag"&amp;CHAR(34)&amp;": "&amp;SUBSTITUTE(TRIM(ROUND(IFERROR(CriteriTecnici!$M3783*1,IFERROR(NUMBERVALUE(CriteriTecnici!$M3783,".",","),IFERROR(NUMBERVALUE(CriteriTecnici!$M3783,",","."),0))),4)&amp;""),",",".")&amp;", "&amp;CHAR(34)&amp;"rawScore"&amp;CHAR(34)&amp;": "&amp;SUBSTITUTE(TRIM(ROUND(IFERROR(CriteriTecnici!$O3783*1,IFERROR(NUMBERVALUE(CriteriTecnici!$O3783,".",","),IFERROR(NUMBERVALUE(CriteriTecnici!$O3783,",","."),0))),4)&amp;""),",",".")&amp;CHAR(125)&amp;IF(TRUE,",",""))</f>
        <v/>
      </c>
    </row>
    <row r="4004">
      <c r="A4004" s="38">
        <f>IF(CriteriTecnici!$A3784="","","    "&amp;CHAR(123)&amp;CHAR(34)&amp;"bidderId"&amp;CHAR(34)&amp;": "&amp;CHAR(34)&amp;SUBSTITUTE(CriteriTecnici!$A3784,CHAR(34),"'")&amp;CHAR(34)&amp;", "&amp;CHAR(34)&amp;"lotId"&amp;CHAR(34)&amp;": "&amp;CHAR(34)&amp;SUBSTITUTE(CriteriTecnici!$C3784,CHAR(34),"'")&amp;CHAR(34)&amp;", "&amp;CHAR(34)&amp;"criterionId"&amp;CHAR(34)&amp;": "&amp;CHAR(34)&amp;SUBSTITUTE(CriteriTecnici!$D3784,CHAR(34),"'")&amp;CHAR(34)&amp;", "&amp;CHAR(34)&amp;"kind"&amp;CHAR(34)&amp;": "&amp;CHAR(34)&amp;SUBSTITUTE(CriteriTecnici!$F3784,CHAR(34),"'")&amp;CHAR(34)&amp;", "&amp;CHAR(34)&amp;"value"&amp;CHAR(34)&amp;": "&amp;SUBSTITUTE(TRIM(ROUND(IFERROR(CriteriTecnici!$N3784*1,IFERROR(NUMBERVALUE(CriteriTecnici!$N3784,".",","),IFERROR(NUMBERVALUE(CriteriTecnici!$N3784,",","."),0))),4)&amp;""),",",".")&amp;", "&amp;CHAR(34)&amp;"numerator"&amp;CHAR(34)&amp;": "&amp;SUBSTITUTE(TRIM(ROUND(IFERROR(CriteriTecnici!$K3784*1,IFERROR(NUMBERVALUE(CriteriTecnici!$K3784,".",","),IFERROR(NUMBERVALUE(CriteriTecnici!$K3784,",","."),0))),4)&amp;""),",",".")&amp;", "&amp;CHAR(34)&amp;"denominator"&amp;CHAR(34)&amp;": "&amp;SUBSTITUTE(TRIM(ROUND(IFERROR(CriteriTecnici!$L3784*1,IFERROR(NUMBERVALUE(CriteriTecnici!$L3784,".",","),IFERROR(NUMBERVALUE(CriteriTecnici!$L3784,",","."),0))),4)&amp;""),",",".")&amp;", "&amp;CHAR(34)&amp;"flag"&amp;CHAR(34)&amp;": "&amp;SUBSTITUTE(TRIM(ROUND(IFERROR(CriteriTecnici!$M3784*1,IFERROR(NUMBERVALUE(CriteriTecnici!$M3784,".",","),IFERROR(NUMBERVALUE(CriteriTecnici!$M3784,",","."),0))),4)&amp;""),",",".")&amp;", "&amp;CHAR(34)&amp;"rawScore"&amp;CHAR(34)&amp;": "&amp;SUBSTITUTE(TRIM(ROUND(IFERROR(CriteriTecnici!$O3784*1,IFERROR(NUMBERVALUE(CriteriTecnici!$O3784,".",","),IFERROR(NUMBERVALUE(CriteriTecnici!$O3784,",","."),0))),4)&amp;""),",",".")&amp;CHAR(125)&amp;IF(TRUE,",",""))</f>
        <v/>
      </c>
    </row>
    <row r="4005">
      <c r="A4005" s="38">
        <f>IF(CriteriTecnici!$A3785="","","    "&amp;CHAR(123)&amp;CHAR(34)&amp;"bidderId"&amp;CHAR(34)&amp;": "&amp;CHAR(34)&amp;SUBSTITUTE(CriteriTecnici!$A3785,CHAR(34),"'")&amp;CHAR(34)&amp;", "&amp;CHAR(34)&amp;"lotId"&amp;CHAR(34)&amp;": "&amp;CHAR(34)&amp;SUBSTITUTE(CriteriTecnici!$C3785,CHAR(34),"'")&amp;CHAR(34)&amp;", "&amp;CHAR(34)&amp;"criterionId"&amp;CHAR(34)&amp;": "&amp;CHAR(34)&amp;SUBSTITUTE(CriteriTecnici!$D3785,CHAR(34),"'")&amp;CHAR(34)&amp;", "&amp;CHAR(34)&amp;"kind"&amp;CHAR(34)&amp;": "&amp;CHAR(34)&amp;SUBSTITUTE(CriteriTecnici!$F3785,CHAR(34),"'")&amp;CHAR(34)&amp;", "&amp;CHAR(34)&amp;"value"&amp;CHAR(34)&amp;": "&amp;SUBSTITUTE(TRIM(ROUND(IFERROR(CriteriTecnici!$N3785*1,IFERROR(NUMBERVALUE(CriteriTecnici!$N3785,".",","),IFERROR(NUMBERVALUE(CriteriTecnici!$N3785,",","."),0))),4)&amp;""),",",".")&amp;", "&amp;CHAR(34)&amp;"numerator"&amp;CHAR(34)&amp;": "&amp;SUBSTITUTE(TRIM(ROUND(IFERROR(CriteriTecnici!$K3785*1,IFERROR(NUMBERVALUE(CriteriTecnici!$K3785,".",","),IFERROR(NUMBERVALUE(CriteriTecnici!$K3785,",","."),0))),4)&amp;""),",",".")&amp;", "&amp;CHAR(34)&amp;"denominator"&amp;CHAR(34)&amp;": "&amp;SUBSTITUTE(TRIM(ROUND(IFERROR(CriteriTecnici!$L3785*1,IFERROR(NUMBERVALUE(CriteriTecnici!$L3785,".",","),IFERROR(NUMBERVALUE(CriteriTecnici!$L3785,",","."),0))),4)&amp;""),",",".")&amp;", "&amp;CHAR(34)&amp;"flag"&amp;CHAR(34)&amp;": "&amp;SUBSTITUTE(TRIM(ROUND(IFERROR(CriteriTecnici!$M3785*1,IFERROR(NUMBERVALUE(CriteriTecnici!$M3785,".",","),IFERROR(NUMBERVALUE(CriteriTecnici!$M3785,",","."),0))),4)&amp;""),",",".")&amp;", "&amp;CHAR(34)&amp;"rawScore"&amp;CHAR(34)&amp;": "&amp;SUBSTITUTE(TRIM(ROUND(IFERROR(CriteriTecnici!$O3785*1,IFERROR(NUMBERVALUE(CriteriTecnici!$O3785,".",","),IFERROR(NUMBERVALUE(CriteriTecnici!$O3785,",","."),0))),4)&amp;""),",",".")&amp;CHAR(125)&amp;IF(TRUE,",",""))</f>
        <v/>
      </c>
    </row>
    <row r="4006">
      <c r="A4006" s="38">
        <f>IF(CriteriTecnici!$A3786="","","    "&amp;CHAR(123)&amp;CHAR(34)&amp;"bidderId"&amp;CHAR(34)&amp;": "&amp;CHAR(34)&amp;SUBSTITUTE(CriteriTecnici!$A3786,CHAR(34),"'")&amp;CHAR(34)&amp;", "&amp;CHAR(34)&amp;"lotId"&amp;CHAR(34)&amp;": "&amp;CHAR(34)&amp;SUBSTITUTE(CriteriTecnici!$C3786,CHAR(34),"'")&amp;CHAR(34)&amp;", "&amp;CHAR(34)&amp;"criterionId"&amp;CHAR(34)&amp;": "&amp;CHAR(34)&amp;SUBSTITUTE(CriteriTecnici!$D3786,CHAR(34),"'")&amp;CHAR(34)&amp;", "&amp;CHAR(34)&amp;"kind"&amp;CHAR(34)&amp;": "&amp;CHAR(34)&amp;SUBSTITUTE(CriteriTecnici!$F3786,CHAR(34),"'")&amp;CHAR(34)&amp;", "&amp;CHAR(34)&amp;"value"&amp;CHAR(34)&amp;": "&amp;SUBSTITUTE(TRIM(ROUND(IFERROR(CriteriTecnici!$N3786*1,IFERROR(NUMBERVALUE(CriteriTecnici!$N3786,".",","),IFERROR(NUMBERVALUE(CriteriTecnici!$N3786,",","."),0))),4)&amp;""),",",".")&amp;", "&amp;CHAR(34)&amp;"numerator"&amp;CHAR(34)&amp;": "&amp;SUBSTITUTE(TRIM(ROUND(IFERROR(CriteriTecnici!$K3786*1,IFERROR(NUMBERVALUE(CriteriTecnici!$K3786,".",","),IFERROR(NUMBERVALUE(CriteriTecnici!$K3786,",","."),0))),4)&amp;""),",",".")&amp;", "&amp;CHAR(34)&amp;"denominator"&amp;CHAR(34)&amp;": "&amp;SUBSTITUTE(TRIM(ROUND(IFERROR(CriteriTecnici!$L3786*1,IFERROR(NUMBERVALUE(CriteriTecnici!$L3786,".",","),IFERROR(NUMBERVALUE(CriteriTecnici!$L3786,",","."),0))),4)&amp;""),",",".")&amp;", "&amp;CHAR(34)&amp;"flag"&amp;CHAR(34)&amp;": "&amp;SUBSTITUTE(TRIM(ROUND(IFERROR(CriteriTecnici!$M3786*1,IFERROR(NUMBERVALUE(CriteriTecnici!$M3786,".",","),IFERROR(NUMBERVALUE(CriteriTecnici!$M3786,",","."),0))),4)&amp;""),",",".")&amp;", "&amp;CHAR(34)&amp;"rawScore"&amp;CHAR(34)&amp;": "&amp;SUBSTITUTE(TRIM(ROUND(IFERROR(CriteriTecnici!$O3786*1,IFERROR(NUMBERVALUE(CriteriTecnici!$O3786,".",","),IFERROR(NUMBERVALUE(CriteriTecnici!$O3786,",","."),0))),4)&amp;""),",",".")&amp;CHAR(125)&amp;IF(COUNTA(Offerte!$A124:$A$200)&gt;0,",",""))</f>
        <v/>
      </c>
    </row>
    <row r="4007">
      <c r="A4007" s="38">
        <f>IF(CriteriTecnici!$A3787="","","    "&amp;CHAR(123)&amp;CHAR(34)&amp;"bidderId"&amp;CHAR(34)&amp;": "&amp;CHAR(34)&amp;SUBSTITUTE(CriteriTecnici!$A3787,CHAR(34),"'")&amp;CHAR(34)&amp;", "&amp;CHAR(34)&amp;"lotId"&amp;CHAR(34)&amp;": "&amp;CHAR(34)&amp;SUBSTITUTE(CriteriTecnici!$C3787,CHAR(34),"'")&amp;CHAR(34)&amp;", "&amp;CHAR(34)&amp;"criterionId"&amp;CHAR(34)&amp;": "&amp;CHAR(34)&amp;SUBSTITUTE(CriteriTecnici!$D3787,CHAR(34),"'")&amp;CHAR(34)&amp;", "&amp;CHAR(34)&amp;"kind"&amp;CHAR(34)&amp;": "&amp;CHAR(34)&amp;SUBSTITUTE(CriteriTecnici!$F3787,CHAR(34),"'")&amp;CHAR(34)&amp;", "&amp;CHAR(34)&amp;"value"&amp;CHAR(34)&amp;": "&amp;SUBSTITUTE(TRIM(ROUND(IFERROR(CriteriTecnici!$N3787*1,IFERROR(NUMBERVALUE(CriteriTecnici!$N3787,".",","),IFERROR(NUMBERVALUE(CriteriTecnici!$N3787,",","."),0))),4)&amp;""),",",".")&amp;", "&amp;CHAR(34)&amp;"numerator"&amp;CHAR(34)&amp;": "&amp;SUBSTITUTE(TRIM(ROUND(IFERROR(CriteriTecnici!$K3787*1,IFERROR(NUMBERVALUE(CriteriTecnici!$K3787,".",","),IFERROR(NUMBERVALUE(CriteriTecnici!$K3787,",","."),0))),4)&amp;""),",",".")&amp;", "&amp;CHAR(34)&amp;"denominator"&amp;CHAR(34)&amp;": "&amp;SUBSTITUTE(TRIM(ROUND(IFERROR(CriteriTecnici!$L3787*1,IFERROR(NUMBERVALUE(CriteriTecnici!$L3787,".",","),IFERROR(NUMBERVALUE(CriteriTecnici!$L3787,",","."),0))),4)&amp;""),",",".")&amp;", "&amp;CHAR(34)&amp;"flag"&amp;CHAR(34)&amp;": "&amp;SUBSTITUTE(TRIM(ROUND(IFERROR(CriteriTecnici!$M3787*1,IFERROR(NUMBERVALUE(CriteriTecnici!$M3787,".",","),IFERROR(NUMBERVALUE(CriteriTecnici!$M3787,",","."),0))),4)&amp;""),",",".")&amp;", "&amp;CHAR(34)&amp;"rawScore"&amp;CHAR(34)&amp;": "&amp;SUBSTITUTE(TRIM(ROUND(IFERROR(CriteriTecnici!$O3787*1,IFERROR(NUMBERVALUE(CriteriTecnici!$O3787,".",","),IFERROR(NUMBERVALUE(CriteriTecnici!$O3787,",","."),0))),4)&amp;""),",",".")&amp;CHAR(125)&amp;IF(TRUE,",",""))</f>
        <v/>
      </c>
    </row>
    <row r="4008">
      <c r="A4008" s="38">
        <f>IF(CriteriTecnici!$A3788="","","    "&amp;CHAR(123)&amp;CHAR(34)&amp;"bidderId"&amp;CHAR(34)&amp;": "&amp;CHAR(34)&amp;SUBSTITUTE(CriteriTecnici!$A3788,CHAR(34),"'")&amp;CHAR(34)&amp;", "&amp;CHAR(34)&amp;"lotId"&amp;CHAR(34)&amp;": "&amp;CHAR(34)&amp;SUBSTITUTE(CriteriTecnici!$C3788,CHAR(34),"'")&amp;CHAR(34)&amp;", "&amp;CHAR(34)&amp;"criterionId"&amp;CHAR(34)&amp;": "&amp;CHAR(34)&amp;SUBSTITUTE(CriteriTecnici!$D3788,CHAR(34),"'")&amp;CHAR(34)&amp;", "&amp;CHAR(34)&amp;"kind"&amp;CHAR(34)&amp;": "&amp;CHAR(34)&amp;SUBSTITUTE(CriteriTecnici!$F3788,CHAR(34),"'")&amp;CHAR(34)&amp;", "&amp;CHAR(34)&amp;"value"&amp;CHAR(34)&amp;": "&amp;SUBSTITUTE(TRIM(ROUND(IFERROR(CriteriTecnici!$N3788*1,IFERROR(NUMBERVALUE(CriteriTecnici!$N3788,".",","),IFERROR(NUMBERVALUE(CriteriTecnici!$N3788,",","."),0))),4)&amp;""),",",".")&amp;", "&amp;CHAR(34)&amp;"numerator"&amp;CHAR(34)&amp;": "&amp;SUBSTITUTE(TRIM(ROUND(IFERROR(CriteriTecnici!$K3788*1,IFERROR(NUMBERVALUE(CriteriTecnici!$K3788,".",","),IFERROR(NUMBERVALUE(CriteriTecnici!$K3788,",","."),0))),4)&amp;""),",",".")&amp;", "&amp;CHAR(34)&amp;"denominator"&amp;CHAR(34)&amp;": "&amp;SUBSTITUTE(TRIM(ROUND(IFERROR(CriteriTecnici!$L3788*1,IFERROR(NUMBERVALUE(CriteriTecnici!$L3788,".",","),IFERROR(NUMBERVALUE(CriteriTecnici!$L3788,",","."),0))),4)&amp;""),",",".")&amp;", "&amp;CHAR(34)&amp;"flag"&amp;CHAR(34)&amp;": "&amp;SUBSTITUTE(TRIM(ROUND(IFERROR(CriteriTecnici!$M3788*1,IFERROR(NUMBERVALUE(CriteriTecnici!$M3788,".",","),IFERROR(NUMBERVALUE(CriteriTecnici!$M3788,",","."),0))),4)&amp;""),",",".")&amp;", "&amp;CHAR(34)&amp;"rawScore"&amp;CHAR(34)&amp;": "&amp;SUBSTITUTE(TRIM(ROUND(IFERROR(CriteriTecnici!$O3788*1,IFERROR(NUMBERVALUE(CriteriTecnici!$O3788,".",","),IFERROR(NUMBERVALUE(CriteriTecnici!$O3788,",","."),0))),4)&amp;""),",",".")&amp;CHAR(125)&amp;IF(TRUE,",",""))</f>
        <v/>
      </c>
    </row>
    <row r="4009">
      <c r="A4009" s="38">
        <f>IF(CriteriTecnici!$A3789="","","    "&amp;CHAR(123)&amp;CHAR(34)&amp;"bidderId"&amp;CHAR(34)&amp;": "&amp;CHAR(34)&amp;SUBSTITUTE(CriteriTecnici!$A3789,CHAR(34),"'")&amp;CHAR(34)&amp;", "&amp;CHAR(34)&amp;"lotId"&amp;CHAR(34)&amp;": "&amp;CHAR(34)&amp;SUBSTITUTE(CriteriTecnici!$C3789,CHAR(34),"'")&amp;CHAR(34)&amp;", "&amp;CHAR(34)&amp;"criterionId"&amp;CHAR(34)&amp;": "&amp;CHAR(34)&amp;SUBSTITUTE(CriteriTecnici!$D3789,CHAR(34),"'")&amp;CHAR(34)&amp;", "&amp;CHAR(34)&amp;"kind"&amp;CHAR(34)&amp;": "&amp;CHAR(34)&amp;SUBSTITUTE(CriteriTecnici!$F3789,CHAR(34),"'")&amp;CHAR(34)&amp;", "&amp;CHAR(34)&amp;"value"&amp;CHAR(34)&amp;": "&amp;SUBSTITUTE(TRIM(ROUND(IFERROR(CriteriTecnici!$N3789*1,IFERROR(NUMBERVALUE(CriteriTecnici!$N3789,".",","),IFERROR(NUMBERVALUE(CriteriTecnici!$N3789,",","."),0))),4)&amp;""),",",".")&amp;", "&amp;CHAR(34)&amp;"numerator"&amp;CHAR(34)&amp;": "&amp;SUBSTITUTE(TRIM(ROUND(IFERROR(CriteriTecnici!$K3789*1,IFERROR(NUMBERVALUE(CriteriTecnici!$K3789,".",","),IFERROR(NUMBERVALUE(CriteriTecnici!$K3789,",","."),0))),4)&amp;""),",",".")&amp;", "&amp;CHAR(34)&amp;"denominator"&amp;CHAR(34)&amp;": "&amp;SUBSTITUTE(TRIM(ROUND(IFERROR(CriteriTecnici!$L3789*1,IFERROR(NUMBERVALUE(CriteriTecnici!$L3789,".",","),IFERROR(NUMBERVALUE(CriteriTecnici!$L3789,",","."),0))),4)&amp;""),",",".")&amp;", "&amp;CHAR(34)&amp;"flag"&amp;CHAR(34)&amp;": "&amp;SUBSTITUTE(TRIM(ROUND(IFERROR(CriteriTecnici!$M3789*1,IFERROR(NUMBERVALUE(CriteriTecnici!$M3789,".",","),IFERROR(NUMBERVALUE(CriteriTecnici!$M3789,",","."),0))),4)&amp;""),",",".")&amp;", "&amp;CHAR(34)&amp;"rawScore"&amp;CHAR(34)&amp;": "&amp;SUBSTITUTE(TRIM(ROUND(IFERROR(CriteriTecnici!$O3789*1,IFERROR(NUMBERVALUE(CriteriTecnici!$O3789,".",","),IFERROR(NUMBERVALUE(CriteriTecnici!$O3789,",","."),0))),4)&amp;""),",",".")&amp;CHAR(125)&amp;IF(TRUE,",",""))</f>
        <v/>
      </c>
    </row>
    <row r="4010">
      <c r="A4010" s="38">
        <f>IF(CriteriTecnici!$A3790="","","    "&amp;CHAR(123)&amp;CHAR(34)&amp;"bidderId"&amp;CHAR(34)&amp;": "&amp;CHAR(34)&amp;SUBSTITUTE(CriteriTecnici!$A3790,CHAR(34),"'")&amp;CHAR(34)&amp;", "&amp;CHAR(34)&amp;"lotId"&amp;CHAR(34)&amp;": "&amp;CHAR(34)&amp;SUBSTITUTE(CriteriTecnici!$C3790,CHAR(34),"'")&amp;CHAR(34)&amp;", "&amp;CHAR(34)&amp;"criterionId"&amp;CHAR(34)&amp;": "&amp;CHAR(34)&amp;SUBSTITUTE(CriteriTecnici!$D3790,CHAR(34),"'")&amp;CHAR(34)&amp;", "&amp;CHAR(34)&amp;"kind"&amp;CHAR(34)&amp;": "&amp;CHAR(34)&amp;SUBSTITUTE(CriteriTecnici!$F3790,CHAR(34),"'")&amp;CHAR(34)&amp;", "&amp;CHAR(34)&amp;"value"&amp;CHAR(34)&amp;": "&amp;SUBSTITUTE(TRIM(ROUND(IFERROR(CriteriTecnici!$N3790*1,IFERROR(NUMBERVALUE(CriteriTecnici!$N3790,".",","),IFERROR(NUMBERVALUE(CriteriTecnici!$N3790,",","."),0))),4)&amp;""),",",".")&amp;", "&amp;CHAR(34)&amp;"numerator"&amp;CHAR(34)&amp;": "&amp;SUBSTITUTE(TRIM(ROUND(IFERROR(CriteriTecnici!$K3790*1,IFERROR(NUMBERVALUE(CriteriTecnici!$K3790,".",","),IFERROR(NUMBERVALUE(CriteriTecnici!$K3790,",","."),0))),4)&amp;""),",",".")&amp;", "&amp;CHAR(34)&amp;"denominator"&amp;CHAR(34)&amp;": "&amp;SUBSTITUTE(TRIM(ROUND(IFERROR(CriteriTecnici!$L3790*1,IFERROR(NUMBERVALUE(CriteriTecnici!$L3790,".",","),IFERROR(NUMBERVALUE(CriteriTecnici!$L3790,",","."),0))),4)&amp;""),",",".")&amp;", "&amp;CHAR(34)&amp;"flag"&amp;CHAR(34)&amp;": "&amp;SUBSTITUTE(TRIM(ROUND(IFERROR(CriteriTecnici!$M3790*1,IFERROR(NUMBERVALUE(CriteriTecnici!$M3790,".",","),IFERROR(NUMBERVALUE(CriteriTecnici!$M3790,",","."),0))),4)&amp;""),",",".")&amp;", "&amp;CHAR(34)&amp;"rawScore"&amp;CHAR(34)&amp;": "&amp;SUBSTITUTE(TRIM(ROUND(IFERROR(CriteriTecnici!$O3790*1,IFERROR(NUMBERVALUE(CriteriTecnici!$O3790,".",","),IFERROR(NUMBERVALUE(CriteriTecnici!$O3790,",","."),0))),4)&amp;""),",",".")&amp;CHAR(125)&amp;IF(TRUE,",",""))</f>
        <v/>
      </c>
    </row>
    <row r="4011">
      <c r="A4011" s="38">
        <f>IF(CriteriTecnici!$A3791="","","    "&amp;CHAR(123)&amp;CHAR(34)&amp;"bidderId"&amp;CHAR(34)&amp;": "&amp;CHAR(34)&amp;SUBSTITUTE(CriteriTecnici!$A3791,CHAR(34),"'")&amp;CHAR(34)&amp;", "&amp;CHAR(34)&amp;"lotId"&amp;CHAR(34)&amp;": "&amp;CHAR(34)&amp;SUBSTITUTE(CriteriTecnici!$C3791,CHAR(34),"'")&amp;CHAR(34)&amp;", "&amp;CHAR(34)&amp;"criterionId"&amp;CHAR(34)&amp;": "&amp;CHAR(34)&amp;SUBSTITUTE(CriteriTecnici!$D3791,CHAR(34),"'")&amp;CHAR(34)&amp;", "&amp;CHAR(34)&amp;"kind"&amp;CHAR(34)&amp;": "&amp;CHAR(34)&amp;SUBSTITUTE(CriteriTecnici!$F3791,CHAR(34),"'")&amp;CHAR(34)&amp;", "&amp;CHAR(34)&amp;"value"&amp;CHAR(34)&amp;": "&amp;SUBSTITUTE(TRIM(ROUND(IFERROR(CriteriTecnici!$N3791*1,IFERROR(NUMBERVALUE(CriteriTecnici!$N3791,".",","),IFERROR(NUMBERVALUE(CriteriTecnici!$N3791,",","."),0))),4)&amp;""),",",".")&amp;", "&amp;CHAR(34)&amp;"numerator"&amp;CHAR(34)&amp;": "&amp;SUBSTITUTE(TRIM(ROUND(IFERROR(CriteriTecnici!$K3791*1,IFERROR(NUMBERVALUE(CriteriTecnici!$K3791,".",","),IFERROR(NUMBERVALUE(CriteriTecnici!$K3791,",","."),0))),4)&amp;""),",",".")&amp;", "&amp;CHAR(34)&amp;"denominator"&amp;CHAR(34)&amp;": "&amp;SUBSTITUTE(TRIM(ROUND(IFERROR(CriteriTecnici!$L3791*1,IFERROR(NUMBERVALUE(CriteriTecnici!$L3791,".",","),IFERROR(NUMBERVALUE(CriteriTecnici!$L3791,",","."),0))),4)&amp;""),",",".")&amp;", "&amp;CHAR(34)&amp;"flag"&amp;CHAR(34)&amp;": "&amp;SUBSTITUTE(TRIM(ROUND(IFERROR(CriteriTecnici!$M3791*1,IFERROR(NUMBERVALUE(CriteriTecnici!$M3791,".",","),IFERROR(NUMBERVALUE(CriteriTecnici!$M3791,",","."),0))),4)&amp;""),",",".")&amp;", "&amp;CHAR(34)&amp;"rawScore"&amp;CHAR(34)&amp;": "&amp;SUBSTITUTE(TRIM(ROUND(IFERROR(CriteriTecnici!$O3791*1,IFERROR(NUMBERVALUE(CriteriTecnici!$O3791,".",","),IFERROR(NUMBERVALUE(CriteriTecnici!$O3791,",","."),0))),4)&amp;""),",",".")&amp;CHAR(125)&amp;IF(TRUE,",",""))</f>
        <v/>
      </c>
    </row>
    <row r="4012">
      <c r="A4012" s="38">
        <f>IF(CriteriTecnici!$A3792="","","    "&amp;CHAR(123)&amp;CHAR(34)&amp;"bidderId"&amp;CHAR(34)&amp;": "&amp;CHAR(34)&amp;SUBSTITUTE(CriteriTecnici!$A3792,CHAR(34),"'")&amp;CHAR(34)&amp;", "&amp;CHAR(34)&amp;"lotId"&amp;CHAR(34)&amp;": "&amp;CHAR(34)&amp;SUBSTITUTE(CriteriTecnici!$C3792,CHAR(34),"'")&amp;CHAR(34)&amp;", "&amp;CHAR(34)&amp;"criterionId"&amp;CHAR(34)&amp;": "&amp;CHAR(34)&amp;SUBSTITUTE(CriteriTecnici!$D3792,CHAR(34),"'")&amp;CHAR(34)&amp;", "&amp;CHAR(34)&amp;"kind"&amp;CHAR(34)&amp;": "&amp;CHAR(34)&amp;SUBSTITUTE(CriteriTecnici!$F3792,CHAR(34),"'")&amp;CHAR(34)&amp;", "&amp;CHAR(34)&amp;"value"&amp;CHAR(34)&amp;": "&amp;SUBSTITUTE(TRIM(ROUND(IFERROR(CriteriTecnici!$N3792*1,IFERROR(NUMBERVALUE(CriteriTecnici!$N3792,".",","),IFERROR(NUMBERVALUE(CriteriTecnici!$N3792,",","."),0))),4)&amp;""),",",".")&amp;", "&amp;CHAR(34)&amp;"numerator"&amp;CHAR(34)&amp;": "&amp;SUBSTITUTE(TRIM(ROUND(IFERROR(CriteriTecnici!$K3792*1,IFERROR(NUMBERVALUE(CriteriTecnici!$K3792,".",","),IFERROR(NUMBERVALUE(CriteriTecnici!$K3792,",","."),0))),4)&amp;""),",",".")&amp;", "&amp;CHAR(34)&amp;"denominator"&amp;CHAR(34)&amp;": "&amp;SUBSTITUTE(TRIM(ROUND(IFERROR(CriteriTecnici!$L3792*1,IFERROR(NUMBERVALUE(CriteriTecnici!$L3792,".",","),IFERROR(NUMBERVALUE(CriteriTecnici!$L3792,",","."),0))),4)&amp;""),",",".")&amp;", "&amp;CHAR(34)&amp;"flag"&amp;CHAR(34)&amp;": "&amp;SUBSTITUTE(TRIM(ROUND(IFERROR(CriteriTecnici!$M3792*1,IFERROR(NUMBERVALUE(CriteriTecnici!$M3792,".",","),IFERROR(NUMBERVALUE(CriteriTecnici!$M3792,",","."),0))),4)&amp;""),",",".")&amp;", "&amp;CHAR(34)&amp;"rawScore"&amp;CHAR(34)&amp;": "&amp;SUBSTITUTE(TRIM(ROUND(IFERROR(CriteriTecnici!$O3792*1,IFERROR(NUMBERVALUE(CriteriTecnici!$O3792,".",","),IFERROR(NUMBERVALUE(CriteriTecnici!$O3792,",","."),0))),4)&amp;""),",",".")&amp;CHAR(125)&amp;IF(TRUE,",",""))</f>
        <v/>
      </c>
    </row>
    <row r="4013">
      <c r="A4013" s="38">
        <f>IF(CriteriTecnici!$A3793="","","    "&amp;CHAR(123)&amp;CHAR(34)&amp;"bidderId"&amp;CHAR(34)&amp;": "&amp;CHAR(34)&amp;SUBSTITUTE(CriteriTecnici!$A3793,CHAR(34),"'")&amp;CHAR(34)&amp;", "&amp;CHAR(34)&amp;"lotId"&amp;CHAR(34)&amp;": "&amp;CHAR(34)&amp;SUBSTITUTE(CriteriTecnici!$C3793,CHAR(34),"'")&amp;CHAR(34)&amp;", "&amp;CHAR(34)&amp;"criterionId"&amp;CHAR(34)&amp;": "&amp;CHAR(34)&amp;SUBSTITUTE(CriteriTecnici!$D3793,CHAR(34),"'")&amp;CHAR(34)&amp;", "&amp;CHAR(34)&amp;"kind"&amp;CHAR(34)&amp;": "&amp;CHAR(34)&amp;SUBSTITUTE(CriteriTecnici!$F3793,CHAR(34),"'")&amp;CHAR(34)&amp;", "&amp;CHAR(34)&amp;"value"&amp;CHAR(34)&amp;": "&amp;SUBSTITUTE(TRIM(ROUND(IFERROR(CriteriTecnici!$N3793*1,IFERROR(NUMBERVALUE(CriteriTecnici!$N3793,".",","),IFERROR(NUMBERVALUE(CriteriTecnici!$N3793,",","."),0))),4)&amp;""),",",".")&amp;", "&amp;CHAR(34)&amp;"numerator"&amp;CHAR(34)&amp;": "&amp;SUBSTITUTE(TRIM(ROUND(IFERROR(CriteriTecnici!$K3793*1,IFERROR(NUMBERVALUE(CriteriTecnici!$K3793,".",","),IFERROR(NUMBERVALUE(CriteriTecnici!$K3793,",","."),0))),4)&amp;""),",",".")&amp;", "&amp;CHAR(34)&amp;"denominator"&amp;CHAR(34)&amp;": "&amp;SUBSTITUTE(TRIM(ROUND(IFERROR(CriteriTecnici!$L3793*1,IFERROR(NUMBERVALUE(CriteriTecnici!$L3793,".",","),IFERROR(NUMBERVALUE(CriteriTecnici!$L3793,",","."),0))),4)&amp;""),",",".")&amp;", "&amp;CHAR(34)&amp;"flag"&amp;CHAR(34)&amp;": "&amp;SUBSTITUTE(TRIM(ROUND(IFERROR(CriteriTecnici!$M3793*1,IFERROR(NUMBERVALUE(CriteriTecnici!$M3793,".",","),IFERROR(NUMBERVALUE(CriteriTecnici!$M3793,",","."),0))),4)&amp;""),",",".")&amp;", "&amp;CHAR(34)&amp;"rawScore"&amp;CHAR(34)&amp;": "&amp;SUBSTITUTE(TRIM(ROUND(IFERROR(CriteriTecnici!$O3793*1,IFERROR(NUMBERVALUE(CriteriTecnici!$O3793,".",","),IFERROR(NUMBERVALUE(CriteriTecnici!$O3793,",","."),0))),4)&amp;""),",",".")&amp;CHAR(125)&amp;IF(TRUE,",",""))</f>
        <v/>
      </c>
    </row>
    <row r="4014">
      <c r="A4014" s="38">
        <f>IF(CriteriTecnici!$A3794="","","    "&amp;CHAR(123)&amp;CHAR(34)&amp;"bidderId"&amp;CHAR(34)&amp;": "&amp;CHAR(34)&amp;SUBSTITUTE(CriteriTecnici!$A3794,CHAR(34),"'")&amp;CHAR(34)&amp;", "&amp;CHAR(34)&amp;"lotId"&amp;CHAR(34)&amp;": "&amp;CHAR(34)&amp;SUBSTITUTE(CriteriTecnici!$C3794,CHAR(34),"'")&amp;CHAR(34)&amp;", "&amp;CHAR(34)&amp;"criterionId"&amp;CHAR(34)&amp;": "&amp;CHAR(34)&amp;SUBSTITUTE(CriteriTecnici!$D3794,CHAR(34),"'")&amp;CHAR(34)&amp;", "&amp;CHAR(34)&amp;"kind"&amp;CHAR(34)&amp;": "&amp;CHAR(34)&amp;SUBSTITUTE(CriteriTecnici!$F3794,CHAR(34),"'")&amp;CHAR(34)&amp;", "&amp;CHAR(34)&amp;"value"&amp;CHAR(34)&amp;": "&amp;SUBSTITUTE(TRIM(ROUND(IFERROR(CriteriTecnici!$N3794*1,IFERROR(NUMBERVALUE(CriteriTecnici!$N3794,".",","),IFERROR(NUMBERVALUE(CriteriTecnici!$N3794,",","."),0))),4)&amp;""),",",".")&amp;", "&amp;CHAR(34)&amp;"numerator"&amp;CHAR(34)&amp;": "&amp;SUBSTITUTE(TRIM(ROUND(IFERROR(CriteriTecnici!$K3794*1,IFERROR(NUMBERVALUE(CriteriTecnici!$K3794,".",","),IFERROR(NUMBERVALUE(CriteriTecnici!$K3794,",","."),0))),4)&amp;""),",",".")&amp;", "&amp;CHAR(34)&amp;"denominator"&amp;CHAR(34)&amp;": "&amp;SUBSTITUTE(TRIM(ROUND(IFERROR(CriteriTecnici!$L3794*1,IFERROR(NUMBERVALUE(CriteriTecnici!$L3794,".",","),IFERROR(NUMBERVALUE(CriteriTecnici!$L3794,",","."),0))),4)&amp;""),",",".")&amp;", "&amp;CHAR(34)&amp;"flag"&amp;CHAR(34)&amp;": "&amp;SUBSTITUTE(TRIM(ROUND(IFERROR(CriteriTecnici!$M3794*1,IFERROR(NUMBERVALUE(CriteriTecnici!$M3794,".",","),IFERROR(NUMBERVALUE(CriteriTecnici!$M3794,",","."),0))),4)&amp;""),",",".")&amp;", "&amp;CHAR(34)&amp;"rawScore"&amp;CHAR(34)&amp;": "&amp;SUBSTITUTE(TRIM(ROUND(IFERROR(CriteriTecnici!$O3794*1,IFERROR(NUMBERVALUE(CriteriTecnici!$O3794,".",","),IFERROR(NUMBERVALUE(CriteriTecnici!$O3794,",","."),0))),4)&amp;""),",",".")&amp;CHAR(125)&amp;IF(TRUE,",",""))</f>
        <v/>
      </c>
    </row>
    <row r="4015">
      <c r="A4015" s="38">
        <f>IF(CriteriTecnici!$A3795="","","    "&amp;CHAR(123)&amp;CHAR(34)&amp;"bidderId"&amp;CHAR(34)&amp;": "&amp;CHAR(34)&amp;SUBSTITUTE(CriteriTecnici!$A3795,CHAR(34),"'")&amp;CHAR(34)&amp;", "&amp;CHAR(34)&amp;"lotId"&amp;CHAR(34)&amp;": "&amp;CHAR(34)&amp;SUBSTITUTE(CriteriTecnici!$C3795,CHAR(34),"'")&amp;CHAR(34)&amp;", "&amp;CHAR(34)&amp;"criterionId"&amp;CHAR(34)&amp;": "&amp;CHAR(34)&amp;SUBSTITUTE(CriteriTecnici!$D3795,CHAR(34),"'")&amp;CHAR(34)&amp;", "&amp;CHAR(34)&amp;"kind"&amp;CHAR(34)&amp;": "&amp;CHAR(34)&amp;SUBSTITUTE(CriteriTecnici!$F3795,CHAR(34),"'")&amp;CHAR(34)&amp;", "&amp;CHAR(34)&amp;"value"&amp;CHAR(34)&amp;": "&amp;SUBSTITUTE(TRIM(ROUND(IFERROR(CriteriTecnici!$N3795*1,IFERROR(NUMBERVALUE(CriteriTecnici!$N3795,".",","),IFERROR(NUMBERVALUE(CriteriTecnici!$N3795,",","."),0))),4)&amp;""),",",".")&amp;", "&amp;CHAR(34)&amp;"numerator"&amp;CHAR(34)&amp;": "&amp;SUBSTITUTE(TRIM(ROUND(IFERROR(CriteriTecnici!$K3795*1,IFERROR(NUMBERVALUE(CriteriTecnici!$K3795,".",","),IFERROR(NUMBERVALUE(CriteriTecnici!$K3795,",","."),0))),4)&amp;""),",",".")&amp;", "&amp;CHAR(34)&amp;"denominator"&amp;CHAR(34)&amp;": "&amp;SUBSTITUTE(TRIM(ROUND(IFERROR(CriteriTecnici!$L3795*1,IFERROR(NUMBERVALUE(CriteriTecnici!$L3795,".",","),IFERROR(NUMBERVALUE(CriteriTecnici!$L3795,",","."),0))),4)&amp;""),",",".")&amp;", "&amp;CHAR(34)&amp;"flag"&amp;CHAR(34)&amp;": "&amp;SUBSTITUTE(TRIM(ROUND(IFERROR(CriteriTecnici!$M3795*1,IFERROR(NUMBERVALUE(CriteriTecnici!$M3795,".",","),IFERROR(NUMBERVALUE(CriteriTecnici!$M3795,",","."),0))),4)&amp;""),",",".")&amp;", "&amp;CHAR(34)&amp;"rawScore"&amp;CHAR(34)&amp;": "&amp;SUBSTITUTE(TRIM(ROUND(IFERROR(CriteriTecnici!$O3795*1,IFERROR(NUMBERVALUE(CriteriTecnici!$O3795,".",","),IFERROR(NUMBERVALUE(CriteriTecnici!$O3795,",","."),0))),4)&amp;""),",",".")&amp;CHAR(125)&amp;IF(TRUE,",",""))</f>
        <v/>
      </c>
    </row>
    <row r="4016">
      <c r="A4016" s="38">
        <f>IF(CriteriTecnici!$A3796="","","    "&amp;CHAR(123)&amp;CHAR(34)&amp;"bidderId"&amp;CHAR(34)&amp;": "&amp;CHAR(34)&amp;SUBSTITUTE(CriteriTecnici!$A3796,CHAR(34),"'")&amp;CHAR(34)&amp;", "&amp;CHAR(34)&amp;"lotId"&amp;CHAR(34)&amp;": "&amp;CHAR(34)&amp;SUBSTITUTE(CriteriTecnici!$C3796,CHAR(34),"'")&amp;CHAR(34)&amp;", "&amp;CHAR(34)&amp;"criterionId"&amp;CHAR(34)&amp;": "&amp;CHAR(34)&amp;SUBSTITUTE(CriteriTecnici!$D3796,CHAR(34),"'")&amp;CHAR(34)&amp;", "&amp;CHAR(34)&amp;"kind"&amp;CHAR(34)&amp;": "&amp;CHAR(34)&amp;SUBSTITUTE(CriteriTecnici!$F3796,CHAR(34),"'")&amp;CHAR(34)&amp;", "&amp;CHAR(34)&amp;"value"&amp;CHAR(34)&amp;": "&amp;SUBSTITUTE(TRIM(ROUND(IFERROR(CriteriTecnici!$N3796*1,IFERROR(NUMBERVALUE(CriteriTecnici!$N3796,".",","),IFERROR(NUMBERVALUE(CriteriTecnici!$N3796,",","."),0))),4)&amp;""),",",".")&amp;", "&amp;CHAR(34)&amp;"numerator"&amp;CHAR(34)&amp;": "&amp;SUBSTITUTE(TRIM(ROUND(IFERROR(CriteriTecnici!$K3796*1,IFERROR(NUMBERVALUE(CriteriTecnici!$K3796,".",","),IFERROR(NUMBERVALUE(CriteriTecnici!$K3796,",","."),0))),4)&amp;""),",",".")&amp;", "&amp;CHAR(34)&amp;"denominator"&amp;CHAR(34)&amp;": "&amp;SUBSTITUTE(TRIM(ROUND(IFERROR(CriteriTecnici!$L3796*1,IFERROR(NUMBERVALUE(CriteriTecnici!$L3796,".",","),IFERROR(NUMBERVALUE(CriteriTecnici!$L3796,",","."),0))),4)&amp;""),",",".")&amp;", "&amp;CHAR(34)&amp;"flag"&amp;CHAR(34)&amp;": "&amp;SUBSTITUTE(TRIM(ROUND(IFERROR(CriteriTecnici!$M3796*1,IFERROR(NUMBERVALUE(CriteriTecnici!$M3796,".",","),IFERROR(NUMBERVALUE(CriteriTecnici!$M3796,",","."),0))),4)&amp;""),",",".")&amp;", "&amp;CHAR(34)&amp;"rawScore"&amp;CHAR(34)&amp;": "&amp;SUBSTITUTE(TRIM(ROUND(IFERROR(CriteriTecnici!$O3796*1,IFERROR(NUMBERVALUE(CriteriTecnici!$O3796,".",","),IFERROR(NUMBERVALUE(CriteriTecnici!$O3796,",","."),0))),4)&amp;""),",",".")&amp;CHAR(125)&amp;IF(TRUE,",",""))</f>
        <v/>
      </c>
    </row>
    <row r="4017">
      <c r="A4017" s="38">
        <f>IF(CriteriTecnici!$A3797="","","    "&amp;CHAR(123)&amp;CHAR(34)&amp;"bidderId"&amp;CHAR(34)&amp;": "&amp;CHAR(34)&amp;SUBSTITUTE(CriteriTecnici!$A3797,CHAR(34),"'")&amp;CHAR(34)&amp;", "&amp;CHAR(34)&amp;"lotId"&amp;CHAR(34)&amp;": "&amp;CHAR(34)&amp;SUBSTITUTE(CriteriTecnici!$C3797,CHAR(34),"'")&amp;CHAR(34)&amp;", "&amp;CHAR(34)&amp;"criterionId"&amp;CHAR(34)&amp;": "&amp;CHAR(34)&amp;SUBSTITUTE(CriteriTecnici!$D3797,CHAR(34),"'")&amp;CHAR(34)&amp;", "&amp;CHAR(34)&amp;"kind"&amp;CHAR(34)&amp;": "&amp;CHAR(34)&amp;SUBSTITUTE(CriteriTecnici!$F3797,CHAR(34),"'")&amp;CHAR(34)&amp;", "&amp;CHAR(34)&amp;"value"&amp;CHAR(34)&amp;": "&amp;SUBSTITUTE(TRIM(ROUND(IFERROR(CriteriTecnici!$N3797*1,IFERROR(NUMBERVALUE(CriteriTecnici!$N3797,".",","),IFERROR(NUMBERVALUE(CriteriTecnici!$N3797,",","."),0))),4)&amp;""),",",".")&amp;", "&amp;CHAR(34)&amp;"numerator"&amp;CHAR(34)&amp;": "&amp;SUBSTITUTE(TRIM(ROUND(IFERROR(CriteriTecnici!$K3797*1,IFERROR(NUMBERVALUE(CriteriTecnici!$K3797,".",","),IFERROR(NUMBERVALUE(CriteriTecnici!$K3797,",","."),0))),4)&amp;""),",",".")&amp;", "&amp;CHAR(34)&amp;"denominator"&amp;CHAR(34)&amp;": "&amp;SUBSTITUTE(TRIM(ROUND(IFERROR(CriteriTecnici!$L3797*1,IFERROR(NUMBERVALUE(CriteriTecnici!$L3797,".",","),IFERROR(NUMBERVALUE(CriteriTecnici!$L3797,",","."),0))),4)&amp;""),",",".")&amp;", "&amp;CHAR(34)&amp;"flag"&amp;CHAR(34)&amp;": "&amp;SUBSTITUTE(TRIM(ROUND(IFERROR(CriteriTecnici!$M3797*1,IFERROR(NUMBERVALUE(CriteriTecnici!$M3797,".",","),IFERROR(NUMBERVALUE(CriteriTecnici!$M3797,",","."),0))),4)&amp;""),",",".")&amp;", "&amp;CHAR(34)&amp;"rawScore"&amp;CHAR(34)&amp;": "&amp;SUBSTITUTE(TRIM(ROUND(IFERROR(CriteriTecnici!$O3797*1,IFERROR(NUMBERVALUE(CriteriTecnici!$O3797,".",","),IFERROR(NUMBERVALUE(CriteriTecnici!$O3797,",","."),0))),4)&amp;""),",",".")&amp;CHAR(125)&amp;IF(TRUE,",",""))</f>
        <v/>
      </c>
    </row>
    <row r="4018">
      <c r="A4018" s="38">
        <f>IF(CriteriTecnici!$A3798="","","    "&amp;CHAR(123)&amp;CHAR(34)&amp;"bidderId"&amp;CHAR(34)&amp;": "&amp;CHAR(34)&amp;SUBSTITUTE(CriteriTecnici!$A3798,CHAR(34),"'")&amp;CHAR(34)&amp;", "&amp;CHAR(34)&amp;"lotId"&amp;CHAR(34)&amp;": "&amp;CHAR(34)&amp;SUBSTITUTE(CriteriTecnici!$C3798,CHAR(34),"'")&amp;CHAR(34)&amp;", "&amp;CHAR(34)&amp;"criterionId"&amp;CHAR(34)&amp;": "&amp;CHAR(34)&amp;SUBSTITUTE(CriteriTecnici!$D3798,CHAR(34),"'")&amp;CHAR(34)&amp;", "&amp;CHAR(34)&amp;"kind"&amp;CHAR(34)&amp;": "&amp;CHAR(34)&amp;SUBSTITUTE(CriteriTecnici!$F3798,CHAR(34),"'")&amp;CHAR(34)&amp;", "&amp;CHAR(34)&amp;"value"&amp;CHAR(34)&amp;": "&amp;SUBSTITUTE(TRIM(ROUND(IFERROR(CriteriTecnici!$N3798*1,IFERROR(NUMBERVALUE(CriteriTecnici!$N3798,".",","),IFERROR(NUMBERVALUE(CriteriTecnici!$N3798,",","."),0))),4)&amp;""),",",".")&amp;", "&amp;CHAR(34)&amp;"numerator"&amp;CHAR(34)&amp;": "&amp;SUBSTITUTE(TRIM(ROUND(IFERROR(CriteriTecnici!$K3798*1,IFERROR(NUMBERVALUE(CriteriTecnici!$K3798,".",","),IFERROR(NUMBERVALUE(CriteriTecnici!$K3798,",","."),0))),4)&amp;""),",",".")&amp;", "&amp;CHAR(34)&amp;"denominator"&amp;CHAR(34)&amp;": "&amp;SUBSTITUTE(TRIM(ROUND(IFERROR(CriteriTecnici!$L3798*1,IFERROR(NUMBERVALUE(CriteriTecnici!$L3798,".",","),IFERROR(NUMBERVALUE(CriteriTecnici!$L3798,",","."),0))),4)&amp;""),",",".")&amp;", "&amp;CHAR(34)&amp;"flag"&amp;CHAR(34)&amp;": "&amp;SUBSTITUTE(TRIM(ROUND(IFERROR(CriteriTecnici!$M3798*1,IFERROR(NUMBERVALUE(CriteriTecnici!$M3798,".",","),IFERROR(NUMBERVALUE(CriteriTecnici!$M3798,",","."),0))),4)&amp;""),",",".")&amp;", "&amp;CHAR(34)&amp;"rawScore"&amp;CHAR(34)&amp;": "&amp;SUBSTITUTE(TRIM(ROUND(IFERROR(CriteriTecnici!$O3798*1,IFERROR(NUMBERVALUE(CriteriTecnici!$O3798,".",","),IFERROR(NUMBERVALUE(CriteriTecnici!$O3798,",","."),0))),4)&amp;""),",",".")&amp;CHAR(125)&amp;IF(TRUE,",",""))</f>
        <v/>
      </c>
    </row>
    <row r="4019">
      <c r="A4019" s="38">
        <f>IF(CriteriTecnici!$A3799="","","    "&amp;CHAR(123)&amp;CHAR(34)&amp;"bidderId"&amp;CHAR(34)&amp;": "&amp;CHAR(34)&amp;SUBSTITUTE(CriteriTecnici!$A3799,CHAR(34),"'")&amp;CHAR(34)&amp;", "&amp;CHAR(34)&amp;"lotId"&amp;CHAR(34)&amp;": "&amp;CHAR(34)&amp;SUBSTITUTE(CriteriTecnici!$C3799,CHAR(34),"'")&amp;CHAR(34)&amp;", "&amp;CHAR(34)&amp;"criterionId"&amp;CHAR(34)&amp;": "&amp;CHAR(34)&amp;SUBSTITUTE(CriteriTecnici!$D3799,CHAR(34),"'")&amp;CHAR(34)&amp;", "&amp;CHAR(34)&amp;"kind"&amp;CHAR(34)&amp;": "&amp;CHAR(34)&amp;SUBSTITUTE(CriteriTecnici!$F3799,CHAR(34),"'")&amp;CHAR(34)&amp;", "&amp;CHAR(34)&amp;"value"&amp;CHAR(34)&amp;": "&amp;SUBSTITUTE(TRIM(ROUND(IFERROR(CriteriTecnici!$N3799*1,IFERROR(NUMBERVALUE(CriteriTecnici!$N3799,".",","),IFERROR(NUMBERVALUE(CriteriTecnici!$N3799,",","."),0))),4)&amp;""),",",".")&amp;", "&amp;CHAR(34)&amp;"numerator"&amp;CHAR(34)&amp;": "&amp;SUBSTITUTE(TRIM(ROUND(IFERROR(CriteriTecnici!$K3799*1,IFERROR(NUMBERVALUE(CriteriTecnici!$K3799,".",","),IFERROR(NUMBERVALUE(CriteriTecnici!$K3799,",","."),0))),4)&amp;""),",",".")&amp;", "&amp;CHAR(34)&amp;"denominator"&amp;CHAR(34)&amp;": "&amp;SUBSTITUTE(TRIM(ROUND(IFERROR(CriteriTecnici!$L3799*1,IFERROR(NUMBERVALUE(CriteriTecnici!$L3799,".",","),IFERROR(NUMBERVALUE(CriteriTecnici!$L3799,",","."),0))),4)&amp;""),",",".")&amp;", "&amp;CHAR(34)&amp;"flag"&amp;CHAR(34)&amp;": "&amp;SUBSTITUTE(TRIM(ROUND(IFERROR(CriteriTecnici!$M3799*1,IFERROR(NUMBERVALUE(CriteriTecnici!$M3799,".",","),IFERROR(NUMBERVALUE(CriteriTecnici!$M3799,",","."),0))),4)&amp;""),",",".")&amp;", "&amp;CHAR(34)&amp;"rawScore"&amp;CHAR(34)&amp;": "&amp;SUBSTITUTE(TRIM(ROUND(IFERROR(CriteriTecnici!$O3799*1,IFERROR(NUMBERVALUE(CriteriTecnici!$O3799,".",","),IFERROR(NUMBERVALUE(CriteriTecnici!$O3799,",","."),0))),4)&amp;""),",",".")&amp;CHAR(125)&amp;IF(TRUE,",",""))</f>
        <v/>
      </c>
    </row>
    <row r="4020">
      <c r="A4020" s="38">
        <f>IF(CriteriTecnici!$A3800="","","    "&amp;CHAR(123)&amp;CHAR(34)&amp;"bidderId"&amp;CHAR(34)&amp;": "&amp;CHAR(34)&amp;SUBSTITUTE(CriteriTecnici!$A3800,CHAR(34),"'")&amp;CHAR(34)&amp;", "&amp;CHAR(34)&amp;"lotId"&amp;CHAR(34)&amp;": "&amp;CHAR(34)&amp;SUBSTITUTE(CriteriTecnici!$C3800,CHAR(34),"'")&amp;CHAR(34)&amp;", "&amp;CHAR(34)&amp;"criterionId"&amp;CHAR(34)&amp;": "&amp;CHAR(34)&amp;SUBSTITUTE(CriteriTecnici!$D3800,CHAR(34),"'")&amp;CHAR(34)&amp;", "&amp;CHAR(34)&amp;"kind"&amp;CHAR(34)&amp;": "&amp;CHAR(34)&amp;SUBSTITUTE(CriteriTecnici!$F3800,CHAR(34),"'")&amp;CHAR(34)&amp;", "&amp;CHAR(34)&amp;"value"&amp;CHAR(34)&amp;": "&amp;SUBSTITUTE(TRIM(ROUND(IFERROR(CriteriTecnici!$N3800*1,IFERROR(NUMBERVALUE(CriteriTecnici!$N3800,".",","),IFERROR(NUMBERVALUE(CriteriTecnici!$N3800,",","."),0))),4)&amp;""),",",".")&amp;", "&amp;CHAR(34)&amp;"numerator"&amp;CHAR(34)&amp;": "&amp;SUBSTITUTE(TRIM(ROUND(IFERROR(CriteriTecnici!$K3800*1,IFERROR(NUMBERVALUE(CriteriTecnici!$K3800,".",","),IFERROR(NUMBERVALUE(CriteriTecnici!$K3800,",","."),0))),4)&amp;""),",",".")&amp;", "&amp;CHAR(34)&amp;"denominator"&amp;CHAR(34)&amp;": "&amp;SUBSTITUTE(TRIM(ROUND(IFERROR(CriteriTecnici!$L3800*1,IFERROR(NUMBERVALUE(CriteriTecnici!$L3800,".",","),IFERROR(NUMBERVALUE(CriteriTecnici!$L3800,",","."),0))),4)&amp;""),",",".")&amp;", "&amp;CHAR(34)&amp;"flag"&amp;CHAR(34)&amp;": "&amp;SUBSTITUTE(TRIM(ROUND(IFERROR(CriteriTecnici!$M3800*1,IFERROR(NUMBERVALUE(CriteriTecnici!$M3800,".",","),IFERROR(NUMBERVALUE(CriteriTecnici!$M3800,",","."),0))),4)&amp;""),",",".")&amp;", "&amp;CHAR(34)&amp;"rawScore"&amp;CHAR(34)&amp;": "&amp;SUBSTITUTE(TRIM(ROUND(IFERROR(CriteriTecnici!$O3800*1,IFERROR(NUMBERVALUE(CriteriTecnici!$O3800,".",","),IFERROR(NUMBERVALUE(CriteriTecnici!$O3800,",","."),0))),4)&amp;""),",",".")&amp;CHAR(125)&amp;IF(TRUE,",",""))</f>
        <v/>
      </c>
    </row>
    <row r="4021">
      <c r="A4021" s="38">
        <f>IF(CriteriTecnici!$A3801="","","    "&amp;CHAR(123)&amp;CHAR(34)&amp;"bidderId"&amp;CHAR(34)&amp;": "&amp;CHAR(34)&amp;SUBSTITUTE(CriteriTecnici!$A3801,CHAR(34),"'")&amp;CHAR(34)&amp;", "&amp;CHAR(34)&amp;"lotId"&amp;CHAR(34)&amp;": "&amp;CHAR(34)&amp;SUBSTITUTE(CriteriTecnici!$C3801,CHAR(34),"'")&amp;CHAR(34)&amp;", "&amp;CHAR(34)&amp;"criterionId"&amp;CHAR(34)&amp;": "&amp;CHAR(34)&amp;SUBSTITUTE(CriteriTecnici!$D3801,CHAR(34),"'")&amp;CHAR(34)&amp;", "&amp;CHAR(34)&amp;"kind"&amp;CHAR(34)&amp;": "&amp;CHAR(34)&amp;SUBSTITUTE(CriteriTecnici!$F3801,CHAR(34),"'")&amp;CHAR(34)&amp;", "&amp;CHAR(34)&amp;"value"&amp;CHAR(34)&amp;": "&amp;SUBSTITUTE(TRIM(ROUND(IFERROR(CriteriTecnici!$N3801*1,IFERROR(NUMBERVALUE(CriteriTecnici!$N3801,".",","),IFERROR(NUMBERVALUE(CriteriTecnici!$N3801,",","."),0))),4)&amp;""),",",".")&amp;", "&amp;CHAR(34)&amp;"numerator"&amp;CHAR(34)&amp;": "&amp;SUBSTITUTE(TRIM(ROUND(IFERROR(CriteriTecnici!$K3801*1,IFERROR(NUMBERVALUE(CriteriTecnici!$K3801,".",","),IFERROR(NUMBERVALUE(CriteriTecnici!$K3801,",","."),0))),4)&amp;""),",",".")&amp;", "&amp;CHAR(34)&amp;"denominator"&amp;CHAR(34)&amp;": "&amp;SUBSTITUTE(TRIM(ROUND(IFERROR(CriteriTecnici!$L3801*1,IFERROR(NUMBERVALUE(CriteriTecnici!$L3801,".",","),IFERROR(NUMBERVALUE(CriteriTecnici!$L3801,",","."),0))),4)&amp;""),",",".")&amp;", "&amp;CHAR(34)&amp;"flag"&amp;CHAR(34)&amp;": "&amp;SUBSTITUTE(TRIM(ROUND(IFERROR(CriteriTecnici!$M3801*1,IFERROR(NUMBERVALUE(CriteriTecnici!$M3801,".",","),IFERROR(NUMBERVALUE(CriteriTecnici!$M3801,",","."),0))),4)&amp;""),",",".")&amp;", "&amp;CHAR(34)&amp;"rawScore"&amp;CHAR(34)&amp;": "&amp;SUBSTITUTE(TRIM(ROUND(IFERROR(CriteriTecnici!$O3801*1,IFERROR(NUMBERVALUE(CriteriTecnici!$O3801,".",","),IFERROR(NUMBERVALUE(CriteriTecnici!$O3801,",","."),0))),4)&amp;""),",",".")&amp;CHAR(125)&amp;IF(TRUE,",",""))</f>
        <v/>
      </c>
    </row>
    <row r="4022">
      <c r="A4022" s="38">
        <f>IF(CriteriTecnici!$A3802="","","    "&amp;CHAR(123)&amp;CHAR(34)&amp;"bidderId"&amp;CHAR(34)&amp;": "&amp;CHAR(34)&amp;SUBSTITUTE(CriteriTecnici!$A3802,CHAR(34),"'")&amp;CHAR(34)&amp;", "&amp;CHAR(34)&amp;"lotId"&amp;CHAR(34)&amp;": "&amp;CHAR(34)&amp;SUBSTITUTE(CriteriTecnici!$C3802,CHAR(34),"'")&amp;CHAR(34)&amp;", "&amp;CHAR(34)&amp;"criterionId"&amp;CHAR(34)&amp;": "&amp;CHAR(34)&amp;SUBSTITUTE(CriteriTecnici!$D3802,CHAR(34),"'")&amp;CHAR(34)&amp;", "&amp;CHAR(34)&amp;"kind"&amp;CHAR(34)&amp;": "&amp;CHAR(34)&amp;SUBSTITUTE(CriteriTecnici!$F3802,CHAR(34),"'")&amp;CHAR(34)&amp;", "&amp;CHAR(34)&amp;"value"&amp;CHAR(34)&amp;": "&amp;SUBSTITUTE(TRIM(ROUND(IFERROR(CriteriTecnici!$N3802*1,IFERROR(NUMBERVALUE(CriteriTecnici!$N3802,".",","),IFERROR(NUMBERVALUE(CriteriTecnici!$N3802,",","."),0))),4)&amp;""),",",".")&amp;", "&amp;CHAR(34)&amp;"numerator"&amp;CHAR(34)&amp;": "&amp;SUBSTITUTE(TRIM(ROUND(IFERROR(CriteriTecnici!$K3802*1,IFERROR(NUMBERVALUE(CriteriTecnici!$K3802,".",","),IFERROR(NUMBERVALUE(CriteriTecnici!$K3802,",","."),0))),4)&amp;""),",",".")&amp;", "&amp;CHAR(34)&amp;"denominator"&amp;CHAR(34)&amp;": "&amp;SUBSTITUTE(TRIM(ROUND(IFERROR(CriteriTecnici!$L3802*1,IFERROR(NUMBERVALUE(CriteriTecnici!$L3802,".",","),IFERROR(NUMBERVALUE(CriteriTecnici!$L3802,",","."),0))),4)&amp;""),",",".")&amp;", "&amp;CHAR(34)&amp;"flag"&amp;CHAR(34)&amp;": "&amp;SUBSTITUTE(TRIM(ROUND(IFERROR(CriteriTecnici!$M3802*1,IFERROR(NUMBERVALUE(CriteriTecnici!$M3802,".",","),IFERROR(NUMBERVALUE(CriteriTecnici!$M3802,",","."),0))),4)&amp;""),",",".")&amp;", "&amp;CHAR(34)&amp;"rawScore"&amp;CHAR(34)&amp;": "&amp;SUBSTITUTE(TRIM(ROUND(IFERROR(CriteriTecnici!$O3802*1,IFERROR(NUMBERVALUE(CriteriTecnici!$O3802,".",","),IFERROR(NUMBERVALUE(CriteriTecnici!$O3802,",","."),0))),4)&amp;""),",",".")&amp;CHAR(125)&amp;IF(TRUE,",",""))</f>
        <v/>
      </c>
    </row>
    <row r="4023">
      <c r="A4023" s="38">
        <f>IF(CriteriTecnici!$A3803="","","    "&amp;CHAR(123)&amp;CHAR(34)&amp;"bidderId"&amp;CHAR(34)&amp;": "&amp;CHAR(34)&amp;SUBSTITUTE(CriteriTecnici!$A3803,CHAR(34),"'")&amp;CHAR(34)&amp;", "&amp;CHAR(34)&amp;"lotId"&amp;CHAR(34)&amp;": "&amp;CHAR(34)&amp;SUBSTITUTE(CriteriTecnici!$C3803,CHAR(34),"'")&amp;CHAR(34)&amp;", "&amp;CHAR(34)&amp;"criterionId"&amp;CHAR(34)&amp;": "&amp;CHAR(34)&amp;SUBSTITUTE(CriteriTecnici!$D3803,CHAR(34),"'")&amp;CHAR(34)&amp;", "&amp;CHAR(34)&amp;"kind"&amp;CHAR(34)&amp;": "&amp;CHAR(34)&amp;SUBSTITUTE(CriteriTecnici!$F3803,CHAR(34),"'")&amp;CHAR(34)&amp;", "&amp;CHAR(34)&amp;"value"&amp;CHAR(34)&amp;": "&amp;SUBSTITUTE(TRIM(ROUND(IFERROR(CriteriTecnici!$N3803*1,IFERROR(NUMBERVALUE(CriteriTecnici!$N3803,".",","),IFERROR(NUMBERVALUE(CriteriTecnici!$N3803,",","."),0))),4)&amp;""),",",".")&amp;", "&amp;CHAR(34)&amp;"numerator"&amp;CHAR(34)&amp;": "&amp;SUBSTITUTE(TRIM(ROUND(IFERROR(CriteriTecnici!$K3803*1,IFERROR(NUMBERVALUE(CriteriTecnici!$K3803,".",","),IFERROR(NUMBERVALUE(CriteriTecnici!$K3803,",","."),0))),4)&amp;""),",",".")&amp;", "&amp;CHAR(34)&amp;"denominator"&amp;CHAR(34)&amp;": "&amp;SUBSTITUTE(TRIM(ROUND(IFERROR(CriteriTecnici!$L3803*1,IFERROR(NUMBERVALUE(CriteriTecnici!$L3803,".",","),IFERROR(NUMBERVALUE(CriteriTecnici!$L3803,",","."),0))),4)&amp;""),",",".")&amp;", "&amp;CHAR(34)&amp;"flag"&amp;CHAR(34)&amp;": "&amp;SUBSTITUTE(TRIM(ROUND(IFERROR(CriteriTecnici!$M3803*1,IFERROR(NUMBERVALUE(CriteriTecnici!$M3803,".",","),IFERROR(NUMBERVALUE(CriteriTecnici!$M3803,",","."),0))),4)&amp;""),",",".")&amp;", "&amp;CHAR(34)&amp;"rawScore"&amp;CHAR(34)&amp;": "&amp;SUBSTITUTE(TRIM(ROUND(IFERROR(CriteriTecnici!$O3803*1,IFERROR(NUMBERVALUE(CriteriTecnici!$O3803,".",","),IFERROR(NUMBERVALUE(CriteriTecnici!$O3803,",","."),0))),4)&amp;""),",",".")&amp;CHAR(125)&amp;IF(TRUE,",",""))</f>
        <v/>
      </c>
    </row>
    <row r="4024">
      <c r="A4024" s="38">
        <f>IF(CriteriTecnici!$A3804="","","    "&amp;CHAR(123)&amp;CHAR(34)&amp;"bidderId"&amp;CHAR(34)&amp;": "&amp;CHAR(34)&amp;SUBSTITUTE(CriteriTecnici!$A3804,CHAR(34),"'")&amp;CHAR(34)&amp;", "&amp;CHAR(34)&amp;"lotId"&amp;CHAR(34)&amp;": "&amp;CHAR(34)&amp;SUBSTITUTE(CriteriTecnici!$C3804,CHAR(34),"'")&amp;CHAR(34)&amp;", "&amp;CHAR(34)&amp;"criterionId"&amp;CHAR(34)&amp;": "&amp;CHAR(34)&amp;SUBSTITUTE(CriteriTecnici!$D3804,CHAR(34),"'")&amp;CHAR(34)&amp;", "&amp;CHAR(34)&amp;"kind"&amp;CHAR(34)&amp;": "&amp;CHAR(34)&amp;SUBSTITUTE(CriteriTecnici!$F3804,CHAR(34),"'")&amp;CHAR(34)&amp;", "&amp;CHAR(34)&amp;"value"&amp;CHAR(34)&amp;": "&amp;SUBSTITUTE(TRIM(ROUND(IFERROR(CriteriTecnici!$N3804*1,IFERROR(NUMBERVALUE(CriteriTecnici!$N3804,".",","),IFERROR(NUMBERVALUE(CriteriTecnici!$N3804,",","."),0))),4)&amp;""),",",".")&amp;", "&amp;CHAR(34)&amp;"numerator"&amp;CHAR(34)&amp;": "&amp;SUBSTITUTE(TRIM(ROUND(IFERROR(CriteriTecnici!$K3804*1,IFERROR(NUMBERVALUE(CriteriTecnici!$K3804,".",","),IFERROR(NUMBERVALUE(CriteriTecnici!$K3804,",","."),0))),4)&amp;""),",",".")&amp;", "&amp;CHAR(34)&amp;"denominator"&amp;CHAR(34)&amp;": "&amp;SUBSTITUTE(TRIM(ROUND(IFERROR(CriteriTecnici!$L3804*1,IFERROR(NUMBERVALUE(CriteriTecnici!$L3804,".",","),IFERROR(NUMBERVALUE(CriteriTecnici!$L3804,",","."),0))),4)&amp;""),",",".")&amp;", "&amp;CHAR(34)&amp;"flag"&amp;CHAR(34)&amp;": "&amp;SUBSTITUTE(TRIM(ROUND(IFERROR(CriteriTecnici!$M3804*1,IFERROR(NUMBERVALUE(CriteriTecnici!$M3804,".",","),IFERROR(NUMBERVALUE(CriteriTecnici!$M3804,",","."),0))),4)&amp;""),",",".")&amp;", "&amp;CHAR(34)&amp;"rawScore"&amp;CHAR(34)&amp;": "&amp;SUBSTITUTE(TRIM(ROUND(IFERROR(CriteriTecnici!$O3804*1,IFERROR(NUMBERVALUE(CriteriTecnici!$O3804,".",","),IFERROR(NUMBERVALUE(CriteriTecnici!$O3804,",","."),0))),4)&amp;""),",",".")&amp;CHAR(125)&amp;IF(TRUE,",",""))</f>
        <v/>
      </c>
    </row>
    <row r="4025">
      <c r="A4025" s="38">
        <f>IF(CriteriTecnici!$A3805="","","    "&amp;CHAR(123)&amp;CHAR(34)&amp;"bidderId"&amp;CHAR(34)&amp;": "&amp;CHAR(34)&amp;SUBSTITUTE(CriteriTecnici!$A3805,CHAR(34),"'")&amp;CHAR(34)&amp;", "&amp;CHAR(34)&amp;"lotId"&amp;CHAR(34)&amp;": "&amp;CHAR(34)&amp;SUBSTITUTE(CriteriTecnici!$C3805,CHAR(34),"'")&amp;CHAR(34)&amp;", "&amp;CHAR(34)&amp;"criterionId"&amp;CHAR(34)&amp;": "&amp;CHAR(34)&amp;SUBSTITUTE(CriteriTecnici!$D3805,CHAR(34),"'")&amp;CHAR(34)&amp;", "&amp;CHAR(34)&amp;"kind"&amp;CHAR(34)&amp;": "&amp;CHAR(34)&amp;SUBSTITUTE(CriteriTecnici!$F3805,CHAR(34),"'")&amp;CHAR(34)&amp;", "&amp;CHAR(34)&amp;"value"&amp;CHAR(34)&amp;": "&amp;SUBSTITUTE(TRIM(ROUND(IFERROR(CriteriTecnici!$N3805*1,IFERROR(NUMBERVALUE(CriteriTecnici!$N3805,".",","),IFERROR(NUMBERVALUE(CriteriTecnici!$N3805,",","."),0))),4)&amp;""),",",".")&amp;", "&amp;CHAR(34)&amp;"numerator"&amp;CHAR(34)&amp;": "&amp;SUBSTITUTE(TRIM(ROUND(IFERROR(CriteriTecnici!$K3805*1,IFERROR(NUMBERVALUE(CriteriTecnici!$K3805,".",","),IFERROR(NUMBERVALUE(CriteriTecnici!$K3805,",","."),0))),4)&amp;""),",",".")&amp;", "&amp;CHAR(34)&amp;"denominator"&amp;CHAR(34)&amp;": "&amp;SUBSTITUTE(TRIM(ROUND(IFERROR(CriteriTecnici!$L3805*1,IFERROR(NUMBERVALUE(CriteriTecnici!$L3805,".",","),IFERROR(NUMBERVALUE(CriteriTecnici!$L3805,",","."),0))),4)&amp;""),",",".")&amp;", "&amp;CHAR(34)&amp;"flag"&amp;CHAR(34)&amp;": "&amp;SUBSTITUTE(TRIM(ROUND(IFERROR(CriteriTecnici!$M3805*1,IFERROR(NUMBERVALUE(CriteriTecnici!$M3805,".",","),IFERROR(NUMBERVALUE(CriteriTecnici!$M3805,",","."),0))),4)&amp;""),",",".")&amp;", "&amp;CHAR(34)&amp;"rawScore"&amp;CHAR(34)&amp;": "&amp;SUBSTITUTE(TRIM(ROUND(IFERROR(CriteriTecnici!$O3805*1,IFERROR(NUMBERVALUE(CriteriTecnici!$O3805,".",","),IFERROR(NUMBERVALUE(CriteriTecnici!$O3805,",","."),0))),4)&amp;""),",",".")&amp;CHAR(125)&amp;IF(TRUE,",",""))</f>
        <v/>
      </c>
    </row>
    <row r="4026">
      <c r="A4026" s="38">
        <f>IF(CriteriTecnici!$A3806="","","    "&amp;CHAR(123)&amp;CHAR(34)&amp;"bidderId"&amp;CHAR(34)&amp;": "&amp;CHAR(34)&amp;SUBSTITUTE(CriteriTecnici!$A3806,CHAR(34),"'")&amp;CHAR(34)&amp;", "&amp;CHAR(34)&amp;"lotId"&amp;CHAR(34)&amp;": "&amp;CHAR(34)&amp;SUBSTITUTE(CriteriTecnici!$C3806,CHAR(34),"'")&amp;CHAR(34)&amp;", "&amp;CHAR(34)&amp;"criterionId"&amp;CHAR(34)&amp;": "&amp;CHAR(34)&amp;SUBSTITUTE(CriteriTecnici!$D3806,CHAR(34),"'")&amp;CHAR(34)&amp;", "&amp;CHAR(34)&amp;"kind"&amp;CHAR(34)&amp;": "&amp;CHAR(34)&amp;SUBSTITUTE(CriteriTecnici!$F3806,CHAR(34),"'")&amp;CHAR(34)&amp;", "&amp;CHAR(34)&amp;"value"&amp;CHAR(34)&amp;": "&amp;SUBSTITUTE(TRIM(ROUND(IFERROR(CriteriTecnici!$N3806*1,IFERROR(NUMBERVALUE(CriteriTecnici!$N3806,".",","),IFERROR(NUMBERVALUE(CriteriTecnici!$N3806,",","."),0))),4)&amp;""),",",".")&amp;", "&amp;CHAR(34)&amp;"numerator"&amp;CHAR(34)&amp;": "&amp;SUBSTITUTE(TRIM(ROUND(IFERROR(CriteriTecnici!$K3806*1,IFERROR(NUMBERVALUE(CriteriTecnici!$K3806,".",","),IFERROR(NUMBERVALUE(CriteriTecnici!$K3806,",","."),0))),4)&amp;""),",",".")&amp;", "&amp;CHAR(34)&amp;"denominator"&amp;CHAR(34)&amp;": "&amp;SUBSTITUTE(TRIM(ROUND(IFERROR(CriteriTecnici!$L3806*1,IFERROR(NUMBERVALUE(CriteriTecnici!$L3806,".",","),IFERROR(NUMBERVALUE(CriteriTecnici!$L3806,",","."),0))),4)&amp;""),",",".")&amp;", "&amp;CHAR(34)&amp;"flag"&amp;CHAR(34)&amp;": "&amp;SUBSTITUTE(TRIM(ROUND(IFERROR(CriteriTecnici!$M3806*1,IFERROR(NUMBERVALUE(CriteriTecnici!$M3806,".",","),IFERROR(NUMBERVALUE(CriteriTecnici!$M3806,",","."),0))),4)&amp;""),",",".")&amp;", "&amp;CHAR(34)&amp;"rawScore"&amp;CHAR(34)&amp;": "&amp;SUBSTITUTE(TRIM(ROUND(IFERROR(CriteriTecnici!$O3806*1,IFERROR(NUMBERVALUE(CriteriTecnici!$O3806,".",","),IFERROR(NUMBERVALUE(CriteriTecnici!$O3806,",","."),0))),4)&amp;""),",",".")&amp;CHAR(125)&amp;IF(TRUE,",",""))</f>
        <v/>
      </c>
    </row>
    <row r="4027">
      <c r="A4027" s="38">
        <f>IF(CriteriTecnici!$A3807="","","    "&amp;CHAR(123)&amp;CHAR(34)&amp;"bidderId"&amp;CHAR(34)&amp;": "&amp;CHAR(34)&amp;SUBSTITUTE(CriteriTecnici!$A3807,CHAR(34),"'")&amp;CHAR(34)&amp;", "&amp;CHAR(34)&amp;"lotId"&amp;CHAR(34)&amp;": "&amp;CHAR(34)&amp;SUBSTITUTE(CriteriTecnici!$C3807,CHAR(34),"'")&amp;CHAR(34)&amp;", "&amp;CHAR(34)&amp;"criterionId"&amp;CHAR(34)&amp;": "&amp;CHAR(34)&amp;SUBSTITUTE(CriteriTecnici!$D3807,CHAR(34),"'")&amp;CHAR(34)&amp;", "&amp;CHAR(34)&amp;"kind"&amp;CHAR(34)&amp;": "&amp;CHAR(34)&amp;SUBSTITUTE(CriteriTecnici!$F3807,CHAR(34),"'")&amp;CHAR(34)&amp;", "&amp;CHAR(34)&amp;"value"&amp;CHAR(34)&amp;": "&amp;SUBSTITUTE(TRIM(ROUND(IFERROR(CriteriTecnici!$N3807*1,IFERROR(NUMBERVALUE(CriteriTecnici!$N3807,".",","),IFERROR(NUMBERVALUE(CriteriTecnici!$N3807,",","."),0))),4)&amp;""),",",".")&amp;", "&amp;CHAR(34)&amp;"numerator"&amp;CHAR(34)&amp;": "&amp;SUBSTITUTE(TRIM(ROUND(IFERROR(CriteriTecnici!$K3807*1,IFERROR(NUMBERVALUE(CriteriTecnici!$K3807,".",","),IFERROR(NUMBERVALUE(CriteriTecnici!$K3807,",","."),0))),4)&amp;""),",",".")&amp;", "&amp;CHAR(34)&amp;"denominator"&amp;CHAR(34)&amp;": "&amp;SUBSTITUTE(TRIM(ROUND(IFERROR(CriteriTecnici!$L3807*1,IFERROR(NUMBERVALUE(CriteriTecnici!$L3807,".",","),IFERROR(NUMBERVALUE(CriteriTecnici!$L3807,",","."),0))),4)&amp;""),",",".")&amp;", "&amp;CHAR(34)&amp;"flag"&amp;CHAR(34)&amp;": "&amp;SUBSTITUTE(TRIM(ROUND(IFERROR(CriteriTecnici!$M3807*1,IFERROR(NUMBERVALUE(CriteriTecnici!$M3807,".",","),IFERROR(NUMBERVALUE(CriteriTecnici!$M3807,",","."),0))),4)&amp;""),",",".")&amp;", "&amp;CHAR(34)&amp;"rawScore"&amp;CHAR(34)&amp;": "&amp;SUBSTITUTE(TRIM(ROUND(IFERROR(CriteriTecnici!$O3807*1,IFERROR(NUMBERVALUE(CriteriTecnici!$O3807,".",","),IFERROR(NUMBERVALUE(CriteriTecnici!$O3807,",","."),0))),4)&amp;""),",",".")&amp;CHAR(125)&amp;IF(TRUE,",",""))</f>
        <v/>
      </c>
    </row>
    <row r="4028">
      <c r="A4028" s="38">
        <f>IF(CriteriTecnici!$A3808="","","    "&amp;CHAR(123)&amp;CHAR(34)&amp;"bidderId"&amp;CHAR(34)&amp;": "&amp;CHAR(34)&amp;SUBSTITUTE(CriteriTecnici!$A3808,CHAR(34),"'")&amp;CHAR(34)&amp;", "&amp;CHAR(34)&amp;"lotId"&amp;CHAR(34)&amp;": "&amp;CHAR(34)&amp;SUBSTITUTE(CriteriTecnici!$C3808,CHAR(34),"'")&amp;CHAR(34)&amp;", "&amp;CHAR(34)&amp;"criterionId"&amp;CHAR(34)&amp;": "&amp;CHAR(34)&amp;SUBSTITUTE(CriteriTecnici!$D3808,CHAR(34),"'")&amp;CHAR(34)&amp;", "&amp;CHAR(34)&amp;"kind"&amp;CHAR(34)&amp;": "&amp;CHAR(34)&amp;SUBSTITUTE(CriteriTecnici!$F3808,CHAR(34),"'")&amp;CHAR(34)&amp;", "&amp;CHAR(34)&amp;"value"&amp;CHAR(34)&amp;": "&amp;SUBSTITUTE(TRIM(ROUND(IFERROR(CriteriTecnici!$N3808*1,IFERROR(NUMBERVALUE(CriteriTecnici!$N3808,".",","),IFERROR(NUMBERVALUE(CriteriTecnici!$N3808,",","."),0))),4)&amp;""),",",".")&amp;", "&amp;CHAR(34)&amp;"numerator"&amp;CHAR(34)&amp;": "&amp;SUBSTITUTE(TRIM(ROUND(IFERROR(CriteriTecnici!$K3808*1,IFERROR(NUMBERVALUE(CriteriTecnici!$K3808,".",","),IFERROR(NUMBERVALUE(CriteriTecnici!$K3808,",","."),0))),4)&amp;""),",",".")&amp;", "&amp;CHAR(34)&amp;"denominator"&amp;CHAR(34)&amp;": "&amp;SUBSTITUTE(TRIM(ROUND(IFERROR(CriteriTecnici!$L3808*1,IFERROR(NUMBERVALUE(CriteriTecnici!$L3808,".",","),IFERROR(NUMBERVALUE(CriteriTecnici!$L3808,",","."),0))),4)&amp;""),",",".")&amp;", "&amp;CHAR(34)&amp;"flag"&amp;CHAR(34)&amp;": "&amp;SUBSTITUTE(TRIM(ROUND(IFERROR(CriteriTecnici!$M3808*1,IFERROR(NUMBERVALUE(CriteriTecnici!$M3808,".",","),IFERROR(NUMBERVALUE(CriteriTecnici!$M3808,",","."),0))),4)&amp;""),",",".")&amp;", "&amp;CHAR(34)&amp;"rawScore"&amp;CHAR(34)&amp;": "&amp;SUBSTITUTE(TRIM(ROUND(IFERROR(CriteriTecnici!$O3808*1,IFERROR(NUMBERVALUE(CriteriTecnici!$O3808,".",","),IFERROR(NUMBERVALUE(CriteriTecnici!$O3808,",","."),0))),4)&amp;""),",",".")&amp;CHAR(125)&amp;IF(TRUE,",",""))</f>
        <v/>
      </c>
    </row>
    <row r="4029">
      <c r="A4029" s="38">
        <f>IF(CriteriTecnici!$A3809="","","    "&amp;CHAR(123)&amp;CHAR(34)&amp;"bidderId"&amp;CHAR(34)&amp;": "&amp;CHAR(34)&amp;SUBSTITUTE(CriteriTecnici!$A3809,CHAR(34),"'")&amp;CHAR(34)&amp;", "&amp;CHAR(34)&amp;"lotId"&amp;CHAR(34)&amp;": "&amp;CHAR(34)&amp;SUBSTITUTE(CriteriTecnici!$C3809,CHAR(34),"'")&amp;CHAR(34)&amp;", "&amp;CHAR(34)&amp;"criterionId"&amp;CHAR(34)&amp;": "&amp;CHAR(34)&amp;SUBSTITUTE(CriteriTecnici!$D3809,CHAR(34),"'")&amp;CHAR(34)&amp;", "&amp;CHAR(34)&amp;"kind"&amp;CHAR(34)&amp;": "&amp;CHAR(34)&amp;SUBSTITUTE(CriteriTecnici!$F3809,CHAR(34),"'")&amp;CHAR(34)&amp;", "&amp;CHAR(34)&amp;"value"&amp;CHAR(34)&amp;": "&amp;SUBSTITUTE(TRIM(ROUND(IFERROR(CriteriTecnici!$N3809*1,IFERROR(NUMBERVALUE(CriteriTecnici!$N3809,".",","),IFERROR(NUMBERVALUE(CriteriTecnici!$N3809,",","."),0))),4)&amp;""),",",".")&amp;", "&amp;CHAR(34)&amp;"numerator"&amp;CHAR(34)&amp;": "&amp;SUBSTITUTE(TRIM(ROUND(IFERROR(CriteriTecnici!$K3809*1,IFERROR(NUMBERVALUE(CriteriTecnici!$K3809,".",","),IFERROR(NUMBERVALUE(CriteriTecnici!$K3809,",","."),0))),4)&amp;""),",",".")&amp;", "&amp;CHAR(34)&amp;"denominator"&amp;CHAR(34)&amp;": "&amp;SUBSTITUTE(TRIM(ROUND(IFERROR(CriteriTecnici!$L3809*1,IFERROR(NUMBERVALUE(CriteriTecnici!$L3809,".",","),IFERROR(NUMBERVALUE(CriteriTecnici!$L3809,",","."),0))),4)&amp;""),",",".")&amp;", "&amp;CHAR(34)&amp;"flag"&amp;CHAR(34)&amp;": "&amp;SUBSTITUTE(TRIM(ROUND(IFERROR(CriteriTecnici!$M3809*1,IFERROR(NUMBERVALUE(CriteriTecnici!$M3809,".",","),IFERROR(NUMBERVALUE(CriteriTecnici!$M3809,",","."),0))),4)&amp;""),",",".")&amp;", "&amp;CHAR(34)&amp;"rawScore"&amp;CHAR(34)&amp;": "&amp;SUBSTITUTE(TRIM(ROUND(IFERROR(CriteriTecnici!$O3809*1,IFERROR(NUMBERVALUE(CriteriTecnici!$O3809,".",","),IFERROR(NUMBERVALUE(CriteriTecnici!$O3809,",","."),0))),4)&amp;""),",",".")&amp;CHAR(125)&amp;IF(TRUE,",",""))</f>
        <v/>
      </c>
    </row>
    <row r="4030">
      <c r="A4030" s="38">
        <f>IF(CriteriTecnici!$A3810="","","    "&amp;CHAR(123)&amp;CHAR(34)&amp;"bidderId"&amp;CHAR(34)&amp;": "&amp;CHAR(34)&amp;SUBSTITUTE(CriteriTecnici!$A3810,CHAR(34),"'")&amp;CHAR(34)&amp;", "&amp;CHAR(34)&amp;"lotId"&amp;CHAR(34)&amp;": "&amp;CHAR(34)&amp;SUBSTITUTE(CriteriTecnici!$C3810,CHAR(34),"'")&amp;CHAR(34)&amp;", "&amp;CHAR(34)&amp;"criterionId"&amp;CHAR(34)&amp;": "&amp;CHAR(34)&amp;SUBSTITUTE(CriteriTecnici!$D3810,CHAR(34),"'")&amp;CHAR(34)&amp;", "&amp;CHAR(34)&amp;"kind"&amp;CHAR(34)&amp;": "&amp;CHAR(34)&amp;SUBSTITUTE(CriteriTecnici!$F3810,CHAR(34),"'")&amp;CHAR(34)&amp;", "&amp;CHAR(34)&amp;"value"&amp;CHAR(34)&amp;": "&amp;SUBSTITUTE(TRIM(ROUND(IFERROR(CriteriTecnici!$N3810*1,IFERROR(NUMBERVALUE(CriteriTecnici!$N3810,".",","),IFERROR(NUMBERVALUE(CriteriTecnici!$N3810,",","."),0))),4)&amp;""),",",".")&amp;", "&amp;CHAR(34)&amp;"numerator"&amp;CHAR(34)&amp;": "&amp;SUBSTITUTE(TRIM(ROUND(IFERROR(CriteriTecnici!$K3810*1,IFERROR(NUMBERVALUE(CriteriTecnici!$K3810,".",","),IFERROR(NUMBERVALUE(CriteriTecnici!$K3810,",","."),0))),4)&amp;""),",",".")&amp;", "&amp;CHAR(34)&amp;"denominator"&amp;CHAR(34)&amp;": "&amp;SUBSTITUTE(TRIM(ROUND(IFERROR(CriteriTecnici!$L3810*1,IFERROR(NUMBERVALUE(CriteriTecnici!$L3810,".",","),IFERROR(NUMBERVALUE(CriteriTecnici!$L3810,",","."),0))),4)&amp;""),",",".")&amp;", "&amp;CHAR(34)&amp;"flag"&amp;CHAR(34)&amp;": "&amp;SUBSTITUTE(TRIM(ROUND(IFERROR(CriteriTecnici!$M3810*1,IFERROR(NUMBERVALUE(CriteriTecnici!$M3810,".",","),IFERROR(NUMBERVALUE(CriteriTecnici!$M3810,",","."),0))),4)&amp;""),",",".")&amp;", "&amp;CHAR(34)&amp;"rawScore"&amp;CHAR(34)&amp;": "&amp;SUBSTITUTE(TRIM(ROUND(IFERROR(CriteriTecnici!$O3810*1,IFERROR(NUMBERVALUE(CriteriTecnici!$O3810,".",","),IFERROR(NUMBERVALUE(CriteriTecnici!$O3810,",","."),0))),4)&amp;""),",",".")&amp;CHAR(125)&amp;IF(TRUE,",",""))</f>
        <v/>
      </c>
    </row>
    <row r="4031">
      <c r="A4031" s="38">
        <f>IF(CriteriTecnici!$A3811="","","    "&amp;CHAR(123)&amp;CHAR(34)&amp;"bidderId"&amp;CHAR(34)&amp;": "&amp;CHAR(34)&amp;SUBSTITUTE(CriteriTecnici!$A3811,CHAR(34),"'")&amp;CHAR(34)&amp;", "&amp;CHAR(34)&amp;"lotId"&amp;CHAR(34)&amp;": "&amp;CHAR(34)&amp;SUBSTITUTE(CriteriTecnici!$C3811,CHAR(34),"'")&amp;CHAR(34)&amp;", "&amp;CHAR(34)&amp;"criterionId"&amp;CHAR(34)&amp;": "&amp;CHAR(34)&amp;SUBSTITUTE(CriteriTecnici!$D3811,CHAR(34),"'")&amp;CHAR(34)&amp;", "&amp;CHAR(34)&amp;"kind"&amp;CHAR(34)&amp;": "&amp;CHAR(34)&amp;SUBSTITUTE(CriteriTecnici!$F3811,CHAR(34),"'")&amp;CHAR(34)&amp;", "&amp;CHAR(34)&amp;"value"&amp;CHAR(34)&amp;": "&amp;SUBSTITUTE(TRIM(ROUND(IFERROR(CriteriTecnici!$N3811*1,IFERROR(NUMBERVALUE(CriteriTecnici!$N3811,".",","),IFERROR(NUMBERVALUE(CriteriTecnici!$N3811,",","."),0))),4)&amp;""),",",".")&amp;", "&amp;CHAR(34)&amp;"numerator"&amp;CHAR(34)&amp;": "&amp;SUBSTITUTE(TRIM(ROUND(IFERROR(CriteriTecnici!$K3811*1,IFERROR(NUMBERVALUE(CriteriTecnici!$K3811,".",","),IFERROR(NUMBERVALUE(CriteriTecnici!$K3811,",","."),0))),4)&amp;""),",",".")&amp;", "&amp;CHAR(34)&amp;"denominator"&amp;CHAR(34)&amp;": "&amp;SUBSTITUTE(TRIM(ROUND(IFERROR(CriteriTecnici!$L3811*1,IFERROR(NUMBERVALUE(CriteriTecnici!$L3811,".",","),IFERROR(NUMBERVALUE(CriteriTecnici!$L3811,",","."),0))),4)&amp;""),",",".")&amp;", "&amp;CHAR(34)&amp;"flag"&amp;CHAR(34)&amp;": "&amp;SUBSTITUTE(TRIM(ROUND(IFERROR(CriteriTecnici!$M3811*1,IFERROR(NUMBERVALUE(CriteriTecnici!$M3811,".",","),IFERROR(NUMBERVALUE(CriteriTecnici!$M3811,",","."),0))),4)&amp;""),",",".")&amp;", "&amp;CHAR(34)&amp;"rawScore"&amp;CHAR(34)&amp;": "&amp;SUBSTITUTE(TRIM(ROUND(IFERROR(CriteriTecnici!$O3811*1,IFERROR(NUMBERVALUE(CriteriTecnici!$O3811,".",","),IFERROR(NUMBERVALUE(CriteriTecnici!$O3811,",","."),0))),4)&amp;""),",",".")&amp;CHAR(125)&amp;IF(TRUE,",",""))</f>
        <v/>
      </c>
    </row>
    <row r="4032">
      <c r="A4032" s="38">
        <f>IF(CriteriTecnici!$A3812="","","    "&amp;CHAR(123)&amp;CHAR(34)&amp;"bidderId"&amp;CHAR(34)&amp;": "&amp;CHAR(34)&amp;SUBSTITUTE(CriteriTecnici!$A3812,CHAR(34),"'")&amp;CHAR(34)&amp;", "&amp;CHAR(34)&amp;"lotId"&amp;CHAR(34)&amp;": "&amp;CHAR(34)&amp;SUBSTITUTE(CriteriTecnici!$C3812,CHAR(34),"'")&amp;CHAR(34)&amp;", "&amp;CHAR(34)&amp;"criterionId"&amp;CHAR(34)&amp;": "&amp;CHAR(34)&amp;SUBSTITUTE(CriteriTecnici!$D3812,CHAR(34),"'")&amp;CHAR(34)&amp;", "&amp;CHAR(34)&amp;"kind"&amp;CHAR(34)&amp;": "&amp;CHAR(34)&amp;SUBSTITUTE(CriteriTecnici!$F3812,CHAR(34),"'")&amp;CHAR(34)&amp;", "&amp;CHAR(34)&amp;"value"&amp;CHAR(34)&amp;": "&amp;SUBSTITUTE(TRIM(ROUND(IFERROR(CriteriTecnici!$N3812*1,IFERROR(NUMBERVALUE(CriteriTecnici!$N3812,".",","),IFERROR(NUMBERVALUE(CriteriTecnici!$N3812,",","."),0))),4)&amp;""),",",".")&amp;", "&amp;CHAR(34)&amp;"numerator"&amp;CHAR(34)&amp;": "&amp;SUBSTITUTE(TRIM(ROUND(IFERROR(CriteriTecnici!$K3812*1,IFERROR(NUMBERVALUE(CriteriTecnici!$K3812,".",","),IFERROR(NUMBERVALUE(CriteriTecnici!$K3812,",","."),0))),4)&amp;""),",",".")&amp;", "&amp;CHAR(34)&amp;"denominator"&amp;CHAR(34)&amp;": "&amp;SUBSTITUTE(TRIM(ROUND(IFERROR(CriteriTecnici!$L3812*1,IFERROR(NUMBERVALUE(CriteriTecnici!$L3812,".",","),IFERROR(NUMBERVALUE(CriteriTecnici!$L3812,",","."),0))),4)&amp;""),",",".")&amp;", "&amp;CHAR(34)&amp;"flag"&amp;CHAR(34)&amp;": "&amp;SUBSTITUTE(TRIM(ROUND(IFERROR(CriteriTecnici!$M3812*1,IFERROR(NUMBERVALUE(CriteriTecnici!$M3812,".",","),IFERROR(NUMBERVALUE(CriteriTecnici!$M3812,",","."),0))),4)&amp;""),",",".")&amp;", "&amp;CHAR(34)&amp;"rawScore"&amp;CHAR(34)&amp;": "&amp;SUBSTITUTE(TRIM(ROUND(IFERROR(CriteriTecnici!$O3812*1,IFERROR(NUMBERVALUE(CriteriTecnici!$O3812,".",","),IFERROR(NUMBERVALUE(CriteriTecnici!$O3812,",","."),0))),4)&amp;""),",",".")&amp;CHAR(125)&amp;IF(TRUE,",",""))</f>
        <v/>
      </c>
    </row>
    <row r="4033">
      <c r="A4033" s="38">
        <f>IF(CriteriTecnici!$A3813="","","    "&amp;CHAR(123)&amp;CHAR(34)&amp;"bidderId"&amp;CHAR(34)&amp;": "&amp;CHAR(34)&amp;SUBSTITUTE(CriteriTecnici!$A3813,CHAR(34),"'")&amp;CHAR(34)&amp;", "&amp;CHAR(34)&amp;"lotId"&amp;CHAR(34)&amp;": "&amp;CHAR(34)&amp;SUBSTITUTE(CriteriTecnici!$C3813,CHAR(34),"'")&amp;CHAR(34)&amp;", "&amp;CHAR(34)&amp;"criterionId"&amp;CHAR(34)&amp;": "&amp;CHAR(34)&amp;SUBSTITUTE(CriteriTecnici!$D3813,CHAR(34),"'")&amp;CHAR(34)&amp;", "&amp;CHAR(34)&amp;"kind"&amp;CHAR(34)&amp;": "&amp;CHAR(34)&amp;SUBSTITUTE(CriteriTecnici!$F3813,CHAR(34),"'")&amp;CHAR(34)&amp;", "&amp;CHAR(34)&amp;"value"&amp;CHAR(34)&amp;": "&amp;SUBSTITUTE(TRIM(ROUND(IFERROR(CriteriTecnici!$N3813*1,IFERROR(NUMBERVALUE(CriteriTecnici!$N3813,".",","),IFERROR(NUMBERVALUE(CriteriTecnici!$N3813,",","."),0))),4)&amp;""),",",".")&amp;", "&amp;CHAR(34)&amp;"numerator"&amp;CHAR(34)&amp;": "&amp;SUBSTITUTE(TRIM(ROUND(IFERROR(CriteriTecnici!$K3813*1,IFERROR(NUMBERVALUE(CriteriTecnici!$K3813,".",","),IFERROR(NUMBERVALUE(CriteriTecnici!$K3813,",","."),0))),4)&amp;""),",",".")&amp;", "&amp;CHAR(34)&amp;"denominator"&amp;CHAR(34)&amp;": "&amp;SUBSTITUTE(TRIM(ROUND(IFERROR(CriteriTecnici!$L3813*1,IFERROR(NUMBERVALUE(CriteriTecnici!$L3813,".",","),IFERROR(NUMBERVALUE(CriteriTecnici!$L3813,",","."),0))),4)&amp;""),",",".")&amp;", "&amp;CHAR(34)&amp;"flag"&amp;CHAR(34)&amp;": "&amp;SUBSTITUTE(TRIM(ROUND(IFERROR(CriteriTecnici!$M3813*1,IFERROR(NUMBERVALUE(CriteriTecnici!$M3813,".",","),IFERROR(NUMBERVALUE(CriteriTecnici!$M3813,",","."),0))),4)&amp;""),",",".")&amp;", "&amp;CHAR(34)&amp;"rawScore"&amp;CHAR(34)&amp;": "&amp;SUBSTITUTE(TRIM(ROUND(IFERROR(CriteriTecnici!$O3813*1,IFERROR(NUMBERVALUE(CriteriTecnici!$O3813,".",","),IFERROR(NUMBERVALUE(CriteriTecnici!$O3813,",","."),0))),4)&amp;""),",",".")&amp;CHAR(125)&amp;IF(TRUE,",",""))</f>
        <v/>
      </c>
    </row>
    <row r="4034">
      <c r="A4034" s="38">
        <f>IF(CriteriTecnici!$A3814="","","    "&amp;CHAR(123)&amp;CHAR(34)&amp;"bidderId"&amp;CHAR(34)&amp;": "&amp;CHAR(34)&amp;SUBSTITUTE(CriteriTecnici!$A3814,CHAR(34),"'")&amp;CHAR(34)&amp;", "&amp;CHAR(34)&amp;"lotId"&amp;CHAR(34)&amp;": "&amp;CHAR(34)&amp;SUBSTITUTE(CriteriTecnici!$C3814,CHAR(34),"'")&amp;CHAR(34)&amp;", "&amp;CHAR(34)&amp;"criterionId"&amp;CHAR(34)&amp;": "&amp;CHAR(34)&amp;SUBSTITUTE(CriteriTecnici!$D3814,CHAR(34),"'")&amp;CHAR(34)&amp;", "&amp;CHAR(34)&amp;"kind"&amp;CHAR(34)&amp;": "&amp;CHAR(34)&amp;SUBSTITUTE(CriteriTecnici!$F3814,CHAR(34),"'")&amp;CHAR(34)&amp;", "&amp;CHAR(34)&amp;"value"&amp;CHAR(34)&amp;": "&amp;SUBSTITUTE(TRIM(ROUND(IFERROR(CriteriTecnici!$N3814*1,IFERROR(NUMBERVALUE(CriteriTecnici!$N3814,".",","),IFERROR(NUMBERVALUE(CriteriTecnici!$N3814,",","."),0))),4)&amp;""),",",".")&amp;", "&amp;CHAR(34)&amp;"numerator"&amp;CHAR(34)&amp;": "&amp;SUBSTITUTE(TRIM(ROUND(IFERROR(CriteriTecnici!$K3814*1,IFERROR(NUMBERVALUE(CriteriTecnici!$K3814,".",","),IFERROR(NUMBERVALUE(CriteriTecnici!$K3814,",","."),0))),4)&amp;""),",",".")&amp;", "&amp;CHAR(34)&amp;"denominator"&amp;CHAR(34)&amp;": "&amp;SUBSTITUTE(TRIM(ROUND(IFERROR(CriteriTecnici!$L3814*1,IFERROR(NUMBERVALUE(CriteriTecnici!$L3814,".",","),IFERROR(NUMBERVALUE(CriteriTecnici!$L3814,",","."),0))),4)&amp;""),",",".")&amp;", "&amp;CHAR(34)&amp;"flag"&amp;CHAR(34)&amp;": "&amp;SUBSTITUTE(TRIM(ROUND(IFERROR(CriteriTecnici!$M3814*1,IFERROR(NUMBERVALUE(CriteriTecnici!$M3814,".",","),IFERROR(NUMBERVALUE(CriteriTecnici!$M3814,",","."),0))),4)&amp;""),",",".")&amp;", "&amp;CHAR(34)&amp;"rawScore"&amp;CHAR(34)&amp;": "&amp;SUBSTITUTE(TRIM(ROUND(IFERROR(CriteriTecnici!$O3814*1,IFERROR(NUMBERVALUE(CriteriTecnici!$O3814,".",","),IFERROR(NUMBERVALUE(CriteriTecnici!$O3814,",","."),0))),4)&amp;""),",",".")&amp;CHAR(125)&amp;IF(TRUE,",",""))</f>
        <v/>
      </c>
    </row>
    <row r="4035">
      <c r="A4035" s="38">
        <f>IF(CriteriTecnici!$A3815="","","    "&amp;CHAR(123)&amp;CHAR(34)&amp;"bidderId"&amp;CHAR(34)&amp;": "&amp;CHAR(34)&amp;SUBSTITUTE(CriteriTecnici!$A3815,CHAR(34),"'")&amp;CHAR(34)&amp;", "&amp;CHAR(34)&amp;"lotId"&amp;CHAR(34)&amp;": "&amp;CHAR(34)&amp;SUBSTITUTE(CriteriTecnici!$C3815,CHAR(34),"'")&amp;CHAR(34)&amp;", "&amp;CHAR(34)&amp;"criterionId"&amp;CHAR(34)&amp;": "&amp;CHAR(34)&amp;SUBSTITUTE(CriteriTecnici!$D3815,CHAR(34),"'")&amp;CHAR(34)&amp;", "&amp;CHAR(34)&amp;"kind"&amp;CHAR(34)&amp;": "&amp;CHAR(34)&amp;SUBSTITUTE(CriteriTecnici!$F3815,CHAR(34),"'")&amp;CHAR(34)&amp;", "&amp;CHAR(34)&amp;"value"&amp;CHAR(34)&amp;": "&amp;SUBSTITUTE(TRIM(ROUND(IFERROR(CriteriTecnici!$N3815*1,IFERROR(NUMBERVALUE(CriteriTecnici!$N3815,".",","),IFERROR(NUMBERVALUE(CriteriTecnici!$N3815,",","."),0))),4)&amp;""),",",".")&amp;", "&amp;CHAR(34)&amp;"numerator"&amp;CHAR(34)&amp;": "&amp;SUBSTITUTE(TRIM(ROUND(IFERROR(CriteriTecnici!$K3815*1,IFERROR(NUMBERVALUE(CriteriTecnici!$K3815,".",","),IFERROR(NUMBERVALUE(CriteriTecnici!$K3815,",","."),0))),4)&amp;""),",",".")&amp;", "&amp;CHAR(34)&amp;"denominator"&amp;CHAR(34)&amp;": "&amp;SUBSTITUTE(TRIM(ROUND(IFERROR(CriteriTecnici!$L3815*1,IFERROR(NUMBERVALUE(CriteriTecnici!$L3815,".",","),IFERROR(NUMBERVALUE(CriteriTecnici!$L3815,",","."),0))),4)&amp;""),",",".")&amp;", "&amp;CHAR(34)&amp;"flag"&amp;CHAR(34)&amp;": "&amp;SUBSTITUTE(TRIM(ROUND(IFERROR(CriteriTecnici!$M3815*1,IFERROR(NUMBERVALUE(CriteriTecnici!$M3815,".",","),IFERROR(NUMBERVALUE(CriteriTecnici!$M3815,",","."),0))),4)&amp;""),",",".")&amp;", "&amp;CHAR(34)&amp;"rawScore"&amp;CHAR(34)&amp;": "&amp;SUBSTITUTE(TRIM(ROUND(IFERROR(CriteriTecnici!$O3815*1,IFERROR(NUMBERVALUE(CriteriTecnici!$O3815,".",","),IFERROR(NUMBERVALUE(CriteriTecnici!$O3815,",","."),0))),4)&amp;""),",",".")&amp;CHAR(125)&amp;IF(TRUE,",",""))</f>
        <v/>
      </c>
    </row>
    <row r="4036">
      <c r="A4036" s="38">
        <f>IF(CriteriTecnici!$A3816="","","    "&amp;CHAR(123)&amp;CHAR(34)&amp;"bidderId"&amp;CHAR(34)&amp;": "&amp;CHAR(34)&amp;SUBSTITUTE(CriteriTecnici!$A3816,CHAR(34),"'")&amp;CHAR(34)&amp;", "&amp;CHAR(34)&amp;"lotId"&amp;CHAR(34)&amp;": "&amp;CHAR(34)&amp;SUBSTITUTE(CriteriTecnici!$C3816,CHAR(34),"'")&amp;CHAR(34)&amp;", "&amp;CHAR(34)&amp;"criterionId"&amp;CHAR(34)&amp;": "&amp;CHAR(34)&amp;SUBSTITUTE(CriteriTecnici!$D3816,CHAR(34),"'")&amp;CHAR(34)&amp;", "&amp;CHAR(34)&amp;"kind"&amp;CHAR(34)&amp;": "&amp;CHAR(34)&amp;SUBSTITUTE(CriteriTecnici!$F3816,CHAR(34),"'")&amp;CHAR(34)&amp;", "&amp;CHAR(34)&amp;"value"&amp;CHAR(34)&amp;": "&amp;SUBSTITUTE(TRIM(ROUND(IFERROR(CriteriTecnici!$N3816*1,IFERROR(NUMBERVALUE(CriteriTecnici!$N3816,".",","),IFERROR(NUMBERVALUE(CriteriTecnici!$N3816,",","."),0))),4)&amp;""),",",".")&amp;", "&amp;CHAR(34)&amp;"numerator"&amp;CHAR(34)&amp;": "&amp;SUBSTITUTE(TRIM(ROUND(IFERROR(CriteriTecnici!$K3816*1,IFERROR(NUMBERVALUE(CriteriTecnici!$K3816,".",","),IFERROR(NUMBERVALUE(CriteriTecnici!$K3816,",","."),0))),4)&amp;""),",",".")&amp;", "&amp;CHAR(34)&amp;"denominator"&amp;CHAR(34)&amp;": "&amp;SUBSTITUTE(TRIM(ROUND(IFERROR(CriteriTecnici!$L3816*1,IFERROR(NUMBERVALUE(CriteriTecnici!$L3816,".",","),IFERROR(NUMBERVALUE(CriteriTecnici!$L3816,",","."),0))),4)&amp;""),",",".")&amp;", "&amp;CHAR(34)&amp;"flag"&amp;CHAR(34)&amp;": "&amp;SUBSTITUTE(TRIM(ROUND(IFERROR(CriteriTecnici!$M3816*1,IFERROR(NUMBERVALUE(CriteriTecnici!$M3816,".",","),IFERROR(NUMBERVALUE(CriteriTecnici!$M3816,",","."),0))),4)&amp;""),",",".")&amp;", "&amp;CHAR(34)&amp;"rawScore"&amp;CHAR(34)&amp;": "&amp;SUBSTITUTE(TRIM(ROUND(IFERROR(CriteriTecnici!$O3816*1,IFERROR(NUMBERVALUE(CriteriTecnici!$O3816,".",","),IFERROR(NUMBERVALUE(CriteriTecnici!$O3816,",","."),0))),4)&amp;""),",",".")&amp;CHAR(125)&amp;IF(TRUE,",",""))</f>
        <v/>
      </c>
    </row>
    <row r="4037">
      <c r="A4037" s="38">
        <f>IF(CriteriTecnici!$A3817="","","    "&amp;CHAR(123)&amp;CHAR(34)&amp;"bidderId"&amp;CHAR(34)&amp;": "&amp;CHAR(34)&amp;SUBSTITUTE(CriteriTecnici!$A3817,CHAR(34),"'")&amp;CHAR(34)&amp;", "&amp;CHAR(34)&amp;"lotId"&amp;CHAR(34)&amp;": "&amp;CHAR(34)&amp;SUBSTITUTE(CriteriTecnici!$C3817,CHAR(34),"'")&amp;CHAR(34)&amp;", "&amp;CHAR(34)&amp;"criterionId"&amp;CHAR(34)&amp;": "&amp;CHAR(34)&amp;SUBSTITUTE(CriteriTecnici!$D3817,CHAR(34),"'")&amp;CHAR(34)&amp;", "&amp;CHAR(34)&amp;"kind"&amp;CHAR(34)&amp;": "&amp;CHAR(34)&amp;SUBSTITUTE(CriteriTecnici!$F3817,CHAR(34),"'")&amp;CHAR(34)&amp;", "&amp;CHAR(34)&amp;"value"&amp;CHAR(34)&amp;": "&amp;SUBSTITUTE(TRIM(ROUND(IFERROR(CriteriTecnici!$N3817*1,IFERROR(NUMBERVALUE(CriteriTecnici!$N3817,".",","),IFERROR(NUMBERVALUE(CriteriTecnici!$N3817,",","."),0))),4)&amp;""),",",".")&amp;", "&amp;CHAR(34)&amp;"numerator"&amp;CHAR(34)&amp;": "&amp;SUBSTITUTE(TRIM(ROUND(IFERROR(CriteriTecnici!$K3817*1,IFERROR(NUMBERVALUE(CriteriTecnici!$K3817,".",","),IFERROR(NUMBERVALUE(CriteriTecnici!$K3817,",","."),0))),4)&amp;""),",",".")&amp;", "&amp;CHAR(34)&amp;"denominator"&amp;CHAR(34)&amp;": "&amp;SUBSTITUTE(TRIM(ROUND(IFERROR(CriteriTecnici!$L3817*1,IFERROR(NUMBERVALUE(CriteriTecnici!$L3817,".",","),IFERROR(NUMBERVALUE(CriteriTecnici!$L3817,",","."),0))),4)&amp;""),",",".")&amp;", "&amp;CHAR(34)&amp;"flag"&amp;CHAR(34)&amp;": "&amp;SUBSTITUTE(TRIM(ROUND(IFERROR(CriteriTecnici!$M3817*1,IFERROR(NUMBERVALUE(CriteriTecnici!$M3817,".",","),IFERROR(NUMBERVALUE(CriteriTecnici!$M3817,",","."),0))),4)&amp;""),",",".")&amp;", "&amp;CHAR(34)&amp;"rawScore"&amp;CHAR(34)&amp;": "&amp;SUBSTITUTE(TRIM(ROUND(IFERROR(CriteriTecnici!$O3817*1,IFERROR(NUMBERVALUE(CriteriTecnici!$O3817,".",","),IFERROR(NUMBERVALUE(CriteriTecnici!$O3817,",","."),0))),4)&amp;""),",",".")&amp;CHAR(125)&amp;IF(COUNTA(Offerte!$A125:$A$200)&gt;0,",",""))</f>
        <v/>
      </c>
    </row>
    <row r="4038">
      <c r="A4038" s="38">
        <f>IF(CriteriTecnici!$A3818="","","    "&amp;CHAR(123)&amp;CHAR(34)&amp;"bidderId"&amp;CHAR(34)&amp;": "&amp;CHAR(34)&amp;SUBSTITUTE(CriteriTecnici!$A3818,CHAR(34),"'")&amp;CHAR(34)&amp;", "&amp;CHAR(34)&amp;"lotId"&amp;CHAR(34)&amp;": "&amp;CHAR(34)&amp;SUBSTITUTE(CriteriTecnici!$C3818,CHAR(34),"'")&amp;CHAR(34)&amp;", "&amp;CHAR(34)&amp;"criterionId"&amp;CHAR(34)&amp;": "&amp;CHAR(34)&amp;SUBSTITUTE(CriteriTecnici!$D3818,CHAR(34),"'")&amp;CHAR(34)&amp;", "&amp;CHAR(34)&amp;"kind"&amp;CHAR(34)&amp;": "&amp;CHAR(34)&amp;SUBSTITUTE(CriteriTecnici!$F3818,CHAR(34),"'")&amp;CHAR(34)&amp;", "&amp;CHAR(34)&amp;"value"&amp;CHAR(34)&amp;": "&amp;SUBSTITUTE(TRIM(ROUND(IFERROR(CriteriTecnici!$N3818*1,IFERROR(NUMBERVALUE(CriteriTecnici!$N3818,".",","),IFERROR(NUMBERVALUE(CriteriTecnici!$N3818,",","."),0))),4)&amp;""),",",".")&amp;", "&amp;CHAR(34)&amp;"numerator"&amp;CHAR(34)&amp;": "&amp;SUBSTITUTE(TRIM(ROUND(IFERROR(CriteriTecnici!$K3818*1,IFERROR(NUMBERVALUE(CriteriTecnici!$K3818,".",","),IFERROR(NUMBERVALUE(CriteriTecnici!$K3818,",","."),0))),4)&amp;""),",",".")&amp;", "&amp;CHAR(34)&amp;"denominator"&amp;CHAR(34)&amp;": "&amp;SUBSTITUTE(TRIM(ROUND(IFERROR(CriteriTecnici!$L3818*1,IFERROR(NUMBERVALUE(CriteriTecnici!$L3818,".",","),IFERROR(NUMBERVALUE(CriteriTecnici!$L3818,",","."),0))),4)&amp;""),",",".")&amp;", "&amp;CHAR(34)&amp;"flag"&amp;CHAR(34)&amp;": "&amp;SUBSTITUTE(TRIM(ROUND(IFERROR(CriteriTecnici!$M3818*1,IFERROR(NUMBERVALUE(CriteriTecnici!$M3818,".",","),IFERROR(NUMBERVALUE(CriteriTecnici!$M3818,",","."),0))),4)&amp;""),",",".")&amp;", "&amp;CHAR(34)&amp;"rawScore"&amp;CHAR(34)&amp;": "&amp;SUBSTITUTE(TRIM(ROUND(IFERROR(CriteriTecnici!$O3818*1,IFERROR(NUMBERVALUE(CriteriTecnici!$O3818,".",","),IFERROR(NUMBERVALUE(CriteriTecnici!$O3818,",","."),0))),4)&amp;""),",",".")&amp;CHAR(125)&amp;IF(TRUE,",",""))</f>
        <v/>
      </c>
    </row>
    <row r="4039">
      <c r="A4039" s="38">
        <f>IF(CriteriTecnici!$A3819="","","    "&amp;CHAR(123)&amp;CHAR(34)&amp;"bidderId"&amp;CHAR(34)&amp;": "&amp;CHAR(34)&amp;SUBSTITUTE(CriteriTecnici!$A3819,CHAR(34),"'")&amp;CHAR(34)&amp;", "&amp;CHAR(34)&amp;"lotId"&amp;CHAR(34)&amp;": "&amp;CHAR(34)&amp;SUBSTITUTE(CriteriTecnici!$C3819,CHAR(34),"'")&amp;CHAR(34)&amp;", "&amp;CHAR(34)&amp;"criterionId"&amp;CHAR(34)&amp;": "&amp;CHAR(34)&amp;SUBSTITUTE(CriteriTecnici!$D3819,CHAR(34),"'")&amp;CHAR(34)&amp;", "&amp;CHAR(34)&amp;"kind"&amp;CHAR(34)&amp;": "&amp;CHAR(34)&amp;SUBSTITUTE(CriteriTecnici!$F3819,CHAR(34),"'")&amp;CHAR(34)&amp;", "&amp;CHAR(34)&amp;"value"&amp;CHAR(34)&amp;": "&amp;SUBSTITUTE(TRIM(ROUND(IFERROR(CriteriTecnici!$N3819*1,IFERROR(NUMBERVALUE(CriteriTecnici!$N3819,".",","),IFERROR(NUMBERVALUE(CriteriTecnici!$N3819,",","."),0))),4)&amp;""),",",".")&amp;", "&amp;CHAR(34)&amp;"numerator"&amp;CHAR(34)&amp;": "&amp;SUBSTITUTE(TRIM(ROUND(IFERROR(CriteriTecnici!$K3819*1,IFERROR(NUMBERVALUE(CriteriTecnici!$K3819,".",","),IFERROR(NUMBERVALUE(CriteriTecnici!$K3819,",","."),0))),4)&amp;""),",",".")&amp;", "&amp;CHAR(34)&amp;"denominator"&amp;CHAR(34)&amp;": "&amp;SUBSTITUTE(TRIM(ROUND(IFERROR(CriteriTecnici!$L3819*1,IFERROR(NUMBERVALUE(CriteriTecnici!$L3819,".",","),IFERROR(NUMBERVALUE(CriteriTecnici!$L3819,",","."),0))),4)&amp;""),",",".")&amp;", "&amp;CHAR(34)&amp;"flag"&amp;CHAR(34)&amp;": "&amp;SUBSTITUTE(TRIM(ROUND(IFERROR(CriteriTecnici!$M3819*1,IFERROR(NUMBERVALUE(CriteriTecnici!$M3819,".",","),IFERROR(NUMBERVALUE(CriteriTecnici!$M3819,",","."),0))),4)&amp;""),",",".")&amp;", "&amp;CHAR(34)&amp;"rawScore"&amp;CHAR(34)&amp;": "&amp;SUBSTITUTE(TRIM(ROUND(IFERROR(CriteriTecnici!$O3819*1,IFERROR(NUMBERVALUE(CriteriTecnici!$O3819,".",","),IFERROR(NUMBERVALUE(CriteriTecnici!$O3819,",","."),0))),4)&amp;""),",",".")&amp;CHAR(125)&amp;IF(TRUE,",",""))</f>
        <v/>
      </c>
    </row>
    <row r="4040">
      <c r="A4040" s="38">
        <f>IF(CriteriTecnici!$A3820="","","    "&amp;CHAR(123)&amp;CHAR(34)&amp;"bidderId"&amp;CHAR(34)&amp;": "&amp;CHAR(34)&amp;SUBSTITUTE(CriteriTecnici!$A3820,CHAR(34),"'")&amp;CHAR(34)&amp;", "&amp;CHAR(34)&amp;"lotId"&amp;CHAR(34)&amp;": "&amp;CHAR(34)&amp;SUBSTITUTE(CriteriTecnici!$C3820,CHAR(34),"'")&amp;CHAR(34)&amp;", "&amp;CHAR(34)&amp;"criterionId"&amp;CHAR(34)&amp;": "&amp;CHAR(34)&amp;SUBSTITUTE(CriteriTecnici!$D3820,CHAR(34),"'")&amp;CHAR(34)&amp;", "&amp;CHAR(34)&amp;"kind"&amp;CHAR(34)&amp;": "&amp;CHAR(34)&amp;SUBSTITUTE(CriteriTecnici!$F3820,CHAR(34),"'")&amp;CHAR(34)&amp;", "&amp;CHAR(34)&amp;"value"&amp;CHAR(34)&amp;": "&amp;SUBSTITUTE(TRIM(ROUND(IFERROR(CriteriTecnici!$N3820*1,IFERROR(NUMBERVALUE(CriteriTecnici!$N3820,".",","),IFERROR(NUMBERVALUE(CriteriTecnici!$N3820,",","."),0))),4)&amp;""),",",".")&amp;", "&amp;CHAR(34)&amp;"numerator"&amp;CHAR(34)&amp;": "&amp;SUBSTITUTE(TRIM(ROUND(IFERROR(CriteriTecnici!$K3820*1,IFERROR(NUMBERVALUE(CriteriTecnici!$K3820,".",","),IFERROR(NUMBERVALUE(CriteriTecnici!$K3820,",","."),0))),4)&amp;""),",",".")&amp;", "&amp;CHAR(34)&amp;"denominator"&amp;CHAR(34)&amp;": "&amp;SUBSTITUTE(TRIM(ROUND(IFERROR(CriteriTecnici!$L3820*1,IFERROR(NUMBERVALUE(CriteriTecnici!$L3820,".",","),IFERROR(NUMBERVALUE(CriteriTecnici!$L3820,",","."),0))),4)&amp;""),",",".")&amp;", "&amp;CHAR(34)&amp;"flag"&amp;CHAR(34)&amp;": "&amp;SUBSTITUTE(TRIM(ROUND(IFERROR(CriteriTecnici!$M3820*1,IFERROR(NUMBERVALUE(CriteriTecnici!$M3820,".",","),IFERROR(NUMBERVALUE(CriteriTecnici!$M3820,",","."),0))),4)&amp;""),",",".")&amp;", "&amp;CHAR(34)&amp;"rawScore"&amp;CHAR(34)&amp;": "&amp;SUBSTITUTE(TRIM(ROUND(IFERROR(CriteriTecnici!$O3820*1,IFERROR(NUMBERVALUE(CriteriTecnici!$O3820,".",","),IFERROR(NUMBERVALUE(CriteriTecnici!$O3820,",","."),0))),4)&amp;""),",",".")&amp;CHAR(125)&amp;IF(TRUE,",",""))</f>
        <v/>
      </c>
    </row>
    <row r="4041">
      <c r="A4041" s="38">
        <f>IF(CriteriTecnici!$A3821="","","    "&amp;CHAR(123)&amp;CHAR(34)&amp;"bidderId"&amp;CHAR(34)&amp;": "&amp;CHAR(34)&amp;SUBSTITUTE(CriteriTecnici!$A3821,CHAR(34),"'")&amp;CHAR(34)&amp;", "&amp;CHAR(34)&amp;"lotId"&amp;CHAR(34)&amp;": "&amp;CHAR(34)&amp;SUBSTITUTE(CriteriTecnici!$C3821,CHAR(34),"'")&amp;CHAR(34)&amp;", "&amp;CHAR(34)&amp;"criterionId"&amp;CHAR(34)&amp;": "&amp;CHAR(34)&amp;SUBSTITUTE(CriteriTecnici!$D3821,CHAR(34),"'")&amp;CHAR(34)&amp;", "&amp;CHAR(34)&amp;"kind"&amp;CHAR(34)&amp;": "&amp;CHAR(34)&amp;SUBSTITUTE(CriteriTecnici!$F3821,CHAR(34),"'")&amp;CHAR(34)&amp;", "&amp;CHAR(34)&amp;"value"&amp;CHAR(34)&amp;": "&amp;SUBSTITUTE(TRIM(ROUND(IFERROR(CriteriTecnici!$N3821*1,IFERROR(NUMBERVALUE(CriteriTecnici!$N3821,".",","),IFERROR(NUMBERVALUE(CriteriTecnici!$N3821,",","."),0))),4)&amp;""),",",".")&amp;", "&amp;CHAR(34)&amp;"numerator"&amp;CHAR(34)&amp;": "&amp;SUBSTITUTE(TRIM(ROUND(IFERROR(CriteriTecnici!$K3821*1,IFERROR(NUMBERVALUE(CriteriTecnici!$K3821,".",","),IFERROR(NUMBERVALUE(CriteriTecnici!$K3821,",","."),0))),4)&amp;""),",",".")&amp;", "&amp;CHAR(34)&amp;"denominator"&amp;CHAR(34)&amp;": "&amp;SUBSTITUTE(TRIM(ROUND(IFERROR(CriteriTecnici!$L3821*1,IFERROR(NUMBERVALUE(CriteriTecnici!$L3821,".",","),IFERROR(NUMBERVALUE(CriteriTecnici!$L3821,",","."),0))),4)&amp;""),",",".")&amp;", "&amp;CHAR(34)&amp;"flag"&amp;CHAR(34)&amp;": "&amp;SUBSTITUTE(TRIM(ROUND(IFERROR(CriteriTecnici!$M3821*1,IFERROR(NUMBERVALUE(CriteriTecnici!$M3821,".",","),IFERROR(NUMBERVALUE(CriteriTecnici!$M3821,",","."),0))),4)&amp;""),",",".")&amp;", "&amp;CHAR(34)&amp;"rawScore"&amp;CHAR(34)&amp;": "&amp;SUBSTITUTE(TRIM(ROUND(IFERROR(CriteriTecnici!$O3821*1,IFERROR(NUMBERVALUE(CriteriTecnici!$O3821,".",","),IFERROR(NUMBERVALUE(CriteriTecnici!$O3821,",","."),0))),4)&amp;""),",",".")&amp;CHAR(125)&amp;IF(TRUE,",",""))</f>
        <v/>
      </c>
    </row>
    <row r="4042">
      <c r="A4042" s="38">
        <f>IF(CriteriTecnici!$A3822="","","    "&amp;CHAR(123)&amp;CHAR(34)&amp;"bidderId"&amp;CHAR(34)&amp;": "&amp;CHAR(34)&amp;SUBSTITUTE(CriteriTecnici!$A3822,CHAR(34),"'")&amp;CHAR(34)&amp;", "&amp;CHAR(34)&amp;"lotId"&amp;CHAR(34)&amp;": "&amp;CHAR(34)&amp;SUBSTITUTE(CriteriTecnici!$C3822,CHAR(34),"'")&amp;CHAR(34)&amp;", "&amp;CHAR(34)&amp;"criterionId"&amp;CHAR(34)&amp;": "&amp;CHAR(34)&amp;SUBSTITUTE(CriteriTecnici!$D3822,CHAR(34),"'")&amp;CHAR(34)&amp;", "&amp;CHAR(34)&amp;"kind"&amp;CHAR(34)&amp;": "&amp;CHAR(34)&amp;SUBSTITUTE(CriteriTecnici!$F3822,CHAR(34),"'")&amp;CHAR(34)&amp;", "&amp;CHAR(34)&amp;"value"&amp;CHAR(34)&amp;": "&amp;SUBSTITUTE(TRIM(ROUND(IFERROR(CriteriTecnici!$N3822*1,IFERROR(NUMBERVALUE(CriteriTecnici!$N3822,".",","),IFERROR(NUMBERVALUE(CriteriTecnici!$N3822,",","."),0))),4)&amp;""),",",".")&amp;", "&amp;CHAR(34)&amp;"numerator"&amp;CHAR(34)&amp;": "&amp;SUBSTITUTE(TRIM(ROUND(IFERROR(CriteriTecnici!$K3822*1,IFERROR(NUMBERVALUE(CriteriTecnici!$K3822,".",","),IFERROR(NUMBERVALUE(CriteriTecnici!$K3822,",","."),0))),4)&amp;""),",",".")&amp;", "&amp;CHAR(34)&amp;"denominator"&amp;CHAR(34)&amp;": "&amp;SUBSTITUTE(TRIM(ROUND(IFERROR(CriteriTecnici!$L3822*1,IFERROR(NUMBERVALUE(CriteriTecnici!$L3822,".",","),IFERROR(NUMBERVALUE(CriteriTecnici!$L3822,",","."),0))),4)&amp;""),",",".")&amp;", "&amp;CHAR(34)&amp;"flag"&amp;CHAR(34)&amp;": "&amp;SUBSTITUTE(TRIM(ROUND(IFERROR(CriteriTecnici!$M3822*1,IFERROR(NUMBERVALUE(CriteriTecnici!$M3822,".",","),IFERROR(NUMBERVALUE(CriteriTecnici!$M3822,",","."),0))),4)&amp;""),",",".")&amp;", "&amp;CHAR(34)&amp;"rawScore"&amp;CHAR(34)&amp;": "&amp;SUBSTITUTE(TRIM(ROUND(IFERROR(CriteriTecnici!$O3822*1,IFERROR(NUMBERVALUE(CriteriTecnici!$O3822,".",","),IFERROR(NUMBERVALUE(CriteriTecnici!$O3822,",","."),0))),4)&amp;""),",",".")&amp;CHAR(125)&amp;IF(TRUE,",",""))</f>
        <v/>
      </c>
    </row>
    <row r="4043">
      <c r="A4043" s="38">
        <f>IF(CriteriTecnici!$A3823="","","    "&amp;CHAR(123)&amp;CHAR(34)&amp;"bidderId"&amp;CHAR(34)&amp;": "&amp;CHAR(34)&amp;SUBSTITUTE(CriteriTecnici!$A3823,CHAR(34),"'")&amp;CHAR(34)&amp;", "&amp;CHAR(34)&amp;"lotId"&amp;CHAR(34)&amp;": "&amp;CHAR(34)&amp;SUBSTITUTE(CriteriTecnici!$C3823,CHAR(34),"'")&amp;CHAR(34)&amp;", "&amp;CHAR(34)&amp;"criterionId"&amp;CHAR(34)&amp;": "&amp;CHAR(34)&amp;SUBSTITUTE(CriteriTecnici!$D3823,CHAR(34),"'")&amp;CHAR(34)&amp;", "&amp;CHAR(34)&amp;"kind"&amp;CHAR(34)&amp;": "&amp;CHAR(34)&amp;SUBSTITUTE(CriteriTecnici!$F3823,CHAR(34),"'")&amp;CHAR(34)&amp;", "&amp;CHAR(34)&amp;"value"&amp;CHAR(34)&amp;": "&amp;SUBSTITUTE(TRIM(ROUND(IFERROR(CriteriTecnici!$N3823*1,IFERROR(NUMBERVALUE(CriteriTecnici!$N3823,".",","),IFERROR(NUMBERVALUE(CriteriTecnici!$N3823,",","."),0))),4)&amp;""),",",".")&amp;", "&amp;CHAR(34)&amp;"numerator"&amp;CHAR(34)&amp;": "&amp;SUBSTITUTE(TRIM(ROUND(IFERROR(CriteriTecnici!$K3823*1,IFERROR(NUMBERVALUE(CriteriTecnici!$K3823,".",","),IFERROR(NUMBERVALUE(CriteriTecnici!$K3823,",","."),0))),4)&amp;""),",",".")&amp;", "&amp;CHAR(34)&amp;"denominator"&amp;CHAR(34)&amp;": "&amp;SUBSTITUTE(TRIM(ROUND(IFERROR(CriteriTecnici!$L3823*1,IFERROR(NUMBERVALUE(CriteriTecnici!$L3823,".",","),IFERROR(NUMBERVALUE(CriteriTecnici!$L3823,",","."),0))),4)&amp;""),",",".")&amp;", "&amp;CHAR(34)&amp;"flag"&amp;CHAR(34)&amp;": "&amp;SUBSTITUTE(TRIM(ROUND(IFERROR(CriteriTecnici!$M3823*1,IFERROR(NUMBERVALUE(CriteriTecnici!$M3823,".",","),IFERROR(NUMBERVALUE(CriteriTecnici!$M3823,",","."),0))),4)&amp;""),",",".")&amp;", "&amp;CHAR(34)&amp;"rawScore"&amp;CHAR(34)&amp;": "&amp;SUBSTITUTE(TRIM(ROUND(IFERROR(CriteriTecnici!$O3823*1,IFERROR(NUMBERVALUE(CriteriTecnici!$O3823,".",","),IFERROR(NUMBERVALUE(CriteriTecnici!$O3823,",","."),0))),4)&amp;""),",",".")&amp;CHAR(125)&amp;IF(TRUE,",",""))</f>
        <v/>
      </c>
    </row>
    <row r="4044">
      <c r="A4044" s="38">
        <f>IF(CriteriTecnici!$A3824="","","    "&amp;CHAR(123)&amp;CHAR(34)&amp;"bidderId"&amp;CHAR(34)&amp;": "&amp;CHAR(34)&amp;SUBSTITUTE(CriteriTecnici!$A3824,CHAR(34),"'")&amp;CHAR(34)&amp;", "&amp;CHAR(34)&amp;"lotId"&amp;CHAR(34)&amp;": "&amp;CHAR(34)&amp;SUBSTITUTE(CriteriTecnici!$C3824,CHAR(34),"'")&amp;CHAR(34)&amp;", "&amp;CHAR(34)&amp;"criterionId"&amp;CHAR(34)&amp;": "&amp;CHAR(34)&amp;SUBSTITUTE(CriteriTecnici!$D3824,CHAR(34),"'")&amp;CHAR(34)&amp;", "&amp;CHAR(34)&amp;"kind"&amp;CHAR(34)&amp;": "&amp;CHAR(34)&amp;SUBSTITUTE(CriteriTecnici!$F3824,CHAR(34),"'")&amp;CHAR(34)&amp;", "&amp;CHAR(34)&amp;"value"&amp;CHAR(34)&amp;": "&amp;SUBSTITUTE(TRIM(ROUND(IFERROR(CriteriTecnici!$N3824*1,IFERROR(NUMBERVALUE(CriteriTecnici!$N3824,".",","),IFERROR(NUMBERVALUE(CriteriTecnici!$N3824,",","."),0))),4)&amp;""),",",".")&amp;", "&amp;CHAR(34)&amp;"numerator"&amp;CHAR(34)&amp;": "&amp;SUBSTITUTE(TRIM(ROUND(IFERROR(CriteriTecnici!$K3824*1,IFERROR(NUMBERVALUE(CriteriTecnici!$K3824,".",","),IFERROR(NUMBERVALUE(CriteriTecnici!$K3824,",","."),0))),4)&amp;""),",",".")&amp;", "&amp;CHAR(34)&amp;"denominator"&amp;CHAR(34)&amp;": "&amp;SUBSTITUTE(TRIM(ROUND(IFERROR(CriteriTecnici!$L3824*1,IFERROR(NUMBERVALUE(CriteriTecnici!$L3824,".",","),IFERROR(NUMBERVALUE(CriteriTecnici!$L3824,",","."),0))),4)&amp;""),",",".")&amp;", "&amp;CHAR(34)&amp;"flag"&amp;CHAR(34)&amp;": "&amp;SUBSTITUTE(TRIM(ROUND(IFERROR(CriteriTecnici!$M3824*1,IFERROR(NUMBERVALUE(CriteriTecnici!$M3824,".",","),IFERROR(NUMBERVALUE(CriteriTecnici!$M3824,",","."),0))),4)&amp;""),",",".")&amp;", "&amp;CHAR(34)&amp;"rawScore"&amp;CHAR(34)&amp;": "&amp;SUBSTITUTE(TRIM(ROUND(IFERROR(CriteriTecnici!$O3824*1,IFERROR(NUMBERVALUE(CriteriTecnici!$O3824,".",","),IFERROR(NUMBERVALUE(CriteriTecnici!$O3824,",","."),0))),4)&amp;""),",",".")&amp;CHAR(125)&amp;IF(TRUE,",",""))</f>
        <v/>
      </c>
    </row>
    <row r="4045">
      <c r="A4045" s="38">
        <f>IF(CriteriTecnici!$A3825="","","    "&amp;CHAR(123)&amp;CHAR(34)&amp;"bidderId"&amp;CHAR(34)&amp;": "&amp;CHAR(34)&amp;SUBSTITUTE(CriteriTecnici!$A3825,CHAR(34),"'")&amp;CHAR(34)&amp;", "&amp;CHAR(34)&amp;"lotId"&amp;CHAR(34)&amp;": "&amp;CHAR(34)&amp;SUBSTITUTE(CriteriTecnici!$C3825,CHAR(34),"'")&amp;CHAR(34)&amp;", "&amp;CHAR(34)&amp;"criterionId"&amp;CHAR(34)&amp;": "&amp;CHAR(34)&amp;SUBSTITUTE(CriteriTecnici!$D3825,CHAR(34),"'")&amp;CHAR(34)&amp;", "&amp;CHAR(34)&amp;"kind"&amp;CHAR(34)&amp;": "&amp;CHAR(34)&amp;SUBSTITUTE(CriteriTecnici!$F3825,CHAR(34),"'")&amp;CHAR(34)&amp;", "&amp;CHAR(34)&amp;"value"&amp;CHAR(34)&amp;": "&amp;SUBSTITUTE(TRIM(ROUND(IFERROR(CriteriTecnici!$N3825*1,IFERROR(NUMBERVALUE(CriteriTecnici!$N3825,".",","),IFERROR(NUMBERVALUE(CriteriTecnici!$N3825,",","."),0))),4)&amp;""),",",".")&amp;", "&amp;CHAR(34)&amp;"numerator"&amp;CHAR(34)&amp;": "&amp;SUBSTITUTE(TRIM(ROUND(IFERROR(CriteriTecnici!$K3825*1,IFERROR(NUMBERVALUE(CriteriTecnici!$K3825,".",","),IFERROR(NUMBERVALUE(CriteriTecnici!$K3825,",","."),0))),4)&amp;""),",",".")&amp;", "&amp;CHAR(34)&amp;"denominator"&amp;CHAR(34)&amp;": "&amp;SUBSTITUTE(TRIM(ROUND(IFERROR(CriteriTecnici!$L3825*1,IFERROR(NUMBERVALUE(CriteriTecnici!$L3825,".",","),IFERROR(NUMBERVALUE(CriteriTecnici!$L3825,",","."),0))),4)&amp;""),",",".")&amp;", "&amp;CHAR(34)&amp;"flag"&amp;CHAR(34)&amp;": "&amp;SUBSTITUTE(TRIM(ROUND(IFERROR(CriteriTecnici!$M3825*1,IFERROR(NUMBERVALUE(CriteriTecnici!$M3825,".",","),IFERROR(NUMBERVALUE(CriteriTecnici!$M3825,",","."),0))),4)&amp;""),",",".")&amp;", "&amp;CHAR(34)&amp;"rawScore"&amp;CHAR(34)&amp;": "&amp;SUBSTITUTE(TRIM(ROUND(IFERROR(CriteriTecnici!$O3825*1,IFERROR(NUMBERVALUE(CriteriTecnici!$O3825,".",","),IFERROR(NUMBERVALUE(CriteriTecnici!$O3825,",","."),0))),4)&amp;""),",",".")&amp;CHAR(125)&amp;IF(TRUE,",",""))</f>
        <v/>
      </c>
    </row>
    <row r="4046">
      <c r="A4046" s="38">
        <f>IF(CriteriTecnici!$A3826="","","    "&amp;CHAR(123)&amp;CHAR(34)&amp;"bidderId"&amp;CHAR(34)&amp;": "&amp;CHAR(34)&amp;SUBSTITUTE(CriteriTecnici!$A3826,CHAR(34),"'")&amp;CHAR(34)&amp;", "&amp;CHAR(34)&amp;"lotId"&amp;CHAR(34)&amp;": "&amp;CHAR(34)&amp;SUBSTITUTE(CriteriTecnici!$C3826,CHAR(34),"'")&amp;CHAR(34)&amp;", "&amp;CHAR(34)&amp;"criterionId"&amp;CHAR(34)&amp;": "&amp;CHAR(34)&amp;SUBSTITUTE(CriteriTecnici!$D3826,CHAR(34),"'")&amp;CHAR(34)&amp;", "&amp;CHAR(34)&amp;"kind"&amp;CHAR(34)&amp;": "&amp;CHAR(34)&amp;SUBSTITUTE(CriteriTecnici!$F3826,CHAR(34),"'")&amp;CHAR(34)&amp;", "&amp;CHAR(34)&amp;"value"&amp;CHAR(34)&amp;": "&amp;SUBSTITUTE(TRIM(ROUND(IFERROR(CriteriTecnici!$N3826*1,IFERROR(NUMBERVALUE(CriteriTecnici!$N3826,".",","),IFERROR(NUMBERVALUE(CriteriTecnici!$N3826,",","."),0))),4)&amp;""),",",".")&amp;", "&amp;CHAR(34)&amp;"numerator"&amp;CHAR(34)&amp;": "&amp;SUBSTITUTE(TRIM(ROUND(IFERROR(CriteriTecnici!$K3826*1,IFERROR(NUMBERVALUE(CriteriTecnici!$K3826,".",","),IFERROR(NUMBERVALUE(CriteriTecnici!$K3826,",","."),0))),4)&amp;""),",",".")&amp;", "&amp;CHAR(34)&amp;"denominator"&amp;CHAR(34)&amp;": "&amp;SUBSTITUTE(TRIM(ROUND(IFERROR(CriteriTecnici!$L3826*1,IFERROR(NUMBERVALUE(CriteriTecnici!$L3826,".",","),IFERROR(NUMBERVALUE(CriteriTecnici!$L3826,",","."),0))),4)&amp;""),",",".")&amp;", "&amp;CHAR(34)&amp;"flag"&amp;CHAR(34)&amp;": "&amp;SUBSTITUTE(TRIM(ROUND(IFERROR(CriteriTecnici!$M3826*1,IFERROR(NUMBERVALUE(CriteriTecnici!$M3826,".",","),IFERROR(NUMBERVALUE(CriteriTecnici!$M3826,",","."),0))),4)&amp;""),",",".")&amp;", "&amp;CHAR(34)&amp;"rawScore"&amp;CHAR(34)&amp;": "&amp;SUBSTITUTE(TRIM(ROUND(IFERROR(CriteriTecnici!$O3826*1,IFERROR(NUMBERVALUE(CriteriTecnici!$O3826,".",","),IFERROR(NUMBERVALUE(CriteriTecnici!$O3826,",","."),0))),4)&amp;""),",",".")&amp;CHAR(125)&amp;IF(TRUE,",",""))</f>
        <v/>
      </c>
    </row>
    <row r="4047">
      <c r="A4047" s="38">
        <f>IF(CriteriTecnici!$A3827="","","    "&amp;CHAR(123)&amp;CHAR(34)&amp;"bidderId"&amp;CHAR(34)&amp;": "&amp;CHAR(34)&amp;SUBSTITUTE(CriteriTecnici!$A3827,CHAR(34),"'")&amp;CHAR(34)&amp;", "&amp;CHAR(34)&amp;"lotId"&amp;CHAR(34)&amp;": "&amp;CHAR(34)&amp;SUBSTITUTE(CriteriTecnici!$C3827,CHAR(34),"'")&amp;CHAR(34)&amp;", "&amp;CHAR(34)&amp;"criterionId"&amp;CHAR(34)&amp;": "&amp;CHAR(34)&amp;SUBSTITUTE(CriteriTecnici!$D3827,CHAR(34),"'")&amp;CHAR(34)&amp;", "&amp;CHAR(34)&amp;"kind"&amp;CHAR(34)&amp;": "&amp;CHAR(34)&amp;SUBSTITUTE(CriteriTecnici!$F3827,CHAR(34),"'")&amp;CHAR(34)&amp;", "&amp;CHAR(34)&amp;"value"&amp;CHAR(34)&amp;": "&amp;SUBSTITUTE(TRIM(ROUND(IFERROR(CriteriTecnici!$N3827*1,IFERROR(NUMBERVALUE(CriteriTecnici!$N3827,".",","),IFERROR(NUMBERVALUE(CriteriTecnici!$N3827,",","."),0))),4)&amp;""),",",".")&amp;", "&amp;CHAR(34)&amp;"numerator"&amp;CHAR(34)&amp;": "&amp;SUBSTITUTE(TRIM(ROUND(IFERROR(CriteriTecnici!$K3827*1,IFERROR(NUMBERVALUE(CriteriTecnici!$K3827,".",","),IFERROR(NUMBERVALUE(CriteriTecnici!$K3827,",","."),0))),4)&amp;""),",",".")&amp;", "&amp;CHAR(34)&amp;"denominator"&amp;CHAR(34)&amp;": "&amp;SUBSTITUTE(TRIM(ROUND(IFERROR(CriteriTecnici!$L3827*1,IFERROR(NUMBERVALUE(CriteriTecnici!$L3827,".",","),IFERROR(NUMBERVALUE(CriteriTecnici!$L3827,",","."),0))),4)&amp;""),",",".")&amp;", "&amp;CHAR(34)&amp;"flag"&amp;CHAR(34)&amp;": "&amp;SUBSTITUTE(TRIM(ROUND(IFERROR(CriteriTecnici!$M3827*1,IFERROR(NUMBERVALUE(CriteriTecnici!$M3827,".",","),IFERROR(NUMBERVALUE(CriteriTecnici!$M3827,",","."),0))),4)&amp;""),",",".")&amp;", "&amp;CHAR(34)&amp;"rawScore"&amp;CHAR(34)&amp;": "&amp;SUBSTITUTE(TRIM(ROUND(IFERROR(CriteriTecnici!$O3827*1,IFERROR(NUMBERVALUE(CriteriTecnici!$O3827,".",","),IFERROR(NUMBERVALUE(CriteriTecnici!$O3827,",","."),0))),4)&amp;""),",",".")&amp;CHAR(125)&amp;IF(TRUE,",",""))</f>
        <v/>
      </c>
    </row>
    <row r="4048">
      <c r="A4048" s="38">
        <f>IF(CriteriTecnici!$A3828="","","    "&amp;CHAR(123)&amp;CHAR(34)&amp;"bidderId"&amp;CHAR(34)&amp;": "&amp;CHAR(34)&amp;SUBSTITUTE(CriteriTecnici!$A3828,CHAR(34),"'")&amp;CHAR(34)&amp;", "&amp;CHAR(34)&amp;"lotId"&amp;CHAR(34)&amp;": "&amp;CHAR(34)&amp;SUBSTITUTE(CriteriTecnici!$C3828,CHAR(34),"'")&amp;CHAR(34)&amp;", "&amp;CHAR(34)&amp;"criterionId"&amp;CHAR(34)&amp;": "&amp;CHAR(34)&amp;SUBSTITUTE(CriteriTecnici!$D3828,CHAR(34),"'")&amp;CHAR(34)&amp;", "&amp;CHAR(34)&amp;"kind"&amp;CHAR(34)&amp;": "&amp;CHAR(34)&amp;SUBSTITUTE(CriteriTecnici!$F3828,CHAR(34),"'")&amp;CHAR(34)&amp;", "&amp;CHAR(34)&amp;"value"&amp;CHAR(34)&amp;": "&amp;SUBSTITUTE(TRIM(ROUND(IFERROR(CriteriTecnici!$N3828*1,IFERROR(NUMBERVALUE(CriteriTecnici!$N3828,".",","),IFERROR(NUMBERVALUE(CriteriTecnici!$N3828,",","."),0))),4)&amp;""),",",".")&amp;", "&amp;CHAR(34)&amp;"numerator"&amp;CHAR(34)&amp;": "&amp;SUBSTITUTE(TRIM(ROUND(IFERROR(CriteriTecnici!$K3828*1,IFERROR(NUMBERVALUE(CriteriTecnici!$K3828,".",","),IFERROR(NUMBERVALUE(CriteriTecnici!$K3828,",","."),0))),4)&amp;""),",",".")&amp;", "&amp;CHAR(34)&amp;"denominator"&amp;CHAR(34)&amp;": "&amp;SUBSTITUTE(TRIM(ROUND(IFERROR(CriteriTecnici!$L3828*1,IFERROR(NUMBERVALUE(CriteriTecnici!$L3828,".",","),IFERROR(NUMBERVALUE(CriteriTecnici!$L3828,",","."),0))),4)&amp;""),",",".")&amp;", "&amp;CHAR(34)&amp;"flag"&amp;CHAR(34)&amp;": "&amp;SUBSTITUTE(TRIM(ROUND(IFERROR(CriteriTecnici!$M3828*1,IFERROR(NUMBERVALUE(CriteriTecnici!$M3828,".",","),IFERROR(NUMBERVALUE(CriteriTecnici!$M3828,",","."),0))),4)&amp;""),",",".")&amp;", "&amp;CHAR(34)&amp;"rawScore"&amp;CHAR(34)&amp;": "&amp;SUBSTITUTE(TRIM(ROUND(IFERROR(CriteriTecnici!$O3828*1,IFERROR(NUMBERVALUE(CriteriTecnici!$O3828,".",","),IFERROR(NUMBERVALUE(CriteriTecnici!$O3828,",","."),0))),4)&amp;""),",",".")&amp;CHAR(125)&amp;IF(TRUE,",",""))</f>
        <v/>
      </c>
    </row>
    <row r="4049">
      <c r="A4049" s="38">
        <f>IF(CriteriTecnici!$A3829="","","    "&amp;CHAR(123)&amp;CHAR(34)&amp;"bidderId"&amp;CHAR(34)&amp;": "&amp;CHAR(34)&amp;SUBSTITUTE(CriteriTecnici!$A3829,CHAR(34),"'")&amp;CHAR(34)&amp;", "&amp;CHAR(34)&amp;"lotId"&amp;CHAR(34)&amp;": "&amp;CHAR(34)&amp;SUBSTITUTE(CriteriTecnici!$C3829,CHAR(34),"'")&amp;CHAR(34)&amp;", "&amp;CHAR(34)&amp;"criterionId"&amp;CHAR(34)&amp;": "&amp;CHAR(34)&amp;SUBSTITUTE(CriteriTecnici!$D3829,CHAR(34),"'")&amp;CHAR(34)&amp;", "&amp;CHAR(34)&amp;"kind"&amp;CHAR(34)&amp;": "&amp;CHAR(34)&amp;SUBSTITUTE(CriteriTecnici!$F3829,CHAR(34),"'")&amp;CHAR(34)&amp;", "&amp;CHAR(34)&amp;"value"&amp;CHAR(34)&amp;": "&amp;SUBSTITUTE(TRIM(ROUND(IFERROR(CriteriTecnici!$N3829*1,IFERROR(NUMBERVALUE(CriteriTecnici!$N3829,".",","),IFERROR(NUMBERVALUE(CriteriTecnici!$N3829,",","."),0))),4)&amp;""),",",".")&amp;", "&amp;CHAR(34)&amp;"numerator"&amp;CHAR(34)&amp;": "&amp;SUBSTITUTE(TRIM(ROUND(IFERROR(CriteriTecnici!$K3829*1,IFERROR(NUMBERVALUE(CriteriTecnici!$K3829,".",","),IFERROR(NUMBERVALUE(CriteriTecnici!$K3829,",","."),0))),4)&amp;""),",",".")&amp;", "&amp;CHAR(34)&amp;"denominator"&amp;CHAR(34)&amp;": "&amp;SUBSTITUTE(TRIM(ROUND(IFERROR(CriteriTecnici!$L3829*1,IFERROR(NUMBERVALUE(CriteriTecnici!$L3829,".",","),IFERROR(NUMBERVALUE(CriteriTecnici!$L3829,",","."),0))),4)&amp;""),",",".")&amp;", "&amp;CHAR(34)&amp;"flag"&amp;CHAR(34)&amp;": "&amp;SUBSTITUTE(TRIM(ROUND(IFERROR(CriteriTecnici!$M3829*1,IFERROR(NUMBERVALUE(CriteriTecnici!$M3829,".",","),IFERROR(NUMBERVALUE(CriteriTecnici!$M3829,",","."),0))),4)&amp;""),",",".")&amp;", "&amp;CHAR(34)&amp;"rawScore"&amp;CHAR(34)&amp;": "&amp;SUBSTITUTE(TRIM(ROUND(IFERROR(CriteriTecnici!$O3829*1,IFERROR(NUMBERVALUE(CriteriTecnici!$O3829,".",","),IFERROR(NUMBERVALUE(CriteriTecnici!$O3829,",","."),0))),4)&amp;""),",",".")&amp;CHAR(125)&amp;IF(TRUE,",",""))</f>
        <v/>
      </c>
    </row>
    <row r="4050">
      <c r="A4050" s="38">
        <f>IF(CriteriTecnici!$A3830="","","    "&amp;CHAR(123)&amp;CHAR(34)&amp;"bidderId"&amp;CHAR(34)&amp;": "&amp;CHAR(34)&amp;SUBSTITUTE(CriteriTecnici!$A3830,CHAR(34),"'")&amp;CHAR(34)&amp;", "&amp;CHAR(34)&amp;"lotId"&amp;CHAR(34)&amp;": "&amp;CHAR(34)&amp;SUBSTITUTE(CriteriTecnici!$C3830,CHAR(34),"'")&amp;CHAR(34)&amp;", "&amp;CHAR(34)&amp;"criterionId"&amp;CHAR(34)&amp;": "&amp;CHAR(34)&amp;SUBSTITUTE(CriteriTecnici!$D3830,CHAR(34),"'")&amp;CHAR(34)&amp;", "&amp;CHAR(34)&amp;"kind"&amp;CHAR(34)&amp;": "&amp;CHAR(34)&amp;SUBSTITUTE(CriteriTecnici!$F3830,CHAR(34),"'")&amp;CHAR(34)&amp;", "&amp;CHAR(34)&amp;"value"&amp;CHAR(34)&amp;": "&amp;SUBSTITUTE(TRIM(ROUND(IFERROR(CriteriTecnici!$N3830*1,IFERROR(NUMBERVALUE(CriteriTecnici!$N3830,".",","),IFERROR(NUMBERVALUE(CriteriTecnici!$N3830,",","."),0))),4)&amp;""),",",".")&amp;", "&amp;CHAR(34)&amp;"numerator"&amp;CHAR(34)&amp;": "&amp;SUBSTITUTE(TRIM(ROUND(IFERROR(CriteriTecnici!$K3830*1,IFERROR(NUMBERVALUE(CriteriTecnici!$K3830,".",","),IFERROR(NUMBERVALUE(CriteriTecnici!$K3830,",","."),0))),4)&amp;""),",",".")&amp;", "&amp;CHAR(34)&amp;"denominator"&amp;CHAR(34)&amp;": "&amp;SUBSTITUTE(TRIM(ROUND(IFERROR(CriteriTecnici!$L3830*1,IFERROR(NUMBERVALUE(CriteriTecnici!$L3830,".",","),IFERROR(NUMBERVALUE(CriteriTecnici!$L3830,",","."),0))),4)&amp;""),",",".")&amp;", "&amp;CHAR(34)&amp;"flag"&amp;CHAR(34)&amp;": "&amp;SUBSTITUTE(TRIM(ROUND(IFERROR(CriteriTecnici!$M3830*1,IFERROR(NUMBERVALUE(CriteriTecnici!$M3830,".",","),IFERROR(NUMBERVALUE(CriteriTecnici!$M3830,",","."),0))),4)&amp;""),",",".")&amp;", "&amp;CHAR(34)&amp;"rawScore"&amp;CHAR(34)&amp;": "&amp;SUBSTITUTE(TRIM(ROUND(IFERROR(CriteriTecnici!$O3830*1,IFERROR(NUMBERVALUE(CriteriTecnici!$O3830,".",","),IFERROR(NUMBERVALUE(CriteriTecnici!$O3830,",","."),0))),4)&amp;""),",",".")&amp;CHAR(125)&amp;IF(TRUE,",",""))</f>
        <v/>
      </c>
    </row>
    <row r="4051">
      <c r="A4051" s="38">
        <f>IF(CriteriTecnici!$A3831="","","    "&amp;CHAR(123)&amp;CHAR(34)&amp;"bidderId"&amp;CHAR(34)&amp;": "&amp;CHAR(34)&amp;SUBSTITUTE(CriteriTecnici!$A3831,CHAR(34),"'")&amp;CHAR(34)&amp;", "&amp;CHAR(34)&amp;"lotId"&amp;CHAR(34)&amp;": "&amp;CHAR(34)&amp;SUBSTITUTE(CriteriTecnici!$C3831,CHAR(34),"'")&amp;CHAR(34)&amp;", "&amp;CHAR(34)&amp;"criterionId"&amp;CHAR(34)&amp;": "&amp;CHAR(34)&amp;SUBSTITUTE(CriteriTecnici!$D3831,CHAR(34),"'")&amp;CHAR(34)&amp;", "&amp;CHAR(34)&amp;"kind"&amp;CHAR(34)&amp;": "&amp;CHAR(34)&amp;SUBSTITUTE(CriteriTecnici!$F3831,CHAR(34),"'")&amp;CHAR(34)&amp;", "&amp;CHAR(34)&amp;"value"&amp;CHAR(34)&amp;": "&amp;SUBSTITUTE(TRIM(ROUND(IFERROR(CriteriTecnici!$N3831*1,IFERROR(NUMBERVALUE(CriteriTecnici!$N3831,".",","),IFERROR(NUMBERVALUE(CriteriTecnici!$N3831,",","."),0))),4)&amp;""),",",".")&amp;", "&amp;CHAR(34)&amp;"numerator"&amp;CHAR(34)&amp;": "&amp;SUBSTITUTE(TRIM(ROUND(IFERROR(CriteriTecnici!$K3831*1,IFERROR(NUMBERVALUE(CriteriTecnici!$K3831,".",","),IFERROR(NUMBERVALUE(CriteriTecnici!$K3831,",","."),0))),4)&amp;""),",",".")&amp;", "&amp;CHAR(34)&amp;"denominator"&amp;CHAR(34)&amp;": "&amp;SUBSTITUTE(TRIM(ROUND(IFERROR(CriteriTecnici!$L3831*1,IFERROR(NUMBERVALUE(CriteriTecnici!$L3831,".",","),IFERROR(NUMBERVALUE(CriteriTecnici!$L3831,",","."),0))),4)&amp;""),",",".")&amp;", "&amp;CHAR(34)&amp;"flag"&amp;CHAR(34)&amp;": "&amp;SUBSTITUTE(TRIM(ROUND(IFERROR(CriteriTecnici!$M3831*1,IFERROR(NUMBERVALUE(CriteriTecnici!$M3831,".",","),IFERROR(NUMBERVALUE(CriteriTecnici!$M3831,",","."),0))),4)&amp;""),",",".")&amp;", "&amp;CHAR(34)&amp;"rawScore"&amp;CHAR(34)&amp;": "&amp;SUBSTITUTE(TRIM(ROUND(IFERROR(CriteriTecnici!$O3831*1,IFERROR(NUMBERVALUE(CriteriTecnici!$O3831,".",","),IFERROR(NUMBERVALUE(CriteriTecnici!$O3831,",","."),0))),4)&amp;""),",",".")&amp;CHAR(125)&amp;IF(TRUE,",",""))</f>
        <v/>
      </c>
    </row>
    <row r="4052">
      <c r="A4052" s="38">
        <f>IF(CriteriTecnici!$A3832="","","    "&amp;CHAR(123)&amp;CHAR(34)&amp;"bidderId"&amp;CHAR(34)&amp;": "&amp;CHAR(34)&amp;SUBSTITUTE(CriteriTecnici!$A3832,CHAR(34),"'")&amp;CHAR(34)&amp;", "&amp;CHAR(34)&amp;"lotId"&amp;CHAR(34)&amp;": "&amp;CHAR(34)&amp;SUBSTITUTE(CriteriTecnici!$C3832,CHAR(34),"'")&amp;CHAR(34)&amp;", "&amp;CHAR(34)&amp;"criterionId"&amp;CHAR(34)&amp;": "&amp;CHAR(34)&amp;SUBSTITUTE(CriteriTecnici!$D3832,CHAR(34),"'")&amp;CHAR(34)&amp;", "&amp;CHAR(34)&amp;"kind"&amp;CHAR(34)&amp;": "&amp;CHAR(34)&amp;SUBSTITUTE(CriteriTecnici!$F3832,CHAR(34),"'")&amp;CHAR(34)&amp;", "&amp;CHAR(34)&amp;"value"&amp;CHAR(34)&amp;": "&amp;SUBSTITUTE(TRIM(ROUND(IFERROR(CriteriTecnici!$N3832*1,IFERROR(NUMBERVALUE(CriteriTecnici!$N3832,".",","),IFERROR(NUMBERVALUE(CriteriTecnici!$N3832,",","."),0))),4)&amp;""),",",".")&amp;", "&amp;CHAR(34)&amp;"numerator"&amp;CHAR(34)&amp;": "&amp;SUBSTITUTE(TRIM(ROUND(IFERROR(CriteriTecnici!$K3832*1,IFERROR(NUMBERVALUE(CriteriTecnici!$K3832,".",","),IFERROR(NUMBERVALUE(CriteriTecnici!$K3832,",","."),0))),4)&amp;""),",",".")&amp;", "&amp;CHAR(34)&amp;"denominator"&amp;CHAR(34)&amp;": "&amp;SUBSTITUTE(TRIM(ROUND(IFERROR(CriteriTecnici!$L3832*1,IFERROR(NUMBERVALUE(CriteriTecnici!$L3832,".",","),IFERROR(NUMBERVALUE(CriteriTecnici!$L3832,",","."),0))),4)&amp;""),",",".")&amp;", "&amp;CHAR(34)&amp;"flag"&amp;CHAR(34)&amp;": "&amp;SUBSTITUTE(TRIM(ROUND(IFERROR(CriteriTecnici!$M3832*1,IFERROR(NUMBERVALUE(CriteriTecnici!$M3832,".",","),IFERROR(NUMBERVALUE(CriteriTecnici!$M3832,",","."),0))),4)&amp;""),",",".")&amp;", "&amp;CHAR(34)&amp;"rawScore"&amp;CHAR(34)&amp;": "&amp;SUBSTITUTE(TRIM(ROUND(IFERROR(CriteriTecnici!$O3832*1,IFERROR(NUMBERVALUE(CriteriTecnici!$O3832,".",","),IFERROR(NUMBERVALUE(CriteriTecnici!$O3832,",","."),0))),4)&amp;""),",",".")&amp;CHAR(125)&amp;IF(TRUE,",",""))</f>
        <v/>
      </c>
    </row>
    <row r="4053">
      <c r="A4053" s="38">
        <f>IF(CriteriTecnici!$A3833="","","    "&amp;CHAR(123)&amp;CHAR(34)&amp;"bidderId"&amp;CHAR(34)&amp;": "&amp;CHAR(34)&amp;SUBSTITUTE(CriteriTecnici!$A3833,CHAR(34),"'")&amp;CHAR(34)&amp;", "&amp;CHAR(34)&amp;"lotId"&amp;CHAR(34)&amp;": "&amp;CHAR(34)&amp;SUBSTITUTE(CriteriTecnici!$C3833,CHAR(34),"'")&amp;CHAR(34)&amp;", "&amp;CHAR(34)&amp;"criterionId"&amp;CHAR(34)&amp;": "&amp;CHAR(34)&amp;SUBSTITUTE(CriteriTecnici!$D3833,CHAR(34),"'")&amp;CHAR(34)&amp;", "&amp;CHAR(34)&amp;"kind"&amp;CHAR(34)&amp;": "&amp;CHAR(34)&amp;SUBSTITUTE(CriteriTecnici!$F3833,CHAR(34),"'")&amp;CHAR(34)&amp;", "&amp;CHAR(34)&amp;"value"&amp;CHAR(34)&amp;": "&amp;SUBSTITUTE(TRIM(ROUND(IFERROR(CriteriTecnici!$N3833*1,IFERROR(NUMBERVALUE(CriteriTecnici!$N3833,".",","),IFERROR(NUMBERVALUE(CriteriTecnici!$N3833,",","."),0))),4)&amp;""),",",".")&amp;", "&amp;CHAR(34)&amp;"numerator"&amp;CHAR(34)&amp;": "&amp;SUBSTITUTE(TRIM(ROUND(IFERROR(CriteriTecnici!$K3833*1,IFERROR(NUMBERVALUE(CriteriTecnici!$K3833,".",","),IFERROR(NUMBERVALUE(CriteriTecnici!$K3833,",","."),0))),4)&amp;""),",",".")&amp;", "&amp;CHAR(34)&amp;"denominator"&amp;CHAR(34)&amp;": "&amp;SUBSTITUTE(TRIM(ROUND(IFERROR(CriteriTecnici!$L3833*1,IFERROR(NUMBERVALUE(CriteriTecnici!$L3833,".",","),IFERROR(NUMBERVALUE(CriteriTecnici!$L3833,",","."),0))),4)&amp;""),",",".")&amp;", "&amp;CHAR(34)&amp;"flag"&amp;CHAR(34)&amp;": "&amp;SUBSTITUTE(TRIM(ROUND(IFERROR(CriteriTecnici!$M3833*1,IFERROR(NUMBERVALUE(CriteriTecnici!$M3833,".",","),IFERROR(NUMBERVALUE(CriteriTecnici!$M3833,",","."),0))),4)&amp;""),",",".")&amp;", "&amp;CHAR(34)&amp;"rawScore"&amp;CHAR(34)&amp;": "&amp;SUBSTITUTE(TRIM(ROUND(IFERROR(CriteriTecnici!$O3833*1,IFERROR(NUMBERVALUE(CriteriTecnici!$O3833,".",","),IFERROR(NUMBERVALUE(CriteriTecnici!$O3833,",","."),0))),4)&amp;""),",",".")&amp;CHAR(125)&amp;IF(TRUE,",",""))</f>
        <v/>
      </c>
    </row>
    <row r="4054">
      <c r="A4054" s="38">
        <f>IF(CriteriTecnici!$A3834="","","    "&amp;CHAR(123)&amp;CHAR(34)&amp;"bidderId"&amp;CHAR(34)&amp;": "&amp;CHAR(34)&amp;SUBSTITUTE(CriteriTecnici!$A3834,CHAR(34),"'")&amp;CHAR(34)&amp;", "&amp;CHAR(34)&amp;"lotId"&amp;CHAR(34)&amp;": "&amp;CHAR(34)&amp;SUBSTITUTE(CriteriTecnici!$C3834,CHAR(34),"'")&amp;CHAR(34)&amp;", "&amp;CHAR(34)&amp;"criterionId"&amp;CHAR(34)&amp;": "&amp;CHAR(34)&amp;SUBSTITUTE(CriteriTecnici!$D3834,CHAR(34),"'")&amp;CHAR(34)&amp;", "&amp;CHAR(34)&amp;"kind"&amp;CHAR(34)&amp;": "&amp;CHAR(34)&amp;SUBSTITUTE(CriteriTecnici!$F3834,CHAR(34),"'")&amp;CHAR(34)&amp;", "&amp;CHAR(34)&amp;"value"&amp;CHAR(34)&amp;": "&amp;SUBSTITUTE(TRIM(ROUND(IFERROR(CriteriTecnici!$N3834*1,IFERROR(NUMBERVALUE(CriteriTecnici!$N3834,".",","),IFERROR(NUMBERVALUE(CriteriTecnici!$N3834,",","."),0))),4)&amp;""),",",".")&amp;", "&amp;CHAR(34)&amp;"numerator"&amp;CHAR(34)&amp;": "&amp;SUBSTITUTE(TRIM(ROUND(IFERROR(CriteriTecnici!$K3834*1,IFERROR(NUMBERVALUE(CriteriTecnici!$K3834,".",","),IFERROR(NUMBERVALUE(CriteriTecnici!$K3834,",","."),0))),4)&amp;""),",",".")&amp;", "&amp;CHAR(34)&amp;"denominator"&amp;CHAR(34)&amp;": "&amp;SUBSTITUTE(TRIM(ROUND(IFERROR(CriteriTecnici!$L3834*1,IFERROR(NUMBERVALUE(CriteriTecnici!$L3834,".",","),IFERROR(NUMBERVALUE(CriteriTecnici!$L3834,",","."),0))),4)&amp;""),",",".")&amp;", "&amp;CHAR(34)&amp;"flag"&amp;CHAR(34)&amp;": "&amp;SUBSTITUTE(TRIM(ROUND(IFERROR(CriteriTecnici!$M3834*1,IFERROR(NUMBERVALUE(CriteriTecnici!$M3834,".",","),IFERROR(NUMBERVALUE(CriteriTecnici!$M3834,",","."),0))),4)&amp;""),",",".")&amp;", "&amp;CHAR(34)&amp;"rawScore"&amp;CHAR(34)&amp;": "&amp;SUBSTITUTE(TRIM(ROUND(IFERROR(CriteriTecnici!$O3834*1,IFERROR(NUMBERVALUE(CriteriTecnici!$O3834,".",","),IFERROR(NUMBERVALUE(CriteriTecnici!$O3834,",","."),0))),4)&amp;""),",",".")&amp;CHAR(125)&amp;IF(TRUE,",",""))</f>
        <v/>
      </c>
    </row>
    <row r="4055">
      <c r="A4055" s="38">
        <f>IF(CriteriTecnici!$A3835="","","    "&amp;CHAR(123)&amp;CHAR(34)&amp;"bidderId"&amp;CHAR(34)&amp;": "&amp;CHAR(34)&amp;SUBSTITUTE(CriteriTecnici!$A3835,CHAR(34),"'")&amp;CHAR(34)&amp;", "&amp;CHAR(34)&amp;"lotId"&amp;CHAR(34)&amp;": "&amp;CHAR(34)&amp;SUBSTITUTE(CriteriTecnici!$C3835,CHAR(34),"'")&amp;CHAR(34)&amp;", "&amp;CHAR(34)&amp;"criterionId"&amp;CHAR(34)&amp;": "&amp;CHAR(34)&amp;SUBSTITUTE(CriteriTecnici!$D3835,CHAR(34),"'")&amp;CHAR(34)&amp;", "&amp;CHAR(34)&amp;"kind"&amp;CHAR(34)&amp;": "&amp;CHAR(34)&amp;SUBSTITUTE(CriteriTecnici!$F3835,CHAR(34),"'")&amp;CHAR(34)&amp;", "&amp;CHAR(34)&amp;"value"&amp;CHAR(34)&amp;": "&amp;SUBSTITUTE(TRIM(ROUND(IFERROR(CriteriTecnici!$N3835*1,IFERROR(NUMBERVALUE(CriteriTecnici!$N3835,".",","),IFERROR(NUMBERVALUE(CriteriTecnici!$N3835,",","."),0))),4)&amp;""),",",".")&amp;", "&amp;CHAR(34)&amp;"numerator"&amp;CHAR(34)&amp;": "&amp;SUBSTITUTE(TRIM(ROUND(IFERROR(CriteriTecnici!$K3835*1,IFERROR(NUMBERVALUE(CriteriTecnici!$K3835,".",","),IFERROR(NUMBERVALUE(CriteriTecnici!$K3835,",","."),0))),4)&amp;""),",",".")&amp;", "&amp;CHAR(34)&amp;"denominator"&amp;CHAR(34)&amp;": "&amp;SUBSTITUTE(TRIM(ROUND(IFERROR(CriteriTecnici!$L3835*1,IFERROR(NUMBERVALUE(CriteriTecnici!$L3835,".",","),IFERROR(NUMBERVALUE(CriteriTecnici!$L3835,",","."),0))),4)&amp;""),",",".")&amp;", "&amp;CHAR(34)&amp;"flag"&amp;CHAR(34)&amp;": "&amp;SUBSTITUTE(TRIM(ROUND(IFERROR(CriteriTecnici!$M3835*1,IFERROR(NUMBERVALUE(CriteriTecnici!$M3835,".",","),IFERROR(NUMBERVALUE(CriteriTecnici!$M3835,",","."),0))),4)&amp;""),",",".")&amp;", "&amp;CHAR(34)&amp;"rawScore"&amp;CHAR(34)&amp;": "&amp;SUBSTITUTE(TRIM(ROUND(IFERROR(CriteriTecnici!$O3835*1,IFERROR(NUMBERVALUE(CriteriTecnici!$O3835,".",","),IFERROR(NUMBERVALUE(CriteriTecnici!$O3835,",","."),0))),4)&amp;""),",",".")&amp;CHAR(125)&amp;IF(TRUE,",",""))</f>
        <v/>
      </c>
    </row>
    <row r="4056">
      <c r="A4056" s="38">
        <f>IF(CriteriTecnici!$A3836="","","    "&amp;CHAR(123)&amp;CHAR(34)&amp;"bidderId"&amp;CHAR(34)&amp;": "&amp;CHAR(34)&amp;SUBSTITUTE(CriteriTecnici!$A3836,CHAR(34),"'")&amp;CHAR(34)&amp;", "&amp;CHAR(34)&amp;"lotId"&amp;CHAR(34)&amp;": "&amp;CHAR(34)&amp;SUBSTITUTE(CriteriTecnici!$C3836,CHAR(34),"'")&amp;CHAR(34)&amp;", "&amp;CHAR(34)&amp;"criterionId"&amp;CHAR(34)&amp;": "&amp;CHAR(34)&amp;SUBSTITUTE(CriteriTecnici!$D3836,CHAR(34),"'")&amp;CHAR(34)&amp;", "&amp;CHAR(34)&amp;"kind"&amp;CHAR(34)&amp;": "&amp;CHAR(34)&amp;SUBSTITUTE(CriteriTecnici!$F3836,CHAR(34),"'")&amp;CHAR(34)&amp;", "&amp;CHAR(34)&amp;"value"&amp;CHAR(34)&amp;": "&amp;SUBSTITUTE(TRIM(ROUND(IFERROR(CriteriTecnici!$N3836*1,IFERROR(NUMBERVALUE(CriteriTecnici!$N3836,".",","),IFERROR(NUMBERVALUE(CriteriTecnici!$N3836,",","."),0))),4)&amp;""),",",".")&amp;", "&amp;CHAR(34)&amp;"numerator"&amp;CHAR(34)&amp;": "&amp;SUBSTITUTE(TRIM(ROUND(IFERROR(CriteriTecnici!$K3836*1,IFERROR(NUMBERVALUE(CriteriTecnici!$K3836,".",","),IFERROR(NUMBERVALUE(CriteriTecnici!$K3836,",","."),0))),4)&amp;""),",",".")&amp;", "&amp;CHAR(34)&amp;"denominator"&amp;CHAR(34)&amp;": "&amp;SUBSTITUTE(TRIM(ROUND(IFERROR(CriteriTecnici!$L3836*1,IFERROR(NUMBERVALUE(CriteriTecnici!$L3836,".",","),IFERROR(NUMBERVALUE(CriteriTecnici!$L3836,",","."),0))),4)&amp;""),",",".")&amp;", "&amp;CHAR(34)&amp;"flag"&amp;CHAR(34)&amp;": "&amp;SUBSTITUTE(TRIM(ROUND(IFERROR(CriteriTecnici!$M3836*1,IFERROR(NUMBERVALUE(CriteriTecnici!$M3836,".",","),IFERROR(NUMBERVALUE(CriteriTecnici!$M3836,",","."),0))),4)&amp;""),",",".")&amp;", "&amp;CHAR(34)&amp;"rawScore"&amp;CHAR(34)&amp;": "&amp;SUBSTITUTE(TRIM(ROUND(IFERROR(CriteriTecnici!$O3836*1,IFERROR(NUMBERVALUE(CriteriTecnici!$O3836,".",","),IFERROR(NUMBERVALUE(CriteriTecnici!$O3836,",","."),0))),4)&amp;""),",",".")&amp;CHAR(125)&amp;IF(TRUE,",",""))</f>
        <v/>
      </c>
    </row>
    <row r="4057">
      <c r="A4057" s="38">
        <f>IF(CriteriTecnici!$A3837="","","    "&amp;CHAR(123)&amp;CHAR(34)&amp;"bidderId"&amp;CHAR(34)&amp;": "&amp;CHAR(34)&amp;SUBSTITUTE(CriteriTecnici!$A3837,CHAR(34),"'")&amp;CHAR(34)&amp;", "&amp;CHAR(34)&amp;"lotId"&amp;CHAR(34)&amp;": "&amp;CHAR(34)&amp;SUBSTITUTE(CriteriTecnici!$C3837,CHAR(34),"'")&amp;CHAR(34)&amp;", "&amp;CHAR(34)&amp;"criterionId"&amp;CHAR(34)&amp;": "&amp;CHAR(34)&amp;SUBSTITUTE(CriteriTecnici!$D3837,CHAR(34),"'")&amp;CHAR(34)&amp;", "&amp;CHAR(34)&amp;"kind"&amp;CHAR(34)&amp;": "&amp;CHAR(34)&amp;SUBSTITUTE(CriteriTecnici!$F3837,CHAR(34),"'")&amp;CHAR(34)&amp;", "&amp;CHAR(34)&amp;"value"&amp;CHAR(34)&amp;": "&amp;SUBSTITUTE(TRIM(ROUND(IFERROR(CriteriTecnici!$N3837*1,IFERROR(NUMBERVALUE(CriteriTecnici!$N3837,".",","),IFERROR(NUMBERVALUE(CriteriTecnici!$N3837,",","."),0))),4)&amp;""),",",".")&amp;", "&amp;CHAR(34)&amp;"numerator"&amp;CHAR(34)&amp;": "&amp;SUBSTITUTE(TRIM(ROUND(IFERROR(CriteriTecnici!$K3837*1,IFERROR(NUMBERVALUE(CriteriTecnici!$K3837,".",","),IFERROR(NUMBERVALUE(CriteriTecnici!$K3837,",","."),0))),4)&amp;""),",",".")&amp;", "&amp;CHAR(34)&amp;"denominator"&amp;CHAR(34)&amp;": "&amp;SUBSTITUTE(TRIM(ROUND(IFERROR(CriteriTecnici!$L3837*1,IFERROR(NUMBERVALUE(CriteriTecnici!$L3837,".",","),IFERROR(NUMBERVALUE(CriteriTecnici!$L3837,",","."),0))),4)&amp;""),",",".")&amp;", "&amp;CHAR(34)&amp;"flag"&amp;CHAR(34)&amp;": "&amp;SUBSTITUTE(TRIM(ROUND(IFERROR(CriteriTecnici!$M3837*1,IFERROR(NUMBERVALUE(CriteriTecnici!$M3837,".",","),IFERROR(NUMBERVALUE(CriteriTecnici!$M3837,",","."),0))),4)&amp;""),",",".")&amp;", "&amp;CHAR(34)&amp;"rawScore"&amp;CHAR(34)&amp;": "&amp;SUBSTITUTE(TRIM(ROUND(IFERROR(CriteriTecnici!$O3837*1,IFERROR(NUMBERVALUE(CriteriTecnici!$O3837,".",","),IFERROR(NUMBERVALUE(CriteriTecnici!$O3837,",","."),0))),4)&amp;""),",",".")&amp;CHAR(125)&amp;IF(TRUE,",",""))</f>
        <v/>
      </c>
    </row>
    <row r="4058">
      <c r="A4058" s="38">
        <f>IF(CriteriTecnici!$A3838="","","    "&amp;CHAR(123)&amp;CHAR(34)&amp;"bidderId"&amp;CHAR(34)&amp;": "&amp;CHAR(34)&amp;SUBSTITUTE(CriteriTecnici!$A3838,CHAR(34),"'")&amp;CHAR(34)&amp;", "&amp;CHAR(34)&amp;"lotId"&amp;CHAR(34)&amp;": "&amp;CHAR(34)&amp;SUBSTITUTE(CriteriTecnici!$C3838,CHAR(34),"'")&amp;CHAR(34)&amp;", "&amp;CHAR(34)&amp;"criterionId"&amp;CHAR(34)&amp;": "&amp;CHAR(34)&amp;SUBSTITUTE(CriteriTecnici!$D3838,CHAR(34),"'")&amp;CHAR(34)&amp;", "&amp;CHAR(34)&amp;"kind"&amp;CHAR(34)&amp;": "&amp;CHAR(34)&amp;SUBSTITUTE(CriteriTecnici!$F3838,CHAR(34),"'")&amp;CHAR(34)&amp;", "&amp;CHAR(34)&amp;"value"&amp;CHAR(34)&amp;": "&amp;SUBSTITUTE(TRIM(ROUND(IFERROR(CriteriTecnici!$N3838*1,IFERROR(NUMBERVALUE(CriteriTecnici!$N3838,".",","),IFERROR(NUMBERVALUE(CriteriTecnici!$N3838,",","."),0))),4)&amp;""),",",".")&amp;", "&amp;CHAR(34)&amp;"numerator"&amp;CHAR(34)&amp;": "&amp;SUBSTITUTE(TRIM(ROUND(IFERROR(CriteriTecnici!$K3838*1,IFERROR(NUMBERVALUE(CriteriTecnici!$K3838,".",","),IFERROR(NUMBERVALUE(CriteriTecnici!$K3838,",","."),0))),4)&amp;""),",",".")&amp;", "&amp;CHAR(34)&amp;"denominator"&amp;CHAR(34)&amp;": "&amp;SUBSTITUTE(TRIM(ROUND(IFERROR(CriteriTecnici!$L3838*1,IFERROR(NUMBERVALUE(CriteriTecnici!$L3838,".",","),IFERROR(NUMBERVALUE(CriteriTecnici!$L3838,",","."),0))),4)&amp;""),",",".")&amp;", "&amp;CHAR(34)&amp;"flag"&amp;CHAR(34)&amp;": "&amp;SUBSTITUTE(TRIM(ROUND(IFERROR(CriteriTecnici!$M3838*1,IFERROR(NUMBERVALUE(CriteriTecnici!$M3838,".",","),IFERROR(NUMBERVALUE(CriteriTecnici!$M3838,",","."),0))),4)&amp;""),",",".")&amp;", "&amp;CHAR(34)&amp;"rawScore"&amp;CHAR(34)&amp;": "&amp;SUBSTITUTE(TRIM(ROUND(IFERROR(CriteriTecnici!$O3838*1,IFERROR(NUMBERVALUE(CriteriTecnici!$O3838,".",","),IFERROR(NUMBERVALUE(CriteriTecnici!$O3838,",","."),0))),4)&amp;""),",",".")&amp;CHAR(125)&amp;IF(TRUE,",",""))</f>
        <v/>
      </c>
    </row>
    <row r="4059">
      <c r="A4059" s="38">
        <f>IF(CriteriTecnici!$A3839="","","    "&amp;CHAR(123)&amp;CHAR(34)&amp;"bidderId"&amp;CHAR(34)&amp;": "&amp;CHAR(34)&amp;SUBSTITUTE(CriteriTecnici!$A3839,CHAR(34),"'")&amp;CHAR(34)&amp;", "&amp;CHAR(34)&amp;"lotId"&amp;CHAR(34)&amp;": "&amp;CHAR(34)&amp;SUBSTITUTE(CriteriTecnici!$C3839,CHAR(34),"'")&amp;CHAR(34)&amp;", "&amp;CHAR(34)&amp;"criterionId"&amp;CHAR(34)&amp;": "&amp;CHAR(34)&amp;SUBSTITUTE(CriteriTecnici!$D3839,CHAR(34),"'")&amp;CHAR(34)&amp;", "&amp;CHAR(34)&amp;"kind"&amp;CHAR(34)&amp;": "&amp;CHAR(34)&amp;SUBSTITUTE(CriteriTecnici!$F3839,CHAR(34),"'")&amp;CHAR(34)&amp;", "&amp;CHAR(34)&amp;"value"&amp;CHAR(34)&amp;": "&amp;SUBSTITUTE(TRIM(ROUND(IFERROR(CriteriTecnici!$N3839*1,IFERROR(NUMBERVALUE(CriteriTecnici!$N3839,".",","),IFERROR(NUMBERVALUE(CriteriTecnici!$N3839,",","."),0))),4)&amp;""),",",".")&amp;", "&amp;CHAR(34)&amp;"numerator"&amp;CHAR(34)&amp;": "&amp;SUBSTITUTE(TRIM(ROUND(IFERROR(CriteriTecnici!$K3839*1,IFERROR(NUMBERVALUE(CriteriTecnici!$K3839,".",","),IFERROR(NUMBERVALUE(CriteriTecnici!$K3839,",","."),0))),4)&amp;""),",",".")&amp;", "&amp;CHAR(34)&amp;"denominator"&amp;CHAR(34)&amp;": "&amp;SUBSTITUTE(TRIM(ROUND(IFERROR(CriteriTecnici!$L3839*1,IFERROR(NUMBERVALUE(CriteriTecnici!$L3839,".",","),IFERROR(NUMBERVALUE(CriteriTecnici!$L3839,",","."),0))),4)&amp;""),",",".")&amp;", "&amp;CHAR(34)&amp;"flag"&amp;CHAR(34)&amp;": "&amp;SUBSTITUTE(TRIM(ROUND(IFERROR(CriteriTecnici!$M3839*1,IFERROR(NUMBERVALUE(CriteriTecnici!$M3839,".",","),IFERROR(NUMBERVALUE(CriteriTecnici!$M3839,",","."),0))),4)&amp;""),",",".")&amp;", "&amp;CHAR(34)&amp;"rawScore"&amp;CHAR(34)&amp;": "&amp;SUBSTITUTE(TRIM(ROUND(IFERROR(CriteriTecnici!$O3839*1,IFERROR(NUMBERVALUE(CriteriTecnici!$O3839,".",","),IFERROR(NUMBERVALUE(CriteriTecnici!$O3839,",","."),0))),4)&amp;""),",",".")&amp;CHAR(125)&amp;IF(TRUE,",",""))</f>
        <v/>
      </c>
    </row>
    <row r="4060">
      <c r="A4060" s="38">
        <f>IF(CriteriTecnici!$A3840="","","    "&amp;CHAR(123)&amp;CHAR(34)&amp;"bidderId"&amp;CHAR(34)&amp;": "&amp;CHAR(34)&amp;SUBSTITUTE(CriteriTecnici!$A3840,CHAR(34),"'")&amp;CHAR(34)&amp;", "&amp;CHAR(34)&amp;"lotId"&amp;CHAR(34)&amp;": "&amp;CHAR(34)&amp;SUBSTITUTE(CriteriTecnici!$C3840,CHAR(34),"'")&amp;CHAR(34)&amp;", "&amp;CHAR(34)&amp;"criterionId"&amp;CHAR(34)&amp;": "&amp;CHAR(34)&amp;SUBSTITUTE(CriteriTecnici!$D3840,CHAR(34),"'")&amp;CHAR(34)&amp;", "&amp;CHAR(34)&amp;"kind"&amp;CHAR(34)&amp;": "&amp;CHAR(34)&amp;SUBSTITUTE(CriteriTecnici!$F3840,CHAR(34),"'")&amp;CHAR(34)&amp;", "&amp;CHAR(34)&amp;"value"&amp;CHAR(34)&amp;": "&amp;SUBSTITUTE(TRIM(ROUND(IFERROR(CriteriTecnici!$N3840*1,IFERROR(NUMBERVALUE(CriteriTecnici!$N3840,".",","),IFERROR(NUMBERVALUE(CriteriTecnici!$N3840,",","."),0))),4)&amp;""),",",".")&amp;", "&amp;CHAR(34)&amp;"numerator"&amp;CHAR(34)&amp;": "&amp;SUBSTITUTE(TRIM(ROUND(IFERROR(CriteriTecnici!$K3840*1,IFERROR(NUMBERVALUE(CriteriTecnici!$K3840,".",","),IFERROR(NUMBERVALUE(CriteriTecnici!$K3840,",","."),0))),4)&amp;""),",",".")&amp;", "&amp;CHAR(34)&amp;"denominator"&amp;CHAR(34)&amp;": "&amp;SUBSTITUTE(TRIM(ROUND(IFERROR(CriteriTecnici!$L3840*1,IFERROR(NUMBERVALUE(CriteriTecnici!$L3840,".",","),IFERROR(NUMBERVALUE(CriteriTecnici!$L3840,",","."),0))),4)&amp;""),",",".")&amp;", "&amp;CHAR(34)&amp;"flag"&amp;CHAR(34)&amp;": "&amp;SUBSTITUTE(TRIM(ROUND(IFERROR(CriteriTecnici!$M3840*1,IFERROR(NUMBERVALUE(CriteriTecnici!$M3840,".",","),IFERROR(NUMBERVALUE(CriteriTecnici!$M3840,",","."),0))),4)&amp;""),",",".")&amp;", "&amp;CHAR(34)&amp;"rawScore"&amp;CHAR(34)&amp;": "&amp;SUBSTITUTE(TRIM(ROUND(IFERROR(CriteriTecnici!$O3840*1,IFERROR(NUMBERVALUE(CriteriTecnici!$O3840,".",","),IFERROR(NUMBERVALUE(CriteriTecnici!$O3840,",","."),0))),4)&amp;""),",",".")&amp;CHAR(125)&amp;IF(TRUE,",",""))</f>
        <v/>
      </c>
    </row>
    <row r="4061">
      <c r="A4061" s="38">
        <f>IF(CriteriTecnici!$A3841="","","    "&amp;CHAR(123)&amp;CHAR(34)&amp;"bidderId"&amp;CHAR(34)&amp;": "&amp;CHAR(34)&amp;SUBSTITUTE(CriteriTecnici!$A3841,CHAR(34),"'")&amp;CHAR(34)&amp;", "&amp;CHAR(34)&amp;"lotId"&amp;CHAR(34)&amp;": "&amp;CHAR(34)&amp;SUBSTITUTE(CriteriTecnici!$C3841,CHAR(34),"'")&amp;CHAR(34)&amp;", "&amp;CHAR(34)&amp;"criterionId"&amp;CHAR(34)&amp;": "&amp;CHAR(34)&amp;SUBSTITUTE(CriteriTecnici!$D3841,CHAR(34),"'")&amp;CHAR(34)&amp;", "&amp;CHAR(34)&amp;"kind"&amp;CHAR(34)&amp;": "&amp;CHAR(34)&amp;SUBSTITUTE(CriteriTecnici!$F3841,CHAR(34),"'")&amp;CHAR(34)&amp;", "&amp;CHAR(34)&amp;"value"&amp;CHAR(34)&amp;": "&amp;SUBSTITUTE(TRIM(ROUND(IFERROR(CriteriTecnici!$N3841*1,IFERROR(NUMBERVALUE(CriteriTecnici!$N3841,".",","),IFERROR(NUMBERVALUE(CriteriTecnici!$N3841,",","."),0))),4)&amp;""),",",".")&amp;", "&amp;CHAR(34)&amp;"numerator"&amp;CHAR(34)&amp;": "&amp;SUBSTITUTE(TRIM(ROUND(IFERROR(CriteriTecnici!$K3841*1,IFERROR(NUMBERVALUE(CriteriTecnici!$K3841,".",","),IFERROR(NUMBERVALUE(CriteriTecnici!$K3841,",","."),0))),4)&amp;""),",",".")&amp;", "&amp;CHAR(34)&amp;"denominator"&amp;CHAR(34)&amp;": "&amp;SUBSTITUTE(TRIM(ROUND(IFERROR(CriteriTecnici!$L3841*1,IFERROR(NUMBERVALUE(CriteriTecnici!$L3841,".",","),IFERROR(NUMBERVALUE(CriteriTecnici!$L3841,",","."),0))),4)&amp;""),",",".")&amp;", "&amp;CHAR(34)&amp;"flag"&amp;CHAR(34)&amp;": "&amp;SUBSTITUTE(TRIM(ROUND(IFERROR(CriteriTecnici!$M3841*1,IFERROR(NUMBERVALUE(CriteriTecnici!$M3841,".",","),IFERROR(NUMBERVALUE(CriteriTecnici!$M3841,",","."),0))),4)&amp;""),",",".")&amp;", "&amp;CHAR(34)&amp;"rawScore"&amp;CHAR(34)&amp;": "&amp;SUBSTITUTE(TRIM(ROUND(IFERROR(CriteriTecnici!$O3841*1,IFERROR(NUMBERVALUE(CriteriTecnici!$O3841,".",","),IFERROR(NUMBERVALUE(CriteriTecnici!$O3841,",","."),0))),4)&amp;""),",",".")&amp;CHAR(125)&amp;IF(TRUE,",",""))</f>
        <v/>
      </c>
    </row>
    <row r="4062">
      <c r="A4062" s="38">
        <f>IF(CriteriTecnici!$A3842="","","    "&amp;CHAR(123)&amp;CHAR(34)&amp;"bidderId"&amp;CHAR(34)&amp;": "&amp;CHAR(34)&amp;SUBSTITUTE(CriteriTecnici!$A3842,CHAR(34),"'")&amp;CHAR(34)&amp;", "&amp;CHAR(34)&amp;"lotId"&amp;CHAR(34)&amp;": "&amp;CHAR(34)&amp;SUBSTITUTE(CriteriTecnici!$C3842,CHAR(34),"'")&amp;CHAR(34)&amp;", "&amp;CHAR(34)&amp;"criterionId"&amp;CHAR(34)&amp;": "&amp;CHAR(34)&amp;SUBSTITUTE(CriteriTecnici!$D3842,CHAR(34),"'")&amp;CHAR(34)&amp;", "&amp;CHAR(34)&amp;"kind"&amp;CHAR(34)&amp;": "&amp;CHAR(34)&amp;SUBSTITUTE(CriteriTecnici!$F3842,CHAR(34),"'")&amp;CHAR(34)&amp;", "&amp;CHAR(34)&amp;"value"&amp;CHAR(34)&amp;": "&amp;SUBSTITUTE(TRIM(ROUND(IFERROR(CriteriTecnici!$N3842*1,IFERROR(NUMBERVALUE(CriteriTecnici!$N3842,".",","),IFERROR(NUMBERVALUE(CriteriTecnici!$N3842,",","."),0))),4)&amp;""),",",".")&amp;", "&amp;CHAR(34)&amp;"numerator"&amp;CHAR(34)&amp;": "&amp;SUBSTITUTE(TRIM(ROUND(IFERROR(CriteriTecnici!$K3842*1,IFERROR(NUMBERVALUE(CriteriTecnici!$K3842,".",","),IFERROR(NUMBERVALUE(CriteriTecnici!$K3842,",","."),0))),4)&amp;""),",",".")&amp;", "&amp;CHAR(34)&amp;"denominator"&amp;CHAR(34)&amp;": "&amp;SUBSTITUTE(TRIM(ROUND(IFERROR(CriteriTecnici!$L3842*1,IFERROR(NUMBERVALUE(CriteriTecnici!$L3842,".",","),IFERROR(NUMBERVALUE(CriteriTecnici!$L3842,",","."),0))),4)&amp;""),",",".")&amp;", "&amp;CHAR(34)&amp;"flag"&amp;CHAR(34)&amp;": "&amp;SUBSTITUTE(TRIM(ROUND(IFERROR(CriteriTecnici!$M3842*1,IFERROR(NUMBERVALUE(CriteriTecnici!$M3842,".",","),IFERROR(NUMBERVALUE(CriteriTecnici!$M3842,",","."),0))),4)&amp;""),",",".")&amp;", "&amp;CHAR(34)&amp;"rawScore"&amp;CHAR(34)&amp;": "&amp;SUBSTITUTE(TRIM(ROUND(IFERROR(CriteriTecnici!$O3842*1,IFERROR(NUMBERVALUE(CriteriTecnici!$O3842,".",","),IFERROR(NUMBERVALUE(CriteriTecnici!$O3842,",","."),0))),4)&amp;""),",",".")&amp;CHAR(125)&amp;IF(TRUE,",",""))</f>
        <v/>
      </c>
    </row>
    <row r="4063">
      <c r="A4063" s="38">
        <f>IF(CriteriTecnici!$A3843="","","    "&amp;CHAR(123)&amp;CHAR(34)&amp;"bidderId"&amp;CHAR(34)&amp;": "&amp;CHAR(34)&amp;SUBSTITUTE(CriteriTecnici!$A3843,CHAR(34),"'")&amp;CHAR(34)&amp;", "&amp;CHAR(34)&amp;"lotId"&amp;CHAR(34)&amp;": "&amp;CHAR(34)&amp;SUBSTITUTE(CriteriTecnici!$C3843,CHAR(34),"'")&amp;CHAR(34)&amp;", "&amp;CHAR(34)&amp;"criterionId"&amp;CHAR(34)&amp;": "&amp;CHAR(34)&amp;SUBSTITUTE(CriteriTecnici!$D3843,CHAR(34),"'")&amp;CHAR(34)&amp;", "&amp;CHAR(34)&amp;"kind"&amp;CHAR(34)&amp;": "&amp;CHAR(34)&amp;SUBSTITUTE(CriteriTecnici!$F3843,CHAR(34),"'")&amp;CHAR(34)&amp;", "&amp;CHAR(34)&amp;"value"&amp;CHAR(34)&amp;": "&amp;SUBSTITUTE(TRIM(ROUND(IFERROR(CriteriTecnici!$N3843*1,IFERROR(NUMBERVALUE(CriteriTecnici!$N3843,".",","),IFERROR(NUMBERVALUE(CriteriTecnici!$N3843,",","."),0))),4)&amp;""),",",".")&amp;", "&amp;CHAR(34)&amp;"numerator"&amp;CHAR(34)&amp;": "&amp;SUBSTITUTE(TRIM(ROUND(IFERROR(CriteriTecnici!$K3843*1,IFERROR(NUMBERVALUE(CriteriTecnici!$K3843,".",","),IFERROR(NUMBERVALUE(CriteriTecnici!$K3843,",","."),0))),4)&amp;""),",",".")&amp;", "&amp;CHAR(34)&amp;"denominator"&amp;CHAR(34)&amp;": "&amp;SUBSTITUTE(TRIM(ROUND(IFERROR(CriteriTecnici!$L3843*1,IFERROR(NUMBERVALUE(CriteriTecnici!$L3843,".",","),IFERROR(NUMBERVALUE(CriteriTecnici!$L3843,",","."),0))),4)&amp;""),",",".")&amp;", "&amp;CHAR(34)&amp;"flag"&amp;CHAR(34)&amp;": "&amp;SUBSTITUTE(TRIM(ROUND(IFERROR(CriteriTecnici!$M3843*1,IFERROR(NUMBERVALUE(CriteriTecnici!$M3843,".",","),IFERROR(NUMBERVALUE(CriteriTecnici!$M3843,",","."),0))),4)&amp;""),",",".")&amp;", "&amp;CHAR(34)&amp;"rawScore"&amp;CHAR(34)&amp;": "&amp;SUBSTITUTE(TRIM(ROUND(IFERROR(CriteriTecnici!$O3843*1,IFERROR(NUMBERVALUE(CriteriTecnici!$O3843,".",","),IFERROR(NUMBERVALUE(CriteriTecnici!$O3843,",","."),0))),4)&amp;""),",",".")&amp;CHAR(125)&amp;IF(TRUE,",",""))</f>
        <v/>
      </c>
    </row>
    <row r="4064">
      <c r="A4064" s="38">
        <f>IF(CriteriTecnici!$A3844="","","    "&amp;CHAR(123)&amp;CHAR(34)&amp;"bidderId"&amp;CHAR(34)&amp;": "&amp;CHAR(34)&amp;SUBSTITUTE(CriteriTecnici!$A3844,CHAR(34),"'")&amp;CHAR(34)&amp;", "&amp;CHAR(34)&amp;"lotId"&amp;CHAR(34)&amp;": "&amp;CHAR(34)&amp;SUBSTITUTE(CriteriTecnici!$C3844,CHAR(34),"'")&amp;CHAR(34)&amp;", "&amp;CHAR(34)&amp;"criterionId"&amp;CHAR(34)&amp;": "&amp;CHAR(34)&amp;SUBSTITUTE(CriteriTecnici!$D3844,CHAR(34),"'")&amp;CHAR(34)&amp;", "&amp;CHAR(34)&amp;"kind"&amp;CHAR(34)&amp;": "&amp;CHAR(34)&amp;SUBSTITUTE(CriteriTecnici!$F3844,CHAR(34),"'")&amp;CHAR(34)&amp;", "&amp;CHAR(34)&amp;"value"&amp;CHAR(34)&amp;": "&amp;SUBSTITUTE(TRIM(ROUND(IFERROR(CriteriTecnici!$N3844*1,IFERROR(NUMBERVALUE(CriteriTecnici!$N3844,".",","),IFERROR(NUMBERVALUE(CriteriTecnici!$N3844,",","."),0))),4)&amp;""),",",".")&amp;", "&amp;CHAR(34)&amp;"numerator"&amp;CHAR(34)&amp;": "&amp;SUBSTITUTE(TRIM(ROUND(IFERROR(CriteriTecnici!$K3844*1,IFERROR(NUMBERVALUE(CriteriTecnici!$K3844,".",","),IFERROR(NUMBERVALUE(CriteriTecnici!$K3844,",","."),0))),4)&amp;""),",",".")&amp;", "&amp;CHAR(34)&amp;"denominator"&amp;CHAR(34)&amp;": "&amp;SUBSTITUTE(TRIM(ROUND(IFERROR(CriteriTecnici!$L3844*1,IFERROR(NUMBERVALUE(CriteriTecnici!$L3844,".",","),IFERROR(NUMBERVALUE(CriteriTecnici!$L3844,",","."),0))),4)&amp;""),",",".")&amp;", "&amp;CHAR(34)&amp;"flag"&amp;CHAR(34)&amp;": "&amp;SUBSTITUTE(TRIM(ROUND(IFERROR(CriteriTecnici!$M3844*1,IFERROR(NUMBERVALUE(CriteriTecnici!$M3844,".",","),IFERROR(NUMBERVALUE(CriteriTecnici!$M3844,",","."),0))),4)&amp;""),",",".")&amp;", "&amp;CHAR(34)&amp;"rawScore"&amp;CHAR(34)&amp;": "&amp;SUBSTITUTE(TRIM(ROUND(IFERROR(CriteriTecnici!$O3844*1,IFERROR(NUMBERVALUE(CriteriTecnici!$O3844,".",","),IFERROR(NUMBERVALUE(CriteriTecnici!$O3844,",","."),0))),4)&amp;""),",",".")&amp;CHAR(125)&amp;IF(TRUE,",",""))</f>
        <v/>
      </c>
    </row>
    <row r="4065">
      <c r="A4065" s="38">
        <f>IF(CriteriTecnici!$A3845="","","    "&amp;CHAR(123)&amp;CHAR(34)&amp;"bidderId"&amp;CHAR(34)&amp;": "&amp;CHAR(34)&amp;SUBSTITUTE(CriteriTecnici!$A3845,CHAR(34),"'")&amp;CHAR(34)&amp;", "&amp;CHAR(34)&amp;"lotId"&amp;CHAR(34)&amp;": "&amp;CHAR(34)&amp;SUBSTITUTE(CriteriTecnici!$C3845,CHAR(34),"'")&amp;CHAR(34)&amp;", "&amp;CHAR(34)&amp;"criterionId"&amp;CHAR(34)&amp;": "&amp;CHAR(34)&amp;SUBSTITUTE(CriteriTecnici!$D3845,CHAR(34),"'")&amp;CHAR(34)&amp;", "&amp;CHAR(34)&amp;"kind"&amp;CHAR(34)&amp;": "&amp;CHAR(34)&amp;SUBSTITUTE(CriteriTecnici!$F3845,CHAR(34),"'")&amp;CHAR(34)&amp;", "&amp;CHAR(34)&amp;"value"&amp;CHAR(34)&amp;": "&amp;SUBSTITUTE(TRIM(ROUND(IFERROR(CriteriTecnici!$N3845*1,IFERROR(NUMBERVALUE(CriteriTecnici!$N3845,".",","),IFERROR(NUMBERVALUE(CriteriTecnici!$N3845,",","."),0))),4)&amp;""),",",".")&amp;", "&amp;CHAR(34)&amp;"numerator"&amp;CHAR(34)&amp;": "&amp;SUBSTITUTE(TRIM(ROUND(IFERROR(CriteriTecnici!$K3845*1,IFERROR(NUMBERVALUE(CriteriTecnici!$K3845,".",","),IFERROR(NUMBERVALUE(CriteriTecnici!$K3845,",","."),0))),4)&amp;""),",",".")&amp;", "&amp;CHAR(34)&amp;"denominator"&amp;CHAR(34)&amp;": "&amp;SUBSTITUTE(TRIM(ROUND(IFERROR(CriteriTecnici!$L3845*1,IFERROR(NUMBERVALUE(CriteriTecnici!$L3845,".",","),IFERROR(NUMBERVALUE(CriteriTecnici!$L3845,",","."),0))),4)&amp;""),",",".")&amp;", "&amp;CHAR(34)&amp;"flag"&amp;CHAR(34)&amp;": "&amp;SUBSTITUTE(TRIM(ROUND(IFERROR(CriteriTecnici!$M3845*1,IFERROR(NUMBERVALUE(CriteriTecnici!$M3845,".",","),IFERROR(NUMBERVALUE(CriteriTecnici!$M3845,",","."),0))),4)&amp;""),",",".")&amp;", "&amp;CHAR(34)&amp;"rawScore"&amp;CHAR(34)&amp;": "&amp;SUBSTITUTE(TRIM(ROUND(IFERROR(CriteriTecnici!$O3845*1,IFERROR(NUMBERVALUE(CriteriTecnici!$O3845,".",","),IFERROR(NUMBERVALUE(CriteriTecnici!$O3845,",","."),0))),4)&amp;""),",",".")&amp;CHAR(125)&amp;IF(TRUE,",",""))</f>
        <v/>
      </c>
    </row>
    <row r="4066">
      <c r="A4066" s="38">
        <f>IF(CriteriTecnici!$A3846="","","    "&amp;CHAR(123)&amp;CHAR(34)&amp;"bidderId"&amp;CHAR(34)&amp;": "&amp;CHAR(34)&amp;SUBSTITUTE(CriteriTecnici!$A3846,CHAR(34),"'")&amp;CHAR(34)&amp;", "&amp;CHAR(34)&amp;"lotId"&amp;CHAR(34)&amp;": "&amp;CHAR(34)&amp;SUBSTITUTE(CriteriTecnici!$C3846,CHAR(34),"'")&amp;CHAR(34)&amp;", "&amp;CHAR(34)&amp;"criterionId"&amp;CHAR(34)&amp;": "&amp;CHAR(34)&amp;SUBSTITUTE(CriteriTecnici!$D3846,CHAR(34),"'")&amp;CHAR(34)&amp;", "&amp;CHAR(34)&amp;"kind"&amp;CHAR(34)&amp;": "&amp;CHAR(34)&amp;SUBSTITUTE(CriteriTecnici!$F3846,CHAR(34),"'")&amp;CHAR(34)&amp;", "&amp;CHAR(34)&amp;"value"&amp;CHAR(34)&amp;": "&amp;SUBSTITUTE(TRIM(ROUND(IFERROR(CriteriTecnici!$N3846*1,IFERROR(NUMBERVALUE(CriteriTecnici!$N3846,".",","),IFERROR(NUMBERVALUE(CriteriTecnici!$N3846,",","."),0))),4)&amp;""),",",".")&amp;", "&amp;CHAR(34)&amp;"numerator"&amp;CHAR(34)&amp;": "&amp;SUBSTITUTE(TRIM(ROUND(IFERROR(CriteriTecnici!$K3846*1,IFERROR(NUMBERVALUE(CriteriTecnici!$K3846,".",","),IFERROR(NUMBERVALUE(CriteriTecnici!$K3846,",","."),0))),4)&amp;""),",",".")&amp;", "&amp;CHAR(34)&amp;"denominator"&amp;CHAR(34)&amp;": "&amp;SUBSTITUTE(TRIM(ROUND(IFERROR(CriteriTecnici!$L3846*1,IFERROR(NUMBERVALUE(CriteriTecnici!$L3846,".",","),IFERROR(NUMBERVALUE(CriteriTecnici!$L3846,",","."),0))),4)&amp;""),",",".")&amp;", "&amp;CHAR(34)&amp;"flag"&amp;CHAR(34)&amp;": "&amp;SUBSTITUTE(TRIM(ROUND(IFERROR(CriteriTecnici!$M3846*1,IFERROR(NUMBERVALUE(CriteriTecnici!$M3846,".",","),IFERROR(NUMBERVALUE(CriteriTecnici!$M3846,",","."),0))),4)&amp;""),",",".")&amp;", "&amp;CHAR(34)&amp;"rawScore"&amp;CHAR(34)&amp;": "&amp;SUBSTITUTE(TRIM(ROUND(IFERROR(CriteriTecnici!$O3846*1,IFERROR(NUMBERVALUE(CriteriTecnici!$O3846,".",","),IFERROR(NUMBERVALUE(CriteriTecnici!$O3846,",","."),0))),4)&amp;""),",",".")&amp;CHAR(125)&amp;IF(TRUE,",",""))</f>
        <v/>
      </c>
    </row>
    <row r="4067">
      <c r="A4067" s="38">
        <f>IF(CriteriTecnici!$A3847="","","    "&amp;CHAR(123)&amp;CHAR(34)&amp;"bidderId"&amp;CHAR(34)&amp;": "&amp;CHAR(34)&amp;SUBSTITUTE(CriteriTecnici!$A3847,CHAR(34),"'")&amp;CHAR(34)&amp;", "&amp;CHAR(34)&amp;"lotId"&amp;CHAR(34)&amp;": "&amp;CHAR(34)&amp;SUBSTITUTE(CriteriTecnici!$C3847,CHAR(34),"'")&amp;CHAR(34)&amp;", "&amp;CHAR(34)&amp;"criterionId"&amp;CHAR(34)&amp;": "&amp;CHAR(34)&amp;SUBSTITUTE(CriteriTecnici!$D3847,CHAR(34),"'")&amp;CHAR(34)&amp;", "&amp;CHAR(34)&amp;"kind"&amp;CHAR(34)&amp;": "&amp;CHAR(34)&amp;SUBSTITUTE(CriteriTecnici!$F3847,CHAR(34),"'")&amp;CHAR(34)&amp;", "&amp;CHAR(34)&amp;"value"&amp;CHAR(34)&amp;": "&amp;SUBSTITUTE(TRIM(ROUND(IFERROR(CriteriTecnici!$N3847*1,IFERROR(NUMBERVALUE(CriteriTecnici!$N3847,".",","),IFERROR(NUMBERVALUE(CriteriTecnici!$N3847,",","."),0))),4)&amp;""),",",".")&amp;", "&amp;CHAR(34)&amp;"numerator"&amp;CHAR(34)&amp;": "&amp;SUBSTITUTE(TRIM(ROUND(IFERROR(CriteriTecnici!$K3847*1,IFERROR(NUMBERVALUE(CriteriTecnici!$K3847,".",","),IFERROR(NUMBERVALUE(CriteriTecnici!$K3847,",","."),0))),4)&amp;""),",",".")&amp;", "&amp;CHAR(34)&amp;"denominator"&amp;CHAR(34)&amp;": "&amp;SUBSTITUTE(TRIM(ROUND(IFERROR(CriteriTecnici!$L3847*1,IFERROR(NUMBERVALUE(CriteriTecnici!$L3847,".",","),IFERROR(NUMBERVALUE(CriteriTecnici!$L3847,",","."),0))),4)&amp;""),",",".")&amp;", "&amp;CHAR(34)&amp;"flag"&amp;CHAR(34)&amp;": "&amp;SUBSTITUTE(TRIM(ROUND(IFERROR(CriteriTecnici!$M3847*1,IFERROR(NUMBERVALUE(CriteriTecnici!$M3847,".",","),IFERROR(NUMBERVALUE(CriteriTecnici!$M3847,",","."),0))),4)&amp;""),",",".")&amp;", "&amp;CHAR(34)&amp;"rawScore"&amp;CHAR(34)&amp;": "&amp;SUBSTITUTE(TRIM(ROUND(IFERROR(CriteriTecnici!$O3847*1,IFERROR(NUMBERVALUE(CriteriTecnici!$O3847,".",","),IFERROR(NUMBERVALUE(CriteriTecnici!$O3847,",","."),0))),4)&amp;""),",",".")&amp;CHAR(125)&amp;IF(TRUE,",",""))</f>
        <v/>
      </c>
    </row>
    <row r="4068">
      <c r="A4068" s="38">
        <f>IF(CriteriTecnici!$A3848="","","    "&amp;CHAR(123)&amp;CHAR(34)&amp;"bidderId"&amp;CHAR(34)&amp;": "&amp;CHAR(34)&amp;SUBSTITUTE(CriteriTecnici!$A3848,CHAR(34),"'")&amp;CHAR(34)&amp;", "&amp;CHAR(34)&amp;"lotId"&amp;CHAR(34)&amp;": "&amp;CHAR(34)&amp;SUBSTITUTE(CriteriTecnici!$C3848,CHAR(34),"'")&amp;CHAR(34)&amp;", "&amp;CHAR(34)&amp;"criterionId"&amp;CHAR(34)&amp;": "&amp;CHAR(34)&amp;SUBSTITUTE(CriteriTecnici!$D3848,CHAR(34),"'")&amp;CHAR(34)&amp;", "&amp;CHAR(34)&amp;"kind"&amp;CHAR(34)&amp;": "&amp;CHAR(34)&amp;SUBSTITUTE(CriteriTecnici!$F3848,CHAR(34),"'")&amp;CHAR(34)&amp;", "&amp;CHAR(34)&amp;"value"&amp;CHAR(34)&amp;": "&amp;SUBSTITUTE(TRIM(ROUND(IFERROR(CriteriTecnici!$N3848*1,IFERROR(NUMBERVALUE(CriteriTecnici!$N3848,".",","),IFERROR(NUMBERVALUE(CriteriTecnici!$N3848,",","."),0))),4)&amp;""),",",".")&amp;", "&amp;CHAR(34)&amp;"numerator"&amp;CHAR(34)&amp;": "&amp;SUBSTITUTE(TRIM(ROUND(IFERROR(CriteriTecnici!$K3848*1,IFERROR(NUMBERVALUE(CriteriTecnici!$K3848,".",","),IFERROR(NUMBERVALUE(CriteriTecnici!$K3848,",","."),0))),4)&amp;""),",",".")&amp;", "&amp;CHAR(34)&amp;"denominator"&amp;CHAR(34)&amp;": "&amp;SUBSTITUTE(TRIM(ROUND(IFERROR(CriteriTecnici!$L3848*1,IFERROR(NUMBERVALUE(CriteriTecnici!$L3848,".",","),IFERROR(NUMBERVALUE(CriteriTecnici!$L3848,",","."),0))),4)&amp;""),",",".")&amp;", "&amp;CHAR(34)&amp;"flag"&amp;CHAR(34)&amp;": "&amp;SUBSTITUTE(TRIM(ROUND(IFERROR(CriteriTecnici!$M3848*1,IFERROR(NUMBERVALUE(CriteriTecnici!$M3848,".",","),IFERROR(NUMBERVALUE(CriteriTecnici!$M3848,",","."),0))),4)&amp;""),",",".")&amp;", "&amp;CHAR(34)&amp;"rawScore"&amp;CHAR(34)&amp;": "&amp;SUBSTITUTE(TRIM(ROUND(IFERROR(CriteriTecnici!$O3848*1,IFERROR(NUMBERVALUE(CriteriTecnici!$O3848,".",","),IFERROR(NUMBERVALUE(CriteriTecnici!$O3848,",","."),0))),4)&amp;""),",",".")&amp;CHAR(125)&amp;IF(COUNTA(Offerte!$A126:$A$200)&gt;0,",",""))</f>
        <v/>
      </c>
    </row>
    <row r="4069">
      <c r="A4069" s="38">
        <f>IF(CriteriTecnici!$A3849="","","    "&amp;CHAR(123)&amp;CHAR(34)&amp;"bidderId"&amp;CHAR(34)&amp;": "&amp;CHAR(34)&amp;SUBSTITUTE(CriteriTecnici!$A3849,CHAR(34),"'")&amp;CHAR(34)&amp;", "&amp;CHAR(34)&amp;"lotId"&amp;CHAR(34)&amp;": "&amp;CHAR(34)&amp;SUBSTITUTE(CriteriTecnici!$C3849,CHAR(34),"'")&amp;CHAR(34)&amp;", "&amp;CHAR(34)&amp;"criterionId"&amp;CHAR(34)&amp;": "&amp;CHAR(34)&amp;SUBSTITUTE(CriteriTecnici!$D3849,CHAR(34),"'")&amp;CHAR(34)&amp;", "&amp;CHAR(34)&amp;"kind"&amp;CHAR(34)&amp;": "&amp;CHAR(34)&amp;SUBSTITUTE(CriteriTecnici!$F3849,CHAR(34),"'")&amp;CHAR(34)&amp;", "&amp;CHAR(34)&amp;"value"&amp;CHAR(34)&amp;": "&amp;SUBSTITUTE(TRIM(ROUND(IFERROR(CriteriTecnici!$N3849*1,IFERROR(NUMBERVALUE(CriteriTecnici!$N3849,".",","),IFERROR(NUMBERVALUE(CriteriTecnici!$N3849,",","."),0))),4)&amp;""),",",".")&amp;", "&amp;CHAR(34)&amp;"numerator"&amp;CHAR(34)&amp;": "&amp;SUBSTITUTE(TRIM(ROUND(IFERROR(CriteriTecnici!$K3849*1,IFERROR(NUMBERVALUE(CriteriTecnici!$K3849,".",","),IFERROR(NUMBERVALUE(CriteriTecnici!$K3849,",","."),0))),4)&amp;""),",",".")&amp;", "&amp;CHAR(34)&amp;"denominator"&amp;CHAR(34)&amp;": "&amp;SUBSTITUTE(TRIM(ROUND(IFERROR(CriteriTecnici!$L3849*1,IFERROR(NUMBERVALUE(CriteriTecnici!$L3849,".",","),IFERROR(NUMBERVALUE(CriteriTecnici!$L3849,",","."),0))),4)&amp;""),",",".")&amp;", "&amp;CHAR(34)&amp;"flag"&amp;CHAR(34)&amp;": "&amp;SUBSTITUTE(TRIM(ROUND(IFERROR(CriteriTecnici!$M3849*1,IFERROR(NUMBERVALUE(CriteriTecnici!$M3849,".",","),IFERROR(NUMBERVALUE(CriteriTecnici!$M3849,",","."),0))),4)&amp;""),",",".")&amp;", "&amp;CHAR(34)&amp;"rawScore"&amp;CHAR(34)&amp;": "&amp;SUBSTITUTE(TRIM(ROUND(IFERROR(CriteriTecnici!$O3849*1,IFERROR(NUMBERVALUE(CriteriTecnici!$O3849,".",","),IFERROR(NUMBERVALUE(CriteriTecnici!$O3849,",","."),0))),4)&amp;""),",",".")&amp;CHAR(125)&amp;IF(TRUE,",",""))</f>
        <v/>
      </c>
    </row>
    <row r="4070">
      <c r="A4070" s="38">
        <f>IF(CriteriTecnici!$A3850="","","    "&amp;CHAR(123)&amp;CHAR(34)&amp;"bidderId"&amp;CHAR(34)&amp;": "&amp;CHAR(34)&amp;SUBSTITUTE(CriteriTecnici!$A3850,CHAR(34),"'")&amp;CHAR(34)&amp;", "&amp;CHAR(34)&amp;"lotId"&amp;CHAR(34)&amp;": "&amp;CHAR(34)&amp;SUBSTITUTE(CriteriTecnici!$C3850,CHAR(34),"'")&amp;CHAR(34)&amp;", "&amp;CHAR(34)&amp;"criterionId"&amp;CHAR(34)&amp;": "&amp;CHAR(34)&amp;SUBSTITUTE(CriteriTecnici!$D3850,CHAR(34),"'")&amp;CHAR(34)&amp;", "&amp;CHAR(34)&amp;"kind"&amp;CHAR(34)&amp;": "&amp;CHAR(34)&amp;SUBSTITUTE(CriteriTecnici!$F3850,CHAR(34),"'")&amp;CHAR(34)&amp;", "&amp;CHAR(34)&amp;"value"&amp;CHAR(34)&amp;": "&amp;SUBSTITUTE(TRIM(ROUND(IFERROR(CriteriTecnici!$N3850*1,IFERROR(NUMBERVALUE(CriteriTecnici!$N3850,".",","),IFERROR(NUMBERVALUE(CriteriTecnici!$N3850,",","."),0))),4)&amp;""),",",".")&amp;", "&amp;CHAR(34)&amp;"numerator"&amp;CHAR(34)&amp;": "&amp;SUBSTITUTE(TRIM(ROUND(IFERROR(CriteriTecnici!$K3850*1,IFERROR(NUMBERVALUE(CriteriTecnici!$K3850,".",","),IFERROR(NUMBERVALUE(CriteriTecnici!$K3850,",","."),0))),4)&amp;""),",",".")&amp;", "&amp;CHAR(34)&amp;"denominator"&amp;CHAR(34)&amp;": "&amp;SUBSTITUTE(TRIM(ROUND(IFERROR(CriteriTecnici!$L3850*1,IFERROR(NUMBERVALUE(CriteriTecnici!$L3850,".",","),IFERROR(NUMBERVALUE(CriteriTecnici!$L3850,",","."),0))),4)&amp;""),",",".")&amp;", "&amp;CHAR(34)&amp;"flag"&amp;CHAR(34)&amp;": "&amp;SUBSTITUTE(TRIM(ROUND(IFERROR(CriteriTecnici!$M3850*1,IFERROR(NUMBERVALUE(CriteriTecnici!$M3850,".",","),IFERROR(NUMBERVALUE(CriteriTecnici!$M3850,",","."),0))),4)&amp;""),",",".")&amp;", "&amp;CHAR(34)&amp;"rawScore"&amp;CHAR(34)&amp;": "&amp;SUBSTITUTE(TRIM(ROUND(IFERROR(CriteriTecnici!$O3850*1,IFERROR(NUMBERVALUE(CriteriTecnici!$O3850,".",","),IFERROR(NUMBERVALUE(CriteriTecnici!$O3850,",","."),0))),4)&amp;""),",",".")&amp;CHAR(125)&amp;IF(TRUE,",",""))</f>
        <v/>
      </c>
    </row>
    <row r="4071">
      <c r="A4071" s="38">
        <f>IF(CriteriTecnici!$A3851="","","    "&amp;CHAR(123)&amp;CHAR(34)&amp;"bidderId"&amp;CHAR(34)&amp;": "&amp;CHAR(34)&amp;SUBSTITUTE(CriteriTecnici!$A3851,CHAR(34),"'")&amp;CHAR(34)&amp;", "&amp;CHAR(34)&amp;"lotId"&amp;CHAR(34)&amp;": "&amp;CHAR(34)&amp;SUBSTITUTE(CriteriTecnici!$C3851,CHAR(34),"'")&amp;CHAR(34)&amp;", "&amp;CHAR(34)&amp;"criterionId"&amp;CHAR(34)&amp;": "&amp;CHAR(34)&amp;SUBSTITUTE(CriteriTecnici!$D3851,CHAR(34),"'")&amp;CHAR(34)&amp;", "&amp;CHAR(34)&amp;"kind"&amp;CHAR(34)&amp;": "&amp;CHAR(34)&amp;SUBSTITUTE(CriteriTecnici!$F3851,CHAR(34),"'")&amp;CHAR(34)&amp;", "&amp;CHAR(34)&amp;"value"&amp;CHAR(34)&amp;": "&amp;SUBSTITUTE(TRIM(ROUND(IFERROR(CriteriTecnici!$N3851*1,IFERROR(NUMBERVALUE(CriteriTecnici!$N3851,".",","),IFERROR(NUMBERVALUE(CriteriTecnici!$N3851,",","."),0))),4)&amp;""),",",".")&amp;", "&amp;CHAR(34)&amp;"numerator"&amp;CHAR(34)&amp;": "&amp;SUBSTITUTE(TRIM(ROUND(IFERROR(CriteriTecnici!$K3851*1,IFERROR(NUMBERVALUE(CriteriTecnici!$K3851,".",","),IFERROR(NUMBERVALUE(CriteriTecnici!$K3851,",","."),0))),4)&amp;""),",",".")&amp;", "&amp;CHAR(34)&amp;"denominator"&amp;CHAR(34)&amp;": "&amp;SUBSTITUTE(TRIM(ROUND(IFERROR(CriteriTecnici!$L3851*1,IFERROR(NUMBERVALUE(CriteriTecnici!$L3851,".",","),IFERROR(NUMBERVALUE(CriteriTecnici!$L3851,",","."),0))),4)&amp;""),",",".")&amp;", "&amp;CHAR(34)&amp;"flag"&amp;CHAR(34)&amp;": "&amp;SUBSTITUTE(TRIM(ROUND(IFERROR(CriteriTecnici!$M3851*1,IFERROR(NUMBERVALUE(CriteriTecnici!$M3851,".",","),IFERROR(NUMBERVALUE(CriteriTecnici!$M3851,",","."),0))),4)&amp;""),",",".")&amp;", "&amp;CHAR(34)&amp;"rawScore"&amp;CHAR(34)&amp;": "&amp;SUBSTITUTE(TRIM(ROUND(IFERROR(CriteriTecnici!$O3851*1,IFERROR(NUMBERVALUE(CriteriTecnici!$O3851,".",","),IFERROR(NUMBERVALUE(CriteriTecnici!$O3851,",","."),0))),4)&amp;""),",",".")&amp;CHAR(125)&amp;IF(TRUE,",",""))</f>
        <v/>
      </c>
    </row>
    <row r="4072">
      <c r="A4072" s="38">
        <f>IF(CriteriTecnici!$A3852="","","    "&amp;CHAR(123)&amp;CHAR(34)&amp;"bidderId"&amp;CHAR(34)&amp;": "&amp;CHAR(34)&amp;SUBSTITUTE(CriteriTecnici!$A3852,CHAR(34),"'")&amp;CHAR(34)&amp;", "&amp;CHAR(34)&amp;"lotId"&amp;CHAR(34)&amp;": "&amp;CHAR(34)&amp;SUBSTITUTE(CriteriTecnici!$C3852,CHAR(34),"'")&amp;CHAR(34)&amp;", "&amp;CHAR(34)&amp;"criterionId"&amp;CHAR(34)&amp;": "&amp;CHAR(34)&amp;SUBSTITUTE(CriteriTecnici!$D3852,CHAR(34),"'")&amp;CHAR(34)&amp;", "&amp;CHAR(34)&amp;"kind"&amp;CHAR(34)&amp;": "&amp;CHAR(34)&amp;SUBSTITUTE(CriteriTecnici!$F3852,CHAR(34),"'")&amp;CHAR(34)&amp;", "&amp;CHAR(34)&amp;"value"&amp;CHAR(34)&amp;": "&amp;SUBSTITUTE(TRIM(ROUND(IFERROR(CriteriTecnici!$N3852*1,IFERROR(NUMBERVALUE(CriteriTecnici!$N3852,".",","),IFERROR(NUMBERVALUE(CriteriTecnici!$N3852,",","."),0))),4)&amp;""),",",".")&amp;", "&amp;CHAR(34)&amp;"numerator"&amp;CHAR(34)&amp;": "&amp;SUBSTITUTE(TRIM(ROUND(IFERROR(CriteriTecnici!$K3852*1,IFERROR(NUMBERVALUE(CriteriTecnici!$K3852,".",","),IFERROR(NUMBERVALUE(CriteriTecnici!$K3852,",","."),0))),4)&amp;""),",",".")&amp;", "&amp;CHAR(34)&amp;"denominator"&amp;CHAR(34)&amp;": "&amp;SUBSTITUTE(TRIM(ROUND(IFERROR(CriteriTecnici!$L3852*1,IFERROR(NUMBERVALUE(CriteriTecnici!$L3852,".",","),IFERROR(NUMBERVALUE(CriteriTecnici!$L3852,",","."),0))),4)&amp;""),",",".")&amp;", "&amp;CHAR(34)&amp;"flag"&amp;CHAR(34)&amp;": "&amp;SUBSTITUTE(TRIM(ROUND(IFERROR(CriteriTecnici!$M3852*1,IFERROR(NUMBERVALUE(CriteriTecnici!$M3852,".",","),IFERROR(NUMBERVALUE(CriteriTecnici!$M3852,",","."),0))),4)&amp;""),",",".")&amp;", "&amp;CHAR(34)&amp;"rawScore"&amp;CHAR(34)&amp;": "&amp;SUBSTITUTE(TRIM(ROUND(IFERROR(CriteriTecnici!$O3852*1,IFERROR(NUMBERVALUE(CriteriTecnici!$O3852,".",","),IFERROR(NUMBERVALUE(CriteriTecnici!$O3852,",","."),0))),4)&amp;""),",",".")&amp;CHAR(125)&amp;IF(TRUE,",",""))</f>
        <v/>
      </c>
    </row>
    <row r="4073">
      <c r="A4073" s="38">
        <f>IF(CriteriTecnici!$A3853="","","    "&amp;CHAR(123)&amp;CHAR(34)&amp;"bidderId"&amp;CHAR(34)&amp;": "&amp;CHAR(34)&amp;SUBSTITUTE(CriteriTecnici!$A3853,CHAR(34),"'")&amp;CHAR(34)&amp;", "&amp;CHAR(34)&amp;"lotId"&amp;CHAR(34)&amp;": "&amp;CHAR(34)&amp;SUBSTITUTE(CriteriTecnici!$C3853,CHAR(34),"'")&amp;CHAR(34)&amp;", "&amp;CHAR(34)&amp;"criterionId"&amp;CHAR(34)&amp;": "&amp;CHAR(34)&amp;SUBSTITUTE(CriteriTecnici!$D3853,CHAR(34),"'")&amp;CHAR(34)&amp;", "&amp;CHAR(34)&amp;"kind"&amp;CHAR(34)&amp;": "&amp;CHAR(34)&amp;SUBSTITUTE(CriteriTecnici!$F3853,CHAR(34),"'")&amp;CHAR(34)&amp;", "&amp;CHAR(34)&amp;"value"&amp;CHAR(34)&amp;": "&amp;SUBSTITUTE(TRIM(ROUND(IFERROR(CriteriTecnici!$N3853*1,IFERROR(NUMBERVALUE(CriteriTecnici!$N3853,".",","),IFERROR(NUMBERVALUE(CriteriTecnici!$N3853,",","."),0))),4)&amp;""),",",".")&amp;", "&amp;CHAR(34)&amp;"numerator"&amp;CHAR(34)&amp;": "&amp;SUBSTITUTE(TRIM(ROUND(IFERROR(CriteriTecnici!$K3853*1,IFERROR(NUMBERVALUE(CriteriTecnici!$K3853,".",","),IFERROR(NUMBERVALUE(CriteriTecnici!$K3853,",","."),0))),4)&amp;""),",",".")&amp;", "&amp;CHAR(34)&amp;"denominator"&amp;CHAR(34)&amp;": "&amp;SUBSTITUTE(TRIM(ROUND(IFERROR(CriteriTecnici!$L3853*1,IFERROR(NUMBERVALUE(CriteriTecnici!$L3853,".",","),IFERROR(NUMBERVALUE(CriteriTecnici!$L3853,",","."),0))),4)&amp;""),",",".")&amp;", "&amp;CHAR(34)&amp;"flag"&amp;CHAR(34)&amp;": "&amp;SUBSTITUTE(TRIM(ROUND(IFERROR(CriteriTecnici!$M3853*1,IFERROR(NUMBERVALUE(CriteriTecnici!$M3853,".",","),IFERROR(NUMBERVALUE(CriteriTecnici!$M3853,",","."),0))),4)&amp;""),",",".")&amp;", "&amp;CHAR(34)&amp;"rawScore"&amp;CHAR(34)&amp;": "&amp;SUBSTITUTE(TRIM(ROUND(IFERROR(CriteriTecnici!$O3853*1,IFERROR(NUMBERVALUE(CriteriTecnici!$O3853,".",","),IFERROR(NUMBERVALUE(CriteriTecnici!$O3853,",","."),0))),4)&amp;""),",",".")&amp;CHAR(125)&amp;IF(TRUE,",",""))</f>
        <v/>
      </c>
    </row>
    <row r="4074">
      <c r="A4074" s="38">
        <f>IF(CriteriTecnici!$A3854="","","    "&amp;CHAR(123)&amp;CHAR(34)&amp;"bidderId"&amp;CHAR(34)&amp;": "&amp;CHAR(34)&amp;SUBSTITUTE(CriteriTecnici!$A3854,CHAR(34),"'")&amp;CHAR(34)&amp;", "&amp;CHAR(34)&amp;"lotId"&amp;CHAR(34)&amp;": "&amp;CHAR(34)&amp;SUBSTITUTE(CriteriTecnici!$C3854,CHAR(34),"'")&amp;CHAR(34)&amp;", "&amp;CHAR(34)&amp;"criterionId"&amp;CHAR(34)&amp;": "&amp;CHAR(34)&amp;SUBSTITUTE(CriteriTecnici!$D3854,CHAR(34),"'")&amp;CHAR(34)&amp;", "&amp;CHAR(34)&amp;"kind"&amp;CHAR(34)&amp;": "&amp;CHAR(34)&amp;SUBSTITUTE(CriteriTecnici!$F3854,CHAR(34),"'")&amp;CHAR(34)&amp;", "&amp;CHAR(34)&amp;"value"&amp;CHAR(34)&amp;": "&amp;SUBSTITUTE(TRIM(ROUND(IFERROR(CriteriTecnici!$N3854*1,IFERROR(NUMBERVALUE(CriteriTecnici!$N3854,".",","),IFERROR(NUMBERVALUE(CriteriTecnici!$N3854,",","."),0))),4)&amp;""),",",".")&amp;", "&amp;CHAR(34)&amp;"numerator"&amp;CHAR(34)&amp;": "&amp;SUBSTITUTE(TRIM(ROUND(IFERROR(CriteriTecnici!$K3854*1,IFERROR(NUMBERVALUE(CriteriTecnici!$K3854,".",","),IFERROR(NUMBERVALUE(CriteriTecnici!$K3854,",","."),0))),4)&amp;""),",",".")&amp;", "&amp;CHAR(34)&amp;"denominator"&amp;CHAR(34)&amp;": "&amp;SUBSTITUTE(TRIM(ROUND(IFERROR(CriteriTecnici!$L3854*1,IFERROR(NUMBERVALUE(CriteriTecnici!$L3854,".",","),IFERROR(NUMBERVALUE(CriteriTecnici!$L3854,",","."),0))),4)&amp;""),",",".")&amp;", "&amp;CHAR(34)&amp;"flag"&amp;CHAR(34)&amp;": "&amp;SUBSTITUTE(TRIM(ROUND(IFERROR(CriteriTecnici!$M3854*1,IFERROR(NUMBERVALUE(CriteriTecnici!$M3854,".",","),IFERROR(NUMBERVALUE(CriteriTecnici!$M3854,",","."),0))),4)&amp;""),",",".")&amp;", "&amp;CHAR(34)&amp;"rawScore"&amp;CHAR(34)&amp;": "&amp;SUBSTITUTE(TRIM(ROUND(IFERROR(CriteriTecnici!$O3854*1,IFERROR(NUMBERVALUE(CriteriTecnici!$O3854,".",","),IFERROR(NUMBERVALUE(CriteriTecnici!$O3854,",","."),0))),4)&amp;""),",",".")&amp;CHAR(125)&amp;IF(TRUE,",",""))</f>
        <v/>
      </c>
    </row>
    <row r="4075">
      <c r="A4075" s="38">
        <f>IF(CriteriTecnici!$A3855="","","    "&amp;CHAR(123)&amp;CHAR(34)&amp;"bidderId"&amp;CHAR(34)&amp;": "&amp;CHAR(34)&amp;SUBSTITUTE(CriteriTecnici!$A3855,CHAR(34),"'")&amp;CHAR(34)&amp;", "&amp;CHAR(34)&amp;"lotId"&amp;CHAR(34)&amp;": "&amp;CHAR(34)&amp;SUBSTITUTE(CriteriTecnici!$C3855,CHAR(34),"'")&amp;CHAR(34)&amp;", "&amp;CHAR(34)&amp;"criterionId"&amp;CHAR(34)&amp;": "&amp;CHAR(34)&amp;SUBSTITUTE(CriteriTecnici!$D3855,CHAR(34),"'")&amp;CHAR(34)&amp;", "&amp;CHAR(34)&amp;"kind"&amp;CHAR(34)&amp;": "&amp;CHAR(34)&amp;SUBSTITUTE(CriteriTecnici!$F3855,CHAR(34),"'")&amp;CHAR(34)&amp;", "&amp;CHAR(34)&amp;"value"&amp;CHAR(34)&amp;": "&amp;SUBSTITUTE(TRIM(ROUND(IFERROR(CriteriTecnici!$N3855*1,IFERROR(NUMBERVALUE(CriteriTecnici!$N3855,".",","),IFERROR(NUMBERVALUE(CriteriTecnici!$N3855,",","."),0))),4)&amp;""),",",".")&amp;", "&amp;CHAR(34)&amp;"numerator"&amp;CHAR(34)&amp;": "&amp;SUBSTITUTE(TRIM(ROUND(IFERROR(CriteriTecnici!$K3855*1,IFERROR(NUMBERVALUE(CriteriTecnici!$K3855,".",","),IFERROR(NUMBERVALUE(CriteriTecnici!$K3855,",","."),0))),4)&amp;""),",",".")&amp;", "&amp;CHAR(34)&amp;"denominator"&amp;CHAR(34)&amp;": "&amp;SUBSTITUTE(TRIM(ROUND(IFERROR(CriteriTecnici!$L3855*1,IFERROR(NUMBERVALUE(CriteriTecnici!$L3855,".",","),IFERROR(NUMBERVALUE(CriteriTecnici!$L3855,",","."),0))),4)&amp;""),",",".")&amp;", "&amp;CHAR(34)&amp;"flag"&amp;CHAR(34)&amp;": "&amp;SUBSTITUTE(TRIM(ROUND(IFERROR(CriteriTecnici!$M3855*1,IFERROR(NUMBERVALUE(CriteriTecnici!$M3855,".",","),IFERROR(NUMBERVALUE(CriteriTecnici!$M3855,",","."),0))),4)&amp;""),",",".")&amp;", "&amp;CHAR(34)&amp;"rawScore"&amp;CHAR(34)&amp;": "&amp;SUBSTITUTE(TRIM(ROUND(IFERROR(CriteriTecnici!$O3855*1,IFERROR(NUMBERVALUE(CriteriTecnici!$O3855,".",","),IFERROR(NUMBERVALUE(CriteriTecnici!$O3855,",","."),0))),4)&amp;""),",",".")&amp;CHAR(125)&amp;IF(TRUE,",",""))</f>
        <v/>
      </c>
    </row>
    <row r="4076">
      <c r="A4076" s="38">
        <f>IF(CriteriTecnici!$A3856="","","    "&amp;CHAR(123)&amp;CHAR(34)&amp;"bidderId"&amp;CHAR(34)&amp;": "&amp;CHAR(34)&amp;SUBSTITUTE(CriteriTecnici!$A3856,CHAR(34),"'")&amp;CHAR(34)&amp;", "&amp;CHAR(34)&amp;"lotId"&amp;CHAR(34)&amp;": "&amp;CHAR(34)&amp;SUBSTITUTE(CriteriTecnici!$C3856,CHAR(34),"'")&amp;CHAR(34)&amp;", "&amp;CHAR(34)&amp;"criterionId"&amp;CHAR(34)&amp;": "&amp;CHAR(34)&amp;SUBSTITUTE(CriteriTecnici!$D3856,CHAR(34),"'")&amp;CHAR(34)&amp;", "&amp;CHAR(34)&amp;"kind"&amp;CHAR(34)&amp;": "&amp;CHAR(34)&amp;SUBSTITUTE(CriteriTecnici!$F3856,CHAR(34),"'")&amp;CHAR(34)&amp;", "&amp;CHAR(34)&amp;"value"&amp;CHAR(34)&amp;": "&amp;SUBSTITUTE(TRIM(ROUND(IFERROR(CriteriTecnici!$N3856*1,IFERROR(NUMBERVALUE(CriteriTecnici!$N3856,".",","),IFERROR(NUMBERVALUE(CriteriTecnici!$N3856,",","."),0))),4)&amp;""),",",".")&amp;", "&amp;CHAR(34)&amp;"numerator"&amp;CHAR(34)&amp;": "&amp;SUBSTITUTE(TRIM(ROUND(IFERROR(CriteriTecnici!$K3856*1,IFERROR(NUMBERVALUE(CriteriTecnici!$K3856,".",","),IFERROR(NUMBERVALUE(CriteriTecnici!$K3856,",","."),0))),4)&amp;""),",",".")&amp;", "&amp;CHAR(34)&amp;"denominator"&amp;CHAR(34)&amp;": "&amp;SUBSTITUTE(TRIM(ROUND(IFERROR(CriteriTecnici!$L3856*1,IFERROR(NUMBERVALUE(CriteriTecnici!$L3856,".",","),IFERROR(NUMBERVALUE(CriteriTecnici!$L3856,",","."),0))),4)&amp;""),",",".")&amp;", "&amp;CHAR(34)&amp;"flag"&amp;CHAR(34)&amp;": "&amp;SUBSTITUTE(TRIM(ROUND(IFERROR(CriteriTecnici!$M3856*1,IFERROR(NUMBERVALUE(CriteriTecnici!$M3856,".",","),IFERROR(NUMBERVALUE(CriteriTecnici!$M3856,",","."),0))),4)&amp;""),",",".")&amp;", "&amp;CHAR(34)&amp;"rawScore"&amp;CHAR(34)&amp;": "&amp;SUBSTITUTE(TRIM(ROUND(IFERROR(CriteriTecnici!$O3856*1,IFERROR(NUMBERVALUE(CriteriTecnici!$O3856,".",","),IFERROR(NUMBERVALUE(CriteriTecnici!$O3856,",","."),0))),4)&amp;""),",",".")&amp;CHAR(125)&amp;IF(TRUE,",",""))</f>
        <v/>
      </c>
    </row>
    <row r="4077">
      <c r="A4077" s="38">
        <f>IF(CriteriTecnici!$A3857="","","    "&amp;CHAR(123)&amp;CHAR(34)&amp;"bidderId"&amp;CHAR(34)&amp;": "&amp;CHAR(34)&amp;SUBSTITUTE(CriteriTecnici!$A3857,CHAR(34),"'")&amp;CHAR(34)&amp;", "&amp;CHAR(34)&amp;"lotId"&amp;CHAR(34)&amp;": "&amp;CHAR(34)&amp;SUBSTITUTE(CriteriTecnici!$C3857,CHAR(34),"'")&amp;CHAR(34)&amp;", "&amp;CHAR(34)&amp;"criterionId"&amp;CHAR(34)&amp;": "&amp;CHAR(34)&amp;SUBSTITUTE(CriteriTecnici!$D3857,CHAR(34),"'")&amp;CHAR(34)&amp;", "&amp;CHAR(34)&amp;"kind"&amp;CHAR(34)&amp;": "&amp;CHAR(34)&amp;SUBSTITUTE(CriteriTecnici!$F3857,CHAR(34),"'")&amp;CHAR(34)&amp;", "&amp;CHAR(34)&amp;"value"&amp;CHAR(34)&amp;": "&amp;SUBSTITUTE(TRIM(ROUND(IFERROR(CriteriTecnici!$N3857*1,IFERROR(NUMBERVALUE(CriteriTecnici!$N3857,".",","),IFERROR(NUMBERVALUE(CriteriTecnici!$N3857,",","."),0))),4)&amp;""),",",".")&amp;", "&amp;CHAR(34)&amp;"numerator"&amp;CHAR(34)&amp;": "&amp;SUBSTITUTE(TRIM(ROUND(IFERROR(CriteriTecnici!$K3857*1,IFERROR(NUMBERVALUE(CriteriTecnici!$K3857,".",","),IFERROR(NUMBERVALUE(CriteriTecnici!$K3857,",","."),0))),4)&amp;""),",",".")&amp;", "&amp;CHAR(34)&amp;"denominator"&amp;CHAR(34)&amp;": "&amp;SUBSTITUTE(TRIM(ROUND(IFERROR(CriteriTecnici!$L3857*1,IFERROR(NUMBERVALUE(CriteriTecnici!$L3857,".",","),IFERROR(NUMBERVALUE(CriteriTecnici!$L3857,",","."),0))),4)&amp;""),",",".")&amp;", "&amp;CHAR(34)&amp;"flag"&amp;CHAR(34)&amp;": "&amp;SUBSTITUTE(TRIM(ROUND(IFERROR(CriteriTecnici!$M3857*1,IFERROR(NUMBERVALUE(CriteriTecnici!$M3857,".",","),IFERROR(NUMBERVALUE(CriteriTecnici!$M3857,",","."),0))),4)&amp;""),",",".")&amp;", "&amp;CHAR(34)&amp;"rawScore"&amp;CHAR(34)&amp;": "&amp;SUBSTITUTE(TRIM(ROUND(IFERROR(CriteriTecnici!$O3857*1,IFERROR(NUMBERVALUE(CriteriTecnici!$O3857,".",","),IFERROR(NUMBERVALUE(CriteriTecnici!$O3857,",","."),0))),4)&amp;""),",",".")&amp;CHAR(125)&amp;IF(TRUE,",",""))</f>
        <v/>
      </c>
    </row>
    <row r="4078">
      <c r="A4078" s="38">
        <f>IF(CriteriTecnici!$A3858="","","    "&amp;CHAR(123)&amp;CHAR(34)&amp;"bidderId"&amp;CHAR(34)&amp;": "&amp;CHAR(34)&amp;SUBSTITUTE(CriteriTecnici!$A3858,CHAR(34),"'")&amp;CHAR(34)&amp;", "&amp;CHAR(34)&amp;"lotId"&amp;CHAR(34)&amp;": "&amp;CHAR(34)&amp;SUBSTITUTE(CriteriTecnici!$C3858,CHAR(34),"'")&amp;CHAR(34)&amp;", "&amp;CHAR(34)&amp;"criterionId"&amp;CHAR(34)&amp;": "&amp;CHAR(34)&amp;SUBSTITUTE(CriteriTecnici!$D3858,CHAR(34),"'")&amp;CHAR(34)&amp;", "&amp;CHAR(34)&amp;"kind"&amp;CHAR(34)&amp;": "&amp;CHAR(34)&amp;SUBSTITUTE(CriteriTecnici!$F3858,CHAR(34),"'")&amp;CHAR(34)&amp;", "&amp;CHAR(34)&amp;"value"&amp;CHAR(34)&amp;": "&amp;SUBSTITUTE(TRIM(ROUND(IFERROR(CriteriTecnici!$N3858*1,IFERROR(NUMBERVALUE(CriteriTecnici!$N3858,".",","),IFERROR(NUMBERVALUE(CriteriTecnici!$N3858,",","."),0))),4)&amp;""),",",".")&amp;", "&amp;CHAR(34)&amp;"numerator"&amp;CHAR(34)&amp;": "&amp;SUBSTITUTE(TRIM(ROUND(IFERROR(CriteriTecnici!$K3858*1,IFERROR(NUMBERVALUE(CriteriTecnici!$K3858,".",","),IFERROR(NUMBERVALUE(CriteriTecnici!$K3858,",","."),0))),4)&amp;""),",",".")&amp;", "&amp;CHAR(34)&amp;"denominator"&amp;CHAR(34)&amp;": "&amp;SUBSTITUTE(TRIM(ROUND(IFERROR(CriteriTecnici!$L3858*1,IFERROR(NUMBERVALUE(CriteriTecnici!$L3858,".",","),IFERROR(NUMBERVALUE(CriteriTecnici!$L3858,",","."),0))),4)&amp;""),",",".")&amp;", "&amp;CHAR(34)&amp;"flag"&amp;CHAR(34)&amp;": "&amp;SUBSTITUTE(TRIM(ROUND(IFERROR(CriteriTecnici!$M3858*1,IFERROR(NUMBERVALUE(CriteriTecnici!$M3858,".",","),IFERROR(NUMBERVALUE(CriteriTecnici!$M3858,",","."),0))),4)&amp;""),",",".")&amp;", "&amp;CHAR(34)&amp;"rawScore"&amp;CHAR(34)&amp;": "&amp;SUBSTITUTE(TRIM(ROUND(IFERROR(CriteriTecnici!$O3858*1,IFERROR(NUMBERVALUE(CriteriTecnici!$O3858,".",","),IFERROR(NUMBERVALUE(CriteriTecnici!$O3858,",","."),0))),4)&amp;""),",",".")&amp;CHAR(125)&amp;IF(TRUE,",",""))</f>
        <v/>
      </c>
    </row>
    <row r="4079">
      <c r="A4079" s="38">
        <f>IF(CriteriTecnici!$A3859="","","    "&amp;CHAR(123)&amp;CHAR(34)&amp;"bidderId"&amp;CHAR(34)&amp;": "&amp;CHAR(34)&amp;SUBSTITUTE(CriteriTecnici!$A3859,CHAR(34),"'")&amp;CHAR(34)&amp;", "&amp;CHAR(34)&amp;"lotId"&amp;CHAR(34)&amp;": "&amp;CHAR(34)&amp;SUBSTITUTE(CriteriTecnici!$C3859,CHAR(34),"'")&amp;CHAR(34)&amp;", "&amp;CHAR(34)&amp;"criterionId"&amp;CHAR(34)&amp;": "&amp;CHAR(34)&amp;SUBSTITUTE(CriteriTecnici!$D3859,CHAR(34),"'")&amp;CHAR(34)&amp;", "&amp;CHAR(34)&amp;"kind"&amp;CHAR(34)&amp;": "&amp;CHAR(34)&amp;SUBSTITUTE(CriteriTecnici!$F3859,CHAR(34),"'")&amp;CHAR(34)&amp;", "&amp;CHAR(34)&amp;"value"&amp;CHAR(34)&amp;": "&amp;SUBSTITUTE(TRIM(ROUND(IFERROR(CriteriTecnici!$N3859*1,IFERROR(NUMBERVALUE(CriteriTecnici!$N3859,".",","),IFERROR(NUMBERVALUE(CriteriTecnici!$N3859,",","."),0))),4)&amp;""),",",".")&amp;", "&amp;CHAR(34)&amp;"numerator"&amp;CHAR(34)&amp;": "&amp;SUBSTITUTE(TRIM(ROUND(IFERROR(CriteriTecnici!$K3859*1,IFERROR(NUMBERVALUE(CriteriTecnici!$K3859,".",","),IFERROR(NUMBERVALUE(CriteriTecnici!$K3859,",","."),0))),4)&amp;""),",",".")&amp;", "&amp;CHAR(34)&amp;"denominator"&amp;CHAR(34)&amp;": "&amp;SUBSTITUTE(TRIM(ROUND(IFERROR(CriteriTecnici!$L3859*1,IFERROR(NUMBERVALUE(CriteriTecnici!$L3859,".",","),IFERROR(NUMBERVALUE(CriteriTecnici!$L3859,",","."),0))),4)&amp;""),",",".")&amp;", "&amp;CHAR(34)&amp;"flag"&amp;CHAR(34)&amp;": "&amp;SUBSTITUTE(TRIM(ROUND(IFERROR(CriteriTecnici!$M3859*1,IFERROR(NUMBERVALUE(CriteriTecnici!$M3859,".",","),IFERROR(NUMBERVALUE(CriteriTecnici!$M3859,",","."),0))),4)&amp;""),",",".")&amp;", "&amp;CHAR(34)&amp;"rawScore"&amp;CHAR(34)&amp;": "&amp;SUBSTITUTE(TRIM(ROUND(IFERROR(CriteriTecnici!$O3859*1,IFERROR(NUMBERVALUE(CriteriTecnici!$O3859,".",","),IFERROR(NUMBERVALUE(CriteriTecnici!$O3859,",","."),0))),4)&amp;""),",",".")&amp;CHAR(125)&amp;IF(TRUE,",",""))</f>
        <v/>
      </c>
    </row>
    <row r="4080">
      <c r="A4080" s="38">
        <f>IF(CriteriTecnici!$A3860="","","    "&amp;CHAR(123)&amp;CHAR(34)&amp;"bidderId"&amp;CHAR(34)&amp;": "&amp;CHAR(34)&amp;SUBSTITUTE(CriteriTecnici!$A3860,CHAR(34),"'")&amp;CHAR(34)&amp;", "&amp;CHAR(34)&amp;"lotId"&amp;CHAR(34)&amp;": "&amp;CHAR(34)&amp;SUBSTITUTE(CriteriTecnici!$C3860,CHAR(34),"'")&amp;CHAR(34)&amp;", "&amp;CHAR(34)&amp;"criterionId"&amp;CHAR(34)&amp;": "&amp;CHAR(34)&amp;SUBSTITUTE(CriteriTecnici!$D3860,CHAR(34),"'")&amp;CHAR(34)&amp;", "&amp;CHAR(34)&amp;"kind"&amp;CHAR(34)&amp;": "&amp;CHAR(34)&amp;SUBSTITUTE(CriteriTecnici!$F3860,CHAR(34),"'")&amp;CHAR(34)&amp;", "&amp;CHAR(34)&amp;"value"&amp;CHAR(34)&amp;": "&amp;SUBSTITUTE(TRIM(ROUND(IFERROR(CriteriTecnici!$N3860*1,IFERROR(NUMBERVALUE(CriteriTecnici!$N3860,".",","),IFERROR(NUMBERVALUE(CriteriTecnici!$N3860,",","."),0))),4)&amp;""),",",".")&amp;", "&amp;CHAR(34)&amp;"numerator"&amp;CHAR(34)&amp;": "&amp;SUBSTITUTE(TRIM(ROUND(IFERROR(CriteriTecnici!$K3860*1,IFERROR(NUMBERVALUE(CriteriTecnici!$K3860,".",","),IFERROR(NUMBERVALUE(CriteriTecnici!$K3860,",","."),0))),4)&amp;""),",",".")&amp;", "&amp;CHAR(34)&amp;"denominator"&amp;CHAR(34)&amp;": "&amp;SUBSTITUTE(TRIM(ROUND(IFERROR(CriteriTecnici!$L3860*1,IFERROR(NUMBERVALUE(CriteriTecnici!$L3860,".",","),IFERROR(NUMBERVALUE(CriteriTecnici!$L3860,",","."),0))),4)&amp;""),",",".")&amp;", "&amp;CHAR(34)&amp;"flag"&amp;CHAR(34)&amp;": "&amp;SUBSTITUTE(TRIM(ROUND(IFERROR(CriteriTecnici!$M3860*1,IFERROR(NUMBERVALUE(CriteriTecnici!$M3860,".",","),IFERROR(NUMBERVALUE(CriteriTecnici!$M3860,",","."),0))),4)&amp;""),",",".")&amp;", "&amp;CHAR(34)&amp;"rawScore"&amp;CHAR(34)&amp;": "&amp;SUBSTITUTE(TRIM(ROUND(IFERROR(CriteriTecnici!$O3860*1,IFERROR(NUMBERVALUE(CriteriTecnici!$O3860,".",","),IFERROR(NUMBERVALUE(CriteriTecnici!$O3860,",","."),0))),4)&amp;""),",",".")&amp;CHAR(125)&amp;IF(TRUE,",",""))</f>
        <v/>
      </c>
    </row>
    <row r="4081">
      <c r="A4081" s="38">
        <f>IF(CriteriTecnici!$A3861="","","    "&amp;CHAR(123)&amp;CHAR(34)&amp;"bidderId"&amp;CHAR(34)&amp;": "&amp;CHAR(34)&amp;SUBSTITUTE(CriteriTecnici!$A3861,CHAR(34),"'")&amp;CHAR(34)&amp;", "&amp;CHAR(34)&amp;"lotId"&amp;CHAR(34)&amp;": "&amp;CHAR(34)&amp;SUBSTITUTE(CriteriTecnici!$C3861,CHAR(34),"'")&amp;CHAR(34)&amp;", "&amp;CHAR(34)&amp;"criterionId"&amp;CHAR(34)&amp;": "&amp;CHAR(34)&amp;SUBSTITUTE(CriteriTecnici!$D3861,CHAR(34),"'")&amp;CHAR(34)&amp;", "&amp;CHAR(34)&amp;"kind"&amp;CHAR(34)&amp;": "&amp;CHAR(34)&amp;SUBSTITUTE(CriteriTecnici!$F3861,CHAR(34),"'")&amp;CHAR(34)&amp;", "&amp;CHAR(34)&amp;"value"&amp;CHAR(34)&amp;": "&amp;SUBSTITUTE(TRIM(ROUND(IFERROR(CriteriTecnici!$N3861*1,IFERROR(NUMBERVALUE(CriteriTecnici!$N3861,".",","),IFERROR(NUMBERVALUE(CriteriTecnici!$N3861,",","."),0))),4)&amp;""),",",".")&amp;", "&amp;CHAR(34)&amp;"numerator"&amp;CHAR(34)&amp;": "&amp;SUBSTITUTE(TRIM(ROUND(IFERROR(CriteriTecnici!$K3861*1,IFERROR(NUMBERVALUE(CriteriTecnici!$K3861,".",","),IFERROR(NUMBERVALUE(CriteriTecnici!$K3861,",","."),0))),4)&amp;""),",",".")&amp;", "&amp;CHAR(34)&amp;"denominator"&amp;CHAR(34)&amp;": "&amp;SUBSTITUTE(TRIM(ROUND(IFERROR(CriteriTecnici!$L3861*1,IFERROR(NUMBERVALUE(CriteriTecnici!$L3861,".",","),IFERROR(NUMBERVALUE(CriteriTecnici!$L3861,",","."),0))),4)&amp;""),",",".")&amp;", "&amp;CHAR(34)&amp;"flag"&amp;CHAR(34)&amp;": "&amp;SUBSTITUTE(TRIM(ROUND(IFERROR(CriteriTecnici!$M3861*1,IFERROR(NUMBERVALUE(CriteriTecnici!$M3861,".",","),IFERROR(NUMBERVALUE(CriteriTecnici!$M3861,",","."),0))),4)&amp;""),",",".")&amp;", "&amp;CHAR(34)&amp;"rawScore"&amp;CHAR(34)&amp;": "&amp;SUBSTITUTE(TRIM(ROUND(IFERROR(CriteriTecnici!$O3861*1,IFERROR(NUMBERVALUE(CriteriTecnici!$O3861,".",","),IFERROR(NUMBERVALUE(CriteriTecnici!$O3861,",","."),0))),4)&amp;""),",",".")&amp;CHAR(125)&amp;IF(TRUE,",",""))</f>
        <v/>
      </c>
    </row>
    <row r="4082">
      <c r="A4082" s="38">
        <f>IF(CriteriTecnici!$A3862="","","    "&amp;CHAR(123)&amp;CHAR(34)&amp;"bidderId"&amp;CHAR(34)&amp;": "&amp;CHAR(34)&amp;SUBSTITUTE(CriteriTecnici!$A3862,CHAR(34),"'")&amp;CHAR(34)&amp;", "&amp;CHAR(34)&amp;"lotId"&amp;CHAR(34)&amp;": "&amp;CHAR(34)&amp;SUBSTITUTE(CriteriTecnici!$C3862,CHAR(34),"'")&amp;CHAR(34)&amp;", "&amp;CHAR(34)&amp;"criterionId"&amp;CHAR(34)&amp;": "&amp;CHAR(34)&amp;SUBSTITUTE(CriteriTecnici!$D3862,CHAR(34),"'")&amp;CHAR(34)&amp;", "&amp;CHAR(34)&amp;"kind"&amp;CHAR(34)&amp;": "&amp;CHAR(34)&amp;SUBSTITUTE(CriteriTecnici!$F3862,CHAR(34),"'")&amp;CHAR(34)&amp;", "&amp;CHAR(34)&amp;"value"&amp;CHAR(34)&amp;": "&amp;SUBSTITUTE(TRIM(ROUND(IFERROR(CriteriTecnici!$N3862*1,IFERROR(NUMBERVALUE(CriteriTecnici!$N3862,".",","),IFERROR(NUMBERVALUE(CriteriTecnici!$N3862,",","."),0))),4)&amp;""),",",".")&amp;", "&amp;CHAR(34)&amp;"numerator"&amp;CHAR(34)&amp;": "&amp;SUBSTITUTE(TRIM(ROUND(IFERROR(CriteriTecnici!$K3862*1,IFERROR(NUMBERVALUE(CriteriTecnici!$K3862,".",","),IFERROR(NUMBERVALUE(CriteriTecnici!$K3862,",","."),0))),4)&amp;""),",",".")&amp;", "&amp;CHAR(34)&amp;"denominator"&amp;CHAR(34)&amp;": "&amp;SUBSTITUTE(TRIM(ROUND(IFERROR(CriteriTecnici!$L3862*1,IFERROR(NUMBERVALUE(CriteriTecnici!$L3862,".",","),IFERROR(NUMBERVALUE(CriteriTecnici!$L3862,",","."),0))),4)&amp;""),",",".")&amp;", "&amp;CHAR(34)&amp;"flag"&amp;CHAR(34)&amp;": "&amp;SUBSTITUTE(TRIM(ROUND(IFERROR(CriteriTecnici!$M3862*1,IFERROR(NUMBERVALUE(CriteriTecnici!$M3862,".",","),IFERROR(NUMBERVALUE(CriteriTecnici!$M3862,",","."),0))),4)&amp;""),",",".")&amp;", "&amp;CHAR(34)&amp;"rawScore"&amp;CHAR(34)&amp;": "&amp;SUBSTITUTE(TRIM(ROUND(IFERROR(CriteriTecnici!$O3862*1,IFERROR(NUMBERVALUE(CriteriTecnici!$O3862,".",","),IFERROR(NUMBERVALUE(CriteriTecnici!$O3862,",","."),0))),4)&amp;""),",",".")&amp;CHAR(125)&amp;IF(TRUE,",",""))</f>
        <v/>
      </c>
    </row>
    <row r="4083">
      <c r="A4083" s="38">
        <f>IF(CriteriTecnici!$A3863="","","    "&amp;CHAR(123)&amp;CHAR(34)&amp;"bidderId"&amp;CHAR(34)&amp;": "&amp;CHAR(34)&amp;SUBSTITUTE(CriteriTecnici!$A3863,CHAR(34),"'")&amp;CHAR(34)&amp;", "&amp;CHAR(34)&amp;"lotId"&amp;CHAR(34)&amp;": "&amp;CHAR(34)&amp;SUBSTITUTE(CriteriTecnici!$C3863,CHAR(34),"'")&amp;CHAR(34)&amp;", "&amp;CHAR(34)&amp;"criterionId"&amp;CHAR(34)&amp;": "&amp;CHAR(34)&amp;SUBSTITUTE(CriteriTecnici!$D3863,CHAR(34),"'")&amp;CHAR(34)&amp;", "&amp;CHAR(34)&amp;"kind"&amp;CHAR(34)&amp;": "&amp;CHAR(34)&amp;SUBSTITUTE(CriteriTecnici!$F3863,CHAR(34),"'")&amp;CHAR(34)&amp;", "&amp;CHAR(34)&amp;"value"&amp;CHAR(34)&amp;": "&amp;SUBSTITUTE(TRIM(ROUND(IFERROR(CriteriTecnici!$N3863*1,IFERROR(NUMBERVALUE(CriteriTecnici!$N3863,".",","),IFERROR(NUMBERVALUE(CriteriTecnici!$N3863,",","."),0))),4)&amp;""),",",".")&amp;", "&amp;CHAR(34)&amp;"numerator"&amp;CHAR(34)&amp;": "&amp;SUBSTITUTE(TRIM(ROUND(IFERROR(CriteriTecnici!$K3863*1,IFERROR(NUMBERVALUE(CriteriTecnici!$K3863,".",","),IFERROR(NUMBERVALUE(CriteriTecnici!$K3863,",","."),0))),4)&amp;""),",",".")&amp;", "&amp;CHAR(34)&amp;"denominator"&amp;CHAR(34)&amp;": "&amp;SUBSTITUTE(TRIM(ROUND(IFERROR(CriteriTecnici!$L3863*1,IFERROR(NUMBERVALUE(CriteriTecnici!$L3863,".",","),IFERROR(NUMBERVALUE(CriteriTecnici!$L3863,",","."),0))),4)&amp;""),",",".")&amp;", "&amp;CHAR(34)&amp;"flag"&amp;CHAR(34)&amp;": "&amp;SUBSTITUTE(TRIM(ROUND(IFERROR(CriteriTecnici!$M3863*1,IFERROR(NUMBERVALUE(CriteriTecnici!$M3863,".",","),IFERROR(NUMBERVALUE(CriteriTecnici!$M3863,",","."),0))),4)&amp;""),",",".")&amp;", "&amp;CHAR(34)&amp;"rawScore"&amp;CHAR(34)&amp;": "&amp;SUBSTITUTE(TRIM(ROUND(IFERROR(CriteriTecnici!$O3863*1,IFERROR(NUMBERVALUE(CriteriTecnici!$O3863,".",","),IFERROR(NUMBERVALUE(CriteriTecnici!$O3863,",","."),0))),4)&amp;""),",",".")&amp;CHAR(125)&amp;IF(TRUE,",",""))</f>
        <v/>
      </c>
    </row>
    <row r="4084">
      <c r="A4084" s="38">
        <f>IF(CriteriTecnici!$A3864="","","    "&amp;CHAR(123)&amp;CHAR(34)&amp;"bidderId"&amp;CHAR(34)&amp;": "&amp;CHAR(34)&amp;SUBSTITUTE(CriteriTecnici!$A3864,CHAR(34),"'")&amp;CHAR(34)&amp;", "&amp;CHAR(34)&amp;"lotId"&amp;CHAR(34)&amp;": "&amp;CHAR(34)&amp;SUBSTITUTE(CriteriTecnici!$C3864,CHAR(34),"'")&amp;CHAR(34)&amp;", "&amp;CHAR(34)&amp;"criterionId"&amp;CHAR(34)&amp;": "&amp;CHAR(34)&amp;SUBSTITUTE(CriteriTecnici!$D3864,CHAR(34),"'")&amp;CHAR(34)&amp;", "&amp;CHAR(34)&amp;"kind"&amp;CHAR(34)&amp;": "&amp;CHAR(34)&amp;SUBSTITUTE(CriteriTecnici!$F3864,CHAR(34),"'")&amp;CHAR(34)&amp;", "&amp;CHAR(34)&amp;"value"&amp;CHAR(34)&amp;": "&amp;SUBSTITUTE(TRIM(ROUND(IFERROR(CriteriTecnici!$N3864*1,IFERROR(NUMBERVALUE(CriteriTecnici!$N3864,".",","),IFERROR(NUMBERVALUE(CriteriTecnici!$N3864,",","."),0))),4)&amp;""),",",".")&amp;", "&amp;CHAR(34)&amp;"numerator"&amp;CHAR(34)&amp;": "&amp;SUBSTITUTE(TRIM(ROUND(IFERROR(CriteriTecnici!$K3864*1,IFERROR(NUMBERVALUE(CriteriTecnici!$K3864,".",","),IFERROR(NUMBERVALUE(CriteriTecnici!$K3864,",","."),0))),4)&amp;""),",",".")&amp;", "&amp;CHAR(34)&amp;"denominator"&amp;CHAR(34)&amp;": "&amp;SUBSTITUTE(TRIM(ROUND(IFERROR(CriteriTecnici!$L3864*1,IFERROR(NUMBERVALUE(CriteriTecnici!$L3864,".",","),IFERROR(NUMBERVALUE(CriteriTecnici!$L3864,",","."),0))),4)&amp;""),",",".")&amp;", "&amp;CHAR(34)&amp;"flag"&amp;CHAR(34)&amp;": "&amp;SUBSTITUTE(TRIM(ROUND(IFERROR(CriteriTecnici!$M3864*1,IFERROR(NUMBERVALUE(CriteriTecnici!$M3864,".",","),IFERROR(NUMBERVALUE(CriteriTecnici!$M3864,",","."),0))),4)&amp;""),",",".")&amp;", "&amp;CHAR(34)&amp;"rawScore"&amp;CHAR(34)&amp;": "&amp;SUBSTITUTE(TRIM(ROUND(IFERROR(CriteriTecnici!$O3864*1,IFERROR(NUMBERVALUE(CriteriTecnici!$O3864,".",","),IFERROR(NUMBERVALUE(CriteriTecnici!$O3864,",","."),0))),4)&amp;""),",",".")&amp;CHAR(125)&amp;IF(TRUE,",",""))</f>
        <v/>
      </c>
    </row>
    <row r="4085">
      <c r="A4085" s="38">
        <f>IF(CriteriTecnici!$A3865="","","    "&amp;CHAR(123)&amp;CHAR(34)&amp;"bidderId"&amp;CHAR(34)&amp;": "&amp;CHAR(34)&amp;SUBSTITUTE(CriteriTecnici!$A3865,CHAR(34),"'")&amp;CHAR(34)&amp;", "&amp;CHAR(34)&amp;"lotId"&amp;CHAR(34)&amp;": "&amp;CHAR(34)&amp;SUBSTITUTE(CriteriTecnici!$C3865,CHAR(34),"'")&amp;CHAR(34)&amp;", "&amp;CHAR(34)&amp;"criterionId"&amp;CHAR(34)&amp;": "&amp;CHAR(34)&amp;SUBSTITUTE(CriteriTecnici!$D3865,CHAR(34),"'")&amp;CHAR(34)&amp;", "&amp;CHAR(34)&amp;"kind"&amp;CHAR(34)&amp;": "&amp;CHAR(34)&amp;SUBSTITUTE(CriteriTecnici!$F3865,CHAR(34),"'")&amp;CHAR(34)&amp;", "&amp;CHAR(34)&amp;"value"&amp;CHAR(34)&amp;": "&amp;SUBSTITUTE(TRIM(ROUND(IFERROR(CriteriTecnici!$N3865*1,IFERROR(NUMBERVALUE(CriteriTecnici!$N3865,".",","),IFERROR(NUMBERVALUE(CriteriTecnici!$N3865,",","."),0))),4)&amp;""),",",".")&amp;", "&amp;CHAR(34)&amp;"numerator"&amp;CHAR(34)&amp;": "&amp;SUBSTITUTE(TRIM(ROUND(IFERROR(CriteriTecnici!$K3865*1,IFERROR(NUMBERVALUE(CriteriTecnici!$K3865,".",","),IFERROR(NUMBERVALUE(CriteriTecnici!$K3865,",","."),0))),4)&amp;""),",",".")&amp;", "&amp;CHAR(34)&amp;"denominator"&amp;CHAR(34)&amp;": "&amp;SUBSTITUTE(TRIM(ROUND(IFERROR(CriteriTecnici!$L3865*1,IFERROR(NUMBERVALUE(CriteriTecnici!$L3865,".",","),IFERROR(NUMBERVALUE(CriteriTecnici!$L3865,",","."),0))),4)&amp;""),",",".")&amp;", "&amp;CHAR(34)&amp;"flag"&amp;CHAR(34)&amp;": "&amp;SUBSTITUTE(TRIM(ROUND(IFERROR(CriteriTecnici!$M3865*1,IFERROR(NUMBERVALUE(CriteriTecnici!$M3865,".",","),IFERROR(NUMBERVALUE(CriteriTecnici!$M3865,",","."),0))),4)&amp;""),",",".")&amp;", "&amp;CHAR(34)&amp;"rawScore"&amp;CHAR(34)&amp;": "&amp;SUBSTITUTE(TRIM(ROUND(IFERROR(CriteriTecnici!$O3865*1,IFERROR(NUMBERVALUE(CriteriTecnici!$O3865,".",","),IFERROR(NUMBERVALUE(CriteriTecnici!$O3865,",","."),0))),4)&amp;""),",",".")&amp;CHAR(125)&amp;IF(TRUE,",",""))</f>
        <v/>
      </c>
    </row>
    <row r="4086">
      <c r="A4086" s="38">
        <f>IF(CriteriTecnici!$A3866="","","    "&amp;CHAR(123)&amp;CHAR(34)&amp;"bidderId"&amp;CHAR(34)&amp;": "&amp;CHAR(34)&amp;SUBSTITUTE(CriteriTecnici!$A3866,CHAR(34),"'")&amp;CHAR(34)&amp;", "&amp;CHAR(34)&amp;"lotId"&amp;CHAR(34)&amp;": "&amp;CHAR(34)&amp;SUBSTITUTE(CriteriTecnici!$C3866,CHAR(34),"'")&amp;CHAR(34)&amp;", "&amp;CHAR(34)&amp;"criterionId"&amp;CHAR(34)&amp;": "&amp;CHAR(34)&amp;SUBSTITUTE(CriteriTecnici!$D3866,CHAR(34),"'")&amp;CHAR(34)&amp;", "&amp;CHAR(34)&amp;"kind"&amp;CHAR(34)&amp;": "&amp;CHAR(34)&amp;SUBSTITUTE(CriteriTecnici!$F3866,CHAR(34),"'")&amp;CHAR(34)&amp;", "&amp;CHAR(34)&amp;"value"&amp;CHAR(34)&amp;": "&amp;SUBSTITUTE(TRIM(ROUND(IFERROR(CriteriTecnici!$N3866*1,IFERROR(NUMBERVALUE(CriteriTecnici!$N3866,".",","),IFERROR(NUMBERVALUE(CriteriTecnici!$N3866,",","."),0))),4)&amp;""),",",".")&amp;", "&amp;CHAR(34)&amp;"numerator"&amp;CHAR(34)&amp;": "&amp;SUBSTITUTE(TRIM(ROUND(IFERROR(CriteriTecnici!$K3866*1,IFERROR(NUMBERVALUE(CriteriTecnici!$K3866,".",","),IFERROR(NUMBERVALUE(CriteriTecnici!$K3866,",","."),0))),4)&amp;""),",",".")&amp;", "&amp;CHAR(34)&amp;"denominator"&amp;CHAR(34)&amp;": "&amp;SUBSTITUTE(TRIM(ROUND(IFERROR(CriteriTecnici!$L3866*1,IFERROR(NUMBERVALUE(CriteriTecnici!$L3866,".",","),IFERROR(NUMBERVALUE(CriteriTecnici!$L3866,",","."),0))),4)&amp;""),",",".")&amp;", "&amp;CHAR(34)&amp;"flag"&amp;CHAR(34)&amp;": "&amp;SUBSTITUTE(TRIM(ROUND(IFERROR(CriteriTecnici!$M3866*1,IFERROR(NUMBERVALUE(CriteriTecnici!$M3866,".",","),IFERROR(NUMBERVALUE(CriteriTecnici!$M3866,",","."),0))),4)&amp;""),",",".")&amp;", "&amp;CHAR(34)&amp;"rawScore"&amp;CHAR(34)&amp;": "&amp;SUBSTITUTE(TRIM(ROUND(IFERROR(CriteriTecnici!$O3866*1,IFERROR(NUMBERVALUE(CriteriTecnici!$O3866,".",","),IFERROR(NUMBERVALUE(CriteriTecnici!$O3866,",","."),0))),4)&amp;""),",",".")&amp;CHAR(125)&amp;IF(TRUE,",",""))</f>
        <v/>
      </c>
    </row>
    <row r="4087">
      <c r="A4087" s="38">
        <f>IF(CriteriTecnici!$A3867="","","    "&amp;CHAR(123)&amp;CHAR(34)&amp;"bidderId"&amp;CHAR(34)&amp;": "&amp;CHAR(34)&amp;SUBSTITUTE(CriteriTecnici!$A3867,CHAR(34),"'")&amp;CHAR(34)&amp;", "&amp;CHAR(34)&amp;"lotId"&amp;CHAR(34)&amp;": "&amp;CHAR(34)&amp;SUBSTITUTE(CriteriTecnici!$C3867,CHAR(34),"'")&amp;CHAR(34)&amp;", "&amp;CHAR(34)&amp;"criterionId"&amp;CHAR(34)&amp;": "&amp;CHAR(34)&amp;SUBSTITUTE(CriteriTecnici!$D3867,CHAR(34),"'")&amp;CHAR(34)&amp;", "&amp;CHAR(34)&amp;"kind"&amp;CHAR(34)&amp;": "&amp;CHAR(34)&amp;SUBSTITUTE(CriteriTecnici!$F3867,CHAR(34),"'")&amp;CHAR(34)&amp;", "&amp;CHAR(34)&amp;"value"&amp;CHAR(34)&amp;": "&amp;SUBSTITUTE(TRIM(ROUND(IFERROR(CriteriTecnici!$N3867*1,IFERROR(NUMBERVALUE(CriteriTecnici!$N3867,".",","),IFERROR(NUMBERVALUE(CriteriTecnici!$N3867,",","."),0))),4)&amp;""),",",".")&amp;", "&amp;CHAR(34)&amp;"numerator"&amp;CHAR(34)&amp;": "&amp;SUBSTITUTE(TRIM(ROUND(IFERROR(CriteriTecnici!$K3867*1,IFERROR(NUMBERVALUE(CriteriTecnici!$K3867,".",","),IFERROR(NUMBERVALUE(CriteriTecnici!$K3867,",","."),0))),4)&amp;""),",",".")&amp;", "&amp;CHAR(34)&amp;"denominator"&amp;CHAR(34)&amp;": "&amp;SUBSTITUTE(TRIM(ROUND(IFERROR(CriteriTecnici!$L3867*1,IFERROR(NUMBERVALUE(CriteriTecnici!$L3867,".",","),IFERROR(NUMBERVALUE(CriteriTecnici!$L3867,",","."),0))),4)&amp;""),",",".")&amp;", "&amp;CHAR(34)&amp;"flag"&amp;CHAR(34)&amp;": "&amp;SUBSTITUTE(TRIM(ROUND(IFERROR(CriteriTecnici!$M3867*1,IFERROR(NUMBERVALUE(CriteriTecnici!$M3867,".",","),IFERROR(NUMBERVALUE(CriteriTecnici!$M3867,",","."),0))),4)&amp;""),",",".")&amp;", "&amp;CHAR(34)&amp;"rawScore"&amp;CHAR(34)&amp;": "&amp;SUBSTITUTE(TRIM(ROUND(IFERROR(CriteriTecnici!$O3867*1,IFERROR(NUMBERVALUE(CriteriTecnici!$O3867,".",","),IFERROR(NUMBERVALUE(CriteriTecnici!$O3867,",","."),0))),4)&amp;""),",",".")&amp;CHAR(125)&amp;IF(TRUE,",",""))</f>
        <v/>
      </c>
    </row>
    <row r="4088">
      <c r="A4088" s="38">
        <f>IF(CriteriTecnici!$A3868="","","    "&amp;CHAR(123)&amp;CHAR(34)&amp;"bidderId"&amp;CHAR(34)&amp;": "&amp;CHAR(34)&amp;SUBSTITUTE(CriteriTecnici!$A3868,CHAR(34),"'")&amp;CHAR(34)&amp;", "&amp;CHAR(34)&amp;"lotId"&amp;CHAR(34)&amp;": "&amp;CHAR(34)&amp;SUBSTITUTE(CriteriTecnici!$C3868,CHAR(34),"'")&amp;CHAR(34)&amp;", "&amp;CHAR(34)&amp;"criterionId"&amp;CHAR(34)&amp;": "&amp;CHAR(34)&amp;SUBSTITUTE(CriteriTecnici!$D3868,CHAR(34),"'")&amp;CHAR(34)&amp;", "&amp;CHAR(34)&amp;"kind"&amp;CHAR(34)&amp;": "&amp;CHAR(34)&amp;SUBSTITUTE(CriteriTecnici!$F3868,CHAR(34),"'")&amp;CHAR(34)&amp;", "&amp;CHAR(34)&amp;"value"&amp;CHAR(34)&amp;": "&amp;SUBSTITUTE(TRIM(ROUND(IFERROR(CriteriTecnici!$N3868*1,IFERROR(NUMBERVALUE(CriteriTecnici!$N3868,".",","),IFERROR(NUMBERVALUE(CriteriTecnici!$N3868,",","."),0))),4)&amp;""),",",".")&amp;", "&amp;CHAR(34)&amp;"numerator"&amp;CHAR(34)&amp;": "&amp;SUBSTITUTE(TRIM(ROUND(IFERROR(CriteriTecnici!$K3868*1,IFERROR(NUMBERVALUE(CriteriTecnici!$K3868,".",","),IFERROR(NUMBERVALUE(CriteriTecnici!$K3868,",","."),0))),4)&amp;""),",",".")&amp;", "&amp;CHAR(34)&amp;"denominator"&amp;CHAR(34)&amp;": "&amp;SUBSTITUTE(TRIM(ROUND(IFERROR(CriteriTecnici!$L3868*1,IFERROR(NUMBERVALUE(CriteriTecnici!$L3868,".",","),IFERROR(NUMBERVALUE(CriteriTecnici!$L3868,",","."),0))),4)&amp;""),",",".")&amp;", "&amp;CHAR(34)&amp;"flag"&amp;CHAR(34)&amp;": "&amp;SUBSTITUTE(TRIM(ROUND(IFERROR(CriteriTecnici!$M3868*1,IFERROR(NUMBERVALUE(CriteriTecnici!$M3868,".",","),IFERROR(NUMBERVALUE(CriteriTecnici!$M3868,",","."),0))),4)&amp;""),",",".")&amp;", "&amp;CHAR(34)&amp;"rawScore"&amp;CHAR(34)&amp;": "&amp;SUBSTITUTE(TRIM(ROUND(IFERROR(CriteriTecnici!$O3868*1,IFERROR(NUMBERVALUE(CriteriTecnici!$O3868,".",","),IFERROR(NUMBERVALUE(CriteriTecnici!$O3868,",","."),0))),4)&amp;""),",",".")&amp;CHAR(125)&amp;IF(TRUE,",",""))</f>
        <v/>
      </c>
    </row>
    <row r="4089">
      <c r="A4089" s="38">
        <f>IF(CriteriTecnici!$A3869="","","    "&amp;CHAR(123)&amp;CHAR(34)&amp;"bidderId"&amp;CHAR(34)&amp;": "&amp;CHAR(34)&amp;SUBSTITUTE(CriteriTecnici!$A3869,CHAR(34),"'")&amp;CHAR(34)&amp;", "&amp;CHAR(34)&amp;"lotId"&amp;CHAR(34)&amp;": "&amp;CHAR(34)&amp;SUBSTITUTE(CriteriTecnici!$C3869,CHAR(34),"'")&amp;CHAR(34)&amp;", "&amp;CHAR(34)&amp;"criterionId"&amp;CHAR(34)&amp;": "&amp;CHAR(34)&amp;SUBSTITUTE(CriteriTecnici!$D3869,CHAR(34),"'")&amp;CHAR(34)&amp;", "&amp;CHAR(34)&amp;"kind"&amp;CHAR(34)&amp;": "&amp;CHAR(34)&amp;SUBSTITUTE(CriteriTecnici!$F3869,CHAR(34),"'")&amp;CHAR(34)&amp;", "&amp;CHAR(34)&amp;"value"&amp;CHAR(34)&amp;": "&amp;SUBSTITUTE(TRIM(ROUND(IFERROR(CriteriTecnici!$N3869*1,IFERROR(NUMBERVALUE(CriteriTecnici!$N3869,".",","),IFERROR(NUMBERVALUE(CriteriTecnici!$N3869,",","."),0))),4)&amp;""),",",".")&amp;", "&amp;CHAR(34)&amp;"numerator"&amp;CHAR(34)&amp;": "&amp;SUBSTITUTE(TRIM(ROUND(IFERROR(CriteriTecnici!$K3869*1,IFERROR(NUMBERVALUE(CriteriTecnici!$K3869,".",","),IFERROR(NUMBERVALUE(CriteriTecnici!$K3869,",","."),0))),4)&amp;""),",",".")&amp;", "&amp;CHAR(34)&amp;"denominator"&amp;CHAR(34)&amp;": "&amp;SUBSTITUTE(TRIM(ROUND(IFERROR(CriteriTecnici!$L3869*1,IFERROR(NUMBERVALUE(CriteriTecnici!$L3869,".",","),IFERROR(NUMBERVALUE(CriteriTecnici!$L3869,",","."),0))),4)&amp;""),",",".")&amp;", "&amp;CHAR(34)&amp;"flag"&amp;CHAR(34)&amp;": "&amp;SUBSTITUTE(TRIM(ROUND(IFERROR(CriteriTecnici!$M3869*1,IFERROR(NUMBERVALUE(CriteriTecnici!$M3869,".",","),IFERROR(NUMBERVALUE(CriteriTecnici!$M3869,",","."),0))),4)&amp;""),",",".")&amp;", "&amp;CHAR(34)&amp;"rawScore"&amp;CHAR(34)&amp;": "&amp;SUBSTITUTE(TRIM(ROUND(IFERROR(CriteriTecnici!$O3869*1,IFERROR(NUMBERVALUE(CriteriTecnici!$O3869,".",","),IFERROR(NUMBERVALUE(CriteriTecnici!$O3869,",","."),0))),4)&amp;""),",",".")&amp;CHAR(125)&amp;IF(TRUE,",",""))</f>
        <v/>
      </c>
    </row>
    <row r="4090">
      <c r="A4090" s="38">
        <f>IF(CriteriTecnici!$A3870="","","    "&amp;CHAR(123)&amp;CHAR(34)&amp;"bidderId"&amp;CHAR(34)&amp;": "&amp;CHAR(34)&amp;SUBSTITUTE(CriteriTecnici!$A3870,CHAR(34),"'")&amp;CHAR(34)&amp;", "&amp;CHAR(34)&amp;"lotId"&amp;CHAR(34)&amp;": "&amp;CHAR(34)&amp;SUBSTITUTE(CriteriTecnici!$C3870,CHAR(34),"'")&amp;CHAR(34)&amp;", "&amp;CHAR(34)&amp;"criterionId"&amp;CHAR(34)&amp;": "&amp;CHAR(34)&amp;SUBSTITUTE(CriteriTecnici!$D3870,CHAR(34),"'")&amp;CHAR(34)&amp;", "&amp;CHAR(34)&amp;"kind"&amp;CHAR(34)&amp;": "&amp;CHAR(34)&amp;SUBSTITUTE(CriteriTecnici!$F3870,CHAR(34),"'")&amp;CHAR(34)&amp;", "&amp;CHAR(34)&amp;"value"&amp;CHAR(34)&amp;": "&amp;SUBSTITUTE(TRIM(ROUND(IFERROR(CriteriTecnici!$N3870*1,IFERROR(NUMBERVALUE(CriteriTecnici!$N3870,".",","),IFERROR(NUMBERVALUE(CriteriTecnici!$N3870,",","."),0))),4)&amp;""),",",".")&amp;", "&amp;CHAR(34)&amp;"numerator"&amp;CHAR(34)&amp;": "&amp;SUBSTITUTE(TRIM(ROUND(IFERROR(CriteriTecnici!$K3870*1,IFERROR(NUMBERVALUE(CriteriTecnici!$K3870,".",","),IFERROR(NUMBERVALUE(CriteriTecnici!$K3870,",","."),0))),4)&amp;""),",",".")&amp;", "&amp;CHAR(34)&amp;"denominator"&amp;CHAR(34)&amp;": "&amp;SUBSTITUTE(TRIM(ROUND(IFERROR(CriteriTecnici!$L3870*1,IFERROR(NUMBERVALUE(CriteriTecnici!$L3870,".",","),IFERROR(NUMBERVALUE(CriteriTecnici!$L3870,",","."),0))),4)&amp;""),",",".")&amp;", "&amp;CHAR(34)&amp;"flag"&amp;CHAR(34)&amp;": "&amp;SUBSTITUTE(TRIM(ROUND(IFERROR(CriteriTecnici!$M3870*1,IFERROR(NUMBERVALUE(CriteriTecnici!$M3870,".",","),IFERROR(NUMBERVALUE(CriteriTecnici!$M3870,",","."),0))),4)&amp;""),",",".")&amp;", "&amp;CHAR(34)&amp;"rawScore"&amp;CHAR(34)&amp;": "&amp;SUBSTITUTE(TRIM(ROUND(IFERROR(CriteriTecnici!$O3870*1,IFERROR(NUMBERVALUE(CriteriTecnici!$O3870,".",","),IFERROR(NUMBERVALUE(CriteriTecnici!$O3870,",","."),0))),4)&amp;""),",",".")&amp;CHAR(125)&amp;IF(TRUE,",",""))</f>
        <v/>
      </c>
    </row>
    <row r="4091">
      <c r="A4091" s="38">
        <f>IF(CriteriTecnici!$A3871="","","    "&amp;CHAR(123)&amp;CHAR(34)&amp;"bidderId"&amp;CHAR(34)&amp;": "&amp;CHAR(34)&amp;SUBSTITUTE(CriteriTecnici!$A3871,CHAR(34),"'")&amp;CHAR(34)&amp;", "&amp;CHAR(34)&amp;"lotId"&amp;CHAR(34)&amp;": "&amp;CHAR(34)&amp;SUBSTITUTE(CriteriTecnici!$C3871,CHAR(34),"'")&amp;CHAR(34)&amp;", "&amp;CHAR(34)&amp;"criterionId"&amp;CHAR(34)&amp;": "&amp;CHAR(34)&amp;SUBSTITUTE(CriteriTecnici!$D3871,CHAR(34),"'")&amp;CHAR(34)&amp;", "&amp;CHAR(34)&amp;"kind"&amp;CHAR(34)&amp;": "&amp;CHAR(34)&amp;SUBSTITUTE(CriteriTecnici!$F3871,CHAR(34),"'")&amp;CHAR(34)&amp;", "&amp;CHAR(34)&amp;"value"&amp;CHAR(34)&amp;": "&amp;SUBSTITUTE(TRIM(ROUND(IFERROR(CriteriTecnici!$N3871*1,IFERROR(NUMBERVALUE(CriteriTecnici!$N3871,".",","),IFERROR(NUMBERVALUE(CriteriTecnici!$N3871,",","."),0))),4)&amp;""),",",".")&amp;", "&amp;CHAR(34)&amp;"numerator"&amp;CHAR(34)&amp;": "&amp;SUBSTITUTE(TRIM(ROUND(IFERROR(CriteriTecnici!$K3871*1,IFERROR(NUMBERVALUE(CriteriTecnici!$K3871,".",","),IFERROR(NUMBERVALUE(CriteriTecnici!$K3871,",","."),0))),4)&amp;""),",",".")&amp;", "&amp;CHAR(34)&amp;"denominator"&amp;CHAR(34)&amp;": "&amp;SUBSTITUTE(TRIM(ROUND(IFERROR(CriteriTecnici!$L3871*1,IFERROR(NUMBERVALUE(CriteriTecnici!$L3871,".",","),IFERROR(NUMBERVALUE(CriteriTecnici!$L3871,",","."),0))),4)&amp;""),",",".")&amp;", "&amp;CHAR(34)&amp;"flag"&amp;CHAR(34)&amp;": "&amp;SUBSTITUTE(TRIM(ROUND(IFERROR(CriteriTecnici!$M3871*1,IFERROR(NUMBERVALUE(CriteriTecnici!$M3871,".",","),IFERROR(NUMBERVALUE(CriteriTecnici!$M3871,",","."),0))),4)&amp;""),",",".")&amp;", "&amp;CHAR(34)&amp;"rawScore"&amp;CHAR(34)&amp;": "&amp;SUBSTITUTE(TRIM(ROUND(IFERROR(CriteriTecnici!$O3871*1,IFERROR(NUMBERVALUE(CriteriTecnici!$O3871,".",","),IFERROR(NUMBERVALUE(CriteriTecnici!$O3871,",","."),0))),4)&amp;""),",",".")&amp;CHAR(125)&amp;IF(TRUE,",",""))</f>
        <v/>
      </c>
    </row>
    <row r="4092">
      <c r="A4092" s="38">
        <f>IF(CriteriTecnici!$A3872="","","    "&amp;CHAR(123)&amp;CHAR(34)&amp;"bidderId"&amp;CHAR(34)&amp;": "&amp;CHAR(34)&amp;SUBSTITUTE(CriteriTecnici!$A3872,CHAR(34),"'")&amp;CHAR(34)&amp;", "&amp;CHAR(34)&amp;"lotId"&amp;CHAR(34)&amp;": "&amp;CHAR(34)&amp;SUBSTITUTE(CriteriTecnici!$C3872,CHAR(34),"'")&amp;CHAR(34)&amp;", "&amp;CHAR(34)&amp;"criterionId"&amp;CHAR(34)&amp;": "&amp;CHAR(34)&amp;SUBSTITUTE(CriteriTecnici!$D3872,CHAR(34),"'")&amp;CHAR(34)&amp;", "&amp;CHAR(34)&amp;"kind"&amp;CHAR(34)&amp;": "&amp;CHAR(34)&amp;SUBSTITUTE(CriteriTecnici!$F3872,CHAR(34),"'")&amp;CHAR(34)&amp;", "&amp;CHAR(34)&amp;"value"&amp;CHAR(34)&amp;": "&amp;SUBSTITUTE(TRIM(ROUND(IFERROR(CriteriTecnici!$N3872*1,IFERROR(NUMBERVALUE(CriteriTecnici!$N3872,".",","),IFERROR(NUMBERVALUE(CriteriTecnici!$N3872,",","."),0))),4)&amp;""),",",".")&amp;", "&amp;CHAR(34)&amp;"numerator"&amp;CHAR(34)&amp;": "&amp;SUBSTITUTE(TRIM(ROUND(IFERROR(CriteriTecnici!$K3872*1,IFERROR(NUMBERVALUE(CriteriTecnici!$K3872,".",","),IFERROR(NUMBERVALUE(CriteriTecnici!$K3872,",","."),0))),4)&amp;""),",",".")&amp;", "&amp;CHAR(34)&amp;"denominator"&amp;CHAR(34)&amp;": "&amp;SUBSTITUTE(TRIM(ROUND(IFERROR(CriteriTecnici!$L3872*1,IFERROR(NUMBERVALUE(CriteriTecnici!$L3872,".",","),IFERROR(NUMBERVALUE(CriteriTecnici!$L3872,",","."),0))),4)&amp;""),",",".")&amp;", "&amp;CHAR(34)&amp;"flag"&amp;CHAR(34)&amp;": "&amp;SUBSTITUTE(TRIM(ROUND(IFERROR(CriteriTecnici!$M3872*1,IFERROR(NUMBERVALUE(CriteriTecnici!$M3872,".",","),IFERROR(NUMBERVALUE(CriteriTecnici!$M3872,",","."),0))),4)&amp;""),",",".")&amp;", "&amp;CHAR(34)&amp;"rawScore"&amp;CHAR(34)&amp;": "&amp;SUBSTITUTE(TRIM(ROUND(IFERROR(CriteriTecnici!$O3872*1,IFERROR(NUMBERVALUE(CriteriTecnici!$O3872,".",","),IFERROR(NUMBERVALUE(CriteriTecnici!$O3872,",","."),0))),4)&amp;""),",",".")&amp;CHAR(125)&amp;IF(TRUE,",",""))</f>
        <v/>
      </c>
    </row>
    <row r="4093">
      <c r="A4093" s="38">
        <f>IF(CriteriTecnici!$A3873="","","    "&amp;CHAR(123)&amp;CHAR(34)&amp;"bidderId"&amp;CHAR(34)&amp;": "&amp;CHAR(34)&amp;SUBSTITUTE(CriteriTecnici!$A3873,CHAR(34),"'")&amp;CHAR(34)&amp;", "&amp;CHAR(34)&amp;"lotId"&amp;CHAR(34)&amp;": "&amp;CHAR(34)&amp;SUBSTITUTE(CriteriTecnici!$C3873,CHAR(34),"'")&amp;CHAR(34)&amp;", "&amp;CHAR(34)&amp;"criterionId"&amp;CHAR(34)&amp;": "&amp;CHAR(34)&amp;SUBSTITUTE(CriteriTecnici!$D3873,CHAR(34),"'")&amp;CHAR(34)&amp;", "&amp;CHAR(34)&amp;"kind"&amp;CHAR(34)&amp;": "&amp;CHAR(34)&amp;SUBSTITUTE(CriteriTecnici!$F3873,CHAR(34),"'")&amp;CHAR(34)&amp;", "&amp;CHAR(34)&amp;"value"&amp;CHAR(34)&amp;": "&amp;SUBSTITUTE(TRIM(ROUND(IFERROR(CriteriTecnici!$N3873*1,IFERROR(NUMBERVALUE(CriteriTecnici!$N3873,".",","),IFERROR(NUMBERVALUE(CriteriTecnici!$N3873,",","."),0))),4)&amp;""),",",".")&amp;", "&amp;CHAR(34)&amp;"numerator"&amp;CHAR(34)&amp;": "&amp;SUBSTITUTE(TRIM(ROUND(IFERROR(CriteriTecnici!$K3873*1,IFERROR(NUMBERVALUE(CriteriTecnici!$K3873,".",","),IFERROR(NUMBERVALUE(CriteriTecnici!$K3873,",","."),0))),4)&amp;""),",",".")&amp;", "&amp;CHAR(34)&amp;"denominator"&amp;CHAR(34)&amp;": "&amp;SUBSTITUTE(TRIM(ROUND(IFERROR(CriteriTecnici!$L3873*1,IFERROR(NUMBERVALUE(CriteriTecnici!$L3873,".",","),IFERROR(NUMBERVALUE(CriteriTecnici!$L3873,",","."),0))),4)&amp;""),",",".")&amp;", "&amp;CHAR(34)&amp;"flag"&amp;CHAR(34)&amp;": "&amp;SUBSTITUTE(TRIM(ROUND(IFERROR(CriteriTecnici!$M3873*1,IFERROR(NUMBERVALUE(CriteriTecnici!$M3873,".",","),IFERROR(NUMBERVALUE(CriteriTecnici!$M3873,",","."),0))),4)&amp;""),",",".")&amp;", "&amp;CHAR(34)&amp;"rawScore"&amp;CHAR(34)&amp;": "&amp;SUBSTITUTE(TRIM(ROUND(IFERROR(CriteriTecnici!$O3873*1,IFERROR(NUMBERVALUE(CriteriTecnici!$O3873,".",","),IFERROR(NUMBERVALUE(CriteriTecnici!$O3873,",","."),0))),4)&amp;""),",",".")&amp;CHAR(125)&amp;IF(TRUE,",",""))</f>
        <v/>
      </c>
    </row>
    <row r="4094">
      <c r="A4094" s="38">
        <f>IF(CriteriTecnici!$A3874="","","    "&amp;CHAR(123)&amp;CHAR(34)&amp;"bidderId"&amp;CHAR(34)&amp;": "&amp;CHAR(34)&amp;SUBSTITUTE(CriteriTecnici!$A3874,CHAR(34),"'")&amp;CHAR(34)&amp;", "&amp;CHAR(34)&amp;"lotId"&amp;CHAR(34)&amp;": "&amp;CHAR(34)&amp;SUBSTITUTE(CriteriTecnici!$C3874,CHAR(34),"'")&amp;CHAR(34)&amp;", "&amp;CHAR(34)&amp;"criterionId"&amp;CHAR(34)&amp;": "&amp;CHAR(34)&amp;SUBSTITUTE(CriteriTecnici!$D3874,CHAR(34),"'")&amp;CHAR(34)&amp;", "&amp;CHAR(34)&amp;"kind"&amp;CHAR(34)&amp;": "&amp;CHAR(34)&amp;SUBSTITUTE(CriteriTecnici!$F3874,CHAR(34),"'")&amp;CHAR(34)&amp;", "&amp;CHAR(34)&amp;"value"&amp;CHAR(34)&amp;": "&amp;SUBSTITUTE(TRIM(ROUND(IFERROR(CriteriTecnici!$N3874*1,IFERROR(NUMBERVALUE(CriteriTecnici!$N3874,".",","),IFERROR(NUMBERVALUE(CriteriTecnici!$N3874,",","."),0))),4)&amp;""),",",".")&amp;", "&amp;CHAR(34)&amp;"numerator"&amp;CHAR(34)&amp;": "&amp;SUBSTITUTE(TRIM(ROUND(IFERROR(CriteriTecnici!$K3874*1,IFERROR(NUMBERVALUE(CriteriTecnici!$K3874,".",","),IFERROR(NUMBERVALUE(CriteriTecnici!$K3874,",","."),0))),4)&amp;""),",",".")&amp;", "&amp;CHAR(34)&amp;"denominator"&amp;CHAR(34)&amp;": "&amp;SUBSTITUTE(TRIM(ROUND(IFERROR(CriteriTecnici!$L3874*1,IFERROR(NUMBERVALUE(CriteriTecnici!$L3874,".",","),IFERROR(NUMBERVALUE(CriteriTecnici!$L3874,",","."),0))),4)&amp;""),",",".")&amp;", "&amp;CHAR(34)&amp;"flag"&amp;CHAR(34)&amp;": "&amp;SUBSTITUTE(TRIM(ROUND(IFERROR(CriteriTecnici!$M3874*1,IFERROR(NUMBERVALUE(CriteriTecnici!$M3874,".",","),IFERROR(NUMBERVALUE(CriteriTecnici!$M3874,",","."),0))),4)&amp;""),",",".")&amp;", "&amp;CHAR(34)&amp;"rawScore"&amp;CHAR(34)&amp;": "&amp;SUBSTITUTE(TRIM(ROUND(IFERROR(CriteriTecnici!$O3874*1,IFERROR(NUMBERVALUE(CriteriTecnici!$O3874,".",","),IFERROR(NUMBERVALUE(CriteriTecnici!$O3874,",","."),0))),4)&amp;""),",",".")&amp;CHAR(125)&amp;IF(TRUE,",",""))</f>
        <v/>
      </c>
    </row>
    <row r="4095">
      <c r="A4095" s="38">
        <f>IF(CriteriTecnici!$A3875="","","    "&amp;CHAR(123)&amp;CHAR(34)&amp;"bidderId"&amp;CHAR(34)&amp;": "&amp;CHAR(34)&amp;SUBSTITUTE(CriteriTecnici!$A3875,CHAR(34),"'")&amp;CHAR(34)&amp;", "&amp;CHAR(34)&amp;"lotId"&amp;CHAR(34)&amp;": "&amp;CHAR(34)&amp;SUBSTITUTE(CriteriTecnici!$C3875,CHAR(34),"'")&amp;CHAR(34)&amp;", "&amp;CHAR(34)&amp;"criterionId"&amp;CHAR(34)&amp;": "&amp;CHAR(34)&amp;SUBSTITUTE(CriteriTecnici!$D3875,CHAR(34),"'")&amp;CHAR(34)&amp;", "&amp;CHAR(34)&amp;"kind"&amp;CHAR(34)&amp;": "&amp;CHAR(34)&amp;SUBSTITUTE(CriteriTecnici!$F3875,CHAR(34),"'")&amp;CHAR(34)&amp;", "&amp;CHAR(34)&amp;"value"&amp;CHAR(34)&amp;": "&amp;SUBSTITUTE(TRIM(ROUND(IFERROR(CriteriTecnici!$N3875*1,IFERROR(NUMBERVALUE(CriteriTecnici!$N3875,".",","),IFERROR(NUMBERVALUE(CriteriTecnici!$N3875,",","."),0))),4)&amp;""),",",".")&amp;", "&amp;CHAR(34)&amp;"numerator"&amp;CHAR(34)&amp;": "&amp;SUBSTITUTE(TRIM(ROUND(IFERROR(CriteriTecnici!$K3875*1,IFERROR(NUMBERVALUE(CriteriTecnici!$K3875,".",","),IFERROR(NUMBERVALUE(CriteriTecnici!$K3875,",","."),0))),4)&amp;""),",",".")&amp;", "&amp;CHAR(34)&amp;"denominator"&amp;CHAR(34)&amp;": "&amp;SUBSTITUTE(TRIM(ROUND(IFERROR(CriteriTecnici!$L3875*1,IFERROR(NUMBERVALUE(CriteriTecnici!$L3875,".",","),IFERROR(NUMBERVALUE(CriteriTecnici!$L3875,",","."),0))),4)&amp;""),",",".")&amp;", "&amp;CHAR(34)&amp;"flag"&amp;CHAR(34)&amp;": "&amp;SUBSTITUTE(TRIM(ROUND(IFERROR(CriteriTecnici!$M3875*1,IFERROR(NUMBERVALUE(CriteriTecnici!$M3875,".",","),IFERROR(NUMBERVALUE(CriteriTecnici!$M3875,",","."),0))),4)&amp;""),",",".")&amp;", "&amp;CHAR(34)&amp;"rawScore"&amp;CHAR(34)&amp;": "&amp;SUBSTITUTE(TRIM(ROUND(IFERROR(CriteriTecnici!$O3875*1,IFERROR(NUMBERVALUE(CriteriTecnici!$O3875,".",","),IFERROR(NUMBERVALUE(CriteriTecnici!$O3875,",","."),0))),4)&amp;""),",",".")&amp;CHAR(125)&amp;IF(TRUE,",",""))</f>
        <v/>
      </c>
    </row>
    <row r="4096">
      <c r="A4096" s="38">
        <f>IF(CriteriTecnici!$A3876="","","    "&amp;CHAR(123)&amp;CHAR(34)&amp;"bidderId"&amp;CHAR(34)&amp;": "&amp;CHAR(34)&amp;SUBSTITUTE(CriteriTecnici!$A3876,CHAR(34),"'")&amp;CHAR(34)&amp;", "&amp;CHAR(34)&amp;"lotId"&amp;CHAR(34)&amp;": "&amp;CHAR(34)&amp;SUBSTITUTE(CriteriTecnici!$C3876,CHAR(34),"'")&amp;CHAR(34)&amp;", "&amp;CHAR(34)&amp;"criterionId"&amp;CHAR(34)&amp;": "&amp;CHAR(34)&amp;SUBSTITUTE(CriteriTecnici!$D3876,CHAR(34),"'")&amp;CHAR(34)&amp;", "&amp;CHAR(34)&amp;"kind"&amp;CHAR(34)&amp;": "&amp;CHAR(34)&amp;SUBSTITUTE(CriteriTecnici!$F3876,CHAR(34),"'")&amp;CHAR(34)&amp;", "&amp;CHAR(34)&amp;"value"&amp;CHAR(34)&amp;": "&amp;SUBSTITUTE(TRIM(ROUND(IFERROR(CriteriTecnici!$N3876*1,IFERROR(NUMBERVALUE(CriteriTecnici!$N3876,".",","),IFERROR(NUMBERVALUE(CriteriTecnici!$N3876,",","."),0))),4)&amp;""),",",".")&amp;", "&amp;CHAR(34)&amp;"numerator"&amp;CHAR(34)&amp;": "&amp;SUBSTITUTE(TRIM(ROUND(IFERROR(CriteriTecnici!$K3876*1,IFERROR(NUMBERVALUE(CriteriTecnici!$K3876,".",","),IFERROR(NUMBERVALUE(CriteriTecnici!$K3876,",","."),0))),4)&amp;""),",",".")&amp;", "&amp;CHAR(34)&amp;"denominator"&amp;CHAR(34)&amp;": "&amp;SUBSTITUTE(TRIM(ROUND(IFERROR(CriteriTecnici!$L3876*1,IFERROR(NUMBERVALUE(CriteriTecnici!$L3876,".",","),IFERROR(NUMBERVALUE(CriteriTecnici!$L3876,",","."),0))),4)&amp;""),",",".")&amp;", "&amp;CHAR(34)&amp;"flag"&amp;CHAR(34)&amp;": "&amp;SUBSTITUTE(TRIM(ROUND(IFERROR(CriteriTecnici!$M3876*1,IFERROR(NUMBERVALUE(CriteriTecnici!$M3876,".",","),IFERROR(NUMBERVALUE(CriteriTecnici!$M3876,",","."),0))),4)&amp;""),",",".")&amp;", "&amp;CHAR(34)&amp;"rawScore"&amp;CHAR(34)&amp;": "&amp;SUBSTITUTE(TRIM(ROUND(IFERROR(CriteriTecnici!$O3876*1,IFERROR(NUMBERVALUE(CriteriTecnici!$O3876,".",","),IFERROR(NUMBERVALUE(CriteriTecnici!$O3876,",","."),0))),4)&amp;""),",",".")&amp;CHAR(125)&amp;IF(TRUE,",",""))</f>
        <v/>
      </c>
    </row>
    <row r="4097">
      <c r="A4097" s="38">
        <f>IF(CriteriTecnici!$A3877="","","    "&amp;CHAR(123)&amp;CHAR(34)&amp;"bidderId"&amp;CHAR(34)&amp;": "&amp;CHAR(34)&amp;SUBSTITUTE(CriteriTecnici!$A3877,CHAR(34),"'")&amp;CHAR(34)&amp;", "&amp;CHAR(34)&amp;"lotId"&amp;CHAR(34)&amp;": "&amp;CHAR(34)&amp;SUBSTITUTE(CriteriTecnici!$C3877,CHAR(34),"'")&amp;CHAR(34)&amp;", "&amp;CHAR(34)&amp;"criterionId"&amp;CHAR(34)&amp;": "&amp;CHAR(34)&amp;SUBSTITUTE(CriteriTecnici!$D3877,CHAR(34),"'")&amp;CHAR(34)&amp;", "&amp;CHAR(34)&amp;"kind"&amp;CHAR(34)&amp;": "&amp;CHAR(34)&amp;SUBSTITUTE(CriteriTecnici!$F3877,CHAR(34),"'")&amp;CHAR(34)&amp;", "&amp;CHAR(34)&amp;"value"&amp;CHAR(34)&amp;": "&amp;SUBSTITUTE(TRIM(ROUND(IFERROR(CriteriTecnici!$N3877*1,IFERROR(NUMBERVALUE(CriteriTecnici!$N3877,".",","),IFERROR(NUMBERVALUE(CriteriTecnici!$N3877,",","."),0))),4)&amp;""),",",".")&amp;", "&amp;CHAR(34)&amp;"numerator"&amp;CHAR(34)&amp;": "&amp;SUBSTITUTE(TRIM(ROUND(IFERROR(CriteriTecnici!$K3877*1,IFERROR(NUMBERVALUE(CriteriTecnici!$K3877,".",","),IFERROR(NUMBERVALUE(CriteriTecnici!$K3877,",","."),0))),4)&amp;""),",",".")&amp;", "&amp;CHAR(34)&amp;"denominator"&amp;CHAR(34)&amp;": "&amp;SUBSTITUTE(TRIM(ROUND(IFERROR(CriteriTecnici!$L3877*1,IFERROR(NUMBERVALUE(CriteriTecnici!$L3877,".",","),IFERROR(NUMBERVALUE(CriteriTecnici!$L3877,",","."),0))),4)&amp;""),",",".")&amp;", "&amp;CHAR(34)&amp;"flag"&amp;CHAR(34)&amp;": "&amp;SUBSTITUTE(TRIM(ROUND(IFERROR(CriteriTecnici!$M3877*1,IFERROR(NUMBERVALUE(CriteriTecnici!$M3877,".",","),IFERROR(NUMBERVALUE(CriteriTecnici!$M3877,",","."),0))),4)&amp;""),",",".")&amp;", "&amp;CHAR(34)&amp;"rawScore"&amp;CHAR(34)&amp;": "&amp;SUBSTITUTE(TRIM(ROUND(IFERROR(CriteriTecnici!$O3877*1,IFERROR(NUMBERVALUE(CriteriTecnici!$O3877,".",","),IFERROR(NUMBERVALUE(CriteriTecnici!$O3877,",","."),0))),4)&amp;""),",",".")&amp;CHAR(125)&amp;IF(TRUE,",",""))</f>
        <v/>
      </c>
    </row>
    <row r="4098">
      <c r="A4098" s="38">
        <f>IF(CriteriTecnici!$A3878="","","    "&amp;CHAR(123)&amp;CHAR(34)&amp;"bidderId"&amp;CHAR(34)&amp;": "&amp;CHAR(34)&amp;SUBSTITUTE(CriteriTecnici!$A3878,CHAR(34),"'")&amp;CHAR(34)&amp;", "&amp;CHAR(34)&amp;"lotId"&amp;CHAR(34)&amp;": "&amp;CHAR(34)&amp;SUBSTITUTE(CriteriTecnici!$C3878,CHAR(34),"'")&amp;CHAR(34)&amp;", "&amp;CHAR(34)&amp;"criterionId"&amp;CHAR(34)&amp;": "&amp;CHAR(34)&amp;SUBSTITUTE(CriteriTecnici!$D3878,CHAR(34),"'")&amp;CHAR(34)&amp;", "&amp;CHAR(34)&amp;"kind"&amp;CHAR(34)&amp;": "&amp;CHAR(34)&amp;SUBSTITUTE(CriteriTecnici!$F3878,CHAR(34),"'")&amp;CHAR(34)&amp;", "&amp;CHAR(34)&amp;"value"&amp;CHAR(34)&amp;": "&amp;SUBSTITUTE(TRIM(ROUND(IFERROR(CriteriTecnici!$N3878*1,IFERROR(NUMBERVALUE(CriteriTecnici!$N3878,".",","),IFERROR(NUMBERVALUE(CriteriTecnici!$N3878,",","."),0))),4)&amp;""),",",".")&amp;", "&amp;CHAR(34)&amp;"numerator"&amp;CHAR(34)&amp;": "&amp;SUBSTITUTE(TRIM(ROUND(IFERROR(CriteriTecnici!$K3878*1,IFERROR(NUMBERVALUE(CriteriTecnici!$K3878,".",","),IFERROR(NUMBERVALUE(CriteriTecnici!$K3878,",","."),0))),4)&amp;""),",",".")&amp;", "&amp;CHAR(34)&amp;"denominator"&amp;CHAR(34)&amp;": "&amp;SUBSTITUTE(TRIM(ROUND(IFERROR(CriteriTecnici!$L3878*1,IFERROR(NUMBERVALUE(CriteriTecnici!$L3878,".",","),IFERROR(NUMBERVALUE(CriteriTecnici!$L3878,",","."),0))),4)&amp;""),",",".")&amp;", "&amp;CHAR(34)&amp;"flag"&amp;CHAR(34)&amp;": "&amp;SUBSTITUTE(TRIM(ROUND(IFERROR(CriteriTecnici!$M3878*1,IFERROR(NUMBERVALUE(CriteriTecnici!$M3878,".",","),IFERROR(NUMBERVALUE(CriteriTecnici!$M3878,",","."),0))),4)&amp;""),",",".")&amp;", "&amp;CHAR(34)&amp;"rawScore"&amp;CHAR(34)&amp;": "&amp;SUBSTITUTE(TRIM(ROUND(IFERROR(CriteriTecnici!$O3878*1,IFERROR(NUMBERVALUE(CriteriTecnici!$O3878,".",","),IFERROR(NUMBERVALUE(CriteriTecnici!$O3878,",","."),0))),4)&amp;""),",",".")&amp;CHAR(125)&amp;IF(TRUE,",",""))</f>
        <v/>
      </c>
    </row>
    <row r="4099">
      <c r="A4099" s="38">
        <f>IF(CriteriTecnici!$A3879="","","    "&amp;CHAR(123)&amp;CHAR(34)&amp;"bidderId"&amp;CHAR(34)&amp;": "&amp;CHAR(34)&amp;SUBSTITUTE(CriteriTecnici!$A3879,CHAR(34),"'")&amp;CHAR(34)&amp;", "&amp;CHAR(34)&amp;"lotId"&amp;CHAR(34)&amp;": "&amp;CHAR(34)&amp;SUBSTITUTE(CriteriTecnici!$C3879,CHAR(34),"'")&amp;CHAR(34)&amp;", "&amp;CHAR(34)&amp;"criterionId"&amp;CHAR(34)&amp;": "&amp;CHAR(34)&amp;SUBSTITUTE(CriteriTecnici!$D3879,CHAR(34),"'")&amp;CHAR(34)&amp;", "&amp;CHAR(34)&amp;"kind"&amp;CHAR(34)&amp;": "&amp;CHAR(34)&amp;SUBSTITUTE(CriteriTecnici!$F3879,CHAR(34),"'")&amp;CHAR(34)&amp;", "&amp;CHAR(34)&amp;"value"&amp;CHAR(34)&amp;": "&amp;SUBSTITUTE(TRIM(ROUND(IFERROR(CriteriTecnici!$N3879*1,IFERROR(NUMBERVALUE(CriteriTecnici!$N3879,".",","),IFERROR(NUMBERVALUE(CriteriTecnici!$N3879,",","."),0))),4)&amp;""),",",".")&amp;", "&amp;CHAR(34)&amp;"numerator"&amp;CHAR(34)&amp;": "&amp;SUBSTITUTE(TRIM(ROUND(IFERROR(CriteriTecnici!$K3879*1,IFERROR(NUMBERVALUE(CriteriTecnici!$K3879,".",","),IFERROR(NUMBERVALUE(CriteriTecnici!$K3879,",","."),0))),4)&amp;""),",",".")&amp;", "&amp;CHAR(34)&amp;"denominator"&amp;CHAR(34)&amp;": "&amp;SUBSTITUTE(TRIM(ROUND(IFERROR(CriteriTecnici!$L3879*1,IFERROR(NUMBERVALUE(CriteriTecnici!$L3879,".",","),IFERROR(NUMBERVALUE(CriteriTecnici!$L3879,",","."),0))),4)&amp;""),",",".")&amp;", "&amp;CHAR(34)&amp;"flag"&amp;CHAR(34)&amp;": "&amp;SUBSTITUTE(TRIM(ROUND(IFERROR(CriteriTecnici!$M3879*1,IFERROR(NUMBERVALUE(CriteriTecnici!$M3879,".",","),IFERROR(NUMBERVALUE(CriteriTecnici!$M3879,",","."),0))),4)&amp;""),",",".")&amp;", "&amp;CHAR(34)&amp;"rawScore"&amp;CHAR(34)&amp;": "&amp;SUBSTITUTE(TRIM(ROUND(IFERROR(CriteriTecnici!$O3879*1,IFERROR(NUMBERVALUE(CriteriTecnici!$O3879,".",","),IFERROR(NUMBERVALUE(CriteriTecnici!$O3879,",","."),0))),4)&amp;""),",",".")&amp;CHAR(125)&amp;IF(COUNTA(Offerte!$A127:$A$200)&gt;0,",",""))</f>
        <v/>
      </c>
    </row>
    <row r="4100">
      <c r="A4100" s="38">
        <f>IF(CriteriTecnici!$A3880="","","    "&amp;CHAR(123)&amp;CHAR(34)&amp;"bidderId"&amp;CHAR(34)&amp;": "&amp;CHAR(34)&amp;SUBSTITUTE(CriteriTecnici!$A3880,CHAR(34),"'")&amp;CHAR(34)&amp;", "&amp;CHAR(34)&amp;"lotId"&amp;CHAR(34)&amp;": "&amp;CHAR(34)&amp;SUBSTITUTE(CriteriTecnici!$C3880,CHAR(34),"'")&amp;CHAR(34)&amp;", "&amp;CHAR(34)&amp;"criterionId"&amp;CHAR(34)&amp;": "&amp;CHAR(34)&amp;SUBSTITUTE(CriteriTecnici!$D3880,CHAR(34),"'")&amp;CHAR(34)&amp;", "&amp;CHAR(34)&amp;"kind"&amp;CHAR(34)&amp;": "&amp;CHAR(34)&amp;SUBSTITUTE(CriteriTecnici!$F3880,CHAR(34),"'")&amp;CHAR(34)&amp;", "&amp;CHAR(34)&amp;"value"&amp;CHAR(34)&amp;": "&amp;SUBSTITUTE(TRIM(ROUND(IFERROR(CriteriTecnici!$N3880*1,IFERROR(NUMBERVALUE(CriteriTecnici!$N3880,".",","),IFERROR(NUMBERVALUE(CriteriTecnici!$N3880,",","."),0))),4)&amp;""),",",".")&amp;", "&amp;CHAR(34)&amp;"numerator"&amp;CHAR(34)&amp;": "&amp;SUBSTITUTE(TRIM(ROUND(IFERROR(CriteriTecnici!$K3880*1,IFERROR(NUMBERVALUE(CriteriTecnici!$K3880,".",","),IFERROR(NUMBERVALUE(CriteriTecnici!$K3880,",","."),0))),4)&amp;""),",",".")&amp;", "&amp;CHAR(34)&amp;"denominator"&amp;CHAR(34)&amp;": "&amp;SUBSTITUTE(TRIM(ROUND(IFERROR(CriteriTecnici!$L3880*1,IFERROR(NUMBERVALUE(CriteriTecnici!$L3880,".",","),IFERROR(NUMBERVALUE(CriteriTecnici!$L3880,",","."),0))),4)&amp;""),",",".")&amp;", "&amp;CHAR(34)&amp;"flag"&amp;CHAR(34)&amp;": "&amp;SUBSTITUTE(TRIM(ROUND(IFERROR(CriteriTecnici!$M3880*1,IFERROR(NUMBERVALUE(CriteriTecnici!$M3880,".",","),IFERROR(NUMBERVALUE(CriteriTecnici!$M3880,",","."),0))),4)&amp;""),",",".")&amp;", "&amp;CHAR(34)&amp;"rawScore"&amp;CHAR(34)&amp;": "&amp;SUBSTITUTE(TRIM(ROUND(IFERROR(CriteriTecnici!$O3880*1,IFERROR(NUMBERVALUE(CriteriTecnici!$O3880,".",","),IFERROR(NUMBERVALUE(CriteriTecnici!$O3880,",","."),0))),4)&amp;""),",",".")&amp;CHAR(125)&amp;IF(TRUE,",",""))</f>
        <v/>
      </c>
    </row>
    <row r="4101">
      <c r="A4101" s="38">
        <f>IF(CriteriTecnici!$A3881="","","    "&amp;CHAR(123)&amp;CHAR(34)&amp;"bidderId"&amp;CHAR(34)&amp;": "&amp;CHAR(34)&amp;SUBSTITUTE(CriteriTecnici!$A3881,CHAR(34),"'")&amp;CHAR(34)&amp;", "&amp;CHAR(34)&amp;"lotId"&amp;CHAR(34)&amp;": "&amp;CHAR(34)&amp;SUBSTITUTE(CriteriTecnici!$C3881,CHAR(34),"'")&amp;CHAR(34)&amp;", "&amp;CHAR(34)&amp;"criterionId"&amp;CHAR(34)&amp;": "&amp;CHAR(34)&amp;SUBSTITUTE(CriteriTecnici!$D3881,CHAR(34),"'")&amp;CHAR(34)&amp;", "&amp;CHAR(34)&amp;"kind"&amp;CHAR(34)&amp;": "&amp;CHAR(34)&amp;SUBSTITUTE(CriteriTecnici!$F3881,CHAR(34),"'")&amp;CHAR(34)&amp;", "&amp;CHAR(34)&amp;"value"&amp;CHAR(34)&amp;": "&amp;SUBSTITUTE(TRIM(ROUND(IFERROR(CriteriTecnici!$N3881*1,IFERROR(NUMBERVALUE(CriteriTecnici!$N3881,".",","),IFERROR(NUMBERVALUE(CriteriTecnici!$N3881,",","."),0))),4)&amp;""),",",".")&amp;", "&amp;CHAR(34)&amp;"numerator"&amp;CHAR(34)&amp;": "&amp;SUBSTITUTE(TRIM(ROUND(IFERROR(CriteriTecnici!$K3881*1,IFERROR(NUMBERVALUE(CriteriTecnici!$K3881,".",","),IFERROR(NUMBERVALUE(CriteriTecnici!$K3881,",","."),0))),4)&amp;""),",",".")&amp;", "&amp;CHAR(34)&amp;"denominator"&amp;CHAR(34)&amp;": "&amp;SUBSTITUTE(TRIM(ROUND(IFERROR(CriteriTecnici!$L3881*1,IFERROR(NUMBERVALUE(CriteriTecnici!$L3881,".",","),IFERROR(NUMBERVALUE(CriteriTecnici!$L3881,",","."),0))),4)&amp;""),",",".")&amp;", "&amp;CHAR(34)&amp;"flag"&amp;CHAR(34)&amp;": "&amp;SUBSTITUTE(TRIM(ROUND(IFERROR(CriteriTecnici!$M3881*1,IFERROR(NUMBERVALUE(CriteriTecnici!$M3881,".",","),IFERROR(NUMBERVALUE(CriteriTecnici!$M3881,",","."),0))),4)&amp;""),",",".")&amp;", "&amp;CHAR(34)&amp;"rawScore"&amp;CHAR(34)&amp;": "&amp;SUBSTITUTE(TRIM(ROUND(IFERROR(CriteriTecnici!$O3881*1,IFERROR(NUMBERVALUE(CriteriTecnici!$O3881,".",","),IFERROR(NUMBERVALUE(CriteriTecnici!$O3881,",","."),0))),4)&amp;""),",",".")&amp;CHAR(125)&amp;IF(TRUE,",",""))</f>
        <v/>
      </c>
    </row>
    <row r="4102">
      <c r="A4102" s="38">
        <f>IF(CriteriTecnici!$A3882="","","    "&amp;CHAR(123)&amp;CHAR(34)&amp;"bidderId"&amp;CHAR(34)&amp;": "&amp;CHAR(34)&amp;SUBSTITUTE(CriteriTecnici!$A3882,CHAR(34),"'")&amp;CHAR(34)&amp;", "&amp;CHAR(34)&amp;"lotId"&amp;CHAR(34)&amp;": "&amp;CHAR(34)&amp;SUBSTITUTE(CriteriTecnici!$C3882,CHAR(34),"'")&amp;CHAR(34)&amp;", "&amp;CHAR(34)&amp;"criterionId"&amp;CHAR(34)&amp;": "&amp;CHAR(34)&amp;SUBSTITUTE(CriteriTecnici!$D3882,CHAR(34),"'")&amp;CHAR(34)&amp;", "&amp;CHAR(34)&amp;"kind"&amp;CHAR(34)&amp;": "&amp;CHAR(34)&amp;SUBSTITUTE(CriteriTecnici!$F3882,CHAR(34),"'")&amp;CHAR(34)&amp;", "&amp;CHAR(34)&amp;"value"&amp;CHAR(34)&amp;": "&amp;SUBSTITUTE(TRIM(ROUND(IFERROR(CriteriTecnici!$N3882*1,IFERROR(NUMBERVALUE(CriteriTecnici!$N3882,".",","),IFERROR(NUMBERVALUE(CriteriTecnici!$N3882,",","."),0))),4)&amp;""),",",".")&amp;", "&amp;CHAR(34)&amp;"numerator"&amp;CHAR(34)&amp;": "&amp;SUBSTITUTE(TRIM(ROUND(IFERROR(CriteriTecnici!$K3882*1,IFERROR(NUMBERVALUE(CriteriTecnici!$K3882,".",","),IFERROR(NUMBERVALUE(CriteriTecnici!$K3882,",","."),0))),4)&amp;""),",",".")&amp;", "&amp;CHAR(34)&amp;"denominator"&amp;CHAR(34)&amp;": "&amp;SUBSTITUTE(TRIM(ROUND(IFERROR(CriteriTecnici!$L3882*1,IFERROR(NUMBERVALUE(CriteriTecnici!$L3882,".",","),IFERROR(NUMBERVALUE(CriteriTecnici!$L3882,",","."),0))),4)&amp;""),",",".")&amp;", "&amp;CHAR(34)&amp;"flag"&amp;CHAR(34)&amp;": "&amp;SUBSTITUTE(TRIM(ROUND(IFERROR(CriteriTecnici!$M3882*1,IFERROR(NUMBERVALUE(CriteriTecnici!$M3882,".",","),IFERROR(NUMBERVALUE(CriteriTecnici!$M3882,",","."),0))),4)&amp;""),",",".")&amp;", "&amp;CHAR(34)&amp;"rawScore"&amp;CHAR(34)&amp;": "&amp;SUBSTITUTE(TRIM(ROUND(IFERROR(CriteriTecnici!$O3882*1,IFERROR(NUMBERVALUE(CriteriTecnici!$O3882,".",","),IFERROR(NUMBERVALUE(CriteriTecnici!$O3882,",","."),0))),4)&amp;""),",",".")&amp;CHAR(125)&amp;IF(TRUE,",",""))</f>
        <v/>
      </c>
    </row>
    <row r="4103">
      <c r="A4103" s="38">
        <f>IF(CriteriTecnici!$A3883="","","    "&amp;CHAR(123)&amp;CHAR(34)&amp;"bidderId"&amp;CHAR(34)&amp;": "&amp;CHAR(34)&amp;SUBSTITUTE(CriteriTecnici!$A3883,CHAR(34),"'")&amp;CHAR(34)&amp;", "&amp;CHAR(34)&amp;"lotId"&amp;CHAR(34)&amp;": "&amp;CHAR(34)&amp;SUBSTITUTE(CriteriTecnici!$C3883,CHAR(34),"'")&amp;CHAR(34)&amp;", "&amp;CHAR(34)&amp;"criterionId"&amp;CHAR(34)&amp;": "&amp;CHAR(34)&amp;SUBSTITUTE(CriteriTecnici!$D3883,CHAR(34),"'")&amp;CHAR(34)&amp;", "&amp;CHAR(34)&amp;"kind"&amp;CHAR(34)&amp;": "&amp;CHAR(34)&amp;SUBSTITUTE(CriteriTecnici!$F3883,CHAR(34),"'")&amp;CHAR(34)&amp;", "&amp;CHAR(34)&amp;"value"&amp;CHAR(34)&amp;": "&amp;SUBSTITUTE(TRIM(ROUND(IFERROR(CriteriTecnici!$N3883*1,IFERROR(NUMBERVALUE(CriteriTecnici!$N3883,".",","),IFERROR(NUMBERVALUE(CriteriTecnici!$N3883,",","."),0))),4)&amp;""),",",".")&amp;", "&amp;CHAR(34)&amp;"numerator"&amp;CHAR(34)&amp;": "&amp;SUBSTITUTE(TRIM(ROUND(IFERROR(CriteriTecnici!$K3883*1,IFERROR(NUMBERVALUE(CriteriTecnici!$K3883,".",","),IFERROR(NUMBERVALUE(CriteriTecnici!$K3883,",","."),0))),4)&amp;""),",",".")&amp;", "&amp;CHAR(34)&amp;"denominator"&amp;CHAR(34)&amp;": "&amp;SUBSTITUTE(TRIM(ROUND(IFERROR(CriteriTecnici!$L3883*1,IFERROR(NUMBERVALUE(CriteriTecnici!$L3883,".",","),IFERROR(NUMBERVALUE(CriteriTecnici!$L3883,",","."),0))),4)&amp;""),",",".")&amp;", "&amp;CHAR(34)&amp;"flag"&amp;CHAR(34)&amp;": "&amp;SUBSTITUTE(TRIM(ROUND(IFERROR(CriteriTecnici!$M3883*1,IFERROR(NUMBERVALUE(CriteriTecnici!$M3883,".",","),IFERROR(NUMBERVALUE(CriteriTecnici!$M3883,",","."),0))),4)&amp;""),",",".")&amp;", "&amp;CHAR(34)&amp;"rawScore"&amp;CHAR(34)&amp;": "&amp;SUBSTITUTE(TRIM(ROUND(IFERROR(CriteriTecnici!$O3883*1,IFERROR(NUMBERVALUE(CriteriTecnici!$O3883,".",","),IFERROR(NUMBERVALUE(CriteriTecnici!$O3883,",","."),0))),4)&amp;""),",",".")&amp;CHAR(125)&amp;IF(TRUE,",",""))</f>
        <v/>
      </c>
    </row>
    <row r="4104">
      <c r="A4104" s="38">
        <f>IF(CriteriTecnici!$A3884="","","    "&amp;CHAR(123)&amp;CHAR(34)&amp;"bidderId"&amp;CHAR(34)&amp;": "&amp;CHAR(34)&amp;SUBSTITUTE(CriteriTecnici!$A3884,CHAR(34),"'")&amp;CHAR(34)&amp;", "&amp;CHAR(34)&amp;"lotId"&amp;CHAR(34)&amp;": "&amp;CHAR(34)&amp;SUBSTITUTE(CriteriTecnici!$C3884,CHAR(34),"'")&amp;CHAR(34)&amp;", "&amp;CHAR(34)&amp;"criterionId"&amp;CHAR(34)&amp;": "&amp;CHAR(34)&amp;SUBSTITUTE(CriteriTecnici!$D3884,CHAR(34),"'")&amp;CHAR(34)&amp;", "&amp;CHAR(34)&amp;"kind"&amp;CHAR(34)&amp;": "&amp;CHAR(34)&amp;SUBSTITUTE(CriteriTecnici!$F3884,CHAR(34),"'")&amp;CHAR(34)&amp;", "&amp;CHAR(34)&amp;"value"&amp;CHAR(34)&amp;": "&amp;SUBSTITUTE(TRIM(ROUND(IFERROR(CriteriTecnici!$N3884*1,IFERROR(NUMBERVALUE(CriteriTecnici!$N3884,".",","),IFERROR(NUMBERVALUE(CriteriTecnici!$N3884,",","."),0))),4)&amp;""),",",".")&amp;", "&amp;CHAR(34)&amp;"numerator"&amp;CHAR(34)&amp;": "&amp;SUBSTITUTE(TRIM(ROUND(IFERROR(CriteriTecnici!$K3884*1,IFERROR(NUMBERVALUE(CriteriTecnici!$K3884,".",","),IFERROR(NUMBERVALUE(CriteriTecnici!$K3884,",","."),0))),4)&amp;""),",",".")&amp;", "&amp;CHAR(34)&amp;"denominator"&amp;CHAR(34)&amp;": "&amp;SUBSTITUTE(TRIM(ROUND(IFERROR(CriteriTecnici!$L3884*1,IFERROR(NUMBERVALUE(CriteriTecnici!$L3884,".",","),IFERROR(NUMBERVALUE(CriteriTecnici!$L3884,",","."),0))),4)&amp;""),",",".")&amp;", "&amp;CHAR(34)&amp;"flag"&amp;CHAR(34)&amp;": "&amp;SUBSTITUTE(TRIM(ROUND(IFERROR(CriteriTecnici!$M3884*1,IFERROR(NUMBERVALUE(CriteriTecnici!$M3884,".",","),IFERROR(NUMBERVALUE(CriteriTecnici!$M3884,",","."),0))),4)&amp;""),",",".")&amp;", "&amp;CHAR(34)&amp;"rawScore"&amp;CHAR(34)&amp;": "&amp;SUBSTITUTE(TRIM(ROUND(IFERROR(CriteriTecnici!$O3884*1,IFERROR(NUMBERVALUE(CriteriTecnici!$O3884,".",","),IFERROR(NUMBERVALUE(CriteriTecnici!$O3884,",","."),0))),4)&amp;""),",",".")&amp;CHAR(125)&amp;IF(TRUE,",",""))</f>
        <v/>
      </c>
    </row>
    <row r="4105">
      <c r="A4105" s="38">
        <f>IF(CriteriTecnici!$A3885="","","    "&amp;CHAR(123)&amp;CHAR(34)&amp;"bidderId"&amp;CHAR(34)&amp;": "&amp;CHAR(34)&amp;SUBSTITUTE(CriteriTecnici!$A3885,CHAR(34),"'")&amp;CHAR(34)&amp;", "&amp;CHAR(34)&amp;"lotId"&amp;CHAR(34)&amp;": "&amp;CHAR(34)&amp;SUBSTITUTE(CriteriTecnici!$C3885,CHAR(34),"'")&amp;CHAR(34)&amp;", "&amp;CHAR(34)&amp;"criterionId"&amp;CHAR(34)&amp;": "&amp;CHAR(34)&amp;SUBSTITUTE(CriteriTecnici!$D3885,CHAR(34),"'")&amp;CHAR(34)&amp;", "&amp;CHAR(34)&amp;"kind"&amp;CHAR(34)&amp;": "&amp;CHAR(34)&amp;SUBSTITUTE(CriteriTecnici!$F3885,CHAR(34),"'")&amp;CHAR(34)&amp;", "&amp;CHAR(34)&amp;"value"&amp;CHAR(34)&amp;": "&amp;SUBSTITUTE(TRIM(ROUND(IFERROR(CriteriTecnici!$N3885*1,IFERROR(NUMBERVALUE(CriteriTecnici!$N3885,".",","),IFERROR(NUMBERVALUE(CriteriTecnici!$N3885,",","."),0))),4)&amp;""),",",".")&amp;", "&amp;CHAR(34)&amp;"numerator"&amp;CHAR(34)&amp;": "&amp;SUBSTITUTE(TRIM(ROUND(IFERROR(CriteriTecnici!$K3885*1,IFERROR(NUMBERVALUE(CriteriTecnici!$K3885,".",","),IFERROR(NUMBERVALUE(CriteriTecnici!$K3885,",","."),0))),4)&amp;""),",",".")&amp;", "&amp;CHAR(34)&amp;"denominator"&amp;CHAR(34)&amp;": "&amp;SUBSTITUTE(TRIM(ROUND(IFERROR(CriteriTecnici!$L3885*1,IFERROR(NUMBERVALUE(CriteriTecnici!$L3885,".",","),IFERROR(NUMBERVALUE(CriteriTecnici!$L3885,",","."),0))),4)&amp;""),",",".")&amp;", "&amp;CHAR(34)&amp;"flag"&amp;CHAR(34)&amp;": "&amp;SUBSTITUTE(TRIM(ROUND(IFERROR(CriteriTecnici!$M3885*1,IFERROR(NUMBERVALUE(CriteriTecnici!$M3885,".",","),IFERROR(NUMBERVALUE(CriteriTecnici!$M3885,",","."),0))),4)&amp;""),",",".")&amp;", "&amp;CHAR(34)&amp;"rawScore"&amp;CHAR(34)&amp;": "&amp;SUBSTITUTE(TRIM(ROUND(IFERROR(CriteriTecnici!$O3885*1,IFERROR(NUMBERVALUE(CriteriTecnici!$O3885,".",","),IFERROR(NUMBERVALUE(CriteriTecnici!$O3885,",","."),0))),4)&amp;""),",",".")&amp;CHAR(125)&amp;IF(TRUE,",",""))</f>
        <v/>
      </c>
    </row>
    <row r="4106">
      <c r="A4106" s="38">
        <f>IF(CriteriTecnici!$A3886="","","    "&amp;CHAR(123)&amp;CHAR(34)&amp;"bidderId"&amp;CHAR(34)&amp;": "&amp;CHAR(34)&amp;SUBSTITUTE(CriteriTecnici!$A3886,CHAR(34),"'")&amp;CHAR(34)&amp;", "&amp;CHAR(34)&amp;"lotId"&amp;CHAR(34)&amp;": "&amp;CHAR(34)&amp;SUBSTITUTE(CriteriTecnici!$C3886,CHAR(34),"'")&amp;CHAR(34)&amp;", "&amp;CHAR(34)&amp;"criterionId"&amp;CHAR(34)&amp;": "&amp;CHAR(34)&amp;SUBSTITUTE(CriteriTecnici!$D3886,CHAR(34),"'")&amp;CHAR(34)&amp;", "&amp;CHAR(34)&amp;"kind"&amp;CHAR(34)&amp;": "&amp;CHAR(34)&amp;SUBSTITUTE(CriteriTecnici!$F3886,CHAR(34),"'")&amp;CHAR(34)&amp;", "&amp;CHAR(34)&amp;"value"&amp;CHAR(34)&amp;": "&amp;SUBSTITUTE(TRIM(ROUND(IFERROR(CriteriTecnici!$N3886*1,IFERROR(NUMBERVALUE(CriteriTecnici!$N3886,".",","),IFERROR(NUMBERVALUE(CriteriTecnici!$N3886,",","."),0))),4)&amp;""),",",".")&amp;", "&amp;CHAR(34)&amp;"numerator"&amp;CHAR(34)&amp;": "&amp;SUBSTITUTE(TRIM(ROUND(IFERROR(CriteriTecnici!$K3886*1,IFERROR(NUMBERVALUE(CriteriTecnici!$K3886,".",","),IFERROR(NUMBERVALUE(CriteriTecnici!$K3886,",","."),0))),4)&amp;""),",",".")&amp;", "&amp;CHAR(34)&amp;"denominator"&amp;CHAR(34)&amp;": "&amp;SUBSTITUTE(TRIM(ROUND(IFERROR(CriteriTecnici!$L3886*1,IFERROR(NUMBERVALUE(CriteriTecnici!$L3886,".",","),IFERROR(NUMBERVALUE(CriteriTecnici!$L3886,",","."),0))),4)&amp;""),",",".")&amp;", "&amp;CHAR(34)&amp;"flag"&amp;CHAR(34)&amp;": "&amp;SUBSTITUTE(TRIM(ROUND(IFERROR(CriteriTecnici!$M3886*1,IFERROR(NUMBERVALUE(CriteriTecnici!$M3886,".",","),IFERROR(NUMBERVALUE(CriteriTecnici!$M3886,",","."),0))),4)&amp;""),",",".")&amp;", "&amp;CHAR(34)&amp;"rawScore"&amp;CHAR(34)&amp;": "&amp;SUBSTITUTE(TRIM(ROUND(IFERROR(CriteriTecnici!$O3886*1,IFERROR(NUMBERVALUE(CriteriTecnici!$O3886,".",","),IFERROR(NUMBERVALUE(CriteriTecnici!$O3886,",","."),0))),4)&amp;""),",",".")&amp;CHAR(125)&amp;IF(TRUE,",",""))</f>
        <v/>
      </c>
    </row>
    <row r="4107">
      <c r="A4107" s="38">
        <f>IF(CriteriTecnici!$A3887="","","    "&amp;CHAR(123)&amp;CHAR(34)&amp;"bidderId"&amp;CHAR(34)&amp;": "&amp;CHAR(34)&amp;SUBSTITUTE(CriteriTecnici!$A3887,CHAR(34),"'")&amp;CHAR(34)&amp;", "&amp;CHAR(34)&amp;"lotId"&amp;CHAR(34)&amp;": "&amp;CHAR(34)&amp;SUBSTITUTE(CriteriTecnici!$C3887,CHAR(34),"'")&amp;CHAR(34)&amp;", "&amp;CHAR(34)&amp;"criterionId"&amp;CHAR(34)&amp;": "&amp;CHAR(34)&amp;SUBSTITUTE(CriteriTecnici!$D3887,CHAR(34),"'")&amp;CHAR(34)&amp;", "&amp;CHAR(34)&amp;"kind"&amp;CHAR(34)&amp;": "&amp;CHAR(34)&amp;SUBSTITUTE(CriteriTecnici!$F3887,CHAR(34),"'")&amp;CHAR(34)&amp;", "&amp;CHAR(34)&amp;"value"&amp;CHAR(34)&amp;": "&amp;SUBSTITUTE(TRIM(ROUND(IFERROR(CriteriTecnici!$N3887*1,IFERROR(NUMBERVALUE(CriteriTecnici!$N3887,".",","),IFERROR(NUMBERVALUE(CriteriTecnici!$N3887,",","."),0))),4)&amp;""),",",".")&amp;", "&amp;CHAR(34)&amp;"numerator"&amp;CHAR(34)&amp;": "&amp;SUBSTITUTE(TRIM(ROUND(IFERROR(CriteriTecnici!$K3887*1,IFERROR(NUMBERVALUE(CriteriTecnici!$K3887,".",","),IFERROR(NUMBERVALUE(CriteriTecnici!$K3887,",","."),0))),4)&amp;""),",",".")&amp;", "&amp;CHAR(34)&amp;"denominator"&amp;CHAR(34)&amp;": "&amp;SUBSTITUTE(TRIM(ROUND(IFERROR(CriteriTecnici!$L3887*1,IFERROR(NUMBERVALUE(CriteriTecnici!$L3887,".",","),IFERROR(NUMBERVALUE(CriteriTecnici!$L3887,",","."),0))),4)&amp;""),",",".")&amp;", "&amp;CHAR(34)&amp;"flag"&amp;CHAR(34)&amp;": "&amp;SUBSTITUTE(TRIM(ROUND(IFERROR(CriteriTecnici!$M3887*1,IFERROR(NUMBERVALUE(CriteriTecnici!$M3887,".",","),IFERROR(NUMBERVALUE(CriteriTecnici!$M3887,",","."),0))),4)&amp;""),",",".")&amp;", "&amp;CHAR(34)&amp;"rawScore"&amp;CHAR(34)&amp;": "&amp;SUBSTITUTE(TRIM(ROUND(IFERROR(CriteriTecnici!$O3887*1,IFERROR(NUMBERVALUE(CriteriTecnici!$O3887,".",","),IFERROR(NUMBERVALUE(CriteriTecnici!$O3887,",","."),0))),4)&amp;""),",",".")&amp;CHAR(125)&amp;IF(TRUE,",",""))</f>
        <v/>
      </c>
    </row>
    <row r="4108">
      <c r="A4108" s="38">
        <f>IF(CriteriTecnici!$A3888="","","    "&amp;CHAR(123)&amp;CHAR(34)&amp;"bidderId"&amp;CHAR(34)&amp;": "&amp;CHAR(34)&amp;SUBSTITUTE(CriteriTecnici!$A3888,CHAR(34),"'")&amp;CHAR(34)&amp;", "&amp;CHAR(34)&amp;"lotId"&amp;CHAR(34)&amp;": "&amp;CHAR(34)&amp;SUBSTITUTE(CriteriTecnici!$C3888,CHAR(34),"'")&amp;CHAR(34)&amp;", "&amp;CHAR(34)&amp;"criterionId"&amp;CHAR(34)&amp;": "&amp;CHAR(34)&amp;SUBSTITUTE(CriteriTecnici!$D3888,CHAR(34),"'")&amp;CHAR(34)&amp;", "&amp;CHAR(34)&amp;"kind"&amp;CHAR(34)&amp;": "&amp;CHAR(34)&amp;SUBSTITUTE(CriteriTecnici!$F3888,CHAR(34),"'")&amp;CHAR(34)&amp;", "&amp;CHAR(34)&amp;"value"&amp;CHAR(34)&amp;": "&amp;SUBSTITUTE(TRIM(ROUND(IFERROR(CriteriTecnici!$N3888*1,IFERROR(NUMBERVALUE(CriteriTecnici!$N3888,".",","),IFERROR(NUMBERVALUE(CriteriTecnici!$N3888,",","."),0))),4)&amp;""),",",".")&amp;", "&amp;CHAR(34)&amp;"numerator"&amp;CHAR(34)&amp;": "&amp;SUBSTITUTE(TRIM(ROUND(IFERROR(CriteriTecnici!$K3888*1,IFERROR(NUMBERVALUE(CriteriTecnici!$K3888,".",","),IFERROR(NUMBERVALUE(CriteriTecnici!$K3888,",","."),0))),4)&amp;""),",",".")&amp;", "&amp;CHAR(34)&amp;"denominator"&amp;CHAR(34)&amp;": "&amp;SUBSTITUTE(TRIM(ROUND(IFERROR(CriteriTecnici!$L3888*1,IFERROR(NUMBERVALUE(CriteriTecnici!$L3888,".",","),IFERROR(NUMBERVALUE(CriteriTecnici!$L3888,",","."),0))),4)&amp;""),",",".")&amp;", "&amp;CHAR(34)&amp;"flag"&amp;CHAR(34)&amp;": "&amp;SUBSTITUTE(TRIM(ROUND(IFERROR(CriteriTecnici!$M3888*1,IFERROR(NUMBERVALUE(CriteriTecnici!$M3888,".",","),IFERROR(NUMBERVALUE(CriteriTecnici!$M3888,",","."),0))),4)&amp;""),",",".")&amp;", "&amp;CHAR(34)&amp;"rawScore"&amp;CHAR(34)&amp;": "&amp;SUBSTITUTE(TRIM(ROUND(IFERROR(CriteriTecnici!$O3888*1,IFERROR(NUMBERVALUE(CriteriTecnici!$O3888,".",","),IFERROR(NUMBERVALUE(CriteriTecnici!$O3888,",","."),0))),4)&amp;""),",",".")&amp;CHAR(125)&amp;IF(TRUE,",",""))</f>
        <v/>
      </c>
    </row>
    <row r="4109">
      <c r="A4109" s="38">
        <f>IF(CriteriTecnici!$A3889="","","    "&amp;CHAR(123)&amp;CHAR(34)&amp;"bidderId"&amp;CHAR(34)&amp;": "&amp;CHAR(34)&amp;SUBSTITUTE(CriteriTecnici!$A3889,CHAR(34),"'")&amp;CHAR(34)&amp;", "&amp;CHAR(34)&amp;"lotId"&amp;CHAR(34)&amp;": "&amp;CHAR(34)&amp;SUBSTITUTE(CriteriTecnici!$C3889,CHAR(34),"'")&amp;CHAR(34)&amp;", "&amp;CHAR(34)&amp;"criterionId"&amp;CHAR(34)&amp;": "&amp;CHAR(34)&amp;SUBSTITUTE(CriteriTecnici!$D3889,CHAR(34),"'")&amp;CHAR(34)&amp;", "&amp;CHAR(34)&amp;"kind"&amp;CHAR(34)&amp;": "&amp;CHAR(34)&amp;SUBSTITUTE(CriteriTecnici!$F3889,CHAR(34),"'")&amp;CHAR(34)&amp;", "&amp;CHAR(34)&amp;"value"&amp;CHAR(34)&amp;": "&amp;SUBSTITUTE(TRIM(ROUND(IFERROR(CriteriTecnici!$N3889*1,IFERROR(NUMBERVALUE(CriteriTecnici!$N3889,".",","),IFERROR(NUMBERVALUE(CriteriTecnici!$N3889,",","."),0))),4)&amp;""),",",".")&amp;", "&amp;CHAR(34)&amp;"numerator"&amp;CHAR(34)&amp;": "&amp;SUBSTITUTE(TRIM(ROUND(IFERROR(CriteriTecnici!$K3889*1,IFERROR(NUMBERVALUE(CriteriTecnici!$K3889,".",","),IFERROR(NUMBERVALUE(CriteriTecnici!$K3889,",","."),0))),4)&amp;""),",",".")&amp;", "&amp;CHAR(34)&amp;"denominator"&amp;CHAR(34)&amp;": "&amp;SUBSTITUTE(TRIM(ROUND(IFERROR(CriteriTecnici!$L3889*1,IFERROR(NUMBERVALUE(CriteriTecnici!$L3889,".",","),IFERROR(NUMBERVALUE(CriteriTecnici!$L3889,",","."),0))),4)&amp;""),",",".")&amp;", "&amp;CHAR(34)&amp;"flag"&amp;CHAR(34)&amp;": "&amp;SUBSTITUTE(TRIM(ROUND(IFERROR(CriteriTecnici!$M3889*1,IFERROR(NUMBERVALUE(CriteriTecnici!$M3889,".",","),IFERROR(NUMBERVALUE(CriteriTecnici!$M3889,",","."),0))),4)&amp;""),",",".")&amp;", "&amp;CHAR(34)&amp;"rawScore"&amp;CHAR(34)&amp;": "&amp;SUBSTITUTE(TRIM(ROUND(IFERROR(CriteriTecnici!$O3889*1,IFERROR(NUMBERVALUE(CriteriTecnici!$O3889,".",","),IFERROR(NUMBERVALUE(CriteriTecnici!$O3889,",","."),0))),4)&amp;""),",",".")&amp;CHAR(125)&amp;IF(TRUE,",",""))</f>
        <v/>
      </c>
    </row>
    <row r="4110">
      <c r="A4110" s="38">
        <f>IF(CriteriTecnici!$A3890="","","    "&amp;CHAR(123)&amp;CHAR(34)&amp;"bidderId"&amp;CHAR(34)&amp;": "&amp;CHAR(34)&amp;SUBSTITUTE(CriteriTecnici!$A3890,CHAR(34),"'")&amp;CHAR(34)&amp;", "&amp;CHAR(34)&amp;"lotId"&amp;CHAR(34)&amp;": "&amp;CHAR(34)&amp;SUBSTITUTE(CriteriTecnici!$C3890,CHAR(34),"'")&amp;CHAR(34)&amp;", "&amp;CHAR(34)&amp;"criterionId"&amp;CHAR(34)&amp;": "&amp;CHAR(34)&amp;SUBSTITUTE(CriteriTecnici!$D3890,CHAR(34),"'")&amp;CHAR(34)&amp;", "&amp;CHAR(34)&amp;"kind"&amp;CHAR(34)&amp;": "&amp;CHAR(34)&amp;SUBSTITUTE(CriteriTecnici!$F3890,CHAR(34),"'")&amp;CHAR(34)&amp;", "&amp;CHAR(34)&amp;"value"&amp;CHAR(34)&amp;": "&amp;SUBSTITUTE(TRIM(ROUND(IFERROR(CriteriTecnici!$N3890*1,IFERROR(NUMBERVALUE(CriteriTecnici!$N3890,".",","),IFERROR(NUMBERVALUE(CriteriTecnici!$N3890,",","."),0))),4)&amp;""),",",".")&amp;", "&amp;CHAR(34)&amp;"numerator"&amp;CHAR(34)&amp;": "&amp;SUBSTITUTE(TRIM(ROUND(IFERROR(CriteriTecnici!$K3890*1,IFERROR(NUMBERVALUE(CriteriTecnici!$K3890,".",","),IFERROR(NUMBERVALUE(CriteriTecnici!$K3890,",","."),0))),4)&amp;""),",",".")&amp;", "&amp;CHAR(34)&amp;"denominator"&amp;CHAR(34)&amp;": "&amp;SUBSTITUTE(TRIM(ROUND(IFERROR(CriteriTecnici!$L3890*1,IFERROR(NUMBERVALUE(CriteriTecnici!$L3890,".",","),IFERROR(NUMBERVALUE(CriteriTecnici!$L3890,",","."),0))),4)&amp;""),",",".")&amp;", "&amp;CHAR(34)&amp;"flag"&amp;CHAR(34)&amp;": "&amp;SUBSTITUTE(TRIM(ROUND(IFERROR(CriteriTecnici!$M3890*1,IFERROR(NUMBERVALUE(CriteriTecnici!$M3890,".",","),IFERROR(NUMBERVALUE(CriteriTecnici!$M3890,",","."),0))),4)&amp;""),",",".")&amp;", "&amp;CHAR(34)&amp;"rawScore"&amp;CHAR(34)&amp;": "&amp;SUBSTITUTE(TRIM(ROUND(IFERROR(CriteriTecnici!$O3890*1,IFERROR(NUMBERVALUE(CriteriTecnici!$O3890,".",","),IFERROR(NUMBERVALUE(CriteriTecnici!$O3890,",","."),0))),4)&amp;""),",",".")&amp;CHAR(125)&amp;IF(TRUE,",",""))</f>
        <v/>
      </c>
    </row>
    <row r="4111">
      <c r="A4111" s="38">
        <f>IF(CriteriTecnici!$A3891="","","    "&amp;CHAR(123)&amp;CHAR(34)&amp;"bidderId"&amp;CHAR(34)&amp;": "&amp;CHAR(34)&amp;SUBSTITUTE(CriteriTecnici!$A3891,CHAR(34),"'")&amp;CHAR(34)&amp;", "&amp;CHAR(34)&amp;"lotId"&amp;CHAR(34)&amp;": "&amp;CHAR(34)&amp;SUBSTITUTE(CriteriTecnici!$C3891,CHAR(34),"'")&amp;CHAR(34)&amp;", "&amp;CHAR(34)&amp;"criterionId"&amp;CHAR(34)&amp;": "&amp;CHAR(34)&amp;SUBSTITUTE(CriteriTecnici!$D3891,CHAR(34),"'")&amp;CHAR(34)&amp;", "&amp;CHAR(34)&amp;"kind"&amp;CHAR(34)&amp;": "&amp;CHAR(34)&amp;SUBSTITUTE(CriteriTecnici!$F3891,CHAR(34),"'")&amp;CHAR(34)&amp;", "&amp;CHAR(34)&amp;"value"&amp;CHAR(34)&amp;": "&amp;SUBSTITUTE(TRIM(ROUND(IFERROR(CriteriTecnici!$N3891*1,IFERROR(NUMBERVALUE(CriteriTecnici!$N3891,".",","),IFERROR(NUMBERVALUE(CriteriTecnici!$N3891,",","."),0))),4)&amp;""),",",".")&amp;", "&amp;CHAR(34)&amp;"numerator"&amp;CHAR(34)&amp;": "&amp;SUBSTITUTE(TRIM(ROUND(IFERROR(CriteriTecnici!$K3891*1,IFERROR(NUMBERVALUE(CriteriTecnici!$K3891,".",","),IFERROR(NUMBERVALUE(CriteriTecnici!$K3891,",","."),0))),4)&amp;""),",",".")&amp;", "&amp;CHAR(34)&amp;"denominator"&amp;CHAR(34)&amp;": "&amp;SUBSTITUTE(TRIM(ROUND(IFERROR(CriteriTecnici!$L3891*1,IFERROR(NUMBERVALUE(CriteriTecnici!$L3891,".",","),IFERROR(NUMBERVALUE(CriteriTecnici!$L3891,",","."),0))),4)&amp;""),",",".")&amp;", "&amp;CHAR(34)&amp;"flag"&amp;CHAR(34)&amp;": "&amp;SUBSTITUTE(TRIM(ROUND(IFERROR(CriteriTecnici!$M3891*1,IFERROR(NUMBERVALUE(CriteriTecnici!$M3891,".",","),IFERROR(NUMBERVALUE(CriteriTecnici!$M3891,",","."),0))),4)&amp;""),",",".")&amp;", "&amp;CHAR(34)&amp;"rawScore"&amp;CHAR(34)&amp;": "&amp;SUBSTITUTE(TRIM(ROUND(IFERROR(CriteriTecnici!$O3891*1,IFERROR(NUMBERVALUE(CriteriTecnici!$O3891,".",","),IFERROR(NUMBERVALUE(CriteriTecnici!$O3891,",","."),0))),4)&amp;""),",",".")&amp;CHAR(125)&amp;IF(TRUE,",",""))</f>
        <v/>
      </c>
    </row>
    <row r="4112">
      <c r="A4112" s="38">
        <f>IF(CriteriTecnici!$A3892="","","    "&amp;CHAR(123)&amp;CHAR(34)&amp;"bidderId"&amp;CHAR(34)&amp;": "&amp;CHAR(34)&amp;SUBSTITUTE(CriteriTecnici!$A3892,CHAR(34),"'")&amp;CHAR(34)&amp;", "&amp;CHAR(34)&amp;"lotId"&amp;CHAR(34)&amp;": "&amp;CHAR(34)&amp;SUBSTITUTE(CriteriTecnici!$C3892,CHAR(34),"'")&amp;CHAR(34)&amp;", "&amp;CHAR(34)&amp;"criterionId"&amp;CHAR(34)&amp;": "&amp;CHAR(34)&amp;SUBSTITUTE(CriteriTecnici!$D3892,CHAR(34),"'")&amp;CHAR(34)&amp;", "&amp;CHAR(34)&amp;"kind"&amp;CHAR(34)&amp;": "&amp;CHAR(34)&amp;SUBSTITUTE(CriteriTecnici!$F3892,CHAR(34),"'")&amp;CHAR(34)&amp;", "&amp;CHAR(34)&amp;"value"&amp;CHAR(34)&amp;": "&amp;SUBSTITUTE(TRIM(ROUND(IFERROR(CriteriTecnici!$N3892*1,IFERROR(NUMBERVALUE(CriteriTecnici!$N3892,".",","),IFERROR(NUMBERVALUE(CriteriTecnici!$N3892,",","."),0))),4)&amp;""),",",".")&amp;", "&amp;CHAR(34)&amp;"numerator"&amp;CHAR(34)&amp;": "&amp;SUBSTITUTE(TRIM(ROUND(IFERROR(CriteriTecnici!$K3892*1,IFERROR(NUMBERVALUE(CriteriTecnici!$K3892,".",","),IFERROR(NUMBERVALUE(CriteriTecnici!$K3892,",","."),0))),4)&amp;""),",",".")&amp;", "&amp;CHAR(34)&amp;"denominator"&amp;CHAR(34)&amp;": "&amp;SUBSTITUTE(TRIM(ROUND(IFERROR(CriteriTecnici!$L3892*1,IFERROR(NUMBERVALUE(CriteriTecnici!$L3892,".",","),IFERROR(NUMBERVALUE(CriteriTecnici!$L3892,",","."),0))),4)&amp;""),",",".")&amp;", "&amp;CHAR(34)&amp;"flag"&amp;CHAR(34)&amp;": "&amp;SUBSTITUTE(TRIM(ROUND(IFERROR(CriteriTecnici!$M3892*1,IFERROR(NUMBERVALUE(CriteriTecnici!$M3892,".",","),IFERROR(NUMBERVALUE(CriteriTecnici!$M3892,",","."),0))),4)&amp;""),",",".")&amp;", "&amp;CHAR(34)&amp;"rawScore"&amp;CHAR(34)&amp;": "&amp;SUBSTITUTE(TRIM(ROUND(IFERROR(CriteriTecnici!$O3892*1,IFERROR(NUMBERVALUE(CriteriTecnici!$O3892,".",","),IFERROR(NUMBERVALUE(CriteriTecnici!$O3892,",","."),0))),4)&amp;""),",",".")&amp;CHAR(125)&amp;IF(TRUE,",",""))</f>
        <v/>
      </c>
    </row>
    <row r="4113">
      <c r="A4113" s="38">
        <f>IF(CriteriTecnici!$A3893="","","    "&amp;CHAR(123)&amp;CHAR(34)&amp;"bidderId"&amp;CHAR(34)&amp;": "&amp;CHAR(34)&amp;SUBSTITUTE(CriteriTecnici!$A3893,CHAR(34),"'")&amp;CHAR(34)&amp;", "&amp;CHAR(34)&amp;"lotId"&amp;CHAR(34)&amp;": "&amp;CHAR(34)&amp;SUBSTITUTE(CriteriTecnici!$C3893,CHAR(34),"'")&amp;CHAR(34)&amp;", "&amp;CHAR(34)&amp;"criterionId"&amp;CHAR(34)&amp;": "&amp;CHAR(34)&amp;SUBSTITUTE(CriteriTecnici!$D3893,CHAR(34),"'")&amp;CHAR(34)&amp;", "&amp;CHAR(34)&amp;"kind"&amp;CHAR(34)&amp;": "&amp;CHAR(34)&amp;SUBSTITUTE(CriteriTecnici!$F3893,CHAR(34),"'")&amp;CHAR(34)&amp;", "&amp;CHAR(34)&amp;"value"&amp;CHAR(34)&amp;": "&amp;SUBSTITUTE(TRIM(ROUND(IFERROR(CriteriTecnici!$N3893*1,IFERROR(NUMBERVALUE(CriteriTecnici!$N3893,".",","),IFERROR(NUMBERVALUE(CriteriTecnici!$N3893,",","."),0))),4)&amp;""),",",".")&amp;", "&amp;CHAR(34)&amp;"numerator"&amp;CHAR(34)&amp;": "&amp;SUBSTITUTE(TRIM(ROUND(IFERROR(CriteriTecnici!$K3893*1,IFERROR(NUMBERVALUE(CriteriTecnici!$K3893,".",","),IFERROR(NUMBERVALUE(CriteriTecnici!$K3893,",","."),0))),4)&amp;""),",",".")&amp;", "&amp;CHAR(34)&amp;"denominator"&amp;CHAR(34)&amp;": "&amp;SUBSTITUTE(TRIM(ROUND(IFERROR(CriteriTecnici!$L3893*1,IFERROR(NUMBERVALUE(CriteriTecnici!$L3893,".",","),IFERROR(NUMBERVALUE(CriteriTecnici!$L3893,",","."),0))),4)&amp;""),",",".")&amp;", "&amp;CHAR(34)&amp;"flag"&amp;CHAR(34)&amp;": "&amp;SUBSTITUTE(TRIM(ROUND(IFERROR(CriteriTecnici!$M3893*1,IFERROR(NUMBERVALUE(CriteriTecnici!$M3893,".",","),IFERROR(NUMBERVALUE(CriteriTecnici!$M3893,",","."),0))),4)&amp;""),",",".")&amp;", "&amp;CHAR(34)&amp;"rawScore"&amp;CHAR(34)&amp;": "&amp;SUBSTITUTE(TRIM(ROUND(IFERROR(CriteriTecnici!$O3893*1,IFERROR(NUMBERVALUE(CriteriTecnici!$O3893,".",","),IFERROR(NUMBERVALUE(CriteriTecnici!$O3893,",","."),0))),4)&amp;""),",",".")&amp;CHAR(125)&amp;IF(TRUE,",",""))</f>
        <v/>
      </c>
    </row>
    <row r="4114">
      <c r="A4114" s="38">
        <f>IF(CriteriTecnici!$A3894="","","    "&amp;CHAR(123)&amp;CHAR(34)&amp;"bidderId"&amp;CHAR(34)&amp;": "&amp;CHAR(34)&amp;SUBSTITUTE(CriteriTecnici!$A3894,CHAR(34),"'")&amp;CHAR(34)&amp;", "&amp;CHAR(34)&amp;"lotId"&amp;CHAR(34)&amp;": "&amp;CHAR(34)&amp;SUBSTITUTE(CriteriTecnici!$C3894,CHAR(34),"'")&amp;CHAR(34)&amp;", "&amp;CHAR(34)&amp;"criterionId"&amp;CHAR(34)&amp;": "&amp;CHAR(34)&amp;SUBSTITUTE(CriteriTecnici!$D3894,CHAR(34),"'")&amp;CHAR(34)&amp;", "&amp;CHAR(34)&amp;"kind"&amp;CHAR(34)&amp;": "&amp;CHAR(34)&amp;SUBSTITUTE(CriteriTecnici!$F3894,CHAR(34),"'")&amp;CHAR(34)&amp;", "&amp;CHAR(34)&amp;"value"&amp;CHAR(34)&amp;": "&amp;SUBSTITUTE(TRIM(ROUND(IFERROR(CriteriTecnici!$N3894*1,IFERROR(NUMBERVALUE(CriteriTecnici!$N3894,".",","),IFERROR(NUMBERVALUE(CriteriTecnici!$N3894,",","."),0))),4)&amp;""),",",".")&amp;", "&amp;CHAR(34)&amp;"numerator"&amp;CHAR(34)&amp;": "&amp;SUBSTITUTE(TRIM(ROUND(IFERROR(CriteriTecnici!$K3894*1,IFERROR(NUMBERVALUE(CriteriTecnici!$K3894,".",","),IFERROR(NUMBERVALUE(CriteriTecnici!$K3894,",","."),0))),4)&amp;""),",",".")&amp;", "&amp;CHAR(34)&amp;"denominator"&amp;CHAR(34)&amp;": "&amp;SUBSTITUTE(TRIM(ROUND(IFERROR(CriteriTecnici!$L3894*1,IFERROR(NUMBERVALUE(CriteriTecnici!$L3894,".",","),IFERROR(NUMBERVALUE(CriteriTecnici!$L3894,",","."),0))),4)&amp;""),",",".")&amp;", "&amp;CHAR(34)&amp;"flag"&amp;CHAR(34)&amp;": "&amp;SUBSTITUTE(TRIM(ROUND(IFERROR(CriteriTecnici!$M3894*1,IFERROR(NUMBERVALUE(CriteriTecnici!$M3894,".",","),IFERROR(NUMBERVALUE(CriteriTecnici!$M3894,",","."),0))),4)&amp;""),",",".")&amp;", "&amp;CHAR(34)&amp;"rawScore"&amp;CHAR(34)&amp;": "&amp;SUBSTITUTE(TRIM(ROUND(IFERROR(CriteriTecnici!$O3894*1,IFERROR(NUMBERVALUE(CriteriTecnici!$O3894,".",","),IFERROR(NUMBERVALUE(CriteriTecnici!$O3894,",","."),0))),4)&amp;""),",",".")&amp;CHAR(125)&amp;IF(TRUE,",",""))</f>
        <v/>
      </c>
    </row>
    <row r="4115">
      <c r="A4115" s="38">
        <f>IF(CriteriTecnici!$A3895="","","    "&amp;CHAR(123)&amp;CHAR(34)&amp;"bidderId"&amp;CHAR(34)&amp;": "&amp;CHAR(34)&amp;SUBSTITUTE(CriteriTecnici!$A3895,CHAR(34),"'")&amp;CHAR(34)&amp;", "&amp;CHAR(34)&amp;"lotId"&amp;CHAR(34)&amp;": "&amp;CHAR(34)&amp;SUBSTITUTE(CriteriTecnici!$C3895,CHAR(34),"'")&amp;CHAR(34)&amp;", "&amp;CHAR(34)&amp;"criterionId"&amp;CHAR(34)&amp;": "&amp;CHAR(34)&amp;SUBSTITUTE(CriteriTecnici!$D3895,CHAR(34),"'")&amp;CHAR(34)&amp;", "&amp;CHAR(34)&amp;"kind"&amp;CHAR(34)&amp;": "&amp;CHAR(34)&amp;SUBSTITUTE(CriteriTecnici!$F3895,CHAR(34),"'")&amp;CHAR(34)&amp;", "&amp;CHAR(34)&amp;"value"&amp;CHAR(34)&amp;": "&amp;SUBSTITUTE(TRIM(ROUND(IFERROR(CriteriTecnici!$N3895*1,IFERROR(NUMBERVALUE(CriteriTecnici!$N3895,".",","),IFERROR(NUMBERVALUE(CriteriTecnici!$N3895,",","."),0))),4)&amp;""),",",".")&amp;", "&amp;CHAR(34)&amp;"numerator"&amp;CHAR(34)&amp;": "&amp;SUBSTITUTE(TRIM(ROUND(IFERROR(CriteriTecnici!$K3895*1,IFERROR(NUMBERVALUE(CriteriTecnici!$K3895,".",","),IFERROR(NUMBERVALUE(CriteriTecnici!$K3895,",","."),0))),4)&amp;""),",",".")&amp;", "&amp;CHAR(34)&amp;"denominator"&amp;CHAR(34)&amp;": "&amp;SUBSTITUTE(TRIM(ROUND(IFERROR(CriteriTecnici!$L3895*1,IFERROR(NUMBERVALUE(CriteriTecnici!$L3895,".",","),IFERROR(NUMBERVALUE(CriteriTecnici!$L3895,",","."),0))),4)&amp;""),",",".")&amp;", "&amp;CHAR(34)&amp;"flag"&amp;CHAR(34)&amp;": "&amp;SUBSTITUTE(TRIM(ROUND(IFERROR(CriteriTecnici!$M3895*1,IFERROR(NUMBERVALUE(CriteriTecnici!$M3895,".",","),IFERROR(NUMBERVALUE(CriteriTecnici!$M3895,",","."),0))),4)&amp;""),",",".")&amp;", "&amp;CHAR(34)&amp;"rawScore"&amp;CHAR(34)&amp;": "&amp;SUBSTITUTE(TRIM(ROUND(IFERROR(CriteriTecnici!$O3895*1,IFERROR(NUMBERVALUE(CriteriTecnici!$O3895,".",","),IFERROR(NUMBERVALUE(CriteriTecnici!$O3895,",","."),0))),4)&amp;""),",",".")&amp;CHAR(125)&amp;IF(TRUE,",",""))</f>
        <v/>
      </c>
    </row>
    <row r="4116">
      <c r="A4116" s="38">
        <f>IF(CriteriTecnici!$A3896="","","    "&amp;CHAR(123)&amp;CHAR(34)&amp;"bidderId"&amp;CHAR(34)&amp;": "&amp;CHAR(34)&amp;SUBSTITUTE(CriteriTecnici!$A3896,CHAR(34),"'")&amp;CHAR(34)&amp;", "&amp;CHAR(34)&amp;"lotId"&amp;CHAR(34)&amp;": "&amp;CHAR(34)&amp;SUBSTITUTE(CriteriTecnici!$C3896,CHAR(34),"'")&amp;CHAR(34)&amp;", "&amp;CHAR(34)&amp;"criterionId"&amp;CHAR(34)&amp;": "&amp;CHAR(34)&amp;SUBSTITUTE(CriteriTecnici!$D3896,CHAR(34),"'")&amp;CHAR(34)&amp;", "&amp;CHAR(34)&amp;"kind"&amp;CHAR(34)&amp;": "&amp;CHAR(34)&amp;SUBSTITUTE(CriteriTecnici!$F3896,CHAR(34),"'")&amp;CHAR(34)&amp;", "&amp;CHAR(34)&amp;"value"&amp;CHAR(34)&amp;": "&amp;SUBSTITUTE(TRIM(ROUND(IFERROR(CriteriTecnici!$N3896*1,IFERROR(NUMBERVALUE(CriteriTecnici!$N3896,".",","),IFERROR(NUMBERVALUE(CriteriTecnici!$N3896,",","."),0))),4)&amp;""),",",".")&amp;", "&amp;CHAR(34)&amp;"numerator"&amp;CHAR(34)&amp;": "&amp;SUBSTITUTE(TRIM(ROUND(IFERROR(CriteriTecnici!$K3896*1,IFERROR(NUMBERVALUE(CriteriTecnici!$K3896,".",","),IFERROR(NUMBERVALUE(CriteriTecnici!$K3896,",","."),0))),4)&amp;""),",",".")&amp;", "&amp;CHAR(34)&amp;"denominator"&amp;CHAR(34)&amp;": "&amp;SUBSTITUTE(TRIM(ROUND(IFERROR(CriteriTecnici!$L3896*1,IFERROR(NUMBERVALUE(CriteriTecnici!$L3896,".",","),IFERROR(NUMBERVALUE(CriteriTecnici!$L3896,",","."),0))),4)&amp;""),",",".")&amp;", "&amp;CHAR(34)&amp;"flag"&amp;CHAR(34)&amp;": "&amp;SUBSTITUTE(TRIM(ROUND(IFERROR(CriteriTecnici!$M3896*1,IFERROR(NUMBERVALUE(CriteriTecnici!$M3896,".",","),IFERROR(NUMBERVALUE(CriteriTecnici!$M3896,",","."),0))),4)&amp;""),",",".")&amp;", "&amp;CHAR(34)&amp;"rawScore"&amp;CHAR(34)&amp;": "&amp;SUBSTITUTE(TRIM(ROUND(IFERROR(CriteriTecnici!$O3896*1,IFERROR(NUMBERVALUE(CriteriTecnici!$O3896,".",","),IFERROR(NUMBERVALUE(CriteriTecnici!$O3896,",","."),0))),4)&amp;""),",",".")&amp;CHAR(125)&amp;IF(TRUE,",",""))</f>
        <v/>
      </c>
    </row>
    <row r="4117">
      <c r="A4117" s="38">
        <f>IF(CriteriTecnici!$A3897="","","    "&amp;CHAR(123)&amp;CHAR(34)&amp;"bidderId"&amp;CHAR(34)&amp;": "&amp;CHAR(34)&amp;SUBSTITUTE(CriteriTecnici!$A3897,CHAR(34),"'")&amp;CHAR(34)&amp;", "&amp;CHAR(34)&amp;"lotId"&amp;CHAR(34)&amp;": "&amp;CHAR(34)&amp;SUBSTITUTE(CriteriTecnici!$C3897,CHAR(34),"'")&amp;CHAR(34)&amp;", "&amp;CHAR(34)&amp;"criterionId"&amp;CHAR(34)&amp;": "&amp;CHAR(34)&amp;SUBSTITUTE(CriteriTecnici!$D3897,CHAR(34),"'")&amp;CHAR(34)&amp;", "&amp;CHAR(34)&amp;"kind"&amp;CHAR(34)&amp;": "&amp;CHAR(34)&amp;SUBSTITUTE(CriteriTecnici!$F3897,CHAR(34),"'")&amp;CHAR(34)&amp;", "&amp;CHAR(34)&amp;"value"&amp;CHAR(34)&amp;": "&amp;SUBSTITUTE(TRIM(ROUND(IFERROR(CriteriTecnici!$N3897*1,IFERROR(NUMBERVALUE(CriteriTecnici!$N3897,".",","),IFERROR(NUMBERVALUE(CriteriTecnici!$N3897,",","."),0))),4)&amp;""),",",".")&amp;", "&amp;CHAR(34)&amp;"numerator"&amp;CHAR(34)&amp;": "&amp;SUBSTITUTE(TRIM(ROUND(IFERROR(CriteriTecnici!$K3897*1,IFERROR(NUMBERVALUE(CriteriTecnici!$K3897,".",","),IFERROR(NUMBERVALUE(CriteriTecnici!$K3897,",","."),0))),4)&amp;""),",",".")&amp;", "&amp;CHAR(34)&amp;"denominator"&amp;CHAR(34)&amp;": "&amp;SUBSTITUTE(TRIM(ROUND(IFERROR(CriteriTecnici!$L3897*1,IFERROR(NUMBERVALUE(CriteriTecnici!$L3897,".",","),IFERROR(NUMBERVALUE(CriteriTecnici!$L3897,",","."),0))),4)&amp;""),",",".")&amp;", "&amp;CHAR(34)&amp;"flag"&amp;CHAR(34)&amp;": "&amp;SUBSTITUTE(TRIM(ROUND(IFERROR(CriteriTecnici!$M3897*1,IFERROR(NUMBERVALUE(CriteriTecnici!$M3897,".",","),IFERROR(NUMBERVALUE(CriteriTecnici!$M3897,",","."),0))),4)&amp;""),",",".")&amp;", "&amp;CHAR(34)&amp;"rawScore"&amp;CHAR(34)&amp;": "&amp;SUBSTITUTE(TRIM(ROUND(IFERROR(CriteriTecnici!$O3897*1,IFERROR(NUMBERVALUE(CriteriTecnici!$O3897,".",","),IFERROR(NUMBERVALUE(CriteriTecnici!$O3897,",","."),0))),4)&amp;""),",",".")&amp;CHAR(125)&amp;IF(TRUE,",",""))</f>
        <v/>
      </c>
    </row>
    <row r="4118">
      <c r="A4118" s="38">
        <f>IF(CriteriTecnici!$A3898="","","    "&amp;CHAR(123)&amp;CHAR(34)&amp;"bidderId"&amp;CHAR(34)&amp;": "&amp;CHAR(34)&amp;SUBSTITUTE(CriteriTecnici!$A3898,CHAR(34),"'")&amp;CHAR(34)&amp;", "&amp;CHAR(34)&amp;"lotId"&amp;CHAR(34)&amp;": "&amp;CHAR(34)&amp;SUBSTITUTE(CriteriTecnici!$C3898,CHAR(34),"'")&amp;CHAR(34)&amp;", "&amp;CHAR(34)&amp;"criterionId"&amp;CHAR(34)&amp;": "&amp;CHAR(34)&amp;SUBSTITUTE(CriteriTecnici!$D3898,CHAR(34),"'")&amp;CHAR(34)&amp;", "&amp;CHAR(34)&amp;"kind"&amp;CHAR(34)&amp;": "&amp;CHAR(34)&amp;SUBSTITUTE(CriteriTecnici!$F3898,CHAR(34),"'")&amp;CHAR(34)&amp;", "&amp;CHAR(34)&amp;"value"&amp;CHAR(34)&amp;": "&amp;SUBSTITUTE(TRIM(ROUND(IFERROR(CriteriTecnici!$N3898*1,IFERROR(NUMBERVALUE(CriteriTecnici!$N3898,".",","),IFERROR(NUMBERVALUE(CriteriTecnici!$N3898,",","."),0))),4)&amp;""),",",".")&amp;", "&amp;CHAR(34)&amp;"numerator"&amp;CHAR(34)&amp;": "&amp;SUBSTITUTE(TRIM(ROUND(IFERROR(CriteriTecnici!$K3898*1,IFERROR(NUMBERVALUE(CriteriTecnici!$K3898,".",","),IFERROR(NUMBERVALUE(CriteriTecnici!$K3898,",","."),0))),4)&amp;""),",",".")&amp;", "&amp;CHAR(34)&amp;"denominator"&amp;CHAR(34)&amp;": "&amp;SUBSTITUTE(TRIM(ROUND(IFERROR(CriteriTecnici!$L3898*1,IFERROR(NUMBERVALUE(CriteriTecnici!$L3898,".",","),IFERROR(NUMBERVALUE(CriteriTecnici!$L3898,",","."),0))),4)&amp;""),",",".")&amp;", "&amp;CHAR(34)&amp;"flag"&amp;CHAR(34)&amp;": "&amp;SUBSTITUTE(TRIM(ROUND(IFERROR(CriteriTecnici!$M3898*1,IFERROR(NUMBERVALUE(CriteriTecnici!$M3898,".",","),IFERROR(NUMBERVALUE(CriteriTecnici!$M3898,",","."),0))),4)&amp;""),",",".")&amp;", "&amp;CHAR(34)&amp;"rawScore"&amp;CHAR(34)&amp;": "&amp;SUBSTITUTE(TRIM(ROUND(IFERROR(CriteriTecnici!$O3898*1,IFERROR(NUMBERVALUE(CriteriTecnici!$O3898,".",","),IFERROR(NUMBERVALUE(CriteriTecnici!$O3898,",","."),0))),4)&amp;""),",",".")&amp;CHAR(125)&amp;IF(TRUE,",",""))</f>
        <v/>
      </c>
    </row>
    <row r="4119">
      <c r="A4119" s="38">
        <f>IF(CriteriTecnici!$A3899="","","    "&amp;CHAR(123)&amp;CHAR(34)&amp;"bidderId"&amp;CHAR(34)&amp;": "&amp;CHAR(34)&amp;SUBSTITUTE(CriteriTecnici!$A3899,CHAR(34),"'")&amp;CHAR(34)&amp;", "&amp;CHAR(34)&amp;"lotId"&amp;CHAR(34)&amp;": "&amp;CHAR(34)&amp;SUBSTITUTE(CriteriTecnici!$C3899,CHAR(34),"'")&amp;CHAR(34)&amp;", "&amp;CHAR(34)&amp;"criterionId"&amp;CHAR(34)&amp;": "&amp;CHAR(34)&amp;SUBSTITUTE(CriteriTecnici!$D3899,CHAR(34),"'")&amp;CHAR(34)&amp;", "&amp;CHAR(34)&amp;"kind"&amp;CHAR(34)&amp;": "&amp;CHAR(34)&amp;SUBSTITUTE(CriteriTecnici!$F3899,CHAR(34),"'")&amp;CHAR(34)&amp;", "&amp;CHAR(34)&amp;"value"&amp;CHAR(34)&amp;": "&amp;SUBSTITUTE(TRIM(ROUND(IFERROR(CriteriTecnici!$N3899*1,IFERROR(NUMBERVALUE(CriteriTecnici!$N3899,".",","),IFERROR(NUMBERVALUE(CriteriTecnici!$N3899,",","."),0))),4)&amp;""),",",".")&amp;", "&amp;CHAR(34)&amp;"numerator"&amp;CHAR(34)&amp;": "&amp;SUBSTITUTE(TRIM(ROUND(IFERROR(CriteriTecnici!$K3899*1,IFERROR(NUMBERVALUE(CriteriTecnici!$K3899,".",","),IFERROR(NUMBERVALUE(CriteriTecnici!$K3899,",","."),0))),4)&amp;""),",",".")&amp;", "&amp;CHAR(34)&amp;"denominator"&amp;CHAR(34)&amp;": "&amp;SUBSTITUTE(TRIM(ROUND(IFERROR(CriteriTecnici!$L3899*1,IFERROR(NUMBERVALUE(CriteriTecnici!$L3899,".",","),IFERROR(NUMBERVALUE(CriteriTecnici!$L3899,",","."),0))),4)&amp;""),",",".")&amp;", "&amp;CHAR(34)&amp;"flag"&amp;CHAR(34)&amp;": "&amp;SUBSTITUTE(TRIM(ROUND(IFERROR(CriteriTecnici!$M3899*1,IFERROR(NUMBERVALUE(CriteriTecnici!$M3899,".",","),IFERROR(NUMBERVALUE(CriteriTecnici!$M3899,",","."),0))),4)&amp;""),",",".")&amp;", "&amp;CHAR(34)&amp;"rawScore"&amp;CHAR(34)&amp;": "&amp;SUBSTITUTE(TRIM(ROUND(IFERROR(CriteriTecnici!$O3899*1,IFERROR(NUMBERVALUE(CriteriTecnici!$O3899,".",","),IFERROR(NUMBERVALUE(CriteriTecnici!$O3899,",","."),0))),4)&amp;""),",",".")&amp;CHAR(125)&amp;IF(TRUE,",",""))</f>
        <v/>
      </c>
    </row>
    <row r="4120">
      <c r="A4120" s="38">
        <f>IF(CriteriTecnici!$A3900="","","    "&amp;CHAR(123)&amp;CHAR(34)&amp;"bidderId"&amp;CHAR(34)&amp;": "&amp;CHAR(34)&amp;SUBSTITUTE(CriteriTecnici!$A3900,CHAR(34),"'")&amp;CHAR(34)&amp;", "&amp;CHAR(34)&amp;"lotId"&amp;CHAR(34)&amp;": "&amp;CHAR(34)&amp;SUBSTITUTE(CriteriTecnici!$C3900,CHAR(34),"'")&amp;CHAR(34)&amp;", "&amp;CHAR(34)&amp;"criterionId"&amp;CHAR(34)&amp;": "&amp;CHAR(34)&amp;SUBSTITUTE(CriteriTecnici!$D3900,CHAR(34),"'")&amp;CHAR(34)&amp;", "&amp;CHAR(34)&amp;"kind"&amp;CHAR(34)&amp;": "&amp;CHAR(34)&amp;SUBSTITUTE(CriteriTecnici!$F3900,CHAR(34),"'")&amp;CHAR(34)&amp;", "&amp;CHAR(34)&amp;"value"&amp;CHAR(34)&amp;": "&amp;SUBSTITUTE(TRIM(ROUND(IFERROR(CriteriTecnici!$N3900*1,IFERROR(NUMBERVALUE(CriteriTecnici!$N3900,".",","),IFERROR(NUMBERVALUE(CriteriTecnici!$N3900,",","."),0))),4)&amp;""),",",".")&amp;", "&amp;CHAR(34)&amp;"numerator"&amp;CHAR(34)&amp;": "&amp;SUBSTITUTE(TRIM(ROUND(IFERROR(CriteriTecnici!$K3900*1,IFERROR(NUMBERVALUE(CriteriTecnici!$K3900,".",","),IFERROR(NUMBERVALUE(CriteriTecnici!$K3900,",","."),0))),4)&amp;""),",",".")&amp;", "&amp;CHAR(34)&amp;"denominator"&amp;CHAR(34)&amp;": "&amp;SUBSTITUTE(TRIM(ROUND(IFERROR(CriteriTecnici!$L3900*1,IFERROR(NUMBERVALUE(CriteriTecnici!$L3900,".",","),IFERROR(NUMBERVALUE(CriteriTecnici!$L3900,",","."),0))),4)&amp;""),",",".")&amp;", "&amp;CHAR(34)&amp;"flag"&amp;CHAR(34)&amp;": "&amp;SUBSTITUTE(TRIM(ROUND(IFERROR(CriteriTecnici!$M3900*1,IFERROR(NUMBERVALUE(CriteriTecnici!$M3900,".",","),IFERROR(NUMBERVALUE(CriteriTecnici!$M3900,",","."),0))),4)&amp;""),",",".")&amp;", "&amp;CHAR(34)&amp;"rawScore"&amp;CHAR(34)&amp;": "&amp;SUBSTITUTE(TRIM(ROUND(IFERROR(CriteriTecnici!$O3900*1,IFERROR(NUMBERVALUE(CriteriTecnici!$O3900,".",","),IFERROR(NUMBERVALUE(CriteriTecnici!$O3900,",","."),0))),4)&amp;""),",",".")&amp;CHAR(125)&amp;IF(TRUE,",",""))</f>
        <v/>
      </c>
    </row>
    <row r="4121">
      <c r="A4121" s="38">
        <f>IF(CriteriTecnici!$A3901="","","    "&amp;CHAR(123)&amp;CHAR(34)&amp;"bidderId"&amp;CHAR(34)&amp;": "&amp;CHAR(34)&amp;SUBSTITUTE(CriteriTecnici!$A3901,CHAR(34),"'")&amp;CHAR(34)&amp;", "&amp;CHAR(34)&amp;"lotId"&amp;CHAR(34)&amp;": "&amp;CHAR(34)&amp;SUBSTITUTE(CriteriTecnici!$C3901,CHAR(34),"'")&amp;CHAR(34)&amp;", "&amp;CHAR(34)&amp;"criterionId"&amp;CHAR(34)&amp;": "&amp;CHAR(34)&amp;SUBSTITUTE(CriteriTecnici!$D3901,CHAR(34),"'")&amp;CHAR(34)&amp;", "&amp;CHAR(34)&amp;"kind"&amp;CHAR(34)&amp;": "&amp;CHAR(34)&amp;SUBSTITUTE(CriteriTecnici!$F3901,CHAR(34),"'")&amp;CHAR(34)&amp;", "&amp;CHAR(34)&amp;"value"&amp;CHAR(34)&amp;": "&amp;SUBSTITUTE(TRIM(ROUND(IFERROR(CriteriTecnici!$N3901*1,IFERROR(NUMBERVALUE(CriteriTecnici!$N3901,".",","),IFERROR(NUMBERVALUE(CriteriTecnici!$N3901,",","."),0))),4)&amp;""),",",".")&amp;", "&amp;CHAR(34)&amp;"numerator"&amp;CHAR(34)&amp;": "&amp;SUBSTITUTE(TRIM(ROUND(IFERROR(CriteriTecnici!$K3901*1,IFERROR(NUMBERVALUE(CriteriTecnici!$K3901,".",","),IFERROR(NUMBERVALUE(CriteriTecnici!$K3901,",","."),0))),4)&amp;""),",",".")&amp;", "&amp;CHAR(34)&amp;"denominator"&amp;CHAR(34)&amp;": "&amp;SUBSTITUTE(TRIM(ROUND(IFERROR(CriteriTecnici!$L3901*1,IFERROR(NUMBERVALUE(CriteriTecnici!$L3901,".",","),IFERROR(NUMBERVALUE(CriteriTecnici!$L3901,",","."),0))),4)&amp;""),",",".")&amp;", "&amp;CHAR(34)&amp;"flag"&amp;CHAR(34)&amp;": "&amp;SUBSTITUTE(TRIM(ROUND(IFERROR(CriteriTecnici!$M3901*1,IFERROR(NUMBERVALUE(CriteriTecnici!$M3901,".",","),IFERROR(NUMBERVALUE(CriteriTecnici!$M3901,",","."),0))),4)&amp;""),",",".")&amp;", "&amp;CHAR(34)&amp;"rawScore"&amp;CHAR(34)&amp;": "&amp;SUBSTITUTE(TRIM(ROUND(IFERROR(CriteriTecnici!$O3901*1,IFERROR(NUMBERVALUE(CriteriTecnici!$O3901,".",","),IFERROR(NUMBERVALUE(CriteriTecnici!$O3901,",","."),0))),4)&amp;""),",",".")&amp;CHAR(125)&amp;IF(TRUE,",",""))</f>
        <v/>
      </c>
    </row>
    <row r="4122">
      <c r="A4122" s="38">
        <f>IF(CriteriTecnici!$A3902="","","    "&amp;CHAR(123)&amp;CHAR(34)&amp;"bidderId"&amp;CHAR(34)&amp;": "&amp;CHAR(34)&amp;SUBSTITUTE(CriteriTecnici!$A3902,CHAR(34),"'")&amp;CHAR(34)&amp;", "&amp;CHAR(34)&amp;"lotId"&amp;CHAR(34)&amp;": "&amp;CHAR(34)&amp;SUBSTITUTE(CriteriTecnici!$C3902,CHAR(34),"'")&amp;CHAR(34)&amp;", "&amp;CHAR(34)&amp;"criterionId"&amp;CHAR(34)&amp;": "&amp;CHAR(34)&amp;SUBSTITUTE(CriteriTecnici!$D3902,CHAR(34),"'")&amp;CHAR(34)&amp;", "&amp;CHAR(34)&amp;"kind"&amp;CHAR(34)&amp;": "&amp;CHAR(34)&amp;SUBSTITUTE(CriteriTecnici!$F3902,CHAR(34),"'")&amp;CHAR(34)&amp;", "&amp;CHAR(34)&amp;"value"&amp;CHAR(34)&amp;": "&amp;SUBSTITUTE(TRIM(ROUND(IFERROR(CriteriTecnici!$N3902*1,IFERROR(NUMBERVALUE(CriteriTecnici!$N3902,".",","),IFERROR(NUMBERVALUE(CriteriTecnici!$N3902,",","."),0))),4)&amp;""),",",".")&amp;", "&amp;CHAR(34)&amp;"numerator"&amp;CHAR(34)&amp;": "&amp;SUBSTITUTE(TRIM(ROUND(IFERROR(CriteriTecnici!$K3902*1,IFERROR(NUMBERVALUE(CriteriTecnici!$K3902,".",","),IFERROR(NUMBERVALUE(CriteriTecnici!$K3902,",","."),0))),4)&amp;""),",",".")&amp;", "&amp;CHAR(34)&amp;"denominator"&amp;CHAR(34)&amp;": "&amp;SUBSTITUTE(TRIM(ROUND(IFERROR(CriteriTecnici!$L3902*1,IFERROR(NUMBERVALUE(CriteriTecnici!$L3902,".",","),IFERROR(NUMBERVALUE(CriteriTecnici!$L3902,",","."),0))),4)&amp;""),",",".")&amp;", "&amp;CHAR(34)&amp;"flag"&amp;CHAR(34)&amp;": "&amp;SUBSTITUTE(TRIM(ROUND(IFERROR(CriteriTecnici!$M3902*1,IFERROR(NUMBERVALUE(CriteriTecnici!$M3902,".",","),IFERROR(NUMBERVALUE(CriteriTecnici!$M3902,",","."),0))),4)&amp;""),",",".")&amp;", "&amp;CHAR(34)&amp;"rawScore"&amp;CHAR(34)&amp;": "&amp;SUBSTITUTE(TRIM(ROUND(IFERROR(CriteriTecnici!$O3902*1,IFERROR(NUMBERVALUE(CriteriTecnici!$O3902,".",","),IFERROR(NUMBERVALUE(CriteriTecnici!$O3902,",","."),0))),4)&amp;""),",",".")&amp;CHAR(125)&amp;IF(TRUE,",",""))</f>
        <v/>
      </c>
    </row>
    <row r="4123">
      <c r="A4123" s="38">
        <f>IF(CriteriTecnici!$A3903="","","    "&amp;CHAR(123)&amp;CHAR(34)&amp;"bidderId"&amp;CHAR(34)&amp;": "&amp;CHAR(34)&amp;SUBSTITUTE(CriteriTecnici!$A3903,CHAR(34),"'")&amp;CHAR(34)&amp;", "&amp;CHAR(34)&amp;"lotId"&amp;CHAR(34)&amp;": "&amp;CHAR(34)&amp;SUBSTITUTE(CriteriTecnici!$C3903,CHAR(34),"'")&amp;CHAR(34)&amp;", "&amp;CHAR(34)&amp;"criterionId"&amp;CHAR(34)&amp;": "&amp;CHAR(34)&amp;SUBSTITUTE(CriteriTecnici!$D3903,CHAR(34),"'")&amp;CHAR(34)&amp;", "&amp;CHAR(34)&amp;"kind"&amp;CHAR(34)&amp;": "&amp;CHAR(34)&amp;SUBSTITUTE(CriteriTecnici!$F3903,CHAR(34),"'")&amp;CHAR(34)&amp;", "&amp;CHAR(34)&amp;"value"&amp;CHAR(34)&amp;": "&amp;SUBSTITUTE(TRIM(ROUND(IFERROR(CriteriTecnici!$N3903*1,IFERROR(NUMBERVALUE(CriteriTecnici!$N3903,".",","),IFERROR(NUMBERVALUE(CriteriTecnici!$N3903,",","."),0))),4)&amp;""),",",".")&amp;", "&amp;CHAR(34)&amp;"numerator"&amp;CHAR(34)&amp;": "&amp;SUBSTITUTE(TRIM(ROUND(IFERROR(CriteriTecnici!$K3903*1,IFERROR(NUMBERVALUE(CriteriTecnici!$K3903,".",","),IFERROR(NUMBERVALUE(CriteriTecnici!$K3903,",","."),0))),4)&amp;""),",",".")&amp;", "&amp;CHAR(34)&amp;"denominator"&amp;CHAR(34)&amp;": "&amp;SUBSTITUTE(TRIM(ROUND(IFERROR(CriteriTecnici!$L3903*1,IFERROR(NUMBERVALUE(CriteriTecnici!$L3903,".",","),IFERROR(NUMBERVALUE(CriteriTecnici!$L3903,",","."),0))),4)&amp;""),",",".")&amp;", "&amp;CHAR(34)&amp;"flag"&amp;CHAR(34)&amp;": "&amp;SUBSTITUTE(TRIM(ROUND(IFERROR(CriteriTecnici!$M3903*1,IFERROR(NUMBERVALUE(CriteriTecnici!$M3903,".",","),IFERROR(NUMBERVALUE(CriteriTecnici!$M3903,",","."),0))),4)&amp;""),",",".")&amp;", "&amp;CHAR(34)&amp;"rawScore"&amp;CHAR(34)&amp;": "&amp;SUBSTITUTE(TRIM(ROUND(IFERROR(CriteriTecnici!$O3903*1,IFERROR(NUMBERVALUE(CriteriTecnici!$O3903,".",","),IFERROR(NUMBERVALUE(CriteriTecnici!$O3903,",","."),0))),4)&amp;""),",",".")&amp;CHAR(125)&amp;IF(TRUE,",",""))</f>
        <v/>
      </c>
    </row>
    <row r="4124">
      <c r="A4124" s="38">
        <f>IF(CriteriTecnici!$A3904="","","    "&amp;CHAR(123)&amp;CHAR(34)&amp;"bidderId"&amp;CHAR(34)&amp;": "&amp;CHAR(34)&amp;SUBSTITUTE(CriteriTecnici!$A3904,CHAR(34),"'")&amp;CHAR(34)&amp;", "&amp;CHAR(34)&amp;"lotId"&amp;CHAR(34)&amp;": "&amp;CHAR(34)&amp;SUBSTITUTE(CriteriTecnici!$C3904,CHAR(34),"'")&amp;CHAR(34)&amp;", "&amp;CHAR(34)&amp;"criterionId"&amp;CHAR(34)&amp;": "&amp;CHAR(34)&amp;SUBSTITUTE(CriteriTecnici!$D3904,CHAR(34),"'")&amp;CHAR(34)&amp;", "&amp;CHAR(34)&amp;"kind"&amp;CHAR(34)&amp;": "&amp;CHAR(34)&amp;SUBSTITUTE(CriteriTecnici!$F3904,CHAR(34),"'")&amp;CHAR(34)&amp;", "&amp;CHAR(34)&amp;"value"&amp;CHAR(34)&amp;": "&amp;SUBSTITUTE(TRIM(ROUND(IFERROR(CriteriTecnici!$N3904*1,IFERROR(NUMBERVALUE(CriteriTecnici!$N3904,".",","),IFERROR(NUMBERVALUE(CriteriTecnici!$N3904,",","."),0))),4)&amp;""),",",".")&amp;", "&amp;CHAR(34)&amp;"numerator"&amp;CHAR(34)&amp;": "&amp;SUBSTITUTE(TRIM(ROUND(IFERROR(CriteriTecnici!$K3904*1,IFERROR(NUMBERVALUE(CriteriTecnici!$K3904,".",","),IFERROR(NUMBERVALUE(CriteriTecnici!$K3904,",","."),0))),4)&amp;""),",",".")&amp;", "&amp;CHAR(34)&amp;"denominator"&amp;CHAR(34)&amp;": "&amp;SUBSTITUTE(TRIM(ROUND(IFERROR(CriteriTecnici!$L3904*1,IFERROR(NUMBERVALUE(CriteriTecnici!$L3904,".",","),IFERROR(NUMBERVALUE(CriteriTecnici!$L3904,",","."),0))),4)&amp;""),",",".")&amp;", "&amp;CHAR(34)&amp;"flag"&amp;CHAR(34)&amp;": "&amp;SUBSTITUTE(TRIM(ROUND(IFERROR(CriteriTecnici!$M3904*1,IFERROR(NUMBERVALUE(CriteriTecnici!$M3904,".",","),IFERROR(NUMBERVALUE(CriteriTecnici!$M3904,",","."),0))),4)&amp;""),",",".")&amp;", "&amp;CHAR(34)&amp;"rawScore"&amp;CHAR(34)&amp;": "&amp;SUBSTITUTE(TRIM(ROUND(IFERROR(CriteriTecnici!$O3904*1,IFERROR(NUMBERVALUE(CriteriTecnici!$O3904,".",","),IFERROR(NUMBERVALUE(CriteriTecnici!$O3904,",","."),0))),4)&amp;""),",",".")&amp;CHAR(125)&amp;IF(TRUE,",",""))</f>
        <v/>
      </c>
    </row>
    <row r="4125">
      <c r="A4125" s="38">
        <f>IF(CriteriTecnici!$A3905="","","    "&amp;CHAR(123)&amp;CHAR(34)&amp;"bidderId"&amp;CHAR(34)&amp;": "&amp;CHAR(34)&amp;SUBSTITUTE(CriteriTecnici!$A3905,CHAR(34),"'")&amp;CHAR(34)&amp;", "&amp;CHAR(34)&amp;"lotId"&amp;CHAR(34)&amp;": "&amp;CHAR(34)&amp;SUBSTITUTE(CriteriTecnici!$C3905,CHAR(34),"'")&amp;CHAR(34)&amp;", "&amp;CHAR(34)&amp;"criterionId"&amp;CHAR(34)&amp;": "&amp;CHAR(34)&amp;SUBSTITUTE(CriteriTecnici!$D3905,CHAR(34),"'")&amp;CHAR(34)&amp;", "&amp;CHAR(34)&amp;"kind"&amp;CHAR(34)&amp;": "&amp;CHAR(34)&amp;SUBSTITUTE(CriteriTecnici!$F3905,CHAR(34),"'")&amp;CHAR(34)&amp;", "&amp;CHAR(34)&amp;"value"&amp;CHAR(34)&amp;": "&amp;SUBSTITUTE(TRIM(ROUND(IFERROR(CriteriTecnici!$N3905*1,IFERROR(NUMBERVALUE(CriteriTecnici!$N3905,".",","),IFERROR(NUMBERVALUE(CriteriTecnici!$N3905,",","."),0))),4)&amp;""),",",".")&amp;", "&amp;CHAR(34)&amp;"numerator"&amp;CHAR(34)&amp;": "&amp;SUBSTITUTE(TRIM(ROUND(IFERROR(CriteriTecnici!$K3905*1,IFERROR(NUMBERVALUE(CriteriTecnici!$K3905,".",","),IFERROR(NUMBERVALUE(CriteriTecnici!$K3905,",","."),0))),4)&amp;""),",",".")&amp;", "&amp;CHAR(34)&amp;"denominator"&amp;CHAR(34)&amp;": "&amp;SUBSTITUTE(TRIM(ROUND(IFERROR(CriteriTecnici!$L3905*1,IFERROR(NUMBERVALUE(CriteriTecnici!$L3905,".",","),IFERROR(NUMBERVALUE(CriteriTecnici!$L3905,",","."),0))),4)&amp;""),",",".")&amp;", "&amp;CHAR(34)&amp;"flag"&amp;CHAR(34)&amp;": "&amp;SUBSTITUTE(TRIM(ROUND(IFERROR(CriteriTecnici!$M3905*1,IFERROR(NUMBERVALUE(CriteriTecnici!$M3905,".",","),IFERROR(NUMBERVALUE(CriteriTecnici!$M3905,",","."),0))),4)&amp;""),",",".")&amp;", "&amp;CHAR(34)&amp;"rawScore"&amp;CHAR(34)&amp;": "&amp;SUBSTITUTE(TRIM(ROUND(IFERROR(CriteriTecnici!$O3905*1,IFERROR(NUMBERVALUE(CriteriTecnici!$O3905,".",","),IFERROR(NUMBERVALUE(CriteriTecnici!$O3905,",","."),0))),4)&amp;""),",",".")&amp;CHAR(125)&amp;IF(TRUE,",",""))</f>
        <v/>
      </c>
    </row>
    <row r="4126">
      <c r="A4126" s="38">
        <f>IF(CriteriTecnici!$A3906="","","    "&amp;CHAR(123)&amp;CHAR(34)&amp;"bidderId"&amp;CHAR(34)&amp;": "&amp;CHAR(34)&amp;SUBSTITUTE(CriteriTecnici!$A3906,CHAR(34),"'")&amp;CHAR(34)&amp;", "&amp;CHAR(34)&amp;"lotId"&amp;CHAR(34)&amp;": "&amp;CHAR(34)&amp;SUBSTITUTE(CriteriTecnici!$C3906,CHAR(34),"'")&amp;CHAR(34)&amp;", "&amp;CHAR(34)&amp;"criterionId"&amp;CHAR(34)&amp;": "&amp;CHAR(34)&amp;SUBSTITUTE(CriteriTecnici!$D3906,CHAR(34),"'")&amp;CHAR(34)&amp;", "&amp;CHAR(34)&amp;"kind"&amp;CHAR(34)&amp;": "&amp;CHAR(34)&amp;SUBSTITUTE(CriteriTecnici!$F3906,CHAR(34),"'")&amp;CHAR(34)&amp;", "&amp;CHAR(34)&amp;"value"&amp;CHAR(34)&amp;": "&amp;SUBSTITUTE(TRIM(ROUND(IFERROR(CriteriTecnici!$N3906*1,IFERROR(NUMBERVALUE(CriteriTecnici!$N3906,".",","),IFERROR(NUMBERVALUE(CriteriTecnici!$N3906,",","."),0))),4)&amp;""),",",".")&amp;", "&amp;CHAR(34)&amp;"numerator"&amp;CHAR(34)&amp;": "&amp;SUBSTITUTE(TRIM(ROUND(IFERROR(CriteriTecnici!$K3906*1,IFERROR(NUMBERVALUE(CriteriTecnici!$K3906,".",","),IFERROR(NUMBERVALUE(CriteriTecnici!$K3906,",","."),0))),4)&amp;""),",",".")&amp;", "&amp;CHAR(34)&amp;"denominator"&amp;CHAR(34)&amp;": "&amp;SUBSTITUTE(TRIM(ROUND(IFERROR(CriteriTecnici!$L3906*1,IFERROR(NUMBERVALUE(CriteriTecnici!$L3906,".",","),IFERROR(NUMBERVALUE(CriteriTecnici!$L3906,",","."),0))),4)&amp;""),",",".")&amp;", "&amp;CHAR(34)&amp;"flag"&amp;CHAR(34)&amp;": "&amp;SUBSTITUTE(TRIM(ROUND(IFERROR(CriteriTecnici!$M3906*1,IFERROR(NUMBERVALUE(CriteriTecnici!$M3906,".",","),IFERROR(NUMBERVALUE(CriteriTecnici!$M3906,",","."),0))),4)&amp;""),",",".")&amp;", "&amp;CHAR(34)&amp;"rawScore"&amp;CHAR(34)&amp;": "&amp;SUBSTITUTE(TRIM(ROUND(IFERROR(CriteriTecnici!$O3906*1,IFERROR(NUMBERVALUE(CriteriTecnici!$O3906,".",","),IFERROR(NUMBERVALUE(CriteriTecnici!$O3906,",","."),0))),4)&amp;""),",",".")&amp;CHAR(125)&amp;IF(TRUE,",",""))</f>
        <v/>
      </c>
    </row>
    <row r="4127">
      <c r="A4127" s="38">
        <f>IF(CriteriTecnici!$A3907="","","    "&amp;CHAR(123)&amp;CHAR(34)&amp;"bidderId"&amp;CHAR(34)&amp;": "&amp;CHAR(34)&amp;SUBSTITUTE(CriteriTecnici!$A3907,CHAR(34),"'")&amp;CHAR(34)&amp;", "&amp;CHAR(34)&amp;"lotId"&amp;CHAR(34)&amp;": "&amp;CHAR(34)&amp;SUBSTITUTE(CriteriTecnici!$C3907,CHAR(34),"'")&amp;CHAR(34)&amp;", "&amp;CHAR(34)&amp;"criterionId"&amp;CHAR(34)&amp;": "&amp;CHAR(34)&amp;SUBSTITUTE(CriteriTecnici!$D3907,CHAR(34),"'")&amp;CHAR(34)&amp;", "&amp;CHAR(34)&amp;"kind"&amp;CHAR(34)&amp;": "&amp;CHAR(34)&amp;SUBSTITUTE(CriteriTecnici!$F3907,CHAR(34),"'")&amp;CHAR(34)&amp;", "&amp;CHAR(34)&amp;"value"&amp;CHAR(34)&amp;": "&amp;SUBSTITUTE(TRIM(ROUND(IFERROR(CriteriTecnici!$N3907*1,IFERROR(NUMBERVALUE(CriteriTecnici!$N3907,".",","),IFERROR(NUMBERVALUE(CriteriTecnici!$N3907,",","."),0))),4)&amp;""),",",".")&amp;", "&amp;CHAR(34)&amp;"numerator"&amp;CHAR(34)&amp;": "&amp;SUBSTITUTE(TRIM(ROUND(IFERROR(CriteriTecnici!$K3907*1,IFERROR(NUMBERVALUE(CriteriTecnici!$K3907,".",","),IFERROR(NUMBERVALUE(CriteriTecnici!$K3907,",","."),0))),4)&amp;""),",",".")&amp;", "&amp;CHAR(34)&amp;"denominator"&amp;CHAR(34)&amp;": "&amp;SUBSTITUTE(TRIM(ROUND(IFERROR(CriteriTecnici!$L3907*1,IFERROR(NUMBERVALUE(CriteriTecnici!$L3907,".",","),IFERROR(NUMBERVALUE(CriteriTecnici!$L3907,",","."),0))),4)&amp;""),",",".")&amp;", "&amp;CHAR(34)&amp;"flag"&amp;CHAR(34)&amp;": "&amp;SUBSTITUTE(TRIM(ROUND(IFERROR(CriteriTecnici!$M3907*1,IFERROR(NUMBERVALUE(CriteriTecnici!$M3907,".",","),IFERROR(NUMBERVALUE(CriteriTecnici!$M3907,",","."),0))),4)&amp;""),",",".")&amp;", "&amp;CHAR(34)&amp;"rawScore"&amp;CHAR(34)&amp;": "&amp;SUBSTITUTE(TRIM(ROUND(IFERROR(CriteriTecnici!$O3907*1,IFERROR(NUMBERVALUE(CriteriTecnici!$O3907,".",","),IFERROR(NUMBERVALUE(CriteriTecnici!$O3907,",","."),0))),4)&amp;""),",",".")&amp;CHAR(125)&amp;IF(TRUE,",",""))</f>
        <v/>
      </c>
    </row>
    <row r="4128">
      <c r="A4128" s="38">
        <f>IF(CriteriTecnici!$A3908="","","    "&amp;CHAR(123)&amp;CHAR(34)&amp;"bidderId"&amp;CHAR(34)&amp;": "&amp;CHAR(34)&amp;SUBSTITUTE(CriteriTecnici!$A3908,CHAR(34),"'")&amp;CHAR(34)&amp;", "&amp;CHAR(34)&amp;"lotId"&amp;CHAR(34)&amp;": "&amp;CHAR(34)&amp;SUBSTITUTE(CriteriTecnici!$C3908,CHAR(34),"'")&amp;CHAR(34)&amp;", "&amp;CHAR(34)&amp;"criterionId"&amp;CHAR(34)&amp;": "&amp;CHAR(34)&amp;SUBSTITUTE(CriteriTecnici!$D3908,CHAR(34),"'")&amp;CHAR(34)&amp;", "&amp;CHAR(34)&amp;"kind"&amp;CHAR(34)&amp;": "&amp;CHAR(34)&amp;SUBSTITUTE(CriteriTecnici!$F3908,CHAR(34),"'")&amp;CHAR(34)&amp;", "&amp;CHAR(34)&amp;"value"&amp;CHAR(34)&amp;": "&amp;SUBSTITUTE(TRIM(ROUND(IFERROR(CriteriTecnici!$N3908*1,IFERROR(NUMBERVALUE(CriteriTecnici!$N3908,".",","),IFERROR(NUMBERVALUE(CriteriTecnici!$N3908,",","."),0))),4)&amp;""),",",".")&amp;", "&amp;CHAR(34)&amp;"numerator"&amp;CHAR(34)&amp;": "&amp;SUBSTITUTE(TRIM(ROUND(IFERROR(CriteriTecnici!$K3908*1,IFERROR(NUMBERVALUE(CriteriTecnici!$K3908,".",","),IFERROR(NUMBERVALUE(CriteriTecnici!$K3908,",","."),0))),4)&amp;""),",",".")&amp;", "&amp;CHAR(34)&amp;"denominator"&amp;CHAR(34)&amp;": "&amp;SUBSTITUTE(TRIM(ROUND(IFERROR(CriteriTecnici!$L3908*1,IFERROR(NUMBERVALUE(CriteriTecnici!$L3908,".",","),IFERROR(NUMBERVALUE(CriteriTecnici!$L3908,",","."),0))),4)&amp;""),",",".")&amp;", "&amp;CHAR(34)&amp;"flag"&amp;CHAR(34)&amp;": "&amp;SUBSTITUTE(TRIM(ROUND(IFERROR(CriteriTecnici!$M3908*1,IFERROR(NUMBERVALUE(CriteriTecnici!$M3908,".",","),IFERROR(NUMBERVALUE(CriteriTecnici!$M3908,",","."),0))),4)&amp;""),",",".")&amp;", "&amp;CHAR(34)&amp;"rawScore"&amp;CHAR(34)&amp;": "&amp;SUBSTITUTE(TRIM(ROUND(IFERROR(CriteriTecnici!$O3908*1,IFERROR(NUMBERVALUE(CriteriTecnici!$O3908,".",","),IFERROR(NUMBERVALUE(CriteriTecnici!$O3908,",","."),0))),4)&amp;""),",",".")&amp;CHAR(125)&amp;IF(TRUE,",",""))</f>
        <v/>
      </c>
    </row>
    <row r="4129">
      <c r="A4129" s="38">
        <f>IF(CriteriTecnici!$A3909="","","    "&amp;CHAR(123)&amp;CHAR(34)&amp;"bidderId"&amp;CHAR(34)&amp;": "&amp;CHAR(34)&amp;SUBSTITUTE(CriteriTecnici!$A3909,CHAR(34),"'")&amp;CHAR(34)&amp;", "&amp;CHAR(34)&amp;"lotId"&amp;CHAR(34)&amp;": "&amp;CHAR(34)&amp;SUBSTITUTE(CriteriTecnici!$C3909,CHAR(34),"'")&amp;CHAR(34)&amp;", "&amp;CHAR(34)&amp;"criterionId"&amp;CHAR(34)&amp;": "&amp;CHAR(34)&amp;SUBSTITUTE(CriteriTecnici!$D3909,CHAR(34),"'")&amp;CHAR(34)&amp;", "&amp;CHAR(34)&amp;"kind"&amp;CHAR(34)&amp;": "&amp;CHAR(34)&amp;SUBSTITUTE(CriteriTecnici!$F3909,CHAR(34),"'")&amp;CHAR(34)&amp;", "&amp;CHAR(34)&amp;"value"&amp;CHAR(34)&amp;": "&amp;SUBSTITUTE(TRIM(ROUND(IFERROR(CriteriTecnici!$N3909*1,IFERROR(NUMBERVALUE(CriteriTecnici!$N3909,".",","),IFERROR(NUMBERVALUE(CriteriTecnici!$N3909,",","."),0))),4)&amp;""),",",".")&amp;", "&amp;CHAR(34)&amp;"numerator"&amp;CHAR(34)&amp;": "&amp;SUBSTITUTE(TRIM(ROUND(IFERROR(CriteriTecnici!$K3909*1,IFERROR(NUMBERVALUE(CriteriTecnici!$K3909,".",","),IFERROR(NUMBERVALUE(CriteriTecnici!$K3909,",","."),0))),4)&amp;""),",",".")&amp;", "&amp;CHAR(34)&amp;"denominator"&amp;CHAR(34)&amp;": "&amp;SUBSTITUTE(TRIM(ROUND(IFERROR(CriteriTecnici!$L3909*1,IFERROR(NUMBERVALUE(CriteriTecnici!$L3909,".",","),IFERROR(NUMBERVALUE(CriteriTecnici!$L3909,",","."),0))),4)&amp;""),",",".")&amp;", "&amp;CHAR(34)&amp;"flag"&amp;CHAR(34)&amp;": "&amp;SUBSTITUTE(TRIM(ROUND(IFERROR(CriteriTecnici!$M3909*1,IFERROR(NUMBERVALUE(CriteriTecnici!$M3909,".",","),IFERROR(NUMBERVALUE(CriteriTecnici!$M3909,",","."),0))),4)&amp;""),",",".")&amp;", "&amp;CHAR(34)&amp;"rawScore"&amp;CHAR(34)&amp;": "&amp;SUBSTITUTE(TRIM(ROUND(IFERROR(CriteriTecnici!$O3909*1,IFERROR(NUMBERVALUE(CriteriTecnici!$O3909,".",","),IFERROR(NUMBERVALUE(CriteriTecnici!$O3909,",","."),0))),4)&amp;""),",",".")&amp;CHAR(125)&amp;IF(TRUE,",",""))</f>
        <v/>
      </c>
    </row>
    <row r="4130">
      <c r="A4130" s="38">
        <f>IF(CriteriTecnici!$A3910="","","    "&amp;CHAR(123)&amp;CHAR(34)&amp;"bidderId"&amp;CHAR(34)&amp;": "&amp;CHAR(34)&amp;SUBSTITUTE(CriteriTecnici!$A3910,CHAR(34),"'")&amp;CHAR(34)&amp;", "&amp;CHAR(34)&amp;"lotId"&amp;CHAR(34)&amp;": "&amp;CHAR(34)&amp;SUBSTITUTE(CriteriTecnici!$C3910,CHAR(34),"'")&amp;CHAR(34)&amp;", "&amp;CHAR(34)&amp;"criterionId"&amp;CHAR(34)&amp;": "&amp;CHAR(34)&amp;SUBSTITUTE(CriteriTecnici!$D3910,CHAR(34),"'")&amp;CHAR(34)&amp;", "&amp;CHAR(34)&amp;"kind"&amp;CHAR(34)&amp;": "&amp;CHAR(34)&amp;SUBSTITUTE(CriteriTecnici!$F3910,CHAR(34),"'")&amp;CHAR(34)&amp;", "&amp;CHAR(34)&amp;"value"&amp;CHAR(34)&amp;": "&amp;SUBSTITUTE(TRIM(ROUND(IFERROR(CriteriTecnici!$N3910*1,IFERROR(NUMBERVALUE(CriteriTecnici!$N3910,".",","),IFERROR(NUMBERVALUE(CriteriTecnici!$N3910,",","."),0))),4)&amp;""),",",".")&amp;", "&amp;CHAR(34)&amp;"numerator"&amp;CHAR(34)&amp;": "&amp;SUBSTITUTE(TRIM(ROUND(IFERROR(CriteriTecnici!$K3910*1,IFERROR(NUMBERVALUE(CriteriTecnici!$K3910,".",","),IFERROR(NUMBERVALUE(CriteriTecnici!$K3910,",","."),0))),4)&amp;""),",",".")&amp;", "&amp;CHAR(34)&amp;"denominator"&amp;CHAR(34)&amp;": "&amp;SUBSTITUTE(TRIM(ROUND(IFERROR(CriteriTecnici!$L3910*1,IFERROR(NUMBERVALUE(CriteriTecnici!$L3910,".",","),IFERROR(NUMBERVALUE(CriteriTecnici!$L3910,",","."),0))),4)&amp;""),",",".")&amp;", "&amp;CHAR(34)&amp;"flag"&amp;CHAR(34)&amp;": "&amp;SUBSTITUTE(TRIM(ROUND(IFERROR(CriteriTecnici!$M3910*1,IFERROR(NUMBERVALUE(CriteriTecnici!$M3910,".",","),IFERROR(NUMBERVALUE(CriteriTecnici!$M3910,",","."),0))),4)&amp;""),",",".")&amp;", "&amp;CHAR(34)&amp;"rawScore"&amp;CHAR(34)&amp;": "&amp;SUBSTITUTE(TRIM(ROUND(IFERROR(CriteriTecnici!$O3910*1,IFERROR(NUMBERVALUE(CriteriTecnici!$O3910,".",","),IFERROR(NUMBERVALUE(CriteriTecnici!$O3910,",","."),0))),4)&amp;""),",",".")&amp;CHAR(125)&amp;IF(COUNTA(Offerte!$A128:$A$200)&gt;0,",",""))</f>
        <v/>
      </c>
    </row>
    <row r="4131">
      <c r="A4131" s="38">
        <f>IF(CriteriTecnici!$A3911="","","    "&amp;CHAR(123)&amp;CHAR(34)&amp;"bidderId"&amp;CHAR(34)&amp;": "&amp;CHAR(34)&amp;SUBSTITUTE(CriteriTecnici!$A3911,CHAR(34),"'")&amp;CHAR(34)&amp;", "&amp;CHAR(34)&amp;"lotId"&amp;CHAR(34)&amp;": "&amp;CHAR(34)&amp;SUBSTITUTE(CriteriTecnici!$C3911,CHAR(34),"'")&amp;CHAR(34)&amp;", "&amp;CHAR(34)&amp;"criterionId"&amp;CHAR(34)&amp;": "&amp;CHAR(34)&amp;SUBSTITUTE(CriteriTecnici!$D3911,CHAR(34),"'")&amp;CHAR(34)&amp;", "&amp;CHAR(34)&amp;"kind"&amp;CHAR(34)&amp;": "&amp;CHAR(34)&amp;SUBSTITUTE(CriteriTecnici!$F3911,CHAR(34),"'")&amp;CHAR(34)&amp;", "&amp;CHAR(34)&amp;"value"&amp;CHAR(34)&amp;": "&amp;SUBSTITUTE(TRIM(ROUND(IFERROR(CriteriTecnici!$N3911*1,IFERROR(NUMBERVALUE(CriteriTecnici!$N3911,".",","),IFERROR(NUMBERVALUE(CriteriTecnici!$N3911,",","."),0))),4)&amp;""),",",".")&amp;", "&amp;CHAR(34)&amp;"numerator"&amp;CHAR(34)&amp;": "&amp;SUBSTITUTE(TRIM(ROUND(IFERROR(CriteriTecnici!$K3911*1,IFERROR(NUMBERVALUE(CriteriTecnici!$K3911,".",","),IFERROR(NUMBERVALUE(CriteriTecnici!$K3911,",","."),0))),4)&amp;""),",",".")&amp;", "&amp;CHAR(34)&amp;"denominator"&amp;CHAR(34)&amp;": "&amp;SUBSTITUTE(TRIM(ROUND(IFERROR(CriteriTecnici!$L3911*1,IFERROR(NUMBERVALUE(CriteriTecnici!$L3911,".",","),IFERROR(NUMBERVALUE(CriteriTecnici!$L3911,",","."),0))),4)&amp;""),",",".")&amp;", "&amp;CHAR(34)&amp;"flag"&amp;CHAR(34)&amp;": "&amp;SUBSTITUTE(TRIM(ROUND(IFERROR(CriteriTecnici!$M3911*1,IFERROR(NUMBERVALUE(CriteriTecnici!$M3911,".",","),IFERROR(NUMBERVALUE(CriteriTecnici!$M3911,",","."),0))),4)&amp;""),",",".")&amp;", "&amp;CHAR(34)&amp;"rawScore"&amp;CHAR(34)&amp;": "&amp;SUBSTITUTE(TRIM(ROUND(IFERROR(CriteriTecnici!$O3911*1,IFERROR(NUMBERVALUE(CriteriTecnici!$O3911,".",","),IFERROR(NUMBERVALUE(CriteriTecnici!$O3911,",","."),0))),4)&amp;""),",",".")&amp;CHAR(125)&amp;IF(TRUE,",",""))</f>
        <v/>
      </c>
    </row>
    <row r="4132">
      <c r="A4132" s="38">
        <f>IF(CriteriTecnici!$A3912="","","    "&amp;CHAR(123)&amp;CHAR(34)&amp;"bidderId"&amp;CHAR(34)&amp;": "&amp;CHAR(34)&amp;SUBSTITUTE(CriteriTecnici!$A3912,CHAR(34),"'")&amp;CHAR(34)&amp;", "&amp;CHAR(34)&amp;"lotId"&amp;CHAR(34)&amp;": "&amp;CHAR(34)&amp;SUBSTITUTE(CriteriTecnici!$C3912,CHAR(34),"'")&amp;CHAR(34)&amp;", "&amp;CHAR(34)&amp;"criterionId"&amp;CHAR(34)&amp;": "&amp;CHAR(34)&amp;SUBSTITUTE(CriteriTecnici!$D3912,CHAR(34),"'")&amp;CHAR(34)&amp;", "&amp;CHAR(34)&amp;"kind"&amp;CHAR(34)&amp;": "&amp;CHAR(34)&amp;SUBSTITUTE(CriteriTecnici!$F3912,CHAR(34),"'")&amp;CHAR(34)&amp;", "&amp;CHAR(34)&amp;"value"&amp;CHAR(34)&amp;": "&amp;SUBSTITUTE(TRIM(ROUND(IFERROR(CriteriTecnici!$N3912*1,IFERROR(NUMBERVALUE(CriteriTecnici!$N3912,".",","),IFERROR(NUMBERVALUE(CriteriTecnici!$N3912,",","."),0))),4)&amp;""),",",".")&amp;", "&amp;CHAR(34)&amp;"numerator"&amp;CHAR(34)&amp;": "&amp;SUBSTITUTE(TRIM(ROUND(IFERROR(CriteriTecnici!$K3912*1,IFERROR(NUMBERVALUE(CriteriTecnici!$K3912,".",","),IFERROR(NUMBERVALUE(CriteriTecnici!$K3912,",","."),0))),4)&amp;""),",",".")&amp;", "&amp;CHAR(34)&amp;"denominator"&amp;CHAR(34)&amp;": "&amp;SUBSTITUTE(TRIM(ROUND(IFERROR(CriteriTecnici!$L3912*1,IFERROR(NUMBERVALUE(CriteriTecnici!$L3912,".",","),IFERROR(NUMBERVALUE(CriteriTecnici!$L3912,",","."),0))),4)&amp;""),",",".")&amp;", "&amp;CHAR(34)&amp;"flag"&amp;CHAR(34)&amp;": "&amp;SUBSTITUTE(TRIM(ROUND(IFERROR(CriteriTecnici!$M3912*1,IFERROR(NUMBERVALUE(CriteriTecnici!$M3912,".",","),IFERROR(NUMBERVALUE(CriteriTecnici!$M3912,",","."),0))),4)&amp;""),",",".")&amp;", "&amp;CHAR(34)&amp;"rawScore"&amp;CHAR(34)&amp;": "&amp;SUBSTITUTE(TRIM(ROUND(IFERROR(CriteriTecnici!$O3912*1,IFERROR(NUMBERVALUE(CriteriTecnici!$O3912,".",","),IFERROR(NUMBERVALUE(CriteriTecnici!$O3912,",","."),0))),4)&amp;""),",",".")&amp;CHAR(125)&amp;IF(TRUE,",",""))</f>
        <v/>
      </c>
    </row>
    <row r="4133">
      <c r="A4133" s="38">
        <f>IF(CriteriTecnici!$A3913="","","    "&amp;CHAR(123)&amp;CHAR(34)&amp;"bidderId"&amp;CHAR(34)&amp;": "&amp;CHAR(34)&amp;SUBSTITUTE(CriteriTecnici!$A3913,CHAR(34),"'")&amp;CHAR(34)&amp;", "&amp;CHAR(34)&amp;"lotId"&amp;CHAR(34)&amp;": "&amp;CHAR(34)&amp;SUBSTITUTE(CriteriTecnici!$C3913,CHAR(34),"'")&amp;CHAR(34)&amp;", "&amp;CHAR(34)&amp;"criterionId"&amp;CHAR(34)&amp;": "&amp;CHAR(34)&amp;SUBSTITUTE(CriteriTecnici!$D3913,CHAR(34),"'")&amp;CHAR(34)&amp;", "&amp;CHAR(34)&amp;"kind"&amp;CHAR(34)&amp;": "&amp;CHAR(34)&amp;SUBSTITUTE(CriteriTecnici!$F3913,CHAR(34),"'")&amp;CHAR(34)&amp;", "&amp;CHAR(34)&amp;"value"&amp;CHAR(34)&amp;": "&amp;SUBSTITUTE(TRIM(ROUND(IFERROR(CriteriTecnici!$N3913*1,IFERROR(NUMBERVALUE(CriteriTecnici!$N3913,".",","),IFERROR(NUMBERVALUE(CriteriTecnici!$N3913,",","."),0))),4)&amp;""),",",".")&amp;", "&amp;CHAR(34)&amp;"numerator"&amp;CHAR(34)&amp;": "&amp;SUBSTITUTE(TRIM(ROUND(IFERROR(CriteriTecnici!$K3913*1,IFERROR(NUMBERVALUE(CriteriTecnici!$K3913,".",","),IFERROR(NUMBERVALUE(CriteriTecnici!$K3913,",","."),0))),4)&amp;""),",",".")&amp;", "&amp;CHAR(34)&amp;"denominator"&amp;CHAR(34)&amp;": "&amp;SUBSTITUTE(TRIM(ROUND(IFERROR(CriteriTecnici!$L3913*1,IFERROR(NUMBERVALUE(CriteriTecnici!$L3913,".",","),IFERROR(NUMBERVALUE(CriteriTecnici!$L3913,",","."),0))),4)&amp;""),",",".")&amp;", "&amp;CHAR(34)&amp;"flag"&amp;CHAR(34)&amp;": "&amp;SUBSTITUTE(TRIM(ROUND(IFERROR(CriteriTecnici!$M3913*1,IFERROR(NUMBERVALUE(CriteriTecnici!$M3913,".",","),IFERROR(NUMBERVALUE(CriteriTecnici!$M3913,",","."),0))),4)&amp;""),",",".")&amp;", "&amp;CHAR(34)&amp;"rawScore"&amp;CHAR(34)&amp;": "&amp;SUBSTITUTE(TRIM(ROUND(IFERROR(CriteriTecnici!$O3913*1,IFERROR(NUMBERVALUE(CriteriTecnici!$O3913,".",","),IFERROR(NUMBERVALUE(CriteriTecnici!$O3913,",","."),0))),4)&amp;""),",",".")&amp;CHAR(125)&amp;IF(TRUE,",",""))</f>
        <v/>
      </c>
    </row>
    <row r="4134">
      <c r="A4134" s="38">
        <f>IF(CriteriTecnici!$A3914="","","    "&amp;CHAR(123)&amp;CHAR(34)&amp;"bidderId"&amp;CHAR(34)&amp;": "&amp;CHAR(34)&amp;SUBSTITUTE(CriteriTecnici!$A3914,CHAR(34),"'")&amp;CHAR(34)&amp;", "&amp;CHAR(34)&amp;"lotId"&amp;CHAR(34)&amp;": "&amp;CHAR(34)&amp;SUBSTITUTE(CriteriTecnici!$C3914,CHAR(34),"'")&amp;CHAR(34)&amp;", "&amp;CHAR(34)&amp;"criterionId"&amp;CHAR(34)&amp;": "&amp;CHAR(34)&amp;SUBSTITUTE(CriteriTecnici!$D3914,CHAR(34),"'")&amp;CHAR(34)&amp;", "&amp;CHAR(34)&amp;"kind"&amp;CHAR(34)&amp;": "&amp;CHAR(34)&amp;SUBSTITUTE(CriteriTecnici!$F3914,CHAR(34),"'")&amp;CHAR(34)&amp;", "&amp;CHAR(34)&amp;"value"&amp;CHAR(34)&amp;": "&amp;SUBSTITUTE(TRIM(ROUND(IFERROR(CriteriTecnici!$N3914*1,IFERROR(NUMBERVALUE(CriteriTecnici!$N3914,".",","),IFERROR(NUMBERVALUE(CriteriTecnici!$N3914,",","."),0))),4)&amp;""),",",".")&amp;", "&amp;CHAR(34)&amp;"numerator"&amp;CHAR(34)&amp;": "&amp;SUBSTITUTE(TRIM(ROUND(IFERROR(CriteriTecnici!$K3914*1,IFERROR(NUMBERVALUE(CriteriTecnici!$K3914,".",","),IFERROR(NUMBERVALUE(CriteriTecnici!$K3914,",","."),0))),4)&amp;""),",",".")&amp;", "&amp;CHAR(34)&amp;"denominator"&amp;CHAR(34)&amp;": "&amp;SUBSTITUTE(TRIM(ROUND(IFERROR(CriteriTecnici!$L3914*1,IFERROR(NUMBERVALUE(CriteriTecnici!$L3914,".",","),IFERROR(NUMBERVALUE(CriteriTecnici!$L3914,",","."),0))),4)&amp;""),",",".")&amp;", "&amp;CHAR(34)&amp;"flag"&amp;CHAR(34)&amp;": "&amp;SUBSTITUTE(TRIM(ROUND(IFERROR(CriteriTecnici!$M3914*1,IFERROR(NUMBERVALUE(CriteriTecnici!$M3914,".",","),IFERROR(NUMBERVALUE(CriteriTecnici!$M3914,",","."),0))),4)&amp;""),",",".")&amp;", "&amp;CHAR(34)&amp;"rawScore"&amp;CHAR(34)&amp;": "&amp;SUBSTITUTE(TRIM(ROUND(IFERROR(CriteriTecnici!$O3914*1,IFERROR(NUMBERVALUE(CriteriTecnici!$O3914,".",","),IFERROR(NUMBERVALUE(CriteriTecnici!$O3914,",","."),0))),4)&amp;""),",",".")&amp;CHAR(125)&amp;IF(TRUE,",",""))</f>
        <v/>
      </c>
    </row>
    <row r="4135">
      <c r="A4135" s="38">
        <f>IF(CriteriTecnici!$A3915="","","    "&amp;CHAR(123)&amp;CHAR(34)&amp;"bidderId"&amp;CHAR(34)&amp;": "&amp;CHAR(34)&amp;SUBSTITUTE(CriteriTecnici!$A3915,CHAR(34),"'")&amp;CHAR(34)&amp;", "&amp;CHAR(34)&amp;"lotId"&amp;CHAR(34)&amp;": "&amp;CHAR(34)&amp;SUBSTITUTE(CriteriTecnici!$C3915,CHAR(34),"'")&amp;CHAR(34)&amp;", "&amp;CHAR(34)&amp;"criterionId"&amp;CHAR(34)&amp;": "&amp;CHAR(34)&amp;SUBSTITUTE(CriteriTecnici!$D3915,CHAR(34),"'")&amp;CHAR(34)&amp;", "&amp;CHAR(34)&amp;"kind"&amp;CHAR(34)&amp;": "&amp;CHAR(34)&amp;SUBSTITUTE(CriteriTecnici!$F3915,CHAR(34),"'")&amp;CHAR(34)&amp;", "&amp;CHAR(34)&amp;"value"&amp;CHAR(34)&amp;": "&amp;SUBSTITUTE(TRIM(ROUND(IFERROR(CriteriTecnici!$N3915*1,IFERROR(NUMBERVALUE(CriteriTecnici!$N3915,".",","),IFERROR(NUMBERVALUE(CriteriTecnici!$N3915,",","."),0))),4)&amp;""),",",".")&amp;", "&amp;CHAR(34)&amp;"numerator"&amp;CHAR(34)&amp;": "&amp;SUBSTITUTE(TRIM(ROUND(IFERROR(CriteriTecnici!$K3915*1,IFERROR(NUMBERVALUE(CriteriTecnici!$K3915,".",","),IFERROR(NUMBERVALUE(CriteriTecnici!$K3915,",","."),0))),4)&amp;""),",",".")&amp;", "&amp;CHAR(34)&amp;"denominator"&amp;CHAR(34)&amp;": "&amp;SUBSTITUTE(TRIM(ROUND(IFERROR(CriteriTecnici!$L3915*1,IFERROR(NUMBERVALUE(CriteriTecnici!$L3915,".",","),IFERROR(NUMBERVALUE(CriteriTecnici!$L3915,",","."),0))),4)&amp;""),",",".")&amp;", "&amp;CHAR(34)&amp;"flag"&amp;CHAR(34)&amp;": "&amp;SUBSTITUTE(TRIM(ROUND(IFERROR(CriteriTecnici!$M3915*1,IFERROR(NUMBERVALUE(CriteriTecnici!$M3915,".",","),IFERROR(NUMBERVALUE(CriteriTecnici!$M3915,",","."),0))),4)&amp;""),",",".")&amp;", "&amp;CHAR(34)&amp;"rawScore"&amp;CHAR(34)&amp;": "&amp;SUBSTITUTE(TRIM(ROUND(IFERROR(CriteriTecnici!$O3915*1,IFERROR(NUMBERVALUE(CriteriTecnici!$O3915,".",","),IFERROR(NUMBERVALUE(CriteriTecnici!$O3915,",","."),0))),4)&amp;""),",",".")&amp;CHAR(125)&amp;IF(TRUE,",",""))</f>
        <v/>
      </c>
    </row>
    <row r="4136">
      <c r="A4136" s="38">
        <f>IF(CriteriTecnici!$A3916="","","    "&amp;CHAR(123)&amp;CHAR(34)&amp;"bidderId"&amp;CHAR(34)&amp;": "&amp;CHAR(34)&amp;SUBSTITUTE(CriteriTecnici!$A3916,CHAR(34),"'")&amp;CHAR(34)&amp;", "&amp;CHAR(34)&amp;"lotId"&amp;CHAR(34)&amp;": "&amp;CHAR(34)&amp;SUBSTITUTE(CriteriTecnici!$C3916,CHAR(34),"'")&amp;CHAR(34)&amp;", "&amp;CHAR(34)&amp;"criterionId"&amp;CHAR(34)&amp;": "&amp;CHAR(34)&amp;SUBSTITUTE(CriteriTecnici!$D3916,CHAR(34),"'")&amp;CHAR(34)&amp;", "&amp;CHAR(34)&amp;"kind"&amp;CHAR(34)&amp;": "&amp;CHAR(34)&amp;SUBSTITUTE(CriteriTecnici!$F3916,CHAR(34),"'")&amp;CHAR(34)&amp;", "&amp;CHAR(34)&amp;"value"&amp;CHAR(34)&amp;": "&amp;SUBSTITUTE(TRIM(ROUND(IFERROR(CriteriTecnici!$N3916*1,IFERROR(NUMBERVALUE(CriteriTecnici!$N3916,".",","),IFERROR(NUMBERVALUE(CriteriTecnici!$N3916,",","."),0))),4)&amp;""),",",".")&amp;", "&amp;CHAR(34)&amp;"numerator"&amp;CHAR(34)&amp;": "&amp;SUBSTITUTE(TRIM(ROUND(IFERROR(CriteriTecnici!$K3916*1,IFERROR(NUMBERVALUE(CriteriTecnici!$K3916,".",","),IFERROR(NUMBERVALUE(CriteriTecnici!$K3916,",","."),0))),4)&amp;""),",",".")&amp;", "&amp;CHAR(34)&amp;"denominator"&amp;CHAR(34)&amp;": "&amp;SUBSTITUTE(TRIM(ROUND(IFERROR(CriteriTecnici!$L3916*1,IFERROR(NUMBERVALUE(CriteriTecnici!$L3916,".",","),IFERROR(NUMBERVALUE(CriteriTecnici!$L3916,",","."),0))),4)&amp;""),",",".")&amp;", "&amp;CHAR(34)&amp;"flag"&amp;CHAR(34)&amp;": "&amp;SUBSTITUTE(TRIM(ROUND(IFERROR(CriteriTecnici!$M3916*1,IFERROR(NUMBERVALUE(CriteriTecnici!$M3916,".",","),IFERROR(NUMBERVALUE(CriteriTecnici!$M3916,",","."),0))),4)&amp;""),",",".")&amp;", "&amp;CHAR(34)&amp;"rawScore"&amp;CHAR(34)&amp;": "&amp;SUBSTITUTE(TRIM(ROUND(IFERROR(CriteriTecnici!$O3916*1,IFERROR(NUMBERVALUE(CriteriTecnici!$O3916,".",","),IFERROR(NUMBERVALUE(CriteriTecnici!$O3916,",","."),0))),4)&amp;""),",",".")&amp;CHAR(125)&amp;IF(TRUE,",",""))</f>
        <v/>
      </c>
    </row>
    <row r="4137">
      <c r="A4137" s="38">
        <f>IF(CriteriTecnici!$A3917="","","    "&amp;CHAR(123)&amp;CHAR(34)&amp;"bidderId"&amp;CHAR(34)&amp;": "&amp;CHAR(34)&amp;SUBSTITUTE(CriteriTecnici!$A3917,CHAR(34),"'")&amp;CHAR(34)&amp;", "&amp;CHAR(34)&amp;"lotId"&amp;CHAR(34)&amp;": "&amp;CHAR(34)&amp;SUBSTITUTE(CriteriTecnici!$C3917,CHAR(34),"'")&amp;CHAR(34)&amp;", "&amp;CHAR(34)&amp;"criterionId"&amp;CHAR(34)&amp;": "&amp;CHAR(34)&amp;SUBSTITUTE(CriteriTecnici!$D3917,CHAR(34),"'")&amp;CHAR(34)&amp;", "&amp;CHAR(34)&amp;"kind"&amp;CHAR(34)&amp;": "&amp;CHAR(34)&amp;SUBSTITUTE(CriteriTecnici!$F3917,CHAR(34),"'")&amp;CHAR(34)&amp;", "&amp;CHAR(34)&amp;"value"&amp;CHAR(34)&amp;": "&amp;SUBSTITUTE(TRIM(ROUND(IFERROR(CriteriTecnici!$N3917*1,IFERROR(NUMBERVALUE(CriteriTecnici!$N3917,".",","),IFERROR(NUMBERVALUE(CriteriTecnici!$N3917,",","."),0))),4)&amp;""),",",".")&amp;", "&amp;CHAR(34)&amp;"numerator"&amp;CHAR(34)&amp;": "&amp;SUBSTITUTE(TRIM(ROUND(IFERROR(CriteriTecnici!$K3917*1,IFERROR(NUMBERVALUE(CriteriTecnici!$K3917,".",","),IFERROR(NUMBERVALUE(CriteriTecnici!$K3917,",","."),0))),4)&amp;""),",",".")&amp;", "&amp;CHAR(34)&amp;"denominator"&amp;CHAR(34)&amp;": "&amp;SUBSTITUTE(TRIM(ROUND(IFERROR(CriteriTecnici!$L3917*1,IFERROR(NUMBERVALUE(CriteriTecnici!$L3917,".",","),IFERROR(NUMBERVALUE(CriteriTecnici!$L3917,",","."),0))),4)&amp;""),",",".")&amp;", "&amp;CHAR(34)&amp;"flag"&amp;CHAR(34)&amp;": "&amp;SUBSTITUTE(TRIM(ROUND(IFERROR(CriteriTecnici!$M3917*1,IFERROR(NUMBERVALUE(CriteriTecnici!$M3917,".",","),IFERROR(NUMBERVALUE(CriteriTecnici!$M3917,",","."),0))),4)&amp;""),",",".")&amp;", "&amp;CHAR(34)&amp;"rawScore"&amp;CHAR(34)&amp;": "&amp;SUBSTITUTE(TRIM(ROUND(IFERROR(CriteriTecnici!$O3917*1,IFERROR(NUMBERVALUE(CriteriTecnici!$O3917,".",","),IFERROR(NUMBERVALUE(CriteriTecnici!$O3917,",","."),0))),4)&amp;""),",",".")&amp;CHAR(125)&amp;IF(TRUE,",",""))</f>
        <v/>
      </c>
    </row>
    <row r="4138">
      <c r="A4138" s="38">
        <f>IF(CriteriTecnici!$A3918="","","    "&amp;CHAR(123)&amp;CHAR(34)&amp;"bidderId"&amp;CHAR(34)&amp;": "&amp;CHAR(34)&amp;SUBSTITUTE(CriteriTecnici!$A3918,CHAR(34),"'")&amp;CHAR(34)&amp;", "&amp;CHAR(34)&amp;"lotId"&amp;CHAR(34)&amp;": "&amp;CHAR(34)&amp;SUBSTITUTE(CriteriTecnici!$C3918,CHAR(34),"'")&amp;CHAR(34)&amp;", "&amp;CHAR(34)&amp;"criterionId"&amp;CHAR(34)&amp;": "&amp;CHAR(34)&amp;SUBSTITUTE(CriteriTecnici!$D3918,CHAR(34),"'")&amp;CHAR(34)&amp;", "&amp;CHAR(34)&amp;"kind"&amp;CHAR(34)&amp;": "&amp;CHAR(34)&amp;SUBSTITUTE(CriteriTecnici!$F3918,CHAR(34),"'")&amp;CHAR(34)&amp;", "&amp;CHAR(34)&amp;"value"&amp;CHAR(34)&amp;": "&amp;SUBSTITUTE(TRIM(ROUND(IFERROR(CriteriTecnici!$N3918*1,IFERROR(NUMBERVALUE(CriteriTecnici!$N3918,".",","),IFERROR(NUMBERVALUE(CriteriTecnici!$N3918,",","."),0))),4)&amp;""),",",".")&amp;", "&amp;CHAR(34)&amp;"numerator"&amp;CHAR(34)&amp;": "&amp;SUBSTITUTE(TRIM(ROUND(IFERROR(CriteriTecnici!$K3918*1,IFERROR(NUMBERVALUE(CriteriTecnici!$K3918,".",","),IFERROR(NUMBERVALUE(CriteriTecnici!$K3918,",","."),0))),4)&amp;""),",",".")&amp;", "&amp;CHAR(34)&amp;"denominator"&amp;CHAR(34)&amp;": "&amp;SUBSTITUTE(TRIM(ROUND(IFERROR(CriteriTecnici!$L3918*1,IFERROR(NUMBERVALUE(CriteriTecnici!$L3918,".",","),IFERROR(NUMBERVALUE(CriteriTecnici!$L3918,",","."),0))),4)&amp;""),",",".")&amp;", "&amp;CHAR(34)&amp;"flag"&amp;CHAR(34)&amp;": "&amp;SUBSTITUTE(TRIM(ROUND(IFERROR(CriteriTecnici!$M3918*1,IFERROR(NUMBERVALUE(CriteriTecnici!$M3918,".",","),IFERROR(NUMBERVALUE(CriteriTecnici!$M3918,",","."),0))),4)&amp;""),",",".")&amp;", "&amp;CHAR(34)&amp;"rawScore"&amp;CHAR(34)&amp;": "&amp;SUBSTITUTE(TRIM(ROUND(IFERROR(CriteriTecnici!$O3918*1,IFERROR(NUMBERVALUE(CriteriTecnici!$O3918,".",","),IFERROR(NUMBERVALUE(CriteriTecnici!$O3918,",","."),0))),4)&amp;""),",",".")&amp;CHAR(125)&amp;IF(TRUE,",",""))</f>
        <v/>
      </c>
    </row>
    <row r="4139">
      <c r="A4139" s="38">
        <f>IF(CriteriTecnici!$A3919="","","    "&amp;CHAR(123)&amp;CHAR(34)&amp;"bidderId"&amp;CHAR(34)&amp;": "&amp;CHAR(34)&amp;SUBSTITUTE(CriteriTecnici!$A3919,CHAR(34),"'")&amp;CHAR(34)&amp;", "&amp;CHAR(34)&amp;"lotId"&amp;CHAR(34)&amp;": "&amp;CHAR(34)&amp;SUBSTITUTE(CriteriTecnici!$C3919,CHAR(34),"'")&amp;CHAR(34)&amp;", "&amp;CHAR(34)&amp;"criterionId"&amp;CHAR(34)&amp;": "&amp;CHAR(34)&amp;SUBSTITUTE(CriteriTecnici!$D3919,CHAR(34),"'")&amp;CHAR(34)&amp;", "&amp;CHAR(34)&amp;"kind"&amp;CHAR(34)&amp;": "&amp;CHAR(34)&amp;SUBSTITUTE(CriteriTecnici!$F3919,CHAR(34),"'")&amp;CHAR(34)&amp;", "&amp;CHAR(34)&amp;"value"&amp;CHAR(34)&amp;": "&amp;SUBSTITUTE(TRIM(ROUND(IFERROR(CriteriTecnici!$N3919*1,IFERROR(NUMBERVALUE(CriteriTecnici!$N3919,".",","),IFERROR(NUMBERVALUE(CriteriTecnici!$N3919,",","."),0))),4)&amp;""),",",".")&amp;", "&amp;CHAR(34)&amp;"numerator"&amp;CHAR(34)&amp;": "&amp;SUBSTITUTE(TRIM(ROUND(IFERROR(CriteriTecnici!$K3919*1,IFERROR(NUMBERVALUE(CriteriTecnici!$K3919,".",","),IFERROR(NUMBERVALUE(CriteriTecnici!$K3919,",","."),0))),4)&amp;""),",",".")&amp;", "&amp;CHAR(34)&amp;"denominator"&amp;CHAR(34)&amp;": "&amp;SUBSTITUTE(TRIM(ROUND(IFERROR(CriteriTecnici!$L3919*1,IFERROR(NUMBERVALUE(CriteriTecnici!$L3919,".",","),IFERROR(NUMBERVALUE(CriteriTecnici!$L3919,",","."),0))),4)&amp;""),",",".")&amp;", "&amp;CHAR(34)&amp;"flag"&amp;CHAR(34)&amp;": "&amp;SUBSTITUTE(TRIM(ROUND(IFERROR(CriteriTecnici!$M3919*1,IFERROR(NUMBERVALUE(CriteriTecnici!$M3919,".",","),IFERROR(NUMBERVALUE(CriteriTecnici!$M3919,",","."),0))),4)&amp;""),",",".")&amp;", "&amp;CHAR(34)&amp;"rawScore"&amp;CHAR(34)&amp;": "&amp;SUBSTITUTE(TRIM(ROUND(IFERROR(CriteriTecnici!$O3919*1,IFERROR(NUMBERVALUE(CriteriTecnici!$O3919,".",","),IFERROR(NUMBERVALUE(CriteriTecnici!$O3919,",","."),0))),4)&amp;""),",",".")&amp;CHAR(125)&amp;IF(TRUE,",",""))</f>
        <v/>
      </c>
    </row>
    <row r="4140">
      <c r="A4140" s="38">
        <f>IF(CriteriTecnici!$A3920="","","    "&amp;CHAR(123)&amp;CHAR(34)&amp;"bidderId"&amp;CHAR(34)&amp;": "&amp;CHAR(34)&amp;SUBSTITUTE(CriteriTecnici!$A3920,CHAR(34),"'")&amp;CHAR(34)&amp;", "&amp;CHAR(34)&amp;"lotId"&amp;CHAR(34)&amp;": "&amp;CHAR(34)&amp;SUBSTITUTE(CriteriTecnici!$C3920,CHAR(34),"'")&amp;CHAR(34)&amp;", "&amp;CHAR(34)&amp;"criterionId"&amp;CHAR(34)&amp;": "&amp;CHAR(34)&amp;SUBSTITUTE(CriteriTecnici!$D3920,CHAR(34),"'")&amp;CHAR(34)&amp;", "&amp;CHAR(34)&amp;"kind"&amp;CHAR(34)&amp;": "&amp;CHAR(34)&amp;SUBSTITUTE(CriteriTecnici!$F3920,CHAR(34),"'")&amp;CHAR(34)&amp;", "&amp;CHAR(34)&amp;"value"&amp;CHAR(34)&amp;": "&amp;SUBSTITUTE(TRIM(ROUND(IFERROR(CriteriTecnici!$N3920*1,IFERROR(NUMBERVALUE(CriteriTecnici!$N3920,".",","),IFERROR(NUMBERVALUE(CriteriTecnici!$N3920,",","."),0))),4)&amp;""),",",".")&amp;", "&amp;CHAR(34)&amp;"numerator"&amp;CHAR(34)&amp;": "&amp;SUBSTITUTE(TRIM(ROUND(IFERROR(CriteriTecnici!$K3920*1,IFERROR(NUMBERVALUE(CriteriTecnici!$K3920,".",","),IFERROR(NUMBERVALUE(CriteriTecnici!$K3920,",","."),0))),4)&amp;""),",",".")&amp;", "&amp;CHAR(34)&amp;"denominator"&amp;CHAR(34)&amp;": "&amp;SUBSTITUTE(TRIM(ROUND(IFERROR(CriteriTecnici!$L3920*1,IFERROR(NUMBERVALUE(CriteriTecnici!$L3920,".",","),IFERROR(NUMBERVALUE(CriteriTecnici!$L3920,",","."),0))),4)&amp;""),",",".")&amp;", "&amp;CHAR(34)&amp;"flag"&amp;CHAR(34)&amp;": "&amp;SUBSTITUTE(TRIM(ROUND(IFERROR(CriteriTecnici!$M3920*1,IFERROR(NUMBERVALUE(CriteriTecnici!$M3920,".",","),IFERROR(NUMBERVALUE(CriteriTecnici!$M3920,",","."),0))),4)&amp;""),",",".")&amp;", "&amp;CHAR(34)&amp;"rawScore"&amp;CHAR(34)&amp;": "&amp;SUBSTITUTE(TRIM(ROUND(IFERROR(CriteriTecnici!$O3920*1,IFERROR(NUMBERVALUE(CriteriTecnici!$O3920,".",","),IFERROR(NUMBERVALUE(CriteriTecnici!$O3920,",","."),0))),4)&amp;""),",",".")&amp;CHAR(125)&amp;IF(TRUE,",",""))</f>
        <v/>
      </c>
    </row>
    <row r="4141">
      <c r="A4141" s="38">
        <f>IF(CriteriTecnici!$A3921="","","    "&amp;CHAR(123)&amp;CHAR(34)&amp;"bidderId"&amp;CHAR(34)&amp;": "&amp;CHAR(34)&amp;SUBSTITUTE(CriteriTecnici!$A3921,CHAR(34),"'")&amp;CHAR(34)&amp;", "&amp;CHAR(34)&amp;"lotId"&amp;CHAR(34)&amp;": "&amp;CHAR(34)&amp;SUBSTITUTE(CriteriTecnici!$C3921,CHAR(34),"'")&amp;CHAR(34)&amp;", "&amp;CHAR(34)&amp;"criterionId"&amp;CHAR(34)&amp;": "&amp;CHAR(34)&amp;SUBSTITUTE(CriteriTecnici!$D3921,CHAR(34),"'")&amp;CHAR(34)&amp;", "&amp;CHAR(34)&amp;"kind"&amp;CHAR(34)&amp;": "&amp;CHAR(34)&amp;SUBSTITUTE(CriteriTecnici!$F3921,CHAR(34),"'")&amp;CHAR(34)&amp;", "&amp;CHAR(34)&amp;"value"&amp;CHAR(34)&amp;": "&amp;SUBSTITUTE(TRIM(ROUND(IFERROR(CriteriTecnici!$N3921*1,IFERROR(NUMBERVALUE(CriteriTecnici!$N3921,".",","),IFERROR(NUMBERVALUE(CriteriTecnici!$N3921,",","."),0))),4)&amp;""),",",".")&amp;", "&amp;CHAR(34)&amp;"numerator"&amp;CHAR(34)&amp;": "&amp;SUBSTITUTE(TRIM(ROUND(IFERROR(CriteriTecnici!$K3921*1,IFERROR(NUMBERVALUE(CriteriTecnici!$K3921,".",","),IFERROR(NUMBERVALUE(CriteriTecnici!$K3921,",","."),0))),4)&amp;""),",",".")&amp;", "&amp;CHAR(34)&amp;"denominator"&amp;CHAR(34)&amp;": "&amp;SUBSTITUTE(TRIM(ROUND(IFERROR(CriteriTecnici!$L3921*1,IFERROR(NUMBERVALUE(CriteriTecnici!$L3921,".",","),IFERROR(NUMBERVALUE(CriteriTecnici!$L3921,",","."),0))),4)&amp;""),",",".")&amp;", "&amp;CHAR(34)&amp;"flag"&amp;CHAR(34)&amp;": "&amp;SUBSTITUTE(TRIM(ROUND(IFERROR(CriteriTecnici!$M3921*1,IFERROR(NUMBERVALUE(CriteriTecnici!$M3921,".",","),IFERROR(NUMBERVALUE(CriteriTecnici!$M3921,",","."),0))),4)&amp;""),",",".")&amp;", "&amp;CHAR(34)&amp;"rawScore"&amp;CHAR(34)&amp;": "&amp;SUBSTITUTE(TRIM(ROUND(IFERROR(CriteriTecnici!$O3921*1,IFERROR(NUMBERVALUE(CriteriTecnici!$O3921,".",","),IFERROR(NUMBERVALUE(CriteriTecnici!$O3921,",","."),0))),4)&amp;""),",",".")&amp;CHAR(125)&amp;IF(TRUE,",",""))</f>
        <v/>
      </c>
    </row>
    <row r="4142">
      <c r="A4142" s="38">
        <f>IF(CriteriTecnici!$A3922="","","    "&amp;CHAR(123)&amp;CHAR(34)&amp;"bidderId"&amp;CHAR(34)&amp;": "&amp;CHAR(34)&amp;SUBSTITUTE(CriteriTecnici!$A3922,CHAR(34),"'")&amp;CHAR(34)&amp;", "&amp;CHAR(34)&amp;"lotId"&amp;CHAR(34)&amp;": "&amp;CHAR(34)&amp;SUBSTITUTE(CriteriTecnici!$C3922,CHAR(34),"'")&amp;CHAR(34)&amp;", "&amp;CHAR(34)&amp;"criterionId"&amp;CHAR(34)&amp;": "&amp;CHAR(34)&amp;SUBSTITUTE(CriteriTecnici!$D3922,CHAR(34),"'")&amp;CHAR(34)&amp;", "&amp;CHAR(34)&amp;"kind"&amp;CHAR(34)&amp;": "&amp;CHAR(34)&amp;SUBSTITUTE(CriteriTecnici!$F3922,CHAR(34),"'")&amp;CHAR(34)&amp;", "&amp;CHAR(34)&amp;"value"&amp;CHAR(34)&amp;": "&amp;SUBSTITUTE(TRIM(ROUND(IFERROR(CriteriTecnici!$N3922*1,IFERROR(NUMBERVALUE(CriteriTecnici!$N3922,".",","),IFERROR(NUMBERVALUE(CriteriTecnici!$N3922,",","."),0))),4)&amp;""),",",".")&amp;", "&amp;CHAR(34)&amp;"numerator"&amp;CHAR(34)&amp;": "&amp;SUBSTITUTE(TRIM(ROUND(IFERROR(CriteriTecnici!$K3922*1,IFERROR(NUMBERVALUE(CriteriTecnici!$K3922,".",","),IFERROR(NUMBERVALUE(CriteriTecnici!$K3922,",","."),0))),4)&amp;""),",",".")&amp;", "&amp;CHAR(34)&amp;"denominator"&amp;CHAR(34)&amp;": "&amp;SUBSTITUTE(TRIM(ROUND(IFERROR(CriteriTecnici!$L3922*1,IFERROR(NUMBERVALUE(CriteriTecnici!$L3922,".",","),IFERROR(NUMBERVALUE(CriteriTecnici!$L3922,",","."),0))),4)&amp;""),",",".")&amp;", "&amp;CHAR(34)&amp;"flag"&amp;CHAR(34)&amp;": "&amp;SUBSTITUTE(TRIM(ROUND(IFERROR(CriteriTecnici!$M3922*1,IFERROR(NUMBERVALUE(CriteriTecnici!$M3922,".",","),IFERROR(NUMBERVALUE(CriteriTecnici!$M3922,",","."),0))),4)&amp;""),",",".")&amp;", "&amp;CHAR(34)&amp;"rawScore"&amp;CHAR(34)&amp;": "&amp;SUBSTITUTE(TRIM(ROUND(IFERROR(CriteriTecnici!$O3922*1,IFERROR(NUMBERVALUE(CriteriTecnici!$O3922,".",","),IFERROR(NUMBERVALUE(CriteriTecnici!$O3922,",","."),0))),4)&amp;""),",",".")&amp;CHAR(125)&amp;IF(TRUE,",",""))</f>
        <v/>
      </c>
    </row>
    <row r="4143">
      <c r="A4143" s="38">
        <f>IF(CriteriTecnici!$A3923="","","    "&amp;CHAR(123)&amp;CHAR(34)&amp;"bidderId"&amp;CHAR(34)&amp;": "&amp;CHAR(34)&amp;SUBSTITUTE(CriteriTecnici!$A3923,CHAR(34),"'")&amp;CHAR(34)&amp;", "&amp;CHAR(34)&amp;"lotId"&amp;CHAR(34)&amp;": "&amp;CHAR(34)&amp;SUBSTITUTE(CriteriTecnici!$C3923,CHAR(34),"'")&amp;CHAR(34)&amp;", "&amp;CHAR(34)&amp;"criterionId"&amp;CHAR(34)&amp;": "&amp;CHAR(34)&amp;SUBSTITUTE(CriteriTecnici!$D3923,CHAR(34),"'")&amp;CHAR(34)&amp;", "&amp;CHAR(34)&amp;"kind"&amp;CHAR(34)&amp;": "&amp;CHAR(34)&amp;SUBSTITUTE(CriteriTecnici!$F3923,CHAR(34),"'")&amp;CHAR(34)&amp;", "&amp;CHAR(34)&amp;"value"&amp;CHAR(34)&amp;": "&amp;SUBSTITUTE(TRIM(ROUND(IFERROR(CriteriTecnici!$N3923*1,IFERROR(NUMBERVALUE(CriteriTecnici!$N3923,".",","),IFERROR(NUMBERVALUE(CriteriTecnici!$N3923,",","."),0))),4)&amp;""),",",".")&amp;", "&amp;CHAR(34)&amp;"numerator"&amp;CHAR(34)&amp;": "&amp;SUBSTITUTE(TRIM(ROUND(IFERROR(CriteriTecnici!$K3923*1,IFERROR(NUMBERVALUE(CriteriTecnici!$K3923,".",","),IFERROR(NUMBERVALUE(CriteriTecnici!$K3923,",","."),0))),4)&amp;""),",",".")&amp;", "&amp;CHAR(34)&amp;"denominator"&amp;CHAR(34)&amp;": "&amp;SUBSTITUTE(TRIM(ROUND(IFERROR(CriteriTecnici!$L3923*1,IFERROR(NUMBERVALUE(CriteriTecnici!$L3923,".",","),IFERROR(NUMBERVALUE(CriteriTecnici!$L3923,",","."),0))),4)&amp;""),",",".")&amp;", "&amp;CHAR(34)&amp;"flag"&amp;CHAR(34)&amp;": "&amp;SUBSTITUTE(TRIM(ROUND(IFERROR(CriteriTecnici!$M3923*1,IFERROR(NUMBERVALUE(CriteriTecnici!$M3923,".",","),IFERROR(NUMBERVALUE(CriteriTecnici!$M3923,",","."),0))),4)&amp;""),",",".")&amp;", "&amp;CHAR(34)&amp;"rawScore"&amp;CHAR(34)&amp;": "&amp;SUBSTITUTE(TRIM(ROUND(IFERROR(CriteriTecnici!$O3923*1,IFERROR(NUMBERVALUE(CriteriTecnici!$O3923,".",","),IFERROR(NUMBERVALUE(CriteriTecnici!$O3923,",","."),0))),4)&amp;""),",",".")&amp;CHAR(125)&amp;IF(TRUE,",",""))</f>
        <v/>
      </c>
    </row>
    <row r="4144">
      <c r="A4144" s="38">
        <f>IF(CriteriTecnici!$A3924="","","    "&amp;CHAR(123)&amp;CHAR(34)&amp;"bidderId"&amp;CHAR(34)&amp;": "&amp;CHAR(34)&amp;SUBSTITUTE(CriteriTecnici!$A3924,CHAR(34),"'")&amp;CHAR(34)&amp;", "&amp;CHAR(34)&amp;"lotId"&amp;CHAR(34)&amp;": "&amp;CHAR(34)&amp;SUBSTITUTE(CriteriTecnici!$C3924,CHAR(34),"'")&amp;CHAR(34)&amp;", "&amp;CHAR(34)&amp;"criterionId"&amp;CHAR(34)&amp;": "&amp;CHAR(34)&amp;SUBSTITUTE(CriteriTecnici!$D3924,CHAR(34),"'")&amp;CHAR(34)&amp;", "&amp;CHAR(34)&amp;"kind"&amp;CHAR(34)&amp;": "&amp;CHAR(34)&amp;SUBSTITUTE(CriteriTecnici!$F3924,CHAR(34),"'")&amp;CHAR(34)&amp;", "&amp;CHAR(34)&amp;"value"&amp;CHAR(34)&amp;": "&amp;SUBSTITUTE(TRIM(ROUND(IFERROR(CriteriTecnici!$N3924*1,IFERROR(NUMBERVALUE(CriteriTecnici!$N3924,".",","),IFERROR(NUMBERVALUE(CriteriTecnici!$N3924,",","."),0))),4)&amp;""),",",".")&amp;", "&amp;CHAR(34)&amp;"numerator"&amp;CHAR(34)&amp;": "&amp;SUBSTITUTE(TRIM(ROUND(IFERROR(CriteriTecnici!$K3924*1,IFERROR(NUMBERVALUE(CriteriTecnici!$K3924,".",","),IFERROR(NUMBERVALUE(CriteriTecnici!$K3924,",","."),0))),4)&amp;""),",",".")&amp;", "&amp;CHAR(34)&amp;"denominator"&amp;CHAR(34)&amp;": "&amp;SUBSTITUTE(TRIM(ROUND(IFERROR(CriteriTecnici!$L3924*1,IFERROR(NUMBERVALUE(CriteriTecnici!$L3924,".",","),IFERROR(NUMBERVALUE(CriteriTecnici!$L3924,",","."),0))),4)&amp;""),",",".")&amp;", "&amp;CHAR(34)&amp;"flag"&amp;CHAR(34)&amp;": "&amp;SUBSTITUTE(TRIM(ROUND(IFERROR(CriteriTecnici!$M3924*1,IFERROR(NUMBERVALUE(CriteriTecnici!$M3924,".",","),IFERROR(NUMBERVALUE(CriteriTecnici!$M3924,",","."),0))),4)&amp;""),",",".")&amp;", "&amp;CHAR(34)&amp;"rawScore"&amp;CHAR(34)&amp;": "&amp;SUBSTITUTE(TRIM(ROUND(IFERROR(CriteriTecnici!$O3924*1,IFERROR(NUMBERVALUE(CriteriTecnici!$O3924,".",","),IFERROR(NUMBERVALUE(CriteriTecnici!$O3924,",","."),0))),4)&amp;""),",",".")&amp;CHAR(125)&amp;IF(TRUE,",",""))</f>
        <v/>
      </c>
    </row>
    <row r="4145">
      <c r="A4145" s="38">
        <f>IF(CriteriTecnici!$A3925="","","    "&amp;CHAR(123)&amp;CHAR(34)&amp;"bidderId"&amp;CHAR(34)&amp;": "&amp;CHAR(34)&amp;SUBSTITUTE(CriteriTecnici!$A3925,CHAR(34),"'")&amp;CHAR(34)&amp;", "&amp;CHAR(34)&amp;"lotId"&amp;CHAR(34)&amp;": "&amp;CHAR(34)&amp;SUBSTITUTE(CriteriTecnici!$C3925,CHAR(34),"'")&amp;CHAR(34)&amp;", "&amp;CHAR(34)&amp;"criterionId"&amp;CHAR(34)&amp;": "&amp;CHAR(34)&amp;SUBSTITUTE(CriteriTecnici!$D3925,CHAR(34),"'")&amp;CHAR(34)&amp;", "&amp;CHAR(34)&amp;"kind"&amp;CHAR(34)&amp;": "&amp;CHAR(34)&amp;SUBSTITUTE(CriteriTecnici!$F3925,CHAR(34),"'")&amp;CHAR(34)&amp;", "&amp;CHAR(34)&amp;"value"&amp;CHAR(34)&amp;": "&amp;SUBSTITUTE(TRIM(ROUND(IFERROR(CriteriTecnici!$N3925*1,IFERROR(NUMBERVALUE(CriteriTecnici!$N3925,".",","),IFERROR(NUMBERVALUE(CriteriTecnici!$N3925,",","."),0))),4)&amp;""),",",".")&amp;", "&amp;CHAR(34)&amp;"numerator"&amp;CHAR(34)&amp;": "&amp;SUBSTITUTE(TRIM(ROUND(IFERROR(CriteriTecnici!$K3925*1,IFERROR(NUMBERVALUE(CriteriTecnici!$K3925,".",","),IFERROR(NUMBERVALUE(CriteriTecnici!$K3925,",","."),0))),4)&amp;""),",",".")&amp;", "&amp;CHAR(34)&amp;"denominator"&amp;CHAR(34)&amp;": "&amp;SUBSTITUTE(TRIM(ROUND(IFERROR(CriteriTecnici!$L3925*1,IFERROR(NUMBERVALUE(CriteriTecnici!$L3925,".",","),IFERROR(NUMBERVALUE(CriteriTecnici!$L3925,",","."),0))),4)&amp;""),",",".")&amp;", "&amp;CHAR(34)&amp;"flag"&amp;CHAR(34)&amp;": "&amp;SUBSTITUTE(TRIM(ROUND(IFERROR(CriteriTecnici!$M3925*1,IFERROR(NUMBERVALUE(CriteriTecnici!$M3925,".",","),IFERROR(NUMBERVALUE(CriteriTecnici!$M3925,",","."),0))),4)&amp;""),",",".")&amp;", "&amp;CHAR(34)&amp;"rawScore"&amp;CHAR(34)&amp;": "&amp;SUBSTITUTE(TRIM(ROUND(IFERROR(CriteriTecnici!$O3925*1,IFERROR(NUMBERVALUE(CriteriTecnici!$O3925,".",","),IFERROR(NUMBERVALUE(CriteriTecnici!$O3925,",","."),0))),4)&amp;""),",",".")&amp;CHAR(125)&amp;IF(TRUE,",",""))</f>
        <v/>
      </c>
    </row>
    <row r="4146">
      <c r="A4146" s="38">
        <f>IF(CriteriTecnici!$A3926="","","    "&amp;CHAR(123)&amp;CHAR(34)&amp;"bidderId"&amp;CHAR(34)&amp;": "&amp;CHAR(34)&amp;SUBSTITUTE(CriteriTecnici!$A3926,CHAR(34),"'")&amp;CHAR(34)&amp;", "&amp;CHAR(34)&amp;"lotId"&amp;CHAR(34)&amp;": "&amp;CHAR(34)&amp;SUBSTITUTE(CriteriTecnici!$C3926,CHAR(34),"'")&amp;CHAR(34)&amp;", "&amp;CHAR(34)&amp;"criterionId"&amp;CHAR(34)&amp;": "&amp;CHAR(34)&amp;SUBSTITUTE(CriteriTecnici!$D3926,CHAR(34),"'")&amp;CHAR(34)&amp;", "&amp;CHAR(34)&amp;"kind"&amp;CHAR(34)&amp;": "&amp;CHAR(34)&amp;SUBSTITUTE(CriteriTecnici!$F3926,CHAR(34),"'")&amp;CHAR(34)&amp;", "&amp;CHAR(34)&amp;"value"&amp;CHAR(34)&amp;": "&amp;SUBSTITUTE(TRIM(ROUND(IFERROR(CriteriTecnici!$N3926*1,IFERROR(NUMBERVALUE(CriteriTecnici!$N3926,".",","),IFERROR(NUMBERVALUE(CriteriTecnici!$N3926,",","."),0))),4)&amp;""),",",".")&amp;", "&amp;CHAR(34)&amp;"numerator"&amp;CHAR(34)&amp;": "&amp;SUBSTITUTE(TRIM(ROUND(IFERROR(CriteriTecnici!$K3926*1,IFERROR(NUMBERVALUE(CriteriTecnici!$K3926,".",","),IFERROR(NUMBERVALUE(CriteriTecnici!$K3926,",","."),0))),4)&amp;""),",",".")&amp;", "&amp;CHAR(34)&amp;"denominator"&amp;CHAR(34)&amp;": "&amp;SUBSTITUTE(TRIM(ROUND(IFERROR(CriteriTecnici!$L3926*1,IFERROR(NUMBERVALUE(CriteriTecnici!$L3926,".",","),IFERROR(NUMBERVALUE(CriteriTecnici!$L3926,",","."),0))),4)&amp;""),",",".")&amp;", "&amp;CHAR(34)&amp;"flag"&amp;CHAR(34)&amp;": "&amp;SUBSTITUTE(TRIM(ROUND(IFERROR(CriteriTecnici!$M3926*1,IFERROR(NUMBERVALUE(CriteriTecnici!$M3926,".",","),IFERROR(NUMBERVALUE(CriteriTecnici!$M3926,",","."),0))),4)&amp;""),",",".")&amp;", "&amp;CHAR(34)&amp;"rawScore"&amp;CHAR(34)&amp;": "&amp;SUBSTITUTE(TRIM(ROUND(IFERROR(CriteriTecnici!$O3926*1,IFERROR(NUMBERVALUE(CriteriTecnici!$O3926,".",","),IFERROR(NUMBERVALUE(CriteriTecnici!$O3926,",","."),0))),4)&amp;""),",",".")&amp;CHAR(125)&amp;IF(TRUE,",",""))</f>
        <v/>
      </c>
    </row>
    <row r="4147">
      <c r="A4147" s="38">
        <f>IF(CriteriTecnici!$A3927="","","    "&amp;CHAR(123)&amp;CHAR(34)&amp;"bidderId"&amp;CHAR(34)&amp;": "&amp;CHAR(34)&amp;SUBSTITUTE(CriteriTecnici!$A3927,CHAR(34),"'")&amp;CHAR(34)&amp;", "&amp;CHAR(34)&amp;"lotId"&amp;CHAR(34)&amp;": "&amp;CHAR(34)&amp;SUBSTITUTE(CriteriTecnici!$C3927,CHAR(34),"'")&amp;CHAR(34)&amp;", "&amp;CHAR(34)&amp;"criterionId"&amp;CHAR(34)&amp;": "&amp;CHAR(34)&amp;SUBSTITUTE(CriteriTecnici!$D3927,CHAR(34),"'")&amp;CHAR(34)&amp;", "&amp;CHAR(34)&amp;"kind"&amp;CHAR(34)&amp;": "&amp;CHAR(34)&amp;SUBSTITUTE(CriteriTecnici!$F3927,CHAR(34),"'")&amp;CHAR(34)&amp;", "&amp;CHAR(34)&amp;"value"&amp;CHAR(34)&amp;": "&amp;SUBSTITUTE(TRIM(ROUND(IFERROR(CriteriTecnici!$N3927*1,IFERROR(NUMBERVALUE(CriteriTecnici!$N3927,".",","),IFERROR(NUMBERVALUE(CriteriTecnici!$N3927,",","."),0))),4)&amp;""),",",".")&amp;", "&amp;CHAR(34)&amp;"numerator"&amp;CHAR(34)&amp;": "&amp;SUBSTITUTE(TRIM(ROUND(IFERROR(CriteriTecnici!$K3927*1,IFERROR(NUMBERVALUE(CriteriTecnici!$K3927,".",","),IFERROR(NUMBERVALUE(CriteriTecnici!$K3927,",","."),0))),4)&amp;""),",",".")&amp;", "&amp;CHAR(34)&amp;"denominator"&amp;CHAR(34)&amp;": "&amp;SUBSTITUTE(TRIM(ROUND(IFERROR(CriteriTecnici!$L3927*1,IFERROR(NUMBERVALUE(CriteriTecnici!$L3927,".",","),IFERROR(NUMBERVALUE(CriteriTecnici!$L3927,",","."),0))),4)&amp;""),",",".")&amp;", "&amp;CHAR(34)&amp;"flag"&amp;CHAR(34)&amp;": "&amp;SUBSTITUTE(TRIM(ROUND(IFERROR(CriteriTecnici!$M3927*1,IFERROR(NUMBERVALUE(CriteriTecnici!$M3927,".",","),IFERROR(NUMBERVALUE(CriteriTecnici!$M3927,",","."),0))),4)&amp;""),",",".")&amp;", "&amp;CHAR(34)&amp;"rawScore"&amp;CHAR(34)&amp;": "&amp;SUBSTITUTE(TRIM(ROUND(IFERROR(CriteriTecnici!$O3927*1,IFERROR(NUMBERVALUE(CriteriTecnici!$O3927,".",","),IFERROR(NUMBERVALUE(CriteriTecnici!$O3927,",","."),0))),4)&amp;""),",",".")&amp;CHAR(125)&amp;IF(TRUE,",",""))</f>
        <v/>
      </c>
    </row>
    <row r="4148">
      <c r="A4148" s="38">
        <f>IF(CriteriTecnici!$A3928="","","    "&amp;CHAR(123)&amp;CHAR(34)&amp;"bidderId"&amp;CHAR(34)&amp;": "&amp;CHAR(34)&amp;SUBSTITUTE(CriteriTecnici!$A3928,CHAR(34),"'")&amp;CHAR(34)&amp;", "&amp;CHAR(34)&amp;"lotId"&amp;CHAR(34)&amp;": "&amp;CHAR(34)&amp;SUBSTITUTE(CriteriTecnici!$C3928,CHAR(34),"'")&amp;CHAR(34)&amp;", "&amp;CHAR(34)&amp;"criterionId"&amp;CHAR(34)&amp;": "&amp;CHAR(34)&amp;SUBSTITUTE(CriteriTecnici!$D3928,CHAR(34),"'")&amp;CHAR(34)&amp;", "&amp;CHAR(34)&amp;"kind"&amp;CHAR(34)&amp;": "&amp;CHAR(34)&amp;SUBSTITUTE(CriteriTecnici!$F3928,CHAR(34),"'")&amp;CHAR(34)&amp;", "&amp;CHAR(34)&amp;"value"&amp;CHAR(34)&amp;": "&amp;SUBSTITUTE(TRIM(ROUND(IFERROR(CriteriTecnici!$N3928*1,IFERROR(NUMBERVALUE(CriteriTecnici!$N3928,".",","),IFERROR(NUMBERVALUE(CriteriTecnici!$N3928,",","."),0))),4)&amp;""),",",".")&amp;", "&amp;CHAR(34)&amp;"numerator"&amp;CHAR(34)&amp;": "&amp;SUBSTITUTE(TRIM(ROUND(IFERROR(CriteriTecnici!$K3928*1,IFERROR(NUMBERVALUE(CriteriTecnici!$K3928,".",","),IFERROR(NUMBERVALUE(CriteriTecnici!$K3928,",","."),0))),4)&amp;""),",",".")&amp;", "&amp;CHAR(34)&amp;"denominator"&amp;CHAR(34)&amp;": "&amp;SUBSTITUTE(TRIM(ROUND(IFERROR(CriteriTecnici!$L3928*1,IFERROR(NUMBERVALUE(CriteriTecnici!$L3928,".",","),IFERROR(NUMBERVALUE(CriteriTecnici!$L3928,",","."),0))),4)&amp;""),",",".")&amp;", "&amp;CHAR(34)&amp;"flag"&amp;CHAR(34)&amp;": "&amp;SUBSTITUTE(TRIM(ROUND(IFERROR(CriteriTecnici!$M3928*1,IFERROR(NUMBERVALUE(CriteriTecnici!$M3928,".",","),IFERROR(NUMBERVALUE(CriteriTecnici!$M3928,",","."),0))),4)&amp;""),",",".")&amp;", "&amp;CHAR(34)&amp;"rawScore"&amp;CHAR(34)&amp;": "&amp;SUBSTITUTE(TRIM(ROUND(IFERROR(CriteriTecnici!$O3928*1,IFERROR(NUMBERVALUE(CriteriTecnici!$O3928,".",","),IFERROR(NUMBERVALUE(CriteriTecnici!$O3928,",","."),0))),4)&amp;""),",",".")&amp;CHAR(125)&amp;IF(TRUE,",",""))</f>
        <v/>
      </c>
    </row>
    <row r="4149">
      <c r="A4149" s="38">
        <f>IF(CriteriTecnici!$A3929="","","    "&amp;CHAR(123)&amp;CHAR(34)&amp;"bidderId"&amp;CHAR(34)&amp;": "&amp;CHAR(34)&amp;SUBSTITUTE(CriteriTecnici!$A3929,CHAR(34),"'")&amp;CHAR(34)&amp;", "&amp;CHAR(34)&amp;"lotId"&amp;CHAR(34)&amp;": "&amp;CHAR(34)&amp;SUBSTITUTE(CriteriTecnici!$C3929,CHAR(34),"'")&amp;CHAR(34)&amp;", "&amp;CHAR(34)&amp;"criterionId"&amp;CHAR(34)&amp;": "&amp;CHAR(34)&amp;SUBSTITUTE(CriteriTecnici!$D3929,CHAR(34),"'")&amp;CHAR(34)&amp;", "&amp;CHAR(34)&amp;"kind"&amp;CHAR(34)&amp;": "&amp;CHAR(34)&amp;SUBSTITUTE(CriteriTecnici!$F3929,CHAR(34),"'")&amp;CHAR(34)&amp;", "&amp;CHAR(34)&amp;"value"&amp;CHAR(34)&amp;": "&amp;SUBSTITUTE(TRIM(ROUND(IFERROR(CriteriTecnici!$N3929*1,IFERROR(NUMBERVALUE(CriteriTecnici!$N3929,".",","),IFERROR(NUMBERVALUE(CriteriTecnici!$N3929,",","."),0))),4)&amp;""),",",".")&amp;", "&amp;CHAR(34)&amp;"numerator"&amp;CHAR(34)&amp;": "&amp;SUBSTITUTE(TRIM(ROUND(IFERROR(CriteriTecnici!$K3929*1,IFERROR(NUMBERVALUE(CriteriTecnici!$K3929,".",","),IFERROR(NUMBERVALUE(CriteriTecnici!$K3929,",","."),0))),4)&amp;""),",",".")&amp;", "&amp;CHAR(34)&amp;"denominator"&amp;CHAR(34)&amp;": "&amp;SUBSTITUTE(TRIM(ROUND(IFERROR(CriteriTecnici!$L3929*1,IFERROR(NUMBERVALUE(CriteriTecnici!$L3929,".",","),IFERROR(NUMBERVALUE(CriteriTecnici!$L3929,",","."),0))),4)&amp;""),",",".")&amp;", "&amp;CHAR(34)&amp;"flag"&amp;CHAR(34)&amp;": "&amp;SUBSTITUTE(TRIM(ROUND(IFERROR(CriteriTecnici!$M3929*1,IFERROR(NUMBERVALUE(CriteriTecnici!$M3929,".",","),IFERROR(NUMBERVALUE(CriteriTecnici!$M3929,",","."),0))),4)&amp;""),",",".")&amp;", "&amp;CHAR(34)&amp;"rawScore"&amp;CHAR(34)&amp;": "&amp;SUBSTITUTE(TRIM(ROUND(IFERROR(CriteriTecnici!$O3929*1,IFERROR(NUMBERVALUE(CriteriTecnici!$O3929,".",","),IFERROR(NUMBERVALUE(CriteriTecnici!$O3929,",","."),0))),4)&amp;""),",",".")&amp;CHAR(125)&amp;IF(TRUE,",",""))</f>
        <v/>
      </c>
    </row>
    <row r="4150">
      <c r="A4150" s="38">
        <f>IF(CriteriTecnici!$A3930="","","    "&amp;CHAR(123)&amp;CHAR(34)&amp;"bidderId"&amp;CHAR(34)&amp;": "&amp;CHAR(34)&amp;SUBSTITUTE(CriteriTecnici!$A3930,CHAR(34),"'")&amp;CHAR(34)&amp;", "&amp;CHAR(34)&amp;"lotId"&amp;CHAR(34)&amp;": "&amp;CHAR(34)&amp;SUBSTITUTE(CriteriTecnici!$C3930,CHAR(34),"'")&amp;CHAR(34)&amp;", "&amp;CHAR(34)&amp;"criterionId"&amp;CHAR(34)&amp;": "&amp;CHAR(34)&amp;SUBSTITUTE(CriteriTecnici!$D3930,CHAR(34),"'")&amp;CHAR(34)&amp;", "&amp;CHAR(34)&amp;"kind"&amp;CHAR(34)&amp;": "&amp;CHAR(34)&amp;SUBSTITUTE(CriteriTecnici!$F3930,CHAR(34),"'")&amp;CHAR(34)&amp;", "&amp;CHAR(34)&amp;"value"&amp;CHAR(34)&amp;": "&amp;SUBSTITUTE(TRIM(ROUND(IFERROR(CriteriTecnici!$N3930*1,IFERROR(NUMBERVALUE(CriteriTecnici!$N3930,".",","),IFERROR(NUMBERVALUE(CriteriTecnici!$N3930,",","."),0))),4)&amp;""),",",".")&amp;", "&amp;CHAR(34)&amp;"numerator"&amp;CHAR(34)&amp;": "&amp;SUBSTITUTE(TRIM(ROUND(IFERROR(CriteriTecnici!$K3930*1,IFERROR(NUMBERVALUE(CriteriTecnici!$K3930,".",","),IFERROR(NUMBERVALUE(CriteriTecnici!$K3930,",","."),0))),4)&amp;""),",",".")&amp;", "&amp;CHAR(34)&amp;"denominator"&amp;CHAR(34)&amp;": "&amp;SUBSTITUTE(TRIM(ROUND(IFERROR(CriteriTecnici!$L3930*1,IFERROR(NUMBERVALUE(CriteriTecnici!$L3930,".",","),IFERROR(NUMBERVALUE(CriteriTecnici!$L3930,",","."),0))),4)&amp;""),",",".")&amp;", "&amp;CHAR(34)&amp;"flag"&amp;CHAR(34)&amp;": "&amp;SUBSTITUTE(TRIM(ROUND(IFERROR(CriteriTecnici!$M3930*1,IFERROR(NUMBERVALUE(CriteriTecnici!$M3930,".",","),IFERROR(NUMBERVALUE(CriteriTecnici!$M3930,",","."),0))),4)&amp;""),",",".")&amp;", "&amp;CHAR(34)&amp;"rawScore"&amp;CHAR(34)&amp;": "&amp;SUBSTITUTE(TRIM(ROUND(IFERROR(CriteriTecnici!$O3930*1,IFERROR(NUMBERVALUE(CriteriTecnici!$O3930,".",","),IFERROR(NUMBERVALUE(CriteriTecnici!$O3930,",","."),0))),4)&amp;""),",",".")&amp;CHAR(125)&amp;IF(TRUE,",",""))</f>
        <v/>
      </c>
    </row>
    <row r="4151">
      <c r="A4151" s="38">
        <f>IF(CriteriTecnici!$A3931="","","    "&amp;CHAR(123)&amp;CHAR(34)&amp;"bidderId"&amp;CHAR(34)&amp;": "&amp;CHAR(34)&amp;SUBSTITUTE(CriteriTecnici!$A3931,CHAR(34),"'")&amp;CHAR(34)&amp;", "&amp;CHAR(34)&amp;"lotId"&amp;CHAR(34)&amp;": "&amp;CHAR(34)&amp;SUBSTITUTE(CriteriTecnici!$C3931,CHAR(34),"'")&amp;CHAR(34)&amp;", "&amp;CHAR(34)&amp;"criterionId"&amp;CHAR(34)&amp;": "&amp;CHAR(34)&amp;SUBSTITUTE(CriteriTecnici!$D3931,CHAR(34),"'")&amp;CHAR(34)&amp;", "&amp;CHAR(34)&amp;"kind"&amp;CHAR(34)&amp;": "&amp;CHAR(34)&amp;SUBSTITUTE(CriteriTecnici!$F3931,CHAR(34),"'")&amp;CHAR(34)&amp;", "&amp;CHAR(34)&amp;"value"&amp;CHAR(34)&amp;": "&amp;SUBSTITUTE(TRIM(ROUND(IFERROR(CriteriTecnici!$N3931*1,IFERROR(NUMBERVALUE(CriteriTecnici!$N3931,".",","),IFERROR(NUMBERVALUE(CriteriTecnici!$N3931,",","."),0))),4)&amp;""),",",".")&amp;", "&amp;CHAR(34)&amp;"numerator"&amp;CHAR(34)&amp;": "&amp;SUBSTITUTE(TRIM(ROUND(IFERROR(CriteriTecnici!$K3931*1,IFERROR(NUMBERVALUE(CriteriTecnici!$K3931,".",","),IFERROR(NUMBERVALUE(CriteriTecnici!$K3931,",","."),0))),4)&amp;""),",",".")&amp;", "&amp;CHAR(34)&amp;"denominator"&amp;CHAR(34)&amp;": "&amp;SUBSTITUTE(TRIM(ROUND(IFERROR(CriteriTecnici!$L3931*1,IFERROR(NUMBERVALUE(CriteriTecnici!$L3931,".",","),IFERROR(NUMBERVALUE(CriteriTecnici!$L3931,",","."),0))),4)&amp;""),",",".")&amp;", "&amp;CHAR(34)&amp;"flag"&amp;CHAR(34)&amp;": "&amp;SUBSTITUTE(TRIM(ROUND(IFERROR(CriteriTecnici!$M3931*1,IFERROR(NUMBERVALUE(CriteriTecnici!$M3931,".",","),IFERROR(NUMBERVALUE(CriteriTecnici!$M3931,",","."),0))),4)&amp;""),",",".")&amp;", "&amp;CHAR(34)&amp;"rawScore"&amp;CHAR(34)&amp;": "&amp;SUBSTITUTE(TRIM(ROUND(IFERROR(CriteriTecnici!$O3931*1,IFERROR(NUMBERVALUE(CriteriTecnici!$O3931,".",","),IFERROR(NUMBERVALUE(CriteriTecnici!$O3931,",","."),0))),4)&amp;""),",",".")&amp;CHAR(125)&amp;IF(TRUE,",",""))</f>
        <v/>
      </c>
    </row>
    <row r="4152">
      <c r="A4152" s="38">
        <f>IF(CriteriTecnici!$A3932="","","    "&amp;CHAR(123)&amp;CHAR(34)&amp;"bidderId"&amp;CHAR(34)&amp;": "&amp;CHAR(34)&amp;SUBSTITUTE(CriteriTecnici!$A3932,CHAR(34),"'")&amp;CHAR(34)&amp;", "&amp;CHAR(34)&amp;"lotId"&amp;CHAR(34)&amp;": "&amp;CHAR(34)&amp;SUBSTITUTE(CriteriTecnici!$C3932,CHAR(34),"'")&amp;CHAR(34)&amp;", "&amp;CHAR(34)&amp;"criterionId"&amp;CHAR(34)&amp;": "&amp;CHAR(34)&amp;SUBSTITUTE(CriteriTecnici!$D3932,CHAR(34),"'")&amp;CHAR(34)&amp;", "&amp;CHAR(34)&amp;"kind"&amp;CHAR(34)&amp;": "&amp;CHAR(34)&amp;SUBSTITUTE(CriteriTecnici!$F3932,CHAR(34),"'")&amp;CHAR(34)&amp;", "&amp;CHAR(34)&amp;"value"&amp;CHAR(34)&amp;": "&amp;SUBSTITUTE(TRIM(ROUND(IFERROR(CriteriTecnici!$N3932*1,IFERROR(NUMBERVALUE(CriteriTecnici!$N3932,".",","),IFERROR(NUMBERVALUE(CriteriTecnici!$N3932,",","."),0))),4)&amp;""),",",".")&amp;", "&amp;CHAR(34)&amp;"numerator"&amp;CHAR(34)&amp;": "&amp;SUBSTITUTE(TRIM(ROUND(IFERROR(CriteriTecnici!$K3932*1,IFERROR(NUMBERVALUE(CriteriTecnici!$K3932,".",","),IFERROR(NUMBERVALUE(CriteriTecnici!$K3932,",","."),0))),4)&amp;""),",",".")&amp;", "&amp;CHAR(34)&amp;"denominator"&amp;CHAR(34)&amp;": "&amp;SUBSTITUTE(TRIM(ROUND(IFERROR(CriteriTecnici!$L3932*1,IFERROR(NUMBERVALUE(CriteriTecnici!$L3932,".",","),IFERROR(NUMBERVALUE(CriteriTecnici!$L3932,",","."),0))),4)&amp;""),",",".")&amp;", "&amp;CHAR(34)&amp;"flag"&amp;CHAR(34)&amp;": "&amp;SUBSTITUTE(TRIM(ROUND(IFERROR(CriteriTecnici!$M3932*1,IFERROR(NUMBERVALUE(CriteriTecnici!$M3932,".",","),IFERROR(NUMBERVALUE(CriteriTecnici!$M3932,",","."),0))),4)&amp;""),",",".")&amp;", "&amp;CHAR(34)&amp;"rawScore"&amp;CHAR(34)&amp;": "&amp;SUBSTITUTE(TRIM(ROUND(IFERROR(CriteriTecnici!$O3932*1,IFERROR(NUMBERVALUE(CriteriTecnici!$O3932,".",","),IFERROR(NUMBERVALUE(CriteriTecnici!$O3932,",","."),0))),4)&amp;""),",",".")&amp;CHAR(125)&amp;IF(TRUE,",",""))</f>
        <v/>
      </c>
    </row>
    <row r="4153">
      <c r="A4153" s="38">
        <f>IF(CriteriTecnici!$A3933="","","    "&amp;CHAR(123)&amp;CHAR(34)&amp;"bidderId"&amp;CHAR(34)&amp;": "&amp;CHAR(34)&amp;SUBSTITUTE(CriteriTecnici!$A3933,CHAR(34),"'")&amp;CHAR(34)&amp;", "&amp;CHAR(34)&amp;"lotId"&amp;CHAR(34)&amp;": "&amp;CHAR(34)&amp;SUBSTITUTE(CriteriTecnici!$C3933,CHAR(34),"'")&amp;CHAR(34)&amp;", "&amp;CHAR(34)&amp;"criterionId"&amp;CHAR(34)&amp;": "&amp;CHAR(34)&amp;SUBSTITUTE(CriteriTecnici!$D3933,CHAR(34),"'")&amp;CHAR(34)&amp;", "&amp;CHAR(34)&amp;"kind"&amp;CHAR(34)&amp;": "&amp;CHAR(34)&amp;SUBSTITUTE(CriteriTecnici!$F3933,CHAR(34),"'")&amp;CHAR(34)&amp;", "&amp;CHAR(34)&amp;"value"&amp;CHAR(34)&amp;": "&amp;SUBSTITUTE(TRIM(ROUND(IFERROR(CriteriTecnici!$N3933*1,IFERROR(NUMBERVALUE(CriteriTecnici!$N3933,".",","),IFERROR(NUMBERVALUE(CriteriTecnici!$N3933,",","."),0))),4)&amp;""),",",".")&amp;", "&amp;CHAR(34)&amp;"numerator"&amp;CHAR(34)&amp;": "&amp;SUBSTITUTE(TRIM(ROUND(IFERROR(CriteriTecnici!$K3933*1,IFERROR(NUMBERVALUE(CriteriTecnici!$K3933,".",","),IFERROR(NUMBERVALUE(CriteriTecnici!$K3933,",","."),0))),4)&amp;""),",",".")&amp;", "&amp;CHAR(34)&amp;"denominator"&amp;CHAR(34)&amp;": "&amp;SUBSTITUTE(TRIM(ROUND(IFERROR(CriteriTecnici!$L3933*1,IFERROR(NUMBERVALUE(CriteriTecnici!$L3933,".",","),IFERROR(NUMBERVALUE(CriteriTecnici!$L3933,",","."),0))),4)&amp;""),",",".")&amp;", "&amp;CHAR(34)&amp;"flag"&amp;CHAR(34)&amp;": "&amp;SUBSTITUTE(TRIM(ROUND(IFERROR(CriteriTecnici!$M3933*1,IFERROR(NUMBERVALUE(CriteriTecnici!$M3933,".",","),IFERROR(NUMBERVALUE(CriteriTecnici!$M3933,",","."),0))),4)&amp;""),",",".")&amp;", "&amp;CHAR(34)&amp;"rawScore"&amp;CHAR(34)&amp;": "&amp;SUBSTITUTE(TRIM(ROUND(IFERROR(CriteriTecnici!$O3933*1,IFERROR(NUMBERVALUE(CriteriTecnici!$O3933,".",","),IFERROR(NUMBERVALUE(CriteriTecnici!$O3933,",","."),0))),4)&amp;""),",",".")&amp;CHAR(125)&amp;IF(TRUE,",",""))</f>
        <v/>
      </c>
    </row>
    <row r="4154">
      <c r="A4154" s="38">
        <f>IF(CriteriTecnici!$A3934="","","    "&amp;CHAR(123)&amp;CHAR(34)&amp;"bidderId"&amp;CHAR(34)&amp;": "&amp;CHAR(34)&amp;SUBSTITUTE(CriteriTecnici!$A3934,CHAR(34),"'")&amp;CHAR(34)&amp;", "&amp;CHAR(34)&amp;"lotId"&amp;CHAR(34)&amp;": "&amp;CHAR(34)&amp;SUBSTITUTE(CriteriTecnici!$C3934,CHAR(34),"'")&amp;CHAR(34)&amp;", "&amp;CHAR(34)&amp;"criterionId"&amp;CHAR(34)&amp;": "&amp;CHAR(34)&amp;SUBSTITUTE(CriteriTecnici!$D3934,CHAR(34),"'")&amp;CHAR(34)&amp;", "&amp;CHAR(34)&amp;"kind"&amp;CHAR(34)&amp;": "&amp;CHAR(34)&amp;SUBSTITUTE(CriteriTecnici!$F3934,CHAR(34),"'")&amp;CHAR(34)&amp;", "&amp;CHAR(34)&amp;"value"&amp;CHAR(34)&amp;": "&amp;SUBSTITUTE(TRIM(ROUND(IFERROR(CriteriTecnici!$N3934*1,IFERROR(NUMBERVALUE(CriteriTecnici!$N3934,".",","),IFERROR(NUMBERVALUE(CriteriTecnici!$N3934,",","."),0))),4)&amp;""),",",".")&amp;", "&amp;CHAR(34)&amp;"numerator"&amp;CHAR(34)&amp;": "&amp;SUBSTITUTE(TRIM(ROUND(IFERROR(CriteriTecnici!$K3934*1,IFERROR(NUMBERVALUE(CriteriTecnici!$K3934,".",","),IFERROR(NUMBERVALUE(CriteriTecnici!$K3934,",","."),0))),4)&amp;""),",",".")&amp;", "&amp;CHAR(34)&amp;"denominator"&amp;CHAR(34)&amp;": "&amp;SUBSTITUTE(TRIM(ROUND(IFERROR(CriteriTecnici!$L3934*1,IFERROR(NUMBERVALUE(CriteriTecnici!$L3934,".",","),IFERROR(NUMBERVALUE(CriteriTecnici!$L3934,",","."),0))),4)&amp;""),",",".")&amp;", "&amp;CHAR(34)&amp;"flag"&amp;CHAR(34)&amp;": "&amp;SUBSTITUTE(TRIM(ROUND(IFERROR(CriteriTecnici!$M3934*1,IFERROR(NUMBERVALUE(CriteriTecnici!$M3934,".",","),IFERROR(NUMBERVALUE(CriteriTecnici!$M3934,",","."),0))),4)&amp;""),",",".")&amp;", "&amp;CHAR(34)&amp;"rawScore"&amp;CHAR(34)&amp;": "&amp;SUBSTITUTE(TRIM(ROUND(IFERROR(CriteriTecnici!$O3934*1,IFERROR(NUMBERVALUE(CriteriTecnici!$O3934,".",","),IFERROR(NUMBERVALUE(CriteriTecnici!$O3934,",","."),0))),4)&amp;""),",",".")&amp;CHAR(125)&amp;IF(TRUE,",",""))</f>
        <v/>
      </c>
    </row>
    <row r="4155">
      <c r="A4155" s="38">
        <f>IF(CriteriTecnici!$A3935="","","    "&amp;CHAR(123)&amp;CHAR(34)&amp;"bidderId"&amp;CHAR(34)&amp;": "&amp;CHAR(34)&amp;SUBSTITUTE(CriteriTecnici!$A3935,CHAR(34),"'")&amp;CHAR(34)&amp;", "&amp;CHAR(34)&amp;"lotId"&amp;CHAR(34)&amp;": "&amp;CHAR(34)&amp;SUBSTITUTE(CriteriTecnici!$C3935,CHAR(34),"'")&amp;CHAR(34)&amp;", "&amp;CHAR(34)&amp;"criterionId"&amp;CHAR(34)&amp;": "&amp;CHAR(34)&amp;SUBSTITUTE(CriteriTecnici!$D3935,CHAR(34),"'")&amp;CHAR(34)&amp;", "&amp;CHAR(34)&amp;"kind"&amp;CHAR(34)&amp;": "&amp;CHAR(34)&amp;SUBSTITUTE(CriteriTecnici!$F3935,CHAR(34),"'")&amp;CHAR(34)&amp;", "&amp;CHAR(34)&amp;"value"&amp;CHAR(34)&amp;": "&amp;SUBSTITUTE(TRIM(ROUND(IFERROR(CriteriTecnici!$N3935*1,IFERROR(NUMBERVALUE(CriteriTecnici!$N3935,".",","),IFERROR(NUMBERVALUE(CriteriTecnici!$N3935,",","."),0))),4)&amp;""),",",".")&amp;", "&amp;CHAR(34)&amp;"numerator"&amp;CHAR(34)&amp;": "&amp;SUBSTITUTE(TRIM(ROUND(IFERROR(CriteriTecnici!$K3935*1,IFERROR(NUMBERVALUE(CriteriTecnici!$K3935,".",","),IFERROR(NUMBERVALUE(CriteriTecnici!$K3935,",","."),0))),4)&amp;""),",",".")&amp;", "&amp;CHAR(34)&amp;"denominator"&amp;CHAR(34)&amp;": "&amp;SUBSTITUTE(TRIM(ROUND(IFERROR(CriteriTecnici!$L3935*1,IFERROR(NUMBERVALUE(CriteriTecnici!$L3935,".",","),IFERROR(NUMBERVALUE(CriteriTecnici!$L3935,",","."),0))),4)&amp;""),",",".")&amp;", "&amp;CHAR(34)&amp;"flag"&amp;CHAR(34)&amp;": "&amp;SUBSTITUTE(TRIM(ROUND(IFERROR(CriteriTecnici!$M3935*1,IFERROR(NUMBERVALUE(CriteriTecnici!$M3935,".",","),IFERROR(NUMBERVALUE(CriteriTecnici!$M3935,",","."),0))),4)&amp;""),",",".")&amp;", "&amp;CHAR(34)&amp;"rawScore"&amp;CHAR(34)&amp;": "&amp;SUBSTITUTE(TRIM(ROUND(IFERROR(CriteriTecnici!$O3935*1,IFERROR(NUMBERVALUE(CriteriTecnici!$O3935,".",","),IFERROR(NUMBERVALUE(CriteriTecnici!$O3935,",","."),0))),4)&amp;""),",",".")&amp;CHAR(125)&amp;IF(TRUE,",",""))</f>
        <v/>
      </c>
    </row>
    <row r="4156">
      <c r="A4156" s="38">
        <f>IF(CriteriTecnici!$A3936="","","    "&amp;CHAR(123)&amp;CHAR(34)&amp;"bidderId"&amp;CHAR(34)&amp;": "&amp;CHAR(34)&amp;SUBSTITUTE(CriteriTecnici!$A3936,CHAR(34),"'")&amp;CHAR(34)&amp;", "&amp;CHAR(34)&amp;"lotId"&amp;CHAR(34)&amp;": "&amp;CHAR(34)&amp;SUBSTITUTE(CriteriTecnici!$C3936,CHAR(34),"'")&amp;CHAR(34)&amp;", "&amp;CHAR(34)&amp;"criterionId"&amp;CHAR(34)&amp;": "&amp;CHAR(34)&amp;SUBSTITUTE(CriteriTecnici!$D3936,CHAR(34),"'")&amp;CHAR(34)&amp;", "&amp;CHAR(34)&amp;"kind"&amp;CHAR(34)&amp;": "&amp;CHAR(34)&amp;SUBSTITUTE(CriteriTecnici!$F3936,CHAR(34),"'")&amp;CHAR(34)&amp;", "&amp;CHAR(34)&amp;"value"&amp;CHAR(34)&amp;": "&amp;SUBSTITUTE(TRIM(ROUND(IFERROR(CriteriTecnici!$N3936*1,IFERROR(NUMBERVALUE(CriteriTecnici!$N3936,".",","),IFERROR(NUMBERVALUE(CriteriTecnici!$N3936,",","."),0))),4)&amp;""),",",".")&amp;", "&amp;CHAR(34)&amp;"numerator"&amp;CHAR(34)&amp;": "&amp;SUBSTITUTE(TRIM(ROUND(IFERROR(CriteriTecnici!$K3936*1,IFERROR(NUMBERVALUE(CriteriTecnici!$K3936,".",","),IFERROR(NUMBERVALUE(CriteriTecnici!$K3936,",","."),0))),4)&amp;""),",",".")&amp;", "&amp;CHAR(34)&amp;"denominator"&amp;CHAR(34)&amp;": "&amp;SUBSTITUTE(TRIM(ROUND(IFERROR(CriteriTecnici!$L3936*1,IFERROR(NUMBERVALUE(CriteriTecnici!$L3936,".",","),IFERROR(NUMBERVALUE(CriteriTecnici!$L3936,",","."),0))),4)&amp;""),",",".")&amp;", "&amp;CHAR(34)&amp;"flag"&amp;CHAR(34)&amp;": "&amp;SUBSTITUTE(TRIM(ROUND(IFERROR(CriteriTecnici!$M3936*1,IFERROR(NUMBERVALUE(CriteriTecnici!$M3936,".",","),IFERROR(NUMBERVALUE(CriteriTecnici!$M3936,",","."),0))),4)&amp;""),",",".")&amp;", "&amp;CHAR(34)&amp;"rawScore"&amp;CHAR(34)&amp;": "&amp;SUBSTITUTE(TRIM(ROUND(IFERROR(CriteriTecnici!$O3936*1,IFERROR(NUMBERVALUE(CriteriTecnici!$O3936,".",","),IFERROR(NUMBERVALUE(CriteriTecnici!$O3936,",","."),0))),4)&amp;""),",",".")&amp;CHAR(125)&amp;IF(TRUE,",",""))</f>
        <v/>
      </c>
    </row>
    <row r="4157">
      <c r="A4157" s="38">
        <f>IF(CriteriTecnici!$A3937="","","    "&amp;CHAR(123)&amp;CHAR(34)&amp;"bidderId"&amp;CHAR(34)&amp;": "&amp;CHAR(34)&amp;SUBSTITUTE(CriteriTecnici!$A3937,CHAR(34),"'")&amp;CHAR(34)&amp;", "&amp;CHAR(34)&amp;"lotId"&amp;CHAR(34)&amp;": "&amp;CHAR(34)&amp;SUBSTITUTE(CriteriTecnici!$C3937,CHAR(34),"'")&amp;CHAR(34)&amp;", "&amp;CHAR(34)&amp;"criterionId"&amp;CHAR(34)&amp;": "&amp;CHAR(34)&amp;SUBSTITUTE(CriteriTecnici!$D3937,CHAR(34),"'")&amp;CHAR(34)&amp;", "&amp;CHAR(34)&amp;"kind"&amp;CHAR(34)&amp;": "&amp;CHAR(34)&amp;SUBSTITUTE(CriteriTecnici!$F3937,CHAR(34),"'")&amp;CHAR(34)&amp;", "&amp;CHAR(34)&amp;"value"&amp;CHAR(34)&amp;": "&amp;SUBSTITUTE(TRIM(ROUND(IFERROR(CriteriTecnici!$N3937*1,IFERROR(NUMBERVALUE(CriteriTecnici!$N3937,".",","),IFERROR(NUMBERVALUE(CriteriTecnici!$N3937,",","."),0))),4)&amp;""),",",".")&amp;", "&amp;CHAR(34)&amp;"numerator"&amp;CHAR(34)&amp;": "&amp;SUBSTITUTE(TRIM(ROUND(IFERROR(CriteriTecnici!$K3937*1,IFERROR(NUMBERVALUE(CriteriTecnici!$K3937,".",","),IFERROR(NUMBERVALUE(CriteriTecnici!$K3937,",","."),0))),4)&amp;""),",",".")&amp;", "&amp;CHAR(34)&amp;"denominator"&amp;CHAR(34)&amp;": "&amp;SUBSTITUTE(TRIM(ROUND(IFERROR(CriteriTecnici!$L3937*1,IFERROR(NUMBERVALUE(CriteriTecnici!$L3937,".",","),IFERROR(NUMBERVALUE(CriteriTecnici!$L3937,",","."),0))),4)&amp;""),",",".")&amp;", "&amp;CHAR(34)&amp;"flag"&amp;CHAR(34)&amp;": "&amp;SUBSTITUTE(TRIM(ROUND(IFERROR(CriteriTecnici!$M3937*1,IFERROR(NUMBERVALUE(CriteriTecnici!$M3937,".",","),IFERROR(NUMBERVALUE(CriteriTecnici!$M3937,",","."),0))),4)&amp;""),",",".")&amp;", "&amp;CHAR(34)&amp;"rawScore"&amp;CHAR(34)&amp;": "&amp;SUBSTITUTE(TRIM(ROUND(IFERROR(CriteriTecnici!$O3937*1,IFERROR(NUMBERVALUE(CriteriTecnici!$O3937,".",","),IFERROR(NUMBERVALUE(CriteriTecnici!$O3937,",","."),0))),4)&amp;""),",",".")&amp;CHAR(125)&amp;IF(TRUE,",",""))</f>
        <v/>
      </c>
    </row>
    <row r="4158">
      <c r="A4158" s="38">
        <f>IF(CriteriTecnici!$A3938="","","    "&amp;CHAR(123)&amp;CHAR(34)&amp;"bidderId"&amp;CHAR(34)&amp;": "&amp;CHAR(34)&amp;SUBSTITUTE(CriteriTecnici!$A3938,CHAR(34),"'")&amp;CHAR(34)&amp;", "&amp;CHAR(34)&amp;"lotId"&amp;CHAR(34)&amp;": "&amp;CHAR(34)&amp;SUBSTITUTE(CriteriTecnici!$C3938,CHAR(34),"'")&amp;CHAR(34)&amp;", "&amp;CHAR(34)&amp;"criterionId"&amp;CHAR(34)&amp;": "&amp;CHAR(34)&amp;SUBSTITUTE(CriteriTecnici!$D3938,CHAR(34),"'")&amp;CHAR(34)&amp;", "&amp;CHAR(34)&amp;"kind"&amp;CHAR(34)&amp;": "&amp;CHAR(34)&amp;SUBSTITUTE(CriteriTecnici!$F3938,CHAR(34),"'")&amp;CHAR(34)&amp;", "&amp;CHAR(34)&amp;"value"&amp;CHAR(34)&amp;": "&amp;SUBSTITUTE(TRIM(ROUND(IFERROR(CriteriTecnici!$N3938*1,IFERROR(NUMBERVALUE(CriteriTecnici!$N3938,".",","),IFERROR(NUMBERVALUE(CriteriTecnici!$N3938,",","."),0))),4)&amp;""),",",".")&amp;", "&amp;CHAR(34)&amp;"numerator"&amp;CHAR(34)&amp;": "&amp;SUBSTITUTE(TRIM(ROUND(IFERROR(CriteriTecnici!$K3938*1,IFERROR(NUMBERVALUE(CriteriTecnici!$K3938,".",","),IFERROR(NUMBERVALUE(CriteriTecnici!$K3938,",","."),0))),4)&amp;""),",",".")&amp;", "&amp;CHAR(34)&amp;"denominator"&amp;CHAR(34)&amp;": "&amp;SUBSTITUTE(TRIM(ROUND(IFERROR(CriteriTecnici!$L3938*1,IFERROR(NUMBERVALUE(CriteriTecnici!$L3938,".",","),IFERROR(NUMBERVALUE(CriteriTecnici!$L3938,",","."),0))),4)&amp;""),",",".")&amp;", "&amp;CHAR(34)&amp;"flag"&amp;CHAR(34)&amp;": "&amp;SUBSTITUTE(TRIM(ROUND(IFERROR(CriteriTecnici!$M3938*1,IFERROR(NUMBERVALUE(CriteriTecnici!$M3938,".",","),IFERROR(NUMBERVALUE(CriteriTecnici!$M3938,",","."),0))),4)&amp;""),",",".")&amp;", "&amp;CHAR(34)&amp;"rawScore"&amp;CHAR(34)&amp;": "&amp;SUBSTITUTE(TRIM(ROUND(IFERROR(CriteriTecnici!$O3938*1,IFERROR(NUMBERVALUE(CriteriTecnici!$O3938,".",","),IFERROR(NUMBERVALUE(CriteriTecnici!$O3938,",","."),0))),4)&amp;""),",",".")&amp;CHAR(125)&amp;IF(TRUE,",",""))</f>
        <v/>
      </c>
    </row>
    <row r="4159">
      <c r="A4159" s="38">
        <f>IF(CriteriTecnici!$A3939="","","    "&amp;CHAR(123)&amp;CHAR(34)&amp;"bidderId"&amp;CHAR(34)&amp;": "&amp;CHAR(34)&amp;SUBSTITUTE(CriteriTecnici!$A3939,CHAR(34),"'")&amp;CHAR(34)&amp;", "&amp;CHAR(34)&amp;"lotId"&amp;CHAR(34)&amp;": "&amp;CHAR(34)&amp;SUBSTITUTE(CriteriTecnici!$C3939,CHAR(34),"'")&amp;CHAR(34)&amp;", "&amp;CHAR(34)&amp;"criterionId"&amp;CHAR(34)&amp;": "&amp;CHAR(34)&amp;SUBSTITUTE(CriteriTecnici!$D3939,CHAR(34),"'")&amp;CHAR(34)&amp;", "&amp;CHAR(34)&amp;"kind"&amp;CHAR(34)&amp;": "&amp;CHAR(34)&amp;SUBSTITUTE(CriteriTecnici!$F3939,CHAR(34),"'")&amp;CHAR(34)&amp;", "&amp;CHAR(34)&amp;"value"&amp;CHAR(34)&amp;": "&amp;SUBSTITUTE(TRIM(ROUND(IFERROR(CriteriTecnici!$N3939*1,IFERROR(NUMBERVALUE(CriteriTecnici!$N3939,".",","),IFERROR(NUMBERVALUE(CriteriTecnici!$N3939,",","."),0))),4)&amp;""),",",".")&amp;", "&amp;CHAR(34)&amp;"numerator"&amp;CHAR(34)&amp;": "&amp;SUBSTITUTE(TRIM(ROUND(IFERROR(CriteriTecnici!$K3939*1,IFERROR(NUMBERVALUE(CriteriTecnici!$K3939,".",","),IFERROR(NUMBERVALUE(CriteriTecnici!$K3939,",","."),0))),4)&amp;""),",",".")&amp;", "&amp;CHAR(34)&amp;"denominator"&amp;CHAR(34)&amp;": "&amp;SUBSTITUTE(TRIM(ROUND(IFERROR(CriteriTecnici!$L3939*1,IFERROR(NUMBERVALUE(CriteriTecnici!$L3939,".",","),IFERROR(NUMBERVALUE(CriteriTecnici!$L3939,",","."),0))),4)&amp;""),",",".")&amp;", "&amp;CHAR(34)&amp;"flag"&amp;CHAR(34)&amp;": "&amp;SUBSTITUTE(TRIM(ROUND(IFERROR(CriteriTecnici!$M3939*1,IFERROR(NUMBERVALUE(CriteriTecnici!$M3939,".",","),IFERROR(NUMBERVALUE(CriteriTecnici!$M3939,",","."),0))),4)&amp;""),",",".")&amp;", "&amp;CHAR(34)&amp;"rawScore"&amp;CHAR(34)&amp;": "&amp;SUBSTITUTE(TRIM(ROUND(IFERROR(CriteriTecnici!$O3939*1,IFERROR(NUMBERVALUE(CriteriTecnici!$O3939,".",","),IFERROR(NUMBERVALUE(CriteriTecnici!$O3939,",","."),0))),4)&amp;""),",",".")&amp;CHAR(125)&amp;IF(TRUE,",",""))</f>
        <v/>
      </c>
    </row>
    <row r="4160">
      <c r="A4160" s="38">
        <f>IF(CriteriTecnici!$A3940="","","    "&amp;CHAR(123)&amp;CHAR(34)&amp;"bidderId"&amp;CHAR(34)&amp;": "&amp;CHAR(34)&amp;SUBSTITUTE(CriteriTecnici!$A3940,CHAR(34),"'")&amp;CHAR(34)&amp;", "&amp;CHAR(34)&amp;"lotId"&amp;CHAR(34)&amp;": "&amp;CHAR(34)&amp;SUBSTITUTE(CriteriTecnici!$C3940,CHAR(34),"'")&amp;CHAR(34)&amp;", "&amp;CHAR(34)&amp;"criterionId"&amp;CHAR(34)&amp;": "&amp;CHAR(34)&amp;SUBSTITUTE(CriteriTecnici!$D3940,CHAR(34),"'")&amp;CHAR(34)&amp;", "&amp;CHAR(34)&amp;"kind"&amp;CHAR(34)&amp;": "&amp;CHAR(34)&amp;SUBSTITUTE(CriteriTecnici!$F3940,CHAR(34),"'")&amp;CHAR(34)&amp;", "&amp;CHAR(34)&amp;"value"&amp;CHAR(34)&amp;": "&amp;SUBSTITUTE(TRIM(ROUND(IFERROR(CriteriTecnici!$N3940*1,IFERROR(NUMBERVALUE(CriteriTecnici!$N3940,".",","),IFERROR(NUMBERVALUE(CriteriTecnici!$N3940,",","."),0))),4)&amp;""),",",".")&amp;", "&amp;CHAR(34)&amp;"numerator"&amp;CHAR(34)&amp;": "&amp;SUBSTITUTE(TRIM(ROUND(IFERROR(CriteriTecnici!$K3940*1,IFERROR(NUMBERVALUE(CriteriTecnici!$K3940,".",","),IFERROR(NUMBERVALUE(CriteriTecnici!$K3940,",","."),0))),4)&amp;""),",",".")&amp;", "&amp;CHAR(34)&amp;"denominator"&amp;CHAR(34)&amp;": "&amp;SUBSTITUTE(TRIM(ROUND(IFERROR(CriteriTecnici!$L3940*1,IFERROR(NUMBERVALUE(CriteriTecnici!$L3940,".",","),IFERROR(NUMBERVALUE(CriteriTecnici!$L3940,",","."),0))),4)&amp;""),",",".")&amp;", "&amp;CHAR(34)&amp;"flag"&amp;CHAR(34)&amp;": "&amp;SUBSTITUTE(TRIM(ROUND(IFERROR(CriteriTecnici!$M3940*1,IFERROR(NUMBERVALUE(CriteriTecnici!$M3940,".",","),IFERROR(NUMBERVALUE(CriteriTecnici!$M3940,",","."),0))),4)&amp;""),",",".")&amp;", "&amp;CHAR(34)&amp;"rawScore"&amp;CHAR(34)&amp;": "&amp;SUBSTITUTE(TRIM(ROUND(IFERROR(CriteriTecnici!$O3940*1,IFERROR(NUMBERVALUE(CriteriTecnici!$O3940,".",","),IFERROR(NUMBERVALUE(CriteriTecnici!$O3940,",","."),0))),4)&amp;""),",",".")&amp;CHAR(125)&amp;IF(TRUE,",",""))</f>
        <v/>
      </c>
    </row>
    <row r="4161">
      <c r="A4161" s="38">
        <f>IF(CriteriTecnici!$A3941="","","    "&amp;CHAR(123)&amp;CHAR(34)&amp;"bidderId"&amp;CHAR(34)&amp;": "&amp;CHAR(34)&amp;SUBSTITUTE(CriteriTecnici!$A3941,CHAR(34),"'")&amp;CHAR(34)&amp;", "&amp;CHAR(34)&amp;"lotId"&amp;CHAR(34)&amp;": "&amp;CHAR(34)&amp;SUBSTITUTE(CriteriTecnici!$C3941,CHAR(34),"'")&amp;CHAR(34)&amp;", "&amp;CHAR(34)&amp;"criterionId"&amp;CHAR(34)&amp;": "&amp;CHAR(34)&amp;SUBSTITUTE(CriteriTecnici!$D3941,CHAR(34),"'")&amp;CHAR(34)&amp;", "&amp;CHAR(34)&amp;"kind"&amp;CHAR(34)&amp;": "&amp;CHAR(34)&amp;SUBSTITUTE(CriteriTecnici!$F3941,CHAR(34),"'")&amp;CHAR(34)&amp;", "&amp;CHAR(34)&amp;"value"&amp;CHAR(34)&amp;": "&amp;SUBSTITUTE(TRIM(ROUND(IFERROR(CriteriTecnici!$N3941*1,IFERROR(NUMBERVALUE(CriteriTecnici!$N3941,".",","),IFERROR(NUMBERVALUE(CriteriTecnici!$N3941,",","."),0))),4)&amp;""),",",".")&amp;", "&amp;CHAR(34)&amp;"numerator"&amp;CHAR(34)&amp;": "&amp;SUBSTITUTE(TRIM(ROUND(IFERROR(CriteriTecnici!$K3941*1,IFERROR(NUMBERVALUE(CriteriTecnici!$K3941,".",","),IFERROR(NUMBERVALUE(CriteriTecnici!$K3941,",","."),0))),4)&amp;""),",",".")&amp;", "&amp;CHAR(34)&amp;"denominator"&amp;CHAR(34)&amp;": "&amp;SUBSTITUTE(TRIM(ROUND(IFERROR(CriteriTecnici!$L3941*1,IFERROR(NUMBERVALUE(CriteriTecnici!$L3941,".",","),IFERROR(NUMBERVALUE(CriteriTecnici!$L3941,",","."),0))),4)&amp;""),",",".")&amp;", "&amp;CHAR(34)&amp;"flag"&amp;CHAR(34)&amp;": "&amp;SUBSTITUTE(TRIM(ROUND(IFERROR(CriteriTecnici!$M3941*1,IFERROR(NUMBERVALUE(CriteriTecnici!$M3941,".",","),IFERROR(NUMBERVALUE(CriteriTecnici!$M3941,",","."),0))),4)&amp;""),",",".")&amp;", "&amp;CHAR(34)&amp;"rawScore"&amp;CHAR(34)&amp;": "&amp;SUBSTITUTE(TRIM(ROUND(IFERROR(CriteriTecnici!$O3941*1,IFERROR(NUMBERVALUE(CriteriTecnici!$O3941,".",","),IFERROR(NUMBERVALUE(CriteriTecnici!$O3941,",","."),0))),4)&amp;""),",",".")&amp;CHAR(125)&amp;IF(COUNTA(Offerte!$A129:$A$200)&gt;0,",",""))</f>
        <v/>
      </c>
    </row>
    <row r="4162">
      <c r="A4162" s="38">
        <f>IF(CriteriTecnici!$A3942="","","    "&amp;CHAR(123)&amp;CHAR(34)&amp;"bidderId"&amp;CHAR(34)&amp;": "&amp;CHAR(34)&amp;SUBSTITUTE(CriteriTecnici!$A3942,CHAR(34),"'")&amp;CHAR(34)&amp;", "&amp;CHAR(34)&amp;"lotId"&amp;CHAR(34)&amp;": "&amp;CHAR(34)&amp;SUBSTITUTE(CriteriTecnici!$C3942,CHAR(34),"'")&amp;CHAR(34)&amp;", "&amp;CHAR(34)&amp;"criterionId"&amp;CHAR(34)&amp;": "&amp;CHAR(34)&amp;SUBSTITUTE(CriteriTecnici!$D3942,CHAR(34),"'")&amp;CHAR(34)&amp;", "&amp;CHAR(34)&amp;"kind"&amp;CHAR(34)&amp;": "&amp;CHAR(34)&amp;SUBSTITUTE(CriteriTecnici!$F3942,CHAR(34),"'")&amp;CHAR(34)&amp;", "&amp;CHAR(34)&amp;"value"&amp;CHAR(34)&amp;": "&amp;SUBSTITUTE(TRIM(ROUND(IFERROR(CriteriTecnici!$N3942*1,IFERROR(NUMBERVALUE(CriteriTecnici!$N3942,".",","),IFERROR(NUMBERVALUE(CriteriTecnici!$N3942,",","."),0))),4)&amp;""),",",".")&amp;", "&amp;CHAR(34)&amp;"numerator"&amp;CHAR(34)&amp;": "&amp;SUBSTITUTE(TRIM(ROUND(IFERROR(CriteriTecnici!$K3942*1,IFERROR(NUMBERVALUE(CriteriTecnici!$K3942,".",","),IFERROR(NUMBERVALUE(CriteriTecnici!$K3942,",","."),0))),4)&amp;""),",",".")&amp;", "&amp;CHAR(34)&amp;"denominator"&amp;CHAR(34)&amp;": "&amp;SUBSTITUTE(TRIM(ROUND(IFERROR(CriteriTecnici!$L3942*1,IFERROR(NUMBERVALUE(CriteriTecnici!$L3942,".",","),IFERROR(NUMBERVALUE(CriteriTecnici!$L3942,",","."),0))),4)&amp;""),",",".")&amp;", "&amp;CHAR(34)&amp;"flag"&amp;CHAR(34)&amp;": "&amp;SUBSTITUTE(TRIM(ROUND(IFERROR(CriteriTecnici!$M3942*1,IFERROR(NUMBERVALUE(CriteriTecnici!$M3942,".",","),IFERROR(NUMBERVALUE(CriteriTecnici!$M3942,",","."),0))),4)&amp;""),",",".")&amp;", "&amp;CHAR(34)&amp;"rawScore"&amp;CHAR(34)&amp;": "&amp;SUBSTITUTE(TRIM(ROUND(IFERROR(CriteriTecnici!$O3942*1,IFERROR(NUMBERVALUE(CriteriTecnici!$O3942,".",","),IFERROR(NUMBERVALUE(CriteriTecnici!$O3942,",","."),0))),4)&amp;""),",",".")&amp;CHAR(125)&amp;IF(TRUE,",",""))</f>
        <v/>
      </c>
    </row>
    <row r="4163">
      <c r="A4163" s="38">
        <f>IF(CriteriTecnici!$A3943="","","    "&amp;CHAR(123)&amp;CHAR(34)&amp;"bidderId"&amp;CHAR(34)&amp;": "&amp;CHAR(34)&amp;SUBSTITUTE(CriteriTecnici!$A3943,CHAR(34),"'")&amp;CHAR(34)&amp;", "&amp;CHAR(34)&amp;"lotId"&amp;CHAR(34)&amp;": "&amp;CHAR(34)&amp;SUBSTITUTE(CriteriTecnici!$C3943,CHAR(34),"'")&amp;CHAR(34)&amp;", "&amp;CHAR(34)&amp;"criterionId"&amp;CHAR(34)&amp;": "&amp;CHAR(34)&amp;SUBSTITUTE(CriteriTecnici!$D3943,CHAR(34),"'")&amp;CHAR(34)&amp;", "&amp;CHAR(34)&amp;"kind"&amp;CHAR(34)&amp;": "&amp;CHAR(34)&amp;SUBSTITUTE(CriteriTecnici!$F3943,CHAR(34),"'")&amp;CHAR(34)&amp;", "&amp;CHAR(34)&amp;"value"&amp;CHAR(34)&amp;": "&amp;SUBSTITUTE(TRIM(ROUND(IFERROR(CriteriTecnici!$N3943*1,IFERROR(NUMBERVALUE(CriteriTecnici!$N3943,".",","),IFERROR(NUMBERVALUE(CriteriTecnici!$N3943,",","."),0))),4)&amp;""),",",".")&amp;", "&amp;CHAR(34)&amp;"numerator"&amp;CHAR(34)&amp;": "&amp;SUBSTITUTE(TRIM(ROUND(IFERROR(CriteriTecnici!$K3943*1,IFERROR(NUMBERVALUE(CriteriTecnici!$K3943,".",","),IFERROR(NUMBERVALUE(CriteriTecnici!$K3943,",","."),0))),4)&amp;""),",",".")&amp;", "&amp;CHAR(34)&amp;"denominator"&amp;CHAR(34)&amp;": "&amp;SUBSTITUTE(TRIM(ROUND(IFERROR(CriteriTecnici!$L3943*1,IFERROR(NUMBERVALUE(CriteriTecnici!$L3943,".",","),IFERROR(NUMBERVALUE(CriteriTecnici!$L3943,",","."),0))),4)&amp;""),",",".")&amp;", "&amp;CHAR(34)&amp;"flag"&amp;CHAR(34)&amp;": "&amp;SUBSTITUTE(TRIM(ROUND(IFERROR(CriteriTecnici!$M3943*1,IFERROR(NUMBERVALUE(CriteriTecnici!$M3943,".",","),IFERROR(NUMBERVALUE(CriteriTecnici!$M3943,",","."),0))),4)&amp;""),",",".")&amp;", "&amp;CHAR(34)&amp;"rawScore"&amp;CHAR(34)&amp;": "&amp;SUBSTITUTE(TRIM(ROUND(IFERROR(CriteriTecnici!$O3943*1,IFERROR(NUMBERVALUE(CriteriTecnici!$O3943,".",","),IFERROR(NUMBERVALUE(CriteriTecnici!$O3943,",","."),0))),4)&amp;""),",",".")&amp;CHAR(125)&amp;IF(TRUE,",",""))</f>
        <v/>
      </c>
    </row>
    <row r="4164">
      <c r="A4164" s="38">
        <f>IF(CriteriTecnici!$A3944="","","    "&amp;CHAR(123)&amp;CHAR(34)&amp;"bidderId"&amp;CHAR(34)&amp;": "&amp;CHAR(34)&amp;SUBSTITUTE(CriteriTecnici!$A3944,CHAR(34),"'")&amp;CHAR(34)&amp;", "&amp;CHAR(34)&amp;"lotId"&amp;CHAR(34)&amp;": "&amp;CHAR(34)&amp;SUBSTITUTE(CriteriTecnici!$C3944,CHAR(34),"'")&amp;CHAR(34)&amp;", "&amp;CHAR(34)&amp;"criterionId"&amp;CHAR(34)&amp;": "&amp;CHAR(34)&amp;SUBSTITUTE(CriteriTecnici!$D3944,CHAR(34),"'")&amp;CHAR(34)&amp;", "&amp;CHAR(34)&amp;"kind"&amp;CHAR(34)&amp;": "&amp;CHAR(34)&amp;SUBSTITUTE(CriteriTecnici!$F3944,CHAR(34),"'")&amp;CHAR(34)&amp;", "&amp;CHAR(34)&amp;"value"&amp;CHAR(34)&amp;": "&amp;SUBSTITUTE(TRIM(ROUND(IFERROR(CriteriTecnici!$N3944*1,IFERROR(NUMBERVALUE(CriteriTecnici!$N3944,".",","),IFERROR(NUMBERVALUE(CriteriTecnici!$N3944,",","."),0))),4)&amp;""),",",".")&amp;", "&amp;CHAR(34)&amp;"numerator"&amp;CHAR(34)&amp;": "&amp;SUBSTITUTE(TRIM(ROUND(IFERROR(CriteriTecnici!$K3944*1,IFERROR(NUMBERVALUE(CriteriTecnici!$K3944,".",","),IFERROR(NUMBERVALUE(CriteriTecnici!$K3944,",","."),0))),4)&amp;""),",",".")&amp;", "&amp;CHAR(34)&amp;"denominator"&amp;CHAR(34)&amp;": "&amp;SUBSTITUTE(TRIM(ROUND(IFERROR(CriteriTecnici!$L3944*1,IFERROR(NUMBERVALUE(CriteriTecnici!$L3944,".",","),IFERROR(NUMBERVALUE(CriteriTecnici!$L3944,",","."),0))),4)&amp;""),",",".")&amp;", "&amp;CHAR(34)&amp;"flag"&amp;CHAR(34)&amp;": "&amp;SUBSTITUTE(TRIM(ROUND(IFERROR(CriteriTecnici!$M3944*1,IFERROR(NUMBERVALUE(CriteriTecnici!$M3944,".",","),IFERROR(NUMBERVALUE(CriteriTecnici!$M3944,",","."),0))),4)&amp;""),",",".")&amp;", "&amp;CHAR(34)&amp;"rawScore"&amp;CHAR(34)&amp;": "&amp;SUBSTITUTE(TRIM(ROUND(IFERROR(CriteriTecnici!$O3944*1,IFERROR(NUMBERVALUE(CriteriTecnici!$O3944,".",","),IFERROR(NUMBERVALUE(CriteriTecnici!$O3944,",","."),0))),4)&amp;""),",",".")&amp;CHAR(125)&amp;IF(TRUE,",",""))</f>
        <v/>
      </c>
    </row>
    <row r="4165">
      <c r="A4165" s="38">
        <f>IF(CriteriTecnici!$A3945="","","    "&amp;CHAR(123)&amp;CHAR(34)&amp;"bidderId"&amp;CHAR(34)&amp;": "&amp;CHAR(34)&amp;SUBSTITUTE(CriteriTecnici!$A3945,CHAR(34),"'")&amp;CHAR(34)&amp;", "&amp;CHAR(34)&amp;"lotId"&amp;CHAR(34)&amp;": "&amp;CHAR(34)&amp;SUBSTITUTE(CriteriTecnici!$C3945,CHAR(34),"'")&amp;CHAR(34)&amp;", "&amp;CHAR(34)&amp;"criterionId"&amp;CHAR(34)&amp;": "&amp;CHAR(34)&amp;SUBSTITUTE(CriteriTecnici!$D3945,CHAR(34),"'")&amp;CHAR(34)&amp;", "&amp;CHAR(34)&amp;"kind"&amp;CHAR(34)&amp;": "&amp;CHAR(34)&amp;SUBSTITUTE(CriteriTecnici!$F3945,CHAR(34),"'")&amp;CHAR(34)&amp;", "&amp;CHAR(34)&amp;"value"&amp;CHAR(34)&amp;": "&amp;SUBSTITUTE(TRIM(ROUND(IFERROR(CriteriTecnici!$N3945*1,IFERROR(NUMBERVALUE(CriteriTecnici!$N3945,".",","),IFERROR(NUMBERVALUE(CriteriTecnici!$N3945,",","."),0))),4)&amp;""),",",".")&amp;", "&amp;CHAR(34)&amp;"numerator"&amp;CHAR(34)&amp;": "&amp;SUBSTITUTE(TRIM(ROUND(IFERROR(CriteriTecnici!$K3945*1,IFERROR(NUMBERVALUE(CriteriTecnici!$K3945,".",","),IFERROR(NUMBERVALUE(CriteriTecnici!$K3945,",","."),0))),4)&amp;""),",",".")&amp;", "&amp;CHAR(34)&amp;"denominator"&amp;CHAR(34)&amp;": "&amp;SUBSTITUTE(TRIM(ROUND(IFERROR(CriteriTecnici!$L3945*1,IFERROR(NUMBERVALUE(CriteriTecnici!$L3945,".",","),IFERROR(NUMBERVALUE(CriteriTecnici!$L3945,",","."),0))),4)&amp;""),",",".")&amp;", "&amp;CHAR(34)&amp;"flag"&amp;CHAR(34)&amp;": "&amp;SUBSTITUTE(TRIM(ROUND(IFERROR(CriteriTecnici!$M3945*1,IFERROR(NUMBERVALUE(CriteriTecnici!$M3945,".",","),IFERROR(NUMBERVALUE(CriteriTecnici!$M3945,",","."),0))),4)&amp;""),",",".")&amp;", "&amp;CHAR(34)&amp;"rawScore"&amp;CHAR(34)&amp;": "&amp;SUBSTITUTE(TRIM(ROUND(IFERROR(CriteriTecnici!$O3945*1,IFERROR(NUMBERVALUE(CriteriTecnici!$O3945,".",","),IFERROR(NUMBERVALUE(CriteriTecnici!$O3945,",","."),0))),4)&amp;""),",",".")&amp;CHAR(125)&amp;IF(TRUE,",",""))</f>
        <v/>
      </c>
    </row>
    <row r="4166">
      <c r="A4166" s="38">
        <f>IF(CriteriTecnici!$A3946="","","    "&amp;CHAR(123)&amp;CHAR(34)&amp;"bidderId"&amp;CHAR(34)&amp;": "&amp;CHAR(34)&amp;SUBSTITUTE(CriteriTecnici!$A3946,CHAR(34),"'")&amp;CHAR(34)&amp;", "&amp;CHAR(34)&amp;"lotId"&amp;CHAR(34)&amp;": "&amp;CHAR(34)&amp;SUBSTITUTE(CriteriTecnici!$C3946,CHAR(34),"'")&amp;CHAR(34)&amp;", "&amp;CHAR(34)&amp;"criterionId"&amp;CHAR(34)&amp;": "&amp;CHAR(34)&amp;SUBSTITUTE(CriteriTecnici!$D3946,CHAR(34),"'")&amp;CHAR(34)&amp;", "&amp;CHAR(34)&amp;"kind"&amp;CHAR(34)&amp;": "&amp;CHAR(34)&amp;SUBSTITUTE(CriteriTecnici!$F3946,CHAR(34),"'")&amp;CHAR(34)&amp;", "&amp;CHAR(34)&amp;"value"&amp;CHAR(34)&amp;": "&amp;SUBSTITUTE(TRIM(ROUND(IFERROR(CriteriTecnici!$N3946*1,IFERROR(NUMBERVALUE(CriteriTecnici!$N3946,".",","),IFERROR(NUMBERVALUE(CriteriTecnici!$N3946,",","."),0))),4)&amp;""),",",".")&amp;", "&amp;CHAR(34)&amp;"numerator"&amp;CHAR(34)&amp;": "&amp;SUBSTITUTE(TRIM(ROUND(IFERROR(CriteriTecnici!$K3946*1,IFERROR(NUMBERVALUE(CriteriTecnici!$K3946,".",","),IFERROR(NUMBERVALUE(CriteriTecnici!$K3946,",","."),0))),4)&amp;""),",",".")&amp;", "&amp;CHAR(34)&amp;"denominator"&amp;CHAR(34)&amp;": "&amp;SUBSTITUTE(TRIM(ROUND(IFERROR(CriteriTecnici!$L3946*1,IFERROR(NUMBERVALUE(CriteriTecnici!$L3946,".",","),IFERROR(NUMBERVALUE(CriteriTecnici!$L3946,",","."),0))),4)&amp;""),",",".")&amp;", "&amp;CHAR(34)&amp;"flag"&amp;CHAR(34)&amp;": "&amp;SUBSTITUTE(TRIM(ROUND(IFERROR(CriteriTecnici!$M3946*1,IFERROR(NUMBERVALUE(CriteriTecnici!$M3946,".",","),IFERROR(NUMBERVALUE(CriteriTecnici!$M3946,",","."),0))),4)&amp;""),",",".")&amp;", "&amp;CHAR(34)&amp;"rawScore"&amp;CHAR(34)&amp;": "&amp;SUBSTITUTE(TRIM(ROUND(IFERROR(CriteriTecnici!$O3946*1,IFERROR(NUMBERVALUE(CriteriTecnici!$O3946,".",","),IFERROR(NUMBERVALUE(CriteriTecnici!$O3946,",","."),0))),4)&amp;""),",",".")&amp;CHAR(125)&amp;IF(TRUE,",",""))</f>
        <v/>
      </c>
    </row>
    <row r="4167">
      <c r="A4167" s="38">
        <f>IF(CriteriTecnici!$A3947="","","    "&amp;CHAR(123)&amp;CHAR(34)&amp;"bidderId"&amp;CHAR(34)&amp;": "&amp;CHAR(34)&amp;SUBSTITUTE(CriteriTecnici!$A3947,CHAR(34),"'")&amp;CHAR(34)&amp;", "&amp;CHAR(34)&amp;"lotId"&amp;CHAR(34)&amp;": "&amp;CHAR(34)&amp;SUBSTITUTE(CriteriTecnici!$C3947,CHAR(34),"'")&amp;CHAR(34)&amp;", "&amp;CHAR(34)&amp;"criterionId"&amp;CHAR(34)&amp;": "&amp;CHAR(34)&amp;SUBSTITUTE(CriteriTecnici!$D3947,CHAR(34),"'")&amp;CHAR(34)&amp;", "&amp;CHAR(34)&amp;"kind"&amp;CHAR(34)&amp;": "&amp;CHAR(34)&amp;SUBSTITUTE(CriteriTecnici!$F3947,CHAR(34),"'")&amp;CHAR(34)&amp;", "&amp;CHAR(34)&amp;"value"&amp;CHAR(34)&amp;": "&amp;SUBSTITUTE(TRIM(ROUND(IFERROR(CriteriTecnici!$N3947*1,IFERROR(NUMBERVALUE(CriteriTecnici!$N3947,".",","),IFERROR(NUMBERVALUE(CriteriTecnici!$N3947,",","."),0))),4)&amp;""),",",".")&amp;", "&amp;CHAR(34)&amp;"numerator"&amp;CHAR(34)&amp;": "&amp;SUBSTITUTE(TRIM(ROUND(IFERROR(CriteriTecnici!$K3947*1,IFERROR(NUMBERVALUE(CriteriTecnici!$K3947,".",","),IFERROR(NUMBERVALUE(CriteriTecnici!$K3947,",","."),0))),4)&amp;""),",",".")&amp;", "&amp;CHAR(34)&amp;"denominator"&amp;CHAR(34)&amp;": "&amp;SUBSTITUTE(TRIM(ROUND(IFERROR(CriteriTecnici!$L3947*1,IFERROR(NUMBERVALUE(CriteriTecnici!$L3947,".",","),IFERROR(NUMBERVALUE(CriteriTecnici!$L3947,",","."),0))),4)&amp;""),",",".")&amp;", "&amp;CHAR(34)&amp;"flag"&amp;CHAR(34)&amp;": "&amp;SUBSTITUTE(TRIM(ROUND(IFERROR(CriteriTecnici!$M3947*1,IFERROR(NUMBERVALUE(CriteriTecnici!$M3947,".",","),IFERROR(NUMBERVALUE(CriteriTecnici!$M3947,",","."),0))),4)&amp;""),",",".")&amp;", "&amp;CHAR(34)&amp;"rawScore"&amp;CHAR(34)&amp;": "&amp;SUBSTITUTE(TRIM(ROUND(IFERROR(CriteriTecnici!$O3947*1,IFERROR(NUMBERVALUE(CriteriTecnici!$O3947,".",","),IFERROR(NUMBERVALUE(CriteriTecnici!$O3947,",","."),0))),4)&amp;""),",",".")&amp;CHAR(125)&amp;IF(TRUE,",",""))</f>
        <v/>
      </c>
    </row>
    <row r="4168">
      <c r="A4168" s="38">
        <f>IF(CriteriTecnici!$A3948="","","    "&amp;CHAR(123)&amp;CHAR(34)&amp;"bidderId"&amp;CHAR(34)&amp;": "&amp;CHAR(34)&amp;SUBSTITUTE(CriteriTecnici!$A3948,CHAR(34),"'")&amp;CHAR(34)&amp;", "&amp;CHAR(34)&amp;"lotId"&amp;CHAR(34)&amp;": "&amp;CHAR(34)&amp;SUBSTITUTE(CriteriTecnici!$C3948,CHAR(34),"'")&amp;CHAR(34)&amp;", "&amp;CHAR(34)&amp;"criterionId"&amp;CHAR(34)&amp;": "&amp;CHAR(34)&amp;SUBSTITUTE(CriteriTecnici!$D3948,CHAR(34),"'")&amp;CHAR(34)&amp;", "&amp;CHAR(34)&amp;"kind"&amp;CHAR(34)&amp;": "&amp;CHAR(34)&amp;SUBSTITUTE(CriteriTecnici!$F3948,CHAR(34),"'")&amp;CHAR(34)&amp;", "&amp;CHAR(34)&amp;"value"&amp;CHAR(34)&amp;": "&amp;SUBSTITUTE(TRIM(ROUND(IFERROR(CriteriTecnici!$N3948*1,IFERROR(NUMBERVALUE(CriteriTecnici!$N3948,".",","),IFERROR(NUMBERVALUE(CriteriTecnici!$N3948,",","."),0))),4)&amp;""),",",".")&amp;", "&amp;CHAR(34)&amp;"numerator"&amp;CHAR(34)&amp;": "&amp;SUBSTITUTE(TRIM(ROUND(IFERROR(CriteriTecnici!$K3948*1,IFERROR(NUMBERVALUE(CriteriTecnici!$K3948,".",","),IFERROR(NUMBERVALUE(CriteriTecnici!$K3948,",","."),0))),4)&amp;""),",",".")&amp;", "&amp;CHAR(34)&amp;"denominator"&amp;CHAR(34)&amp;": "&amp;SUBSTITUTE(TRIM(ROUND(IFERROR(CriteriTecnici!$L3948*1,IFERROR(NUMBERVALUE(CriteriTecnici!$L3948,".",","),IFERROR(NUMBERVALUE(CriteriTecnici!$L3948,",","."),0))),4)&amp;""),",",".")&amp;", "&amp;CHAR(34)&amp;"flag"&amp;CHAR(34)&amp;": "&amp;SUBSTITUTE(TRIM(ROUND(IFERROR(CriteriTecnici!$M3948*1,IFERROR(NUMBERVALUE(CriteriTecnici!$M3948,".",","),IFERROR(NUMBERVALUE(CriteriTecnici!$M3948,",","."),0))),4)&amp;""),",",".")&amp;", "&amp;CHAR(34)&amp;"rawScore"&amp;CHAR(34)&amp;": "&amp;SUBSTITUTE(TRIM(ROUND(IFERROR(CriteriTecnici!$O3948*1,IFERROR(NUMBERVALUE(CriteriTecnici!$O3948,".",","),IFERROR(NUMBERVALUE(CriteriTecnici!$O3948,",","."),0))),4)&amp;""),",",".")&amp;CHAR(125)&amp;IF(TRUE,",",""))</f>
        <v/>
      </c>
    </row>
    <row r="4169">
      <c r="A4169" s="38">
        <f>IF(CriteriTecnici!$A3949="","","    "&amp;CHAR(123)&amp;CHAR(34)&amp;"bidderId"&amp;CHAR(34)&amp;": "&amp;CHAR(34)&amp;SUBSTITUTE(CriteriTecnici!$A3949,CHAR(34),"'")&amp;CHAR(34)&amp;", "&amp;CHAR(34)&amp;"lotId"&amp;CHAR(34)&amp;": "&amp;CHAR(34)&amp;SUBSTITUTE(CriteriTecnici!$C3949,CHAR(34),"'")&amp;CHAR(34)&amp;", "&amp;CHAR(34)&amp;"criterionId"&amp;CHAR(34)&amp;": "&amp;CHAR(34)&amp;SUBSTITUTE(CriteriTecnici!$D3949,CHAR(34),"'")&amp;CHAR(34)&amp;", "&amp;CHAR(34)&amp;"kind"&amp;CHAR(34)&amp;": "&amp;CHAR(34)&amp;SUBSTITUTE(CriteriTecnici!$F3949,CHAR(34),"'")&amp;CHAR(34)&amp;", "&amp;CHAR(34)&amp;"value"&amp;CHAR(34)&amp;": "&amp;SUBSTITUTE(TRIM(ROUND(IFERROR(CriteriTecnici!$N3949*1,IFERROR(NUMBERVALUE(CriteriTecnici!$N3949,".",","),IFERROR(NUMBERVALUE(CriteriTecnici!$N3949,",","."),0))),4)&amp;""),",",".")&amp;", "&amp;CHAR(34)&amp;"numerator"&amp;CHAR(34)&amp;": "&amp;SUBSTITUTE(TRIM(ROUND(IFERROR(CriteriTecnici!$K3949*1,IFERROR(NUMBERVALUE(CriteriTecnici!$K3949,".",","),IFERROR(NUMBERVALUE(CriteriTecnici!$K3949,",","."),0))),4)&amp;""),",",".")&amp;", "&amp;CHAR(34)&amp;"denominator"&amp;CHAR(34)&amp;": "&amp;SUBSTITUTE(TRIM(ROUND(IFERROR(CriteriTecnici!$L3949*1,IFERROR(NUMBERVALUE(CriteriTecnici!$L3949,".",","),IFERROR(NUMBERVALUE(CriteriTecnici!$L3949,",","."),0))),4)&amp;""),",",".")&amp;", "&amp;CHAR(34)&amp;"flag"&amp;CHAR(34)&amp;": "&amp;SUBSTITUTE(TRIM(ROUND(IFERROR(CriteriTecnici!$M3949*1,IFERROR(NUMBERVALUE(CriteriTecnici!$M3949,".",","),IFERROR(NUMBERVALUE(CriteriTecnici!$M3949,",","."),0))),4)&amp;""),",",".")&amp;", "&amp;CHAR(34)&amp;"rawScore"&amp;CHAR(34)&amp;": "&amp;SUBSTITUTE(TRIM(ROUND(IFERROR(CriteriTecnici!$O3949*1,IFERROR(NUMBERVALUE(CriteriTecnici!$O3949,".",","),IFERROR(NUMBERVALUE(CriteriTecnici!$O3949,",","."),0))),4)&amp;""),",",".")&amp;CHAR(125)&amp;IF(TRUE,",",""))</f>
        <v/>
      </c>
    </row>
    <row r="4170">
      <c r="A4170" s="38">
        <f>IF(CriteriTecnici!$A3950="","","    "&amp;CHAR(123)&amp;CHAR(34)&amp;"bidderId"&amp;CHAR(34)&amp;": "&amp;CHAR(34)&amp;SUBSTITUTE(CriteriTecnici!$A3950,CHAR(34),"'")&amp;CHAR(34)&amp;", "&amp;CHAR(34)&amp;"lotId"&amp;CHAR(34)&amp;": "&amp;CHAR(34)&amp;SUBSTITUTE(CriteriTecnici!$C3950,CHAR(34),"'")&amp;CHAR(34)&amp;", "&amp;CHAR(34)&amp;"criterionId"&amp;CHAR(34)&amp;": "&amp;CHAR(34)&amp;SUBSTITUTE(CriteriTecnici!$D3950,CHAR(34),"'")&amp;CHAR(34)&amp;", "&amp;CHAR(34)&amp;"kind"&amp;CHAR(34)&amp;": "&amp;CHAR(34)&amp;SUBSTITUTE(CriteriTecnici!$F3950,CHAR(34),"'")&amp;CHAR(34)&amp;", "&amp;CHAR(34)&amp;"value"&amp;CHAR(34)&amp;": "&amp;SUBSTITUTE(TRIM(ROUND(IFERROR(CriteriTecnici!$N3950*1,IFERROR(NUMBERVALUE(CriteriTecnici!$N3950,".",","),IFERROR(NUMBERVALUE(CriteriTecnici!$N3950,",","."),0))),4)&amp;""),",",".")&amp;", "&amp;CHAR(34)&amp;"numerator"&amp;CHAR(34)&amp;": "&amp;SUBSTITUTE(TRIM(ROUND(IFERROR(CriteriTecnici!$K3950*1,IFERROR(NUMBERVALUE(CriteriTecnici!$K3950,".",","),IFERROR(NUMBERVALUE(CriteriTecnici!$K3950,",","."),0))),4)&amp;""),",",".")&amp;", "&amp;CHAR(34)&amp;"denominator"&amp;CHAR(34)&amp;": "&amp;SUBSTITUTE(TRIM(ROUND(IFERROR(CriteriTecnici!$L3950*1,IFERROR(NUMBERVALUE(CriteriTecnici!$L3950,".",","),IFERROR(NUMBERVALUE(CriteriTecnici!$L3950,",","."),0))),4)&amp;""),",",".")&amp;", "&amp;CHAR(34)&amp;"flag"&amp;CHAR(34)&amp;": "&amp;SUBSTITUTE(TRIM(ROUND(IFERROR(CriteriTecnici!$M3950*1,IFERROR(NUMBERVALUE(CriteriTecnici!$M3950,".",","),IFERROR(NUMBERVALUE(CriteriTecnici!$M3950,",","."),0))),4)&amp;""),",",".")&amp;", "&amp;CHAR(34)&amp;"rawScore"&amp;CHAR(34)&amp;": "&amp;SUBSTITUTE(TRIM(ROUND(IFERROR(CriteriTecnici!$O3950*1,IFERROR(NUMBERVALUE(CriteriTecnici!$O3950,".",","),IFERROR(NUMBERVALUE(CriteriTecnici!$O3950,",","."),0))),4)&amp;""),",",".")&amp;CHAR(125)&amp;IF(TRUE,",",""))</f>
        <v/>
      </c>
    </row>
    <row r="4171">
      <c r="A4171" s="38">
        <f>IF(CriteriTecnici!$A3951="","","    "&amp;CHAR(123)&amp;CHAR(34)&amp;"bidderId"&amp;CHAR(34)&amp;": "&amp;CHAR(34)&amp;SUBSTITUTE(CriteriTecnici!$A3951,CHAR(34),"'")&amp;CHAR(34)&amp;", "&amp;CHAR(34)&amp;"lotId"&amp;CHAR(34)&amp;": "&amp;CHAR(34)&amp;SUBSTITUTE(CriteriTecnici!$C3951,CHAR(34),"'")&amp;CHAR(34)&amp;", "&amp;CHAR(34)&amp;"criterionId"&amp;CHAR(34)&amp;": "&amp;CHAR(34)&amp;SUBSTITUTE(CriteriTecnici!$D3951,CHAR(34),"'")&amp;CHAR(34)&amp;", "&amp;CHAR(34)&amp;"kind"&amp;CHAR(34)&amp;": "&amp;CHAR(34)&amp;SUBSTITUTE(CriteriTecnici!$F3951,CHAR(34),"'")&amp;CHAR(34)&amp;", "&amp;CHAR(34)&amp;"value"&amp;CHAR(34)&amp;": "&amp;SUBSTITUTE(TRIM(ROUND(IFERROR(CriteriTecnici!$N3951*1,IFERROR(NUMBERVALUE(CriteriTecnici!$N3951,".",","),IFERROR(NUMBERVALUE(CriteriTecnici!$N3951,",","."),0))),4)&amp;""),",",".")&amp;", "&amp;CHAR(34)&amp;"numerator"&amp;CHAR(34)&amp;": "&amp;SUBSTITUTE(TRIM(ROUND(IFERROR(CriteriTecnici!$K3951*1,IFERROR(NUMBERVALUE(CriteriTecnici!$K3951,".",","),IFERROR(NUMBERVALUE(CriteriTecnici!$K3951,",","."),0))),4)&amp;""),",",".")&amp;", "&amp;CHAR(34)&amp;"denominator"&amp;CHAR(34)&amp;": "&amp;SUBSTITUTE(TRIM(ROUND(IFERROR(CriteriTecnici!$L3951*1,IFERROR(NUMBERVALUE(CriteriTecnici!$L3951,".",","),IFERROR(NUMBERVALUE(CriteriTecnici!$L3951,",","."),0))),4)&amp;""),",",".")&amp;", "&amp;CHAR(34)&amp;"flag"&amp;CHAR(34)&amp;": "&amp;SUBSTITUTE(TRIM(ROUND(IFERROR(CriteriTecnici!$M3951*1,IFERROR(NUMBERVALUE(CriteriTecnici!$M3951,".",","),IFERROR(NUMBERVALUE(CriteriTecnici!$M3951,",","."),0))),4)&amp;""),",",".")&amp;", "&amp;CHAR(34)&amp;"rawScore"&amp;CHAR(34)&amp;": "&amp;SUBSTITUTE(TRIM(ROUND(IFERROR(CriteriTecnici!$O3951*1,IFERROR(NUMBERVALUE(CriteriTecnici!$O3951,".",","),IFERROR(NUMBERVALUE(CriteriTecnici!$O3951,",","."),0))),4)&amp;""),",",".")&amp;CHAR(125)&amp;IF(TRUE,",",""))</f>
        <v/>
      </c>
    </row>
    <row r="4172">
      <c r="A4172" s="38">
        <f>IF(CriteriTecnici!$A3952="","","    "&amp;CHAR(123)&amp;CHAR(34)&amp;"bidderId"&amp;CHAR(34)&amp;": "&amp;CHAR(34)&amp;SUBSTITUTE(CriteriTecnici!$A3952,CHAR(34),"'")&amp;CHAR(34)&amp;", "&amp;CHAR(34)&amp;"lotId"&amp;CHAR(34)&amp;": "&amp;CHAR(34)&amp;SUBSTITUTE(CriteriTecnici!$C3952,CHAR(34),"'")&amp;CHAR(34)&amp;", "&amp;CHAR(34)&amp;"criterionId"&amp;CHAR(34)&amp;": "&amp;CHAR(34)&amp;SUBSTITUTE(CriteriTecnici!$D3952,CHAR(34),"'")&amp;CHAR(34)&amp;", "&amp;CHAR(34)&amp;"kind"&amp;CHAR(34)&amp;": "&amp;CHAR(34)&amp;SUBSTITUTE(CriteriTecnici!$F3952,CHAR(34),"'")&amp;CHAR(34)&amp;", "&amp;CHAR(34)&amp;"value"&amp;CHAR(34)&amp;": "&amp;SUBSTITUTE(TRIM(ROUND(IFERROR(CriteriTecnici!$N3952*1,IFERROR(NUMBERVALUE(CriteriTecnici!$N3952,".",","),IFERROR(NUMBERVALUE(CriteriTecnici!$N3952,",","."),0))),4)&amp;""),",",".")&amp;", "&amp;CHAR(34)&amp;"numerator"&amp;CHAR(34)&amp;": "&amp;SUBSTITUTE(TRIM(ROUND(IFERROR(CriteriTecnici!$K3952*1,IFERROR(NUMBERVALUE(CriteriTecnici!$K3952,".",","),IFERROR(NUMBERVALUE(CriteriTecnici!$K3952,",","."),0))),4)&amp;""),",",".")&amp;", "&amp;CHAR(34)&amp;"denominator"&amp;CHAR(34)&amp;": "&amp;SUBSTITUTE(TRIM(ROUND(IFERROR(CriteriTecnici!$L3952*1,IFERROR(NUMBERVALUE(CriteriTecnici!$L3952,".",","),IFERROR(NUMBERVALUE(CriteriTecnici!$L3952,",","."),0))),4)&amp;""),",",".")&amp;", "&amp;CHAR(34)&amp;"flag"&amp;CHAR(34)&amp;": "&amp;SUBSTITUTE(TRIM(ROUND(IFERROR(CriteriTecnici!$M3952*1,IFERROR(NUMBERVALUE(CriteriTecnici!$M3952,".",","),IFERROR(NUMBERVALUE(CriteriTecnici!$M3952,",","."),0))),4)&amp;""),",",".")&amp;", "&amp;CHAR(34)&amp;"rawScore"&amp;CHAR(34)&amp;": "&amp;SUBSTITUTE(TRIM(ROUND(IFERROR(CriteriTecnici!$O3952*1,IFERROR(NUMBERVALUE(CriteriTecnici!$O3952,".",","),IFERROR(NUMBERVALUE(CriteriTecnici!$O3952,",","."),0))),4)&amp;""),",",".")&amp;CHAR(125)&amp;IF(TRUE,",",""))</f>
        <v/>
      </c>
    </row>
    <row r="4173">
      <c r="A4173" s="38">
        <f>IF(CriteriTecnici!$A3953="","","    "&amp;CHAR(123)&amp;CHAR(34)&amp;"bidderId"&amp;CHAR(34)&amp;": "&amp;CHAR(34)&amp;SUBSTITUTE(CriteriTecnici!$A3953,CHAR(34),"'")&amp;CHAR(34)&amp;", "&amp;CHAR(34)&amp;"lotId"&amp;CHAR(34)&amp;": "&amp;CHAR(34)&amp;SUBSTITUTE(CriteriTecnici!$C3953,CHAR(34),"'")&amp;CHAR(34)&amp;", "&amp;CHAR(34)&amp;"criterionId"&amp;CHAR(34)&amp;": "&amp;CHAR(34)&amp;SUBSTITUTE(CriteriTecnici!$D3953,CHAR(34),"'")&amp;CHAR(34)&amp;", "&amp;CHAR(34)&amp;"kind"&amp;CHAR(34)&amp;": "&amp;CHAR(34)&amp;SUBSTITUTE(CriteriTecnici!$F3953,CHAR(34),"'")&amp;CHAR(34)&amp;", "&amp;CHAR(34)&amp;"value"&amp;CHAR(34)&amp;": "&amp;SUBSTITUTE(TRIM(ROUND(IFERROR(CriteriTecnici!$N3953*1,IFERROR(NUMBERVALUE(CriteriTecnici!$N3953,".",","),IFERROR(NUMBERVALUE(CriteriTecnici!$N3953,",","."),0))),4)&amp;""),",",".")&amp;", "&amp;CHAR(34)&amp;"numerator"&amp;CHAR(34)&amp;": "&amp;SUBSTITUTE(TRIM(ROUND(IFERROR(CriteriTecnici!$K3953*1,IFERROR(NUMBERVALUE(CriteriTecnici!$K3953,".",","),IFERROR(NUMBERVALUE(CriteriTecnici!$K3953,",","."),0))),4)&amp;""),",",".")&amp;", "&amp;CHAR(34)&amp;"denominator"&amp;CHAR(34)&amp;": "&amp;SUBSTITUTE(TRIM(ROUND(IFERROR(CriteriTecnici!$L3953*1,IFERROR(NUMBERVALUE(CriteriTecnici!$L3953,".",","),IFERROR(NUMBERVALUE(CriteriTecnici!$L3953,",","."),0))),4)&amp;""),",",".")&amp;", "&amp;CHAR(34)&amp;"flag"&amp;CHAR(34)&amp;": "&amp;SUBSTITUTE(TRIM(ROUND(IFERROR(CriteriTecnici!$M3953*1,IFERROR(NUMBERVALUE(CriteriTecnici!$M3953,".",","),IFERROR(NUMBERVALUE(CriteriTecnici!$M3953,",","."),0))),4)&amp;""),",",".")&amp;", "&amp;CHAR(34)&amp;"rawScore"&amp;CHAR(34)&amp;": "&amp;SUBSTITUTE(TRIM(ROUND(IFERROR(CriteriTecnici!$O3953*1,IFERROR(NUMBERVALUE(CriteriTecnici!$O3953,".",","),IFERROR(NUMBERVALUE(CriteriTecnici!$O3953,",","."),0))),4)&amp;""),",",".")&amp;CHAR(125)&amp;IF(TRUE,",",""))</f>
        <v/>
      </c>
    </row>
    <row r="4174">
      <c r="A4174" s="38">
        <f>IF(CriteriTecnici!$A3954="","","    "&amp;CHAR(123)&amp;CHAR(34)&amp;"bidderId"&amp;CHAR(34)&amp;": "&amp;CHAR(34)&amp;SUBSTITUTE(CriteriTecnici!$A3954,CHAR(34),"'")&amp;CHAR(34)&amp;", "&amp;CHAR(34)&amp;"lotId"&amp;CHAR(34)&amp;": "&amp;CHAR(34)&amp;SUBSTITUTE(CriteriTecnici!$C3954,CHAR(34),"'")&amp;CHAR(34)&amp;", "&amp;CHAR(34)&amp;"criterionId"&amp;CHAR(34)&amp;": "&amp;CHAR(34)&amp;SUBSTITUTE(CriteriTecnici!$D3954,CHAR(34),"'")&amp;CHAR(34)&amp;", "&amp;CHAR(34)&amp;"kind"&amp;CHAR(34)&amp;": "&amp;CHAR(34)&amp;SUBSTITUTE(CriteriTecnici!$F3954,CHAR(34),"'")&amp;CHAR(34)&amp;", "&amp;CHAR(34)&amp;"value"&amp;CHAR(34)&amp;": "&amp;SUBSTITUTE(TRIM(ROUND(IFERROR(CriteriTecnici!$N3954*1,IFERROR(NUMBERVALUE(CriteriTecnici!$N3954,".",","),IFERROR(NUMBERVALUE(CriteriTecnici!$N3954,",","."),0))),4)&amp;""),",",".")&amp;", "&amp;CHAR(34)&amp;"numerator"&amp;CHAR(34)&amp;": "&amp;SUBSTITUTE(TRIM(ROUND(IFERROR(CriteriTecnici!$K3954*1,IFERROR(NUMBERVALUE(CriteriTecnici!$K3954,".",","),IFERROR(NUMBERVALUE(CriteriTecnici!$K3954,",","."),0))),4)&amp;""),",",".")&amp;", "&amp;CHAR(34)&amp;"denominator"&amp;CHAR(34)&amp;": "&amp;SUBSTITUTE(TRIM(ROUND(IFERROR(CriteriTecnici!$L3954*1,IFERROR(NUMBERVALUE(CriteriTecnici!$L3954,".",","),IFERROR(NUMBERVALUE(CriteriTecnici!$L3954,",","."),0))),4)&amp;""),",",".")&amp;", "&amp;CHAR(34)&amp;"flag"&amp;CHAR(34)&amp;": "&amp;SUBSTITUTE(TRIM(ROUND(IFERROR(CriteriTecnici!$M3954*1,IFERROR(NUMBERVALUE(CriteriTecnici!$M3954,".",","),IFERROR(NUMBERVALUE(CriteriTecnici!$M3954,",","."),0))),4)&amp;""),",",".")&amp;", "&amp;CHAR(34)&amp;"rawScore"&amp;CHAR(34)&amp;": "&amp;SUBSTITUTE(TRIM(ROUND(IFERROR(CriteriTecnici!$O3954*1,IFERROR(NUMBERVALUE(CriteriTecnici!$O3954,".",","),IFERROR(NUMBERVALUE(CriteriTecnici!$O3954,",","."),0))),4)&amp;""),",",".")&amp;CHAR(125)&amp;IF(TRUE,",",""))</f>
        <v/>
      </c>
    </row>
    <row r="4175">
      <c r="A4175" s="38">
        <f>IF(CriteriTecnici!$A3955="","","    "&amp;CHAR(123)&amp;CHAR(34)&amp;"bidderId"&amp;CHAR(34)&amp;": "&amp;CHAR(34)&amp;SUBSTITUTE(CriteriTecnici!$A3955,CHAR(34),"'")&amp;CHAR(34)&amp;", "&amp;CHAR(34)&amp;"lotId"&amp;CHAR(34)&amp;": "&amp;CHAR(34)&amp;SUBSTITUTE(CriteriTecnici!$C3955,CHAR(34),"'")&amp;CHAR(34)&amp;", "&amp;CHAR(34)&amp;"criterionId"&amp;CHAR(34)&amp;": "&amp;CHAR(34)&amp;SUBSTITUTE(CriteriTecnici!$D3955,CHAR(34),"'")&amp;CHAR(34)&amp;", "&amp;CHAR(34)&amp;"kind"&amp;CHAR(34)&amp;": "&amp;CHAR(34)&amp;SUBSTITUTE(CriteriTecnici!$F3955,CHAR(34),"'")&amp;CHAR(34)&amp;", "&amp;CHAR(34)&amp;"value"&amp;CHAR(34)&amp;": "&amp;SUBSTITUTE(TRIM(ROUND(IFERROR(CriteriTecnici!$N3955*1,IFERROR(NUMBERVALUE(CriteriTecnici!$N3955,".",","),IFERROR(NUMBERVALUE(CriteriTecnici!$N3955,",","."),0))),4)&amp;""),",",".")&amp;", "&amp;CHAR(34)&amp;"numerator"&amp;CHAR(34)&amp;": "&amp;SUBSTITUTE(TRIM(ROUND(IFERROR(CriteriTecnici!$K3955*1,IFERROR(NUMBERVALUE(CriteriTecnici!$K3955,".",","),IFERROR(NUMBERVALUE(CriteriTecnici!$K3955,",","."),0))),4)&amp;""),",",".")&amp;", "&amp;CHAR(34)&amp;"denominator"&amp;CHAR(34)&amp;": "&amp;SUBSTITUTE(TRIM(ROUND(IFERROR(CriteriTecnici!$L3955*1,IFERROR(NUMBERVALUE(CriteriTecnici!$L3955,".",","),IFERROR(NUMBERVALUE(CriteriTecnici!$L3955,",","."),0))),4)&amp;""),",",".")&amp;", "&amp;CHAR(34)&amp;"flag"&amp;CHAR(34)&amp;": "&amp;SUBSTITUTE(TRIM(ROUND(IFERROR(CriteriTecnici!$M3955*1,IFERROR(NUMBERVALUE(CriteriTecnici!$M3955,".",","),IFERROR(NUMBERVALUE(CriteriTecnici!$M3955,",","."),0))),4)&amp;""),",",".")&amp;", "&amp;CHAR(34)&amp;"rawScore"&amp;CHAR(34)&amp;": "&amp;SUBSTITUTE(TRIM(ROUND(IFERROR(CriteriTecnici!$O3955*1,IFERROR(NUMBERVALUE(CriteriTecnici!$O3955,".",","),IFERROR(NUMBERVALUE(CriteriTecnici!$O3955,",","."),0))),4)&amp;""),",",".")&amp;CHAR(125)&amp;IF(TRUE,",",""))</f>
        <v/>
      </c>
    </row>
    <row r="4176">
      <c r="A4176" s="38">
        <f>IF(CriteriTecnici!$A3956="","","    "&amp;CHAR(123)&amp;CHAR(34)&amp;"bidderId"&amp;CHAR(34)&amp;": "&amp;CHAR(34)&amp;SUBSTITUTE(CriteriTecnici!$A3956,CHAR(34),"'")&amp;CHAR(34)&amp;", "&amp;CHAR(34)&amp;"lotId"&amp;CHAR(34)&amp;": "&amp;CHAR(34)&amp;SUBSTITUTE(CriteriTecnici!$C3956,CHAR(34),"'")&amp;CHAR(34)&amp;", "&amp;CHAR(34)&amp;"criterionId"&amp;CHAR(34)&amp;": "&amp;CHAR(34)&amp;SUBSTITUTE(CriteriTecnici!$D3956,CHAR(34),"'")&amp;CHAR(34)&amp;", "&amp;CHAR(34)&amp;"kind"&amp;CHAR(34)&amp;": "&amp;CHAR(34)&amp;SUBSTITUTE(CriteriTecnici!$F3956,CHAR(34),"'")&amp;CHAR(34)&amp;", "&amp;CHAR(34)&amp;"value"&amp;CHAR(34)&amp;": "&amp;SUBSTITUTE(TRIM(ROUND(IFERROR(CriteriTecnici!$N3956*1,IFERROR(NUMBERVALUE(CriteriTecnici!$N3956,".",","),IFERROR(NUMBERVALUE(CriteriTecnici!$N3956,",","."),0))),4)&amp;""),",",".")&amp;", "&amp;CHAR(34)&amp;"numerator"&amp;CHAR(34)&amp;": "&amp;SUBSTITUTE(TRIM(ROUND(IFERROR(CriteriTecnici!$K3956*1,IFERROR(NUMBERVALUE(CriteriTecnici!$K3956,".",","),IFERROR(NUMBERVALUE(CriteriTecnici!$K3956,",","."),0))),4)&amp;""),",",".")&amp;", "&amp;CHAR(34)&amp;"denominator"&amp;CHAR(34)&amp;": "&amp;SUBSTITUTE(TRIM(ROUND(IFERROR(CriteriTecnici!$L3956*1,IFERROR(NUMBERVALUE(CriteriTecnici!$L3956,".",","),IFERROR(NUMBERVALUE(CriteriTecnici!$L3956,",","."),0))),4)&amp;""),",",".")&amp;", "&amp;CHAR(34)&amp;"flag"&amp;CHAR(34)&amp;": "&amp;SUBSTITUTE(TRIM(ROUND(IFERROR(CriteriTecnici!$M3956*1,IFERROR(NUMBERVALUE(CriteriTecnici!$M3956,".",","),IFERROR(NUMBERVALUE(CriteriTecnici!$M3956,",","."),0))),4)&amp;""),",",".")&amp;", "&amp;CHAR(34)&amp;"rawScore"&amp;CHAR(34)&amp;": "&amp;SUBSTITUTE(TRIM(ROUND(IFERROR(CriteriTecnici!$O3956*1,IFERROR(NUMBERVALUE(CriteriTecnici!$O3956,".",","),IFERROR(NUMBERVALUE(CriteriTecnici!$O3956,",","."),0))),4)&amp;""),",",".")&amp;CHAR(125)&amp;IF(TRUE,",",""))</f>
        <v/>
      </c>
    </row>
    <row r="4177">
      <c r="A4177" s="38">
        <f>IF(CriteriTecnici!$A3957="","","    "&amp;CHAR(123)&amp;CHAR(34)&amp;"bidderId"&amp;CHAR(34)&amp;": "&amp;CHAR(34)&amp;SUBSTITUTE(CriteriTecnici!$A3957,CHAR(34),"'")&amp;CHAR(34)&amp;", "&amp;CHAR(34)&amp;"lotId"&amp;CHAR(34)&amp;": "&amp;CHAR(34)&amp;SUBSTITUTE(CriteriTecnici!$C3957,CHAR(34),"'")&amp;CHAR(34)&amp;", "&amp;CHAR(34)&amp;"criterionId"&amp;CHAR(34)&amp;": "&amp;CHAR(34)&amp;SUBSTITUTE(CriteriTecnici!$D3957,CHAR(34),"'")&amp;CHAR(34)&amp;", "&amp;CHAR(34)&amp;"kind"&amp;CHAR(34)&amp;": "&amp;CHAR(34)&amp;SUBSTITUTE(CriteriTecnici!$F3957,CHAR(34),"'")&amp;CHAR(34)&amp;", "&amp;CHAR(34)&amp;"value"&amp;CHAR(34)&amp;": "&amp;SUBSTITUTE(TRIM(ROUND(IFERROR(CriteriTecnici!$N3957*1,IFERROR(NUMBERVALUE(CriteriTecnici!$N3957,".",","),IFERROR(NUMBERVALUE(CriteriTecnici!$N3957,",","."),0))),4)&amp;""),",",".")&amp;", "&amp;CHAR(34)&amp;"numerator"&amp;CHAR(34)&amp;": "&amp;SUBSTITUTE(TRIM(ROUND(IFERROR(CriteriTecnici!$K3957*1,IFERROR(NUMBERVALUE(CriteriTecnici!$K3957,".",","),IFERROR(NUMBERVALUE(CriteriTecnici!$K3957,",","."),0))),4)&amp;""),",",".")&amp;", "&amp;CHAR(34)&amp;"denominator"&amp;CHAR(34)&amp;": "&amp;SUBSTITUTE(TRIM(ROUND(IFERROR(CriteriTecnici!$L3957*1,IFERROR(NUMBERVALUE(CriteriTecnici!$L3957,".",","),IFERROR(NUMBERVALUE(CriteriTecnici!$L3957,",","."),0))),4)&amp;""),",",".")&amp;", "&amp;CHAR(34)&amp;"flag"&amp;CHAR(34)&amp;": "&amp;SUBSTITUTE(TRIM(ROUND(IFERROR(CriteriTecnici!$M3957*1,IFERROR(NUMBERVALUE(CriteriTecnici!$M3957,".",","),IFERROR(NUMBERVALUE(CriteriTecnici!$M3957,",","."),0))),4)&amp;""),",",".")&amp;", "&amp;CHAR(34)&amp;"rawScore"&amp;CHAR(34)&amp;": "&amp;SUBSTITUTE(TRIM(ROUND(IFERROR(CriteriTecnici!$O3957*1,IFERROR(NUMBERVALUE(CriteriTecnici!$O3957,".",","),IFERROR(NUMBERVALUE(CriteriTecnici!$O3957,",","."),0))),4)&amp;""),",",".")&amp;CHAR(125)&amp;IF(TRUE,",",""))</f>
        <v/>
      </c>
    </row>
    <row r="4178">
      <c r="A4178" s="38">
        <f>IF(CriteriTecnici!$A3958="","","    "&amp;CHAR(123)&amp;CHAR(34)&amp;"bidderId"&amp;CHAR(34)&amp;": "&amp;CHAR(34)&amp;SUBSTITUTE(CriteriTecnici!$A3958,CHAR(34),"'")&amp;CHAR(34)&amp;", "&amp;CHAR(34)&amp;"lotId"&amp;CHAR(34)&amp;": "&amp;CHAR(34)&amp;SUBSTITUTE(CriteriTecnici!$C3958,CHAR(34),"'")&amp;CHAR(34)&amp;", "&amp;CHAR(34)&amp;"criterionId"&amp;CHAR(34)&amp;": "&amp;CHAR(34)&amp;SUBSTITUTE(CriteriTecnici!$D3958,CHAR(34),"'")&amp;CHAR(34)&amp;", "&amp;CHAR(34)&amp;"kind"&amp;CHAR(34)&amp;": "&amp;CHAR(34)&amp;SUBSTITUTE(CriteriTecnici!$F3958,CHAR(34),"'")&amp;CHAR(34)&amp;", "&amp;CHAR(34)&amp;"value"&amp;CHAR(34)&amp;": "&amp;SUBSTITUTE(TRIM(ROUND(IFERROR(CriteriTecnici!$N3958*1,IFERROR(NUMBERVALUE(CriteriTecnici!$N3958,".",","),IFERROR(NUMBERVALUE(CriteriTecnici!$N3958,",","."),0))),4)&amp;""),",",".")&amp;", "&amp;CHAR(34)&amp;"numerator"&amp;CHAR(34)&amp;": "&amp;SUBSTITUTE(TRIM(ROUND(IFERROR(CriteriTecnici!$K3958*1,IFERROR(NUMBERVALUE(CriteriTecnici!$K3958,".",","),IFERROR(NUMBERVALUE(CriteriTecnici!$K3958,",","."),0))),4)&amp;""),",",".")&amp;", "&amp;CHAR(34)&amp;"denominator"&amp;CHAR(34)&amp;": "&amp;SUBSTITUTE(TRIM(ROUND(IFERROR(CriteriTecnici!$L3958*1,IFERROR(NUMBERVALUE(CriteriTecnici!$L3958,".",","),IFERROR(NUMBERVALUE(CriteriTecnici!$L3958,",","."),0))),4)&amp;""),",",".")&amp;", "&amp;CHAR(34)&amp;"flag"&amp;CHAR(34)&amp;": "&amp;SUBSTITUTE(TRIM(ROUND(IFERROR(CriteriTecnici!$M3958*1,IFERROR(NUMBERVALUE(CriteriTecnici!$M3958,".",","),IFERROR(NUMBERVALUE(CriteriTecnici!$M3958,",","."),0))),4)&amp;""),",",".")&amp;", "&amp;CHAR(34)&amp;"rawScore"&amp;CHAR(34)&amp;": "&amp;SUBSTITUTE(TRIM(ROUND(IFERROR(CriteriTecnici!$O3958*1,IFERROR(NUMBERVALUE(CriteriTecnici!$O3958,".",","),IFERROR(NUMBERVALUE(CriteriTecnici!$O3958,",","."),0))),4)&amp;""),",",".")&amp;CHAR(125)&amp;IF(TRUE,",",""))</f>
        <v/>
      </c>
    </row>
    <row r="4179">
      <c r="A4179" s="38">
        <f>IF(CriteriTecnici!$A3959="","","    "&amp;CHAR(123)&amp;CHAR(34)&amp;"bidderId"&amp;CHAR(34)&amp;": "&amp;CHAR(34)&amp;SUBSTITUTE(CriteriTecnici!$A3959,CHAR(34),"'")&amp;CHAR(34)&amp;", "&amp;CHAR(34)&amp;"lotId"&amp;CHAR(34)&amp;": "&amp;CHAR(34)&amp;SUBSTITUTE(CriteriTecnici!$C3959,CHAR(34),"'")&amp;CHAR(34)&amp;", "&amp;CHAR(34)&amp;"criterionId"&amp;CHAR(34)&amp;": "&amp;CHAR(34)&amp;SUBSTITUTE(CriteriTecnici!$D3959,CHAR(34),"'")&amp;CHAR(34)&amp;", "&amp;CHAR(34)&amp;"kind"&amp;CHAR(34)&amp;": "&amp;CHAR(34)&amp;SUBSTITUTE(CriteriTecnici!$F3959,CHAR(34),"'")&amp;CHAR(34)&amp;", "&amp;CHAR(34)&amp;"value"&amp;CHAR(34)&amp;": "&amp;SUBSTITUTE(TRIM(ROUND(IFERROR(CriteriTecnici!$N3959*1,IFERROR(NUMBERVALUE(CriteriTecnici!$N3959,".",","),IFERROR(NUMBERVALUE(CriteriTecnici!$N3959,",","."),0))),4)&amp;""),",",".")&amp;", "&amp;CHAR(34)&amp;"numerator"&amp;CHAR(34)&amp;": "&amp;SUBSTITUTE(TRIM(ROUND(IFERROR(CriteriTecnici!$K3959*1,IFERROR(NUMBERVALUE(CriteriTecnici!$K3959,".",","),IFERROR(NUMBERVALUE(CriteriTecnici!$K3959,",","."),0))),4)&amp;""),",",".")&amp;", "&amp;CHAR(34)&amp;"denominator"&amp;CHAR(34)&amp;": "&amp;SUBSTITUTE(TRIM(ROUND(IFERROR(CriteriTecnici!$L3959*1,IFERROR(NUMBERVALUE(CriteriTecnici!$L3959,".",","),IFERROR(NUMBERVALUE(CriteriTecnici!$L3959,",","."),0))),4)&amp;""),",",".")&amp;", "&amp;CHAR(34)&amp;"flag"&amp;CHAR(34)&amp;": "&amp;SUBSTITUTE(TRIM(ROUND(IFERROR(CriteriTecnici!$M3959*1,IFERROR(NUMBERVALUE(CriteriTecnici!$M3959,".",","),IFERROR(NUMBERVALUE(CriteriTecnici!$M3959,",","."),0))),4)&amp;""),",",".")&amp;", "&amp;CHAR(34)&amp;"rawScore"&amp;CHAR(34)&amp;": "&amp;SUBSTITUTE(TRIM(ROUND(IFERROR(CriteriTecnici!$O3959*1,IFERROR(NUMBERVALUE(CriteriTecnici!$O3959,".",","),IFERROR(NUMBERVALUE(CriteriTecnici!$O3959,",","."),0))),4)&amp;""),",",".")&amp;CHAR(125)&amp;IF(TRUE,",",""))</f>
        <v/>
      </c>
    </row>
    <row r="4180">
      <c r="A4180" s="38">
        <f>IF(CriteriTecnici!$A3960="","","    "&amp;CHAR(123)&amp;CHAR(34)&amp;"bidderId"&amp;CHAR(34)&amp;": "&amp;CHAR(34)&amp;SUBSTITUTE(CriteriTecnici!$A3960,CHAR(34),"'")&amp;CHAR(34)&amp;", "&amp;CHAR(34)&amp;"lotId"&amp;CHAR(34)&amp;": "&amp;CHAR(34)&amp;SUBSTITUTE(CriteriTecnici!$C3960,CHAR(34),"'")&amp;CHAR(34)&amp;", "&amp;CHAR(34)&amp;"criterionId"&amp;CHAR(34)&amp;": "&amp;CHAR(34)&amp;SUBSTITUTE(CriteriTecnici!$D3960,CHAR(34),"'")&amp;CHAR(34)&amp;", "&amp;CHAR(34)&amp;"kind"&amp;CHAR(34)&amp;": "&amp;CHAR(34)&amp;SUBSTITUTE(CriteriTecnici!$F3960,CHAR(34),"'")&amp;CHAR(34)&amp;", "&amp;CHAR(34)&amp;"value"&amp;CHAR(34)&amp;": "&amp;SUBSTITUTE(TRIM(ROUND(IFERROR(CriteriTecnici!$N3960*1,IFERROR(NUMBERVALUE(CriteriTecnici!$N3960,".",","),IFERROR(NUMBERVALUE(CriteriTecnici!$N3960,",","."),0))),4)&amp;""),",",".")&amp;", "&amp;CHAR(34)&amp;"numerator"&amp;CHAR(34)&amp;": "&amp;SUBSTITUTE(TRIM(ROUND(IFERROR(CriteriTecnici!$K3960*1,IFERROR(NUMBERVALUE(CriteriTecnici!$K3960,".",","),IFERROR(NUMBERVALUE(CriteriTecnici!$K3960,",","."),0))),4)&amp;""),",",".")&amp;", "&amp;CHAR(34)&amp;"denominator"&amp;CHAR(34)&amp;": "&amp;SUBSTITUTE(TRIM(ROUND(IFERROR(CriteriTecnici!$L3960*1,IFERROR(NUMBERVALUE(CriteriTecnici!$L3960,".",","),IFERROR(NUMBERVALUE(CriteriTecnici!$L3960,",","."),0))),4)&amp;""),",",".")&amp;", "&amp;CHAR(34)&amp;"flag"&amp;CHAR(34)&amp;": "&amp;SUBSTITUTE(TRIM(ROUND(IFERROR(CriteriTecnici!$M3960*1,IFERROR(NUMBERVALUE(CriteriTecnici!$M3960,".",","),IFERROR(NUMBERVALUE(CriteriTecnici!$M3960,",","."),0))),4)&amp;""),",",".")&amp;", "&amp;CHAR(34)&amp;"rawScore"&amp;CHAR(34)&amp;": "&amp;SUBSTITUTE(TRIM(ROUND(IFERROR(CriteriTecnici!$O3960*1,IFERROR(NUMBERVALUE(CriteriTecnici!$O3960,".",","),IFERROR(NUMBERVALUE(CriteriTecnici!$O3960,",","."),0))),4)&amp;""),",",".")&amp;CHAR(125)&amp;IF(TRUE,",",""))</f>
        <v/>
      </c>
    </row>
    <row r="4181">
      <c r="A4181" s="38">
        <f>IF(CriteriTecnici!$A3961="","","    "&amp;CHAR(123)&amp;CHAR(34)&amp;"bidderId"&amp;CHAR(34)&amp;": "&amp;CHAR(34)&amp;SUBSTITUTE(CriteriTecnici!$A3961,CHAR(34),"'")&amp;CHAR(34)&amp;", "&amp;CHAR(34)&amp;"lotId"&amp;CHAR(34)&amp;": "&amp;CHAR(34)&amp;SUBSTITUTE(CriteriTecnici!$C3961,CHAR(34),"'")&amp;CHAR(34)&amp;", "&amp;CHAR(34)&amp;"criterionId"&amp;CHAR(34)&amp;": "&amp;CHAR(34)&amp;SUBSTITUTE(CriteriTecnici!$D3961,CHAR(34),"'")&amp;CHAR(34)&amp;", "&amp;CHAR(34)&amp;"kind"&amp;CHAR(34)&amp;": "&amp;CHAR(34)&amp;SUBSTITUTE(CriteriTecnici!$F3961,CHAR(34),"'")&amp;CHAR(34)&amp;", "&amp;CHAR(34)&amp;"value"&amp;CHAR(34)&amp;": "&amp;SUBSTITUTE(TRIM(ROUND(IFERROR(CriteriTecnici!$N3961*1,IFERROR(NUMBERVALUE(CriteriTecnici!$N3961,".",","),IFERROR(NUMBERVALUE(CriteriTecnici!$N3961,",","."),0))),4)&amp;""),",",".")&amp;", "&amp;CHAR(34)&amp;"numerator"&amp;CHAR(34)&amp;": "&amp;SUBSTITUTE(TRIM(ROUND(IFERROR(CriteriTecnici!$K3961*1,IFERROR(NUMBERVALUE(CriteriTecnici!$K3961,".",","),IFERROR(NUMBERVALUE(CriteriTecnici!$K3961,",","."),0))),4)&amp;""),",",".")&amp;", "&amp;CHAR(34)&amp;"denominator"&amp;CHAR(34)&amp;": "&amp;SUBSTITUTE(TRIM(ROUND(IFERROR(CriteriTecnici!$L3961*1,IFERROR(NUMBERVALUE(CriteriTecnici!$L3961,".",","),IFERROR(NUMBERVALUE(CriteriTecnici!$L3961,",","."),0))),4)&amp;""),",",".")&amp;", "&amp;CHAR(34)&amp;"flag"&amp;CHAR(34)&amp;": "&amp;SUBSTITUTE(TRIM(ROUND(IFERROR(CriteriTecnici!$M3961*1,IFERROR(NUMBERVALUE(CriteriTecnici!$M3961,".",","),IFERROR(NUMBERVALUE(CriteriTecnici!$M3961,",","."),0))),4)&amp;""),",",".")&amp;", "&amp;CHAR(34)&amp;"rawScore"&amp;CHAR(34)&amp;": "&amp;SUBSTITUTE(TRIM(ROUND(IFERROR(CriteriTecnici!$O3961*1,IFERROR(NUMBERVALUE(CriteriTecnici!$O3961,".",","),IFERROR(NUMBERVALUE(CriteriTecnici!$O3961,",","."),0))),4)&amp;""),",",".")&amp;CHAR(125)&amp;IF(TRUE,",",""))</f>
        <v/>
      </c>
    </row>
    <row r="4182">
      <c r="A4182" s="38">
        <f>IF(CriteriTecnici!$A3962="","","    "&amp;CHAR(123)&amp;CHAR(34)&amp;"bidderId"&amp;CHAR(34)&amp;": "&amp;CHAR(34)&amp;SUBSTITUTE(CriteriTecnici!$A3962,CHAR(34),"'")&amp;CHAR(34)&amp;", "&amp;CHAR(34)&amp;"lotId"&amp;CHAR(34)&amp;": "&amp;CHAR(34)&amp;SUBSTITUTE(CriteriTecnici!$C3962,CHAR(34),"'")&amp;CHAR(34)&amp;", "&amp;CHAR(34)&amp;"criterionId"&amp;CHAR(34)&amp;": "&amp;CHAR(34)&amp;SUBSTITUTE(CriteriTecnici!$D3962,CHAR(34),"'")&amp;CHAR(34)&amp;", "&amp;CHAR(34)&amp;"kind"&amp;CHAR(34)&amp;": "&amp;CHAR(34)&amp;SUBSTITUTE(CriteriTecnici!$F3962,CHAR(34),"'")&amp;CHAR(34)&amp;", "&amp;CHAR(34)&amp;"value"&amp;CHAR(34)&amp;": "&amp;SUBSTITUTE(TRIM(ROUND(IFERROR(CriteriTecnici!$N3962*1,IFERROR(NUMBERVALUE(CriteriTecnici!$N3962,".",","),IFERROR(NUMBERVALUE(CriteriTecnici!$N3962,",","."),0))),4)&amp;""),",",".")&amp;", "&amp;CHAR(34)&amp;"numerator"&amp;CHAR(34)&amp;": "&amp;SUBSTITUTE(TRIM(ROUND(IFERROR(CriteriTecnici!$K3962*1,IFERROR(NUMBERVALUE(CriteriTecnici!$K3962,".",","),IFERROR(NUMBERVALUE(CriteriTecnici!$K3962,",","."),0))),4)&amp;""),",",".")&amp;", "&amp;CHAR(34)&amp;"denominator"&amp;CHAR(34)&amp;": "&amp;SUBSTITUTE(TRIM(ROUND(IFERROR(CriteriTecnici!$L3962*1,IFERROR(NUMBERVALUE(CriteriTecnici!$L3962,".",","),IFERROR(NUMBERVALUE(CriteriTecnici!$L3962,",","."),0))),4)&amp;""),",",".")&amp;", "&amp;CHAR(34)&amp;"flag"&amp;CHAR(34)&amp;": "&amp;SUBSTITUTE(TRIM(ROUND(IFERROR(CriteriTecnici!$M3962*1,IFERROR(NUMBERVALUE(CriteriTecnici!$M3962,".",","),IFERROR(NUMBERVALUE(CriteriTecnici!$M3962,",","."),0))),4)&amp;""),",",".")&amp;", "&amp;CHAR(34)&amp;"rawScore"&amp;CHAR(34)&amp;": "&amp;SUBSTITUTE(TRIM(ROUND(IFERROR(CriteriTecnici!$O3962*1,IFERROR(NUMBERVALUE(CriteriTecnici!$O3962,".",","),IFERROR(NUMBERVALUE(CriteriTecnici!$O3962,",","."),0))),4)&amp;""),",",".")&amp;CHAR(125)&amp;IF(TRUE,",",""))</f>
        <v/>
      </c>
    </row>
    <row r="4183">
      <c r="A4183" s="38">
        <f>IF(CriteriTecnici!$A3963="","","    "&amp;CHAR(123)&amp;CHAR(34)&amp;"bidderId"&amp;CHAR(34)&amp;": "&amp;CHAR(34)&amp;SUBSTITUTE(CriteriTecnici!$A3963,CHAR(34),"'")&amp;CHAR(34)&amp;", "&amp;CHAR(34)&amp;"lotId"&amp;CHAR(34)&amp;": "&amp;CHAR(34)&amp;SUBSTITUTE(CriteriTecnici!$C3963,CHAR(34),"'")&amp;CHAR(34)&amp;", "&amp;CHAR(34)&amp;"criterionId"&amp;CHAR(34)&amp;": "&amp;CHAR(34)&amp;SUBSTITUTE(CriteriTecnici!$D3963,CHAR(34),"'")&amp;CHAR(34)&amp;", "&amp;CHAR(34)&amp;"kind"&amp;CHAR(34)&amp;": "&amp;CHAR(34)&amp;SUBSTITUTE(CriteriTecnici!$F3963,CHAR(34),"'")&amp;CHAR(34)&amp;", "&amp;CHAR(34)&amp;"value"&amp;CHAR(34)&amp;": "&amp;SUBSTITUTE(TRIM(ROUND(IFERROR(CriteriTecnici!$N3963*1,IFERROR(NUMBERVALUE(CriteriTecnici!$N3963,".",","),IFERROR(NUMBERVALUE(CriteriTecnici!$N3963,",","."),0))),4)&amp;""),",",".")&amp;", "&amp;CHAR(34)&amp;"numerator"&amp;CHAR(34)&amp;": "&amp;SUBSTITUTE(TRIM(ROUND(IFERROR(CriteriTecnici!$K3963*1,IFERROR(NUMBERVALUE(CriteriTecnici!$K3963,".",","),IFERROR(NUMBERVALUE(CriteriTecnici!$K3963,",","."),0))),4)&amp;""),",",".")&amp;", "&amp;CHAR(34)&amp;"denominator"&amp;CHAR(34)&amp;": "&amp;SUBSTITUTE(TRIM(ROUND(IFERROR(CriteriTecnici!$L3963*1,IFERROR(NUMBERVALUE(CriteriTecnici!$L3963,".",","),IFERROR(NUMBERVALUE(CriteriTecnici!$L3963,",","."),0))),4)&amp;""),",",".")&amp;", "&amp;CHAR(34)&amp;"flag"&amp;CHAR(34)&amp;": "&amp;SUBSTITUTE(TRIM(ROUND(IFERROR(CriteriTecnici!$M3963*1,IFERROR(NUMBERVALUE(CriteriTecnici!$M3963,".",","),IFERROR(NUMBERVALUE(CriteriTecnici!$M3963,",","."),0))),4)&amp;""),",",".")&amp;", "&amp;CHAR(34)&amp;"rawScore"&amp;CHAR(34)&amp;": "&amp;SUBSTITUTE(TRIM(ROUND(IFERROR(CriteriTecnici!$O3963*1,IFERROR(NUMBERVALUE(CriteriTecnici!$O3963,".",","),IFERROR(NUMBERVALUE(CriteriTecnici!$O3963,",","."),0))),4)&amp;""),",",".")&amp;CHAR(125)&amp;IF(TRUE,",",""))</f>
        <v/>
      </c>
    </row>
    <row r="4184">
      <c r="A4184" s="38">
        <f>IF(CriteriTecnici!$A3964="","","    "&amp;CHAR(123)&amp;CHAR(34)&amp;"bidderId"&amp;CHAR(34)&amp;": "&amp;CHAR(34)&amp;SUBSTITUTE(CriteriTecnici!$A3964,CHAR(34),"'")&amp;CHAR(34)&amp;", "&amp;CHAR(34)&amp;"lotId"&amp;CHAR(34)&amp;": "&amp;CHAR(34)&amp;SUBSTITUTE(CriteriTecnici!$C3964,CHAR(34),"'")&amp;CHAR(34)&amp;", "&amp;CHAR(34)&amp;"criterionId"&amp;CHAR(34)&amp;": "&amp;CHAR(34)&amp;SUBSTITUTE(CriteriTecnici!$D3964,CHAR(34),"'")&amp;CHAR(34)&amp;", "&amp;CHAR(34)&amp;"kind"&amp;CHAR(34)&amp;": "&amp;CHAR(34)&amp;SUBSTITUTE(CriteriTecnici!$F3964,CHAR(34),"'")&amp;CHAR(34)&amp;", "&amp;CHAR(34)&amp;"value"&amp;CHAR(34)&amp;": "&amp;SUBSTITUTE(TRIM(ROUND(IFERROR(CriteriTecnici!$N3964*1,IFERROR(NUMBERVALUE(CriteriTecnici!$N3964,".",","),IFERROR(NUMBERVALUE(CriteriTecnici!$N3964,",","."),0))),4)&amp;""),",",".")&amp;", "&amp;CHAR(34)&amp;"numerator"&amp;CHAR(34)&amp;": "&amp;SUBSTITUTE(TRIM(ROUND(IFERROR(CriteriTecnici!$K3964*1,IFERROR(NUMBERVALUE(CriteriTecnici!$K3964,".",","),IFERROR(NUMBERVALUE(CriteriTecnici!$K3964,",","."),0))),4)&amp;""),",",".")&amp;", "&amp;CHAR(34)&amp;"denominator"&amp;CHAR(34)&amp;": "&amp;SUBSTITUTE(TRIM(ROUND(IFERROR(CriteriTecnici!$L3964*1,IFERROR(NUMBERVALUE(CriteriTecnici!$L3964,".",","),IFERROR(NUMBERVALUE(CriteriTecnici!$L3964,",","."),0))),4)&amp;""),",",".")&amp;", "&amp;CHAR(34)&amp;"flag"&amp;CHAR(34)&amp;": "&amp;SUBSTITUTE(TRIM(ROUND(IFERROR(CriteriTecnici!$M3964*1,IFERROR(NUMBERVALUE(CriteriTecnici!$M3964,".",","),IFERROR(NUMBERVALUE(CriteriTecnici!$M3964,",","."),0))),4)&amp;""),",",".")&amp;", "&amp;CHAR(34)&amp;"rawScore"&amp;CHAR(34)&amp;": "&amp;SUBSTITUTE(TRIM(ROUND(IFERROR(CriteriTecnici!$O3964*1,IFERROR(NUMBERVALUE(CriteriTecnici!$O3964,".",","),IFERROR(NUMBERVALUE(CriteriTecnici!$O3964,",","."),0))),4)&amp;""),",",".")&amp;CHAR(125)&amp;IF(TRUE,",",""))</f>
        <v/>
      </c>
    </row>
    <row r="4185">
      <c r="A4185" s="38">
        <f>IF(CriteriTecnici!$A3965="","","    "&amp;CHAR(123)&amp;CHAR(34)&amp;"bidderId"&amp;CHAR(34)&amp;": "&amp;CHAR(34)&amp;SUBSTITUTE(CriteriTecnici!$A3965,CHAR(34),"'")&amp;CHAR(34)&amp;", "&amp;CHAR(34)&amp;"lotId"&amp;CHAR(34)&amp;": "&amp;CHAR(34)&amp;SUBSTITUTE(CriteriTecnici!$C3965,CHAR(34),"'")&amp;CHAR(34)&amp;", "&amp;CHAR(34)&amp;"criterionId"&amp;CHAR(34)&amp;": "&amp;CHAR(34)&amp;SUBSTITUTE(CriteriTecnici!$D3965,CHAR(34),"'")&amp;CHAR(34)&amp;", "&amp;CHAR(34)&amp;"kind"&amp;CHAR(34)&amp;": "&amp;CHAR(34)&amp;SUBSTITUTE(CriteriTecnici!$F3965,CHAR(34),"'")&amp;CHAR(34)&amp;", "&amp;CHAR(34)&amp;"value"&amp;CHAR(34)&amp;": "&amp;SUBSTITUTE(TRIM(ROUND(IFERROR(CriteriTecnici!$N3965*1,IFERROR(NUMBERVALUE(CriteriTecnici!$N3965,".",","),IFERROR(NUMBERVALUE(CriteriTecnici!$N3965,",","."),0))),4)&amp;""),",",".")&amp;", "&amp;CHAR(34)&amp;"numerator"&amp;CHAR(34)&amp;": "&amp;SUBSTITUTE(TRIM(ROUND(IFERROR(CriteriTecnici!$K3965*1,IFERROR(NUMBERVALUE(CriteriTecnici!$K3965,".",","),IFERROR(NUMBERVALUE(CriteriTecnici!$K3965,",","."),0))),4)&amp;""),",",".")&amp;", "&amp;CHAR(34)&amp;"denominator"&amp;CHAR(34)&amp;": "&amp;SUBSTITUTE(TRIM(ROUND(IFERROR(CriteriTecnici!$L3965*1,IFERROR(NUMBERVALUE(CriteriTecnici!$L3965,".",","),IFERROR(NUMBERVALUE(CriteriTecnici!$L3965,",","."),0))),4)&amp;""),",",".")&amp;", "&amp;CHAR(34)&amp;"flag"&amp;CHAR(34)&amp;": "&amp;SUBSTITUTE(TRIM(ROUND(IFERROR(CriteriTecnici!$M3965*1,IFERROR(NUMBERVALUE(CriteriTecnici!$M3965,".",","),IFERROR(NUMBERVALUE(CriteriTecnici!$M3965,",","."),0))),4)&amp;""),",",".")&amp;", "&amp;CHAR(34)&amp;"rawScore"&amp;CHAR(34)&amp;": "&amp;SUBSTITUTE(TRIM(ROUND(IFERROR(CriteriTecnici!$O3965*1,IFERROR(NUMBERVALUE(CriteriTecnici!$O3965,".",","),IFERROR(NUMBERVALUE(CriteriTecnici!$O3965,",","."),0))),4)&amp;""),",",".")&amp;CHAR(125)&amp;IF(TRUE,",",""))</f>
        <v/>
      </c>
    </row>
    <row r="4186">
      <c r="A4186" s="38">
        <f>IF(CriteriTecnici!$A3966="","","    "&amp;CHAR(123)&amp;CHAR(34)&amp;"bidderId"&amp;CHAR(34)&amp;": "&amp;CHAR(34)&amp;SUBSTITUTE(CriteriTecnici!$A3966,CHAR(34),"'")&amp;CHAR(34)&amp;", "&amp;CHAR(34)&amp;"lotId"&amp;CHAR(34)&amp;": "&amp;CHAR(34)&amp;SUBSTITUTE(CriteriTecnici!$C3966,CHAR(34),"'")&amp;CHAR(34)&amp;", "&amp;CHAR(34)&amp;"criterionId"&amp;CHAR(34)&amp;": "&amp;CHAR(34)&amp;SUBSTITUTE(CriteriTecnici!$D3966,CHAR(34),"'")&amp;CHAR(34)&amp;", "&amp;CHAR(34)&amp;"kind"&amp;CHAR(34)&amp;": "&amp;CHAR(34)&amp;SUBSTITUTE(CriteriTecnici!$F3966,CHAR(34),"'")&amp;CHAR(34)&amp;", "&amp;CHAR(34)&amp;"value"&amp;CHAR(34)&amp;": "&amp;SUBSTITUTE(TRIM(ROUND(IFERROR(CriteriTecnici!$N3966*1,IFERROR(NUMBERVALUE(CriteriTecnici!$N3966,".",","),IFERROR(NUMBERVALUE(CriteriTecnici!$N3966,",","."),0))),4)&amp;""),",",".")&amp;", "&amp;CHAR(34)&amp;"numerator"&amp;CHAR(34)&amp;": "&amp;SUBSTITUTE(TRIM(ROUND(IFERROR(CriteriTecnici!$K3966*1,IFERROR(NUMBERVALUE(CriteriTecnici!$K3966,".",","),IFERROR(NUMBERVALUE(CriteriTecnici!$K3966,",","."),0))),4)&amp;""),",",".")&amp;", "&amp;CHAR(34)&amp;"denominator"&amp;CHAR(34)&amp;": "&amp;SUBSTITUTE(TRIM(ROUND(IFERROR(CriteriTecnici!$L3966*1,IFERROR(NUMBERVALUE(CriteriTecnici!$L3966,".",","),IFERROR(NUMBERVALUE(CriteriTecnici!$L3966,",","."),0))),4)&amp;""),",",".")&amp;", "&amp;CHAR(34)&amp;"flag"&amp;CHAR(34)&amp;": "&amp;SUBSTITUTE(TRIM(ROUND(IFERROR(CriteriTecnici!$M3966*1,IFERROR(NUMBERVALUE(CriteriTecnici!$M3966,".",","),IFERROR(NUMBERVALUE(CriteriTecnici!$M3966,",","."),0))),4)&amp;""),",",".")&amp;", "&amp;CHAR(34)&amp;"rawScore"&amp;CHAR(34)&amp;": "&amp;SUBSTITUTE(TRIM(ROUND(IFERROR(CriteriTecnici!$O3966*1,IFERROR(NUMBERVALUE(CriteriTecnici!$O3966,".",","),IFERROR(NUMBERVALUE(CriteriTecnici!$O3966,",","."),0))),4)&amp;""),",",".")&amp;CHAR(125)&amp;IF(TRUE,",",""))</f>
        <v/>
      </c>
    </row>
    <row r="4187">
      <c r="A4187" s="38">
        <f>IF(CriteriTecnici!$A3967="","","    "&amp;CHAR(123)&amp;CHAR(34)&amp;"bidderId"&amp;CHAR(34)&amp;": "&amp;CHAR(34)&amp;SUBSTITUTE(CriteriTecnici!$A3967,CHAR(34),"'")&amp;CHAR(34)&amp;", "&amp;CHAR(34)&amp;"lotId"&amp;CHAR(34)&amp;": "&amp;CHAR(34)&amp;SUBSTITUTE(CriteriTecnici!$C3967,CHAR(34),"'")&amp;CHAR(34)&amp;", "&amp;CHAR(34)&amp;"criterionId"&amp;CHAR(34)&amp;": "&amp;CHAR(34)&amp;SUBSTITUTE(CriteriTecnici!$D3967,CHAR(34),"'")&amp;CHAR(34)&amp;", "&amp;CHAR(34)&amp;"kind"&amp;CHAR(34)&amp;": "&amp;CHAR(34)&amp;SUBSTITUTE(CriteriTecnici!$F3967,CHAR(34),"'")&amp;CHAR(34)&amp;", "&amp;CHAR(34)&amp;"value"&amp;CHAR(34)&amp;": "&amp;SUBSTITUTE(TRIM(ROUND(IFERROR(CriteriTecnici!$N3967*1,IFERROR(NUMBERVALUE(CriteriTecnici!$N3967,".",","),IFERROR(NUMBERVALUE(CriteriTecnici!$N3967,",","."),0))),4)&amp;""),",",".")&amp;", "&amp;CHAR(34)&amp;"numerator"&amp;CHAR(34)&amp;": "&amp;SUBSTITUTE(TRIM(ROUND(IFERROR(CriteriTecnici!$K3967*1,IFERROR(NUMBERVALUE(CriteriTecnici!$K3967,".",","),IFERROR(NUMBERVALUE(CriteriTecnici!$K3967,",","."),0))),4)&amp;""),",",".")&amp;", "&amp;CHAR(34)&amp;"denominator"&amp;CHAR(34)&amp;": "&amp;SUBSTITUTE(TRIM(ROUND(IFERROR(CriteriTecnici!$L3967*1,IFERROR(NUMBERVALUE(CriteriTecnici!$L3967,".",","),IFERROR(NUMBERVALUE(CriteriTecnici!$L3967,",","."),0))),4)&amp;""),",",".")&amp;", "&amp;CHAR(34)&amp;"flag"&amp;CHAR(34)&amp;": "&amp;SUBSTITUTE(TRIM(ROUND(IFERROR(CriteriTecnici!$M3967*1,IFERROR(NUMBERVALUE(CriteriTecnici!$M3967,".",","),IFERROR(NUMBERVALUE(CriteriTecnici!$M3967,",","."),0))),4)&amp;""),",",".")&amp;", "&amp;CHAR(34)&amp;"rawScore"&amp;CHAR(34)&amp;": "&amp;SUBSTITUTE(TRIM(ROUND(IFERROR(CriteriTecnici!$O3967*1,IFERROR(NUMBERVALUE(CriteriTecnici!$O3967,".",","),IFERROR(NUMBERVALUE(CriteriTecnici!$O3967,",","."),0))),4)&amp;""),",",".")&amp;CHAR(125)&amp;IF(TRUE,",",""))</f>
        <v/>
      </c>
    </row>
    <row r="4188">
      <c r="A4188" s="38">
        <f>IF(CriteriTecnici!$A3968="","","    "&amp;CHAR(123)&amp;CHAR(34)&amp;"bidderId"&amp;CHAR(34)&amp;": "&amp;CHAR(34)&amp;SUBSTITUTE(CriteriTecnici!$A3968,CHAR(34),"'")&amp;CHAR(34)&amp;", "&amp;CHAR(34)&amp;"lotId"&amp;CHAR(34)&amp;": "&amp;CHAR(34)&amp;SUBSTITUTE(CriteriTecnici!$C3968,CHAR(34),"'")&amp;CHAR(34)&amp;", "&amp;CHAR(34)&amp;"criterionId"&amp;CHAR(34)&amp;": "&amp;CHAR(34)&amp;SUBSTITUTE(CriteriTecnici!$D3968,CHAR(34),"'")&amp;CHAR(34)&amp;", "&amp;CHAR(34)&amp;"kind"&amp;CHAR(34)&amp;": "&amp;CHAR(34)&amp;SUBSTITUTE(CriteriTecnici!$F3968,CHAR(34),"'")&amp;CHAR(34)&amp;", "&amp;CHAR(34)&amp;"value"&amp;CHAR(34)&amp;": "&amp;SUBSTITUTE(TRIM(ROUND(IFERROR(CriteriTecnici!$N3968*1,IFERROR(NUMBERVALUE(CriteriTecnici!$N3968,".",","),IFERROR(NUMBERVALUE(CriteriTecnici!$N3968,",","."),0))),4)&amp;""),",",".")&amp;", "&amp;CHAR(34)&amp;"numerator"&amp;CHAR(34)&amp;": "&amp;SUBSTITUTE(TRIM(ROUND(IFERROR(CriteriTecnici!$K3968*1,IFERROR(NUMBERVALUE(CriteriTecnici!$K3968,".",","),IFERROR(NUMBERVALUE(CriteriTecnici!$K3968,",","."),0))),4)&amp;""),",",".")&amp;", "&amp;CHAR(34)&amp;"denominator"&amp;CHAR(34)&amp;": "&amp;SUBSTITUTE(TRIM(ROUND(IFERROR(CriteriTecnici!$L3968*1,IFERROR(NUMBERVALUE(CriteriTecnici!$L3968,".",","),IFERROR(NUMBERVALUE(CriteriTecnici!$L3968,",","."),0))),4)&amp;""),",",".")&amp;", "&amp;CHAR(34)&amp;"flag"&amp;CHAR(34)&amp;": "&amp;SUBSTITUTE(TRIM(ROUND(IFERROR(CriteriTecnici!$M3968*1,IFERROR(NUMBERVALUE(CriteriTecnici!$M3968,".",","),IFERROR(NUMBERVALUE(CriteriTecnici!$M3968,",","."),0))),4)&amp;""),",",".")&amp;", "&amp;CHAR(34)&amp;"rawScore"&amp;CHAR(34)&amp;": "&amp;SUBSTITUTE(TRIM(ROUND(IFERROR(CriteriTecnici!$O3968*1,IFERROR(NUMBERVALUE(CriteriTecnici!$O3968,".",","),IFERROR(NUMBERVALUE(CriteriTecnici!$O3968,",","."),0))),4)&amp;""),",",".")&amp;CHAR(125)&amp;IF(TRUE,",",""))</f>
        <v/>
      </c>
    </row>
    <row r="4189">
      <c r="A4189" s="38">
        <f>IF(CriteriTecnici!$A3969="","","    "&amp;CHAR(123)&amp;CHAR(34)&amp;"bidderId"&amp;CHAR(34)&amp;": "&amp;CHAR(34)&amp;SUBSTITUTE(CriteriTecnici!$A3969,CHAR(34),"'")&amp;CHAR(34)&amp;", "&amp;CHAR(34)&amp;"lotId"&amp;CHAR(34)&amp;": "&amp;CHAR(34)&amp;SUBSTITUTE(CriteriTecnici!$C3969,CHAR(34),"'")&amp;CHAR(34)&amp;", "&amp;CHAR(34)&amp;"criterionId"&amp;CHAR(34)&amp;": "&amp;CHAR(34)&amp;SUBSTITUTE(CriteriTecnici!$D3969,CHAR(34),"'")&amp;CHAR(34)&amp;", "&amp;CHAR(34)&amp;"kind"&amp;CHAR(34)&amp;": "&amp;CHAR(34)&amp;SUBSTITUTE(CriteriTecnici!$F3969,CHAR(34),"'")&amp;CHAR(34)&amp;", "&amp;CHAR(34)&amp;"value"&amp;CHAR(34)&amp;": "&amp;SUBSTITUTE(TRIM(ROUND(IFERROR(CriteriTecnici!$N3969*1,IFERROR(NUMBERVALUE(CriteriTecnici!$N3969,".",","),IFERROR(NUMBERVALUE(CriteriTecnici!$N3969,",","."),0))),4)&amp;""),",",".")&amp;", "&amp;CHAR(34)&amp;"numerator"&amp;CHAR(34)&amp;": "&amp;SUBSTITUTE(TRIM(ROUND(IFERROR(CriteriTecnici!$K3969*1,IFERROR(NUMBERVALUE(CriteriTecnici!$K3969,".",","),IFERROR(NUMBERVALUE(CriteriTecnici!$K3969,",","."),0))),4)&amp;""),",",".")&amp;", "&amp;CHAR(34)&amp;"denominator"&amp;CHAR(34)&amp;": "&amp;SUBSTITUTE(TRIM(ROUND(IFERROR(CriteriTecnici!$L3969*1,IFERROR(NUMBERVALUE(CriteriTecnici!$L3969,".",","),IFERROR(NUMBERVALUE(CriteriTecnici!$L3969,",","."),0))),4)&amp;""),",",".")&amp;", "&amp;CHAR(34)&amp;"flag"&amp;CHAR(34)&amp;": "&amp;SUBSTITUTE(TRIM(ROUND(IFERROR(CriteriTecnici!$M3969*1,IFERROR(NUMBERVALUE(CriteriTecnici!$M3969,".",","),IFERROR(NUMBERVALUE(CriteriTecnici!$M3969,",","."),0))),4)&amp;""),",",".")&amp;", "&amp;CHAR(34)&amp;"rawScore"&amp;CHAR(34)&amp;": "&amp;SUBSTITUTE(TRIM(ROUND(IFERROR(CriteriTecnici!$O3969*1,IFERROR(NUMBERVALUE(CriteriTecnici!$O3969,".",","),IFERROR(NUMBERVALUE(CriteriTecnici!$O3969,",","."),0))),4)&amp;""),",",".")&amp;CHAR(125)&amp;IF(TRUE,",",""))</f>
        <v/>
      </c>
    </row>
    <row r="4190">
      <c r="A4190" s="38">
        <f>IF(CriteriTecnici!$A3970="","","    "&amp;CHAR(123)&amp;CHAR(34)&amp;"bidderId"&amp;CHAR(34)&amp;": "&amp;CHAR(34)&amp;SUBSTITUTE(CriteriTecnici!$A3970,CHAR(34),"'")&amp;CHAR(34)&amp;", "&amp;CHAR(34)&amp;"lotId"&amp;CHAR(34)&amp;": "&amp;CHAR(34)&amp;SUBSTITUTE(CriteriTecnici!$C3970,CHAR(34),"'")&amp;CHAR(34)&amp;", "&amp;CHAR(34)&amp;"criterionId"&amp;CHAR(34)&amp;": "&amp;CHAR(34)&amp;SUBSTITUTE(CriteriTecnici!$D3970,CHAR(34),"'")&amp;CHAR(34)&amp;", "&amp;CHAR(34)&amp;"kind"&amp;CHAR(34)&amp;": "&amp;CHAR(34)&amp;SUBSTITUTE(CriteriTecnici!$F3970,CHAR(34),"'")&amp;CHAR(34)&amp;", "&amp;CHAR(34)&amp;"value"&amp;CHAR(34)&amp;": "&amp;SUBSTITUTE(TRIM(ROUND(IFERROR(CriteriTecnici!$N3970*1,IFERROR(NUMBERVALUE(CriteriTecnici!$N3970,".",","),IFERROR(NUMBERVALUE(CriteriTecnici!$N3970,",","."),0))),4)&amp;""),",",".")&amp;", "&amp;CHAR(34)&amp;"numerator"&amp;CHAR(34)&amp;": "&amp;SUBSTITUTE(TRIM(ROUND(IFERROR(CriteriTecnici!$K3970*1,IFERROR(NUMBERVALUE(CriteriTecnici!$K3970,".",","),IFERROR(NUMBERVALUE(CriteriTecnici!$K3970,",","."),0))),4)&amp;""),",",".")&amp;", "&amp;CHAR(34)&amp;"denominator"&amp;CHAR(34)&amp;": "&amp;SUBSTITUTE(TRIM(ROUND(IFERROR(CriteriTecnici!$L3970*1,IFERROR(NUMBERVALUE(CriteriTecnici!$L3970,".",","),IFERROR(NUMBERVALUE(CriteriTecnici!$L3970,",","."),0))),4)&amp;""),",",".")&amp;", "&amp;CHAR(34)&amp;"flag"&amp;CHAR(34)&amp;": "&amp;SUBSTITUTE(TRIM(ROUND(IFERROR(CriteriTecnici!$M3970*1,IFERROR(NUMBERVALUE(CriteriTecnici!$M3970,".",","),IFERROR(NUMBERVALUE(CriteriTecnici!$M3970,",","."),0))),4)&amp;""),",",".")&amp;", "&amp;CHAR(34)&amp;"rawScore"&amp;CHAR(34)&amp;": "&amp;SUBSTITUTE(TRIM(ROUND(IFERROR(CriteriTecnici!$O3970*1,IFERROR(NUMBERVALUE(CriteriTecnici!$O3970,".",","),IFERROR(NUMBERVALUE(CriteriTecnici!$O3970,",","."),0))),4)&amp;""),",",".")&amp;CHAR(125)&amp;IF(TRUE,",",""))</f>
        <v/>
      </c>
    </row>
    <row r="4191">
      <c r="A4191" s="38">
        <f>IF(CriteriTecnici!$A3971="","","    "&amp;CHAR(123)&amp;CHAR(34)&amp;"bidderId"&amp;CHAR(34)&amp;": "&amp;CHAR(34)&amp;SUBSTITUTE(CriteriTecnici!$A3971,CHAR(34),"'")&amp;CHAR(34)&amp;", "&amp;CHAR(34)&amp;"lotId"&amp;CHAR(34)&amp;": "&amp;CHAR(34)&amp;SUBSTITUTE(CriteriTecnici!$C3971,CHAR(34),"'")&amp;CHAR(34)&amp;", "&amp;CHAR(34)&amp;"criterionId"&amp;CHAR(34)&amp;": "&amp;CHAR(34)&amp;SUBSTITUTE(CriteriTecnici!$D3971,CHAR(34),"'")&amp;CHAR(34)&amp;", "&amp;CHAR(34)&amp;"kind"&amp;CHAR(34)&amp;": "&amp;CHAR(34)&amp;SUBSTITUTE(CriteriTecnici!$F3971,CHAR(34),"'")&amp;CHAR(34)&amp;", "&amp;CHAR(34)&amp;"value"&amp;CHAR(34)&amp;": "&amp;SUBSTITUTE(TRIM(ROUND(IFERROR(CriteriTecnici!$N3971*1,IFERROR(NUMBERVALUE(CriteriTecnici!$N3971,".",","),IFERROR(NUMBERVALUE(CriteriTecnici!$N3971,",","."),0))),4)&amp;""),",",".")&amp;", "&amp;CHAR(34)&amp;"numerator"&amp;CHAR(34)&amp;": "&amp;SUBSTITUTE(TRIM(ROUND(IFERROR(CriteriTecnici!$K3971*1,IFERROR(NUMBERVALUE(CriteriTecnici!$K3971,".",","),IFERROR(NUMBERVALUE(CriteriTecnici!$K3971,",","."),0))),4)&amp;""),",",".")&amp;", "&amp;CHAR(34)&amp;"denominator"&amp;CHAR(34)&amp;": "&amp;SUBSTITUTE(TRIM(ROUND(IFERROR(CriteriTecnici!$L3971*1,IFERROR(NUMBERVALUE(CriteriTecnici!$L3971,".",","),IFERROR(NUMBERVALUE(CriteriTecnici!$L3971,",","."),0))),4)&amp;""),",",".")&amp;", "&amp;CHAR(34)&amp;"flag"&amp;CHAR(34)&amp;": "&amp;SUBSTITUTE(TRIM(ROUND(IFERROR(CriteriTecnici!$M3971*1,IFERROR(NUMBERVALUE(CriteriTecnici!$M3971,".",","),IFERROR(NUMBERVALUE(CriteriTecnici!$M3971,",","."),0))),4)&amp;""),",",".")&amp;", "&amp;CHAR(34)&amp;"rawScore"&amp;CHAR(34)&amp;": "&amp;SUBSTITUTE(TRIM(ROUND(IFERROR(CriteriTecnici!$O3971*1,IFERROR(NUMBERVALUE(CriteriTecnici!$O3971,".",","),IFERROR(NUMBERVALUE(CriteriTecnici!$O3971,",","."),0))),4)&amp;""),",",".")&amp;CHAR(125)&amp;IF(TRUE,",",""))</f>
        <v/>
      </c>
    </row>
    <row r="4192">
      <c r="A4192" s="38">
        <f>IF(CriteriTecnici!$A3972="","","    "&amp;CHAR(123)&amp;CHAR(34)&amp;"bidderId"&amp;CHAR(34)&amp;": "&amp;CHAR(34)&amp;SUBSTITUTE(CriteriTecnici!$A3972,CHAR(34),"'")&amp;CHAR(34)&amp;", "&amp;CHAR(34)&amp;"lotId"&amp;CHAR(34)&amp;": "&amp;CHAR(34)&amp;SUBSTITUTE(CriteriTecnici!$C3972,CHAR(34),"'")&amp;CHAR(34)&amp;", "&amp;CHAR(34)&amp;"criterionId"&amp;CHAR(34)&amp;": "&amp;CHAR(34)&amp;SUBSTITUTE(CriteriTecnici!$D3972,CHAR(34),"'")&amp;CHAR(34)&amp;", "&amp;CHAR(34)&amp;"kind"&amp;CHAR(34)&amp;": "&amp;CHAR(34)&amp;SUBSTITUTE(CriteriTecnici!$F3972,CHAR(34),"'")&amp;CHAR(34)&amp;", "&amp;CHAR(34)&amp;"value"&amp;CHAR(34)&amp;": "&amp;SUBSTITUTE(TRIM(ROUND(IFERROR(CriteriTecnici!$N3972*1,IFERROR(NUMBERVALUE(CriteriTecnici!$N3972,".",","),IFERROR(NUMBERVALUE(CriteriTecnici!$N3972,",","."),0))),4)&amp;""),",",".")&amp;", "&amp;CHAR(34)&amp;"numerator"&amp;CHAR(34)&amp;": "&amp;SUBSTITUTE(TRIM(ROUND(IFERROR(CriteriTecnici!$K3972*1,IFERROR(NUMBERVALUE(CriteriTecnici!$K3972,".",","),IFERROR(NUMBERVALUE(CriteriTecnici!$K3972,",","."),0))),4)&amp;""),",",".")&amp;", "&amp;CHAR(34)&amp;"denominator"&amp;CHAR(34)&amp;": "&amp;SUBSTITUTE(TRIM(ROUND(IFERROR(CriteriTecnici!$L3972*1,IFERROR(NUMBERVALUE(CriteriTecnici!$L3972,".",","),IFERROR(NUMBERVALUE(CriteriTecnici!$L3972,",","."),0))),4)&amp;""),",",".")&amp;", "&amp;CHAR(34)&amp;"flag"&amp;CHAR(34)&amp;": "&amp;SUBSTITUTE(TRIM(ROUND(IFERROR(CriteriTecnici!$M3972*1,IFERROR(NUMBERVALUE(CriteriTecnici!$M3972,".",","),IFERROR(NUMBERVALUE(CriteriTecnici!$M3972,",","."),0))),4)&amp;""),",",".")&amp;", "&amp;CHAR(34)&amp;"rawScore"&amp;CHAR(34)&amp;": "&amp;SUBSTITUTE(TRIM(ROUND(IFERROR(CriteriTecnici!$O3972*1,IFERROR(NUMBERVALUE(CriteriTecnici!$O3972,".",","),IFERROR(NUMBERVALUE(CriteriTecnici!$O3972,",","."),0))),4)&amp;""),",",".")&amp;CHAR(125)&amp;IF(COUNTA(Offerte!$A130:$A$200)&gt;0,",",""))</f>
        <v/>
      </c>
    </row>
    <row r="4193">
      <c r="A4193" s="38">
        <f>IF(CriteriTecnici!$A3973="","","    "&amp;CHAR(123)&amp;CHAR(34)&amp;"bidderId"&amp;CHAR(34)&amp;": "&amp;CHAR(34)&amp;SUBSTITUTE(CriteriTecnici!$A3973,CHAR(34),"'")&amp;CHAR(34)&amp;", "&amp;CHAR(34)&amp;"lotId"&amp;CHAR(34)&amp;": "&amp;CHAR(34)&amp;SUBSTITUTE(CriteriTecnici!$C3973,CHAR(34),"'")&amp;CHAR(34)&amp;", "&amp;CHAR(34)&amp;"criterionId"&amp;CHAR(34)&amp;": "&amp;CHAR(34)&amp;SUBSTITUTE(CriteriTecnici!$D3973,CHAR(34),"'")&amp;CHAR(34)&amp;", "&amp;CHAR(34)&amp;"kind"&amp;CHAR(34)&amp;": "&amp;CHAR(34)&amp;SUBSTITUTE(CriteriTecnici!$F3973,CHAR(34),"'")&amp;CHAR(34)&amp;", "&amp;CHAR(34)&amp;"value"&amp;CHAR(34)&amp;": "&amp;SUBSTITUTE(TRIM(ROUND(IFERROR(CriteriTecnici!$N3973*1,IFERROR(NUMBERVALUE(CriteriTecnici!$N3973,".",","),IFERROR(NUMBERVALUE(CriteriTecnici!$N3973,",","."),0))),4)&amp;""),",",".")&amp;", "&amp;CHAR(34)&amp;"numerator"&amp;CHAR(34)&amp;": "&amp;SUBSTITUTE(TRIM(ROUND(IFERROR(CriteriTecnici!$K3973*1,IFERROR(NUMBERVALUE(CriteriTecnici!$K3973,".",","),IFERROR(NUMBERVALUE(CriteriTecnici!$K3973,",","."),0))),4)&amp;""),",",".")&amp;", "&amp;CHAR(34)&amp;"denominator"&amp;CHAR(34)&amp;": "&amp;SUBSTITUTE(TRIM(ROUND(IFERROR(CriteriTecnici!$L3973*1,IFERROR(NUMBERVALUE(CriteriTecnici!$L3973,".",","),IFERROR(NUMBERVALUE(CriteriTecnici!$L3973,",","."),0))),4)&amp;""),",",".")&amp;", "&amp;CHAR(34)&amp;"flag"&amp;CHAR(34)&amp;": "&amp;SUBSTITUTE(TRIM(ROUND(IFERROR(CriteriTecnici!$M3973*1,IFERROR(NUMBERVALUE(CriteriTecnici!$M3973,".",","),IFERROR(NUMBERVALUE(CriteriTecnici!$M3973,",","."),0))),4)&amp;""),",",".")&amp;", "&amp;CHAR(34)&amp;"rawScore"&amp;CHAR(34)&amp;": "&amp;SUBSTITUTE(TRIM(ROUND(IFERROR(CriteriTecnici!$O3973*1,IFERROR(NUMBERVALUE(CriteriTecnici!$O3973,".",","),IFERROR(NUMBERVALUE(CriteriTecnici!$O3973,",","."),0))),4)&amp;""),",",".")&amp;CHAR(125)&amp;IF(TRUE,",",""))</f>
        <v/>
      </c>
    </row>
    <row r="4194">
      <c r="A4194" s="38">
        <f>IF(CriteriTecnici!$A3974="","","    "&amp;CHAR(123)&amp;CHAR(34)&amp;"bidderId"&amp;CHAR(34)&amp;": "&amp;CHAR(34)&amp;SUBSTITUTE(CriteriTecnici!$A3974,CHAR(34),"'")&amp;CHAR(34)&amp;", "&amp;CHAR(34)&amp;"lotId"&amp;CHAR(34)&amp;": "&amp;CHAR(34)&amp;SUBSTITUTE(CriteriTecnici!$C3974,CHAR(34),"'")&amp;CHAR(34)&amp;", "&amp;CHAR(34)&amp;"criterionId"&amp;CHAR(34)&amp;": "&amp;CHAR(34)&amp;SUBSTITUTE(CriteriTecnici!$D3974,CHAR(34),"'")&amp;CHAR(34)&amp;", "&amp;CHAR(34)&amp;"kind"&amp;CHAR(34)&amp;": "&amp;CHAR(34)&amp;SUBSTITUTE(CriteriTecnici!$F3974,CHAR(34),"'")&amp;CHAR(34)&amp;", "&amp;CHAR(34)&amp;"value"&amp;CHAR(34)&amp;": "&amp;SUBSTITUTE(TRIM(ROUND(IFERROR(CriteriTecnici!$N3974*1,IFERROR(NUMBERVALUE(CriteriTecnici!$N3974,".",","),IFERROR(NUMBERVALUE(CriteriTecnici!$N3974,",","."),0))),4)&amp;""),",",".")&amp;", "&amp;CHAR(34)&amp;"numerator"&amp;CHAR(34)&amp;": "&amp;SUBSTITUTE(TRIM(ROUND(IFERROR(CriteriTecnici!$K3974*1,IFERROR(NUMBERVALUE(CriteriTecnici!$K3974,".",","),IFERROR(NUMBERVALUE(CriteriTecnici!$K3974,",","."),0))),4)&amp;""),",",".")&amp;", "&amp;CHAR(34)&amp;"denominator"&amp;CHAR(34)&amp;": "&amp;SUBSTITUTE(TRIM(ROUND(IFERROR(CriteriTecnici!$L3974*1,IFERROR(NUMBERVALUE(CriteriTecnici!$L3974,".",","),IFERROR(NUMBERVALUE(CriteriTecnici!$L3974,",","."),0))),4)&amp;""),",",".")&amp;", "&amp;CHAR(34)&amp;"flag"&amp;CHAR(34)&amp;": "&amp;SUBSTITUTE(TRIM(ROUND(IFERROR(CriteriTecnici!$M3974*1,IFERROR(NUMBERVALUE(CriteriTecnici!$M3974,".",","),IFERROR(NUMBERVALUE(CriteriTecnici!$M3974,",","."),0))),4)&amp;""),",",".")&amp;", "&amp;CHAR(34)&amp;"rawScore"&amp;CHAR(34)&amp;": "&amp;SUBSTITUTE(TRIM(ROUND(IFERROR(CriteriTecnici!$O3974*1,IFERROR(NUMBERVALUE(CriteriTecnici!$O3974,".",","),IFERROR(NUMBERVALUE(CriteriTecnici!$O3974,",","."),0))),4)&amp;""),",",".")&amp;CHAR(125)&amp;IF(TRUE,",",""))</f>
        <v/>
      </c>
    </row>
    <row r="4195">
      <c r="A4195" s="38">
        <f>IF(CriteriTecnici!$A3975="","","    "&amp;CHAR(123)&amp;CHAR(34)&amp;"bidderId"&amp;CHAR(34)&amp;": "&amp;CHAR(34)&amp;SUBSTITUTE(CriteriTecnici!$A3975,CHAR(34),"'")&amp;CHAR(34)&amp;", "&amp;CHAR(34)&amp;"lotId"&amp;CHAR(34)&amp;": "&amp;CHAR(34)&amp;SUBSTITUTE(CriteriTecnici!$C3975,CHAR(34),"'")&amp;CHAR(34)&amp;", "&amp;CHAR(34)&amp;"criterionId"&amp;CHAR(34)&amp;": "&amp;CHAR(34)&amp;SUBSTITUTE(CriteriTecnici!$D3975,CHAR(34),"'")&amp;CHAR(34)&amp;", "&amp;CHAR(34)&amp;"kind"&amp;CHAR(34)&amp;": "&amp;CHAR(34)&amp;SUBSTITUTE(CriteriTecnici!$F3975,CHAR(34),"'")&amp;CHAR(34)&amp;", "&amp;CHAR(34)&amp;"value"&amp;CHAR(34)&amp;": "&amp;SUBSTITUTE(TRIM(ROUND(IFERROR(CriteriTecnici!$N3975*1,IFERROR(NUMBERVALUE(CriteriTecnici!$N3975,".",","),IFERROR(NUMBERVALUE(CriteriTecnici!$N3975,",","."),0))),4)&amp;""),",",".")&amp;", "&amp;CHAR(34)&amp;"numerator"&amp;CHAR(34)&amp;": "&amp;SUBSTITUTE(TRIM(ROUND(IFERROR(CriteriTecnici!$K3975*1,IFERROR(NUMBERVALUE(CriteriTecnici!$K3975,".",","),IFERROR(NUMBERVALUE(CriteriTecnici!$K3975,",","."),0))),4)&amp;""),",",".")&amp;", "&amp;CHAR(34)&amp;"denominator"&amp;CHAR(34)&amp;": "&amp;SUBSTITUTE(TRIM(ROUND(IFERROR(CriteriTecnici!$L3975*1,IFERROR(NUMBERVALUE(CriteriTecnici!$L3975,".",","),IFERROR(NUMBERVALUE(CriteriTecnici!$L3975,",","."),0))),4)&amp;""),",",".")&amp;", "&amp;CHAR(34)&amp;"flag"&amp;CHAR(34)&amp;": "&amp;SUBSTITUTE(TRIM(ROUND(IFERROR(CriteriTecnici!$M3975*1,IFERROR(NUMBERVALUE(CriteriTecnici!$M3975,".",","),IFERROR(NUMBERVALUE(CriteriTecnici!$M3975,",","."),0))),4)&amp;""),",",".")&amp;", "&amp;CHAR(34)&amp;"rawScore"&amp;CHAR(34)&amp;": "&amp;SUBSTITUTE(TRIM(ROUND(IFERROR(CriteriTecnici!$O3975*1,IFERROR(NUMBERVALUE(CriteriTecnici!$O3975,".",","),IFERROR(NUMBERVALUE(CriteriTecnici!$O3975,",","."),0))),4)&amp;""),",",".")&amp;CHAR(125)&amp;IF(TRUE,",",""))</f>
        <v/>
      </c>
    </row>
    <row r="4196">
      <c r="A4196" s="38">
        <f>IF(CriteriTecnici!$A3976="","","    "&amp;CHAR(123)&amp;CHAR(34)&amp;"bidderId"&amp;CHAR(34)&amp;": "&amp;CHAR(34)&amp;SUBSTITUTE(CriteriTecnici!$A3976,CHAR(34),"'")&amp;CHAR(34)&amp;", "&amp;CHAR(34)&amp;"lotId"&amp;CHAR(34)&amp;": "&amp;CHAR(34)&amp;SUBSTITUTE(CriteriTecnici!$C3976,CHAR(34),"'")&amp;CHAR(34)&amp;", "&amp;CHAR(34)&amp;"criterionId"&amp;CHAR(34)&amp;": "&amp;CHAR(34)&amp;SUBSTITUTE(CriteriTecnici!$D3976,CHAR(34),"'")&amp;CHAR(34)&amp;", "&amp;CHAR(34)&amp;"kind"&amp;CHAR(34)&amp;": "&amp;CHAR(34)&amp;SUBSTITUTE(CriteriTecnici!$F3976,CHAR(34),"'")&amp;CHAR(34)&amp;", "&amp;CHAR(34)&amp;"value"&amp;CHAR(34)&amp;": "&amp;SUBSTITUTE(TRIM(ROUND(IFERROR(CriteriTecnici!$N3976*1,IFERROR(NUMBERVALUE(CriteriTecnici!$N3976,".",","),IFERROR(NUMBERVALUE(CriteriTecnici!$N3976,",","."),0))),4)&amp;""),",",".")&amp;", "&amp;CHAR(34)&amp;"numerator"&amp;CHAR(34)&amp;": "&amp;SUBSTITUTE(TRIM(ROUND(IFERROR(CriteriTecnici!$K3976*1,IFERROR(NUMBERVALUE(CriteriTecnici!$K3976,".",","),IFERROR(NUMBERVALUE(CriteriTecnici!$K3976,",","."),0))),4)&amp;""),",",".")&amp;", "&amp;CHAR(34)&amp;"denominator"&amp;CHAR(34)&amp;": "&amp;SUBSTITUTE(TRIM(ROUND(IFERROR(CriteriTecnici!$L3976*1,IFERROR(NUMBERVALUE(CriteriTecnici!$L3976,".",","),IFERROR(NUMBERVALUE(CriteriTecnici!$L3976,",","."),0))),4)&amp;""),",",".")&amp;", "&amp;CHAR(34)&amp;"flag"&amp;CHAR(34)&amp;": "&amp;SUBSTITUTE(TRIM(ROUND(IFERROR(CriteriTecnici!$M3976*1,IFERROR(NUMBERVALUE(CriteriTecnici!$M3976,".",","),IFERROR(NUMBERVALUE(CriteriTecnici!$M3976,",","."),0))),4)&amp;""),",",".")&amp;", "&amp;CHAR(34)&amp;"rawScore"&amp;CHAR(34)&amp;": "&amp;SUBSTITUTE(TRIM(ROUND(IFERROR(CriteriTecnici!$O3976*1,IFERROR(NUMBERVALUE(CriteriTecnici!$O3976,".",","),IFERROR(NUMBERVALUE(CriteriTecnici!$O3976,",","."),0))),4)&amp;""),",",".")&amp;CHAR(125)&amp;IF(TRUE,",",""))</f>
        <v/>
      </c>
    </row>
    <row r="4197">
      <c r="A4197" s="38">
        <f>IF(CriteriTecnici!$A3977="","","    "&amp;CHAR(123)&amp;CHAR(34)&amp;"bidderId"&amp;CHAR(34)&amp;": "&amp;CHAR(34)&amp;SUBSTITUTE(CriteriTecnici!$A3977,CHAR(34),"'")&amp;CHAR(34)&amp;", "&amp;CHAR(34)&amp;"lotId"&amp;CHAR(34)&amp;": "&amp;CHAR(34)&amp;SUBSTITUTE(CriteriTecnici!$C3977,CHAR(34),"'")&amp;CHAR(34)&amp;", "&amp;CHAR(34)&amp;"criterionId"&amp;CHAR(34)&amp;": "&amp;CHAR(34)&amp;SUBSTITUTE(CriteriTecnici!$D3977,CHAR(34),"'")&amp;CHAR(34)&amp;", "&amp;CHAR(34)&amp;"kind"&amp;CHAR(34)&amp;": "&amp;CHAR(34)&amp;SUBSTITUTE(CriteriTecnici!$F3977,CHAR(34),"'")&amp;CHAR(34)&amp;", "&amp;CHAR(34)&amp;"value"&amp;CHAR(34)&amp;": "&amp;SUBSTITUTE(TRIM(ROUND(IFERROR(CriteriTecnici!$N3977*1,IFERROR(NUMBERVALUE(CriteriTecnici!$N3977,".",","),IFERROR(NUMBERVALUE(CriteriTecnici!$N3977,",","."),0))),4)&amp;""),",",".")&amp;", "&amp;CHAR(34)&amp;"numerator"&amp;CHAR(34)&amp;": "&amp;SUBSTITUTE(TRIM(ROUND(IFERROR(CriteriTecnici!$K3977*1,IFERROR(NUMBERVALUE(CriteriTecnici!$K3977,".",","),IFERROR(NUMBERVALUE(CriteriTecnici!$K3977,",","."),0))),4)&amp;""),",",".")&amp;", "&amp;CHAR(34)&amp;"denominator"&amp;CHAR(34)&amp;": "&amp;SUBSTITUTE(TRIM(ROUND(IFERROR(CriteriTecnici!$L3977*1,IFERROR(NUMBERVALUE(CriteriTecnici!$L3977,".",","),IFERROR(NUMBERVALUE(CriteriTecnici!$L3977,",","."),0))),4)&amp;""),",",".")&amp;", "&amp;CHAR(34)&amp;"flag"&amp;CHAR(34)&amp;": "&amp;SUBSTITUTE(TRIM(ROUND(IFERROR(CriteriTecnici!$M3977*1,IFERROR(NUMBERVALUE(CriteriTecnici!$M3977,".",","),IFERROR(NUMBERVALUE(CriteriTecnici!$M3977,",","."),0))),4)&amp;""),",",".")&amp;", "&amp;CHAR(34)&amp;"rawScore"&amp;CHAR(34)&amp;": "&amp;SUBSTITUTE(TRIM(ROUND(IFERROR(CriteriTecnici!$O3977*1,IFERROR(NUMBERVALUE(CriteriTecnici!$O3977,".",","),IFERROR(NUMBERVALUE(CriteriTecnici!$O3977,",","."),0))),4)&amp;""),",",".")&amp;CHAR(125)&amp;IF(TRUE,",",""))</f>
        <v/>
      </c>
    </row>
    <row r="4198">
      <c r="A4198" s="38">
        <f>IF(CriteriTecnici!$A3978="","","    "&amp;CHAR(123)&amp;CHAR(34)&amp;"bidderId"&amp;CHAR(34)&amp;": "&amp;CHAR(34)&amp;SUBSTITUTE(CriteriTecnici!$A3978,CHAR(34),"'")&amp;CHAR(34)&amp;", "&amp;CHAR(34)&amp;"lotId"&amp;CHAR(34)&amp;": "&amp;CHAR(34)&amp;SUBSTITUTE(CriteriTecnici!$C3978,CHAR(34),"'")&amp;CHAR(34)&amp;", "&amp;CHAR(34)&amp;"criterionId"&amp;CHAR(34)&amp;": "&amp;CHAR(34)&amp;SUBSTITUTE(CriteriTecnici!$D3978,CHAR(34),"'")&amp;CHAR(34)&amp;", "&amp;CHAR(34)&amp;"kind"&amp;CHAR(34)&amp;": "&amp;CHAR(34)&amp;SUBSTITUTE(CriteriTecnici!$F3978,CHAR(34),"'")&amp;CHAR(34)&amp;", "&amp;CHAR(34)&amp;"value"&amp;CHAR(34)&amp;": "&amp;SUBSTITUTE(TRIM(ROUND(IFERROR(CriteriTecnici!$N3978*1,IFERROR(NUMBERVALUE(CriteriTecnici!$N3978,".",","),IFERROR(NUMBERVALUE(CriteriTecnici!$N3978,",","."),0))),4)&amp;""),",",".")&amp;", "&amp;CHAR(34)&amp;"numerator"&amp;CHAR(34)&amp;": "&amp;SUBSTITUTE(TRIM(ROUND(IFERROR(CriteriTecnici!$K3978*1,IFERROR(NUMBERVALUE(CriteriTecnici!$K3978,".",","),IFERROR(NUMBERVALUE(CriteriTecnici!$K3978,",","."),0))),4)&amp;""),",",".")&amp;", "&amp;CHAR(34)&amp;"denominator"&amp;CHAR(34)&amp;": "&amp;SUBSTITUTE(TRIM(ROUND(IFERROR(CriteriTecnici!$L3978*1,IFERROR(NUMBERVALUE(CriteriTecnici!$L3978,".",","),IFERROR(NUMBERVALUE(CriteriTecnici!$L3978,",","."),0))),4)&amp;""),",",".")&amp;", "&amp;CHAR(34)&amp;"flag"&amp;CHAR(34)&amp;": "&amp;SUBSTITUTE(TRIM(ROUND(IFERROR(CriteriTecnici!$M3978*1,IFERROR(NUMBERVALUE(CriteriTecnici!$M3978,".",","),IFERROR(NUMBERVALUE(CriteriTecnici!$M3978,",","."),0))),4)&amp;""),",",".")&amp;", "&amp;CHAR(34)&amp;"rawScore"&amp;CHAR(34)&amp;": "&amp;SUBSTITUTE(TRIM(ROUND(IFERROR(CriteriTecnici!$O3978*1,IFERROR(NUMBERVALUE(CriteriTecnici!$O3978,".",","),IFERROR(NUMBERVALUE(CriteriTecnici!$O3978,",","."),0))),4)&amp;""),",",".")&amp;CHAR(125)&amp;IF(TRUE,",",""))</f>
        <v/>
      </c>
    </row>
    <row r="4199">
      <c r="A4199" s="38">
        <f>IF(CriteriTecnici!$A3979="","","    "&amp;CHAR(123)&amp;CHAR(34)&amp;"bidderId"&amp;CHAR(34)&amp;": "&amp;CHAR(34)&amp;SUBSTITUTE(CriteriTecnici!$A3979,CHAR(34),"'")&amp;CHAR(34)&amp;", "&amp;CHAR(34)&amp;"lotId"&amp;CHAR(34)&amp;": "&amp;CHAR(34)&amp;SUBSTITUTE(CriteriTecnici!$C3979,CHAR(34),"'")&amp;CHAR(34)&amp;", "&amp;CHAR(34)&amp;"criterionId"&amp;CHAR(34)&amp;": "&amp;CHAR(34)&amp;SUBSTITUTE(CriteriTecnici!$D3979,CHAR(34),"'")&amp;CHAR(34)&amp;", "&amp;CHAR(34)&amp;"kind"&amp;CHAR(34)&amp;": "&amp;CHAR(34)&amp;SUBSTITUTE(CriteriTecnici!$F3979,CHAR(34),"'")&amp;CHAR(34)&amp;", "&amp;CHAR(34)&amp;"value"&amp;CHAR(34)&amp;": "&amp;SUBSTITUTE(TRIM(ROUND(IFERROR(CriteriTecnici!$N3979*1,IFERROR(NUMBERVALUE(CriteriTecnici!$N3979,".",","),IFERROR(NUMBERVALUE(CriteriTecnici!$N3979,",","."),0))),4)&amp;""),",",".")&amp;", "&amp;CHAR(34)&amp;"numerator"&amp;CHAR(34)&amp;": "&amp;SUBSTITUTE(TRIM(ROUND(IFERROR(CriteriTecnici!$K3979*1,IFERROR(NUMBERVALUE(CriteriTecnici!$K3979,".",","),IFERROR(NUMBERVALUE(CriteriTecnici!$K3979,",","."),0))),4)&amp;""),",",".")&amp;", "&amp;CHAR(34)&amp;"denominator"&amp;CHAR(34)&amp;": "&amp;SUBSTITUTE(TRIM(ROUND(IFERROR(CriteriTecnici!$L3979*1,IFERROR(NUMBERVALUE(CriteriTecnici!$L3979,".",","),IFERROR(NUMBERVALUE(CriteriTecnici!$L3979,",","."),0))),4)&amp;""),",",".")&amp;", "&amp;CHAR(34)&amp;"flag"&amp;CHAR(34)&amp;": "&amp;SUBSTITUTE(TRIM(ROUND(IFERROR(CriteriTecnici!$M3979*1,IFERROR(NUMBERVALUE(CriteriTecnici!$M3979,".",","),IFERROR(NUMBERVALUE(CriteriTecnici!$M3979,",","."),0))),4)&amp;""),",",".")&amp;", "&amp;CHAR(34)&amp;"rawScore"&amp;CHAR(34)&amp;": "&amp;SUBSTITUTE(TRIM(ROUND(IFERROR(CriteriTecnici!$O3979*1,IFERROR(NUMBERVALUE(CriteriTecnici!$O3979,".",","),IFERROR(NUMBERVALUE(CriteriTecnici!$O3979,",","."),0))),4)&amp;""),",",".")&amp;CHAR(125)&amp;IF(TRUE,",",""))</f>
        <v/>
      </c>
    </row>
    <row r="4200">
      <c r="A4200" s="38">
        <f>IF(CriteriTecnici!$A3980="","","    "&amp;CHAR(123)&amp;CHAR(34)&amp;"bidderId"&amp;CHAR(34)&amp;": "&amp;CHAR(34)&amp;SUBSTITUTE(CriteriTecnici!$A3980,CHAR(34),"'")&amp;CHAR(34)&amp;", "&amp;CHAR(34)&amp;"lotId"&amp;CHAR(34)&amp;": "&amp;CHAR(34)&amp;SUBSTITUTE(CriteriTecnici!$C3980,CHAR(34),"'")&amp;CHAR(34)&amp;", "&amp;CHAR(34)&amp;"criterionId"&amp;CHAR(34)&amp;": "&amp;CHAR(34)&amp;SUBSTITUTE(CriteriTecnici!$D3980,CHAR(34),"'")&amp;CHAR(34)&amp;", "&amp;CHAR(34)&amp;"kind"&amp;CHAR(34)&amp;": "&amp;CHAR(34)&amp;SUBSTITUTE(CriteriTecnici!$F3980,CHAR(34),"'")&amp;CHAR(34)&amp;", "&amp;CHAR(34)&amp;"value"&amp;CHAR(34)&amp;": "&amp;SUBSTITUTE(TRIM(ROUND(IFERROR(CriteriTecnici!$N3980*1,IFERROR(NUMBERVALUE(CriteriTecnici!$N3980,".",","),IFERROR(NUMBERVALUE(CriteriTecnici!$N3980,",","."),0))),4)&amp;""),",",".")&amp;", "&amp;CHAR(34)&amp;"numerator"&amp;CHAR(34)&amp;": "&amp;SUBSTITUTE(TRIM(ROUND(IFERROR(CriteriTecnici!$K3980*1,IFERROR(NUMBERVALUE(CriteriTecnici!$K3980,".",","),IFERROR(NUMBERVALUE(CriteriTecnici!$K3980,",","."),0))),4)&amp;""),",",".")&amp;", "&amp;CHAR(34)&amp;"denominator"&amp;CHAR(34)&amp;": "&amp;SUBSTITUTE(TRIM(ROUND(IFERROR(CriteriTecnici!$L3980*1,IFERROR(NUMBERVALUE(CriteriTecnici!$L3980,".",","),IFERROR(NUMBERVALUE(CriteriTecnici!$L3980,",","."),0))),4)&amp;""),",",".")&amp;", "&amp;CHAR(34)&amp;"flag"&amp;CHAR(34)&amp;": "&amp;SUBSTITUTE(TRIM(ROUND(IFERROR(CriteriTecnici!$M3980*1,IFERROR(NUMBERVALUE(CriteriTecnici!$M3980,".",","),IFERROR(NUMBERVALUE(CriteriTecnici!$M3980,",","."),0))),4)&amp;""),",",".")&amp;", "&amp;CHAR(34)&amp;"rawScore"&amp;CHAR(34)&amp;": "&amp;SUBSTITUTE(TRIM(ROUND(IFERROR(CriteriTecnici!$O3980*1,IFERROR(NUMBERVALUE(CriteriTecnici!$O3980,".",","),IFERROR(NUMBERVALUE(CriteriTecnici!$O3980,",","."),0))),4)&amp;""),",",".")&amp;CHAR(125)&amp;IF(TRUE,",",""))</f>
        <v/>
      </c>
    </row>
    <row r="4201">
      <c r="A4201" s="38">
        <f>IF(CriteriTecnici!$A3981="","","    "&amp;CHAR(123)&amp;CHAR(34)&amp;"bidderId"&amp;CHAR(34)&amp;": "&amp;CHAR(34)&amp;SUBSTITUTE(CriteriTecnici!$A3981,CHAR(34),"'")&amp;CHAR(34)&amp;", "&amp;CHAR(34)&amp;"lotId"&amp;CHAR(34)&amp;": "&amp;CHAR(34)&amp;SUBSTITUTE(CriteriTecnici!$C3981,CHAR(34),"'")&amp;CHAR(34)&amp;", "&amp;CHAR(34)&amp;"criterionId"&amp;CHAR(34)&amp;": "&amp;CHAR(34)&amp;SUBSTITUTE(CriteriTecnici!$D3981,CHAR(34),"'")&amp;CHAR(34)&amp;", "&amp;CHAR(34)&amp;"kind"&amp;CHAR(34)&amp;": "&amp;CHAR(34)&amp;SUBSTITUTE(CriteriTecnici!$F3981,CHAR(34),"'")&amp;CHAR(34)&amp;", "&amp;CHAR(34)&amp;"value"&amp;CHAR(34)&amp;": "&amp;SUBSTITUTE(TRIM(ROUND(IFERROR(CriteriTecnici!$N3981*1,IFERROR(NUMBERVALUE(CriteriTecnici!$N3981,".",","),IFERROR(NUMBERVALUE(CriteriTecnici!$N3981,",","."),0))),4)&amp;""),",",".")&amp;", "&amp;CHAR(34)&amp;"numerator"&amp;CHAR(34)&amp;": "&amp;SUBSTITUTE(TRIM(ROUND(IFERROR(CriteriTecnici!$K3981*1,IFERROR(NUMBERVALUE(CriteriTecnici!$K3981,".",","),IFERROR(NUMBERVALUE(CriteriTecnici!$K3981,",","."),0))),4)&amp;""),",",".")&amp;", "&amp;CHAR(34)&amp;"denominator"&amp;CHAR(34)&amp;": "&amp;SUBSTITUTE(TRIM(ROUND(IFERROR(CriteriTecnici!$L3981*1,IFERROR(NUMBERVALUE(CriteriTecnici!$L3981,".",","),IFERROR(NUMBERVALUE(CriteriTecnici!$L3981,",","."),0))),4)&amp;""),",",".")&amp;", "&amp;CHAR(34)&amp;"flag"&amp;CHAR(34)&amp;": "&amp;SUBSTITUTE(TRIM(ROUND(IFERROR(CriteriTecnici!$M3981*1,IFERROR(NUMBERVALUE(CriteriTecnici!$M3981,".",","),IFERROR(NUMBERVALUE(CriteriTecnici!$M3981,",","."),0))),4)&amp;""),",",".")&amp;", "&amp;CHAR(34)&amp;"rawScore"&amp;CHAR(34)&amp;": "&amp;SUBSTITUTE(TRIM(ROUND(IFERROR(CriteriTecnici!$O3981*1,IFERROR(NUMBERVALUE(CriteriTecnici!$O3981,".",","),IFERROR(NUMBERVALUE(CriteriTecnici!$O3981,",","."),0))),4)&amp;""),",",".")&amp;CHAR(125)&amp;IF(TRUE,",",""))</f>
        <v/>
      </c>
    </row>
    <row r="4202">
      <c r="A4202" s="38">
        <f>IF(CriteriTecnici!$A3982="","","    "&amp;CHAR(123)&amp;CHAR(34)&amp;"bidderId"&amp;CHAR(34)&amp;": "&amp;CHAR(34)&amp;SUBSTITUTE(CriteriTecnici!$A3982,CHAR(34),"'")&amp;CHAR(34)&amp;", "&amp;CHAR(34)&amp;"lotId"&amp;CHAR(34)&amp;": "&amp;CHAR(34)&amp;SUBSTITUTE(CriteriTecnici!$C3982,CHAR(34),"'")&amp;CHAR(34)&amp;", "&amp;CHAR(34)&amp;"criterionId"&amp;CHAR(34)&amp;": "&amp;CHAR(34)&amp;SUBSTITUTE(CriteriTecnici!$D3982,CHAR(34),"'")&amp;CHAR(34)&amp;", "&amp;CHAR(34)&amp;"kind"&amp;CHAR(34)&amp;": "&amp;CHAR(34)&amp;SUBSTITUTE(CriteriTecnici!$F3982,CHAR(34),"'")&amp;CHAR(34)&amp;", "&amp;CHAR(34)&amp;"value"&amp;CHAR(34)&amp;": "&amp;SUBSTITUTE(TRIM(ROUND(IFERROR(CriteriTecnici!$N3982*1,IFERROR(NUMBERVALUE(CriteriTecnici!$N3982,".",","),IFERROR(NUMBERVALUE(CriteriTecnici!$N3982,",","."),0))),4)&amp;""),",",".")&amp;", "&amp;CHAR(34)&amp;"numerator"&amp;CHAR(34)&amp;": "&amp;SUBSTITUTE(TRIM(ROUND(IFERROR(CriteriTecnici!$K3982*1,IFERROR(NUMBERVALUE(CriteriTecnici!$K3982,".",","),IFERROR(NUMBERVALUE(CriteriTecnici!$K3982,",","."),0))),4)&amp;""),",",".")&amp;", "&amp;CHAR(34)&amp;"denominator"&amp;CHAR(34)&amp;": "&amp;SUBSTITUTE(TRIM(ROUND(IFERROR(CriteriTecnici!$L3982*1,IFERROR(NUMBERVALUE(CriteriTecnici!$L3982,".",","),IFERROR(NUMBERVALUE(CriteriTecnici!$L3982,",","."),0))),4)&amp;""),",",".")&amp;", "&amp;CHAR(34)&amp;"flag"&amp;CHAR(34)&amp;": "&amp;SUBSTITUTE(TRIM(ROUND(IFERROR(CriteriTecnici!$M3982*1,IFERROR(NUMBERVALUE(CriteriTecnici!$M3982,".",","),IFERROR(NUMBERVALUE(CriteriTecnici!$M3982,",","."),0))),4)&amp;""),",",".")&amp;", "&amp;CHAR(34)&amp;"rawScore"&amp;CHAR(34)&amp;": "&amp;SUBSTITUTE(TRIM(ROUND(IFERROR(CriteriTecnici!$O3982*1,IFERROR(NUMBERVALUE(CriteriTecnici!$O3982,".",","),IFERROR(NUMBERVALUE(CriteriTecnici!$O3982,",","."),0))),4)&amp;""),",",".")&amp;CHAR(125)&amp;IF(TRUE,",",""))</f>
        <v/>
      </c>
    </row>
    <row r="4203">
      <c r="A4203" s="38">
        <f>IF(CriteriTecnici!$A3983="","","    "&amp;CHAR(123)&amp;CHAR(34)&amp;"bidderId"&amp;CHAR(34)&amp;": "&amp;CHAR(34)&amp;SUBSTITUTE(CriteriTecnici!$A3983,CHAR(34),"'")&amp;CHAR(34)&amp;", "&amp;CHAR(34)&amp;"lotId"&amp;CHAR(34)&amp;": "&amp;CHAR(34)&amp;SUBSTITUTE(CriteriTecnici!$C3983,CHAR(34),"'")&amp;CHAR(34)&amp;", "&amp;CHAR(34)&amp;"criterionId"&amp;CHAR(34)&amp;": "&amp;CHAR(34)&amp;SUBSTITUTE(CriteriTecnici!$D3983,CHAR(34),"'")&amp;CHAR(34)&amp;", "&amp;CHAR(34)&amp;"kind"&amp;CHAR(34)&amp;": "&amp;CHAR(34)&amp;SUBSTITUTE(CriteriTecnici!$F3983,CHAR(34),"'")&amp;CHAR(34)&amp;", "&amp;CHAR(34)&amp;"value"&amp;CHAR(34)&amp;": "&amp;SUBSTITUTE(TRIM(ROUND(IFERROR(CriteriTecnici!$N3983*1,IFERROR(NUMBERVALUE(CriteriTecnici!$N3983,".",","),IFERROR(NUMBERVALUE(CriteriTecnici!$N3983,",","."),0))),4)&amp;""),",",".")&amp;", "&amp;CHAR(34)&amp;"numerator"&amp;CHAR(34)&amp;": "&amp;SUBSTITUTE(TRIM(ROUND(IFERROR(CriteriTecnici!$K3983*1,IFERROR(NUMBERVALUE(CriteriTecnici!$K3983,".",","),IFERROR(NUMBERVALUE(CriteriTecnici!$K3983,",","."),0))),4)&amp;""),",",".")&amp;", "&amp;CHAR(34)&amp;"denominator"&amp;CHAR(34)&amp;": "&amp;SUBSTITUTE(TRIM(ROUND(IFERROR(CriteriTecnici!$L3983*1,IFERROR(NUMBERVALUE(CriteriTecnici!$L3983,".",","),IFERROR(NUMBERVALUE(CriteriTecnici!$L3983,",","."),0))),4)&amp;""),",",".")&amp;", "&amp;CHAR(34)&amp;"flag"&amp;CHAR(34)&amp;": "&amp;SUBSTITUTE(TRIM(ROUND(IFERROR(CriteriTecnici!$M3983*1,IFERROR(NUMBERVALUE(CriteriTecnici!$M3983,".",","),IFERROR(NUMBERVALUE(CriteriTecnici!$M3983,",","."),0))),4)&amp;""),",",".")&amp;", "&amp;CHAR(34)&amp;"rawScore"&amp;CHAR(34)&amp;": "&amp;SUBSTITUTE(TRIM(ROUND(IFERROR(CriteriTecnici!$O3983*1,IFERROR(NUMBERVALUE(CriteriTecnici!$O3983,".",","),IFERROR(NUMBERVALUE(CriteriTecnici!$O3983,",","."),0))),4)&amp;""),",",".")&amp;CHAR(125)&amp;IF(TRUE,",",""))</f>
        <v/>
      </c>
    </row>
    <row r="4204">
      <c r="A4204" s="38">
        <f>IF(CriteriTecnici!$A3984="","","    "&amp;CHAR(123)&amp;CHAR(34)&amp;"bidderId"&amp;CHAR(34)&amp;": "&amp;CHAR(34)&amp;SUBSTITUTE(CriteriTecnici!$A3984,CHAR(34),"'")&amp;CHAR(34)&amp;", "&amp;CHAR(34)&amp;"lotId"&amp;CHAR(34)&amp;": "&amp;CHAR(34)&amp;SUBSTITUTE(CriteriTecnici!$C3984,CHAR(34),"'")&amp;CHAR(34)&amp;", "&amp;CHAR(34)&amp;"criterionId"&amp;CHAR(34)&amp;": "&amp;CHAR(34)&amp;SUBSTITUTE(CriteriTecnici!$D3984,CHAR(34),"'")&amp;CHAR(34)&amp;", "&amp;CHAR(34)&amp;"kind"&amp;CHAR(34)&amp;": "&amp;CHAR(34)&amp;SUBSTITUTE(CriteriTecnici!$F3984,CHAR(34),"'")&amp;CHAR(34)&amp;", "&amp;CHAR(34)&amp;"value"&amp;CHAR(34)&amp;": "&amp;SUBSTITUTE(TRIM(ROUND(IFERROR(CriteriTecnici!$N3984*1,IFERROR(NUMBERVALUE(CriteriTecnici!$N3984,".",","),IFERROR(NUMBERVALUE(CriteriTecnici!$N3984,",","."),0))),4)&amp;""),",",".")&amp;", "&amp;CHAR(34)&amp;"numerator"&amp;CHAR(34)&amp;": "&amp;SUBSTITUTE(TRIM(ROUND(IFERROR(CriteriTecnici!$K3984*1,IFERROR(NUMBERVALUE(CriteriTecnici!$K3984,".",","),IFERROR(NUMBERVALUE(CriteriTecnici!$K3984,",","."),0))),4)&amp;""),",",".")&amp;", "&amp;CHAR(34)&amp;"denominator"&amp;CHAR(34)&amp;": "&amp;SUBSTITUTE(TRIM(ROUND(IFERROR(CriteriTecnici!$L3984*1,IFERROR(NUMBERVALUE(CriteriTecnici!$L3984,".",","),IFERROR(NUMBERVALUE(CriteriTecnici!$L3984,",","."),0))),4)&amp;""),",",".")&amp;", "&amp;CHAR(34)&amp;"flag"&amp;CHAR(34)&amp;": "&amp;SUBSTITUTE(TRIM(ROUND(IFERROR(CriteriTecnici!$M3984*1,IFERROR(NUMBERVALUE(CriteriTecnici!$M3984,".",","),IFERROR(NUMBERVALUE(CriteriTecnici!$M3984,",","."),0))),4)&amp;""),",",".")&amp;", "&amp;CHAR(34)&amp;"rawScore"&amp;CHAR(34)&amp;": "&amp;SUBSTITUTE(TRIM(ROUND(IFERROR(CriteriTecnici!$O3984*1,IFERROR(NUMBERVALUE(CriteriTecnici!$O3984,".",","),IFERROR(NUMBERVALUE(CriteriTecnici!$O3984,",","."),0))),4)&amp;""),",",".")&amp;CHAR(125)&amp;IF(TRUE,",",""))</f>
        <v/>
      </c>
    </row>
    <row r="4205">
      <c r="A4205" s="38">
        <f>IF(CriteriTecnici!$A3985="","","    "&amp;CHAR(123)&amp;CHAR(34)&amp;"bidderId"&amp;CHAR(34)&amp;": "&amp;CHAR(34)&amp;SUBSTITUTE(CriteriTecnici!$A3985,CHAR(34),"'")&amp;CHAR(34)&amp;", "&amp;CHAR(34)&amp;"lotId"&amp;CHAR(34)&amp;": "&amp;CHAR(34)&amp;SUBSTITUTE(CriteriTecnici!$C3985,CHAR(34),"'")&amp;CHAR(34)&amp;", "&amp;CHAR(34)&amp;"criterionId"&amp;CHAR(34)&amp;": "&amp;CHAR(34)&amp;SUBSTITUTE(CriteriTecnici!$D3985,CHAR(34),"'")&amp;CHAR(34)&amp;", "&amp;CHAR(34)&amp;"kind"&amp;CHAR(34)&amp;": "&amp;CHAR(34)&amp;SUBSTITUTE(CriteriTecnici!$F3985,CHAR(34),"'")&amp;CHAR(34)&amp;", "&amp;CHAR(34)&amp;"value"&amp;CHAR(34)&amp;": "&amp;SUBSTITUTE(TRIM(ROUND(IFERROR(CriteriTecnici!$N3985*1,IFERROR(NUMBERVALUE(CriteriTecnici!$N3985,".",","),IFERROR(NUMBERVALUE(CriteriTecnici!$N3985,",","."),0))),4)&amp;""),",",".")&amp;", "&amp;CHAR(34)&amp;"numerator"&amp;CHAR(34)&amp;": "&amp;SUBSTITUTE(TRIM(ROUND(IFERROR(CriteriTecnici!$K3985*1,IFERROR(NUMBERVALUE(CriteriTecnici!$K3985,".",","),IFERROR(NUMBERVALUE(CriteriTecnici!$K3985,",","."),0))),4)&amp;""),",",".")&amp;", "&amp;CHAR(34)&amp;"denominator"&amp;CHAR(34)&amp;": "&amp;SUBSTITUTE(TRIM(ROUND(IFERROR(CriteriTecnici!$L3985*1,IFERROR(NUMBERVALUE(CriteriTecnici!$L3985,".",","),IFERROR(NUMBERVALUE(CriteriTecnici!$L3985,",","."),0))),4)&amp;""),",",".")&amp;", "&amp;CHAR(34)&amp;"flag"&amp;CHAR(34)&amp;": "&amp;SUBSTITUTE(TRIM(ROUND(IFERROR(CriteriTecnici!$M3985*1,IFERROR(NUMBERVALUE(CriteriTecnici!$M3985,".",","),IFERROR(NUMBERVALUE(CriteriTecnici!$M3985,",","."),0))),4)&amp;""),",",".")&amp;", "&amp;CHAR(34)&amp;"rawScore"&amp;CHAR(34)&amp;": "&amp;SUBSTITUTE(TRIM(ROUND(IFERROR(CriteriTecnici!$O3985*1,IFERROR(NUMBERVALUE(CriteriTecnici!$O3985,".",","),IFERROR(NUMBERVALUE(CriteriTecnici!$O3985,",","."),0))),4)&amp;""),",",".")&amp;CHAR(125)&amp;IF(TRUE,",",""))</f>
        <v/>
      </c>
    </row>
    <row r="4206">
      <c r="A4206" s="38">
        <f>IF(CriteriTecnici!$A3986="","","    "&amp;CHAR(123)&amp;CHAR(34)&amp;"bidderId"&amp;CHAR(34)&amp;": "&amp;CHAR(34)&amp;SUBSTITUTE(CriteriTecnici!$A3986,CHAR(34),"'")&amp;CHAR(34)&amp;", "&amp;CHAR(34)&amp;"lotId"&amp;CHAR(34)&amp;": "&amp;CHAR(34)&amp;SUBSTITUTE(CriteriTecnici!$C3986,CHAR(34),"'")&amp;CHAR(34)&amp;", "&amp;CHAR(34)&amp;"criterionId"&amp;CHAR(34)&amp;": "&amp;CHAR(34)&amp;SUBSTITUTE(CriteriTecnici!$D3986,CHAR(34),"'")&amp;CHAR(34)&amp;", "&amp;CHAR(34)&amp;"kind"&amp;CHAR(34)&amp;": "&amp;CHAR(34)&amp;SUBSTITUTE(CriteriTecnici!$F3986,CHAR(34),"'")&amp;CHAR(34)&amp;", "&amp;CHAR(34)&amp;"value"&amp;CHAR(34)&amp;": "&amp;SUBSTITUTE(TRIM(ROUND(IFERROR(CriteriTecnici!$N3986*1,IFERROR(NUMBERVALUE(CriteriTecnici!$N3986,".",","),IFERROR(NUMBERVALUE(CriteriTecnici!$N3986,",","."),0))),4)&amp;""),",",".")&amp;", "&amp;CHAR(34)&amp;"numerator"&amp;CHAR(34)&amp;": "&amp;SUBSTITUTE(TRIM(ROUND(IFERROR(CriteriTecnici!$K3986*1,IFERROR(NUMBERVALUE(CriteriTecnici!$K3986,".",","),IFERROR(NUMBERVALUE(CriteriTecnici!$K3986,",","."),0))),4)&amp;""),",",".")&amp;", "&amp;CHAR(34)&amp;"denominator"&amp;CHAR(34)&amp;": "&amp;SUBSTITUTE(TRIM(ROUND(IFERROR(CriteriTecnici!$L3986*1,IFERROR(NUMBERVALUE(CriteriTecnici!$L3986,".",","),IFERROR(NUMBERVALUE(CriteriTecnici!$L3986,",","."),0))),4)&amp;""),",",".")&amp;", "&amp;CHAR(34)&amp;"flag"&amp;CHAR(34)&amp;": "&amp;SUBSTITUTE(TRIM(ROUND(IFERROR(CriteriTecnici!$M3986*1,IFERROR(NUMBERVALUE(CriteriTecnici!$M3986,".",","),IFERROR(NUMBERVALUE(CriteriTecnici!$M3986,",","."),0))),4)&amp;""),",",".")&amp;", "&amp;CHAR(34)&amp;"rawScore"&amp;CHAR(34)&amp;": "&amp;SUBSTITUTE(TRIM(ROUND(IFERROR(CriteriTecnici!$O3986*1,IFERROR(NUMBERVALUE(CriteriTecnici!$O3986,".",","),IFERROR(NUMBERVALUE(CriteriTecnici!$O3986,",","."),0))),4)&amp;""),",",".")&amp;CHAR(125)&amp;IF(TRUE,",",""))</f>
        <v/>
      </c>
    </row>
    <row r="4207">
      <c r="A4207" s="38">
        <f>IF(CriteriTecnici!$A3987="","","    "&amp;CHAR(123)&amp;CHAR(34)&amp;"bidderId"&amp;CHAR(34)&amp;": "&amp;CHAR(34)&amp;SUBSTITUTE(CriteriTecnici!$A3987,CHAR(34),"'")&amp;CHAR(34)&amp;", "&amp;CHAR(34)&amp;"lotId"&amp;CHAR(34)&amp;": "&amp;CHAR(34)&amp;SUBSTITUTE(CriteriTecnici!$C3987,CHAR(34),"'")&amp;CHAR(34)&amp;", "&amp;CHAR(34)&amp;"criterionId"&amp;CHAR(34)&amp;": "&amp;CHAR(34)&amp;SUBSTITUTE(CriteriTecnici!$D3987,CHAR(34),"'")&amp;CHAR(34)&amp;", "&amp;CHAR(34)&amp;"kind"&amp;CHAR(34)&amp;": "&amp;CHAR(34)&amp;SUBSTITUTE(CriteriTecnici!$F3987,CHAR(34),"'")&amp;CHAR(34)&amp;", "&amp;CHAR(34)&amp;"value"&amp;CHAR(34)&amp;": "&amp;SUBSTITUTE(TRIM(ROUND(IFERROR(CriteriTecnici!$N3987*1,IFERROR(NUMBERVALUE(CriteriTecnici!$N3987,".",","),IFERROR(NUMBERVALUE(CriteriTecnici!$N3987,",","."),0))),4)&amp;""),",",".")&amp;", "&amp;CHAR(34)&amp;"numerator"&amp;CHAR(34)&amp;": "&amp;SUBSTITUTE(TRIM(ROUND(IFERROR(CriteriTecnici!$K3987*1,IFERROR(NUMBERVALUE(CriteriTecnici!$K3987,".",","),IFERROR(NUMBERVALUE(CriteriTecnici!$K3987,",","."),0))),4)&amp;""),",",".")&amp;", "&amp;CHAR(34)&amp;"denominator"&amp;CHAR(34)&amp;": "&amp;SUBSTITUTE(TRIM(ROUND(IFERROR(CriteriTecnici!$L3987*1,IFERROR(NUMBERVALUE(CriteriTecnici!$L3987,".",","),IFERROR(NUMBERVALUE(CriteriTecnici!$L3987,",","."),0))),4)&amp;""),",",".")&amp;", "&amp;CHAR(34)&amp;"flag"&amp;CHAR(34)&amp;": "&amp;SUBSTITUTE(TRIM(ROUND(IFERROR(CriteriTecnici!$M3987*1,IFERROR(NUMBERVALUE(CriteriTecnici!$M3987,".",","),IFERROR(NUMBERVALUE(CriteriTecnici!$M3987,",","."),0))),4)&amp;""),",",".")&amp;", "&amp;CHAR(34)&amp;"rawScore"&amp;CHAR(34)&amp;": "&amp;SUBSTITUTE(TRIM(ROUND(IFERROR(CriteriTecnici!$O3987*1,IFERROR(NUMBERVALUE(CriteriTecnici!$O3987,".",","),IFERROR(NUMBERVALUE(CriteriTecnici!$O3987,",","."),0))),4)&amp;""),",",".")&amp;CHAR(125)&amp;IF(TRUE,",",""))</f>
        <v/>
      </c>
    </row>
    <row r="4208">
      <c r="A4208" s="38">
        <f>IF(CriteriTecnici!$A3988="","","    "&amp;CHAR(123)&amp;CHAR(34)&amp;"bidderId"&amp;CHAR(34)&amp;": "&amp;CHAR(34)&amp;SUBSTITUTE(CriteriTecnici!$A3988,CHAR(34),"'")&amp;CHAR(34)&amp;", "&amp;CHAR(34)&amp;"lotId"&amp;CHAR(34)&amp;": "&amp;CHAR(34)&amp;SUBSTITUTE(CriteriTecnici!$C3988,CHAR(34),"'")&amp;CHAR(34)&amp;", "&amp;CHAR(34)&amp;"criterionId"&amp;CHAR(34)&amp;": "&amp;CHAR(34)&amp;SUBSTITUTE(CriteriTecnici!$D3988,CHAR(34),"'")&amp;CHAR(34)&amp;", "&amp;CHAR(34)&amp;"kind"&amp;CHAR(34)&amp;": "&amp;CHAR(34)&amp;SUBSTITUTE(CriteriTecnici!$F3988,CHAR(34),"'")&amp;CHAR(34)&amp;", "&amp;CHAR(34)&amp;"value"&amp;CHAR(34)&amp;": "&amp;SUBSTITUTE(TRIM(ROUND(IFERROR(CriteriTecnici!$N3988*1,IFERROR(NUMBERVALUE(CriteriTecnici!$N3988,".",","),IFERROR(NUMBERVALUE(CriteriTecnici!$N3988,",","."),0))),4)&amp;""),",",".")&amp;", "&amp;CHAR(34)&amp;"numerator"&amp;CHAR(34)&amp;": "&amp;SUBSTITUTE(TRIM(ROUND(IFERROR(CriteriTecnici!$K3988*1,IFERROR(NUMBERVALUE(CriteriTecnici!$K3988,".",","),IFERROR(NUMBERVALUE(CriteriTecnici!$K3988,",","."),0))),4)&amp;""),",",".")&amp;", "&amp;CHAR(34)&amp;"denominator"&amp;CHAR(34)&amp;": "&amp;SUBSTITUTE(TRIM(ROUND(IFERROR(CriteriTecnici!$L3988*1,IFERROR(NUMBERVALUE(CriteriTecnici!$L3988,".",","),IFERROR(NUMBERVALUE(CriteriTecnici!$L3988,",","."),0))),4)&amp;""),",",".")&amp;", "&amp;CHAR(34)&amp;"flag"&amp;CHAR(34)&amp;": "&amp;SUBSTITUTE(TRIM(ROUND(IFERROR(CriteriTecnici!$M3988*1,IFERROR(NUMBERVALUE(CriteriTecnici!$M3988,".",","),IFERROR(NUMBERVALUE(CriteriTecnici!$M3988,",","."),0))),4)&amp;""),",",".")&amp;", "&amp;CHAR(34)&amp;"rawScore"&amp;CHAR(34)&amp;": "&amp;SUBSTITUTE(TRIM(ROUND(IFERROR(CriteriTecnici!$O3988*1,IFERROR(NUMBERVALUE(CriteriTecnici!$O3988,".",","),IFERROR(NUMBERVALUE(CriteriTecnici!$O3988,",","."),0))),4)&amp;""),",",".")&amp;CHAR(125)&amp;IF(TRUE,",",""))</f>
        <v/>
      </c>
    </row>
    <row r="4209">
      <c r="A4209" s="38">
        <f>IF(CriteriTecnici!$A3989="","","    "&amp;CHAR(123)&amp;CHAR(34)&amp;"bidderId"&amp;CHAR(34)&amp;": "&amp;CHAR(34)&amp;SUBSTITUTE(CriteriTecnici!$A3989,CHAR(34),"'")&amp;CHAR(34)&amp;", "&amp;CHAR(34)&amp;"lotId"&amp;CHAR(34)&amp;": "&amp;CHAR(34)&amp;SUBSTITUTE(CriteriTecnici!$C3989,CHAR(34),"'")&amp;CHAR(34)&amp;", "&amp;CHAR(34)&amp;"criterionId"&amp;CHAR(34)&amp;": "&amp;CHAR(34)&amp;SUBSTITUTE(CriteriTecnici!$D3989,CHAR(34),"'")&amp;CHAR(34)&amp;", "&amp;CHAR(34)&amp;"kind"&amp;CHAR(34)&amp;": "&amp;CHAR(34)&amp;SUBSTITUTE(CriteriTecnici!$F3989,CHAR(34),"'")&amp;CHAR(34)&amp;", "&amp;CHAR(34)&amp;"value"&amp;CHAR(34)&amp;": "&amp;SUBSTITUTE(TRIM(ROUND(IFERROR(CriteriTecnici!$N3989*1,IFERROR(NUMBERVALUE(CriteriTecnici!$N3989,".",","),IFERROR(NUMBERVALUE(CriteriTecnici!$N3989,",","."),0))),4)&amp;""),",",".")&amp;", "&amp;CHAR(34)&amp;"numerator"&amp;CHAR(34)&amp;": "&amp;SUBSTITUTE(TRIM(ROUND(IFERROR(CriteriTecnici!$K3989*1,IFERROR(NUMBERVALUE(CriteriTecnici!$K3989,".",","),IFERROR(NUMBERVALUE(CriteriTecnici!$K3989,",","."),0))),4)&amp;""),",",".")&amp;", "&amp;CHAR(34)&amp;"denominator"&amp;CHAR(34)&amp;": "&amp;SUBSTITUTE(TRIM(ROUND(IFERROR(CriteriTecnici!$L3989*1,IFERROR(NUMBERVALUE(CriteriTecnici!$L3989,".",","),IFERROR(NUMBERVALUE(CriteriTecnici!$L3989,",","."),0))),4)&amp;""),",",".")&amp;", "&amp;CHAR(34)&amp;"flag"&amp;CHAR(34)&amp;": "&amp;SUBSTITUTE(TRIM(ROUND(IFERROR(CriteriTecnici!$M3989*1,IFERROR(NUMBERVALUE(CriteriTecnici!$M3989,".",","),IFERROR(NUMBERVALUE(CriteriTecnici!$M3989,",","."),0))),4)&amp;""),",",".")&amp;", "&amp;CHAR(34)&amp;"rawScore"&amp;CHAR(34)&amp;": "&amp;SUBSTITUTE(TRIM(ROUND(IFERROR(CriteriTecnici!$O3989*1,IFERROR(NUMBERVALUE(CriteriTecnici!$O3989,".",","),IFERROR(NUMBERVALUE(CriteriTecnici!$O3989,",","."),0))),4)&amp;""),",",".")&amp;CHAR(125)&amp;IF(TRUE,",",""))</f>
        <v/>
      </c>
    </row>
    <row r="4210">
      <c r="A4210" s="38">
        <f>IF(CriteriTecnici!$A3990="","","    "&amp;CHAR(123)&amp;CHAR(34)&amp;"bidderId"&amp;CHAR(34)&amp;": "&amp;CHAR(34)&amp;SUBSTITUTE(CriteriTecnici!$A3990,CHAR(34),"'")&amp;CHAR(34)&amp;", "&amp;CHAR(34)&amp;"lotId"&amp;CHAR(34)&amp;": "&amp;CHAR(34)&amp;SUBSTITUTE(CriteriTecnici!$C3990,CHAR(34),"'")&amp;CHAR(34)&amp;", "&amp;CHAR(34)&amp;"criterionId"&amp;CHAR(34)&amp;": "&amp;CHAR(34)&amp;SUBSTITUTE(CriteriTecnici!$D3990,CHAR(34),"'")&amp;CHAR(34)&amp;", "&amp;CHAR(34)&amp;"kind"&amp;CHAR(34)&amp;": "&amp;CHAR(34)&amp;SUBSTITUTE(CriteriTecnici!$F3990,CHAR(34),"'")&amp;CHAR(34)&amp;", "&amp;CHAR(34)&amp;"value"&amp;CHAR(34)&amp;": "&amp;SUBSTITUTE(TRIM(ROUND(IFERROR(CriteriTecnici!$N3990*1,IFERROR(NUMBERVALUE(CriteriTecnici!$N3990,".",","),IFERROR(NUMBERVALUE(CriteriTecnici!$N3990,",","."),0))),4)&amp;""),",",".")&amp;", "&amp;CHAR(34)&amp;"numerator"&amp;CHAR(34)&amp;": "&amp;SUBSTITUTE(TRIM(ROUND(IFERROR(CriteriTecnici!$K3990*1,IFERROR(NUMBERVALUE(CriteriTecnici!$K3990,".",","),IFERROR(NUMBERVALUE(CriteriTecnici!$K3990,",","."),0))),4)&amp;""),",",".")&amp;", "&amp;CHAR(34)&amp;"denominator"&amp;CHAR(34)&amp;": "&amp;SUBSTITUTE(TRIM(ROUND(IFERROR(CriteriTecnici!$L3990*1,IFERROR(NUMBERVALUE(CriteriTecnici!$L3990,".",","),IFERROR(NUMBERVALUE(CriteriTecnici!$L3990,",","."),0))),4)&amp;""),",",".")&amp;", "&amp;CHAR(34)&amp;"flag"&amp;CHAR(34)&amp;": "&amp;SUBSTITUTE(TRIM(ROUND(IFERROR(CriteriTecnici!$M3990*1,IFERROR(NUMBERVALUE(CriteriTecnici!$M3990,".",","),IFERROR(NUMBERVALUE(CriteriTecnici!$M3990,",","."),0))),4)&amp;""),",",".")&amp;", "&amp;CHAR(34)&amp;"rawScore"&amp;CHAR(34)&amp;": "&amp;SUBSTITUTE(TRIM(ROUND(IFERROR(CriteriTecnici!$O3990*1,IFERROR(NUMBERVALUE(CriteriTecnici!$O3990,".",","),IFERROR(NUMBERVALUE(CriteriTecnici!$O3990,",","."),0))),4)&amp;""),",",".")&amp;CHAR(125)&amp;IF(TRUE,",",""))</f>
        <v/>
      </c>
    </row>
    <row r="4211">
      <c r="A4211" s="38">
        <f>IF(CriteriTecnici!$A3991="","","    "&amp;CHAR(123)&amp;CHAR(34)&amp;"bidderId"&amp;CHAR(34)&amp;": "&amp;CHAR(34)&amp;SUBSTITUTE(CriteriTecnici!$A3991,CHAR(34),"'")&amp;CHAR(34)&amp;", "&amp;CHAR(34)&amp;"lotId"&amp;CHAR(34)&amp;": "&amp;CHAR(34)&amp;SUBSTITUTE(CriteriTecnici!$C3991,CHAR(34),"'")&amp;CHAR(34)&amp;", "&amp;CHAR(34)&amp;"criterionId"&amp;CHAR(34)&amp;": "&amp;CHAR(34)&amp;SUBSTITUTE(CriteriTecnici!$D3991,CHAR(34),"'")&amp;CHAR(34)&amp;", "&amp;CHAR(34)&amp;"kind"&amp;CHAR(34)&amp;": "&amp;CHAR(34)&amp;SUBSTITUTE(CriteriTecnici!$F3991,CHAR(34),"'")&amp;CHAR(34)&amp;", "&amp;CHAR(34)&amp;"value"&amp;CHAR(34)&amp;": "&amp;SUBSTITUTE(TRIM(ROUND(IFERROR(CriteriTecnici!$N3991*1,IFERROR(NUMBERVALUE(CriteriTecnici!$N3991,".",","),IFERROR(NUMBERVALUE(CriteriTecnici!$N3991,",","."),0))),4)&amp;""),",",".")&amp;", "&amp;CHAR(34)&amp;"numerator"&amp;CHAR(34)&amp;": "&amp;SUBSTITUTE(TRIM(ROUND(IFERROR(CriteriTecnici!$K3991*1,IFERROR(NUMBERVALUE(CriteriTecnici!$K3991,".",","),IFERROR(NUMBERVALUE(CriteriTecnici!$K3991,",","."),0))),4)&amp;""),",",".")&amp;", "&amp;CHAR(34)&amp;"denominator"&amp;CHAR(34)&amp;": "&amp;SUBSTITUTE(TRIM(ROUND(IFERROR(CriteriTecnici!$L3991*1,IFERROR(NUMBERVALUE(CriteriTecnici!$L3991,".",","),IFERROR(NUMBERVALUE(CriteriTecnici!$L3991,",","."),0))),4)&amp;""),",",".")&amp;", "&amp;CHAR(34)&amp;"flag"&amp;CHAR(34)&amp;": "&amp;SUBSTITUTE(TRIM(ROUND(IFERROR(CriteriTecnici!$M3991*1,IFERROR(NUMBERVALUE(CriteriTecnici!$M3991,".",","),IFERROR(NUMBERVALUE(CriteriTecnici!$M3991,",","."),0))),4)&amp;""),",",".")&amp;", "&amp;CHAR(34)&amp;"rawScore"&amp;CHAR(34)&amp;": "&amp;SUBSTITUTE(TRIM(ROUND(IFERROR(CriteriTecnici!$O3991*1,IFERROR(NUMBERVALUE(CriteriTecnici!$O3991,".",","),IFERROR(NUMBERVALUE(CriteriTecnici!$O3991,",","."),0))),4)&amp;""),",",".")&amp;CHAR(125)&amp;IF(TRUE,",",""))</f>
        <v/>
      </c>
    </row>
    <row r="4212">
      <c r="A4212" s="38">
        <f>IF(CriteriTecnici!$A3992="","","    "&amp;CHAR(123)&amp;CHAR(34)&amp;"bidderId"&amp;CHAR(34)&amp;": "&amp;CHAR(34)&amp;SUBSTITUTE(CriteriTecnici!$A3992,CHAR(34),"'")&amp;CHAR(34)&amp;", "&amp;CHAR(34)&amp;"lotId"&amp;CHAR(34)&amp;": "&amp;CHAR(34)&amp;SUBSTITUTE(CriteriTecnici!$C3992,CHAR(34),"'")&amp;CHAR(34)&amp;", "&amp;CHAR(34)&amp;"criterionId"&amp;CHAR(34)&amp;": "&amp;CHAR(34)&amp;SUBSTITUTE(CriteriTecnici!$D3992,CHAR(34),"'")&amp;CHAR(34)&amp;", "&amp;CHAR(34)&amp;"kind"&amp;CHAR(34)&amp;": "&amp;CHAR(34)&amp;SUBSTITUTE(CriteriTecnici!$F3992,CHAR(34),"'")&amp;CHAR(34)&amp;", "&amp;CHAR(34)&amp;"value"&amp;CHAR(34)&amp;": "&amp;SUBSTITUTE(TRIM(ROUND(IFERROR(CriteriTecnici!$N3992*1,IFERROR(NUMBERVALUE(CriteriTecnici!$N3992,".",","),IFERROR(NUMBERVALUE(CriteriTecnici!$N3992,",","."),0))),4)&amp;""),",",".")&amp;", "&amp;CHAR(34)&amp;"numerator"&amp;CHAR(34)&amp;": "&amp;SUBSTITUTE(TRIM(ROUND(IFERROR(CriteriTecnici!$K3992*1,IFERROR(NUMBERVALUE(CriteriTecnici!$K3992,".",","),IFERROR(NUMBERVALUE(CriteriTecnici!$K3992,",","."),0))),4)&amp;""),",",".")&amp;", "&amp;CHAR(34)&amp;"denominator"&amp;CHAR(34)&amp;": "&amp;SUBSTITUTE(TRIM(ROUND(IFERROR(CriteriTecnici!$L3992*1,IFERROR(NUMBERVALUE(CriteriTecnici!$L3992,".",","),IFERROR(NUMBERVALUE(CriteriTecnici!$L3992,",","."),0))),4)&amp;""),",",".")&amp;", "&amp;CHAR(34)&amp;"flag"&amp;CHAR(34)&amp;": "&amp;SUBSTITUTE(TRIM(ROUND(IFERROR(CriteriTecnici!$M3992*1,IFERROR(NUMBERVALUE(CriteriTecnici!$M3992,".",","),IFERROR(NUMBERVALUE(CriteriTecnici!$M3992,",","."),0))),4)&amp;""),",",".")&amp;", "&amp;CHAR(34)&amp;"rawScore"&amp;CHAR(34)&amp;": "&amp;SUBSTITUTE(TRIM(ROUND(IFERROR(CriteriTecnici!$O3992*1,IFERROR(NUMBERVALUE(CriteriTecnici!$O3992,".",","),IFERROR(NUMBERVALUE(CriteriTecnici!$O3992,",","."),0))),4)&amp;""),",",".")&amp;CHAR(125)&amp;IF(TRUE,",",""))</f>
        <v/>
      </c>
    </row>
    <row r="4213">
      <c r="A4213" s="38">
        <f>IF(CriteriTecnici!$A3993="","","    "&amp;CHAR(123)&amp;CHAR(34)&amp;"bidderId"&amp;CHAR(34)&amp;": "&amp;CHAR(34)&amp;SUBSTITUTE(CriteriTecnici!$A3993,CHAR(34),"'")&amp;CHAR(34)&amp;", "&amp;CHAR(34)&amp;"lotId"&amp;CHAR(34)&amp;": "&amp;CHAR(34)&amp;SUBSTITUTE(CriteriTecnici!$C3993,CHAR(34),"'")&amp;CHAR(34)&amp;", "&amp;CHAR(34)&amp;"criterionId"&amp;CHAR(34)&amp;": "&amp;CHAR(34)&amp;SUBSTITUTE(CriteriTecnici!$D3993,CHAR(34),"'")&amp;CHAR(34)&amp;", "&amp;CHAR(34)&amp;"kind"&amp;CHAR(34)&amp;": "&amp;CHAR(34)&amp;SUBSTITUTE(CriteriTecnici!$F3993,CHAR(34),"'")&amp;CHAR(34)&amp;", "&amp;CHAR(34)&amp;"value"&amp;CHAR(34)&amp;": "&amp;SUBSTITUTE(TRIM(ROUND(IFERROR(CriteriTecnici!$N3993*1,IFERROR(NUMBERVALUE(CriteriTecnici!$N3993,".",","),IFERROR(NUMBERVALUE(CriteriTecnici!$N3993,",","."),0))),4)&amp;""),",",".")&amp;", "&amp;CHAR(34)&amp;"numerator"&amp;CHAR(34)&amp;": "&amp;SUBSTITUTE(TRIM(ROUND(IFERROR(CriteriTecnici!$K3993*1,IFERROR(NUMBERVALUE(CriteriTecnici!$K3993,".",","),IFERROR(NUMBERVALUE(CriteriTecnici!$K3993,",","."),0))),4)&amp;""),",",".")&amp;", "&amp;CHAR(34)&amp;"denominator"&amp;CHAR(34)&amp;": "&amp;SUBSTITUTE(TRIM(ROUND(IFERROR(CriteriTecnici!$L3993*1,IFERROR(NUMBERVALUE(CriteriTecnici!$L3993,".",","),IFERROR(NUMBERVALUE(CriteriTecnici!$L3993,",","."),0))),4)&amp;""),",",".")&amp;", "&amp;CHAR(34)&amp;"flag"&amp;CHAR(34)&amp;": "&amp;SUBSTITUTE(TRIM(ROUND(IFERROR(CriteriTecnici!$M3993*1,IFERROR(NUMBERVALUE(CriteriTecnici!$M3993,".",","),IFERROR(NUMBERVALUE(CriteriTecnici!$M3993,",","."),0))),4)&amp;""),",",".")&amp;", "&amp;CHAR(34)&amp;"rawScore"&amp;CHAR(34)&amp;": "&amp;SUBSTITUTE(TRIM(ROUND(IFERROR(CriteriTecnici!$O3993*1,IFERROR(NUMBERVALUE(CriteriTecnici!$O3993,".",","),IFERROR(NUMBERVALUE(CriteriTecnici!$O3993,",","."),0))),4)&amp;""),",",".")&amp;CHAR(125)&amp;IF(TRUE,",",""))</f>
        <v/>
      </c>
    </row>
    <row r="4214">
      <c r="A4214" s="38">
        <f>IF(CriteriTecnici!$A3994="","","    "&amp;CHAR(123)&amp;CHAR(34)&amp;"bidderId"&amp;CHAR(34)&amp;": "&amp;CHAR(34)&amp;SUBSTITUTE(CriteriTecnici!$A3994,CHAR(34),"'")&amp;CHAR(34)&amp;", "&amp;CHAR(34)&amp;"lotId"&amp;CHAR(34)&amp;": "&amp;CHAR(34)&amp;SUBSTITUTE(CriteriTecnici!$C3994,CHAR(34),"'")&amp;CHAR(34)&amp;", "&amp;CHAR(34)&amp;"criterionId"&amp;CHAR(34)&amp;": "&amp;CHAR(34)&amp;SUBSTITUTE(CriteriTecnici!$D3994,CHAR(34),"'")&amp;CHAR(34)&amp;", "&amp;CHAR(34)&amp;"kind"&amp;CHAR(34)&amp;": "&amp;CHAR(34)&amp;SUBSTITUTE(CriteriTecnici!$F3994,CHAR(34),"'")&amp;CHAR(34)&amp;", "&amp;CHAR(34)&amp;"value"&amp;CHAR(34)&amp;": "&amp;SUBSTITUTE(TRIM(ROUND(IFERROR(CriteriTecnici!$N3994*1,IFERROR(NUMBERVALUE(CriteriTecnici!$N3994,".",","),IFERROR(NUMBERVALUE(CriteriTecnici!$N3994,",","."),0))),4)&amp;""),",",".")&amp;", "&amp;CHAR(34)&amp;"numerator"&amp;CHAR(34)&amp;": "&amp;SUBSTITUTE(TRIM(ROUND(IFERROR(CriteriTecnici!$K3994*1,IFERROR(NUMBERVALUE(CriteriTecnici!$K3994,".",","),IFERROR(NUMBERVALUE(CriteriTecnici!$K3994,",","."),0))),4)&amp;""),",",".")&amp;", "&amp;CHAR(34)&amp;"denominator"&amp;CHAR(34)&amp;": "&amp;SUBSTITUTE(TRIM(ROUND(IFERROR(CriteriTecnici!$L3994*1,IFERROR(NUMBERVALUE(CriteriTecnici!$L3994,".",","),IFERROR(NUMBERVALUE(CriteriTecnici!$L3994,",","."),0))),4)&amp;""),",",".")&amp;", "&amp;CHAR(34)&amp;"flag"&amp;CHAR(34)&amp;": "&amp;SUBSTITUTE(TRIM(ROUND(IFERROR(CriteriTecnici!$M3994*1,IFERROR(NUMBERVALUE(CriteriTecnici!$M3994,".",","),IFERROR(NUMBERVALUE(CriteriTecnici!$M3994,",","."),0))),4)&amp;""),",",".")&amp;", "&amp;CHAR(34)&amp;"rawScore"&amp;CHAR(34)&amp;": "&amp;SUBSTITUTE(TRIM(ROUND(IFERROR(CriteriTecnici!$O3994*1,IFERROR(NUMBERVALUE(CriteriTecnici!$O3994,".",","),IFERROR(NUMBERVALUE(CriteriTecnici!$O3994,",","."),0))),4)&amp;""),",",".")&amp;CHAR(125)&amp;IF(TRUE,",",""))</f>
        <v/>
      </c>
    </row>
    <row r="4215">
      <c r="A4215" s="38">
        <f>IF(CriteriTecnici!$A3995="","","    "&amp;CHAR(123)&amp;CHAR(34)&amp;"bidderId"&amp;CHAR(34)&amp;": "&amp;CHAR(34)&amp;SUBSTITUTE(CriteriTecnici!$A3995,CHAR(34),"'")&amp;CHAR(34)&amp;", "&amp;CHAR(34)&amp;"lotId"&amp;CHAR(34)&amp;": "&amp;CHAR(34)&amp;SUBSTITUTE(CriteriTecnici!$C3995,CHAR(34),"'")&amp;CHAR(34)&amp;", "&amp;CHAR(34)&amp;"criterionId"&amp;CHAR(34)&amp;": "&amp;CHAR(34)&amp;SUBSTITUTE(CriteriTecnici!$D3995,CHAR(34),"'")&amp;CHAR(34)&amp;", "&amp;CHAR(34)&amp;"kind"&amp;CHAR(34)&amp;": "&amp;CHAR(34)&amp;SUBSTITUTE(CriteriTecnici!$F3995,CHAR(34),"'")&amp;CHAR(34)&amp;", "&amp;CHAR(34)&amp;"value"&amp;CHAR(34)&amp;": "&amp;SUBSTITUTE(TRIM(ROUND(IFERROR(CriteriTecnici!$N3995*1,IFERROR(NUMBERVALUE(CriteriTecnici!$N3995,".",","),IFERROR(NUMBERVALUE(CriteriTecnici!$N3995,",","."),0))),4)&amp;""),",",".")&amp;", "&amp;CHAR(34)&amp;"numerator"&amp;CHAR(34)&amp;": "&amp;SUBSTITUTE(TRIM(ROUND(IFERROR(CriteriTecnici!$K3995*1,IFERROR(NUMBERVALUE(CriteriTecnici!$K3995,".",","),IFERROR(NUMBERVALUE(CriteriTecnici!$K3995,",","."),0))),4)&amp;""),",",".")&amp;", "&amp;CHAR(34)&amp;"denominator"&amp;CHAR(34)&amp;": "&amp;SUBSTITUTE(TRIM(ROUND(IFERROR(CriteriTecnici!$L3995*1,IFERROR(NUMBERVALUE(CriteriTecnici!$L3995,".",","),IFERROR(NUMBERVALUE(CriteriTecnici!$L3995,",","."),0))),4)&amp;""),",",".")&amp;", "&amp;CHAR(34)&amp;"flag"&amp;CHAR(34)&amp;": "&amp;SUBSTITUTE(TRIM(ROUND(IFERROR(CriteriTecnici!$M3995*1,IFERROR(NUMBERVALUE(CriteriTecnici!$M3995,".",","),IFERROR(NUMBERVALUE(CriteriTecnici!$M3995,",","."),0))),4)&amp;""),",",".")&amp;", "&amp;CHAR(34)&amp;"rawScore"&amp;CHAR(34)&amp;": "&amp;SUBSTITUTE(TRIM(ROUND(IFERROR(CriteriTecnici!$O3995*1,IFERROR(NUMBERVALUE(CriteriTecnici!$O3995,".",","),IFERROR(NUMBERVALUE(CriteriTecnici!$O3995,",","."),0))),4)&amp;""),",",".")&amp;CHAR(125)&amp;IF(TRUE,",",""))</f>
        <v/>
      </c>
    </row>
    <row r="4216">
      <c r="A4216" s="38">
        <f>IF(CriteriTecnici!$A3996="","","    "&amp;CHAR(123)&amp;CHAR(34)&amp;"bidderId"&amp;CHAR(34)&amp;": "&amp;CHAR(34)&amp;SUBSTITUTE(CriteriTecnici!$A3996,CHAR(34),"'")&amp;CHAR(34)&amp;", "&amp;CHAR(34)&amp;"lotId"&amp;CHAR(34)&amp;": "&amp;CHAR(34)&amp;SUBSTITUTE(CriteriTecnici!$C3996,CHAR(34),"'")&amp;CHAR(34)&amp;", "&amp;CHAR(34)&amp;"criterionId"&amp;CHAR(34)&amp;": "&amp;CHAR(34)&amp;SUBSTITUTE(CriteriTecnici!$D3996,CHAR(34),"'")&amp;CHAR(34)&amp;", "&amp;CHAR(34)&amp;"kind"&amp;CHAR(34)&amp;": "&amp;CHAR(34)&amp;SUBSTITUTE(CriteriTecnici!$F3996,CHAR(34),"'")&amp;CHAR(34)&amp;", "&amp;CHAR(34)&amp;"value"&amp;CHAR(34)&amp;": "&amp;SUBSTITUTE(TRIM(ROUND(IFERROR(CriteriTecnici!$N3996*1,IFERROR(NUMBERVALUE(CriteriTecnici!$N3996,".",","),IFERROR(NUMBERVALUE(CriteriTecnici!$N3996,",","."),0))),4)&amp;""),",",".")&amp;", "&amp;CHAR(34)&amp;"numerator"&amp;CHAR(34)&amp;": "&amp;SUBSTITUTE(TRIM(ROUND(IFERROR(CriteriTecnici!$K3996*1,IFERROR(NUMBERVALUE(CriteriTecnici!$K3996,".",","),IFERROR(NUMBERVALUE(CriteriTecnici!$K3996,",","."),0))),4)&amp;""),",",".")&amp;", "&amp;CHAR(34)&amp;"denominator"&amp;CHAR(34)&amp;": "&amp;SUBSTITUTE(TRIM(ROUND(IFERROR(CriteriTecnici!$L3996*1,IFERROR(NUMBERVALUE(CriteriTecnici!$L3996,".",","),IFERROR(NUMBERVALUE(CriteriTecnici!$L3996,",","."),0))),4)&amp;""),",",".")&amp;", "&amp;CHAR(34)&amp;"flag"&amp;CHAR(34)&amp;": "&amp;SUBSTITUTE(TRIM(ROUND(IFERROR(CriteriTecnici!$M3996*1,IFERROR(NUMBERVALUE(CriteriTecnici!$M3996,".",","),IFERROR(NUMBERVALUE(CriteriTecnici!$M3996,",","."),0))),4)&amp;""),",",".")&amp;", "&amp;CHAR(34)&amp;"rawScore"&amp;CHAR(34)&amp;": "&amp;SUBSTITUTE(TRIM(ROUND(IFERROR(CriteriTecnici!$O3996*1,IFERROR(NUMBERVALUE(CriteriTecnici!$O3996,".",","),IFERROR(NUMBERVALUE(CriteriTecnici!$O3996,",","."),0))),4)&amp;""),",",".")&amp;CHAR(125)&amp;IF(TRUE,",",""))</f>
        <v/>
      </c>
    </row>
    <row r="4217">
      <c r="A4217" s="38">
        <f>IF(CriteriTecnici!$A3997="","","    "&amp;CHAR(123)&amp;CHAR(34)&amp;"bidderId"&amp;CHAR(34)&amp;": "&amp;CHAR(34)&amp;SUBSTITUTE(CriteriTecnici!$A3997,CHAR(34),"'")&amp;CHAR(34)&amp;", "&amp;CHAR(34)&amp;"lotId"&amp;CHAR(34)&amp;": "&amp;CHAR(34)&amp;SUBSTITUTE(CriteriTecnici!$C3997,CHAR(34),"'")&amp;CHAR(34)&amp;", "&amp;CHAR(34)&amp;"criterionId"&amp;CHAR(34)&amp;": "&amp;CHAR(34)&amp;SUBSTITUTE(CriteriTecnici!$D3997,CHAR(34),"'")&amp;CHAR(34)&amp;", "&amp;CHAR(34)&amp;"kind"&amp;CHAR(34)&amp;": "&amp;CHAR(34)&amp;SUBSTITUTE(CriteriTecnici!$F3997,CHAR(34),"'")&amp;CHAR(34)&amp;", "&amp;CHAR(34)&amp;"value"&amp;CHAR(34)&amp;": "&amp;SUBSTITUTE(TRIM(ROUND(IFERROR(CriteriTecnici!$N3997*1,IFERROR(NUMBERVALUE(CriteriTecnici!$N3997,".",","),IFERROR(NUMBERVALUE(CriteriTecnici!$N3997,",","."),0))),4)&amp;""),",",".")&amp;", "&amp;CHAR(34)&amp;"numerator"&amp;CHAR(34)&amp;": "&amp;SUBSTITUTE(TRIM(ROUND(IFERROR(CriteriTecnici!$K3997*1,IFERROR(NUMBERVALUE(CriteriTecnici!$K3997,".",","),IFERROR(NUMBERVALUE(CriteriTecnici!$K3997,",","."),0))),4)&amp;""),",",".")&amp;", "&amp;CHAR(34)&amp;"denominator"&amp;CHAR(34)&amp;": "&amp;SUBSTITUTE(TRIM(ROUND(IFERROR(CriteriTecnici!$L3997*1,IFERROR(NUMBERVALUE(CriteriTecnici!$L3997,".",","),IFERROR(NUMBERVALUE(CriteriTecnici!$L3997,",","."),0))),4)&amp;""),",",".")&amp;", "&amp;CHAR(34)&amp;"flag"&amp;CHAR(34)&amp;": "&amp;SUBSTITUTE(TRIM(ROUND(IFERROR(CriteriTecnici!$M3997*1,IFERROR(NUMBERVALUE(CriteriTecnici!$M3997,".",","),IFERROR(NUMBERVALUE(CriteriTecnici!$M3997,",","."),0))),4)&amp;""),",",".")&amp;", "&amp;CHAR(34)&amp;"rawScore"&amp;CHAR(34)&amp;": "&amp;SUBSTITUTE(TRIM(ROUND(IFERROR(CriteriTecnici!$O3997*1,IFERROR(NUMBERVALUE(CriteriTecnici!$O3997,".",","),IFERROR(NUMBERVALUE(CriteriTecnici!$O3997,",","."),0))),4)&amp;""),",",".")&amp;CHAR(125)&amp;IF(TRUE,",",""))</f>
        <v/>
      </c>
    </row>
    <row r="4218">
      <c r="A4218" s="38">
        <f>IF(CriteriTecnici!$A3998="","","    "&amp;CHAR(123)&amp;CHAR(34)&amp;"bidderId"&amp;CHAR(34)&amp;": "&amp;CHAR(34)&amp;SUBSTITUTE(CriteriTecnici!$A3998,CHAR(34),"'")&amp;CHAR(34)&amp;", "&amp;CHAR(34)&amp;"lotId"&amp;CHAR(34)&amp;": "&amp;CHAR(34)&amp;SUBSTITUTE(CriteriTecnici!$C3998,CHAR(34),"'")&amp;CHAR(34)&amp;", "&amp;CHAR(34)&amp;"criterionId"&amp;CHAR(34)&amp;": "&amp;CHAR(34)&amp;SUBSTITUTE(CriteriTecnici!$D3998,CHAR(34),"'")&amp;CHAR(34)&amp;", "&amp;CHAR(34)&amp;"kind"&amp;CHAR(34)&amp;": "&amp;CHAR(34)&amp;SUBSTITUTE(CriteriTecnici!$F3998,CHAR(34),"'")&amp;CHAR(34)&amp;", "&amp;CHAR(34)&amp;"value"&amp;CHAR(34)&amp;": "&amp;SUBSTITUTE(TRIM(ROUND(IFERROR(CriteriTecnici!$N3998*1,IFERROR(NUMBERVALUE(CriteriTecnici!$N3998,".",","),IFERROR(NUMBERVALUE(CriteriTecnici!$N3998,",","."),0))),4)&amp;""),",",".")&amp;", "&amp;CHAR(34)&amp;"numerator"&amp;CHAR(34)&amp;": "&amp;SUBSTITUTE(TRIM(ROUND(IFERROR(CriteriTecnici!$K3998*1,IFERROR(NUMBERVALUE(CriteriTecnici!$K3998,".",","),IFERROR(NUMBERVALUE(CriteriTecnici!$K3998,",","."),0))),4)&amp;""),",",".")&amp;", "&amp;CHAR(34)&amp;"denominator"&amp;CHAR(34)&amp;": "&amp;SUBSTITUTE(TRIM(ROUND(IFERROR(CriteriTecnici!$L3998*1,IFERROR(NUMBERVALUE(CriteriTecnici!$L3998,".",","),IFERROR(NUMBERVALUE(CriteriTecnici!$L3998,",","."),0))),4)&amp;""),",",".")&amp;", "&amp;CHAR(34)&amp;"flag"&amp;CHAR(34)&amp;": "&amp;SUBSTITUTE(TRIM(ROUND(IFERROR(CriteriTecnici!$M3998*1,IFERROR(NUMBERVALUE(CriteriTecnici!$M3998,".",","),IFERROR(NUMBERVALUE(CriteriTecnici!$M3998,",","."),0))),4)&amp;""),",",".")&amp;", "&amp;CHAR(34)&amp;"rawScore"&amp;CHAR(34)&amp;": "&amp;SUBSTITUTE(TRIM(ROUND(IFERROR(CriteriTecnici!$O3998*1,IFERROR(NUMBERVALUE(CriteriTecnici!$O3998,".",","),IFERROR(NUMBERVALUE(CriteriTecnici!$O3998,",","."),0))),4)&amp;""),",",".")&amp;CHAR(125)&amp;IF(TRUE,",",""))</f>
        <v/>
      </c>
    </row>
    <row r="4219">
      <c r="A4219" s="38">
        <f>IF(CriteriTecnici!$A3999="","","    "&amp;CHAR(123)&amp;CHAR(34)&amp;"bidderId"&amp;CHAR(34)&amp;": "&amp;CHAR(34)&amp;SUBSTITUTE(CriteriTecnici!$A3999,CHAR(34),"'")&amp;CHAR(34)&amp;", "&amp;CHAR(34)&amp;"lotId"&amp;CHAR(34)&amp;": "&amp;CHAR(34)&amp;SUBSTITUTE(CriteriTecnici!$C3999,CHAR(34),"'")&amp;CHAR(34)&amp;", "&amp;CHAR(34)&amp;"criterionId"&amp;CHAR(34)&amp;": "&amp;CHAR(34)&amp;SUBSTITUTE(CriteriTecnici!$D3999,CHAR(34),"'")&amp;CHAR(34)&amp;", "&amp;CHAR(34)&amp;"kind"&amp;CHAR(34)&amp;": "&amp;CHAR(34)&amp;SUBSTITUTE(CriteriTecnici!$F3999,CHAR(34),"'")&amp;CHAR(34)&amp;", "&amp;CHAR(34)&amp;"value"&amp;CHAR(34)&amp;": "&amp;SUBSTITUTE(TRIM(ROUND(IFERROR(CriteriTecnici!$N3999*1,IFERROR(NUMBERVALUE(CriteriTecnici!$N3999,".",","),IFERROR(NUMBERVALUE(CriteriTecnici!$N3999,",","."),0))),4)&amp;""),",",".")&amp;", "&amp;CHAR(34)&amp;"numerator"&amp;CHAR(34)&amp;": "&amp;SUBSTITUTE(TRIM(ROUND(IFERROR(CriteriTecnici!$K3999*1,IFERROR(NUMBERVALUE(CriteriTecnici!$K3999,".",","),IFERROR(NUMBERVALUE(CriteriTecnici!$K3999,",","."),0))),4)&amp;""),",",".")&amp;", "&amp;CHAR(34)&amp;"denominator"&amp;CHAR(34)&amp;": "&amp;SUBSTITUTE(TRIM(ROUND(IFERROR(CriteriTecnici!$L3999*1,IFERROR(NUMBERVALUE(CriteriTecnici!$L3999,".",","),IFERROR(NUMBERVALUE(CriteriTecnici!$L3999,",","."),0))),4)&amp;""),",",".")&amp;", "&amp;CHAR(34)&amp;"flag"&amp;CHAR(34)&amp;": "&amp;SUBSTITUTE(TRIM(ROUND(IFERROR(CriteriTecnici!$M3999*1,IFERROR(NUMBERVALUE(CriteriTecnici!$M3999,".",","),IFERROR(NUMBERVALUE(CriteriTecnici!$M3999,",","."),0))),4)&amp;""),",",".")&amp;", "&amp;CHAR(34)&amp;"rawScore"&amp;CHAR(34)&amp;": "&amp;SUBSTITUTE(TRIM(ROUND(IFERROR(CriteriTecnici!$O3999*1,IFERROR(NUMBERVALUE(CriteriTecnici!$O3999,".",","),IFERROR(NUMBERVALUE(CriteriTecnici!$O3999,",","."),0))),4)&amp;""),",",".")&amp;CHAR(125)&amp;IF(TRUE,",",""))</f>
        <v/>
      </c>
    </row>
    <row r="4220">
      <c r="A4220" s="38">
        <f>IF(CriteriTecnici!$A4000="","","    "&amp;CHAR(123)&amp;CHAR(34)&amp;"bidderId"&amp;CHAR(34)&amp;": "&amp;CHAR(34)&amp;SUBSTITUTE(CriteriTecnici!$A4000,CHAR(34),"'")&amp;CHAR(34)&amp;", "&amp;CHAR(34)&amp;"lotId"&amp;CHAR(34)&amp;": "&amp;CHAR(34)&amp;SUBSTITUTE(CriteriTecnici!$C4000,CHAR(34),"'")&amp;CHAR(34)&amp;", "&amp;CHAR(34)&amp;"criterionId"&amp;CHAR(34)&amp;": "&amp;CHAR(34)&amp;SUBSTITUTE(CriteriTecnici!$D4000,CHAR(34),"'")&amp;CHAR(34)&amp;", "&amp;CHAR(34)&amp;"kind"&amp;CHAR(34)&amp;": "&amp;CHAR(34)&amp;SUBSTITUTE(CriteriTecnici!$F4000,CHAR(34),"'")&amp;CHAR(34)&amp;", "&amp;CHAR(34)&amp;"value"&amp;CHAR(34)&amp;": "&amp;SUBSTITUTE(TRIM(ROUND(IFERROR(CriteriTecnici!$N4000*1,IFERROR(NUMBERVALUE(CriteriTecnici!$N4000,".",","),IFERROR(NUMBERVALUE(CriteriTecnici!$N4000,",","."),0))),4)&amp;""),",",".")&amp;", "&amp;CHAR(34)&amp;"numerator"&amp;CHAR(34)&amp;": "&amp;SUBSTITUTE(TRIM(ROUND(IFERROR(CriteriTecnici!$K4000*1,IFERROR(NUMBERVALUE(CriteriTecnici!$K4000,".",","),IFERROR(NUMBERVALUE(CriteriTecnici!$K4000,",","."),0))),4)&amp;""),",",".")&amp;", "&amp;CHAR(34)&amp;"denominator"&amp;CHAR(34)&amp;": "&amp;SUBSTITUTE(TRIM(ROUND(IFERROR(CriteriTecnici!$L4000*1,IFERROR(NUMBERVALUE(CriteriTecnici!$L4000,".",","),IFERROR(NUMBERVALUE(CriteriTecnici!$L4000,",","."),0))),4)&amp;""),",",".")&amp;", "&amp;CHAR(34)&amp;"flag"&amp;CHAR(34)&amp;": "&amp;SUBSTITUTE(TRIM(ROUND(IFERROR(CriteriTecnici!$M4000*1,IFERROR(NUMBERVALUE(CriteriTecnici!$M4000,".",","),IFERROR(NUMBERVALUE(CriteriTecnici!$M4000,",","."),0))),4)&amp;""),",",".")&amp;", "&amp;CHAR(34)&amp;"rawScore"&amp;CHAR(34)&amp;": "&amp;SUBSTITUTE(TRIM(ROUND(IFERROR(CriteriTecnici!$O4000*1,IFERROR(NUMBERVALUE(CriteriTecnici!$O4000,".",","),IFERROR(NUMBERVALUE(CriteriTecnici!$O4000,",","."),0))),4)&amp;""),",",".")&amp;CHAR(125)&amp;IF(TRUE,",",""))</f>
        <v/>
      </c>
    </row>
    <row r="4221">
      <c r="A4221" s="38">
        <f>IF(CriteriTecnici!$A4001="","","    "&amp;CHAR(123)&amp;CHAR(34)&amp;"bidderId"&amp;CHAR(34)&amp;": "&amp;CHAR(34)&amp;SUBSTITUTE(CriteriTecnici!$A4001,CHAR(34),"'")&amp;CHAR(34)&amp;", "&amp;CHAR(34)&amp;"lotId"&amp;CHAR(34)&amp;": "&amp;CHAR(34)&amp;SUBSTITUTE(CriteriTecnici!$C4001,CHAR(34),"'")&amp;CHAR(34)&amp;", "&amp;CHAR(34)&amp;"criterionId"&amp;CHAR(34)&amp;": "&amp;CHAR(34)&amp;SUBSTITUTE(CriteriTecnici!$D4001,CHAR(34),"'")&amp;CHAR(34)&amp;", "&amp;CHAR(34)&amp;"kind"&amp;CHAR(34)&amp;": "&amp;CHAR(34)&amp;SUBSTITUTE(CriteriTecnici!$F4001,CHAR(34),"'")&amp;CHAR(34)&amp;", "&amp;CHAR(34)&amp;"value"&amp;CHAR(34)&amp;": "&amp;SUBSTITUTE(TRIM(ROUND(IFERROR(CriteriTecnici!$N4001*1,IFERROR(NUMBERVALUE(CriteriTecnici!$N4001,".",","),IFERROR(NUMBERVALUE(CriteriTecnici!$N4001,",","."),0))),4)&amp;""),",",".")&amp;", "&amp;CHAR(34)&amp;"numerator"&amp;CHAR(34)&amp;": "&amp;SUBSTITUTE(TRIM(ROUND(IFERROR(CriteriTecnici!$K4001*1,IFERROR(NUMBERVALUE(CriteriTecnici!$K4001,".",","),IFERROR(NUMBERVALUE(CriteriTecnici!$K4001,",","."),0))),4)&amp;""),",",".")&amp;", "&amp;CHAR(34)&amp;"denominator"&amp;CHAR(34)&amp;": "&amp;SUBSTITUTE(TRIM(ROUND(IFERROR(CriteriTecnici!$L4001*1,IFERROR(NUMBERVALUE(CriteriTecnici!$L4001,".",","),IFERROR(NUMBERVALUE(CriteriTecnici!$L4001,",","."),0))),4)&amp;""),",",".")&amp;", "&amp;CHAR(34)&amp;"flag"&amp;CHAR(34)&amp;": "&amp;SUBSTITUTE(TRIM(ROUND(IFERROR(CriteriTecnici!$M4001*1,IFERROR(NUMBERVALUE(CriteriTecnici!$M4001,".",","),IFERROR(NUMBERVALUE(CriteriTecnici!$M4001,",","."),0))),4)&amp;""),",",".")&amp;", "&amp;CHAR(34)&amp;"rawScore"&amp;CHAR(34)&amp;": "&amp;SUBSTITUTE(TRIM(ROUND(IFERROR(CriteriTecnici!$O4001*1,IFERROR(NUMBERVALUE(CriteriTecnici!$O4001,".",","),IFERROR(NUMBERVALUE(CriteriTecnici!$O4001,",","."),0))),4)&amp;""),",",".")&amp;CHAR(125)&amp;IF(TRUE,",",""))</f>
        <v/>
      </c>
    </row>
    <row r="4222">
      <c r="A4222" s="38">
        <f>IF(CriteriTecnici!$A4002="","","    "&amp;CHAR(123)&amp;CHAR(34)&amp;"bidderId"&amp;CHAR(34)&amp;": "&amp;CHAR(34)&amp;SUBSTITUTE(CriteriTecnici!$A4002,CHAR(34),"'")&amp;CHAR(34)&amp;", "&amp;CHAR(34)&amp;"lotId"&amp;CHAR(34)&amp;": "&amp;CHAR(34)&amp;SUBSTITUTE(CriteriTecnici!$C4002,CHAR(34),"'")&amp;CHAR(34)&amp;", "&amp;CHAR(34)&amp;"criterionId"&amp;CHAR(34)&amp;": "&amp;CHAR(34)&amp;SUBSTITUTE(CriteriTecnici!$D4002,CHAR(34),"'")&amp;CHAR(34)&amp;", "&amp;CHAR(34)&amp;"kind"&amp;CHAR(34)&amp;": "&amp;CHAR(34)&amp;SUBSTITUTE(CriteriTecnici!$F4002,CHAR(34),"'")&amp;CHAR(34)&amp;", "&amp;CHAR(34)&amp;"value"&amp;CHAR(34)&amp;": "&amp;SUBSTITUTE(TRIM(ROUND(IFERROR(CriteriTecnici!$N4002*1,IFERROR(NUMBERVALUE(CriteriTecnici!$N4002,".",","),IFERROR(NUMBERVALUE(CriteriTecnici!$N4002,",","."),0))),4)&amp;""),",",".")&amp;", "&amp;CHAR(34)&amp;"numerator"&amp;CHAR(34)&amp;": "&amp;SUBSTITUTE(TRIM(ROUND(IFERROR(CriteriTecnici!$K4002*1,IFERROR(NUMBERVALUE(CriteriTecnici!$K4002,".",","),IFERROR(NUMBERVALUE(CriteriTecnici!$K4002,",","."),0))),4)&amp;""),",",".")&amp;", "&amp;CHAR(34)&amp;"denominator"&amp;CHAR(34)&amp;": "&amp;SUBSTITUTE(TRIM(ROUND(IFERROR(CriteriTecnici!$L4002*1,IFERROR(NUMBERVALUE(CriteriTecnici!$L4002,".",","),IFERROR(NUMBERVALUE(CriteriTecnici!$L4002,",","."),0))),4)&amp;""),",",".")&amp;", "&amp;CHAR(34)&amp;"flag"&amp;CHAR(34)&amp;": "&amp;SUBSTITUTE(TRIM(ROUND(IFERROR(CriteriTecnici!$M4002*1,IFERROR(NUMBERVALUE(CriteriTecnici!$M4002,".",","),IFERROR(NUMBERVALUE(CriteriTecnici!$M4002,",","."),0))),4)&amp;""),",",".")&amp;", "&amp;CHAR(34)&amp;"rawScore"&amp;CHAR(34)&amp;": "&amp;SUBSTITUTE(TRIM(ROUND(IFERROR(CriteriTecnici!$O4002*1,IFERROR(NUMBERVALUE(CriteriTecnici!$O4002,".",","),IFERROR(NUMBERVALUE(CriteriTecnici!$O4002,",","."),0))),4)&amp;""),",",".")&amp;CHAR(125)&amp;IF(TRUE,",",""))</f>
        <v/>
      </c>
    </row>
    <row r="4223">
      <c r="A4223" s="38">
        <f>IF(CriteriTecnici!$A4003="","","    "&amp;CHAR(123)&amp;CHAR(34)&amp;"bidderId"&amp;CHAR(34)&amp;": "&amp;CHAR(34)&amp;SUBSTITUTE(CriteriTecnici!$A4003,CHAR(34),"'")&amp;CHAR(34)&amp;", "&amp;CHAR(34)&amp;"lotId"&amp;CHAR(34)&amp;": "&amp;CHAR(34)&amp;SUBSTITUTE(CriteriTecnici!$C4003,CHAR(34),"'")&amp;CHAR(34)&amp;", "&amp;CHAR(34)&amp;"criterionId"&amp;CHAR(34)&amp;": "&amp;CHAR(34)&amp;SUBSTITUTE(CriteriTecnici!$D4003,CHAR(34),"'")&amp;CHAR(34)&amp;", "&amp;CHAR(34)&amp;"kind"&amp;CHAR(34)&amp;": "&amp;CHAR(34)&amp;SUBSTITUTE(CriteriTecnici!$F4003,CHAR(34),"'")&amp;CHAR(34)&amp;", "&amp;CHAR(34)&amp;"value"&amp;CHAR(34)&amp;": "&amp;SUBSTITUTE(TRIM(ROUND(IFERROR(CriteriTecnici!$N4003*1,IFERROR(NUMBERVALUE(CriteriTecnici!$N4003,".",","),IFERROR(NUMBERVALUE(CriteriTecnici!$N4003,",","."),0))),4)&amp;""),",",".")&amp;", "&amp;CHAR(34)&amp;"numerator"&amp;CHAR(34)&amp;": "&amp;SUBSTITUTE(TRIM(ROUND(IFERROR(CriteriTecnici!$K4003*1,IFERROR(NUMBERVALUE(CriteriTecnici!$K4003,".",","),IFERROR(NUMBERVALUE(CriteriTecnici!$K4003,",","."),0))),4)&amp;""),",",".")&amp;", "&amp;CHAR(34)&amp;"denominator"&amp;CHAR(34)&amp;": "&amp;SUBSTITUTE(TRIM(ROUND(IFERROR(CriteriTecnici!$L4003*1,IFERROR(NUMBERVALUE(CriteriTecnici!$L4003,".",","),IFERROR(NUMBERVALUE(CriteriTecnici!$L4003,",","."),0))),4)&amp;""),",",".")&amp;", "&amp;CHAR(34)&amp;"flag"&amp;CHAR(34)&amp;": "&amp;SUBSTITUTE(TRIM(ROUND(IFERROR(CriteriTecnici!$M4003*1,IFERROR(NUMBERVALUE(CriteriTecnici!$M4003,".",","),IFERROR(NUMBERVALUE(CriteriTecnici!$M4003,",","."),0))),4)&amp;""),",",".")&amp;", "&amp;CHAR(34)&amp;"rawScore"&amp;CHAR(34)&amp;": "&amp;SUBSTITUTE(TRIM(ROUND(IFERROR(CriteriTecnici!$O4003*1,IFERROR(NUMBERVALUE(CriteriTecnici!$O4003,".",","),IFERROR(NUMBERVALUE(CriteriTecnici!$O4003,",","."),0))),4)&amp;""),",",".")&amp;CHAR(125)&amp;IF(COUNTA(Offerte!$A131:$A$200)&gt;0,",",""))</f>
        <v/>
      </c>
    </row>
    <row r="4224">
      <c r="A4224" s="38">
        <f>IF(CriteriTecnici!$A4004="","","    "&amp;CHAR(123)&amp;CHAR(34)&amp;"bidderId"&amp;CHAR(34)&amp;": "&amp;CHAR(34)&amp;SUBSTITUTE(CriteriTecnici!$A4004,CHAR(34),"'")&amp;CHAR(34)&amp;", "&amp;CHAR(34)&amp;"lotId"&amp;CHAR(34)&amp;": "&amp;CHAR(34)&amp;SUBSTITUTE(CriteriTecnici!$C4004,CHAR(34),"'")&amp;CHAR(34)&amp;", "&amp;CHAR(34)&amp;"criterionId"&amp;CHAR(34)&amp;": "&amp;CHAR(34)&amp;SUBSTITUTE(CriteriTecnici!$D4004,CHAR(34),"'")&amp;CHAR(34)&amp;", "&amp;CHAR(34)&amp;"kind"&amp;CHAR(34)&amp;": "&amp;CHAR(34)&amp;SUBSTITUTE(CriteriTecnici!$F4004,CHAR(34),"'")&amp;CHAR(34)&amp;", "&amp;CHAR(34)&amp;"value"&amp;CHAR(34)&amp;": "&amp;SUBSTITUTE(TRIM(ROUND(IFERROR(CriteriTecnici!$N4004*1,IFERROR(NUMBERVALUE(CriteriTecnici!$N4004,".",","),IFERROR(NUMBERVALUE(CriteriTecnici!$N4004,",","."),0))),4)&amp;""),",",".")&amp;", "&amp;CHAR(34)&amp;"numerator"&amp;CHAR(34)&amp;": "&amp;SUBSTITUTE(TRIM(ROUND(IFERROR(CriteriTecnici!$K4004*1,IFERROR(NUMBERVALUE(CriteriTecnici!$K4004,".",","),IFERROR(NUMBERVALUE(CriteriTecnici!$K4004,",","."),0))),4)&amp;""),",",".")&amp;", "&amp;CHAR(34)&amp;"denominator"&amp;CHAR(34)&amp;": "&amp;SUBSTITUTE(TRIM(ROUND(IFERROR(CriteriTecnici!$L4004*1,IFERROR(NUMBERVALUE(CriteriTecnici!$L4004,".",","),IFERROR(NUMBERVALUE(CriteriTecnici!$L4004,",","."),0))),4)&amp;""),",",".")&amp;", "&amp;CHAR(34)&amp;"flag"&amp;CHAR(34)&amp;": "&amp;SUBSTITUTE(TRIM(ROUND(IFERROR(CriteriTecnici!$M4004*1,IFERROR(NUMBERVALUE(CriteriTecnici!$M4004,".",","),IFERROR(NUMBERVALUE(CriteriTecnici!$M4004,",","."),0))),4)&amp;""),",",".")&amp;", "&amp;CHAR(34)&amp;"rawScore"&amp;CHAR(34)&amp;": "&amp;SUBSTITUTE(TRIM(ROUND(IFERROR(CriteriTecnici!$O4004*1,IFERROR(NUMBERVALUE(CriteriTecnici!$O4004,".",","),IFERROR(NUMBERVALUE(CriteriTecnici!$O4004,",","."),0))),4)&amp;""),",",".")&amp;CHAR(125)&amp;IF(TRUE,",",""))</f>
        <v/>
      </c>
    </row>
    <row r="4225">
      <c r="A4225" s="38">
        <f>IF(CriteriTecnici!$A4005="","","    "&amp;CHAR(123)&amp;CHAR(34)&amp;"bidderId"&amp;CHAR(34)&amp;": "&amp;CHAR(34)&amp;SUBSTITUTE(CriteriTecnici!$A4005,CHAR(34),"'")&amp;CHAR(34)&amp;", "&amp;CHAR(34)&amp;"lotId"&amp;CHAR(34)&amp;": "&amp;CHAR(34)&amp;SUBSTITUTE(CriteriTecnici!$C4005,CHAR(34),"'")&amp;CHAR(34)&amp;", "&amp;CHAR(34)&amp;"criterionId"&amp;CHAR(34)&amp;": "&amp;CHAR(34)&amp;SUBSTITUTE(CriteriTecnici!$D4005,CHAR(34),"'")&amp;CHAR(34)&amp;", "&amp;CHAR(34)&amp;"kind"&amp;CHAR(34)&amp;": "&amp;CHAR(34)&amp;SUBSTITUTE(CriteriTecnici!$F4005,CHAR(34),"'")&amp;CHAR(34)&amp;", "&amp;CHAR(34)&amp;"value"&amp;CHAR(34)&amp;": "&amp;SUBSTITUTE(TRIM(ROUND(IFERROR(CriteriTecnici!$N4005*1,IFERROR(NUMBERVALUE(CriteriTecnici!$N4005,".",","),IFERROR(NUMBERVALUE(CriteriTecnici!$N4005,",","."),0))),4)&amp;""),",",".")&amp;", "&amp;CHAR(34)&amp;"numerator"&amp;CHAR(34)&amp;": "&amp;SUBSTITUTE(TRIM(ROUND(IFERROR(CriteriTecnici!$K4005*1,IFERROR(NUMBERVALUE(CriteriTecnici!$K4005,".",","),IFERROR(NUMBERVALUE(CriteriTecnici!$K4005,",","."),0))),4)&amp;""),",",".")&amp;", "&amp;CHAR(34)&amp;"denominator"&amp;CHAR(34)&amp;": "&amp;SUBSTITUTE(TRIM(ROUND(IFERROR(CriteriTecnici!$L4005*1,IFERROR(NUMBERVALUE(CriteriTecnici!$L4005,".",","),IFERROR(NUMBERVALUE(CriteriTecnici!$L4005,",","."),0))),4)&amp;""),",",".")&amp;", "&amp;CHAR(34)&amp;"flag"&amp;CHAR(34)&amp;": "&amp;SUBSTITUTE(TRIM(ROUND(IFERROR(CriteriTecnici!$M4005*1,IFERROR(NUMBERVALUE(CriteriTecnici!$M4005,".",","),IFERROR(NUMBERVALUE(CriteriTecnici!$M4005,",","."),0))),4)&amp;""),",",".")&amp;", "&amp;CHAR(34)&amp;"rawScore"&amp;CHAR(34)&amp;": "&amp;SUBSTITUTE(TRIM(ROUND(IFERROR(CriteriTecnici!$O4005*1,IFERROR(NUMBERVALUE(CriteriTecnici!$O4005,".",","),IFERROR(NUMBERVALUE(CriteriTecnici!$O4005,",","."),0))),4)&amp;""),",",".")&amp;CHAR(125)&amp;IF(TRUE,",",""))</f>
        <v/>
      </c>
    </row>
    <row r="4226">
      <c r="A4226" s="38">
        <f>IF(CriteriTecnici!$A4006="","","    "&amp;CHAR(123)&amp;CHAR(34)&amp;"bidderId"&amp;CHAR(34)&amp;": "&amp;CHAR(34)&amp;SUBSTITUTE(CriteriTecnici!$A4006,CHAR(34),"'")&amp;CHAR(34)&amp;", "&amp;CHAR(34)&amp;"lotId"&amp;CHAR(34)&amp;": "&amp;CHAR(34)&amp;SUBSTITUTE(CriteriTecnici!$C4006,CHAR(34),"'")&amp;CHAR(34)&amp;", "&amp;CHAR(34)&amp;"criterionId"&amp;CHAR(34)&amp;": "&amp;CHAR(34)&amp;SUBSTITUTE(CriteriTecnici!$D4006,CHAR(34),"'")&amp;CHAR(34)&amp;", "&amp;CHAR(34)&amp;"kind"&amp;CHAR(34)&amp;": "&amp;CHAR(34)&amp;SUBSTITUTE(CriteriTecnici!$F4006,CHAR(34),"'")&amp;CHAR(34)&amp;", "&amp;CHAR(34)&amp;"value"&amp;CHAR(34)&amp;": "&amp;SUBSTITUTE(TRIM(ROUND(IFERROR(CriteriTecnici!$N4006*1,IFERROR(NUMBERVALUE(CriteriTecnici!$N4006,".",","),IFERROR(NUMBERVALUE(CriteriTecnici!$N4006,",","."),0))),4)&amp;""),",",".")&amp;", "&amp;CHAR(34)&amp;"numerator"&amp;CHAR(34)&amp;": "&amp;SUBSTITUTE(TRIM(ROUND(IFERROR(CriteriTecnici!$K4006*1,IFERROR(NUMBERVALUE(CriteriTecnici!$K4006,".",","),IFERROR(NUMBERVALUE(CriteriTecnici!$K4006,",","."),0))),4)&amp;""),",",".")&amp;", "&amp;CHAR(34)&amp;"denominator"&amp;CHAR(34)&amp;": "&amp;SUBSTITUTE(TRIM(ROUND(IFERROR(CriteriTecnici!$L4006*1,IFERROR(NUMBERVALUE(CriteriTecnici!$L4006,".",","),IFERROR(NUMBERVALUE(CriteriTecnici!$L4006,",","."),0))),4)&amp;""),",",".")&amp;", "&amp;CHAR(34)&amp;"flag"&amp;CHAR(34)&amp;": "&amp;SUBSTITUTE(TRIM(ROUND(IFERROR(CriteriTecnici!$M4006*1,IFERROR(NUMBERVALUE(CriteriTecnici!$M4006,".",","),IFERROR(NUMBERVALUE(CriteriTecnici!$M4006,",","."),0))),4)&amp;""),",",".")&amp;", "&amp;CHAR(34)&amp;"rawScore"&amp;CHAR(34)&amp;": "&amp;SUBSTITUTE(TRIM(ROUND(IFERROR(CriteriTecnici!$O4006*1,IFERROR(NUMBERVALUE(CriteriTecnici!$O4006,".",","),IFERROR(NUMBERVALUE(CriteriTecnici!$O4006,",","."),0))),4)&amp;""),",",".")&amp;CHAR(125)&amp;IF(TRUE,",",""))</f>
        <v/>
      </c>
    </row>
    <row r="4227">
      <c r="A4227" s="38">
        <f>IF(CriteriTecnici!$A4007="","","    "&amp;CHAR(123)&amp;CHAR(34)&amp;"bidderId"&amp;CHAR(34)&amp;": "&amp;CHAR(34)&amp;SUBSTITUTE(CriteriTecnici!$A4007,CHAR(34),"'")&amp;CHAR(34)&amp;", "&amp;CHAR(34)&amp;"lotId"&amp;CHAR(34)&amp;": "&amp;CHAR(34)&amp;SUBSTITUTE(CriteriTecnici!$C4007,CHAR(34),"'")&amp;CHAR(34)&amp;", "&amp;CHAR(34)&amp;"criterionId"&amp;CHAR(34)&amp;": "&amp;CHAR(34)&amp;SUBSTITUTE(CriteriTecnici!$D4007,CHAR(34),"'")&amp;CHAR(34)&amp;", "&amp;CHAR(34)&amp;"kind"&amp;CHAR(34)&amp;": "&amp;CHAR(34)&amp;SUBSTITUTE(CriteriTecnici!$F4007,CHAR(34),"'")&amp;CHAR(34)&amp;", "&amp;CHAR(34)&amp;"value"&amp;CHAR(34)&amp;": "&amp;SUBSTITUTE(TRIM(ROUND(IFERROR(CriteriTecnici!$N4007*1,IFERROR(NUMBERVALUE(CriteriTecnici!$N4007,".",","),IFERROR(NUMBERVALUE(CriteriTecnici!$N4007,",","."),0))),4)&amp;""),",",".")&amp;", "&amp;CHAR(34)&amp;"numerator"&amp;CHAR(34)&amp;": "&amp;SUBSTITUTE(TRIM(ROUND(IFERROR(CriteriTecnici!$K4007*1,IFERROR(NUMBERVALUE(CriteriTecnici!$K4007,".",","),IFERROR(NUMBERVALUE(CriteriTecnici!$K4007,",","."),0))),4)&amp;""),",",".")&amp;", "&amp;CHAR(34)&amp;"denominator"&amp;CHAR(34)&amp;": "&amp;SUBSTITUTE(TRIM(ROUND(IFERROR(CriteriTecnici!$L4007*1,IFERROR(NUMBERVALUE(CriteriTecnici!$L4007,".",","),IFERROR(NUMBERVALUE(CriteriTecnici!$L4007,",","."),0))),4)&amp;""),",",".")&amp;", "&amp;CHAR(34)&amp;"flag"&amp;CHAR(34)&amp;": "&amp;SUBSTITUTE(TRIM(ROUND(IFERROR(CriteriTecnici!$M4007*1,IFERROR(NUMBERVALUE(CriteriTecnici!$M4007,".",","),IFERROR(NUMBERVALUE(CriteriTecnici!$M4007,",","."),0))),4)&amp;""),",",".")&amp;", "&amp;CHAR(34)&amp;"rawScore"&amp;CHAR(34)&amp;": "&amp;SUBSTITUTE(TRIM(ROUND(IFERROR(CriteriTecnici!$O4007*1,IFERROR(NUMBERVALUE(CriteriTecnici!$O4007,".",","),IFERROR(NUMBERVALUE(CriteriTecnici!$O4007,",","."),0))),4)&amp;""),",",".")&amp;CHAR(125)&amp;IF(TRUE,",",""))</f>
        <v/>
      </c>
    </row>
    <row r="4228">
      <c r="A4228" s="38">
        <f>IF(CriteriTecnici!$A4008="","","    "&amp;CHAR(123)&amp;CHAR(34)&amp;"bidderId"&amp;CHAR(34)&amp;": "&amp;CHAR(34)&amp;SUBSTITUTE(CriteriTecnici!$A4008,CHAR(34),"'")&amp;CHAR(34)&amp;", "&amp;CHAR(34)&amp;"lotId"&amp;CHAR(34)&amp;": "&amp;CHAR(34)&amp;SUBSTITUTE(CriteriTecnici!$C4008,CHAR(34),"'")&amp;CHAR(34)&amp;", "&amp;CHAR(34)&amp;"criterionId"&amp;CHAR(34)&amp;": "&amp;CHAR(34)&amp;SUBSTITUTE(CriteriTecnici!$D4008,CHAR(34),"'")&amp;CHAR(34)&amp;", "&amp;CHAR(34)&amp;"kind"&amp;CHAR(34)&amp;": "&amp;CHAR(34)&amp;SUBSTITUTE(CriteriTecnici!$F4008,CHAR(34),"'")&amp;CHAR(34)&amp;", "&amp;CHAR(34)&amp;"value"&amp;CHAR(34)&amp;": "&amp;SUBSTITUTE(TRIM(ROUND(IFERROR(CriteriTecnici!$N4008*1,IFERROR(NUMBERVALUE(CriteriTecnici!$N4008,".",","),IFERROR(NUMBERVALUE(CriteriTecnici!$N4008,",","."),0))),4)&amp;""),",",".")&amp;", "&amp;CHAR(34)&amp;"numerator"&amp;CHAR(34)&amp;": "&amp;SUBSTITUTE(TRIM(ROUND(IFERROR(CriteriTecnici!$K4008*1,IFERROR(NUMBERVALUE(CriteriTecnici!$K4008,".",","),IFERROR(NUMBERVALUE(CriteriTecnici!$K4008,",","."),0))),4)&amp;""),",",".")&amp;", "&amp;CHAR(34)&amp;"denominator"&amp;CHAR(34)&amp;": "&amp;SUBSTITUTE(TRIM(ROUND(IFERROR(CriteriTecnici!$L4008*1,IFERROR(NUMBERVALUE(CriteriTecnici!$L4008,".",","),IFERROR(NUMBERVALUE(CriteriTecnici!$L4008,",","."),0))),4)&amp;""),",",".")&amp;", "&amp;CHAR(34)&amp;"flag"&amp;CHAR(34)&amp;": "&amp;SUBSTITUTE(TRIM(ROUND(IFERROR(CriteriTecnici!$M4008*1,IFERROR(NUMBERVALUE(CriteriTecnici!$M4008,".",","),IFERROR(NUMBERVALUE(CriteriTecnici!$M4008,",","."),0))),4)&amp;""),",",".")&amp;", "&amp;CHAR(34)&amp;"rawScore"&amp;CHAR(34)&amp;": "&amp;SUBSTITUTE(TRIM(ROUND(IFERROR(CriteriTecnici!$O4008*1,IFERROR(NUMBERVALUE(CriteriTecnici!$O4008,".",","),IFERROR(NUMBERVALUE(CriteriTecnici!$O4008,",","."),0))),4)&amp;""),",",".")&amp;CHAR(125)&amp;IF(TRUE,",",""))</f>
        <v/>
      </c>
    </row>
    <row r="4229">
      <c r="A4229" s="38">
        <f>IF(CriteriTecnici!$A4009="","","    "&amp;CHAR(123)&amp;CHAR(34)&amp;"bidderId"&amp;CHAR(34)&amp;": "&amp;CHAR(34)&amp;SUBSTITUTE(CriteriTecnici!$A4009,CHAR(34),"'")&amp;CHAR(34)&amp;", "&amp;CHAR(34)&amp;"lotId"&amp;CHAR(34)&amp;": "&amp;CHAR(34)&amp;SUBSTITUTE(CriteriTecnici!$C4009,CHAR(34),"'")&amp;CHAR(34)&amp;", "&amp;CHAR(34)&amp;"criterionId"&amp;CHAR(34)&amp;": "&amp;CHAR(34)&amp;SUBSTITUTE(CriteriTecnici!$D4009,CHAR(34),"'")&amp;CHAR(34)&amp;", "&amp;CHAR(34)&amp;"kind"&amp;CHAR(34)&amp;": "&amp;CHAR(34)&amp;SUBSTITUTE(CriteriTecnici!$F4009,CHAR(34),"'")&amp;CHAR(34)&amp;", "&amp;CHAR(34)&amp;"value"&amp;CHAR(34)&amp;": "&amp;SUBSTITUTE(TRIM(ROUND(IFERROR(CriteriTecnici!$N4009*1,IFERROR(NUMBERVALUE(CriteriTecnici!$N4009,".",","),IFERROR(NUMBERVALUE(CriteriTecnici!$N4009,",","."),0))),4)&amp;""),",",".")&amp;", "&amp;CHAR(34)&amp;"numerator"&amp;CHAR(34)&amp;": "&amp;SUBSTITUTE(TRIM(ROUND(IFERROR(CriteriTecnici!$K4009*1,IFERROR(NUMBERVALUE(CriteriTecnici!$K4009,".",","),IFERROR(NUMBERVALUE(CriteriTecnici!$K4009,",","."),0))),4)&amp;""),",",".")&amp;", "&amp;CHAR(34)&amp;"denominator"&amp;CHAR(34)&amp;": "&amp;SUBSTITUTE(TRIM(ROUND(IFERROR(CriteriTecnici!$L4009*1,IFERROR(NUMBERVALUE(CriteriTecnici!$L4009,".",","),IFERROR(NUMBERVALUE(CriteriTecnici!$L4009,",","."),0))),4)&amp;""),",",".")&amp;", "&amp;CHAR(34)&amp;"flag"&amp;CHAR(34)&amp;": "&amp;SUBSTITUTE(TRIM(ROUND(IFERROR(CriteriTecnici!$M4009*1,IFERROR(NUMBERVALUE(CriteriTecnici!$M4009,".",","),IFERROR(NUMBERVALUE(CriteriTecnici!$M4009,",","."),0))),4)&amp;""),",",".")&amp;", "&amp;CHAR(34)&amp;"rawScore"&amp;CHAR(34)&amp;": "&amp;SUBSTITUTE(TRIM(ROUND(IFERROR(CriteriTecnici!$O4009*1,IFERROR(NUMBERVALUE(CriteriTecnici!$O4009,".",","),IFERROR(NUMBERVALUE(CriteriTecnici!$O4009,",","."),0))),4)&amp;""),",",".")&amp;CHAR(125)&amp;IF(TRUE,",",""))</f>
        <v/>
      </c>
    </row>
    <row r="4230">
      <c r="A4230" s="38">
        <f>IF(CriteriTecnici!$A4010="","","    "&amp;CHAR(123)&amp;CHAR(34)&amp;"bidderId"&amp;CHAR(34)&amp;": "&amp;CHAR(34)&amp;SUBSTITUTE(CriteriTecnici!$A4010,CHAR(34),"'")&amp;CHAR(34)&amp;", "&amp;CHAR(34)&amp;"lotId"&amp;CHAR(34)&amp;": "&amp;CHAR(34)&amp;SUBSTITUTE(CriteriTecnici!$C4010,CHAR(34),"'")&amp;CHAR(34)&amp;", "&amp;CHAR(34)&amp;"criterionId"&amp;CHAR(34)&amp;": "&amp;CHAR(34)&amp;SUBSTITUTE(CriteriTecnici!$D4010,CHAR(34),"'")&amp;CHAR(34)&amp;", "&amp;CHAR(34)&amp;"kind"&amp;CHAR(34)&amp;": "&amp;CHAR(34)&amp;SUBSTITUTE(CriteriTecnici!$F4010,CHAR(34),"'")&amp;CHAR(34)&amp;", "&amp;CHAR(34)&amp;"value"&amp;CHAR(34)&amp;": "&amp;SUBSTITUTE(TRIM(ROUND(IFERROR(CriteriTecnici!$N4010*1,IFERROR(NUMBERVALUE(CriteriTecnici!$N4010,".",","),IFERROR(NUMBERVALUE(CriteriTecnici!$N4010,",","."),0))),4)&amp;""),",",".")&amp;", "&amp;CHAR(34)&amp;"numerator"&amp;CHAR(34)&amp;": "&amp;SUBSTITUTE(TRIM(ROUND(IFERROR(CriteriTecnici!$K4010*1,IFERROR(NUMBERVALUE(CriteriTecnici!$K4010,".",","),IFERROR(NUMBERVALUE(CriteriTecnici!$K4010,",","."),0))),4)&amp;""),",",".")&amp;", "&amp;CHAR(34)&amp;"denominator"&amp;CHAR(34)&amp;": "&amp;SUBSTITUTE(TRIM(ROUND(IFERROR(CriteriTecnici!$L4010*1,IFERROR(NUMBERVALUE(CriteriTecnici!$L4010,".",","),IFERROR(NUMBERVALUE(CriteriTecnici!$L4010,",","."),0))),4)&amp;""),",",".")&amp;", "&amp;CHAR(34)&amp;"flag"&amp;CHAR(34)&amp;": "&amp;SUBSTITUTE(TRIM(ROUND(IFERROR(CriteriTecnici!$M4010*1,IFERROR(NUMBERVALUE(CriteriTecnici!$M4010,".",","),IFERROR(NUMBERVALUE(CriteriTecnici!$M4010,",","."),0))),4)&amp;""),",",".")&amp;", "&amp;CHAR(34)&amp;"rawScore"&amp;CHAR(34)&amp;": "&amp;SUBSTITUTE(TRIM(ROUND(IFERROR(CriteriTecnici!$O4010*1,IFERROR(NUMBERVALUE(CriteriTecnici!$O4010,".",","),IFERROR(NUMBERVALUE(CriteriTecnici!$O4010,",","."),0))),4)&amp;""),",",".")&amp;CHAR(125)&amp;IF(TRUE,",",""))</f>
        <v/>
      </c>
    </row>
    <row r="4231">
      <c r="A4231" s="38">
        <f>IF(CriteriTecnici!$A4011="","","    "&amp;CHAR(123)&amp;CHAR(34)&amp;"bidderId"&amp;CHAR(34)&amp;": "&amp;CHAR(34)&amp;SUBSTITUTE(CriteriTecnici!$A4011,CHAR(34),"'")&amp;CHAR(34)&amp;", "&amp;CHAR(34)&amp;"lotId"&amp;CHAR(34)&amp;": "&amp;CHAR(34)&amp;SUBSTITUTE(CriteriTecnici!$C4011,CHAR(34),"'")&amp;CHAR(34)&amp;", "&amp;CHAR(34)&amp;"criterionId"&amp;CHAR(34)&amp;": "&amp;CHAR(34)&amp;SUBSTITUTE(CriteriTecnici!$D4011,CHAR(34),"'")&amp;CHAR(34)&amp;", "&amp;CHAR(34)&amp;"kind"&amp;CHAR(34)&amp;": "&amp;CHAR(34)&amp;SUBSTITUTE(CriteriTecnici!$F4011,CHAR(34),"'")&amp;CHAR(34)&amp;", "&amp;CHAR(34)&amp;"value"&amp;CHAR(34)&amp;": "&amp;SUBSTITUTE(TRIM(ROUND(IFERROR(CriteriTecnici!$N4011*1,IFERROR(NUMBERVALUE(CriteriTecnici!$N4011,".",","),IFERROR(NUMBERVALUE(CriteriTecnici!$N4011,",","."),0))),4)&amp;""),",",".")&amp;", "&amp;CHAR(34)&amp;"numerator"&amp;CHAR(34)&amp;": "&amp;SUBSTITUTE(TRIM(ROUND(IFERROR(CriteriTecnici!$K4011*1,IFERROR(NUMBERVALUE(CriteriTecnici!$K4011,".",","),IFERROR(NUMBERVALUE(CriteriTecnici!$K4011,",","."),0))),4)&amp;""),",",".")&amp;", "&amp;CHAR(34)&amp;"denominator"&amp;CHAR(34)&amp;": "&amp;SUBSTITUTE(TRIM(ROUND(IFERROR(CriteriTecnici!$L4011*1,IFERROR(NUMBERVALUE(CriteriTecnici!$L4011,".",","),IFERROR(NUMBERVALUE(CriteriTecnici!$L4011,",","."),0))),4)&amp;""),",",".")&amp;", "&amp;CHAR(34)&amp;"flag"&amp;CHAR(34)&amp;": "&amp;SUBSTITUTE(TRIM(ROUND(IFERROR(CriteriTecnici!$M4011*1,IFERROR(NUMBERVALUE(CriteriTecnici!$M4011,".",","),IFERROR(NUMBERVALUE(CriteriTecnici!$M4011,",","."),0))),4)&amp;""),",",".")&amp;", "&amp;CHAR(34)&amp;"rawScore"&amp;CHAR(34)&amp;": "&amp;SUBSTITUTE(TRIM(ROUND(IFERROR(CriteriTecnici!$O4011*1,IFERROR(NUMBERVALUE(CriteriTecnici!$O4011,".",","),IFERROR(NUMBERVALUE(CriteriTecnici!$O4011,",","."),0))),4)&amp;""),",",".")&amp;CHAR(125)&amp;IF(TRUE,",",""))</f>
        <v/>
      </c>
    </row>
    <row r="4232">
      <c r="A4232" s="38">
        <f>IF(CriteriTecnici!$A4012="","","    "&amp;CHAR(123)&amp;CHAR(34)&amp;"bidderId"&amp;CHAR(34)&amp;": "&amp;CHAR(34)&amp;SUBSTITUTE(CriteriTecnici!$A4012,CHAR(34),"'")&amp;CHAR(34)&amp;", "&amp;CHAR(34)&amp;"lotId"&amp;CHAR(34)&amp;": "&amp;CHAR(34)&amp;SUBSTITUTE(CriteriTecnici!$C4012,CHAR(34),"'")&amp;CHAR(34)&amp;", "&amp;CHAR(34)&amp;"criterionId"&amp;CHAR(34)&amp;": "&amp;CHAR(34)&amp;SUBSTITUTE(CriteriTecnici!$D4012,CHAR(34),"'")&amp;CHAR(34)&amp;", "&amp;CHAR(34)&amp;"kind"&amp;CHAR(34)&amp;": "&amp;CHAR(34)&amp;SUBSTITUTE(CriteriTecnici!$F4012,CHAR(34),"'")&amp;CHAR(34)&amp;", "&amp;CHAR(34)&amp;"value"&amp;CHAR(34)&amp;": "&amp;SUBSTITUTE(TRIM(ROUND(IFERROR(CriteriTecnici!$N4012*1,IFERROR(NUMBERVALUE(CriteriTecnici!$N4012,".",","),IFERROR(NUMBERVALUE(CriteriTecnici!$N4012,",","."),0))),4)&amp;""),",",".")&amp;", "&amp;CHAR(34)&amp;"numerator"&amp;CHAR(34)&amp;": "&amp;SUBSTITUTE(TRIM(ROUND(IFERROR(CriteriTecnici!$K4012*1,IFERROR(NUMBERVALUE(CriteriTecnici!$K4012,".",","),IFERROR(NUMBERVALUE(CriteriTecnici!$K4012,",","."),0))),4)&amp;""),",",".")&amp;", "&amp;CHAR(34)&amp;"denominator"&amp;CHAR(34)&amp;": "&amp;SUBSTITUTE(TRIM(ROUND(IFERROR(CriteriTecnici!$L4012*1,IFERROR(NUMBERVALUE(CriteriTecnici!$L4012,".",","),IFERROR(NUMBERVALUE(CriteriTecnici!$L4012,",","."),0))),4)&amp;""),",",".")&amp;", "&amp;CHAR(34)&amp;"flag"&amp;CHAR(34)&amp;": "&amp;SUBSTITUTE(TRIM(ROUND(IFERROR(CriteriTecnici!$M4012*1,IFERROR(NUMBERVALUE(CriteriTecnici!$M4012,".",","),IFERROR(NUMBERVALUE(CriteriTecnici!$M4012,",","."),0))),4)&amp;""),",",".")&amp;", "&amp;CHAR(34)&amp;"rawScore"&amp;CHAR(34)&amp;": "&amp;SUBSTITUTE(TRIM(ROUND(IFERROR(CriteriTecnici!$O4012*1,IFERROR(NUMBERVALUE(CriteriTecnici!$O4012,".",","),IFERROR(NUMBERVALUE(CriteriTecnici!$O4012,",","."),0))),4)&amp;""),",",".")&amp;CHAR(125)&amp;IF(TRUE,",",""))</f>
        <v/>
      </c>
    </row>
    <row r="4233">
      <c r="A4233" s="38">
        <f>IF(CriteriTecnici!$A4013="","","    "&amp;CHAR(123)&amp;CHAR(34)&amp;"bidderId"&amp;CHAR(34)&amp;": "&amp;CHAR(34)&amp;SUBSTITUTE(CriteriTecnici!$A4013,CHAR(34),"'")&amp;CHAR(34)&amp;", "&amp;CHAR(34)&amp;"lotId"&amp;CHAR(34)&amp;": "&amp;CHAR(34)&amp;SUBSTITUTE(CriteriTecnici!$C4013,CHAR(34),"'")&amp;CHAR(34)&amp;", "&amp;CHAR(34)&amp;"criterionId"&amp;CHAR(34)&amp;": "&amp;CHAR(34)&amp;SUBSTITUTE(CriteriTecnici!$D4013,CHAR(34),"'")&amp;CHAR(34)&amp;", "&amp;CHAR(34)&amp;"kind"&amp;CHAR(34)&amp;": "&amp;CHAR(34)&amp;SUBSTITUTE(CriteriTecnici!$F4013,CHAR(34),"'")&amp;CHAR(34)&amp;", "&amp;CHAR(34)&amp;"value"&amp;CHAR(34)&amp;": "&amp;SUBSTITUTE(TRIM(ROUND(IFERROR(CriteriTecnici!$N4013*1,IFERROR(NUMBERVALUE(CriteriTecnici!$N4013,".",","),IFERROR(NUMBERVALUE(CriteriTecnici!$N4013,",","."),0))),4)&amp;""),",",".")&amp;", "&amp;CHAR(34)&amp;"numerator"&amp;CHAR(34)&amp;": "&amp;SUBSTITUTE(TRIM(ROUND(IFERROR(CriteriTecnici!$K4013*1,IFERROR(NUMBERVALUE(CriteriTecnici!$K4013,".",","),IFERROR(NUMBERVALUE(CriteriTecnici!$K4013,",","."),0))),4)&amp;""),",",".")&amp;", "&amp;CHAR(34)&amp;"denominator"&amp;CHAR(34)&amp;": "&amp;SUBSTITUTE(TRIM(ROUND(IFERROR(CriteriTecnici!$L4013*1,IFERROR(NUMBERVALUE(CriteriTecnici!$L4013,".",","),IFERROR(NUMBERVALUE(CriteriTecnici!$L4013,",","."),0))),4)&amp;""),",",".")&amp;", "&amp;CHAR(34)&amp;"flag"&amp;CHAR(34)&amp;": "&amp;SUBSTITUTE(TRIM(ROUND(IFERROR(CriteriTecnici!$M4013*1,IFERROR(NUMBERVALUE(CriteriTecnici!$M4013,".",","),IFERROR(NUMBERVALUE(CriteriTecnici!$M4013,",","."),0))),4)&amp;""),",",".")&amp;", "&amp;CHAR(34)&amp;"rawScore"&amp;CHAR(34)&amp;": "&amp;SUBSTITUTE(TRIM(ROUND(IFERROR(CriteriTecnici!$O4013*1,IFERROR(NUMBERVALUE(CriteriTecnici!$O4013,".",","),IFERROR(NUMBERVALUE(CriteriTecnici!$O4013,",","."),0))),4)&amp;""),",",".")&amp;CHAR(125)&amp;IF(TRUE,",",""))</f>
        <v/>
      </c>
    </row>
    <row r="4234">
      <c r="A4234" s="38">
        <f>IF(CriteriTecnici!$A4014="","","    "&amp;CHAR(123)&amp;CHAR(34)&amp;"bidderId"&amp;CHAR(34)&amp;": "&amp;CHAR(34)&amp;SUBSTITUTE(CriteriTecnici!$A4014,CHAR(34),"'")&amp;CHAR(34)&amp;", "&amp;CHAR(34)&amp;"lotId"&amp;CHAR(34)&amp;": "&amp;CHAR(34)&amp;SUBSTITUTE(CriteriTecnici!$C4014,CHAR(34),"'")&amp;CHAR(34)&amp;", "&amp;CHAR(34)&amp;"criterionId"&amp;CHAR(34)&amp;": "&amp;CHAR(34)&amp;SUBSTITUTE(CriteriTecnici!$D4014,CHAR(34),"'")&amp;CHAR(34)&amp;", "&amp;CHAR(34)&amp;"kind"&amp;CHAR(34)&amp;": "&amp;CHAR(34)&amp;SUBSTITUTE(CriteriTecnici!$F4014,CHAR(34),"'")&amp;CHAR(34)&amp;", "&amp;CHAR(34)&amp;"value"&amp;CHAR(34)&amp;": "&amp;SUBSTITUTE(TRIM(ROUND(IFERROR(CriteriTecnici!$N4014*1,IFERROR(NUMBERVALUE(CriteriTecnici!$N4014,".",","),IFERROR(NUMBERVALUE(CriteriTecnici!$N4014,",","."),0))),4)&amp;""),",",".")&amp;", "&amp;CHAR(34)&amp;"numerator"&amp;CHAR(34)&amp;": "&amp;SUBSTITUTE(TRIM(ROUND(IFERROR(CriteriTecnici!$K4014*1,IFERROR(NUMBERVALUE(CriteriTecnici!$K4014,".",","),IFERROR(NUMBERVALUE(CriteriTecnici!$K4014,",","."),0))),4)&amp;""),",",".")&amp;", "&amp;CHAR(34)&amp;"denominator"&amp;CHAR(34)&amp;": "&amp;SUBSTITUTE(TRIM(ROUND(IFERROR(CriteriTecnici!$L4014*1,IFERROR(NUMBERVALUE(CriteriTecnici!$L4014,".",","),IFERROR(NUMBERVALUE(CriteriTecnici!$L4014,",","."),0))),4)&amp;""),",",".")&amp;", "&amp;CHAR(34)&amp;"flag"&amp;CHAR(34)&amp;": "&amp;SUBSTITUTE(TRIM(ROUND(IFERROR(CriteriTecnici!$M4014*1,IFERROR(NUMBERVALUE(CriteriTecnici!$M4014,".",","),IFERROR(NUMBERVALUE(CriteriTecnici!$M4014,",","."),0))),4)&amp;""),",",".")&amp;", "&amp;CHAR(34)&amp;"rawScore"&amp;CHAR(34)&amp;": "&amp;SUBSTITUTE(TRIM(ROUND(IFERROR(CriteriTecnici!$O4014*1,IFERROR(NUMBERVALUE(CriteriTecnici!$O4014,".",","),IFERROR(NUMBERVALUE(CriteriTecnici!$O4014,",","."),0))),4)&amp;""),",",".")&amp;CHAR(125)&amp;IF(TRUE,",",""))</f>
        <v/>
      </c>
    </row>
    <row r="4235">
      <c r="A4235" s="38">
        <f>IF(CriteriTecnici!$A4015="","","    "&amp;CHAR(123)&amp;CHAR(34)&amp;"bidderId"&amp;CHAR(34)&amp;": "&amp;CHAR(34)&amp;SUBSTITUTE(CriteriTecnici!$A4015,CHAR(34),"'")&amp;CHAR(34)&amp;", "&amp;CHAR(34)&amp;"lotId"&amp;CHAR(34)&amp;": "&amp;CHAR(34)&amp;SUBSTITUTE(CriteriTecnici!$C4015,CHAR(34),"'")&amp;CHAR(34)&amp;", "&amp;CHAR(34)&amp;"criterionId"&amp;CHAR(34)&amp;": "&amp;CHAR(34)&amp;SUBSTITUTE(CriteriTecnici!$D4015,CHAR(34),"'")&amp;CHAR(34)&amp;", "&amp;CHAR(34)&amp;"kind"&amp;CHAR(34)&amp;": "&amp;CHAR(34)&amp;SUBSTITUTE(CriteriTecnici!$F4015,CHAR(34),"'")&amp;CHAR(34)&amp;", "&amp;CHAR(34)&amp;"value"&amp;CHAR(34)&amp;": "&amp;SUBSTITUTE(TRIM(ROUND(IFERROR(CriteriTecnici!$N4015*1,IFERROR(NUMBERVALUE(CriteriTecnici!$N4015,".",","),IFERROR(NUMBERVALUE(CriteriTecnici!$N4015,",","."),0))),4)&amp;""),",",".")&amp;", "&amp;CHAR(34)&amp;"numerator"&amp;CHAR(34)&amp;": "&amp;SUBSTITUTE(TRIM(ROUND(IFERROR(CriteriTecnici!$K4015*1,IFERROR(NUMBERVALUE(CriteriTecnici!$K4015,".",","),IFERROR(NUMBERVALUE(CriteriTecnici!$K4015,",","."),0))),4)&amp;""),",",".")&amp;", "&amp;CHAR(34)&amp;"denominator"&amp;CHAR(34)&amp;": "&amp;SUBSTITUTE(TRIM(ROUND(IFERROR(CriteriTecnici!$L4015*1,IFERROR(NUMBERVALUE(CriteriTecnici!$L4015,".",","),IFERROR(NUMBERVALUE(CriteriTecnici!$L4015,",","."),0))),4)&amp;""),",",".")&amp;", "&amp;CHAR(34)&amp;"flag"&amp;CHAR(34)&amp;": "&amp;SUBSTITUTE(TRIM(ROUND(IFERROR(CriteriTecnici!$M4015*1,IFERROR(NUMBERVALUE(CriteriTecnici!$M4015,".",","),IFERROR(NUMBERVALUE(CriteriTecnici!$M4015,",","."),0))),4)&amp;""),",",".")&amp;", "&amp;CHAR(34)&amp;"rawScore"&amp;CHAR(34)&amp;": "&amp;SUBSTITUTE(TRIM(ROUND(IFERROR(CriteriTecnici!$O4015*1,IFERROR(NUMBERVALUE(CriteriTecnici!$O4015,".",","),IFERROR(NUMBERVALUE(CriteriTecnici!$O4015,",","."),0))),4)&amp;""),",",".")&amp;CHAR(125)&amp;IF(TRUE,",",""))</f>
        <v/>
      </c>
    </row>
    <row r="4236">
      <c r="A4236" s="38">
        <f>IF(CriteriTecnici!$A4016="","","    "&amp;CHAR(123)&amp;CHAR(34)&amp;"bidderId"&amp;CHAR(34)&amp;": "&amp;CHAR(34)&amp;SUBSTITUTE(CriteriTecnici!$A4016,CHAR(34),"'")&amp;CHAR(34)&amp;", "&amp;CHAR(34)&amp;"lotId"&amp;CHAR(34)&amp;": "&amp;CHAR(34)&amp;SUBSTITUTE(CriteriTecnici!$C4016,CHAR(34),"'")&amp;CHAR(34)&amp;", "&amp;CHAR(34)&amp;"criterionId"&amp;CHAR(34)&amp;": "&amp;CHAR(34)&amp;SUBSTITUTE(CriteriTecnici!$D4016,CHAR(34),"'")&amp;CHAR(34)&amp;", "&amp;CHAR(34)&amp;"kind"&amp;CHAR(34)&amp;": "&amp;CHAR(34)&amp;SUBSTITUTE(CriteriTecnici!$F4016,CHAR(34),"'")&amp;CHAR(34)&amp;", "&amp;CHAR(34)&amp;"value"&amp;CHAR(34)&amp;": "&amp;SUBSTITUTE(TRIM(ROUND(IFERROR(CriteriTecnici!$N4016*1,IFERROR(NUMBERVALUE(CriteriTecnici!$N4016,".",","),IFERROR(NUMBERVALUE(CriteriTecnici!$N4016,",","."),0))),4)&amp;""),",",".")&amp;", "&amp;CHAR(34)&amp;"numerator"&amp;CHAR(34)&amp;": "&amp;SUBSTITUTE(TRIM(ROUND(IFERROR(CriteriTecnici!$K4016*1,IFERROR(NUMBERVALUE(CriteriTecnici!$K4016,".",","),IFERROR(NUMBERVALUE(CriteriTecnici!$K4016,",","."),0))),4)&amp;""),",",".")&amp;", "&amp;CHAR(34)&amp;"denominator"&amp;CHAR(34)&amp;": "&amp;SUBSTITUTE(TRIM(ROUND(IFERROR(CriteriTecnici!$L4016*1,IFERROR(NUMBERVALUE(CriteriTecnici!$L4016,".",","),IFERROR(NUMBERVALUE(CriteriTecnici!$L4016,",","."),0))),4)&amp;""),",",".")&amp;", "&amp;CHAR(34)&amp;"flag"&amp;CHAR(34)&amp;": "&amp;SUBSTITUTE(TRIM(ROUND(IFERROR(CriteriTecnici!$M4016*1,IFERROR(NUMBERVALUE(CriteriTecnici!$M4016,".",","),IFERROR(NUMBERVALUE(CriteriTecnici!$M4016,",","."),0))),4)&amp;""),",",".")&amp;", "&amp;CHAR(34)&amp;"rawScore"&amp;CHAR(34)&amp;": "&amp;SUBSTITUTE(TRIM(ROUND(IFERROR(CriteriTecnici!$O4016*1,IFERROR(NUMBERVALUE(CriteriTecnici!$O4016,".",","),IFERROR(NUMBERVALUE(CriteriTecnici!$O4016,",","."),0))),4)&amp;""),",",".")&amp;CHAR(125)&amp;IF(TRUE,",",""))</f>
        <v/>
      </c>
    </row>
    <row r="4237">
      <c r="A4237" s="38">
        <f>IF(CriteriTecnici!$A4017="","","    "&amp;CHAR(123)&amp;CHAR(34)&amp;"bidderId"&amp;CHAR(34)&amp;": "&amp;CHAR(34)&amp;SUBSTITUTE(CriteriTecnici!$A4017,CHAR(34),"'")&amp;CHAR(34)&amp;", "&amp;CHAR(34)&amp;"lotId"&amp;CHAR(34)&amp;": "&amp;CHAR(34)&amp;SUBSTITUTE(CriteriTecnici!$C4017,CHAR(34),"'")&amp;CHAR(34)&amp;", "&amp;CHAR(34)&amp;"criterionId"&amp;CHAR(34)&amp;": "&amp;CHAR(34)&amp;SUBSTITUTE(CriteriTecnici!$D4017,CHAR(34),"'")&amp;CHAR(34)&amp;", "&amp;CHAR(34)&amp;"kind"&amp;CHAR(34)&amp;": "&amp;CHAR(34)&amp;SUBSTITUTE(CriteriTecnici!$F4017,CHAR(34),"'")&amp;CHAR(34)&amp;", "&amp;CHAR(34)&amp;"value"&amp;CHAR(34)&amp;": "&amp;SUBSTITUTE(TRIM(ROUND(IFERROR(CriteriTecnici!$N4017*1,IFERROR(NUMBERVALUE(CriteriTecnici!$N4017,".",","),IFERROR(NUMBERVALUE(CriteriTecnici!$N4017,",","."),0))),4)&amp;""),",",".")&amp;", "&amp;CHAR(34)&amp;"numerator"&amp;CHAR(34)&amp;": "&amp;SUBSTITUTE(TRIM(ROUND(IFERROR(CriteriTecnici!$K4017*1,IFERROR(NUMBERVALUE(CriteriTecnici!$K4017,".",","),IFERROR(NUMBERVALUE(CriteriTecnici!$K4017,",","."),0))),4)&amp;""),",",".")&amp;", "&amp;CHAR(34)&amp;"denominator"&amp;CHAR(34)&amp;": "&amp;SUBSTITUTE(TRIM(ROUND(IFERROR(CriteriTecnici!$L4017*1,IFERROR(NUMBERVALUE(CriteriTecnici!$L4017,".",","),IFERROR(NUMBERVALUE(CriteriTecnici!$L4017,",","."),0))),4)&amp;""),",",".")&amp;", "&amp;CHAR(34)&amp;"flag"&amp;CHAR(34)&amp;": "&amp;SUBSTITUTE(TRIM(ROUND(IFERROR(CriteriTecnici!$M4017*1,IFERROR(NUMBERVALUE(CriteriTecnici!$M4017,".",","),IFERROR(NUMBERVALUE(CriteriTecnici!$M4017,",","."),0))),4)&amp;""),",",".")&amp;", "&amp;CHAR(34)&amp;"rawScore"&amp;CHAR(34)&amp;": "&amp;SUBSTITUTE(TRIM(ROUND(IFERROR(CriteriTecnici!$O4017*1,IFERROR(NUMBERVALUE(CriteriTecnici!$O4017,".",","),IFERROR(NUMBERVALUE(CriteriTecnici!$O4017,",","."),0))),4)&amp;""),",",".")&amp;CHAR(125)&amp;IF(TRUE,",",""))</f>
        <v/>
      </c>
    </row>
    <row r="4238">
      <c r="A4238" s="38">
        <f>IF(CriteriTecnici!$A4018="","","    "&amp;CHAR(123)&amp;CHAR(34)&amp;"bidderId"&amp;CHAR(34)&amp;": "&amp;CHAR(34)&amp;SUBSTITUTE(CriteriTecnici!$A4018,CHAR(34),"'")&amp;CHAR(34)&amp;", "&amp;CHAR(34)&amp;"lotId"&amp;CHAR(34)&amp;": "&amp;CHAR(34)&amp;SUBSTITUTE(CriteriTecnici!$C4018,CHAR(34),"'")&amp;CHAR(34)&amp;", "&amp;CHAR(34)&amp;"criterionId"&amp;CHAR(34)&amp;": "&amp;CHAR(34)&amp;SUBSTITUTE(CriteriTecnici!$D4018,CHAR(34),"'")&amp;CHAR(34)&amp;", "&amp;CHAR(34)&amp;"kind"&amp;CHAR(34)&amp;": "&amp;CHAR(34)&amp;SUBSTITUTE(CriteriTecnici!$F4018,CHAR(34),"'")&amp;CHAR(34)&amp;", "&amp;CHAR(34)&amp;"value"&amp;CHAR(34)&amp;": "&amp;SUBSTITUTE(TRIM(ROUND(IFERROR(CriteriTecnici!$N4018*1,IFERROR(NUMBERVALUE(CriteriTecnici!$N4018,".",","),IFERROR(NUMBERVALUE(CriteriTecnici!$N4018,",","."),0))),4)&amp;""),",",".")&amp;", "&amp;CHAR(34)&amp;"numerator"&amp;CHAR(34)&amp;": "&amp;SUBSTITUTE(TRIM(ROUND(IFERROR(CriteriTecnici!$K4018*1,IFERROR(NUMBERVALUE(CriteriTecnici!$K4018,".",","),IFERROR(NUMBERVALUE(CriteriTecnici!$K4018,",","."),0))),4)&amp;""),",",".")&amp;", "&amp;CHAR(34)&amp;"denominator"&amp;CHAR(34)&amp;": "&amp;SUBSTITUTE(TRIM(ROUND(IFERROR(CriteriTecnici!$L4018*1,IFERROR(NUMBERVALUE(CriteriTecnici!$L4018,".",","),IFERROR(NUMBERVALUE(CriteriTecnici!$L4018,",","."),0))),4)&amp;""),",",".")&amp;", "&amp;CHAR(34)&amp;"flag"&amp;CHAR(34)&amp;": "&amp;SUBSTITUTE(TRIM(ROUND(IFERROR(CriteriTecnici!$M4018*1,IFERROR(NUMBERVALUE(CriteriTecnici!$M4018,".",","),IFERROR(NUMBERVALUE(CriteriTecnici!$M4018,",","."),0))),4)&amp;""),",",".")&amp;", "&amp;CHAR(34)&amp;"rawScore"&amp;CHAR(34)&amp;": "&amp;SUBSTITUTE(TRIM(ROUND(IFERROR(CriteriTecnici!$O4018*1,IFERROR(NUMBERVALUE(CriteriTecnici!$O4018,".",","),IFERROR(NUMBERVALUE(CriteriTecnici!$O4018,",","."),0))),4)&amp;""),",",".")&amp;CHAR(125)&amp;IF(TRUE,",",""))</f>
        <v/>
      </c>
    </row>
    <row r="4239">
      <c r="A4239" s="38">
        <f>IF(CriteriTecnici!$A4019="","","    "&amp;CHAR(123)&amp;CHAR(34)&amp;"bidderId"&amp;CHAR(34)&amp;": "&amp;CHAR(34)&amp;SUBSTITUTE(CriteriTecnici!$A4019,CHAR(34),"'")&amp;CHAR(34)&amp;", "&amp;CHAR(34)&amp;"lotId"&amp;CHAR(34)&amp;": "&amp;CHAR(34)&amp;SUBSTITUTE(CriteriTecnici!$C4019,CHAR(34),"'")&amp;CHAR(34)&amp;", "&amp;CHAR(34)&amp;"criterionId"&amp;CHAR(34)&amp;": "&amp;CHAR(34)&amp;SUBSTITUTE(CriteriTecnici!$D4019,CHAR(34),"'")&amp;CHAR(34)&amp;", "&amp;CHAR(34)&amp;"kind"&amp;CHAR(34)&amp;": "&amp;CHAR(34)&amp;SUBSTITUTE(CriteriTecnici!$F4019,CHAR(34),"'")&amp;CHAR(34)&amp;", "&amp;CHAR(34)&amp;"value"&amp;CHAR(34)&amp;": "&amp;SUBSTITUTE(TRIM(ROUND(IFERROR(CriteriTecnici!$N4019*1,IFERROR(NUMBERVALUE(CriteriTecnici!$N4019,".",","),IFERROR(NUMBERVALUE(CriteriTecnici!$N4019,",","."),0))),4)&amp;""),",",".")&amp;", "&amp;CHAR(34)&amp;"numerator"&amp;CHAR(34)&amp;": "&amp;SUBSTITUTE(TRIM(ROUND(IFERROR(CriteriTecnici!$K4019*1,IFERROR(NUMBERVALUE(CriteriTecnici!$K4019,".",","),IFERROR(NUMBERVALUE(CriteriTecnici!$K4019,",","."),0))),4)&amp;""),",",".")&amp;", "&amp;CHAR(34)&amp;"denominator"&amp;CHAR(34)&amp;": "&amp;SUBSTITUTE(TRIM(ROUND(IFERROR(CriteriTecnici!$L4019*1,IFERROR(NUMBERVALUE(CriteriTecnici!$L4019,".",","),IFERROR(NUMBERVALUE(CriteriTecnici!$L4019,",","."),0))),4)&amp;""),",",".")&amp;", "&amp;CHAR(34)&amp;"flag"&amp;CHAR(34)&amp;": "&amp;SUBSTITUTE(TRIM(ROUND(IFERROR(CriteriTecnici!$M4019*1,IFERROR(NUMBERVALUE(CriteriTecnici!$M4019,".",","),IFERROR(NUMBERVALUE(CriteriTecnici!$M4019,",","."),0))),4)&amp;""),",",".")&amp;", "&amp;CHAR(34)&amp;"rawScore"&amp;CHAR(34)&amp;": "&amp;SUBSTITUTE(TRIM(ROUND(IFERROR(CriteriTecnici!$O4019*1,IFERROR(NUMBERVALUE(CriteriTecnici!$O4019,".",","),IFERROR(NUMBERVALUE(CriteriTecnici!$O4019,",","."),0))),4)&amp;""),",",".")&amp;CHAR(125)&amp;IF(TRUE,",",""))</f>
        <v/>
      </c>
    </row>
    <row r="4240">
      <c r="A4240" s="38">
        <f>IF(CriteriTecnici!$A4020="","","    "&amp;CHAR(123)&amp;CHAR(34)&amp;"bidderId"&amp;CHAR(34)&amp;": "&amp;CHAR(34)&amp;SUBSTITUTE(CriteriTecnici!$A4020,CHAR(34),"'")&amp;CHAR(34)&amp;", "&amp;CHAR(34)&amp;"lotId"&amp;CHAR(34)&amp;": "&amp;CHAR(34)&amp;SUBSTITUTE(CriteriTecnici!$C4020,CHAR(34),"'")&amp;CHAR(34)&amp;", "&amp;CHAR(34)&amp;"criterionId"&amp;CHAR(34)&amp;": "&amp;CHAR(34)&amp;SUBSTITUTE(CriteriTecnici!$D4020,CHAR(34),"'")&amp;CHAR(34)&amp;", "&amp;CHAR(34)&amp;"kind"&amp;CHAR(34)&amp;": "&amp;CHAR(34)&amp;SUBSTITUTE(CriteriTecnici!$F4020,CHAR(34),"'")&amp;CHAR(34)&amp;", "&amp;CHAR(34)&amp;"value"&amp;CHAR(34)&amp;": "&amp;SUBSTITUTE(TRIM(ROUND(IFERROR(CriteriTecnici!$N4020*1,IFERROR(NUMBERVALUE(CriteriTecnici!$N4020,".",","),IFERROR(NUMBERVALUE(CriteriTecnici!$N4020,",","."),0))),4)&amp;""),",",".")&amp;", "&amp;CHAR(34)&amp;"numerator"&amp;CHAR(34)&amp;": "&amp;SUBSTITUTE(TRIM(ROUND(IFERROR(CriteriTecnici!$K4020*1,IFERROR(NUMBERVALUE(CriteriTecnici!$K4020,".",","),IFERROR(NUMBERVALUE(CriteriTecnici!$K4020,",","."),0))),4)&amp;""),",",".")&amp;", "&amp;CHAR(34)&amp;"denominator"&amp;CHAR(34)&amp;": "&amp;SUBSTITUTE(TRIM(ROUND(IFERROR(CriteriTecnici!$L4020*1,IFERROR(NUMBERVALUE(CriteriTecnici!$L4020,".",","),IFERROR(NUMBERVALUE(CriteriTecnici!$L4020,",","."),0))),4)&amp;""),",",".")&amp;", "&amp;CHAR(34)&amp;"flag"&amp;CHAR(34)&amp;": "&amp;SUBSTITUTE(TRIM(ROUND(IFERROR(CriteriTecnici!$M4020*1,IFERROR(NUMBERVALUE(CriteriTecnici!$M4020,".",","),IFERROR(NUMBERVALUE(CriteriTecnici!$M4020,",","."),0))),4)&amp;""),",",".")&amp;", "&amp;CHAR(34)&amp;"rawScore"&amp;CHAR(34)&amp;": "&amp;SUBSTITUTE(TRIM(ROUND(IFERROR(CriteriTecnici!$O4020*1,IFERROR(NUMBERVALUE(CriteriTecnici!$O4020,".",","),IFERROR(NUMBERVALUE(CriteriTecnici!$O4020,",","."),0))),4)&amp;""),",",".")&amp;CHAR(125)&amp;IF(TRUE,",",""))</f>
        <v/>
      </c>
    </row>
    <row r="4241">
      <c r="A4241" s="38">
        <f>IF(CriteriTecnici!$A4021="","","    "&amp;CHAR(123)&amp;CHAR(34)&amp;"bidderId"&amp;CHAR(34)&amp;": "&amp;CHAR(34)&amp;SUBSTITUTE(CriteriTecnici!$A4021,CHAR(34),"'")&amp;CHAR(34)&amp;", "&amp;CHAR(34)&amp;"lotId"&amp;CHAR(34)&amp;": "&amp;CHAR(34)&amp;SUBSTITUTE(CriteriTecnici!$C4021,CHAR(34),"'")&amp;CHAR(34)&amp;", "&amp;CHAR(34)&amp;"criterionId"&amp;CHAR(34)&amp;": "&amp;CHAR(34)&amp;SUBSTITUTE(CriteriTecnici!$D4021,CHAR(34),"'")&amp;CHAR(34)&amp;", "&amp;CHAR(34)&amp;"kind"&amp;CHAR(34)&amp;": "&amp;CHAR(34)&amp;SUBSTITUTE(CriteriTecnici!$F4021,CHAR(34),"'")&amp;CHAR(34)&amp;", "&amp;CHAR(34)&amp;"value"&amp;CHAR(34)&amp;": "&amp;SUBSTITUTE(TRIM(ROUND(IFERROR(CriteriTecnici!$N4021*1,IFERROR(NUMBERVALUE(CriteriTecnici!$N4021,".",","),IFERROR(NUMBERVALUE(CriteriTecnici!$N4021,",","."),0))),4)&amp;""),",",".")&amp;", "&amp;CHAR(34)&amp;"numerator"&amp;CHAR(34)&amp;": "&amp;SUBSTITUTE(TRIM(ROUND(IFERROR(CriteriTecnici!$K4021*1,IFERROR(NUMBERVALUE(CriteriTecnici!$K4021,".",","),IFERROR(NUMBERVALUE(CriteriTecnici!$K4021,",","."),0))),4)&amp;""),",",".")&amp;", "&amp;CHAR(34)&amp;"denominator"&amp;CHAR(34)&amp;": "&amp;SUBSTITUTE(TRIM(ROUND(IFERROR(CriteriTecnici!$L4021*1,IFERROR(NUMBERVALUE(CriteriTecnici!$L4021,".",","),IFERROR(NUMBERVALUE(CriteriTecnici!$L4021,",","."),0))),4)&amp;""),",",".")&amp;", "&amp;CHAR(34)&amp;"flag"&amp;CHAR(34)&amp;": "&amp;SUBSTITUTE(TRIM(ROUND(IFERROR(CriteriTecnici!$M4021*1,IFERROR(NUMBERVALUE(CriteriTecnici!$M4021,".",","),IFERROR(NUMBERVALUE(CriteriTecnici!$M4021,",","."),0))),4)&amp;""),",",".")&amp;", "&amp;CHAR(34)&amp;"rawScore"&amp;CHAR(34)&amp;": "&amp;SUBSTITUTE(TRIM(ROUND(IFERROR(CriteriTecnici!$O4021*1,IFERROR(NUMBERVALUE(CriteriTecnici!$O4021,".",","),IFERROR(NUMBERVALUE(CriteriTecnici!$O4021,",","."),0))),4)&amp;""),",",".")&amp;CHAR(125)&amp;IF(TRUE,",",""))</f>
        <v/>
      </c>
    </row>
    <row r="4242">
      <c r="A4242" s="38">
        <f>IF(CriteriTecnici!$A4022="","","    "&amp;CHAR(123)&amp;CHAR(34)&amp;"bidderId"&amp;CHAR(34)&amp;": "&amp;CHAR(34)&amp;SUBSTITUTE(CriteriTecnici!$A4022,CHAR(34),"'")&amp;CHAR(34)&amp;", "&amp;CHAR(34)&amp;"lotId"&amp;CHAR(34)&amp;": "&amp;CHAR(34)&amp;SUBSTITUTE(CriteriTecnici!$C4022,CHAR(34),"'")&amp;CHAR(34)&amp;", "&amp;CHAR(34)&amp;"criterionId"&amp;CHAR(34)&amp;": "&amp;CHAR(34)&amp;SUBSTITUTE(CriteriTecnici!$D4022,CHAR(34),"'")&amp;CHAR(34)&amp;", "&amp;CHAR(34)&amp;"kind"&amp;CHAR(34)&amp;": "&amp;CHAR(34)&amp;SUBSTITUTE(CriteriTecnici!$F4022,CHAR(34),"'")&amp;CHAR(34)&amp;", "&amp;CHAR(34)&amp;"value"&amp;CHAR(34)&amp;": "&amp;SUBSTITUTE(TRIM(ROUND(IFERROR(CriteriTecnici!$N4022*1,IFERROR(NUMBERVALUE(CriteriTecnici!$N4022,".",","),IFERROR(NUMBERVALUE(CriteriTecnici!$N4022,",","."),0))),4)&amp;""),",",".")&amp;", "&amp;CHAR(34)&amp;"numerator"&amp;CHAR(34)&amp;": "&amp;SUBSTITUTE(TRIM(ROUND(IFERROR(CriteriTecnici!$K4022*1,IFERROR(NUMBERVALUE(CriteriTecnici!$K4022,".",","),IFERROR(NUMBERVALUE(CriteriTecnici!$K4022,",","."),0))),4)&amp;""),",",".")&amp;", "&amp;CHAR(34)&amp;"denominator"&amp;CHAR(34)&amp;": "&amp;SUBSTITUTE(TRIM(ROUND(IFERROR(CriteriTecnici!$L4022*1,IFERROR(NUMBERVALUE(CriteriTecnici!$L4022,".",","),IFERROR(NUMBERVALUE(CriteriTecnici!$L4022,",","."),0))),4)&amp;""),",",".")&amp;", "&amp;CHAR(34)&amp;"flag"&amp;CHAR(34)&amp;": "&amp;SUBSTITUTE(TRIM(ROUND(IFERROR(CriteriTecnici!$M4022*1,IFERROR(NUMBERVALUE(CriteriTecnici!$M4022,".",","),IFERROR(NUMBERVALUE(CriteriTecnici!$M4022,",","."),0))),4)&amp;""),",",".")&amp;", "&amp;CHAR(34)&amp;"rawScore"&amp;CHAR(34)&amp;": "&amp;SUBSTITUTE(TRIM(ROUND(IFERROR(CriteriTecnici!$O4022*1,IFERROR(NUMBERVALUE(CriteriTecnici!$O4022,".",","),IFERROR(NUMBERVALUE(CriteriTecnici!$O4022,",","."),0))),4)&amp;""),",",".")&amp;CHAR(125)&amp;IF(TRUE,",",""))</f>
        <v/>
      </c>
    </row>
    <row r="4243">
      <c r="A4243" s="38">
        <f>IF(CriteriTecnici!$A4023="","","    "&amp;CHAR(123)&amp;CHAR(34)&amp;"bidderId"&amp;CHAR(34)&amp;": "&amp;CHAR(34)&amp;SUBSTITUTE(CriteriTecnici!$A4023,CHAR(34),"'")&amp;CHAR(34)&amp;", "&amp;CHAR(34)&amp;"lotId"&amp;CHAR(34)&amp;": "&amp;CHAR(34)&amp;SUBSTITUTE(CriteriTecnici!$C4023,CHAR(34),"'")&amp;CHAR(34)&amp;", "&amp;CHAR(34)&amp;"criterionId"&amp;CHAR(34)&amp;": "&amp;CHAR(34)&amp;SUBSTITUTE(CriteriTecnici!$D4023,CHAR(34),"'")&amp;CHAR(34)&amp;", "&amp;CHAR(34)&amp;"kind"&amp;CHAR(34)&amp;": "&amp;CHAR(34)&amp;SUBSTITUTE(CriteriTecnici!$F4023,CHAR(34),"'")&amp;CHAR(34)&amp;", "&amp;CHAR(34)&amp;"value"&amp;CHAR(34)&amp;": "&amp;SUBSTITUTE(TRIM(ROUND(IFERROR(CriteriTecnici!$N4023*1,IFERROR(NUMBERVALUE(CriteriTecnici!$N4023,".",","),IFERROR(NUMBERVALUE(CriteriTecnici!$N4023,",","."),0))),4)&amp;""),",",".")&amp;", "&amp;CHAR(34)&amp;"numerator"&amp;CHAR(34)&amp;": "&amp;SUBSTITUTE(TRIM(ROUND(IFERROR(CriteriTecnici!$K4023*1,IFERROR(NUMBERVALUE(CriteriTecnici!$K4023,".",","),IFERROR(NUMBERVALUE(CriteriTecnici!$K4023,",","."),0))),4)&amp;""),",",".")&amp;", "&amp;CHAR(34)&amp;"denominator"&amp;CHAR(34)&amp;": "&amp;SUBSTITUTE(TRIM(ROUND(IFERROR(CriteriTecnici!$L4023*1,IFERROR(NUMBERVALUE(CriteriTecnici!$L4023,".",","),IFERROR(NUMBERVALUE(CriteriTecnici!$L4023,",","."),0))),4)&amp;""),",",".")&amp;", "&amp;CHAR(34)&amp;"flag"&amp;CHAR(34)&amp;": "&amp;SUBSTITUTE(TRIM(ROUND(IFERROR(CriteriTecnici!$M4023*1,IFERROR(NUMBERVALUE(CriteriTecnici!$M4023,".",","),IFERROR(NUMBERVALUE(CriteriTecnici!$M4023,",","."),0))),4)&amp;""),",",".")&amp;", "&amp;CHAR(34)&amp;"rawScore"&amp;CHAR(34)&amp;": "&amp;SUBSTITUTE(TRIM(ROUND(IFERROR(CriteriTecnici!$O4023*1,IFERROR(NUMBERVALUE(CriteriTecnici!$O4023,".",","),IFERROR(NUMBERVALUE(CriteriTecnici!$O4023,",","."),0))),4)&amp;""),",",".")&amp;CHAR(125)&amp;IF(TRUE,",",""))</f>
        <v/>
      </c>
    </row>
    <row r="4244">
      <c r="A4244" s="38">
        <f>IF(CriteriTecnici!$A4024="","","    "&amp;CHAR(123)&amp;CHAR(34)&amp;"bidderId"&amp;CHAR(34)&amp;": "&amp;CHAR(34)&amp;SUBSTITUTE(CriteriTecnici!$A4024,CHAR(34),"'")&amp;CHAR(34)&amp;", "&amp;CHAR(34)&amp;"lotId"&amp;CHAR(34)&amp;": "&amp;CHAR(34)&amp;SUBSTITUTE(CriteriTecnici!$C4024,CHAR(34),"'")&amp;CHAR(34)&amp;", "&amp;CHAR(34)&amp;"criterionId"&amp;CHAR(34)&amp;": "&amp;CHAR(34)&amp;SUBSTITUTE(CriteriTecnici!$D4024,CHAR(34),"'")&amp;CHAR(34)&amp;", "&amp;CHAR(34)&amp;"kind"&amp;CHAR(34)&amp;": "&amp;CHAR(34)&amp;SUBSTITUTE(CriteriTecnici!$F4024,CHAR(34),"'")&amp;CHAR(34)&amp;", "&amp;CHAR(34)&amp;"value"&amp;CHAR(34)&amp;": "&amp;SUBSTITUTE(TRIM(ROUND(IFERROR(CriteriTecnici!$N4024*1,IFERROR(NUMBERVALUE(CriteriTecnici!$N4024,".",","),IFERROR(NUMBERVALUE(CriteriTecnici!$N4024,",","."),0))),4)&amp;""),",",".")&amp;", "&amp;CHAR(34)&amp;"numerator"&amp;CHAR(34)&amp;": "&amp;SUBSTITUTE(TRIM(ROUND(IFERROR(CriteriTecnici!$K4024*1,IFERROR(NUMBERVALUE(CriteriTecnici!$K4024,".",","),IFERROR(NUMBERVALUE(CriteriTecnici!$K4024,",","."),0))),4)&amp;""),",",".")&amp;", "&amp;CHAR(34)&amp;"denominator"&amp;CHAR(34)&amp;": "&amp;SUBSTITUTE(TRIM(ROUND(IFERROR(CriteriTecnici!$L4024*1,IFERROR(NUMBERVALUE(CriteriTecnici!$L4024,".",","),IFERROR(NUMBERVALUE(CriteriTecnici!$L4024,",","."),0))),4)&amp;""),",",".")&amp;", "&amp;CHAR(34)&amp;"flag"&amp;CHAR(34)&amp;": "&amp;SUBSTITUTE(TRIM(ROUND(IFERROR(CriteriTecnici!$M4024*1,IFERROR(NUMBERVALUE(CriteriTecnici!$M4024,".",","),IFERROR(NUMBERVALUE(CriteriTecnici!$M4024,",","."),0))),4)&amp;""),",",".")&amp;", "&amp;CHAR(34)&amp;"rawScore"&amp;CHAR(34)&amp;": "&amp;SUBSTITUTE(TRIM(ROUND(IFERROR(CriteriTecnici!$O4024*1,IFERROR(NUMBERVALUE(CriteriTecnici!$O4024,".",","),IFERROR(NUMBERVALUE(CriteriTecnici!$O4024,",","."),0))),4)&amp;""),",",".")&amp;CHAR(125)&amp;IF(TRUE,",",""))</f>
        <v/>
      </c>
    </row>
    <row r="4245">
      <c r="A4245" s="38">
        <f>IF(CriteriTecnici!$A4025="","","    "&amp;CHAR(123)&amp;CHAR(34)&amp;"bidderId"&amp;CHAR(34)&amp;": "&amp;CHAR(34)&amp;SUBSTITUTE(CriteriTecnici!$A4025,CHAR(34),"'")&amp;CHAR(34)&amp;", "&amp;CHAR(34)&amp;"lotId"&amp;CHAR(34)&amp;": "&amp;CHAR(34)&amp;SUBSTITUTE(CriteriTecnici!$C4025,CHAR(34),"'")&amp;CHAR(34)&amp;", "&amp;CHAR(34)&amp;"criterionId"&amp;CHAR(34)&amp;": "&amp;CHAR(34)&amp;SUBSTITUTE(CriteriTecnici!$D4025,CHAR(34),"'")&amp;CHAR(34)&amp;", "&amp;CHAR(34)&amp;"kind"&amp;CHAR(34)&amp;": "&amp;CHAR(34)&amp;SUBSTITUTE(CriteriTecnici!$F4025,CHAR(34),"'")&amp;CHAR(34)&amp;", "&amp;CHAR(34)&amp;"value"&amp;CHAR(34)&amp;": "&amp;SUBSTITUTE(TRIM(ROUND(IFERROR(CriteriTecnici!$N4025*1,IFERROR(NUMBERVALUE(CriteriTecnici!$N4025,".",","),IFERROR(NUMBERVALUE(CriteriTecnici!$N4025,",","."),0))),4)&amp;""),",",".")&amp;", "&amp;CHAR(34)&amp;"numerator"&amp;CHAR(34)&amp;": "&amp;SUBSTITUTE(TRIM(ROUND(IFERROR(CriteriTecnici!$K4025*1,IFERROR(NUMBERVALUE(CriteriTecnici!$K4025,".",","),IFERROR(NUMBERVALUE(CriteriTecnici!$K4025,",","."),0))),4)&amp;""),",",".")&amp;", "&amp;CHAR(34)&amp;"denominator"&amp;CHAR(34)&amp;": "&amp;SUBSTITUTE(TRIM(ROUND(IFERROR(CriteriTecnici!$L4025*1,IFERROR(NUMBERVALUE(CriteriTecnici!$L4025,".",","),IFERROR(NUMBERVALUE(CriteriTecnici!$L4025,",","."),0))),4)&amp;""),",",".")&amp;", "&amp;CHAR(34)&amp;"flag"&amp;CHAR(34)&amp;": "&amp;SUBSTITUTE(TRIM(ROUND(IFERROR(CriteriTecnici!$M4025*1,IFERROR(NUMBERVALUE(CriteriTecnici!$M4025,".",","),IFERROR(NUMBERVALUE(CriteriTecnici!$M4025,",","."),0))),4)&amp;""),",",".")&amp;", "&amp;CHAR(34)&amp;"rawScore"&amp;CHAR(34)&amp;": "&amp;SUBSTITUTE(TRIM(ROUND(IFERROR(CriteriTecnici!$O4025*1,IFERROR(NUMBERVALUE(CriteriTecnici!$O4025,".",","),IFERROR(NUMBERVALUE(CriteriTecnici!$O4025,",","."),0))),4)&amp;""),",",".")&amp;CHAR(125)&amp;IF(TRUE,",",""))</f>
        <v/>
      </c>
    </row>
    <row r="4246">
      <c r="A4246" s="38">
        <f>IF(CriteriTecnici!$A4026="","","    "&amp;CHAR(123)&amp;CHAR(34)&amp;"bidderId"&amp;CHAR(34)&amp;": "&amp;CHAR(34)&amp;SUBSTITUTE(CriteriTecnici!$A4026,CHAR(34),"'")&amp;CHAR(34)&amp;", "&amp;CHAR(34)&amp;"lotId"&amp;CHAR(34)&amp;": "&amp;CHAR(34)&amp;SUBSTITUTE(CriteriTecnici!$C4026,CHAR(34),"'")&amp;CHAR(34)&amp;", "&amp;CHAR(34)&amp;"criterionId"&amp;CHAR(34)&amp;": "&amp;CHAR(34)&amp;SUBSTITUTE(CriteriTecnici!$D4026,CHAR(34),"'")&amp;CHAR(34)&amp;", "&amp;CHAR(34)&amp;"kind"&amp;CHAR(34)&amp;": "&amp;CHAR(34)&amp;SUBSTITUTE(CriteriTecnici!$F4026,CHAR(34),"'")&amp;CHAR(34)&amp;", "&amp;CHAR(34)&amp;"value"&amp;CHAR(34)&amp;": "&amp;SUBSTITUTE(TRIM(ROUND(IFERROR(CriteriTecnici!$N4026*1,IFERROR(NUMBERVALUE(CriteriTecnici!$N4026,".",","),IFERROR(NUMBERVALUE(CriteriTecnici!$N4026,",","."),0))),4)&amp;""),",",".")&amp;", "&amp;CHAR(34)&amp;"numerator"&amp;CHAR(34)&amp;": "&amp;SUBSTITUTE(TRIM(ROUND(IFERROR(CriteriTecnici!$K4026*1,IFERROR(NUMBERVALUE(CriteriTecnici!$K4026,".",","),IFERROR(NUMBERVALUE(CriteriTecnici!$K4026,",","."),0))),4)&amp;""),",",".")&amp;", "&amp;CHAR(34)&amp;"denominator"&amp;CHAR(34)&amp;": "&amp;SUBSTITUTE(TRIM(ROUND(IFERROR(CriteriTecnici!$L4026*1,IFERROR(NUMBERVALUE(CriteriTecnici!$L4026,".",","),IFERROR(NUMBERVALUE(CriteriTecnici!$L4026,",","."),0))),4)&amp;""),",",".")&amp;", "&amp;CHAR(34)&amp;"flag"&amp;CHAR(34)&amp;": "&amp;SUBSTITUTE(TRIM(ROUND(IFERROR(CriteriTecnici!$M4026*1,IFERROR(NUMBERVALUE(CriteriTecnici!$M4026,".",","),IFERROR(NUMBERVALUE(CriteriTecnici!$M4026,",","."),0))),4)&amp;""),",",".")&amp;", "&amp;CHAR(34)&amp;"rawScore"&amp;CHAR(34)&amp;": "&amp;SUBSTITUTE(TRIM(ROUND(IFERROR(CriteriTecnici!$O4026*1,IFERROR(NUMBERVALUE(CriteriTecnici!$O4026,".",","),IFERROR(NUMBERVALUE(CriteriTecnici!$O4026,",","."),0))),4)&amp;""),",",".")&amp;CHAR(125)&amp;IF(TRUE,",",""))</f>
        <v/>
      </c>
    </row>
    <row r="4247">
      <c r="A4247" s="38">
        <f>IF(CriteriTecnici!$A4027="","","    "&amp;CHAR(123)&amp;CHAR(34)&amp;"bidderId"&amp;CHAR(34)&amp;": "&amp;CHAR(34)&amp;SUBSTITUTE(CriteriTecnici!$A4027,CHAR(34),"'")&amp;CHAR(34)&amp;", "&amp;CHAR(34)&amp;"lotId"&amp;CHAR(34)&amp;": "&amp;CHAR(34)&amp;SUBSTITUTE(CriteriTecnici!$C4027,CHAR(34),"'")&amp;CHAR(34)&amp;", "&amp;CHAR(34)&amp;"criterionId"&amp;CHAR(34)&amp;": "&amp;CHAR(34)&amp;SUBSTITUTE(CriteriTecnici!$D4027,CHAR(34),"'")&amp;CHAR(34)&amp;", "&amp;CHAR(34)&amp;"kind"&amp;CHAR(34)&amp;": "&amp;CHAR(34)&amp;SUBSTITUTE(CriteriTecnici!$F4027,CHAR(34),"'")&amp;CHAR(34)&amp;", "&amp;CHAR(34)&amp;"value"&amp;CHAR(34)&amp;": "&amp;SUBSTITUTE(TRIM(ROUND(IFERROR(CriteriTecnici!$N4027*1,IFERROR(NUMBERVALUE(CriteriTecnici!$N4027,".",","),IFERROR(NUMBERVALUE(CriteriTecnici!$N4027,",","."),0))),4)&amp;""),",",".")&amp;", "&amp;CHAR(34)&amp;"numerator"&amp;CHAR(34)&amp;": "&amp;SUBSTITUTE(TRIM(ROUND(IFERROR(CriteriTecnici!$K4027*1,IFERROR(NUMBERVALUE(CriteriTecnici!$K4027,".",","),IFERROR(NUMBERVALUE(CriteriTecnici!$K4027,",","."),0))),4)&amp;""),",",".")&amp;", "&amp;CHAR(34)&amp;"denominator"&amp;CHAR(34)&amp;": "&amp;SUBSTITUTE(TRIM(ROUND(IFERROR(CriteriTecnici!$L4027*1,IFERROR(NUMBERVALUE(CriteriTecnici!$L4027,".",","),IFERROR(NUMBERVALUE(CriteriTecnici!$L4027,",","."),0))),4)&amp;""),",",".")&amp;", "&amp;CHAR(34)&amp;"flag"&amp;CHAR(34)&amp;": "&amp;SUBSTITUTE(TRIM(ROUND(IFERROR(CriteriTecnici!$M4027*1,IFERROR(NUMBERVALUE(CriteriTecnici!$M4027,".",","),IFERROR(NUMBERVALUE(CriteriTecnici!$M4027,",","."),0))),4)&amp;""),",",".")&amp;", "&amp;CHAR(34)&amp;"rawScore"&amp;CHAR(34)&amp;": "&amp;SUBSTITUTE(TRIM(ROUND(IFERROR(CriteriTecnici!$O4027*1,IFERROR(NUMBERVALUE(CriteriTecnici!$O4027,".",","),IFERROR(NUMBERVALUE(CriteriTecnici!$O4027,",","."),0))),4)&amp;""),",",".")&amp;CHAR(125)&amp;IF(TRUE,",",""))</f>
        <v/>
      </c>
    </row>
    <row r="4248">
      <c r="A4248" s="38">
        <f>IF(CriteriTecnici!$A4028="","","    "&amp;CHAR(123)&amp;CHAR(34)&amp;"bidderId"&amp;CHAR(34)&amp;": "&amp;CHAR(34)&amp;SUBSTITUTE(CriteriTecnici!$A4028,CHAR(34),"'")&amp;CHAR(34)&amp;", "&amp;CHAR(34)&amp;"lotId"&amp;CHAR(34)&amp;": "&amp;CHAR(34)&amp;SUBSTITUTE(CriteriTecnici!$C4028,CHAR(34),"'")&amp;CHAR(34)&amp;", "&amp;CHAR(34)&amp;"criterionId"&amp;CHAR(34)&amp;": "&amp;CHAR(34)&amp;SUBSTITUTE(CriteriTecnici!$D4028,CHAR(34),"'")&amp;CHAR(34)&amp;", "&amp;CHAR(34)&amp;"kind"&amp;CHAR(34)&amp;": "&amp;CHAR(34)&amp;SUBSTITUTE(CriteriTecnici!$F4028,CHAR(34),"'")&amp;CHAR(34)&amp;", "&amp;CHAR(34)&amp;"value"&amp;CHAR(34)&amp;": "&amp;SUBSTITUTE(TRIM(ROUND(IFERROR(CriteriTecnici!$N4028*1,IFERROR(NUMBERVALUE(CriteriTecnici!$N4028,".",","),IFERROR(NUMBERVALUE(CriteriTecnici!$N4028,",","."),0))),4)&amp;""),",",".")&amp;", "&amp;CHAR(34)&amp;"numerator"&amp;CHAR(34)&amp;": "&amp;SUBSTITUTE(TRIM(ROUND(IFERROR(CriteriTecnici!$K4028*1,IFERROR(NUMBERVALUE(CriteriTecnici!$K4028,".",","),IFERROR(NUMBERVALUE(CriteriTecnici!$K4028,",","."),0))),4)&amp;""),",",".")&amp;", "&amp;CHAR(34)&amp;"denominator"&amp;CHAR(34)&amp;": "&amp;SUBSTITUTE(TRIM(ROUND(IFERROR(CriteriTecnici!$L4028*1,IFERROR(NUMBERVALUE(CriteriTecnici!$L4028,".",","),IFERROR(NUMBERVALUE(CriteriTecnici!$L4028,",","."),0))),4)&amp;""),",",".")&amp;", "&amp;CHAR(34)&amp;"flag"&amp;CHAR(34)&amp;": "&amp;SUBSTITUTE(TRIM(ROUND(IFERROR(CriteriTecnici!$M4028*1,IFERROR(NUMBERVALUE(CriteriTecnici!$M4028,".",","),IFERROR(NUMBERVALUE(CriteriTecnici!$M4028,",","."),0))),4)&amp;""),",",".")&amp;", "&amp;CHAR(34)&amp;"rawScore"&amp;CHAR(34)&amp;": "&amp;SUBSTITUTE(TRIM(ROUND(IFERROR(CriteriTecnici!$O4028*1,IFERROR(NUMBERVALUE(CriteriTecnici!$O4028,".",","),IFERROR(NUMBERVALUE(CriteriTecnici!$O4028,",","."),0))),4)&amp;""),",",".")&amp;CHAR(125)&amp;IF(TRUE,",",""))</f>
        <v/>
      </c>
    </row>
    <row r="4249">
      <c r="A4249" s="38">
        <f>IF(CriteriTecnici!$A4029="","","    "&amp;CHAR(123)&amp;CHAR(34)&amp;"bidderId"&amp;CHAR(34)&amp;": "&amp;CHAR(34)&amp;SUBSTITUTE(CriteriTecnici!$A4029,CHAR(34),"'")&amp;CHAR(34)&amp;", "&amp;CHAR(34)&amp;"lotId"&amp;CHAR(34)&amp;": "&amp;CHAR(34)&amp;SUBSTITUTE(CriteriTecnici!$C4029,CHAR(34),"'")&amp;CHAR(34)&amp;", "&amp;CHAR(34)&amp;"criterionId"&amp;CHAR(34)&amp;": "&amp;CHAR(34)&amp;SUBSTITUTE(CriteriTecnici!$D4029,CHAR(34),"'")&amp;CHAR(34)&amp;", "&amp;CHAR(34)&amp;"kind"&amp;CHAR(34)&amp;": "&amp;CHAR(34)&amp;SUBSTITUTE(CriteriTecnici!$F4029,CHAR(34),"'")&amp;CHAR(34)&amp;", "&amp;CHAR(34)&amp;"value"&amp;CHAR(34)&amp;": "&amp;SUBSTITUTE(TRIM(ROUND(IFERROR(CriteriTecnici!$N4029*1,IFERROR(NUMBERVALUE(CriteriTecnici!$N4029,".",","),IFERROR(NUMBERVALUE(CriteriTecnici!$N4029,",","."),0))),4)&amp;""),",",".")&amp;", "&amp;CHAR(34)&amp;"numerator"&amp;CHAR(34)&amp;": "&amp;SUBSTITUTE(TRIM(ROUND(IFERROR(CriteriTecnici!$K4029*1,IFERROR(NUMBERVALUE(CriteriTecnici!$K4029,".",","),IFERROR(NUMBERVALUE(CriteriTecnici!$K4029,",","."),0))),4)&amp;""),",",".")&amp;", "&amp;CHAR(34)&amp;"denominator"&amp;CHAR(34)&amp;": "&amp;SUBSTITUTE(TRIM(ROUND(IFERROR(CriteriTecnici!$L4029*1,IFERROR(NUMBERVALUE(CriteriTecnici!$L4029,".",","),IFERROR(NUMBERVALUE(CriteriTecnici!$L4029,",","."),0))),4)&amp;""),",",".")&amp;", "&amp;CHAR(34)&amp;"flag"&amp;CHAR(34)&amp;": "&amp;SUBSTITUTE(TRIM(ROUND(IFERROR(CriteriTecnici!$M4029*1,IFERROR(NUMBERVALUE(CriteriTecnici!$M4029,".",","),IFERROR(NUMBERVALUE(CriteriTecnici!$M4029,",","."),0))),4)&amp;""),",",".")&amp;", "&amp;CHAR(34)&amp;"rawScore"&amp;CHAR(34)&amp;": "&amp;SUBSTITUTE(TRIM(ROUND(IFERROR(CriteriTecnici!$O4029*1,IFERROR(NUMBERVALUE(CriteriTecnici!$O4029,".",","),IFERROR(NUMBERVALUE(CriteriTecnici!$O4029,",","."),0))),4)&amp;""),",",".")&amp;CHAR(125)&amp;IF(TRUE,",",""))</f>
        <v/>
      </c>
    </row>
    <row r="4250">
      <c r="A4250" s="38">
        <f>IF(CriteriTecnici!$A4030="","","    "&amp;CHAR(123)&amp;CHAR(34)&amp;"bidderId"&amp;CHAR(34)&amp;": "&amp;CHAR(34)&amp;SUBSTITUTE(CriteriTecnici!$A4030,CHAR(34),"'")&amp;CHAR(34)&amp;", "&amp;CHAR(34)&amp;"lotId"&amp;CHAR(34)&amp;": "&amp;CHAR(34)&amp;SUBSTITUTE(CriteriTecnici!$C4030,CHAR(34),"'")&amp;CHAR(34)&amp;", "&amp;CHAR(34)&amp;"criterionId"&amp;CHAR(34)&amp;": "&amp;CHAR(34)&amp;SUBSTITUTE(CriteriTecnici!$D4030,CHAR(34),"'")&amp;CHAR(34)&amp;", "&amp;CHAR(34)&amp;"kind"&amp;CHAR(34)&amp;": "&amp;CHAR(34)&amp;SUBSTITUTE(CriteriTecnici!$F4030,CHAR(34),"'")&amp;CHAR(34)&amp;", "&amp;CHAR(34)&amp;"value"&amp;CHAR(34)&amp;": "&amp;SUBSTITUTE(TRIM(ROUND(IFERROR(CriteriTecnici!$N4030*1,IFERROR(NUMBERVALUE(CriteriTecnici!$N4030,".",","),IFERROR(NUMBERVALUE(CriteriTecnici!$N4030,",","."),0))),4)&amp;""),",",".")&amp;", "&amp;CHAR(34)&amp;"numerator"&amp;CHAR(34)&amp;": "&amp;SUBSTITUTE(TRIM(ROUND(IFERROR(CriteriTecnici!$K4030*1,IFERROR(NUMBERVALUE(CriteriTecnici!$K4030,".",","),IFERROR(NUMBERVALUE(CriteriTecnici!$K4030,",","."),0))),4)&amp;""),",",".")&amp;", "&amp;CHAR(34)&amp;"denominator"&amp;CHAR(34)&amp;": "&amp;SUBSTITUTE(TRIM(ROUND(IFERROR(CriteriTecnici!$L4030*1,IFERROR(NUMBERVALUE(CriteriTecnici!$L4030,".",","),IFERROR(NUMBERVALUE(CriteriTecnici!$L4030,",","."),0))),4)&amp;""),",",".")&amp;", "&amp;CHAR(34)&amp;"flag"&amp;CHAR(34)&amp;": "&amp;SUBSTITUTE(TRIM(ROUND(IFERROR(CriteriTecnici!$M4030*1,IFERROR(NUMBERVALUE(CriteriTecnici!$M4030,".",","),IFERROR(NUMBERVALUE(CriteriTecnici!$M4030,",","."),0))),4)&amp;""),",",".")&amp;", "&amp;CHAR(34)&amp;"rawScore"&amp;CHAR(34)&amp;": "&amp;SUBSTITUTE(TRIM(ROUND(IFERROR(CriteriTecnici!$O4030*1,IFERROR(NUMBERVALUE(CriteriTecnici!$O4030,".",","),IFERROR(NUMBERVALUE(CriteriTecnici!$O4030,",","."),0))),4)&amp;""),",",".")&amp;CHAR(125)&amp;IF(TRUE,",",""))</f>
        <v/>
      </c>
    </row>
    <row r="4251">
      <c r="A4251" s="38">
        <f>IF(CriteriTecnici!$A4031="","","    "&amp;CHAR(123)&amp;CHAR(34)&amp;"bidderId"&amp;CHAR(34)&amp;": "&amp;CHAR(34)&amp;SUBSTITUTE(CriteriTecnici!$A4031,CHAR(34),"'")&amp;CHAR(34)&amp;", "&amp;CHAR(34)&amp;"lotId"&amp;CHAR(34)&amp;": "&amp;CHAR(34)&amp;SUBSTITUTE(CriteriTecnici!$C4031,CHAR(34),"'")&amp;CHAR(34)&amp;", "&amp;CHAR(34)&amp;"criterionId"&amp;CHAR(34)&amp;": "&amp;CHAR(34)&amp;SUBSTITUTE(CriteriTecnici!$D4031,CHAR(34),"'")&amp;CHAR(34)&amp;", "&amp;CHAR(34)&amp;"kind"&amp;CHAR(34)&amp;": "&amp;CHAR(34)&amp;SUBSTITUTE(CriteriTecnici!$F4031,CHAR(34),"'")&amp;CHAR(34)&amp;", "&amp;CHAR(34)&amp;"value"&amp;CHAR(34)&amp;": "&amp;SUBSTITUTE(TRIM(ROUND(IFERROR(CriteriTecnici!$N4031*1,IFERROR(NUMBERVALUE(CriteriTecnici!$N4031,".",","),IFERROR(NUMBERVALUE(CriteriTecnici!$N4031,",","."),0))),4)&amp;""),",",".")&amp;", "&amp;CHAR(34)&amp;"numerator"&amp;CHAR(34)&amp;": "&amp;SUBSTITUTE(TRIM(ROUND(IFERROR(CriteriTecnici!$K4031*1,IFERROR(NUMBERVALUE(CriteriTecnici!$K4031,".",","),IFERROR(NUMBERVALUE(CriteriTecnici!$K4031,",","."),0))),4)&amp;""),",",".")&amp;", "&amp;CHAR(34)&amp;"denominator"&amp;CHAR(34)&amp;": "&amp;SUBSTITUTE(TRIM(ROUND(IFERROR(CriteriTecnici!$L4031*1,IFERROR(NUMBERVALUE(CriteriTecnici!$L4031,".",","),IFERROR(NUMBERVALUE(CriteriTecnici!$L4031,",","."),0))),4)&amp;""),",",".")&amp;", "&amp;CHAR(34)&amp;"flag"&amp;CHAR(34)&amp;": "&amp;SUBSTITUTE(TRIM(ROUND(IFERROR(CriteriTecnici!$M4031*1,IFERROR(NUMBERVALUE(CriteriTecnici!$M4031,".",","),IFERROR(NUMBERVALUE(CriteriTecnici!$M4031,",","."),0))),4)&amp;""),",",".")&amp;", "&amp;CHAR(34)&amp;"rawScore"&amp;CHAR(34)&amp;": "&amp;SUBSTITUTE(TRIM(ROUND(IFERROR(CriteriTecnici!$O4031*1,IFERROR(NUMBERVALUE(CriteriTecnici!$O4031,".",","),IFERROR(NUMBERVALUE(CriteriTecnici!$O4031,",","."),0))),4)&amp;""),",",".")&amp;CHAR(125)&amp;IF(TRUE,",",""))</f>
        <v/>
      </c>
    </row>
    <row r="4252">
      <c r="A4252" s="38">
        <f>IF(CriteriTecnici!$A4032="","","    "&amp;CHAR(123)&amp;CHAR(34)&amp;"bidderId"&amp;CHAR(34)&amp;": "&amp;CHAR(34)&amp;SUBSTITUTE(CriteriTecnici!$A4032,CHAR(34),"'")&amp;CHAR(34)&amp;", "&amp;CHAR(34)&amp;"lotId"&amp;CHAR(34)&amp;": "&amp;CHAR(34)&amp;SUBSTITUTE(CriteriTecnici!$C4032,CHAR(34),"'")&amp;CHAR(34)&amp;", "&amp;CHAR(34)&amp;"criterionId"&amp;CHAR(34)&amp;": "&amp;CHAR(34)&amp;SUBSTITUTE(CriteriTecnici!$D4032,CHAR(34),"'")&amp;CHAR(34)&amp;", "&amp;CHAR(34)&amp;"kind"&amp;CHAR(34)&amp;": "&amp;CHAR(34)&amp;SUBSTITUTE(CriteriTecnici!$F4032,CHAR(34),"'")&amp;CHAR(34)&amp;", "&amp;CHAR(34)&amp;"value"&amp;CHAR(34)&amp;": "&amp;SUBSTITUTE(TRIM(ROUND(IFERROR(CriteriTecnici!$N4032*1,IFERROR(NUMBERVALUE(CriteriTecnici!$N4032,".",","),IFERROR(NUMBERVALUE(CriteriTecnici!$N4032,",","."),0))),4)&amp;""),",",".")&amp;", "&amp;CHAR(34)&amp;"numerator"&amp;CHAR(34)&amp;": "&amp;SUBSTITUTE(TRIM(ROUND(IFERROR(CriteriTecnici!$K4032*1,IFERROR(NUMBERVALUE(CriteriTecnici!$K4032,".",","),IFERROR(NUMBERVALUE(CriteriTecnici!$K4032,",","."),0))),4)&amp;""),",",".")&amp;", "&amp;CHAR(34)&amp;"denominator"&amp;CHAR(34)&amp;": "&amp;SUBSTITUTE(TRIM(ROUND(IFERROR(CriteriTecnici!$L4032*1,IFERROR(NUMBERVALUE(CriteriTecnici!$L4032,".",","),IFERROR(NUMBERVALUE(CriteriTecnici!$L4032,",","."),0))),4)&amp;""),",",".")&amp;", "&amp;CHAR(34)&amp;"flag"&amp;CHAR(34)&amp;": "&amp;SUBSTITUTE(TRIM(ROUND(IFERROR(CriteriTecnici!$M4032*1,IFERROR(NUMBERVALUE(CriteriTecnici!$M4032,".",","),IFERROR(NUMBERVALUE(CriteriTecnici!$M4032,",","."),0))),4)&amp;""),",",".")&amp;", "&amp;CHAR(34)&amp;"rawScore"&amp;CHAR(34)&amp;": "&amp;SUBSTITUTE(TRIM(ROUND(IFERROR(CriteriTecnici!$O4032*1,IFERROR(NUMBERVALUE(CriteriTecnici!$O4032,".",","),IFERROR(NUMBERVALUE(CriteriTecnici!$O4032,",","."),0))),4)&amp;""),",",".")&amp;CHAR(125)&amp;IF(TRUE,",",""))</f>
        <v/>
      </c>
    </row>
    <row r="4253">
      <c r="A4253" s="38">
        <f>IF(CriteriTecnici!$A4033="","","    "&amp;CHAR(123)&amp;CHAR(34)&amp;"bidderId"&amp;CHAR(34)&amp;": "&amp;CHAR(34)&amp;SUBSTITUTE(CriteriTecnici!$A4033,CHAR(34),"'")&amp;CHAR(34)&amp;", "&amp;CHAR(34)&amp;"lotId"&amp;CHAR(34)&amp;": "&amp;CHAR(34)&amp;SUBSTITUTE(CriteriTecnici!$C4033,CHAR(34),"'")&amp;CHAR(34)&amp;", "&amp;CHAR(34)&amp;"criterionId"&amp;CHAR(34)&amp;": "&amp;CHAR(34)&amp;SUBSTITUTE(CriteriTecnici!$D4033,CHAR(34),"'")&amp;CHAR(34)&amp;", "&amp;CHAR(34)&amp;"kind"&amp;CHAR(34)&amp;": "&amp;CHAR(34)&amp;SUBSTITUTE(CriteriTecnici!$F4033,CHAR(34),"'")&amp;CHAR(34)&amp;", "&amp;CHAR(34)&amp;"value"&amp;CHAR(34)&amp;": "&amp;SUBSTITUTE(TRIM(ROUND(IFERROR(CriteriTecnici!$N4033*1,IFERROR(NUMBERVALUE(CriteriTecnici!$N4033,".",","),IFERROR(NUMBERVALUE(CriteriTecnici!$N4033,",","."),0))),4)&amp;""),",",".")&amp;", "&amp;CHAR(34)&amp;"numerator"&amp;CHAR(34)&amp;": "&amp;SUBSTITUTE(TRIM(ROUND(IFERROR(CriteriTecnici!$K4033*1,IFERROR(NUMBERVALUE(CriteriTecnici!$K4033,".",","),IFERROR(NUMBERVALUE(CriteriTecnici!$K4033,",","."),0))),4)&amp;""),",",".")&amp;", "&amp;CHAR(34)&amp;"denominator"&amp;CHAR(34)&amp;": "&amp;SUBSTITUTE(TRIM(ROUND(IFERROR(CriteriTecnici!$L4033*1,IFERROR(NUMBERVALUE(CriteriTecnici!$L4033,".",","),IFERROR(NUMBERVALUE(CriteriTecnici!$L4033,",","."),0))),4)&amp;""),",",".")&amp;", "&amp;CHAR(34)&amp;"flag"&amp;CHAR(34)&amp;": "&amp;SUBSTITUTE(TRIM(ROUND(IFERROR(CriteriTecnici!$M4033*1,IFERROR(NUMBERVALUE(CriteriTecnici!$M4033,".",","),IFERROR(NUMBERVALUE(CriteriTecnici!$M4033,",","."),0))),4)&amp;""),",",".")&amp;", "&amp;CHAR(34)&amp;"rawScore"&amp;CHAR(34)&amp;": "&amp;SUBSTITUTE(TRIM(ROUND(IFERROR(CriteriTecnici!$O4033*1,IFERROR(NUMBERVALUE(CriteriTecnici!$O4033,".",","),IFERROR(NUMBERVALUE(CriteriTecnici!$O4033,",","."),0))),4)&amp;""),",",".")&amp;CHAR(125)&amp;IF(TRUE,",",""))</f>
        <v/>
      </c>
    </row>
    <row r="4254">
      <c r="A4254" s="38">
        <f>IF(CriteriTecnici!$A4034="","","    "&amp;CHAR(123)&amp;CHAR(34)&amp;"bidderId"&amp;CHAR(34)&amp;": "&amp;CHAR(34)&amp;SUBSTITUTE(CriteriTecnici!$A4034,CHAR(34),"'")&amp;CHAR(34)&amp;", "&amp;CHAR(34)&amp;"lotId"&amp;CHAR(34)&amp;": "&amp;CHAR(34)&amp;SUBSTITUTE(CriteriTecnici!$C4034,CHAR(34),"'")&amp;CHAR(34)&amp;", "&amp;CHAR(34)&amp;"criterionId"&amp;CHAR(34)&amp;": "&amp;CHAR(34)&amp;SUBSTITUTE(CriteriTecnici!$D4034,CHAR(34),"'")&amp;CHAR(34)&amp;", "&amp;CHAR(34)&amp;"kind"&amp;CHAR(34)&amp;": "&amp;CHAR(34)&amp;SUBSTITUTE(CriteriTecnici!$F4034,CHAR(34),"'")&amp;CHAR(34)&amp;", "&amp;CHAR(34)&amp;"value"&amp;CHAR(34)&amp;": "&amp;SUBSTITUTE(TRIM(ROUND(IFERROR(CriteriTecnici!$N4034*1,IFERROR(NUMBERVALUE(CriteriTecnici!$N4034,".",","),IFERROR(NUMBERVALUE(CriteriTecnici!$N4034,",","."),0))),4)&amp;""),",",".")&amp;", "&amp;CHAR(34)&amp;"numerator"&amp;CHAR(34)&amp;": "&amp;SUBSTITUTE(TRIM(ROUND(IFERROR(CriteriTecnici!$K4034*1,IFERROR(NUMBERVALUE(CriteriTecnici!$K4034,".",","),IFERROR(NUMBERVALUE(CriteriTecnici!$K4034,",","."),0))),4)&amp;""),",",".")&amp;", "&amp;CHAR(34)&amp;"denominator"&amp;CHAR(34)&amp;": "&amp;SUBSTITUTE(TRIM(ROUND(IFERROR(CriteriTecnici!$L4034*1,IFERROR(NUMBERVALUE(CriteriTecnici!$L4034,".",","),IFERROR(NUMBERVALUE(CriteriTecnici!$L4034,",","."),0))),4)&amp;""),",",".")&amp;", "&amp;CHAR(34)&amp;"flag"&amp;CHAR(34)&amp;": "&amp;SUBSTITUTE(TRIM(ROUND(IFERROR(CriteriTecnici!$M4034*1,IFERROR(NUMBERVALUE(CriteriTecnici!$M4034,".",","),IFERROR(NUMBERVALUE(CriteriTecnici!$M4034,",","."),0))),4)&amp;""),",",".")&amp;", "&amp;CHAR(34)&amp;"rawScore"&amp;CHAR(34)&amp;": "&amp;SUBSTITUTE(TRIM(ROUND(IFERROR(CriteriTecnici!$O4034*1,IFERROR(NUMBERVALUE(CriteriTecnici!$O4034,".",","),IFERROR(NUMBERVALUE(CriteriTecnici!$O4034,",","."),0))),4)&amp;""),",",".")&amp;CHAR(125)&amp;IF(COUNTA(Offerte!$A132:$A$200)&gt;0,",",""))</f>
        <v/>
      </c>
    </row>
    <row r="4255">
      <c r="A4255" s="38">
        <f>IF(CriteriTecnici!$A4035="","","    "&amp;CHAR(123)&amp;CHAR(34)&amp;"bidderId"&amp;CHAR(34)&amp;": "&amp;CHAR(34)&amp;SUBSTITUTE(CriteriTecnici!$A4035,CHAR(34),"'")&amp;CHAR(34)&amp;", "&amp;CHAR(34)&amp;"lotId"&amp;CHAR(34)&amp;": "&amp;CHAR(34)&amp;SUBSTITUTE(CriteriTecnici!$C4035,CHAR(34),"'")&amp;CHAR(34)&amp;", "&amp;CHAR(34)&amp;"criterionId"&amp;CHAR(34)&amp;": "&amp;CHAR(34)&amp;SUBSTITUTE(CriteriTecnici!$D4035,CHAR(34),"'")&amp;CHAR(34)&amp;", "&amp;CHAR(34)&amp;"kind"&amp;CHAR(34)&amp;": "&amp;CHAR(34)&amp;SUBSTITUTE(CriteriTecnici!$F4035,CHAR(34),"'")&amp;CHAR(34)&amp;", "&amp;CHAR(34)&amp;"value"&amp;CHAR(34)&amp;": "&amp;SUBSTITUTE(TRIM(ROUND(IFERROR(CriteriTecnici!$N4035*1,IFERROR(NUMBERVALUE(CriteriTecnici!$N4035,".",","),IFERROR(NUMBERVALUE(CriteriTecnici!$N4035,",","."),0))),4)&amp;""),",",".")&amp;", "&amp;CHAR(34)&amp;"numerator"&amp;CHAR(34)&amp;": "&amp;SUBSTITUTE(TRIM(ROUND(IFERROR(CriteriTecnici!$K4035*1,IFERROR(NUMBERVALUE(CriteriTecnici!$K4035,".",","),IFERROR(NUMBERVALUE(CriteriTecnici!$K4035,",","."),0))),4)&amp;""),",",".")&amp;", "&amp;CHAR(34)&amp;"denominator"&amp;CHAR(34)&amp;": "&amp;SUBSTITUTE(TRIM(ROUND(IFERROR(CriteriTecnici!$L4035*1,IFERROR(NUMBERVALUE(CriteriTecnici!$L4035,".",","),IFERROR(NUMBERVALUE(CriteriTecnici!$L4035,",","."),0))),4)&amp;""),",",".")&amp;", "&amp;CHAR(34)&amp;"flag"&amp;CHAR(34)&amp;": "&amp;SUBSTITUTE(TRIM(ROUND(IFERROR(CriteriTecnici!$M4035*1,IFERROR(NUMBERVALUE(CriteriTecnici!$M4035,".",","),IFERROR(NUMBERVALUE(CriteriTecnici!$M4035,",","."),0))),4)&amp;""),",",".")&amp;", "&amp;CHAR(34)&amp;"rawScore"&amp;CHAR(34)&amp;": "&amp;SUBSTITUTE(TRIM(ROUND(IFERROR(CriteriTecnici!$O4035*1,IFERROR(NUMBERVALUE(CriteriTecnici!$O4035,".",","),IFERROR(NUMBERVALUE(CriteriTecnici!$O4035,",","."),0))),4)&amp;""),",",".")&amp;CHAR(125)&amp;IF(TRUE,",",""))</f>
        <v/>
      </c>
    </row>
    <row r="4256">
      <c r="A4256" s="38">
        <f>IF(CriteriTecnici!$A4036="","","    "&amp;CHAR(123)&amp;CHAR(34)&amp;"bidderId"&amp;CHAR(34)&amp;": "&amp;CHAR(34)&amp;SUBSTITUTE(CriteriTecnici!$A4036,CHAR(34),"'")&amp;CHAR(34)&amp;", "&amp;CHAR(34)&amp;"lotId"&amp;CHAR(34)&amp;": "&amp;CHAR(34)&amp;SUBSTITUTE(CriteriTecnici!$C4036,CHAR(34),"'")&amp;CHAR(34)&amp;", "&amp;CHAR(34)&amp;"criterionId"&amp;CHAR(34)&amp;": "&amp;CHAR(34)&amp;SUBSTITUTE(CriteriTecnici!$D4036,CHAR(34),"'")&amp;CHAR(34)&amp;", "&amp;CHAR(34)&amp;"kind"&amp;CHAR(34)&amp;": "&amp;CHAR(34)&amp;SUBSTITUTE(CriteriTecnici!$F4036,CHAR(34),"'")&amp;CHAR(34)&amp;", "&amp;CHAR(34)&amp;"value"&amp;CHAR(34)&amp;": "&amp;SUBSTITUTE(TRIM(ROUND(IFERROR(CriteriTecnici!$N4036*1,IFERROR(NUMBERVALUE(CriteriTecnici!$N4036,".",","),IFERROR(NUMBERVALUE(CriteriTecnici!$N4036,",","."),0))),4)&amp;""),",",".")&amp;", "&amp;CHAR(34)&amp;"numerator"&amp;CHAR(34)&amp;": "&amp;SUBSTITUTE(TRIM(ROUND(IFERROR(CriteriTecnici!$K4036*1,IFERROR(NUMBERVALUE(CriteriTecnici!$K4036,".",","),IFERROR(NUMBERVALUE(CriteriTecnici!$K4036,",","."),0))),4)&amp;""),",",".")&amp;", "&amp;CHAR(34)&amp;"denominator"&amp;CHAR(34)&amp;": "&amp;SUBSTITUTE(TRIM(ROUND(IFERROR(CriteriTecnici!$L4036*1,IFERROR(NUMBERVALUE(CriteriTecnici!$L4036,".",","),IFERROR(NUMBERVALUE(CriteriTecnici!$L4036,",","."),0))),4)&amp;""),",",".")&amp;", "&amp;CHAR(34)&amp;"flag"&amp;CHAR(34)&amp;": "&amp;SUBSTITUTE(TRIM(ROUND(IFERROR(CriteriTecnici!$M4036*1,IFERROR(NUMBERVALUE(CriteriTecnici!$M4036,".",","),IFERROR(NUMBERVALUE(CriteriTecnici!$M4036,",","."),0))),4)&amp;""),",",".")&amp;", "&amp;CHAR(34)&amp;"rawScore"&amp;CHAR(34)&amp;": "&amp;SUBSTITUTE(TRIM(ROUND(IFERROR(CriteriTecnici!$O4036*1,IFERROR(NUMBERVALUE(CriteriTecnici!$O4036,".",","),IFERROR(NUMBERVALUE(CriteriTecnici!$O4036,",","."),0))),4)&amp;""),",",".")&amp;CHAR(125)&amp;IF(TRUE,",",""))</f>
        <v/>
      </c>
    </row>
    <row r="4257">
      <c r="A4257" s="38">
        <f>IF(CriteriTecnici!$A4037="","","    "&amp;CHAR(123)&amp;CHAR(34)&amp;"bidderId"&amp;CHAR(34)&amp;": "&amp;CHAR(34)&amp;SUBSTITUTE(CriteriTecnici!$A4037,CHAR(34),"'")&amp;CHAR(34)&amp;", "&amp;CHAR(34)&amp;"lotId"&amp;CHAR(34)&amp;": "&amp;CHAR(34)&amp;SUBSTITUTE(CriteriTecnici!$C4037,CHAR(34),"'")&amp;CHAR(34)&amp;", "&amp;CHAR(34)&amp;"criterionId"&amp;CHAR(34)&amp;": "&amp;CHAR(34)&amp;SUBSTITUTE(CriteriTecnici!$D4037,CHAR(34),"'")&amp;CHAR(34)&amp;", "&amp;CHAR(34)&amp;"kind"&amp;CHAR(34)&amp;": "&amp;CHAR(34)&amp;SUBSTITUTE(CriteriTecnici!$F4037,CHAR(34),"'")&amp;CHAR(34)&amp;", "&amp;CHAR(34)&amp;"value"&amp;CHAR(34)&amp;": "&amp;SUBSTITUTE(TRIM(ROUND(IFERROR(CriteriTecnici!$N4037*1,IFERROR(NUMBERVALUE(CriteriTecnici!$N4037,".",","),IFERROR(NUMBERVALUE(CriteriTecnici!$N4037,",","."),0))),4)&amp;""),",",".")&amp;", "&amp;CHAR(34)&amp;"numerator"&amp;CHAR(34)&amp;": "&amp;SUBSTITUTE(TRIM(ROUND(IFERROR(CriteriTecnici!$K4037*1,IFERROR(NUMBERVALUE(CriteriTecnici!$K4037,".",","),IFERROR(NUMBERVALUE(CriteriTecnici!$K4037,",","."),0))),4)&amp;""),",",".")&amp;", "&amp;CHAR(34)&amp;"denominator"&amp;CHAR(34)&amp;": "&amp;SUBSTITUTE(TRIM(ROUND(IFERROR(CriteriTecnici!$L4037*1,IFERROR(NUMBERVALUE(CriteriTecnici!$L4037,".",","),IFERROR(NUMBERVALUE(CriteriTecnici!$L4037,",","."),0))),4)&amp;""),",",".")&amp;", "&amp;CHAR(34)&amp;"flag"&amp;CHAR(34)&amp;": "&amp;SUBSTITUTE(TRIM(ROUND(IFERROR(CriteriTecnici!$M4037*1,IFERROR(NUMBERVALUE(CriteriTecnici!$M4037,".",","),IFERROR(NUMBERVALUE(CriteriTecnici!$M4037,",","."),0))),4)&amp;""),",",".")&amp;", "&amp;CHAR(34)&amp;"rawScore"&amp;CHAR(34)&amp;": "&amp;SUBSTITUTE(TRIM(ROUND(IFERROR(CriteriTecnici!$O4037*1,IFERROR(NUMBERVALUE(CriteriTecnici!$O4037,".",","),IFERROR(NUMBERVALUE(CriteriTecnici!$O4037,",","."),0))),4)&amp;""),",",".")&amp;CHAR(125)&amp;IF(TRUE,",",""))</f>
        <v/>
      </c>
    </row>
    <row r="4258">
      <c r="A4258" s="38">
        <f>IF(CriteriTecnici!$A4038="","","    "&amp;CHAR(123)&amp;CHAR(34)&amp;"bidderId"&amp;CHAR(34)&amp;": "&amp;CHAR(34)&amp;SUBSTITUTE(CriteriTecnici!$A4038,CHAR(34),"'")&amp;CHAR(34)&amp;", "&amp;CHAR(34)&amp;"lotId"&amp;CHAR(34)&amp;": "&amp;CHAR(34)&amp;SUBSTITUTE(CriteriTecnici!$C4038,CHAR(34),"'")&amp;CHAR(34)&amp;", "&amp;CHAR(34)&amp;"criterionId"&amp;CHAR(34)&amp;": "&amp;CHAR(34)&amp;SUBSTITUTE(CriteriTecnici!$D4038,CHAR(34),"'")&amp;CHAR(34)&amp;", "&amp;CHAR(34)&amp;"kind"&amp;CHAR(34)&amp;": "&amp;CHAR(34)&amp;SUBSTITUTE(CriteriTecnici!$F4038,CHAR(34),"'")&amp;CHAR(34)&amp;", "&amp;CHAR(34)&amp;"value"&amp;CHAR(34)&amp;": "&amp;SUBSTITUTE(TRIM(ROUND(IFERROR(CriteriTecnici!$N4038*1,IFERROR(NUMBERVALUE(CriteriTecnici!$N4038,".",","),IFERROR(NUMBERVALUE(CriteriTecnici!$N4038,",","."),0))),4)&amp;""),",",".")&amp;", "&amp;CHAR(34)&amp;"numerator"&amp;CHAR(34)&amp;": "&amp;SUBSTITUTE(TRIM(ROUND(IFERROR(CriteriTecnici!$K4038*1,IFERROR(NUMBERVALUE(CriteriTecnici!$K4038,".",","),IFERROR(NUMBERVALUE(CriteriTecnici!$K4038,",","."),0))),4)&amp;""),",",".")&amp;", "&amp;CHAR(34)&amp;"denominator"&amp;CHAR(34)&amp;": "&amp;SUBSTITUTE(TRIM(ROUND(IFERROR(CriteriTecnici!$L4038*1,IFERROR(NUMBERVALUE(CriteriTecnici!$L4038,".",","),IFERROR(NUMBERVALUE(CriteriTecnici!$L4038,",","."),0))),4)&amp;""),",",".")&amp;", "&amp;CHAR(34)&amp;"flag"&amp;CHAR(34)&amp;": "&amp;SUBSTITUTE(TRIM(ROUND(IFERROR(CriteriTecnici!$M4038*1,IFERROR(NUMBERVALUE(CriteriTecnici!$M4038,".",","),IFERROR(NUMBERVALUE(CriteriTecnici!$M4038,",","."),0))),4)&amp;""),",",".")&amp;", "&amp;CHAR(34)&amp;"rawScore"&amp;CHAR(34)&amp;": "&amp;SUBSTITUTE(TRIM(ROUND(IFERROR(CriteriTecnici!$O4038*1,IFERROR(NUMBERVALUE(CriteriTecnici!$O4038,".",","),IFERROR(NUMBERVALUE(CriteriTecnici!$O4038,",","."),0))),4)&amp;""),",",".")&amp;CHAR(125)&amp;IF(TRUE,",",""))</f>
        <v/>
      </c>
    </row>
    <row r="4259">
      <c r="A4259" s="38">
        <f>IF(CriteriTecnici!$A4039="","","    "&amp;CHAR(123)&amp;CHAR(34)&amp;"bidderId"&amp;CHAR(34)&amp;": "&amp;CHAR(34)&amp;SUBSTITUTE(CriteriTecnici!$A4039,CHAR(34),"'")&amp;CHAR(34)&amp;", "&amp;CHAR(34)&amp;"lotId"&amp;CHAR(34)&amp;": "&amp;CHAR(34)&amp;SUBSTITUTE(CriteriTecnici!$C4039,CHAR(34),"'")&amp;CHAR(34)&amp;", "&amp;CHAR(34)&amp;"criterionId"&amp;CHAR(34)&amp;": "&amp;CHAR(34)&amp;SUBSTITUTE(CriteriTecnici!$D4039,CHAR(34),"'")&amp;CHAR(34)&amp;", "&amp;CHAR(34)&amp;"kind"&amp;CHAR(34)&amp;": "&amp;CHAR(34)&amp;SUBSTITUTE(CriteriTecnici!$F4039,CHAR(34),"'")&amp;CHAR(34)&amp;", "&amp;CHAR(34)&amp;"value"&amp;CHAR(34)&amp;": "&amp;SUBSTITUTE(TRIM(ROUND(IFERROR(CriteriTecnici!$N4039*1,IFERROR(NUMBERVALUE(CriteriTecnici!$N4039,".",","),IFERROR(NUMBERVALUE(CriteriTecnici!$N4039,",","."),0))),4)&amp;""),",",".")&amp;", "&amp;CHAR(34)&amp;"numerator"&amp;CHAR(34)&amp;": "&amp;SUBSTITUTE(TRIM(ROUND(IFERROR(CriteriTecnici!$K4039*1,IFERROR(NUMBERVALUE(CriteriTecnici!$K4039,".",","),IFERROR(NUMBERVALUE(CriteriTecnici!$K4039,",","."),0))),4)&amp;""),",",".")&amp;", "&amp;CHAR(34)&amp;"denominator"&amp;CHAR(34)&amp;": "&amp;SUBSTITUTE(TRIM(ROUND(IFERROR(CriteriTecnici!$L4039*1,IFERROR(NUMBERVALUE(CriteriTecnici!$L4039,".",","),IFERROR(NUMBERVALUE(CriteriTecnici!$L4039,",","."),0))),4)&amp;""),",",".")&amp;", "&amp;CHAR(34)&amp;"flag"&amp;CHAR(34)&amp;": "&amp;SUBSTITUTE(TRIM(ROUND(IFERROR(CriteriTecnici!$M4039*1,IFERROR(NUMBERVALUE(CriteriTecnici!$M4039,".",","),IFERROR(NUMBERVALUE(CriteriTecnici!$M4039,",","."),0))),4)&amp;""),",",".")&amp;", "&amp;CHAR(34)&amp;"rawScore"&amp;CHAR(34)&amp;": "&amp;SUBSTITUTE(TRIM(ROUND(IFERROR(CriteriTecnici!$O4039*1,IFERROR(NUMBERVALUE(CriteriTecnici!$O4039,".",","),IFERROR(NUMBERVALUE(CriteriTecnici!$O4039,",","."),0))),4)&amp;""),",",".")&amp;CHAR(125)&amp;IF(TRUE,",",""))</f>
        <v/>
      </c>
    </row>
    <row r="4260">
      <c r="A4260" s="38">
        <f>IF(CriteriTecnici!$A4040="","","    "&amp;CHAR(123)&amp;CHAR(34)&amp;"bidderId"&amp;CHAR(34)&amp;": "&amp;CHAR(34)&amp;SUBSTITUTE(CriteriTecnici!$A4040,CHAR(34),"'")&amp;CHAR(34)&amp;", "&amp;CHAR(34)&amp;"lotId"&amp;CHAR(34)&amp;": "&amp;CHAR(34)&amp;SUBSTITUTE(CriteriTecnici!$C4040,CHAR(34),"'")&amp;CHAR(34)&amp;", "&amp;CHAR(34)&amp;"criterionId"&amp;CHAR(34)&amp;": "&amp;CHAR(34)&amp;SUBSTITUTE(CriteriTecnici!$D4040,CHAR(34),"'")&amp;CHAR(34)&amp;", "&amp;CHAR(34)&amp;"kind"&amp;CHAR(34)&amp;": "&amp;CHAR(34)&amp;SUBSTITUTE(CriteriTecnici!$F4040,CHAR(34),"'")&amp;CHAR(34)&amp;", "&amp;CHAR(34)&amp;"value"&amp;CHAR(34)&amp;": "&amp;SUBSTITUTE(TRIM(ROUND(IFERROR(CriteriTecnici!$N4040*1,IFERROR(NUMBERVALUE(CriteriTecnici!$N4040,".",","),IFERROR(NUMBERVALUE(CriteriTecnici!$N4040,",","."),0))),4)&amp;""),",",".")&amp;", "&amp;CHAR(34)&amp;"numerator"&amp;CHAR(34)&amp;": "&amp;SUBSTITUTE(TRIM(ROUND(IFERROR(CriteriTecnici!$K4040*1,IFERROR(NUMBERVALUE(CriteriTecnici!$K4040,".",","),IFERROR(NUMBERVALUE(CriteriTecnici!$K4040,",","."),0))),4)&amp;""),",",".")&amp;", "&amp;CHAR(34)&amp;"denominator"&amp;CHAR(34)&amp;": "&amp;SUBSTITUTE(TRIM(ROUND(IFERROR(CriteriTecnici!$L4040*1,IFERROR(NUMBERVALUE(CriteriTecnici!$L4040,".",","),IFERROR(NUMBERVALUE(CriteriTecnici!$L4040,",","."),0))),4)&amp;""),",",".")&amp;", "&amp;CHAR(34)&amp;"flag"&amp;CHAR(34)&amp;": "&amp;SUBSTITUTE(TRIM(ROUND(IFERROR(CriteriTecnici!$M4040*1,IFERROR(NUMBERVALUE(CriteriTecnici!$M4040,".",","),IFERROR(NUMBERVALUE(CriteriTecnici!$M4040,",","."),0))),4)&amp;""),",",".")&amp;", "&amp;CHAR(34)&amp;"rawScore"&amp;CHAR(34)&amp;": "&amp;SUBSTITUTE(TRIM(ROUND(IFERROR(CriteriTecnici!$O4040*1,IFERROR(NUMBERVALUE(CriteriTecnici!$O4040,".",","),IFERROR(NUMBERVALUE(CriteriTecnici!$O4040,",","."),0))),4)&amp;""),",",".")&amp;CHAR(125)&amp;IF(TRUE,",",""))</f>
        <v/>
      </c>
    </row>
    <row r="4261">
      <c r="A4261" s="38">
        <f>IF(CriteriTecnici!$A4041="","","    "&amp;CHAR(123)&amp;CHAR(34)&amp;"bidderId"&amp;CHAR(34)&amp;": "&amp;CHAR(34)&amp;SUBSTITUTE(CriteriTecnici!$A4041,CHAR(34),"'")&amp;CHAR(34)&amp;", "&amp;CHAR(34)&amp;"lotId"&amp;CHAR(34)&amp;": "&amp;CHAR(34)&amp;SUBSTITUTE(CriteriTecnici!$C4041,CHAR(34),"'")&amp;CHAR(34)&amp;", "&amp;CHAR(34)&amp;"criterionId"&amp;CHAR(34)&amp;": "&amp;CHAR(34)&amp;SUBSTITUTE(CriteriTecnici!$D4041,CHAR(34),"'")&amp;CHAR(34)&amp;", "&amp;CHAR(34)&amp;"kind"&amp;CHAR(34)&amp;": "&amp;CHAR(34)&amp;SUBSTITUTE(CriteriTecnici!$F4041,CHAR(34),"'")&amp;CHAR(34)&amp;", "&amp;CHAR(34)&amp;"value"&amp;CHAR(34)&amp;": "&amp;SUBSTITUTE(TRIM(ROUND(IFERROR(CriteriTecnici!$N4041*1,IFERROR(NUMBERVALUE(CriteriTecnici!$N4041,".",","),IFERROR(NUMBERVALUE(CriteriTecnici!$N4041,",","."),0))),4)&amp;""),",",".")&amp;", "&amp;CHAR(34)&amp;"numerator"&amp;CHAR(34)&amp;": "&amp;SUBSTITUTE(TRIM(ROUND(IFERROR(CriteriTecnici!$K4041*1,IFERROR(NUMBERVALUE(CriteriTecnici!$K4041,".",","),IFERROR(NUMBERVALUE(CriteriTecnici!$K4041,",","."),0))),4)&amp;""),",",".")&amp;", "&amp;CHAR(34)&amp;"denominator"&amp;CHAR(34)&amp;": "&amp;SUBSTITUTE(TRIM(ROUND(IFERROR(CriteriTecnici!$L4041*1,IFERROR(NUMBERVALUE(CriteriTecnici!$L4041,".",","),IFERROR(NUMBERVALUE(CriteriTecnici!$L4041,",","."),0))),4)&amp;""),",",".")&amp;", "&amp;CHAR(34)&amp;"flag"&amp;CHAR(34)&amp;": "&amp;SUBSTITUTE(TRIM(ROUND(IFERROR(CriteriTecnici!$M4041*1,IFERROR(NUMBERVALUE(CriteriTecnici!$M4041,".",","),IFERROR(NUMBERVALUE(CriteriTecnici!$M4041,",","."),0))),4)&amp;""),",",".")&amp;", "&amp;CHAR(34)&amp;"rawScore"&amp;CHAR(34)&amp;": "&amp;SUBSTITUTE(TRIM(ROUND(IFERROR(CriteriTecnici!$O4041*1,IFERROR(NUMBERVALUE(CriteriTecnici!$O4041,".",","),IFERROR(NUMBERVALUE(CriteriTecnici!$O4041,",","."),0))),4)&amp;""),",",".")&amp;CHAR(125)&amp;IF(TRUE,",",""))</f>
        <v/>
      </c>
    </row>
    <row r="4262">
      <c r="A4262" s="38">
        <f>IF(CriteriTecnici!$A4042="","","    "&amp;CHAR(123)&amp;CHAR(34)&amp;"bidderId"&amp;CHAR(34)&amp;": "&amp;CHAR(34)&amp;SUBSTITUTE(CriteriTecnici!$A4042,CHAR(34),"'")&amp;CHAR(34)&amp;", "&amp;CHAR(34)&amp;"lotId"&amp;CHAR(34)&amp;": "&amp;CHAR(34)&amp;SUBSTITUTE(CriteriTecnici!$C4042,CHAR(34),"'")&amp;CHAR(34)&amp;", "&amp;CHAR(34)&amp;"criterionId"&amp;CHAR(34)&amp;": "&amp;CHAR(34)&amp;SUBSTITUTE(CriteriTecnici!$D4042,CHAR(34),"'")&amp;CHAR(34)&amp;", "&amp;CHAR(34)&amp;"kind"&amp;CHAR(34)&amp;": "&amp;CHAR(34)&amp;SUBSTITUTE(CriteriTecnici!$F4042,CHAR(34),"'")&amp;CHAR(34)&amp;", "&amp;CHAR(34)&amp;"value"&amp;CHAR(34)&amp;": "&amp;SUBSTITUTE(TRIM(ROUND(IFERROR(CriteriTecnici!$N4042*1,IFERROR(NUMBERVALUE(CriteriTecnici!$N4042,".",","),IFERROR(NUMBERVALUE(CriteriTecnici!$N4042,",","."),0))),4)&amp;""),",",".")&amp;", "&amp;CHAR(34)&amp;"numerator"&amp;CHAR(34)&amp;": "&amp;SUBSTITUTE(TRIM(ROUND(IFERROR(CriteriTecnici!$K4042*1,IFERROR(NUMBERVALUE(CriteriTecnici!$K4042,".",","),IFERROR(NUMBERVALUE(CriteriTecnici!$K4042,",","."),0))),4)&amp;""),",",".")&amp;", "&amp;CHAR(34)&amp;"denominator"&amp;CHAR(34)&amp;": "&amp;SUBSTITUTE(TRIM(ROUND(IFERROR(CriteriTecnici!$L4042*1,IFERROR(NUMBERVALUE(CriteriTecnici!$L4042,".",","),IFERROR(NUMBERVALUE(CriteriTecnici!$L4042,",","."),0))),4)&amp;""),",",".")&amp;", "&amp;CHAR(34)&amp;"flag"&amp;CHAR(34)&amp;": "&amp;SUBSTITUTE(TRIM(ROUND(IFERROR(CriteriTecnici!$M4042*1,IFERROR(NUMBERVALUE(CriteriTecnici!$M4042,".",","),IFERROR(NUMBERVALUE(CriteriTecnici!$M4042,",","."),0))),4)&amp;""),",",".")&amp;", "&amp;CHAR(34)&amp;"rawScore"&amp;CHAR(34)&amp;": "&amp;SUBSTITUTE(TRIM(ROUND(IFERROR(CriteriTecnici!$O4042*1,IFERROR(NUMBERVALUE(CriteriTecnici!$O4042,".",","),IFERROR(NUMBERVALUE(CriteriTecnici!$O4042,",","."),0))),4)&amp;""),",",".")&amp;CHAR(125)&amp;IF(TRUE,",",""))</f>
        <v/>
      </c>
    </row>
    <row r="4263">
      <c r="A4263" s="38">
        <f>IF(CriteriTecnici!$A4043="","","    "&amp;CHAR(123)&amp;CHAR(34)&amp;"bidderId"&amp;CHAR(34)&amp;": "&amp;CHAR(34)&amp;SUBSTITUTE(CriteriTecnici!$A4043,CHAR(34),"'")&amp;CHAR(34)&amp;", "&amp;CHAR(34)&amp;"lotId"&amp;CHAR(34)&amp;": "&amp;CHAR(34)&amp;SUBSTITUTE(CriteriTecnici!$C4043,CHAR(34),"'")&amp;CHAR(34)&amp;", "&amp;CHAR(34)&amp;"criterionId"&amp;CHAR(34)&amp;": "&amp;CHAR(34)&amp;SUBSTITUTE(CriteriTecnici!$D4043,CHAR(34),"'")&amp;CHAR(34)&amp;", "&amp;CHAR(34)&amp;"kind"&amp;CHAR(34)&amp;": "&amp;CHAR(34)&amp;SUBSTITUTE(CriteriTecnici!$F4043,CHAR(34),"'")&amp;CHAR(34)&amp;", "&amp;CHAR(34)&amp;"value"&amp;CHAR(34)&amp;": "&amp;SUBSTITUTE(TRIM(ROUND(IFERROR(CriteriTecnici!$N4043*1,IFERROR(NUMBERVALUE(CriteriTecnici!$N4043,".",","),IFERROR(NUMBERVALUE(CriteriTecnici!$N4043,",","."),0))),4)&amp;""),",",".")&amp;", "&amp;CHAR(34)&amp;"numerator"&amp;CHAR(34)&amp;": "&amp;SUBSTITUTE(TRIM(ROUND(IFERROR(CriteriTecnici!$K4043*1,IFERROR(NUMBERVALUE(CriteriTecnici!$K4043,".",","),IFERROR(NUMBERVALUE(CriteriTecnici!$K4043,",","."),0))),4)&amp;""),",",".")&amp;", "&amp;CHAR(34)&amp;"denominator"&amp;CHAR(34)&amp;": "&amp;SUBSTITUTE(TRIM(ROUND(IFERROR(CriteriTecnici!$L4043*1,IFERROR(NUMBERVALUE(CriteriTecnici!$L4043,".",","),IFERROR(NUMBERVALUE(CriteriTecnici!$L4043,",","."),0))),4)&amp;""),",",".")&amp;", "&amp;CHAR(34)&amp;"flag"&amp;CHAR(34)&amp;": "&amp;SUBSTITUTE(TRIM(ROUND(IFERROR(CriteriTecnici!$M4043*1,IFERROR(NUMBERVALUE(CriteriTecnici!$M4043,".",","),IFERROR(NUMBERVALUE(CriteriTecnici!$M4043,",","."),0))),4)&amp;""),",",".")&amp;", "&amp;CHAR(34)&amp;"rawScore"&amp;CHAR(34)&amp;": "&amp;SUBSTITUTE(TRIM(ROUND(IFERROR(CriteriTecnici!$O4043*1,IFERROR(NUMBERVALUE(CriteriTecnici!$O4043,".",","),IFERROR(NUMBERVALUE(CriteriTecnici!$O4043,",","."),0))),4)&amp;""),",",".")&amp;CHAR(125)&amp;IF(TRUE,",",""))</f>
        <v/>
      </c>
    </row>
    <row r="4264">
      <c r="A4264" s="38">
        <f>IF(CriteriTecnici!$A4044="","","    "&amp;CHAR(123)&amp;CHAR(34)&amp;"bidderId"&amp;CHAR(34)&amp;": "&amp;CHAR(34)&amp;SUBSTITUTE(CriteriTecnici!$A4044,CHAR(34),"'")&amp;CHAR(34)&amp;", "&amp;CHAR(34)&amp;"lotId"&amp;CHAR(34)&amp;": "&amp;CHAR(34)&amp;SUBSTITUTE(CriteriTecnici!$C4044,CHAR(34),"'")&amp;CHAR(34)&amp;", "&amp;CHAR(34)&amp;"criterionId"&amp;CHAR(34)&amp;": "&amp;CHAR(34)&amp;SUBSTITUTE(CriteriTecnici!$D4044,CHAR(34),"'")&amp;CHAR(34)&amp;", "&amp;CHAR(34)&amp;"kind"&amp;CHAR(34)&amp;": "&amp;CHAR(34)&amp;SUBSTITUTE(CriteriTecnici!$F4044,CHAR(34),"'")&amp;CHAR(34)&amp;", "&amp;CHAR(34)&amp;"value"&amp;CHAR(34)&amp;": "&amp;SUBSTITUTE(TRIM(ROUND(IFERROR(CriteriTecnici!$N4044*1,IFERROR(NUMBERVALUE(CriteriTecnici!$N4044,".",","),IFERROR(NUMBERVALUE(CriteriTecnici!$N4044,",","."),0))),4)&amp;""),",",".")&amp;", "&amp;CHAR(34)&amp;"numerator"&amp;CHAR(34)&amp;": "&amp;SUBSTITUTE(TRIM(ROUND(IFERROR(CriteriTecnici!$K4044*1,IFERROR(NUMBERVALUE(CriteriTecnici!$K4044,".",","),IFERROR(NUMBERVALUE(CriteriTecnici!$K4044,",","."),0))),4)&amp;""),",",".")&amp;", "&amp;CHAR(34)&amp;"denominator"&amp;CHAR(34)&amp;": "&amp;SUBSTITUTE(TRIM(ROUND(IFERROR(CriteriTecnici!$L4044*1,IFERROR(NUMBERVALUE(CriteriTecnici!$L4044,".",","),IFERROR(NUMBERVALUE(CriteriTecnici!$L4044,",","."),0))),4)&amp;""),",",".")&amp;", "&amp;CHAR(34)&amp;"flag"&amp;CHAR(34)&amp;": "&amp;SUBSTITUTE(TRIM(ROUND(IFERROR(CriteriTecnici!$M4044*1,IFERROR(NUMBERVALUE(CriteriTecnici!$M4044,".",","),IFERROR(NUMBERVALUE(CriteriTecnici!$M4044,",","."),0))),4)&amp;""),",",".")&amp;", "&amp;CHAR(34)&amp;"rawScore"&amp;CHAR(34)&amp;": "&amp;SUBSTITUTE(TRIM(ROUND(IFERROR(CriteriTecnici!$O4044*1,IFERROR(NUMBERVALUE(CriteriTecnici!$O4044,".",","),IFERROR(NUMBERVALUE(CriteriTecnici!$O4044,",","."),0))),4)&amp;""),",",".")&amp;CHAR(125)&amp;IF(TRUE,",",""))</f>
        <v/>
      </c>
    </row>
    <row r="4265">
      <c r="A4265" s="38">
        <f>IF(CriteriTecnici!$A4045="","","    "&amp;CHAR(123)&amp;CHAR(34)&amp;"bidderId"&amp;CHAR(34)&amp;": "&amp;CHAR(34)&amp;SUBSTITUTE(CriteriTecnici!$A4045,CHAR(34),"'")&amp;CHAR(34)&amp;", "&amp;CHAR(34)&amp;"lotId"&amp;CHAR(34)&amp;": "&amp;CHAR(34)&amp;SUBSTITUTE(CriteriTecnici!$C4045,CHAR(34),"'")&amp;CHAR(34)&amp;", "&amp;CHAR(34)&amp;"criterionId"&amp;CHAR(34)&amp;": "&amp;CHAR(34)&amp;SUBSTITUTE(CriteriTecnici!$D4045,CHAR(34),"'")&amp;CHAR(34)&amp;", "&amp;CHAR(34)&amp;"kind"&amp;CHAR(34)&amp;": "&amp;CHAR(34)&amp;SUBSTITUTE(CriteriTecnici!$F4045,CHAR(34),"'")&amp;CHAR(34)&amp;", "&amp;CHAR(34)&amp;"value"&amp;CHAR(34)&amp;": "&amp;SUBSTITUTE(TRIM(ROUND(IFERROR(CriteriTecnici!$N4045*1,IFERROR(NUMBERVALUE(CriteriTecnici!$N4045,".",","),IFERROR(NUMBERVALUE(CriteriTecnici!$N4045,",","."),0))),4)&amp;""),",",".")&amp;", "&amp;CHAR(34)&amp;"numerator"&amp;CHAR(34)&amp;": "&amp;SUBSTITUTE(TRIM(ROUND(IFERROR(CriteriTecnici!$K4045*1,IFERROR(NUMBERVALUE(CriteriTecnici!$K4045,".",","),IFERROR(NUMBERVALUE(CriteriTecnici!$K4045,",","."),0))),4)&amp;""),",",".")&amp;", "&amp;CHAR(34)&amp;"denominator"&amp;CHAR(34)&amp;": "&amp;SUBSTITUTE(TRIM(ROUND(IFERROR(CriteriTecnici!$L4045*1,IFERROR(NUMBERVALUE(CriteriTecnici!$L4045,".",","),IFERROR(NUMBERVALUE(CriteriTecnici!$L4045,",","."),0))),4)&amp;""),",",".")&amp;", "&amp;CHAR(34)&amp;"flag"&amp;CHAR(34)&amp;": "&amp;SUBSTITUTE(TRIM(ROUND(IFERROR(CriteriTecnici!$M4045*1,IFERROR(NUMBERVALUE(CriteriTecnici!$M4045,".",","),IFERROR(NUMBERVALUE(CriteriTecnici!$M4045,",","."),0))),4)&amp;""),",",".")&amp;", "&amp;CHAR(34)&amp;"rawScore"&amp;CHAR(34)&amp;": "&amp;SUBSTITUTE(TRIM(ROUND(IFERROR(CriteriTecnici!$O4045*1,IFERROR(NUMBERVALUE(CriteriTecnici!$O4045,".",","),IFERROR(NUMBERVALUE(CriteriTecnici!$O4045,",","."),0))),4)&amp;""),",",".")&amp;CHAR(125)&amp;IF(TRUE,",",""))</f>
        <v/>
      </c>
    </row>
    <row r="4266">
      <c r="A4266" s="38">
        <f>IF(CriteriTecnici!$A4046="","","    "&amp;CHAR(123)&amp;CHAR(34)&amp;"bidderId"&amp;CHAR(34)&amp;": "&amp;CHAR(34)&amp;SUBSTITUTE(CriteriTecnici!$A4046,CHAR(34),"'")&amp;CHAR(34)&amp;", "&amp;CHAR(34)&amp;"lotId"&amp;CHAR(34)&amp;": "&amp;CHAR(34)&amp;SUBSTITUTE(CriteriTecnici!$C4046,CHAR(34),"'")&amp;CHAR(34)&amp;", "&amp;CHAR(34)&amp;"criterionId"&amp;CHAR(34)&amp;": "&amp;CHAR(34)&amp;SUBSTITUTE(CriteriTecnici!$D4046,CHAR(34),"'")&amp;CHAR(34)&amp;", "&amp;CHAR(34)&amp;"kind"&amp;CHAR(34)&amp;": "&amp;CHAR(34)&amp;SUBSTITUTE(CriteriTecnici!$F4046,CHAR(34),"'")&amp;CHAR(34)&amp;", "&amp;CHAR(34)&amp;"value"&amp;CHAR(34)&amp;": "&amp;SUBSTITUTE(TRIM(ROUND(IFERROR(CriteriTecnici!$N4046*1,IFERROR(NUMBERVALUE(CriteriTecnici!$N4046,".",","),IFERROR(NUMBERVALUE(CriteriTecnici!$N4046,",","."),0))),4)&amp;""),",",".")&amp;", "&amp;CHAR(34)&amp;"numerator"&amp;CHAR(34)&amp;": "&amp;SUBSTITUTE(TRIM(ROUND(IFERROR(CriteriTecnici!$K4046*1,IFERROR(NUMBERVALUE(CriteriTecnici!$K4046,".",","),IFERROR(NUMBERVALUE(CriteriTecnici!$K4046,",","."),0))),4)&amp;""),",",".")&amp;", "&amp;CHAR(34)&amp;"denominator"&amp;CHAR(34)&amp;": "&amp;SUBSTITUTE(TRIM(ROUND(IFERROR(CriteriTecnici!$L4046*1,IFERROR(NUMBERVALUE(CriteriTecnici!$L4046,".",","),IFERROR(NUMBERVALUE(CriteriTecnici!$L4046,",","."),0))),4)&amp;""),",",".")&amp;", "&amp;CHAR(34)&amp;"flag"&amp;CHAR(34)&amp;": "&amp;SUBSTITUTE(TRIM(ROUND(IFERROR(CriteriTecnici!$M4046*1,IFERROR(NUMBERVALUE(CriteriTecnici!$M4046,".",","),IFERROR(NUMBERVALUE(CriteriTecnici!$M4046,",","."),0))),4)&amp;""),",",".")&amp;", "&amp;CHAR(34)&amp;"rawScore"&amp;CHAR(34)&amp;": "&amp;SUBSTITUTE(TRIM(ROUND(IFERROR(CriteriTecnici!$O4046*1,IFERROR(NUMBERVALUE(CriteriTecnici!$O4046,".",","),IFERROR(NUMBERVALUE(CriteriTecnici!$O4046,",","."),0))),4)&amp;""),",",".")&amp;CHAR(125)&amp;IF(TRUE,",",""))</f>
        <v/>
      </c>
    </row>
    <row r="4267">
      <c r="A4267" s="38">
        <f>IF(CriteriTecnici!$A4047="","","    "&amp;CHAR(123)&amp;CHAR(34)&amp;"bidderId"&amp;CHAR(34)&amp;": "&amp;CHAR(34)&amp;SUBSTITUTE(CriteriTecnici!$A4047,CHAR(34),"'")&amp;CHAR(34)&amp;", "&amp;CHAR(34)&amp;"lotId"&amp;CHAR(34)&amp;": "&amp;CHAR(34)&amp;SUBSTITUTE(CriteriTecnici!$C4047,CHAR(34),"'")&amp;CHAR(34)&amp;", "&amp;CHAR(34)&amp;"criterionId"&amp;CHAR(34)&amp;": "&amp;CHAR(34)&amp;SUBSTITUTE(CriteriTecnici!$D4047,CHAR(34),"'")&amp;CHAR(34)&amp;", "&amp;CHAR(34)&amp;"kind"&amp;CHAR(34)&amp;": "&amp;CHAR(34)&amp;SUBSTITUTE(CriteriTecnici!$F4047,CHAR(34),"'")&amp;CHAR(34)&amp;", "&amp;CHAR(34)&amp;"value"&amp;CHAR(34)&amp;": "&amp;SUBSTITUTE(TRIM(ROUND(IFERROR(CriteriTecnici!$N4047*1,IFERROR(NUMBERVALUE(CriteriTecnici!$N4047,".",","),IFERROR(NUMBERVALUE(CriteriTecnici!$N4047,",","."),0))),4)&amp;""),",",".")&amp;", "&amp;CHAR(34)&amp;"numerator"&amp;CHAR(34)&amp;": "&amp;SUBSTITUTE(TRIM(ROUND(IFERROR(CriteriTecnici!$K4047*1,IFERROR(NUMBERVALUE(CriteriTecnici!$K4047,".",","),IFERROR(NUMBERVALUE(CriteriTecnici!$K4047,",","."),0))),4)&amp;""),",",".")&amp;", "&amp;CHAR(34)&amp;"denominator"&amp;CHAR(34)&amp;": "&amp;SUBSTITUTE(TRIM(ROUND(IFERROR(CriteriTecnici!$L4047*1,IFERROR(NUMBERVALUE(CriteriTecnici!$L4047,".",","),IFERROR(NUMBERVALUE(CriteriTecnici!$L4047,",","."),0))),4)&amp;""),",",".")&amp;", "&amp;CHAR(34)&amp;"flag"&amp;CHAR(34)&amp;": "&amp;SUBSTITUTE(TRIM(ROUND(IFERROR(CriteriTecnici!$M4047*1,IFERROR(NUMBERVALUE(CriteriTecnici!$M4047,".",","),IFERROR(NUMBERVALUE(CriteriTecnici!$M4047,",","."),0))),4)&amp;""),",",".")&amp;", "&amp;CHAR(34)&amp;"rawScore"&amp;CHAR(34)&amp;": "&amp;SUBSTITUTE(TRIM(ROUND(IFERROR(CriteriTecnici!$O4047*1,IFERROR(NUMBERVALUE(CriteriTecnici!$O4047,".",","),IFERROR(NUMBERVALUE(CriteriTecnici!$O4047,",","."),0))),4)&amp;""),",",".")&amp;CHAR(125)&amp;IF(TRUE,",",""))</f>
        <v/>
      </c>
    </row>
    <row r="4268">
      <c r="A4268" s="38">
        <f>IF(CriteriTecnici!$A4048="","","    "&amp;CHAR(123)&amp;CHAR(34)&amp;"bidderId"&amp;CHAR(34)&amp;": "&amp;CHAR(34)&amp;SUBSTITUTE(CriteriTecnici!$A4048,CHAR(34),"'")&amp;CHAR(34)&amp;", "&amp;CHAR(34)&amp;"lotId"&amp;CHAR(34)&amp;": "&amp;CHAR(34)&amp;SUBSTITUTE(CriteriTecnici!$C4048,CHAR(34),"'")&amp;CHAR(34)&amp;", "&amp;CHAR(34)&amp;"criterionId"&amp;CHAR(34)&amp;": "&amp;CHAR(34)&amp;SUBSTITUTE(CriteriTecnici!$D4048,CHAR(34),"'")&amp;CHAR(34)&amp;", "&amp;CHAR(34)&amp;"kind"&amp;CHAR(34)&amp;": "&amp;CHAR(34)&amp;SUBSTITUTE(CriteriTecnici!$F4048,CHAR(34),"'")&amp;CHAR(34)&amp;", "&amp;CHAR(34)&amp;"value"&amp;CHAR(34)&amp;": "&amp;SUBSTITUTE(TRIM(ROUND(IFERROR(CriteriTecnici!$N4048*1,IFERROR(NUMBERVALUE(CriteriTecnici!$N4048,".",","),IFERROR(NUMBERVALUE(CriteriTecnici!$N4048,",","."),0))),4)&amp;""),",",".")&amp;", "&amp;CHAR(34)&amp;"numerator"&amp;CHAR(34)&amp;": "&amp;SUBSTITUTE(TRIM(ROUND(IFERROR(CriteriTecnici!$K4048*1,IFERROR(NUMBERVALUE(CriteriTecnici!$K4048,".",","),IFERROR(NUMBERVALUE(CriteriTecnici!$K4048,",","."),0))),4)&amp;""),",",".")&amp;", "&amp;CHAR(34)&amp;"denominator"&amp;CHAR(34)&amp;": "&amp;SUBSTITUTE(TRIM(ROUND(IFERROR(CriteriTecnici!$L4048*1,IFERROR(NUMBERVALUE(CriteriTecnici!$L4048,".",","),IFERROR(NUMBERVALUE(CriteriTecnici!$L4048,",","."),0))),4)&amp;""),",",".")&amp;", "&amp;CHAR(34)&amp;"flag"&amp;CHAR(34)&amp;": "&amp;SUBSTITUTE(TRIM(ROUND(IFERROR(CriteriTecnici!$M4048*1,IFERROR(NUMBERVALUE(CriteriTecnici!$M4048,".",","),IFERROR(NUMBERVALUE(CriteriTecnici!$M4048,",","."),0))),4)&amp;""),",",".")&amp;", "&amp;CHAR(34)&amp;"rawScore"&amp;CHAR(34)&amp;": "&amp;SUBSTITUTE(TRIM(ROUND(IFERROR(CriteriTecnici!$O4048*1,IFERROR(NUMBERVALUE(CriteriTecnici!$O4048,".",","),IFERROR(NUMBERVALUE(CriteriTecnici!$O4048,",","."),0))),4)&amp;""),",",".")&amp;CHAR(125)&amp;IF(TRUE,",",""))</f>
        <v/>
      </c>
    </row>
    <row r="4269">
      <c r="A4269" s="38">
        <f>IF(CriteriTecnici!$A4049="","","    "&amp;CHAR(123)&amp;CHAR(34)&amp;"bidderId"&amp;CHAR(34)&amp;": "&amp;CHAR(34)&amp;SUBSTITUTE(CriteriTecnici!$A4049,CHAR(34),"'")&amp;CHAR(34)&amp;", "&amp;CHAR(34)&amp;"lotId"&amp;CHAR(34)&amp;": "&amp;CHAR(34)&amp;SUBSTITUTE(CriteriTecnici!$C4049,CHAR(34),"'")&amp;CHAR(34)&amp;", "&amp;CHAR(34)&amp;"criterionId"&amp;CHAR(34)&amp;": "&amp;CHAR(34)&amp;SUBSTITUTE(CriteriTecnici!$D4049,CHAR(34),"'")&amp;CHAR(34)&amp;", "&amp;CHAR(34)&amp;"kind"&amp;CHAR(34)&amp;": "&amp;CHAR(34)&amp;SUBSTITUTE(CriteriTecnici!$F4049,CHAR(34),"'")&amp;CHAR(34)&amp;", "&amp;CHAR(34)&amp;"value"&amp;CHAR(34)&amp;": "&amp;SUBSTITUTE(TRIM(ROUND(IFERROR(CriteriTecnici!$N4049*1,IFERROR(NUMBERVALUE(CriteriTecnici!$N4049,".",","),IFERROR(NUMBERVALUE(CriteriTecnici!$N4049,",","."),0))),4)&amp;""),",",".")&amp;", "&amp;CHAR(34)&amp;"numerator"&amp;CHAR(34)&amp;": "&amp;SUBSTITUTE(TRIM(ROUND(IFERROR(CriteriTecnici!$K4049*1,IFERROR(NUMBERVALUE(CriteriTecnici!$K4049,".",","),IFERROR(NUMBERVALUE(CriteriTecnici!$K4049,",","."),0))),4)&amp;""),",",".")&amp;", "&amp;CHAR(34)&amp;"denominator"&amp;CHAR(34)&amp;": "&amp;SUBSTITUTE(TRIM(ROUND(IFERROR(CriteriTecnici!$L4049*1,IFERROR(NUMBERVALUE(CriteriTecnici!$L4049,".",","),IFERROR(NUMBERVALUE(CriteriTecnici!$L4049,",","."),0))),4)&amp;""),",",".")&amp;", "&amp;CHAR(34)&amp;"flag"&amp;CHAR(34)&amp;": "&amp;SUBSTITUTE(TRIM(ROUND(IFERROR(CriteriTecnici!$M4049*1,IFERROR(NUMBERVALUE(CriteriTecnici!$M4049,".",","),IFERROR(NUMBERVALUE(CriteriTecnici!$M4049,",","."),0))),4)&amp;""),",",".")&amp;", "&amp;CHAR(34)&amp;"rawScore"&amp;CHAR(34)&amp;": "&amp;SUBSTITUTE(TRIM(ROUND(IFERROR(CriteriTecnici!$O4049*1,IFERROR(NUMBERVALUE(CriteriTecnici!$O4049,".",","),IFERROR(NUMBERVALUE(CriteriTecnici!$O4049,",","."),0))),4)&amp;""),",",".")&amp;CHAR(125)&amp;IF(TRUE,",",""))</f>
        <v/>
      </c>
    </row>
    <row r="4270">
      <c r="A4270" s="38">
        <f>IF(CriteriTecnici!$A4050="","","    "&amp;CHAR(123)&amp;CHAR(34)&amp;"bidderId"&amp;CHAR(34)&amp;": "&amp;CHAR(34)&amp;SUBSTITUTE(CriteriTecnici!$A4050,CHAR(34),"'")&amp;CHAR(34)&amp;", "&amp;CHAR(34)&amp;"lotId"&amp;CHAR(34)&amp;": "&amp;CHAR(34)&amp;SUBSTITUTE(CriteriTecnici!$C4050,CHAR(34),"'")&amp;CHAR(34)&amp;", "&amp;CHAR(34)&amp;"criterionId"&amp;CHAR(34)&amp;": "&amp;CHAR(34)&amp;SUBSTITUTE(CriteriTecnici!$D4050,CHAR(34),"'")&amp;CHAR(34)&amp;", "&amp;CHAR(34)&amp;"kind"&amp;CHAR(34)&amp;": "&amp;CHAR(34)&amp;SUBSTITUTE(CriteriTecnici!$F4050,CHAR(34),"'")&amp;CHAR(34)&amp;", "&amp;CHAR(34)&amp;"value"&amp;CHAR(34)&amp;": "&amp;SUBSTITUTE(TRIM(ROUND(IFERROR(CriteriTecnici!$N4050*1,IFERROR(NUMBERVALUE(CriteriTecnici!$N4050,".",","),IFERROR(NUMBERVALUE(CriteriTecnici!$N4050,",","."),0))),4)&amp;""),",",".")&amp;", "&amp;CHAR(34)&amp;"numerator"&amp;CHAR(34)&amp;": "&amp;SUBSTITUTE(TRIM(ROUND(IFERROR(CriteriTecnici!$K4050*1,IFERROR(NUMBERVALUE(CriteriTecnici!$K4050,".",","),IFERROR(NUMBERVALUE(CriteriTecnici!$K4050,",","."),0))),4)&amp;""),",",".")&amp;", "&amp;CHAR(34)&amp;"denominator"&amp;CHAR(34)&amp;": "&amp;SUBSTITUTE(TRIM(ROUND(IFERROR(CriteriTecnici!$L4050*1,IFERROR(NUMBERVALUE(CriteriTecnici!$L4050,".",","),IFERROR(NUMBERVALUE(CriteriTecnici!$L4050,",","."),0))),4)&amp;""),",",".")&amp;", "&amp;CHAR(34)&amp;"flag"&amp;CHAR(34)&amp;": "&amp;SUBSTITUTE(TRIM(ROUND(IFERROR(CriteriTecnici!$M4050*1,IFERROR(NUMBERVALUE(CriteriTecnici!$M4050,".",","),IFERROR(NUMBERVALUE(CriteriTecnici!$M4050,",","."),0))),4)&amp;""),",",".")&amp;", "&amp;CHAR(34)&amp;"rawScore"&amp;CHAR(34)&amp;": "&amp;SUBSTITUTE(TRIM(ROUND(IFERROR(CriteriTecnici!$O4050*1,IFERROR(NUMBERVALUE(CriteriTecnici!$O4050,".",","),IFERROR(NUMBERVALUE(CriteriTecnici!$O4050,",","."),0))),4)&amp;""),",",".")&amp;CHAR(125)&amp;IF(TRUE,",",""))</f>
        <v/>
      </c>
    </row>
    <row r="4271">
      <c r="A4271" s="38">
        <f>IF(CriteriTecnici!$A4051="","","    "&amp;CHAR(123)&amp;CHAR(34)&amp;"bidderId"&amp;CHAR(34)&amp;": "&amp;CHAR(34)&amp;SUBSTITUTE(CriteriTecnici!$A4051,CHAR(34),"'")&amp;CHAR(34)&amp;", "&amp;CHAR(34)&amp;"lotId"&amp;CHAR(34)&amp;": "&amp;CHAR(34)&amp;SUBSTITUTE(CriteriTecnici!$C4051,CHAR(34),"'")&amp;CHAR(34)&amp;", "&amp;CHAR(34)&amp;"criterionId"&amp;CHAR(34)&amp;": "&amp;CHAR(34)&amp;SUBSTITUTE(CriteriTecnici!$D4051,CHAR(34),"'")&amp;CHAR(34)&amp;", "&amp;CHAR(34)&amp;"kind"&amp;CHAR(34)&amp;": "&amp;CHAR(34)&amp;SUBSTITUTE(CriteriTecnici!$F4051,CHAR(34),"'")&amp;CHAR(34)&amp;", "&amp;CHAR(34)&amp;"value"&amp;CHAR(34)&amp;": "&amp;SUBSTITUTE(TRIM(ROUND(IFERROR(CriteriTecnici!$N4051*1,IFERROR(NUMBERVALUE(CriteriTecnici!$N4051,".",","),IFERROR(NUMBERVALUE(CriteriTecnici!$N4051,",","."),0))),4)&amp;""),",",".")&amp;", "&amp;CHAR(34)&amp;"numerator"&amp;CHAR(34)&amp;": "&amp;SUBSTITUTE(TRIM(ROUND(IFERROR(CriteriTecnici!$K4051*1,IFERROR(NUMBERVALUE(CriteriTecnici!$K4051,".",","),IFERROR(NUMBERVALUE(CriteriTecnici!$K4051,",","."),0))),4)&amp;""),",",".")&amp;", "&amp;CHAR(34)&amp;"denominator"&amp;CHAR(34)&amp;": "&amp;SUBSTITUTE(TRIM(ROUND(IFERROR(CriteriTecnici!$L4051*1,IFERROR(NUMBERVALUE(CriteriTecnici!$L4051,".",","),IFERROR(NUMBERVALUE(CriteriTecnici!$L4051,",","."),0))),4)&amp;""),",",".")&amp;", "&amp;CHAR(34)&amp;"flag"&amp;CHAR(34)&amp;": "&amp;SUBSTITUTE(TRIM(ROUND(IFERROR(CriteriTecnici!$M4051*1,IFERROR(NUMBERVALUE(CriteriTecnici!$M4051,".",","),IFERROR(NUMBERVALUE(CriteriTecnici!$M4051,",","."),0))),4)&amp;""),",",".")&amp;", "&amp;CHAR(34)&amp;"rawScore"&amp;CHAR(34)&amp;": "&amp;SUBSTITUTE(TRIM(ROUND(IFERROR(CriteriTecnici!$O4051*1,IFERROR(NUMBERVALUE(CriteriTecnici!$O4051,".",","),IFERROR(NUMBERVALUE(CriteriTecnici!$O4051,",","."),0))),4)&amp;""),",",".")&amp;CHAR(125)&amp;IF(TRUE,",",""))</f>
        <v/>
      </c>
    </row>
    <row r="4272">
      <c r="A4272" s="38">
        <f>IF(CriteriTecnici!$A4052="","","    "&amp;CHAR(123)&amp;CHAR(34)&amp;"bidderId"&amp;CHAR(34)&amp;": "&amp;CHAR(34)&amp;SUBSTITUTE(CriteriTecnici!$A4052,CHAR(34),"'")&amp;CHAR(34)&amp;", "&amp;CHAR(34)&amp;"lotId"&amp;CHAR(34)&amp;": "&amp;CHAR(34)&amp;SUBSTITUTE(CriteriTecnici!$C4052,CHAR(34),"'")&amp;CHAR(34)&amp;", "&amp;CHAR(34)&amp;"criterionId"&amp;CHAR(34)&amp;": "&amp;CHAR(34)&amp;SUBSTITUTE(CriteriTecnici!$D4052,CHAR(34),"'")&amp;CHAR(34)&amp;", "&amp;CHAR(34)&amp;"kind"&amp;CHAR(34)&amp;": "&amp;CHAR(34)&amp;SUBSTITUTE(CriteriTecnici!$F4052,CHAR(34),"'")&amp;CHAR(34)&amp;", "&amp;CHAR(34)&amp;"value"&amp;CHAR(34)&amp;": "&amp;SUBSTITUTE(TRIM(ROUND(IFERROR(CriteriTecnici!$N4052*1,IFERROR(NUMBERVALUE(CriteriTecnici!$N4052,".",","),IFERROR(NUMBERVALUE(CriteriTecnici!$N4052,",","."),0))),4)&amp;""),",",".")&amp;", "&amp;CHAR(34)&amp;"numerator"&amp;CHAR(34)&amp;": "&amp;SUBSTITUTE(TRIM(ROUND(IFERROR(CriteriTecnici!$K4052*1,IFERROR(NUMBERVALUE(CriteriTecnici!$K4052,".",","),IFERROR(NUMBERVALUE(CriteriTecnici!$K4052,",","."),0))),4)&amp;""),",",".")&amp;", "&amp;CHAR(34)&amp;"denominator"&amp;CHAR(34)&amp;": "&amp;SUBSTITUTE(TRIM(ROUND(IFERROR(CriteriTecnici!$L4052*1,IFERROR(NUMBERVALUE(CriteriTecnici!$L4052,".",","),IFERROR(NUMBERVALUE(CriteriTecnici!$L4052,",","."),0))),4)&amp;""),",",".")&amp;", "&amp;CHAR(34)&amp;"flag"&amp;CHAR(34)&amp;": "&amp;SUBSTITUTE(TRIM(ROUND(IFERROR(CriteriTecnici!$M4052*1,IFERROR(NUMBERVALUE(CriteriTecnici!$M4052,".",","),IFERROR(NUMBERVALUE(CriteriTecnici!$M4052,",","."),0))),4)&amp;""),",",".")&amp;", "&amp;CHAR(34)&amp;"rawScore"&amp;CHAR(34)&amp;": "&amp;SUBSTITUTE(TRIM(ROUND(IFERROR(CriteriTecnici!$O4052*1,IFERROR(NUMBERVALUE(CriteriTecnici!$O4052,".",","),IFERROR(NUMBERVALUE(CriteriTecnici!$O4052,",","."),0))),4)&amp;""),",",".")&amp;CHAR(125)&amp;IF(TRUE,",",""))</f>
        <v/>
      </c>
    </row>
    <row r="4273">
      <c r="A4273" s="38">
        <f>IF(CriteriTecnici!$A4053="","","    "&amp;CHAR(123)&amp;CHAR(34)&amp;"bidderId"&amp;CHAR(34)&amp;": "&amp;CHAR(34)&amp;SUBSTITUTE(CriteriTecnici!$A4053,CHAR(34),"'")&amp;CHAR(34)&amp;", "&amp;CHAR(34)&amp;"lotId"&amp;CHAR(34)&amp;": "&amp;CHAR(34)&amp;SUBSTITUTE(CriteriTecnici!$C4053,CHAR(34),"'")&amp;CHAR(34)&amp;", "&amp;CHAR(34)&amp;"criterionId"&amp;CHAR(34)&amp;": "&amp;CHAR(34)&amp;SUBSTITUTE(CriteriTecnici!$D4053,CHAR(34),"'")&amp;CHAR(34)&amp;", "&amp;CHAR(34)&amp;"kind"&amp;CHAR(34)&amp;": "&amp;CHAR(34)&amp;SUBSTITUTE(CriteriTecnici!$F4053,CHAR(34),"'")&amp;CHAR(34)&amp;", "&amp;CHAR(34)&amp;"value"&amp;CHAR(34)&amp;": "&amp;SUBSTITUTE(TRIM(ROUND(IFERROR(CriteriTecnici!$N4053*1,IFERROR(NUMBERVALUE(CriteriTecnici!$N4053,".",","),IFERROR(NUMBERVALUE(CriteriTecnici!$N4053,",","."),0))),4)&amp;""),",",".")&amp;", "&amp;CHAR(34)&amp;"numerator"&amp;CHAR(34)&amp;": "&amp;SUBSTITUTE(TRIM(ROUND(IFERROR(CriteriTecnici!$K4053*1,IFERROR(NUMBERVALUE(CriteriTecnici!$K4053,".",","),IFERROR(NUMBERVALUE(CriteriTecnici!$K4053,",","."),0))),4)&amp;""),",",".")&amp;", "&amp;CHAR(34)&amp;"denominator"&amp;CHAR(34)&amp;": "&amp;SUBSTITUTE(TRIM(ROUND(IFERROR(CriteriTecnici!$L4053*1,IFERROR(NUMBERVALUE(CriteriTecnici!$L4053,".",","),IFERROR(NUMBERVALUE(CriteriTecnici!$L4053,",","."),0))),4)&amp;""),",",".")&amp;", "&amp;CHAR(34)&amp;"flag"&amp;CHAR(34)&amp;": "&amp;SUBSTITUTE(TRIM(ROUND(IFERROR(CriteriTecnici!$M4053*1,IFERROR(NUMBERVALUE(CriteriTecnici!$M4053,".",","),IFERROR(NUMBERVALUE(CriteriTecnici!$M4053,",","."),0))),4)&amp;""),",",".")&amp;", "&amp;CHAR(34)&amp;"rawScore"&amp;CHAR(34)&amp;": "&amp;SUBSTITUTE(TRIM(ROUND(IFERROR(CriteriTecnici!$O4053*1,IFERROR(NUMBERVALUE(CriteriTecnici!$O4053,".",","),IFERROR(NUMBERVALUE(CriteriTecnici!$O4053,",","."),0))),4)&amp;""),",",".")&amp;CHAR(125)&amp;IF(TRUE,",",""))</f>
        <v/>
      </c>
    </row>
    <row r="4274">
      <c r="A4274" s="38">
        <f>IF(CriteriTecnici!$A4054="","","    "&amp;CHAR(123)&amp;CHAR(34)&amp;"bidderId"&amp;CHAR(34)&amp;": "&amp;CHAR(34)&amp;SUBSTITUTE(CriteriTecnici!$A4054,CHAR(34),"'")&amp;CHAR(34)&amp;", "&amp;CHAR(34)&amp;"lotId"&amp;CHAR(34)&amp;": "&amp;CHAR(34)&amp;SUBSTITUTE(CriteriTecnici!$C4054,CHAR(34),"'")&amp;CHAR(34)&amp;", "&amp;CHAR(34)&amp;"criterionId"&amp;CHAR(34)&amp;": "&amp;CHAR(34)&amp;SUBSTITUTE(CriteriTecnici!$D4054,CHAR(34),"'")&amp;CHAR(34)&amp;", "&amp;CHAR(34)&amp;"kind"&amp;CHAR(34)&amp;": "&amp;CHAR(34)&amp;SUBSTITUTE(CriteriTecnici!$F4054,CHAR(34),"'")&amp;CHAR(34)&amp;", "&amp;CHAR(34)&amp;"value"&amp;CHAR(34)&amp;": "&amp;SUBSTITUTE(TRIM(ROUND(IFERROR(CriteriTecnici!$N4054*1,IFERROR(NUMBERVALUE(CriteriTecnici!$N4054,".",","),IFERROR(NUMBERVALUE(CriteriTecnici!$N4054,",","."),0))),4)&amp;""),",",".")&amp;", "&amp;CHAR(34)&amp;"numerator"&amp;CHAR(34)&amp;": "&amp;SUBSTITUTE(TRIM(ROUND(IFERROR(CriteriTecnici!$K4054*1,IFERROR(NUMBERVALUE(CriteriTecnici!$K4054,".",","),IFERROR(NUMBERVALUE(CriteriTecnici!$K4054,",","."),0))),4)&amp;""),",",".")&amp;", "&amp;CHAR(34)&amp;"denominator"&amp;CHAR(34)&amp;": "&amp;SUBSTITUTE(TRIM(ROUND(IFERROR(CriteriTecnici!$L4054*1,IFERROR(NUMBERVALUE(CriteriTecnici!$L4054,".",","),IFERROR(NUMBERVALUE(CriteriTecnici!$L4054,",","."),0))),4)&amp;""),",",".")&amp;", "&amp;CHAR(34)&amp;"flag"&amp;CHAR(34)&amp;": "&amp;SUBSTITUTE(TRIM(ROUND(IFERROR(CriteriTecnici!$M4054*1,IFERROR(NUMBERVALUE(CriteriTecnici!$M4054,".",","),IFERROR(NUMBERVALUE(CriteriTecnici!$M4054,",","."),0))),4)&amp;""),",",".")&amp;", "&amp;CHAR(34)&amp;"rawScore"&amp;CHAR(34)&amp;": "&amp;SUBSTITUTE(TRIM(ROUND(IFERROR(CriteriTecnici!$O4054*1,IFERROR(NUMBERVALUE(CriteriTecnici!$O4054,".",","),IFERROR(NUMBERVALUE(CriteriTecnici!$O4054,",","."),0))),4)&amp;""),",",".")&amp;CHAR(125)&amp;IF(TRUE,",",""))</f>
        <v/>
      </c>
    </row>
    <row r="4275">
      <c r="A4275" s="38">
        <f>IF(CriteriTecnici!$A4055="","","    "&amp;CHAR(123)&amp;CHAR(34)&amp;"bidderId"&amp;CHAR(34)&amp;": "&amp;CHAR(34)&amp;SUBSTITUTE(CriteriTecnici!$A4055,CHAR(34),"'")&amp;CHAR(34)&amp;", "&amp;CHAR(34)&amp;"lotId"&amp;CHAR(34)&amp;": "&amp;CHAR(34)&amp;SUBSTITUTE(CriteriTecnici!$C4055,CHAR(34),"'")&amp;CHAR(34)&amp;", "&amp;CHAR(34)&amp;"criterionId"&amp;CHAR(34)&amp;": "&amp;CHAR(34)&amp;SUBSTITUTE(CriteriTecnici!$D4055,CHAR(34),"'")&amp;CHAR(34)&amp;", "&amp;CHAR(34)&amp;"kind"&amp;CHAR(34)&amp;": "&amp;CHAR(34)&amp;SUBSTITUTE(CriteriTecnici!$F4055,CHAR(34),"'")&amp;CHAR(34)&amp;", "&amp;CHAR(34)&amp;"value"&amp;CHAR(34)&amp;": "&amp;SUBSTITUTE(TRIM(ROUND(IFERROR(CriteriTecnici!$N4055*1,IFERROR(NUMBERVALUE(CriteriTecnici!$N4055,".",","),IFERROR(NUMBERVALUE(CriteriTecnici!$N4055,",","."),0))),4)&amp;""),",",".")&amp;", "&amp;CHAR(34)&amp;"numerator"&amp;CHAR(34)&amp;": "&amp;SUBSTITUTE(TRIM(ROUND(IFERROR(CriteriTecnici!$K4055*1,IFERROR(NUMBERVALUE(CriteriTecnici!$K4055,".",","),IFERROR(NUMBERVALUE(CriteriTecnici!$K4055,",","."),0))),4)&amp;""),",",".")&amp;", "&amp;CHAR(34)&amp;"denominator"&amp;CHAR(34)&amp;": "&amp;SUBSTITUTE(TRIM(ROUND(IFERROR(CriteriTecnici!$L4055*1,IFERROR(NUMBERVALUE(CriteriTecnici!$L4055,".",","),IFERROR(NUMBERVALUE(CriteriTecnici!$L4055,",","."),0))),4)&amp;""),",",".")&amp;", "&amp;CHAR(34)&amp;"flag"&amp;CHAR(34)&amp;": "&amp;SUBSTITUTE(TRIM(ROUND(IFERROR(CriteriTecnici!$M4055*1,IFERROR(NUMBERVALUE(CriteriTecnici!$M4055,".",","),IFERROR(NUMBERVALUE(CriteriTecnici!$M4055,",","."),0))),4)&amp;""),",",".")&amp;", "&amp;CHAR(34)&amp;"rawScore"&amp;CHAR(34)&amp;": "&amp;SUBSTITUTE(TRIM(ROUND(IFERROR(CriteriTecnici!$O4055*1,IFERROR(NUMBERVALUE(CriteriTecnici!$O4055,".",","),IFERROR(NUMBERVALUE(CriteriTecnici!$O4055,",","."),0))),4)&amp;""),",",".")&amp;CHAR(125)&amp;IF(TRUE,",",""))</f>
        <v/>
      </c>
    </row>
    <row r="4276">
      <c r="A4276" s="38">
        <f>IF(CriteriTecnici!$A4056="","","    "&amp;CHAR(123)&amp;CHAR(34)&amp;"bidderId"&amp;CHAR(34)&amp;": "&amp;CHAR(34)&amp;SUBSTITUTE(CriteriTecnici!$A4056,CHAR(34),"'")&amp;CHAR(34)&amp;", "&amp;CHAR(34)&amp;"lotId"&amp;CHAR(34)&amp;": "&amp;CHAR(34)&amp;SUBSTITUTE(CriteriTecnici!$C4056,CHAR(34),"'")&amp;CHAR(34)&amp;", "&amp;CHAR(34)&amp;"criterionId"&amp;CHAR(34)&amp;": "&amp;CHAR(34)&amp;SUBSTITUTE(CriteriTecnici!$D4056,CHAR(34),"'")&amp;CHAR(34)&amp;", "&amp;CHAR(34)&amp;"kind"&amp;CHAR(34)&amp;": "&amp;CHAR(34)&amp;SUBSTITUTE(CriteriTecnici!$F4056,CHAR(34),"'")&amp;CHAR(34)&amp;", "&amp;CHAR(34)&amp;"value"&amp;CHAR(34)&amp;": "&amp;SUBSTITUTE(TRIM(ROUND(IFERROR(CriteriTecnici!$N4056*1,IFERROR(NUMBERVALUE(CriteriTecnici!$N4056,".",","),IFERROR(NUMBERVALUE(CriteriTecnici!$N4056,",","."),0))),4)&amp;""),",",".")&amp;", "&amp;CHAR(34)&amp;"numerator"&amp;CHAR(34)&amp;": "&amp;SUBSTITUTE(TRIM(ROUND(IFERROR(CriteriTecnici!$K4056*1,IFERROR(NUMBERVALUE(CriteriTecnici!$K4056,".",","),IFERROR(NUMBERVALUE(CriteriTecnici!$K4056,",","."),0))),4)&amp;""),",",".")&amp;", "&amp;CHAR(34)&amp;"denominator"&amp;CHAR(34)&amp;": "&amp;SUBSTITUTE(TRIM(ROUND(IFERROR(CriteriTecnici!$L4056*1,IFERROR(NUMBERVALUE(CriteriTecnici!$L4056,".",","),IFERROR(NUMBERVALUE(CriteriTecnici!$L4056,",","."),0))),4)&amp;""),",",".")&amp;", "&amp;CHAR(34)&amp;"flag"&amp;CHAR(34)&amp;": "&amp;SUBSTITUTE(TRIM(ROUND(IFERROR(CriteriTecnici!$M4056*1,IFERROR(NUMBERVALUE(CriteriTecnici!$M4056,".",","),IFERROR(NUMBERVALUE(CriteriTecnici!$M4056,",","."),0))),4)&amp;""),",",".")&amp;", "&amp;CHAR(34)&amp;"rawScore"&amp;CHAR(34)&amp;": "&amp;SUBSTITUTE(TRIM(ROUND(IFERROR(CriteriTecnici!$O4056*1,IFERROR(NUMBERVALUE(CriteriTecnici!$O4056,".",","),IFERROR(NUMBERVALUE(CriteriTecnici!$O4056,",","."),0))),4)&amp;""),",",".")&amp;CHAR(125)&amp;IF(TRUE,",",""))</f>
        <v/>
      </c>
    </row>
    <row r="4277">
      <c r="A4277" s="38">
        <f>IF(CriteriTecnici!$A4057="","","    "&amp;CHAR(123)&amp;CHAR(34)&amp;"bidderId"&amp;CHAR(34)&amp;": "&amp;CHAR(34)&amp;SUBSTITUTE(CriteriTecnici!$A4057,CHAR(34),"'")&amp;CHAR(34)&amp;", "&amp;CHAR(34)&amp;"lotId"&amp;CHAR(34)&amp;": "&amp;CHAR(34)&amp;SUBSTITUTE(CriteriTecnici!$C4057,CHAR(34),"'")&amp;CHAR(34)&amp;", "&amp;CHAR(34)&amp;"criterionId"&amp;CHAR(34)&amp;": "&amp;CHAR(34)&amp;SUBSTITUTE(CriteriTecnici!$D4057,CHAR(34),"'")&amp;CHAR(34)&amp;", "&amp;CHAR(34)&amp;"kind"&amp;CHAR(34)&amp;": "&amp;CHAR(34)&amp;SUBSTITUTE(CriteriTecnici!$F4057,CHAR(34),"'")&amp;CHAR(34)&amp;", "&amp;CHAR(34)&amp;"value"&amp;CHAR(34)&amp;": "&amp;SUBSTITUTE(TRIM(ROUND(IFERROR(CriteriTecnici!$N4057*1,IFERROR(NUMBERVALUE(CriteriTecnici!$N4057,".",","),IFERROR(NUMBERVALUE(CriteriTecnici!$N4057,",","."),0))),4)&amp;""),",",".")&amp;", "&amp;CHAR(34)&amp;"numerator"&amp;CHAR(34)&amp;": "&amp;SUBSTITUTE(TRIM(ROUND(IFERROR(CriteriTecnici!$K4057*1,IFERROR(NUMBERVALUE(CriteriTecnici!$K4057,".",","),IFERROR(NUMBERVALUE(CriteriTecnici!$K4057,",","."),0))),4)&amp;""),",",".")&amp;", "&amp;CHAR(34)&amp;"denominator"&amp;CHAR(34)&amp;": "&amp;SUBSTITUTE(TRIM(ROUND(IFERROR(CriteriTecnici!$L4057*1,IFERROR(NUMBERVALUE(CriteriTecnici!$L4057,".",","),IFERROR(NUMBERVALUE(CriteriTecnici!$L4057,",","."),0))),4)&amp;""),",",".")&amp;", "&amp;CHAR(34)&amp;"flag"&amp;CHAR(34)&amp;": "&amp;SUBSTITUTE(TRIM(ROUND(IFERROR(CriteriTecnici!$M4057*1,IFERROR(NUMBERVALUE(CriteriTecnici!$M4057,".",","),IFERROR(NUMBERVALUE(CriteriTecnici!$M4057,",","."),0))),4)&amp;""),",",".")&amp;", "&amp;CHAR(34)&amp;"rawScore"&amp;CHAR(34)&amp;": "&amp;SUBSTITUTE(TRIM(ROUND(IFERROR(CriteriTecnici!$O4057*1,IFERROR(NUMBERVALUE(CriteriTecnici!$O4057,".",","),IFERROR(NUMBERVALUE(CriteriTecnici!$O4057,",","."),0))),4)&amp;""),",",".")&amp;CHAR(125)&amp;IF(TRUE,",",""))</f>
        <v/>
      </c>
    </row>
    <row r="4278">
      <c r="A4278" s="38">
        <f>IF(CriteriTecnici!$A4058="","","    "&amp;CHAR(123)&amp;CHAR(34)&amp;"bidderId"&amp;CHAR(34)&amp;": "&amp;CHAR(34)&amp;SUBSTITUTE(CriteriTecnici!$A4058,CHAR(34),"'")&amp;CHAR(34)&amp;", "&amp;CHAR(34)&amp;"lotId"&amp;CHAR(34)&amp;": "&amp;CHAR(34)&amp;SUBSTITUTE(CriteriTecnici!$C4058,CHAR(34),"'")&amp;CHAR(34)&amp;", "&amp;CHAR(34)&amp;"criterionId"&amp;CHAR(34)&amp;": "&amp;CHAR(34)&amp;SUBSTITUTE(CriteriTecnici!$D4058,CHAR(34),"'")&amp;CHAR(34)&amp;", "&amp;CHAR(34)&amp;"kind"&amp;CHAR(34)&amp;": "&amp;CHAR(34)&amp;SUBSTITUTE(CriteriTecnici!$F4058,CHAR(34),"'")&amp;CHAR(34)&amp;", "&amp;CHAR(34)&amp;"value"&amp;CHAR(34)&amp;": "&amp;SUBSTITUTE(TRIM(ROUND(IFERROR(CriteriTecnici!$N4058*1,IFERROR(NUMBERVALUE(CriteriTecnici!$N4058,".",","),IFERROR(NUMBERVALUE(CriteriTecnici!$N4058,",","."),0))),4)&amp;""),",",".")&amp;", "&amp;CHAR(34)&amp;"numerator"&amp;CHAR(34)&amp;": "&amp;SUBSTITUTE(TRIM(ROUND(IFERROR(CriteriTecnici!$K4058*1,IFERROR(NUMBERVALUE(CriteriTecnici!$K4058,".",","),IFERROR(NUMBERVALUE(CriteriTecnici!$K4058,",","."),0))),4)&amp;""),",",".")&amp;", "&amp;CHAR(34)&amp;"denominator"&amp;CHAR(34)&amp;": "&amp;SUBSTITUTE(TRIM(ROUND(IFERROR(CriteriTecnici!$L4058*1,IFERROR(NUMBERVALUE(CriteriTecnici!$L4058,".",","),IFERROR(NUMBERVALUE(CriteriTecnici!$L4058,",","."),0))),4)&amp;""),",",".")&amp;", "&amp;CHAR(34)&amp;"flag"&amp;CHAR(34)&amp;": "&amp;SUBSTITUTE(TRIM(ROUND(IFERROR(CriteriTecnici!$M4058*1,IFERROR(NUMBERVALUE(CriteriTecnici!$M4058,".",","),IFERROR(NUMBERVALUE(CriteriTecnici!$M4058,",","."),0))),4)&amp;""),",",".")&amp;", "&amp;CHAR(34)&amp;"rawScore"&amp;CHAR(34)&amp;": "&amp;SUBSTITUTE(TRIM(ROUND(IFERROR(CriteriTecnici!$O4058*1,IFERROR(NUMBERVALUE(CriteriTecnici!$O4058,".",","),IFERROR(NUMBERVALUE(CriteriTecnici!$O4058,",","."),0))),4)&amp;""),",",".")&amp;CHAR(125)&amp;IF(TRUE,",",""))</f>
        <v/>
      </c>
    </row>
    <row r="4279">
      <c r="A4279" s="38">
        <f>IF(CriteriTecnici!$A4059="","","    "&amp;CHAR(123)&amp;CHAR(34)&amp;"bidderId"&amp;CHAR(34)&amp;": "&amp;CHAR(34)&amp;SUBSTITUTE(CriteriTecnici!$A4059,CHAR(34),"'")&amp;CHAR(34)&amp;", "&amp;CHAR(34)&amp;"lotId"&amp;CHAR(34)&amp;": "&amp;CHAR(34)&amp;SUBSTITUTE(CriteriTecnici!$C4059,CHAR(34),"'")&amp;CHAR(34)&amp;", "&amp;CHAR(34)&amp;"criterionId"&amp;CHAR(34)&amp;": "&amp;CHAR(34)&amp;SUBSTITUTE(CriteriTecnici!$D4059,CHAR(34),"'")&amp;CHAR(34)&amp;", "&amp;CHAR(34)&amp;"kind"&amp;CHAR(34)&amp;": "&amp;CHAR(34)&amp;SUBSTITUTE(CriteriTecnici!$F4059,CHAR(34),"'")&amp;CHAR(34)&amp;", "&amp;CHAR(34)&amp;"value"&amp;CHAR(34)&amp;": "&amp;SUBSTITUTE(TRIM(ROUND(IFERROR(CriteriTecnici!$N4059*1,IFERROR(NUMBERVALUE(CriteriTecnici!$N4059,".",","),IFERROR(NUMBERVALUE(CriteriTecnici!$N4059,",","."),0))),4)&amp;""),",",".")&amp;", "&amp;CHAR(34)&amp;"numerator"&amp;CHAR(34)&amp;": "&amp;SUBSTITUTE(TRIM(ROUND(IFERROR(CriteriTecnici!$K4059*1,IFERROR(NUMBERVALUE(CriteriTecnici!$K4059,".",","),IFERROR(NUMBERVALUE(CriteriTecnici!$K4059,",","."),0))),4)&amp;""),",",".")&amp;", "&amp;CHAR(34)&amp;"denominator"&amp;CHAR(34)&amp;": "&amp;SUBSTITUTE(TRIM(ROUND(IFERROR(CriteriTecnici!$L4059*1,IFERROR(NUMBERVALUE(CriteriTecnici!$L4059,".",","),IFERROR(NUMBERVALUE(CriteriTecnici!$L4059,",","."),0))),4)&amp;""),",",".")&amp;", "&amp;CHAR(34)&amp;"flag"&amp;CHAR(34)&amp;": "&amp;SUBSTITUTE(TRIM(ROUND(IFERROR(CriteriTecnici!$M4059*1,IFERROR(NUMBERVALUE(CriteriTecnici!$M4059,".",","),IFERROR(NUMBERVALUE(CriteriTecnici!$M4059,",","."),0))),4)&amp;""),",",".")&amp;", "&amp;CHAR(34)&amp;"rawScore"&amp;CHAR(34)&amp;": "&amp;SUBSTITUTE(TRIM(ROUND(IFERROR(CriteriTecnici!$O4059*1,IFERROR(NUMBERVALUE(CriteriTecnici!$O4059,".",","),IFERROR(NUMBERVALUE(CriteriTecnici!$O4059,",","."),0))),4)&amp;""),",",".")&amp;CHAR(125)&amp;IF(TRUE,",",""))</f>
        <v/>
      </c>
    </row>
    <row r="4280">
      <c r="A4280" s="38">
        <f>IF(CriteriTecnici!$A4060="","","    "&amp;CHAR(123)&amp;CHAR(34)&amp;"bidderId"&amp;CHAR(34)&amp;": "&amp;CHAR(34)&amp;SUBSTITUTE(CriteriTecnici!$A4060,CHAR(34),"'")&amp;CHAR(34)&amp;", "&amp;CHAR(34)&amp;"lotId"&amp;CHAR(34)&amp;": "&amp;CHAR(34)&amp;SUBSTITUTE(CriteriTecnici!$C4060,CHAR(34),"'")&amp;CHAR(34)&amp;", "&amp;CHAR(34)&amp;"criterionId"&amp;CHAR(34)&amp;": "&amp;CHAR(34)&amp;SUBSTITUTE(CriteriTecnici!$D4060,CHAR(34),"'")&amp;CHAR(34)&amp;", "&amp;CHAR(34)&amp;"kind"&amp;CHAR(34)&amp;": "&amp;CHAR(34)&amp;SUBSTITUTE(CriteriTecnici!$F4060,CHAR(34),"'")&amp;CHAR(34)&amp;", "&amp;CHAR(34)&amp;"value"&amp;CHAR(34)&amp;": "&amp;SUBSTITUTE(TRIM(ROUND(IFERROR(CriteriTecnici!$N4060*1,IFERROR(NUMBERVALUE(CriteriTecnici!$N4060,".",","),IFERROR(NUMBERVALUE(CriteriTecnici!$N4060,",","."),0))),4)&amp;""),",",".")&amp;", "&amp;CHAR(34)&amp;"numerator"&amp;CHAR(34)&amp;": "&amp;SUBSTITUTE(TRIM(ROUND(IFERROR(CriteriTecnici!$K4060*1,IFERROR(NUMBERVALUE(CriteriTecnici!$K4060,".",","),IFERROR(NUMBERVALUE(CriteriTecnici!$K4060,",","."),0))),4)&amp;""),",",".")&amp;", "&amp;CHAR(34)&amp;"denominator"&amp;CHAR(34)&amp;": "&amp;SUBSTITUTE(TRIM(ROUND(IFERROR(CriteriTecnici!$L4060*1,IFERROR(NUMBERVALUE(CriteriTecnici!$L4060,".",","),IFERROR(NUMBERVALUE(CriteriTecnici!$L4060,",","."),0))),4)&amp;""),",",".")&amp;", "&amp;CHAR(34)&amp;"flag"&amp;CHAR(34)&amp;": "&amp;SUBSTITUTE(TRIM(ROUND(IFERROR(CriteriTecnici!$M4060*1,IFERROR(NUMBERVALUE(CriteriTecnici!$M4060,".",","),IFERROR(NUMBERVALUE(CriteriTecnici!$M4060,",","."),0))),4)&amp;""),",",".")&amp;", "&amp;CHAR(34)&amp;"rawScore"&amp;CHAR(34)&amp;": "&amp;SUBSTITUTE(TRIM(ROUND(IFERROR(CriteriTecnici!$O4060*1,IFERROR(NUMBERVALUE(CriteriTecnici!$O4060,".",","),IFERROR(NUMBERVALUE(CriteriTecnici!$O4060,",","."),0))),4)&amp;""),",",".")&amp;CHAR(125)&amp;IF(TRUE,",",""))</f>
        <v/>
      </c>
    </row>
    <row r="4281">
      <c r="A4281" s="38">
        <f>IF(CriteriTecnici!$A4061="","","    "&amp;CHAR(123)&amp;CHAR(34)&amp;"bidderId"&amp;CHAR(34)&amp;": "&amp;CHAR(34)&amp;SUBSTITUTE(CriteriTecnici!$A4061,CHAR(34),"'")&amp;CHAR(34)&amp;", "&amp;CHAR(34)&amp;"lotId"&amp;CHAR(34)&amp;": "&amp;CHAR(34)&amp;SUBSTITUTE(CriteriTecnici!$C4061,CHAR(34),"'")&amp;CHAR(34)&amp;", "&amp;CHAR(34)&amp;"criterionId"&amp;CHAR(34)&amp;": "&amp;CHAR(34)&amp;SUBSTITUTE(CriteriTecnici!$D4061,CHAR(34),"'")&amp;CHAR(34)&amp;", "&amp;CHAR(34)&amp;"kind"&amp;CHAR(34)&amp;": "&amp;CHAR(34)&amp;SUBSTITUTE(CriteriTecnici!$F4061,CHAR(34),"'")&amp;CHAR(34)&amp;", "&amp;CHAR(34)&amp;"value"&amp;CHAR(34)&amp;": "&amp;SUBSTITUTE(TRIM(ROUND(IFERROR(CriteriTecnici!$N4061*1,IFERROR(NUMBERVALUE(CriteriTecnici!$N4061,".",","),IFERROR(NUMBERVALUE(CriteriTecnici!$N4061,",","."),0))),4)&amp;""),",",".")&amp;", "&amp;CHAR(34)&amp;"numerator"&amp;CHAR(34)&amp;": "&amp;SUBSTITUTE(TRIM(ROUND(IFERROR(CriteriTecnici!$K4061*1,IFERROR(NUMBERVALUE(CriteriTecnici!$K4061,".",","),IFERROR(NUMBERVALUE(CriteriTecnici!$K4061,",","."),0))),4)&amp;""),",",".")&amp;", "&amp;CHAR(34)&amp;"denominator"&amp;CHAR(34)&amp;": "&amp;SUBSTITUTE(TRIM(ROUND(IFERROR(CriteriTecnici!$L4061*1,IFERROR(NUMBERVALUE(CriteriTecnici!$L4061,".",","),IFERROR(NUMBERVALUE(CriteriTecnici!$L4061,",","."),0))),4)&amp;""),",",".")&amp;", "&amp;CHAR(34)&amp;"flag"&amp;CHAR(34)&amp;": "&amp;SUBSTITUTE(TRIM(ROUND(IFERROR(CriteriTecnici!$M4061*1,IFERROR(NUMBERVALUE(CriteriTecnici!$M4061,".",","),IFERROR(NUMBERVALUE(CriteriTecnici!$M4061,",","."),0))),4)&amp;""),",",".")&amp;", "&amp;CHAR(34)&amp;"rawScore"&amp;CHAR(34)&amp;": "&amp;SUBSTITUTE(TRIM(ROUND(IFERROR(CriteriTecnici!$O4061*1,IFERROR(NUMBERVALUE(CriteriTecnici!$O4061,".",","),IFERROR(NUMBERVALUE(CriteriTecnici!$O4061,",","."),0))),4)&amp;""),",",".")&amp;CHAR(125)&amp;IF(TRUE,",",""))</f>
        <v/>
      </c>
    </row>
    <row r="4282">
      <c r="A4282" s="38">
        <f>IF(CriteriTecnici!$A4062="","","    "&amp;CHAR(123)&amp;CHAR(34)&amp;"bidderId"&amp;CHAR(34)&amp;": "&amp;CHAR(34)&amp;SUBSTITUTE(CriteriTecnici!$A4062,CHAR(34),"'")&amp;CHAR(34)&amp;", "&amp;CHAR(34)&amp;"lotId"&amp;CHAR(34)&amp;": "&amp;CHAR(34)&amp;SUBSTITUTE(CriteriTecnici!$C4062,CHAR(34),"'")&amp;CHAR(34)&amp;", "&amp;CHAR(34)&amp;"criterionId"&amp;CHAR(34)&amp;": "&amp;CHAR(34)&amp;SUBSTITUTE(CriteriTecnici!$D4062,CHAR(34),"'")&amp;CHAR(34)&amp;", "&amp;CHAR(34)&amp;"kind"&amp;CHAR(34)&amp;": "&amp;CHAR(34)&amp;SUBSTITUTE(CriteriTecnici!$F4062,CHAR(34),"'")&amp;CHAR(34)&amp;", "&amp;CHAR(34)&amp;"value"&amp;CHAR(34)&amp;": "&amp;SUBSTITUTE(TRIM(ROUND(IFERROR(CriteriTecnici!$N4062*1,IFERROR(NUMBERVALUE(CriteriTecnici!$N4062,".",","),IFERROR(NUMBERVALUE(CriteriTecnici!$N4062,",","."),0))),4)&amp;""),",",".")&amp;", "&amp;CHAR(34)&amp;"numerator"&amp;CHAR(34)&amp;": "&amp;SUBSTITUTE(TRIM(ROUND(IFERROR(CriteriTecnici!$K4062*1,IFERROR(NUMBERVALUE(CriteriTecnici!$K4062,".",","),IFERROR(NUMBERVALUE(CriteriTecnici!$K4062,",","."),0))),4)&amp;""),",",".")&amp;", "&amp;CHAR(34)&amp;"denominator"&amp;CHAR(34)&amp;": "&amp;SUBSTITUTE(TRIM(ROUND(IFERROR(CriteriTecnici!$L4062*1,IFERROR(NUMBERVALUE(CriteriTecnici!$L4062,".",","),IFERROR(NUMBERVALUE(CriteriTecnici!$L4062,",","."),0))),4)&amp;""),",",".")&amp;", "&amp;CHAR(34)&amp;"flag"&amp;CHAR(34)&amp;": "&amp;SUBSTITUTE(TRIM(ROUND(IFERROR(CriteriTecnici!$M4062*1,IFERROR(NUMBERVALUE(CriteriTecnici!$M4062,".",","),IFERROR(NUMBERVALUE(CriteriTecnici!$M4062,",","."),0))),4)&amp;""),",",".")&amp;", "&amp;CHAR(34)&amp;"rawScore"&amp;CHAR(34)&amp;": "&amp;SUBSTITUTE(TRIM(ROUND(IFERROR(CriteriTecnici!$O4062*1,IFERROR(NUMBERVALUE(CriteriTecnici!$O4062,".",","),IFERROR(NUMBERVALUE(CriteriTecnici!$O4062,",","."),0))),4)&amp;""),",",".")&amp;CHAR(125)&amp;IF(TRUE,",",""))</f>
        <v/>
      </c>
    </row>
    <row r="4283">
      <c r="A4283" s="38">
        <f>IF(CriteriTecnici!$A4063="","","    "&amp;CHAR(123)&amp;CHAR(34)&amp;"bidderId"&amp;CHAR(34)&amp;": "&amp;CHAR(34)&amp;SUBSTITUTE(CriteriTecnici!$A4063,CHAR(34),"'")&amp;CHAR(34)&amp;", "&amp;CHAR(34)&amp;"lotId"&amp;CHAR(34)&amp;": "&amp;CHAR(34)&amp;SUBSTITUTE(CriteriTecnici!$C4063,CHAR(34),"'")&amp;CHAR(34)&amp;", "&amp;CHAR(34)&amp;"criterionId"&amp;CHAR(34)&amp;": "&amp;CHAR(34)&amp;SUBSTITUTE(CriteriTecnici!$D4063,CHAR(34),"'")&amp;CHAR(34)&amp;", "&amp;CHAR(34)&amp;"kind"&amp;CHAR(34)&amp;": "&amp;CHAR(34)&amp;SUBSTITUTE(CriteriTecnici!$F4063,CHAR(34),"'")&amp;CHAR(34)&amp;", "&amp;CHAR(34)&amp;"value"&amp;CHAR(34)&amp;": "&amp;SUBSTITUTE(TRIM(ROUND(IFERROR(CriteriTecnici!$N4063*1,IFERROR(NUMBERVALUE(CriteriTecnici!$N4063,".",","),IFERROR(NUMBERVALUE(CriteriTecnici!$N4063,",","."),0))),4)&amp;""),",",".")&amp;", "&amp;CHAR(34)&amp;"numerator"&amp;CHAR(34)&amp;": "&amp;SUBSTITUTE(TRIM(ROUND(IFERROR(CriteriTecnici!$K4063*1,IFERROR(NUMBERVALUE(CriteriTecnici!$K4063,".",","),IFERROR(NUMBERVALUE(CriteriTecnici!$K4063,",","."),0))),4)&amp;""),",",".")&amp;", "&amp;CHAR(34)&amp;"denominator"&amp;CHAR(34)&amp;": "&amp;SUBSTITUTE(TRIM(ROUND(IFERROR(CriteriTecnici!$L4063*1,IFERROR(NUMBERVALUE(CriteriTecnici!$L4063,".",","),IFERROR(NUMBERVALUE(CriteriTecnici!$L4063,",","."),0))),4)&amp;""),",",".")&amp;", "&amp;CHAR(34)&amp;"flag"&amp;CHAR(34)&amp;": "&amp;SUBSTITUTE(TRIM(ROUND(IFERROR(CriteriTecnici!$M4063*1,IFERROR(NUMBERVALUE(CriteriTecnici!$M4063,".",","),IFERROR(NUMBERVALUE(CriteriTecnici!$M4063,",","."),0))),4)&amp;""),",",".")&amp;", "&amp;CHAR(34)&amp;"rawScore"&amp;CHAR(34)&amp;": "&amp;SUBSTITUTE(TRIM(ROUND(IFERROR(CriteriTecnici!$O4063*1,IFERROR(NUMBERVALUE(CriteriTecnici!$O4063,".",","),IFERROR(NUMBERVALUE(CriteriTecnici!$O4063,",","."),0))),4)&amp;""),",",".")&amp;CHAR(125)&amp;IF(TRUE,",",""))</f>
        <v/>
      </c>
    </row>
    <row r="4284">
      <c r="A4284" s="38">
        <f>IF(CriteriTecnici!$A4064="","","    "&amp;CHAR(123)&amp;CHAR(34)&amp;"bidderId"&amp;CHAR(34)&amp;": "&amp;CHAR(34)&amp;SUBSTITUTE(CriteriTecnici!$A4064,CHAR(34),"'")&amp;CHAR(34)&amp;", "&amp;CHAR(34)&amp;"lotId"&amp;CHAR(34)&amp;": "&amp;CHAR(34)&amp;SUBSTITUTE(CriteriTecnici!$C4064,CHAR(34),"'")&amp;CHAR(34)&amp;", "&amp;CHAR(34)&amp;"criterionId"&amp;CHAR(34)&amp;": "&amp;CHAR(34)&amp;SUBSTITUTE(CriteriTecnici!$D4064,CHAR(34),"'")&amp;CHAR(34)&amp;", "&amp;CHAR(34)&amp;"kind"&amp;CHAR(34)&amp;": "&amp;CHAR(34)&amp;SUBSTITUTE(CriteriTecnici!$F4064,CHAR(34),"'")&amp;CHAR(34)&amp;", "&amp;CHAR(34)&amp;"value"&amp;CHAR(34)&amp;": "&amp;SUBSTITUTE(TRIM(ROUND(IFERROR(CriteriTecnici!$N4064*1,IFERROR(NUMBERVALUE(CriteriTecnici!$N4064,".",","),IFERROR(NUMBERVALUE(CriteriTecnici!$N4064,",","."),0))),4)&amp;""),",",".")&amp;", "&amp;CHAR(34)&amp;"numerator"&amp;CHAR(34)&amp;": "&amp;SUBSTITUTE(TRIM(ROUND(IFERROR(CriteriTecnici!$K4064*1,IFERROR(NUMBERVALUE(CriteriTecnici!$K4064,".",","),IFERROR(NUMBERVALUE(CriteriTecnici!$K4064,",","."),0))),4)&amp;""),",",".")&amp;", "&amp;CHAR(34)&amp;"denominator"&amp;CHAR(34)&amp;": "&amp;SUBSTITUTE(TRIM(ROUND(IFERROR(CriteriTecnici!$L4064*1,IFERROR(NUMBERVALUE(CriteriTecnici!$L4064,".",","),IFERROR(NUMBERVALUE(CriteriTecnici!$L4064,",","."),0))),4)&amp;""),",",".")&amp;", "&amp;CHAR(34)&amp;"flag"&amp;CHAR(34)&amp;": "&amp;SUBSTITUTE(TRIM(ROUND(IFERROR(CriteriTecnici!$M4064*1,IFERROR(NUMBERVALUE(CriteriTecnici!$M4064,".",","),IFERROR(NUMBERVALUE(CriteriTecnici!$M4064,",","."),0))),4)&amp;""),",",".")&amp;", "&amp;CHAR(34)&amp;"rawScore"&amp;CHAR(34)&amp;": "&amp;SUBSTITUTE(TRIM(ROUND(IFERROR(CriteriTecnici!$O4064*1,IFERROR(NUMBERVALUE(CriteriTecnici!$O4064,".",","),IFERROR(NUMBERVALUE(CriteriTecnici!$O4064,",","."),0))),4)&amp;""),",",".")&amp;CHAR(125)&amp;IF(TRUE,",",""))</f>
        <v/>
      </c>
    </row>
    <row r="4285">
      <c r="A4285" s="38">
        <f>IF(CriteriTecnici!$A4065="","","    "&amp;CHAR(123)&amp;CHAR(34)&amp;"bidderId"&amp;CHAR(34)&amp;": "&amp;CHAR(34)&amp;SUBSTITUTE(CriteriTecnici!$A4065,CHAR(34),"'")&amp;CHAR(34)&amp;", "&amp;CHAR(34)&amp;"lotId"&amp;CHAR(34)&amp;": "&amp;CHAR(34)&amp;SUBSTITUTE(CriteriTecnici!$C4065,CHAR(34),"'")&amp;CHAR(34)&amp;", "&amp;CHAR(34)&amp;"criterionId"&amp;CHAR(34)&amp;": "&amp;CHAR(34)&amp;SUBSTITUTE(CriteriTecnici!$D4065,CHAR(34),"'")&amp;CHAR(34)&amp;", "&amp;CHAR(34)&amp;"kind"&amp;CHAR(34)&amp;": "&amp;CHAR(34)&amp;SUBSTITUTE(CriteriTecnici!$F4065,CHAR(34),"'")&amp;CHAR(34)&amp;", "&amp;CHAR(34)&amp;"value"&amp;CHAR(34)&amp;": "&amp;SUBSTITUTE(TRIM(ROUND(IFERROR(CriteriTecnici!$N4065*1,IFERROR(NUMBERVALUE(CriteriTecnici!$N4065,".",","),IFERROR(NUMBERVALUE(CriteriTecnici!$N4065,",","."),0))),4)&amp;""),",",".")&amp;", "&amp;CHAR(34)&amp;"numerator"&amp;CHAR(34)&amp;": "&amp;SUBSTITUTE(TRIM(ROUND(IFERROR(CriteriTecnici!$K4065*1,IFERROR(NUMBERVALUE(CriteriTecnici!$K4065,".",","),IFERROR(NUMBERVALUE(CriteriTecnici!$K4065,",","."),0))),4)&amp;""),",",".")&amp;", "&amp;CHAR(34)&amp;"denominator"&amp;CHAR(34)&amp;": "&amp;SUBSTITUTE(TRIM(ROUND(IFERROR(CriteriTecnici!$L4065*1,IFERROR(NUMBERVALUE(CriteriTecnici!$L4065,".",","),IFERROR(NUMBERVALUE(CriteriTecnici!$L4065,",","."),0))),4)&amp;""),",",".")&amp;", "&amp;CHAR(34)&amp;"flag"&amp;CHAR(34)&amp;": "&amp;SUBSTITUTE(TRIM(ROUND(IFERROR(CriteriTecnici!$M4065*1,IFERROR(NUMBERVALUE(CriteriTecnici!$M4065,".",","),IFERROR(NUMBERVALUE(CriteriTecnici!$M4065,",","."),0))),4)&amp;""),",",".")&amp;", "&amp;CHAR(34)&amp;"rawScore"&amp;CHAR(34)&amp;": "&amp;SUBSTITUTE(TRIM(ROUND(IFERROR(CriteriTecnici!$O4065*1,IFERROR(NUMBERVALUE(CriteriTecnici!$O4065,".",","),IFERROR(NUMBERVALUE(CriteriTecnici!$O4065,",","."),0))),4)&amp;""),",",".")&amp;CHAR(125)&amp;IF(COUNTA(Offerte!$A133:$A$200)&gt;0,",",""))</f>
        <v/>
      </c>
    </row>
    <row r="4286">
      <c r="A4286" s="38">
        <f>IF(CriteriTecnici!$A4066="","","    "&amp;CHAR(123)&amp;CHAR(34)&amp;"bidderId"&amp;CHAR(34)&amp;": "&amp;CHAR(34)&amp;SUBSTITUTE(CriteriTecnici!$A4066,CHAR(34),"'")&amp;CHAR(34)&amp;", "&amp;CHAR(34)&amp;"lotId"&amp;CHAR(34)&amp;": "&amp;CHAR(34)&amp;SUBSTITUTE(CriteriTecnici!$C4066,CHAR(34),"'")&amp;CHAR(34)&amp;", "&amp;CHAR(34)&amp;"criterionId"&amp;CHAR(34)&amp;": "&amp;CHAR(34)&amp;SUBSTITUTE(CriteriTecnici!$D4066,CHAR(34),"'")&amp;CHAR(34)&amp;", "&amp;CHAR(34)&amp;"kind"&amp;CHAR(34)&amp;": "&amp;CHAR(34)&amp;SUBSTITUTE(CriteriTecnici!$F4066,CHAR(34),"'")&amp;CHAR(34)&amp;", "&amp;CHAR(34)&amp;"value"&amp;CHAR(34)&amp;": "&amp;SUBSTITUTE(TRIM(ROUND(IFERROR(CriteriTecnici!$N4066*1,IFERROR(NUMBERVALUE(CriteriTecnici!$N4066,".",","),IFERROR(NUMBERVALUE(CriteriTecnici!$N4066,",","."),0))),4)&amp;""),",",".")&amp;", "&amp;CHAR(34)&amp;"numerator"&amp;CHAR(34)&amp;": "&amp;SUBSTITUTE(TRIM(ROUND(IFERROR(CriteriTecnici!$K4066*1,IFERROR(NUMBERVALUE(CriteriTecnici!$K4066,".",","),IFERROR(NUMBERVALUE(CriteriTecnici!$K4066,",","."),0))),4)&amp;""),",",".")&amp;", "&amp;CHAR(34)&amp;"denominator"&amp;CHAR(34)&amp;": "&amp;SUBSTITUTE(TRIM(ROUND(IFERROR(CriteriTecnici!$L4066*1,IFERROR(NUMBERVALUE(CriteriTecnici!$L4066,".",","),IFERROR(NUMBERVALUE(CriteriTecnici!$L4066,",","."),0))),4)&amp;""),",",".")&amp;", "&amp;CHAR(34)&amp;"flag"&amp;CHAR(34)&amp;": "&amp;SUBSTITUTE(TRIM(ROUND(IFERROR(CriteriTecnici!$M4066*1,IFERROR(NUMBERVALUE(CriteriTecnici!$M4066,".",","),IFERROR(NUMBERVALUE(CriteriTecnici!$M4066,",","."),0))),4)&amp;""),",",".")&amp;", "&amp;CHAR(34)&amp;"rawScore"&amp;CHAR(34)&amp;": "&amp;SUBSTITUTE(TRIM(ROUND(IFERROR(CriteriTecnici!$O4066*1,IFERROR(NUMBERVALUE(CriteriTecnici!$O4066,".",","),IFERROR(NUMBERVALUE(CriteriTecnici!$O4066,",","."),0))),4)&amp;""),",",".")&amp;CHAR(125)&amp;IF(TRUE,",",""))</f>
        <v/>
      </c>
    </row>
    <row r="4287">
      <c r="A4287" s="38">
        <f>IF(CriteriTecnici!$A4067="","","    "&amp;CHAR(123)&amp;CHAR(34)&amp;"bidderId"&amp;CHAR(34)&amp;": "&amp;CHAR(34)&amp;SUBSTITUTE(CriteriTecnici!$A4067,CHAR(34),"'")&amp;CHAR(34)&amp;", "&amp;CHAR(34)&amp;"lotId"&amp;CHAR(34)&amp;": "&amp;CHAR(34)&amp;SUBSTITUTE(CriteriTecnici!$C4067,CHAR(34),"'")&amp;CHAR(34)&amp;", "&amp;CHAR(34)&amp;"criterionId"&amp;CHAR(34)&amp;": "&amp;CHAR(34)&amp;SUBSTITUTE(CriteriTecnici!$D4067,CHAR(34),"'")&amp;CHAR(34)&amp;", "&amp;CHAR(34)&amp;"kind"&amp;CHAR(34)&amp;": "&amp;CHAR(34)&amp;SUBSTITUTE(CriteriTecnici!$F4067,CHAR(34),"'")&amp;CHAR(34)&amp;", "&amp;CHAR(34)&amp;"value"&amp;CHAR(34)&amp;": "&amp;SUBSTITUTE(TRIM(ROUND(IFERROR(CriteriTecnici!$N4067*1,IFERROR(NUMBERVALUE(CriteriTecnici!$N4067,".",","),IFERROR(NUMBERVALUE(CriteriTecnici!$N4067,",","."),0))),4)&amp;""),",",".")&amp;", "&amp;CHAR(34)&amp;"numerator"&amp;CHAR(34)&amp;": "&amp;SUBSTITUTE(TRIM(ROUND(IFERROR(CriteriTecnici!$K4067*1,IFERROR(NUMBERVALUE(CriteriTecnici!$K4067,".",","),IFERROR(NUMBERVALUE(CriteriTecnici!$K4067,",","."),0))),4)&amp;""),",",".")&amp;", "&amp;CHAR(34)&amp;"denominator"&amp;CHAR(34)&amp;": "&amp;SUBSTITUTE(TRIM(ROUND(IFERROR(CriteriTecnici!$L4067*1,IFERROR(NUMBERVALUE(CriteriTecnici!$L4067,".",","),IFERROR(NUMBERVALUE(CriteriTecnici!$L4067,",","."),0))),4)&amp;""),",",".")&amp;", "&amp;CHAR(34)&amp;"flag"&amp;CHAR(34)&amp;": "&amp;SUBSTITUTE(TRIM(ROUND(IFERROR(CriteriTecnici!$M4067*1,IFERROR(NUMBERVALUE(CriteriTecnici!$M4067,".",","),IFERROR(NUMBERVALUE(CriteriTecnici!$M4067,",","."),0))),4)&amp;""),",",".")&amp;", "&amp;CHAR(34)&amp;"rawScore"&amp;CHAR(34)&amp;": "&amp;SUBSTITUTE(TRIM(ROUND(IFERROR(CriteriTecnici!$O4067*1,IFERROR(NUMBERVALUE(CriteriTecnici!$O4067,".",","),IFERROR(NUMBERVALUE(CriteriTecnici!$O4067,",","."),0))),4)&amp;""),",",".")&amp;CHAR(125)&amp;IF(TRUE,",",""))</f>
        <v/>
      </c>
    </row>
    <row r="4288">
      <c r="A4288" s="38">
        <f>IF(CriteriTecnici!$A4068="","","    "&amp;CHAR(123)&amp;CHAR(34)&amp;"bidderId"&amp;CHAR(34)&amp;": "&amp;CHAR(34)&amp;SUBSTITUTE(CriteriTecnici!$A4068,CHAR(34),"'")&amp;CHAR(34)&amp;", "&amp;CHAR(34)&amp;"lotId"&amp;CHAR(34)&amp;": "&amp;CHAR(34)&amp;SUBSTITUTE(CriteriTecnici!$C4068,CHAR(34),"'")&amp;CHAR(34)&amp;", "&amp;CHAR(34)&amp;"criterionId"&amp;CHAR(34)&amp;": "&amp;CHAR(34)&amp;SUBSTITUTE(CriteriTecnici!$D4068,CHAR(34),"'")&amp;CHAR(34)&amp;", "&amp;CHAR(34)&amp;"kind"&amp;CHAR(34)&amp;": "&amp;CHAR(34)&amp;SUBSTITUTE(CriteriTecnici!$F4068,CHAR(34),"'")&amp;CHAR(34)&amp;", "&amp;CHAR(34)&amp;"value"&amp;CHAR(34)&amp;": "&amp;SUBSTITUTE(TRIM(ROUND(IFERROR(CriteriTecnici!$N4068*1,IFERROR(NUMBERVALUE(CriteriTecnici!$N4068,".",","),IFERROR(NUMBERVALUE(CriteriTecnici!$N4068,",","."),0))),4)&amp;""),",",".")&amp;", "&amp;CHAR(34)&amp;"numerator"&amp;CHAR(34)&amp;": "&amp;SUBSTITUTE(TRIM(ROUND(IFERROR(CriteriTecnici!$K4068*1,IFERROR(NUMBERVALUE(CriteriTecnici!$K4068,".",","),IFERROR(NUMBERVALUE(CriteriTecnici!$K4068,",","."),0))),4)&amp;""),",",".")&amp;", "&amp;CHAR(34)&amp;"denominator"&amp;CHAR(34)&amp;": "&amp;SUBSTITUTE(TRIM(ROUND(IFERROR(CriteriTecnici!$L4068*1,IFERROR(NUMBERVALUE(CriteriTecnici!$L4068,".",","),IFERROR(NUMBERVALUE(CriteriTecnici!$L4068,",","."),0))),4)&amp;""),",",".")&amp;", "&amp;CHAR(34)&amp;"flag"&amp;CHAR(34)&amp;": "&amp;SUBSTITUTE(TRIM(ROUND(IFERROR(CriteriTecnici!$M4068*1,IFERROR(NUMBERVALUE(CriteriTecnici!$M4068,".",","),IFERROR(NUMBERVALUE(CriteriTecnici!$M4068,",","."),0))),4)&amp;""),",",".")&amp;", "&amp;CHAR(34)&amp;"rawScore"&amp;CHAR(34)&amp;": "&amp;SUBSTITUTE(TRIM(ROUND(IFERROR(CriteriTecnici!$O4068*1,IFERROR(NUMBERVALUE(CriteriTecnici!$O4068,".",","),IFERROR(NUMBERVALUE(CriteriTecnici!$O4068,",","."),0))),4)&amp;""),",",".")&amp;CHAR(125)&amp;IF(TRUE,",",""))</f>
        <v/>
      </c>
    </row>
    <row r="4289">
      <c r="A4289" s="38">
        <f>IF(CriteriTecnici!$A4069="","","    "&amp;CHAR(123)&amp;CHAR(34)&amp;"bidderId"&amp;CHAR(34)&amp;": "&amp;CHAR(34)&amp;SUBSTITUTE(CriteriTecnici!$A4069,CHAR(34),"'")&amp;CHAR(34)&amp;", "&amp;CHAR(34)&amp;"lotId"&amp;CHAR(34)&amp;": "&amp;CHAR(34)&amp;SUBSTITUTE(CriteriTecnici!$C4069,CHAR(34),"'")&amp;CHAR(34)&amp;", "&amp;CHAR(34)&amp;"criterionId"&amp;CHAR(34)&amp;": "&amp;CHAR(34)&amp;SUBSTITUTE(CriteriTecnici!$D4069,CHAR(34),"'")&amp;CHAR(34)&amp;", "&amp;CHAR(34)&amp;"kind"&amp;CHAR(34)&amp;": "&amp;CHAR(34)&amp;SUBSTITUTE(CriteriTecnici!$F4069,CHAR(34),"'")&amp;CHAR(34)&amp;", "&amp;CHAR(34)&amp;"value"&amp;CHAR(34)&amp;": "&amp;SUBSTITUTE(TRIM(ROUND(IFERROR(CriteriTecnici!$N4069*1,IFERROR(NUMBERVALUE(CriteriTecnici!$N4069,".",","),IFERROR(NUMBERVALUE(CriteriTecnici!$N4069,",","."),0))),4)&amp;""),",",".")&amp;", "&amp;CHAR(34)&amp;"numerator"&amp;CHAR(34)&amp;": "&amp;SUBSTITUTE(TRIM(ROUND(IFERROR(CriteriTecnici!$K4069*1,IFERROR(NUMBERVALUE(CriteriTecnici!$K4069,".",","),IFERROR(NUMBERVALUE(CriteriTecnici!$K4069,",","."),0))),4)&amp;""),",",".")&amp;", "&amp;CHAR(34)&amp;"denominator"&amp;CHAR(34)&amp;": "&amp;SUBSTITUTE(TRIM(ROUND(IFERROR(CriteriTecnici!$L4069*1,IFERROR(NUMBERVALUE(CriteriTecnici!$L4069,".",","),IFERROR(NUMBERVALUE(CriteriTecnici!$L4069,",","."),0))),4)&amp;""),",",".")&amp;", "&amp;CHAR(34)&amp;"flag"&amp;CHAR(34)&amp;": "&amp;SUBSTITUTE(TRIM(ROUND(IFERROR(CriteriTecnici!$M4069*1,IFERROR(NUMBERVALUE(CriteriTecnici!$M4069,".",","),IFERROR(NUMBERVALUE(CriteriTecnici!$M4069,",","."),0))),4)&amp;""),",",".")&amp;", "&amp;CHAR(34)&amp;"rawScore"&amp;CHAR(34)&amp;": "&amp;SUBSTITUTE(TRIM(ROUND(IFERROR(CriteriTecnici!$O4069*1,IFERROR(NUMBERVALUE(CriteriTecnici!$O4069,".",","),IFERROR(NUMBERVALUE(CriteriTecnici!$O4069,",","."),0))),4)&amp;""),",",".")&amp;CHAR(125)&amp;IF(TRUE,",",""))</f>
        <v/>
      </c>
    </row>
    <row r="4290">
      <c r="A4290" s="38">
        <f>IF(CriteriTecnici!$A4070="","","    "&amp;CHAR(123)&amp;CHAR(34)&amp;"bidderId"&amp;CHAR(34)&amp;": "&amp;CHAR(34)&amp;SUBSTITUTE(CriteriTecnici!$A4070,CHAR(34),"'")&amp;CHAR(34)&amp;", "&amp;CHAR(34)&amp;"lotId"&amp;CHAR(34)&amp;": "&amp;CHAR(34)&amp;SUBSTITUTE(CriteriTecnici!$C4070,CHAR(34),"'")&amp;CHAR(34)&amp;", "&amp;CHAR(34)&amp;"criterionId"&amp;CHAR(34)&amp;": "&amp;CHAR(34)&amp;SUBSTITUTE(CriteriTecnici!$D4070,CHAR(34),"'")&amp;CHAR(34)&amp;", "&amp;CHAR(34)&amp;"kind"&amp;CHAR(34)&amp;": "&amp;CHAR(34)&amp;SUBSTITUTE(CriteriTecnici!$F4070,CHAR(34),"'")&amp;CHAR(34)&amp;", "&amp;CHAR(34)&amp;"value"&amp;CHAR(34)&amp;": "&amp;SUBSTITUTE(TRIM(ROUND(IFERROR(CriteriTecnici!$N4070*1,IFERROR(NUMBERVALUE(CriteriTecnici!$N4070,".",","),IFERROR(NUMBERVALUE(CriteriTecnici!$N4070,",","."),0))),4)&amp;""),",",".")&amp;", "&amp;CHAR(34)&amp;"numerator"&amp;CHAR(34)&amp;": "&amp;SUBSTITUTE(TRIM(ROUND(IFERROR(CriteriTecnici!$K4070*1,IFERROR(NUMBERVALUE(CriteriTecnici!$K4070,".",","),IFERROR(NUMBERVALUE(CriteriTecnici!$K4070,",","."),0))),4)&amp;""),",",".")&amp;", "&amp;CHAR(34)&amp;"denominator"&amp;CHAR(34)&amp;": "&amp;SUBSTITUTE(TRIM(ROUND(IFERROR(CriteriTecnici!$L4070*1,IFERROR(NUMBERVALUE(CriteriTecnici!$L4070,".",","),IFERROR(NUMBERVALUE(CriteriTecnici!$L4070,",","."),0))),4)&amp;""),",",".")&amp;", "&amp;CHAR(34)&amp;"flag"&amp;CHAR(34)&amp;": "&amp;SUBSTITUTE(TRIM(ROUND(IFERROR(CriteriTecnici!$M4070*1,IFERROR(NUMBERVALUE(CriteriTecnici!$M4070,".",","),IFERROR(NUMBERVALUE(CriteriTecnici!$M4070,",","."),0))),4)&amp;""),",",".")&amp;", "&amp;CHAR(34)&amp;"rawScore"&amp;CHAR(34)&amp;": "&amp;SUBSTITUTE(TRIM(ROUND(IFERROR(CriteriTecnici!$O4070*1,IFERROR(NUMBERVALUE(CriteriTecnici!$O4070,".",","),IFERROR(NUMBERVALUE(CriteriTecnici!$O4070,",","."),0))),4)&amp;""),",",".")&amp;CHAR(125)&amp;IF(TRUE,",",""))</f>
        <v/>
      </c>
    </row>
    <row r="4291">
      <c r="A4291" s="38">
        <f>IF(CriteriTecnici!$A4071="","","    "&amp;CHAR(123)&amp;CHAR(34)&amp;"bidderId"&amp;CHAR(34)&amp;": "&amp;CHAR(34)&amp;SUBSTITUTE(CriteriTecnici!$A4071,CHAR(34),"'")&amp;CHAR(34)&amp;", "&amp;CHAR(34)&amp;"lotId"&amp;CHAR(34)&amp;": "&amp;CHAR(34)&amp;SUBSTITUTE(CriteriTecnici!$C4071,CHAR(34),"'")&amp;CHAR(34)&amp;", "&amp;CHAR(34)&amp;"criterionId"&amp;CHAR(34)&amp;": "&amp;CHAR(34)&amp;SUBSTITUTE(CriteriTecnici!$D4071,CHAR(34),"'")&amp;CHAR(34)&amp;", "&amp;CHAR(34)&amp;"kind"&amp;CHAR(34)&amp;": "&amp;CHAR(34)&amp;SUBSTITUTE(CriteriTecnici!$F4071,CHAR(34),"'")&amp;CHAR(34)&amp;", "&amp;CHAR(34)&amp;"value"&amp;CHAR(34)&amp;": "&amp;SUBSTITUTE(TRIM(ROUND(IFERROR(CriteriTecnici!$N4071*1,IFERROR(NUMBERVALUE(CriteriTecnici!$N4071,".",","),IFERROR(NUMBERVALUE(CriteriTecnici!$N4071,",","."),0))),4)&amp;""),",",".")&amp;", "&amp;CHAR(34)&amp;"numerator"&amp;CHAR(34)&amp;": "&amp;SUBSTITUTE(TRIM(ROUND(IFERROR(CriteriTecnici!$K4071*1,IFERROR(NUMBERVALUE(CriteriTecnici!$K4071,".",","),IFERROR(NUMBERVALUE(CriteriTecnici!$K4071,",","."),0))),4)&amp;""),",",".")&amp;", "&amp;CHAR(34)&amp;"denominator"&amp;CHAR(34)&amp;": "&amp;SUBSTITUTE(TRIM(ROUND(IFERROR(CriteriTecnici!$L4071*1,IFERROR(NUMBERVALUE(CriteriTecnici!$L4071,".",","),IFERROR(NUMBERVALUE(CriteriTecnici!$L4071,",","."),0))),4)&amp;""),",",".")&amp;", "&amp;CHAR(34)&amp;"flag"&amp;CHAR(34)&amp;": "&amp;SUBSTITUTE(TRIM(ROUND(IFERROR(CriteriTecnici!$M4071*1,IFERROR(NUMBERVALUE(CriteriTecnici!$M4071,".",","),IFERROR(NUMBERVALUE(CriteriTecnici!$M4071,",","."),0))),4)&amp;""),",",".")&amp;", "&amp;CHAR(34)&amp;"rawScore"&amp;CHAR(34)&amp;": "&amp;SUBSTITUTE(TRIM(ROUND(IFERROR(CriteriTecnici!$O4071*1,IFERROR(NUMBERVALUE(CriteriTecnici!$O4071,".",","),IFERROR(NUMBERVALUE(CriteriTecnici!$O4071,",","."),0))),4)&amp;""),",",".")&amp;CHAR(125)&amp;IF(TRUE,",",""))</f>
        <v/>
      </c>
    </row>
    <row r="4292">
      <c r="A4292" s="38">
        <f>IF(CriteriTecnici!$A4072="","","    "&amp;CHAR(123)&amp;CHAR(34)&amp;"bidderId"&amp;CHAR(34)&amp;": "&amp;CHAR(34)&amp;SUBSTITUTE(CriteriTecnici!$A4072,CHAR(34),"'")&amp;CHAR(34)&amp;", "&amp;CHAR(34)&amp;"lotId"&amp;CHAR(34)&amp;": "&amp;CHAR(34)&amp;SUBSTITUTE(CriteriTecnici!$C4072,CHAR(34),"'")&amp;CHAR(34)&amp;", "&amp;CHAR(34)&amp;"criterionId"&amp;CHAR(34)&amp;": "&amp;CHAR(34)&amp;SUBSTITUTE(CriteriTecnici!$D4072,CHAR(34),"'")&amp;CHAR(34)&amp;", "&amp;CHAR(34)&amp;"kind"&amp;CHAR(34)&amp;": "&amp;CHAR(34)&amp;SUBSTITUTE(CriteriTecnici!$F4072,CHAR(34),"'")&amp;CHAR(34)&amp;", "&amp;CHAR(34)&amp;"value"&amp;CHAR(34)&amp;": "&amp;SUBSTITUTE(TRIM(ROUND(IFERROR(CriteriTecnici!$N4072*1,IFERROR(NUMBERVALUE(CriteriTecnici!$N4072,".",","),IFERROR(NUMBERVALUE(CriteriTecnici!$N4072,",","."),0))),4)&amp;""),",",".")&amp;", "&amp;CHAR(34)&amp;"numerator"&amp;CHAR(34)&amp;": "&amp;SUBSTITUTE(TRIM(ROUND(IFERROR(CriteriTecnici!$K4072*1,IFERROR(NUMBERVALUE(CriteriTecnici!$K4072,".",","),IFERROR(NUMBERVALUE(CriteriTecnici!$K4072,",","."),0))),4)&amp;""),",",".")&amp;", "&amp;CHAR(34)&amp;"denominator"&amp;CHAR(34)&amp;": "&amp;SUBSTITUTE(TRIM(ROUND(IFERROR(CriteriTecnici!$L4072*1,IFERROR(NUMBERVALUE(CriteriTecnici!$L4072,".",","),IFERROR(NUMBERVALUE(CriteriTecnici!$L4072,",","."),0))),4)&amp;""),",",".")&amp;", "&amp;CHAR(34)&amp;"flag"&amp;CHAR(34)&amp;": "&amp;SUBSTITUTE(TRIM(ROUND(IFERROR(CriteriTecnici!$M4072*1,IFERROR(NUMBERVALUE(CriteriTecnici!$M4072,".",","),IFERROR(NUMBERVALUE(CriteriTecnici!$M4072,",","."),0))),4)&amp;""),",",".")&amp;", "&amp;CHAR(34)&amp;"rawScore"&amp;CHAR(34)&amp;": "&amp;SUBSTITUTE(TRIM(ROUND(IFERROR(CriteriTecnici!$O4072*1,IFERROR(NUMBERVALUE(CriteriTecnici!$O4072,".",","),IFERROR(NUMBERVALUE(CriteriTecnici!$O4072,",","."),0))),4)&amp;""),",",".")&amp;CHAR(125)&amp;IF(TRUE,",",""))</f>
        <v/>
      </c>
    </row>
    <row r="4293">
      <c r="A4293" s="38">
        <f>IF(CriteriTecnici!$A4073="","","    "&amp;CHAR(123)&amp;CHAR(34)&amp;"bidderId"&amp;CHAR(34)&amp;": "&amp;CHAR(34)&amp;SUBSTITUTE(CriteriTecnici!$A4073,CHAR(34),"'")&amp;CHAR(34)&amp;", "&amp;CHAR(34)&amp;"lotId"&amp;CHAR(34)&amp;": "&amp;CHAR(34)&amp;SUBSTITUTE(CriteriTecnici!$C4073,CHAR(34),"'")&amp;CHAR(34)&amp;", "&amp;CHAR(34)&amp;"criterionId"&amp;CHAR(34)&amp;": "&amp;CHAR(34)&amp;SUBSTITUTE(CriteriTecnici!$D4073,CHAR(34),"'")&amp;CHAR(34)&amp;", "&amp;CHAR(34)&amp;"kind"&amp;CHAR(34)&amp;": "&amp;CHAR(34)&amp;SUBSTITUTE(CriteriTecnici!$F4073,CHAR(34),"'")&amp;CHAR(34)&amp;", "&amp;CHAR(34)&amp;"value"&amp;CHAR(34)&amp;": "&amp;SUBSTITUTE(TRIM(ROUND(IFERROR(CriteriTecnici!$N4073*1,IFERROR(NUMBERVALUE(CriteriTecnici!$N4073,".",","),IFERROR(NUMBERVALUE(CriteriTecnici!$N4073,",","."),0))),4)&amp;""),",",".")&amp;", "&amp;CHAR(34)&amp;"numerator"&amp;CHAR(34)&amp;": "&amp;SUBSTITUTE(TRIM(ROUND(IFERROR(CriteriTecnici!$K4073*1,IFERROR(NUMBERVALUE(CriteriTecnici!$K4073,".",","),IFERROR(NUMBERVALUE(CriteriTecnici!$K4073,",","."),0))),4)&amp;""),",",".")&amp;", "&amp;CHAR(34)&amp;"denominator"&amp;CHAR(34)&amp;": "&amp;SUBSTITUTE(TRIM(ROUND(IFERROR(CriteriTecnici!$L4073*1,IFERROR(NUMBERVALUE(CriteriTecnici!$L4073,".",","),IFERROR(NUMBERVALUE(CriteriTecnici!$L4073,",","."),0))),4)&amp;""),",",".")&amp;", "&amp;CHAR(34)&amp;"flag"&amp;CHAR(34)&amp;": "&amp;SUBSTITUTE(TRIM(ROUND(IFERROR(CriteriTecnici!$M4073*1,IFERROR(NUMBERVALUE(CriteriTecnici!$M4073,".",","),IFERROR(NUMBERVALUE(CriteriTecnici!$M4073,",","."),0))),4)&amp;""),",",".")&amp;", "&amp;CHAR(34)&amp;"rawScore"&amp;CHAR(34)&amp;": "&amp;SUBSTITUTE(TRIM(ROUND(IFERROR(CriteriTecnici!$O4073*1,IFERROR(NUMBERVALUE(CriteriTecnici!$O4073,".",","),IFERROR(NUMBERVALUE(CriteriTecnici!$O4073,",","."),0))),4)&amp;""),",",".")&amp;CHAR(125)&amp;IF(TRUE,",",""))</f>
        <v/>
      </c>
    </row>
    <row r="4294">
      <c r="A4294" s="38">
        <f>IF(CriteriTecnici!$A4074="","","    "&amp;CHAR(123)&amp;CHAR(34)&amp;"bidderId"&amp;CHAR(34)&amp;": "&amp;CHAR(34)&amp;SUBSTITUTE(CriteriTecnici!$A4074,CHAR(34),"'")&amp;CHAR(34)&amp;", "&amp;CHAR(34)&amp;"lotId"&amp;CHAR(34)&amp;": "&amp;CHAR(34)&amp;SUBSTITUTE(CriteriTecnici!$C4074,CHAR(34),"'")&amp;CHAR(34)&amp;", "&amp;CHAR(34)&amp;"criterionId"&amp;CHAR(34)&amp;": "&amp;CHAR(34)&amp;SUBSTITUTE(CriteriTecnici!$D4074,CHAR(34),"'")&amp;CHAR(34)&amp;", "&amp;CHAR(34)&amp;"kind"&amp;CHAR(34)&amp;": "&amp;CHAR(34)&amp;SUBSTITUTE(CriteriTecnici!$F4074,CHAR(34),"'")&amp;CHAR(34)&amp;", "&amp;CHAR(34)&amp;"value"&amp;CHAR(34)&amp;": "&amp;SUBSTITUTE(TRIM(ROUND(IFERROR(CriteriTecnici!$N4074*1,IFERROR(NUMBERVALUE(CriteriTecnici!$N4074,".",","),IFERROR(NUMBERVALUE(CriteriTecnici!$N4074,",","."),0))),4)&amp;""),",",".")&amp;", "&amp;CHAR(34)&amp;"numerator"&amp;CHAR(34)&amp;": "&amp;SUBSTITUTE(TRIM(ROUND(IFERROR(CriteriTecnici!$K4074*1,IFERROR(NUMBERVALUE(CriteriTecnici!$K4074,".",","),IFERROR(NUMBERVALUE(CriteriTecnici!$K4074,",","."),0))),4)&amp;""),",",".")&amp;", "&amp;CHAR(34)&amp;"denominator"&amp;CHAR(34)&amp;": "&amp;SUBSTITUTE(TRIM(ROUND(IFERROR(CriteriTecnici!$L4074*1,IFERROR(NUMBERVALUE(CriteriTecnici!$L4074,".",","),IFERROR(NUMBERVALUE(CriteriTecnici!$L4074,",","."),0))),4)&amp;""),",",".")&amp;", "&amp;CHAR(34)&amp;"flag"&amp;CHAR(34)&amp;": "&amp;SUBSTITUTE(TRIM(ROUND(IFERROR(CriteriTecnici!$M4074*1,IFERROR(NUMBERVALUE(CriteriTecnici!$M4074,".",","),IFERROR(NUMBERVALUE(CriteriTecnici!$M4074,",","."),0))),4)&amp;""),",",".")&amp;", "&amp;CHAR(34)&amp;"rawScore"&amp;CHAR(34)&amp;": "&amp;SUBSTITUTE(TRIM(ROUND(IFERROR(CriteriTecnici!$O4074*1,IFERROR(NUMBERVALUE(CriteriTecnici!$O4074,".",","),IFERROR(NUMBERVALUE(CriteriTecnici!$O4074,",","."),0))),4)&amp;""),",",".")&amp;CHAR(125)&amp;IF(TRUE,",",""))</f>
        <v/>
      </c>
    </row>
    <row r="4295">
      <c r="A4295" s="38">
        <f>IF(CriteriTecnici!$A4075="","","    "&amp;CHAR(123)&amp;CHAR(34)&amp;"bidderId"&amp;CHAR(34)&amp;": "&amp;CHAR(34)&amp;SUBSTITUTE(CriteriTecnici!$A4075,CHAR(34),"'")&amp;CHAR(34)&amp;", "&amp;CHAR(34)&amp;"lotId"&amp;CHAR(34)&amp;": "&amp;CHAR(34)&amp;SUBSTITUTE(CriteriTecnici!$C4075,CHAR(34),"'")&amp;CHAR(34)&amp;", "&amp;CHAR(34)&amp;"criterionId"&amp;CHAR(34)&amp;": "&amp;CHAR(34)&amp;SUBSTITUTE(CriteriTecnici!$D4075,CHAR(34),"'")&amp;CHAR(34)&amp;", "&amp;CHAR(34)&amp;"kind"&amp;CHAR(34)&amp;": "&amp;CHAR(34)&amp;SUBSTITUTE(CriteriTecnici!$F4075,CHAR(34),"'")&amp;CHAR(34)&amp;", "&amp;CHAR(34)&amp;"value"&amp;CHAR(34)&amp;": "&amp;SUBSTITUTE(TRIM(ROUND(IFERROR(CriteriTecnici!$N4075*1,IFERROR(NUMBERVALUE(CriteriTecnici!$N4075,".",","),IFERROR(NUMBERVALUE(CriteriTecnici!$N4075,",","."),0))),4)&amp;""),",",".")&amp;", "&amp;CHAR(34)&amp;"numerator"&amp;CHAR(34)&amp;": "&amp;SUBSTITUTE(TRIM(ROUND(IFERROR(CriteriTecnici!$K4075*1,IFERROR(NUMBERVALUE(CriteriTecnici!$K4075,".",","),IFERROR(NUMBERVALUE(CriteriTecnici!$K4075,",","."),0))),4)&amp;""),",",".")&amp;", "&amp;CHAR(34)&amp;"denominator"&amp;CHAR(34)&amp;": "&amp;SUBSTITUTE(TRIM(ROUND(IFERROR(CriteriTecnici!$L4075*1,IFERROR(NUMBERVALUE(CriteriTecnici!$L4075,".",","),IFERROR(NUMBERVALUE(CriteriTecnici!$L4075,",","."),0))),4)&amp;""),",",".")&amp;", "&amp;CHAR(34)&amp;"flag"&amp;CHAR(34)&amp;": "&amp;SUBSTITUTE(TRIM(ROUND(IFERROR(CriteriTecnici!$M4075*1,IFERROR(NUMBERVALUE(CriteriTecnici!$M4075,".",","),IFERROR(NUMBERVALUE(CriteriTecnici!$M4075,",","."),0))),4)&amp;""),",",".")&amp;", "&amp;CHAR(34)&amp;"rawScore"&amp;CHAR(34)&amp;": "&amp;SUBSTITUTE(TRIM(ROUND(IFERROR(CriteriTecnici!$O4075*1,IFERROR(NUMBERVALUE(CriteriTecnici!$O4075,".",","),IFERROR(NUMBERVALUE(CriteriTecnici!$O4075,",","."),0))),4)&amp;""),",",".")&amp;CHAR(125)&amp;IF(TRUE,",",""))</f>
        <v/>
      </c>
    </row>
    <row r="4296">
      <c r="A4296" s="38">
        <f>IF(CriteriTecnici!$A4076="","","    "&amp;CHAR(123)&amp;CHAR(34)&amp;"bidderId"&amp;CHAR(34)&amp;": "&amp;CHAR(34)&amp;SUBSTITUTE(CriteriTecnici!$A4076,CHAR(34),"'")&amp;CHAR(34)&amp;", "&amp;CHAR(34)&amp;"lotId"&amp;CHAR(34)&amp;": "&amp;CHAR(34)&amp;SUBSTITUTE(CriteriTecnici!$C4076,CHAR(34),"'")&amp;CHAR(34)&amp;", "&amp;CHAR(34)&amp;"criterionId"&amp;CHAR(34)&amp;": "&amp;CHAR(34)&amp;SUBSTITUTE(CriteriTecnici!$D4076,CHAR(34),"'")&amp;CHAR(34)&amp;", "&amp;CHAR(34)&amp;"kind"&amp;CHAR(34)&amp;": "&amp;CHAR(34)&amp;SUBSTITUTE(CriteriTecnici!$F4076,CHAR(34),"'")&amp;CHAR(34)&amp;", "&amp;CHAR(34)&amp;"value"&amp;CHAR(34)&amp;": "&amp;SUBSTITUTE(TRIM(ROUND(IFERROR(CriteriTecnici!$N4076*1,IFERROR(NUMBERVALUE(CriteriTecnici!$N4076,".",","),IFERROR(NUMBERVALUE(CriteriTecnici!$N4076,",","."),0))),4)&amp;""),",",".")&amp;", "&amp;CHAR(34)&amp;"numerator"&amp;CHAR(34)&amp;": "&amp;SUBSTITUTE(TRIM(ROUND(IFERROR(CriteriTecnici!$K4076*1,IFERROR(NUMBERVALUE(CriteriTecnici!$K4076,".",","),IFERROR(NUMBERVALUE(CriteriTecnici!$K4076,",","."),0))),4)&amp;""),",",".")&amp;", "&amp;CHAR(34)&amp;"denominator"&amp;CHAR(34)&amp;": "&amp;SUBSTITUTE(TRIM(ROUND(IFERROR(CriteriTecnici!$L4076*1,IFERROR(NUMBERVALUE(CriteriTecnici!$L4076,".",","),IFERROR(NUMBERVALUE(CriteriTecnici!$L4076,",","."),0))),4)&amp;""),",",".")&amp;", "&amp;CHAR(34)&amp;"flag"&amp;CHAR(34)&amp;": "&amp;SUBSTITUTE(TRIM(ROUND(IFERROR(CriteriTecnici!$M4076*1,IFERROR(NUMBERVALUE(CriteriTecnici!$M4076,".",","),IFERROR(NUMBERVALUE(CriteriTecnici!$M4076,",","."),0))),4)&amp;""),",",".")&amp;", "&amp;CHAR(34)&amp;"rawScore"&amp;CHAR(34)&amp;": "&amp;SUBSTITUTE(TRIM(ROUND(IFERROR(CriteriTecnici!$O4076*1,IFERROR(NUMBERVALUE(CriteriTecnici!$O4076,".",","),IFERROR(NUMBERVALUE(CriteriTecnici!$O4076,",","."),0))),4)&amp;""),",",".")&amp;CHAR(125)&amp;IF(TRUE,",",""))</f>
        <v/>
      </c>
    </row>
    <row r="4297">
      <c r="A4297" s="38">
        <f>IF(CriteriTecnici!$A4077="","","    "&amp;CHAR(123)&amp;CHAR(34)&amp;"bidderId"&amp;CHAR(34)&amp;": "&amp;CHAR(34)&amp;SUBSTITUTE(CriteriTecnici!$A4077,CHAR(34),"'")&amp;CHAR(34)&amp;", "&amp;CHAR(34)&amp;"lotId"&amp;CHAR(34)&amp;": "&amp;CHAR(34)&amp;SUBSTITUTE(CriteriTecnici!$C4077,CHAR(34),"'")&amp;CHAR(34)&amp;", "&amp;CHAR(34)&amp;"criterionId"&amp;CHAR(34)&amp;": "&amp;CHAR(34)&amp;SUBSTITUTE(CriteriTecnici!$D4077,CHAR(34),"'")&amp;CHAR(34)&amp;", "&amp;CHAR(34)&amp;"kind"&amp;CHAR(34)&amp;": "&amp;CHAR(34)&amp;SUBSTITUTE(CriteriTecnici!$F4077,CHAR(34),"'")&amp;CHAR(34)&amp;", "&amp;CHAR(34)&amp;"value"&amp;CHAR(34)&amp;": "&amp;SUBSTITUTE(TRIM(ROUND(IFERROR(CriteriTecnici!$N4077*1,IFERROR(NUMBERVALUE(CriteriTecnici!$N4077,".",","),IFERROR(NUMBERVALUE(CriteriTecnici!$N4077,",","."),0))),4)&amp;""),",",".")&amp;", "&amp;CHAR(34)&amp;"numerator"&amp;CHAR(34)&amp;": "&amp;SUBSTITUTE(TRIM(ROUND(IFERROR(CriteriTecnici!$K4077*1,IFERROR(NUMBERVALUE(CriteriTecnici!$K4077,".",","),IFERROR(NUMBERVALUE(CriteriTecnici!$K4077,",","."),0))),4)&amp;""),",",".")&amp;", "&amp;CHAR(34)&amp;"denominator"&amp;CHAR(34)&amp;": "&amp;SUBSTITUTE(TRIM(ROUND(IFERROR(CriteriTecnici!$L4077*1,IFERROR(NUMBERVALUE(CriteriTecnici!$L4077,".",","),IFERROR(NUMBERVALUE(CriteriTecnici!$L4077,",","."),0))),4)&amp;""),",",".")&amp;", "&amp;CHAR(34)&amp;"flag"&amp;CHAR(34)&amp;": "&amp;SUBSTITUTE(TRIM(ROUND(IFERROR(CriteriTecnici!$M4077*1,IFERROR(NUMBERVALUE(CriteriTecnici!$M4077,".",","),IFERROR(NUMBERVALUE(CriteriTecnici!$M4077,",","."),0))),4)&amp;""),",",".")&amp;", "&amp;CHAR(34)&amp;"rawScore"&amp;CHAR(34)&amp;": "&amp;SUBSTITUTE(TRIM(ROUND(IFERROR(CriteriTecnici!$O4077*1,IFERROR(NUMBERVALUE(CriteriTecnici!$O4077,".",","),IFERROR(NUMBERVALUE(CriteriTecnici!$O4077,",","."),0))),4)&amp;""),",",".")&amp;CHAR(125)&amp;IF(TRUE,",",""))</f>
        <v/>
      </c>
    </row>
    <row r="4298">
      <c r="A4298" s="38">
        <f>IF(CriteriTecnici!$A4078="","","    "&amp;CHAR(123)&amp;CHAR(34)&amp;"bidderId"&amp;CHAR(34)&amp;": "&amp;CHAR(34)&amp;SUBSTITUTE(CriteriTecnici!$A4078,CHAR(34),"'")&amp;CHAR(34)&amp;", "&amp;CHAR(34)&amp;"lotId"&amp;CHAR(34)&amp;": "&amp;CHAR(34)&amp;SUBSTITUTE(CriteriTecnici!$C4078,CHAR(34),"'")&amp;CHAR(34)&amp;", "&amp;CHAR(34)&amp;"criterionId"&amp;CHAR(34)&amp;": "&amp;CHAR(34)&amp;SUBSTITUTE(CriteriTecnici!$D4078,CHAR(34),"'")&amp;CHAR(34)&amp;", "&amp;CHAR(34)&amp;"kind"&amp;CHAR(34)&amp;": "&amp;CHAR(34)&amp;SUBSTITUTE(CriteriTecnici!$F4078,CHAR(34),"'")&amp;CHAR(34)&amp;", "&amp;CHAR(34)&amp;"value"&amp;CHAR(34)&amp;": "&amp;SUBSTITUTE(TRIM(ROUND(IFERROR(CriteriTecnici!$N4078*1,IFERROR(NUMBERVALUE(CriteriTecnici!$N4078,".",","),IFERROR(NUMBERVALUE(CriteriTecnici!$N4078,",","."),0))),4)&amp;""),",",".")&amp;", "&amp;CHAR(34)&amp;"numerator"&amp;CHAR(34)&amp;": "&amp;SUBSTITUTE(TRIM(ROUND(IFERROR(CriteriTecnici!$K4078*1,IFERROR(NUMBERVALUE(CriteriTecnici!$K4078,".",","),IFERROR(NUMBERVALUE(CriteriTecnici!$K4078,",","."),0))),4)&amp;""),",",".")&amp;", "&amp;CHAR(34)&amp;"denominator"&amp;CHAR(34)&amp;": "&amp;SUBSTITUTE(TRIM(ROUND(IFERROR(CriteriTecnici!$L4078*1,IFERROR(NUMBERVALUE(CriteriTecnici!$L4078,".",","),IFERROR(NUMBERVALUE(CriteriTecnici!$L4078,",","."),0))),4)&amp;""),",",".")&amp;", "&amp;CHAR(34)&amp;"flag"&amp;CHAR(34)&amp;": "&amp;SUBSTITUTE(TRIM(ROUND(IFERROR(CriteriTecnici!$M4078*1,IFERROR(NUMBERVALUE(CriteriTecnici!$M4078,".",","),IFERROR(NUMBERVALUE(CriteriTecnici!$M4078,",","."),0))),4)&amp;""),",",".")&amp;", "&amp;CHAR(34)&amp;"rawScore"&amp;CHAR(34)&amp;": "&amp;SUBSTITUTE(TRIM(ROUND(IFERROR(CriteriTecnici!$O4078*1,IFERROR(NUMBERVALUE(CriteriTecnici!$O4078,".",","),IFERROR(NUMBERVALUE(CriteriTecnici!$O4078,",","."),0))),4)&amp;""),",",".")&amp;CHAR(125)&amp;IF(TRUE,",",""))</f>
        <v/>
      </c>
    </row>
    <row r="4299">
      <c r="A4299" s="38">
        <f>IF(CriteriTecnici!$A4079="","","    "&amp;CHAR(123)&amp;CHAR(34)&amp;"bidderId"&amp;CHAR(34)&amp;": "&amp;CHAR(34)&amp;SUBSTITUTE(CriteriTecnici!$A4079,CHAR(34),"'")&amp;CHAR(34)&amp;", "&amp;CHAR(34)&amp;"lotId"&amp;CHAR(34)&amp;": "&amp;CHAR(34)&amp;SUBSTITUTE(CriteriTecnici!$C4079,CHAR(34),"'")&amp;CHAR(34)&amp;", "&amp;CHAR(34)&amp;"criterionId"&amp;CHAR(34)&amp;": "&amp;CHAR(34)&amp;SUBSTITUTE(CriteriTecnici!$D4079,CHAR(34),"'")&amp;CHAR(34)&amp;", "&amp;CHAR(34)&amp;"kind"&amp;CHAR(34)&amp;": "&amp;CHAR(34)&amp;SUBSTITUTE(CriteriTecnici!$F4079,CHAR(34),"'")&amp;CHAR(34)&amp;", "&amp;CHAR(34)&amp;"value"&amp;CHAR(34)&amp;": "&amp;SUBSTITUTE(TRIM(ROUND(IFERROR(CriteriTecnici!$N4079*1,IFERROR(NUMBERVALUE(CriteriTecnici!$N4079,".",","),IFERROR(NUMBERVALUE(CriteriTecnici!$N4079,",","."),0))),4)&amp;""),",",".")&amp;", "&amp;CHAR(34)&amp;"numerator"&amp;CHAR(34)&amp;": "&amp;SUBSTITUTE(TRIM(ROUND(IFERROR(CriteriTecnici!$K4079*1,IFERROR(NUMBERVALUE(CriteriTecnici!$K4079,".",","),IFERROR(NUMBERVALUE(CriteriTecnici!$K4079,",","."),0))),4)&amp;""),",",".")&amp;", "&amp;CHAR(34)&amp;"denominator"&amp;CHAR(34)&amp;": "&amp;SUBSTITUTE(TRIM(ROUND(IFERROR(CriteriTecnici!$L4079*1,IFERROR(NUMBERVALUE(CriteriTecnici!$L4079,".",","),IFERROR(NUMBERVALUE(CriteriTecnici!$L4079,",","."),0))),4)&amp;""),",",".")&amp;", "&amp;CHAR(34)&amp;"flag"&amp;CHAR(34)&amp;": "&amp;SUBSTITUTE(TRIM(ROUND(IFERROR(CriteriTecnici!$M4079*1,IFERROR(NUMBERVALUE(CriteriTecnici!$M4079,".",","),IFERROR(NUMBERVALUE(CriteriTecnici!$M4079,",","."),0))),4)&amp;""),",",".")&amp;", "&amp;CHAR(34)&amp;"rawScore"&amp;CHAR(34)&amp;": "&amp;SUBSTITUTE(TRIM(ROUND(IFERROR(CriteriTecnici!$O4079*1,IFERROR(NUMBERVALUE(CriteriTecnici!$O4079,".",","),IFERROR(NUMBERVALUE(CriteriTecnici!$O4079,",","."),0))),4)&amp;""),",",".")&amp;CHAR(125)&amp;IF(TRUE,",",""))</f>
        <v/>
      </c>
    </row>
    <row r="4300">
      <c r="A4300" s="38">
        <f>IF(CriteriTecnici!$A4080="","","    "&amp;CHAR(123)&amp;CHAR(34)&amp;"bidderId"&amp;CHAR(34)&amp;": "&amp;CHAR(34)&amp;SUBSTITUTE(CriteriTecnici!$A4080,CHAR(34),"'")&amp;CHAR(34)&amp;", "&amp;CHAR(34)&amp;"lotId"&amp;CHAR(34)&amp;": "&amp;CHAR(34)&amp;SUBSTITUTE(CriteriTecnici!$C4080,CHAR(34),"'")&amp;CHAR(34)&amp;", "&amp;CHAR(34)&amp;"criterionId"&amp;CHAR(34)&amp;": "&amp;CHAR(34)&amp;SUBSTITUTE(CriteriTecnici!$D4080,CHAR(34),"'")&amp;CHAR(34)&amp;", "&amp;CHAR(34)&amp;"kind"&amp;CHAR(34)&amp;": "&amp;CHAR(34)&amp;SUBSTITUTE(CriteriTecnici!$F4080,CHAR(34),"'")&amp;CHAR(34)&amp;", "&amp;CHAR(34)&amp;"value"&amp;CHAR(34)&amp;": "&amp;SUBSTITUTE(TRIM(ROUND(IFERROR(CriteriTecnici!$N4080*1,IFERROR(NUMBERVALUE(CriteriTecnici!$N4080,".",","),IFERROR(NUMBERVALUE(CriteriTecnici!$N4080,",","."),0))),4)&amp;""),",",".")&amp;", "&amp;CHAR(34)&amp;"numerator"&amp;CHAR(34)&amp;": "&amp;SUBSTITUTE(TRIM(ROUND(IFERROR(CriteriTecnici!$K4080*1,IFERROR(NUMBERVALUE(CriteriTecnici!$K4080,".",","),IFERROR(NUMBERVALUE(CriteriTecnici!$K4080,",","."),0))),4)&amp;""),",",".")&amp;", "&amp;CHAR(34)&amp;"denominator"&amp;CHAR(34)&amp;": "&amp;SUBSTITUTE(TRIM(ROUND(IFERROR(CriteriTecnici!$L4080*1,IFERROR(NUMBERVALUE(CriteriTecnici!$L4080,".",","),IFERROR(NUMBERVALUE(CriteriTecnici!$L4080,",","."),0))),4)&amp;""),",",".")&amp;", "&amp;CHAR(34)&amp;"flag"&amp;CHAR(34)&amp;": "&amp;SUBSTITUTE(TRIM(ROUND(IFERROR(CriteriTecnici!$M4080*1,IFERROR(NUMBERVALUE(CriteriTecnici!$M4080,".",","),IFERROR(NUMBERVALUE(CriteriTecnici!$M4080,",","."),0))),4)&amp;""),",",".")&amp;", "&amp;CHAR(34)&amp;"rawScore"&amp;CHAR(34)&amp;": "&amp;SUBSTITUTE(TRIM(ROUND(IFERROR(CriteriTecnici!$O4080*1,IFERROR(NUMBERVALUE(CriteriTecnici!$O4080,".",","),IFERROR(NUMBERVALUE(CriteriTecnici!$O4080,",","."),0))),4)&amp;""),",",".")&amp;CHAR(125)&amp;IF(TRUE,",",""))</f>
        <v/>
      </c>
    </row>
    <row r="4301">
      <c r="A4301" s="38">
        <f>IF(CriteriTecnici!$A4081="","","    "&amp;CHAR(123)&amp;CHAR(34)&amp;"bidderId"&amp;CHAR(34)&amp;": "&amp;CHAR(34)&amp;SUBSTITUTE(CriteriTecnici!$A4081,CHAR(34),"'")&amp;CHAR(34)&amp;", "&amp;CHAR(34)&amp;"lotId"&amp;CHAR(34)&amp;": "&amp;CHAR(34)&amp;SUBSTITUTE(CriteriTecnici!$C4081,CHAR(34),"'")&amp;CHAR(34)&amp;", "&amp;CHAR(34)&amp;"criterionId"&amp;CHAR(34)&amp;": "&amp;CHAR(34)&amp;SUBSTITUTE(CriteriTecnici!$D4081,CHAR(34),"'")&amp;CHAR(34)&amp;", "&amp;CHAR(34)&amp;"kind"&amp;CHAR(34)&amp;": "&amp;CHAR(34)&amp;SUBSTITUTE(CriteriTecnici!$F4081,CHAR(34),"'")&amp;CHAR(34)&amp;", "&amp;CHAR(34)&amp;"value"&amp;CHAR(34)&amp;": "&amp;SUBSTITUTE(TRIM(ROUND(IFERROR(CriteriTecnici!$N4081*1,IFERROR(NUMBERVALUE(CriteriTecnici!$N4081,".",","),IFERROR(NUMBERVALUE(CriteriTecnici!$N4081,",","."),0))),4)&amp;""),",",".")&amp;", "&amp;CHAR(34)&amp;"numerator"&amp;CHAR(34)&amp;": "&amp;SUBSTITUTE(TRIM(ROUND(IFERROR(CriteriTecnici!$K4081*1,IFERROR(NUMBERVALUE(CriteriTecnici!$K4081,".",","),IFERROR(NUMBERVALUE(CriteriTecnici!$K4081,",","."),0))),4)&amp;""),",",".")&amp;", "&amp;CHAR(34)&amp;"denominator"&amp;CHAR(34)&amp;": "&amp;SUBSTITUTE(TRIM(ROUND(IFERROR(CriteriTecnici!$L4081*1,IFERROR(NUMBERVALUE(CriteriTecnici!$L4081,".",","),IFERROR(NUMBERVALUE(CriteriTecnici!$L4081,",","."),0))),4)&amp;""),",",".")&amp;", "&amp;CHAR(34)&amp;"flag"&amp;CHAR(34)&amp;": "&amp;SUBSTITUTE(TRIM(ROUND(IFERROR(CriteriTecnici!$M4081*1,IFERROR(NUMBERVALUE(CriteriTecnici!$M4081,".",","),IFERROR(NUMBERVALUE(CriteriTecnici!$M4081,",","."),0))),4)&amp;""),",",".")&amp;", "&amp;CHAR(34)&amp;"rawScore"&amp;CHAR(34)&amp;": "&amp;SUBSTITUTE(TRIM(ROUND(IFERROR(CriteriTecnici!$O4081*1,IFERROR(NUMBERVALUE(CriteriTecnici!$O4081,".",","),IFERROR(NUMBERVALUE(CriteriTecnici!$O4081,",","."),0))),4)&amp;""),",",".")&amp;CHAR(125)&amp;IF(TRUE,",",""))</f>
        <v/>
      </c>
    </row>
    <row r="4302">
      <c r="A4302" s="38">
        <f>IF(CriteriTecnici!$A4082="","","    "&amp;CHAR(123)&amp;CHAR(34)&amp;"bidderId"&amp;CHAR(34)&amp;": "&amp;CHAR(34)&amp;SUBSTITUTE(CriteriTecnici!$A4082,CHAR(34),"'")&amp;CHAR(34)&amp;", "&amp;CHAR(34)&amp;"lotId"&amp;CHAR(34)&amp;": "&amp;CHAR(34)&amp;SUBSTITUTE(CriteriTecnici!$C4082,CHAR(34),"'")&amp;CHAR(34)&amp;", "&amp;CHAR(34)&amp;"criterionId"&amp;CHAR(34)&amp;": "&amp;CHAR(34)&amp;SUBSTITUTE(CriteriTecnici!$D4082,CHAR(34),"'")&amp;CHAR(34)&amp;", "&amp;CHAR(34)&amp;"kind"&amp;CHAR(34)&amp;": "&amp;CHAR(34)&amp;SUBSTITUTE(CriteriTecnici!$F4082,CHAR(34),"'")&amp;CHAR(34)&amp;", "&amp;CHAR(34)&amp;"value"&amp;CHAR(34)&amp;": "&amp;SUBSTITUTE(TRIM(ROUND(IFERROR(CriteriTecnici!$N4082*1,IFERROR(NUMBERVALUE(CriteriTecnici!$N4082,".",","),IFERROR(NUMBERVALUE(CriteriTecnici!$N4082,",","."),0))),4)&amp;""),",",".")&amp;", "&amp;CHAR(34)&amp;"numerator"&amp;CHAR(34)&amp;": "&amp;SUBSTITUTE(TRIM(ROUND(IFERROR(CriteriTecnici!$K4082*1,IFERROR(NUMBERVALUE(CriteriTecnici!$K4082,".",","),IFERROR(NUMBERVALUE(CriteriTecnici!$K4082,",","."),0))),4)&amp;""),",",".")&amp;", "&amp;CHAR(34)&amp;"denominator"&amp;CHAR(34)&amp;": "&amp;SUBSTITUTE(TRIM(ROUND(IFERROR(CriteriTecnici!$L4082*1,IFERROR(NUMBERVALUE(CriteriTecnici!$L4082,".",","),IFERROR(NUMBERVALUE(CriteriTecnici!$L4082,",","."),0))),4)&amp;""),",",".")&amp;", "&amp;CHAR(34)&amp;"flag"&amp;CHAR(34)&amp;": "&amp;SUBSTITUTE(TRIM(ROUND(IFERROR(CriteriTecnici!$M4082*1,IFERROR(NUMBERVALUE(CriteriTecnici!$M4082,".",","),IFERROR(NUMBERVALUE(CriteriTecnici!$M4082,",","."),0))),4)&amp;""),",",".")&amp;", "&amp;CHAR(34)&amp;"rawScore"&amp;CHAR(34)&amp;": "&amp;SUBSTITUTE(TRIM(ROUND(IFERROR(CriteriTecnici!$O4082*1,IFERROR(NUMBERVALUE(CriteriTecnici!$O4082,".",","),IFERROR(NUMBERVALUE(CriteriTecnici!$O4082,",","."),0))),4)&amp;""),",",".")&amp;CHAR(125)&amp;IF(TRUE,",",""))</f>
        <v/>
      </c>
    </row>
    <row r="4303">
      <c r="A4303" s="38">
        <f>IF(CriteriTecnici!$A4083="","","    "&amp;CHAR(123)&amp;CHAR(34)&amp;"bidderId"&amp;CHAR(34)&amp;": "&amp;CHAR(34)&amp;SUBSTITUTE(CriteriTecnici!$A4083,CHAR(34),"'")&amp;CHAR(34)&amp;", "&amp;CHAR(34)&amp;"lotId"&amp;CHAR(34)&amp;": "&amp;CHAR(34)&amp;SUBSTITUTE(CriteriTecnici!$C4083,CHAR(34),"'")&amp;CHAR(34)&amp;", "&amp;CHAR(34)&amp;"criterionId"&amp;CHAR(34)&amp;": "&amp;CHAR(34)&amp;SUBSTITUTE(CriteriTecnici!$D4083,CHAR(34),"'")&amp;CHAR(34)&amp;", "&amp;CHAR(34)&amp;"kind"&amp;CHAR(34)&amp;": "&amp;CHAR(34)&amp;SUBSTITUTE(CriteriTecnici!$F4083,CHAR(34),"'")&amp;CHAR(34)&amp;", "&amp;CHAR(34)&amp;"value"&amp;CHAR(34)&amp;": "&amp;SUBSTITUTE(TRIM(ROUND(IFERROR(CriteriTecnici!$N4083*1,IFERROR(NUMBERVALUE(CriteriTecnici!$N4083,".",","),IFERROR(NUMBERVALUE(CriteriTecnici!$N4083,",","."),0))),4)&amp;""),",",".")&amp;", "&amp;CHAR(34)&amp;"numerator"&amp;CHAR(34)&amp;": "&amp;SUBSTITUTE(TRIM(ROUND(IFERROR(CriteriTecnici!$K4083*1,IFERROR(NUMBERVALUE(CriteriTecnici!$K4083,".",","),IFERROR(NUMBERVALUE(CriteriTecnici!$K4083,",","."),0))),4)&amp;""),",",".")&amp;", "&amp;CHAR(34)&amp;"denominator"&amp;CHAR(34)&amp;": "&amp;SUBSTITUTE(TRIM(ROUND(IFERROR(CriteriTecnici!$L4083*1,IFERROR(NUMBERVALUE(CriteriTecnici!$L4083,".",","),IFERROR(NUMBERVALUE(CriteriTecnici!$L4083,",","."),0))),4)&amp;""),",",".")&amp;", "&amp;CHAR(34)&amp;"flag"&amp;CHAR(34)&amp;": "&amp;SUBSTITUTE(TRIM(ROUND(IFERROR(CriteriTecnici!$M4083*1,IFERROR(NUMBERVALUE(CriteriTecnici!$M4083,".",","),IFERROR(NUMBERVALUE(CriteriTecnici!$M4083,",","."),0))),4)&amp;""),",",".")&amp;", "&amp;CHAR(34)&amp;"rawScore"&amp;CHAR(34)&amp;": "&amp;SUBSTITUTE(TRIM(ROUND(IFERROR(CriteriTecnici!$O4083*1,IFERROR(NUMBERVALUE(CriteriTecnici!$O4083,".",","),IFERROR(NUMBERVALUE(CriteriTecnici!$O4083,",","."),0))),4)&amp;""),",",".")&amp;CHAR(125)&amp;IF(TRUE,",",""))</f>
        <v/>
      </c>
    </row>
    <row r="4304">
      <c r="A4304" s="38">
        <f>IF(CriteriTecnici!$A4084="","","    "&amp;CHAR(123)&amp;CHAR(34)&amp;"bidderId"&amp;CHAR(34)&amp;": "&amp;CHAR(34)&amp;SUBSTITUTE(CriteriTecnici!$A4084,CHAR(34),"'")&amp;CHAR(34)&amp;", "&amp;CHAR(34)&amp;"lotId"&amp;CHAR(34)&amp;": "&amp;CHAR(34)&amp;SUBSTITUTE(CriteriTecnici!$C4084,CHAR(34),"'")&amp;CHAR(34)&amp;", "&amp;CHAR(34)&amp;"criterionId"&amp;CHAR(34)&amp;": "&amp;CHAR(34)&amp;SUBSTITUTE(CriteriTecnici!$D4084,CHAR(34),"'")&amp;CHAR(34)&amp;", "&amp;CHAR(34)&amp;"kind"&amp;CHAR(34)&amp;": "&amp;CHAR(34)&amp;SUBSTITUTE(CriteriTecnici!$F4084,CHAR(34),"'")&amp;CHAR(34)&amp;", "&amp;CHAR(34)&amp;"value"&amp;CHAR(34)&amp;": "&amp;SUBSTITUTE(TRIM(ROUND(IFERROR(CriteriTecnici!$N4084*1,IFERROR(NUMBERVALUE(CriteriTecnici!$N4084,".",","),IFERROR(NUMBERVALUE(CriteriTecnici!$N4084,",","."),0))),4)&amp;""),",",".")&amp;", "&amp;CHAR(34)&amp;"numerator"&amp;CHAR(34)&amp;": "&amp;SUBSTITUTE(TRIM(ROUND(IFERROR(CriteriTecnici!$K4084*1,IFERROR(NUMBERVALUE(CriteriTecnici!$K4084,".",","),IFERROR(NUMBERVALUE(CriteriTecnici!$K4084,",","."),0))),4)&amp;""),",",".")&amp;", "&amp;CHAR(34)&amp;"denominator"&amp;CHAR(34)&amp;": "&amp;SUBSTITUTE(TRIM(ROUND(IFERROR(CriteriTecnici!$L4084*1,IFERROR(NUMBERVALUE(CriteriTecnici!$L4084,".",","),IFERROR(NUMBERVALUE(CriteriTecnici!$L4084,",","."),0))),4)&amp;""),",",".")&amp;", "&amp;CHAR(34)&amp;"flag"&amp;CHAR(34)&amp;": "&amp;SUBSTITUTE(TRIM(ROUND(IFERROR(CriteriTecnici!$M4084*1,IFERROR(NUMBERVALUE(CriteriTecnici!$M4084,".",","),IFERROR(NUMBERVALUE(CriteriTecnici!$M4084,",","."),0))),4)&amp;""),",",".")&amp;", "&amp;CHAR(34)&amp;"rawScore"&amp;CHAR(34)&amp;": "&amp;SUBSTITUTE(TRIM(ROUND(IFERROR(CriteriTecnici!$O4084*1,IFERROR(NUMBERVALUE(CriteriTecnici!$O4084,".",","),IFERROR(NUMBERVALUE(CriteriTecnici!$O4084,",","."),0))),4)&amp;""),",",".")&amp;CHAR(125)&amp;IF(TRUE,",",""))</f>
        <v/>
      </c>
    </row>
    <row r="4305">
      <c r="A4305" s="38">
        <f>IF(CriteriTecnici!$A4085="","","    "&amp;CHAR(123)&amp;CHAR(34)&amp;"bidderId"&amp;CHAR(34)&amp;": "&amp;CHAR(34)&amp;SUBSTITUTE(CriteriTecnici!$A4085,CHAR(34),"'")&amp;CHAR(34)&amp;", "&amp;CHAR(34)&amp;"lotId"&amp;CHAR(34)&amp;": "&amp;CHAR(34)&amp;SUBSTITUTE(CriteriTecnici!$C4085,CHAR(34),"'")&amp;CHAR(34)&amp;", "&amp;CHAR(34)&amp;"criterionId"&amp;CHAR(34)&amp;": "&amp;CHAR(34)&amp;SUBSTITUTE(CriteriTecnici!$D4085,CHAR(34),"'")&amp;CHAR(34)&amp;", "&amp;CHAR(34)&amp;"kind"&amp;CHAR(34)&amp;": "&amp;CHAR(34)&amp;SUBSTITUTE(CriteriTecnici!$F4085,CHAR(34),"'")&amp;CHAR(34)&amp;", "&amp;CHAR(34)&amp;"value"&amp;CHAR(34)&amp;": "&amp;SUBSTITUTE(TRIM(ROUND(IFERROR(CriteriTecnici!$N4085*1,IFERROR(NUMBERVALUE(CriteriTecnici!$N4085,".",","),IFERROR(NUMBERVALUE(CriteriTecnici!$N4085,",","."),0))),4)&amp;""),",",".")&amp;", "&amp;CHAR(34)&amp;"numerator"&amp;CHAR(34)&amp;": "&amp;SUBSTITUTE(TRIM(ROUND(IFERROR(CriteriTecnici!$K4085*1,IFERROR(NUMBERVALUE(CriteriTecnici!$K4085,".",","),IFERROR(NUMBERVALUE(CriteriTecnici!$K4085,",","."),0))),4)&amp;""),",",".")&amp;", "&amp;CHAR(34)&amp;"denominator"&amp;CHAR(34)&amp;": "&amp;SUBSTITUTE(TRIM(ROUND(IFERROR(CriteriTecnici!$L4085*1,IFERROR(NUMBERVALUE(CriteriTecnici!$L4085,".",","),IFERROR(NUMBERVALUE(CriteriTecnici!$L4085,",","."),0))),4)&amp;""),",",".")&amp;", "&amp;CHAR(34)&amp;"flag"&amp;CHAR(34)&amp;": "&amp;SUBSTITUTE(TRIM(ROUND(IFERROR(CriteriTecnici!$M4085*1,IFERROR(NUMBERVALUE(CriteriTecnici!$M4085,".",","),IFERROR(NUMBERVALUE(CriteriTecnici!$M4085,",","."),0))),4)&amp;""),",",".")&amp;", "&amp;CHAR(34)&amp;"rawScore"&amp;CHAR(34)&amp;": "&amp;SUBSTITUTE(TRIM(ROUND(IFERROR(CriteriTecnici!$O4085*1,IFERROR(NUMBERVALUE(CriteriTecnici!$O4085,".",","),IFERROR(NUMBERVALUE(CriteriTecnici!$O4085,",","."),0))),4)&amp;""),",",".")&amp;CHAR(125)&amp;IF(TRUE,",",""))</f>
        <v/>
      </c>
    </row>
    <row r="4306">
      <c r="A4306" s="38">
        <f>IF(CriteriTecnici!$A4086="","","    "&amp;CHAR(123)&amp;CHAR(34)&amp;"bidderId"&amp;CHAR(34)&amp;": "&amp;CHAR(34)&amp;SUBSTITUTE(CriteriTecnici!$A4086,CHAR(34),"'")&amp;CHAR(34)&amp;", "&amp;CHAR(34)&amp;"lotId"&amp;CHAR(34)&amp;": "&amp;CHAR(34)&amp;SUBSTITUTE(CriteriTecnici!$C4086,CHAR(34),"'")&amp;CHAR(34)&amp;", "&amp;CHAR(34)&amp;"criterionId"&amp;CHAR(34)&amp;": "&amp;CHAR(34)&amp;SUBSTITUTE(CriteriTecnici!$D4086,CHAR(34),"'")&amp;CHAR(34)&amp;", "&amp;CHAR(34)&amp;"kind"&amp;CHAR(34)&amp;": "&amp;CHAR(34)&amp;SUBSTITUTE(CriteriTecnici!$F4086,CHAR(34),"'")&amp;CHAR(34)&amp;", "&amp;CHAR(34)&amp;"value"&amp;CHAR(34)&amp;": "&amp;SUBSTITUTE(TRIM(ROUND(IFERROR(CriteriTecnici!$N4086*1,IFERROR(NUMBERVALUE(CriteriTecnici!$N4086,".",","),IFERROR(NUMBERVALUE(CriteriTecnici!$N4086,",","."),0))),4)&amp;""),",",".")&amp;", "&amp;CHAR(34)&amp;"numerator"&amp;CHAR(34)&amp;": "&amp;SUBSTITUTE(TRIM(ROUND(IFERROR(CriteriTecnici!$K4086*1,IFERROR(NUMBERVALUE(CriteriTecnici!$K4086,".",","),IFERROR(NUMBERVALUE(CriteriTecnici!$K4086,",","."),0))),4)&amp;""),",",".")&amp;", "&amp;CHAR(34)&amp;"denominator"&amp;CHAR(34)&amp;": "&amp;SUBSTITUTE(TRIM(ROUND(IFERROR(CriteriTecnici!$L4086*1,IFERROR(NUMBERVALUE(CriteriTecnici!$L4086,".",","),IFERROR(NUMBERVALUE(CriteriTecnici!$L4086,",","."),0))),4)&amp;""),",",".")&amp;", "&amp;CHAR(34)&amp;"flag"&amp;CHAR(34)&amp;": "&amp;SUBSTITUTE(TRIM(ROUND(IFERROR(CriteriTecnici!$M4086*1,IFERROR(NUMBERVALUE(CriteriTecnici!$M4086,".",","),IFERROR(NUMBERVALUE(CriteriTecnici!$M4086,",","."),0))),4)&amp;""),",",".")&amp;", "&amp;CHAR(34)&amp;"rawScore"&amp;CHAR(34)&amp;": "&amp;SUBSTITUTE(TRIM(ROUND(IFERROR(CriteriTecnici!$O4086*1,IFERROR(NUMBERVALUE(CriteriTecnici!$O4086,".",","),IFERROR(NUMBERVALUE(CriteriTecnici!$O4086,",","."),0))),4)&amp;""),",",".")&amp;CHAR(125)&amp;IF(TRUE,",",""))</f>
        <v/>
      </c>
    </row>
    <row r="4307">
      <c r="A4307" s="38">
        <f>IF(CriteriTecnici!$A4087="","","    "&amp;CHAR(123)&amp;CHAR(34)&amp;"bidderId"&amp;CHAR(34)&amp;": "&amp;CHAR(34)&amp;SUBSTITUTE(CriteriTecnici!$A4087,CHAR(34),"'")&amp;CHAR(34)&amp;", "&amp;CHAR(34)&amp;"lotId"&amp;CHAR(34)&amp;": "&amp;CHAR(34)&amp;SUBSTITUTE(CriteriTecnici!$C4087,CHAR(34),"'")&amp;CHAR(34)&amp;", "&amp;CHAR(34)&amp;"criterionId"&amp;CHAR(34)&amp;": "&amp;CHAR(34)&amp;SUBSTITUTE(CriteriTecnici!$D4087,CHAR(34),"'")&amp;CHAR(34)&amp;", "&amp;CHAR(34)&amp;"kind"&amp;CHAR(34)&amp;": "&amp;CHAR(34)&amp;SUBSTITUTE(CriteriTecnici!$F4087,CHAR(34),"'")&amp;CHAR(34)&amp;", "&amp;CHAR(34)&amp;"value"&amp;CHAR(34)&amp;": "&amp;SUBSTITUTE(TRIM(ROUND(IFERROR(CriteriTecnici!$N4087*1,IFERROR(NUMBERVALUE(CriteriTecnici!$N4087,".",","),IFERROR(NUMBERVALUE(CriteriTecnici!$N4087,",","."),0))),4)&amp;""),",",".")&amp;", "&amp;CHAR(34)&amp;"numerator"&amp;CHAR(34)&amp;": "&amp;SUBSTITUTE(TRIM(ROUND(IFERROR(CriteriTecnici!$K4087*1,IFERROR(NUMBERVALUE(CriteriTecnici!$K4087,".",","),IFERROR(NUMBERVALUE(CriteriTecnici!$K4087,",","."),0))),4)&amp;""),",",".")&amp;", "&amp;CHAR(34)&amp;"denominator"&amp;CHAR(34)&amp;": "&amp;SUBSTITUTE(TRIM(ROUND(IFERROR(CriteriTecnici!$L4087*1,IFERROR(NUMBERVALUE(CriteriTecnici!$L4087,".",","),IFERROR(NUMBERVALUE(CriteriTecnici!$L4087,",","."),0))),4)&amp;""),",",".")&amp;", "&amp;CHAR(34)&amp;"flag"&amp;CHAR(34)&amp;": "&amp;SUBSTITUTE(TRIM(ROUND(IFERROR(CriteriTecnici!$M4087*1,IFERROR(NUMBERVALUE(CriteriTecnici!$M4087,".",","),IFERROR(NUMBERVALUE(CriteriTecnici!$M4087,",","."),0))),4)&amp;""),",",".")&amp;", "&amp;CHAR(34)&amp;"rawScore"&amp;CHAR(34)&amp;": "&amp;SUBSTITUTE(TRIM(ROUND(IFERROR(CriteriTecnici!$O4087*1,IFERROR(NUMBERVALUE(CriteriTecnici!$O4087,".",","),IFERROR(NUMBERVALUE(CriteriTecnici!$O4087,",","."),0))),4)&amp;""),",",".")&amp;CHAR(125)&amp;IF(TRUE,",",""))</f>
        <v/>
      </c>
    </row>
    <row r="4308">
      <c r="A4308" s="38">
        <f>IF(CriteriTecnici!$A4088="","","    "&amp;CHAR(123)&amp;CHAR(34)&amp;"bidderId"&amp;CHAR(34)&amp;": "&amp;CHAR(34)&amp;SUBSTITUTE(CriteriTecnici!$A4088,CHAR(34),"'")&amp;CHAR(34)&amp;", "&amp;CHAR(34)&amp;"lotId"&amp;CHAR(34)&amp;": "&amp;CHAR(34)&amp;SUBSTITUTE(CriteriTecnici!$C4088,CHAR(34),"'")&amp;CHAR(34)&amp;", "&amp;CHAR(34)&amp;"criterionId"&amp;CHAR(34)&amp;": "&amp;CHAR(34)&amp;SUBSTITUTE(CriteriTecnici!$D4088,CHAR(34),"'")&amp;CHAR(34)&amp;", "&amp;CHAR(34)&amp;"kind"&amp;CHAR(34)&amp;": "&amp;CHAR(34)&amp;SUBSTITUTE(CriteriTecnici!$F4088,CHAR(34),"'")&amp;CHAR(34)&amp;", "&amp;CHAR(34)&amp;"value"&amp;CHAR(34)&amp;": "&amp;SUBSTITUTE(TRIM(ROUND(IFERROR(CriteriTecnici!$N4088*1,IFERROR(NUMBERVALUE(CriteriTecnici!$N4088,".",","),IFERROR(NUMBERVALUE(CriteriTecnici!$N4088,",","."),0))),4)&amp;""),",",".")&amp;", "&amp;CHAR(34)&amp;"numerator"&amp;CHAR(34)&amp;": "&amp;SUBSTITUTE(TRIM(ROUND(IFERROR(CriteriTecnici!$K4088*1,IFERROR(NUMBERVALUE(CriteriTecnici!$K4088,".",","),IFERROR(NUMBERVALUE(CriteriTecnici!$K4088,",","."),0))),4)&amp;""),",",".")&amp;", "&amp;CHAR(34)&amp;"denominator"&amp;CHAR(34)&amp;": "&amp;SUBSTITUTE(TRIM(ROUND(IFERROR(CriteriTecnici!$L4088*1,IFERROR(NUMBERVALUE(CriteriTecnici!$L4088,".",","),IFERROR(NUMBERVALUE(CriteriTecnici!$L4088,",","."),0))),4)&amp;""),",",".")&amp;", "&amp;CHAR(34)&amp;"flag"&amp;CHAR(34)&amp;": "&amp;SUBSTITUTE(TRIM(ROUND(IFERROR(CriteriTecnici!$M4088*1,IFERROR(NUMBERVALUE(CriteriTecnici!$M4088,".",","),IFERROR(NUMBERVALUE(CriteriTecnici!$M4088,",","."),0))),4)&amp;""),",",".")&amp;", "&amp;CHAR(34)&amp;"rawScore"&amp;CHAR(34)&amp;": "&amp;SUBSTITUTE(TRIM(ROUND(IFERROR(CriteriTecnici!$O4088*1,IFERROR(NUMBERVALUE(CriteriTecnici!$O4088,".",","),IFERROR(NUMBERVALUE(CriteriTecnici!$O4088,",","."),0))),4)&amp;""),",",".")&amp;CHAR(125)&amp;IF(TRUE,",",""))</f>
        <v/>
      </c>
    </row>
    <row r="4309">
      <c r="A4309" s="38">
        <f>IF(CriteriTecnici!$A4089="","","    "&amp;CHAR(123)&amp;CHAR(34)&amp;"bidderId"&amp;CHAR(34)&amp;": "&amp;CHAR(34)&amp;SUBSTITUTE(CriteriTecnici!$A4089,CHAR(34),"'")&amp;CHAR(34)&amp;", "&amp;CHAR(34)&amp;"lotId"&amp;CHAR(34)&amp;": "&amp;CHAR(34)&amp;SUBSTITUTE(CriteriTecnici!$C4089,CHAR(34),"'")&amp;CHAR(34)&amp;", "&amp;CHAR(34)&amp;"criterionId"&amp;CHAR(34)&amp;": "&amp;CHAR(34)&amp;SUBSTITUTE(CriteriTecnici!$D4089,CHAR(34),"'")&amp;CHAR(34)&amp;", "&amp;CHAR(34)&amp;"kind"&amp;CHAR(34)&amp;": "&amp;CHAR(34)&amp;SUBSTITUTE(CriteriTecnici!$F4089,CHAR(34),"'")&amp;CHAR(34)&amp;", "&amp;CHAR(34)&amp;"value"&amp;CHAR(34)&amp;": "&amp;SUBSTITUTE(TRIM(ROUND(IFERROR(CriteriTecnici!$N4089*1,IFERROR(NUMBERVALUE(CriteriTecnici!$N4089,".",","),IFERROR(NUMBERVALUE(CriteriTecnici!$N4089,",","."),0))),4)&amp;""),",",".")&amp;", "&amp;CHAR(34)&amp;"numerator"&amp;CHAR(34)&amp;": "&amp;SUBSTITUTE(TRIM(ROUND(IFERROR(CriteriTecnici!$K4089*1,IFERROR(NUMBERVALUE(CriteriTecnici!$K4089,".",","),IFERROR(NUMBERVALUE(CriteriTecnici!$K4089,",","."),0))),4)&amp;""),",",".")&amp;", "&amp;CHAR(34)&amp;"denominator"&amp;CHAR(34)&amp;": "&amp;SUBSTITUTE(TRIM(ROUND(IFERROR(CriteriTecnici!$L4089*1,IFERROR(NUMBERVALUE(CriteriTecnici!$L4089,".",","),IFERROR(NUMBERVALUE(CriteriTecnici!$L4089,",","."),0))),4)&amp;""),",",".")&amp;", "&amp;CHAR(34)&amp;"flag"&amp;CHAR(34)&amp;": "&amp;SUBSTITUTE(TRIM(ROUND(IFERROR(CriteriTecnici!$M4089*1,IFERROR(NUMBERVALUE(CriteriTecnici!$M4089,".",","),IFERROR(NUMBERVALUE(CriteriTecnici!$M4089,",","."),0))),4)&amp;""),",",".")&amp;", "&amp;CHAR(34)&amp;"rawScore"&amp;CHAR(34)&amp;": "&amp;SUBSTITUTE(TRIM(ROUND(IFERROR(CriteriTecnici!$O4089*1,IFERROR(NUMBERVALUE(CriteriTecnici!$O4089,".",","),IFERROR(NUMBERVALUE(CriteriTecnici!$O4089,",","."),0))),4)&amp;""),",",".")&amp;CHAR(125)&amp;IF(TRUE,",",""))</f>
        <v/>
      </c>
    </row>
    <row r="4310">
      <c r="A4310" s="38">
        <f>IF(CriteriTecnici!$A4090="","","    "&amp;CHAR(123)&amp;CHAR(34)&amp;"bidderId"&amp;CHAR(34)&amp;": "&amp;CHAR(34)&amp;SUBSTITUTE(CriteriTecnici!$A4090,CHAR(34),"'")&amp;CHAR(34)&amp;", "&amp;CHAR(34)&amp;"lotId"&amp;CHAR(34)&amp;": "&amp;CHAR(34)&amp;SUBSTITUTE(CriteriTecnici!$C4090,CHAR(34),"'")&amp;CHAR(34)&amp;", "&amp;CHAR(34)&amp;"criterionId"&amp;CHAR(34)&amp;": "&amp;CHAR(34)&amp;SUBSTITUTE(CriteriTecnici!$D4090,CHAR(34),"'")&amp;CHAR(34)&amp;", "&amp;CHAR(34)&amp;"kind"&amp;CHAR(34)&amp;": "&amp;CHAR(34)&amp;SUBSTITUTE(CriteriTecnici!$F4090,CHAR(34),"'")&amp;CHAR(34)&amp;", "&amp;CHAR(34)&amp;"value"&amp;CHAR(34)&amp;": "&amp;SUBSTITUTE(TRIM(ROUND(IFERROR(CriteriTecnici!$N4090*1,IFERROR(NUMBERVALUE(CriteriTecnici!$N4090,".",","),IFERROR(NUMBERVALUE(CriteriTecnici!$N4090,",","."),0))),4)&amp;""),",",".")&amp;", "&amp;CHAR(34)&amp;"numerator"&amp;CHAR(34)&amp;": "&amp;SUBSTITUTE(TRIM(ROUND(IFERROR(CriteriTecnici!$K4090*1,IFERROR(NUMBERVALUE(CriteriTecnici!$K4090,".",","),IFERROR(NUMBERVALUE(CriteriTecnici!$K4090,",","."),0))),4)&amp;""),",",".")&amp;", "&amp;CHAR(34)&amp;"denominator"&amp;CHAR(34)&amp;": "&amp;SUBSTITUTE(TRIM(ROUND(IFERROR(CriteriTecnici!$L4090*1,IFERROR(NUMBERVALUE(CriteriTecnici!$L4090,".",","),IFERROR(NUMBERVALUE(CriteriTecnici!$L4090,",","."),0))),4)&amp;""),",",".")&amp;", "&amp;CHAR(34)&amp;"flag"&amp;CHAR(34)&amp;": "&amp;SUBSTITUTE(TRIM(ROUND(IFERROR(CriteriTecnici!$M4090*1,IFERROR(NUMBERVALUE(CriteriTecnici!$M4090,".",","),IFERROR(NUMBERVALUE(CriteriTecnici!$M4090,",","."),0))),4)&amp;""),",",".")&amp;", "&amp;CHAR(34)&amp;"rawScore"&amp;CHAR(34)&amp;": "&amp;SUBSTITUTE(TRIM(ROUND(IFERROR(CriteriTecnici!$O4090*1,IFERROR(NUMBERVALUE(CriteriTecnici!$O4090,".",","),IFERROR(NUMBERVALUE(CriteriTecnici!$O4090,",","."),0))),4)&amp;""),",",".")&amp;CHAR(125)&amp;IF(TRUE,",",""))</f>
        <v/>
      </c>
    </row>
    <row r="4311">
      <c r="A4311" s="38">
        <f>IF(CriteriTecnici!$A4091="","","    "&amp;CHAR(123)&amp;CHAR(34)&amp;"bidderId"&amp;CHAR(34)&amp;": "&amp;CHAR(34)&amp;SUBSTITUTE(CriteriTecnici!$A4091,CHAR(34),"'")&amp;CHAR(34)&amp;", "&amp;CHAR(34)&amp;"lotId"&amp;CHAR(34)&amp;": "&amp;CHAR(34)&amp;SUBSTITUTE(CriteriTecnici!$C4091,CHAR(34),"'")&amp;CHAR(34)&amp;", "&amp;CHAR(34)&amp;"criterionId"&amp;CHAR(34)&amp;": "&amp;CHAR(34)&amp;SUBSTITUTE(CriteriTecnici!$D4091,CHAR(34),"'")&amp;CHAR(34)&amp;", "&amp;CHAR(34)&amp;"kind"&amp;CHAR(34)&amp;": "&amp;CHAR(34)&amp;SUBSTITUTE(CriteriTecnici!$F4091,CHAR(34),"'")&amp;CHAR(34)&amp;", "&amp;CHAR(34)&amp;"value"&amp;CHAR(34)&amp;": "&amp;SUBSTITUTE(TRIM(ROUND(IFERROR(CriteriTecnici!$N4091*1,IFERROR(NUMBERVALUE(CriteriTecnici!$N4091,".",","),IFERROR(NUMBERVALUE(CriteriTecnici!$N4091,",","."),0))),4)&amp;""),",",".")&amp;", "&amp;CHAR(34)&amp;"numerator"&amp;CHAR(34)&amp;": "&amp;SUBSTITUTE(TRIM(ROUND(IFERROR(CriteriTecnici!$K4091*1,IFERROR(NUMBERVALUE(CriteriTecnici!$K4091,".",","),IFERROR(NUMBERVALUE(CriteriTecnici!$K4091,",","."),0))),4)&amp;""),",",".")&amp;", "&amp;CHAR(34)&amp;"denominator"&amp;CHAR(34)&amp;": "&amp;SUBSTITUTE(TRIM(ROUND(IFERROR(CriteriTecnici!$L4091*1,IFERROR(NUMBERVALUE(CriteriTecnici!$L4091,".",","),IFERROR(NUMBERVALUE(CriteriTecnici!$L4091,",","."),0))),4)&amp;""),",",".")&amp;", "&amp;CHAR(34)&amp;"flag"&amp;CHAR(34)&amp;": "&amp;SUBSTITUTE(TRIM(ROUND(IFERROR(CriteriTecnici!$M4091*1,IFERROR(NUMBERVALUE(CriteriTecnici!$M4091,".",","),IFERROR(NUMBERVALUE(CriteriTecnici!$M4091,",","."),0))),4)&amp;""),",",".")&amp;", "&amp;CHAR(34)&amp;"rawScore"&amp;CHAR(34)&amp;": "&amp;SUBSTITUTE(TRIM(ROUND(IFERROR(CriteriTecnici!$O4091*1,IFERROR(NUMBERVALUE(CriteriTecnici!$O4091,".",","),IFERROR(NUMBERVALUE(CriteriTecnici!$O4091,",","."),0))),4)&amp;""),",",".")&amp;CHAR(125)&amp;IF(TRUE,",",""))</f>
        <v/>
      </c>
    </row>
    <row r="4312">
      <c r="A4312" s="38">
        <f>IF(CriteriTecnici!$A4092="","","    "&amp;CHAR(123)&amp;CHAR(34)&amp;"bidderId"&amp;CHAR(34)&amp;": "&amp;CHAR(34)&amp;SUBSTITUTE(CriteriTecnici!$A4092,CHAR(34),"'")&amp;CHAR(34)&amp;", "&amp;CHAR(34)&amp;"lotId"&amp;CHAR(34)&amp;": "&amp;CHAR(34)&amp;SUBSTITUTE(CriteriTecnici!$C4092,CHAR(34),"'")&amp;CHAR(34)&amp;", "&amp;CHAR(34)&amp;"criterionId"&amp;CHAR(34)&amp;": "&amp;CHAR(34)&amp;SUBSTITUTE(CriteriTecnici!$D4092,CHAR(34),"'")&amp;CHAR(34)&amp;", "&amp;CHAR(34)&amp;"kind"&amp;CHAR(34)&amp;": "&amp;CHAR(34)&amp;SUBSTITUTE(CriteriTecnici!$F4092,CHAR(34),"'")&amp;CHAR(34)&amp;", "&amp;CHAR(34)&amp;"value"&amp;CHAR(34)&amp;": "&amp;SUBSTITUTE(TRIM(ROUND(IFERROR(CriteriTecnici!$N4092*1,IFERROR(NUMBERVALUE(CriteriTecnici!$N4092,".",","),IFERROR(NUMBERVALUE(CriteriTecnici!$N4092,",","."),0))),4)&amp;""),",",".")&amp;", "&amp;CHAR(34)&amp;"numerator"&amp;CHAR(34)&amp;": "&amp;SUBSTITUTE(TRIM(ROUND(IFERROR(CriteriTecnici!$K4092*1,IFERROR(NUMBERVALUE(CriteriTecnici!$K4092,".",","),IFERROR(NUMBERVALUE(CriteriTecnici!$K4092,",","."),0))),4)&amp;""),",",".")&amp;", "&amp;CHAR(34)&amp;"denominator"&amp;CHAR(34)&amp;": "&amp;SUBSTITUTE(TRIM(ROUND(IFERROR(CriteriTecnici!$L4092*1,IFERROR(NUMBERVALUE(CriteriTecnici!$L4092,".",","),IFERROR(NUMBERVALUE(CriteriTecnici!$L4092,",","."),0))),4)&amp;""),",",".")&amp;", "&amp;CHAR(34)&amp;"flag"&amp;CHAR(34)&amp;": "&amp;SUBSTITUTE(TRIM(ROUND(IFERROR(CriteriTecnici!$M4092*1,IFERROR(NUMBERVALUE(CriteriTecnici!$M4092,".",","),IFERROR(NUMBERVALUE(CriteriTecnici!$M4092,",","."),0))),4)&amp;""),",",".")&amp;", "&amp;CHAR(34)&amp;"rawScore"&amp;CHAR(34)&amp;": "&amp;SUBSTITUTE(TRIM(ROUND(IFERROR(CriteriTecnici!$O4092*1,IFERROR(NUMBERVALUE(CriteriTecnici!$O4092,".",","),IFERROR(NUMBERVALUE(CriteriTecnici!$O4092,",","."),0))),4)&amp;""),",",".")&amp;CHAR(125)&amp;IF(TRUE,",",""))</f>
        <v/>
      </c>
    </row>
    <row r="4313">
      <c r="A4313" s="38">
        <f>IF(CriteriTecnici!$A4093="","","    "&amp;CHAR(123)&amp;CHAR(34)&amp;"bidderId"&amp;CHAR(34)&amp;": "&amp;CHAR(34)&amp;SUBSTITUTE(CriteriTecnici!$A4093,CHAR(34),"'")&amp;CHAR(34)&amp;", "&amp;CHAR(34)&amp;"lotId"&amp;CHAR(34)&amp;": "&amp;CHAR(34)&amp;SUBSTITUTE(CriteriTecnici!$C4093,CHAR(34),"'")&amp;CHAR(34)&amp;", "&amp;CHAR(34)&amp;"criterionId"&amp;CHAR(34)&amp;": "&amp;CHAR(34)&amp;SUBSTITUTE(CriteriTecnici!$D4093,CHAR(34),"'")&amp;CHAR(34)&amp;", "&amp;CHAR(34)&amp;"kind"&amp;CHAR(34)&amp;": "&amp;CHAR(34)&amp;SUBSTITUTE(CriteriTecnici!$F4093,CHAR(34),"'")&amp;CHAR(34)&amp;", "&amp;CHAR(34)&amp;"value"&amp;CHAR(34)&amp;": "&amp;SUBSTITUTE(TRIM(ROUND(IFERROR(CriteriTecnici!$N4093*1,IFERROR(NUMBERVALUE(CriteriTecnici!$N4093,".",","),IFERROR(NUMBERVALUE(CriteriTecnici!$N4093,",","."),0))),4)&amp;""),",",".")&amp;", "&amp;CHAR(34)&amp;"numerator"&amp;CHAR(34)&amp;": "&amp;SUBSTITUTE(TRIM(ROUND(IFERROR(CriteriTecnici!$K4093*1,IFERROR(NUMBERVALUE(CriteriTecnici!$K4093,".",","),IFERROR(NUMBERVALUE(CriteriTecnici!$K4093,",","."),0))),4)&amp;""),",",".")&amp;", "&amp;CHAR(34)&amp;"denominator"&amp;CHAR(34)&amp;": "&amp;SUBSTITUTE(TRIM(ROUND(IFERROR(CriteriTecnici!$L4093*1,IFERROR(NUMBERVALUE(CriteriTecnici!$L4093,".",","),IFERROR(NUMBERVALUE(CriteriTecnici!$L4093,",","."),0))),4)&amp;""),",",".")&amp;", "&amp;CHAR(34)&amp;"flag"&amp;CHAR(34)&amp;": "&amp;SUBSTITUTE(TRIM(ROUND(IFERROR(CriteriTecnici!$M4093*1,IFERROR(NUMBERVALUE(CriteriTecnici!$M4093,".",","),IFERROR(NUMBERVALUE(CriteriTecnici!$M4093,",","."),0))),4)&amp;""),",",".")&amp;", "&amp;CHAR(34)&amp;"rawScore"&amp;CHAR(34)&amp;": "&amp;SUBSTITUTE(TRIM(ROUND(IFERROR(CriteriTecnici!$O4093*1,IFERROR(NUMBERVALUE(CriteriTecnici!$O4093,".",","),IFERROR(NUMBERVALUE(CriteriTecnici!$O4093,",","."),0))),4)&amp;""),",",".")&amp;CHAR(125)&amp;IF(TRUE,",",""))</f>
        <v/>
      </c>
    </row>
    <row r="4314">
      <c r="A4314" s="38">
        <f>IF(CriteriTecnici!$A4094="","","    "&amp;CHAR(123)&amp;CHAR(34)&amp;"bidderId"&amp;CHAR(34)&amp;": "&amp;CHAR(34)&amp;SUBSTITUTE(CriteriTecnici!$A4094,CHAR(34),"'")&amp;CHAR(34)&amp;", "&amp;CHAR(34)&amp;"lotId"&amp;CHAR(34)&amp;": "&amp;CHAR(34)&amp;SUBSTITUTE(CriteriTecnici!$C4094,CHAR(34),"'")&amp;CHAR(34)&amp;", "&amp;CHAR(34)&amp;"criterionId"&amp;CHAR(34)&amp;": "&amp;CHAR(34)&amp;SUBSTITUTE(CriteriTecnici!$D4094,CHAR(34),"'")&amp;CHAR(34)&amp;", "&amp;CHAR(34)&amp;"kind"&amp;CHAR(34)&amp;": "&amp;CHAR(34)&amp;SUBSTITUTE(CriteriTecnici!$F4094,CHAR(34),"'")&amp;CHAR(34)&amp;", "&amp;CHAR(34)&amp;"value"&amp;CHAR(34)&amp;": "&amp;SUBSTITUTE(TRIM(ROUND(IFERROR(CriteriTecnici!$N4094*1,IFERROR(NUMBERVALUE(CriteriTecnici!$N4094,".",","),IFERROR(NUMBERVALUE(CriteriTecnici!$N4094,",","."),0))),4)&amp;""),",",".")&amp;", "&amp;CHAR(34)&amp;"numerator"&amp;CHAR(34)&amp;": "&amp;SUBSTITUTE(TRIM(ROUND(IFERROR(CriteriTecnici!$K4094*1,IFERROR(NUMBERVALUE(CriteriTecnici!$K4094,".",","),IFERROR(NUMBERVALUE(CriteriTecnici!$K4094,",","."),0))),4)&amp;""),",",".")&amp;", "&amp;CHAR(34)&amp;"denominator"&amp;CHAR(34)&amp;": "&amp;SUBSTITUTE(TRIM(ROUND(IFERROR(CriteriTecnici!$L4094*1,IFERROR(NUMBERVALUE(CriteriTecnici!$L4094,".",","),IFERROR(NUMBERVALUE(CriteriTecnici!$L4094,",","."),0))),4)&amp;""),",",".")&amp;", "&amp;CHAR(34)&amp;"flag"&amp;CHAR(34)&amp;": "&amp;SUBSTITUTE(TRIM(ROUND(IFERROR(CriteriTecnici!$M4094*1,IFERROR(NUMBERVALUE(CriteriTecnici!$M4094,".",","),IFERROR(NUMBERVALUE(CriteriTecnici!$M4094,",","."),0))),4)&amp;""),",",".")&amp;", "&amp;CHAR(34)&amp;"rawScore"&amp;CHAR(34)&amp;": "&amp;SUBSTITUTE(TRIM(ROUND(IFERROR(CriteriTecnici!$O4094*1,IFERROR(NUMBERVALUE(CriteriTecnici!$O4094,".",","),IFERROR(NUMBERVALUE(CriteriTecnici!$O4094,",","."),0))),4)&amp;""),",",".")&amp;CHAR(125)&amp;IF(TRUE,",",""))</f>
        <v/>
      </c>
    </row>
    <row r="4315">
      <c r="A4315" s="38">
        <f>IF(CriteriTecnici!$A4095="","","    "&amp;CHAR(123)&amp;CHAR(34)&amp;"bidderId"&amp;CHAR(34)&amp;": "&amp;CHAR(34)&amp;SUBSTITUTE(CriteriTecnici!$A4095,CHAR(34),"'")&amp;CHAR(34)&amp;", "&amp;CHAR(34)&amp;"lotId"&amp;CHAR(34)&amp;": "&amp;CHAR(34)&amp;SUBSTITUTE(CriteriTecnici!$C4095,CHAR(34),"'")&amp;CHAR(34)&amp;", "&amp;CHAR(34)&amp;"criterionId"&amp;CHAR(34)&amp;": "&amp;CHAR(34)&amp;SUBSTITUTE(CriteriTecnici!$D4095,CHAR(34),"'")&amp;CHAR(34)&amp;", "&amp;CHAR(34)&amp;"kind"&amp;CHAR(34)&amp;": "&amp;CHAR(34)&amp;SUBSTITUTE(CriteriTecnici!$F4095,CHAR(34),"'")&amp;CHAR(34)&amp;", "&amp;CHAR(34)&amp;"value"&amp;CHAR(34)&amp;": "&amp;SUBSTITUTE(TRIM(ROUND(IFERROR(CriteriTecnici!$N4095*1,IFERROR(NUMBERVALUE(CriteriTecnici!$N4095,".",","),IFERROR(NUMBERVALUE(CriteriTecnici!$N4095,",","."),0))),4)&amp;""),",",".")&amp;", "&amp;CHAR(34)&amp;"numerator"&amp;CHAR(34)&amp;": "&amp;SUBSTITUTE(TRIM(ROUND(IFERROR(CriteriTecnici!$K4095*1,IFERROR(NUMBERVALUE(CriteriTecnici!$K4095,".",","),IFERROR(NUMBERVALUE(CriteriTecnici!$K4095,",","."),0))),4)&amp;""),",",".")&amp;", "&amp;CHAR(34)&amp;"denominator"&amp;CHAR(34)&amp;": "&amp;SUBSTITUTE(TRIM(ROUND(IFERROR(CriteriTecnici!$L4095*1,IFERROR(NUMBERVALUE(CriteriTecnici!$L4095,".",","),IFERROR(NUMBERVALUE(CriteriTecnici!$L4095,",","."),0))),4)&amp;""),",",".")&amp;", "&amp;CHAR(34)&amp;"flag"&amp;CHAR(34)&amp;": "&amp;SUBSTITUTE(TRIM(ROUND(IFERROR(CriteriTecnici!$M4095*1,IFERROR(NUMBERVALUE(CriteriTecnici!$M4095,".",","),IFERROR(NUMBERVALUE(CriteriTecnici!$M4095,",","."),0))),4)&amp;""),",",".")&amp;", "&amp;CHAR(34)&amp;"rawScore"&amp;CHAR(34)&amp;": "&amp;SUBSTITUTE(TRIM(ROUND(IFERROR(CriteriTecnici!$O4095*1,IFERROR(NUMBERVALUE(CriteriTecnici!$O4095,".",","),IFERROR(NUMBERVALUE(CriteriTecnici!$O4095,",","."),0))),4)&amp;""),",",".")&amp;CHAR(125)&amp;IF(TRUE,",",""))</f>
        <v/>
      </c>
    </row>
    <row r="4316">
      <c r="A4316" s="38">
        <f>IF(CriteriTecnici!$A4096="","","    "&amp;CHAR(123)&amp;CHAR(34)&amp;"bidderId"&amp;CHAR(34)&amp;": "&amp;CHAR(34)&amp;SUBSTITUTE(CriteriTecnici!$A4096,CHAR(34),"'")&amp;CHAR(34)&amp;", "&amp;CHAR(34)&amp;"lotId"&amp;CHAR(34)&amp;": "&amp;CHAR(34)&amp;SUBSTITUTE(CriteriTecnici!$C4096,CHAR(34),"'")&amp;CHAR(34)&amp;", "&amp;CHAR(34)&amp;"criterionId"&amp;CHAR(34)&amp;": "&amp;CHAR(34)&amp;SUBSTITUTE(CriteriTecnici!$D4096,CHAR(34),"'")&amp;CHAR(34)&amp;", "&amp;CHAR(34)&amp;"kind"&amp;CHAR(34)&amp;": "&amp;CHAR(34)&amp;SUBSTITUTE(CriteriTecnici!$F4096,CHAR(34),"'")&amp;CHAR(34)&amp;", "&amp;CHAR(34)&amp;"value"&amp;CHAR(34)&amp;": "&amp;SUBSTITUTE(TRIM(ROUND(IFERROR(CriteriTecnici!$N4096*1,IFERROR(NUMBERVALUE(CriteriTecnici!$N4096,".",","),IFERROR(NUMBERVALUE(CriteriTecnici!$N4096,",","."),0))),4)&amp;""),",",".")&amp;", "&amp;CHAR(34)&amp;"numerator"&amp;CHAR(34)&amp;": "&amp;SUBSTITUTE(TRIM(ROUND(IFERROR(CriteriTecnici!$K4096*1,IFERROR(NUMBERVALUE(CriteriTecnici!$K4096,".",","),IFERROR(NUMBERVALUE(CriteriTecnici!$K4096,",","."),0))),4)&amp;""),",",".")&amp;", "&amp;CHAR(34)&amp;"denominator"&amp;CHAR(34)&amp;": "&amp;SUBSTITUTE(TRIM(ROUND(IFERROR(CriteriTecnici!$L4096*1,IFERROR(NUMBERVALUE(CriteriTecnici!$L4096,".",","),IFERROR(NUMBERVALUE(CriteriTecnici!$L4096,",","."),0))),4)&amp;""),",",".")&amp;", "&amp;CHAR(34)&amp;"flag"&amp;CHAR(34)&amp;": "&amp;SUBSTITUTE(TRIM(ROUND(IFERROR(CriteriTecnici!$M4096*1,IFERROR(NUMBERVALUE(CriteriTecnici!$M4096,".",","),IFERROR(NUMBERVALUE(CriteriTecnici!$M4096,",","."),0))),4)&amp;""),",",".")&amp;", "&amp;CHAR(34)&amp;"rawScore"&amp;CHAR(34)&amp;": "&amp;SUBSTITUTE(TRIM(ROUND(IFERROR(CriteriTecnici!$O4096*1,IFERROR(NUMBERVALUE(CriteriTecnici!$O4096,".",","),IFERROR(NUMBERVALUE(CriteriTecnici!$O4096,",","."),0))),4)&amp;""),",",".")&amp;CHAR(125)&amp;IF(COUNTA(Offerte!$A134:$A$200)&gt;0,",",""))</f>
        <v/>
      </c>
    </row>
    <row r="4317">
      <c r="A4317" s="38">
        <f>IF(CriteriTecnici!$A4097="","","    "&amp;CHAR(123)&amp;CHAR(34)&amp;"bidderId"&amp;CHAR(34)&amp;": "&amp;CHAR(34)&amp;SUBSTITUTE(CriteriTecnici!$A4097,CHAR(34),"'")&amp;CHAR(34)&amp;", "&amp;CHAR(34)&amp;"lotId"&amp;CHAR(34)&amp;": "&amp;CHAR(34)&amp;SUBSTITUTE(CriteriTecnici!$C4097,CHAR(34),"'")&amp;CHAR(34)&amp;", "&amp;CHAR(34)&amp;"criterionId"&amp;CHAR(34)&amp;": "&amp;CHAR(34)&amp;SUBSTITUTE(CriteriTecnici!$D4097,CHAR(34),"'")&amp;CHAR(34)&amp;", "&amp;CHAR(34)&amp;"kind"&amp;CHAR(34)&amp;": "&amp;CHAR(34)&amp;SUBSTITUTE(CriteriTecnici!$F4097,CHAR(34),"'")&amp;CHAR(34)&amp;", "&amp;CHAR(34)&amp;"value"&amp;CHAR(34)&amp;": "&amp;SUBSTITUTE(TRIM(ROUND(IFERROR(CriteriTecnici!$N4097*1,IFERROR(NUMBERVALUE(CriteriTecnici!$N4097,".",","),IFERROR(NUMBERVALUE(CriteriTecnici!$N4097,",","."),0))),4)&amp;""),",",".")&amp;", "&amp;CHAR(34)&amp;"numerator"&amp;CHAR(34)&amp;": "&amp;SUBSTITUTE(TRIM(ROUND(IFERROR(CriteriTecnici!$K4097*1,IFERROR(NUMBERVALUE(CriteriTecnici!$K4097,".",","),IFERROR(NUMBERVALUE(CriteriTecnici!$K4097,",","."),0))),4)&amp;""),",",".")&amp;", "&amp;CHAR(34)&amp;"denominator"&amp;CHAR(34)&amp;": "&amp;SUBSTITUTE(TRIM(ROUND(IFERROR(CriteriTecnici!$L4097*1,IFERROR(NUMBERVALUE(CriteriTecnici!$L4097,".",","),IFERROR(NUMBERVALUE(CriteriTecnici!$L4097,",","."),0))),4)&amp;""),",",".")&amp;", "&amp;CHAR(34)&amp;"flag"&amp;CHAR(34)&amp;": "&amp;SUBSTITUTE(TRIM(ROUND(IFERROR(CriteriTecnici!$M4097*1,IFERROR(NUMBERVALUE(CriteriTecnici!$M4097,".",","),IFERROR(NUMBERVALUE(CriteriTecnici!$M4097,",","."),0))),4)&amp;""),",",".")&amp;", "&amp;CHAR(34)&amp;"rawScore"&amp;CHAR(34)&amp;": "&amp;SUBSTITUTE(TRIM(ROUND(IFERROR(CriteriTecnici!$O4097*1,IFERROR(NUMBERVALUE(CriteriTecnici!$O4097,".",","),IFERROR(NUMBERVALUE(CriteriTecnici!$O4097,",","."),0))),4)&amp;""),",",".")&amp;CHAR(125)&amp;IF(TRUE,",",""))</f>
        <v/>
      </c>
    </row>
    <row r="4318">
      <c r="A4318" s="38">
        <f>IF(CriteriTecnici!$A4098="","","    "&amp;CHAR(123)&amp;CHAR(34)&amp;"bidderId"&amp;CHAR(34)&amp;": "&amp;CHAR(34)&amp;SUBSTITUTE(CriteriTecnici!$A4098,CHAR(34),"'")&amp;CHAR(34)&amp;", "&amp;CHAR(34)&amp;"lotId"&amp;CHAR(34)&amp;": "&amp;CHAR(34)&amp;SUBSTITUTE(CriteriTecnici!$C4098,CHAR(34),"'")&amp;CHAR(34)&amp;", "&amp;CHAR(34)&amp;"criterionId"&amp;CHAR(34)&amp;": "&amp;CHAR(34)&amp;SUBSTITUTE(CriteriTecnici!$D4098,CHAR(34),"'")&amp;CHAR(34)&amp;", "&amp;CHAR(34)&amp;"kind"&amp;CHAR(34)&amp;": "&amp;CHAR(34)&amp;SUBSTITUTE(CriteriTecnici!$F4098,CHAR(34),"'")&amp;CHAR(34)&amp;", "&amp;CHAR(34)&amp;"value"&amp;CHAR(34)&amp;": "&amp;SUBSTITUTE(TRIM(ROUND(IFERROR(CriteriTecnici!$N4098*1,IFERROR(NUMBERVALUE(CriteriTecnici!$N4098,".",","),IFERROR(NUMBERVALUE(CriteriTecnici!$N4098,",","."),0))),4)&amp;""),",",".")&amp;", "&amp;CHAR(34)&amp;"numerator"&amp;CHAR(34)&amp;": "&amp;SUBSTITUTE(TRIM(ROUND(IFERROR(CriteriTecnici!$K4098*1,IFERROR(NUMBERVALUE(CriteriTecnici!$K4098,".",","),IFERROR(NUMBERVALUE(CriteriTecnici!$K4098,",","."),0))),4)&amp;""),",",".")&amp;", "&amp;CHAR(34)&amp;"denominator"&amp;CHAR(34)&amp;": "&amp;SUBSTITUTE(TRIM(ROUND(IFERROR(CriteriTecnici!$L4098*1,IFERROR(NUMBERVALUE(CriteriTecnici!$L4098,".",","),IFERROR(NUMBERVALUE(CriteriTecnici!$L4098,",","."),0))),4)&amp;""),",",".")&amp;", "&amp;CHAR(34)&amp;"flag"&amp;CHAR(34)&amp;": "&amp;SUBSTITUTE(TRIM(ROUND(IFERROR(CriteriTecnici!$M4098*1,IFERROR(NUMBERVALUE(CriteriTecnici!$M4098,".",","),IFERROR(NUMBERVALUE(CriteriTecnici!$M4098,",","."),0))),4)&amp;""),",",".")&amp;", "&amp;CHAR(34)&amp;"rawScore"&amp;CHAR(34)&amp;": "&amp;SUBSTITUTE(TRIM(ROUND(IFERROR(CriteriTecnici!$O4098*1,IFERROR(NUMBERVALUE(CriteriTecnici!$O4098,".",","),IFERROR(NUMBERVALUE(CriteriTecnici!$O4098,",","."),0))),4)&amp;""),",",".")&amp;CHAR(125)&amp;IF(TRUE,",",""))</f>
        <v/>
      </c>
    </row>
    <row r="4319">
      <c r="A4319" s="38">
        <f>IF(CriteriTecnici!$A4099="","","    "&amp;CHAR(123)&amp;CHAR(34)&amp;"bidderId"&amp;CHAR(34)&amp;": "&amp;CHAR(34)&amp;SUBSTITUTE(CriteriTecnici!$A4099,CHAR(34),"'")&amp;CHAR(34)&amp;", "&amp;CHAR(34)&amp;"lotId"&amp;CHAR(34)&amp;": "&amp;CHAR(34)&amp;SUBSTITUTE(CriteriTecnici!$C4099,CHAR(34),"'")&amp;CHAR(34)&amp;", "&amp;CHAR(34)&amp;"criterionId"&amp;CHAR(34)&amp;": "&amp;CHAR(34)&amp;SUBSTITUTE(CriteriTecnici!$D4099,CHAR(34),"'")&amp;CHAR(34)&amp;", "&amp;CHAR(34)&amp;"kind"&amp;CHAR(34)&amp;": "&amp;CHAR(34)&amp;SUBSTITUTE(CriteriTecnici!$F4099,CHAR(34),"'")&amp;CHAR(34)&amp;", "&amp;CHAR(34)&amp;"value"&amp;CHAR(34)&amp;": "&amp;SUBSTITUTE(TRIM(ROUND(IFERROR(CriteriTecnici!$N4099*1,IFERROR(NUMBERVALUE(CriteriTecnici!$N4099,".",","),IFERROR(NUMBERVALUE(CriteriTecnici!$N4099,",","."),0))),4)&amp;""),",",".")&amp;", "&amp;CHAR(34)&amp;"numerator"&amp;CHAR(34)&amp;": "&amp;SUBSTITUTE(TRIM(ROUND(IFERROR(CriteriTecnici!$K4099*1,IFERROR(NUMBERVALUE(CriteriTecnici!$K4099,".",","),IFERROR(NUMBERVALUE(CriteriTecnici!$K4099,",","."),0))),4)&amp;""),",",".")&amp;", "&amp;CHAR(34)&amp;"denominator"&amp;CHAR(34)&amp;": "&amp;SUBSTITUTE(TRIM(ROUND(IFERROR(CriteriTecnici!$L4099*1,IFERROR(NUMBERVALUE(CriteriTecnici!$L4099,".",","),IFERROR(NUMBERVALUE(CriteriTecnici!$L4099,",","."),0))),4)&amp;""),",",".")&amp;", "&amp;CHAR(34)&amp;"flag"&amp;CHAR(34)&amp;": "&amp;SUBSTITUTE(TRIM(ROUND(IFERROR(CriteriTecnici!$M4099*1,IFERROR(NUMBERVALUE(CriteriTecnici!$M4099,".",","),IFERROR(NUMBERVALUE(CriteriTecnici!$M4099,",","."),0))),4)&amp;""),",",".")&amp;", "&amp;CHAR(34)&amp;"rawScore"&amp;CHAR(34)&amp;": "&amp;SUBSTITUTE(TRIM(ROUND(IFERROR(CriteriTecnici!$O4099*1,IFERROR(NUMBERVALUE(CriteriTecnici!$O4099,".",","),IFERROR(NUMBERVALUE(CriteriTecnici!$O4099,",","."),0))),4)&amp;""),",",".")&amp;CHAR(125)&amp;IF(TRUE,",",""))</f>
        <v/>
      </c>
    </row>
    <row r="4320">
      <c r="A4320" s="38">
        <f>IF(CriteriTecnici!$A4100="","","    "&amp;CHAR(123)&amp;CHAR(34)&amp;"bidderId"&amp;CHAR(34)&amp;": "&amp;CHAR(34)&amp;SUBSTITUTE(CriteriTecnici!$A4100,CHAR(34),"'")&amp;CHAR(34)&amp;", "&amp;CHAR(34)&amp;"lotId"&amp;CHAR(34)&amp;": "&amp;CHAR(34)&amp;SUBSTITUTE(CriteriTecnici!$C4100,CHAR(34),"'")&amp;CHAR(34)&amp;", "&amp;CHAR(34)&amp;"criterionId"&amp;CHAR(34)&amp;": "&amp;CHAR(34)&amp;SUBSTITUTE(CriteriTecnici!$D4100,CHAR(34),"'")&amp;CHAR(34)&amp;", "&amp;CHAR(34)&amp;"kind"&amp;CHAR(34)&amp;": "&amp;CHAR(34)&amp;SUBSTITUTE(CriteriTecnici!$F4100,CHAR(34),"'")&amp;CHAR(34)&amp;", "&amp;CHAR(34)&amp;"value"&amp;CHAR(34)&amp;": "&amp;SUBSTITUTE(TRIM(ROUND(IFERROR(CriteriTecnici!$N4100*1,IFERROR(NUMBERVALUE(CriteriTecnici!$N4100,".",","),IFERROR(NUMBERVALUE(CriteriTecnici!$N4100,",","."),0))),4)&amp;""),",",".")&amp;", "&amp;CHAR(34)&amp;"numerator"&amp;CHAR(34)&amp;": "&amp;SUBSTITUTE(TRIM(ROUND(IFERROR(CriteriTecnici!$K4100*1,IFERROR(NUMBERVALUE(CriteriTecnici!$K4100,".",","),IFERROR(NUMBERVALUE(CriteriTecnici!$K4100,",","."),0))),4)&amp;""),",",".")&amp;", "&amp;CHAR(34)&amp;"denominator"&amp;CHAR(34)&amp;": "&amp;SUBSTITUTE(TRIM(ROUND(IFERROR(CriteriTecnici!$L4100*1,IFERROR(NUMBERVALUE(CriteriTecnici!$L4100,".",","),IFERROR(NUMBERVALUE(CriteriTecnici!$L4100,",","."),0))),4)&amp;""),",",".")&amp;", "&amp;CHAR(34)&amp;"flag"&amp;CHAR(34)&amp;": "&amp;SUBSTITUTE(TRIM(ROUND(IFERROR(CriteriTecnici!$M4100*1,IFERROR(NUMBERVALUE(CriteriTecnici!$M4100,".",","),IFERROR(NUMBERVALUE(CriteriTecnici!$M4100,",","."),0))),4)&amp;""),",",".")&amp;", "&amp;CHAR(34)&amp;"rawScore"&amp;CHAR(34)&amp;": "&amp;SUBSTITUTE(TRIM(ROUND(IFERROR(CriteriTecnici!$O4100*1,IFERROR(NUMBERVALUE(CriteriTecnici!$O4100,".",","),IFERROR(NUMBERVALUE(CriteriTecnici!$O4100,",","."),0))),4)&amp;""),",",".")&amp;CHAR(125)&amp;IF(TRUE,",",""))</f>
        <v/>
      </c>
    </row>
    <row r="4321">
      <c r="A4321" s="38">
        <f>IF(CriteriTecnici!$A4101="","","    "&amp;CHAR(123)&amp;CHAR(34)&amp;"bidderId"&amp;CHAR(34)&amp;": "&amp;CHAR(34)&amp;SUBSTITUTE(CriteriTecnici!$A4101,CHAR(34),"'")&amp;CHAR(34)&amp;", "&amp;CHAR(34)&amp;"lotId"&amp;CHAR(34)&amp;": "&amp;CHAR(34)&amp;SUBSTITUTE(CriteriTecnici!$C4101,CHAR(34),"'")&amp;CHAR(34)&amp;", "&amp;CHAR(34)&amp;"criterionId"&amp;CHAR(34)&amp;": "&amp;CHAR(34)&amp;SUBSTITUTE(CriteriTecnici!$D4101,CHAR(34),"'")&amp;CHAR(34)&amp;", "&amp;CHAR(34)&amp;"kind"&amp;CHAR(34)&amp;": "&amp;CHAR(34)&amp;SUBSTITUTE(CriteriTecnici!$F4101,CHAR(34),"'")&amp;CHAR(34)&amp;", "&amp;CHAR(34)&amp;"value"&amp;CHAR(34)&amp;": "&amp;SUBSTITUTE(TRIM(ROUND(IFERROR(CriteriTecnici!$N4101*1,IFERROR(NUMBERVALUE(CriteriTecnici!$N4101,".",","),IFERROR(NUMBERVALUE(CriteriTecnici!$N4101,",","."),0))),4)&amp;""),",",".")&amp;", "&amp;CHAR(34)&amp;"numerator"&amp;CHAR(34)&amp;": "&amp;SUBSTITUTE(TRIM(ROUND(IFERROR(CriteriTecnici!$K4101*1,IFERROR(NUMBERVALUE(CriteriTecnici!$K4101,".",","),IFERROR(NUMBERVALUE(CriteriTecnici!$K4101,",","."),0))),4)&amp;""),",",".")&amp;", "&amp;CHAR(34)&amp;"denominator"&amp;CHAR(34)&amp;": "&amp;SUBSTITUTE(TRIM(ROUND(IFERROR(CriteriTecnici!$L4101*1,IFERROR(NUMBERVALUE(CriteriTecnici!$L4101,".",","),IFERROR(NUMBERVALUE(CriteriTecnici!$L4101,",","."),0))),4)&amp;""),",",".")&amp;", "&amp;CHAR(34)&amp;"flag"&amp;CHAR(34)&amp;": "&amp;SUBSTITUTE(TRIM(ROUND(IFERROR(CriteriTecnici!$M4101*1,IFERROR(NUMBERVALUE(CriteriTecnici!$M4101,".",","),IFERROR(NUMBERVALUE(CriteriTecnici!$M4101,",","."),0))),4)&amp;""),",",".")&amp;", "&amp;CHAR(34)&amp;"rawScore"&amp;CHAR(34)&amp;": "&amp;SUBSTITUTE(TRIM(ROUND(IFERROR(CriteriTecnici!$O4101*1,IFERROR(NUMBERVALUE(CriteriTecnici!$O4101,".",","),IFERROR(NUMBERVALUE(CriteriTecnici!$O4101,",","."),0))),4)&amp;""),",",".")&amp;CHAR(125)&amp;IF(TRUE,",",""))</f>
        <v/>
      </c>
    </row>
    <row r="4322">
      <c r="A4322" s="38">
        <f>IF(CriteriTecnici!$A4102="","","    "&amp;CHAR(123)&amp;CHAR(34)&amp;"bidderId"&amp;CHAR(34)&amp;": "&amp;CHAR(34)&amp;SUBSTITUTE(CriteriTecnici!$A4102,CHAR(34),"'")&amp;CHAR(34)&amp;", "&amp;CHAR(34)&amp;"lotId"&amp;CHAR(34)&amp;": "&amp;CHAR(34)&amp;SUBSTITUTE(CriteriTecnici!$C4102,CHAR(34),"'")&amp;CHAR(34)&amp;", "&amp;CHAR(34)&amp;"criterionId"&amp;CHAR(34)&amp;": "&amp;CHAR(34)&amp;SUBSTITUTE(CriteriTecnici!$D4102,CHAR(34),"'")&amp;CHAR(34)&amp;", "&amp;CHAR(34)&amp;"kind"&amp;CHAR(34)&amp;": "&amp;CHAR(34)&amp;SUBSTITUTE(CriteriTecnici!$F4102,CHAR(34),"'")&amp;CHAR(34)&amp;", "&amp;CHAR(34)&amp;"value"&amp;CHAR(34)&amp;": "&amp;SUBSTITUTE(TRIM(ROUND(IFERROR(CriteriTecnici!$N4102*1,IFERROR(NUMBERVALUE(CriteriTecnici!$N4102,".",","),IFERROR(NUMBERVALUE(CriteriTecnici!$N4102,",","."),0))),4)&amp;""),",",".")&amp;", "&amp;CHAR(34)&amp;"numerator"&amp;CHAR(34)&amp;": "&amp;SUBSTITUTE(TRIM(ROUND(IFERROR(CriteriTecnici!$K4102*1,IFERROR(NUMBERVALUE(CriteriTecnici!$K4102,".",","),IFERROR(NUMBERVALUE(CriteriTecnici!$K4102,",","."),0))),4)&amp;""),",",".")&amp;", "&amp;CHAR(34)&amp;"denominator"&amp;CHAR(34)&amp;": "&amp;SUBSTITUTE(TRIM(ROUND(IFERROR(CriteriTecnici!$L4102*1,IFERROR(NUMBERVALUE(CriteriTecnici!$L4102,".",","),IFERROR(NUMBERVALUE(CriteriTecnici!$L4102,",","."),0))),4)&amp;""),",",".")&amp;", "&amp;CHAR(34)&amp;"flag"&amp;CHAR(34)&amp;": "&amp;SUBSTITUTE(TRIM(ROUND(IFERROR(CriteriTecnici!$M4102*1,IFERROR(NUMBERVALUE(CriteriTecnici!$M4102,".",","),IFERROR(NUMBERVALUE(CriteriTecnici!$M4102,",","."),0))),4)&amp;""),",",".")&amp;", "&amp;CHAR(34)&amp;"rawScore"&amp;CHAR(34)&amp;": "&amp;SUBSTITUTE(TRIM(ROUND(IFERROR(CriteriTecnici!$O4102*1,IFERROR(NUMBERVALUE(CriteriTecnici!$O4102,".",","),IFERROR(NUMBERVALUE(CriteriTecnici!$O4102,",","."),0))),4)&amp;""),",",".")&amp;CHAR(125)&amp;IF(TRUE,",",""))</f>
        <v/>
      </c>
    </row>
    <row r="4323">
      <c r="A4323" s="38">
        <f>IF(CriteriTecnici!$A4103="","","    "&amp;CHAR(123)&amp;CHAR(34)&amp;"bidderId"&amp;CHAR(34)&amp;": "&amp;CHAR(34)&amp;SUBSTITUTE(CriteriTecnici!$A4103,CHAR(34),"'")&amp;CHAR(34)&amp;", "&amp;CHAR(34)&amp;"lotId"&amp;CHAR(34)&amp;": "&amp;CHAR(34)&amp;SUBSTITUTE(CriteriTecnici!$C4103,CHAR(34),"'")&amp;CHAR(34)&amp;", "&amp;CHAR(34)&amp;"criterionId"&amp;CHAR(34)&amp;": "&amp;CHAR(34)&amp;SUBSTITUTE(CriteriTecnici!$D4103,CHAR(34),"'")&amp;CHAR(34)&amp;", "&amp;CHAR(34)&amp;"kind"&amp;CHAR(34)&amp;": "&amp;CHAR(34)&amp;SUBSTITUTE(CriteriTecnici!$F4103,CHAR(34),"'")&amp;CHAR(34)&amp;", "&amp;CHAR(34)&amp;"value"&amp;CHAR(34)&amp;": "&amp;SUBSTITUTE(TRIM(ROUND(IFERROR(CriteriTecnici!$N4103*1,IFERROR(NUMBERVALUE(CriteriTecnici!$N4103,".",","),IFERROR(NUMBERVALUE(CriteriTecnici!$N4103,",","."),0))),4)&amp;""),",",".")&amp;", "&amp;CHAR(34)&amp;"numerator"&amp;CHAR(34)&amp;": "&amp;SUBSTITUTE(TRIM(ROUND(IFERROR(CriteriTecnici!$K4103*1,IFERROR(NUMBERVALUE(CriteriTecnici!$K4103,".",","),IFERROR(NUMBERVALUE(CriteriTecnici!$K4103,",","."),0))),4)&amp;""),",",".")&amp;", "&amp;CHAR(34)&amp;"denominator"&amp;CHAR(34)&amp;": "&amp;SUBSTITUTE(TRIM(ROUND(IFERROR(CriteriTecnici!$L4103*1,IFERROR(NUMBERVALUE(CriteriTecnici!$L4103,".",","),IFERROR(NUMBERVALUE(CriteriTecnici!$L4103,",","."),0))),4)&amp;""),",",".")&amp;", "&amp;CHAR(34)&amp;"flag"&amp;CHAR(34)&amp;": "&amp;SUBSTITUTE(TRIM(ROUND(IFERROR(CriteriTecnici!$M4103*1,IFERROR(NUMBERVALUE(CriteriTecnici!$M4103,".",","),IFERROR(NUMBERVALUE(CriteriTecnici!$M4103,",","."),0))),4)&amp;""),",",".")&amp;", "&amp;CHAR(34)&amp;"rawScore"&amp;CHAR(34)&amp;": "&amp;SUBSTITUTE(TRIM(ROUND(IFERROR(CriteriTecnici!$O4103*1,IFERROR(NUMBERVALUE(CriteriTecnici!$O4103,".",","),IFERROR(NUMBERVALUE(CriteriTecnici!$O4103,",","."),0))),4)&amp;""),",",".")&amp;CHAR(125)&amp;IF(TRUE,",",""))</f>
        <v/>
      </c>
    </row>
    <row r="4324">
      <c r="A4324" s="38">
        <f>IF(CriteriTecnici!$A4104="","","    "&amp;CHAR(123)&amp;CHAR(34)&amp;"bidderId"&amp;CHAR(34)&amp;": "&amp;CHAR(34)&amp;SUBSTITUTE(CriteriTecnici!$A4104,CHAR(34),"'")&amp;CHAR(34)&amp;", "&amp;CHAR(34)&amp;"lotId"&amp;CHAR(34)&amp;": "&amp;CHAR(34)&amp;SUBSTITUTE(CriteriTecnici!$C4104,CHAR(34),"'")&amp;CHAR(34)&amp;", "&amp;CHAR(34)&amp;"criterionId"&amp;CHAR(34)&amp;": "&amp;CHAR(34)&amp;SUBSTITUTE(CriteriTecnici!$D4104,CHAR(34),"'")&amp;CHAR(34)&amp;", "&amp;CHAR(34)&amp;"kind"&amp;CHAR(34)&amp;": "&amp;CHAR(34)&amp;SUBSTITUTE(CriteriTecnici!$F4104,CHAR(34),"'")&amp;CHAR(34)&amp;", "&amp;CHAR(34)&amp;"value"&amp;CHAR(34)&amp;": "&amp;SUBSTITUTE(TRIM(ROUND(IFERROR(CriteriTecnici!$N4104*1,IFERROR(NUMBERVALUE(CriteriTecnici!$N4104,".",","),IFERROR(NUMBERVALUE(CriteriTecnici!$N4104,",","."),0))),4)&amp;""),",",".")&amp;", "&amp;CHAR(34)&amp;"numerator"&amp;CHAR(34)&amp;": "&amp;SUBSTITUTE(TRIM(ROUND(IFERROR(CriteriTecnici!$K4104*1,IFERROR(NUMBERVALUE(CriteriTecnici!$K4104,".",","),IFERROR(NUMBERVALUE(CriteriTecnici!$K4104,",","."),0))),4)&amp;""),",",".")&amp;", "&amp;CHAR(34)&amp;"denominator"&amp;CHAR(34)&amp;": "&amp;SUBSTITUTE(TRIM(ROUND(IFERROR(CriteriTecnici!$L4104*1,IFERROR(NUMBERVALUE(CriteriTecnici!$L4104,".",","),IFERROR(NUMBERVALUE(CriteriTecnici!$L4104,",","."),0))),4)&amp;""),",",".")&amp;", "&amp;CHAR(34)&amp;"flag"&amp;CHAR(34)&amp;": "&amp;SUBSTITUTE(TRIM(ROUND(IFERROR(CriteriTecnici!$M4104*1,IFERROR(NUMBERVALUE(CriteriTecnici!$M4104,".",","),IFERROR(NUMBERVALUE(CriteriTecnici!$M4104,",","."),0))),4)&amp;""),",",".")&amp;", "&amp;CHAR(34)&amp;"rawScore"&amp;CHAR(34)&amp;": "&amp;SUBSTITUTE(TRIM(ROUND(IFERROR(CriteriTecnici!$O4104*1,IFERROR(NUMBERVALUE(CriteriTecnici!$O4104,".",","),IFERROR(NUMBERVALUE(CriteriTecnici!$O4104,",","."),0))),4)&amp;""),",",".")&amp;CHAR(125)&amp;IF(TRUE,",",""))</f>
        <v/>
      </c>
    </row>
    <row r="4325">
      <c r="A4325" s="38">
        <f>IF(CriteriTecnici!$A4105="","","    "&amp;CHAR(123)&amp;CHAR(34)&amp;"bidderId"&amp;CHAR(34)&amp;": "&amp;CHAR(34)&amp;SUBSTITUTE(CriteriTecnici!$A4105,CHAR(34),"'")&amp;CHAR(34)&amp;", "&amp;CHAR(34)&amp;"lotId"&amp;CHAR(34)&amp;": "&amp;CHAR(34)&amp;SUBSTITUTE(CriteriTecnici!$C4105,CHAR(34),"'")&amp;CHAR(34)&amp;", "&amp;CHAR(34)&amp;"criterionId"&amp;CHAR(34)&amp;": "&amp;CHAR(34)&amp;SUBSTITUTE(CriteriTecnici!$D4105,CHAR(34),"'")&amp;CHAR(34)&amp;", "&amp;CHAR(34)&amp;"kind"&amp;CHAR(34)&amp;": "&amp;CHAR(34)&amp;SUBSTITUTE(CriteriTecnici!$F4105,CHAR(34),"'")&amp;CHAR(34)&amp;", "&amp;CHAR(34)&amp;"value"&amp;CHAR(34)&amp;": "&amp;SUBSTITUTE(TRIM(ROUND(IFERROR(CriteriTecnici!$N4105*1,IFERROR(NUMBERVALUE(CriteriTecnici!$N4105,".",","),IFERROR(NUMBERVALUE(CriteriTecnici!$N4105,",","."),0))),4)&amp;""),",",".")&amp;", "&amp;CHAR(34)&amp;"numerator"&amp;CHAR(34)&amp;": "&amp;SUBSTITUTE(TRIM(ROUND(IFERROR(CriteriTecnici!$K4105*1,IFERROR(NUMBERVALUE(CriteriTecnici!$K4105,".",","),IFERROR(NUMBERVALUE(CriteriTecnici!$K4105,",","."),0))),4)&amp;""),",",".")&amp;", "&amp;CHAR(34)&amp;"denominator"&amp;CHAR(34)&amp;": "&amp;SUBSTITUTE(TRIM(ROUND(IFERROR(CriteriTecnici!$L4105*1,IFERROR(NUMBERVALUE(CriteriTecnici!$L4105,".",","),IFERROR(NUMBERVALUE(CriteriTecnici!$L4105,",","."),0))),4)&amp;""),",",".")&amp;", "&amp;CHAR(34)&amp;"flag"&amp;CHAR(34)&amp;": "&amp;SUBSTITUTE(TRIM(ROUND(IFERROR(CriteriTecnici!$M4105*1,IFERROR(NUMBERVALUE(CriteriTecnici!$M4105,".",","),IFERROR(NUMBERVALUE(CriteriTecnici!$M4105,",","."),0))),4)&amp;""),",",".")&amp;", "&amp;CHAR(34)&amp;"rawScore"&amp;CHAR(34)&amp;": "&amp;SUBSTITUTE(TRIM(ROUND(IFERROR(CriteriTecnici!$O4105*1,IFERROR(NUMBERVALUE(CriteriTecnici!$O4105,".",","),IFERROR(NUMBERVALUE(CriteriTecnici!$O4105,",","."),0))),4)&amp;""),",",".")&amp;CHAR(125)&amp;IF(TRUE,",",""))</f>
        <v/>
      </c>
    </row>
    <row r="4326">
      <c r="A4326" s="38">
        <f>IF(CriteriTecnici!$A4106="","","    "&amp;CHAR(123)&amp;CHAR(34)&amp;"bidderId"&amp;CHAR(34)&amp;": "&amp;CHAR(34)&amp;SUBSTITUTE(CriteriTecnici!$A4106,CHAR(34),"'")&amp;CHAR(34)&amp;", "&amp;CHAR(34)&amp;"lotId"&amp;CHAR(34)&amp;": "&amp;CHAR(34)&amp;SUBSTITUTE(CriteriTecnici!$C4106,CHAR(34),"'")&amp;CHAR(34)&amp;", "&amp;CHAR(34)&amp;"criterionId"&amp;CHAR(34)&amp;": "&amp;CHAR(34)&amp;SUBSTITUTE(CriteriTecnici!$D4106,CHAR(34),"'")&amp;CHAR(34)&amp;", "&amp;CHAR(34)&amp;"kind"&amp;CHAR(34)&amp;": "&amp;CHAR(34)&amp;SUBSTITUTE(CriteriTecnici!$F4106,CHAR(34),"'")&amp;CHAR(34)&amp;", "&amp;CHAR(34)&amp;"value"&amp;CHAR(34)&amp;": "&amp;SUBSTITUTE(TRIM(ROUND(IFERROR(CriteriTecnici!$N4106*1,IFERROR(NUMBERVALUE(CriteriTecnici!$N4106,".",","),IFERROR(NUMBERVALUE(CriteriTecnici!$N4106,",","."),0))),4)&amp;""),",",".")&amp;", "&amp;CHAR(34)&amp;"numerator"&amp;CHAR(34)&amp;": "&amp;SUBSTITUTE(TRIM(ROUND(IFERROR(CriteriTecnici!$K4106*1,IFERROR(NUMBERVALUE(CriteriTecnici!$K4106,".",","),IFERROR(NUMBERVALUE(CriteriTecnici!$K4106,",","."),0))),4)&amp;""),",",".")&amp;", "&amp;CHAR(34)&amp;"denominator"&amp;CHAR(34)&amp;": "&amp;SUBSTITUTE(TRIM(ROUND(IFERROR(CriteriTecnici!$L4106*1,IFERROR(NUMBERVALUE(CriteriTecnici!$L4106,".",","),IFERROR(NUMBERVALUE(CriteriTecnici!$L4106,",","."),0))),4)&amp;""),",",".")&amp;", "&amp;CHAR(34)&amp;"flag"&amp;CHAR(34)&amp;": "&amp;SUBSTITUTE(TRIM(ROUND(IFERROR(CriteriTecnici!$M4106*1,IFERROR(NUMBERVALUE(CriteriTecnici!$M4106,".",","),IFERROR(NUMBERVALUE(CriteriTecnici!$M4106,",","."),0))),4)&amp;""),",",".")&amp;", "&amp;CHAR(34)&amp;"rawScore"&amp;CHAR(34)&amp;": "&amp;SUBSTITUTE(TRIM(ROUND(IFERROR(CriteriTecnici!$O4106*1,IFERROR(NUMBERVALUE(CriteriTecnici!$O4106,".",","),IFERROR(NUMBERVALUE(CriteriTecnici!$O4106,",","."),0))),4)&amp;""),",",".")&amp;CHAR(125)&amp;IF(TRUE,",",""))</f>
        <v/>
      </c>
    </row>
    <row r="4327">
      <c r="A4327" s="38">
        <f>IF(CriteriTecnici!$A4107="","","    "&amp;CHAR(123)&amp;CHAR(34)&amp;"bidderId"&amp;CHAR(34)&amp;": "&amp;CHAR(34)&amp;SUBSTITUTE(CriteriTecnici!$A4107,CHAR(34),"'")&amp;CHAR(34)&amp;", "&amp;CHAR(34)&amp;"lotId"&amp;CHAR(34)&amp;": "&amp;CHAR(34)&amp;SUBSTITUTE(CriteriTecnici!$C4107,CHAR(34),"'")&amp;CHAR(34)&amp;", "&amp;CHAR(34)&amp;"criterionId"&amp;CHAR(34)&amp;": "&amp;CHAR(34)&amp;SUBSTITUTE(CriteriTecnici!$D4107,CHAR(34),"'")&amp;CHAR(34)&amp;", "&amp;CHAR(34)&amp;"kind"&amp;CHAR(34)&amp;": "&amp;CHAR(34)&amp;SUBSTITUTE(CriteriTecnici!$F4107,CHAR(34),"'")&amp;CHAR(34)&amp;", "&amp;CHAR(34)&amp;"value"&amp;CHAR(34)&amp;": "&amp;SUBSTITUTE(TRIM(ROUND(IFERROR(CriteriTecnici!$N4107*1,IFERROR(NUMBERVALUE(CriteriTecnici!$N4107,".",","),IFERROR(NUMBERVALUE(CriteriTecnici!$N4107,",","."),0))),4)&amp;""),",",".")&amp;", "&amp;CHAR(34)&amp;"numerator"&amp;CHAR(34)&amp;": "&amp;SUBSTITUTE(TRIM(ROUND(IFERROR(CriteriTecnici!$K4107*1,IFERROR(NUMBERVALUE(CriteriTecnici!$K4107,".",","),IFERROR(NUMBERVALUE(CriteriTecnici!$K4107,",","."),0))),4)&amp;""),",",".")&amp;", "&amp;CHAR(34)&amp;"denominator"&amp;CHAR(34)&amp;": "&amp;SUBSTITUTE(TRIM(ROUND(IFERROR(CriteriTecnici!$L4107*1,IFERROR(NUMBERVALUE(CriteriTecnici!$L4107,".",","),IFERROR(NUMBERVALUE(CriteriTecnici!$L4107,",","."),0))),4)&amp;""),",",".")&amp;", "&amp;CHAR(34)&amp;"flag"&amp;CHAR(34)&amp;": "&amp;SUBSTITUTE(TRIM(ROUND(IFERROR(CriteriTecnici!$M4107*1,IFERROR(NUMBERVALUE(CriteriTecnici!$M4107,".",","),IFERROR(NUMBERVALUE(CriteriTecnici!$M4107,",","."),0))),4)&amp;""),",",".")&amp;", "&amp;CHAR(34)&amp;"rawScore"&amp;CHAR(34)&amp;": "&amp;SUBSTITUTE(TRIM(ROUND(IFERROR(CriteriTecnici!$O4107*1,IFERROR(NUMBERVALUE(CriteriTecnici!$O4107,".",","),IFERROR(NUMBERVALUE(CriteriTecnici!$O4107,",","."),0))),4)&amp;""),",",".")&amp;CHAR(125)&amp;IF(TRUE,",",""))</f>
        <v/>
      </c>
    </row>
    <row r="4328">
      <c r="A4328" s="38">
        <f>IF(CriteriTecnici!$A4108="","","    "&amp;CHAR(123)&amp;CHAR(34)&amp;"bidderId"&amp;CHAR(34)&amp;": "&amp;CHAR(34)&amp;SUBSTITUTE(CriteriTecnici!$A4108,CHAR(34),"'")&amp;CHAR(34)&amp;", "&amp;CHAR(34)&amp;"lotId"&amp;CHAR(34)&amp;": "&amp;CHAR(34)&amp;SUBSTITUTE(CriteriTecnici!$C4108,CHAR(34),"'")&amp;CHAR(34)&amp;", "&amp;CHAR(34)&amp;"criterionId"&amp;CHAR(34)&amp;": "&amp;CHAR(34)&amp;SUBSTITUTE(CriteriTecnici!$D4108,CHAR(34),"'")&amp;CHAR(34)&amp;", "&amp;CHAR(34)&amp;"kind"&amp;CHAR(34)&amp;": "&amp;CHAR(34)&amp;SUBSTITUTE(CriteriTecnici!$F4108,CHAR(34),"'")&amp;CHAR(34)&amp;", "&amp;CHAR(34)&amp;"value"&amp;CHAR(34)&amp;": "&amp;SUBSTITUTE(TRIM(ROUND(IFERROR(CriteriTecnici!$N4108*1,IFERROR(NUMBERVALUE(CriteriTecnici!$N4108,".",","),IFERROR(NUMBERVALUE(CriteriTecnici!$N4108,",","."),0))),4)&amp;""),",",".")&amp;", "&amp;CHAR(34)&amp;"numerator"&amp;CHAR(34)&amp;": "&amp;SUBSTITUTE(TRIM(ROUND(IFERROR(CriteriTecnici!$K4108*1,IFERROR(NUMBERVALUE(CriteriTecnici!$K4108,".",","),IFERROR(NUMBERVALUE(CriteriTecnici!$K4108,",","."),0))),4)&amp;""),",",".")&amp;", "&amp;CHAR(34)&amp;"denominator"&amp;CHAR(34)&amp;": "&amp;SUBSTITUTE(TRIM(ROUND(IFERROR(CriteriTecnici!$L4108*1,IFERROR(NUMBERVALUE(CriteriTecnici!$L4108,".",","),IFERROR(NUMBERVALUE(CriteriTecnici!$L4108,",","."),0))),4)&amp;""),",",".")&amp;", "&amp;CHAR(34)&amp;"flag"&amp;CHAR(34)&amp;": "&amp;SUBSTITUTE(TRIM(ROUND(IFERROR(CriteriTecnici!$M4108*1,IFERROR(NUMBERVALUE(CriteriTecnici!$M4108,".",","),IFERROR(NUMBERVALUE(CriteriTecnici!$M4108,",","."),0))),4)&amp;""),",",".")&amp;", "&amp;CHAR(34)&amp;"rawScore"&amp;CHAR(34)&amp;": "&amp;SUBSTITUTE(TRIM(ROUND(IFERROR(CriteriTecnici!$O4108*1,IFERROR(NUMBERVALUE(CriteriTecnici!$O4108,".",","),IFERROR(NUMBERVALUE(CriteriTecnici!$O4108,",","."),0))),4)&amp;""),",",".")&amp;CHAR(125)&amp;IF(TRUE,",",""))</f>
        <v/>
      </c>
    </row>
    <row r="4329">
      <c r="A4329" s="38">
        <f>IF(CriteriTecnici!$A4109="","","    "&amp;CHAR(123)&amp;CHAR(34)&amp;"bidderId"&amp;CHAR(34)&amp;": "&amp;CHAR(34)&amp;SUBSTITUTE(CriteriTecnici!$A4109,CHAR(34),"'")&amp;CHAR(34)&amp;", "&amp;CHAR(34)&amp;"lotId"&amp;CHAR(34)&amp;": "&amp;CHAR(34)&amp;SUBSTITUTE(CriteriTecnici!$C4109,CHAR(34),"'")&amp;CHAR(34)&amp;", "&amp;CHAR(34)&amp;"criterionId"&amp;CHAR(34)&amp;": "&amp;CHAR(34)&amp;SUBSTITUTE(CriteriTecnici!$D4109,CHAR(34),"'")&amp;CHAR(34)&amp;", "&amp;CHAR(34)&amp;"kind"&amp;CHAR(34)&amp;": "&amp;CHAR(34)&amp;SUBSTITUTE(CriteriTecnici!$F4109,CHAR(34),"'")&amp;CHAR(34)&amp;", "&amp;CHAR(34)&amp;"value"&amp;CHAR(34)&amp;": "&amp;SUBSTITUTE(TRIM(ROUND(IFERROR(CriteriTecnici!$N4109*1,IFERROR(NUMBERVALUE(CriteriTecnici!$N4109,".",","),IFERROR(NUMBERVALUE(CriteriTecnici!$N4109,",","."),0))),4)&amp;""),",",".")&amp;", "&amp;CHAR(34)&amp;"numerator"&amp;CHAR(34)&amp;": "&amp;SUBSTITUTE(TRIM(ROUND(IFERROR(CriteriTecnici!$K4109*1,IFERROR(NUMBERVALUE(CriteriTecnici!$K4109,".",","),IFERROR(NUMBERVALUE(CriteriTecnici!$K4109,",","."),0))),4)&amp;""),",",".")&amp;", "&amp;CHAR(34)&amp;"denominator"&amp;CHAR(34)&amp;": "&amp;SUBSTITUTE(TRIM(ROUND(IFERROR(CriteriTecnici!$L4109*1,IFERROR(NUMBERVALUE(CriteriTecnici!$L4109,".",","),IFERROR(NUMBERVALUE(CriteriTecnici!$L4109,",","."),0))),4)&amp;""),",",".")&amp;", "&amp;CHAR(34)&amp;"flag"&amp;CHAR(34)&amp;": "&amp;SUBSTITUTE(TRIM(ROUND(IFERROR(CriteriTecnici!$M4109*1,IFERROR(NUMBERVALUE(CriteriTecnici!$M4109,".",","),IFERROR(NUMBERVALUE(CriteriTecnici!$M4109,",","."),0))),4)&amp;""),",",".")&amp;", "&amp;CHAR(34)&amp;"rawScore"&amp;CHAR(34)&amp;": "&amp;SUBSTITUTE(TRIM(ROUND(IFERROR(CriteriTecnici!$O4109*1,IFERROR(NUMBERVALUE(CriteriTecnici!$O4109,".",","),IFERROR(NUMBERVALUE(CriteriTecnici!$O4109,",","."),0))),4)&amp;""),",",".")&amp;CHAR(125)&amp;IF(TRUE,",",""))</f>
        <v/>
      </c>
    </row>
    <row r="4330">
      <c r="A4330" s="38">
        <f>IF(CriteriTecnici!$A4110="","","    "&amp;CHAR(123)&amp;CHAR(34)&amp;"bidderId"&amp;CHAR(34)&amp;": "&amp;CHAR(34)&amp;SUBSTITUTE(CriteriTecnici!$A4110,CHAR(34),"'")&amp;CHAR(34)&amp;", "&amp;CHAR(34)&amp;"lotId"&amp;CHAR(34)&amp;": "&amp;CHAR(34)&amp;SUBSTITUTE(CriteriTecnici!$C4110,CHAR(34),"'")&amp;CHAR(34)&amp;", "&amp;CHAR(34)&amp;"criterionId"&amp;CHAR(34)&amp;": "&amp;CHAR(34)&amp;SUBSTITUTE(CriteriTecnici!$D4110,CHAR(34),"'")&amp;CHAR(34)&amp;", "&amp;CHAR(34)&amp;"kind"&amp;CHAR(34)&amp;": "&amp;CHAR(34)&amp;SUBSTITUTE(CriteriTecnici!$F4110,CHAR(34),"'")&amp;CHAR(34)&amp;", "&amp;CHAR(34)&amp;"value"&amp;CHAR(34)&amp;": "&amp;SUBSTITUTE(TRIM(ROUND(IFERROR(CriteriTecnici!$N4110*1,IFERROR(NUMBERVALUE(CriteriTecnici!$N4110,".",","),IFERROR(NUMBERVALUE(CriteriTecnici!$N4110,",","."),0))),4)&amp;""),",",".")&amp;", "&amp;CHAR(34)&amp;"numerator"&amp;CHAR(34)&amp;": "&amp;SUBSTITUTE(TRIM(ROUND(IFERROR(CriteriTecnici!$K4110*1,IFERROR(NUMBERVALUE(CriteriTecnici!$K4110,".",","),IFERROR(NUMBERVALUE(CriteriTecnici!$K4110,",","."),0))),4)&amp;""),",",".")&amp;", "&amp;CHAR(34)&amp;"denominator"&amp;CHAR(34)&amp;": "&amp;SUBSTITUTE(TRIM(ROUND(IFERROR(CriteriTecnici!$L4110*1,IFERROR(NUMBERVALUE(CriteriTecnici!$L4110,".",","),IFERROR(NUMBERVALUE(CriteriTecnici!$L4110,",","."),0))),4)&amp;""),",",".")&amp;", "&amp;CHAR(34)&amp;"flag"&amp;CHAR(34)&amp;": "&amp;SUBSTITUTE(TRIM(ROUND(IFERROR(CriteriTecnici!$M4110*1,IFERROR(NUMBERVALUE(CriteriTecnici!$M4110,".",","),IFERROR(NUMBERVALUE(CriteriTecnici!$M4110,",","."),0))),4)&amp;""),",",".")&amp;", "&amp;CHAR(34)&amp;"rawScore"&amp;CHAR(34)&amp;": "&amp;SUBSTITUTE(TRIM(ROUND(IFERROR(CriteriTecnici!$O4110*1,IFERROR(NUMBERVALUE(CriteriTecnici!$O4110,".",","),IFERROR(NUMBERVALUE(CriteriTecnici!$O4110,",","."),0))),4)&amp;""),",",".")&amp;CHAR(125)&amp;IF(TRUE,",",""))</f>
        <v/>
      </c>
    </row>
    <row r="4331">
      <c r="A4331" s="38">
        <f>IF(CriteriTecnici!$A4111="","","    "&amp;CHAR(123)&amp;CHAR(34)&amp;"bidderId"&amp;CHAR(34)&amp;": "&amp;CHAR(34)&amp;SUBSTITUTE(CriteriTecnici!$A4111,CHAR(34),"'")&amp;CHAR(34)&amp;", "&amp;CHAR(34)&amp;"lotId"&amp;CHAR(34)&amp;": "&amp;CHAR(34)&amp;SUBSTITUTE(CriteriTecnici!$C4111,CHAR(34),"'")&amp;CHAR(34)&amp;", "&amp;CHAR(34)&amp;"criterionId"&amp;CHAR(34)&amp;": "&amp;CHAR(34)&amp;SUBSTITUTE(CriteriTecnici!$D4111,CHAR(34),"'")&amp;CHAR(34)&amp;", "&amp;CHAR(34)&amp;"kind"&amp;CHAR(34)&amp;": "&amp;CHAR(34)&amp;SUBSTITUTE(CriteriTecnici!$F4111,CHAR(34),"'")&amp;CHAR(34)&amp;", "&amp;CHAR(34)&amp;"value"&amp;CHAR(34)&amp;": "&amp;SUBSTITUTE(TRIM(ROUND(IFERROR(CriteriTecnici!$N4111*1,IFERROR(NUMBERVALUE(CriteriTecnici!$N4111,".",","),IFERROR(NUMBERVALUE(CriteriTecnici!$N4111,",","."),0))),4)&amp;""),",",".")&amp;", "&amp;CHAR(34)&amp;"numerator"&amp;CHAR(34)&amp;": "&amp;SUBSTITUTE(TRIM(ROUND(IFERROR(CriteriTecnici!$K4111*1,IFERROR(NUMBERVALUE(CriteriTecnici!$K4111,".",","),IFERROR(NUMBERVALUE(CriteriTecnici!$K4111,",","."),0))),4)&amp;""),",",".")&amp;", "&amp;CHAR(34)&amp;"denominator"&amp;CHAR(34)&amp;": "&amp;SUBSTITUTE(TRIM(ROUND(IFERROR(CriteriTecnici!$L4111*1,IFERROR(NUMBERVALUE(CriteriTecnici!$L4111,".",","),IFERROR(NUMBERVALUE(CriteriTecnici!$L4111,",","."),0))),4)&amp;""),",",".")&amp;", "&amp;CHAR(34)&amp;"flag"&amp;CHAR(34)&amp;": "&amp;SUBSTITUTE(TRIM(ROUND(IFERROR(CriteriTecnici!$M4111*1,IFERROR(NUMBERVALUE(CriteriTecnici!$M4111,".",","),IFERROR(NUMBERVALUE(CriteriTecnici!$M4111,",","."),0))),4)&amp;""),",",".")&amp;", "&amp;CHAR(34)&amp;"rawScore"&amp;CHAR(34)&amp;": "&amp;SUBSTITUTE(TRIM(ROUND(IFERROR(CriteriTecnici!$O4111*1,IFERROR(NUMBERVALUE(CriteriTecnici!$O4111,".",","),IFERROR(NUMBERVALUE(CriteriTecnici!$O4111,",","."),0))),4)&amp;""),",",".")&amp;CHAR(125)&amp;IF(TRUE,",",""))</f>
        <v/>
      </c>
    </row>
    <row r="4332">
      <c r="A4332" s="38">
        <f>IF(CriteriTecnici!$A4112="","","    "&amp;CHAR(123)&amp;CHAR(34)&amp;"bidderId"&amp;CHAR(34)&amp;": "&amp;CHAR(34)&amp;SUBSTITUTE(CriteriTecnici!$A4112,CHAR(34),"'")&amp;CHAR(34)&amp;", "&amp;CHAR(34)&amp;"lotId"&amp;CHAR(34)&amp;": "&amp;CHAR(34)&amp;SUBSTITUTE(CriteriTecnici!$C4112,CHAR(34),"'")&amp;CHAR(34)&amp;", "&amp;CHAR(34)&amp;"criterionId"&amp;CHAR(34)&amp;": "&amp;CHAR(34)&amp;SUBSTITUTE(CriteriTecnici!$D4112,CHAR(34),"'")&amp;CHAR(34)&amp;", "&amp;CHAR(34)&amp;"kind"&amp;CHAR(34)&amp;": "&amp;CHAR(34)&amp;SUBSTITUTE(CriteriTecnici!$F4112,CHAR(34),"'")&amp;CHAR(34)&amp;", "&amp;CHAR(34)&amp;"value"&amp;CHAR(34)&amp;": "&amp;SUBSTITUTE(TRIM(ROUND(IFERROR(CriteriTecnici!$N4112*1,IFERROR(NUMBERVALUE(CriteriTecnici!$N4112,".",","),IFERROR(NUMBERVALUE(CriteriTecnici!$N4112,",","."),0))),4)&amp;""),",",".")&amp;", "&amp;CHAR(34)&amp;"numerator"&amp;CHAR(34)&amp;": "&amp;SUBSTITUTE(TRIM(ROUND(IFERROR(CriteriTecnici!$K4112*1,IFERROR(NUMBERVALUE(CriteriTecnici!$K4112,".",","),IFERROR(NUMBERVALUE(CriteriTecnici!$K4112,",","."),0))),4)&amp;""),",",".")&amp;", "&amp;CHAR(34)&amp;"denominator"&amp;CHAR(34)&amp;": "&amp;SUBSTITUTE(TRIM(ROUND(IFERROR(CriteriTecnici!$L4112*1,IFERROR(NUMBERVALUE(CriteriTecnici!$L4112,".",","),IFERROR(NUMBERVALUE(CriteriTecnici!$L4112,",","."),0))),4)&amp;""),",",".")&amp;", "&amp;CHAR(34)&amp;"flag"&amp;CHAR(34)&amp;": "&amp;SUBSTITUTE(TRIM(ROUND(IFERROR(CriteriTecnici!$M4112*1,IFERROR(NUMBERVALUE(CriteriTecnici!$M4112,".",","),IFERROR(NUMBERVALUE(CriteriTecnici!$M4112,",","."),0))),4)&amp;""),",",".")&amp;", "&amp;CHAR(34)&amp;"rawScore"&amp;CHAR(34)&amp;": "&amp;SUBSTITUTE(TRIM(ROUND(IFERROR(CriteriTecnici!$O4112*1,IFERROR(NUMBERVALUE(CriteriTecnici!$O4112,".",","),IFERROR(NUMBERVALUE(CriteriTecnici!$O4112,",","."),0))),4)&amp;""),",",".")&amp;CHAR(125)&amp;IF(TRUE,",",""))</f>
        <v/>
      </c>
    </row>
    <row r="4333">
      <c r="A4333" s="38">
        <f>IF(CriteriTecnici!$A4113="","","    "&amp;CHAR(123)&amp;CHAR(34)&amp;"bidderId"&amp;CHAR(34)&amp;": "&amp;CHAR(34)&amp;SUBSTITUTE(CriteriTecnici!$A4113,CHAR(34),"'")&amp;CHAR(34)&amp;", "&amp;CHAR(34)&amp;"lotId"&amp;CHAR(34)&amp;": "&amp;CHAR(34)&amp;SUBSTITUTE(CriteriTecnici!$C4113,CHAR(34),"'")&amp;CHAR(34)&amp;", "&amp;CHAR(34)&amp;"criterionId"&amp;CHAR(34)&amp;": "&amp;CHAR(34)&amp;SUBSTITUTE(CriteriTecnici!$D4113,CHAR(34),"'")&amp;CHAR(34)&amp;", "&amp;CHAR(34)&amp;"kind"&amp;CHAR(34)&amp;": "&amp;CHAR(34)&amp;SUBSTITUTE(CriteriTecnici!$F4113,CHAR(34),"'")&amp;CHAR(34)&amp;", "&amp;CHAR(34)&amp;"value"&amp;CHAR(34)&amp;": "&amp;SUBSTITUTE(TRIM(ROUND(IFERROR(CriteriTecnici!$N4113*1,IFERROR(NUMBERVALUE(CriteriTecnici!$N4113,".",","),IFERROR(NUMBERVALUE(CriteriTecnici!$N4113,",","."),0))),4)&amp;""),",",".")&amp;", "&amp;CHAR(34)&amp;"numerator"&amp;CHAR(34)&amp;": "&amp;SUBSTITUTE(TRIM(ROUND(IFERROR(CriteriTecnici!$K4113*1,IFERROR(NUMBERVALUE(CriteriTecnici!$K4113,".",","),IFERROR(NUMBERVALUE(CriteriTecnici!$K4113,",","."),0))),4)&amp;""),",",".")&amp;", "&amp;CHAR(34)&amp;"denominator"&amp;CHAR(34)&amp;": "&amp;SUBSTITUTE(TRIM(ROUND(IFERROR(CriteriTecnici!$L4113*1,IFERROR(NUMBERVALUE(CriteriTecnici!$L4113,".",","),IFERROR(NUMBERVALUE(CriteriTecnici!$L4113,",","."),0))),4)&amp;""),",",".")&amp;", "&amp;CHAR(34)&amp;"flag"&amp;CHAR(34)&amp;": "&amp;SUBSTITUTE(TRIM(ROUND(IFERROR(CriteriTecnici!$M4113*1,IFERROR(NUMBERVALUE(CriteriTecnici!$M4113,".",","),IFERROR(NUMBERVALUE(CriteriTecnici!$M4113,",","."),0))),4)&amp;""),",",".")&amp;", "&amp;CHAR(34)&amp;"rawScore"&amp;CHAR(34)&amp;": "&amp;SUBSTITUTE(TRIM(ROUND(IFERROR(CriteriTecnici!$O4113*1,IFERROR(NUMBERVALUE(CriteriTecnici!$O4113,".",","),IFERROR(NUMBERVALUE(CriteriTecnici!$O4113,",","."),0))),4)&amp;""),",",".")&amp;CHAR(125)&amp;IF(TRUE,",",""))</f>
        <v/>
      </c>
    </row>
    <row r="4334">
      <c r="A4334" s="38">
        <f>IF(CriteriTecnici!$A4114="","","    "&amp;CHAR(123)&amp;CHAR(34)&amp;"bidderId"&amp;CHAR(34)&amp;": "&amp;CHAR(34)&amp;SUBSTITUTE(CriteriTecnici!$A4114,CHAR(34),"'")&amp;CHAR(34)&amp;", "&amp;CHAR(34)&amp;"lotId"&amp;CHAR(34)&amp;": "&amp;CHAR(34)&amp;SUBSTITUTE(CriteriTecnici!$C4114,CHAR(34),"'")&amp;CHAR(34)&amp;", "&amp;CHAR(34)&amp;"criterionId"&amp;CHAR(34)&amp;": "&amp;CHAR(34)&amp;SUBSTITUTE(CriteriTecnici!$D4114,CHAR(34),"'")&amp;CHAR(34)&amp;", "&amp;CHAR(34)&amp;"kind"&amp;CHAR(34)&amp;": "&amp;CHAR(34)&amp;SUBSTITUTE(CriteriTecnici!$F4114,CHAR(34),"'")&amp;CHAR(34)&amp;", "&amp;CHAR(34)&amp;"value"&amp;CHAR(34)&amp;": "&amp;SUBSTITUTE(TRIM(ROUND(IFERROR(CriteriTecnici!$N4114*1,IFERROR(NUMBERVALUE(CriteriTecnici!$N4114,".",","),IFERROR(NUMBERVALUE(CriteriTecnici!$N4114,",","."),0))),4)&amp;""),",",".")&amp;", "&amp;CHAR(34)&amp;"numerator"&amp;CHAR(34)&amp;": "&amp;SUBSTITUTE(TRIM(ROUND(IFERROR(CriteriTecnici!$K4114*1,IFERROR(NUMBERVALUE(CriteriTecnici!$K4114,".",","),IFERROR(NUMBERVALUE(CriteriTecnici!$K4114,",","."),0))),4)&amp;""),",",".")&amp;", "&amp;CHAR(34)&amp;"denominator"&amp;CHAR(34)&amp;": "&amp;SUBSTITUTE(TRIM(ROUND(IFERROR(CriteriTecnici!$L4114*1,IFERROR(NUMBERVALUE(CriteriTecnici!$L4114,".",","),IFERROR(NUMBERVALUE(CriteriTecnici!$L4114,",","."),0))),4)&amp;""),",",".")&amp;", "&amp;CHAR(34)&amp;"flag"&amp;CHAR(34)&amp;": "&amp;SUBSTITUTE(TRIM(ROUND(IFERROR(CriteriTecnici!$M4114*1,IFERROR(NUMBERVALUE(CriteriTecnici!$M4114,".",","),IFERROR(NUMBERVALUE(CriteriTecnici!$M4114,",","."),0))),4)&amp;""),",",".")&amp;", "&amp;CHAR(34)&amp;"rawScore"&amp;CHAR(34)&amp;": "&amp;SUBSTITUTE(TRIM(ROUND(IFERROR(CriteriTecnici!$O4114*1,IFERROR(NUMBERVALUE(CriteriTecnici!$O4114,".",","),IFERROR(NUMBERVALUE(CriteriTecnici!$O4114,",","."),0))),4)&amp;""),",",".")&amp;CHAR(125)&amp;IF(TRUE,",",""))</f>
        <v/>
      </c>
    </row>
    <row r="4335">
      <c r="A4335" s="38">
        <f>IF(CriteriTecnici!$A4115="","","    "&amp;CHAR(123)&amp;CHAR(34)&amp;"bidderId"&amp;CHAR(34)&amp;": "&amp;CHAR(34)&amp;SUBSTITUTE(CriteriTecnici!$A4115,CHAR(34),"'")&amp;CHAR(34)&amp;", "&amp;CHAR(34)&amp;"lotId"&amp;CHAR(34)&amp;": "&amp;CHAR(34)&amp;SUBSTITUTE(CriteriTecnici!$C4115,CHAR(34),"'")&amp;CHAR(34)&amp;", "&amp;CHAR(34)&amp;"criterionId"&amp;CHAR(34)&amp;": "&amp;CHAR(34)&amp;SUBSTITUTE(CriteriTecnici!$D4115,CHAR(34),"'")&amp;CHAR(34)&amp;", "&amp;CHAR(34)&amp;"kind"&amp;CHAR(34)&amp;": "&amp;CHAR(34)&amp;SUBSTITUTE(CriteriTecnici!$F4115,CHAR(34),"'")&amp;CHAR(34)&amp;", "&amp;CHAR(34)&amp;"value"&amp;CHAR(34)&amp;": "&amp;SUBSTITUTE(TRIM(ROUND(IFERROR(CriteriTecnici!$N4115*1,IFERROR(NUMBERVALUE(CriteriTecnici!$N4115,".",","),IFERROR(NUMBERVALUE(CriteriTecnici!$N4115,",","."),0))),4)&amp;""),",",".")&amp;", "&amp;CHAR(34)&amp;"numerator"&amp;CHAR(34)&amp;": "&amp;SUBSTITUTE(TRIM(ROUND(IFERROR(CriteriTecnici!$K4115*1,IFERROR(NUMBERVALUE(CriteriTecnici!$K4115,".",","),IFERROR(NUMBERVALUE(CriteriTecnici!$K4115,",","."),0))),4)&amp;""),",",".")&amp;", "&amp;CHAR(34)&amp;"denominator"&amp;CHAR(34)&amp;": "&amp;SUBSTITUTE(TRIM(ROUND(IFERROR(CriteriTecnici!$L4115*1,IFERROR(NUMBERVALUE(CriteriTecnici!$L4115,".",","),IFERROR(NUMBERVALUE(CriteriTecnici!$L4115,",","."),0))),4)&amp;""),",",".")&amp;", "&amp;CHAR(34)&amp;"flag"&amp;CHAR(34)&amp;": "&amp;SUBSTITUTE(TRIM(ROUND(IFERROR(CriteriTecnici!$M4115*1,IFERROR(NUMBERVALUE(CriteriTecnici!$M4115,".",","),IFERROR(NUMBERVALUE(CriteriTecnici!$M4115,",","."),0))),4)&amp;""),",",".")&amp;", "&amp;CHAR(34)&amp;"rawScore"&amp;CHAR(34)&amp;": "&amp;SUBSTITUTE(TRIM(ROUND(IFERROR(CriteriTecnici!$O4115*1,IFERROR(NUMBERVALUE(CriteriTecnici!$O4115,".",","),IFERROR(NUMBERVALUE(CriteriTecnici!$O4115,",","."),0))),4)&amp;""),",",".")&amp;CHAR(125)&amp;IF(TRUE,",",""))</f>
        <v/>
      </c>
    </row>
    <row r="4336">
      <c r="A4336" s="38">
        <f>IF(CriteriTecnici!$A4116="","","    "&amp;CHAR(123)&amp;CHAR(34)&amp;"bidderId"&amp;CHAR(34)&amp;": "&amp;CHAR(34)&amp;SUBSTITUTE(CriteriTecnici!$A4116,CHAR(34),"'")&amp;CHAR(34)&amp;", "&amp;CHAR(34)&amp;"lotId"&amp;CHAR(34)&amp;": "&amp;CHAR(34)&amp;SUBSTITUTE(CriteriTecnici!$C4116,CHAR(34),"'")&amp;CHAR(34)&amp;", "&amp;CHAR(34)&amp;"criterionId"&amp;CHAR(34)&amp;": "&amp;CHAR(34)&amp;SUBSTITUTE(CriteriTecnici!$D4116,CHAR(34),"'")&amp;CHAR(34)&amp;", "&amp;CHAR(34)&amp;"kind"&amp;CHAR(34)&amp;": "&amp;CHAR(34)&amp;SUBSTITUTE(CriteriTecnici!$F4116,CHAR(34),"'")&amp;CHAR(34)&amp;", "&amp;CHAR(34)&amp;"value"&amp;CHAR(34)&amp;": "&amp;SUBSTITUTE(TRIM(ROUND(IFERROR(CriteriTecnici!$N4116*1,IFERROR(NUMBERVALUE(CriteriTecnici!$N4116,".",","),IFERROR(NUMBERVALUE(CriteriTecnici!$N4116,",","."),0))),4)&amp;""),",",".")&amp;", "&amp;CHAR(34)&amp;"numerator"&amp;CHAR(34)&amp;": "&amp;SUBSTITUTE(TRIM(ROUND(IFERROR(CriteriTecnici!$K4116*1,IFERROR(NUMBERVALUE(CriteriTecnici!$K4116,".",","),IFERROR(NUMBERVALUE(CriteriTecnici!$K4116,",","."),0))),4)&amp;""),",",".")&amp;", "&amp;CHAR(34)&amp;"denominator"&amp;CHAR(34)&amp;": "&amp;SUBSTITUTE(TRIM(ROUND(IFERROR(CriteriTecnici!$L4116*1,IFERROR(NUMBERVALUE(CriteriTecnici!$L4116,".",","),IFERROR(NUMBERVALUE(CriteriTecnici!$L4116,",","."),0))),4)&amp;""),",",".")&amp;", "&amp;CHAR(34)&amp;"flag"&amp;CHAR(34)&amp;": "&amp;SUBSTITUTE(TRIM(ROUND(IFERROR(CriteriTecnici!$M4116*1,IFERROR(NUMBERVALUE(CriteriTecnici!$M4116,".",","),IFERROR(NUMBERVALUE(CriteriTecnici!$M4116,",","."),0))),4)&amp;""),",",".")&amp;", "&amp;CHAR(34)&amp;"rawScore"&amp;CHAR(34)&amp;": "&amp;SUBSTITUTE(TRIM(ROUND(IFERROR(CriteriTecnici!$O4116*1,IFERROR(NUMBERVALUE(CriteriTecnici!$O4116,".",","),IFERROR(NUMBERVALUE(CriteriTecnici!$O4116,",","."),0))),4)&amp;""),",",".")&amp;CHAR(125)&amp;IF(TRUE,",",""))</f>
        <v/>
      </c>
    </row>
    <row r="4337">
      <c r="A4337" s="38">
        <f>IF(CriteriTecnici!$A4117="","","    "&amp;CHAR(123)&amp;CHAR(34)&amp;"bidderId"&amp;CHAR(34)&amp;": "&amp;CHAR(34)&amp;SUBSTITUTE(CriteriTecnici!$A4117,CHAR(34),"'")&amp;CHAR(34)&amp;", "&amp;CHAR(34)&amp;"lotId"&amp;CHAR(34)&amp;": "&amp;CHAR(34)&amp;SUBSTITUTE(CriteriTecnici!$C4117,CHAR(34),"'")&amp;CHAR(34)&amp;", "&amp;CHAR(34)&amp;"criterionId"&amp;CHAR(34)&amp;": "&amp;CHAR(34)&amp;SUBSTITUTE(CriteriTecnici!$D4117,CHAR(34),"'")&amp;CHAR(34)&amp;", "&amp;CHAR(34)&amp;"kind"&amp;CHAR(34)&amp;": "&amp;CHAR(34)&amp;SUBSTITUTE(CriteriTecnici!$F4117,CHAR(34),"'")&amp;CHAR(34)&amp;", "&amp;CHAR(34)&amp;"value"&amp;CHAR(34)&amp;": "&amp;SUBSTITUTE(TRIM(ROUND(IFERROR(CriteriTecnici!$N4117*1,IFERROR(NUMBERVALUE(CriteriTecnici!$N4117,".",","),IFERROR(NUMBERVALUE(CriteriTecnici!$N4117,",","."),0))),4)&amp;""),",",".")&amp;", "&amp;CHAR(34)&amp;"numerator"&amp;CHAR(34)&amp;": "&amp;SUBSTITUTE(TRIM(ROUND(IFERROR(CriteriTecnici!$K4117*1,IFERROR(NUMBERVALUE(CriteriTecnici!$K4117,".",","),IFERROR(NUMBERVALUE(CriteriTecnici!$K4117,",","."),0))),4)&amp;""),",",".")&amp;", "&amp;CHAR(34)&amp;"denominator"&amp;CHAR(34)&amp;": "&amp;SUBSTITUTE(TRIM(ROUND(IFERROR(CriteriTecnici!$L4117*1,IFERROR(NUMBERVALUE(CriteriTecnici!$L4117,".",","),IFERROR(NUMBERVALUE(CriteriTecnici!$L4117,",","."),0))),4)&amp;""),",",".")&amp;", "&amp;CHAR(34)&amp;"flag"&amp;CHAR(34)&amp;": "&amp;SUBSTITUTE(TRIM(ROUND(IFERROR(CriteriTecnici!$M4117*1,IFERROR(NUMBERVALUE(CriteriTecnici!$M4117,".",","),IFERROR(NUMBERVALUE(CriteriTecnici!$M4117,",","."),0))),4)&amp;""),",",".")&amp;", "&amp;CHAR(34)&amp;"rawScore"&amp;CHAR(34)&amp;": "&amp;SUBSTITUTE(TRIM(ROUND(IFERROR(CriteriTecnici!$O4117*1,IFERROR(NUMBERVALUE(CriteriTecnici!$O4117,".",","),IFERROR(NUMBERVALUE(CriteriTecnici!$O4117,",","."),0))),4)&amp;""),",",".")&amp;CHAR(125)&amp;IF(TRUE,",",""))</f>
        <v/>
      </c>
    </row>
    <row r="4338">
      <c r="A4338" s="38">
        <f>IF(CriteriTecnici!$A4118="","","    "&amp;CHAR(123)&amp;CHAR(34)&amp;"bidderId"&amp;CHAR(34)&amp;": "&amp;CHAR(34)&amp;SUBSTITUTE(CriteriTecnici!$A4118,CHAR(34),"'")&amp;CHAR(34)&amp;", "&amp;CHAR(34)&amp;"lotId"&amp;CHAR(34)&amp;": "&amp;CHAR(34)&amp;SUBSTITUTE(CriteriTecnici!$C4118,CHAR(34),"'")&amp;CHAR(34)&amp;", "&amp;CHAR(34)&amp;"criterionId"&amp;CHAR(34)&amp;": "&amp;CHAR(34)&amp;SUBSTITUTE(CriteriTecnici!$D4118,CHAR(34),"'")&amp;CHAR(34)&amp;", "&amp;CHAR(34)&amp;"kind"&amp;CHAR(34)&amp;": "&amp;CHAR(34)&amp;SUBSTITUTE(CriteriTecnici!$F4118,CHAR(34),"'")&amp;CHAR(34)&amp;", "&amp;CHAR(34)&amp;"value"&amp;CHAR(34)&amp;": "&amp;SUBSTITUTE(TRIM(ROUND(IFERROR(CriteriTecnici!$N4118*1,IFERROR(NUMBERVALUE(CriteriTecnici!$N4118,".",","),IFERROR(NUMBERVALUE(CriteriTecnici!$N4118,",","."),0))),4)&amp;""),",",".")&amp;", "&amp;CHAR(34)&amp;"numerator"&amp;CHAR(34)&amp;": "&amp;SUBSTITUTE(TRIM(ROUND(IFERROR(CriteriTecnici!$K4118*1,IFERROR(NUMBERVALUE(CriteriTecnici!$K4118,".",","),IFERROR(NUMBERVALUE(CriteriTecnici!$K4118,",","."),0))),4)&amp;""),",",".")&amp;", "&amp;CHAR(34)&amp;"denominator"&amp;CHAR(34)&amp;": "&amp;SUBSTITUTE(TRIM(ROUND(IFERROR(CriteriTecnici!$L4118*1,IFERROR(NUMBERVALUE(CriteriTecnici!$L4118,".",","),IFERROR(NUMBERVALUE(CriteriTecnici!$L4118,",","."),0))),4)&amp;""),",",".")&amp;", "&amp;CHAR(34)&amp;"flag"&amp;CHAR(34)&amp;": "&amp;SUBSTITUTE(TRIM(ROUND(IFERROR(CriteriTecnici!$M4118*1,IFERROR(NUMBERVALUE(CriteriTecnici!$M4118,".",","),IFERROR(NUMBERVALUE(CriteriTecnici!$M4118,",","."),0))),4)&amp;""),",",".")&amp;", "&amp;CHAR(34)&amp;"rawScore"&amp;CHAR(34)&amp;": "&amp;SUBSTITUTE(TRIM(ROUND(IFERROR(CriteriTecnici!$O4118*1,IFERROR(NUMBERVALUE(CriteriTecnici!$O4118,".",","),IFERROR(NUMBERVALUE(CriteriTecnici!$O4118,",","."),0))),4)&amp;""),",",".")&amp;CHAR(125)&amp;IF(TRUE,",",""))</f>
        <v/>
      </c>
    </row>
    <row r="4339">
      <c r="A4339" s="38">
        <f>IF(CriteriTecnici!$A4119="","","    "&amp;CHAR(123)&amp;CHAR(34)&amp;"bidderId"&amp;CHAR(34)&amp;": "&amp;CHAR(34)&amp;SUBSTITUTE(CriteriTecnici!$A4119,CHAR(34),"'")&amp;CHAR(34)&amp;", "&amp;CHAR(34)&amp;"lotId"&amp;CHAR(34)&amp;": "&amp;CHAR(34)&amp;SUBSTITUTE(CriteriTecnici!$C4119,CHAR(34),"'")&amp;CHAR(34)&amp;", "&amp;CHAR(34)&amp;"criterionId"&amp;CHAR(34)&amp;": "&amp;CHAR(34)&amp;SUBSTITUTE(CriteriTecnici!$D4119,CHAR(34),"'")&amp;CHAR(34)&amp;", "&amp;CHAR(34)&amp;"kind"&amp;CHAR(34)&amp;": "&amp;CHAR(34)&amp;SUBSTITUTE(CriteriTecnici!$F4119,CHAR(34),"'")&amp;CHAR(34)&amp;", "&amp;CHAR(34)&amp;"value"&amp;CHAR(34)&amp;": "&amp;SUBSTITUTE(TRIM(ROUND(IFERROR(CriteriTecnici!$N4119*1,IFERROR(NUMBERVALUE(CriteriTecnici!$N4119,".",","),IFERROR(NUMBERVALUE(CriteriTecnici!$N4119,",","."),0))),4)&amp;""),",",".")&amp;", "&amp;CHAR(34)&amp;"numerator"&amp;CHAR(34)&amp;": "&amp;SUBSTITUTE(TRIM(ROUND(IFERROR(CriteriTecnici!$K4119*1,IFERROR(NUMBERVALUE(CriteriTecnici!$K4119,".",","),IFERROR(NUMBERVALUE(CriteriTecnici!$K4119,",","."),0))),4)&amp;""),",",".")&amp;", "&amp;CHAR(34)&amp;"denominator"&amp;CHAR(34)&amp;": "&amp;SUBSTITUTE(TRIM(ROUND(IFERROR(CriteriTecnici!$L4119*1,IFERROR(NUMBERVALUE(CriteriTecnici!$L4119,".",","),IFERROR(NUMBERVALUE(CriteriTecnici!$L4119,",","."),0))),4)&amp;""),",",".")&amp;", "&amp;CHAR(34)&amp;"flag"&amp;CHAR(34)&amp;": "&amp;SUBSTITUTE(TRIM(ROUND(IFERROR(CriteriTecnici!$M4119*1,IFERROR(NUMBERVALUE(CriteriTecnici!$M4119,".",","),IFERROR(NUMBERVALUE(CriteriTecnici!$M4119,",","."),0))),4)&amp;""),",",".")&amp;", "&amp;CHAR(34)&amp;"rawScore"&amp;CHAR(34)&amp;": "&amp;SUBSTITUTE(TRIM(ROUND(IFERROR(CriteriTecnici!$O4119*1,IFERROR(NUMBERVALUE(CriteriTecnici!$O4119,".",","),IFERROR(NUMBERVALUE(CriteriTecnici!$O4119,",","."),0))),4)&amp;""),",",".")&amp;CHAR(125)&amp;IF(TRUE,",",""))</f>
        <v/>
      </c>
    </row>
    <row r="4340">
      <c r="A4340" s="38">
        <f>IF(CriteriTecnici!$A4120="","","    "&amp;CHAR(123)&amp;CHAR(34)&amp;"bidderId"&amp;CHAR(34)&amp;": "&amp;CHAR(34)&amp;SUBSTITUTE(CriteriTecnici!$A4120,CHAR(34),"'")&amp;CHAR(34)&amp;", "&amp;CHAR(34)&amp;"lotId"&amp;CHAR(34)&amp;": "&amp;CHAR(34)&amp;SUBSTITUTE(CriteriTecnici!$C4120,CHAR(34),"'")&amp;CHAR(34)&amp;", "&amp;CHAR(34)&amp;"criterionId"&amp;CHAR(34)&amp;": "&amp;CHAR(34)&amp;SUBSTITUTE(CriteriTecnici!$D4120,CHAR(34),"'")&amp;CHAR(34)&amp;", "&amp;CHAR(34)&amp;"kind"&amp;CHAR(34)&amp;": "&amp;CHAR(34)&amp;SUBSTITUTE(CriteriTecnici!$F4120,CHAR(34),"'")&amp;CHAR(34)&amp;", "&amp;CHAR(34)&amp;"value"&amp;CHAR(34)&amp;": "&amp;SUBSTITUTE(TRIM(ROUND(IFERROR(CriteriTecnici!$N4120*1,IFERROR(NUMBERVALUE(CriteriTecnici!$N4120,".",","),IFERROR(NUMBERVALUE(CriteriTecnici!$N4120,",","."),0))),4)&amp;""),",",".")&amp;", "&amp;CHAR(34)&amp;"numerator"&amp;CHAR(34)&amp;": "&amp;SUBSTITUTE(TRIM(ROUND(IFERROR(CriteriTecnici!$K4120*1,IFERROR(NUMBERVALUE(CriteriTecnici!$K4120,".",","),IFERROR(NUMBERVALUE(CriteriTecnici!$K4120,",","."),0))),4)&amp;""),",",".")&amp;", "&amp;CHAR(34)&amp;"denominator"&amp;CHAR(34)&amp;": "&amp;SUBSTITUTE(TRIM(ROUND(IFERROR(CriteriTecnici!$L4120*1,IFERROR(NUMBERVALUE(CriteriTecnici!$L4120,".",","),IFERROR(NUMBERVALUE(CriteriTecnici!$L4120,",","."),0))),4)&amp;""),",",".")&amp;", "&amp;CHAR(34)&amp;"flag"&amp;CHAR(34)&amp;": "&amp;SUBSTITUTE(TRIM(ROUND(IFERROR(CriteriTecnici!$M4120*1,IFERROR(NUMBERVALUE(CriteriTecnici!$M4120,".",","),IFERROR(NUMBERVALUE(CriteriTecnici!$M4120,",","."),0))),4)&amp;""),",",".")&amp;", "&amp;CHAR(34)&amp;"rawScore"&amp;CHAR(34)&amp;": "&amp;SUBSTITUTE(TRIM(ROUND(IFERROR(CriteriTecnici!$O4120*1,IFERROR(NUMBERVALUE(CriteriTecnici!$O4120,".",","),IFERROR(NUMBERVALUE(CriteriTecnici!$O4120,",","."),0))),4)&amp;""),",",".")&amp;CHAR(125)&amp;IF(TRUE,",",""))</f>
        <v/>
      </c>
    </row>
    <row r="4341">
      <c r="A4341" s="38">
        <f>IF(CriteriTecnici!$A4121="","","    "&amp;CHAR(123)&amp;CHAR(34)&amp;"bidderId"&amp;CHAR(34)&amp;": "&amp;CHAR(34)&amp;SUBSTITUTE(CriteriTecnici!$A4121,CHAR(34),"'")&amp;CHAR(34)&amp;", "&amp;CHAR(34)&amp;"lotId"&amp;CHAR(34)&amp;": "&amp;CHAR(34)&amp;SUBSTITUTE(CriteriTecnici!$C4121,CHAR(34),"'")&amp;CHAR(34)&amp;", "&amp;CHAR(34)&amp;"criterionId"&amp;CHAR(34)&amp;": "&amp;CHAR(34)&amp;SUBSTITUTE(CriteriTecnici!$D4121,CHAR(34),"'")&amp;CHAR(34)&amp;", "&amp;CHAR(34)&amp;"kind"&amp;CHAR(34)&amp;": "&amp;CHAR(34)&amp;SUBSTITUTE(CriteriTecnici!$F4121,CHAR(34),"'")&amp;CHAR(34)&amp;", "&amp;CHAR(34)&amp;"value"&amp;CHAR(34)&amp;": "&amp;SUBSTITUTE(TRIM(ROUND(IFERROR(CriteriTecnici!$N4121*1,IFERROR(NUMBERVALUE(CriteriTecnici!$N4121,".",","),IFERROR(NUMBERVALUE(CriteriTecnici!$N4121,",","."),0))),4)&amp;""),",",".")&amp;", "&amp;CHAR(34)&amp;"numerator"&amp;CHAR(34)&amp;": "&amp;SUBSTITUTE(TRIM(ROUND(IFERROR(CriteriTecnici!$K4121*1,IFERROR(NUMBERVALUE(CriteriTecnici!$K4121,".",","),IFERROR(NUMBERVALUE(CriteriTecnici!$K4121,",","."),0))),4)&amp;""),",",".")&amp;", "&amp;CHAR(34)&amp;"denominator"&amp;CHAR(34)&amp;": "&amp;SUBSTITUTE(TRIM(ROUND(IFERROR(CriteriTecnici!$L4121*1,IFERROR(NUMBERVALUE(CriteriTecnici!$L4121,".",","),IFERROR(NUMBERVALUE(CriteriTecnici!$L4121,",","."),0))),4)&amp;""),",",".")&amp;", "&amp;CHAR(34)&amp;"flag"&amp;CHAR(34)&amp;": "&amp;SUBSTITUTE(TRIM(ROUND(IFERROR(CriteriTecnici!$M4121*1,IFERROR(NUMBERVALUE(CriteriTecnici!$M4121,".",","),IFERROR(NUMBERVALUE(CriteriTecnici!$M4121,",","."),0))),4)&amp;""),",",".")&amp;", "&amp;CHAR(34)&amp;"rawScore"&amp;CHAR(34)&amp;": "&amp;SUBSTITUTE(TRIM(ROUND(IFERROR(CriteriTecnici!$O4121*1,IFERROR(NUMBERVALUE(CriteriTecnici!$O4121,".",","),IFERROR(NUMBERVALUE(CriteriTecnici!$O4121,",","."),0))),4)&amp;""),",",".")&amp;CHAR(125)&amp;IF(TRUE,",",""))</f>
        <v/>
      </c>
    </row>
    <row r="4342">
      <c r="A4342" s="38">
        <f>IF(CriteriTecnici!$A4122="","","    "&amp;CHAR(123)&amp;CHAR(34)&amp;"bidderId"&amp;CHAR(34)&amp;": "&amp;CHAR(34)&amp;SUBSTITUTE(CriteriTecnici!$A4122,CHAR(34),"'")&amp;CHAR(34)&amp;", "&amp;CHAR(34)&amp;"lotId"&amp;CHAR(34)&amp;": "&amp;CHAR(34)&amp;SUBSTITUTE(CriteriTecnici!$C4122,CHAR(34),"'")&amp;CHAR(34)&amp;", "&amp;CHAR(34)&amp;"criterionId"&amp;CHAR(34)&amp;": "&amp;CHAR(34)&amp;SUBSTITUTE(CriteriTecnici!$D4122,CHAR(34),"'")&amp;CHAR(34)&amp;", "&amp;CHAR(34)&amp;"kind"&amp;CHAR(34)&amp;": "&amp;CHAR(34)&amp;SUBSTITUTE(CriteriTecnici!$F4122,CHAR(34),"'")&amp;CHAR(34)&amp;", "&amp;CHAR(34)&amp;"value"&amp;CHAR(34)&amp;": "&amp;SUBSTITUTE(TRIM(ROUND(IFERROR(CriteriTecnici!$N4122*1,IFERROR(NUMBERVALUE(CriteriTecnici!$N4122,".",","),IFERROR(NUMBERVALUE(CriteriTecnici!$N4122,",","."),0))),4)&amp;""),",",".")&amp;", "&amp;CHAR(34)&amp;"numerator"&amp;CHAR(34)&amp;": "&amp;SUBSTITUTE(TRIM(ROUND(IFERROR(CriteriTecnici!$K4122*1,IFERROR(NUMBERVALUE(CriteriTecnici!$K4122,".",","),IFERROR(NUMBERVALUE(CriteriTecnici!$K4122,",","."),0))),4)&amp;""),",",".")&amp;", "&amp;CHAR(34)&amp;"denominator"&amp;CHAR(34)&amp;": "&amp;SUBSTITUTE(TRIM(ROUND(IFERROR(CriteriTecnici!$L4122*1,IFERROR(NUMBERVALUE(CriteriTecnici!$L4122,".",","),IFERROR(NUMBERVALUE(CriteriTecnici!$L4122,",","."),0))),4)&amp;""),",",".")&amp;", "&amp;CHAR(34)&amp;"flag"&amp;CHAR(34)&amp;": "&amp;SUBSTITUTE(TRIM(ROUND(IFERROR(CriteriTecnici!$M4122*1,IFERROR(NUMBERVALUE(CriteriTecnici!$M4122,".",","),IFERROR(NUMBERVALUE(CriteriTecnici!$M4122,",","."),0))),4)&amp;""),",",".")&amp;", "&amp;CHAR(34)&amp;"rawScore"&amp;CHAR(34)&amp;": "&amp;SUBSTITUTE(TRIM(ROUND(IFERROR(CriteriTecnici!$O4122*1,IFERROR(NUMBERVALUE(CriteriTecnici!$O4122,".",","),IFERROR(NUMBERVALUE(CriteriTecnici!$O4122,",","."),0))),4)&amp;""),",",".")&amp;CHAR(125)&amp;IF(TRUE,",",""))</f>
        <v/>
      </c>
    </row>
    <row r="4343">
      <c r="A4343" s="38">
        <f>IF(CriteriTecnici!$A4123="","","    "&amp;CHAR(123)&amp;CHAR(34)&amp;"bidderId"&amp;CHAR(34)&amp;": "&amp;CHAR(34)&amp;SUBSTITUTE(CriteriTecnici!$A4123,CHAR(34),"'")&amp;CHAR(34)&amp;", "&amp;CHAR(34)&amp;"lotId"&amp;CHAR(34)&amp;": "&amp;CHAR(34)&amp;SUBSTITUTE(CriteriTecnici!$C4123,CHAR(34),"'")&amp;CHAR(34)&amp;", "&amp;CHAR(34)&amp;"criterionId"&amp;CHAR(34)&amp;": "&amp;CHAR(34)&amp;SUBSTITUTE(CriteriTecnici!$D4123,CHAR(34),"'")&amp;CHAR(34)&amp;", "&amp;CHAR(34)&amp;"kind"&amp;CHAR(34)&amp;": "&amp;CHAR(34)&amp;SUBSTITUTE(CriteriTecnici!$F4123,CHAR(34),"'")&amp;CHAR(34)&amp;", "&amp;CHAR(34)&amp;"value"&amp;CHAR(34)&amp;": "&amp;SUBSTITUTE(TRIM(ROUND(IFERROR(CriteriTecnici!$N4123*1,IFERROR(NUMBERVALUE(CriteriTecnici!$N4123,".",","),IFERROR(NUMBERVALUE(CriteriTecnici!$N4123,",","."),0))),4)&amp;""),",",".")&amp;", "&amp;CHAR(34)&amp;"numerator"&amp;CHAR(34)&amp;": "&amp;SUBSTITUTE(TRIM(ROUND(IFERROR(CriteriTecnici!$K4123*1,IFERROR(NUMBERVALUE(CriteriTecnici!$K4123,".",","),IFERROR(NUMBERVALUE(CriteriTecnici!$K4123,",","."),0))),4)&amp;""),",",".")&amp;", "&amp;CHAR(34)&amp;"denominator"&amp;CHAR(34)&amp;": "&amp;SUBSTITUTE(TRIM(ROUND(IFERROR(CriteriTecnici!$L4123*1,IFERROR(NUMBERVALUE(CriteriTecnici!$L4123,".",","),IFERROR(NUMBERVALUE(CriteriTecnici!$L4123,",","."),0))),4)&amp;""),",",".")&amp;", "&amp;CHAR(34)&amp;"flag"&amp;CHAR(34)&amp;": "&amp;SUBSTITUTE(TRIM(ROUND(IFERROR(CriteriTecnici!$M4123*1,IFERROR(NUMBERVALUE(CriteriTecnici!$M4123,".",","),IFERROR(NUMBERVALUE(CriteriTecnici!$M4123,",","."),0))),4)&amp;""),",",".")&amp;", "&amp;CHAR(34)&amp;"rawScore"&amp;CHAR(34)&amp;": "&amp;SUBSTITUTE(TRIM(ROUND(IFERROR(CriteriTecnici!$O4123*1,IFERROR(NUMBERVALUE(CriteriTecnici!$O4123,".",","),IFERROR(NUMBERVALUE(CriteriTecnici!$O4123,",","."),0))),4)&amp;""),",",".")&amp;CHAR(125)&amp;IF(TRUE,",",""))</f>
        <v/>
      </c>
    </row>
    <row r="4344">
      <c r="A4344" s="38">
        <f>IF(CriteriTecnici!$A4124="","","    "&amp;CHAR(123)&amp;CHAR(34)&amp;"bidderId"&amp;CHAR(34)&amp;": "&amp;CHAR(34)&amp;SUBSTITUTE(CriteriTecnici!$A4124,CHAR(34),"'")&amp;CHAR(34)&amp;", "&amp;CHAR(34)&amp;"lotId"&amp;CHAR(34)&amp;": "&amp;CHAR(34)&amp;SUBSTITUTE(CriteriTecnici!$C4124,CHAR(34),"'")&amp;CHAR(34)&amp;", "&amp;CHAR(34)&amp;"criterionId"&amp;CHAR(34)&amp;": "&amp;CHAR(34)&amp;SUBSTITUTE(CriteriTecnici!$D4124,CHAR(34),"'")&amp;CHAR(34)&amp;", "&amp;CHAR(34)&amp;"kind"&amp;CHAR(34)&amp;": "&amp;CHAR(34)&amp;SUBSTITUTE(CriteriTecnici!$F4124,CHAR(34),"'")&amp;CHAR(34)&amp;", "&amp;CHAR(34)&amp;"value"&amp;CHAR(34)&amp;": "&amp;SUBSTITUTE(TRIM(ROUND(IFERROR(CriteriTecnici!$N4124*1,IFERROR(NUMBERVALUE(CriteriTecnici!$N4124,".",","),IFERROR(NUMBERVALUE(CriteriTecnici!$N4124,",","."),0))),4)&amp;""),",",".")&amp;", "&amp;CHAR(34)&amp;"numerator"&amp;CHAR(34)&amp;": "&amp;SUBSTITUTE(TRIM(ROUND(IFERROR(CriteriTecnici!$K4124*1,IFERROR(NUMBERVALUE(CriteriTecnici!$K4124,".",","),IFERROR(NUMBERVALUE(CriteriTecnici!$K4124,",","."),0))),4)&amp;""),",",".")&amp;", "&amp;CHAR(34)&amp;"denominator"&amp;CHAR(34)&amp;": "&amp;SUBSTITUTE(TRIM(ROUND(IFERROR(CriteriTecnici!$L4124*1,IFERROR(NUMBERVALUE(CriteriTecnici!$L4124,".",","),IFERROR(NUMBERVALUE(CriteriTecnici!$L4124,",","."),0))),4)&amp;""),",",".")&amp;", "&amp;CHAR(34)&amp;"flag"&amp;CHAR(34)&amp;": "&amp;SUBSTITUTE(TRIM(ROUND(IFERROR(CriteriTecnici!$M4124*1,IFERROR(NUMBERVALUE(CriteriTecnici!$M4124,".",","),IFERROR(NUMBERVALUE(CriteriTecnici!$M4124,",","."),0))),4)&amp;""),",",".")&amp;", "&amp;CHAR(34)&amp;"rawScore"&amp;CHAR(34)&amp;": "&amp;SUBSTITUTE(TRIM(ROUND(IFERROR(CriteriTecnici!$O4124*1,IFERROR(NUMBERVALUE(CriteriTecnici!$O4124,".",","),IFERROR(NUMBERVALUE(CriteriTecnici!$O4124,",","."),0))),4)&amp;""),",",".")&amp;CHAR(125)&amp;IF(TRUE,",",""))</f>
        <v/>
      </c>
    </row>
    <row r="4345">
      <c r="A4345" s="38">
        <f>IF(CriteriTecnici!$A4125="","","    "&amp;CHAR(123)&amp;CHAR(34)&amp;"bidderId"&amp;CHAR(34)&amp;": "&amp;CHAR(34)&amp;SUBSTITUTE(CriteriTecnici!$A4125,CHAR(34),"'")&amp;CHAR(34)&amp;", "&amp;CHAR(34)&amp;"lotId"&amp;CHAR(34)&amp;": "&amp;CHAR(34)&amp;SUBSTITUTE(CriteriTecnici!$C4125,CHAR(34),"'")&amp;CHAR(34)&amp;", "&amp;CHAR(34)&amp;"criterionId"&amp;CHAR(34)&amp;": "&amp;CHAR(34)&amp;SUBSTITUTE(CriteriTecnici!$D4125,CHAR(34),"'")&amp;CHAR(34)&amp;", "&amp;CHAR(34)&amp;"kind"&amp;CHAR(34)&amp;": "&amp;CHAR(34)&amp;SUBSTITUTE(CriteriTecnici!$F4125,CHAR(34),"'")&amp;CHAR(34)&amp;", "&amp;CHAR(34)&amp;"value"&amp;CHAR(34)&amp;": "&amp;SUBSTITUTE(TRIM(ROUND(IFERROR(CriteriTecnici!$N4125*1,IFERROR(NUMBERVALUE(CriteriTecnici!$N4125,".",","),IFERROR(NUMBERVALUE(CriteriTecnici!$N4125,",","."),0))),4)&amp;""),",",".")&amp;", "&amp;CHAR(34)&amp;"numerator"&amp;CHAR(34)&amp;": "&amp;SUBSTITUTE(TRIM(ROUND(IFERROR(CriteriTecnici!$K4125*1,IFERROR(NUMBERVALUE(CriteriTecnici!$K4125,".",","),IFERROR(NUMBERVALUE(CriteriTecnici!$K4125,",","."),0))),4)&amp;""),",",".")&amp;", "&amp;CHAR(34)&amp;"denominator"&amp;CHAR(34)&amp;": "&amp;SUBSTITUTE(TRIM(ROUND(IFERROR(CriteriTecnici!$L4125*1,IFERROR(NUMBERVALUE(CriteriTecnici!$L4125,".",","),IFERROR(NUMBERVALUE(CriteriTecnici!$L4125,",","."),0))),4)&amp;""),",",".")&amp;", "&amp;CHAR(34)&amp;"flag"&amp;CHAR(34)&amp;": "&amp;SUBSTITUTE(TRIM(ROUND(IFERROR(CriteriTecnici!$M4125*1,IFERROR(NUMBERVALUE(CriteriTecnici!$M4125,".",","),IFERROR(NUMBERVALUE(CriteriTecnici!$M4125,",","."),0))),4)&amp;""),",",".")&amp;", "&amp;CHAR(34)&amp;"rawScore"&amp;CHAR(34)&amp;": "&amp;SUBSTITUTE(TRIM(ROUND(IFERROR(CriteriTecnici!$O4125*1,IFERROR(NUMBERVALUE(CriteriTecnici!$O4125,".",","),IFERROR(NUMBERVALUE(CriteriTecnici!$O4125,",","."),0))),4)&amp;""),",",".")&amp;CHAR(125)&amp;IF(TRUE,",",""))</f>
        <v/>
      </c>
    </row>
    <row r="4346">
      <c r="A4346" s="38">
        <f>IF(CriteriTecnici!$A4126="","","    "&amp;CHAR(123)&amp;CHAR(34)&amp;"bidderId"&amp;CHAR(34)&amp;": "&amp;CHAR(34)&amp;SUBSTITUTE(CriteriTecnici!$A4126,CHAR(34),"'")&amp;CHAR(34)&amp;", "&amp;CHAR(34)&amp;"lotId"&amp;CHAR(34)&amp;": "&amp;CHAR(34)&amp;SUBSTITUTE(CriteriTecnici!$C4126,CHAR(34),"'")&amp;CHAR(34)&amp;", "&amp;CHAR(34)&amp;"criterionId"&amp;CHAR(34)&amp;": "&amp;CHAR(34)&amp;SUBSTITUTE(CriteriTecnici!$D4126,CHAR(34),"'")&amp;CHAR(34)&amp;", "&amp;CHAR(34)&amp;"kind"&amp;CHAR(34)&amp;": "&amp;CHAR(34)&amp;SUBSTITUTE(CriteriTecnici!$F4126,CHAR(34),"'")&amp;CHAR(34)&amp;", "&amp;CHAR(34)&amp;"value"&amp;CHAR(34)&amp;": "&amp;SUBSTITUTE(TRIM(ROUND(IFERROR(CriteriTecnici!$N4126*1,IFERROR(NUMBERVALUE(CriteriTecnici!$N4126,".",","),IFERROR(NUMBERVALUE(CriteriTecnici!$N4126,",","."),0))),4)&amp;""),",",".")&amp;", "&amp;CHAR(34)&amp;"numerator"&amp;CHAR(34)&amp;": "&amp;SUBSTITUTE(TRIM(ROUND(IFERROR(CriteriTecnici!$K4126*1,IFERROR(NUMBERVALUE(CriteriTecnici!$K4126,".",","),IFERROR(NUMBERVALUE(CriteriTecnici!$K4126,",","."),0))),4)&amp;""),",",".")&amp;", "&amp;CHAR(34)&amp;"denominator"&amp;CHAR(34)&amp;": "&amp;SUBSTITUTE(TRIM(ROUND(IFERROR(CriteriTecnici!$L4126*1,IFERROR(NUMBERVALUE(CriteriTecnici!$L4126,".",","),IFERROR(NUMBERVALUE(CriteriTecnici!$L4126,",","."),0))),4)&amp;""),",",".")&amp;", "&amp;CHAR(34)&amp;"flag"&amp;CHAR(34)&amp;": "&amp;SUBSTITUTE(TRIM(ROUND(IFERROR(CriteriTecnici!$M4126*1,IFERROR(NUMBERVALUE(CriteriTecnici!$M4126,".",","),IFERROR(NUMBERVALUE(CriteriTecnici!$M4126,",","."),0))),4)&amp;""),",",".")&amp;", "&amp;CHAR(34)&amp;"rawScore"&amp;CHAR(34)&amp;": "&amp;SUBSTITUTE(TRIM(ROUND(IFERROR(CriteriTecnici!$O4126*1,IFERROR(NUMBERVALUE(CriteriTecnici!$O4126,".",","),IFERROR(NUMBERVALUE(CriteriTecnici!$O4126,",","."),0))),4)&amp;""),",",".")&amp;CHAR(125)&amp;IF(TRUE,",",""))</f>
        <v/>
      </c>
    </row>
    <row r="4347">
      <c r="A4347" s="38">
        <f>IF(CriteriTecnici!$A4127="","","    "&amp;CHAR(123)&amp;CHAR(34)&amp;"bidderId"&amp;CHAR(34)&amp;": "&amp;CHAR(34)&amp;SUBSTITUTE(CriteriTecnici!$A4127,CHAR(34),"'")&amp;CHAR(34)&amp;", "&amp;CHAR(34)&amp;"lotId"&amp;CHAR(34)&amp;": "&amp;CHAR(34)&amp;SUBSTITUTE(CriteriTecnici!$C4127,CHAR(34),"'")&amp;CHAR(34)&amp;", "&amp;CHAR(34)&amp;"criterionId"&amp;CHAR(34)&amp;": "&amp;CHAR(34)&amp;SUBSTITUTE(CriteriTecnici!$D4127,CHAR(34),"'")&amp;CHAR(34)&amp;", "&amp;CHAR(34)&amp;"kind"&amp;CHAR(34)&amp;": "&amp;CHAR(34)&amp;SUBSTITUTE(CriteriTecnici!$F4127,CHAR(34),"'")&amp;CHAR(34)&amp;", "&amp;CHAR(34)&amp;"value"&amp;CHAR(34)&amp;": "&amp;SUBSTITUTE(TRIM(ROUND(IFERROR(CriteriTecnici!$N4127*1,IFERROR(NUMBERVALUE(CriteriTecnici!$N4127,".",","),IFERROR(NUMBERVALUE(CriteriTecnici!$N4127,",","."),0))),4)&amp;""),",",".")&amp;", "&amp;CHAR(34)&amp;"numerator"&amp;CHAR(34)&amp;": "&amp;SUBSTITUTE(TRIM(ROUND(IFERROR(CriteriTecnici!$K4127*1,IFERROR(NUMBERVALUE(CriteriTecnici!$K4127,".",","),IFERROR(NUMBERVALUE(CriteriTecnici!$K4127,",","."),0))),4)&amp;""),",",".")&amp;", "&amp;CHAR(34)&amp;"denominator"&amp;CHAR(34)&amp;": "&amp;SUBSTITUTE(TRIM(ROUND(IFERROR(CriteriTecnici!$L4127*1,IFERROR(NUMBERVALUE(CriteriTecnici!$L4127,".",","),IFERROR(NUMBERVALUE(CriteriTecnici!$L4127,",","."),0))),4)&amp;""),",",".")&amp;", "&amp;CHAR(34)&amp;"flag"&amp;CHAR(34)&amp;": "&amp;SUBSTITUTE(TRIM(ROUND(IFERROR(CriteriTecnici!$M4127*1,IFERROR(NUMBERVALUE(CriteriTecnici!$M4127,".",","),IFERROR(NUMBERVALUE(CriteriTecnici!$M4127,",","."),0))),4)&amp;""),",",".")&amp;", "&amp;CHAR(34)&amp;"rawScore"&amp;CHAR(34)&amp;": "&amp;SUBSTITUTE(TRIM(ROUND(IFERROR(CriteriTecnici!$O4127*1,IFERROR(NUMBERVALUE(CriteriTecnici!$O4127,".",","),IFERROR(NUMBERVALUE(CriteriTecnici!$O4127,",","."),0))),4)&amp;""),",",".")&amp;CHAR(125)&amp;IF(COUNTA(Offerte!$A135:$A$200)&gt;0,",",""))</f>
        <v/>
      </c>
    </row>
    <row r="4348">
      <c r="A4348" s="38">
        <f>IF(CriteriTecnici!$A4128="","","    "&amp;CHAR(123)&amp;CHAR(34)&amp;"bidderId"&amp;CHAR(34)&amp;": "&amp;CHAR(34)&amp;SUBSTITUTE(CriteriTecnici!$A4128,CHAR(34),"'")&amp;CHAR(34)&amp;", "&amp;CHAR(34)&amp;"lotId"&amp;CHAR(34)&amp;": "&amp;CHAR(34)&amp;SUBSTITUTE(CriteriTecnici!$C4128,CHAR(34),"'")&amp;CHAR(34)&amp;", "&amp;CHAR(34)&amp;"criterionId"&amp;CHAR(34)&amp;": "&amp;CHAR(34)&amp;SUBSTITUTE(CriteriTecnici!$D4128,CHAR(34),"'")&amp;CHAR(34)&amp;", "&amp;CHAR(34)&amp;"kind"&amp;CHAR(34)&amp;": "&amp;CHAR(34)&amp;SUBSTITUTE(CriteriTecnici!$F4128,CHAR(34),"'")&amp;CHAR(34)&amp;", "&amp;CHAR(34)&amp;"value"&amp;CHAR(34)&amp;": "&amp;SUBSTITUTE(TRIM(ROUND(IFERROR(CriteriTecnici!$N4128*1,IFERROR(NUMBERVALUE(CriteriTecnici!$N4128,".",","),IFERROR(NUMBERVALUE(CriteriTecnici!$N4128,",","."),0))),4)&amp;""),",",".")&amp;", "&amp;CHAR(34)&amp;"numerator"&amp;CHAR(34)&amp;": "&amp;SUBSTITUTE(TRIM(ROUND(IFERROR(CriteriTecnici!$K4128*1,IFERROR(NUMBERVALUE(CriteriTecnici!$K4128,".",","),IFERROR(NUMBERVALUE(CriteriTecnici!$K4128,",","."),0))),4)&amp;""),",",".")&amp;", "&amp;CHAR(34)&amp;"denominator"&amp;CHAR(34)&amp;": "&amp;SUBSTITUTE(TRIM(ROUND(IFERROR(CriteriTecnici!$L4128*1,IFERROR(NUMBERVALUE(CriteriTecnici!$L4128,".",","),IFERROR(NUMBERVALUE(CriteriTecnici!$L4128,",","."),0))),4)&amp;""),",",".")&amp;", "&amp;CHAR(34)&amp;"flag"&amp;CHAR(34)&amp;": "&amp;SUBSTITUTE(TRIM(ROUND(IFERROR(CriteriTecnici!$M4128*1,IFERROR(NUMBERVALUE(CriteriTecnici!$M4128,".",","),IFERROR(NUMBERVALUE(CriteriTecnici!$M4128,",","."),0))),4)&amp;""),",",".")&amp;", "&amp;CHAR(34)&amp;"rawScore"&amp;CHAR(34)&amp;": "&amp;SUBSTITUTE(TRIM(ROUND(IFERROR(CriteriTecnici!$O4128*1,IFERROR(NUMBERVALUE(CriteriTecnici!$O4128,".",","),IFERROR(NUMBERVALUE(CriteriTecnici!$O4128,",","."),0))),4)&amp;""),",",".")&amp;CHAR(125)&amp;IF(TRUE,",",""))</f>
        <v/>
      </c>
    </row>
    <row r="4349">
      <c r="A4349" s="38">
        <f>IF(CriteriTecnici!$A4129="","","    "&amp;CHAR(123)&amp;CHAR(34)&amp;"bidderId"&amp;CHAR(34)&amp;": "&amp;CHAR(34)&amp;SUBSTITUTE(CriteriTecnici!$A4129,CHAR(34),"'")&amp;CHAR(34)&amp;", "&amp;CHAR(34)&amp;"lotId"&amp;CHAR(34)&amp;": "&amp;CHAR(34)&amp;SUBSTITUTE(CriteriTecnici!$C4129,CHAR(34),"'")&amp;CHAR(34)&amp;", "&amp;CHAR(34)&amp;"criterionId"&amp;CHAR(34)&amp;": "&amp;CHAR(34)&amp;SUBSTITUTE(CriteriTecnici!$D4129,CHAR(34),"'")&amp;CHAR(34)&amp;", "&amp;CHAR(34)&amp;"kind"&amp;CHAR(34)&amp;": "&amp;CHAR(34)&amp;SUBSTITUTE(CriteriTecnici!$F4129,CHAR(34),"'")&amp;CHAR(34)&amp;", "&amp;CHAR(34)&amp;"value"&amp;CHAR(34)&amp;": "&amp;SUBSTITUTE(TRIM(ROUND(IFERROR(CriteriTecnici!$N4129*1,IFERROR(NUMBERVALUE(CriteriTecnici!$N4129,".",","),IFERROR(NUMBERVALUE(CriteriTecnici!$N4129,",","."),0))),4)&amp;""),",",".")&amp;", "&amp;CHAR(34)&amp;"numerator"&amp;CHAR(34)&amp;": "&amp;SUBSTITUTE(TRIM(ROUND(IFERROR(CriteriTecnici!$K4129*1,IFERROR(NUMBERVALUE(CriteriTecnici!$K4129,".",","),IFERROR(NUMBERVALUE(CriteriTecnici!$K4129,",","."),0))),4)&amp;""),",",".")&amp;", "&amp;CHAR(34)&amp;"denominator"&amp;CHAR(34)&amp;": "&amp;SUBSTITUTE(TRIM(ROUND(IFERROR(CriteriTecnici!$L4129*1,IFERROR(NUMBERVALUE(CriteriTecnici!$L4129,".",","),IFERROR(NUMBERVALUE(CriteriTecnici!$L4129,",","."),0))),4)&amp;""),",",".")&amp;", "&amp;CHAR(34)&amp;"flag"&amp;CHAR(34)&amp;": "&amp;SUBSTITUTE(TRIM(ROUND(IFERROR(CriteriTecnici!$M4129*1,IFERROR(NUMBERVALUE(CriteriTecnici!$M4129,".",","),IFERROR(NUMBERVALUE(CriteriTecnici!$M4129,",","."),0))),4)&amp;""),",",".")&amp;", "&amp;CHAR(34)&amp;"rawScore"&amp;CHAR(34)&amp;": "&amp;SUBSTITUTE(TRIM(ROUND(IFERROR(CriteriTecnici!$O4129*1,IFERROR(NUMBERVALUE(CriteriTecnici!$O4129,".",","),IFERROR(NUMBERVALUE(CriteriTecnici!$O4129,",","."),0))),4)&amp;""),",",".")&amp;CHAR(125)&amp;IF(TRUE,",",""))</f>
        <v/>
      </c>
    </row>
    <row r="4350">
      <c r="A4350" s="38">
        <f>IF(CriteriTecnici!$A4130="","","    "&amp;CHAR(123)&amp;CHAR(34)&amp;"bidderId"&amp;CHAR(34)&amp;": "&amp;CHAR(34)&amp;SUBSTITUTE(CriteriTecnici!$A4130,CHAR(34),"'")&amp;CHAR(34)&amp;", "&amp;CHAR(34)&amp;"lotId"&amp;CHAR(34)&amp;": "&amp;CHAR(34)&amp;SUBSTITUTE(CriteriTecnici!$C4130,CHAR(34),"'")&amp;CHAR(34)&amp;", "&amp;CHAR(34)&amp;"criterionId"&amp;CHAR(34)&amp;": "&amp;CHAR(34)&amp;SUBSTITUTE(CriteriTecnici!$D4130,CHAR(34),"'")&amp;CHAR(34)&amp;", "&amp;CHAR(34)&amp;"kind"&amp;CHAR(34)&amp;": "&amp;CHAR(34)&amp;SUBSTITUTE(CriteriTecnici!$F4130,CHAR(34),"'")&amp;CHAR(34)&amp;", "&amp;CHAR(34)&amp;"value"&amp;CHAR(34)&amp;": "&amp;SUBSTITUTE(TRIM(ROUND(IFERROR(CriteriTecnici!$N4130*1,IFERROR(NUMBERVALUE(CriteriTecnici!$N4130,".",","),IFERROR(NUMBERVALUE(CriteriTecnici!$N4130,",","."),0))),4)&amp;""),",",".")&amp;", "&amp;CHAR(34)&amp;"numerator"&amp;CHAR(34)&amp;": "&amp;SUBSTITUTE(TRIM(ROUND(IFERROR(CriteriTecnici!$K4130*1,IFERROR(NUMBERVALUE(CriteriTecnici!$K4130,".",","),IFERROR(NUMBERVALUE(CriteriTecnici!$K4130,",","."),0))),4)&amp;""),",",".")&amp;", "&amp;CHAR(34)&amp;"denominator"&amp;CHAR(34)&amp;": "&amp;SUBSTITUTE(TRIM(ROUND(IFERROR(CriteriTecnici!$L4130*1,IFERROR(NUMBERVALUE(CriteriTecnici!$L4130,".",","),IFERROR(NUMBERVALUE(CriteriTecnici!$L4130,",","."),0))),4)&amp;""),",",".")&amp;", "&amp;CHAR(34)&amp;"flag"&amp;CHAR(34)&amp;": "&amp;SUBSTITUTE(TRIM(ROUND(IFERROR(CriteriTecnici!$M4130*1,IFERROR(NUMBERVALUE(CriteriTecnici!$M4130,".",","),IFERROR(NUMBERVALUE(CriteriTecnici!$M4130,",","."),0))),4)&amp;""),",",".")&amp;", "&amp;CHAR(34)&amp;"rawScore"&amp;CHAR(34)&amp;": "&amp;SUBSTITUTE(TRIM(ROUND(IFERROR(CriteriTecnici!$O4130*1,IFERROR(NUMBERVALUE(CriteriTecnici!$O4130,".",","),IFERROR(NUMBERVALUE(CriteriTecnici!$O4130,",","."),0))),4)&amp;""),",",".")&amp;CHAR(125)&amp;IF(TRUE,",",""))</f>
        <v/>
      </c>
    </row>
    <row r="4351">
      <c r="A4351" s="38">
        <f>IF(CriteriTecnici!$A4131="","","    "&amp;CHAR(123)&amp;CHAR(34)&amp;"bidderId"&amp;CHAR(34)&amp;": "&amp;CHAR(34)&amp;SUBSTITUTE(CriteriTecnici!$A4131,CHAR(34),"'")&amp;CHAR(34)&amp;", "&amp;CHAR(34)&amp;"lotId"&amp;CHAR(34)&amp;": "&amp;CHAR(34)&amp;SUBSTITUTE(CriteriTecnici!$C4131,CHAR(34),"'")&amp;CHAR(34)&amp;", "&amp;CHAR(34)&amp;"criterionId"&amp;CHAR(34)&amp;": "&amp;CHAR(34)&amp;SUBSTITUTE(CriteriTecnici!$D4131,CHAR(34),"'")&amp;CHAR(34)&amp;", "&amp;CHAR(34)&amp;"kind"&amp;CHAR(34)&amp;": "&amp;CHAR(34)&amp;SUBSTITUTE(CriteriTecnici!$F4131,CHAR(34),"'")&amp;CHAR(34)&amp;", "&amp;CHAR(34)&amp;"value"&amp;CHAR(34)&amp;": "&amp;SUBSTITUTE(TRIM(ROUND(IFERROR(CriteriTecnici!$N4131*1,IFERROR(NUMBERVALUE(CriteriTecnici!$N4131,".",","),IFERROR(NUMBERVALUE(CriteriTecnici!$N4131,",","."),0))),4)&amp;""),",",".")&amp;", "&amp;CHAR(34)&amp;"numerator"&amp;CHAR(34)&amp;": "&amp;SUBSTITUTE(TRIM(ROUND(IFERROR(CriteriTecnici!$K4131*1,IFERROR(NUMBERVALUE(CriteriTecnici!$K4131,".",","),IFERROR(NUMBERVALUE(CriteriTecnici!$K4131,",","."),0))),4)&amp;""),",",".")&amp;", "&amp;CHAR(34)&amp;"denominator"&amp;CHAR(34)&amp;": "&amp;SUBSTITUTE(TRIM(ROUND(IFERROR(CriteriTecnici!$L4131*1,IFERROR(NUMBERVALUE(CriteriTecnici!$L4131,".",","),IFERROR(NUMBERVALUE(CriteriTecnici!$L4131,",","."),0))),4)&amp;""),",",".")&amp;", "&amp;CHAR(34)&amp;"flag"&amp;CHAR(34)&amp;": "&amp;SUBSTITUTE(TRIM(ROUND(IFERROR(CriteriTecnici!$M4131*1,IFERROR(NUMBERVALUE(CriteriTecnici!$M4131,".",","),IFERROR(NUMBERVALUE(CriteriTecnici!$M4131,",","."),0))),4)&amp;""),",",".")&amp;", "&amp;CHAR(34)&amp;"rawScore"&amp;CHAR(34)&amp;": "&amp;SUBSTITUTE(TRIM(ROUND(IFERROR(CriteriTecnici!$O4131*1,IFERROR(NUMBERVALUE(CriteriTecnici!$O4131,".",","),IFERROR(NUMBERVALUE(CriteriTecnici!$O4131,",","."),0))),4)&amp;""),",",".")&amp;CHAR(125)&amp;IF(TRUE,",",""))</f>
        <v/>
      </c>
    </row>
    <row r="4352">
      <c r="A4352" s="38">
        <f>IF(CriteriTecnici!$A4132="","","    "&amp;CHAR(123)&amp;CHAR(34)&amp;"bidderId"&amp;CHAR(34)&amp;": "&amp;CHAR(34)&amp;SUBSTITUTE(CriteriTecnici!$A4132,CHAR(34),"'")&amp;CHAR(34)&amp;", "&amp;CHAR(34)&amp;"lotId"&amp;CHAR(34)&amp;": "&amp;CHAR(34)&amp;SUBSTITUTE(CriteriTecnici!$C4132,CHAR(34),"'")&amp;CHAR(34)&amp;", "&amp;CHAR(34)&amp;"criterionId"&amp;CHAR(34)&amp;": "&amp;CHAR(34)&amp;SUBSTITUTE(CriteriTecnici!$D4132,CHAR(34),"'")&amp;CHAR(34)&amp;", "&amp;CHAR(34)&amp;"kind"&amp;CHAR(34)&amp;": "&amp;CHAR(34)&amp;SUBSTITUTE(CriteriTecnici!$F4132,CHAR(34),"'")&amp;CHAR(34)&amp;", "&amp;CHAR(34)&amp;"value"&amp;CHAR(34)&amp;": "&amp;SUBSTITUTE(TRIM(ROUND(IFERROR(CriteriTecnici!$N4132*1,IFERROR(NUMBERVALUE(CriteriTecnici!$N4132,".",","),IFERROR(NUMBERVALUE(CriteriTecnici!$N4132,",","."),0))),4)&amp;""),",",".")&amp;", "&amp;CHAR(34)&amp;"numerator"&amp;CHAR(34)&amp;": "&amp;SUBSTITUTE(TRIM(ROUND(IFERROR(CriteriTecnici!$K4132*1,IFERROR(NUMBERVALUE(CriteriTecnici!$K4132,".",","),IFERROR(NUMBERVALUE(CriteriTecnici!$K4132,",","."),0))),4)&amp;""),",",".")&amp;", "&amp;CHAR(34)&amp;"denominator"&amp;CHAR(34)&amp;": "&amp;SUBSTITUTE(TRIM(ROUND(IFERROR(CriteriTecnici!$L4132*1,IFERROR(NUMBERVALUE(CriteriTecnici!$L4132,".",","),IFERROR(NUMBERVALUE(CriteriTecnici!$L4132,",","."),0))),4)&amp;""),",",".")&amp;", "&amp;CHAR(34)&amp;"flag"&amp;CHAR(34)&amp;": "&amp;SUBSTITUTE(TRIM(ROUND(IFERROR(CriteriTecnici!$M4132*1,IFERROR(NUMBERVALUE(CriteriTecnici!$M4132,".",","),IFERROR(NUMBERVALUE(CriteriTecnici!$M4132,",","."),0))),4)&amp;""),",",".")&amp;", "&amp;CHAR(34)&amp;"rawScore"&amp;CHAR(34)&amp;": "&amp;SUBSTITUTE(TRIM(ROUND(IFERROR(CriteriTecnici!$O4132*1,IFERROR(NUMBERVALUE(CriteriTecnici!$O4132,".",","),IFERROR(NUMBERVALUE(CriteriTecnici!$O4132,",","."),0))),4)&amp;""),",",".")&amp;CHAR(125)&amp;IF(TRUE,",",""))</f>
        <v/>
      </c>
    </row>
    <row r="4353">
      <c r="A4353" s="38">
        <f>IF(CriteriTecnici!$A4133="","","    "&amp;CHAR(123)&amp;CHAR(34)&amp;"bidderId"&amp;CHAR(34)&amp;": "&amp;CHAR(34)&amp;SUBSTITUTE(CriteriTecnici!$A4133,CHAR(34),"'")&amp;CHAR(34)&amp;", "&amp;CHAR(34)&amp;"lotId"&amp;CHAR(34)&amp;": "&amp;CHAR(34)&amp;SUBSTITUTE(CriteriTecnici!$C4133,CHAR(34),"'")&amp;CHAR(34)&amp;", "&amp;CHAR(34)&amp;"criterionId"&amp;CHAR(34)&amp;": "&amp;CHAR(34)&amp;SUBSTITUTE(CriteriTecnici!$D4133,CHAR(34),"'")&amp;CHAR(34)&amp;", "&amp;CHAR(34)&amp;"kind"&amp;CHAR(34)&amp;": "&amp;CHAR(34)&amp;SUBSTITUTE(CriteriTecnici!$F4133,CHAR(34),"'")&amp;CHAR(34)&amp;", "&amp;CHAR(34)&amp;"value"&amp;CHAR(34)&amp;": "&amp;SUBSTITUTE(TRIM(ROUND(IFERROR(CriteriTecnici!$N4133*1,IFERROR(NUMBERVALUE(CriteriTecnici!$N4133,".",","),IFERROR(NUMBERVALUE(CriteriTecnici!$N4133,",","."),0))),4)&amp;""),",",".")&amp;", "&amp;CHAR(34)&amp;"numerator"&amp;CHAR(34)&amp;": "&amp;SUBSTITUTE(TRIM(ROUND(IFERROR(CriteriTecnici!$K4133*1,IFERROR(NUMBERVALUE(CriteriTecnici!$K4133,".",","),IFERROR(NUMBERVALUE(CriteriTecnici!$K4133,",","."),0))),4)&amp;""),",",".")&amp;", "&amp;CHAR(34)&amp;"denominator"&amp;CHAR(34)&amp;": "&amp;SUBSTITUTE(TRIM(ROUND(IFERROR(CriteriTecnici!$L4133*1,IFERROR(NUMBERVALUE(CriteriTecnici!$L4133,".",","),IFERROR(NUMBERVALUE(CriteriTecnici!$L4133,",","."),0))),4)&amp;""),",",".")&amp;", "&amp;CHAR(34)&amp;"flag"&amp;CHAR(34)&amp;": "&amp;SUBSTITUTE(TRIM(ROUND(IFERROR(CriteriTecnici!$M4133*1,IFERROR(NUMBERVALUE(CriteriTecnici!$M4133,".",","),IFERROR(NUMBERVALUE(CriteriTecnici!$M4133,",","."),0))),4)&amp;""),",",".")&amp;", "&amp;CHAR(34)&amp;"rawScore"&amp;CHAR(34)&amp;": "&amp;SUBSTITUTE(TRIM(ROUND(IFERROR(CriteriTecnici!$O4133*1,IFERROR(NUMBERVALUE(CriteriTecnici!$O4133,".",","),IFERROR(NUMBERVALUE(CriteriTecnici!$O4133,",","."),0))),4)&amp;""),",",".")&amp;CHAR(125)&amp;IF(TRUE,",",""))</f>
        <v/>
      </c>
    </row>
    <row r="4354">
      <c r="A4354" s="38">
        <f>IF(CriteriTecnici!$A4134="","","    "&amp;CHAR(123)&amp;CHAR(34)&amp;"bidderId"&amp;CHAR(34)&amp;": "&amp;CHAR(34)&amp;SUBSTITUTE(CriteriTecnici!$A4134,CHAR(34),"'")&amp;CHAR(34)&amp;", "&amp;CHAR(34)&amp;"lotId"&amp;CHAR(34)&amp;": "&amp;CHAR(34)&amp;SUBSTITUTE(CriteriTecnici!$C4134,CHAR(34),"'")&amp;CHAR(34)&amp;", "&amp;CHAR(34)&amp;"criterionId"&amp;CHAR(34)&amp;": "&amp;CHAR(34)&amp;SUBSTITUTE(CriteriTecnici!$D4134,CHAR(34),"'")&amp;CHAR(34)&amp;", "&amp;CHAR(34)&amp;"kind"&amp;CHAR(34)&amp;": "&amp;CHAR(34)&amp;SUBSTITUTE(CriteriTecnici!$F4134,CHAR(34),"'")&amp;CHAR(34)&amp;", "&amp;CHAR(34)&amp;"value"&amp;CHAR(34)&amp;": "&amp;SUBSTITUTE(TRIM(ROUND(IFERROR(CriteriTecnici!$N4134*1,IFERROR(NUMBERVALUE(CriteriTecnici!$N4134,".",","),IFERROR(NUMBERVALUE(CriteriTecnici!$N4134,",","."),0))),4)&amp;""),",",".")&amp;", "&amp;CHAR(34)&amp;"numerator"&amp;CHAR(34)&amp;": "&amp;SUBSTITUTE(TRIM(ROUND(IFERROR(CriteriTecnici!$K4134*1,IFERROR(NUMBERVALUE(CriteriTecnici!$K4134,".",","),IFERROR(NUMBERVALUE(CriteriTecnici!$K4134,",","."),0))),4)&amp;""),",",".")&amp;", "&amp;CHAR(34)&amp;"denominator"&amp;CHAR(34)&amp;": "&amp;SUBSTITUTE(TRIM(ROUND(IFERROR(CriteriTecnici!$L4134*1,IFERROR(NUMBERVALUE(CriteriTecnici!$L4134,".",","),IFERROR(NUMBERVALUE(CriteriTecnici!$L4134,",","."),0))),4)&amp;""),",",".")&amp;", "&amp;CHAR(34)&amp;"flag"&amp;CHAR(34)&amp;": "&amp;SUBSTITUTE(TRIM(ROUND(IFERROR(CriteriTecnici!$M4134*1,IFERROR(NUMBERVALUE(CriteriTecnici!$M4134,".",","),IFERROR(NUMBERVALUE(CriteriTecnici!$M4134,",","."),0))),4)&amp;""),",",".")&amp;", "&amp;CHAR(34)&amp;"rawScore"&amp;CHAR(34)&amp;": "&amp;SUBSTITUTE(TRIM(ROUND(IFERROR(CriteriTecnici!$O4134*1,IFERROR(NUMBERVALUE(CriteriTecnici!$O4134,".",","),IFERROR(NUMBERVALUE(CriteriTecnici!$O4134,",","."),0))),4)&amp;""),",",".")&amp;CHAR(125)&amp;IF(TRUE,",",""))</f>
        <v/>
      </c>
    </row>
    <row r="4355">
      <c r="A4355" s="38">
        <f>IF(CriteriTecnici!$A4135="","","    "&amp;CHAR(123)&amp;CHAR(34)&amp;"bidderId"&amp;CHAR(34)&amp;": "&amp;CHAR(34)&amp;SUBSTITUTE(CriteriTecnici!$A4135,CHAR(34),"'")&amp;CHAR(34)&amp;", "&amp;CHAR(34)&amp;"lotId"&amp;CHAR(34)&amp;": "&amp;CHAR(34)&amp;SUBSTITUTE(CriteriTecnici!$C4135,CHAR(34),"'")&amp;CHAR(34)&amp;", "&amp;CHAR(34)&amp;"criterionId"&amp;CHAR(34)&amp;": "&amp;CHAR(34)&amp;SUBSTITUTE(CriteriTecnici!$D4135,CHAR(34),"'")&amp;CHAR(34)&amp;", "&amp;CHAR(34)&amp;"kind"&amp;CHAR(34)&amp;": "&amp;CHAR(34)&amp;SUBSTITUTE(CriteriTecnici!$F4135,CHAR(34),"'")&amp;CHAR(34)&amp;", "&amp;CHAR(34)&amp;"value"&amp;CHAR(34)&amp;": "&amp;SUBSTITUTE(TRIM(ROUND(IFERROR(CriteriTecnici!$N4135*1,IFERROR(NUMBERVALUE(CriteriTecnici!$N4135,".",","),IFERROR(NUMBERVALUE(CriteriTecnici!$N4135,",","."),0))),4)&amp;""),",",".")&amp;", "&amp;CHAR(34)&amp;"numerator"&amp;CHAR(34)&amp;": "&amp;SUBSTITUTE(TRIM(ROUND(IFERROR(CriteriTecnici!$K4135*1,IFERROR(NUMBERVALUE(CriteriTecnici!$K4135,".",","),IFERROR(NUMBERVALUE(CriteriTecnici!$K4135,",","."),0))),4)&amp;""),",",".")&amp;", "&amp;CHAR(34)&amp;"denominator"&amp;CHAR(34)&amp;": "&amp;SUBSTITUTE(TRIM(ROUND(IFERROR(CriteriTecnici!$L4135*1,IFERROR(NUMBERVALUE(CriteriTecnici!$L4135,".",","),IFERROR(NUMBERVALUE(CriteriTecnici!$L4135,",","."),0))),4)&amp;""),",",".")&amp;", "&amp;CHAR(34)&amp;"flag"&amp;CHAR(34)&amp;": "&amp;SUBSTITUTE(TRIM(ROUND(IFERROR(CriteriTecnici!$M4135*1,IFERROR(NUMBERVALUE(CriteriTecnici!$M4135,".",","),IFERROR(NUMBERVALUE(CriteriTecnici!$M4135,",","."),0))),4)&amp;""),",",".")&amp;", "&amp;CHAR(34)&amp;"rawScore"&amp;CHAR(34)&amp;": "&amp;SUBSTITUTE(TRIM(ROUND(IFERROR(CriteriTecnici!$O4135*1,IFERROR(NUMBERVALUE(CriteriTecnici!$O4135,".",","),IFERROR(NUMBERVALUE(CriteriTecnici!$O4135,",","."),0))),4)&amp;""),",",".")&amp;CHAR(125)&amp;IF(TRUE,",",""))</f>
        <v/>
      </c>
    </row>
    <row r="4356">
      <c r="A4356" s="38">
        <f>IF(CriteriTecnici!$A4136="","","    "&amp;CHAR(123)&amp;CHAR(34)&amp;"bidderId"&amp;CHAR(34)&amp;": "&amp;CHAR(34)&amp;SUBSTITUTE(CriteriTecnici!$A4136,CHAR(34),"'")&amp;CHAR(34)&amp;", "&amp;CHAR(34)&amp;"lotId"&amp;CHAR(34)&amp;": "&amp;CHAR(34)&amp;SUBSTITUTE(CriteriTecnici!$C4136,CHAR(34),"'")&amp;CHAR(34)&amp;", "&amp;CHAR(34)&amp;"criterionId"&amp;CHAR(34)&amp;": "&amp;CHAR(34)&amp;SUBSTITUTE(CriteriTecnici!$D4136,CHAR(34),"'")&amp;CHAR(34)&amp;", "&amp;CHAR(34)&amp;"kind"&amp;CHAR(34)&amp;": "&amp;CHAR(34)&amp;SUBSTITUTE(CriteriTecnici!$F4136,CHAR(34),"'")&amp;CHAR(34)&amp;", "&amp;CHAR(34)&amp;"value"&amp;CHAR(34)&amp;": "&amp;SUBSTITUTE(TRIM(ROUND(IFERROR(CriteriTecnici!$N4136*1,IFERROR(NUMBERVALUE(CriteriTecnici!$N4136,".",","),IFERROR(NUMBERVALUE(CriteriTecnici!$N4136,",","."),0))),4)&amp;""),",",".")&amp;", "&amp;CHAR(34)&amp;"numerator"&amp;CHAR(34)&amp;": "&amp;SUBSTITUTE(TRIM(ROUND(IFERROR(CriteriTecnici!$K4136*1,IFERROR(NUMBERVALUE(CriteriTecnici!$K4136,".",","),IFERROR(NUMBERVALUE(CriteriTecnici!$K4136,",","."),0))),4)&amp;""),",",".")&amp;", "&amp;CHAR(34)&amp;"denominator"&amp;CHAR(34)&amp;": "&amp;SUBSTITUTE(TRIM(ROUND(IFERROR(CriteriTecnici!$L4136*1,IFERROR(NUMBERVALUE(CriteriTecnici!$L4136,".",","),IFERROR(NUMBERVALUE(CriteriTecnici!$L4136,",","."),0))),4)&amp;""),",",".")&amp;", "&amp;CHAR(34)&amp;"flag"&amp;CHAR(34)&amp;": "&amp;SUBSTITUTE(TRIM(ROUND(IFERROR(CriteriTecnici!$M4136*1,IFERROR(NUMBERVALUE(CriteriTecnici!$M4136,".",","),IFERROR(NUMBERVALUE(CriteriTecnici!$M4136,",","."),0))),4)&amp;""),",",".")&amp;", "&amp;CHAR(34)&amp;"rawScore"&amp;CHAR(34)&amp;": "&amp;SUBSTITUTE(TRIM(ROUND(IFERROR(CriteriTecnici!$O4136*1,IFERROR(NUMBERVALUE(CriteriTecnici!$O4136,".",","),IFERROR(NUMBERVALUE(CriteriTecnici!$O4136,",","."),0))),4)&amp;""),",",".")&amp;CHAR(125)&amp;IF(TRUE,",",""))</f>
        <v/>
      </c>
    </row>
    <row r="4357">
      <c r="A4357" s="38">
        <f>IF(CriteriTecnici!$A4137="","","    "&amp;CHAR(123)&amp;CHAR(34)&amp;"bidderId"&amp;CHAR(34)&amp;": "&amp;CHAR(34)&amp;SUBSTITUTE(CriteriTecnici!$A4137,CHAR(34),"'")&amp;CHAR(34)&amp;", "&amp;CHAR(34)&amp;"lotId"&amp;CHAR(34)&amp;": "&amp;CHAR(34)&amp;SUBSTITUTE(CriteriTecnici!$C4137,CHAR(34),"'")&amp;CHAR(34)&amp;", "&amp;CHAR(34)&amp;"criterionId"&amp;CHAR(34)&amp;": "&amp;CHAR(34)&amp;SUBSTITUTE(CriteriTecnici!$D4137,CHAR(34),"'")&amp;CHAR(34)&amp;", "&amp;CHAR(34)&amp;"kind"&amp;CHAR(34)&amp;": "&amp;CHAR(34)&amp;SUBSTITUTE(CriteriTecnici!$F4137,CHAR(34),"'")&amp;CHAR(34)&amp;", "&amp;CHAR(34)&amp;"value"&amp;CHAR(34)&amp;": "&amp;SUBSTITUTE(TRIM(ROUND(IFERROR(CriteriTecnici!$N4137*1,IFERROR(NUMBERVALUE(CriteriTecnici!$N4137,".",","),IFERROR(NUMBERVALUE(CriteriTecnici!$N4137,",","."),0))),4)&amp;""),",",".")&amp;", "&amp;CHAR(34)&amp;"numerator"&amp;CHAR(34)&amp;": "&amp;SUBSTITUTE(TRIM(ROUND(IFERROR(CriteriTecnici!$K4137*1,IFERROR(NUMBERVALUE(CriteriTecnici!$K4137,".",","),IFERROR(NUMBERVALUE(CriteriTecnici!$K4137,",","."),0))),4)&amp;""),",",".")&amp;", "&amp;CHAR(34)&amp;"denominator"&amp;CHAR(34)&amp;": "&amp;SUBSTITUTE(TRIM(ROUND(IFERROR(CriteriTecnici!$L4137*1,IFERROR(NUMBERVALUE(CriteriTecnici!$L4137,".",","),IFERROR(NUMBERVALUE(CriteriTecnici!$L4137,",","."),0))),4)&amp;""),",",".")&amp;", "&amp;CHAR(34)&amp;"flag"&amp;CHAR(34)&amp;": "&amp;SUBSTITUTE(TRIM(ROUND(IFERROR(CriteriTecnici!$M4137*1,IFERROR(NUMBERVALUE(CriteriTecnici!$M4137,".",","),IFERROR(NUMBERVALUE(CriteriTecnici!$M4137,",","."),0))),4)&amp;""),",",".")&amp;", "&amp;CHAR(34)&amp;"rawScore"&amp;CHAR(34)&amp;": "&amp;SUBSTITUTE(TRIM(ROUND(IFERROR(CriteriTecnici!$O4137*1,IFERROR(NUMBERVALUE(CriteriTecnici!$O4137,".",","),IFERROR(NUMBERVALUE(CriteriTecnici!$O4137,",","."),0))),4)&amp;""),",",".")&amp;CHAR(125)&amp;IF(TRUE,",",""))</f>
        <v/>
      </c>
    </row>
    <row r="4358">
      <c r="A4358" s="38">
        <f>IF(CriteriTecnici!$A4138="","","    "&amp;CHAR(123)&amp;CHAR(34)&amp;"bidderId"&amp;CHAR(34)&amp;": "&amp;CHAR(34)&amp;SUBSTITUTE(CriteriTecnici!$A4138,CHAR(34),"'")&amp;CHAR(34)&amp;", "&amp;CHAR(34)&amp;"lotId"&amp;CHAR(34)&amp;": "&amp;CHAR(34)&amp;SUBSTITUTE(CriteriTecnici!$C4138,CHAR(34),"'")&amp;CHAR(34)&amp;", "&amp;CHAR(34)&amp;"criterionId"&amp;CHAR(34)&amp;": "&amp;CHAR(34)&amp;SUBSTITUTE(CriteriTecnici!$D4138,CHAR(34),"'")&amp;CHAR(34)&amp;", "&amp;CHAR(34)&amp;"kind"&amp;CHAR(34)&amp;": "&amp;CHAR(34)&amp;SUBSTITUTE(CriteriTecnici!$F4138,CHAR(34),"'")&amp;CHAR(34)&amp;", "&amp;CHAR(34)&amp;"value"&amp;CHAR(34)&amp;": "&amp;SUBSTITUTE(TRIM(ROUND(IFERROR(CriteriTecnici!$N4138*1,IFERROR(NUMBERVALUE(CriteriTecnici!$N4138,".",","),IFERROR(NUMBERVALUE(CriteriTecnici!$N4138,",","."),0))),4)&amp;""),",",".")&amp;", "&amp;CHAR(34)&amp;"numerator"&amp;CHAR(34)&amp;": "&amp;SUBSTITUTE(TRIM(ROUND(IFERROR(CriteriTecnici!$K4138*1,IFERROR(NUMBERVALUE(CriteriTecnici!$K4138,".",","),IFERROR(NUMBERVALUE(CriteriTecnici!$K4138,",","."),0))),4)&amp;""),",",".")&amp;", "&amp;CHAR(34)&amp;"denominator"&amp;CHAR(34)&amp;": "&amp;SUBSTITUTE(TRIM(ROUND(IFERROR(CriteriTecnici!$L4138*1,IFERROR(NUMBERVALUE(CriteriTecnici!$L4138,".",","),IFERROR(NUMBERVALUE(CriteriTecnici!$L4138,",","."),0))),4)&amp;""),",",".")&amp;", "&amp;CHAR(34)&amp;"flag"&amp;CHAR(34)&amp;": "&amp;SUBSTITUTE(TRIM(ROUND(IFERROR(CriteriTecnici!$M4138*1,IFERROR(NUMBERVALUE(CriteriTecnici!$M4138,".",","),IFERROR(NUMBERVALUE(CriteriTecnici!$M4138,",","."),0))),4)&amp;""),",",".")&amp;", "&amp;CHAR(34)&amp;"rawScore"&amp;CHAR(34)&amp;": "&amp;SUBSTITUTE(TRIM(ROUND(IFERROR(CriteriTecnici!$O4138*1,IFERROR(NUMBERVALUE(CriteriTecnici!$O4138,".",","),IFERROR(NUMBERVALUE(CriteriTecnici!$O4138,",","."),0))),4)&amp;""),",",".")&amp;CHAR(125)&amp;IF(TRUE,",",""))</f>
        <v/>
      </c>
    </row>
    <row r="4359">
      <c r="A4359" s="38">
        <f>IF(CriteriTecnici!$A4139="","","    "&amp;CHAR(123)&amp;CHAR(34)&amp;"bidderId"&amp;CHAR(34)&amp;": "&amp;CHAR(34)&amp;SUBSTITUTE(CriteriTecnici!$A4139,CHAR(34),"'")&amp;CHAR(34)&amp;", "&amp;CHAR(34)&amp;"lotId"&amp;CHAR(34)&amp;": "&amp;CHAR(34)&amp;SUBSTITUTE(CriteriTecnici!$C4139,CHAR(34),"'")&amp;CHAR(34)&amp;", "&amp;CHAR(34)&amp;"criterionId"&amp;CHAR(34)&amp;": "&amp;CHAR(34)&amp;SUBSTITUTE(CriteriTecnici!$D4139,CHAR(34),"'")&amp;CHAR(34)&amp;", "&amp;CHAR(34)&amp;"kind"&amp;CHAR(34)&amp;": "&amp;CHAR(34)&amp;SUBSTITUTE(CriteriTecnici!$F4139,CHAR(34),"'")&amp;CHAR(34)&amp;", "&amp;CHAR(34)&amp;"value"&amp;CHAR(34)&amp;": "&amp;SUBSTITUTE(TRIM(ROUND(IFERROR(CriteriTecnici!$N4139*1,IFERROR(NUMBERVALUE(CriteriTecnici!$N4139,".",","),IFERROR(NUMBERVALUE(CriteriTecnici!$N4139,",","."),0))),4)&amp;""),",",".")&amp;", "&amp;CHAR(34)&amp;"numerator"&amp;CHAR(34)&amp;": "&amp;SUBSTITUTE(TRIM(ROUND(IFERROR(CriteriTecnici!$K4139*1,IFERROR(NUMBERVALUE(CriteriTecnici!$K4139,".",","),IFERROR(NUMBERVALUE(CriteriTecnici!$K4139,",","."),0))),4)&amp;""),",",".")&amp;", "&amp;CHAR(34)&amp;"denominator"&amp;CHAR(34)&amp;": "&amp;SUBSTITUTE(TRIM(ROUND(IFERROR(CriteriTecnici!$L4139*1,IFERROR(NUMBERVALUE(CriteriTecnici!$L4139,".",","),IFERROR(NUMBERVALUE(CriteriTecnici!$L4139,",","."),0))),4)&amp;""),",",".")&amp;", "&amp;CHAR(34)&amp;"flag"&amp;CHAR(34)&amp;": "&amp;SUBSTITUTE(TRIM(ROUND(IFERROR(CriteriTecnici!$M4139*1,IFERROR(NUMBERVALUE(CriteriTecnici!$M4139,".",","),IFERROR(NUMBERVALUE(CriteriTecnici!$M4139,",","."),0))),4)&amp;""),",",".")&amp;", "&amp;CHAR(34)&amp;"rawScore"&amp;CHAR(34)&amp;": "&amp;SUBSTITUTE(TRIM(ROUND(IFERROR(CriteriTecnici!$O4139*1,IFERROR(NUMBERVALUE(CriteriTecnici!$O4139,".",","),IFERROR(NUMBERVALUE(CriteriTecnici!$O4139,",","."),0))),4)&amp;""),",",".")&amp;CHAR(125)&amp;IF(TRUE,",",""))</f>
        <v/>
      </c>
    </row>
    <row r="4360">
      <c r="A4360" s="38">
        <f>IF(CriteriTecnici!$A4140="","","    "&amp;CHAR(123)&amp;CHAR(34)&amp;"bidderId"&amp;CHAR(34)&amp;": "&amp;CHAR(34)&amp;SUBSTITUTE(CriteriTecnici!$A4140,CHAR(34),"'")&amp;CHAR(34)&amp;", "&amp;CHAR(34)&amp;"lotId"&amp;CHAR(34)&amp;": "&amp;CHAR(34)&amp;SUBSTITUTE(CriteriTecnici!$C4140,CHAR(34),"'")&amp;CHAR(34)&amp;", "&amp;CHAR(34)&amp;"criterionId"&amp;CHAR(34)&amp;": "&amp;CHAR(34)&amp;SUBSTITUTE(CriteriTecnici!$D4140,CHAR(34),"'")&amp;CHAR(34)&amp;", "&amp;CHAR(34)&amp;"kind"&amp;CHAR(34)&amp;": "&amp;CHAR(34)&amp;SUBSTITUTE(CriteriTecnici!$F4140,CHAR(34),"'")&amp;CHAR(34)&amp;", "&amp;CHAR(34)&amp;"value"&amp;CHAR(34)&amp;": "&amp;SUBSTITUTE(TRIM(ROUND(IFERROR(CriteriTecnici!$N4140*1,IFERROR(NUMBERVALUE(CriteriTecnici!$N4140,".",","),IFERROR(NUMBERVALUE(CriteriTecnici!$N4140,",","."),0))),4)&amp;""),",",".")&amp;", "&amp;CHAR(34)&amp;"numerator"&amp;CHAR(34)&amp;": "&amp;SUBSTITUTE(TRIM(ROUND(IFERROR(CriteriTecnici!$K4140*1,IFERROR(NUMBERVALUE(CriteriTecnici!$K4140,".",","),IFERROR(NUMBERVALUE(CriteriTecnici!$K4140,",","."),0))),4)&amp;""),",",".")&amp;", "&amp;CHAR(34)&amp;"denominator"&amp;CHAR(34)&amp;": "&amp;SUBSTITUTE(TRIM(ROUND(IFERROR(CriteriTecnici!$L4140*1,IFERROR(NUMBERVALUE(CriteriTecnici!$L4140,".",","),IFERROR(NUMBERVALUE(CriteriTecnici!$L4140,",","."),0))),4)&amp;""),",",".")&amp;", "&amp;CHAR(34)&amp;"flag"&amp;CHAR(34)&amp;": "&amp;SUBSTITUTE(TRIM(ROUND(IFERROR(CriteriTecnici!$M4140*1,IFERROR(NUMBERVALUE(CriteriTecnici!$M4140,".",","),IFERROR(NUMBERVALUE(CriteriTecnici!$M4140,",","."),0))),4)&amp;""),",",".")&amp;", "&amp;CHAR(34)&amp;"rawScore"&amp;CHAR(34)&amp;": "&amp;SUBSTITUTE(TRIM(ROUND(IFERROR(CriteriTecnici!$O4140*1,IFERROR(NUMBERVALUE(CriteriTecnici!$O4140,".",","),IFERROR(NUMBERVALUE(CriteriTecnici!$O4140,",","."),0))),4)&amp;""),",",".")&amp;CHAR(125)&amp;IF(TRUE,",",""))</f>
        <v/>
      </c>
    </row>
    <row r="4361">
      <c r="A4361" s="38">
        <f>IF(CriteriTecnici!$A4141="","","    "&amp;CHAR(123)&amp;CHAR(34)&amp;"bidderId"&amp;CHAR(34)&amp;": "&amp;CHAR(34)&amp;SUBSTITUTE(CriteriTecnici!$A4141,CHAR(34),"'")&amp;CHAR(34)&amp;", "&amp;CHAR(34)&amp;"lotId"&amp;CHAR(34)&amp;": "&amp;CHAR(34)&amp;SUBSTITUTE(CriteriTecnici!$C4141,CHAR(34),"'")&amp;CHAR(34)&amp;", "&amp;CHAR(34)&amp;"criterionId"&amp;CHAR(34)&amp;": "&amp;CHAR(34)&amp;SUBSTITUTE(CriteriTecnici!$D4141,CHAR(34),"'")&amp;CHAR(34)&amp;", "&amp;CHAR(34)&amp;"kind"&amp;CHAR(34)&amp;": "&amp;CHAR(34)&amp;SUBSTITUTE(CriteriTecnici!$F4141,CHAR(34),"'")&amp;CHAR(34)&amp;", "&amp;CHAR(34)&amp;"value"&amp;CHAR(34)&amp;": "&amp;SUBSTITUTE(TRIM(ROUND(IFERROR(CriteriTecnici!$N4141*1,IFERROR(NUMBERVALUE(CriteriTecnici!$N4141,".",","),IFERROR(NUMBERVALUE(CriteriTecnici!$N4141,",","."),0))),4)&amp;""),",",".")&amp;", "&amp;CHAR(34)&amp;"numerator"&amp;CHAR(34)&amp;": "&amp;SUBSTITUTE(TRIM(ROUND(IFERROR(CriteriTecnici!$K4141*1,IFERROR(NUMBERVALUE(CriteriTecnici!$K4141,".",","),IFERROR(NUMBERVALUE(CriteriTecnici!$K4141,",","."),0))),4)&amp;""),",",".")&amp;", "&amp;CHAR(34)&amp;"denominator"&amp;CHAR(34)&amp;": "&amp;SUBSTITUTE(TRIM(ROUND(IFERROR(CriteriTecnici!$L4141*1,IFERROR(NUMBERVALUE(CriteriTecnici!$L4141,".",","),IFERROR(NUMBERVALUE(CriteriTecnici!$L4141,",","."),0))),4)&amp;""),",",".")&amp;", "&amp;CHAR(34)&amp;"flag"&amp;CHAR(34)&amp;": "&amp;SUBSTITUTE(TRIM(ROUND(IFERROR(CriteriTecnici!$M4141*1,IFERROR(NUMBERVALUE(CriteriTecnici!$M4141,".",","),IFERROR(NUMBERVALUE(CriteriTecnici!$M4141,",","."),0))),4)&amp;""),",",".")&amp;", "&amp;CHAR(34)&amp;"rawScore"&amp;CHAR(34)&amp;": "&amp;SUBSTITUTE(TRIM(ROUND(IFERROR(CriteriTecnici!$O4141*1,IFERROR(NUMBERVALUE(CriteriTecnici!$O4141,".",","),IFERROR(NUMBERVALUE(CriteriTecnici!$O4141,",","."),0))),4)&amp;""),",",".")&amp;CHAR(125)&amp;IF(TRUE,",",""))</f>
        <v/>
      </c>
    </row>
    <row r="4362">
      <c r="A4362" s="38">
        <f>IF(CriteriTecnici!$A4142="","","    "&amp;CHAR(123)&amp;CHAR(34)&amp;"bidderId"&amp;CHAR(34)&amp;": "&amp;CHAR(34)&amp;SUBSTITUTE(CriteriTecnici!$A4142,CHAR(34),"'")&amp;CHAR(34)&amp;", "&amp;CHAR(34)&amp;"lotId"&amp;CHAR(34)&amp;": "&amp;CHAR(34)&amp;SUBSTITUTE(CriteriTecnici!$C4142,CHAR(34),"'")&amp;CHAR(34)&amp;", "&amp;CHAR(34)&amp;"criterionId"&amp;CHAR(34)&amp;": "&amp;CHAR(34)&amp;SUBSTITUTE(CriteriTecnici!$D4142,CHAR(34),"'")&amp;CHAR(34)&amp;", "&amp;CHAR(34)&amp;"kind"&amp;CHAR(34)&amp;": "&amp;CHAR(34)&amp;SUBSTITUTE(CriteriTecnici!$F4142,CHAR(34),"'")&amp;CHAR(34)&amp;", "&amp;CHAR(34)&amp;"value"&amp;CHAR(34)&amp;": "&amp;SUBSTITUTE(TRIM(ROUND(IFERROR(CriteriTecnici!$N4142*1,IFERROR(NUMBERVALUE(CriteriTecnici!$N4142,".",","),IFERROR(NUMBERVALUE(CriteriTecnici!$N4142,",","."),0))),4)&amp;""),",",".")&amp;", "&amp;CHAR(34)&amp;"numerator"&amp;CHAR(34)&amp;": "&amp;SUBSTITUTE(TRIM(ROUND(IFERROR(CriteriTecnici!$K4142*1,IFERROR(NUMBERVALUE(CriteriTecnici!$K4142,".",","),IFERROR(NUMBERVALUE(CriteriTecnici!$K4142,",","."),0))),4)&amp;""),",",".")&amp;", "&amp;CHAR(34)&amp;"denominator"&amp;CHAR(34)&amp;": "&amp;SUBSTITUTE(TRIM(ROUND(IFERROR(CriteriTecnici!$L4142*1,IFERROR(NUMBERVALUE(CriteriTecnici!$L4142,".",","),IFERROR(NUMBERVALUE(CriteriTecnici!$L4142,",","."),0))),4)&amp;""),",",".")&amp;", "&amp;CHAR(34)&amp;"flag"&amp;CHAR(34)&amp;": "&amp;SUBSTITUTE(TRIM(ROUND(IFERROR(CriteriTecnici!$M4142*1,IFERROR(NUMBERVALUE(CriteriTecnici!$M4142,".",","),IFERROR(NUMBERVALUE(CriteriTecnici!$M4142,",","."),0))),4)&amp;""),",",".")&amp;", "&amp;CHAR(34)&amp;"rawScore"&amp;CHAR(34)&amp;": "&amp;SUBSTITUTE(TRIM(ROUND(IFERROR(CriteriTecnici!$O4142*1,IFERROR(NUMBERVALUE(CriteriTecnici!$O4142,".",","),IFERROR(NUMBERVALUE(CriteriTecnici!$O4142,",","."),0))),4)&amp;""),",",".")&amp;CHAR(125)&amp;IF(TRUE,",",""))</f>
        <v/>
      </c>
    </row>
    <row r="4363">
      <c r="A4363" s="38">
        <f>IF(CriteriTecnici!$A4143="","","    "&amp;CHAR(123)&amp;CHAR(34)&amp;"bidderId"&amp;CHAR(34)&amp;": "&amp;CHAR(34)&amp;SUBSTITUTE(CriteriTecnici!$A4143,CHAR(34),"'")&amp;CHAR(34)&amp;", "&amp;CHAR(34)&amp;"lotId"&amp;CHAR(34)&amp;": "&amp;CHAR(34)&amp;SUBSTITUTE(CriteriTecnici!$C4143,CHAR(34),"'")&amp;CHAR(34)&amp;", "&amp;CHAR(34)&amp;"criterionId"&amp;CHAR(34)&amp;": "&amp;CHAR(34)&amp;SUBSTITUTE(CriteriTecnici!$D4143,CHAR(34),"'")&amp;CHAR(34)&amp;", "&amp;CHAR(34)&amp;"kind"&amp;CHAR(34)&amp;": "&amp;CHAR(34)&amp;SUBSTITUTE(CriteriTecnici!$F4143,CHAR(34),"'")&amp;CHAR(34)&amp;", "&amp;CHAR(34)&amp;"value"&amp;CHAR(34)&amp;": "&amp;SUBSTITUTE(TRIM(ROUND(IFERROR(CriteriTecnici!$N4143*1,IFERROR(NUMBERVALUE(CriteriTecnici!$N4143,".",","),IFERROR(NUMBERVALUE(CriteriTecnici!$N4143,",","."),0))),4)&amp;""),",",".")&amp;", "&amp;CHAR(34)&amp;"numerator"&amp;CHAR(34)&amp;": "&amp;SUBSTITUTE(TRIM(ROUND(IFERROR(CriteriTecnici!$K4143*1,IFERROR(NUMBERVALUE(CriteriTecnici!$K4143,".",","),IFERROR(NUMBERVALUE(CriteriTecnici!$K4143,",","."),0))),4)&amp;""),",",".")&amp;", "&amp;CHAR(34)&amp;"denominator"&amp;CHAR(34)&amp;": "&amp;SUBSTITUTE(TRIM(ROUND(IFERROR(CriteriTecnici!$L4143*1,IFERROR(NUMBERVALUE(CriteriTecnici!$L4143,".",","),IFERROR(NUMBERVALUE(CriteriTecnici!$L4143,",","."),0))),4)&amp;""),",",".")&amp;", "&amp;CHAR(34)&amp;"flag"&amp;CHAR(34)&amp;": "&amp;SUBSTITUTE(TRIM(ROUND(IFERROR(CriteriTecnici!$M4143*1,IFERROR(NUMBERVALUE(CriteriTecnici!$M4143,".",","),IFERROR(NUMBERVALUE(CriteriTecnici!$M4143,",","."),0))),4)&amp;""),",",".")&amp;", "&amp;CHAR(34)&amp;"rawScore"&amp;CHAR(34)&amp;": "&amp;SUBSTITUTE(TRIM(ROUND(IFERROR(CriteriTecnici!$O4143*1,IFERROR(NUMBERVALUE(CriteriTecnici!$O4143,".",","),IFERROR(NUMBERVALUE(CriteriTecnici!$O4143,",","."),0))),4)&amp;""),",",".")&amp;CHAR(125)&amp;IF(TRUE,",",""))</f>
        <v/>
      </c>
    </row>
    <row r="4364">
      <c r="A4364" s="38">
        <f>IF(CriteriTecnici!$A4144="","","    "&amp;CHAR(123)&amp;CHAR(34)&amp;"bidderId"&amp;CHAR(34)&amp;": "&amp;CHAR(34)&amp;SUBSTITUTE(CriteriTecnici!$A4144,CHAR(34),"'")&amp;CHAR(34)&amp;", "&amp;CHAR(34)&amp;"lotId"&amp;CHAR(34)&amp;": "&amp;CHAR(34)&amp;SUBSTITUTE(CriteriTecnici!$C4144,CHAR(34),"'")&amp;CHAR(34)&amp;", "&amp;CHAR(34)&amp;"criterionId"&amp;CHAR(34)&amp;": "&amp;CHAR(34)&amp;SUBSTITUTE(CriteriTecnici!$D4144,CHAR(34),"'")&amp;CHAR(34)&amp;", "&amp;CHAR(34)&amp;"kind"&amp;CHAR(34)&amp;": "&amp;CHAR(34)&amp;SUBSTITUTE(CriteriTecnici!$F4144,CHAR(34),"'")&amp;CHAR(34)&amp;", "&amp;CHAR(34)&amp;"value"&amp;CHAR(34)&amp;": "&amp;SUBSTITUTE(TRIM(ROUND(IFERROR(CriteriTecnici!$N4144*1,IFERROR(NUMBERVALUE(CriteriTecnici!$N4144,".",","),IFERROR(NUMBERVALUE(CriteriTecnici!$N4144,",","."),0))),4)&amp;""),",",".")&amp;", "&amp;CHAR(34)&amp;"numerator"&amp;CHAR(34)&amp;": "&amp;SUBSTITUTE(TRIM(ROUND(IFERROR(CriteriTecnici!$K4144*1,IFERROR(NUMBERVALUE(CriteriTecnici!$K4144,".",","),IFERROR(NUMBERVALUE(CriteriTecnici!$K4144,",","."),0))),4)&amp;""),",",".")&amp;", "&amp;CHAR(34)&amp;"denominator"&amp;CHAR(34)&amp;": "&amp;SUBSTITUTE(TRIM(ROUND(IFERROR(CriteriTecnici!$L4144*1,IFERROR(NUMBERVALUE(CriteriTecnici!$L4144,".",","),IFERROR(NUMBERVALUE(CriteriTecnici!$L4144,",","."),0))),4)&amp;""),",",".")&amp;", "&amp;CHAR(34)&amp;"flag"&amp;CHAR(34)&amp;": "&amp;SUBSTITUTE(TRIM(ROUND(IFERROR(CriteriTecnici!$M4144*1,IFERROR(NUMBERVALUE(CriteriTecnici!$M4144,".",","),IFERROR(NUMBERVALUE(CriteriTecnici!$M4144,",","."),0))),4)&amp;""),",",".")&amp;", "&amp;CHAR(34)&amp;"rawScore"&amp;CHAR(34)&amp;": "&amp;SUBSTITUTE(TRIM(ROUND(IFERROR(CriteriTecnici!$O4144*1,IFERROR(NUMBERVALUE(CriteriTecnici!$O4144,".",","),IFERROR(NUMBERVALUE(CriteriTecnici!$O4144,",","."),0))),4)&amp;""),",",".")&amp;CHAR(125)&amp;IF(TRUE,",",""))</f>
        <v/>
      </c>
    </row>
    <row r="4365">
      <c r="A4365" s="38">
        <f>IF(CriteriTecnici!$A4145="","","    "&amp;CHAR(123)&amp;CHAR(34)&amp;"bidderId"&amp;CHAR(34)&amp;": "&amp;CHAR(34)&amp;SUBSTITUTE(CriteriTecnici!$A4145,CHAR(34),"'")&amp;CHAR(34)&amp;", "&amp;CHAR(34)&amp;"lotId"&amp;CHAR(34)&amp;": "&amp;CHAR(34)&amp;SUBSTITUTE(CriteriTecnici!$C4145,CHAR(34),"'")&amp;CHAR(34)&amp;", "&amp;CHAR(34)&amp;"criterionId"&amp;CHAR(34)&amp;": "&amp;CHAR(34)&amp;SUBSTITUTE(CriteriTecnici!$D4145,CHAR(34),"'")&amp;CHAR(34)&amp;", "&amp;CHAR(34)&amp;"kind"&amp;CHAR(34)&amp;": "&amp;CHAR(34)&amp;SUBSTITUTE(CriteriTecnici!$F4145,CHAR(34),"'")&amp;CHAR(34)&amp;", "&amp;CHAR(34)&amp;"value"&amp;CHAR(34)&amp;": "&amp;SUBSTITUTE(TRIM(ROUND(IFERROR(CriteriTecnici!$N4145*1,IFERROR(NUMBERVALUE(CriteriTecnici!$N4145,".",","),IFERROR(NUMBERVALUE(CriteriTecnici!$N4145,",","."),0))),4)&amp;""),",",".")&amp;", "&amp;CHAR(34)&amp;"numerator"&amp;CHAR(34)&amp;": "&amp;SUBSTITUTE(TRIM(ROUND(IFERROR(CriteriTecnici!$K4145*1,IFERROR(NUMBERVALUE(CriteriTecnici!$K4145,".",","),IFERROR(NUMBERVALUE(CriteriTecnici!$K4145,",","."),0))),4)&amp;""),",",".")&amp;", "&amp;CHAR(34)&amp;"denominator"&amp;CHAR(34)&amp;": "&amp;SUBSTITUTE(TRIM(ROUND(IFERROR(CriteriTecnici!$L4145*1,IFERROR(NUMBERVALUE(CriteriTecnici!$L4145,".",","),IFERROR(NUMBERVALUE(CriteriTecnici!$L4145,",","."),0))),4)&amp;""),",",".")&amp;", "&amp;CHAR(34)&amp;"flag"&amp;CHAR(34)&amp;": "&amp;SUBSTITUTE(TRIM(ROUND(IFERROR(CriteriTecnici!$M4145*1,IFERROR(NUMBERVALUE(CriteriTecnici!$M4145,".",","),IFERROR(NUMBERVALUE(CriteriTecnici!$M4145,",","."),0))),4)&amp;""),",",".")&amp;", "&amp;CHAR(34)&amp;"rawScore"&amp;CHAR(34)&amp;": "&amp;SUBSTITUTE(TRIM(ROUND(IFERROR(CriteriTecnici!$O4145*1,IFERROR(NUMBERVALUE(CriteriTecnici!$O4145,".",","),IFERROR(NUMBERVALUE(CriteriTecnici!$O4145,",","."),0))),4)&amp;""),",",".")&amp;CHAR(125)&amp;IF(TRUE,",",""))</f>
        <v/>
      </c>
    </row>
    <row r="4366">
      <c r="A4366" s="38">
        <f>IF(CriteriTecnici!$A4146="","","    "&amp;CHAR(123)&amp;CHAR(34)&amp;"bidderId"&amp;CHAR(34)&amp;": "&amp;CHAR(34)&amp;SUBSTITUTE(CriteriTecnici!$A4146,CHAR(34),"'")&amp;CHAR(34)&amp;", "&amp;CHAR(34)&amp;"lotId"&amp;CHAR(34)&amp;": "&amp;CHAR(34)&amp;SUBSTITUTE(CriteriTecnici!$C4146,CHAR(34),"'")&amp;CHAR(34)&amp;", "&amp;CHAR(34)&amp;"criterionId"&amp;CHAR(34)&amp;": "&amp;CHAR(34)&amp;SUBSTITUTE(CriteriTecnici!$D4146,CHAR(34),"'")&amp;CHAR(34)&amp;", "&amp;CHAR(34)&amp;"kind"&amp;CHAR(34)&amp;": "&amp;CHAR(34)&amp;SUBSTITUTE(CriteriTecnici!$F4146,CHAR(34),"'")&amp;CHAR(34)&amp;", "&amp;CHAR(34)&amp;"value"&amp;CHAR(34)&amp;": "&amp;SUBSTITUTE(TRIM(ROUND(IFERROR(CriteriTecnici!$N4146*1,IFERROR(NUMBERVALUE(CriteriTecnici!$N4146,".",","),IFERROR(NUMBERVALUE(CriteriTecnici!$N4146,",","."),0))),4)&amp;""),",",".")&amp;", "&amp;CHAR(34)&amp;"numerator"&amp;CHAR(34)&amp;": "&amp;SUBSTITUTE(TRIM(ROUND(IFERROR(CriteriTecnici!$K4146*1,IFERROR(NUMBERVALUE(CriteriTecnici!$K4146,".",","),IFERROR(NUMBERVALUE(CriteriTecnici!$K4146,",","."),0))),4)&amp;""),",",".")&amp;", "&amp;CHAR(34)&amp;"denominator"&amp;CHAR(34)&amp;": "&amp;SUBSTITUTE(TRIM(ROUND(IFERROR(CriteriTecnici!$L4146*1,IFERROR(NUMBERVALUE(CriteriTecnici!$L4146,".",","),IFERROR(NUMBERVALUE(CriteriTecnici!$L4146,",","."),0))),4)&amp;""),",",".")&amp;", "&amp;CHAR(34)&amp;"flag"&amp;CHAR(34)&amp;": "&amp;SUBSTITUTE(TRIM(ROUND(IFERROR(CriteriTecnici!$M4146*1,IFERROR(NUMBERVALUE(CriteriTecnici!$M4146,".",","),IFERROR(NUMBERVALUE(CriteriTecnici!$M4146,",","."),0))),4)&amp;""),",",".")&amp;", "&amp;CHAR(34)&amp;"rawScore"&amp;CHAR(34)&amp;": "&amp;SUBSTITUTE(TRIM(ROUND(IFERROR(CriteriTecnici!$O4146*1,IFERROR(NUMBERVALUE(CriteriTecnici!$O4146,".",","),IFERROR(NUMBERVALUE(CriteriTecnici!$O4146,",","."),0))),4)&amp;""),",",".")&amp;CHAR(125)&amp;IF(TRUE,",",""))</f>
        <v/>
      </c>
    </row>
    <row r="4367">
      <c r="A4367" s="38">
        <f>IF(CriteriTecnici!$A4147="","","    "&amp;CHAR(123)&amp;CHAR(34)&amp;"bidderId"&amp;CHAR(34)&amp;": "&amp;CHAR(34)&amp;SUBSTITUTE(CriteriTecnici!$A4147,CHAR(34),"'")&amp;CHAR(34)&amp;", "&amp;CHAR(34)&amp;"lotId"&amp;CHAR(34)&amp;": "&amp;CHAR(34)&amp;SUBSTITUTE(CriteriTecnici!$C4147,CHAR(34),"'")&amp;CHAR(34)&amp;", "&amp;CHAR(34)&amp;"criterionId"&amp;CHAR(34)&amp;": "&amp;CHAR(34)&amp;SUBSTITUTE(CriteriTecnici!$D4147,CHAR(34),"'")&amp;CHAR(34)&amp;", "&amp;CHAR(34)&amp;"kind"&amp;CHAR(34)&amp;": "&amp;CHAR(34)&amp;SUBSTITUTE(CriteriTecnici!$F4147,CHAR(34),"'")&amp;CHAR(34)&amp;", "&amp;CHAR(34)&amp;"value"&amp;CHAR(34)&amp;": "&amp;SUBSTITUTE(TRIM(ROUND(IFERROR(CriteriTecnici!$N4147*1,IFERROR(NUMBERVALUE(CriteriTecnici!$N4147,".",","),IFERROR(NUMBERVALUE(CriteriTecnici!$N4147,",","."),0))),4)&amp;""),",",".")&amp;", "&amp;CHAR(34)&amp;"numerator"&amp;CHAR(34)&amp;": "&amp;SUBSTITUTE(TRIM(ROUND(IFERROR(CriteriTecnici!$K4147*1,IFERROR(NUMBERVALUE(CriteriTecnici!$K4147,".",","),IFERROR(NUMBERVALUE(CriteriTecnici!$K4147,",","."),0))),4)&amp;""),",",".")&amp;", "&amp;CHAR(34)&amp;"denominator"&amp;CHAR(34)&amp;": "&amp;SUBSTITUTE(TRIM(ROUND(IFERROR(CriteriTecnici!$L4147*1,IFERROR(NUMBERVALUE(CriteriTecnici!$L4147,".",","),IFERROR(NUMBERVALUE(CriteriTecnici!$L4147,",","."),0))),4)&amp;""),",",".")&amp;", "&amp;CHAR(34)&amp;"flag"&amp;CHAR(34)&amp;": "&amp;SUBSTITUTE(TRIM(ROUND(IFERROR(CriteriTecnici!$M4147*1,IFERROR(NUMBERVALUE(CriteriTecnici!$M4147,".",","),IFERROR(NUMBERVALUE(CriteriTecnici!$M4147,",","."),0))),4)&amp;""),",",".")&amp;", "&amp;CHAR(34)&amp;"rawScore"&amp;CHAR(34)&amp;": "&amp;SUBSTITUTE(TRIM(ROUND(IFERROR(CriteriTecnici!$O4147*1,IFERROR(NUMBERVALUE(CriteriTecnici!$O4147,".",","),IFERROR(NUMBERVALUE(CriteriTecnici!$O4147,",","."),0))),4)&amp;""),",",".")&amp;CHAR(125)&amp;IF(TRUE,",",""))</f>
        <v/>
      </c>
    </row>
    <row r="4368">
      <c r="A4368" s="38">
        <f>IF(CriteriTecnici!$A4148="","","    "&amp;CHAR(123)&amp;CHAR(34)&amp;"bidderId"&amp;CHAR(34)&amp;": "&amp;CHAR(34)&amp;SUBSTITUTE(CriteriTecnici!$A4148,CHAR(34),"'")&amp;CHAR(34)&amp;", "&amp;CHAR(34)&amp;"lotId"&amp;CHAR(34)&amp;": "&amp;CHAR(34)&amp;SUBSTITUTE(CriteriTecnici!$C4148,CHAR(34),"'")&amp;CHAR(34)&amp;", "&amp;CHAR(34)&amp;"criterionId"&amp;CHAR(34)&amp;": "&amp;CHAR(34)&amp;SUBSTITUTE(CriteriTecnici!$D4148,CHAR(34),"'")&amp;CHAR(34)&amp;", "&amp;CHAR(34)&amp;"kind"&amp;CHAR(34)&amp;": "&amp;CHAR(34)&amp;SUBSTITUTE(CriteriTecnici!$F4148,CHAR(34),"'")&amp;CHAR(34)&amp;", "&amp;CHAR(34)&amp;"value"&amp;CHAR(34)&amp;": "&amp;SUBSTITUTE(TRIM(ROUND(IFERROR(CriteriTecnici!$N4148*1,IFERROR(NUMBERVALUE(CriteriTecnici!$N4148,".",","),IFERROR(NUMBERVALUE(CriteriTecnici!$N4148,",","."),0))),4)&amp;""),",",".")&amp;", "&amp;CHAR(34)&amp;"numerator"&amp;CHAR(34)&amp;": "&amp;SUBSTITUTE(TRIM(ROUND(IFERROR(CriteriTecnici!$K4148*1,IFERROR(NUMBERVALUE(CriteriTecnici!$K4148,".",","),IFERROR(NUMBERVALUE(CriteriTecnici!$K4148,",","."),0))),4)&amp;""),",",".")&amp;", "&amp;CHAR(34)&amp;"denominator"&amp;CHAR(34)&amp;": "&amp;SUBSTITUTE(TRIM(ROUND(IFERROR(CriteriTecnici!$L4148*1,IFERROR(NUMBERVALUE(CriteriTecnici!$L4148,".",","),IFERROR(NUMBERVALUE(CriteriTecnici!$L4148,",","."),0))),4)&amp;""),",",".")&amp;", "&amp;CHAR(34)&amp;"flag"&amp;CHAR(34)&amp;": "&amp;SUBSTITUTE(TRIM(ROUND(IFERROR(CriteriTecnici!$M4148*1,IFERROR(NUMBERVALUE(CriteriTecnici!$M4148,".",","),IFERROR(NUMBERVALUE(CriteriTecnici!$M4148,",","."),0))),4)&amp;""),",",".")&amp;", "&amp;CHAR(34)&amp;"rawScore"&amp;CHAR(34)&amp;": "&amp;SUBSTITUTE(TRIM(ROUND(IFERROR(CriteriTecnici!$O4148*1,IFERROR(NUMBERVALUE(CriteriTecnici!$O4148,".",","),IFERROR(NUMBERVALUE(CriteriTecnici!$O4148,",","."),0))),4)&amp;""),",",".")&amp;CHAR(125)&amp;IF(TRUE,",",""))</f>
        <v/>
      </c>
    </row>
    <row r="4369">
      <c r="A4369" s="38">
        <f>IF(CriteriTecnici!$A4149="","","    "&amp;CHAR(123)&amp;CHAR(34)&amp;"bidderId"&amp;CHAR(34)&amp;": "&amp;CHAR(34)&amp;SUBSTITUTE(CriteriTecnici!$A4149,CHAR(34),"'")&amp;CHAR(34)&amp;", "&amp;CHAR(34)&amp;"lotId"&amp;CHAR(34)&amp;": "&amp;CHAR(34)&amp;SUBSTITUTE(CriteriTecnici!$C4149,CHAR(34),"'")&amp;CHAR(34)&amp;", "&amp;CHAR(34)&amp;"criterionId"&amp;CHAR(34)&amp;": "&amp;CHAR(34)&amp;SUBSTITUTE(CriteriTecnici!$D4149,CHAR(34),"'")&amp;CHAR(34)&amp;", "&amp;CHAR(34)&amp;"kind"&amp;CHAR(34)&amp;": "&amp;CHAR(34)&amp;SUBSTITUTE(CriteriTecnici!$F4149,CHAR(34),"'")&amp;CHAR(34)&amp;", "&amp;CHAR(34)&amp;"value"&amp;CHAR(34)&amp;": "&amp;SUBSTITUTE(TRIM(ROUND(IFERROR(CriteriTecnici!$N4149*1,IFERROR(NUMBERVALUE(CriteriTecnici!$N4149,".",","),IFERROR(NUMBERVALUE(CriteriTecnici!$N4149,",","."),0))),4)&amp;""),",",".")&amp;", "&amp;CHAR(34)&amp;"numerator"&amp;CHAR(34)&amp;": "&amp;SUBSTITUTE(TRIM(ROUND(IFERROR(CriteriTecnici!$K4149*1,IFERROR(NUMBERVALUE(CriteriTecnici!$K4149,".",","),IFERROR(NUMBERVALUE(CriteriTecnici!$K4149,",","."),0))),4)&amp;""),",",".")&amp;", "&amp;CHAR(34)&amp;"denominator"&amp;CHAR(34)&amp;": "&amp;SUBSTITUTE(TRIM(ROUND(IFERROR(CriteriTecnici!$L4149*1,IFERROR(NUMBERVALUE(CriteriTecnici!$L4149,".",","),IFERROR(NUMBERVALUE(CriteriTecnici!$L4149,",","."),0))),4)&amp;""),",",".")&amp;", "&amp;CHAR(34)&amp;"flag"&amp;CHAR(34)&amp;": "&amp;SUBSTITUTE(TRIM(ROUND(IFERROR(CriteriTecnici!$M4149*1,IFERROR(NUMBERVALUE(CriteriTecnici!$M4149,".",","),IFERROR(NUMBERVALUE(CriteriTecnici!$M4149,",","."),0))),4)&amp;""),",",".")&amp;", "&amp;CHAR(34)&amp;"rawScore"&amp;CHAR(34)&amp;": "&amp;SUBSTITUTE(TRIM(ROUND(IFERROR(CriteriTecnici!$O4149*1,IFERROR(NUMBERVALUE(CriteriTecnici!$O4149,".",","),IFERROR(NUMBERVALUE(CriteriTecnici!$O4149,",","."),0))),4)&amp;""),",",".")&amp;CHAR(125)&amp;IF(TRUE,",",""))</f>
        <v/>
      </c>
    </row>
    <row r="4370">
      <c r="A4370" s="38">
        <f>IF(CriteriTecnici!$A4150="","","    "&amp;CHAR(123)&amp;CHAR(34)&amp;"bidderId"&amp;CHAR(34)&amp;": "&amp;CHAR(34)&amp;SUBSTITUTE(CriteriTecnici!$A4150,CHAR(34),"'")&amp;CHAR(34)&amp;", "&amp;CHAR(34)&amp;"lotId"&amp;CHAR(34)&amp;": "&amp;CHAR(34)&amp;SUBSTITUTE(CriteriTecnici!$C4150,CHAR(34),"'")&amp;CHAR(34)&amp;", "&amp;CHAR(34)&amp;"criterionId"&amp;CHAR(34)&amp;": "&amp;CHAR(34)&amp;SUBSTITUTE(CriteriTecnici!$D4150,CHAR(34),"'")&amp;CHAR(34)&amp;", "&amp;CHAR(34)&amp;"kind"&amp;CHAR(34)&amp;": "&amp;CHAR(34)&amp;SUBSTITUTE(CriteriTecnici!$F4150,CHAR(34),"'")&amp;CHAR(34)&amp;", "&amp;CHAR(34)&amp;"value"&amp;CHAR(34)&amp;": "&amp;SUBSTITUTE(TRIM(ROUND(IFERROR(CriteriTecnici!$N4150*1,IFERROR(NUMBERVALUE(CriteriTecnici!$N4150,".",","),IFERROR(NUMBERVALUE(CriteriTecnici!$N4150,",","."),0))),4)&amp;""),",",".")&amp;", "&amp;CHAR(34)&amp;"numerator"&amp;CHAR(34)&amp;": "&amp;SUBSTITUTE(TRIM(ROUND(IFERROR(CriteriTecnici!$K4150*1,IFERROR(NUMBERVALUE(CriteriTecnici!$K4150,".",","),IFERROR(NUMBERVALUE(CriteriTecnici!$K4150,",","."),0))),4)&amp;""),",",".")&amp;", "&amp;CHAR(34)&amp;"denominator"&amp;CHAR(34)&amp;": "&amp;SUBSTITUTE(TRIM(ROUND(IFERROR(CriteriTecnici!$L4150*1,IFERROR(NUMBERVALUE(CriteriTecnici!$L4150,".",","),IFERROR(NUMBERVALUE(CriteriTecnici!$L4150,",","."),0))),4)&amp;""),",",".")&amp;", "&amp;CHAR(34)&amp;"flag"&amp;CHAR(34)&amp;": "&amp;SUBSTITUTE(TRIM(ROUND(IFERROR(CriteriTecnici!$M4150*1,IFERROR(NUMBERVALUE(CriteriTecnici!$M4150,".",","),IFERROR(NUMBERVALUE(CriteriTecnici!$M4150,",","."),0))),4)&amp;""),",",".")&amp;", "&amp;CHAR(34)&amp;"rawScore"&amp;CHAR(34)&amp;": "&amp;SUBSTITUTE(TRIM(ROUND(IFERROR(CriteriTecnici!$O4150*1,IFERROR(NUMBERVALUE(CriteriTecnici!$O4150,".",","),IFERROR(NUMBERVALUE(CriteriTecnici!$O4150,",","."),0))),4)&amp;""),",",".")&amp;CHAR(125)&amp;IF(TRUE,",",""))</f>
        <v/>
      </c>
    </row>
    <row r="4371">
      <c r="A4371" s="38">
        <f>IF(CriteriTecnici!$A4151="","","    "&amp;CHAR(123)&amp;CHAR(34)&amp;"bidderId"&amp;CHAR(34)&amp;": "&amp;CHAR(34)&amp;SUBSTITUTE(CriteriTecnici!$A4151,CHAR(34),"'")&amp;CHAR(34)&amp;", "&amp;CHAR(34)&amp;"lotId"&amp;CHAR(34)&amp;": "&amp;CHAR(34)&amp;SUBSTITUTE(CriteriTecnici!$C4151,CHAR(34),"'")&amp;CHAR(34)&amp;", "&amp;CHAR(34)&amp;"criterionId"&amp;CHAR(34)&amp;": "&amp;CHAR(34)&amp;SUBSTITUTE(CriteriTecnici!$D4151,CHAR(34),"'")&amp;CHAR(34)&amp;", "&amp;CHAR(34)&amp;"kind"&amp;CHAR(34)&amp;": "&amp;CHAR(34)&amp;SUBSTITUTE(CriteriTecnici!$F4151,CHAR(34),"'")&amp;CHAR(34)&amp;", "&amp;CHAR(34)&amp;"value"&amp;CHAR(34)&amp;": "&amp;SUBSTITUTE(TRIM(ROUND(IFERROR(CriteriTecnici!$N4151*1,IFERROR(NUMBERVALUE(CriteriTecnici!$N4151,".",","),IFERROR(NUMBERVALUE(CriteriTecnici!$N4151,",","."),0))),4)&amp;""),",",".")&amp;", "&amp;CHAR(34)&amp;"numerator"&amp;CHAR(34)&amp;": "&amp;SUBSTITUTE(TRIM(ROUND(IFERROR(CriteriTecnici!$K4151*1,IFERROR(NUMBERVALUE(CriteriTecnici!$K4151,".",","),IFERROR(NUMBERVALUE(CriteriTecnici!$K4151,",","."),0))),4)&amp;""),",",".")&amp;", "&amp;CHAR(34)&amp;"denominator"&amp;CHAR(34)&amp;": "&amp;SUBSTITUTE(TRIM(ROUND(IFERROR(CriteriTecnici!$L4151*1,IFERROR(NUMBERVALUE(CriteriTecnici!$L4151,".",","),IFERROR(NUMBERVALUE(CriteriTecnici!$L4151,",","."),0))),4)&amp;""),",",".")&amp;", "&amp;CHAR(34)&amp;"flag"&amp;CHAR(34)&amp;": "&amp;SUBSTITUTE(TRIM(ROUND(IFERROR(CriteriTecnici!$M4151*1,IFERROR(NUMBERVALUE(CriteriTecnici!$M4151,".",","),IFERROR(NUMBERVALUE(CriteriTecnici!$M4151,",","."),0))),4)&amp;""),",",".")&amp;", "&amp;CHAR(34)&amp;"rawScore"&amp;CHAR(34)&amp;": "&amp;SUBSTITUTE(TRIM(ROUND(IFERROR(CriteriTecnici!$O4151*1,IFERROR(NUMBERVALUE(CriteriTecnici!$O4151,".",","),IFERROR(NUMBERVALUE(CriteriTecnici!$O4151,",","."),0))),4)&amp;""),",",".")&amp;CHAR(125)&amp;IF(TRUE,",",""))</f>
        <v/>
      </c>
    </row>
    <row r="4372">
      <c r="A4372" s="38">
        <f>IF(CriteriTecnici!$A4152="","","    "&amp;CHAR(123)&amp;CHAR(34)&amp;"bidderId"&amp;CHAR(34)&amp;": "&amp;CHAR(34)&amp;SUBSTITUTE(CriteriTecnici!$A4152,CHAR(34),"'")&amp;CHAR(34)&amp;", "&amp;CHAR(34)&amp;"lotId"&amp;CHAR(34)&amp;": "&amp;CHAR(34)&amp;SUBSTITUTE(CriteriTecnici!$C4152,CHAR(34),"'")&amp;CHAR(34)&amp;", "&amp;CHAR(34)&amp;"criterionId"&amp;CHAR(34)&amp;": "&amp;CHAR(34)&amp;SUBSTITUTE(CriteriTecnici!$D4152,CHAR(34),"'")&amp;CHAR(34)&amp;", "&amp;CHAR(34)&amp;"kind"&amp;CHAR(34)&amp;": "&amp;CHAR(34)&amp;SUBSTITUTE(CriteriTecnici!$F4152,CHAR(34),"'")&amp;CHAR(34)&amp;", "&amp;CHAR(34)&amp;"value"&amp;CHAR(34)&amp;": "&amp;SUBSTITUTE(TRIM(ROUND(IFERROR(CriteriTecnici!$N4152*1,IFERROR(NUMBERVALUE(CriteriTecnici!$N4152,".",","),IFERROR(NUMBERVALUE(CriteriTecnici!$N4152,",","."),0))),4)&amp;""),",",".")&amp;", "&amp;CHAR(34)&amp;"numerator"&amp;CHAR(34)&amp;": "&amp;SUBSTITUTE(TRIM(ROUND(IFERROR(CriteriTecnici!$K4152*1,IFERROR(NUMBERVALUE(CriteriTecnici!$K4152,".",","),IFERROR(NUMBERVALUE(CriteriTecnici!$K4152,",","."),0))),4)&amp;""),",",".")&amp;", "&amp;CHAR(34)&amp;"denominator"&amp;CHAR(34)&amp;": "&amp;SUBSTITUTE(TRIM(ROUND(IFERROR(CriteriTecnici!$L4152*1,IFERROR(NUMBERVALUE(CriteriTecnici!$L4152,".",","),IFERROR(NUMBERVALUE(CriteriTecnici!$L4152,",","."),0))),4)&amp;""),",",".")&amp;", "&amp;CHAR(34)&amp;"flag"&amp;CHAR(34)&amp;": "&amp;SUBSTITUTE(TRIM(ROUND(IFERROR(CriteriTecnici!$M4152*1,IFERROR(NUMBERVALUE(CriteriTecnici!$M4152,".",","),IFERROR(NUMBERVALUE(CriteriTecnici!$M4152,",","."),0))),4)&amp;""),",",".")&amp;", "&amp;CHAR(34)&amp;"rawScore"&amp;CHAR(34)&amp;": "&amp;SUBSTITUTE(TRIM(ROUND(IFERROR(CriteriTecnici!$O4152*1,IFERROR(NUMBERVALUE(CriteriTecnici!$O4152,".",","),IFERROR(NUMBERVALUE(CriteriTecnici!$O4152,",","."),0))),4)&amp;""),",",".")&amp;CHAR(125)&amp;IF(TRUE,",",""))</f>
        <v/>
      </c>
    </row>
    <row r="4373">
      <c r="A4373" s="38">
        <f>IF(CriteriTecnici!$A4153="","","    "&amp;CHAR(123)&amp;CHAR(34)&amp;"bidderId"&amp;CHAR(34)&amp;": "&amp;CHAR(34)&amp;SUBSTITUTE(CriteriTecnici!$A4153,CHAR(34),"'")&amp;CHAR(34)&amp;", "&amp;CHAR(34)&amp;"lotId"&amp;CHAR(34)&amp;": "&amp;CHAR(34)&amp;SUBSTITUTE(CriteriTecnici!$C4153,CHAR(34),"'")&amp;CHAR(34)&amp;", "&amp;CHAR(34)&amp;"criterionId"&amp;CHAR(34)&amp;": "&amp;CHAR(34)&amp;SUBSTITUTE(CriteriTecnici!$D4153,CHAR(34),"'")&amp;CHAR(34)&amp;", "&amp;CHAR(34)&amp;"kind"&amp;CHAR(34)&amp;": "&amp;CHAR(34)&amp;SUBSTITUTE(CriteriTecnici!$F4153,CHAR(34),"'")&amp;CHAR(34)&amp;", "&amp;CHAR(34)&amp;"value"&amp;CHAR(34)&amp;": "&amp;SUBSTITUTE(TRIM(ROUND(IFERROR(CriteriTecnici!$N4153*1,IFERROR(NUMBERVALUE(CriteriTecnici!$N4153,".",","),IFERROR(NUMBERVALUE(CriteriTecnici!$N4153,",","."),0))),4)&amp;""),",",".")&amp;", "&amp;CHAR(34)&amp;"numerator"&amp;CHAR(34)&amp;": "&amp;SUBSTITUTE(TRIM(ROUND(IFERROR(CriteriTecnici!$K4153*1,IFERROR(NUMBERVALUE(CriteriTecnici!$K4153,".",","),IFERROR(NUMBERVALUE(CriteriTecnici!$K4153,",","."),0))),4)&amp;""),",",".")&amp;", "&amp;CHAR(34)&amp;"denominator"&amp;CHAR(34)&amp;": "&amp;SUBSTITUTE(TRIM(ROUND(IFERROR(CriteriTecnici!$L4153*1,IFERROR(NUMBERVALUE(CriteriTecnici!$L4153,".",","),IFERROR(NUMBERVALUE(CriteriTecnici!$L4153,",","."),0))),4)&amp;""),",",".")&amp;", "&amp;CHAR(34)&amp;"flag"&amp;CHAR(34)&amp;": "&amp;SUBSTITUTE(TRIM(ROUND(IFERROR(CriteriTecnici!$M4153*1,IFERROR(NUMBERVALUE(CriteriTecnici!$M4153,".",","),IFERROR(NUMBERVALUE(CriteriTecnici!$M4153,",","."),0))),4)&amp;""),",",".")&amp;", "&amp;CHAR(34)&amp;"rawScore"&amp;CHAR(34)&amp;": "&amp;SUBSTITUTE(TRIM(ROUND(IFERROR(CriteriTecnici!$O4153*1,IFERROR(NUMBERVALUE(CriteriTecnici!$O4153,".",","),IFERROR(NUMBERVALUE(CriteriTecnici!$O4153,",","."),0))),4)&amp;""),",",".")&amp;CHAR(125)&amp;IF(TRUE,",",""))</f>
        <v/>
      </c>
    </row>
    <row r="4374">
      <c r="A4374" s="38">
        <f>IF(CriteriTecnici!$A4154="","","    "&amp;CHAR(123)&amp;CHAR(34)&amp;"bidderId"&amp;CHAR(34)&amp;": "&amp;CHAR(34)&amp;SUBSTITUTE(CriteriTecnici!$A4154,CHAR(34),"'")&amp;CHAR(34)&amp;", "&amp;CHAR(34)&amp;"lotId"&amp;CHAR(34)&amp;": "&amp;CHAR(34)&amp;SUBSTITUTE(CriteriTecnici!$C4154,CHAR(34),"'")&amp;CHAR(34)&amp;", "&amp;CHAR(34)&amp;"criterionId"&amp;CHAR(34)&amp;": "&amp;CHAR(34)&amp;SUBSTITUTE(CriteriTecnici!$D4154,CHAR(34),"'")&amp;CHAR(34)&amp;", "&amp;CHAR(34)&amp;"kind"&amp;CHAR(34)&amp;": "&amp;CHAR(34)&amp;SUBSTITUTE(CriteriTecnici!$F4154,CHAR(34),"'")&amp;CHAR(34)&amp;", "&amp;CHAR(34)&amp;"value"&amp;CHAR(34)&amp;": "&amp;SUBSTITUTE(TRIM(ROUND(IFERROR(CriteriTecnici!$N4154*1,IFERROR(NUMBERVALUE(CriteriTecnici!$N4154,".",","),IFERROR(NUMBERVALUE(CriteriTecnici!$N4154,",","."),0))),4)&amp;""),",",".")&amp;", "&amp;CHAR(34)&amp;"numerator"&amp;CHAR(34)&amp;": "&amp;SUBSTITUTE(TRIM(ROUND(IFERROR(CriteriTecnici!$K4154*1,IFERROR(NUMBERVALUE(CriteriTecnici!$K4154,".",","),IFERROR(NUMBERVALUE(CriteriTecnici!$K4154,",","."),0))),4)&amp;""),",",".")&amp;", "&amp;CHAR(34)&amp;"denominator"&amp;CHAR(34)&amp;": "&amp;SUBSTITUTE(TRIM(ROUND(IFERROR(CriteriTecnici!$L4154*1,IFERROR(NUMBERVALUE(CriteriTecnici!$L4154,".",","),IFERROR(NUMBERVALUE(CriteriTecnici!$L4154,",","."),0))),4)&amp;""),",",".")&amp;", "&amp;CHAR(34)&amp;"flag"&amp;CHAR(34)&amp;": "&amp;SUBSTITUTE(TRIM(ROUND(IFERROR(CriteriTecnici!$M4154*1,IFERROR(NUMBERVALUE(CriteriTecnici!$M4154,".",","),IFERROR(NUMBERVALUE(CriteriTecnici!$M4154,",","."),0))),4)&amp;""),",",".")&amp;", "&amp;CHAR(34)&amp;"rawScore"&amp;CHAR(34)&amp;": "&amp;SUBSTITUTE(TRIM(ROUND(IFERROR(CriteriTecnici!$O4154*1,IFERROR(NUMBERVALUE(CriteriTecnici!$O4154,".",","),IFERROR(NUMBERVALUE(CriteriTecnici!$O4154,",","."),0))),4)&amp;""),",",".")&amp;CHAR(125)&amp;IF(TRUE,",",""))</f>
        <v/>
      </c>
    </row>
    <row r="4375">
      <c r="A4375" s="38">
        <f>IF(CriteriTecnici!$A4155="","","    "&amp;CHAR(123)&amp;CHAR(34)&amp;"bidderId"&amp;CHAR(34)&amp;": "&amp;CHAR(34)&amp;SUBSTITUTE(CriteriTecnici!$A4155,CHAR(34),"'")&amp;CHAR(34)&amp;", "&amp;CHAR(34)&amp;"lotId"&amp;CHAR(34)&amp;": "&amp;CHAR(34)&amp;SUBSTITUTE(CriteriTecnici!$C4155,CHAR(34),"'")&amp;CHAR(34)&amp;", "&amp;CHAR(34)&amp;"criterionId"&amp;CHAR(34)&amp;": "&amp;CHAR(34)&amp;SUBSTITUTE(CriteriTecnici!$D4155,CHAR(34),"'")&amp;CHAR(34)&amp;", "&amp;CHAR(34)&amp;"kind"&amp;CHAR(34)&amp;": "&amp;CHAR(34)&amp;SUBSTITUTE(CriteriTecnici!$F4155,CHAR(34),"'")&amp;CHAR(34)&amp;", "&amp;CHAR(34)&amp;"value"&amp;CHAR(34)&amp;": "&amp;SUBSTITUTE(TRIM(ROUND(IFERROR(CriteriTecnici!$N4155*1,IFERROR(NUMBERVALUE(CriteriTecnici!$N4155,".",","),IFERROR(NUMBERVALUE(CriteriTecnici!$N4155,",","."),0))),4)&amp;""),",",".")&amp;", "&amp;CHAR(34)&amp;"numerator"&amp;CHAR(34)&amp;": "&amp;SUBSTITUTE(TRIM(ROUND(IFERROR(CriteriTecnici!$K4155*1,IFERROR(NUMBERVALUE(CriteriTecnici!$K4155,".",","),IFERROR(NUMBERVALUE(CriteriTecnici!$K4155,",","."),0))),4)&amp;""),",",".")&amp;", "&amp;CHAR(34)&amp;"denominator"&amp;CHAR(34)&amp;": "&amp;SUBSTITUTE(TRIM(ROUND(IFERROR(CriteriTecnici!$L4155*1,IFERROR(NUMBERVALUE(CriteriTecnici!$L4155,".",","),IFERROR(NUMBERVALUE(CriteriTecnici!$L4155,",","."),0))),4)&amp;""),",",".")&amp;", "&amp;CHAR(34)&amp;"flag"&amp;CHAR(34)&amp;": "&amp;SUBSTITUTE(TRIM(ROUND(IFERROR(CriteriTecnici!$M4155*1,IFERROR(NUMBERVALUE(CriteriTecnici!$M4155,".",","),IFERROR(NUMBERVALUE(CriteriTecnici!$M4155,",","."),0))),4)&amp;""),",",".")&amp;", "&amp;CHAR(34)&amp;"rawScore"&amp;CHAR(34)&amp;": "&amp;SUBSTITUTE(TRIM(ROUND(IFERROR(CriteriTecnici!$O4155*1,IFERROR(NUMBERVALUE(CriteriTecnici!$O4155,".",","),IFERROR(NUMBERVALUE(CriteriTecnici!$O4155,",","."),0))),4)&amp;""),",",".")&amp;CHAR(125)&amp;IF(TRUE,",",""))</f>
        <v/>
      </c>
    </row>
    <row r="4376">
      <c r="A4376" s="38">
        <f>IF(CriteriTecnici!$A4156="","","    "&amp;CHAR(123)&amp;CHAR(34)&amp;"bidderId"&amp;CHAR(34)&amp;": "&amp;CHAR(34)&amp;SUBSTITUTE(CriteriTecnici!$A4156,CHAR(34),"'")&amp;CHAR(34)&amp;", "&amp;CHAR(34)&amp;"lotId"&amp;CHAR(34)&amp;": "&amp;CHAR(34)&amp;SUBSTITUTE(CriteriTecnici!$C4156,CHAR(34),"'")&amp;CHAR(34)&amp;", "&amp;CHAR(34)&amp;"criterionId"&amp;CHAR(34)&amp;": "&amp;CHAR(34)&amp;SUBSTITUTE(CriteriTecnici!$D4156,CHAR(34),"'")&amp;CHAR(34)&amp;", "&amp;CHAR(34)&amp;"kind"&amp;CHAR(34)&amp;": "&amp;CHAR(34)&amp;SUBSTITUTE(CriteriTecnici!$F4156,CHAR(34),"'")&amp;CHAR(34)&amp;", "&amp;CHAR(34)&amp;"value"&amp;CHAR(34)&amp;": "&amp;SUBSTITUTE(TRIM(ROUND(IFERROR(CriteriTecnici!$N4156*1,IFERROR(NUMBERVALUE(CriteriTecnici!$N4156,".",","),IFERROR(NUMBERVALUE(CriteriTecnici!$N4156,",","."),0))),4)&amp;""),",",".")&amp;", "&amp;CHAR(34)&amp;"numerator"&amp;CHAR(34)&amp;": "&amp;SUBSTITUTE(TRIM(ROUND(IFERROR(CriteriTecnici!$K4156*1,IFERROR(NUMBERVALUE(CriteriTecnici!$K4156,".",","),IFERROR(NUMBERVALUE(CriteriTecnici!$K4156,",","."),0))),4)&amp;""),",",".")&amp;", "&amp;CHAR(34)&amp;"denominator"&amp;CHAR(34)&amp;": "&amp;SUBSTITUTE(TRIM(ROUND(IFERROR(CriteriTecnici!$L4156*1,IFERROR(NUMBERVALUE(CriteriTecnici!$L4156,".",","),IFERROR(NUMBERVALUE(CriteriTecnici!$L4156,",","."),0))),4)&amp;""),",",".")&amp;", "&amp;CHAR(34)&amp;"flag"&amp;CHAR(34)&amp;": "&amp;SUBSTITUTE(TRIM(ROUND(IFERROR(CriteriTecnici!$M4156*1,IFERROR(NUMBERVALUE(CriteriTecnici!$M4156,".",","),IFERROR(NUMBERVALUE(CriteriTecnici!$M4156,",","."),0))),4)&amp;""),",",".")&amp;", "&amp;CHAR(34)&amp;"rawScore"&amp;CHAR(34)&amp;": "&amp;SUBSTITUTE(TRIM(ROUND(IFERROR(CriteriTecnici!$O4156*1,IFERROR(NUMBERVALUE(CriteriTecnici!$O4156,".",","),IFERROR(NUMBERVALUE(CriteriTecnici!$O4156,",","."),0))),4)&amp;""),",",".")&amp;CHAR(125)&amp;IF(TRUE,",",""))</f>
        <v/>
      </c>
    </row>
    <row r="4377">
      <c r="A4377" s="38">
        <f>IF(CriteriTecnici!$A4157="","","    "&amp;CHAR(123)&amp;CHAR(34)&amp;"bidderId"&amp;CHAR(34)&amp;": "&amp;CHAR(34)&amp;SUBSTITUTE(CriteriTecnici!$A4157,CHAR(34),"'")&amp;CHAR(34)&amp;", "&amp;CHAR(34)&amp;"lotId"&amp;CHAR(34)&amp;": "&amp;CHAR(34)&amp;SUBSTITUTE(CriteriTecnici!$C4157,CHAR(34),"'")&amp;CHAR(34)&amp;", "&amp;CHAR(34)&amp;"criterionId"&amp;CHAR(34)&amp;": "&amp;CHAR(34)&amp;SUBSTITUTE(CriteriTecnici!$D4157,CHAR(34),"'")&amp;CHAR(34)&amp;", "&amp;CHAR(34)&amp;"kind"&amp;CHAR(34)&amp;": "&amp;CHAR(34)&amp;SUBSTITUTE(CriteriTecnici!$F4157,CHAR(34),"'")&amp;CHAR(34)&amp;", "&amp;CHAR(34)&amp;"value"&amp;CHAR(34)&amp;": "&amp;SUBSTITUTE(TRIM(ROUND(IFERROR(CriteriTecnici!$N4157*1,IFERROR(NUMBERVALUE(CriteriTecnici!$N4157,".",","),IFERROR(NUMBERVALUE(CriteriTecnici!$N4157,",","."),0))),4)&amp;""),",",".")&amp;", "&amp;CHAR(34)&amp;"numerator"&amp;CHAR(34)&amp;": "&amp;SUBSTITUTE(TRIM(ROUND(IFERROR(CriteriTecnici!$K4157*1,IFERROR(NUMBERVALUE(CriteriTecnici!$K4157,".",","),IFERROR(NUMBERVALUE(CriteriTecnici!$K4157,",","."),0))),4)&amp;""),",",".")&amp;", "&amp;CHAR(34)&amp;"denominator"&amp;CHAR(34)&amp;": "&amp;SUBSTITUTE(TRIM(ROUND(IFERROR(CriteriTecnici!$L4157*1,IFERROR(NUMBERVALUE(CriteriTecnici!$L4157,".",","),IFERROR(NUMBERVALUE(CriteriTecnici!$L4157,",","."),0))),4)&amp;""),",",".")&amp;", "&amp;CHAR(34)&amp;"flag"&amp;CHAR(34)&amp;": "&amp;SUBSTITUTE(TRIM(ROUND(IFERROR(CriteriTecnici!$M4157*1,IFERROR(NUMBERVALUE(CriteriTecnici!$M4157,".",","),IFERROR(NUMBERVALUE(CriteriTecnici!$M4157,",","."),0))),4)&amp;""),",",".")&amp;", "&amp;CHAR(34)&amp;"rawScore"&amp;CHAR(34)&amp;": "&amp;SUBSTITUTE(TRIM(ROUND(IFERROR(CriteriTecnici!$O4157*1,IFERROR(NUMBERVALUE(CriteriTecnici!$O4157,".",","),IFERROR(NUMBERVALUE(CriteriTecnici!$O4157,",","."),0))),4)&amp;""),",",".")&amp;CHAR(125)&amp;IF(TRUE,",",""))</f>
        <v/>
      </c>
    </row>
    <row r="4378">
      <c r="A4378" s="38">
        <f>IF(CriteriTecnici!$A4158="","","    "&amp;CHAR(123)&amp;CHAR(34)&amp;"bidderId"&amp;CHAR(34)&amp;": "&amp;CHAR(34)&amp;SUBSTITUTE(CriteriTecnici!$A4158,CHAR(34),"'")&amp;CHAR(34)&amp;", "&amp;CHAR(34)&amp;"lotId"&amp;CHAR(34)&amp;": "&amp;CHAR(34)&amp;SUBSTITUTE(CriteriTecnici!$C4158,CHAR(34),"'")&amp;CHAR(34)&amp;", "&amp;CHAR(34)&amp;"criterionId"&amp;CHAR(34)&amp;": "&amp;CHAR(34)&amp;SUBSTITUTE(CriteriTecnici!$D4158,CHAR(34),"'")&amp;CHAR(34)&amp;", "&amp;CHAR(34)&amp;"kind"&amp;CHAR(34)&amp;": "&amp;CHAR(34)&amp;SUBSTITUTE(CriteriTecnici!$F4158,CHAR(34),"'")&amp;CHAR(34)&amp;", "&amp;CHAR(34)&amp;"value"&amp;CHAR(34)&amp;": "&amp;SUBSTITUTE(TRIM(ROUND(IFERROR(CriteriTecnici!$N4158*1,IFERROR(NUMBERVALUE(CriteriTecnici!$N4158,".",","),IFERROR(NUMBERVALUE(CriteriTecnici!$N4158,",","."),0))),4)&amp;""),",",".")&amp;", "&amp;CHAR(34)&amp;"numerator"&amp;CHAR(34)&amp;": "&amp;SUBSTITUTE(TRIM(ROUND(IFERROR(CriteriTecnici!$K4158*1,IFERROR(NUMBERVALUE(CriteriTecnici!$K4158,".",","),IFERROR(NUMBERVALUE(CriteriTecnici!$K4158,",","."),0))),4)&amp;""),",",".")&amp;", "&amp;CHAR(34)&amp;"denominator"&amp;CHAR(34)&amp;": "&amp;SUBSTITUTE(TRIM(ROUND(IFERROR(CriteriTecnici!$L4158*1,IFERROR(NUMBERVALUE(CriteriTecnici!$L4158,".",","),IFERROR(NUMBERVALUE(CriteriTecnici!$L4158,",","."),0))),4)&amp;""),",",".")&amp;", "&amp;CHAR(34)&amp;"flag"&amp;CHAR(34)&amp;": "&amp;SUBSTITUTE(TRIM(ROUND(IFERROR(CriteriTecnici!$M4158*1,IFERROR(NUMBERVALUE(CriteriTecnici!$M4158,".",","),IFERROR(NUMBERVALUE(CriteriTecnici!$M4158,",","."),0))),4)&amp;""),",",".")&amp;", "&amp;CHAR(34)&amp;"rawScore"&amp;CHAR(34)&amp;": "&amp;SUBSTITUTE(TRIM(ROUND(IFERROR(CriteriTecnici!$O4158*1,IFERROR(NUMBERVALUE(CriteriTecnici!$O4158,".",","),IFERROR(NUMBERVALUE(CriteriTecnici!$O4158,",","."),0))),4)&amp;""),",",".")&amp;CHAR(125)&amp;IF(COUNTA(Offerte!$A136:$A$200)&gt;0,",",""))</f>
        <v/>
      </c>
    </row>
    <row r="4379">
      <c r="A4379" s="38">
        <f>IF(CriteriTecnici!$A4159="","","    "&amp;CHAR(123)&amp;CHAR(34)&amp;"bidderId"&amp;CHAR(34)&amp;": "&amp;CHAR(34)&amp;SUBSTITUTE(CriteriTecnici!$A4159,CHAR(34),"'")&amp;CHAR(34)&amp;", "&amp;CHAR(34)&amp;"lotId"&amp;CHAR(34)&amp;": "&amp;CHAR(34)&amp;SUBSTITUTE(CriteriTecnici!$C4159,CHAR(34),"'")&amp;CHAR(34)&amp;", "&amp;CHAR(34)&amp;"criterionId"&amp;CHAR(34)&amp;": "&amp;CHAR(34)&amp;SUBSTITUTE(CriteriTecnici!$D4159,CHAR(34),"'")&amp;CHAR(34)&amp;", "&amp;CHAR(34)&amp;"kind"&amp;CHAR(34)&amp;": "&amp;CHAR(34)&amp;SUBSTITUTE(CriteriTecnici!$F4159,CHAR(34),"'")&amp;CHAR(34)&amp;", "&amp;CHAR(34)&amp;"value"&amp;CHAR(34)&amp;": "&amp;SUBSTITUTE(TRIM(ROUND(IFERROR(CriteriTecnici!$N4159*1,IFERROR(NUMBERVALUE(CriteriTecnici!$N4159,".",","),IFERROR(NUMBERVALUE(CriteriTecnici!$N4159,",","."),0))),4)&amp;""),",",".")&amp;", "&amp;CHAR(34)&amp;"numerator"&amp;CHAR(34)&amp;": "&amp;SUBSTITUTE(TRIM(ROUND(IFERROR(CriteriTecnici!$K4159*1,IFERROR(NUMBERVALUE(CriteriTecnici!$K4159,".",","),IFERROR(NUMBERVALUE(CriteriTecnici!$K4159,",","."),0))),4)&amp;""),",",".")&amp;", "&amp;CHAR(34)&amp;"denominator"&amp;CHAR(34)&amp;": "&amp;SUBSTITUTE(TRIM(ROUND(IFERROR(CriteriTecnici!$L4159*1,IFERROR(NUMBERVALUE(CriteriTecnici!$L4159,".",","),IFERROR(NUMBERVALUE(CriteriTecnici!$L4159,",","."),0))),4)&amp;""),",",".")&amp;", "&amp;CHAR(34)&amp;"flag"&amp;CHAR(34)&amp;": "&amp;SUBSTITUTE(TRIM(ROUND(IFERROR(CriteriTecnici!$M4159*1,IFERROR(NUMBERVALUE(CriteriTecnici!$M4159,".",","),IFERROR(NUMBERVALUE(CriteriTecnici!$M4159,",","."),0))),4)&amp;""),",",".")&amp;", "&amp;CHAR(34)&amp;"rawScore"&amp;CHAR(34)&amp;": "&amp;SUBSTITUTE(TRIM(ROUND(IFERROR(CriteriTecnici!$O4159*1,IFERROR(NUMBERVALUE(CriteriTecnici!$O4159,".",","),IFERROR(NUMBERVALUE(CriteriTecnici!$O4159,",","."),0))),4)&amp;""),",",".")&amp;CHAR(125)&amp;IF(TRUE,",",""))</f>
        <v/>
      </c>
    </row>
    <row r="4380">
      <c r="A4380" s="38">
        <f>IF(CriteriTecnici!$A4160="","","    "&amp;CHAR(123)&amp;CHAR(34)&amp;"bidderId"&amp;CHAR(34)&amp;": "&amp;CHAR(34)&amp;SUBSTITUTE(CriteriTecnici!$A4160,CHAR(34),"'")&amp;CHAR(34)&amp;", "&amp;CHAR(34)&amp;"lotId"&amp;CHAR(34)&amp;": "&amp;CHAR(34)&amp;SUBSTITUTE(CriteriTecnici!$C4160,CHAR(34),"'")&amp;CHAR(34)&amp;", "&amp;CHAR(34)&amp;"criterionId"&amp;CHAR(34)&amp;": "&amp;CHAR(34)&amp;SUBSTITUTE(CriteriTecnici!$D4160,CHAR(34),"'")&amp;CHAR(34)&amp;", "&amp;CHAR(34)&amp;"kind"&amp;CHAR(34)&amp;": "&amp;CHAR(34)&amp;SUBSTITUTE(CriteriTecnici!$F4160,CHAR(34),"'")&amp;CHAR(34)&amp;", "&amp;CHAR(34)&amp;"value"&amp;CHAR(34)&amp;": "&amp;SUBSTITUTE(TRIM(ROUND(IFERROR(CriteriTecnici!$N4160*1,IFERROR(NUMBERVALUE(CriteriTecnici!$N4160,".",","),IFERROR(NUMBERVALUE(CriteriTecnici!$N4160,",","."),0))),4)&amp;""),",",".")&amp;", "&amp;CHAR(34)&amp;"numerator"&amp;CHAR(34)&amp;": "&amp;SUBSTITUTE(TRIM(ROUND(IFERROR(CriteriTecnici!$K4160*1,IFERROR(NUMBERVALUE(CriteriTecnici!$K4160,".",","),IFERROR(NUMBERVALUE(CriteriTecnici!$K4160,",","."),0))),4)&amp;""),",",".")&amp;", "&amp;CHAR(34)&amp;"denominator"&amp;CHAR(34)&amp;": "&amp;SUBSTITUTE(TRIM(ROUND(IFERROR(CriteriTecnici!$L4160*1,IFERROR(NUMBERVALUE(CriteriTecnici!$L4160,".",","),IFERROR(NUMBERVALUE(CriteriTecnici!$L4160,",","."),0))),4)&amp;""),",",".")&amp;", "&amp;CHAR(34)&amp;"flag"&amp;CHAR(34)&amp;": "&amp;SUBSTITUTE(TRIM(ROUND(IFERROR(CriteriTecnici!$M4160*1,IFERROR(NUMBERVALUE(CriteriTecnici!$M4160,".",","),IFERROR(NUMBERVALUE(CriteriTecnici!$M4160,",","."),0))),4)&amp;""),",",".")&amp;", "&amp;CHAR(34)&amp;"rawScore"&amp;CHAR(34)&amp;": "&amp;SUBSTITUTE(TRIM(ROUND(IFERROR(CriteriTecnici!$O4160*1,IFERROR(NUMBERVALUE(CriteriTecnici!$O4160,".",","),IFERROR(NUMBERVALUE(CriteriTecnici!$O4160,",","."),0))),4)&amp;""),",",".")&amp;CHAR(125)&amp;IF(TRUE,",",""))</f>
        <v/>
      </c>
    </row>
    <row r="4381">
      <c r="A4381" s="38">
        <f>IF(CriteriTecnici!$A4161="","","    "&amp;CHAR(123)&amp;CHAR(34)&amp;"bidderId"&amp;CHAR(34)&amp;": "&amp;CHAR(34)&amp;SUBSTITUTE(CriteriTecnici!$A4161,CHAR(34),"'")&amp;CHAR(34)&amp;", "&amp;CHAR(34)&amp;"lotId"&amp;CHAR(34)&amp;": "&amp;CHAR(34)&amp;SUBSTITUTE(CriteriTecnici!$C4161,CHAR(34),"'")&amp;CHAR(34)&amp;", "&amp;CHAR(34)&amp;"criterionId"&amp;CHAR(34)&amp;": "&amp;CHAR(34)&amp;SUBSTITUTE(CriteriTecnici!$D4161,CHAR(34),"'")&amp;CHAR(34)&amp;", "&amp;CHAR(34)&amp;"kind"&amp;CHAR(34)&amp;": "&amp;CHAR(34)&amp;SUBSTITUTE(CriteriTecnici!$F4161,CHAR(34),"'")&amp;CHAR(34)&amp;", "&amp;CHAR(34)&amp;"value"&amp;CHAR(34)&amp;": "&amp;SUBSTITUTE(TRIM(ROUND(IFERROR(CriteriTecnici!$N4161*1,IFERROR(NUMBERVALUE(CriteriTecnici!$N4161,".",","),IFERROR(NUMBERVALUE(CriteriTecnici!$N4161,",","."),0))),4)&amp;""),",",".")&amp;", "&amp;CHAR(34)&amp;"numerator"&amp;CHAR(34)&amp;": "&amp;SUBSTITUTE(TRIM(ROUND(IFERROR(CriteriTecnici!$K4161*1,IFERROR(NUMBERVALUE(CriteriTecnici!$K4161,".",","),IFERROR(NUMBERVALUE(CriteriTecnici!$K4161,",","."),0))),4)&amp;""),",",".")&amp;", "&amp;CHAR(34)&amp;"denominator"&amp;CHAR(34)&amp;": "&amp;SUBSTITUTE(TRIM(ROUND(IFERROR(CriteriTecnici!$L4161*1,IFERROR(NUMBERVALUE(CriteriTecnici!$L4161,".",","),IFERROR(NUMBERVALUE(CriteriTecnici!$L4161,",","."),0))),4)&amp;""),",",".")&amp;", "&amp;CHAR(34)&amp;"flag"&amp;CHAR(34)&amp;": "&amp;SUBSTITUTE(TRIM(ROUND(IFERROR(CriteriTecnici!$M4161*1,IFERROR(NUMBERVALUE(CriteriTecnici!$M4161,".",","),IFERROR(NUMBERVALUE(CriteriTecnici!$M4161,",","."),0))),4)&amp;""),",",".")&amp;", "&amp;CHAR(34)&amp;"rawScore"&amp;CHAR(34)&amp;": "&amp;SUBSTITUTE(TRIM(ROUND(IFERROR(CriteriTecnici!$O4161*1,IFERROR(NUMBERVALUE(CriteriTecnici!$O4161,".",","),IFERROR(NUMBERVALUE(CriteriTecnici!$O4161,",","."),0))),4)&amp;""),",",".")&amp;CHAR(125)&amp;IF(TRUE,",",""))</f>
        <v/>
      </c>
    </row>
    <row r="4382">
      <c r="A4382" s="38">
        <f>IF(CriteriTecnici!$A4162="","","    "&amp;CHAR(123)&amp;CHAR(34)&amp;"bidderId"&amp;CHAR(34)&amp;": "&amp;CHAR(34)&amp;SUBSTITUTE(CriteriTecnici!$A4162,CHAR(34),"'")&amp;CHAR(34)&amp;", "&amp;CHAR(34)&amp;"lotId"&amp;CHAR(34)&amp;": "&amp;CHAR(34)&amp;SUBSTITUTE(CriteriTecnici!$C4162,CHAR(34),"'")&amp;CHAR(34)&amp;", "&amp;CHAR(34)&amp;"criterionId"&amp;CHAR(34)&amp;": "&amp;CHAR(34)&amp;SUBSTITUTE(CriteriTecnici!$D4162,CHAR(34),"'")&amp;CHAR(34)&amp;", "&amp;CHAR(34)&amp;"kind"&amp;CHAR(34)&amp;": "&amp;CHAR(34)&amp;SUBSTITUTE(CriteriTecnici!$F4162,CHAR(34),"'")&amp;CHAR(34)&amp;", "&amp;CHAR(34)&amp;"value"&amp;CHAR(34)&amp;": "&amp;SUBSTITUTE(TRIM(ROUND(IFERROR(CriteriTecnici!$N4162*1,IFERROR(NUMBERVALUE(CriteriTecnici!$N4162,".",","),IFERROR(NUMBERVALUE(CriteriTecnici!$N4162,",","."),0))),4)&amp;""),",",".")&amp;", "&amp;CHAR(34)&amp;"numerator"&amp;CHAR(34)&amp;": "&amp;SUBSTITUTE(TRIM(ROUND(IFERROR(CriteriTecnici!$K4162*1,IFERROR(NUMBERVALUE(CriteriTecnici!$K4162,".",","),IFERROR(NUMBERVALUE(CriteriTecnici!$K4162,",","."),0))),4)&amp;""),",",".")&amp;", "&amp;CHAR(34)&amp;"denominator"&amp;CHAR(34)&amp;": "&amp;SUBSTITUTE(TRIM(ROUND(IFERROR(CriteriTecnici!$L4162*1,IFERROR(NUMBERVALUE(CriteriTecnici!$L4162,".",","),IFERROR(NUMBERVALUE(CriteriTecnici!$L4162,",","."),0))),4)&amp;""),",",".")&amp;", "&amp;CHAR(34)&amp;"flag"&amp;CHAR(34)&amp;": "&amp;SUBSTITUTE(TRIM(ROUND(IFERROR(CriteriTecnici!$M4162*1,IFERROR(NUMBERVALUE(CriteriTecnici!$M4162,".",","),IFERROR(NUMBERVALUE(CriteriTecnici!$M4162,",","."),0))),4)&amp;""),",",".")&amp;", "&amp;CHAR(34)&amp;"rawScore"&amp;CHAR(34)&amp;": "&amp;SUBSTITUTE(TRIM(ROUND(IFERROR(CriteriTecnici!$O4162*1,IFERROR(NUMBERVALUE(CriteriTecnici!$O4162,".",","),IFERROR(NUMBERVALUE(CriteriTecnici!$O4162,",","."),0))),4)&amp;""),",",".")&amp;CHAR(125)&amp;IF(TRUE,",",""))</f>
        <v/>
      </c>
    </row>
    <row r="4383">
      <c r="A4383" s="38">
        <f>IF(CriteriTecnici!$A4163="","","    "&amp;CHAR(123)&amp;CHAR(34)&amp;"bidderId"&amp;CHAR(34)&amp;": "&amp;CHAR(34)&amp;SUBSTITUTE(CriteriTecnici!$A4163,CHAR(34),"'")&amp;CHAR(34)&amp;", "&amp;CHAR(34)&amp;"lotId"&amp;CHAR(34)&amp;": "&amp;CHAR(34)&amp;SUBSTITUTE(CriteriTecnici!$C4163,CHAR(34),"'")&amp;CHAR(34)&amp;", "&amp;CHAR(34)&amp;"criterionId"&amp;CHAR(34)&amp;": "&amp;CHAR(34)&amp;SUBSTITUTE(CriteriTecnici!$D4163,CHAR(34),"'")&amp;CHAR(34)&amp;", "&amp;CHAR(34)&amp;"kind"&amp;CHAR(34)&amp;": "&amp;CHAR(34)&amp;SUBSTITUTE(CriteriTecnici!$F4163,CHAR(34),"'")&amp;CHAR(34)&amp;", "&amp;CHAR(34)&amp;"value"&amp;CHAR(34)&amp;": "&amp;SUBSTITUTE(TRIM(ROUND(IFERROR(CriteriTecnici!$N4163*1,IFERROR(NUMBERVALUE(CriteriTecnici!$N4163,".",","),IFERROR(NUMBERVALUE(CriteriTecnici!$N4163,",","."),0))),4)&amp;""),",",".")&amp;", "&amp;CHAR(34)&amp;"numerator"&amp;CHAR(34)&amp;": "&amp;SUBSTITUTE(TRIM(ROUND(IFERROR(CriteriTecnici!$K4163*1,IFERROR(NUMBERVALUE(CriteriTecnici!$K4163,".",","),IFERROR(NUMBERVALUE(CriteriTecnici!$K4163,",","."),0))),4)&amp;""),",",".")&amp;", "&amp;CHAR(34)&amp;"denominator"&amp;CHAR(34)&amp;": "&amp;SUBSTITUTE(TRIM(ROUND(IFERROR(CriteriTecnici!$L4163*1,IFERROR(NUMBERVALUE(CriteriTecnici!$L4163,".",","),IFERROR(NUMBERVALUE(CriteriTecnici!$L4163,",","."),0))),4)&amp;""),",",".")&amp;", "&amp;CHAR(34)&amp;"flag"&amp;CHAR(34)&amp;": "&amp;SUBSTITUTE(TRIM(ROUND(IFERROR(CriteriTecnici!$M4163*1,IFERROR(NUMBERVALUE(CriteriTecnici!$M4163,".",","),IFERROR(NUMBERVALUE(CriteriTecnici!$M4163,",","."),0))),4)&amp;""),",",".")&amp;", "&amp;CHAR(34)&amp;"rawScore"&amp;CHAR(34)&amp;": "&amp;SUBSTITUTE(TRIM(ROUND(IFERROR(CriteriTecnici!$O4163*1,IFERROR(NUMBERVALUE(CriteriTecnici!$O4163,".",","),IFERROR(NUMBERVALUE(CriteriTecnici!$O4163,",","."),0))),4)&amp;""),",",".")&amp;CHAR(125)&amp;IF(TRUE,",",""))</f>
        <v/>
      </c>
    </row>
    <row r="4384">
      <c r="A4384" s="38">
        <f>IF(CriteriTecnici!$A4164="","","    "&amp;CHAR(123)&amp;CHAR(34)&amp;"bidderId"&amp;CHAR(34)&amp;": "&amp;CHAR(34)&amp;SUBSTITUTE(CriteriTecnici!$A4164,CHAR(34),"'")&amp;CHAR(34)&amp;", "&amp;CHAR(34)&amp;"lotId"&amp;CHAR(34)&amp;": "&amp;CHAR(34)&amp;SUBSTITUTE(CriteriTecnici!$C4164,CHAR(34),"'")&amp;CHAR(34)&amp;", "&amp;CHAR(34)&amp;"criterionId"&amp;CHAR(34)&amp;": "&amp;CHAR(34)&amp;SUBSTITUTE(CriteriTecnici!$D4164,CHAR(34),"'")&amp;CHAR(34)&amp;", "&amp;CHAR(34)&amp;"kind"&amp;CHAR(34)&amp;": "&amp;CHAR(34)&amp;SUBSTITUTE(CriteriTecnici!$F4164,CHAR(34),"'")&amp;CHAR(34)&amp;", "&amp;CHAR(34)&amp;"value"&amp;CHAR(34)&amp;": "&amp;SUBSTITUTE(TRIM(ROUND(IFERROR(CriteriTecnici!$N4164*1,IFERROR(NUMBERVALUE(CriteriTecnici!$N4164,".",","),IFERROR(NUMBERVALUE(CriteriTecnici!$N4164,",","."),0))),4)&amp;""),",",".")&amp;", "&amp;CHAR(34)&amp;"numerator"&amp;CHAR(34)&amp;": "&amp;SUBSTITUTE(TRIM(ROUND(IFERROR(CriteriTecnici!$K4164*1,IFERROR(NUMBERVALUE(CriteriTecnici!$K4164,".",","),IFERROR(NUMBERVALUE(CriteriTecnici!$K4164,",","."),0))),4)&amp;""),",",".")&amp;", "&amp;CHAR(34)&amp;"denominator"&amp;CHAR(34)&amp;": "&amp;SUBSTITUTE(TRIM(ROUND(IFERROR(CriteriTecnici!$L4164*1,IFERROR(NUMBERVALUE(CriteriTecnici!$L4164,".",","),IFERROR(NUMBERVALUE(CriteriTecnici!$L4164,",","."),0))),4)&amp;""),",",".")&amp;", "&amp;CHAR(34)&amp;"flag"&amp;CHAR(34)&amp;": "&amp;SUBSTITUTE(TRIM(ROUND(IFERROR(CriteriTecnici!$M4164*1,IFERROR(NUMBERVALUE(CriteriTecnici!$M4164,".",","),IFERROR(NUMBERVALUE(CriteriTecnici!$M4164,",","."),0))),4)&amp;""),",",".")&amp;", "&amp;CHAR(34)&amp;"rawScore"&amp;CHAR(34)&amp;": "&amp;SUBSTITUTE(TRIM(ROUND(IFERROR(CriteriTecnici!$O4164*1,IFERROR(NUMBERVALUE(CriteriTecnici!$O4164,".",","),IFERROR(NUMBERVALUE(CriteriTecnici!$O4164,",","."),0))),4)&amp;""),",",".")&amp;CHAR(125)&amp;IF(TRUE,",",""))</f>
        <v/>
      </c>
    </row>
    <row r="4385">
      <c r="A4385" s="38">
        <f>IF(CriteriTecnici!$A4165="","","    "&amp;CHAR(123)&amp;CHAR(34)&amp;"bidderId"&amp;CHAR(34)&amp;": "&amp;CHAR(34)&amp;SUBSTITUTE(CriteriTecnici!$A4165,CHAR(34),"'")&amp;CHAR(34)&amp;", "&amp;CHAR(34)&amp;"lotId"&amp;CHAR(34)&amp;": "&amp;CHAR(34)&amp;SUBSTITUTE(CriteriTecnici!$C4165,CHAR(34),"'")&amp;CHAR(34)&amp;", "&amp;CHAR(34)&amp;"criterionId"&amp;CHAR(34)&amp;": "&amp;CHAR(34)&amp;SUBSTITUTE(CriteriTecnici!$D4165,CHAR(34),"'")&amp;CHAR(34)&amp;", "&amp;CHAR(34)&amp;"kind"&amp;CHAR(34)&amp;": "&amp;CHAR(34)&amp;SUBSTITUTE(CriteriTecnici!$F4165,CHAR(34),"'")&amp;CHAR(34)&amp;", "&amp;CHAR(34)&amp;"value"&amp;CHAR(34)&amp;": "&amp;SUBSTITUTE(TRIM(ROUND(IFERROR(CriteriTecnici!$N4165*1,IFERROR(NUMBERVALUE(CriteriTecnici!$N4165,".",","),IFERROR(NUMBERVALUE(CriteriTecnici!$N4165,",","."),0))),4)&amp;""),",",".")&amp;", "&amp;CHAR(34)&amp;"numerator"&amp;CHAR(34)&amp;": "&amp;SUBSTITUTE(TRIM(ROUND(IFERROR(CriteriTecnici!$K4165*1,IFERROR(NUMBERVALUE(CriteriTecnici!$K4165,".",","),IFERROR(NUMBERVALUE(CriteriTecnici!$K4165,",","."),0))),4)&amp;""),",",".")&amp;", "&amp;CHAR(34)&amp;"denominator"&amp;CHAR(34)&amp;": "&amp;SUBSTITUTE(TRIM(ROUND(IFERROR(CriteriTecnici!$L4165*1,IFERROR(NUMBERVALUE(CriteriTecnici!$L4165,".",","),IFERROR(NUMBERVALUE(CriteriTecnici!$L4165,",","."),0))),4)&amp;""),",",".")&amp;", "&amp;CHAR(34)&amp;"flag"&amp;CHAR(34)&amp;": "&amp;SUBSTITUTE(TRIM(ROUND(IFERROR(CriteriTecnici!$M4165*1,IFERROR(NUMBERVALUE(CriteriTecnici!$M4165,".",","),IFERROR(NUMBERVALUE(CriteriTecnici!$M4165,",","."),0))),4)&amp;""),",",".")&amp;", "&amp;CHAR(34)&amp;"rawScore"&amp;CHAR(34)&amp;": "&amp;SUBSTITUTE(TRIM(ROUND(IFERROR(CriteriTecnici!$O4165*1,IFERROR(NUMBERVALUE(CriteriTecnici!$O4165,".",","),IFERROR(NUMBERVALUE(CriteriTecnici!$O4165,",","."),0))),4)&amp;""),",",".")&amp;CHAR(125)&amp;IF(TRUE,",",""))</f>
        <v/>
      </c>
    </row>
    <row r="4386">
      <c r="A4386" s="38">
        <f>IF(CriteriTecnici!$A4166="","","    "&amp;CHAR(123)&amp;CHAR(34)&amp;"bidderId"&amp;CHAR(34)&amp;": "&amp;CHAR(34)&amp;SUBSTITUTE(CriteriTecnici!$A4166,CHAR(34),"'")&amp;CHAR(34)&amp;", "&amp;CHAR(34)&amp;"lotId"&amp;CHAR(34)&amp;": "&amp;CHAR(34)&amp;SUBSTITUTE(CriteriTecnici!$C4166,CHAR(34),"'")&amp;CHAR(34)&amp;", "&amp;CHAR(34)&amp;"criterionId"&amp;CHAR(34)&amp;": "&amp;CHAR(34)&amp;SUBSTITUTE(CriteriTecnici!$D4166,CHAR(34),"'")&amp;CHAR(34)&amp;", "&amp;CHAR(34)&amp;"kind"&amp;CHAR(34)&amp;": "&amp;CHAR(34)&amp;SUBSTITUTE(CriteriTecnici!$F4166,CHAR(34),"'")&amp;CHAR(34)&amp;", "&amp;CHAR(34)&amp;"value"&amp;CHAR(34)&amp;": "&amp;SUBSTITUTE(TRIM(ROUND(IFERROR(CriteriTecnici!$N4166*1,IFERROR(NUMBERVALUE(CriteriTecnici!$N4166,".",","),IFERROR(NUMBERVALUE(CriteriTecnici!$N4166,",","."),0))),4)&amp;""),",",".")&amp;", "&amp;CHAR(34)&amp;"numerator"&amp;CHAR(34)&amp;": "&amp;SUBSTITUTE(TRIM(ROUND(IFERROR(CriteriTecnici!$K4166*1,IFERROR(NUMBERVALUE(CriteriTecnici!$K4166,".",","),IFERROR(NUMBERVALUE(CriteriTecnici!$K4166,",","."),0))),4)&amp;""),",",".")&amp;", "&amp;CHAR(34)&amp;"denominator"&amp;CHAR(34)&amp;": "&amp;SUBSTITUTE(TRIM(ROUND(IFERROR(CriteriTecnici!$L4166*1,IFERROR(NUMBERVALUE(CriteriTecnici!$L4166,".",","),IFERROR(NUMBERVALUE(CriteriTecnici!$L4166,",","."),0))),4)&amp;""),",",".")&amp;", "&amp;CHAR(34)&amp;"flag"&amp;CHAR(34)&amp;": "&amp;SUBSTITUTE(TRIM(ROUND(IFERROR(CriteriTecnici!$M4166*1,IFERROR(NUMBERVALUE(CriteriTecnici!$M4166,".",","),IFERROR(NUMBERVALUE(CriteriTecnici!$M4166,",","."),0))),4)&amp;""),",",".")&amp;", "&amp;CHAR(34)&amp;"rawScore"&amp;CHAR(34)&amp;": "&amp;SUBSTITUTE(TRIM(ROUND(IFERROR(CriteriTecnici!$O4166*1,IFERROR(NUMBERVALUE(CriteriTecnici!$O4166,".",","),IFERROR(NUMBERVALUE(CriteriTecnici!$O4166,",","."),0))),4)&amp;""),",",".")&amp;CHAR(125)&amp;IF(TRUE,",",""))</f>
        <v/>
      </c>
    </row>
    <row r="4387">
      <c r="A4387" s="38">
        <f>IF(CriteriTecnici!$A4167="","","    "&amp;CHAR(123)&amp;CHAR(34)&amp;"bidderId"&amp;CHAR(34)&amp;": "&amp;CHAR(34)&amp;SUBSTITUTE(CriteriTecnici!$A4167,CHAR(34),"'")&amp;CHAR(34)&amp;", "&amp;CHAR(34)&amp;"lotId"&amp;CHAR(34)&amp;": "&amp;CHAR(34)&amp;SUBSTITUTE(CriteriTecnici!$C4167,CHAR(34),"'")&amp;CHAR(34)&amp;", "&amp;CHAR(34)&amp;"criterionId"&amp;CHAR(34)&amp;": "&amp;CHAR(34)&amp;SUBSTITUTE(CriteriTecnici!$D4167,CHAR(34),"'")&amp;CHAR(34)&amp;", "&amp;CHAR(34)&amp;"kind"&amp;CHAR(34)&amp;": "&amp;CHAR(34)&amp;SUBSTITUTE(CriteriTecnici!$F4167,CHAR(34),"'")&amp;CHAR(34)&amp;", "&amp;CHAR(34)&amp;"value"&amp;CHAR(34)&amp;": "&amp;SUBSTITUTE(TRIM(ROUND(IFERROR(CriteriTecnici!$N4167*1,IFERROR(NUMBERVALUE(CriteriTecnici!$N4167,".",","),IFERROR(NUMBERVALUE(CriteriTecnici!$N4167,",","."),0))),4)&amp;""),",",".")&amp;", "&amp;CHAR(34)&amp;"numerator"&amp;CHAR(34)&amp;": "&amp;SUBSTITUTE(TRIM(ROUND(IFERROR(CriteriTecnici!$K4167*1,IFERROR(NUMBERVALUE(CriteriTecnici!$K4167,".",","),IFERROR(NUMBERVALUE(CriteriTecnici!$K4167,",","."),0))),4)&amp;""),",",".")&amp;", "&amp;CHAR(34)&amp;"denominator"&amp;CHAR(34)&amp;": "&amp;SUBSTITUTE(TRIM(ROUND(IFERROR(CriteriTecnici!$L4167*1,IFERROR(NUMBERVALUE(CriteriTecnici!$L4167,".",","),IFERROR(NUMBERVALUE(CriteriTecnici!$L4167,",","."),0))),4)&amp;""),",",".")&amp;", "&amp;CHAR(34)&amp;"flag"&amp;CHAR(34)&amp;": "&amp;SUBSTITUTE(TRIM(ROUND(IFERROR(CriteriTecnici!$M4167*1,IFERROR(NUMBERVALUE(CriteriTecnici!$M4167,".",","),IFERROR(NUMBERVALUE(CriteriTecnici!$M4167,",","."),0))),4)&amp;""),",",".")&amp;", "&amp;CHAR(34)&amp;"rawScore"&amp;CHAR(34)&amp;": "&amp;SUBSTITUTE(TRIM(ROUND(IFERROR(CriteriTecnici!$O4167*1,IFERROR(NUMBERVALUE(CriteriTecnici!$O4167,".",","),IFERROR(NUMBERVALUE(CriteriTecnici!$O4167,",","."),0))),4)&amp;""),",",".")&amp;CHAR(125)&amp;IF(TRUE,",",""))</f>
        <v/>
      </c>
    </row>
    <row r="4388">
      <c r="A4388" s="38">
        <f>IF(CriteriTecnici!$A4168="","","    "&amp;CHAR(123)&amp;CHAR(34)&amp;"bidderId"&amp;CHAR(34)&amp;": "&amp;CHAR(34)&amp;SUBSTITUTE(CriteriTecnici!$A4168,CHAR(34),"'")&amp;CHAR(34)&amp;", "&amp;CHAR(34)&amp;"lotId"&amp;CHAR(34)&amp;": "&amp;CHAR(34)&amp;SUBSTITUTE(CriteriTecnici!$C4168,CHAR(34),"'")&amp;CHAR(34)&amp;", "&amp;CHAR(34)&amp;"criterionId"&amp;CHAR(34)&amp;": "&amp;CHAR(34)&amp;SUBSTITUTE(CriteriTecnici!$D4168,CHAR(34),"'")&amp;CHAR(34)&amp;", "&amp;CHAR(34)&amp;"kind"&amp;CHAR(34)&amp;": "&amp;CHAR(34)&amp;SUBSTITUTE(CriteriTecnici!$F4168,CHAR(34),"'")&amp;CHAR(34)&amp;", "&amp;CHAR(34)&amp;"value"&amp;CHAR(34)&amp;": "&amp;SUBSTITUTE(TRIM(ROUND(IFERROR(CriteriTecnici!$N4168*1,IFERROR(NUMBERVALUE(CriteriTecnici!$N4168,".",","),IFERROR(NUMBERVALUE(CriteriTecnici!$N4168,",","."),0))),4)&amp;""),",",".")&amp;", "&amp;CHAR(34)&amp;"numerator"&amp;CHAR(34)&amp;": "&amp;SUBSTITUTE(TRIM(ROUND(IFERROR(CriteriTecnici!$K4168*1,IFERROR(NUMBERVALUE(CriteriTecnici!$K4168,".",","),IFERROR(NUMBERVALUE(CriteriTecnici!$K4168,",","."),0))),4)&amp;""),",",".")&amp;", "&amp;CHAR(34)&amp;"denominator"&amp;CHAR(34)&amp;": "&amp;SUBSTITUTE(TRIM(ROUND(IFERROR(CriteriTecnici!$L4168*1,IFERROR(NUMBERVALUE(CriteriTecnici!$L4168,".",","),IFERROR(NUMBERVALUE(CriteriTecnici!$L4168,",","."),0))),4)&amp;""),",",".")&amp;", "&amp;CHAR(34)&amp;"flag"&amp;CHAR(34)&amp;": "&amp;SUBSTITUTE(TRIM(ROUND(IFERROR(CriteriTecnici!$M4168*1,IFERROR(NUMBERVALUE(CriteriTecnici!$M4168,".",","),IFERROR(NUMBERVALUE(CriteriTecnici!$M4168,",","."),0))),4)&amp;""),",",".")&amp;", "&amp;CHAR(34)&amp;"rawScore"&amp;CHAR(34)&amp;": "&amp;SUBSTITUTE(TRIM(ROUND(IFERROR(CriteriTecnici!$O4168*1,IFERROR(NUMBERVALUE(CriteriTecnici!$O4168,".",","),IFERROR(NUMBERVALUE(CriteriTecnici!$O4168,",","."),0))),4)&amp;""),",",".")&amp;CHAR(125)&amp;IF(TRUE,",",""))</f>
        <v/>
      </c>
    </row>
    <row r="4389">
      <c r="A4389" s="38">
        <f>IF(CriteriTecnici!$A4169="","","    "&amp;CHAR(123)&amp;CHAR(34)&amp;"bidderId"&amp;CHAR(34)&amp;": "&amp;CHAR(34)&amp;SUBSTITUTE(CriteriTecnici!$A4169,CHAR(34),"'")&amp;CHAR(34)&amp;", "&amp;CHAR(34)&amp;"lotId"&amp;CHAR(34)&amp;": "&amp;CHAR(34)&amp;SUBSTITUTE(CriteriTecnici!$C4169,CHAR(34),"'")&amp;CHAR(34)&amp;", "&amp;CHAR(34)&amp;"criterionId"&amp;CHAR(34)&amp;": "&amp;CHAR(34)&amp;SUBSTITUTE(CriteriTecnici!$D4169,CHAR(34),"'")&amp;CHAR(34)&amp;", "&amp;CHAR(34)&amp;"kind"&amp;CHAR(34)&amp;": "&amp;CHAR(34)&amp;SUBSTITUTE(CriteriTecnici!$F4169,CHAR(34),"'")&amp;CHAR(34)&amp;", "&amp;CHAR(34)&amp;"value"&amp;CHAR(34)&amp;": "&amp;SUBSTITUTE(TRIM(ROUND(IFERROR(CriteriTecnici!$N4169*1,IFERROR(NUMBERVALUE(CriteriTecnici!$N4169,".",","),IFERROR(NUMBERVALUE(CriteriTecnici!$N4169,",","."),0))),4)&amp;""),",",".")&amp;", "&amp;CHAR(34)&amp;"numerator"&amp;CHAR(34)&amp;": "&amp;SUBSTITUTE(TRIM(ROUND(IFERROR(CriteriTecnici!$K4169*1,IFERROR(NUMBERVALUE(CriteriTecnici!$K4169,".",","),IFERROR(NUMBERVALUE(CriteriTecnici!$K4169,",","."),0))),4)&amp;""),",",".")&amp;", "&amp;CHAR(34)&amp;"denominator"&amp;CHAR(34)&amp;": "&amp;SUBSTITUTE(TRIM(ROUND(IFERROR(CriteriTecnici!$L4169*1,IFERROR(NUMBERVALUE(CriteriTecnici!$L4169,".",","),IFERROR(NUMBERVALUE(CriteriTecnici!$L4169,",","."),0))),4)&amp;""),",",".")&amp;", "&amp;CHAR(34)&amp;"flag"&amp;CHAR(34)&amp;": "&amp;SUBSTITUTE(TRIM(ROUND(IFERROR(CriteriTecnici!$M4169*1,IFERROR(NUMBERVALUE(CriteriTecnici!$M4169,".",","),IFERROR(NUMBERVALUE(CriteriTecnici!$M4169,",","."),0))),4)&amp;""),",",".")&amp;", "&amp;CHAR(34)&amp;"rawScore"&amp;CHAR(34)&amp;": "&amp;SUBSTITUTE(TRIM(ROUND(IFERROR(CriteriTecnici!$O4169*1,IFERROR(NUMBERVALUE(CriteriTecnici!$O4169,".",","),IFERROR(NUMBERVALUE(CriteriTecnici!$O4169,",","."),0))),4)&amp;""),",",".")&amp;CHAR(125)&amp;IF(TRUE,",",""))</f>
        <v/>
      </c>
    </row>
    <row r="4390">
      <c r="A4390" s="38">
        <f>IF(CriteriTecnici!$A4170="","","    "&amp;CHAR(123)&amp;CHAR(34)&amp;"bidderId"&amp;CHAR(34)&amp;": "&amp;CHAR(34)&amp;SUBSTITUTE(CriteriTecnici!$A4170,CHAR(34),"'")&amp;CHAR(34)&amp;", "&amp;CHAR(34)&amp;"lotId"&amp;CHAR(34)&amp;": "&amp;CHAR(34)&amp;SUBSTITUTE(CriteriTecnici!$C4170,CHAR(34),"'")&amp;CHAR(34)&amp;", "&amp;CHAR(34)&amp;"criterionId"&amp;CHAR(34)&amp;": "&amp;CHAR(34)&amp;SUBSTITUTE(CriteriTecnici!$D4170,CHAR(34),"'")&amp;CHAR(34)&amp;", "&amp;CHAR(34)&amp;"kind"&amp;CHAR(34)&amp;": "&amp;CHAR(34)&amp;SUBSTITUTE(CriteriTecnici!$F4170,CHAR(34),"'")&amp;CHAR(34)&amp;", "&amp;CHAR(34)&amp;"value"&amp;CHAR(34)&amp;": "&amp;SUBSTITUTE(TRIM(ROUND(IFERROR(CriteriTecnici!$N4170*1,IFERROR(NUMBERVALUE(CriteriTecnici!$N4170,".",","),IFERROR(NUMBERVALUE(CriteriTecnici!$N4170,",","."),0))),4)&amp;""),",",".")&amp;", "&amp;CHAR(34)&amp;"numerator"&amp;CHAR(34)&amp;": "&amp;SUBSTITUTE(TRIM(ROUND(IFERROR(CriteriTecnici!$K4170*1,IFERROR(NUMBERVALUE(CriteriTecnici!$K4170,".",","),IFERROR(NUMBERVALUE(CriteriTecnici!$K4170,",","."),0))),4)&amp;""),",",".")&amp;", "&amp;CHAR(34)&amp;"denominator"&amp;CHAR(34)&amp;": "&amp;SUBSTITUTE(TRIM(ROUND(IFERROR(CriteriTecnici!$L4170*1,IFERROR(NUMBERVALUE(CriteriTecnici!$L4170,".",","),IFERROR(NUMBERVALUE(CriteriTecnici!$L4170,",","."),0))),4)&amp;""),",",".")&amp;", "&amp;CHAR(34)&amp;"flag"&amp;CHAR(34)&amp;": "&amp;SUBSTITUTE(TRIM(ROUND(IFERROR(CriteriTecnici!$M4170*1,IFERROR(NUMBERVALUE(CriteriTecnici!$M4170,".",","),IFERROR(NUMBERVALUE(CriteriTecnici!$M4170,",","."),0))),4)&amp;""),",",".")&amp;", "&amp;CHAR(34)&amp;"rawScore"&amp;CHAR(34)&amp;": "&amp;SUBSTITUTE(TRIM(ROUND(IFERROR(CriteriTecnici!$O4170*1,IFERROR(NUMBERVALUE(CriteriTecnici!$O4170,".",","),IFERROR(NUMBERVALUE(CriteriTecnici!$O4170,",","."),0))),4)&amp;""),",",".")&amp;CHAR(125)&amp;IF(TRUE,",",""))</f>
        <v/>
      </c>
    </row>
    <row r="4391">
      <c r="A4391" s="38">
        <f>IF(CriteriTecnici!$A4171="","","    "&amp;CHAR(123)&amp;CHAR(34)&amp;"bidderId"&amp;CHAR(34)&amp;": "&amp;CHAR(34)&amp;SUBSTITUTE(CriteriTecnici!$A4171,CHAR(34),"'")&amp;CHAR(34)&amp;", "&amp;CHAR(34)&amp;"lotId"&amp;CHAR(34)&amp;": "&amp;CHAR(34)&amp;SUBSTITUTE(CriteriTecnici!$C4171,CHAR(34),"'")&amp;CHAR(34)&amp;", "&amp;CHAR(34)&amp;"criterionId"&amp;CHAR(34)&amp;": "&amp;CHAR(34)&amp;SUBSTITUTE(CriteriTecnici!$D4171,CHAR(34),"'")&amp;CHAR(34)&amp;", "&amp;CHAR(34)&amp;"kind"&amp;CHAR(34)&amp;": "&amp;CHAR(34)&amp;SUBSTITUTE(CriteriTecnici!$F4171,CHAR(34),"'")&amp;CHAR(34)&amp;", "&amp;CHAR(34)&amp;"value"&amp;CHAR(34)&amp;": "&amp;SUBSTITUTE(TRIM(ROUND(IFERROR(CriteriTecnici!$N4171*1,IFERROR(NUMBERVALUE(CriteriTecnici!$N4171,".",","),IFERROR(NUMBERVALUE(CriteriTecnici!$N4171,",","."),0))),4)&amp;""),",",".")&amp;", "&amp;CHAR(34)&amp;"numerator"&amp;CHAR(34)&amp;": "&amp;SUBSTITUTE(TRIM(ROUND(IFERROR(CriteriTecnici!$K4171*1,IFERROR(NUMBERVALUE(CriteriTecnici!$K4171,".",","),IFERROR(NUMBERVALUE(CriteriTecnici!$K4171,",","."),0))),4)&amp;""),",",".")&amp;", "&amp;CHAR(34)&amp;"denominator"&amp;CHAR(34)&amp;": "&amp;SUBSTITUTE(TRIM(ROUND(IFERROR(CriteriTecnici!$L4171*1,IFERROR(NUMBERVALUE(CriteriTecnici!$L4171,".",","),IFERROR(NUMBERVALUE(CriteriTecnici!$L4171,",","."),0))),4)&amp;""),",",".")&amp;", "&amp;CHAR(34)&amp;"flag"&amp;CHAR(34)&amp;": "&amp;SUBSTITUTE(TRIM(ROUND(IFERROR(CriteriTecnici!$M4171*1,IFERROR(NUMBERVALUE(CriteriTecnici!$M4171,".",","),IFERROR(NUMBERVALUE(CriteriTecnici!$M4171,",","."),0))),4)&amp;""),",",".")&amp;", "&amp;CHAR(34)&amp;"rawScore"&amp;CHAR(34)&amp;": "&amp;SUBSTITUTE(TRIM(ROUND(IFERROR(CriteriTecnici!$O4171*1,IFERROR(NUMBERVALUE(CriteriTecnici!$O4171,".",","),IFERROR(NUMBERVALUE(CriteriTecnici!$O4171,",","."),0))),4)&amp;""),",",".")&amp;CHAR(125)&amp;IF(TRUE,",",""))</f>
        <v/>
      </c>
    </row>
    <row r="4392">
      <c r="A4392" s="38">
        <f>IF(CriteriTecnici!$A4172="","","    "&amp;CHAR(123)&amp;CHAR(34)&amp;"bidderId"&amp;CHAR(34)&amp;": "&amp;CHAR(34)&amp;SUBSTITUTE(CriteriTecnici!$A4172,CHAR(34),"'")&amp;CHAR(34)&amp;", "&amp;CHAR(34)&amp;"lotId"&amp;CHAR(34)&amp;": "&amp;CHAR(34)&amp;SUBSTITUTE(CriteriTecnici!$C4172,CHAR(34),"'")&amp;CHAR(34)&amp;", "&amp;CHAR(34)&amp;"criterionId"&amp;CHAR(34)&amp;": "&amp;CHAR(34)&amp;SUBSTITUTE(CriteriTecnici!$D4172,CHAR(34),"'")&amp;CHAR(34)&amp;", "&amp;CHAR(34)&amp;"kind"&amp;CHAR(34)&amp;": "&amp;CHAR(34)&amp;SUBSTITUTE(CriteriTecnici!$F4172,CHAR(34),"'")&amp;CHAR(34)&amp;", "&amp;CHAR(34)&amp;"value"&amp;CHAR(34)&amp;": "&amp;SUBSTITUTE(TRIM(ROUND(IFERROR(CriteriTecnici!$N4172*1,IFERROR(NUMBERVALUE(CriteriTecnici!$N4172,".",","),IFERROR(NUMBERVALUE(CriteriTecnici!$N4172,",","."),0))),4)&amp;""),",",".")&amp;", "&amp;CHAR(34)&amp;"numerator"&amp;CHAR(34)&amp;": "&amp;SUBSTITUTE(TRIM(ROUND(IFERROR(CriteriTecnici!$K4172*1,IFERROR(NUMBERVALUE(CriteriTecnici!$K4172,".",","),IFERROR(NUMBERVALUE(CriteriTecnici!$K4172,",","."),0))),4)&amp;""),",",".")&amp;", "&amp;CHAR(34)&amp;"denominator"&amp;CHAR(34)&amp;": "&amp;SUBSTITUTE(TRIM(ROUND(IFERROR(CriteriTecnici!$L4172*1,IFERROR(NUMBERVALUE(CriteriTecnici!$L4172,".",","),IFERROR(NUMBERVALUE(CriteriTecnici!$L4172,",","."),0))),4)&amp;""),",",".")&amp;", "&amp;CHAR(34)&amp;"flag"&amp;CHAR(34)&amp;": "&amp;SUBSTITUTE(TRIM(ROUND(IFERROR(CriteriTecnici!$M4172*1,IFERROR(NUMBERVALUE(CriteriTecnici!$M4172,".",","),IFERROR(NUMBERVALUE(CriteriTecnici!$M4172,",","."),0))),4)&amp;""),",",".")&amp;", "&amp;CHAR(34)&amp;"rawScore"&amp;CHAR(34)&amp;": "&amp;SUBSTITUTE(TRIM(ROUND(IFERROR(CriteriTecnici!$O4172*1,IFERROR(NUMBERVALUE(CriteriTecnici!$O4172,".",","),IFERROR(NUMBERVALUE(CriteriTecnici!$O4172,",","."),0))),4)&amp;""),",",".")&amp;CHAR(125)&amp;IF(TRUE,",",""))</f>
        <v/>
      </c>
    </row>
    <row r="4393">
      <c r="A4393" s="38">
        <f>IF(CriteriTecnici!$A4173="","","    "&amp;CHAR(123)&amp;CHAR(34)&amp;"bidderId"&amp;CHAR(34)&amp;": "&amp;CHAR(34)&amp;SUBSTITUTE(CriteriTecnici!$A4173,CHAR(34),"'")&amp;CHAR(34)&amp;", "&amp;CHAR(34)&amp;"lotId"&amp;CHAR(34)&amp;": "&amp;CHAR(34)&amp;SUBSTITUTE(CriteriTecnici!$C4173,CHAR(34),"'")&amp;CHAR(34)&amp;", "&amp;CHAR(34)&amp;"criterionId"&amp;CHAR(34)&amp;": "&amp;CHAR(34)&amp;SUBSTITUTE(CriteriTecnici!$D4173,CHAR(34),"'")&amp;CHAR(34)&amp;", "&amp;CHAR(34)&amp;"kind"&amp;CHAR(34)&amp;": "&amp;CHAR(34)&amp;SUBSTITUTE(CriteriTecnici!$F4173,CHAR(34),"'")&amp;CHAR(34)&amp;", "&amp;CHAR(34)&amp;"value"&amp;CHAR(34)&amp;": "&amp;SUBSTITUTE(TRIM(ROUND(IFERROR(CriteriTecnici!$N4173*1,IFERROR(NUMBERVALUE(CriteriTecnici!$N4173,".",","),IFERROR(NUMBERVALUE(CriteriTecnici!$N4173,",","."),0))),4)&amp;""),",",".")&amp;", "&amp;CHAR(34)&amp;"numerator"&amp;CHAR(34)&amp;": "&amp;SUBSTITUTE(TRIM(ROUND(IFERROR(CriteriTecnici!$K4173*1,IFERROR(NUMBERVALUE(CriteriTecnici!$K4173,".",","),IFERROR(NUMBERVALUE(CriteriTecnici!$K4173,",","."),0))),4)&amp;""),",",".")&amp;", "&amp;CHAR(34)&amp;"denominator"&amp;CHAR(34)&amp;": "&amp;SUBSTITUTE(TRIM(ROUND(IFERROR(CriteriTecnici!$L4173*1,IFERROR(NUMBERVALUE(CriteriTecnici!$L4173,".",","),IFERROR(NUMBERVALUE(CriteriTecnici!$L4173,",","."),0))),4)&amp;""),",",".")&amp;", "&amp;CHAR(34)&amp;"flag"&amp;CHAR(34)&amp;": "&amp;SUBSTITUTE(TRIM(ROUND(IFERROR(CriteriTecnici!$M4173*1,IFERROR(NUMBERVALUE(CriteriTecnici!$M4173,".",","),IFERROR(NUMBERVALUE(CriteriTecnici!$M4173,",","."),0))),4)&amp;""),",",".")&amp;", "&amp;CHAR(34)&amp;"rawScore"&amp;CHAR(34)&amp;": "&amp;SUBSTITUTE(TRIM(ROUND(IFERROR(CriteriTecnici!$O4173*1,IFERROR(NUMBERVALUE(CriteriTecnici!$O4173,".",","),IFERROR(NUMBERVALUE(CriteriTecnici!$O4173,",","."),0))),4)&amp;""),",",".")&amp;CHAR(125)&amp;IF(TRUE,",",""))</f>
        <v/>
      </c>
    </row>
    <row r="4394">
      <c r="A4394" s="38">
        <f>IF(CriteriTecnici!$A4174="","","    "&amp;CHAR(123)&amp;CHAR(34)&amp;"bidderId"&amp;CHAR(34)&amp;": "&amp;CHAR(34)&amp;SUBSTITUTE(CriteriTecnici!$A4174,CHAR(34),"'")&amp;CHAR(34)&amp;", "&amp;CHAR(34)&amp;"lotId"&amp;CHAR(34)&amp;": "&amp;CHAR(34)&amp;SUBSTITUTE(CriteriTecnici!$C4174,CHAR(34),"'")&amp;CHAR(34)&amp;", "&amp;CHAR(34)&amp;"criterionId"&amp;CHAR(34)&amp;": "&amp;CHAR(34)&amp;SUBSTITUTE(CriteriTecnici!$D4174,CHAR(34),"'")&amp;CHAR(34)&amp;", "&amp;CHAR(34)&amp;"kind"&amp;CHAR(34)&amp;": "&amp;CHAR(34)&amp;SUBSTITUTE(CriteriTecnici!$F4174,CHAR(34),"'")&amp;CHAR(34)&amp;", "&amp;CHAR(34)&amp;"value"&amp;CHAR(34)&amp;": "&amp;SUBSTITUTE(TRIM(ROUND(IFERROR(CriteriTecnici!$N4174*1,IFERROR(NUMBERVALUE(CriteriTecnici!$N4174,".",","),IFERROR(NUMBERVALUE(CriteriTecnici!$N4174,",","."),0))),4)&amp;""),",",".")&amp;", "&amp;CHAR(34)&amp;"numerator"&amp;CHAR(34)&amp;": "&amp;SUBSTITUTE(TRIM(ROUND(IFERROR(CriteriTecnici!$K4174*1,IFERROR(NUMBERVALUE(CriteriTecnici!$K4174,".",","),IFERROR(NUMBERVALUE(CriteriTecnici!$K4174,",","."),0))),4)&amp;""),",",".")&amp;", "&amp;CHAR(34)&amp;"denominator"&amp;CHAR(34)&amp;": "&amp;SUBSTITUTE(TRIM(ROUND(IFERROR(CriteriTecnici!$L4174*1,IFERROR(NUMBERVALUE(CriteriTecnici!$L4174,".",","),IFERROR(NUMBERVALUE(CriteriTecnici!$L4174,",","."),0))),4)&amp;""),",",".")&amp;", "&amp;CHAR(34)&amp;"flag"&amp;CHAR(34)&amp;": "&amp;SUBSTITUTE(TRIM(ROUND(IFERROR(CriteriTecnici!$M4174*1,IFERROR(NUMBERVALUE(CriteriTecnici!$M4174,".",","),IFERROR(NUMBERVALUE(CriteriTecnici!$M4174,",","."),0))),4)&amp;""),",",".")&amp;", "&amp;CHAR(34)&amp;"rawScore"&amp;CHAR(34)&amp;": "&amp;SUBSTITUTE(TRIM(ROUND(IFERROR(CriteriTecnici!$O4174*1,IFERROR(NUMBERVALUE(CriteriTecnici!$O4174,".",","),IFERROR(NUMBERVALUE(CriteriTecnici!$O4174,",","."),0))),4)&amp;""),",",".")&amp;CHAR(125)&amp;IF(TRUE,",",""))</f>
        <v/>
      </c>
    </row>
    <row r="4395">
      <c r="A4395" s="38">
        <f>IF(CriteriTecnici!$A4175="","","    "&amp;CHAR(123)&amp;CHAR(34)&amp;"bidderId"&amp;CHAR(34)&amp;": "&amp;CHAR(34)&amp;SUBSTITUTE(CriteriTecnici!$A4175,CHAR(34),"'")&amp;CHAR(34)&amp;", "&amp;CHAR(34)&amp;"lotId"&amp;CHAR(34)&amp;": "&amp;CHAR(34)&amp;SUBSTITUTE(CriteriTecnici!$C4175,CHAR(34),"'")&amp;CHAR(34)&amp;", "&amp;CHAR(34)&amp;"criterionId"&amp;CHAR(34)&amp;": "&amp;CHAR(34)&amp;SUBSTITUTE(CriteriTecnici!$D4175,CHAR(34),"'")&amp;CHAR(34)&amp;", "&amp;CHAR(34)&amp;"kind"&amp;CHAR(34)&amp;": "&amp;CHAR(34)&amp;SUBSTITUTE(CriteriTecnici!$F4175,CHAR(34),"'")&amp;CHAR(34)&amp;", "&amp;CHAR(34)&amp;"value"&amp;CHAR(34)&amp;": "&amp;SUBSTITUTE(TRIM(ROUND(IFERROR(CriteriTecnici!$N4175*1,IFERROR(NUMBERVALUE(CriteriTecnici!$N4175,".",","),IFERROR(NUMBERVALUE(CriteriTecnici!$N4175,",","."),0))),4)&amp;""),",",".")&amp;", "&amp;CHAR(34)&amp;"numerator"&amp;CHAR(34)&amp;": "&amp;SUBSTITUTE(TRIM(ROUND(IFERROR(CriteriTecnici!$K4175*1,IFERROR(NUMBERVALUE(CriteriTecnici!$K4175,".",","),IFERROR(NUMBERVALUE(CriteriTecnici!$K4175,",","."),0))),4)&amp;""),",",".")&amp;", "&amp;CHAR(34)&amp;"denominator"&amp;CHAR(34)&amp;": "&amp;SUBSTITUTE(TRIM(ROUND(IFERROR(CriteriTecnici!$L4175*1,IFERROR(NUMBERVALUE(CriteriTecnici!$L4175,".",","),IFERROR(NUMBERVALUE(CriteriTecnici!$L4175,",","."),0))),4)&amp;""),",",".")&amp;", "&amp;CHAR(34)&amp;"flag"&amp;CHAR(34)&amp;": "&amp;SUBSTITUTE(TRIM(ROUND(IFERROR(CriteriTecnici!$M4175*1,IFERROR(NUMBERVALUE(CriteriTecnici!$M4175,".",","),IFERROR(NUMBERVALUE(CriteriTecnici!$M4175,",","."),0))),4)&amp;""),",",".")&amp;", "&amp;CHAR(34)&amp;"rawScore"&amp;CHAR(34)&amp;": "&amp;SUBSTITUTE(TRIM(ROUND(IFERROR(CriteriTecnici!$O4175*1,IFERROR(NUMBERVALUE(CriteriTecnici!$O4175,".",","),IFERROR(NUMBERVALUE(CriteriTecnici!$O4175,",","."),0))),4)&amp;""),",",".")&amp;CHAR(125)&amp;IF(TRUE,",",""))</f>
        <v/>
      </c>
    </row>
    <row r="4396">
      <c r="A4396" s="38">
        <f>IF(CriteriTecnici!$A4176="","","    "&amp;CHAR(123)&amp;CHAR(34)&amp;"bidderId"&amp;CHAR(34)&amp;": "&amp;CHAR(34)&amp;SUBSTITUTE(CriteriTecnici!$A4176,CHAR(34),"'")&amp;CHAR(34)&amp;", "&amp;CHAR(34)&amp;"lotId"&amp;CHAR(34)&amp;": "&amp;CHAR(34)&amp;SUBSTITUTE(CriteriTecnici!$C4176,CHAR(34),"'")&amp;CHAR(34)&amp;", "&amp;CHAR(34)&amp;"criterionId"&amp;CHAR(34)&amp;": "&amp;CHAR(34)&amp;SUBSTITUTE(CriteriTecnici!$D4176,CHAR(34),"'")&amp;CHAR(34)&amp;", "&amp;CHAR(34)&amp;"kind"&amp;CHAR(34)&amp;": "&amp;CHAR(34)&amp;SUBSTITUTE(CriteriTecnici!$F4176,CHAR(34),"'")&amp;CHAR(34)&amp;", "&amp;CHAR(34)&amp;"value"&amp;CHAR(34)&amp;": "&amp;SUBSTITUTE(TRIM(ROUND(IFERROR(CriteriTecnici!$N4176*1,IFERROR(NUMBERVALUE(CriteriTecnici!$N4176,".",","),IFERROR(NUMBERVALUE(CriteriTecnici!$N4176,",","."),0))),4)&amp;""),",",".")&amp;", "&amp;CHAR(34)&amp;"numerator"&amp;CHAR(34)&amp;": "&amp;SUBSTITUTE(TRIM(ROUND(IFERROR(CriteriTecnici!$K4176*1,IFERROR(NUMBERVALUE(CriteriTecnici!$K4176,".",","),IFERROR(NUMBERVALUE(CriteriTecnici!$K4176,",","."),0))),4)&amp;""),",",".")&amp;", "&amp;CHAR(34)&amp;"denominator"&amp;CHAR(34)&amp;": "&amp;SUBSTITUTE(TRIM(ROUND(IFERROR(CriteriTecnici!$L4176*1,IFERROR(NUMBERVALUE(CriteriTecnici!$L4176,".",","),IFERROR(NUMBERVALUE(CriteriTecnici!$L4176,",","."),0))),4)&amp;""),",",".")&amp;", "&amp;CHAR(34)&amp;"flag"&amp;CHAR(34)&amp;": "&amp;SUBSTITUTE(TRIM(ROUND(IFERROR(CriteriTecnici!$M4176*1,IFERROR(NUMBERVALUE(CriteriTecnici!$M4176,".",","),IFERROR(NUMBERVALUE(CriteriTecnici!$M4176,",","."),0))),4)&amp;""),",",".")&amp;", "&amp;CHAR(34)&amp;"rawScore"&amp;CHAR(34)&amp;": "&amp;SUBSTITUTE(TRIM(ROUND(IFERROR(CriteriTecnici!$O4176*1,IFERROR(NUMBERVALUE(CriteriTecnici!$O4176,".",","),IFERROR(NUMBERVALUE(CriteriTecnici!$O4176,",","."),0))),4)&amp;""),",",".")&amp;CHAR(125)&amp;IF(TRUE,",",""))</f>
        <v/>
      </c>
    </row>
    <row r="4397">
      <c r="A4397" s="38">
        <f>IF(CriteriTecnici!$A4177="","","    "&amp;CHAR(123)&amp;CHAR(34)&amp;"bidderId"&amp;CHAR(34)&amp;": "&amp;CHAR(34)&amp;SUBSTITUTE(CriteriTecnici!$A4177,CHAR(34),"'")&amp;CHAR(34)&amp;", "&amp;CHAR(34)&amp;"lotId"&amp;CHAR(34)&amp;": "&amp;CHAR(34)&amp;SUBSTITUTE(CriteriTecnici!$C4177,CHAR(34),"'")&amp;CHAR(34)&amp;", "&amp;CHAR(34)&amp;"criterionId"&amp;CHAR(34)&amp;": "&amp;CHAR(34)&amp;SUBSTITUTE(CriteriTecnici!$D4177,CHAR(34),"'")&amp;CHAR(34)&amp;", "&amp;CHAR(34)&amp;"kind"&amp;CHAR(34)&amp;": "&amp;CHAR(34)&amp;SUBSTITUTE(CriteriTecnici!$F4177,CHAR(34),"'")&amp;CHAR(34)&amp;", "&amp;CHAR(34)&amp;"value"&amp;CHAR(34)&amp;": "&amp;SUBSTITUTE(TRIM(ROUND(IFERROR(CriteriTecnici!$N4177*1,IFERROR(NUMBERVALUE(CriteriTecnici!$N4177,".",","),IFERROR(NUMBERVALUE(CriteriTecnici!$N4177,",","."),0))),4)&amp;""),",",".")&amp;", "&amp;CHAR(34)&amp;"numerator"&amp;CHAR(34)&amp;": "&amp;SUBSTITUTE(TRIM(ROUND(IFERROR(CriteriTecnici!$K4177*1,IFERROR(NUMBERVALUE(CriteriTecnici!$K4177,".",","),IFERROR(NUMBERVALUE(CriteriTecnici!$K4177,",","."),0))),4)&amp;""),",",".")&amp;", "&amp;CHAR(34)&amp;"denominator"&amp;CHAR(34)&amp;": "&amp;SUBSTITUTE(TRIM(ROUND(IFERROR(CriteriTecnici!$L4177*1,IFERROR(NUMBERVALUE(CriteriTecnici!$L4177,".",","),IFERROR(NUMBERVALUE(CriteriTecnici!$L4177,",","."),0))),4)&amp;""),",",".")&amp;", "&amp;CHAR(34)&amp;"flag"&amp;CHAR(34)&amp;": "&amp;SUBSTITUTE(TRIM(ROUND(IFERROR(CriteriTecnici!$M4177*1,IFERROR(NUMBERVALUE(CriteriTecnici!$M4177,".",","),IFERROR(NUMBERVALUE(CriteriTecnici!$M4177,",","."),0))),4)&amp;""),",",".")&amp;", "&amp;CHAR(34)&amp;"rawScore"&amp;CHAR(34)&amp;": "&amp;SUBSTITUTE(TRIM(ROUND(IFERROR(CriteriTecnici!$O4177*1,IFERROR(NUMBERVALUE(CriteriTecnici!$O4177,".",","),IFERROR(NUMBERVALUE(CriteriTecnici!$O4177,",","."),0))),4)&amp;""),",",".")&amp;CHAR(125)&amp;IF(TRUE,",",""))</f>
        <v/>
      </c>
    </row>
    <row r="4398">
      <c r="A4398" s="38">
        <f>IF(CriteriTecnici!$A4178="","","    "&amp;CHAR(123)&amp;CHAR(34)&amp;"bidderId"&amp;CHAR(34)&amp;": "&amp;CHAR(34)&amp;SUBSTITUTE(CriteriTecnici!$A4178,CHAR(34),"'")&amp;CHAR(34)&amp;", "&amp;CHAR(34)&amp;"lotId"&amp;CHAR(34)&amp;": "&amp;CHAR(34)&amp;SUBSTITUTE(CriteriTecnici!$C4178,CHAR(34),"'")&amp;CHAR(34)&amp;", "&amp;CHAR(34)&amp;"criterionId"&amp;CHAR(34)&amp;": "&amp;CHAR(34)&amp;SUBSTITUTE(CriteriTecnici!$D4178,CHAR(34),"'")&amp;CHAR(34)&amp;", "&amp;CHAR(34)&amp;"kind"&amp;CHAR(34)&amp;": "&amp;CHAR(34)&amp;SUBSTITUTE(CriteriTecnici!$F4178,CHAR(34),"'")&amp;CHAR(34)&amp;", "&amp;CHAR(34)&amp;"value"&amp;CHAR(34)&amp;": "&amp;SUBSTITUTE(TRIM(ROUND(IFERROR(CriteriTecnici!$N4178*1,IFERROR(NUMBERVALUE(CriteriTecnici!$N4178,".",","),IFERROR(NUMBERVALUE(CriteriTecnici!$N4178,",","."),0))),4)&amp;""),",",".")&amp;", "&amp;CHAR(34)&amp;"numerator"&amp;CHAR(34)&amp;": "&amp;SUBSTITUTE(TRIM(ROUND(IFERROR(CriteriTecnici!$K4178*1,IFERROR(NUMBERVALUE(CriteriTecnici!$K4178,".",","),IFERROR(NUMBERVALUE(CriteriTecnici!$K4178,",","."),0))),4)&amp;""),",",".")&amp;", "&amp;CHAR(34)&amp;"denominator"&amp;CHAR(34)&amp;": "&amp;SUBSTITUTE(TRIM(ROUND(IFERROR(CriteriTecnici!$L4178*1,IFERROR(NUMBERVALUE(CriteriTecnici!$L4178,".",","),IFERROR(NUMBERVALUE(CriteriTecnici!$L4178,",","."),0))),4)&amp;""),",",".")&amp;", "&amp;CHAR(34)&amp;"flag"&amp;CHAR(34)&amp;": "&amp;SUBSTITUTE(TRIM(ROUND(IFERROR(CriteriTecnici!$M4178*1,IFERROR(NUMBERVALUE(CriteriTecnici!$M4178,".",","),IFERROR(NUMBERVALUE(CriteriTecnici!$M4178,",","."),0))),4)&amp;""),",",".")&amp;", "&amp;CHAR(34)&amp;"rawScore"&amp;CHAR(34)&amp;": "&amp;SUBSTITUTE(TRIM(ROUND(IFERROR(CriteriTecnici!$O4178*1,IFERROR(NUMBERVALUE(CriteriTecnici!$O4178,".",","),IFERROR(NUMBERVALUE(CriteriTecnici!$O4178,",","."),0))),4)&amp;""),",",".")&amp;CHAR(125)&amp;IF(TRUE,",",""))</f>
        <v/>
      </c>
    </row>
    <row r="4399">
      <c r="A4399" s="38">
        <f>IF(CriteriTecnici!$A4179="","","    "&amp;CHAR(123)&amp;CHAR(34)&amp;"bidderId"&amp;CHAR(34)&amp;": "&amp;CHAR(34)&amp;SUBSTITUTE(CriteriTecnici!$A4179,CHAR(34),"'")&amp;CHAR(34)&amp;", "&amp;CHAR(34)&amp;"lotId"&amp;CHAR(34)&amp;": "&amp;CHAR(34)&amp;SUBSTITUTE(CriteriTecnici!$C4179,CHAR(34),"'")&amp;CHAR(34)&amp;", "&amp;CHAR(34)&amp;"criterionId"&amp;CHAR(34)&amp;": "&amp;CHAR(34)&amp;SUBSTITUTE(CriteriTecnici!$D4179,CHAR(34),"'")&amp;CHAR(34)&amp;", "&amp;CHAR(34)&amp;"kind"&amp;CHAR(34)&amp;": "&amp;CHAR(34)&amp;SUBSTITUTE(CriteriTecnici!$F4179,CHAR(34),"'")&amp;CHAR(34)&amp;", "&amp;CHAR(34)&amp;"value"&amp;CHAR(34)&amp;": "&amp;SUBSTITUTE(TRIM(ROUND(IFERROR(CriteriTecnici!$N4179*1,IFERROR(NUMBERVALUE(CriteriTecnici!$N4179,".",","),IFERROR(NUMBERVALUE(CriteriTecnici!$N4179,",","."),0))),4)&amp;""),",",".")&amp;", "&amp;CHAR(34)&amp;"numerator"&amp;CHAR(34)&amp;": "&amp;SUBSTITUTE(TRIM(ROUND(IFERROR(CriteriTecnici!$K4179*1,IFERROR(NUMBERVALUE(CriteriTecnici!$K4179,".",","),IFERROR(NUMBERVALUE(CriteriTecnici!$K4179,",","."),0))),4)&amp;""),",",".")&amp;", "&amp;CHAR(34)&amp;"denominator"&amp;CHAR(34)&amp;": "&amp;SUBSTITUTE(TRIM(ROUND(IFERROR(CriteriTecnici!$L4179*1,IFERROR(NUMBERVALUE(CriteriTecnici!$L4179,".",","),IFERROR(NUMBERVALUE(CriteriTecnici!$L4179,",","."),0))),4)&amp;""),",",".")&amp;", "&amp;CHAR(34)&amp;"flag"&amp;CHAR(34)&amp;": "&amp;SUBSTITUTE(TRIM(ROUND(IFERROR(CriteriTecnici!$M4179*1,IFERROR(NUMBERVALUE(CriteriTecnici!$M4179,".",","),IFERROR(NUMBERVALUE(CriteriTecnici!$M4179,",","."),0))),4)&amp;""),",",".")&amp;", "&amp;CHAR(34)&amp;"rawScore"&amp;CHAR(34)&amp;": "&amp;SUBSTITUTE(TRIM(ROUND(IFERROR(CriteriTecnici!$O4179*1,IFERROR(NUMBERVALUE(CriteriTecnici!$O4179,".",","),IFERROR(NUMBERVALUE(CriteriTecnici!$O4179,",","."),0))),4)&amp;""),",",".")&amp;CHAR(125)&amp;IF(TRUE,",",""))</f>
        <v/>
      </c>
    </row>
    <row r="4400">
      <c r="A4400" s="38">
        <f>IF(CriteriTecnici!$A4180="","","    "&amp;CHAR(123)&amp;CHAR(34)&amp;"bidderId"&amp;CHAR(34)&amp;": "&amp;CHAR(34)&amp;SUBSTITUTE(CriteriTecnici!$A4180,CHAR(34),"'")&amp;CHAR(34)&amp;", "&amp;CHAR(34)&amp;"lotId"&amp;CHAR(34)&amp;": "&amp;CHAR(34)&amp;SUBSTITUTE(CriteriTecnici!$C4180,CHAR(34),"'")&amp;CHAR(34)&amp;", "&amp;CHAR(34)&amp;"criterionId"&amp;CHAR(34)&amp;": "&amp;CHAR(34)&amp;SUBSTITUTE(CriteriTecnici!$D4180,CHAR(34),"'")&amp;CHAR(34)&amp;", "&amp;CHAR(34)&amp;"kind"&amp;CHAR(34)&amp;": "&amp;CHAR(34)&amp;SUBSTITUTE(CriteriTecnici!$F4180,CHAR(34),"'")&amp;CHAR(34)&amp;", "&amp;CHAR(34)&amp;"value"&amp;CHAR(34)&amp;": "&amp;SUBSTITUTE(TRIM(ROUND(IFERROR(CriteriTecnici!$N4180*1,IFERROR(NUMBERVALUE(CriteriTecnici!$N4180,".",","),IFERROR(NUMBERVALUE(CriteriTecnici!$N4180,",","."),0))),4)&amp;""),",",".")&amp;", "&amp;CHAR(34)&amp;"numerator"&amp;CHAR(34)&amp;": "&amp;SUBSTITUTE(TRIM(ROUND(IFERROR(CriteriTecnici!$K4180*1,IFERROR(NUMBERVALUE(CriteriTecnici!$K4180,".",","),IFERROR(NUMBERVALUE(CriteriTecnici!$K4180,",","."),0))),4)&amp;""),",",".")&amp;", "&amp;CHAR(34)&amp;"denominator"&amp;CHAR(34)&amp;": "&amp;SUBSTITUTE(TRIM(ROUND(IFERROR(CriteriTecnici!$L4180*1,IFERROR(NUMBERVALUE(CriteriTecnici!$L4180,".",","),IFERROR(NUMBERVALUE(CriteriTecnici!$L4180,",","."),0))),4)&amp;""),",",".")&amp;", "&amp;CHAR(34)&amp;"flag"&amp;CHAR(34)&amp;": "&amp;SUBSTITUTE(TRIM(ROUND(IFERROR(CriteriTecnici!$M4180*1,IFERROR(NUMBERVALUE(CriteriTecnici!$M4180,".",","),IFERROR(NUMBERVALUE(CriteriTecnici!$M4180,",","."),0))),4)&amp;""),",",".")&amp;", "&amp;CHAR(34)&amp;"rawScore"&amp;CHAR(34)&amp;": "&amp;SUBSTITUTE(TRIM(ROUND(IFERROR(CriteriTecnici!$O4180*1,IFERROR(NUMBERVALUE(CriteriTecnici!$O4180,".",","),IFERROR(NUMBERVALUE(CriteriTecnici!$O4180,",","."),0))),4)&amp;""),",",".")&amp;CHAR(125)&amp;IF(TRUE,",",""))</f>
        <v/>
      </c>
    </row>
    <row r="4401">
      <c r="A4401" s="38">
        <f>IF(CriteriTecnici!$A4181="","","    "&amp;CHAR(123)&amp;CHAR(34)&amp;"bidderId"&amp;CHAR(34)&amp;": "&amp;CHAR(34)&amp;SUBSTITUTE(CriteriTecnici!$A4181,CHAR(34),"'")&amp;CHAR(34)&amp;", "&amp;CHAR(34)&amp;"lotId"&amp;CHAR(34)&amp;": "&amp;CHAR(34)&amp;SUBSTITUTE(CriteriTecnici!$C4181,CHAR(34),"'")&amp;CHAR(34)&amp;", "&amp;CHAR(34)&amp;"criterionId"&amp;CHAR(34)&amp;": "&amp;CHAR(34)&amp;SUBSTITUTE(CriteriTecnici!$D4181,CHAR(34),"'")&amp;CHAR(34)&amp;", "&amp;CHAR(34)&amp;"kind"&amp;CHAR(34)&amp;": "&amp;CHAR(34)&amp;SUBSTITUTE(CriteriTecnici!$F4181,CHAR(34),"'")&amp;CHAR(34)&amp;", "&amp;CHAR(34)&amp;"value"&amp;CHAR(34)&amp;": "&amp;SUBSTITUTE(TRIM(ROUND(IFERROR(CriteriTecnici!$N4181*1,IFERROR(NUMBERVALUE(CriteriTecnici!$N4181,".",","),IFERROR(NUMBERVALUE(CriteriTecnici!$N4181,",","."),0))),4)&amp;""),",",".")&amp;", "&amp;CHAR(34)&amp;"numerator"&amp;CHAR(34)&amp;": "&amp;SUBSTITUTE(TRIM(ROUND(IFERROR(CriteriTecnici!$K4181*1,IFERROR(NUMBERVALUE(CriteriTecnici!$K4181,".",","),IFERROR(NUMBERVALUE(CriteriTecnici!$K4181,",","."),0))),4)&amp;""),",",".")&amp;", "&amp;CHAR(34)&amp;"denominator"&amp;CHAR(34)&amp;": "&amp;SUBSTITUTE(TRIM(ROUND(IFERROR(CriteriTecnici!$L4181*1,IFERROR(NUMBERVALUE(CriteriTecnici!$L4181,".",","),IFERROR(NUMBERVALUE(CriteriTecnici!$L4181,",","."),0))),4)&amp;""),",",".")&amp;", "&amp;CHAR(34)&amp;"flag"&amp;CHAR(34)&amp;": "&amp;SUBSTITUTE(TRIM(ROUND(IFERROR(CriteriTecnici!$M4181*1,IFERROR(NUMBERVALUE(CriteriTecnici!$M4181,".",","),IFERROR(NUMBERVALUE(CriteriTecnici!$M4181,",","."),0))),4)&amp;""),",",".")&amp;", "&amp;CHAR(34)&amp;"rawScore"&amp;CHAR(34)&amp;": "&amp;SUBSTITUTE(TRIM(ROUND(IFERROR(CriteriTecnici!$O4181*1,IFERROR(NUMBERVALUE(CriteriTecnici!$O4181,".",","),IFERROR(NUMBERVALUE(CriteriTecnici!$O4181,",","."),0))),4)&amp;""),",",".")&amp;CHAR(125)&amp;IF(TRUE,",",""))</f>
        <v/>
      </c>
    </row>
    <row r="4402">
      <c r="A4402" s="38">
        <f>IF(CriteriTecnici!$A4182="","","    "&amp;CHAR(123)&amp;CHAR(34)&amp;"bidderId"&amp;CHAR(34)&amp;": "&amp;CHAR(34)&amp;SUBSTITUTE(CriteriTecnici!$A4182,CHAR(34),"'")&amp;CHAR(34)&amp;", "&amp;CHAR(34)&amp;"lotId"&amp;CHAR(34)&amp;": "&amp;CHAR(34)&amp;SUBSTITUTE(CriteriTecnici!$C4182,CHAR(34),"'")&amp;CHAR(34)&amp;", "&amp;CHAR(34)&amp;"criterionId"&amp;CHAR(34)&amp;": "&amp;CHAR(34)&amp;SUBSTITUTE(CriteriTecnici!$D4182,CHAR(34),"'")&amp;CHAR(34)&amp;", "&amp;CHAR(34)&amp;"kind"&amp;CHAR(34)&amp;": "&amp;CHAR(34)&amp;SUBSTITUTE(CriteriTecnici!$F4182,CHAR(34),"'")&amp;CHAR(34)&amp;", "&amp;CHAR(34)&amp;"value"&amp;CHAR(34)&amp;": "&amp;SUBSTITUTE(TRIM(ROUND(IFERROR(CriteriTecnici!$N4182*1,IFERROR(NUMBERVALUE(CriteriTecnici!$N4182,".",","),IFERROR(NUMBERVALUE(CriteriTecnici!$N4182,",","."),0))),4)&amp;""),",",".")&amp;", "&amp;CHAR(34)&amp;"numerator"&amp;CHAR(34)&amp;": "&amp;SUBSTITUTE(TRIM(ROUND(IFERROR(CriteriTecnici!$K4182*1,IFERROR(NUMBERVALUE(CriteriTecnici!$K4182,".",","),IFERROR(NUMBERVALUE(CriteriTecnici!$K4182,",","."),0))),4)&amp;""),",",".")&amp;", "&amp;CHAR(34)&amp;"denominator"&amp;CHAR(34)&amp;": "&amp;SUBSTITUTE(TRIM(ROUND(IFERROR(CriteriTecnici!$L4182*1,IFERROR(NUMBERVALUE(CriteriTecnici!$L4182,".",","),IFERROR(NUMBERVALUE(CriteriTecnici!$L4182,",","."),0))),4)&amp;""),",",".")&amp;", "&amp;CHAR(34)&amp;"flag"&amp;CHAR(34)&amp;": "&amp;SUBSTITUTE(TRIM(ROUND(IFERROR(CriteriTecnici!$M4182*1,IFERROR(NUMBERVALUE(CriteriTecnici!$M4182,".",","),IFERROR(NUMBERVALUE(CriteriTecnici!$M4182,",","."),0))),4)&amp;""),",",".")&amp;", "&amp;CHAR(34)&amp;"rawScore"&amp;CHAR(34)&amp;": "&amp;SUBSTITUTE(TRIM(ROUND(IFERROR(CriteriTecnici!$O4182*1,IFERROR(NUMBERVALUE(CriteriTecnici!$O4182,".",","),IFERROR(NUMBERVALUE(CriteriTecnici!$O4182,",","."),0))),4)&amp;""),",",".")&amp;CHAR(125)&amp;IF(TRUE,",",""))</f>
        <v/>
      </c>
    </row>
    <row r="4403">
      <c r="A4403" s="38">
        <f>IF(CriteriTecnici!$A4183="","","    "&amp;CHAR(123)&amp;CHAR(34)&amp;"bidderId"&amp;CHAR(34)&amp;": "&amp;CHAR(34)&amp;SUBSTITUTE(CriteriTecnici!$A4183,CHAR(34),"'")&amp;CHAR(34)&amp;", "&amp;CHAR(34)&amp;"lotId"&amp;CHAR(34)&amp;": "&amp;CHAR(34)&amp;SUBSTITUTE(CriteriTecnici!$C4183,CHAR(34),"'")&amp;CHAR(34)&amp;", "&amp;CHAR(34)&amp;"criterionId"&amp;CHAR(34)&amp;": "&amp;CHAR(34)&amp;SUBSTITUTE(CriteriTecnici!$D4183,CHAR(34),"'")&amp;CHAR(34)&amp;", "&amp;CHAR(34)&amp;"kind"&amp;CHAR(34)&amp;": "&amp;CHAR(34)&amp;SUBSTITUTE(CriteriTecnici!$F4183,CHAR(34),"'")&amp;CHAR(34)&amp;", "&amp;CHAR(34)&amp;"value"&amp;CHAR(34)&amp;": "&amp;SUBSTITUTE(TRIM(ROUND(IFERROR(CriteriTecnici!$N4183*1,IFERROR(NUMBERVALUE(CriteriTecnici!$N4183,".",","),IFERROR(NUMBERVALUE(CriteriTecnici!$N4183,",","."),0))),4)&amp;""),",",".")&amp;", "&amp;CHAR(34)&amp;"numerator"&amp;CHAR(34)&amp;": "&amp;SUBSTITUTE(TRIM(ROUND(IFERROR(CriteriTecnici!$K4183*1,IFERROR(NUMBERVALUE(CriteriTecnici!$K4183,".",","),IFERROR(NUMBERVALUE(CriteriTecnici!$K4183,",","."),0))),4)&amp;""),",",".")&amp;", "&amp;CHAR(34)&amp;"denominator"&amp;CHAR(34)&amp;": "&amp;SUBSTITUTE(TRIM(ROUND(IFERROR(CriteriTecnici!$L4183*1,IFERROR(NUMBERVALUE(CriteriTecnici!$L4183,".",","),IFERROR(NUMBERVALUE(CriteriTecnici!$L4183,",","."),0))),4)&amp;""),",",".")&amp;", "&amp;CHAR(34)&amp;"flag"&amp;CHAR(34)&amp;": "&amp;SUBSTITUTE(TRIM(ROUND(IFERROR(CriteriTecnici!$M4183*1,IFERROR(NUMBERVALUE(CriteriTecnici!$M4183,".",","),IFERROR(NUMBERVALUE(CriteriTecnici!$M4183,",","."),0))),4)&amp;""),",",".")&amp;", "&amp;CHAR(34)&amp;"rawScore"&amp;CHAR(34)&amp;": "&amp;SUBSTITUTE(TRIM(ROUND(IFERROR(CriteriTecnici!$O4183*1,IFERROR(NUMBERVALUE(CriteriTecnici!$O4183,".",","),IFERROR(NUMBERVALUE(CriteriTecnici!$O4183,",","."),0))),4)&amp;""),",",".")&amp;CHAR(125)&amp;IF(TRUE,",",""))</f>
        <v/>
      </c>
    </row>
    <row r="4404">
      <c r="A4404" s="38">
        <f>IF(CriteriTecnici!$A4184="","","    "&amp;CHAR(123)&amp;CHAR(34)&amp;"bidderId"&amp;CHAR(34)&amp;": "&amp;CHAR(34)&amp;SUBSTITUTE(CriteriTecnici!$A4184,CHAR(34),"'")&amp;CHAR(34)&amp;", "&amp;CHAR(34)&amp;"lotId"&amp;CHAR(34)&amp;": "&amp;CHAR(34)&amp;SUBSTITUTE(CriteriTecnici!$C4184,CHAR(34),"'")&amp;CHAR(34)&amp;", "&amp;CHAR(34)&amp;"criterionId"&amp;CHAR(34)&amp;": "&amp;CHAR(34)&amp;SUBSTITUTE(CriteriTecnici!$D4184,CHAR(34),"'")&amp;CHAR(34)&amp;", "&amp;CHAR(34)&amp;"kind"&amp;CHAR(34)&amp;": "&amp;CHAR(34)&amp;SUBSTITUTE(CriteriTecnici!$F4184,CHAR(34),"'")&amp;CHAR(34)&amp;", "&amp;CHAR(34)&amp;"value"&amp;CHAR(34)&amp;": "&amp;SUBSTITUTE(TRIM(ROUND(IFERROR(CriteriTecnici!$N4184*1,IFERROR(NUMBERVALUE(CriteriTecnici!$N4184,".",","),IFERROR(NUMBERVALUE(CriteriTecnici!$N4184,",","."),0))),4)&amp;""),",",".")&amp;", "&amp;CHAR(34)&amp;"numerator"&amp;CHAR(34)&amp;": "&amp;SUBSTITUTE(TRIM(ROUND(IFERROR(CriteriTecnici!$K4184*1,IFERROR(NUMBERVALUE(CriteriTecnici!$K4184,".",","),IFERROR(NUMBERVALUE(CriteriTecnici!$K4184,",","."),0))),4)&amp;""),",",".")&amp;", "&amp;CHAR(34)&amp;"denominator"&amp;CHAR(34)&amp;": "&amp;SUBSTITUTE(TRIM(ROUND(IFERROR(CriteriTecnici!$L4184*1,IFERROR(NUMBERVALUE(CriteriTecnici!$L4184,".",","),IFERROR(NUMBERVALUE(CriteriTecnici!$L4184,",","."),0))),4)&amp;""),",",".")&amp;", "&amp;CHAR(34)&amp;"flag"&amp;CHAR(34)&amp;": "&amp;SUBSTITUTE(TRIM(ROUND(IFERROR(CriteriTecnici!$M4184*1,IFERROR(NUMBERVALUE(CriteriTecnici!$M4184,".",","),IFERROR(NUMBERVALUE(CriteriTecnici!$M4184,",","."),0))),4)&amp;""),",",".")&amp;", "&amp;CHAR(34)&amp;"rawScore"&amp;CHAR(34)&amp;": "&amp;SUBSTITUTE(TRIM(ROUND(IFERROR(CriteriTecnici!$O4184*1,IFERROR(NUMBERVALUE(CriteriTecnici!$O4184,".",","),IFERROR(NUMBERVALUE(CriteriTecnici!$O4184,",","."),0))),4)&amp;""),",",".")&amp;CHAR(125)&amp;IF(TRUE,",",""))</f>
        <v/>
      </c>
    </row>
    <row r="4405">
      <c r="A4405" s="38">
        <f>IF(CriteriTecnici!$A4185="","","    "&amp;CHAR(123)&amp;CHAR(34)&amp;"bidderId"&amp;CHAR(34)&amp;": "&amp;CHAR(34)&amp;SUBSTITUTE(CriteriTecnici!$A4185,CHAR(34),"'")&amp;CHAR(34)&amp;", "&amp;CHAR(34)&amp;"lotId"&amp;CHAR(34)&amp;": "&amp;CHAR(34)&amp;SUBSTITUTE(CriteriTecnici!$C4185,CHAR(34),"'")&amp;CHAR(34)&amp;", "&amp;CHAR(34)&amp;"criterionId"&amp;CHAR(34)&amp;": "&amp;CHAR(34)&amp;SUBSTITUTE(CriteriTecnici!$D4185,CHAR(34),"'")&amp;CHAR(34)&amp;", "&amp;CHAR(34)&amp;"kind"&amp;CHAR(34)&amp;": "&amp;CHAR(34)&amp;SUBSTITUTE(CriteriTecnici!$F4185,CHAR(34),"'")&amp;CHAR(34)&amp;", "&amp;CHAR(34)&amp;"value"&amp;CHAR(34)&amp;": "&amp;SUBSTITUTE(TRIM(ROUND(IFERROR(CriteriTecnici!$N4185*1,IFERROR(NUMBERVALUE(CriteriTecnici!$N4185,".",","),IFERROR(NUMBERVALUE(CriteriTecnici!$N4185,",","."),0))),4)&amp;""),",",".")&amp;", "&amp;CHAR(34)&amp;"numerator"&amp;CHAR(34)&amp;": "&amp;SUBSTITUTE(TRIM(ROUND(IFERROR(CriteriTecnici!$K4185*1,IFERROR(NUMBERVALUE(CriteriTecnici!$K4185,".",","),IFERROR(NUMBERVALUE(CriteriTecnici!$K4185,",","."),0))),4)&amp;""),",",".")&amp;", "&amp;CHAR(34)&amp;"denominator"&amp;CHAR(34)&amp;": "&amp;SUBSTITUTE(TRIM(ROUND(IFERROR(CriteriTecnici!$L4185*1,IFERROR(NUMBERVALUE(CriteriTecnici!$L4185,".",","),IFERROR(NUMBERVALUE(CriteriTecnici!$L4185,",","."),0))),4)&amp;""),",",".")&amp;", "&amp;CHAR(34)&amp;"flag"&amp;CHAR(34)&amp;": "&amp;SUBSTITUTE(TRIM(ROUND(IFERROR(CriteriTecnici!$M4185*1,IFERROR(NUMBERVALUE(CriteriTecnici!$M4185,".",","),IFERROR(NUMBERVALUE(CriteriTecnici!$M4185,",","."),0))),4)&amp;""),",",".")&amp;", "&amp;CHAR(34)&amp;"rawScore"&amp;CHAR(34)&amp;": "&amp;SUBSTITUTE(TRIM(ROUND(IFERROR(CriteriTecnici!$O4185*1,IFERROR(NUMBERVALUE(CriteriTecnici!$O4185,".",","),IFERROR(NUMBERVALUE(CriteriTecnici!$O4185,",","."),0))),4)&amp;""),",",".")&amp;CHAR(125)&amp;IF(TRUE,",",""))</f>
        <v/>
      </c>
    </row>
    <row r="4406">
      <c r="A4406" s="38">
        <f>IF(CriteriTecnici!$A4186="","","    "&amp;CHAR(123)&amp;CHAR(34)&amp;"bidderId"&amp;CHAR(34)&amp;": "&amp;CHAR(34)&amp;SUBSTITUTE(CriteriTecnici!$A4186,CHAR(34),"'")&amp;CHAR(34)&amp;", "&amp;CHAR(34)&amp;"lotId"&amp;CHAR(34)&amp;": "&amp;CHAR(34)&amp;SUBSTITUTE(CriteriTecnici!$C4186,CHAR(34),"'")&amp;CHAR(34)&amp;", "&amp;CHAR(34)&amp;"criterionId"&amp;CHAR(34)&amp;": "&amp;CHAR(34)&amp;SUBSTITUTE(CriteriTecnici!$D4186,CHAR(34),"'")&amp;CHAR(34)&amp;", "&amp;CHAR(34)&amp;"kind"&amp;CHAR(34)&amp;": "&amp;CHAR(34)&amp;SUBSTITUTE(CriteriTecnici!$F4186,CHAR(34),"'")&amp;CHAR(34)&amp;", "&amp;CHAR(34)&amp;"value"&amp;CHAR(34)&amp;": "&amp;SUBSTITUTE(TRIM(ROUND(IFERROR(CriteriTecnici!$N4186*1,IFERROR(NUMBERVALUE(CriteriTecnici!$N4186,".",","),IFERROR(NUMBERVALUE(CriteriTecnici!$N4186,",","."),0))),4)&amp;""),",",".")&amp;", "&amp;CHAR(34)&amp;"numerator"&amp;CHAR(34)&amp;": "&amp;SUBSTITUTE(TRIM(ROUND(IFERROR(CriteriTecnici!$K4186*1,IFERROR(NUMBERVALUE(CriteriTecnici!$K4186,".",","),IFERROR(NUMBERVALUE(CriteriTecnici!$K4186,",","."),0))),4)&amp;""),",",".")&amp;", "&amp;CHAR(34)&amp;"denominator"&amp;CHAR(34)&amp;": "&amp;SUBSTITUTE(TRIM(ROUND(IFERROR(CriteriTecnici!$L4186*1,IFERROR(NUMBERVALUE(CriteriTecnici!$L4186,".",","),IFERROR(NUMBERVALUE(CriteriTecnici!$L4186,",","."),0))),4)&amp;""),",",".")&amp;", "&amp;CHAR(34)&amp;"flag"&amp;CHAR(34)&amp;": "&amp;SUBSTITUTE(TRIM(ROUND(IFERROR(CriteriTecnici!$M4186*1,IFERROR(NUMBERVALUE(CriteriTecnici!$M4186,".",","),IFERROR(NUMBERVALUE(CriteriTecnici!$M4186,",","."),0))),4)&amp;""),",",".")&amp;", "&amp;CHAR(34)&amp;"rawScore"&amp;CHAR(34)&amp;": "&amp;SUBSTITUTE(TRIM(ROUND(IFERROR(CriteriTecnici!$O4186*1,IFERROR(NUMBERVALUE(CriteriTecnici!$O4186,".",","),IFERROR(NUMBERVALUE(CriteriTecnici!$O4186,",","."),0))),4)&amp;""),",",".")&amp;CHAR(125)&amp;IF(TRUE,",",""))</f>
        <v/>
      </c>
    </row>
    <row r="4407">
      <c r="A4407" s="38">
        <f>IF(CriteriTecnici!$A4187="","","    "&amp;CHAR(123)&amp;CHAR(34)&amp;"bidderId"&amp;CHAR(34)&amp;": "&amp;CHAR(34)&amp;SUBSTITUTE(CriteriTecnici!$A4187,CHAR(34),"'")&amp;CHAR(34)&amp;", "&amp;CHAR(34)&amp;"lotId"&amp;CHAR(34)&amp;": "&amp;CHAR(34)&amp;SUBSTITUTE(CriteriTecnici!$C4187,CHAR(34),"'")&amp;CHAR(34)&amp;", "&amp;CHAR(34)&amp;"criterionId"&amp;CHAR(34)&amp;": "&amp;CHAR(34)&amp;SUBSTITUTE(CriteriTecnici!$D4187,CHAR(34),"'")&amp;CHAR(34)&amp;", "&amp;CHAR(34)&amp;"kind"&amp;CHAR(34)&amp;": "&amp;CHAR(34)&amp;SUBSTITUTE(CriteriTecnici!$F4187,CHAR(34),"'")&amp;CHAR(34)&amp;", "&amp;CHAR(34)&amp;"value"&amp;CHAR(34)&amp;": "&amp;SUBSTITUTE(TRIM(ROUND(IFERROR(CriteriTecnici!$N4187*1,IFERROR(NUMBERVALUE(CriteriTecnici!$N4187,".",","),IFERROR(NUMBERVALUE(CriteriTecnici!$N4187,",","."),0))),4)&amp;""),",",".")&amp;", "&amp;CHAR(34)&amp;"numerator"&amp;CHAR(34)&amp;": "&amp;SUBSTITUTE(TRIM(ROUND(IFERROR(CriteriTecnici!$K4187*1,IFERROR(NUMBERVALUE(CriteriTecnici!$K4187,".",","),IFERROR(NUMBERVALUE(CriteriTecnici!$K4187,",","."),0))),4)&amp;""),",",".")&amp;", "&amp;CHAR(34)&amp;"denominator"&amp;CHAR(34)&amp;": "&amp;SUBSTITUTE(TRIM(ROUND(IFERROR(CriteriTecnici!$L4187*1,IFERROR(NUMBERVALUE(CriteriTecnici!$L4187,".",","),IFERROR(NUMBERVALUE(CriteriTecnici!$L4187,",","."),0))),4)&amp;""),",",".")&amp;", "&amp;CHAR(34)&amp;"flag"&amp;CHAR(34)&amp;": "&amp;SUBSTITUTE(TRIM(ROUND(IFERROR(CriteriTecnici!$M4187*1,IFERROR(NUMBERVALUE(CriteriTecnici!$M4187,".",","),IFERROR(NUMBERVALUE(CriteriTecnici!$M4187,",","."),0))),4)&amp;""),",",".")&amp;", "&amp;CHAR(34)&amp;"rawScore"&amp;CHAR(34)&amp;": "&amp;SUBSTITUTE(TRIM(ROUND(IFERROR(CriteriTecnici!$O4187*1,IFERROR(NUMBERVALUE(CriteriTecnici!$O4187,".",","),IFERROR(NUMBERVALUE(CriteriTecnici!$O4187,",","."),0))),4)&amp;""),",",".")&amp;CHAR(125)&amp;IF(TRUE,",",""))</f>
        <v/>
      </c>
    </row>
    <row r="4408">
      <c r="A4408" s="38">
        <f>IF(CriteriTecnici!$A4188="","","    "&amp;CHAR(123)&amp;CHAR(34)&amp;"bidderId"&amp;CHAR(34)&amp;": "&amp;CHAR(34)&amp;SUBSTITUTE(CriteriTecnici!$A4188,CHAR(34),"'")&amp;CHAR(34)&amp;", "&amp;CHAR(34)&amp;"lotId"&amp;CHAR(34)&amp;": "&amp;CHAR(34)&amp;SUBSTITUTE(CriteriTecnici!$C4188,CHAR(34),"'")&amp;CHAR(34)&amp;", "&amp;CHAR(34)&amp;"criterionId"&amp;CHAR(34)&amp;": "&amp;CHAR(34)&amp;SUBSTITUTE(CriteriTecnici!$D4188,CHAR(34),"'")&amp;CHAR(34)&amp;", "&amp;CHAR(34)&amp;"kind"&amp;CHAR(34)&amp;": "&amp;CHAR(34)&amp;SUBSTITUTE(CriteriTecnici!$F4188,CHAR(34),"'")&amp;CHAR(34)&amp;", "&amp;CHAR(34)&amp;"value"&amp;CHAR(34)&amp;": "&amp;SUBSTITUTE(TRIM(ROUND(IFERROR(CriteriTecnici!$N4188*1,IFERROR(NUMBERVALUE(CriteriTecnici!$N4188,".",","),IFERROR(NUMBERVALUE(CriteriTecnici!$N4188,",","."),0))),4)&amp;""),",",".")&amp;", "&amp;CHAR(34)&amp;"numerator"&amp;CHAR(34)&amp;": "&amp;SUBSTITUTE(TRIM(ROUND(IFERROR(CriteriTecnici!$K4188*1,IFERROR(NUMBERVALUE(CriteriTecnici!$K4188,".",","),IFERROR(NUMBERVALUE(CriteriTecnici!$K4188,",","."),0))),4)&amp;""),",",".")&amp;", "&amp;CHAR(34)&amp;"denominator"&amp;CHAR(34)&amp;": "&amp;SUBSTITUTE(TRIM(ROUND(IFERROR(CriteriTecnici!$L4188*1,IFERROR(NUMBERVALUE(CriteriTecnici!$L4188,".",","),IFERROR(NUMBERVALUE(CriteriTecnici!$L4188,",","."),0))),4)&amp;""),",",".")&amp;", "&amp;CHAR(34)&amp;"flag"&amp;CHAR(34)&amp;": "&amp;SUBSTITUTE(TRIM(ROUND(IFERROR(CriteriTecnici!$M4188*1,IFERROR(NUMBERVALUE(CriteriTecnici!$M4188,".",","),IFERROR(NUMBERVALUE(CriteriTecnici!$M4188,",","."),0))),4)&amp;""),",",".")&amp;", "&amp;CHAR(34)&amp;"rawScore"&amp;CHAR(34)&amp;": "&amp;SUBSTITUTE(TRIM(ROUND(IFERROR(CriteriTecnici!$O4188*1,IFERROR(NUMBERVALUE(CriteriTecnici!$O4188,".",","),IFERROR(NUMBERVALUE(CriteriTecnici!$O4188,",","."),0))),4)&amp;""),",",".")&amp;CHAR(125)&amp;IF(TRUE,",",""))</f>
        <v/>
      </c>
    </row>
    <row r="4409">
      <c r="A4409" s="38">
        <f>IF(CriteriTecnici!$A4189="","","    "&amp;CHAR(123)&amp;CHAR(34)&amp;"bidderId"&amp;CHAR(34)&amp;": "&amp;CHAR(34)&amp;SUBSTITUTE(CriteriTecnici!$A4189,CHAR(34),"'")&amp;CHAR(34)&amp;", "&amp;CHAR(34)&amp;"lotId"&amp;CHAR(34)&amp;": "&amp;CHAR(34)&amp;SUBSTITUTE(CriteriTecnici!$C4189,CHAR(34),"'")&amp;CHAR(34)&amp;", "&amp;CHAR(34)&amp;"criterionId"&amp;CHAR(34)&amp;": "&amp;CHAR(34)&amp;SUBSTITUTE(CriteriTecnici!$D4189,CHAR(34),"'")&amp;CHAR(34)&amp;", "&amp;CHAR(34)&amp;"kind"&amp;CHAR(34)&amp;": "&amp;CHAR(34)&amp;SUBSTITUTE(CriteriTecnici!$F4189,CHAR(34),"'")&amp;CHAR(34)&amp;", "&amp;CHAR(34)&amp;"value"&amp;CHAR(34)&amp;": "&amp;SUBSTITUTE(TRIM(ROUND(IFERROR(CriteriTecnici!$N4189*1,IFERROR(NUMBERVALUE(CriteriTecnici!$N4189,".",","),IFERROR(NUMBERVALUE(CriteriTecnici!$N4189,",","."),0))),4)&amp;""),",",".")&amp;", "&amp;CHAR(34)&amp;"numerator"&amp;CHAR(34)&amp;": "&amp;SUBSTITUTE(TRIM(ROUND(IFERROR(CriteriTecnici!$K4189*1,IFERROR(NUMBERVALUE(CriteriTecnici!$K4189,".",","),IFERROR(NUMBERVALUE(CriteriTecnici!$K4189,",","."),0))),4)&amp;""),",",".")&amp;", "&amp;CHAR(34)&amp;"denominator"&amp;CHAR(34)&amp;": "&amp;SUBSTITUTE(TRIM(ROUND(IFERROR(CriteriTecnici!$L4189*1,IFERROR(NUMBERVALUE(CriteriTecnici!$L4189,".",","),IFERROR(NUMBERVALUE(CriteriTecnici!$L4189,",","."),0))),4)&amp;""),",",".")&amp;", "&amp;CHAR(34)&amp;"flag"&amp;CHAR(34)&amp;": "&amp;SUBSTITUTE(TRIM(ROUND(IFERROR(CriteriTecnici!$M4189*1,IFERROR(NUMBERVALUE(CriteriTecnici!$M4189,".",","),IFERROR(NUMBERVALUE(CriteriTecnici!$M4189,",","."),0))),4)&amp;""),",",".")&amp;", "&amp;CHAR(34)&amp;"rawScore"&amp;CHAR(34)&amp;": "&amp;SUBSTITUTE(TRIM(ROUND(IFERROR(CriteriTecnici!$O4189*1,IFERROR(NUMBERVALUE(CriteriTecnici!$O4189,".",","),IFERROR(NUMBERVALUE(CriteriTecnici!$O4189,",","."),0))),4)&amp;""),",",".")&amp;CHAR(125)&amp;IF(COUNTA(Offerte!$A137:$A$200)&gt;0,",",""))</f>
        <v/>
      </c>
    </row>
    <row r="4410">
      <c r="A4410" s="38">
        <f>IF(CriteriTecnici!$A4190="","","    "&amp;CHAR(123)&amp;CHAR(34)&amp;"bidderId"&amp;CHAR(34)&amp;": "&amp;CHAR(34)&amp;SUBSTITUTE(CriteriTecnici!$A4190,CHAR(34),"'")&amp;CHAR(34)&amp;", "&amp;CHAR(34)&amp;"lotId"&amp;CHAR(34)&amp;": "&amp;CHAR(34)&amp;SUBSTITUTE(CriteriTecnici!$C4190,CHAR(34),"'")&amp;CHAR(34)&amp;", "&amp;CHAR(34)&amp;"criterionId"&amp;CHAR(34)&amp;": "&amp;CHAR(34)&amp;SUBSTITUTE(CriteriTecnici!$D4190,CHAR(34),"'")&amp;CHAR(34)&amp;", "&amp;CHAR(34)&amp;"kind"&amp;CHAR(34)&amp;": "&amp;CHAR(34)&amp;SUBSTITUTE(CriteriTecnici!$F4190,CHAR(34),"'")&amp;CHAR(34)&amp;", "&amp;CHAR(34)&amp;"value"&amp;CHAR(34)&amp;": "&amp;SUBSTITUTE(TRIM(ROUND(IFERROR(CriteriTecnici!$N4190*1,IFERROR(NUMBERVALUE(CriteriTecnici!$N4190,".",","),IFERROR(NUMBERVALUE(CriteriTecnici!$N4190,",","."),0))),4)&amp;""),",",".")&amp;", "&amp;CHAR(34)&amp;"numerator"&amp;CHAR(34)&amp;": "&amp;SUBSTITUTE(TRIM(ROUND(IFERROR(CriteriTecnici!$K4190*1,IFERROR(NUMBERVALUE(CriteriTecnici!$K4190,".",","),IFERROR(NUMBERVALUE(CriteriTecnici!$K4190,",","."),0))),4)&amp;""),",",".")&amp;", "&amp;CHAR(34)&amp;"denominator"&amp;CHAR(34)&amp;": "&amp;SUBSTITUTE(TRIM(ROUND(IFERROR(CriteriTecnici!$L4190*1,IFERROR(NUMBERVALUE(CriteriTecnici!$L4190,".",","),IFERROR(NUMBERVALUE(CriteriTecnici!$L4190,",","."),0))),4)&amp;""),",",".")&amp;", "&amp;CHAR(34)&amp;"flag"&amp;CHAR(34)&amp;": "&amp;SUBSTITUTE(TRIM(ROUND(IFERROR(CriteriTecnici!$M4190*1,IFERROR(NUMBERVALUE(CriteriTecnici!$M4190,".",","),IFERROR(NUMBERVALUE(CriteriTecnici!$M4190,",","."),0))),4)&amp;""),",",".")&amp;", "&amp;CHAR(34)&amp;"rawScore"&amp;CHAR(34)&amp;": "&amp;SUBSTITUTE(TRIM(ROUND(IFERROR(CriteriTecnici!$O4190*1,IFERROR(NUMBERVALUE(CriteriTecnici!$O4190,".",","),IFERROR(NUMBERVALUE(CriteriTecnici!$O4190,",","."),0))),4)&amp;""),",",".")&amp;CHAR(125)&amp;IF(TRUE,",",""))</f>
        <v/>
      </c>
    </row>
    <row r="4411">
      <c r="A4411" s="38">
        <f>IF(CriteriTecnici!$A4191="","","    "&amp;CHAR(123)&amp;CHAR(34)&amp;"bidderId"&amp;CHAR(34)&amp;": "&amp;CHAR(34)&amp;SUBSTITUTE(CriteriTecnici!$A4191,CHAR(34),"'")&amp;CHAR(34)&amp;", "&amp;CHAR(34)&amp;"lotId"&amp;CHAR(34)&amp;": "&amp;CHAR(34)&amp;SUBSTITUTE(CriteriTecnici!$C4191,CHAR(34),"'")&amp;CHAR(34)&amp;", "&amp;CHAR(34)&amp;"criterionId"&amp;CHAR(34)&amp;": "&amp;CHAR(34)&amp;SUBSTITUTE(CriteriTecnici!$D4191,CHAR(34),"'")&amp;CHAR(34)&amp;", "&amp;CHAR(34)&amp;"kind"&amp;CHAR(34)&amp;": "&amp;CHAR(34)&amp;SUBSTITUTE(CriteriTecnici!$F4191,CHAR(34),"'")&amp;CHAR(34)&amp;", "&amp;CHAR(34)&amp;"value"&amp;CHAR(34)&amp;": "&amp;SUBSTITUTE(TRIM(ROUND(IFERROR(CriteriTecnici!$N4191*1,IFERROR(NUMBERVALUE(CriteriTecnici!$N4191,".",","),IFERROR(NUMBERVALUE(CriteriTecnici!$N4191,",","."),0))),4)&amp;""),",",".")&amp;", "&amp;CHAR(34)&amp;"numerator"&amp;CHAR(34)&amp;": "&amp;SUBSTITUTE(TRIM(ROUND(IFERROR(CriteriTecnici!$K4191*1,IFERROR(NUMBERVALUE(CriteriTecnici!$K4191,".",","),IFERROR(NUMBERVALUE(CriteriTecnici!$K4191,",","."),0))),4)&amp;""),",",".")&amp;", "&amp;CHAR(34)&amp;"denominator"&amp;CHAR(34)&amp;": "&amp;SUBSTITUTE(TRIM(ROUND(IFERROR(CriteriTecnici!$L4191*1,IFERROR(NUMBERVALUE(CriteriTecnici!$L4191,".",","),IFERROR(NUMBERVALUE(CriteriTecnici!$L4191,",","."),0))),4)&amp;""),",",".")&amp;", "&amp;CHAR(34)&amp;"flag"&amp;CHAR(34)&amp;": "&amp;SUBSTITUTE(TRIM(ROUND(IFERROR(CriteriTecnici!$M4191*1,IFERROR(NUMBERVALUE(CriteriTecnici!$M4191,".",","),IFERROR(NUMBERVALUE(CriteriTecnici!$M4191,",","."),0))),4)&amp;""),",",".")&amp;", "&amp;CHAR(34)&amp;"rawScore"&amp;CHAR(34)&amp;": "&amp;SUBSTITUTE(TRIM(ROUND(IFERROR(CriteriTecnici!$O4191*1,IFERROR(NUMBERVALUE(CriteriTecnici!$O4191,".",","),IFERROR(NUMBERVALUE(CriteriTecnici!$O4191,",","."),0))),4)&amp;""),",",".")&amp;CHAR(125)&amp;IF(TRUE,",",""))</f>
        <v/>
      </c>
    </row>
    <row r="4412">
      <c r="A4412" s="38">
        <f>IF(CriteriTecnici!$A4192="","","    "&amp;CHAR(123)&amp;CHAR(34)&amp;"bidderId"&amp;CHAR(34)&amp;": "&amp;CHAR(34)&amp;SUBSTITUTE(CriteriTecnici!$A4192,CHAR(34),"'")&amp;CHAR(34)&amp;", "&amp;CHAR(34)&amp;"lotId"&amp;CHAR(34)&amp;": "&amp;CHAR(34)&amp;SUBSTITUTE(CriteriTecnici!$C4192,CHAR(34),"'")&amp;CHAR(34)&amp;", "&amp;CHAR(34)&amp;"criterionId"&amp;CHAR(34)&amp;": "&amp;CHAR(34)&amp;SUBSTITUTE(CriteriTecnici!$D4192,CHAR(34),"'")&amp;CHAR(34)&amp;", "&amp;CHAR(34)&amp;"kind"&amp;CHAR(34)&amp;": "&amp;CHAR(34)&amp;SUBSTITUTE(CriteriTecnici!$F4192,CHAR(34),"'")&amp;CHAR(34)&amp;", "&amp;CHAR(34)&amp;"value"&amp;CHAR(34)&amp;": "&amp;SUBSTITUTE(TRIM(ROUND(IFERROR(CriteriTecnici!$N4192*1,IFERROR(NUMBERVALUE(CriteriTecnici!$N4192,".",","),IFERROR(NUMBERVALUE(CriteriTecnici!$N4192,",","."),0))),4)&amp;""),",",".")&amp;", "&amp;CHAR(34)&amp;"numerator"&amp;CHAR(34)&amp;": "&amp;SUBSTITUTE(TRIM(ROUND(IFERROR(CriteriTecnici!$K4192*1,IFERROR(NUMBERVALUE(CriteriTecnici!$K4192,".",","),IFERROR(NUMBERVALUE(CriteriTecnici!$K4192,",","."),0))),4)&amp;""),",",".")&amp;", "&amp;CHAR(34)&amp;"denominator"&amp;CHAR(34)&amp;": "&amp;SUBSTITUTE(TRIM(ROUND(IFERROR(CriteriTecnici!$L4192*1,IFERROR(NUMBERVALUE(CriteriTecnici!$L4192,".",","),IFERROR(NUMBERVALUE(CriteriTecnici!$L4192,",","."),0))),4)&amp;""),",",".")&amp;", "&amp;CHAR(34)&amp;"flag"&amp;CHAR(34)&amp;": "&amp;SUBSTITUTE(TRIM(ROUND(IFERROR(CriteriTecnici!$M4192*1,IFERROR(NUMBERVALUE(CriteriTecnici!$M4192,".",","),IFERROR(NUMBERVALUE(CriteriTecnici!$M4192,",","."),0))),4)&amp;""),",",".")&amp;", "&amp;CHAR(34)&amp;"rawScore"&amp;CHAR(34)&amp;": "&amp;SUBSTITUTE(TRIM(ROUND(IFERROR(CriteriTecnici!$O4192*1,IFERROR(NUMBERVALUE(CriteriTecnici!$O4192,".",","),IFERROR(NUMBERVALUE(CriteriTecnici!$O4192,",","."),0))),4)&amp;""),",",".")&amp;CHAR(125)&amp;IF(TRUE,",",""))</f>
        <v/>
      </c>
    </row>
    <row r="4413">
      <c r="A4413" s="38">
        <f>IF(CriteriTecnici!$A4193="","","    "&amp;CHAR(123)&amp;CHAR(34)&amp;"bidderId"&amp;CHAR(34)&amp;": "&amp;CHAR(34)&amp;SUBSTITUTE(CriteriTecnici!$A4193,CHAR(34),"'")&amp;CHAR(34)&amp;", "&amp;CHAR(34)&amp;"lotId"&amp;CHAR(34)&amp;": "&amp;CHAR(34)&amp;SUBSTITUTE(CriteriTecnici!$C4193,CHAR(34),"'")&amp;CHAR(34)&amp;", "&amp;CHAR(34)&amp;"criterionId"&amp;CHAR(34)&amp;": "&amp;CHAR(34)&amp;SUBSTITUTE(CriteriTecnici!$D4193,CHAR(34),"'")&amp;CHAR(34)&amp;", "&amp;CHAR(34)&amp;"kind"&amp;CHAR(34)&amp;": "&amp;CHAR(34)&amp;SUBSTITUTE(CriteriTecnici!$F4193,CHAR(34),"'")&amp;CHAR(34)&amp;", "&amp;CHAR(34)&amp;"value"&amp;CHAR(34)&amp;": "&amp;SUBSTITUTE(TRIM(ROUND(IFERROR(CriteriTecnici!$N4193*1,IFERROR(NUMBERVALUE(CriteriTecnici!$N4193,".",","),IFERROR(NUMBERVALUE(CriteriTecnici!$N4193,",","."),0))),4)&amp;""),",",".")&amp;", "&amp;CHAR(34)&amp;"numerator"&amp;CHAR(34)&amp;": "&amp;SUBSTITUTE(TRIM(ROUND(IFERROR(CriteriTecnici!$K4193*1,IFERROR(NUMBERVALUE(CriteriTecnici!$K4193,".",","),IFERROR(NUMBERVALUE(CriteriTecnici!$K4193,",","."),0))),4)&amp;""),",",".")&amp;", "&amp;CHAR(34)&amp;"denominator"&amp;CHAR(34)&amp;": "&amp;SUBSTITUTE(TRIM(ROUND(IFERROR(CriteriTecnici!$L4193*1,IFERROR(NUMBERVALUE(CriteriTecnici!$L4193,".",","),IFERROR(NUMBERVALUE(CriteriTecnici!$L4193,",","."),0))),4)&amp;""),",",".")&amp;", "&amp;CHAR(34)&amp;"flag"&amp;CHAR(34)&amp;": "&amp;SUBSTITUTE(TRIM(ROUND(IFERROR(CriteriTecnici!$M4193*1,IFERROR(NUMBERVALUE(CriteriTecnici!$M4193,".",","),IFERROR(NUMBERVALUE(CriteriTecnici!$M4193,",","."),0))),4)&amp;""),",",".")&amp;", "&amp;CHAR(34)&amp;"rawScore"&amp;CHAR(34)&amp;": "&amp;SUBSTITUTE(TRIM(ROUND(IFERROR(CriteriTecnici!$O4193*1,IFERROR(NUMBERVALUE(CriteriTecnici!$O4193,".",","),IFERROR(NUMBERVALUE(CriteriTecnici!$O4193,",","."),0))),4)&amp;""),",",".")&amp;CHAR(125)&amp;IF(TRUE,",",""))</f>
        <v/>
      </c>
    </row>
    <row r="4414">
      <c r="A4414" s="38">
        <f>IF(CriteriTecnici!$A4194="","","    "&amp;CHAR(123)&amp;CHAR(34)&amp;"bidderId"&amp;CHAR(34)&amp;": "&amp;CHAR(34)&amp;SUBSTITUTE(CriteriTecnici!$A4194,CHAR(34),"'")&amp;CHAR(34)&amp;", "&amp;CHAR(34)&amp;"lotId"&amp;CHAR(34)&amp;": "&amp;CHAR(34)&amp;SUBSTITUTE(CriteriTecnici!$C4194,CHAR(34),"'")&amp;CHAR(34)&amp;", "&amp;CHAR(34)&amp;"criterionId"&amp;CHAR(34)&amp;": "&amp;CHAR(34)&amp;SUBSTITUTE(CriteriTecnici!$D4194,CHAR(34),"'")&amp;CHAR(34)&amp;", "&amp;CHAR(34)&amp;"kind"&amp;CHAR(34)&amp;": "&amp;CHAR(34)&amp;SUBSTITUTE(CriteriTecnici!$F4194,CHAR(34),"'")&amp;CHAR(34)&amp;", "&amp;CHAR(34)&amp;"value"&amp;CHAR(34)&amp;": "&amp;SUBSTITUTE(TRIM(ROUND(IFERROR(CriteriTecnici!$N4194*1,IFERROR(NUMBERVALUE(CriteriTecnici!$N4194,".",","),IFERROR(NUMBERVALUE(CriteriTecnici!$N4194,",","."),0))),4)&amp;""),",",".")&amp;", "&amp;CHAR(34)&amp;"numerator"&amp;CHAR(34)&amp;": "&amp;SUBSTITUTE(TRIM(ROUND(IFERROR(CriteriTecnici!$K4194*1,IFERROR(NUMBERVALUE(CriteriTecnici!$K4194,".",","),IFERROR(NUMBERVALUE(CriteriTecnici!$K4194,",","."),0))),4)&amp;""),",",".")&amp;", "&amp;CHAR(34)&amp;"denominator"&amp;CHAR(34)&amp;": "&amp;SUBSTITUTE(TRIM(ROUND(IFERROR(CriteriTecnici!$L4194*1,IFERROR(NUMBERVALUE(CriteriTecnici!$L4194,".",","),IFERROR(NUMBERVALUE(CriteriTecnici!$L4194,",","."),0))),4)&amp;""),",",".")&amp;", "&amp;CHAR(34)&amp;"flag"&amp;CHAR(34)&amp;": "&amp;SUBSTITUTE(TRIM(ROUND(IFERROR(CriteriTecnici!$M4194*1,IFERROR(NUMBERVALUE(CriteriTecnici!$M4194,".",","),IFERROR(NUMBERVALUE(CriteriTecnici!$M4194,",","."),0))),4)&amp;""),",",".")&amp;", "&amp;CHAR(34)&amp;"rawScore"&amp;CHAR(34)&amp;": "&amp;SUBSTITUTE(TRIM(ROUND(IFERROR(CriteriTecnici!$O4194*1,IFERROR(NUMBERVALUE(CriteriTecnici!$O4194,".",","),IFERROR(NUMBERVALUE(CriteriTecnici!$O4194,",","."),0))),4)&amp;""),",",".")&amp;CHAR(125)&amp;IF(TRUE,",",""))</f>
        <v/>
      </c>
    </row>
    <row r="4415">
      <c r="A4415" s="38">
        <f>IF(CriteriTecnici!$A4195="","","    "&amp;CHAR(123)&amp;CHAR(34)&amp;"bidderId"&amp;CHAR(34)&amp;": "&amp;CHAR(34)&amp;SUBSTITUTE(CriteriTecnici!$A4195,CHAR(34),"'")&amp;CHAR(34)&amp;", "&amp;CHAR(34)&amp;"lotId"&amp;CHAR(34)&amp;": "&amp;CHAR(34)&amp;SUBSTITUTE(CriteriTecnici!$C4195,CHAR(34),"'")&amp;CHAR(34)&amp;", "&amp;CHAR(34)&amp;"criterionId"&amp;CHAR(34)&amp;": "&amp;CHAR(34)&amp;SUBSTITUTE(CriteriTecnici!$D4195,CHAR(34),"'")&amp;CHAR(34)&amp;", "&amp;CHAR(34)&amp;"kind"&amp;CHAR(34)&amp;": "&amp;CHAR(34)&amp;SUBSTITUTE(CriteriTecnici!$F4195,CHAR(34),"'")&amp;CHAR(34)&amp;", "&amp;CHAR(34)&amp;"value"&amp;CHAR(34)&amp;": "&amp;SUBSTITUTE(TRIM(ROUND(IFERROR(CriteriTecnici!$N4195*1,IFERROR(NUMBERVALUE(CriteriTecnici!$N4195,".",","),IFERROR(NUMBERVALUE(CriteriTecnici!$N4195,",","."),0))),4)&amp;""),",",".")&amp;", "&amp;CHAR(34)&amp;"numerator"&amp;CHAR(34)&amp;": "&amp;SUBSTITUTE(TRIM(ROUND(IFERROR(CriteriTecnici!$K4195*1,IFERROR(NUMBERVALUE(CriteriTecnici!$K4195,".",","),IFERROR(NUMBERVALUE(CriteriTecnici!$K4195,",","."),0))),4)&amp;""),",",".")&amp;", "&amp;CHAR(34)&amp;"denominator"&amp;CHAR(34)&amp;": "&amp;SUBSTITUTE(TRIM(ROUND(IFERROR(CriteriTecnici!$L4195*1,IFERROR(NUMBERVALUE(CriteriTecnici!$L4195,".",","),IFERROR(NUMBERVALUE(CriteriTecnici!$L4195,",","."),0))),4)&amp;""),",",".")&amp;", "&amp;CHAR(34)&amp;"flag"&amp;CHAR(34)&amp;": "&amp;SUBSTITUTE(TRIM(ROUND(IFERROR(CriteriTecnici!$M4195*1,IFERROR(NUMBERVALUE(CriteriTecnici!$M4195,".",","),IFERROR(NUMBERVALUE(CriteriTecnici!$M4195,",","."),0))),4)&amp;""),",",".")&amp;", "&amp;CHAR(34)&amp;"rawScore"&amp;CHAR(34)&amp;": "&amp;SUBSTITUTE(TRIM(ROUND(IFERROR(CriteriTecnici!$O4195*1,IFERROR(NUMBERVALUE(CriteriTecnici!$O4195,".",","),IFERROR(NUMBERVALUE(CriteriTecnici!$O4195,",","."),0))),4)&amp;""),",",".")&amp;CHAR(125)&amp;IF(TRUE,",",""))</f>
        <v/>
      </c>
    </row>
    <row r="4416">
      <c r="A4416" s="38">
        <f>IF(CriteriTecnici!$A4196="","","    "&amp;CHAR(123)&amp;CHAR(34)&amp;"bidderId"&amp;CHAR(34)&amp;": "&amp;CHAR(34)&amp;SUBSTITUTE(CriteriTecnici!$A4196,CHAR(34),"'")&amp;CHAR(34)&amp;", "&amp;CHAR(34)&amp;"lotId"&amp;CHAR(34)&amp;": "&amp;CHAR(34)&amp;SUBSTITUTE(CriteriTecnici!$C4196,CHAR(34),"'")&amp;CHAR(34)&amp;", "&amp;CHAR(34)&amp;"criterionId"&amp;CHAR(34)&amp;": "&amp;CHAR(34)&amp;SUBSTITUTE(CriteriTecnici!$D4196,CHAR(34),"'")&amp;CHAR(34)&amp;", "&amp;CHAR(34)&amp;"kind"&amp;CHAR(34)&amp;": "&amp;CHAR(34)&amp;SUBSTITUTE(CriteriTecnici!$F4196,CHAR(34),"'")&amp;CHAR(34)&amp;", "&amp;CHAR(34)&amp;"value"&amp;CHAR(34)&amp;": "&amp;SUBSTITUTE(TRIM(ROUND(IFERROR(CriteriTecnici!$N4196*1,IFERROR(NUMBERVALUE(CriteriTecnici!$N4196,".",","),IFERROR(NUMBERVALUE(CriteriTecnici!$N4196,",","."),0))),4)&amp;""),",",".")&amp;", "&amp;CHAR(34)&amp;"numerator"&amp;CHAR(34)&amp;": "&amp;SUBSTITUTE(TRIM(ROUND(IFERROR(CriteriTecnici!$K4196*1,IFERROR(NUMBERVALUE(CriteriTecnici!$K4196,".",","),IFERROR(NUMBERVALUE(CriteriTecnici!$K4196,",","."),0))),4)&amp;""),",",".")&amp;", "&amp;CHAR(34)&amp;"denominator"&amp;CHAR(34)&amp;": "&amp;SUBSTITUTE(TRIM(ROUND(IFERROR(CriteriTecnici!$L4196*1,IFERROR(NUMBERVALUE(CriteriTecnici!$L4196,".",","),IFERROR(NUMBERVALUE(CriteriTecnici!$L4196,",","."),0))),4)&amp;""),",",".")&amp;", "&amp;CHAR(34)&amp;"flag"&amp;CHAR(34)&amp;": "&amp;SUBSTITUTE(TRIM(ROUND(IFERROR(CriteriTecnici!$M4196*1,IFERROR(NUMBERVALUE(CriteriTecnici!$M4196,".",","),IFERROR(NUMBERVALUE(CriteriTecnici!$M4196,",","."),0))),4)&amp;""),",",".")&amp;", "&amp;CHAR(34)&amp;"rawScore"&amp;CHAR(34)&amp;": "&amp;SUBSTITUTE(TRIM(ROUND(IFERROR(CriteriTecnici!$O4196*1,IFERROR(NUMBERVALUE(CriteriTecnici!$O4196,".",","),IFERROR(NUMBERVALUE(CriteriTecnici!$O4196,",","."),0))),4)&amp;""),",",".")&amp;CHAR(125)&amp;IF(TRUE,",",""))</f>
        <v/>
      </c>
    </row>
    <row r="4417">
      <c r="A4417" s="38">
        <f>IF(CriteriTecnici!$A4197="","","    "&amp;CHAR(123)&amp;CHAR(34)&amp;"bidderId"&amp;CHAR(34)&amp;": "&amp;CHAR(34)&amp;SUBSTITUTE(CriteriTecnici!$A4197,CHAR(34),"'")&amp;CHAR(34)&amp;", "&amp;CHAR(34)&amp;"lotId"&amp;CHAR(34)&amp;": "&amp;CHAR(34)&amp;SUBSTITUTE(CriteriTecnici!$C4197,CHAR(34),"'")&amp;CHAR(34)&amp;", "&amp;CHAR(34)&amp;"criterionId"&amp;CHAR(34)&amp;": "&amp;CHAR(34)&amp;SUBSTITUTE(CriteriTecnici!$D4197,CHAR(34),"'")&amp;CHAR(34)&amp;", "&amp;CHAR(34)&amp;"kind"&amp;CHAR(34)&amp;": "&amp;CHAR(34)&amp;SUBSTITUTE(CriteriTecnici!$F4197,CHAR(34),"'")&amp;CHAR(34)&amp;", "&amp;CHAR(34)&amp;"value"&amp;CHAR(34)&amp;": "&amp;SUBSTITUTE(TRIM(ROUND(IFERROR(CriteriTecnici!$N4197*1,IFERROR(NUMBERVALUE(CriteriTecnici!$N4197,".",","),IFERROR(NUMBERVALUE(CriteriTecnici!$N4197,",","."),0))),4)&amp;""),",",".")&amp;", "&amp;CHAR(34)&amp;"numerator"&amp;CHAR(34)&amp;": "&amp;SUBSTITUTE(TRIM(ROUND(IFERROR(CriteriTecnici!$K4197*1,IFERROR(NUMBERVALUE(CriteriTecnici!$K4197,".",","),IFERROR(NUMBERVALUE(CriteriTecnici!$K4197,",","."),0))),4)&amp;""),",",".")&amp;", "&amp;CHAR(34)&amp;"denominator"&amp;CHAR(34)&amp;": "&amp;SUBSTITUTE(TRIM(ROUND(IFERROR(CriteriTecnici!$L4197*1,IFERROR(NUMBERVALUE(CriteriTecnici!$L4197,".",","),IFERROR(NUMBERVALUE(CriteriTecnici!$L4197,",","."),0))),4)&amp;""),",",".")&amp;", "&amp;CHAR(34)&amp;"flag"&amp;CHAR(34)&amp;": "&amp;SUBSTITUTE(TRIM(ROUND(IFERROR(CriteriTecnici!$M4197*1,IFERROR(NUMBERVALUE(CriteriTecnici!$M4197,".",","),IFERROR(NUMBERVALUE(CriteriTecnici!$M4197,",","."),0))),4)&amp;""),",",".")&amp;", "&amp;CHAR(34)&amp;"rawScore"&amp;CHAR(34)&amp;": "&amp;SUBSTITUTE(TRIM(ROUND(IFERROR(CriteriTecnici!$O4197*1,IFERROR(NUMBERVALUE(CriteriTecnici!$O4197,".",","),IFERROR(NUMBERVALUE(CriteriTecnici!$O4197,",","."),0))),4)&amp;""),",",".")&amp;CHAR(125)&amp;IF(TRUE,",",""))</f>
        <v/>
      </c>
    </row>
    <row r="4418">
      <c r="A4418" s="38">
        <f>IF(CriteriTecnici!$A4198="","","    "&amp;CHAR(123)&amp;CHAR(34)&amp;"bidderId"&amp;CHAR(34)&amp;": "&amp;CHAR(34)&amp;SUBSTITUTE(CriteriTecnici!$A4198,CHAR(34),"'")&amp;CHAR(34)&amp;", "&amp;CHAR(34)&amp;"lotId"&amp;CHAR(34)&amp;": "&amp;CHAR(34)&amp;SUBSTITUTE(CriteriTecnici!$C4198,CHAR(34),"'")&amp;CHAR(34)&amp;", "&amp;CHAR(34)&amp;"criterionId"&amp;CHAR(34)&amp;": "&amp;CHAR(34)&amp;SUBSTITUTE(CriteriTecnici!$D4198,CHAR(34),"'")&amp;CHAR(34)&amp;", "&amp;CHAR(34)&amp;"kind"&amp;CHAR(34)&amp;": "&amp;CHAR(34)&amp;SUBSTITUTE(CriteriTecnici!$F4198,CHAR(34),"'")&amp;CHAR(34)&amp;", "&amp;CHAR(34)&amp;"value"&amp;CHAR(34)&amp;": "&amp;SUBSTITUTE(TRIM(ROUND(IFERROR(CriteriTecnici!$N4198*1,IFERROR(NUMBERVALUE(CriteriTecnici!$N4198,".",","),IFERROR(NUMBERVALUE(CriteriTecnici!$N4198,",","."),0))),4)&amp;""),",",".")&amp;", "&amp;CHAR(34)&amp;"numerator"&amp;CHAR(34)&amp;": "&amp;SUBSTITUTE(TRIM(ROUND(IFERROR(CriteriTecnici!$K4198*1,IFERROR(NUMBERVALUE(CriteriTecnici!$K4198,".",","),IFERROR(NUMBERVALUE(CriteriTecnici!$K4198,",","."),0))),4)&amp;""),",",".")&amp;", "&amp;CHAR(34)&amp;"denominator"&amp;CHAR(34)&amp;": "&amp;SUBSTITUTE(TRIM(ROUND(IFERROR(CriteriTecnici!$L4198*1,IFERROR(NUMBERVALUE(CriteriTecnici!$L4198,".",","),IFERROR(NUMBERVALUE(CriteriTecnici!$L4198,",","."),0))),4)&amp;""),",",".")&amp;", "&amp;CHAR(34)&amp;"flag"&amp;CHAR(34)&amp;": "&amp;SUBSTITUTE(TRIM(ROUND(IFERROR(CriteriTecnici!$M4198*1,IFERROR(NUMBERVALUE(CriteriTecnici!$M4198,".",","),IFERROR(NUMBERVALUE(CriteriTecnici!$M4198,",","."),0))),4)&amp;""),",",".")&amp;", "&amp;CHAR(34)&amp;"rawScore"&amp;CHAR(34)&amp;": "&amp;SUBSTITUTE(TRIM(ROUND(IFERROR(CriteriTecnici!$O4198*1,IFERROR(NUMBERVALUE(CriteriTecnici!$O4198,".",","),IFERROR(NUMBERVALUE(CriteriTecnici!$O4198,",","."),0))),4)&amp;""),",",".")&amp;CHAR(125)&amp;IF(TRUE,",",""))</f>
        <v/>
      </c>
    </row>
    <row r="4419">
      <c r="A4419" s="38">
        <f>IF(CriteriTecnici!$A4199="","","    "&amp;CHAR(123)&amp;CHAR(34)&amp;"bidderId"&amp;CHAR(34)&amp;": "&amp;CHAR(34)&amp;SUBSTITUTE(CriteriTecnici!$A4199,CHAR(34),"'")&amp;CHAR(34)&amp;", "&amp;CHAR(34)&amp;"lotId"&amp;CHAR(34)&amp;": "&amp;CHAR(34)&amp;SUBSTITUTE(CriteriTecnici!$C4199,CHAR(34),"'")&amp;CHAR(34)&amp;", "&amp;CHAR(34)&amp;"criterionId"&amp;CHAR(34)&amp;": "&amp;CHAR(34)&amp;SUBSTITUTE(CriteriTecnici!$D4199,CHAR(34),"'")&amp;CHAR(34)&amp;", "&amp;CHAR(34)&amp;"kind"&amp;CHAR(34)&amp;": "&amp;CHAR(34)&amp;SUBSTITUTE(CriteriTecnici!$F4199,CHAR(34),"'")&amp;CHAR(34)&amp;", "&amp;CHAR(34)&amp;"value"&amp;CHAR(34)&amp;": "&amp;SUBSTITUTE(TRIM(ROUND(IFERROR(CriteriTecnici!$N4199*1,IFERROR(NUMBERVALUE(CriteriTecnici!$N4199,".",","),IFERROR(NUMBERVALUE(CriteriTecnici!$N4199,",","."),0))),4)&amp;""),",",".")&amp;", "&amp;CHAR(34)&amp;"numerator"&amp;CHAR(34)&amp;": "&amp;SUBSTITUTE(TRIM(ROUND(IFERROR(CriteriTecnici!$K4199*1,IFERROR(NUMBERVALUE(CriteriTecnici!$K4199,".",","),IFERROR(NUMBERVALUE(CriteriTecnici!$K4199,",","."),0))),4)&amp;""),",",".")&amp;", "&amp;CHAR(34)&amp;"denominator"&amp;CHAR(34)&amp;": "&amp;SUBSTITUTE(TRIM(ROUND(IFERROR(CriteriTecnici!$L4199*1,IFERROR(NUMBERVALUE(CriteriTecnici!$L4199,".",","),IFERROR(NUMBERVALUE(CriteriTecnici!$L4199,",","."),0))),4)&amp;""),",",".")&amp;", "&amp;CHAR(34)&amp;"flag"&amp;CHAR(34)&amp;": "&amp;SUBSTITUTE(TRIM(ROUND(IFERROR(CriteriTecnici!$M4199*1,IFERROR(NUMBERVALUE(CriteriTecnici!$M4199,".",","),IFERROR(NUMBERVALUE(CriteriTecnici!$M4199,",","."),0))),4)&amp;""),",",".")&amp;", "&amp;CHAR(34)&amp;"rawScore"&amp;CHAR(34)&amp;": "&amp;SUBSTITUTE(TRIM(ROUND(IFERROR(CriteriTecnici!$O4199*1,IFERROR(NUMBERVALUE(CriteriTecnici!$O4199,".",","),IFERROR(NUMBERVALUE(CriteriTecnici!$O4199,",","."),0))),4)&amp;""),",",".")&amp;CHAR(125)&amp;IF(TRUE,",",""))</f>
        <v/>
      </c>
    </row>
    <row r="4420">
      <c r="A4420" s="38">
        <f>IF(CriteriTecnici!$A4200="","","    "&amp;CHAR(123)&amp;CHAR(34)&amp;"bidderId"&amp;CHAR(34)&amp;": "&amp;CHAR(34)&amp;SUBSTITUTE(CriteriTecnici!$A4200,CHAR(34),"'")&amp;CHAR(34)&amp;", "&amp;CHAR(34)&amp;"lotId"&amp;CHAR(34)&amp;": "&amp;CHAR(34)&amp;SUBSTITUTE(CriteriTecnici!$C4200,CHAR(34),"'")&amp;CHAR(34)&amp;", "&amp;CHAR(34)&amp;"criterionId"&amp;CHAR(34)&amp;": "&amp;CHAR(34)&amp;SUBSTITUTE(CriteriTecnici!$D4200,CHAR(34),"'")&amp;CHAR(34)&amp;", "&amp;CHAR(34)&amp;"kind"&amp;CHAR(34)&amp;": "&amp;CHAR(34)&amp;SUBSTITUTE(CriteriTecnici!$F4200,CHAR(34),"'")&amp;CHAR(34)&amp;", "&amp;CHAR(34)&amp;"value"&amp;CHAR(34)&amp;": "&amp;SUBSTITUTE(TRIM(ROUND(IFERROR(CriteriTecnici!$N4200*1,IFERROR(NUMBERVALUE(CriteriTecnici!$N4200,".",","),IFERROR(NUMBERVALUE(CriteriTecnici!$N4200,",","."),0))),4)&amp;""),",",".")&amp;", "&amp;CHAR(34)&amp;"numerator"&amp;CHAR(34)&amp;": "&amp;SUBSTITUTE(TRIM(ROUND(IFERROR(CriteriTecnici!$K4200*1,IFERROR(NUMBERVALUE(CriteriTecnici!$K4200,".",","),IFERROR(NUMBERVALUE(CriteriTecnici!$K4200,",","."),0))),4)&amp;""),",",".")&amp;", "&amp;CHAR(34)&amp;"denominator"&amp;CHAR(34)&amp;": "&amp;SUBSTITUTE(TRIM(ROUND(IFERROR(CriteriTecnici!$L4200*1,IFERROR(NUMBERVALUE(CriteriTecnici!$L4200,".",","),IFERROR(NUMBERVALUE(CriteriTecnici!$L4200,",","."),0))),4)&amp;""),",",".")&amp;", "&amp;CHAR(34)&amp;"flag"&amp;CHAR(34)&amp;": "&amp;SUBSTITUTE(TRIM(ROUND(IFERROR(CriteriTecnici!$M4200*1,IFERROR(NUMBERVALUE(CriteriTecnici!$M4200,".",","),IFERROR(NUMBERVALUE(CriteriTecnici!$M4200,",","."),0))),4)&amp;""),",",".")&amp;", "&amp;CHAR(34)&amp;"rawScore"&amp;CHAR(34)&amp;": "&amp;SUBSTITUTE(TRIM(ROUND(IFERROR(CriteriTecnici!$O4200*1,IFERROR(NUMBERVALUE(CriteriTecnici!$O4200,".",","),IFERROR(NUMBERVALUE(CriteriTecnici!$O4200,",","."),0))),4)&amp;""),",",".")&amp;CHAR(125)&amp;IF(TRUE,",",""))</f>
        <v/>
      </c>
    </row>
    <row r="4421">
      <c r="A4421" s="38">
        <f>IF(CriteriTecnici!$A4201="","","    "&amp;CHAR(123)&amp;CHAR(34)&amp;"bidderId"&amp;CHAR(34)&amp;": "&amp;CHAR(34)&amp;SUBSTITUTE(CriteriTecnici!$A4201,CHAR(34),"'")&amp;CHAR(34)&amp;", "&amp;CHAR(34)&amp;"lotId"&amp;CHAR(34)&amp;": "&amp;CHAR(34)&amp;SUBSTITUTE(CriteriTecnici!$C4201,CHAR(34),"'")&amp;CHAR(34)&amp;", "&amp;CHAR(34)&amp;"criterionId"&amp;CHAR(34)&amp;": "&amp;CHAR(34)&amp;SUBSTITUTE(CriteriTecnici!$D4201,CHAR(34),"'")&amp;CHAR(34)&amp;", "&amp;CHAR(34)&amp;"kind"&amp;CHAR(34)&amp;": "&amp;CHAR(34)&amp;SUBSTITUTE(CriteriTecnici!$F4201,CHAR(34),"'")&amp;CHAR(34)&amp;", "&amp;CHAR(34)&amp;"value"&amp;CHAR(34)&amp;": "&amp;SUBSTITUTE(TRIM(ROUND(IFERROR(CriteriTecnici!$N4201*1,IFERROR(NUMBERVALUE(CriteriTecnici!$N4201,".",","),IFERROR(NUMBERVALUE(CriteriTecnici!$N4201,",","."),0))),4)&amp;""),",",".")&amp;", "&amp;CHAR(34)&amp;"numerator"&amp;CHAR(34)&amp;": "&amp;SUBSTITUTE(TRIM(ROUND(IFERROR(CriteriTecnici!$K4201*1,IFERROR(NUMBERVALUE(CriteriTecnici!$K4201,".",","),IFERROR(NUMBERVALUE(CriteriTecnici!$K4201,",","."),0))),4)&amp;""),",",".")&amp;", "&amp;CHAR(34)&amp;"denominator"&amp;CHAR(34)&amp;": "&amp;SUBSTITUTE(TRIM(ROUND(IFERROR(CriteriTecnici!$L4201*1,IFERROR(NUMBERVALUE(CriteriTecnici!$L4201,".",","),IFERROR(NUMBERVALUE(CriteriTecnici!$L4201,",","."),0))),4)&amp;""),",",".")&amp;", "&amp;CHAR(34)&amp;"flag"&amp;CHAR(34)&amp;": "&amp;SUBSTITUTE(TRIM(ROUND(IFERROR(CriteriTecnici!$M4201*1,IFERROR(NUMBERVALUE(CriteriTecnici!$M4201,".",","),IFERROR(NUMBERVALUE(CriteriTecnici!$M4201,",","."),0))),4)&amp;""),",",".")&amp;", "&amp;CHAR(34)&amp;"rawScore"&amp;CHAR(34)&amp;": "&amp;SUBSTITUTE(TRIM(ROUND(IFERROR(CriteriTecnici!$O4201*1,IFERROR(NUMBERVALUE(CriteriTecnici!$O4201,".",","),IFERROR(NUMBERVALUE(CriteriTecnici!$O4201,",","."),0))),4)&amp;""),",",".")&amp;CHAR(125)&amp;IF(TRUE,",",""))</f>
        <v/>
      </c>
    </row>
    <row r="4422">
      <c r="A4422" s="38">
        <f>IF(CriteriTecnici!$A4202="","","    "&amp;CHAR(123)&amp;CHAR(34)&amp;"bidderId"&amp;CHAR(34)&amp;": "&amp;CHAR(34)&amp;SUBSTITUTE(CriteriTecnici!$A4202,CHAR(34),"'")&amp;CHAR(34)&amp;", "&amp;CHAR(34)&amp;"lotId"&amp;CHAR(34)&amp;": "&amp;CHAR(34)&amp;SUBSTITUTE(CriteriTecnici!$C4202,CHAR(34),"'")&amp;CHAR(34)&amp;", "&amp;CHAR(34)&amp;"criterionId"&amp;CHAR(34)&amp;": "&amp;CHAR(34)&amp;SUBSTITUTE(CriteriTecnici!$D4202,CHAR(34),"'")&amp;CHAR(34)&amp;", "&amp;CHAR(34)&amp;"kind"&amp;CHAR(34)&amp;": "&amp;CHAR(34)&amp;SUBSTITUTE(CriteriTecnici!$F4202,CHAR(34),"'")&amp;CHAR(34)&amp;", "&amp;CHAR(34)&amp;"value"&amp;CHAR(34)&amp;": "&amp;SUBSTITUTE(TRIM(ROUND(IFERROR(CriteriTecnici!$N4202*1,IFERROR(NUMBERVALUE(CriteriTecnici!$N4202,".",","),IFERROR(NUMBERVALUE(CriteriTecnici!$N4202,",","."),0))),4)&amp;""),",",".")&amp;", "&amp;CHAR(34)&amp;"numerator"&amp;CHAR(34)&amp;": "&amp;SUBSTITUTE(TRIM(ROUND(IFERROR(CriteriTecnici!$K4202*1,IFERROR(NUMBERVALUE(CriteriTecnici!$K4202,".",","),IFERROR(NUMBERVALUE(CriteriTecnici!$K4202,",","."),0))),4)&amp;""),",",".")&amp;", "&amp;CHAR(34)&amp;"denominator"&amp;CHAR(34)&amp;": "&amp;SUBSTITUTE(TRIM(ROUND(IFERROR(CriteriTecnici!$L4202*1,IFERROR(NUMBERVALUE(CriteriTecnici!$L4202,".",","),IFERROR(NUMBERVALUE(CriteriTecnici!$L4202,",","."),0))),4)&amp;""),",",".")&amp;", "&amp;CHAR(34)&amp;"flag"&amp;CHAR(34)&amp;": "&amp;SUBSTITUTE(TRIM(ROUND(IFERROR(CriteriTecnici!$M4202*1,IFERROR(NUMBERVALUE(CriteriTecnici!$M4202,".",","),IFERROR(NUMBERVALUE(CriteriTecnici!$M4202,",","."),0))),4)&amp;""),",",".")&amp;", "&amp;CHAR(34)&amp;"rawScore"&amp;CHAR(34)&amp;": "&amp;SUBSTITUTE(TRIM(ROUND(IFERROR(CriteriTecnici!$O4202*1,IFERROR(NUMBERVALUE(CriteriTecnici!$O4202,".",","),IFERROR(NUMBERVALUE(CriteriTecnici!$O4202,",","."),0))),4)&amp;""),",",".")&amp;CHAR(125)&amp;IF(TRUE,",",""))</f>
        <v/>
      </c>
    </row>
    <row r="4423">
      <c r="A4423" s="38">
        <f>IF(CriteriTecnici!$A4203="","","    "&amp;CHAR(123)&amp;CHAR(34)&amp;"bidderId"&amp;CHAR(34)&amp;": "&amp;CHAR(34)&amp;SUBSTITUTE(CriteriTecnici!$A4203,CHAR(34),"'")&amp;CHAR(34)&amp;", "&amp;CHAR(34)&amp;"lotId"&amp;CHAR(34)&amp;": "&amp;CHAR(34)&amp;SUBSTITUTE(CriteriTecnici!$C4203,CHAR(34),"'")&amp;CHAR(34)&amp;", "&amp;CHAR(34)&amp;"criterionId"&amp;CHAR(34)&amp;": "&amp;CHAR(34)&amp;SUBSTITUTE(CriteriTecnici!$D4203,CHAR(34),"'")&amp;CHAR(34)&amp;", "&amp;CHAR(34)&amp;"kind"&amp;CHAR(34)&amp;": "&amp;CHAR(34)&amp;SUBSTITUTE(CriteriTecnici!$F4203,CHAR(34),"'")&amp;CHAR(34)&amp;", "&amp;CHAR(34)&amp;"value"&amp;CHAR(34)&amp;": "&amp;SUBSTITUTE(TRIM(ROUND(IFERROR(CriteriTecnici!$N4203*1,IFERROR(NUMBERVALUE(CriteriTecnici!$N4203,".",","),IFERROR(NUMBERVALUE(CriteriTecnici!$N4203,",","."),0))),4)&amp;""),",",".")&amp;", "&amp;CHAR(34)&amp;"numerator"&amp;CHAR(34)&amp;": "&amp;SUBSTITUTE(TRIM(ROUND(IFERROR(CriteriTecnici!$K4203*1,IFERROR(NUMBERVALUE(CriteriTecnici!$K4203,".",","),IFERROR(NUMBERVALUE(CriteriTecnici!$K4203,",","."),0))),4)&amp;""),",",".")&amp;", "&amp;CHAR(34)&amp;"denominator"&amp;CHAR(34)&amp;": "&amp;SUBSTITUTE(TRIM(ROUND(IFERROR(CriteriTecnici!$L4203*1,IFERROR(NUMBERVALUE(CriteriTecnici!$L4203,".",","),IFERROR(NUMBERVALUE(CriteriTecnici!$L4203,",","."),0))),4)&amp;""),",",".")&amp;", "&amp;CHAR(34)&amp;"flag"&amp;CHAR(34)&amp;": "&amp;SUBSTITUTE(TRIM(ROUND(IFERROR(CriteriTecnici!$M4203*1,IFERROR(NUMBERVALUE(CriteriTecnici!$M4203,".",","),IFERROR(NUMBERVALUE(CriteriTecnici!$M4203,",","."),0))),4)&amp;""),",",".")&amp;", "&amp;CHAR(34)&amp;"rawScore"&amp;CHAR(34)&amp;": "&amp;SUBSTITUTE(TRIM(ROUND(IFERROR(CriteriTecnici!$O4203*1,IFERROR(NUMBERVALUE(CriteriTecnici!$O4203,".",","),IFERROR(NUMBERVALUE(CriteriTecnici!$O4203,",","."),0))),4)&amp;""),",",".")&amp;CHAR(125)&amp;IF(TRUE,",",""))</f>
        <v/>
      </c>
    </row>
    <row r="4424">
      <c r="A4424" s="38">
        <f>IF(CriteriTecnici!$A4204="","","    "&amp;CHAR(123)&amp;CHAR(34)&amp;"bidderId"&amp;CHAR(34)&amp;": "&amp;CHAR(34)&amp;SUBSTITUTE(CriteriTecnici!$A4204,CHAR(34),"'")&amp;CHAR(34)&amp;", "&amp;CHAR(34)&amp;"lotId"&amp;CHAR(34)&amp;": "&amp;CHAR(34)&amp;SUBSTITUTE(CriteriTecnici!$C4204,CHAR(34),"'")&amp;CHAR(34)&amp;", "&amp;CHAR(34)&amp;"criterionId"&amp;CHAR(34)&amp;": "&amp;CHAR(34)&amp;SUBSTITUTE(CriteriTecnici!$D4204,CHAR(34),"'")&amp;CHAR(34)&amp;", "&amp;CHAR(34)&amp;"kind"&amp;CHAR(34)&amp;": "&amp;CHAR(34)&amp;SUBSTITUTE(CriteriTecnici!$F4204,CHAR(34),"'")&amp;CHAR(34)&amp;", "&amp;CHAR(34)&amp;"value"&amp;CHAR(34)&amp;": "&amp;SUBSTITUTE(TRIM(ROUND(IFERROR(CriteriTecnici!$N4204*1,IFERROR(NUMBERVALUE(CriteriTecnici!$N4204,".",","),IFERROR(NUMBERVALUE(CriteriTecnici!$N4204,",","."),0))),4)&amp;""),",",".")&amp;", "&amp;CHAR(34)&amp;"numerator"&amp;CHAR(34)&amp;": "&amp;SUBSTITUTE(TRIM(ROUND(IFERROR(CriteriTecnici!$K4204*1,IFERROR(NUMBERVALUE(CriteriTecnici!$K4204,".",","),IFERROR(NUMBERVALUE(CriteriTecnici!$K4204,",","."),0))),4)&amp;""),",",".")&amp;", "&amp;CHAR(34)&amp;"denominator"&amp;CHAR(34)&amp;": "&amp;SUBSTITUTE(TRIM(ROUND(IFERROR(CriteriTecnici!$L4204*1,IFERROR(NUMBERVALUE(CriteriTecnici!$L4204,".",","),IFERROR(NUMBERVALUE(CriteriTecnici!$L4204,",","."),0))),4)&amp;""),",",".")&amp;", "&amp;CHAR(34)&amp;"flag"&amp;CHAR(34)&amp;": "&amp;SUBSTITUTE(TRIM(ROUND(IFERROR(CriteriTecnici!$M4204*1,IFERROR(NUMBERVALUE(CriteriTecnici!$M4204,".",","),IFERROR(NUMBERVALUE(CriteriTecnici!$M4204,",","."),0))),4)&amp;""),",",".")&amp;", "&amp;CHAR(34)&amp;"rawScore"&amp;CHAR(34)&amp;": "&amp;SUBSTITUTE(TRIM(ROUND(IFERROR(CriteriTecnici!$O4204*1,IFERROR(NUMBERVALUE(CriteriTecnici!$O4204,".",","),IFERROR(NUMBERVALUE(CriteriTecnici!$O4204,",","."),0))),4)&amp;""),",",".")&amp;CHAR(125)&amp;IF(TRUE,",",""))</f>
        <v/>
      </c>
    </row>
    <row r="4425">
      <c r="A4425" s="38">
        <f>IF(CriteriTecnici!$A4205="","","    "&amp;CHAR(123)&amp;CHAR(34)&amp;"bidderId"&amp;CHAR(34)&amp;": "&amp;CHAR(34)&amp;SUBSTITUTE(CriteriTecnici!$A4205,CHAR(34),"'")&amp;CHAR(34)&amp;", "&amp;CHAR(34)&amp;"lotId"&amp;CHAR(34)&amp;": "&amp;CHAR(34)&amp;SUBSTITUTE(CriteriTecnici!$C4205,CHAR(34),"'")&amp;CHAR(34)&amp;", "&amp;CHAR(34)&amp;"criterionId"&amp;CHAR(34)&amp;": "&amp;CHAR(34)&amp;SUBSTITUTE(CriteriTecnici!$D4205,CHAR(34),"'")&amp;CHAR(34)&amp;", "&amp;CHAR(34)&amp;"kind"&amp;CHAR(34)&amp;": "&amp;CHAR(34)&amp;SUBSTITUTE(CriteriTecnici!$F4205,CHAR(34),"'")&amp;CHAR(34)&amp;", "&amp;CHAR(34)&amp;"value"&amp;CHAR(34)&amp;": "&amp;SUBSTITUTE(TRIM(ROUND(IFERROR(CriteriTecnici!$N4205*1,IFERROR(NUMBERVALUE(CriteriTecnici!$N4205,".",","),IFERROR(NUMBERVALUE(CriteriTecnici!$N4205,",","."),0))),4)&amp;""),",",".")&amp;", "&amp;CHAR(34)&amp;"numerator"&amp;CHAR(34)&amp;": "&amp;SUBSTITUTE(TRIM(ROUND(IFERROR(CriteriTecnici!$K4205*1,IFERROR(NUMBERVALUE(CriteriTecnici!$K4205,".",","),IFERROR(NUMBERVALUE(CriteriTecnici!$K4205,",","."),0))),4)&amp;""),",",".")&amp;", "&amp;CHAR(34)&amp;"denominator"&amp;CHAR(34)&amp;": "&amp;SUBSTITUTE(TRIM(ROUND(IFERROR(CriteriTecnici!$L4205*1,IFERROR(NUMBERVALUE(CriteriTecnici!$L4205,".",","),IFERROR(NUMBERVALUE(CriteriTecnici!$L4205,",","."),0))),4)&amp;""),",",".")&amp;", "&amp;CHAR(34)&amp;"flag"&amp;CHAR(34)&amp;": "&amp;SUBSTITUTE(TRIM(ROUND(IFERROR(CriteriTecnici!$M4205*1,IFERROR(NUMBERVALUE(CriteriTecnici!$M4205,".",","),IFERROR(NUMBERVALUE(CriteriTecnici!$M4205,",","."),0))),4)&amp;""),",",".")&amp;", "&amp;CHAR(34)&amp;"rawScore"&amp;CHAR(34)&amp;": "&amp;SUBSTITUTE(TRIM(ROUND(IFERROR(CriteriTecnici!$O4205*1,IFERROR(NUMBERVALUE(CriteriTecnici!$O4205,".",","),IFERROR(NUMBERVALUE(CriteriTecnici!$O4205,",","."),0))),4)&amp;""),",",".")&amp;CHAR(125)&amp;IF(TRUE,",",""))</f>
        <v/>
      </c>
    </row>
    <row r="4426">
      <c r="A4426" s="38">
        <f>IF(CriteriTecnici!$A4206="","","    "&amp;CHAR(123)&amp;CHAR(34)&amp;"bidderId"&amp;CHAR(34)&amp;": "&amp;CHAR(34)&amp;SUBSTITUTE(CriteriTecnici!$A4206,CHAR(34),"'")&amp;CHAR(34)&amp;", "&amp;CHAR(34)&amp;"lotId"&amp;CHAR(34)&amp;": "&amp;CHAR(34)&amp;SUBSTITUTE(CriteriTecnici!$C4206,CHAR(34),"'")&amp;CHAR(34)&amp;", "&amp;CHAR(34)&amp;"criterionId"&amp;CHAR(34)&amp;": "&amp;CHAR(34)&amp;SUBSTITUTE(CriteriTecnici!$D4206,CHAR(34),"'")&amp;CHAR(34)&amp;", "&amp;CHAR(34)&amp;"kind"&amp;CHAR(34)&amp;": "&amp;CHAR(34)&amp;SUBSTITUTE(CriteriTecnici!$F4206,CHAR(34),"'")&amp;CHAR(34)&amp;", "&amp;CHAR(34)&amp;"value"&amp;CHAR(34)&amp;": "&amp;SUBSTITUTE(TRIM(ROUND(IFERROR(CriteriTecnici!$N4206*1,IFERROR(NUMBERVALUE(CriteriTecnici!$N4206,".",","),IFERROR(NUMBERVALUE(CriteriTecnici!$N4206,",","."),0))),4)&amp;""),",",".")&amp;", "&amp;CHAR(34)&amp;"numerator"&amp;CHAR(34)&amp;": "&amp;SUBSTITUTE(TRIM(ROUND(IFERROR(CriteriTecnici!$K4206*1,IFERROR(NUMBERVALUE(CriteriTecnici!$K4206,".",","),IFERROR(NUMBERVALUE(CriteriTecnici!$K4206,",","."),0))),4)&amp;""),",",".")&amp;", "&amp;CHAR(34)&amp;"denominator"&amp;CHAR(34)&amp;": "&amp;SUBSTITUTE(TRIM(ROUND(IFERROR(CriteriTecnici!$L4206*1,IFERROR(NUMBERVALUE(CriteriTecnici!$L4206,".",","),IFERROR(NUMBERVALUE(CriteriTecnici!$L4206,",","."),0))),4)&amp;""),",",".")&amp;", "&amp;CHAR(34)&amp;"flag"&amp;CHAR(34)&amp;": "&amp;SUBSTITUTE(TRIM(ROUND(IFERROR(CriteriTecnici!$M4206*1,IFERROR(NUMBERVALUE(CriteriTecnici!$M4206,".",","),IFERROR(NUMBERVALUE(CriteriTecnici!$M4206,",","."),0))),4)&amp;""),",",".")&amp;", "&amp;CHAR(34)&amp;"rawScore"&amp;CHAR(34)&amp;": "&amp;SUBSTITUTE(TRIM(ROUND(IFERROR(CriteriTecnici!$O4206*1,IFERROR(NUMBERVALUE(CriteriTecnici!$O4206,".",","),IFERROR(NUMBERVALUE(CriteriTecnici!$O4206,",","."),0))),4)&amp;""),",",".")&amp;CHAR(125)&amp;IF(TRUE,",",""))</f>
        <v/>
      </c>
    </row>
    <row r="4427">
      <c r="A4427" s="38">
        <f>IF(CriteriTecnici!$A4207="","","    "&amp;CHAR(123)&amp;CHAR(34)&amp;"bidderId"&amp;CHAR(34)&amp;": "&amp;CHAR(34)&amp;SUBSTITUTE(CriteriTecnici!$A4207,CHAR(34),"'")&amp;CHAR(34)&amp;", "&amp;CHAR(34)&amp;"lotId"&amp;CHAR(34)&amp;": "&amp;CHAR(34)&amp;SUBSTITUTE(CriteriTecnici!$C4207,CHAR(34),"'")&amp;CHAR(34)&amp;", "&amp;CHAR(34)&amp;"criterionId"&amp;CHAR(34)&amp;": "&amp;CHAR(34)&amp;SUBSTITUTE(CriteriTecnici!$D4207,CHAR(34),"'")&amp;CHAR(34)&amp;", "&amp;CHAR(34)&amp;"kind"&amp;CHAR(34)&amp;": "&amp;CHAR(34)&amp;SUBSTITUTE(CriteriTecnici!$F4207,CHAR(34),"'")&amp;CHAR(34)&amp;", "&amp;CHAR(34)&amp;"value"&amp;CHAR(34)&amp;": "&amp;SUBSTITUTE(TRIM(ROUND(IFERROR(CriteriTecnici!$N4207*1,IFERROR(NUMBERVALUE(CriteriTecnici!$N4207,".",","),IFERROR(NUMBERVALUE(CriteriTecnici!$N4207,",","."),0))),4)&amp;""),",",".")&amp;", "&amp;CHAR(34)&amp;"numerator"&amp;CHAR(34)&amp;": "&amp;SUBSTITUTE(TRIM(ROUND(IFERROR(CriteriTecnici!$K4207*1,IFERROR(NUMBERVALUE(CriteriTecnici!$K4207,".",","),IFERROR(NUMBERVALUE(CriteriTecnici!$K4207,",","."),0))),4)&amp;""),",",".")&amp;", "&amp;CHAR(34)&amp;"denominator"&amp;CHAR(34)&amp;": "&amp;SUBSTITUTE(TRIM(ROUND(IFERROR(CriteriTecnici!$L4207*1,IFERROR(NUMBERVALUE(CriteriTecnici!$L4207,".",","),IFERROR(NUMBERVALUE(CriteriTecnici!$L4207,",","."),0))),4)&amp;""),",",".")&amp;", "&amp;CHAR(34)&amp;"flag"&amp;CHAR(34)&amp;": "&amp;SUBSTITUTE(TRIM(ROUND(IFERROR(CriteriTecnici!$M4207*1,IFERROR(NUMBERVALUE(CriteriTecnici!$M4207,".",","),IFERROR(NUMBERVALUE(CriteriTecnici!$M4207,",","."),0))),4)&amp;""),",",".")&amp;", "&amp;CHAR(34)&amp;"rawScore"&amp;CHAR(34)&amp;": "&amp;SUBSTITUTE(TRIM(ROUND(IFERROR(CriteriTecnici!$O4207*1,IFERROR(NUMBERVALUE(CriteriTecnici!$O4207,".",","),IFERROR(NUMBERVALUE(CriteriTecnici!$O4207,",","."),0))),4)&amp;""),",",".")&amp;CHAR(125)&amp;IF(TRUE,",",""))</f>
        <v/>
      </c>
    </row>
    <row r="4428">
      <c r="A4428" s="38">
        <f>IF(CriteriTecnici!$A4208="","","    "&amp;CHAR(123)&amp;CHAR(34)&amp;"bidderId"&amp;CHAR(34)&amp;": "&amp;CHAR(34)&amp;SUBSTITUTE(CriteriTecnici!$A4208,CHAR(34),"'")&amp;CHAR(34)&amp;", "&amp;CHAR(34)&amp;"lotId"&amp;CHAR(34)&amp;": "&amp;CHAR(34)&amp;SUBSTITUTE(CriteriTecnici!$C4208,CHAR(34),"'")&amp;CHAR(34)&amp;", "&amp;CHAR(34)&amp;"criterionId"&amp;CHAR(34)&amp;": "&amp;CHAR(34)&amp;SUBSTITUTE(CriteriTecnici!$D4208,CHAR(34),"'")&amp;CHAR(34)&amp;", "&amp;CHAR(34)&amp;"kind"&amp;CHAR(34)&amp;": "&amp;CHAR(34)&amp;SUBSTITUTE(CriteriTecnici!$F4208,CHAR(34),"'")&amp;CHAR(34)&amp;", "&amp;CHAR(34)&amp;"value"&amp;CHAR(34)&amp;": "&amp;SUBSTITUTE(TRIM(ROUND(IFERROR(CriteriTecnici!$N4208*1,IFERROR(NUMBERVALUE(CriteriTecnici!$N4208,".",","),IFERROR(NUMBERVALUE(CriteriTecnici!$N4208,",","."),0))),4)&amp;""),",",".")&amp;", "&amp;CHAR(34)&amp;"numerator"&amp;CHAR(34)&amp;": "&amp;SUBSTITUTE(TRIM(ROUND(IFERROR(CriteriTecnici!$K4208*1,IFERROR(NUMBERVALUE(CriteriTecnici!$K4208,".",","),IFERROR(NUMBERVALUE(CriteriTecnici!$K4208,",","."),0))),4)&amp;""),",",".")&amp;", "&amp;CHAR(34)&amp;"denominator"&amp;CHAR(34)&amp;": "&amp;SUBSTITUTE(TRIM(ROUND(IFERROR(CriteriTecnici!$L4208*1,IFERROR(NUMBERVALUE(CriteriTecnici!$L4208,".",","),IFERROR(NUMBERVALUE(CriteriTecnici!$L4208,",","."),0))),4)&amp;""),",",".")&amp;", "&amp;CHAR(34)&amp;"flag"&amp;CHAR(34)&amp;": "&amp;SUBSTITUTE(TRIM(ROUND(IFERROR(CriteriTecnici!$M4208*1,IFERROR(NUMBERVALUE(CriteriTecnici!$M4208,".",","),IFERROR(NUMBERVALUE(CriteriTecnici!$M4208,",","."),0))),4)&amp;""),",",".")&amp;", "&amp;CHAR(34)&amp;"rawScore"&amp;CHAR(34)&amp;": "&amp;SUBSTITUTE(TRIM(ROUND(IFERROR(CriteriTecnici!$O4208*1,IFERROR(NUMBERVALUE(CriteriTecnici!$O4208,".",","),IFERROR(NUMBERVALUE(CriteriTecnici!$O4208,",","."),0))),4)&amp;""),",",".")&amp;CHAR(125)&amp;IF(TRUE,",",""))</f>
        <v/>
      </c>
    </row>
    <row r="4429">
      <c r="A4429" s="38">
        <f>IF(CriteriTecnici!$A4209="","","    "&amp;CHAR(123)&amp;CHAR(34)&amp;"bidderId"&amp;CHAR(34)&amp;": "&amp;CHAR(34)&amp;SUBSTITUTE(CriteriTecnici!$A4209,CHAR(34),"'")&amp;CHAR(34)&amp;", "&amp;CHAR(34)&amp;"lotId"&amp;CHAR(34)&amp;": "&amp;CHAR(34)&amp;SUBSTITUTE(CriteriTecnici!$C4209,CHAR(34),"'")&amp;CHAR(34)&amp;", "&amp;CHAR(34)&amp;"criterionId"&amp;CHAR(34)&amp;": "&amp;CHAR(34)&amp;SUBSTITUTE(CriteriTecnici!$D4209,CHAR(34),"'")&amp;CHAR(34)&amp;", "&amp;CHAR(34)&amp;"kind"&amp;CHAR(34)&amp;": "&amp;CHAR(34)&amp;SUBSTITUTE(CriteriTecnici!$F4209,CHAR(34),"'")&amp;CHAR(34)&amp;", "&amp;CHAR(34)&amp;"value"&amp;CHAR(34)&amp;": "&amp;SUBSTITUTE(TRIM(ROUND(IFERROR(CriteriTecnici!$N4209*1,IFERROR(NUMBERVALUE(CriteriTecnici!$N4209,".",","),IFERROR(NUMBERVALUE(CriteriTecnici!$N4209,",","."),0))),4)&amp;""),",",".")&amp;", "&amp;CHAR(34)&amp;"numerator"&amp;CHAR(34)&amp;": "&amp;SUBSTITUTE(TRIM(ROUND(IFERROR(CriteriTecnici!$K4209*1,IFERROR(NUMBERVALUE(CriteriTecnici!$K4209,".",","),IFERROR(NUMBERVALUE(CriteriTecnici!$K4209,",","."),0))),4)&amp;""),",",".")&amp;", "&amp;CHAR(34)&amp;"denominator"&amp;CHAR(34)&amp;": "&amp;SUBSTITUTE(TRIM(ROUND(IFERROR(CriteriTecnici!$L4209*1,IFERROR(NUMBERVALUE(CriteriTecnici!$L4209,".",","),IFERROR(NUMBERVALUE(CriteriTecnici!$L4209,",","."),0))),4)&amp;""),",",".")&amp;", "&amp;CHAR(34)&amp;"flag"&amp;CHAR(34)&amp;": "&amp;SUBSTITUTE(TRIM(ROUND(IFERROR(CriteriTecnici!$M4209*1,IFERROR(NUMBERVALUE(CriteriTecnici!$M4209,".",","),IFERROR(NUMBERVALUE(CriteriTecnici!$M4209,",","."),0))),4)&amp;""),",",".")&amp;", "&amp;CHAR(34)&amp;"rawScore"&amp;CHAR(34)&amp;": "&amp;SUBSTITUTE(TRIM(ROUND(IFERROR(CriteriTecnici!$O4209*1,IFERROR(NUMBERVALUE(CriteriTecnici!$O4209,".",","),IFERROR(NUMBERVALUE(CriteriTecnici!$O4209,",","."),0))),4)&amp;""),",",".")&amp;CHAR(125)&amp;IF(TRUE,",",""))</f>
        <v/>
      </c>
    </row>
    <row r="4430">
      <c r="A4430" s="38">
        <f>IF(CriteriTecnici!$A4210="","","    "&amp;CHAR(123)&amp;CHAR(34)&amp;"bidderId"&amp;CHAR(34)&amp;": "&amp;CHAR(34)&amp;SUBSTITUTE(CriteriTecnici!$A4210,CHAR(34),"'")&amp;CHAR(34)&amp;", "&amp;CHAR(34)&amp;"lotId"&amp;CHAR(34)&amp;": "&amp;CHAR(34)&amp;SUBSTITUTE(CriteriTecnici!$C4210,CHAR(34),"'")&amp;CHAR(34)&amp;", "&amp;CHAR(34)&amp;"criterionId"&amp;CHAR(34)&amp;": "&amp;CHAR(34)&amp;SUBSTITUTE(CriteriTecnici!$D4210,CHAR(34),"'")&amp;CHAR(34)&amp;", "&amp;CHAR(34)&amp;"kind"&amp;CHAR(34)&amp;": "&amp;CHAR(34)&amp;SUBSTITUTE(CriteriTecnici!$F4210,CHAR(34),"'")&amp;CHAR(34)&amp;", "&amp;CHAR(34)&amp;"value"&amp;CHAR(34)&amp;": "&amp;SUBSTITUTE(TRIM(ROUND(IFERROR(CriteriTecnici!$N4210*1,IFERROR(NUMBERVALUE(CriteriTecnici!$N4210,".",","),IFERROR(NUMBERVALUE(CriteriTecnici!$N4210,",","."),0))),4)&amp;""),",",".")&amp;", "&amp;CHAR(34)&amp;"numerator"&amp;CHAR(34)&amp;": "&amp;SUBSTITUTE(TRIM(ROUND(IFERROR(CriteriTecnici!$K4210*1,IFERROR(NUMBERVALUE(CriteriTecnici!$K4210,".",","),IFERROR(NUMBERVALUE(CriteriTecnici!$K4210,",","."),0))),4)&amp;""),",",".")&amp;", "&amp;CHAR(34)&amp;"denominator"&amp;CHAR(34)&amp;": "&amp;SUBSTITUTE(TRIM(ROUND(IFERROR(CriteriTecnici!$L4210*1,IFERROR(NUMBERVALUE(CriteriTecnici!$L4210,".",","),IFERROR(NUMBERVALUE(CriteriTecnici!$L4210,",","."),0))),4)&amp;""),",",".")&amp;", "&amp;CHAR(34)&amp;"flag"&amp;CHAR(34)&amp;": "&amp;SUBSTITUTE(TRIM(ROUND(IFERROR(CriteriTecnici!$M4210*1,IFERROR(NUMBERVALUE(CriteriTecnici!$M4210,".",","),IFERROR(NUMBERVALUE(CriteriTecnici!$M4210,",","."),0))),4)&amp;""),",",".")&amp;", "&amp;CHAR(34)&amp;"rawScore"&amp;CHAR(34)&amp;": "&amp;SUBSTITUTE(TRIM(ROUND(IFERROR(CriteriTecnici!$O4210*1,IFERROR(NUMBERVALUE(CriteriTecnici!$O4210,".",","),IFERROR(NUMBERVALUE(CriteriTecnici!$O4210,",","."),0))),4)&amp;""),",",".")&amp;CHAR(125)&amp;IF(TRUE,",",""))</f>
        <v/>
      </c>
    </row>
    <row r="4431">
      <c r="A4431" s="38">
        <f>IF(CriteriTecnici!$A4211="","","    "&amp;CHAR(123)&amp;CHAR(34)&amp;"bidderId"&amp;CHAR(34)&amp;": "&amp;CHAR(34)&amp;SUBSTITUTE(CriteriTecnici!$A4211,CHAR(34),"'")&amp;CHAR(34)&amp;", "&amp;CHAR(34)&amp;"lotId"&amp;CHAR(34)&amp;": "&amp;CHAR(34)&amp;SUBSTITUTE(CriteriTecnici!$C4211,CHAR(34),"'")&amp;CHAR(34)&amp;", "&amp;CHAR(34)&amp;"criterionId"&amp;CHAR(34)&amp;": "&amp;CHAR(34)&amp;SUBSTITUTE(CriteriTecnici!$D4211,CHAR(34),"'")&amp;CHAR(34)&amp;", "&amp;CHAR(34)&amp;"kind"&amp;CHAR(34)&amp;": "&amp;CHAR(34)&amp;SUBSTITUTE(CriteriTecnici!$F4211,CHAR(34),"'")&amp;CHAR(34)&amp;", "&amp;CHAR(34)&amp;"value"&amp;CHAR(34)&amp;": "&amp;SUBSTITUTE(TRIM(ROUND(IFERROR(CriteriTecnici!$N4211*1,IFERROR(NUMBERVALUE(CriteriTecnici!$N4211,".",","),IFERROR(NUMBERVALUE(CriteriTecnici!$N4211,",","."),0))),4)&amp;""),",",".")&amp;", "&amp;CHAR(34)&amp;"numerator"&amp;CHAR(34)&amp;": "&amp;SUBSTITUTE(TRIM(ROUND(IFERROR(CriteriTecnici!$K4211*1,IFERROR(NUMBERVALUE(CriteriTecnici!$K4211,".",","),IFERROR(NUMBERVALUE(CriteriTecnici!$K4211,",","."),0))),4)&amp;""),",",".")&amp;", "&amp;CHAR(34)&amp;"denominator"&amp;CHAR(34)&amp;": "&amp;SUBSTITUTE(TRIM(ROUND(IFERROR(CriteriTecnici!$L4211*1,IFERROR(NUMBERVALUE(CriteriTecnici!$L4211,".",","),IFERROR(NUMBERVALUE(CriteriTecnici!$L4211,",","."),0))),4)&amp;""),",",".")&amp;", "&amp;CHAR(34)&amp;"flag"&amp;CHAR(34)&amp;": "&amp;SUBSTITUTE(TRIM(ROUND(IFERROR(CriteriTecnici!$M4211*1,IFERROR(NUMBERVALUE(CriteriTecnici!$M4211,".",","),IFERROR(NUMBERVALUE(CriteriTecnici!$M4211,",","."),0))),4)&amp;""),",",".")&amp;", "&amp;CHAR(34)&amp;"rawScore"&amp;CHAR(34)&amp;": "&amp;SUBSTITUTE(TRIM(ROUND(IFERROR(CriteriTecnici!$O4211*1,IFERROR(NUMBERVALUE(CriteriTecnici!$O4211,".",","),IFERROR(NUMBERVALUE(CriteriTecnici!$O4211,",","."),0))),4)&amp;""),",",".")&amp;CHAR(125)&amp;IF(TRUE,",",""))</f>
        <v/>
      </c>
    </row>
    <row r="4432">
      <c r="A4432" s="38">
        <f>IF(CriteriTecnici!$A4212="","","    "&amp;CHAR(123)&amp;CHAR(34)&amp;"bidderId"&amp;CHAR(34)&amp;": "&amp;CHAR(34)&amp;SUBSTITUTE(CriteriTecnici!$A4212,CHAR(34),"'")&amp;CHAR(34)&amp;", "&amp;CHAR(34)&amp;"lotId"&amp;CHAR(34)&amp;": "&amp;CHAR(34)&amp;SUBSTITUTE(CriteriTecnici!$C4212,CHAR(34),"'")&amp;CHAR(34)&amp;", "&amp;CHAR(34)&amp;"criterionId"&amp;CHAR(34)&amp;": "&amp;CHAR(34)&amp;SUBSTITUTE(CriteriTecnici!$D4212,CHAR(34),"'")&amp;CHAR(34)&amp;", "&amp;CHAR(34)&amp;"kind"&amp;CHAR(34)&amp;": "&amp;CHAR(34)&amp;SUBSTITUTE(CriteriTecnici!$F4212,CHAR(34),"'")&amp;CHAR(34)&amp;", "&amp;CHAR(34)&amp;"value"&amp;CHAR(34)&amp;": "&amp;SUBSTITUTE(TRIM(ROUND(IFERROR(CriteriTecnici!$N4212*1,IFERROR(NUMBERVALUE(CriteriTecnici!$N4212,".",","),IFERROR(NUMBERVALUE(CriteriTecnici!$N4212,",","."),0))),4)&amp;""),",",".")&amp;", "&amp;CHAR(34)&amp;"numerator"&amp;CHAR(34)&amp;": "&amp;SUBSTITUTE(TRIM(ROUND(IFERROR(CriteriTecnici!$K4212*1,IFERROR(NUMBERVALUE(CriteriTecnici!$K4212,".",","),IFERROR(NUMBERVALUE(CriteriTecnici!$K4212,",","."),0))),4)&amp;""),",",".")&amp;", "&amp;CHAR(34)&amp;"denominator"&amp;CHAR(34)&amp;": "&amp;SUBSTITUTE(TRIM(ROUND(IFERROR(CriteriTecnici!$L4212*1,IFERROR(NUMBERVALUE(CriteriTecnici!$L4212,".",","),IFERROR(NUMBERVALUE(CriteriTecnici!$L4212,",","."),0))),4)&amp;""),",",".")&amp;", "&amp;CHAR(34)&amp;"flag"&amp;CHAR(34)&amp;": "&amp;SUBSTITUTE(TRIM(ROUND(IFERROR(CriteriTecnici!$M4212*1,IFERROR(NUMBERVALUE(CriteriTecnici!$M4212,".",","),IFERROR(NUMBERVALUE(CriteriTecnici!$M4212,",","."),0))),4)&amp;""),",",".")&amp;", "&amp;CHAR(34)&amp;"rawScore"&amp;CHAR(34)&amp;": "&amp;SUBSTITUTE(TRIM(ROUND(IFERROR(CriteriTecnici!$O4212*1,IFERROR(NUMBERVALUE(CriteriTecnici!$O4212,".",","),IFERROR(NUMBERVALUE(CriteriTecnici!$O4212,",","."),0))),4)&amp;""),",",".")&amp;CHAR(125)&amp;IF(TRUE,",",""))</f>
        <v/>
      </c>
    </row>
    <row r="4433">
      <c r="A4433" s="38">
        <f>IF(CriteriTecnici!$A4213="","","    "&amp;CHAR(123)&amp;CHAR(34)&amp;"bidderId"&amp;CHAR(34)&amp;": "&amp;CHAR(34)&amp;SUBSTITUTE(CriteriTecnici!$A4213,CHAR(34),"'")&amp;CHAR(34)&amp;", "&amp;CHAR(34)&amp;"lotId"&amp;CHAR(34)&amp;": "&amp;CHAR(34)&amp;SUBSTITUTE(CriteriTecnici!$C4213,CHAR(34),"'")&amp;CHAR(34)&amp;", "&amp;CHAR(34)&amp;"criterionId"&amp;CHAR(34)&amp;": "&amp;CHAR(34)&amp;SUBSTITUTE(CriteriTecnici!$D4213,CHAR(34),"'")&amp;CHAR(34)&amp;", "&amp;CHAR(34)&amp;"kind"&amp;CHAR(34)&amp;": "&amp;CHAR(34)&amp;SUBSTITUTE(CriteriTecnici!$F4213,CHAR(34),"'")&amp;CHAR(34)&amp;", "&amp;CHAR(34)&amp;"value"&amp;CHAR(34)&amp;": "&amp;SUBSTITUTE(TRIM(ROUND(IFERROR(CriteriTecnici!$N4213*1,IFERROR(NUMBERVALUE(CriteriTecnici!$N4213,".",","),IFERROR(NUMBERVALUE(CriteriTecnici!$N4213,",","."),0))),4)&amp;""),",",".")&amp;", "&amp;CHAR(34)&amp;"numerator"&amp;CHAR(34)&amp;": "&amp;SUBSTITUTE(TRIM(ROUND(IFERROR(CriteriTecnici!$K4213*1,IFERROR(NUMBERVALUE(CriteriTecnici!$K4213,".",","),IFERROR(NUMBERVALUE(CriteriTecnici!$K4213,",","."),0))),4)&amp;""),",",".")&amp;", "&amp;CHAR(34)&amp;"denominator"&amp;CHAR(34)&amp;": "&amp;SUBSTITUTE(TRIM(ROUND(IFERROR(CriteriTecnici!$L4213*1,IFERROR(NUMBERVALUE(CriteriTecnici!$L4213,".",","),IFERROR(NUMBERVALUE(CriteriTecnici!$L4213,",","."),0))),4)&amp;""),",",".")&amp;", "&amp;CHAR(34)&amp;"flag"&amp;CHAR(34)&amp;": "&amp;SUBSTITUTE(TRIM(ROUND(IFERROR(CriteriTecnici!$M4213*1,IFERROR(NUMBERVALUE(CriteriTecnici!$M4213,".",","),IFERROR(NUMBERVALUE(CriteriTecnici!$M4213,",","."),0))),4)&amp;""),",",".")&amp;", "&amp;CHAR(34)&amp;"rawScore"&amp;CHAR(34)&amp;": "&amp;SUBSTITUTE(TRIM(ROUND(IFERROR(CriteriTecnici!$O4213*1,IFERROR(NUMBERVALUE(CriteriTecnici!$O4213,".",","),IFERROR(NUMBERVALUE(CriteriTecnici!$O4213,",","."),0))),4)&amp;""),",",".")&amp;CHAR(125)&amp;IF(TRUE,",",""))</f>
        <v/>
      </c>
    </row>
    <row r="4434">
      <c r="A4434" s="38">
        <f>IF(CriteriTecnici!$A4214="","","    "&amp;CHAR(123)&amp;CHAR(34)&amp;"bidderId"&amp;CHAR(34)&amp;": "&amp;CHAR(34)&amp;SUBSTITUTE(CriteriTecnici!$A4214,CHAR(34),"'")&amp;CHAR(34)&amp;", "&amp;CHAR(34)&amp;"lotId"&amp;CHAR(34)&amp;": "&amp;CHAR(34)&amp;SUBSTITUTE(CriteriTecnici!$C4214,CHAR(34),"'")&amp;CHAR(34)&amp;", "&amp;CHAR(34)&amp;"criterionId"&amp;CHAR(34)&amp;": "&amp;CHAR(34)&amp;SUBSTITUTE(CriteriTecnici!$D4214,CHAR(34),"'")&amp;CHAR(34)&amp;", "&amp;CHAR(34)&amp;"kind"&amp;CHAR(34)&amp;": "&amp;CHAR(34)&amp;SUBSTITUTE(CriteriTecnici!$F4214,CHAR(34),"'")&amp;CHAR(34)&amp;", "&amp;CHAR(34)&amp;"value"&amp;CHAR(34)&amp;": "&amp;SUBSTITUTE(TRIM(ROUND(IFERROR(CriteriTecnici!$N4214*1,IFERROR(NUMBERVALUE(CriteriTecnici!$N4214,".",","),IFERROR(NUMBERVALUE(CriteriTecnici!$N4214,",","."),0))),4)&amp;""),",",".")&amp;", "&amp;CHAR(34)&amp;"numerator"&amp;CHAR(34)&amp;": "&amp;SUBSTITUTE(TRIM(ROUND(IFERROR(CriteriTecnici!$K4214*1,IFERROR(NUMBERVALUE(CriteriTecnici!$K4214,".",","),IFERROR(NUMBERVALUE(CriteriTecnici!$K4214,",","."),0))),4)&amp;""),",",".")&amp;", "&amp;CHAR(34)&amp;"denominator"&amp;CHAR(34)&amp;": "&amp;SUBSTITUTE(TRIM(ROUND(IFERROR(CriteriTecnici!$L4214*1,IFERROR(NUMBERVALUE(CriteriTecnici!$L4214,".",","),IFERROR(NUMBERVALUE(CriteriTecnici!$L4214,",","."),0))),4)&amp;""),",",".")&amp;", "&amp;CHAR(34)&amp;"flag"&amp;CHAR(34)&amp;": "&amp;SUBSTITUTE(TRIM(ROUND(IFERROR(CriteriTecnici!$M4214*1,IFERROR(NUMBERVALUE(CriteriTecnici!$M4214,".",","),IFERROR(NUMBERVALUE(CriteriTecnici!$M4214,",","."),0))),4)&amp;""),",",".")&amp;", "&amp;CHAR(34)&amp;"rawScore"&amp;CHAR(34)&amp;": "&amp;SUBSTITUTE(TRIM(ROUND(IFERROR(CriteriTecnici!$O4214*1,IFERROR(NUMBERVALUE(CriteriTecnici!$O4214,".",","),IFERROR(NUMBERVALUE(CriteriTecnici!$O4214,",","."),0))),4)&amp;""),",",".")&amp;CHAR(125)&amp;IF(TRUE,",",""))</f>
        <v/>
      </c>
    </row>
    <row r="4435">
      <c r="A4435" s="38">
        <f>IF(CriteriTecnici!$A4215="","","    "&amp;CHAR(123)&amp;CHAR(34)&amp;"bidderId"&amp;CHAR(34)&amp;": "&amp;CHAR(34)&amp;SUBSTITUTE(CriteriTecnici!$A4215,CHAR(34),"'")&amp;CHAR(34)&amp;", "&amp;CHAR(34)&amp;"lotId"&amp;CHAR(34)&amp;": "&amp;CHAR(34)&amp;SUBSTITUTE(CriteriTecnici!$C4215,CHAR(34),"'")&amp;CHAR(34)&amp;", "&amp;CHAR(34)&amp;"criterionId"&amp;CHAR(34)&amp;": "&amp;CHAR(34)&amp;SUBSTITUTE(CriteriTecnici!$D4215,CHAR(34),"'")&amp;CHAR(34)&amp;", "&amp;CHAR(34)&amp;"kind"&amp;CHAR(34)&amp;": "&amp;CHAR(34)&amp;SUBSTITUTE(CriteriTecnici!$F4215,CHAR(34),"'")&amp;CHAR(34)&amp;", "&amp;CHAR(34)&amp;"value"&amp;CHAR(34)&amp;": "&amp;SUBSTITUTE(TRIM(ROUND(IFERROR(CriteriTecnici!$N4215*1,IFERROR(NUMBERVALUE(CriteriTecnici!$N4215,".",","),IFERROR(NUMBERVALUE(CriteriTecnici!$N4215,",","."),0))),4)&amp;""),",",".")&amp;", "&amp;CHAR(34)&amp;"numerator"&amp;CHAR(34)&amp;": "&amp;SUBSTITUTE(TRIM(ROUND(IFERROR(CriteriTecnici!$K4215*1,IFERROR(NUMBERVALUE(CriteriTecnici!$K4215,".",","),IFERROR(NUMBERVALUE(CriteriTecnici!$K4215,",","."),0))),4)&amp;""),",",".")&amp;", "&amp;CHAR(34)&amp;"denominator"&amp;CHAR(34)&amp;": "&amp;SUBSTITUTE(TRIM(ROUND(IFERROR(CriteriTecnici!$L4215*1,IFERROR(NUMBERVALUE(CriteriTecnici!$L4215,".",","),IFERROR(NUMBERVALUE(CriteriTecnici!$L4215,",","."),0))),4)&amp;""),",",".")&amp;", "&amp;CHAR(34)&amp;"flag"&amp;CHAR(34)&amp;": "&amp;SUBSTITUTE(TRIM(ROUND(IFERROR(CriteriTecnici!$M4215*1,IFERROR(NUMBERVALUE(CriteriTecnici!$M4215,".",","),IFERROR(NUMBERVALUE(CriteriTecnici!$M4215,",","."),0))),4)&amp;""),",",".")&amp;", "&amp;CHAR(34)&amp;"rawScore"&amp;CHAR(34)&amp;": "&amp;SUBSTITUTE(TRIM(ROUND(IFERROR(CriteriTecnici!$O4215*1,IFERROR(NUMBERVALUE(CriteriTecnici!$O4215,".",","),IFERROR(NUMBERVALUE(CriteriTecnici!$O4215,",","."),0))),4)&amp;""),",",".")&amp;CHAR(125)&amp;IF(TRUE,",",""))</f>
        <v/>
      </c>
    </row>
    <row r="4436">
      <c r="A4436" s="38">
        <f>IF(CriteriTecnici!$A4216="","","    "&amp;CHAR(123)&amp;CHAR(34)&amp;"bidderId"&amp;CHAR(34)&amp;": "&amp;CHAR(34)&amp;SUBSTITUTE(CriteriTecnici!$A4216,CHAR(34),"'")&amp;CHAR(34)&amp;", "&amp;CHAR(34)&amp;"lotId"&amp;CHAR(34)&amp;": "&amp;CHAR(34)&amp;SUBSTITUTE(CriteriTecnici!$C4216,CHAR(34),"'")&amp;CHAR(34)&amp;", "&amp;CHAR(34)&amp;"criterionId"&amp;CHAR(34)&amp;": "&amp;CHAR(34)&amp;SUBSTITUTE(CriteriTecnici!$D4216,CHAR(34),"'")&amp;CHAR(34)&amp;", "&amp;CHAR(34)&amp;"kind"&amp;CHAR(34)&amp;": "&amp;CHAR(34)&amp;SUBSTITUTE(CriteriTecnici!$F4216,CHAR(34),"'")&amp;CHAR(34)&amp;", "&amp;CHAR(34)&amp;"value"&amp;CHAR(34)&amp;": "&amp;SUBSTITUTE(TRIM(ROUND(IFERROR(CriteriTecnici!$N4216*1,IFERROR(NUMBERVALUE(CriteriTecnici!$N4216,".",","),IFERROR(NUMBERVALUE(CriteriTecnici!$N4216,",","."),0))),4)&amp;""),",",".")&amp;", "&amp;CHAR(34)&amp;"numerator"&amp;CHAR(34)&amp;": "&amp;SUBSTITUTE(TRIM(ROUND(IFERROR(CriteriTecnici!$K4216*1,IFERROR(NUMBERVALUE(CriteriTecnici!$K4216,".",","),IFERROR(NUMBERVALUE(CriteriTecnici!$K4216,",","."),0))),4)&amp;""),",",".")&amp;", "&amp;CHAR(34)&amp;"denominator"&amp;CHAR(34)&amp;": "&amp;SUBSTITUTE(TRIM(ROUND(IFERROR(CriteriTecnici!$L4216*1,IFERROR(NUMBERVALUE(CriteriTecnici!$L4216,".",","),IFERROR(NUMBERVALUE(CriteriTecnici!$L4216,",","."),0))),4)&amp;""),",",".")&amp;", "&amp;CHAR(34)&amp;"flag"&amp;CHAR(34)&amp;": "&amp;SUBSTITUTE(TRIM(ROUND(IFERROR(CriteriTecnici!$M4216*1,IFERROR(NUMBERVALUE(CriteriTecnici!$M4216,".",","),IFERROR(NUMBERVALUE(CriteriTecnici!$M4216,",","."),0))),4)&amp;""),",",".")&amp;", "&amp;CHAR(34)&amp;"rawScore"&amp;CHAR(34)&amp;": "&amp;SUBSTITUTE(TRIM(ROUND(IFERROR(CriteriTecnici!$O4216*1,IFERROR(NUMBERVALUE(CriteriTecnici!$O4216,".",","),IFERROR(NUMBERVALUE(CriteriTecnici!$O4216,",","."),0))),4)&amp;""),",",".")&amp;CHAR(125)&amp;IF(TRUE,",",""))</f>
        <v/>
      </c>
    </row>
    <row r="4437">
      <c r="A4437" s="38">
        <f>IF(CriteriTecnici!$A4217="","","    "&amp;CHAR(123)&amp;CHAR(34)&amp;"bidderId"&amp;CHAR(34)&amp;": "&amp;CHAR(34)&amp;SUBSTITUTE(CriteriTecnici!$A4217,CHAR(34),"'")&amp;CHAR(34)&amp;", "&amp;CHAR(34)&amp;"lotId"&amp;CHAR(34)&amp;": "&amp;CHAR(34)&amp;SUBSTITUTE(CriteriTecnici!$C4217,CHAR(34),"'")&amp;CHAR(34)&amp;", "&amp;CHAR(34)&amp;"criterionId"&amp;CHAR(34)&amp;": "&amp;CHAR(34)&amp;SUBSTITUTE(CriteriTecnici!$D4217,CHAR(34),"'")&amp;CHAR(34)&amp;", "&amp;CHAR(34)&amp;"kind"&amp;CHAR(34)&amp;": "&amp;CHAR(34)&amp;SUBSTITUTE(CriteriTecnici!$F4217,CHAR(34),"'")&amp;CHAR(34)&amp;", "&amp;CHAR(34)&amp;"value"&amp;CHAR(34)&amp;": "&amp;SUBSTITUTE(TRIM(ROUND(IFERROR(CriteriTecnici!$N4217*1,IFERROR(NUMBERVALUE(CriteriTecnici!$N4217,".",","),IFERROR(NUMBERVALUE(CriteriTecnici!$N4217,",","."),0))),4)&amp;""),",",".")&amp;", "&amp;CHAR(34)&amp;"numerator"&amp;CHAR(34)&amp;": "&amp;SUBSTITUTE(TRIM(ROUND(IFERROR(CriteriTecnici!$K4217*1,IFERROR(NUMBERVALUE(CriteriTecnici!$K4217,".",","),IFERROR(NUMBERVALUE(CriteriTecnici!$K4217,",","."),0))),4)&amp;""),",",".")&amp;", "&amp;CHAR(34)&amp;"denominator"&amp;CHAR(34)&amp;": "&amp;SUBSTITUTE(TRIM(ROUND(IFERROR(CriteriTecnici!$L4217*1,IFERROR(NUMBERVALUE(CriteriTecnici!$L4217,".",","),IFERROR(NUMBERVALUE(CriteriTecnici!$L4217,",","."),0))),4)&amp;""),",",".")&amp;", "&amp;CHAR(34)&amp;"flag"&amp;CHAR(34)&amp;": "&amp;SUBSTITUTE(TRIM(ROUND(IFERROR(CriteriTecnici!$M4217*1,IFERROR(NUMBERVALUE(CriteriTecnici!$M4217,".",","),IFERROR(NUMBERVALUE(CriteriTecnici!$M4217,",","."),0))),4)&amp;""),",",".")&amp;", "&amp;CHAR(34)&amp;"rawScore"&amp;CHAR(34)&amp;": "&amp;SUBSTITUTE(TRIM(ROUND(IFERROR(CriteriTecnici!$O4217*1,IFERROR(NUMBERVALUE(CriteriTecnici!$O4217,".",","),IFERROR(NUMBERVALUE(CriteriTecnici!$O4217,",","."),0))),4)&amp;""),",",".")&amp;CHAR(125)&amp;IF(TRUE,",",""))</f>
        <v/>
      </c>
    </row>
    <row r="4438">
      <c r="A4438" s="38">
        <f>IF(CriteriTecnici!$A4218="","","    "&amp;CHAR(123)&amp;CHAR(34)&amp;"bidderId"&amp;CHAR(34)&amp;": "&amp;CHAR(34)&amp;SUBSTITUTE(CriteriTecnici!$A4218,CHAR(34),"'")&amp;CHAR(34)&amp;", "&amp;CHAR(34)&amp;"lotId"&amp;CHAR(34)&amp;": "&amp;CHAR(34)&amp;SUBSTITUTE(CriteriTecnici!$C4218,CHAR(34),"'")&amp;CHAR(34)&amp;", "&amp;CHAR(34)&amp;"criterionId"&amp;CHAR(34)&amp;": "&amp;CHAR(34)&amp;SUBSTITUTE(CriteriTecnici!$D4218,CHAR(34),"'")&amp;CHAR(34)&amp;", "&amp;CHAR(34)&amp;"kind"&amp;CHAR(34)&amp;": "&amp;CHAR(34)&amp;SUBSTITUTE(CriteriTecnici!$F4218,CHAR(34),"'")&amp;CHAR(34)&amp;", "&amp;CHAR(34)&amp;"value"&amp;CHAR(34)&amp;": "&amp;SUBSTITUTE(TRIM(ROUND(IFERROR(CriteriTecnici!$N4218*1,IFERROR(NUMBERVALUE(CriteriTecnici!$N4218,".",","),IFERROR(NUMBERVALUE(CriteriTecnici!$N4218,",","."),0))),4)&amp;""),",",".")&amp;", "&amp;CHAR(34)&amp;"numerator"&amp;CHAR(34)&amp;": "&amp;SUBSTITUTE(TRIM(ROUND(IFERROR(CriteriTecnici!$K4218*1,IFERROR(NUMBERVALUE(CriteriTecnici!$K4218,".",","),IFERROR(NUMBERVALUE(CriteriTecnici!$K4218,",","."),0))),4)&amp;""),",",".")&amp;", "&amp;CHAR(34)&amp;"denominator"&amp;CHAR(34)&amp;": "&amp;SUBSTITUTE(TRIM(ROUND(IFERROR(CriteriTecnici!$L4218*1,IFERROR(NUMBERVALUE(CriteriTecnici!$L4218,".",","),IFERROR(NUMBERVALUE(CriteriTecnici!$L4218,",","."),0))),4)&amp;""),",",".")&amp;", "&amp;CHAR(34)&amp;"flag"&amp;CHAR(34)&amp;": "&amp;SUBSTITUTE(TRIM(ROUND(IFERROR(CriteriTecnici!$M4218*1,IFERROR(NUMBERVALUE(CriteriTecnici!$M4218,".",","),IFERROR(NUMBERVALUE(CriteriTecnici!$M4218,",","."),0))),4)&amp;""),",",".")&amp;", "&amp;CHAR(34)&amp;"rawScore"&amp;CHAR(34)&amp;": "&amp;SUBSTITUTE(TRIM(ROUND(IFERROR(CriteriTecnici!$O4218*1,IFERROR(NUMBERVALUE(CriteriTecnici!$O4218,".",","),IFERROR(NUMBERVALUE(CriteriTecnici!$O4218,",","."),0))),4)&amp;""),",",".")&amp;CHAR(125)&amp;IF(TRUE,",",""))</f>
        <v/>
      </c>
    </row>
    <row r="4439">
      <c r="A4439" s="38">
        <f>IF(CriteriTecnici!$A4219="","","    "&amp;CHAR(123)&amp;CHAR(34)&amp;"bidderId"&amp;CHAR(34)&amp;": "&amp;CHAR(34)&amp;SUBSTITUTE(CriteriTecnici!$A4219,CHAR(34),"'")&amp;CHAR(34)&amp;", "&amp;CHAR(34)&amp;"lotId"&amp;CHAR(34)&amp;": "&amp;CHAR(34)&amp;SUBSTITUTE(CriteriTecnici!$C4219,CHAR(34),"'")&amp;CHAR(34)&amp;", "&amp;CHAR(34)&amp;"criterionId"&amp;CHAR(34)&amp;": "&amp;CHAR(34)&amp;SUBSTITUTE(CriteriTecnici!$D4219,CHAR(34),"'")&amp;CHAR(34)&amp;", "&amp;CHAR(34)&amp;"kind"&amp;CHAR(34)&amp;": "&amp;CHAR(34)&amp;SUBSTITUTE(CriteriTecnici!$F4219,CHAR(34),"'")&amp;CHAR(34)&amp;", "&amp;CHAR(34)&amp;"value"&amp;CHAR(34)&amp;": "&amp;SUBSTITUTE(TRIM(ROUND(IFERROR(CriteriTecnici!$N4219*1,IFERROR(NUMBERVALUE(CriteriTecnici!$N4219,".",","),IFERROR(NUMBERVALUE(CriteriTecnici!$N4219,",","."),0))),4)&amp;""),",",".")&amp;", "&amp;CHAR(34)&amp;"numerator"&amp;CHAR(34)&amp;": "&amp;SUBSTITUTE(TRIM(ROUND(IFERROR(CriteriTecnici!$K4219*1,IFERROR(NUMBERVALUE(CriteriTecnici!$K4219,".",","),IFERROR(NUMBERVALUE(CriteriTecnici!$K4219,",","."),0))),4)&amp;""),",",".")&amp;", "&amp;CHAR(34)&amp;"denominator"&amp;CHAR(34)&amp;": "&amp;SUBSTITUTE(TRIM(ROUND(IFERROR(CriteriTecnici!$L4219*1,IFERROR(NUMBERVALUE(CriteriTecnici!$L4219,".",","),IFERROR(NUMBERVALUE(CriteriTecnici!$L4219,",","."),0))),4)&amp;""),",",".")&amp;", "&amp;CHAR(34)&amp;"flag"&amp;CHAR(34)&amp;": "&amp;SUBSTITUTE(TRIM(ROUND(IFERROR(CriteriTecnici!$M4219*1,IFERROR(NUMBERVALUE(CriteriTecnici!$M4219,".",","),IFERROR(NUMBERVALUE(CriteriTecnici!$M4219,",","."),0))),4)&amp;""),",",".")&amp;", "&amp;CHAR(34)&amp;"rawScore"&amp;CHAR(34)&amp;": "&amp;SUBSTITUTE(TRIM(ROUND(IFERROR(CriteriTecnici!$O4219*1,IFERROR(NUMBERVALUE(CriteriTecnici!$O4219,".",","),IFERROR(NUMBERVALUE(CriteriTecnici!$O4219,",","."),0))),4)&amp;""),",",".")&amp;CHAR(125)&amp;IF(TRUE,",",""))</f>
        <v/>
      </c>
    </row>
    <row r="4440">
      <c r="A4440" s="38">
        <f>IF(CriteriTecnici!$A4220="","","    "&amp;CHAR(123)&amp;CHAR(34)&amp;"bidderId"&amp;CHAR(34)&amp;": "&amp;CHAR(34)&amp;SUBSTITUTE(CriteriTecnici!$A4220,CHAR(34),"'")&amp;CHAR(34)&amp;", "&amp;CHAR(34)&amp;"lotId"&amp;CHAR(34)&amp;": "&amp;CHAR(34)&amp;SUBSTITUTE(CriteriTecnici!$C4220,CHAR(34),"'")&amp;CHAR(34)&amp;", "&amp;CHAR(34)&amp;"criterionId"&amp;CHAR(34)&amp;": "&amp;CHAR(34)&amp;SUBSTITUTE(CriteriTecnici!$D4220,CHAR(34),"'")&amp;CHAR(34)&amp;", "&amp;CHAR(34)&amp;"kind"&amp;CHAR(34)&amp;": "&amp;CHAR(34)&amp;SUBSTITUTE(CriteriTecnici!$F4220,CHAR(34),"'")&amp;CHAR(34)&amp;", "&amp;CHAR(34)&amp;"value"&amp;CHAR(34)&amp;": "&amp;SUBSTITUTE(TRIM(ROUND(IFERROR(CriteriTecnici!$N4220*1,IFERROR(NUMBERVALUE(CriteriTecnici!$N4220,".",","),IFERROR(NUMBERVALUE(CriteriTecnici!$N4220,",","."),0))),4)&amp;""),",",".")&amp;", "&amp;CHAR(34)&amp;"numerator"&amp;CHAR(34)&amp;": "&amp;SUBSTITUTE(TRIM(ROUND(IFERROR(CriteriTecnici!$K4220*1,IFERROR(NUMBERVALUE(CriteriTecnici!$K4220,".",","),IFERROR(NUMBERVALUE(CriteriTecnici!$K4220,",","."),0))),4)&amp;""),",",".")&amp;", "&amp;CHAR(34)&amp;"denominator"&amp;CHAR(34)&amp;": "&amp;SUBSTITUTE(TRIM(ROUND(IFERROR(CriteriTecnici!$L4220*1,IFERROR(NUMBERVALUE(CriteriTecnici!$L4220,".",","),IFERROR(NUMBERVALUE(CriteriTecnici!$L4220,",","."),0))),4)&amp;""),",",".")&amp;", "&amp;CHAR(34)&amp;"flag"&amp;CHAR(34)&amp;": "&amp;SUBSTITUTE(TRIM(ROUND(IFERROR(CriteriTecnici!$M4220*1,IFERROR(NUMBERVALUE(CriteriTecnici!$M4220,".",","),IFERROR(NUMBERVALUE(CriteriTecnici!$M4220,",","."),0))),4)&amp;""),",",".")&amp;", "&amp;CHAR(34)&amp;"rawScore"&amp;CHAR(34)&amp;": "&amp;SUBSTITUTE(TRIM(ROUND(IFERROR(CriteriTecnici!$O4220*1,IFERROR(NUMBERVALUE(CriteriTecnici!$O4220,".",","),IFERROR(NUMBERVALUE(CriteriTecnici!$O4220,",","."),0))),4)&amp;""),",",".")&amp;CHAR(125)&amp;IF(COUNTA(Offerte!$A138:$A$200)&gt;0,",",""))</f>
        <v/>
      </c>
    </row>
    <row r="4441">
      <c r="A4441" s="38">
        <f>IF(CriteriTecnici!$A4221="","","    "&amp;CHAR(123)&amp;CHAR(34)&amp;"bidderId"&amp;CHAR(34)&amp;": "&amp;CHAR(34)&amp;SUBSTITUTE(CriteriTecnici!$A4221,CHAR(34),"'")&amp;CHAR(34)&amp;", "&amp;CHAR(34)&amp;"lotId"&amp;CHAR(34)&amp;": "&amp;CHAR(34)&amp;SUBSTITUTE(CriteriTecnici!$C4221,CHAR(34),"'")&amp;CHAR(34)&amp;", "&amp;CHAR(34)&amp;"criterionId"&amp;CHAR(34)&amp;": "&amp;CHAR(34)&amp;SUBSTITUTE(CriteriTecnici!$D4221,CHAR(34),"'")&amp;CHAR(34)&amp;", "&amp;CHAR(34)&amp;"kind"&amp;CHAR(34)&amp;": "&amp;CHAR(34)&amp;SUBSTITUTE(CriteriTecnici!$F4221,CHAR(34),"'")&amp;CHAR(34)&amp;", "&amp;CHAR(34)&amp;"value"&amp;CHAR(34)&amp;": "&amp;SUBSTITUTE(TRIM(ROUND(IFERROR(CriteriTecnici!$N4221*1,IFERROR(NUMBERVALUE(CriteriTecnici!$N4221,".",","),IFERROR(NUMBERVALUE(CriteriTecnici!$N4221,",","."),0))),4)&amp;""),",",".")&amp;", "&amp;CHAR(34)&amp;"numerator"&amp;CHAR(34)&amp;": "&amp;SUBSTITUTE(TRIM(ROUND(IFERROR(CriteriTecnici!$K4221*1,IFERROR(NUMBERVALUE(CriteriTecnici!$K4221,".",","),IFERROR(NUMBERVALUE(CriteriTecnici!$K4221,",","."),0))),4)&amp;""),",",".")&amp;", "&amp;CHAR(34)&amp;"denominator"&amp;CHAR(34)&amp;": "&amp;SUBSTITUTE(TRIM(ROUND(IFERROR(CriteriTecnici!$L4221*1,IFERROR(NUMBERVALUE(CriteriTecnici!$L4221,".",","),IFERROR(NUMBERVALUE(CriteriTecnici!$L4221,",","."),0))),4)&amp;""),",",".")&amp;", "&amp;CHAR(34)&amp;"flag"&amp;CHAR(34)&amp;": "&amp;SUBSTITUTE(TRIM(ROUND(IFERROR(CriteriTecnici!$M4221*1,IFERROR(NUMBERVALUE(CriteriTecnici!$M4221,".",","),IFERROR(NUMBERVALUE(CriteriTecnici!$M4221,",","."),0))),4)&amp;""),",",".")&amp;", "&amp;CHAR(34)&amp;"rawScore"&amp;CHAR(34)&amp;": "&amp;SUBSTITUTE(TRIM(ROUND(IFERROR(CriteriTecnici!$O4221*1,IFERROR(NUMBERVALUE(CriteriTecnici!$O4221,".",","),IFERROR(NUMBERVALUE(CriteriTecnici!$O4221,",","."),0))),4)&amp;""),",",".")&amp;CHAR(125)&amp;IF(TRUE,",",""))</f>
        <v/>
      </c>
    </row>
    <row r="4442">
      <c r="A4442" s="38">
        <f>IF(CriteriTecnici!$A4222="","","    "&amp;CHAR(123)&amp;CHAR(34)&amp;"bidderId"&amp;CHAR(34)&amp;": "&amp;CHAR(34)&amp;SUBSTITUTE(CriteriTecnici!$A4222,CHAR(34),"'")&amp;CHAR(34)&amp;", "&amp;CHAR(34)&amp;"lotId"&amp;CHAR(34)&amp;": "&amp;CHAR(34)&amp;SUBSTITUTE(CriteriTecnici!$C4222,CHAR(34),"'")&amp;CHAR(34)&amp;", "&amp;CHAR(34)&amp;"criterionId"&amp;CHAR(34)&amp;": "&amp;CHAR(34)&amp;SUBSTITUTE(CriteriTecnici!$D4222,CHAR(34),"'")&amp;CHAR(34)&amp;", "&amp;CHAR(34)&amp;"kind"&amp;CHAR(34)&amp;": "&amp;CHAR(34)&amp;SUBSTITUTE(CriteriTecnici!$F4222,CHAR(34),"'")&amp;CHAR(34)&amp;", "&amp;CHAR(34)&amp;"value"&amp;CHAR(34)&amp;": "&amp;SUBSTITUTE(TRIM(ROUND(IFERROR(CriteriTecnici!$N4222*1,IFERROR(NUMBERVALUE(CriteriTecnici!$N4222,".",","),IFERROR(NUMBERVALUE(CriteriTecnici!$N4222,",","."),0))),4)&amp;""),",",".")&amp;", "&amp;CHAR(34)&amp;"numerator"&amp;CHAR(34)&amp;": "&amp;SUBSTITUTE(TRIM(ROUND(IFERROR(CriteriTecnici!$K4222*1,IFERROR(NUMBERVALUE(CriteriTecnici!$K4222,".",","),IFERROR(NUMBERVALUE(CriteriTecnici!$K4222,",","."),0))),4)&amp;""),",",".")&amp;", "&amp;CHAR(34)&amp;"denominator"&amp;CHAR(34)&amp;": "&amp;SUBSTITUTE(TRIM(ROUND(IFERROR(CriteriTecnici!$L4222*1,IFERROR(NUMBERVALUE(CriteriTecnici!$L4222,".",","),IFERROR(NUMBERVALUE(CriteriTecnici!$L4222,",","."),0))),4)&amp;""),",",".")&amp;", "&amp;CHAR(34)&amp;"flag"&amp;CHAR(34)&amp;": "&amp;SUBSTITUTE(TRIM(ROUND(IFERROR(CriteriTecnici!$M4222*1,IFERROR(NUMBERVALUE(CriteriTecnici!$M4222,".",","),IFERROR(NUMBERVALUE(CriteriTecnici!$M4222,",","."),0))),4)&amp;""),",",".")&amp;", "&amp;CHAR(34)&amp;"rawScore"&amp;CHAR(34)&amp;": "&amp;SUBSTITUTE(TRIM(ROUND(IFERROR(CriteriTecnici!$O4222*1,IFERROR(NUMBERVALUE(CriteriTecnici!$O4222,".",","),IFERROR(NUMBERVALUE(CriteriTecnici!$O4222,",","."),0))),4)&amp;""),",",".")&amp;CHAR(125)&amp;IF(TRUE,",",""))</f>
        <v/>
      </c>
    </row>
    <row r="4443">
      <c r="A4443" s="38">
        <f>IF(CriteriTecnici!$A4223="","","    "&amp;CHAR(123)&amp;CHAR(34)&amp;"bidderId"&amp;CHAR(34)&amp;": "&amp;CHAR(34)&amp;SUBSTITUTE(CriteriTecnici!$A4223,CHAR(34),"'")&amp;CHAR(34)&amp;", "&amp;CHAR(34)&amp;"lotId"&amp;CHAR(34)&amp;": "&amp;CHAR(34)&amp;SUBSTITUTE(CriteriTecnici!$C4223,CHAR(34),"'")&amp;CHAR(34)&amp;", "&amp;CHAR(34)&amp;"criterionId"&amp;CHAR(34)&amp;": "&amp;CHAR(34)&amp;SUBSTITUTE(CriteriTecnici!$D4223,CHAR(34),"'")&amp;CHAR(34)&amp;", "&amp;CHAR(34)&amp;"kind"&amp;CHAR(34)&amp;": "&amp;CHAR(34)&amp;SUBSTITUTE(CriteriTecnici!$F4223,CHAR(34),"'")&amp;CHAR(34)&amp;", "&amp;CHAR(34)&amp;"value"&amp;CHAR(34)&amp;": "&amp;SUBSTITUTE(TRIM(ROUND(IFERROR(CriteriTecnici!$N4223*1,IFERROR(NUMBERVALUE(CriteriTecnici!$N4223,".",","),IFERROR(NUMBERVALUE(CriteriTecnici!$N4223,",","."),0))),4)&amp;""),",",".")&amp;", "&amp;CHAR(34)&amp;"numerator"&amp;CHAR(34)&amp;": "&amp;SUBSTITUTE(TRIM(ROUND(IFERROR(CriteriTecnici!$K4223*1,IFERROR(NUMBERVALUE(CriteriTecnici!$K4223,".",","),IFERROR(NUMBERVALUE(CriteriTecnici!$K4223,",","."),0))),4)&amp;""),",",".")&amp;", "&amp;CHAR(34)&amp;"denominator"&amp;CHAR(34)&amp;": "&amp;SUBSTITUTE(TRIM(ROUND(IFERROR(CriteriTecnici!$L4223*1,IFERROR(NUMBERVALUE(CriteriTecnici!$L4223,".",","),IFERROR(NUMBERVALUE(CriteriTecnici!$L4223,",","."),0))),4)&amp;""),",",".")&amp;", "&amp;CHAR(34)&amp;"flag"&amp;CHAR(34)&amp;": "&amp;SUBSTITUTE(TRIM(ROUND(IFERROR(CriteriTecnici!$M4223*1,IFERROR(NUMBERVALUE(CriteriTecnici!$M4223,".",","),IFERROR(NUMBERVALUE(CriteriTecnici!$M4223,",","."),0))),4)&amp;""),",",".")&amp;", "&amp;CHAR(34)&amp;"rawScore"&amp;CHAR(34)&amp;": "&amp;SUBSTITUTE(TRIM(ROUND(IFERROR(CriteriTecnici!$O4223*1,IFERROR(NUMBERVALUE(CriteriTecnici!$O4223,".",","),IFERROR(NUMBERVALUE(CriteriTecnici!$O4223,",","."),0))),4)&amp;""),",",".")&amp;CHAR(125)&amp;IF(TRUE,",",""))</f>
        <v/>
      </c>
    </row>
    <row r="4444">
      <c r="A4444" s="38">
        <f>IF(CriteriTecnici!$A4224="","","    "&amp;CHAR(123)&amp;CHAR(34)&amp;"bidderId"&amp;CHAR(34)&amp;": "&amp;CHAR(34)&amp;SUBSTITUTE(CriteriTecnici!$A4224,CHAR(34),"'")&amp;CHAR(34)&amp;", "&amp;CHAR(34)&amp;"lotId"&amp;CHAR(34)&amp;": "&amp;CHAR(34)&amp;SUBSTITUTE(CriteriTecnici!$C4224,CHAR(34),"'")&amp;CHAR(34)&amp;", "&amp;CHAR(34)&amp;"criterionId"&amp;CHAR(34)&amp;": "&amp;CHAR(34)&amp;SUBSTITUTE(CriteriTecnici!$D4224,CHAR(34),"'")&amp;CHAR(34)&amp;", "&amp;CHAR(34)&amp;"kind"&amp;CHAR(34)&amp;": "&amp;CHAR(34)&amp;SUBSTITUTE(CriteriTecnici!$F4224,CHAR(34),"'")&amp;CHAR(34)&amp;", "&amp;CHAR(34)&amp;"value"&amp;CHAR(34)&amp;": "&amp;SUBSTITUTE(TRIM(ROUND(IFERROR(CriteriTecnici!$N4224*1,IFERROR(NUMBERVALUE(CriteriTecnici!$N4224,".",","),IFERROR(NUMBERVALUE(CriteriTecnici!$N4224,",","."),0))),4)&amp;""),",",".")&amp;", "&amp;CHAR(34)&amp;"numerator"&amp;CHAR(34)&amp;": "&amp;SUBSTITUTE(TRIM(ROUND(IFERROR(CriteriTecnici!$K4224*1,IFERROR(NUMBERVALUE(CriteriTecnici!$K4224,".",","),IFERROR(NUMBERVALUE(CriteriTecnici!$K4224,",","."),0))),4)&amp;""),",",".")&amp;", "&amp;CHAR(34)&amp;"denominator"&amp;CHAR(34)&amp;": "&amp;SUBSTITUTE(TRIM(ROUND(IFERROR(CriteriTecnici!$L4224*1,IFERROR(NUMBERVALUE(CriteriTecnici!$L4224,".",","),IFERROR(NUMBERVALUE(CriteriTecnici!$L4224,",","."),0))),4)&amp;""),",",".")&amp;", "&amp;CHAR(34)&amp;"flag"&amp;CHAR(34)&amp;": "&amp;SUBSTITUTE(TRIM(ROUND(IFERROR(CriteriTecnici!$M4224*1,IFERROR(NUMBERVALUE(CriteriTecnici!$M4224,".",","),IFERROR(NUMBERVALUE(CriteriTecnici!$M4224,",","."),0))),4)&amp;""),",",".")&amp;", "&amp;CHAR(34)&amp;"rawScore"&amp;CHAR(34)&amp;": "&amp;SUBSTITUTE(TRIM(ROUND(IFERROR(CriteriTecnici!$O4224*1,IFERROR(NUMBERVALUE(CriteriTecnici!$O4224,".",","),IFERROR(NUMBERVALUE(CriteriTecnici!$O4224,",","."),0))),4)&amp;""),",",".")&amp;CHAR(125)&amp;IF(TRUE,",",""))</f>
        <v/>
      </c>
    </row>
    <row r="4445">
      <c r="A4445" s="38">
        <f>IF(CriteriTecnici!$A4225="","","    "&amp;CHAR(123)&amp;CHAR(34)&amp;"bidderId"&amp;CHAR(34)&amp;": "&amp;CHAR(34)&amp;SUBSTITUTE(CriteriTecnici!$A4225,CHAR(34),"'")&amp;CHAR(34)&amp;", "&amp;CHAR(34)&amp;"lotId"&amp;CHAR(34)&amp;": "&amp;CHAR(34)&amp;SUBSTITUTE(CriteriTecnici!$C4225,CHAR(34),"'")&amp;CHAR(34)&amp;", "&amp;CHAR(34)&amp;"criterionId"&amp;CHAR(34)&amp;": "&amp;CHAR(34)&amp;SUBSTITUTE(CriteriTecnici!$D4225,CHAR(34),"'")&amp;CHAR(34)&amp;", "&amp;CHAR(34)&amp;"kind"&amp;CHAR(34)&amp;": "&amp;CHAR(34)&amp;SUBSTITUTE(CriteriTecnici!$F4225,CHAR(34),"'")&amp;CHAR(34)&amp;", "&amp;CHAR(34)&amp;"value"&amp;CHAR(34)&amp;": "&amp;SUBSTITUTE(TRIM(ROUND(IFERROR(CriteriTecnici!$N4225*1,IFERROR(NUMBERVALUE(CriteriTecnici!$N4225,".",","),IFERROR(NUMBERVALUE(CriteriTecnici!$N4225,",","."),0))),4)&amp;""),",",".")&amp;", "&amp;CHAR(34)&amp;"numerator"&amp;CHAR(34)&amp;": "&amp;SUBSTITUTE(TRIM(ROUND(IFERROR(CriteriTecnici!$K4225*1,IFERROR(NUMBERVALUE(CriteriTecnici!$K4225,".",","),IFERROR(NUMBERVALUE(CriteriTecnici!$K4225,",","."),0))),4)&amp;""),",",".")&amp;", "&amp;CHAR(34)&amp;"denominator"&amp;CHAR(34)&amp;": "&amp;SUBSTITUTE(TRIM(ROUND(IFERROR(CriteriTecnici!$L4225*1,IFERROR(NUMBERVALUE(CriteriTecnici!$L4225,".",","),IFERROR(NUMBERVALUE(CriteriTecnici!$L4225,",","."),0))),4)&amp;""),",",".")&amp;", "&amp;CHAR(34)&amp;"flag"&amp;CHAR(34)&amp;": "&amp;SUBSTITUTE(TRIM(ROUND(IFERROR(CriteriTecnici!$M4225*1,IFERROR(NUMBERVALUE(CriteriTecnici!$M4225,".",","),IFERROR(NUMBERVALUE(CriteriTecnici!$M4225,",","."),0))),4)&amp;""),",",".")&amp;", "&amp;CHAR(34)&amp;"rawScore"&amp;CHAR(34)&amp;": "&amp;SUBSTITUTE(TRIM(ROUND(IFERROR(CriteriTecnici!$O4225*1,IFERROR(NUMBERVALUE(CriteriTecnici!$O4225,".",","),IFERROR(NUMBERVALUE(CriteriTecnici!$O4225,",","."),0))),4)&amp;""),",",".")&amp;CHAR(125)&amp;IF(TRUE,",",""))</f>
        <v/>
      </c>
    </row>
    <row r="4446">
      <c r="A4446" s="38">
        <f>IF(CriteriTecnici!$A4226="","","    "&amp;CHAR(123)&amp;CHAR(34)&amp;"bidderId"&amp;CHAR(34)&amp;": "&amp;CHAR(34)&amp;SUBSTITUTE(CriteriTecnici!$A4226,CHAR(34),"'")&amp;CHAR(34)&amp;", "&amp;CHAR(34)&amp;"lotId"&amp;CHAR(34)&amp;": "&amp;CHAR(34)&amp;SUBSTITUTE(CriteriTecnici!$C4226,CHAR(34),"'")&amp;CHAR(34)&amp;", "&amp;CHAR(34)&amp;"criterionId"&amp;CHAR(34)&amp;": "&amp;CHAR(34)&amp;SUBSTITUTE(CriteriTecnici!$D4226,CHAR(34),"'")&amp;CHAR(34)&amp;", "&amp;CHAR(34)&amp;"kind"&amp;CHAR(34)&amp;": "&amp;CHAR(34)&amp;SUBSTITUTE(CriteriTecnici!$F4226,CHAR(34),"'")&amp;CHAR(34)&amp;", "&amp;CHAR(34)&amp;"value"&amp;CHAR(34)&amp;": "&amp;SUBSTITUTE(TRIM(ROUND(IFERROR(CriteriTecnici!$N4226*1,IFERROR(NUMBERVALUE(CriteriTecnici!$N4226,".",","),IFERROR(NUMBERVALUE(CriteriTecnici!$N4226,",","."),0))),4)&amp;""),",",".")&amp;", "&amp;CHAR(34)&amp;"numerator"&amp;CHAR(34)&amp;": "&amp;SUBSTITUTE(TRIM(ROUND(IFERROR(CriteriTecnici!$K4226*1,IFERROR(NUMBERVALUE(CriteriTecnici!$K4226,".",","),IFERROR(NUMBERVALUE(CriteriTecnici!$K4226,",","."),0))),4)&amp;""),",",".")&amp;", "&amp;CHAR(34)&amp;"denominator"&amp;CHAR(34)&amp;": "&amp;SUBSTITUTE(TRIM(ROUND(IFERROR(CriteriTecnici!$L4226*1,IFERROR(NUMBERVALUE(CriteriTecnici!$L4226,".",","),IFERROR(NUMBERVALUE(CriteriTecnici!$L4226,",","."),0))),4)&amp;""),",",".")&amp;", "&amp;CHAR(34)&amp;"flag"&amp;CHAR(34)&amp;": "&amp;SUBSTITUTE(TRIM(ROUND(IFERROR(CriteriTecnici!$M4226*1,IFERROR(NUMBERVALUE(CriteriTecnici!$M4226,".",","),IFERROR(NUMBERVALUE(CriteriTecnici!$M4226,",","."),0))),4)&amp;""),",",".")&amp;", "&amp;CHAR(34)&amp;"rawScore"&amp;CHAR(34)&amp;": "&amp;SUBSTITUTE(TRIM(ROUND(IFERROR(CriteriTecnici!$O4226*1,IFERROR(NUMBERVALUE(CriteriTecnici!$O4226,".",","),IFERROR(NUMBERVALUE(CriteriTecnici!$O4226,",","."),0))),4)&amp;""),",",".")&amp;CHAR(125)&amp;IF(TRUE,",",""))</f>
        <v/>
      </c>
    </row>
    <row r="4447">
      <c r="A4447" s="38">
        <f>IF(CriteriTecnici!$A4227="","","    "&amp;CHAR(123)&amp;CHAR(34)&amp;"bidderId"&amp;CHAR(34)&amp;": "&amp;CHAR(34)&amp;SUBSTITUTE(CriteriTecnici!$A4227,CHAR(34),"'")&amp;CHAR(34)&amp;", "&amp;CHAR(34)&amp;"lotId"&amp;CHAR(34)&amp;": "&amp;CHAR(34)&amp;SUBSTITUTE(CriteriTecnici!$C4227,CHAR(34),"'")&amp;CHAR(34)&amp;", "&amp;CHAR(34)&amp;"criterionId"&amp;CHAR(34)&amp;": "&amp;CHAR(34)&amp;SUBSTITUTE(CriteriTecnici!$D4227,CHAR(34),"'")&amp;CHAR(34)&amp;", "&amp;CHAR(34)&amp;"kind"&amp;CHAR(34)&amp;": "&amp;CHAR(34)&amp;SUBSTITUTE(CriteriTecnici!$F4227,CHAR(34),"'")&amp;CHAR(34)&amp;", "&amp;CHAR(34)&amp;"value"&amp;CHAR(34)&amp;": "&amp;SUBSTITUTE(TRIM(ROUND(IFERROR(CriteriTecnici!$N4227*1,IFERROR(NUMBERVALUE(CriteriTecnici!$N4227,".",","),IFERROR(NUMBERVALUE(CriteriTecnici!$N4227,",","."),0))),4)&amp;""),",",".")&amp;", "&amp;CHAR(34)&amp;"numerator"&amp;CHAR(34)&amp;": "&amp;SUBSTITUTE(TRIM(ROUND(IFERROR(CriteriTecnici!$K4227*1,IFERROR(NUMBERVALUE(CriteriTecnici!$K4227,".",","),IFERROR(NUMBERVALUE(CriteriTecnici!$K4227,",","."),0))),4)&amp;""),",",".")&amp;", "&amp;CHAR(34)&amp;"denominator"&amp;CHAR(34)&amp;": "&amp;SUBSTITUTE(TRIM(ROUND(IFERROR(CriteriTecnici!$L4227*1,IFERROR(NUMBERVALUE(CriteriTecnici!$L4227,".",","),IFERROR(NUMBERVALUE(CriteriTecnici!$L4227,",","."),0))),4)&amp;""),",",".")&amp;", "&amp;CHAR(34)&amp;"flag"&amp;CHAR(34)&amp;": "&amp;SUBSTITUTE(TRIM(ROUND(IFERROR(CriteriTecnici!$M4227*1,IFERROR(NUMBERVALUE(CriteriTecnici!$M4227,".",","),IFERROR(NUMBERVALUE(CriteriTecnici!$M4227,",","."),0))),4)&amp;""),",",".")&amp;", "&amp;CHAR(34)&amp;"rawScore"&amp;CHAR(34)&amp;": "&amp;SUBSTITUTE(TRIM(ROUND(IFERROR(CriteriTecnici!$O4227*1,IFERROR(NUMBERVALUE(CriteriTecnici!$O4227,".",","),IFERROR(NUMBERVALUE(CriteriTecnici!$O4227,",","."),0))),4)&amp;""),",",".")&amp;CHAR(125)&amp;IF(TRUE,",",""))</f>
        <v/>
      </c>
    </row>
    <row r="4448">
      <c r="A4448" s="38">
        <f>IF(CriteriTecnici!$A4228="","","    "&amp;CHAR(123)&amp;CHAR(34)&amp;"bidderId"&amp;CHAR(34)&amp;": "&amp;CHAR(34)&amp;SUBSTITUTE(CriteriTecnici!$A4228,CHAR(34),"'")&amp;CHAR(34)&amp;", "&amp;CHAR(34)&amp;"lotId"&amp;CHAR(34)&amp;": "&amp;CHAR(34)&amp;SUBSTITUTE(CriteriTecnici!$C4228,CHAR(34),"'")&amp;CHAR(34)&amp;", "&amp;CHAR(34)&amp;"criterionId"&amp;CHAR(34)&amp;": "&amp;CHAR(34)&amp;SUBSTITUTE(CriteriTecnici!$D4228,CHAR(34),"'")&amp;CHAR(34)&amp;", "&amp;CHAR(34)&amp;"kind"&amp;CHAR(34)&amp;": "&amp;CHAR(34)&amp;SUBSTITUTE(CriteriTecnici!$F4228,CHAR(34),"'")&amp;CHAR(34)&amp;", "&amp;CHAR(34)&amp;"value"&amp;CHAR(34)&amp;": "&amp;SUBSTITUTE(TRIM(ROUND(IFERROR(CriteriTecnici!$N4228*1,IFERROR(NUMBERVALUE(CriteriTecnici!$N4228,".",","),IFERROR(NUMBERVALUE(CriteriTecnici!$N4228,",","."),0))),4)&amp;""),",",".")&amp;", "&amp;CHAR(34)&amp;"numerator"&amp;CHAR(34)&amp;": "&amp;SUBSTITUTE(TRIM(ROUND(IFERROR(CriteriTecnici!$K4228*1,IFERROR(NUMBERVALUE(CriteriTecnici!$K4228,".",","),IFERROR(NUMBERVALUE(CriteriTecnici!$K4228,",","."),0))),4)&amp;""),",",".")&amp;", "&amp;CHAR(34)&amp;"denominator"&amp;CHAR(34)&amp;": "&amp;SUBSTITUTE(TRIM(ROUND(IFERROR(CriteriTecnici!$L4228*1,IFERROR(NUMBERVALUE(CriteriTecnici!$L4228,".",","),IFERROR(NUMBERVALUE(CriteriTecnici!$L4228,",","."),0))),4)&amp;""),",",".")&amp;", "&amp;CHAR(34)&amp;"flag"&amp;CHAR(34)&amp;": "&amp;SUBSTITUTE(TRIM(ROUND(IFERROR(CriteriTecnici!$M4228*1,IFERROR(NUMBERVALUE(CriteriTecnici!$M4228,".",","),IFERROR(NUMBERVALUE(CriteriTecnici!$M4228,",","."),0))),4)&amp;""),",",".")&amp;", "&amp;CHAR(34)&amp;"rawScore"&amp;CHAR(34)&amp;": "&amp;SUBSTITUTE(TRIM(ROUND(IFERROR(CriteriTecnici!$O4228*1,IFERROR(NUMBERVALUE(CriteriTecnici!$O4228,".",","),IFERROR(NUMBERVALUE(CriteriTecnici!$O4228,",","."),0))),4)&amp;""),",",".")&amp;CHAR(125)&amp;IF(TRUE,",",""))</f>
        <v/>
      </c>
    </row>
    <row r="4449">
      <c r="A4449" s="38">
        <f>IF(CriteriTecnici!$A4229="","","    "&amp;CHAR(123)&amp;CHAR(34)&amp;"bidderId"&amp;CHAR(34)&amp;": "&amp;CHAR(34)&amp;SUBSTITUTE(CriteriTecnici!$A4229,CHAR(34),"'")&amp;CHAR(34)&amp;", "&amp;CHAR(34)&amp;"lotId"&amp;CHAR(34)&amp;": "&amp;CHAR(34)&amp;SUBSTITUTE(CriteriTecnici!$C4229,CHAR(34),"'")&amp;CHAR(34)&amp;", "&amp;CHAR(34)&amp;"criterionId"&amp;CHAR(34)&amp;": "&amp;CHAR(34)&amp;SUBSTITUTE(CriteriTecnici!$D4229,CHAR(34),"'")&amp;CHAR(34)&amp;", "&amp;CHAR(34)&amp;"kind"&amp;CHAR(34)&amp;": "&amp;CHAR(34)&amp;SUBSTITUTE(CriteriTecnici!$F4229,CHAR(34),"'")&amp;CHAR(34)&amp;", "&amp;CHAR(34)&amp;"value"&amp;CHAR(34)&amp;": "&amp;SUBSTITUTE(TRIM(ROUND(IFERROR(CriteriTecnici!$N4229*1,IFERROR(NUMBERVALUE(CriteriTecnici!$N4229,".",","),IFERROR(NUMBERVALUE(CriteriTecnici!$N4229,",","."),0))),4)&amp;""),",",".")&amp;", "&amp;CHAR(34)&amp;"numerator"&amp;CHAR(34)&amp;": "&amp;SUBSTITUTE(TRIM(ROUND(IFERROR(CriteriTecnici!$K4229*1,IFERROR(NUMBERVALUE(CriteriTecnici!$K4229,".",","),IFERROR(NUMBERVALUE(CriteriTecnici!$K4229,",","."),0))),4)&amp;""),",",".")&amp;", "&amp;CHAR(34)&amp;"denominator"&amp;CHAR(34)&amp;": "&amp;SUBSTITUTE(TRIM(ROUND(IFERROR(CriteriTecnici!$L4229*1,IFERROR(NUMBERVALUE(CriteriTecnici!$L4229,".",","),IFERROR(NUMBERVALUE(CriteriTecnici!$L4229,",","."),0))),4)&amp;""),",",".")&amp;", "&amp;CHAR(34)&amp;"flag"&amp;CHAR(34)&amp;": "&amp;SUBSTITUTE(TRIM(ROUND(IFERROR(CriteriTecnici!$M4229*1,IFERROR(NUMBERVALUE(CriteriTecnici!$M4229,".",","),IFERROR(NUMBERVALUE(CriteriTecnici!$M4229,",","."),0))),4)&amp;""),",",".")&amp;", "&amp;CHAR(34)&amp;"rawScore"&amp;CHAR(34)&amp;": "&amp;SUBSTITUTE(TRIM(ROUND(IFERROR(CriteriTecnici!$O4229*1,IFERROR(NUMBERVALUE(CriteriTecnici!$O4229,".",","),IFERROR(NUMBERVALUE(CriteriTecnici!$O4229,",","."),0))),4)&amp;""),",",".")&amp;CHAR(125)&amp;IF(TRUE,",",""))</f>
        <v/>
      </c>
    </row>
    <row r="4450">
      <c r="A4450" s="38">
        <f>IF(CriteriTecnici!$A4230="","","    "&amp;CHAR(123)&amp;CHAR(34)&amp;"bidderId"&amp;CHAR(34)&amp;": "&amp;CHAR(34)&amp;SUBSTITUTE(CriteriTecnici!$A4230,CHAR(34),"'")&amp;CHAR(34)&amp;", "&amp;CHAR(34)&amp;"lotId"&amp;CHAR(34)&amp;": "&amp;CHAR(34)&amp;SUBSTITUTE(CriteriTecnici!$C4230,CHAR(34),"'")&amp;CHAR(34)&amp;", "&amp;CHAR(34)&amp;"criterionId"&amp;CHAR(34)&amp;": "&amp;CHAR(34)&amp;SUBSTITUTE(CriteriTecnici!$D4230,CHAR(34),"'")&amp;CHAR(34)&amp;", "&amp;CHAR(34)&amp;"kind"&amp;CHAR(34)&amp;": "&amp;CHAR(34)&amp;SUBSTITUTE(CriteriTecnici!$F4230,CHAR(34),"'")&amp;CHAR(34)&amp;", "&amp;CHAR(34)&amp;"value"&amp;CHAR(34)&amp;": "&amp;SUBSTITUTE(TRIM(ROUND(IFERROR(CriteriTecnici!$N4230*1,IFERROR(NUMBERVALUE(CriteriTecnici!$N4230,".",","),IFERROR(NUMBERVALUE(CriteriTecnici!$N4230,",","."),0))),4)&amp;""),",",".")&amp;", "&amp;CHAR(34)&amp;"numerator"&amp;CHAR(34)&amp;": "&amp;SUBSTITUTE(TRIM(ROUND(IFERROR(CriteriTecnici!$K4230*1,IFERROR(NUMBERVALUE(CriteriTecnici!$K4230,".",","),IFERROR(NUMBERVALUE(CriteriTecnici!$K4230,",","."),0))),4)&amp;""),",",".")&amp;", "&amp;CHAR(34)&amp;"denominator"&amp;CHAR(34)&amp;": "&amp;SUBSTITUTE(TRIM(ROUND(IFERROR(CriteriTecnici!$L4230*1,IFERROR(NUMBERVALUE(CriteriTecnici!$L4230,".",","),IFERROR(NUMBERVALUE(CriteriTecnici!$L4230,",","."),0))),4)&amp;""),",",".")&amp;", "&amp;CHAR(34)&amp;"flag"&amp;CHAR(34)&amp;": "&amp;SUBSTITUTE(TRIM(ROUND(IFERROR(CriteriTecnici!$M4230*1,IFERROR(NUMBERVALUE(CriteriTecnici!$M4230,".",","),IFERROR(NUMBERVALUE(CriteriTecnici!$M4230,",","."),0))),4)&amp;""),",",".")&amp;", "&amp;CHAR(34)&amp;"rawScore"&amp;CHAR(34)&amp;": "&amp;SUBSTITUTE(TRIM(ROUND(IFERROR(CriteriTecnici!$O4230*1,IFERROR(NUMBERVALUE(CriteriTecnici!$O4230,".",","),IFERROR(NUMBERVALUE(CriteriTecnici!$O4230,",","."),0))),4)&amp;""),",",".")&amp;CHAR(125)&amp;IF(TRUE,",",""))</f>
        <v/>
      </c>
    </row>
    <row r="4451">
      <c r="A4451" s="38">
        <f>IF(CriteriTecnici!$A4231="","","    "&amp;CHAR(123)&amp;CHAR(34)&amp;"bidderId"&amp;CHAR(34)&amp;": "&amp;CHAR(34)&amp;SUBSTITUTE(CriteriTecnici!$A4231,CHAR(34),"'")&amp;CHAR(34)&amp;", "&amp;CHAR(34)&amp;"lotId"&amp;CHAR(34)&amp;": "&amp;CHAR(34)&amp;SUBSTITUTE(CriteriTecnici!$C4231,CHAR(34),"'")&amp;CHAR(34)&amp;", "&amp;CHAR(34)&amp;"criterionId"&amp;CHAR(34)&amp;": "&amp;CHAR(34)&amp;SUBSTITUTE(CriteriTecnici!$D4231,CHAR(34),"'")&amp;CHAR(34)&amp;", "&amp;CHAR(34)&amp;"kind"&amp;CHAR(34)&amp;": "&amp;CHAR(34)&amp;SUBSTITUTE(CriteriTecnici!$F4231,CHAR(34),"'")&amp;CHAR(34)&amp;", "&amp;CHAR(34)&amp;"value"&amp;CHAR(34)&amp;": "&amp;SUBSTITUTE(TRIM(ROUND(IFERROR(CriteriTecnici!$N4231*1,IFERROR(NUMBERVALUE(CriteriTecnici!$N4231,".",","),IFERROR(NUMBERVALUE(CriteriTecnici!$N4231,",","."),0))),4)&amp;""),",",".")&amp;", "&amp;CHAR(34)&amp;"numerator"&amp;CHAR(34)&amp;": "&amp;SUBSTITUTE(TRIM(ROUND(IFERROR(CriteriTecnici!$K4231*1,IFERROR(NUMBERVALUE(CriteriTecnici!$K4231,".",","),IFERROR(NUMBERVALUE(CriteriTecnici!$K4231,",","."),0))),4)&amp;""),",",".")&amp;", "&amp;CHAR(34)&amp;"denominator"&amp;CHAR(34)&amp;": "&amp;SUBSTITUTE(TRIM(ROUND(IFERROR(CriteriTecnici!$L4231*1,IFERROR(NUMBERVALUE(CriteriTecnici!$L4231,".",","),IFERROR(NUMBERVALUE(CriteriTecnici!$L4231,",","."),0))),4)&amp;""),",",".")&amp;", "&amp;CHAR(34)&amp;"flag"&amp;CHAR(34)&amp;": "&amp;SUBSTITUTE(TRIM(ROUND(IFERROR(CriteriTecnici!$M4231*1,IFERROR(NUMBERVALUE(CriteriTecnici!$M4231,".",","),IFERROR(NUMBERVALUE(CriteriTecnici!$M4231,",","."),0))),4)&amp;""),",",".")&amp;", "&amp;CHAR(34)&amp;"rawScore"&amp;CHAR(34)&amp;": "&amp;SUBSTITUTE(TRIM(ROUND(IFERROR(CriteriTecnici!$O4231*1,IFERROR(NUMBERVALUE(CriteriTecnici!$O4231,".",","),IFERROR(NUMBERVALUE(CriteriTecnici!$O4231,",","."),0))),4)&amp;""),",",".")&amp;CHAR(125)&amp;IF(TRUE,",",""))</f>
        <v/>
      </c>
    </row>
    <row r="4452">
      <c r="A4452" s="38">
        <f>IF(CriteriTecnici!$A4232="","","    "&amp;CHAR(123)&amp;CHAR(34)&amp;"bidderId"&amp;CHAR(34)&amp;": "&amp;CHAR(34)&amp;SUBSTITUTE(CriteriTecnici!$A4232,CHAR(34),"'")&amp;CHAR(34)&amp;", "&amp;CHAR(34)&amp;"lotId"&amp;CHAR(34)&amp;": "&amp;CHAR(34)&amp;SUBSTITUTE(CriteriTecnici!$C4232,CHAR(34),"'")&amp;CHAR(34)&amp;", "&amp;CHAR(34)&amp;"criterionId"&amp;CHAR(34)&amp;": "&amp;CHAR(34)&amp;SUBSTITUTE(CriteriTecnici!$D4232,CHAR(34),"'")&amp;CHAR(34)&amp;", "&amp;CHAR(34)&amp;"kind"&amp;CHAR(34)&amp;": "&amp;CHAR(34)&amp;SUBSTITUTE(CriteriTecnici!$F4232,CHAR(34),"'")&amp;CHAR(34)&amp;", "&amp;CHAR(34)&amp;"value"&amp;CHAR(34)&amp;": "&amp;SUBSTITUTE(TRIM(ROUND(IFERROR(CriteriTecnici!$N4232*1,IFERROR(NUMBERVALUE(CriteriTecnici!$N4232,".",","),IFERROR(NUMBERVALUE(CriteriTecnici!$N4232,",","."),0))),4)&amp;""),",",".")&amp;", "&amp;CHAR(34)&amp;"numerator"&amp;CHAR(34)&amp;": "&amp;SUBSTITUTE(TRIM(ROUND(IFERROR(CriteriTecnici!$K4232*1,IFERROR(NUMBERVALUE(CriteriTecnici!$K4232,".",","),IFERROR(NUMBERVALUE(CriteriTecnici!$K4232,",","."),0))),4)&amp;""),",",".")&amp;", "&amp;CHAR(34)&amp;"denominator"&amp;CHAR(34)&amp;": "&amp;SUBSTITUTE(TRIM(ROUND(IFERROR(CriteriTecnici!$L4232*1,IFERROR(NUMBERVALUE(CriteriTecnici!$L4232,".",","),IFERROR(NUMBERVALUE(CriteriTecnici!$L4232,",","."),0))),4)&amp;""),",",".")&amp;", "&amp;CHAR(34)&amp;"flag"&amp;CHAR(34)&amp;": "&amp;SUBSTITUTE(TRIM(ROUND(IFERROR(CriteriTecnici!$M4232*1,IFERROR(NUMBERVALUE(CriteriTecnici!$M4232,".",","),IFERROR(NUMBERVALUE(CriteriTecnici!$M4232,",","."),0))),4)&amp;""),",",".")&amp;", "&amp;CHAR(34)&amp;"rawScore"&amp;CHAR(34)&amp;": "&amp;SUBSTITUTE(TRIM(ROUND(IFERROR(CriteriTecnici!$O4232*1,IFERROR(NUMBERVALUE(CriteriTecnici!$O4232,".",","),IFERROR(NUMBERVALUE(CriteriTecnici!$O4232,",","."),0))),4)&amp;""),",",".")&amp;CHAR(125)&amp;IF(TRUE,",",""))</f>
        <v/>
      </c>
    </row>
    <row r="4453">
      <c r="A4453" s="38">
        <f>IF(CriteriTecnici!$A4233="","","    "&amp;CHAR(123)&amp;CHAR(34)&amp;"bidderId"&amp;CHAR(34)&amp;": "&amp;CHAR(34)&amp;SUBSTITUTE(CriteriTecnici!$A4233,CHAR(34),"'")&amp;CHAR(34)&amp;", "&amp;CHAR(34)&amp;"lotId"&amp;CHAR(34)&amp;": "&amp;CHAR(34)&amp;SUBSTITUTE(CriteriTecnici!$C4233,CHAR(34),"'")&amp;CHAR(34)&amp;", "&amp;CHAR(34)&amp;"criterionId"&amp;CHAR(34)&amp;": "&amp;CHAR(34)&amp;SUBSTITUTE(CriteriTecnici!$D4233,CHAR(34),"'")&amp;CHAR(34)&amp;", "&amp;CHAR(34)&amp;"kind"&amp;CHAR(34)&amp;": "&amp;CHAR(34)&amp;SUBSTITUTE(CriteriTecnici!$F4233,CHAR(34),"'")&amp;CHAR(34)&amp;", "&amp;CHAR(34)&amp;"value"&amp;CHAR(34)&amp;": "&amp;SUBSTITUTE(TRIM(ROUND(IFERROR(CriteriTecnici!$N4233*1,IFERROR(NUMBERVALUE(CriteriTecnici!$N4233,".",","),IFERROR(NUMBERVALUE(CriteriTecnici!$N4233,",","."),0))),4)&amp;""),",",".")&amp;", "&amp;CHAR(34)&amp;"numerator"&amp;CHAR(34)&amp;": "&amp;SUBSTITUTE(TRIM(ROUND(IFERROR(CriteriTecnici!$K4233*1,IFERROR(NUMBERVALUE(CriteriTecnici!$K4233,".",","),IFERROR(NUMBERVALUE(CriteriTecnici!$K4233,",","."),0))),4)&amp;""),",",".")&amp;", "&amp;CHAR(34)&amp;"denominator"&amp;CHAR(34)&amp;": "&amp;SUBSTITUTE(TRIM(ROUND(IFERROR(CriteriTecnici!$L4233*1,IFERROR(NUMBERVALUE(CriteriTecnici!$L4233,".",","),IFERROR(NUMBERVALUE(CriteriTecnici!$L4233,",","."),0))),4)&amp;""),",",".")&amp;", "&amp;CHAR(34)&amp;"flag"&amp;CHAR(34)&amp;": "&amp;SUBSTITUTE(TRIM(ROUND(IFERROR(CriteriTecnici!$M4233*1,IFERROR(NUMBERVALUE(CriteriTecnici!$M4233,".",","),IFERROR(NUMBERVALUE(CriteriTecnici!$M4233,",","."),0))),4)&amp;""),",",".")&amp;", "&amp;CHAR(34)&amp;"rawScore"&amp;CHAR(34)&amp;": "&amp;SUBSTITUTE(TRIM(ROUND(IFERROR(CriteriTecnici!$O4233*1,IFERROR(NUMBERVALUE(CriteriTecnici!$O4233,".",","),IFERROR(NUMBERVALUE(CriteriTecnici!$O4233,",","."),0))),4)&amp;""),",",".")&amp;CHAR(125)&amp;IF(TRUE,",",""))</f>
        <v/>
      </c>
    </row>
    <row r="4454">
      <c r="A4454" s="38">
        <f>IF(CriteriTecnici!$A4234="","","    "&amp;CHAR(123)&amp;CHAR(34)&amp;"bidderId"&amp;CHAR(34)&amp;": "&amp;CHAR(34)&amp;SUBSTITUTE(CriteriTecnici!$A4234,CHAR(34),"'")&amp;CHAR(34)&amp;", "&amp;CHAR(34)&amp;"lotId"&amp;CHAR(34)&amp;": "&amp;CHAR(34)&amp;SUBSTITUTE(CriteriTecnici!$C4234,CHAR(34),"'")&amp;CHAR(34)&amp;", "&amp;CHAR(34)&amp;"criterionId"&amp;CHAR(34)&amp;": "&amp;CHAR(34)&amp;SUBSTITUTE(CriteriTecnici!$D4234,CHAR(34),"'")&amp;CHAR(34)&amp;", "&amp;CHAR(34)&amp;"kind"&amp;CHAR(34)&amp;": "&amp;CHAR(34)&amp;SUBSTITUTE(CriteriTecnici!$F4234,CHAR(34),"'")&amp;CHAR(34)&amp;", "&amp;CHAR(34)&amp;"value"&amp;CHAR(34)&amp;": "&amp;SUBSTITUTE(TRIM(ROUND(IFERROR(CriteriTecnici!$N4234*1,IFERROR(NUMBERVALUE(CriteriTecnici!$N4234,".",","),IFERROR(NUMBERVALUE(CriteriTecnici!$N4234,",","."),0))),4)&amp;""),",",".")&amp;", "&amp;CHAR(34)&amp;"numerator"&amp;CHAR(34)&amp;": "&amp;SUBSTITUTE(TRIM(ROUND(IFERROR(CriteriTecnici!$K4234*1,IFERROR(NUMBERVALUE(CriteriTecnici!$K4234,".",","),IFERROR(NUMBERVALUE(CriteriTecnici!$K4234,",","."),0))),4)&amp;""),",",".")&amp;", "&amp;CHAR(34)&amp;"denominator"&amp;CHAR(34)&amp;": "&amp;SUBSTITUTE(TRIM(ROUND(IFERROR(CriteriTecnici!$L4234*1,IFERROR(NUMBERVALUE(CriteriTecnici!$L4234,".",","),IFERROR(NUMBERVALUE(CriteriTecnici!$L4234,",","."),0))),4)&amp;""),",",".")&amp;", "&amp;CHAR(34)&amp;"flag"&amp;CHAR(34)&amp;": "&amp;SUBSTITUTE(TRIM(ROUND(IFERROR(CriteriTecnici!$M4234*1,IFERROR(NUMBERVALUE(CriteriTecnici!$M4234,".",","),IFERROR(NUMBERVALUE(CriteriTecnici!$M4234,",","."),0))),4)&amp;""),",",".")&amp;", "&amp;CHAR(34)&amp;"rawScore"&amp;CHAR(34)&amp;": "&amp;SUBSTITUTE(TRIM(ROUND(IFERROR(CriteriTecnici!$O4234*1,IFERROR(NUMBERVALUE(CriteriTecnici!$O4234,".",","),IFERROR(NUMBERVALUE(CriteriTecnici!$O4234,",","."),0))),4)&amp;""),",",".")&amp;CHAR(125)&amp;IF(TRUE,",",""))</f>
        <v/>
      </c>
    </row>
    <row r="4455">
      <c r="A4455" s="38">
        <f>IF(CriteriTecnici!$A4235="","","    "&amp;CHAR(123)&amp;CHAR(34)&amp;"bidderId"&amp;CHAR(34)&amp;": "&amp;CHAR(34)&amp;SUBSTITUTE(CriteriTecnici!$A4235,CHAR(34),"'")&amp;CHAR(34)&amp;", "&amp;CHAR(34)&amp;"lotId"&amp;CHAR(34)&amp;": "&amp;CHAR(34)&amp;SUBSTITUTE(CriteriTecnici!$C4235,CHAR(34),"'")&amp;CHAR(34)&amp;", "&amp;CHAR(34)&amp;"criterionId"&amp;CHAR(34)&amp;": "&amp;CHAR(34)&amp;SUBSTITUTE(CriteriTecnici!$D4235,CHAR(34),"'")&amp;CHAR(34)&amp;", "&amp;CHAR(34)&amp;"kind"&amp;CHAR(34)&amp;": "&amp;CHAR(34)&amp;SUBSTITUTE(CriteriTecnici!$F4235,CHAR(34),"'")&amp;CHAR(34)&amp;", "&amp;CHAR(34)&amp;"value"&amp;CHAR(34)&amp;": "&amp;SUBSTITUTE(TRIM(ROUND(IFERROR(CriteriTecnici!$N4235*1,IFERROR(NUMBERVALUE(CriteriTecnici!$N4235,".",","),IFERROR(NUMBERVALUE(CriteriTecnici!$N4235,",","."),0))),4)&amp;""),",",".")&amp;", "&amp;CHAR(34)&amp;"numerator"&amp;CHAR(34)&amp;": "&amp;SUBSTITUTE(TRIM(ROUND(IFERROR(CriteriTecnici!$K4235*1,IFERROR(NUMBERVALUE(CriteriTecnici!$K4235,".",","),IFERROR(NUMBERVALUE(CriteriTecnici!$K4235,",","."),0))),4)&amp;""),",",".")&amp;", "&amp;CHAR(34)&amp;"denominator"&amp;CHAR(34)&amp;": "&amp;SUBSTITUTE(TRIM(ROUND(IFERROR(CriteriTecnici!$L4235*1,IFERROR(NUMBERVALUE(CriteriTecnici!$L4235,".",","),IFERROR(NUMBERVALUE(CriteriTecnici!$L4235,",","."),0))),4)&amp;""),",",".")&amp;", "&amp;CHAR(34)&amp;"flag"&amp;CHAR(34)&amp;": "&amp;SUBSTITUTE(TRIM(ROUND(IFERROR(CriteriTecnici!$M4235*1,IFERROR(NUMBERVALUE(CriteriTecnici!$M4235,".",","),IFERROR(NUMBERVALUE(CriteriTecnici!$M4235,",","."),0))),4)&amp;""),",",".")&amp;", "&amp;CHAR(34)&amp;"rawScore"&amp;CHAR(34)&amp;": "&amp;SUBSTITUTE(TRIM(ROUND(IFERROR(CriteriTecnici!$O4235*1,IFERROR(NUMBERVALUE(CriteriTecnici!$O4235,".",","),IFERROR(NUMBERVALUE(CriteriTecnici!$O4235,",","."),0))),4)&amp;""),",",".")&amp;CHAR(125)&amp;IF(TRUE,",",""))</f>
        <v/>
      </c>
    </row>
    <row r="4456">
      <c r="A4456" s="38">
        <f>IF(CriteriTecnici!$A4236="","","    "&amp;CHAR(123)&amp;CHAR(34)&amp;"bidderId"&amp;CHAR(34)&amp;": "&amp;CHAR(34)&amp;SUBSTITUTE(CriteriTecnici!$A4236,CHAR(34),"'")&amp;CHAR(34)&amp;", "&amp;CHAR(34)&amp;"lotId"&amp;CHAR(34)&amp;": "&amp;CHAR(34)&amp;SUBSTITUTE(CriteriTecnici!$C4236,CHAR(34),"'")&amp;CHAR(34)&amp;", "&amp;CHAR(34)&amp;"criterionId"&amp;CHAR(34)&amp;": "&amp;CHAR(34)&amp;SUBSTITUTE(CriteriTecnici!$D4236,CHAR(34),"'")&amp;CHAR(34)&amp;", "&amp;CHAR(34)&amp;"kind"&amp;CHAR(34)&amp;": "&amp;CHAR(34)&amp;SUBSTITUTE(CriteriTecnici!$F4236,CHAR(34),"'")&amp;CHAR(34)&amp;", "&amp;CHAR(34)&amp;"value"&amp;CHAR(34)&amp;": "&amp;SUBSTITUTE(TRIM(ROUND(IFERROR(CriteriTecnici!$N4236*1,IFERROR(NUMBERVALUE(CriteriTecnici!$N4236,".",","),IFERROR(NUMBERVALUE(CriteriTecnici!$N4236,",","."),0))),4)&amp;""),",",".")&amp;", "&amp;CHAR(34)&amp;"numerator"&amp;CHAR(34)&amp;": "&amp;SUBSTITUTE(TRIM(ROUND(IFERROR(CriteriTecnici!$K4236*1,IFERROR(NUMBERVALUE(CriteriTecnici!$K4236,".",","),IFERROR(NUMBERVALUE(CriteriTecnici!$K4236,",","."),0))),4)&amp;""),",",".")&amp;", "&amp;CHAR(34)&amp;"denominator"&amp;CHAR(34)&amp;": "&amp;SUBSTITUTE(TRIM(ROUND(IFERROR(CriteriTecnici!$L4236*1,IFERROR(NUMBERVALUE(CriteriTecnici!$L4236,".",","),IFERROR(NUMBERVALUE(CriteriTecnici!$L4236,",","."),0))),4)&amp;""),",",".")&amp;", "&amp;CHAR(34)&amp;"flag"&amp;CHAR(34)&amp;": "&amp;SUBSTITUTE(TRIM(ROUND(IFERROR(CriteriTecnici!$M4236*1,IFERROR(NUMBERVALUE(CriteriTecnici!$M4236,".",","),IFERROR(NUMBERVALUE(CriteriTecnici!$M4236,",","."),0))),4)&amp;""),",",".")&amp;", "&amp;CHAR(34)&amp;"rawScore"&amp;CHAR(34)&amp;": "&amp;SUBSTITUTE(TRIM(ROUND(IFERROR(CriteriTecnici!$O4236*1,IFERROR(NUMBERVALUE(CriteriTecnici!$O4236,".",","),IFERROR(NUMBERVALUE(CriteriTecnici!$O4236,",","."),0))),4)&amp;""),",",".")&amp;CHAR(125)&amp;IF(TRUE,",",""))</f>
        <v/>
      </c>
    </row>
    <row r="4457">
      <c r="A4457" s="38">
        <f>IF(CriteriTecnici!$A4237="","","    "&amp;CHAR(123)&amp;CHAR(34)&amp;"bidderId"&amp;CHAR(34)&amp;": "&amp;CHAR(34)&amp;SUBSTITUTE(CriteriTecnici!$A4237,CHAR(34),"'")&amp;CHAR(34)&amp;", "&amp;CHAR(34)&amp;"lotId"&amp;CHAR(34)&amp;": "&amp;CHAR(34)&amp;SUBSTITUTE(CriteriTecnici!$C4237,CHAR(34),"'")&amp;CHAR(34)&amp;", "&amp;CHAR(34)&amp;"criterionId"&amp;CHAR(34)&amp;": "&amp;CHAR(34)&amp;SUBSTITUTE(CriteriTecnici!$D4237,CHAR(34),"'")&amp;CHAR(34)&amp;", "&amp;CHAR(34)&amp;"kind"&amp;CHAR(34)&amp;": "&amp;CHAR(34)&amp;SUBSTITUTE(CriteriTecnici!$F4237,CHAR(34),"'")&amp;CHAR(34)&amp;", "&amp;CHAR(34)&amp;"value"&amp;CHAR(34)&amp;": "&amp;SUBSTITUTE(TRIM(ROUND(IFERROR(CriteriTecnici!$N4237*1,IFERROR(NUMBERVALUE(CriteriTecnici!$N4237,".",","),IFERROR(NUMBERVALUE(CriteriTecnici!$N4237,",","."),0))),4)&amp;""),",",".")&amp;", "&amp;CHAR(34)&amp;"numerator"&amp;CHAR(34)&amp;": "&amp;SUBSTITUTE(TRIM(ROUND(IFERROR(CriteriTecnici!$K4237*1,IFERROR(NUMBERVALUE(CriteriTecnici!$K4237,".",","),IFERROR(NUMBERVALUE(CriteriTecnici!$K4237,",","."),0))),4)&amp;""),",",".")&amp;", "&amp;CHAR(34)&amp;"denominator"&amp;CHAR(34)&amp;": "&amp;SUBSTITUTE(TRIM(ROUND(IFERROR(CriteriTecnici!$L4237*1,IFERROR(NUMBERVALUE(CriteriTecnici!$L4237,".",","),IFERROR(NUMBERVALUE(CriteriTecnici!$L4237,",","."),0))),4)&amp;""),",",".")&amp;", "&amp;CHAR(34)&amp;"flag"&amp;CHAR(34)&amp;": "&amp;SUBSTITUTE(TRIM(ROUND(IFERROR(CriteriTecnici!$M4237*1,IFERROR(NUMBERVALUE(CriteriTecnici!$M4237,".",","),IFERROR(NUMBERVALUE(CriteriTecnici!$M4237,",","."),0))),4)&amp;""),",",".")&amp;", "&amp;CHAR(34)&amp;"rawScore"&amp;CHAR(34)&amp;": "&amp;SUBSTITUTE(TRIM(ROUND(IFERROR(CriteriTecnici!$O4237*1,IFERROR(NUMBERVALUE(CriteriTecnici!$O4237,".",","),IFERROR(NUMBERVALUE(CriteriTecnici!$O4237,",","."),0))),4)&amp;""),",",".")&amp;CHAR(125)&amp;IF(TRUE,",",""))</f>
        <v/>
      </c>
    </row>
    <row r="4458">
      <c r="A4458" s="38">
        <f>IF(CriteriTecnici!$A4238="","","    "&amp;CHAR(123)&amp;CHAR(34)&amp;"bidderId"&amp;CHAR(34)&amp;": "&amp;CHAR(34)&amp;SUBSTITUTE(CriteriTecnici!$A4238,CHAR(34),"'")&amp;CHAR(34)&amp;", "&amp;CHAR(34)&amp;"lotId"&amp;CHAR(34)&amp;": "&amp;CHAR(34)&amp;SUBSTITUTE(CriteriTecnici!$C4238,CHAR(34),"'")&amp;CHAR(34)&amp;", "&amp;CHAR(34)&amp;"criterionId"&amp;CHAR(34)&amp;": "&amp;CHAR(34)&amp;SUBSTITUTE(CriteriTecnici!$D4238,CHAR(34),"'")&amp;CHAR(34)&amp;", "&amp;CHAR(34)&amp;"kind"&amp;CHAR(34)&amp;": "&amp;CHAR(34)&amp;SUBSTITUTE(CriteriTecnici!$F4238,CHAR(34),"'")&amp;CHAR(34)&amp;", "&amp;CHAR(34)&amp;"value"&amp;CHAR(34)&amp;": "&amp;SUBSTITUTE(TRIM(ROUND(IFERROR(CriteriTecnici!$N4238*1,IFERROR(NUMBERVALUE(CriteriTecnici!$N4238,".",","),IFERROR(NUMBERVALUE(CriteriTecnici!$N4238,",","."),0))),4)&amp;""),",",".")&amp;", "&amp;CHAR(34)&amp;"numerator"&amp;CHAR(34)&amp;": "&amp;SUBSTITUTE(TRIM(ROUND(IFERROR(CriteriTecnici!$K4238*1,IFERROR(NUMBERVALUE(CriteriTecnici!$K4238,".",","),IFERROR(NUMBERVALUE(CriteriTecnici!$K4238,",","."),0))),4)&amp;""),",",".")&amp;", "&amp;CHAR(34)&amp;"denominator"&amp;CHAR(34)&amp;": "&amp;SUBSTITUTE(TRIM(ROUND(IFERROR(CriteriTecnici!$L4238*1,IFERROR(NUMBERVALUE(CriteriTecnici!$L4238,".",","),IFERROR(NUMBERVALUE(CriteriTecnici!$L4238,",","."),0))),4)&amp;""),",",".")&amp;", "&amp;CHAR(34)&amp;"flag"&amp;CHAR(34)&amp;": "&amp;SUBSTITUTE(TRIM(ROUND(IFERROR(CriteriTecnici!$M4238*1,IFERROR(NUMBERVALUE(CriteriTecnici!$M4238,".",","),IFERROR(NUMBERVALUE(CriteriTecnici!$M4238,",","."),0))),4)&amp;""),",",".")&amp;", "&amp;CHAR(34)&amp;"rawScore"&amp;CHAR(34)&amp;": "&amp;SUBSTITUTE(TRIM(ROUND(IFERROR(CriteriTecnici!$O4238*1,IFERROR(NUMBERVALUE(CriteriTecnici!$O4238,".",","),IFERROR(NUMBERVALUE(CriteriTecnici!$O4238,",","."),0))),4)&amp;""),",",".")&amp;CHAR(125)&amp;IF(TRUE,",",""))</f>
        <v/>
      </c>
    </row>
    <row r="4459">
      <c r="A4459" s="38">
        <f>IF(CriteriTecnici!$A4239="","","    "&amp;CHAR(123)&amp;CHAR(34)&amp;"bidderId"&amp;CHAR(34)&amp;": "&amp;CHAR(34)&amp;SUBSTITUTE(CriteriTecnici!$A4239,CHAR(34),"'")&amp;CHAR(34)&amp;", "&amp;CHAR(34)&amp;"lotId"&amp;CHAR(34)&amp;": "&amp;CHAR(34)&amp;SUBSTITUTE(CriteriTecnici!$C4239,CHAR(34),"'")&amp;CHAR(34)&amp;", "&amp;CHAR(34)&amp;"criterionId"&amp;CHAR(34)&amp;": "&amp;CHAR(34)&amp;SUBSTITUTE(CriteriTecnici!$D4239,CHAR(34),"'")&amp;CHAR(34)&amp;", "&amp;CHAR(34)&amp;"kind"&amp;CHAR(34)&amp;": "&amp;CHAR(34)&amp;SUBSTITUTE(CriteriTecnici!$F4239,CHAR(34),"'")&amp;CHAR(34)&amp;", "&amp;CHAR(34)&amp;"value"&amp;CHAR(34)&amp;": "&amp;SUBSTITUTE(TRIM(ROUND(IFERROR(CriteriTecnici!$N4239*1,IFERROR(NUMBERVALUE(CriteriTecnici!$N4239,".",","),IFERROR(NUMBERVALUE(CriteriTecnici!$N4239,",","."),0))),4)&amp;""),",",".")&amp;", "&amp;CHAR(34)&amp;"numerator"&amp;CHAR(34)&amp;": "&amp;SUBSTITUTE(TRIM(ROUND(IFERROR(CriteriTecnici!$K4239*1,IFERROR(NUMBERVALUE(CriteriTecnici!$K4239,".",","),IFERROR(NUMBERVALUE(CriteriTecnici!$K4239,",","."),0))),4)&amp;""),",",".")&amp;", "&amp;CHAR(34)&amp;"denominator"&amp;CHAR(34)&amp;": "&amp;SUBSTITUTE(TRIM(ROUND(IFERROR(CriteriTecnici!$L4239*1,IFERROR(NUMBERVALUE(CriteriTecnici!$L4239,".",","),IFERROR(NUMBERVALUE(CriteriTecnici!$L4239,",","."),0))),4)&amp;""),",",".")&amp;", "&amp;CHAR(34)&amp;"flag"&amp;CHAR(34)&amp;": "&amp;SUBSTITUTE(TRIM(ROUND(IFERROR(CriteriTecnici!$M4239*1,IFERROR(NUMBERVALUE(CriteriTecnici!$M4239,".",","),IFERROR(NUMBERVALUE(CriteriTecnici!$M4239,",","."),0))),4)&amp;""),",",".")&amp;", "&amp;CHAR(34)&amp;"rawScore"&amp;CHAR(34)&amp;": "&amp;SUBSTITUTE(TRIM(ROUND(IFERROR(CriteriTecnici!$O4239*1,IFERROR(NUMBERVALUE(CriteriTecnici!$O4239,".",","),IFERROR(NUMBERVALUE(CriteriTecnici!$O4239,",","."),0))),4)&amp;""),",",".")&amp;CHAR(125)&amp;IF(TRUE,",",""))</f>
        <v/>
      </c>
    </row>
    <row r="4460">
      <c r="A4460" s="38">
        <f>IF(CriteriTecnici!$A4240="","","    "&amp;CHAR(123)&amp;CHAR(34)&amp;"bidderId"&amp;CHAR(34)&amp;": "&amp;CHAR(34)&amp;SUBSTITUTE(CriteriTecnici!$A4240,CHAR(34),"'")&amp;CHAR(34)&amp;", "&amp;CHAR(34)&amp;"lotId"&amp;CHAR(34)&amp;": "&amp;CHAR(34)&amp;SUBSTITUTE(CriteriTecnici!$C4240,CHAR(34),"'")&amp;CHAR(34)&amp;", "&amp;CHAR(34)&amp;"criterionId"&amp;CHAR(34)&amp;": "&amp;CHAR(34)&amp;SUBSTITUTE(CriteriTecnici!$D4240,CHAR(34),"'")&amp;CHAR(34)&amp;", "&amp;CHAR(34)&amp;"kind"&amp;CHAR(34)&amp;": "&amp;CHAR(34)&amp;SUBSTITUTE(CriteriTecnici!$F4240,CHAR(34),"'")&amp;CHAR(34)&amp;", "&amp;CHAR(34)&amp;"value"&amp;CHAR(34)&amp;": "&amp;SUBSTITUTE(TRIM(ROUND(IFERROR(CriteriTecnici!$N4240*1,IFERROR(NUMBERVALUE(CriteriTecnici!$N4240,".",","),IFERROR(NUMBERVALUE(CriteriTecnici!$N4240,",","."),0))),4)&amp;""),",",".")&amp;", "&amp;CHAR(34)&amp;"numerator"&amp;CHAR(34)&amp;": "&amp;SUBSTITUTE(TRIM(ROUND(IFERROR(CriteriTecnici!$K4240*1,IFERROR(NUMBERVALUE(CriteriTecnici!$K4240,".",","),IFERROR(NUMBERVALUE(CriteriTecnici!$K4240,",","."),0))),4)&amp;""),",",".")&amp;", "&amp;CHAR(34)&amp;"denominator"&amp;CHAR(34)&amp;": "&amp;SUBSTITUTE(TRIM(ROUND(IFERROR(CriteriTecnici!$L4240*1,IFERROR(NUMBERVALUE(CriteriTecnici!$L4240,".",","),IFERROR(NUMBERVALUE(CriteriTecnici!$L4240,",","."),0))),4)&amp;""),",",".")&amp;", "&amp;CHAR(34)&amp;"flag"&amp;CHAR(34)&amp;": "&amp;SUBSTITUTE(TRIM(ROUND(IFERROR(CriteriTecnici!$M4240*1,IFERROR(NUMBERVALUE(CriteriTecnici!$M4240,".",","),IFERROR(NUMBERVALUE(CriteriTecnici!$M4240,",","."),0))),4)&amp;""),",",".")&amp;", "&amp;CHAR(34)&amp;"rawScore"&amp;CHAR(34)&amp;": "&amp;SUBSTITUTE(TRIM(ROUND(IFERROR(CriteriTecnici!$O4240*1,IFERROR(NUMBERVALUE(CriteriTecnici!$O4240,".",","),IFERROR(NUMBERVALUE(CriteriTecnici!$O4240,",","."),0))),4)&amp;""),",",".")&amp;CHAR(125)&amp;IF(TRUE,",",""))</f>
        <v/>
      </c>
    </row>
    <row r="4461">
      <c r="A4461" s="38">
        <f>IF(CriteriTecnici!$A4241="","","    "&amp;CHAR(123)&amp;CHAR(34)&amp;"bidderId"&amp;CHAR(34)&amp;": "&amp;CHAR(34)&amp;SUBSTITUTE(CriteriTecnici!$A4241,CHAR(34),"'")&amp;CHAR(34)&amp;", "&amp;CHAR(34)&amp;"lotId"&amp;CHAR(34)&amp;": "&amp;CHAR(34)&amp;SUBSTITUTE(CriteriTecnici!$C4241,CHAR(34),"'")&amp;CHAR(34)&amp;", "&amp;CHAR(34)&amp;"criterionId"&amp;CHAR(34)&amp;": "&amp;CHAR(34)&amp;SUBSTITUTE(CriteriTecnici!$D4241,CHAR(34),"'")&amp;CHAR(34)&amp;", "&amp;CHAR(34)&amp;"kind"&amp;CHAR(34)&amp;": "&amp;CHAR(34)&amp;SUBSTITUTE(CriteriTecnici!$F4241,CHAR(34),"'")&amp;CHAR(34)&amp;", "&amp;CHAR(34)&amp;"value"&amp;CHAR(34)&amp;": "&amp;SUBSTITUTE(TRIM(ROUND(IFERROR(CriteriTecnici!$N4241*1,IFERROR(NUMBERVALUE(CriteriTecnici!$N4241,".",","),IFERROR(NUMBERVALUE(CriteriTecnici!$N4241,",","."),0))),4)&amp;""),",",".")&amp;", "&amp;CHAR(34)&amp;"numerator"&amp;CHAR(34)&amp;": "&amp;SUBSTITUTE(TRIM(ROUND(IFERROR(CriteriTecnici!$K4241*1,IFERROR(NUMBERVALUE(CriteriTecnici!$K4241,".",","),IFERROR(NUMBERVALUE(CriteriTecnici!$K4241,",","."),0))),4)&amp;""),",",".")&amp;", "&amp;CHAR(34)&amp;"denominator"&amp;CHAR(34)&amp;": "&amp;SUBSTITUTE(TRIM(ROUND(IFERROR(CriteriTecnici!$L4241*1,IFERROR(NUMBERVALUE(CriteriTecnici!$L4241,".",","),IFERROR(NUMBERVALUE(CriteriTecnici!$L4241,",","."),0))),4)&amp;""),",",".")&amp;", "&amp;CHAR(34)&amp;"flag"&amp;CHAR(34)&amp;": "&amp;SUBSTITUTE(TRIM(ROUND(IFERROR(CriteriTecnici!$M4241*1,IFERROR(NUMBERVALUE(CriteriTecnici!$M4241,".",","),IFERROR(NUMBERVALUE(CriteriTecnici!$M4241,",","."),0))),4)&amp;""),",",".")&amp;", "&amp;CHAR(34)&amp;"rawScore"&amp;CHAR(34)&amp;": "&amp;SUBSTITUTE(TRIM(ROUND(IFERROR(CriteriTecnici!$O4241*1,IFERROR(NUMBERVALUE(CriteriTecnici!$O4241,".",","),IFERROR(NUMBERVALUE(CriteriTecnici!$O4241,",","."),0))),4)&amp;""),",",".")&amp;CHAR(125)&amp;IF(TRUE,",",""))</f>
        <v/>
      </c>
    </row>
    <row r="4462">
      <c r="A4462" s="38">
        <f>IF(CriteriTecnici!$A4242="","","    "&amp;CHAR(123)&amp;CHAR(34)&amp;"bidderId"&amp;CHAR(34)&amp;": "&amp;CHAR(34)&amp;SUBSTITUTE(CriteriTecnici!$A4242,CHAR(34),"'")&amp;CHAR(34)&amp;", "&amp;CHAR(34)&amp;"lotId"&amp;CHAR(34)&amp;": "&amp;CHAR(34)&amp;SUBSTITUTE(CriteriTecnici!$C4242,CHAR(34),"'")&amp;CHAR(34)&amp;", "&amp;CHAR(34)&amp;"criterionId"&amp;CHAR(34)&amp;": "&amp;CHAR(34)&amp;SUBSTITUTE(CriteriTecnici!$D4242,CHAR(34),"'")&amp;CHAR(34)&amp;", "&amp;CHAR(34)&amp;"kind"&amp;CHAR(34)&amp;": "&amp;CHAR(34)&amp;SUBSTITUTE(CriteriTecnici!$F4242,CHAR(34),"'")&amp;CHAR(34)&amp;", "&amp;CHAR(34)&amp;"value"&amp;CHAR(34)&amp;": "&amp;SUBSTITUTE(TRIM(ROUND(IFERROR(CriteriTecnici!$N4242*1,IFERROR(NUMBERVALUE(CriteriTecnici!$N4242,".",","),IFERROR(NUMBERVALUE(CriteriTecnici!$N4242,",","."),0))),4)&amp;""),",",".")&amp;", "&amp;CHAR(34)&amp;"numerator"&amp;CHAR(34)&amp;": "&amp;SUBSTITUTE(TRIM(ROUND(IFERROR(CriteriTecnici!$K4242*1,IFERROR(NUMBERVALUE(CriteriTecnici!$K4242,".",","),IFERROR(NUMBERVALUE(CriteriTecnici!$K4242,",","."),0))),4)&amp;""),",",".")&amp;", "&amp;CHAR(34)&amp;"denominator"&amp;CHAR(34)&amp;": "&amp;SUBSTITUTE(TRIM(ROUND(IFERROR(CriteriTecnici!$L4242*1,IFERROR(NUMBERVALUE(CriteriTecnici!$L4242,".",","),IFERROR(NUMBERVALUE(CriteriTecnici!$L4242,",","."),0))),4)&amp;""),",",".")&amp;", "&amp;CHAR(34)&amp;"flag"&amp;CHAR(34)&amp;": "&amp;SUBSTITUTE(TRIM(ROUND(IFERROR(CriteriTecnici!$M4242*1,IFERROR(NUMBERVALUE(CriteriTecnici!$M4242,".",","),IFERROR(NUMBERVALUE(CriteriTecnici!$M4242,",","."),0))),4)&amp;""),",",".")&amp;", "&amp;CHAR(34)&amp;"rawScore"&amp;CHAR(34)&amp;": "&amp;SUBSTITUTE(TRIM(ROUND(IFERROR(CriteriTecnici!$O4242*1,IFERROR(NUMBERVALUE(CriteriTecnici!$O4242,".",","),IFERROR(NUMBERVALUE(CriteriTecnici!$O4242,",","."),0))),4)&amp;""),",",".")&amp;CHAR(125)&amp;IF(TRUE,",",""))</f>
        <v/>
      </c>
    </row>
    <row r="4463">
      <c r="A4463" s="38">
        <f>IF(CriteriTecnici!$A4243="","","    "&amp;CHAR(123)&amp;CHAR(34)&amp;"bidderId"&amp;CHAR(34)&amp;": "&amp;CHAR(34)&amp;SUBSTITUTE(CriteriTecnici!$A4243,CHAR(34),"'")&amp;CHAR(34)&amp;", "&amp;CHAR(34)&amp;"lotId"&amp;CHAR(34)&amp;": "&amp;CHAR(34)&amp;SUBSTITUTE(CriteriTecnici!$C4243,CHAR(34),"'")&amp;CHAR(34)&amp;", "&amp;CHAR(34)&amp;"criterionId"&amp;CHAR(34)&amp;": "&amp;CHAR(34)&amp;SUBSTITUTE(CriteriTecnici!$D4243,CHAR(34),"'")&amp;CHAR(34)&amp;", "&amp;CHAR(34)&amp;"kind"&amp;CHAR(34)&amp;": "&amp;CHAR(34)&amp;SUBSTITUTE(CriteriTecnici!$F4243,CHAR(34),"'")&amp;CHAR(34)&amp;", "&amp;CHAR(34)&amp;"value"&amp;CHAR(34)&amp;": "&amp;SUBSTITUTE(TRIM(ROUND(IFERROR(CriteriTecnici!$N4243*1,IFERROR(NUMBERVALUE(CriteriTecnici!$N4243,".",","),IFERROR(NUMBERVALUE(CriteriTecnici!$N4243,",","."),0))),4)&amp;""),",",".")&amp;", "&amp;CHAR(34)&amp;"numerator"&amp;CHAR(34)&amp;": "&amp;SUBSTITUTE(TRIM(ROUND(IFERROR(CriteriTecnici!$K4243*1,IFERROR(NUMBERVALUE(CriteriTecnici!$K4243,".",","),IFERROR(NUMBERVALUE(CriteriTecnici!$K4243,",","."),0))),4)&amp;""),",",".")&amp;", "&amp;CHAR(34)&amp;"denominator"&amp;CHAR(34)&amp;": "&amp;SUBSTITUTE(TRIM(ROUND(IFERROR(CriteriTecnici!$L4243*1,IFERROR(NUMBERVALUE(CriteriTecnici!$L4243,".",","),IFERROR(NUMBERVALUE(CriteriTecnici!$L4243,",","."),0))),4)&amp;""),",",".")&amp;", "&amp;CHAR(34)&amp;"flag"&amp;CHAR(34)&amp;": "&amp;SUBSTITUTE(TRIM(ROUND(IFERROR(CriteriTecnici!$M4243*1,IFERROR(NUMBERVALUE(CriteriTecnici!$M4243,".",","),IFERROR(NUMBERVALUE(CriteriTecnici!$M4243,",","."),0))),4)&amp;""),",",".")&amp;", "&amp;CHAR(34)&amp;"rawScore"&amp;CHAR(34)&amp;": "&amp;SUBSTITUTE(TRIM(ROUND(IFERROR(CriteriTecnici!$O4243*1,IFERROR(NUMBERVALUE(CriteriTecnici!$O4243,".",","),IFERROR(NUMBERVALUE(CriteriTecnici!$O4243,",","."),0))),4)&amp;""),",",".")&amp;CHAR(125)&amp;IF(TRUE,",",""))</f>
        <v/>
      </c>
    </row>
    <row r="4464">
      <c r="A4464" s="38">
        <f>IF(CriteriTecnici!$A4244="","","    "&amp;CHAR(123)&amp;CHAR(34)&amp;"bidderId"&amp;CHAR(34)&amp;": "&amp;CHAR(34)&amp;SUBSTITUTE(CriteriTecnici!$A4244,CHAR(34),"'")&amp;CHAR(34)&amp;", "&amp;CHAR(34)&amp;"lotId"&amp;CHAR(34)&amp;": "&amp;CHAR(34)&amp;SUBSTITUTE(CriteriTecnici!$C4244,CHAR(34),"'")&amp;CHAR(34)&amp;", "&amp;CHAR(34)&amp;"criterionId"&amp;CHAR(34)&amp;": "&amp;CHAR(34)&amp;SUBSTITUTE(CriteriTecnici!$D4244,CHAR(34),"'")&amp;CHAR(34)&amp;", "&amp;CHAR(34)&amp;"kind"&amp;CHAR(34)&amp;": "&amp;CHAR(34)&amp;SUBSTITUTE(CriteriTecnici!$F4244,CHAR(34),"'")&amp;CHAR(34)&amp;", "&amp;CHAR(34)&amp;"value"&amp;CHAR(34)&amp;": "&amp;SUBSTITUTE(TRIM(ROUND(IFERROR(CriteriTecnici!$N4244*1,IFERROR(NUMBERVALUE(CriteriTecnici!$N4244,".",","),IFERROR(NUMBERVALUE(CriteriTecnici!$N4244,",","."),0))),4)&amp;""),",",".")&amp;", "&amp;CHAR(34)&amp;"numerator"&amp;CHAR(34)&amp;": "&amp;SUBSTITUTE(TRIM(ROUND(IFERROR(CriteriTecnici!$K4244*1,IFERROR(NUMBERVALUE(CriteriTecnici!$K4244,".",","),IFERROR(NUMBERVALUE(CriteriTecnici!$K4244,",","."),0))),4)&amp;""),",",".")&amp;", "&amp;CHAR(34)&amp;"denominator"&amp;CHAR(34)&amp;": "&amp;SUBSTITUTE(TRIM(ROUND(IFERROR(CriteriTecnici!$L4244*1,IFERROR(NUMBERVALUE(CriteriTecnici!$L4244,".",","),IFERROR(NUMBERVALUE(CriteriTecnici!$L4244,",","."),0))),4)&amp;""),",",".")&amp;", "&amp;CHAR(34)&amp;"flag"&amp;CHAR(34)&amp;": "&amp;SUBSTITUTE(TRIM(ROUND(IFERROR(CriteriTecnici!$M4244*1,IFERROR(NUMBERVALUE(CriteriTecnici!$M4244,".",","),IFERROR(NUMBERVALUE(CriteriTecnici!$M4244,",","."),0))),4)&amp;""),",",".")&amp;", "&amp;CHAR(34)&amp;"rawScore"&amp;CHAR(34)&amp;": "&amp;SUBSTITUTE(TRIM(ROUND(IFERROR(CriteriTecnici!$O4244*1,IFERROR(NUMBERVALUE(CriteriTecnici!$O4244,".",","),IFERROR(NUMBERVALUE(CriteriTecnici!$O4244,",","."),0))),4)&amp;""),",",".")&amp;CHAR(125)&amp;IF(TRUE,",",""))</f>
        <v/>
      </c>
    </row>
    <row r="4465">
      <c r="A4465" s="38">
        <f>IF(CriteriTecnici!$A4245="","","    "&amp;CHAR(123)&amp;CHAR(34)&amp;"bidderId"&amp;CHAR(34)&amp;": "&amp;CHAR(34)&amp;SUBSTITUTE(CriteriTecnici!$A4245,CHAR(34),"'")&amp;CHAR(34)&amp;", "&amp;CHAR(34)&amp;"lotId"&amp;CHAR(34)&amp;": "&amp;CHAR(34)&amp;SUBSTITUTE(CriteriTecnici!$C4245,CHAR(34),"'")&amp;CHAR(34)&amp;", "&amp;CHAR(34)&amp;"criterionId"&amp;CHAR(34)&amp;": "&amp;CHAR(34)&amp;SUBSTITUTE(CriteriTecnici!$D4245,CHAR(34),"'")&amp;CHAR(34)&amp;", "&amp;CHAR(34)&amp;"kind"&amp;CHAR(34)&amp;": "&amp;CHAR(34)&amp;SUBSTITUTE(CriteriTecnici!$F4245,CHAR(34),"'")&amp;CHAR(34)&amp;", "&amp;CHAR(34)&amp;"value"&amp;CHAR(34)&amp;": "&amp;SUBSTITUTE(TRIM(ROUND(IFERROR(CriteriTecnici!$N4245*1,IFERROR(NUMBERVALUE(CriteriTecnici!$N4245,".",","),IFERROR(NUMBERVALUE(CriteriTecnici!$N4245,",","."),0))),4)&amp;""),",",".")&amp;", "&amp;CHAR(34)&amp;"numerator"&amp;CHAR(34)&amp;": "&amp;SUBSTITUTE(TRIM(ROUND(IFERROR(CriteriTecnici!$K4245*1,IFERROR(NUMBERVALUE(CriteriTecnici!$K4245,".",","),IFERROR(NUMBERVALUE(CriteriTecnici!$K4245,",","."),0))),4)&amp;""),",",".")&amp;", "&amp;CHAR(34)&amp;"denominator"&amp;CHAR(34)&amp;": "&amp;SUBSTITUTE(TRIM(ROUND(IFERROR(CriteriTecnici!$L4245*1,IFERROR(NUMBERVALUE(CriteriTecnici!$L4245,".",","),IFERROR(NUMBERVALUE(CriteriTecnici!$L4245,",","."),0))),4)&amp;""),",",".")&amp;", "&amp;CHAR(34)&amp;"flag"&amp;CHAR(34)&amp;": "&amp;SUBSTITUTE(TRIM(ROUND(IFERROR(CriteriTecnici!$M4245*1,IFERROR(NUMBERVALUE(CriteriTecnici!$M4245,".",","),IFERROR(NUMBERVALUE(CriteriTecnici!$M4245,",","."),0))),4)&amp;""),",",".")&amp;", "&amp;CHAR(34)&amp;"rawScore"&amp;CHAR(34)&amp;": "&amp;SUBSTITUTE(TRIM(ROUND(IFERROR(CriteriTecnici!$O4245*1,IFERROR(NUMBERVALUE(CriteriTecnici!$O4245,".",","),IFERROR(NUMBERVALUE(CriteriTecnici!$O4245,",","."),0))),4)&amp;""),",",".")&amp;CHAR(125)&amp;IF(TRUE,",",""))</f>
        <v/>
      </c>
    </row>
    <row r="4466">
      <c r="A4466" s="38">
        <f>IF(CriteriTecnici!$A4246="","","    "&amp;CHAR(123)&amp;CHAR(34)&amp;"bidderId"&amp;CHAR(34)&amp;": "&amp;CHAR(34)&amp;SUBSTITUTE(CriteriTecnici!$A4246,CHAR(34),"'")&amp;CHAR(34)&amp;", "&amp;CHAR(34)&amp;"lotId"&amp;CHAR(34)&amp;": "&amp;CHAR(34)&amp;SUBSTITUTE(CriteriTecnici!$C4246,CHAR(34),"'")&amp;CHAR(34)&amp;", "&amp;CHAR(34)&amp;"criterionId"&amp;CHAR(34)&amp;": "&amp;CHAR(34)&amp;SUBSTITUTE(CriteriTecnici!$D4246,CHAR(34),"'")&amp;CHAR(34)&amp;", "&amp;CHAR(34)&amp;"kind"&amp;CHAR(34)&amp;": "&amp;CHAR(34)&amp;SUBSTITUTE(CriteriTecnici!$F4246,CHAR(34),"'")&amp;CHAR(34)&amp;", "&amp;CHAR(34)&amp;"value"&amp;CHAR(34)&amp;": "&amp;SUBSTITUTE(TRIM(ROUND(IFERROR(CriteriTecnici!$N4246*1,IFERROR(NUMBERVALUE(CriteriTecnici!$N4246,".",","),IFERROR(NUMBERVALUE(CriteriTecnici!$N4246,",","."),0))),4)&amp;""),",",".")&amp;", "&amp;CHAR(34)&amp;"numerator"&amp;CHAR(34)&amp;": "&amp;SUBSTITUTE(TRIM(ROUND(IFERROR(CriteriTecnici!$K4246*1,IFERROR(NUMBERVALUE(CriteriTecnici!$K4246,".",","),IFERROR(NUMBERVALUE(CriteriTecnici!$K4246,",","."),0))),4)&amp;""),",",".")&amp;", "&amp;CHAR(34)&amp;"denominator"&amp;CHAR(34)&amp;": "&amp;SUBSTITUTE(TRIM(ROUND(IFERROR(CriteriTecnici!$L4246*1,IFERROR(NUMBERVALUE(CriteriTecnici!$L4246,".",","),IFERROR(NUMBERVALUE(CriteriTecnici!$L4246,",","."),0))),4)&amp;""),",",".")&amp;", "&amp;CHAR(34)&amp;"flag"&amp;CHAR(34)&amp;": "&amp;SUBSTITUTE(TRIM(ROUND(IFERROR(CriteriTecnici!$M4246*1,IFERROR(NUMBERVALUE(CriteriTecnici!$M4246,".",","),IFERROR(NUMBERVALUE(CriteriTecnici!$M4246,",","."),0))),4)&amp;""),",",".")&amp;", "&amp;CHAR(34)&amp;"rawScore"&amp;CHAR(34)&amp;": "&amp;SUBSTITUTE(TRIM(ROUND(IFERROR(CriteriTecnici!$O4246*1,IFERROR(NUMBERVALUE(CriteriTecnici!$O4246,".",","),IFERROR(NUMBERVALUE(CriteriTecnici!$O4246,",","."),0))),4)&amp;""),",",".")&amp;CHAR(125)&amp;IF(TRUE,",",""))</f>
        <v/>
      </c>
    </row>
    <row r="4467">
      <c r="A4467" s="38">
        <f>IF(CriteriTecnici!$A4247="","","    "&amp;CHAR(123)&amp;CHAR(34)&amp;"bidderId"&amp;CHAR(34)&amp;": "&amp;CHAR(34)&amp;SUBSTITUTE(CriteriTecnici!$A4247,CHAR(34),"'")&amp;CHAR(34)&amp;", "&amp;CHAR(34)&amp;"lotId"&amp;CHAR(34)&amp;": "&amp;CHAR(34)&amp;SUBSTITUTE(CriteriTecnici!$C4247,CHAR(34),"'")&amp;CHAR(34)&amp;", "&amp;CHAR(34)&amp;"criterionId"&amp;CHAR(34)&amp;": "&amp;CHAR(34)&amp;SUBSTITUTE(CriteriTecnici!$D4247,CHAR(34),"'")&amp;CHAR(34)&amp;", "&amp;CHAR(34)&amp;"kind"&amp;CHAR(34)&amp;": "&amp;CHAR(34)&amp;SUBSTITUTE(CriteriTecnici!$F4247,CHAR(34),"'")&amp;CHAR(34)&amp;", "&amp;CHAR(34)&amp;"value"&amp;CHAR(34)&amp;": "&amp;SUBSTITUTE(TRIM(ROUND(IFERROR(CriteriTecnici!$N4247*1,IFERROR(NUMBERVALUE(CriteriTecnici!$N4247,".",","),IFERROR(NUMBERVALUE(CriteriTecnici!$N4247,",","."),0))),4)&amp;""),",",".")&amp;", "&amp;CHAR(34)&amp;"numerator"&amp;CHAR(34)&amp;": "&amp;SUBSTITUTE(TRIM(ROUND(IFERROR(CriteriTecnici!$K4247*1,IFERROR(NUMBERVALUE(CriteriTecnici!$K4247,".",","),IFERROR(NUMBERVALUE(CriteriTecnici!$K4247,",","."),0))),4)&amp;""),",",".")&amp;", "&amp;CHAR(34)&amp;"denominator"&amp;CHAR(34)&amp;": "&amp;SUBSTITUTE(TRIM(ROUND(IFERROR(CriteriTecnici!$L4247*1,IFERROR(NUMBERVALUE(CriteriTecnici!$L4247,".",","),IFERROR(NUMBERVALUE(CriteriTecnici!$L4247,",","."),0))),4)&amp;""),",",".")&amp;", "&amp;CHAR(34)&amp;"flag"&amp;CHAR(34)&amp;": "&amp;SUBSTITUTE(TRIM(ROUND(IFERROR(CriteriTecnici!$M4247*1,IFERROR(NUMBERVALUE(CriteriTecnici!$M4247,".",","),IFERROR(NUMBERVALUE(CriteriTecnici!$M4247,",","."),0))),4)&amp;""),",",".")&amp;", "&amp;CHAR(34)&amp;"rawScore"&amp;CHAR(34)&amp;": "&amp;SUBSTITUTE(TRIM(ROUND(IFERROR(CriteriTecnici!$O4247*1,IFERROR(NUMBERVALUE(CriteriTecnici!$O4247,".",","),IFERROR(NUMBERVALUE(CriteriTecnici!$O4247,",","."),0))),4)&amp;""),",",".")&amp;CHAR(125)&amp;IF(TRUE,",",""))</f>
        <v/>
      </c>
    </row>
    <row r="4468">
      <c r="A4468" s="38">
        <f>IF(CriteriTecnici!$A4248="","","    "&amp;CHAR(123)&amp;CHAR(34)&amp;"bidderId"&amp;CHAR(34)&amp;": "&amp;CHAR(34)&amp;SUBSTITUTE(CriteriTecnici!$A4248,CHAR(34),"'")&amp;CHAR(34)&amp;", "&amp;CHAR(34)&amp;"lotId"&amp;CHAR(34)&amp;": "&amp;CHAR(34)&amp;SUBSTITUTE(CriteriTecnici!$C4248,CHAR(34),"'")&amp;CHAR(34)&amp;", "&amp;CHAR(34)&amp;"criterionId"&amp;CHAR(34)&amp;": "&amp;CHAR(34)&amp;SUBSTITUTE(CriteriTecnici!$D4248,CHAR(34),"'")&amp;CHAR(34)&amp;", "&amp;CHAR(34)&amp;"kind"&amp;CHAR(34)&amp;": "&amp;CHAR(34)&amp;SUBSTITUTE(CriteriTecnici!$F4248,CHAR(34),"'")&amp;CHAR(34)&amp;", "&amp;CHAR(34)&amp;"value"&amp;CHAR(34)&amp;": "&amp;SUBSTITUTE(TRIM(ROUND(IFERROR(CriteriTecnici!$N4248*1,IFERROR(NUMBERVALUE(CriteriTecnici!$N4248,".",","),IFERROR(NUMBERVALUE(CriteriTecnici!$N4248,",","."),0))),4)&amp;""),",",".")&amp;", "&amp;CHAR(34)&amp;"numerator"&amp;CHAR(34)&amp;": "&amp;SUBSTITUTE(TRIM(ROUND(IFERROR(CriteriTecnici!$K4248*1,IFERROR(NUMBERVALUE(CriteriTecnici!$K4248,".",","),IFERROR(NUMBERVALUE(CriteriTecnici!$K4248,",","."),0))),4)&amp;""),",",".")&amp;", "&amp;CHAR(34)&amp;"denominator"&amp;CHAR(34)&amp;": "&amp;SUBSTITUTE(TRIM(ROUND(IFERROR(CriteriTecnici!$L4248*1,IFERROR(NUMBERVALUE(CriteriTecnici!$L4248,".",","),IFERROR(NUMBERVALUE(CriteriTecnici!$L4248,",","."),0))),4)&amp;""),",",".")&amp;", "&amp;CHAR(34)&amp;"flag"&amp;CHAR(34)&amp;": "&amp;SUBSTITUTE(TRIM(ROUND(IFERROR(CriteriTecnici!$M4248*1,IFERROR(NUMBERVALUE(CriteriTecnici!$M4248,".",","),IFERROR(NUMBERVALUE(CriteriTecnici!$M4248,",","."),0))),4)&amp;""),",",".")&amp;", "&amp;CHAR(34)&amp;"rawScore"&amp;CHAR(34)&amp;": "&amp;SUBSTITUTE(TRIM(ROUND(IFERROR(CriteriTecnici!$O4248*1,IFERROR(NUMBERVALUE(CriteriTecnici!$O4248,".",","),IFERROR(NUMBERVALUE(CriteriTecnici!$O4248,",","."),0))),4)&amp;""),",",".")&amp;CHAR(125)&amp;IF(TRUE,",",""))</f>
        <v/>
      </c>
    </row>
    <row r="4469">
      <c r="A4469" s="38">
        <f>IF(CriteriTecnici!$A4249="","","    "&amp;CHAR(123)&amp;CHAR(34)&amp;"bidderId"&amp;CHAR(34)&amp;": "&amp;CHAR(34)&amp;SUBSTITUTE(CriteriTecnici!$A4249,CHAR(34),"'")&amp;CHAR(34)&amp;", "&amp;CHAR(34)&amp;"lotId"&amp;CHAR(34)&amp;": "&amp;CHAR(34)&amp;SUBSTITUTE(CriteriTecnici!$C4249,CHAR(34),"'")&amp;CHAR(34)&amp;", "&amp;CHAR(34)&amp;"criterionId"&amp;CHAR(34)&amp;": "&amp;CHAR(34)&amp;SUBSTITUTE(CriteriTecnici!$D4249,CHAR(34),"'")&amp;CHAR(34)&amp;", "&amp;CHAR(34)&amp;"kind"&amp;CHAR(34)&amp;": "&amp;CHAR(34)&amp;SUBSTITUTE(CriteriTecnici!$F4249,CHAR(34),"'")&amp;CHAR(34)&amp;", "&amp;CHAR(34)&amp;"value"&amp;CHAR(34)&amp;": "&amp;SUBSTITUTE(TRIM(ROUND(IFERROR(CriteriTecnici!$N4249*1,IFERROR(NUMBERVALUE(CriteriTecnici!$N4249,".",","),IFERROR(NUMBERVALUE(CriteriTecnici!$N4249,",","."),0))),4)&amp;""),",",".")&amp;", "&amp;CHAR(34)&amp;"numerator"&amp;CHAR(34)&amp;": "&amp;SUBSTITUTE(TRIM(ROUND(IFERROR(CriteriTecnici!$K4249*1,IFERROR(NUMBERVALUE(CriteriTecnici!$K4249,".",","),IFERROR(NUMBERVALUE(CriteriTecnici!$K4249,",","."),0))),4)&amp;""),",",".")&amp;", "&amp;CHAR(34)&amp;"denominator"&amp;CHAR(34)&amp;": "&amp;SUBSTITUTE(TRIM(ROUND(IFERROR(CriteriTecnici!$L4249*1,IFERROR(NUMBERVALUE(CriteriTecnici!$L4249,".",","),IFERROR(NUMBERVALUE(CriteriTecnici!$L4249,",","."),0))),4)&amp;""),",",".")&amp;", "&amp;CHAR(34)&amp;"flag"&amp;CHAR(34)&amp;": "&amp;SUBSTITUTE(TRIM(ROUND(IFERROR(CriteriTecnici!$M4249*1,IFERROR(NUMBERVALUE(CriteriTecnici!$M4249,".",","),IFERROR(NUMBERVALUE(CriteriTecnici!$M4249,",","."),0))),4)&amp;""),",",".")&amp;", "&amp;CHAR(34)&amp;"rawScore"&amp;CHAR(34)&amp;": "&amp;SUBSTITUTE(TRIM(ROUND(IFERROR(CriteriTecnici!$O4249*1,IFERROR(NUMBERVALUE(CriteriTecnici!$O4249,".",","),IFERROR(NUMBERVALUE(CriteriTecnici!$O4249,",","."),0))),4)&amp;""),",",".")&amp;CHAR(125)&amp;IF(TRUE,",",""))</f>
        <v/>
      </c>
    </row>
    <row r="4470">
      <c r="A4470" s="38">
        <f>IF(CriteriTecnici!$A4250="","","    "&amp;CHAR(123)&amp;CHAR(34)&amp;"bidderId"&amp;CHAR(34)&amp;": "&amp;CHAR(34)&amp;SUBSTITUTE(CriteriTecnici!$A4250,CHAR(34),"'")&amp;CHAR(34)&amp;", "&amp;CHAR(34)&amp;"lotId"&amp;CHAR(34)&amp;": "&amp;CHAR(34)&amp;SUBSTITUTE(CriteriTecnici!$C4250,CHAR(34),"'")&amp;CHAR(34)&amp;", "&amp;CHAR(34)&amp;"criterionId"&amp;CHAR(34)&amp;": "&amp;CHAR(34)&amp;SUBSTITUTE(CriteriTecnici!$D4250,CHAR(34),"'")&amp;CHAR(34)&amp;", "&amp;CHAR(34)&amp;"kind"&amp;CHAR(34)&amp;": "&amp;CHAR(34)&amp;SUBSTITUTE(CriteriTecnici!$F4250,CHAR(34),"'")&amp;CHAR(34)&amp;", "&amp;CHAR(34)&amp;"value"&amp;CHAR(34)&amp;": "&amp;SUBSTITUTE(TRIM(ROUND(IFERROR(CriteriTecnici!$N4250*1,IFERROR(NUMBERVALUE(CriteriTecnici!$N4250,".",","),IFERROR(NUMBERVALUE(CriteriTecnici!$N4250,",","."),0))),4)&amp;""),",",".")&amp;", "&amp;CHAR(34)&amp;"numerator"&amp;CHAR(34)&amp;": "&amp;SUBSTITUTE(TRIM(ROUND(IFERROR(CriteriTecnici!$K4250*1,IFERROR(NUMBERVALUE(CriteriTecnici!$K4250,".",","),IFERROR(NUMBERVALUE(CriteriTecnici!$K4250,",","."),0))),4)&amp;""),",",".")&amp;", "&amp;CHAR(34)&amp;"denominator"&amp;CHAR(34)&amp;": "&amp;SUBSTITUTE(TRIM(ROUND(IFERROR(CriteriTecnici!$L4250*1,IFERROR(NUMBERVALUE(CriteriTecnici!$L4250,".",","),IFERROR(NUMBERVALUE(CriteriTecnici!$L4250,",","."),0))),4)&amp;""),",",".")&amp;", "&amp;CHAR(34)&amp;"flag"&amp;CHAR(34)&amp;": "&amp;SUBSTITUTE(TRIM(ROUND(IFERROR(CriteriTecnici!$M4250*1,IFERROR(NUMBERVALUE(CriteriTecnici!$M4250,".",","),IFERROR(NUMBERVALUE(CriteriTecnici!$M4250,",","."),0))),4)&amp;""),",",".")&amp;", "&amp;CHAR(34)&amp;"rawScore"&amp;CHAR(34)&amp;": "&amp;SUBSTITUTE(TRIM(ROUND(IFERROR(CriteriTecnici!$O4250*1,IFERROR(NUMBERVALUE(CriteriTecnici!$O4250,".",","),IFERROR(NUMBERVALUE(CriteriTecnici!$O4250,",","."),0))),4)&amp;""),",",".")&amp;CHAR(125)&amp;IF(TRUE,",",""))</f>
        <v/>
      </c>
    </row>
    <row r="4471">
      <c r="A4471" s="38">
        <f>IF(CriteriTecnici!$A4251="","","    "&amp;CHAR(123)&amp;CHAR(34)&amp;"bidderId"&amp;CHAR(34)&amp;": "&amp;CHAR(34)&amp;SUBSTITUTE(CriteriTecnici!$A4251,CHAR(34),"'")&amp;CHAR(34)&amp;", "&amp;CHAR(34)&amp;"lotId"&amp;CHAR(34)&amp;": "&amp;CHAR(34)&amp;SUBSTITUTE(CriteriTecnici!$C4251,CHAR(34),"'")&amp;CHAR(34)&amp;", "&amp;CHAR(34)&amp;"criterionId"&amp;CHAR(34)&amp;": "&amp;CHAR(34)&amp;SUBSTITUTE(CriteriTecnici!$D4251,CHAR(34),"'")&amp;CHAR(34)&amp;", "&amp;CHAR(34)&amp;"kind"&amp;CHAR(34)&amp;": "&amp;CHAR(34)&amp;SUBSTITUTE(CriteriTecnici!$F4251,CHAR(34),"'")&amp;CHAR(34)&amp;", "&amp;CHAR(34)&amp;"value"&amp;CHAR(34)&amp;": "&amp;SUBSTITUTE(TRIM(ROUND(IFERROR(CriteriTecnici!$N4251*1,IFERROR(NUMBERVALUE(CriteriTecnici!$N4251,".",","),IFERROR(NUMBERVALUE(CriteriTecnici!$N4251,",","."),0))),4)&amp;""),",",".")&amp;", "&amp;CHAR(34)&amp;"numerator"&amp;CHAR(34)&amp;": "&amp;SUBSTITUTE(TRIM(ROUND(IFERROR(CriteriTecnici!$K4251*1,IFERROR(NUMBERVALUE(CriteriTecnici!$K4251,".",","),IFERROR(NUMBERVALUE(CriteriTecnici!$K4251,",","."),0))),4)&amp;""),",",".")&amp;", "&amp;CHAR(34)&amp;"denominator"&amp;CHAR(34)&amp;": "&amp;SUBSTITUTE(TRIM(ROUND(IFERROR(CriteriTecnici!$L4251*1,IFERROR(NUMBERVALUE(CriteriTecnici!$L4251,".",","),IFERROR(NUMBERVALUE(CriteriTecnici!$L4251,",","."),0))),4)&amp;""),",",".")&amp;", "&amp;CHAR(34)&amp;"flag"&amp;CHAR(34)&amp;": "&amp;SUBSTITUTE(TRIM(ROUND(IFERROR(CriteriTecnici!$M4251*1,IFERROR(NUMBERVALUE(CriteriTecnici!$M4251,".",","),IFERROR(NUMBERVALUE(CriteriTecnici!$M4251,",","."),0))),4)&amp;""),",",".")&amp;", "&amp;CHAR(34)&amp;"rawScore"&amp;CHAR(34)&amp;": "&amp;SUBSTITUTE(TRIM(ROUND(IFERROR(CriteriTecnici!$O4251*1,IFERROR(NUMBERVALUE(CriteriTecnici!$O4251,".",","),IFERROR(NUMBERVALUE(CriteriTecnici!$O4251,",","."),0))),4)&amp;""),",",".")&amp;CHAR(125)&amp;IF(COUNTA(Offerte!$A139:$A$200)&gt;0,",",""))</f>
        <v/>
      </c>
    </row>
    <row r="4472">
      <c r="A4472" s="38">
        <f>IF(CriteriTecnici!$A4252="","","    "&amp;CHAR(123)&amp;CHAR(34)&amp;"bidderId"&amp;CHAR(34)&amp;": "&amp;CHAR(34)&amp;SUBSTITUTE(CriteriTecnici!$A4252,CHAR(34),"'")&amp;CHAR(34)&amp;", "&amp;CHAR(34)&amp;"lotId"&amp;CHAR(34)&amp;": "&amp;CHAR(34)&amp;SUBSTITUTE(CriteriTecnici!$C4252,CHAR(34),"'")&amp;CHAR(34)&amp;", "&amp;CHAR(34)&amp;"criterionId"&amp;CHAR(34)&amp;": "&amp;CHAR(34)&amp;SUBSTITUTE(CriteriTecnici!$D4252,CHAR(34),"'")&amp;CHAR(34)&amp;", "&amp;CHAR(34)&amp;"kind"&amp;CHAR(34)&amp;": "&amp;CHAR(34)&amp;SUBSTITUTE(CriteriTecnici!$F4252,CHAR(34),"'")&amp;CHAR(34)&amp;", "&amp;CHAR(34)&amp;"value"&amp;CHAR(34)&amp;": "&amp;SUBSTITUTE(TRIM(ROUND(IFERROR(CriteriTecnici!$N4252*1,IFERROR(NUMBERVALUE(CriteriTecnici!$N4252,".",","),IFERROR(NUMBERVALUE(CriteriTecnici!$N4252,",","."),0))),4)&amp;""),",",".")&amp;", "&amp;CHAR(34)&amp;"numerator"&amp;CHAR(34)&amp;": "&amp;SUBSTITUTE(TRIM(ROUND(IFERROR(CriteriTecnici!$K4252*1,IFERROR(NUMBERVALUE(CriteriTecnici!$K4252,".",","),IFERROR(NUMBERVALUE(CriteriTecnici!$K4252,",","."),0))),4)&amp;""),",",".")&amp;", "&amp;CHAR(34)&amp;"denominator"&amp;CHAR(34)&amp;": "&amp;SUBSTITUTE(TRIM(ROUND(IFERROR(CriteriTecnici!$L4252*1,IFERROR(NUMBERVALUE(CriteriTecnici!$L4252,".",","),IFERROR(NUMBERVALUE(CriteriTecnici!$L4252,",","."),0))),4)&amp;""),",",".")&amp;", "&amp;CHAR(34)&amp;"flag"&amp;CHAR(34)&amp;": "&amp;SUBSTITUTE(TRIM(ROUND(IFERROR(CriteriTecnici!$M4252*1,IFERROR(NUMBERVALUE(CriteriTecnici!$M4252,".",","),IFERROR(NUMBERVALUE(CriteriTecnici!$M4252,",","."),0))),4)&amp;""),",",".")&amp;", "&amp;CHAR(34)&amp;"rawScore"&amp;CHAR(34)&amp;": "&amp;SUBSTITUTE(TRIM(ROUND(IFERROR(CriteriTecnici!$O4252*1,IFERROR(NUMBERVALUE(CriteriTecnici!$O4252,".",","),IFERROR(NUMBERVALUE(CriteriTecnici!$O4252,",","."),0))),4)&amp;""),",",".")&amp;CHAR(125)&amp;IF(TRUE,",",""))</f>
        <v/>
      </c>
    </row>
    <row r="4473">
      <c r="A4473" s="38">
        <f>IF(CriteriTecnici!$A4253="","","    "&amp;CHAR(123)&amp;CHAR(34)&amp;"bidderId"&amp;CHAR(34)&amp;": "&amp;CHAR(34)&amp;SUBSTITUTE(CriteriTecnici!$A4253,CHAR(34),"'")&amp;CHAR(34)&amp;", "&amp;CHAR(34)&amp;"lotId"&amp;CHAR(34)&amp;": "&amp;CHAR(34)&amp;SUBSTITUTE(CriteriTecnici!$C4253,CHAR(34),"'")&amp;CHAR(34)&amp;", "&amp;CHAR(34)&amp;"criterionId"&amp;CHAR(34)&amp;": "&amp;CHAR(34)&amp;SUBSTITUTE(CriteriTecnici!$D4253,CHAR(34),"'")&amp;CHAR(34)&amp;", "&amp;CHAR(34)&amp;"kind"&amp;CHAR(34)&amp;": "&amp;CHAR(34)&amp;SUBSTITUTE(CriteriTecnici!$F4253,CHAR(34),"'")&amp;CHAR(34)&amp;", "&amp;CHAR(34)&amp;"value"&amp;CHAR(34)&amp;": "&amp;SUBSTITUTE(TRIM(ROUND(IFERROR(CriteriTecnici!$N4253*1,IFERROR(NUMBERVALUE(CriteriTecnici!$N4253,".",","),IFERROR(NUMBERVALUE(CriteriTecnici!$N4253,",","."),0))),4)&amp;""),",",".")&amp;", "&amp;CHAR(34)&amp;"numerator"&amp;CHAR(34)&amp;": "&amp;SUBSTITUTE(TRIM(ROUND(IFERROR(CriteriTecnici!$K4253*1,IFERROR(NUMBERVALUE(CriteriTecnici!$K4253,".",","),IFERROR(NUMBERVALUE(CriteriTecnici!$K4253,",","."),0))),4)&amp;""),",",".")&amp;", "&amp;CHAR(34)&amp;"denominator"&amp;CHAR(34)&amp;": "&amp;SUBSTITUTE(TRIM(ROUND(IFERROR(CriteriTecnici!$L4253*1,IFERROR(NUMBERVALUE(CriteriTecnici!$L4253,".",","),IFERROR(NUMBERVALUE(CriteriTecnici!$L4253,",","."),0))),4)&amp;""),",",".")&amp;", "&amp;CHAR(34)&amp;"flag"&amp;CHAR(34)&amp;": "&amp;SUBSTITUTE(TRIM(ROUND(IFERROR(CriteriTecnici!$M4253*1,IFERROR(NUMBERVALUE(CriteriTecnici!$M4253,".",","),IFERROR(NUMBERVALUE(CriteriTecnici!$M4253,",","."),0))),4)&amp;""),",",".")&amp;", "&amp;CHAR(34)&amp;"rawScore"&amp;CHAR(34)&amp;": "&amp;SUBSTITUTE(TRIM(ROUND(IFERROR(CriteriTecnici!$O4253*1,IFERROR(NUMBERVALUE(CriteriTecnici!$O4253,".",","),IFERROR(NUMBERVALUE(CriteriTecnici!$O4253,",","."),0))),4)&amp;""),",",".")&amp;CHAR(125)&amp;IF(TRUE,",",""))</f>
        <v/>
      </c>
    </row>
    <row r="4474">
      <c r="A4474" s="38">
        <f>IF(CriteriTecnici!$A4254="","","    "&amp;CHAR(123)&amp;CHAR(34)&amp;"bidderId"&amp;CHAR(34)&amp;": "&amp;CHAR(34)&amp;SUBSTITUTE(CriteriTecnici!$A4254,CHAR(34),"'")&amp;CHAR(34)&amp;", "&amp;CHAR(34)&amp;"lotId"&amp;CHAR(34)&amp;": "&amp;CHAR(34)&amp;SUBSTITUTE(CriteriTecnici!$C4254,CHAR(34),"'")&amp;CHAR(34)&amp;", "&amp;CHAR(34)&amp;"criterionId"&amp;CHAR(34)&amp;": "&amp;CHAR(34)&amp;SUBSTITUTE(CriteriTecnici!$D4254,CHAR(34),"'")&amp;CHAR(34)&amp;", "&amp;CHAR(34)&amp;"kind"&amp;CHAR(34)&amp;": "&amp;CHAR(34)&amp;SUBSTITUTE(CriteriTecnici!$F4254,CHAR(34),"'")&amp;CHAR(34)&amp;", "&amp;CHAR(34)&amp;"value"&amp;CHAR(34)&amp;": "&amp;SUBSTITUTE(TRIM(ROUND(IFERROR(CriteriTecnici!$N4254*1,IFERROR(NUMBERVALUE(CriteriTecnici!$N4254,".",","),IFERROR(NUMBERVALUE(CriteriTecnici!$N4254,",","."),0))),4)&amp;""),",",".")&amp;", "&amp;CHAR(34)&amp;"numerator"&amp;CHAR(34)&amp;": "&amp;SUBSTITUTE(TRIM(ROUND(IFERROR(CriteriTecnici!$K4254*1,IFERROR(NUMBERVALUE(CriteriTecnici!$K4254,".",","),IFERROR(NUMBERVALUE(CriteriTecnici!$K4254,",","."),0))),4)&amp;""),",",".")&amp;", "&amp;CHAR(34)&amp;"denominator"&amp;CHAR(34)&amp;": "&amp;SUBSTITUTE(TRIM(ROUND(IFERROR(CriteriTecnici!$L4254*1,IFERROR(NUMBERVALUE(CriteriTecnici!$L4254,".",","),IFERROR(NUMBERVALUE(CriteriTecnici!$L4254,",","."),0))),4)&amp;""),",",".")&amp;", "&amp;CHAR(34)&amp;"flag"&amp;CHAR(34)&amp;": "&amp;SUBSTITUTE(TRIM(ROUND(IFERROR(CriteriTecnici!$M4254*1,IFERROR(NUMBERVALUE(CriteriTecnici!$M4254,".",","),IFERROR(NUMBERVALUE(CriteriTecnici!$M4254,",","."),0))),4)&amp;""),",",".")&amp;", "&amp;CHAR(34)&amp;"rawScore"&amp;CHAR(34)&amp;": "&amp;SUBSTITUTE(TRIM(ROUND(IFERROR(CriteriTecnici!$O4254*1,IFERROR(NUMBERVALUE(CriteriTecnici!$O4254,".",","),IFERROR(NUMBERVALUE(CriteriTecnici!$O4254,",","."),0))),4)&amp;""),",",".")&amp;CHAR(125)&amp;IF(TRUE,",",""))</f>
        <v/>
      </c>
    </row>
    <row r="4475">
      <c r="A4475" s="38">
        <f>IF(CriteriTecnici!$A4255="","","    "&amp;CHAR(123)&amp;CHAR(34)&amp;"bidderId"&amp;CHAR(34)&amp;": "&amp;CHAR(34)&amp;SUBSTITUTE(CriteriTecnici!$A4255,CHAR(34),"'")&amp;CHAR(34)&amp;", "&amp;CHAR(34)&amp;"lotId"&amp;CHAR(34)&amp;": "&amp;CHAR(34)&amp;SUBSTITUTE(CriteriTecnici!$C4255,CHAR(34),"'")&amp;CHAR(34)&amp;", "&amp;CHAR(34)&amp;"criterionId"&amp;CHAR(34)&amp;": "&amp;CHAR(34)&amp;SUBSTITUTE(CriteriTecnici!$D4255,CHAR(34),"'")&amp;CHAR(34)&amp;", "&amp;CHAR(34)&amp;"kind"&amp;CHAR(34)&amp;": "&amp;CHAR(34)&amp;SUBSTITUTE(CriteriTecnici!$F4255,CHAR(34),"'")&amp;CHAR(34)&amp;", "&amp;CHAR(34)&amp;"value"&amp;CHAR(34)&amp;": "&amp;SUBSTITUTE(TRIM(ROUND(IFERROR(CriteriTecnici!$N4255*1,IFERROR(NUMBERVALUE(CriteriTecnici!$N4255,".",","),IFERROR(NUMBERVALUE(CriteriTecnici!$N4255,",","."),0))),4)&amp;""),",",".")&amp;", "&amp;CHAR(34)&amp;"numerator"&amp;CHAR(34)&amp;": "&amp;SUBSTITUTE(TRIM(ROUND(IFERROR(CriteriTecnici!$K4255*1,IFERROR(NUMBERVALUE(CriteriTecnici!$K4255,".",","),IFERROR(NUMBERVALUE(CriteriTecnici!$K4255,",","."),0))),4)&amp;""),",",".")&amp;", "&amp;CHAR(34)&amp;"denominator"&amp;CHAR(34)&amp;": "&amp;SUBSTITUTE(TRIM(ROUND(IFERROR(CriteriTecnici!$L4255*1,IFERROR(NUMBERVALUE(CriteriTecnici!$L4255,".",","),IFERROR(NUMBERVALUE(CriteriTecnici!$L4255,",","."),0))),4)&amp;""),",",".")&amp;", "&amp;CHAR(34)&amp;"flag"&amp;CHAR(34)&amp;": "&amp;SUBSTITUTE(TRIM(ROUND(IFERROR(CriteriTecnici!$M4255*1,IFERROR(NUMBERVALUE(CriteriTecnici!$M4255,".",","),IFERROR(NUMBERVALUE(CriteriTecnici!$M4255,",","."),0))),4)&amp;""),",",".")&amp;", "&amp;CHAR(34)&amp;"rawScore"&amp;CHAR(34)&amp;": "&amp;SUBSTITUTE(TRIM(ROUND(IFERROR(CriteriTecnici!$O4255*1,IFERROR(NUMBERVALUE(CriteriTecnici!$O4255,".",","),IFERROR(NUMBERVALUE(CriteriTecnici!$O4255,",","."),0))),4)&amp;""),",",".")&amp;CHAR(125)&amp;IF(TRUE,",",""))</f>
        <v/>
      </c>
    </row>
    <row r="4476">
      <c r="A4476" s="38">
        <f>IF(CriteriTecnici!$A4256="","","    "&amp;CHAR(123)&amp;CHAR(34)&amp;"bidderId"&amp;CHAR(34)&amp;": "&amp;CHAR(34)&amp;SUBSTITUTE(CriteriTecnici!$A4256,CHAR(34),"'")&amp;CHAR(34)&amp;", "&amp;CHAR(34)&amp;"lotId"&amp;CHAR(34)&amp;": "&amp;CHAR(34)&amp;SUBSTITUTE(CriteriTecnici!$C4256,CHAR(34),"'")&amp;CHAR(34)&amp;", "&amp;CHAR(34)&amp;"criterionId"&amp;CHAR(34)&amp;": "&amp;CHAR(34)&amp;SUBSTITUTE(CriteriTecnici!$D4256,CHAR(34),"'")&amp;CHAR(34)&amp;", "&amp;CHAR(34)&amp;"kind"&amp;CHAR(34)&amp;": "&amp;CHAR(34)&amp;SUBSTITUTE(CriteriTecnici!$F4256,CHAR(34),"'")&amp;CHAR(34)&amp;", "&amp;CHAR(34)&amp;"value"&amp;CHAR(34)&amp;": "&amp;SUBSTITUTE(TRIM(ROUND(IFERROR(CriteriTecnici!$N4256*1,IFERROR(NUMBERVALUE(CriteriTecnici!$N4256,".",","),IFERROR(NUMBERVALUE(CriteriTecnici!$N4256,",","."),0))),4)&amp;""),",",".")&amp;", "&amp;CHAR(34)&amp;"numerator"&amp;CHAR(34)&amp;": "&amp;SUBSTITUTE(TRIM(ROUND(IFERROR(CriteriTecnici!$K4256*1,IFERROR(NUMBERVALUE(CriteriTecnici!$K4256,".",","),IFERROR(NUMBERVALUE(CriteriTecnici!$K4256,",","."),0))),4)&amp;""),",",".")&amp;", "&amp;CHAR(34)&amp;"denominator"&amp;CHAR(34)&amp;": "&amp;SUBSTITUTE(TRIM(ROUND(IFERROR(CriteriTecnici!$L4256*1,IFERROR(NUMBERVALUE(CriteriTecnici!$L4256,".",","),IFERROR(NUMBERVALUE(CriteriTecnici!$L4256,",","."),0))),4)&amp;""),",",".")&amp;", "&amp;CHAR(34)&amp;"flag"&amp;CHAR(34)&amp;": "&amp;SUBSTITUTE(TRIM(ROUND(IFERROR(CriteriTecnici!$M4256*1,IFERROR(NUMBERVALUE(CriteriTecnici!$M4256,".",","),IFERROR(NUMBERVALUE(CriteriTecnici!$M4256,",","."),0))),4)&amp;""),",",".")&amp;", "&amp;CHAR(34)&amp;"rawScore"&amp;CHAR(34)&amp;": "&amp;SUBSTITUTE(TRIM(ROUND(IFERROR(CriteriTecnici!$O4256*1,IFERROR(NUMBERVALUE(CriteriTecnici!$O4256,".",","),IFERROR(NUMBERVALUE(CriteriTecnici!$O4256,",","."),0))),4)&amp;""),",",".")&amp;CHAR(125)&amp;IF(TRUE,",",""))</f>
        <v/>
      </c>
    </row>
    <row r="4477">
      <c r="A4477" s="38">
        <f>IF(CriteriTecnici!$A4257="","","    "&amp;CHAR(123)&amp;CHAR(34)&amp;"bidderId"&amp;CHAR(34)&amp;": "&amp;CHAR(34)&amp;SUBSTITUTE(CriteriTecnici!$A4257,CHAR(34),"'")&amp;CHAR(34)&amp;", "&amp;CHAR(34)&amp;"lotId"&amp;CHAR(34)&amp;": "&amp;CHAR(34)&amp;SUBSTITUTE(CriteriTecnici!$C4257,CHAR(34),"'")&amp;CHAR(34)&amp;", "&amp;CHAR(34)&amp;"criterionId"&amp;CHAR(34)&amp;": "&amp;CHAR(34)&amp;SUBSTITUTE(CriteriTecnici!$D4257,CHAR(34),"'")&amp;CHAR(34)&amp;", "&amp;CHAR(34)&amp;"kind"&amp;CHAR(34)&amp;": "&amp;CHAR(34)&amp;SUBSTITUTE(CriteriTecnici!$F4257,CHAR(34),"'")&amp;CHAR(34)&amp;", "&amp;CHAR(34)&amp;"value"&amp;CHAR(34)&amp;": "&amp;SUBSTITUTE(TRIM(ROUND(IFERROR(CriteriTecnici!$N4257*1,IFERROR(NUMBERVALUE(CriteriTecnici!$N4257,".",","),IFERROR(NUMBERVALUE(CriteriTecnici!$N4257,",","."),0))),4)&amp;""),",",".")&amp;", "&amp;CHAR(34)&amp;"numerator"&amp;CHAR(34)&amp;": "&amp;SUBSTITUTE(TRIM(ROUND(IFERROR(CriteriTecnici!$K4257*1,IFERROR(NUMBERVALUE(CriteriTecnici!$K4257,".",","),IFERROR(NUMBERVALUE(CriteriTecnici!$K4257,",","."),0))),4)&amp;""),",",".")&amp;", "&amp;CHAR(34)&amp;"denominator"&amp;CHAR(34)&amp;": "&amp;SUBSTITUTE(TRIM(ROUND(IFERROR(CriteriTecnici!$L4257*1,IFERROR(NUMBERVALUE(CriteriTecnici!$L4257,".",","),IFERROR(NUMBERVALUE(CriteriTecnici!$L4257,",","."),0))),4)&amp;""),",",".")&amp;", "&amp;CHAR(34)&amp;"flag"&amp;CHAR(34)&amp;": "&amp;SUBSTITUTE(TRIM(ROUND(IFERROR(CriteriTecnici!$M4257*1,IFERROR(NUMBERVALUE(CriteriTecnici!$M4257,".",","),IFERROR(NUMBERVALUE(CriteriTecnici!$M4257,",","."),0))),4)&amp;""),",",".")&amp;", "&amp;CHAR(34)&amp;"rawScore"&amp;CHAR(34)&amp;": "&amp;SUBSTITUTE(TRIM(ROUND(IFERROR(CriteriTecnici!$O4257*1,IFERROR(NUMBERVALUE(CriteriTecnici!$O4257,".",","),IFERROR(NUMBERVALUE(CriteriTecnici!$O4257,",","."),0))),4)&amp;""),",",".")&amp;CHAR(125)&amp;IF(TRUE,",",""))</f>
        <v/>
      </c>
    </row>
    <row r="4478">
      <c r="A4478" s="38">
        <f>IF(CriteriTecnici!$A4258="","","    "&amp;CHAR(123)&amp;CHAR(34)&amp;"bidderId"&amp;CHAR(34)&amp;": "&amp;CHAR(34)&amp;SUBSTITUTE(CriteriTecnici!$A4258,CHAR(34),"'")&amp;CHAR(34)&amp;", "&amp;CHAR(34)&amp;"lotId"&amp;CHAR(34)&amp;": "&amp;CHAR(34)&amp;SUBSTITUTE(CriteriTecnici!$C4258,CHAR(34),"'")&amp;CHAR(34)&amp;", "&amp;CHAR(34)&amp;"criterionId"&amp;CHAR(34)&amp;": "&amp;CHAR(34)&amp;SUBSTITUTE(CriteriTecnici!$D4258,CHAR(34),"'")&amp;CHAR(34)&amp;", "&amp;CHAR(34)&amp;"kind"&amp;CHAR(34)&amp;": "&amp;CHAR(34)&amp;SUBSTITUTE(CriteriTecnici!$F4258,CHAR(34),"'")&amp;CHAR(34)&amp;", "&amp;CHAR(34)&amp;"value"&amp;CHAR(34)&amp;": "&amp;SUBSTITUTE(TRIM(ROUND(IFERROR(CriteriTecnici!$N4258*1,IFERROR(NUMBERVALUE(CriteriTecnici!$N4258,".",","),IFERROR(NUMBERVALUE(CriteriTecnici!$N4258,",","."),0))),4)&amp;""),",",".")&amp;", "&amp;CHAR(34)&amp;"numerator"&amp;CHAR(34)&amp;": "&amp;SUBSTITUTE(TRIM(ROUND(IFERROR(CriteriTecnici!$K4258*1,IFERROR(NUMBERVALUE(CriteriTecnici!$K4258,".",","),IFERROR(NUMBERVALUE(CriteriTecnici!$K4258,",","."),0))),4)&amp;""),",",".")&amp;", "&amp;CHAR(34)&amp;"denominator"&amp;CHAR(34)&amp;": "&amp;SUBSTITUTE(TRIM(ROUND(IFERROR(CriteriTecnici!$L4258*1,IFERROR(NUMBERVALUE(CriteriTecnici!$L4258,".",","),IFERROR(NUMBERVALUE(CriteriTecnici!$L4258,",","."),0))),4)&amp;""),",",".")&amp;", "&amp;CHAR(34)&amp;"flag"&amp;CHAR(34)&amp;": "&amp;SUBSTITUTE(TRIM(ROUND(IFERROR(CriteriTecnici!$M4258*1,IFERROR(NUMBERVALUE(CriteriTecnici!$M4258,".",","),IFERROR(NUMBERVALUE(CriteriTecnici!$M4258,",","."),0))),4)&amp;""),",",".")&amp;", "&amp;CHAR(34)&amp;"rawScore"&amp;CHAR(34)&amp;": "&amp;SUBSTITUTE(TRIM(ROUND(IFERROR(CriteriTecnici!$O4258*1,IFERROR(NUMBERVALUE(CriteriTecnici!$O4258,".",","),IFERROR(NUMBERVALUE(CriteriTecnici!$O4258,",","."),0))),4)&amp;""),",",".")&amp;CHAR(125)&amp;IF(TRUE,",",""))</f>
        <v/>
      </c>
    </row>
    <row r="4479">
      <c r="A4479" s="38">
        <f>IF(CriteriTecnici!$A4259="","","    "&amp;CHAR(123)&amp;CHAR(34)&amp;"bidderId"&amp;CHAR(34)&amp;": "&amp;CHAR(34)&amp;SUBSTITUTE(CriteriTecnici!$A4259,CHAR(34),"'")&amp;CHAR(34)&amp;", "&amp;CHAR(34)&amp;"lotId"&amp;CHAR(34)&amp;": "&amp;CHAR(34)&amp;SUBSTITUTE(CriteriTecnici!$C4259,CHAR(34),"'")&amp;CHAR(34)&amp;", "&amp;CHAR(34)&amp;"criterionId"&amp;CHAR(34)&amp;": "&amp;CHAR(34)&amp;SUBSTITUTE(CriteriTecnici!$D4259,CHAR(34),"'")&amp;CHAR(34)&amp;", "&amp;CHAR(34)&amp;"kind"&amp;CHAR(34)&amp;": "&amp;CHAR(34)&amp;SUBSTITUTE(CriteriTecnici!$F4259,CHAR(34),"'")&amp;CHAR(34)&amp;", "&amp;CHAR(34)&amp;"value"&amp;CHAR(34)&amp;": "&amp;SUBSTITUTE(TRIM(ROUND(IFERROR(CriteriTecnici!$N4259*1,IFERROR(NUMBERVALUE(CriteriTecnici!$N4259,".",","),IFERROR(NUMBERVALUE(CriteriTecnici!$N4259,",","."),0))),4)&amp;""),",",".")&amp;", "&amp;CHAR(34)&amp;"numerator"&amp;CHAR(34)&amp;": "&amp;SUBSTITUTE(TRIM(ROUND(IFERROR(CriteriTecnici!$K4259*1,IFERROR(NUMBERVALUE(CriteriTecnici!$K4259,".",","),IFERROR(NUMBERVALUE(CriteriTecnici!$K4259,",","."),0))),4)&amp;""),",",".")&amp;", "&amp;CHAR(34)&amp;"denominator"&amp;CHAR(34)&amp;": "&amp;SUBSTITUTE(TRIM(ROUND(IFERROR(CriteriTecnici!$L4259*1,IFERROR(NUMBERVALUE(CriteriTecnici!$L4259,".",","),IFERROR(NUMBERVALUE(CriteriTecnici!$L4259,",","."),0))),4)&amp;""),",",".")&amp;", "&amp;CHAR(34)&amp;"flag"&amp;CHAR(34)&amp;": "&amp;SUBSTITUTE(TRIM(ROUND(IFERROR(CriteriTecnici!$M4259*1,IFERROR(NUMBERVALUE(CriteriTecnici!$M4259,".",","),IFERROR(NUMBERVALUE(CriteriTecnici!$M4259,",","."),0))),4)&amp;""),",",".")&amp;", "&amp;CHAR(34)&amp;"rawScore"&amp;CHAR(34)&amp;": "&amp;SUBSTITUTE(TRIM(ROUND(IFERROR(CriteriTecnici!$O4259*1,IFERROR(NUMBERVALUE(CriteriTecnici!$O4259,".",","),IFERROR(NUMBERVALUE(CriteriTecnici!$O4259,",","."),0))),4)&amp;""),",",".")&amp;CHAR(125)&amp;IF(TRUE,",",""))</f>
        <v/>
      </c>
    </row>
    <row r="4480">
      <c r="A4480" s="38">
        <f>IF(CriteriTecnici!$A4260="","","    "&amp;CHAR(123)&amp;CHAR(34)&amp;"bidderId"&amp;CHAR(34)&amp;": "&amp;CHAR(34)&amp;SUBSTITUTE(CriteriTecnici!$A4260,CHAR(34),"'")&amp;CHAR(34)&amp;", "&amp;CHAR(34)&amp;"lotId"&amp;CHAR(34)&amp;": "&amp;CHAR(34)&amp;SUBSTITUTE(CriteriTecnici!$C4260,CHAR(34),"'")&amp;CHAR(34)&amp;", "&amp;CHAR(34)&amp;"criterionId"&amp;CHAR(34)&amp;": "&amp;CHAR(34)&amp;SUBSTITUTE(CriteriTecnici!$D4260,CHAR(34),"'")&amp;CHAR(34)&amp;", "&amp;CHAR(34)&amp;"kind"&amp;CHAR(34)&amp;": "&amp;CHAR(34)&amp;SUBSTITUTE(CriteriTecnici!$F4260,CHAR(34),"'")&amp;CHAR(34)&amp;", "&amp;CHAR(34)&amp;"value"&amp;CHAR(34)&amp;": "&amp;SUBSTITUTE(TRIM(ROUND(IFERROR(CriteriTecnici!$N4260*1,IFERROR(NUMBERVALUE(CriteriTecnici!$N4260,".",","),IFERROR(NUMBERVALUE(CriteriTecnici!$N4260,",","."),0))),4)&amp;""),",",".")&amp;", "&amp;CHAR(34)&amp;"numerator"&amp;CHAR(34)&amp;": "&amp;SUBSTITUTE(TRIM(ROUND(IFERROR(CriteriTecnici!$K4260*1,IFERROR(NUMBERVALUE(CriteriTecnici!$K4260,".",","),IFERROR(NUMBERVALUE(CriteriTecnici!$K4260,",","."),0))),4)&amp;""),",",".")&amp;", "&amp;CHAR(34)&amp;"denominator"&amp;CHAR(34)&amp;": "&amp;SUBSTITUTE(TRIM(ROUND(IFERROR(CriteriTecnici!$L4260*1,IFERROR(NUMBERVALUE(CriteriTecnici!$L4260,".",","),IFERROR(NUMBERVALUE(CriteriTecnici!$L4260,",","."),0))),4)&amp;""),",",".")&amp;", "&amp;CHAR(34)&amp;"flag"&amp;CHAR(34)&amp;": "&amp;SUBSTITUTE(TRIM(ROUND(IFERROR(CriteriTecnici!$M4260*1,IFERROR(NUMBERVALUE(CriteriTecnici!$M4260,".",","),IFERROR(NUMBERVALUE(CriteriTecnici!$M4260,",","."),0))),4)&amp;""),",",".")&amp;", "&amp;CHAR(34)&amp;"rawScore"&amp;CHAR(34)&amp;": "&amp;SUBSTITUTE(TRIM(ROUND(IFERROR(CriteriTecnici!$O4260*1,IFERROR(NUMBERVALUE(CriteriTecnici!$O4260,".",","),IFERROR(NUMBERVALUE(CriteriTecnici!$O4260,",","."),0))),4)&amp;""),",",".")&amp;CHAR(125)&amp;IF(TRUE,",",""))</f>
        <v/>
      </c>
    </row>
    <row r="4481">
      <c r="A4481" s="38">
        <f>IF(CriteriTecnici!$A4261="","","    "&amp;CHAR(123)&amp;CHAR(34)&amp;"bidderId"&amp;CHAR(34)&amp;": "&amp;CHAR(34)&amp;SUBSTITUTE(CriteriTecnici!$A4261,CHAR(34),"'")&amp;CHAR(34)&amp;", "&amp;CHAR(34)&amp;"lotId"&amp;CHAR(34)&amp;": "&amp;CHAR(34)&amp;SUBSTITUTE(CriteriTecnici!$C4261,CHAR(34),"'")&amp;CHAR(34)&amp;", "&amp;CHAR(34)&amp;"criterionId"&amp;CHAR(34)&amp;": "&amp;CHAR(34)&amp;SUBSTITUTE(CriteriTecnici!$D4261,CHAR(34),"'")&amp;CHAR(34)&amp;", "&amp;CHAR(34)&amp;"kind"&amp;CHAR(34)&amp;": "&amp;CHAR(34)&amp;SUBSTITUTE(CriteriTecnici!$F4261,CHAR(34),"'")&amp;CHAR(34)&amp;", "&amp;CHAR(34)&amp;"value"&amp;CHAR(34)&amp;": "&amp;SUBSTITUTE(TRIM(ROUND(IFERROR(CriteriTecnici!$N4261*1,IFERROR(NUMBERVALUE(CriteriTecnici!$N4261,".",","),IFERROR(NUMBERVALUE(CriteriTecnici!$N4261,",","."),0))),4)&amp;""),",",".")&amp;", "&amp;CHAR(34)&amp;"numerator"&amp;CHAR(34)&amp;": "&amp;SUBSTITUTE(TRIM(ROUND(IFERROR(CriteriTecnici!$K4261*1,IFERROR(NUMBERVALUE(CriteriTecnici!$K4261,".",","),IFERROR(NUMBERVALUE(CriteriTecnici!$K4261,",","."),0))),4)&amp;""),",",".")&amp;", "&amp;CHAR(34)&amp;"denominator"&amp;CHAR(34)&amp;": "&amp;SUBSTITUTE(TRIM(ROUND(IFERROR(CriteriTecnici!$L4261*1,IFERROR(NUMBERVALUE(CriteriTecnici!$L4261,".",","),IFERROR(NUMBERVALUE(CriteriTecnici!$L4261,",","."),0))),4)&amp;""),",",".")&amp;", "&amp;CHAR(34)&amp;"flag"&amp;CHAR(34)&amp;": "&amp;SUBSTITUTE(TRIM(ROUND(IFERROR(CriteriTecnici!$M4261*1,IFERROR(NUMBERVALUE(CriteriTecnici!$M4261,".",","),IFERROR(NUMBERVALUE(CriteriTecnici!$M4261,",","."),0))),4)&amp;""),",",".")&amp;", "&amp;CHAR(34)&amp;"rawScore"&amp;CHAR(34)&amp;": "&amp;SUBSTITUTE(TRIM(ROUND(IFERROR(CriteriTecnici!$O4261*1,IFERROR(NUMBERVALUE(CriteriTecnici!$O4261,".",","),IFERROR(NUMBERVALUE(CriteriTecnici!$O4261,",","."),0))),4)&amp;""),",",".")&amp;CHAR(125)&amp;IF(TRUE,",",""))</f>
        <v/>
      </c>
    </row>
    <row r="4482">
      <c r="A4482" s="38">
        <f>IF(CriteriTecnici!$A4262="","","    "&amp;CHAR(123)&amp;CHAR(34)&amp;"bidderId"&amp;CHAR(34)&amp;": "&amp;CHAR(34)&amp;SUBSTITUTE(CriteriTecnici!$A4262,CHAR(34),"'")&amp;CHAR(34)&amp;", "&amp;CHAR(34)&amp;"lotId"&amp;CHAR(34)&amp;": "&amp;CHAR(34)&amp;SUBSTITUTE(CriteriTecnici!$C4262,CHAR(34),"'")&amp;CHAR(34)&amp;", "&amp;CHAR(34)&amp;"criterionId"&amp;CHAR(34)&amp;": "&amp;CHAR(34)&amp;SUBSTITUTE(CriteriTecnici!$D4262,CHAR(34),"'")&amp;CHAR(34)&amp;", "&amp;CHAR(34)&amp;"kind"&amp;CHAR(34)&amp;": "&amp;CHAR(34)&amp;SUBSTITUTE(CriteriTecnici!$F4262,CHAR(34),"'")&amp;CHAR(34)&amp;", "&amp;CHAR(34)&amp;"value"&amp;CHAR(34)&amp;": "&amp;SUBSTITUTE(TRIM(ROUND(IFERROR(CriteriTecnici!$N4262*1,IFERROR(NUMBERVALUE(CriteriTecnici!$N4262,".",","),IFERROR(NUMBERVALUE(CriteriTecnici!$N4262,",","."),0))),4)&amp;""),",",".")&amp;", "&amp;CHAR(34)&amp;"numerator"&amp;CHAR(34)&amp;": "&amp;SUBSTITUTE(TRIM(ROUND(IFERROR(CriteriTecnici!$K4262*1,IFERROR(NUMBERVALUE(CriteriTecnici!$K4262,".",","),IFERROR(NUMBERVALUE(CriteriTecnici!$K4262,",","."),0))),4)&amp;""),",",".")&amp;", "&amp;CHAR(34)&amp;"denominator"&amp;CHAR(34)&amp;": "&amp;SUBSTITUTE(TRIM(ROUND(IFERROR(CriteriTecnici!$L4262*1,IFERROR(NUMBERVALUE(CriteriTecnici!$L4262,".",","),IFERROR(NUMBERVALUE(CriteriTecnici!$L4262,",","."),0))),4)&amp;""),",",".")&amp;", "&amp;CHAR(34)&amp;"flag"&amp;CHAR(34)&amp;": "&amp;SUBSTITUTE(TRIM(ROUND(IFERROR(CriteriTecnici!$M4262*1,IFERROR(NUMBERVALUE(CriteriTecnici!$M4262,".",","),IFERROR(NUMBERVALUE(CriteriTecnici!$M4262,",","."),0))),4)&amp;""),",",".")&amp;", "&amp;CHAR(34)&amp;"rawScore"&amp;CHAR(34)&amp;": "&amp;SUBSTITUTE(TRIM(ROUND(IFERROR(CriteriTecnici!$O4262*1,IFERROR(NUMBERVALUE(CriteriTecnici!$O4262,".",","),IFERROR(NUMBERVALUE(CriteriTecnici!$O4262,",","."),0))),4)&amp;""),",",".")&amp;CHAR(125)&amp;IF(TRUE,",",""))</f>
        <v/>
      </c>
    </row>
    <row r="4483">
      <c r="A4483" s="38">
        <f>IF(CriteriTecnici!$A4263="","","    "&amp;CHAR(123)&amp;CHAR(34)&amp;"bidderId"&amp;CHAR(34)&amp;": "&amp;CHAR(34)&amp;SUBSTITUTE(CriteriTecnici!$A4263,CHAR(34),"'")&amp;CHAR(34)&amp;", "&amp;CHAR(34)&amp;"lotId"&amp;CHAR(34)&amp;": "&amp;CHAR(34)&amp;SUBSTITUTE(CriteriTecnici!$C4263,CHAR(34),"'")&amp;CHAR(34)&amp;", "&amp;CHAR(34)&amp;"criterionId"&amp;CHAR(34)&amp;": "&amp;CHAR(34)&amp;SUBSTITUTE(CriteriTecnici!$D4263,CHAR(34),"'")&amp;CHAR(34)&amp;", "&amp;CHAR(34)&amp;"kind"&amp;CHAR(34)&amp;": "&amp;CHAR(34)&amp;SUBSTITUTE(CriteriTecnici!$F4263,CHAR(34),"'")&amp;CHAR(34)&amp;", "&amp;CHAR(34)&amp;"value"&amp;CHAR(34)&amp;": "&amp;SUBSTITUTE(TRIM(ROUND(IFERROR(CriteriTecnici!$N4263*1,IFERROR(NUMBERVALUE(CriteriTecnici!$N4263,".",","),IFERROR(NUMBERVALUE(CriteriTecnici!$N4263,",","."),0))),4)&amp;""),",",".")&amp;", "&amp;CHAR(34)&amp;"numerator"&amp;CHAR(34)&amp;": "&amp;SUBSTITUTE(TRIM(ROUND(IFERROR(CriteriTecnici!$K4263*1,IFERROR(NUMBERVALUE(CriteriTecnici!$K4263,".",","),IFERROR(NUMBERVALUE(CriteriTecnici!$K4263,",","."),0))),4)&amp;""),",",".")&amp;", "&amp;CHAR(34)&amp;"denominator"&amp;CHAR(34)&amp;": "&amp;SUBSTITUTE(TRIM(ROUND(IFERROR(CriteriTecnici!$L4263*1,IFERROR(NUMBERVALUE(CriteriTecnici!$L4263,".",","),IFERROR(NUMBERVALUE(CriteriTecnici!$L4263,",","."),0))),4)&amp;""),",",".")&amp;", "&amp;CHAR(34)&amp;"flag"&amp;CHAR(34)&amp;": "&amp;SUBSTITUTE(TRIM(ROUND(IFERROR(CriteriTecnici!$M4263*1,IFERROR(NUMBERVALUE(CriteriTecnici!$M4263,".",","),IFERROR(NUMBERVALUE(CriteriTecnici!$M4263,",","."),0))),4)&amp;""),",",".")&amp;", "&amp;CHAR(34)&amp;"rawScore"&amp;CHAR(34)&amp;": "&amp;SUBSTITUTE(TRIM(ROUND(IFERROR(CriteriTecnici!$O4263*1,IFERROR(NUMBERVALUE(CriteriTecnici!$O4263,".",","),IFERROR(NUMBERVALUE(CriteriTecnici!$O4263,",","."),0))),4)&amp;""),",",".")&amp;CHAR(125)&amp;IF(TRUE,",",""))</f>
        <v/>
      </c>
    </row>
    <row r="4484">
      <c r="A4484" s="38">
        <f>IF(CriteriTecnici!$A4264="","","    "&amp;CHAR(123)&amp;CHAR(34)&amp;"bidderId"&amp;CHAR(34)&amp;": "&amp;CHAR(34)&amp;SUBSTITUTE(CriteriTecnici!$A4264,CHAR(34),"'")&amp;CHAR(34)&amp;", "&amp;CHAR(34)&amp;"lotId"&amp;CHAR(34)&amp;": "&amp;CHAR(34)&amp;SUBSTITUTE(CriteriTecnici!$C4264,CHAR(34),"'")&amp;CHAR(34)&amp;", "&amp;CHAR(34)&amp;"criterionId"&amp;CHAR(34)&amp;": "&amp;CHAR(34)&amp;SUBSTITUTE(CriteriTecnici!$D4264,CHAR(34),"'")&amp;CHAR(34)&amp;", "&amp;CHAR(34)&amp;"kind"&amp;CHAR(34)&amp;": "&amp;CHAR(34)&amp;SUBSTITUTE(CriteriTecnici!$F4264,CHAR(34),"'")&amp;CHAR(34)&amp;", "&amp;CHAR(34)&amp;"value"&amp;CHAR(34)&amp;": "&amp;SUBSTITUTE(TRIM(ROUND(IFERROR(CriteriTecnici!$N4264*1,IFERROR(NUMBERVALUE(CriteriTecnici!$N4264,".",","),IFERROR(NUMBERVALUE(CriteriTecnici!$N4264,",","."),0))),4)&amp;""),",",".")&amp;", "&amp;CHAR(34)&amp;"numerator"&amp;CHAR(34)&amp;": "&amp;SUBSTITUTE(TRIM(ROUND(IFERROR(CriteriTecnici!$K4264*1,IFERROR(NUMBERVALUE(CriteriTecnici!$K4264,".",","),IFERROR(NUMBERVALUE(CriteriTecnici!$K4264,",","."),0))),4)&amp;""),",",".")&amp;", "&amp;CHAR(34)&amp;"denominator"&amp;CHAR(34)&amp;": "&amp;SUBSTITUTE(TRIM(ROUND(IFERROR(CriteriTecnici!$L4264*1,IFERROR(NUMBERVALUE(CriteriTecnici!$L4264,".",","),IFERROR(NUMBERVALUE(CriteriTecnici!$L4264,",","."),0))),4)&amp;""),",",".")&amp;", "&amp;CHAR(34)&amp;"flag"&amp;CHAR(34)&amp;": "&amp;SUBSTITUTE(TRIM(ROUND(IFERROR(CriteriTecnici!$M4264*1,IFERROR(NUMBERVALUE(CriteriTecnici!$M4264,".",","),IFERROR(NUMBERVALUE(CriteriTecnici!$M4264,",","."),0))),4)&amp;""),",",".")&amp;", "&amp;CHAR(34)&amp;"rawScore"&amp;CHAR(34)&amp;": "&amp;SUBSTITUTE(TRIM(ROUND(IFERROR(CriteriTecnici!$O4264*1,IFERROR(NUMBERVALUE(CriteriTecnici!$O4264,".",","),IFERROR(NUMBERVALUE(CriteriTecnici!$O4264,",","."),0))),4)&amp;""),",",".")&amp;CHAR(125)&amp;IF(TRUE,",",""))</f>
        <v/>
      </c>
    </row>
    <row r="4485">
      <c r="A4485" s="38">
        <f>IF(CriteriTecnici!$A4265="","","    "&amp;CHAR(123)&amp;CHAR(34)&amp;"bidderId"&amp;CHAR(34)&amp;": "&amp;CHAR(34)&amp;SUBSTITUTE(CriteriTecnici!$A4265,CHAR(34),"'")&amp;CHAR(34)&amp;", "&amp;CHAR(34)&amp;"lotId"&amp;CHAR(34)&amp;": "&amp;CHAR(34)&amp;SUBSTITUTE(CriteriTecnici!$C4265,CHAR(34),"'")&amp;CHAR(34)&amp;", "&amp;CHAR(34)&amp;"criterionId"&amp;CHAR(34)&amp;": "&amp;CHAR(34)&amp;SUBSTITUTE(CriteriTecnici!$D4265,CHAR(34),"'")&amp;CHAR(34)&amp;", "&amp;CHAR(34)&amp;"kind"&amp;CHAR(34)&amp;": "&amp;CHAR(34)&amp;SUBSTITUTE(CriteriTecnici!$F4265,CHAR(34),"'")&amp;CHAR(34)&amp;", "&amp;CHAR(34)&amp;"value"&amp;CHAR(34)&amp;": "&amp;SUBSTITUTE(TRIM(ROUND(IFERROR(CriteriTecnici!$N4265*1,IFERROR(NUMBERVALUE(CriteriTecnici!$N4265,".",","),IFERROR(NUMBERVALUE(CriteriTecnici!$N4265,",","."),0))),4)&amp;""),",",".")&amp;", "&amp;CHAR(34)&amp;"numerator"&amp;CHAR(34)&amp;": "&amp;SUBSTITUTE(TRIM(ROUND(IFERROR(CriteriTecnici!$K4265*1,IFERROR(NUMBERVALUE(CriteriTecnici!$K4265,".",","),IFERROR(NUMBERVALUE(CriteriTecnici!$K4265,",","."),0))),4)&amp;""),",",".")&amp;", "&amp;CHAR(34)&amp;"denominator"&amp;CHAR(34)&amp;": "&amp;SUBSTITUTE(TRIM(ROUND(IFERROR(CriteriTecnici!$L4265*1,IFERROR(NUMBERVALUE(CriteriTecnici!$L4265,".",","),IFERROR(NUMBERVALUE(CriteriTecnici!$L4265,",","."),0))),4)&amp;""),",",".")&amp;", "&amp;CHAR(34)&amp;"flag"&amp;CHAR(34)&amp;": "&amp;SUBSTITUTE(TRIM(ROUND(IFERROR(CriteriTecnici!$M4265*1,IFERROR(NUMBERVALUE(CriteriTecnici!$M4265,".",","),IFERROR(NUMBERVALUE(CriteriTecnici!$M4265,",","."),0))),4)&amp;""),",",".")&amp;", "&amp;CHAR(34)&amp;"rawScore"&amp;CHAR(34)&amp;": "&amp;SUBSTITUTE(TRIM(ROUND(IFERROR(CriteriTecnici!$O4265*1,IFERROR(NUMBERVALUE(CriteriTecnici!$O4265,".",","),IFERROR(NUMBERVALUE(CriteriTecnici!$O4265,",","."),0))),4)&amp;""),",",".")&amp;CHAR(125)&amp;IF(TRUE,",",""))</f>
        <v/>
      </c>
    </row>
    <row r="4486">
      <c r="A4486" s="38">
        <f>IF(CriteriTecnici!$A4266="","","    "&amp;CHAR(123)&amp;CHAR(34)&amp;"bidderId"&amp;CHAR(34)&amp;": "&amp;CHAR(34)&amp;SUBSTITUTE(CriteriTecnici!$A4266,CHAR(34),"'")&amp;CHAR(34)&amp;", "&amp;CHAR(34)&amp;"lotId"&amp;CHAR(34)&amp;": "&amp;CHAR(34)&amp;SUBSTITUTE(CriteriTecnici!$C4266,CHAR(34),"'")&amp;CHAR(34)&amp;", "&amp;CHAR(34)&amp;"criterionId"&amp;CHAR(34)&amp;": "&amp;CHAR(34)&amp;SUBSTITUTE(CriteriTecnici!$D4266,CHAR(34),"'")&amp;CHAR(34)&amp;", "&amp;CHAR(34)&amp;"kind"&amp;CHAR(34)&amp;": "&amp;CHAR(34)&amp;SUBSTITUTE(CriteriTecnici!$F4266,CHAR(34),"'")&amp;CHAR(34)&amp;", "&amp;CHAR(34)&amp;"value"&amp;CHAR(34)&amp;": "&amp;SUBSTITUTE(TRIM(ROUND(IFERROR(CriteriTecnici!$N4266*1,IFERROR(NUMBERVALUE(CriteriTecnici!$N4266,".",","),IFERROR(NUMBERVALUE(CriteriTecnici!$N4266,",","."),0))),4)&amp;""),",",".")&amp;", "&amp;CHAR(34)&amp;"numerator"&amp;CHAR(34)&amp;": "&amp;SUBSTITUTE(TRIM(ROUND(IFERROR(CriteriTecnici!$K4266*1,IFERROR(NUMBERVALUE(CriteriTecnici!$K4266,".",","),IFERROR(NUMBERVALUE(CriteriTecnici!$K4266,",","."),0))),4)&amp;""),",",".")&amp;", "&amp;CHAR(34)&amp;"denominator"&amp;CHAR(34)&amp;": "&amp;SUBSTITUTE(TRIM(ROUND(IFERROR(CriteriTecnici!$L4266*1,IFERROR(NUMBERVALUE(CriteriTecnici!$L4266,".",","),IFERROR(NUMBERVALUE(CriteriTecnici!$L4266,",","."),0))),4)&amp;""),",",".")&amp;", "&amp;CHAR(34)&amp;"flag"&amp;CHAR(34)&amp;": "&amp;SUBSTITUTE(TRIM(ROUND(IFERROR(CriteriTecnici!$M4266*1,IFERROR(NUMBERVALUE(CriteriTecnici!$M4266,".",","),IFERROR(NUMBERVALUE(CriteriTecnici!$M4266,",","."),0))),4)&amp;""),",",".")&amp;", "&amp;CHAR(34)&amp;"rawScore"&amp;CHAR(34)&amp;": "&amp;SUBSTITUTE(TRIM(ROUND(IFERROR(CriteriTecnici!$O4266*1,IFERROR(NUMBERVALUE(CriteriTecnici!$O4266,".",","),IFERROR(NUMBERVALUE(CriteriTecnici!$O4266,",","."),0))),4)&amp;""),",",".")&amp;CHAR(125)&amp;IF(TRUE,",",""))</f>
        <v/>
      </c>
    </row>
    <row r="4487">
      <c r="A4487" s="38">
        <f>IF(CriteriTecnici!$A4267="","","    "&amp;CHAR(123)&amp;CHAR(34)&amp;"bidderId"&amp;CHAR(34)&amp;": "&amp;CHAR(34)&amp;SUBSTITUTE(CriteriTecnici!$A4267,CHAR(34),"'")&amp;CHAR(34)&amp;", "&amp;CHAR(34)&amp;"lotId"&amp;CHAR(34)&amp;": "&amp;CHAR(34)&amp;SUBSTITUTE(CriteriTecnici!$C4267,CHAR(34),"'")&amp;CHAR(34)&amp;", "&amp;CHAR(34)&amp;"criterionId"&amp;CHAR(34)&amp;": "&amp;CHAR(34)&amp;SUBSTITUTE(CriteriTecnici!$D4267,CHAR(34),"'")&amp;CHAR(34)&amp;", "&amp;CHAR(34)&amp;"kind"&amp;CHAR(34)&amp;": "&amp;CHAR(34)&amp;SUBSTITUTE(CriteriTecnici!$F4267,CHAR(34),"'")&amp;CHAR(34)&amp;", "&amp;CHAR(34)&amp;"value"&amp;CHAR(34)&amp;": "&amp;SUBSTITUTE(TRIM(ROUND(IFERROR(CriteriTecnici!$N4267*1,IFERROR(NUMBERVALUE(CriteriTecnici!$N4267,".",","),IFERROR(NUMBERVALUE(CriteriTecnici!$N4267,",","."),0))),4)&amp;""),",",".")&amp;", "&amp;CHAR(34)&amp;"numerator"&amp;CHAR(34)&amp;": "&amp;SUBSTITUTE(TRIM(ROUND(IFERROR(CriteriTecnici!$K4267*1,IFERROR(NUMBERVALUE(CriteriTecnici!$K4267,".",","),IFERROR(NUMBERVALUE(CriteriTecnici!$K4267,",","."),0))),4)&amp;""),",",".")&amp;", "&amp;CHAR(34)&amp;"denominator"&amp;CHAR(34)&amp;": "&amp;SUBSTITUTE(TRIM(ROUND(IFERROR(CriteriTecnici!$L4267*1,IFERROR(NUMBERVALUE(CriteriTecnici!$L4267,".",","),IFERROR(NUMBERVALUE(CriteriTecnici!$L4267,",","."),0))),4)&amp;""),",",".")&amp;", "&amp;CHAR(34)&amp;"flag"&amp;CHAR(34)&amp;": "&amp;SUBSTITUTE(TRIM(ROUND(IFERROR(CriteriTecnici!$M4267*1,IFERROR(NUMBERVALUE(CriteriTecnici!$M4267,".",","),IFERROR(NUMBERVALUE(CriteriTecnici!$M4267,",","."),0))),4)&amp;""),",",".")&amp;", "&amp;CHAR(34)&amp;"rawScore"&amp;CHAR(34)&amp;": "&amp;SUBSTITUTE(TRIM(ROUND(IFERROR(CriteriTecnici!$O4267*1,IFERROR(NUMBERVALUE(CriteriTecnici!$O4267,".",","),IFERROR(NUMBERVALUE(CriteriTecnici!$O4267,",","."),0))),4)&amp;""),",",".")&amp;CHAR(125)&amp;IF(TRUE,",",""))</f>
        <v/>
      </c>
    </row>
    <row r="4488">
      <c r="A4488" s="38">
        <f>IF(CriteriTecnici!$A4268="","","    "&amp;CHAR(123)&amp;CHAR(34)&amp;"bidderId"&amp;CHAR(34)&amp;": "&amp;CHAR(34)&amp;SUBSTITUTE(CriteriTecnici!$A4268,CHAR(34),"'")&amp;CHAR(34)&amp;", "&amp;CHAR(34)&amp;"lotId"&amp;CHAR(34)&amp;": "&amp;CHAR(34)&amp;SUBSTITUTE(CriteriTecnici!$C4268,CHAR(34),"'")&amp;CHAR(34)&amp;", "&amp;CHAR(34)&amp;"criterionId"&amp;CHAR(34)&amp;": "&amp;CHAR(34)&amp;SUBSTITUTE(CriteriTecnici!$D4268,CHAR(34),"'")&amp;CHAR(34)&amp;", "&amp;CHAR(34)&amp;"kind"&amp;CHAR(34)&amp;": "&amp;CHAR(34)&amp;SUBSTITUTE(CriteriTecnici!$F4268,CHAR(34),"'")&amp;CHAR(34)&amp;", "&amp;CHAR(34)&amp;"value"&amp;CHAR(34)&amp;": "&amp;SUBSTITUTE(TRIM(ROUND(IFERROR(CriteriTecnici!$N4268*1,IFERROR(NUMBERVALUE(CriteriTecnici!$N4268,".",","),IFERROR(NUMBERVALUE(CriteriTecnici!$N4268,",","."),0))),4)&amp;""),",",".")&amp;", "&amp;CHAR(34)&amp;"numerator"&amp;CHAR(34)&amp;": "&amp;SUBSTITUTE(TRIM(ROUND(IFERROR(CriteriTecnici!$K4268*1,IFERROR(NUMBERVALUE(CriteriTecnici!$K4268,".",","),IFERROR(NUMBERVALUE(CriteriTecnici!$K4268,",","."),0))),4)&amp;""),",",".")&amp;", "&amp;CHAR(34)&amp;"denominator"&amp;CHAR(34)&amp;": "&amp;SUBSTITUTE(TRIM(ROUND(IFERROR(CriteriTecnici!$L4268*1,IFERROR(NUMBERVALUE(CriteriTecnici!$L4268,".",","),IFERROR(NUMBERVALUE(CriteriTecnici!$L4268,",","."),0))),4)&amp;""),",",".")&amp;", "&amp;CHAR(34)&amp;"flag"&amp;CHAR(34)&amp;": "&amp;SUBSTITUTE(TRIM(ROUND(IFERROR(CriteriTecnici!$M4268*1,IFERROR(NUMBERVALUE(CriteriTecnici!$M4268,".",","),IFERROR(NUMBERVALUE(CriteriTecnici!$M4268,",","."),0))),4)&amp;""),",",".")&amp;", "&amp;CHAR(34)&amp;"rawScore"&amp;CHAR(34)&amp;": "&amp;SUBSTITUTE(TRIM(ROUND(IFERROR(CriteriTecnici!$O4268*1,IFERROR(NUMBERVALUE(CriteriTecnici!$O4268,".",","),IFERROR(NUMBERVALUE(CriteriTecnici!$O4268,",","."),0))),4)&amp;""),",",".")&amp;CHAR(125)&amp;IF(TRUE,",",""))</f>
        <v/>
      </c>
    </row>
    <row r="4489">
      <c r="A4489" s="38">
        <f>IF(CriteriTecnici!$A4269="","","    "&amp;CHAR(123)&amp;CHAR(34)&amp;"bidderId"&amp;CHAR(34)&amp;": "&amp;CHAR(34)&amp;SUBSTITUTE(CriteriTecnici!$A4269,CHAR(34),"'")&amp;CHAR(34)&amp;", "&amp;CHAR(34)&amp;"lotId"&amp;CHAR(34)&amp;": "&amp;CHAR(34)&amp;SUBSTITUTE(CriteriTecnici!$C4269,CHAR(34),"'")&amp;CHAR(34)&amp;", "&amp;CHAR(34)&amp;"criterionId"&amp;CHAR(34)&amp;": "&amp;CHAR(34)&amp;SUBSTITUTE(CriteriTecnici!$D4269,CHAR(34),"'")&amp;CHAR(34)&amp;", "&amp;CHAR(34)&amp;"kind"&amp;CHAR(34)&amp;": "&amp;CHAR(34)&amp;SUBSTITUTE(CriteriTecnici!$F4269,CHAR(34),"'")&amp;CHAR(34)&amp;", "&amp;CHAR(34)&amp;"value"&amp;CHAR(34)&amp;": "&amp;SUBSTITUTE(TRIM(ROUND(IFERROR(CriteriTecnici!$N4269*1,IFERROR(NUMBERVALUE(CriteriTecnici!$N4269,".",","),IFERROR(NUMBERVALUE(CriteriTecnici!$N4269,",","."),0))),4)&amp;""),",",".")&amp;", "&amp;CHAR(34)&amp;"numerator"&amp;CHAR(34)&amp;": "&amp;SUBSTITUTE(TRIM(ROUND(IFERROR(CriteriTecnici!$K4269*1,IFERROR(NUMBERVALUE(CriteriTecnici!$K4269,".",","),IFERROR(NUMBERVALUE(CriteriTecnici!$K4269,",","."),0))),4)&amp;""),",",".")&amp;", "&amp;CHAR(34)&amp;"denominator"&amp;CHAR(34)&amp;": "&amp;SUBSTITUTE(TRIM(ROUND(IFERROR(CriteriTecnici!$L4269*1,IFERROR(NUMBERVALUE(CriteriTecnici!$L4269,".",","),IFERROR(NUMBERVALUE(CriteriTecnici!$L4269,",","."),0))),4)&amp;""),",",".")&amp;", "&amp;CHAR(34)&amp;"flag"&amp;CHAR(34)&amp;": "&amp;SUBSTITUTE(TRIM(ROUND(IFERROR(CriteriTecnici!$M4269*1,IFERROR(NUMBERVALUE(CriteriTecnici!$M4269,".",","),IFERROR(NUMBERVALUE(CriteriTecnici!$M4269,",","."),0))),4)&amp;""),",",".")&amp;", "&amp;CHAR(34)&amp;"rawScore"&amp;CHAR(34)&amp;": "&amp;SUBSTITUTE(TRIM(ROUND(IFERROR(CriteriTecnici!$O4269*1,IFERROR(NUMBERVALUE(CriteriTecnici!$O4269,".",","),IFERROR(NUMBERVALUE(CriteriTecnici!$O4269,",","."),0))),4)&amp;""),",",".")&amp;CHAR(125)&amp;IF(TRUE,",",""))</f>
        <v/>
      </c>
    </row>
    <row r="4490">
      <c r="A4490" s="38">
        <f>IF(CriteriTecnici!$A4270="","","    "&amp;CHAR(123)&amp;CHAR(34)&amp;"bidderId"&amp;CHAR(34)&amp;": "&amp;CHAR(34)&amp;SUBSTITUTE(CriteriTecnici!$A4270,CHAR(34),"'")&amp;CHAR(34)&amp;", "&amp;CHAR(34)&amp;"lotId"&amp;CHAR(34)&amp;": "&amp;CHAR(34)&amp;SUBSTITUTE(CriteriTecnici!$C4270,CHAR(34),"'")&amp;CHAR(34)&amp;", "&amp;CHAR(34)&amp;"criterionId"&amp;CHAR(34)&amp;": "&amp;CHAR(34)&amp;SUBSTITUTE(CriteriTecnici!$D4270,CHAR(34),"'")&amp;CHAR(34)&amp;", "&amp;CHAR(34)&amp;"kind"&amp;CHAR(34)&amp;": "&amp;CHAR(34)&amp;SUBSTITUTE(CriteriTecnici!$F4270,CHAR(34),"'")&amp;CHAR(34)&amp;", "&amp;CHAR(34)&amp;"value"&amp;CHAR(34)&amp;": "&amp;SUBSTITUTE(TRIM(ROUND(IFERROR(CriteriTecnici!$N4270*1,IFERROR(NUMBERVALUE(CriteriTecnici!$N4270,".",","),IFERROR(NUMBERVALUE(CriteriTecnici!$N4270,",","."),0))),4)&amp;""),",",".")&amp;", "&amp;CHAR(34)&amp;"numerator"&amp;CHAR(34)&amp;": "&amp;SUBSTITUTE(TRIM(ROUND(IFERROR(CriteriTecnici!$K4270*1,IFERROR(NUMBERVALUE(CriteriTecnici!$K4270,".",","),IFERROR(NUMBERVALUE(CriteriTecnici!$K4270,",","."),0))),4)&amp;""),",",".")&amp;", "&amp;CHAR(34)&amp;"denominator"&amp;CHAR(34)&amp;": "&amp;SUBSTITUTE(TRIM(ROUND(IFERROR(CriteriTecnici!$L4270*1,IFERROR(NUMBERVALUE(CriteriTecnici!$L4270,".",","),IFERROR(NUMBERVALUE(CriteriTecnici!$L4270,",","."),0))),4)&amp;""),",",".")&amp;", "&amp;CHAR(34)&amp;"flag"&amp;CHAR(34)&amp;": "&amp;SUBSTITUTE(TRIM(ROUND(IFERROR(CriteriTecnici!$M4270*1,IFERROR(NUMBERVALUE(CriteriTecnici!$M4270,".",","),IFERROR(NUMBERVALUE(CriteriTecnici!$M4270,",","."),0))),4)&amp;""),",",".")&amp;", "&amp;CHAR(34)&amp;"rawScore"&amp;CHAR(34)&amp;": "&amp;SUBSTITUTE(TRIM(ROUND(IFERROR(CriteriTecnici!$O4270*1,IFERROR(NUMBERVALUE(CriteriTecnici!$O4270,".",","),IFERROR(NUMBERVALUE(CriteriTecnici!$O4270,",","."),0))),4)&amp;""),",",".")&amp;CHAR(125)&amp;IF(TRUE,",",""))</f>
        <v/>
      </c>
    </row>
    <row r="4491">
      <c r="A4491" s="38">
        <f>IF(CriteriTecnici!$A4271="","","    "&amp;CHAR(123)&amp;CHAR(34)&amp;"bidderId"&amp;CHAR(34)&amp;": "&amp;CHAR(34)&amp;SUBSTITUTE(CriteriTecnici!$A4271,CHAR(34),"'")&amp;CHAR(34)&amp;", "&amp;CHAR(34)&amp;"lotId"&amp;CHAR(34)&amp;": "&amp;CHAR(34)&amp;SUBSTITUTE(CriteriTecnici!$C4271,CHAR(34),"'")&amp;CHAR(34)&amp;", "&amp;CHAR(34)&amp;"criterionId"&amp;CHAR(34)&amp;": "&amp;CHAR(34)&amp;SUBSTITUTE(CriteriTecnici!$D4271,CHAR(34),"'")&amp;CHAR(34)&amp;", "&amp;CHAR(34)&amp;"kind"&amp;CHAR(34)&amp;": "&amp;CHAR(34)&amp;SUBSTITUTE(CriteriTecnici!$F4271,CHAR(34),"'")&amp;CHAR(34)&amp;", "&amp;CHAR(34)&amp;"value"&amp;CHAR(34)&amp;": "&amp;SUBSTITUTE(TRIM(ROUND(IFERROR(CriteriTecnici!$N4271*1,IFERROR(NUMBERVALUE(CriteriTecnici!$N4271,".",","),IFERROR(NUMBERVALUE(CriteriTecnici!$N4271,",","."),0))),4)&amp;""),",",".")&amp;", "&amp;CHAR(34)&amp;"numerator"&amp;CHAR(34)&amp;": "&amp;SUBSTITUTE(TRIM(ROUND(IFERROR(CriteriTecnici!$K4271*1,IFERROR(NUMBERVALUE(CriteriTecnici!$K4271,".",","),IFERROR(NUMBERVALUE(CriteriTecnici!$K4271,",","."),0))),4)&amp;""),",",".")&amp;", "&amp;CHAR(34)&amp;"denominator"&amp;CHAR(34)&amp;": "&amp;SUBSTITUTE(TRIM(ROUND(IFERROR(CriteriTecnici!$L4271*1,IFERROR(NUMBERVALUE(CriteriTecnici!$L4271,".",","),IFERROR(NUMBERVALUE(CriteriTecnici!$L4271,",","."),0))),4)&amp;""),",",".")&amp;", "&amp;CHAR(34)&amp;"flag"&amp;CHAR(34)&amp;": "&amp;SUBSTITUTE(TRIM(ROUND(IFERROR(CriteriTecnici!$M4271*1,IFERROR(NUMBERVALUE(CriteriTecnici!$M4271,".",","),IFERROR(NUMBERVALUE(CriteriTecnici!$M4271,",","."),0))),4)&amp;""),",",".")&amp;", "&amp;CHAR(34)&amp;"rawScore"&amp;CHAR(34)&amp;": "&amp;SUBSTITUTE(TRIM(ROUND(IFERROR(CriteriTecnici!$O4271*1,IFERROR(NUMBERVALUE(CriteriTecnici!$O4271,".",","),IFERROR(NUMBERVALUE(CriteriTecnici!$O4271,",","."),0))),4)&amp;""),",",".")&amp;CHAR(125)&amp;IF(TRUE,",",""))</f>
        <v/>
      </c>
    </row>
    <row r="4492">
      <c r="A4492" s="38">
        <f>IF(CriteriTecnici!$A4272="","","    "&amp;CHAR(123)&amp;CHAR(34)&amp;"bidderId"&amp;CHAR(34)&amp;": "&amp;CHAR(34)&amp;SUBSTITUTE(CriteriTecnici!$A4272,CHAR(34),"'")&amp;CHAR(34)&amp;", "&amp;CHAR(34)&amp;"lotId"&amp;CHAR(34)&amp;": "&amp;CHAR(34)&amp;SUBSTITUTE(CriteriTecnici!$C4272,CHAR(34),"'")&amp;CHAR(34)&amp;", "&amp;CHAR(34)&amp;"criterionId"&amp;CHAR(34)&amp;": "&amp;CHAR(34)&amp;SUBSTITUTE(CriteriTecnici!$D4272,CHAR(34),"'")&amp;CHAR(34)&amp;", "&amp;CHAR(34)&amp;"kind"&amp;CHAR(34)&amp;": "&amp;CHAR(34)&amp;SUBSTITUTE(CriteriTecnici!$F4272,CHAR(34),"'")&amp;CHAR(34)&amp;", "&amp;CHAR(34)&amp;"value"&amp;CHAR(34)&amp;": "&amp;SUBSTITUTE(TRIM(ROUND(IFERROR(CriteriTecnici!$N4272*1,IFERROR(NUMBERVALUE(CriteriTecnici!$N4272,".",","),IFERROR(NUMBERVALUE(CriteriTecnici!$N4272,",","."),0))),4)&amp;""),",",".")&amp;", "&amp;CHAR(34)&amp;"numerator"&amp;CHAR(34)&amp;": "&amp;SUBSTITUTE(TRIM(ROUND(IFERROR(CriteriTecnici!$K4272*1,IFERROR(NUMBERVALUE(CriteriTecnici!$K4272,".",","),IFERROR(NUMBERVALUE(CriteriTecnici!$K4272,",","."),0))),4)&amp;""),",",".")&amp;", "&amp;CHAR(34)&amp;"denominator"&amp;CHAR(34)&amp;": "&amp;SUBSTITUTE(TRIM(ROUND(IFERROR(CriteriTecnici!$L4272*1,IFERROR(NUMBERVALUE(CriteriTecnici!$L4272,".",","),IFERROR(NUMBERVALUE(CriteriTecnici!$L4272,",","."),0))),4)&amp;""),",",".")&amp;", "&amp;CHAR(34)&amp;"flag"&amp;CHAR(34)&amp;": "&amp;SUBSTITUTE(TRIM(ROUND(IFERROR(CriteriTecnici!$M4272*1,IFERROR(NUMBERVALUE(CriteriTecnici!$M4272,".",","),IFERROR(NUMBERVALUE(CriteriTecnici!$M4272,",","."),0))),4)&amp;""),",",".")&amp;", "&amp;CHAR(34)&amp;"rawScore"&amp;CHAR(34)&amp;": "&amp;SUBSTITUTE(TRIM(ROUND(IFERROR(CriteriTecnici!$O4272*1,IFERROR(NUMBERVALUE(CriteriTecnici!$O4272,".",","),IFERROR(NUMBERVALUE(CriteriTecnici!$O4272,",","."),0))),4)&amp;""),",",".")&amp;CHAR(125)&amp;IF(TRUE,",",""))</f>
        <v/>
      </c>
    </row>
    <row r="4493">
      <c r="A4493" s="38">
        <f>IF(CriteriTecnici!$A4273="","","    "&amp;CHAR(123)&amp;CHAR(34)&amp;"bidderId"&amp;CHAR(34)&amp;": "&amp;CHAR(34)&amp;SUBSTITUTE(CriteriTecnici!$A4273,CHAR(34),"'")&amp;CHAR(34)&amp;", "&amp;CHAR(34)&amp;"lotId"&amp;CHAR(34)&amp;": "&amp;CHAR(34)&amp;SUBSTITUTE(CriteriTecnici!$C4273,CHAR(34),"'")&amp;CHAR(34)&amp;", "&amp;CHAR(34)&amp;"criterionId"&amp;CHAR(34)&amp;": "&amp;CHAR(34)&amp;SUBSTITUTE(CriteriTecnici!$D4273,CHAR(34),"'")&amp;CHAR(34)&amp;", "&amp;CHAR(34)&amp;"kind"&amp;CHAR(34)&amp;": "&amp;CHAR(34)&amp;SUBSTITUTE(CriteriTecnici!$F4273,CHAR(34),"'")&amp;CHAR(34)&amp;", "&amp;CHAR(34)&amp;"value"&amp;CHAR(34)&amp;": "&amp;SUBSTITUTE(TRIM(ROUND(IFERROR(CriteriTecnici!$N4273*1,IFERROR(NUMBERVALUE(CriteriTecnici!$N4273,".",","),IFERROR(NUMBERVALUE(CriteriTecnici!$N4273,",","."),0))),4)&amp;""),",",".")&amp;", "&amp;CHAR(34)&amp;"numerator"&amp;CHAR(34)&amp;": "&amp;SUBSTITUTE(TRIM(ROUND(IFERROR(CriteriTecnici!$K4273*1,IFERROR(NUMBERVALUE(CriteriTecnici!$K4273,".",","),IFERROR(NUMBERVALUE(CriteriTecnici!$K4273,",","."),0))),4)&amp;""),",",".")&amp;", "&amp;CHAR(34)&amp;"denominator"&amp;CHAR(34)&amp;": "&amp;SUBSTITUTE(TRIM(ROUND(IFERROR(CriteriTecnici!$L4273*1,IFERROR(NUMBERVALUE(CriteriTecnici!$L4273,".",","),IFERROR(NUMBERVALUE(CriteriTecnici!$L4273,",","."),0))),4)&amp;""),",",".")&amp;", "&amp;CHAR(34)&amp;"flag"&amp;CHAR(34)&amp;": "&amp;SUBSTITUTE(TRIM(ROUND(IFERROR(CriteriTecnici!$M4273*1,IFERROR(NUMBERVALUE(CriteriTecnici!$M4273,".",","),IFERROR(NUMBERVALUE(CriteriTecnici!$M4273,",","."),0))),4)&amp;""),",",".")&amp;", "&amp;CHAR(34)&amp;"rawScore"&amp;CHAR(34)&amp;": "&amp;SUBSTITUTE(TRIM(ROUND(IFERROR(CriteriTecnici!$O4273*1,IFERROR(NUMBERVALUE(CriteriTecnici!$O4273,".",","),IFERROR(NUMBERVALUE(CriteriTecnici!$O4273,",","."),0))),4)&amp;""),",",".")&amp;CHAR(125)&amp;IF(TRUE,",",""))</f>
        <v/>
      </c>
    </row>
    <row r="4494">
      <c r="A4494" s="38">
        <f>IF(CriteriTecnici!$A4274="","","    "&amp;CHAR(123)&amp;CHAR(34)&amp;"bidderId"&amp;CHAR(34)&amp;": "&amp;CHAR(34)&amp;SUBSTITUTE(CriteriTecnici!$A4274,CHAR(34),"'")&amp;CHAR(34)&amp;", "&amp;CHAR(34)&amp;"lotId"&amp;CHAR(34)&amp;": "&amp;CHAR(34)&amp;SUBSTITUTE(CriteriTecnici!$C4274,CHAR(34),"'")&amp;CHAR(34)&amp;", "&amp;CHAR(34)&amp;"criterionId"&amp;CHAR(34)&amp;": "&amp;CHAR(34)&amp;SUBSTITUTE(CriteriTecnici!$D4274,CHAR(34),"'")&amp;CHAR(34)&amp;", "&amp;CHAR(34)&amp;"kind"&amp;CHAR(34)&amp;": "&amp;CHAR(34)&amp;SUBSTITUTE(CriteriTecnici!$F4274,CHAR(34),"'")&amp;CHAR(34)&amp;", "&amp;CHAR(34)&amp;"value"&amp;CHAR(34)&amp;": "&amp;SUBSTITUTE(TRIM(ROUND(IFERROR(CriteriTecnici!$N4274*1,IFERROR(NUMBERVALUE(CriteriTecnici!$N4274,".",","),IFERROR(NUMBERVALUE(CriteriTecnici!$N4274,",","."),0))),4)&amp;""),",",".")&amp;", "&amp;CHAR(34)&amp;"numerator"&amp;CHAR(34)&amp;": "&amp;SUBSTITUTE(TRIM(ROUND(IFERROR(CriteriTecnici!$K4274*1,IFERROR(NUMBERVALUE(CriteriTecnici!$K4274,".",","),IFERROR(NUMBERVALUE(CriteriTecnici!$K4274,",","."),0))),4)&amp;""),",",".")&amp;", "&amp;CHAR(34)&amp;"denominator"&amp;CHAR(34)&amp;": "&amp;SUBSTITUTE(TRIM(ROUND(IFERROR(CriteriTecnici!$L4274*1,IFERROR(NUMBERVALUE(CriteriTecnici!$L4274,".",","),IFERROR(NUMBERVALUE(CriteriTecnici!$L4274,",","."),0))),4)&amp;""),",",".")&amp;", "&amp;CHAR(34)&amp;"flag"&amp;CHAR(34)&amp;": "&amp;SUBSTITUTE(TRIM(ROUND(IFERROR(CriteriTecnici!$M4274*1,IFERROR(NUMBERVALUE(CriteriTecnici!$M4274,".",","),IFERROR(NUMBERVALUE(CriteriTecnici!$M4274,",","."),0))),4)&amp;""),",",".")&amp;", "&amp;CHAR(34)&amp;"rawScore"&amp;CHAR(34)&amp;": "&amp;SUBSTITUTE(TRIM(ROUND(IFERROR(CriteriTecnici!$O4274*1,IFERROR(NUMBERVALUE(CriteriTecnici!$O4274,".",","),IFERROR(NUMBERVALUE(CriteriTecnici!$O4274,",","."),0))),4)&amp;""),",",".")&amp;CHAR(125)&amp;IF(TRUE,",",""))</f>
        <v/>
      </c>
    </row>
    <row r="4495">
      <c r="A4495" s="38">
        <f>IF(CriteriTecnici!$A4275="","","    "&amp;CHAR(123)&amp;CHAR(34)&amp;"bidderId"&amp;CHAR(34)&amp;": "&amp;CHAR(34)&amp;SUBSTITUTE(CriteriTecnici!$A4275,CHAR(34),"'")&amp;CHAR(34)&amp;", "&amp;CHAR(34)&amp;"lotId"&amp;CHAR(34)&amp;": "&amp;CHAR(34)&amp;SUBSTITUTE(CriteriTecnici!$C4275,CHAR(34),"'")&amp;CHAR(34)&amp;", "&amp;CHAR(34)&amp;"criterionId"&amp;CHAR(34)&amp;": "&amp;CHAR(34)&amp;SUBSTITUTE(CriteriTecnici!$D4275,CHAR(34),"'")&amp;CHAR(34)&amp;", "&amp;CHAR(34)&amp;"kind"&amp;CHAR(34)&amp;": "&amp;CHAR(34)&amp;SUBSTITUTE(CriteriTecnici!$F4275,CHAR(34),"'")&amp;CHAR(34)&amp;", "&amp;CHAR(34)&amp;"value"&amp;CHAR(34)&amp;": "&amp;SUBSTITUTE(TRIM(ROUND(IFERROR(CriteriTecnici!$N4275*1,IFERROR(NUMBERVALUE(CriteriTecnici!$N4275,".",","),IFERROR(NUMBERVALUE(CriteriTecnici!$N4275,",","."),0))),4)&amp;""),",",".")&amp;", "&amp;CHAR(34)&amp;"numerator"&amp;CHAR(34)&amp;": "&amp;SUBSTITUTE(TRIM(ROUND(IFERROR(CriteriTecnici!$K4275*1,IFERROR(NUMBERVALUE(CriteriTecnici!$K4275,".",","),IFERROR(NUMBERVALUE(CriteriTecnici!$K4275,",","."),0))),4)&amp;""),",",".")&amp;", "&amp;CHAR(34)&amp;"denominator"&amp;CHAR(34)&amp;": "&amp;SUBSTITUTE(TRIM(ROUND(IFERROR(CriteriTecnici!$L4275*1,IFERROR(NUMBERVALUE(CriteriTecnici!$L4275,".",","),IFERROR(NUMBERVALUE(CriteriTecnici!$L4275,",","."),0))),4)&amp;""),",",".")&amp;", "&amp;CHAR(34)&amp;"flag"&amp;CHAR(34)&amp;": "&amp;SUBSTITUTE(TRIM(ROUND(IFERROR(CriteriTecnici!$M4275*1,IFERROR(NUMBERVALUE(CriteriTecnici!$M4275,".",","),IFERROR(NUMBERVALUE(CriteriTecnici!$M4275,",","."),0))),4)&amp;""),",",".")&amp;", "&amp;CHAR(34)&amp;"rawScore"&amp;CHAR(34)&amp;": "&amp;SUBSTITUTE(TRIM(ROUND(IFERROR(CriteriTecnici!$O4275*1,IFERROR(NUMBERVALUE(CriteriTecnici!$O4275,".",","),IFERROR(NUMBERVALUE(CriteriTecnici!$O4275,",","."),0))),4)&amp;""),",",".")&amp;CHAR(125)&amp;IF(TRUE,",",""))</f>
        <v/>
      </c>
    </row>
    <row r="4496">
      <c r="A4496" s="38">
        <f>IF(CriteriTecnici!$A4276="","","    "&amp;CHAR(123)&amp;CHAR(34)&amp;"bidderId"&amp;CHAR(34)&amp;": "&amp;CHAR(34)&amp;SUBSTITUTE(CriteriTecnici!$A4276,CHAR(34),"'")&amp;CHAR(34)&amp;", "&amp;CHAR(34)&amp;"lotId"&amp;CHAR(34)&amp;": "&amp;CHAR(34)&amp;SUBSTITUTE(CriteriTecnici!$C4276,CHAR(34),"'")&amp;CHAR(34)&amp;", "&amp;CHAR(34)&amp;"criterionId"&amp;CHAR(34)&amp;": "&amp;CHAR(34)&amp;SUBSTITUTE(CriteriTecnici!$D4276,CHAR(34),"'")&amp;CHAR(34)&amp;", "&amp;CHAR(34)&amp;"kind"&amp;CHAR(34)&amp;": "&amp;CHAR(34)&amp;SUBSTITUTE(CriteriTecnici!$F4276,CHAR(34),"'")&amp;CHAR(34)&amp;", "&amp;CHAR(34)&amp;"value"&amp;CHAR(34)&amp;": "&amp;SUBSTITUTE(TRIM(ROUND(IFERROR(CriteriTecnici!$N4276*1,IFERROR(NUMBERVALUE(CriteriTecnici!$N4276,".",","),IFERROR(NUMBERVALUE(CriteriTecnici!$N4276,",","."),0))),4)&amp;""),",",".")&amp;", "&amp;CHAR(34)&amp;"numerator"&amp;CHAR(34)&amp;": "&amp;SUBSTITUTE(TRIM(ROUND(IFERROR(CriteriTecnici!$K4276*1,IFERROR(NUMBERVALUE(CriteriTecnici!$K4276,".",","),IFERROR(NUMBERVALUE(CriteriTecnici!$K4276,",","."),0))),4)&amp;""),",",".")&amp;", "&amp;CHAR(34)&amp;"denominator"&amp;CHAR(34)&amp;": "&amp;SUBSTITUTE(TRIM(ROUND(IFERROR(CriteriTecnici!$L4276*1,IFERROR(NUMBERVALUE(CriteriTecnici!$L4276,".",","),IFERROR(NUMBERVALUE(CriteriTecnici!$L4276,",","."),0))),4)&amp;""),",",".")&amp;", "&amp;CHAR(34)&amp;"flag"&amp;CHAR(34)&amp;": "&amp;SUBSTITUTE(TRIM(ROUND(IFERROR(CriteriTecnici!$M4276*1,IFERROR(NUMBERVALUE(CriteriTecnici!$M4276,".",","),IFERROR(NUMBERVALUE(CriteriTecnici!$M4276,",","."),0))),4)&amp;""),",",".")&amp;", "&amp;CHAR(34)&amp;"rawScore"&amp;CHAR(34)&amp;": "&amp;SUBSTITUTE(TRIM(ROUND(IFERROR(CriteriTecnici!$O4276*1,IFERROR(NUMBERVALUE(CriteriTecnici!$O4276,".",","),IFERROR(NUMBERVALUE(CriteriTecnici!$O4276,",","."),0))),4)&amp;""),",",".")&amp;CHAR(125)&amp;IF(TRUE,",",""))</f>
        <v/>
      </c>
    </row>
    <row r="4497">
      <c r="A4497" s="38">
        <f>IF(CriteriTecnici!$A4277="","","    "&amp;CHAR(123)&amp;CHAR(34)&amp;"bidderId"&amp;CHAR(34)&amp;": "&amp;CHAR(34)&amp;SUBSTITUTE(CriteriTecnici!$A4277,CHAR(34),"'")&amp;CHAR(34)&amp;", "&amp;CHAR(34)&amp;"lotId"&amp;CHAR(34)&amp;": "&amp;CHAR(34)&amp;SUBSTITUTE(CriteriTecnici!$C4277,CHAR(34),"'")&amp;CHAR(34)&amp;", "&amp;CHAR(34)&amp;"criterionId"&amp;CHAR(34)&amp;": "&amp;CHAR(34)&amp;SUBSTITUTE(CriteriTecnici!$D4277,CHAR(34),"'")&amp;CHAR(34)&amp;", "&amp;CHAR(34)&amp;"kind"&amp;CHAR(34)&amp;": "&amp;CHAR(34)&amp;SUBSTITUTE(CriteriTecnici!$F4277,CHAR(34),"'")&amp;CHAR(34)&amp;", "&amp;CHAR(34)&amp;"value"&amp;CHAR(34)&amp;": "&amp;SUBSTITUTE(TRIM(ROUND(IFERROR(CriteriTecnici!$N4277*1,IFERROR(NUMBERVALUE(CriteriTecnici!$N4277,".",","),IFERROR(NUMBERVALUE(CriteriTecnici!$N4277,",","."),0))),4)&amp;""),",",".")&amp;", "&amp;CHAR(34)&amp;"numerator"&amp;CHAR(34)&amp;": "&amp;SUBSTITUTE(TRIM(ROUND(IFERROR(CriteriTecnici!$K4277*1,IFERROR(NUMBERVALUE(CriteriTecnici!$K4277,".",","),IFERROR(NUMBERVALUE(CriteriTecnici!$K4277,",","."),0))),4)&amp;""),",",".")&amp;", "&amp;CHAR(34)&amp;"denominator"&amp;CHAR(34)&amp;": "&amp;SUBSTITUTE(TRIM(ROUND(IFERROR(CriteriTecnici!$L4277*1,IFERROR(NUMBERVALUE(CriteriTecnici!$L4277,".",","),IFERROR(NUMBERVALUE(CriteriTecnici!$L4277,",","."),0))),4)&amp;""),",",".")&amp;", "&amp;CHAR(34)&amp;"flag"&amp;CHAR(34)&amp;": "&amp;SUBSTITUTE(TRIM(ROUND(IFERROR(CriteriTecnici!$M4277*1,IFERROR(NUMBERVALUE(CriteriTecnici!$M4277,".",","),IFERROR(NUMBERVALUE(CriteriTecnici!$M4277,",","."),0))),4)&amp;""),",",".")&amp;", "&amp;CHAR(34)&amp;"rawScore"&amp;CHAR(34)&amp;": "&amp;SUBSTITUTE(TRIM(ROUND(IFERROR(CriteriTecnici!$O4277*1,IFERROR(NUMBERVALUE(CriteriTecnici!$O4277,".",","),IFERROR(NUMBERVALUE(CriteriTecnici!$O4277,",","."),0))),4)&amp;""),",",".")&amp;CHAR(125)&amp;IF(TRUE,",",""))</f>
        <v/>
      </c>
    </row>
    <row r="4498">
      <c r="A4498" s="38">
        <f>IF(CriteriTecnici!$A4278="","","    "&amp;CHAR(123)&amp;CHAR(34)&amp;"bidderId"&amp;CHAR(34)&amp;": "&amp;CHAR(34)&amp;SUBSTITUTE(CriteriTecnici!$A4278,CHAR(34),"'")&amp;CHAR(34)&amp;", "&amp;CHAR(34)&amp;"lotId"&amp;CHAR(34)&amp;": "&amp;CHAR(34)&amp;SUBSTITUTE(CriteriTecnici!$C4278,CHAR(34),"'")&amp;CHAR(34)&amp;", "&amp;CHAR(34)&amp;"criterionId"&amp;CHAR(34)&amp;": "&amp;CHAR(34)&amp;SUBSTITUTE(CriteriTecnici!$D4278,CHAR(34),"'")&amp;CHAR(34)&amp;", "&amp;CHAR(34)&amp;"kind"&amp;CHAR(34)&amp;": "&amp;CHAR(34)&amp;SUBSTITUTE(CriteriTecnici!$F4278,CHAR(34),"'")&amp;CHAR(34)&amp;", "&amp;CHAR(34)&amp;"value"&amp;CHAR(34)&amp;": "&amp;SUBSTITUTE(TRIM(ROUND(IFERROR(CriteriTecnici!$N4278*1,IFERROR(NUMBERVALUE(CriteriTecnici!$N4278,".",","),IFERROR(NUMBERVALUE(CriteriTecnici!$N4278,",","."),0))),4)&amp;""),",",".")&amp;", "&amp;CHAR(34)&amp;"numerator"&amp;CHAR(34)&amp;": "&amp;SUBSTITUTE(TRIM(ROUND(IFERROR(CriteriTecnici!$K4278*1,IFERROR(NUMBERVALUE(CriteriTecnici!$K4278,".",","),IFERROR(NUMBERVALUE(CriteriTecnici!$K4278,",","."),0))),4)&amp;""),",",".")&amp;", "&amp;CHAR(34)&amp;"denominator"&amp;CHAR(34)&amp;": "&amp;SUBSTITUTE(TRIM(ROUND(IFERROR(CriteriTecnici!$L4278*1,IFERROR(NUMBERVALUE(CriteriTecnici!$L4278,".",","),IFERROR(NUMBERVALUE(CriteriTecnici!$L4278,",","."),0))),4)&amp;""),",",".")&amp;", "&amp;CHAR(34)&amp;"flag"&amp;CHAR(34)&amp;": "&amp;SUBSTITUTE(TRIM(ROUND(IFERROR(CriteriTecnici!$M4278*1,IFERROR(NUMBERVALUE(CriteriTecnici!$M4278,".",","),IFERROR(NUMBERVALUE(CriteriTecnici!$M4278,",","."),0))),4)&amp;""),",",".")&amp;", "&amp;CHAR(34)&amp;"rawScore"&amp;CHAR(34)&amp;": "&amp;SUBSTITUTE(TRIM(ROUND(IFERROR(CriteriTecnici!$O4278*1,IFERROR(NUMBERVALUE(CriteriTecnici!$O4278,".",","),IFERROR(NUMBERVALUE(CriteriTecnici!$O4278,",","."),0))),4)&amp;""),",",".")&amp;CHAR(125)&amp;IF(TRUE,",",""))</f>
        <v/>
      </c>
    </row>
    <row r="4499">
      <c r="A4499" s="38">
        <f>IF(CriteriTecnici!$A4279="","","    "&amp;CHAR(123)&amp;CHAR(34)&amp;"bidderId"&amp;CHAR(34)&amp;": "&amp;CHAR(34)&amp;SUBSTITUTE(CriteriTecnici!$A4279,CHAR(34),"'")&amp;CHAR(34)&amp;", "&amp;CHAR(34)&amp;"lotId"&amp;CHAR(34)&amp;": "&amp;CHAR(34)&amp;SUBSTITUTE(CriteriTecnici!$C4279,CHAR(34),"'")&amp;CHAR(34)&amp;", "&amp;CHAR(34)&amp;"criterionId"&amp;CHAR(34)&amp;": "&amp;CHAR(34)&amp;SUBSTITUTE(CriteriTecnici!$D4279,CHAR(34),"'")&amp;CHAR(34)&amp;", "&amp;CHAR(34)&amp;"kind"&amp;CHAR(34)&amp;": "&amp;CHAR(34)&amp;SUBSTITUTE(CriteriTecnici!$F4279,CHAR(34),"'")&amp;CHAR(34)&amp;", "&amp;CHAR(34)&amp;"value"&amp;CHAR(34)&amp;": "&amp;SUBSTITUTE(TRIM(ROUND(IFERROR(CriteriTecnici!$N4279*1,IFERROR(NUMBERVALUE(CriteriTecnici!$N4279,".",","),IFERROR(NUMBERVALUE(CriteriTecnici!$N4279,",","."),0))),4)&amp;""),",",".")&amp;", "&amp;CHAR(34)&amp;"numerator"&amp;CHAR(34)&amp;": "&amp;SUBSTITUTE(TRIM(ROUND(IFERROR(CriteriTecnici!$K4279*1,IFERROR(NUMBERVALUE(CriteriTecnici!$K4279,".",","),IFERROR(NUMBERVALUE(CriteriTecnici!$K4279,",","."),0))),4)&amp;""),",",".")&amp;", "&amp;CHAR(34)&amp;"denominator"&amp;CHAR(34)&amp;": "&amp;SUBSTITUTE(TRIM(ROUND(IFERROR(CriteriTecnici!$L4279*1,IFERROR(NUMBERVALUE(CriteriTecnici!$L4279,".",","),IFERROR(NUMBERVALUE(CriteriTecnici!$L4279,",","."),0))),4)&amp;""),",",".")&amp;", "&amp;CHAR(34)&amp;"flag"&amp;CHAR(34)&amp;": "&amp;SUBSTITUTE(TRIM(ROUND(IFERROR(CriteriTecnici!$M4279*1,IFERROR(NUMBERVALUE(CriteriTecnici!$M4279,".",","),IFERROR(NUMBERVALUE(CriteriTecnici!$M4279,",","."),0))),4)&amp;""),",",".")&amp;", "&amp;CHAR(34)&amp;"rawScore"&amp;CHAR(34)&amp;": "&amp;SUBSTITUTE(TRIM(ROUND(IFERROR(CriteriTecnici!$O4279*1,IFERROR(NUMBERVALUE(CriteriTecnici!$O4279,".",","),IFERROR(NUMBERVALUE(CriteriTecnici!$O4279,",","."),0))),4)&amp;""),",",".")&amp;CHAR(125)&amp;IF(TRUE,",",""))</f>
        <v/>
      </c>
    </row>
    <row r="4500">
      <c r="A4500" s="38">
        <f>IF(CriteriTecnici!$A4280="","","    "&amp;CHAR(123)&amp;CHAR(34)&amp;"bidderId"&amp;CHAR(34)&amp;": "&amp;CHAR(34)&amp;SUBSTITUTE(CriteriTecnici!$A4280,CHAR(34),"'")&amp;CHAR(34)&amp;", "&amp;CHAR(34)&amp;"lotId"&amp;CHAR(34)&amp;": "&amp;CHAR(34)&amp;SUBSTITUTE(CriteriTecnici!$C4280,CHAR(34),"'")&amp;CHAR(34)&amp;", "&amp;CHAR(34)&amp;"criterionId"&amp;CHAR(34)&amp;": "&amp;CHAR(34)&amp;SUBSTITUTE(CriteriTecnici!$D4280,CHAR(34),"'")&amp;CHAR(34)&amp;", "&amp;CHAR(34)&amp;"kind"&amp;CHAR(34)&amp;": "&amp;CHAR(34)&amp;SUBSTITUTE(CriteriTecnici!$F4280,CHAR(34),"'")&amp;CHAR(34)&amp;", "&amp;CHAR(34)&amp;"value"&amp;CHAR(34)&amp;": "&amp;SUBSTITUTE(TRIM(ROUND(IFERROR(CriteriTecnici!$N4280*1,IFERROR(NUMBERVALUE(CriteriTecnici!$N4280,".",","),IFERROR(NUMBERVALUE(CriteriTecnici!$N4280,",","."),0))),4)&amp;""),",",".")&amp;", "&amp;CHAR(34)&amp;"numerator"&amp;CHAR(34)&amp;": "&amp;SUBSTITUTE(TRIM(ROUND(IFERROR(CriteriTecnici!$K4280*1,IFERROR(NUMBERVALUE(CriteriTecnici!$K4280,".",","),IFERROR(NUMBERVALUE(CriteriTecnici!$K4280,",","."),0))),4)&amp;""),",",".")&amp;", "&amp;CHAR(34)&amp;"denominator"&amp;CHAR(34)&amp;": "&amp;SUBSTITUTE(TRIM(ROUND(IFERROR(CriteriTecnici!$L4280*1,IFERROR(NUMBERVALUE(CriteriTecnici!$L4280,".",","),IFERROR(NUMBERVALUE(CriteriTecnici!$L4280,",","."),0))),4)&amp;""),",",".")&amp;", "&amp;CHAR(34)&amp;"flag"&amp;CHAR(34)&amp;": "&amp;SUBSTITUTE(TRIM(ROUND(IFERROR(CriteriTecnici!$M4280*1,IFERROR(NUMBERVALUE(CriteriTecnici!$M4280,".",","),IFERROR(NUMBERVALUE(CriteriTecnici!$M4280,",","."),0))),4)&amp;""),",",".")&amp;", "&amp;CHAR(34)&amp;"rawScore"&amp;CHAR(34)&amp;": "&amp;SUBSTITUTE(TRIM(ROUND(IFERROR(CriteriTecnici!$O4280*1,IFERROR(NUMBERVALUE(CriteriTecnici!$O4280,".",","),IFERROR(NUMBERVALUE(CriteriTecnici!$O4280,",","."),0))),4)&amp;""),",",".")&amp;CHAR(125)&amp;IF(TRUE,",",""))</f>
        <v/>
      </c>
    </row>
    <row r="4501">
      <c r="A4501" s="38">
        <f>IF(CriteriTecnici!$A4281="","","    "&amp;CHAR(123)&amp;CHAR(34)&amp;"bidderId"&amp;CHAR(34)&amp;": "&amp;CHAR(34)&amp;SUBSTITUTE(CriteriTecnici!$A4281,CHAR(34),"'")&amp;CHAR(34)&amp;", "&amp;CHAR(34)&amp;"lotId"&amp;CHAR(34)&amp;": "&amp;CHAR(34)&amp;SUBSTITUTE(CriteriTecnici!$C4281,CHAR(34),"'")&amp;CHAR(34)&amp;", "&amp;CHAR(34)&amp;"criterionId"&amp;CHAR(34)&amp;": "&amp;CHAR(34)&amp;SUBSTITUTE(CriteriTecnici!$D4281,CHAR(34),"'")&amp;CHAR(34)&amp;", "&amp;CHAR(34)&amp;"kind"&amp;CHAR(34)&amp;": "&amp;CHAR(34)&amp;SUBSTITUTE(CriteriTecnici!$F4281,CHAR(34),"'")&amp;CHAR(34)&amp;", "&amp;CHAR(34)&amp;"value"&amp;CHAR(34)&amp;": "&amp;SUBSTITUTE(TRIM(ROUND(IFERROR(CriteriTecnici!$N4281*1,IFERROR(NUMBERVALUE(CriteriTecnici!$N4281,".",","),IFERROR(NUMBERVALUE(CriteriTecnici!$N4281,",","."),0))),4)&amp;""),",",".")&amp;", "&amp;CHAR(34)&amp;"numerator"&amp;CHAR(34)&amp;": "&amp;SUBSTITUTE(TRIM(ROUND(IFERROR(CriteriTecnici!$K4281*1,IFERROR(NUMBERVALUE(CriteriTecnici!$K4281,".",","),IFERROR(NUMBERVALUE(CriteriTecnici!$K4281,",","."),0))),4)&amp;""),",",".")&amp;", "&amp;CHAR(34)&amp;"denominator"&amp;CHAR(34)&amp;": "&amp;SUBSTITUTE(TRIM(ROUND(IFERROR(CriteriTecnici!$L4281*1,IFERROR(NUMBERVALUE(CriteriTecnici!$L4281,".",","),IFERROR(NUMBERVALUE(CriteriTecnici!$L4281,",","."),0))),4)&amp;""),",",".")&amp;", "&amp;CHAR(34)&amp;"flag"&amp;CHAR(34)&amp;": "&amp;SUBSTITUTE(TRIM(ROUND(IFERROR(CriteriTecnici!$M4281*1,IFERROR(NUMBERVALUE(CriteriTecnici!$M4281,".",","),IFERROR(NUMBERVALUE(CriteriTecnici!$M4281,",","."),0))),4)&amp;""),",",".")&amp;", "&amp;CHAR(34)&amp;"rawScore"&amp;CHAR(34)&amp;": "&amp;SUBSTITUTE(TRIM(ROUND(IFERROR(CriteriTecnici!$O4281*1,IFERROR(NUMBERVALUE(CriteriTecnici!$O4281,".",","),IFERROR(NUMBERVALUE(CriteriTecnici!$O4281,",","."),0))),4)&amp;""),",",".")&amp;CHAR(125)&amp;IF(TRUE,",",""))</f>
        <v/>
      </c>
    </row>
    <row r="4502">
      <c r="A4502" s="38">
        <f>IF(CriteriTecnici!$A4282="","","    "&amp;CHAR(123)&amp;CHAR(34)&amp;"bidderId"&amp;CHAR(34)&amp;": "&amp;CHAR(34)&amp;SUBSTITUTE(CriteriTecnici!$A4282,CHAR(34),"'")&amp;CHAR(34)&amp;", "&amp;CHAR(34)&amp;"lotId"&amp;CHAR(34)&amp;": "&amp;CHAR(34)&amp;SUBSTITUTE(CriteriTecnici!$C4282,CHAR(34),"'")&amp;CHAR(34)&amp;", "&amp;CHAR(34)&amp;"criterionId"&amp;CHAR(34)&amp;": "&amp;CHAR(34)&amp;SUBSTITUTE(CriteriTecnici!$D4282,CHAR(34),"'")&amp;CHAR(34)&amp;", "&amp;CHAR(34)&amp;"kind"&amp;CHAR(34)&amp;": "&amp;CHAR(34)&amp;SUBSTITUTE(CriteriTecnici!$F4282,CHAR(34),"'")&amp;CHAR(34)&amp;", "&amp;CHAR(34)&amp;"value"&amp;CHAR(34)&amp;": "&amp;SUBSTITUTE(TRIM(ROUND(IFERROR(CriteriTecnici!$N4282*1,IFERROR(NUMBERVALUE(CriteriTecnici!$N4282,".",","),IFERROR(NUMBERVALUE(CriteriTecnici!$N4282,",","."),0))),4)&amp;""),",",".")&amp;", "&amp;CHAR(34)&amp;"numerator"&amp;CHAR(34)&amp;": "&amp;SUBSTITUTE(TRIM(ROUND(IFERROR(CriteriTecnici!$K4282*1,IFERROR(NUMBERVALUE(CriteriTecnici!$K4282,".",","),IFERROR(NUMBERVALUE(CriteriTecnici!$K4282,",","."),0))),4)&amp;""),",",".")&amp;", "&amp;CHAR(34)&amp;"denominator"&amp;CHAR(34)&amp;": "&amp;SUBSTITUTE(TRIM(ROUND(IFERROR(CriteriTecnici!$L4282*1,IFERROR(NUMBERVALUE(CriteriTecnici!$L4282,".",","),IFERROR(NUMBERVALUE(CriteriTecnici!$L4282,",","."),0))),4)&amp;""),",",".")&amp;", "&amp;CHAR(34)&amp;"flag"&amp;CHAR(34)&amp;": "&amp;SUBSTITUTE(TRIM(ROUND(IFERROR(CriteriTecnici!$M4282*1,IFERROR(NUMBERVALUE(CriteriTecnici!$M4282,".",","),IFERROR(NUMBERVALUE(CriteriTecnici!$M4282,",","."),0))),4)&amp;""),",",".")&amp;", "&amp;CHAR(34)&amp;"rawScore"&amp;CHAR(34)&amp;": "&amp;SUBSTITUTE(TRIM(ROUND(IFERROR(CriteriTecnici!$O4282*1,IFERROR(NUMBERVALUE(CriteriTecnici!$O4282,".",","),IFERROR(NUMBERVALUE(CriteriTecnici!$O4282,",","."),0))),4)&amp;""),",",".")&amp;CHAR(125)&amp;IF(COUNTA(Offerte!$A140:$A$200)&gt;0,",",""))</f>
        <v/>
      </c>
    </row>
    <row r="4503">
      <c r="A4503" s="38">
        <f>IF(CriteriTecnici!$A4283="","","    "&amp;CHAR(123)&amp;CHAR(34)&amp;"bidderId"&amp;CHAR(34)&amp;": "&amp;CHAR(34)&amp;SUBSTITUTE(CriteriTecnici!$A4283,CHAR(34),"'")&amp;CHAR(34)&amp;", "&amp;CHAR(34)&amp;"lotId"&amp;CHAR(34)&amp;": "&amp;CHAR(34)&amp;SUBSTITUTE(CriteriTecnici!$C4283,CHAR(34),"'")&amp;CHAR(34)&amp;", "&amp;CHAR(34)&amp;"criterionId"&amp;CHAR(34)&amp;": "&amp;CHAR(34)&amp;SUBSTITUTE(CriteriTecnici!$D4283,CHAR(34),"'")&amp;CHAR(34)&amp;", "&amp;CHAR(34)&amp;"kind"&amp;CHAR(34)&amp;": "&amp;CHAR(34)&amp;SUBSTITUTE(CriteriTecnici!$F4283,CHAR(34),"'")&amp;CHAR(34)&amp;", "&amp;CHAR(34)&amp;"value"&amp;CHAR(34)&amp;": "&amp;SUBSTITUTE(TRIM(ROUND(IFERROR(CriteriTecnici!$N4283*1,IFERROR(NUMBERVALUE(CriteriTecnici!$N4283,".",","),IFERROR(NUMBERVALUE(CriteriTecnici!$N4283,",","."),0))),4)&amp;""),",",".")&amp;", "&amp;CHAR(34)&amp;"numerator"&amp;CHAR(34)&amp;": "&amp;SUBSTITUTE(TRIM(ROUND(IFERROR(CriteriTecnici!$K4283*1,IFERROR(NUMBERVALUE(CriteriTecnici!$K4283,".",","),IFERROR(NUMBERVALUE(CriteriTecnici!$K4283,",","."),0))),4)&amp;""),",",".")&amp;", "&amp;CHAR(34)&amp;"denominator"&amp;CHAR(34)&amp;": "&amp;SUBSTITUTE(TRIM(ROUND(IFERROR(CriteriTecnici!$L4283*1,IFERROR(NUMBERVALUE(CriteriTecnici!$L4283,".",","),IFERROR(NUMBERVALUE(CriteriTecnici!$L4283,",","."),0))),4)&amp;""),",",".")&amp;", "&amp;CHAR(34)&amp;"flag"&amp;CHAR(34)&amp;": "&amp;SUBSTITUTE(TRIM(ROUND(IFERROR(CriteriTecnici!$M4283*1,IFERROR(NUMBERVALUE(CriteriTecnici!$M4283,".",","),IFERROR(NUMBERVALUE(CriteriTecnici!$M4283,",","."),0))),4)&amp;""),",",".")&amp;", "&amp;CHAR(34)&amp;"rawScore"&amp;CHAR(34)&amp;": "&amp;SUBSTITUTE(TRIM(ROUND(IFERROR(CriteriTecnici!$O4283*1,IFERROR(NUMBERVALUE(CriteriTecnici!$O4283,".",","),IFERROR(NUMBERVALUE(CriteriTecnici!$O4283,",","."),0))),4)&amp;""),",",".")&amp;CHAR(125)&amp;IF(TRUE,",",""))</f>
        <v/>
      </c>
    </row>
    <row r="4504">
      <c r="A4504" s="38">
        <f>IF(CriteriTecnici!$A4284="","","    "&amp;CHAR(123)&amp;CHAR(34)&amp;"bidderId"&amp;CHAR(34)&amp;": "&amp;CHAR(34)&amp;SUBSTITUTE(CriteriTecnici!$A4284,CHAR(34),"'")&amp;CHAR(34)&amp;", "&amp;CHAR(34)&amp;"lotId"&amp;CHAR(34)&amp;": "&amp;CHAR(34)&amp;SUBSTITUTE(CriteriTecnici!$C4284,CHAR(34),"'")&amp;CHAR(34)&amp;", "&amp;CHAR(34)&amp;"criterionId"&amp;CHAR(34)&amp;": "&amp;CHAR(34)&amp;SUBSTITUTE(CriteriTecnici!$D4284,CHAR(34),"'")&amp;CHAR(34)&amp;", "&amp;CHAR(34)&amp;"kind"&amp;CHAR(34)&amp;": "&amp;CHAR(34)&amp;SUBSTITUTE(CriteriTecnici!$F4284,CHAR(34),"'")&amp;CHAR(34)&amp;", "&amp;CHAR(34)&amp;"value"&amp;CHAR(34)&amp;": "&amp;SUBSTITUTE(TRIM(ROUND(IFERROR(CriteriTecnici!$N4284*1,IFERROR(NUMBERVALUE(CriteriTecnici!$N4284,".",","),IFERROR(NUMBERVALUE(CriteriTecnici!$N4284,",","."),0))),4)&amp;""),",",".")&amp;", "&amp;CHAR(34)&amp;"numerator"&amp;CHAR(34)&amp;": "&amp;SUBSTITUTE(TRIM(ROUND(IFERROR(CriteriTecnici!$K4284*1,IFERROR(NUMBERVALUE(CriteriTecnici!$K4284,".",","),IFERROR(NUMBERVALUE(CriteriTecnici!$K4284,",","."),0))),4)&amp;""),",",".")&amp;", "&amp;CHAR(34)&amp;"denominator"&amp;CHAR(34)&amp;": "&amp;SUBSTITUTE(TRIM(ROUND(IFERROR(CriteriTecnici!$L4284*1,IFERROR(NUMBERVALUE(CriteriTecnici!$L4284,".",","),IFERROR(NUMBERVALUE(CriteriTecnici!$L4284,",","."),0))),4)&amp;""),",",".")&amp;", "&amp;CHAR(34)&amp;"flag"&amp;CHAR(34)&amp;": "&amp;SUBSTITUTE(TRIM(ROUND(IFERROR(CriteriTecnici!$M4284*1,IFERROR(NUMBERVALUE(CriteriTecnici!$M4284,".",","),IFERROR(NUMBERVALUE(CriteriTecnici!$M4284,",","."),0))),4)&amp;""),",",".")&amp;", "&amp;CHAR(34)&amp;"rawScore"&amp;CHAR(34)&amp;": "&amp;SUBSTITUTE(TRIM(ROUND(IFERROR(CriteriTecnici!$O4284*1,IFERROR(NUMBERVALUE(CriteriTecnici!$O4284,".",","),IFERROR(NUMBERVALUE(CriteriTecnici!$O4284,",","."),0))),4)&amp;""),",",".")&amp;CHAR(125)&amp;IF(TRUE,",",""))</f>
        <v/>
      </c>
    </row>
    <row r="4505">
      <c r="A4505" s="38">
        <f>IF(CriteriTecnici!$A4285="","","    "&amp;CHAR(123)&amp;CHAR(34)&amp;"bidderId"&amp;CHAR(34)&amp;": "&amp;CHAR(34)&amp;SUBSTITUTE(CriteriTecnici!$A4285,CHAR(34),"'")&amp;CHAR(34)&amp;", "&amp;CHAR(34)&amp;"lotId"&amp;CHAR(34)&amp;": "&amp;CHAR(34)&amp;SUBSTITUTE(CriteriTecnici!$C4285,CHAR(34),"'")&amp;CHAR(34)&amp;", "&amp;CHAR(34)&amp;"criterionId"&amp;CHAR(34)&amp;": "&amp;CHAR(34)&amp;SUBSTITUTE(CriteriTecnici!$D4285,CHAR(34),"'")&amp;CHAR(34)&amp;", "&amp;CHAR(34)&amp;"kind"&amp;CHAR(34)&amp;": "&amp;CHAR(34)&amp;SUBSTITUTE(CriteriTecnici!$F4285,CHAR(34),"'")&amp;CHAR(34)&amp;", "&amp;CHAR(34)&amp;"value"&amp;CHAR(34)&amp;": "&amp;SUBSTITUTE(TRIM(ROUND(IFERROR(CriteriTecnici!$N4285*1,IFERROR(NUMBERVALUE(CriteriTecnici!$N4285,".",","),IFERROR(NUMBERVALUE(CriteriTecnici!$N4285,",","."),0))),4)&amp;""),",",".")&amp;", "&amp;CHAR(34)&amp;"numerator"&amp;CHAR(34)&amp;": "&amp;SUBSTITUTE(TRIM(ROUND(IFERROR(CriteriTecnici!$K4285*1,IFERROR(NUMBERVALUE(CriteriTecnici!$K4285,".",","),IFERROR(NUMBERVALUE(CriteriTecnici!$K4285,",","."),0))),4)&amp;""),",",".")&amp;", "&amp;CHAR(34)&amp;"denominator"&amp;CHAR(34)&amp;": "&amp;SUBSTITUTE(TRIM(ROUND(IFERROR(CriteriTecnici!$L4285*1,IFERROR(NUMBERVALUE(CriteriTecnici!$L4285,".",","),IFERROR(NUMBERVALUE(CriteriTecnici!$L4285,",","."),0))),4)&amp;""),",",".")&amp;", "&amp;CHAR(34)&amp;"flag"&amp;CHAR(34)&amp;": "&amp;SUBSTITUTE(TRIM(ROUND(IFERROR(CriteriTecnici!$M4285*1,IFERROR(NUMBERVALUE(CriteriTecnici!$M4285,".",","),IFERROR(NUMBERVALUE(CriteriTecnici!$M4285,",","."),0))),4)&amp;""),",",".")&amp;", "&amp;CHAR(34)&amp;"rawScore"&amp;CHAR(34)&amp;": "&amp;SUBSTITUTE(TRIM(ROUND(IFERROR(CriteriTecnici!$O4285*1,IFERROR(NUMBERVALUE(CriteriTecnici!$O4285,".",","),IFERROR(NUMBERVALUE(CriteriTecnici!$O4285,",","."),0))),4)&amp;""),",",".")&amp;CHAR(125)&amp;IF(TRUE,",",""))</f>
        <v/>
      </c>
    </row>
    <row r="4506">
      <c r="A4506" s="38">
        <f>IF(CriteriTecnici!$A4286="","","    "&amp;CHAR(123)&amp;CHAR(34)&amp;"bidderId"&amp;CHAR(34)&amp;": "&amp;CHAR(34)&amp;SUBSTITUTE(CriteriTecnici!$A4286,CHAR(34),"'")&amp;CHAR(34)&amp;", "&amp;CHAR(34)&amp;"lotId"&amp;CHAR(34)&amp;": "&amp;CHAR(34)&amp;SUBSTITUTE(CriteriTecnici!$C4286,CHAR(34),"'")&amp;CHAR(34)&amp;", "&amp;CHAR(34)&amp;"criterionId"&amp;CHAR(34)&amp;": "&amp;CHAR(34)&amp;SUBSTITUTE(CriteriTecnici!$D4286,CHAR(34),"'")&amp;CHAR(34)&amp;", "&amp;CHAR(34)&amp;"kind"&amp;CHAR(34)&amp;": "&amp;CHAR(34)&amp;SUBSTITUTE(CriteriTecnici!$F4286,CHAR(34),"'")&amp;CHAR(34)&amp;", "&amp;CHAR(34)&amp;"value"&amp;CHAR(34)&amp;": "&amp;SUBSTITUTE(TRIM(ROUND(IFERROR(CriteriTecnici!$N4286*1,IFERROR(NUMBERVALUE(CriteriTecnici!$N4286,".",","),IFERROR(NUMBERVALUE(CriteriTecnici!$N4286,",","."),0))),4)&amp;""),",",".")&amp;", "&amp;CHAR(34)&amp;"numerator"&amp;CHAR(34)&amp;": "&amp;SUBSTITUTE(TRIM(ROUND(IFERROR(CriteriTecnici!$K4286*1,IFERROR(NUMBERVALUE(CriteriTecnici!$K4286,".",","),IFERROR(NUMBERVALUE(CriteriTecnici!$K4286,",","."),0))),4)&amp;""),",",".")&amp;", "&amp;CHAR(34)&amp;"denominator"&amp;CHAR(34)&amp;": "&amp;SUBSTITUTE(TRIM(ROUND(IFERROR(CriteriTecnici!$L4286*1,IFERROR(NUMBERVALUE(CriteriTecnici!$L4286,".",","),IFERROR(NUMBERVALUE(CriteriTecnici!$L4286,",","."),0))),4)&amp;""),",",".")&amp;", "&amp;CHAR(34)&amp;"flag"&amp;CHAR(34)&amp;": "&amp;SUBSTITUTE(TRIM(ROUND(IFERROR(CriteriTecnici!$M4286*1,IFERROR(NUMBERVALUE(CriteriTecnici!$M4286,".",","),IFERROR(NUMBERVALUE(CriteriTecnici!$M4286,",","."),0))),4)&amp;""),",",".")&amp;", "&amp;CHAR(34)&amp;"rawScore"&amp;CHAR(34)&amp;": "&amp;SUBSTITUTE(TRIM(ROUND(IFERROR(CriteriTecnici!$O4286*1,IFERROR(NUMBERVALUE(CriteriTecnici!$O4286,".",","),IFERROR(NUMBERVALUE(CriteriTecnici!$O4286,",","."),0))),4)&amp;""),",",".")&amp;CHAR(125)&amp;IF(TRUE,",",""))</f>
        <v/>
      </c>
    </row>
    <row r="4507">
      <c r="A4507" s="38">
        <f>IF(CriteriTecnici!$A4287="","","    "&amp;CHAR(123)&amp;CHAR(34)&amp;"bidderId"&amp;CHAR(34)&amp;": "&amp;CHAR(34)&amp;SUBSTITUTE(CriteriTecnici!$A4287,CHAR(34),"'")&amp;CHAR(34)&amp;", "&amp;CHAR(34)&amp;"lotId"&amp;CHAR(34)&amp;": "&amp;CHAR(34)&amp;SUBSTITUTE(CriteriTecnici!$C4287,CHAR(34),"'")&amp;CHAR(34)&amp;", "&amp;CHAR(34)&amp;"criterionId"&amp;CHAR(34)&amp;": "&amp;CHAR(34)&amp;SUBSTITUTE(CriteriTecnici!$D4287,CHAR(34),"'")&amp;CHAR(34)&amp;", "&amp;CHAR(34)&amp;"kind"&amp;CHAR(34)&amp;": "&amp;CHAR(34)&amp;SUBSTITUTE(CriteriTecnici!$F4287,CHAR(34),"'")&amp;CHAR(34)&amp;", "&amp;CHAR(34)&amp;"value"&amp;CHAR(34)&amp;": "&amp;SUBSTITUTE(TRIM(ROUND(IFERROR(CriteriTecnici!$N4287*1,IFERROR(NUMBERVALUE(CriteriTecnici!$N4287,".",","),IFERROR(NUMBERVALUE(CriteriTecnici!$N4287,",","."),0))),4)&amp;""),",",".")&amp;", "&amp;CHAR(34)&amp;"numerator"&amp;CHAR(34)&amp;": "&amp;SUBSTITUTE(TRIM(ROUND(IFERROR(CriteriTecnici!$K4287*1,IFERROR(NUMBERVALUE(CriteriTecnici!$K4287,".",","),IFERROR(NUMBERVALUE(CriteriTecnici!$K4287,",","."),0))),4)&amp;""),",",".")&amp;", "&amp;CHAR(34)&amp;"denominator"&amp;CHAR(34)&amp;": "&amp;SUBSTITUTE(TRIM(ROUND(IFERROR(CriteriTecnici!$L4287*1,IFERROR(NUMBERVALUE(CriteriTecnici!$L4287,".",","),IFERROR(NUMBERVALUE(CriteriTecnici!$L4287,",","."),0))),4)&amp;""),",",".")&amp;", "&amp;CHAR(34)&amp;"flag"&amp;CHAR(34)&amp;": "&amp;SUBSTITUTE(TRIM(ROUND(IFERROR(CriteriTecnici!$M4287*1,IFERROR(NUMBERVALUE(CriteriTecnici!$M4287,".",","),IFERROR(NUMBERVALUE(CriteriTecnici!$M4287,",","."),0))),4)&amp;""),",",".")&amp;", "&amp;CHAR(34)&amp;"rawScore"&amp;CHAR(34)&amp;": "&amp;SUBSTITUTE(TRIM(ROUND(IFERROR(CriteriTecnici!$O4287*1,IFERROR(NUMBERVALUE(CriteriTecnici!$O4287,".",","),IFERROR(NUMBERVALUE(CriteriTecnici!$O4287,",","."),0))),4)&amp;""),",",".")&amp;CHAR(125)&amp;IF(TRUE,",",""))</f>
        <v/>
      </c>
    </row>
    <row r="4508">
      <c r="A4508" s="38">
        <f>IF(CriteriTecnici!$A4288="","","    "&amp;CHAR(123)&amp;CHAR(34)&amp;"bidderId"&amp;CHAR(34)&amp;": "&amp;CHAR(34)&amp;SUBSTITUTE(CriteriTecnici!$A4288,CHAR(34),"'")&amp;CHAR(34)&amp;", "&amp;CHAR(34)&amp;"lotId"&amp;CHAR(34)&amp;": "&amp;CHAR(34)&amp;SUBSTITUTE(CriteriTecnici!$C4288,CHAR(34),"'")&amp;CHAR(34)&amp;", "&amp;CHAR(34)&amp;"criterionId"&amp;CHAR(34)&amp;": "&amp;CHAR(34)&amp;SUBSTITUTE(CriteriTecnici!$D4288,CHAR(34),"'")&amp;CHAR(34)&amp;", "&amp;CHAR(34)&amp;"kind"&amp;CHAR(34)&amp;": "&amp;CHAR(34)&amp;SUBSTITUTE(CriteriTecnici!$F4288,CHAR(34),"'")&amp;CHAR(34)&amp;", "&amp;CHAR(34)&amp;"value"&amp;CHAR(34)&amp;": "&amp;SUBSTITUTE(TRIM(ROUND(IFERROR(CriteriTecnici!$N4288*1,IFERROR(NUMBERVALUE(CriteriTecnici!$N4288,".",","),IFERROR(NUMBERVALUE(CriteriTecnici!$N4288,",","."),0))),4)&amp;""),",",".")&amp;", "&amp;CHAR(34)&amp;"numerator"&amp;CHAR(34)&amp;": "&amp;SUBSTITUTE(TRIM(ROUND(IFERROR(CriteriTecnici!$K4288*1,IFERROR(NUMBERVALUE(CriteriTecnici!$K4288,".",","),IFERROR(NUMBERVALUE(CriteriTecnici!$K4288,",","."),0))),4)&amp;""),",",".")&amp;", "&amp;CHAR(34)&amp;"denominator"&amp;CHAR(34)&amp;": "&amp;SUBSTITUTE(TRIM(ROUND(IFERROR(CriteriTecnici!$L4288*1,IFERROR(NUMBERVALUE(CriteriTecnici!$L4288,".",","),IFERROR(NUMBERVALUE(CriteriTecnici!$L4288,",","."),0))),4)&amp;""),",",".")&amp;", "&amp;CHAR(34)&amp;"flag"&amp;CHAR(34)&amp;": "&amp;SUBSTITUTE(TRIM(ROUND(IFERROR(CriteriTecnici!$M4288*1,IFERROR(NUMBERVALUE(CriteriTecnici!$M4288,".",","),IFERROR(NUMBERVALUE(CriteriTecnici!$M4288,",","."),0))),4)&amp;""),",",".")&amp;", "&amp;CHAR(34)&amp;"rawScore"&amp;CHAR(34)&amp;": "&amp;SUBSTITUTE(TRIM(ROUND(IFERROR(CriteriTecnici!$O4288*1,IFERROR(NUMBERVALUE(CriteriTecnici!$O4288,".",","),IFERROR(NUMBERVALUE(CriteriTecnici!$O4288,",","."),0))),4)&amp;""),",",".")&amp;CHAR(125)&amp;IF(TRUE,",",""))</f>
        <v/>
      </c>
    </row>
    <row r="4509">
      <c r="A4509" s="38">
        <f>IF(CriteriTecnici!$A4289="","","    "&amp;CHAR(123)&amp;CHAR(34)&amp;"bidderId"&amp;CHAR(34)&amp;": "&amp;CHAR(34)&amp;SUBSTITUTE(CriteriTecnici!$A4289,CHAR(34),"'")&amp;CHAR(34)&amp;", "&amp;CHAR(34)&amp;"lotId"&amp;CHAR(34)&amp;": "&amp;CHAR(34)&amp;SUBSTITUTE(CriteriTecnici!$C4289,CHAR(34),"'")&amp;CHAR(34)&amp;", "&amp;CHAR(34)&amp;"criterionId"&amp;CHAR(34)&amp;": "&amp;CHAR(34)&amp;SUBSTITUTE(CriteriTecnici!$D4289,CHAR(34),"'")&amp;CHAR(34)&amp;", "&amp;CHAR(34)&amp;"kind"&amp;CHAR(34)&amp;": "&amp;CHAR(34)&amp;SUBSTITUTE(CriteriTecnici!$F4289,CHAR(34),"'")&amp;CHAR(34)&amp;", "&amp;CHAR(34)&amp;"value"&amp;CHAR(34)&amp;": "&amp;SUBSTITUTE(TRIM(ROUND(IFERROR(CriteriTecnici!$N4289*1,IFERROR(NUMBERVALUE(CriteriTecnici!$N4289,".",","),IFERROR(NUMBERVALUE(CriteriTecnici!$N4289,",","."),0))),4)&amp;""),",",".")&amp;", "&amp;CHAR(34)&amp;"numerator"&amp;CHAR(34)&amp;": "&amp;SUBSTITUTE(TRIM(ROUND(IFERROR(CriteriTecnici!$K4289*1,IFERROR(NUMBERVALUE(CriteriTecnici!$K4289,".",","),IFERROR(NUMBERVALUE(CriteriTecnici!$K4289,",","."),0))),4)&amp;""),",",".")&amp;", "&amp;CHAR(34)&amp;"denominator"&amp;CHAR(34)&amp;": "&amp;SUBSTITUTE(TRIM(ROUND(IFERROR(CriteriTecnici!$L4289*1,IFERROR(NUMBERVALUE(CriteriTecnici!$L4289,".",","),IFERROR(NUMBERVALUE(CriteriTecnici!$L4289,",","."),0))),4)&amp;""),",",".")&amp;", "&amp;CHAR(34)&amp;"flag"&amp;CHAR(34)&amp;": "&amp;SUBSTITUTE(TRIM(ROUND(IFERROR(CriteriTecnici!$M4289*1,IFERROR(NUMBERVALUE(CriteriTecnici!$M4289,".",","),IFERROR(NUMBERVALUE(CriteriTecnici!$M4289,",","."),0))),4)&amp;""),",",".")&amp;", "&amp;CHAR(34)&amp;"rawScore"&amp;CHAR(34)&amp;": "&amp;SUBSTITUTE(TRIM(ROUND(IFERROR(CriteriTecnici!$O4289*1,IFERROR(NUMBERVALUE(CriteriTecnici!$O4289,".",","),IFERROR(NUMBERVALUE(CriteriTecnici!$O4289,",","."),0))),4)&amp;""),",",".")&amp;CHAR(125)&amp;IF(TRUE,",",""))</f>
        <v/>
      </c>
    </row>
    <row r="4510">
      <c r="A4510" s="38">
        <f>IF(CriteriTecnici!$A4290="","","    "&amp;CHAR(123)&amp;CHAR(34)&amp;"bidderId"&amp;CHAR(34)&amp;": "&amp;CHAR(34)&amp;SUBSTITUTE(CriteriTecnici!$A4290,CHAR(34),"'")&amp;CHAR(34)&amp;", "&amp;CHAR(34)&amp;"lotId"&amp;CHAR(34)&amp;": "&amp;CHAR(34)&amp;SUBSTITUTE(CriteriTecnici!$C4290,CHAR(34),"'")&amp;CHAR(34)&amp;", "&amp;CHAR(34)&amp;"criterionId"&amp;CHAR(34)&amp;": "&amp;CHAR(34)&amp;SUBSTITUTE(CriteriTecnici!$D4290,CHAR(34),"'")&amp;CHAR(34)&amp;", "&amp;CHAR(34)&amp;"kind"&amp;CHAR(34)&amp;": "&amp;CHAR(34)&amp;SUBSTITUTE(CriteriTecnici!$F4290,CHAR(34),"'")&amp;CHAR(34)&amp;", "&amp;CHAR(34)&amp;"value"&amp;CHAR(34)&amp;": "&amp;SUBSTITUTE(TRIM(ROUND(IFERROR(CriteriTecnici!$N4290*1,IFERROR(NUMBERVALUE(CriteriTecnici!$N4290,".",","),IFERROR(NUMBERVALUE(CriteriTecnici!$N4290,",","."),0))),4)&amp;""),",",".")&amp;", "&amp;CHAR(34)&amp;"numerator"&amp;CHAR(34)&amp;": "&amp;SUBSTITUTE(TRIM(ROUND(IFERROR(CriteriTecnici!$K4290*1,IFERROR(NUMBERVALUE(CriteriTecnici!$K4290,".",","),IFERROR(NUMBERVALUE(CriteriTecnici!$K4290,",","."),0))),4)&amp;""),",",".")&amp;", "&amp;CHAR(34)&amp;"denominator"&amp;CHAR(34)&amp;": "&amp;SUBSTITUTE(TRIM(ROUND(IFERROR(CriteriTecnici!$L4290*1,IFERROR(NUMBERVALUE(CriteriTecnici!$L4290,".",","),IFERROR(NUMBERVALUE(CriteriTecnici!$L4290,",","."),0))),4)&amp;""),",",".")&amp;", "&amp;CHAR(34)&amp;"flag"&amp;CHAR(34)&amp;": "&amp;SUBSTITUTE(TRIM(ROUND(IFERROR(CriteriTecnici!$M4290*1,IFERROR(NUMBERVALUE(CriteriTecnici!$M4290,".",","),IFERROR(NUMBERVALUE(CriteriTecnici!$M4290,",","."),0))),4)&amp;""),",",".")&amp;", "&amp;CHAR(34)&amp;"rawScore"&amp;CHAR(34)&amp;": "&amp;SUBSTITUTE(TRIM(ROUND(IFERROR(CriteriTecnici!$O4290*1,IFERROR(NUMBERVALUE(CriteriTecnici!$O4290,".",","),IFERROR(NUMBERVALUE(CriteriTecnici!$O4290,",","."),0))),4)&amp;""),",",".")&amp;CHAR(125)&amp;IF(TRUE,",",""))</f>
        <v/>
      </c>
    </row>
    <row r="4511">
      <c r="A4511" s="38">
        <f>IF(CriteriTecnici!$A4291="","","    "&amp;CHAR(123)&amp;CHAR(34)&amp;"bidderId"&amp;CHAR(34)&amp;": "&amp;CHAR(34)&amp;SUBSTITUTE(CriteriTecnici!$A4291,CHAR(34),"'")&amp;CHAR(34)&amp;", "&amp;CHAR(34)&amp;"lotId"&amp;CHAR(34)&amp;": "&amp;CHAR(34)&amp;SUBSTITUTE(CriteriTecnici!$C4291,CHAR(34),"'")&amp;CHAR(34)&amp;", "&amp;CHAR(34)&amp;"criterionId"&amp;CHAR(34)&amp;": "&amp;CHAR(34)&amp;SUBSTITUTE(CriteriTecnici!$D4291,CHAR(34),"'")&amp;CHAR(34)&amp;", "&amp;CHAR(34)&amp;"kind"&amp;CHAR(34)&amp;": "&amp;CHAR(34)&amp;SUBSTITUTE(CriteriTecnici!$F4291,CHAR(34),"'")&amp;CHAR(34)&amp;", "&amp;CHAR(34)&amp;"value"&amp;CHAR(34)&amp;": "&amp;SUBSTITUTE(TRIM(ROUND(IFERROR(CriteriTecnici!$N4291*1,IFERROR(NUMBERVALUE(CriteriTecnici!$N4291,".",","),IFERROR(NUMBERVALUE(CriteriTecnici!$N4291,",","."),0))),4)&amp;""),",",".")&amp;", "&amp;CHAR(34)&amp;"numerator"&amp;CHAR(34)&amp;": "&amp;SUBSTITUTE(TRIM(ROUND(IFERROR(CriteriTecnici!$K4291*1,IFERROR(NUMBERVALUE(CriteriTecnici!$K4291,".",","),IFERROR(NUMBERVALUE(CriteriTecnici!$K4291,",","."),0))),4)&amp;""),",",".")&amp;", "&amp;CHAR(34)&amp;"denominator"&amp;CHAR(34)&amp;": "&amp;SUBSTITUTE(TRIM(ROUND(IFERROR(CriteriTecnici!$L4291*1,IFERROR(NUMBERVALUE(CriteriTecnici!$L4291,".",","),IFERROR(NUMBERVALUE(CriteriTecnici!$L4291,",","."),0))),4)&amp;""),",",".")&amp;", "&amp;CHAR(34)&amp;"flag"&amp;CHAR(34)&amp;": "&amp;SUBSTITUTE(TRIM(ROUND(IFERROR(CriteriTecnici!$M4291*1,IFERROR(NUMBERVALUE(CriteriTecnici!$M4291,".",","),IFERROR(NUMBERVALUE(CriteriTecnici!$M4291,",","."),0))),4)&amp;""),",",".")&amp;", "&amp;CHAR(34)&amp;"rawScore"&amp;CHAR(34)&amp;": "&amp;SUBSTITUTE(TRIM(ROUND(IFERROR(CriteriTecnici!$O4291*1,IFERROR(NUMBERVALUE(CriteriTecnici!$O4291,".",","),IFERROR(NUMBERVALUE(CriteriTecnici!$O4291,",","."),0))),4)&amp;""),",",".")&amp;CHAR(125)&amp;IF(TRUE,",",""))</f>
        <v/>
      </c>
    </row>
    <row r="4512">
      <c r="A4512" s="38">
        <f>IF(CriteriTecnici!$A4292="","","    "&amp;CHAR(123)&amp;CHAR(34)&amp;"bidderId"&amp;CHAR(34)&amp;": "&amp;CHAR(34)&amp;SUBSTITUTE(CriteriTecnici!$A4292,CHAR(34),"'")&amp;CHAR(34)&amp;", "&amp;CHAR(34)&amp;"lotId"&amp;CHAR(34)&amp;": "&amp;CHAR(34)&amp;SUBSTITUTE(CriteriTecnici!$C4292,CHAR(34),"'")&amp;CHAR(34)&amp;", "&amp;CHAR(34)&amp;"criterionId"&amp;CHAR(34)&amp;": "&amp;CHAR(34)&amp;SUBSTITUTE(CriteriTecnici!$D4292,CHAR(34),"'")&amp;CHAR(34)&amp;", "&amp;CHAR(34)&amp;"kind"&amp;CHAR(34)&amp;": "&amp;CHAR(34)&amp;SUBSTITUTE(CriteriTecnici!$F4292,CHAR(34),"'")&amp;CHAR(34)&amp;", "&amp;CHAR(34)&amp;"value"&amp;CHAR(34)&amp;": "&amp;SUBSTITUTE(TRIM(ROUND(IFERROR(CriteriTecnici!$N4292*1,IFERROR(NUMBERVALUE(CriteriTecnici!$N4292,".",","),IFERROR(NUMBERVALUE(CriteriTecnici!$N4292,",","."),0))),4)&amp;""),",",".")&amp;", "&amp;CHAR(34)&amp;"numerator"&amp;CHAR(34)&amp;": "&amp;SUBSTITUTE(TRIM(ROUND(IFERROR(CriteriTecnici!$K4292*1,IFERROR(NUMBERVALUE(CriteriTecnici!$K4292,".",","),IFERROR(NUMBERVALUE(CriteriTecnici!$K4292,",","."),0))),4)&amp;""),",",".")&amp;", "&amp;CHAR(34)&amp;"denominator"&amp;CHAR(34)&amp;": "&amp;SUBSTITUTE(TRIM(ROUND(IFERROR(CriteriTecnici!$L4292*1,IFERROR(NUMBERVALUE(CriteriTecnici!$L4292,".",","),IFERROR(NUMBERVALUE(CriteriTecnici!$L4292,",","."),0))),4)&amp;""),",",".")&amp;", "&amp;CHAR(34)&amp;"flag"&amp;CHAR(34)&amp;": "&amp;SUBSTITUTE(TRIM(ROUND(IFERROR(CriteriTecnici!$M4292*1,IFERROR(NUMBERVALUE(CriteriTecnici!$M4292,".",","),IFERROR(NUMBERVALUE(CriteriTecnici!$M4292,",","."),0))),4)&amp;""),",",".")&amp;", "&amp;CHAR(34)&amp;"rawScore"&amp;CHAR(34)&amp;": "&amp;SUBSTITUTE(TRIM(ROUND(IFERROR(CriteriTecnici!$O4292*1,IFERROR(NUMBERVALUE(CriteriTecnici!$O4292,".",","),IFERROR(NUMBERVALUE(CriteriTecnici!$O4292,",","."),0))),4)&amp;""),",",".")&amp;CHAR(125)&amp;IF(TRUE,",",""))</f>
        <v/>
      </c>
    </row>
    <row r="4513">
      <c r="A4513" s="38">
        <f>IF(CriteriTecnici!$A4293="","","    "&amp;CHAR(123)&amp;CHAR(34)&amp;"bidderId"&amp;CHAR(34)&amp;": "&amp;CHAR(34)&amp;SUBSTITUTE(CriteriTecnici!$A4293,CHAR(34),"'")&amp;CHAR(34)&amp;", "&amp;CHAR(34)&amp;"lotId"&amp;CHAR(34)&amp;": "&amp;CHAR(34)&amp;SUBSTITUTE(CriteriTecnici!$C4293,CHAR(34),"'")&amp;CHAR(34)&amp;", "&amp;CHAR(34)&amp;"criterionId"&amp;CHAR(34)&amp;": "&amp;CHAR(34)&amp;SUBSTITUTE(CriteriTecnici!$D4293,CHAR(34),"'")&amp;CHAR(34)&amp;", "&amp;CHAR(34)&amp;"kind"&amp;CHAR(34)&amp;": "&amp;CHAR(34)&amp;SUBSTITUTE(CriteriTecnici!$F4293,CHAR(34),"'")&amp;CHAR(34)&amp;", "&amp;CHAR(34)&amp;"value"&amp;CHAR(34)&amp;": "&amp;SUBSTITUTE(TRIM(ROUND(IFERROR(CriteriTecnici!$N4293*1,IFERROR(NUMBERVALUE(CriteriTecnici!$N4293,".",","),IFERROR(NUMBERVALUE(CriteriTecnici!$N4293,",","."),0))),4)&amp;""),",",".")&amp;", "&amp;CHAR(34)&amp;"numerator"&amp;CHAR(34)&amp;": "&amp;SUBSTITUTE(TRIM(ROUND(IFERROR(CriteriTecnici!$K4293*1,IFERROR(NUMBERVALUE(CriteriTecnici!$K4293,".",","),IFERROR(NUMBERVALUE(CriteriTecnici!$K4293,",","."),0))),4)&amp;""),",",".")&amp;", "&amp;CHAR(34)&amp;"denominator"&amp;CHAR(34)&amp;": "&amp;SUBSTITUTE(TRIM(ROUND(IFERROR(CriteriTecnici!$L4293*1,IFERROR(NUMBERVALUE(CriteriTecnici!$L4293,".",","),IFERROR(NUMBERVALUE(CriteriTecnici!$L4293,",","."),0))),4)&amp;""),",",".")&amp;", "&amp;CHAR(34)&amp;"flag"&amp;CHAR(34)&amp;": "&amp;SUBSTITUTE(TRIM(ROUND(IFERROR(CriteriTecnici!$M4293*1,IFERROR(NUMBERVALUE(CriteriTecnici!$M4293,".",","),IFERROR(NUMBERVALUE(CriteriTecnici!$M4293,",","."),0))),4)&amp;""),",",".")&amp;", "&amp;CHAR(34)&amp;"rawScore"&amp;CHAR(34)&amp;": "&amp;SUBSTITUTE(TRIM(ROUND(IFERROR(CriteriTecnici!$O4293*1,IFERROR(NUMBERVALUE(CriteriTecnici!$O4293,".",","),IFERROR(NUMBERVALUE(CriteriTecnici!$O4293,",","."),0))),4)&amp;""),",",".")&amp;CHAR(125)&amp;IF(TRUE,",",""))</f>
        <v/>
      </c>
    </row>
    <row r="4514">
      <c r="A4514" s="38">
        <f>IF(CriteriTecnici!$A4294="","","    "&amp;CHAR(123)&amp;CHAR(34)&amp;"bidderId"&amp;CHAR(34)&amp;": "&amp;CHAR(34)&amp;SUBSTITUTE(CriteriTecnici!$A4294,CHAR(34),"'")&amp;CHAR(34)&amp;", "&amp;CHAR(34)&amp;"lotId"&amp;CHAR(34)&amp;": "&amp;CHAR(34)&amp;SUBSTITUTE(CriteriTecnici!$C4294,CHAR(34),"'")&amp;CHAR(34)&amp;", "&amp;CHAR(34)&amp;"criterionId"&amp;CHAR(34)&amp;": "&amp;CHAR(34)&amp;SUBSTITUTE(CriteriTecnici!$D4294,CHAR(34),"'")&amp;CHAR(34)&amp;", "&amp;CHAR(34)&amp;"kind"&amp;CHAR(34)&amp;": "&amp;CHAR(34)&amp;SUBSTITUTE(CriteriTecnici!$F4294,CHAR(34),"'")&amp;CHAR(34)&amp;", "&amp;CHAR(34)&amp;"value"&amp;CHAR(34)&amp;": "&amp;SUBSTITUTE(TRIM(ROUND(IFERROR(CriteriTecnici!$N4294*1,IFERROR(NUMBERVALUE(CriteriTecnici!$N4294,".",","),IFERROR(NUMBERVALUE(CriteriTecnici!$N4294,",","."),0))),4)&amp;""),",",".")&amp;", "&amp;CHAR(34)&amp;"numerator"&amp;CHAR(34)&amp;": "&amp;SUBSTITUTE(TRIM(ROUND(IFERROR(CriteriTecnici!$K4294*1,IFERROR(NUMBERVALUE(CriteriTecnici!$K4294,".",","),IFERROR(NUMBERVALUE(CriteriTecnici!$K4294,",","."),0))),4)&amp;""),",",".")&amp;", "&amp;CHAR(34)&amp;"denominator"&amp;CHAR(34)&amp;": "&amp;SUBSTITUTE(TRIM(ROUND(IFERROR(CriteriTecnici!$L4294*1,IFERROR(NUMBERVALUE(CriteriTecnici!$L4294,".",","),IFERROR(NUMBERVALUE(CriteriTecnici!$L4294,",","."),0))),4)&amp;""),",",".")&amp;", "&amp;CHAR(34)&amp;"flag"&amp;CHAR(34)&amp;": "&amp;SUBSTITUTE(TRIM(ROUND(IFERROR(CriteriTecnici!$M4294*1,IFERROR(NUMBERVALUE(CriteriTecnici!$M4294,".",","),IFERROR(NUMBERVALUE(CriteriTecnici!$M4294,",","."),0))),4)&amp;""),",",".")&amp;", "&amp;CHAR(34)&amp;"rawScore"&amp;CHAR(34)&amp;": "&amp;SUBSTITUTE(TRIM(ROUND(IFERROR(CriteriTecnici!$O4294*1,IFERROR(NUMBERVALUE(CriteriTecnici!$O4294,".",","),IFERROR(NUMBERVALUE(CriteriTecnici!$O4294,",","."),0))),4)&amp;""),",",".")&amp;CHAR(125)&amp;IF(TRUE,",",""))</f>
        <v/>
      </c>
    </row>
    <row r="4515">
      <c r="A4515" s="38">
        <f>IF(CriteriTecnici!$A4295="","","    "&amp;CHAR(123)&amp;CHAR(34)&amp;"bidderId"&amp;CHAR(34)&amp;": "&amp;CHAR(34)&amp;SUBSTITUTE(CriteriTecnici!$A4295,CHAR(34),"'")&amp;CHAR(34)&amp;", "&amp;CHAR(34)&amp;"lotId"&amp;CHAR(34)&amp;": "&amp;CHAR(34)&amp;SUBSTITUTE(CriteriTecnici!$C4295,CHAR(34),"'")&amp;CHAR(34)&amp;", "&amp;CHAR(34)&amp;"criterionId"&amp;CHAR(34)&amp;": "&amp;CHAR(34)&amp;SUBSTITUTE(CriteriTecnici!$D4295,CHAR(34),"'")&amp;CHAR(34)&amp;", "&amp;CHAR(34)&amp;"kind"&amp;CHAR(34)&amp;": "&amp;CHAR(34)&amp;SUBSTITUTE(CriteriTecnici!$F4295,CHAR(34),"'")&amp;CHAR(34)&amp;", "&amp;CHAR(34)&amp;"value"&amp;CHAR(34)&amp;": "&amp;SUBSTITUTE(TRIM(ROUND(IFERROR(CriteriTecnici!$N4295*1,IFERROR(NUMBERVALUE(CriteriTecnici!$N4295,".",","),IFERROR(NUMBERVALUE(CriteriTecnici!$N4295,",","."),0))),4)&amp;""),",",".")&amp;", "&amp;CHAR(34)&amp;"numerator"&amp;CHAR(34)&amp;": "&amp;SUBSTITUTE(TRIM(ROUND(IFERROR(CriteriTecnici!$K4295*1,IFERROR(NUMBERVALUE(CriteriTecnici!$K4295,".",","),IFERROR(NUMBERVALUE(CriteriTecnici!$K4295,",","."),0))),4)&amp;""),",",".")&amp;", "&amp;CHAR(34)&amp;"denominator"&amp;CHAR(34)&amp;": "&amp;SUBSTITUTE(TRIM(ROUND(IFERROR(CriteriTecnici!$L4295*1,IFERROR(NUMBERVALUE(CriteriTecnici!$L4295,".",","),IFERROR(NUMBERVALUE(CriteriTecnici!$L4295,",","."),0))),4)&amp;""),",",".")&amp;", "&amp;CHAR(34)&amp;"flag"&amp;CHAR(34)&amp;": "&amp;SUBSTITUTE(TRIM(ROUND(IFERROR(CriteriTecnici!$M4295*1,IFERROR(NUMBERVALUE(CriteriTecnici!$M4295,".",","),IFERROR(NUMBERVALUE(CriteriTecnici!$M4295,",","."),0))),4)&amp;""),",",".")&amp;", "&amp;CHAR(34)&amp;"rawScore"&amp;CHAR(34)&amp;": "&amp;SUBSTITUTE(TRIM(ROUND(IFERROR(CriteriTecnici!$O4295*1,IFERROR(NUMBERVALUE(CriteriTecnici!$O4295,".",","),IFERROR(NUMBERVALUE(CriteriTecnici!$O4295,",","."),0))),4)&amp;""),",",".")&amp;CHAR(125)&amp;IF(TRUE,",",""))</f>
        <v/>
      </c>
    </row>
    <row r="4516">
      <c r="A4516" s="38">
        <f>IF(CriteriTecnici!$A4296="","","    "&amp;CHAR(123)&amp;CHAR(34)&amp;"bidderId"&amp;CHAR(34)&amp;": "&amp;CHAR(34)&amp;SUBSTITUTE(CriteriTecnici!$A4296,CHAR(34),"'")&amp;CHAR(34)&amp;", "&amp;CHAR(34)&amp;"lotId"&amp;CHAR(34)&amp;": "&amp;CHAR(34)&amp;SUBSTITUTE(CriteriTecnici!$C4296,CHAR(34),"'")&amp;CHAR(34)&amp;", "&amp;CHAR(34)&amp;"criterionId"&amp;CHAR(34)&amp;": "&amp;CHAR(34)&amp;SUBSTITUTE(CriteriTecnici!$D4296,CHAR(34),"'")&amp;CHAR(34)&amp;", "&amp;CHAR(34)&amp;"kind"&amp;CHAR(34)&amp;": "&amp;CHAR(34)&amp;SUBSTITUTE(CriteriTecnici!$F4296,CHAR(34),"'")&amp;CHAR(34)&amp;", "&amp;CHAR(34)&amp;"value"&amp;CHAR(34)&amp;": "&amp;SUBSTITUTE(TRIM(ROUND(IFERROR(CriteriTecnici!$N4296*1,IFERROR(NUMBERVALUE(CriteriTecnici!$N4296,".",","),IFERROR(NUMBERVALUE(CriteriTecnici!$N4296,",","."),0))),4)&amp;""),",",".")&amp;", "&amp;CHAR(34)&amp;"numerator"&amp;CHAR(34)&amp;": "&amp;SUBSTITUTE(TRIM(ROUND(IFERROR(CriteriTecnici!$K4296*1,IFERROR(NUMBERVALUE(CriteriTecnici!$K4296,".",","),IFERROR(NUMBERVALUE(CriteriTecnici!$K4296,",","."),0))),4)&amp;""),",",".")&amp;", "&amp;CHAR(34)&amp;"denominator"&amp;CHAR(34)&amp;": "&amp;SUBSTITUTE(TRIM(ROUND(IFERROR(CriteriTecnici!$L4296*1,IFERROR(NUMBERVALUE(CriteriTecnici!$L4296,".",","),IFERROR(NUMBERVALUE(CriteriTecnici!$L4296,",","."),0))),4)&amp;""),",",".")&amp;", "&amp;CHAR(34)&amp;"flag"&amp;CHAR(34)&amp;": "&amp;SUBSTITUTE(TRIM(ROUND(IFERROR(CriteriTecnici!$M4296*1,IFERROR(NUMBERVALUE(CriteriTecnici!$M4296,".",","),IFERROR(NUMBERVALUE(CriteriTecnici!$M4296,",","."),0))),4)&amp;""),",",".")&amp;", "&amp;CHAR(34)&amp;"rawScore"&amp;CHAR(34)&amp;": "&amp;SUBSTITUTE(TRIM(ROUND(IFERROR(CriteriTecnici!$O4296*1,IFERROR(NUMBERVALUE(CriteriTecnici!$O4296,".",","),IFERROR(NUMBERVALUE(CriteriTecnici!$O4296,",","."),0))),4)&amp;""),",",".")&amp;CHAR(125)&amp;IF(TRUE,",",""))</f>
        <v/>
      </c>
    </row>
    <row r="4517">
      <c r="A4517" s="38">
        <f>IF(CriteriTecnici!$A4297="","","    "&amp;CHAR(123)&amp;CHAR(34)&amp;"bidderId"&amp;CHAR(34)&amp;": "&amp;CHAR(34)&amp;SUBSTITUTE(CriteriTecnici!$A4297,CHAR(34),"'")&amp;CHAR(34)&amp;", "&amp;CHAR(34)&amp;"lotId"&amp;CHAR(34)&amp;": "&amp;CHAR(34)&amp;SUBSTITUTE(CriteriTecnici!$C4297,CHAR(34),"'")&amp;CHAR(34)&amp;", "&amp;CHAR(34)&amp;"criterionId"&amp;CHAR(34)&amp;": "&amp;CHAR(34)&amp;SUBSTITUTE(CriteriTecnici!$D4297,CHAR(34),"'")&amp;CHAR(34)&amp;", "&amp;CHAR(34)&amp;"kind"&amp;CHAR(34)&amp;": "&amp;CHAR(34)&amp;SUBSTITUTE(CriteriTecnici!$F4297,CHAR(34),"'")&amp;CHAR(34)&amp;", "&amp;CHAR(34)&amp;"value"&amp;CHAR(34)&amp;": "&amp;SUBSTITUTE(TRIM(ROUND(IFERROR(CriteriTecnici!$N4297*1,IFERROR(NUMBERVALUE(CriteriTecnici!$N4297,".",","),IFERROR(NUMBERVALUE(CriteriTecnici!$N4297,",","."),0))),4)&amp;""),",",".")&amp;", "&amp;CHAR(34)&amp;"numerator"&amp;CHAR(34)&amp;": "&amp;SUBSTITUTE(TRIM(ROUND(IFERROR(CriteriTecnici!$K4297*1,IFERROR(NUMBERVALUE(CriteriTecnici!$K4297,".",","),IFERROR(NUMBERVALUE(CriteriTecnici!$K4297,",","."),0))),4)&amp;""),",",".")&amp;", "&amp;CHAR(34)&amp;"denominator"&amp;CHAR(34)&amp;": "&amp;SUBSTITUTE(TRIM(ROUND(IFERROR(CriteriTecnici!$L4297*1,IFERROR(NUMBERVALUE(CriteriTecnici!$L4297,".",","),IFERROR(NUMBERVALUE(CriteriTecnici!$L4297,",","."),0))),4)&amp;""),",",".")&amp;", "&amp;CHAR(34)&amp;"flag"&amp;CHAR(34)&amp;": "&amp;SUBSTITUTE(TRIM(ROUND(IFERROR(CriteriTecnici!$M4297*1,IFERROR(NUMBERVALUE(CriteriTecnici!$M4297,".",","),IFERROR(NUMBERVALUE(CriteriTecnici!$M4297,",","."),0))),4)&amp;""),",",".")&amp;", "&amp;CHAR(34)&amp;"rawScore"&amp;CHAR(34)&amp;": "&amp;SUBSTITUTE(TRIM(ROUND(IFERROR(CriteriTecnici!$O4297*1,IFERROR(NUMBERVALUE(CriteriTecnici!$O4297,".",","),IFERROR(NUMBERVALUE(CriteriTecnici!$O4297,",","."),0))),4)&amp;""),",",".")&amp;CHAR(125)&amp;IF(TRUE,",",""))</f>
        <v/>
      </c>
    </row>
    <row r="4518">
      <c r="A4518" s="38">
        <f>IF(CriteriTecnici!$A4298="","","    "&amp;CHAR(123)&amp;CHAR(34)&amp;"bidderId"&amp;CHAR(34)&amp;": "&amp;CHAR(34)&amp;SUBSTITUTE(CriteriTecnici!$A4298,CHAR(34),"'")&amp;CHAR(34)&amp;", "&amp;CHAR(34)&amp;"lotId"&amp;CHAR(34)&amp;": "&amp;CHAR(34)&amp;SUBSTITUTE(CriteriTecnici!$C4298,CHAR(34),"'")&amp;CHAR(34)&amp;", "&amp;CHAR(34)&amp;"criterionId"&amp;CHAR(34)&amp;": "&amp;CHAR(34)&amp;SUBSTITUTE(CriteriTecnici!$D4298,CHAR(34),"'")&amp;CHAR(34)&amp;", "&amp;CHAR(34)&amp;"kind"&amp;CHAR(34)&amp;": "&amp;CHAR(34)&amp;SUBSTITUTE(CriteriTecnici!$F4298,CHAR(34),"'")&amp;CHAR(34)&amp;", "&amp;CHAR(34)&amp;"value"&amp;CHAR(34)&amp;": "&amp;SUBSTITUTE(TRIM(ROUND(IFERROR(CriteriTecnici!$N4298*1,IFERROR(NUMBERVALUE(CriteriTecnici!$N4298,".",","),IFERROR(NUMBERVALUE(CriteriTecnici!$N4298,",","."),0))),4)&amp;""),",",".")&amp;", "&amp;CHAR(34)&amp;"numerator"&amp;CHAR(34)&amp;": "&amp;SUBSTITUTE(TRIM(ROUND(IFERROR(CriteriTecnici!$K4298*1,IFERROR(NUMBERVALUE(CriteriTecnici!$K4298,".",","),IFERROR(NUMBERVALUE(CriteriTecnici!$K4298,",","."),0))),4)&amp;""),",",".")&amp;", "&amp;CHAR(34)&amp;"denominator"&amp;CHAR(34)&amp;": "&amp;SUBSTITUTE(TRIM(ROUND(IFERROR(CriteriTecnici!$L4298*1,IFERROR(NUMBERVALUE(CriteriTecnici!$L4298,".",","),IFERROR(NUMBERVALUE(CriteriTecnici!$L4298,",","."),0))),4)&amp;""),",",".")&amp;", "&amp;CHAR(34)&amp;"flag"&amp;CHAR(34)&amp;": "&amp;SUBSTITUTE(TRIM(ROUND(IFERROR(CriteriTecnici!$M4298*1,IFERROR(NUMBERVALUE(CriteriTecnici!$M4298,".",","),IFERROR(NUMBERVALUE(CriteriTecnici!$M4298,",","."),0))),4)&amp;""),",",".")&amp;", "&amp;CHAR(34)&amp;"rawScore"&amp;CHAR(34)&amp;": "&amp;SUBSTITUTE(TRIM(ROUND(IFERROR(CriteriTecnici!$O4298*1,IFERROR(NUMBERVALUE(CriteriTecnici!$O4298,".",","),IFERROR(NUMBERVALUE(CriteriTecnici!$O4298,",","."),0))),4)&amp;""),",",".")&amp;CHAR(125)&amp;IF(TRUE,",",""))</f>
        <v/>
      </c>
    </row>
    <row r="4519">
      <c r="A4519" s="38">
        <f>IF(CriteriTecnici!$A4299="","","    "&amp;CHAR(123)&amp;CHAR(34)&amp;"bidderId"&amp;CHAR(34)&amp;": "&amp;CHAR(34)&amp;SUBSTITUTE(CriteriTecnici!$A4299,CHAR(34),"'")&amp;CHAR(34)&amp;", "&amp;CHAR(34)&amp;"lotId"&amp;CHAR(34)&amp;": "&amp;CHAR(34)&amp;SUBSTITUTE(CriteriTecnici!$C4299,CHAR(34),"'")&amp;CHAR(34)&amp;", "&amp;CHAR(34)&amp;"criterionId"&amp;CHAR(34)&amp;": "&amp;CHAR(34)&amp;SUBSTITUTE(CriteriTecnici!$D4299,CHAR(34),"'")&amp;CHAR(34)&amp;", "&amp;CHAR(34)&amp;"kind"&amp;CHAR(34)&amp;": "&amp;CHAR(34)&amp;SUBSTITUTE(CriteriTecnici!$F4299,CHAR(34),"'")&amp;CHAR(34)&amp;", "&amp;CHAR(34)&amp;"value"&amp;CHAR(34)&amp;": "&amp;SUBSTITUTE(TRIM(ROUND(IFERROR(CriteriTecnici!$N4299*1,IFERROR(NUMBERVALUE(CriteriTecnici!$N4299,".",","),IFERROR(NUMBERVALUE(CriteriTecnici!$N4299,",","."),0))),4)&amp;""),",",".")&amp;", "&amp;CHAR(34)&amp;"numerator"&amp;CHAR(34)&amp;": "&amp;SUBSTITUTE(TRIM(ROUND(IFERROR(CriteriTecnici!$K4299*1,IFERROR(NUMBERVALUE(CriteriTecnici!$K4299,".",","),IFERROR(NUMBERVALUE(CriteriTecnici!$K4299,",","."),0))),4)&amp;""),",",".")&amp;", "&amp;CHAR(34)&amp;"denominator"&amp;CHAR(34)&amp;": "&amp;SUBSTITUTE(TRIM(ROUND(IFERROR(CriteriTecnici!$L4299*1,IFERROR(NUMBERVALUE(CriteriTecnici!$L4299,".",","),IFERROR(NUMBERVALUE(CriteriTecnici!$L4299,",","."),0))),4)&amp;""),",",".")&amp;", "&amp;CHAR(34)&amp;"flag"&amp;CHAR(34)&amp;": "&amp;SUBSTITUTE(TRIM(ROUND(IFERROR(CriteriTecnici!$M4299*1,IFERROR(NUMBERVALUE(CriteriTecnici!$M4299,".",","),IFERROR(NUMBERVALUE(CriteriTecnici!$M4299,",","."),0))),4)&amp;""),",",".")&amp;", "&amp;CHAR(34)&amp;"rawScore"&amp;CHAR(34)&amp;": "&amp;SUBSTITUTE(TRIM(ROUND(IFERROR(CriteriTecnici!$O4299*1,IFERROR(NUMBERVALUE(CriteriTecnici!$O4299,".",","),IFERROR(NUMBERVALUE(CriteriTecnici!$O4299,",","."),0))),4)&amp;""),",",".")&amp;CHAR(125)&amp;IF(TRUE,",",""))</f>
        <v/>
      </c>
    </row>
    <row r="4520">
      <c r="A4520" s="38">
        <f>IF(CriteriTecnici!$A4300="","","    "&amp;CHAR(123)&amp;CHAR(34)&amp;"bidderId"&amp;CHAR(34)&amp;": "&amp;CHAR(34)&amp;SUBSTITUTE(CriteriTecnici!$A4300,CHAR(34),"'")&amp;CHAR(34)&amp;", "&amp;CHAR(34)&amp;"lotId"&amp;CHAR(34)&amp;": "&amp;CHAR(34)&amp;SUBSTITUTE(CriteriTecnici!$C4300,CHAR(34),"'")&amp;CHAR(34)&amp;", "&amp;CHAR(34)&amp;"criterionId"&amp;CHAR(34)&amp;": "&amp;CHAR(34)&amp;SUBSTITUTE(CriteriTecnici!$D4300,CHAR(34),"'")&amp;CHAR(34)&amp;", "&amp;CHAR(34)&amp;"kind"&amp;CHAR(34)&amp;": "&amp;CHAR(34)&amp;SUBSTITUTE(CriteriTecnici!$F4300,CHAR(34),"'")&amp;CHAR(34)&amp;", "&amp;CHAR(34)&amp;"value"&amp;CHAR(34)&amp;": "&amp;SUBSTITUTE(TRIM(ROUND(IFERROR(CriteriTecnici!$N4300*1,IFERROR(NUMBERVALUE(CriteriTecnici!$N4300,".",","),IFERROR(NUMBERVALUE(CriteriTecnici!$N4300,",","."),0))),4)&amp;""),",",".")&amp;", "&amp;CHAR(34)&amp;"numerator"&amp;CHAR(34)&amp;": "&amp;SUBSTITUTE(TRIM(ROUND(IFERROR(CriteriTecnici!$K4300*1,IFERROR(NUMBERVALUE(CriteriTecnici!$K4300,".",","),IFERROR(NUMBERVALUE(CriteriTecnici!$K4300,",","."),0))),4)&amp;""),",",".")&amp;", "&amp;CHAR(34)&amp;"denominator"&amp;CHAR(34)&amp;": "&amp;SUBSTITUTE(TRIM(ROUND(IFERROR(CriteriTecnici!$L4300*1,IFERROR(NUMBERVALUE(CriteriTecnici!$L4300,".",","),IFERROR(NUMBERVALUE(CriteriTecnici!$L4300,",","."),0))),4)&amp;""),",",".")&amp;", "&amp;CHAR(34)&amp;"flag"&amp;CHAR(34)&amp;": "&amp;SUBSTITUTE(TRIM(ROUND(IFERROR(CriteriTecnici!$M4300*1,IFERROR(NUMBERVALUE(CriteriTecnici!$M4300,".",","),IFERROR(NUMBERVALUE(CriteriTecnici!$M4300,",","."),0))),4)&amp;""),",",".")&amp;", "&amp;CHAR(34)&amp;"rawScore"&amp;CHAR(34)&amp;": "&amp;SUBSTITUTE(TRIM(ROUND(IFERROR(CriteriTecnici!$O4300*1,IFERROR(NUMBERVALUE(CriteriTecnici!$O4300,".",","),IFERROR(NUMBERVALUE(CriteriTecnici!$O4300,",","."),0))),4)&amp;""),",",".")&amp;CHAR(125)&amp;IF(TRUE,",",""))</f>
        <v/>
      </c>
    </row>
    <row r="4521">
      <c r="A4521" s="38">
        <f>IF(CriteriTecnici!$A4301="","","    "&amp;CHAR(123)&amp;CHAR(34)&amp;"bidderId"&amp;CHAR(34)&amp;": "&amp;CHAR(34)&amp;SUBSTITUTE(CriteriTecnici!$A4301,CHAR(34),"'")&amp;CHAR(34)&amp;", "&amp;CHAR(34)&amp;"lotId"&amp;CHAR(34)&amp;": "&amp;CHAR(34)&amp;SUBSTITUTE(CriteriTecnici!$C4301,CHAR(34),"'")&amp;CHAR(34)&amp;", "&amp;CHAR(34)&amp;"criterionId"&amp;CHAR(34)&amp;": "&amp;CHAR(34)&amp;SUBSTITUTE(CriteriTecnici!$D4301,CHAR(34),"'")&amp;CHAR(34)&amp;", "&amp;CHAR(34)&amp;"kind"&amp;CHAR(34)&amp;": "&amp;CHAR(34)&amp;SUBSTITUTE(CriteriTecnici!$F4301,CHAR(34),"'")&amp;CHAR(34)&amp;", "&amp;CHAR(34)&amp;"value"&amp;CHAR(34)&amp;": "&amp;SUBSTITUTE(TRIM(ROUND(IFERROR(CriteriTecnici!$N4301*1,IFERROR(NUMBERVALUE(CriteriTecnici!$N4301,".",","),IFERROR(NUMBERVALUE(CriteriTecnici!$N4301,",","."),0))),4)&amp;""),",",".")&amp;", "&amp;CHAR(34)&amp;"numerator"&amp;CHAR(34)&amp;": "&amp;SUBSTITUTE(TRIM(ROUND(IFERROR(CriteriTecnici!$K4301*1,IFERROR(NUMBERVALUE(CriteriTecnici!$K4301,".",","),IFERROR(NUMBERVALUE(CriteriTecnici!$K4301,",","."),0))),4)&amp;""),",",".")&amp;", "&amp;CHAR(34)&amp;"denominator"&amp;CHAR(34)&amp;": "&amp;SUBSTITUTE(TRIM(ROUND(IFERROR(CriteriTecnici!$L4301*1,IFERROR(NUMBERVALUE(CriteriTecnici!$L4301,".",","),IFERROR(NUMBERVALUE(CriteriTecnici!$L4301,",","."),0))),4)&amp;""),",",".")&amp;", "&amp;CHAR(34)&amp;"flag"&amp;CHAR(34)&amp;": "&amp;SUBSTITUTE(TRIM(ROUND(IFERROR(CriteriTecnici!$M4301*1,IFERROR(NUMBERVALUE(CriteriTecnici!$M4301,".",","),IFERROR(NUMBERVALUE(CriteriTecnici!$M4301,",","."),0))),4)&amp;""),",",".")&amp;", "&amp;CHAR(34)&amp;"rawScore"&amp;CHAR(34)&amp;": "&amp;SUBSTITUTE(TRIM(ROUND(IFERROR(CriteriTecnici!$O4301*1,IFERROR(NUMBERVALUE(CriteriTecnici!$O4301,".",","),IFERROR(NUMBERVALUE(CriteriTecnici!$O4301,",","."),0))),4)&amp;""),",",".")&amp;CHAR(125)&amp;IF(TRUE,",",""))</f>
        <v/>
      </c>
    </row>
    <row r="4522">
      <c r="A4522" s="38">
        <f>IF(CriteriTecnici!$A4302="","","    "&amp;CHAR(123)&amp;CHAR(34)&amp;"bidderId"&amp;CHAR(34)&amp;": "&amp;CHAR(34)&amp;SUBSTITUTE(CriteriTecnici!$A4302,CHAR(34),"'")&amp;CHAR(34)&amp;", "&amp;CHAR(34)&amp;"lotId"&amp;CHAR(34)&amp;": "&amp;CHAR(34)&amp;SUBSTITUTE(CriteriTecnici!$C4302,CHAR(34),"'")&amp;CHAR(34)&amp;", "&amp;CHAR(34)&amp;"criterionId"&amp;CHAR(34)&amp;": "&amp;CHAR(34)&amp;SUBSTITUTE(CriteriTecnici!$D4302,CHAR(34),"'")&amp;CHAR(34)&amp;", "&amp;CHAR(34)&amp;"kind"&amp;CHAR(34)&amp;": "&amp;CHAR(34)&amp;SUBSTITUTE(CriteriTecnici!$F4302,CHAR(34),"'")&amp;CHAR(34)&amp;", "&amp;CHAR(34)&amp;"value"&amp;CHAR(34)&amp;": "&amp;SUBSTITUTE(TRIM(ROUND(IFERROR(CriteriTecnici!$N4302*1,IFERROR(NUMBERVALUE(CriteriTecnici!$N4302,".",","),IFERROR(NUMBERVALUE(CriteriTecnici!$N4302,",","."),0))),4)&amp;""),",",".")&amp;", "&amp;CHAR(34)&amp;"numerator"&amp;CHAR(34)&amp;": "&amp;SUBSTITUTE(TRIM(ROUND(IFERROR(CriteriTecnici!$K4302*1,IFERROR(NUMBERVALUE(CriteriTecnici!$K4302,".",","),IFERROR(NUMBERVALUE(CriteriTecnici!$K4302,",","."),0))),4)&amp;""),",",".")&amp;", "&amp;CHAR(34)&amp;"denominator"&amp;CHAR(34)&amp;": "&amp;SUBSTITUTE(TRIM(ROUND(IFERROR(CriteriTecnici!$L4302*1,IFERROR(NUMBERVALUE(CriteriTecnici!$L4302,".",","),IFERROR(NUMBERVALUE(CriteriTecnici!$L4302,",","."),0))),4)&amp;""),",",".")&amp;", "&amp;CHAR(34)&amp;"flag"&amp;CHAR(34)&amp;": "&amp;SUBSTITUTE(TRIM(ROUND(IFERROR(CriteriTecnici!$M4302*1,IFERROR(NUMBERVALUE(CriteriTecnici!$M4302,".",","),IFERROR(NUMBERVALUE(CriteriTecnici!$M4302,",","."),0))),4)&amp;""),",",".")&amp;", "&amp;CHAR(34)&amp;"rawScore"&amp;CHAR(34)&amp;": "&amp;SUBSTITUTE(TRIM(ROUND(IFERROR(CriteriTecnici!$O4302*1,IFERROR(NUMBERVALUE(CriteriTecnici!$O4302,".",","),IFERROR(NUMBERVALUE(CriteriTecnici!$O4302,",","."),0))),4)&amp;""),",",".")&amp;CHAR(125)&amp;IF(TRUE,",",""))</f>
        <v/>
      </c>
    </row>
    <row r="4523">
      <c r="A4523" s="38">
        <f>IF(CriteriTecnici!$A4303="","","    "&amp;CHAR(123)&amp;CHAR(34)&amp;"bidderId"&amp;CHAR(34)&amp;": "&amp;CHAR(34)&amp;SUBSTITUTE(CriteriTecnici!$A4303,CHAR(34),"'")&amp;CHAR(34)&amp;", "&amp;CHAR(34)&amp;"lotId"&amp;CHAR(34)&amp;": "&amp;CHAR(34)&amp;SUBSTITUTE(CriteriTecnici!$C4303,CHAR(34),"'")&amp;CHAR(34)&amp;", "&amp;CHAR(34)&amp;"criterionId"&amp;CHAR(34)&amp;": "&amp;CHAR(34)&amp;SUBSTITUTE(CriteriTecnici!$D4303,CHAR(34),"'")&amp;CHAR(34)&amp;", "&amp;CHAR(34)&amp;"kind"&amp;CHAR(34)&amp;": "&amp;CHAR(34)&amp;SUBSTITUTE(CriteriTecnici!$F4303,CHAR(34),"'")&amp;CHAR(34)&amp;", "&amp;CHAR(34)&amp;"value"&amp;CHAR(34)&amp;": "&amp;SUBSTITUTE(TRIM(ROUND(IFERROR(CriteriTecnici!$N4303*1,IFERROR(NUMBERVALUE(CriteriTecnici!$N4303,".",","),IFERROR(NUMBERVALUE(CriteriTecnici!$N4303,",","."),0))),4)&amp;""),",",".")&amp;", "&amp;CHAR(34)&amp;"numerator"&amp;CHAR(34)&amp;": "&amp;SUBSTITUTE(TRIM(ROUND(IFERROR(CriteriTecnici!$K4303*1,IFERROR(NUMBERVALUE(CriteriTecnici!$K4303,".",","),IFERROR(NUMBERVALUE(CriteriTecnici!$K4303,",","."),0))),4)&amp;""),",",".")&amp;", "&amp;CHAR(34)&amp;"denominator"&amp;CHAR(34)&amp;": "&amp;SUBSTITUTE(TRIM(ROUND(IFERROR(CriteriTecnici!$L4303*1,IFERROR(NUMBERVALUE(CriteriTecnici!$L4303,".",","),IFERROR(NUMBERVALUE(CriteriTecnici!$L4303,",","."),0))),4)&amp;""),",",".")&amp;", "&amp;CHAR(34)&amp;"flag"&amp;CHAR(34)&amp;": "&amp;SUBSTITUTE(TRIM(ROUND(IFERROR(CriteriTecnici!$M4303*1,IFERROR(NUMBERVALUE(CriteriTecnici!$M4303,".",","),IFERROR(NUMBERVALUE(CriteriTecnici!$M4303,",","."),0))),4)&amp;""),",",".")&amp;", "&amp;CHAR(34)&amp;"rawScore"&amp;CHAR(34)&amp;": "&amp;SUBSTITUTE(TRIM(ROUND(IFERROR(CriteriTecnici!$O4303*1,IFERROR(NUMBERVALUE(CriteriTecnici!$O4303,".",","),IFERROR(NUMBERVALUE(CriteriTecnici!$O4303,",","."),0))),4)&amp;""),",",".")&amp;CHAR(125)&amp;IF(TRUE,",",""))</f>
        <v/>
      </c>
    </row>
    <row r="4524">
      <c r="A4524" s="38">
        <f>IF(CriteriTecnici!$A4304="","","    "&amp;CHAR(123)&amp;CHAR(34)&amp;"bidderId"&amp;CHAR(34)&amp;": "&amp;CHAR(34)&amp;SUBSTITUTE(CriteriTecnici!$A4304,CHAR(34),"'")&amp;CHAR(34)&amp;", "&amp;CHAR(34)&amp;"lotId"&amp;CHAR(34)&amp;": "&amp;CHAR(34)&amp;SUBSTITUTE(CriteriTecnici!$C4304,CHAR(34),"'")&amp;CHAR(34)&amp;", "&amp;CHAR(34)&amp;"criterionId"&amp;CHAR(34)&amp;": "&amp;CHAR(34)&amp;SUBSTITUTE(CriteriTecnici!$D4304,CHAR(34),"'")&amp;CHAR(34)&amp;", "&amp;CHAR(34)&amp;"kind"&amp;CHAR(34)&amp;": "&amp;CHAR(34)&amp;SUBSTITUTE(CriteriTecnici!$F4304,CHAR(34),"'")&amp;CHAR(34)&amp;", "&amp;CHAR(34)&amp;"value"&amp;CHAR(34)&amp;": "&amp;SUBSTITUTE(TRIM(ROUND(IFERROR(CriteriTecnici!$N4304*1,IFERROR(NUMBERVALUE(CriteriTecnici!$N4304,".",","),IFERROR(NUMBERVALUE(CriteriTecnici!$N4304,",","."),0))),4)&amp;""),",",".")&amp;", "&amp;CHAR(34)&amp;"numerator"&amp;CHAR(34)&amp;": "&amp;SUBSTITUTE(TRIM(ROUND(IFERROR(CriteriTecnici!$K4304*1,IFERROR(NUMBERVALUE(CriteriTecnici!$K4304,".",","),IFERROR(NUMBERVALUE(CriteriTecnici!$K4304,",","."),0))),4)&amp;""),",",".")&amp;", "&amp;CHAR(34)&amp;"denominator"&amp;CHAR(34)&amp;": "&amp;SUBSTITUTE(TRIM(ROUND(IFERROR(CriteriTecnici!$L4304*1,IFERROR(NUMBERVALUE(CriteriTecnici!$L4304,".",","),IFERROR(NUMBERVALUE(CriteriTecnici!$L4304,",","."),0))),4)&amp;""),",",".")&amp;", "&amp;CHAR(34)&amp;"flag"&amp;CHAR(34)&amp;": "&amp;SUBSTITUTE(TRIM(ROUND(IFERROR(CriteriTecnici!$M4304*1,IFERROR(NUMBERVALUE(CriteriTecnici!$M4304,".",","),IFERROR(NUMBERVALUE(CriteriTecnici!$M4304,",","."),0))),4)&amp;""),",",".")&amp;", "&amp;CHAR(34)&amp;"rawScore"&amp;CHAR(34)&amp;": "&amp;SUBSTITUTE(TRIM(ROUND(IFERROR(CriteriTecnici!$O4304*1,IFERROR(NUMBERVALUE(CriteriTecnici!$O4304,".",","),IFERROR(NUMBERVALUE(CriteriTecnici!$O4304,",","."),0))),4)&amp;""),",",".")&amp;CHAR(125)&amp;IF(TRUE,",",""))</f>
        <v/>
      </c>
    </row>
    <row r="4525">
      <c r="A4525" s="38">
        <f>IF(CriteriTecnici!$A4305="","","    "&amp;CHAR(123)&amp;CHAR(34)&amp;"bidderId"&amp;CHAR(34)&amp;": "&amp;CHAR(34)&amp;SUBSTITUTE(CriteriTecnici!$A4305,CHAR(34),"'")&amp;CHAR(34)&amp;", "&amp;CHAR(34)&amp;"lotId"&amp;CHAR(34)&amp;": "&amp;CHAR(34)&amp;SUBSTITUTE(CriteriTecnici!$C4305,CHAR(34),"'")&amp;CHAR(34)&amp;", "&amp;CHAR(34)&amp;"criterionId"&amp;CHAR(34)&amp;": "&amp;CHAR(34)&amp;SUBSTITUTE(CriteriTecnici!$D4305,CHAR(34),"'")&amp;CHAR(34)&amp;", "&amp;CHAR(34)&amp;"kind"&amp;CHAR(34)&amp;": "&amp;CHAR(34)&amp;SUBSTITUTE(CriteriTecnici!$F4305,CHAR(34),"'")&amp;CHAR(34)&amp;", "&amp;CHAR(34)&amp;"value"&amp;CHAR(34)&amp;": "&amp;SUBSTITUTE(TRIM(ROUND(IFERROR(CriteriTecnici!$N4305*1,IFERROR(NUMBERVALUE(CriteriTecnici!$N4305,".",","),IFERROR(NUMBERVALUE(CriteriTecnici!$N4305,",","."),0))),4)&amp;""),",",".")&amp;", "&amp;CHAR(34)&amp;"numerator"&amp;CHAR(34)&amp;": "&amp;SUBSTITUTE(TRIM(ROUND(IFERROR(CriteriTecnici!$K4305*1,IFERROR(NUMBERVALUE(CriteriTecnici!$K4305,".",","),IFERROR(NUMBERVALUE(CriteriTecnici!$K4305,",","."),0))),4)&amp;""),",",".")&amp;", "&amp;CHAR(34)&amp;"denominator"&amp;CHAR(34)&amp;": "&amp;SUBSTITUTE(TRIM(ROUND(IFERROR(CriteriTecnici!$L4305*1,IFERROR(NUMBERVALUE(CriteriTecnici!$L4305,".",","),IFERROR(NUMBERVALUE(CriteriTecnici!$L4305,",","."),0))),4)&amp;""),",",".")&amp;", "&amp;CHAR(34)&amp;"flag"&amp;CHAR(34)&amp;": "&amp;SUBSTITUTE(TRIM(ROUND(IFERROR(CriteriTecnici!$M4305*1,IFERROR(NUMBERVALUE(CriteriTecnici!$M4305,".",","),IFERROR(NUMBERVALUE(CriteriTecnici!$M4305,",","."),0))),4)&amp;""),",",".")&amp;", "&amp;CHAR(34)&amp;"rawScore"&amp;CHAR(34)&amp;": "&amp;SUBSTITUTE(TRIM(ROUND(IFERROR(CriteriTecnici!$O4305*1,IFERROR(NUMBERVALUE(CriteriTecnici!$O4305,".",","),IFERROR(NUMBERVALUE(CriteriTecnici!$O4305,",","."),0))),4)&amp;""),",",".")&amp;CHAR(125)&amp;IF(TRUE,",",""))</f>
        <v/>
      </c>
    </row>
    <row r="4526">
      <c r="A4526" s="38">
        <f>IF(CriteriTecnici!$A4306="","","    "&amp;CHAR(123)&amp;CHAR(34)&amp;"bidderId"&amp;CHAR(34)&amp;": "&amp;CHAR(34)&amp;SUBSTITUTE(CriteriTecnici!$A4306,CHAR(34),"'")&amp;CHAR(34)&amp;", "&amp;CHAR(34)&amp;"lotId"&amp;CHAR(34)&amp;": "&amp;CHAR(34)&amp;SUBSTITUTE(CriteriTecnici!$C4306,CHAR(34),"'")&amp;CHAR(34)&amp;", "&amp;CHAR(34)&amp;"criterionId"&amp;CHAR(34)&amp;": "&amp;CHAR(34)&amp;SUBSTITUTE(CriteriTecnici!$D4306,CHAR(34),"'")&amp;CHAR(34)&amp;", "&amp;CHAR(34)&amp;"kind"&amp;CHAR(34)&amp;": "&amp;CHAR(34)&amp;SUBSTITUTE(CriteriTecnici!$F4306,CHAR(34),"'")&amp;CHAR(34)&amp;", "&amp;CHAR(34)&amp;"value"&amp;CHAR(34)&amp;": "&amp;SUBSTITUTE(TRIM(ROUND(IFERROR(CriteriTecnici!$N4306*1,IFERROR(NUMBERVALUE(CriteriTecnici!$N4306,".",","),IFERROR(NUMBERVALUE(CriteriTecnici!$N4306,",","."),0))),4)&amp;""),",",".")&amp;", "&amp;CHAR(34)&amp;"numerator"&amp;CHAR(34)&amp;": "&amp;SUBSTITUTE(TRIM(ROUND(IFERROR(CriteriTecnici!$K4306*1,IFERROR(NUMBERVALUE(CriteriTecnici!$K4306,".",","),IFERROR(NUMBERVALUE(CriteriTecnici!$K4306,",","."),0))),4)&amp;""),",",".")&amp;", "&amp;CHAR(34)&amp;"denominator"&amp;CHAR(34)&amp;": "&amp;SUBSTITUTE(TRIM(ROUND(IFERROR(CriteriTecnici!$L4306*1,IFERROR(NUMBERVALUE(CriteriTecnici!$L4306,".",","),IFERROR(NUMBERVALUE(CriteriTecnici!$L4306,",","."),0))),4)&amp;""),",",".")&amp;", "&amp;CHAR(34)&amp;"flag"&amp;CHAR(34)&amp;": "&amp;SUBSTITUTE(TRIM(ROUND(IFERROR(CriteriTecnici!$M4306*1,IFERROR(NUMBERVALUE(CriteriTecnici!$M4306,".",","),IFERROR(NUMBERVALUE(CriteriTecnici!$M4306,",","."),0))),4)&amp;""),",",".")&amp;", "&amp;CHAR(34)&amp;"rawScore"&amp;CHAR(34)&amp;": "&amp;SUBSTITUTE(TRIM(ROUND(IFERROR(CriteriTecnici!$O4306*1,IFERROR(NUMBERVALUE(CriteriTecnici!$O4306,".",","),IFERROR(NUMBERVALUE(CriteriTecnici!$O4306,",","."),0))),4)&amp;""),",",".")&amp;CHAR(125)&amp;IF(TRUE,",",""))</f>
        <v/>
      </c>
    </row>
    <row r="4527">
      <c r="A4527" s="38">
        <f>IF(CriteriTecnici!$A4307="","","    "&amp;CHAR(123)&amp;CHAR(34)&amp;"bidderId"&amp;CHAR(34)&amp;": "&amp;CHAR(34)&amp;SUBSTITUTE(CriteriTecnici!$A4307,CHAR(34),"'")&amp;CHAR(34)&amp;", "&amp;CHAR(34)&amp;"lotId"&amp;CHAR(34)&amp;": "&amp;CHAR(34)&amp;SUBSTITUTE(CriteriTecnici!$C4307,CHAR(34),"'")&amp;CHAR(34)&amp;", "&amp;CHAR(34)&amp;"criterionId"&amp;CHAR(34)&amp;": "&amp;CHAR(34)&amp;SUBSTITUTE(CriteriTecnici!$D4307,CHAR(34),"'")&amp;CHAR(34)&amp;", "&amp;CHAR(34)&amp;"kind"&amp;CHAR(34)&amp;": "&amp;CHAR(34)&amp;SUBSTITUTE(CriteriTecnici!$F4307,CHAR(34),"'")&amp;CHAR(34)&amp;", "&amp;CHAR(34)&amp;"value"&amp;CHAR(34)&amp;": "&amp;SUBSTITUTE(TRIM(ROUND(IFERROR(CriteriTecnici!$N4307*1,IFERROR(NUMBERVALUE(CriteriTecnici!$N4307,".",","),IFERROR(NUMBERVALUE(CriteriTecnici!$N4307,",","."),0))),4)&amp;""),",",".")&amp;", "&amp;CHAR(34)&amp;"numerator"&amp;CHAR(34)&amp;": "&amp;SUBSTITUTE(TRIM(ROUND(IFERROR(CriteriTecnici!$K4307*1,IFERROR(NUMBERVALUE(CriteriTecnici!$K4307,".",","),IFERROR(NUMBERVALUE(CriteriTecnici!$K4307,",","."),0))),4)&amp;""),",",".")&amp;", "&amp;CHAR(34)&amp;"denominator"&amp;CHAR(34)&amp;": "&amp;SUBSTITUTE(TRIM(ROUND(IFERROR(CriteriTecnici!$L4307*1,IFERROR(NUMBERVALUE(CriteriTecnici!$L4307,".",","),IFERROR(NUMBERVALUE(CriteriTecnici!$L4307,",","."),0))),4)&amp;""),",",".")&amp;", "&amp;CHAR(34)&amp;"flag"&amp;CHAR(34)&amp;": "&amp;SUBSTITUTE(TRIM(ROUND(IFERROR(CriteriTecnici!$M4307*1,IFERROR(NUMBERVALUE(CriteriTecnici!$M4307,".",","),IFERROR(NUMBERVALUE(CriteriTecnici!$M4307,",","."),0))),4)&amp;""),",",".")&amp;", "&amp;CHAR(34)&amp;"rawScore"&amp;CHAR(34)&amp;": "&amp;SUBSTITUTE(TRIM(ROUND(IFERROR(CriteriTecnici!$O4307*1,IFERROR(NUMBERVALUE(CriteriTecnici!$O4307,".",","),IFERROR(NUMBERVALUE(CriteriTecnici!$O4307,",","."),0))),4)&amp;""),",",".")&amp;CHAR(125)&amp;IF(TRUE,",",""))</f>
        <v/>
      </c>
    </row>
    <row r="4528">
      <c r="A4528" s="38">
        <f>IF(CriteriTecnici!$A4308="","","    "&amp;CHAR(123)&amp;CHAR(34)&amp;"bidderId"&amp;CHAR(34)&amp;": "&amp;CHAR(34)&amp;SUBSTITUTE(CriteriTecnici!$A4308,CHAR(34),"'")&amp;CHAR(34)&amp;", "&amp;CHAR(34)&amp;"lotId"&amp;CHAR(34)&amp;": "&amp;CHAR(34)&amp;SUBSTITUTE(CriteriTecnici!$C4308,CHAR(34),"'")&amp;CHAR(34)&amp;", "&amp;CHAR(34)&amp;"criterionId"&amp;CHAR(34)&amp;": "&amp;CHAR(34)&amp;SUBSTITUTE(CriteriTecnici!$D4308,CHAR(34),"'")&amp;CHAR(34)&amp;", "&amp;CHAR(34)&amp;"kind"&amp;CHAR(34)&amp;": "&amp;CHAR(34)&amp;SUBSTITUTE(CriteriTecnici!$F4308,CHAR(34),"'")&amp;CHAR(34)&amp;", "&amp;CHAR(34)&amp;"value"&amp;CHAR(34)&amp;": "&amp;SUBSTITUTE(TRIM(ROUND(IFERROR(CriteriTecnici!$N4308*1,IFERROR(NUMBERVALUE(CriteriTecnici!$N4308,".",","),IFERROR(NUMBERVALUE(CriteriTecnici!$N4308,",","."),0))),4)&amp;""),",",".")&amp;", "&amp;CHAR(34)&amp;"numerator"&amp;CHAR(34)&amp;": "&amp;SUBSTITUTE(TRIM(ROUND(IFERROR(CriteriTecnici!$K4308*1,IFERROR(NUMBERVALUE(CriteriTecnici!$K4308,".",","),IFERROR(NUMBERVALUE(CriteriTecnici!$K4308,",","."),0))),4)&amp;""),",",".")&amp;", "&amp;CHAR(34)&amp;"denominator"&amp;CHAR(34)&amp;": "&amp;SUBSTITUTE(TRIM(ROUND(IFERROR(CriteriTecnici!$L4308*1,IFERROR(NUMBERVALUE(CriteriTecnici!$L4308,".",","),IFERROR(NUMBERVALUE(CriteriTecnici!$L4308,",","."),0))),4)&amp;""),",",".")&amp;", "&amp;CHAR(34)&amp;"flag"&amp;CHAR(34)&amp;": "&amp;SUBSTITUTE(TRIM(ROUND(IFERROR(CriteriTecnici!$M4308*1,IFERROR(NUMBERVALUE(CriteriTecnici!$M4308,".",","),IFERROR(NUMBERVALUE(CriteriTecnici!$M4308,",","."),0))),4)&amp;""),",",".")&amp;", "&amp;CHAR(34)&amp;"rawScore"&amp;CHAR(34)&amp;": "&amp;SUBSTITUTE(TRIM(ROUND(IFERROR(CriteriTecnici!$O4308*1,IFERROR(NUMBERVALUE(CriteriTecnici!$O4308,".",","),IFERROR(NUMBERVALUE(CriteriTecnici!$O4308,",","."),0))),4)&amp;""),",",".")&amp;CHAR(125)&amp;IF(TRUE,",",""))</f>
        <v/>
      </c>
    </row>
    <row r="4529">
      <c r="A4529" s="38">
        <f>IF(CriteriTecnici!$A4309="","","    "&amp;CHAR(123)&amp;CHAR(34)&amp;"bidderId"&amp;CHAR(34)&amp;": "&amp;CHAR(34)&amp;SUBSTITUTE(CriteriTecnici!$A4309,CHAR(34),"'")&amp;CHAR(34)&amp;", "&amp;CHAR(34)&amp;"lotId"&amp;CHAR(34)&amp;": "&amp;CHAR(34)&amp;SUBSTITUTE(CriteriTecnici!$C4309,CHAR(34),"'")&amp;CHAR(34)&amp;", "&amp;CHAR(34)&amp;"criterionId"&amp;CHAR(34)&amp;": "&amp;CHAR(34)&amp;SUBSTITUTE(CriteriTecnici!$D4309,CHAR(34),"'")&amp;CHAR(34)&amp;", "&amp;CHAR(34)&amp;"kind"&amp;CHAR(34)&amp;": "&amp;CHAR(34)&amp;SUBSTITUTE(CriteriTecnici!$F4309,CHAR(34),"'")&amp;CHAR(34)&amp;", "&amp;CHAR(34)&amp;"value"&amp;CHAR(34)&amp;": "&amp;SUBSTITUTE(TRIM(ROUND(IFERROR(CriteriTecnici!$N4309*1,IFERROR(NUMBERVALUE(CriteriTecnici!$N4309,".",","),IFERROR(NUMBERVALUE(CriteriTecnici!$N4309,",","."),0))),4)&amp;""),",",".")&amp;", "&amp;CHAR(34)&amp;"numerator"&amp;CHAR(34)&amp;": "&amp;SUBSTITUTE(TRIM(ROUND(IFERROR(CriteriTecnici!$K4309*1,IFERROR(NUMBERVALUE(CriteriTecnici!$K4309,".",","),IFERROR(NUMBERVALUE(CriteriTecnici!$K4309,",","."),0))),4)&amp;""),",",".")&amp;", "&amp;CHAR(34)&amp;"denominator"&amp;CHAR(34)&amp;": "&amp;SUBSTITUTE(TRIM(ROUND(IFERROR(CriteriTecnici!$L4309*1,IFERROR(NUMBERVALUE(CriteriTecnici!$L4309,".",","),IFERROR(NUMBERVALUE(CriteriTecnici!$L4309,",","."),0))),4)&amp;""),",",".")&amp;", "&amp;CHAR(34)&amp;"flag"&amp;CHAR(34)&amp;": "&amp;SUBSTITUTE(TRIM(ROUND(IFERROR(CriteriTecnici!$M4309*1,IFERROR(NUMBERVALUE(CriteriTecnici!$M4309,".",","),IFERROR(NUMBERVALUE(CriteriTecnici!$M4309,",","."),0))),4)&amp;""),",",".")&amp;", "&amp;CHAR(34)&amp;"rawScore"&amp;CHAR(34)&amp;": "&amp;SUBSTITUTE(TRIM(ROUND(IFERROR(CriteriTecnici!$O4309*1,IFERROR(NUMBERVALUE(CriteriTecnici!$O4309,".",","),IFERROR(NUMBERVALUE(CriteriTecnici!$O4309,",","."),0))),4)&amp;""),",",".")&amp;CHAR(125)&amp;IF(TRUE,",",""))</f>
        <v/>
      </c>
    </row>
    <row r="4530">
      <c r="A4530" s="38">
        <f>IF(CriteriTecnici!$A4310="","","    "&amp;CHAR(123)&amp;CHAR(34)&amp;"bidderId"&amp;CHAR(34)&amp;": "&amp;CHAR(34)&amp;SUBSTITUTE(CriteriTecnici!$A4310,CHAR(34),"'")&amp;CHAR(34)&amp;", "&amp;CHAR(34)&amp;"lotId"&amp;CHAR(34)&amp;": "&amp;CHAR(34)&amp;SUBSTITUTE(CriteriTecnici!$C4310,CHAR(34),"'")&amp;CHAR(34)&amp;", "&amp;CHAR(34)&amp;"criterionId"&amp;CHAR(34)&amp;": "&amp;CHAR(34)&amp;SUBSTITUTE(CriteriTecnici!$D4310,CHAR(34),"'")&amp;CHAR(34)&amp;", "&amp;CHAR(34)&amp;"kind"&amp;CHAR(34)&amp;": "&amp;CHAR(34)&amp;SUBSTITUTE(CriteriTecnici!$F4310,CHAR(34),"'")&amp;CHAR(34)&amp;", "&amp;CHAR(34)&amp;"value"&amp;CHAR(34)&amp;": "&amp;SUBSTITUTE(TRIM(ROUND(IFERROR(CriteriTecnici!$N4310*1,IFERROR(NUMBERVALUE(CriteriTecnici!$N4310,".",","),IFERROR(NUMBERVALUE(CriteriTecnici!$N4310,",","."),0))),4)&amp;""),",",".")&amp;", "&amp;CHAR(34)&amp;"numerator"&amp;CHAR(34)&amp;": "&amp;SUBSTITUTE(TRIM(ROUND(IFERROR(CriteriTecnici!$K4310*1,IFERROR(NUMBERVALUE(CriteriTecnici!$K4310,".",","),IFERROR(NUMBERVALUE(CriteriTecnici!$K4310,",","."),0))),4)&amp;""),",",".")&amp;", "&amp;CHAR(34)&amp;"denominator"&amp;CHAR(34)&amp;": "&amp;SUBSTITUTE(TRIM(ROUND(IFERROR(CriteriTecnici!$L4310*1,IFERROR(NUMBERVALUE(CriteriTecnici!$L4310,".",","),IFERROR(NUMBERVALUE(CriteriTecnici!$L4310,",","."),0))),4)&amp;""),",",".")&amp;", "&amp;CHAR(34)&amp;"flag"&amp;CHAR(34)&amp;": "&amp;SUBSTITUTE(TRIM(ROUND(IFERROR(CriteriTecnici!$M4310*1,IFERROR(NUMBERVALUE(CriteriTecnici!$M4310,".",","),IFERROR(NUMBERVALUE(CriteriTecnici!$M4310,",","."),0))),4)&amp;""),",",".")&amp;", "&amp;CHAR(34)&amp;"rawScore"&amp;CHAR(34)&amp;": "&amp;SUBSTITUTE(TRIM(ROUND(IFERROR(CriteriTecnici!$O4310*1,IFERROR(NUMBERVALUE(CriteriTecnici!$O4310,".",","),IFERROR(NUMBERVALUE(CriteriTecnici!$O4310,",","."),0))),4)&amp;""),",",".")&amp;CHAR(125)&amp;IF(TRUE,",",""))</f>
        <v/>
      </c>
    </row>
    <row r="4531">
      <c r="A4531" s="38">
        <f>IF(CriteriTecnici!$A4311="","","    "&amp;CHAR(123)&amp;CHAR(34)&amp;"bidderId"&amp;CHAR(34)&amp;": "&amp;CHAR(34)&amp;SUBSTITUTE(CriteriTecnici!$A4311,CHAR(34),"'")&amp;CHAR(34)&amp;", "&amp;CHAR(34)&amp;"lotId"&amp;CHAR(34)&amp;": "&amp;CHAR(34)&amp;SUBSTITUTE(CriteriTecnici!$C4311,CHAR(34),"'")&amp;CHAR(34)&amp;", "&amp;CHAR(34)&amp;"criterionId"&amp;CHAR(34)&amp;": "&amp;CHAR(34)&amp;SUBSTITUTE(CriteriTecnici!$D4311,CHAR(34),"'")&amp;CHAR(34)&amp;", "&amp;CHAR(34)&amp;"kind"&amp;CHAR(34)&amp;": "&amp;CHAR(34)&amp;SUBSTITUTE(CriteriTecnici!$F4311,CHAR(34),"'")&amp;CHAR(34)&amp;", "&amp;CHAR(34)&amp;"value"&amp;CHAR(34)&amp;": "&amp;SUBSTITUTE(TRIM(ROUND(IFERROR(CriteriTecnici!$N4311*1,IFERROR(NUMBERVALUE(CriteriTecnici!$N4311,".",","),IFERROR(NUMBERVALUE(CriteriTecnici!$N4311,",","."),0))),4)&amp;""),",",".")&amp;", "&amp;CHAR(34)&amp;"numerator"&amp;CHAR(34)&amp;": "&amp;SUBSTITUTE(TRIM(ROUND(IFERROR(CriteriTecnici!$K4311*1,IFERROR(NUMBERVALUE(CriteriTecnici!$K4311,".",","),IFERROR(NUMBERVALUE(CriteriTecnici!$K4311,",","."),0))),4)&amp;""),",",".")&amp;", "&amp;CHAR(34)&amp;"denominator"&amp;CHAR(34)&amp;": "&amp;SUBSTITUTE(TRIM(ROUND(IFERROR(CriteriTecnici!$L4311*1,IFERROR(NUMBERVALUE(CriteriTecnici!$L4311,".",","),IFERROR(NUMBERVALUE(CriteriTecnici!$L4311,",","."),0))),4)&amp;""),",",".")&amp;", "&amp;CHAR(34)&amp;"flag"&amp;CHAR(34)&amp;": "&amp;SUBSTITUTE(TRIM(ROUND(IFERROR(CriteriTecnici!$M4311*1,IFERROR(NUMBERVALUE(CriteriTecnici!$M4311,".",","),IFERROR(NUMBERVALUE(CriteriTecnici!$M4311,",","."),0))),4)&amp;""),",",".")&amp;", "&amp;CHAR(34)&amp;"rawScore"&amp;CHAR(34)&amp;": "&amp;SUBSTITUTE(TRIM(ROUND(IFERROR(CriteriTecnici!$O4311*1,IFERROR(NUMBERVALUE(CriteriTecnici!$O4311,".",","),IFERROR(NUMBERVALUE(CriteriTecnici!$O4311,",","."),0))),4)&amp;""),",",".")&amp;CHAR(125)&amp;IF(TRUE,",",""))</f>
        <v/>
      </c>
    </row>
    <row r="4532">
      <c r="A4532" s="38">
        <f>IF(CriteriTecnici!$A4312="","","    "&amp;CHAR(123)&amp;CHAR(34)&amp;"bidderId"&amp;CHAR(34)&amp;": "&amp;CHAR(34)&amp;SUBSTITUTE(CriteriTecnici!$A4312,CHAR(34),"'")&amp;CHAR(34)&amp;", "&amp;CHAR(34)&amp;"lotId"&amp;CHAR(34)&amp;": "&amp;CHAR(34)&amp;SUBSTITUTE(CriteriTecnici!$C4312,CHAR(34),"'")&amp;CHAR(34)&amp;", "&amp;CHAR(34)&amp;"criterionId"&amp;CHAR(34)&amp;": "&amp;CHAR(34)&amp;SUBSTITUTE(CriteriTecnici!$D4312,CHAR(34),"'")&amp;CHAR(34)&amp;", "&amp;CHAR(34)&amp;"kind"&amp;CHAR(34)&amp;": "&amp;CHAR(34)&amp;SUBSTITUTE(CriteriTecnici!$F4312,CHAR(34),"'")&amp;CHAR(34)&amp;", "&amp;CHAR(34)&amp;"value"&amp;CHAR(34)&amp;": "&amp;SUBSTITUTE(TRIM(ROUND(IFERROR(CriteriTecnici!$N4312*1,IFERROR(NUMBERVALUE(CriteriTecnici!$N4312,".",","),IFERROR(NUMBERVALUE(CriteriTecnici!$N4312,",","."),0))),4)&amp;""),",",".")&amp;", "&amp;CHAR(34)&amp;"numerator"&amp;CHAR(34)&amp;": "&amp;SUBSTITUTE(TRIM(ROUND(IFERROR(CriteriTecnici!$K4312*1,IFERROR(NUMBERVALUE(CriteriTecnici!$K4312,".",","),IFERROR(NUMBERVALUE(CriteriTecnici!$K4312,",","."),0))),4)&amp;""),",",".")&amp;", "&amp;CHAR(34)&amp;"denominator"&amp;CHAR(34)&amp;": "&amp;SUBSTITUTE(TRIM(ROUND(IFERROR(CriteriTecnici!$L4312*1,IFERROR(NUMBERVALUE(CriteriTecnici!$L4312,".",","),IFERROR(NUMBERVALUE(CriteriTecnici!$L4312,",","."),0))),4)&amp;""),",",".")&amp;", "&amp;CHAR(34)&amp;"flag"&amp;CHAR(34)&amp;": "&amp;SUBSTITUTE(TRIM(ROUND(IFERROR(CriteriTecnici!$M4312*1,IFERROR(NUMBERVALUE(CriteriTecnici!$M4312,".",","),IFERROR(NUMBERVALUE(CriteriTecnici!$M4312,",","."),0))),4)&amp;""),",",".")&amp;", "&amp;CHAR(34)&amp;"rawScore"&amp;CHAR(34)&amp;": "&amp;SUBSTITUTE(TRIM(ROUND(IFERROR(CriteriTecnici!$O4312*1,IFERROR(NUMBERVALUE(CriteriTecnici!$O4312,".",","),IFERROR(NUMBERVALUE(CriteriTecnici!$O4312,",","."),0))),4)&amp;""),",",".")&amp;CHAR(125)&amp;IF(TRUE,",",""))</f>
        <v/>
      </c>
    </row>
    <row r="4533">
      <c r="A4533" s="38">
        <f>IF(CriteriTecnici!$A4313="","","    "&amp;CHAR(123)&amp;CHAR(34)&amp;"bidderId"&amp;CHAR(34)&amp;": "&amp;CHAR(34)&amp;SUBSTITUTE(CriteriTecnici!$A4313,CHAR(34),"'")&amp;CHAR(34)&amp;", "&amp;CHAR(34)&amp;"lotId"&amp;CHAR(34)&amp;": "&amp;CHAR(34)&amp;SUBSTITUTE(CriteriTecnici!$C4313,CHAR(34),"'")&amp;CHAR(34)&amp;", "&amp;CHAR(34)&amp;"criterionId"&amp;CHAR(34)&amp;": "&amp;CHAR(34)&amp;SUBSTITUTE(CriteriTecnici!$D4313,CHAR(34),"'")&amp;CHAR(34)&amp;", "&amp;CHAR(34)&amp;"kind"&amp;CHAR(34)&amp;": "&amp;CHAR(34)&amp;SUBSTITUTE(CriteriTecnici!$F4313,CHAR(34),"'")&amp;CHAR(34)&amp;", "&amp;CHAR(34)&amp;"value"&amp;CHAR(34)&amp;": "&amp;SUBSTITUTE(TRIM(ROUND(IFERROR(CriteriTecnici!$N4313*1,IFERROR(NUMBERVALUE(CriteriTecnici!$N4313,".",","),IFERROR(NUMBERVALUE(CriteriTecnici!$N4313,",","."),0))),4)&amp;""),",",".")&amp;", "&amp;CHAR(34)&amp;"numerator"&amp;CHAR(34)&amp;": "&amp;SUBSTITUTE(TRIM(ROUND(IFERROR(CriteriTecnici!$K4313*1,IFERROR(NUMBERVALUE(CriteriTecnici!$K4313,".",","),IFERROR(NUMBERVALUE(CriteriTecnici!$K4313,",","."),0))),4)&amp;""),",",".")&amp;", "&amp;CHAR(34)&amp;"denominator"&amp;CHAR(34)&amp;": "&amp;SUBSTITUTE(TRIM(ROUND(IFERROR(CriteriTecnici!$L4313*1,IFERROR(NUMBERVALUE(CriteriTecnici!$L4313,".",","),IFERROR(NUMBERVALUE(CriteriTecnici!$L4313,",","."),0))),4)&amp;""),",",".")&amp;", "&amp;CHAR(34)&amp;"flag"&amp;CHAR(34)&amp;": "&amp;SUBSTITUTE(TRIM(ROUND(IFERROR(CriteriTecnici!$M4313*1,IFERROR(NUMBERVALUE(CriteriTecnici!$M4313,".",","),IFERROR(NUMBERVALUE(CriteriTecnici!$M4313,",","."),0))),4)&amp;""),",",".")&amp;", "&amp;CHAR(34)&amp;"rawScore"&amp;CHAR(34)&amp;": "&amp;SUBSTITUTE(TRIM(ROUND(IFERROR(CriteriTecnici!$O4313*1,IFERROR(NUMBERVALUE(CriteriTecnici!$O4313,".",","),IFERROR(NUMBERVALUE(CriteriTecnici!$O4313,",","."),0))),4)&amp;""),",",".")&amp;CHAR(125)&amp;IF(COUNTA(Offerte!$A141:$A$200)&gt;0,",",""))</f>
        <v/>
      </c>
    </row>
    <row r="4534">
      <c r="A4534" s="38">
        <f>IF(CriteriTecnici!$A4314="","","    "&amp;CHAR(123)&amp;CHAR(34)&amp;"bidderId"&amp;CHAR(34)&amp;": "&amp;CHAR(34)&amp;SUBSTITUTE(CriteriTecnici!$A4314,CHAR(34),"'")&amp;CHAR(34)&amp;", "&amp;CHAR(34)&amp;"lotId"&amp;CHAR(34)&amp;": "&amp;CHAR(34)&amp;SUBSTITUTE(CriteriTecnici!$C4314,CHAR(34),"'")&amp;CHAR(34)&amp;", "&amp;CHAR(34)&amp;"criterionId"&amp;CHAR(34)&amp;": "&amp;CHAR(34)&amp;SUBSTITUTE(CriteriTecnici!$D4314,CHAR(34),"'")&amp;CHAR(34)&amp;", "&amp;CHAR(34)&amp;"kind"&amp;CHAR(34)&amp;": "&amp;CHAR(34)&amp;SUBSTITUTE(CriteriTecnici!$F4314,CHAR(34),"'")&amp;CHAR(34)&amp;", "&amp;CHAR(34)&amp;"value"&amp;CHAR(34)&amp;": "&amp;SUBSTITUTE(TRIM(ROUND(IFERROR(CriteriTecnici!$N4314*1,IFERROR(NUMBERVALUE(CriteriTecnici!$N4314,".",","),IFERROR(NUMBERVALUE(CriteriTecnici!$N4314,",","."),0))),4)&amp;""),",",".")&amp;", "&amp;CHAR(34)&amp;"numerator"&amp;CHAR(34)&amp;": "&amp;SUBSTITUTE(TRIM(ROUND(IFERROR(CriteriTecnici!$K4314*1,IFERROR(NUMBERVALUE(CriteriTecnici!$K4314,".",","),IFERROR(NUMBERVALUE(CriteriTecnici!$K4314,",","."),0))),4)&amp;""),",",".")&amp;", "&amp;CHAR(34)&amp;"denominator"&amp;CHAR(34)&amp;": "&amp;SUBSTITUTE(TRIM(ROUND(IFERROR(CriteriTecnici!$L4314*1,IFERROR(NUMBERVALUE(CriteriTecnici!$L4314,".",","),IFERROR(NUMBERVALUE(CriteriTecnici!$L4314,",","."),0))),4)&amp;""),",",".")&amp;", "&amp;CHAR(34)&amp;"flag"&amp;CHAR(34)&amp;": "&amp;SUBSTITUTE(TRIM(ROUND(IFERROR(CriteriTecnici!$M4314*1,IFERROR(NUMBERVALUE(CriteriTecnici!$M4314,".",","),IFERROR(NUMBERVALUE(CriteriTecnici!$M4314,",","."),0))),4)&amp;""),",",".")&amp;", "&amp;CHAR(34)&amp;"rawScore"&amp;CHAR(34)&amp;": "&amp;SUBSTITUTE(TRIM(ROUND(IFERROR(CriteriTecnici!$O4314*1,IFERROR(NUMBERVALUE(CriteriTecnici!$O4314,".",","),IFERROR(NUMBERVALUE(CriteriTecnici!$O4314,",","."),0))),4)&amp;""),",",".")&amp;CHAR(125)&amp;IF(TRUE,",",""))</f>
        <v/>
      </c>
    </row>
    <row r="4535">
      <c r="A4535" s="38">
        <f>IF(CriteriTecnici!$A4315="","","    "&amp;CHAR(123)&amp;CHAR(34)&amp;"bidderId"&amp;CHAR(34)&amp;": "&amp;CHAR(34)&amp;SUBSTITUTE(CriteriTecnici!$A4315,CHAR(34),"'")&amp;CHAR(34)&amp;", "&amp;CHAR(34)&amp;"lotId"&amp;CHAR(34)&amp;": "&amp;CHAR(34)&amp;SUBSTITUTE(CriteriTecnici!$C4315,CHAR(34),"'")&amp;CHAR(34)&amp;", "&amp;CHAR(34)&amp;"criterionId"&amp;CHAR(34)&amp;": "&amp;CHAR(34)&amp;SUBSTITUTE(CriteriTecnici!$D4315,CHAR(34),"'")&amp;CHAR(34)&amp;", "&amp;CHAR(34)&amp;"kind"&amp;CHAR(34)&amp;": "&amp;CHAR(34)&amp;SUBSTITUTE(CriteriTecnici!$F4315,CHAR(34),"'")&amp;CHAR(34)&amp;", "&amp;CHAR(34)&amp;"value"&amp;CHAR(34)&amp;": "&amp;SUBSTITUTE(TRIM(ROUND(IFERROR(CriteriTecnici!$N4315*1,IFERROR(NUMBERVALUE(CriteriTecnici!$N4315,".",","),IFERROR(NUMBERVALUE(CriteriTecnici!$N4315,",","."),0))),4)&amp;""),",",".")&amp;", "&amp;CHAR(34)&amp;"numerator"&amp;CHAR(34)&amp;": "&amp;SUBSTITUTE(TRIM(ROUND(IFERROR(CriteriTecnici!$K4315*1,IFERROR(NUMBERVALUE(CriteriTecnici!$K4315,".",","),IFERROR(NUMBERVALUE(CriteriTecnici!$K4315,",","."),0))),4)&amp;""),",",".")&amp;", "&amp;CHAR(34)&amp;"denominator"&amp;CHAR(34)&amp;": "&amp;SUBSTITUTE(TRIM(ROUND(IFERROR(CriteriTecnici!$L4315*1,IFERROR(NUMBERVALUE(CriteriTecnici!$L4315,".",","),IFERROR(NUMBERVALUE(CriteriTecnici!$L4315,",","."),0))),4)&amp;""),",",".")&amp;", "&amp;CHAR(34)&amp;"flag"&amp;CHAR(34)&amp;": "&amp;SUBSTITUTE(TRIM(ROUND(IFERROR(CriteriTecnici!$M4315*1,IFERROR(NUMBERVALUE(CriteriTecnici!$M4315,".",","),IFERROR(NUMBERVALUE(CriteriTecnici!$M4315,",","."),0))),4)&amp;""),",",".")&amp;", "&amp;CHAR(34)&amp;"rawScore"&amp;CHAR(34)&amp;": "&amp;SUBSTITUTE(TRIM(ROUND(IFERROR(CriteriTecnici!$O4315*1,IFERROR(NUMBERVALUE(CriteriTecnici!$O4315,".",","),IFERROR(NUMBERVALUE(CriteriTecnici!$O4315,",","."),0))),4)&amp;""),",",".")&amp;CHAR(125)&amp;IF(TRUE,",",""))</f>
        <v/>
      </c>
    </row>
    <row r="4536">
      <c r="A4536" s="38">
        <f>IF(CriteriTecnici!$A4316="","","    "&amp;CHAR(123)&amp;CHAR(34)&amp;"bidderId"&amp;CHAR(34)&amp;": "&amp;CHAR(34)&amp;SUBSTITUTE(CriteriTecnici!$A4316,CHAR(34),"'")&amp;CHAR(34)&amp;", "&amp;CHAR(34)&amp;"lotId"&amp;CHAR(34)&amp;": "&amp;CHAR(34)&amp;SUBSTITUTE(CriteriTecnici!$C4316,CHAR(34),"'")&amp;CHAR(34)&amp;", "&amp;CHAR(34)&amp;"criterionId"&amp;CHAR(34)&amp;": "&amp;CHAR(34)&amp;SUBSTITUTE(CriteriTecnici!$D4316,CHAR(34),"'")&amp;CHAR(34)&amp;", "&amp;CHAR(34)&amp;"kind"&amp;CHAR(34)&amp;": "&amp;CHAR(34)&amp;SUBSTITUTE(CriteriTecnici!$F4316,CHAR(34),"'")&amp;CHAR(34)&amp;", "&amp;CHAR(34)&amp;"value"&amp;CHAR(34)&amp;": "&amp;SUBSTITUTE(TRIM(ROUND(IFERROR(CriteriTecnici!$N4316*1,IFERROR(NUMBERVALUE(CriteriTecnici!$N4316,".",","),IFERROR(NUMBERVALUE(CriteriTecnici!$N4316,",","."),0))),4)&amp;""),",",".")&amp;", "&amp;CHAR(34)&amp;"numerator"&amp;CHAR(34)&amp;": "&amp;SUBSTITUTE(TRIM(ROUND(IFERROR(CriteriTecnici!$K4316*1,IFERROR(NUMBERVALUE(CriteriTecnici!$K4316,".",","),IFERROR(NUMBERVALUE(CriteriTecnici!$K4316,",","."),0))),4)&amp;""),",",".")&amp;", "&amp;CHAR(34)&amp;"denominator"&amp;CHAR(34)&amp;": "&amp;SUBSTITUTE(TRIM(ROUND(IFERROR(CriteriTecnici!$L4316*1,IFERROR(NUMBERVALUE(CriteriTecnici!$L4316,".",","),IFERROR(NUMBERVALUE(CriteriTecnici!$L4316,",","."),0))),4)&amp;""),",",".")&amp;", "&amp;CHAR(34)&amp;"flag"&amp;CHAR(34)&amp;": "&amp;SUBSTITUTE(TRIM(ROUND(IFERROR(CriteriTecnici!$M4316*1,IFERROR(NUMBERVALUE(CriteriTecnici!$M4316,".",","),IFERROR(NUMBERVALUE(CriteriTecnici!$M4316,",","."),0))),4)&amp;""),",",".")&amp;", "&amp;CHAR(34)&amp;"rawScore"&amp;CHAR(34)&amp;": "&amp;SUBSTITUTE(TRIM(ROUND(IFERROR(CriteriTecnici!$O4316*1,IFERROR(NUMBERVALUE(CriteriTecnici!$O4316,".",","),IFERROR(NUMBERVALUE(CriteriTecnici!$O4316,",","."),0))),4)&amp;""),",",".")&amp;CHAR(125)&amp;IF(TRUE,",",""))</f>
        <v/>
      </c>
    </row>
    <row r="4537">
      <c r="A4537" s="38">
        <f>IF(CriteriTecnici!$A4317="","","    "&amp;CHAR(123)&amp;CHAR(34)&amp;"bidderId"&amp;CHAR(34)&amp;": "&amp;CHAR(34)&amp;SUBSTITUTE(CriteriTecnici!$A4317,CHAR(34),"'")&amp;CHAR(34)&amp;", "&amp;CHAR(34)&amp;"lotId"&amp;CHAR(34)&amp;": "&amp;CHAR(34)&amp;SUBSTITUTE(CriteriTecnici!$C4317,CHAR(34),"'")&amp;CHAR(34)&amp;", "&amp;CHAR(34)&amp;"criterionId"&amp;CHAR(34)&amp;": "&amp;CHAR(34)&amp;SUBSTITUTE(CriteriTecnici!$D4317,CHAR(34),"'")&amp;CHAR(34)&amp;", "&amp;CHAR(34)&amp;"kind"&amp;CHAR(34)&amp;": "&amp;CHAR(34)&amp;SUBSTITUTE(CriteriTecnici!$F4317,CHAR(34),"'")&amp;CHAR(34)&amp;", "&amp;CHAR(34)&amp;"value"&amp;CHAR(34)&amp;": "&amp;SUBSTITUTE(TRIM(ROUND(IFERROR(CriteriTecnici!$N4317*1,IFERROR(NUMBERVALUE(CriteriTecnici!$N4317,".",","),IFERROR(NUMBERVALUE(CriteriTecnici!$N4317,",","."),0))),4)&amp;""),",",".")&amp;", "&amp;CHAR(34)&amp;"numerator"&amp;CHAR(34)&amp;": "&amp;SUBSTITUTE(TRIM(ROUND(IFERROR(CriteriTecnici!$K4317*1,IFERROR(NUMBERVALUE(CriteriTecnici!$K4317,".",","),IFERROR(NUMBERVALUE(CriteriTecnici!$K4317,",","."),0))),4)&amp;""),",",".")&amp;", "&amp;CHAR(34)&amp;"denominator"&amp;CHAR(34)&amp;": "&amp;SUBSTITUTE(TRIM(ROUND(IFERROR(CriteriTecnici!$L4317*1,IFERROR(NUMBERVALUE(CriteriTecnici!$L4317,".",","),IFERROR(NUMBERVALUE(CriteriTecnici!$L4317,",","."),0))),4)&amp;""),",",".")&amp;", "&amp;CHAR(34)&amp;"flag"&amp;CHAR(34)&amp;": "&amp;SUBSTITUTE(TRIM(ROUND(IFERROR(CriteriTecnici!$M4317*1,IFERROR(NUMBERVALUE(CriteriTecnici!$M4317,".",","),IFERROR(NUMBERVALUE(CriteriTecnici!$M4317,",","."),0))),4)&amp;""),",",".")&amp;", "&amp;CHAR(34)&amp;"rawScore"&amp;CHAR(34)&amp;": "&amp;SUBSTITUTE(TRIM(ROUND(IFERROR(CriteriTecnici!$O4317*1,IFERROR(NUMBERVALUE(CriteriTecnici!$O4317,".",","),IFERROR(NUMBERVALUE(CriteriTecnici!$O4317,",","."),0))),4)&amp;""),",",".")&amp;CHAR(125)&amp;IF(TRUE,",",""))</f>
        <v/>
      </c>
    </row>
    <row r="4538">
      <c r="A4538" s="38">
        <f>IF(CriteriTecnici!$A4318="","","    "&amp;CHAR(123)&amp;CHAR(34)&amp;"bidderId"&amp;CHAR(34)&amp;": "&amp;CHAR(34)&amp;SUBSTITUTE(CriteriTecnici!$A4318,CHAR(34),"'")&amp;CHAR(34)&amp;", "&amp;CHAR(34)&amp;"lotId"&amp;CHAR(34)&amp;": "&amp;CHAR(34)&amp;SUBSTITUTE(CriteriTecnici!$C4318,CHAR(34),"'")&amp;CHAR(34)&amp;", "&amp;CHAR(34)&amp;"criterionId"&amp;CHAR(34)&amp;": "&amp;CHAR(34)&amp;SUBSTITUTE(CriteriTecnici!$D4318,CHAR(34),"'")&amp;CHAR(34)&amp;", "&amp;CHAR(34)&amp;"kind"&amp;CHAR(34)&amp;": "&amp;CHAR(34)&amp;SUBSTITUTE(CriteriTecnici!$F4318,CHAR(34),"'")&amp;CHAR(34)&amp;", "&amp;CHAR(34)&amp;"value"&amp;CHAR(34)&amp;": "&amp;SUBSTITUTE(TRIM(ROUND(IFERROR(CriteriTecnici!$N4318*1,IFERROR(NUMBERVALUE(CriteriTecnici!$N4318,".",","),IFERROR(NUMBERVALUE(CriteriTecnici!$N4318,",","."),0))),4)&amp;""),",",".")&amp;", "&amp;CHAR(34)&amp;"numerator"&amp;CHAR(34)&amp;": "&amp;SUBSTITUTE(TRIM(ROUND(IFERROR(CriteriTecnici!$K4318*1,IFERROR(NUMBERVALUE(CriteriTecnici!$K4318,".",","),IFERROR(NUMBERVALUE(CriteriTecnici!$K4318,",","."),0))),4)&amp;""),",",".")&amp;", "&amp;CHAR(34)&amp;"denominator"&amp;CHAR(34)&amp;": "&amp;SUBSTITUTE(TRIM(ROUND(IFERROR(CriteriTecnici!$L4318*1,IFERROR(NUMBERVALUE(CriteriTecnici!$L4318,".",","),IFERROR(NUMBERVALUE(CriteriTecnici!$L4318,",","."),0))),4)&amp;""),",",".")&amp;", "&amp;CHAR(34)&amp;"flag"&amp;CHAR(34)&amp;": "&amp;SUBSTITUTE(TRIM(ROUND(IFERROR(CriteriTecnici!$M4318*1,IFERROR(NUMBERVALUE(CriteriTecnici!$M4318,".",","),IFERROR(NUMBERVALUE(CriteriTecnici!$M4318,",","."),0))),4)&amp;""),",",".")&amp;", "&amp;CHAR(34)&amp;"rawScore"&amp;CHAR(34)&amp;": "&amp;SUBSTITUTE(TRIM(ROUND(IFERROR(CriteriTecnici!$O4318*1,IFERROR(NUMBERVALUE(CriteriTecnici!$O4318,".",","),IFERROR(NUMBERVALUE(CriteriTecnici!$O4318,",","."),0))),4)&amp;""),",",".")&amp;CHAR(125)&amp;IF(TRUE,",",""))</f>
        <v/>
      </c>
    </row>
    <row r="4539">
      <c r="A4539" s="38">
        <f>IF(CriteriTecnici!$A4319="","","    "&amp;CHAR(123)&amp;CHAR(34)&amp;"bidderId"&amp;CHAR(34)&amp;": "&amp;CHAR(34)&amp;SUBSTITUTE(CriteriTecnici!$A4319,CHAR(34),"'")&amp;CHAR(34)&amp;", "&amp;CHAR(34)&amp;"lotId"&amp;CHAR(34)&amp;": "&amp;CHAR(34)&amp;SUBSTITUTE(CriteriTecnici!$C4319,CHAR(34),"'")&amp;CHAR(34)&amp;", "&amp;CHAR(34)&amp;"criterionId"&amp;CHAR(34)&amp;": "&amp;CHAR(34)&amp;SUBSTITUTE(CriteriTecnici!$D4319,CHAR(34),"'")&amp;CHAR(34)&amp;", "&amp;CHAR(34)&amp;"kind"&amp;CHAR(34)&amp;": "&amp;CHAR(34)&amp;SUBSTITUTE(CriteriTecnici!$F4319,CHAR(34),"'")&amp;CHAR(34)&amp;", "&amp;CHAR(34)&amp;"value"&amp;CHAR(34)&amp;": "&amp;SUBSTITUTE(TRIM(ROUND(IFERROR(CriteriTecnici!$N4319*1,IFERROR(NUMBERVALUE(CriteriTecnici!$N4319,".",","),IFERROR(NUMBERVALUE(CriteriTecnici!$N4319,",","."),0))),4)&amp;""),",",".")&amp;", "&amp;CHAR(34)&amp;"numerator"&amp;CHAR(34)&amp;": "&amp;SUBSTITUTE(TRIM(ROUND(IFERROR(CriteriTecnici!$K4319*1,IFERROR(NUMBERVALUE(CriteriTecnici!$K4319,".",","),IFERROR(NUMBERVALUE(CriteriTecnici!$K4319,",","."),0))),4)&amp;""),",",".")&amp;", "&amp;CHAR(34)&amp;"denominator"&amp;CHAR(34)&amp;": "&amp;SUBSTITUTE(TRIM(ROUND(IFERROR(CriteriTecnici!$L4319*1,IFERROR(NUMBERVALUE(CriteriTecnici!$L4319,".",","),IFERROR(NUMBERVALUE(CriteriTecnici!$L4319,",","."),0))),4)&amp;""),",",".")&amp;", "&amp;CHAR(34)&amp;"flag"&amp;CHAR(34)&amp;": "&amp;SUBSTITUTE(TRIM(ROUND(IFERROR(CriteriTecnici!$M4319*1,IFERROR(NUMBERVALUE(CriteriTecnici!$M4319,".",","),IFERROR(NUMBERVALUE(CriteriTecnici!$M4319,",","."),0))),4)&amp;""),",",".")&amp;", "&amp;CHAR(34)&amp;"rawScore"&amp;CHAR(34)&amp;": "&amp;SUBSTITUTE(TRIM(ROUND(IFERROR(CriteriTecnici!$O4319*1,IFERROR(NUMBERVALUE(CriteriTecnici!$O4319,".",","),IFERROR(NUMBERVALUE(CriteriTecnici!$O4319,",","."),0))),4)&amp;""),",",".")&amp;CHAR(125)&amp;IF(TRUE,",",""))</f>
        <v/>
      </c>
    </row>
    <row r="4540">
      <c r="A4540" s="38">
        <f>IF(CriteriTecnici!$A4320="","","    "&amp;CHAR(123)&amp;CHAR(34)&amp;"bidderId"&amp;CHAR(34)&amp;": "&amp;CHAR(34)&amp;SUBSTITUTE(CriteriTecnici!$A4320,CHAR(34),"'")&amp;CHAR(34)&amp;", "&amp;CHAR(34)&amp;"lotId"&amp;CHAR(34)&amp;": "&amp;CHAR(34)&amp;SUBSTITUTE(CriteriTecnici!$C4320,CHAR(34),"'")&amp;CHAR(34)&amp;", "&amp;CHAR(34)&amp;"criterionId"&amp;CHAR(34)&amp;": "&amp;CHAR(34)&amp;SUBSTITUTE(CriteriTecnici!$D4320,CHAR(34),"'")&amp;CHAR(34)&amp;", "&amp;CHAR(34)&amp;"kind"&amp;CHAR(34)&amp;": "&amp;CHAR(34)&amp;SUBSTITUTE(CriteriTecnici!$F4320,CHAR(34),"'")&amp;CHAR(34)&amp;", "&amp;CHAR(34)&amp;"value"&amp;CHAR(34)&amp;": "&amp;SUBSTITUTE(TRIM(ROUND(IFERROR(CriteriTecnici!$N4320*1,IFERROR(NUMBERVALUE(CriteriTecnici!$N4320,".",","),IFERROR(NUMBERVALUE(CriteriTecnici!$N4320,",","."),0))),4)&amp;""),",",".")&amp;", "&amp;CHAR(34)&amp;"numerator"&amp;CHAR(34)&amp;": "&amp;SUBSTITUTE(TRIM(ROUND(IFERROR(CriteriTecnici!$K4320*1,IFERROR(NUMBERVALUE(CriteriTecnici!$K4320,".",","),IFERROR(NUMBERVALUE(CriteriTecnici!$K4320,",","."),0))),4)&amp;""),",",".")&amp;", "&amp;CHAR(34)&amp;"denominator"&amp;CHAR(34)&amp;": "&amp;SUBSTITUTE(TRIM(ROUND(IFERROR(CriteriTecnici!$L4320*1,IFERROR(NUMBERVALUE(CriteriTecnici!$L4320,".",","),IFERROR(NUMBERVALUE(CriteriTecnici!$L4320,",","."),0))),4)&amp;""),",",".")&amp;", "&amp;CHAR(34)&amp;"flag"&amp;CHAR(34)&amp;": "&amp;SUBSTITUTE(TRIM(ROUND(IFERROR(CriteriTecnici!$M4320*1,IFERROR(NUMBERVALUE(CriteriTecnici!$M4320,".",","),IFERROR(NUMBERVALUE(CriteriTecnici!$M4320,",","."),0))),4)&amp;""),",",".")&amp;", "&amp;CHAR(34)&amp;"rawScore"&amp;CHAR(34)&amp;": "&amp;SUBSTITUTE(TRIM(ROUND(IFERROR(CriteriTecnici!$O4320*1,IFERROR(NUMBERVALUE(CriteriTecnici!$O4320,".",","),IFERROR(NUMBERVALUE(CriteriTecnici!$O4320,",","."),0))),4)&amp;""),",",".")&amp;CHAR(125)&amp;IF(TRUE,",",""))</f>
        <v/>
      </c>
    </row>
    <row r="4541">
      <c r="A4541" s="38">
        <f>IF(CriteriTecnici!$A4321="","","    "&amp;CHAR(123)&amp;CHAR(34)&amp;"bidderId"&amp;CHAR(34)&amp;": "&amp;CHAR(34)&amp;SUBSTITUTE(CriteriTecnici!$A4321,CHAR(34),"'")&amp;CHAR(34)&amp;", "&amp;CHAR(34)&amp;"lotId"&amp;CHAR(34)&amp;": "&amp;CHAR(34)&amp;SUBSTITUTE(CriteriTecnici!$C4321,CHAR(34),"'")&amp;CHAR(34)&amp;", "&amp;CHAR(34)&amp;"criterionId"&amp;CHAR(34)&amp;": "&amp;CHAR(34)&amp;SUBSTITUTE(CriteriTecnici!$D4321,CHAR(34),"'")&amp;CHAR(34)&amp;", "&amp;CHAR(34)&amp;"kind"&amp;CHAR(34)&amp;": "&amp;CHAR(34)&amp;SUBSTITUTE(CriteriTecnici!$F4321,CHAR(34),"'")&amp;CHAR(34)&amp;", "&amp;CHAR(34)&amp;"value"&amp;CHAR(34)&amp;": "&amp;SUBSTITUTE(TRIM(ROUND(IFERROR(CriteriTecnici!$N4321*1,IFERROR(NUMBERVALUE(CriteriTecnici!$N4321,".",","),IFERROR(NUMBERVALUE(CriteriTecnici!$N4321,",","."),0))),4)&amp;""),",",".")&amp;", "&amp;CHAR(34)&amp;"numerator"&amp;CHAR(34)&amp;": "&amp;SUBSTITUTE(TRIM(ROUND(IFERROR(CriteriTecnici!$K4321*1,IFERROR(NUMBERVALUE(CriteriTecnici!$K4321,".",","),IFERROR(NUMBERVALUE(CriteriTecnici!$K4321,",","."),0))),4)&amp;""),",",".")&amp;", "&amp;CHAR(34)&amp;"denominator"&amp;CHAR(34)&amp;": "&amp;SUBSTITUTE(TRIM(ROUND(IFERROR(CriteriTecnici!$L4321*1,IFERROR(NUMBERVALUE(CriteriTecnici!$L4321,".",","),IFERROR(NUMBERVALUE(CriteriTecnici!$L4321,",","."),0))),4)&amp;""),",",".")&amp;", "&amp;CHAR(34)&amp;"flag"&amp;CHAR(34)&amp;": "&amp;SUBSTITUTE(TRIM(ROUND(IFERROR(CriteriTecnici!$M4321*1,IFERROR(NUMBERVALUE(CriteriTecnici!$M4321,".",","),IFERROR(NUMBERVALUE(CriteriTecnici!$M4321,",","."),0))),4)&amp;""),",",".")&amp;", "&amp;CHAR(34)&amp;"rawScore"&amp;CHAR(34)&amp;": "&amp;SUBSTITUTE(TRIM(ROUND(IFERROR(CriteriTecnici!$O4321*1,IFERROR(NUMBERVALUE(CriteriTecnici!$O4321,".",","),IFERROR(NUMBERVALUE(CriteriTecnici!$O4321,",","."),0))),4)&amp;""),",",".")&amp;CHAR(125)&amp;IF(TRUE,",",""))</f>
        <v/>
      </c>
    </row>
    <row r="4542">
      <c r="A4542" s="38">
        <f>IF(CriteriTecnici!$A4322="","","    "&amp;CHAR(123)&amp;CHAR(34)&amp;"bidderId"&amp;CHAR(34)&amp;": "&amp;CHAR(34)&amp;SUBSTITUTE(CriteriTecnici!$A4322,CHAR(34),"'")&amp;CHAR(34)&amp;", "&amp;CHAR(34)&amp;"lotId"&amp;CHAR(34)&amp;": "&amp;CHAR(34)&amp;SUBSTITUTE(CriteriTecnici!$C4322,CHAR(34),"'")&amp;CHAR(34)&amp;", "&amp;CHAR(34)&amp;"criterionId"&amp;CHAR(34)&amp;": "&amp;CHAR(34)&amp;SUBSTITUTE(CriteriTecnici!$D4322,CHAR(34),"'")&amp;CHAR(34)&amp;", "&amp;CHAR(34)&amp;"kind"&amp;CHAR(34)&amp;": "&amp;CHAR(34)&amp;SUBSTITUTE(CriteriTecnici!$F4322,CHAR(34),"'")&amp;CHAR(34)&amp;", "&amp;CHAR(34)&amp;"value"&amp;CHAR(34)&amp;": "&amp;SUBSTITUTE(TRIM(ROUND(IFERROR(CriteriTecnici!$N4322*1,IFERROR(NUMBERVALUE(CriteriTecnici!$N4322,".",","),IFERROR(NUMBERVALUE(CriteriTecnici!$N4322,",","."),0))),4)&amp;""),",",".")&amp;", "&amp;CHAR(34)&amp;"numerator"&amp;CHAR(34)&amp;": "&amp;SUBSTITUTE(TRIM(ROUND(IFERROR(CriteriTecnici!$K4322*1,IFERROR(NUMBERVALUE(CriteriTecnici!$K4322,".",","),IFERROR(NUMBERVALUE(CriteriTecnici!$K4322,",","."),0))),4)&amp;""),",",".")&amp;", "&amp;CHAR(34)&amp;"denominator"&amp;CHAR(34)&amp;": "&amp;SUBSTITUTE(TRIM(ROUND(IFERROR(CriteriTecnici!$L4322*1,IFERROR(NUMBERVALUE(CriteriTecnici!$L4322,".",","),IFERROR(NUMBERVALUE(CriteriTecnici!$L4322,",","."),0))),4)&amp;""),",",".")&amp;", "&amp;CHAR(34)&amp;"flag"&amp;CHAR(34)&amp;": "&amp;SUBSTITUTE(TRIM(ROUND(IFERROR(CriteriTecnici!$M4322*1,IFERROR(NUMBERVALUE(CriteriTecnici!$M4322,".",","),IFERROR(NUMBERVALUE(CriteriTecnici!$M4322,",","."),0))),4)&amp;""),",",".")&amp;", "&amp;CHAR(34)&amp;"rawScore"&amp;CHAR(34)&amp;": "&amp;SUBSTITUTE(TRIM(ROUND(IFERROR(CriteriTecnici!$O4322*1,IFERROR(NUMBERVALUE(CriteriTecnici!$O4322,".",","),IFERROR(NUMBERVALUE(CriteriTecnici!$O4322,",","."),0))),4)&amp;""),",",".")&amp;CHAR(125)&amp;IF(TRUE,",",""))</f>
        <v/>
      </c>
    </row>
    <row r="4543">
      <c r="A4543" s="38">
        <f>IF(CriteriTecnici!$A4323="","","    "&amp;CHAR(123)&amp;CHAR(34)&amp;"bidderId"&amp;CHAR(34)&amp;": "&amp;CHAR(34)&amp;SUBSTITUTE(CriteriTecnici!$A4323,CHAR(34),"'")&amp;CHAR(34)&amp;", "&amp;CHAR(34)&amp;"lotId"&amp;CHAR(34)&amp;": "&amp;CHAR(34)&amp;SUBSTITUTE(CriteriTecnici!$C4323,CHAR(34),"'")&amp;CHAR(34)&amp;", "&amp;CHAR(34)&amp;"criterionId"&amp;CHAR(34)&amp;": "&amp;CHAR(34)&amp;SUBSTITUTE(CriteriTecnici!$D4323,CHAR(34),"'")&amp;CHAR(34)&amp;", "&amp;CHAR(34)&amp;"kind"&amp;CHAR(34)&amp;": "&amp;CHAR(34)&amp;SUBSTITUTE(CriteriTecnici!$F4323,CHAR(34),"'")&amp;CHAR(34)&amp;", "&amp;CHAR(34)&amp;"value"&amp;CHAR(34)&amp;": "&amp;SUBSTITUTE(TRIM(ROUND(IFERROR(CriteriTecnici!$N4323*1,IFERROR(NUMBERVALUE(CriteriTecnici!$N4323,".",","),IFERROR(NUMBERVALUE(CriteriTecnici!$N4323,",","."),0))),4)&amp;""),",",".")&amp;", "&amp;CHAR(34)&amp;"numerator"&amp;CHAR(34)&amp;": "&amp;SUBSTITUTE(TRIM(ROUND(IFERROR(CriteriTecnici!$K4323*1,IFERROR(NUMBERVALUE(CriteriTecnici!$K4323,".",","),IFERROR(NUMBERVALUE(CriteriTecnici!$K4323,",","."),0))),4)&amp;""),",",".")&amp;", "&amp;CHAR(34)&amp;"denominator"&amp;CHAR(34)&amp;": "&amp;SUBSTITUTE(TRIM(ROUND(IFERROR(CriteriTecnici!$L4323*1,IFERROR(NUMBERVALUE(CriteriTecnici!$L4323,".",","),IFERROR(NUMBERVALUE(CriteriTecnici!$L4323,",","."),0))),4)&amp;""),",",".")&amp;", "&amp;CHAR(34)&amp;"flag"&amp;CHAR(34)&amp;": "&amp;SUBSTITUTE(TRIM(ROUND(IFERROR(CriteriTecnici!$M4323*1,IFERROR(NUMBERVALUE(CriteriTecnici!$M4323,".",","),IFERROR(NUMBERVALUE(CriteriTecnici!$M4323,",","."),0))),4)&amp;""),",",".")&amp;", "&amp;CHAR(34)&amp;"rawScore"&amp;CHAR(34)&amp;": "&amp;SUBSTITUTE(TRIM(ROUND(IFERROR(CriteriTecnici!$O4323*1,IFERROR(NUMBERVALUE(CriteriTecnici!$O4323,".",","),IFERROR(NUMBERVALUE(CriteriTecnici!$O4323,",","."),0))),4)&amp;""),",",".")&amp;CHAR(125)&amp;IF(TRUE,",",""))</f>
        <v/>
      </c>
    </row>
    <row r="4544">
      <c r="A4544" s="38">
        <f>IF(CriteriTecnici!$A4324="","","    "&amp;CHAR(123)&amp;CHAR(34)&amp;"bidderId"&amp;CHAR(34)&amp;": "&amp;CHAR(34)&amp;SUBSTITUTE(CriteriTecnici!$A4324,CHAR(34),"'")&amp;CHAR(34)&amp;", "&amp;CHAR(34)&amp;"lotId"&amp;CHAR(34)&amp;": "&amp;CHAR(34)&amp;SUBSTITUTE(CriteriTecnici!$C4324,CHAR(34),"'")&amp;CHAR(34)&amp;", "&amp;CHAR(34)&amp;"criterionId"&amp;CHAR(34)&amp;": "&amp;CHAR(34)&amp;SUBSTITUTE(CriteriTecnici!$D4324,CHAR(34),"'")&amp;CHAR(34)&amp;", "&amp;CHAR(34)&amp;"kind"&amp;CHAR(34)&amp;": "&amp;CHAR(34)&amp;SUBSTITUTE(CriteriTecnici!$F4324,CHAR(34),"'")&amp;CHAR(34)&amp;", "&amp;CHAR(34)&amp;"value"&amp;CHAR(34)&amp;": "&amp;SUBSTITUTE(TRIM(ROUND(IFERROR(CriteriTecnici!$N4324*1,IFERROR(NUMBERVALUE(CriteriTecnici!$N4324,".",","),IFERROR(NUMBERVALUE(CriteriTecnici!$N4324,",","."),0))),4)&amp;""),",",".")&amp;", "&amp;CHAR(34)&amp;"numerator"&amp;CHAR(34)&amp;": "&amp;SUBSTITUTE(TRIM(ROUND(IFERROR(CriteriTecnici!$K4324*1,IFERROR(NUMBERVALUE(CriteriTecnici!$K4324,".",","),IFERROR(NUMBERVALUE(CriteriTecnici!$K4324,",","."),0))),4)&amp;""),",",".")&amp;", "&amp;CHAR(34)&amp;"denominator"&amp;CHAR(34)&amp;": "&amp;SUBSTITUTE(TRIM(ROUND(IFERROR(CriteriTecnici!$L4324*1,IFERROR(NUMBERVALUE(CriteriTecnici!$L4324,".",","),IFERROR(NUMBERVALUE(CriteriTecnici!$L4324,",","."),0))),4)&amp;""),",",".")&amp;", "&amp;CHAR(34)&amp;"flag"&amp;CHAR(34)&amp;": "&amp;SUBSTITUTE(TRIM(ROUND(IFERROR(CriteriTecnici!$M4324*1,IFERROR(NUMBERVALUE(CriteriTecnici!$M4324,".",","),IFERROR(NUMBERVALUE(CriteriTecnici!$M4324,",","."),0))),4)&amp;""),",",".")&amp;", "&amp;CHAR(34)&amp;"rawScore"&amp;CHAR(34)&amp;": "&amp;SUBSTITUTE(TRIM(ROUND(IFERROR(CriteriTecnici!$O4324*1,IFERROR(NUMBERVALUE(CriteriTecnici!$O4324,".",","),IFERROR(NUMBERVALUE(CriteriTecnici!$O4324,",","."),0))),4)&amp;""),",",".")&amp;CHAR(125)&amp;IF(TRUE,",",""))</f>
        <v/>
      </c>
    </row>
    <row r="4545">
      <c r="A4545" s="38">
        <f>IF(CriteriTecnici!$A4325="","","    "&amp;CHAR(123)&amp;CHAR(34)&amp;"bidderId"&amp;CHAR(34)&amp;": "&amp;CHAR(34)&amp;SUBSTITUTE(CriteriTecnici!$A4325,CHAR(34),"'")&amp;CHAR(34)&amp;", "&amp;CHAR(34)&amp;"lotId"&amp;CHAR(34)&amp;": "&amp;CHAR(34)&amp;SUBSTITUTE(CriteriTecnici!$C4325,CHAR(34),"'")&amp;CHAR(34)&amp;", "&amp;CHAR(34)&amp;"criterionId"&amp;CHAR(34)&amp;": "&amp;CHAR(34)&amp;SUBSTITUTE(CriteriTecnici!$D4325,CHAR(34),"'")&amp;CHAR(34)&amp;", "&amp;CHAR(34)&amp;"kind"&amp;CHAR(34)&amp;": "&amp;CHAR(34)&amp;SUBSTITUTE(CriteriTecnici!$F4325,CHAR(34),"'")&amp;CHAR(34)&amp;", "&amp;CHAR(34)&amp;"value"&amp;CHAR(34)&amp;": "&amp;SUBSTITUTE(TRIM(ROUND(IFERROR(CriteriTecnici!$N4325*1,IFERROR(NUMBERVALUE(CriteriTecnici!$N4325,".",","),IFERROR(NUMBERVALUE(CriteriTecnici!$N4325,",","."),0))),4)&amp;""),",",".")&amp;", "&amp;CHAR(34)&amp;"numerator"&amp;CHAR(34)&amp;": "&amp;SUBSTITUTE(TRIM(ROUND(IFERROR(CriteriTecnici!$K4325*1,IFERROR(NUMBERVALUE(CriteriTecnici!$K4325,".",","),IFERROR(NUMBERVALUE(CriteriTecnici!$K4325,",","."),0))),4)&amp;""),",",".")&amp;", "&amp;CHAR(34)&amp;"denominator"&amp;CHAR(34)&amp;": "&amp;SUBSTITUTE(TRIM(ROUND(IFERROR(CriteriTecnici!$L4325*1,IFERROR(NUMBERVALUE(CriteriTecnici!$L4325,".",","),IFERROR(NUMBERVALUE(CriteriTecnici!$L4325,",","."),0))),4)&amp;""),",",".")&amp;", "&amp;CHAR(34)&amp;"flag"&amp;CHAR(34)&amp;": "&amp;SUBSTITUTE(TRIM(ROUND(IFERROR(CriteriTecnici!$M4325*1,IFERROR(NUMBERVALUE(CriteriTecnici!$M4325,".",","),IFERROR(NUMBERVALUE(CriteriTecnici!$M4325,",","."),0))),4)&amp;""),",",".")&amp;", "&amp;CHAR(34)&amp;"rawScore"&amp;CHAR(34)&amp;": "&amp;SUBSTITUTE(TRIM(ROUND(IFERROR(CriteriTecnici!$O4325*1,IFERROR(NUMBERVALUE(CriteriTecnici!$O4325,".",","),IFERROR(NUMBERVALUE(CriteriTecnici!$O4325,",","."),0))),4)&amp;""),",",".")&amp;CHAR(125)&amp;IF(TRUE,",",""))</f>
        <v/>
      </c>
    </row>
    <row r="4546">
      <c r="A4546" s="38">
        <f>IF(CriteriTecnici!$A4326="","","    "&amp;CHAR(123)&amp;CHAR(34)&amp;"bidderId"&amp;CHAR(34)&amp;": "&amp;CHAR(34)&amp;SUBSTITUTE(CriteriTecnici!$A4326,CHAR(34),"'")&amp;CHAR(34)&amp;", "&amp;CHAR(34)&amp;"lotId"&amp;CHAR(34)&amp;": "&amp;CHAR(34)&amp;SUBSTITUTE(CriteriTecnici!$C4326,CHAR(34),"'")&amp;CHAR(34)&amp;", "&amp;CHAR(34)&amp;"criterionId"&amp;CHAR(34)&amp;": "&amp;CHAR(34)&amp;SUBSTITUTE(CriteriTecnici!$D4326,CHAR(34),"'")&amp;CHAR(34)&amp;", "&amp;CHAR(34)&amp;"kind"&amp;CHAR(34)&amp;": "&amp;CHAR(34)&amp;SUBSTITUTE(CriteriTecnici!$F4326,CHAR(34),"'")&amp;CHAR(34)&amp;", "&amp;CHAR(34)&amp;"value"&amp;CHAR(34)&amp;": "&amp;SUBSTITUTE(TRIM(ROUND(IFERROR(CriteriTecnici!$N4326*1,IFERROR(NUMBERVALUE(CriteriTecnici!$N4326,".",","),IFERROR(NUMBERVALUE(CriteriTecnici!$N4326,",","."),0))),4)&amp;""),",",".")&amp;", "&amp;CHAR(34)&amp;"numerator"&amp;CHAR(34)&amp;": "&amp;SUBSTITUTE(TRIM(ROUND(IFERROR(CriteriTecnici!$K4326*1,IFERROR(NUMBERVALUE(CriteriTecnici!$K4326,".",","),IFERROR(NUMBERVALUE(CriteriTecnici!$K4326,",","."),0))),4)&amp;""),",",".")&amp;", "&amp;CHAR(34)&amp;"denominator"&amp;CHAR(34)&amp;": "&amp;SUBSTITUTE(TRIM(ROUND(IFERROR(CriteriTecnici!$L4326*1,IFERROR(NUMBERVALUE(CriteriTecnici!$L4326,".",","),IFERROR(NUMBERVALUE(CriteriTecnici!$L4326,",","."),0))),4)&amp;""),",",".")&amp;", "&amp;CHAR(34)&amp;"flag"&amp;CHAR(34)&amp;": "&amp;SUBSTITUTE(TRIM(ROUND(IFERROR(CriteriTecnici!$M4326*1,IFERROR(NUMBERVALUE(CriteriTecnici!$M4326,".",","),IFERROR(NUMBERVALUE(CriteriTecnici!$M4326,",","."),0))),4)&amp;""),",",".")&amp;", "&amp;CHAR(34)&amp;"rawScore"&amp;CHAR(34)&amp;": "&amp;SUBSTITUTE(TRIM(ROUND(IFERROR(CriteriTecnici!$O4326*1,IFERROR(NUMBERVALUE(CriteriTecnici!$O4326,".",","),IFERROR(NUMBERVALUE(CriteriTecnici!$O4326,",","."),0))),4)&amp;""),",",".")&amp;CHAR(125)&amp;IF(TRUE,",",""))</f>
        <v/>
      </c>
    </row>
    <row r="4547">
      <c r="A4547" s="38">
        <f>IF(CriteriTecnici!$A4327="","","    "&amp;CHAR(123)&amp;CHAR(34)&amp;"bidderId"&amp;CHAR(34)&amp;": "&amp;CHAR(34)&amp;SUBSTITUTE(CriteriTecnici!$A4327,CHAR(34),"'")&amp;CHAR(34)&amp;", "&amp;CHAR(34)&amp;"lotId"&amp;CHAR(34)&amp;": "&amp;CHAR(34)&amp;SUBSTITUTE(CriteriTecnici!$C4327,CHAR(34),"'")&amp;CHAR(34)&amp;", "&amp;CHAR(34)&amp;"criterionId"&amp;CHAR(34)&amp;": "&amp;CHAR(34)&amp;SUBSTITUTE(CriteriTecnici!$D4327,CHAR(34),"'")&amp;CHAR(34)&amp;", "&amp;CHAR(34)&amp;"kind"&amp;CHAR(34)&amp;": "&amp;CHAR(34)&amp;SUBSTITUTE(CriteriTecnici!$F4327,CHAR(34),"'")&amp;CHAR(34)&amp;", "&amp;CHAR(34)&amp;"value"&amp;CHAR(34)&amp;": "&amp;SUBSTITUTE(TRIM(ROUND(IFERROR(CriteriTecnici!$N4327*1,IFERROR(NUMBERVALUE(CriteriTecnici!$N4327,".",","),IFERROR(NUMBERVALUE(CriteriTecnici!$N4327,",","."),0))),4)&amp;""),",",".")&amp;", "&amp;CHAR(34)&amp;"numerator"&amp;CHAR(34)&amp;": "&amp;SUBSTITUTE(TRIM(ROUND(IFERROR(CriteriTecnici!$K4327*1,IFERROR(NUMBERVALUE(CriteriTecnici!$K4327,".",","),IFERROR(NUMBERVALUE(CriteriTecnici!$K4327,",","."),0))),4)&amp;""),",",".")&amp;", "&amp;CHAR(34)&amp;"denominator"&amp;CHAR(34)&amp;": "&amp;SUBSTITUTE(TRIM(ROUND(IFERROR(CriteriTecnici!$L4327*1,IFERROR(NUMBERVALUE(CriteriTecnici!$L4327,".",","),IFERROR(NUMBERVALUE(CriteriTecnici!$L4327,",","."),0))),4)&amp;""),",",".")&amp;", "&amp;CHAR(34)&amp;"flag"&amp;CHAR(34)&amp;": "&amp;SUBSTITUTE(TRIM(ROUND(IFERROR(CriteriTecnici!$M4327*1,IFERROR(NUMBERVALUE(CriteriTecnici!$M4327,".",","),IFERROR(NUMBERVALUE(CriteriTecnici!$M4327,",","."),0))),4)&amp;""),",",".")&amp;", "&amp;CHAR(34)&amp;"rawScore"&amp;CHAR(34)&amp;": "&amp;SUBSTITUTE(TRIM(ROUND(IFERROR(CriteriTecnici!$O4327*1,IFERROR(NUMBERVALUE(CriteriTecnici!$O4327,".",","),IFERROR(NUMBERVALUE(CriteriTecnici!$O4327,",","."),0))),4)&amp;""),",",".")&amp;CHAR(125)&amp;IF(TRUE,",",""))</f>
        <v/>
      </c>
    </row>
    <row r="4548">
      <c r="A4548" s="38">
        <f>IF(CriteriTecnici!$A4328="","","    "&amp;CHAR(123)&amp;CHAR(34)&amp;"bidderId"&amp;CHAR(34)&amp;": "&amp;CHAR(34)&amp;SUBSTITUTE(CriteriTecnici!$A4328,CHAR(34),"'")&amp;CHAR(34)&amp;", "&amp;CHAR(34)&amp;"lotId"&amp;CHAR(34)&amp;": "&amp;CHAR(34)&amp;SUBSTITUTE(CriteriTecnici!$C4328,CHAR(34),"'")&amp;CHAR(34)&amp;", "&amp;CHAR(34)&amp;"criterionId"&amp;CHAR(34)&amp;": "&amp;CHAR(34)&amp;SUBSTITUTE(CriteriTecnici!$D4328,CHAR(34),"'")&amp;CHAR(34)&amp;", "&amp;CHAR(34)&amp;"kind"&amp;CHAR(34)&amp;": "&amp;CHAR(34)&amp;SUBSTITUTE(CriteriTecnici!$F4328,CHAR(34),"'")&amp;CHAR(34)&amp;", "&amp;CHAR(34)&amp;"value"&amp;CHAR(34)&amp;": "&amp;SUBSTITUTE(TRIM(ROUND(IFERROR(CriteriTecnici!$N4328*1,IFERROR(NUMBERVALUE(CriteriTecnici!$N4328,".",","),IFERROR(NUMBERVALUE(CriteriTecnici!$N4328,",","."),0))),4)&amp;""),",",".")&amp;", "&amp;CHAR(34)&amp;"numerator"&amp;CHAR(34)&amp;": "&amp;SUBSTITUTE(TRIM(ROUND(IFERROR(CriteriTecnici!$K4328*1,IFERROR(NUMBERVALUE(CriteriTecnici!$K4328,".",","),IFERROR(NUMBERVALUE(CriteriTecnici!$K4328,",","."),0))),4)&amp;""),",",".")&amp;", "&amp;CHAR(34)&amp;"denominator"&amp;CHAR(34)&amp;": "&amp;SUBSTITUTE(TRIM(ROUND(IFERROR(CriteriTecnici!$L4328*1,IFERROR(NUMBERVALUE(CriteriTecnici!$L4328,".",","),IFERROR(NUMBERVALUE(CriteriTecnici!$L4328,",","."),0))),4)&amp;""),",",".")&amp;", "&amp;CHAR(34)&amp;"flag"&amp;CHAR(34)&amp;": "&amp;SUBSTITUTE(TRIM(ROUND(IFERROR(CriteriTecnici!$M4328*1,IFERROR(NUMBERVALUE(CriteriTecnici!$M4328,".",","),IFERROR(NUMBERVALUE(CriteriTecnici!$M4328,",","."),0))),4)&amp;""),",",".")&amp;", "&amp;CHAR(34)&amp;"rawScore"&amp;CHAR(34)&amp;": "&amp;SUBSTITUTE(TRIM(ROUND(IFERROR(CriteriTecnici!$O4328*1,IFERROR(NUMBERVALUE(CriteriTecnici!$O4328,".",","),IFERROR(NUMBERVALUE(CriteriTecnici!$O4328,",","."),0))),4)&amp;""),",",".")&amp;CHAR(125)&amp;IF(TRUE,",",""))</f>
        <v/>
      </c>
    </row>
    <row r="4549">
      <c r="A4549" s="38">
        <f>IF(CriteriTecnici!$A4329="","","    "&amp;CHAR(123)&amp;CHAR(34)&amp;"bidderId"&amp;CHAR(34)&amp;": "&amp;CHAR(34)&amp;SUBSTITUTE(CriteriTecnici!$A4329,CHAR(34),"'")&amp;CHAR(34)&amp;", "&amp;CHAR(34)&amp;"lotId"&amp;CHAR(34)&amp;": "&amp;CHAR(34)&amp;SUBSTITUTE(CriteriTecnici!$C4329,CHAR(34),"'")&amp;CHAR(34)&amp;", "&amp;CHAR(34)&amp;"criterionId"&amp;CHAR(34)&amp;": "&amp;CHAR(34)&amp;SUBSTITUTE(CriteriTecnici!$D4329,CHAR(34),"'")&amp;CHAR(34)&amp;", "&amp;CHAR(34)&amp;"kind"&amp;CHAR(34)&amp;": "&amp;CHAR(34)&amp;SUBSTITUTE(CriteriTecnici!$F4329,CHAR(34),"'")&amp;CHAR(34)&amp;", "&amp;CHAR(34)&amp;"value"&amp;CHAR(34)&amp;": "&amp;SUBSTITUTE(TRIM(ROUND(IFERROR(CriteriTecnici!$N4329*1,IFERROR(NUMBERVALUE(CriteriTecnici!$N4329,".",","),IFERROR(NUMBERVALUE(CriteriTecnici!$N4329,",","."),0))),4)&amp;""),",",".")&amp;", "&amp;CHAR(34)&amp;"numerator"&amp;CHAR(34)&amp;": "&amp;SUBSTITUTE(TRIM(ROUND(IFERROR(CriteriTecnici!$K4329*1,IFERROR(NUMBERVALUE(CriteriTecnici!$K4329,".",","),IFERROR(NUMBERVALUE(CriteriTecnici!$K4329,",","."),0))),4)&amp;""),",",".")&amp;", "&amp;CHAR(34)&amp;"denominator"&amp;CHAR(34)&amp;": "&amp;SUBSTITUTE(TRIM(ROUND(IFERROR(CriteriTecnici!$L4329*1,IFERROR(NUMBERVALUE(CriteriTecnici!$L4329,".",","),IFERROR(NUMBERVALUE(CriteriTecnici!$L4329,",","."),0))),4)&amp;""),",",".")&amp;", "&amp;CHAR(34)&amp;"flag"&amp;CHAR(34)&amp;": "&amp;SUBSTITUTE(TRIM(ROUND(IFERROR(CriteriTecnici!$M4329*1,IFERROR(NUMBERVALUE(CriteriTecnici!$M4329,".",","),IFERROR(NUMBERVALUE(CriteriTecnici!$M4329,",","."),0))),4)&amp;""),",",".")&amp;", "&amp;CHAR(34)&amp;"rawScore"&amp;CHAR(34)&amp;": "&amp;SUBSTITUTE(TRIM(ROUND(IFERROR(CriteriTecnici!$O4329*1,IFERROR(NUMBERVALUE(CriteriTecnici!$O4329,".",","),IFERROR(NUMBERVALUE(CriteriTecnici!$O4329,",","."),0))),4)&amp;""),",",".")&amp;CHAR(125)&amp;IF(TRUE,",",""))</f>
        <v/>
      </c>
    </row>
    <row r="4550">
      <c r="A4550" s="38">
        <f>IF(CriteriTecnici!$A4330="","","    "&amp;CHAR(123)&amp;CHAR(34)&amp;"bidderId"&amp;CHAR(34)&amp;": "&amp;CHAR(34)&amp;SUBSTITUTE(CriteriTecnici!$A4330,CHAR(34),"'")&amp;CHAR(34)&amp;", "&amp;CHAR(34)&amp;"lotId"&amp;CHAR(34)&amp;": "&amp;CHAR(34)&amp;SUBSTITUTE(CriteriTecnici!$C4330,CHAR(34),"'")&amp;CHAR(34)&amp;", "&amp;CHAR(34)&amp;"criterionId"&amp;CHAR(34)&amp;": "&amp;CHAR(34)&amp;SUBSTITUTE(CriteriTecnici!$D4330,CHAR(34),"'")&amp;CHAR(34)&amp;", "&amp;CHAR(34)&amp;"kind"&amp;CHAR(34)&amp;": "&amp;CHAR(34)&amp;SUBSTITUTE(CriteriTecnici!$F4330,CHAR(34),"'")&amp;CHAR(34)&amp;", "&amp;CHAR(34)&amp;"value"&amp;CHAR(34)&amp;": "&amp;SUBSTITUTE(TRIM(ROUND(IFERROR(CriteriTecnici!$N4330*1,IFERROR(NUMBERVALUE(CriteriTecnici!$N4330,".",","),IFERROR(NUMBERVALUE(CriteriTecnici!$N4330,",","."),0))),4)&amp;""),",",".")&amp;", "&amp;CHAR(34)&amp;"numerator"&amp;CHAR(34)&amp;": "&amp;SUBSTITUTE(TRIM(ROUND(IFERROR(CriteriTecnici!$K4330*1,IFERROR(NUMBERVALUE(CriteriTecnici!$K4330,".",","),IFERROR(NUMBERVALUE(CriteriTecnici!$K4330,",","."),0))),4)&amp;""),",",".")&amp;", "&amp;CHAR(34)&amp;"denominator"&amp;CHAR(34)&amp;": "&amp;SUBSTITUTE(TRIM(ROUND(IFERROR(CriteriTecnici!$L4330*1,IFERROR(NUMBERVALUE(CriteriTecnici!$L4330,".",","),IFERROR(NUMBERVALUE(CriteriTecnici!$L4330,",","."),0))),4)&amp;""),",",".")&amp;", "&amp;CHAR(34)&amp;"flag"&amp;CHAR(34)&amp;": "&amp;SUBSTITUTE(TRIM(ROUND(IFERROR(CriteriTecnici!$M4330*1,IFERROR(NUMBERVALUE(CriteriTecnici!$M4330,".",","),IFERROR(NUMBERVALUE(CriteriTecnici!$M4330,",","."),0))),4)&amp;""),",",".")&amp;", "&amp;CHAR(34)&amp;"rawScore"&amp;CHAR(34)&amp;": "&amp;SUBSTITUTE(TRIM(ROUND(IFERROR(CriteriTecnici!$O4330*1,IFERROR(NUMBERVALUE(CriteriTecnici!$O4330,".",","),IFERROR(NUMBERVALUE(CriteriTecnici!$O4330,",","."),0))),4)&amp;""),",",".")&amp;CHAR(125)&amp;IF(TRUE,",",""))</f>
        <v/>
      </c>
    </row>
    <row r="4551">
      <c r="A4551" s="38">
        <f>IF(CriteriTecnici!$A4331="","","    "&amp;CHAR(123)&amp;CHAR(34)&amp;"bidderId"&amp;CHAR(34)&amp;": "&amp;CHAR(34)&amp;SUBSTITUTE(CriteriTecnici!$A4331,CHAR(34),"'")&amp;CHAR(34)&amp;", "&amp;CHAR(34)&amp;"lotId"&amp;CHAR(34)&amp;": "&amp;CHAR(34)&amp;SUBSTITUTE(CriteriTecnici!$C4331,CHAR(34),"'")&amp;CHAR(34)&amp;", "&amp;CHAR(34)&amp;"criterionId"&amp;CHAR(34)&amp;": "&amp;CHAR(34)&amp;SUBSTITUTE(CriteriTecnici!$D4331,CHAR(34),"'")&amp;CHAR(34)&amp;", "&amp;CHAR(34)&amp;"kind"&amp;CHAR(34)&amp;": "&amp;CHAR(34)&amp;SUBSTITUTE(CriteriTecnici!$F4331,CHAR(34),"'")&amp;CHAR(34)&amp;", "&amp;CHAR(34)&amp;"value"&amp;CHAR(34)&amp;": "&amp;SUBSTITUTE(TRIM(ROUND(IFERROR(CriteriTecnici!$N4331*1,IFERROR(NUMBERVALUE(CriteriTecnici!$N4331,".",","),IFERROR(NUMBERVALUE(CriteriTecnici!$N4331,",","."),0))),4)&amp;""),",",".")&amp;", "&amp;CHAR(34)&amp;"numerator"&amp;CHAR(34)&amp;": "&amp;SUBSTITUTE(TRIM(ROUND(IFERROR(CriteriTecnici!$K4331*1,IFERROR(NUMBERVALUE(CriteriTecnici!$K4331,".",","),IFERROR(NUMBERVALUE(CriteriTecnici!$K4331,",","."),0))),4)&amp;""),",",".")&amp;", "&amp;CHAR(34)&amp;"denominator"&amp;CHAR(34)&amp;": "&amp;SUBSTITUTE(TRIM(ROUND(IFERROR(CriteriTecnici!$L4331*1,IFERROR(NUMBERVALUE(CriteriTecnici!$L4331,".",","),IFERROR(NUMBERVALUE(CriteriTecnici!$L4331,",","."),0))),4)&amp;""),",",".")&amp;", "&amp;CHAR(34)&amp;"flag"&amp;CHAR(34)&amp;": "&amp;SUBSTITUTE(TRIM(ROUND(IFERROR(CriteriTecnici!$M4331*1,IFERROR(NUMBERVALUE(CriteriTecnici!$M4331,".",","),IFERROR(NUMBERVALUE(CriteriTecnici!$M4331,",","."),0))),4)&amp;""),",",".")&amp;", "&amp;CHAR(34)&amp;"rawScore"&amp;CHAR(34)&amp;": "&amp;SUBSTITUTE(TRIM(ROUND(IFERROR(CriteriTecnici!$O4331*1,IFERROR(NUMBERVALUE(CriteriTecnici!$O4331,".",","),IFERROR(NUMBERVALUE(CriteriTecnici!$O4331,",","."),0))),4)&amp;""),",",".")&amp;CHAR(125)&amp;IF(TRUE,",",""))</f>
        <v/>
      </c>
    </row>
    <row r="4552">
      <c r="A4552" s="38">
        <f>IF(CriteriTecnici!$A4332="","","    "&amp;CHAR(123)&amp;CHAR(34)&amp;"bidderId"&amp;CHAR(34)&amp;": "&amp;CHAR(34)&amp;SUBSTITUTE(CriteriTecnici!$A4332,CHAR(34),"'")&amp;CHAR(34)&amp;", "&amp;CHAR(34)&amp;"lotId"&amp;CHAR(34)&amp;": "&amp;CHAR(34)&amp;SUBSTITUTE(CriteriTecnici!$C4332,CHAR(34),"'")&amp;CHAR(34)&amp;", "&amp;CHAR(34)&amp;"criterionId"&amp;CHAR(34)&amp;": "&amp;CHAR(34)&amp;SUBSTITUTE(CriteriTecnici!$D4332,CHAR(34),"'")&amp;CHAR(34)&amp;", "&amp;CHAR(34)&amp;"kind"&amp;CHAR(34)&amp;": "&amp;CHAR(34)&amp;SUBSTITUTE(CriteriTecnici!$F4332,CHAR(34),"'")&amp;CHAR(34)&amp;", "&amp;CHAR(34)&amp;"value"&amp;CHAR(34)&amp;": "&amp;SUBSTITUTE(TRIM(ROUND(IFERROR(CriteriTecnici!$N4332*1,IFERROR(NUMBERVALUE(CriteriTecnici!$N4332,".",","),IFERROR(NUMBERVALUE(CriteriTecnici!$N4332,",","."),0))),4)&amp;""),",",".")&amp;", "&amp;CHAR(34)&amp;"numerator"&amp;CHAR(34)&amp;": "&amp;SUBSTITUTE(TRIM(ROUND(IFERROR(CriteriTecnici!$K4332*1,IFERROR(NUMBERVALUE(CriteriTecnici!$K4332,".",","),IFERROR(NUMBERVALUE(CriteriTecnici!$K4332,",","."),0))),4)&amp;""),",",".")&amp;", "&amp;CHAR(34)&amp;"denominator"&amp;CHAR(34)&amp;": "&amp;SUBSTITUTE(TRIM(ROUND(IFERROR(CriteriTecnici!$L4332*1,IFERROR(NUMBERVALUE(CriteriTecnici!$L4332,".",","),IFERROR(NUMBERVALUE(CriteriTecnici!$L4332,",","."),0))),4)&amp;""),",",".")&amp;", "&amp;CHAR(34)&amp;"flag"&amp;CHAR(34)&amp;": "&amp;SUBSTITUTE(TRIM(ROUND(IFERROR(CriteriTecnici!$M4332*1,IFERROR(NUMBERVALUE(CriteriTecnici!$M4332,".",","),IFERROR(NUMBERVALUE(CriteriTecnici!$M4332,",","."),0))),4)&amp;""),",",".")&amp;", "&amp;CHAR(34)&amp;"rawScore"&amp;CHAR(34)&amp;": "&amp;SUBSTITUTE(TRIM(ROUND(IFERROR(CriteriTecnici!$O4332*1,IFERROR(NUMBERVALUE(CriteriTecnici!$O4332,".",","),IFERROR(NUMBERVALUE(CriteriTecnici!$O4332,",","."),0))),4)&amp;""),",",".")&amp;CHAR(125)&amp;IF(TRUE,",",""))</f>
        <v/>
      </c>
    </row>
    <row r="4553">
      <c r="A4553" s="38">
        <f>IF(CriteriTecnici!$A4333="","","    "&amp;CHAR(123)&amp;CHAR(34)&amp;"bidderId"&amp;CHAR(34)&amp;": "&amp;CHAR(34)&amp;SUBSTITUTE(CriteriTecnici!$A4333,CHAR(34),"'")&amp;CHAR(34)&amp;", "&amp;CHAR(34)&amp;"lotId"&amp;CHAR(34)&amp;": "&amp;CHAR(34)&amp;SUBSTITUTE(CriteriTecnici!$C4333,CHAR(34),"'")&amp;CHAR(34)&amp;", "&amp;CHAR(34)&amp;"criterionId"&amp;CHAR(34)&amp;": "&amp;CHAR(34)&amp;SUBSTITUTE(CriteriTecnici!$D4333,CHAR(34),"'")&amp;CHAR(34)&amp;", "&amp;CHAR(34)&amp;"kind"&amp;CHAR(34)&amp;": "&amp;CHAR(34)&amp;SUBSTITUTE(CriteriTecnici!$F4333,CHAR(34),"'")&amp;CHAR(34)&amp;", "&amp;CHAR(34)&amp;"value"&amp;CHAR(34)&amp;": "&amp;SUBSTITUTE(TRIM(ROUND(IFERROR(CriteriTecnici!$N4333*1,IFERROR(NUMBERVALUE(CriteriTecnici!$N4333,".",","),IFERROR(NUMBERVALUE(CriteriTecnici!$N4333,",","."),0))),4)&amp;""),",",".")&amp;", "&amp;CHAR(34)&amp;"numerator"&amp;CHAR(34)&amp;": "&amp;SUBSTITUTE(TRIM(ROUND(IFERROR(CriteriTecnici!$K4333*1,IFERROR(NUMBERVALUE(CriteriTecnici!$K4333,".",","),IFERROR(NUMBERVALUE(CriteriTecnici!$K4333,",","."),0))),4)&amp;""),",",".")&amp;", "&amp;CHAR(34)&amp;"denominator"&amp;CHAR(34)&amp;": "&amp;SUBSTITUTE(TRIM(ROUND(IFERROR(CriteriTecnici!$L4333*1,IFERROR(NUMBERVALUE(CriteriTecnici!$L4333,".",","),IFERROR(NUMBERVALUE(CriteriTecnici!$L4333,",","."),0))),4)&amp;""),",",".")&amp;", "&amp;CHAR(34)&amp;"flag"&amp;CHAR(34)&amp;": "&amp;SUBSTITUTE(TRIM(ROUND(IFERROR(CriteriTecnici!$M4333*1,IFERROR(NUMBERVALUE(CriteriTecnici!$M4333,".",","),IFERROR(NUMBERVALUE(CriteriTecnici!$M4333,",","."),0))),4)&amp;""),",",".")&amp;", "&amp;CHAR(34)&amp;"rawScore"&amp;CHAR(34)&amp;": "&amp;SUBSTITUTE(TRIM(ROUND(IFERROR(CriteriTecnici!$O4333*1,IFERROR(NUMBERVALUE(CriteriTecnici!$O4333,".",","),IFERROR(NUMBERVALUE(CriteriTecnici!$O4333,",","."),0))),4)&amp;""),",",".")&amp;CHAR(125)&amp;IF(TRUE,",",""))</f>
        <v/>
      </c>
    </row>
    <row r="4554">
      <c r="A4554" s="38">
        <f>IF(CriteriTecnici!$A4334="","","    "&amp;CHAR(123)&amp;CHAR(34)&amp;"bidderId"&amp;CHAR(34)&amp;": "&amp;CHAR(34)&amp;SUBSTITUTE(CriteriTecnici!$A4334,CHAR(34),"'")&amp;CHAR(34)&amp;", "&amp;CHAR(34)&amp;"lotId"&amp;CHAR(34)&amp;": "&amp;CHAR(34)&amp;SUBSTITUTE(CriteriTecnici!$C4334,CHAR(34),"'")&amp;CHAR(34)&amp;", "&amp;CHAR(34)&amp;"criterionId"&amp;CHAR(34)&amp;": "&amp;CHAR(34)&amp;SUBSTITUTE(CriteriTecnici!$D4334,CHAR(34),"'")&amp;CHAR(34)&amp;", "&amp;CHAR(34)&amp;"kind"&amp;CHAR(34)&amp;": "&amp;CHAR(34)&amp;SUBSTITUTE(CriteriTecnici!$F4334,CHAR(34),"'")&amp;CHAR(34)&amp;", "&amp;CHAR(34)&amp;"value"&amp;CHAR(34)&amp;": "&amp;SUBSTITUTE(TRIM(ROUND(IFERROR(CriteriTecnici!$N4334*1,IFERROR(NUMBERVALUE(CriteriTecnici!$N4334,".",","),IFERROR(NUMBERVALUE(CriteriTecnici!$N4334,",","."),0))),4)&amp;""),",",".")&amp;", "&amp;CHAR(34)&amp;"numerator"&amp;CHAR(34)&amp;": "&amp;SUBSTITUTE(TRIM(ROUND(IFERROR(CriteriTecnici!$K4334*1,IFERROR(NUMBERVALUE(CriteriTecnici!$K4334,".",","),IFERROR(NUMBERVALUE(CriteriTecnici!$K4334,",","."),0))),4)&amp;""),",",".")&amp;", "&amp;CHAR(34)&amp;"denominator"&amp;CHAR(34)&amp;": "&amp;SUBSTITUTE(TRIM(ROUND(IFERROR(CriteriTecnici!$L4334*1,IFERROR(NUMBERVALUE(CriteriTecnici!$L4334,".",","),IFERROR(NUMBERVALUE(CriteriTecnici!$L4334,",","."),0))),4)&amp;""),",",".")&amp;", "&amp;CHAR(34)&amp;"flag"&amp;CHAR(34)&amp;": "&amp;SUBSTITUTE(TRIM(ROUND(IFERROR(CriteriTecnici!$M4334*1,IFERROR(NUMBERVALUE(CriteriTecnici!$M4334,".",","),IFERROR(NUMBERVALUE(CriteriTecnici!$M4334,",","."),0))),4)&amp;""),",",".")&amp;", "&amp;CHAR(34)&amp;"rawScore"&amp;CHAR(34)&amp;": "&amp;SUBSTITUTE(TRIM(ROUND(IFERROR(CriteriTecnici!$O4334*1,IFERROR(NUMBERVALUE(CriteriTecnici!$O4334,".",","),IFERROR(NUMBERVALUE(CriteriTecnici!$O4334,",","."),0))),4)&amp;""),",",".")&amp;CHAR(125)&amp;IF(TRUE,",",""))</f>
        <v/>
      </c>
    </row>
    <row r="4555">
      <c r="A4555" s="38">
        <f>IF(CriteriTecnici!$A4335="","","    "&amp;CHAR(123)&amp;CHAR(34)&amp;"bidderId"&amp;CHAR(34)&amp;": "&amp;CHAR(34)&amp;SUBSTITUTE(CriteriTecnici!$A4335,CHAR(34),"'")&amp;CHAR(34)&amp;", "&amp;CHAR(34)&amp;"lotId"&amp;CHAR(34)&amp;": "&amp;CHAR(34)&amp;SUBSTITUTE(CriteriTecnici!$C4335,CHAR(34),"'")&amp;CHAR(34)&amp;", "&amp;CHAR(34)&amp;"criterionId"&amp;CHAR(34)&amp;": "&amp;CHAR(34)&amp;SUBSTITUTE(CriteriTecnici!$D4335,CHAR(34),"'")&amp;CHAR(34)&amp;", "&amp;CHAR(34)&amp;"kind"&amp;CHAR(34)&amp;": "&amp;CHAR(34)&amp;SUBSTITUTE(CriteriTecnici!$F4335,CHAR(34),"'")&amp;CHAR(34)&amp;", "&amp;CHAR(34)&amp;"value"&amp;CHAR(34)&amp;": "&amp;SUBSTITUTE(TRIM(ROUND(IFERROR(CriteriTecnici!$N4335*1,IFERROR(NUMBERVALUE(CriteriTecnici!$N4335,".",","),IFERROR(NUMBERVALUE(CriteriTecnici!$N4335,",","."),0))),4)&amp;""),",",".")&amp;", "&amp;CHAR(34)&amp;"numerator"&amp;CHAR(34)&amp;": "&amp;SUBSTITUTE(TRIM(ROUND(IFERROR(CriteriTecnici!$K4335*1,IFERROR(NUMBERVALUE(CriteriTecnici!$K4335,".",","),IFERROR(NUMBERVALUE(CriteriTecnici!$K4335,",","."),0))),4)&amp;""),",",".")&amp;", "&amp;CHAR(34)&amp;"denominator"&amp;CHAR(34)&amp;": "&amp;SUBSTITUTE(TRIM(ROUND(IFERROR(CriteriTecnici!$L4335*1,IFERROR(NUMBERVALUE(CriteriTecnici!$L4335,".",","),IFERROR(NUMBERVALUE(CriteriTecnici!$L4335,",","."),0))),4)&amp;""),",",".")&amp;", "&amp;CHAR(34)&amp;"flag"&amp;CHAR(34)&amp;": "&amp;SUBSTITUTE(TRIM(ROUND(IFERROR(CriteriTecnici!$M4335*1,IFERROR(NUMBERVALUE(CriteriTecnici!$M4335,".",","),IFERROR(NUMBERVALUE(CriteriTecnici!$M4335,",","."),0))),4)&amp;""),",",".")&amp;", "&amp;CHAR(34)&amp;"rawScore"&amp;CHAR(34)&amp;": "&amp;SUBSTITUTE(TRIM(ROUND(IFERROR(CriteriTecnici!$O4335*1,IFERROR(NUMBERVALUE(CriteriTecnici!$O4335,".",","),IFERROR(NUMBERVALUE(CriteriTecnici!$O4335,",","."),0))),4)&amp;""),",",".")&amp;CHAR(125)&amp;IF(TRUE,",",""))</f>
        <v/>
      </c>
    </row>
    <row r="4556">
      <c r="A4556" s="38">
        <f>IF(CriteriTecnici!$A4336="","","    "&amp;CHAR(123)&amp;CHAR(34)&amp;"bidderId"&amp;CHAR(34)&amp;": "&amp;CHAR(34)&amp;SUBSTITUTE(CriteriTecnici!$A4336,CHAR(34),"'")&amp;CHAR(34)&amp;", "&amp;CHAR(34)&amp;"lotId"&amp;CHAR(34)&amp;": "&amp;CHAR(34)&amp;SUBSTITUTE(CriteriTecnici!$C4336,CHAR(34),"'")&amp;CHAR(34)&amp;", "&amp;CHAR(34)&amp;"criterionId"&amp;CHAR(34)&amp;": "&amp;CHAR(34)&amp;SUBSTITUTE(CriteriTecnici!$D4336,CHAR(34),"'")&amp;CHAR(34)&amp;", "&amp;CHAR(34)&amp;"kind"&amp;CHAR(34)&amp;": "&amp;CHAR(34)&amp;SUBSTITUTE(CriteriTecnici!$F4336,CHAR(34),"'")&amp;CHAR(34)&amp;", "&amp;CHAR(34)&amp;"value"&amp;CHAR(34)&amp;": "&amp;SUBSTITUTE(TRIM(ROUND(IFERROR(CriteriTecnici!$N4336*1,IFERROR(NUMBERVALUE(CriteriTecnici!$N4336,".",","),IFERROR(NUMBERVALUE(CriteriTecnici!$N4336,",","."),0))),4)&amp;""),",",".")&amp;", "&amp;CHAR(34)&amp;"numerator"&amp;CHAR(34)&amp;": "&amp;SUBSTITUTE(TRIM(ROUND(IFERROR(CriteriTecnici!$K4336*1,IFERROR(NUMBERVALUE(CriteriTecnici!$K4336,".",","),IFERROR(NUMBERVALUE(CriteriTecnici!$K4336,",","."),0))),4)&amp;""),",",".")&amp;", "&amp;CHAR(34)&amp;"denominator"&amp;CHAR(34)&amp;": "&amp;SUBSTITUTE(TRIM(ROUND(IFERROR(CriteriTecnici!$L4336*1,IFERROR(NUMBERVALUE(CriteriTecnici!$L4336,".",","),IFERROR(NUMBERVALUE(CriteriTecnici!$L4336,",","."),0))),4)&amp;""),",",".")&amp;", "&amp;CHAR(34)&amp;"flag"&amp;CHAR(34)&amp;": "&amp;SUBSTITUTE(TRIM(ROUND(IFERROR(CriteriTecnici!$M4336*1,IFERROR(NUMBERVALUE(CriteriTecnici!$M4336,".",","),IFERROR(NUMBERVALUE(CriteriTecnici!$M4336,",","."),0))),4)&amp;""),",",".")&amp;", "&amp;CHAR(34)&amp;"rawScore"&amp;CHAR(34)&amp;": "&amp;SUBSTITUTE(TRIM(ROUND(IFERROR(CriteriTecnici!$O4336*1,IFERROR(NUMBERVALUE(CriteriTecnici!$O4336,".",","),IFERROR(NUMBERVALUE(CriteriTecnici!$O4336,",","."),0))),4)&amp;""),",",".")&amp;CHAR(125)&amp;IF(TRUE,",",""))</f>
        <v/>
      </c>
    </row>
    <row r="4557">
      <c r="A4557" s="38">
        <f>IF(CriteriTecnici!$A4337="","","    "&amp;CHAR(123)&amp;CHAR(34)&amp;"bidderId"&amp;CHAR(34)&amp;": "&amp;CHAR(34)&amp;SUBSTITUTE(CriteriTecnici!$A4337,CHAR(34),"'")&amp;CHAR(34)&amp;", "&amp;CHAR(34)&amp;"lotId"&amp;CHAR(34)&amp;": "&amp;CHAR(34)&amp;SUBSTITUTE(CriteriTecnici!$C4337,CHAR(34),"'")&amp;CHAR(34)&amp;", "&amp;CHAR(34)&amp;"criterionId"&amp;CHAR(34)&amp;": "&amp;CHAR(34)&amp;SUBSTITUTE(CriteriTecnici!$D4337,CHAR(34),"'")&amp;CHAR(34)&amp;", "&amp;CHAR(34)&amp;"kind"&amp;CHAR(34)&amp;": "&amp;CHAR(34)&amp;SUBSTITUTE(CriteriTecnici!$F4337,CHAR(34),"'")&amp;CHAR(34)&amp;", "&amp;CHAR(34)&amp;"value"&amp;CHAR(34)&amp;": "&amp;SUBSTITUTE(TRIM(ROUND(IFERROR(CriteriTecnici!$N4337*1,IFERROR(NUMBERVALUE(CriteriTecnici!$N4337,".",","),IFERROR(NUMBERVALUE(CriteriTecnici!$N4337,",","."),0))),4)&amp;""),",",".")&amp;", "&amp;CHAR(34)&amp;"numerator"&amp;CHAR(34)&amp;": "&amp;SUBSTITUTE(TRIM(ROUND(IFERROR(CriteriTecnici!$K4337*1,IFERROR(NUMBERVALUE(CriteriTecnici!$K4337,".",","),IFERROR(NUMBERVALUE(CriteriTecnici!$K4337,",","."),0))),4)&amp;""),",",".")&amp;", "&amp;CHAR(34)&amp;"denominator"&amp;CHAR(34)&amp;": "&amp;SUBSTITUTE(TRIM(ROUND(IFERROR(CriteriTecnici!$L4337*1,IFERROR(NUMBERVALUE(CriteriTecnici!$L4337,".",","),IFERROR(NUMBERVALUE(CriteriTecnici!$L4337,",","."),0))),4)&amp;""),",",".")&amp;", "&amp;CHAR(34)&amp;"flag"&amp;CHAR(34)&amp;": "&amp;SUBSTITUTE(TRIM(ROUND(IFERROR(CriteriTecnici!$M4337*1,IFERROR(NUMBERVALUE(CriteriTecnici!$M4337,".",","),IFERROR(NUMBERVALUE(CriteriTecnici!$M4337,",","."),0))),4)&amp;""),",",".")&amp;", "&amp;CHAR(34)&amp;"rawScore"&amp;CHAR(34)&amp;": "&amp;SUBSTITUTE(TRIM(ROUND(IFERROR(CriteriTecnici!$O4337*1,IFERROR(NUMBERVALUE(CriteriTecnici!$O4337,".",","),IFERROR(NUMBERVALUE(CriteriTecnici!$O4337,",","."),0))),4)&amp;""),",",".")&amp;CHAR(125)&amp;IF(TRUE,",",""))</f>
        <v/>
      </c>
    </row>
    <row r="4558">
      <c r="A4558" s="38">
        <f>IF(CriteriTecnici!$A4338="","","    "&amp;CHAR(123)&amp;CHAR(34)&amp;"bidderId"&amp;CHAR(34)&amp;": "&amp;CHAR(34)&amp;SUBSTITUTE(CriteriTecnici!$A4338,CHAR(34),"'")&amp;CHAR(34)&amp;", "&amp;CHAR(34)&amp;"lotId"&amp;CHAR(34)&amp;": "&amp;CHAR(34)&amp;SUBSTITUTE(CriteriTecnici!$C4338,CHAR(34),"'")&amp;CHAR(34)&amp;", "&amp;CHAR(34)&amp;"criterionId"&amp;CHAR(34)&amp;": "&amp;CHAR(34)&amp;SUBSTITUTE(CriteriTecnici!$D4338,CHAR(34),"'")&amp;CHAR(34)&amp;", "&amp;CHAR(34)&amp;"kind"&amp;CHAR(34)&amp;": "&amp;CHAR(34)&amp;SUBSTITUTE(CriteriTecnici!$F4338,CHAR(34),"'")&amp;CHAR(34)&amp;", "&amp;CHAR(34)&amp;"value"&amp;CHAR(34)&amp;": "&amp;SUBSTITUTE(TRIM(ROUND(IFERROR(CriteriTecnici!$N4338*1,IFERROR(NUMBERVALUE(CriteriTecnici!$N4338,".",","),IFERROR(NUMBERVALUE(CriteriTecnici!$N4338,",","."),0))),4)&amp;""),",",".")&amp;", "&amp;CHAR(34)&amp;"numerator"&amp;CHAR(34)&amp;": "&amp;SUBSTITUTE(TRIM(ROUND(IFERROR(CriteriTecnici!$K4338*1,IFERROR(NUMBERVALUE(CriteriTecnici!$K4338,".",","),IFERROR(NUMBERVALUE(CriteriTecnici!$K4338,",","."),0))),4)&amp;""),",",".")&amp;", "&amp;CHAR(34)&amp;"denominator"&amp;CHAR(34)&amp;": "&amp;SUBSTITUTE(TRIM(ROUND(IFERROR(CriteriTecnici!$L4338*1,IFERROR(NUMBERVALUE(CriteriTecnici!$L4338,".",","),IFERROR(NUMBERVALUE(CriteriTecnici!$L4338,",","."),0))),4)&amp;""),",",".")&amp;", "&amp;CHAR(34)&amp;"flag"&amp;CHAR(34)&amp;": "&amp;SUBSTITUTE(TRIM(ROUND(IFERROR(CriteriTecnici!$M4338*1,IFERROR(NUMBERVALUE(CriteriTecnici!$M4338,".",","),IFERROR(NUMBERVALUE(CriteriTecnici!$M4338,",","."),0))),4)&amp;""),",",".")&amp;", "&amp;CHAR(34)&amp;"rawScore"&amp;CHAR(34)&amp;": "&amp;SUBSTITUTE(TRIM(ROUND(IFERROR(CriteriTecnici!$O4338*1,IFERROR(NUMBERVALUE(CriteriTecnici!$O4338,".",","),IFERROR(NUMBERVALUE(CriteriTecnici!$O4338,",","."),0))),4)&amp;""),",",".")&amp;CHAR(125)&amp;IF(TRUE,",",""))</f>
        <v/>
      </c>
    </row>
    <row r="4559">
      <c r="A4559" s="38">
        <f>IF(CriteriTecnici!$A4339="","","    "&amp;CHAR(123)&amp;CHAR(34)&amp;"bidderId"&amp;CHAR(34)&amp;": "&amp;CHAR(34)&amp;SUBSTITUTE(CriteriTecnici!$A4339,CHAR(34),"'")&amp;CHAR(34)&amp;", "&amp;CHAR(34)&amp;"lotId"&amp;CHAR(34)&amp;": "&amp;CHAR(34)&amp;SUBSTITUTE(CriteriTecnici!$C4339,CHAR(34),"'")&amp;CHAR(34)&amp;", "&amp;CHAR(34)&amp;"criterionId"&amp;CHAR(34)&amp;": "&amp;CHAR(34)&amp;SUBSTITUTE(CriteriTecnici!$D4339,CHAR(34),"'")&amp;CHAR(34)&amp;", "&amp;CHAR(34)&amp;"kind"&amp;CHAR(34)&amp;": "&amp;CHAR(34)&amp;SUBSTITUTE(CriteriTecnici!$F4339,CHAR(34),"'")&amp;CHAR(34)&amp;", "&amp;CHAR(34)&amp;"value"&amp;CHAR(34)&amp;": "&amp;SUBSTITUTE(TRIM(ROUND(IFERROR(CriteriTecnici!$N4339*1,IFERROR(NUMBERVALUE(CriteriTecnici!$N4339,".",","),IFERROR(NUMBERVALUE(CriteriTecnici!$N4339,",","."),0))),4)&amp;""),",",".")&amp;", "&amp;CHAR(34)&amp;"numerator"&amp;CHAR(34)&amp;": "&amp;SUBSTITUTE(TRIM(ROUND(IFERROR(CriteriTecnici!$K4339*1,IFERROR(NUMBERVALUE(CriteriTecnici!$K4339,".",","),IFERROR(NUMBERVALUE(CriteriTecnici!$K4339,",","."),0))),4)&amp;""),",",".")&amp;", "&amp;CHAR(34)&amp;"denominator"&amp;CHAR(34)&amp;": "&amp;SUBSTITUTE(TRIM(ROUND(IFERROR(CriteriTecnici!$L4339*1,IFERROR(NUMBERVALUE(CriteriTecnici!$L4339,".",","),IFERROR(NUMBERVALUE(CriteriTecnici!$L4339,",","."),0))),4)&amp;""),",",".")&amp;", "&amp;CHAR(34)&amp;"flag"&amp;CHAR(34)&amp;": "&amp;SUBSTITUTE(TRIM(ROUND(IFERROR(CriteriTecnici!$M4339*1,IFERROR(NUMBERVALUE(CriteriTecnici!$M4339,".",","),IFERROR(NUMBERVALUE(CriteriTecnici!$M4339,",","."),0))),4)&amp;""),",",".")&amp;", "&amp;CHAR(34)&amp;"rawScore"&amp;CHAR(34)&amp;": "&amp;SUBSTITUTE(TRIM(ROUND(IFERROR(CriteriTecnici!$O4339*1,IFERROR(NUMBERVALUE(CriteriTecnici!$O4339,".",","),IFERROR(NUMBERVALUE(CriteriTecnici!$O4339,",","."),0))),4)&amp;""),",",".")&amp;CHAR(125)&amp;IF(TRUE,",",""))</f>
        <v/>
      </c>
    </row>
    <row r="4560">
      <c r="A4560" s="38">
        <f>IF(CriteriTecnici!$A4340="","","    "&amp;CHAR(123)&amp;CHAR(34)&amp;"bidderId"&amp;CHAR(34)&amp;": "&amp;CHAR(34)&amp;SUBSTITUTE(CriteriTecnici!$A4340,CHAR(34),"'")&amp;CHAR(34)&amp;", "&amp;CHAR(34)&amp;"lotId"&amp;CHAR(34)&amp;": "&amp;CHAR(34)&amp;SUBSTITUTE(CriteriTecnici!$C4340,CHAR(34),"'")&amp;CHAR(34)&amp;", "&amp;CHAR(34)&amp;"criterionId"&amp;CHAR(34)&amp;": "&amp;CHAR(34)&amp;SUBSTITUTE(CriteriTecnici!$D4340,CHAR(34),"'")&amp;CHAR(34)&amp;", "&amp;CHAR(34)&amp;"kind"&amp;CHAR(34)&amp;": "&amp;CHAR(34)&amp;SUBSTITUTE(CriteriTecnici!$F4340,CHAR(34),"'")&amp;CHAR(34)&amp;", "&amp;CHAR(34)&amp;"value"&amp;CHAR(34)&amp;": "&amp;SUBSTITUTE(TRIM(ROUND(IFERROR(CriteriTecnici!$N4340*1,IFERROR(NUMBERVALUE(CriteriTecnici!$N4340,".",","),IFERROR(NUMBERVALUE(CriteriTecnici!$N4340,",","."),0))),4)&amp;""),",",".")&amp;", "&amp;CHAR(34)&amp;"numerator"&amp;CHAR(34)&amp;": "&amp;SUBSTITUTE(TRIM(ROUND(IFERROR(CriteriTecnici!$K4340*1,IFERROR(NUMBERVALUE(CriteriTecnici!$K4340,".",","),IFERROR(NUMBERVALUE(CriteriTecnici!$K4340,",","."),0))),4)&amp;""),",",".")&amp;", "&amp;CHAR(34)&amp;"denominator"&amp;CHAR(34)&amp;": "&amp;SUBSTITUTE(TRIM(ROUND(IFERROR(CriteriTecnici!$L4340*1,IFERROR(NUMBERVALUE(CriteriTecnici!$L4340,".",","),IFERROR(NUMBERVALUE(CriteriTecnici!$L4340,",","."),0))),4)&amp;""),",",".")&amp;", "&amp;CHAR(34)&amp;"flag"&amp;CHAR(34)&amp;": "&amp;SUBSTITUTE(TRIM(ROUND(IFERROR(CriteriTecnici!$M4340*1,IFERROR(NUMBERVALUE(CriteriTecnici!$M4340,".",","),IFERROR(NUMBERVALUE(CriteriTecnici!$M4340,",","."),0))),4)&amp;""),",",".")&amp;", "&amp;CHAR(34)&amp;"rawScore"&amp;CHAR(34)&amp;": "&amp;SUBSTITUTE(TRIM(ROUND(IFERROR(CriteriTecnici!$O4340*1,IFERROR(NUMBERVALUE(CriteriTecnici!$O4340,".",","),IFERROR(NUMBERVALUE(CriteriTecnici!$O4340,",","."),0))),4)&amp;""),",",".")&amp;CHAR(125)&amp;IF(TRUE,",",""))</f>
        <v/>
      </c>
    </row>
    <row r="4561">
      <c r="A4561" s="38">
        <f>IF(CriteriTecnici!$A4341="","","    "&amp;CHAR(123)&amp;CHAR(34)&amp;"bidderId"&amp;CHAR(34)&amp;": "&amp;CHAR(34)&amp;SUBSTITUTE(CriteriTecnici!$A4341,CHAR(34),"'")&amp;CHAR(34)&amp;", "&amp;CHAR(34)&amp;"lotId"&amp;CHAR(34)&amp;": "&amp;CHAR(34)&amp;SUBSTITUTE(CriteriTecnici!$C4341,CHAR(34),"'")&amp;CHAR(34)&amp;", "&amp;CHAR(34)&amp;"criterionId"&amp;CHAR(34)&amp;": "&amp;CHAR(34)&amp;SUBSTITUTE(CriteriTecnici!$D4341,CHAR(34),"'")&amp;CHAR(34)&amp;", "&amp;CHAR(34)&amp;"kind"&amp;CHAR(34)&amp;": "&amp;CHAR(34)&amp;SUBSTITUTE(CriteriTecnici!$F4341,CHAR(34),"'")&amp;CHAR(34)&amp;", "&amp;CHAR(34)&amp;"value"&amp;CHAR(34)&amp;": "&amp;SUBSTITUTE(TRIM(ROUND(IFERROR(CriteriTecnici!$N4341*1,IFERROR(NUMBERVALUE(CriteriTecnici!$N4341,".",","),IFERROR(NUMBERVALUE(CriteriTecnici!$N4341,",","."),0))),4)&amp;""),",",".")&amp;", "&amp;CHAR(34)&amp;"numerator"&amp;CHAR(34)&amp;": "&amp;SUBSTITUTE(TRIM(ROUND(IFERROR(CriteriTecnici!$K4341*1,IFERROR(NUMBERVALUE(CriteriTecnici!$K4341,".",","),IFERROR(NUMBERVALUE(CriteriTecnici!$K4341,",","."),0))),4)&amp;""),",",".")&amp;", "&amp;CHAR(34)&amp;"denominator"&amp;CHAR(34)&amp;": "&amp;SUBSTITUTE(TRIM(ROUND(IFERROR(CriteriTecnici!$L4341*1,IFERROR(NUMBERVALUE(CriteriTecnici!$L4341,".",","),IFERROR(NUMBERVALUE(CriteriTecnici!$L4341,",","."),0))),4)&amp;""),",",".")&amp;", "&amp;CHAR(34)&amp;"flag"&amp;CHAR(34)&amp;": "&amp;SUBSTITUTE(TRIM(ROUND(IFERROR(CriteriTecnici!$M4341*1,IFERROR(NUMBERVALUE(CriteriTecnici!$M4341,".",","),IFERROR(NUMBERVALUE(CriteriTecnici!$M4341,",","."),0))),4)&amp;""),",",".")&amp;", "&amp;CHAR(34)&amp;"rawScore"&amp;CHAR(34)&amp;": "&amp;SUBSTITUTE(TRIM(ROUND(IFERROR(CriteriTecnici!$O4341*1,IFERROR(NUMBERVALUE(CriteriTecnici!$O4341,".",","),IFERROR(NUMBERVALUE(CriteriTecnici!$O4341,",","."),0))),4)&amp;""),",",".")&amp;CHAR(125)&amp;IF(TRUE,",",""))</f>
        <v/>
      </c>
    </row>
    <row r="4562">
      <c r="A4562" s="38">
        <f>IF(CriteriTecnici!$A4342="","","    "&amp;CHAR(123)&amp;CHAR(34)&amp;"bidderId"&amp;CHAR(34)&amp;": "&amp;CHAR(34)&amp;SUBSTITUTE(CriteriTecnici!$A4342,CHAR(34),"'")&amp;CHAR(34)&amp;", "&amp;CHAR(34)&amp;"lotId"&amp;CHAR(34)&amp;": "&amp;CHAR(34)&amp;SUBSTITUTE(CriteriTecnici!$C4342,CHAR(34),"'")&amp;CHAR(34)&amp;", "&amp;CHAR(34)&amp;"criterionId"&amp;CHAR(34)&amp;": "&amp;CHAR(34)&amp;SUBSTITUTE(CriteriTecnici!$D4342,CHAR(34),"'")&amp;CHAR(34)&amp;", "&amp;CHAR(34)&amp;"kind"&amp;CHAR(34)&amp;": "&amp;CHAR(34)&amp;SUBSTITUTE(CriteriTecnici!$F4342,CHAR(34),"'")&amp;CHAR(34)&amp;", "&amp;CHAR(34)&amp;"value"&amp;CHAR(34)&amp;": "&amp;SUBSTITUTE(TRIM(ROUND(IFERROR(CriteriTecnici!$N4342*1,IFERROR(NUMBERVALUE(CriteriTecnici!$N4342,".",","),IFERROR(NUMBERVALUE(CriteriTecnici!$N4342,",","."),0))),4)&amp;""),",",".")&amp;", "&amp;CHAR(34)&amp;"numerator"&amp;CHAR(34)&amp;": "&amp;SUBSTITUTE(TRIM(ROUND(IFERROR(CriteriTecnici!$K4342*1,IFERROR(NUMBERVALUE(CriteriTecnici!$K4342,".",","),IFERROR(NUMBERVALUE(CriteriTecnici!$K4342,",","."),0))),4)&amp;""),",",".")&amp;", "&amp;CHAR(34)&amp;"denominator"&amp;CHAR(34)&amp;": "&amp;SUBSTITUTE(TRIM(ROUND(IFERROR(CriteriTecnici!$L4342*1,IFERROR(NUMBERVALUE(CriteriTecnici!$L4342,".",","),IFERROR(NUMBERVALUE(CriteriTecnici!$L4342,",","."),0))),4)&amp;""),",",".")&amp;", "&amp;CHAR(34)&amp;"flag"&amp;CHAR(34)&amp;": "&amp;SUBSTITUTE(TRIM(ROUND(IFERROR(CriteriTecnici!$M4342*1,IFERROR(NUMBERVALUE(CriteriTecnici!$M4342,".",","),IFERROR(NUMBERVALUE(CriteriTecnici!$M4342,",","."),0))),4)&amp;""),",",".")&amp;", "&amp;CHAR(34)&amp;"rawScore"&amp;CHAR(34)&amp;": "&amp;SUBSTITUTE(TRIM(ROUND(IFERROR(CriteriTecnici!$O4342*1,IFERROR(NUMBERVALUE(CriteriTecnici!$O4342,".",","),IFERROR(NUMBERVALUE(CriteriTecnici!$O4342,",","."),0))),4)&amp;""),",",".")&amp;CHAR(125)&amp;IF(TRUE,",",""))</f>
        <v/>
      </c>
    </row>
    <row r="4563">
      <c r="A4563" s="38">
        <f>IF(CriteriTecnici!$A4343="","","    "&amp;CHAR(123)&amp;CHAR(34)&amp;"bidderId"&amp;CHAR(34)&amp;": "&amp;CHAR(34)&amp;SUBSTITUTE(CriteriTecnici!$A4343,CHAR(34),"'")&amp;CHAR(34)&amp;", "&amp;CHAR(34)&amp;"lotId"&amp;CHAR(34)&amp;": "&amp;CHAR(34)&amp;SUBSTITUTE(CriteriTecnici!$C4343,CHAR(34),"'")&amp;CHAR(34)&amp;", "&amp;CHAR(34)&amp;"criterionId"&amp;CHAR(34)&amp;": "&amp;CHAR(34)&amp;SUBSTITUTE(CriteriTecnici!$D4343,CHAR(34),"'")&amp;CHAR(34)&amp;", "&amp;CHAR(34)&amp;"kind"&amp;CHAR(34)&amp;": "&amp;CHAR(34)&amp;SUBSTITUTE(CriteriTecnici!$F4343,CHAR(34),"'")&amp;CHAR(34)&amp;", "&amp;CHAR(34)&amp;"value"&amp;CHAR(34)&amp;": "&amp;SUBSTITUTE(TRIM(ROUND(IFERROR(CriteriTecnici!$N4343*1,IFERROR(NUMBERVALUE(CriteriTecnici!$N4343,".",","),IFERROR(NUMBERVALUE(CriteriTecnici!$N4343,",","."),0))),4)&amp;""),",",".")&amp;", "&amp;CHAR(34)&amp;"numerator"&amp;CHAR(34)&amp;": "&amp;SUBSTITUTE(TRIM(ROUND(IFERROR(CriteriTecnici!$K4343*1,IFERROR(NUMBERVALUE(CriteriTecnici!$K4343,".",","),IFERROR(NUMBERVALUE(CriteriTecnici!$K4343,",","."),0))),4)&amp;""),",",".")&amp;", "&amp;CHAR(34)&amp;"denominator"&amp;CHAR(34)&amp;": "&amp;SUBSTITUTE(TRIM(ROUND(IFERROR(CriteriTecnici!$L4343*1,IFERROR(NUMBERVALUE(CriteriTecnici!$L4343,".",","),IFERROR(NUMBERVALUE(CriteriTecnici!$L4343,",","."),0))),4)&amp;""),",",".")&amp;", "&amp;CHAR(34)&amp;"flag"&amp;CHAR(34)&amp;": "&amp;SUBSTITUTE(TRIM(ROUND(IFERROR(CriteriTecnici!$M4343*1,IFERROR(NUMBERVALUE(CriteriTecnici!$M4343,".",","),IFERROR(NUMBERVALUE(CriteriTecnici!$M4343,",","."),0))),4)&amp;""),",",".")&amp;", "&amp;CHAR(34)&amp;"rawScore"&amp;CHAR(34)&amp;": "&amp;SUBSTITUTE(TRIM(ROUND(IFERROR(CriteriTecnici!$O4343*1,IFERROR(NUMBERVALUE(CriteriTecnici!$O4343,".",","),IFERROR(NUMBERVALUE(CriteriTecnici!$O4343,",","."),0))),4)&amp;""),",",".")&amp;CHAR(125)&amp;IF(TRUE,",",""))</f>
        <v/>
      </c>
    </row>
    <row r="4564">
      <c r="A4564" s="38">
        <f>IF(CriteriTecnici!$A4344="","","    "&amp;CHAR(123)&amp;CHAR(34)&amp;"bidderId"&amp;CHAR(34)&amp;": "&amp;CHAR(34)&amp;SUBSTITUTE(CriteriTecnici!$A4344,CHAR(34),"'")&amp;CHAR(34)&amp;", "&amp;CHAR(34)&amp;"lotId"&amp;CHAR(34)&amp;": "&amp;CHAR(34)&amp;SUBSTITUTE(CriteriTecnici!$C4344,CHAR(34),"'")&amp;CHAR(34)&amp;", "&amp;CHAR(34)&amp;"criterionId"&amp;CHAR(34)&amp;": "&amp;CHAR(34)&amp;SUBSTITUTE(CriteriTecnici!$D4344,CHAR(34),"'")&amp;CHAR(34)&amp;", "&amp;CHAR(34)&amp;"kind"&amp;CHAR(34)&amp;": "&amp;CHAR(34)&amp;SUBSTITUTE(CriteriTecnici!$F4344,CHAR(34),"'")&amp;CHAR(34)&amp;", "&amp;CHAR(34)&amp;"value"&amp;CHAR(34)&amp;": "&amp;SUBSTITUTE(TRIM(ROUND(IFERROR(CriteriTecnici!$N4344*1,IFERROR(NUMBERVALUE(CriteriTecnici!$N4344,".",","),IFERROR(NUMBERVALUE(CriteriTecnici!$N4344,",","."),0))),4)&amp;""),",",".")&amp;", "&amp;CHAR(34)&amp;"numerator"&amp;CHAR(34)&amp;": "&amp;SUBSTITUTE(TRIM(ROUND(IFERROR(CriteriTecnici!$K4344*1,IFERROR(NUMBERVALUE(CriteriTecnici!$K4344,".",","),IFERROR(NUMBERVALUE(CriteriTecnici!$K4344,",","."),0))),4)&amp;""),",",".")&amp;", "&amp;CHAR(34)&amp;"denominator"&amp;CHAR(34)&amp;": "&amp;SUBSTITUTE(TRIM(ROUND(IFERROR(CriteriTecnici!$L4344*1,IFERROR(NUMBERVALUE(CriteriTecnici!$L4344,".",","),IFERROR(NUMBERVALUE(CriteriTecnici!$L4344,",","."),0))),4)&amp;""),",",".")&amp;", "&amp;CHAR(34)&amp;"flag"&amp;CHAR(34)&amp;": "&amp;SUBSTITUTE(TRIM(ROUND(IFERROR(CriteriTecnici!$M4344*1,IFERROR(NUMBERVALUE(CriteriTecnici!$M4344,".",","),IFERROR(NUMBERVALUE(CriteriTecnici!$M4344,",","."),0))),4)&amp;""),",",".")&amp;", "&amp;CHAR(34)&amp;"rawScore"&amp;CHAR(34)&amp;": "&amp;SUBSTITUTE(TRIM(ROUND(IFERROR(CriteriTecnici!$O4344*1,IFERROR(NUMBERVALUE(CriteriTecnici!$O4344,".",","),IFERROR(NUMBERVALUE(CriteriTecnici!$O4344,",","."),0))),4)&amp;""),",",".")&amp;CHAR(125)&amp;IF(COUNTA(Offerte!$A142:$A$200)&gt;0,",",""))</f>
        <v/>
      </c>
    </row>
    <row r="4565">
      <c r="A4565" s="38">
        <f>IF(CriteriTecnici!$A4345="","","    "&amp;CHAR(123)&amp;CHAR(34)&amp;"bidderId"&amp;CHAR(34)&amp;": "&amp;CHAR(34)&amp;SUBSTITUTE(CriteriTecnici!$A4345,CHAR(34),"'")&amp;CHAR(34)&amp;", "&amp;CHAR(34)&amp;"lotId"&amp;CHAR(34)&amp;": "&amp;CHAR(34)&amp;SUBSTITUTE(CriteriTecnici!$C4345,CHAR(34),"'")&amp;CHAR(34)&amp;", "&amp;CHAR(34)&amp;"criterionId"&amp;CHAR(34)&amp;": "&amp;CHAR(34)&amp;SUBSTITUTE(CriteriTecnici!$D4345,CHAR(34),"'")&amp;CHAR(34)&amp;", "&amp;CHAR(34)&amp;"kind"&amp;CHAR(34)&amp;": "&amp;CHAR(34)&amp;SUBSTITUTE(CriteriTecnici!$F4345,CHAR(34),"'")&amp;CHAR(34)&amp;", "&amp;CHAR(34)&amp;"value"&amp;CHAR(34)&amp;": "&amp;SUBSTITUTE(TRIM(ROUND(IFERROR(CriteriTecnici!$N4345*1,IFERROR(NUMBERVALUE(CriteriTecnici!$N4345,".",","),IFERROR(NUMBERVALUE(CriteriTecnici!$N4345,",","."),0))),4)&amp;""),",",".")&amp;", "&amp;CHAR(34)&amp;"numerator"&amp;CHAR(34)&amp;": "&amp;SUBSTITUTE(TRIM(ROUND(IFERROR(CriteriTecnici!$K4345*1,IFERROR(NUMBERVALUE(CriteriTecnici!$K4345,".",","),IFERROR(NUMBERVALUE(CriteriTecnici!$K4345,",","."),0))),4)&amp;""),",",".")&amp;", "&amp;CHAR(34)&amp;"denominator"&amp;CHAR(34)&amp;": "&amp;SUBSTITUTE(TRIM(ROUND(IFERROR(CriteriTecnici!$L4345*1,IFERROR(NUMBERVALUE(CriteriTecnici!$L4345,".",","),IFERROR(NUMBERVALUE(CriteriTecnici!$L4345,",","."),0))),4)&amp;""),",",".")&amp;", "&amp;CHAR(34)&amp;"flag"&amp;CHAR(34)&amp;": "&amp;SUBSTITUTE(TRIM(ROUND(IFERROR(CriteriTecnici!$M4345*1,IFERROR(NUMBERVALUE(CriteriTecnici!$M4345,".",","),IFERROR(NUMBERVALUE(CriteriTecnici!$M4345,",","."),0))),4)&amp;""),",",".")&amp;", "&amp;CHAR(34)&amp;"rawScore"&amp;CHAR(34)&amp;": "&amp;SUBSTITUTE(TRIM(ROUND(IFERROR(CriteriTecnici!$O4345*1,IFERROR(NUMBERVALUE(CriteriTecnici!$O4345,".",","),IFERROR(NUMBERVALUE(CriteriTecnici!$O4345,",","."),0))),4)&amp;""),",",".")&amp;CHAR(125)&amp;IF(TRUE,",",""))</f>
        <v/>
      </c>
    </row>
    <row r="4566">
      <c r="A4566" s="38">
        <f>IF(CriteriTecnici!$A4346="","","    "&amp;CHAR(123)&amp;CHAR(34)&amp;"bidderId"&amp;CHAR(34)&amp;": "&amp;CHAR(34)&amp;SUBSTITUTE(CriteriTecnici!$A4346,CHAR(34),"'")&amp;CHAR(34)&amp;", "&amp;CHAR(34)&amp;"lotId"&amp;CHAR(34)&amp;": "&amp;CHAR(34)&amp;SUBSTITUTE(CriteriTecnici!$C4346,CHAR(34),"'")&amp;CHAR(34)&amp;", "&amp;CHAR(34)&amp;"criterionId"&amp;CHAR(34)&amp;": "&amp;CHAR(34)&amp;SUBSTITUTE(CriteriTecnici!$D4346,CHAR(34),"'")&amp;CHAR(34)&amp;", "&amp;CHAR(34)&amp;"kind"&amp;CHAR(34)&amp;": "&amp;CHAR(34)&amp;SUBSTITUTE(CriteriTecnici!$F4346,CHAR(34),"'")&amp;CHAR(34)&amp;", "&amp;CHAR(34)&amp;"value"&amp;CHAR(34)&amp;": "&amp;SUBSTITUTE(TRIM(ROUND(IFERROR(CriteriTecnici!$N4346*1,IFERROR(NUMBERVALUE(CriteriTecnici!$N4346,".",","),IFERROR(NUMBERVALUE(CriteriTecnici!$N4346,",","."),0))),4)&amp;""),",",".")&amp;", "&amp;CHAR(34)&amp;"numerator"&amp;CHAR(34)&amp;": "&amp;SUBSTITUTE(TRIM(ROUND(IFERROR(CriteriTecnici!$K4346*1,IFERROR(NUMBERVALUE(CriteriTecnici!$K4346,".",","),IFERROR(NUMBERVALUE(CriteriTecnici!$K4346,",","."),0))),4)&amp;""),",",".")&amp;", "&amp;CHAR(34)&amp;"denominator"&amp;CHAR(34)&amp;": "&amp;SUBSTITUTE(TRIM(ROUND(IFERROR(CriteriTecnici!$L4346*1,IFERROR(NUMBERVALUE(CriteriTecnici!$L4346,".",","),IFERROR(NUMBERVALUE(CriteriTecnici!$L4346,",","."),0))),4)&amp;""),",",".")&amp;", "&amp;CHAR(34)&amp;"flag"&amp;CHAR(34)&amp;": "&amp;SUBSTITUTE(TRIM(ROUND(IFERROR(CriteriTecnici!$M4346*1,IFERROR(NUMBERVALUE(CriteriTecnici!$M4346,".",","),IFERROR(NUMBERVALUE(CriteriTecnici!$M4346,",","."),0))),4)&amp;""),",",".")&amp;", "&amp;CHAR(34)&amp;"rawScore"&amp;CHAR(34)&amp;": "&amp;SUBSTITUTE(TRIM(ROUND(IFERROR(CriteriTecnici!$O4346*1,IFERROR(NUMBERVALUE(CriteriTecnici!$O4346,".",","),IFERROR(NUMBERVALUE(CriteriTecnici!$O4346,",","."),0))),4)&amp;""),",",".")&amp;CHAR(125)&amp;IF(TRUE,",",""))</f>
        <v/>
      </c>
    </row>
    <row r="4567">
      <c r="A4567" s="38">
        <f>IF(CriteriTecnici!$A4347="","","    "&amp;CHAR(123)&amp;CHAR(34)&amp;"bidderId"&amp;CHAR(34)&amp;": "&amp;CHAR(34)&amp;SUBSTITUTE(CriteriTecnici!$A4347,CHAR(34),"'")&amp;CHAR(34)&amp;", "&amp;CHAR(34)&amp;"lotId"&amp;CHAR(34)&amp;": "&amp;CHAR(34)&amp;SUBSTITUTE(CriteriTecnici!$C4347,CHAR(34),"'")&amp;CHAR(34)&amp;", "&amp;CHAR(34)&amp;"criterionId"&amp;CHAR(34)&amp;": "&amp;CHAR(34)&amp;SUBSTITUTE(CriteriTecnici!$D4347,CHAR(34),"'")&amp;CHAR(34)&amp;", "&amp;CHAR(34)&amp;"kind"&amp;CHAR(34)&amp;": "&amp;CHAR(34)&amp;SUBSTITUTE(CriteriTecnici!$F4347,CHAR(34),"'")&amp;CHAR(34)&amp;", "&amp;CHAR(34)&amp;"value"&amp;CHAR(34)&amp;": "&amp;SUBSTITUTE(TRIM(ROUND(IFERROR(CriteriTecnici!$N4347*1,IFERROR(NUMBERVALUE(CriteriTecnici!$N4347,".",","),IFERROR(NUMBERVALUE(CriteriTecnici!$N4347,",","."),0))),4)&amp;""),",",".")&amp;", "&amp;CHAR(34)&amp;"numerator"&amp;CHAR(34)&amp;": "&amp;SUBSTITUTE(TRIM(ROUND(IFERROR(CriteriTecnici!$K4347*1,IFERROR(NUMBERVALUE(CriteriTecnici!$K4347,".",","),IFERROR(NUMBERVALUE(CriteriTecnici!$K4347,",","."),0))),4)&amp;""),",",".")&amp;", "&amp;CHAR(34)&amp;"denominator"&amp;CHAR(34)&amp;": "&amp;SUBSTITUTE(TRIM(ROUND(IFERROR(CriteriTecnici!$L4347*1,IFERROR(NUMBERVALUE(CriteriTecnici!$L4347,".",","),IFERROR(NUMBERVALUE(CriteriTecnici!$L4347,",","."),0))),4)&amp;""),",",".")&amp;", "&amp;CHAR(34)&amp;"flag"&amp;CHAR(34)&amp;": "&amp;SUBSTITUTE(TRIM(ROUND(IFERROR(CriteriTecnici!$M4347*1,IFERROR(NUMBERVALUE(CriteriTecnici!$M4347,".",","),IFERROR(NUMBERVALUE(CriteriTecnici!$M4347,",","."),0))),4)&amp;""),",",".")&amp;", "&amp;CHAR(34)&amp;"rawScore"&amp;CHAR(34)&amp;": "&amp;SUBSTITUTE(TRIM(ROUND(IFERROR(CriteriTecnici!$O4347*1,IFERROR(NUMBERVALUE(CriteriTecnici!$O4347,".",","),IFERROR(NUMBERVALUE(CriteriTecnici!$O4347,",","."),0))),4)&amp;""),",",".")&amp;CHAR(125)&amp;IF(TRUE,",",""))</f>
        <v/>
      </c>
    </row>
    <row r="4568">
      <c r="A4568" s="38">
        <f>IF(CriteriTecnici!$A4348="","","    "&amp;CHAR(123)&amp;CHAR(34)&amp;"bidderId"&amp;CHAR(34)&amp;": "&amp;CHAR(34)&amp;SUBSTITUTE(CriteriTecnici!$A4348,CHAR(34),"'")&amp;CHAR(34)&amp;", "&amp;CHAR(34)&amp;"lotId"&amp;CHAR(34)&amp;": "&amp;CHAR(34)&amp;SUBSTITUTE(CriteriTecnici!$C4348,CHAR(34),"'")&amp;CHAR(34)&amp;", "&amp;CHAR(34)&amp;"criterionId"&amp;CHAR(34)&amp;": "&amp;CHAR(34)&amp;SUBSTITUTE(CriteriTecnici!$D4348,CHAR(34),"'")&amp;CHAR(34)&amp;", "&amp;CHAR(34)&amp;"kind"&amp;CHAR(34)&amp;": "&amp;CHAR(34)&amp;SUBSTITUTE(CriteriTecnici!$F4348,CHAR(34),"'")&amp;CHAR(34)&amp;", "&amp;CHAR(34)&amp;"value"&amp;CHAR(34)&amp;": "&amp;SUBSTITUTE(TRIM(ROUND(IFERROR(CriteriTecnici!$N4348*1,IFERROR(NUMBERVALUE(CriteriTecnici!$N4348,".",","),IFERROR(NUMBERVALUE(CriteriTecnici!$N4348,",","."),0))),4)&amp;""),",",".")&amp;", "&amp;CHAR(34)&amp;"numerator"&amp;CHAR(34)&amp;": "&amp;SUBSTITUTE(TRIM(ROUND(IFERROR(CriteriTecnici!$K4348*1,IFERROR(NUMBERVALUE(CriteriTecnici!$K4348,".",","),IFERROR(NUMBERVALUE(CriteriTecnici!$K4348,",","."),0))),4)&amp;""),",",".")&amp;", "&amp;CHAR(34)&amp;"denominator"&amp;CHAR(34)&amp;": "&amp;SUBSTITUTE(TRIM(ROUND(IFERROR(CriteriTecnici!$L4348*1,IFERROR(NUMBERVALUE(CriteriTecnici!$L4348,".",","),IFERROR(NUMBERVALUE(CriteriTecnici!$L4348,",","."),0))),4)&amp;""),",",".")&amp;", "&amp;CHAR(34)&amp;"flag"&amp;CHAR(34)&amp;": "&amp;SUBSTITUTE(TRIM(ROUND(IFERROR(CriteriTecnici!$M4348*1,IFERROR(NUMBERVALUE(CriteriTecnici!$M4348,".",","),IFERROR(NUMBERVALUE(CriteriTecnici!$M4348,",","."),0))),4)&amp;""),",",".")&amp;", "&amp;CHAR(34)&amp;"rawScore"&amp;CHAR(34)&amp;": "&amp;SUBSTITUTE(TRIM(ROUND(IFERROR(CriteriTecnici!$O4348*1,IFERROR(NUMBERVALUE(CriteriTecnici!$O4348,".",","),IFERROR(NUMBERVALUE(CriteriTecnici!$O4348,",","."),0))),4)&amp;""),",",".")&amp;CHAR(125)&amp;IF(TRUE,",",""))</f>
        <v/>
      </c>
    </row>
    <row r="4569">
      <c r="A4569" s="38">
        <f>IF(CriteriTecnici!$A4349="","","    "&amp;CHAR(123)&amp;CHAR(34)&amp;"bidderId"&amp;CHAR(34)&amp;": "&amp;CHAR(34)&amp;SUBSTITUTE(CriteriTecnici!$A4349,CHAR(34),"'")&amp;CHAR(34)&amp;", "&amp;CHAR(34)&amp;"lotId"&amp;CHAR(34)&amp;": "&amp;CHAR(34)&amp;SUBSTITUTE(CriteriTecnici!$C4349,CHAR(34),"'")&amp;CHAR(34)&amp;", "&amp;CHAR(34)&amp;"criterionId"&amp;CHAR(34)&amp;": "&amp;CHAR(34)&amp;SUBSTITUTE(CriteriTecnici!$D4349,CHAR(34),"'")&amp;CHAR(34)&amp;", "&amp;CHAR(34)&amp;"kind"&amp;CHAR(34)&amp;": "&amp;CHAR(34)&amp;SUBSTITUTE(CriteriTecnici!$F4349,CHAR(34),"'")&amp;CHAR(34)&amp;", "&amp;CHAR(34)&amp;"value"&amp;CHAR(34)&amp;": "&amp;SUBSTITUTE(TRIM(ROUND(IFERROR(CriteriTecnici!$N4349*1,IFERROR(NUMBERVALUE(CriteriTecnici!$N4349,".",","),IFERROR(NUMBERVALUE(CriteriTecnici!$N4349,",","."),0))),4)&amp;""),",",".")&amp;", "&amp;CHAR(34)&amp;"numerator"&amp;CHAR(34)&amp;": "&amp;SUBSTITUTE(TRIM(ROUND(IFERROR(CriteriTecnici!$K4349*1,IFERROR(NUMBERVALUE(CriteriTecnici!$K4349,".",","),IFERROR(NUMBERVALUE(CriteriTecnici!$K4349,",","."),0))),4)&amp;""),",",".")&amp;", "&amp;CHAR(34)&amp;"denominator"&amp;CHAR(34)&amp;": "&amp;SUBSTITUTE(TRIM(ROUND(IFERROR(CriteriTecnici!$L4349*1,IFERROR(NUMBERVALUE(CriteriTecnici!$L4349,".",","),IFERROR(NUMBERVALUE(CriteriTecnici!$L4349,",","."),0))),4)&amp;""),",",".")&amp;", "&amp;CHAR(34)&amp;"flag"&amp;CHAR(34)&amp;": "&amp;SUBSTITUTE(TRIM(ROUND(IFERROR(CriteriTecnici!$M4349*1,IFERROR(NUMBERVALUE(CriteriTecnici!$M4349,".",","),IFERROR(NUMBERVALUE(CriteriTecnici!$M4349,",","."),0))),4)&amp;""),",",".")&amp;", "&amp;CHAR(34)&amp;"rawScore"&amp;CHAR(34)&amp;": "&amp;SUBSTITUTE(TRIM(ROUND(IFERROR(CriteriTecnici!$O4349*1,IFERROR(NUMBERVALUE(CriteriTecnici!$O4349,".",","),IFERROR(NUMBERVALUE(CriteriTecnici!$O4349,",","."),0))),4)&amp;""),",",".")&amp;CHAR(125)&amp;IF(TRUE,",",""))</f>
        <v/>
      </c>
    </row>
    <row r="4570">
      <c r="A4570" s="38">
        <f>IF(CriteriTecnici!$A4350="","","    "&amp;CHAR(123)&amp;CHAR(34)&amp;"bidderId"&amp;CHAR(34)&amp;": "&amp;CHAR(34)&amp;SUBSTITUTE(CriteriTecnici!$A4350,CHAR(34),"'")&amp;CHAR(34)&amp;", "&amp;CHAR(34)&amp;"lotId"&amp;CHAR(34)&amp;": "&amp;CHAR(34)&amp;SUBSTITUTE(CriteriTecnici!$C4350,CHAR(34),"'")&amp;CHAR(34)&amp;", "&amp;CHAR(34)&amp;"criterionId"&amp;CHAR(34)&amp;": "&amp;CHAR(34)&amp;SUBSTITUTE(CriteriTecnici!$D4350,CHAR(34),"'")&amp;CHAR(34)&amp;", "&amp;CHAR(34)&amp;"kind"&amp;CHAR(34)&amp;": "&amp;CHAR(34)&amp;SUBSTITUTE(CriteriTecnici!$F4350,CHAR(34),"'")&amp;CHAR(34)&amp;", "&amp;CHAR(34)&amp;"value"&amp;CHAR(34)&amp;": "&amp;SUBSTITUTE(TRIM(ROUND(IFERROR(CriteriTecnici!$N4350*1,IFERROR(NUMBERVALUE(CriteriTecnici!$N4350,".",","),IFERROR(NUMBERVALUE(CriteriTecnici!$N4350,",","."),0))),4)&amp;""),",",".")&amp;", "&amp;CHAR(34)&amp;"numerator"&amp;CHAR(34)&amp;": "&amp;SUBSTITUTE(TRIM(ROUND(IFERROR(CriteriTecnici!$K4350*1,IFERROR(NUMBERVALUE(CriteriTecnici!$K4350,".",","),IFERROR(NUMBERVALUE(CriteriTecnici!$K4350,",","."),0))),4)&amp;""),",",".")&amp;", "&amp;CHAR(34)&amp;"denominator"&amp;CHAR(34)&amp;": "&amp;SUBSTITUTE(TRIM(ROUND(IFERROR(CriteriTecnici!$L4350*1,IFERROR(NUMBERVALUE(CriteriTecnici!$L4350,".",","),IFERROR(NUMBERVALUE(CriteriTecnici!$L4350,",","."),0))),4)&amp;""),",",".")&amp;", "&amp;CHAR(34)&amp;"flag"&amp;CHAR(34)&amp;": "&amp;SUBSTITUTE(TRIM(ROUND(IFERROR(CriteriTecnici!$M4350*1,IFERROR(NUMBERVALUE(CriteriTecnici!$M4350,".",","),IFERROR(NUMBERVALUE(CriteriTecnici!$M4350,",","."),0))),4)&amp;""),",",".")&amp;", "&amp;CHAR(34)&amp;"rawScore"&amp;CHAR(34)&amp;": "&amp;SUBSTITUTE(TRIM(ROUND(IFERROR(CriteriTecnici!$O4350*1,IFERROR(NUMBERVALUE(CriteriTecnici!$O4350,".",","),IFERROR(NUMBERVALUE(CriteriTecnici!$O4350,",","."),0))),4)&amp;""),",",".")&amp;CHAR(125)&amp;IF(TRUE,",",""))</f>
        <v/>
      </c>
    </row>
    <row r="4571">
      <c r="A4571" s="38">
        <f>IF(CriteriTecnici!$A4351="","","    "&amp;CHAR(123)&amp;CHAR(34)&amp;"bidderId"&amp;CHAR(34)&amp;": "&amp;CHAR(34)&amp;SUBSTITUTE(CriteriTecnici!$A4351,CHAR(34),"'")&amp;CHAR(34)&amp;", "&amp;CHAR(34)&amp;"lotId"&amp;CHAR(34)&amp;": "&amp;CHAR(34)&amp;SUBSTITUTE(CriteriTecnici!$C4351,CHAR(34),"'")&amp;CHAR(34)&amp;", "&amp;CHAR(34)&amp;"criterionId"&amp;CHAR(34)&amp;": "&amp;CHAR(34)&amp;SUBSTITUTE(CriteriTecnici!$D4351,CHAR(34),"'")&amp;CHAR(34)&amp;", "&amp;CHAR(34)&amp;"kind"&amp;CHAR(34)&amp;": "&amp;CHAR(34)&amp;SUBSTITUTE(CriteriTecnici!$F4351,CHAR(34),"'")&amp;CHAR(34)&amp;", "&amp;CHAR(34)&amp;"value"&amp;CHAR(34)&amp;": "&amp;SUBSTITUTE(TRIM(ROUND(IFERROR(CriteriTecnici!$N4351*1,IFERROR(NUMBERVALUE(CriteriTecnici!$N4351,".",","),IFERROR(NUMBERVALUE(CriteriTecnici!$N4351,",","."),0))),4)&amp;""),",",".")&amp;", "&amp;CHAR(34)&amp;"numerator"&amp;CHAR(34)&amp;": "&amp;SUBSTITUTE(TRIM(ROUND(IFERROR(CriteriTecnici!$K4351*1,IFERROR(NUMBERVALUE(CriteriTecnici!$K4351,".",","),IFERROR(NUMBERVALUE(CriteriTecnici!$K4351,",","."),0))),4)&amp;""),",",".")&amp;", "&amp;CHAR(34)&amp;"denominator"&amp;CHAR(34)&amp;": "&amp;SUBSTITUTE(TRIM(ROUND(IFERROR(CriteriTecnici!$L4351*1,IFERROR(NUMBERVALUE(CriteriTecnici!$L4351,".",","),IFERROR(NUMBERVALUE(CriteriTecnici!$L4351,",","."),0))),4)&amp;""),",",".")&amp;", "&amp;CHAR(34)&amp;"flag"&amp;CHAR(34)&amp;": "&amp;SUBSTITUTE(TRIM(ROUND(IFERROR(CriteriTecnici!$M4351*1,IFERROR(NUMBERVALUE(CriteriTecnici!$M4351,".",","),IFERROR(NUMBERVALUE(CriteriTecnici!$M4351,",","."),0))),4)&amp;""),",",".")&amp;", "&amp;CHAR(34)&amp;"rawScore"&amp;CHAR(34)&amp;": "&amp;SUBSTITUTE(TRIM(ROUND(IFERROR(CriteriTecnici!$O4351*1,IFERROR(NUMBERVALUE(CriteriTecnici!$O4351,".",","),IFERROR(NUMBERVALUE(CriteriTecnici!$O4351,",","."),0))),4)&amp;""),",",".")&amp;CHAR(125)&amp;IF(TRUE,",",""))</f>
        <v/>
      </c>
    </row>
    <row r="4572">
      <c r="A4572" s="38">
        <f>IF(CriteriTecnici!$A4352="","","    "&amp;CHAR(123)&amp;CHAR(34)&amp;"bidderId"&amp;CHAR(34)&amp;": "&amp;CHAR(34)&amp;SUBSTITUTE(CriteriTecnici!$A4352,CHAR(34),"'")&amp;CHAR(34)&amp;", "&amp;CHAR(34)&amp;"lotId"&amp;CHAR(34)&amp;": "&amp;CHAR(34)&amp;SUBSTITUTE(CriteriTecnici!$C4352,CHAR(34),"'")&amp;CHAR(34)&amp;", "&amp;CHAR(34)&amp;"criterionId"&amp;CHAR(34)&amp;": "&amp;CHAR(34)&amp;SUBSTITUTE(CriteriTecnici!$D4352,CHAR(34),"'")&amp;CHAR(34)&amp;", "&amp;CHAR(34)&amp;"kind"&amp;CHAR(34)&amp;": "&amp;CHAR(34)&amp;SUBSTITUTE(CriteriTecnici!$F4352,CHAR(34),"'")&amp;CHAR(34)&amp;", "&amp;CHAR(34)&amp;"value"&amp;CHAR(34)&amp;": "&amp;SUBSTITUTE(TRIM(ROUND(IFERROR(CriteriTecnici!$N4352*1,IFERROR(NUMBERVALUE(CriteriTecnici!$N4352,".",","),IFERROR(NUMBERVALUE(CriteriTecnici!$N4352,",","."),0))),4)&amp;""),",",".")&amp;", "&amp;CHAR(34)&amp;"numerator"&amp;CHAR(34)&amp;": "&amp;SUBSTITUTE(TRIM(ROUND(IFERROR(CriteriTecnici!$K4352*1,IFERROR(NUMBERVALUE(CriteriTecnici!$K4352,".",","),IFERROR(NUMBERVALUE(CriteriTecnici!$K4352,",","."),0))),4)&amp;""),",",".")&amp;", "&amp;CHAR(34)&amp;"denominator"&amp;CHAR(34)&amp;": "&amp;SUBSTITUTE(TRIM(ROUND(IFERROR(CriteriTecnici!$L4352*1,IFERROR(NUMBERVALUE(CriteriTecnici!$L4352,".",","),IFERROR(NUMBERVALUE(CriteriTecnici!$L4352,",","."),0))),4)&amp;""),",",".")&amp;", "&amp;CHAR(34)&amp;"flag"&amp;CHAR(34)&amp;": "&amp;SUBSTITUTE(TRIM(ROUND(IFERROR(CriteriTecnici!$M4352*1,IFERROR(NUMBERVALUE(CriteriTecnici!$M4352,".",","),IFERROR(NUMBERVALUE(CriteriTecnici!$M4352,",","."),0))),4)&amp;""),",",".")&amp;", "&amp;CHAR(34)&amp;"rawScore"&amp;CHAR(34)&amp;": "&amp;SUBSTITUTE(TRIM(ROUND(IFERROR(CriteriTecnici!$O4352*1,IFERROR(NUMBERVALUE(CriteriTecnici!$O4352,".",","),IFERROR(NUMBERVALUE(CriteriTecnici!$O4352,",","."),0))),4)&amp;""),",",".")&amp;CHAR(125)&amp;IF(TRUE,",",""))</f>
        <v/>
      </c>
    </row>
    <row r="4573">
      <c r="A4573" s="38">
        <f>IF(CriteriTecnici!$A4353="","","    "&amp;CHAR(123)&amp;CHAR(34)&amp;"bidderId"&amp;CHAR(34)&amp;": "&amp;CHAR(34)&amp;SUBSTITUTE(CriteriTecnici!$A4353,CHAR(34),"'")&amp;CHAR(34)&amp;", "&amp;CHAR(34)&amp;"lotId"&amp;CHAR(34)&amp;": "&amp;CHAR(34)&amp;SUBSTITUTE(CriteriTecnici!$C4353,CHAR(34),"'")&amp;CHAR(34)&amp;", "&amp;CHAR(34)&amp;"criterionId"&amp;CHAR(34)&amp;": "&amp;CHAR(34)&amp;SUBSTITUTE(CriteriTecnici!$D4353,CHAR(34),"'")&amp;CHAR(34)&amp;", "&amp;CHAR(34)&amp;"kind"&amp;CHAR(34)&amp;": "&amp;CHAR(34)&amp;SUBSTITUTE(CriteriTecnici!$F4353,CHAR(34),"'")&amp;CHAR(34)&amp;", "&amp;CHAR(34)&amp;"value"&amp;CHAR(34)&amp;": "&amp;SUBSTITUTE(TRIM(ROUND(IFERROR(CriteriTecnici!$N4353*1,IFERROR(NUMBERVALUE(CriteriTecnici!$N4353,".",","),IFERROR(NUMBERVALUE(CriteriTecnici!$N4353,",","."),0))),4)&amp;""),",",".")&amp;", "&amp;CHAR(34)&amp;"numerator"&amp;CHAR(34)&amp;": "&amp;SUBSTITUTE(TRIM(ROUND(IFERROR(CriteriTecnici!$K4353*1,IFERROR(NUMBERVALUE(CriteriTecnici!$K4353,".",","),IFERROR(NUMBERVALUE(CriteriTecnici!$K4353,",","."),0))),4)&amp;""),",",".")&amp;", "&amp;CHAR(34)&amp;"denominator"&amp;CHAR(34)&amp;": "&amp;SUBSTITUTE(TRIM(ROUND(IFERROR(CriteriTecnici!$L4353*1,IFERROR(NUMBERVALUE(CriteriTecnici!$L4353,".",","),IFERROR(NUMBERVALUE(CriteriTecnici!$L4353,",","."),0))),4)&amp;""),",",".")&amp;", "&amp;CHAR(34)&amp;"flag"&amp;CHAR(34)&amp;": "&amp;SUBSTITUTE(TRIM(ROUND(IFERROR(CriteriTecnici!$M4353*1,IFERROR(NUMBERVALUE(CriteriTecnici!$M4353,".",","),IFERROR(NUMBERVALUE(CriteriTecnici!$M4353,",","."),0))),4)&amp;""),",",".")&amp;", "&amp;CHAR(34)&amp;"rawScore"&amp;CHAR(34)&amp;": "&amp;SUBSTITUTE(TRIM(ROUND(IFERROR(CriteriTecnici!$O4353*1,IFERROR(NUMBERVALUE(CriteriTecnici!$O4353,".",","),IFERROR(NUMBERVALUE(CriteriTecnici!$O4353,",","."),0))),4)&amp;""),",",".")&amp;CHAR(125)&amp;IF(TRUE,",",""))</f>
        <v/>
      </c>
    </row>
    <row r="4574">
      <c r="A4574" s="38">
        <f>IF(CriteriTecnici!$A4354="","","    "&amp;CHAR(123)&amp;CHAR(34)&amp;"bidderId"&amp;CHAR(34)&amp;": "&amp;CHAR(34)&amp;SUBSTITUTE(CriteriTecnici!$A4354,CHAR(34),"'")&amp;CHAR(34)&amp;", "&amp;CHAR(34)&amp;"lotId"&amp;CHAR(34)&amp;": "&amp;CHAR(34)&amp;SUBSTITUTE(CriteriTecnici!$C4354,CHAR(34),"'")&amp;CHAR(34)&amp;", "&amp;CHAR(34)&amp;"criterionId"&amp;CHAR(34)&amp;": "&amp;CHAR(34)&amp;SUBSTITUTE(CriteriTecnici!$D4354,CHAR(34),"'")&amp;CHAR(34)&amp;", "&amp;CHAR(34)&amp;"kind"&amp;CHAR(34)&amp;": "&amp;CHAR(34)&amp;SUBSTITUTE(CriteriTecnici!$F4354,CHAR(34),"'")&amp;CHAR(34)&amp;", "&amp;CHAR(34)&amp;"value"&amp;CHAR(34)&amp;": "&amp;SUBSTITUTE(TRIM(ROUND(IFERROR(CriteriTecnici!$N4354*1,IFERROR(NUMBERVALUE(CriteriTecnici!$N4354,".",","),IFERROR(NUMBERVALUE(CriteriTecnici!$N4354,",","."),0))),4)&amp;""),",",".")&amp;", "&amp;CHAR(34)&amp;"numerator"&amp;CHAR(34)&amp;": "&amp;SUBSTITUTE(TRIM(ROUND(IFERROR(CriteriTecnici!$K4354*1,IFERROR(NUMBERVALUE(CriteriTecnici!$K4354,".",","),IFERROR(NUMBERVALUE(CriteriTecnici!$K4354,",","."),0))),4)&amp;""),",",".")&amp;", "&amp;CHAR(34)&amp;"denominator"&amp;CHAR(34)&amp;": "&amp;SUBSTITUTE(TRIM(ROUND(IFERROR(CriteriTecnici!$L4354*1,IFERROR(NUMBERVALUE(CriteriTecnici!$L4354,".",","),IFERROR(NUMBERVALUE(CriteriTecnici!$L4354,",","."),0))),4)&amp;""),",",".")&amp;", "&amp;CHAR(34)&amp;"flag"&amp;CHAR(34)&amp;": "&amp;SUBSTITUTE(TRIM(ROUND(IFERROR(CriteriTecnici!$M4354*1,IFERROR(NUMBERVALUE(CriteriTecnici!$M4354,".",","),IFERROR(NUMBERVALUE(CriteriTecnici!$M4354,",","."),0))),4)&amp;""),",",".")&amp;", "&amp;CHAR(34)&amp;"rawScore"&amp;CHAR(34)&amp;": "&amp;SUBSTITUTE(TRIM(ROUND(IFERROR(CriteriTecnici!$O4354*1,IFERROR(NUMBERVALUE(CriteriTecnici!$O4354,".",","),IFERROR(NUMBERVALUE(CriteriTecnici!$O4354,",","."),0))),4)&amp;""),",",".")&amp;CHAR(125)&amp;IF(TRUE,",",""))</f>
        <v/>
      </c>
    </row>
    <row r="4575">
      <c r="A4575" s="38">
        <f>IF(CriteriTecnici!$A4355="","","    "&amp;CHAR(123)&amp;CHAR(34)&amp;"bidderId"&amp;CHAR(34)&amp;": "&amp;CHAR(34)&amp;SUBSTITUTE(CriteriTecnici!$A4355,CHAR(34),"'")&amp;CHAR(34)&amp;", "&amp;CHAR(34)&amp;"lotId"&amp;CHAR(34)&amp;": "&amp;CHAR(34)&amp;SUBSTITUTE(CriteriTecnici!$C4355,CHAR(34),"'")&amp;CHAR(34)&amp;", "&amp;CHAR(34)&amp;"criterionId"&amp;CHAR(34)&amp;": "&amp;CHAR(34)&amp;SUBSTITUTE(CriteriTecnici!$D4355,CHAR(34),"'")&amp;CHAR(34)&amp;", "&amp;CHAR(34)&amp;"kind"&amp;CHAR(34)&amp;": "&amp;CHAR(34)&amp;SUBSTITUTE(CriteriTecnici!$F4355,CHAR(34),"'")&amp;CHAR(34)&amp;", "&amp;CHAR(34)&amp;"value"&amp;CHAR(34)&amp;": "&amp;SUBSTITUTE(TRIM(ROUND(IFERROR(CriteriTecnici!$N4355*1,IFERROR(NUMBERVALUE(CriteriTecnici!$N4355,".",","),IFERROR(NUMBERVALUE(CriteriTecnici!$N4355,",","."),0))),4)&amp;""),",",".")&amp;", "&amp;CHAR(34)&amp;"numerator"&amp;CHAR(34)&amp;": "&amp;SUBSTITUTE(TRIM(ROUND(IFERROR(CriteriTecnici!$K4355*1,IFERROR(NUMBERVALUE(CriteriTecnici!$K4355,".",","),IFERROR(NUMBERVALUE(CriteriTecnici!$K4355,",","."),0))),4)&amp;""),",",".")&amp;", "&amp;CHAR(34)&amp;"denominator"&amp;CHAR(34)&amp;": "&amp;SUBSTITUTE(TRIM(ROUND(IFERROR(CriteriTecnici!$L4355*1,IFERROR(NUMBERVALUE(CriteriTecnici!$L4355,".",","),IFERROR(NUMBERVALUE(CriteriTecnici!$L4355,",","."),0))),4)&amp;""),",",".")&amp;", "&amp;CHAR(34)&amp;"flag"&amp;CHAR(34)&amp;": "&amp;SUBSTITUTE(TRIM(ROUND(IFERROR(CriteriTecnici!$M4355*1,IFERROR(NUMBERVALUE(CriteriTecnici!$M4355,".",","),IFERROR(NUMBERVALUE(CriteriTecnici!$M4355,",","."),0))),4)&amp;""),",",".")&amp;", "&amp;CHAR(34)&amp;"rawScore"&amp;CHAR(34)&amp;": "&amp;SUBSTITUTE(TRIM(ROUND(IFERROR(CriteriTecnici!$O4355*1,IFERROR(NUMBERVALUE(CriteriTecnici!$O4355,".",","),IFERROR(NUMBERVALUE(CriteriTecnici!$O4355,",","."),0))),4)&amp;""),",",".")&amp;CHAR(125)&amp;IF(TRUE,",",""))</f>
        <v/>
      </c>
    </row>
    <row r="4576">
      <c r="A4576" s="38">
        <f>IF(CriteriTecnici!$A4356="","","    "&amp;CHAR(123)&amp;CHAR(34)&amp;"bidderId"&amp;CHAR(34)&amp;": "&amp;CHAR(34)&amp;SUBSTITUTE(CriteriTecnici!$A4356,CHAR(34),"'")&amp;CHAR(34)&amp;", "&amp;CHAR(34)&amp;"lotId"&amp;CHAR(34)&amp;": "&amp;CHAR(34)&amp;SUBSTITUTE(CriteriTecnici!$C4356,CHAR(34),"'")&amp;CHAR(34)&amp;", "&amp;CHAR(34)&amp;"criterionId"&amp;CHAR(34)&amp;": "&amp;CHAR(34)&amp;SUBSTITUTE(CriteriTecnici!$D4356,CHAR(34),"'")&amp;CHAR(34)&amp;", "&amp;CHAR(34)&amp;"kind"&amp;CHAR(34)&amp;": "&amp;CHAR(34)&amp;SUBSTITUTE(CriteriTecnici!$F4356,CHAR(34),"'")&amp;CHAR(34)&amp;", "&amp;CHAR(34)&amp;"value"&amp;CHAR(34)&amp;": "&amp;SUBSTITUTE(TRIM(ROUND(IFERROR(CriteriTecnici!$N4356*1,IFERROR(NUMBERVALUE(CriteriTecnici!$N4356,".",","),IFERROR(NUMBERVALUE(CriteriTecnici!$N4356,",","."),0))),4)&amp;""),",",".")&amp;", "&amp;CHAR(34)&amp;"numerator"&amp;CHAR(34)&amp;": "&amp;SUBSTITUTE(TRIM(ROUND(IFERROR(CriteriTecnici!$K4356*1,IFERROR(NUMBERVALUE(CriteriTecnici!$K4356,".",","),IFERROR(NUMBERVALUE(CriteriTecnici!$K4356,",","."),0))),4)&amp;""),",",".")&amp;", "&amp;CHAR(34)&amp;"denominator"&amp;CHAR(34)&amp;": "&amp;SUBSTITUTE(TRIM(ROUND(IFERROR(CriteriTecnici!$L4356*1,IFERROR(NUMBERVALUE(CriteriTecnici!$L4356,".",","),IFERROR(NUMBERVALUE(CriteriTecnici!$L4356,",","."),0))),4)&amp;""),",",".")&amp;", "&amp;CHAR(34)&amp;"flag"&amp;CHAR(34)&amp;": "&amp;SUBSTITUTE(TRIM(ROUND(IFERROR(CriteriTecnici!$M4356*1,IFERROR(NUMBERVALUE(CriteriTecnici!$M4356,".",","),IFERROR(NUMBERVALUE(CriteriTecnici!$M4356,",","."),0))),4)&amp;""),",",".")&amp;", "&amp;CHAR(34)&amp;"rawScore"&amp;CHAR(34)&amp;": "&amp;SUBSTITUTE(TRIM(ROUND(IFERROR(CriteriTecnici!$O4356*1,IFERROR(NUMBERVALUE(CriteriTecnici!$O4356,".",","),IFERROR(NUMBERVALUE(CriteriTecnici!$O4356,",","."),0))),4)&amp;""),",",".")&amp;CHAR(125)&amp;IF(TRUE,",",""))</f>
        <v/>
      </c>
    </row>
    <row r="4577">
      <c r="A4577" s="38">
        <f>IF(CriteriTecnici!$A4357="","","    "&amp;CHAR(123)&amp;CHAR(34)&amp;"bidderId"&amp;CHAR(34)&amp;": "&amp;CHAR(34)&amp;SUBSTITUTE(CriteriTecnici!$A4357,CHAR(34),"'")&amp;CHAR(34)&amp;", "&amp;CHAR(34)&amp;"lotId"&amp;CHAR(34)&amp;": "&amp;CHAR(34)&amp;SUBSTITUTE(CriteriTecnici!$C4357,CHAR(34),"'")&amp;CHAR(34)&amp;", "&amp;CHAR(34)&amp;"criterionId"&amp;CHAR(34)&amp;": "&amp;CHAR(34)&amp;SUBSTITUTE(CriteriTecnici!$D4357,CHAR(34),"'")&amp;CHAR(34)&amp;", "&amp;CHAR(34)&amp;"kind"&amp;CHAR(34)&amp;": "&amp;CHAR(34)&amp;SUBSTITUTE(CriteriTecnici!$F4357,CHAR(34),"'")&amp;CHAR(34)&amp;", "&amp;CHAR(34)&amp;"value"&amp;CHAR(34)&amp;": "&amp;SUBSTITUTE(TRIM(ROUND(IFERROR(CriteriTecnici!$N4357*1,IFERROR(NUMBERVALUE(CriteriTecnici!$N4357,".",","),IFERROR(NUMBERVALUE(CriteriTecnici!$N4357,",","."),0))),4)&amp;""),",",".")&amp;", "&amp;CHAR(34)&amp;"numerator"&amp;CHAR(34)&amp;": "&amp;SUBSTITUTE(TRIM(ROUND(IFERROR(CriteriTecnici!$K4357*1,IFERROR(NUMBERVALUE(CriteriTecnici!$K4357,".",","),IFERROR(NUMBERVALUE(CriteriTecnici!$K4357,",","."),0))),4)&amp;""),",",".")&amp;", "&amp;CHAR(34)&amp;"denominator"&amp;CHAR(34)&amp;": "&amp;SUBSTITUTE(TRIM(ROUND(IFERROR(CriteriTecnici!$L4357*1,IFERROR(NUMBERVALUE(CriteriTecnici!$L4357,".",","),IFERROR(NUMBERVALUE(CriteriTecnici!$L4357,",","."),0))),4)&amp;""),",",".")&amp;", "&amp;CHAR(34)&amp;"flag"&amp;CHAR(34)&amp;": "&amp;SUBSTITUTE(TRIM(ROUND(IFERROR(CriteriTecnici!$M4357*1,IFERROR(NUMBERVALUE(CriteriTecnici!$M4357,".",","),IFERROR(NUMBERVALUE(CriteriTecnici!$M4357,",","."),0))),4)&amp;""),",",".")&amp;", "&amp;CHAR(34)&amp;"rawScore"&amp;CHAR(34)&amp;": "&amp;SUBSTITUTE(TRIM(ROUND(IFERROR(CriteriTecnici!$O4357*1,IFERROR(NUMBERVALUE(CriteriTecnici!$O4357,".",","),IFERROR(NUMBERVALUE(CriteriTecnici!$O4357,",","."),0))),4)&amp;""),",",".")&amp;CHAR(125)&amp;IF(TRUE,",",""))</f>
        <v/>
      </c>
    </row>
    <row r="4578">
      <c r="A4578" s="38">
        <f>IF(CriteriTecnici!$A4358="","","    "&amp;CHAR(123)&amp;CHAR(34)&amp;"bidderId"&amp;CHAR(34)&amp;": "&amp;CHAR(34)&amp;SUBSTITUTE(CriteriTecnici!$A4358,CHAR(34),"'")&amp;CHAR(34)&amp;", "&amp;CHAR(34)&amp;"lotId"&amp;CHAR(34)&amp;": "&amp;CHAR(34)&amp;SUBSTITUTE(CriteriTecnici!$C4358,CHAR(34),"'")&amp;CHAR(34)&amp;", "&amp;CHAR(34)&amp;"criterionId"&amp;CHAR(34)&amp;": "&amp;CHAR(34)&amp;SUBSTITUTE(CriteriTecnici!$D4358,CHAR(34),"'")&amp;CHAR(34)&amp;", "&amp;CHAR(34)&amp;"kind"&amp;CHAR(34)&amp;": "&amp;CHAR(34)&amp;SUBSTITUTE(CriteriTecnici!$F4358,CHAR(34),"'")&amp;CHAR(34)&amp;", "&amp;CHAR(34)&amp;"value"&amp;CHAR(34)&amp;": "&amp;SUBSTITUTE(TRIM(ROUND(IFERROR(CriteriTecnici!$N4358*1,IFERROR(NUMBERVALUE(CriteriTecnici!$N4358,".",","),IFERROR(NUMBERVALUE(CriteriTecnici!$N4358,",","."),0))),4)&amp;""),",",".")&amp;", "&amp;CHAR(34)&amp;"numerator"&amp;CHAR(34)&amp;": "&amp;SUBSTITUTE(TRIM(ROUND(IFERROR(CriteriTecnici!$K4358*1,IFERROR(NUMBERVALUE(CriteriTecnici!$K4358,".",","),IFERROR(NUMBERVALUE(CriteriTecnici!$K4358,",","."),0))),4)&amp;""),",",".")&amp;", "&amp;CHAR(34)&amp;"denominator"&amp;CHAR(34)&amp;": "&amp;SUBSTITUTE(TRIM(ROUND(IFERROR(CriteriTecnici!$L4358*1,IFERROR(NUMBERVALUE(CriteriTecnici!$L4358,".",","),IFERROR(NUMBERVALUE(CriteriTecnici!$L4358,",","."),0))),4)&amp;""),",",".")&amp;", "&amp;CHAR(34)&amp;"flag"&amp;CHAR(34)&amp;": "&amp;SUBSTITUTE(TRIM(ROUND(IFERROR(CriteriTecnici!$M4358*1,IFERROR(NUMBERVALUE(CriteriTecnici!$M4358,".",","),IFERROR(NUMBERVALUE(CriteriTecnici!$M4358,",","."),0))),4)&amp;""),",",".")&amp;", "&amp;CHAR(34)&amp;"rawScore"&amp;CHAR(34)&amp;": "&amp;SUBSTITUTE(TRIM(ROUND(IFERROR(CriteriTecnici!$O4358*1,IFERROR(NUMBERVALUE(CriteriTecnici!$O4358,".",","),IFERROR(NUMBERVALUE(CriteriTecnici!$O4358,",","."),0))),4)&amp;""),",",".")&amp;CHAR(125)&amp;IF(TRUE,",",""))</f>
        <v/>
      </c>
    </row>
    <row r="4579">
      <c r="A4579" s="38">
        <f>IF(CriteriTecnici!$A4359="","","    "&amp;CHAR(123)&amp;CHAR(34)&amp;"bidderId"&amp;CHAR(34)&amp;": "&amp;CHAR(34)&amp;SUBSTITUTE(CriteriTecnici!$A4359,CHAR(34),"'")&amp;CHAR(34)&amp;", "&amp;CHAR(34)&amp;"lotId"&amp;CHAR(34)&amp;": "&amp;CHAR(34)&amp;SUBSTITUTE(CriteriTecnici!$C4359,CHAR(34),"'")&amp;CHAR(34)&amp;", "&amp;CHAR(34)&amp;"criterionId"&amp;CHAR(34)&amp;": "&amp;CHAR(34)&amp;SUBSTITUTE(CriteriTecnici!$D4359,CHAR(34),"'")&amp;CHAR(34)&amp;", "&amp;CHAR(34)&amp;"kind"&amp;CHAR(34)&amp;": "&amp;CHAR(34)&amp;SUBSTITUTE(CriteriTecnici!$F4359,CHAR(34),"'")&amp;CHAR(34)&amp;", "&amp;CHAR(34)&amp;"value"&amp;CHAR(34)&amp;": "&amp;SUBSTITUTE(TRIM(ROUND(IFERROR(CriteriTecnici!$N4359*1,IFERROR(NUMBERVALUE(CriteriTecnici!$N4359,".",","),IFERROR(NUMBERVALUE(CriteriTecnici!$N4359,",","."),0))),4)&amp;""),",",".")&amp;", "&amp;CHAR(34)&amp;"numerator"&amp;CHAR(34)&amp;": "&amp;SUBSTITUTE(TRIM(ROUND(IFERROR(CriteriTecnici!$K4359*1,IFERROR(NUMBERVALUE(CriteriTecnici!$K4359,".",","),IFERROR(NUMBERVALUE(CriteriTecnici!$K4359,",","."),0))),4)&amp;""),",",".")&amp;", "&amp;CHAR(34)&amp;"denominator"&amp;CHAR(34)&amp;": "&amp;SUBSTITUTE(TRIM(ROUND(IFERROR(CriteriTecnici!$L4359*1,IFERROR(NUMBERVALUE(CriteriTecnici!$L4359,".",","),IFERROR(NUMBERVALUE(CriteriTecnici!$L4359,",","."),0))),4)&amp;""),",",".")&amp;", "&amp;CHAR(34)&amp;"flag"&amp;CHAR(34)&amp;": "&amp;SUBSTITUTE(TRIM(ROUND(IFERROR(CriteriTecnici!$M4359*1,IFERROR(NUMBERVALUE(CriteriTecnici!$M4359,".",","),IFERROR(NUMBERVALUE(CriteriTecnici!$M4359,",","."),0))),4)&amp;""),",",".")&amp;", "&amp;CHAR(34)&amp;"rawScore"&amp;CHAR(34)&amp;": "&amp;SUBSTITUTE(TRIM(ROUND(IFERROR(CriteriTecnici!$O4359*1,IFERROR(NUMBERVALUE(CriteriTecnici!$O4359,".",","),IFERROR(NUMBERVALUE(CriteriTecnici!$O4359,",","."),0))),4)&amp;""),",",".")&amp;CHAR(125)&amp;IF(TRUE,",",""))</f>
        <v/>
      </c>
    </row>
    <row r="4580">
      <c r="A4580" s="38">
        <f>IF(CriteriTecnici!$A4360="","","    "&amp;CHAR(123)&amp;CHAR(34)&amp;"bidderId"&amp;CHAR(34)&amp;": "&amp;CHAR(34)&amp;SUBSTITUTE(CriteriTecnici!$A4360,CHAR(34),"'")&amp;CHAR(34)&amp;", "&amp;CHAR(34)&amp;"lotId"&amp;CHAR(34)&amp;": "&amp;CHAR(34)&amp;SUBSTITUTE(CriteriTecnici!$C4360,CHAR(34),"'")&amp;CHAR(34)&amp;", "&amp;CHAR(34)&amp;"criterionId"&amp;CHAR(34)&amp;": "&amp;CHAR(34)&amp;SUBSTITUTE(CriteriTecnici!$D4360,CHAR(34),"'")&amp;CHAR(34)&amp;", "&amp;CHAR(34)&amp;"kind"&amp;CHAR(34)&amp;": "&amp;CHAR(34)&amp;SUBSTITUTE(CriteriTecnici!$F4360,CHAR(34),"'")&amp;CHAR(34)&amp;", "&amp;CHAR(34)&amp;"value"&amp;CHAR(34)&amp;": "&amp;SUBSTITUTE(TRIM(ROUND(IFERROR(CriteriTecnici!$N4360*1,IFERROR(NUMBERVALUE(CriteriTecnici!$N4360,".",","),IFERROR(NUMBERVALUE(CriteriTecnici!$N4360,",","."),0))),4)&amp;""),",",".")&amp;", "&amp;CHAR(34)&amp;"numerator"&amp;CHAR(34)&amp;": "&amp;SUBSTITUTE(TRIM(ROUND(IFERROR(CriteriTecnici!$K4360*1,IFERROR(NUMBERVALUE(CriteriTecnici!$K4360,".",","),IFERROR(NUMBERVALUE(CriteriTecnici!$K4360,",","."),0))),4)&amp;""),",",".")&amp;", "&amp;CHAR(34)&amp;"denominator"&amp;CHAR(34)&amp;": "&amp;SUBSTITUTE(TRIM(ROUND(IFERROR(CriteriTecnici!$L4360*1,IFERROR(NUMBERVALUE(CriteriTecnici!$L4360,".",","),IFERROR(NUMBERVALUE(CriteriTecnici!$L4360,",","."),0))),4)&amp;""),",",".")&amp;", "&amp;CHAR(34)&amp;"flag"&amp;CHAR(34)&amp;": "&amp;SUBSTITUTE(TRIM(ROUND(IFERROR(CriteriTecnici!$M4360*1,IFERROR(NUMBERVALUE(CriteriTecnici!$M4360,".",","),IFERROR(NUMBERVALUE(CriteriTecnici!$M4360,",","."),0))),4)&amp;""),",",".")&amp;", "&amp;CHAR(34)&amp;"rawScore"&amp;CHAR(34)&amp;": "&amp;SUBSTITUTE(TRIM(ROUND(IFERROR(CriteriTecnici!$O4360*1,IFERROR(NUMBERVALUE(CriteriTecnici!$O4360,".",","),IFERROR(NUMBERVALUE(CriteriTecnici!$O4360,",","."),0))),4)&amp;""),",",".")&amp;CHAR(125)&amp;IF(TRUE,",",""))</f>
        <v/>
      </c>
    </row>
    <row r="4581">
      <c r="A4581" s="38">
        <f>IF(CriteriTecnici!$A4361="","","    "&amp;CHAR(123)&amp;CHAR(34)&amp;"bidderId"&amp;CHAR(34)&amp;": "&amp;CHAR(34)&amp;SUBSTITUTE(CriteriTecnici!$A4361,CHAR(34),"'")&amp;CHAR(34)&amp;", "&amp;CHAR(34)&amp;"lotId"&amp;CHAR(34)&amp;": "&amp;CHAR(34)&amp;SUBSTITUTE(CriteriTecnici!$C4361,CHAR(34),"'")&amp;CHAR(34)&amp;", "&amp;CHAR(34)&amp;"criterionId"&amp;CHAR(34)&amp;": "&amp;CHAR(34)&amp;SUBSTITUTE(CriteriTecnici!$D4361,CHAR(34),"'")&amp;CHAR(34)&amp;", "&amp;CHAR(34)&amp;"kind"&amp;CHAR(34)&amp;": "&amp;CHAR(34)&amp;SUBSTITUTE(CriteriTecnici!$F4361,CHAR(34),"'")&amp;CHAR(34)&amp;", "&amp;CHAR(34)&amp;"value"&amp;CHAR(34)&amp;": "&amp;SUBSTITUTE(TRIM(ROUND(IFERROR(CriteriTecnici!$N4361*1,IFERROR(NUMBERVALUE(CriteriTecnici!$N4361,".",","),IFERROR(NUMBERVALUE(CriteriTecnici!$N4361,",","."),0))),4)&amp;""),",",".")&amp;", "&amp;CHAR(34)&amp;"numerator"&amp;CHAR(34)&amp;": "&amp;SUBSTITUTE(TRIM(ROUND(IFERROR(CriteriTecnici!$K4361*1,IFERROR(NUMBERVALUE(CriteriTecnici!$K4361,".",","),IFERROR(NUMBERVALUE(CriteriTecnici!$K4361,",","."),0))),4)&amp;""),",",".")&amp;", "&amp;CHAR(34)&amp;"denominator"&amp;CHAR(34)&amp;": "&amp;SUBSTITUTE(TRIM(ROUND(IFERROR(CriteriTecnici!$L4361*1,IFERROR(NUMBERVALUE(CriteriTecnici!$L4361,".",","),IFERROR(NUMBERVALUE(CriteriTecnici!$L4361,",","."),0))),4)&amp;""),",",".")&amp;", "&amp;CHAR(34)&amp;"flag"&amp;CHAR(34)&amp;": "&amp;SUBSTITUTE(TRIM(ROUND(IFERROR(CriteriTecnici!$M4361*1,IFERROR(NUMBERVALUE(CriteriTecnici!$M4361,".",","),IFERROR(NUMBERVALUE(CriteriTecnici!$M4361,",","."),0))),4)&amp;""),",",".")&amp;", "&amp;CHAR(34)&amp;"rawScore"&amp;CHAR(34)&amp;": "&amp;SUBSTITUTE(TRIM(ROUND(IFERROR(CriteriTecnici!$O4361*1,IFERROR(NUMBERVALUE(CriteriTecnici!$O4361,".",","),IFERROR(NUMBERVALUE(CriteriTecnici!$O4361,",","."),0))),4)&amp;""),",",".")&amp;CHAR(125)&amp;IF(TRUE,",",""))</f>
        <v/>
      </c>
    </row>
    <row r="4582">
      <c r="A4582" s="38">
        <f>IF(CriteriTecnici!$A4362="","","    "&amp;CHAR(123)&amp;CHAR(34)&amp;"bidderId"&amp;CHAR(34)&amp;": "&amp;CHAR(34)&amp;SUBSTITUTE(CriteriTecnici!$A4362,CHAR(34),"'")&amp;CHAR(34)&amp;", "&amp;CHAR(34)&amp;"lotId"&amp;CHAR(34)&amp;": "&amp;CHAR(34)&amp;SUBSTITUTE(CriteriTecnici!$C4362,CHAR(34),"'")&amp;CHAR(34)&amp;", "&amp;CHAR(34)&amp;"criterionId"&amp;CHAR(34)&amp;": "&amp;CHAR(34)&amp;SUBSTITUTE(CriteriTecnici!$D4362,CHAR(34),"'")&amp;CHAR(34)&amp;", "&amp;CHAR(34)&amp;"kind"&amp;CHAR(34)&amp;": "&amp;CHAR(34)&amp;SUBSTITUTE(CriteriTecnici!$F4362,CHAR(34),"'")&amp;CHAR(34)&amp;", "&amp;CHAR(34)&amp;"value"&amp;CHAR(34)&amp;": "&amp;SUBSTITUTE(TRIM(ROUND(IFERROR(CriteriTecnici!$N4362*1,IFERROR(NUMBERVALUE(CriteriTecnici!$N4362,".",","),IFERROR(NUMBERVALUE(CriteriTecnici!$N4362,",","."),0))),4)&amp;""),",",".")&amp;", "&amp;CHAR(34)&amp;"numerator"&amp;CHAR(34)&amp;": "&amp;SUBSTITUTE(TRIM(ROUND(IFERROR(CriteriTecnici!$K4362*1,IFERROR(NUMBERVALUE(CriteriTecnici!$K4362,".",","),IFERROR(NUMBERVALUE(CriteriTecnici!$K4362,",","."),0))),4)&amp;""),",",".")&amp;", "&amp;CHAR(34)&amp;"denominator"&amp;CHAR(34)&amp;": "&amp;SUBSTITUTE(TRIM(ROUND(IFERROR(CriteriTecnici!$L4362*1,IFERROR(NUMBERVALUE(CriteriTecnici!$L4362,".",","),IFERROR(NUMBERVALUE(CriteriTecnici!$L4362,",","."),0))),4)&amp;""),",",".")&amp;", "&amp;CHAR(34)&amp;"flag"&amp;CHAR(34)&amp;": "&amp;SUBSTITUTE(TRIM(ROUND(IFERROR(CriteriTecnici!$M4362*1,IFERROR(NUMBERVALUE(CriteriTecnici!$M4362,".",","),IFERROR(NUMBERVALUE(CriteriTecnici!$M4362,",","."),0))),4)&amp;""),",",".")&amp;", "&amp;CHAR(34)&amp;"rawScore"&amp;CHAR(34)&amp;": "&amp;SUBSTITUTE(TRIM(ROUND(IFERROR(CriteriTecnici!$O4362*1,IFERROR(NUMBERVALUE(CriteriTecnici!$O4362,".",","),IFERROR(NUMBERVALUE(CriteriTecnici!$O4362,",","."),0))),4)&amp;""),",",".")&amp;CHAR(125)&amp;IF(TRUE,",",""))</f>
        <v/>
      </c>
    </row>
    <row r="4583">
      <c r="A4583" s="38">
        <f>IF(CriteriTecnici!$A4363="","","    "&amp;CHAR(123)&amp;CHAR(34)&amp;"bidderId"&amp;CHAR(34)&amp;": "&amp;CHAR(34)&amp;SUBSTITUTE(CriteriTecnici!$A4363,CHAR(34),"'")&amp;CHAR(34)&amp;", "&amp;CHAR(34)&amp;"lotId"&amp;CHAR(34)&amp;": "&amp;CHAR(34)&amp;SUBSTITUTE(CriteriTecnici!$C4363,CHAR(34),"'")&amp;CHAR(34)&amp;", "&amp;CHAR(34)&amp;"criterionId"&amp;CHAR(34)&amp;": "&amp;CHAR(34)&amp;SUBSTITUTE(CriteriTecnici!$D4363,CHAR(34),"'")&amp;CHAR(34)&amp;", "&amp;CHAR(34)&amp;"kind"&amp;CHAR(34)&amp;": "&amp;CHAR(34)&amp;SUBSTITUTE(CriteriTecnici!$F4363,CHAR(34),"'")&amp;CHAR(34)&amp;", "&amp;CHAR(34)&amp;"value"&amp;CHAR(34)&amp;": "&amp;SUBSTITUTE(TRIM(ROUND(IFERROR(CriteriTecnici!$N4363*1,IFERROR(NUMBERVALUE(CriteriTecnici!$N4363,".",","),IFERROR(NUMBERVALUE(CriteriTecnici!$N4363,",","."),0))),4)&amp;""),",",".")&amp;", "&amp;CHAR(34)&amp;"numerator"&amp;CHAR(34)&amp;": "&amp;SUBSTITUTE(TRIM(ROUND(IFERROR(CriteriTecnici!$K4363*1,IFERROR(NUMBERVALUE(CriteriTecnici!$K4363,".",","),IFERROR(NUMBERVALUE(CriteriTecnici!$K4363,",","."),0))),4)&amp;""),",",".")&amp;", "&amp;CHAR(34)&amp;"denominator"&amp;CHAR(34)&amp;": "&amp;SUBSTITUTE(TRIM(ROUND(IFERROR(CriteriTecnici!$L4363*1,IFERROR(NUMBERVALUE(CriteriTecnici!$L4363,".",","),IFERROR(NUMBERVALUE(CriteriTecnici!$L4363,",","."),0))),4)&amp;""),",",".")&amp;", "&amp;CHAR(34)&amp;"flag"&amp;CHAR(34)&amp;": "&amp;SUBSTITUTE(TRIM(ROUND(IFERROR(CriteriTecnici!$M4363*1,IFERROR(NUMBERVALUE(CriteriTecnici!$M4363,".",","),IFERROR(NUMBERVALUE(CriteriTecnici!$M4363,",","."),0))),4)&amp;""),",",".")&amp;", "&amp;CHAR(34)&amp;"rawScore"&amp;CHAR(34)&amp;": "&amp;SUBSTITUTE(TRIM(ROUND(IFERROR(CriteriTecnici!$O4363*1,IFERROR(NUMBERVALUE(CriteriTecnici!$O4363,".",","),IFERROR(NUMBERVALUE(CriteriTecnici!$O4363,",","."),0))),4)&amp;""),",",".")&amp;CHAR(125)&amp;IF(TRUE,",",""))</f>
        <v/>
      </c>
    </row>
    <row r="4584">
      <c r="A4584" s="38">
        <f>IF(CriteriTecnici!$A4364="","","    "&amp;CHAR(123)&amp;CHAR(34)&amp;"bidderId"&amp;CHAR(34)&amp;": "&amp;CHAR(34)&amp;SUBSTITUTE(CriteriTecnici!$A4364,CHAR(34),"'")&amp;CHAR(34)&amp;", "&amp;CHAR(34)&amp;"lotId"&amp;CHAR(34)&amp;": "&amp;CHAR(34)&amp;SUBSTITUTE(CriteriTecnici!$C4364,CHAR(34),"'")&amp;CHAR(34)&amp;", "&amp;CHAR(34)&amp;"criterionId"&amp;CHAR(34)&amp;": "&amp;CHAR(34)&amp;SUBSTITUTE(CriteriTecnici!$D4364,CHAR(34),"'")&amp;CHAR(34)&amp;", "&amp;CHAR(34)&amp;"kind"&amp;CHAR(34)&amp;": "&amp;CHAR(34)&amp;SUBSTITUTE(CriteriTecnici!$F4364,CHAR(34),"'")&amp;CHAR(34)&amp;", "&amp;CHAR(34)&amp;"value"&amp;CHAR(34)&amp;": "&amp;SUBSTITUTE(TRIM(ROUND(IFERROR(CriteriTecnici!$N4364*1,IFERROR(NUMBERVALUE(CriteriTecnici!$N4364,".",","),IFERROR(NUMBERVALUE(CriteriTecnici!$N4364,",","."),0))),4)&amp;""),",",".")&amp;", "&amp;CHAR(34)&amp;"numerator"&amp;CHAR(34)&amp;": "&amp;SUBSTITUTE(TRIM(ROUND(IFERROR(CriteriTecnici!$K4364*1,IFERROR(NUMBERVALUE(CriteriTecnici!$K4364,".",","),IFERROR(NUMBERVALUE(CriteriTecnici!$K4364,",","."),0))),4)&amp;""),",",".")&amp;", "&amp;CHAR(34)&amp;"denominator"&amp;CHAR(34)&amp;": "&amp;SUBSTITUTE(TRIM(ROUND(IFERROR(CriteriTecnici!$L4364*1,IFERROR(NUMBERVALUE(CriteriTecnici!$L4364,".",","),IFERROR(NUMBERVALUE(CriteriTecnici!$L4364,",","."),0))),4)&amp;""),",",".")&amp;", "&amp;CHAR(34)&amp;"flag"&amp;CHAR(34)&amp;": "&amp;SUBSTITUTE(TRIM(ROUND(IFERROR(CriteriTecnici!$M4364*1,IFERROR(NUMBERVALUE(CriteriTecnici!$M4364,".",","),IFERROR(NUMBERVALUE(CriteriTecnici!$M4364,",","."),0))),4)&amp;""),",",".")&amp;", "&amp;CHAR(34)&amp;"rawScore"&amp;CHAR(34)&amp;": "&amp;SUBSTITUTE(TRIM(ROUND(IFERROR(CriteriTecnici!$O4364*1,IFERROR(NUMBERVALUE(CriteriTecnici!$O4364,".",","),IFERROR(NUMBERVALUE(CriteriTecnici!$O4364,",","."),0))),4)&amp;""),",",".")&amp;CHAR(125)&amp;IF(TRUE,",",""))</f>
        <v/>
      </c>
    </row>
    <row r="4585">
      <c r="A4585" s="38">
        <f>IF(CriteriTecnici!$A4365="","","    "&amp;CHAR(123)&amp;CHAR(34)&amp;"bidderId"&amp;CHAR(34)&amp;": "&amp;CHAR(34)&amp;SUBSTITUTE(CriteriTecnici!$A4365,CHAR(34),"'")&amp;CHAR(34)&amp;", "&amp;CHAR(34)&amp;"lotId"&amp;CHAR(34)&amp;": "&amp;CHAR(34)&amp;SUBSTITUTE(CriteriTecnici!$C4365,CHAR(34),"'")&amp;CHAR(34)&amp;", "&amp;CHAR(34)&amp;"criterionId"&amp;CHAR(34)&amp;": "&amp;CHAR(34)&amp;SUBSTITUTE(CriteriTecnici!$D4365,CHAR(34),"'")&amp;CHAR(34)&amp;", "&amp;CHAR(34)&amp;"kind"&amp;CHAR(34)&amp;": "&amp;CHAR(34)&amp;SUBSTITUTE(CriteriTecnici!$F4365,CHAR(34),"'")&amp;CHAR(34)&amp;", "&amp;CHAR(34)&amp;"value"&amp;CHAR(34)&amp;": "&amp;SUBSTITUTE(TRIM(ROUND(IFERROR(CriteriTecnici!$N4365*1,IFERROR(NUMBERVALUE(CriteriTecnici!$N4365,".",","),IFERROR(NUMBERVALUE(CriteriTecnici!$N4365,",","."),0))),4)&amp;""),",",".")&amp;", "&amp;CHAR(34)&amp;"numerator"&amp;CHAR(34)&amp;": "&amp;SUBSTITUTE(TRIM(ROUND(IFERROR(CriteriTecnici!$K4365*1,IFERROR(NUMBERVALUE(CriteriTecnici!$K4365,".",","),IFERROR(NUMBERVALUE(CriteriTecnici!$K4365,",","."),0))),4)&amp;""),",",".")&amp;", "&amp;CHAR(34)&amp;"denominator"&amp;CHAR(34)&amp;": "&amp;SUBSTITUTE(TRIM(ROUND(IFERROR(CriteriTecnici!$L4365*1,IFERROR(NUMBERVALUE(CriteriTecnici!$L4365,".",","),IFERROR(NUMBERVALUE(CriteriTecnici!$L4365,",","."),0))),4)&amp;""),",",".")&amp;", "&amp;CHAR(34)&amp;"flag"&amp;CHAR(34)&amp;": "&amp;SUBSTITUTE(TRIM(ROUND(IFERROR(CriteriTecnici!$M4365*1,IFERROR(NUMBERVALUE(CriteriTecnici!$M4365,".",","),IFERROR(NUMBERVALUE(CriteriTecnici!$M4365,",","."),0))),4)&amp;""),",",".")&amp;", "&amp;CHAR(34)&amp;"rawScore"&amp;CHAR(34)&amp;": "&amp;SUBSTITUTE(TRIM(ROUND(IFERROR(CriteriTecnici!$O4365*1,IFERROR(NUMBERVALUE(CriteriTecnici!$O4365,".",","),IFERROR(NUMBERVALUE(CriteriTecnici!$O4365,",","."),0))),4)&amp;""),",",".")&amp;CHAR(125)&amp;IF(TRUE,",",""))</f>
        <v/>
      </c>
    </row>
    <row r="4586">
      <c r="A4586" s="38">
        <f>IF(CriteriTecnici!$A4366="","","    "&amp;CHAR(123)&amp;CHAR(34)&amp;"bidderId"&amp;CHAR(34)&amp;": "&amp;CHAR(34)&amp;SUBSTITUTE(CriteriTecnici!$A4366,CHAR(34),"'")&amp;CHAR(34)&amp;", "&amp;CHAR(34)&amp;"lotId"&amp;CHAR(34)&amp;": "&amp;CHAR(34)&amp;SUBSTITUTE(CriteriTecnici!$C4366,CHAR(34),"'")&amp;CHAR(34)&amp;", "&amp;CHAR(34)&amp;"criterionId"&amp;CHAR(34)&amp;": "&amp;CHAR(34)&amp;SUBSTITUTE(CriteriTecnici!$D4366,CHAR(34),"'")&amp;CHAR(34)&amp;", "&amp;CHAR(34)&amp;"kind"&amp;CHAR(34)&amp;": "&amp;CHAR(34)&amp;SUBSTITUTE(CriteriTecnici!$F4366,CHAR(34),"'")&amp;CHAR(34)&amp;", "&amp;CHAR(34)&amp;"value"&amp;CHAR(34)&amp;": "&amp;SUBSTITUTE(TRIM(ROUND(IFERROR(CriteriTecnici!$N4366*1,IFERROR(NUMBERVALUE(CriteriTecnici!$N4366,".",","),IFERROR(NUMBERVALUE(CriteriTecnici!$N4366,",","."),0))),4)&amp;""),",",".")&amp;", "&amp;CHAR(34)&amp;"numerator"&amp;CHAR(34)&amp;": "&amp;SUBSTITUTE(TRIM(ROUND(IFERROR(CriteriTecnici!$K4366*1,IFERROR(NUMBERVALUE(CriteriTecnici!$K4366,".",","),IFERROR(NUMBERVALUE(CriteriTecnici!$K4366,",","."),0))),4)&amp;""),",",".")&amp;", "&amp;CHAR(34)&amp;"denominator"&amp;CHAR(34)&amp;": "&amp;SUBSTITUTE(TRIM(ROUND(IFERROR(CriteriTecnici!$L4366*1,IFERROR(NUMBERVALUE(CriteriTecnici!$L4366,".",","),IFERROR(NUMBERVALUE(CriteriTecnici!$L4366,",","."),0))),4)&amp;""),",",".")&amp;", "&amp;CHAR(34)&amp;"flag"&amp;CHAR(34)&amp;": "&amp;SUBSTITUTE(TRIM(ROUND(IFERROR(CriteriTecnici!$M4366*1,IFERROR(NUMBERVALUE(CriteriTecnici!$M4366,".",","),IFERROR(NUMBERVALUE(CriteriTecnici!$M4366,",","."),0))),4)&amp;""),",",".")&amp;", "&amp;CHAR(34)&amp;"rawScore"&amp;CHAR(34)&amp;": "&amp;SUBSTITUTE(TRIM(ROUND(IFERROR(CriteriTecnici!$O4366*1,IFERROR(NUMBERVALUE(CriteriTecnici!$O4366,".",","),IFERROR(NUMBERVALUE(CriteriTecnici!$O4366,",","."),0))),4)&amp;""),",",".")&amp;CHAR(125)&amp;IF(TRUE,",",""))</f>
        <v/>
      </c>
    </row>
    <row r="4587">
      <c r="A4587" s="38">
        <f>IF(CriteriTecnici!$A4367="","","    "&amp;CHAR(123)&amp;CHAR(34)&amp;"bidderId"&amp;CHAR(34)&amp;": "&amp;CHAR(34)&amp;SUBSTITUTE(CriteriTecnici!$A4367,CHAR(34),"'")&amp;CHAR(34)&amp;", "&amp;CHAR(34)&amp;"lotId"&amp;CHAR(34)&amp;": "&amp;CHAR(34)&amp;SUBSTITUTE(CriteriTecnici!$C4367,CHAR(34),"'")&amp;CHAR(34)&amp;", "&amp;CHAR(34)&amp;"criterionId"&amp;CHAR(34)&amp;": "&amp;CHAR(34)&amp;SUBSTITUTE(CriteriTecnici!$D4367,CHAR(34),"'")&amp;CHAR(34)&amp;", "&amp;CHAR(34)&amp;"kind"&amp;CHAR(34)&amp;": "&amp;CHAR(34)&amp;SUBSTITUTE(CriteriTecnici!$F4367,CHAR(34),"'")&amp;CHAR(34)&amp;", "&amp;CHAR(34)&amp;"value"&amp;CHAR(34)&amp;": "&amp;SUBSTITUTE(TRIM(ROUND(IFERROR(CriteriTecnici!$N4367*1,IFERROR(NUMBERVALUE(CriteriTecnici!$N4367,".",","),IFERROR(NUMBERVALUE(CriteriTecnici!$N4367,",","."),0))),4)&amp;""),",",".")&amp;", "&amp;CHAR(34)&amp;"numerator"&amp;CHAR(34)&amp;": "&amp;SUBSTITUTE(TRIM(ROUND(IFERROR(CriteriTecnici!$K4367*1,IFERROR(NUMBERVALUE(CriteriTecnici!$K4367,".",","),IFERROR(NUMBERVALUE(CriteriTecnici!$K4367,",","."),0))),4)&amp;""),",",".")&amp;", "&amp;CHAR(34)&amp;"denominator"&amp;CHAR(34)&amp;": "&amp;SUBSTITUTE(TRIM(ROUND(IFERROR(CriteriTecnici!$L4367*1,IFERROR(NUMBERVALUE(CriteriTecnici!$L4367,".",","),IFERROR(NUMBERVALUE(CriteriTecnici!$L4367,",","."),0))),4)&amp;""),",",".")&amp;", "&amp;CHAR(34)&amp;"flag"&amp;CHAR(34)&amp;": "&amp;SUBSTITUTE(TRIM(ROUND(IFERROR(CriteriTecnici!$M4367*1,IFERROR(NUMBERVALUE(CriteriTecnici!$M4367,".",","),IFERROR(NUMBERVALUE(CriteriTecnici!$M4367,",","."),0))),4)&amp;""),",",".")&amp;", "&amp;CHAR(34)&amp;"rawScore"&amp;CHAR(34)&amp;": "&amp;SUBSTITUTE(TRIM(ROUND(IFERROR(CriteriTecnici!$O4367*1,IFERROR(NUMBERVALUE(CriteriTecnici!$O4367,".",","),IFERROR(NUMBERVALUE(CriteriTecnici!$O4367,",","."),0))),4)&amp;""),",",".")&amp;CHAR(125)&amp;IF(TRUE,",",""))</f>
        <v/>
      </c>
    </row>
    <row r="4588">
      <c r="A4588" s="38">
        <f>IF(CriteriTecnici!$A4368="","","    "&amp;CHAR(123)&amp;CHAR(34)&amp;"bidderId"&amp;CHAR(34)&amp;": "&amp;CHAR(34)&amp;SUBSTITUTE(CriteriTecnici!$A4368,CHAR(34),"'")&amp;CHAR(34)&amp;", "&amp;CHAR(34)&amp;"lotId"&amp;CHAR(34)&amp;": "&amp;CHAR(34)&amp;SUBSTITUTE(CriteriTecnici!$C4368,CHAR(34),"'")&amp;CHAR(34)&amp;", "&amp;CHAR(34)&amp;"criterionId"&amp;CHAR(34)&amp;": "&amp;CHAR(34)&amp;SUBSTITUTE(CriteriTecnici!$D4368,CHAR(34),"'")&amp;CHAR(34)&amp;", "&amp;CHAR(34)&amp;"kind"&amp;CHAR(34)&amp;": "&amp;CHAR(34)&amp;SUBSTITUTE(CriteriTecnici!$F4368,CHAR(34),"'")&amp;CHAR(34)&amp;", "&amp;CHAR(34)&amp;"value"&amp;CHAR(34)&amp;": "&amp;SUBSTITUTE(TRIM(ROUND(IFERROR(CriteriTecnici!$N4368*1,IFERROR(NUMBERVALUE(CriteriTecnici!$N4368,".",","),IFERROR(NUMBERVALUE(CriteriTecnici!$N4368,",","."),0))),4)&amp;""),",",".")&amp;", "&amp;CHAR(34)&amp;"numerator"&amp;CHAR(34)&amp;": "&amp;SUBSTITUTE(TRIM(ROUND(IFERROR(CriteriTecnici!$K4368*1,IFERROR(NUMBERVALUE(CriteriTecnici!$K4368,".",","),IFERROR(NUMBERVALUE(CriteriTecnici!$K4368,",","."),0))),4)&amp;""),",",".")&amp;", "&amp;CHAR(34)&amp;"denominator"&amp;CHAR(34)&amp;": "&amp;SUBSTITUTE(TRIM(ROUND(IFERROR(CriteriTecnici!$L4368*1,IFERROR(NUMBERVALUE(CriteriTecnici!$L4368,".",","),IFERROR(NUMBERVALUE(CriteriTecnici!$L4368,",","."),0))),4)&amp;""),",",".")&amp;", "&amp;CHAR(34)&amp;"flag"&amp;CHAR(34)&amp;": "&amp;SUBSTITUTE(TRIM(ROUND(IFERROR(CriteriTecnici!$M4368*1,IFERROR(NUMBERVALUE(CriteriTecnici!$M4368,".",","),IFERROR(NUMBERVALUE(CriteriTecnici!$M4368,",","."),0))),4)&amp;""),",",".")&amp;", "&amp;CHAR(34)&amp;"rawScore"&amp;CHAR(34)&amp;": "&amp;SUBSTITUTE(TRIM(ROUND(IFERROR(CriteriTecnici!$O4368*1,IFERROR(NUMBERVALUE(CriteriTecnici!$O4368,".",","),IFERROR(NUMBERVALUE(CriteriTecnici!$O4368,",","."),0))),4)&amp;""),",",".")&amp;CHAR(125)&amp;IF(TRUE,",",""))</f>
        <v/>
      </c>
    </row>
    <row r="4589">
      <c r="A4589" s="38">
        <f>IF(CriteriTecnici!$A4369="","","    "&amp;CHAR(123)&amp;CHAR(34)&amp;"bidderId"&amp;CHAR(34)&amp;": "&amp;CHAR(34)&amp;SUBSTITUTE(CriteriTecnici!$A4369,CHAR(34),"'")&amp;CHAR(34)&amp;", "&amp;CHAR(34)&amp;"lotId"&amp;CHAR(34)&amp;": "&amp;CHAR(34)&amp;SUBSTITUTE(CriteriTecnici!$C4369,CHAR(34),"'")&amp;CHAR(34)&amp;", "&amp;CHAR(34)&amp;"criterionId"&amp;CHAR(34)&amp;": "&amp;CHAR(34)&amp;SUBSTITUTE(CriteriTecnici!$D4369,CHAR(34),"'")&amp;CHAR(34)&amp;", "&amp;CHAR(34)&amp;"kind"&amp;CHAR(34)&amp;": "&amp;CHAR(34)&amp;SUBSTITUTE(CriteriTecnici!$F4369,CHAR(34),"'")&amp;CHAR(34)&amp;", "&amp;CHAR(34)&amp;"value"&amp;CHAR(34)&amp;": "&amp;SUBSTITUTE(TRIM(ROUND(IFERROR(CriteriTecnici!$N4369*1,IFERROR(NUMBERVALUE(CriteriTecnici!$N4369,".",","),IFERROR(NUMBERVALUE(CriteriTecnici!$N4369,",","."),0))),4)&amp;""),",",".")&amp;", "&amp;CHAR(34)&amp;"numerator"&amp;CHAR(34)&amp;": "&amp;SUBSTITUTE(TRIM(ROUND(IFERROR(CriteriTecnici!$K4369*1,IFERROR(NUMBERVALUE(CriteriTecnici!$K4369,".",","),IFERROR(NUMBERVALUE(CriteriTecnici!$K4369,",","."),0))),4)&amp;""),",",".")&amp;", "&amp;CHAR(34)&amp;"denominator"&amp;CHAR(34)&amp;": "&amp;SUBSTITUTE(TRIM(ROUND(IFERROR(CriteriTecnici!$L4369*1,IFERROR(NUMBERVALUE(CriteriTecnici!$L4369,".",","),IFERROR(NUMBERVALUE(CriteriTecnici!$L4369,",","."),0))),4)&amp;""),",",".")&amp;", "&amp;CHAR(34)&amp;"flag"&amp;CHAR(34)&amp;": "&amp;SUBSTITUTE(TRIM(ROUND(IFERROR(CriteriTecnici!$M4369*1,IFERROR(NUMBERVALUE(CriteriTecnici!$M4369,".",","),IFERROR(NUMBERVALUE(CriteriTecnici!$M4369,",","."),0))),4)&amp;""),",",".")&amp;", "&amp;CHAR(34)&amp;"rawScore"&amp;CHAR(34)&amp;": "&amp;SUBSTITUTE(TRIM(ROUND(IFERROR(CriteriTecnici!$O4369*1,IFERROR(NUMBERVALUE(CriteriTecnici!$O4369,".",","),IFERROR(NUMBERVALUE(CriteriTecnici!$O4369,",","."),0))),4)&amp;""),",",".")&amp;CHAR(125)&amp;IF(TRUE,",",""))</f>
        <v/>
      </c>
    </row>
    <row r="4590">
      <c r="A4590" s="38">
        <f>IF(CriteriTecnici!$A4370="","","    "&amp;CHAR(123)&amp;CHAR(34)&amp;"bidderId"&amp;CHAR(34)&amp;": "&amp;CHAR(34)&amp;SUBSTITUTE(CriteriTecnici!$A4370,CHAR(34),"'")&amp;CHAR(34)&amp;", "&amp;CHAR(34)&amp;"lotId"&amp;CHAR(34)&amp;": "&amp;CHAR(34)&amp;SUBSTITUTE(CriteriTecnici!$C4370,CHAR(34),"'")&amp;CHAR(34)&amp;", "&amp;CHAR(34)&amp;"criterionId"&amp;CHAR(34)&amp;": "&amp;CHAR(34)&amp;SUBSTITUTE(CriteriTecnici!$D4370,CHAR(34),"'")&amp;CHAR(34)&amp;", "&amp;CHAR(34)&amp;"kind"&amp;CHAR(34)&amp;": "&amp;CHAR(34)&amp;SUBSTITUTE(CriteriTecnici!$F4370,CHAR(34),"'")&amp;CHAR(34)&amp;", "&amp;CHAR(34)&amp;"value"&amp;CHAR(34)&amp;": "&amp;SUBSTITUTE(TRIM(ROUND(IFERROR(CriteriTecnici!$N4370*1,IFERROR(NUMBERVALUE(CriteriTecnici!$N4370,".",","),IFERROR(NUMBERVALUE(CriteriTecnici!$N4370,",","."),0))),4)&amp;""),",",".")&amp;", "&amp;CHAR(34)&amp;"numerator"&amp;CHAR(34)&amp;": "&amp;SUBSTITUTE(TRIM(ROUND(IFERROR(CriteriTecnici!$K4370*1,IFERROR(NUMBERVALUE(CriteriTecnici!$K4370,".",","),IFERROR(NUMBERVALUE(CriteriTecnici!$K4370,",","."),0))),4)&amp;""),",",".")&amp;", "&amp;CHAR(34)&amp;"denominator"&amp;CHAR(34)&amp;": "&amp;SUBSTITUTE(TRIM(ROUND(IFERROR(CriteriTecnici!$L4370*1,IFERROR(NUMBERVALUE(CriteriTecnici!$L4370,".",","),IFERROR(NUMBERVALUE(CriteriTecnici!$L4370,",","."),0))),4)&amp;""),",",".")&amp;", "&amp;CHAR(34)&amp;"flag"&amp;CHAR(34)&amp;": "&amp;SUBSTITUTE(TRIM(ROUND(IFERROR(CriteriTecnici!$M4370*1,IFERROR(NUMBERVALUE(CriteriTecnici!$M4370,".",","),IFERROR(NUMBERVALUE(CriteriTecnici!$M4370,",","."),0))),4)&amp;""),",",".")&amp;", "&amp;CHAR(34)&amp;"rawScore"&amp;CHAR(34)&amp;": "&amp;SUBSTITUTE(TRIM(ROUND(IFERROR(CriteriTecnici!$O4370*1,IFERROR(NUMBERVALUE(CriteriTecnici!$O4370,".",","),IFERROR(NUMBERVALUE(CriteriTecnici!$O4370,",","."),0))),4)&amp;""),",",".")&amp;CHAR(125)&amp;IF(TRUE,",",""))</f>
        <v/>
      </c>
    </row>
    <row r="4591">
      <c r="A4591" s="38">
        <f>IF(CriteriTecnici!$A4371="","","    "&amp;CHAR(123)&amp;CHAR(34)&amp;"bidderId"&amp;CHAR(34)&amp;": "&amp;CHAR(34)&amp;SUBSTITUTE(CriteriTecnici!$A4371,CHAR(34),"'")&amp;CHAR(34)&amp;", "&amp;CHAR(34)&amp;"lotId"&amp;CHAR(34)&amp;": "&amp;CHAR(34)&amp;SUBSTITUTE(CriteriTecnici!$C4371,CHAR(34),"'")&amp;CHAR(34)&amp;", "&amp;CHAR(34)&amp;"criterionId"&amp;CHAR(34)&amp;": "&amp;CHAR(34)&amp;SUBSTITUTE(CriteriTecnici!$D4371,CHAR(34),"'")&amp;CHAR(34)&amp;", "&amp;CHAR(34)&amp;"kind"&amp;CHAR(34)&amp;": "&amp;CHAR(34)&amp;SUBSTITUTE(CriteriTecnici!$F4371,CHAR(34),"'")&amp;CHAR(34)&amp;", "&amp;CHAR(34)&amp;"value"&amp;CHAR(34)&amp;": "&amp;SUBSTITUTE(TRIM(ROUND(IFERROR(CriteriTecnici!$N4371*1,IFERROR(NUMBERVALUE(CriteriTecnici!$N4371,".",","),IFERROR(NUMBERVALUE(CriteriTecnici!$N4371,",","."),0))),4)&amp;""),",",".")&amp;", "&amp;CHAR(34)&amp;"numerator"&amp;CHAR(34)&amp;": "&amp;SUBSTITUTE(TRIM(ROUND(IFERROR(CriteriTecnici!$K4371*1,IFERROR(NUMBERVALUE(CriteriTecnici!$K4371,".",","),IFERROR(NUMBERVALUE(CriteriTecnici!$K4371,",","."),0))),4)&amp;""),",",".")&amp;", "&amp;CHAR(34)&amp;"denominator"&amp;CHAR(34)&amp;": "&amp;SUBSTITUTE(TRIM(ROUND(IFERROR(CriteriTecnici!$L4371*1,IFERROR(NUMBERVALUE(CriteriTecnici!$L4371,".",","),IFERROR(NUMBERVALUE(CriteriTecnici!$L4371,",","."),0))),4)&amp;""),",",".")&amp;", "&amp;CHAR(34)&amp;"flag"&amp;CHAR(34)&amp;": "&amp;SUBSTITUTE(TRIM(ROUND(IFERROR(CriteriTecnici!$M4371*1,IFERROR(NUMBERVALUE(CriteriTecnici!$M4371,".",","),IFERROR(NUMBERVALUE(CriteriTecnici!$M4371,",","."),0))),4)&amp;""),",",".")&amp;", "&amp;CHAR(34)&amp;"rawScore"&amp;CHAR(34)&amp;": "&amp;SUBSTITUTE(TRIM(ROUND(IFERROR(CriteriTecnici!$O4371*1,IFERROR(NUMBERVALUE(CriteriTecnici!$O4371,".",","),IFERROR(NUMBERVALUE(CriteriTecnici!$O4371,",","."),0))),4)&amp;""),",",".")&amp;CHAR(125)&amp;IF(TRUE,",",""))</f>
        <v/>
      </c>
    </row>
    <row r="4592">
      <c r="A4592" s="38">
        <f>IF(CriteriTecnici!$A4372="","","    "&amp;CHAR(123)&amp;CHAR(34)&amp;"bidderId"&amp;CHAR(34)&amp;": "&amp;CHAR(34)&amp;SUBSTITUTE(CriteriTecnici!$A4372,CHAR(34),"'")&amp;CHAR(34)&amp;", "&amp;CHAR(34)&amp;"lotId"&amp;CHAR(34)&amp;": "&amp;CHAR(34)&amp;SUBSTITUTE(CriteriTecnici!$C4372,CHAR(34),"'")&amp;CHAR(34)&amp;", "&amp;CHAR(34)&amp;"criterionId"&amp;CHAR(34)&amp;": "&amp;CHAR(34)&amp;SUBSTITUTE(CriteriTecnici!$D4372,CHAR(34),"'")&amp;CHAR(34)&amp;", "&amp;CHAR(34)&amp;"kind"&amp;CHAR(34)&amp;": "&amp;CHAR(34)&amp;SUBSTITUTE(CriteriTecnici!$F4372,CHAR(34),"'")&amp;CHAR(34)&amp;", "&amp;CHAR(34)&amp;"value"&amp;CHAR(34)&amp;": "&amp;SUBSTITUTE(TRIM(ROUND(IFERROR(CriteriTecnici!$N4372*1,IFERROR(NUMBERVALUE(CriteriTecnici!$N4372,".",","),IFERROR(NUMBERVALUE(CriteriTecnici!$N4372,",","."),0))),4)&amp;""),",",".")&amp;", "&amp;CHAR(34)&amp;"numerator"&amp;CHAR(34)&amp;": "&amp;SUBSTITUTE(TRIM(ROUND(IFERROR(CriteriTecnici!$K4372*1,IFERROR(NUMBERVALUE(CriteriTecnici!$K4372,".",","),IFERROR(NUMBERVALUE(CriteriTecnici!$K4372,",","."),0))),4)&amp;""),",",".")&amp;", "&amp;CHAR(34)&amp;"denominator"&amp;CHAR(34)&amp;": "&amp;SUBSTITUTE(TRIM(ROUND(IFERROR(CriteriTecnici!$L4372*1,IFERROR(NUMBERVALUE(CriteriTecnici!$L4372,".",","),IFERROR(NUMBERVALUE(CriteriTecnici!$L4372,",","."),0))),4)&amp;""),",",".")&amp;", "&amp;CHAR(34)&amp;"flag"&amp;CHAR(34)&amp;": "&amp;SUBSTITUTE(TRIM(ROUND(IFERROR(CriteriTecnici!$M4372*1,IFERROR(NUMBERVALUE(CriteriTecnici!$M4372,".",","),IFERROR(NUMBERVALUE(CriteriTecnici!$M4372,",","."),0))),4)&amp;""),",",".")&amp;", "&amp;CHAR(34)&amp;"rawScore"&amp;CHAR(34)&amp;": "&amp;SUBSTITUTE(TRIM(ROUND(IFERROR(CriteriTecnici!$O4372*1,IFERROR(NUMBERVALUE(CriteriTecnici!$O4372,".",","),IFERROR(NUMBERVALUE(CriteriTecnici!$O4372,",","."),0))),4)&amp;""),",",".")&amp;CHAR(125)&amp;IF(TRUE,",",""))</f>
        <v/>
      </c>
    </row>
    <row r="4593">
      <c r="A4593" s="38">
        <f>IF(CriteriTecnici!$A4373="","","    "&amp;CHAR(123)&amp;CHAR(34)&amp;"bidderId"&amp;CHAR(34)&amp;": "&amp;CHAR(34)&amp;SUBSTITUTE(CriteriTecnici!$A4373,CHAR(34),"'")&amp;CHAR(34)&amp;", "&amp;CHAR(34)&amp;"lotId"&amp;CHAR(34)&amp;": "&amp;CHAR(34)&amp;SUBSTITUTE(CriteriTecnici!$C4373,CHAR(34),"'")&amp;CHAR(34)&amp;", "&amp;CHAR(34)&amp;"criterionId"&amp;CHAR(34)&amp;": "&amp;CHAR(34)&amp;SUBSTITUTE(CriteriTecnici!$D4373,CHAR(34),"'")&amp;CHAR(34)&amp;", "&amp;CHAR(34)&amp;"kind"&amp;CHAR(34)&amp;": "&amp;CHAR(34)&amp;SUBSTITUTE(CriteriTecnici!$F4373,CHAR(34),"'")&amp;CHAR(34)&amp;", "&amp;CHAR(34)&amp;"value"&amp;CHAR(34)&amp;": "&amp;SUBSTITUTE(TRIM(ROUND(IFERROR(CriteriTecnici!$N4373*1,IFERROR(NUMBERVALUE(CriteriTecnici!$N4373,".",","),IFERROR(NUMBERVALUE(CriteriTecnici!$N4373,",","."),0))),4)&amp;""),",",".")&amp;", "&amp;CHAR(34)&amp;"numerator"&amp;CHAR(34)&amp;": "&amp;SUBSTITUTE(TRIM(ROUND(IFERROR(CriteriTecnici!$K4373*1,IFERROR(NUMBERVALUE(CriteriTecnici!$K4373,".",","),IFERROR(NUMBERVALUE(CriteriTecnici!$K4373,",","."),0))),4)&amp;""),",",".")&amp;", "&amp;CHAR(34)&amp;"denominator"&amp;CHAR(34)&amp;": "&amp;SUBSTITUTE(TRIM(ROUND(IFERROR(CriteriTecnici!$L4373*1,IFERROR(NUMBERVALUE(CriteriTecnici!$L4373,".",","),IFERROR(NUMBERVALUE(CriteriTecnici!$L4373,",","."),0))),4)&amp;""),",",".")&amp;", "&amp;CHAR(34)&amp;"flag"&amp;CHAR(34)&amp;": "&amp;SUBSTITUTE(TRIM(ROUND(IFERROR(CriteriTecnici!$M4373*1,IFERROR(NUMBERVALUE(CriteriTecnici!$M4373,".",","),IFERROR(NUMBERVALUE(CriteriTecnici!$M4373,",","."),0))),4)&amp;""),",",".")&amp;", "&amp;CHAR(34)&amp;"rawScore"&amp;CHAR(34)&amp;": "&amp;SUBSTITUTE(TRIM(ROUND(IFERROR(CriteriTecnici!$O4373*1,IFERROR(NUMBERVALUE(CriteriTecnici!$O4373,".",","),IFERROR(NUMBERVALUE(CriteriTecnici!$O4373,",","."),0))),4)&amp;""),",",".")&amp;CHAR(125)&amp;IF(TRUE,",",""))</f>
        <v/>
      </c>
    </row>
    <row r="4594">
      <c r="A4594" s="38">
        <f>IF(CriteriTecnici!$A4374="","","    "&amp;CHAR(123)&amp;CHAR(34)&amp;"bidderId"&amp;CHAR(34)&amp;": "&amp;CHAR(34)&amp;SUBSTITUTE(CriteriTecnici!$A4374,CHAR(34),"'")&amp;CHAR(34)&amp;", "&amp;CHAR(34)&amp;"lotId"&amp;CHAR(34)&amp;": "&amp;CHAR(34)&amp;SUBSTITUTE(CriteriTecnici!$C4374,CHAR(34),"'")&amp;CHAR(34)&amp;", "&amp;CHAR(34)&amp;"criterionId"&amp;CHAR(34)&amp;": "&amp;CHAR(34)&amp;SUBSTITUTE(CriteriTecnici!$D4374,CHAR(34),"'")&amp;CHAR(34)&amp;", "&amp;CHAR(34)&amp;"kind"&amp;CHAR(34)&amp;": "&amp;CHAR(34)&amp;SUBSTITUTE(CriteriTecnici!$F4374,CHAR(34),"'")&amp;CHAR(34)&amp;", "&amp;CHAR(34)&amp;"value"&amp;CHAR(34)&amp;": "&amp;SUBSTITUTE(TRIM(ROUND(IFERROR(CriteriTecnici!$N4374*1,IFERROR(NUMBERVALUE(CriteriTecnici!$N4374,".",","),IFERROR(NUMBERVALUE(CriteriTecnici!$N4374,",","."),0))),4)&amp;""),",",".")&amp;", "&amp;CHAR(34)&amp;"numerator"&amp;CHAR(34)&amp;": "&amp;SUBSTITUTE(TRIM(ROUND(IFERROR(CriteriTecnici!$K4374*1,IFERROR(NUMBERVALUE(CriteriTecnici!$K4374,".",","),IFERROR(NUMBERVALUE(CriteriTecnici!$K4374,",","."),0))),4)&amp;""),",",".")&amp;", "&amp;CHAR(34)&amp;"denominator"&amp;CHAR(34)&amp;": "&amp;SUBSTITUTE(TRIM(ROUND(IFERROR(CriteriTecnici!$L4374*1,IFERROR(NUMBERVALUE(CriteriTecnici!$L4374,".",","),IFERROR(NUMBERVALUE(CriteriTecnici!$L4374,",","."),0))),4)&amp;""),",",".")&amp;", "&amp;CHAR(34)&amp;"flag"&amp;CHAR(34)&amp;": "&amp;SUBSTITUTE(TRIM(ROUND(IFERROR(CriteriTecnici!$M4374*1,IFERROR(NUMBERVALUE(CriteriTecnici!$M4374,".",","),IFERROR(NUMBERVALUE(CriteriTecnici!$M4374,",","."),0))),4)&amp;""),",",".")&amp;", "&amp;CHAR(34)&amp;"rawScore"&amp;CHAR(34)&amp;": "&amp;SUBSTITUTE(TRIM(ROUND(IFERROR(CriteriTecnici!$O4374*1,IFERROR(NUMBERVALUE(CriteriTecnici!$O4374,".",","),IFERROR(NUMBERVALUE(CriteriTecnici!$O4374,",","."),0))),4)&amp;""),",",".")&amp;CHAR(125)&amp;IF(TRUE,",",""))</f>
        <v/>
      </c>
    </row>
    <row r="4595">
      <c r="A4595" s="38">
        <f>IF(CriteriTecnici!$A4375="","","    "&amp;CHAR(123)&amp;CHAR(34)&amp;"bidderId"&amp;CHAR(34)&amp;": "&amp;CHAR(34)&amp;SUBSTITUTE(CriteriTecnici!$A4375,CHAR(34),"'")&amp;CHAR(34)&amp;", "&amp;CHAR(34)&amp;"lotId"&amp;CHAR(34)&amp;": "&amp;CHAR(34)&amp;SUBSTITUTE(CriteriTecnici!$C4375,CHAR(34),"'")&amp;CHAR(34)&amp;", "&amp;CHAR(34)&amp;"criterionId"&amp;CHAR(34)&amp;": "&amp;CHAR(34)&amp;SUBSTITUTE(CriteriTecnici!$D4375,CHAR(34),"'")&amp;CHAR(34)&amp;", "&amp;CHAR(34)&amp;"kind"&amp;CHAR(34)&amp;": "&amp;CHAR(34)&amp;SUBSTITUTE(CriteriTecnici!$F4375,CHAR(34),"'")&amp;CHAR(34)&amp;", "&amp;CHAR(34)&amp;"value"&amp;CHAR(34)&amp;": "&amp;SUBSTITUTE(TRIM(ROUND(IFERROR(CriteriTecnici!$N4375*1,IFERROR(NUMBERVALUE(CriteriTecnici!$N4375,".",","),IFERROR(NUMBERVALUE(CriteriTecnici!$N4375,",","."),0))),4)&amp;""),",",".")&amp;", "&amp;CHAR(34)&amp;"numerator"&amp;CHAR(34)&amp;": "&amp;SUBSTITUTE(TRIM(ROUND(IFERROR(CriteriTecnici!$K4375*1,IFERROR(NUMBERVALUE(CriteriTecnici!$K4375,".",","),IFERROR(NUMBERVALUE(CriteriTecnici!$K4375,",","."),0))),4)&amp;""),",",".")&amp;", "&amp;CHAR(34)&amp;"denominator"&amp;CHAR(34)&amp;": "&amp;SUBSTITUTE(TRIM(ROUND(IFERROR(CriteriTecnici!$L4375*1,IFERROR(NUMBERVALUE(CriteriTecnici!$L4375,".",","),IFERROR(NUMBERVALUE(CriteriTecnici!$L4375,",","."),0))),4)&amp;""),",",".")&amp;", "&amp;CHAR(34)&amp;"flag"&amp;CHAR(34)&amp;": "&amp;SUBSTITUTE(TRIM(ROUND(IFERROR(CriteriTecnici!$M4375*1,IFERROR(NUMBERVALUE(CriteriTecnici!$M4375,".",","),IFERROR(NUMBERVALUE(CriteriTecnici!$M4375,",","."),0))),4)&amp;""),",",".")&amp;", "&amp;CHAR(34)&amp;"rawScore"&amp;CHAR(34)&amp;": "&amp;SUBSTITUTE(TRIM(ROUND(IFERROR(CriteriTecnici!$O4375*1,IFERROR(NUMBERVALUE(CriteriTecnici!$O4375,".",","),IFERROR(NUMBERVALUE(CriteriTecnici!$O4375,",","."),0))),4)&amp;""),",",".")&amp;CHAR(125)&amp;IF(COUNTA(Offerte!$A143:$A$200)&gt;0,",",""))</f>
        <v/>
      </c>
    </row>
    <row r="4596">
      <c r="A4596" s="38">
        <f>IF(CriteriTecnici!$A4376="","","    "&amp;CHAR(123)&amp;CHAR(34)&amp;"bidderId"&amp;CHAR(34)&amp;": "&amp;CHAR(34)&amp;SUBSTITUTE(CriteriTecnici!$A4376,CHAR(34),"'")&amp;CHAR(34)&amp;", "&amp;CHAR(34)&amp;"lotId"&amp;CHAR(34)&amp;": "&amp;CHAR(34)&amp;SUBSTITUTE(CriteriTecnici!$C4376,CHAR(34),"'")&amp;CHAR(34)&amp;", "&amp;CHAR(34)&amp;"criterionId"&amp;CHAR(34)&amp;": "&amp;CHAR(34)&amp;SUBSTITUTE(CriteriTecnici!$D4376,CHAR(34),"'")&amp;CHAR(34)&amp;", "&amp;CHAR(34)&amp;"kind"&amp;CHAR(34)&amp;": "&amp;CHAR(34)&amp;SUBSTITUTE(CriteriTecnici!$F4376,CHAR(34),"'")&amp;CHAR(34)&amp;", "&amp;CHAR(34)&amp;"value"&amp;CHAR(34)&amp;": "&amp;SUBSTITUTE(TRIM(ROUND(IFERROR(CriteriTecnici!$N4376*1,IFERROR(NUMBERVALUE(CriteriTecnici!$N4376,".",","),IFERROR(NUMBERVALUE(CriteriTecnici!$N4376,",","."),0))),4)&amp;""),",",".")&amp;", "&amp;CHAR(34)&amp;"numerator"&amp;CHAR(34)&amp;": "&amp;SUBSTITUTE(TRIM(ROUND(IFERROR(CriteriTecnici!$K4376*1,IFERROR(NUMBERVALUE(CriteriTecnici!$K4376,".",","),IFERROR(NUMBERVALUE(CriteriTecnici!$K4376,",","."),0))),4)&amp;""),",",".")&amp;", "&amp;CHAR(34)&amp;"denominator"&amp;CHAR(34)&amp;": "&amp;SUBSTITUTE(TRIM(ROUND(IFERROR(CriteriTecnici!$L4376*1,IFERROR(NUMBERVALUE(CriteriTecnici!$L4376,".",","),IFERROR(NUMBERVALUE(CriteriTecnici!$L4376,",","."),0))),4)&amp;""),",",".")&amp;", "&amp;CHAR(34)&amp;"flag"&amp;CHAR(34)&amp;": "&amp;SUBSTITUTE(TRIM(ROUND(IFERROR(CriteriTecnici!$M4376*1,IFERROR(NUMBERVALUE(CriteriTecnici!$M4376,".",","),IFERROR(NUMBERVALUE(CriteriTecnici!$M4376,",","."),0))),4)&amp;""),",",".")&amp;", "&amp;CHAR(34)&amp;"rawScore"&amp;CHAR(34)&amp;": "&amp;SUBSTITUTE(TRIM(ROUND(IFERROR(CriteriTecnici!$O4376*1,IFERROR(NUMBERVALUE(CriteriTecnici!$O4376,".",","),IFERROR(NUMBERVALUE(CriteriTecnici!$O4376,",","."),0))),4)&amp;""),",",".")&amp;CHAR(125)&amp;IF(TRUE,",",""))</f>
        <v/>
      </c>
    </row>
    <row r="4597">
      <c r="A4597" s="38">
        <f>IF(CriteriTecnici!$A4377="","","    "&amp;CHAR(123)&amp;CHAR(34)&amp;"bidderId"&amp;CHAR(34)&amp;": "&amp;CHAR(34)&amp;SUBSTITUTE(CriteriTecnici!$A4377,CHAR(34),"'")&amp;CHAR(34)&amp;", "&amp;CHAR(34)&amp;"lotId"&amp;CHAR(34)&amp;": "&amp;CHAR(34)&amp;SUBSTITUTE(CriteriTecnici!$C4377,CHAR(34),"'")&amp;CHAR(34)&amp;", "&amp;CHAR(34)&amp;"criterionId"&amp;CHAR(34)&amp;": "&amp;CHAR(34)&amp;SUBSTITUTE(CriteriTecnici!$D4377,CHAR(34),"'")&amp;CHAR(34)&amp;", "&amp;CHAR(34)&amp;"kind"&amp;CHAR(34)&amp;": "&amp;CHAR(34)&amp;SUBSTITUTE(CriteriTecnici!$F4377,CHAR(34),"'")&amp;CHAR(34)&amp;", "&amp;CHAR(34)&amp;"value"&amp;CHAR(34)&amp;": "&amp;SUBSTITUTE(TRIM(ROUND(IFERROR(CriteriTecnici!$N4377*1,IFERROR(NUMBERVALUE(CriteriTecnici!$N4377,".",","),IFERROR(NUMBERVALUE(CriteriTecnici!$N4377,",","."),0))),4)&amp;""),",",".")&amp;", "&amp;CHAR(34)&amp;"numerator"&amp;CHAR(34)&amp;": "&amp;SUBSTITUTE(TRIM(ROUND(IFERROR(CriteriTecnici!$K4377*1,IFERROR(NUMBERVALUE(CriteriTecnici!$K4377,".",","),IFERROR(NUMBERVALUE(CriteriTecnici!$K4377,",","."),0))),4)&amp;""),",",".")&amp;", "&amp;CHAR(34)&amp;"denominator"&amp;CHAR(34)&amp;": "&amp;SUBSTITUTE(TRIM(ROUND(IFERROR(CriteriTecnici!$L4377*1,IFERROR(NUMBERVALUE(CriteriTecnici!$L4377,".",","),IFERROR(NUMBERVALUE(CriteriTecnici!$L4377,",","."),0))),4)&amp;""),",",".")&amp;", "&amp;CHAR(34)&amp;"flag"&amp;CHAR(34)&amp;": "&amp;SUBSTITUTE(TRIM(ROUND(IFERROR(CriteriTecnici!$M4377*1,IFERROR(NUMBERVALUE(CriteriTecnici!$M4377,".",","),IFERROR(NUMBERVALUE(CriteriTecnici!$M4377,",","."),0))),4)&amp;""),",",".")&amp;", "&amp;CHAR(34)&amp;"rawScore"&amp;CHAR(34)&amp;": "&amp;SUBSTITUTE(TRIM(ROUND(IFERROR(CriteriTecnici!$O4377*1,IFERROR(NUMBERVALUE(CriteriTecnici!$O4377,".",","),IFERROR(NUMBERVALUE(CriteriTecnici!$O4377,",","."),0))),4)&amp;""),",",".")&amp;CHAR(125)&amp;IF(TRUE,",",""))</f>
        <v/>
      </c>
    </row>
    <row r="4598">
      <c r="A4598" s="38">
        <f>IF(CriteriTecnici!$A4378="","","    "&amp;CHAR(123)&amp;CHAR(34)&amp;"bidderId"&amp;CHAR(34)&amp;": "&amp;CHAR(34)&amp;SUBSTITUTE(CriteriTecnici!$A4378,CHAR(34),"'")&amp;CHAR(34)&amp;", "&amp;CHAR(34)&amp;"lotId"&amp;CHAR(34)&amp;": "&amp;CHAR(34)&amp;SUBSTITUTE(CriteriTecnici!$C4378,CHAR(34),"'")&amp;CHAR(34)&amp;", "&amp;CHAR(34)&amp;"criterionId"&amp;CHAR(34)&amp;": "&amp;CHAR(34)&amp;SUBSTITUTE(CriteriTecnici!$D4378,CHAR(34),"'")&amp;CHAR(34)&amp;", "&amp;CHAR(34)&amp;"kind"&amp;CHAR(34)&amp;": "&amp;CHAR(34)&amp;SUBSTITUTE(CriteriTecnici!$F4378,CHAR(34),"'")&amp;CHAR(34)&amp;", "&amp;CHAR(34)&amp;"value"&amp;CHAR(34)&amp;": "&amp;SUBSTITUTE(TRIM(ROUND(IFERROR(CriteriTecnici!$N4378*1,IFERROR(NUMBERVALUE(CriteriTecnici!$N4378,".",","),IFERROR(NUMBERVALUE(CriteriTecnici!$N4378,",","."),0))),4)&amp;""),",",".")&amp;", "&amp;CHAR(34)&amp;"numerator"&amp;CHAR(34)&amp;": "&amp;SUBSTITUTE(TRIM(ROUND(IFERROR(CriteriTecnici!$K4378*1,IFERROR(NUMBERVALUE(CriteriTecnici!$K4378,".",","),IFERROR(NUMBERVALUE(CriteriTecnici!$K4378,",","."),0))),4)&amp;""),",",".")&amp;", "&amp;CHAR(34)&amp;"denominator"&amp;CHAR(34)&amp;": "&amp;SUBSTITUTE(TRIM(ROUND(IFERROR(CriteriTecnici!$L4378*1,IFERROR(NUMBERVALUE(CriteriTecnici!$L4378,".",","),IFERROR(NUMBERVALUE(CriteriTecnici!$L4378,",","."),0))),4)&amp;""),",",".")&amp;", "&amp;CHAR(34)&amp;"flag"&amp;CHAR(34)&amp;": "&amp;SUBSTITUTE(TRIM(ROUND(IFERROR(CriteriTecnici!$M4378*1,IFERROR(NUMBERVALUE(CriteriTecnici!$M4378,".",","),IFERROR(NUMBERVALUE(CriteriTecnici!$M4378,",","."),0))),4)&amp;""),",",".")&amp;", "&amp;CHAR(34)&amp;"rawScore"&amp;CHAR(34)&amp;": "&amp;SUBSTITUTE(TRIM(ROUND(IFERROR(CriteriTecnici!$O4378*1,IFERROR(NUMBERVALUE(CriteriTecnici!$O4378,".",","),IFERROR(NUMBERVALUE(CriteriTecnici!$O4378,",","."),0))),4)&amp;""),",",".")&amp;CHAR(125)&amp;IF(TRUE,",",""))</f>
        <v/>
      </c>
    </row>
    <row r="4599">
      <c r="A4599" s="38">
        <f>IF(CriteriTecnici!$A4379="","","    "&amp;CHAR(123)&amp;CHAR(34)&amp;"bidderId"&amp;CHAR(34)&amp;": "&amp;CHAR(34)&amp;SUBSTITUTE(CriteriTecnici!$A4379,CHAR(34),"'")&amp;CHAR(34)&amp;", "&amp;CHAR(34)&amp;"lotId"&amp;CHAR(34)&amp;": "&amp;CHAR(34)&amp;SUBSTITUTE(CriteriTecnici!$C4379,CHAR(34),"'")&amp;CHAR(34)&amp;", "&amp;CHAR(34)&amp;"criterionId"&amp;CHAR(34)&amp;": "&amp;CHAR(34)&amp;SUBSTITUTE(CriteriTecnici!$D4379,CHAR(34),"'")&amp;CHAR(34)&amp;", "&amp;CHAR(34)&amp;"kind"&amp;CHAR(34)&amp;": "&amp;CHAR(34)&amp;SUBSTITUTE(CriteriTecnici!$F4379,CHAR(34),"'")&amp;CHAR(34)&amp;", "&amp;CHAR(34)&amp;"value"&amp;CHAR(34)&amp;": "&amp;SUBSTITUTE(TRIM(ROUND(IFERROR(CriteriTecnici!$N4379*1,IFERROR(NUMBERVALUE(CriteriTecnici!$N4379,".",","),IFERROR(NUMBERVALUE(CriteriTecnici!$N4379,",","."),0))),4)&amp;""),",",".")&amp;", "&amp;CHAR(34)&amp;"numerator"&amp;CHAR(34)&amp;": "&amp;SUBSTITUTE(TRIM(ROUND(IFERROR(CriteriTecnici!$K4379*1,IFERROR(NUMBERVALUE(CriteriTecnici!$K4379,".",","),IFERROR(NUMBERVALUE(CriteriTecnici!$K4379,",","."),0))),4)&amp;""),",",".")&amp;", "&amp;CHAR(34)&amp;"denominator"&amp;CHAR(34)&amp;": "&amp;SUBSTITUTE(TRIM(ROUND(IFERROR(CriteriTecnici!$L4379*1,IFERROR(NUMBERVALUE(CriteriTecnici!$L4379,".",","),IFERROR(NUMBERVALUE(CriteriTecnici!$L4379,",","."),0))),4)&amp;""),",",".")&amp;", "&amp;CHAR(34)&amp;"flag"&amp;CHAR(34)&amp;": "&amp;SUBSTITUTE(TRIM(ROUND(IFERROR(CriteriTecnici!$M4379*1,IFERROR(NUMBERVALUE(CriteriTecnici!$M4379,".",","),IFERROR(NUMBERVALUE(CriteriTecnici!$M4379,",","."),0))),4)&amp;""),",",".")&amp;", "&amp;CHAR(34)&amp;"rawScore"&amp;CHAR(34)&amp;": "&amp;SUBSTITUTE(TRIM(ROUND(IFERROR(CriteriTecnici!$O4379*1,IFERROR(NUMBERVALUE(CriteriTecnici!$O4379,".",","),IFERROR(NUMBERVALUE(CriteriTecnici!$O4379,",","."),0))),4)&amp;""),",",".")&amp;CHAR(125)&amp;IF(TRUE,",",""))</f>
        <v/>
      </c>
    </row>
    <row r="4600">
      <c r="A4600" s="38">
        <f>IF(CriteriTecnici!$A4380="","","    "&amp;CHAR(123)&amp;CHAR(34)&amp;"bidderId"&amp;CHAR(34)&amp;": "&amp;CHAR(34)&amp;SUBSTITUTE(CriteriTecnici!$A4380,CHAR(34),"'")&amp;CHAR(34)&amp;", "&amp;CHAR(34)&amp;"lotId"&amp;CHAR(34)&amp;": "&amp;CHAR(34)&amp;SUBSTITUTE(CriteriTecnici!$C4380,CHAR(34),"'")&amp;CHAR(34)&amp;", "&amp;CHAR(34)&amp;"criterionId"&amp;CHAR(34)&amp;": "&amp;CHAR(34)&amp;SUBSTITUTE(CriteriTecnici!$D4380,CHAR(34),"'")&amp;CHAR(34)&amp;", "&amp;CHAR(34)&amp;"kind"&amp;CHAR(34)&amp;": "&amp;CHAR(34)&amp;SUBSTITUTE(CriteriTecnici!$F4380,CHAR(34),"'")&amp;CHAR(34)&amp;", "&amp;CHAR(34)&amp;"value"&amp;CHAR(34)&amp;": "&amp;SUBSTITUTE(TRIM(ROUND(IFERROR(CriteriTecnici!$N4380*1,IFERROR(NUMBERVALUE(CriteriTecnici!$N4380,".",","),IFERROR(NUMBERVALUE(CriteriTecnici!$N4380,",","."),0))),4)&amp;""),",",".")&amp;", "&amp;CHAR(34)&amp;"numerator"&amp;CHAR(34)&amp;": "&amp;SUBSTITUTE(TRIM(ROUND(IFERROR(CriteriTecnici!$K4380*1,IFERROR(NUMBERVALUE(CriteriTecnici!$K4380,".",","),IFERROR(NUMBERVALUE(CriteriTecnici!$K4380,",","."),0))),4)&amp;""),",",".")&amp;", "&amp;CHAR(34)&amp;"denominator"&amp;CHAR(34)&amp;": "&amp;SUBSTITUTE(TRIM(ROUND(IFERROR(CriteriTecnici!$L4380*1,IFERROR(NUMBERVALUE(CriteriTecnici!$L4380,".",","),IFERROR(NUMBERVALUE(CriteriTecnici!$L4380,",","."),0))),4)&amp;""),",",".")&amp;", "&amp;CHAR(34)&amp;"flag"&amp;CHAR(34)&amp;": "&amp;SUBSTITUTE(TRIM(ROUND(IFERROR(CriteriTecnici!$M4380*1,IFERROR(NUMBERVALUE(CriteriTecnici!$M4380,".",","),IFERROR(NUMBERVALUE(CriteriTecnici!$M4380,",","."),0))),4)&amp;""),",",".")&amp;", "&amp;CHAR(34)&amp;"rawScore"&amp;CHAR(34)&amp;": "&amp;SUBSTITUTE(TRIM(ROUND(IFERROR(CriteriTecnici!$O4380*1,IFERROR(NUMBERVALUE(CriteriTecnici!$O4380,".",","),IFERROR(NUMBERVALUE(CriteriTecnici!$O4380,",","."),0))),4)&amp;""),",",".")&amp;CHAR(125)&amp;IF(TRUE,",",""))</f>
        <v/>
      </c>
    </row>
    <row r="4601">
      <c r="A4601" s="38">
        <f>IF(CriteriTecnici!$A4381="","","    "&amp;CHAR(123)&amp;CHAR(34)&amp;"bidderId"&amp;CHAR(34)&amp;": "&amp;CHAR(34)&amp;SUBSTITUTE(CriteriTecnici!$A4381,CHAR(34),"'")&amp;CHAR(34)&amp;", "&amp;CHAR(34)&amp;"lotId"&amp;CHAR(34)&amp;": "&amp;CHAR(34)&amp;SUBSTITUTE(CriteriTecnici!$C4381,CHAR(34),"'")&amp;CHAR(34)&amp;", "&amp;CHAR(34)&amp;"criterionId"&amp;CHAR(34)&amp;": "&amp;CHAR(34)&amp;SUBSTITUTE(CriteriTecnici!$D4381,CHAR(34),"'")&amp;CHAR(34)&amp;", "&amp;CHAR(34)&amp;"kind"&amp;CHAR(34)&amp;": "&amp;CHAR(34)&amp;SUBSTITUTE(CriteriTecnici!$F4381,CHAR(34),"'")&amp;CHAR(34)&amp;", "&amp;CHAR(34)&amp;"value"&amp;CHAR(34)&amp;": "&amp;SUBSTITUTE(TRIM(ROUND(IFERROR(CriteriTecnici!$N4381*1,IFERROR(NUMBERVALUE(CriteriTecnici!$N4381,".",","),IFERROR(NUMBERVALUE(CriteriTecnici!$N4381,",","."),0))),4)&amp;""),",",".")&amp;", "&amp;CHAR(34)&amp;"numerator"&amp;CHAR(34)&amp;": "&amp;SUBSTITUTE(TRIM(ROUND(IFERROR(CriteriTecnici!$K4381*1,IFERROR(NUMBERVALUE(CriteriTecnici!$K4381,".",","),IFERROR(NUMBERVALUE(CriteriTecnici!$K4381,",","."),0))),4)&amp;""),",",".")&amp;", "&amp;CHAR(34)&amp;"denominator"&amp;CHAR(34)&amp;": "&amp;SUBSTITUTE(TRIM(ROUND(IFERROR(CriteriTecnici!$L4381*1,IFERROR(NUMBERVALUE(CriteriTecnici!$L4381,".",","),IFERROR(NUMBERVALUE(CriteriTecnici!$L4381,",","."),0))),4)&amp;""),",",".")&amp;", "&amp;CHAR(34)&amp;"flag"&amp;CHAR(34)&amp;": "&amp;SUBSTITUTE(TRIM(ROUND(IFERROR(CriteriTecnici!$M4381*1,IFERROR(NUMBERVALUE(CriteriTecnici!$M4381,".",","),IFERROR(NUMBERVALUE(CriteriTecnici!$M4381,",","."),0))),4)&amp;""),",",".")&amp;", "&amp;CHAR(34)&amp;"rawScore"&amp;CHAR(34)&amp;": "&amp;SUBSTITUTE(TRIM(ROUND(IFERROR(CriteriTecnici!$O4381*1,IFERROR(NUMBERVALUE(CriteriTecnici!$O4381,".",","),IFERROR(NUMBERVALUE(CriteriTecnici!$O4381,",","."),0))),4)&amp;""),",",".")&amp;CHAR(125)&amp;IF(TRUE,",",""))</f>
        <v/>
      </c>
    </row>
    <row r="4602">
      <c r="A4602" s="38">
        <f>IF(CriteriTecnici!$A4382="","","    "&amp;CHAR(123)&amp;CHAR(34)&amp;"bidderId"&amp;CHAR(34)&amp;": "&amp;CHAR(34)&amp;SUBSTITUTE(CriteriTecnici!$A4382,CHAR(34),"'")&amp;CHAR(34)&amp;", "&amp;CHAR(34)&amp;"lotId"&amp;CHAR(34)&amp;": "&amp;CHAR(34)&amp;SUBSTITUTE(CriteriTecnici!$C4382,CHAR(34),"'")&amp;CHAR(34)&amp;", "&amp;CHAR(34)&amp;"criterionId"&amp;CHAR(34)&amp;": "&amp;CHAR(34)&amp;SUBSTITUTE(CriteriTecnici!$D4382,CHAR(34),"'")&amp;CHAR(34)&amp;", "&amp;CHAR(34)&amp;"kind"&amp;CHAR(34)&amp;": "&amp;CHAR(34)&amp;SUBSTITUTE(CriteriTecnici!$F4382,CHAR(34),"'")&amp;CHAR(34)&amp;", "&amp;CHAR(34)&amp;"value"&amp;CHAR(34)&amp;": "&amp;SUBSTITUTE(TRIM(ROUND(IFERROR(CriteriTecnici!$N4382*1,IFERROR(NUMBERVALUE(CriteriTecnici!$N4382,".",","),IFERROR(NUMBERVALUE(CriteriTecnici!$N4382,",","."),0))),4)&amp;""),",",".")&amp;", "&amp;CHAR(34)&amp;"numerator"&amp;CHAR(34)&amp;": "&amp;SUBSTITUTE(TRIM(ROUND(IFERROR(CriteriTecnici!$K4382*1,IFERROR(NUMBERVALUE(CriteriTecnici!$K4382,".",","),IFERROR(NUMBERVALUE(CriteriTecnici!$K4382,",","."),0))),4)&amp;""),",",".")&amp;", "&amp;CHAR(34)&amp;"denominator"&amp;CHAR(34)&amp;": "&amp;SUBSTITUTE(TRIM(ROUND(IFERROR(CriteriTecnici!$L4382*1,IFERROR(NUMBERVALUE(CriteriTecnici!$L4382,".",","),IFERROR(NUMBERVALUE(CriteriTecnici!$L4382,",","."),0))),4)&amp;""),",",".")&amp;", "&amp;CHAR(34)&amp;"flag"&amp;CHAR(34)&amp;": "&amp;SUBSTITUTE(TRIM(ROUND(IFERROR(CriteriTecnici!$M4382*1,IFERROR(NUMBERVALUE(CriteriTecnici!$M4382,".",","),IFERROR(NUMBERVALUE(CriteriTecnici!$M4382,",","."),0))),4)&amp;""),",",".")&amp;", "&amp;CHAR(34)&amp;"rawScore"&amp;CHAR(34)&amp;": "&amp;SUBSTITUTE(TRIM(ROUND(IFERROR(CriteriTecnici!$O4382*1,IFERROR(NUMBERVALUE(CriteriTecnici!$O4382,".",","),IFERROR(NUMBERVALUE(CriteriTecnici!$O4382,",","."),0))),4)&amp;""),",",".")&amp;CHAR(125)&amp;IF(TRUE,",",""))</f>
        <v/>
      </c>
    </row>
    <row r="4603">
      <c r="A4603" s="38">
        <f>IF(CriteriTecnici!$A4383="","","    "&amp;CHAR(123)&amp;CHAR(34)&amp;"bidderId"&amp;CHAR(34)&amp;": "&amp;CHAR(34)&amp;SUBSTITUTE(CriteriTecnici!$A4383,CHAR(34),"'")&amp;CHAR(34)&amp;", "&amp;CHAR(34)&amp;"lotId"&amp;CHAR(34)&amp;": "&amp;CHAR(34)&amp;SUBSTITUTE(CriteriTecnici!$C4383,CHAR(34),"'")&amp;CHAR(34)&amp;", "&amp;CHAR(34)&amp;"criterionId"&amp;CHAR(34)&amp;": "&amp;CHAR(34)&amp;SUBSTITUTE(CriteriTecnici!$D4383,CHAR(34),"'")&amp;CHAR(34)&amp;", "&amp;CHAR(34)&amp;"kind"&amp;CHAR(34)&amp;": "&amp;CHAR(34)&amp;SUBSTITUTE(CriteriTecnici!$F4383,CHAR(34),"'")&amp;CHAR(34)&amp;", "&amp;CHAR(34)&amp;"value"&amp;CHAR(34)&amp;": "&amp;SUBSTITUTE(TRIM(ROUND(IFERROR(CriteriTecnici!$N4383*1,IFERROR(NUMBERVALUE(CriteriTecnici!$N4383,".",","),IFERROR(NUMBERVALUE(CriteriTecnici!$N4383,",","."),0))),4)&amp;""),",",".")&amp;", "&amp;CHAR(34)&amp;"numerator"&amp;CHAR(34)&amp;": "&amp;SUBSTITUTE(TRIM(ROUND(IFERROR(CriteriTecnici!$K4383*1,IFERROR(NUMBERVALUE(CriteriTecnici!$K4383,".",","),IFERROR(NUMBERVALUE(CriteriTecnici!$K4383,",","."),0))),4)&amp;""),",",".")&amp;", "&amp;CHAR(34)&amp;"denominator"&amp;CHAR(34)&amp;": "&amp;SUBSTITUTE(TRIM(ROUND(IFERROR(CriteriTecnici!$L4383*1,IFERROR(NUMBERVALUE(CriteriTecnici!$L4383,".",","),IFERROR(NUMBERVALUE(CriteriTecnici!$L4383,",","."),0))),4)&amp;""),",",".")&amp;", "&amp;CHAR(34)&amp;"flag"&amp;CHAR(34)&amp;": "&amp;SUBSTITUTE(TRIM(ROUND(IFERROR(CriteriTecnici!$M4383*1,IFERROR(NUMBERVALUE(CriteriTecnici!$M4383,".",","),IFERROR(NUMBERVALUE(CriteriTecnici!$M4383,",","."),0))),4)&amp;""),",",".")&amp;", "&amp;CHAR(34)&amp;"rawScore"&amp;CHAR(34)&amp;": "&amp;SUBSTITUTE(TRIM(ROUND(IFERROR(CriteriTecnici!$O4383*1,IFERROR(NUMBERVALUE(CriteriTecnici!$O4383,".",","),IFERROR(NUMBERVALUE(CriteriTecnici!$O4383,",","."),0))),4)&amp;""),",",".")&amp;CHAR(125)&amp;IF(TRUE,",",""))</f>
        <v/>
      </c>
    </row>
    <row r="4604">
      <c r="A4604" s="38">
        <f>IF(CriteriTecnici!$A4384="","","    "&amp;CHAR(123)&amp;CHAR(34)&amp;"bidderId"&amp;CHAR(34)&amp;": "&amp;CHAR(34)&amp;SUBSTITUTE(CriteriTecnici!$A4384,CHAR(34),"'")&amp;CHAR(34)&amp;", "&amp;CHAR(34)&amp;"lotId"&amp;CHAR(34)&amp;": "&amp;CHAR(34)&amp;SUBSTITUTE(CriteriTecnici!$C4384,CHAR(34),"'")&amp;CHAR(34)&amp;", "&amp;CHAR(34)&amp;"criterionId"&amp;CHAR(34)&amp;": "&amp;CHAR(34)&amp;SUBSTITUTE(CriteriTecnici!$D4384,CHAR(34),"'")&amp;CHAR(34)&amp;", "&amp;CHAR(34)&amp;"kind"&amp;CHAR(34)&amp;": "&amp;CHAR(34)&amp;SUBSTITUTE(CriteriTecnici!$F4384,CHAR(34),"'")&amp;CHAR(34)&amp;", "&amp;CHAR(34)&amp;"value"&amp;CHAR(34)&amp;": "&amp;SUBSTITUTE(TRIM(ROUND(IFERROR(CriteriTecnici!$N4384*1,IFERROR(NUMBERVALUE(CriteriTecnici!$N4384,".",","),IFERROR(NUMBERVALUE(CriteriTecnici!$N4384,",","."),0))),4)&amp;""),",",".")&amp;", "&amp;CHAR(34)&amp;"numerator"&amp;CHAR(34)&amp;": "&amp;SUBSTITUTE(TRIM(ROUND(IFERROR(CriteriTecnici!$K4384*1,IFERROR(NUMBERVALUE(CriteriTecnici!$K4384,".",","),IFERROR(NUMBERVALUE(CriteriTecnici!$K4384,",","."),0))),4)&amp;""),",",".")&amp;", "&amp;CHAR(34)&amp;"denominator"&amp;CHAR(34)&amp;": "&amp;SUBSTITUTE(TRIM(ROUND(IFERROR(CriteriTecnici!$L4384*1,IFERROR(NUMBERVALUE(CriteriTecnici!$L4384,".",","),IFERROR(NUMBERVALUE(CriteriTecnici!$L4384,",","."),0))),4)&amp;""),",",".")&amp;", "&amp;CHAR(34)&amp;"flag"&amp;CHAR(34)&amp;": "&amp;SUBSTITUTE(TRIM(ROUND(IFERROR(CriteriTecnici!$M4384*1,IFERROR(NUMBERVALUE(CriteriTecnici!$M4384,".",","),IFERROR(NUMBERVALUE(CriteriTecnici!$M4384,",","."),0))),4)&amp;""),",",".")&amp;", "&amp;CHAR(34)&amp;"rawScore"&amp;CHAR(34)&amp;": "&amp;SUBSTITUTE(TRIM(ROUND(IFERROR(CriteriTecnici!$O4384*1,IFERROR(NUMBERVALUE(CriteriTecnici!$O4384,".",","),IFERROR(NUMBERVALUE(CriteriTecnici!$O4384,",","."),0))),4)&amp;""),",",".")&amp;CHAR(125)&amp;IF(TRUE,",",""))</f>
        <v/>
      </c>
    </row>
    <row r="4605">
      <c r="A4605" s="38">
        <f>IF(CriteriTecnici!$A4385="","","    "&amp;CHAR(123)&amp;CHAR(34)&amp;"bidderId"&amp;CHAR(34)&amp;": "&amp;CHAR(34)&amp;SUBSTITUTE(CriteriTecnici!$A4385,CHAR(34),"'")&amp;CHAR(34)&amp;", "&amp;CHAR(34)&amp;"lotId"&amp;CHAR(34)&amp;": "&amp;CHAR(34)&amp;SUBSTITUTE(CriteriTecnici!$C4385,CHAR(34),"'")&amp;CHAR(34)&amp;", "&amp;CHAR(34)&amp;"criterionId"&amp;CHAR(34)&amp;": "&amp;CHAR(34)&amp;SUBSTITUTE(CriteriTecnici!$D4385,CHAR(34),"'")&amp;CHAR(34)&amp;", "&amp;CHAR(34)&amp;"kind"&amp;CHAR(34)&amp;": "&amp;CHAR(34)&amp;SUBSTITUTE(CriteriTecnici!$F4385,CHAR(34),"'")&amp;CHAR(34)&amp;", "&amp;CHAR(34)&amp;"value"&amp;CHAR(34)&amp;": "&amp;SUBSTITUTE(TRIM(ROUND(IFERROR(CriteriTecnici!$N4385*1,IFERROR(NUMBERVALUE(CriteriTecnici!$N4385,".",","),IFERROR(NUMBERVALUE(CriteriTecnici!$N4385,",","."),0))),4)&amp;""),",",".")&amp;", "&amp;CHAR(34)&amp;"numerator"&amp;CHAR(34)&amp;": "&amp;SUBSTITUTE(TRIM(ROUND(IFERROR(CriteriTecnici!$K4385*1,IFERROR(NUMBERVALUE(CriteriTecnici!$K4385,".",","),IFERROR(NUMBERVALUE(CriteriTecnici!$K4385,",","."),0))),4)&amp;""),",",".")&amp;", "&amp;CHAR(34)&amp;"denominator"&amp;CHAR(34)&amp;": "&amp;SUBSTITUTE(TRIM(ROUND(IFERROR(CriteriTecnici!$L4385*1,IFERROR(NUMBERVALUE(CriteriTecnici!$L4385,".",","),IFERROR(NUMBERVALUE(CriteriTecnici!$L4385,",","."),0))),4)&amp;""),",",".")&amp;", "&amp;CHAR(34)&amp;"flag"&amp;CHAR(34)&amp;": "&amp;SUBSTITUTE(TRIM(ROUND(IFERROR(CriteriTecnici!$M4385*1,IFERROR(NUMBERVALUE(CriteriTecnici!$M4385,".",","),IFERROR(NUMBERVALUE(CriteriTecnici!$M4385,",","."),0))),4)&amp;""),",",".")&amp;", "&amp;CHAR(34)&amp;"rawScore"&amp;CHAR(34)&amp;": "&amp;SUBSTITUTE(TRIM(ROUND(IFERROR(CriteriTecnici!$O4385*1,IFERROR(NUMBERVALUE(CriteriTecnici!$O4385,".",","),IFERROR(NUMBERVALUE(CriteriTecnici!$O4385,",","."),0))),4)&amp;""),",",".")&amp;CHAR(125)&amp;IF(TRUE,",",""))</f>
        <v/>
      </c>
    </row>
    <row r="4606">
      <c r="A4606" s="38">
        <f>IF(CriteriTecnici!$A4386="","","    "&amp;CHAR(123)&amp;CHAR(34)&amp;"bidderId"&amp;CHAR(34)&amp;": "&amp;CHAR(34)&amp;SUBSTITUTE(CriteriTecnici!$A4386,CHAR(34),"'")&amp;CHAR(34)&amp;", "&amp;CHAR(34)&amp;"lotId"&amp;CHAR(34)&amp;": "&amp;CHAR(34)&amp;SUBSTITUTE(CriteriTecnici!$C4386,CHAR(34),"'")&amp;CHAR(34)&amp;", "&amp;CHAR(34)&amp;"criterionId"&amp;CHAR(34)&amp;": "&amp;CHAR(34)&amp;SUBSTITUTE(CriteriTecnici!$D4386,CHAR(34),"'")&amp;CHAR(34)&amp;", "&amp;CHAR(34)&amp;"kind"&amp;CHAR(34)&amp;": "&amp;CHAR(34)&amp;SUBSTITUTE(CriteriTecnici!$F4386,CHAR(34),"'")&amp;CHAR(34)&amp;", "&amp;CHAR(34)&amp;"value"&amp;CHAR(34)&amp;": "&amp;SUBSTITUTE(TRIM(ROUND(IFERROR(CriteriTecnici!$N4386*1,IFERROR(NUMBERVALUE(CriteriTecnici!$N4386,".",","),IFERROR(NUMBERVALUE(CriteriTecnici!$N4386,",","."),0))),4)&amp;""),",",".")&amp;", "&amp;CHAR(34)&amp;"numerator"&amp;CHAR(34)&amp;": "&amp;SUBSTITUTE(TRIM(ROUND(IFERROR(CriteriTecnici!$K4386*1,IFERROR(NUMBERVALUE(CriteriTecnici!$K4386,".",","),IFERROR(NUMBERVALUE(CriteriTecnici!$K4386,",","."),0))),4)&amp;""),",",".")&amp;", "&amp;CHAR(34)&amp;"denominator"&amp;CHAR(34)&amp;": "&amp;SUBSTITUTE(TRIM(ROUND(IFERROR(CriteriTecnici!$L4386*1,IFERROR(NUMBERVALUE(CriteriTecnici!$L4386,".",","),IFERROR(NUMBERVALUE(CriteriTecnici!$L4386,",","."),0))),4)&amp;""),",",".")&amp;", "&amp;CHAR(34)&amp;"flag"&amp;CHAR(34)&amp;": "&amp;SUBSTITUTE(TRIM(ROUND(IFERROR(CriteriTecnici!$M4386*1,IFERROR(NUMBERVALUE(CriteriTecnici!$M4386,".",","),IFERROR(NUMBERVALUE(CriteriTecnici!$M4386,",","."),0))),4)&amp;""),",",".")&amp;", "&amp;CHAR(34)&amp;"rawScore"&amp;CHAR(34)&amp;": "&amp;SUBSTITUTE(TRIM(ROUND(IFERROR(CriteriTecnici!$O4386*1,IFERROR(NUMBERVALUE(CriteriTecnici!$O4386,".",","),IFERROR(NUMBERVALUE(CriteriTecnici!$O4386,",","."),0))),4)&amp;""),",",".")&amp;CHAR(125)&amp;IF(TRUE,",",""))</f>
        <v/>
      </c>
    </row>
    <row r="4607">
      <c r="A4607" s="38">
        <f>IF(CriteriTecnici!$A4387="","","    "&amp;CHAR(123)&amp;CHAR(34)&amp;"bidderId"&amp;CHAR(34)&amp;": "&amp;CHAR(34)&amp;SUBSTITUTE(CriteriTecnici!$A4387,CHAR(34),"'")&amp;CHAR(34)&amp;", "&amp;CHAR(34)&amp;"lotId"&amp;CHAR(34)&amp;": "&amp;CHAR(34)&amp;SUBSTITUTE(CriteriTecnici!$C4387,CHAR(34),"'")&amp;CHAR(34)&amp;", "&amp;CHAR(34)&amp;"criterionId"&amp;CHAR(34)&amp;": "&amp;CHAR(34)&amp;SUBSTITUTE(CriteriTecnici!$D4387,CHAR(34),"'")&amp;CHAR(34)&amp;", "&amp;CHAR(34)&amp;"kind"&amp;CHAR(34)&amp;": "&amp;CHAR(34)&amp;SUBSTITUTE(CriteriTecnici!$F4387,CHAR(34),"'")&amp;CHAR(34)&amp;", "&amp;CHAR(34)&amp;"value"&amp;CHAR(34)&amp;": "&amp;SUBSTITUTE(TRIM(ROUND(IFERROR(CriteriTecnici!$N4387*1,IFERROR(NUMBERVALUE(CriteriTecnici!$N4387,".",","),IFERROR(NUMBERVALUE(CriteriTecnici!$N4387,",","."),0))),4)&amp;""),",",".")&amp;", "&amp;CHAR(34)&amp;"numerator"&amp;CHAR(34)&amp;": "&amp;SUBSTITUTE(TRIM(ROUND(IFERROR(CriteriTecnici!$K4387*1,IFERROR(NUMBERVALUE(CriteriTecnici!$K4387,".",","),IFERROR(NUMBERVALUE(CriteriTecnici!$K4387,",","."),0))),4)&amp;""),",",".")&amp;", "&amp;CHAR(34)&amp;"denominator"&amp;CHAR(34)&amp;": "&amp;SUBSTITUTE(TRIM(ROUND(IFERROR(CriteriTecnici!$L4387*1,IFERROR(NUMBERVALUE(CriteriTecnici!$L4387,".",","),IFERROR(NUMBERVALUE(CriteriTecnici!$L4387,",","."),0))),4)&amp;""),",",".")&amp;", "&amp;CHAR(34)&amp;"flag"&amp;CHAR(34)&amp;": "&amp;SUBSTITUTE(TRIM(ROUND(IFERROR(CriteriTecnici!$M4387*1,IFERROR(NUMBERVALUE(CriteriTecnici!$M4387,".",","),IFERROR(NUMBERVALUE(CriteriTecnici!$M4387,",","."),0))),4)&amp;""),",",".")&amp;", "&amp;CHAR(34)&amp;"rawScore"&amp;CHAR(34)&amp;": "&amp;SUBSTITUTE(TRIM(ROUND(IFERROR(CriteriTecnici!$O4387*1,IFERROR(NUMBERVALUE(CriteriTecnici!$O4387,".",","),IFERROR(NUMBERVALUE(CriteriTecnici!$O4387,",","."),0))),4)&amp;""),",",".")&amp;CHAR(125)&amp;IF(TRUE,",",""))</f>
        <v/>
      </c>
    </row>
    <row r="4608">
      <c r="A4608" s="38">
        <f>IF(CriteriTecnici!$A4388="","","    "&amp;CHAR(123)&amp;CHAR(34)&amp;"bidderId"&amp;CHAR(34)&amp;": "&amp;CHAR(34)&amp;SUBSTITUTE(CriteriTecnici!$A4388,CHAR(34),"'")&amp;CHAR(34)&amp;", "&amp;CHAR(34)&amp;"lotId"&amp;CHAR(34)&amp;": "&amp;CHAR(34)&amp;SUBSTITUTE(CriteriTecnici!$C4388,CHAR(34),"'")&amp;CHAR(34)&amp;", "&amp;CHAR(34)&amp;"criterionId"&amp;CHAR(34)&amp;": "&amp;CHAR(34)&amp;SUBSTITUTE(CriteriTecnici!$D4388,CHAR(34),"'")&amp;CHAR(34)&amp;", "&amp;CHAR(34)&amp;"kind"&amp;CHAR(34)&amp;": "&amp;CHAR(34)&amp;SUBSTITUTE(CriteriTecnici!$F4388,CHAR(34),"'")&amp;CHAR(34)&amp;", "&amp;CHAR(34)&amp;"value"&amp;CHAR(34)&amp;": "&amp;SUBSTITUTE(TRIM(ROUND(IFERROR(CriteriTecnici!$N4388*1,IFERROR(NUMBERVALUE(CriteriTecnici!$N4388,".",","),IFERROR(NUMBERVALUE(CriteriTecnici!$N4388,",","."),0))),4)&amp;""),",",".")&amp;", "&amp;CHAR(34)&amp;"numerator"&amp;CHAR(34)&amp;": "&amp;SUBSTITUTE(TRIM(ROUND(IFERROR(CriteriTecnici!$K4388*1,IFERROR(NUMBERVALUE(CriteriTecnici!$K4388,".",","),IFERROR(NUMBERVALUE(CriteriTecnici!$K4388,",","."),0))),4)&amp;""),",",".")&amp;", "&amp;CHAR(34)&amp;"denominator"&amp;CHAR(34)&amp;": "&amp;SUBSTITUTE(TRIM(ROUND(IFERROR(CriteriTecnici!$L4388*1,IFERROR(NUMBERVALUE(CriteriTecnici!$L4388,".",","),IFERROR(NUMBERVALUE(CriteriTecnici!$L4388,",","."),0))),4)&amp;""),",",".")&amp;", "&amp;CHAR(34)&amp;"flag"&amp;CHAR(34)&amp;": "&amp;SUBSTITUTE(TRIM(ROUND(IFERROR(CriteriTecnici!$M4388*1,IFERROR(NUMBERVALUE(CriteriTecnici!$M4388,".",","),IFERROR(NUMBERVALUE(CriteriTecnici!$M4388,",","."),0))),4)&amp;""),",",".")&amp;", "&amp;CHAR(34)&amp;"rawScore"&amp;CHAR(34)&amp;": "&amp;SUBSTITUTE(TRIM(ROUND(IFERROR(CriteriTecnici!$O4388*1,IFERROR(NUMBERVALUE(CriteriTecnici!$O4388,".",","),IFERROR(NUMBERVALUE(CriteriTecnici!$O4388,",","."),0))),4)&amp;""),",",".")&amp;CHAR(125)&amp;IF(TRUE,",",""))</f>
        <v/>
      </c>
    </row>
    <row r="4609">
      <c r="A4609" s="38">
        <f>IF(CriteriTecnici!$A4389="","","    "&amp;CHAR(123)&amp;CHAR(34)&amp;"bidderId"&amp;CHAR(34)&amp;": "&amp;CHAR(34)&amp;SUBSTITUTE(CriteriTecnici!$A4389,CHAR(34),"'")&amp;CHAR(34)&amp;", "&amp;CHAR(34)&amp;"lotId"&amp;CHAR(34)&amp;": "&amp;CHAR(34)&amp;SUBSTITUTE(CriteriTecnici!$C4389,CHAR(34),"'")&amp;CHAR(34)&amp;", "&amp;CHAR(34)&amp;"criterionId"&amp;CHAR(34)&amp;": "&amp;CHAR(34)&amp;SUBSTITUTE(CriteriTecnici!$D4389,CHAR(34),"'")&amp;CHAR(34)&amp;", "&amp;CHAR(34)&amp;"kind"&amp;CHAR(34)&amp;": "&amp;CHAR(34)&amp;SUBSTITUTE(CriteriTecnici!$F4389,CHAR(34),"'")&amp;CHAR(34)&amp;", "&amp;CHAR(34)&amp;"value"&amp;CHAR(34)&amp;": "&amp;SUBSTITUTE(TRIM(ROUND(IFERROR(CriteriTecnici!$N4389*1,IFERROR(NUMBERVALUE(CriteriTecnici!$N4389,".",","),IFERROR(NUMBERVALUE(CriteriTecnici!$N4389,",","."),0))),4)&amp;""),",",".")&amp;", "&amp;CHAR(34)&amp;"numerator"&amp;CHAR(34)&amp;": "&amp;SUBSTITUTE(TRIM(ROUND(IFERROR(CriteriTecnici!$K4389*1,IFERROR(NUMBERVALUE(CriteriTecnici!$K4389,".",","),IFERROR(NUMBERVALUE(CriteriTecnici!$K4389,",","."),0))),4)&amp;""),",",".")&amp;", "&amp;CHAR(34)&amp;"denominator"&amp;CHAR(34)&amp;": "&amp;SUBSTITUTE(TRIM(ROUND(IFERROR(CriteriTecnici!$L4389*1,IFERROR(NUMBERVALUE(CriteriTecnici!$L4389,".",","),IFERROR(NUMBERVALUE(CriteriTecnici!$L4389,",","."),0))),4)&amp;""),",",".")&amp;", "&amp;CHAR(34)&amp;"flag"&amp;CHAR(34)&amp;": "&amp;SUBSTITUTE(TRIM(ROUND(IFERROR(CriteriTecnici!$M4389*1,IFERROR(NUMBERVALUE(CriteriTecnici!$M4389,".",","),IFERROR(NUMBERVALUE(CriteriTecnici!$M4389,",","."),0))),4)&amp;""),",",".")&amp;", "&amp;CHAR(34)&amp;"rawScore"&amp;CHAR(34)&amp;": "&amp;SUBSTITUTE(TRIM(ROUND(IFERROR(CriteriTecnici!$O4389*1,IFERROR(NUMBERVALUE(CriteriTecnici!$O4389,".",","),IFERROR(NUMBERVALUE(CriteriTecnici!$O4389,",","."),0))),4)&amp;""),",",".")&amp;CHAR(125)&amp;IF(TRUE,",",""))</f>
        <v/>
      </c>
    </row>
    <row r="4610">
      <c r="A4610" s="38">
        <f>IF(CriteriTecnici!$A4390="","","    "&amp;CHAR(123)&amp;CHAR(34)&amp;"bidderId"&amp;CHAR(34)&amp;": "&amp;CHAR(34)&amp;SUBSTITUTE(CriteriTecnici!$A4390,CHAR(34),"'")&amp;CHAR(34)&amp;", "&amp;CHAR(34)&amp;"lotId"&amp;CHAR(34)&amp;": "&amp;CHAR(34)&amp;SUBSTITUTE(CriteriTecnici!$C4390,CHAR(34),"'")&amp;CHAR(34)&amp;", "&amp;CHAR(34)&amp;"criterionId"&amp;CHAR(34)&amp;": "&amp;CHAR(34)&amp;SUBSTITUTE(CriteriTecnici!$D4390,CHAR(34),"'")&amp;CHAR(34)&amp;", "&amp;CHAR(34)&amp;"kind"&amp;CHAR(34)&amp;": "&amp;CHAR(34)&amp;SUBSTITUTE(CriteriTecnici!$F4390,CHAR(34),"'")&amp;CHAR(34)&amp;", "&amp;CHAR(34)&amp;"value"&amp;CHAR(34)&amp;": "&amp;SUBSTITUTE(TRIM(ROUND(IFERROR(CriteriTecnici!$N4390*1,IFERROR(NUMBERVALUE(CriteriTecnici!$N4390,".",","),IFERROR(NUMBERVALUE(CriteriTecnici!$N4390,",","."),0))),4)&amp;""),",",".")&amp;", "&amp;CHAR(34)&amp;"numerator"&amp;CHAR(34)&amp;": "&amp;SUBSTITUTE(TRIM(ROUND(IFERROR(CriteriTecnici!$K4390*1,IFERROR(NUMBERVALUE(CriteriTecnici!$K4390,".",","),IFERROR(NUMBERVALUE(CriteriTecnici!$K4390,",","."),0))),4)&amp;""),",",".")&amp;", "&amp;CHAR(34)&amp;"denominator"&amp;CHAR(34)&amp;": "&amp;SUBSTITUTE(TRIM(ROUND(IFERROR(CriteriTecnici!$L4390*1,IFERROR(NUMBERVALUE(CriteriTecnici!$L4390,".",","),IFERROR(NUMBERVALUE(CriteriTecnici!$L4390,",","."),0))),4)&amp;""),",",".")&amp;", "&amp;CHAR(34)&amp;"flag"&amp;CHAR(34)&amp;": "&amp;SUBSTITUTE(TRIM(ROUND(IFERROR(CriteriTecnici!$M4390*1,IFERROR(NUMBERVALUE(CriteriTecnici!$M4390,".",","),IFERROR(NUMBERVALUE(CriteriTecnici!$M4390,",","."),0))),4)&amp;""),",",".")&amp;", "&amp;CHAR(34)&amp;"rawScore"&amp;CHAR(34)&amp;": "&amp;SUBSTITUTE(TRIM(ROUND(IFERROR(CriteriTecnici!$O4390*1,IFERROR(NUMBERVALUE(CriteriTecnici!$O4390,".",","),IFERROR(NUMBERVALUE(CriteriTecnici!$O4390,",","."),0))),4)&amp;""),",",".")&amp;CHAR(125)&amp;IF(TRUE,",",""))</f>
        <v/>
      </c>
    </row>
    <row r="4611">
      <c r="A4611" s="38">
        <f>IF(CriteriTecnici!$A4391="","","    "&amp;CHAR(123)&amp;CHAR(34)&amp;"bidderId"&amp;CHAR(34)&amp;": "&amp;CHAR(34)&amp;SUBSTITUTE(CriteriTecnici!$A4391,CHAR(34),"'")&amp;CHAR(34)&amp;", "&amp;CHAR(34)&amp;"lotId"&amp;CHAR(34)&amp;": "&amp;CHAR(34)&amp;SUBSTITUTE(CriteriTecnici!$C4391,CHAR(34),"'")&amp;CHAR(34)&amp;", "&amp;CHAR(34)&amp;"criterionId"&amp;CHAR(34)&amp;": "&amp;CHAR(34)&amp;SUBSTITUTE(CriteriTecnici!$D4391,CHAR(34),"'")&amp;CHAR(34)&amp;", "&amp;CHAR(34)&amp;"kind"&amp;CHAR(34)&amp;": "&amp;CHAR(34)&amp;SUBSTITUTE(CriteriTecnici!$F4391,CHAR(34),"'")&amp;CHAR(34)&amp;", "&amp;CHAR(34)&amp;"value"&amp;CHAR(34)&amp;": "&amp;SUBSTITUTE(TRIM(ROUND(IFERROR(CriteriTecnici!$N4391*1,IFERROR(NUMBERVALUE(CriteriTecnici!$N4391,".",","),IFERROR(NUMBERVALUE(CriteriTecnici!$N4391,",","."),0))),4)&amp;""),",",".")&amp;", "&amp;CHAR(34)&amp;"numerator"&amp;CHAR(34)&amp;": "&amp;SUBSTITUTE(TRIM(ROUND(IFERROR(CriteriTecnici!$K4391*1,IFERROR(NUMBERVALUE(CriteriTecnici!$K4391,".",","),IFERROR(NUMBERVALUE(CriteriTecnici!$K4391,",","."),0))),4)&amp;""),",",".")&amp;", "&amp;CHAR(34)&amp;"denominator"&amp;CHAR(34)&amp;": "&amp;SUBSTITUTE(TRIM(ROUND(IFERROR(CriteriTecnici!$L4391*1,IFERROR(NUMBERVALUE(CriteriTecnici!$L4391,".",","),IFERROR(NUMBERVALUE(CriteriTecnici!$L4391,",","."),0))),4)&amp;""),",",".")&amp;", "&amp;CHAR(34)&amp;"flag"&amp;CHAR(34)&amp;": "&amp;SUBSTITUTE(TRIM(ROUND(IFERROR(CriteriTecnici!$M4391*1,IFERROR(NUMBERVALUE(CriteriTecnici!$M4391,".",","),IFERROR(NUMBERVALUE(CriteriTecnici!$M4391,",","."),0))),4)&amp;""),",",".")&amp;", "&amp;CHAR(34)&amp;"rawScore"&amp;CHAR(34)&amp;": "&amp;SUBSTITUTE(TRIM(ROUND(IFERROR(CriteriTecnici!$O4391*1,IFERROR(NUMBERVALUE(CriteriTecnici!$O4391,".",","),IFERROR(NUMBERVALUE(CriteriTecnici!$O4391,",","."),0))),4)&amp;""),",",".")&amp;CHAR(125)&amp;IF(TRUE,",",""))</f>
        <v/>
      </c>
    </row>
    <row r="4612">
      <c r="A4612" s="38">
        <f>IF(CriteriTecnici!$A4392="","","    "&amp;CHAR(123)&amp;CHAR(34)&amp;"bidderId"&amp;CHAR(34)&amp;": "&amp;CHAR(34)&amp;SUBSTITUTE(CriteriTecnici!$A4392,CHAR(34),"'")&amp;CHAR(34)&amp;", "&amp;CHAR(34)&amp;"lotId"&amp;CHAR(34)&amp;": "&amp;CHAR(34)&amp;SUBSTITUTE(CriteriTecnici!$C4392,CHAR(34),"'")&amp;CHAR(34)&amp;", "&amp;CHAR(34)&amp;"criterionId"&amp;CHAR(34)&amp;": "&amp;CHAR(34)&amp;SUBSTITUTE(CriteriTecnici!$D4392,CHAR(34),"'")&amp;CHAR(34)&amp;", "&amp;CHAR(34)&amp;"kind"&amp;CHAR(34)&amp;": "&amp;CHAR(34)&amp;SUBSTITUTE(CriteriTecnici!$F4392,CHAR(34),"'")&amp;CHAR(34)&amp;", "&amp;CHAR(34)&amp;"value"&amp;CHAR(34)&amp;": "&amp;SUBSTITUTE(TRIM(ROUND(IFERROR(CriteriTecnici!$N4392*1,IFERROR(NUMBERVALUE(CriteriTecnici!$N4392,".",","),IFERROR(NUMBERVALUE(CriteriTecnici!$N4392,",","."),0))),4)&amp;""),",",".")&amp;", "&amp;CHAR(34)&amp;"numerator"&amp;CHAR(34)&amp;": "&amp;SUBSTITUTE(TRIM(ROUND(IFERROR(CriteriTecnici!$K4392*1,IFERROR(NUMBERVALUE(CriteriTecnici!$K4392,".",","),IFERROR(NUMBERVALUE(CriteriTecnici!$K4392,",","."),0))),4)&amp;""),",",".")&amp;", "&amp;CHAR(34)&amp;"denominator"&amp;CHAR(34)&amp;": "&amp;SUBSTITUTE(TRIM(ROUND(IFERROR(CriteriTecnici!$L4392*1,IFERROR(NUMBERVALUE(CriteriTecnici!$L4392,".",","),IFERROR(NUMBERVALUE(CriteriTecnici!$L4392,",","."),0))),4)&amp;""),",",".")&amp;", "&amp;CHAR(34)&amp;"flag"&amp;CHAR(34)&amp;": "&amp;SUBSTITUTE(TRIM(ROUND(IFERROR(CriteriTecnici!$M4392*1,IFERROR(NUMBERVALUE(CriteriTecnici!$M4392,".",","),IFERROR(NUMBERVALUE(CriteriTecnici!$M4392,",","."),0))),4)&amp;""),",",".")&amp;", "&amp;CHAR(34)&amp;"rawScore"&amp;CHAR(34)&amp;": "&amp;SUBSTITUTE(TRIM(ROUND(IFERROR(CriteriTecnici!$O4392*1,IFERROR(NUMBERVALUE(CriteriTecnici!$O4392,".",","),IFERROR(NUMBERVALUE(CriteriTecnici!$O4392,",","."),0))),4)&amp;""),",",".")&amp;CHAR(125)&amp;IF(TRUE,",",""))</f>
        <v/>
      </c>
    </row>
    <row r="4613">
      <c r="A4613" s="38">
        <f>IF(CriteriTecnici!$A4393="","","    "&amp;CHAR(123)&amp;CHAR(34)&amp;"bidderId"&amp;CHAR(34)&amp;": "&amp;CHAR(34)&amp;SUBSTITUTE(CriteriTecnici!$A4393,CHAR(34),"'")&amp;CHAR(34)&amp;", "&amp;CHAR(34)&amp;"lotId"&amp;CHAR(34)&amp;": "&amp;CHAR(34)&amp;SUBSTITUTE(CriteriTecnici!$C4393,CHAR(34),"'")&amp;CHAR(34)&amp;", "&amp;CHAR(34)&amp;"criterionId"&amp;CHAR(34)&amp;": "&amp;CHAR(34)&amp;SUBSTITUTE(CriteriTecnici!$D4393,CHAR(34),"'")&amp;CHAR(34)&amp;", "&amp;CHAR(34)&amp;"kind"&amp;CHAR(34)&amp;": "&amp;CHAR(34)&amp;SUBSTITUTE(CriteriTecnici!$F4393,CHAR(34),"'")&amp;CHAR(34)&amp;", "&amp;CHAR(34)&amp;"value"&amp;CHAR(34)&amp;": "&amp;SUBSTITUTE(TRIM(ROUND(IFERROR(CriteriTecnici!$N4393*1,IFERROR(NUMBERVALUE(CriteriTecnici!$N4393,".",","),IFERROR(NUMBERVALUE(CriteriTecnici!$N4393,",","."),0))),4)&amp;""),",",".")&amp;", "&amp;CHAR(34)&amp;"numerator"&amp;CHAR(34)&amp;": "&amp;SUBSTITUTE(TRIM(ROUND(IFERROR(CriteriTecnici!$K4393*1,IFERROR(NUMBERVALUE(CriteriTecnici!$K4393,".",","),IFERROR(NUMBERVALUE(CriteriTecnici!$K4393,",","."),0))),4)&amp;""),",",".")&amp;", "&amp;CHAR(34)&amp;"denominator"&amp;CHAR(34)&amp;": "&amp;SUBSTITUTE(TRIM(ROUND(IFERROR(CriteriTecnici!$L4393*1,IFERROR(NUMBERVALUE(CriteriTecnici!$L4393,".",","),IFERROR(NUMBERVALUE(CriteriTecnici!$L4393,",","."),0))),4)&amp;""),",",".")&amp;", "&amp;CHAR(34)&amp;"flag"&amp;CHAR(34)&amp;": "&amp;SUBSTITUTE(TRIM(ROUND(IFERROR(CriteriTecnici!$M4393*1,IFERROR(NUMBERVALUE(CriteriTecnici!$M4393,".",","),IFERROR(NUMBERVALUE(CriteriTecnici!$M4393,",","."),0))),4)&amp;""),",",".")&amp;", "&amp;CHAR(34)&amp;"rawScore"&amp;CHAR(34)&amp;": "&amp;SUBSTITUTE(TRIM(ROUND(IFERROR(CriteriTecnici!$O4393*1,IFERROR(NUMBERVALUE(CriteriTecnici!$O4393,".",","),IFERROR(NUMBERVALUE(CriteriTecnici!$O4393,",","."),0))),4)&amp;""),",",".")&amp;CHAR(125)&amp;IF(TRUE,",",""))</f>
        <v/>
      </c>
    </row>
    <row r="4614">
      <c r="A4614" s="38">
        <f>IF(CriteriTecnici!$A4394="","","    "&amp;CHAR(123)&amp;CHAR(34)&amp;"bidderId"&amp;CHAR(34)&amp;": "&amp;CHAR(34)&amp;SUBSTITUTE(CriteriTecnici!$A4394,CHAR(34),"'")&amp;CHAR(34)&amp;", "&amp;CHAR(34)&amp;"lotId"&amp;CHAR(34)&amp;": "&amp;CHAR(34)&amp;SUBSTITUTE(CriteriTecnici!$C4394,CHAR(34),"'")&amp;CHAR(34)&amp;", "&amp;CHAR(34)&amp;"criterionId"&amp;CHAR(34)&amp;": "&amp;CHAR(34)&amp;SUBSTITUTE(CriteriTecnici!$D4394,CHAR(34),"'")&amp;CHAR(34)&amp;", "&amp;CHAR(34)&amp;"kind"&amp;CHAR(34)&amp;": "&amp;CHAR(34)&amp;SUBSTITUTE(CriteriTecnici!$F4394,CHAR(34),"'")&amp;CHAR(34)&amp;", "&amp;CHAR(34)&amp;"value"&amp;CHAR(34)&amp;": "&amp;SUBSTITUTE(TRIM(ROUND(IFERROR(CriteriTecnici!$N4394*1,IFERROR(NUMBERVALUE(CriteriTecnici!$N4394,".",","),IFERROR(NUMBERVALUE(CriteriTecnici!$N4394,",","."),0))),4)&amp;""),",",".")&amp;", "&amp;CHAR(34)&amp;"numerator"&amp;CHAR(34)&amp;": "&amp;SUBSTITUTE(TRIM(ROUND(IFERROR(CriteriTecnici!$K4394*1,IFERROR(NUMBERVALUE(CriteriTecnici!$K4394,".",","),IFERROR(NUMBERVALUE(CriteriTecnici!$K4394,",","."),0))),4)&amp;""),",",".")&amp;", "&amp;CHAR(34)&amp;"denominator"&amp;CHAR(34)&amp;": "&amp;SUBSTITUTE(TRIM(ROUND(IFERROR(CriteriTecnici!$L4394*1,IFERROR(NUMBERVALUE(CriteriTecnici!$L4394,".",","),IFERROR(NUMBERVALUE(CriteriTecnici!$L4394,",","."),0))),4)&amp;""),",",".")&amp;", "&amp;CHAR(34)&amp;"flag"&amp;CHAR(34)&amp;": "&amp;SUBSTITUTE(TRIM(ROUND(IFERROR(CriteriTecnici!$M4394*1,IFERROR(NUMBERVALUE(CriteriTecnici!$M4394,".",","),IFERROR(NUMBERVALUE(CriteriTecnici!$M4394,",","."),0))),4)&amp;""),",",".")&amp;", "&amp;CHAR(34)&amp;"rawScore"&amp;CHAR(34)&amp;": "&amp;SUBSTITUTE(TRIM(ROUND(IFERROR(CriteriTecnici!$O4394*1,IFERROR(NUMBERVALUE(CriteriTecnici!$O4394,".",","),IFERROR(NUMBERVALUE(CriteriTecnici!$O4394,",","."),0))),4)&amp;""),",",".")&amp;CHAR(125)&amp;IF(TRUE,",",""))</f>
        <v/>
      </c>
    </row>
    <row r="4615">
      <c r="A4615" s="38">
        <f>IF(CriteriTecnici!$A4395="","","    "&amp;CHAR(123)&amp;CHAR(34)&amp;"bidderId"&amp;CHAR(34)&amp;": "&amp;CHAR(34)&amp;SUBSTITUTE(CriteriTecnici!$A4395,CHAR(34),"'")&amp;CHAR(34)&amp;", "&amp;CHAR(34)&amp;"lotId"&amp;CHAR(34)&amp;": "&amp;CHAR(34)&amp;SUBSTITUTE(CriteriTecnici!$C4395,CHAR(34),"'")&amp;CHAR(34)&amp;", "&amp;CHAR(34)&amp;"criterionId"&amp;CHAR(34)&amp;": "&amp;CHAR(34)&amp;SUBSTITUTE(CriteriTecnici!$D4395,CHAR(34),"'")&amp;CHAR(34)&amp;", "&amp;CHAR(34)&amp;"kind"&amp;CHAR(34)&amp;": "&amp;CHAR(34)&amp;SUBSTITUTE(CriteriTecnici!$F4395,CHAR(34),"'")&amp;CHAR(34)&amp;", "&amp;CHAR(34)&amp;"value"&amp;CHAR(34)&amp;": "&amp;SUBSTITUTE(TRIM(ROUND(IFERROR(CriteriTecnici!$N4395*1,IFERROR(NUMBERVALUE(CriteriTecnici!$N4395,".",","),IFERROR(NUMBERVALUE(CriteriTecnici!$N4395,",","."),0))),4)&amp;""),",",".")&amp;", "&amp;CHAR(34)&amp;"numerator"&amp;CHAR(34)&amp;": "&amp;SUBSTITUTE(TRIM(ROUND(IFERROR(CriteriTecnici!$K4395*1,IFERROR(NUMBERVALUE(CriteriTecnici!$K4395,".",","),IFERROR(NUMBERVALUE(CriteriTecnici!$K4395,",","."),0))),4)&amp;""),",",".")&amp;", "&amp;CHAR(34)&amp;"denominator"&amp;CHAR(34)&amp;": "&amp;SUBSTITUTE(TRIM(ROUND(IFERROR(CriteriTecnici!$L4395*1,IFERROR(NUMBERVALUE(CriteriTecnici!$L4395,".",","),IFERROR(NUMBERVALUE(CriteriTecnici!$L4395,",","."),0))),4)&amp;""),",",".")&amp;", "&amp;CHAR(34)&amp;"flag"&amp;CHAR(34)&amp;": "&amp;SUBSTITUTE(TRIM(ROUND(IFERROR(CriteriTecnici!$M4395*1,IFERROR(NUMBERVALUE(CriteriTecnici!$M4395,".",","),IFERROR(NUMBERVALUE(CriteriTecnici!$M4395,",","."),0))),4)&amp;""),",",".")&amp;", "&amp;CHAR(34)&amp;"rawScore"&amp;CHAR(34)&amp;": "&amp;SUBSTITUTE(TRIM(ROUND(IFERROR(CriteriTecnici!$O4395*1,IFERROR(NUMBERVALUE(CriteriTecnici!$O4395,".",","),IFERROR(NUMBERVALUE(CriteriTecnici!$O4395,",","."),0))),4)&amp;""),",",".")&amp;CHAR(125)&amp;IF(TRUE,",",""))</f>
        <v/>
      </c>
    </row>
    <row r="4616">
      <c r="A4616" s="38">
        <f>IF(CriteriTecnici!$A4396="","","    "&amp;CHAR(123)&amp;CHAR(34)&amp;"bidderId"&amp;CHAR(34)&amp;": "&amp;CHAR(34)&amp;SUBSTITUTE(CriteriTecnici!$A4396,CHAR(34),"'")&amp;CHAR(34)&amp;", "&amp;CHAR(34)&amp;"lotId"&amp;CHAR(34)&amp;": "&amp;CHAR(34)&amp;SUBSTITUTE(CriteriTecnici!$C4396,CHAR(34),"'")&amp;CHAR(34)&amp;", "&amp;CHAR(34)&amp;"criterionId"&amp;CHAR(34)&amp;": "&amp;CHAR(34)&amp;SUBSTITUTE(CriteriTecnici!$D4396,CHAR(34),"'")&amp;CHAR(34)&amp;", "&amp;CHAR(34)&amp;"kind"&amp;CHAR(34)&amp;": "&amp;CHAR(34)&amp;SUBSTITUTE(CriteriTecnici!$F4396,CHAR(34),"'")&amp;CHAR(34)&amp;", "&amp;CHAR(34)&amp;"value"&amp;CHAR(34)&amp;": "&amp;SUBSTITUTE(TRIM(ROUND(IFERROR(CriteriTecnici!$N4396*1,IFERROR(NUMBERVALUE(CriteriTecnici!$N4396,".",","),IFERROR(NUMBERVALUE(CriteriTecnici!$N4396,",","."),0))),4)&amp;""),",",".")&amp;", "&amp;CHAR(34)&amp;"numerator"&amp;CHAR(34)&amp;": "&amp;SUBSTITUTE(TRIM(ROUND(IFERROR(CriteriTecnici!$K4396*1,IFERROR(NUMBERVALUE(CriteriTecnici!$K4396,".",","),IFERROR(NUMBERVALUE(CriteriTecnici!$K4396,",","."),0))),4)&amp;""),",",".")&amp;", "&amp;CHAR(34)&amp;"denominator"&amp;CHAR(34)&amp;": "&amp;SUBSTITUTE(TRIM(ROUND(IFERROR(CriteriTecnici!$L4396*1,IFERROR(NUMBERVALUE(CriteriTecnici!$L4396,".",","),IFERROR(NUMBERVALUE(CriteriTecnici!$L4396,",","."),0))),4)&amp;""),",",".")&amp;", "&amp;CHAR(34)&amp;"flag"&amp;CHAR(34)&amp;": "&amp;SUBSTITUTE(TRIM(ROUND(IFERROR(CriteriTecnici!$M4396*1,IFERROR(NUMBERVALUE(CriteriTecnici!$M4396,".",","),IFERROR(NUMBERVALUE(CriteriTecnici!$M4396,",","."),0))),4)&amp;""),",",".")&amp;", "&amp;CHAR(34)&amp;"rawScore"&amp;CHAR(34)&amp;": "&amp;SUBSTITUTE(TRIM(ROUND(IFERROR(CriteriTecnici!$O4396*1,IFERROR(NUMBERVALUE(CriteriTecnici!$O4396,".",","),IFERROR(NUMBERVALUE(CriteriTecnici!$O4396,",","."),0))),4)&amp;""),",",".")&amp;CHAR(125)&amp;IF(TRUE,",",""))</f>
        <v/>
      </c>
    </row>
    <row r="4617">
      <c r="A4617" s="38">
        <f>IF(CriteriTecnici!$A4397="","","    "&amp;CHAR(123)&amp;CHAR(34)&amp;"bidderId"&amp;CHAR(34)&amp;": "&amp;CHAR(34)&amp;SUBSTITUTE(CriteriTecnici!$A4397,CHAR(34),"'")&amp;CHAR(34)&amp;", "&amp;CHAR(34)&amp;"lotId"&amp;CHAR(34)&amp;": "&amp;CHAR(34)&amp;SUBSTITUTE(CriteriTecnici!$C4397,CHAR(34),"'")&amp;CHAR(34)&amp;", "&amp;CHAR(34)&amp;"criterionId"&amp;CHAR(34)&amp;": "&amp;CHAR(34)&amp;SUBSTITUTE(CriteriTecnici!$D4397,CHAR(34),"'")&amp;CHAR(34)&amp;", "&amp;CHAR(34)&amp;"kind"&amp;CHAR(34)&amp;": "&amp;CHAR(34)&amp;SUBSTITUTE(CriteriTecnici!$F4397,CHAR(34),"'")&amp;CHAR(34)&amp;", "&amp;CHAR(34)&amp;"value"&amp;CHAR(34)&amp;": "&amp;SUBSTITUTE(TRIM(ROUND(IFERROR(CriteriTecnici!$N4397*1,IFERROR(NUMBERVALUE(CriteriTecnici!$N4397,".",","),IFERROR(NUMBERVALUE(CriteriTecnici!$N4397,",","."),0))),4)&amp;""),",",".")&amp;", "&amp;CHAR(34)&amp;"numerator"&amp;CHAR(34)&amp;": "&amp;SUBSTITUTE(TRIM(ROUND(IFERROR(CriteriTecnici!$K4397*1,IFERROR(NUMBERVALUE(CriteriTecnici!$K4397,".",","),IFERROR(NUMBERVALUE(CriteriTecnici!$K4397,",","."),0))),4)&amp;""),",",".")&amp;", "&amp;CHAR(34)&amp;"denominator"&amp;CHAR(34)&amp;": "&amp;SUBSTITUTE(TRIM(ROUND(IFERROR(CriteriTecnici!$L4397*1,IFERROR(NUMBERVALUE(CriteriTecnici!$L4397,".",","),IFERROR(NUMBERVALUE(CriteriTecnici!$L4397,",","."),0))),4)&amp;""),",",".")&amp;", "&amp;CHAR(34)&amp;"flag"&amp;CHAR(34)&amp;": "&amp;SUBSTITUTE(TRIM(ROUND(IFERROR(CriteriTecnici!$M4397*1,IFERROR(NUMBERVALUE(CriteriTecnici!$M4397,".",","),IFERROR(NUMBERVALUE(CriteriTecnici!$M4397,",","."),0))),4)&amp;""),",",".")&amp;", "&amp;CHAR(34)&amp;"rawScore"&amp;CHAR(34)&amp;": "&amp;SUBSTITUTE(TRIM(ROUND(IFERROR(CriteriTecnici!$O4397*1,IFERROR(NUMBERVALUE(CriteriTecnici!$O4397,".",","),IFERROR(NUMBERVALUE(CriteriTecnici!$O4397,",","."),0))),4)&amp;""),",",".")&amp;CHAR(125)&amp;IF(TRUE,",",""))</f>
        <v/>
      </c>
    </row>
    <row r="4618">
      <c r="A4618" s="38">
        <f>IF(CriteriTecnici!$A4398="","","    "&amp;CHAR(123)&amp;CHAR(34)&amp;"bidderId"&amp;CHAR(34)&amp;": "&amp;CHAR(34)&amp;SUBSTITUTE(CriteriTecnici!$A4398,CHAR(34),"'")&amp;CHAR(34)&amp;", "&amp;CHAR(34)&amp;"lotId"&amp;CHAR(34)&amp;": "&amp;CHAR(34)&amp;SUBSTITUTE(CriteriTecnici!$C4398,CHAR(34),"'")&amp;CHAR(34)&amp;", "&amp;CHAR(34)&amp;"criterionId"&amp;CHAR(34)&amp;": "&amp;CHAR(34)&amp;SUBSTITUTE(CriteriTecnici!$D4398,CHAR(34),"'")&amp;CHAR(34)&amp;", "&amp;CHAR(34)&amp;"kind"&amp;CHAR(34)&amp;": "&amp;CHAR(34)&amp;SUBSTITUTE(CriteriTecnici!$F4398,CHAR(34),"'")&amp;CHAR(34)&amp;", "&amp;CHAR(34)&amp;"value"&amp;CHAR(34)&amp;": "&amp;SUBSTITUTE(TRIM(ROUND(IFERROR(CriteriTecnici!$N4398*1,IFERROR(NUMBERVALUE(CriteriTecnici!$N4398,".",","),IFERROR(NUMBERVALUE(CriteriTecnici!$N4398,",","."),0))),4)&amp;""),",",".")&amp;", "&amp;CHAR(34)&amp;"numerator"&amp;CHAR(34)&amp;": "&amp;SUBSTITUTE(TRIM(ROUND(IFERROR(CriteriTecnici!$K4398*1,IFERROR(NUMBERVALUE(CriteriTecnici!$K4398,".",","),IFERROR(NUMBERVALUE(CriteriTecnici!$K4398,",","."),0))),4)&amp;""),",",".")&amp;", "&amp;CHAR(34)&amp;"denominator"&amp;CHAR(34)&amp;": "&amp;SUBSTITUTE(TRIM(ROUND(IFERROR(CriteriTecnici!$L4398*1,IFERROR(NUMBERVALUE(CriteriTecnici!$L4398,".",","),IFERROR(NUMBERVALUE(CriteriTecnici!$L4398,",","."),0))),4)&amp;""),",",".")&amp;", "&amp;CHAR(34)&amp;"flag"&amp;CHAR(34)&amp;": "&amp;SUBSTITUTE(TRIM(ROUND(IFERROR(CriteriTecnici!$M4398*1,IFERROR(NUMBERVALUE(CriteriTecnici!$M4398,".",","),IFERROR(NUMBERVALUE(CriteriTecnici!$M4398,",","."),0))),4)&amp;""),",",".")&amp;", "&amp;CHAR(34)&amp;"rawScore"&amp;CHAR(34)&amp;": "&amp;SUBSTITUTE(TRIM(ROUND(IFERROR(CriteriTecnici!$O4398*1,IFERROR(NUMBERVALUE(CriteriTecnici!$O4398,".",","),IFERROR(NUMBERVALUE(CriteriTecnici!$O4398,",","."),0))),4)&amp;""),",",".")&amp;CHAR(125)&amp;IF(TRUE,",",""))</f>
        <v/>
      </c>
    </row>
    <row r="4619">
      <c r="A4619" s="38">
        <f>IF(CriteriTecnici!$A4399="","","    "&amp;CHAR(123)&amp;CHAR(34)&amp;"bidderId"&amp;CHAR(34)&amp;": "&amp;CHAR(34)&amp;SUBSTITUTE(CriteriTecnici!$A4399,CHAR(34),"'")&amp;CHAR(34)&amp;", "&amp;CHAR(34)&amp;"lotId"&amp;CHAR(34)&amp;": "&amp;CHAR(34)&amp;SUBSTITUTE(CriteriTecnici!$C4399,CHAR(34),"'")&amp;CHAR(34)&amp;", "&amp;CHAR(34)&amp;"criterionId"&amp;CHAR(34)&amp;": "&amp;CHAR(34)&amp;SUBSTITUTE(CriteriTecnici!$D4399,CHAR(34),"'")&amp;CHAR(34)&amp;", "&amp;CHAR(34)&amp;"kind"&amp;CHAR(34)&amp;": "&amp;CHAR(34)&amp;SUBSTITUTE(CriteriTecnici!$F4399,CHAR(34),"'")&amp;CHAR(34)&amp;", "&amp;CHAR(34)&amp;"value"&amp;CHAR(34)&amp;": "&amp;SUBSTITUTE(TRIM(ROUND(IFERROR(CriteriTecnici!$N4399*1,IFERROR(NUMBERVALUE(CriteriTecnici!$N4399,".",","),IFERROR(NUMBERVALUE(CriteriTecnici!$N4399,",","."),0))),4)&amp;""),",",".")&amp;", "&amp;CHAR(34)&amp;"numerator"&amp;CHAR(34)&amp;": "&amp;SUBSTITUTE(TRIM(ROUND(IFERROR(CriteriTecnici!$K4399*1,IFERROR(NUMBERVALUE(CriteriTecnici!$K4399,".",","),IFERROR(NUMBERVALUE(CriteriTecnici!$K4399,",","."),0))),4)&amp;""),",",".")&amp;", "&amp;CHAR(34)&amp;"denominator"&amp;CHAR(34)&amp;": "&amp;SUBSTITUTE(TRIM(ROUND(IFERROR(CriteriTecnici!$L4399*1,IFERROR(NUMBERVALUE(CriteriTecnici!$L4399,".",","),IFERROR(NUMBERVALUE(CriteriTecnici!$L4399,",","."),0))),4)&amp;""),",",".")&amp;", "&amp;CHAR(34)&amp;"flag"&amp;CHAR(34)&amp;": "&amp;SUBSTITUTE(TRIM(ROUND(IFERROR(CriteriTecnici!$M4399*1,IFERROR(NUMBERVALUE(CriteriTecnici!$M4399,".",","),IFERROR(NUMBERVALUE(CriteriTecnici!$M4399,",","."),0))),4)&amp;""),",",".")&amp;", "&amp;CHAR(34)&amp;"rawScore"&amp;CHAR(34)&amp;": "&amp;SUBSTITUTE(TRIM(ROUND(IFERROR(CriteriTecnici!$O4399*1,IFERROR(NUMBERVALUE(CriteriTecnici!$O4399,".",","),IFERROR(NUMBERVALUE(CriteriTecnici!$O4399,",","."),0))),4)&amp;""),",",".")&amp;CHAR(125)&amp;IF(TRUE,",",""))</f>
        <v/>
      </c>
    </row>
    <row r="4620">
      <c r="A4620" s="38">
        <f>IF(CriteriTecnici!$A4400="","","    "&amp;CHAR(123)&amp;CHAR(34)&amp;"bidderId"&amp;CHAR(34)&amp;": "&amp;CHAR(34)&amp;SUBSTITUTE(CriteriTecnici!$A4400,CHAR(34),"'")&amp;CHAR(34)&amp;", "&amp;CHAR(34)&amp;"lotId"&amp;CHAR(34)&amp;": "&amp;CHAR(34)&amp;SUBSTITUTE(CriteriTecnici!$C4400,CHAR(34),"'")&amp;CHAR(34)&amp;", "&amp;CHAR(34)&amp;"criterionId"&amp;CHAR(34)&amp;": "&amp;CHAR(34)&amp;SUBSTITUTE(CriteriTecnici!$D4400,CHAR(34),"'")&amp;CHAR(34)&amp;", "&amp;CHAR(34)&amp;"kind"&amp;CHAR(34)&amp;": "&amp;CHAR(34)&amp;SUBSTITUTE(CriteriTecnici!$F4400,CHAR(34),"'")&amp;CHAR(34)&amp;", "&amp;CHAR(34)&amp;"value"&amp;CHAR(34)&amp;": "&amp;SUBSTITUTE(TRIM(ROUND(IFERROR(CriteriTecnici!$N4400*1,IFERROR(NUMBERVALUE(CriteriTecnici!$N4400,".",","),IFERROR(NUMBERVALUE(CriteriTecnici!$N4400,",","."),0))),4)&amp;""),",",".")&amp;", "&amp;CHAR(34)&amp;"numerator"&amp;CHAR(34)&amp;": "&amp;SUBSTITUTE(TRIM(ROUND(IFERROR(CriteriTecnici!$K4400*1,IFERROR(NUMBERVALUE(CriteriTecnici!$K4400,".",","),IFERROR(NUMBERVALUE(CriteriTecnici!$K4400,",","."),0))),4)&amp;""),",",".")&amp;", "&amp;CHAR(34)&amp;"denominator"&amp;CHAR(34)&amp;": "&amp;SUBSTITUTE(TRIM(ROUND(IFERROR(CriteriTecnici!$L4400*1,IFERROR(NUMBERVALUE(CriteriTecnici!$L4400,".",","),IFERROR(NUMBERVALUE(CriteriTecnici!$L4400,",","."),0))),4)&amp;""),",",".")&amp;", "&amp;CHAR(34)&amp;"flag"&amp;CHAR(34)&amp;": "&amp;SUBSTITUTE(TRIM(ROUND(IFERROR(CriteriTecnici!$M4400*1,IFERROR(NUMBERVALUE(CriteriTecnici!$M4400,".",","),IFERROR(NUMBERVALUE(CriteriTecnici!$M4400,",","."),0))),4)&amp;""),",",".")&amp;", "&amp;CHAR(34)&amp;"rawScore"&amp;CHAR(34)&amp;": "&amp;SUBSTITUTE(TRIM(ROUND(IFERROR(CriteriTecnici!$O4400*1,IFERROR(NUMBERVALUE(CriteriTecnici!$O4400,".",","),IFERROR(NUMBERVALUE(CriteriTecnici!$O4400,",","."),0))),4)&amp;""),",",".")&amp;CHAR(125)&amp;IF(TRUE,",",""))</f>
        <v/>
      </c>
    </row>
    <row r="4621">
      <c r="A4621" s="38">
        <f>IF(CriteriTecnici!$A4401="","","    "&amp;CHAR(123)&amp;CHAR(34)&amp;"bidderId"&amp;CHAR(34)&amp;": "&amp;CHAR(34)&amp;SUBSTITUTE(CriteriTecnici!$A4401,CHAR(34),"'")&amp;CHAR(34)&amp;", "&amp;CHAR(34)&amp;"lotId"&amp;CHAR(34)&amp;": "&amp;CHAR(34)&amp;SUBSTITUTE(CriteriTecnici!$C4401,CHAR(34),"'")&amp;CHAR(34)&amp;", "&amp;CHAR(34)&amp;"criterionId"&amp;CHAR(34)&amp;": "&amp;CHAR(34)&amp;SUBSTITUTE(CriteriTecnici!$D4401,CHAR(34),"'")&amp;CHAR(34)&amp;", "&amp;CHAR(34)&amp;"kind"&amp;CHAR(34)&amp;": "&amp;CHAR(34)&amp;SUBSTITUTE(CriteriTecnici!$F4401,CHAR(34),"'")&amp;CHAR(34)&amp;", "&amp;CHAR(34)&amp;"value"&amp;CHAR(34)&amp;": "&amp;SUBSTITUTE(TRIM(ROUND(IFERROR(CriteriTecnici!$N4401*1,IFERROR(NUMBERVALUE(CriteriTecnici!$N4401,".",","),IFERROR(NUMBERVALUE(CriteriTecnici!$N4401,",","."),0))),4)&amp;""),",",".")&amp;", "&amp;CHAR(34)&amp;"numerator"&amp;CHAR(34)&amp;": "&amp;SUBSTITUTE(TRIM(ROUND(IFERROR(CriteriTecnici!$K4401*1,IFERROR(NUMBERVALUE(CriteriTecnici!$K4401,".",","),IFERROR(NUMBERVALUE(CriteriTecnici!$K4401,",","."),0))),4)&amp;""),",",".")&amp;", "&amp;CHAR(34)&amp;"denominator"&amp;CHAR(34)&amp;": "&amp;SUBSTITUTE(TRIM(ROUND(IFERROR(CriteriTecnici!$L4401*1,IFERROR(NUMBERVALUE(CriteriTecnici!$L4401,".",","),IFERROR(NUMBERVALUE(CriteriTecnici!$L4401,",","."),0))),4)&amp;""),",",".")&amp;", "&amp;CHAR(34)&amp;"flag"&amp;CHAR(34)&amp;": "&amp;SUBSTITUTE(TRIM(ROUND(IFERROR(CriteriTecnici!$M4401*1,IFERROR(NUMBERVALUE(CriteriTecnici!$M4401,".",","),IFERROR(NUMBERVALUE(CriteriTecnici!$M4401,",","."),0))),4)&amp;""),",",".")&amp;", "&amp;CHAR(34)&amp;"rawScore"&amp;CHAR(34)&amp;": "&amp;SUBSTITUTE(TRIM(ROUND(IFERROR(CriteriTecnici!$O4401*1,IFERROR(NUMBERVALUE(CriteriTecnici!$O4401,".",","),IFERROR(NUMBERVALUE(CriteriTecnici!$O4401,",","."),0))),4)&amp;""),",",".")&amp;CHAR(125)&amp;IF(TRUE,",",""))</f>
        <v/>
      </c>
    </row>
    <row r="4622">
      <c r="A4622" s="38">
        <f>IF(CriteriTecnici!$A4402="","","    "&amp;CHAR(123)&amp;CHAR(34)&amp;"bidderId"&amp;CHAR(34)&amp;": "&amp;CHAR(34)&amp;SUBSTITUTE(CriteriTecnici!$A4402,CHAR(34),"'")&amp;CHAR(34)&amp;", "&amp;CHAR(34)&amp;"lotId"&amp;CHAR(34)&amp;": "&amp;CHAR(34)&amp;SUBSTITUTE(CriteriTecnici!$C4402,CHAR(34),"'")&amp;CHAR(34)&amp;", "&amp;CHAR(34)&amp;"criterionId"&amp;CHAR(34)&amp;": "&amp;CHAR(34)&amp;SUBSTITUTE(CriteriTecnici!$D4402,CHAR(34),"'")&amp;CHAR(34)&amp;", "&amp;CHAR(34)&amp;"kind"&amp;CHAR(34)&amp;": "&amp;CHAR(34)&amp;SUBSTITUTE(CriteriTecnici!$F4402,CHAR(34),"'")&amp;CHAR(34)&amp;", "&amp;CHAR(34)&amp;"value"&amp;CHAR(34)&amp;": "&amp;SUBSTITUTE(TRIM(ROUND(IFERROR(CriteriTecnici!$N4402*1,IFERROR(NUMBERVALUE(CriteriTecnici!$N4402,".",","),IFERROR(NUMBERVALUE(CriteriTecnici!$N4402,",","."),0))),4)&amp;""),",",".")&amp;", "&amp;CHAR(34)&amp;"numerator"&amp;CHAR(34)&amp;": "&amp;SUBSTITUTE(TRIM(ROUND(IFERROR(CriteriTecnici!$K4402*1,IFERROR(NUMBERVALUE(CriteriTecnici!$K4402,".",","),IFERROR(NUMBERVALUE(CriteriTecnici!$K4402,",","."),0))),4)&amp;""),",",".")&amp;", "&amp;CHAR(34)&amp;"denominator"&amp;CHAR(34)&amp;": "&amp;SUBSTITUTE(TRIM(ROUND(IFERROR(CriteriTecnici!$L4402*1,IFERROR(NUMBERVALUE(CriteriTecnici!$L4402,".",","),IFERROR(NUMBERVALUE(CriteriTecnici!$L4402,",","."),0))),4)&amp;""),",",".")&amp;", "&amp;CHAR(34)&amp;"flag"&amp;CHAR(34)&amp;": "&amp;SUBSTITUTE(TRIM(ROUND(IFERROR(CriteriTecnici!$M4402*1,IFERROR(NUMBERVALUE(CriteriTecnici!$M4402,".",","),IFERROR(NUMBERVALUE(CriteriTecnici!$M4402,",","."),0))),4)&amp;""),",",".")&amp;", "&amp;CHAR(34)&amp;"rawScore"&amp;CHAR(34)&amp;": "&amp;SUBSTITUTE(TRIM(ROUND(IFERROR(CriteriTecnici!$O4402*1,IFERROR(NUMBERVALUE(CriteriTecnici!$O4402,".",","),IFERROR(NUMBERVALUE(CriteriTecnici!$O4402,",","."),0))),4)&amp;""),",",".")&amp;CHAR(125)&amp;IF(TRUE,",",""))</f>
        <v/>
      </c>
    </row>
    <row r="4623">
      <c r="A4623" s="38">
        <f>IF(CriteriTecnici!$A4403="","","    "&amp;CHAR(123)&amp;CHAR(34)&amp;"bidderId"&amp;CHAR(34)&amp;": "&amp;CHAR(34)&amp;SUBSTITUTE(CriteriTecnici!$A4403,CHAR(34),"'")&amp;CHAR(34)&amp;", "&amp;CHAR(34)&amp;"lotId"&amp;CHAR(34)&amp;": "&amp;CHAR(34)&amp;SUBSTITUTE(CriteriTecnici!$C4403,CHAR(34),"'")&amp;CHAR(34)&amp;", "&amp;CHAR(34)&amp;"criterionId"&amp;CHAR(34)&amp;": "&amp;CHAR(34)&amp;SUBSTITUTE(CriteriTecnici!$D4403,CHAR(34),"'")&amp;CHAR(34)&amp;", "&amp;CHAR(34)&amp;"kind"&amp;CHAR(34)&amp;": "&amp;CHAR(34)&amp;SUBSTITUTE(CriteriTecnici!$F4403,CHAR(34),"'")&amp;CHAR(34)&amp;", "&amp;CHAR(34)&amp;"value"&amp;CHAR(34)&amp;": "&amp;SUBSTITUTE(TRIM(ROUND(IFERROR(CriteriTecnici!$N4403*1,IFERROR(NUMBERVALUE(CriteriTecnici!$N4403,".",","),IFERROR(NUMBERVALUE(CriteriTecnici!$N4403,",","."),0))),4)&amp;""),",",".")&amp;", "&amp;CHAR(34)&amp;"numerator"&amp;CHAR(34)&amp;": "&amp;SUBSTITUTE(TRIM(ROUND(IFERROR(CriteriTecnici!$K4403*1,IFERROR(NUMBERVALUE(CriteriTecnici!$K4403,".",","),IFERROR(NUMBERVALUE(CriteriTecnici!$K4403,",","."),0))),4)&amp;""),",",".")&amp;", "&amp;CHAR(34)&amp;"denominator"&amp;CHAR(34)&amp;": "&amp;SUBSTITUTE(TRIM(ROUND(IFERROR(CriteriTecnici!$L4403*1,IFERROR(NUMBERVALUE(CriteriTecnici!$L4403,".",","),IFERROR(NUMBERVALUE(CriteriTecnici!$L4403,",","."),0))),4)&amp;""),",",".")&amp;", "&amp;CHAR(34)&amp;"flag"&amp;CHAR(34)&amp;": "&amp;SUBSTITUTE(TRIM(ROUND(IFERROR(CriteriTecnici!$M4403*1,IFERROR(NUMBERVALUE(CriteriTecnici!$M4403,".",","),IFERROR(NUMBERVALUE(CriteriTecnici!$M4403,",","."),0))),4)&amp;""),",",".")&amp;", "&amp;CHAR(34)&amp;"rawScore"&amp;CHAR(34)&amp;": "&amp;SUBSTITUTE(TRIM(ROUND(IFERROR(CriteriTecnici!$O4403*1,IFERROR(NUMBERVALUE(CriteriTecnici!$O4403,".",","),IFERROR(NUMBERVALUE(CriteriTecnici!$O4403,",","."),0))),4)&amp;""),",",".")&amp;CHAR(125)&amp;IF(TRUE,",",""))</f>
        <v/>
      </c>
    </row>
    <row r="4624">
      <c r="A4624" s="38">
        <f>IF(CriteriTecnici!$A4404="","","    "&amp;CHAR(123)&amp;CHAR(34)&amp;"bidderId"&amp;CHAR(34)&amp;": "&amp;CHAR(34)&amp;SUBSTITUTE(CriteriTecnici!$A4404,CHAR(34),"'")&amp;CHAR(34)&amp;", "&amp;CHAR(34)&amp;"lotId"&amp;CHAR(34)&amp;": "&amp;CHAR(34)&amp;SUBSTITUTE(CriteriTecnici!$C4404,CHAR(34),"'")&amp;CHAR(34)&amp;", "&amp;CHAR(34)&amp;"criterionId"&amp;CHAR(34)&amp;": "&amp;CHAR(34)&amp;SUBSTITUTE(CriteriTecnici!$D4404,CHAR(34),"'")&amp;CHAR(34)&amp;", "&amp;CHAR(34)&amp;"kind"&amp;CHAR(34)&amp;": "&amp;CHAR(34)&amp;SUBSTITUTE(CriteriTecnici!$F4404,CHAR(34),"'")&amp;CHAR(34)&amp;", "&amp;CHAR(34)&amp;"value"&amp;CHAR(34)&amp;": "&amp;SUBSTITUTE(TRIM(ROUND(IFERROR(CriteriTecnici!$N4404*1,IFERROR(NUMBERVALUE(CriteriTecnici!$N4404,".",","),IFERROR(NUMBERVALUE(CriteriTecnici!$N4404,",","."),0))),4)&amp;""),",",".")&amp;", "&amp;CHAR(34)&amp;"numerator"&amp;CHAR(34)&amp;": "&amp;SUBSTITUTE(TRIM(ROUND(IFERROR(CriteriTecnici!$K4404*1,IFERROR(NUMBERVALUE(CriteriTecnici!$K4404,".",","),IFERROR(NUMBERVALUE(CriteriTecnici!$K4404,",","."),0))),4)&amp;""),",",".")&amp;", "&amp;CHAR(34)&amp;"denominator"&amp;CHAR(34)&amp;": "&amp;SUBSTITUTE(TRIM(ROUND(IFERROR(CriteriTecnici!$L4404*1,IFERROR(NUMBERVALUE(CriteriTecnici!$L4404,".",","),IFERROR(NUMBERVALUE(CriteriTecnici!$L4404,",","."),0))),4)&amp;""),",",".")&amp;", "&amp;CHAR(34)&amp;"flag"&amp;CHAR(34)&amp;": "&amp;SUBSTITUTE(TRIM(ROUND(IFERROR(CriteriTecnici!$M4404*1,IFERROR(NUMBERVALUE(CriteriTecnici!$M4404,".",","),IFERROR(NUMBERVALUE(CriteriTecnici!$M4404,",","."),0))),4)&amp;""),",",".")&amp;", "&amp;CHAR(34)&amp;"rawScore"&amp;CHAR(34)&amp;": "&amp;SUBSTITUTE(TRIM(ROUND(IFERROR(CriteriTecnici!$O4404*1,IFERROR(NUMBERVALUE(CriteriTecnici!$O4404,".",","),IFERROR(NUMBERVALUE(CriteriTecnici!$O4404,",","."),0))),4)&amp;""),",",".")&amp;CHAR(125)&amp;IF(TRUE,",",""))</f>
        <v/>
      </c>
    </row>
    <row r="4625">
      <c r="A4625" s="38">
        <f>IF(CriteriTecnici!$A4405="","","    "&amp;CHAR(123)&amp;CHAR(34)&amp;"bidderId"&amp;CHAR(34)&amp;": "&amp;CHAR(34)&amp;SUBSTITUTE(CriteriTecnici!$A4405,CHAR(34),"'")&amp;CHAR(34)&amp;", "&amp;CHAR(34)&amp;"lotId"&amp;CHAR(34)&amp;": "&amp;CHAR(34)&amp;SUBSTITUTE(CriteriTecnici!$C4405,CHAR(34),"'")&amp;CHAR(34)&amp;", "&amp;CHAR(34)&amp;"criterionId"&amp;CHAR(34)&amp;": "&amp;CHAR(34)&amp;SUBSTITUTE(CriteriTecnici!$D4405,CHAR(34),"'")&amp;CHAR(34)&amp;", "&amp;CHAR(34)&amp;"kind"&amp;CHAR(34)&amp;": "&amp;CHAR(34)&amp;SUBSTITUTE(CriteriTecnici!$F4405,CHAR(34),"'")&amp;CHAR(34)&amp;", "&amp;CHAR(34)&amp;"value"&amp;CHAR(34)&amp;": "&amp;SUBSTITUTE(TRIM(ROUND(IFERROR(CriteriTecnici!$N4405*1,IFERROR(NUMBERVALUE(CriteriTecnici!$N4405,".",","),IFERROR(NUMBERVALUE(CriteriTecnici!$N4405,",","."),0))),4)&amp;""),",",".")&amp;", "&amp;CHAR(34)&amp;"numerator"&amp;CHAR(34)&amp;": "&amp;SUBSTITUTE(TRIM(ROUND(IFERROR(CriteriTecnici!$K4405*1,IFERROR(NUMBERVALUE(CriteriTecnici!$K4405,".",","),IFERROR(NUMBERVALUE(CriteriTecnici!$K4405,",","."),0))),4)&amp;""),",",".")&amp;", "&amp;CHAR(34)&amp;"denominator"&amp;CHAR(34)&amp;": "&amp;SUBSTITUTE(TRIM(ROUND(IFERROR(CriteriTecnici!$L4405*1,IFERROR(NUMBERVALUE(CriteriTecnici!$L4405,".",","),IFERROR(NUMBERVALUE(CriteriTecnici!$L4405,",","."),0))),4)&amp;""),",",".")&amp;", "&amp;CHAR(34)&amp;"flag"&amp;CHAR(34)&amp;": "&amp;SUBSTITUTE(TRIM(ROUND(IFERROR(CriteriTecnici!$M4405*1,IFERROR(NUMBERVALUE(CriteriTecnici!$M4405,".",","),IFERROR(NUMBERVALUE(CriteriTecnici!$M4405,",","."),0))),4)&amp;""),",",".")&amp;", "&amp;CHAR(34)&amp;"rawScore"&amp;CHAR(34)&amp;": "&amp;SUBSTITUTE(TRIM(ROUND(IFERROR(CriteriTecnici!$O4405*1,IFERROR(NUMBERVALUE(CriteriTecnici!$O4405,".",","),IFERROR(NUMBERVALUE(CriteriTecnici!$O4405,",","."),0))),4)&amp;""),",",".")&amp;CHAR(125)&amp;IF(TRUE,",",""))</f>
        <v/>
      </c>
    </row>
    <row r="4626">
      <c r="A4626" s="38">
        <f>IF(CriteriTecnici!$A4406="","","    "&amp;CHAR(123)&amp;CHAR(34)&amp;"bidderId"&amp;CHAR(34)&amp;": "&amp;CHAR(34)&amp;SUBSTITUTE(CriteriTecnici!$A4406,CHAR(34),"'")&amp;CHAR(34)&amp;", "&amp;CHAR(34)&amp;"lotId"&amp;CHAR(34)&amp;": "&amp;CHAR(34)&amp;SUBSTITUTE(CriteriTecnici!$C4406,CHAR(34),"'")&amp;CHAR(34)&amp;", "&amp;CHAR(34)&amp;"criterionId"&amp;CHAR(34)&amp;": "&amp;CHAR(34)&amp;SUBSTITUTE(CriteriTecnici!$D4406,CHAR(34),"'")&amp;CHAR(34)&amp;", "&amp;CHAR(34)&amp;"kind"&amp;CHAR(34)&amp;": "&amp;CHAR(34)&amp;SUBSTITUTE(CriteriTecnici!$F4406,CHAR(34),"'")&amp;CHAR(34)&amp;", "&amp;CHAR(34)&amp;"value"&amp;CHAR(34)&amp;": "&amp;SUBSTITUTE(TRIM(ROUND(IFERROR(CriteriTecnici!$N4406*1,IFERROR(NUMBERVALUE(CriteriTecnici!$N4406,".",","),IFERROR(NUMBERVALUE(CriteriTecnici!$N4406,",","."),0))),4)&amp;""),",",".")&amp;", "&amp;CHAR(34)&amp;"numerator"&amp;CHAR(34)&amp;": "&amp;SUBSTITUTE(TRIM(ROUND(IFERROR(CriteriTecnici!$K4406*1,IFERROR(NUMBERVALUE(CriteriTecnici!$K4406,".",","),IFERROR(NUMBERVALUE(CriteriTecnici!$K4406,",","."),0))),4)&amp;""),",",".")&amp;", "&amp;CHAR(34)&amp;"denominator"&amp;CHAR(34)&amp;": "&amp;SUBSTITUTE(TRIM(ROUND(IFERROR(CriteriTecnici!$L4406*1,IFERROR(NUMBERVALUE(CriteriTecnici!$L4406,".",","),IFERROR(NUMBERVALUE(CriteriTecnici!$L4406,",","."),0))),4)&amp;""),",",".")&amp;", "&amp;CHAR(34)&amp;"flag"&amp;CHAR(34)&amp;": "&amp;SUBSTITUTE(TRIM(ROUND(IFERROR(CriteriTecnici!$M4406*1,IFERROR(NUMBERVALUE(CriteriTecnici!$M4406,".",","),IFERROR(NUMBERVALUE(CriteriTecnici!$M4406,",","."),0))),4)&amp;""),",",".")&amp;", "&amp;CHAR(34)&amp;"rawScore"&amp;CHAR(34)&amp;": "&amp;SUBSTITUTE(TRIM(ROUND(IFERROR(CriteriTecnici!$O4406*1,IFERROR(NUMBERVALUE(CriteriTecnici!$O4406,".",","),IFERROR(NUMBERVALUE(CriteriTecnici!$O4406,",","."),0))),4)&amp;""),",",".")&amp;CHAR(125)&amp;IF(COUNTA(Offerte!$A144:$A$200)&gt;0,",",""))</f>
        <v/>
      </c>
    </row>
    <row r="4627">
      <c r="A4627" s="38">
        <f>IF(CriteriTecnici!$A4407="","","    "&amp;CHAR(123)&amp;CHAR(34)&amp;"bidderId"&amp;CHAR(34)&amp;": "&amp;CHAR(34)&amp;SUBSTITUTE(CriteriTecnici!$A4407,CHAR(34),"'")&amp;CHAR(34)&amp;", "&amp;CHAR(34)&amp;"lotId"&amp;CHAR(34)&amp;": "&amp;CHAR(34)&amp;SUBSTITUTE(CriteriTecnici!$C4407,CHAR(34),"'")&amp;CHAR(34)&amp;", "&amp;CHAR(34)&amp;"criterionId"&amp;CHAR(34)&amp;": "&amp;CHAR(34)&amp;SUBSTITUTE(CriteriTecnici!$D4407,CHAR(34),"'")&amp;CHAR(34)&amp;", "&amp;CHAR(34)&amp;"kind"&amp;CHAR(34)&amp;": "&amp;CHAR(34)&amp;SUBSTITUTE(CriteriTecnici!$F4407,CHAR(34),"'")&amp;CHAR(34)&amp;", "&amp;CHAR(34)&amp;"value"&amp;CHAR(34)&amp;": "&amp;SUBSTITUTE(TRIM(ROUND(IFERROR(CriteriTecnici!$N4407*1,IFERROR(NUMBERVALUE(CriteriTecnici!$N4407,".",","),IFERROR(NUMBERVALUE(CriteriTecnici!$N4407,",","."),0))),4)&amp;""),",",".")&amp;", "&amp;CHAR(34)&amp;"numerator"&amp;CHAR(34)&amp;": "&amp;SUBSTITUTE(TRIM(ROUND(IFERROR(CriteriTecnici!$K4407*1,IFERROR(NUMBERVALUE(CriteriTecnici!$K4407,".",","),IFERROR(NUMBERVALUE(CriteriTecnici!$K4407,",","."),0))),4)&amp;""),",",".")&amp;", "&amp;CHAR(34)&amp;"denominator"&amp;CHAR(34)&amp;": "&amp;SUBSTITUTE(TRIM(ROUND(IFERROR(CriteriTecnici!$L4407*1,IFERROR(NUMBERVALUE(CriteriTecnici!$L4407,".",","),IFERROR(NUMBERVALUE(CriteriTecnici!$L4407,",","."),0))),4)&amp;""),",",".")&amp;", "&amp;CHAR(34)&amp;"flag"&amp;CHAR(34)&amp;": "&amp;SUBSTITUTE(TRIM(ROUND(IFERROR(CriteriTecnici!$M4407*1,IFERROR(NUMBERVALUE(CriteriTecnici!$M4407,".",","),IFERROR(NUMBERVALUE(CriteriTecnici!$M4407,",","."),0))),4)&amp;""),",",".")&amp;", "&amp;CHAR(34)&amp;"rawScore"&amp;CHAR(34)&amp;": "&amp;SUBSTITUTE(TRIM(ROUND(IFERROR(CriteriTecnici!$O4407*1,IFERROR(NUMBERVALUE(CriteriTecnici!$O4407,".",","),IFERROR(NUMBERVALUE(CriteriTecnici!$O4407,",","."),0))),4)&amp;""),",",".")&amp;CHAR(125)&amp;IF(TRUE,",",""))</f>
        <v/>
      </c>
    </row>
    <row r="4628">
      <c r="A4628" s="38">
        <f>IF(CriteriTecnici!$A4408="","","    "&amp;CHAR(123)&amp;CHAR(34)&amp;"bidderId"&amp;CHAR(34)&amp;": "&amp;CHAR(34)&amp;SUBSTITUTE(CriteriTecnici!$A4408,CHAR(34),"'")&amp;CHAR(34)&amp;", "&amp;CHAR(34)&amp;"lotId"&amp;CHAR(34)&amp;": "&amp;CHAR(34)&amp;SUBSTITUTE(CriteriTecnici!$C4408,CHAR(34),"'")&amp;CHAR(34)&amp;", "&amp;CHAR(34)&amp;"criterionId"&amp;CHAR(34)&amp;": "&amp;CHAR(34)&amp;SUBSTITUTE(CriteriTecnici!$D4408,CHAR(34),"'")&amp;CHAR(34)&amp;", "&amp;CHAR(34)&amp;"kind"&amp;CHAR(34)&amp;": "&amp;CHAR(34)&amp;SUBSTITUTE(CriteriTecnici!$F4408,CHAR(34),"'")&amp;CHAR(34)&amp;", "&amp;CHAR(34)&amp;"value"&amp;CHAR(34)&amp;": "&amp;SUBSTITUTE(TRIM(ROUND(IFERROR(CriteriTecnici!$N4408*1,IFERROR(NUMBERVALUE(CriteriTecnici!$N4408,".",","),IFERROR(NUMBERVALUE(CriteriTecnici!$N4408,",","."),0))),4)&amp;""),",",".")&amp;", "&amp;CHAR(34)&amp;"numerator"&amp;CHAR(34)&amp;": "&amp;SUBSTITUTE(TRIM(ROUND(IFERROR(CriteriTecnici!$K4408*1,IFERROR(NUMBERVALUE(CriteriTecnici!$K4408,".",","),IFERROR(NUMBERVALUE(CriteriTecnici!$K4408,",","."),0))),4)&amp;""),",",".")&amp;", "&amp;CHAR(34)&amp;"denominator"&amp;CHAR(34)&amp;": "&amp;SUBSTITUTE(TRIM(ROUND(IFERROR(CriteriTecnici!$L4408*1,IFERROR(NUMBERVALUE(CriteriTecnici!$L4408,".",","),IFERROR(NUMBERVALUE(CriteriTecnici!$L4408,",","."),0))),4)&amp;""),",",".")&amp;", "&amp;CHAR(34)&amp;"flag"&amp;CHAR(34)&amp;": "&amp;SUBSTITUTE(TRIM(ROUND(IFERROR(CriteriTecnici!$M4408*1,IFERROR(NUMBERVALUE(CriteriTecnici!$M4408,".",","),IFERROR(NUMBERVALUE(CriteriTecnici!$M4408,",","."),0))),4)&amp;""),",",".")&amp;", "&amp;CHAR(34)&amp;"rawScore"&amp;CHAR(34)&amp;": "&amp;SUBSTITUTE(TRIM(ROUND(IFERROR(CriteriTecnici!$O4408*1,IFERROR(NUMBERVALUE(CriteriTecnici!$O4408,".",","),IFERROR(NUMBERVALUE(CriteriTecnici!$O4408,",","."),0))),4)&amp;""),",",".")&amp;CHAR(125)&amp;IF(TRUE,",",""))</f>
        <v/>
      </c>
    </row>
    <row r="4629">
      <c r="A4629" s="38">
        <f>IF(CriteriTecnici!$A4409="","","    "&amp;CHAR(123)&amp;CHAR(34)&amp;"bidderId"&amp;CHAR(34)&amp;": "&amp;CHAR(34)&amp;SUBSTITUTE(CriteriTecnici!$A4409,CHAR(34),"'")&amp;CHAR(34)&amp;", "&amp;CHAR(34)&amp;"lotId"&amp;CHAR(34)&amp;": "&amp;CHAR(34)&amp;SUBSTITUTE(CriteriTecnici!$C4409,CHAR(34),"'")&amp;CHAR(34)&amp;", "&amp;CHAR(34)&amp;"criterionId"&amp;CHAR(34)&amp;": "&amp;CHAR(34)&amp;SUBSTITUTE(CriteriTecnici!$D4409,CHAR(34),"'")&amp;CHAR(34)&amp;", "&amp;CHAR(34)&amp;"kind"&amp;CHAR(34)&amp;": "&amp;CHAR(34)&amp;SUBSTITUTE(CriteriTecnici!$F4409,CHAR(34),"'")&amp;CHAR(34)&amp;", "&amp;CHAR(34)&amp;"value"&amp;CHAR(34)&amp;": "&amp;SUBSTITUTE(TRIM(ROUND(IFERROR(CriteriTecnici!$N4409*1,IFERROR(NUMBERVALUE(CriteriTecnici!$N4409,".",","),IFERROR(NUMBERVALUE(CriteriTecnici!$N4409,",","."),0))),4)&amp;""),",",".")&amp;", "&amp;CHAR(34)&amp;"numerator"&amp;CHAR(34)&amp;": "&amp;SUBSTITUTE(TRIM(ROUND(IFERROR(CriteriTecnici!$K4409*1,IFERROR(NUMBERVALUE(CriteriTecnici!$K4409,".",","),IFERROR(NUMBERVALUE(CriteriTecnici!$K4409,",","."),0))),4)&amp;""),",",".")&amp;", "&amp;CHAR(34)&amp;"denominator"&amp;CHAR(34)&amp;": "&amp;SUBSTITUTE(TRIM(ROUND(IFERROR(CriteriTecnici!$L4409*1,IFERROR(NUMBERVALUE(CriteriTecnici!$L4409,".",","),IFERROR(NUMBERVALUE(CriteriTecnici!$L4409,",","."),0))),4)&amp;""),",",".")&amp;", "&amp;CHAR(34)&amp;"flag"&amp;CHAR(34)&amp;": "&amp;SUBSTITUTE(TRIM(ROUND(IFERROR(CriteriTecnici!$M4409*1,IFERROR(NUMBERVALUE(CriteriTecnici!$M4409,".",","),IFERROR(NUMBERVALUE(CriteriTecnici!$M4409,",","."),0))),4)&amp;""),",",".")&amp;", "&amp;CHAR(34)&amp;"rawScore"&amp;CHAR(34)&amp;": "&amp;SUBSTITUTE(TRIM(ROUND(IFERROR(CriteriTecnici!$O4409*1,IFERROR(NUMBERVALUE(CriteriTecnici!$O4409,".",","),IFERROR(NUMBERVALUE(CriteriTecnici!$O4409,",","."),0))),4)&amp;""),",",".")&amp;CHAR(125)&amp;IF(TRUE,",",""))</f>
        <v/>
      </c>
    </row>
    <row r="4630">
      <c r="A4630" s="38">
        <f>IF(CriteriTecnici!$A4410="","","    "&amp;CHAR(123)&amp;CHAR(34)&amp;"bidderId"&amp;CHAR(34)&amp;": "&amp;CHAR(34)&amp;SUBSTITUTE(CriteriTecnici!$A4410,CHAR(34),"'")&amp;CHAR(34)&amp;", "&amp;CHAR(34)&amp;"lotId"&amp;CHAR(34)&amp;": "&amp;CHAR(34)&amp;SUBSTITUTE(CriteriTecnici!$C4410,CHAR(34),"'")&amp;CHAR(34)&amp;", "&amp;CHAR(34)&amp;"criterionId"&amp;CHAR(34)&amp;": "&amp;CHAR(34)&amp;SUBSTITUTE(CriteriTecnici!$D4410,CHAR(34),"'")&amp;CHAR(34)&amp;", "&amp;CHAR(34)&amp;"kind"&amp;CHAR(34)&amp;": "&amp;CHAR(34)&amp;SUBSTITUTE(CriteriTecnici!$F4410,CHAR(34),"'")&amp;CHAR(34)&amp;", "&amp;CHAR(34)&amp;"value"&amp;CHAR(34)&amp;": "&amp;SUBSTITUTE(TRIM(ROUND(IFERROR(CriteriTecnici!$N4410*1,IFERROR(NUMBERVALUE(CriteriTecnici!$N4410,".",","),IFERROR(NUMBERVALUE(CriteriTecnici!$N4410,",","."),0))),4)&amp;""),",",".")&amp;", "&amp;CHAR(34)&amp;"numerator"&amp;CHAR(34)&amp;": "&amp;SUBSTITUTE(TRIM(ROUND(IFERROR(CriteriTecnici!$K4410*1,IFERROR(NUMBERVALUE(CriteriTecnici!$K4410,".",","),IFERROR(NUMBERVALUE(CriteriTecnici!$K4410,",","."),0))),4)&amp;""),",",".")&amp;", "&amp;CHAR(34)&amp;"denominator"&amp;CHAR(34)&amp;": "&amp;SUBSTITUTE(TRIM(ROUND(IFERROR(CriteriTecnici!$L4410*1,IFERROR(NUMBERVALUE(CriteriTecnici!$L4410,".",","),IFERROR(NUMBERVALUE(CriteriTecnici!$L4410,",","."),0))),4)&amp;""),",",".")&amp;", "&amp;CHAR(34)&amp;"flag"&amp;CHAR(34)&amp;": "&amp;SUBSTITUTE(TRIM(ROUND(IFERROR(CriteriTecnici!$M4410*1,IFERROR(NUMBERVALUE(CriteriTecnici!$M4410,".",","),IFERROR(NUMBERVALUE(CriteriTecnici!$M4410,",","."),0))),4)&amp;""),",",".")&amp;", "&amp;CHAR(34)&amp;"rawScore"&amp;CHAR(34)&amp;": "&amp;SUBSTITUTE(TRIM(ROUND(IFERROR(CriteriTecnici!$O4410*1,IFERROR(NUMBERVALUE(CriteriTecnici!$O4410,".",","),IFERROR(NUMBERVALUE(CriteriTecnici!$O4410,",","."),0))),4)&amp;""),",",".")&amp;CHAR(125)&amp;IF(TRUE,",",""))</f>
        <v/>
      </c>
    </row>
    <row r="4631">
      <c r="A4631" s="38">
        <f>IF(CriteriTecnici!$A4411="","","    "&amp;CHAR(123)&amp;CHAR(34)&amp;"bidderId"&amp;CHAR(34)&amp;": "&amp;CHAR(34)&amp;SUBSTITUTE(CriteriTecnici!$A4411,CHAR(34),"'")&amp;CHAR(34)&amp;", "&amp;CHAR(34)&amp;"lotId"&amp;CHAR(34)&amp;": "&amp;CHAR(34)&amp;SUBSTITUTE(CriteriTecnici!$C4411,CHAR(34),"'")&amp;CHAR(34)&amp;", "&amp;CHAR(34)&amp;"criterionId"&amp;CHAR(34)&amp;": "&amp;CHAR(34)&amp;SUBSTITUTE(CriteriTecnici!$D4411,CHAR(34),"'")&amp;CHAR(34)&amp;", "&amp;CHAR(34)&amp;"kind"&amp;CHAR(34)&amp;": "&amp;CHAR(34)&amp;SUBSTITUTE(CriteriTecnici!$F4411,CHAR(34),"'")&amp;CHAR(34)&amp;", "&amp;CHAR(34)&amp;"value"&amp;CHAR(34)&amp;": "&amp;SUBSTITUTE(TRIM(ROUND(IFERROR(CriteriTecnici!$N4411*1,IFERROR(NUMBERVALUE(CriteriTecnici!$N4411,".",","),IFERROR(NUMBERVALUE(CriteriTecnici!$N4411,",","."),0))),4)&amp;""),",",".")&amp;", "&amp;CHAR(34)&amp;"numerator"&amp;CHAR(34)&amp;": "&amp;SUBSTITUTE(TRIM(ROUND(IFERROR(CriteriTecnici!$K4411*1,IFERROR(NUMBERVALUE(CriteriTecnici!$K4411,".",","),IFERROR(NUMBERVALUE(CriteriTecnici!$K4411,",","."),0))),4)&amp;""),",",".")&amp;", "&amp;CHAR(34)&amp;"denominator"&amp;CHAR(34)&amp;": "&amp;SUBSTITUTE(TRIM(ROUND(IFERROR(CriteriTecnici!$L4411*1,IFERROR(NUMBERVALUE(CriteriTecnici!$L4411,".",","),IFERROR(NUMBERVALUE(CriteriTecnici!$L4411,",","."),0))),4)&amp;""),",",".")&amp;", "&amp;CHAR(34)&amp;"flag"&amp;CHAR(34)&amp;": "&amp;SUBSTITUTE(TRIM(ROUND(IFERROR(CriteriTecnici!$M4411*1,IFERROR(NUMBERVALUE(CriteriTecnici!$M4411,".",","),IFERROR(NUMBERVALUE(CriteriTecnici!$M4411,",","."),0))),4)&amp;""),",",".")&amp;", "&amp;CHAR(34)&amp;"rawScore"&amp;CHAR(34)&amp;": "&amp;SUBSTITUTE(TRIM(ROUND(IFERROR(CriteriTecnici!$O4411*1,IFERROR(NUMBERVALUE(CriteriTecnici!$O4411,".",","),IFERROR(NUMBERVALUE(CriteriTecnici!$O4411,",","."),0))),4)&amp;""),",",".")&amp;CHAR(125)&amp;IF(TRUE,",",""))</f>
        <v/>
      </c>
    </row>
    <row r="4632">
      <c r="A4632" s="38">
        <f>IF(CriteriTecnici!$A4412="","","    "&amp;CHAR(123)&amp;CHAR(34)&amp;"bidderId"&amp;CHAR(34)&amp;": "&amp;CHAR(34)&amp;SUBSTITUTE(CriteriTecnici!$A4412,CHAR(34),"'")&amp;CHAR(34)&amp;", "&amp;CHAR(34)&amp;"lotId"&amp;CHAR(34)&amp;": "&amp;CHAR(34)&amp;SUBSTITUTE(CriteriTecnici!$C4412,CHAR(34),"'")&amp;CHAR(34)&amp;", "&amp;CHAR(34)&amp;"criterionId"&amp;CHAR(34)&amp;": "&amp;CHAR(34)&amp;SUBSTITUTE(CriteriTecnici!$D4412,CHAR(34),"'")&amp;CHAR(34)&amp;", "&amp;CHAR(34)&amp;"kind"&amp;CHAR(34)&amp;": "&amp;CHAR(34)&amp;SUBSTITUTE(CriteriTecnici!$F4412,CHAR(34),"'")&amp;CHAR(34)&amp;", "&amp;CHAR(34)&amp;"value"&amp;CHAR(34)&amp;": "&amp;SUBSTITUTE(TRIM(ROUND(IFERROR(CriteriTecnici!$N4412*1,IFERROR(NUMBERVALUE(CriteriTecnici!$N4412,".",","),IFERROR(NUMBERVALUE(CriteriTecnici!$N4412,",","."),0))),4)&amp;""),",",".")&amp;", "&amp;CHAR(34)&amp;"numerator"&amp;CHAR(34)&amp;": "&amp;SUBSTITUTE(TRIM(ROUND(IFERROR(CriteriTecnici!$K4412*1,IFERROR(NUMBERVALUE(CriteriTecnici!$K4412,".",","),IFERROR(NUMBERVALUE(CriteriTecnici!$K4412,",","."),0))),4)&amp;""),",",".")&amp;", "&amp;CHAR(34)&amp;"denominator"&amp;CHAR(34)&amp;": "&amp;SUBSTITUTE(TRIM(ROUND(IFERROR(CriteriTecnici!$L4412*1,IFERROR(NUMBERVALUE(CriteriTecnici!$L4412,".",","),IFERROR(NUMBERVALUE(CriteriTecnici!$L4412,",","."),0))),4)&amp;""),",",".")&amp;", "&amp;CHAR(34)&amp;"flag"&amp;CHAR(34)&amp;": "&amp;SUBSTITUTE(TRIM(ROUND(IFERROR(CriteriTecnici!$M4412*1,IFERROR(NUMBERVALUE(CriteriTecnici!$M4412,".",","),IFERROR(NUMBERVALUE(CriteriTecnici!$M4412,",","."),0))),4)&amp;""),",",".")&amp;", "&amp;CHAR(34)&amp;"rawScore"&amp;CHAR(34)&amp;": "&amp;SUBSTITUTE(TRIM(ROUND(IFERROR(CriteriTecnici!$O4412*1,IFERROR(NUMBERVALUE(CriteriTecnici!$O4412,".",","),IFERROR(NUMBERVALUE(CriteriTecnici!$O4412,",","."),0))),4)&amp;""),",",".")&amp;CHAR(125)&amp;IF(TRUE,",",""))</f>
        <v/>
      </c>
    </row>
    <row r="4633">
      <c r="A4633" s="38">
        <f>IF(CriteriTecnici!$A4413="","","    "&amp;CHAR(123)&amp;CHAR(34)&amp;"bidderId"&amp;CHAR(34)&amp;": "&amp;CHAR(34)&amp;SUBSTITUTE(CriteriTecnici!$A4413,CHAR(34),"'")&amp;CHAR(34)&amp;", "&amp;CHAR(34)&amp;"lotId"&amp;CHAR(34)&amp;": "&amp;CHAR(34)&amp;SUBSTITUTE(CriteriTecnici!$C4413,CHAR(34),"'")&amp;CHAR(34)&amp;", "&amp;CHAR(34)&amp;"criterionId"&amp;CHAR(34)&amp;": "&amp;CHAR(34)&amp;SUBSTITUTE(CriteriTecnici!$D4413,CHAR(34),"'")&amp;CHAR(34)&amp;", "&amp;CHAR(34)&amp;"kind"&amp;CHAR(34)&amp;": "&amp;CHAR(34)&amp;SUBSTITUTE(CriteriTecnici!$F4413,CHAR(34),"'")&amp;CHAR(34)&amp;", "&amp;CHAR(34)&amp;"value"&amp;CHAR(34)&amp;": "&amp;SUBSTITUTE(TRIM(ROUND(IFERROR(CriteriTecnici!$N4413*1,IFERROR(NUMBERVALUE(CriteriTecnici!$N4413,".",","),IFERROR(NUMBERVALUE(CriteriTecnici!$N4413,",","."),0))),4)&amp;""),",",".")&amp;", "&amp;CHAR(34)&amp;"numerator"&amp;CHAR(34)&amp;": "&amp;SUBSTITUTE(TRIM(ROUND(IFERROR(CriteriTecnici!$K4413*1,IFERROR(NUMBERVALUE(CriteriTecnici!$K4413,".",","),IFERROR(NUMBERVALUE(CriteriTecnici!$K4413,",","."),0))),4)&amp;""),",",".")&amp;", "&amp;CHAR(34)&amp;"denominator"&amp;CHAR(34)&amp;": "&amp;SUBSTITUTE(TRIM(ROUND(IFERROR(CriteriTecnici!$L4413*1,IFERROR(NUMBERVALUE(CriteriTecnici!$L4413,".",","),IFERROR(NUMBERVALUE(CriteriTecnici!$L4413,",","."),0))),4)&amp;""),",",".")&amp;", "&amp;CHAR(34)&amp;"flag"&amp;CHAR(34)&amp;": "&amp;SUBSTITUTE(TRIM(ROUND(IFERROR(CriteriTecnici!$M4413*1,IFERROR(NUMBERVALUE(CriteriTecnici!$M4413,".",","),IFERROR(NUMBERVALUE(CriteriTecnici!$M4413,",","."),0))),4)&amp;""),",",".")&amp;", "&amp;CHAR(34)&amp;"rawScore"&amp;CHAR(34)&amp;": "&amp;SUBSTITUTE(TRIM(ROUND(IFERROR(CriteriTecnici!$O4413*1,IFERROR(NUMBERVALUE(CriteriTecnici!$O4413,".",","),IFERROR(NUMBERVALUE(CriteriTecnici!$O4413,",","."),0))),4)&amp;""),",",".")&amp;CHAR(125)&amp;IF(TRUE,",",""))</f>
        <v/>
      </c>
    </row>
    <row r="4634">
      <c r="A4634" s="38">
        <f>IF(CriteriTecnici!$A4414="","","    "&amp;CHAR(123)&amp;CHAR(34)&amp;"bidderId"&amp;CHAR(34)&amp;": "&amp;CHAR(34)&amp;SUBSTITUTE(CriteriTecnici!$A4414,CHAR(34),"'")&amp;CHAR(34)&amp;", "&amp;CHAR(34)&amp;"lotId"&amp;CHAR(34)&amp;": "&amp;CHAR(34)&amp;SUBSTITUTE(CriteriTecnici!$C4414,CHAR(34),"'")&amp;CHAR(34)&amp;", "&amp;CHAR(34)&amp;"criterionId"&amp;CHAR(34)&amp;": "&amp;CHAR(34)&amp;SUBSTITUTE(CriteriTecnici!$D4414,CHAR(34),"'")&amp;CHAR(34)&amp;", "&amp;CHAR(34)&amp;"kind"&amp;CHAR(34)&amp;": "&amp;CHAR(34)&amp;SUBSTITUTE(CriteriTecnici!$F4414,CHAR(34),"'")&amp;CHAR(34)&amp;", "&amp;CHAR(34)&amp;"value"&amp;CHAR(34)&amp;": "&amp;SUBSTITUTE(TRIM(ROUND(IFERROR(CriteriTecnici!$N4414*1,IFERROR(NUMBERVALUE(CriteriTecnici!$N4414,".",","),IFERROR(NUMBERVALUE(CriteriTecnici!$N4414,",","."),0))),4)&amp;""),",",".")&amp;", "&amp;CHAR(34)&amp;"numerator"&amp;CHAR(34)&amp;": "&amp;SUBSTITUTE(TRIM(ROUND(IFERROR(CriteriTecnici!$K4414*1,IFERROR(NUMBERVALUE(CriteriTecnici!$K4414,".",","),IFERROR(NUMBERVALUE(CriteriTecnici!$K4414,",","."),0))),4)&amp;""),",",".")&amp;", "&amp;CHAR(34)&amp;"denominator"&amp;CHAR(34)&amp;": "&amp;SUBSTITUTE(TRIM(ROUND(IFERROR(CriteriTecnici!$L4414*1,IFERROR(NUMBERVALUE(CriteriTecnici!$L4414,".",","),IFERROR(NUMBERVALUE(CriteriTecnici!$L4414,",","."),0))),4)&amp;""),",",".")&amp;", "&amp;CHAR(34)&amp;"flag"&amp;CHAR(34)&amp;": "&amp;SUBSTITUTE(TRIM(ROUND(IFERROR(CriteriTecnici!$M4414*1,IFERROR(NUMBERVALUE(CriteriTecnici!$M4414,".",","),IFERROR(NUMBERVALUE(CriteriTecnici!$M4414,",","."),0))),4)&amp;""),",",".")&amp;", "&amp;CHAR(34)&amp;"rawScore"&amp;CHAR(34)&amp;": "&amp;SUBSTITUTE(TRIM(ROUND(IFERROR(CriteriTecnici!$O4414*1,IFERROR(NUMBERVALUE(CriteriTecnici!$O4414,".",","),IFERROR(NUMBERVALUE(CriteriTecnici!$O4414,",","."),0))),4)&amp;""),",",".")&amp;CHAR(125)&amp;IF(TRUE,",",""))</f>
        <v/>
      </c>
    </row>
    <row r="4635">
      <c r="A4635" s="38">
        <f>IF(CriteriTecnici!$A4415="","","    "&amp;CHAR(123)&amp;CHAR(34)&amp;"bidderId"&amp;CHAR(34)&amp;": "&amp;CHAR(34)&amp;SUBSTITUTE(CriteriTecnici!$A4415,CHAR(34),"'")&amp;CHAR(34)&amp;", "&amp;CHAR(34)&amp;"lotId"&amp;CHAR(34)&amp;": "&amp;CHAR(34)&amp;SUBSTITUTE(CriteriTecnici!$C4415,CHAR(34),"'")&amp;CHAR(34)&amp;", "&amp;CHAR(34)&amp;"criterionId"&amp;CHAR(34)&amp;": "&amp;CHAR(34)&amp;SUBSTITUTE(CriteriTecnici!$D4415,CHAR(34),"'")&amp;CHAR(34)&amp;", "&amp;CHAR(34)&amp;"kind"&amp;CHAR(34)&amp;": "&amp;CHAR(34)&amp;SUBSTITUTE(CriteriTecnici!$F4415,CHAR(34),"'")&amp;CHAR(34)&amp;", "&amp;CHAR(34)&amp;"value"&amp;CHAR(34)&amp;": "&amp;SUBSTITUTE(TRIM(ROUND(IFERROR(CriteriTecnici!$N4415*1,IFERROR(NUMBERVALUE(CriteriTecnici!$N4415,".",","),IFERROR(NUMBERVALUE(CriteriTecnici!$N4415,",","."),0))),4)&amp;""),",",".")&amp;", "&amp;CHAR(34)&amp;"numerator"&amp;CHAR(34)&amp;": "&amp;SUBSTITUTE(TRIM(ROUND(IFERROR(CriteriTecnici!$K4415*1,IFERROR(NUMBERVALUE(CriteriTecnici!$K4415,".",","),IFERROR(NUMBERVALUE(CriteriTecnici!$K4415,",","."),0))),4)&amp;""),",",".")&amp;", "&amp;CHAR(34)&amp;"denominator"&amp;CHAR(34)&amp;": "&amp;SUBSTITUTE(TRIM(ROUND(IFERROR(CriteriTecnici!$L4415*1,IFERROR(NUMBERVALUE(CriteriTecnici!$L4415,".",","),IFERROR(NUMBERVALUE(CriteriTecnici!$L4415,",","."),0))),4)&amp;""),",",".")&amp;", "&amp;CHAR(34)&amp;"flag"&amp;CHAR(34)&amp;": "&amp;SUBSTITUTE(TRIM(ROUND(IFERROR(CriteriTecnici!$M4415*1,IFERROR(NUMBERVALUE(CriteriTecnici!$M4415,".",","),IFERROR(NUMBERVALUE(CriteriTecnici!$M4415,",","."),0))),4)&amp;""),",",".")&amp;", "&amp;CHAR(34)&amp;"rawScore"&amp;CHAR(34)&amp;": "&amp;SUBSTITUTE(TRIM(ROUND(IFERROR(CriteriTecnici!$O4415*1,IFERROR(NUMBERVALUE(CriteriTecnici!$O4415,".",","),IFERROR(NUMBERVALUE(CriteriTecnici!$O4415,",","."),0))),4)&amp;""),",",".")&amp;CHAR(125)&amp;IF(TRUE,",",""))</f>
        <v/>
      </c>
    </row>
    <row r="4636">
      <c r="A4636" s="38">
        <f>IF(CriteriTecnici!$A4416="","","    "&amp;CHAR(123)&amp;CHAR(34)&amp;"bidderId"&amp;CHAR(34)&amp;": "&amp;CHAR(34)&amp;SUBSTITUTE(CriteriTecnici!$A4416,CHAR(34),"'")&amp;CHAR(34)&amp;", "&amp;CHAR(34)&amp;"lotId"&amp;CHAR(34)&amp;": "&amp;CHAR(34)&amp;SUBSTITUTE(CriteriTecnici!$C4416,CHAR(34),"'")&amp;CHAR(34)&amp;", "&amp;CHAR(34)&amp;"criterionId"&amp;CHAR(34)&amp;": "&amp;CHAR(34)&amp;SUBSTITUTE(CriteriTecnici!$D4416,CHAR(34),"'")&amp;CHAR(34)&amp;", "&amp;CHAR(34)&amp;"kind"&amp;CHAR(34)&amp;": "&amp;CHAR(34)&amp;SUBSTITUTE(CriteriTecnici!$F4416,CHAR(34),"'")&amp;CHAR(34)&amp;", "&amp;CHAR(34)&amp;"value"&amp;CHAR(34)&amp;": "&amp;SUBSTITUTE(TRIM(ROUND(IFERROR(CriteriTecnici!$N4416*1,IFERROR(NUMBERVALUE(CriteriTecnici!$N4416,".",","),IFERROR(NUMBERVALUE(CriteriTecnici!$N4416,",","."),0))),4)&amp;""),",",".")&amp;", "&amp;CHAR(34)&amp;"numerator"&amp;CHAR(34)&amp;": "&amp;SUBSTITUTE(TRIM(ROUND(IFERROR(CriteriTecnici!$K4416*1,IFERROR(NUMBERVALUE(CriteriTecnici!$K4416,".",","),IFERROR(NUMBERVALUE(CriteriTecnici!$K4416,",","."),0))),4)&amp;""),",",".")&amp;", "&amp;CHAR(34)&amp;"denominator"&amp;CHAR(34)&amp;": "&amp;SUBSTITUTE(TRIM(ROUND(IFERROR(CriteriTecnici!$L4416*1,IFERROR(NUMBERVALUE(CriteriTecnici!$L4416,".",","),IFERROR(NUMBERVALUE(CriteriTecnici!$L4416,",","."),0))),4)&amp;""),",",".")&amp;", "&amp;CHAR(34)&amp;"flag"&amp;CHAR(34)&amp;": "&amp;SUBSTITUTE(TRIM(ROUND(IFERROR(CriteriTecnici!$M4416*1,IFERROR(NUMBERVALUE(CriteriTecnici!$M4416,".",","),IFERROR(NUMBERVALUE(CriteriTecnici!$M4416,",","."),0))),4)&amp;""),",",".")&amp;", "&amp;CHAR(34)&amp;"rawScore"&amp;CHAR(34)&amp;": "&amp;SUBSTITUTE(TRIM(ROUND(IFERROR(CriteriTecnici!$O4416*1,IFERROR(NUMBERVALUE(CriteriTecnici!$O4416,".",","),IFERROR(NUMBERVALUE(CriteriTecnici!$O4416,",","."),0))),4)&amp;""),",",".")&amp;CHAR(125)&amp;IF(TRUE,",",""))</f>
        <v/>
      </c>
    </row>
    <row r="4637">
      <c r="A4637" s="38">
        <f>IF(CriteriTecnici!$A4417="","","    "&amp;CHAR(123)&amp;CHAR(34)&amp;"bidderId"&amp;CHAR(34)&amp;": "&amp;CHAR(34)&amp;SUBSTITUTE(CriteriTecnici!$A4417,CHAR(34),"'")&amp;CHAR(34)&amp;", "&amp;CHAR(34)&amp;"lotId"&amp;CHAR(34)&amp;": "&amp;CHAR(34)&amp;SUBSTITUTE(CriteriTecnici!$C4417,CHAR(34),"'")&amp;CHAR(34)&amp;", "&amp;CHAR(34)&amp;"criterionId"&amp;CHAR(34)&amp;": "&amp;CHAR(34)&amp;SUBSTITUTE(CriteriTecnici!$D4417,CHAR(34),"'")&amp;CHAR(34)&amp;", "&amp;CHAR(34)&amp;"kind"&amp;CHAR(34)&amp;": "&amp;CHAR(34)&amp;SUBSTITUTE(CriteriTecnici!$F4417,CHAR(34),"'")&amp;CHAR(34)&amp;", "&amp;CHAR(34)&amp;"value"&amp;CHAR(34)&amp;": "&amp;SUBSTITUTE(TRIM(ROUND(IFERROR(CriteriTecnici!$N4417*1,IFERROR(NUMBERVALUE(CriteriTecnici!$N4417,".",","),IFERROR(NUMBERVALUE(CriteriTecnici!$N4417,",","."),0))),4)&amp;""),",",".")&amp;", "&amp;CHAR(34)&amp;"numerator"&amp;CHAR(34)&amp;": "&amp;SUBSTITUTE(TRIM(ROUND(IFERROR(CriteriTecnici!$K4417*1,IFERROR(NUMBERVALUE(CriteriTecnici!$K4417,".",","),IFERROR(NUMBERVALUE(CriteriTecnici!$K4417,",","."),0))),4)&amp;""),",",".")&amp;", "&amp;CHAR(34)&amp;"denominator"&amp;CHAR(34)&amp;": "&amp;SUBSTITUTE(TRIM(ROUND(IFERROR(CriteriTecnici!$L4417*1,IFERROR(NUMBERVALUE(CriteriTecnici!$L4417,".",","),IFERROR(NUMBERVALUE(CriteriTecnici!$L4417,",","."),0))),4)&amp;""),",",".")&amp;", "&amp;CHAR(34)&amp;"flag"&amp;CHAR(34)&amp;": "&amp;SUBSTITUTE(TRIM(ROUND(IFERROR(CriteriTecnici!$M4417*1,IFERROR(NUMBERVALUE(CriteriTecnici!$M4417,".",","),IFERROR(NUMBERVALUE(CriteriTecnici!$M4417,",","."),0))),4)&amp;""),",",".")&amp;", "&amp;CHAR(34)&amp;"rawScore"&amp;CHAR(34)&amp;": "&amp;SUBSTITUTE(TRIM(ROUND(IFERROR(CriteriTecnici!$O4417*1,IFERROR(NUMBERVALUE(CriteriTecnici!$O4417,".",","),IFERROR(NUMBERVALUE(CriteriTecnici!$O4417,",","."),0))),4)&amp;""),",",".")&amp;CHAR(125)&amp;IF(TRUE,",",""))</f>
        <v/>
      </c>
    </row>
    <row r="4638">
      <c r="A4638" s="38">
        <f>IF(CriteriTecnici!$A4418="","","    "&amp;CHAR(123)&amp;CHAR(34)&amp;"bidderId"&amp;CHAR(34)&amp;": "&amp;CHAR(34)&amp;SUBSTITUTE(CriteriTecnici!$A4418,CHAR(34),"'")&amp;CHAR(34)&amp;", "&amp;CHAR(34)&amp;"lotId"&amp;CHAR(34)&amp;": "&amp;CHAR(34)&amp;SUBSTITUTE(CriteriTecnici!$C4418,CHAR(34),"'")&amp;CHAR(34)&amp;", "&amp;CHAR(34)&amp;"criterionId"&amp;CHAR(34)&amp;": "&amp;CHAR(34)&amp;SUBSTITUTE(CriteriTecnici!$D4418,CHAR(34),"'")&amp;CHAR(34)&amp;", "&amp;CHAR(34)&amp;"kind"&amp;CHAR(34)&amp;": "&amp;CHAR(34)&amp;SUBSTITUTE(CriteriTecnici!$F4418,CHAR(34),"'")&amp;CHAR(34)&amp;", "&amp;CHAR(34)&amp;"value"&amp;CHAR(34)&amp;": "&amp;SUBSTITUTE(TRIM(ROUND(IFERROR(CriteriTecnici!$N4418*1,IFERROR(NUMBERVALUE(CriteriTecnici!$N4418,".",","),IFERROR(NUMBERVALUE(CriteriTecnici!$N4418,",","."),0))),4)&amp;""),",",".")&amp;", "&amp;CHAR(34)&amp;"numerator"&amp;CHAR(34)&amp;": "&amp;SUBSTITUTE(TRIM(ROUND(IFERROR(CriteriTecnici!$K4418*1,IFERROR(NUMBERVALUE(CriteriTecnici!$K4418,".",","),IFERROR(NUMBERVALUE(CriteriTecnici!$K4418,",","."),0))),4)&amp;""),",",".")&amp;", "&amp;CHAR(34)&amp;"denominator"&amp;CHAR(34)&amp;": "&amp;SUBSTITUTE(TRIM(ROUND(IFERROR(CriteriTecnici!$L4418*1,IFERROR(NUMBERVALUE(CriteriTecnici!$L4418,".",","),IFERROR(NUMBERVALUE(CriteriTecnici!$L4418,",","."),0))),4)&amp;""),",",".")&amp;", "&amp;CHAR(34)&amp;"flag"&amp;CHAR(34)&amp;": "&amp;SUBSTITUTE(TRIM(ROUND(IFERROR(CriteriTecnici!$M4418*1,IFERROR(NUMBERVALUE(CriteriTecnici!$M4418,".",","),IFERROR(NUMBERVALUE(CriteriTecnici!$M4418,",","."),0))),4)&amp;""),",",".")&amp;", "&amp;CHAR(34)&amp;"rawScore"&amp;CHAR(34)&amp;": "&amp;SUBSTITUTE(TRIM(ROUND(IFERROR(CriteriTecnici!$O4418*1,IFERROR(NUMBERVALUE(CriteriTecnici!$O4418,".",","),IFERROR(NUMBERVALUE(CriteriTecnici!$O4418,",","."),0))),4)&amp;""),",",".")&amp;CHAR(125)&amp;IF(TRUE,",",""))</f>
        <v/>
      </c>
    </row>
    <row r="4639">
      <c r="A4639" s="38">
        <f>IF(CriteriTecnici!$A4419="","","    "&amp;CHAR(123)&amp;CHAR(34)&amp;"bidderId"&amp;CHAR(34)&amp;": "&amp;CHAR(34)&amp;SUBSTITUTE(CriteriTecnici!$A4419,CHAR(34),"'")&amp;CHAR(34)&amp;", "&amp;CHAR(34)&amp;"lotId"&amp;CHAR(34)&amp;": "&amp;CHAR(34)&amp;SUBSTITUTE(CriteriTecnici!$C4419,CHAR(34),"'")&amp;CHAR(34)&amp;", "&amp;CHAR(34)&amp;"criterionId"&amp;CHAR(34)&amp;": "&amp;CHAR(34)&amp;SUBSTITUTE(CriteriTecnici!$D4419,CHAR(34),"'")&amp;CHAR(34)&amp;", "&amp;CHAR(34)&amp;"kind"&amp;CHAR(34)&amp;": "&amp;CHAR(34)&amp;SUBSTITUTE(CriteriTecnici!$F4419,CHAR(34),"'")&amp;CHAR(34)&amp;", "&amp;CHAR(34)&amp;"value"&amp;CHAR(34)&amp;": "&amp;SUBSTITUTE(TRIM(ROUND(IFERROR(CriteriTecnici!$N4419*1,IFERROR(NUMBERVALUE(CriteriTecnici!$N4419,".",","),IFERROR(NUMBERVALUE(CriteriTecnici!$N4419,",","."),0))),4)&amp;""),",",".")&amp;", "&amp;CHAR(34)&amp;"numerator"&amp;CHAR(34)&amp;": "&amp;SUBSTITUTE(TRIM(ROUND(IFERROR(CriteriTecnici!$K4419*1,IFERROR(NUMBERVALUE(CriteriTecnici!$K4419,".",","),IFERROR(NUMBERVALUE(CriteriTecnici!$K4419,",","."),0))),4)&amp;""),",",".")&amp;", "&amp;CHAR(34)&amp;"denominator"&amp;CHAR(34)&amp;": "&amp;SUBSTITUTE(TRIM(ROUND(IFERROR(CriteriTecnici!$L4419*1,IFERROR(NUMBERVALUE(CriteriTecnici!$L4419,".",","),IFERROR(NUMBERVALUE(CriteriTecnici!$L4419,",","."),0))),4)&amp;""),",",".")&amp;", "&amp;CHAR(34)&amp;"flag"&amp;CHAR(34)&amp;": "&amp;SUBSTITUTE(TRIM(ROUND(IFERROR(CriteriTecnici!$M4419*1,IFERROR(NUMBERVALUE(CriteriTecnici!$M4419,".",","),IFERROR(NUMBERVALUE(CriteriTecnici!$M4419,",","."),0))),4)&amp;""),",",".")&amp;", "&amp;CHAR(34)&amp;"rawScore"&amp;CHAR(34)&amp;": "&amp;SUBSTITUTE(TRIM(ROUND(IFERROR(CriteriTecnici!$O4419*1,IFERROR(NUMBERVALUE(CriteriTecnici!$O4419,".",","),IFERROR(NUMBERVALUE(CriteriTecnici!$O4419,",","."),0))),4)&amp;""),",",".")&amp;CHAR(125)&amp;IF(TRUE,",",""))</f>
        <v/>
      </c>
    </row>
    <row r="4640">
      <c r="A4640" s="38">
        <f>IF(CriteriTecnici!$A4420="","","    "&amp;CHAR(123)&amp;CHAR(34)&amp;"bidderId"&amp;CHAR(34)&amp;": "&amp;CHAR(34)&amp;SUBSTITUTE(CriteriTecnici!$A4420,CHAR(34),"'")&amp;CHAR(34)&amp;", "&amp;CHAR(34)&amp;"lotId"&amp;CHAR(34)&amp;": "&amp;CHAR(34)&amp;SUBSTITUTE(CriteriTecnici!$C4420,CHAR(34),"'")&amp;CHAR(34)&amp;", "&amp;CHAR(34)&amp;"criterionId"&amp;CHAR(34)&amp;": "&amp;CHAR(34)&amp;SUBSTITUTE(CriteriTecnici!$D4420,CHAR(34),"'")&amp;CHAR(34)&amp;", "&amp;CHAR(34)&amp;"kind"&amp;CHAR(34)&amp;": "&amp;CHAR(34)&amp;SUBSTITUTE(CriteriTecnici!$F4420,CHAR(34),"'")&amp;CHAR(34)&amp;", "&amp;CHAR(34)&amp;"value"&amp;CHAR(34)&amp;": "&amp;SUBSTITUTE(TRIM(ROUND(IFERROR(CriteriTecnici!$N4420*1,IFERROR(NUMBERVALUE(CriteriTecnici!$N4420,".",","),IFERROR(NUMBERVALUE(CriteriTecnici!$N4420,",","."),0))),4)&amp;""),",",".")&amp;", "&amp;CHAR(34)&amp;"numerator"&amp;CHAR(34)&amp;": "&amp;SUBSTITUTE(TRIM(ROUND(IFERROR(CriteriTecnici!$K4420*1,IFERROR(NUMBERVALUE(CriteriTecnici!$K4420,".",","),IFERROR(NUMBERVALUE(CriteriTecnici!$K4420,",","."),0))),4)&amp;""),",",".")&amp;", "&amp;CHAR(34)&amp;"denominator"&amp;CHAR(34)&amp;": "&amp;SUBSTITUTE(TRIM(ROUND(IFERROR(CriteriTecnici!$L4420*1,IFERROR(NUMBERVALUE(CriteriTecnici!$L4420,".",","),IFERROR(NUMBERVALUE(CriteriTecnici!$L4420,",","."),0))),4)&amp;""),",",".")&amp;", "&amp;CHAR(34)&amp;"flag"&amp;CHAR(34)&amp;": "&amp;SUBSTITUTE(TRIM(ROUND(IFERROR(CriteriTecnici!$M4420*1,IFERROR(NUMBERVALUE(CriteriTecnici!$M4420,".",","),IFERROR(NUMBERVALUE(CriteriTecnici!$M4420,",","."),0))),4)&amp;""),",",".")&amp;", "&amp;CHAR(34)&amp;"rawScore"&amp;CHAR(34)&amp;": "&amp;SUBSTITUTE(TRIM(ROUND(IFERROR(CriteriTecnici!$O4420*1,IFERROR(NUMBERVALUE(CriteriTecnici!$O4420,".",","),IFERROR(NUMBERVALUE(CriteriTecnici!$O4420,",","."),0))),4)&amp;""),",",".")&amp;CHAR(125)&amp;IF(TRUE,",",""))</f>
        <v/>
      </c>
    </row>
    <row r="4641">
      <c r="A4641" s="38">
        <f>IF(CriteriTecnici!$A4421="","","    "&amp;CHAR(123)&amp;CHAR(34)&amp;"bidderId"&amp;CHAR(34)&amp;": "&amp;CHAR(34)&amp;SUBSTITUTE(CriteriTecnici!$A4421,CHAR(34),"'")&amp;CHAR(34)&amp;", "&amp;CHAR(34)&amp;"lotId"&amp;CHAR(34)&amp;": "&amp;CHAR(34)&amp;SUBSTITUTE(CriteriTecnici!$C4421,CHAR(34),"'")&amp;CHAR(34)&amp;", "&amp;CHAR(34)&amp;"criterionId"&amp;CHAR(34)&amp;": "&amp;CHAR(34)&amp;SUBSTITUTE(CriteriTecnici!$D4421,CHAR(34),"'")&amp;CHAR(34)&amp;", "&amp;CHAR(34)&amp;"kind"&amp;CHAR(34)&amp;": "&amp;CHAR(34)&amp;SUBSTITUTE(CriteriTecnici!$F4421,CHAR(34),"'")&amp;CHAR(34)&amp;", "&amp;CHAR(34)&amp;"value"&amp;CHAR(34)&amp;": "&amp;SUBSTITUTE(TRIM(ROUND(IFERROR(CriteriTecnici!$N4421*1,IFERROR(NUMBERVALUE(CriteriTecnici!$N4421,".",","),IFERROR(NUMBERVALUE(CriteriTecnici!$N4421,",","."),0))),4)&amp;""),",",".")&amp;", "&amp;CHAR(34)&amp;"numerator"&amp;CHAR(34)&amp;": "&amp;SUBSTITUTE(TRIM(ROUND(IFERROR(CriteriTecnici!$K4421*1,IFERROR(NUMBERVALUE(CriteriTecnici!$K4421,".",","),IFERROR(NUMBERVALUE(CriteriTecnici!$K4421,",","."),0))),4)&amp;""),",",".")&amp;", "&amp;CHAR(34)&amp;"denominator"&amp;CHAR(34)&amp;": "&amp;SUBSTITUTE(TRIM(ROUND(IFERROR(CriteriTecnici!$L4421*1,IFERROR(NUMBERVALUE(CriteriTecnici!$L4421,".",","),IFERROR(NUMBERVALUE(CriteriTecnici!$L4421,",","."),0))),4)&amp;""),",",".")&amp;", "&amp;CHAR(34)&amp;"flag"&amp;CHAR(34)&amp;": "&amp;SUBSTITUTE(TRIM(ROUND(IFERROR(CriteriTecnici!$M4421*1,IFERROR(NUMBERVALUE(CriteriTecnici!$M4421,".",","),IFERROR(NUMBERVALUE(CriteriTecnici!$M4421,",","."),0))),4)&amp;""),",",".")&amp;", "&amp;CHAR(34)&amp;"rawScore"&amp;CHAR(34)&amp;": "&amp;SUBSTITUTE(TRIM(ROUND(IFERROR(CriteriTecnici!$O4421*1,IFERROR(NUMBERVALUE(CriteriTecnici!$O4421,".",","),IFERROR(NUMBERVALUE(CriteriTecnici!$O4421,",","."),0))),4)&amp;""),",",".")&amp;CHAR(125)&amp;IF(TRUE,",",""))</f>
        <v/>
      </c>
    </row>
    <row r="4642">
      <c r="A4642" s="38">
        <f>IF(CriteriTecnici!$A4422="","","    "&amp;CHAR(123)&amp;CHAR(34)&amp;"bidderId"&amp;CHAR(34)&amp;": "&amp;CHAR(34)&amp;SUBSTITUTE(CriteriTecnici!$A4422,CHAR(34),"'")&amp;CHAR(34)&amp;", "&amp;CHAR(34)&amp;"lotId"&amp;CHAR(34)&amp;": "&amp;CHAR(34)&amp;SUBSTITUTE(CriteriTecnici!$C4422,CHAR(34),"'")&amp;CHAR(34)&amp;", "&amp;CHAR(34)&amp;"criterionId"&amp;CHAR(34)&amp;": "&amp;CHAR(34)&amp;SUBSTITUTE(CriteriTecnici!$D4422,CHAR(34),"'")&amp;CHAR(34)&amp;", "&amp;CHAR(34)&amp;"kind"&amp;CHAR(34)&amp;": "&amp;CHAR(34)&amp;SUBSTITUTE(CriteriTecnici!$F4422,CHAR(34),"'")&amp;CHAR(34)&amp;", "&amp;CHAR(34)&amp;"value"&amp;CHAR(34)&amp;": "&amp;SUBSTITUTE(TRIM(ROUND(IFERROR(CriteriTecnici!$N4422*1,IFERROR(NUMBERVALUE(CriteriTecnici!$N4422,".",","),IFERROR(NUMBERVALUE(CriteriTecnici!$N4422,",","."),0))),4)&amp;""),",",".")&amp;", "&amp;CHAR(34)&amp;"numerator"&amp;CHAR(34)&amp;": "&amp;SUBSTITUTE(TRIM(ROUND(IFERROR(CriteriTecnici!$K4422*1,IFERROR(NUMBERVALUE(CriteriTecnici!$K4422,".",","),IFERROR(NUMBERVALUE(CriteriTecnici!$K4422,",","."),0))),4)&amp;""),",",".")&amp;", "&amp;CHAR(34)&amp;"denominator"&amp;CHAR(34)&amp;": "&amp;SUBSTITUTE(TRIM(ROUND(IFERROR(CriteriTecnici!$L4422*1,IFERROR(NUMBERVALUE(CriteriTecnici!$L4422,".",","),IFERROR(NUMBERVALUE(CriteriTecnici!$L4422,",","."),0))),4)&amp;""),",",".")&amp;", "&amp;CHAR(34)&amp;"flag"&amp;CHAR(34)&amp;": "&amp;SUBSTITUTE(TRIM(ROUND(IFERROR(CriteriTecnici!$M4422*1,IFERROR(NUMBERVALUE(CriteriTecnici!$M4422,".",","),IFERROR(NUMBERVALUE(CriteriTecnici!$M4422,",","."),0))),4)&amp;""),",",".")&amp;", "&amp;CHAR(34)&amp;"rawScore"&amp;CHAR(34)&amp;": "&amp;SUBSTITUTE(TRIM(ROUND(IFERROR(CriteriTecnici!$O4422*1,IFERROR(NUMBERVALUE(CriteriTecnici!$O4422,".",","),IFERROR(NUMBERVALUE(CriteriTecnici!$O4422,",","."),0))),4)&amp;""),",",".")&amp;CHAR(125)&amp;IF(TRUE,",",""))</f>
        <v/>
      </c>
    </row>
    <row r="4643">
      <c r="A4643" s="38">
        <f>IF(CriteriTecnici!$A4423="","","    "&amp;CHAR(123)&amp;CHAR(34)&amp;"bidderId"&amp;CHAR(34)&amp;": "&amp;CHAR(34)&amp;SUBSTITUTE(CriteriTecnici!$A4423,CHAR(34),"'")&amp;CHAR(34)&amp;", "&amp;CHAR(34)&amp;"lotId"&amp;CHAR(34)&amp;": "&amp;CHAR(34)&amp;SUBSTITUTE(CriteriTecnici!$C4423,CHAR(34),"'")&amp;CHAR(34)&amp;", "&amp;CHAR(34)&amp;"criterionId"&amp;CHAR(34)&amp;": "&amp;CHAR(34)&amp;SUBSTITUTE(CriteriTecnici!$D4423,CHAR(34),"'")&amp;CHAR(34)&amp;", "&amp;CHAR(34)&amp;"kind"&amp;CHAR(34)&amp;": "&amp;CHAR(34)&amp;SUBSTITUTE(CriteriTecnici!$F4423,CHAR(34),"'")&amp;CHAR(34)&amp;", "&amp;CHAR(34)&amp;"value"&amp;CHAR(34)&amp;": "&amp;SUBSTITUTE(TRIM(ROUND(IFERROR(CriteriTecnici!$N4423*1,IFERROR(NUMBERVALUE(CriteriTecnici!$N4423,".",","),IFERROR(NUMBERVALUE(CriteriTecnici!$N4423,",","."),0))),4)&amp;""),",",".")&amp;", "&amp;CHAR(34)&amp;"numerator"&amp;CHAR(34)&amp;": "&amp;SUBSTITUTE(TRIM(ROUND(IFERROR(CriteriTecnici!$K4423*1,IFERROR(NUMBERVALUE(CriteriTecnici!$K4423,".",","),IFERROR(NUMBERVALUE(CriteriTecnici!$K4423,",","."),0))),4)&amp;""),",",".")&amp;", "&amp;CHAR(34)&amp;"denominator"&amp;CHAR(34)&amp;": "&amp;SUBSTITUTE(TRIM(ROUND(IFERROR(CriteriTecnici!$L4423*1,IFERROR(NUMBERVALUE(CriteriTecnici!$L4423,".",","),IFERROR(NUMBERVALUE(CriteriTecnici!$L4423,",","."),0))),4)&amp;""),",",".")&amp;", "&amp;CHAR(34)&amp;"flag"&amp;CHAR(34)&amp;": "&amp;SUBSTITUTE(TRIM(ROUND(IFERROR(CriteriTecnici!$M4423*1,IFERROR(NUMBERVALUE(CriteriTecnici!$M4423,".",","),IFERROR(NUMBERVALUE(CriteriTecnici!$M4423,",","."),0))),4)&amp;""),",",".")&amp;", "&amp;CHAR(34)&amp;"rawScore"&amp;CHAR(34)&amp;": "&amp;SUBSTITUTE(TRIM(ROUND(IFERROR(CriteriTecnici!$O4423*1,IFERROR(NUMBERVALUE(CriteriTecnici!$O4423,".",","),IFERROR(NUMBERVALUE(CriteriTecnici!$O4423,",","."),0))),4)&amp;""),",",".")&amp;CHAR(125)&amp;IF(TRUE,",",""))</f>
        <v/>
      </c>
    </row>
    <row r="4644">
      <c r="A4644" s="38">
        <f>IF(CriteriTecnici!$A4424="","","    "&amp;CHAR(123)&amp;CHAR(34)&amp;"bidderId"&amp;CHAR(34)&amp;": "&amp;CHAR(34)&amp;SUBSTITUTE(CriteriTecnici!$A4424,CHAR(34),"'")&amp;CHAR(34)&amp;", "&amp;CHAR(34)&amp;"lotId"&amp;CHAR(34)&amp;": "&amp;CHAR(34)&amp;SUBSTITUTE(CriteriTecnici!$C4424,CHAR(34),"'")&amp;CHAR(34)&amp;", "&amp;CHAR(34)&amp;"criterionId"&amp;CHAR(34)&amp;": "&amp;CHAR(34)&amp;SUBSTITUTE(CriteriTecnici!$D4424,CHAR(34),"'")&amp;CHAR(34)&amp;", "&amp;CHAR(34)&amp;"kind"&amp;CHAR(34)&amp;": "&amp;CHAR(34)&amp;SUBSTITUTE(CriteriTecnici!$F4424,CHAR(34),"'")&amp;CHAR(34)&amp;", "&amp;CHAR(34)&amp;"value"&amp;CHAR(34)&amp;": "&amp;SUBSTITUTE(TRIM(ROUND(IFERROR(CriteriTecnici!$N4424*1,IFERROR(NUMBERVALUE(CriteriTecnici!$N4424,".",","),IFERROR(NUMBERVALUE(CriteriTecnici!$N4424,",","."),0))),4)&amp;""),",",".")&amp;", "&amp;CHAR(34)&amp;"numerator"&amp;CHAR(34)&amp;": "&amp;SUBSTITUTE(TRIM(ROUND(IFERROR(CriteriTecnici!$K4424*1,IFERROR(NUMBERVALUE(CriteriTecnici!$K4424,".",","),IFERROR(NUMBERVALUE(CriteriTecnici!$K4424,",","."),0))),4)&amp;""),",",".")&amp;", "&amp;CHAR(34)&amp;"denominator"&amp;CHAR(34)&amp;": "&amp;SUBSTITUTE(TRIM(ROUND(IFERROR(CriteriTecnici!$L4424*1,IFERROR(NUMBERVALUE(CriteriTecnici!$L4424,".",","),IFERROR(NUMBERVALUE(CriteriTecnici!$L4424,",","."),0))),4)&amp;""),",",".")&amp;", "&amp;CHAR(34)&amp;"flag"&amp;CHAR(34)&amp;": "&amp;SUBSTITUTE(TRIM(ROUND(IFERROR(CriteriTecnici!$M4424*1,IFERROR(NUMBERVALUE(CriteriTecnici!$M4424,".",","),IFERROR(NUMBERVALUE(CriteriTecnici!$M4424,",","."),0))),4)&amp;""),",",".")&amp;", "&amp;CHAR(34)&amp;"rawScore"&amp;CHAR(34)&amp;": "&amp;SUBSTITUTE(TRIM(ROUND(IFERROR(CriteriTecnici!$O4424*1,IFERROR(NUMBERVALUE(CriteriTecnici!$O4424,".",","),IFERROR(NUMBERVALUE(CriteriTecnici!$O4424,",","."),0))),4)&amp;""),",",".")&amp;CHAR(125)&amp;IF(TRUE,",",""))</f>
        <v/>
      </c>
    </row>
    <row r="4645">
      <c r="A4645" s="38">
        <f>IF(CriteriTecnici!$A4425="","","    "&amp;CHAR(123)&amp;CHAR(34)&amp;"bidderId"&amp;CHAR(34)&amp;": "&amp;CHAR(34)&amp;SUBSTITUTE(CriteriTecnici!$A4425,CHAR(34),"'")&amp;CHAR(34)&amp;", "&amp;CHAR(34)&amp;"lotId"&amp;CHAR(34)&amp;": "&amp;CHAR(34)&amp;SUBSTITUTE(CriteriTecnici!$C4425,CHAR(34),"'")&amp;CHAR(34)&amp;", "&amp;CHAR(34)&amp;"criterionId"&amp;CHAR(34)&amp;": "&amp;CHAR(34)&amp;SUBSTITUTE(CriteriTecnici!$D4425,CHAR(34),"'")&amp;CHAR(34)&amp;", "&amp;CHAR(34)&amp;"kind"&amp;CHAR(34)&amp;": "&amp;CHAR(34)&amp;SUBSTITUTE(CriteriTecnici!$F4425,CHAR(34),"'")&amp;CHAR(34)&amp;", "&amp;CHAR(34)&amp;"value"&amp;CHAR(34)&amp;": "&amp;SUBSTITUTE(TRIM(ROUND(IFERROR(CriteriTecnici!$N4425*1,IFERROR(NUMBERVALUE(CriteriTecnici!$N4425,".",","),IFERROR(NUMBERVALUE(CriteriTecnici!$N4425,",","."),0))),4)&amp;""),",",".")&amp;", "&amp;CHAR(34)&amp;"numerator"&amp;CHAR(34)&amp;": "&amp;SUBSTITUTE(TRIM(ROUND(IFERROR(CriteriTecnici!$K4425*1,IFERROR(NUMBERVALUE(CriteriTecnici!$K4425,".",","),IFERROR(NUMBERVALUE(CriteriTecnici!$K4425,",","."),0))),4)&amp;""),",",".")&amp;", "&amp;CHAR(34)&amp;"denominator"&amp;CHAR(34)&amp;": "&amp;SUBSTITUTE(TRIM(ROUND(IFERROR(CriteriTecnici!$L4425*1,IFERROR(NUMBERVALUE(CriteriTecnici!$L4425,".",","),IFERROR(NUMBERVALUE(CriteriTecnici!$L4425,",","."),0))),4)&amp;""),",",".")&amp;", "&amp;CHAR(34)&amp;"flag"&amp;CHAR(34)&amp;": "&amp;SUBSTITUTE(TRIM(ROUND(IFERROR(CriteriTecnici!$M4425*1,IFERROR(NUMBERVALUE(CriteriTecnici!$M4425,".",","),IFERROR(NUMBERVALUE(CriteriTecnici!$M4425,",","."),0))),4)&amp;""),",",".")&amp;", "&amp;CHAR(34)&amp;"rawScore"&amp;CHAR(34)&amp;": "&amp;SUBSTITUTE(TRIM(ROUND(IFERROR(CriteriTecnici!$O4425*1,IFERROR(NUMBERVALUE(CriteriTecnici!$O4425,".",","),IFERROR(NUMBERVALUE(CriteriTecnici!$O4425,",","."),0))),4)&amp;""),",",".")&amp;CHAR(125)&amp;IF(TRUE,",",""))</f>
        <v/>
      </c>
    </row>
    <row r="4646">
      <c r="A4646" s="38">
        <f>IF(CriteriTecnici!$A4426="","","    "&amp;CHAR(123)&amp;CHAR(34)&amp;"bidderId"&amp;CHAR(34)&amp;": "&amp;CHAR(34)&amp;SUBSTITUTE(CriteriTecnici!$A4426,CHAR(34),"'")&amp;CHAR(34)&amp;", "&amp;CHAR(34)&amp;"lotId"&amp;CHAR(34)&amp;": "&amp;CHAR(34)&amp;SUBSTITUTE(CriteriTecnici!$C4426,CHAR(34),"'")&amp;CHAR(34)&amp;", "&amp;CHAR(34)&amp;"criterionId"&amp;CHAR(34)&amp;": "&amp;CHAR(34)&amp;SUBSTITUTE(CriteriTecnici!$D4426,CHAR(34),"'")&amp;CHAR(34)&amp;", "&amp;CHAR(34)&amp;"kind"&amp;CHAR(34)&amp;": "&amp;CHAR(34)&amp;SUBSTITUTE(CriteriTecnici!$F4426,CHAR(34),"'")&amp;CHAR(34)&amp;", "&amp;CHAR(34)&amp;"value"&amp;CHAR(34)&amp;": "&amp;SUBSTITUTE(TRIM(ROUND(IFERROR(CriteriTecnici!$N4426*1,IFERROR(NUMBERVALUE(CriteriTecnici!$N4426,".",","),IFERROR(NUMBERVALUE(CriteriTecnici!$N4426,",","."),0))),4)&amp;""),",",".")&amp;", "&amp;CHAR(34)&amp;"numerator"&amp;CHAR(34)&amp;": "&amp;SUBSTITUTE(TRIM(ROUND(IFERROR(CriteriTecnici!$K4426*1,IFERROR(NUMBERVALUE(CriteriTecnici!$K4426,".",","),IFERROR(NUMBERVALUE(CriteriTecnici!$K4426,",","."),0))),4)&amp;""),",",".")&amp;", "&amp;CHAR(34)&amp;"denominator"&amp;CHAR(34)&amp;": "&amp;SUBSTITUTE(TRIM(ROUND(IFERROR(CriteriTecnici!$L4426*1,IFERROR(NUMBERVALUE(CriteriTecnici!$L4426,".",","),IFERROR(NUMBERVALUE(CriteriTecnici!$L4426,",","."),0))),4)&amp;""),",",".")&amp;", "&amp;CHAR(34)&amp;"flag"&amp;CHAR(34)&amp;": "&amp;SUBSTITUTE(TRIM(ROUND(IFERROR(CriteriTecnici!$M4426*1,IFERROR(NUMBERVALUE(CriteriTecnici!$M4426,".",","),IFERROR(NUMBERVALUE(CriteriTecnici!$M4426,",","."),0))),4)&amp;""),",",".")&amp;", "&amp;CHAR(34)&amp;"rawScore"&amp;CHAR(34)&amp;": "&amp;SUBSTITUTE(TRIM(ROUND(IFERROR(CriteriTecnici!$O4426*1,IFERROR(NUMBERVALUE(CriteriTecnici!$O4426,".",","),IFERROR(NUMBERVALUE(CriteriTecnici!$O4426,",","."),0))),4)&amp;""),",",".")&amp;CHAR(125)&amp;IF(TRUE,",",""))</f>
        <v/>
      </c>
    </row>
    <row r="4647">
      <c r="A4647" s="38">
        <f>IF(CriteriTecnici!$A4427="","","    "&amp;CHAR(123)&amp;CHAR(34)&amp;"bidderId"&amp;CHAR(34)&amp;": "&amp;CHAR(34)&amp;SUBSTITUTE(CriteriTecnici!$A4427,CHAR(34),"'")&amp;CHAR(34)&amp;", "&amp;CHAR(34)&amp;"lotId"&amp;CHAR(34)&amp;": "&amp;CHAR(34)&amp;SUBSTITUTE(CriteriTecnici!$C4427,CHAR(34),"'")&amp;CHAR(34)&amp;", "&amp;CHAR(34)&amp;"criterionId"&amp;CHAR(34)&amp;": "&amp;CHAR(34)&amp;SUBSTITUTE(CriteriTecnici!$D4427,CHAR(34),"'")&amp;CHAR(34)&amp;", "&amp;CHAR(34)&amp;"kind"&amp;CHAR(34)&amp;": "&amp;CHAR(34)&amp;SUBSTITUTE(CriteriTecnici!$F4427,CHAR(34),"'")&amp;CHAR(34)&amp;", "&amp;CHAR(34)&amp;"value"&amp;CHAR(34)&amp;": "&amp;SUBSTITUTE(TRIM(ROUND(IFERROR(CriteriTecnici!$N4427*1,IFERROR(NUMBERVALUE(CriteriTecnici!$N4427,".",","),IFERROR(NUMBERVALUE(CriteriTecnici!$N4427,",","."),0))),4)&amp;""),",",".")&amp;", "&amp;CHAR(34)&amp;"numerator"&amp;CHAR(34)&amp;": "&amp;SUBSTITUTE(TRIM(ROUND(IFERROR(CriteriTecnici!$K4427*1,IFERROR(NUMBERVALUE(CriteriTecnici!$K4427,".",","),IFERROR(NUMBERVALUE(CriteriTecnici!$K4427,",","."),0))),4)&amp;""),",",".")&amp;", "&amp;CHAR(34)&amp;"denominator"&amp;CHAR(34)&amp;": "&amp;SUBSTITUTE(TRIM(ROUND(IFERROR(CriteriTecnici!$L4427*1,IFERROR(NUMBERVALUE(CriteriTecnici!$L4427,".",","),IFERROR(NUMBERVALUE(CriteriTecnici!$L4427,",","."),0))),4)&amp;""),",",".")&amp;", "&amp;CHAR(34)&amp;"flag"&amp;CHAR(34)&amp;": "&amp;SUBSTITUTE(TRIM(ROUND(IFERROR(CriteriTecnici!$M4427*1,IFERROR(NUMBERVALUE(CriteriTecnici!$M4427,".",","),IFERROR(NUMBERVALUE(CriteriTecnici!$M4427,",","."),0))),4)&amp;""),",",".")&amp;", "&amp;CHAR(34)&amp;"rawScore"&amp;CHAR(34)&amp;": "&amp;SUBSTITUTE(TRIM(ROUND(IFERROR(CriteriTecnici!$O4427*1,IFERROR(NUMBERVALUE(CriteriTecnici!$O4427,".",","),IFERROR(NUMBERVALUE(CriteriTecnici!$O4427,",","."),0))),4)&amp;""),",",".")&amp;CHAR(125)&amp;IF(TRUE,",",""))</f>
        <v/>
      </c>
    </row>
    <row r="4648">
      <c r="A4648" s="38">
        <f>IF(CriteriTecnici!$A4428="","","    "&amp;CHAR(123)&amp;CHAR(34)&amp;"bidderId"&amp;CHAR(34)&amp;": "&amp;CHAR(34)&amp;SUBSTITUTE(CriteriTecnici!$A4428,CHAR(34),"'")&amp;CHAR(34)&amp;", "&amp;CHAR(34)&amp;"lotId"&amp;CHAR(34)&amp;": "&amp;CHAR(34)&amp;SUBSTITUTE(CriteriTecnici!$C4428,CHAR(34),"'")&amp;CHAR(34)&amp;", "&amp;CHAR(34)&amp;"criterionId"&amp;CHAR(34)&amp;": "&amp;CHAR(34)&amp;SUBSTITUTE(CriteriTecnici!$D4428,CHAR(34),"'")&amp;CHAR(34)&amp;", "&amp;CHAR(34)&amp;"kind"&amp;CHAR(34)&amp;": "&amp;CHAR(34)&amp;SUBSTITUTE(CriteriTecnici!$F4428,CHAR(34),"'")&amp;CHAR(34)&amp;", "&amp;CHAR(34)&amp;"value"&amp;CHAR(34)&amp;": "&amp;SUBSTITUTE(TRIM(ROUND(IFERROR(CriteriTecnici!$N4428*1,IFERROR(NUMBERVALUE(CriteriTecnici!$N4428,".",","),IFERROR(NUMBERVALUE(CriteriTecnici!$N4428,",","."),0))),4)&amp;""),",",".")&amp;", "&amp;CHAR(34)&amp;"numerator"&amp;CHAR(34)&amp;": "&amp;SUBSTITUTE(TRIM(ROUND(IFERROR(CriteriTecnici!$K4428*1,IFERROR(NUMBERVALUE(CriteriTecnici!$K4428,".",","),IFERROR(NUMBERVALUE(CriteriTecnici!$K4428,",","."),0))),4)&amp;""),",",".")&amp;", "&amp;CHAR(34)&amp;"denominator"&amp;CHAR(34)&amp;": "&amp;SUBSTITUTE(TRIM(ROUND(IFERROR(CriteriTecnici!$L4428*1,IFERROR(NUMBERVALUE(CriteriTecnici!$L4428,".",","),IFERROR(NUMBERVALUE(CriteriTecnici!$L4428,",","."),0))),4)&amp;""),",",".")&amp;", "&amp;CHAR(34)&amp;"flag"&amp;CHAR(34)&amp;": "&amp;SUBSTITUTE(TRIM(ROUND(IFERROR(CriteriTecnici!$M4428*1,IFERROR(NUMBERVALUE(CriteriTecnici!$M4428,".",","),IFERROR(NUMBERVALUE(CriteriTecnici!$M4428,",","."),0))),4)&amp;""),",",".")&amp;", "&amp;CHAR(34)&amp;"rawScore"&amp;CHAR(34)&amp;": "&amp;SUBSTITUTE(TRIM(ROUND(IFERROR(CriteriTecnici!$O4428*1,IFERROR(NUMBERVALUE(CriteriTecnici!$O4428,".",","),IFERROR(NUMBERVALUE(CriteriTecnici!$O4428,",","."),0))),4)&amp;""),",",".")&amp;CHAR(125)&amp;IF(TRUE,",",""))</f>
        <v/>
      </c>
    </row>
    <row r="4649">
      <c r="A4649" s="38">
        <f>IF(CriteriTecnici!$A4429="","","    "&amp;CHAR(123)&amp;CHAR(34)&amp;"bidderId"&amp;CHAR(34)&amp;": "&amp;CHAR(34)&amp;SUBSTITUTE(CriteriTecnici!$A4429,CHAR(34),"'")&amp;CHAR(34)&amp;", "&amp;CHAR(34)&amp;"lotId"&amp;CHAR(34)&amp;": "&amp;CHAR(34)&amp;SUBSTITUTE(CriteriTecnici!$C4429,CHAR(34),"'")&amp;CHAR(34)&amp;", "&amp;CHAR(34)&amp;"criterionId"&amp;CHAR(34)&amp;": "&amp;CHAR(34)&amp;SUBSTITUTE(CriteriTecnici!$D4429,CHAR(34),"'")&amp;CHAR(34)&amp;", "&amp;CHAR(34)&amp;"kind"&amp;CHAR(34)&amp;": "&amp;CHAR(34)&amp;SUBSTITUTE(CriteriTecnici!$F4429,CHAR(34),"'")&amp;CHAR(34)&amp;", "&amp;CHAR(34)&amp;"value"&amp;CHAR(34)&amp;": "&amp;SUBSTITUTE(TRIM(ROUND(IFERROR(CriteriTecnici!$N4429*1,IFERROR(NUMBERVALUE(CriteriTecnici!$N4429,".",","),IFERROR(NUMBERVALUE(CriteriTecnici!$N4429,",","."),0))),4)&amp;""),",",".")&amp;", "&amp;CHAR(34)&amp;"numerator"&amp;CHAR(34)&amp;": "&amp;SUBSTITUTE(TRIM(ROUND(IFERROR(CriteriTecnici!$K4429*1,IFERROR(NUMBERVALUE(CriteriTecnici!$K4429,".",","),IFERROR(NUMBERVALUE(CriteriTecnici!$K4429,",","."),0))),4)&amp;""),",",".")&amp;", "&amp;CHAR(34)&amp;"denominator"&amp;CHAR(34)&amp;": "&amp;SUBSTITUTE(TRIM(ROUND(IFERROR(CriteriTecnici!$L4429*1,IFERROR(NUMBERVALUE(CriteriTecnici!$L4429,".",","),IFERROR(NUMBERVALUE(CriteriTecnici!$L4429,",","."),0))),4)&amp;""),",",".")&amp;", "&amp;CHAR(34)&amp;"flag"&amp;CHAR(34)&amp;": "&amp;SUBSTITUTE(TRIM(ROUND(IFERROR(CriteriTecnici!$M4429*1,IFERROR(NUMBERVALUE(CriteriTecnici!$M4429,".",","),IFERROR(NUMBERVALUE(CriteriTecnici!$M4429,",","."),0))),4)&amp;""),",",".")&amp;", "&amp;CHAR(34)&amp;"rawScore"&amp;CHAR(34)&amp;": "&amp;SUBSTITUTE(TRIM(ROUND(IFERROR(CriteriTecnici!$O4429*1,IFERROR(NUMBERVALUE(CriteriTecnici!$O4429,".",","),IFERROR(NUMBERVALUE(CriteriTecnici!$O4429,",","."),0))),4)&amp;""),",",".")&amp;CHAR(125)&amp;IF(TRUE,",",""))</f>
        <v/>
      </c>
    </row>
    <row r="4650">
      <c r="A4650" s="38">
        <f>IF(CriteriTecnici!$A4430="","","    "&amp;CHAR(123)&amp;CHAR(34)&amp;"bidderId"&amp;CHAR(34)&amp;": "&amp;CHAR(34)&amp;SUBSTITUTE(CriteriTecnici!$A4430,CHAR(34),"'")&amp;CHAR(34)&amp;", "&amp;CHAR(34)&amp;"lotId"&amp;CHAR(34)&amp;": "&amp;CHAR(34)&amp;SUBSTITUTE(CriteriTecnici!$C4430,CHAR(34),"'")&amp;CHAR(34)&amp;", "&amp;CHAR(34)&amp;"criterionId"&amp;CHAR(34)&amp;": "&amp;CHAR(34)&amp;SUBSTITUTE(CriteriTecnici!$D4430,CHAR(34),"'")&amp;CHAR(34)&amp;", "&amp;CHAR(34)&amp;"kind"&amp;CHAR(34)&amp;": "&amp;CHAR(34)&amp;SUBSTITUTE(CriteriTecnici!$F4430,CHAR(34),"'")&amp;CHAR(34)&amp;", "&amp;CHAR(34)&amp;"value"&amp;CHAR(34)&amp;": "&amp;SUBSTITUTE(TRIM(ROUND(IFERROR(CriteriTecnici!$N4430*1,IFERROR(NUMBERVALUE(CriteriTecnici!$N4430,".",","),IFERROR(NUMBERVALUE(CriteriTecnici!$N4430,",","."),0))),4)&amp;""),",",".")&amp;", "&amp;CHAR(34)&amp;"numerator"&amp;CHAR(34)&amp;": "&amp;SUBSTITUTE(TRIM(ROUND(IFERROR(CriteriTecnici!$K4430*1,IFERROR(NUMBERVALUE(CriteriTecnici!$K4430,".",","),IFERROR(NUMBERVALUE(CriteriTecnici!$K4430,",","."),0))),4)&amp;""),",",".")&amp;", "&amp;CHAR(34)&amp;"denominator"&amp;CHAR(34)&amp;": "&amp;SUBSTITUTE(TRIM(ROUND(IFERROR(CriteriTecnici!$L4430*1,IFERROR(NUMBERVALUE(CriteriTecnici!$L4430,".",","),IFERROR(NUMBERVALUE(CriteriTecnici!$L4430,",","."),0))),4)&amp;""),",",".")&amp;", "&amp;CHAR(34)&amp;"flag"&amp;CHAR(34)&amp;": "&amp;SUBSTITUTE(TRIM(ROUND(IFERROR(CriteriTecnici!$M4430*1,IFERROR(NUMBERVALUE(CriteriTecnici!$M4430,".",","),IFERROR(NUMBERVALUE(CriteriTecnici!$M4430,",","."),0))),4)&amp;""),",",".")&amp;", "&amp;CHAR(34)&amp;"rawScore"&amp;CHAR(34)&amp;": "&amp;SUBSTITUTE(TRIM(ROUND(IFERROR(CriteriTecnici!$O4430*1,IFERROR(NUMBERVALUE(CriteriTecnici!$O4430,".",","),IFERROR(NUMBERVALUE(CriteriTecnici!$O4430,",","."),0))),4)&amp;""),",",".")&amp;CHAR(125)&amp;IF(TRUE,",",""))</f>
        <v/>
      </c>
    </row>
    <row r="4651">
      <c r="A4651" s="38">
        <f>IF(CriteriTecnici!$A4431="","","    "&amp;CHAR(123)&amp;CHAR(34)&amp;"bidderId"&amp;CHAR(34)&amp;": "&amp;CHAR(34)&amp;SUBSTITUTE(CriteriTecnici!$A4431,CHAR(34),"'")&amp;CHAR(34)&amp;", "&amp;CHAR(34)&amp;"lotId"&amp;CHAR(34)&amp;": "&amp;CHAR(34)&amp;SUBSTITUTE(CriteriTecnici!$C4431,CHAR(34),"'")&amp;CHAR(34)&amp;", "&amp;CHAR(34)&amp;"criterionId"&amp;CHAR(34)&amp;": "&amp;CHAR(34)&amp;SUBSTITUTE(CriteriTecnici!$D4431,CHAR(34),"'")&amp;CHAR(34)&amp;", "&amp;CHAR(34)&amp;"kind"&amp;CHAR(34)&amp;": "&amp;CHAR(34)&amp;SUBSTITUTE(CriteriTecnici!$F4431,CHAR(34),"'")&amp;CHAR(34)&amp;", "&amp;CHAR(34)&amp;"value"&amp;CHAR(34)&amp;": "&amp;SUBSTITUTE(TRIM(ROUND(IFERROR(CriteriTecnici!$N4431*1,IFERROR(NUMBERVALUE(CriteriTecnici!$N4431,".",","),IFERROR(NUMBERVALUE(CriteriTecnici!$N4431,",","."),0))),4)&amp;""),",",".")&amp;", "&amp;CHAR(34)&amp;"numerator"&amp;CHAR(34)&amp;": "&amp;SUBSTITUTE(TRIM(ROUND(IFERROR(CriteriTecnici!$K4431*1,IFERROR(NUMBERVALUE(CriteriTecnici!$K4431,".",","),IFERROR(NUMBERVALUE(CriteriTecnici!$K4431,",","."),0))),4)&amp;""),",",".")&amp;", "&amp;CHAR(34)&amp;"denominator"&amp;CHAR(34)&amp;": "&amp;SUBSTITUTE(TRIM(ROUND(IFERROR(CriteriTecnici!$L4431*1,IFERROR(NUMBERVALUE(CriteriTecnici!$L4431,".",","),IFERROR(NUMBERVALUE(CriteriTecnici!$L4431,",","."),0))),4)&amp;""),",",".")&amp;", "&amp;CHAR(34)&amp;"flag"&amp;CHAR(34)&amp;": "&amp;SUBSTITUTE(TRIM(ROUND(IFERROR(CriteriTecnici!$M4431*1,IFERROR(NUMBERVALUE(CriteriTecnici!$M4431,".",","),IFERROR(NUMBERVALUE(CriteriTecnici!$M4431,",","."),0))),4)&amp;""),",",".")&amp;", "&amp;CHAR(34)&amp;"rawScore"&amp;CHAR(34)&amp;": "&amp;SUBSTITUTE(TRIM(ROUND(IFERROR(CriteriTecnici!$O4431*1,IFERROR(NUMBERVALUE(CriteriTecnici!$O4431,".",","),IFERROR(NUMBERVALUE(CriteriTecnici!$O4431,",","."),0))),4)&amp;""),",",".")&amp;CHAR(125)&amp;IF(TRUE,",",""))</f>
        <v/>
      </c>
    </row>
    <row r="4652">
      <c r="A4652" s="38">
        <f>IF(CriteriTecnici!$A4432="","","    "&amp;CHAR(123)&amp;CHAR(34)&amp;"bidderId"&amp;CHAR(34)&amp;": "&amp;CHAR(34)&amp;SUBSTITUTE(CriteriTecnici!$A4432,CHAR(34),"'")&amp;CHAR(34)&amp;", "&amp;CHAR(34)&amp;"lotId"&amp;CHAR(34)&amp;": "&amp;CHAR(34)&amp;SUBSTITUTE(CriteriTecnici!$C4432,CHAR(34),"'")&amp;CHAR(34)&amp;", "&amp;CHAR(34)&amp;"criterionId"&amp;CHAR(34)&amp;": "&amp;CHAR(34)&amp;SUBSTITUTE(CriteriTecnici!$D4432,CHAR(34),"'")&amp;CHAR(34)&amp;", "&amp;CHAR(34)&amp;"kind"&amp;CHAR(34)&amp;": "&amp;CHAR(34)&amp;SUBSTITUTE(CriteriTecnici!$F4432,CHAR(34),"'")&amp;CHAR(34)&amp;", "&amp;CHAR(34)&amp;"value"&amp;CHAR(34)&amp;": "&amp;SUBSTITUTE(TRIM(ROUND(IFERROR(CriteriTecnici!$N4432*1,IFERROR(NUMBERVALUE(CriteriTecnici!$N4432,".",","),IFERROR(NUMBERVALUE(CriteriTecnici!$N4432,",","."),0))),4)&amp;""),",",".")&amp;", "&amp;CHAR(34)&amp;"numerator"&amp;CHAR(34)&amp;": "&amp;SUBSTITUTE(TRIM(ROUND(IFERROR(CriteriTecnici!$K4432*1,IFERROR(NUMBERVALUE(CriteriTecnici!$K4432,".",","),IFERROR(NUMBERVALUE(CriteriTecnici!$K4432,",","."),0))),4)&amp;""),",",".")&amp;", "&amp;CHAR(34)&amp;"denominator"&amp;CHAR(34)&amp;": "&amp;SUBSTITUTE(TRIM(ROUND(IFERROR(CriteriTecnici!$L4432*1,IFERROR(NUMBERVALUE(CriteriTecnici!$L4432,".",","),IFERROR(NUMBERVALUE(CriteriTecnici!$L4432,",","."),0))),4)&amp;""),",",".")&amp;", "&amp;CHAR(34)&amp;"flag"&amp;CHAR(34)&amp;": "&amp;SUBSTITUTE(TRIM(ROUND(IFERROR(CriteriTecnici!$M4432*1,IFERROR(NUMBERVALUE(CriteriTecnici!$M4432,".",","),IFERROR(NUMBERVALUE(CriteriTecnici!$M4432,",","."),0))),4)&amp;""),",",".")&amp;", "&amp;CHAR(34)&amp;"rawScore"&amp;CHAR(34)&amp;": "&amp;SUBSTITUTE(TRIM(ROUND(IFERROR(CriteriTecnici!$O4432*1,IFERROR(NUMBERVALUE(CriteriTecnici!$O4432,".",","),IFERROR(NUMBERVALUE(CriteriTecnici!$O4432,",","."),0))),4)&amp;""),",",".")&amp;CHAR(125)&amp;IF(TRUE,",",""))</f>
        <v/>
      </c>
    </row>
    <row r="4653">
      <c r="A4653" s="38">
        <f>IF(CriteriTecnici!$A4433="","","    "&amp;CHAR(123)&amp;CHAR(34)&amp;"bidderId"&amp;CHAR(34)&amp;": "&amp;CHAR(34)&amp;SUBSTITUTE(CriteriTecnici!$A4433,CHAR(34),"'")&amp;CHAR(34)&amp;", "&amp;CHAR(34)&amp;"lotId"&amp;CHAR(34)&amp;": "&amp;CHAR(34)&amp;SUBSTITUTE(CriteriTecnici!$C4433,CHAR(34),"'")&amp;CHAR(34)&amp;", "&amp;CHAR(34)&amp;"criterionId"&amp;CHAR(34)&amp;": "&amp;CHAR(34)&amp;SUBSTITUTE(CriteriTecnici!$D4433,CHAR(34),"'")&amp;CHAR(34)&amp;", "&amp;CHAR(34)&amp;"kind"&amp;CHAR(34)&amp;": "&amp;CHAR(34)&amp;SUBSTITUTE(CriteriTecnici!$F4433,CHAR(34),"'")&amp;CHAR(34)&amp;", "&amp;CHAR(34)&amp;"value"&amp;CHAR(34)&amp;": "&amp;SUBSTITUTE(TRIM(ROUND(IFERROR(CriteriTecnici!$N4433*1,IFERROR(NUMBERVALUE(CriteriTecnici!$N4433,".",","),IFERROR(NUMBERVALUE(CriteriTecnici!$N4433,",","."),0))),4)&amp;""),",",".")&amp;", "&amp;CHAR(34)&amp;"numerator"&amp;CHAR(34)&amp;": "&amp;SUBSTITUTE(TRIM(ROUND(IFERROR(CriteriTecnici!$K4433*1,IFERROR(NUMBERVALUE(CriteriTecnici!$K4433,".",","),IFERROR(NUMBERVALUE(CriteriTecnici!$K4433,",","."),0))),4)&amp;""),",",".")&amp;", "&amp;CHAR(34)&amp;"denominator"&amp;CHAR(34)&amp;": "&amp;SUBSTITUTE(TRIM(ROUND(IFERROR(CriteriTecnici!$L4433*1,IFERROR(NUMBERVALUE(CriteriTecnici!$L4433,".",","),IFERROR(NUMBERVALUE(CriteriTecnici!$L4433,",","."),0))),4)&amp;""),",",".")&amp;", "&amp;CHAR(34)&amp;"flag"&amp;CHAR(34)&amp;": "&amp;SUBSTITUTE(TRIM(ROUND(IFERROR(CriteriTecnici!$M4433*1,IFERROR(NUMBERVALUE(CriteriTecnici!$M4433,".",","),IFERROR(NUMBERVALUE(CriteriTecnici!$M4433,",","."),0))),4)&amp;""),",",".")&amp;", "&amp;CHAR(34)&amp;"rawScore"&amp;CHAR(34)&amp;": "&amp;SUBSTITUTE(TRIM(ROUND(IFERROR(CriteriTecnici!$O4433*1,IFERROR(NUMBERVALUE(CriteriTecnici!$O4433,".",","),IFERROR(NUMBERVALUE(CriteriTecnici!$O4433,",","."),0))),4)&amp;""),",",".")&amp;CHAR(125)&amp;IF(TRUE,",",""))</f>
        <v/>
      </c>
    </row>
    <row r="4654">
      <c r="A4654" s="38">
        <f>IF(CriteriTecnici!$A4434="","","    "&amp;CHAR(123)&amp;CHAR(34)&amp;"bidderId"&amp;CHAR(34)&amp;": "&amp;CHAR(34)&amp;SUBSTITUTE(CriteriTecnici!$A4434,CHAR(34),"'")&amp;CHAR(34)&amp;", "&amp;CHAR(34)&amp;"lotId"&amp;CHAR(34)&amp;": "&amp;CHAR(34)&amp;SUBSTITUTE(CriteriTecnici!$C4434,CHAR(34),"'")&amp;CHAR(34)&amp;", "&amp;CHAR(34)&amp;"criterionId"&amp;CHAR(34)&amp;": "&amp;CHAR(34)&amp;SUBSTITUTE(CriteriTecnici!$D4434,CHAR(34),"'")&amp;CHAR(34)&amp;", "&amp;CHAR(34)&amp;"kind"&amp;CHAR(34)&amp;": "&amp;CHAR(34)&amp;SUBSTITUTE(CriteriTecnici!$F4434,CHAR(34),"'")&amp;CHAR(34)&amp;", "&amp;CHAR(34)&amp;"value"&amp;CHAR(34)&amp;": "&amp;SUBSTITUTE(TRIM(ROUND(IFERROR(CriteriTecnici!$N4434*1,IFERROR(NUMBERVALUE(CriteriTecnici!$N4434,".",","),IFERROR(NUMBERVALUE(CriteriTecnici!$N4434,",","."),0))),4)&amp;""),",",".")&amp;", "&amp;CHAR(34)&amp;"numerator"&amp;CHAR(34)&amp;": "&amp;SUBSTITUTE(TRIM(ROUND(IFERROR(CriteriTecnici!$K4434*1,IFERROR(NUMBERVALUE(CriteriTecnici!$K4434,".",","),IFERROR(NUMBERVALUE(CriteriTecnici!$K4434,",","."),0))),4)&amp;""),",",".")&amp;", "&amp;CHAR(34)&amp;"denominator"&amp;CHAR(34)&amp;": "&amp;SUBSTITUTE(TRIM(ROUND(IFERROR(CriteriTecnici!$L4434*1,IFERROR(NUMBERVALUE(CriteriTecnici!$L4434,".",","),IFERROR(NUMBERVALUE(CriteriTecnici!$L4434,",","."),0))),4)&amp;""),",",".")&amp;", "&amp;CHAR(34)&amp;"flag"&amp;CHAR(34)&amp;": "&amp;SUBSTITUTE(TRIM(ROUND(IFERROR(CriteriTecnici!$M4434*1,IFERROR(NUMBERVALUE(CriteriTecnici!$M4434,".",","),IFERROR(NUMBERVALUE(CriteriTecnici!$M4434,",","."),0))),4)&amp;""),",",".")&amp;", "&amp;CHAR(34)&amp;"rawScore"&amp;CHAR(34)&amp;": "&amp;SUBSTITUTE(TRIM(ROUND(IFERROR(CriteriTecnici!$O4434*1,IFERROR(NUMBERVALUE(CriteriTecnici!$O4434,".",","),IFERROR(NUMBERVALUE(CriteriTecnici!$O4434,",","."),0))),4)&amp;""),",",".")&amp;CHAR(125)&amp;IF(TRUE,",",""))</f>
        <v/>
      </c>
    </row>
    <row r="4655">
      <c r="A4655" s="38">
        <f>IF(CriteriTecnici!$A4435="","","    "&amp;CHAR(123)&amp;CHAR(34)&amp;"bidderId"&amp;CHAR(34)&amp;": "&amp;CHAR(34)&amp;SUBSTITUTE(CriteriTecnici!$A4435,CHAR(34),"'")&amp;CHAR(34)&amp;", "&amp;CHAR(34)&amp;"lotId"&amp;CHAR(34)&amp;": "&amp;CHAR(34)&amp;SUBSTITUTE(CriteriTecnici!$C4435,CHAR(34),"'")&amp;CHAR(34)&amp;", "&amp;CHAR(34)&amp;"criterionId"&amp;CHAR(34)&amp;": "&amp;CHAR(34)&amp;SUBSTITUTE(CriteriTecnici!$D4435,CHAR(34),"'")&amp;CHAR(34)&amp;", "&amp;CHAR(34)&amp;"kind"&amp;CHAR(34)&amp;": "&amp;CHAR(34)&amp;SUBSTITUTE(CriteriTecnici!$F4435,CHAR(34),"'")&amp;CHAR(34)&amp;", "&amp;CHAR(34)&amp;"value"&amp;CHAR(34)&amp;": "&amp;SUBSTITUTE(TRIM(ROUND(IFERROR(CriteriTecnici!$N4435*1,IFERROR(NUMBERVALUE(CriteriTecnici!$N4435,".",","),IFERROR(NUMBERVALUE(CriteriTecnici!$N4435,",","."),0))),4)&amp;""),",",".")&amp;", "&amp;CHAR(34)&amp;"numerator"&amp;CHAR(34)&amp;": "&amp;SUBSTITUTE(TRIM(ROUND(IFERROR(CriteriTecnici!$K4435*1,IFERROR(NUMBERVALUE(CriteriTecnici!$K4435,".",","),IFERROR(NUMBERVALUE(CriteriTecnici!$K4435,",","."),0))),4)&amp;""),",",".")&amp;", "&amp;CHAR(34)&amp;"denominator"&amp;CHAR(34)&amp;": "&amp;SUBSTITUTE(TRIM(ROUND(IFERROR(CriteriTecnici!$L4435*1,IFERROR(NUMBERVALUE(CriteriTecnici!$L4435,".",","),IFERROR(NUMBERVALUE(CriteriTecnici!$L4435,",","."),0))),4)&amp;""),",",".")&amp;", "&amp;CHAR(34)&amp;"flag"&amp;CHAR(34)&amp;": "&amp;SUBSTITUTE(TRIM(ROUND(IFERROR(CriteriTecnici!$M4435*1,IFERROR(NUMBERVALUE(CriteriTecnici!$M4435,".",","),IFERROR(NUMBERVALUE(CriteriTecnici!$M4435,",","."),0))),4)&amp;""),",",".")&amp;", "&amp;CHAR(34)&amp;"rawScore"&amp;CHAR(34)&amp;": "&amp;SUBSTITUTE(TRIM(ROUND(IFERROR(CriteriTecnici!$O4435*1,IFERROR(NUMBERVALUE(CriteriTecnici!$O4435,".",","),IFERROR(NUMBERVALUE(CriteriTecnici!$O4435,",","."),0))),4)&amp;""),",",".")&amp;CHAR(125)&amp;IF(TRUE,",",""))</f>
        <v/>
      </c>
    </row>
    <row r="4656">
      <c r="A4656" s="38">
        <f>IF(CriteriTecnici!$A4436="","","    "&amp;CHAR(123)&amp;CHAR(34)&amp;"bidderId"&amp;CHAR(34)&amp;": "&amp;CHAR(34)&amp;SUBSTITUTE(CriteriTecnici!$A4436,CHAR(34),"'")&amp;CHAR(34)&amp;", "&amp;CHAR(34)&amp;"lotId"&amp;CHAR(34)&amp;": "&amp;CHAR(34)&amp;SUBSTITUTE(CriteriTecnici!$C4436,CHAR(34),"'")&amp;CHAR(34)&amp;", "&amp;CHAR(34)&amp;"criterionId"&amp;CHAR(34)&amp;": "&amp;CHAR(34)&amp;SUBSTITUTE(CriteriTecnici!$D4436,CHAR(34),"'")&amp;CHAR(34)&amp;", "&amp;CHAR(34)&amp;"kind"&amp;CHAR(34)&amp;": "&amp;CHAR(34)&amp;SUBSTITUTE(CriteriTecnici!$F4436,CHAR(34),"'")&amp;CHAR(34)&amp;", "&amp;CHAR(34)&amp;"value"&amp;CHAR(34)&amp;": "&amp;SUBSTITUTE(TRIM(ROUND(IFERROR(CriteriTecnici!$N4436*1,IFERROR(NUMBERVALUE(CriteriTecnici!$N4436,".",","),IFERROR(NUMBERVALUE(CriteriTecnici!$N4436,",","."),0))),4)&amp;""),",",".")&amp;", "&amp;CHAR(34)&amp;"numerator"&amp;CHAR(34)&amp;": "&amp;SUBSTITUTE(TRIM(ROUND(IFERROR(CriteriTecnici!$K4436*1,IFERROR(NUMBERVALUE(CriteriTecnici!$K4436,".",","),IFERROR(NUMBERVALUE(CriteriTecnici!$K4436,",","."),0))),4)&amp;""),",",".")&amp;", "&amp;CHAR(34)&amp;"denominator"&amp;CHAR(34)&amp;": "&amp;SUBSTITUTE(TRIM(ROUND(IFERROR(CriteriTecnici!$L4436*1,IFERROR(NUMBERVALUE(CriteriTecnici!$L4436,".",","),IFERROR(NUMBERVALUE(CriteriTecnici!$L4436,",","."),0))),4)&amp;""),",",".")&amp;", "&amp;CHAR(34)&amp;"flag"&amp;CHAR(34)&amp;": "&amp;SUBSTITUTE(TRIM(ROUND(IFERROR(CriteriTecnici!$M4436*1,IFERROR(NUMBERVALUE(CriteriTecnici!$M4436,".",","),IFERROR(NUMBERVALUE(CriteriTecnici!$M4436,",","."),0))),4)&amp;""),",",".")&amp;", "&amp;CHAR(34)&amp;"rawScore"&amp;CHAR(34)&amp;": "&amp;SUBSTITUTE(TRIM(ROUND(IFERROR(CriteriTecnici!$O4436*1,IFERROR(NUMBERVALUE(CriteriTecnici!$O4436,".",","),IFERROR(NUMBERVALUE(CriteriTecnici!$O4436,",","."),0))),4)&amp;""),",",".")&amp;CHAR(125)&amp;IF(TRUE,",",""))</f>
        <v/>
      </c>
    </row>
    <row r="4657">
      <c r="A4657" s="38">
        <f>IF(CriteriTecnici!$A4437="","","    "&amp;CHAR(123)&amp;CHAR(34)&amp;"bidderId"&amp;CHAR(34)&amp;": "&amp;CHAR(34)&amp;SUBSTITUTE(CriteriTecnici!$A4437,CHAR(34),"'")&amp;CHAR(34)&amp;", "&amp;CHAR(34)&amp;"lotId"&amp;CHAR(34)&amp;": "&amp;CHAR(34)&amp;SUBSTITUTE(CriteriTecnici!$C4437,CHAR(34),"'")&amp;CHAR(34)&amp;", "&amp;CHAR(34)&amp;"criterionId"&amp;CHAR(34)&amp;": "&amp;CHAR(34)&amp;SUBSTITUTE(CriteriTecnici!$D4437,CHAR(34),"'")&amp;CHAR(34)&amp;", "&amp;CHAR(34)&amp;"kind"&amp;CHAR(34)&amp;": "&amp;CHAR(34)&amp;SUBSTITUTE(CriteriTecnici!$F4437,CHAR(34),"'")&amp;CHAR(34)&amp;", "&amp;CHAR(34)&amp;"value"&amp;CHAR(34)&amp;": "&amp;SUBSTITUTE(TRIM(ROUND(IFERROR(CriteriTecnici!$N4437*1,IFERROR(NUMBERVALUE(CriteriTecnici!$N4437,".",","),IFERROR(NUMBERVALUE(CriteriTecnici!$N4437,",","."),0))),4)&amp;""),",",".")&amp;", "&amp;CHAR(34)&amp;"numerator"&amp;CHAR(34)&amp;": "&amp;SUBSTITUTE(TRIM(ROUND(IFERROR(CriteriTecnici!$K4437*1,IFERROR(NUMBERVALUE(CriteriTecnici!$K4437,".",","),IFERROR(NUMBERVALUE(CriteriTecnici!$K4437,",","."),0))),4)&amp;""),",",".")&amp;", "&amp;CHAR(34)&amp;"denominator"&amp;CHAR(34)&amp;": "&amp;SUBSTITUTE(TRIM(ROUND(IFERROR(CriteriTecnici!$L4437*1,IFERROR(NUMBERVALUE(CriteriTecnici!$L4437,".",","),IFERROR(NUMBERVALUE(CriteriTecnici!$L4437,",","."),0))),4)&amp;""),",",".")&amp;", "&amp;CHAR(34)&amp;"flag"&amp;CHAR(34)&amp;": "&amp;SUBSTITUTE(TRIM(ROUND(IFERROR(CriteriTecnici!$M4437*1,IFERROR(NUMBERVALUE(CriteriTecnici!$M4437,".",","),IFERROR(NUMBERVALUE(CriteriTecnici!$M4437,",","."),0))),4)&amp;""),",",".")&amp;", "&amp;CHAR(34)&amp;"rawScore"&amp;CHAR(34)&amp;": "&amp;SUBSTITUTE(TRIM(ROUND(IFERROR(CriteriTecnici!$O4437*1,IFERROR(NUMBERVALUE(CriteriTecnici!$O4437,".",","),IFERROR(NUMBERVALUE(CriteriTecnici!$O4437,",","."),0))),4)&amp;""),",",".")&amp;CHAR(125)&amp;IF(COUNTA(Offerte!$A145:$A$200)&gt;0,",",""))</f>
        <v/>
      </c>
    </row>
    <row r="4658">
      <c r="A4658" s="38">
        <f>IF(CriteriTecnici!$A4438="","","    "&amp;CHAR(123)&amp;CHAR(34)&amp;"bidderId"&amp;CHAR(34)&amp;": "&amp;CHAR(34)&amp;SUBSTITUTE(CriteriTecnici!$A4438,CHAR(34),"'")&amp;CHAR(34)&amp;", "&amp;CHAR(34)&amp;"lotId"&amp;CHAR(34)&amp;": "&amp;CHAR(34)&amp;SUBSTITUTE(CriteriTecnici!$C4438,CHAR(34),"'")&amp;CHAR(34)&amp;", "&amp;CHAR(34)&amp;"criterionId"&amp;CHAR(34)&amp;": "&amp;CHAR(34)&amp;SUBSTITUTE(CriteriTecnici!$D4438,CHAR(34),"'")&amp;CHAR(34)&amp;", "&amp;CHAR(34)&amp;"kind"&amp;CHAR(34)&amp;": "&amp;CHAR(34)&amp;SUBSTITUTE(CriteriTecnici!$F4438,CHAR(34),"'")&amp;CHAR(34)&amp;", "&amp;CHAR(34)&amp;"value"&amp;CHAR(34)&amp;": "&amp;SUBSTITUTE(TRIM(ROUND(IFERROR(CriteriTecnici!$N4438*1,IFERROR(NUMBERVALUE(CriteriTecnici!$N4438,".",","),IFERROR(NUMBERVALUE(CriteriTecnici!$N4438,",","."),0))),4)&amp;""),",",".")&amp;", "&amp;CHAR(34)&amp;"numerator"&amp;CHAR(34)&amp;": "&amp;SUBSTITUTE(TRIM(ROUND(IFERROR(CriteriTecnici!$K4438*1,IFERROR(NUMBERVALUE(CriteriTecnici!$K4438,".",","),IFERROR(NUMBERVALUE(CriteriTecnici!$K4438,",","."),0))),4)&amp;""),",",".")&amp;", "&amp;CHAR(34)&amp;"denominator"&amp;CHAR(34)&amp;": "&amp;SUBSTITUTE(TRIM(ROUND(IFERROR(CriteriTecnici!$L4438*1,IFERROR(NUMBERVALUE(CriteriTecnici!$L4438,".",","),IFERROR(NUMBERVALUE(CriteriTecnici!$L4438,",","."),0))),4)&amp;""),",",".")&amp;", "&amp;CHAR(34)&amp;"flag"&amp;CHAR(34)&amp;": "&amp;SUBSTITUTE(TRIM(ROUND(IFERROR(CriteriTecnici!$M4438*1,IFERROR(NUMBERVALUE(CriteriTecnici!$M4438,".",","),IFERROR(NUMBERVALUE(CriteriTecnici!$M4438,",","."),0))),4)&amp;""),",",".")&amp;", "&amp;CHAR(34)&amp;"rawScore"&amp;CHAR(34)&amp;": "&amp;SUBSTITUTE(TRIM(ROUND(IFERROR(CriteriTecnici!$O4438*1,IFERROR(NUMBERVALUE(CriteriTecnici!$O4438,".",","),IFERROR(NUMBERVALUE(CriteriTecnici!$O4438,",","."),0))),4)&amp;""),",",".")&amp;CHAR(125)&amp;IF(TRUE,",",""))</f>
        <v/>
      </c>
    </row>
    <row r="4659">
      <c r="A4659" s="38">
        <f>IF(CriteriTecnici!$A4439="","","    "&amp;CHAR(123)&amp;CHAR(34)&amp;"bidderId"&amp;CHAR(34)&amp;": "&amp;CHAR(34)&amp;SUBSTITUTE(CriteriTecnici!$A4439,CHAR(34),"'")&amp;CHAR(34)&amp;", "&amp;CHAR(34)&amp;"lotId"&amp;CHAR(34)&amp;": "&amp;CHAR(34)&amp;SUBSTITUTE(CriteriTecnici!$C4439,CHAR(34),"'")&amp;CHAR(34)&amp;", "&amp;CHAR(34)&amp;"criterionId"&amp;CHAR(34)&amp;": "&amp;CHAR(34)&amp;SUBSTITUTE(CriteriTecnici!$D4439,CHAR(34),"'")&amp;CHAR(34)&amp;", "&amp;CHAR(34)&amp;"kind"&amp;CHAR(34)&amp;": "&amp;CHAR(34)&amp;SUBSTITUTE(CriteriTecnici!$F4439,CHAR(34),"'")&amp;CHAR(34)&amp;", "&amp;CHAR(34)&amp;"value"&amp;CHAR(34)&amp;": "&amp;SUBSTITUTE(TRIM(ROUND(IFERROR(CriteriTecnici!$N4439*1,IFERROR(NUMBERVALUE(CriteriTecnici!$N4439,".",","),IFERROR(NUMBERVALUE(CriteriTecnici!$N4439,",","."),0))),4)&amp;""),",",".")&amp;", "&amp;CHAR(34)&amp;"numerator"&amp;CHAR(34)&amp;": "&amp;SUBSTITUTE(TRIM(ROUND(IFERROR(CriteriTecnici!$K4439*1,IFERROR(NUMBERVALUE(CriteriTecnici!$K4439,".",","),IFERROR(NUMBERVALUE(CriteriTecnici!$K4439,",","."),0))),4)&amp;""),",",".")&amp;", "&amp;CHAR(34)&amp;"denominator"&amp;CHAR(34)&amp;": "&amp;SUBSTITUTE(TRIM(ROUND(IFERROR(CriteriTecnici!$L4439*1,IFERROR(NUMBERVALUE(CriteriTecnici!$L4439,".",","),IFERROR(NUMBERVALUE(CriteriTecnici!$L4439,",","."),0))),4)&amp;""),",",".")&amp;", "&amp;CHAR(34)&amp;"flag"&amp;CHAR(34)&amp;": "&amp;SUBSTITUTE(TRIM(ROUND(IFERROR(CriteriTecnici!$M4439*1,IFERROR(NUMBERVALUE(CriteriTecnici!$M4439,".",","),IFERROR(NUMBERVALUE(CriteriTecnici!$M4439,",","."),0))),4)&amp;""),",",".")&amp;", "&amp;CHAR(34)&amp;"rawScore"&amp;CHAR(34)&amp;": "&amp;SUBSTITUTE(TRIM(ROUND(IFERROR(CriteriTecnici!$O4439*1,IFERROR(NUMBERVALUE(CriteriTecnici!$O4439,".",","),IFERROR(NUMBERVALUE(CriteriTecnici!$O4439,",","."),0))),4)&amp;""),",",".")&amp;CHAR(125)&amp;IF(TRUE,",",""))</f>
        <v/>
      </c>
    </row>
    <row r="4660">
      <c r="A4660" s="38">
        <f>IF(CriteriTecnici!$A4440="","","    "&amp;CHAR(123)&amp;CHAR(34)&amp;"bidderId"&amp;CHAR(34)&amp;": "&amp;CHAR(34)&amp;SUBSTITUTE(CriteriTecnici!$A4440,CHAR(34),"'")&amp;CHAR(34)&amp;", "&amp;CHAR(34)&amp;"lotId"&amp;CHAR(34)&amp;": "&amp;CHAR(34)&amp;SUBSTITUTE(CriteriTecnici!$C4440,CHAR(34),"'")&amp;CHAR(34)&amp;", "&amp;CHAR(34)&amp;"criterionId"&amp;CHAR(34)&amp;": "&amp;CHAR(34)&amp;SUBSTITUTE(CriteriTecnici!$D4440,CHAR(34),"'")&amp;CHAR(34)&amp;", "&amp;CHAR(34)&amp;"kind"&amp;CHAR(34)&amp;": "&amp;CHAR(34)&amp;SUBSTITUTE(CriteriTecnici!$F4440,CHAR(34),"'")&amp;CHAR(34)&amp;", "&amp;CHAR(34)&amp;"value"&amp;CHAR(34)&amp;": "&amp;SUBSTITUTE(TRIM(ROUND(IFERROR(CriteriTecnici!$N4440*1,IFERROR(NUMBERVALUE(CriteriTecnici!$N4440,".",","),IFERROR(NUMBERVALUE(CriteriTecnici!$N4440,",","."),0))),4)&amp;""),",",".")&amp;", "&amp;CHAR(34)&amp;"numerator"&amp;CHAR(34)&amp;": "&amp;SUBSTITUTE(TRIM(ROUND(IFERROR(CriteriTecnici!$K4440*1,IFERROR(NUMBERVALUE(CriteriTecnici!$K4440,".",","),IFERROR(NUMBERVALUE(CriteriTecnici!$K4440,",","."),0))),4)&amp;""),",",".")&amp;", "&amp;CHAR(34)&amp;"denominator"&amp;CHAR(34)&amp;": "&amp;SUBSTITUTE(TRIM(ROUND(IFERROR(CriteriTecnici!$L4440*1,IFERROR(NUMBERVALUE(CriteriTecnici!$L4440,".",","),IFERROR(NUMBERVALUE(CriteriTecnici!$L4440,",","."),0))),4)&amp;""),",",".")&amp;", "&amp;CHAR(34)&amp;"flag"&amp;CHAR(34)&amp;": "&amp;SUBSTITUTE(TRIM(ROUND(IFERROR(CriteriTecnici!$M4440*1,IFERROR(NUMBERVALUE(CriteriTecnici!$M4440,".",","),IFERROR(NUMBERVALUE(CriteriTecnici!$M4440,",","."),0))),4)&amp;""),",",".")&amp;", "&amp;CHAR(34)&amp;"rawScore"&amp;CHAR(34)&amp;": "&amp;SUBSTITUTE(TRIM(ROUND(IFERROR(CriteriTecnici!$O4440*1,IFERROR(NUMBERVALUE(CriteriTecnici!$O4440,".",","),IFERROR(NUMBERVALUE(CriteriTecnici!$O4440,",","."),0))),4)&amp;""),",",".")&amp;CHAR(125)&amp;IF(TRUE,",",""))</f>
        <v/>
      </c>
    </row>
    <row r="4661">
      <c r="A4661" s="38">
        <f>IF(CriteriTecnici!$A4441="","","    "&amp;CHAR(123)&amp;CHAR(34)&amp;"bidderId"&amp;CHAR(34)&amp;": "&amp;CHAR(34)&amp;SUBSTITUTE(CriteriTecnici!$A4441,CHAR(34),"'")&amp;CHAR(34)&amp;", "&amp;CHAR(34)&amp;"lotId"&amp;CHAR(34)&amp;": "&amp;CHAR(34)&amp;SUBSTITUTE(CriteriTecnici!$C4441,CHAR(34),"'")&amp;CHAR(34)&amp;", "&amp;CHAR(34)&amp;"criterionId"&amp;CHAR(34)&amp;": "&amp;CHAR(34)&amp;SUBSTITUTE(CriteriTecnici!$D4441,CHAR(34),"'")&amp;CHAR(34)&amp;", "&amp;CHAR(34)&amp;"kind"&amp;CHAR(34)&amp;": "&amp;CHAR(34)&amp;SUBSTITUTE(CriteriTecnici!$F4441,CHAR(34),"'")&amp;CHAR(34)&amp;", "&amp;CHAR(34)&amp;"value"&amp;CHAR(34)&amp;": "&amp;SUBSTITUTE(TRIM(ROUND(IFERROR(CriteriTecnici!$N4441*1,IFERROR(NUMBERVALUE(CriteriTecnici!$N4441,".",","),IFERROR(NUMBERVALUE(CriteriTecnici!$N4441,",","."),0))),4)&amp;""),",",".")&amp;", "&amp;CHAR(34)&amp;"numerator"&amp;CHAR(34)&amp;": "&amp;SUBSTITUTE(TRIM(ROUND(IFERROR(CriteriTecnici!$K4441*1,IFERROR(NUMBERVALUE(CriteriTecnici!$K4441,".",","),IFERROR(NUMBERVALUE(CriteriTecnici!$K4441,",","."),0))),4)&amp;""),",",".")&amp;", "&amp;CHAR(34)&amp;"denominator"&amp;CHAR(34)&amp;": "&amp;SUBSTITUTE(TRIM(ROUND(IFERROR(CriteriTecnici!$L4441*1,IFERROR(NUMBERVALUE(CriteriTecnici!$L4441,".",","),IFERROR(NUMBERVALUE(CriteriTecnici!$L4441,",","."),0))),4)&amp;""),",",".")&amp;", "&amp;CHAR(34)&amp;"flag"&amp;CHAR(34)&amp;": "&amp;SUBSTITUTE(TRIM(ROUND(IFERROR(CriteriTecnici!$M4441*1,IFERROR(NUMBERVALUE(CriteriTecnici!$M4441,".",","),IFERROR(NUMBERVALUE(CriteriTecnici!$M4441,",","."),0))),4)&amp;""),",",".")&amp;", "&amp;CHAR(34)&amp;"rawScore"&amp;CHAR(34)&amp;": "&amp;SUBSTITUTE(TRIM(ROUND(IFERROR(CriteriTecnici!$O4441*1,IFERROR(NUMBERVALUE(CriteriTecnici!$O4441,".",","),IFERROR(NUMBERVALUE(CriteriTecnici!$O4441,",","."),0))),4)&amp;""),",",".")&amp;CHAR(125)&amp;IF(TRUE,",",""))</f>
        <v/>
      </c>
    </row>
    <row r="4662">
      <c r="A4662" s="38">
        <f>IF(CriteriTecnici!$A4442="","","    "&amp;CHAR(123)&amp;CHAR(34)&amp;"bidderId"&amp;CHAR(34)&amp;": "&amp;CHAR(34)&amp;SUBSTITUTE(CriteriTecnici!$A4442,CHAR(34),"'")&amp;CHAR(34)&amp;", "&amp;CHAR(34)&amp;"lotId"&amp;CHAR(34)&amp;": "&amp;CHAR(34)&amp;SUBSTITUTE(CriteriTecnici!$C4442,CHAR(34),"'")&amp;CHAR(34)&amp;", "&amp;CHAR(34)&amp;"criterionId"&amp;CHAR(34)&amp;": "&amp;CHAR(34)&amp;SUBSTITUTE(CriteriTecnici!$D4442,CHAR(34),"'")&amp;CHAR(34)&amp;", "&amp;CHAR(34)&amp;"kind"&amp;CHAR(34)&amp;": "&amp;CHAR(34)&amp;SUBSTITUTE(CriteriTecnici!$F4442,CHAR(34),"'")&amp;CHAR(34)&amp;", "&amp;CHAR(34)&amp;"value"&amp;CHAR(34)&amp;": "&amp;SUBSTITUTE(TRIM(ROUND(IFERROR(CriteriTecnici!$N4442*1,IFERROR(NUMBERVALUE(CriteriTecnici!$N4442,".",","),IFERROR(NUMBERVALUE(CriteriTecnici!$N4442,",","."),0))),4)&amp;""),",",".")&amp;", "&amp;CHAR(34)&amp;"numerator"&amp;CHAR(34)&amp;": "&amp;SUBSTITUTE(TRIM(ROUND(IFERROR(CriteriTecnici!$K4442*1,IFERROR(NUMBERVALUE(CriteriTecnici!$K4442,".",","),IFERROR(NUMBERVALUE(CriteriTecnici!$K4442,",","."),0))),4)&amp;""),",",".")&amp;", "&amp;CHAR(34)&amp;"denominator"&amp;CHAR(34)&amp;": "&amp;SUBSTITUTE(TRIM(ROUND(IFERROR(CriteriTecnici!$L4442*1,IFERROR(NUMBERVALUE(CriteriTecnici!$L4442,".",","),IFERROR(NUMBERVALUE(CriteriTecnici!$L4442,",","."),0))),4)&amp;""),",",".")&amp;", "&amp;CHAR(34)&amp;"flag"&amp;CHAR(34)&amp;": "&amp;SUBSTITUTE(TRIM(ROUND(IFERROR(CriteriTecnici!$M4442*1,IFERROR(NUMBERVALUE(CriteriTecnici!$M4442,".",","),IFERROR(NUMBERVALUE(CriteriTecnici!$M4442,",","."),0))),4)&amp;""),",",".")&amp;", "&amp;CHAR(34)&amp;"rawScore"&amp;CHAR(34)&amp;": "&amp;SUBSTITUTE(TRIM(ROUND(IFERROR(CriteriTecnici!$O4442*1,IFERROR(NUMBERVALUE(CriteriTecnici!$O4442,".",","),IFERROR(NUMBERVALUE(CriteriTecnici!$O4442,",","."),0))),4)&amp;""),",",".")&amp;CHAR(125)&amp;IF(TRUE,",",""))</f>
        <v/>
      </c>
    </row>
    <row r="4663">
      <c r="A4663" s="38">
        <f>IF(CriteriTecnici!$A4443="","","    "&amp;CHAR(123)&amp;CHAR(34)&amp;"bidderId"&amp;CHAR(34)&amp;": "&amp;CHAR(34)&amp;SUBSTITUTE(CriteriTecnici!$A4443,CHAR(34),"'")&amp;CHAR(34)&amp;", "&amp;CHAR(34)&amp;"lotId"&amp;CHAR(34)&amp;": "&amp;CHAR(34)&amp;SUBSTITUTE(CriteriTecnici!$C4443,CHAR(34),"'")&amp;CHAR(34)&amp;", "&amp;CHAR(34)&amp;"criterionId"&amp;CHAR(34)&amp;": "&amp;CHAR(34)&amp;SUBSTITUTE(CriteriTecnici!$D4443,CHAR(34),"'")&amp;CHAR(34)&amp;", "&amp;CHAR(34)&amp;"kind"&amp;CHAR(34)&amp;": "&amp;CHAR(34)&amp;SUBSTITUTE(CriteriTecnici!$F4443,CHAR(34),"'")&amp;CHAR(34)&amp;", "&amp;CHAR(34)&amp;"value"&amp;CHAR(34)&amp;": "&amp;SUBSTITUTE(TRIM(ROUND(IFERROR(CriteriTecnici!$N4443*1,IFERROR(NUMBERVALUE(CriteriTecnici!$N4443,".",","),IFERROR(NUMBERVALUE(CriteriTecnici!$N4443,",","."),0))),4)&amp;""),",",".")&amp;", "&amp;CHAR(34)&amp;"numerator"&amp;CHAR(34)&amp;": "&amp;SUBSTITUTE(TRIM(ROUND(IFERROR(CriteriTecnici!$K4443*1,IFERROR(NUMBERVALUE(CriteriTecnici!$K4443,".",","),IFERROR(NUMBERVALUE(CriteriTecnici!$K4443,",","."),0))),4)&amp;""),",",".")&amp;", "&amp;CHAR(34)&amp;"denominator"&amp;CHAR(34)&amp;": "&amp;SUBSTITUTE(TRIM(ROUND(IFERROR(CriteriTecnici!$L4443*1,IFERROR(NUMBERVALUE(CriteriTecnici!$L4443,".",","),IFERROR(NUMBERVALUE(CriteriTecnici!$L4443,",","."),0))),4)&amp;""),",",".")&amp;", "&amp;CHAR(34)&amp;"flag"&amp;CHAR(34)&amp;": "&amp;SUBSTITUTE(TRIM(ROUND(IFERROR(CriteriTecnici!$M4443*1,IFERROR(NUMBERVALUE(CriteriTecnici!$M4443,".",","),IFERROR(NUMBERVALUE(CriteriTecnici!$M4443,",","."),0))),4)&amp;""),",",".")&amp;", "&amp;CHAR(34)&amp;"rawScore"&amp;CHAR(34)&amp;": "&amp;SUBSTITUTE(TRIM(ROUND(IFERROR(CriteriTecnici!$O4443*1,IFERROR(NUMBERVALUE(CriteriTecnici!$O4443,".",","),IFERROR(NUMBERVALUE(CriteriTecnici!$O4443,",","."),0))),4)&amp;""),",",".")&amp;CHAR(125)&amp;IF(TRUE,",",""))</f>
        <v/>
      </c>
    </row>
    <row r="4664">
      <c r="A4664" s="38">
        <f>IF(CriteriTecnici!$A4444="","","    "&amp;CHAR(123)&amp;CHAR(34)&amp;"bidderId"&amp;CHAR(34)&amp;": "&amp;CHAR(34)&amp;SUBSTITUTE(CriteriTecnici!$A4444,CHAR(34),"'")&amp;CHAR(34)&amp;", "&amp;CHAR(34)&amp;"lotId"&amp;CHAR(34)&amp;": "&amp;CHAR(34)&amp;SUBSTITUTE(CriteriTecnici!$C4444,CHAR(34),"'")&amp;CHAR(34)&amp;", "&amp;CHAR(34)&amp;"criterionId"&amp;CHAR(34)&amp;": "&amp;CHAR(34)&amp;SUBSTITUTE(CriteriTecnici!$D4444,CHAR(34),"'")&amp;CHAR(34)&amp;", "&amp;CHAR(34)&amp;"kind"&amp;CHAR(34)&amp;": "&amp;CHAR(34)&amp;SUBSTITUTE(CriteriTecnici!$F4444,CHAR(34),"'")&amp;CHAR(34)&amp;", "&amp;CHAR(34)&amp;"value"&amp;CHAR(34)&amp;": "&amp;SUBSTITUTE(TRIM(ROUND(IFERROR(CriteriTecnici!$N4444*1,IFERROR(NUMBERVALUE(CriteriTecnici!$N4444,".",","),IFERROR(NUMBERVALUE(CriteriTecnici!$N4444,",","."),0))),4)&amp;""),",",".")&amp;", "&amp;CHAR(34)&amp;"numerator"&amp;CHAR(34)&amp;": "&amp;SUBSTITUTE(TRIM(ROUND(IFERROR(CriteriTecnici!$K4444*1,IFERROR(NUMBERVALUE(CriteriTecnici!$K4444,".",","),IFERROR(NUMBERVALUE(CriteriTecnici!$K4444,",","."),0))),4)&amp;""),",",".")&amp;", "&amp;CHAR(34)&amp;"denominator"&amp;CHAR(34)&amp;": "&amp;SUBSTITUTE(TRIM(ROUND(IFERROR(CriteriTecnici!$L4444*1,IFERROR(NUMBERVALUE(CriteriTecnici!$L4444,".",","),IFERROR(NUMBERVALUE(CriteriTecnici!$L4444,",","."),0))),4)&amp;""),",",".")&amp;", "&amp;CHAR(34)&amp;"flag"&amp;CHAR(34)&amp;": "&amp;SUBSTITUTE(TRIM(ROUND(IFERROR(CriteriTecnici!$M4444*1,IFERROR(NUMBERVALUE(CriteriTecnici!$M4444,".",","),IFERROR(NUMBERVALUE(CriteriTecnici!$M4444,",","."),0))),4)&amp;""),",",".")&amp;", "&amp;CHAR(34)&amp;"rawScore"&amp;CHAR(34)&amp;": "&amp;SUBSTITUTE(TRIM(ROUND(IFERROR(CriteriTecnici!$O4444*1,IFERROR(NUMBERVALUE(CriteriTecnici!$O4444,".",","),IFERROR(NUMBERVALUE(CriteriTecnici!$O4444,",","."),0))),4)&amp;""),",",".")&amp;CHAR(125)&amp;IF(TRUE,",",""))</f>
        <v/>
      </c>
    </row>
    <row r="4665">
      <c r="A4665" s="38">
        <f>IF(CriteriTecnici!$A4445="","","    "&amp;CHAR(123)&amp;CHAR(34)&amp;"bidderId"&amp;CHAR(34)&amp;": "&amp;CHAR(34)&amp;SUBSTITUTE(CriteriTecnici!$A4445,CHAR(34),"'")&amp;CHAR(34)&amp;", "&amp;CHAR(34)&amp;"lotId"&amp;CHAR(34)&amp;": "&amp;CHAR(34)&amp;SUBSTITUTE(CriteriTecnici!$C4445,CHAR(34),"'")&amp;CHAR(34)&amp;", "&amp;CHAR(34)&amp;"criterionId"&amp;CHAR(34)&amp;": "&amp;CHAR(34)&amp;SUBSTITUTE(CriteriTecnici!$D4445,CHAR(34),"'")&amp;CHAR(34)&amp;", "&amp;CHAR(34)&amp;"kind"&amp;CHAR(34)&amp;": "&amp;CHAR(34)&amp;SUBSTITUTE(CriteriTecnici!$F4445,CHAR(34),"'")&amp;CHAR(34)&amp;", "&amp;CHAR(34)&amp;"value"&amp;CHAR(34)&amp;": "&amp;SUBSTITUTE(TRIM(ROUND(IFERROR(CriteriTecnici!$N4445*1,IFERROR(NUMBERVALUE(CriteriTecnici!$N4445,".",","),IFERROR(NUMBERVALUE(CriteriTecnici!$N4445,",","."),0))),4)&amp;""),",",".")&amp;", "&amp;CHAR(34)&amp;"numerator"&amp;CHAR(34)&amp;": "&amp;SUBSTITUTE(TRIM(ROUND(IFERROR(CriteriTecnici!$K4445*1,IFERROR(NUMBERVALUE(CriteriTecnici!$K4445,".",","),IFERROR(NUMBERVALUE(CriteriTecnici!$K4445,",","."),0))),4)&amp;""),",",".")&amp;", "&amp;CHAR(34)&amp;"denominator"&amp;CHAR(34)&amp;": "&amp;SUBSTITUTE(TRIM(ROUND(IFERROR(CriteriTecnici!$L4445*1,IFERROR(NUMBERVALUE(CriteriTecnici!$L4445,".",","),IFERROR(NUMBERVALUE(CriteriTecnici!$L4445,",","."),0))),4)&amp;""),",",".")&amp;", "&amp;CHAR(34)&amp;"flag"&amp;CHAR(34)&amp;": "&amp;SUBSTITUTE(TRIM(ROUND(IFERROR(CriteriTecnici!$M4445*1,IFERROR(NUMBERVALUE(CriteriTecnici!$M4445,".",","),IFERROR(NUMBERVALUE(CriteriTecnici!$M4445,",","."),0))),4)&amp;""),",",".")&amp;", "&amp;CHAR(34)&amp;"rawScore"&amp;CHAR(34)&amp;": "&amp;SUBSTITUTE(TRIM(ROUND(IFERROR(CriteriTecnici!$O4445*1,IFERROR(NUMBERVALUE(CriteriTecnici!$O4445,".",","),IFERROR(NUMBERVALUE(CriteriTecnici!$O4445,",","."),0))),4)&amp;""),",",".")&amp;CHAR(125)&amp;IF(TRUE,",",""))</f>
        <v/>
      </c>
    </row>
    <row r="4666">
      <c r="A4666" s="38">
        <f>IF(CriteriTecnici!$A4446="","","    "&amp;CHAR(123)&amp;CHAR(34)&amp;"bidderId"&amp;CHAR(34)&amp;": "&amp;CHAR(34)&amp;SUBSTITUTE(CriteriTecnici!$A4446,CHAR(34),"'")&amp;CHAR(34)&amp;", "&amp;CHAR(34)&amp;"lotId"&amp;CHAR(34)&amp;": "&amp;CHAR(34)&amp;SUBSTITUTE(CriteriTecnici!$C4446,CHAR(34),"'")&amp;CHAR(34)&amp;", "&amp;CHAR(34)&amp;"criterionId"&amp;CHAR(34)&amp;": "&amp;CHAR(34)&amp;SUBSTITUTE(CriteriTecnici!$D4446,CHAR(34),"'")&amp;CHAR(34)&amp;", "&amp;CHAR(34)&amp;"kind"&amp;CHAR(34)&amp;": "&amp;CHAR(34)&amp;SUBSTITUTE(CriteriTecnici!$F4446,CHAR(34),"'")&amp;CHAR(34)&amp;", "&amp;CHAR(34)&amp;"value"&amp;CHAR(34)&amp;": "&amp;SUBSTITUTE(TRIM(ROUND(IFERROR(CriteriTecnici!$N4446*1,IFERROR(NUMBERVALUE(CriteriTecnici!$N4446,".",","),IFERROR(NUMBERVALUE(CriteriTecnici!$N4446,",","."),0))),4)&amp;""),",",".")&amp;", "&amp;CHAR(34)&amp;"numerator"&amp;CHAR(34)&amp;": "&amp;SUBSTITUTE(TRIM(ROUND(IFERROR(CriteriTecnici!$K4446*1,IFERROR(NUMBERVALUE(CriteriTecnici!$K4446,".",","),IFERROR(NUMBERVALUE(CriteriTecnici!$K4446,",","."),0))),4)&amp;""),",",".")&amp;", "&amp;CHAR(34)&amp;"denominator"&amp;CHAR(34)&amp;": "&amp;SUBSTITUTE(TRIM(ROUND(IFERROR(CriteriTecnici!$L4446*1,IFERROR(NUMBERVALUE(CriteriTecnici!$L4446,".",","),IFERROR(NUMBERVALUE(CriteriTecnici!$L4446,",","."),0))),4)&amp;""),",",".")&amp;", "&amp;CHAR(34)&amp;"flag"&amp;CHAR(34)&amp;": "&amp;SUBSTITUTE(TRIM(ROUND(IFERROR(CriteriTecnici!$M4446*1,IFERROR(NUMBERVALUE(CriteriTecnici!$M4446,".",","),IFERROR(NUMBERVALUE(CriteriTecnici!$M4446,",","."),0))),4)&amp;""),",",".")&amp;", "&amp;CHAR(34)&amp;"rawScore"&amp;CHAR(34)&amp;": "&amp;SUBSTITUTE(TRIM(ROUND(IFERROR(CriteriTecnici!$O4446*1,IFERROR(NUMBERVALUE(CriteriTecnici!$O4446,".",","),IFERROR(NUMBERVALUE(CriteriTecnici!$O4446,",","."),0))),4)&amp;""),",",".")&amp;CHAR(125)&amp;IF(TRUE,",",""))</f>
        <v/>
      </c>
    </row>
    <row r="4667">
      <c r="A4667" s="38">
        <f>IF(CriteriTecnici!$A4447="","","    "&amp;CHAR(123)&amp;CHAR(34)&amp;"bidderId"&amp;CHAR(34)&amp;": "&amp;CHAR(34)&amp;SUBSTITUTE(CriteriTecnici!$A4447,CHAR(34),"'")&amp;CHAR(34)&amp;", "&amp;CHAR(34)&amp;"lotId"&amp;CHAR(34)&amp;": "&amp;CHAR(34)&amp;SUBSTITUTE(CriteriTecnici!$C4447,CHAR(34),"'")&amp;CHAR(34)&amp;", "&amp;CHAR(34)&amp;"criterionId"&amp;CHAR(34)&amp;": "&amp;CHAR(34)&amp;SUBSTITUTE(CriteriTecnici!$D4447,CHAR(34),"'")&amp;CHAR(34)&amp;", "&amp;CHAR(34)&amp;"kind"&amp;CHAR(34)&amp;": "&amp;CHAR(34)&amp;SUBSTITUTE(CriteriTecnici!$F4447,CHAR(34),"'")&amp;CHAR(34)&amp;", "&amp;CHAR(34)&amp;"value"&amp;CHAR(34)&amp;": "&amp;SUBSTITUTE(TRIM(ROUND(IFERROR(CriteriTecnici!$N4447*1,IFERROR(NUMBERVALUE(CriteriTecnici!$N4447,".",","),IFERROR(NUMBERVALUE(CriteriTecnici!$N4447,",","."),0))),4)&amp;""),",",".")&amp;", "&amp;CHAR(34)&amp;"numerator"&amp;CHAR(34)&amp;": "&amp;SUBSTITUTE(TRIM(ROUND(IFERROR(CriteriTecnici!$K4447*1,IFERROR(NUMBERVALUE(CriteriTecnici!$K4447,".",","),IFERROR(NUMBERVALUE(CriteriTecnici!$K4447,",","."),0))),4)&amp;""),",",".")&amp;", "&amp;CHAR(34)&amp;"denominator"&amp;CHAR(34)&amp;": "&amp;SUBSTITUTE(TRIM(ROUND(IFERROR(CriteriTecnici!$L4447*1,IFERROR(NUMBERVALUE(CriteriTecnici!$L4447,".",","),IFERROR(NUMBERVALUE(CriteriTecnici!$L4447,",","."),0))),4)&amp;""),",",".")&amp;", "&amp;CHAR(34)&amp;"flag"&amp;CHAR(34)&amp;": "&amp;SUBSTITUTE(TRIM(ROUND(IFERROR(CriteriTecnici!$M4447*1,IFERROR(NUMBERVALUE(CriteriTecnici!$M4447,".",","),IFERROR(NUMBERVALUE(CriteriTecnici!$M4447,",","."),0))),4)&amp;""),",",".")&amp;", "&amp;CHAR(34)&amp;"rawScore"&amp;CHAR(34)&amp;": "&amp;SUBSTITUTE(TRIM(ROUND(IFERROR(CriteriTecnici!$O4447*1,IFERROR(NUMBERVALUE(CriteriTecnici!$O4447,".",","),IFERROR(NUMBERVALUE(CriteriTecnici!$O4447,",","."),0))),4)&amp;""),",",".")&amp;CHAR(125)&amp;IF(TRUE,",",""))</f>
        <v/>
      </c>
    </row>
    <row r="4668">
      <c r="A4668" s="38">
        <f>IF(CriteriTecnici!$A4448="","","    "&amp;CHAR(123)&amp;CHAR(34)&amp;"bidderId"&amp;CHAR(34)&amp;": "&amp;CHAR(34)&amp;SUBSTITUTE(CriteriTecnici!$A4448,CHAR(34),"'")&amp;CHAR(34)&amp;", "&amp;CHAR(34)&amp;"lotId"&amp;CHAR(34)&amp;": "&amp;CHAR(34)&amp;SUBSTITUTE(CriteriTecnici!$C4448,CHAR(34),"'")&amp;CHAR(34)&amp;", "&amp;CHAR(34)&amp;"criterionId"&amp;CHAR(34)&amp;": "&amp;CHAR(34)&amp;SUBSTITUTE(CriteriTecnici!$D4448,CHAR(34),"'")&amp;CHAR(34)&amp;", "&amp;CHAR(34)&amp;"kind"&amp;CHAR(34)&amp;": "&amp;CHAR(34)&amp;SUBSTITUTE(CriteriTecnici!$F4448,CHAR(34),"'")&amp;CHAR(34)&amp;", "&amp;CHAR(34)&amp;"value"&amp;CHAR(34)&amp;": "&amp;SUBSTITUTE(TRIM(ROUND(IFERROR(CriteriTecnici!$N4448*1,IFERROR(NUMBERVALUE(CriteriTecnici!$N4448,".",","),IFERROR(NUMBERVALUE(CriteriTecnici!$N4448,",","."),0))),4)&amp;""),",",".")&amp;", "&amp;CHAR(34)&amp;"numerator"&amp;CHAR(34)&amp;": "&amp;SUBSTITUTE(TRIM(ROUND(IFERROR(CriteriTecnici!$K4448*1,IFERROR(NUMBERVALUE(CriteriTecnici!$K4448,".",","),IFERROR(NUMBERVALUE(CriteriTecnici!$K4448,",","."),0))),4)&amp;""),",",".")&amp;", "&amp;CHAR(34)&amp;"denominator"&amp;CHAR(34)&amp;": "&amp;SUBSTITUTE(TRIM(ROUND(IFERROR(CriteriTecnici!$L4448*1,IFERROR(NUMBERVALUE(CriteriTecnici!$L4448,".",","),IFERROR(NUMBERVALUE(CriteriTecnici!$L4448,",","."),0))),4)&amp;""),",",".")&amp;", "&amp;CHAR(34)&amp;"flag"&amp;CHAR(34)&amp;": "&amp;SUBSTITUTE(TRIM(ROUND(IFERROR(CriteriTecnici!$M4448*1,IFERROR(NUMBERVALUE(CriteriTecnici!$M4448,".",","),IFERROR(NUMBERVALUE(CriteriTecnici!$M4448,",","."),0))),4)&amp;""),",",".")&amp;", "&amp;CHAR(34)&amp;"rawScore"&amp;CHAR(34)&amp;": "&amp;SUBSTITUTE(TRIM(ROUND(IFERROR(CriteriTecnici!$O4448*1,IFERROR(NUMBERVALUE(CriteriTecnici!$O4448,".",","),IFERROR(NUMBERVALUE(CriteriTecnici!$O4448,",","."),0))),4)&amp;""),",",".")&amp;CHAR(125)&amp;IF(TRUE,",",""))</f>
        <v/>
      </c>
    </row>
    <row r="4669">
      <c r="A4669" s="38">
        <f>IF(CriteriTecnici!$A4449="","","    "&amp;CHAR(123)&amp;CHAR(34)&amp;"bidderId"&amp;CHAR(34)&amp;": "&amp;CHAR(34)&amp;SUBSTITUTE(CriteriTecnici!$A4449,CHAR(34),"'")&amp;CHAR(34)&amp;", "&amp;CHAR(34)&amp;"lotId"&amp;CHAR(34)&amp;": "&amp;CHAR(34)&amp;SUBSTITUTE(CriteriTecnici!$C4449,CHAR(34),"'")&amp;CHAR(34)&amp;", "&amp;CHAR(34)&amp;"criterionId"&amp;CHAR(34)&amp;": "&amp;CHAR(34)&amp;SUBSTITUTE(CriteriTecnici!$D4449,CHAR(34),"'")&amp;CHAR(34)&amp;", "&amp;CHAR(34)&amp;"kind"&amp;CHAR(34)&amp;": "&amp;CHAR(34)&amp;SUBSTITUTE(CriteriTecnici!$F4449,CHAR(34),"'")&amp;CHAR(34)&amp;", "&amp;CHAR(34)&amp;"value"&amp;CHAR(34)&amp;": "&amp;SUBSTITUTE(TRIM(ROUND(IFERROR(CriteriTecnici!$N4449*1,IFERROR(NUMBERVALUE(CriteriTecnici!$N4449,".",","),IFERROR(NUMBERVALUE(CriteriTecnici!$N4449,",","."),0))),4)&amp;""),",",".")&amp;", "&amp;CHAR(34)&amp;"numerator"&amp;CHAR(34)&amp;": "&amp;SUBSTITUTE(TRIM(ROUND(IFERROR(CriteriTecnici!$K4449*1,IFERROR(NUMBERVALUE(CriteriTecnici!$K4449,".",","),IFERROR(NUMBERVALUE(CriteriTecnici!$K4449,",","."),0))),4)&amp;""),",",".")&amp;", "&amp;CHAR(34)&amp;"denominator"&amp;CHAR(34)&amp;": "&amp;SUBSTITUTE(TRIM(ROUND(IFERROR(CriteriTecnici!$L4449*1,IFERROR(NUMBERVALUE(CriteriTecnici!$L4449,".",","),IFERROR(NUMBERVALUE(CriteriTecnici!$L4449,",","."),0))),4)&amp;""),",",".")&amp;", "&amp;CHAR(34)&amp;"flag"&amp;CHAR(34)&amp;": "&amp;SUBSTITUTE(TRIM(ROUND(IFERROR(CriteriTecnici!$M4449*1,IFERROR(NUMBERVALUE(CriteriTecnici!$M4449,".",","),IFERROR(NUMBERVALUE(CriteriTecnici!$M4449,",","."),0))),4)&amp;""),",",".")&amp;", "&amp;CHAR(34)&amp;"rawScore"&amp;CHAR(34)&amp;": "&amp;SUBSTITUTE(TRIM(ROUND(IFERROR(CriteriTecnici!$O4449*1,IFERROR(NUMBERVALUE(CriteriTecnici!$O4449,".",","),IFERROR(NUMBERVALUE(CriteriTecnici!$O4449,",","."),0))),4)&amp;""),",",".")&amp;CHAR(125)&amp;IF(TRUE,",",""))</f>
        <v/>
      </c>
    </row>
    <row r="4670">
      <c r="A4670" s="38">
        <f>IF(CriteriTecnici!$A4450="","","    "&amp;CHAR(123)&amp;CHAR(34)&amp;"bidderId"&amp;CHAR(34)&amp;": "&amp;CHAR(34)&amp;SUBSTITUTE(CriteriTecnici!$A4450,CHAR(34),"'")&amp;CHAR(34)&amp;", "&amp;CHAR(34)&amp;"lotId"&amp;CHAR(34)&amp;": "&amp;CHAR(34)&amp;SUBSTITUTE(CriteriTecnici!$C4450,CHAR(34),"'")&amp;CHAR(34)&amp;", "&amp;CHAR(34)&amp;"criterionId"&amp;CHAR(34)&amp;": "&amp;CHAR(34)&amp;SUBSTITUTE(CriteriTecnici!$D4450,CHAR(34),"'")&amp;CHAR(34)&amp;", "&amp;CHAR(34)&amp;"kind"&amp;CHAR(34)&amp;": "&amp;CHAR(34)&amp;SUBSTITUTE(CriteriTecnici!$F4450,CHAR(34),"'")&amp;CHAR(34)&amp;", "&amp;CHAR(34)&amp;"value"&amp;CHAR(34)&amp;": "&amp;SUBSTITUTE(TRIM(ROUND(IFERROR(CriteriTecnici!$N4450*1,IFERROR(NUMBERVALUE(CriteriTecnici!$N4450,".",","),IFERROR(NUMBERVALUE(CriteriTecnici!$N4450,",","."),0))),4)&amp;""),",",".")&amp;", "&amp;CHAR(34)&amp;"numerator"&amp;CHAR(34)&amp;": "&amp;SUBSTITUTE(TRIM(ROUND(IFERROR(CriteriTecnici!$K4450*1,IFERROR(NUMBERVALUE(CriteriTecnici!$K4450,".",","),IFERROR(NUMBERVALUE(CriteriTecnici!$K4450,",","."),0))),4)&amp;""),",",".")&amp;", "&amp;CHAR(34)&amp;"denominator"&amp;CHAR(34)&amp;": "&amp;SUBSTITUTE(TRIM(ROUND(IFERROR(CriteriTecnici!$L4450*1,IFERROR(NUMBERVALUE(CriteriTecnici!$L4450,".",","),IFERROR(NUMBERVALUE(CriteriTecnici!$L4450,",","."),0))),4)&amp;""),",",".")&amp;", "&amp;CHAR(34)&amp;"flag"&amp;CHAR(34)&amp;": "&amp;SUBSTITUTE(TRIM(ROUND(IFERROR(CriteriTecnici!$M4450*1,IFERROR(NUMBERVALUE(CriteriTecnici!$M4450,".",","),IFERROR(NUMBERVALUE(CriteriTecnici!$M4450,",","."),0))),4)&amp;""),",",".")&amp;", "&amp;CHAR(34)&amp;"rawScore"&amp;CHAR(34)&amp;": "&amp;SUBSTITUTE(TRIM(ROUND(IFERROR(CriteriTecnici!$O4450*1,IFERROR(NUMBERVALUE(CriteriTecnici!$O4450,".",","),IFERROR(NUMBERVALUE(CriteriTecnici!$O4450,",","."),0))),4)&amp;""),",",".")&amp;CHAR(125)&amp;IF(TRUE,",",""))</f>
        <v/>
      </c>
    </row>
    <row r="4671">
      <c r="A4671" s="38">
        <f>IF(CriteriTecnici!$A4451="","","    "&amp;CHAR(123)&amp;CHAR(34)&amp;"bidderId"&amp;CHAR(34)&amp;": "&amp;CHAR(34)&amp;SUBSTITUTE(CriteriTecnici!$A4451,CHAR(34),"'")&amp;CHAR(34)&amp;", "&amp;CHAR(34)&amp;"lotId"&amp;CHAR(34)&amp;": "&amp;CHAR(34)&amp;SUBSTITUTE(CriteriTecnici!$C4451,CHAR(34),"'")&amp;CHAR(34)&amp;", "&amp;CHAR(34)&amp;"criterionId"&amp;CHAR(34)&amp;": "&amp;CHAR(34)&amp;SUBSTITUTE(CriteriTecnici!$D4451,CHAR(34),"'")&amp;CHAR(34)&amp;", "&amp;CHAR(34)&amp;"kind"&amp;CHAR(34)&amp;": "&amp;CHAR(34)&amp;SUBSTITUTE(CriteriTecnici!$F4451,CHAR(34),"'")&amp;CHAR(34)&amp;", "&amp;CHAR(34)&amp;"value"&amp;CHAR(34)&amp;": "&amp;SUBSTITUTE(TRIM(ROUND(IFERROR(CriteriTecnici!$N4451*1,IFERROR(NUMBERVALUE(CriteriTecnici!$N4451,".",","),IFERROR(NUMBERVALUE(CriteriTecnici!$N4451,",","."),0))),4)&amp;""),",",".")&amp;", "&amp;CHAR(34)&amp;"numerator"&amp;CHAR(34)&amp;": "&amp;SUBSTITUTE(TRIM(ROUND(IFERROR(CriteriTecnici!$K4451*1,IFERROR(NUMBERVALUE(CriteriTecnici!$K4451,".",","),IFERROR(NUMBERVALUE(CriteriTecnici!$K4451,",","."),0))),4)&amp;""),",",".")&amp;", "&amp;CHAR(34)&amp;"denominator"&amp;CHAR(34)&amp;": "&amp;SUBSTITUTE(TRIM(ROUND(IFERROR(CriteriTecnici!$L4451*1,IFERROR(NUMBERVALUE(CriteriTecnici!$L4451,".",","),IFERROR(NUMBERVALUE(CriteriTecnici!$L4451,",","."),0))),4)&amp;""),",",".")&amp;", "&amp;CHAR(34)&amp;"flag"&amp;CHAR(34)&amp;": "&amp;SUBSTITUTE(TRIM(ROUND(IFERROR(CriteriTecnici!$M4451*1,IFERROR(NUMBERVALUE(CriteriTecnici!$M4451,".",","),IFERROR(NUMBERVALUE(CriteriTecnici!$M4451,",","."),0))),4)&amp;""),",",".")&amp;", "&amp;CHAR(34)&amp;"rawScore"&amp;CHAR(34)&amp;": "&amp;SUBSTITUTE(TRIM(ROUND(IFERROR(CriteriTecnici!$O4451*1,IFERROR(NUMBERVALUE(CriteriTecnici!$O4451,".",","),IFERROR(NUMBERVALUE(CriteriTecnici!$O4451,",","."),0))),4)&amp;""),",",".")&amp;CHAR(125)&amp;IF(TRUE,",",""))</f>
        <v/>
      </c>
    </row>
    <row r="4672">
      <c r="A4672" s="38">
        <f>IF(CriteriTecnici!$A4452="","","    "&amp;CHAR(123)&amp;CHAR(34)&amp;"bidderId"&amp;CHAR(34)&amp;": "&amp;CHAR(34)&amp;SUBSTITUTE(CriteriTecnici!$A4452,CHAR(34),"'")&amp;CHAR(34)&amp;", "&amp;CHAR(34)&amp;"lotId"&amp;CHAR(34)&amp;": "&amp;CHAR(34)&amp;SUBSTITUTE(CriteriTecnici!$C4452,CHAR(34),"'")&amp;CHAR(34)&amp;", "&amp;CHAR(34)&amp;"criterionId"&amp;CHAR(34)&amp;": "&amp;CHAR(34)&amp;SUBSTITUTE(CriteriTecnici!$D4452,CHAR(34),"'")&amp;CHAR(34)&amp;", "&amp;CHAR(34)&amp;"kind"&amp;CHAR(34)&amp;": "&amp;CHAR(34)&amp;SUBSTITUTE(CriteriTecnici!$F4452,CHAR(34),"'")&amp;CHAR(34)&amp;", "&amp;CHAR(34)&amp;"value"&amp;CHAR(34)&amp;": "&amp;SUBSTITUTE(TRIM(ROUND(IFERROR(CriteriTecnici!$N4452*1,IFERROR(NUMBERVALUE(CriteriTecnici!$N4452,".",","),IFERROR(NUMBERVALUE(CriteriTecnici!$N4452,",","."),0))),4)&amp;""),",",".")&amp;", "&amp;CHAR(34)&amp;"numerator"&amp;CHAR(34)&amp;": "&amp;SUBSTITUTE(TRIM(ROUND(IFERROR(CriteriTecnici!$K4452*1,IFERROR(NUMBERVALUE(CriteriTecnici!$K4452,".",","),IFERROR(NUMBERVALUE(CriteriTecnici!$K4452,",","."),0))),4)&amp;""),",",".")&amp;", "&amp;CHAR(34)&amp;"denominator"&amp;CHAR(34)&amp;": "&amp;SUBSTITUTE(TRIM(ROUND(IFERROR(CriteriTecnici!$L4452*1,IFERROR(NUMBERVALUE(CriteriTecnici!$L4452,".",","),IFERROR(NUMBERVALUE(CriteriTecnici!$L4452,",","."),0))),4)&amp;""),",",".")&amp;", "&amp;CHAR(34)&amp;"flag"&amp;CHAR(34)&amp;": "&amp;SUBSTITUTE(TRIM(ROUND(IFERROR(CriteriTecnici!$M4452*1,IFERROR(NUMBERVALUE(CriteriTecnici!$M4452,".",","),IFERROR(NUMBERVALUE(CriteriTecnici!$M4452,",","."),0))),4)&amp;""),",",".")&amp;", "&amp;CHAR(34)&amp;"rawScore"&amp;CHAR(34)&amp;": "&amp;SUBSTITUTE(TRIM(ROUND(IFERROR(CriteriTecnici!$O4452*1,IFERROR(NUMBERVALUE(CriteriTecnici!$O4452,".",","),IFERROR(NUMBERVALUE(CriteriTecnici!$O4452,",","."),0))),4)&amp;""),",",".")&amp;CHAR(125)&amp;IF(TRUE,",",""))</f>
        <v/>
      </c>
    </row>
    <row r="4673">
      <c r="A4673" s="38">
        <f>IF(CriteriTecnici!$A4453="","","    "&amp;CHAR(123)&amp;CHAR(34)&amp;"bidderId"&amp;CHAR(34)&amp;": "&amp;CHAR(34)&amp;SUBSTITUTE(CriteriTecnici!$A4453,CHAR(34),"'")&amp;CHAR(34)&amp;", "&amp;CHAR(34)&amp;"lotId"&amp;CHAR(34)&amp;": "&amp;CHAR(34)&amp;SUBSTITUTE(CriteriTecnici!$C4453,CHAR(34),"'")&amp;CHAR(34)&amp;", "&amp;CHAR(34)&amp;"criterionId"&amp;CHAR(34)&amp;": "&amp;CHAR(34)&amp;SUBSTITUTE(CriteriTecnici!$D4453,CHAR(34),"'")&amp;CHAR(34)&amp;", "&amp;CHAR(34)&amp;"kind"&amp;CHAR(34)&amp;": "&amp;CHAR(34)&amp;SUBSTITUTE(CriteriTecnici!$F4453,CHAR(34),"'")&amp;CHAR(34)&amp;", "&amp;CHAR(34)&amp;"value"&amp;CHAR(34)&amp;": "&amp;SUBSTITUTE(TRIM(ROUND(IFERROR(CriteriTecnici!$N4453*1,IFERROR(NUMBERVALUE(CriteriTecnici!$N4453,".",","),IFERROR(NUMBERVALUE(CriteriTecnici!$N4453,",","."),0))),4)&amp;""),",",".")&amp;", "&amp;CHAR(34)&amp;"numerator"&amp;CHAR(34)&amp;": "&amp;SUBSTITUTE(TRIM(ROUND(IFERROR(CriteriTecnici!$K4453*1,IFERROR(NUMBERVALUE(CriteriTecnici!$K4453,".",","),IFERROR(NUMBERVALUE(CriteriTecnici!$K4453,",","."),0))),4)&amp;""),",",".")&amp;", "&amp;CHAR(34)&amp;"denominator"&amp;CHAR(34)&amp;": "&amp;SUBSTITUTE(TRIM(ROUND(IFERROR(CriteriTecnici!$L4453*1,IFERROR(NUMBERVALUE(CriteriTecnici!$L4453,".",","),IFERROR(NUMBERVALUE(CriteriTecnici!$L4453,",","."),0))),4)&amp;""),",",".")&amp;", "&amp;CHAR(34)&amp;"flag"&amp;CHAR(34)&amp;": "&amp;SUBSTITUTE(TRIM(ROUND(IFERROR(CriteriTecnici!$M4453*1,IFERROR(NUMBERVALUE(CriteriTecnici!$M4453,".",","),IFERROR(NUMBERVALUE(CriteriTecnici!$M4453,",","."),0))),4)&amp;""),",",".")&amp;", "&amp;CHAR(34)&amp;"rawScore"&amp;CHAR(34)&amp;": "&amp;SUBSTITUTE(TRIM(ROUND(IFERROR(CriteriTecnici!$O4453*1,IFERROR(NUMBERVALUE(CriteriTecnici!$O4453,".",","),IFERROR(NUMBERVALUE(CriteriTecnici!$O4453,",","."),0))),4)&amp;""),",",".")&amp;CHAR(125)&amp;IF(TRUE,",",""))</f>
        <v/>
      </c>
    </row>
    <row r="4674">
      <c r="A4674" s="38">
        <f>IF(CriteriTecnici!$A4454="","","    "&amp;CHAR(123)&amp;CHAR(34)&amp;"bidderId"&amp;CHAR(34)&amp;": "&amp;CHAR(34)&amp;SUBSTITUTE(CriteriTecnici!$A4454,CHAR(34),"'")&amp;CHAR(34)&amp;", "&amp;CHAR(34)&amp;"lotId"&amp;CHAR(34)&amp;": "&amp;CHAR(34)&amp;SUBSTITUTE(CriteriTecnici!$C4454,CHAR(34),"'")&amp;CHAR(34)&amp;", "&amp;CHAR(34)&amp;"criterionId"&amp;CHAR(34)&amp;": "&amp;CHAR(34)&amp;SUBSTITUTE(CriteriTecnici!$D4454,CHAR(34),"'")&amp;CHAR(34)&amp;", "&amp;CHAR(34)&amp;"kind"&amp;CHAR(34)&amp;": "&amp;CHAR(34)&amp;SUBSTITUTE(CriteriTecnici!$F4454,CHAR(34),"'")&amp;CHAR(34)&amp;", "&amp;CHAR(34)&amp;"value"&amp;CHAR(34)&amp;": "&amp;SUBSTITUTE(TRIM(ROUND(IFERROR(CriteriTecnici!$N4454*1,IFERROR(NUMBERVALUE(CriteriTecnici!$N4454,".",","),IFERROR(NUMBERVALUE(CriteriTecnici!$N4454,",","."),0))),4)&amp;""),",",".")&amp;", "&amp;CHAR(34)&amp;"numerator"&amp;CHAR(34)&amp;": "&amp;SUBSTITUTE(TRIM(ROUND(IFERROR(CriteriTecnici!$K4454*1,IFERROR(NUMBERVALUE(CriteriTecnici!$K4454,".",","),IFERROR(NUMBERVALUE(CriteriTecnici!$K4454,",","."),0))),4)&amp;""),",",".")&amp;", "&amp;CHAR(34)&amp;"denominator"&amp;CHAR(34)&amp;": "&amp;SUBSTITUTE(TRIM(ROUND(IFERROR(CriteriTecnici!$L4454*1,IFERROR(NUMBERVALUE(CriteriTecnici!$L4454,".",","),IFERROR(NUMBERVALUE(CriteriTecnici!$L4454,",","."),0))),4)&amp;""),",",".")&amp;", "&amp;CHAR(34)&amp;"flag"&amp;CHAR(34)&amp;": "&amp;SUBSTITUTE(TRIM(ROUND(IFERROR(CriteriTecnici!$M4454*1,IFERROR(NUMBERVALUE(CriteriTecnici!$M4454,".",","),IFERROR(NUMBERVALUE(CriteriTecnici!$M4454,",","."),0))),4)&amp;""),",",".")&amp;", "&amp;CHAR(34)&amp;"rawScore"&amp;CHAR(34)&amp;": "&amp;SUBSTITUTE(TRIM(ROUND(IFERROR(CriteriTecnici!$O4454*1,IFERROR(NUMBERVALUE(CriteriTecnici!$O4454,".",","),IFERROR(NUMBERVALUE(CriteriTecnici!$O4454,",","."),0))),4)&amp;""),",",".")&amp;CHAR(125)&amp;IF(TRUE,",",""))</f>
        <v/>
      </c>
    </row>
    <row r="4675">
      <c r="A4675" s="38">
        <f>IF(CriteriTecnici!$A4455="","","    "&amp;CHAR(123)&amp;CHAR(34)&amp;"bidderId"&amp;CHAR(34)&amp;": "&amp;CHAR(34)&amp;SUBSTITUTE(CriteriTecnici!$A4455,CHAR(34),"'")&amp;CHAR(34)&amp;", "&amp;CHAR(34)&amp;"lotId"&amp;CHAR(34)&amp;": "&amp;CHAR(34)&amp;SUBSTITUTE(CriteriTecnici!$C4455,CHAR(34),"'")&amp;CHAR(34)&amp;", "&amp;CHAR(34)&amp;"criterionId"&amp;CHAR(34)&amp;": "&amp;CHAR(34)&amp;SUBSTITUTE(CriteriTecnici!$D4455,CHAR(34),"'")&amp;CHAR(34)&amp;", "&amp;CHAR(34)&amp;"kind"&amp;CHAR(34)&amp;": "&amp;CHAR(34)&amp;SUBSTITUTE(CriteriTecnici!$F4455,CHAR(34),"'")&amp;CHAR(34)&amp;", "&amp;CHAR(34)&amp;"value"&amp;CHAR(34)&amp;": "&amp;SUBSTITUTE(TRIM(ROUND(IFERROR(CriteriTecnici!$N4455*1,IFERROR(NUMBERVALUE(CriteriTecnici!$N4455,".",","),IFERROR(NUMBERVALUE(CriteriTecnici!$N4455,",","."),0))),4)&amp;""),",",".")&amp;", "&amp;CHAR(34)&amp;"numerator"&amp;CHAR(34)&amp;": "&amp;SUBSTITUTE(TRIM(ROUND(IFERROR(CriteriTecnici!$K4455*1,IFERROR(NUMBERVALUE(CriteriTecnici!$K4455,".",","),IFERROR(NUMBERVALUE(CriteriTecnici!$K4455,",","."),0))),4)&amp;""),",",".")&amp;", "&amp;CHAR(34)&amp;"denominator"&amp;CHAR(34)&amp;": "&amp;SUBSTITUTE(TRIM(ROUND(IFERROR(CriteriTecnici!$L4455*1,IFERROR(NUMBERVALUE(CriteriTecnici!$L4455,".",","),IFERROR(NUMBERVALUE(CriteriTecnici!$L4455,",","."),0))),4)&amp;""),",",".")&amp;", "&amp;CHAR(34)&amp;"flag"&amp;CHAR(34)&amp;": "&amp;SUBSTITUTE(TRIM(ROUND(IFERROR(CriteriTecnici!$M4455*1,IFERROR(NUMBERVALUE(CriteriTecnici!$M4455,".",","),IFERROR(NUMBERVALUE(CriteriTecnici!$M4455,",","."),0))),4)&amp;""),",",".")&amp;", "&amp;CHAR(34)&amp;"rawScore"&amp;CHAR(34)&amp;": "&amp;SUBSTITUTE(TRIM(ROUND(IFERROR(CriteriTecnici!$O4455*1,IFERROR(NUMBERVALUE(CriteriTecnici!$O4455,".",","),IFERROR(NUMBERVALUE(CriteriTecnici!$O4455,",","."),0))),4)&amp;""),",",".")&amp;CHAR(125)&amp;IF(TRUE,",",""))</f>
        <v/>
      </c>
    </row>
    <row r="4676">
      <c r="A4676" s="38">
        <f>IF(CriteriTecnici!$A4456="","","    "&amp;CHAR(123)&amp;CHAR(34)&amp;"bidderId"&amp;CHAR(34)&amp;": "&amp;CHAR(34)&amp;SUBSTITUTE(CriteriTecnici!$A4456,CHAR(34),"'")&amp;CHAR(34)&amp;", "&amp;CHAR(34)&amp;"lotId"&amp;CHAR(34)&amp;": "&amp;CHAR(34)&amp;SUBSTITUTE(CriteriTecnici!$C4456,CHAR(34),"'")&amp;CHAR(34)&amp;", "&amp;CHAR(34)&amp;"criterionId"&amp;CHAR(34)&amp;": "&amp;CHAR(34)&amp;SUBSTITUTE(CriteriTecnici!$D4456,CHAR(34),"'")&amp;CHAR(34)&amp;", "&amp;CHAR(34)&amp;"kind"&amp;CHAR(34)&amp;": "&amp;CHAR(34)&amp;SUBSTITUTE(CriteriTecnici!$F4456,CHAR(34),"'")&amp;CHAR(34)&amp;", "&amp;CHAR(34)&amp;"value"&amp;CHAR(34)&amp;": "&amp;SUBSTITUTE(TRIM(ROUND(IFERROR(CriteriTecnici!$N4456*1,IFERROR(NUMBERVALUE(CriteriTecnici!$N4456,".",","),IFERROR(NUMBERVALUE(CriteriTecnici!$N4456,",","."),0))),4)&amp;""),",",".")&amp;", "&amp;CHAR(34)&amp;"numerator"&amp;CHAR(34)&amp;": "&amp;SUBSTITUTE(TRIM(ROUND(IFERROR(CriteriTecnici!$K4456*1,IFERROR(NUMBERVALUE(CriteriTecnici!$K4456,".",","),IFERROR(NUMBERVALUE(CriteriTecnici!$K4456,",","."),0))),4)&amp;""),",",".")&amp;", "&amp;CHAR(34)&amp;"denominator"&amp;CHAR(34)&amp;": "&amp;SUBSTITUTE(TRIM(ROUND(IFERROR(CriteriTecnici!$L4456*1,IFERROR(NUMBERVALUE(CriteriTecnici!$L4456,".",","),IFERROR(NUMBERVALUE(CriteriTecnici!$L4456,",","."),0))),4)&amp;""),",",".")&amp;", "&amp;CHAR(34)&amp;"flag"&amp;CHAR(34)&amp;": "&amp;SUBSTITUTE(TRIM(ROUND(IFERROR(CriteriTecnici!$M4456*1,IFERROR(NUMBERVALUE(CriteriTecnici!$M4456,".",","),IFERROR(NUMBERVALUE(CriteriTecnici!$M4456,",","."),0))),4)&amp;""),",",".")&amp;", "&amp;CHAR(34)&amp;"rawScore"&amp;CHAR(34)&amp;": "&amp;SUBSTITUTE(TRIM(ROUND(IFERROR(CriteriTecnici!$O4456*1,IFERROR(NUMBERVALUE(CriteriTecnici!$O4456,".",","),IFERROR(NUMBERVALUE(CriteriTecnici!$O4456,",","."),0))),4)&amp;""),",",".")&amp;CHAR(125)&amp;IF(TRUE,",",""))</f>
        <v/>
      </c>
    </row>
    <row r="4677">
      <c r="A4677" s="38">
        <f>IF(CriteriTecnici!$A4457="","","    "&amp;CHAR(123)&amp;CHAR(34)&amp;"bidderId"&amp;CHAR(34)&amp;": "&amp;CHAR(34)&amp;SUBSTITUTE(CriteriTecnici!$A4457,CHAR(34),"'")&amp;CHAR(34)&amp;", "&amp;CHAR(34)&amp;"lotId"&amp;CHAR(34)&amp;": "&amp;CHAR(34)&amp;SUBSTITUTE(CriteriTecnici!$C4457,CHAR(34),"'")&amp;CHAR(34)&amp;", "&amp;CHAR(34)&amp;"criterionId"&amp;CHAR(34)&amp;": "&amp;CHAR(34)&amp;SUBSTITUTE(CriteriTecnici!$D4457,CHAR(34),"'")&amp;CHAR(34)&amp;", "&amp;CHAR(34)&amp;"kind"&amp;CHAR(34)&amp;": "&amp;CHAR(34)&amp;SUBSTITUTE(CriteriTecnici!$F4457,CHAR(34),"'")&amp;CHAR(34)&amp;", "&amp;CHAR(34)&amp;"value"&amp;CHAR(34)&amp;": "&amp;SUBSTITUTE(TRIM(ROUND(IFERROR(CriteriTecnici!$N4457*1,IFERROR(NUMBERVALUE(CriteriTecnici!$N4457,".",","),IFERROR(NUMBERVALUE(CriteriTecnici!$N4457,",","."),0))),4)&amp;""),",",".")&amp;", "&amp;CHAR(34)&amp;"numerator"&amp;CHAR(34)&amp;": "&amp;SUBSTITUTE(TRIM(ROUND(IFERROR(CriteriTecnici!$K4457*1,IFERROR(NUMBERVALUE(CriteriTecnici!$K4457,".",","),IFERROR(NUMBERVALUE(CriteriTecnici!$K4457,",","."),0))),4)&amp;""),",",".")&amp;", "&amp;CHAR(34)&amp;"denominator"&amp;CHAR(34)&amp;": "&amp;SUBSTITUTE(TRIM(ROUND(IFERROR(CriteriTecnici!$L4457*1,IFERROR(NUMBERVALUE(CriteriTecnici!$L4457,".",","),IFERROR(NUMBERVALUE(CriteriTecnici!$L4457,",","."),0))),4)&amp;""),",",".")&amp;", "&amp;CHAR(34)&amp;"flag"&amp;CHAR(34)&amp;": "&amp;SUBSTITUTE(TRIM(ROUND(IFERROR(CriteriTecnici!$M4457*1,IFERROR(NUMBERVALUE(CriteriTecnici!$M4457,".",","),IFERROR(NUMBERVALUE(CriteriTecnici!$M4457,",","."),0))),4)&amp;""),",",".")&amp;", "&amp;CHAR(34)&amp;"rawScore"&amp;CHAR(34)&amp;": "&amp;SUBSTITUTE(TRIM(ROUND(IFERROR(CriteriTecnici!$O4457*1,IFERROR(NUMBERVALUE(CriteriTecnici!$O4457,".",","),IFERROR(NUMBERVALUE(CriteriTecnici!$O4457,",","."),0))),4)&amp;""),",",".")&amp;CHAR(125)&amp;IF(TRUE,",",""))</f>
        <v/>
      </c>
    </row>
    <row r="4678">
      <c r="A4678" s="38">
        <f>IF(CriteriTecnici!$A4458="","","    "&amp;CHAR(123)&amp;CHAR(34)&amp;"bidderId"&amp;CHAR(34)&amp;": "&amp;CHAR(34)&amp;SUBSTITUTE(CriteriTecnici!$A4458,CHAR(34),"'")&amp;CHAR(34)&amp;", "&amp;CHAR(34)&amp;"lotId"&amp;CHAR(34)&amp;": "&amp;CHAR(34)&amp;SUBSTITUTE(CriteriTecnici!$C4458,CHAR(34),"'")&amp;CHAR(34)&amp;", "&amp;CHAR(34)&amp;"criterionId"&amp;CHAR(34)&amp;": "&amp;CHAR(34)&amp;SUBSTITUTE(CriteriTecnici!$D4458,CHAR(34),"'")&amp;CHAR(34)&amp;", "&amp;CHAR(34)&amp;"kind"&amp;CHAR(34)&amp;": "&amp;CHAR(34)&amp;SUBSTITUTE(CriteriTecnici!$F4458,CHAR(34),"'")&amp;CHAR(34)&amp;", "&amp;CHAR(34)&amp;"value"&amp;CHAR(34)&amp;": "&amp;SUBSTITUTE(TRIM(ROUND(IFERROR(CriteriTecnici!$N4458*1,IFERROR(NUMBERVALUE(CriteriTecnici!$N4458,".",","),IFERROR(NUMBERVALUE(CriteriTecnici!$N4458,",","."),0))),4)&amp;""),",",".")&amp;", "&amp;CHAR(34)&amp;"numerator"&amp;CHAR(34)&amp;": "&amp;SUBSTITUTE(TRIM(ROUND(IFERROR(CriteriTecnici!$K4458*1,IFERROR(NUMBERVALUE(CriteriTecnici!$K4458,".",","),IFERROR(NUMBERVALUE(CriteriTecnici!$K4458,",","."),0))),4)&amp;""),",",".")&amp;", "&amp;CHAR(34)&amp;"denominator"&amp;CHAR(34)&amp;": "&amp;SUBSTITUTE(TRIM(ROUND(IFERROR(CriteriTecnici!$L4458*1,IFERROR(NUMBERVALUE(CriteriTecnici!$L4458,".",","),IFERROR(NUMBERVALUE(CriteriTecnici!$L4458,",","."),0))),4)&amp;""),",",".")&amp;", "&amp;CHAR(34)&amp;"flag"&amp;CHAR(34)&amp;": "&amp;SUBSTITUTE(TRIM(ROUND(IFERROR(CriteriTecnici!$M4458*1,IFERROR(NUMBERVALUE(CriteriTecnici!$M4458,".",","),IFERROR(NUMBERVALUE(CriteriTecnici!$M4458,",","."),0))),4)&amp;""),",",".")&amp;", "&amp;CHAR(34)&amp;"rawScore"&amp;CHAR(34)&amp;": "&amp;SUBSTITUTE(TRIM(ROUND(IFERROR(CriteriTecnici!$O4458*1,IFERROR(NUMBERVALUE(CriteriTecnici!$O4458,".",","),IFERROR(NUMBERVALUE(CriteriTecnici!$O4458,",","."),0))),4)&amp;""),",",".")&amp;CHAR(125)&amp;IF(TRUE,",",""))</f>
        <v/>
      </c>
    </row>
    <row r="4679">
      <c r="A4679" s="38">
        <f>IF(CriteriTecnici!$A4459="","","    "&amp;CHAR(123)&amp;CHAR(34)&amp;"bidderId"&amp;CHAR(34)&amp;": "&amp;CHAR(34)&amp;SUBSTITUTE(CriteriTecnici!$A4459,CHAR(34),"'")&amp;CHAR(34)&amp;", "&amp;CHAR(34)&amp;"lotId"&amp;CHAR(34)&amp;": "&amp;CHAR(34)&amp;SUBSTITUTE(CriteriTecnici!$C4459,CHAR(34),"'")&amp;CHAR(34)&amp;", "&amp;CHAR(34)&amp;"criterionId"&amp;CHAR(34)&amp;": "&amp;CHAR(34)&amp;SUBSTITUTE(CriteriTecnici!$D4459,CHAR(34),"'")&amp;CHAR(34)&amp;", "&amp;CHAR(34)&amp;"kind"&amp;CHAR(34)&amp;": "&amp;CHAR(34)&amp;SUBSTITUTE(CriteriTecnici!$F4459,CHAR(34),"'")&amp;CHAR(34)&amp;", "&amp;CHAR(34)&amp;"value"&amp;CHAR(34)&amp;": "&amp;SUBSTITUTE(TRIM(ROUND(IFERROR(CriteriTecnici!$N4459*1,IFERROR(NUMBERVALUE(CriteriTecnici!$N4459,".",","),IFERROR(NUMBERVALUE(CriteriTecnici!$N4459,",","."),0))),4)&amp;""),",",".")&amp;", "&amp;CHAR(34)&amp;"numerator"&amp;CHAR(34)&amp;": "&amp;SUBSTITUTE(TRIM(ROUND(IFERROR(CriteriTecnici!$K4459*1,IFERROR(NUMBERVALUE(CriteriTecnici!$K4459,".",","),IFERROR(NUMBERVALUE(CriteriTecnici!$K4459,",","."),0))),4)&amp;""),",",".")&amp;", "&amp;CHAR(34)&amp;"denominator"&amp;CHAR(34)&amp;": "&amp;SUBSTITUTE(TRIM(ROUND(IFERROR(CriteriTecnici!$L4459*1,IFERROR(NUMBERVALUE(CriteriTecnici!$L4459,".",","),IFERROR(NUMBERVALUE(CriteriTecnici!$L4459,",","."),0))),4)&amp;""),",",".")&amp;", "&amp;CHAR(34)&amp;"flag"&amp;CHAR(34)&amp;": "&amp;SUBSTITUTE(TRIM(ROUND(IFERROR(CriteriTecnici!$M4459*1,IFERROR(NUMBERVALUE(CriteriTecnici!$M4459,".",","),IFERROR(NUMBERVALUE(CriteriTecnici!$M4459,",","."),0))),4)&amp;""),",",".")&amp;", "&amp;CHAR(34)&amp;"rawScore"&amp;CHAR(34)&amp;": "&amp;SUBSTITUTE(TRIM(ROUND(IFERROR(CriteriTecnici!$O4459*1,IFERROR(NUMBERVALUE(CriteriTecnici!$O4459,".",","),IFERROR(NUMBERVALUE(CriteriTecnici!$O4459,",","."),0))),4)&amp;""),",",".")&amp;CHAR(125)&amp;IF(TRUE,",",""))</f>
        <v/>
      </c>
    </row>
    <row r="4680">
      <c r="A4680" s="38">
        <f>IF(CriteriTecnici!$A4460="","","    "&amp;CHAR(123)&amp;CHAR(34)&amp;"bidderId"&amp;CHAR(34)&amp;": "&amp;CHAR(34)&amp;SUBSTITUTE(CriteriTecnici!$A4460,CHAR(34),"'")&amp;CHAR(34)&amp;", "&amp;CHAR(34)&amp;"lotId"&amp;CHAR(34)&amp;": "&amp;CHAR(34)&amp;SUBSTITUTE(CriteriTecnici!$C4460,CHAR(34),"'")&amp;CHAR(34)&amp;", "&amp;CHAR(34)&amp;"criterionId"&amp;CHAR(34)&amp;": "&amp;CHAR(34)&amp;SUBSTITUTE(CriteriTecnici!$D4460,CHAR(34),"'")&amp;CHAR(34)&amp;", "&amp;CHAR(34)&amp;"kind"&amp;CHAR(34)&amp;": "&amp;CHAR(34)&amp;SUBSTITUTE(CriteriTecnici!$F4460,CHAR(34),"'")&amp;CHAR(34)&amp;", "&amp;CHAR(34)&amp;"value"&amp;CHAR(34)&amp;": "&amp;SUBSTITUTE(TRIM(ROUND(IFERROR(CriteriTecnici!$N4460*1,IFERROR(NUMBERVALUE(CriteriTecnici!$N4460,".",","),IFERROR(NUMBERVALUE(CriteriTecnici!$N4460,",","."),0))),4)&amp;""),",",".")&amp;", "&amp;CHAR(34)&amp;"numerator"&amp;CHAR(34)&amp;": "&amp;SUBSTITUTE(TRIM(ROUND(IFERROR(CriteriTecnici!$K4460*1,IFERROR(NUMBERVALUE(CriteriTecnici!$K4460,".",","),IFERROR(NUMBERVALUE(CriteriTecnici!$K4460,",","."),0))),4)&amp;""),",",".")&amp;", "&amp;CHAR(34)&amp;"denominator"&amp;CHAR(34)&amp;": "&amp;SUBSTITUTE(TRIM(ROUND(IFERROR(CriteriTecnici!$L4460*1,IFERROR(NUMBERVALUE(CriteriTecnici!$L4460,".",","),IFERROR(NUMBERVALUE(CriteriTecnici!$L4460,",","."),0))),4)&amp;""),",",".")&amp;", "&amp;CHAR(34)&amp;"flag"&amp;CHAR(34)&amp;": "&amp;SUBSTITUTE(TRIM(ROUND(IFERROR(CriteriTecnici!$M4460*1,IFERROR(NUMBERVALUE(CriteriTecnici!$M4460,".",","),IFERROR(NUMBERVALUE(CriteriTecnici!$M4460,",","."),0))),4)&amp;""),",",".")&amp;", "&amp;CHAR(34)&amp;"rawScore"&amp;CHAR(34)&amp;": "&amp;SUBSTITUTE(TRIM(ROUND(IFERROR(CriteriTecnici!$O4460*1,IFERROR(NUMBERVALUE(CriteriTecnici!$O4460,".",","),IFERROR(NUMBERVALUE(CriteriTecnici!$O4460,",","."),0))),4)&amp;""),",",".")&amp;CHAR(125)&amp;IF(TRUE,",",""))</f>
        <v/>
      </c>
    </row>
    <row r="4681">
      <c r="A4681" s="38">
        <f>IF(CriteriTecnici!$A4461="","","    "&amp;CHAR(123)&amp;CHAR(34)&amp;"bidderId"&amp;CHAR(34)&amp;": "&amp;CHAR(34)&amp;SUBSTITUTE(CriteriTecnici!$A4461,CHAR(34),"'")&amp;CHAR(34)&amp;", "&amp;CHAR(34)&amp;"lotId"&amp;CHAR(34)&amp;": "&amp;CHAR(34)&amp;SUBSTITUTE(CriteriTecnici!$C4461,CHAR(34),"'")&amp;CHAR(34)&amp;", "&amp;CHAR(34)&amp;"criterionId"&amp;CHAR(34)&amp;": "&amp;CHAR(34)&amp;SUBSTITUTE(CriteriTecnici!$D4461,CHAR(34),"'")&amp;CHAR(34)&amp;", "&amp;CHAR(34)&amp;"kind"&amp;CHAR(34)&amp;": "&amp;CHAR(34)&amp;SUBSTITUTE(CriteriTecnici!$F4461,CHAR(34),"'")&amp;CHAR(34)&amp;", "&amp;CHAR(34)&amp;"value"&amp;CHAR(34)&amp;": "&amp;SUBSTITUTE(TRIM(ROUND(IFERROR(CriteriTecnici!$N4461*1,IFERROR(NUMBERVALUE(CriteriTecnici!$N4461,".",","),IFERROR(NUMBERVALUE(CriteriTecnici!$N4461,",","."),0))),4)&amp;""),",",".")&amp;", "&amp;CHAR(34)&amp;"numerator"&amp;CHAR(34)&amp;": "&amp;SUBSTITUTE(TRIM(ROUND(IFERROR(CriteriTecnici!$K4461*1,IFERROR(NUMBERVALUE(CriteriTecnici!$K4461,".",","),IFERROR(NUMBERVALUE(CriteriTecnici!$K4461,",","."),0))),4)&amp;""),",",".")&amp;", "&amp;CHAR(34)&amp;"denominator"&amp;CHAR(34)&amp;": "&amp;SUBSTITUTE(TRIM(ROUND(IFERROR(CriteriTecnici!$L4461*1,IFERROR(NUMBERVALUE(CriteriTecnici!$L4461,".",","),IFERROR(NUMBERVALUE(CriteriTecnici!$L4461,",","."),0))),4)&amp;""),",",".")&amp;", "&amp;CHAR(34)&amp;"flag"&amp;CHAR(34)&amp;": "&amp;SUBSTITUTE(TRIM(ROUND(IFERROR(CriteriTecnici!$M4461*1,IFERROR(NUMBERVALUE(CriteriTecnici!$M4461,".",","),IFERROR(NUMBERVALUE(CriteriTecnici!$M4461,",","."),0))),4)&amp;""),",",".")&amp;", "&amp;CHAR(34)&amp;"rawScore"&amp;CHAR(34)&amp;": "&amp;SUBSTITUTE(TRIM(ROUND(IFERROR(CriteriTecnici!$O4461*1,IFERROR(NUMBERVALUE(CriteriTecnici!$O4461,".",","),IFERROR(NUMBERVALUE(CriteriTecnici!$O4461,",","."),0))),4)&amp;""),",",".")&amp;CHAR(125)&amp;IF(TRUE,",",""))</f>
        <v/>
      </c>
    </row>
    <row r="4682">
      <c r="A4682" s="38">
        <f>IF(CriteriTecnici!$A4462="","","    "&amp;CHAR(123)&amp;CHAR(34)&amp;"bidderId"&amp;CHAR(34)&amp;": "&amp;CHAR(34)&amp;SUBSTITUTE(CriteriTecnici!$A4462,CHAR(34),"'")&amp;CHAR(34)&amp;", "&amp;CHAR(34)&amp;"lotId"&amp;CHAR(34)&amp;": "&amp;CHAR(34)&amp;SUBSTITUTE(CriteriTecnici!$C4462,CHAR(34),"'")&amp;CHAR(34)&amp;", "&amp;CHAR(34)&amp;"criterionId"&amp;CHAR(34)&amp;": "&amp;CHAR(34)&amp;SUBSTITUTE(CriteriTecnici!$D4462,CHAR(34),"'")&amp;CHAR(34)&amp;", "&amp;CHAR(34)&amp;"kind"&amp;CHAR(34)&amp;": "&amp;CHAR(34)&amp;SUBSTITUTE(CriteriTecnici!$F4462,CHAR(34),"'")&amp;CHAR(34)&amp;", "&amp;CHAR(34)&amp;"value"&amp;CHAR(34)&amp;": "&amp;SUBSTITUTE(TRIM(ROUND(IFERROR(CriteriTecnici!$N4462*1,IFERROR(NUMBERVALUE(CriteriTecnici!$N4462,".",","),IFERROR(NUMBERVALUE(CriteriTecnici!$N4462,",","."),0))),4)&amp;""),",",".")&amp;", "&amp;CHAR(34)&amp;"numerator"&amp;CHAR(34)&amp;": "&amp;SUBSTITUTE(TRIM(ROUND(IFERROR(CriteriTecnici!$K4462*1,IFERROR(NUMBERVALUE(CriteriTecnici!$K4462,".",","),IFERROR(NUMBERVALUE(CriteriTecnici!$K4462,",","."),0))),4)&amp;""),",",".")&amp;", "&amp;CHAR(34)&amp;"denominator"&amp;CHAR(34)&amp;": "&amp;SUBSTITUTE(TRIM(ROUND(IFERROR(CriteriTecnici!$L4462*1,IFERROR(NUMBERVALUE(CriteriTecnici!$L4462,".",","),IFERROR(NUMBERVALUE(CriteriTecnici!$L4462,",","."),0))),4)&amp;""),",",".")&amp;", "&amp;CHAR(34)&amp;"flag"&amp;CHAR(34)&amp;": "&amp;SUBSTITUTE(TRIM(ROUND(IFERROR(CriteriTecnici!$M4462*1,IFERROR(NUMBERVALUE(CriteriTecnici!$M4462,".",","),IFERROR(NUMBERVALUE(CriteriTecnici!$M4462,",","."),0))),4)&amp;""),",",".")&amp;", "&amp;CHAR(34)&amp;"rawScore"&amp;CHAR(34)&amp;": "&amp;SUBSTITUTE(TRIM(ROUND(IFERROR(CriteriTecnici!$O4462*1,IFERROR(NUMBERVALUE(CriteriTecnici!$O4462,".",","),IFERROR(NUMBERVALUE(CriteriTecnici!$O4462,",","."),0))),4)&amp;""),",",".")&amp;CHAR(125)&amp;IF(TRUE,",",""))</f>
        <v/>
      </c>
    </row>
    <row r="4683">
      <c r="A4683" s="38">
        <f>IF(CriteriTecnici!$A4463="","","    "&amp;CHAR(123)&amp;CHAR(34)&amp;"bidderId"&amp;CHAR(34)&amp;": "&amp;CHAR(34)&amp;SUBSTITUTE(CriteriTecnici!$A4463,CHAR(34),"'")&amp;CHAR(34)&amp;", "&amp;CHAR(34)&amp;"lotId"&amp;CHAR(34)&amp;": "&amp;CHAR(34)&amp;SUBSTITUTE(CriteriTecnici!$C4463,CHAR(34),"'")&amp;CHAR(34)&amp;", "&amp;CHAR(34)&amp;"criterionId"&amp;CHAR(34)&amp;": "&amp;CHAR(34)&amp;SUBSTITUTE(CriteriTecnici!$D4463,CHAR(34),"'")&amp;CHAR(34)&amp;", "&amp;CHAR(34)&amp;"kind"&amp;CHAR(34)&amp;": "&amp;CHAR(34)&amp;SUBSTITUTE(CriteriTecnici!$F4463,CHAR(34),"'")&amp;CHAR(34)&amp;", "&amp;CHAR(34)&amp;"value"&amp;CHAR(34)&amp;": "&amp;SUBSTITUTE(TRIM(ROUND(IFERROR(CriteriTecnici!$N4463*1,IFERROR(NUMBERVALUE(CriteriTecnici!$N4463,".",","),IFERROR(NUMBERVALUE(CriteriTecnici!$N4463,",","."),0))),4)&amp;""),",",".")&amp;", "&amp;CHAR(34)&amp;"numerator"&amp;CHAR(34)&amp;": "&amp;SUBSTITUTE(TRIM(ROUND(IFERROR(CriteriTecnici!$K4463*1,IFERROR(NUMBERVALUE(CriteriTecnici!$K4463,".",","),IFERROR(NUMBERVALUE(CriteriTecnici!$K4463,",","."),0))),4)&amp;""),",",".")&amp;", "&amp;CHAR(34)&amp;"denominator"&amp;CHAR(34)&amp;": "&amp;SUBSTITUTE(TRIM(ROUND(IFERROR(CriteriTecnici!$L4463*1,IFERROR(NUMBERVALUE(CriteriTecnici!$L4463,".",","),IFERROR(NUMBERVALUE(CriteriTecnici!$L4463,",","."),0))),4)&amp;""),",",".")&amp;", "&amp;CHAR(34)&amp;"flag"&amp;CHAR(34)&amp;": "&amp;SUBSTITUTE(TRIM(ROUND(IFERROR(CriteriTecnici!$M4463*1,IFERROR(NUMBERVALUE(CriteriTecnici!$M4463,".",","),IFERROR(NUMBERVALUE(CriteriTecnici!$M4463,",","."),0))),4)&amp;""),",",".")&amp;", "&amp;CHAR(34)&amp;"rawScore"&amp;CHAR(34)&amp;": "&amp;SUBSTITUTE(TRIM(ROUND(IFERROR(CriteriTecnici!$O4463*1,IFERROR(NUMBERVALUE(CriteriTecnici!$O4463,".",","),IFERROR(NUMBERVALUE(CriteriTecnici!$O4463,",","."),0))),4)&amp;""),",",".")&amp;CHAR(125)&amp;IF(TRUE,",",""))</f>
        <v/>
      </c>
    </row>
    <row r="4684">
      <c r="A4684" s="38">
        <f>IF(CriteriTecnici!$A4464="","","    "&amp;CHAR(123)&amp;CHAR(34)&amp;"bidderId"&amp;CHAR(34)&amp;": "&amp;CHAR(34)&amp;SUBSTITUTE(CriteriTecnici!$A4464,CHAR(34),"'")&amp;CHAR(34)&amp;", "&amp;CHAR(34)&amp;"lotId"&amp;CHAR(34)&amp;": "&amp;CHAR(34)&amp;SUBSTITUTE(CriteriTecnici!$C4464,CHAR(34),"'")&amp;CHAR(34)&amp;", "&amp;CHAR(34)&amp;"criterionId"&amp;CHAR(34)&amp;": "&amp;CHAR(34)&amp;SUBSTITUTE(CriteriTecnici!$D4464,CHAR(34),"'")&amp;CHAR(34)&amp;", "&amp;CHAR(34)&amp;"kind"&amp;CHAR(34)&amp;": "&amp;CHAR(34)&amp;SUBSTITUTE(CriteriTecnici!$F4464,CHAR(34),"'")&amp;CHAR(34)&amp;", "&amp;CHAR(34)&amp;"value"&amp;CHAR(34)&amp;": "&amp;SUBSTITUTE(TRIM(ROUND(IFERROR(CriteriTecnici!$N4464*1,IFERROR(NUMBERVALUE(CriteriTecnici!$N4464,".",","),IFERROR(NUMBERVALUE(CriteriTecnici!$N4464,",","."),0))),4)&amp;""),",",".")&amp;", "&amp;CHAR(34)&amp;"numerator"&amp;CHAR(34)&amp;": "&amp;SUBSTITUTE(TRIM(ROUND(IFERROR(CriteriTecnici!$K4464*1,IFERROR(NUMBERVALUE(CriteriTecnici!$K4464,".",","),IFERROR(NUMBERVALUE(CriteriTecnici!$K4464,",","."),0))),4)&amp;""),",",".")&amp;", "&amp;CHAR(34)&amp;"denominator"&amp;CHAR(34)&amp;": "&amp;SUBSTITUTE(TRIM(ROUND(IFERROR(CriteriTecnici!$L4464*1,IFERROR(NUMBERVALUE(CriteriTecnici!$L4464,".",","),IFERROR(NUMBERVALUE(CriteriTecnici!$L4464,",","."),0))),4)&amp;""),",",".")&amp;", "&amp;CHAR(34)&amp;"flag"&amp;CHAR(34)&amp;": "&amp;SUBSTITUTE(TRIM(ROUND(IFERROR(CriteriTecnici!$M4464*1,IFERROR(NUMBERVALUE(CriteriTecnici!$M4464,".",","),IFERROR(NUMBERVALUE(CriteriTecnici!$M4464,",","."),0))),4)&amp;""),",",".")&amp;", "&amp;CHAR(34)&amp;"rawScore"&amp;CHAR(34)&amp;": "&amp;SUBSTITUTE(TRIM(ROUND(IFERROR(CriteriTecnici!$O4464*1,IFERROR(NUMBERVALUE(CriteriTecnici!$O4464,".",","),IFERROR(NUMBERVALUE(CriteriTecnici!$O4464,",","."),0))),4)&amp;""),",",".")&amp;CHAR(125)&amp;IF(TRUE,",",""))</f>
        <v/>
      </c>
    </row>
    <row r="4685">
      <c r="A4685" s="38">
        <f>IF(CriteriTecnici!$A4465="","","    "&amp;CHAR(123)&amp;CHAR(34)&amp;"bidderId"&amp;CHAR(34)&amp;": "&amp;CHAR(34)&amp;SUBSTITUTE(CriteriTecnici!$A4465,CHAR(34),"'")&amp;CHAR(34)&amp;", "&amp;CHAR(34)&amp;"lotId"&amp;CHAR(34)&amp;": "&amp;CHAR(34)&amp;SUBSTITUTE(CriteriTecnici!$C4465,CHAR(34),"'")&amp;CHAR(34)&amp;", "&amp;CHAR(34)&amp;"criterionId"&amp;CHAR(34)&amp;": "&amp;CHAR(34)&amp;SUBSTITUTE(CriteriTecnici!$D4465,CHAR(34),"'")&amp;CHAR(34)&amp;", "&amp;CHAR(34)&amp;"kind"&amp;CHAR(34)&amp;": "&amp;CHAR(34)&amp;SUBSTITUTE(CriteriTecnici!$F4465,CHAR(34),"'")&amp;CHAR(34)&amp;", "&amp;CHAR(34)&amp;"value"&amp;CHAR(34)&amp;": "&amp;SUBSTITUTE(TRIM(ROUND(IFERROR(CriteriTecnici!$N4465*1,IFERROR(NUMBERVALUE(CriteriTecnici!$N4465,".",","),IFERROR(NUMBERVALUE(CriteriTecnici!$N4465,",","."),0))),4)&amp;""),",",".")&amp;", "&amp;CHAR(34)&amp;"numerator"&amp;CHAR(34)&amp;": "&amp;SUBSTITUTE(TRIM(ROUND(IFERROR(CriteriTecnici!$K4465*1,IFERROR(NUMBERVALUE(CriteriTecnici!$K4465,".",","),IFERROR(NUMBERVALUE(CriteriTecnici!$K4465,",","."),0))),4)&amp;""),",",".")&amp;", "&amp;CHAR(34)&amp;"denominator"&amp;CHAR(34)&amp;": "&amp;SUBSTITUTE(TRIM(ROUND(IFERROR(CriteriTecnici!$L4465*1,IFERROR(NUMBERVALUE(CriteriTecnici!$L4465,".",","),IFERROR(NUMBERVALUE(CriteriTecnici!$L4465,",","."),0))),4)&amp;""),",",".")&amp;", "&amp;CHAR(34)&amp;"flag"&amp;CHAR(34)&amp;": "&amp;SUBSTITUTE(TRIM(ROUND(IFERROR(CriteriTecnici!$M4465*1,IFERROR(NUMBERVALUE(CriteriTecnici!$M4465,".",","),IFERROR(NUMBERVALUE(CriteriTecnici!$M4465,",","."),0))),4)&amp;""),",",".")&amp;", "&amp;CHAR(34)&amp;"rawScore"&amp;CHAR(34)&amp;": "&amp;SUBSTITUTE(TRIM(ROUND(IFERROR(CriteriTecnici!$O4465*1,IFERROR(NUMBERVALUE(CriteriTecnici!$O4465,".",","),IFERROR(NUMBERVALUE(CriteriTecnici!$O4465,",","."),0))),4)&amp;""),",",".")&amp;CHAR(125)&amp;IF(TRUE,",",""))</f>
        <v/>
      </c>
    </row>
    <row r="4686">
      <c r="A4686" s="38">
        <f>IF(CriteriTecnici!$A4466="","","    "&amp;CHAR(123)&amp;CHAR(34)&amp;"bidderId"&amp;CHAR(34)&amp;": "&amp;CHAR(34)&amp;SUBSTITUTE(CriteriTecnici!$A4466,CHAR(34),"'")&amp;CHAR(34)&amp;", "&amp;CHAR(34)&amp;"lotId"&amp;CHAR(34)&amp;": "&amp;CHAR(34)&amp;SUBSTITUTE(CriteriTecnici!$C4466,CHAR(34),"'")&amp;CHAR(34)&amp;", "&amp;CHAR(34)&amp;"criterionId"&amp;CHAR(34)&amp;": "&amp;CHAR(34)&amp;SUBSTITUTE(CriteriTecnici!$D4466,CHAR(34),"'")&amp;CHAR(34)&amp;", "&amp;CHAR(34)&amp;"kind"&amp;CHAR(34)&amp;": "&amp;CHAR(34)&amp;SUBSTITUTE(CriteriTecnici!$F4466,CHAR(34),"'")&amp;CHAR(34)&amp;", "&amp;CHAR(34)&amp;"value"&amp;CHAR(34)&amp;": "&amp;SUBSTITUTE(TRIM(ROUND(IFERROR(CriteriTecnici!$N4466*1,IFERROR(NUMBERVALUE(CriteriTecnici!$N4466,".",","),IFERROR(NUMBERVALUE(CriteriTecnici!$N4466,",","."),0))),4)&amp;""),",",".")&amp;", "&amp;CHAR(34)&amp;"numerator"&amp;CHAR(34)&amp;": "&amp;SUBSTITUTE(TRIM(ROUND(IFERROR(CriteriTecnici!$K4466*1,IFERROR(NUMBERVALUE(CriteriTecnici!$K4466,".",","),IFERROR(NUMBERVALUE(CriteriTecnici!$K4466,",","."),0))),4)&amp;""),",",".")&amp;", "&amp;CHAR(34)&amp;"denominator"&amp;CHAR(34)&amp;": "&amp;SUBSTITUTE(TRIM(ROUND(IFERROR(CriteriTecnici!$L4466*1,IFERROR(NUMBERVALUE(CriteriTecnici!$L4466,".",","),IFERROR(NUMBERVALUE(CriteriTecnici!$L4466,",","."),0))),4)&amp;""),",",".")&amp;", "&amp;CHAR(34)&amp;"flag"&amp;CHAR(34)&amp;": "&amp;SUBSTITUTE(TRIM(ROUND(IFERROR(CriteriTecnici!$M4466*1,IFERROR(NUMBERVALUE(CriteriTecnici!$M4466,".",","),IFERROR(NUMBERVALUE(CriteriTecnici!$M4466,",","."),0))),4)&amp;""),",",".")&amp;", "&amp;CHAR(34)&amp;"rawScore"&amp;CHAR(34)&amp;": "&amp;SUBSTITUTE(TRIM(ROUND(IFERROR(CriteriTecnici!$O4466*1,IFERROR(NUMBERVALUE(CriteriTecnici!$O4466,".",","),IFERROR(NUMBERVALUE(CriteriTecnici!$O4466,",","."),0))),4)&amp;""),",",".")&amp;CHAR(125)&amp;IF(TRUE,",",""))</f>
        <v/>
      </c>
    </row>
    <row r="4687">
      <c r="A4687" s="38">
        <f>IF(CriteriTecnici!$A4467="","","    "&amp;CHAR(123)&amp;CHAR(34)&amp;"bidderId"&amp;CHAR(34)&amp;": "&amp;CHAR(34)&amp;SUBSTITUTE(CriteriTecnici!$A4467,CHAR(34),"'")&amp;CHAR(34)&amp;", "&amp;CHAR(34)&amp;"lotId"&amp;CHAR(34)&amp;": "&amp;CHAR(34)&amp;SUBSTITUTE(CriteriTecnici!$C4467,CHAR(34),"'")&amp;CHAR(34)&amp;", "&amp;CHAR(34)&amp;"criterionId"&amp;CHAR(34)&amp;": "&amp;CHAR(34)&amp;SUBSTITUTE(CriteriTecnici!$D4467,CHAR(34),"'")&amp;CHAR(34)&amp;", "&amp;CHAR(34)&amp;"kind"&amp;CHAR(34)&amp;": "&amp;CHAR(34)&amp;SUBSTITUTE(CriteriTecnici!$F4467,CHAR(34),"'")&amp;CHAR(34)&amp;", "&amp;CHAR(34)&amp;"value"&amp;CHAR(34)&amp;": "&amp;SUBSTITUTE(TRIM(ROUND(IFERROR(CriteriTecnici!$N4467*1,IFERROR(NUMBERVALUE(CriteriTecnici!$N4467,".",","),IFERROR(NUMBERVALUE(CriteriTecnici!$N4467,",","."),0))),4)&amp;""),",",".")&amp;", "&amp;CHAR(34)&amp;"numerator"&amp;CHAR(34)&amp;": "&amp;SUBSTITUTE(TRIM(ROUND(IFERROR(CriteriTecnici!$K4467*1,IFERROR(NUMBERVALUE(CriteriTecnici!$K4467,".",","),IFERROR(NUMBERVALUE(CriteriTecnici!$K4467,",","."),0))),4)&amp;""),",",".")&amp;", "&amp;CHAR(34)&amp;"denominator"&amp;CHAR(34)&amp;": "&amp;SUBSTITUTE(TRIM(ROUND(IFERROR(CriteriTecnici!$L4467*1,IFERROR(NUMBERVALUE(CriteriTecnici!$L4467,".",","),IFERROR(NUMBERVALUE(CriteriTecnici!$L4467,",","."),0))),4)&amp;""),",",".")&amp;", "&amp;CHAR(34)&amp;"flag"&amp;CHAR(34)&amp;": "&amp;SUBSTITUTE(TRIM(ROUND(IFERROR(CriteriTecnici!$M4467*1,IFERROR(NUMBERVALUE(CriteriTecnici!$M4467,".",","),IFERROR(NUMBERVALUE(CriteriTecnici!$M4467,",","."),0))),4)&amp;""),",",".")&amp;", "&amp;CHAR(34)&amp;"rawScore"&amp;CHAR(34)&amp;": "&amp;SUBSTITUTE(TRIM(ROUND(IFERROR(CriteriTecnici!$O4467*1,IFERROR(NUMBERVALUE(CriteriTecnici!$O4467,".",","),IFERROR(NUMBERVALUE(CriteriTecnici!$O4467,",","."),0))),4)&amp;""),",",".")&amp;CHAR(125)&amp;IF(TRUE,",",""))</f>
        <v/>
      </c>
    </row>
    <row r="4688">
      <c r="A4688" s="38">
        <f>IF(CriteriTecnici!$A4468="","","    "&amp;CHAR(123)&amp;CHAR(34)&amp;"bidderId"&amp;CHAR(34)&amp;": "&amp;CHAR(34)&amp;SUBSTITUTE(CriteriTecnici!$A4468,CHAR(34),"'")&amp;CHAR(34)&amp;", "&amp;CHAR(34)&amp;"lotId"&amp;CHAR(34)&amp;": "&amp;CHAR(34)&amp;SUBSTITUTE(CriteriTecnici!$C4468,CHAR(34),"'")&amp;CHAR(34)&amp;", "&amp;CHAR(34)&amp;"criterionId"&amp;CHAR(34)&amp;": "&amp;CHAR(34)&amp;SUBSTITUTE(CriteriTecnici!$D4468,CHAR(34),"'")&amp;CHAR(34)&amp;", "&amp;CHAR(34)&amp;"kind"&amp;CHAR(34)&amp;": "&amp;CHAR(34)&amp;SUBSTITUTE(CriteriTecnici!$F4468,CHAR(34),"'")&amp;CHAR(34)&amp;", "&amp;CHAR(34)&amp;"value"&amp;CHAR(34)&amp;": "&amp;SUBSTITUTE(TRIM(ROUND(IFERROR(CriteriTecnici!$N4468*1,IFERROR(NUMBERVALUE(CriteriTecnici!$N4468,".",","),IFERROR(NUMBERVALUE(CriteriTecnici!$N4468,",","."),0))),4)&amp;""),",",".")&amp;", "&amp;CHAR(34)&amp;"numerator"&amp;CHAR(34)&amp;": "&amp;SUBSTITUTE(TRIM(ROUND(IFERROR(CriteriTecnici!$K4468*1,IFERROR(NUMBERVALUE(CriteriTecnici!$K4468,".",","),IFERROR(NUMBERVALUE(CriteriTecnici!$K4468,",","."),0))),4)&amp;""),",",".")&amp;", "&amp;CHAR(34)&amp;"denominator"&amp;CHAR(34)&amp;": "&amp;SUBSTITUTE(TRIM(ROUND(IFERROR(CriteriTecnici!$L4468*1,IFERROR(NUMBERVALUE(CriteriTecnici!$L4468,".",","),IFERROR(NUMBERVALUE(CriteriTecnici!$L4468,",","."),0))),4)&amp;""),",",".")&amp;", "&amp;CHAR(34)&amp;"flag"&amp;CHAR(34)&amp;": "&amp;SUBSTITUTE(TRIM(ROUND(IFERROR(CriteriTecnici!$M4468*1,IFERROR(NUMBERVALUE(CriteriTecnici!$M4468,".",","),IFERROR(NUMBERVALUE(CriteriTecnici!$M4468,",","."),0))),4)&amp;""),",",".")&amp;", "&amp;CHAR(34)&amp;"rawScore"&amp;CHAR(34)&amp;": "&amp;SUBSTITUTE(TRIM(ROUND(IFERROR(CriteriTecnici!$O4468*1,IFERROR(NUMBERVALUE(CriteriTecnici!$O4468,".",","),IFERROR(NUMBERVALUE(CriteriTecnici!$O4468,",","."),0))),4)&amp;""),",",".")&amp;CHAR(125)&amp;IF(COUNTA(Offerte!$A146:$A$200)&gt;0,",",""))</f>
        <v/>
      </c>
    </row>
    <row r="4689">
      <c r="A4689" s="38">
        <f>IF(CriteriTecnici!$A4469="","","    "&amp;CHAR(123)&amp;CHAR(34)&amp;"bidderId"&amp;CHAR(34)&amp;": "&amp;CHAR(34)&amp;SUBSTITUTE(CriteriTecnici!$A4469,CHAR(34),"'")&amp;CHAR(34)&amp;", "&amp;CHAR(34)&amp;"lotId"&amp;CHAR(34)&amp;": "&amp;CHAR(34)&amp;SUBSTITUTE(CriteriTecnici!$C4469,CHAR(34),"'")&amp;CHAR(34)&amp;", "&amp;CHAR(34)&amp;"criterionId"&amp;CHAR(34)&amp;": "&amp;CHAR(34)&amp;SUBSTITUTE(CriteriTecnici!$D4469,CHAR(34),"'")&amp;CHAR(34)&amp;", "&amp;CHAR(34)&amp;"kind"&amp;CHAR(34)&amp;": "&amp;CHAR(34)&amp;SUBSTITUTE(CriteriTecnici!$F4469,CHAR(34),"'")&amp;CHAR(34)&amp;", "&amp;CHAR(34)&amp;"value"&amp;CHAR(34)&amp;": "&amp;SUBSTITUTE(TRIM(ROUND(IFERROR(CriteriTecnici!$N4469*1,IFERROR(NUMBERVALUE(CriteriTecnici!$N4469,".",","),IFERROR(NUMBERVALUE(CriteriTecnici!$N4469,",","."),0))),4)&amp;""),",",".")&amp;", "&amp;CHAR(34)&amp;"numerator"&amp;CHAR(34)&amp;": "&amp;SUBSTITUTE(TRIM(ROUND(IFERROR(CriteriTecnici!$K4469*1,IFERROR(NUMBERVALUE(CriteriTecnici!$K4469,".",","),IFERROR(NUMBERVALUE(CriteriTecnici!$K4469,",","."),0))),4)&amp;""),",",".")&amp;", "&amp;CHAR(34)&amp;"denominator"&amp;CHAR(34)&amp;": "&amp;SUBSTITUTE(TRIM(ROUND(IFERROR(CriteriTecnici!$L4469*1,IFERROR(NUMBERVALUE(CriteriTecnici!$L4469,".",","),IFERROR(NUMBERVALUE(CriteriTecnici!$L4469,",","."),0))),4)&amp;""),",",".")&amp;", "&amp;CHAR(34)&amp;"flag"&amp;CHAR(34)&amp;": "&amp;SUBSTITUTE(TRIM(ROUND(IFERROR(CriteriTecnici!$M4469*1,IFERROR(NUMBERVALUE(CriteriTecnici!$M4469,".",","),IFERROR(NUMBERVALUE(CriteriTecnici!$M4469,",","."),0))),4)&amp;""),",",".")&amp;", "&amp;CHAR(34)&amp;"rawScore"&amp;CHAR(34)&amp;": "&amp;SUBSTITUTE(TRIM(ROUND(IFERROR(CriteriTecnici!$O4469*1,IFERROR(NUMBERVALUE(CriteriTecnici!$O4469,".",","),IFERROR(NUMBERVALUE(CriteriTecnici!$O4469,",","."),0))),4)&amp;""),",",".")&amp;CHAR(125)&amp;IF(TRUE,",",""))</f>
        <v/>
      </c>
    </row>
    <row r="4690">
      <c r="A4690" s="38">
        <f>IF(CriteriTecnici!$A4470="","","    "&amp;CHAR(123)&amp;CHAR(34)&amp;"bidderId"&amp;CHAR(34)&amp;": "&amp;CHAR(34)&amp;SUBSTITUTE(CriteriTecnici!$A4470,CHAR(34),"'")&amp;CHAR(34)&amp;", "&amp;CHAR(34)&amp;"lotId"&amp;CHAR(34)&amp;": "&amp;CHAR(34)&amp;SUBSTITUTE(CriteriTecnici!$C4470,CHAR(34),"'")&amp;CHAR(34)&amp;", "&amp;CHAR(34)&amp;"criterionId"&amp;CHAR(34)&amp;": "&amp;CHAR(34)&amp;SUBSTITUTE(CriteriTecnici!$D4470,CHAR(34),"'")&amp;CHAR(34)&amp;", "&amp;CHAR(34)&amp;"kind"&amp;CHAR(34)&amp;": "&amp;CHAR(34)&amp;SUBSTITUTE(CriteriTecnici!$F4470,CHAR(34),"'")&amp;CHAR(34)&amp;", "&amp;CHAR(34)&amp;"value"&amp;CHAR(34)&amp;": "&amp;SUBSTITUTE(TRIM(ROUND(IFERROR(CriteriTecnici!$N4470*1,IFERROR(NUMBERVALUE(CriteriTecnici!$N4470,".",","),IFERROR(NUMBERVALUE(CriteriTecnici!$N4470,",","."),0))),4)&amp;""),",",".")&amp;", "&amp;CHAR(34)&amp;"numerator"&amp;CHAR(34)&amp;": "&amp;SUBSTITUTE(TRIM(ROUND(IFERROR(CriteriTecnici!$K4470*1,IFERROR(NUMBERVALUE(CriteriTecnici!$K4470,".",","),IFERROR(NUMBERVALUE(CriteriTecnici!$K4470,",","."),0))),4)&amp;""),",",".")&amp;", "&amp;CHAR(34)&amp;"denominator"&amp;CHAR(34)&amp;": "&amp;SUBSTITUTE(TRIM(ROUND(IFERROR(CriteriTecnici!$L4470*1,IFERROR(NUMBERVALUE(CriteriTecnici!$L4470,".",","),IFERROR(NUMBERVALUE(CriteriTecnici!$L4470,",","."),0))),4)&amp;""),",",".")&amp;", "&amp;CHAR(34)&amp;"flag"&amp;CHAR(34)&amp;": "&amp;SUBSTITUTE(TRIM(ROUND(IFERROR(CriteriTecnici!$M4470*1,IFERROR(NUMBERVALUE(CriteriTecnici!$M4470,".",","),IFERROR(NUMBERVALUE(CriteriTecnici!$M4470,",","."),0))),4)&amp;""),",",".")&amp;", "&amp;CHAR(34)&amp;"rawScore"&amp;CHAR(34)&amp;": "&amp;SUBSTITUTE(TRIM(ROUND(IFERROR(CriteriTecnici!$O4470*1,IFERROR(NUMBERVALUE(CriteriTecnici!$O4470,".",","),IFERROR(NUMBERVALUE(CriteriTecnici!$O4470,",","."),0))),4)&amp;""),",",".")&amp;CHAR(125)&amp;IF(TRUE,",",""))</f>
        <v/>
      </c>
    </row>
    <row r="4691">
      <c r="A4691" s="38">
        <f>IF(CriteriTecnici!$A4471="","","    "&amp;CHAR(123)&amp;CHAR(34)&amp;"bidderId"&amp;CHAR(34)&amp;": "&amp;CHAR(34)&amp;SUBSTITUTE(CriteriTecnici!$A4471,CHAR(34),"'")&amp;CHAR(34)&amp;", "&amp;CHAR(34)&amp;"lotId"&amp;CHAR(34)&amp;": "&amp;CHAR(34)&amp;SUBSTITUTE(CriteriTecnici!$C4471,CHAR(34),"'")&amp;CHAR(34)&amp;", "&amp;CHAR(34)&amp;"criterionId"&amp;CHAR(34)&amp;": "&amp;CHAR(34)&amp;SUBSTITUTE(CriteriTecnici!$D4471,CHAR(34),"'")&amp;CHAR(34)&amp;", "&amp;CHAR(34)&amp;"kind"&amp;CHAR(34)&amp;": "&amp;CHAR(34)&amp;SUBSTITUTE(CriteriTecnici!$F4471,CHAR(34),"'")&amp;CHAR(34)&amp;", "&amp;CHAR(34)&amp;"value"&amp;CHAR(34)&amp;": "&amp;SUBSTITUTE(TRIM(ROUND(IFERROR(CriteriTecnici!$N4471*1,IFERROR(NUMBERVALUE(CriteriTecnici!$N4471,".",","),IFERROR(NUMBERVALUE(CriteriTecnici!$N4471,",","."),0))),4)&amp;""),",",".")&amp;", "&amp;CHAR(34)&amp;"numerator"&amp;CHAR(34)&amp;": "&amp;SUBSTITUTE(TRIM(ROUND(IFERROR(CriteriTecnici!$K4471*1,IFERROR(NUMBERVALUE(CriteriTecnici!$K4471,".",","),IFERROR(NUMBERVALUE(CriteriTecnici!$K4471,",","."),0))),4)&amp;""),",",".")&amp;", "&amp;CHAR(34)&amp;"denominator"&amp;CHAR(34)&amp;": "&amp;SUBSTITUTE(TRIM(ROUND(IFERROR(CriteriTecnici!$L4471*1,IFERROR(NUMBERVALUE(CriteriTecnici!$L4471,".",","),IFERROR(NUMBERVALUE(CriteriTecnici!$L4471,",","."),0))),4)&amp;""),",",".")&amp;", "&amp;CHAR(34)&amp;"flag"&amp;CHAR(34)&amp;": "&amp;SUBSTITUTE(TRIM(ROUND(IFERROR(CriteriTecnici!$M4471*1,IFERROR(NUMBERVALUE(CriteriTecnici!$M4471,".",","),IFERROR(NUMBERVALUE(CriteriTecnici!$M4471,",","."),0))),4)&amp;""),",",".")&amp;", "&amp;CHAR(34)&amp;"rawScore"&amp;CHAR(34)&amp;": "&amp;SUBSTITUTE(TRIM(ROUND(IFERROR(CriteriTecnici!$O4471*1,IFERROR(NUMBERVALUE(CriteriTecnici!$O4471,".",","),IFERROR(NUMBERVALUE(CriteriTecnici!$O4471,",","."),0))),4)&amp;""),",",".")&amp;CHAR(125)&amp;IF(TRUE,",",""))</f>
        <v/>
      </c>
    </row>
    <row r="4692">
      <c r="A4692" s="38">
        <f>IF(CriteriTecnici!$A4472="","","    "&amp;CHAR(123)&amp;CHAR(34)&amp;"bidderId"&amp;CHAR(34)&amp;": "&amp;CHAR(34)&amp;SUBSTITUTE(CriteriTecnici!$A4472,CHAR(34),"'")&amp;CHAR(34)&amp;", "&amp;CHAR(34)&amp;"lotId"&amp;CHAR(34)&amp;": "&amp;CHAR(34)&amp;SUBSTITUTE(CriteriTecnici!$C4472,CHAR(34),"'")&amp;CHAR(34)&amp;", "&amp;CHAR(34)&amp;"criterionId"&amp;CHAR(34)&amp;": "&amp;CHAR(34)&amp;SUBSTITUTE(CriteriTecnici!$D4472,CHAR(34),"'")&amp;CHAR(34)&amp;", "&amp;CHAR(34)&amp;"kind"&amp;CHAR(34)&amp;": "&amp;CHAR(34)&amp;SUBSTITUTE(CriteriTecnici!$F4472,CHAR(34),"'")&amp;CHAR(34)&amp;", "&amp;CHAR(34)&amp;"value"&amp;CHAR(34)&amp;": "&amp;SUBSTITUTE(TRIM(ROUND(IFERROR(CriteriTecnici!$N4472*1,IFERROR(NUMBERVALUE(CriteriTecnici!$N4472,".",","),IFERROR(NUMBERVALUE(CriteriTecnici!$N4472,",","."),0))),4)&amp;""),",",".")&amp;", "&amp;CHAR(34)&amp;"numerator"&amp;CHAR(34)&amp;": "&amp;SUBSTITUTE(TRIM(ROUND(IFERROR(CriteriTecnici!$K4472*1,IFERROR(NUMBERVALUE(CriteriTecnici!$K4472,".",","),IFERROR(NUMBERVALUE(CriteriTecnici!$K4472,",","."),0))),4)&amp;""),",",".")&amp;", "&amp;CHAR(34)&amp;"denominator"&amp;CHAR(34)&amp;": "&amp;SUBSTITUTE(TRIM(ROUND(IFERROR(CriteriTecnici!$L4472*1,IFERROR(NUMBERVALUE(CriteriTecnici!$L4472,".",","),IFERROR(NUMBERVALUE(CriteriTecnici!$L4472,",","."),0))),4)&amp;""),",",".")&amp;", "&amp;CHAR(34)&amp;"flag"&amp;CHAR(34)&amp;": "&amp;SUBSTITUTE(TRIM(ROUND(IFERROR(CriteriTecnici!$M4472*1,IFERROR(NUMBERVALUE(CriteriTecnici!$M4472,".",","),IFERROR(NUMBERVALUE(CriteriTecnici!$M4472,",","."),0))),4)&amp;""),",",".")&amp;", "&amp;CHAR(34)&amp;"rawScore"&amp;CHAR(34)&amp;": "&amp;SUBSTITUTE(TRIM(ROUND(IFERROR(CriteriTecnici!$O4472*1,IFERROR(NUMBERVALUE(CriteriTecnici!$O4472,".",","),IFERROR(NUMBERVALUE(CriteriTecnici!$O4472,",","."),0))),4)&amp;""),",",".")&amp;CHAR(125)&amp;IF(TRUE,",",""))</f>
        <v/>
      </c>
    </row>
    <row r="4693">
      <c r="A4693" s="38">
        <f>IF(CriteriTecnici!$A4473="","","    "&amp;CHAR(123)&amp;CHAR(34)&amp;"bidderId"&amp;CHAR(34)&amp;": "&amp;CHAR(34)&amp;SUBSTITUTE(CriteriTecnici!$A4473,CHAR(34),"'")&amp;CHAR(34)&amp;", "&amp;CHAR(34)&amp;"lotId"&amp;CHAR(34)&amp;": "&amp;CHAR(34)&amp;SUBSTITUTE(CriteriTecnici!$C4473,CHAR(34),"'")&amp;CHAR(34)&amp;", "&amp;CHAR(34)&amp;"criterionId"&amp;CHAR(34)&amp;": "&amp;CHAR(34)&amp;SUBSTITUTE(CriteriTecnici!$D4473,CHAR(34),"'")&amp;CHAR(34)&amp;", "&amp;CHAR(34)&amp;"kind"&amp;CHAR(34)&amp;": "&amp;CHAR(34)&amp;SUBSTITUTE(CriteriTecnici!$F4473,CHAR(34),"'")&amp;CHAR(34)&amp;", "&amp;CHAR(34)&amp;"value"&amp;CHAR(34)&amp;": "&amp;SUBSTITUTE(TRIM(ROUND(IFERROR(CriteriTecnici!$N4473*1,IFERROR(NUMBERVALUE(CriteriTecnici!$N4473,".",","),IFERROR(NUMBERVALUE(CriteriTecnici!$N4473,",","."),0))),4)&amp;""),",",".")&amp;", "&amp;CHAR(34)&amp;"numerator"&amp;CHAR(34)&amp;": "&amp;SUBSTITUTE(TRIM(ROUND(IFERROR(CriteriTecnici!$K4473*1,IFERROR(NUMBERVALUE(CriteriTecnici!$K4473,".",","),IFERROR(NUMBERVALUE(CriteriTecnici!$K4473,",","."),0))),4)&amp;""),",",".")&amp;", "&amp;CHAR(34)&amp;"denominator"&amp;CHAR(34)&amp;": "&amp;SUBSTITUTE(TRIM(ROUND(IFERROR(CriteriTecnici!$L4473*1,IFERROR(NUMBERVALUE(CriteriTecnici!$L4473,".",","),IFERROR(NUMBERVALUE(CriteriTecnici!$L4473,",","."),0))),4)&amp;""),",",".")&amp;", "&amp;CHAR(34)&amp;"flag"&amp;CHAR(34)&amp;": "&amp;SUBSTITUTE(TRIM(ROUND(IFERROR(CriteriTecnici!$M4473*1,IFERROR(NUMBERVALUE(CriteriTecnici!$M4473,".",","),IFERROR(NUMBERVALUE(CriteriTecnici!$M4473,",","."),0))),4)&amp;""),",",".")&amp;", "&amp;CHAR(34)&amp;"rawScore"&amp;CHAR(34)&amp;": "&amp;SUBSTITUTE(TRIM(ROUND(IFERROR(CriteriTecnici!$O4473*1,IFERROR(NUMBERVALUE(CriteriTecnici!$O4473,".",","),IFERROR(NUMBERVALUE(CriteriTecnici!$O4473,",","."),0))),4)&amp;""),",",".")&amp;CHAR(125)&amp;IF(TRUE,",",""))</f>
        <v/>
      </c>
    </row>
    <row r="4694">
      <c r="A4694" s="38">
        <f>IF(CriteriTecnici!$A4474="","","    "&amp;CHAR(123)&amp;CHAR(34)&amp;"bidderId"&amp;CHAR(34)&amp;": "&amp;CHAR(34)&amp;SUBSTITUTE(CriteriTecnici!$A4474,CHAR(34),"'")&amp;CHAR(34)&amp;", "&amp;CHAR(34)&amp;"lotId"&amp;CHAR(34)&amp;": "&amp;CHAR(34)&amp;SUBSTITUTE(CriteriTecnici!$C4474,CHAR(34),"'")&amp;CHAR(34)&amp;", "&amp;CHAR(34)&amp;"criterionId"&amp;CHAR(34)&amp;": "&amp;CHAR(34)&amp;SUBSTITUTE(CriteriTecnici!$D4474,CHAR(34),"'")&amp;CHAR(34)&amp;", "&amp;CHAR(34)&amp;"kind"&amp;CHAR(34)&amp;": "&amp;CHAR(34)&amp;SUBSTITUTE(CriteriTecnici!$F4474,CHAR(34),"'")&amp;CHAR(34)&amp;", "&amp;CHAR(34)&amp;"value"&amp;CHAR(34)&amp;": "&amp;SUBSTITUTE(TRIM(ROUND(IFERROR(CriteriTecnici!$N4474*1,IFERROR(NUMBERVALUE(CriteriTecnici!$N4474,".",","),IFERROR(NUMBERVALUE(CriteriTecnici!$N4474,",","."),0))),4)&amp;""),",",".")&amp;", "&amp;CHAR(34)&amp;"numerator"&amp;CHAR(34)&amp;": "&amp;SUBSTITUTE(TRIM(ROUND(IFERROR(CriteriTecnici!$K4474*1,IFERROR(NUMBERVALUE(CriteriTecnici!$K4474,".",","),IFERROR(NUMBERVALUE(CriteriTecnici!$K4474,",","."),0))),4)&amp;""),",",".")&amp;", "&amp;CHAR(34)&amp;"denominator"&amp;CHAR(34)&amp;": "&amp;SUBSTITUTE(TRIM(ROUND(IFERROR(CriteriTecnici!$L4474*1,IFERROR(NUMBERVALUE(CriteriTecnici!$L4474,".",","),IFERROR(NUMBERVALUE(CriteriTecnici!$L4474,",","."),0))),4)&amp;""),",",".")&amp;", "&amp;CHAR(34)&amp;"flag"&amp;CHAR(34)&amp;": "&amp;SUBSTITUTE(TRIM(ROUND(IFERROR(CriteriTecnici!$M4474*1,IFERROR(NUMBERVALUE(CriteriTecnici!$M4474,".",","),IFERROR(NUMBERVALUE(CriteriTecnici!$M4474,",","."),0))),4)&amp;""),",",".")&amp;", "&amp;CHAR(34)&amp;"rawScore"&amp;CHAR(34)&amp;": "&amp;SUBSTITUTE(TRIM(ROUND(IFERROR(CriteriTecnici!$O4474*1,IFERROR(NUMBERVALUE(CriteriTecnici!$O4474,".",","),IFERROR(NUMBERVALUE(CriteriTecnici!$O4474,",","."),0))),4)&amp;""),",",".")&amp;CHAR(125)&amp;IF(TRUE,",",""))</f>
        <v/>
      </c>
    </row>
    <row r="4695">
      <c r="A4695" s="38">
        <f>IF(CriteriTecnici!$A4475="","","    "&amp;CHAR(123)&amp;CHAR(34)&amp;"bidderId"&amp;CHAR(34)&amp;": "&amp;CHAR(34)&amp;SUBSTITUTE(CriteriTecnici!$A4475,CHAR(34),"'")&amp;CHAR(34)&amp;", "&amp;CHAR(34)&amp;"lotId"&amp;CHAR(34)&amp;": "&amp;CHAR(34)&amp;SUBSTITUTE(CriteriTecnici!$C4475,CHAR(34),"'")&amp;CHAR(34)&amp;", "&amp;CHAR(34)&amp;"criterionId"&amp;CHAR(34)&amp;": "&amp;CHAR(34)&amp;SUBSTITUTE(CriteriTecnici!$D4475,CHAR(34),"'")&amp;CHAR(34)&amp;", "&amp;CHAR(34)&amp;"kind"&amp;CHAR(34)&amp;": "&amp;CHAR(34)&amp;SUBSTITUTE(CriteriTecnici!$F4475,CHAR(34),"'")&amp;CHAR(34)&amp;", "&amp;CHAR(34)&amp;"value"&amp;CHAR(34)&amp;": "&amp;SUBSTITUTE(TRIM(ROUND(IFERROR(CriteriTecnici!$N4475*1,IFERROR(NUMBERVALUE(CriteriTecnici!$N4475,".",","),IFERROR(NUMBERVALUE(CriteriTecnici!$N4475,",","."),0))),4)&amp;""),",",".")&amp;", "&amp;CHAR(34)&amp;"numerator"&amp;CHAR(34)&amp;": "&amp;SUBSTITUTE(TRIM(ROUND(IFERROR(CriteriTecnici!$K4475*1,IFERROR(NUMBERVALUE(CriteriTecnici!$K4475,".",","),IFERROR(NUMBERVALUE(CriteriTecnici!$K4475,",","."),0))),4)&amp;""),",",".")&amp;", "&amp;CHAR(34)&amp;"denominator"&amp;CHAR(34)&amp;": "&amp;SUBSTITUTE(TRIM(ROUND(IFERROR(CriteriTecnici!$L4475*1,IFERROR(NUMBERVALUE(CriteriTecnici!$L4475,".",","),IFERROR(NUMBERVALUE(CriteriTecnici!$L4475,",","."),0))),4)&amp;""),",",".")&amp;", "&amp;CHAR(34)&amp;"flag"&amp;CHAR(34)&amp;": "&amp;SUBSTITUTE(TRIM(ROUND(IFERROR(CriteriTecnici!$M4475*1,IFERROR(NUMBERVALUE(CriteriTecnici!$M4475,".",","),IFERROR(NUMBERVALUE(CriteriTecnici!$M4475,",","."),0))),4)&amp;""),",",".")&amp;", "&amp;CHAR(34)&amp;"rawScore"&amp;CHAR(34)&amp;": "&amp;SUBSTITUTE(TRIM(ROUND(IFERROR(CriteriTecnici!$O4475*1,IFERROR(NUMBERVALUE(CriteriTecnici!$O4475,".",","),IFERROR(NUMBERVALUE(CriteriTecnici!$O4475,",","."),0))),4)&amp;""),",",".")&amp;CHAR(125)&amp;IF(TRUE,",",""))</f>
        <v/>
      </c>
    </row>
    <row r="4696">
      <c r="A4696" s="38">
        <f>IF(CriteriTecnici!$A4476="","","    "&amp;CHAR(123)&amp;CHAR(34)&amp;"bidderId"&amp;CHAR(34)&amp;": "&amp;CHAR(34)&amp;SUBSTITUTE(CriteriTecnici!$A4476,CHAR(34),"'")&amp;CHAR(34)&amp;", "&amp;CHAR(34)&amp;"lotId"&amp;CHAR(34)&amp;": "&amp;CHAR(34)&amp;SUBSTITUTE(CriteriTecnici!$C4476,CHAR(34),"'")&amp;CHAR(34)&amp;", "&amp;CHAR(34)&amp;"criterionId"&amp;CHAR(34)&amp;": "&amp;CHAR(34)&amp;SUBSTITUTE(CriteriTecnici!$D4476,CHAR(34),"'")&amp;CHAR(34)&amp;", "&amp;CHAR(34)&amp;"kind"&amp;CHAR(34)&amp;": "&amp;CHAR(34)&amp;SUBSTITUTE(CriteriTecnici!$F4476,CHAR(34),"'")&amp;CHAR(34)&amp;", "&amp;CHAR(34)&amp;"value"&amp;CHAR(34)&amp;": "&amp;SUBSTITUTE(TRIM(ROUND(IFERROR(CriteriTecnici!$N4476*1,IFERROR(NUMBERVALUE(CriteriTecnici!$N4476,".",","),IFERROR(NUMBERVALUE(CriteriTecnici!$N4476,",","."),0))),4)&amp;""),",",".")&amp;", "&amp;CHAR(34)&amp;"numerator"&amp;CHAR(34)&amp;": "&amp;SUBSTITUTE(TRIM(ROUND(IFERROR(CriteriTecnici!$K4476*1,IFERROR(NUMBERVALUE(CriteriTecnici!$K4476,".",","),IFERROR(NUMBERVALUE(CriteriTecnici!$K4476,",","."),0))),4)&amp;""),",",".")&amp;", "&amp;CHAR(34)&amp;"denominator"&amp;CHAR(34)&amp;": "&amp;SUBSTITUTE(TRIM(ROUND(IFERROR(CriteriTecnici!$L4476*1,IFERROR(NUMBERVALUE(CriteriTecnici!$L4476,".",","),IFERROR(NUMBERVALUE(CriteriTecnici!$L4476,",","."),0))),4)&amp;""),",",".")&amp;", "&amp;CHAR(34)&amp;"flag"&amp;CHAR(34)&amp;": "&amp;SUBSTITUTE(TRIM(ROUND(IFERROR(CriteriTecnici!$M4476*1,IFERROR(NUMBERVALUE(CriteriTecnici!$M4476,".",","),IFERROR(NUMBERVALUE(CriteriTecnici!$M4476,",","."),0))),4)&amp;""),",",".")&amp;", "&amp;CHAR(34)&amp;"rawScore"&amp;CHAR(34)&amp;": "&amp;SUBSTITUTE(TRIM(ROUND(IFERROR(CriteriTecnici!$O4476*1,IFERROR(NUMBERVALUE(CriteriTecnici!$O4476,".",","),IFERROR(NUMBERVALUE(CriteriTecnici!$O4476,",","."),0))),4)&amp;""),",",".")&amp;CHAR(125)&amp;IF(TRUE,",",""))</f>
        <v/>
      </c>
    </row>
    <row r="4697">
      <c r="A4697" s="38">
        <f>IF(CriteriTecnici!$A4477="","","    "&amp;CHAR(123)&amp;CHAR(34)&amp;"bidderId"&amp;CHAR(34)&amp;": "&amp;CHAR(34)&amp;SUBSTITUTE(CriteriTecnici!$A4477,CHAR(34),"'")&amp;CHAR(34)&amp;", "&amp;CHAR(34)&amp;"lotId"&amp;CHAR(34)&amp;": "&amp;CHAR(34)&amp;SUBSTITUTE(CriteriTecnici!$C4477,CHAR(34),"'")&amp;CHAR(34)&amp;", "&amp;CHAR(34)&amp;"criterionId"&amp;CHAR(34)&amp;": "&amp;CHAR(34)&amp;SUBSTITUTE(CriteriTecnici!$D4477,CHAR(34),"'")&amp;CHAR(34)&amp;", "&amp;CHAR(34)&amp;"kind"&amp;CHAR(34)&amp;": "&amp;CHAR(34)&amp;SUBSTITUTE(CriteriTecnici!$F4477,CHAR(34),"'")&amp;CHAR(34)&amp;", "&amp;CHAR(34)&amp;"value"&amp;CHAR(34)&amp;": "&amp;SUBSTITUTE(TRIM(ROUND(IFERROR(CriteriTecnici!$N4477*1,IFERROR(NUMBERVALUE(CriteriTecnici!$N4477,".",","),IFERROR(NUMBERVALUE(CriteriTecnici!$N4477,",","."),0))),4)&amp;""),",",".")&amp;", "&amp;CHAR(34)&amp;"numerator"&amp;CHAR(34)&amp;": "&amp;SUBSTITUTE(TRIM(ROUND(IFERROR(CriteriTecnici!$K4477*1,IFERROR(NUMBERVALUE(CriteriTecnici!$K4477,".",","),IFERROR(NUMBERVALUE(CriteriTecnici!$K4477,",","."),0))),4)&amp;""),",",".")&amp;", "&amp;CHAR(34)&amp;"denominator"&amp;CHAR(34)&amp;": "&amp;SUBSTITUTE(TRIM(ROUND(IFERROR(CriteriTecnici!$L4477*1,IFERROR(NUMBERVALUE(CriteriTecnici!$L4477,".",","),IFERROR(NUMBERVALUE(CriteriTecnici!$L4477,",","."),0))),4)&amp;""),",",".")&amp;", "&amp;CHAR(34)&amp;"flag"&amp;CHAR(34)&amp;": "&amp;SUBSTITUTE(TRIM(ROUND(IFERROR(CriteriTecnici!$M4477*1,IFERROR(NUMBERVALUE(CriteriTecnici!$M4477,".",","),IFERROR(NUMBERVALUE(CriteriTecnici!$M4477,",","."),0))),4)&amp;""),",",".")&amp;", "&amp;CHAR(34)&amp;"rawScore"&amp;CHAR(34)&amp;": "&amp;SUBSTITUTE(TRIM(ROUND(IFERROR(CriteriTecnici!$O4477*1,IFERROR(NUMBERVALUE(CriteriTecnici!$O4477,".",","),IFERROR(NUMBERVALUE(CriteriTecnici!$O4477,",","."),0))),4)&amp;""),",",".")&amp;CHAR(125)&amp;IF(TRUE,",",""))</f>
        <v/>
      </c>
    </row>
    <row r="4698">
      <c r="A4698" s="38">
        <f>IF(CriteriTecnici!$A4478="","","    "&amp;CHAR(123)&amp;CHAR(34)&amp;"bidderId"&amp;CHAR(34)&amp;": "&amp;CHAR(34)&amp;SUBSTITUTE(CriteriTecnici!$A4478,CHAR(34),"'")&amp;CHAR(34)&amp;", "&amp;CHAR(34)&amp;"lotId"&amp;CHAR(34)&amp;": "&amp;CHAR(34)&amp;SUBSTITUTE(CriteriTecnici!$C4478,CHAR(34),"'")&amp;CHAR(34)&amp;", "&amp;CHAR(34)&amp;"criterionId"&amp;CHAR(34)&amp;": "&amp;CHAR(34)&amp;SUBSTITUTE(CriteriTecnici!$D4478,CHAR(34),"'")&amp;CHAR(34)&amp;", "&amp;CHAR(34)&amp;"kind"&amp;CHAR(34)&amp;": "&amp;CHAR(34)&amp;SUBSTITUTE(CriteriTecnici!$F4478,CHAR(34),"'")&amp;CHAR(34)&amp;", "&amp;CHAR(34)&amp;"value"&amp;CHAR(34)&amp;": "&amp;SUBSTITUTE(TRIM(ROUND(IFERROR(CriteriTecnici!$N4478*1,IFERROR(NUMBERVALUE(CriteriTecnici!$N4478,".",","),IFERROR(NUMBERVALUE(CriteriTecnici!$N4478,",","."),0))),4)&amp;""),",",".")&amp;", "&amp;CHAR(34)&amp;"numerator"&amp;CHAR(34)&amp;": "&amp;SUBSTITUTE(TRIM(ROUND(IFERROR(CriteriTecnici!$K4478*1,IFERROR(NUMBERVALUE(CriteriTecnici!$K4478,".",","),IFERROR(NUMBERVALUE(CriteriTecnici!$K4478,",","."),0))),4)&amp;""),",",".")&amp;", "&amp;CHAR(34)&amp;"denominator"&amp;CHAR(34)&amp;": "&amp;SUBSTITUTE(TRIM(ROUND(IFERROR(CriteriTecnici!$L4478*1,IFERROR(NUMBERVALUE(CriteriTecnici!$L4478,".",","),IFERROR(NUMBERVALUE(CriteriTecnici!$L4478,",","."),0))),4)&amp;""),",",".")&amp;", "&amp;CHAR(34)&amp;"flag"&amp;CHAR(34)&amp;": "&amp;SUBSTITUTE(TRIM(ROUND(IFERROR(CriteriTecnici!$M4478*1,IFERROR(NUMBERVALUE(CriteriTecnici!$M4478,".",","),IFERROR(NUMBERVALUE(CriteriTecnici!$M4478,",","."),0))),4)&amp;""),",",".")&amp;", "&amp;CHAR(34)&amp;"rawScore"&amp;CHAR(34)&amp;": "&amp;SUBSTITUTE(TRIM(ROUND(IFERROR(CriteriTecnici!$O4478*1,IFERROR(NUMBERVALUE(CriteriTecnici!$O4478,".",","),IFERROR(NUMBERVALUE(CriteriTecnici!$O4478,",","."),0))),4)&amp;""),",",".")&amp;CHAR(125)&amp;IF(TRUE,",",""))</f>
        <v/>
      </c>
    </row>
    <row r="4699">
      <c r="A4699" s="38">
        <f>IF(CriteriTecnici!$A4479="","","    "&amp;CHAR(123)&amp;CHAR(34)&amp;"bidderId"&amp;CHAR(34)&amp;": "&amp;CHAR(34)&amp;SUBSTITUTE(CriteriTecnici!$A4479,CHAR(34),"'")&amp;CHAR(34)&amp;", "&amp;CHAR(34)&amp;"lotId"&amp;CHAR(34)&amp;": "&amp;CHAR(34)&amp;SUBSTITUTE(CriteriTecnici!$C4479,CHAR(34),"'")&amp;CHAR(34)&amp;", "&amp;CHAR(34)&amp;"criterionId"&amp;CHAR(34)&amp;": "&amp;CHAR(34)&amp;SUBSTITUTE(CriteriTecnici!$D4479,CHAR(34),"'")&amp;CHAR(34)&amp;", "&amp;CHAR(34)&amp;"kind"&amp;CHAR(34)&amp;": "&amp;CHAR(34)&amp;SUBSTITUTE(CriteriTecnici!$F4479,CHAR(34),"'")&amp;CHAR(34)&amp;", "&amp;CHAR(34)&amp;"value"&amp;CHAR(34)&amp;": "&amp;SUBSTITUTE(TRIM(ROUND(IFERROR(CriteriTecnici!$N4479*1,IFERROR(NUMBERVALUE(CriteriTecnici!$N4479,".",","),IFERROR(NUMBERVALUE(CriteriTecnici!$N4479,",","."),0))),4)&amp;""),",",".")&amp;", "&amp;CHAR(34)&amp;"numerator"&amp;CHAR(34)&amp;": "&amp;SUBSTITUTE(TRIM(ROUND(IFERROR(CriteriTecnici!$K4479*1,IFERROR(NUMBERVALUE(CriteriTecnici!$K4479,".",","),IFERROR(NUMBERVALUE(CriteriTecnici!$K4479,",","."),0))),4)&amp;""),",",".")&amp;", "&amp;CHAR(34)&amp;"denominator"&amp;CHAR(34)&amp;": "&amp;SUBSTITUTE(TRIM(ROUND(IFERROR(CriteriTecnici!$L4479*1,IFERROR(NUMBERVALUE(CriteriTecnici!$L4479,".",","),IFERROR(NUMBERVALUE(CriteriTecnici!$L4479,",","."),0))),4)&amp;""),",",".")&amp;", "&amp;CHAR(34)&amp;"flag"&amp;CHAR(34)&amp;": "&amp;SUBSTITUTE(TRIM(ROUND(IFERROR(CriteriTecnici!$M4479*1,IFERROR(NUMBERVALUE(CriteriTecnici!$M4479,".",","),IFERROR(NUMBERVALUE(CriteriTecnici!$M4479,",","."),0))),4)&amp;""),",",".")&amp;", "&amp;CHAR(34)&amp;"rawScore"&amp;CHAR(34)&amp;": "&amp;SUBSTITUTE(TRIM(ROUND(IFERROR(CriteriTecnici!$O4479*1,IFERROR(NUMBERVALUE(CriteriTecnici!$O4479,".",","),IFERROR(NUMBERVALUE(CriteriTecnici!$O4479,",","."),0))),4)&amp;""),",",".")&amp;CHAR(125)&amp;IF(TRUE,",",""))</f>
        <v/>
      </c>
    </row>
    <row r="4700">
      <c r="A4700" s="38">
        <f>IF(CriteriTecnici!$A4480="","","    "&amp;CHAR(123)&amp;CHAR(34)&amp;"bidderId"&amp;CHAR(34)&amp;": "&amp;CHAR(34)&amp;SUBSTITUTE(CriteriTecnici!$A4480,CHAR(34),"'")&amp;CHAR(34)&amp;", "&amp;CHAR(34)&amp;"lotId"&amp;CHAR(34)&amp;": "&amp;CHAR(34)&amp;SUBSTITUTE(CriteriTecnici!$C4480,CHAR(34),"'")&amp;CHAR(34)&amp;", "&amp;CHAR(34)&amp;"criterionId"&amp;CHAR(34)&amp;": "&amp;CHAR(34)&amp;SUBSTITUTE(CriteriTecnici!$D4480,CHAR(34),"'")&amp;CHAR(34)&amp;", "&amp;CHAR(34)&amp;"kind"&amp;CHAR(34)&amp;": "&amp;CHAR(34)&amp;SUBSTITUTE(CriteriTecnici!$F4480,CHAR(34),"'")&amp;CHAR(34)&amp;", "&amp;CHAR(34)&amp;"value"&amp;CHAR(34)&amp;": "&amp;SUBSTITUTE(TRIM(ROUND(IFERROR(CriteriTecnici!$N4480*1,IFERROR(NUMBERVALUE(CriteriTecnici!$N4480,".",","),IFERROR(NUMBERVALUE(CriteriTecnici!$N4480,",","."),0))),4)&amp;""),",",".")&amp;", "&amp;CHAR(34)&amp;"numerator"&amp;CHAR(34)&amp;": "&amp;SUBSTITUTE(TRIM(ROUND(IFERROR(CriteriTecnici!$K4480*1,IFERROR(NUMBERVALUE(CriteriTecnici!$K4480,".",","),IFERROR(NUMBERVALUE(CriteriTecnici!$K4480,",","."),0))),4)&amp;""),",",".")&amp;", "&amp;CHAR(34)&amp;"denominator"&amp;CHAR(34)&amp;": "&amp;SUBSTITUTE(TRIM(ROUND(IFERROR(CriteriTecnici!$L4480*1,IFERROR(NUMBERVALUE(CriteriTecnici!$L4480,".",","),IFERROR(NUMBERVALUE(CriteriTecnici!$L4480,",","."),0))),4)&amp;""),",",".")&amp;", "&amp;CHAR(34)&amp;"flag"&amp;CHAR(34)&amp;": "&amp;SUBSTITUTE(TRIM(ROUND(IFERROR(CriteriTecnici!$M4480*1,IFERROR(NUMBERVALUE(CriteriTecnici!$M4480,".",","),IFERROR(NUMBERVALUE(CriteriTecnici!$M4480,",","."),0))),4)&amp;""),",",".")&amp;", "&amp;CHAR(34)&amp;"rawScore"&amp;CHAR(34)&amp;": "&amp;SUBSTITUTE(TRIM(ROUND(IFERROR(CriteriTecnici!$O4480*1,IFERROR(NUMBERVALUE(CriteriTecnici!$O4480,".",","),IFERROR(NUMBERVALUE(CriteriTecnici!$O4480,",","."),0))),4)&amp;""),",",".")&amp;CHAR(125)&amp;IF(TRUE,",",""))</f>
        <v/>
      </c>
    </row>
    <row r="4701">
      <c r="A4701" s="38">
        <f>IF(CriteriTecnici!$A4481="","","    "&amp;CHAR(123)&amp;CHAR(34)&amp;"bidderId"&amp;CHAR(34)&amp;": "&amp;CHAR(34)&amp;SUBSTITUTE(CriteriTecnici!$A4481,CHAR(34),"'")&amp;CHAR(34)&amp;", "&amp;CHAR(34)&amp;"lotId"&amp;CHAR(34)&amp;": "&amp;CHAR(34)&amp;SUBSTITUTE(CriteriTecnici!$C4481,CHAR(34),"'")&amp;CHAR(34)&amp;", "&amp;CHAR(34)&amp;"criterionId"&amp;CHAR(34)&amp;": "&amp;CHAR(34)&amp;SUBSTITUTE(CriteriTecnici!$D4481,CHAR(34),"'")&amp;CHAR(34)&amp;", "&amp;CHAR(34)&amp;"kind"&amp;CHAR(34)&amp;": "&amp;CHAR(34)&amp;SUBSTITUTE(CriteriTecnici!$F4481,CHAR(34),"'")&amp;CHAR(34)&amp;", "&amp;CHAR(34)&amp;"value"&amp;CHAR(34)&amp;": "&amp;SUBSTITUTE(TRIM(ROUND(IFERROR(CriteriTecnici!$N4481*1,IFERROR(NUMBERVALUE(CriteriTecnici!$N4481,".",","),IFERROR(NUMBERVALUE(CriteriTecnici!$N4481,",","."),0))),4)&amp;""),",",".")&amp;", "&amp;CHAR(34)&amp;"numerator"&amp;CHAR(34)&amp;": "&amp;SUBSTITUTE(TRIM(ROUND(IFERROR(CriteriTecnici!$K4481*1,IFERROR(NUMBERVALUE(CriteriTecnici!$K4481,".",","),IFERROR(NUMBERVALUE(CriteriTecnici!$K4481,",","."),0))),4)&amp;""),",",".")&amp;", "&amp;CHAR(34)&amp;"denominator"&amp;CHAR(34)&amp;": "&amp;SUBSTITUTE(TRIM(ROUND(IFERROR(CriteriTecnici!$L4481*1,IFERROR(NUMBERVALUE(CriteriTecnici!$L4481,".",","),IFERROR(NUMBERVALUE(CriteriTecnici!$L4481,",","."),0))),4)&amp;""),",",".")&amp;", "&amp;CHAR(34)&amp;"flag"&amp;CHAR(34)&amp;": "&amp;SUBSTITUTE(TRIM(ROUND(IFERROR(CriteriTecnici!$M4481*1,IFERROR(NUMBERVALUE(CriteriTecnici!$M4481,".",","),IFERROR(NUMBERVALUE(CriteriTecnici!$M4481,",","."),0))),4)&amp;""),",",".")&amp;", "&amp;CHAR(34)&amp;"rawScore"&amp;CHAR(34)&amp;": "&amp;SUBSTITUTE(TRIM(ROUND(IFERROR(CriteriTecnici!$O4481*1,IFERROR(NUMBERVALUE(CriteriTecnici!$O4481,".",","),IFERROR(NUMBERVALUE(CriteriTecnici!$O4481,",","."),0))),4)&amp;""),",",".")&amp;CHAR(125)&amp;IF(TRUE,",",""))</f>
        <v/>
      </c>
    </row>
    <row r="4702">
      <c r="A4702" s="38">
        <f>IF(CriteriTecnici!$A4482="","","    "&amp;CHAR(123)&amp;CHAR(34)&amp;"bidderId"&amp;CHAR(34)&amp;": "&amp;CHAR(34)&amp;SUBSTITUTE(CriteriTecnici!$A4482,CHAR(34),"'")&amp;CHAR(34)&amp;", "&amp;CHAR(34)&amp;"lotId"&amp;CHAR(34)&amp;": "&amp;CHAR(34)&amp;SUBSTITUTE(CriteriTecnici!$C4482,CHAR(34),"'")&amp;CHAR(34)&amp;", "&amp;CHAR(34)&amp;"criterionId"&amp;CHAR(34)&amp;": "&amp;CHAR(34)&amp;SUBSTITUTE(CriteriTecnici!$D4482,CHAR(34),"'")&amp;CHAR(34)&amp;", "&amp;CHAR(34)&amp;"kind"&amp;CHAR(34)&amp;": "&amp;CHAR(34)&amp;SUBSTITUTE(CriteriTecnici!$F4482,CHAR(34),"'")&amp;CHAR(34)&amp;", "&amp;CHAR(34)&amp;"value"&amp;CHAR(34)&amp;": "&amp;SUBSTITUTE(TRIM(ROUND(IFERROR(CriteriTecnici!$N4482*1,IFERROR(NUMBERVALUE(CriteriTecnici!$N4482,".",","),IFERROR(NUMBERVALUE(CriteriTecnici!$N4482,",","."),0))),4)&amp;""),",",".")&amp;", "&amp;CHAR(34)&amp;"numerator"&amp;CHAR(34)&amp;": "&amp;SUBSTITUTE(TRIM(ROUND(IFERROR(CriteriTecnici!$K4482*1,IFERROR(NUMBERVALUE(CriteriTecnici!$K4482,".",","),IFERROR(NUMBERVALUE(CriteriTecnici!$K4482,",","."),0))),4)&amp;""),",",".")&amp;", "&amp;CHAR(34)&amp;"denominator"&amp;CHAR(34)&amp;": "&amp;SUBSTITUTE(TRIM(ROUND(IFERROR(CriteriTecnici!$L4482*1,IFERROR(NUMBERVALUE(CriteriTecnici!$L4482,".",","),IFERROR(NUMBERVALUE(CriteriTecnici!$L4482,",","."),0))),4)&amp;""),",",".")&amp;", "&amp;CHAR(34)&amp;"flag"&amp;CHAR(34)&amp;": "&amp;SUBSTITUTE(TRIM(ROUND(IFERROR(CriteriTecnici!$M4482*1,IFERROR(NUMBERVALUE(CriteriTecnici!$M4482,".",","),IFERROR(NUMBERVALUE(CriteriTecnici!$M4482,",","."),0))),4)&amp;""),",",".")&amp;", "&amp;CHAR(34)&amp;"rawScore"&amp;CHAR(34)&amp;": "&amp;SUBSTITUTE(TRIM(ROUND(IFERROR(CriteriTecnici!$O4482*1,IFERROR(NUMBERVALUE(CriteriTecnici!$O4482,".",","),IFERROR(NUMBERVALUE(CriteriTecnici!$O4482,",","."),0))),4)&amp;""),",",".")&amp;CHAR(125)&amp;IF(TRUE,",",""))</f>
        <v/>
      </c>
    </row>
    <row r="4703">
      <c r="A4703" s="38">
        <f>IF(CriteriTecnici!$A4483="","","    "&amp;CHAR(123)&amp;CHAR(34)&amp;"bidderId"&amp;CHAR(34)&amp;": "&amp;CHAR(34)&amp;SUBSTITUTE(CriteriTecnici!$A4483,CHAR(34),"'")&amp;CHAR(34)&amp;", "&amp;CHAR(34)&amp;"lotId"&amp;CHAR(34)&amp;": "&amp;CHAR(34)&amp;SUBSTITUTE(CriteriTecnici!$C4483,CHAR(34),"'")&amp;CHAR(34)&amp;", "&amp;CHAR(34)&amp;"criterionId"&amp;CHAR(34)&amp;": "&amp;CHAR(34)&amp;SUBSTITUTE(CriteriTecnici!$D4483,CHAR(34),"'")&amp;CHAR(34)&amp;", "&amp;CHAR(34)&amp;"kind"&amp;CHAR(34)&amp;": "&amp;CHAR(34)&amp;SUBSTITUTE(CriteriTecnici!$F4483,CHAR(34),"'")&amp;CHAR(34)&amp;", "&amp;CHAR(34)&amp;"value"&amp;CHAR(34)&amp;": "&amp;SUBSTITUTE(TRIM(ROUND(IFERROR(CriteriTecnici!$N4483*1,IFERROR(NUMBERVALUE(CriteriTecnici!$N4483,".",","),IFERROR(NUMBERVALUE(CriteriTecnici!$N4483,",","."),0))),4)&amp;""),",",".")&amp;", "&amp;CHAR(34)&amp;"numerator"&amp;CHAR(34)&amp;": "&amp;SUBSTITUTE(TRIM(ROUND(IFERROR(CriteriTecnici!$K4483*1,IFERROR(NUMBERVALUE(CriteriTecnici!$K4483,".",","),IFERROR(NUMBERVALUE(CriteriTecnici!$K4483,",","."),0))),4)&amp;""),",",".")&amp;", "&amp;CHAR(34)&amp;"denominator"&amp;CHAR(34)&amp;": "&amp;SUBSTITUTE(TRIM(ROUND(IFERROR(CriteriTecnici!$L4483*1,IFERROR(NUMBERVALUE(CriteriTecnici!$L4483,".",","),IFERROR(NUMBERVALUE(CriteriTecnici!$L4483,",","."),0))),4)&amp;""),",",".")&amp;", "&amp;CHAR(34)&amp;"flag"&amp;CHAR(34)&amp;": "&amp;SUBSTITUTE(TRIM(ROUND(IFERROR(CriteriTecnici!$M4483*1,IFERROR(NUMBERVALUE(CriteriTecnici!$M4483,".",","),IFERROR(NUMBERVALUE(CriteriTecnici!$M4483,",","."),0))),4)&amp;""),",",".")&amp;", "&amp;CHAR(34)&amp;"rawScore"&amp;CHAR(34)&amp;": "&amp;SUBSTITUTE(TRIM(ROUND(IFERROR(CriteriTecnici!$O4483*1,IFERROR(NUMBERVALUE(CriteriTecnici!$O4483,".",","),IFERROR(NUMBERVALUE(CriteriTecnici!$O4483,",","."),0))),4)&amp;""),",",".")&amp;CHAR(125)&amp;IF(TRUE,",",""))</f>
        <v/>
      </c>
    </row>
    <row r="4704">
      <c r="A4704" s="38">
        <f>IF(CriteriTecnici!$A4484="","","    "&amp;CHAR(123)&amp;CHAR(34)&amp;"bidderId"&amp;CHAR(34)&amp;": "&amp;CHAR(34)&amp;SUBSTITUTE(CriteriTecnici!$A4484,CHAR(34),"'")&amp;CHAR(34)&amp;", "&amp;CHAR(34)&amp;"lotId"&amp;CHAR(34)&amp;": "&amp;CHAR(34)&amp;SUBSTITUTE(CriteriTecnici!$C4484,CHAR(34),"'")&amp;CHAR(34)&amp;", "&amp;CHAR(34)&amp;"criterionId"&amp;CHAR(34)&amp;": "&amp;CHAR(34)&amp;SUBSTITUTE(CriteriTecnici!$D4484,CHAR(34),"'")&amp;CHAR(34)&amp;", "&amp;CHAR(34)&amp;"kind"&amp;CHAR(34)&amp;": "&amp;CHAR(34)&amp;SUBSTITUTE(CriteriTecnici!$F4484,CHAR(34),"'")&amp;CHAR(34)&amp;", "&amp;CHAR(34)&amp;"value"&amp;CHAR(34)&amp;": "&amp;SUBSTITUTE(TRIM(ROUND(IFERROR(CriteriTecnici!$N4484*1,IFERROR(NUMBERVALUE(CriteriTecnici!$N4484,".",","),IFERROR(NUMBERVALUE(CriteriTecnici!$N4484,",","."),0))),4)&amp;""),",",".")&amp;", "&amp;CHAR(34)&amp;"numerator"&amp;CHAR(34)&amp;": "&amp;SUBSTITUTE(TRIM(ROUND(IFERROR(CriteriTecnici!$K4484*1,IFERROR(NUMBERVALUE(CriteriTecnici!$K4484,".",","),IFERROR(NUMBERVALUE(CriteriTecnici!$K4484,",","."),0))),4)&amp;""),",",".")&amp;", "&amp;CHAR(34)&amp;"denominator"&amp;CHAR(34)&amp;": "&amp;SUBSTITUTE(TRIM(ROUND(IFERROR(CriteriTecnici!$L4484*1,IFERROR(NUMBERVALUE(CriteriTecnici!$L4484,".",","),IFERROR(NUMBERVALUE(CriteriTecnici!$L4484,",","."),0))),4)&amp;""),",",".")&amp;", "&amp;CHAR(34)&amp;"flag"&amp;CHAR(34)&amp;": "&amp;SUBSTITUTE(TRIM(ROUND(IFERROR(CriteriTecnici!$M4484*1,IFERROR(NUMBERVALUE(CriteriTecnici!$M4484,".",","),IFERROR(NUMBERVALUE(CriteriTecnici!$M4484,",","."),0))),4)&amp;""),",",".")&amp;", "&amp;CHAR(34)&amp;"rawScore"&amp;CHAR(34)&amp;": "&amp;SUBSTITUTE(TRIM(ROUND(IFERROR(CriteriTecnici!$O4484*1,IFERROR(NUMBERVALUE(CriteriTecnici!$O4484,".",","),IFERROR(NUMBERVALUE(CriteriTecnici!$O4484,",","."),0))),4)&amp;""),",",".")&amp;CHAR(125)&amp;IF(TRUE,",",""))</f>
        <v/>
      </c>
    </row>
    <row r="4705">
      <c r="A4705" s="38">
        <f>IF(CriteriTecnici!$A4485="","","    "&amp;CHAR(123)&amp;CHAR(34)&amp;"bidderId"&amp;CHAR(34)&amp;": "&amp;CHAR(34)&amp;SUBSTITUTE(CriteriTecnici!$A4485,CHAR(34),"'")&amp;CHAR(34)&amp;", "&amp;CHAR(34)&amp;"lotId"&amp;CHAR(34)&amp;": "&amp;CHAR(34)&amp;SUBSTITUTE(CriteriTecnici!$C4485,CHAR(34),"'")&amp;CHAR(34)&amp;", "&amp;CHAR(34)&amp;"criterionId"&amp;CHAR(34)&amp;": "&amp;CHAR(34)&amp;SUBSTITUTE(CriteriTecnici!$D4485,CHAR(34),"'")&amp;CHAR(34)&amp;", "&amp;CHAR(34)&amp;"kind"&amp;CHAR(34)&amp;": "&amp;CHAR(34)&amp;SUBSTITUTE(CriteriTecnici!$F4485,CHAR(34),"'")&amp;CHAR(34)&amp;", "&amp;CHAR(34)&amp;"value"&amp;CHAR(34)&amp;": "&amp;SUBSTITUTE(TRIM(ROUND(IFERROR(CriteriTecnici!$N4485*1,IFERROR(NUMBERVALUE(CriteriTecnici!$N4485,".",","),IFERROR(NUMBERVALUE(CriteriTecnici!$N4485,",","."),0))),4)&amp;""),",",".")&amp;", "&amp;CHAR(34)&amp;"numerator"&amp;CHAR(34)&amp;": "&amp;SUBSTITUTE(TRIM(ROUND(IFERROR(CriteriTecnici!$K4485*1,IFERROR(NUMBERVALUE(CriteriTecnici!$K4485,".",","),IFERROR(NUMBERVALUE(CriteriTecnici!$K4485,",","."),0))),4)&amp;""),",",".")&amp;", "&amp;CHAR(34)&amp;"denominator"&amp;CHAR(34)&amp;": "&amp;SUBSTITUTE(TRIM(ROUND(IFERROR(CriteriTecnici!$L4485*1,IFERROR(NUMBERVALUE(CriteriTecnici!$L4485,".",","),IFERROR(NUMBERVALUE(CriteriTecnici!$L4485,",","."),0))),4)&amp;""),",",".")&amp;", "&amp;CHAR(34)&amp;"flag"&amp;CHAR(34)&amp;": "&amp;SUBSTITUTE(TRIM(ROUND(IFERROR(CriteriTecnici!$M4485*1,IFERROR(NUMBERVALUE(CriteriTecnici!$M4485,".",","),IFERROR(NUMBERVALUE(CriteriTecnici!$M4485,",","."),0))),4)&amp;""),",",".")&amp;", "&amp;CHAR(34)&amp;"rawScore"&amp;CHAR(34)&amp;": "&amp;SUBSTITUTE(TRIM(ROUND(IFERROR(CriteriTecnici!$O4485*1,IFERROR(NUMBERVALUE(CriteriTecnici!$O4485,".",","),IFERROR(NUMBERVALUE(CriteriTecnici!$O4485,",","."),0))),4)&amp;""),",",".")&amp;CHAR(125)&amp;IF(TRUE,",",""))</f>
        <v/>
      </c>
    </row>
    <row r="4706">
      <c r="A4706" s="38">
        <f>IF(CriteriTecnici!$A4486="","","    "&amp;CHAR(123)&amp;CHAR(34)&amp;"bidderId"&amp;CHAR(34)&amp;": "&amp;CHAR(34)&amp;SUBSTITUTE(CriteriTecnici!$A4486,CHAR(34),"'")&amp;CHAR(34)&amp;", "&amp;CHAR(34)&amp;"lotId"&amp;CHAR(34)&amp;": "&amp;CHAR(34)&amp;SUBSTITUTE(CriteriTecnici!$C4486,CHAR(34),"'")&amp;CHAR(34)&amp;", "&amp;CHAR(34)&amp;"criterionId"&amp;CHAR(34)&amp;": "&amp;CHAR(34)&amp;SUBSTITUTE(CriteriTecnici!$D4486,CHAR(34),"'")&amp;CHAR(34)&amp;", "&amp;CHAR(34)&amp;"kind"&amp;CHAR(34)&amp;": "&amp;CHAR(34)&amp;SUBSTITUTE(CriteriTecnici!$F4486,CHAR(34),"'")&amp;CHAR(34)&amp;", "&amp;CHAR(34)&amp;"value"&amp;CHAR(34)&amp;": "&amp;SUBSTITUTE(TRIM(ROUND(IFERROR(CriteriTecnici!$N4486*1,IFERROR(NUMBERVALUE(CriteriTecnici!$N4486,".",","),IFERROR(NUMBERVALUE(CriteriTecnici!$N4486,",","."),0))),4)&amp;""),",",".")&amp;", "&amp;CHAR(34)&amp;"numerator"&amp;CHAR(34)&amp;": "&amp;SUBSTITUTE(TRIM(ROUND(IFERROR(CriteriTecnici!$K4486*1,IFERROR(NUMBERVALUE(CriteriTecnici!$K4486,".",","),IFERROR(NUMBERVALUE(CriteriTecnici!$K4486,",","."),0))),4)&amp;""),",",".")&amp;", "&amp;CHAR(34)&amp;"denominator"&amp;CHAR(34)&amp;": "&amp;SUBSTITUTE(TRIM(ROUND(IFERROR(CriteriTecnici!$L4486*1,IFERROR(NUMBERVALUE(CriteriTecnici!$L4486,".",","),IFERROR(NUMBERVALUE(CriteriTecnici!$L4486,",","."),0))),4)&amp;""),",",".")&amp;", "&amp;CHAR(34)&amp;"flag"&amp;CHAR(34)&amp;": "&amp;SUBSTITUTE(TRIM(ROUND(IFERROR(CriteriTecnici!$M4486*1,IFERROR(NUMBERVALUE(CriteriTecnici!$M4486,".",","),IFERROR(NUMBERVALUE(CriteriTecnici!$M4486,",","."),0))),4)&amp;""),",",".")&amp;", "&amp;CHAR(34)&amp;"rawScore"&amp;CHAR(34)&amp;": "&amp;SUBSTITUTE(TRIM(ROUND(IFERROR(CriteriTecnici!$O4486*1,IFERROR(NUMBERVALUE(CriteriTecnici!$O4486,".",","),IFERROR(NUMBERVALUE(CriteriTecnici!$O4486,",","."),0))),4)&amp;""),",",".")&amp;CHAR(125)&amp;IF(TRUE,",",""))</f>
        <v/>
      </c>
    </row>
    <row r="4707">
      <c r="A4707" s="38">
        <f>IF(CriteriTecnici!$A4487="","","    "&amp;CHAR(123)&amp;CHAR(34)&amp;"bidderId"&amp;CHAR(34)&amp;": "&amp;CHAR(34)&amp;SUBSTITUTE(CriteriTecnici!$A4487,CHAR(34),"'")&amp;CHAR(34)&amp;", "&amp;CHAR(34)&amp;"lotId"&amp;CHAR(34)&amp;": "&amp;CHAR(34)&amp;SUBSTITUTE(CriteriTecnici!$C4487,CHAR(34),"'")&amp;CHAR(34)&amp;", "&amp;CHAR(34)&amp;"criterionId"&amp;CHAR(34)&amp;": "&amp;CHAR(34)&amp;SUBSTITUTE(CriteriTecnici!$D4487,CHAR(34),"'")&amp;CHAR(34)&amp;", "&amp;CHAR(34)&amp;"kind"&amp;CHAR(34)&amp;": "&amp;CHAR(34)&amp;SUBSTITUTE(CriteriTecnici!$F4487,CHAR(34),"'")&amp;CHAR(34)&amp;", "&amp;CHAR(34)&amp;"value"&amp;CHAR(34)&amp;": "&amp;SUBSTITUTE(TRIM(ROUND(IFERROR(CriteriTecnici!$N4487*1,IFERROR(NUMBERVALUE(CriteriTecnici!$N4487,".",","),IFERROR(NUMBERVALUE(CriteriTecnici!$N4487,",","."),0))),4)&amp;""),",",".")&amp;", "&amp;CHAR(34)&amp;"numerator"&amp;CHAR(34)&amp;": "&amp;SUBSTITUTE(TRIM(ROUND(IFERROR(CriteriTecnici!$K4487*1,IFERROR(NUMBERVALUE(CriteriTecnici!$K4487,".",","),IFERROR(NUMBERVALUE(CriteriTecnici!$K4487,",","."),0))),4)&amp;""),",",".")&amp;", "&amp;CHAR(34)&amp;"denominator"&amp;CHAR(34)&amp;": "&amp;SUBSTITUTE(TRIM(ROUND(IFERROR(CriteriTecnici!$L4487*1,IFERROR(NUMBERVALUE(CriteriTecnici!$L4487,".",","),IFERROR(NUMBERVALUE(CriteriTecnici!$L4487,",","."),0))),4)&amp;""),",",".")&amp;", "&amp;CHAR(34)&amp;"flag"&amp;CHAR(34)&amp;": "&amp;SUBSTITUTE(TRIM(ROUND(IFERROR(CriteriTecnici!$M4487*1,IFERROR(NUMBERVALUE(CriteriTecnici!$M4487,".",","),IFERROR(NUMBERVALUE(CriteriTecnici!$M4487,",","."),0))),4)&amp;""),",",".")&amp;", "&amp;CHAR(34)&amp;"rawScore"&amp;CHAR(34)&amp;": "&amp;SUBSTITUTE(TRIM(ROUND(IFERROR(CriteriTecnici!$O4487*1,IFERROR(NUMBERVALUE(CriteriTecnici!$O4487,".",","),IFERROR(NUMBERVALUE(CriteriTecnici!$O4487,",","."),0))),4)&amp;""),",",".")&amp;CHAR(125)&amp;IF(TRUE,",",""))</f>
        <v/>
      </c>
    </row>
    <row r="4708">
      <c r="A4708" s="38">
        <f>IF(CriteriTecnici!$A4488="","","    "&amp;CHAR(123)&amp;CHAR(34)&amp;"bidderId"&amp;CHAR(34)&amp;": "&amp;CHAR(34)&amp;SUBSTITUTE(CriteriTecnici!$A4488,CHAR(34),"'")&amp;CHAR(34)&amp;", "&amp;CHAR(34)&amp;"lotId"&amp;CHAR(34)&amp;": "&amp;CHAR(34)&amp;SUBSTITUTE(CriteriTecnici!$C4488,CHAR(34),"'")&amp;CHAR(34)&amp;", "&amp;CHAR(34)&amp;"criterionId"&amp;CHAR(34)&amp;": "&amp;CHAR(34)&amp;SUBSTITUTE(CriteriTecnici!$D4488,CHAR(34),"'")&amp;CHAR(34)&amp;", "&amp;CHAR(34)&amp;"kind"&amp;CHAR(34)&amp;": "&amp;CHAR(34)&amp;SUBSTITUTE(CriteriTecnici!$F4488,CHAR(34),"'")&amp;CHAR(34)&amp;", "&amp;CHAR(34)&amp;"value"&amp;CHAR(34)&amp;": "&amp;SUBSTITUTE(TRIM(ROUND(IFERROR(CriteriTecnici!$N4488*1,IFERROR(NUMBERVALUE(CriteriTecnici!$N4488,".",","),IFERROR(NUMBERVALUE(CriteriTecnici!$N4488,",","."),0))),4)&amp;""),",",".")&amp;", "&amp;CHAR(34)&amp;"numerator"&amp;CHAR(34)&amp;": "&amp;SUBSTITUTE(TRIM(ROUND(IFERROR(CriteriTecnici!$K4488*1,IFERROR(NUMBERVALUE(CriteriTecnici!$K4488,".",","),IFERROR(NUMBERVALUE(CriteriTecnici!$K4488,",","."),0))),4)&amp;""),",",".")&amp;", "&amp;CHAR(34)&amp;"denominator"&amp;CHAR(34)&amp;": "&amp;SUBSTITUTE(TRIM(ROUND(IFERROR(CriteriTecnici!$L4488*1,IFERROR(NUMBERVALUE(CriteriTecnici!$L4488,".",","),IFERROR(NUMBERVALUE(CriteriTecnici!$L4488,",","."),0))),4)&amp;""),",",".")&amp;", "&amp;CHAR(34)&amp;"flag"&amp;CHAR(34)&amp;": "&amp;SUBSTITUTE(TRIM(ROUND(IFERROR(CriteriTecnici!$M4488*1,IFERROR(NUMBERVALUE(CriteriTecnici!$M4488,".",","),IFERROR(NUMBERVALUE(CriteriTecnici!$M4488,",","."),0))),4)&amp;""),",",".")&amp;", "&amp;CHAR(34)&amp;"rawScore"&amp;CHAR(34)&amp;": "&amp;SUBSTITUTE(TRIM(ROUND(IFERROR(CriteriTecnici!$O4488*1,IFERROR(NUMBERVALUE(CriteriTecnici!$O4488,".",","),IFERROR(NUMBERVALUE(CriteriTecnici!$O4488,",","."),0))),4)&amp;""),",",".")&amp;CHAR(125)&amp;IF(TRUE,",",""))</f>
        <v/>
      </c>
    </row>
    <row r="4709">
      <c r="A4709" s="38">
        <f>IF(CriteriTecnici!$A4489="","","    "&amp;CHAR(123)&amp;CHAR(34)&amp;"bidderId"&amp;CHAR(34)&amp;": "&amp;CHAR(34)&amp;SUBSTITUTE(CriteriTecnici!$A4489,CHAR(34),"'")&amp;CHAR(34)&amp;", "&amp;CHAR(34)&amp;"lotId"&amp;CHAR(34)&amp;": "&amp;CHAR(34)&amp;SUBSTITUTE(CriteriTecnici!$C4489,CHAR(34),"'")&amp;CHAR(34)&amp;", "&amp;CHAR(34)&amp;"criterionId"&amp;CHAR(34)&amp;": "&amp;CHAR(34)&amp;SUBSTITUTE(CriteriTecnici!$D4489,CHAR(34),"'")&amp;CHAR(34)&amp;", "&amp;CHAR(34)&amp;"kind"&amp;CHAR(34)&amp;": "&amp;CHAR(34)&amp;SUBSTITUTE(CriteriTecnici!$F4489,CHAR(34),"'")&amp;CHAR(34)&amp;", "&amp;CHAR(34)&amp;"value"&amp;CHAR(34)&amp;": "&amp;SUBSTITUTE(TRIM(ROUND(IFERROR(CriteriTecnici!$N4489*1,IFERROR(NUMBERVALUE(CriteriTecnici!$N4489,".",","),IFERROR(NUMBERVALUE(CriteriTecnici!$N4489,",","."),0))),4)&amp;""),",",".")&amp;", "&amp;CHAR(34)&amp;"numerator"&amp;CHAR(34)&amp;": "&amp;SUBSTITUTE(TRIM(ROUND(IFERROR(CriteriTecnici!$K4489*1,IFERROR(NUMBERVALUE(CriteriTecnici!$K4489,".",","),IFERROR(NUMBERVALUE(CriteriTecnici!$K4489,",","."),0))),4)&amp;""),",",".")&amp;", "&amp;CHAR(34)&amp;"denominator"&amp;CHAR(34)&amp;": "&amp;SUBSTITUTE(TRIM(ROUND(IFERROR(CriteriTecnici!$L4489*1,IFERROR(NUMBERVALUE(CriteriTecnici!$L4489,".",","),IFERROR(NUMBERVALUE(CriteriTecnici!$L4489,",","."),0))),4)&amp;""),",",".")&amp;", "&amp;CHAR(34)&amp;"flag"&amp;CHAR(34)&amp;": "&amp;SUBSTITUTE(TRIM(ROUND(IFERROR(CriteriTecnici!$M4489*1,IFERROR(NUMBERVALUE(CriteriTecnici!$M4489,".",","),IFERROR(NUMBERVALUE(CriteriTecnici!$M4489,",","."),0))),4)&amp;""),",",".")&amp;", "&amp;CHAR(34)&amp;"rawScore"&amp;CHAR(34)&amp;": "&amp;SUBSTITUTE(TRIM(ROUND(IFERROR(CriteriTecnici!$O4489*1,IFERROR(NUMBERVALUE(CriteriTecnici!$O4489,".",","),IFERROR(NUMBERVALUE(CriteriTecnici!$O4489,",","."),0))),4)&amp;""),",",".")&amp;CHAR(125)&amp;IF(TRUE,",",""))</f>
        <v/>
      </c>
    </row>
    <row r="4710">
      <c r="A4710" s="38">
        <f>IF(CriteriTecnici!$A4490="","","    "&amp;CHAR(123)&amp;CHAR(34)&amp;"bidderId"&amp;CHAR(34)&amp;": "&amp;CHAR(34)&amp;SUBSTITUTE(CriteriTecnici!$A4490,CHAR(34),"'")&amp;CHAR(34)&amp;", "&amp;CHAR(34)&amp;"lotId"&amp;CHAR(34)&amp;": "&amp;CHAR(34)&amp;SUBSTITUTE(CriteriTecnici!$C4490,CHAR(34),"'")&amp;CHAR(34)&amp;", "&amp;CHAR(34)&amp;"criterionId"&amp;CHAR(34)&amp;": "&amp;CHAR(34)&amp;SUBSTITUTE(CriteriTecnici!$D4490,CHAR(34),"'")&amp;CHAR(34)&amp;", "&amp;CHAR(34)&amp;"kind"&amp;CHAR(34)&amp;": "&amp;CHAR(34)&amp;SUBSTITUTE(CriteriTecnici!$F4490,CHAR(34),"'")&amp;CHAR(34)&amp;", "&amp;CHAR(34)&amp;"value"&amp;CHAR(34)&amp;": "&amp;SUBSTITUTE(TRIM(ROUND(IFERROR(CriteriTecnici!$N4490*1,IFERROR(NUMBERVALUE(CriteriTecnici!$N4490,".",","),IFERROR(NUMBERVALUE(CriteriTecnici!$N4490,",","."),0))),4)&amp;""),",",".")&amp;", "&amp;CHAR(34)&amp;"numerator"&amp;CHAR(34)&amp;": "&amp;SUBSTITUTE(TRIM(ROUND(IFERROR(CriteriTecnici!$K4490*1,IFERROR(NUMBERVALUE(CriteriTecnici!$K4490,".",","),IFERROR(NUMBERVALUE(CriteriTecnici!$K4490,",","."),0))),4)&amp;""),",",".")&amp;", "&amp;CHAR(34)&amp;"denominator"&amp;CHAR(34)&amp;": "&amp;SUBSTITUTE(TRIM(ROUND(IFERROR(CriteriTecnici!$L4490*1,IFERROR(NUMBERVALUE(CriteriTecnici!$L4490,".",","),IFERROR(NUMBERVALUE(CriteriTecnici!$L4490,",","."),0))),4)&amp;""),",",".")&amp;", "&amp;CHAR(34)&amp;"flag"&amp;CHAR(34)&amp;": "&amp;SUBSTITUTE(TRIM(ROUND(IFERROR(CriteriTecnici!$M4490*1,IFERROR(NUMBERVALUE(CriteriTecnici!$M4490,".",","),IFERROR(NUMBERVALUE(CriteriTecnici!$M4490,",","."),0))),4)&amp;""),",",".")&amp;", "&amp;CHAR(34)&amp;"rawScore"&amp;CHAR(34)&amp;": "&amp;SUBSTITUTE(TRIM(ROUND(IFERROR(CriteriTecnici!$O4490*1,IFERROR(NUMBERVALUE(CriteriTecnici!$O4490,".",","),IFERROR(NUMBERVALUE(CriteriTecnici!$O4490,",","."),0))),4)&amp;""),",",".")&amp;CHAR(125)&amp;IF(TRUE,",",""))</f>
        <v/>
      </c>
    </row>
    <row r="4711">
      <c r="A4711" s="38">
        <f>IF(CriteriTecnici!$A4491="","","    "&amp;CHAR(123)&amp;CHAR(34)&amp;"bidderId"&amp;CHAR(34)&amp;": "&amp;CHAR(34)&amp;SUBSTITUTE(CriteriTecnici!$A4491,CHAR(34),"'")&amp;CHAR(34)&amp;", "&amp;CHAR(34)&amp;"lotId"&amp;CHAR(34)&amp;": "&amp;CHAR(34)&amp;SUBSTITUTE(CriteriTecnici!$C4491,CHAR(34),"'")&amp;CHAR(34)&amp;", "&amp;CHAR(34)&amp;"criterionId"&amp;CHAR(34)&amp;": "&amp;CHAR(34)&amp;SUBSTITUTE(CriteriTecnici!$D4491,CHAR(34),"'")&amp;CHAR(34)&amp;", "&amp;CHAR(34)&amp;"kind"&amp;CHAR(34)&amp;": "&amp;CHAR(34)&amp;SUBSTITUTE(CriteriTecnici!$F4491,CHAR(34),"'")&amp;CHAR(34)&amp;", "&amp;CHAR(34)&amp;"value"&amp;CHAR(34)&amp;": "&amp;SUBSTITUTE(TRIM(ROUND(IFERROR(CriteriTecnici!$N4491*1,IFERROR(NUMBERVALUE(CriteriTecnici!$N4491,".",","),IFERROR(NUMBERVALUE(CriteriTecnici!$N4491,",","."),0))),4)&amp;""),",",".")&amp;", "&amp;CHAR(34)&amp;"numerator"&amp;CHAR(34)&amp;": "&amp;SUBSTITUTE(TRIM(ROUND(IFERROR(CriteriTecnici!$K4491*1,IFERROR(NUMBERVALUE(CriteriTecnici!$K4491,".",","),IFERROR(NUMBERVALUE(CriteriTecnici!$K4491,",","."),0))),4)&amp;""),",",".")&amp;", "&amp;CHAR(34)&amp;"denominator"&amp;CHAR(34)&amp;": "&amp;SUBSTITUTE(TRIM(ROUND(IFERROR(CriteriTecnici!$L4491*1,IFERROR(NUMBERVALUE(CriteriTecnici!$L4491,".",","),IFERROR(NUMBERVALUE(CriteriTecnici!$L4491,",","."),0))),4)&amp;""),",",".")&amp;", "&amp;CHAR(34)&amp;"flag"&amp;CHAR(34)&amp;": "&amp;SUBSTITUTE(TRIM(ROUND(IFERROR(CriteriTecnici!$M4491*1,IFERROR(NUMBERVALUE(CriteriTecnici!$M4491,".",","),IFERROR(NUMBERVALUE(CriteriTecnici!$M4491,",","."),0))),4)&amp;""),",",".")&amp;", "&amp;CHAR(34)&amp;"rawScore"&amp;CHAR(34)&amp;": "&amp;SUBSTITUTE(TRIM(ROUND(IFERROR(CriteriTecnici!$O4491*1,IFERROR(NUMBERVALUE(CriteriTecnici!$O4491,".",","),IFERROR(NUMBERVALUE(CriteriTecnici!$O4491,",","."),0))),4)&amp;""),",",".")&amp;CHAR(125)&amp;IF(TRUE,",",""))</f>
        <v/>
      </c>
    </row>
    <row r="4712">
      <c r="A4712" s="38">
        <f>IF(CriteriTecnici!$A4492="","","    "&amp;CHAR(123)&amp;CHAR(34)&amp;"bidderId"&amp;CHAR(34)&amp;": "&amp;CHAR(34)&amp;SUBSTITUTE(CriteriTecnici!$A4492,CHAR(34),"'")&amp;CHAR(34)&amp;", "&amp;CHAR(34)&amp;"lotId"&amp;CHAR(34)&amp;": "&amp;CHAR(34)&amp;SUBSTITUTE(CriteriTecnici!$C4492,CHAR(34),"'")&amp;CHAR(34)&amp;", "&amp;CHAR(34)&amp;"criterionId"&amp;CHAR(34)&amp;": "&amp;CHAR(34)&amp;SUBSTITUTE(CriteriTecnici!$D4492,CHAR(34),"'")&amp;CHAR(34)&amp;", "&amp;CHAR(34)&amp;"kind"&amp;CHAR(34)&amp;": "&amp;CHAR(34)&amp;SUBSTITUTE(CriteriTecnici!$F4492,CHAR(34),"'")&amp;CHAR(34)&amp;", "&amp;CHAR(34)&amp;"value"&amp;CHAR(34)&amp;": "&amp;SUBSTITUTE(TRIM(ROUND(IFERROR(CriteriTecnici!$N4492*1,IFERROR(NUMBERVALUE(CriteriTecnici!$N4492,".",","),IFERROR(NUMBERVALUE(CriteriTecnici!$N4492,",","."),0))),4)&amp;""),",",".")&amp;", "&amp;CHAR(34)&amp;"numerator"&amp;CHAR(34)&amp;": "&amp;SUBSTITUTE(TRIM(ROUND(IFERROR(CriteriTecnici!$K4492*1,IFERROR(NUMBERVALUE(CriteriTecnici!$K4492,".",","),IFERROR(NUMBERVALUE(CriteriTecnici!$K4492,",","."),0))),4)&amp;""),",",".")&amp;", "&amp;CHAR(34)&amp;"denominator"&amp;CHAR(34)&amp;": "&amp;SUBSTITUTE(TRIM(ROUND(IFERROR(CriteriTecnici!$L4492*1,IFERROR(NUMBERVALUE(CriteriTecnici!$L4492,".",","),IFERROR(NUMBERVALUE(CriteriTecnici!$L4492,",","."),0))),4)&amp;""),",",".")&amp;", "&amp;CHAR(34)&amp;"flag"&amp;CHAR(34)&amp;": "&amp;SUBSTITUTE(TRIM(ROUND(IFERROR(CriteriTecnici!$M4492*1,IFERROR(NUMBERVALUE(CriteriTecnici!$M4492,".",","),IFERROR(NUMBERVALUE(CriteriTecnici!$M4492,",","."),0))),4)&amp;""),",",".")&amp;", "&amp;CHAR(34)&amp;"rawScore"&amp;CHAR(34)&amp;": "&amp;SUBSTITUTE(TRIM(ROUND(IFERROR(CriteriTecnici!$O4492*1,IFERROR(NUMBERVALUE(CriteriTecnici!$O4492,".",","),IFERROR(NUMBERVALUE(CriteriTecnici!$O4492,",","."),0))),4)&amp;""),",",".")&amp;CHAR(125)&amp;IF(TRUE,",",""))</f>
        <v/>
      </c>
    </row>
    <row r="4713">
      <c r="A4713" s="38">
        <f>IF(CriteriTecnici!$A4493="","","    "&amp;CHAR(123)&amp;CHAR(34)&amp;"bidderId"&amp;CHAR(34)&amp;": "&amp;CHAR(34)&amp;SUBSTITUTE(CriteriTecnici!$A4493,CHAR(34),"'")&amp;CHAR(34)&amp;", "&amp;CHAR(34)&amp;"lotId"&amp;CHAR(34)&amp;": "&amp;CHAR(34)&amp;SUBSTITUTE(CriteriTecnici!$C4493,CHAR(34),"'")&amp;CHAR(34)&amp;", "&amp;CHAR(34)&amp;"criterionId"&amp;CHAR(34)&amp;": "&amp;CHAR(34)&amp;SUBSTITUTE(CriteriTecnici!$D4493,CHAR(34),"'")&amp;CHAR(34)&amp;", "&amp;CHAR(34)&amp;"kind"&amp;CHAR(34)&amp;": "&amp;CHAR(34)&amp;SUBSTITUTE(CriteriTecnici!$F4493,CHAR(34),"'")&amp;CHAR(34)&amp;", "&amp;CHAR(34)&amp;"value"&amp;CHAR(34)&amp;": "&amp;SUBSTITUTE(TRIM(ROUND(IFERROR(CriteriTecnici!$N4493*1,IFERROR(NUMBERVALUE(CriteriTecnici!$N4493,".",","),IFERROR(NUMBERVALUE(CriteriTecnici!$N4493,",","."),0))),4)&amp;""),",",".")&amp;", "&amp;CHAR(34)&amp;"numerator"&amp;CHAR(34)&amp;": "&amp;SUBSTITUTE(TRIM(ROUND(IFERROR(CriteriTecnici!$K4493*1,IFERROR(NUMBERVALUE(CriteriTecnici!$K4493,".",","),IFERROR(NUMBERVALUE(CriteriTecnici!$K4493,",","."),0))),4)&amp;""),",",".")&amp;", "&amp;CHAR(34)&amp;"denominator"&amp;CHAR(34)&amp;": "&amp;SUBSTITUTE(TRIM(ROUND(IFERROR(CriteriTecnici!$L4493*1,IFERROR(NUMBERVALUE(CriteriTecnici!$L4493,".",","),IFERROR(NUMBERVALUE(CriteriTecnici!$L4493,",","."),0))),4)&amp;""),",",".")&amp;", "&amp;CHAR(34)&amp;"flag"&amp;CHAR(34)&amp;": "&amp;SUBSTITUTE(TRIM(ROUND(IFERROR(CriteriTecnici!$M4493*1,IFERROR(NUMBERVALUE(CriteriTecnici!$M4493,".",","),IFERROR(NUMBERVALUE(CriteriTecnici!$M4493,",","."),0))),4)&amp;""),",",".")&amp;", "&amp;CHAR(34)&amp;"rawScore"&amp;CHAR(34)&amp;": "&amp;SUBSTITUTE(TRIM(ROUND(IFERROR(CriteriTecnici!$O4493*1,IFERROR(NUMBERVALUE(CriteriTecnici!$O4493,".",","),IFERROR(NUMBERVALUE(CriteriTecnici!$O4493,",","."),0))),4)&amp;""),",",".")&amp;CHAR(125)&amp;IF(TRUE,",",""))</f>
        <v/>
      </c>
    </row>
    <row r="4714">
      <c r="A4714" s="38">
        <f>IF(CriteriTecnici!$A4494="","","    "&amp;CHAR(123)&amp;CHAR(34)&amp;"bidderId"&amp;CHAR(34)&amp;": "&amp;CHAR(34)&amp;SUBSTITUTE(CriteriTecnici!$A4494,CHAR(34),"'")&amp;CHAR(34)&amp;", "&amp;CHAR(34)&amp;"lotId"&amp;CHAR(34)&amp;": "&amp;CHAR(34)&amp;SUBSTITUTE(CriteriTecnici!$C4494,CHAR(34),"'")&amp;CHAR(34)&amp;", "&amp;CHAR(34)&amp;"criterionId"&amp;CHAR(34)&amp;": "&amp;CHAR(34)&amp;SUBSTITUTE(CriteriTecnici!$D4494,CHAR(34),"'")&amp;CHAR(34)&amp;", "&amp;CHAR(34)&amp;"kind"&amp;CHAR(34)&amp;": "&amp;CHAR(34)&amp;SUBSTITUTE(CriteriTecnici!$F4494,CHAR(34),"'")&amp;CHAR(34)&amp;", "&amp;CHAR(34)&amp;"value"&amp;CHAR(34)&amp;": "&amp;SUBSTITUTE(TRIM(ROUND(IFERROR(CriteriTecnici!$N4494*1,IFERROR(NUMBERVALUE(CriteriTecnici!$N4494,".",","),IFERROR(NUMBERVALUE(CriteriTecnici!$N4494,",","."),0))),4)&amp;""),",",".")&amp;", "&amp;CHAR(34)&amp;"numerator"&amp;CHAR(34)&amp;": "&amp;SUBSTITUTE(TRIM(ROUND(IFERROR(CriteriTecnici!$K4494*1,IFERROR(NUMBERVALUE(CriteriTecnici!$K4494,".",","),IFERROR(NUMBERVALUE(CriteriTecnici!$K4494,",","."),0))),4)&amp;""),",",".")&amp;", "&amp;CHAR(34)&amp;"denominator"&amp;CHAR(34)&amp;": "&amp;SUBSTITUTE(TRIM(ROUND(IFERROR(CriteriTecnici!$L4494*1,IFERROR(NUMBERVALUE(CriteriTecnici!$L4494,".",","),IFERROR(NUMBERVALUE(CriteriTecnici!$L4494,",","."),0))),4)&amp;""),",",".")&amp;", "&amp;CHAR(34)&amp;"flag"&amp;CHAR(34)&amp;": "&amp;SUBSTITUTE(TRIM(ROUND(IFERROR(CriteriTecnici!$M4494*1,IFERROR(NUMBERVALUE(CriteriTecnici!$M4494,".",","),IFERROR(NUMBERVALUE(CriteriTecnici!$M4494,",","."),0))),4)&amp;""),",",".")&amp;", "&amp;CHAR(34)&amp;"rawScore"&amp;CHAR(34)&amp;": "&amp;SUBSTITUTE(TRIM(ROUND(IFERROR(CriteriTecnici!$O4494*1,IFERROR(NUMBERVALUE(CriteriTecnici!$O4494,".",","),IFERROR(NUMBERVALUE(CriteriTecnici!$O4494,",","."),0))),4)&amp;""),",",".")&amp;CHAR(125)&amp;IF(TRUE,",",""))</f>
        <v/>
      </c>
    </row>
    <row r="4715">
      <c r="A4715" s="38">
        <f>IF(CriteriTecnici!$A4495="","","    "&amp;CHAR(123)&amp;CHAR(34)&amp;"bidderId"&amp;CHAR(34)&amp;": "&amp;CHAR(34)&amp;SUBSTITUTE(CriteriTecnici!$A4495,CHAR(34),"'")&amp;CHAR(34)&amp;", "&amp;CHAR(34)&amp;"lotId"&amp;CHAR(34)&amp;": "&amp;CHAR(34)&amp;SUBSTITUTE(CriteriTecnici!$C4495,CHAR(34),"'")&amp;CHAR(34)&amp;", "&amp;CHAR(34)&amp;"criterionId"&amp;CHAR(34)&amp;": "&amp;CHAR(34)&amp;SUBSTITUTE(CriteriTecnici!$D4495,CHAR(34),"'")&amp;CHAR(34)&amp;", "&amp;CHAR(34)&amp;"kind"&amp;CHAR(34)&amp;": "&amp;CHAR(34)&amp;SUBSTITUTE(CriteriTecnici!$F4495,CHAR(34),"'")&amp;CHAR(34)&amp;", "&amp;CHAR(34)&amp;"value"&amp;CHAR(34)&amp;": "&amp;SUBSTITUTE(TRIM(ROUND(IFERROR(CriteriTecnici!$N4495*1,IFERROR(NUMBERVALUE(CriteriTecnici!$N4495,".",","),IFERROR(NUMBERVALUE(CriteriTecnici!$N4495,",","."),0))),4)&amp;""),",",".")&amp;", "&amp;CHAR(34)&amp;"numerator"&amp;CHAR(34)&amp;": "&amp;SUBSTITUTE(TRIM(ROUND(IFERROR(CriteriTecnici!$K4495*1,IFERROR(NUMBERVALUE(CriteriTecnici!$K4495,".",","),IFERROR(NUMBERVALUE(CriteriTecnici!$K4495,",","."),0))),4)&amp;""),",",".")&amp;", "&amp;CHAR(34)&amp;"denominator"&amp;CHAR(34)&amp;": "&amp;SUBSTITUTE(TRIM(ROUND(IFERROR(CriteriTecnici!$L4495*1,IFERROR(NUMBERVALUE(CriteriTecnici!$L4495,".",","),IFERROR(NUMBERVALUE(CriteriTecnici!$L4495,",","."),0))),4)&amp;""),",",".")&amp;", "&amp;CHAR(34)&amp;"flag"&amp;CHAR(34)&amp;": "&amp;SUBSTITUTE(TRIM(ROUND(IFERROR(CriteriTecnici!$M4495*1,IFERROR(NUMBERVALUE(CriteriTecnici!$M4495,".",","),IFERROR(NUMBERVALUE(CriteriTecnici!$M4495,",","."),0))),4)&amp;""),",",".")&amp;", "&amp;CHAR(34)&amp;"rawScore"&amp;CHAR(34)&amp;": "&amp;SUBSTITUTE(TRIM(ROUND(IFERROR(CriteriTecnici!$O4495*1,IFERROR(NUMBERVALUE(CriteriTecnici!$O4495,".",","),IFERROR(NUMBERVALUE(CriteriTecnici!$O4495,",","."),0))),4)&amp;""),",",".")&amp;CHAR(125)&amp;IF(TRUE,",",""))</f>
        <v/>
      </c>
    </row>
    <row r="4716">
      <c r="A4716" s="38">
        <f>IF(CriteriTecnici!$A4496="","","    "&amp;CHAR(123)&amp;CHAR(34)&amp;"bidderId"&amp;CHAR(34)&amp;": "&amp;CHAR(34)&amp;SUBSTITUTE(CriteriTecnici!$A4496,CHAR(34),"'")&amp;CHAR(34)&amp;", "&amp;CHAR(34)&amp;"lotId"&amp;CHAR(34)&amp;": "&amp;CHAR(34)&amp;SUBSTITUTE(CriteriTecnici!$C4496,CHAR(34),"'")&amp;CHAR(34)&amp;", "&amp;CHAR(34)&amp;"criterionId"&amp;CHAR(34)&amp;": "&amp;CHAR(34)&amp;SUBSTITUTE(CriteriTecnici!$D4496,CHAR(34),"'")&amp;CHAR(34)&amp;", "&amp;CHAR(34)&amp;"kind"&amp;CHAR(34)&amp;": "&amp;CHAR(34)&amp;SUBSTITUTE(CriteriTecnici!$F4496,CHAR(34),"'")&amp;CHAR(34)&amp;", "&amp;CHAR(34)&amp;"value"&amp;CHAR(34)&amp;": "&amp;SUBSTITUTE(TRIM(ROUND(IFERROR(CriteriTecnici!$N4496*1,IFERROR(NUMBERVALUE(CriteriTecnici!$N4496,".",","),IFERROR(NUMBERVALUE(CriteriTecnici!$N4496,",","."),0))),4)&amp;""),",",".")&amp;", "&amp;CHAR(34)&amp;"numerator"&amp;CHAR(34)&amp;": "&amp;SUBSTITUTE(TRIM(ROUND(IFERROR(CriteriTecnici!$K4496*1,IFERROR(NUMBERVALUE(CriteriTecnici!$K4496,".",","),IFERROR(NUMBERVALUE(CriteriTecnici!$K4496,",","."),0))),4)&amp;""),",",".")&amp;", "&amp;CHAR(34)&amp;"denominator"&amp;CHAR(34)&amp;": "&amp;SUBSTITUTE(TRIM(ROUND(IFERROR(CriteriTecnici!$L4496*1,IFERROR(NUMBERVALUE(CriteriTecnici!$L4496,".",","),IFERROR(NUMBERVALUE(CriteriTecnici!$L4496,",","."),0))),4)&amp;""),",",".")&amp;", "&amp;CHAR(34)&amp;"flag"&amp;CHAR(34)&amp;": "&amp;SUBSTITUTE(TRIM(ROUND(IFERROR(CriteriTecnici!$M4496*1,IFERROR(NUMBERVALUE(CriteriTecnici!$M4496,".",","),IFERROR(NUMBERVALUE(CriteriTecnici!$M4496,",","."),0))),4)&amp;""),",",".")&amp;", "&amp;CHAR(34)&amp;"rawScore"&amp;CHAR(34)&amp;": "&amp;SUBSTITUTE(TRIM(ROUND(IFERROR(CriteriTecnici!$O4496*1,IFERROR(NUMBERVALUE(CriteriTecnici!$O4496,".",","),IFERROR(NUMBERVALUE(CriteriTecnici!$O4496,",","."),0))),4)&amp;""),",",".")&amp;CHAR(125)&amp;IF(TRUE,",",""))</f>
        <v/>
      </c>
    </row>
    <row r="4717">
      <c r="A4717" s="38">
        <f>IF(CriteriTecnici!$A4497="","","    "&amp;CHAR(123)&amp;CHAR(34)&amp;"bidderId"&amp;CHAR(34)&amp;": "&amp;CHAR(34)&amp;SUBSTITUTE(CriteriTecnici!$A4497,CHAR(34),"'")&amp;CHAR(34)&amp;", "&amp;CHAR(34)&amp;"lotId"&amp;CHAR(34)&amp;": "&amp;CHAR(34)&amp;SUBSTITUTE(CriteriTecnici!$C4497,CHAR(34),"'")&amp;CHAR(34)&amp;", "&amp;CHAR(34)&amp;"criterionId"&amp;CHAR(34)&amp;": "&amp;CHAR(34)&amp;SUBSTITUTE(CriteriTecnici!$D4497,CHAR(34),"'")&amp;CHAR(34)&amp;", "&amp;CHAR(34)&amp;"kind"&amp;CHAR(34)&amp;": "&amp;CHAR(34)&amp;SUBSTITUTE(CriteriTecnici!$F4497,CHAR(34),"'")&amp;CHAR(34)&amp;", "&amp;CHAR(34)&amp;"value"&amp;CHAR(34)&amp;": "&amp;SUBSTITUTE(TRIM(ROUND(IFERROR(CriteriTecnici!$N4497*1,IFERROR(NUMBERVALUE(CriteriTecnici!$N4497,".",","),IFERROR(NUMBERVALUE(CriteriTecnici!$N4497,",","."),0))),4)&amp;""),",",".")&amp;", "&amp;CHAR(34)&amp;"numerator"&amp;CHAR(34)&amp;": "&amp;SUBSTITUTE(TRIM(ROUND(IFERROR(CriteriTecnici!$K4497*1,IFERROR(NUMBERVALUE(CriteriTecnici!$K4497,".",","),IFERROR(NUMBERVALUE(CriteriTecnici!$K4497,",","."),0))),4)&amp;""),",",".")&amp;", "&amp;CHAR(34)&amp;"denominator"&amp;CHAR(34)&amp;": "&amp;SUBSTITUTE(TRIM(ROUND(IFERROR(CriteriTecnici!$L4497*1,IFERROR(NUMBERVALUE(CriteriTecnici!$L4497,".",","),IFERROR(NUMBERVALUE(CriteriTecnici!$L4497,",","."),0))),4)&amp;""),",",".")&amp;", "&amp;CHAR(34)&amp;"flag"&amp;CHAR(34)&amp;": "&amp;SUBSTITUTE(TRIM(ROUND(IFERROR(CriteriTecnici!$M4497*1,IFERROR(NUMBERVALUE(CriteriTecnici!$M4497,".",","),IFERROR(NUMBERVALUE(CriteriTecnici!$M4497,",","."),0))),4)&amp;""),",",".")&amp;", "&amp;CHAR(34)&amp;"rawScore"&amp;CHAR(34)&amp;": "&amp;SUBSTITUTE(TRIM(ROUND(IFERROR(CriteriTecnici!$O4497*1,IFERROR(NUMBERVALUE(CriteriTecnici!$O4497,".",","),IFERROR(NUMBERVALUE(CriteriTecnici!$O4497,",","."),0))),4)&amp;""),",",".")&amp;CHAR(125)&amp;IF(TRUE,",",""))</f>
        <v/>
      </c>
    </row>
    <row r="4718">
      <c r="A4718" s="38">
        <f>IF(CriteriTecnici!$A4498="","","    "&amp;CHAR(123)&amp;CHAR(34)&amp;"bidderId"&amp;CHAR(34)&amp;": "&amp;CHAR(34)&amp;SUBSTITUTE(CriteriTecnici!$A4498,CHAR(34),"'")&amp;CHAR(34)&amp;", "&amp;CHAR(34)&amp;"lotId"&amp;CHAR(34)&amp;": "&amp;CHAR(34)&amp;SUBSTITUTE(CriteriTecnici!$C4498,CHAR(34),"'")&amp;CHAR(34)&amp;", "&amp;CHAR(34)&amp;"criterionId"&amp;CHAR(34)&amp;": "&amp;CHAR(34)&amp;SUBSTITUTE(CriteriTecnici!$D4498,CHAR(34),"'")&amp;CHAR(34)&amp;", "&amp;CHAR(34)&amp;"kind"&amp;CHAR(34)&amp;": "&amp;CHAR(34)&amp;SUBSTITUTE(CriteriTecnici!$F4498,CHAR(34),"'")&amp;CHAR(34)&amp;", "&amp;CHAR(34)&amp;"value"&amp;CHAR(34)&amp;": "&amp;SUBSTITUTE(TRIM(ROUND(IFERROR(CriteriTecnici!$N4498*1,IFERROR(NUMBERVALUE(CriteriTecnici!$N4498,".",","),IFERROR(NUMBERVALUE(CriteriTecnici!$N4498,",","."),0))),4)&amp;""),",",".")&amp;", "&amp;CHAR(34)&amp;"numerator"&amp;CHAR(34)&amp;": "&amp;SUBSTITUTE(TRIM(ROUND(IFERROR(CriteriTecnici!$K4498*1,IFERROR(NUMBERVALUE(CriteriTecnici!$K4498,".",","),IFERROR(NUMBERVALUE(CriteriTecnici!$K4498,",","."),0))),4)&amp;""),",",".")&amp;", "&amp;CHAR(34)&amp;"denominator"&amp;CHAR(34)&amp;": "&amp;SUBSTITUTE(TRIM(ROUND(IFERROR(CriteriTecnici!$L4498*1,IFERROR(NUMBERVALUE(CriteriTecnici!$L4498,".",","),IFERROR(NUMBERVALUE(CriteriTecnici!$L4498,",","."),0))),4)&amp;""),",",".")&amp;", "&amp;CHAR(34)&amp;"flag"&amp;CHAR(34)&amp;": "&amp;SUBSTITUTE(TRIM(ROUND(IFERROR(CriteriTecnici!$M4498*1,IFERROR(NUMBERVALUE(CriteriTecnici!$M4498,".",","),IFERROR(NUMBERVALUE(CriteriTecnici!$M4498,",","."),0))),4)&amp;""),",",".")&amp;", "&amp;CHAR(34)&amp;"rawScore"&amp;CHAR(34)&amp;": "&amp;SUBSTITUTE(TRIM(ROUND(IFERROR(CriteriTecnici!$O4498*1,IFERROR(NUMBERVALUE(CriteriTecnici!$O4498,".",","),IFERROR(NUMBERVALUE(CriteriTecnici!$O4498,",","."),0))),4)&amp;""),",",".")&amp;CHAR(125)&amp;IF(TRUE,",",""))</f>
        <v/>
      </c>
    </row>
    <row r="4719">
      <c r="A4719" s="38">
        <f>IF(CriteriTecnici!$A4499="","","    "&amp;CHAR(123)&amp;CHAR(34)&amp;"bidderId"&amp;CHAR(34)&amp;": "&amp;CHAR(34)&amp;SUBSTITUTE(CriteriTecnici!$A4499,CHAR(34),"'")&amp;CHAR(34)&amp;", "&amp;CHAR(34)&amp;"lotId"&amp;CHAR(34)&amp;": "&amp;CHAR(34)&amp;SUBSTITUTE(CriteriTecnici!$C4499,CHAR(34),"'")&amp;CHAR(34)&amp;", "&amp;CHAR(34)&amp;"criterionId"&amp;CHAR(34)&amp;": "&amp;CHAR(34)&amp;SUBSTITUTE(CriteriTecnici!$D4499,CHAR(34),"'")&amp;CHAR(34)&amp;", "&amp;CHAR(34)&amp;"kind"&amp;CHAR(34)&amp;": "&amp;CHAR(34)&amp;SUBSTITUTE(CriteriTecnici!$F4499,CHAR(34),"'")&amp;CHAR(34)&amp;", "&amp;CHAR(34)&amp;"value"&amp;CHAR(34)&amp;": "&amp;SUBSTITUTE(TRIM(ROUND(IFERROR(CriteriTecnici!$N4499*1,IFERROR(NUMBERVALUE(CriteriTecnici!$N4499,".",","),IFERROR(NUMBERVALUE(CriteriTecnici!$N4499,",","."),0))),4)&amp;""),",",".")&amp;", "&amp;CHAR(34)&amp;"numerator"&amp;CHAR(34)&amp;": "&amp;SUBSTITUTE(TRIM(ROUND(IFERROR(CriteriTecnici!$K4499*1,IFERROR(NUMBERVALUE(CriteriTecnici!$K4499,".",","),IFERROR(NUMBERVALUE(CriteriTecnici!$K4499,",","."),0))),4)&amp;""),",",".")&amp;", "&amp;CHAR(34)&amp;"denominator"&amp;CHAR(34)&amp;": "&amp;SUBSTITUTE(TRIM(ROUND(IFERROR(CriteriTecnici!$L4499*1,IFERROR(NUMBERVALUE(CriteriTecnici!$L4499,".",","),IFERROR(NUMBERVALUE(CriteriTecnici!$L4499,",","."),0))),4)&amp;""),",",".")&amp;", "&amp;CHAR(34)&amp;"flag"&amp;CHAR(34)&amp;": "&amp;SUBSTITUTE(TRIM(ROUND(IFERROR(CriteriTecnici!$M4499*1,IFERROR(NUMBERVALUE(CriteriTecnici!$M4499,".",","),IFERROR(NUMBERVALUE(CriteriTecnici!$M4499,",","."),0))),4)&amp;""),",",".")&amp;", "&amp;CHAR(34)&amp;"rawScore"&amp;CHAR(34)&amp;": "&amp;SUBSTITUTE(TRIM(ROUND(IFERROR(CriteriTecnici!$O4499*1,IFERROR(NUMBERVALUE(CriteriTecnici!$O4499,".",","),IFERROR(NUMBERVALUE(CriteriTecnici!$O4499,",","."),0))),4)&amp;""),",",".")&amp;CHAR(125)&amp;IF(COUNTA(Offerte!$A147:$A$200)&gt;0,",",""))</f>
        <v/>
      </c>
    </row>
    <row r="4720">
      <c r="A4720" s="38">
        <f>IF(CriteriTecnici!$A4500="","","    "&amp;CHAR(123)&amp;CHAR(34)&amp;"bidderId"&amp;CHAR(34)&amp;": "&amp;CHAR(34)&amp;SUBSTITUTE(CriteriTecnici!$A4500,CHAR(34),"'")&amp;CHAR(34)&amp;", "&amp;CHAR(34)&amp;"lotId"&amp;CHAR(34)&amp;": "&amp;CHAR(34)&amp;SUBSTITUTE(CriteriTecnici!$C4500,CHAR(34),"'")&amp;CHAR(34)&amp;", "&amp;CHAR(34)&amp;"criterionId"&amp;CHAR(34)&amp;": "&amp;CHAR(34)&amp;SUBSTITUTE(CriteriTecnici!$D4500,CHAR(34),"'")&amp;CHAR(34)&amp;", "&amp;CHAR(34)&amp;"kind"&amp;CHAR(34)&amp;": "&amp;CHAR(34)&amp;SUBSTITUTE(CriteriTecnici!$F4500,CHAR(34),"'")&amp;CHAR(34)&amp;", "&amp;CHAR(34)&amp;"value"&amp;CHAR(34)&amp;": "&amp;SUBSTITUTE(TRIM(ROUND(IFERROR(CriteriTecnici!$N4500*1,IFERROR(NUMBERVALUE(CriteriTecnici!$N4500,".",","),IFERROR(NUMBERVALUE(CriteriTecnici!$N4500,",","."),0))),4)&amp;""),",",".")&amp;", "&amp;CHAR(34)&amp;"numerator"&amp;CHAR(34)&amp;": "&amp;SUBSTITUTE(TRIM(ROUND(IFERROR(CriteriTecnici!$K4500*1,IFERROR(NUMBERVALUE(CriteriTecnici!$K4500,".",","),IFERROR(NUMBERVALUE(CriteriTecnici!$K4500,",","."),0))),4)&amp;""),",",".")&amp;", "&amp;CHAR(34)&amp;"denominator"&amp;CHAR(34)&amp;": "&amp;SUBSTITUTE(TRIM(ROUND(IFERROR(CriteriTecnici!$L4500*1,IFERROR(NUMBERVALUE(CriteriTecnici!$L4500,".",","),IFERROR(NUMBERVALUE(CriteriTecnici!$L4500,",","."),0))),4)&amp;""),",",".")&amp;", "&amp;CHAR(34)&amp;"flag"&amp;CHAR(34)&amp;": "&amp;SUBSTITUTE(TRIM(ROUND(IFERROR(CriteriTecnici!$M4500*1,IFERROR(NUMBERVALUE(CriteriTecnici!$M4500,".",","),IFERROR(NUMBERVALUE(CriteriTecnici!$M4500,",","."),0))),4)&amp;""),",",".")&amp;", "&amp;CHAR(34)&amp;"rawScore"&amp;CHAR(34)&amp;": "&amp;SUBSTITUTE(TRIM(ROUND(IFERROR(CriteriTecnici!$O4500*1,IFERROR(NUMBERVALUE(CriteriTecnici!$O4500,".",","),IFERROR(NUMBERVALUE(CriteriTecnici!$O4500,",","."),0))),4)&amp;""),",",".")&amp;CHAR(125)&amp;IF(TRUE,",",""))</f>
        <v/>
      </c>
    </row>
    <row r="4721">
      <c r="A4721" s="38">
        <f>IF(CriteriTecnici!$A4501="","","    "&amp;CHAR(123)&amp;CHAR(34)&amp;"bidderId"&amp;CHAR(34)&amp;": "&amp;CHAR(34)&amp;SUBSTITUTE(CriteriTecnici!$A4501,CHAR(34),"'")&amp;CHAR(34)&amp;", "&amp;CHAR(34)&amp;"lotId"&amp;CHAR(34)&amp;": "&amp;CHAR(34)&amp;SUBSTITUTE(CriteriTecnici!$C4501,CHAR(34),"'")&amp;CHAR(34)&amp;", "&amp;CHAR(34)&amp;"criterionId"&amp;CHAR(34)&amp;": "&amp;CHAR(34)&amp;SUBSTITUTE(CriteriTecnici!$D4501,CHAR(34),"'")&amp;CHAR(34)&amp;", "&amp;CHAR(34)&amp;"kind"&amp;CHAR(34)&amp;": "&amp;CHAR(34)&amp;SUBSTITUTE(CriteriTecnici!$F4501,CHAR(34),"'")&amp;CHAR(34)&amp;", "&amp;CHAR(34)&amp;"value"&amp;CHAR(34)&amp;": "&amp;SUBSTITUTE(TRIM(ROUND(IFERROR(CriteriTecnici!$N4501*1,IFERROR(NUMBERVALUE(CriteriTecnici!$N4501,".",","),IFERROR(NUMBERVALUE(CriteriTecnici!$N4501,",","."),0))),4)&amp;""),",",".")&amp;", "&amp;CHAR(34)&amp;"numerator"&amp;CHAR(34)&amp;": "&amp;SUBSTITUTE(TRIM(ROUND(IFERROR(CriteriTecnici!$K4501*1,IFERROR(NUMBERVALUE(CriteriTecnici!$K4501,".",","),IFERROR(NUMBERVALUE(CriteriTecnici!$K4501,",","."),0))),4)&amp;""),",",".")&amp;", "&amp;CHAR(34)&amp;"denominator"&amp;CHAR(34)&amp;": "&amp;SUBSTITUTE(TRIM(ROUND(IFERROR(CriteriTecnici!$L4501*1,IFERROR(NUMBERVALUE(CriteriTecnici!$L4501,".",","),IFERROR(NUMBERVALUE(CriteriTecnici!$L4501,",","."),0))),4)&amp;""),",",".")&amp;", "&amp;CHAR(34)&amp;"flag"&amp;CHAR(34)&amp;": "&amp;SUBSTITUTE(TRIM(ROUND(IFERROR(CriteriTecnici!$M4501*1,IFERROR(NUMBERVALUE(CriteriTecnici!$M4501,".",","),IFERROR(NUMBERVALUE(CriteriTecnici!$M4501,",","."),0))),4)&amp;""),",",".")&amp;", "&amp;CHAR(34)&amp;"rawScore"&amp;CHAR(34)&amp;": "&amp;SUBSTITUTE(TRIM(ROUND(IFERROR(CriteriTecnici!$O4501*1,IFERROR(NUMBERVALUE(CriteriTecnici!$O4501,".",","),IFERROR(NUMBERVALUE(CriteriTecnici!$O4501,",","."),0))),4)&amp;""),",",".")&amp;CHAR(125)&amp;IF(TRUE,",",""))</f>
        <v/>
      </c>
    </row>
    <row r="4722">
      <c r="A4722" s="38">
        <f>IF(CriteriTecnici!$A4502="","","    "&amp;CHAR(123)&amp;CHAR(34)&amp;"bidderId"&amp;CHAR(34)&amp;": "&amp;CHAR(34)&amp;SUBSTITUTE(CriteriTecnici!$A4502,CHAR(34),"'")&amp;CHAR(34)&amp;", "&amp;CHAR(34)&amp;"lotId"&amp;CHAR(34)&amp;": "&amp;CHAR(34)&amp;SUBSTITUTE(CriteriTecnici!$C4502,CHAR(34),"'")&amp;CHAR(34)&amp;", "&amp;CHAR(34)&amp;"criterionId"&amp;CHAR(34)&amp;": "&amp;CHAR(34)&amp;SUBSTITUTE(CriteriTecnici!$D4502,CHAR(34),"'")&amp;CHAR(34)&amp;", "&amp;CHAR(34)&amp;"kind"&amp;CHAR(34)&amp;": "&amp;CHAR(34)&amp;SUBSTITUTE(CriteriTecnici!$F4502,CHAR(34),"'")&amp;CHAR(34)&amp;", "&amp;CHAR(34)&amp;"value"&amp;CHAR(34)&amp;": "&amp;SUBSTITUTE(TRIM(ROUND(IFERROR(CriteriTecnici!$N4502*1,IFERROR(NUMBERVALUE(CriteriTecnici!$N4502,".",","),IFERROR(NUMBERVALUE(CriteriTecnici!$N4502,",","."),0))),4)&amp;""),",",".")&amp;", "&amp;CHAR(34)&amp;"numerator"&amp;CHAR(34)&amp;": "&amp;SUBSTITUTE(TRIM(ROUND(IFERROR(CriteriTecnici!$K4502*1,IFERROR(NUMBERVALUE(CriteriTecnici!$K4502,".",","),IFERROR(NUMBERVALUE(CriteriTecnici!$K4502,",","."),0))),4)&amp;""),",",".")&amp;", "&amp;CHAR(34)&amp;"denominator"&amp;CHAR(34)&amp;": "&amp;SUBSTITUTE(TRIM(ROUND(IFERROR(CriteriTecnici!$L4502*1,IFERROR(NUMBERVALUE(CriteriTecnici!$L4502,".",","),IFERROR(NUMBERVALUE(CriteriTecnici!$L4502,",","."),0))),4)&amp;""),",",".")&amp;", "&amp;CHAR(34)&amp;"flag"&amp;CHAR(34)&amp;": "&amp;SUBSTITUTE(TRIM(ROUND(IFERROR(CriteriTecnici!$M4502*1,IFERROR(NUMBERVALUE(CriteriTecnici!$M4502,".",","),IFERROR(NUMBERVALUE(CriteriTecnici!$M4502,",","."),0))),4)&amp;""),",",".")&amp;", "&amp;CHAR(34)&amp;"rawScore"&amp;CHAR(34)&amp;": "&amp;SUBSTITUTE(TRIM(ROUND(IFERROR(CriteriTecnici!$O4502*1,IFERROR(NUMBERVALUE(CriteriTecnici!$O4502,".",","),IFERROR(NUMBERVALUE(CriteriTecnici!$O4502,",","."),0))),4)&amp;""),",",".")&amp;CHAR(125)&amp;IF(TRUE,",",""))</f>
        <v/>
      </c>
    </row>
    <row r="4723">
      <c r="A4723" s="38">
        <f>IF(CriteriTecnici!$A4503="","","    "&amp;CHAR(123)&amp;CHAR(34)&amp;"bidderId"&amp;CHAR(34)&amp;": "&amp;CHAR(34)&amp;SUBSTITUTE(CriteriTecnici!$A4503,CHAR(34),"'")&amp;CHAR(34)&amp;", "&amp;CHAR(34)&amp;"lotId"&amp;CHAR(34)&amp;": "&amp;CHAR(34)&amp;SUBSTITUTE(CriteriTecnici!$C4503,CHAR(34),"'")&amp;CHAR(34)&amp;", "&amp;CHAR(34)&amp;"criterionId"&amp;CHAR(34)&amp;": "&amp;CHAR(34)&amp;SUBSTITUTE(CriteriTecnici!$D4503,CHAR(34),"'")&amp;CHAR(34)&amp;", "&amp;CHAR(34)&amp;"kind"&amp;CHAR(34)&amp;": "&amp;CHAR(34)&amp;SUBSTITUTE(CriteriTecnici!$F4503,CHAR(34),"'")&amp;CHAR(34)&amp;", "&amp;CHAR(34)&amp;"value"&amp;CHAR(34)&amp;": "&amp;SUBSTITUTE(TRIM(ROUND(IFERROR(CriteriTecnici!$N4503*1,IFERROR(NUMBERVALUE(CriteriTecnici!$N4503,".",","),IFERROR(NUMBERVALUE(CriteriTecnici!$N4503,",","."),0))),4)&amp;""),",",".")&amp;", "&amp;CHAR(34)&amp;"numerator"&amp;CHAR(34)&amp;": "&amp;SUBSTITUTE(TRIM(ROUND(IFERROR(CriteriTecnici!$K4503*1,IFERROR(NUMBERVALUE(CriteriTecnici!$K4503,".",","),IFERROR(NUMBERVALUE(CriteriTecnici!$K4503,",","."),0))),4)&amp;""),",",".")&amp;", "&amp;CHAR(34)&amp;"denominator"&amp;CHAR(34)&amp;": "&amp;SUBSTITUTE(TRIM(ROUND(IFERROR(CriteriTecnici!$L4503*1,IFERROR(NUMBERVALUE(CriteriTecnici!$L4503,".",","),IFERROR(NUMBERVALUE(CriteriTecnici!$L4503,",","."),0))),4)&amp;""),",",".")&amp;", "&amp;CHAR(34)&amp;"flag"&amp;CHAR(34)&amp;": "&amp;SUBSTITUTE(TRIM(ROUND(IFERROR(CriteriTecnici!$M4503*1,IFERROR(NUMBERVALUE(CriteriTecnici!$M4503,".",","),IFERROR(NUMBERVALUE(CriteriTecnici!$M4503,",","."),0))),4)&amp;""),",",".")&amp;", "&amp;CHAR(34)&amp;"rawScore"&amp;CHAR(34)&amp;": "&amp;SUBSTITUTE(TRIM(ROUND(IFERROR(CriteriTecnici!$O4503*1,IFERROR(NUMBERVALUE(CriteriTecnici!$O4503,".",","),IFERROR(NUMBERVALUE(CriteriTecnici!$O4503,",","."),0))),4)&amp;""),",",".")&amp;CHAR(125)&amp;IF(TRUE,",",""))</f>
        <v/>
      </c>
    </row>
    <row r="4724">
      <c r="A4724" s="38">
        <f>IF(CriteriTecnici!$A4504="","","    "&amp;CHAR(123)&amp;CHAR(34)&amp;"bidderId"&amp;CHAR(34)&amp;": "&amp;CHAR(34)&amp;SUBSTITUTE(CriteriTecnici!$A4504,CHAR(34),"'")&amp;CHAR(34)&amp;", "&amp;CHAR(34)&amp;"lotId"&amp;CHAR(34)&amp;": "&amp;CHAR(34)&amp;SUBSTITUTE(CriteriTecnici!$C4504,CHAR(34),"'")&amp;CHAR(34)&amp;", "&amp;CHAR(34)&amp;"criterionId"&amp;CHAR(34)&amp;": "&amp;CHAR(34)&amp;SUBSTITUTE(CriteriTecnici!$D4504,CHAR(34),"'")&amp;CHAR(34)&amp;", "&amp;CHAR(34)&amp;"kind"&amp;CHAR(34)&amp;": "&amp;CHAR(34)&amp;SUBSTITUTE(CriteriTecnici!$F4504,CHAR(34),"'")&amp;CHAR(34)&amp;", "&amp;CHAR(34)&amp;"value"&amp;CHAR(34)&amp;": "&amp;SUBSTITUTE(TRIM(ROUND(IFERROR(CriteriTecnici!$N4504*1,IFERROR(NUMBERVALUE(CriteriTecnici!$N4504,".",","),IFERROR(NUMBERVALUE(CriteriTecnici!$N4504,",","."),0))),4)&amp;""),",",".")&amp;", "&amp;CHAR(34)&amp;"numerator"&amp;CHAR(34)&amp;": "&amp;SUBSTITUTE(TRIM(ROUND(IFERROR(CriteriTecnici!$K4504*1,IFERROR(NUMBERVALUE(CriteriTecnici!$K4504,".",","),IFERROR(NUMBERVALUE(CriteriTecnici!$K4504,",","."),0))),4)&amp;""),",",".")&amp;", "&amp;CHAR(34)&amp;"denominator"&amp;CHAR(34)&amp;": "&amp;SUBSTITUTE(TRIM(ROUND(IFERROR(CriteriTecnici!$L4504*1,IFERROR(NUMBERVALUE(CriteriTecnici!$L4504,".",","),IFERROR(NUMBERVALUE(CriteriTecnici!$L4504,",","."),0))),4)&amp;""),",",".")&amp;", "&amp;CHAR(34)&amp;"flag"&amp;CHAR(34)&amp;": "&amp;SUBSTITUTE(TRIM(ROUND(IFERROR(CriteriTecnici!$M4504*1,IFERROR(NUMBERVALUE(CriteriTecnici!$M4504,".",","),IFERROR(NUMBERVALUE(CriteriTecnici!$M4504,",","."),0))),4)&amp;""),",",".")&amp;", "&amp;CHAR(34)&amp;"rawScore"&amp;CHAR(34)&amp;": "&amp;SUBSTITUTE(TRIM(ROUND(IFERROR(CriteriTecnici!$O4504*1,IFERROR(NUMBERVALUE(CriteriTecnici!$O4504,".",","),IFERROR(NUMBERVALUE(CriteriTecnici!$O4504,",","."),0))),4)&amp;""),",",".")&amp;CHAR(125)&amp;IF(TRUE,",",""))</f>
        <v/>
      </c>
    </row>
    <row r="4725">
      <c r="A4725" s="38">
        <f>IF(CriteriTecnici!$A4505="","","    "&amp;CHAR(123)&amp;CHAR(34)&amp;"bidderId"&amp;CHAR(34)&amp;": "&amp;CHAR(34)&amp;SUBSTITUTE(CriteriTecnici!$A4505,CHAR(34),"'")&amp;CHAR(34)&amp;", "&amp;CHAR(34)&amp;"lotId"&amp;CHAR(34)&amp;": "&amp;CHAR(34)&amp;SUBSTITUTE(CriteriTecnici!$C4505,CHAR(34),"'")&amp;CHAR(34)&amp;", "&amp;CHAR(34)&amp;"criterionId"&amp;CHAR(34)&amp;": "&amp;CHAR(34)&amp;SUBSTITUTE(CriteriTecnici!$D4505,CHAR(34),"'")&amp;CHAR(34)&amp;", "&amp;CHAR(34)&amp;"kind"&amp;CHAR(34)&amp;": "&amp;CHAR(34)&amp;SUBSTITUTE(CriteriTecnici!$F4505,CHAR(34),"'")&amp;CHAR(34)&amp;", "&amp;CHAR(34)&amp;"value"&amp;CHAR(34)&amp;": "&amp;SUBSTITUTE(TRIM(ROUND(IFERROR(CriteriTecnici!$N4505*1,IFERROR(NUMBERVALUE(CriteriTecnici!$N4505,".",","),IFERROR(NUMBERVALUE(CriteriTecnici!$N4505,",","."),0))),4)&amp;""),",",".")&amp;", "&amp;CHAR(34)&amp;"numerator"&amp;CHAR(34)&amp;": "&amp;SUBSTITUTE(TRIM(ROUND(IFERROR(CriteriTecnici!$K4505*1,IFERROR(NUMBERVALUE(CriteriTecnici!$K4505,".",","),IFERROR(NUMBERVALUE(CriteriTecnici!$K4505,",","."),0))),4)&amp;""),",",".")&amp;", "&amp;CHAR(34)&amp;"denominator"&amp;CHAR(34)&amp;": "&amp;SUBSTITUTE(TRIM(ROUND(IFERROR(CriteriTecnici!$L4505*1,IFERROR(NUMBERVALUE(CriteriTecnici!$L4505,".",","),IFERROR(NUMBERVALUE(CriteriTecnici!$L4505,",","."),0))),4)&amp;""),",",".")&amp;", "&amp;CHAR(34)&amp;"flag"&amp;CHAR(34)&amp;": "&amp;SUBSTITUTE(TRIM(ROUND(IFERROR(CriteriTecnici!$M4505*1,IFERROR(NUMBERVALUE(CriteriTecnici!$M4505,".",","),IFERROR(NUMBERVALUE(CriteriTecnici!$M4505,",","."),0))),4)&amp;""),",",".")&amp;", "&amp;CHAR(34)&amp;"rawScore"&amp;CHAR(34)&amp;": "&amp;SUBSTITUTE(TRIM(ROUND(IFERROR(CriteriTecnici!$O4505*1,IFERROR(NUMBERVALUE(CriteriTecnici!$O4505,".",","),IFERROR(NUMBERVALUE(CriteriTecnici!$O4505,",","."),0))),4)&amp;""),",",".")&amp;CHAR(125)&amp;IF(TRUE,",",""))</f>
        <v/>
      </c>
    </row>
    <row r="4726">
      <c r="A4726" s="38">
        <f>IF(CriteriTecnici!$A4506="","","    "&amp;CHAR(123)&amp;CHAR(34)&amp;"bidderId"&amp;CHAR(34)&amp;": "&amp;CHAR(34)&amp;SUBSTITUTE(CriteriTecnici!$A4506,CHAR(34),"'")&amp;CHAR(34)&amp;", "&amp;CHAR(34)&amp;"lotId"&amp;CHAR(34)&amp;": "&amp;CHAR(34)&amp;SUBSTITUTE(CriteriTecnici!$C4506,CHAR(34),"'")&amp;CHAR(34)&amp;", "&amp;CHAR(34)&amp;"criterionId"&amp;CHAR(34)&amp;": "&amp;CHAR(34)&amp;SUBSTITUTE(CriteriTecnici!$D4506,CHAR(34),"'")&amp;CHAR(34)&amp;", "&amp;CHAR(34)&amp;"kind"&amp;CHAR(34)&amp;": "&amp;CHAR(34)&amp;SUBSTITUTE(CriteriTecnici!$F4506,CHAR(34),"'")&amp;CHAR(34)&amp;", "&amp;CHAR(34)&amp;"value"&amp;CHAR(34)&amp;": "&amp;SUBSTITUTE(TRIM(ROUND(IFERROR(CriteriTecnici!$N4506*1,IFERROR(NUMBERVALUE(CriteriTecnici!$N4506,".",","),IFERROR(NUMBERVALUE(CriteriTecnici!$N4506,",","."),0))),4)&amp;""),",",".")&amp;", "&amp;CHAR(34)&amp;"numerator"&amp;CHAR(34)&amp;": "&amp;SUBSTITUTE(TRIM(ROUND(IFERROR(CriteriTecnici!$K4506*1,IFERROR(NUMBERVALUE(CriteriTecnici!$K4506,".",","),IFERROR(NUMBERVALUE(CriteriTecnici!$K4506,",","."),0))),4)&amp;""),",",".")&amp;", "&amp;CHAR(34)&amp;"denominator"&amp;CHAR(34)&amp;": "&amp;SUBSTITUTE(TRIM(ROUND(IFERROR(CriteriTecnici!$L4506*1,IFERROR(NUMBERVALUE(CriteriTecnici!$L4506,".",","),IFERROR(NUMBERVALUE(CriteriTecnici!$L4506,",","."),0))),4)&amp;""),",",".")&amp;", "&amp;CHAR(34)&amp;"flag"&amp;CHAR(34)&amp;": "&amp;SUBSTITUTE(TRIM(ROUND(IFERROR(CriteriTecnici!$M4506*1,IFERROR(NUMBERVALUE(CriteriTecnici!$M4506,".",","),IFERROR(NUMBERVALUE(CriteriTecnici!$M4506,",","."),0))),4)&amp;""),",",".")&amp;", "&amp;CHAR(34)&amp;"rawScore"&amp;CHAR(34)&amp;": "&amp;SUBSTITUTE(TRIM(ROUND(IFERROR(CriteriTecnici!$O4506*1,IFERROR(NUMBERVALUE(CriteriTecnici!$O4506,".",","),IFERROR(NUMBERVALUE(CriteriTecnici!$O4506,",","."),0))),4)&amp;""),",",".")&amp;CHAR(125)&amp;IF(TRUE,",",""))</f>
        <v/>
      </c>
    </row>
    <row r="4727">
      <c r="A4727" s="38">
        <f>IF(CriteriTecnici!$A4507="","","    "&amp;CHAR(123)&amp;CHAR(34)&amp;"bidderId"&amp;CHAR(34)&amp;": "&amp;CHAR(34)&amp;SUBSTITUTE(CriteriTecnici!$A4507,CHAR(34),"'")&amp;CHAR(34)&amp;", "&amp;CHAR(34)&amp;"lotId"&amp;CHAR(34)&amp;": "&amp;CHAR(34)&amp;SUBSTITUTE(CriteriTecnici!$C4507,CHAR(34),"'")&amp;CHAR(34)&amp;", "&amp;CHAR(34)&amp;"criterionId"&amp;CHAR(34)&amp;": "&amp;CHAR(34)&amp;SUBSTITUTE(CriteriTecnici!$D4507,CHAR(34),"'")&amp;CHAR(34)&amp;", "&amp;CHAR(34)&amp;"kind"&amp;CHAR(34)&amp;": "&amp;CHAR(34)&amp;SUBSTITUTE(CriteriTecnici!$F4507,CHAR(34),"'")&amp;CHAR(34)&amp;", "&amp;CHAR(34)&amp;"value"&amp;CHAR(34)&amp;": "&amp;SUBSTITUTE(TRIM(ROUND(IFERROR(CriteriTecnici!$N4507*1,IFERROR(NUMBERVALUE(CriteriTecnici!$N4507,".",","),IFERROR(NUMBERVALUE(CriteriTecnici!$N4507,",","."),0))),4)&amp;""),",",".")&amp;", "&amp;CHAR(34)&amp;"numerator"&amp;CHAR(34)&amp;": "&amp;SUBSTITUTE(TRIM(ROUND(IFERROR(CriteriTecnici!$K4507*1,IFERROR(NUMBERVALUE(CriteriTecnici!$K4507,".",","),IFERROR(NUMBERVALUE(CriteriTecnici!$K4507,",","."),0))),4)&amp;""),",",".")&amp;", "&amp;CHAR(34)&amp;"denominator"&amp;CHAR(34)&amp;": "&amp;SUBSTITUTE(TRIM(ROUND(IFERROR(CriteriTecnici!$L4507*1,IFERROR(NUMBERVALUE(CriteriTecnici!$L4507,".",","),IFERROR(NUMBERVALUE(CriteriTecnici!$L4507,",","."),0))),4)&amp;""),",",".")&amp;", "&amp;CHAR(34)&amp;"flag"&amp;CHAR(34)&amp;": "&amp;SUBSTITUTE(TRIM(ROUND(IFERROR(CriteriTecnici!$M4507*1,IFERROR(NUMBERVALUE(CriteriTecnici!$M4507,".",","),IFERROR(NUMBERVALUE(CriteriTecnici!$M4507,",","."),0))),4)&amp;""),",",".")&amp;", "&amp;CHAR(34)&amp;"rawScore"&amp;CHAR(34)&amp;": "&amp;SUBSTITUTE(TRIM(ROUND(IFERROR(CriteriTecnici!$O4507*1,IFERROR(NUMBERVALUE(CriteriTecnici!$O4507,".",","),IFERROR(NUMBERVALUE(CriteriTecnici!$O4507,",","."),0))),4)&amp;""),",",".")&amp;CHAR(125)&amp;IF(TRUE,",",""))</f>
        <v/>
      </c>
    </row>
    <row r="4728">
      <c r="A4728" s="38">
        <f>IF(CriteriTecnici!$A4508="","","    "&amp;CHAR(123)&amp;CHAR(34)&amp;"bidderId"&amp;CHAR(34)&amp;": "&amp;CHAR(34)&amp;SUBSTITUTE(CriteriTecnici!$A4508,CHAR(34),"'")&amp;CHAR(34)&amp;", "&amp;CHAR(34)&amp;"lotId"&amp;CHAR(34)&amp;": "&amp;CHAR(34)&amp;SUBSTITUTE(CriteriTecnici!$C4508,CHAR(34),"'")&amp;CHAR(34)&amp;", "&amp;CHAR(34)&amp;"criterionId"&amp;CHAR(34)&amp;": "&amp;CHAR(34)&amp;SUBSTITUTE(CriteriTecnici!$D4508,CHAR(34),"'")&amp;CHAR(34)&amp;", "&amp;CHAR(34)&amp;"kind"&amp;CHAR(34)&amp;": "&amp;CHAR(34)&amp;SUBSTITUTE(CriteriTecnici!$F4508,CHAR(34),"'")&amp;CHAR(34)&amp;", "&amp;CHAR(34)&amp;"value"&amp;CHAR(34)&amp;": "&amp;SUBSTITUTE(TRIM(ROUND(IFERROR(CriteriTecnici!$N4508*1,IFERROR(NUMBERVALUE(CriteriTecnici!$N4508,".",","),IFERROR(NUMBERVALUE(CriteriTecnici!$N4508,",","."),0))),4)&amp;""),",",".")&amp;", "&amp;CHAR(34)&amp;"numerator"&amp;CHAR(34)&amp;": "&amp;SUBSTITUTE(TRIM(ROUND(IFERROR(CriteriTecnici!$K4508*1,IFERROR(NUMBERVALUE(CriteriTecnici!$K4508,".",","),IFERROR(NUMBERVALUE(CriteriTecnici!$K4508,",","."),0))),4)&amp;""),",",".")&amp;", "&amp;CHAR(34)&amp;"denominator"&amp;CHAR(34)&amp;": "&amp;SUBSTITUTE(TRIM(ROUND(IFERROR(CriteriTecnici!$L4508*1,IFERROR(NUMBERVALUE(CriteriTecnici!$L4508,".",","),IFERROR(NUMBERVALUE(CriteriTecnici!$L4508,",","."),0))),4)&amp;""),",",".")&amp;", "&amp;CHAR(34)&amp;"flag"&amp;CHAR(34)&amp;": "&amp;SUBSTITUTE(TRIM(ROUND(IFERROR(CriteriTecnici!$M4508*1,IFERROR(NUMBERVALUE(CriteriTecnici!$M4508,".",","),IFERROR(NUMBERVALUE(CriteriTecnici!$M4508,",","."),0))),4)&amp;""),",",".")&amp;", "&amp;CHAR(34)&amp;"rawScore"&amp;CHAR(34)&amp;": "&amp;SUBSTITUTE(TRIM(ROUND(IFERROR(CriteriTecnici!$O4508*1,IFERROR(NUMBERVALUE(CriteriTecnici!$O4508,".",","),IFERROR(NUMBERVALUE(CriteriTecnici!$O4508,",","."),0))),4)&amp;""),",",".")&amp;CHAR(125)&amp;IF(TRUE,",",""))</f>
        <v/>
      </c>
    </row>
    <row r="4729">
      <c r="A4729" s="38">
        <f>IF(CriteriTecnici!$A4509="","","    "&amp;CHAR(123)&amp;CHAR(34)&amp;"bidderId"&amp;CHAR(34)&amp;": "&amp;CHAR(34)&amp;SUBSTITUTE(CriteriTecnici!$A4509,CHAR(34),"'")&amp;CHAR(34)&amp;", "&amp;CHAR(34)&amp;"lotId"&amp;CHAR(34)&amp;": "&amp;CHAR(34)&amp;SUBSTITUTE(CriteriTecnici!$C4509,CHAR(34),"'")&amp;CHAR(34)&amp;", "&amp;CHAR(34)&amp;"criterionId"&amp;CHAR(34)&amp;": "&amp;CHAR(34)&amp;SUBSTITUTE(CriteriTecnici!$D4509,CHAR(34),"'")&amp;CHAR(34)&amp;", "&amp;CHAR(34)&amp;"kind"&amp;CHAR(34)&amp;": "&amp;CHAR(34)&amp;SUBSTITUTE(CriteriTecnici!$F4509,CHAR(34),"'")&amp;CHAR(34)&amp;", "&amp;CHAR(34)&amp;"value"&amp;CHAR(34)&amp;": "&amp;SUBSTITUTE(TRIM(ROUND(IFERROR(CriteriTecnici!$N4509*1,IFERROR(NUMBERVALUE(CriteriTecnici!$N4509,".",","),IFERROR(NUMBERVALUE(CriteriTecnici!$N4509,",","."),0))),4)&amp;""),",",".")&amp;", "&amp;CHAR(34)&amp;"numerator"&amp;CHAR(34)&amp;": "&amp;SUBSTITUTE(TRIM(ROUND(IFERROR(CriteriTecnici!$K4509*1,IFERROR(NUMBERVALUE(CriteriTecnici!$K4509,".",","),IFERROR(NUMBERVALUE(CriteriTecnici!$K4509,",","."),0))),4)&amp;""),",",".")&amp;", "&amp;CHAR(34)&amp;"denominator"&amp;CHAR(34)&amp;": "&amp;SUBSTITUTE(TRIM(ROUND(IFERROR(CriteriTecnici!$L4509*1,IFERROR(NUMBERVALUE(CriteriTecnici!$L4509,".",","),IFERROR(NUMBERVALUE(CriteriTecnici!$L4509,",","."),0))),4)&amp;""),",",".")&amp;", "&amp;CHAR(34)&amp;"flag"&amp;CHAR(34)&amp;": "&amp;SUBSTITUTE(TRIM(ROUND(IFERROR(CriteriTecnici!$M4509*1,IFERROR(NUMBERVALUE(CriteriTecnici!$M4509,".",","),IFERROR(NUMBERVALUE(CriteriTecnici!$M4509,",","."),0))),4)&amp;""),",",".")&amp;", "&amp;CHAR(34)&amp;"rawScore"&amp;CHAR(34)&amp;": "&amp;SUBSTITUTE(TRIM(ROUND(IFERROR(CriteriTecnici!$O4509*1,IFERROR(NUMBERVALUE(CriteriTecnici!$O4509,".",","),IFERROR(NUMBERVALUE(CriteriTecnici!$O4509,",","."),0))),4)&amp;""),",",".")&amp;CHAR(125)&amp;IF(TRUE,",",""))</f>
        <v/>
      </c>
    </row>
    <row r="4730">
      <c r="A4730" s="38">
        <f>IF(CriteriTecnici!$A4510="","","    "&amp;CHAR(123)&amp;CHAR(34)&amp;"bidderId"&amp;CHAR(34)&amp;": "&amp;CHAR(34)&amp;SUBSTITUTE(CriteriTecnici!$A4510,CHAR(34),"'")&amp;CHAR(34)&amp;", "&amp;CHAR(34)&amp;"lotId"&amp;CHAR(34)&amp;": "&amp;CHAR(34)&amp;SUBSTITUTE(CriteriTecnici!$C4510,CHAR(34),"'")&amp;CHAR(34)&amp;", "&amp;CHAR(34)&amp;"criterionId"&amp;CHAR(34)&amp;": "&amp;CHAR(34)&amp;SUBSTITUTE(CriteriTecnici!$D4510,CHAR(34),"'")&amp;CHAR(34)&amp;", "&amp;CHAR(34)&amp;"kind"&amp;CHAR(34)&amp;": "&amp;CHAR(34)&amp;SUBSTITUTE(CriteriTecnici!$F4510,CHAR(34),"'")&amp;CHAR(34)&amp;", "&amp;CHAR(34)&amp;"value"&amp;CHAR(34)&amp;": "&amp;SUBSTITUTE(TRIM(ROUND(IFERROR(CriteriTecnici!$N4510*1,IFERROR(NUMBERVALUE(CriteriTecnici!$N4510,".",","),IFERROR(NUMBERVALUE(CriteriTecnici!$N4510,",","."),0))),4)&amp;""),",",".")&amp;", "&amp;CHAR(34)&amp;"numerator"&amp;CHAR(34)&amp;": "&amp;SUBSTITUTE(TRIM(ROUND(IFERROR(CriteriTecnici!$K4510*1,IFERROR(NUMBERVALUE(CriteriTecnici!$K4510,".",","),IFERROR(NUMBERVALUE(CriteriTecnici!$K4510,",","."),0))),4)&amp;""),",",".")&amp;", "&amp;CHAR(34)&amp;"denominator"&amp;CHAR(34)&amp;": "&amp;SUBSTITUTE(TRIM(ROUND(IFERROR(CriteriTecnici!$L4510*1,IFERROR(NUMBERVALUE(CriteriTecnici!$L4510,".",","),IFERROR(NUMBERVALUE(CriteriTecnici!$L4510,",","."),0))),4)&amp;""),",",".")&amp;", "&amp;CHAR(34)&amp;"flag"&amp;CHAR(34)&amp;": "&amp;SUBSTITUTE(TRIM(ROUND(IFERROR(CriteriTecnici!$M4510*1,IFERROR(NUMBERVALUE(CriteriTecnici!$M4510,".",","),IFERROR(NUMBERVALUE(CriteriTecnici!$M4510,",","."),0))),4)&amp;""),",",".")&amp;", "&amp;CHAR(34)&amp;"rawScore"&amp;CHAR(34)&amp;": "&amp;SUBSTITUTE(TRIM(ROUND(IFERROR(CriteriTecnici!$O4510*1,IFERROR(NUMBERVALUE(CriteriTecnici!$O4510,".",","),IFERROR(NUMBERVALUE(CriteriTecnici!$O4510,",","."),0))),4)&amp;""),",",".")&amp;CHAR(125)&amp;IF(TRUE,",",""))</f>
        <v/>
      </c>
    </row>
    <row r="4731">
      <c r="A4731" s="38">
        <f>IF(CriteriTecnici!$A4511="","","    "&amp;CHAR(123)&amp;CHAR(34)&amp;"bidderId"&amp;CHAR(34)&amp;": "&amp;CHAR(34)&amp;SUBSTITUTE(CriteriTecnici!$A4511,CHAR(34),"'")&amp;CHAR(34)&amp;", "&amp;CHAR(34)&amp;"lotId"&amp;CHAR(34)&amp;": "&amp;CHAR(34)&amp;SUBSTITUTE(CriteriTecnici!$C4511,CHAR(34),"'")&amp;CHAR(34)&amp;", "&amp;CHAR(34)&amp;"criterionId"&amp;CHAR(34)&amp;": "&amp;CHAR(34)&amp;SUBSTITUTE(CriteriTecnici!$D4511,CHAR(34),"'")&amp;CHAR(34)&amp;", "&amp;CHAR(34)&amp;"kind"&amp;CHAR(34)&amp;": "&amp;CHAR(34)&amp;SUBSTITUTE(CriteriTecnici!$F4511,CHAR(34),"'")&amp;CHAR(34)&amp;", "&amp;CHAR(34)&amp;"value"&amp;CHAR(34)&amp;": "&amp;SUBSTITUTE(TRIM(ROUND(IFERROR(CriteriTecnici!$N4511*1,IFERROR(NUMBERVALUE(CriteriTecnici!$N4511,".",","),IFERROR(NUMBERVALUE(CriteriTecnici!$N4511,",","."),0))),4)&amp;""),",",".")&amp;", "&amp;CHAR(34)&amp;"numerator"&amp;CHAR(34)&amp;": "&amp;SUBSTITUTE(TRIM(ROUND(IFERROR(CriteriTecnici!$K4511*1,IFERROR(NUMBERVALUE(CriteriTecnici!$K4511,".",","),IFERROR(NUMBERVALUE(CriteriTecnici!$K4511,",","."),0))),4)&amp;""),",",".")&amp;", "&amp;CHAR(34)&amp;"denominator"&amp;CHAR(34)&amp;": "&amp;SUBSTITUTE(TRIM(ROUND(IFERROR(CriteriTecnici!$L4511*1,IFERROR(NUMBERVALUE(CriteriTecnici!$L4511,".",","),IFERROR(NUMBERVALUE(CriteriTecnici!$L4511,",","."),0))),4)&amp;""),",",".")&amp;", "&amp;CHAR(34)&amp;"flag"&amp;CHAR(34)&amp;": "&amp;SUBSTITUTE(TRIM(ROUND(IFERROR(CriteriTecnici!$M4511*1,IFERROR(NUMBERVALUE(CriteriTecnici!$M4511,".",","),IFERROR(NUMBERVALUE(CriteriTecnici!$M4511,",","."),0))),4)&amp;""),",",".")&amp;", "&amp;CHAR(34)&amp;"rawScore"&amp;CHAR(34)&amp;": "&amp;SUBSTITUTE(TRIM(ROUND(IFERROR(CriteriTecnici!$O4511*1,IFERROR(NUMBERVALUE(CriteriTecnici!$O4511,".",","),IFERROR(NUMBERVALUE(CriteriTecnici!$O4511,",","."),0))),4)&amp;""),",",".")&amp;CHAR(125)&amp;IF(TRUE,",",""))</f>
        <v/>
      </c>
    </row>
    <row r="4732">
      <c r="A4732" s="38">
        <f>IF(CriteriTecnici!$A4512="","","    "&amp;CHAR(123)&amp;CHAR(34)&amp;"bidderId"&amp;CHAR(34)&amp;": "&amp;CHAR(34)&amp;SUBSTITUTE(CriteriTecnici!$A4512,CHAR(34),"'")&amp;CHAR(34)&amp;", "&amp;CHAR(34)&amp;"lotId"&amp;CHAR(34)&amp;": "&amp;CHAR(34)&amp;SUBSTITUTE(CriteriTecnici!$C4512,CHAR(34),"'")&amp;CHAR(34)&amp;", "&amp;CHAR(34)&amp;"criterionId"&amp;CHAR(34)&amp;": "&amp;CHAR(34)&amp;SUBSTITUTE(CriteriTecnici!$D4512,CHAR(34),"'")&amp;CHAR(34)&amp;", "&amp;CHAR(34)&amp;"kind"&amp;CHAR(34)&amp;": "&amp;CHAR(34)&amp;SUBSTITUTE(CriteriTecnici!$F4512,CHAR(34),"'")&amp;CHAR(34)&amp;", "&amp;CHAR(34)&amp;"value"&amp;CHAR(34)&amp;": "&amp;SUBSTITUTE(TRIM(ROUND(IFERROR(CriteriTecnici!$N4512*1,IFERROR(NUMBERVALUE(CriteriTecnici!$N4512,".",","),IFERROR(NUMBERVALUE(CriteriTecnici!$N4512,",","."),0))),4)&amp;""),",",".")&amp;", "&amp;CHAR(34)&amp;"numerator"&amp;CHAR(34)&amp;": "&amp;SUBSTITUTE(TRIM(ROUND(IFERROR(CriteriTecnici!$K4512*1,IFERROR(NUMBERVALUE(CriteriTecnici!$K4512,".",","),IFERROR(NUMBERVALUE(CriteriTecnici!$K4512,",","."),0))),4)&amp;""),",",".")&amp;", "&amp;CHAR(34)&amp;"denominator"&amp;CHAR(34)&amp;": "&amp;SUBSTITUTE(TRIM(ROUND(IFERROR(CriteriTecnici!$L4512*1,IFERROR(NUMBERVALUE(CriteriTecnici!$L4512,".",","),IFERROR(NUMBERVALUE(CriteriTecnici!$L4512,",","."),0))),4)&amp;""),",",".")&amp;", "&amp;CHAR(34)&amp;"flag"&amp;CHAR(34)&amp;": "&amp;SUBSTITUTE(TRIM(ROUND(IFERROR(CriteriTecnici!$M4512*1,IFERROR(NUMBERVALUE(CriteriTecnici!$M4512,".",","),IFERROR(NUMBERVALUE(CriteriTecnici!$M4512,",","."),0))),4)&amp;""),",",".")&amp;", "&amp;CHAR(34)&amp;"rawScore"&amp;CHAR(34)&amp;": "&amp;SUBSTITUTE(TRIM(ROUND(IFERROR(CriteriTecnici!$O4512*1,IFERROR(NUMBERVALUE(CriteriTecnici!$O4512,".",","),IFERROR(NUMBERVALUE(CriteriTecnici!$O4512,",","."),0))),4)&amp;""),",",".")&amp;CHAR(125)&amp;IF(TRUE,",",""))</f>
        <v/>
      </c>
    </row>
    <row r="4733">
      <c r="A4733" s="38">
        <f>IF(CriteriTecnici!$A4513="","","    "&amp;CHAR(123)&amp;CHAR(34)&amp;"bidderId"&amp;CHAR(34)&amp;": "&amp;CHAR(34)&amp;SUBSTITUTE(CriteriTecnici!$A4513,CHAR(34),"'")&amp;CHAR(34)&amp;", "&amp;CHAR(34)&amp;"lotId"&amp;CHAR(34)&amp;": "&amp;CHAR(34)&amp;SUBSTITUTE(CriteriTecnici!$C4513,CHAR(34),"'")&amp;CHAR(34)&amp;", "&amp;CHAR(34)&amp;"criterionId"&amp;CHAR(34)&amp;": "&amp;CHAR(34)&amp;SUBSTITUTE(CriteriTecnici!$D4513,CHAR(34),"'")&amp;CHAR(34)&amp;", "&amp;CHAR(34)&amp;"kind"&amp;CHAR(34)&amp;": "&amp;CHAR(34)&amp;SUBSTITUTE(CriteriTecnici!$F4513,CHAR(34),"'")&amp;CHAR(34)&amp;", "&amp;CHAR(34)&amp;"value"&amp;CHAR(34)&amp;": "&amp;SUBSTITUTE(TRIM(ROUND(IFERROR(CriteriTecnici!$N4513*1,IFERROR(NUMBERVALUE(CriteriTecnici!$N4513,".",","),IFERROR(NUMBERVALUE(CriteriTecnici!$N4513,",","."),0))),4)&amp;""),",",".")&amp;", "&amp;CHAR(34)&amp;"numerator"&amp;CHAR(34)&amp;": "&amp;SUBSTITUTE(TRIM(ROUND(IFERROR(CriteriTecnici!$K4513*1,IFERROR(NUMBERVALUE(CriteriTecnici!$K4513,".",","),IFERROR(NUMBERVALUE(CriteriTecnici!$K4513,",","."),0))),4)&amp;""),",",".")&amp;", "&amp;CHAR(34)&amp;"denominator"&amp;CHAR(34)&amp;": "&amp;SUBSTITUTE(TRIM(ROUND(IFERROR(CriteriTecnici!$L4513*1,IFERROR(NUMBERVALUE(CriteriTecnici!$L4513,".",","),IFERROR(NUMBERVALUE(CriteriTecnici!$L4513,",","."),0))),4)&amp;""),",",".")&amp;", "&amp;CHAR(34)&amp;"flag"&amp;CHAR(34)&amp;": "&amp;SUBSTITUTE(TRIM(ROUND(IFERROR(CriteriTecnici!$M4513*1,IFERROR(NUMBERVALUE(CriteriTecnici!$M4513,".",","),IFERROR(NUMBERVALUE(CriteriTecnici!$M4513,",","."),0))),4)&amp;""),",",".")&amp;", "&amp;CHAR(34)&amp;"rawScore"&amp;CHAR(34)&amp;": "&amp;SUBSTITUTE(TRIM(ROUND(IFERROR(CriteriTecnici!$O4513*1,IFERROR(NUMBERVALUE(CriteriTecnici!$O4513,".",","),IFERROR(NUMBERVALUE(CriteriTecnici!$O4513,",","."),0))),4)&amp;""),",",".")&amp;CHAR(125)&amp;IF(TRUE,",",""))</f>
        <v/>
      </c>
    </row>
    <row r="4734">
      <c r="A4734" s="38">
        <f>IF(CriteriTecnici!$A4514="","","    "&amp;CHAR(123)&amp;CHAR(34)&amp;"bidderId"&amp;CHAR(34)&amp;": "&amp;CHAR(34)&amp;SUBSTITUTE(CriteriTecnici!$A4514,CHAR(34),"'")&amp;CHAR(34)&amp;", "&amp;CHAR(34)&amp;"lotId"&amp;CHAR(34)&amp;": "&amp;CHAR(34)&amp;SUBSTITUTE(CriteriTecnici!$C4514,CHAR(34),"'")&amp;CHAR(34)&amp;", "&amp;CHAR(34)&amp;"criterionId"&amp;CHAR(34)&amp;": "&amp;CHAR(34)&amp;SUBSTITUTE(CriteriTecnici!$D4514,CHAR(34),"'")&amp;CHAR(34)&amp;", "&amp;CHAR(34)&amp;"kind"&amp;CHAR(34)&amp;": "&amp;CHAR(34)&amp;SUBSTITUTE(CriteriTecnici!$F4514,CHAR(34),"'")&amp;CHAR(34)&amp;", "&amp;CHAR(34)&amp;"value"&amp;CHAR(34)&amp;": "&amp;SUBSTITUTE(TRIM(ROUND(IFERROR(CriteriTecnici!$N4514*1,IFERROR(NUMBERVALUE(CriteriTecnici!$N4514,".",","),IFERROR(NUMBERVALUE(CriteriTecnici!$N4514,",","."),0))),4)&amp;""),",",".")&amp;", "&amp;CHAR(34)&amp;"numerator"&amp;CHAR(34)&amp;": "&amp;SUBSTITUTE(TRIM(ROUND(IFERROR(CriteriTecnici!$K4514*1,IFERROR(NUMBERVALUE(CriteriTecnici!$K4514,".",","),IFERROR(NUMBERVALUE(CriteriTecnici!$K4514,",","."),0))),4)&amp;""),",",".")&amp;", "&amp;CHAR(34)&amp;"denominator"&amp;CHAR(34)&amp;": "&amp;SUBSTITUTE(TRIM(ROUND(IFERROR(CriteriTecnici!$L4514*1,IFERROR(NUMBERVALUE(CriteriTecnici!$L4514,".",","),IFERROR(NUMBERVALUE(CriteriTecnici!$L4514,",","."),0))),4)&amp;""),",",".")&amp;", "&amp;CHAR(34)&amp;"flag"&amp;CHAR(34)&amp;": "&amp;SUBSTITUTE(TRIM(ROUND(IFERROR(CriteriTecnici!$M4514*1,IFERROR(NUMBERVALUE(CriteriTecnici!$M4514,".",","),IFERROR(NUMBERVALUE(CriteriTecnici!$M4514,",","."),0))),4)&amp;""),",",".")&amp;", "&amp;CHAR(34)&amp;"rawScore"&amp;CHAR(34)&amp;": "&amp;SUBSTITUTE(TRIM(ROUND(IFERROR(CriteriTecnici!$O4514*1,IFERROR(NUMBERVALUE(CriteriTecnici!$O4514,".",","),IFERROR(NUMBERVALUE(CriteriTecnici!$O4514,",","."),0))),4)&amp;""),",",".")&amp;CHAR(125)&amp;IF(TRUE,",",""))</f>
        <v/>
      </c>
    </row>
    <row r="4735">
      <c r="A4735" s="38">
        <f>IF(CriteriTecnici!$A4515="","","    "&amp;CHAR(123)&amp;CHAR(34)&amp;"bidderId"&amp;CHAR(34)&amp;": "&amp;CHAR(34)&amp;SUBSTITUTE(CriteriTecnici!$A4515,CHAR(34),"'")&amp;CHAR(34)&amp;", "&amp;CHAR(34)&amp;"lotId"&amp;CHAR(34)&amp;": "&amp;CHAR(34)&amp;SUBSTITUTE(CriteriTecnici!$C4515,CHAR(34),"'")&amp;CHAR(34)&amp;", "&amp;CHAR(34)&amp;"criterionId"&amp;CHAR(34)&amp;": "&amp;CHAR(34)&amp;SUBSTITUTE(CriteriTecnici!$D4515,CHAR(34),"'")&amp;CHAR(34)&amp;", "&amp;CHAR(34)&amp;"kind"&amp;CHAR(34)&amp;": "&amp;CHAR(34)&amp;SUBSTITUTE(CriteriTecnici!$F4515,CHAR(34),"'")&amp;CHAR(34)&amp;", "&amp;CHAR(34)&amp;"value"&amp;CHAR(34)&amp;": "&amp;SUBSTITUTE(TRIM(ROUND(IFERROR(CriteriTecnici!$N4515*1,IFERROR(NUMBERVALUE(CriteriTecnici!$N4515,".",","),IFERROR(NUMBERVALUE(CriteriTecnici!$N4515,",","."),0))),4)&amp;""),",",".")&amp;", "&amp;CHAR(34)&amp;"numerator"&amp;CHAR(34)&amp;": "&amp;SUBSTITUTE(TRIM(ROUND(IFERROR(CriteriTecnici!$K4515*1,IFERROR(NUMBERVALUE(CriteriTecnici!$K4515,".",","),IFERROR(NUMBERVALUE(CriteriTecnici!$K4515,",","."),0))),4)&amp;""),",",".")&amp;", "&amp;CHAR(34)&amp;"denominator"&amp;CHAR(34)&amp;": "&amp;SUBSTITUTE(TRIM(ROUND(IFERROR(CriteriTecnici!$L4515*1,IFERROR(NUMBERVALUE(CriteriTecnici!$L4515,".",","),IFERROR(NUMBERVALUE(CriteriTecnici!$L4515,",","."),0))),4)&amp;""),",",".")&amp;", "&amp;CHAR(34)&amp;"flag"&amp;CHAR(34)&amp;": "&amp;SUBSTITUTE(TRIM(ROUND(IFERROR(CriteriTecnici!$M4515*1,IFERROR(NUMBERVALUE(CriteriTecnici!$M4515,".",","),IFERROR(NUMBERVALUE(CriteriTecnici!$M4515,",","."),0))),4)&amp;""),",",".")&amp;", "&amp;CHAR(34)&amp;"rawScore"&amp;CHAR(34)&amp;": "&amp;SUBSTITUTE(TRIM(ROUND(IFERROR(CriteriTecnici!$O4515*1,IFERROR(NUMBERVALUE(CriteriTecnici!$O4515,".",","),IFERROR(NUMBERVALUE(CriteriTecnici!$O4515,",","."),0))),4)&amp;""),",",".")&amp;CHAR(125)&amp;IF(TRUE,",",""))</f>
        <v/>
      </c>
    </row>
    <row r="4736">
      <c r="A4736" s="38">
        <f>IF(CriteriTecnici!$A4516="","","    "&amp;CHAR(123)&amp;CHAR(34)&amp;"bidderId"&amp;CHAR(34)&amp;": "&amp;CHAR(34)&amp;SUBSTITUTE(CriteriTecnici!$A4516,CHAR(34),"'")&amp;CHAR(34)&amp;", "&amp;CHAR(34)&amp;"lotId"&amp;CHAR(34)&amp;": "&amp;CHAR(34)&amp;SUBSTITUTE(CriteriTecnici!$C4516,CHAR(34),"'")&amp;CHAR(34)&amp;", "&amp;CHAR(34)&amp;"criterionId"&amp;CHAR(34)&amp;": "&amp;CHAR(34)&amp;SUBSTITUTE(CriteriTecnici!$D4516,CHAR(34),"'")&amp;CHAR(34)&amp;", "&amp;CHAR(34)&amp;"kind"&amp;CHAR(34)&amp;": "&amp;CHAR(34)&amp;SUBSTITUTE(CriteriTecnici!$F4516,CHAR(34),"'")&amp;CHAR(34)&amp;", "&amp;CHAR(34)&amp;"value"&amp;CHAR(34)&amp;": "&amp;SUBSTITUTE(TRIM(ROUND(IFERROR(CriteriTecnici!$N4516*1,IFERROR(NUMBERVALUE(CriteriTecnici!$N4516,".",","),IFERROR(NUMBERVALUE(CriteriTecnici!$N4516,",","."),0))),4)&amp;""),",",".")&amp;", "&amp;CHAR(34)&amp;"numerator"&amp;CHAR(34)&amp;": "&amp;SUBSTITUTE(TRIM(ROUND(IFERROR(CriteriTecnici!$K4516*1,IFERROR(NUMBERVALUE(CriteriTecnici!$K4516,".",","),IFERROR(NUMBERVALUE(CriteriTecnici!$K4516,",","."),0))),4)&amp;""),",",".")&amp;", "&amp;CHAR(34)&amp;"denominator"&amp;CHAR(34)&amp;": "&amp;SUBSTITUTE(TRIM(ROUND(IFERROR(CriteriTecnici!$L4516*1,IFERROR(NUMBERVALUE(CriteriTecnici!$L4516,".",","),IFERROR(NUMBERVALUE(CriteriTecnici!$L4516,",","."),0))),4)&amp;""),",",".")&amp;", "&amp;CHAR(34)&amp;"flag"&amp;CHAR(34)&amp;": "&amp;SUBSTITUTE(TRIM(ROUND(IFERROR(CriteriTecnici!$M4516*1,IFERROR(NUMBERVALUE(CriteriTecnici!$M4516,".",","),IFERROR(NUMBERVALUE(CriteriTecnici!$M4516,",","."),0))),4)&amp;""),",",".")&amp;", "&amp;CHAR(34)&amp;"rawScore"&amp;CHAR(34)&amp;": "&amp;SUBSTITUTE(TRIM(ROUND(IFERROR(CriteriTecnici!$O4516*1,IFERROR(NUMBERVALUE(CriteriTecnici!$O4516,".",","),IFERROR(NUMBERVALUE(CriteriTecnici!$O4516,",","."),0))),4)&amp;""),",",".")&amp;CHAR(125)&amp;IF(TRUE,",",""))</f>
        <v/>
      </c>
    </row>
    <row r="4737">
      <c r="A4737" s="38">
        <f>IF(CriteriTecnici!$A4517="","","    "&amp;CHAR(123)&amp;CHAR(34)&amp;"bidderId"&amp;CHAR(34)&amp;": "&amp;CHAR(34)&amp;SUBSTITUTE(CriteriTecnici!$A4517,CHAR(34),"'")&amp;CHAR(34)&amp;", "&amp;CHAR(34)&amp;"lotId"&amp;CHAR(34)&amp;": "&amp;CHAR(34)&amp;SUBSTITUTE(CriteriTecnici!$C4517,CHAR(34),"'")&amp;CHAR(34)&amp;", "&amp;CHAR(34)&amp;"criterionId"&amp;CHAR(34)&amp;": "&amp;CHAR(34)&amp;SUBSTITUTE(CriteriTecnici!$D4517,CHAR(34),"'")&amp;CHAR(34)&amp;", "&amp;CHAR(34)&amp;"kind"&amp;CHAR(34)&amp;": "&amp;CHAR(34)&amp;SUBSTITUTE(CriteriTecnici!$F4517,CHAR(34),"'")&amp;CHAR(34)&amp;", "&amp;CHAR(34)&amp;"value"&amp;CHAR(34)&amp;": "&amp;SUBSTITUTE(TRIM(ROUND(IFERROR(CriteriTecnici!$N4517*1,IFERROR(NUMBERVALUE(CriteriTecnici!$N4517,".",","),IFERROR(NUMBERVALUE(CriteriTecnici!$N4517,",","."),0))),4)&amp;""),",",".")&amp;", "&amp;CHAR(34)&amp;"numerator"&amp;CHAR(34)&amp;": "&amp;SUBSTITUTE(TRIM(ROUND(IFERROR(CriteriTecnici!$K4517*1,IFERROR(NUMBERVALUE(CriteriTecnici!$K4517,".",","),IFERROR(NUMBERVALUE(CriteriTecnici!$K4517,",","."),0))),4)&amp;""),",",".")&amp;", "&amp;CHAR(34)&amp;"denominator"&amp;CHAR(34)&amp;": "&amp;SUBSTITUTE(TRIM(ROUND(IFERROR(CriteriTecnici!$L4517*1,IFERROR(NUMBERVALUE(CriteriTecnici!$L4517,".",","),IFERROR(NUMBERVALUE(CriteriTecnici!$L4517,",","."),0))),4)&amp;""),",",".")&amp;", "&amp;CHAR(34)&amp;"flag"&amp;CHAR(34)&amp;": "&amp;SUBSTITUTE(TRIM(ROUND(IFERROR(CriteriTecnici!$M4517*1,IFERROR(NUMBERVALUE(CriteriTecnici!$M4517,".",","),IFERROR(NUMBERVALUE(CriteriTecnici!$M4517,",","."),0))),4)&amp;""),",",".")&amp;", "&amp;CHAR(34)&amp;"rawScore"&amp;CHAR(34)&amp;": "&amp;SUBSTITUTE(TRIM(ROUND(IFERROR(CriteriTecnici!$O4517*1,IFERROR(NUMBERVALUE(CriteriTecnici!$O4517,".",","),IFERROR(NUMBERVALUE(CriteriTecnici!$O4517,",","."),0))),4)&amp;""),",",".")&amp;CHAR(125)&amp;IF(TRUE,",",""))</f>
        <v/>
      </c>
    </row>
    <row r="4738">
      <c r="A4738" s="38">
        <f>IF(CriteriTecnici!$A4518="","","    "&amp;CHAR(123)&amp;CHAR(34)&amp;"bidderId"&amp;CHAR(34)&amp;": "&amp;CHAR(34)&amp;SUBSTITUTE(CriteriTecnici!$A4518,CHAR(34),"'")&amp;CHAR(34)&amp;", "&amp;CHAR(34)&amp;"lotId"&amp;CHAR(34)&amp;": "&amp;CHAR(34)&amp;SUBSTITUTE(CriteriTecnici!$C4518,CHAR(34),"'")&amp;CHAR(34)&amp;", "&amp;CHAR(34)&amp;"criterionId"&amp;CHAR(34)&amp;": "&amp;CHAR(34)&amp;SUBSTITUTE(CriteriTecnici!$D4518,CHAR(34),"'")&amp;CHAR(34)&amp;", "&amp;CHAR(34)&amp;"kind"&amp;CHAR(34)&amp;": "&amp;CHAR(34)&amp;SUBSTITUTE(CriteriTecnici!$F4518,CHAR(34),"'")&amp;CHAR(34)&amp;", "&amp;CHAR(34)&amp;"value"&amp;CHAR(34)&amp;": "&amp;SUBSTITUTE(TRIM(ROUND(IFERROR(CriteriTecnici!$N4518*1,IFERROR(NUMBERVALUE(CriteriTecnici!$N4518,".",","),IFERROR(NUMBERVALUE(CriteriTecnici!$N4518,",","."),0))),4)&amp;""),",",".")&amp;", "&amp;CHAR(34)&amp;"numerator"&amp;CHAR(34)&amp;": "&amp;SUBSTITUTE(TRIM(ROUND(IFERROR(CriteriTecnici!$K4518*1,IFERROR(NUMBERVALUE(CriteriTecnici!$K4518,".",","),IFERROR(NUMBERVALUE(CriteriTecnici!$K4518,",","."),0))),4)&amp;""),",",".")&amp;", "&amp;CHAR(34)&amp;"denominator"&amp;CHAR(34)&amp;": "&amp;SUBSTITUTE(TRIM(ROUND(IFERROR(CriteriTecnici!$L4518*1,IFERROR(NUMBERVALUE(CriteriTecnici!$L4518,".",","),IFERROR(NUMBERVALUE(CriteriTecnici!$L4518,",","."),0))),4)&amp;""),",",".")&amp;", "&amp;CHAR(34)&amp;"flag"&amp;CHAR(34)&amp;": "&amp;SUBSTITUTE(TRIM(ROUND(IFERROR(CriteriTecnici!$M4518*1,IFERROR(NUMBERVALUE(CriteriTecnici!$M4518,".",","),IFERROR(NUMBERVALUE(CriteriTecnici!$M4518,",","."),0))),4)&amp;""),",",".")&amp;", "&amp;CHAR(34)&amp;"rawScore"&amp;CHAR(34)&amp;": "&amp;SUBSTITUTE(TRIM(ROUND(IFERROR(CriteriTecnici!$O4518*1,IFERROR(NUMBERVALUE(CriteriTecnici!$O4518,".",","),IFERROR(NUMBERVALUE(CriteriTecnici!$O4518,",","."),0))),4)&amp;""),",",".")&amp;CHAR(125)&amp;IF(TRUE,",",""))</f>
        <v/>
      </c>
    </row>
    <row r="4739">
      <c r="A4739" s="38">
        <f>IF(CriteriTecnici!$A4519="","","    "&amp;CHAR(123)&amp;CHAR(34)&amp;"bidderId"&amp;CHAR(34)&amp;": "&amp;CHAR(34)&amp;SUBSTITUTE(CriteriTecnici!$A4519,CHAR(34),"'")&amp;CHAR(34)&amp;", "&amp;CHAR(34)&amp;"lotId"&amp;CHAR(34)&amp;": "&amp;CHAR(34)&amp;SUBSTITUTE(CriteriTecnici!$C4519,CHAR(34),"'")&amp;CHAR(34)&amp;", "&amp;CHAR(34)&amp;"criterionId"&amp;CHAR(34)&amp;": "&amp;CHAR(34)&amp;SUBSTITUTE(CriteriTecnici!$D4519,CHAR(34),"'")&amp;CHAR(34)&amp;", "&amp;CHAR(34)&amp;"kind"&amp;CHAR(34)&amp;": "&amp;CHAR(34)&amp;SUBSTITUTE(CriteriTecnici!$F4519,CHAR(34),"'")&amp;CHAR(34)&amp;", "&amp;CHAR(34)&amp;"value"&amp;CHAR(34)&amp;": "&amp;SUBSTITUTE(TRIM(ROUND(IFERROR(CriteriTecnici!$N4519*1,IFERROR(NUMBERVALUE(CriteriTecnici!$N4519,".",","),IFERROR(NUMBERVALUE(CriteriTecnici!$N4519,",","."),0))),4)&amp;""),",",".")&amp;", "&amp;CHAR(34)&amp;"numerator"&amp;CHAR(34)&amp;": "&amp;SUBSTITUTE(TRIM(ROUND(IFERROR(CriteriTecnici!$K4519*1,IFERROR(NUMBERVALUE(CriteriTecnici!$K4519,".",","),IFERROR(NUMBERVALUE(CriteriTecnici!$K4519,",","."),0))),4)&amp;""),",",".")&amp;", "&amp;CHAR(34)&amp;"denominator"&amp;CHAR(34)&amp;": "&amp;SUBSTITUTE(TRIM(ROUND(IFERROR(CriteriTecnici!$L4519*1,IFERROR(NUMBERVALUE(CriteriTecnici!$L4519,".",","),IFERROR(NUMBERVALUE(CriteriTecnici!$L4519,",","."),0))),4)&amp;""),",",".")&amp;", "&amp;CHAR(34)&amp;"flag"&amp;CHAR(34)&amp;": "&amp;SUBSTITUTE(TRIM(ROUND(IFERROR(CriteriTecnici!$M4519*1,IFERROR(NUMBERVALUE(CriteriTecnici!$M4519,".",","),IFERROR(NUMBERVALUE(CriteriTecnici!$M4519,",","."),0))),4)&amp;""),",",".")&amp;", "&amp;CHAR(34)&amp;"rawScore"&amp;CHAR(34)&amp;": "&amp;SUBSTITUTE(TRIM(ROUND(IFERROR(CriteriTecnici!$O4519*1,IFERROR(NUMBERVALUE(CriteriTecnici!$O4519,".",","),IFERROR(NUMBERVALUE(CriteriTecnici!$O4519,",","."),0))),4)&amp;""),",",".")&amp;CHAR(125)&amp;IF(TRUE,",",""))</f>
        <v/>
      </c>
    </row>
    <row r="4740">
      <c r="A4740" s="38">
        <f>IF(CriteriTecnici!$A4520="","","    "&amp;CHAR(123)&amp;CHAR(34)&amp;"bidderId"&amp;CHAR(34)&amp;": "&amp;CHAR(34)&amp;SUBSTITUTE(CriteriTecnici!$A4520,CHAR(34),"'")&amp;CHAR(34)&amp;", "&amp;CHAR(34)&amp;"lotId"&amp;CHAR(34)&amp;": "&amp;CHAR(34)&amp;SUBSTITUTE(CriteriTecnici!$C4520,CHAR(34),"'")&amp;CHAR(34)&amp;", "&amp;CHAR(34)&amp;"criterionId"&amp;CHAR(34)&amp;": "&amp;CHAR(34)&amp;SUBSTITUTE(CriteriTecnici!$D4520,CHAR(34),"'")&amp;CHAR(34)&amp;", "&amp;CHAR(34)&amp;"kind"&amp;CHAR(34)&amp;": "&amp;CHAR(34)&amp;SUBSTITUTE(CriteriTecnici!$F4520,CHAR(34),"'")&amp;CHAR(34)&amp;", "&amp;CHAR(34)&amp;"value"&amp;CHAR(34)&amp;": "&amp;SUBSTITUTE(TRIM(ROUND(IFERROR(CriteriTecnici!$N4520*1,IFERROR(NUMBERVALUE(CriteriTecnici!$N4520,".",","),IFERROR(NUMBERVALUE(CriteriTecnici!$N4520,",","."),0))),4)&amp;""),",",".")&amp;", "&amp;CHAR(34)&amp;"numerator"&amp;CHAR(34)&amp;": "&amp;SUBSTITUTE(TRIM(ROUND(IFERROR(CriteriTecnici!$K4520*1,IFERROR(NUMBERVALUE(CriteriTecnici!$K4520,".",","),IFERROR(NUMBERVALUE(CriteriTecnici!$K4520,",","."),0))),4)&amp;""),",",".")&amp;", "&amp;CHAR(34)&amp;"denominator"&amp;CHAR(34)&amp;": "&amp;SUBSTITUTE(TRIM(ROUND(IFERROR(CriteriTecnici!$L4520*1,IFERROR(NUMBERVALUE(CriteriTecnici!$L4520,".",","),IFERROR(NUMBERVALUE(CriteriTecnici!$L4520,",","."),0))),4)&amp;""),",",".")&amp;", "&amp;CHAR(34)&amp;"flag"&amp;CHAR(34)&amp;": "&amp;SUBSTITUTE(TRIM(ROUND(IFERROR(CriteriTecnici!$M4520*1,IFERROR(NUMBERVALUE(CriteriTecnici!$M4520,".",","),IFERROR(NUMBERVALUE(CriteriTecnici!$M4520,",","."),0))),4)&amp;""),",",".")&amp;", "&amp;CHAR(34)&amp;"rawScore"&amp;CHAR(34)&amp;": "&amp;SUBSTITUTE(TRIM(ROUND(IFERROR(CriteriTecnici!$O4520*1,IFERROR(NUMBERVALUE(CriteriTecnici!$O4520,".",","),IFERROR(NUMBERVALUE(CriteriTecnici!$O4520,",","."),0))),4)&amp;""),",",".")&amp;CHAR(125)&amp;IF(TRUE,",",""))</f>
        <v/>
      </c>
    </row>
    <row r="4741">
      <c r="A4741" s="38">
        <f>IF(CriteriTecnici!$A4521="","","    "&amp;CHAR(123)&amp;CHAR(34)&amp;"bidderId"&amp;CHAR(34)&amp;": "&amp;CHAR(34)&amp;SUBSTITUTE(CriteriTecnici!$A4521,CHAR(34),"'")&amp;CHAR(34)&amp;", "&amp;CHAR(34)&amp;"lotId"&amp;CHAR(34)&amp;": "&amp;CHAR(34)&amp;SUBSTITUTE(CriteriTecnici!$C4521,CHAR(34),"'")&amp;CHAR(34)&amp;", "&amp;CHAR(34)&amp;"criterionId"&amp;CHAR(34)&amp;": "&amp;CHAR(34)&amp;SUBSTITUTE(CriteriTecnici!$D4521,CHAR(34),"'")&amp;CHAR(34)&amp;", "&amp;CHAR(34)&amp;"kind"&amp;CHAR(34)&amp;": "&amp;CHAR(34)&amp;SUBSTITUTE(CriteriTecnici!$F4521,CHAR(34),"'")&amp;CHAR(34)&amp;", "&amp;CHAR(34)&amp;"value"&amp;CHAR(34)&amp;": "&amp;SUBSTITUTE(TRIM(ROUND(IFERROR(CriteriTecnici!$N4521*1,IFERROR(NUMBERVALUE(CriteriTecnici!$N4521,".",","),IFERROR(NUMBERVALUE(CriteriTecnici!$N4521,",","."),0))),4)&amp;""),",",".")&amp;", "&amp;CHAR(34)&amp;"numerator"&amp;CHAR(34)&amp;": "&amp;SUBSTITUTE(TRIM(ROUND(IFERROR(CriteriTecnici!$K4521*1,IFERROR(NUMBERVALUE(CriteriTecnici!$K4521,".",","),IFERROR(NUMBERVALUE(CriteriTecnici!$K4521,",","."),0))),4)&amp;""),",",".")&amp;", "&amp;CHAR(34)&amp;"denominator"&amp;CHAR(34)&amp;": "&amp;SUBSTITUTE(TRIM(ROUND(IFERROR(CriteriTecnici!$L4521*1,IFERROR(NUMBERVALUE(CriteriTecnici!$L4521,".",","),IFERROR(NUMBERVALUE(CriteriTecnici!$L4521,",","."),0))),4)&amp;""),",",".")&amp;", "&amp;CHAR(34)&amp;"flag"&amp;CHAR(34)&amp;": "&amp;SUBSTITUTE(TRIM(ROUND(IFERROR(CriteriTecnici!$M4521*1,IFERROR(NUMBERVALUE(CriteriTecnici!$M4521,".",","),IFERROR(NUMBERVALUE(CriteriTecnici!$M4521,",","."),0))),4)&amp;""),",",".")&amp;", "&amp;CHAR(34)&amp;"rawScore"&amp;CHAR(34)&amp;": "&amp;SUBSTITUTE(TRIM(ROUND(IFERROR(CriteriTecnici!$O4521*1,IFERROR(NUMBERVALUE(CriteriTecnici!$O4521,".",","),IFERROR(NUMBERVALUE(CriteriTecnici!$O4521,",","."),0))),4)&amp;""),",",".")&amp;CHAR(125)&amp;IF(TRUE,",",""))</f>
        <v/>
      </c>
    </row>
    <row r="4742">
      <c r="A4742" s="38">
        <f>IF(CriteriTecnici!$A4522="","","    "&amp;CHAR(123)&amp;CHAR(34)&amp;"bidderId"&amp;CHAR(34)&amp;": "&amp;CHAR(34)&amp;SUBSTITUTE(CriteriTecnici!$A4522,CHAR(34),"'")&amp;CHAR(34)&amp;", "&amp;CHAR(34)&amp;"lotId"&amp;CHAR(34)&amp;": "&amp;CHAR(34)&amp;SUBSTITUTE(CriteriTecnici!$C4522,CHAR(34),"'")&amp;CHAR(34)&amp;", "&amp;CHAR(34)&amp;"criterionId"&amp;CHAR(34)&amp;": "&amp;CHAR(34)&amp;SUBSTITUTE(CriteriTecnici!$D4522,CHAR(34),"'")&amp;CHAR(34)&amp;", "&amp;CHAR(34)&amp;"kind"&amp;CHAR(34)&amp;": "&amp;CHAR(34)&amp;SUBSTITUTE(CriteriTecnici!$F4522,CHAR(34),"'")&amp;CHAR(34)&amp;", "&amp;CHAR(34)&amp;"value"&amp;CHAR(34)&amp;": "&amp;SUBSTITUTE(TRIM(ROUND(IFERROR(CriteriTecnici!$N4522*1,IFERROR(NUMBERVALUE(CriteriTecnici!$N4522,".",","),IFERROR(NUMBERVALUE(CriteriTecnici!$N4522,",","."),0))),4)&amp;""),",",".")&amp;", "&amp;CHAR(34)&amp;"numerator"&amp;CHAR(34)&amp;": "&amp;SUBSTITUTE(TRIM(ROUND(IFERROR(CriteriTecnici!$K4522*1,IFERROR(NUMBERVALUE(CriteriTecnici!$K4522,".",","),IFERROR(NUMBERVALUE(CriteriTecnici!$K4522,",","."),0))),4)&amp;""),",",".")&amp;", "&amp;CHAR(34)&amp;"denominator"&amp;CHAR(34)&amp;": "&amp;SUBSTITUTE(TRIM(ROUND(IFERROR(CriteriTecnici!$L4522*1,IFERROR(NUMBERVALUE(CriteriTecnici!$L4522,".",","),IFERROR(NUMBERVALUE(CriteriTecnici!$L4522,",","."),0))),4)&amp;""),",",".")&amp;", "&amp;CHAR(34)&amp;"flag"&amp;CHAR(34)&amp;": "&amp;SUBSTITUTE(TRIM(ROUND(IFERROR(CriteriTecnici!$M4522*1,IFERROR(NUMBERVALUE(CriteriTecnici!$M4522,".",","),IFERROR(NUMBERVALUE(CriteriTecnici!$M4522,",","."),0))),4)&amp;""),",",".")&amp;", "&amp;CHAR(34)&amp;"rawScore"&amp;CHAR(34)&amp;": "&amp;SUBSTITUTE(TRIM(ROUND(IFERROR(CriteriTecnici!$O4522*1,IFERROR(NUMBERVALUE(CriteriTecnici!$O4522,".",","),IFERROR(NUMBERVALUE(CriteriTecnici!$O4522,",","."),0))),4)&amp;""),",",".")&amp;CHAR(125)&amp;IF(TRUE,",",""))</f>
        <v/>
      </c>
    </row>
    <row r="4743">
      <c r="A4743" s="38">
        <f>IF(CriteriTecnici!$A4523="","","    "&amp;CHAR(123)&amp;CHAR(34)&amp;"bidderId"&amp;CHAR(34)&amp;": "&amp;CHAR(34)&amp;SUBSTITUTE(CriteriTecnici!$A4523,CHAR(34),"'")&amp;CHAR(34)&amp;", "&amp;CHAR(34)&amp;"lotId"&amp;CHAR(34)&amp;": "&amp;CHAR(34)&amp;SUBSTITUTE(CriteriTecnici!$C4523,CHAR(34),"'")&amp;CHAR(34)&amp;", "&amp;CHAR(34)&amp;"criterionId"&amp;CHAR(34)&amp;": "&amp;CHAR(34)&amp;SUBSTITUTE(CriteriTecnici!$D4523,CHAR(34),"'")&amp;CHAR(34)&amp;", "&amp;CHAR(34)&amp;"kind"&amp;CHAR(34)&amp;": "&amp;CHAR(34)&amp;SUBSTITUTE(CriteriTecnici!$F4523,CHAR(34),"'")&amp;CHAR(34)&amp;", "&amp;CHAR(34)&amp;"value"&amp;CHAR(34)&amp;": "&amp;SUBSTITUTE(TRIM(ROUND(IFERROR(CriteriTecnici!$N4523*1,IFERROR(NUMBERVALUE(CriteriTecnici!$N4523,".",","),IFERROR(NUMBERVALUE(CriteriTecnici!$N4523,",","."),0))),4)&amp;""),",",".")&amp;", "&amp;CHAR(34)&amp;"numerator"&amp;CHAR(34)&amp;": "&amp;SUBSTITUTE(TRIM(ROUND(IFERROR(CriteriTecnici!$K4523*1,IFERROR(NUMBERVALUE(CriteriTecnici!$K4523,".",","),IFERROR(NUMBERVALUE(CriteriTecnici!$K4523,",","."),0))),4)&amp;""),",",".")&amp;", "&amp;CHAR(34)&amp;"denominator"&amp;CHAR(34)&amp;": "&amp;SUBSTITUTE(TRIM(ROUND(IFERROR(CriteriTecnici!$L4523*1,IFERROR(NUMBERVALUE(CriteriTecnici!$L4523,".",","),IFERROR(NUMBERVALUE(CriteriTecnici!$L4523,",","."),0))),4)&amp;""),",",".")&amp;", "&amp;CHAR(34)&amp;"flag"&amp;CHAR(34)&amp;": "&amp;SUBSTITUTE(TRIM(ROUND(IFERROR(CriteriTecnici!$M4523*1,IFERROR(NUMBERVALUE(CriteriTecnici!$M4523,".",","),IFERROR(NUMBERVALUE(CriteriTecnici!$M4523,",","."),0))),4)&amp;""),",",".")&amp;", "&amp;CHAR(34)&amp;"rawScore"&amp;CHAR(34)&amp;": "&amp;SUBSTITUTE(TRIM(ROUND(IFERROR(CriteriTecnici!$O4523*1,IFERROR(NUMBERVALUE(CriteriTecnici!$O4523,".",","),IFERROR(NUMBERVALUE(CriteriTecnici!$O4523,",","."),0))),4)&amp;""),",",".")&amp;CHAR(125)&amp;IF(TRUE,",",""))</f>
        <v/>
      </c>
    </row>
    <row r="4744">
      <c r="A4744" s="38">
        <f>IF(CriteriTecnici!$A4524="","","    "&amp;CHAR(123)&amp;CHAR(34)&amp;"bidderId"&amp;CHAR(34)&amp;": "&amp;CHAR(34)&amp;SUBSTITUTE(CriteriTecnici!$A4524,CHAR(34),"'")&amp;CHAR(34)&amp;", "&amp;CHAR(34)&amp;"lotId"&amp;CHAR(34)&amp;": "&amp;CHAR(34)&amp;SUBSTITUTE(CriteriTecnici!$C4524,CHAR(34),"'")&amp;CHAR(34)&amp;", "&amp;CHAR(34)&amp;"criterionId"&amp;CHAR(34)&amp;": "&amp;CHAR(34)&amp;SUBSTITUTE(CriteriTecnici!$D4524,CHAR(34),"'")&amp;CHAR(34)&amp;", "&amp;CHAR(34)&amp;"kind"&amp;CHAR(34)&amp;": "&amp;CHAR(34)&amp;SUBSTITUTE(CriteriTecnici!$F4524,CHAR(34),"'")&amp;CHAR(34)&amp;", "&amp;CHAR(34)&amp;"value"&amp;CHAR(34)&amp;": "&amp;SUBSTITUTE(TRIM(ROUND(IFERROR(CriteriTecnici!$N4524*1,IFERROR(NUMBERVALUE(CriteriTecnici!$N4524,".",","),IFERROR(NUMBERVALUE(CriteriTecnici!$N4524,",","."),0))),4)&amp;""),",",".")&amp;", "&amp;CHAR(34)&amp;"numerator"&amp;CHAR(34)&amp;": "&amp;SUBSTITUTE(TRIM(ROUND(IFERROR(CriteriTecnici!$K4524*1,IFERROR(NUMBERVALUE(CriteriTecnici!$K4524,".",","),IFERROR(NUMBERVALUE(CriteriTecnici!$K4524,",","."),0))),4)&amp;""),",",".")&amp;", "&amp;CHAR(34)&amp;"denominator"&amp;CHAR(34)&amp;": "&amp;SUBSTITUTE(TRIM(ROUND(IFERROR(CriteriTecnici!$L4524*1,IFERROR(NUMBERVALUE(CriteriTecnici!$L4524,".",","),IFERROR(NUMBERVALUE(CriteriTecnici!$L4524,",","."),0))),4)&amp;""),",",".")&amp;", "&amp;CHAR(34)&amp;"flag"&amp;CHAR(34)&amp;": "&amp;SUBSTITUTE(TRIM(ROUND(IFERROR(CriteriTecnici!$M4524*1,IFERROR(NUMBERVALUE(CriteriTecnici!$M4524,".",","),IFERROR(NUMBERVALUE(CriteriTecnici!$M4524,",","."),0))),4)&amp;""),",",".")&amp;", "&amp;CHAR(34)&amp;"rawScore"&amp;CHAR(34)&amp;": "&amp;SUBSTITUTE(TRIM(ROUND(IFERROR(CriteriTecnici!$O4524*1,IFERROR(NUMBERVALUE(CriteriTecnici!$O4524,".",","),IFERROR(NUMBERVALUE(CriteriTecnici!$O4524,",","."),0))),4)&amp;""),",",".")&amp;CHAR(125)&amp;IF(TRUE,",",""))</f>
        <v/>
      </c>
    </row>
    <row r="4745">
      <c r="A4745" s="38">
        <f>IF(CriteriTecnici!$A4525="","","    "&amp;CHAR(123)&amp;CHAR(34)&amp;"bidderId"&amp;CHAR(34)&amp;": "&amp;CHAR(34)&amp;SUBSTITUTE(CriteriTecnici!$A4525,CHAR(34),"'")&amp;CHAR(34)&amp;", "&amp;CHAR(34)&amp;"lotId"&amp;CHAR(34)&amp;": "&amp;CHAR(34)&amp;SUBSTITUTE(CriteriTecnici!$C4525,CHAR(34),"'")&amp;CHAR(34)&amp;", "&amp;CHAR(34)&amp;"criterionId"&amp;CHAR(34)&amp;": "&amp;CHAR(34)&amp;SUBSTITUTE(CriteriTecnici!$D4525,CHAR(34),"'")&amp;CHAR(34)&amp;", "&amp;CHAR(34)&amp;"kind"&amp;CHAR(34)&amp;": "&amp;CHAR(34)&amp;SUBSTITUTE(CriteriTecnici!$F4525,CHAR(34),"'")&amp;CHAR(34)&amp;", "&amp;CHAR(34)&amp;"value"&amp;CHAR(34)&amp;": "&amp;SUBSTITUTE(TRIM(ROUND(IFERROR(CriteriTecnici!$N4525*1,IFERROR(NUMBERVALUE(CriteriTecnici!$N4525,".",","),IFERROR(NUMBERVALUE(CriteriTecnici!$N4525,",","."),0))),4)&amp;""),",",".")&amp;", "&amp;CHAR(34)&amp;"numerator"&amp;CHAR(34)&amp;": "&amp;SUBSTITUTE(TRIM(ROUND(IFERROR(CriteriTecnici!$K4525*1,IFERROR(NUMBERVALUE(CriteriTecnici!$K4525,".",","),IFERROR(NUMBERVALUE(CriteriTecnici!$K4525,",","."),0))),4)&amp;""),",",".")&amp;", "&amp;CHAR(34)&amp;"denominator"&amp;CHAR(34)&amp;": "&amp;SUBSTITUTE(TRIM(ROUND(IFERROR(CriteriTecnici!$L4525*1,IFERROR(NUMBERVALUE(CriteriTecnici!$L4525,".",","),IFERROR(NUMBERVALUE(CriteriTecnici!$L4525,",","."),0))),4)&amp;""),",",".")&amp;", "&amp;CHAR(34)&amp;"flag"&amp;CHAR(34)&amp;": "&amp;SUBSTITUTE(TRIM(ROUND(IFERROR(CriteriTecnici!$M4525*1,IFERROR(NUMBERVALUE(CriteriTecnici!$M4525,".",","),IFERROR(NUMBERVALUE(CriteriTecnici!$M4525,",","."),0))),4)&amp;""),",",".")&amp;", "&amp;CHAR(34)&amp;"rawScore"&amp;CHAR(34)&amp;": "&amp;SUBSTITUTE(TRIM(ROUND(IFERROR(CriteriTecnici!$O4525*1,IFERROR(NUMBERVALUE(CriteriTecnici!$O4525,".",","),IFERROR(NUMBERVALUE(CriteriTecnici!$O4525,",","."),0))),4)&amp;""),",",".")&amp;CHAR(125)&amp;IF(TRUE,",",""))</f>
        <v/>
      </c>
    </row>
    <row r="4746">
      <c r="A4746" s="38">
        <f>IF(CriteriTecnici!$A4526="","","    "&amp;CHAR(123)&amp;CHAR(34)&amp;"bidderId"&amp;CHAR(34)&amp;": "&amp;CHAR(34)&amp;SUBSTITUTE(CriteriTecnici!$A4526,CHAR(34),"'")&amp;CHAR(34)&amp;", "&amp;CHAR(34)&amp;"lotId"&amp;CHAR(34)&amp;": "&amp;CHAR(34)&amp;SUBSTITUTE(CriteriTecnici!$C4526,CHAR(34),"'")&amp;CHAR(34)&amp;", "&amp;CHAR(34)&amp;"criterionId"&amp;CHAR(34)&amp;": "&amp;CHAR(34)&amp;SUBSTITUTE(CriteriTecnici!$D4526,CHAR(34),"'")&amp;CHAR(34)&amp;", "&amp;CHAR(34)&amp;"kind"&amp;CHAR(34)&amp;": "&amp;CHAR(34)&amp;SUBSTITUTE(CriteriTecnici!$F4526,CHAR(34),"'")&amp;CHAR(34)&amp;", "&amp;CHAR(34)&amp;"value"&amp;CHAR(34)&amp;": "&amp;SUBSTITUTE(TRIM(ROUND(IFERROR(CriteriTecnici!$N4526*1,IFERROR(NUMBERVALUE(CriteriTecnici!$N4526,".",","),IFERROR(NUMBERVALUE(CriteriTecnici!$N4526,",","."),0))),4)&amp;""),",",".")&amp;", "&amp;CHAR(34)&amp;"numerator"&amp;CHAR(34)&amp;": "&amp;SUBSTITUTE(TRIM(ROUND(IFERROR(CriteriTecnici!$K4526*1,IFERROR(NUMBERVALUE(CriteriTecnici!$K4526,".",","),IFERROR(NUMBERVALUE(CriteriTecnici!$K4526,",","."),0))),4)&amp;""),",",".")&amp;", "&amp;CHAR(34)&amp;"denominator"&amp;CHAR(34)&amp;": "&amp;SUBSTITUTE(TRIM(ROUND(IFERROR(CriteriTecnici!$L4526*1,IFERROR(NUMBERVALUE(CriteriTecnici!$L4526,".",","),IFERROR(NUMBERVALUE(CriteriTecnici!$L4526,",","."),0))),4)&amp;""),",",".")&amp;", "&amp;CHAR(34)&amp;"flag"&amp;CHAR(34)&amp;": "&amp;SUBSTITUTE(TRIM(ROUND(IFERROR(CriteriTecnici!$M4526*1,IFERROR(NUMBERVALUE(CriteriTecnici!$M4526,".",","),IFERROR(NUMBERVALUE(CriteriTecnici!$M4526,",","."),0))),4)&amp;""),",",".")&amp;", "&amp;CHAR(34)&amp;"rawScore"&amp;CHAR(34)&amp;": "&amp;SUBSTITUTE(TRIM(ROUND(IFERROR(CriteriTecnici!$O4526*1,IFERROR(NUMBERVALUE(CriteriTecnici!$O4526,".",","),IFERROR(NUMBERVALUE(CriteriTecnici!$O4526,",","."),0))),4)&amp;""),",",".")&amp;CHAR(125)&amp;IF(TRUE,",",""))</f>
        <v/>
      </c>
    </row>
    <row r="4747">
      <c r="A4747" s="38">
        <f>IF(CriteriTecnici!$A4527="","","    "&amp;CHAR(123)&amp;CHAR(34)&amp;"bidderId"&amp;CHAR(34)&amp;": "&amp;CHAR(34)&amp;SUBSTITUTE(CriteriTecnici!$A4527,CHAR(34),"'")&amp;CHAR(34)&amp;", "&amp;CHAR(34)&amp;"lotId"&amp;CHAR(34)&amp;": "&amp;CHAR(34)&amp;SUBSTITUTE(CriteriTecnici!$C4527,CHAR(34),"'")&amp;CHAR(34)&amp;", "&amp;CHAR(34)&amp;"criterionId"&amp;CHAR(34)&amp;": "&amp;CHAR(34)&amp;SUBSTITUTE(CriteriTecnici!$D4527,CHAR(34),"'")&amp;CHAR(34)&amp;", "&amp;CHAR(34)&amp;"kind"&amp;CHAR(34)&amp;": "&amp;CHAR(34)&amp;SUBSTITUTE(CriteriTecnici!$F4527,CHAR(34),"'")&amp;CHAR(34)&amp;", "&amp;CHAR(34)&amp;"value"&amp;CHAR(34)&amp;": "&amp;SUBSTITUTE(TRIM(ROUND(IFERROR(CriteriTecnici!$N4527*1,IFERROR(NUMBERVALUE(CriteriTecnici!$N4527,".",","),IFERROR(NUMBERVALUE(CriteriTecnici!$N4527,",","."),0))),4)&amp;""),",",".")&amp;", "&amp;CHAR(34)&amp;"numerator"&amp;CHAR(34)&amp;": "&amp;SUBSTITUTE(TRIM(ROUND(IFERROR(CriteriTecnici!$K4527*1,IFERROR(NUMBERVALUE(CriteriTecnici!$K4527,".",","),IFERROR(NUMBERVALUE(CriteriTecnici!$K4527,",","."),0))),4)&amp;""),",",".")&amp;", "&amp;CHAR(34)&amp;"denominator"&amp;CHAR(34)&amp;": "&amp;SUBSTITUTE(TRIM(ROUND(IFERROR(CriteriTecnici!$L4527*1,IFERROR(NUMBERVALUE(CriteriTecnici!$L4527,".",","),IFERROR(NUMBERVALUE(CriteriTecnici!$L4527,",","."),0))),4)&amp;""),",",".")&amp;", "&amp;CHAR(34)&amp;"flag"&amp;CHAR(34)&amp;": "&amp;SUBSTITUTE(TRIM(ROUND(IFERROR(CriteriTecnici!$M4527*1,IFERROR(NUMBERVALUE(CriteriTecnici!$M4527,".",","),IFERROR(NUMBERVALUE(CriteriTecnici!$M4527,",","."),0))),4)&amp;""),",",".")&amp;", "&amp;CHAR(34)&amp;"rawScore"&amp;CHAR(34)&amp;": "&amp;SUBSTITUTE(TRIM(ROUND(IFERROR(CriteriTecnici!$O4527*1,IFERROR(NUMBERVALUE(CriteriTecnici!$O4527,".",","),IFERROR(NUMBERVALUE(CriteriTecnici!$O4527,",","."),0))),4)&amp;""),",",".")&amp;CHAR(125)&amp;IF(TRUE,",",""))</f>
        <v/>
      </c>
    </row>
    <row r="4748">
      <c r="A4748" s="38">
        <f>IF(CriteriTecnici!$A4528="","","    "&amp;CHAR(123)&amp;CHAR(34)&amp;"bidderId"&amp;CHAR(34)&amp;": "&amp;CHAR(34)&amp;SUBSTITUTE(CriteriTecnici!$A4528,CHAR(34),"'")&amp;CHAR(34)&amp;", "&amp;CHAR(34)&amp;"lotId"&amp;CHAR(34)&amp;": "&amp;CHAR(34)&amp;SUBSTITUTE(CriteriTecnici!$C4528,CHAR(34),"'")&amp;CHAR(34)&amp;", "&amp;CHAR(34)&amp;"criterionId"&amp;CHAR(34)&amp;": "&amp;CHAR(34)&amp;SUBSTITUTE(CriteriTecnici!$D4528,CHAR(34),"'")&amp;CHAR(34)&amp;", "&amp;CHAR(34)&amp;"kind"&amp;CHAR(34)&amp;": "&amp;CHAR(34)&amp;SUBSTITUTE(CriteriTecnici!$F4528,CHAR(34),"'")&amp;CHAR(34)&amp;", "&amp;CHAR(34)&amp;"value"&amp;CHAR(34)&amp;": "&amp;SUBSTITUTE(TRIM(ROUND(IFERROR(CriteriTecnici!$N4528*1,IFERROR(NUMBERVALUE(CriteriTecnici!$N4528,".",","),IFERROR(NUMBERVALUE(CriteriTecnici!$N4528,",","."),0))),4)&amp;""),",",".")&amp;", "&amp;CHAR(34)&amp;"numerator"&amp;CHAR(34)&amp;": "&amp;SUBSTITUTE(TRIM(ROUND(IFERROR(CriteriTecnici!$K4528*1,IFERROR(NUMBERVALUE(CriteriTecnici!$K4528,".",","),IFERROR(NUMBERVALUE(CriteriTecnici!$K4528,",","."),0))),4)&amp;""),",",".")&amp;", "&amp;CHAR(34)&amp;"denominator"&amp;CHAR(34)&amp;": "&amp;SUBSTITUTE(TRIM(ROUND(IFERROR(CriteriTecnici!$L4528*1,IFERROR(NUMBERVALUE(CriteriTecnici!$L4528,".",","),IFERROR(NUMBERVALUE(CriteriTecnici!$L4528,",","."),0))),4)&amp;""),",",".")&amp;", "&amp;CHAR(34)&amp;"flag"&amp;CHAR(34)&amp;": "&amp;SUBSTITUTE(TRIM(ROUND(IFERROR(CriteriTecnici!$M4528*1,IFERROR(NUMBERVALUE(CriteriTecnici!$M4528,".",","),IFERROR(NUMBERVALUE(CriteriTecnici!$M4528,",","."),0))),4)&amp;""),",",".")&amp;", "&amp;CHAR(34)&amp;"rawScore"&amp;CHAR(34)&amp;": "&amp;SUBSTITUTE(TRIM(ROUND(IFERROR(CriteriTecnici!$O4528*1,IFERROR(NUMBERVALUE(CriteriTecnici!$O4528,".",","),IFERROR(NUMBERVALUE(CriteriTecnici!$O4528,",","."),0))),4)&amp;""),",",".")&amp;CHAR(125)&amp;IF(TRUE,",",""))</f>
        <v/>
      </c>
    </row>
    <row r="4749">
      <c r="A4749" s="38">
        <f>IF(CriteriTecnici!$A4529="","","    "&amp;CHAR(123)&amp;CHAR(34)&amp;"bidderId"&amp;CHAR(34)&amp;": "&amp;CHAR(34)&amp;SUBSTITUTE(CriteriTecnici!$A4529,CHAR(34),"'")&amp;CHAR(34)&amp;", "&amp;CHAR(34)&amp;"lotId"&amp;CHAR(34)&amp;": "&amp;CHAR(34)&amp;SUBSTITUTE(CriteriTecnici!$C4529,CHAR(34),"'")&amp;CHAR(34)&amp;", "&amp;CHAR(34)&amp;"criterionId"&amp;CHAR(34)&amp;": "&amp;CHAR(34)&amp;SUBSTITUTE(CriteriTecnici!$D4529,CHAR(34),"'")&amp;CHAR(34)&amp;", "&amp;CHAR(34)&amp;"kind"&amp;CHAR(34)&amp;": "&amp;CHAR(34)&amp;SUBSTITUTE(CriteriTecnici!$F4529,CHAR(34),"'")&amp;CHAR(34)&amp;", "&amp;CHAR(34)&amp;"value"&amp;CHAR(34)&amp;": "&amp;SUBSTITUTE(TRIM(ROUND(IFERROR(CriteriTecnici!$N4529*1,IFERROR(NUMBERVALUE(CriteriTecnici!$N4529,".",","),IFERROR(NUMBERVALUE(CriteriTecnici!$N4529,",","."),0))),4)&amp;""),",",".")&amp;", "&amp;CHAR(34)&amp;"numerator"&amp;CHAR(34)&amp;": "&amp;SUBSTITUTE(TRIM(ROUND(IFERROR(CriteriTecnici!$K4529*1,IFERROR(NUMBERVALUE(CriteriTecnici!$K4529,".",","),IFERROR(NUMBERVALUE(CriteriTecnici!$K4529,",","."),0))),4)&amp;""),",",".")&amp;", "&amp;CHAR(34)&amp;"denominator"&amp;CHAR(34)&amp;": "&amp;SUBSTITUTE(TRIM(ROUND(IFERROR(CriteriTecnici!$L4529*1,IFERROR(NUMBERVALUE(CriteriTecnici!$L4529,".",","),IFERROR(NUMBERVALUE(CriteriTecnici!$L4529,",","."),0))),4)&amp;""),",",".")&amp;", "&amp;CHAR(34)&amp;"flag"&amp;CHAR(34)&amp;": "&amp;SUBSTITUTE(TRIM(ROUND(IFERROR(CriteriTecnici!$M4529*1,IFERROR(NUMBERVALUE(CriteriTecnici!$M4529,".",","),IFERROR(NUMBERVALUE(CriteriTecnici!$M4529,",","."),0))),4)&amp;""),",",".")&amp;", "&amp;CHAR(34)&amp;"rawScore"&amp;CHAR(34)&amp;": "&amp;SUBSTITUTE(TRIM(ROUND(IFERROR(CriteriTecnici!$O4529*1,IFERROR(NUMBERVALUE(CriteriTecnici!$O4529,".",","),IFERROR(NUMBERVALUE(CriteriTecnici!$O4529,",","."),0))),4)&amp;""),",",".")&amp;CHAR(125)&amp;IF(TRUE,",",""))</f>
        <v/>
      </c>
    </row>
    <row r="4750">
      <c r="A4750" s="38">
        <f>IF(CriteriTecnici!$A4530="","","    "&amp;CHAR(123)&amp;CHAR(34)&amp;"bidderId"&amp;CHAR(34)&amp;": "&amp;CHAR(34)&amp;SUBSTITUTE(CriteriTecnici!$A4530,CHAR(34),"'")&amp;CHAR(34)&amp;", "&amp;CHAR(34)&amp;"lotId"&amp;CHAR(34)&amp;": "&amp;CHAR(34)&amp;SUBSTITUTE(CriteriTecnici!$C4530,CHAR(34),"'")&amp;CHAR(34)&amp;", "&amp;CHAR(34)&amp;"criterionId"&amp;CHAR(34)&amp;": "&amp;CHAR(34)&amp;SUBSTITUTE(CriteriTecnici!$D4530,CHAR(34),"'")&amp;CHAR(34)&amp;", "&amp;CHAR(34)&amp;"kind"&amp;CHAR(34)&amp;": "&amp;CHAR(34)&amp;SUBSTITUTE(CriteriTecnici!$F4530,CHAR(34),"'")&amp;CHAR(34)&amp;", "&amp;CHAR(34)&amp;"value"&amp;CHAR(34)&amp;": "&amp;SUBSTITUTE(TRIM(ROUND(IFERROR(CriteriTecnici!$N4530*1,IFERROR(NUMBERVALUE(CriteriTecnici!$N4530,".",","),IFERROR(NUMBERVALUE(CriteriTecnici!$N4530,",","."),0))),4)&amp;""),",",".")&amp;", "&amp;CHAR(34)&amp;"numerator"&amp;CHAR(34)&amp;": "&amp;SUBSTITUTE(TRIM(ROUND(IFERROR(CriteriTecnici!$K4530*1,IFERROR(NUMBERVALUE(CriteriTecnici!$K4530,".",","),IFERROR(NUMBERVALUE(CriteriTecnici!$K4530,",","."),0))),4)&amp;""),",",".")&amp;", "&amp;CHAR(34)&amp;"denominator"&amp;CHAR(34)&amp;": "&amp;SUBSTITUTE(TRIM(ROUND(IFERROR(CriteriTecnici!$L4530*1,IFERROR(NUMBERVALUE(CriteriTecnici!$L4530,".",","),IFERROR(NUMBERVALUE(CriteriTecnici!$L4530,",","."),0))),4)&amp;""),",",".")&amp;", "&amp;CHAR(34)&amp;"flag"&amp;CHAR(34)&amp;": "&amp;SUBSTITUTE(TRIM(ROUND(IFERROR(CriteriTecnici!$M4530*1,IFERROR(NUMBERVALUE(CriteriTecnici!$M4530,".",","),IFERROR(NUMBERVALUE(CriteriTecnici!$M4530,",","."),0))),4)&amp;""),",",".")&amp;", "&amp;CHAR(34)&amp;"rawScore"&amp;CHAR(34)&amp;": "&amp;SUBSTITUTE(TRIM(ROUND(IFERROR(CriteriTecnici!$O4530*1,IFERROR(NUMBERVALUE(CriteriTecnici!$O4530,".",","),IFERROR(NUMBERVALUE(CriteriTecnici!$O4530,",","."),0))),4)&amp;""),",",".")&amp;CHAR(125)&amp;IF(COUNTA(Offerte!$A148:$A$200)&gt;0,",",""))</f>
        <v/>
      </c>
    </row>
    <row r="4751">
      <c r="A4751" s="38">
        <f>IF(CriteriTecnici!$A4531="","","    "&amp;CHAR(123)&amp;CHAR(34)&amp;"bidderId"&amp;CHAR(34)&amp;": "&amp;CHAR(34)&amp;SUBSTITUTE(CriteriTecnici!$A4531,CHAR(34),"'")&amp;CHAR(34)&amp;", "&amp;CHAR(34)&amp;"lotId"&amp;CHAR(34)&amp;": "&amp;CHAR(34)&amp;SUBSTITUTE(CriteriTecnici!$C4531,CHAR(34),"'")&amp;CHAR(34)&amp;", "&amp;CHAR(34)&amp;"criterionId"&amp;CHAR(34)&amp;": "&amp;CHAR(34)&amp;SUBSTITUTE(CriteriTecnici!$D4531,CHAR(34),"'")&amp;CHAR(34)&amp;", "&amp;CHAR(34)&amp;"kind"&amp;CHAR(34)&amp;": "&amp;CHAR(34)&amp;SUBSTITUTE(CriteriTecnici!$F4531,CHAR(34),"'")&amp;CHAR(34)&amp;", "&amp;CHAR(34)&amp;"value"&amp;CHAR(34)&amp;": "&amp;SUBSTITUTE(TRIM(ROUND(IFERROR(CriteriTecnici!$N4531*1,IFERROR(NUMBERVALUE(CriteriTecnici!$N4531,".",","),IFERROR(NUMBERVALUE(CriteriTecnici!$N4531,",","."),0))),4)&amp;""),",",".")&amp;", "&amp;CHAR(34)&amp;"numerator"&amp;CHAR(34)&amp;": "&amp;SUBSTITUTE(TRIM(ROUND(IFERROR(CriteriTecnici!$K4531*1,IFERROR(NUMBERVALUE(CriteriTecnici!$K4531,".",","),IFERROR(NUMBERVALUE(CriteriTecnici!$K4531,",","."),0))),4)&amp;""),",",".")&amp;", "&amp;CHAR(34)&amp;"denominator"&amp;CHAR(34)&amp;": "&amp;SUBSTITUTE(TRIM(ROUND(IFERROR(CriteriTecnici!$L4531*1,IFERROR(NUMBERVALUE(CriteriTecnici!$L4531,".",","),IFERROR(NUMBERVALUE(CriteriTecnici!$L4531,",","."),0))),4)&amp;""),",",".")&amp;", "&amp;CHAR(34)&amp;"flag"&amp;CHAR(34)&amp;": "&amp;SUBSTITUTE(TRIM(ROUND(IFERROR(CriteriTecnici!$M4531*1,IFERROR(NUMBERVALUE(CriteriTecnici!$M4531,".",","),IFERROR(NUMBERVALUE(CriteriTecnici!$M4531,",","."),0))),4)&amp;""),",",".")&amp;", "&amp;CHAR(34)&amp;"rawScore"&amp;CHAR(34)&amp;": "&amp;SUBSTITUTE(TRIM(ROUND(IFERROR(CriteriTecnici!$O4531*1,IFERROR(NUMBERVALUE(CriteriTecnici!$O4531,".",","),IFERROR(NUMBERVALUE(CriteriTecnici!$O4531,",","."),0))),4)&amp;""),",",".")&amp;CHAR(125)&amp;IF(TRUE,",",""))</f>
        <v/>
      </c>
    </row>
    <row r="4752">
      <c r="A4752" s="38">
        <f>IF(CriteriTecnici!$A4532="","","    "&amp;CHAR(123)&amp;CHAR(34)&amp;"bidderId"&amp;CHAR(34)&amp;": "&amp;CHAR(34)&amp;SUBSTITUTE(CriteriTecnici!$A4532,CHAR(34),"'")&amp;CHAR(34)&amp;", "&amp;CHAR(34)&amp;"lotId"&amp;CHAR(34)&amp;": "&amp;CHAR(34)&amp;SUBSTITUTE(CriteriTecnici!$C4532,CHAR(34),"'")&amp;CHAR(34)&amp;", "&amp;CHAR(34)&amp;"criterionId"&amp;CHAR(34)&amp;": "&amp;CHAR(34)&amp;SUBSTITUTE(CriteriTecnici!$D4532,CHAR(34),"'")&amp;CHAR(34)&amp;", "&amp;CHAR(34)&amp;"kind"&amp;CHAR(34)&amp;": "&amp;CHAR(34)&amp;SUBSTITUTE(CriteriTecnici!$F4532,CHAR(34),"'")&amp;CHAR(34)&amp;", "&amp;CHAR(34)&amp;"value"&amp;CHAR(34)&amp;": "&amp;SUBSTITUTE(TRIM(ROUND(IFERROR(CriteriTecnici!$N4532*1,IFERROR(NUMBERVALUE(CriteriTecnici!$N4532,".",","),IFERROR(NUMBERVALUE(CriteriTecnici!$N4532,",","."),0))),4)&amp;""),",",".")&amp;", "&amp;CHAR(34)&amp;"numerator"&amp;CHAR(34)&amp;": "&amp;SUBSTITUTE(TRIM(ROUND(IFERROR(CriteriTecnici!$K4532*1,IFERROR(NUMBERVALUE(CriteriTecnici!$K4532,".",","),IFERROR(NUMBERVALUE(CriteriTecnici!$K4532,",","."),0))),4)&amp;""),",",".")&amp;", "&amp;CHAR(34)&amp;"denominator"&amp;CHAR(34)&amp;": "&amp;SUBSTITUTE(TRIM(ROUND(IFERROR(CriteriTecnici!$L4532*1,IFERROR(NUMBERVALUE(CriteriTecnici!$L4532,".",","),IFERROR(NUMBERVALUE(CriteriTecnici!$L4532,",","."),0))),4)&amp;""),",",".")&amp;", "&amp;CHAR(34)&amp;"flag"&amp;CHAR(34)&amp;": "&amp;SUBSTITUTE(TRIM(ROUND(IFERROR(CriteriTecnici!$M4532*1,IFERROR(NUMBERVALUE(CriteriTecnici!$M4532,".",","),IFERROR(NUMBERVALUE(CriteriTecnici!$M4532,",","."),0))),4)&amp;""),",",".")&amp;", "&amp;CHAR(34)&amp;"rawScore"&amp;CHAR(34)&amp;": "&amp;SUBSTITUTE(TRIM(ROUND(IFERROR(CriteriTecnici!$O4532*1,IFERROR(NUMBERVALUE(CriteriTecnici!$O4532,".",","),IFERROR(NUMBERVALUE(CriteriTecnici!$O4532,",","."),0))),4)&amp;""),",",".")&amp;CHAR(125)&amp;IF(TRUE,",",""))</f>
        <v/>
      </c>
    </row>
    <row r="4753">
      <c r="A4753" s="38">
        <f>IF(CriteriTecnici!$A4533="","","    "&amp;CHAR(123)&amp;CHAR(34)&amp;"bidderId"&amp;CHAR(34)&amp;": "&amp;CHAR(34)&amp;SUBSTITUTE(CriteriTecnici!$A4533,CHAR(34),"'")&amp;CHAR(34)&amp;", "&amp;CHAR(34)&amp;"lotId"&amp;CHAR(34)&amp;": "&amp;CHAR(34)&amp;SUBSTITUTE(CriteriTecnici!$C4533,CHAR(34),"'")&amp;CHAR(34)&amp;", "&amp;CHAR(34)&amp;"criterionId"&amp;CHAR(34)&amp;": "&amp;CHAR(34)&amp;SUBSTITUTE(CriteriTecnici!$D4533,CHAR(34),"'")&amp;CHAR(34)&amp;", "&amp;CHAR(34)&amp;"kind"&amp;CHAR(34)&amp;": "&amp;CHAR(34)&amp;SUBSTITUTE(CriteriTecnici!$F4533,CHAR(34),"'")&amp;CHAR(34)&amp;", "&amp;CHAR(34)&amp;"value"&amp;CHAR(34)&amp;": "&amp;SUBSTITUTE(TRIM(ROUND(IFERROR(CriteriTecnici!$N4533*1,IFERROR(NUMBERVALUE(CriteriTecnici!$N4533,".",","),IFERROR(NUMBERVALUE(CriteriTecnici!$N4533,",","."),0))),4)&amp;""),",",".")&amp;", "&amp;CHAR(34)&amp;"numerator"&amp;CHAR(34)&amp;": "&amp;SUBSTITUTE(TRIM(ROUND(IFERROR(CriteriTecnici!$K4533*1,IFERROR(NUMBERVALUE(CriteriTecnici!$K4533,".",","),IFERROR(NUMBERVALUE(CriteriTecnici!$K4533,",","."),0))),4)&amp;""),",",".")&amp;", "&amp;CHAR(34)&amp;"denominator"&amp;CHAR(34)&amp;": "&amp;SUBSTITUTE(TRIM(ROUND(IFERROR(CriteriTecnici!$L4533*1,IFERROR(NUMBERVALUE(CriteriTecnici!$L4533,".",","),IFERROR(NUMBERVALUE(CriteriTecnici!$L4533,",","."),0))),4)&amp;""),",",".")&amp;", "&amp;CHAR(34)&amp;"flag"&amp;CHAR(34)&amp;": "&amp;SUBSTITUTE(TRIM(ROUND(IFERROR(CriteriTecnici!$M4533*1,IFERROR(NUMBERVALUE(CriteriTecnici!$M4533,".",","),IFERROR(NUMBERVALUE(CriteriTecnici!$M4533,",","."),0))),4)&amp;""),",",".")&amp;", "&amp;CHAR(34)&amp;"rawScore"&amp;CHAR(34)&amp;": "&amp;SUBSTITUTE(TRIM(ROUND(IFERROR(CriteriTecnici!$O4533*1,IFERROR(NUMBERVALUE(CriteriTecnici!$O4533,".",","),IFERROR(NUMBERVALUE(CriteriTecnici!$O4533,",","."),0))),4)&amp;""),",",".")&amp;CHAR(125)&amp;IF(TRUE,",",""))</f>
        <v/>
      </c>
    </row>
    <row r="4754">
      <c r="A4754" s="38">
        <f>IF(CriteriTecnici!$A4534="","","    "&amp;CHAR(123)&amp;CHAR(34)&amp;"bidderId"&amp;CHAR(34)&amp;": "&amp;CHAR(34)&amp;SUBSTITUTE(CriteriTecnici!$A4534,CHAR(34),"'")&amp;CHAR(34)&amp;", "&amp;CHAR(34)&amp;"lotId"&amp;CHAR(34)&amp;": "&amp;CHAR(34)&amp;SUBSTITUTE(CriteriTecnici!$C4534,CHAR(34),"'")&amp;CHAR(34)&amp;", "&amp;CHAR(34)&amp;"criterionId"&amp;CHAR(34)&amp;": "&amp;CHAR(34)&amp;SUBSTITUTE(CriteriTecnici!$D4534,CHAR(34),"'")&amp;CHAR(34)&amp;", "&amp;CHAR(34)&amp;"kind"&amp;CHAR(34)&amp;": "&amp;CHAR(34)&amp;SUBSTITUTE(CriteriTecnici!$F4534,CHAR(34),"'")&amp;CHAR(34)&amp;", "&amp;CHAR(34)&amp;"value"&amp;CHAR(34)&amp;": "&amp;SUBSTITUTE(TRIM(ROUND(IFERROR(CriteriTecnici!$N4534*1,IFERROR(NUMBERVALUE(CriteriTecnici!$N4534,".",","),IFERROR(NUMBERVALUE(CriteriTecnici!$N4534,",","."),0))),4)&amp;""),",",".")&amp;", "&amp;CHAR(34)&amp;"numerator"&amp;CHAR(34)&amp;": "&amp;SUBSTITUTE(TRIM(ROUND(IFERROR(CriteriTecnici!$K4534*1,IFERROR(NUMBERVALUE(CriteriTecnici!$K4534,".",","),IFERROR(NUMBERVALUE(CriteriTecnici!$K4534,",","."),0))),4)&amp;""),",",".")&amp;", "&amp;CHAR(34)&amp;"denominator"&amp;CHAR(34)&amp;": "&amp;SUBSTITUTE(TRIM(ROUND(IFERROR(CriteriTecnici!$L4534*1,IFERROR(NUMBERVALUE(CriteriTecnici!$L4534,".",","),IFERROR(NUMBERVALUE(CriteriTecnici!$L4534,",","."),0))),4)&amp;""),",",".")&amp;", "&amp;CHAR(34)&amp;"flag"&amp;CHAR(34)&amp;": "&amp;SUBSTITUTE(TRIM(ROUND(IFERROR(CriteriTecnici!$M4534*1,IFERROR(NUMBERVALUE(CriteriTecnici!$M4534,".",","),IFERROR(NUMBERVALUE(CriteriTecnici!$M4534,",","."),0))),4)&amp;""),",",".")&amp;", "&amp;CHAR(34)&amp;"rawScore"&amp;CHAR(34)&amp;": "&amp;SUBSTITUTE(TRIM(ROUND(IFERROR(CriteriTecnici!$O4534*1,IFERROR(NUMBERVALUE(CriteriTecnici!$O4534,".",","),IFERROR(NUMBERVALUE(CriteriTecnici!$O4534,",","."),0))),4)&amp;""),",",".")&amp;CHAR(125)&amp;IF(TRUE,",",""))</f>
        <v/>
      </c>
    </row>
    <row r="4755">
      <c r="A4755" s="38">
        <f>IF(CriteriTecnici!$A4535="","","    "&amp;CHAR(123)&amp;CHAR(34)&amp;"bidderId"&amp;CHAR(34)&amp;": "&amp;CHAR(34)&amp;SUBSTITUTE(CriteriTecnici!$A4535,CHAR(34),"'")&amp;CHAR(34)&amp;", "&amp;CHAR(34)&amp;"lotId"&amp;CHAR(34)&amp;": "&amp;CHAR(34)&amp;SUBSTITUTE(CriteriTecnici!$C4535,CHAR(34),"'")&amp;CHAR(34)&amp;", "&amp;CHAR(34)&amp;"criterionId"&amp;CHAR(34)&amp;": "&amp;CHAR(34)&amp;SUBSTITUTE(CriteriTecnici!$D4535,CHAR(34),"'")&amp;CHAR(34)&amp;", "&amp;CHAR(34)&amp;"kind"&amp;CHAR(34)&amp;": "&amp;CHAR(34)&amp;SUBSTITUTE(CriteriTecnici!$F4535,CHAR(34),"'")&amp;CHAR(34)&amp;", "&amp;CHAR(34)&amp;"value"&amp;CHAR(34)&amp;": "&amp;SUBSTITUTE(TRIM(ROUND(IFERROR(CriteriTecnici!$N4535*1,IFERROR(NUMBERVALUE(CriteriTecnici!$N4535,".",","),IFERROR(NUMBERVALUE(CriteriTecnici!$N4535,",","."),0))),4)&amp;""),",",".")&amp;", "&amp;CHAR(34)&amp;"numerator"&amp;CHAR(34)&amp;": "&amp;SUBSTITUTE(TRIM(ROUND(IFERROR(CriteriTecnici!$K4535*1,IFERROR(NUMBERVALUE(CriteriTecnici!$K4535,".",","),IFERROR(NUMBERVALUE(CriteriTecnici!$K4535,",","."),0))),4)&amp;""),",",".")&amp;", "&amp;CHAR(34)&amp;"denominator"&amp;CHAR(34)&amp;": "&amp;SUBSTITUTE(TRIM(ROUND(IFERROR(CriteriTecnici!$L4535*1,IFERROR(NUMBERVALUE(CriteriTecnici!$L4535,".",","),IFERROR(NUMBERVALUE(CriteriTecnici!$L4535,",","."),0))),4)&amp;""),",",".")&amp;", "&amp;CHAR(34)&amp;"flag"&amp;CHAR(34)&amp;": "&amp;SUBSTITUTE(TRIM(ROUND(IFERROR(CriteriTecnici!$M4535*1,IFERROR(NUMBERVALUE(CriteriTecnici!$M4535,".",","),IFERROR(NUMBERVALUE(CriteriTecnici!$M4535,",","."),0))),4)&amp;""),",",".")&amp;", "&amp;CHAR(34)&amp;"rawScore"&amp;CHAR(34)&amp;": "&amp;SUBSTITUTE(TRIM(ROUND(IFERROR(CriteriTecnici!$O4535*1,IFERROR(NUMBERVALUE(CriteriTecnici!$O4535,".",","),IFERROR(NUMBERVALUE(CriteriTecnici!$O4535,",","."),0))),4)&amp;""),",",".")&amp;CHAR(125)&amp;IF(TRUE,",",""))</f>
        <v/>
      </c>
    </row>
    <row r="4756">
      <c r="A4756" s="38">
        <f>IF(CriteriTecnici!$A4536="","","    "&amp;CHAR(123)&amp;CHAR(34)&amp;"bidderId"&amp;CHAR(34)&amp;": "&amp;CHAR(34)&amp;SUBSTITUTE(CriteriTecnici!$A4536,CHAR(34),"'")&amp;CHAR(34)&amp;", "&amp;CHAR(34)&amp;"lotId"&amp;CHAR(34)&amp;": "&amp;CHAR(34)&amp;SUBSTITUTE(CriteriTecnici!$C4536,CHAR(34),"'")&amp;CHAR(34)&amp;", "&amp;CHAR(34)&amp;"criterionId"&amp;CHAR(34)&amp;": "&amp;CHAR(34)&amp;SUBSTITUTE(CriteriTecnici!$D4536,CHAR(34),"'")&amp;CHAR(34)&amp;", "&amp;CHAR(34)&amp;"kind"&amp;CHAR(34)&amp;": "&amp;CHAR(34)&amp;SUBSTITUTE(CriteriTecnici!$F4536,CHAR(34),"'")&amp;CHAR(34)&amp;", "&amp;CHAR(34)&amp;"value"&amp;CHAR(34)&amp;": "&amp;SUBSTITUTE(TRIM(ROUND(IFERROR(CriteriTecnici!$N4536*1,IFERROR(NUMBERVALUE(CriteriTecnici!$N4536,".",","),IFERROR(NUMBERVALUE(CriteriTecnici!$N4536,",","."),0))),4)&amp;""),",",".")&amp;", "&amp;CHAR(34)&amp;"numerator"&amp;CHAR(34)&amp;": "&amp;SUBSTITUTE(TRIM(ROUND(IFERROR(CriteriTecnici!$K4536*1,IFERROR(NUMBERVALUE(CriteriTecnici!$K4536,".",","),IFERROR(NUMBERVALUE(CriteriTecnici!$K4536,",","."),0))),4)&amp;""),",",".")&amp;", "&amp;CHAR(34)&amp;"denominator"&amp;CHAR(34)&amp;": "&amp;SUBSTITUTE(TRIM(ROUND(IFERROR(CriteriTecnici!$L4536*1,IFERROR(NUMBERVALUE(CriteriTecnici!$L4536,".",","),IFERROR(NUMBERVALUE(CriteriTecnici!$L4536,",","."),0))),4)&amp;""),",",".")&amp;", "&amp;CHAR(34)&amp;"flag"&amp;CHAR(34)&amp;": "&amp;SUBSTITUTE(TRIM(ROUND(IFERROR(CriteriTecnici!$M4536*1,IFERROR(NUMBERVALUE(CriteriTecnici!$M4536,".",","),IFERROR(NUMBERVALUE(CriteriTecnici!$M4536,",","."),0))),4)&amp;""),",",".")&amp;", "&amp;CHAR(34)&amp;"rawScore"&amp;CHAR(34)&amp;": "&amp;SUBSTITUTE(TRIM(ROUND(IFERROR(CriteriTecnici!$O4536*1,IFERROR(NUMBERVALUE(CriteriTecnici!$O4536,".",","),IFERROR(NUMBERVALUE(CriteriTecnici!$O4536,",","."),0))),4)&amp;""),",",".")&amp;CHAR(125)&amp;IF(TRUE,",",""))</f>
        <v/>
      </c>
    </row>
    <row r="4757">
      <c r="A4757" s="38">
        <f>IF(CriteriTecnici!$A4537="","","    "&amp;CHAR(123)&amp;CHAR(34)&amp;"bidderId"&amp;CHAR(34)&amp;": "&amp;CHAR(34)&amp;SUBSTITUTE(CriteriTecnici!$A4537,CHAR(34),"'")&amp;CHAR(34)&amp;", "&amp;CHAR(34)&amp;"lotId"&amp;CHAR(34)&amp;": "&amp;CHAR(34)&amp;SUBSTITUTE(CriteriTecnici!$C4537,CHAR(34),"'")&amp;CHAR(34)&amp;", "&amp;CHAR(34)&amp;"criterionId"&amp;CHAR(34)&amp;": "&amp;CHAR(34)&amp;SUBSTITUTE(CriteriTecnici!$D4537,CHAR(34),"'")&amp;CHAR(34)&amp;", "&amp;CHAR(34)&amp;"kind"&amp;CHAR(34)&amp;": "&amp;CHAR(34)&amp;SUBSTITUTE(CriteriTecnici!$F4537,CHAR(34),"'")&amp;CHAR(34)&amp;", "&amp;CHAR(34)&amp;"value"&amp;CHAR(34)&amp;": "&amp;SUBSTITUTE(TRIM(ROUND(IFERROR(CriteriTecnici!$N4537*1,IFERROR(NUMBERVALUE(CriteriTecnici!$N4537,".",","),IFERROR(NUMBERVALUE(CriteriTecnici!$N4537,",","."),0))),4)&amp;""),",",".")&amp;", "&amp;CHAR(34)&amp;"numerator"&amp;CHAR(34)&amp;": "&amp;SUBSTITUTE(TRIM(ROUND(IFERROR(CriteriTecnici!$K4537*1,IFERROR(NUMBERVALUE(CriteriTecnici!$K4537,".",","),IFERROR(NUMBERVALUE(CriteriTecnici!$K4537,",","."),0))),4)&amp;""),",",".")&amp;", "&amp;CHAR(34)&amp;"denominator"&amp;CHAR(34)&amp;": "&amp;SUBSTITUTE(TRIM(ROUND(IFERROR(CriteriTecnici!$L4537*1,IFERROR(NUMBERVALUE(CriteriTecnici!$L4537,".",","),IFERROR(NUMBERVALUE(CriteriTecnici!$L4537,",","."),0))),4)&amp;""),",",".")&amp;", "&amp;CHAR(34)&amp;"flag"&amp;CHAR(34)&amp;": "&amp;SUBSTITUTE(TRIM(ROUND(IFERROR(CriteriTecnici!$M4537*1,IFERROR(NUMBERVALUE(CriteriTecnici!$M4537,".",","),IFERROR(NUMBERVALUE(CriteriTecnici!$M4537,",","."),0))),4)&amp;""),",",".")&amp;", "&amp;CHAR(34)&amp;"rawScore"&amp;CHAR(34)&amp;": "&amp;SUBSTITUTE(TRIM(ROUND(IFERROR(CriteriTecnici!$O4537*1,IFERROR(NUMBERVALUE(CriteriTecnici!$O4537,".",","),IFERROR(NUMBERVALUE(CriteriTecnici!$O4537,",","."),0))),4)&amp;""),",",".")&amp;CHAR(125)&amp;IF(TRUE,",",""))</f>
        <v/>
      </c>
    </row>
    <row r="4758">
      <c r="A4758" s="38">
        <f>IF(CriteriTecnici!$A4538="","","    "&amp;CHAR(123)&amp;CHAR(34)&amp;"bidderId"&amp;CHAR(34)&amp;": "&amp;CHAR(34)&amp;SUBSTITUTE(CriteriTecnici!$A4538,CHAR(34),"'")&amp;CHAR(34)&amp;", "&amp;CHAR(34)&amp;"lotId"&amp;CHAR(34)&amp;": "&amp;CHAR(34)&amp;SUBSTITUTE(CriteriTecnici!$C4538,CHAR(34),"'")&amp;CHAR(34)&amp;", "&amp;CHAR(34)&amp;"criterionId"&amp;CHAR(34)&amp;": "&amp;CHAR(34)&amp;SUBSTITUTE(CriteriTecnici!$D4538,CHAR(34),"'")&amp;CHAR(34)&amp;", "&amp;CHAR(34)&amp;"kind"&amp;CHAR(34)&amp;": "&amp;CHAR(34)&amp;SUBSTITUTE(CriteriTecnici!$F4538,CHAR(34),"'")&amp;CHAR(34)&amp;", "&amp;CHAR(34)&amp;"value"&amp;CHAR(34)&amp;": "&amp;SUBSTITUTE(TRIM(ROUND(IFERROR(CriteriTecnici!$N4538*1,IFERROR(NUMBERVALUE(CriteriTecnici!$N4538,".",","),IFERROR(NUMBERVALUE(CriteriTecnici!$N4538,",","."),0))),4)&amp;""),",",".")&amp;", "&amp;CHAR(34)&amp;"numerator"&amp;CHAR(34)&amp;": "&amp;SUBSTITUTE(TRIM(ROUND(IFERROR(CriteriTecnici!$K4538*1,IFERROR(NUMBERVALUE(CriteriTecnici!$K4538,".",","),IFERROR(NUMBERVALUE(CriteriTecnici!$K4538,",","."),0))),4)&amp;""),",",".")&amp;", "&amp;CHAR(34)&amp;"denominator"&amp;CHAR(34)&amp;": "&amp;SUBSTITUTE(TRIM(ROUND(IFERROR(CriteriTecnici!$L4538*1,IFERROR(NUMBERVALUE(CriteriTecnici!$L4538,".",","),IFERROR(NUMBERVALUE(CriteriTecnici!$L4538,",","."),0))),4)&amp;""),",",".")&amp;", "&amp;CHAR(34)&amp;"flag"&amp;CHAR(34)&amp;": "&amp;SUBSTITUTE(TRIM(ROUND(IFERROR(CriteriTecnici!$M4538*1,IFERROR(NUMBERVALUE(CriteriTecnici!$M4538,".",","),IFERROR(NUMBERVALUE(CriteriTecnici!$M4538,",","."),0))),4)&amp;""),",",".")&amp;", "&amp;CHAR(34)&amp;"rawScore"&amp;CHAR(34)&amp;": "&amp;SUBSTITUTE(TRIM(ROUND(IFERROR(CriteriTecnici!$O4538*1,IFERROR(NUMBERVALUE(CriteriTecnici!$O4538,".",","),IFERROR(NUMBERVALUE(CriteriTecnici!$O4538,",","."),0))),4)&amp;""),",",".")&amp;CHAR(125)&amp;IF(TRUE,",",""))</f>
        <v/>
      </c>
    </row>
    <row r="4759">
      <c r="A4759" s="38">
        <f>IF(CriteriTecnici!$A4539="","","    "&amp;CHAR(123)&amp;CHAR(34)&amp;"bidderId"&amp;CHAR(34)&amp;": "&amp;CHAR(34)&amp;SUBSTITUTE(CriteriTecnici!$A4539,CHAR(34),"'")&amp;CHAR(34)&amp;", "&amp;CHAR(34)&amp;"lotId"&amp;CHAR(34)&amp;": "&amp;CHAR(34)&amp;SUBSTITUTE(CriteriTecnici!$C4539,CHAR(34),"'")&amp;CHAR(34)&amp;", "&amp;CHAR(34)&amp;"criterionId"&amp;CHAR(34)&amp;": "&amp;CHAR(34)&amp;SUBSTITUTE(CriteriTecnici!$D4539,CHAR(34),"'")&amp;CHAR(34)&amp;", "&amp;CHAR(34)&amp;"kind"&amp;CHAR(34)&amp;": "&amp;CHAR(34)&amp;SUBSTITUTE(CriteriTecnici!$F4539,CHAR(34),"'")&amp;CHAR(34)&amp;", "&amp;CHAR(34)&amp;"value"&amp;CHAR(34)&amp;": "&amp;SUBSTITUTE(TRIM(ROUND(IFERROR(CriteriTecnici!$N4539*1,IFERROR(NUMBERVALUE(CriteriTecnici!$N4539,".",","),IFERROR(NUMBERVALUE(CriteriTecnici!$N4539,",","."),0))),4)&amp;""),",",".")&amp;", "&amp;CHAR(34)&amp;"numerator"&amp;CHAR(34)&amp;": "&amp;SUBSTITUTE(TRIM(ROUND(IFERROR(CriteriTecnici!$K4539*1,IFERROR(NUMBERVALUE(CriteriTecnici!$K4539,".",","),IFERROR(NUMBERVALUE(CriteriTecnici!$K4539,",","."),0))),4)&amp;""),",",".")&amp;", "&amp;CHAR(34)&amp;"denominator"&amp;CHAR(34)&amp;": "&amp;SUBSTITUTE(TRIM(ROUND(IFERROR(CriteriTecnici!$L4539*1,IFERROR(NUMBERVALUE(CriteriTecnici!$L4539,".",","),IFERROR(NUMBERVALUE(CriteriTecnici!$L4539,",","."),0))),4)&amp;""),",",".")&amp;", "&amp;CHAR(34)&amp;"flag"&amp;CHAR(34)&amp;": "&amp;SUBSTITUTE(TRIM(ROUND(IFERROR(CriteriTecnici!$M4539*1,IFERROR(NUMBERVALUE(CriteriTecnici!$M4539,".",","),IFERROR(NUMBERVALUE(CriteriTecnici!$M4539,",","."),0))),4)&amp;""),",",".")&amp;", "&amp;CHAR(34)&amp;"rawScore"&amp;CHAR(34)&amp;": "&amp;SUBSTITUTE(TRIM(ROUND(IFERROR(CriteriTecnici!$O4539*1,IFERROR(NUMBERVALUE(CriteriTecnici!$O4539,".",","),IFERROR(NUMBERVALUE(CriteriTecnici!$O4539,",","."),0))),4)&amp;""),",",".")&amp;CHAR(125)&amp;IF(TRUE,",",""))</f>
        <v/>
      </c>
    </row>
    <row r="4760">
      <c r="A4760" s="38">
        <f>IF(CriteriTecnici!$A4540="","","    "&amp;CHAR(123)&amp;CHAR(34)&amp;"bidderId"&amp;CHAR(34)&amp;": "&amp;CHAR(34)&amp;SUBSTITUTE(CriteriTecnici!$A4540,CHAR(34),"'")&amp;CHAR(34)&amp;", "&amp;CHAR(34)&amp;"lotId"&amp;CHAR(34)&amp;": "&amp;CHAR(34)&amp;SUBSTITUTE(CriteriTecnici!$C4540,CHAR(34),"'")&amp;CHAR(34)&amp;", "&amp;CHAR(34)&amp;"criterionId"&amp;CHAR(34)&amp;": "&amp;CHAR(34)&amp;SUBSTITUTE(CriteriTecnici!$D4540,CHAR(34),"'")&amp;CHAR(34)&amp;", "&amp;CHAR(34)&amp;"kind"&amp;CHAR(34)&amp;": "&amp;CHAR(34)&amp;SUBSTITUTE(CriteriTecnici!$F4540,CHAR(34),"'")&amp;CHAR(34)&amp;", "&amp;CHAR(34)&amp;"value"&amp;CHAR(34)&amp;": "&amp;SUBSTITUTE(TRIM(ROUND(IFERROR(CriteriTecnici!$N4540*1,IFERROR(NUMBERVALUE(CriteriTecnici!$N4540,".",","),IFERROR(NUMBERVALUE(CriteriTecnici!$N4540,",","."),0))),4)&amp;""),",",".")&amp;", "&amp;CHAR(34)&amp;"numerator"&amp;CHAR(34)&amp;": "&amp;SUBSTITUTE(TRIM(ROUND(IFERROR(CriteriTecnici!$K4540*1,IFERROR(NUMBERVALUE(CriteriTecnici!$K4540,".",","),IFERROR(NUMBERVALUE(CriteriTecnici!$K4540,",","."),0))),4)&amp;""),",",".")&amp;", "&amp;CHAR(34)&amp;"denominator"&amp;CHAR(34)&amp;": "&amp;SUBSTITUTE(TRIM(ROUND(IFERROR(CriteriTecnici!$L4540*1,IFERROR(NUMBERVALUE(CriteriTecnici!$L4540,".",","),IFERROR(NUMBERVALUE(CriteriTecnici!$L4540,",","."),0))),4)&amp;""),",",".")&amp;", "&amp;CHAR(34)&amp;"flag"&amp;CHAR(34)&amp;": "&amp;SUBSTITUTE(TRIM(ROUND(IFERROR(CriteriTecnici!$M4540*1,IFERROR(NUMBERVALUE(CriteriTecnici!$M4540,".",","),IFERROR(NUMBERVALUE(CriteriTecnici!$M4540,",","."),0))),4)&amp;""),",",".")&amp;", "&amp;CHAR(34)&amp;"rawScore"&amp;CHAR(34)&amp;": "&amp;SUBSTITUTE(TRIM(ROUND(IFERROR(CriteriTecnici!$O4540*1,IFERROR(NUMBERVALUE(CriteriTecnici!$O4540,".",","),IFERROR(NUMBERVALUE(CriteriTecnici!$O4540,",","."),0))),4)&amp;""),",",".")&amp;CHAR(125)&amp;IF(TRUE,",",""))</f>
        <v/>
      </c>
    </row>
    <row r="4761">
      <c r="A4761" s="38">
        <f>IF(CriteriTecnici!$A4541="","","    "&amp;CHAR(123)&amp;CHAR(34)&amp;"bidderId"&amp;CHAR(34)&amp;": "&amp;CHAR(34)&amp;SUBSTITUTE(CriteriTecnici!$A4541,CHAR(34),"'")&amp;CHAR(34)&amp;", "&amp;CHAR(34)&amp;"lotId"&amp;CHAR(34)&amp;": "&amp;CHAR(34)&amp;SUBSTITUTE(CriteriTecnici!$C4541,CHAR(34),"'")&amp;CHAR(34)&amp;", "&amp;CHAR(34)&amp;"criterionId"&amp;CHAR(34)&amp;": "&amp;CHAR(34)&amp;SUBSTITUTE(CriteriTecnici!$D4541,CHAR(34),"'")&amp;CHAR(34)&amp;", "&amp;CHAR(34)&amp;"kind"&amp;CHAR(34)&amp;": "&amp;CHAR(34)&amp;SUBSTITUTE(CriteriTecnici!$F4541,CHAR(34),"'")&amp;CHAR(34)&amp;", "&amp;CHAR(34)&amp;"value"&amp;CHAR(34)&amp;": "&amp;SUBSTITUTE(TRIM(ROUND(IFERROR(CriteriTecnici!$N4541*1,IFERROR(NUMBERVALUE(CriteriTecnici!$N4541,".",","),IFERROR(NUMBERVALUE(CriteriTecnici!$N4541,",","."),0))),4)&amp;""),",",".")&amp;", "&amp;CHAR(34)&amp;"numerator"&amp;CHAR(34)&amp;": "&amp;SUBSTITUTE(TRIM(ROUND(IFERROR(CriteriTecnici!$K4541*1,IFERROR(NUMBERVALUE(CriteriTecnici!$K4541,".",","),IFERROR(NUMBERVALUE(CriteriTecnici!$K4541,",","."),0))),4)&amp;""),",",".")&amp;", "&amp;CHAR(34)&amp;"denominator"&amp;CHAR(34)&amp;": "&amp;SUBSTITUTE(TRIM(ROUND(IFERROR(CriteriTecnici!$L4541*1,IFERROR(NUMBERVALUE(CriteriTecnici!$L4541,".",","),IFERROR(NUMBERVALUE(CriteriTecnici!$L4541,",","."),0))),4)&amp;""),",",".")&amp;", "&amp;CHAR(34)&amp;"flag"&amp;CHAR(34)&amp;": "&amp;SUBSTITUTE(TRIM(ROUND(IFERROR(CriteriTecnici!$M4541*1,IFERROR(NUMBERVALUE(CriteriTecnici!$M4541,".",","),IFERROR(NUMBERVALUE(CriteriTecnici!$M4541,",","."),0))),4)&amp;""),",",".")&amp;", "&amp;CHAR(34)&amp;"rawScore"&amp;CHAR(34)&amp;": "&amp;SUBSTITUTE(TRIM(ROUND(IFERROR(CriteriTecnici!$O4541*1,IFERROR(NUMBERVALUE(CriteriTecnici!$O4541,".",","),IFERROR(NUMBERVALUE(CriteriTecnici!$O4541,",","."),0))),4)&amp;""),",",".")&amp;CHAR(125)&amp;IF(TRUE,",",""))</f>
        <v/>
      </c>
    </row>
    <row r="4762">
      <c r="A4762" s="38">
        <f>IF(CriteriTecnici!$A4542="","","    "&amp;CHAR(123)&amp;CHAR(34)&amp;"bidderId"&amp;CHAR(34)&amp;": "&amp;CHAR(34)&amp;SUBSTITUTE(CriteriTecnici!$A4542,CHAR(34),"'")&amp;CHAR(34)&amp;", "&amp;CHAR(34)&amp;"lotId"&amp;CHAR(34)&amp;": "&amp;CHAR(34)&amp;SUBSTITUTE(CriteriTecnici!$C4542,CHAR(34),"'")&amp;CHAR(34)&amp;", "&amp;CHAR(34)&amp;"criterionId"&amp;CHAR(34)&amp;": "&amp;CHAR(34)&amp;SUBSTITUTE(CriteriTecnici!$D4542,CHAR(34),"'")&amp;CHAR(34)&amp;", "&amp;CHAR(34)&amp;"kind"&amp;CHAR(34)&amp;": "&amp;CHAR(34)&amp;SUBSTITUTE(CriteriTecnici!$F4542,CHAR(34),"'")&amp;CHAR(34)&amp;", "&amp;CHAR(34)&amp;"value"&amp;CHAR(34)&amp;": "&amp;SUBSTITUTE(TRIM(ROUND(IFERROR(CriteriTecnici!$N4542*1,IFERROR(NUMBERVALUE(CriteriTecnici!$N4542,".",","),IFERROR(NUMBERVALUE(CriteriTecnici!$N4542,",","."),0))),4)&amp;""),",",".")&amp;", "&amp;CHAR(34)&amp;"numerator"&amp;CHAR(34)&amp;": "&amp;SUBSTITUTE(TRIM(ROUND(IFERROR(CriteriTecnici!$K4542*1,IFERROR(NUMBERVALUE(CriteriTecnici!$K4542,".",","),IFERROR(NUMBERVALUE(CriteriTecnici!$K4542,",","."),0))),4)&amp;""),",",".")&amp;", "&amp;CHAR(34)&amp;"denominator"&amp;CHAR(34)&amp;": "&amp;SUBSTITUTE(TRIM(ROUND(IFERROR(CriteriTecnici!$L4542*1,IFERROR(NUMBERVALUE(CriteriTecnici!$L4542,".",","),IFERROR(NUMBERVALUE(CriteriTecnici!$L4542,",","."),0))),4)&amp;""),",",".")&amp;", "&amp;CHAR(34)&amp;"flag"&amp;CHAR(34)&amp;": "&amp;SUBSTITUTE(TRIM(ROUND(IFERROR(CriteriTecnici!$M4542*1,IFERROR(NUMBERVALUE(CriteriTecnici!$M4542,".",","),IFERROR(NUMBERVALUE(CriteriTecnici!$M4542,",","."),0))),4)&amp;""),",",".")&amp;", "&amp;CHAR(34)&amp;"rawScore"&amp;CHAR(34)&amp;": "&amp;SUBSTITUTE(TRIM(ROUND(IFERROR(CriteriTecnici!$O4542*1,IFERROR(NUMBERVALUE(CriteriTecnici!$O4542,".",","),IFERROR(NUMBERVALUE(CriteriTecnici!$O4542,",","."),0))),4)&amp;""),",",".")&amp;CHAR(125)&amp;IF(TRUE,",",""))</f>
        <v/>
      </c>
    </row>
    <row r="4763">
      <c r="A4763" s="38">
        <f>IF(CriteriTecnici!$A4543="","","    "&amp;CHAR(123)&amp;CHAR(34)&amp;"bidderId"&amp;CHAR(34)&amp;": "&amp;CHAR(34)&amp;SUBSTITUTE(CriteriTecnici!$A4543,CHAR(34),"'")&amp;CHAR(34)&amp;", "&amp;CHAR(34)&amp;"lotId"&amp;CHAR(34)&amp;": "&amp;CHAR(34)&amp;SUBSTITUTE(CriteriTecnici!$C4543,CHAR(34),"'")&amp;CHAR(34)&amp;", "&amp;CHAR(34)&amp;"criterionId"&amp;CHAR(34)&amp;": "&amp;CHAR(34)&amp;SUBSTITUTE(CriteriTecnici!$D4543,CHAR(34),"'")&amp;CHAR(34)&amp;", "&amp;CHAR(34)&amp;"kind"&amp;CHAR(34)&amp;": "&amp;CHAR(34)&amp;SUBSTITUTE(CriteriTecnici!$F4543,CHAR(34),"'")&amp;CHAR(34)&amp;", "&amp;CHAR(34)&amp;"value"&amp;CHAR(34)&amp;": "&amp;SUBSTITUTE(TRIM(ROUND(IFERROR(CriteriTecnici!$N4543*1,IFERROR(NUMBERVALUE(CriteriTecnici!$N4543,".",","),IFERROR(NUMBERVALUE(CriteriTecnici!$N4543,",","."),0))),4)&amp;""),",",".")&amp;", "&amp;CHAR(34)&amp;"numerator"&amp;CHAR(34)&amp;": "&amp;SUBSTITUTE(TRIM(ROUND(IFERROR(CriteriTecnici!$K4543*1,IFERROR(NUMBERVALUE(CriteriTecnici!$K4543,".",","),IFERROR(NUMBERVALUE(CriteriTecnici!$K4543,",","."),0))),4)&amp;""),",",".")&amp;", "&amp;CHAR(34)&amp;"denominator"&amp;CHAR(34)&amp;": "&amp;SUBSTITUTE(TRIM(ROUND(IFERROR(CriteriTecnici!$L4543*1,IFERROR(NUMBERVALUE(CriteriTecnici!$L4543,".",","),IFERROR(NUMBERVALUE(CriteriTecnici!$L4543,",","."),0))),4)&amp;""),",",".")&amp;", "&amp;CHAR(34)&amp;"flag"&amp;CHAR(34)&amp;": "&amp;SUBSTITUTE(TRIM(ROUND(IFERROR(CriteriTecnici!$M4543*1,IFERROR(NUMBERVALUE(CriteriTecnici!$M4543,".",","),IFERROR(NUMBERVALUE(CriteriTecnici!$M4543,",","."),0))),4)&amp;""),",",".")&amp;", "&amp;CHAR(34)&amp;"rawScore"&amp;CHAR(34)&amp;": "&amp;SUBSTITUTE(TRIM(ROUND(IFERROR(CriteriTecnici!$O4543*1,IFERROR(NUMBERVALUE(CriteriTecnici!$O4543,".",","),IFERROR(NUMBERVALUE(CriteriTecnici!$O4543,",","."),0))),4)&amp;""),",",".")&amp;CHAR(125)&amp;IF(TRUE,",",""))</f>
        <v/>
      </c>
    </row>
    <row r="4764">
      <c r="A4764" s="38">
        <f>IF(CriteriTecnici!$A4544="","","    "&amp;CHAR(123)&amp;CHAR(34)&amp;"bidderId"&amp;CHAR(34)&amp;": "&amp;CHAR(34)&amp;SUBSTITUTE(CriteriTecnici!$A4544,CHAR(34),"'")&amp;CHAR(34)&amp;", "&amp;CHAR(34)&amp;"lotId"&amp;CHAR(34)&amp;": "&amp;CHAR(34)&amp;SUBSTITUTE(CriteriTecnici!$C4544,CHAR(34),"'")&amp;CHAR(34)&amp;", "&amp;CHAR(34)&amp;"criterionId"&amp;CHAR(34)&amp;": "&amp;CHAR(34)&amp;SUBSTITUTE(CriteriTecnici!$D4544,CHAR(34),"'")&amp;CHAR(34)&amp;", "&amp;CHAR(34)&amp;"kind"&amp;CHAR(34)&amp;": "&amp;CHAR(34)&amp;SUBSTITUTE(CriteriTecnici!$F4544,CHAR(34),"'")&amp;CHAR(34)&amp;", "&amp;CHAR(34)&amp;"value"&amp;CHAR(34)&amp;": "&amp;SUBSTITUTE(TRIM(ROUND(IFERROR(CriteriTecnici!$N4544*1,IFERROR(NUMBERVALUE(CriteriTecnici!$N4544,".",","),IFERROR(NUMBERVALUE(CriteriTecnici!$N4544,",","."),0))),4)&amp;""),",",".")&amp;", "&amp;CHAR(34)&amp;"numerator"&amp;CHAR(34)&amp;": "&amp;SUBSTITUTE(TRIM(ROUND(IFERROR(CriteriTecnici!$K4544*1,IFERROR(NUMBERVALUE(CriteriTecnici!$K4544,".",","),IFERROR(NUMBERVALUE(CriteriTecnici!$K4544,",","."),0))),4)&amp;""),",",".")&amp;", "&amp;CHAR(34)&amp;"denominator"&amp;CHAR(34)&amp;": "&amp;SUBSTITUTE(TRIM(ROUND(IFERROR(CriteriTecnici!$L4544*1,IFERROR(NUMBERVALUE(CriteriTecnici!$L4544,".",","),IFERROR(NUMBERVALUE(CriteriTecnici!$L4544,",","."),0))),4)&amp;""),",",".")&amp;", "&amp;CHAR(34)&amp;"flag"&amp;CHAR(34)&amp;": "&amp;SUBSTITUTE(TRIM(ROUND(IFERROR(CriteriTecnici!$M4544*1,IFERROR(NUMBERVALUE(CriteriTecnici!$M4544,".",","),IFERROR(NUMBERVALUE(CriteriTecnici!$M4544,",","."),0))),4)&amp;""),",",".")&amp;", "&amp;CHAR(34)&amp;"rawScore"&amp;CHAR(34)&amp;": "&amp;SUBSTITUTE(TRIM(ROUND(IFERROR(CriteriTecnici!$O4544*1,IFERROR(NUMBERVALUE(CriteriTecnici!$O4544,".",","),IFERROR(NUMBERVALUE(CriteriTecnici!$O4544,",","."),0))),4)&amp;""),",",".")&amp;CHAR(125)&amp;IF(TRUE,",",""))</f>
        <v/>
      </c>
    </row>
    <row r="4765">
      <c r="A4765" s="38">
        <f>IF(CriteriTecnici!$A4545="","","    "&amp;CHAR(123)&amp;CHAR(34)&amp;"bidderId"&amp;CHAR(34)&amp;": "&amp;CHAR(34)&amp;SUBSTITUTE(CriteriTecnici!$A4545,CHAR(34),"'")&amp;CHAR(34)&amp;", "&amp;CHAR(34)&amp;"lotId"&amp;CHAR(34)&amp;": "&amp;CHAR(34)&amp;SUBSTITUTE(CriteriTecnici!$C4545,CHAR(34),"'")&amp;CHAR(34)&amp;", "&amp;CHAR(34)&amp;"criterionId"&amp;CHAR(34)&amp;": "&amp;CHAR(34)&amp;SUBSTITUTE(CriteriTecnici!$D4545,CHAR(34),"'")&amp;CHAR(34)&amp;", "&amp;CHAR(34)&amp;"kind"&amp;CHAR(34)&amp;": "&amp;CHAR(34)&amp;SUBSTITUTE(CriteriTecnici!$F4545,CHAR(34),"'")&amp;CHAR(34)&amp;", "&amp;CHAR(34)&amp;"value"&amp;CHAR(34)&amp;": "&amp;SUBSTITUTE(TRIM(ROUND(IFERROR(CriteriTecnici!$N4545*1,IFERROR(NUMBERVALUE(CriteriTecnici!$N4545,".",","),IFERROR(NUMBERVALUE(CriteriTecnici!$N4545,",","."),0))),4)&amp;""),",",".")&amp;", "&amp;CHAR(34)&amp;"numerator"&amp;CHAR(34)&amp;": "&amp;SUBSTITUTE(TRIM(ROUND(IFERROR(CriteriTecnici!$K4545*1,IFERROR(NUMBERVALUE(CriteriTecnici!$K4545,".",","),IFERROR(NUMBERVALUE(CriteriTecnici!$K4545,",","."),0))),4)&amp;""),",",".")&amp;", "&amp;CHAR(34)&amp;"denominator"&amp;CHAR(34)&amp;": "&amp;SUBSTITUTE(TRIM(ROUND(IFERROR(CriteriTecnici!$L4545*1,IFERROR(NUMBERVALUE(CriteriTecnici!$L4545,".",","),IFERROR(NUMBERVALUE(CriteriTecnici!$L4545,",","."),0))),4)&amp;""),",",".")&amp;", "&amp;CHAR(34)&amp;"flag"&amp;CHAR(34)&amp;": "&amp;SUBSTITUTE(TRIM(ROUND(IFERROR(CriteriTecnici!$M4545*1,IFERROR(NUMBERVALUE(CriteriTecnici!$M4545,".",","),IFERROR(NUMBERVALUE(CriteriTecnici!$M4545,",","."),0))),4)&amp;""),",",".")&amp;", "&amp;CHAR(34)&amp;"rawScore"&amp;CHAR(34)&amp;": "&amp;SUBSTITUTE(TRIM(ROUND(IFERROR(CriteriTecnici!$O4545*1,IFERROR(NUMBERVALUE(CriteriTecnici!$O4545,".",","),IFERROR(NUMBERVALUE(CriteriTecnici!$O4545,",","."),0))),4)&amp;""),",",".")&amp;CHAR(125)&amp;IF(TRUE,",",""))</f>
        <v/>
      </c>
    </row>
    <row r="4766">
      <c r="A4766" s="38">
        <f>IF(CriteriTecnici!$A4546="","","    "&amp;CHAR(123)&amp;CHAR(34)&amp;"bidderId"&amp;CHAR(34)&amp;": "&amp;CHAR(34)&amp;SUBSTITUTE(CriteriTecnici!$A4546,CHAR(34),"'")&amp;CHAR(34)&amp;", "&amp;CHAR(34)&amp;"lotId"&amp;CHAR(34)&amp;": "&amp;CHAR(34)&amp;SUBSTITUTE(CriteriTecnici!$C4546,CHAR(34),"'")&amp;CHAR(34)&amp;", "&amp;CHAR(34)&amp;"criterionId"&amp;CHAR(34)&amp;": "&amp;CHAR(34)&amp;SUBSTITUTE(CriteriTecnici!$D4546,CHAR(34),"'")&amp;CHAR(34)&amp;", "&amp;CHAR(34)&amp;"kind"&amp;CHAR(34)&amp;": "&amp;CHAR(34)&amp;SUBSTITUTE(CriteriTecnici!$F4546,CHAR(34),"'")&amp;CHAR(34)&amp;", "&amp;CHAR(34)&amp;"value"&amp;CHAR(34)&amp;": "&amp;SUBSTITUTE(TRIM(ROUND(IFERROR(CriteriTecnici!$N4546*1,IFERROR(NUMBERVALUE(CriteriTecnici!$N4546,".",","),IFERROR(NUMBERVALUE(CriteriTecnici!$N4546,",","."),0))),4)&amp;""),",",".")&amp;", "&amp;CHAR(34)&amp;"numerator"&amp;CHAR(34)&amp;": "&amp;SUBSTITUTE(TRIM(ROUND(IFERROR(CriteriTecnici!$K4546*1,IFERROR(NUMBERVALUE(CriteriTecnici!$K4546,".",","),IFERROR(NUMBERVALUE(CriteriTecnici!$K4546,",","."),0))),4)&amp;""),",",".")&amp;", "&amp;CHAR(34)&amp;"denominator"&amp;CHAR(34)&amp;": "&amp;SUBSTITUTE(TRIM(ROUND(IFERROR(CriteriTecnici!$L4546*1,IFERROR(NUMBERVALUE(CriteriTecnici!$L4546,".",","),IFERROR(NUMBERVALUE(CriteriTecnici!$L4546,",","."),0))),4)&amp;""),",",".")&amp;", "&amp;CHAR(34)&amp;"flag"&amp;CHAR(34)&amp;": "&amp;SUBSTITUTE(TRIM(ROUND(IFERROR(CriteriTecnici!$M4546*1,IFERROR(NUMBERVALUE(CriteriTecnici!$M4546,".",","),IFERROR(NUMBERVALUE(CriteriTecnici!$M4546,",","."),0))),4)&amp;""),",",".")&amp;", "&amp;CHAR(34)&amp;"rawScore"&amp;CHAR(34)&amp;": "&amp;SUBSTITUTE(TRIM(ROUND(IFERROR(CriteriTecnici!$O4546*1,IFERROR(NUMBERVALUE(CriteriTecnici!$O4546,".",","),IFERROR(NUMBERVALUE(CriteriTecnici!$O4546,",","."),0))),4)&amp;""),",",".")&amp;CHAR(125)&amp;IF(TRUE,",",""))</f>
        <v/>
      </c>
    </row>
    <row r="4767">
      <c r="A4767" s="38">
        <f>IF(CriteriTecnici!$A4547="","","    "&amp;CHAR(123)&amp;CHAR(34)&amp;"bidderId"&amp;CHAR(34)&amp;": "&amp;CHAR(34)&amp;SUBSTITUTE(CriteriTecnici!$A4547,CHAR(34),"'")&amp;CHAR(34)&amp;", "&amp;CHAR(34)&amp;"lotId"&amp;CHAR(34)&amp;": "&amp;CHAR(34)&amp;SUBSTITUTE(CriteriTecnici!$C4547,CHAR(34),"'")&amp;CHAR(34)&amp;", "&amp;CHAR(34)&amp;"criterionId"&amp;CHAR(34)&amp;": "&amp;CHAR(34)&amp;SUBSTITUTE(CriteriTecnici!$D4547,CHAR(34),"'")&amp;CHAR(34)&amp;", "&amp;CHAR(34)&amp;"kind"&amp;CHAR(34)&amp;": "&amp;CHAR(34)&amp;SUBSTITUTE(CriteriTecnici!$F4547,CHAR(34),"'")&amp;CHAR(34)&amp;", "&amp;CHAR(34)&amp;"value"&amp;CHAR(34)&amp;": "&amp;SUBSTITUTE(TRIM(ROUND(IFERROR(CriteriTecnici!$N4547*1,IFERROR(NUMBERVALUE(CriteriTecnici!$N4547,".",","),IFERROR(NUMBERVALUE(CriteriTecnici!$N4547,",","."),0))),4)&amp;""),",",".")&amp;", "&amp;CHAR(34)&amp;"numerator"&amp;CHAR(34)&amp;": "&amp;SUBSTITUTE(TRIM(ROUND(IFERROR(CriteriTecnici!$K4547*1,IFERROR(NUMBERVALUE(CriteriTecnici!$K4547,".",","),IFERROR(NUMBERVALUE(CriteriTecnici!$K4547,",","."),0))),4)&amp;""),",",".")&amp;", "&amp;CHAR(34)&amp;"denominator"&amp;CHAR(34)&amp;": "&amp;SUBSTITUTE(TRIM(ROUND(IFERROR(CriteriTecnici!$L4547*1,IFERROR(NUMBERVALUE(CriteriTecnici!$L4547,".",","),IFERROR(NUMBERVALUE(CriteriTecnici!$L4547,",","."),0))),4)&amp;""),",",".")&amp;", "&amp;CHAR(34)&amp;"flag"&amp;CHAR(34)&amp;": "&amp;SUBSTITUTE(TRIM(ROUND(IFERROR(CriteriTecnici!$M4547*1,IFERROR(NUMBERVALUE(CriteriTecnici!$M4547,".",","),IFERROR(NUMBERVALUE(CriteriTecnici!$M4547,",","."),0))),4)&amp;""),",",".")&amp;", "&amp;CHAR(34)&amp;"rawScore"&amp;CHAR(34)&amp;": "&amp;SUBSTITUTE(TRIM(ROUND(IFERROR(CriteriTecnici!$O4547*1,IFERROR(NUMBERVALUE(CriteriTecnici!$O4547,".",","),IFERROR(NUMBERVALUE(CriteriTecnici!$O4547,",","."),0))),4)&amp;""),",",".")&amp;CHAR(125)&amp;IF(TRUE,",",""))</f>
        <v/>
      </c>
    </row>
    <row r="4768">
      <c r="A4768" s="38">
        <f>IF(CriteriTecnici!$A4548="","","    "&amp;CHAR(123)&amp;CHAR(34)&amp;"bidderId"&amp;CHAR(34)&amp;": "&amp;CHAR(34)&amp;SUBSTITUTE(CriteriTecnici!$A4548,CHAR(34),"'")&amp;CHAR(34)&amp;", "&amp;CHAR(34)&amp;"lotId"&amp;CHAR(34)&amp;": "&amp;CHAR(34)&amp;SUBSTITUTE(CriteriTecnici!$C4548,CHAR(34),"'")&amp;CHAR(34)&amp;", "&amp;CHAR(34)&amp;"criterionId"&amp;CHAR(34)&amp;": "&amp;CHAR(34)&amp;SUBSTITUTE(CriteriTecnici!$D4548,CHAR(34),"'")&amp;CHAR(34)&amp;", "&amp;CHAR(34)&amp;"kind"&amp;CHAR(34)&amp;": "&amp;CHAR(34)&amp;SUBSTITUTE(CriteriTecnici!$F4548,CHAR(34),"'")&amp;CHAR(34)&amp;", "&amp;CHAR(34)&amp;"value"&amp;CHAR(34)&amp;": "&amp;SUBSTITUTE(TRIM(ROUND(IFERROR(CriteriTecnici!$N4548*1,IFERROR(NUMBERVALUE(CriteriTecnici!$N4548,".",","),IFERROR(NUMBERVALUE(CriteriTecnici!$N4548,",","."),0))),4)&amp;""),",",".")&amp;", "&amp;CHAR(34)&amp;"numerator"&amp;CHAR(34)&amp;": "&amp;SUBSTITUTE(TRIM(ROUND(IFERROR(CriteriTecnici!$K4548*1,IFERROR(NUMBERVALUE(CriteriTecnici!$K4548,".",","),IFERROR(NUMBERVALUE(CriteriTecnici!$K4548,",","."),0))),4)&amp;""),",",".")&amp;", "&amp;CHAR(34)&amp;"denominator"&amp;CHAR(34)&amp;": "&amp;SUBSTITUTE(TRIM(ROUND(IFERROR(CriteriTecnici!$L4548*1,IFERROR(NUMBERVALUE(CriteriTecnici!$L4548,".",","),IFERROR(NUMBERVALUE(CriteriTecnici!$L4548,",","."),0))),4)&amp;""),",",".")&amp;", "&amp;CHAR(34)&amp;"flag"&amp;CHAR(34)&amp;": "&amp;SUBSTITUTE(TRIM(ROUND(IFERROR(CriteriTecnici!$M4548*1,IFERROR(NUMBERVALUE(CriteriTecnici!$M4548,".",","),IFERROR(NUMBERVALUE(CriteriTecnici!$M4548,",","."),0))),4)&amp;""),",",".")&amp;", "&amp;CHAR(34)&amp;"rawScore"&amp;CHAR(34)&amp;": "&amp;SUBSTITUTE(TRIM(ROUND(IFERROR(CriteriTecnici!$O4548*1,IFERROR(NUMBERVALUE(CriteriTecnici!$O4548,".",","),IFERROR(NUMBERVALUE(CriteriTecnici!$O4548,",","."),0))),4)&amp;""),",",".")&amp;CHAR(125)&amp;IF(TRUE,",",""))</f>
        <v/>
      </c>
    </row>
    <row r="4769">
      <c r="A4769" s="38">
        <f>IF(CriteriTecnici!$A4549="","","    "&amp;CHAR(123)&amp;CHAR(34)&amp;"bidderId"&amp;CHAR(34)&amp;": "&amp;CHAR(34)&amp;SUBSTITUTE(CriteriTecnici!$A4549,CHAR(34),"'")&amp;CHAR(34)&amp;", "&amp;CHAR(34)&amp;"lotId"&amp;CHAR(34)&amp;": "&amp;CHAR(34)&amp;SUBSTITUTE(CriteriTecnici!$C4549,CHAR(34),"'")&amp;CHAR(34)&amp;", "&amp;CHAR(34)&amp;"criterionId"&amp;CHAR(34)&amp;": "&amp;CHAR(34)&amp;SUBSTITUTE(CriteriTecnici!$D4549,CHAR(34),"'")&amp;CHAR(34)&amp;", "&amp;CHAR(34)&amp;"kind"&amp;CHAR(34)&amp;": "&amp;CHAR(34)&amp;SUBSTITUTE(CriteriTecnici!$F4549,CHAR(34),"'")&amp;CHAR(34)&amp;", "&amp;CHAR(34)&amp;"value"&amp;CHAR(34)&amp;": "&amp;SUBSTITUTE(TRIM(ROUND(IFERROR(CriteriTecnici!$N4549*1,IFERROR(NUMBERVALUE(CriteriTecnici!$N4549,".",","),IFERROR(NUMBERVALUE(CriteriTecnici!$N4549,",","."),0))),4)&amp;""),",",".")&amp;", "&amp;CHAR(34)&amp;"numerator"&amp;CHAR(34)&amp;": "&amp;SUBSTITUTE(TRIM(ROUND(IFERROR(CriteriTecnici!$K4549*1,IFERROR(NUMBERVALUE(CriteriTecnici!$K4549,".",","),IFERROR(NUMBERVALUE(CriteriTecnici!$K4549,",","."),0))),4)&amp;""),",",".")&amp;", "&amp;CHAR(34)&amp;"denominator"&amp;CHAR(34)&amp;": "&amp;SUBSTITUTE(TRIM(ROUND(IFERROR(CriteriTecnici!$L4549*1,IFERROR(NUMBERVALUE(CriteriTecnici!$L4549,".",","),IFERROR(NUMBERVALUE(CriteriTecnici!$L4549,",","."),0))),4)&amp;""),",",".")&amp;", "&amp;CHAR(34)&amp;"flag"&amp;CHAR(34)&amp;": "&amp;SUBSTITUTE(TRIM(ROUND(IFERROR(CriteriTecnici!$M4549*1,IFERROR(NUMBERVALUE(CriteriTecnici!$M4549,".",","),IFERROR(NUMBERVALUE(CriteriTecnici!$M4549,",","."),0))),4)&amp;""),",",".")&amp;", "&amp;CHAR(34)&amp;"rawScore"&amp;CHAR(34)&amp;": "&amp;SUBSTITUTE(TRIM(ROUND(IFERROR(CriteriTecnici!$O4549*1,IFERROR(NUMBERVALUE(CriteriTecnici!$O4549,".",","),IFERROR(NUMBERVALUE(CriteriTecnici!$O4549,",","."),0))),4)&amp;""),",",".")&amp;CHAR(125)&amp;IF(TRUE,",",""))</f>
        <v/>
      </c>
    </row>
    <row r="4770">
      <c r="A4770" s="38">
        <f>IF(CriteriTecnici!$A4550="","","    "&amp;CHAR(123)&amp;CHAR(34)&amp;"bidderId"&amp;CHAR(34)&amp;": "&amp;CHAR(34)&amp;SUBSTITUTE(CriteriTecnici!$A4550,CHAR(34),"'")&amp;CHAR(34)&amp;", "&amp;CHAR(34)&amp;"lotId"&amp;CHAR(34)&amp;": "&amp;CHAR(34)&amp;SUBSTITUTE(CriteriTecnici!$C4550,CHAR(34),"'")&amp;CHAR(34)&amp;", "&amp;CHAR(34)&amp;"criterionId"&amp;CHAR(34)&amp;": "&amp;CHAR(34)&amp;SUBSTITUTE(CriteriTecnici!$D4550,CHAR(34),"'")&amp;CHAR(34)&amp;", "&amp;CHAR(34)&amp;"kind"&amp;CHAR(34)&amp;": "&amp;CHAR(34)&amp;SUBSTITUTE(CriteriTecnici!$F4550,CHAR(34),"'")&amp;CHAR(34)&amp;", "&amp;CHAR(34)&amp;"value"&amp;CHAR(34)&amp;": "&amp;SUBSTITUTE(TRIM(ROUND(IFERROR(CriteriTecnici!$N4550*1,IFERROR(NUMBERVALUE(CriteriTecnici!$N4550,".",","),IFERROR(NUMBERVALUE(CriteriTecnici!$N4550,",","."),0))),4)&amp;""),",",".")&amp;", "&amp;CHAR(34)&amp;"numerator"&amp;CHAR(34)&amp;": "&amp;SUBSTITUTE(TRIM(ROUND(IFERROR(CriteriTecnici!$K4550*1,IFERROR(NUMBERVALUE(CriteriTecnici!$K4550,".",","),IFERROR(NUMBERVALUE(CriteriTecnici!$K4550,",","."),0))),4)&amp;""),",",".")&amp;", "&amp;CHAR(34)&amp;"denominator"&amp;CHAR(34)&amp;": "&amp;SUBSTITUTE(TRIM(ROUND(IFERROR(CriteriTecnici!$L4550*1,IFERROR(NUMBERVALUE(CriteriTecnici!$L4550,".",","),IFERROR(NUMBERVALUE(CriteriTecnici!$L4550,",","."),0))),4)&amp;""),",",".")&amp;", "&amp;CHAR(34)&amp;"flag"&amp;CHAR(34)&amp;": "&amp;SUBSTITUTE(TRIM(ROUND(IFERROR(CriteriTecnici!$M4550*1,IFERROR(NUMBERVALUE(CriteriTecnici!$M4550,".",","),IFERROR(NUMBERVALUE(CriteriTecnici!$M4550,",","."),0))),4)&amp;""),",",".")&amp;", "&amp;CHAR(34)&amp;"rawScore"&amp;CHAR(34)&amp;": "&amp;SUBSTITUTE(TRIM(ROUND(IFERROR(CriteriTecnici!$O4550*1,IFERROR(NUMBERVALUE(CriteriTecnici!$O4550,".",","),IFERROR(NUMBERVALUE(CriteriTecnici!$O4550,",","."),0))),4)&amp;""),",",".")&amp;CHAR(125)&amp;IF(TRUE,",",""))</f>
        <v/>
      </c>
    </row>
    <row r="4771">
      <c r="A4771" s="38">
        <f>IF(CriteriTecnici!$A4551="","","    "&amp;CHAR(123)&amp;CHAR(34)&amp;"bidderId"&amp;CHAR(34)&amp;": "&amp;CHAR(34)&amp;SUBSTITUTE(CriteriTecnici!$A4551,CHAR(34),"'")&amp;CHAR(34)&amp;", "&amp;CHAR(34)&amp;"lotId"&amp;CHAR(34)&amp;": "&amp;CHAR(34)&amp;SUBSTITUTE(CriteriTecnici!$C4551,CHAR(34),"'")&amp;CHAR(34)&amp;", "&amp;CHAR(34)&amp;"criterionId"&amp;CHAR(34)&amp;": "&amp;CHAR(34)&amp;SUBSTITUTE(CriteriTecnici!$D4551,CHAR(34),"'")&amp;CHAR(34)&amp;", "&amp;CHAR(34)&amp;"kind"&amp;CHAR(34)&amp;": "&amp;CHAR(34)&amp;SUBSTITUTE(CriteriTecnici!$F4551,CHAR(34),"'")&amp;CHAR(34)&amp;", "&amp;CHAR(34)&amp;"value"&amp;CHAR(34)&amp;": "&amp;SUBSTITUTE(TRIM(ROUND(IFERROR(CriteriTecnici!$N4551*1,IFERROR(NUMBERVALUE(CriteriTecnici!$N4551,".",","),IFERROR(NUMBERVALUE(CriteriTecnici!$N4551,",","."),0))),4)&amp;""),",",".")&amp;", "&amp;CHAR(34)&amp;"numerator"&amp;CHAR(34)&amp;": "&amp;SUBSTITUTE(TRIM(ROUND(IFERROR(CriteriTecnici!$K4551*1,IFERROR(NUMBERVALUE(CriteriTecnici!$K4551,".",","),IFERROR(NUMBERVALUE(CriteriTecnici!$K4551,",","."),0))),4)&amp;""),",",".")&amp;", "&amp;CHAR(34)&amp;"denominator"&amp;CHAR(34)&amp;": "&amp;SUBSTITUTE(TRIM(ROUND(IFERROR(CriteriTecnici!$L4551*1,IFERROR(NUMBERVALUE(CriteriTecnici!$L4551,".",","),IFERROR(NUMBERVALUE(CriteriTecnici!$L4551,",","."),0))),4)&amp;""),",",".")&amp;", "&amp;CHAR(34)&amp;"flag"&amp;CHAR(34)&amp;": "&amp;SUBSTITUTE(TRIM(ROUND(IFERROR(CriteriTecnici!$M4551*1,IFERROR(NUMBERVALUE(CriteriTecnici!$M4551,".",","),IFERROR(NUMBERVALUE(CriteriTecnici!$M4551,",","."),0))),4)&amp;""),",",".")&amp;", "&amp;CHAR(34)&amp;"rawScore"&amp;CHAR(34)&amp;": "&amp;SUBSTITUTE(TRIM(ROUND(IFERROR(CriteriTecnici!$O4551*1,IFERROR(NUMBERVALUE(CriteriTecnici!$O4551,".",","),IFERROR(NUMBERVALUE(CriteriTecnici!$O4551,",","."),0))),4)&amp;""),",",".")&amp;CHAR(125)&amp;IF(TRUE,",",""))</f>
        <v/>
      </c>
    </row>
    <row r="4772">
      <c r="A4772" s="38">
        <f>IF(CriteriTecnici!$A4552="","","    "&amp;CHAR(123)&amp;CHAR(34)&amp;"bidderId"&amp;CHAR(34)&amp;": "&amp;CHAR(34)&amp;SUBSTITUTE(CriteriTecnici!$A4552,CHAR(34),"'")&amp;CHAR(34)&amp;", "&amp;CHAR(34)&amp;"lotId"&amp;CHAR(34)&amp;": "&amp;CHAR(34)&amp;SUBSTITUTE(CriteriTecnici!$C4552,CHAR(34),"'")&amp;CHAR(34)&amp;", "&amp;CHAR(34)&amp;"criterionId"&amp;CHAR(34)&amp;": "&amp;CHAR(34)&amp;SUBSTITUTE(CriteriTecnici!$D4552,CHAR(34),"'")&amp;CHAR(34)&amp;", "&amp;CHAR(34)&amp;"kind"&amp;CHAR(34)&amp;": "&amp;CHAR(34)&amp;SUBSTITUTE(CriteriTecnici!$F4552,CHAR(34),"'")&amp;CHAR(34)&amp;", "&amp;CHAR(34)&amp;"value"&amp;CHAR(34)&amp;": "&amp;SUBSTITUTE(TRIM(ROUND(IFERROR(CriteriTecnici!$N4552*1,IFERROR(NUMBERVALUE(CriteriTecnici!$N4552,".",","),IFERROR(NUMBERVALUE(CriteriTecnici!$N4552,",","."),0))),4)&amp;""),",",".")&amp;", "&amp;CHAR(34)&amp;"numerator"&amp;CHAR(34)&amp;": "&amp;SUBSTITUTE(TRIM(ROUND(IFERROR(CriteriTecnici!$K4552*1,IFERROR(NUMBERVALUE(CriteriTecnici!$K4552,".",","),IFERROR(NUMBERVALUE(CriteriTecnici!$K4552,",","."),0))),4)&amp;""),",",".")&amp;", "&amp;CHAR(34)&amp;"denominator"&amp;CHAR(34)&amp;": "&amp;SUBSTITUTE(TRIM(ROUND(IFERROR(CriteriTecnici!$L4552*1,IFERROR(NUMBERVALUE(CriteriTecnici!$L4552,".",","),IFERROR(NUMBERVALUE(CriteriTecnici!$L4552,",","."),0))),4)&amp;""),",",".")&amp;", "&amp;CHAR(34)&amp;"flag"&amp;CHAR(34)&amp;": "&amp;SUBSTITUTE(TRIM(ROUND(IFERROR(CriteriTecnici!$M4552*1,IFERROR(NUMBERVALUE(CriteriTecnici!$M4552,".",","),IFERROR(NUMBERVALUE(CriteriTecnici!$M4552,",","."),0))),4)&amp;""),",",".")&amp;", "&amp;CHAR(34)&amp;"rawScore"&amp;CHAR(34)&amp;": "&amp;SUBSTITUTE(TRIM(ROUND(IFERROR(CriteriTecnici!$O4552*1,IFERROR(NUMBERVALUE(CriteriTecnici!$O4552,".",","),IFERROR(NUMBERVALUE(CriteriTecnici!$O4552,",","."),0))),4)&amp;""),",",".")&amp;CHAR(125)&amp;IF(TRUE,",",""))</f>
        <v/>
      </c>
    </row>
    <row r="4773">
      <c r="A4773" s="38">
        <f>IF(CriteriTecnici!$A4553="","","    "&amp;CHAR(123)&amp;CHAR(34)&amp;"bidderId"&amp;CHAR(34)&amp;": "&amp;CHAR(34)&amp;SUBSTITUTE(CriteriTecnici!$A4553,CHAR(34),"'")&amp;CHAR(34)&amp;", "&amp;CHAR(34)&amp;"lotId"&amp;CHAR(34)&amp;": "&amp;CHAR(34)&amp;SUBSTITUTE(CriteriTecnici!$C4553,CHAR(34),"'")&amp;CHAR(34)&amp;", "&amp;CHAR(34)&amp;"criterionId"&amp;CHAR(34)&amp;": "&amp;CHAR(34)&amp;SUBSTITUTE(CriteriTecnici!$D4553,CHAR(34),"'")&amp;CHAR(34)&amp;", "&amp;CHAR(34)&amp;"kind"&amp;CHAR(34)&amp;": "&amp;CHAR(34)&amp;SUBSTITUTE(CriteriTecnici!$F4553,CHAR(34),"'")&amp;CHAR(34)&amp;", "&amp;CHAR(34)&amp;"value"&amp;CHAR(34)&amp;": "&amp;SUBSTITUTE(TRIM(ROUND(IFERROR(CriteriTecnici!$N4553*1,IFERROR(NUMBERVALUE(CriteriTecnici!$N4553,".",","),IFERROR(NUMBERVALUE(CriteriTecnici!$N4553,",","."),0))),4)&amp;""),",",".")&amp;", "&amp;CHAR(34)&amp;"numerator"&amp;CHAR(34)&amp;": "&amp;SUBSTITUTE(TRIM(ROUND(IFERROR(CriteriTecnici!$K4553*1,IFERROR(NUMBERVALUE(CriteriTecnici!$K4553,".",","),IFERROR(NUMBERVALUE(CriteriTecnici!$K4553,",","."),0))),4)&amp;""),",",".")&amp;", "&amp;CHAR(34)&amp;"denominator"&amp;CHAR(34)&amp;": "&amp;SUBSTITUTE(TRIM(ROUND(IFERROR(CriteriTecnici!$L4553*1,IFERROR(NUMBERVALUE(CriteriTecnici!$L4553,".",","),IFERROR(NUMBERVALUE(CriteriTecnici!$L4553,",","."),0))),4)&amp;""),",",".")&amp;", "&amp;CHAR(34)&amp;"flag"&amp;CHAR(34)&amp;": "&amp;SUBSTITUTE(TRIM(ROUND(IFERROR(CriteriTecnici!$M4553*1,IFERROR(NUMBERVALUE(CriteriTecnici!$M4553,".",","),IFERROR(NUMBERVALUE(CriteriTecnici!$M4553,",","."),0))),4)&amp;""),",",".")&amp;", "&amp;CHAR(34)&amp;"rawScore"&amp;CHAR(34)&amp;": "&amp;SUBSTITUTE(TRIM(ROUND(IFERROR(CriteriTecnici!$O4553*1,IFERROR(NUMBERVALUE(CriteriTecnici!$O4553,".",","),IFERROR(NUMBERVALUE(CriteriTecnici!$O4553,",","."),0))),4)&amp;""),",",".")&amp;CHAR(125)&amp;IF(TRUE,",",""))</f>
        <v/>
      </c>
    </row>
    <row r="4774">
      <c r="A4774" s="38">
        <f>IF(CriteriTecnici!$A4554="","","    "&amp;CHAR(123)&amp;CHAR(34)&amp;"bidderId"&amp;CHAR(34)&amp;": "&amp;CHAR(34)&amp;SUBSTITUTE(CriteriTecnici!$A4554,CHAR(34),"'")&amp;CHAR(34)&amp;", "&amp;CHAR(34)&amp;"lotId"&amp;CHAR(34)&amp;": "&amp;CHAR(34)&amp;SUBSTITUTE(CriteriTecnici!$C4554,CHAR(34),"'")&amp;CHAR(34)&amp;", "&amp;CHAR(34)&amp;"criterionId"&amp;CHAR(34)&amp;": "&amp;CHAR(34)&amp;SUBSTITUTE(CriteriTecnici!$D4554,CHAR(34),"'")&amp;CHAR(34)&amp;", "&amp;CHAR(34)&amp;"kind"&amp;CHAR(34)&amp;": "&amp;CHAR(34)&amp;SUBSTITUTE(CriteriTecnici!$F4554,CHAR(34),"'")&amp;CHAR(34)&amp;", "&amp;CHAR(34)&amp;"value"&amp;CHAR(34)&amp;": "&amp;SUBSTITUTE(TRIM(ROUND(IFERROR(CriteriTecnici!$N4554*1,IFERROR(NUMBERVALUE(CriteriTecnici!$N4554,".",","),IFERROR(NUMBERVALUE(CriteriTecnici!$N4554,",","."),0))),4)&amp;""),",",".")&amp;", "&amp;CHAR(34)&amp;"numerator"&amp;CHAR(34)&amp;": "&amp;SUBSTITUTE(TRIM(ROUND(IFERROR(CriteriTecnici!$K4554*1,IFERROR(NUMBERVALUE(CriteriTecnici!$K4554,".",","),IFERROR(NUMBERVALUE(CriteriTecnici!$K4554,",","."),0))),4)&amp;""),",",".")&amp;", "&amp;CHAR(34)&amp;"denominator"&amp;CHAR(34)&amp;": "&amp;SUBSTITUTE(TRIM(ROUND(IFERROR(CriteriTecnici!$L4554*1,IFERROR(NUMBERVALUE(CriteriTecnici!$L4554,".",","),IFERROR(NUMBERVALUE(CriteriTecnici!$L4554,",","."),0))),4)&amp;""),",",".")&amp;", "&amp;CHAR(34)&amp;"flag"&amp;CHAR(34)&amp;": "&amp;SUBSTITUTE(TRIM(ROUND(IFERROR(CriteriTecnici!$M4554*1,IFERROR(NUMBERVALUE(CriteriTecnici!$M4554,".",","),IFERROR(NUMBERVALUE(CriteriTecnici!$M4554,",","."),0))),4)&amp;""),",",".")&amp;", "&amp;CHAR(34)&amp;"rawScore"&amp;CHAR(34)&amp;": "&amp;SUBSTITUTE(TRIM(ROUND(IFERROR(CriteriTecnici!$O4554*1,IFERROR(NUMBERVALUE(CriteriTecnici!$O4554,".",","),IFERROR(NUMBERVALUE(CriteriTecnici!$O4554,",","."),0))),4)&amp;""),",",".")&amp;CHAR(125)&amp;IF(TRUE,",",""))</f>
        <v/>
      </c>
    </row>
    <row r="4775">
      <c r="A4775" s="38">
        <f>IF(CriteriTecnici!$A4555="","","    "&amp;CHAR(123)&amp;CHAR(34)&amp;"bidderId"&amp;CHAR(34)&amp;": "&amp;CHAR(34)&amp;SUBSTITUTE(CriteriTecnici!$A4555,CHAR(34),"'")&amp;CHAR(34)&amp;", "&amp;CHAR(34)&amp;"lotId"&amp;CHAR(34)&amp;": "&amp;CHAR(34)&amp;SUBSTITUTE(CriteriTecnici!$C4555,CHAR(34),"'")&amp;CHAR(34)&amp;", "&amp;CHAR(34)&amp;"criterionId"&amp;CHAR(34)&amp;": "&amp;CHAR(34)&amp;SUBSTITUTE(CriteriTecnici!$D4555,CHAR(34),"'")&amp;CHAR(34)&amp;", "&amp;CHAR(34)&amp;"kind"&amp;CHAR(34)&amp;": "&amp;CHAR(34)&amp;SUBSTITUTE(CriteriTecnici!$F4555,CHAR(34),"'")&amp;CHAR(34)&amp;", "&amp;CHAR(34)&amp;"value"&amp;CHAR(34)&amp;": "&amp;SUBSTITUTE(TRIM(ROUND(IFERROR(CriteriTecnici!$N4555*1,IFERROR(NUMBERVALUE(CriteriTecnici!$N4555,".",","),IFERROR(NUMBERVALUE(CriteriTecnici!$N4555,",","."),0))),4)&amp;""),",",".")&amp;", "&amp;CHAR(34)&amp;"numerator"&amp;CHAR(34)&amp;": "&amp;SUBSTITUTE(TRIM(ROUND(IFERROR(CriteriTecnici!$K4555*1,IFERROR(NUMBERVALUE(CriteriTecnici!$K4555,".",","),IFERROR(NUMBERVALUE(CriteriTecnici!$K4555,",","."),0))),4)&amp;""),",",".")&amp;", "&amp;CHAR(34)&amp;"denominator"&amp;CHAR(34)&amp;": "&amp;SUBSTITUTE(TRIM(ROUND(IFERROR(CriteriTecnici!$L4555*1,IFERROR(NUMBERVALUE(CriteriTecnici!$L4555,".",","),IFERROR(NUMBERVALUE(CriteriTecnici!$L4555,",","."),0))),4)&amp;""),",",".")&amp;", "&amp;CHAR(34)&amp;"flag"&amp;CHAR(34)&amp;": "&amp;SUBSTITUTE(TRIM(ROUND(IFERROR(CriteriTecnici!$M4555*1,IFERROR(NUMBERVALUE(CriteriTecnici!$M4555,".",","),IFERROR(NUMBERVALUE(CriteriTecnici!$M4555,",","."),0))),4)&amp;""),",",".")&amp;", "&amp;CHAR(34)&amp;"rawScore"&amp;CHAR(34)&amp;": "&amp;SUBSTITUTE(TRIM(ROUND(IFERROR(CriteriTecnici!$O4555*1,IFERROR(NUMBERVALUE(CriteriTecnici!$O4555,".",","),IFERROR(NUMBERVALUE(CriteriTecnici!$O4555,",","."),0))),4)&amp;""),",",".")&amp;CHAR(125)&amp;IF(TRUE,",",""))</f>
        <v/>
      </c>
    </row>
    <row r="4776">
      <c r="A4776" s="38">
        <f>IF(CriteriTecnici!$A4556="","","    "&amp;CHAR(123)&amp;CHAR(34)&amp;"bidderId"&amp;CHAR(34)&amp;": "&amp;CHAR(34)&amp;SUBSTITUTE(CriteriTecnici!$A4556,CHAR(34),"'")&amp;CHAR(34)&amp;", "&amp;CHAR(34)&amp;"lotId"&amp;CHAR(34)&amp;": "&amp;CHAR(34)&amp;SUBSTITUTE(CriteriTecnici!$C4556,CHAR(34),"'")&amp;CHAR(34)&amp;", "&amp;CHAR(34)&amp;"criterionId"&amp;CHAR(34)&amp;": "&amp;CHAR(34)&amp;SUBSTITUTE(CriteriTecnici!$D4556,CHAR(34),"'")&amp;CHAR(34)&amp;", "&amp;CHAR(34)&amp;"kind"&amp;CHAR(34)&amp;": "&amp;CHAR(34)&amp;SUBSTITUTE(CriteriTecnici!$F4556,CHAR(34),"'")&amp;CHAR(34)&amp;", "&amp;CHAR(34)&amp;"value"&amp;CHAR(34)&amp;": "&amp;SUBSTITUTE(TRIM(ROUND(IFERROR(CriteriTecnici!$N4556*1,IFERROR(NUMBERVALUE(CriteriTecnici!$N4556,".",","),IFERROR(NUMBERVALUE(CriteriTecnici!$N4556,",","."),0))),4)&amp;""),",",".")&amp;", "&amp;CHAR(34)&amp;"numerator"&amp;CHAR(34)&amp;": "&amp;SUBSTITUTE(TRIM(ROUND(IFERROR(CriteriTecnici!$K4556*1,IFERROR(NUMBERVALUE(CriteriTecnici!$K4556,".",","),IFERROR(NUMBERVALUE(CriteriTecnici!$K4556,",","."),0))),4)&amp;""),",",".")&amp;", "&amp;CHAR(34)&amp;"denominator"&amp;CHAR(34)&amp;": "&amp;SUBSTITUTE(TRIM(ROUND(IFERROR(CriteriTecnici!$L4556*1,IFERROR(NUMBERVALUE(CriteriTecnici!$L4556,".",","),IFERROR(NUMBERVALUE(CriteriTecnici!$L4556,",","."),0))),4)&amp;""),",",".")&amp;", "&amp;CHAR(34)&amp;"flag"&amp;CHAR(34)&amp;": "&amp;SUBSTITUTE(TRIM(ROUND(IFERROR(CriteriTecnici!$M4556*1,IFERROR(NUMBERVALUE(CriteriTecnici!$M4556,".",","),IFERROR(NUMBERVALUE(CriteriTecnici!$M4556,",","."),0))),4)&amp;""),",",".")&amp;", "&amp;CHAR(34)&amp;"rawScore"&amp;CHAR(34)&amp;": "&amp;SUBSTITUTE(TRIM(ROUND(IFERROR(CriteriTecnici!$O4556*1,IFERROR(NUMBERVALUE(CriteriTecnici!$O4556,".",","),IFERROR(NUMBERVALUE(CriteriTecnici!$O4556,",","."),0))),4)&amp;""),",",".")&amp;CHAR(125)&amp;IF(TRUE,",",""))</f>
        <v/>
      </c>
    </row>
    <row r="4777">
      <c r="A4777" s="38">
        <f>IF(CriteriTecnici!$A4557="","","    "&amp;CHAR(123)&amp;CHAR(34)&amp;"bidderId"&amp;CHAR(34)&amp;": "&amp;CHAR(34)&amp;SUBSTITUTE(CriteriTecnici!$A4557,CHAR(34),"'")&amp;CHAR(34)&amp;", "&amp;CHAR(34)&amp;"lotId"&amp;CHAR(34)&amp;": "&amp;CHAR(34)&amp;SUBSTITUTE(CriteriTecnici!$C4557,CHAR(34),"'")&amp;CHAR(34)&amp;", "&amp;CHAR(34)&amp;"criterionId"&amp;CHAR(34)&amp;": "&amp;CHAR(34)&amp;SUBSTITUTE(CriteriTecnici!$D4557,CHAR(34),"'")&amp;CHAR(34)&amp;", "&amp;CHAR(34)&amp;"kind"&amp;CHAR(34)&amp;": "&amp;CHAR(34)&amp;SUBSTITUTE(CriteriTecnici!$F4557,CHAR(34),"'")&amp;CHAR(34)&amp;", "&amp;CHAR(34)&amp;"value"&amp;CHAR(34)&amp;": "&amp;SUBSTITUTE(TRIM(ROUND(IFERROR(CriteriTecnici!$N4557*1,IFERROR(NUMBERVALUE(CriteriTecnici!$N4557,".",","),IFERROR(NUMBERVALUE(CriteriTecnici!$N4557,",","."),0))),4)&amp;""),",",".")&amp;", "&amp;CHAR(34)&amp;"numerator"&amp;CHAR(34)&amp;": "&amp;SUBSTITUTE(TRIM(ROUND(IFERROR(CriteriTecnici!$K4557*1,IFERROR(NUMBERVALUE(CriteriTecnici!$K4557,".",","),IFERROR(NUMBERVALUE(CriteriTecnici!$K4557,",","."),0))),4)&amp;""),",",".")&amp;", "&amp;CHAR(34)&amp;"denominator"&amp;CHAR(34)&amp;": "&amp;SUBSTITUTE(TRIM(ROUND(IFERROR(CriteriTecnici!$L4557*1,IFERROR(NUMBERVALUE(CriteriTecnici!$L4557,".",","),IFERROR(NUMBERVALUE(CriteriTecnici!$L4557,",","."),0))),4)&amp;""),",",".")&amp;", "&amp;CHAR(34)&amp;"flag"&amp;CHAR(34)&amp;": "&amp;SUBSTITUTE(TRIM(ROUND(IFERROR(CriteriTecnici!$M4557*1,IFERROR(NUMBERVALUE(CriteriTecnici!$M4557,".",","),IFERROR(NUMBERVALUE(CriteriTecnici!$M4557,",","."),0))),4)&amp;""),",",".")&amp;", "&amp;CHAR(34)&amp;"rawScore"&amp;CHAR(34)&amp;": "&amp;SUBSTITUTE(TRIM(ROUND(IFERROR(CriteriTecnici!$O4557*1,IFERROR(NUMBERVALUE(CriteriTecnici!$O4557,".",","),IFERROR(NUMBERVALUE(CriteriTecnici!$O4557,",","."),0))),4)&amp;""),",",".")&amp;CHAR(125)&amp;IF(TRUE,",",""))</f>
        <v/>
      </c>
    </row>
    <row r="4778">
      <c r="A4778" s="38">
        <f>IF(CriteriTecnici!$A4558="","","    "&amp;CHAR(123)&amp;CHAR(34)&amp;"bidderId"&amp;CHAR(34)&amp;": "&amp;CHAR(34)&amp;SUBSTITUTE(CriteriTecnici!$A4558,CHAR(34),"'")&amp;CHAR(34)&amp;", "&amp;CHAR(34)&amp;"lotId"&amp;CHAR(34)&amp;": "&amp;CHAR(34)&amp;SUBSTITUTE(CriteriTecnici!$C4558,CHAR(34),"'")&amp;CHAR(34)&amp;", "&amp;CHAR(34)&amp;"criterionId"&amp;CHAR(34)&amp;": "&amp;CHAR(34)&amp;SUBSTITUTE(CriteriTecnici!$D4558,CHAR(34),"'")&amp;CHAR(34)&amp;", "&amp;CHAR(34)&amp;"kind"&amp;CHAR(34)&amp;": "&amp;CHAR(34)&amp;SUBSTITUTE(CriteriTecnici!$F4558,CHAR(34),"'")&amp;CHAR(34)&amp;", "&amp;CHAR(34)&amp;"value"&amp;CHAR(34)&amp;": "&amp;SUBSTITUTE(TRIM(ROUND(IFERROR(CriteriTecnici!$N4558*1,IFERROR(NUMBERVALUE(CriteriTecnici!$N4558,".",","),IFERROR(NUMBERVALUE(CriteriTecnici!$N4558,",","."),0))),4)&amp;""),",",".")&amp;", "&amp;CHAR(34)&amp;"numerator"&amp;CHAR(34)&amp;": "&amp;SUBSTITUTE(TRIM(ROUND(IFERROR(CriteriTecnici!$K4558*1,IFERROR(NUMBERVALUE(CriteriTecnici!$K4558,".",","),IFERROR(NUMBERVALUE(CriteriTecnici!$K4558,",","."),0))),4)&amp;""),",",".")&amp;", "&amp;CHAR(34)&amp;"denominator"&amp;CHAR(34)&amp;": "&amp;SUBSTITUTE(TRIM(ROUND(IFERROR(CriteriTecnici!$L4558*1,IFERROR(NUMBERVALUE(CriteriTecnici!$L4558,".",","),IFERROR(NUMBERVALUE(CriteriTecnici!$L4558,",","."),0))),4)&amp;""),",",".")&amp;", "&amp;CHAR(34)&amp;"flag"&amp;CHAR(34)&amp;": "&amp;SUBSTITUTE(TRIM(ROUND(IFERROR(CriteriTecnici!$M4558*1,IFERROR(NUMBERVALUE(CriteriTecnici!$M4558,".",","),IFERROR(NUMBERVALUE(CriteriTecnici!$M4558,",","."),0))),4)&amp;""),",",".")&amp;", "&amp;CHAR(34)&amp;"rawScore"&amp;CHAR(34)&amp;": "&amp;SUBSTITUTE(TRIM(ROUND(IFERROR(CriteriTecnici!$O4558*1,IFERROR(NUMBERVALUE(CriteriTecnici!$O4558,".",","),IFERROR(NUMBERVALUE(CriteriTecnici!$O4558,",","."),0))),4)&amp;""),",",".")&amp;CHAR(125)&amp;IF(TRUE,",",""))</f>
        <v/>
      </c>
    </row>
    <row r="4779">
      <c r="A4779" s="38">
        <f>IF(CriteriTecnici!$A4559="","","    "&amp;CHAR(123)&amp;CHAR(34)&amp;"bidderId"&amp;CHAR(34)&amp;": "&amp;CHAR(34)&amp;SUBSTITUTE(CriteriTecnici!$A4559,CHAR(34),"'")&amp;CHAR(34)&amp;", "&amp;CHAR(34)&amp;"lotId"&amp;CHAR(34)&amp;": "&amp;CHAR(34)&amp;SUBSTITUTE(CriteriTecnici!$C4559,CHAR(34),"'")&amp;CHAR(34)&amp;", "&amp;CHAR(34)&amp;"criterionId"&amp;CHAR(34)&amp;": "&amp;CHAR(34)&amp;SUBSTITUTE(CriteriTecnici!$D4559,CHAR(34),"'")&amp;CHAR(34)&amp;", "&amp;CHAR(34)&amp;"kind"&amp;CHAR(34)&amp;": "&amp;CHAR(34)&amp;SUBSTITUTE(CriteriTecnici!$F4559,CHAR(34),"'")&amp;CHAR(34)&amp;", "&amp;CHAR(34)&amp;"value"&amp;CHAR(34)&amp;": "&amp;SUBSTITUTE(TRIM(ROUND(IFERROR(CriteriTecnici!$N4559*1,IFERROR(NUMBERVALUE(CriteriTecnici!$N4559,".",","),IFERROR(NUMBERVALUE(CriteriTecnici!$N4559,",","."),0))),4)&amp;""),",",".")&amp;", "&amp;CHAR(34)&amp;"numerator"&amp;CHAR(34)&amp;": "&amp;SUBSTITUTE(TRIM(ROUND(IFERROR(CriteriTecnici!$K4559*1,IFERROR(NUMBERVALUE(CriteriTecnici!$K4559,".",","),IFERROR(NUMBERVALUE(CriteriTecnici!$K4559,",","."),0))),4)&amp;""),",",".")&amp;", "&amp;CHAR(34)&amp;"denominator"&amp;CHAR(34)&amp;": "&amp;SUBSTITUTE(TRIM(ROUND(IFERROR(CriteriTecnici!$L4559*1,IFERROR(NUMBERVALUE(CriteriTecnici!$L4559,".",","),IFERROR(NUMBERVALUE(CriteriTecnici!$L4559,",","."),0))),4)&amp;""),",",".")&amp;", "&amp;CHAR(34)&amp;"flag"&amp;CHAR(34)&amp;": "&amp;SUBSTITUTE(TRIM(ROUND(IFERROR(CriteriTecnici!$M4559*1,IFERROR(NUMBERVALUE(CriteriTecnici!$M4559,".",","),IFERROR(NUMBERVALUE(CriteriTecnici!$M4559,",","."),0))),4)&amp;""),",",".")&amp;", "&amp;CHAR(34)&amp;"rawScore"&amp;CHAR(34)&amp;": "&amp;SUBSTITUTE(TRIM(ROUND(IFERROR(CriteriTecnici!$O4559*1,IFERROR(NUMBERVALUE(CriteriTecnici!$O4559,".",","),IFERROR(NUMBERVALUE(CriteriTecnici!$O4559,",","."),0))),4)&amp;""),",",".")&amp;CHAR(125)&amp;IF(TRUE,",",""))</f>
        <v/>
      </c>
    </row>
    <row r="4780">
      <c r="A4780" s="38">
        <f>IF(CriteriTecnici!$A4560="","","    "&amp;CHAR(123)&amp;CHAR(34)&amp;"bidderId"&amp;CHAR(34)&amp;": "&amp;CHAR(34)&amp;SUBSTITUTE(CriteriTecnici!$A4560,CHAR(34),"'")&amp;CHAR(34)&amp;", "&amp;CHAR(34)&amp;"lotId"&amp;CHAR(34)&amp;": "&amp;CHAR(34)&amp;SUBSTITUTE(CriteriTecnici!$C4560,CHAR(34),"'")&amp;CHAR(34)&amp;", "&amp;CHAR(34)&amp;"criterionId"&amp;CHAR(34)&amp;": "&amp;CHAR(34)&amp;SUBSTITUTE(CriteriTecnici!$D4560,CHAR(34),"'")&amp;CHAR(34)&amp;", "&amp;CHAR(34)&amp;"kind"&amp;CHAR(34)&amp;": "&amp;CHAR(34)&amp;SUBSTITUTE(CriteriTecnici!$F4560,CHAR(34),"'")&amp;CHAR(34)&amp;", "&amp;CHAR(34)&amp;"value"&amp;CHAR(34)&amp;": "&amp;SUBSTITUTE(TRIM(ROUND(IFERROR(CriteriTecnici!$N4560*1,IFERROR(NUMBERVALUE(CriteriTecnici!$N4560,".",","),IFERROR(NUMBERVALUE(CriteriTecnici!$N4560,",","."),0))),4)&amp;""),",",".")&amp;", "&amp;CHAR(34)&amp;"numerator"&amp;CHAR(34)&amp;": "&amp;SUBSTITUTE(TRIM(ROUND(IFERROR(CriteriTecnici!$K4560*1,IFERROR(NUMBERVALUE(CriteriTecnici!$K4560,".",","),IFERROR(NUMBERVALUE(CriteriTecnici!$K4560,",","."),0))),4)&amp;""),",",".")&amp;", "&amp;CHAR(34)&amp;"denominator"&amp;CHAR(34)&amp;": "&amp;SUBSTITUTE(TRIM(ROUND(IFERROR(CriteriTecnici!$L4560*1,IFERROR(NUMBERVALUE(CriteriTecnici!$L4560,".",","),IFERROR(NUMBERVALUE(CriteriTecnici!$L4560,",","."),0))),4)&amp;""),",",".")&amp;", "&amp;CHAR(34)&amp;"flag"&amp;CHAR(34)&amp;": "&amp;SUBSTITUTE(TRIM(ROUND(IFERROR(CriteriTecnici!$M4560*1,IFERROR(NUMBERVALUE(CriteriTecnici!$M4560,".",","),IFERROR(NUMBERVALUE(CriteriTecnici!$M4560,",","."),0))),4)&amp;""),",",".")&amp;", "&amp;CHAR(34)&amp;"rawScore"&amp;CHAR(34)&amp;": "&amp;SUBSTITUTE(TRIM(ROUND(IFERROR(CriteriTecnici!$O4560*1,IFERROR(NUMBERVALUE(CriteriTecnici!$O4560,".",","),IFERROR(NUMBERVALUE(CriteriTecnici!$O4560,",","."),0))),4)&amp;""),",",".")&amp;CHAR(125)&amp;IF(TRUE,",",""))</f>
        <v/>
      </c>
    </row>
    <row r="4781">
      <c r="A4781" s="38">
        <f>IF(CriteriTecnici!$A4561="","","    "&amp;CHAR(123)&amp;CHAR(34)&amp;"bidderId"&amp;CHAR(34)&amp;": "&amp;CHAR(34)&amp;SUBSTITUTE(CriteriTecnici!$A4561,CHAR(34),"'")&amp;CHAR(34)&amp;", "&amp;CHAR(34)&amp;"lotId"&amp;CHAR(34)&amp;": "&amp;CHAR(34)&amp;SUBSTITUTE(CriteriTecnici!$C4561,CHAR(34),"'")&amp;CHAR(34)&amp;", "&amp;CHAR(34)&amp;"criterionId"&amp;CHAR(34)&amp;": "&amp;CHAR(34)&amp;SUBSTITUTE(CriteriTecnici!$D4561,CHAR(34),"'")&amp;CHAR(34)&amp;", "&amp;CHAR(34)&amp;"kind"&amp;CHAR(34)&amp;": "&amp;CHAR(34)&amp;SUBSTITUTE(CriteriTecnici!$F4561,CHAR(34),"'")&amp;CHAR(34)&amp;", "&amp;CHAR(34)&amp;"value"&amp;CHAR(34)&amp;": "&amp;SUBSTITUTE(TRIM(ROUND(IFERROR(CriteriTecnici!$N4561*1,IFERROR(NUMBERVALUE(CriteriTecnici!$N4561,".",","),IFERROR(NUMBERVALUE(CriteriTecnici!$N4561,",","."),0))),4)&amp;""),",",".")&amp;", "&amp;CHAR(34)&amp;"numerator"&amp;CHAR(34)&amp;": "&amp;SUBSTITUTE(TRIM(ROUND(IFERROR(CriteriTecnici!$K4561*1,IFERROR(NUMBERVALUE(CriteriTecnici!$K4561,".",","),IFERROR(NUMBERVALUE(CriteriTecnici!$K4561,",","."),0))),4)&amp;""),",",".")&amp;", "&amp;CHAR(34)&amp;"denominator"&amp;CHAR(34)&amp;": "&amp;SUBSTITUTE(TRIM(ROUND(IFERROR(CriteriTecnici!$L4561*1,IFERROR(NUMBERVALUE(CriteriTecnici!$L4561,".",","),IFERROR(NUMBERVALUE(CriteriTecnici!$L4561,",","."),0))),4)&amp;""),",",".")&amp;", "&amp;CHAR(34)&amp;"flag"&amp;CHAR(34)&amp;": "&amp;SUBSTITUTE(TRIM(ROUND(IFERROR(CriteriTecnici!$M4561*1,IFERROR(NUMBERVALUE(CriteriTecnici!$M4561,".",","),IFERROR(NUMBERVALUE(CriteriTecnici!$M4561,",","."),0))),4)&amp;""),",",".")&amp;", "&amp;CHAR(34)&amp;"rawScore"&amp;CHAR(34)&amp;": "&amp;SUBSTITUTE(TRIM(ROUND(IFERROR(CriteriTecnici!$O4561*1,IFERROR(NUMBERVALUE(CriteriTecnici!$O4561,".",","),IFERROR(NUMBERVALUE(CriteriTecnici!$O4561,",","."),0))),4)&amp;""),",",".")&amp;CHAR(125)&amp;IF(COUNTA(Offerte!$A149:$A$200)&gt;0,",",""))</f>
        <v/>
      </c>
    </row>
    <row r="4782">
      <c r="A4782" s="38">
        <f>IF(CriteriTecnici!$A4562="","","    "&amp;CHAR(123)&amp;CHAR(34)&amp;"bidderId"&amp;CHAR(34)&amp;": "&amp;CHAR(34)&amp;SUBSTITUTE(CriteriTecnici!$A4562,CHAR(34),"'")&amp;CHAR(34)&amp;", "&amp;CHAR(34)&amp;"lotId"&amp;CHAR(34)&amp;": "&amp;CHAR(34)&amp;SUBSTITUTE(CriteriTecnici!$C4562,CHAR(34),"'")&amp;CHAR(34)&amp;", "&amp;CHAR(34)&amp;"criterionId"&amp;CHAR(34)&amp;": "&amp;CHAR(34)&amp;SUBSTITUTE(CriteriTecnici!$D4562,CHAR(34),"'")&amp;CHAR(34)&amp;", "&amp;CHAR(34)&amp;"kind"&amp;CHAR(34)&amp;": "&amp;CHAR(34)&amp;SUBSTITUTE(CriteriTecnici!$F4562,CHAR(34),"'")&amp;CHAR(34)&amp;", "&amp;CHAR(34)&amp;"value"&amp;CHAR(34)&amp;": "&amp;SUBSTITUTE(TRIM(ROUND(IFERROR(CriteriTecnici!$N4562*1,IFERROR(NUMBERVALUE(CriteriTecnici!$N4562,".",","),IFERROR(NUMBERVALUE(CriteriTecnici!$N4562,",","."),0))),4)&amp;""),",",".")&amp;", "&amp;CHAR(34)&amp;"numerator"&amp;CHAR(34)&amp;": "&amp;SUBSTITUTE(TRIM(ROUND(IFERROR(CriteriTecnici!$K4562*1,IFERROR(NUMBERVALUE(CriteriTecnici!$K4562,".",","),IFERROR(NUMBERVALUE(CriteriTecnici!$K4562,",","."),0))),4)&amp;""),",",".")&amp;", "&amp;CHAR(34)&amp;"denominator"&amp;CHAR(34)&amp;": "&amp;SUBSTITUTE(TRIM(ROUND(IFERROR(CriteriTecnici!$L4562*1,IFERROR(NUMBERVALUE(CriteriTecnici!$L4562,".",","),IFERROR(NUMBERVALUE(CriteriTecnici!$L4562,",","."),0))),4)&amp;""),",",".")&amp;", "&amp;CHAR(34)&amp;"flag"&amp;CHAR(34)&amp;": "&amp;SUBSTITUTE(TRIM(ROUND(IFERROR(CriteriTecnici!$M4562*1,IFERROR(NUMBERVALUE(CriteriTecnici!$M4562,".",","),IFERROR(NUMBERVALUE(CriteriTecnici!$M4562,",","."),0))),4)&amp;""),",",".")&amp;", "&amp;CHAR(34)&amp;"rawScore"&amp;CHAR(34)&amp;": "&amp;SUBSTITUTE(TRIM(ROUND(IFERROR(CriteriTecnici!$O4562*1,IFERROR(NUMBERVALUE(CriteriTecnici!$O4562,".",","),IFERROR(NUMBERVALUE(CriteriTecnici!$O4562,",","."),0))),4)&amp;""),",",".")&amp;CHAR(125)&amp;IF(TRUE,",",""))</f>
        <v/>
      </c>
    </row>
    <row r="4783">
      <c r="A4783" s="38">
        <f>IF(CriteriTecnici!$A4563="","","    "&amp;CHAR(123)&amp;CHAR(34)&amp;"bidderId"&amp;CHAR(34)&amp;": "&amp;CHAR(34)&amp;SUBSTITUTE(CriteriTecnici!$A4563,CHAR(34),"'")&amp;CHAR(34)&amp;", "&amp;CHAR(34)&amp;"lotId"&amp;CHAR(34)&amp;": "&amp;CHAR(34)&amp;SUBSTITUTE(CriteriTecnici!$C4563,CHAR(34),"'")&amp;CHAR(34)&amp;", "&amp;CHAR(34)&amp;"criterionId"&amp;CHAR(34)&amp;": "&amp;CHAR(34)&amp;SUBSTITUTE(CriteriTecnici!$D4563,CHAR(34),"'")&amp;CHAR(34)&amp;", "&amp;CHAR(34)&amp;"kind"&amp;CHAR(34)&amp;": "&amp;CHAR(34)&amp;SUBSTITUTE(CriteriTecnici!$F4563,CHAR(34),"'")&amp;CHAR(34)&amp;", "&amp;CHAR(34)&amp;"value"&amp;CHAR(34)&amp;": "&amp;SUBSTITUTE(TRIM(ROUND(IFERROR(CriteriTecnici!$N4563*1,IFERROR(NUMBERVALUE(CriteriTecnici!$N4563,".",","),IFERROR(NUMBERVALUE(CriteriTecnici!$N4563,",","."),0))),4)&amp;""),",",".")&amp;", "&amp;CHAR(34)&amp;"numerator"&amp;CHAR(34)&amp;": "&amp;SUBSTITUTE(TRIM(ROUND(IFERROR(CriteriTecnici!$K4563*1,IFERROR(NUMBERVALUE(CriteriTecnici!$K4563,".",","),IFERROR(NUMBERVALUE(CriteriTecnici!$K4563,",","."),0))),4)&amp;""),",",".")&amp;", "&amp;CHAR(34)&amp;"denominator"&amp;CHAR(34)&amp;": "&amp;SUBSTITUTE(TRIM(ROUND(IFERROR(CriteriTecnici!$L4563*1,IFERROR(NUMBERVALUE(CriteriTecnici!$L4563,".",","),IFERROR(NUMBERVALUE(CriteriTecnici!$L4563,",","."),0))),4)&amp;""),",",".")&amp;", "&amp;CHAR(34)&amp;"flag"&amp;CHAR(34)&amp;": "&amp;SUBSTITUTE(TRIM(ROUND(IFERROR(CriteriTecnici!$M4563*1,IFERROR(NUMBERVALUE(CriteriTecnici!$M4563,".",","),IFERROR(NUMBERVALUE(CriteriTecnici!$M4563,",","."),0))),4)&amp;""),",",".")&amp;", "&amp;CHAR(34)&amp;"rawScore"&amp;CHAR(34)&amp;": "&amp;SUBSTITUTE(TRIM(ROUND(IFERROR(CriteriTecnici!$O4563*1,IFERROR(NUMBERVALUE(CriteriTecnici!$O4563,".",","),IFERROR(NUMBERVALUE(CriteriTecnici!$O4563,",","."),0))),4)&amp;""),",",".")&amp;CHAR(125)&amp;IF(TRUE,",",""))</f>
        <v/>
      </c>
    </row>
    <row r="4784">
      <c r="A4784" s="38">
        <f>IF(CriteriTecnici!$A4564="","","    "&amp;CHAR(123)&amp;CHAR(34)&amp;"bidderId"&amp;CHAR(34)&amp;": "&amp;CHAR(34)&amp;SUBSTITUTE(CriteriTecnici!$A4564,CHAR(34),"'")&amp;CHAR(34)&amp;", "&amp;CHAR(34)&amp;"lotId"&amp;CHAR(34)&amp;": "&amp;CHAR(34)&amp;SUBSTITUTE(CriteriTecnici!$C4564,CHAR(34),"'")&amp;CHAR(34)&amp;", "&amp;CHAR(34)&amp;"criterionId"&amp;CHAR(34)&amp;": "&amp;CHAR(34)&amp;SUBSTITUTE(CriteriTecnici!$D4564,CHAR(34),"'")&amp;CHAR(34)&amp;", "&amp;CHAR(34)&amp;"kind"&amp;CHAR(34)&amp;": "&amp;CHAR(34)&amp;SUBSTITUTE(CriteriTecnici!$F4564,CHAR(34),"'")&amp;CHAR(34)&amp;", "&amp;CHAR(34)&amp;"value"&amp;CHAR(34)&amp;": "&amp;SUBSTITUTE(TRIM(ROUND(IFERROR(CriteriTecnici!$N4564*1,IFERROR(NUMBERVALUE(CriteriTecnici!$N4564,".",","),IFERROR(NUMBERVALUE(CriteriTecnici!$N4564,",","."),0))),4)&amp;""),",",".")&amp;", "&amp;CHAR(34)&amp;"numerator"&amp;CHAR(34)&amp;": "&amp;SUBSTITUTE(TRIM(ROUND(IFERROR(CriteriTecnici!$K4564*1,IFERROR(NUMBERVALUE(CriteriTecnici!$K4564,".",","),IFERROR(NUMBERVALUE(CriteriTecnici!$K4564,",","."),0))),4)&amp;""),",",".")&amp;", "&amp;CHAR(34)&amp;"denominator"&amp;CHAR(34)&amp;": "&amp;SUBSTITUTE(TRIM(ROUND(IFERROR(CriteriTecnici!$L4564*1,IFERROR(NUMBERVALUE(CriteriTecnici!$L4564,".",","),IFERROR(NUMBERVALUE(CriteriTecnici!$L4564,",","."),0))),4)&amp;""),",",".")&amp;", "&amp;CHAR(34)&amp;"flag"&amp;CHAR(34)&amp;": "&amp;SUBSTITUTE(TRIM(ROUND(IFERROR(CriteriTecnici!$M4564*1,IFERROR(NUMBERVALUE(CriteriTecnici!$M4564,".",","),IFERROR(NUMBERVALUE(CriteriTecnici!$M4564,",","."),0))),4)&amp;""),",",".")&amp;", "&amp;CHAR(34)&amp;"rawScore"&amp;CHAR(34)&amp;": "&amp;SUBSTITUTE(TRIM(ROUND(IFERROR(CriteriTecnici!$O4564*1,IFERROR(NUMBERVALUE(CriteriTecnici!$O4564,".",","),IFERROR(NUMBERVALUE(CriteriTecnici!$O4564,",","."),0))),4)&amp;""),",",".")&amp;CHAR(125)&amp;IF(TRUE,",",""))</f>
        <v/>
      </c>
    </row>
    <row r="4785">
      <c r="A4785" s="38">
        <f>IF(CriteriTecnici!$A4565="","","    "&amp;CHAR(123)&amp;CHAR(34)&amp;"bidderId"&amp;CHAR(34)&amp;": "&amp;CHAR(34)&amp;SUBSTITUTE(CriteriTecnici!$A4565,CHAR(34),"'")&amp;CHAR(34)&amp;", "&amp;CHAR(34)&amp;"lotId"&amp;CHAR(34)&amp;": "&amp;CHAR(34)&amp;SUBSTITUTE(CriteriTecnici!$C4565,CHAR(34),"'")&amp;CHAR(34)&amp;", "&amp;CHAR(34)&amp;"criterionId"&amp;CHAR(34)&amp;": "&amp;CHAR(34)&amp;SUBSTITUTE(CriteriTecnici!$D4565,CHAR(34),"'")&amp;CHAR(34)&amp;", "&amp;CHAR(34)&amp;"kind"&amp;CHAR(34)&amp;": "&amp;CHAR(34)&amp;SUBSTITUTE(CriteriTecnici!$F4565,CHAR(34),"'")&amp;CHAR(34)&amp;", "&amp;CHAR(34)&amp;"value"&amp;CHAR(34)&amp;": "&amp;SUBSTITUTE(TRIM(ROUND(IFERROR(CriteriTecnici!$N4565*1,IFERROR(NUMBERVALUE(CriteriTecnici!$N4565,".",","),IFERROR(NUMBERVALUE(CriteriTecnici!$N4565,",","."),0))),4)&amp;""),",",".")&amp;", "&amp;CHAR(34)&amp;"numerator"&amp;CHAR(34)&amp;": "&amp;SUBSTITUTE(TRIM(ROUND(IFERROR(CriteriTecnici!$K4565*1,IFERROR(NUMBERVALUE(CriteriTecnici!$K4565,".",","),IFERROR(NUMBERVALUE(CriteriTecnici!$K4565,",","."),0))),4)&amp;""),",",".")&amp;", "&amp;CHAR(34)&amp;"denominator"&amp;CHAR(34)&amp;": "&amp;SUBSTITUTE(TRIM(ROUND(IFERROR(CriteriTecnici!$L4565*1,IFERROR(NUMBERVALUE(CriteriTecnici!$L4565,".",","),IFERROR(NUMBERVALUE(CriteriTecnici!$L4565,",","."),0))),4)&amp;""),",",".")&amp;", "&amp;CHAR(34)&amp;"flag"&amp;CHAR(34)&amp;": "&amp;SUBSTITUTE(TRIM(ROUND(IFERROR(CriteriTecnici!$M4565*1,IFERROR(NUMBERVALUE(CriteriTecnici!$M4565,".",","),IFERROR(NUMBERVALUE(CriteriTecnici!$M4565,",","."),0))),4)&amp;""),",",".")&amp;", "&amp;CHAR(34)&amp;"rawScore"&amp;CHAR(34)&amp;": "&amp;SUBSTITUTE(TRIM(ROUND(IFERROR(CriteriTecnici!$O4565*1,IFERROR(NUMBERVALUE(CriteriTecnici!$O4565,".",","),IFERROR(NUMBERVALUE(CriteriTecnici!$O4565,",","."),0))),4)&amp;""),",",".")&amp;CHAR(125)&amp;IF(TRUE,",",""))</f>
        <v/>
      </c>
    </row>
    <row r="4786">
      <c r="A4786" s="38">
        <f>IF(CriteriTecnici!$A4566="","","    "&amp;CHAR(123)&amp;CHAR(34)&amp;"bidderId"&amp;CHAR(34)&amp;": "&amp;CHAR(34)&amp;SUBSTITUTE(CriteriTecnici!$A4566,CHAR(34),"'")&amp;CHAR(34)&amp;", "&amp;CHAR(34)&amp;"lotId"&amp;CHAR(34)&amp;": "&amp;CHAR(34)&amp;SUBSTITUTE(CriteriTecnici!$C4566,CHAR(34),"'")&amp;CHAR(34)&amp;", "&amp;CHAR(34)&amp;"criterionId"&amp;CHAR(34)&amp;": "&amp;CHAR(34)&amp;SUBSTITUTE(CriteriTecnici!$D4566,CHAR(34),"'")&amp;CHAR(34)&amp;", "&amp;CHAR(34)&amp;"kind"&amp;CHAR(34)&amp;": "&amp;CHAR(34)&amp;SUBSTITUTE(CriteriTecnici!$F4566,CHAR(34),"'")&amp;CHAR(34)&amp;", "&amp;CHAR(34)&amp;"value"&amp;CHAR(34)&amp;": "&amp;SUBSTITUTE(TRIM(ROUND(IFERROR(CriteriTecnici!$N4566*1,IFERROR(NUMBERVALUE(CriteriTecnici!$N4566,".",","),IFERROR(NUMBERVALUE(CriteriTecnici!$N4566,",","."),0))),4)&amp;""),",",".")&amp;", "&amp;CHAR(34)&amp;"numerator"&amp;CHAR(34)&amp;": "&amp;SUBSTITUTE(TRIM(ROUND(IFERROR(CriteriTecnici!$K4566*1,IFERROR(NUMBERVALUE(CriteriTecnici!$K4566,".",","),IFERROR(NUMBERVALUE(CriteriTecnici!$K4566,",","."),0))),4)&amp;""),",",".")&amp;", "&amp;CHAR(34)&amp;"denominator"&amp;CHAR(34)&amp;": "&amp;SUBSTITUTE(TRIM(ROUND(IFERROR(CriteriTecnici!$L4566*1,IFERROR(NUMBERVALUE(CriteriTecnici!$L4566,".",","),IFERROR(NUMBERVALUE(CriteriTecnici!$L4566,",","."),0))),4)&amp;""),",",".")&amp;", "&amp;CHAR(34)&amp;"flag"&amp;CHAR(34)&amp;": "&amp;SUBSTITUTE(TRIM(ROUND(IFERROR(CriteriTecnici!$M4566*1,IFERROR(NUMBERVALUE(CriteriTecnici!$M4566,".",","),IFERROR(NUMBERVALUE(CriteriTecnici!$M4566,",","."),0))),4)&amp;""),",",".")&amp;", "&amp;CHAR(34)&amp;"rawScore"&amp;CHAR(34)&amp;": "&amp;SUBSTITUTE(TRIM(ROUND(IFERROR(CriteriTecnici!$O4566*1,IFERROR(NUMBERVALUE(CriteriTecnici!$O4566,".",","),IFERROR(NUMBERVALUE(CriteriTecnici!$O4566,",","."),0))),4)&amp;""),",",".")&amp;CHAR(125)&amp;IF(TRUE,",",""))</f>
        <v/>
      </c>
    </row>
    <row r="4787">
      <c r="A4787" s="38">
        <f>IF(CriteriTecnici!$A4567="","","    "&amp;CHAR(123)&amp;CHAR(34)&amp;"bidderId"&amp;CHAR(34)&amp;": "&amp;CHAR(34)&amp;SUBSTITUTE(CriteriTecnici!$A4567,CHAR(34),"'")&amp;CHAR(34)&amp;", "&amp;CHAR(34)&amp;"lotId"&amp;CHAR(34)&amp;": "&amp;CHAR(34)&amp;SUBSTITUTE(CriteriTecnici!$C4567,CHAR(34),"'")&amp;CHAR(34)&amp;", "&amp;CHAR(34)&amp;"criterionId"&amp;CHAR(34)&amp;": "&amp;CHAR(34)&amp;SUBSTITUTE(CriteriTecnici!$D4567,CHAR(34),"'")&amp;CHAR(34)&amp;", "&amp;CHAR(34)&amp;"kind"&amp;CHAR(34)&amp;": "&amp;CHAR(34)&amp;SUBSTITUTE(CriteriTecnici!$F4567,CHAR(34),"'")&amp;CHAR(34)&amp;", "&amp;CHAR(34)&amp;"value"&amp;CHAR(34)&amp;": "&amp;SUBSTITUTE(TRIM(ROUND(IFERROR(CriteriTecnici!$N4567*1,IFERROR(NUMBERVALUE(CriteriTecnici!$N4567,".",","),IFERROR(NUMBERVALUE(CriteriTecnici!$N4567,",","."),0))),4)&amp;""),",",".")&amp;", "&amp;CHAR(34)&amp;"numerator"&amp;CHAR(34)&amp;": "&amp;SUBSTITUTE(TRIM(ROUND(IFERROR(CriteriTecnici!$K4567*1,IFERROR(NUMBERVALUE(CriteriTecnici!$K4567,".",","),IFERROR(NUMBERVALUE(CriteriTecnici!$K4567,",","."),0))),4)&amp;""),",",".")&amp;", "&amp;CHAR(34)&amp;"denominator"&amp;CHAR(34)&amp;": "&amp;SUBSTITUTE(TRIM(ROUND(IFERROR(CriteriTecnici!$L4567*1,IFERROR(NUMBERVALUE(CriteriTecnici!$L4567,".",","),IFERROR(NUMBERVALUE(CriteriTecnici!$L4567,",","."),0))),4)&amp;""),",",".")&amp;", "&amp;CHAR(34)&amp;"flag"&amp;CHAR(34)&amp;": "&amp;SUBSTITUTE(TRIM(ROUND(IFERROR(CriteriTecnici!$M4567*1,IFERROR(NUMBERVALUE(CriteriTecnici!$M4567,".",","),IFERROR(NUMBERVALUE(CriteriTecnici!$M4567,",","."),0))),4)&amp;""),",",".")&amp;", "&amp;CHAR(34)&amp;"rawScore"&amp;CHAR(34)&amp;": "&amp;SUBSTITUTE(TRIM(ROUND(IFERROR(CriteriTecnici!$O4567*1,IFERROR(NUMBERVALUE(CriteriTecnici!$O4567,".",","),IFERROR(NUMBERVALUE(CriteriTecnici!$O4567,",","."),0))),4)&amp;""),",",".")&amp;CHAR(125)&amp;IF(TRUE,",",""))</f>
        <v/>
      </c>
    </row>
    <row r="4788">
      <c r="A4788" s="38">
        <f>IF(CriteriTecnici!$A4568="","","    "&amp;CHAR(123)&amp;CHAR(34)&amp;"bidderId"&amp;CHAR(34)&amp;": "&amp;CHAR(34)&amp;SUBSTITUTE(CriteriTecnici!$A4568,CHAR(34),"'")&amp;CHAR(34)&amp;", "&amp;CHAR(34)&amp;"lotId"&amp;CHAR(34)&amp;": "&amp;CHAR(34)&amp;SUBSTITUTE(CriteriTecnici!$C4568,CHAR(34),"'")&amp;CHAR(34)&amp;", "&amp;CHAR(34)&amp;"criterionId"&amp;CHAR(34)&amp;": "&amp;CHAR(34)&amp;SUBSTITUTE(CriteriTecnici!$D4568,CHAR(34),"'")&amp;CHAR(34)&amp;", "&amp;CHAR(34)&amp;"kind"&amp;CHAR(34)&amp;": "&amp;CHAR(34)&amp;SUBSTITUTE(CriteriTecnici!$F4568,CHAR(34),"'")&amp;CHAR(34)&amp;", "&amp;CHAR(34)&amp;"value"&amp;CHAR(34)&amp;": "&amp;SUBSTITUTE(TRIM(ROUND(IFERROR(CriteriTecnici!$N4568*1,IFERROR(NUMBERVALUE(CriteriTecnici!$N4568,".",","),IFERROR(NUMBERVALUE(CriteriTecnici!$N4568,",","."),0))),4)&amp;""),",",".")&amp;", "&amp;CHAR(34)&amp;"numerator"&amp;CHAR(34)&amp;": "&amp;SUBSTITUTE(TRIM(ROUND(IFERROR(CriteriTecnici!$K4568*1,IFERROR(NUMBERVALUE(CriteriTecnici!$K4568,".",","),IFERROR(NUMBERVALUE(CriteriTecnici!$K4568,",","."),0))),4)&amp;""),",",".")&amp;", "&amp;CHAR(34)&amp;"denominator"&amp;CHAR(34)&amp;": "&amp;SUBSTITUTE(TRIM(ROUND(IFERROR(CriteriTecnici!$L4568*1,IFERROR(NUMBERVALUE(CriteriTecnici!$L4568,".",","),IFERROR(NUMBERVALUE(CriteriTecnici!$L4568,",","."),0))),4)&amp;""),",",".")&amp;", "&amp;CHAR(34)&amp;"flag"&amp;CHAR(34)&amp;": "&amp;SUBSTITUTE(TRIM(ROUND(IFERROR(CriteriTecnici!$M4568*1,IFERROR(NUMBERVALUE(CriteriTecnici!$M4568,".",","),IFERROR(NUMBERVALUE(CriteriTecnici!$M4568,",","."),0))),4)&amp;""),",",".")&amp;", "&amp;CHAR(34)&amp;"rawScore"&amp;CHAR(34)&amp;": "&amp;SUBSTITUTE(TRIM(ROUND(IFERROR(CriteriTecnici!$O4568*1,IFERROR(NUMBERVALUE(CriteriTecnici!$O4568,".",","),IFERROR(NUMBERVALUE(CriteriTecnici!$O4568,",","."),0))),4)&amp;""),",",".")&amp;CHAR(125)&amp;IF(TRUE,",",""))</f>
        <v/>
      </c>
    </row>
    <row r="4789">
      <c r="A4789" s="38">
        <f>IF(CriteriTecnici!$A4569="","","    "&amp;CHAR(123)&amp;CHAR(34)&amp;"bidderId"&amp;CHAR(34)&amp;": "&amp;CHAR(34)&amp;SUBSTITUTE(CriteriTecnici!$A4569,CHAR(34),"'")&amp;CHAR(34)&amp;", "&amp;CHAR(34)&amp;"lotId"&amp;CHAR(34)&amp;": "&amp;CHAR(34)&amp;SUBSTITUTE(CriteriTecnici!$C4569,CHAR(34),"'")&amp;CHAR(34)&amp;", "&amp;CHAR(34)&amp;"criterionId"&amp;CHAR(34)&amp;": "&amp;CHAR(34)&amp;SUBSTITUTE(CriteriTecnici!$D4569,CHAR(34),"'")&amp;CHAR(34)&amp;", "&amp;CHAR(34)&amp;"kind"&amp;CHAR(34)&amp;": "&amp;CHAR(34)&amp;SUBSTITUTE(CriteriTecnici!$F4569,CHAR(34),"'")&amp;CHAR(34)&amp;", "&amp;CHAR(34)&amp;"value"&amp;CHAR(34)&amp;": "&amp;SUBSTITUTE(TRIM(ROUND(IFERROR(CriteriTecnici!$N4569*1,IFERROR(NUMBERVALUE(CriteriTecnici!$N4569,".",","),IFERROR(NUMBERVALUE(CriteriTecnici!$N4569,",","."),0))),4)&amp;""),",",".")&amp;", "&amp;CHAR(34)&amp;"numerator"&amp;CHAR(34)&amp;": "&amp;SUBSTITUTE(TRIM(ROUND(IFERROR(CriteriTecnici!$K4569*1,IFERROR(NUMBERVALUE(CriteriTecnici!$K4569,".",","),IFERROR(NUMBERVALUE(CriteriTecnici!$K4569,",","."),0))),4)&amp;""),",",".")&amp;", "&amp;CHAR(34)&amp;"denominator"&amp;CHAR(34)&amp;": "&amp;SUBSTITUTE(TRIM(ROUND(IFERROR(CriteriTecnici!$L4569*1,IFERROR(NUMBERVALUE(CriteriTecnici!$L4569,".",","),IFERROR(NUMBERVALUE(CriteriTecnici!$L4569,",","."),0))),4)&amp;""),",",".")&amp;", "&amp;CHAR(34)&amp;"flag"&amp;CHAR(34)&amp;": "&amp;SUBSTITUTE(TRIM(ROUND(IFERROR(CriteriTecnici!$M4569*1,IFERROR(NUMBERVALUE(CriteriTecnici!$M4569,".",","),IFERROR(NUMBERVALUE(CriteriTecnici!$M4569,",","."),0))),4)&amp;""),",",".")&amp;", "&amp;CHAR(34)&amp;"rawScore"&amp;CHAR(34)&amp;": "&amp;SUBSTITUTE(TRIM(ROUND(IFERROR(CriteriTecnici!$O4569*1,IFERROR(NUMBERVALUE(CriteriTecnici!$O4569,".",","),IFERROR(NUMBERVALUE(CriteriTecnici!$O4569,",","."),0))),4)&amp;""),",",".")&amp;CHAR(125)&amp;IF(TRUE,",",""))</f>
        <v/>
      </c>
    </row>
    <row r="4790">
      <c r="A4790" s="38">
        <f>IF(CriteriTecnici!$A4570="","","    "&amp;CHAR(123)&amp;CHAR(34)&amp;"bidderId"&amp;CHAR(34)&amp;": "&amp;CHAR(34)&amp;SUBSTITUTE(CriteriTecnici!$A4570,CHAR(34),"'")&amp;CHAR(34)&amp;", "&amp;CHAR(34)&amp;"lotId"&amp;CHAR(34)&amp;": "&amp;CHAR(34)&amp;SUBSTITUTE(CriteriTecnici!$C4570,CHAR(34),"'")&amp;CHAR(34)&amp;", "&amp;CHAR(34)&amp;"criterionId"&amp;CHAR(34)&amp;": "&amp;CHAR(34)&amp;SUBSTITUTE(CriteriTecnici!$D4570,CHAR(34),"'")&amp;CHAR(34)&amp;", "&amp;CHAR(34)&amp;"kind"&amp;CHAR(34)&amp;": "&amp;CHAR(34)&amp;SUBSTITUTE(CriteriTecnici!$F4570,CHAR(34),"'")&amp;CHAR(34)&amp;", "&amp;CHAR(34)&amp;"value"&amp;CHAR(34)&amp;": "&amp;SUBSTITUTE(TRIM(ROUND(IFERROR(CriteriTecnici!$N4570*1,IFERROR(NUMBERVALUE(CriteriTecnici!$N4570,".",","),IFERROR(NUMBERVALUE(CriteriTecnici!$N4570,",","."),0))),4)&amp;""),",",".")&amp;", "&amp;CHAR(34)&amp;"numerator"&amp;CHAR(34)&amp;": "&amp;SUBSTITUTE(TRIM(ROUND(IFERROR(CriteriTecnici!$K4570*1,IFERROR(NUMBERVALUE(CriteriTecnici!$K4570,".",","),IFERROR(NUMBERVALUE(CriteriTecnici!$K4570,",","."),0))),4)&amp;""),",",".")&amp;", "&amp;CHAR(34)&amp;"denominator"&amp;CHAR(34)&amp;": "&amp;SUBSTITUTE(TRIM(ROUND(IFERROR(CriteriTecnici!$L4570*1,IFERROR(NUMBERVALUE(CriteriTecnici!$L4570,".",","),IFERROR(NUMBERVALUE(CriteriTecnici!$L4570,",","."),0))),4)&amp;""),",",".")&amp;", "&amp;CHAR(34)&amp;"flag"&amp;CHAR(34)&amp;": "&amp;SUBSTITUTE(TRIM(ROUND(IFERROR(CriteriTecnici!$M4570*1,IFERROR(NUMBERVALUE(CriteriTecnici!$M4570,".",","),IFERROR(NUMBERVALUE(CriteriTecnici!$M4570,",","."),0))),4)&amp;""),",",".")&amp;", "&amp;CHAR(34)&amp;"rawScore"&amp;CHAR(34)&amp;": "&amp;SUBSTITUTE(TRIM(ROUND(IFERROR(CriteriTecnici!$O4570*1,IFERROR(NUMBERVALUE(CriteriTecnici!$O4570,".",","),IFERROR(NUMBERVALUE(CriteriTecnici!$O4570,",","."),0))),4)&amp;""),",",".")&amp;CHAR(125)&amp;IF(TRUE,",",""))</f>
        <v/>
      </c>
    </row>
    <row r="4791">
      <c r="A4791" s="38">
        <f>IF(CriteriTecnici!$A4571="","","    "&amp;CHAR(123)&amp;CHAR(34)&amp;"bidderId"&amp;CHAR(34)&amp;": "&amp;CHAR(34)&amp;SUBSTITUTE(CriteriTecnici!$A4571,CHAR(34),"'")&amp;CHAR(34)&amp;", "&amp;CHAR(34)&amp;"lotId"&amp;CHAR(34)&amp;": "&amp;CHAR(34)&amp;SUBSTITUTE(CriteriTecnici!$C4571,CHAR(34),"'")&amp;CHAR(34)&amp;", "&amp;CHAR(34)&amp;"criterionId"&amp;CHAR(34)&amp;": "&amp;CHAR(34)&amp;SUBSTITUTE(CriteriTecnici!$D4571,CHAR(34),"'")&amp;CHAR(34)&amp;", "&amp;CHAR(34)&amp;"kind"&amp;CHAR(34)&amp;": "&amp;CHAR(34)&amp;SUBSTITUTE(CriteriTecnici!$F4571,CHAR(34),"'")&amp;CHAR(34)&amp;", "&amp;CHAR(34)&amp;"value"&amp;CHAR(34)&amp;": "&amp;SUBSTITUTE(TRIM(ROUND(IFERROR(CriteriTecnici!$N4571*1,IFERROR(NUMBERVALUE(CriteriTecnici!$N4571,".",","),IFERROR(NUMBERVALUE(CriteriTecnici!$N4571,",","."),0))),4)&amp;""),",",".")&amp;", "&amp;CHAR(34)&amp;"numerator"&amp;CHAR(34)&amp;": "&amp;SUBSTITUTE(TRIM(ROUND(IFERROR(CriteriTecnici!$K4571*1,IFERROR(NUMBERVALUE(CriteriTecnici!$K4571,".",","),IFERROR(NUMBERVALUE(CriteriTecnici!$K4571,",","."),0))),4)&amp;""),",",".")&amp;", "&amp;CHAR(34)&amp;"denominator"&amp;CHAR(34)&amp;": "&amp;SUBSTITUTE(TRIM(ROUND(IFERROR(CriteriTecnici!$L4571*1,IFERROR(NUMBERVALUE(CriteriTecnici!$L4571,".",","),IFERROR(NUMBERVALUE(CriteriTecnici!$L4571,",","."),0))),4)&amp;""),",",".")&amp;", "&amp;CHAR(34)&amp;"flag"&amp;CHAR(34)&amp;": "&amp;SUBSTITUTE(TRIM(ROUND(IFERROR(CriteriTecnici!$M4571*1,IFERROR(NUMBERVALUE(CriteriTecnici!$M4571,".",","),IFERROR(NUMBERVALUE(CriteriTecnici!$M4571,",","."),0))),4)&amp;""),",",".")&amp;", "&amp;CHAR(34)&amp;"rawScore"&amp;CHAR(34)&amp;": "&amp;SUBSTITUTE(TRIM(ROUND(IFERROR(CriteriTecnici!$O4571*1,IFERROR(NUMBERVALUE(CriteriTecnici!$O4571,".",","),IFERROR(NUMBERVALUE(CriteriTecnici!$O4571,",","."),0))),4)&amp;""),",",".")&amp;CHAR(125)&amp;IF(TRUE,",",""))</f>
        <v/>
      </c>
    </row>
    <row r="4792">
      <c r="A4792" s="38">
        <f>IF(CriteriTecnici!$A4572="","","    "&amp;CHAR(123)&amp;CHAR(34)&amp;"bidderId"&amp;CHAR(34)&amp;": "&amp;CHAR(34)&amp;SUBSTITUTE(CriteriTecnici!$A4572,CHAR(34),"'")&amp;CHAR(34)&amp;", "&amp;CHAR(34)&amp;"lotId"&amp;CHAR(34)&amp;": "&amp;CHAR(34)&amp;SUBSTITUTE(CriteriTecnici!$C4572,CHAR(34),"'")&amp;CHAR(34)&amp;", "&amp;CHAR(34)&amp;"criterionId"&amp;CHAR(34)&amp;": "&amp;CHAR(34)&amp;SUBSTITUTE(CriteriTecnici!$D4572,CHAR(34),"'")&amp;CHAR(34)&amp;", "&amp;CHAR(34)&amp;"kind"&amp;CHAR(34)&amp;": "&amp;CHAR(34)&amp;SUBSTITUTE(CriteriTecnici!$F4572,CHAR(34),"'")&amp;CHAR(34)&amp;", "&amp;CHAR(34)&amp;"value"&amp;CHAR(34)&amp;": "&amp;SUBSTITUTE(TRIM(ROUND(IFERROR(CriteriTecnici!$N4572*1,IFERROR(NUMBERVALUE(CriteriTecnici!$N4572,".",","),IFERROR(NUMBERVALUE(CriteriTecnici!$N4572,",","."),0))),4)&amp;""),",",".")&amp;", "&amp;CHAR(34)&amp;"numerator"&amp;CHAR(34)&amp;": "&amp;SUBSTITUTE(TRIM(ROUND(IFERROR(CriteriTecnici!$K4572*1,IFERROR(NUMBERVALUE(CriteriTecnici!$K4572,".",","),IFERROR(NUMBERVALUE(CriteriTecnici!$K4572,",","."),0))),4)&amp;""),",",".")&amp;", "&amp;CHAR(34)&amp;"denominator"&amp;CHAR(34)&amp;": "&amp;SUBSTITUTE(TRIM(ROUND(IFERROR(CriteriTecnici!$L4572*1,IFERROR(NUMBERVALUE(CriteriTecnici!$L4572,".",","),IFERROR(NUMBERVALUE(CriteriTecnici!$L4572,",","."),0))),4)&amp;""),",",".")&amp;", "&amp;CHAR(34)&amp;"flag"&amp;CHAR(34)&amp;": "&amp;SUBSTITUTE(TRIM(ROUND(IFERROR(CriteriTecnici!$M4572*1,IFERROR(NUMBERVALUE(CriteriTecnici!$M4572,".",","),IFERROR(NUMBERVALUE(CriteriTecnici!$M4572,",","."),0))),4)&amp;""),",",".")&amp;", "&amp;CHAR(34)&amp;"rawScore"&amp;CHAR(34)&amp;": "&amp;SUBSTITUTE(TRIM(ROUND(IFERROR(CriteriTecnici!$O4572*1,IFERROR(NUMBERVALUE(CriteriTecnici!$O4572,".",","),IFERROR(NUMBERVALUE(CriteriTecnici!$O4572,",","."),0))),4)&amp;""),",",".")&amp;CHAR(125)&amp;IF(TRUE,",",""))</f>
        <v/>
      </c>
    </row>
    <row r="4793">
      <c r="A4793" s="38">
        <f>IF(CriteriTecnici!$A4573="","","    "&amp;CHAR(123)&amp;CHAR(34)&amp;"bidderId"&amp;CHAR(34)&amp;": "&amp;CHAR(34)&amp;SUBSTITUTE(CriteriTecnici!$A4573,CHAR(34),"'")&amp;CHAR(34)&amp;", "&amp;CHAR(34)&amp;"lotId"&amp;CHAR(34)&amp;": "&amp;CHAR(34)&amp;SUBSTITUTE(CriteriTecnici!$C4573,CHAR(34),"'")&amp;CHAR(34)&amp;", "&amp;CHAR(34)&amp;"criterionId"&amp;CHAR(34)&amp;": "&amp;CHAR(34)&amp;SUBSTITUTE(CriteriTecnici!$D4573,CHAR(34),"'")&amp;CHAR(34)&amp;", "&amp;CHAR(34)&amp;"kind"&amp;CHAR(34)&amp;": "&amp;CHAR(34)&amp;SUBSTITUTE(CriteriTecnici!$F4573,CHAR(34),"'")&amp;CHAR(34)&amp;", "&amp;CHAR(34)&amp;"value"&amp;CHAR(34)&amp;": "&amp;SUBSTITUTE(TRIM(ROUND(IFERROR(CriteriTecnici!$N4573*1,IFERROR(NUMBERVALUE(CriteriTecnici!$N4573,".",","),IFERROR(NUMBERVALUE(CriteriTecnici!$N4573,",","."),0))),4)&amp;""),",",".")&amp;", "&amp;CHAR(34)&amp;"numerator"&amp;CHAR(34)&amp;": "&amp;SUBSTITUTE(TRIM(ROUND(IFERROR(CriteriTecnici!$K4573*1,IFERROR(NUMBERVALUE(CriteriTecnici!$K4573,".",","),IFERROR(NUMBERVALUE(CriteriTecnici!$K4573,",","."),0))),4)&amp;""),",",".")&amp;", "&amp;CHAR(34)&amp;"denominator"&amp;CHAR(34)&amp;": "&amp;SUBSTITUTE(TRIM(ROUND(IFERROR(CriteriTecnici!$L4573*1,IFERROR(NUMBERVALUE(CriteriTecnici!$L4573,".",","),IFERROR(NUMBERVALUE(CriteriTecnici!$L4573,",","."),0))),4)&amp;""),",",".")&amp;", "&amp;CHAR(34)&amp;"flag"&amp;CHAR(34)&amp;": "&amp;SUBSTITUTE(TRIM(ROUND(IFERROR(CriteriTecnici!$M4573*1,IFERROR(NUMBERVALUE(CriteriTecnici!$M4573,".",","),IFERROR(NUMBERVALUE(CriteriTecnici!$M4573,",","."),0))),4)&amp;""),",",".")&amp;", "&amp;CHAR(34)&amp;"rawScore"&amp;CHAR(34)&amp;": "&amp;SUBSTITUTE(TRIM(ROUND(IFERROR(CriteriTecnici!$O4573*1,IFERROR(NUMBERVALUE(CriteriTecnici!$O4573,".",","),IFERROR(NUMBERVALUE(CriteriTecnici!$O4573,",","."),0))),4)&amp;""),",",".")&amp;CHAR(125)&amp;IF(TRUE,",",""))</f>
        <v/>
      </c>
    </row>
    <row r="4794">
      <c r="A4794" s="38">
        <f>IF(CriteriTecnici!$A4574="","","    "&amp;CHAR(123)&amp;CHAR(34)&amp;"bidderId"&amp;CHAR(34)&amp;": "&amp;CHAR(34)&amp;SUBSTITUTE(CriteriTecnici!$A4574,CHAR(34),"'")&amp;CHAR(34)&amp;", "&amp;CHAR(34)&amp;"lotId"&amp;CHAR(34)&amp;": "&amp;CHAR(34)&amp;SUBSTITUTE(CriteriTecnici!$C4574,CHAR(34),"'")&amp;CHAR(34)&amp;", "&amp;CHAR(34)&amp;"criterionId"&amp;CHAR(34)&amp;": "&amp;CHAR(34)&amp;SUBSTITUTE(CriteriTecnici!$D4574,CHAR(34),"'")&amp;CHAR(34)&amp;", "&amp;CHAR(34)&amp;"kind"&amp;CHAR(34)&amp;": "&amp;CHAR(34)&amp;SUBSTITUTE(CriteriTecnici!$F4574,CHAR(34),"'")&amp;CHAR(34)&amp;", "&amp;CHAR(34)&amp;"value"&amp;CHAR(34)&amp;": "&amp;SUBSTITUTE(TRIM(ROUND(IFERROR(CriteriTecnici!$N4574*1,IFERROR(NUMBERVALUE(CriteriTecnici!$N4574,".",","),IFERROR(NUMBERVALUE(CriteriTecnici!$N4574,",","."),0))),4)&amp;""),",",".")&amp;", "&amp;CHAR(34)&amp;"numerator"&amp;CHAR(34)&amp;": "&amp;SUBSTITUTE(TRIM(ROUND(IFERROR(CriteriTecnici!$K4574*1,IFERROR(NUMBERVALUE(CriteriTecnici!$K4574,".",","),IFERROR(NUMBERVALUE(CriteriTecnici!$K4574,",","."),0))),4)&amp;""),",",".")&amp;", "&amp;CHAR(34)&amp;"denominator"&amp;CHAR(34)&amp;": "&amp;SUBSTITUTE(TRIM(ROUND(IFERROR(CriteriTecnici!$L4574*1,IFERROR(NUMBERVALUE(CriteriTecnici!$L4574,".",","),IFERROR(NUMBERVALUE(CriteriTecnici!$L4574,",","."),0))),4)&amp;""),",",".")&amp;", "&amp;CHAR(34)&amp;"flag"&amp;CHAR(34)&amp;": "&amp;SUBSTITUTE(TRIM(ROUND(IFERROR(CriteriTecnici!$M4574*1,IFERROR(NUMBERVALUE(CriteriTecnici!$M4574,".",","),IFERROR(NUMBERVALUE(CriteriTecnici!$M4574,",","."),0))),4)&amp;""),",",".")&amp;", "&amp;CHAR(34)&amp;"rawScore"&amp;CHAR(34)&amp;": "&amp;SUBSTITUTE(TRIM(ROUND(IFERROR(CriteriTecnici!$O4574*1,IFERROR(NUMBERVALUE(CriteriTecnici!$O4574,".",","),IFERROR(NUMBERVALUE(CriteriTecnici!$O4574,",","."),0))),4)&amp;""),",",".")&amp;CHAR(125)&amp;IF(TRUE,",",""))</f>
        <v/>
      </c>
    </row>
    <row r="4795">
      <c r="A4795" s="38">
        <f>IF(CriteriTecnici!$A4575="","","    "&amp;CHAR(123)&amp;CHAR(34)&amp;"bidderId"&amp;CHAR(34)&amp;": "&amp;CHAR(34)&amp;SUBSTITUTE(CriteriTecnici!$A4575,CHAR(34),"'")&amp;CHAR(34)&amp;", "&amp;CHAR(34)&amp;"lotId"&amp;CHAR(34)&amp;": "&amp;CHAR(34)&amp;SUBSTITUTE(CriteriTecnici!$C4575,CHAR(34),"'")&amp;CHAR(34)&amp;", "&amp;CHAR(34)&amp;"criterionId"&amp;CHAR(34)&amp;": "&amp;CHAR(34)&amp;SUBSTITUTE(CriteriTecnici!$D4575,CHAR(34),"'")&amp;CHAR(34)&amp;", "&amp;CHAR(34)&amp;"kind"&amp;CHAR(34)&amp;": "&amp;CHAR(34)&amp;SUBSTITUTE(CriteriTecnici!$F4575,CHAR(34),"'")&amp;CHAR(34)&amp;", "&amp;CHAR(34)&amp;"value"&amp;CHAR(34)&amp;": "&amp;SUBSTITUTE(TRIM(ROUND(IFERROR(CriteriTecnici!$N4575*1,IFERROR(NUMBERVALUE(CriteriTecnici!$N4575,".",","),IFERROR(NUMBERVALUE(CriteriTecnici!$N4575,",","."),0))),4)&amp;""),",",".")&amp;", "&amp;CHAR(34)&amp;"numerator"&amp;CHAR(34)&amp;": "&amp;SUBSTITUTE(TRIM(ROUND(IFERROR(CriteriTecnici!$K4575*1,IFERROR(NUMBERVALUE(CriteriTecnici!$K4575,".",","),IFERROR(NUMBERVALUE(CriteriTecnici!$K4575,",","."),0))),4)&amp;""),",",".")&amp;", "&amp;CHAR(34)&amp;"denominator"&amp;CHAR(34)&amp;": "&amp;SUBSTITUTE(TRIM(ROUND(IFERROR(CriteriTecnici!$L4575*1,IFERROR(NUMBERVALUE(CriteriTecnici!$L4575,".",","),IFERROR(NUMBERVALUE(CriteriTecnici!$L4575,",","."),0))),4)&amp;""),",",".")&amp;", "&amp;CHAR(34)&amp;"flag"&amp;CHAR(34)&amp;": "&amp;SUBSTITUTE(TRIM(ROUND(IFERROR(CriteriTecnici!$M4575*1,IFERROR(NUMBERVALUE(CriteriTecnici!$M4575,".",","),IFERROR(NUMBERVALUE(CriteriTecnici!$M4575,",","."),0))),4)&amp;""),",",".")&amp;", "&amp;CHAR(34)&amp;"rawScore"&amp;CHAR(34)&amp;": "&amp;SUBSTITUTE(TRIM(ROUND(IFERROR(CriteriTecnici!$O4575*1,IFERROR(NUMBERVALUE(CriteriTecnici!$O4575,".",","),IFERROR(NUMBERVALUE(CriteriTecnici!$O4575,",","."),0))),4)&amp;""),",",".")&amp;CHAR(125)&amp;IF(TRUE,",",""))</f>
        <v/>
      </c>
    </row>
    <row r="4796">
      <c r="A4796" s="38">
        <f>IF(CriteriTecnici!$A4576="","","    "&amp;CHAR(123)&amp;CHAR(34)&amp;"bidderId"&amp;CHAR(34)&amp;": "&amp;CHAR(34)&amp;SUBSTITUTE(CriteriTecnici!$A4576,CHAR(34),"'")&amp;CHAR(34)&amp;", "&amp;CHAR(34)&amp;"lotId"&amp;CHAR(34)&amp;": "&amp;CHAR(34)&amp;SUBSTITUTE(CriteriTecnici!$C4576,CHAR(34),"'")&amp;CHAR(34)&amp;", "&amp;CHAR(34)&amp;"criterionId"&amp;CHAR(34)&amp;": "&amp;CHAR(34)&amp;SUBSTITUTE(CriteriTecnici!$D4576,CHAR(34),"'")&amp;CHAR(34)&amp;", "&amp;CHAR(34)&amp;"kind"&amp;CHAR(34)&amp;": "&amp;CHAR(34)&amp;SUBSTITUTE(CriteriTecnici!$F4576,CHAR(34),"'")&amp;CHAR(34)&amp;", "&amp;CHAR(34)&amp;"value"&amp;CHAR(34)&amp;": "&amp;SUBSTITUTE(TRIM(ROUND(IFERROR(CriteriTecnici!$N4576*1,IFERROR(NUMBERVALUE(CriteriTecnici!$N4576,".",","),IFERROR(NUMBERVALUE(CriteriTecnici!$N4576,",","."),0))),4)&amp;""),",",".")&amp;", "&amp;CHAR(34)&amp;"numerator"&amp;CHAR(34)&amp;": "&amp;SUBSTITUTE(TRIM(ROUND(IFERROR(CriteriTecnici!$K4576*1,IFERROR(NUMBERVALUE(CriteriTecnici!$K4576,".",","),IFERROR(NUMBERVALUE(CriteriTecnici!$K4576,",","."),0))),4)&amp;""),",",".")&amp;", "&amp;CHAR(34)&amp;"denominator"&amp;CHAR(34)&amp;": "&amp;SUBSTITUTE(TRIM(ROUND(IFERROR(CriteriTecnici!$L4576*1,IFERROR(NUMBERVALUE(CriteriTecnici!$L4576,".",","),IFERROR(NUMBERVALUE(CriteriTecnici!$L4576,",","."),0))),4)&amp;""),",",".")&amp;", "&amp;CHAR(34)&amp;"flag"&amp;CHAR(34)&amp;": "&amp;SUBSTITUTE(TRIM(ROUND(IFERROR(CriteriTecnici!$M4576*1,IFERROR(NUMBERVALUE(CriteriTecnici!$M4576,".",","),IFERROR(NUMBERVALUE(CriteriTecnici!$M4576,",","."),0))),4)&amp;""),",",".")&amp;", "&amp;CHAR(34)&amp;"rawScore"&amp;CHAR(34)&amp;": "&amp;SUBSTITUTE(TRIM(ROUND(IFERROR(CriteriTecnici!$O4576*1,IFERROR(NUMBERVALUE(CriteriTecnici!$O4576,".",","),IFERROR(NUMBERVALUE(CriteriTecnici!$O4576,",","."),0))),4)&amp;""),",",".")&amp;CHAR(125)&amp;IF(TRUE,",",""))</f>
        <v/>
      </c>
    </row>
    <row r="4797">
      <c r="A4797" s="38">
        <f>IF(CriteriTecnici!$A4577="","","    "&amp;CHAR(123)&amp;CHAR(34)&amp;"bidderId"&amp;CHAR(34)&amp;": "&amp;CHAR(34)&amp;SUBSTITUTE(CriteriTecnici!$A4577,CHAR(34),"'")&amp;CHAR(34)&amp;", "&amp;CHAR(34)&amp;"lotId"&amp;CHAR(34)&amp;": "&amp;CHAR(34)&amp;SUBSTITUTE(CriteriTecnici!$C4577,CHAR(34),"'")&amp;CHAR(34)&amp;", "&amp;CHAR(34)&amp;"criterionId"&amp;CHAR(34)&amp;": "&amp;CHAR(34)&amp;SUBSTITUTE(CriteriTecnici!$D4577,CHAR(34),"'")&amp;CHAR(34)&amp;", "&amp;CHAR(34)&amp;"kind"&amp;CHAR(34)&amp;": "&amp;CHAR(34)&amp;SUBSTITUTE(CriteriTecnici!$F4577,CHAR(34),"'")&amp;CHAR(34)&amp;", "&amp;CHAR(34)&amp;"value"&amp;CHAR(34)&amp;": "&amp;SUBSTITUTE(TRIM(ROUND(IFERROR(CriteriTecnici!$N4577*1,IFERROR(NUMBERVALUE(CriteriTecnici!$N4577,".",","),IFERROR(NUMBERVALUE(CriteriTecnici!$N4577,",","."),0))),4)&amp;""),",",".")&amp;", "&amp;CHAR(34)&amp;"numerator"&amp;CHAR(34)&amp;": "&amp;SUBSTITUTE(TRIM(ROUND(IFERROR(CriteriTecnici!$K4577*1,IFERROR(NUMBERVALUE(CriteriTecnici!$K4577,".",","),IFERROR(NUMBERVALUE(CriteriTecnici!$K4577,",","."),0))),4)&amp;""),",",".")&amp;", "&amp;CHAR(34)&amp;"denominator"&amp;CHAR(34)&amp;": "&amp;SUBSTITUTE(TRIM(ROUND(IFERROR(CriteriTecnici!$L4577*1,IFERROR(NUMBERVALUE(CriteriTecnici!$L4577,".",","),IFERROR(NUMBERVALUE(CriteriTecnici!$L4577,",","."),0))),4)&amp;""),",",".")&amp;", "&amp;CHAR(34)&amp;"flag"&amp;CHAR(34)&amp;": "&amp;SUBSTITUTE(TRIM(ROUND(IFERROR(CriteriTecnici!$M4577*1,IFERROR(NUMBERVALUE(CriteriTecnici!$M4577,".",","),IFERROR(NUMBERVALUE(CriteriTecnici!$M4577,",","."),0))),4)&amp;""),",",".")&amp;", "&amp;CHAR(34)&amp;"rawScore"&amp;CHAR(34)&amp;": "&amp;SUBSTITUTE(TRIM(ROUND(IFERROR(CriteriTecnici!$O4577*1,IFERROR(NUMBERVALUE(CriteriTecnici!$O4577,".",","),IFERROR(NUMBERVALUE(CriteriTecnici!$O4577,",","."),0))),4)&amp;""),",",".")&amp;CHAR(125)&amp;IF(TRUE,",",""))</f>
        <v/>
      </c>
    </row>
    <row r="4798">
      <c r="A4798" s="38">
        <f>IF(CriteriTecnici!$A4578="","","    "&amp;CHAR(123)&amp;CHAR(34)&amp;"bidderId"&amp;CHAR(34)&amp;": "&amp;CHAR(34)&amp;SUBSTITUTE(CriteriTecnici!$A4578,CHAR(34),"'")&amp;CHAR(34)&amp;", "&amp;CHAR(34)&amp;"lotId"&amp;CHAR(34)&amp;": "&amp;CHAR(34)&amp;SUBSTITUTE(CriteriTecnici!$C4578,CHAR(34),"'")&amp;CHAR(34)&amp;", "&amp;CHAR(34)&amp;"criterionId"&amp;CHAR(34)&amp;": "&amp;CHAR(34)&amp;SUBSTITUTE(CriteriTecnici!$D4578,CHAR(34),"'")&amp;CHAR(34)&amp;", "&amp;CHAR(34)&amp;"kind"&amp;CHAR(34)&amp;": "&amp;CHAR(34)&amp;SUBSTITUTE(CriteriTecnici!$F4578,CHAR(34),"'")&amp;CHAR(34)&amp;", "&amp;CHAR(34)&amp;"value"&amp;CHAR(34)&amp;": "&amp;SUBSTITUTE(TRIM(ROUND(IFERROR(CriteriTecnici!$N4578*1,IFERROR(NUMBERVALUE(CriteriTecnici!$N4578,".",","),IFERROR(NUMBERVALUE(CriteriTecnici!$N4578,",","."),0))),4)&amp;""),",",".")&amp;", "&amp;CHAR(34)&amp;"numerator"&amp;CHAR(34)&amp;": "&amp;SUBSTITUTE(TRIM(ROUND(IFERROR(CriteriTecnici!$K4578*1,IFERROR(NUMBERVALUE(CriteriTecnici!$K4578,".",","),IFERROR(NUMBERVALUE(CriteriTecnici!$K4578,",","."),0))),4)&amp;""),",",".")&amp;", "&amp;CHAR(34)&amp;"denominator"&amp;CHAR(34)&amp;": "&amp;SUBSTITUTE(TRIM(ROUND(IFERROR(CriteriTecnici!$L4578*1,IFERROR(NUMBERVALUE(CriteriTecnici!$L4578,".",","),IFERROR(NUMBERVALUE(CriteriTecnici!$L4578,",","."),0))),4)&amp;""),",",".")&amp;", "&amp;CHAR(34)&amp;"flag"&amp;CHAR(34)&amp;": "&amp;SUBSTITUTE(TRIM(ROUND(IFERROR(CriteriTecnici!$M4578*1,IFERROR(NUMBERVALUE(CriteriTecnici!$M4578,".",","),IFERROR(NUMBERVALUE(CriteriTecnici!$M4578,",","."),0))),4)&amp;""),",",".")&amp;", "&amp;CHAR(34)&amp;"rawScore"&amp;CHAR(34)&amp;": "&amp;SUBSTITUTE(TRIM(ROUND(IFERROR(CriteriTecnici!$O4578*1,IFERROR(NUMBERVALUE(CriteriTecnici!$O4578,".",","),IFERROR(NUMBERVALUE(CriteriTecnici!$O4578,",","."),0))),4)&amp;""),",",".")&amp;CHAR(125)&amp;IF(TRUE,",",""))</f>
        <v/>
      </c>
    </row>
    <row r="4799">
      <c r="A4799" s="38">
        <f>IF(CriteriTecnici!$A4579="","","    "&amp;CHAR(123)&amp;CHAR(34)&amp;"bidderId"&amp;CHAR(34)&amp;": "&amp;CHAR(34)&amp;SUBSTITUTE(CriteriTecnici!$A4579,CHAR(34),"'")&amp;CHAR(34)&amp;", "&amp;CHAR(34)&amp;"lotId"&amp;CHAR(34)&amp;": "&amp;CHAR(34)&amp;SUBSTITUTE(CriteriTecnici!$C4579,CHAR(34),"'")&amp;CHAR(34)&amp;", "&amp;CHAR(34)&amp;"criterionId"&amp;CHAR(34)&amp;": "&amp;CHAR(34)&amp;SUBSTITUTE(CriteriTecnici!$D4579,CHAR(34),"'")&amp;CHAR(34)&amp;", "&amp;CHAR(34)&amp;"kind"&amp;CHAR(34)&amp;": "&amp;CHAR(34)&amp;SUBSTITUTE(CriteriTecnici!$F4579,CHAR(34),"'")&amp;CHAR(34)&amp;", "&amp;CHAR(34)&amp;"value"&amp;CHAR(34)&amp;": "&amp;SUBSTITUTE(TRIM(ROUND(IFERROR(CriteriTecnici!$N4579*1,IFERROR(NUMBERVALUE(CriteriTecnici!$N4579,".",","),IFERROR(NUMBERVALUE(CriteriTecnici!$N4579,",","."),0))),4)&amp;""),",",".")&amp;", "&amp;CHAR(34)&amp;"numerator"&amp;CHAR(34)&amp;": "&amp;SUBSTITUTE(TRIM(ROUND(IFERROR(CriteriTecnici!$K4579*1,IFERROR(NUMBERVALUE(CriteriTecnici!$K4579,".",","),IFERROR(NUMBERVALUE(CriteriTecnici!$K4579,",","."),0))),4)&amp;""),",",".")&amp;", "&amp;CHAR(34)&amp;"denominator"&amp;CHAR(34)&amp;": "&amp;SUBSTITUTE(TRIM(ROUND(IFERROR(CriteriTecnici!$L4579*1,IFERROR(NUMBERVALUE(CriteriTecnici!$L4579,".",","),IFERROR(NUMBERVALUE(CriteriTecnici!$L4579,",","."),0))),4)&amp;""),",",".")&amp;", "&amp;CHAR(34)&amp;"flag"&amp;CHAR(34)&amp;": "&amp;SUBSTITUTE(TRIM(ROUND(IFERROR(CriteriTecnici!$M4579*1,IFERROR(NUMBERVALUE(CriteriTecnici!$M4579,".",","),IFERROR(NUMBERVALUE(CriteriTecnici!$M4579,",","."),0))),4)&amp;""),",",".")&amp;", "&amp;CHAR(34)&amp;"rawScore"&amp;CHAR(34)&amp;": "&amp;SUBSTITUTE(TRIM(ROUND(IFERROR(CriteriTecnici!$O4579*1,IFERROR(NUMBERVALUE(CriteriTecnici!$O4579,".",","),IFERROR(NUMBERVALUE(CriteriTecnici!$O4579,",","."),0))),4)&amp;""),",",".")&amp;CHAR(125)&amp;IF(TRUE,",",""))</f>
        <v/>
      </c>
    </row>
    <row r="4800">
      <c r="A4800" s="38">
        <f>IF(CriteriTecnici!$A4580="","","    "&amp;CHAR(123)&amp;CHAR(34)&amp;"bidderId"&amp;CHAR(34)&amp;": "&amp;CHAR(34)&amp;SUBSTITUTE(CriteriTecnici!$A4580,CHAR(34),"'")&amp;CHAR(34)&amp;", "&amp;CHAR(34)&amp;"lotId"&amp;CHAR(34)&amp;": "&amp;CHAR(34)&amp;SUBSTITUTE(CriteriTecnici!$C4580,CHAR(34),"'")&amp;CHAR(34)&amp;", "&amp;CHAR(34)&amp;"criterionId"&amp;CHAR(34)&amp;": "&amp;CHAR(34)&amp;SUBSTITUTE(CriteriTecnici!$D4580,CHAR(34),"'")&amp;CHAR(34)&amp;", "&amp;CHAR(34)&amp;"kind"&amp;CHAR(34)&amp;": "&amp;CHAR(34)&amp;SUBSTITUTE(CriteriTecnici!$F4580,CHAR(34),"'")&amp;CHAR(34)&amp;", "&amp;CHAR(34)&amp;"value"&amp;CHAR(34)&amp;": "&amp;SUBSTITUTE(TRIM(ROUND(IFERROR(CriteriTecnici!$N4580*1,IFERROR(NUMBERVALUE(CriteriTecnici!$N4580,".",","),IFERROR(NUMBERVALUE(CriteriTecnici!$N4580,",","."),0))),4)&amp;""),",",".")&amp;", "&amp;CHAR(34)&amp;"numerator"&amp;CHAR(34)&amp;": "&amp;SUBSTITUTE(TRIM(ROUND(IFERROR(CriteriTecnici!$K4580*1,IFERROR(NUMBERVALUE(CriteriTecnici!$K4580,".",","),IFERROR(NUMBERVALUE(CriteriTecnici!$K4580,",","."),0))),4)&amp;""),",",".")&amp;", "&amp;CHAR(34)&amp;"denominator"&amp;CHAR(34)&amp;": "&amp;SUBSTITUTE(TRIM(ROUND(IFERROR(CriteriTecnici!$L4580*1,IFERROR(NUMBERVALUE(CriteriTecnici!$L4580,".",","),IFERROR(NUMBERVALUE(CriteriTecnici!$L4580,",","."),0))),4)&amp;""),",",".")&amp;", "&amp;CHAR(34)&amp;"flag"&amp;CHAR(34)&amp;": "&amp;SUBSTITUTE(TRIM(ROUND(IFERROR(CriteriTecnici!$M4580*1,IFERROR(NUMBERVALUE(CriteriTecnici!$M4580,".",","),IFERROR(NUMBERVALUE(CriteriTecnici!$M4580,",","."),0))),4)&amp;""),",",".")&amp;", "&amp;CHAR(34)&amp;"rawScore"&amp;CHAR(34)&amp;": "&amp;SUBSTITUTE(TRIM(ROUND(IFERROR(CriteriTecnici!$O4580*1,IFERROR(NUMBERVALUE(CriteriTecnici!$O4580,".",","),IFERROR(NUMBERVALUE(CriteriTecnici!$O4580,",","."),0))),4)&amp;""),",",".")&amp;CHAR(125)&amp;IF(TRUE,",",""))</f>
        <v/>
      </c>
    </row>
    <row r="4801">
      <c r="A4801" s="38">
        <f>IF(CriteriTecnici!$A4581="","","    "&amp;CHAR(123)&amp;CHAR(34)&amp;"bidderId"&amp;CHAR(34)&amp;": "&amp;CHAR(34)&amp;SUBSTITUTE(CriteriTecnici!$A4581,CHAR(34),"'")&amp;CHAR(34)&amp;", "&amp;CHAR(34)&amp;"lotId"&amp;CHAR(34)&amp;": "&amp;CHAR(34)&amp;SUBSTITUTE(CriteriTecnici!$C4581,CHAR(34),"'")&amp;CHAR(34)&amp;", "&amp;CHAR(34)&amp;"criterionId"&amp;CHAR(34)&amp;": "&amp;CHAR(34)&amp;SUBSTITUTE(CriteriTecnici!$D4581,CHAR(34),"'")&amp;CHAR(34)&amp;", "&amp;CHAR(34)&amp;"kind"&amp;CHAR(34)&amp;": "&amp;CHAR(34)&amp;SUBSTITUTE(CriteriTecnici!$F4581,CHAR(34),"'")&amp;CHAR(34)&amp;", "&amp;CHAR(34)&amp;"value"&amp;CHAR(34)&amp;": "&amp;SUBSTITUTE(TRIM(ROUND(IFERROR(CriteriTecnici!$N4581*1,IFERROR(NUMBERVALUE(CriteriTecnici!$N4581,".",","),IFERROR(NUMBERVALUE(CriteriTecnici!$N4581,",","."),0))),4)&amp;""),",",".")&amp;", "&amp;CHAR(34)&amp;"numerator"&amp;CHAR(34)&amp;": "&amp;SUBSTITUTE(TRIM(ROUND(IFERROR(CriteriTecnici!$K4581*1,IFERROR(NUMBERVALUE(CriteriTecnici!$K4581,".",","),IFERROR(NUMBERVALUE(CriteriTecnici!$K4581,",","."),0))),4)&amp;""),",",".")&amp;", "&amp;CHAR(34)&amp;"denominator"&amp;CHAR(34)&amp;": "&amp;SUBSTITUTE(TRIM(ROUND(IFERROR(CriteriTecnici!$L4581*1,IFERROR(NUMBERVALUE(CriteriTecnici!$L4581,".",","),IFERROR(NUMBERVALUE(CriteriTecnici!$L4581,",","."),0))),4)&amp;""),",",".")&amp;", "&amp;CHAR(34)&amp;"flag"&amp;CHAR(34)&amp;": "&amp;SUBSTITUTE(TRIM(ROUND(IFERROR(CriteriTecnici!$M4581*1,IFERROR(NUMBERVALUE(CriteriTecnici!$M4581,".",","),IFERROR(NUMBERVALUE(CriteriTecnici!$M4581,",","."),0))),4)&amp;""),",",".")&amp;", "&amp;CHAR(34)&amp;"rawScore"&amp;CHAR(34)&amp;": "&amp;SUBSTITUTE(TRIM(ROUND(IFERROR(CriteriTecnici!$O4581*1,IFERROR(NUMBERVALUE(CriteriTecnici!$O4581,".",","),IFERROR(NUMBERVALUE(CriteriTecnici!$O4581,",","."),0))),4)&amp;""),",",".")&amp;CHAR(125)&amp;IF(TRUE,",",""))</f>
        <v/>
      </c>
    </row>
    <row r="4802">
      <c r="A4802" s="38">
        <f>IF(CriteriTecnici!$A4582="","","    "&amp;CHAR(123)&amp;CHAR(34)&amp;"bidderId"&amp;CHAR(34)&amp;": "&amp;CHAR(34)&amp;SUBSTITUTE(CriteriTecnici!$A4582,CHAR(34),"'")&amp;CHAR(34)&amp;", "&amp;CHAR(34)&amp;"lotId"&amp;CHAR(34)&amp;": "&amp;CHAR(34)&amp;SUBSTITUTE(CriteriTecnici!$C4582,CHAR(34),"'")&amp;CHAR(34)&amp;", "&amp;CHAR(34)&amp;"criterionId"&amp;CHAR(34)&amp;": "&amp;CHAR(34)&amp;SUBSTITUTE(CriteriTecnici!$D4582,CHAR(34),"'")&amp;CHAR(34)&amp;", "&amp;CHAR(34)&amp;"kind"&amp;CHAR(34)&amp;": "&amp;CHAR(34)&amp;SUBSTITUTE(CriteriTecnici!$F4582,CHAR(34),"'")&amp;CHAR(34)&amp;", "&amp;CHAR(34)&amp;"value"&amp;CHAR(34)&amp;": "&amp;SUBSTITUTE(TRIM(ROUND(IFERROR(CriteriTecnici!$N4582*1,IFERROR(NUMBERVALUE(CriteriTecnici!$N4582,".",","),IFERROR(NUMBERVALUE(CriteriTecnici!$N4582,",","."),0))),4)&amp;""),",",".")&amp;", "&amp;CHAR(34)&amp;"numerator"&amp;CHAR(34)&amp;": "&amp;SUBSTITUTE(TRIM(ROUND(IFERROR(CriteriTecnici!$K4582*1,IFERROR(NUMBERVALUE(CriteriTecnici!$K4582,".",","),IFERROR(NUMBERVALUE(CriteriTecnici!$K4582,",","."),0))),4)&amp;""),",",".")&amp;", "&amp;CHAR(34)&amp;"denominator"&amp;CHAR(34)&amp;": "&amp;SUBSTITUTE(TRIM(ROUND(IFERROR(CriteriTecnici!$L4582*1,IFERROR(NUMBERVALUE(CriteriTecnici!$L4582,".",","),IFERROR(NUMBERVALUE(CriteriTecnici!$L4582,",","."),0))),4)&amp;""),",",".")&amp;", "&amp;CHAR(34)&amp;"flag"&amp;CHAR(34)&amp;": "&amp;SUBSTITUTE(TRIM(ROUND(IFERROR(CriteriTecnici!$M4582*1,IFERROR(NUMBERVALUE(CriteriTecnici!$M4582,".",","),IFERROR(NUMBERVALUE(CriteriTecnici!$M4582,",","."),0))),4)&amp;""),",",".")&amp;", "&amp;CHAR(34)&amp;"rawScore"&amp;CHAR(34)&amp;": "&amp;SUBSTITUTE(TRIM(ROUND(IFERROR(CriteriTecnici!$O4582*1,IFERROR(NUMBERVALUE(CriteriTecnici!$O4582,".",","),IFERROR(NUMBERVALUE(CriteriTecnici!$O4582,",","."),0))),4)&amp;""),",",".")&amp;CHAR(125)&amp;IF(TRUE,",",""))</f>
        <v/>
      </c>
    </row>
    <row r="4803">
      <c r="A4803" s="38">
        <f>IF(CriteriTecnici!$A4583="","","    "&amp;CHAR(123)&amp;CHAR(34)&amp;"bidderId"&amp;CHAR(34)&amp;": "&amp;CHAR(34)&amp;SUBSTITUTE(CriteriTecnici!$A4583,CHAR(34),"'")&amp;CHAR(34)&amp;", "&amp;CHAR(34)&amp;"lotId"&amp;CHAR(34)&amp;": "&amp;CHAR(34)&amp;SUBSTITUTE(CriteriTecnici!$C4583,CHAR(34),"'")&amp;CHAR(34)&amp;", "&amp;CHAR(34)&amp;"criterionId"&amp;CHAR(34)&amp;": "&amp;CHAR(34)&amp;SUBSTITUTE(CriteriTecnici!$D4583,CHAR(34),"'")&amp;CHAR(34)&amp;", "&amp;CHAR(34)&amp;"kind"&amp;CHAR(34)&amp;": "&amp;CHAR(34)&amp;SUBSTITUTE(CriteriTecnici!$F4583,CHAR(34),"'")&amp;CHAR(34)&amp;", "&amp;CHAR(34)&amp;"value"&amp;CHAR(34)&amp;": "&amp;SUBSTITUTE(TRIM(ROUND(IFERROR(CriteriTecnici!$N4583*1,IFERROR(NUMBERVALUE(CriteriTecnici!$N4583,".",","),IFERROR(NUMBERVALUE(CriteriTecnici!$N4583,",","."),0))),4)&amp;""),",",".")&amp;", "&amp;CHAR(34)&amp;"numerator"&amp;CHAR(34)&amp;": "&amp;SUBSTITUTE(TRIM(ROUND(IFERROR(CriteriTecnici!$K4583*1,IFERROR(NUMBERVALUE(CriteriTecnici!$K4583,".",","),IFERROR(NUMBERVALUE(CriteriTecnici!$K4583,",","."),0))),4)&amp;""),",",".")&amp;", "&amp;CHAR(34)&amp;"denominator"&amp;CHAR(34)&amp;": "&amp;SUBSTITUTE(TRIM(ROUND(IFERROR(CriteriTecnici!$L4583*1,IFERROR(NUMBERVALUE(CriteriTecnici!$L4583,".",","),IFERROR(NUMBERVALUE(CriteriTecnici!$L4583,",","."),0))),4)&amp;""),",",".")&amp;", "&amp;CHAR(34)&amp;"flag"&amp;CHAR(34)&amp;": "&amp;SUBSTITUTE(TRIM(ROUND(IFERROR(CriteriTecnici!$M4583*1,IFERROR(NUMBERVALUE(CriteriTecnici!$M4583,".",","),IFERROR(NUMBERVALUE(CriteriTecnici!$M4583,",","."),0))),4)&amp;""),",",".")&amp;", "&amp;CHAR(34)&amp;"rawScore"&amp;CHAR(34)&amp;": "&amp;SUBSTITUTE(TRIM(ROUND(IFERROR(CriteriTecnici!$O4583*1,IFERROR(NUMBERVALUE(CriteriTecnici!$O4583,".",","),IFERROR(NUMBERVALUE(CriteriTecnici!$O4583,",","."),0))),4)&amp;""),",",".")&amp;CHAR(125)&amp;IF(TRUE,",",""))</f>
        <v/>
      </c>
    </row>
    <row r="4804">
      <c r="A4804" s="38">
        <f>IF(CriteriTecnici!$A4584="","","    "&amp;CHAR(123)&amp;CHAR(34)&amp;"bidderId"&amp;CHAR(34)&amp;": "&amp;CHAR(34)&amp;SUBSTITUTE(CriteriTecnici!$A4584,CHAR(34),"'")&amp;CHAR(34)&amp;", "&amp;CHAR(34)&amp;"lotId"&amp;CHAR(34)&amp;": "&amp;CHAR(34)&amp;SUBSTITUTE(CriteriTecnici!$C4584,CHAR(34),"'")&amp;CHAR(34)&amp;", "&amp;CHAR(34)&amp;"criterionId"&amp;CHAR(34)&amp;": "&amp;CHAR(34)&amp;SUBSTITUTE(CriteriTecnici!$D4584,CHAR(34),"'")&amp;CHAR(34)&amp;", "&amp;CHAR(34)&amp;"kind"&amp;CHAR(34)&amp;": "&amp;CHAR(34)&amp;SUBSTITUTE(CriteriTecnici!$F4584,CHAR(34),"'")&amp;CHAR(34)&amp;", "&amp;CHAR(34)&amp;"value"&amp;CHAR(34)&amp;": "&amp;SUBSTITUTE(TRIM(ROUND(IFERROR(CriteriTecnici!$N4584*1,IFERROR(NUMBERVALUE(CriteriTecnici!$N4584,".",","),IFERROR(NUMBERVALUE(CriteriTecnici!$N4584,",","."),0))),4)&amp;""),",",".")&amp;", "&amp;CHAR(34)&amp;"numerator"&amp;CHAR(34)&amp;": "&amp;SUBSTITUTE(TRIM(ROUND(IFERROR(CriteriTecnici!$K4584*1,IFERROR(NUMBERVALUE(CriteriTecnici!$K4584,".",","),IFERROR(NUMBERVALUE(CriteriTecnici!$K4584,",","."),0))),4)&amp;""),",",".")&amp;", "&amp;CHAR(34)&amp;"denominator"&amp;CHAR(34)&amp;": "&amp;SUBSTITUTE(TRIM(ROUND(IFERROR(CriteriTecnici!$L4584*1,IFERROR(NUMBERVALUE(CriteriTecnici!$L4584,".",","),IFERROR(NUMBERVALUE(CriteriTecnici!$L4584,",","."),0))),4)&amp;""),",",".")&amp;", "&amp;CHAR(34)&amp;"flag"&amp;CHAR(34)&amp;": "&amp;SUBSTITUTE(TRIM(ROUND(IFERROR(CriteriTecnici!$M4584*1,IFERROR(NUMBERVALUE(CriteriTecnici!$M4584,".",","),IFERROR(NUMBERVALUE(CriteriTecnici!$M4584,",","."),0))),4)&amp;""),",",".")&amp;", "&amp;CHAR(34)&amp;"rawScore"&amp;CHAR(34)&amp;": "&amp;SUBSTITUTE(TRIM(ROUND(IFERROR(CriteriTecnici!$O4584*1,IFERROR(NUMBERVALUE(CriteriTecnici!$O4584,".",","),IFERROR(NUMBERVALUE(CriteriTecnici!$O4584,",","."),0))),4)&amp;""),",",".")&amp;CHAR(125)&amp;IF(TRUE,",",""))</f>
        <v/>
      </c>
    </row>
    <row r="4805">
      <c r="A4805" s="38">
        <f>IF(CriteriTecnici!$A4585="","","    "&amp;CHAR(123)&amp;CHAR(34)&amp;"bidderId"&amp;CHAR(34)&amp;": "&amp;CHAR(34)&amp;SUBSTITUTE(CriteriTecnici!$A4585,CHAR(34),"'")&amp;CHAR(34)&amp;", "&amp;CHAR(34)&amp;"lotId"&amp;CHAR(34)&amp;": "&amp;CHAR(34)&amp;SUBSTITUTE(CriteriTecnici!$C4585,CHAR(34),"'")&amp;CHAR(34)&amp;", "&amp;CHAR(34)&amp;"criterionId"&amp;CHAR(34)&amp;": "&amp;CHAR(34)&amp;SUBSTITUTE(CriteriTecnici!$D4585,CHAR(34),"'")&amp;CHAR(34)&amp;", "&amp;CHAR(34)&amp;"kind"&amp;CHAR(34)&amp;": "&amp;CHAR(34)&amp;SUBSTITUTE(CriteriTecnici!$F4585,CHAR(34),"'")&amp;CHAR(34)&amp;", "&amp;CHAR(34)&amp;"value"&amp;CHAR(34)&amp;": "&amp;SUBSTITUTE(TRIM(ROUND(IFERROR(CriteriTecnici!$N4585*1,IFERROR(NUMBERVALUE(CriteriTecnici!$N4585,".",","),IFERROR(NUMBERVALUE(CriteriTecnici!$N4585,",","."),0))),4)&amp;""),",",".")&amp;", "&amp;CHAR(34)&amp;"numerator"&amp;CHAR(34)&amp;": "&amp;SUBSTITUTE(TRIM(ROUND(IFERROR(CriteriTecnici!$K4585*1,IFERROR(NUMBERVALUE(CriteriTecnici!$K4585,".",","),IFERROR(NUMBERVALUE(CriteriTecnici!$K4585,",","."),0))),4)&amp;""),",",".")&amp;", "&amp;CHAR(34)&amp;"denominator"&amp;CHAR(34)&amp;": "&amp;SUBSTITUTE(TRIM(ROUND(IFERROR(CriteriTecnici!$L4585*1,IFERROR(NUMBERVALUE(CriteriTecnici!$L4585,".",","),IFERROR(NUMBERVALUE(CriteriTecnici!$L4585,",","."),0))),4)&amp;""),",",".")&amp;", "&amp;CHAR(34)&amp;"flag"&amp;CHAR(34)&amp;": "&amp;SUBSTITUTE(TRIM(ROUND(IFERROR(CriteriTecnici!$M4585*1,IFERROR(NUMBERVALUE(CriteriTecnici!$M4585,".",","),IFERROR(NUMBERVALUE(CriteriTecnici!$M4585,",","."),0))),4)&amp;""),",",".")&amp;", "&amp;CHAR(34)&amp;"rawScore"&amp;CHAR(34)&amp;": "&amp;SUBSTITUTE(TRIM(ROUND(IFERROR(CriteriTecnici!$O4585*1,IFERROR(NUMBERVALUE(CriteriTecnici!$O4585,".",","),IFERROR(NUMBERVALUE(CriteriTecnici!$O4585,",","."),0))),4)&amp;""),",",".")&amp;CHAR(125)&amp;IF(TRUE,",",""))</f>
        <v/>
      </c>
    </row>
    <row r="4806">
      <c r="A4806" s="38">
        <f>IF(CriteriTecnici!$A4586="","","    "&amp;CHAR(123)&amp;CHAR(34)&amp;"bidderId"&amp;CHAR(34)&amp;": "&amp;CHAR(34)&amp;SUBSTITUTE(CriteriTecnici!$A4586,CHAR(34),"'")&amp;CHAR(34)&amp;", "&amp;CHAR(34)&amp;"lotId"&amp;CHAR(34)&amp;": "&amp;CHAR(34)&amp;SUBSTITUTE(CriteriTecnici!$C4586,CHAR(34),"'")&amp;CHAR(34)&amp;", "&amp;CHAR(34)&amp;"criterionId"&amp;CHAR(34)&amp;": "&amp;CHAR(34)&amp;SUBSTITUTE(CriteriTecnici!$D4586,CHAR(34),"'")&amp;CHAR(34)&amp;", "&amp;CHAR(34)&amp;"kind"&amp;CHAR(34)&amp;": "&amp;CHAR(34)&amp;SUBSTITUTE(CriteriTecnici!$F4586,CHAR(34),"'")&amp;CHAR(34)&amp;", "&amp;CHAR(34)&amp;"value"&amp;CHAR(34)&amp;": "&amp;SUBSTITUTE(TRIM(ROUND(IFERROR(CriteriTecnici!$N4586*1,IFERROR(NUMBERVALUE(CriteriTecnici!$N4586,".",","),IFERROR(NUMBERVALUE(CriteriTecnici!$N4586,",","."),0))),4)&amp;""),",",".")&amp;", "&amp;CHAR(34)&amp;"numerator"&amp;CHAR(34)&amp;": "&amp;SUBSTITUTE(TRIM(ROUND(IFERROR(CriteriTecnici!$K4586*1,IFERROR(NUMBERVALUE(CriteriTecnici!$K4586,".",","),IFERROR(NUMBERVALUE(CriteriTecnici!$K4586,",","."),0))),4)&amp;""),",",".")&amp;", "&amp;CHAR(34)&amp;"denominator"&amp;CHAR(34)&amp;": "&amp;SUBSTITUTE(TRIM(ROUND(IFERROR(CriteriTecnici!$L4586*1,IFERROR(NUMBERVALUE(CriteriTecnici!$L4586,".",","),IFERROR(NUMBERVALUE(CriteriTecnici!$L4586,",","."),0))),4)&amp;""),",",".")&amp;", "&amp;CHAR(34)&amp;"flag"&amp;CHAR(34)&amp;": "&amp;SUBSTITUTE(TRIM(ROUND(IFERROR(CriteriTecnici!$M4586*1,IFERROR(NUMBERVALUE(CriteriTecnici!$M4586,".",","),IFERROR(NUMBERVALUE(CriteriTecnici!$M4586,",","."),0))),4)&amp;""),",",".")&amp;", "&amp;CHAR(34)&amp;"rawScore"&amp;CHAR(34)&amp;": "&amp;SUBSTITUTE(TRIM(ROUND(IFERROR(CriteriTecnici!$O4586*1,IFERROR(NUMBERVALUE(CriteriTecnici!$O4586,".",","),IFERROR(NUMBERVALUE(CriteriTecnici!$O4586,",","."),0))),4)&amp;""),",",".")&amp;CHAR(125)&amp;IF(TRUE,",",""))</f>
        <v/>
      </c>
    </row>
    <row r="4807">
      <c r="A4807" s="38">
        <f>IF(CriteriTecnici!$A4587="","","    "&amp;CHAR(123)&amp;CHAR(34)&amp;"bidderId"&amp;CHAR(34)&amp;": "&amp;CHAR(34)&amp;SUBSTITUTE(CriteriTecnici!$A4587,CHAR(34),"'")&amp;CHAR(34)&amp;", "&amp;CHAR(34)&amp;"lotId"&amp;CHAR(34)&amp;": "&amp;CHAR(34)&amp;SUBSTITUTE(CriteriTecnici!$C4587,CHAR(34),"'")&amp;CHAR(34)&amp;", "&amp;CHAR(34)&amp;"criterionId"&amp;CHAR(34)&amp;": "&amp;CHAR(34)&amp;SUBSTITUTE(CriteriTecnici!$D4587,CHAR(34),"'")&amp;CHAR(34)&amp;", "&amp;CHAR(34)&amp;"kind"&amp;CHAR(34)&amp;": "&amp;CHAR(34)&amp;SUBSTITUTE(CriteriTecnici!$F4587,CHAR(34),"'")&amp;CHAR(34)&amp;", "&amp;CHAR(34)&amp;"value"&amp;CHAR(34)&amp;": "&amp;SUBSTITUTE(TRIM(ROUND(IFERROR(CriteriTecnici!$N4587*1,IFERROR(NUMBERVALUE(CriteriTecnici!$N4587,".",","),IFERROR(NUMBERVALUE(CriteriTecnici!$N4587,",","."),0))),4)&amp;""),",",".")&amp;", "&amp;CHAR(34)&amp;"numerator"&amp;CHAR(34)&amp;": "&amp;SUBSTITUTE(TRIM(ROUND(IFERROR(CriteriTecnici!$K4587*1,IFERROR(NUMBERVALUE(CriteriTecnici!$K4587,".",","),IFERROR(NUMBERVALUE(CriteriTecnici!$K4587,",","."),0))),4)&amp;""),",",".")&amp;", "&amp;CHAR(34)&amp;"denominator"&amp;CHAR(34)&amp;": "&amp;SUBSTITUTE(TRIM(ROUND(IFERROR(CriteriTecnici!$L4587*1,IFERROR(NUMBERVALUE(CriteriTecnici!$L4587,".",","),IFERROR(NUMBERVALUE(CriteriTecnici!$L4587,",","."),0))),4)&amp;""),",",".")&amp;", "&amp;CHAR(34)&amp;"flag"&amp;CHAR(34)&amp;": "&amp;SUBSTITUTE(TRIM(ROUND(IFERROR(CriteriTecnici!$M4587*1,IFERROR(NUMBERVALUE(CriteriTecnici!$M4587,".",","),IFERROR(NUMBERVALUE(CriteriTecnici!$M4587,",","."),0))),4)&amp;""),",",".")&amp;", "&amp;CHAR(34)&amp;"rawScore"&amp;CHAR(34)&amp;": "&amp;SUBSTITUTE(TRIM(ROUND(IFERROR(CriteriTecnici!$O4587*1,IFERROR(NUMBERVALUE(CriteriTecnici!$O4587,".",","),IFERROR(NUMBERVALUE(CriteriTecnici!$O4587,",","."),0))),4)&amp;""),",",".")&amp;CHAR(125)&amp;IF(TRUE,",",""))</f>
        <v/>
      </c>
    </row>
    <row r="4808">
      <c r="A4808" s="38">
        <f>IF(CriteriTecnici!$A4588="","","    "&amp;CHAR(123)&amp;CHAR(34)&amp;"bidderId"&amp;CHAR(34)&amp;": "&amp;CHAR(34)&amp;SUBSTITUTE(CriteriTecnici!$A4588,CHAR(34),"'")&amp;CHAR(34)&amp;", "&amp;CHAR(34)&amp;"lotId"&amp;CHAR(34)&amp;": "&amp;CHAR(34)&amp;SUBSTITUTE(CriteriTecnici!$C4588,CHAR(34),"'")&amp;CHAR(34)&amp;", "&amp;CHAR(34)&amp;"criterionId"&amp;CHAR(34)&amp;": "&amp;CHAR(34)&amp;SUBSTITUTE(CriteriTecnici!$D4588,CHAR(34),"'")&amp;CHAR(34)&amp;", "&amp;CHAR(34)&amp;"kind"&amp;CHAR(34)&amp;": "&amp;CHAR(34)&amp;SUBSTITUTE(CriteriTecnici!$F4588,CHAR(34),"'")&amp;CHAR(34)&amp;", "&amp;CHAR(34)&amp;"value"&amp;CHAR(34)&amp;": "&amp;SUBSTITUTE(TRIM(ROUND(IFERROR(CriteriTecnici!$N4588*1,IFERROR(NUMBERVALUE(CriteriTecnici!$N4588,".",","),IFERROR(NUMBERVALUE(CriteriTecnici!$N4588,",","."),0))),4)&amp;""),",",".")&amp;", "&amp;CHAR(34)&amp;"numerator"&amp;CHAR(34)&amp;": "&amp;SUBSTITUTE(TRIM(ROUND(IFERROR(CriteriTecnici!$K4588*1,IFERROR(NUMBERVALUE(CriteriTecnici!$K4588,".",","),IFERROR(NUMBERVALUE(CriteriTecnici!$K4588,",","."),0))),4)&amp;""),",",".")&amp;", "&amp;CHAR(34)&amp;"denominator"&amp;CHAR(34)&amp;": "&amp;SUBSTITUTE(TRIM(ROUND(IFERROR(CriteriTecnici!$L4588*1,IFERROR(NUMBERVALUE(CriteriTecnici!$L4588,".",","),IFERROR(NUMBERVALUE(CriteriTecnici!$L4588,",","."),0))),4)&amp;""),",",".")&amp;", "&amp;CHAR(34)&amp;"flag"&amp;CHAR(34)&amp;": "&amp;SUBSTITUTE(TRIM(ROUND(IFERROR(CriteriTecnici!$M4588*1,IFERROR(NUMBERVALUE(CriteriTecnici!$M4588,".",","),IFERROR(NUMBERVALUE(CriteriTecnici!$M4588,",","."),0))),4)&amp;""),",",".")&amp;", "&amp;CHAR(34)&amp;"rawScore"&amp;CHAR(34)&amp;": "&amp;SUBSTITUTE(TRIM(ROUND(IFERROR(CriteriTecnici!$O4588*1,IFERROR(NUMBERVALUE(CriteriTecnici!$O4588,".",","),IFERROR(NUMBERVALUE(CriteriTecnici!$O4588,",","."),0))),4)&amp;""),",",".")&amp;CHAR(125)&amp;IF(TRUE,",",""))</f>
        <v/>
      </c>
    </row>
    <row r="4809">
      <c r="A4809" s="38">
        <f>IF(CriteriTecnici!$A4589="","","    "&amp;CHAR(123)&amp;CHAR(34)&amp;"bidderId"&amp;CHAR(34)&amp;": "&amp;CHAR(34)&amp;SUBSTITUTE(CriteriTecnici!$A4589,CHAR(34),"'")&amp;CHAR(34)&amp;", "&amp;CHAR(34)&amp;"lotId"&amp;CHAR(34)&amp;": "&amp;CHAR(34)&amp;SUBSTITUTE(CriteriTecnici!$C4589,CHAR(34),"'")&amp;CHAR(34)&amp;", "&amp;CHAR(34)&amp;"criterionId"&amp;CHAR(34)&amp;": "&amp;CHAR(34)&amp;SUBSTITUTE(CriteriTecnici!$D4589,CHAR(34),"'")&amp;CHAR(34)&amp;", "&amp;CHAR(34)&amp;"kind"&amp;CHAR(34)&amp;": "&amp;CHAR(34)&amp;SUBSTITUTE(CriteriTecnici!$F4589,CHAR(34),"'")&amp;CHAR(34)&amp;", "&amp;CHAR(34)&amp;"value"&amp;CHAR(34)&amp;": "&amp;SUBSTITUTE(TRIM(ROUND(IFERROR(CriteriTecnici!$N4589*1,IFERROR(NUMBERVALUE(CriteriTecnici!$N4589,".",","),IFERROR(NUMBERVALUE(CriteriTecnici!$N4589,",","."),0))),4)&amp;""),",",".")&amp;", "&amp;CHAR(34)&amp;"numerator"&amp;CHAR(34)&amp;": "&amp;SUBSTITUTE(TRIM(ROUND(IFERROR(CriteriTecnici!$K4589*1,IFERROR(NUMBERVALUE(CriteriTecnici!$K4589,".",","),IFERROR(NUMBERVALUE(CriteriTecnici!$K4589,",","."),0))),4)&amp;""),",",".")&amp;", "&amp;CHAR(34)&amp;"denominator"&amp;CHAR(34)&amp;": "&amp;SUBSTITUTE(TRIM(ROUND(IFERROR(CriteriTecnici!$L4589*1,IFERROR(NUMBERVALUE(CriteriTecnici!$L4589,".",","),IFERROR(NUMBERVALUE(CriteriTecnici!$L4589,",","."),0))),4)&amp;""),",",".")&amp;", "&amp;CHAR(34)&amp;"flag"&amp;CHAR(34)&amp;": "&amp;SUBSTITUTE(TRIM(ROUND(IFERROR(CriteriTecnici!$M4589*1,IFERROR(NUMBERVALUE(CriteriTecnici!$M4589,".",","),IFERROR(NUMBERVALUE(CriteriTecnici!$M4589,",","."),0))),4)&amp;""),",",".")&amp;", "&amp;CHAR(34)&amp;"rawScore"&amp;CHAR(34)&amp;": "&amp;SUBSTITUTE(TRIM(ROUND(IFERROR(CriteriTecnici!$O4589*1,IFERROR(NUMBERVALUE(CriteriTecnici!$O4589,".",","),IFERROR(NUMBERVALUE(CriteriTecnici!$O4589,",","."),0))),4)&amp;""),",",".")&amp;CHAR(125)&amp;IF(TRUE,",",""))</f>
        <v/>
      </c>
    </row>
    <row r="4810">
      <c r="A4810" s="38">
        <f>IF(CriteriTecnici!$A4590="","","    "&amp;CHAR(123)&amp;CHAR(34)&amp;"bidderId"&amp;CHAR(34)&amp;": "&amp;CHAR(34)&amp;SUBSTITUTE(CriteriTecnici!$A4590,CHAR(34),"'")&amp;CHAR(34)&amp;", "&amp;CHAR(34)&amp;"lotId"&amp;CHAR(34)&amp;": "&amp;CHAR(34)&amp;SUBSTITUTE(CriteriTecnici!$C4590,CHAR(34),"'")&amp;CHAR(34)&amp;", "&amp;CHAR(34)&amp;"criterionId"&amp;CHAR(34)&amp;": "&amp;CHAR(34)&amp;SUBSTITUTE(CriteriTecnici!$D4590,CHAR(34),"'")&amp;CHAR(34)&amp;", "&amp;CHAR(34)&amp;"kind"&amp;CHAR(34)&amp;": "&amp;CHAR(34)&amp;SUBSTITUTE(CriteriTecnici!$F4590,CHAR(34),"'")&amp;CHAR(34)&amp;", "&amp;CHAR(34)&amp;"value"&amp;CHAR(34)&amp;": "&amp;SUBSTITUTE(TRIM(ROUND(IFERROR(CriteriTecnici!$N4590*1,IFERROR(NUMBERVALUE(CriteriTecnici!$N4590,".",","),IFERROR(NUMBERVALUE(CriteriTecnici!$N4590,",","."),0))),4)&amp;""),",",".")&amp;", "&amp;CHAR(34)&amp;"numerator"&amp;CHAR(34)&amp;": "&amp;SUBSTITUTE(TRIM(ROUND(IFERROR(CriteriTecnici!$K4590*1,IFERROR(NUMBERVALUE(CriteriTecnici!$K4590,".",","),IFERROR(NUMBERVALUE(CriteriTecnici!$K4590,",","."),0))),4)&amp;""),",",".")&amp;", "&amp;CHAR(34)&amp;"denominator"&amp;CHAR(34)&amp;": "&amp;SUBSTITUTE(TRIM(ROUND(IFERROR(CriteriTecnici!$L4590*1,IFERROR(NUMBERVALUE(CriteriTecnici!$L4590,".",","),IFERROR(NUMBERVALUE(CriteriTecnici!$L4590,",","."),0))),4)&amp;""),",",".")&amp;", "&amp;CHAR(34)&amp;"flag"&amp;CHAR(34)&amp;": "&amp;SUBSTITUTE(TRIM(ROUND(IFERROR(CriteriTecnici!$M4590*1,IFERROR(NUMBERVALUE(CriteriTecnici!$M4590,".",","),IFERROR(NUMBERVALUE(CriteriTecnici!$M4590,",","."),0))),4)&amp;""),",",".")&amp;", "&amp;CHAR(34)&amp;"rawScore"&amp;CHAR(34)&amp;": "&amp;SUBSTITUTE(TRIM(ROUND(IFERROR(CriteriTecnici!$O4590*1,IFERROR(NUMBERVALUE(CriteriTecnici!$O4590,".",","),IFERROR(NUMBERVALUE(CriteriTecnici!$O4590,",","."),0))),4)&amp;""),",",".")&amp;CHAR(125)&amp;IF(TRUE,",",""))</f>
        <v/>
      </c>
    </row>
    <row r="4811">
      <c r="A4811" s="38">
        <f>IF(CriteriTecnici!$A4591="","","    "&amp;CHAR(123)&amp;CHAR(34)&amp;"bidderId"&amp;CHAR(34)&amp;": "&amp;CHAR(34)&amp;SUBSTITUTE(CriteriTecnici!$A4591,CHAR(34),"'")&amp;CHAR(34)&amp;", "&amp;CHAR(34)&amp;"lotId"&amp;CHAR(34)&amp;": "&amp;CHAR(34)&amp;SUBSTITUTE(CriteriTecnici!$C4591,CHAR(34),"'")&amp;CHAR(34)&amp;", "&amp;CHAR(34)&amp;"criterionId"&amp;CHAR(34)&amp;": "&amp;CHAR(34)&amp;SUBSTITUTE(CriteriTecnici!$D4591,CHAR(34),"'")&amp;CHAR(34)&amp;", "&amp;CHAR(34)&amp;"kind"&amp;CHAR(34)&amp;": "&amp;CHAR(34)&amp;SUBSTITUTE(CriteriTecnici!$F4591,CHAR(34),"'")&amp;CHAR(34)&amp;", "&amp;CHAR(34)&amp;"value"&amp;CHAR(34)&amp;": "&amp;SUBSTITUTE(TRIM(ROUND(IFERROR(CriteriTecnici!$N4591*1,IFERROR(NUMBERVALUE(CriteriTecnici!$N4591,".",","),IFERROR(NUMBERVALUE(CriteriTecnici!$N4591,",","."),0))),4)&amp;""),",",".")&amp;", "&amp;CHAR(34)&amp;"numerator"&amp;CHAR(34)&amp;": "&amp;SUBSTITUTE(TRIM(ROUND(IFERROR(CriteriTecnici!$K4591*1,IFERROR(NUMBERVALUE(CriteriTecnici!$K4591,".",","),IFERROR(NUMBERVALUE(CriteriTecnici!$K4591,",","."),0))),4)&amp;""),",",".")&amp;", "&amp;CHAR(34)&amp;"denominator"&amp;CHAR(34)&amp;": "&amp;SUBSTITUTE(TRIM(ROUND(IFERROR(CriteriTecnici!$L4591*1,IFERROR(NUMBERVALUE(CriteriTecnici!$L4591,".",","),IFERROR(NUMBERVALUE(CriteriTecnici!$L4591,",","."),0))),4)&amp;""),",",".")&amp;", "&amp;CHAR(34)&amp;"flag"&amp;CHAR(34)&amp;": "&amp;SUBSTITUTE(TRIM(ROUND(IFERROR(CriteriTecnici!$M4591*1,IFERROR(NUMBERVALUE(CriteriTecnici!$M4591,".",","),IFERROR(NUMBERVALUE(CriteriTecnici!$M4591,",","."),0))),4)&amp;""),",",".")&amp;", "&amp;CHAR(34)&amp;"rawScore"&amp;CHAR(34)&amp;": "&amp;SUBSTITUTE(TRIM(ROUND(IFERROR(CriteriTecnici!$O4591*1,IFERROR(NUMBERVALUE(CriteriTecnici!$O4591,".",","),IFERROR(NUMBERVALUE(CriteriTecnici!$O4591,",","."),0))),4)&amp;""),",",".")&amp;CHAR(125)&amp;IF(TRUE,",",""))</f>
        <v/>
      </c>
    </row>
    <row r="4812">
      <c r="A4812" s="38">
        <f>IF(CriteriTecnici!$A4592="","","    "&amp;CHAR(123)&amp;CHAR(34)&amp;"bidderId"&amp;CHAR(34)&amp;": "&amp;CHAR(34)&amp;SUBSTITUTE(CriteriTecnici!$A4592,CHAR(34),"'")&amp;CHAR(34)&amp;", "&amp;CHAR(34)&amp;"lotId"&amp;CHAR(34)&amp;": "&amp;CHAR(34)&amp;SUBSTITUTE(CriteriTecnici!$C4592,CHAR(34),"'")&amp;CHAR(34)&amp;", "&amp;CHAR(34)&amp;"criterionId"&amp;CHAR(34)&amp;": "&amp;CHAR(34)&amp;SUBSTITUTE(CriteriTecnici!$D4592,CHAR(34),"'")&amp;CHAR(34)&amp;", "&amp;CHAR(34)&amp;"kind"&amp;CHAR(34)&amp;": "&amp;CHAR(34)&amp;SUBSTITUTE(CriteriTecnici!$F4592,CHAR(34),"'")&amp;CHAR(34)&amp;", "&amp;CHAR(34)&amp;"value"&amp;CHAR(34)&amp;": "&amp;SUBSTITUTE(TRIM(ROUND(IFERROR(CriteriTecnici!$N4592*1,IFERROR(NUMBERVALUE(CriteriTecnici!$N4592,".",","),IFERROR(NUMBERVALUE(CriteriTecnici!$N4592,",","."),0))),4)&amp;""),",",".")&amp;", "&amp;CHAR(34)&amp;"numerator"&amp;CHAR(34)&amp;": "&amp;SUBSTITUTE(TRIM(ROUND(IFERROR(CriteriTecnici!$K4592*1,IFERROR(NUMBERVALUE(CriteriTecnici!$K4592,".",","),IFERROR(NUMBERVALUE(CriteriTecnici!$K4592,",","."),0))),4)&amp;""),",",".")&amp;", "&amp;CHAR(34)&amp;"denominator"&amp;CHAR(34)&amp;": "&amp;SUBSTITUTE(TRIM(ROUND(IFERROR(CriteriTecnici!$L4592*1,IFERROR(NUMBERVALUE(CriteriTecnici!$L4592,".",","),IFERROR(NUMBERVALUE(CriteriTecnici!$L4592,",","."),0))),4)&amp;""),",",".")&amp;", "&amp;CHAR(34)&amp;"flag"&amp;CHAR(34)&amp;": "&amp;SUBSTITUTE(TRIM(ROUND(IFERROR(CriteriTecnici!$M4592*1,IFERROR(NUMBERVALUE(CriteriTecnici!$M4592,".",","),IFERROR(NUMBERVALUE(CriteriTecnici!$M4592,",","."),0))),4)&amp;""),",",".")&amp;", "&amp;CHAR(34)&amp;"rawScore"&amp;CHAR(34)&amp;": "&amp;SUBSTITUTE(TRIM(ROUND(IFERROR(CriteriTecnici!$O4592*1,IFERROR(NUMBERVALUE(CriteriTecnici!$O4592,".",","),IFERROR(NUMBERVALUE(CriteriTecnici!$O4592,",","."),0))),4)&amp;""),",",".")&amp;CHAR(125)&amp;IF(COUNTA(Offerte!$A150:$A$200)&gt;0,",",""))</f>
        <v/>
      </c>
    </row>
    <row r="4813">
      <c r="A4813" s="38">
        <f>IF(CriteriTecnici!$A4593="","","    "&amp;CHAR(123)&amp;CHAR(34)&amp;"bidderId"&amp;CHAR(34)&amp;": "&amp;CHAR(34)&amp;SUBSTITUTE(CriteriTecnici!$A4593,CHAR(34),"'")&amp;CHAR(34)&amp;", "&amp;CHAR(34)&amp;"lotId"&amp;CHAR(34)&amp;": "&amp;CHAR(34)&amp;SUBSTITUTE(CriteriTecnici!$C4593,CHAR(34),"'")&amp;CHAR(34)&amp;", "&amp;CHAR(34)&amp;"criterionId"&amp;CHAR(34)&amp;": "&amp;CHAR(34)&amp;SUBSTITUTE(CriteriTecnici!$D4593,CHAR(34),"'")&amp;CHAR(34)&amp;", "&amp;CHAR(34)&amp;"kind"&amp;CHAR(34)&amp;": "&amp;CHAR(34)&amp;SUBSTITUTE(CriteriTecnici!$F4593,CHAR(34),"'")&amp;CHAR(34)&amp;", "&amp;CHAR(34)&amp;"value"&amp;CHAR(34)&amp;": "&amp;SUBSTITUTE(TRIM(ROUND(IFERROR(CriteriTecnici!$N4593*1,IFERROR(NUMBERVALUE(CriteriTecnici!$N4593,".",","),IFERROR(NUMBERVALUE(CriteriTecnici!$N4593,",","."),0))),4)&amp;""),",",".")&amp;", "&amp;CHAR(34)&amp;"numerator"&amp;CHAR(34)&amp;": "&amp;SUBSTITUTE(TRIM(ROUND(IFERROR(CriteriTecnici!$K4593*1,IFERROR(NUMBERVALUE(CriteriTecnici!$K4593,".",","),IFERROR(NUMBERVALUE(CriteriTecnici!$K4593,",","."),0))),4)&amp;""),",",".")&amp;", "&amp;CHAR(34)&amp;"denominator"&amp;CHAR(34)&amp;": "&amp;SUBSTITUTE(TRIM(ROUND(IFERROR(CriteriTecnici!$L4593*1,IFERROR(NUMBERVALUE(CriteriTecnici!$L4593,".",","),IFERROR(NUMBERVALUE(CriteriTecnici!$L4593,",","."),0))),4)&amp;""),",",".")&amp;", "&amp;CHAR(34)&amp;"flag"&amp;CHAR(34)&amp;": "&amp;SUBSTITUTE(TRIM(ROUND(IFERROR(CriteriTecnici!$M4593*1,IFERROR(NUMBERVALUE(CriteriTecnici!$M4593,".",","),IFERROR(NUMBERVALUE(CriteriTecnici!$M4593,",","."),0))),4)&amp;""),",",".")&amp;", "&amp;CHAR(34)&amp;"rawScore"&amp;CHAR(34)&amp;": "&amp;SUBSTITUTE(TRIM(ROUND(IFERROR(CriteriTecnici!$O4593*1,IFERROR(NUMBERVALUE(CriteriTecnici!$O4593,".",","),IFERROR(NUMBERVALUE(CriteriTecnici!$O4593,",","."),0))),4)&amp;""),",",".")&amp;CHAR(125)&amp;IF(TRUE,",",""))</f>
        <v/>
      </c>
    </row>
    <row r="4814">
      <c r="A4814" s="38">
        <f>IF(CriteriTecnici!$A4594="","","    "&amp;CHAR(123)&amp;CHAR(34)&amp;"bidderId"&amp;CHAR(34)&amp;": "&amp;CHAR(34)&amp;SUBSTITUTE(CriteriTecnici!$A4594,CHAR(34),"'")&amp;CHAR(34)&amp;", "&amp;CHAR(34)&amp;"lotId"&amp;CHAR(34)&amp;": "&amp;CHAR(34)&amp;SUBSTITUTE(CriteriTecnici!$C4594,CHAR(34),"'")&amp;CHAR(34)&amp;", "&amp;CHAR(34)&amp;"criterionId"&amp;CHAR(34)&amp;": "&amp;CHAR(34)&amp;SUBSTITUTE(CriteriTecnici!$D4594,CHAR(34),"'")&amp;CHAR(34)&amp;", "&amp;CHAR(34)&amp;"kind"&amp;CHAR(34)&amp;": "&amp;CHAR(34)&amp;SUBSTITUTE(CriteriTecnici!$F4594,CHAR(34),"'")&amp;CHAR(34)&amp;", "&amp;CHAR(34)&amp;"value"&amp;CHAR(34)&amp;": "&amp;SUBSTITUTE(TRIM(ROUND(IFERROR(CriteriTecnici!$N4594*1,IFERROR(NUMBERVALUE(CriteriTecnici!$N4594,".",","),IFERROR(NUMBERVALUE(CriteriTecnici!$N4594,",","."),0))),4)&amp;""),",",".")&amp;", "&amp;CHAR(34)&amp;"numerator"&amp;CHAR(34)&amp;": "&amp;SUBSTITUTE(TRIM(ROUND(IFERROR(CriteriTecnici!$K4594*1,IFERROR(NUMBERVALUE(CriteriTecnici!$K4594,".",","),IFERROR(NUMBERVALUE(CriteriTecnici!$K4594,",","."),0))),4)&amp;""),",",".")&amp;", "&amp;CHAR(34)&amp;"denominator"&amp;CHAR(34)&amp;": "&amp;SUBSTITUTE(TRIM(ROUND(IFERROR(CriteriTecnici!$L4594*1,IFERROR(NUMBERVALUE(CriteriTecnici!$L4594,".",","),IFERROR(NUMBERVALUE(CriteriTecnici!$L4594,",","."),0))),4)&amp;""),",",".")&amp;", "&amp;CHAR(34)&amp;"flag"&amp;CHAR(34)&amp;": "&amp;SUBSTITUTE(TRIM(ROUND(IFERROR(CriteriTecnici!$M4594*1,IFERROR(NUMBERVALUE(CriteriTecnici!$M4594,".",","),IFERROR(NUMBERVALUE(CriteriTecnici!$M4594,",","."),0))),4)&amp;""),",",".")&amp;", "&amp;CHAR(34)&amp;"rawScore"&amp;CHAR(34)&amp;": "&amp;SUBSTITUTE(TRIM(ROUND(IFERROR(CriteriTecnici!$O4594*1,IFERROR(NUMBERVALUE(CriteriTecnici!$O4594,".",","),IFERROR(NUMBERVALUE(CriteriTecnici!$O4594,",","."),0))),4)&amp;""),",",".")&amp;CHAR(125)&amp;IF(TRUE,",",""))</f>
        <v/>
      </c>
    </row>
    <row r="4815">
      <c r="A4815" s="38">
        <f>IF(CriteriTecnici!$A4595="","","    "&amp;CHAR(123)&amp;CHAR(34)&amp;"bidderId"&amp;CHAR(34)&amp;": "&amp;CHAR(34)&amp;SUBSTITUTE(CriteriTecnici!$A4595,CHAR(34),"'")&amp;CHAR(34)&amp;", "&amp;CHAR(34)&amp;"lotId"&amp;CHAR(34)&amp;": "&amp;CHAR(34)&amp;SUBSTITUTE(CriteriTecnici!$C4595,CHAR(34),"'")&amp;CHAR(34)&amp;", "&amp;CHAR(34)&amp;"criterionId"&amp;CHAR(34)&amp;": "&amp;CHAR(34)&amp;SUBSTITUTE(CriteriTecnici!$D4595,CHAR(34),"'")&amp;CHAR(34)&amp;", "&amp;CHAR(34)&amp;"kind"&amp;CHAR(34)&amp;": "&amp;CHAR(34)&amp;SUBSTITUTE(CriteriTecnici!$F4595,CHAR(34),"'")&amp;CHAR(34)&amp;", "&amp;CHAR(34)&amp;"value"&amp;CHAR(34)&amp;": "&amp;SUBSTITUTE(TRIM(ROUND(IFERROR(CriteriTecnici!$N4595*1,IFERROR(NUMBERVALUE(CriteriTecnici!$N4595,".",","),IFERROR(NUMBERVALUE(CriteriTecnici!$N4595,",","."),0))),4)&amp;""),",",".")&amp;", "&amp;CHAR(34)&amp;"numerator"&amp;CHAR(34)&amp;": "&amp;SUBSTITUTE(TRIM(ROUND(IFERROR(CriteriTecnici!$K4595*1,IFERROR(NUMBERVALUE(CriteriTecnici!$K4595,".",","),IFERROR(NUMBERVALUE(CriteriTecnici!$K4595,",","."),0))),4)&amp;""),",",".")&amp;", "&amp;CHAR(34)&amp;"denominator"&amp;CHAR(34)&amp;": "&amp;SUBSTITUTE(TRIM(ROUND(IFERROR(CriteriTecnici!$L4595*1,IFERROR(NUMBERVALUE(CriteriTecnici!$L4595,".",","),IFERROR(NUMBERVALUE(CriteriTecnici!$L4595,",","."),0))),4)&amp;""),",",".")&amp;", "&amp;CHAR(34)&amp;"flag"&amp;CHAR(34)&amp;": "&amp;SUBSTITUTE(TRIM(ROUND(IFERROR(CriteriTecnici!$M4595*1,IFERROR(NUMBERVALUE(CriteriTecnici!$M4595,".",","),IFERROR(NUMBERVALUE(CriteriTecnici!$M4595,",","."),0))),4)&amp;""),",",".")&amp;", "&amp;CHAR(34)&amp;"rawScore"&amp;CHAR(34)&amp;": "&amp;SUBSTITUTE(TRIM(ROUND(IFERROR(CriteriTecnici!$O4595*1,IFERROR(NUMBERVALUE(CriteriTecnici!$O4595,".",","),IFERROR(NUMBERVALUE(CriteriTecnici!$O4595,",","."),0))),4)&amp;""),",",".")&amp;CHAR(125)&amp;IF(TRUE,",",""))</f>
        <v/>
      </c>
    </row>
    <row r="4816">
      <c r="A4816" s="38">
        <f>IF(CriteriTecnici!$A4596="","","    "&amp;CHAR(123)&amp;CHAR(34)&amp;"bidderId"&amp;CHAR(34)&amp;": "&amp;CHAR(34)&amp;SUBSTITUTE(CriteriTecnici!$A4596,CHAR(34),"'")&amp;CHAR(34)&amp;", "&amp;CHAR(34)&amp;"lotId"&amp;CHAR(34)&amp;": "&amp;CHAR(34)&amp;SUBSTITUTE(CriteriTecnici!$C4596,CHAR(34),"'")&amp;CHAR(34)&amp;", "&amp;CHAR(34)&amp;"criterionId"&amp;CHAR(34)&amp;": "&amp;CHAR(34)&amp;SUBSTITUTE(CriteriTecnici!$D4596,CHAR(34),"'")&amp;CHAR(34)&amp;", "&amp;CHAR(34)&amp;"kind"&amp;CHAR(34)&amp;": "&amp;CHAR(34)&amp;SUBSTITUTE(CriteriTecnici!$F4596,CHAR(34),"'")&amp;CHAR(34)&amp;", "&amp;CHAR(34)&amp;"value"&amp;CHAR(34)&amp;": "&amp;SUBSTITUTE(TRIM(ROUND(IFERROR(CriteriTecnici!$N4596*1,IFERROR(NUMBERVALUE(CriteriTecnici!$N4596,".",","),IFERROR(NUMBERVALUE(CriteriTecnici!$N4596,",","."),0))),4)&amp;""),",",".")&amp;", "&amp;CHAR(34)&amp;"numerator"&amp;CHAR(34)&amp;": "&amp;SUBSTITUTE(TRIM(ROUND(IFERROR(CriteriTecnici!$K4596*1,IFERROR(NUMBERVALUE(CriteriTecnici!$K4596,".",","),IFERROR(NUMBERVALUE(CriteriTecnici!$K4596,",","."),0))),4)&amp;""),",",".")&amp;", "&amp;CHAR(34)&amp;"denominator"&amp;CHAR(34)&amp;": "&amp;SUBSTITUTE(TRIM(ROUND(IFERROR(CriteriTecnici!$L4596*1,IFERROR(NUMBERVALUE(CriteriTecnici!$L4596,".",","),IFERROR(NUMBERVALUE(CriteriTecnici!$L4596,",","."),0))),4)&amp;""),",",".")&amp;", "&amp;CHAR(34)&amp;"flag"&amp;CHAR(34)&amp;": "&amp;SUBSTITUTE(TRIM(ROUND(IFERROR(CriteriTecnici!$M4596*1,IFERROR(NUMBERVALUE(CriteriTecnici!$M4596,".",","),IFERROR(NUMBERVALUE(CriteriTecnici!$M4596,",","."),0))),4)&amp;""),",",".")&amp;", "&amp;CHAR(34)&amp;"rawScore"&amp;CHAR(34)&amp;": "&amp;SUBSTITUTE(TRIM(ROUND(IFERROR(CriteriTecnici!$O4596*1,IFERROR(NUMBERVALUE(CriteriTecnici!$O4596,".",","),IFERROR(NUMBERVALUE(CriteriTecnici!$O4596,",","."),0))),4)&amp;""),",",".")&amp;CHAR(125)&amp;IF(TRUE,",",""))</f>
        <v/>
      </c>
    </row>
    <row r="4817">
      <c r="A4817" s="38">
        <f>IF(CriteriTecnici!$A4597="","","    "&amp;CHAR(123)&amp;CHAR(34)&amp;"bidderId"&amp;CHAR(34)&amp;": "&amp;CHAR(34)&amp;SUBSTITUTE(CriteriTecnici!$A4597,CHAR(34),"'")&amp;CHAR(34)&amp;", "&amp;CHAR(34)&amp;"lotId"&amp;CHAR(34)&amp;": "&amp;CHAR(34)&amp;SUBSTITUTE(CriteriTecnici!$C4597,CHAR(34),"'")&amp;CHAR(34)&amp;", "&amp;CHAR(34)&amp;"criterionId"&amp;CHAR(34)&amp;": "&amp;CHAR(34)&amp;SUBSTITUTE(CriteriTecnici!$D4597,CHAR(34),"'")&amp;CHAR(34)&amp;", "&amp;CHAR(34)&amp;"kind"&amp;CHAR(34)&amp;": "&amp;CHAR(34)&amp;SUBSTITUTE(CriteriTecnici!$F4597,CHAR(34),"'")&amp;CHAR(34)&amp;", "&amp;CHAR(34)&amp;"value"&amp;CHAR(34)&amp;": "&amp;SUBSTITUTE(TRIM(ROUND(IFERROR(CriteriTecnici!$N4597*1,IFERROR(NUMBERVALUE(CriteriTecnici!$N4597,".",","),IFERROR(NUMBERVALUE(CriteriTecnici!$N4597,",","."),0))),4)&amp;""),",",".")&amp;", "&amp;CHAR(34)&amp;"numerator"&amp;CHAR(34)&amp;": "&amp;SUBSTITUTE(TRIM(ROUND(IFERROR(CriteriTecnici!$K4597*1,IFERROR(NUMBERVALUE(CriteriTecnici!$K4597,".",","),IFERROR(NUMBERVALUE(CriteriTecnici!$K4597,",","."),0))),4)&amp;""),",",".")&amp;", "&amp;CHAR(34)&amp;"denominator"&amp;CHAR(34)&amp;": "&amp;SUBSTITUTE(TRIM(ROUND(IFERROR(CriteriTecnici!$L4597*1,IFERROR(NUMBERVALUE(CriteriTecnici!$L4597,".",","),IFERROR(NUMBERVALUE(CriteriTecnici!$L4597,",","."),0))),4)&amp;""),",",".")&amp;", "&amp;CHAR(34)&amp;"flag"&amp;CHAR(34)&amp;": "&amp;SUBSTITUTE(TRIM(ROUND(IFERROR(CriteriTecnici!$M4597*1,IFERROR(NUMBERVALUE(CriteriTecnici!$M4597,".",","),IFERROR(NUMBERVALUE(CriteriTecnici!$M4597,",","."),0))),4)&amp;""),",",".")&amp;", "&amp;CHAR(34)&amp;"rawScore"&amp;CHAR(34)&amp;": "&amp;SUBSTITUTE(TRIM(ROUND(IFERROR(CriteriTecnici!$O4597*1,IFERROR(NUMBERVALUE(CriteriTecnici!$O4597,".",","),IFERROR(NUMBERVALUE(CriteriTecnici!$O4597,",","."),0))),4)&amp;""),",",".")&amp;CHAR(125)&amp;IF(TRUE,",",""))</f>
        <v/>
      </c>
    </row>
    <row r="4818">
      <c r="A4818" s="38">
        <f>IF(CriteriTecnici!$A4598="","","    "&amp;CHAR(123)&amp;CHAR(34)&amp;"bidderId"&amp;CHAR(34)&amp;": "&amp;CHAR(34)&amp;SUBSTITUTE(CriteriTecnici!$A4598,CHAR(34),"'")&amp;CHAR(34)&amp;", "&amp;CHAR(34)&amp;"lotId"&amp;CHAR(34)&amp;": "&amp;CHAR(34)&amp;SUBSTITUTE(CriteriTecnici!$C4598,CHAR(34),"'")&amp;CHAR(34)&amp;", "&amp;CHAR(34)&amp;"criterionId"&amp;CHAR(34)&amp;": "&amp;CHAR(34)&amp;SUBSTITUTE(CriteriTecnici!$D4598,CHAR(34),"'")&amp;CHAR(34)&amp;", "&amp;CHAR(34)&amp;"kind"&amp;CHAR(34)&amp;": "&amp;CHAR(34)&amp;SUBSTITUTE(CriteriTecnici!$F4598,CHAR(34),"'")&amp;CHAR(34)&amp;", "&amp;CHAR(34)&amp;"value"&amp;CHAR(34)&amp;": "&amp;SUBSTITUTE(TRIM(ROUND(IFERROR(CriteriTecnici!$N4598*1,IFERROR(NUMBERVALUE(CriteriTecnici!$N4598,".",","),IFERROR(NUMBERVALUE(CriteriTecnici!$N4598,",","."),0))),4)&amp;""),",",".")&amp;", "&amp;CHAR(34)&amp;"numerator"&amp;CHAR(34)&amp;": "&amp;SUBSTITUTE(TRIM(ROUND(IFERROR(CriteriTecnici!$K4598*1,IFERROR(NUMBERVALUE(CriteriTecnici!$K4598,".",","),IFERROR(NUMBERVALUE(CriteriTecnici!$K4598,",","."),0))),4)&amp;""),",",".")&amp;", "&amp;CHAR(34)&amp;"denominator"&amp;CHAR(34)&amp;": "&amp;SUBSTITUTE(TRIM(ROUND(IFERROR(CriteriTecnici!$L4598*1,IFERROR(NUMBERVALUE(CriteriTecnici!$L4598,".",","),IFERROR(NUMBERVALUE(CriteriTecnici!$L4598,",","."),0))),4)&amp;""),",",".")&amp;", "&amp;CHAR(34)&amp;"flag"&amp;CHAR(34)&amp;": "&amp;SUBSTITUTE(TRIM(ROUND(IFERROR(CriteriTecnici!$M4598*1,IFERROR(NUMBERVALUE(CriteriTecnici!$M4598,".",","),IFERROR(NUMBERVALUE(CriteriTecnici!$M4598,",","."),0))),4)&amp;""),",",".")&amp;", "&amp;CHAR(34)&amp;"rawScore"&amp;CHAR(34)&amp;": "&amp;SUBSTITUTE(TRIM(ROUND(IFERROR(CriteriTecnici!$O4598*1,IFERROR(NUMBERVALUE(CriteriTecnici!$O4598,".",","),IFERROR(NUMBERVALUE(CriteriTecnici!$O4598,",","."),0))),4)&amp;""),",",".")&amp;CHAR(125)&amp;IF(TRUE,",",""))</f>
        <v/>
      </c>
    </row>
    <row r="4819">
      <c r="A4819" s="38">
        <f>IF(CriteriTecnici!$A4599="","","    "&amp;CHAR(123)&amp;CHAR(34)&amp;"bidderId"&amp;CHAR(34)&amp;": "&amp;CHAR(34)&amp;SUBSTITUTE(CriteriTecnici!$A4599,CHAR(34),"'")&amp;CHAR(34)&amp;", "&amp;CHAR(34)&amp;"lotId"&amp;CHAR(34)&amp;": "&amp;CHAR(34)&amp;SUBSTITUTE(CriteriTecnici!$C4599,CHAR(34),"'")&amp;CHAR(34)&amp;", "&amp;CHAR(34)&amp;"criterionId"&amp;CHAR(34)&amp;": "&amp;CHAR(34)&amp;SUBSTITUTE(CriteriTecnici!$D4599,CHAR(34),"'")&amp;CHAR(34)&amp;", "&amp;CHAR(34)&amp;"kind"&amp;CHAR(34)&amp;": "&amp;CHAR(34)&amp;SUBSTITUTE(CriteriTecnici!$F4599,CHAR(34),"'")&amp;CHAR(34)&amp;", "&amp;CHAR(34)&amp;"value"&amp;CHAR(34)&amp;": "&amp;SUBSTITUTE(TRIM(ROUND(IFERROR(CriteriTecnici!$N4599*1,IFERROR(NUMBERVALUE(CriteriTecnici!$N4599,".",","),IFERROR(NUMBERVALUE(CriteriTecnici!$N4599,",","."),0))),4)&amp;""),",",".")&amp;", "&amp;CHAR(34)&amp;"numerator"&amp;CHAR(34)&amp;": "&amp;SUBSTITUTE(TRIM(ROUND(IFERROR(CriteriTecnici!$K4599*1,IFERROR(NUMBERVALUE(CriteriTecnici!$K4599,".",","),IFERROR(NUMBERVALUE(CriteriTecnici!$K4599,",","."),0))),4)&amp;""),",",".")&amp;", "&amp;CHAR(34)&amp;"denominator"&amp;CHAR(34)&amp;": "&amp;SUBSTITUTE(TRIM(ROUND(IFERROR(CriteriTecnici!$L4599*1,IFERROR(NUMBERVALUE(CriteriTecnici!$L4599,".",","),IFERROR(NUMBERVALUE(CriteriTecnici!$L4599,",","."),0))),4)&amp;""),",",".")&amp;", "&amp;CHAR(34)&amp;"flag"&amp;CHAR(34)&amp;": "&amp;SUBSTITUTE(TRIM(ROUND(IFERROR(CriteriTecnici!$M4599*1,IFERROR(NUMBERVALUE(CriteriTecnici!$M4599,".",","),IFERROR(NUMBERVALUE(CriteriTecnici!$M4599,",","."),0))),4)&amp;""),",",".")&amp;", "&amp;CHAR(34)&amp;"rawScore"&amp;CHAR(34)&amp;": "&amp;SUBSTITUTE(TRIM(ROUND(IFERROR(CriteriTecnici!$O4599*1,IFERROR(NUMBERVALUE(CriteriTecnici!$O4599,".",","),IFERROR(NUMBERVALUE(CriteriTecnici!$O4599,",","."),0))),4)&amp;""),",",".")&amp;CHAR(125)&amp;IF(TRUE,",",""))</f>
        <v/>
      </c>
    </row>
    <row r="4820">
      <c r="A4820" s="38">
        <f>IF(CriteriTecnici!$A4600="","","    "&amp;CHAR(123)&amp;CHAR(34)&amp;"bidderId"&amp;CHAR(34)&amp;": "&amp;CHAR(34)&amp;SUBSTITUTE(CriteriTecnici!$A4600,CHAR(34),"'")&amp;CHAR(34)&amp;", "&amp;CHAR(34)&amp;"lotId"&amp;CHAR(34)&amp;": "&amp;CHAR(34)&amp;SUBSTITUTE(CriteriTecnici!$C4600,CHAR(34),"'")&amp;CHAR(34)&amp;", "&amp;CHAR(34)&amp;"criterionId"&amp;CHAR(34)&amp;": "&amp;CHAR(34)&amp;SUBSTITUTE(CriteriTecnici!$D4600,CHAR(34),"'")&amp;CHAR(34)&amp;", "&amp;CHAR(34)&amp;"kind"&amp;CHAR(34)&amp;": "&amp;CHAR(34)&amp;SUBSTITUTE(CriteriTecnici!$F4600,CHAR(34),"'")&amp;CHAR(34)&amp;", "&amp;CHAR(34)&amp;"value"&amp;CHAR(34)&amp;": "&amp;SUBSTITUTE(TRIM(ROUND(IFERROR(CriteriTecnici!$N4600*1,IFERROR(NUMBERVALUE(CriteriTecnici!$N4600,".",","),IFERROR(NUMBERVALUE(CriteriTecnici!$N4600,",","."),0))),4)&amp;""),",",".")&amp;", "&amp;CHAR(34)&amp;"numerator"&amp;CHAR(34)&amp;": "&amp;SUBSTITUTE(TRIM(ROUND(IFERROR(CriteriTecnici!$K4600*1,IFERROR(NUMBERVALUE(CriteriTecnici!$K4600,".",","),IFERROR(NUMBERVALUE(CriteriTecnici!$K4600,",","."),0))),4)&amp;""),",",".")&amp;", "&amp;CHAR(34)&amp;"denominator"&amp;CHAR(34)&amp;": "&amp;SUBSTITUTE(TRIM(ROUND(IFERROR(CriteriTecnici!$L4600*1,IFERROR(NUMBERVALUE(CriteriTecnici!$L4600,".",","),IFERROR(NUMBERVALUE(CriteriTecnici!$L4600,",","."),0))),4)&amp;""),",",".")&amp;", "&amp;CHAR(34)&amp;"flag"&amp;CHAR(34)&amp;": "&amp;SUBSTITUTE(TRIM(ROUND(IFERROR(CriteriTecnici!$M4600*1,IFERROR(NUMBERVALUE(CriteriTecnici!$M4600,".",","),IFERROR(NUMBERVALUE(CriteriTecnici!$M4600,",","."),0))),4)&amp;""),",",".")&amp;", "&amp;CHAR(34)&amp;"rawScore"&amp;CHAR(34)&amp;": "&amp;SUBSTITUTE(TRIM(ROUND(IFERROR(CriteriTecnici!$O4600*1,IFERROR(NUMBERVALUE(CriteriTecnici!$O4600,".",","),IFERROR(NUMBERVALUE(CriteriTecnici!$O4600,",","."),0))),4)&amp;""),",",".")&amp;CHAR(125)&amp;IF(TRUE,",",""))</f>
        <v/>
      </c>
    </row>
    <row r="4821">
      <c r="A4821" s="38">
        <f>IF(CriteriTecnici!$A4601="","","    "&amp;CHAR(123)&amp;CHAR(34)&amp;"bidderId"&amp;CHAR(34)&amp;": "&amp;CHAR(34)&amp;SUBSTITUTE(CriteriTecnici!$A4601,CHAR(34),"'")&amp;CHAR(34)&amp;", "&amp;CHAR(34)&amp;"lotId"&amp;CHAR(34)&amp;": "&amp;CHAR(34)&amp;SUBSTITUTE(CriteriTecnici!$C4601,CHAR(34),"'")&amp;CHAR(34)&amp;", "&amp;CHAR(34)&amp;"criterionId"&amp;CHAR(34)&amp;": "&amp;CHAR(34)&amp;SUBSTITUTE(CriteriTecnici!$D4601,CHAR(34),"'")&amp;CHAR(34)&amp;", "&amp;CHAR(34)&amp;"kind"&amp;CHAR(34)&amp;": "&amp;CHAR(34)&amp;SUBSTITUTE(CriteriTecnici!$F4601,CHAR(34),"'")&amp;CHAR(34)&amp;", "&amp;CHAR(34)&amp;"value"&amp;CHAR(34)&amp;": "&amp;SUBSTITUTE(TRIM(ROUND(IFERROR(CriteriTecnici!$N4601*1,IFERROR(NUMBERVALUE(CriteriTecnici!$N4601,".",","),IFERROR(NUMBERVALUE(CriteriTecnici!$N4601,",","."),0))),4)&amp;""),",",".")&amp;", "&amp;CHAR(34)&amp;"numerator"&amp;CHAR(34)&amp;": "&amp;SUBSTITUTE(TRIM(ROUND(IFERROR(CriteriTecnici!$K4601*1,IFERROR(NUMBERVALUE(CriteriTecnici!$K4601,".",","),IFERROR(NUMBERVALUE(CriteriTecnici!$K4601,",","."),0))),4)&amp;""),",",".")&amp;", "&amp;CHAR(34)&amp;"denominator"&amp;CHAR(34)&amp;": "&amp;SUBSTITUTE(TRIM(ROUND(IFERROR(CriteriTecnici!$L4601*1,IFERROR(NUMBERVALUE(CriteriTecnici!$L4601,".",","),IFERROR(NUMBERVALUE(CriteriTecnici!$L4601,",","."),0))),4)&amp;""),",",".")&amp;", "&amp;CHAR(34)&amp;"flag"&amp;CHAR(34)&amp;": "&amp;SUBSTITUTE(TRIM(ROUND(IFERROR(CriteriTecnici!$M4601*1,IFERROR(NUMBERVALUE(CriteriTecnici!$M4601,".",","),IFERROR(NUMBERVALUE(CriteriTecnici!$M4601,",","."),0))),4)&amp;""),",",".")&amp;", "&amp;CHAR(34)&amp;"rawScore"&amp;CHAR(34)&amp;": "&amp;SUBSTITUTE(TRIM(ROUND(IFERROR(CriteriTecnici!$O4601*1,IFERROR(NUMBERVALUE(CriteriTecnici!$O4601,".",","),IFERROR(NUMBERVALUE(CriteriTecnici!$O4601,",","."),0))),4)&amp;""),",",".")&amp;CHAR(125)&amp;IF(TRUE,",",""))</f>
        <v/>
      </c>
    </row>
    <row r="4822">
      <c r="A4822" s="38">
        <f>IF(CriteriTecnici!$A4602="","","    "&amp;CHAR(123)&amp;CHAR(34)&amp;"bidderId"&amp;CHAR(34)&amp;": "&amp;CHAR(34)&amp;SUBSTITUTE(CriteriTecnici!$A4602,CHAR(34),"'")&amp;CHAR(34)&amp;", "&amp;CHAR(34)&amp;"lotId"&amp;CHAR(34)&amp;": "&amp;CHAR(34)&amp;SUBSTITUTE(CriteriTecnici!$C4602,CHAR(34),"'")&amp;CHAR(34)&amp;", "&amp;CHAR(34)&amp;"criterionId"&amp;CHAR(34)&amp;": "&amp;CHAR(34)&amp;SUBSTITUTE(CriteriTecnici!$D4602,CHAR(34),"'")&amp;CHAR(34)&amp;", "&amp;CHAR(34)&amp;"kind"&amp;CHAR(34)&amp;": "&amp;CHAR(34)&amp;SUBSTITUTE(CriteriTecnici!$F4602,CHAR(34),"'")&amp;CHAR(34)&amp;", "&amp;CHAR(34)&amp;"value"&amp;CHAR(34)&amp;": "&amp;SUBSTITUTE(TRIM(ROUND(IFERROR(CriteriTecnici!$N4602*1,IFERROR(NUMBERVALUE(CriteriTecnici!$N4602,".",","),IFERROR(NUMBERVALUE(CriteriTecnici!$N4602,",","."),0))),4)&amp;""),",",".")&amp;", "&amp;CHAR(34)&amp;"numerator"&amp;CHAR(34)&amp;": "&amp;SUBSTITUTE(TRIM(ROUND(IFERROR(CriteriTecnici!$K4602*1,IFERROR(NUMBERVALUE(CriteriTecnici!$K4602,".",","),IFERROR(NUMBERVALUE(CriteriTecnici!$K4602,",","."),0))),4)&amp;""),",",".")&amp;", "&amp;CHAR(34)&amp;"denominator"&amp;CHAR(34)&amp;": "&amp;SUBSTITUTE(TRIM(ROUND(IFERROR(CriteriTecnici!$L4602*1,IFERROR(NUMBERVALUE(CriteriTecnici!$L4602,".",","),IFERROR(NUMBERVALUE(CriteriTecnici!$L4602,",","."),0))),4)&amp;""),",",".")&amp;", "&amp;CHAR(34)&amp;"flag"&amp;CHAR(34)&amp;": "&amp;SUBSTITUTE(TRIM(ROUND(IFERROR(CriteriTecnici!$M4602*1,IFERROR(NUMBERVALUE(CriteriTecnici!$M4602,".",","),IFERROR(NUMBERVALUE(CriteriTecnici!$M4602,",","."),0))),4)&amp;""),",",".")&amp;", "&amp;CHAR(34)&amp;"rawScore"&amp;CHAR(34)&amp;": "&amp;SUBSTITUTE(TRIM(ROUND(IFERROR(CriteriTecnici!$O4602*1,IFERROR(NUMBERVALUE(CriteriTecnici!$O4602,".",","),IFERROR(NUMBERVALUE(CriteriTecnici!$O4602,",","."),0))),4)&amp;""),",",".")&amp;CHAR(125)&amp;IF(TRUE,",",""))</f>
        <v/>
      </c>
    </row>
    <row r="4823">
      <c r="A4823" s="38">
        <f>IF(CriteriTecnici!$A4603="","","    "&amp;CHAR(123)&amp;CHAR(34)&amp;"bidderId"&amp;CHAR(34)&amp;": "&amp;CHAR(34)&amp;SUBSTITUTE(CriteriTecnici!$A4603,CHAR(34),"'")&amp;CHAR(34)&amp;", "&amp;CHAR(34)&amp;"lotId"&amp;CHAR(34)&amp;": "&amp;CHAR(34)&amp;SUBSTITUTE(CriteriTecnici!$C4603,CHAR(34),"'")&amp;CHAR(34)&amp;", "&amp;CHAR(34)&amp;"criterionId"&amp;CHAR(34)&amp;": "&amp;CHAR(34)&amp;SUBSTITUTE(CriteriTecnici!$D4603,CHAR(34),"'")&amp;CHAR(34)&amp;", "&amp;CHAR(34)&amp;"kind"&amp;CHAR(34)&amp;": "&amp;CHAR(34)&amp;SUBSTITUTE(CriteriTecnici!$F4603,CHAR(34),"'")&amp;CHAR(34)&amp;", "&amp;CHAR(34)&amp;"value"&amp;CHAR(34)&amp;": "&amp;SUBSTITUTE(TRIM(ROUND(IFERROR(CriteriTecnici!$N4603*1,IFERROR(NUMBERVALUE(CriteriTecnici!$N4603,".",","),IFERROR(NUMBERVALUE(CriteriTecnici!$N4603,",","."),0))),4)&amp;""),",",".")&amp;", "&amp;CHAR(34)&amp;"numerator"&amp;CHAR(34)&amp;": "&amp;SUBSTITUTE(TRIM(ROUND(IFERROR(CriteriTecnici!$K4603*1,IFERROR(NUMBERVALUE(CriteriTecnici!$K4603,".",","),IFERROR(NUMBERVALUE(CriteriTecnici!$K4603,",","."),0))),4)&amp;""),",",".")&amp;", "&amp;CHAR(34)&amp;"denominator"&amp;CHAR(34)&amp;": "&amp;SUBSTITUTE(TRIM(ROUND(IFERROR(CriteriTecnici!$L4603*1,IFERROR(NUMBERVALUE(CriteriTecnici!$L4603,".",","),IFERROR(NUMBERVALUE(CriteriTecnici!$L4603,",","."),0))),4)&amp;""),",",".")&amp;", "&amp;CHAR(34)&amp;"flag"&amp;CHAR(34)&amp;": "&amp;SUBSTITUTE(TRIM(ROUND(IFERROR(CriteriTecnici!$M4603*1,IFERROR(NUMBERVALUE(CriteriTecnici!$M4603,".",","),IFERROR(NUMBERVALUE(CriteriTecnici!$M4603,",","."),0))),4)&amp;""),",",".")&amp;", "&amp;CHAR(34)&amp;"rawScore"&amp;CHAR(34)&amp;": "&amp;SUBSTITUTE(TRIM(ROUND(IFERROR(CriteriTecnici!$O4603*1,IFERROR(NUMBERVALUE(CriteriTecnici!$O4603,".",","),IFERROR(NUMBERVALUE(CriteriTecnici!$O4603,",","."),0))),4)&amp;""),",",".")&amp;CHAR(125)&amp;IF(TRUE,",",""))</f>
        <v/>
      </c>
    </row>
    <row r="4824">
      <c r="A4824" s="38">
        <f>IF(CriteriTecnici!$A4604="","","    "&amp;CHAR(123)&amp;CHAR(34)&amp;"bidderId"&amp;CHAR(34)&amp;": "&amp;CHAR(34)&amp;SUBSTITUTE(CriteriTecnici!$A4604,CHAR(34),"'")&amp;CHAR(34)&amp;", "&amp;CHAR(34)&amp;"lotId"&amp;CHAR(34)&amp;": "&amp;CHAR(34)&amp;SUBSTITUTE(CriteriTecnici!$C4604,CHAR(34),"'")&amp;CHAR(34)&amp;", "&amp;CHAR(34)&amp;"criterionId"&amp;CHAR(34)&amp;": "&amp;CHAR(34)&amp;SUBSTITUTE(CriteriTecnici!$D4604,CHAR(34),"'")&amp;CHAR(34)&amp;", "&amp;CHAR(34)&amp;"kind"&amp;CHAR(34)&amp;": "&amp;CHAR(34)&amp;SUBSTITUTE(CriteriTecnici!$F4604,CHAR(34),"'")&amp;CHAR(34)&amp;", "&amp;CHAR(34)&amp;"value"&amp;CHAR(34)&amp;": "&amp;SUBSTITUTE(TRIM(ROUND(IFERROR(CriteriTecnici!$N4604*1,IFERROR(NUMBERVALUE(CriteriTecnici!$N4604,".",","),IFERROR(NUMBERVALUE(CriteriTecnici!$N4604,",","."),0))),4)&amp;""),",",".")&amp;", "&amp;CHAR(34)&amp;"numerator"&amp;CHAR(34)&amp;": "&amp;SUBSTITUTE(TRIM(ROUND(IFERROR(CriteriTecnici!$K4604*1,IFERROR(NUMBERVALUE(CriteriTecnici!$K4604,".",","),IFERROR(NUMBERVALUE(CriteriTecnici!$K4604,",","."),0))),4)&amp;""),",",".")&amp;", "&amp;CHAR(34)&amp;"denominator"&amp;CHAR(34)&amp;": "&amp;SUBSTITUTE(TRIM(ROUND(IFERROR(CriteriTecnici!$L4604*1,IFERROR(NUMBERVALUE(CriteriTecnici!$L4604,".",","),IFERROR(NUMBERVALUE(CriteriTecnici!$L4604,",","."),0))),4)&amp;""),",",".")&amp;", "&amp;CHAR(34)&amp;"flag"&amp;CHAR(34)&amp;": "&amp;SUBSTITUTE(TRIM(ROUND(IFERROR(CriteriTecnici!$M4604*1,IFERROR(NUMBERVALUE(CriteriTecnici!$M4604,".",","),IFERROR(NUMBERVALUE(CriteriTecnici!$M4604,",","."),0))),4)&amp;""),",",".")&amp;", "&amp;CHAR(34)&amp;"rawScore"&amp;CHAR(34)&amp;": "&amp;SUBSTITUTE(TRIM(ROUND(IFERROR(CriteriTecnici!$O4604*1,IFERROR(NUMBERVALUE(CriteriTecnici!$O4604,".",","),IFERROR(NUMBERVALUE(CriteriTecnici!$O4604,",","."),0))),4)&amp;""),",",".")&amp;CHAR(125)&amp;IF(TRUE,",",""))</f>
        <v/>
      </c>
    </row>
    <row r="4825">
      <c r="A4825" s="38">
        <f>IF(CriteriTecnici!$A4605="","","    "&amp;CHAR(123)&amp;CHAR(34)&amp;"bidderId"&amp;CHAR(34)&amp;": "&amp;CHAR(34)&amp;SUBSTITUTE(CriteriTecnici!$A4605,CHAR(34),"'")&amp;CHAR(34)&amp;", "&amp;CHAR(34)&amp;"lotId"&amp;CHAR(34)&amp;": "&amp;CHAR(34)&amp;SUBSTITUTE(CriteriTecnici!$C4605,CHAR(34),"'")&amp;CHAR(34)&amp;", "&amp;CHAR(34)&amp;"criterionId"&amp;CHAR(34)&amp;": "&amp;CHAR(34)&amp;SUBSTITUTE(CriteriTecnici!$D4605,CHAR(34),"'")&amp;CHAR(34)&amp;", "&amp;CHAR(34)&amp;"kind"&amp;CHAR(34)&amp;": "&amp;CHAR(34)&amp;SUBSTITUTE(CriteriTecnici!$F4605,CHAR(34),"'")&amp;CHAR(34)&amp;", "&amp;CHAR(34)&amp;"value"&amp;CHAR(34)&amp;": "&amp;SUBSTITUTE(TRIM(ROUND(IFERROR(CriteriTecnici!$N4605*1,IFERROR(NUMBERVALUE(CriteriTecnici!$N4605,".",","),IFERROR(NUMBERVALUE(CriteriTecnici!$N4605,",","."),0))),4)&amp;""),",",".")&amp;", "&amp;CHAR(34)&amp;"numerator"&amp;CHAR(34)&amp;": "&amp;SUBSTITUTE(TRIM(ROUND(IFERROR(CriteriTecnici!$K4605*1,IFERROR(NUMBERVALUE(CriteriTecnici!$K4605,".",","),IFERROR(NUMBERVALUE(CriteriTecnici!$K4605,",","."),0))),4)&amp;""),",",".")&amp;", "&amp;CHAR(34)&amp;"denominator"&amp;CHAR(34)&amp;": "&amp;SUBSTITUTE(TRIM(ROUND(IFERROR(CriteriTecnici!$L4605*1,IFERROR(NUMBERVALUE(CriteriTecnici!$L4605,".",","),IFERROR(NUMBERVALUE(CriteriTecnici!$L4605,",","."),0))),4)&amp;""),",",".")&amp;", "&amp;CHAR(34)&amp;"flag"&amp;CHAR(34)&amp;": "&amp;SUBSTITUTE(TRIM(ROUND(IFERROR(CriteriTecnici!$M4605*1,IFERROR(NUMBERVALUE(CriteriTecnici!$M4605,".",","),IFERROR(NUMBERVALUE(CriteriTecnici!$M4605,",","."),0))),4)&amp;""),",",".")&amp;", "&amp;CHAR(34)&amp;"rawScore"&amp;CHAR(34)&amp;": "&amp;SUBSTITUTE(TRIM(ROUND(IFERROR(CriteriTecnici!$O4605*1,IFERROR(NUMBERVALUE(CriteriTecnici!$O4605,".",","),IFERROR(NUMBERVALUE(CriteriTecnici!$O4605,",","."),0))),4)&amp;""),",",".")&amp;CHAR(125)&amp;IF(TRUE,",",""))</f>
        <v/>
      </c>
    </row>
    <row r="4826">
      <c r="A4826" s="38">
        <f>IF(CriteriTecnici!$A4606="","","    "&amp;CHAR(123)&amp;CHAR(34)&amp;"bidderId"&amp;CHAR(34)&amp;": "&amp;CHAR(34)&amp;SUBSTITUTE(CriteriTecnici!$A4606,CHAR(34),"'")&amp;CHAR(34)&amp;", "&amp;CHAR(34)&amp;"lotId"&amp;CHAR(34)&amp;": "&amp;CHAR(34)&amp;SUBSTITUTE(CriteriTecnici!$C4606,CHAR(34),"'")&amp;CHAR(34)&amp;", "&amp;CHAR(34)&amp;"criterionId"&amp;CHAR(34)&amp;": "&amp;CHAR(34)&amp;SUBSTITUTE(CriteriTecnici!$D4606,CHAR(34),"'")&amp;CHAR(34)&amp;", "&amp;CHAR(34)&amp;"kind"&amp;CHAR(34)&amp;": "&amp;CHAR(34)&amp;SUBSTITUTE(CriteriTecnici!$F4606,CHAR(34),"'")&amp;CHAR(34)&amp;", "&amp;CHAR(34)&amp;"value"&amp;CHAR(34)&amp;": "&amp;SUBSTITUTE(TRIM(ROUND(IFERROR(CriteriTecnici!$N4606*1,IFERROR(NUMBERVALUE(CriteriTecnici!$N4606,".",","),IFERROR(NUMBERVALUE(CriteriTecnici!$N4606,",","."),0))),4)&amp;""),",",".")&amp;", "&amp;CHAR(34)&amp;"numerator"&amp;CHAR(34)&amp;": "&amp;SUBSTITUTE(TRIM(ROUND(IFERROR(CriteriTecnici!$K4606*1,IFERROR(NUMBERVALUE(CriteriTecnici!$K4606,".",","),IFERROR(NUMBERVALUE(CriteriTecnici!$K4606,",","."),0))),4)&amp;""),",",".")&amp;", "&amp;CHAR(34)&amp;"denominator"&amp;CHAR(34)&amp;": "&amp;SUBSTITUTE(TRIM(ROUND(IFERROR(CriteriTecnici!$L4606*1,IFERROR(NUMBERVALUE(CriteriTecnici!$L4606,".",","),IFERROR(NUMBERVALUE(CriteriTecnici!$L4606,",","."),0))),4)&amp;""),",",".")&amp;", "&amp;CHAR(34)&amp;"flag"&amp;CHAR(34)&amp;": "&amp;SUBSTITUTE(TRIM(ROUND(IFERROR(CriteriTecnici!$M4606*1,IFERROR(NUMBERVALUE(CriteriTecnici!$M4606,".",","),IFERROR(NUMBERVALUE(CriteriTecnici!$M4606,",","."),0))),4)&amp;""),",",".")&amp;", "&amp;CHAR(34)&amp;"rawScore"&amp;CHAR(34)&amp;": "&amp;SUBSTITUTE(TRIM(ROUND(IFERROR(CriteriTecnici!$O4606*1,IFERROR(NUMBERVALUE(CriteriTecnici!$O4606,".",","),IFERROR(NUMBERVALUE(CriteriTecnici!$O4606,",","."),0))),4)&amp;""),",",".")&amp;CHAR(125)&amp;IF(TRUE,",",""))</f>
        <v/>
      </c>
    </row>
    <row r="4827">
      <c r="A4827" s="38">
        <f>IF(CriteriTecnici!$A4607="","","    "&amp;CHAR(123)&amp;CHAR(34)&amp;"bidderId"&amp;CHAR(34)&amp;": "&amp;CHAR(34)&amp;SUBSTITUTE(CriteriTecnici!$A4607,CHAR(34),"'")&amp;CHAR(34)&amp;", "&amp;CHAR(34)&amp;"lotId"&amp;CHAR(34)&amp;": "&amp;CHAR(34)&amp;SUBSTITUTE(CriteriTecnici!$C4607,CHAR(34),"'")&amp;CHAR(34)&amp;", "&amp;CHAR(34)&amp;"criterionId"&amp;CHAR(34)&amp;": "&amp;CHAR(34)&amp;SUBSTITUTE(CriteriTecnici!$D4607,CHAR(34),"'")&amp;CHAR(34)&amp;", "&amp;CHAR(34)&amp;"kind"&amp;CHAR(34)&amp;": "&amp;CHAR(34)&amp;SUBSTITUTE(CriteriTecnici!$F4607,CHAR(34),"'")&amp;CHAR(34)&amp;", "&amp;CHAR(34)&amp;"value"&amp;CHAR(34)&amp;": "&amp;SUBSTITUTE(TRIM(ROUND(IFERROR(CriteriTecnici!$N4607*1,IFERROR(NUMBERVALUE(CriteriTecnici!$N4607,".",","),IFERROR(NUMBERVALUE(CriteriTecnici!$N4607,",","."),0))),4)&amp;""),",",".")&amp;", "&amp;CHAR(34)&amp;"numerator"&amp;CHAR(34)&amp;": "&amp;SUBSTITUTE(TRIM(ROUND(IFERROR(CriteriTecnici!$K4607*1,IFERROR(NUMBERVALUE(CriteriTecnici!$K4607,".",","),IFERROR(NUMBERVALUE(CriteriTecnici!$K4607,",","."),0))),4)&amp;""),",",".")&amp;", "&amp;CHAR(34)&amp;"denominator"&amp;CHAR(34)&amp;": "&amp;SUBSTITUTE(TRIM(ROUND(IFERROR(CriteriTecnici!$L4607*1,IFERROR(NUMBERVALUE(CriteriTecnici!$L4607,".",","),IFERROR(NUMBERVALUE(CriteriTecnici!$L4607,",","."),0))),4)&amp;""),",",".")&amp;", "&amp;CHAR(34)&amp;"flag"&amp;CHAR(34)&amp;": "&amp;SUBSTITUTE(TRIM(ROUND(IFERROR(CriteriTecnici!$M4607*1,IFERROR(NUMBERVALUE(CriteriTecnici!$M4607,".",","),IFERROR(NUMBERVALUE(CriteriTecnici!$M4607,",","."),0))),4)&amp;""),",",".")&amp;", "&amp;CHAR(34)&amp;"rawScore"&amp;CHAR(34)&amp;": "&amp;SUBSTITUTE(TRIM(ROUND(IFERROR(CriteriTecnici!$O4607*1,IFERROR(NUMBERVALUE(CriteriTecnici!$O4607,".",","),IFERROR(NUMBERVALUE(CriteriTecnici!$O4607,",","."),0))),4)&amp;""),",",".")&amp;CHAR(125)&amp;IF(TRUE,",",""))</f>
        <v/>
      </c>
    </row>
    <row r="4828">
      <c r="A4828" s="38">
        <f>IF(CriteriTecnici!$A4608="","","    "&amp;CHAR(123)&amp;CHAR(34)&amp;"bidderId"&amp;CHAR(34)&amp;": "&amp;CHAR(34)&amp;SUBSTITUTE(CriteriTecnici!$A4608,CHAR(34),"'")&amp;CHAR(34)&amp;", "&amp;CHAR(34)&amp;"lotId"&amp;CHAR(34)&amp;": "&amp;CHAR(34)&amp;SUBSTITUTE(CriteriTecnici!$C4608,CHAR(34),"'")&amp;CHAR(34)&amp;", "&amp;CHAR(34)&amp;"criterionId"&amp;CHAR(34)&amp;": "&amp;CHAR(34)&amp;SUBSTITUTE(CriteriTecnici!$D4608,CHAR(34),"'")&amp;CHAR(34)&amp;", "&amp;CHAR(34)&amp;"kind"&amp;CHAR(34)&amp;": "&amp;CHAR(34)&amp;SUBSTITUTE(CriteriTecnici!$F4608,CHAR(34),"'")&amp;CHAR(34)&amp;", "&amp;CHAR(34)&amp;"value"&amp;CHAR(34)&amp;": "&amp;SUBSTITUTE(TRIM(ROUND(IFERROR(CriteriTecnici!$N4608*1,IFERROR(NUMBERVALUE(CriteriTecnici!$N4608,".",","),IFERROR(NUMBERVALUE(CriteriTecnici!$N4608,",","."),0))),4)&amp;""),",",".")&amp;", "&amp;CHAR(34)&amp;"numerator"&amp;CHAR(34)&amp;": "&amp;SUBSTITUTE(TRIM(ROUND(IFERROR(CriteriTecnici!$K4608*1,IFERROR(NUMBERVALUE(CriteriTecnici!$K4608,".",","),IFERROR(NUMBERVALUE(CriteriTecnici!$K4608,",","."),0))),4)&amp;""),",",".")&amp;", "&amp;CHAR(34)&amp;"denominator"&amp;CHAR(34)&amp;": "&amp;SUBSTITUTE(TRIM(ROUND(IFERROR(CriteriTecnici!$L4608*1,IFERROR(NUMBERVALUE(CriteriTecnici!$L4608,".",","),IFERROR(NUMBERVALUE(CriteriTecnici!$L4608,",","."),0))),4)&amp;""),",",".")&amp;", "&amp;CHAR(34)&amp;"flag"&amp;CHAR(34)&amp;": "&amp;SUBSTITUTE(TRIM(ROUND(IFERROR(CriteriTecnici!$M4608*1,IFERROR(NUMBERVALUE(CriteriTecnici!$M4608,".",","),IFERROR(NUMBERVALUE(CriteriTecnici!$M4608,",","."),0))),4)&amp;""),",",".")&amp;", "&amp;CHAR(34)&amp;"rawScore"&amp;CHAR(34)&amp;": "&amp;SUBSTITUTE(TRIM(ROUND(IFERROR(CriteriTecnici!$O4608*1,IFERROR(NUMBERVALUE(CriteriTecnici!$O4608,".",","),IFERROR(NUMBERVALUE(CriteriTecnici!$O4608,",","."),0))),4)&amp;""),",",".")&amp;CHAR(125)&amp;IF(TRUE,",",""))</f>
        <v/>
      </c>
    </row>
    <row r="4829">
      <c r="A4829" s="38">
        <f>IF(CriteriTecnici!$A4609="","","    "&amp;CHAR(123)&amp;CHAR(34)&amp;"bidderId"&amp;CHAR(34)&amp;": "&amp;CHAR(34)&amp;SUBSTITUTE(CriteriTecnici!$A4609,CHAR(34),"'")&amp;CHAR(34)&amp;", "&amp;CHAR(34)&amp;"lotId"&amp;CHAR(34)&amp;": "&amp;CHAR(34)&amp;SUBSTITUTE(CriteriTecnici!$C4609,CHAR(34),"'")&amp;CHAR(34)&amp;", "&amp;CHAR(34)&amp;"criterionId"&amp;CHAR(34)&amp;": "&amp;CHAR(34)&amp;SUBSTITUTE(CriteriTecnici!$D4609,CHAR(34),"'")&amp;CHAR(34)&amp;", "&amp;CHAR(34)&amp;"kind"&amp;CHAR(34)&amp;": "&amp;CHAR(34)&amp;SUBSTITUTE(CriteriTecnici!$F4609,CHAR(34),"'")&amp;CHAR(34)&amp;", "&amp;CHAR(34)&amp;"value"&amp;CHAR(34)&amp;": "&amp;SUBSTITUTE(TRIM(ROUND(IFERROR(CriteriTecnici!$N4609*1,IFERROR(NUMBERVALUE(CriteriTecnici!$N4609,".",","),IFERROR(NUMBERVALUE(CriteriTecnici!$N4609,",","."),0))),4)&amp;""),",",".")&amp;", "&amp;CHAR(34)&amp;"numerator"&amp;CHAR(34)&amp;": "&amp;SUBSTITUTE(TRIM(ROUND(IFERROR(CriteriTecnici!$K4609*1,IFERROR(NUMBERVALUE(CriteriTecnici!$K4609,".",","),IFERROR(NUMBERVALUE(CriteriTecnici!$K4609,",","."),0))),4)&amp;""),",",".")&amp;", "&amp;CHAR(34)&amp;"denominator"&amp;CHAR(34)&amp;": "&amp;SUBSTITUTE(TRIM(ROUND(IFERROR(CriteriTecnici!$L4609*1,IFERROR(NUMBERVALUE(CriteriTecnici!$L4609,".",","),IFERROR(NUMBERVALUE(CriteriTecnici!$L4609,",","."),0))),4)&amp;""),",",".")&amp;", "&amp;CHAR(34)&amp;"flag"&amp;CHAR(34)&amp;": "&amp;SUBSTITUTE(TRIM(ROUND(IFERROR(CriteriTecnici!$M4609*1,IFERROR(NUMBERVALUE(CriteriTecnici!$M4609,".",","),IFERROR(NUMBERVALUE(CriteriTecnici!$M4609,",","."),0))),4)&amp;""),",",".")&amp;", "&amp;CHAR(34)&amp;"rawScore"&amp;CHAR(34)&amp;": "&amp;SUBSTITUTE(TRIM(ROUND(IFERROR(CriteriTecnici!$O4609*1,IFERROR(NUMBERVALUE(CriteriTecnici!$O4609,".",","),IFERROR(NUMBERVALUE(CriteriTecnici!$O4609,",","."),0))),4)&amp;""),",",".")&amp;CHAR(125)&amp;IF(TRUE,",",""))</f>
        <v/>
      </c>
    </row>
    <row r="4830">
      <c r="A4830" s="38">
        <f>IF(CriteriTecnici!$A4610="","","    "&amp;CHAR(123)&amp;CHAR(34)&amp;"bidderId"&amp;CHAR(34)&amp;": "&amp;CHAR(34)&amp;SUBSTITUTE(CriteriTecnici!$A4610,CHAR(34),"'")&amp;CHAR(34)&amp;", "&amp;CHAR(34)&amp;"lotId"&amp;CHAR(34)&amp;": "&amp;CHAR(34)&amp;SUBSTITUTE(CriteriTecnici!$C4610,CHAR(34),"'")&amp;CHAR(34)&amp;", "&amp;CHAR(34)&amp;"criterionId"&amp;CHAR(34)&amp;": "&amp;CHAR(34)&amp;SUBSTITUTE(CriteriTecnici!$D4610,CHAR(34),"'")&amp;CHAR(34)&amp;", "&amp;CHAR(34)&amp;"kind"&amp;CHAR(34)&amp;": "&amp;CHAR(34)&amp;SUBSTITUTE(CriteriTecnici!$F4610,CHAR(34),"'")&amp;CHAR(34)&amp;", "&amp;CHAR(34)&amp;"value"&amp;CHAR(34)&amp;": "&amp;SUBSTITUTE(TRIM(ROUND(IFERROR(CriteriTecnici!$N4610*1,IFERROR(NUMBERVALUE(CriteriTecnici!$N4610,".",","),IFERROR(NUMBERVALUE(CriteriTecnici!$N4610,",","."),0))),4)&amp;""),",",".")&amp;", "&amp;CHAR(34)&amp;"numerator"&amp;CHAR(34)&amp;": "&amp;SUBSTITUTE(TRIM(ROUND(IFERROR(CriteriTecnici!$K4610*1,IFERROR(NUMBERVALUE(CriteriTecnici!$K4610,".",","),IFERROR(NUMBERVALUE(CriteriTecnici!$K4610,",","."),0))),4)&amp;""),",",".")&amp;", "&amp;CHAR(34)&amp;"denominator"&amp;CHAR(34)&amp;": "&amp;SUBSTITUTE(TRIM(ROUND(IFERROR(CriteriTecnici!$L4610*1,IFERROR(NUMBERVALUE(CriteriTecnici!$L4610,".",","),IFERROR(NUMBERVALUE(CriteriTecnici!$L4610,",","."),0))),4)&amp;""),",",".")&amp;", "&amp;CHAR(34)&amp;"flag"&amp;CHAR(34)&amp;": "&amp;SUBSTITUTE(TRIM(ROUND(IFERROR(CriteriTecnici!$M4610*1,IFERROR(NUMBERVALUE(CriteriTecnici!$M4610,".",","),IFERROR(NUMBERVALUE(CriteriTecnici!$M4610,",","."),0))),4)&amp;""),",",".")&amp;", "&amp;CHAR(34)&amp;"rawScore"&amp;CHAR(34)&amp;": "&amp;SUBSTITUTE(TRIM(ROUND(IFERROR(CriteriTecnici!$O4610*1,IFERROR(NUMBERVALUE(CriteriTecnici!$O4610,".",","),IFERROR(NUMBERVALUE(CriteriTecnici!$O4610,",","."),0))),4)&amp;""),",",".")&amp;CHAR(125)&amp;IF(TRUE,",",""))</f>
        <v/>
      </c>
    </row>
    <row r="4831">
      <c r="A4831" s="38">
        <f>IF(CriteriTecnici!$A4611="","","    "&amp;CHAR(123)&amp;CHAR(34)&amp;"bidderId"&amp;CHAR(34)&amp;": "&amp;CHAR(34)&amp;SUBSTITUTE(CriteriTecnici!$A4611,CHAR(34),"'")&amp;CHAR(34)&amp;", "&amp;CHAR(34)&amp;"lotId"&amp;CHAR(34)&amp;": "&amp;CHAR(34)&amp;SUBSTITUTE(CriteriTecnici!$C4611,CHAR(34),"'")&amp;CHAR(34)&amp;", "&amp;CHAR(34)&amp;"criterionId"&amp;CHAR(34)&amp;": "&amp;CHAR(34)&amp;SUBSTITUTE(CriteriTecnici!$D4611,CHAR(34),"'")&amp;CHAR(34)&amp;", "&amp;CHAR(34)&amp;"kind"&amp;CHAR(34)&amp;": "&amp;CHAR(34)&amp;SUBSTITUTE(CriteriTecnici!$F4611,CHAR(34),"'")&amp;CHAR(34)&amp;", "&amp;CHAR(34)&amp;"value"&amp;CHAR(34)&amp;": "&amp;SUBSTITUTE(TRIM(ROUND(IFERROR(CriteriTecnici!$N4611*1,IFERROR(NUMBERVALUE(CriteriTecnici!$N4611,".",","),IFERROR(NUMBERVALUE(CriteriTecnici!$N4611,",","."),0))),4)&amp;""),",",".")&amp;", "&amp;CHAR(34)&amp;"numerator"&amp;CHAR(34)&amp;": "&amp;SUBSTITUTE(TRIM(ROUND(IFERROR(CriteriTecnici!$K4611*1,IFERROR(NUMBERVALUE(CriteriTecnici!$K4611,".",","),IFERROR(NUMBERVALUE(CriteriTecnici!$K4611,",","."),0))),4)&amp;""),",",".")&amp;", "&amp;CHAR(34)&amp;"denominator"&amp;CHAR(34)&amp;": "&amp;SUBSTITUTE(TRIM(ROUND(IFERROR(CriteriTecnici!$L4611*1,IFERROR(NUMBERVALUE(CriteriTecnici!$L4611,".",","),IFERROR(NUMBERVALUE(CriteriTecnici!$L4611,",","."),0))),4)&amp;""),",",".")&amp;", "&amp;CHAR(34)&amp;"flag"&amp;CHAR(34)&amp;": "&amp;SUBSTITUTE(TRIM(ROUND(IFERROR(CriteriTecnici!$M4611*1,IFERROR(NUMBERVALUE(CriteriTecnici!$M4611,".",","),IFERROR(NUMBERVALUE(CriteriTecnici!$M4611,",","."),0))),4)&amp;""),",",".")&amp;", "&amp;CHAR(34)&amp;"rawScore"&amp;CHAR(34)&amp;": "&amp;SUBSTITUTE(TRIM(ROUND(IFERROR(CriteriTecnici!$O4611*1,IFERROR(NUMBERVALUE(CriteriTecnici!$O4611,".",","),IFERROR(NUMBERVALUE(CriteriTecnici!$O4611,",","."),0))),4)&amp;""),",",".")&amp;CHAR(125)&amp;IF(TRUE,",",""))</f>
        <v/>
      </c>
    </row>
    <row r="4832">
      <c r="A4832" s="38">
        <f>IF(CriteriTecnici!$A4612="","","    "&amp;CHAR(123)&amp;CHAR(34)&amp;"bidderId"&amp;CHAR(34)&amp;": "&amp;CHAR(34)&amp;SUBSTITUTE(CriteriTecnici!$A4612,CHAR(34),"'")&amp;CHAR(34)&amp;", "&amp;CHAR(34)&amp;"lotId"&amp;CHAR(34)&amp;": "&amp;CHAR(34)&amp;SUBSTITUTE(CriteriTecnici!$C4612,CHAR(34),"'")&amp;CHAR(34)&amp;", "&amp;CHAR(34)&amp;"criterionId"&amp;CHAR(34)&amp;": "&amp;CHAR(34)&amp;SUBSTITUTE(CriteriTecnici!$D4612,CHAR(34),"'")&amp;CHAR(34)&amp;", "&amp;CHAR(34)&amp;"kind"&amp;CHAR(34)&amp;": "&amp;CHAR(34)&amp;SUBSTITUTE(CriteriTecnici!$F4612,CHAR(34),"'")&amp;CHAR(34)&amp;", "&amp;CHAR(34)&amp;"value"&amp;CHAR(34)&amp;": "&amp;SUBSTITUTE(TRIM(ROUND(IFERROR(CriteriTecnici!$N4612*1,IFERROR(NUMBERVALUE(CriteriTecnici!$N4612,".",","),IFERROR(NUMBERVALUE(CriteriTecnici!$N4612,",","."),0))),4)&amp;""),",",".")&amp;", "&amp;CHAR(34)&amp;"numerator"&amp;CHAR(34)&amp;": "&amp;SUBSTITUTE(TRIM(ROUND(IFERROR(CriteriTecnici!$K4612*1,IFERROR(NUMBERVALUE(CriteriTecnici!$K4612,".",","),IFERROR(NUMBERVALUE(CriteriTecnici!$K4612,",","."),0))),4)&amp;""),",",".")&amp;", "&amp;CHAR(34)&amp;"denominator"&amp;CHAR(34)&amp;": "&amp;SUBSTITUTE(TRIM(ROUND(IFERROR(CriteriTecnici!$L4612*1,IFERROR(NUMBERVALUE(CriteriTecnici!$L4612,".",","),IFERROR(NUMBERVALUE(CriteriTecnici!$L4612,",","."),0))),4)&amp;""),",",".")&amp;", "&amp;CHAR(34)&amp;"flag"&amp;CHAR(34)&amp;": "&amp;SUBSTITUTE(TRIM(ROUND(IFERROR(CriteriTecnici!$M4612*1,IFERROR(NUMBERVALUE(CriteriTecnici!$M4612,".",","),IFERROR(NUMBERVALUE(CriteriTecnici!$M4612,",","."),0))),4)&amp;""),",",".")&amp;", "&amp;CHAR(34)&amp;"rawScore"&amp;CHAR(34)&amp;": "&amp;SUBSTITUTE(TRIM(ROUND(IFERROR(CriteriTecnici!$O4612*1,IFERROR(NUMBERVALUE(CriteriTecnici!$O4612,".",","),IFERROR(NUMBERVALUE(CriteriTecnici!$O4612,",","."),0))),4)&amp;""),",",".")&amp;CHAR(125)&amp;IF(TRUE,",",""))</f>
        <v/>
      </c>
    </row>
    <row r="4833">
      <c r="A4833" s="38">
        <f>IF(CriteriTecnici!$A4613="","","    "&amp;CHAR(123)&amp;CHAR(34)&amp;"bidderId"&amp;CHAR(34)&amp;": "&amp;CHAR(34)&amp;SUBSTITUTE(CriteriTecnici!$A4613,CHAR(34),"'")&amp;CHAR(34)&amp;", "&amp;CHAR(34)&amp;"lotId"&amp;CHAR(34)&amp;": "&amp;CHAR(34)&amp;SUBSTITUTE(CriteriTecnici!$C4613,CHAR(34),"'")&amp;CHAR(34)&amp;", "&amp;CHAR(34)&amp;"criterionId"&amp;CHAR(34)&amp;": "&amp;CHAR(34)&amp;SUBSTITUTE(CriteriTecnici!$D4613,CHAR(34),"'")&amp;CHAR(34)&amp;", "&amp;CHAR(34)&amp;"kind"&amp;CHAR(34)&amp;": "&amp;CHAR(34)&amp;SUBSTITUTE(CriteriTecnici!$F4613,CHAR(34),"'")&amp;CHAR(34)&amp;", "&amp;CHAR(34)&amp;"value"&amp;CHAR(34)&amp;": "&amp;SUBSTITUTE(TRIM(ROUND(IFERROR(CriteriTecnici!$N4613*1,IFERROR(NUMBERVALUE(CriteriTecnici!$N4613,".",","),IFERROR(NUMBERVALUE(CriteriTecnici!$N4613,",","."),0))),4)&amp;""),",",".")&amp;", "&amp;CHAR(34)&amp;"numerator"&amp;CHAR(34)&amp;": "&amp;SUBSTITUTE(TRIM(ROUND(IFERROR(CriteriTecnici!$K4613*1,IFERROR(NUMBERVALUE(CriteriTecnici!$K4613,".",","),IFERROR(NUMBERVALUE(CriteriTecnici!$K4613,",","."),0))),4)&amp;""),",",".")&amp;", "&amp;CHAR(34)&amp;"denominator"&amp;CHAR(34)&amp;": "&amp;SUBSTITUTE(TRIM(ROUND(IFERROR(CriteriTecnici!$L4613*1,IFERROR(NUMBERVALUE(CriteriTecnici!$L4613,".",","),IFERROR(NUMBERVALUE(CriteriTecnici!$L4613,",","."),0))),4)&amp;""),",",".")&amp;", "&amp;CHAR(34)&amp;"flag"&amp;CHAR(34)&amp;": "&amp;SUBSTITUTE(TRIM(ROUND(IFERROR(CriteriTecnici!$M4613*1,IFERROR(NUMBERVALUE(CriteriTecnici!$M4613,".",","),IFERROR(NUMBERVALUE(CriteriTecnici!$M4613,",","."),0))),4)&amp;""),",",".")&amp;", "&amp;CHAR(34)&amp;"rawScore"&amp;CHAR(34)&amp;": "&amp;SUBSTITUTE(TRIM(ROUND(IFERROR(CriteriTecnici!$O4613*1,IFERROR(NUMBERVALUE(CriteriTecnici!$O4613,".",","),IFERROR(NUMBERVALUE(CriteriTecnici!$O4613,",","."),0))),4)&amp;""),",",".")&amp;CHAR(125)&amp;IF(TRUE,",",""))</f>
        <v/>
      </c>
    </row>
    <row r="4834">
      <c r="A4834" s="38">
        <f>IF(CriteriTecnici!$A4614="","","    "&amp;CHAR(123)&amp;CHAR(34)&amp;"bidderId"&amp;CHAR(34)&amp;": "&amp;CHAR(34)&amp;SUBSTITUTE(CriteriTecnici!$A4614,CHAR(34),"'")&amp;CHAR(34)&amp;", "&amp;CHAR(34)&amp;"lotId"&amp;CHAR(34)&amp;": "&amp;CHAR(34)&amp;SUBSTITUTE(CriteriTecnici!$C4614,CHAR(34),"'")&amp;CHAR(34)&amp;", "&amp;CHAR(34)&amp;"criterionId"&amp;CHAR(34)&amp;": "&amp;CHAR(34)&amp;SUBSTITUTE(CriteriTecnici!$D4614,CHAR(34),"'")&amp;CHAR(34)&amp;", "&amp;CHAR(34)&amp;"kind"&amp;CHAR(34)&amp;": "&amp;CHAR(34)&amp;SUBSTITUTE(CriteriTecnici!$F4614,CHAR(34),"'")&amp;CHAR(34)&amp;", "&amp;CHAR(34)&amp;"value"&amp;CHAR(34)&amp;": "&amp;SUBSTITUTE(TRIM(ROUND(IFERROR(CriteriTecnici!$N4614*1,IFERROR(NUMBERVALUE(CriteriTecnici!$N4614,".",","),IFERROR(NUMBERVALUE(CriteriTecnici!$N4614,",","."),0))),4)&amp;""),",",".")&amp;", "&amp;CHAR(34)&amp;"numerator"&amp;CHAR(34)&amp;": "&amp;SUBSTITUTE(TRIM(ROUND(IFERROR(CriteriTecnici!$K4614*1,IFERROR(NUMBERVALUE(CriteriTecnici!$K4614,".",","),IFERROR(NUMBERVALUE(CriteriTecnici!$K4614,",","."),0))),4)&amp;""),",",".")&amp;", "&amp;CHAR(34)&amp;"denominator"&amp;CHAR(34)&amp;": "&amp;SUBSTITUTE(TRIM(ROUND(IFERROR(CriteriTecnici!$L4614*1,IFERROR(NUMBERVALUE(CriteriTecnici!$L4614,".",","),IFERROR(NUMBERVALUE(CriteriTecnici!$L4614,",","."),0))),4)&amp;""),",",".")&amp;", "&amp;CHAR(34)&amp;"flag"&amp;CHAR(34)&amp;": "&amp;SUBSTITUTE(TRIM(ROUND(IFERROR(CriteriTecnici!$M4614*1,IFERROR(NUMBERVALUE(CriteriTecnici!$M4614,".",","),IFERROR(NUMBERVALUE(CriteriTecnici!$M4614,",","."),0))),4)&amp;""),",",".")&amp;", "&amp;CHAR(34)&amp;"rawScore"&amp;CHAR(34)&amp;": "&amp;SUBSTITUTE(TRIM(ROUND(IFERROR(CriteriTecnici!$O4614*1,IFERROR(NUMBERVALUE(CriteriTecnici!$O4614,".",","),IFERROR(NUMBERVALUE(CriteriTecnici!$O4614,",","."),0))),4)&amp;""),",",".")&amp;CHAR(125)&amp;IF(TRUE,",",""))</f>
        <v/>
      </c>
    </row>
    <row r="4835">
      <c r="A4835" s="38">
        <f>IF(CriteriTecnici!$A4615="","","    "&amp;CHAR(123)&amp;CHAR(34)&amp;"bidderId"&amp;CHAR(34)&amp;": "&amp;CHAR(34)&amp;SUBSTITUTE(CriteriTecnici!$A4615,CHAR(34),"'")&amp;CHAR(34)&amp;", "&amp;CHAR(34)&amp;"lotId"&amp;CHAR(34)&amp;": "&amp;CHAR(34)&amp;SUBSTITUTE(CriteriTecnici!$C4615,CHAR(34),"'")&amp;CHAR(34)&amp;", "&amp;CHAR(34)&amp;"criterionId"&amp;CHAR(34)&amp;": "&amp;CHAR(34)&amp;SUBSTITUTE(CriteriTecnici!$D4615,CHAR(34),"'")&amp;CHAR(34)&amp;", "&amp;CHAR(34)&amp;"kind"&amp;CHAR(34)&amp;": "&amp;CHAR(34)&amp;SUBSTITUTE(CriteriTecnici!$F4615,CHAR(34),"'")&amp;CHAR(34)&amp;", "&amp;CHAR(34)&amp;"value"&amp;CHAR(34)&amp;": "&amp;SUBSTITUTE(TRIM(ROUND(IFERROR(CriteriTecnici!$N4615*1,IFERROR(NUMBERVALUE(CriteriTecnici!$N4615,".",","),IFERROR(NUMBERVALUE(CriteriTecnici!$N4615,",","."),0))),4)&amp;""),",",".")&amp;", "&amp;CHAR(34)&amp;"numerator"&amp;CHAR(34)&amp;": "&amp;SUBSTITUTE(TRIM(ROUND(IFERROR(CriteriTecnici!$K4615*1,IFERROR(NUMBERVALUE(CriteriTecnici!$K4615,".",","),IFERROR(NUMBERVALUE(CriteriTecnici!$K4615,",","."),0))),4)&amp;""),",",".")&amp;", "&amp;CHAR(34)&amp;"denominator"&amp;CHAR(34)&amp;": "&amp;SUBSTITUTE(TRIM(ROUND(IFERROR(CriteriTecnici!$L4615*1,IFERROR(NUMBERVALUE(CriteriTecnici!$L4615,".",","),IFERROR(NUMBERVALUE(CriteriTecnici!$L4615,",","."),0))),4)&amp;""),",",".")&amp;", "&amp;CHAR(34)&amp;"flag"&amp;CHAR(34)&amp;": "&amp;SUBSTITUTE(TRIM(ROUND(IFERROR(CriteriTecnici!$M4615*1,IFERROR(NUMBERVALUE(CriteriTecnici!$M4615,".",","),IFERROR(NUMBERVALUE(CriteriTecnici!$M4615,",","."),0))),4)&amp;""),",",".")&amp;", "&amp;CHAR(34)&amp;"rawScore"&amp;CHAR(34)&amp;": "&amp;SUBSTITUTE(TRIM(ROUND(IFERROR(CriteriTecnici!$O4615*1,IFERROR(NUMBERVALUE(CriteriTecnici!$O4615,".",","),IFERROR(NUMBERVALUE(CriteriTecnici!$O4615,",","."),0))),4)&amp;""),",",".")&amp;CHAR(125)&amp;IF(TRUE,",",""))</f>
        <v/>
      </c>
    </row>
    <row r="4836">
      <c r="A4836" s="38">
        <f>IF(CriteriTecnici!$A4616="","","    "&amp;CHAR(123)&amp;CHAR(34)&amp;"bidderId"&amp;CHAR(34)&amp;": "&amp;CHAR(34)&amp;SUBSTITUTE(CriteriTecnici!$A4616,CHAR(34),"'")&amp;CHAR(34)&amp;", "&amp;CHAR(34)&amp;"lotId"&amp;CHAR(34)&amp;": "&amp;CHAR(34)&amp;SUBSTITUTE(CriteriTecnici!$C4616,CHAR(34),"'")&amp;CHAR(34)&amp;", "&amp;CHAR(34)&amp;"criterionId"&amp;CHAR(34)&amp;": "&amp;CHAR(34)&amp;SUBSTITUTE(CriteriTecnici!$D4616,CHAR(34),"'")&amp;CHAR(34)&amp;", "&amp;CHAR(34)&amp;"kind"&amp;CHAR(34)&amp;": "&amp;CHAR(34)&amp;SUBSTITUTE(CriteriTecnici!$F4616,CHAR(34),"'")&amp;CHAR(34)&amp;", "&amp;CHAR(34)&amp;"value"&amp;CHAR(34)&amp;": "&amp;SUBSTITUTE(TRIM(ROUND(IFERROR(CriteriTecnici!$N4616*1,IFERROR(NUMBERVALUE(CriteriTecnici!$N4616,".",","),IFERROR(NUMBERVALUE(CriteriTecnici!$N4616,",","."),0))),4)&amp;""),",",".")&amp;", "&amp;CHAR(34)&amp;"numerator"&amp;CHAR(34)&amp;": "&amp;SUBSTITUTE(TRIM(ROUND(IFERROR(CriteriTecnici!$K4616*1,IFERROR(NUMBERVALUE(CriteriTecnici!$K4616,".",","),IFERROR(NUMBERVALUE(CriteriTecnici!$K4616,",","."),0))),4)&amp;""),",",".")&amp;", "&amp;CHAR(34)&amp;"denominator"&amp;CHAR(34)&amp;": "&amp;SUBSTITUTE(TRIM(ROUND(IFERROR(CriteriTecnici!$L4616*1,IFERROR(NUMBERVALUE(CriteriTecnici!$L4616,".",","),IFERROR(NUMBERVALUE(CriteriTecnici!$L4616,",","."),0))),4)&amp;""),",",".")&amp;", "&amp;CHAR(34)&amp;"flag"&amp;CHAR(34)&amp;": "&amp;SUBSTITUTE(TRIM(ROUND(IFERROR(CriteriTecnici!$M4616*1,IFERROR(NUMBERVALUE(CriteriTecnici!$M4616,".",","),IFERROR(NUMBERVALUE(CriteriTecnici!$M4616,",","."),0))),4)&amp;""),",",".")&amp;", "&amp;CHAR(34)&amp;"rawScore"&amp;CHAR(34)&amp;": "&amp;SUBSTITUTE(TRIM(ROUND(IFERROR(CriteriTecnici!$O4616*1,IFERROR(NUMBERVALUE(CriteriTecnici!$O4616,".",","),IFERROR(NUMBERVALUE(CriteriTecnici!$O4616,",","."),0))),4)&amp;""),",",".")&amp;CHAR(125)&amp;IF(TRUE,",",""))</f>
        <v/>
      </c>
    </row>
    <row r="4837">
      <c r="A4837" s="38">
        <f>IF(CriteriTecnici!$A4617="","","    "&amp;CHAR(123)&amp;CHAR(34)&amp;"bidderId"&amp;CHAR(34)&amp;": "&amp;CHAR(34)&amp;SUBSTITUTE(CriteriTecnici!$A4617,CHAR(34),"'")&amp;CHAR(34)&amp;", "&amp;CHAR(34)&amp;"lotId"&amp;CHAR(34)&amp;": "&amp;CHAR(34)&amp;SUBSTITUTE(CriteriTecnici!$C4617,CHAR(34),"'")&amp;CHAR(34)&amp;", "&amp;CHAR(34)&amp;"criterionId"&amp;CHAR(34)&amp;": "&amp;CHAR(34)&amp;SUBSTITUTE(CriteriTecnici!$D4617,CHAR(34),"'")&amp;CHAR(34)&amp;", "&amp;CHAR(34)&amp;"kind"&amp;CHAR(34)&amp;": "&amp;CHAR(34)&amp;SUBSTITUTE(CriteriTecnici!$F4617,CHAR(34),"'")&amp;CHAR(34)&amp;", "&amp;CHAR(34)&amp;"value"&amp;CHAR(34)&amp;": "&amp;SUBSTITUTE(TRIM(ROUND(IFERROR(CriteriTecnici!$N4617*1,IFERROR(NUMBERVALUE(CriteriTecnici!$N4617,".",","),IFERROR(NUMBERVALUE(CriteriTecnici!$N4617,",","."),0))),4)&amp;""),",",".")&amp;", "&amp;CHAR(34)&amp;"numerator"&amp;CHAR(34)&amp;": "&amp;SUBSTITUTE(TRIM(ROUND(IFERROR(CriteriTecnici!$K4617*1,IFERROR(NUMBERVALUE(CriteriTecnici!$K4617,".",","),IFERROR(NUMBERVALUE(CriteriTecnici!$K4617,",","."),0))),4)&amp;""),",",".")&amp;", "&amp;CHAR(34)&amp;"denominator"&amp;CHAR(34)&amp;": "&amp;SUBSTITUTE(TRIM(ROUND(IFERROR(CriteriTecnici!$L4617*1,IFERROR(NUMBERVALUE(CriteriTecnici!$L4617,".",","),IFERROR(NUMBERVALUE(CriteriTecnici!$L4617,",","."),0))),4)&amp;""),",",".")&amp;", "&amp;CHAR(34)&amp;"flag"&amp;CHAR(34)&amp;": "&amp;SUBSTITUTE(TRIM(ROUND(IFERROR(CriteriTecnici!$M4617*1,IFERROR(NUMBERVALUE(CriteriTecnici!$M4617,".",","),IFERROR(NUMBERVALUE(CriteriTecnici!$M4617,",","."),0))),4)&amp;""),",",".")&amp;", "&amp;CHAR(34)&amp;"rawScore"&amp;CHAR(34)&amp;": "&amp;SUBSTITUTE(TRIM(ROUND(IFERROR(CriteriTecnici!$O4617*1,IFERROR(NUMBERVALUE(CriteriTecnici!$O4617,".",","),IFERROR(NUMBERVALUE(CriteriTecnici!$O4617,",","."),0))),4)&amp;""),",",".")&amp;CHAR(125)&amp;IF(TRUE,",",""))</f>
        <v/>
      </c>
    </row>
    <row r="4838">
      <c r="A4838" s="38">
        <f>IF(CriteriTecnici!$A4618="","","    "&amp;CHAR(123)&amp;CHAR(34)&amp;"bidderId"&amp;CHAR(34)&amp;": "&amp;CHAR(34)&amp;SUBSTITUTE(CriteriTecnici!$A4618,CHAR(34),"'")&amp;CHAR(34)&amp;", "&amp;CHAR(34)&amp;"lotId"&amp;CHAR(34)&amp;": "&amp;CHAR(34)&amp;SUBSTITUTE(CriteriTecnici!$C4618,CHAR(34),"'")&amp;CHAR(34)&amp;", "&amp;CHAR(34)&amp;"criterionId"&amp;CHAR(34)&amp;": "&amp;CHAR(34)&amp;SUBSTITUTE(CriteriTecnici!$D4618,CHAR(34),"'")&amp;CHAR(34)&amp;", "&amp;CHAR(34)&amp;"kind"&amp;CHAR(34)&amp;": "&amp;CHAR(34)&amp;SUBSTITUTE(CriteriTecnici!$F4618,CHAR(34),"'")&amp;CHAR(34)&amp;", "&amp;CHAR(34)&amp;"value"&amp;CHAR(34)&amp;": "&amp;SUBSTITUTE(TRIM(ROUND(IFERROR(CriteriTecnici!$N4618*1,IFERROR(NUMBERVALUE(CriteriTecnici!$N4618,".",","),IFERROR(NUMBERVALUE(CriteriTecnici!$N4618,",","."),0))),4)&amp;""),",",".")&amp;", "&amp;CHAR(34)&amp;"numerator"&amp;CHAR(34)&amp;": "&amp;SUBSTITUTE(TRIM(ROUND(IFERROR(CriteriTecnici!$K4618*1,IFERROR(NUMBERVALUE(CriteriTecnici!$K4618,".",","),IFERROR(NUMBERVALUE(CriteriTecnici!$K4618,",","."),0))),4)&amp;""),",",".")&amp;", "&amp;CHAR(34)&amp;"denominator"&amp;CHAR(34)&amp;": "&amp;SUBSTITUTE(TRIM(ROUND(IFERROR(CriteriTecnici!$L4618*1,IFERROR(NUMBERVALUE(CriteriTecnici!$L4618,".",","),IFERROR(NUMBERVALUE(CriteriTecnici!$L4618,",","."),0))),4)&amp;""),",",".")&amp;", "&amp;CHAR(34)&amp;"flag"&amp;CHAR(34)&amp;": "&amp;SUBSTITUTE(TRIM(ROUND(IFERROR(CriteriTecnici!$M4618*1,IFERROR(NUMBERVALUE(CriteriTecnici!$M4618,".",","),IFERROR(NUMBERVALUE(CriteriTecnici!$M4618,",","."),0))),4)&amp;""),",",".")&amp;", "&amp;CHAR(34)&amp;"rawScore"&amp;CHAR(34)&amp;": "&amp;SUBSTITUTE(TRIM(ROUND(IFERROR(CriteriTecnici!$O4618*1,IFERROR(NUMBERVALUE(CriteriTecnici!$O4618,".",","),IFERROR(NUMBERVALUE(CriteriTecnici!$O4618,",","."),0))),4)&amp;""),",",".")&amp;CHAR(125)&amp;IF(TRUE,",",""))</f>
        <v/>
      </c>
    </row>
    <row r="4839">
      <c r="A4839" s="38">
        <f>IF(CriteriTecnici!$A4619="","","    "&amp;CHAR(123)&amp;CHAR(34)&amp;"bidderId"&amp;CHAR(34)&amp;": "&amp;CHAR(34)&amp;SUBSTITUTE(CriteriTecnici!$A4619,CHAR(34),"'")&amp;CHAR(34)&amp;", "&amp;CHAR(34)&amp;"lotId"&amp;CHAR(34)&amp;": "&amp;CHAR(34)&amp;SUBSTITUTE(CriteriTecnici!$C4619,CHAR(34),"'")&amp;CHAR(34)&amp;", "&amp;CHAR(34)&amp;"criterionId"&amp;CHAR(34)&amp;": "&amp;CHAR(34)&amp;SUBSTITUTE(CriteriTecnici!$D4619,CHAR(34),"'")&amp;CHAR(34)&amp;", "&amp;CHAR(34)&amp;"kind"&amp;CHAR(34)&amp;": "&amp;CHAR(34)&amp;SUBSTITUTE(CriteriTecnici!$F4619,CHAR(34),"'")&amp;CHAR(34)&amp;", "&amp;CHAR(34)&amp;"value"&amp;CHAR(34)&amp;": "&amp;SUBSTITUTE(TRIM(ROUND(IFERROR(CriteriTecnici!$N4619*1,IFERROR(NUMBERVALUE(CriteriTecnici!$N4619,".",","),IFERROR(NUMBERVALUE(CriteriTecnici!$N4619,",","."),0))),4)&amp;""),",",".")&amp;", "&amp;CHAR(34)&amp;"numerator"&amp;CHAR(34)&amp;": "&amp;SUBSTITUTE(TRIM(ROUND(IFERROR(CriteriTecnici!$K4619*1,IFERROR(NUMBERVALUE(CriteriTecnici!$K4619,".",","),IFERROR(NUMBERVALUE(CriteriTecnici!$K4619,",","."),0))),4)&amp;""),",",".")&amp;", "&amp;CHAR(34)&amp;"denominator"&amp;CHAR(34)&amp;": "&amp;SUBSTITUTE(TRIM(ROUND(IFERROR(CriteriTecnici!$L4619*1,IFERROR(NUMBERVALUE(CriteriTecnici!$L4619,".",","),IFERROR(NUMBERVALUE(CriteriTecnici!$L4619,",","."),0))),4)&amp;""),",",".")&amp;", "&amp;CHAR(34)&amp;"flag"&amp;CHAR(34)&amp;": "&amp;SUBSTITUTE(TRIM(ROUND(IFERROR(CriteriTecnici!$M4619*1,IFERROR(NUMBERVALUE(CriteriTecnici!$M4619,".",","),IFERROR(NUMBERVALUE(CriteriTecnici!$M4619,",","."),0))),4)&amp;""),",",".")&amp;", "&amp;CHAR(34)&amp;"rawScore"&amp;CHAR(34)&amp;": "&amp;SUBSTITUTE(TRIM(ROUND(IFERROR(CriteriTecnici!$O4619*1,IFERROR(NUMBERVALUE(CriteriTecnici!$O4619,".",","),IFERROR(NUMBERVALUE(CriteriTecnici!$O4619,",","."),0))),4)&amp;""),",",".")&amp;CHAR(125)&amp;IF(TRUE,",",""))</f>
        <v/>
      </c>
    </row>
    <row r="4840">
      <c r="A4840" s="38">
        <f>IF(CriteriTecnici!$A4620="","","    "&amp;CHAR(123)&amp;CHAR(34)&amp;"bidderId"&amp;CHAR(34)&amp;": "&amp;CHAR(34)&amp;SUBSTITUTE(CriteriTecnici!$A4620,CHAR(34),"'")&amp;CHAR(34)&amp;", "&amp;CHAR(34)&amp;"lotId"&amp;CHAR(34)&amp;": "&amp;CHAR(34)&amp;SUBSTITUTE(CriteriTecnici!$C4620,CHAR(34),"'")&amp;CHAR(34)&amp;", "&amp;CHAR(34)&amp;"criterionId"&amp;CHAR(34)&amp;": "&amp;CHAR(34)&amp;SUBSTITUTE(CriteriTecnici!$D4620,CHAR(34),"'")&amp;CHAR(34)&amp;", "&amp;CHAR(34)&amp;"kind"&amp;CHAR(34)&amp;": "&amp;CHAR(34)&amp;SUBSTITUTE(CriteriTecnici!$F4620,CHAR(34),"'")&amp;CHAR(34)&amp;", "&amp;CHAR(34)&amp;"value"&amp;CHAR(34)&amp;": "&amp;SUBSTITUTE(TRIM(ROUND(IFERROR(CriteriTecnici!$N4620*1,IFERROR(NUMBERVALUE(CriteriTecnici!$N4620,".",","),IFERROR(NUMBERVALUE(CriteriTecnici!$N4620,",","."),0))),4)&amp;""),",",".")&amp;", "&amp;CHAR(34)&amp;"numerator"&amp;CHAR(34)&amp;": "&amp;SUBSTITUTE(TRIM(ROUND(IFERROR(CriteriTecnici!$K4620*1,IFERROR(NUMBERVALUE(CriteriTecnici!$K4620,".",","),IFERROR(NUMBERVALUE(CriteriTecnici!$K4620,",","."),0))),4)&amp;""),",",".")&amp;", "&amp;CHAR(34)&amp;"denominator"&amp;CHAR(34)&amp;": "&amp;SUBSTITUTE(TRIM(ROUND(IFERROR(CriteriTecnici!$L4620*1,IFERROR(NUMBERVALUE(CriteriTecnici!$L4620,".",","),IFERROR(NUMBERVALUE(CriteriTecnici!$L4620,",","."),0))),4)&amp;""),",",".")&amp;", "&amp;CHAR(34)&amp;"flag"&amp;CHAR(34)&amp;": "&amp;SUBSTITUTE(TRIM(ROUND(IFERROR(CriteriTecnici!$M4620*1,IFERROR(NUMBERVALUE(CriteriTecnici!$M4620,".",","),IFERROR(NUMBERVALUE(CriteriTecnici!$M4620,",","."),0))),4)&amp;""),",",".")&amp;", "&amp;CHAR(34)&amp;"rawScore"&amp;CHAR(34)&amp;": "&amp;SUBSTITUTE(TRIM(ROUND(IFERROR(CriteriTecnici!$O4620*1,IFERROR(NUMBERVALUE(CriteriTecnici!$O4620,".",","),IFERROR(NUMBERVALUE(CriteriTecnici!$O4620,",","."),0))),4)&amp;""),",",".")&amp;CHAR(125)&amp;IF(TRUE,",",""))</f>
        <v/>
      </c>
    </row>
    <row r="4841">
      <c r="A4841" s="38">
        <f>IF(CriteriTecnici!$A4621="","","    "&amp;CHAR(123)&amp;CHAR(34)&amp;"bidderId"&amp;CHAR(34)&amp;": "&amp;CHAR(34)&amp;SUBSTITUTE(CriteriTecnici!$A4621,CHAR(34),"'")&amp;CHAR(34)&amp;", "&amp;CHAR(34)&amp;"lotId"&amp;CHAR(34)&amp;": "&amp;CHAR(34)&amp;SUBSTITUTE(CriteriTecnici!$C4621,CHAR(34),"'")&amp;CHAR(34)&amp;", "&amp;CHAR(34)&amp;"criterionId"&amp;CHAR(34)&amp;": "&amp;CHAR(34)&amp;SUBSTITUTE(CriteriTecnici!$D4621,CHAR(34),"'")&amp;CHAR(34)&amp;", "&amp;CHAR(34)&amp;"kind"&amp;CHAR(34)&amp;": "&amp;CHAR(34)&amp;SUBSTITUTE(CriteriTecnici!$F4621,CHAR(34),"'")&amp;CHAR(34)&amp;", "&amp;CHAR(34)&amp;"value"&amp;CHAR(34)&amp;": "&amp;SUBSTITUTE(TRIM(ROUND(IFERROR(CriteriTecnici!$N4621*1,IFERROR(NUMBERVALUE(CriteriTecnici!$N4621,".",","),IFERROR(NUMBERVALUE(CriteriTecnici!$N4621,",","."),0))),4)&amp;""),",",".")&amp;", "&amp;CHAR(34)&amp;"numerator"&amp;CHAR(34)&amp;": "&amp;SUBSTITUTE(TRIM(ROUND(IFERROR(CriteriTecnici!$K4621*1,IFERROR(NUMBERVALUE(CriteriTecnici!$K4621,".",","),IFERROR(NUMBERVALUE(CriteriTecnici!$K4621,",","."),0))),4)&amp;""),",",".")&amp;", "&amp;CHAR(34)&amp;"denominator"&amp;CHAR(34)&amp;": "&amp;SUBSTITUTE(TRIM(ROUND(IFERROR(CriteriTecnici!$L4621*1,IFERROR(NUMBERVALUE(CriteriTecnici!$L4621,".",","),IFERROR(NUMBERVALUE(CriteriTecnici!$L4621,",","."),0))),4)&amp;""),",",".")&amp;", "&amp;CHAR(34)&amp;"flag"&amp;CHAR(34)&amp;": "&amp;SUBSTITUTE(TRIM(ROUND(IFERROR(CriteriTecnici!$M4621*1,IFERROR(NUMBERVALUE(CriteriTecnici!$M4621,".",","),IFERROR(NUMBERVALUE(CriteriTecnici!$M4621,",","."),0))),4)&amp;""),",",".")&amp;", "&amp;CHAR(34)&amp;"rawScore"&amp;CHAR(34)&amp;": "&amp;SUBSTITUTE(TRIM(ROUND(IFERROR(CriteriTecnici!$O4621*1,IFERROR(NUMBERVALUE(CriteriTecnici!$O4621,".",","),IFERROR(NUMBERVALUE(CriteriTecnici!$O4621,",","."),0))),4)&amp;""),",",".")&amp;CHAR(125)&amp;IF(TRUE,",",""))</f>
        <v/>
      </c>
    </row>
    <row r="4842">
      <c r="A4842" s="38">
        <f>IF(CriteriTecnici!$A4622="","","    "&amp;CHAR(123)&amp;CHAR(34)&amp;"bidderId"&amp;CHAR(34)&amp;": "&amp;CHAR(34)&amp;SUBSTITUTE(CriteriTecnici!$A4622,CHAR(34),"'")&amp;CHAR(34)&amp;", "&amp;CHAR(34)&amp;"lotId"&amp;CHAR(34)&amp;": "&amp;CHAR(34)&amp;SUBSTITUTE(CriteriTecnici!$C4622,CHAR(34),"'")&amp;CHAR(34)&amp;", "&amp;CHAR(34)&amp;"criterionId"&amp;CHAR(34)&amp;": "&amp;CHAR(34)&amp;SUBSTITUTE(CriteriTecnici!$D4622,CHAR(34),"'")&amp;CHAR(34)&amp;", "&amp;CHAR(34)&amp;"kind"&amp;CHAR(34)&amp;": "&amp;CHAR(34)&amp;SUBSTITUTE(CriteriTecnici!$F4622,CHAR(34),"'")&amp;CHAR(34)&amp;", "&amp;CHAR(34)&amp;"value"&amp;CHAR(34)&amp;": "&amp;SUBSTITUTE(TRIM(ROUND(IFERROR(CriteriTecnici!$N4622*1,IFERROR(NUMBERVALUE(CriteriTecnici!$N4622,".",","),IFERROR(NUMBERVALUE(CriteriTecnici!$N4622,",","."),0))),4)&amp;""),",",".")&amp;", "&amp;CHAR(34)&amp;"numerator"&amp;CHAR(34)&amp;": "&amp;SUBSTITUTE(TRIM(ROUND(IFERROR(CriteriTecnici!$K4622*1,IFERROR(NUMBERVALUE(CriteriTecnici!$K4622,".",","),IFERROR(NUMBERVALUE(CriteriTecnici!$K4622,",","."),0))),4)&amp;""),",",".")&amp;", "&amp;CHAR(34)&amp;"denominator"&amp;CHAR(34)&amp;": "&amp;SUBSTITUTE(TRIM(ROUND(IFERROR(CriteriTecnici!$L4622*1,IFERROR(NUMBERVALUE(CriteriTecnici!$L4622,".",","),IFERROR(NUMBERVALUE(CriteriTecnici!$L4622,",","."),0))),4)&amp;""),",",".")&amp;", "&amp;CHAR(34)&amp;"flag"&amp;CHAR(34)&amp;": "&amp;SUBSTITUTE(TRIM(ROUND(IFERROR(CriteriTecnici!$M4622*1,IFERROR(NUMBERVALUE(CriteriTecnici!$M4622,".",","),IFERROR(NUMBERVALUE(CriteriTecnici!$M4622,",","."),0))),4)&amp;""),",",".")&amp;", "&amp;CHAR(34)&amp;"rawScore"&amp;CHAR(34)&amp;": "&amp;SUBSTITUTE(TRIM(ROUND(IFERROR(CriteriTecnici!$O4622*1,IFERROR(NUMBERVALUE(CriteriTecnici!$O4622,".",","),IFERROR(NUMBERVALUE(CriteriTecnici!$O4622,",","."),0))),4)&amp;""),",",".")&amp;CHAR(125)&amp;IF(TRUE,",",""))</f>
        <v/>
      </c>
    </row>
    <row r="4843">
      <c r="A4843" s="38">
        <f>IF(CriteriTecnici!$A4623="","","    "&amp;CHAR(123)&amp;CHAR(34)&amp;"bidderId"&amp;CHAR(34)&amp;": "&amp;CHAR(34)&amp;SUBSTITUTE(CriteriTecnici!$A4623,CHAR(34),"'")&amp;CHAR(34)&amp;", "&amp;CHAR(34)&amp;"lotId"&amp;CHAR(34)&amp;": "&amp;CHAR(34)&amp;SUBSTITUTE(CriteriTecnici!$C4623,CHAR(34),"'")&amp;CHAR(34)&amp;", "&amp;CHAR(34)&amp;"criterionId"&amp;CHAR(34)&amp;": "&amp;CHAR(34)&amp;SUBSTITUTE(CriteriTecnici!$D4623,CHAR(34),"'")&amp;CHAR(34)&amp;", "&amp;CHAR(34)&amp;"kind"&amp;CHAR(34)&amp;": "&amp;CHAR(34)&amp;SUBSTITUTE(CriteriTecnici!$F4623,CHAR(34),"'")&amp;CHAR(34)&amp;", "&amp;CHAR(34)&amp;"value"&amp;CHAR(34)&amp;": "&amp;SUBSTITUTE(TRIM(ROUND(IFERROR(CriteriTecnici!$N4623*1,IFERROR(NUMBERVALUE(CriteriTecnici!$N4623,".",","),IFERROR(NUMBERVALUE(CriteriTecnici!$N4623,",","."),0))),4)&amp;""),",",".")&amp;", "&amp;CHAR(34)&amp;"numerator"&amp;CHAR(34)&amp;": "&amp;SUBSTITUTE(TRIM(ROUND(IFERROR(CriteriTecnici!$K4623*1,IFERROR(NUMBERVALUE(CriteriTecnici!$K4623,".",","),IFERROR(NUMBERVALUE(CriteriTecnici!$K4623,",","."),0))),4)&amp;""),",",".")&amp;", "&amp;CHAR(34)&amp;"denominator"&amp;CHAR(34)&amp;": "&amp;SUBSTITUTE(TRIM(ROUND(IFERROR(CriteriTecnici!$L4623*1,IFERROR(NUMBERVALUE(CriteriTecnici!$L4623,".",","),IFERROR(NUMBERVALUE(CriteriTecnici!$L4623,",","."),0))),4)&amp;""),",",".")&amp;", "&amp;CHAR(34)&amp;"flag"&amp;CHAR(34)&amp;": "&amp;SUBSTITUTE(TRIM(ROUND(IFERROR(CriteriTecnici!$M4623*1,IFERROR(NUMBERVALUE(CriteriTecnici!$M4623,".",","),IFERROR(NUMBERVALUE(CriteriTecnici!$M4623,",","."),0))),4)&amp;""),",",".")&amp;", "&amp;CHAR(34)&amp;"rawScore"&amp;CHAR(34)&amp;": "&amp;SUBSTITUTE(TRIM(ROUND(IFERROR(CriteriTecnici!$O4623*1,IFERROR(NUMBERVALUE(CriteriTecnici!$O4623,".",","),IFERROR(NUMBERVALUE(CriteriTecnici!$O4623,",","."),0))),4)&amp;""),",",".")&amp;CHAR(125)&amp;IF(COUNTA(Offerte!$A151:$A$200)&gt;0,",",""))</f>
        <v/>
      </c>
    </row>
    <row r="4844">
      <c r="A4844" s="38">
        <f>IF(CriteriTecnici!$A4624="","","    "&amp;CHAR(123)&amp;CHAR(34)&amp;"bidderId"&amp;CHAR(34)&amp;": "&amp;CHAR(34)&amp;SUBSTITUTE(CriteriTecnici!$A4624,CHAR(34),"'")&amp;CHAR(34)&amp;", "&amp;CHAR(34)&amp;"lotId"&amp;CHAR(34)&amp;": "&amp;CHAR(34)&amp;SUBSTITUTE(CriteriTecnici!$C4624,CHAR(34),"'")&amp;CHAR(34)&amp;", "&amp;CHAR(34)&amp;"criterionId"&amp;CHAR(34)&amp;": "&amp;CHAR(34)&amp;SUBSTITUTE(CriteriTecnici!$D4624,CHAR(34),"'")&amp;CHAR(34)&amp;", "&amp;CHAR(34)&amp;"kind"&amp;CHAR(34)&amp;": "&amp;CHAR(34)&amp;SUBSTITUTE(CriteriTecnici!$F4624,CHAR(34),"'")&amp;CHAR(34)&amp;", "&amp;CHAR(34)&amp;"value"&amp;CHAR(34)&amp;": "&amp;SUBSTITUTE(TRIM(ROUND(IFERROR(CriteriTecnici!$N4624*1,IFERROR(NUMBERVALUE(CriteriTecnici!$N4624,".",","),IFERROR(NUMBERVALUE(CriteriTecnici!$N4624,",","."),0))),4)&amp;""),",",".")&amp;", "&amp;CHAR(34)&amp;"numerator"&amp;CHAR(34)&amp;": "&amp;SUBSTITUTE(TRIM(ROUND(IFERROR(CriteriTecnici!$K4624*1,IFERROR(NUMBERVALUE(CriteriTecnici!$K4624,".",","),IFERROR(NUMBERVALUE(CriteriTecnici!$K4624,",","."),0))),4)&amp;""),",",".")&amp;", "&amp;CHAR(34)&amp;"denominator"&amp;CHAR(34)&amp;": "&amp;SUBSTITUTE(TRIM(ROUND(IFERROR(CriteriTecnici!$L4624*1,IFERROR(NUMBERVALUE(CriteriTecnici!$L4624,".",","),IFERROR(NUMBERVALUE(CriteriTecnici!$L4624,",","."),0))),4)&amp;""),",",".")&amp;", "&amp;CHAR(34)&amp;"flag"&amp;CHAR(34)&amp;": "&amp;SUBSTITUTE(TRIM(ROUND(IFERROR(CriteriTecnici!$M4624*1,IFERROR(NUMBERVALUE(CriteriTecnici!$M4624,".",","),IFERROR(NUMBERVALUE(CriteriTecnici!$M4624,",","."),0))),4)&amp;""),",",".")&amp;", "&amp;CHAR(34)&amp;"rawScore"&amp;CHAR(34)&amp;": "&amp;SUBSTITUTE(TRIM(ROUND(IFERROR(CriteriTecnici!$O4624*1,IFERROR(NUMBERVALUE(CriteriTecnici!$O4624,".",","),IFERROR(NUMBERVALUE(CriteriTecnici!$O4624,",","."),0))),4)&amp;""),",",".")&amp;CHAR(125)&amp;IF(TRUE,",",""))</f>
        <v/>
      </c>
    </row>
    <row r="4845">
      <c r="A4845" s="38">
        <f>IF(CriteriTecnici!$A4625="","","    "&amp;CHAR(123)&amp;CHAR(34)&amp;"bidderId"&amp;CHAR(34)&amp;": "&amp;CHAR(34)&amp;SUBSTITUTE(CriteriTecnici!$A4625,CHAR(34),"'")&amp;CHAR(34)&amp;", "&amp;CHAR(34)&amp;"lotId"&amp;CHAR(34)&amp;": "&amp;CHAR(34)&amp;SUBSTITUTE(CriteriTecnici!$C4625,CHAR(34),"'")&amp;CHAR(34)&amp;", "&amp;CHAR(34)&amp;"criterionId"&amp;CHAR(34)&amp;": "&amp;CHAR(34)&amp;SUBSTITUTE(CriteriTecnici!$D4625,CHAR(34),"'")&amp;CHAR(34)&amp;", "&amp;CHAR(34)&amp;"kind"&amp;CHAR(34)&amp;": "&amp;CHAR(34)&amp;SUBSTITUTE(CriteriTecnici!$F4625,CHAR(34),"'")&amp;CHAR(34)&amp;", "&amp;CHAR(34)&amp;"value"&amp;CHAR(34)&amp;": "&amp;SUBSTITUTE(TRIM(ROUND(IFERROR(CriteriTecnici!$N4625*1,IFERROR(NUMBERVALUE(CriteriTecnici!$N4625,".",","),IFERROR(NUMBERVALUE(CriteriTecnici!$N4625,",","."),0))),4)&amp;""),",",".")&amp;", "&amp;CHAR(34)&amp;"numerator"&amp;CHAR(34)&amp;": "&amp;SUBSTITUTE(TRIM(ROUND(IFERROR(CriteriTecnici!$K4625*1,IFERROR(NUMBERVALUE(CriteriTecnici!$K4625,".",","),IFERROR(NUMBERVALUE(CriteriTecnici!$K4625,",","."),0))),4)&amp;""),",",".")&amp;", "&amp;CHAR(34)&amp;"denominator"&amp;CHAR(34)&amp;": "&amp;SUBSTITUTE(TRIM(ROUND(IFERROR(CriteriTecnici!$L4625*1,IFERROR(NUMBERVALUE(CriteriTecnici!$L4625,".",","),IFERROR(NUMBERVALUE(CriteriTecnici!$L4625,",","."),0))),4)&amp;""),",",".")&amp;", "&amp;CHAR(34)&amp;"flag"&amp;CHAR(34)&amp;": "&amp;SUBSTITUTE(TRIM(ROUND(IFERROR(CriteriTecnici!$M4625*1,IFERROR(NUMBERVALUE(CriteriTecnici!$M4625,".",","),IFERROR(NUMBERVALUE(CriteriTecnici!$M4625,",","."),0))),4)&amp;""),",",".")&amp;", "&amp;CHAR(34)&amp;"rawScore"&amp;CHAR(34)&amp;": "&amp;SUBSTITUTE(TRIM(ROUND(IFERROR(CriteriTecnici!$O4625*1,IFERROR(NUMBERVALUE(CriteriTecnici!$O4625,".",","),IFERROR(NUMBERVALUE(CriteriTecnici!$O4625,",","."),0))),4)&amp;""),",",".")&amp;CHAR(125)&amp;IF(TRUE,",",""))</f>
        <v/>
      </c>
    </row>
    <row r="4846">
      <c r="A4846" s="38">
        <f>IF(CriteriTecnici!$A4626="","","    "&amp;CHAR(123)&amp;CHAR(34)&amp;"bidderId"&amp;CHAR(34)&amp;": "&amp;CHAR(34)&amp;SUBSTITUTE(CriteriTecnici!$A4626,CHAR(34),"'")&amp;CHAR(34)&amp;", "&amp;CHAR(34)&amp;"lotId"&amp;CHAR(34)&amp;": "&amp;CHAR(34)&amp;SUBSTITUTE(CriteriTecnici!$C4626,CHAR(34),"'")&amp;CHAR(34)&amp;", "&amp;CHAR(34)&amp;"criterionId"&amp;CHAR(34)&amp;": "&amp;CHAR(34)&amp;SUBSTITUTE(CriteriTecnici!$D4626,CHAR(34),"'")&amp;CHAR(34)&amp;", "&amp;CHAR(34)&amp;"kind"&amp;CHAR(34)&amp;": "&amp;CHAR(34)&amp;SUBSTITUTE(CriteriTecnici!$F4626,CHAR(34),"'")&amp;CHAR(34)&amp;", "&amp;CHAR(34)&amp;"value"&amp;CHAR(34)&amp;": "&amp;SUBSTITUTE(TRIM(ROUND(IFERROR(CriteriTecnici!$N4626*1,IFERROR(NUMBERVALUE(CriteriTecnici!$N4626,".",","),IFERROR(NUMBERVALUE(CriteriTecnici!$N4626,",","."),0))),4)&amp;""),",",".")&amp;", "&amp;CHAR(34)&amp;"numerator"&amp;CHAR(34)&amp;": "&amp;SUBSTITUTE(TRIM(ROUND(IFERROR(CriteriTecnici!$K4626*1,IFERROR(NUMBERVALUE(CriteriTecnici!$K4626,".",","),IFERROR(NUMBERVALUE(CriteriTecnici!$K4626,",","."),0))),4)&amp;""),",",".")&amp;", "&amp;CHAR(34)&amp;"denominator"&amp;CHAR(34)&amp;": "&amp;SUBSTITUTE(TRIM(ROUND(IFERROR(CriteriTecnici!$L4626*1,IFERROR(NUMBERVALUE(CriteriTecnici!$L4626,".",","),IFERROR(NUMBERVALUE(CriteriTecnici!$L4626,",","."),0))),4)&amp;""),",",".")&amp;", "&amp;CHAR(34)&amp;"flag"&amp;CHAR(34)&amp;": "&amp;SUBSTITUTE(TRIM(ROUND(IFERROR(CriteriTecnici!$M4626*1,IFERROR(NUMBERVALUE(CriteriTecnici!$M4626,".",","),IFERROR(NUMBERVALUE(CriteriTecnici!$M4626,",","."),0))),4)&amp;""),",",".")&amp;", "&amp;CHAR(34)&amp;"rawScore"&amp;CHAR(34)&amp;": "&amp;SUBSTITUTE(TRIM(ROUND(IFERROR(CriteriTecnici!$O4626*1,IFERROR(NUMBERVALUE(CriteriTecnici!$O4626,".",","),IFERROR(NUMBERVALUE(CriteriTecnici!$O4626,",","."),0))),4)&amp;""),",",".")&amp;CHAR(125)&amp;IF(TRUE,",",""))</f>
        <v/>
      </c>
    </row>
    <row r="4847">
      <c r="A4847" s="38">
        <f>IF(CriteriTecnici!$A4627="","","    "&amp;CHAR(123)&amp;CHAR(34)&amp;"bidderId"&amp;CHAR(34)&amp;": "&amp;CHAR(34)&amp;SUBSTITUTE(CriteriTecnici!$A4627,CHAR(34),"'")&amp;CHAR(34)&amp;", "&amp;CHAR(34)&amp;"lotId"&amp;CHAR(34)&amp;": "&amp;CHAR(34)&amp;SUBSTITUTE(CriteriTecnici!$C4627,CHAR(34),"'")&amp;CHAR(34)&amp;", "&amp;CHAR(34)&amp;"criterionId"&amp;CHAR(34)&amp;": "&amp;CHAR(34)&amp;SUBSTITUTE(CriteriTecnici!$D4627,CHAR(34),"'")&amp;CHAR(34)&amp;", "&amp;CHAR(34)&amp;"kind"&amp;CHAR(34)&amp;": "&amp;CHAR(34)&amp;SUBSTITUTE(CriteriTecnici!$F4627,CHAR(34),"'")&amp;CHAR(34)&amp;", "&amp;CHAR(34)&amp;"value"&amp;CHAR(34)&amp;": "&amp;SUBSTITUTE(TRIM(ROUND(IFERROR(CriteriTecnici!$N4627*1,IFERROR(NUMBERVALUE(CriteriTecnici!$N4627,".",","),IFERROR(NUMBERVALUE(CriteriTecnici!$N4627,",","."),0))),4)&amp;""),",",".")&amp;", "&amp;CHAR(34)&amp;"numerator"&amp;CHAR(34)&amp;": "&amp;SUBSTITUTE(TRIM(ROUND(IFERROR(CriteriTecnici!$K4627*1,IFERROR(NUMBERVALUE(CriteriTecnici!$K4627,".",","),IFERROR(NUMBERVALUE(CriteriTecnici!$K4627,",","."),0))),4)&amp;""),",",".")&amp;", "&amp;CHAR(34)&amp;"denominator"&amp;CHAR(34)&amp;": "&amp;SUBSTITUTE(TRIM(ROUND(IFERROR(CriteriTecnici!$L4627*1,IFERROR(NUMBERVALUE(CriteriTecnici!$L4627,".",","),IFERROR(NUMBERVALUE(CriteriTecnici!$L4627,",","."),0))),4)&amp;""),",",".")&amp;", "&amp;CHAR(34)&amp;"flag"&amp;CHAR(34)&amp;": "&amp;SUBSTITUTE(TRIM(ROUND(IFERROR(CriteriTecnici!$M4627*1,IFERROR(NUMBERVALUE(CriteriTecnici!$M4627,".",","),IFERROR(NUMBERVALUE(CriteriTecnici!$M4627,",","."),0))),4)&amp;""),",",".")&amp;", "&amp;CHAR(34)&amp;"rawScore"&amp;CHAR(34)&amp;": "&amp;SUBSTITUTE(TRIM(ROUND(IFERROR(CriteriTecnici!$O4627*1,IFERROR(NUMBERVALUE(CriteriTecnici!$O4627,".",","),IFERROR(NUMBERVALUE(CriteriTecnici!$O4627,",","."),0))),4)&amp;""),",",".")&amp;CHAR(125)&amp;IF(TRUE,",",""))</f>
        <v/>
      </c>
    </row>
    <row r="4848">
      <c r="A4848" s="38">
        <f>IF(CriteriTecnici!$A4628="","","    "&amp;CHAR(123)&amp;CHAR(34)&amp;"bidderId"&amp;CHAR(34)&amp;": "&amp;CHAR(34)&amp;SUBSTITUTE(CriteriTecnici!$A4628,CHAR(34),"'")&amp;CHAR(34)&amp;", "&amp;CHAR(34)&amp;"lotId"&amp;CHAR(34)&amp;": "&amp;CHAR(34)&amp;SUBSTITUTE(CriteriTecnici!$C4628,CHAR(34),"'")&amp;CHAR(34)&amp;", "&amp;CHAR(34)&amp;"criterionId"&amp;CHAR(34)&amp;": "&amp;CHAR(34)&amp;SUBSTITUTE(CriteriTecnici!$D4628,CHAR(34),"'")&amp;CHAR(34)&amp;", "&amp;CHAR(34)&amp;"kind"&amp;CHAR(34)&amp;": "&amp;CHAR(34)&amp;SUBSTITUTE(CriteriTecnici!$F4628,CHAR(34),"'")&amp;CHAR(34)&amp;", "&amp;CHAR(34)&amp;"value"&amp;CHAR(34)&amp;": "&amp;SUBSTITUTE(TRIM(ROUND(IFERROR(CriteriTecnici!$N4628*1,IFERROR(NUMBERVALUE(CriteriTecnici!$N4628,".",","),IFERROR(NUMBERVALUE(CriteriTecnici!$N4628,",","."),0))),4)&amp;""),",",".")&amp;", "&amp;CHAR(34)&amp;"numerator"&amp;CHAR(34)&amp;": "&amp;SUBSTITUTE(TRIM(ROUND(IFERROR(CriteriTecnici!$K4628*1,IFERROR(NUMBERVALUE(CriteriTecnici!$K4628,".",","),IFERROR(NUMBERVALUE(CriteriTecnici!$K4628,",","."),0))),4)&amp;""),",",".")&amp;", "&amp;CHAR(34)&amp;"denominator"&amp;CHAR(34)&amp;": "&amp;SUBSTITUTE(TRIM(ROUND(IFERROR(CriteriTecnici!$L4628*1,IFERROR(NUMBERVALUE(CriteriTecnici!$L4628,".",","),IFERROR(NUMBERVALUE(CriteriTecnici!$L4628,",","."),0))),4)&amp;""),",",".")&amp;", "&amp;CHAR(34)&amp;"flag"&amp;CHAR(34)&amp;": "&amp;SUBSTITUTE(TRIM(ROUND(IFERROR(CriteriTecnici!$M4628*1,IFERROR(NUMBERVALUE(CriteriTecnici!$M4628,".",","),IFERROR(NUMBERVALUE(CriteriTecnici!$M4628,",","."),0))),4)&amp;""),",",".")&amp;", "&amp;CHAR(34)&amp;"rawScore"&amp;CHAR(34)&amp;": "&amp;SUBSTITUTE(TRIM(ROUND(IFERROR(CriteriTecnici!$O4628*1,IFERROR(NUMBERVALUE(CriteriTecnici!$O4628,".",","),IFERROR(NUMBERVALUE(CriteriTecnici!$O4628,",","."),0))),4)&amp;""),",",".")&amp;CHAR(125)&amp;IF(TRUE,",",""))</f>
        <v/>
      </c>
    </row>
    <row r="4849">
      <c r="A4849" s="38">
        <f>IF(CriteriTecnici!$A4629="","","    "&amp;CHAR(123)&amp;CHAR(34)&amp;"bidderId"&amp;CHAR(34)&amp;": "&amp;CHAR(34)&amp;SUBSTITUTE(CriteriTecnici!$A4629,CHAR(34),"'")&amp;CHAR(34)&amp;", "&amp;CHAR(34)&amp;"lotId"&amp;CHAR(34)&amp;": "&amp;CHAR(34)&amp;SUBSTITUTE(CriteriTecnici!$C4629,CHAR(34),"'")&amp;CHAR(34)&amp;", "&amp;CHAR(34)&amp;"criterionId"&amp;CHAR(34)&amp;": "&amp;CHAR(34)&amp;SUBSTITUTE(CriteriTecnici!$D4629,CHAR(34),"'")&amp;CHAR(34)&amp;", "&amp;CHAR(34)&amp;"kind"&amp;CHAR(34)&amp;": "&amp;CHAR(34)&amp;SUBSTITUTE(CriteriTecnici!$F4629,CHAR(34),"'")&amp;CHAR(34)&amp;", "&amp;CHAR(34)&amp;"value"&amp;CHAR(34)&amp;": "&amp;SUBSTITUTE(TRIM(ROUND(IFERROR(CriteriTecnici!$N4629*1,IFERROR(NUMBERVALUE(CriteriTecnici!$N4629,".",","),IFERROR(NUMBERVALUE(CriteriTecnici!$N4629,",","."),0))),4)&amp;""),",",".")&amp;", "&amp;CHAR(34)&amp;"numerator"&amp;CHAR(34)&amp;": "&amp;SUBSTITUTE(TRIM(ROUND(IFERROR(CriteriTecnici!$K4629*1,IFERROR(NUMBERVALUE(CriteriTecnici!$K4629,".",","),IFERROR(NUMBERVALUE(CriteriTecnici!$K4629,",","."),0))),4)&amp;""),",",".")&amp;", "&amp;CHAR(34)&amp;"denominator"&amp;CHAR(34)&amp;": "&amp;SUBSTITUTE(TRIM(ROUND(IFERROR(CriteriTecnici!$L4629*1,IFERROR(NUMBERVALUE(CriteriTecnici!$L4629,".",","),IFERROR(NUMBERVALUE(CriteriTecnici!$L4629,",","."),0))),4)&amp;""),",",".")&amp;", "&amp;CHAR(34)&amp;"flag"&amp;CHAR(34)&amp;": "&amp;SUBSTITUTE(TRIM(ROUND(IFERROR(CriteriTecnici!$M4629*1,IFERROR(NUMBERVALUE(CriteriTecnici!$M4629,".",","),IFERROR(NUMBERVALUE(CriteriTecnici!$M4629,",","."),0))),4)&amp;""),",",".")&amp;", "&amp;CHAR(34)&amp;"rawScore"&amp;CHAR(34)&amp;": "&amp;SUBSTITUTE(TRIM(ROUND(IFERROR(CriteriTecnici!$O4629*1,IFERROR(NUMBERVALUE(CriteriTecnici!$O4629,".",","),IFERROR(NUMBERVALUE(CriteriTecnici!$O4629,",","."),0))),4)&amp;""),",",".")&amp;CHAR(125)&amp;IF(TRUE,",",""))</f>
        <v/>
      </c>
    </row>
    <row r="4850">
      <c r="A4850" s="38">
        <f>IF(CriteriTecnici!$A4630="","","    "&amp;CHAR(123)&amp;CHAR(34)&amp;"bidderId"&amp;CHAR(34)&amp;": "&amp;CHAR(34)&amp;SUBSTITUTE(CriteriTecnici!$A4630,CHAR(34),"'")&amp;CHAR(34)&amp;", "&amp;CHAR(34)&amp;"lotId"&amp;CHAR(34)&amp;": "&amp;CHAR(34)&amp;SUBSTITUTE(CriteriTecnici!$C4630,CHAR(34),"'")&amp;CHAR(34)&amp;", "&amp;CHAR(34)&amp;"criterionId"&amp;CHAR(34)&amp;": "&amp;CHAR(34)&amp;SUBSTITUTE(CriteriTecnici!$D4630,CHAR(34),"'")&amp;CHAR(34)&amp;", "&amp;CHAR(34)&amp;"kind"&amp;CHAR(34)&amp;": "&amp;CHAR(34)&amp;SUBSTITUTE(CriteriTecnici!$F4630,CHAR(34),"'")&amp;CHAR(34)&amp;", "&amp;CHAR(34)&amp;"value"&amp;CHAR(34)&amp;": "&amp;SUBSTITUTE(TRIM(ROUND(IFERROR(CriteriTecnici!$N4630*1,IFERROR(NUMBERVALUE(CriteriTecnici!$N4630,".",","),IFERROR(NUMBERVALUE(CriteriTecnici!$N4630,",","."),0))),4)&amp;""),",",".")&amp;", "&amp;CHAR(34)&amp;"numerator"&amp;CHAR(34)&amp;": "&amp;SUBSTITUTE(TRIM(ROUND(IFERROR(CriteriTecnici!$K4630*1,IFERROR(NUMBERVALUE(CriteriTecnici!$K4630,".",","),IFERROR(NUMBERVALUE(CriteriTecnici!$K4630,",","."),0))),4)&amp;""),",",".")&amp;", "&amp;CHAR(34)&amp;"denominator"&amp;CHAR(34)&amp;": "&amp;SUBSTITUTE(TRIM(ROUND(IFERROR(CriteriTecnici!$L4630*1,IFERROR(NUMBERVALUE(CriteriTecnici!$L4630,".",","),IFERROR(NUMBERVALUE(CriteriTecnici!$L4630,",","."),0))),4)&amp;""),",",".")&amp;", "&amp;CHAR(34)&amp;"flag"&amp;CHAR(34)&amp;": "&amp;SUBSTITUTE(TRIM(ROUND(IFERROR(CriteriTecnici!$M4630*1,IFERROR(NUMBERVALUE(CriteriTecnici!$M4630,".",","),IFERROR(NUMBERVALUE(CriteriTecnici!$M4630,",","."),0))),4)&amp;""),",",".")&amp;", "&amp;CHAR(34)&amp;"rawScore"&amp;CHAR(34)&amp;": "&amp;SUBSTITUTE(TRIM(ROUND(IFERROR(CriteriTecnici!$O4630*1,IFERROR(NUMBERVALUE(CriteriTecnici!$O4630,".",","),IFERROR(NUMBERVALUE(CriteriTecnici!$O4630,",","."),0))),4)&amp;""),",",".")&amp;CHAR(125)&amp;IF(TRUE,",",""))</f>
        <v/>
      </c>
    </row>
    <row r="4851">
      <c r="A4851" s="38">
        <f>IF(CriteriTecnici!$A4631="","","    "&amp;CHAR(123)&amp;CHAR(34)&amp;"bidderId"&amp;CHAR(34)&amp;": "&amp;CHAR(34)&amp;SUBSTITUTE(CriteriTecnici!$A4631,CHAR(34),"'")&amp;CHAR(34)&amp;", "&amp;CHAR(34)&amp;"lotId"&amp;CHAR(34)&amp;": "&amp;CHAR(34)&amp;SUBSTITUTE(CriteriTecnici!$C4631,CHAR(34),"'")&amp;CHAR(34)&amp;", "&amp;CHAR(34)&amp;"criterionId"&amp;CHAR(34)&amp;": "&amp;CHAR(34)&amp;SUBSTITUTE(CriteriTecnici!$D4631,CHAR(34),"'")&amp;CHAR(34)&amp;", "&amp;CHAR(34)&amp;"kind"&amp;CHAR(34)&amp;": "&amp;CHAR(34)&amp;SUBSTITUTE(CriteriTecnici!$F4631,CHAR(34),"'")&amp;CHAR(34)&amp;", "&amp;CHAR(34)&amp;"value"&amp;CHAR(34)&amp;": "&amp;SUBSTITUTE(TRIM(ROUND(IFERROR(CriteriTecnici!$N4631*1,IFERROR(NUMBERVALUE(CriteriTecnici!$N4631,".",","),IFERROR(NUMBERVALUE(CriteriTecnici!$N4631,",","."),0))),4)&amp;""),",",".")&amp;", "&amp;CHAR(34)&amp;"numerator"&amp;CHAR(34)&amp;": "&amp;SUBSTITUTE(TRIM(ROUND(IFERROR(CriteriTecnici!$K4631*1,IFERROR(NUMBERVALUE(CriteriTecnici!$K4631,".",","),IFERROR(NUMBERVALUE(CriteriTecnici!$K4631,",","."),0))),4)&amp;""),",",".")&amp;", "&amp;CHAR(34)&amp;"denominator"&amp;CHAR(34)&amp;": "&amp;SUBSTITUTE(TRIM(ROUND(IFERROR(CriteriTecnici!$L4631*1,IFERROR(NUMBERVALUE(CriteriTecnici!$L4631,".",","),IFERROR(NUMBERVALUE(CriteriTecnici!$L4631,",","."),0))),4)&amp;""),",",".")&amp;", "&amp;CHAR(34)&amp;"flag"&amp;CHAR(34)&amp;": "&amp;SUBSTITUTE(TRIM(ROUND(IFERROR(CriteriTecnici!$M4631*1,IFERROR(NUMBERVALUE(CriteriTecnici!$M4631,".",","),IFERROR(NUMBERVALUE(CriteriTecnici!$M4631,",","."),0))),4)&amp;""),",",".")&amp;", "&amp;CHAR(34)&amp;"rawScore"&amp;CHAR(34)&amp;": "&amp;SUBSTITUTE(TRIM(ROUND(IFERROR(CriteriTecnici!$O4631*1,IFERROR(NUMBERVALUE(CriteriTecnici!$O4631,".",","),IFERROR(NUMBERVALUE(CriteriTecnici!$O4631,",","."),0))),4)&amp;""),",",".")&amp;CHAR(125)&amp;IF(TRUE,",",""))</f>
        <v/>
      </c>
    </row>
    <row r="4852">
      <c r="A4852" s="38">
        <f>IF(CriteriTecnici!$A4632="","","    "&amp;CHAR(123)&amp;CHAR(34)&amp;"bidderId"&amp;CHAR(34)&amp;": "&amp;CHAR(34)&amp;SUBSTITUTE(CriteriTecnici!$A4632,CHAR(34),"'")&amp;CHAR(34)&amp;", "&amp;CHAR(34)&amp;"lotId"&amp;CHAR(34)&amp;": "&amp;CHAR(34)&amp;SUBSTITUTE(CriteriTecnici!$C4632,CHAR(34),"'")&amp;CHAR(34)&amp;", "&amp;CHAR(34)&amp;"criterionId"&amp;CHAR(34)&amp;": "&amp;CHAR(34)&amp;SUBSTITUTE(CriteriTecnici!$D4632,CHAR(34),"'")&amp;CHAR(34)&amp;", "&amp;CHAR(34)&amp;"kind"&amp;CHAR(34)&amp;": "&amp;CHAR(34)&amp;SUBSTITUTE(CriteriTecnici!$F4632,CHAR(34),"'")&amp;CHAR(34)&amp;", "&amp;CHAR(34)&amp;"value"&amp;CHAR(34)&amp;": "&amp;SUBSTITUTE(TRIM(ROUND(IFERROR(CriteriTecnici!$N4632*1,IFERROR(NUMBERVALUE(CriteriTecnici!$N4632,".",","),IFERROR(NUMBERVALUE(CriteriTecnici!$N4632,",","."),0))),4)&amp;""),",",".")&amp;", "&amp;CHAR(34)&amp;"numerator"&amp;CHAR(34)&amp;": "&amp;SUBSTITUTE(TRIM(ROUND(IFERROR(CriteriTecnici!$K4632*1,IFERROR(NUMBERVALUE(CriteriTecnici!$K4632,".",","),IFERROR(NUMBERVALUE(CriteriTecnici!$K4632,",","."),0))),4)&amp;""),",",".")&amp;", "&amp;CHAR(34)&amp;"denominator"&amp;CHAR(34)&amp;": "&amp;SUBSTITUTE(TRIM(ROUND(IFERROR(CriteriTecnici!$L4632*1,IFERROR(NUMBERVALUE(CriteriTecnici!$L4632,".",","),IFERROR(NUMBERVALUE(CriteriTecnici!$L4632,",","."),0))),4)&amp;""),",",".")&amp;", "&amp;CHAR(34)&amp;"flag"&amp;CHAR(34)&amp;": "&amp;SUBSTITUTE(TRIM(ROUND(IFERROR(CriteriTecnici!$M4632*1,IFERROR(NUMBERVALUE(CriteriTecnici!$M4632,".",","),IFERROR(NUMBERVALUE(CriteriTecnici!$M4632,",","."),0))),4)&amp;""),",",".")&amp;", "&amp;CHAR(34)&amp;"rawScore"&amp;CHAR(34)&amp;": "&amp;SUBSTITUTE(TRIM(ROUND(IFERROR(CriteriTecnici!$O4632*1,IFERROR(NUMBERVALUE(CriteriTecnici!$O4632,".",","),IFERROR(NUMBERVALUE(CriteriTecnici!$O4632,",","."),0))),4)&amp;""),",",".")&amp;CHAR(125)&amp;IF(TRUE,",",""))</f>
        <v/>
      </c>
    </row>
    <row r="4853">
      <c r="A4853" s="38">
        <f>IF(CriteriTecnici!$A4633="","","    "&amp;CHAR(123)&amp;CHAR(34)&amp;"bidderId"&amp;CHAR(34)&amp;": "&amp;CHAR(34)&amp;SUBSTITUTE(CriteriTecnici!$A4633,CHAR(34),"'")&amp;CHAR(34)&amp;", "&amp;CHAR(34)&amp;"lotId"&amp;CHAR(34)&amp;": "&amp;CHAR(34)&amp;SUBSTITUTE(CriteriTecnici!$C4633,CHAR(34),"'")&amp;CHAR(34)&amp;", "&amp;CHAR(34)&amp;"criterionId"&amp;CHAR(34)&amp;": "&amp;CHAR(34)&amp;SUBSTITUTE(CriteriTecnici!$D4633,CHAR(34),"'")&amp;CHAR(34)&amp;", "&amp;CHAR(34)&amp;"kind"&amp;CHAR(34)&amp;": "&amp;CHAR(34)&amp;SUBSTITUTE(CriteriTecnici!$F4633,CHAR(34),"'")&amp;CHAR(34)&amp;", "&amp;CHAR(34)&amp;"value"&amp;CHAR(34)&amp;": "&amp;SUBSTITUTE(TRIM(ROUND(IFERROR(CriteriTecnici!$N4633*1,IFERROR(NUMBERVALUE(CriteriTecnici!$N4633,".",","),IFERROR(NUMBERVALUE(CriteriTecnici!$N4633,",","."),0))),4)&amp;""),",",".")&amp;", "&amp;CHAR(34)&amp;"numerator"&amp;CHAR(34)&amp;": "&amp;SUBSTITUTE(TRIM(ROUND(IFERROR(CriteriTecnici!$K4633*1,IFERROR(NUMBERVALUE(CriteriTecnici!$K4633,".",","),IFERROR(NUMBERVALUE(CriteriTecnici!$K4633,",","."),0))),4)&amp;""),",",".")&amp;", "&amp;CHAR(34)&amp;"denominator"&amp;CHAR(34)&amp;": "&amp;SUBSTITUTE(TRIM(ROUND(IFERROR(CriteriTecnici!$L4633*1,IFERROR(NUMBERVALUE(CriteriTecnici!$L4633,".",","),IFERROR(NUMBERVALUE(CriteriTecnici!$L4633,",","."),0))),4)&amp;""),",",".")&amp;", "&amp;CHAR(34)&amp;"flag"&amp;CHAR(34)&amp;": "&amp;SUBSTITUTE(TRIM(ROUND(IFERROR(CriteriTecnici!$M4633*1,IFERROR(NUMBERVALUE(CriteriTecnici!$M4633,".",","),IFERROR(NUMBERVALUE(CriteriTecnici!$M4633,",","."),0))),4)&amp;""),",",".")&amp;", "&amp;CHAR(34)&amp;"rawScore"&amp;CHAR(34)&amp;": "&amp;SUBSTITUTE(TRIM(ROUND(IFERROR(CriteriTecnici!$O4633*1,IFERROR(NUMBERVALUE(CriteriTecnici!$O4633,".",","),IFERROR(NUMBERVALUE(CriteriTecnici!$O4633,",","."),0))),4)&amp;""),",",".")&amp;CHAR(125)&amp;IF(TRUE,",",""))</f>
        <v/>
      </c>
    </row>
    <row r="4854">
      <c r="A4854" s="38">
        <f>IF(CriteriTecnici!$A4634="","","    "&amp;CHAR(123)&amp;CHAR(34)&amp;"bidderId"&amp;CHAR(34)&amp;": "&amp;CHAR(34)&amp;SUBSTITUTE(CriteriTecnici!$A4634,CHAR(34),"'")&amp;CHAR(34)&amp;", "&amp;CHAR(34)&amp;"lotId"&amp;CHAR(34)&amp;": "&amp;CHAR(34)&amp;SUBSTITUTE(CriteriTecnici!$C4634,CHAR(34),"'")&amp;CHAR(34)&amp;", "&amp;CHAR(34)&amp;"criterionId"&amp;CHAR(34)&amp;": "&amp;CHAR(34)&amp;SUBSTITUTE(CriteriTecnici!$D4634,CHAR(34),"'")&amp;CHAR(34)&amp;", "&amp;CHAR(34)&amp;"kind"&amp;CHAR(34)&amp;": "&amp;CHAR(34)&amp;SUBSTITUTE(CriteriTecnici!$F4634,CHAR(34),"'")&amp;CHAR(34)&amp;", "&amp;CHAR(34)&amp;"value"&amp;CHAR(34)&amp;": "&amp;SUBSTITUTE(TRIM(ROUND(IFERROR(CriteriTecnici!$N4634*1,IFERROR(NUMBERVALUE(CriteriTecnici!$N4634,".",","),IFERROR(NUMBERVALUE(CriteriTecnici!$N4634,",","."),0))),4)&amp;""),",",".")&amp;", "&amp;CHAR(34)&amp;"numerator"&amp;CHAR(34)&amp;": "&amp;SUBSTITUTE(TRIM(ROUND(IFERROR(CriteriTecnici!$K4634*1,IFERROR(NUMBERVALUE(CriteriTecnici!$K4634,".",","),IFERROR(NUMBERVALUE(CriteriTecnici!$K4634,",","."),0))),4)&amp;""),",",".")&amp;", "&amp;CHAR(34)&amp;"denominator"&amp;CHAR(34)&amp;": "&amp;SUBSTITUTE(TRIM(ROUND(IFERROR(CriteriTecnici!$L4634*1,IFERROR(NUMBERVALUE(CriteriTecnici!$L4634,".",","),IFERROR(NUMBERVALUE(CriteriTecnici!$L4634,",","."),0))),4)&amp;""),",",".")&amp;", "&amp;CHAR(34)&amp;"flag"&amp;CHAR(34)&amp;": "&amp;SUBSTITUTE(TRIM(ROUND(IFERROR(CriteriTecnici!$M4634*1,IFERROR(NUMBERVALUE(CriteriTecnici!$M4634,".",","),IFERROR(NUMBERVALUE(CriteriTecnici!$M4634,",","."),0))),4)&amp;""),",",".")&amp;", "&amp;CHAR(34)&amp;"rawScore"&amp;CHAR(34)&amp;": "&amp;SUBSTITUTE(TRIM(ROUND(IFERROR(CriteriTecnici!$O4634*1,IFERROR(NUMBERVALUE(CriteriTecnici!$O4634,".",","),IFERROR(NUMBERVALUE(CriteriTecnici!$O4634,",","."),0))),4)&amp;""),",",".")&amp;CHAR(125)&amp;IF(TRUE,",",""))</f>
        <v/>
      </c>
    </row>
    <row r="4855">
      <c r="A4855" s="38">
        <f>IF(CriteriTecnici!$A4635="","","    "&amp;CHAR(123)&amp;CHAR(34)&amp;"bidderId"&amp;CHAR(34)&amp;": "&amp;CHAR(34)&amp;SUBSTITUTE(CriteriTecnici!$A4635,CHAR(34),"'")&amp;CHAR(34)&amp;", "&amp;CHAR(34)&amp;"lotId"&amp;CHAR(34)&amp;": "&amp;CHAR(34)&amp;SUBSTITUTE(CriteriTecnici!$C4635,CHAR(34),"'")&amp;CHAR(34)&amp;", "&amp;CHAR(34)&amp;"criterionId"&amp;CHAR(34)&amp;": "&amp;CHAR(34)&amp;SUBSTITUTE(CriteriTecnici!$D4635,CHAR(34),"'")&amp;CHAR(34)&amp;", "&amp;CHAR(34)&amp;"kind"&amp;CHAR(34)&amp;": "&amp;CHAR(34)&amp;SUBSTITUTE(CriteriTecnici!$F4635,CHAR(34),"'")&amp;CHAR(34)&amp;", "&amp;CHAR(34)&amp;"value"&amp;CHAR(34)&amp;": "&amp;SUBSTITUTE(TRIM(ROUND(IFERROR(CriteriTecnici!$N4635*1,IFERROR(NUMBERVALUE(CriteriTecnici!$N4635,".",","),IFERROR(NUMBERVALUE(CriteriTecnici!$N4635,",","."),0))),4)&amp;""),",",".")&amp;", "&amp;CHAR(34)&amp;"numerator"&amp;CHAR(34)&amp;": "&amp;SUBSTITUTE(TRIM(ROUND(IFERROR(CriteriTecnici!$K4635*1,IFERROR(NUMBERVALUE(CriteriTecnici!$K4635,".",","),IFERROR(NUMBERVALUE(CriteriTecnici!$K4635,",","."),0))),4)&amp;""),",",".")&amp;", "&amp;CHAR(34)&amp;"denominator"&amp;CHAR(34)&amp;": "&amp;SUBSTITUTE(TRIM(ROUND(IFERROR(CriteriTecnici!$L4635*1,IFERROR(NUMBERVALUE(CriteriTecnici!$L4635,".",","),IFERROR(NUMBERVALUE(CriteriTecnici!$L4635,",","."),0))),4)&amp;""),",",".")&amp;", "&amp;CHAR(34)&amp;"flag"&amp;CHAR(34)&amp;": "&amp;SUBSTITUTE(TRIM(ROUND(IFERROR(CriteriTecnici!$M4635*1,IFERROR(NUMBERVALUE(CriteriTecnici!$M4635,".",","),IFERROR(NUMBERVALUE(CriteriTecnici!$M4635,",","."),0))),4)&amp;""),",",".")&amp;", "&amp;CHAR(34)&amp;"rawScore"&amp;CHAR(34)&amp;": "&amp;SUBSTITUTE(TRIM(ROUND(IFERROR(CriteriTecnici!$O4635*1,IFERROR(NUMBERVALUE(CriteriTecnici!$O4635,".",","),IFERROR(NUMBERVALUE(CriteriTecnici!$O4635,",","."),0))),4)&amp;""),",",".")&amp;CHAR(125)&amp;IF(TRUE,",",""))</f>
        <v/>
      </c>
    </row>
    <row r="4856">
      <c r="A4856" s="38">
        <f>IF(CriteriTecnici!$A4636="","","    "&amp;CHAR(123)&amp;CHAR(34)&amp;"bidderId"&amp;CHAR(34)&amp;": "&amp;CHAR(34)&amp;SUBSTITUTE(CriteriTecnici!$A4636,CHAR(34),"'")&amp;CHAR(34)&amp;", "&amp;CHAR(34)&amp;"lotId"&amp;CHAR(34)&amp;": "&amp;CHAR(34)&amp;SUBSTITUTE(CriteriTecnici!$C4636,CHAR(34),"'")&amp;CHAR(34)&amp;", "&amp;CHAR(34)&amp;"criterionId"&amp;CHAR(34)&amp;": "&amp;CHAR(34)&amp;SUBSTITUTE(CriteriTecnici!$D4636,CHAR(34),"'")&amp;CHAR(34)&amp;", "&amp;CHAR(34)&amp;"kind"&amp;CHAR(34)&amp;": "&amp;CHAR(34)&amp;SUBSTITUTE(CriteriTecnici!$F4636,CHAR(34),"'")&amp;CHAR(34)&amp;", "&amp;CHAR(34)&amp;"value"&amp;CHAR(34)&amp;": "&amp;SUBSTITUTE(TRIM(ROUND(IFERROR(CriteriTecnici!$N4636*1,IFERROR(NUMBERVALUE(CriteriTecnici!$N4636,".",","),IFERROR(NUMBERVALUE(CriteriTecnici!$N4636,",","."),0))),4)&amp;""),",",".")&amp;", "&amp;CHAR(34)&amp;"numerator"&amp;CHAR(34)&amp;": "&amp;SUBSTITUTE(TRIM(ROUND(IFERROR(CriteriTecnici!$K4636*1,IFERROR(NUMBERVALUE(CriteriTecnici!$K4636,".",","),IFERROR(NUMBERVALUE(CriteriTecnici!$K4636,",","."),0))),4)&amp;""),",",".")&amp;", "&amp;CHAR(34)&amp;"denominator"&amp;CHAR(34)&amp;": "&amp;SUBSTITUTE(TRIM(ROUND(IFERROR(CriteriTecnici!$L4636*1,IFERROR(NUMBERVALUE(CriteriTecnici!$L4636,".",","),IFERROR(NUMBERVALUE(CriteriTecnici!$L4636,",","."),0))),4)&amp;""),",",".")&amp;", "&amp;CHAR(34)&amp;"flag"&amp;CHAR(34)&amp;": "&amp;SUBSTITUTE(TRIM(ROUND(IFERROR(CriteriTecnici!$M4636*1,IFERROR(NUMBERVALUE(CriteriTecnici!$M4636,".",","),IFERROR(NUMBERVALUE(CriteriTecnici!$M4636,",","."),0))),4)&amp;""),",",".")&amp;", "&amp;CHAR(34)&amp;"rawScore"&amp;CHAR(34)&amp;": "&amp;SUBSTITUTE(TRIM(ROUND(IFERROR(CriteriTecnici!$O4636*1,IFERROR(NUMBERVALUE(CriteriTecnici!$O4636,".",","),IFERROR(NUMBERVALUE(CriteriTecnici!$O4636,",","."),0))),4)&amp;""),",",".")&amp;CHAR(125)&amp;IF(TRUE,",",""))</f>
        <v/>
      </c>
    </row>
    <row r="4857">
      <c r="A4857" s="38">
        <f>IF(CriteriTecnici!$A4637="","","    "&amp;CHAR(123)&amp;CHAR(34)&amp;"bidderId"&amp;CHAR(34)&amp;": "&amp;CHAR(34)&amp;SUBSTITUTE(CriteriTecnici!$A4637,CHAR(34),"'")&amp;CHAR(34)&amp;", "&amp;CHAR(34)&amp;"lotId"&amp;CHAR(34)&amp;": "&amp;CHAR(34)&amp;SUBSTITUTE(CriteriTecnici!$C4637,CHAR(34),"'")&amp;CHAR(34)&amp;", "&amp;CHAR(34)&amp;"criterionId"&amp;CHAR(34)&amp;": "&amp;CHAR(34)&amp;SUBSTITUTE(CriteriTecnici!$D4637,CHAR(34),"'")&amp;CHAR(34)&amp;", "&amp;CHAR(34)&amp;"kind"&amp;CHAR(34)&amp;": "&amp;CHAR(34)&amp;SUBSTITUTE(CriteriTecnici!$F4637,CHAR(34),"'")&amp;CHAR(34)&amp;", "&amp;CHAR(34)&amp;"value"&amp;CHAR(34)&amp;": "&amp;SUBSTITUTE(TRIM(ROUND(IFERROR(CriteriTecnici!$N4637*1,IFERROR(NUMBERVALUE(CriteriTecnici!$N4637,".",","),IFERROR(NUMBERVALUE(CriteriTecnici!$N4637,",","."),0))),4)&amp;""),",",".")&amp;", "&amp;CHAR(34)&amp;"numerator"&amp;CHAR(34)&amp;": "&amp;SUBSTITUTE(TRIM(ROUND(IFERROR(CriteriTecnici!$K4637*1,IFERROR(NUMBERVALUE(CriteriTecnici!$K4637,".",","),IFERROR(NUMBERVALUE(CriteriTecnici!$K4637,",","."),0))),4)&amp;""),",",".")&amp;", "&amp;CHAR(34)&amp;"denominator"&amp;CHAR(34)&amp;": "&amp;SUBSTITUTE(TRIM(ROUND(IFERROR(CriteriTecnici!$L4637*1,IFERROR(NUMBERVALUE(CriteriTecnici!$L4637,".",","),IFERROR(NUMBERVALUE(CriteriTecnici!$L4637,",","."),0))),4)&amp;""),",",".")&amp;", "&amp;CHAR(34)&amp;"flag"&amp;CHAR(34)&amp;": "&amp;SUBSTITUTE(TRIM(ROUND(IFERROR(CriteriTecnici!$M4637*1,IFERROR(NUMBERVALUE(CriteriTecnici!$M4637,".",","),IFERROR(NUMBERVALUE(CriteriTecnici!$M4637,",","."),0))),4)&amp;""),",",".")&amp;", "&amp;CHAR(34)&amp;"rawScore"&amp;CHAR(34)&amp;": "&amp;SUBSTITUTE(TRIM(ROUND(IFERROR(CriteriTecnici!$O4637*1,IFERROR(NUMBERVALUE(CriteriTecnici!$O4637,".",","),IFERROR(NUMBERVALUE(CriteriTecnici!$O4637,",","."),0))),4)&amp;""),",",".")&amp;CHAR(125)&amp;IF(TRUE,",",""))</f>
        <v/>
      </c>
    </row>
    <row r="4858">
      <c r="A4858" s="38">
        <f>IF(CriteriTecnici!$A4638="","","    "&amp;CHAR(123)&amp;CHAR(34)&amp;"bidderId"&amp;CHAR(34)&amp;": "&amp;CHAR(34)&amp;SUBSTITUTE(CriteriTecnici!$A4638,CHAR(34),"'")&amp;CHAR(34)&amp;", "&amp;CHAR(34)&amp;"lotId"&amp;CHAR(34)&amp;": "&amp;CHAR(34)&amp;SUBSTITUTE(CriteriTecnici!$C4638,CHAR(34),"'")&amp;CHAR(34)&amp;", "&amp;CHAR(34)&amp;"criterionId"&amp;CHAR(34)&amp;": "&amp;CHAR(34)&amp;SUBSTITUTE(CriteriTecnici!$D4638,CHAR(34),"'")&amp;CHAR(34)&amp;", "&amp;CHAR(34)&amp;"kind"&amp;CHAR(34)&amp;": "&amp;CHAR(34)&amp;SUBSTITUTE(CriteriTecnici!$F4638,CHAR(34),"'")&amp;CHAR(34)&amp;", "&amp;CHAR(34)&amp;"value"&amp;CHAR(34)&amp;": "&amp;SUBSTITUTE(TRIM(ROUND(IFERROR(CriteriTecnici!$N4638*1,IFERROR(NUMBERVALUE(CriteriTecnici!$N4638,".",","),IFERROR(NUMBERVALUE(CriteriTecnici!$N4638,",","."),0))),4)&amp;""),",",".")&amp;", "&amp;CHAR(34)&amp;"numerator"&amp;CHAR(34)&amp;": "&amp;SUBSTITUTE(TRIM(ROUND(IFERROR(CriteriTecnici!$K4638*1,IFERROR(NUMBERVALUE(CriteriTecnici!$K4638,".",","),IFERROR(NUMBERVALUE(CriteriTecnici!$K4638,",","."),0))),4)&amp;""),",",".")&amp;", "&amp;CHAR(34)&amp;"denominator"&amp;CHAR(34)&amp;": "&amp;SUBSTITUTE(TRIM(ROUND(IFERROR(CriteriTecnici!$L4638*1,IFERROR(NUMBERVALUE(CriteriTecnici!$L4638,".",","),IFERROR(NUMBERVALUE(CriteriTecnici!$L4638,",","."),0))),4)&amp;""),",",".")&amp;", "&amp;CHAR(34)&amp;"flag"&amp;CHAR(34)&amp;": "&amp;SUBSTITUTE(TRIM(ROUND(IFERROR(CriteriTecnici!$M4638*1,IFERROR(NUMBERVALUE(CriteriTecnici!$M4638,".",","),IFERROR(NUMBERVALUE(CriteriTecnici!$M4638,",","."),0))),4)&amp;""),",",".")&amp;", "&amp;CHAR(34)&amp;"rawScore"&amp;CHAR(34)&amp;": "&amp;SUBSTITUTE(TRIM(ROUND(IFERROR(CriteriTecnici!$O4638*1,IFERROR(NUMBERVALUE(CriteriTecnici!$O4638,".",","),IFERROR(NUMBERVALUE(CriteriTecnici!$O4638,",","."),0))),4)&amp;""),",",".")&amp;CHAR(125)&amp;IF(TRUE,",",""))</f>
        <v/>
      </c>
    </row>
    <row r="4859">
      <c r="A4859" s="38">
        <f>IF(CriteriTecnici!$A4639="","","    "&amp;CHAR(123)&amp;CHAR(34)&amp;"bidderId"&amp;CHAR(34)&amp;": "&amp;CHAR(34)&amp;SUBSTITUTE(CriteriTecnici!$A4639,CHAR(34),"'")&amp;CHAR(34)&amp;", "&amp;CHAR(34)&amp;"lotId"&amp;CHAR(34)&amp;": "&amp;CHAR(34)&amp;SUBSTITUTE(CriteriTecnici!$C4639,CHAR(34),"'")&amp;CHAR(34)&amp;", "&amp;CHAR(34)&amp;"criterionId"&amp;CHAR(34)&amp;": "&amp;CHAR(34)&amp;SUBSTITUTE(CriteriTecnici!$D4639,CHAR(34),"'")&amp;CHAR(34)&amp;", "&amp;CHAR(34)&amp;"kind"&amp;CHAR(34)&amp;": "&amp;CHAR(34)&amp;SUBSTITUTE(CriteriTecnici!$F4639,CHAR(34),"'")&amp;CHAR(34)&amp;", "&amp;CHAR(34)&amp;"value"&amp;CHAR(34)&amp;": "&amp;SUBSTITUTE(TRIM(ROUND(IFERROR(CriteriTecnici!$N4639*1,IFERROR(NUMBERVALUE(CriteriTecnici!$N4639,".",","),IFERROR(NUMBERVALUE(CriteriTecnici!$N4639,",","."),0))),4)&amp;""),",",".")&amp;", "&amp;CHAR(34)&amp;"numerator"&amp;CHAR(34)&amp;": "&amp;SUBSTITUTE(TRIM(ROUND(IFERROR(CriteriTecnici!$K4639*1,IFERROR(NUMBERVALUE(CriteriTecnici!$K4639,".",","),IFERROR(NUMBERVALUE(CriteriTecnici!$K4639,",","."),0))),4)&amp;""),",",".")&amp;", "&amp;CHAR(34)&amp;"denominator"&amp;CHAR(34)&amp;": "&amp;SUBSTITUTE(TRIM(ROUND(IFERROR(CriteriTecnici!$L4639*1,IFERROR(NUMBERVALUE(CriteriTecnici!$L4639,".",","),IFERROR(NUMBERVALUE(CriteriTecnici!$L4639,",","."),0))),4)&amp;""),",",".")&amp;", "&amp;CHAR(34)&amp;"flag"&amp;CHAR(34)&amp;": "&amp;SUBSTITUTE(TRIM(ROUND(IFERROR(CriteriTecnici!$M4639*1,IFERROR(NUMBERVALUE(CriteriTecnici!$M4639,".",","),IFERROR(NUMBERVALUE(CriteriTecnici!$M4639,",","."),0))),4)&amp;""),",",".")&amp;", "&amp;CHAR(34)&amp;"rawScore"&amp;CHAR(34)&amp;": "&amp;SUBSTITUTE(TRIM(ROUND(IFERROR(CriteriTecnici!$O4639*1,IFERROR(NUMBERVALUE(CriteriTecnici!$O4639,".",","),IFERROR(NUMBERVALUE(CriteriTecnici!$O4639,",","."),0))),4)&amp;""),",",".")&amp;CHAR(125)&amp;IF(TRUE,",",""))</f>
        <v/>
      </c>
    </row>
    <row r="4860">
      <c r="A4860" s="38">
        <f>IF(CriteriTecnici!$A4640="","","    "&amp;CHAR(123)&amp;CHAR(34)&amp;"bidderId"&amp;CHAR(34)&amp;": "&amp;CHAR(34)&amp;SUBSTITUTE(CriteriTecnici!$A4640,CHAR(34),"'")&amp;CHAR(34)&amp;", "&amp;CHAR(34)&amp;"lotId"&amp;CHAR(34)&amp;": "&amp;CHAR(34)&amp;SUBSTITUTE(CriteriTecnici!$C4640,CHAR(34),"'")&amp;CHAR(34)&amp;", "&amp;CHAR(34)&amp;"criterionId"&amp;CHAR(34)&amp;": "&amp;CHAR(34)&amp;SUBSTITUTE(CriteriTecnici!$D4640,CHAR(34),"'")&amp;CHAR(34)&amp;", "&amp;CHAR(34)&amp;"kind"&amp;CHAR(34)&amp;": "&amp;CHAR(34)&amp;SUBSTITUTE(CriteriTecnici!$F4640,CHAR(34),"'")&amp;CHAR(34)&amp;", "&amp;CHAR(34)&amp;"value"&amp;CHAR(34)&amp;": "&amp;SUBSTITUTE(TRIM(ROUND(IFERROR(CriteriTecnici!$N4640*1,IFERROR(NUMBERVALUE(CriteriTecnici!$N4640,".",","),IFERROR(NUMBERVALUE(CriteriTecnici!$N4640,",","."),0))),4)&amp;""),",",".")&amp;", "&amp;CHAR(34)&amp;"numerator"&amp;CHAR(34)&amp;": "&amp;SUBSTITUTE(TRIM(ROUND(IFERROR(CriteriTecnici!$K4640*1,IFERROR(NUMBERVALUE(CriteriTecnici!$K4640,".",","),IFERROR(NUMBERVALUE(CriteriTecnici!$K4640,",","."),0))),4)&amp;""),",",".")&amp;", "&amp;CHAR(34)&amp;"denominator"&amp;CHAR(34)&amp;": "&amp;SUBSTITUTE(TRIM(ROUND(IFERROR(CriteriTecnici!$L4640*1,IFERROR(NUMBERVALUE(CriteriTecnici!$L4640,".",","),IFERROR(NUMBERVALUE(CriteriTecnici!$L4640,",","."),0))),4)&amp;""),",",".")&amp;", "&amp;CHAR(34)&amp;"flag"&amp;CHAR(34)&amp;": "&amp;SUBSTITUTE(TRIM(ROUND(IFERROR(CriteriTecnici!$M4640*1,IFERROR(NUMBERVALUE(CriteriTecnici!$M4640,".",","),IFERROR(NUMBERVALUE(CriteriTecnici!$M4640,",","."),0))),4)&amp;""),",",".")&amp;", "&amp;CHAR(34)&amp;"rawScore"&amp;CHAR(34)&amp;": "&amp;SUBSTITUTE(TRIM(ROUND(IFERROR(CriteriTecnici!$O4640*1,IFERROR(NUMBERVALUE(CriteriTecnici!$O4640,".",","),IFERROR(NUMBERVALUE(CriteriTecnici!$O4640,",","."),0))),4)&amp;""),",",".")&amp;CHAR(125)&amp;IF(TRUE,",",""))</f>
        <v/>
      </c>
    </row>
    <row r="4861">
      <c r="A4861" s="38">
        <f>IF(CriteriTecnici!$A4641="","","    "&amp;CHAR(123)&amp;CHAR(34)&amp;"bidderId"&amp;CHAR(34)&amp;": "&amp;CHAR(34)&amp;SUBSTITUTE(CriteriTecnici!$A4641,CHAR(34),"'")&amp;CHAR(34)&amp;", "&amp;CHAR(34)&amp;"lotId"&amp;CHAR(34)&amp;": "&amp;CHAR(34)&amp;SUBSTITUTE(CriteriTecnici!$C4641,CHAR(34),"'")&amp;CHAR(34)&amp;", "&amp;CHAR(34)&amp;"criterionId"&amp;CHAR(34)&amp;": "&amp;CHAR(34)&amp;SUBSTITUTE(CriteriTecnici!$D4641,CHAR(34),"'")&amp;CHAR(34)&amp;", "&amp;CHAR(34)&amp;"kind"&amp;CHAR(34)&amp;": "&amp;CHAR(34)&amp;SUBSTITUTE(CriteriTecnici!$F4641,CHAR(34),"'")&amp;CHAR(34)&amp;", "&amp;CHAR(34)&amp;"value"&amp;CHAR(34)&amp;": "&amp;SUBSTITUTE(TRIM(ROUND(IFERROR(CriteriTecnici!$N4641*1,IFERROR(NUMBERVALUE(CriteriTecnici!$N4641,".",","),IFERROR(NUMBERVALUE(CriteriTecnici!$N4641,",","."),0))),4)&amp;""),",",".")&amp;", "&amp;CHAR(34)&amp;"numerator"&amp;CHAR(34)&amp;": "&amp;SUBSTITUTE(TRIM(ROUND(IFERROR(CriteriTecnici!$K4641*1,IFERROR(NUMBERVALUE(CriteriTecnici!$K4641,".",","),IFERROR(NUMBERVALUE(CriteriTecnici!$K4641,",","."),0))),4)&amp;""),",",".")&amp;", "&amp;CHAR(34)&amp;"denominator"&amp;CHAR(34)&amp;": "&amp;SUBSTITUTE(TRIM(ROUND(IFERROR(CriteriTecnici!$L4641*1,IFERROR(NUMBERVALUE(CriteriTecnici!$L4641,".",","),IFERROR(NUMBERVALUE(CriteriTecnici!$L4641,",","."),0))),4)&amp;""),",",".")&amp;", "&amp;CHAR(34)&amp;"flag"&amp;CHAR(34)&amp;": "&amp;SUBSTITUTE(TRIM(ROUND(IFERROR(CriteriTecnici!$M4641*1,IFERROR(NUMBERVALUE(CriteriTecnici!$M4641,".",","),IFERROR(NUMBERVALUE(CriteriTecnici!$M4641,",","."),0))),4)&amp;""),",",".")&amp;", "&amp;CHAR(34)&amp;"rawScore"&amp;CHAR(34)&amp;": "&amp;SUBSTITUTE(TRIM(ROUND(IFERROR(CriteriTecnici!$O4641*1,IFERROR(NUMBERVALUE(CriteriTecnici!$O4641,".",","),IFERROR(NUMBERVALUE(CriteriTecnici!$O4641,",","."),0))),4)&amp;""),",",".")&amp;CHAR(125)&amp;IF(TRUE,",",""))</f>
        <v/>
      </c>
    </row>
    <row r="4862">
      <c r="A4862" s="38">
        <f>IF(CriteriTecnici!$A4642="","","    "&amp;CHAR(123)&amp;CHAR(34)&amp;"bidderId"&amp;CHAR(34)&amp;": "&amp;CHAR(34)&amp;SUBSTITUTE(CriteriTecnici!$A4642,CHAR(34),"'")&amp;CHAR(34)&amp;", "&amp;CHAR(34)&amp;"lotId"&amp;CHAR(34)&amp;": "&amp;CHAR(34)&amp;SUBSTITUTE(CriteriTecnici!$C4642,CHAR(34),"'")&amp;CHAR(34)&amp;", "&amp;CHAR(34)&amp;"criterionId"&amp;CHAR(34)&amp;": "&amp;CHAR(34)&amp;SUBSTITUTE(CriteriTecnici!$D4642,CHAR(34),"'")&amp;CHAR(34)&amp;", "&amp;CHAR(34)&amp;"kind"&amp;CHAR(34)&amp;": "&amp;CHAR(34)&amp;SUBSTITUTE(CriteriTecnici!$F4642,CHAR(34),"'")&amp;CHAR(34)&amp;", "&amp;CHAR(34)&amp;"value"&amp;CHAR(34)&amp;": "&amp;SUBSTITUTE(TRIM(ROUND(IFERROR(CriteriTecnici!$N4642*1,IFERROR(NUMBERVALUE(CriteriTecnici!$N4642,".",","),IFERROR(NUMBERVALUE(CriteriTecnici!$N4642,",","."),0))),4)&amp;""),",",".")&amp;", "&amp;CHAR(34)&amp;"numerator"&amp;CHAR(34)&amp;": "&amp;SUBSTITUTE(TRIM(ROUND(IFERROR(CriteriTecnici!$K4642*1,IFERROR(NUMBERVALUE(CriteriTecnici!$K4642,".",","),IFERROR(NUMBERVALUE(CriteriTecnici!$K4642,",","."),0))),4)&amp;""),",",".")&amp;", "&amp;CHAR(34)&amp;"denominator"&amp;CHAR(34)&amp;": "&amp;SUBSTITUTE(TRIM(ROUND(IFERROR(CriteriTecnici!$L4642*1,IFERROR(NUMBERVALUE(CriteriTecnici!$L4642,".",","),IFERROR(NUMBERVALUE(CriteriTecnici!$L4642,",","."),0))),4)&amp;""),",",".")&amp;", "&amp;CHAR(34)&amp;"flag"&amp;CHAR(34)&amp;": "&amp;SUBSTITUTE(TRIM(ROUND(IFERROR(CriteriTecnici!$M4642*1,IFERROR(NUMBERVALUE(CriteriTecnici!$M4642,".",","),IFERROR(NUMBERVALUE(CriteriTecnici!$M4642,",","."),0))),4)&amp;""),",",".")&amp;", "&amp;CHAR(34)&amp;"rawScore"&amp;CHAR(34)&amp;": "&amp;SUBSTITUTE(TRIM(ROUND(IFERROR(CriteriTecnici!$O4642*1,IFERROR(NUMBERVALUE(CriteriTecnici!$O4642,".",","),IFERROR(NUMBERVALUE(CriteriTecnici!$O4642,",","."),0))),4)&amp;""),",",".")&amp;CHAR(125)&amp;IF(TRUE,",",""))</f>
        <v/>
      </c>
    </row>
    <row r="4863">
      <c r="A4863" s="38">
        <f>IF(CriteriTecnici!$A4643="","","    "&amp;CHAR(123)&amp;CHAR(34)&amp;"bidderId"&amp;CHAR(34)&amp;": "&amp;CHAR(34)&amp;SUBSTITUTE(CriteriTecnici!$A4643,CHAR(34),"'")&amp;CHAR(34)&amp;", "&amp;CHAR(34)&amp;"lotId"&amp;CHAR(34)&amp;": "&amp;CHAR(34)&amp;SUBSTITUTE(CriteriTecnici!$C4643,CHAR(34),"'")&amp;CHAR(34)&amp;", "&amp;CHAR(34)&amp;"criterionId"&amp;CHAR(34)&amp;": "&amp;CHAR(34)&amp;SUBSTITUTE(CriteriTecnici!$D4643,CHAR(34),"'")&amp;CHAR(34)&amp;", "&amp;CHAR(34)&amp;"kind"&amp;CHAR(34)&amp;": "&amp;CHAR(34)&amp;SUBSTITUTE(CriteriTecnici!$F4643,CHAR(34),"'")&amp;CHAR(34)&amp;", "&amp;CHAR(34)&amp;"value"&amp;CHAR(34)&amp;": "&amp;SUBSTITUTE(TRIM(ROUND(IFERROR(CriteriTecnici!$N4643*1,IFERROR(NUMBERVALUE(CriteriTecnici!$N4643,".",","),IFERROR(NUMBERVALUE(CriteriTecnici!$N4643,",","."),0))),4)&amp;""),",",".")&amp;", "&amp;CHAR(34)&amp;"numerator"&amp;CHAR(34)&amp;": "&amp;SUBSTITUTE(TRIM(ROUND(IFERROR(CriteriTecnici!$K4643*1,IFERROR(NUMBERVALUE(CriteriTecnici!$K4643,".",","),IFERROR(NUMBERVALUE(CriteriTecnici!$K4643,",","."),0))),4)&amp;""),",",".")&amp;", "&amp;CHAR(34)&amp;"denominator"&amp;CHAR(34)&amp;": "&amp;SUBSTITUTE(TRIM(ROUND(IFERROR(CriteriTecnici!$L4643*1,IFERROR(NUMBERVALUE(CriteriTecnici!$L4643,".",","),IFERROR(NUMBERVALUE(CriteriTecnici!$L4643,",","."),0))),4)&amp;""),",",".")&amp;", "&amp;CHAR(34)&amp;"flag"&amp;CHAR(34)&amp;": "&amp;SUBSTITUTE(TRIM(ROUND(IFERROR(CriteriTecnici!$M4643*1,IFERROR(NUMBERVALUE(CriteriTecnici!$M4643,".",","),IFERROR(NUMBERVALUE(CriteriTecnici!$M4643,",","."),0))),4)&amp;""),",",".")&amp;", "&amp;CHAR(34)&amp;"rawScore"&amp;CHAR(34)&amp;": "&amp;SUBSTITUTE(TRIM(ROUND(IFERROR(CriteriTecnici!$O4643*1,IFERROR(NUMBERVALUE(CriteriTecnici!$O4643,".",","),IFERROR(NUMBERVALUE(CriteriTecnici!$O4643,",","."),0))),4)&amp;""),",",".")&amp;CHAR(125)&amp;IF(TRUE,",",""))</f>
        <v/>
      </c>
    </row>
    <row r="4864">
      <c r="A4864" s="38">
        <f>IF(CriteriTecnici!$A4644="","","    "&amp;CHAR(123)&amp;CHAR(34)&amp;"bidderId"&amp;CHAR(34)&amp;": "&amp;CHAR(34)&amp;SUBSTITUTE(CriteriTecnici!$A4644,CHAR(34),"'")&amp;CHAR(34)&amp;", "&amp;CHAR(34)&amp;"lotId"&amp;CHAR(34)&amp;": "&amp;CHAR(34)&amp;SUBSTITUTE(CriteriTecnici!$C4644,CHAR(34),"'")&amp;CHAR(34)&amp;", "&amp;CHAR(34)&amp;"criterionId"&amp;CHAR(34)&amp;": "&amp;CHAR(34)&amp;SUBSTITUTE(CriteriTecnici!$D4644,CHAR(34),"'")&amp;CHAR(34)&amp;", "&amp;CHAR(34)&amp;"kind"&amp;CHAR(34)&amp;": "&amp;CHAR(34)&amp;SUBSTITUTE(CriteriTecnici!$F4644,CHAR(34),"'")&amp;CHAR(34)&amp;", "&amp;CHAR(34)&amp;"value"&amp;CHAR(34)&amp;": "&amp;SUBSTITUTE(TRIM(ROUND(IFERROR(CriteriTecnici!$N4644*1,IFERROR(NUMBERVALUE(CriteriTecnici!$N4644,".",","),IFERROR(NUMBERVALUE(CriteriTecnici!$N4644,",","."),0))),4)&amp;""),",",".")&amp;", "&amp;CHAR(34)&amp;"numerator"&amp;CHAR(34)&amp;": "&amp;SUBSTITUTE(TRIM(ROUND(IFERROR(CriteriTecnici!$K4644*1,IFERROR(NUMBERVALUE(CriteriTecnici!$K4644,".",","),IFERROR(NUMBERVALUE(CriteriTecnici!$K4644,",","."),0))),4)&amp;""),",",".")&amp;", "&amp;CHAR(34)&amp;"denominator"&amp;CHAR(34)&amp;": "&amp;SUBSTITUTE(TRIM(ROUND(IFERROR(CriteriTecnici!$L4644*1,IFERROR(NUMBERVALUE(CriteriTecnici!$L4644,".",","),IFERROR(NUMBERVALUE(CriteriTecnici!$L4644,",","."),0))),4)&amp;""),",",".")&amp;", "&amp;CHAR(34)&amp;"flag"&amp;CHAR(34)&amp;": "&amp;SUBSTITUTE(TRIM(ROUND(IFERROR(CriteriTecnici!$M4644*1,IFERROR(NUMBERVALUE(CriteriTecnici!$M4644,".",","),IFERROR(NUMBERVALUE(CriteriTecnici!$M4644,",","."),0))),4)&amp;""),",",".")&amp;", "&amp;CHAR(34)&amp;"rawScore"&amp;CHAR(34)&amp;": "&amp;SUBSTITUTE(TRIM(ROUND(IFERROR(CriteriTecnici!$O4644*1,IFERROR(NUMBERVALUE(CriteriTecnici!$O4644,".",","),IFERROR(NUMBERVALUE(CriteriTecnici!$O4644,",","."),0))),4)&amp;""),",",".")&amp;CHAR(125)&amp;IF(TRUE,",",""))</f>
        <v/>
      </c>
    </row>
    <row r="4865">
      <c r="A4865" s="38">
        <f>IF(CriteriTecnici!$A4645="","","    "&amp;CHAR(123)&amp;CHAR(34)&amp;"bidderId"&amp;CHAR(34)&amp;": "&amp;CHAR(34)&amp;SUBSTITUTE(CriteriTecnici!$A4645,CHAR(34),"'")&amp;CHAR(34)&amp;", "&amp;CHAR(34)&amp;"lotId"&amp;CHAR(34)&amp;": "&amp;CHAR(34)&amp;SUBSTITUTE(CriteriTecnici!$C4645,CHAR(34),"'")&amp;CHAR(34)&amp;", "&amp;CHAR(34)&amp;"criterionId"&amp;CHAR(34)&amp;": "&amp;CHAR(34)&amp;SUBSTITUTE(CriteriTecnici!$D4645,CHAR(34),"'")&amp;CHAR(34)&amp;", "&amp;CHAR(34)&amp;"kind"&amp;CHAR(34)&amp;": "&amp;CHAR(34)&amp;SUBSTITUTE(CriteriTecnici!$F4645,CHAR(34),"'")&amp;CHAR(34)&amp;", "&amp;CHAR(34)&amp;"value"&amp;CHAR(34)&amp;": "&amp;SUBSTITUTE(TRIM(ROUND(IFERROR(CriteriTecnici!$N4645*1,IFERROR(NUMBERVALUE(CriteriTecnici!$N4645,".",","),IFERROR(NUMBERVALUE(CriteriTecnici!$N4645,",","."),0))),4)&amp;""),",",".")&amp;", "&amp;CHAR(34)&amp;"numerator"&amp;CHAR(34)&amp;": "&amp;SUBSTITUTE(TRIM(ROUND(IFERROR(CriteriTecnici!$K4645*1,IFERROR(NUMBERVALUE(CriteriTecnici!$K4645,".",","),IFERROR(NUMBERVALUE(CriteriTecnici!$K4645,",","."),0))),4)&amp;""),",",".")&amp;", "&amp;CHAR(34)&amp;"denominator"&amp;CHAR(34)&amp;": "&amp;SUBSTITUTE(TRIM(ROUND(IFERROR(CriteriTecnici!$L4645*1,IFERROR(NUMBERVALUE(CriteriTecnici!$L4645,".",","),IFERROR(NUMBERVALUE(CriteriTecnici!$L4645,",","."),0))),4)&amp;""),",",".")&amp;", "&amp;CHAR(34)&amp;"flag"&amp;CHAR(34)&amp;": "&amp;SUBSTITUTE(TRIM(ROUND(IFERROR(CriteriTecnici!$M4645*1,IFERROR(NUMBERVALUE(CriteriTecnici!$M4645,".",","),IFERROR(NUMBERVALUE(CriteriTecnici!$M4645,",","."),0))),4)&amp;""),",",".")&amp;", "&amp;CHAR(34)&amp;"rawScore"&amp;CHAR(34)&amp;": "&amp;SUBSTITUTE(TRIM(ROUND(IFERROR(CriteriTecnici!$O4645*1,IFERROR(NUMBERVALUE(CriteriTecnici!$O4645,".",","),IFERROR(NUMBERVALUE(CriteriTecnici!$O4645,",","."),0))),4)&amp;""),",",".")&amp;CHAR(125)&amp;IF(TRUE,",",""))</f>
        <v/>
      </c>
    </row>
    <row r="4866">
      <c r="A4866" s="38">
        <f>IF(CriteriTecnici!$A4646="","","    "&amp;CHAR(123)&amp;CHAR(34)&amp;"bidderId"&amp;CHAR(34)&amp;": "&amp;CHAR(34)&amp;SUBSTITUTE(CriteriTecnici!$A4646,CHAR(34),"'")&amp;CHAR(34)&amp;", "&amp;CHAR(34)&amp;"lotId"&amp;CHAR(34)&amp;": "&amp;CHAR(34)&amp;SUBSTITUTE(CriteriTecnici!$C4646,CHAR(34),"'")&amp;CHAR(34)&amp;", "&amp;CHAR(34)&amp;"criterionId"&amp;CHAR(34)&amp;": "&amp;CHAR(34)&amp;SUBSTITUTE(CriteriTecnici!$D4646,CHAR(34),"'")&amp;CHAR(34)&amp;", "&amp;CHAR(34)&amp;"kind"&amp;CHAR(34)&amp;": "&amp;CHAR(34)&amp;SUBSTITUTE(CriteriTecnici!$F4646,CHAR(34),"'")&amp;CHAR(34)&amp;", "&amp;CHAR(34)&amp;"value"&amp;CHAR(34)&amp;": "&amp;SUBSTITUTE(TRIM(ROUND(IFERROR(CriteriTecnici!$N4646*1,IFERROR(NUMBERVALUE(CriteriTecnici!$N4646,".",","),IFERROR(NUMBERVALUE(CriteriTecnici!$N4646,",","."),0))),4)&amp;""),",",".")&amp;", "&amp;CHAR(34)&amp;"numerator"&amp;CHAR(34)&amp;": "&amp;SUBSTITUTE(TRIM(ROUND(IFERROR(CriteriTecnici!$K4646*1,IFERROR(NUMBERVALUE(CriteriTecnici!$K4646,".",","),IFERROR(NUMBERVALUE(CriteriTecnici!$K4646,",","."),0))),4)&amp;""),",",".")&amp;", "&amp;CHAR(34)&amp;"denominator"&amp;CHAR(34)&amp;": "&amp;SUBSTITUTE(TRIM(ROUND(IFERROR(CriteriTecnici!$L4646*1,IFERROR(NUMBERVALUE(CriteriTecnici!$L4646,".",","),IFERROR(NUMBERVALUE(CriteriTecnici!$L4646,",","."),0))),4)&amp;""),",",".")&amp;", "&amp;CHAR(34)&amp;"flag"&amp;CHAR(34)&amp;": "&amp;SUBSTITUTE(TRIM(ROUND(IFERROR(CriteriTecnici!$M4646*1,IFERROR(NUMBERVALUE(CriteriTecnici!$M4646,".",","),IFERROR(NUMBERVALUE(CriteriTecnici!$M4646,",","."),0))),4)&amp;""),",",".")&amp;", "&amp;CHAR(34)&amp;"rawScore"&amp;CHAR(34)&amp;": "&amp;SUBSTITUTE(TRIM(ROUND(IFERROR(CriteriTecnici!$O4646*1,IFERROR(NUMBERVALUE(CriteriTecnici!$O4646,".",","),IFERROR(NUMBERVALUE(CriteriTecnici!$O4646,",","."),0))),4)&amp;""),",",".")&amp;CHAR(125)&amp;IF(TRUE,",",""))</f>
        <v/>
      </c>
    </row>
    <row r="4867">
      <c r="A4867" s="38">
        <f>IF(CriteriTecnici!$A4647="","","    "&amp;CHAR(123)&amp;CHAR(34)&amp;"bidderId"&amp;CHAR(34)&amp;": "&amp;CHAR(34)&amp;SUBSTITUTE(CriteriTecnici!$A4647,CHAR(34),"'")&amp;CHAR(34)&amp;", "&amp;CHAR(34)&amp;"lotId"&amp;CHAR(34)&amp;": "&amp;CHAR(34)&amp;SUBSTITUTE(CriteriTecnici!$C4647,CHAR(34),"'")&amp;CHAR(34)&amp;", "&amp;CHAR(34)&amp;"criterionId"&amp;CHAR(34)&amp;": "&amp;CHAR(34)&amp;SUBSTITUTE(CriteriTecnici!$D4647,CHAR(34),"'")&amp;CHAR(34)&amp;", "&amp;CHAR(34)&amp;"kind"&amp;CHAR(34)&amp;": "&amp;CHAR(34)&amp;SUBSTITUTE(CriteriTecnici!$F4647,CHAR(34),"'")&amp;CHAR(34)&amp;", "&amp;CHAR(34)&amp;"value"&amp;CHAR(34)&amp;": "&amp;SUBSTITUTE(TRIM(ROUND(IFERROR(CriteriTecnici!$N4647*1,IFERROR(NUMBERVALUE(CriteriTecnici!$N4647,".",","),IFERROR(NUMBERVALUE(CriteriTecnici!$N4647,",","."),0))),4)&amp;""),",",".")&amp;", "&amp;CHAR(34)&amp;"numerator"&amp;CHAR(34)&amp;": "&amp;SUBSTITUTE(TRIM(ROUND(IFERROR(CriteriTecnici!$K4647*1,IFERROR(NUMBERVALUE(CriteriTecnici!$K4647,".",","),IFERROR(NUMBERVALUE(CriteriTecnici!$K4647,",","."),0))),4)&amp;""),",",".")&amp;", "&amp;CHAR(34)&amp;"denominator"&amp;CHAR(34)&amp;": "&amp;SUBSTITUTE(TRIM(ROUND(IFERROR(CriteriTecnici!$L4647*1,IFERROR(NUMBERVALUE(CriteriTecnici!$L4647,".",","),IFERROR(NUMBERVALUE(CriteriTecnici!$L4647,",","."),0))),4)&amp;""),",",".")&amp;", "&amp;CHAR(34)&amp;"flag"&amp;CHAR(34)&amp;": "&amp;SUBSTITUTE(TRIM(ROUND(IFERROR(CriteriTecnici!$M4647*1,IFERROR(NUMBERVALUE(CriteriTecnici!$M4647,".",","),IFERROR(NUMBERVALUE(CriteriTecnici!$M4647,",","."),0))),4)&amp;""),",",".")&amp;", "&amp;CHAR(34)&amp;"rawScore"&amp;CHAR(34)&amp;": "&amp;SUBSTITUTE(TRIM(ROUND(IFERROR(CriteriTecnici!$O4647*1,IFERROR(NUMBERVALUE(CriteriTecnici!$O4647,".",","),IFERROR(NUMBERVALUE(CriteriTecnici!$O4647,",","."),0))),4)&amp;""),",",".")&amp;CHAR(125)&amp;IF(TRUE,",",""))</f>
        <v/>
      </c>
    </row>
    <row r="4868">
      <c r="A4868" s="38">
        <f>IF(CriteriTecnici!$A4648="","","    "&amp;CHAR(123)&amp;CHAR(34)&amp;"bidderId"&amp;CHAR(34)&amp;": "&amp;CHAR(34)&amp;SUBSTITUTE(CriteriTecnici!$A4648,CHAR(34),"'")&amp;CHAR(34)&amp;", "&amp;CHAR(34)&amp;"lotId"&amp;CHAR(34)&amp;": "&amp;CHAR(34)&amp;SUBSTITUTE(CriteriTecnici!$C4648,CHAR(34),"'")&amp;CHAR(34)&amp;", "&amp;CHAR(34)&amp;"criterionId"&amp;CHAR(34)&amp;": "&amp;CHAR(34)&amp;SUBSTITUTE(CriteriTecnici!$D4648,CHAR(34),"'")&amp;CHAR(34)&amp;", "&amp;CHAR(34)&amp;"kind"&amp;CHAR(34)&amp;": "&amp;CHAR(34)&amp;SUBSTITUTE(CriteriTecnici!$F4648,CHAR(34),"'")&amp;CHAR(34)&amp;", "&amp;CHAR(34)&amp;"value"&amp;CHAR(34)&amp;": "&amp;SUBSTITUTE(TRIM(ROUND(IFERROR(CriteriTecnici!$N4648*1,IFERROR(NUMBERVALUE(CriteriTecnici!$N4648,".",","),IFERROR(NUMBERVALUE(CriteriTecnici!$N4648,",","."),0))),4)&amp;""),",",".")&amp;", "&amp;CHAR(34)&amp;"numerator"&amp;CHAR(34)&amp;": "&amp;SUBSTITUTE(TRIM(ROUND(IFERROR(CriteriTecnici!$K4648*1,IFERROR(NUMBERVALUE(CriteriTecnici!$K4648,".",","),IFERROR(NUMBERVALUE(CriteriTecnici!$K4648,",","."),0))),4)&amp;""),",",".")&amp;", "&amp;CHAR(34)&amp;"denominator"&amp;CHAR(34)&amp;": "&amp;SUBSTITUTE(TRIM(ROUND(IFERROR(CriteriTecnici!$L4648*1,IFERROR(NUMBERVALUE(CriteriTecnici!$L4648,".",","),IFERROR(NUMBERVALUE(CriteriTecnici!$L4648,",","."),0))),4)&amp;""),",",".")&amp;", "&amp;CHAR(34)&amp;"flag"&amp;CHAR(34)&amp;": "&amp;SUBSTITUTE(TRIM(ROUND(IFERROR(CriteriTecnici!$M4648*1,IFERROR(NUMBERVALUE(CriteriTecnici!$M4648,".",","),IFERROR(NUMBERVALUE(CriteriTecnici!$M4648,",","."),0))),4)&amp;""),",",".")&amp;", "&amp;CHAR(34)&amp;"rawScore"&amp;CHAR(34)&amp;": "&amp;SUBSTITUTE(TRIM(ROUND(IFERROR(CriteriTecnici!$O4648*1,IFERROR(NUMBERVALUE(CriteriTecnici!$O4648,".",","),IFERROR(NUMBERVALUE(CriteriTecnici!$O4648,",","."),0))),4)&amp;""),",",".")&amp;CHAR(125)&amp;IF(TRUE,",",""))</f>
        <v/>
      </c>
    </row>
    <row r="4869">
      <c r="A4869" s="38">
        <f>IF(CriteriTecnici!$A4649="","","    "&amp;CHAR(123)&amp;CHAR(34)&amp;"bidderId"&amp;CHAR(34)&amp;": "&amp;CHAR(34)&amp;SUBSTITUTE(CriteriTecnici!$A4649,CHAR(34),"'")&amp;CHAR(34)&amp;", "&amp;CHAR(34)&amp;"lotId"&amp;CHAR(34)&amp;": "&amp;CHAR(34)&amp;SUBSTITUTE(CriteriTecnici!$C4649,CHAR(34),"'")&amp;CHAR(34)&amp;", "&amp;CHAR(34)&amp;"criterionId"&amp;CHAR(34)&amp;": "&amp;CHAR(34)&amp;SUBSTITUTE(CriteriTecnici!$D4649,CHAR(34),"'")&amp;CHAR(34)&amp;", "&amp;CHAR(34)&amp;"kind"&amp;CHAR(34)&amp;": "&amp;CHAR(34)&amp;SUBSTITUTE(CriteriTecnici!$F4649,CHAR(34),"'")&amp;CHAR(34)&amp;", "&amp;CHAR(34)&amp;"value"&amp;CHAR(34)&amp;": "&amp;SUBSTITUTE(TRIM(ROUND(IFERROR(CriteriTecnici!$N4649*1,IFERROR(NUMBERVALUE(CriteriTecnici!$N4649,".",","),IFERROR(NUMBERVALUE(CriteriTecnici!$N4649,",","."),0))),4)&amp;""),",",".")&amp;", "&amp;CHAR(34)&amp;"numerator"&amp;CHAR(34)&amp;": "&amp;SUBSTITUTE(TRIM(ROUND(IFERROR(CriteriTecnici!$K4649*1,IFERROR(NUMBERVALUE(CriteriTecnici!$K4649,".",","),IFERROR(NUMBERVALUE(CriteriTecnici!$K4649,",","."),0))),4)&amp;""),",",".")&amp;", "&amp;CHAR(34)&amp;"denominator"&amp;CHAR(34)&amp;": "&amp;SUBSTITUTE(TRIM(ROUND(IFERROR(CriteriTecnici!$L4649*1,IFERROR(NUMBERVALUE(CriteriTecnici!$L4649,".",","),IFERROR(NUMBERVALUE(CriteriTecnici!$L4649,",","."),0))),4)&amp;""),",",".")&amp;", "&amp;CHAR(34)&amp;"flag"&amp;CHAR(34)&amp;": "&amp;SUBSTITUTE(TRIM(ROUND(IFERROR(CriteriTecnici!$M4649*1,IFERROR(NUMBERVALUE(CriteriTecnici!$M4649,".",","),IFERROR(NUMBERVALUE(CriteriTecnici!$M4649,",","."),0))),4)&amp;""),",",".")&amp;", "&amp;CHAR(34)&amp;"rawScore"&amp;CHAR(34)&amp;": "&amp;SUBSTITUTE(TRIM(ROUND(IFERROR(CriteriTecnici!$O4649*1,IFERROR(NUMBERVALUE(CriteriTecnici!$O4649,".",","),IFERROR(NUMBERVALUE(CriteriTecnici!$O4649,",","."),0))),4)&amp;""),",",".")&amp;CHAR(125)&amp;IF(TRUE,",",""))</f>
        <v/>
      </c>
    </row>
    <row r="4870">
      <c r="A4870" s="38">
        <f>IF(CriteriTecnici!$A4650="","","    "&amp;CHAR(123)&amp;CHAR(34)&amp;"bidderId"&amp;CHAR(34)&amp;": "&amp;CHAR(34)&amp;SUBSTITUTE(CriteriTecnici!$A4650,CHAR(34),"'")&amp;CHAR(34)&amp;", "&amp;CHAR(34)&amp;"lotId"&amp;CHAR(34)&amp;": "&amp;CHAR(34)&amp;SUBSTITUTE(CriteriTecnici!$C4650,CHAR(34),"'")&amp;CHAR(34)&amp;", "&amp;CHAR(34)&amp;"criterionId"&amp;CHAR(34)&amp;": "&amp;CHAR(34)&amp;SUBSTITUTE(CriteriTecnici!$D4650,CHAR(34),"'")&amp;CHAR(34)&amp;", "&amp;CHAR(34)&amp;"kind"&amp;CHAR(34)&amp;": "&amp;CHAR(34)&amp;SUBSTITUTE(CriteriTecnici!$F4650,CHAR(34),"'")&amp;CHAR(34)&amp;", "&amp;CHAR(34)&amp;"value"&amp;CHAR(34)&amp;": "&amp;SUBSTITUTE(TRIM(ROUND(IFERROR(CriteriTecnici!$N4650*1,IFERROR(NUMBERVALUE(CriteriTecnici!$N4650,".",","),IFERROR(NUMBERVALUE(CriteriTecnici!$N4650,",","."),0))),4)&amp;""),",",".")&amp;", "&amp;CHAR(34)&amp;"numerator"&amp;CHAR(34)&amp;": "&amp;SUBSTITUTE(TRIM(ROUND(IFERROR(CriteriTecnici!$K4650*1,IFERROR(NUMBERVALUE(CriteriTecnici!$K4650,".",","),IFERROR(NUMBERVALUE(CriteriTecnici!$K4650,",","."),0))),4)&amp;""),",",".")&amp;", "&amp;CHAR(34)&amp;"denominator"&amp;CHAR(34)&amp;": "&amp;SUBSTITUTE(TRIM(ROUND(IFERROR(CriteriTecnici!$L4650*1,IFERROR(NUMBERVALUE(CriteriTecnici!$L4650,".",","),IFERROR(NUMBERVALUE(CriteriTecnici!$L4650,",","."),0))),4)&amp;""),",",".")&amp;", "&amp;CHAR(34)&amp;"flag"&amp;CHAR(34)&amp;": "&amp;SUBSTITUTE(TRIM(ROUND(IFERROR(CriteriTecnici!$M4650*1,IFERROR(NUMBERVALUE(CriteriTecnici!$M4650,".",","),IFERROR(NUMBERVALUE(CriteriTecnici!$M4650,",","."),0))),4)&amp;""),",",".")&amp;", "&amp;CHAR(34)&amp;"rawScore"&amp;CHAR(34)&amp;": "&amp;SUBSTITUTE(TRIM(ROUND(IFERROR(CriteriTecnici!$O4650*1,IFERROR(NUMBERVALUE(CriteriTecnici!$O4650,".",","),IFERROR(NUMBERVALUE(CriteriTecnici!$O4650,",","."),0))),4)&amp;""),",",".")&amp;CHAR(125)&amp;IF(TRUE,",",""))</f>
        <v/>
      </c>
    </row>
    <row r="4871">
      <c r="A4871" s="38">
        <f>IF(CriteriTecnici!$A4651="","","    "&amp;CHAR(123)&amp;CHAR(34)&amp;"bidderId"&amp;CHAR(34)&amp;": "&amp;CHAR(34)&amp;SUBSTITUTE(CriteriTecnici!$A4651,CHAR(34),"'")&amp;CHAR(34)&amp;", "&amp;CHAR(34)&amp;"lotId"&amp;CHAR(34)&amp;": "&amp;CHAR(34)&amp;SUBSTITUTE(CriteriTecnici!$C4651,CHAR(34),"'")&amp;CHAR(34)&amp;", "&amp;CHAR(34)&amp;"criterionId"&amp;CHAR(34)&amp;": "&amp;CHAR(34)&amp;SUBSTITUTE(CriteriTecnici!$D4651,CHAR(34),"'")&amp;CHAR(34)&amp;", "&amp;CHAR(34)&amp;"kind"&amp;CHAR(34)&amp;": "&amp;CHAR(34)&amp;SUBSTITUTE(CriteriTecnici!$F4651,CHAR(34),"'")&amp;CHAR(34)&amp;", "&amp;CHAR(34)&amp;"value"&amp;CHAR(34)&amp;": "&amp;SUBSTITUTE(TRIM(ROUND(IFERROR(CriteriTecnici!$N4651*1,IFERROR(NUMBERVALUE(CriteriTecnici!$N4651,".",","),IFERROR(NUMBERVALUE(CriteriTecnici!$N4651,",","."),0))),4)&amp;""),",",".")&amp;", "&amp;CHAR(34)&amp;"numerator"&amp;CHAR(34)&amp;": "&amp;SUBSTITUTE(TRIM(ROUND(IFERROR(CriteriTecnici!$K4651*1,IFERROR(NUMBERVALUE(CriteriTecnici!$K4651,".",","),IFERROR(NUMBERVALUE(CriteriTecnici!$K4651,",","."),0))),4)&amp;""),",",".")&amp;", "&amp;CHAR(34)&amp;"denominator"&amp;CHAR(34)&amp;": "&amp;SUBSTITUTE(TRIM(ROUND(IFERROR(CriteriTecnici!$L4651*1,IFERROR(NUMBERVALUE(CriteriTecnici!$L4651,".",","),IFERROR(NUMBERVALUE(CriteriTecnici!$L4651,",","."),0))),4)&amp;""),",",".")&amp;", "&amp;CHAR(34)&amp;"flag"&amp;CHAR(34)&amp;": "&amp;SUBSTITUTE(TRIM(ROUND(IFERROR(CriteriTecnici!$M4651*1,IFERROR(NUMBERVALUE(CriteriTecnici!$M4651,".",","),IFERROR(NUMBERVALUE(CriteriTecnici!$M4651,",","."),0))),4)&amp;""),",",".")&amp;", "&amp;CHAR(34)&amp;"rawScore"&amp;CHAR(34)&amp;": "&amp;SUBSTITUTE(TRIM(ROUND(IFERROR(CriteriTecnici!$O4651*1,IFERROR(NUMBERVALUE(CriteriTecnici!$O4651,".",","),IFERROR(NUMBERVALUE(CriteriTecnici!$O4651,",","."),0))),4)&amp;""),",",".")&amp;CHAR(125)&amp;IF(TRUE,",",""))</f>
        <v/>
      </c>
    </row>
    <row r="4872">
      <c r="A4872" s="38">
        <f>IF(CriteriTecnici!$A4652="","","    "&amp;CHAR(123)&amp;CHAR(34)&amp;"bidderId"&amp;CHAR(34)&amp;": "&amp;CHAR(34)&amp;SUBSTITUTE(CriteriTecnici!$A4652,CHAR(34),"'")&amp;CHAR(34)&amp;", "&amp;CHAR(34)&amp;"lotId"&amp;CHAR(34)&amp;": "&amp;CHAR(34)&amp;SUBSTITUTE(CriteriTecnici!$C4652,CHAR(34),"'")&amp;CHAR(34)&amp;", "&amp;CHAR(34)&amp;"criterionId"&amp;CHAR(34)&amp;": "&amp;CHAR(34)&amp;SUBSTITUTE(CriteriTecnici!$D4652,CHAR(34),"'")&amp;CHAR(34)&amp;", "&amp;CHAR(34)&amp;"kind"&amp;CHAR(34)&amp;": "&amp;CHAR(34)&amp;SUBSTITUTE(CriteriTecnici!$F4652,CHAR(34),"'")&amp;CHAR(34)&amp;", "&amp;CHAR(34)&amp;"value"&amp;CHAR(34)&amp;": "&amp;SUBSTITUTE(TRIM(ROUND(IFERROR(CriteriTecnici!$N4652*1,IFERROR(NUMBERVALUE(CriteriTecnici!$N4652,".",","),IFERROR(NUMBERVALUE(CriteriTecnici!$N4652,",","."),0))),4)&amp;""),",",".")&amp;", "&amp;CHAR(34)&amp;"numerator"&amp;CHAR(34)&amp;": "&amp;SUBSTITUTE(TRIM(ROUND(IFERROR(CriteriTecnici!$K4652*1,IFERROR(NUMBERVALUE(CriteriTecnici!$K4652,".",","),IFERROR(NUMBERVALUE(CriteriTecnici!$K4652,",","."),0))),4)&amp;""),",",".")&amp;", "&amp;CHAR(34)&amp;"denominator"&amp;CHAR(34)&amp;": "&amp;SUBSTITUTE(TRIM(ROUND(IFERROR(CriteriTecnici!$L4652*1,IFERROR(NUMBERVALUE(CriteriTecnici!$L4652,".",","),IFERROR(NUMBERVALUE(CriteriTecnici!$L4652,",","."),0))),4)&amp;""),",",".")&amp;", "&amp;CHAR(34)&amp;"flag"&amp;CHAR(34)&amp;": "&amp;SUBSTITUTE(TRIM(ROUND(IFERROR(CriteriTecnici!$M4652*1,IFERROR(NUMBERVALUE(CriteriTecnici!$M4652,".",","),IFERROR(NUMBERVALUE(CriteriTecnici!$M4652,",","."),0))),4)&amp;""),",",".")&amp;", "&amp;CHAR(34)&amp;"rawScore"&amp;CHAR(34)&amp;": "&amp;SUBSTITUTE(TRIM(ROUND(IFERROR(CriteriTecnici!$O4652*1,IFERROR(NUMBERVALUE(CriteriTecnici!$O4652,".",","),IFERROR(NUMBERVALUE(CriteriTecnici!$O4652,",","."),0))),4)&amp;""),",",".")&amp;CHAR(125)&amp;IF(TRUE,",",""))</f>
        <v/>
      </c>
    </row>
    <row r="4873">
      <c r="A4873" s="38">
        <f>IF(CriteriTecnici!$A4653="","","    "&amp;CHAR(123)&amp;CHAR(34)&amp;"bidderId"&amp;CHAR(34)&amp;": "&amp;CHAR(34)&amp;SUBSTITUTE(CriteriTecnici!$A4653,CHAR(34),"'")&amp;CHAR(34)&amp;", "&amp;CHAR(34)&amp;"lotId"&amp;CHAR(34)&amp;": "&amp;CHAR(34)&amp;SUBSTITUTE(CriteriTecnici!$C4653,CHAR(34),"'")&amp;CHAR(34)&amp;", "&amp;CHAR(34)&amp;"criterionId"&amp;CHAR(34)&amp;": "&amp;CHAR(34)&amp;SUBSTITUTE(CriteriTecnici!$D4653,CHAR(34),"'")&amp;CHAR(34)&amp;", "&amp;CHAR(34)&amp;"kind"&amp;CHAR(34)&amp;": "&amp;CHAR(34)&amp;SUBSTITUTE(CriteriTecnici!$F4653,CHAR(34),"'")&amp;CHAR(34)&amp;", "&amp;CHAR(34)&amp;"value"&amp;CHAR(34)&amp;": "&amp;SUBSTITUTE(TRIM(ROUND(IFERROR(CriteriTecnici!$N4653*1,IFERROR(NUMBERVALUE(CriteriTecnici!$N4653,".",","),IFERROR(NUMBERVALUE(CriteriTecnici!$N4653,",","."),0))),4)&amp;""),",",".")&amp;", "&amp;CHAR(34)&amp;"numerator"&amp;CHAR(34)&amp;": "&amp;SUBSTITUTE(TRIM(ROUND(IFERROR(CriteriTecnici!$K4653*1,IFERROR(NUMBERVALUE(CriteriTecnici!$K4653,".",","),IFERROR(NUMBERVALUE(CriteriTecnici!$K4653,",","."),0))),4)&amp;""),",",".")&amp;", "&amp;CHAR(34)&amp;"denominator"&amp;CHAR(34)&amp;": "&amp;SUBSTITUTE(TRIM(ROUND(IFERROR(CriteriTecnici!$L4653*1,IFERROR(NUMBERVALUE(CriteriTecnici!$L4653,".",","),IFERROR(NUMBERVALUE(CriteriTecnici!$L4653,",","."),0))),4)&amp;""),",",".")&amp;", "&amp;CHAR(34)&amp;"flag"&amp;CHAR(34)&amp;": "&amp;SUBSTITUTE(TRIM(ROUND(IFERROR(CriteriTecnici!$M4653*1,IFERROR(NUMBERVALUE(CriteriTecnici!$M4653,".",","),IFERROR(NUMBERVALUE(CriteriTecnici!$M4653,",","."),0))),4)&amp;""),",",".")&amp;", "&amp;CHAR(34)&amp;"rawScore"&amp;CHAR(34)&amp;": "&amp;SUBSTITUTE(TRIM(ROUND(IFERROR(CriteriTecnici!$O4653*1,IFERROR(NUMBERVALUE(CriteriTecnici!$O4653,".",","),IFERROR(NUMBERVALUE(CriteriTecnici!$O4653,",","."),0))),4)&amp;""),",",".")&amp;CHAR(125)&amp;IF(TRUE,",",""))</f>
        <v/>
      </c>
    </row>
    <row r="4874">
      <c r="A4874" s="38">
        <f>IF(CriteriTecnici!$A4654="","","    "&amp;CHAR(123)&amp;CHAR(34)&amp;"bidderId"&amp;CHAR(34)&amp;": "&amp;CHAR(34)&amp;SUBSTITUTE(CriteriTecnici!$A4654,CHAR(34),"'")&amp;CHAR(34)&amp;", "&amp;CHAR(34)&amp;"lotId"&amp;CHAR(34)&amp;": "&amp;CHAR(34)&amp;SUBSTITUTE(CriteriTecnici!$C4654,CHAR(34),"'")&amp;CHAR(34)&amp;", "&amp;CHAR(34)&amp;"criterionId"&amp;CHAR(34)&amp;": "&amp;CHAR(34)&amp;SUBSTITUTE(CriteriTecnici!$D4654,CHAR(34),"'")&amp;CHAR(34)&amp;", "&amp;CHAR(34)&amp;"kind"&amp;CHAR(34)&amp;": "&amp;CHAR(34)&amp;SUBSTITUTE(CriteriTecnici!$F4654,CHAR(34),"'")&amp;CHAR(34)&amp;", "&amp;CHAR(34)&amp;"value"&amp;CHAR(34)&amp;": "&amp;SUBSTITUTE(TRIM(ROUND(IFERROR(CriteriTecnici!$N4654*1,IFERROR(NUMBERVALUE(CriteriTecnici!$N4654,".",","),IFERROR(NUMBERVALUE(CriteriTecnici!$N4654,",","."),0))),4)&amp;""),",",".")&amp;", "&amp;CHAR(34)&amp;"numerator"&amp;CHAR(34)&amp;": "&amp;SUBSTITUTE(TRIM(ROUND(IFERROR(CriteriTecnici!$K4654*1,IFERROR(NUMBERVALUE(CriteriTecnici!$K4654,".",","),IFERROR(NUMBERVALUE(CriteriTecnici!$K4654,",","."),0))),4)&amp;""),",",".")&amp;", "&amp;CHAR(34)&amp;"denominator"&amp;CHAR(34)&amp;": "&amp;SUBSTITUTE(TRIM(ROUND(IFERROR(CriteriTecnici!$L4654*1,IFERROR(NUMBERVALUE(CriteriTecnici!$L4654,".",","),IFERROR(NUMBERVALUE(CriteriTecnici!$L4654,",","."),0))),4)&amp;""),",",".")&amp;", "&amp;CHAR(34)&amp;"flag"&amp;CHAR(34)&amp;": "&amp;SUBSTITUTE(TRIM(ROUND(IFERROR(CriteriTecnici!$M4654*1,IFERROR(NUMBERVALUE(CriteriTecnici!$M4654,".",","),IFERROR(NUMBERVALUE(CriteriTecnici!$M4654,",","."),0))),4)&amp;""),",",".")&amp;", "&amp;CHAR(34)&amp;"rawScore"&amp;CHAR(34)&amp;": "&amp;SUBSTITUTE(TRIM(ROUND(IFERROR(CriteriTecnici!$O4654*1,IFERROR(NUMBERVALUE(CriteriTecnici!$O4654,".",","),IFERROR(NUMBERVALUE(CriteriTecnici!$O4654,",","."),0))),4)&amp;""),",",".")&amp;CHAR(125)&amp;IF(COUNTA(Offerte!$A152:$A$200)&gt;0,",",""))</f>
        <v/>
      </c>
    </row>
    <row r="4875">
      <c r="A4875" s="38">
        <f>IF(CriteriTecnici!$A4655="","","    "&amp;CHAR(123)&amp;CHAR(34)&amp;"bidderId"&amp;CHAR(34)&amp;": "&amp;CHAR(34)&amp;SUBSTITUTE(CriteriTecnici!$A4655,CHAR(34),"'")&amp;CHAR(34)&amp;", "&amp;CHAR(34)&amp;"lotId"&amp;CHAR(34)&amp;": "&amp;CHAR(34)&amp;SUBSTITUTE(CriteriTecnici!$C4655,CHAR(34),"'")&amp;CHAR(34)&amp;", "&amp;CHAR(34)&amp;"criterionId"&amp;CHAR(34)&amp;": "&amp;CHAR(34)&amp;SUBSTITUTE(CriteriTecnici!$D4655,CHAR(34),"'")&amp;CHAR(34)&amp;", "&amp;CHAR(34)&amp;"kind"&amp;CHAR(34)&amp;": "&amp;CHAR(34)&amp;SUBSTITUTE(CriteriTecnici!$F4655,CHAR(34),"'")&amp;CHAR(34)&amp;", "&amp;CHAR(34)&amp;"value"&amp;CHAR(34)&amp;": "&amp;SUBSTITUTE(TRIM(ROUND(IFERROR(CriteriTecnici!$N4655*1,IFERROR(NUMBERVALUE(CriteriTecnici!$N4655,".",","),IFERROR(NUMBERVALUE(CriteriTecnici!$N4655,",","."),0))),4)&amp;""),",",".")&amp;", "&amp;CHAR(34)&amp;"numerator"&amp;CHAR(34)&amp;": "&amp;SUBSTITUTE(TRIM(ROUND(IFERROR(CriteriTecnici!$K4655*1,IFERROR(NUMBERVALUE(CriteriTecnici!$K4655,".",","),IFERROR(NUMBERVALUE(CriteriTecnici!$K4655,",","."),0))),4)&amp;""),",",".")&amp;", "&amp;CHAR(34)&amp;"denominator"&amp;CHAR(34)&amp;": "&amp;SUBSTITUTE(TRIM(ROUND(IFERROR(CriteriTecnici!$L4655*1,IFERROR(NUMBERVALUE(CriteriTecnici!$L4655,".",","),IFERROR(NUMBERVALUE(CriteriTecnici!$L4655,",","."),0))),4)&amp;""),",",".")&amp;", "&amp;CHAR(34)&amp;"flag"&amp;CHAR(34)&amp;": "&amp;SUBSTITUTE(TRIM(ROUND(IFERROR(CriteriTecnici!$M4655*1,IFERROR(NUMBERVALUE(CriteriTecnici!$M4655,".",","),IFERROR(NUMBERVALUE(CriteriTecnici!$M4655,",","."),0))),4)&amp;""),",",".")&amp;", "&amp;CHAR(34)&amp;"rawScore"&amp;CHAR(34)&amp;": "&amp;SUBSTITUTE(TRIM(ROUND(IFERROR(CriteriTecnici!$O4655*1,IFERROR(NUMBERVALUE(CriteriTecnici!$O4655,".",","),IFERROR(NUMBERVALUE(CriteriTecnici!$O4655,",","."),0))),4)&amp;""),",",".")&amp;CHAR(125)&amp;IF(TRUE,",",""))</f>
        <v/>
      </c>
    </row>
    <row r="4876">
      <c r="A4876" s="38">
        <f>IF(CriteriTecnici!$A4656="","","    "&amp;CHAR(123)&amp;CHAR(34)&amp;"bidderId"&amp;CHAR(34)&amp;": "&amp;CHAR(34)&amp;SUBSTITUTE(CriteriTecnici!$A4656,CHAR(34),"'")&amp;CHAR(34)&amp;", "&amp;CHAR(34)&amp;"lotId"&amp;CHAR(34)&amp;": "&amp;CHAR(34)&amp;SUBSTITUTE(CriteriTecnici!$C4656,CHAR(34),"'")&amp;CHAR(34)&amp;", "&amp;CHAR(34)&amp;"criterionId"&amp;CHAR(34)&amp;": "&amp;CHAR(34)&amp;SUBSTITUTE(CriteriTecnici!$D4656,CHAR(34),"'")&amp;CHAR(34)&amp;", "&amp;CHAR(34)&amp;"kind"&amp;CHAR(34)&amp;": "&amp;CHAR(34)&amp;SUBSTITUTE(CriteriTecnici!$F4656,CHAR(34),"'")&amp;CHAR(34)&amp;", "&amp;CHAR(34)&amp;"value"&amp;CHAR(34)&amp;": "&amp;SUBSTITUTE(TRIM(ROUND(IFERROR(CriteriTecnici!$N4656*1,IFERROR(NUMBERVALUE(CriteriTecnici!$N4656,".",","),IFERROR(NUMBERVALUE(CriteriTecnici!$N4656,",","."),0))),4)&amp;""),",",".")&amp;", "&amp;CHAR(34)&amp;"numerator"&amp;CHAR(34)&amp;": "&amp;SUBSTITUTE(TRIM(ROUND(IFERROR(CriteriTecnici!$K4656*1,IFERROR(NUMBERVALUE(CriteriTecnici!$K4656,".",","),IFERROR(NUMBERVALUE(CriteriTecnici!$K4656,",","."),0))),4)&amp;""),",",".")&amp;", "&amp;CHAR(34)&amp;"denominator"&amp;CHAR(34)&amp;": "&amp;SUBSTITUTE(TRIM(ROUND(IFERROR(CriteriTecnici!$L4656*1,IFERROR(NUMBERVALUE(CriteriTecnici!$L4656,".",","),IFERROR(NUMBERVALUE(CriteriTecnici!$L4656,",","."),0))),4)&amp;""),",",".")&amp;", "&amp;CHAR(34)&amp;"flag"&amp;CHAR(34)&amp;": "&amp;SUBSTITUTE(TRIM(ROUND(IFERROR(CriteriTecnici!$M4656*1,IFERROR(NUMBERVALUE(CriteriTecnici!$M4656,".",","),IFERROR(NUMBERVALUE(CriteriTecnici!$M4656,",","."),0))),4)&amp;""),",",".")&amp;", "&amp;CHAR(34)&amp;"rawScore"&amp;CHAR(34)&amp;": "&amp;SUBSTITUTE(TRIM(ROUND(IFERROR(CriteriTecnici!$O4656*1,IFERROR(NUMBERVALUE(CriteriTecnici!$O4656,".",","),IFERROR(NUMBERVALUE(CriteriTecnici!$O4656,",","."),0))),4)&amp;""),",",".")&amp;CHAR(125)&amp;IF(TRUE,",",""))</f>
        <v/>
      </c>
    </row>
    <row r="4877">
      <c r="A4877" s="38">
        <f>IF(CriteriTecnici!$A4657="","","    "&amp;CHAR(123)&amp;CHAR(34)&amp;"bidderId"&amp;CHAR(34)&amp;": "&amp;CHAR(34)&amp;SUBSTITUTE(CriteriTecnici!$A4657,CHAR(34),"'")&amp;CHAR(34)&amp;", "&amp;CHAR(34)&amp;"lotId"&amp;CHAR(34)&amp;": "&amp;CHAR(34)&amp;SUBSTITUTE(CriteriTecnici!$C4657,CHAR(34),"'")&amp;CHAR(34)&amp;", "&amp;CHAR(34)&amp;"criterionId"&amp;CHAR(34)&amp;": "&amp;CHAR(34)&amp;SUBSTITUTE(CriteriTecnici!$D4657,CHAR(34),"'")&amp;CHAR(34)&amp;", "&amp;CHAR(34)&amp;"kind"&amp;CHAR(34)&amp;": "&amp;CHAR(34)&amp;SUBSTITUTE(CriteriTecnici!$F4657,CHAR(34),"'")&amp;CHAR(34)&amp;", "&amp;CHAR(34)&amp;"value"&amp;CHAR(34)&amp;": "&amp;SUBSTITUTE(TRIM(ROUND(IFERROR(CriteriTecnici!$N4657*1,IFERROR(NUMBERVALUE(CriteriTecnici!$N4657,".",","),IFERROR(NUMBERVALUE(CriteriTecnici!$N4657,",","."),0))),4)&amp;""),",",".")&amp;", "&amp;CHAR(34)&amp;"numerator"&amp;CHAR(34)&amp;": "&amp;SUBSTITUTE(TRIM(ROUND(IFERROR(CriteriTecnici!$K4657*1,IFERROR(NUMBERVALUE(CriteriTecnici!$K4657,".",","),IFERROR(NUMBERVALUE(CriteriTecnici!$K4657,",","."),0))),4)&amp;""),",",".")&amp;", "&amp;CHAR(34)&amp;"denominator"&amp;CHAR(34)&amp;": "&amp;SUBSTITUTE(TRIM(ROUND(IFERROR(CriteriTecnici!$L4657*1,IFERROR(NUMBERVALUE(CriteriTecnici!$L4657,".",","),IFERROR(NUMBERVALUE(CriteriTecnici!$L4657,",","."),0))),4)&amp;""),",",".")&amp;", "&amp;CHAR(34)&amp;"flag"&amp;CHAR(34)&amp;": "&amp;SUBSTITUTE(TRIM(ROUND(IFERROR(CriteriTecnici!$M4657*1,IFERROR(NUMBERVALUE(CriteriTecnici!$M4657,".",","),IFERROR(NUMBERVALUE(CriteriTecnici!$M4657,",","."),0))),4)&amp;""),",",".")&amp;", "&amp;CHAR(34)&amp;"rawScore"&amp;CHAR(34)&amp;": "&amp;SUBSTITUTE(TRIM(ROUND(IFERROR(CriteriTecnici!$O4657*1,IFERROR(NUMBERVALUE(CriteriTecnici!$O4657,".",","),IFERROR(NUMBERVALUE(CriteriTecnici!$O4657,",","."),0))),4)&amp;""),",",".")&amp;CHAR(125)&amp;IF(TRUE,",",""))</f>
        <v/>
      </c>
    </row>
    <row r="4878">
      <c r="A4878" s="38">
        <f>IF(CriteriTecnici!$A4658="","","    "&amp;CHAR(123)&amp;CHAR(34)&amp;"bidderId"&amp;CHAR(34)&amp;": "&amp;CHAR(34)&amp;SUBSTITUTE(CriteriTecnici!$A4658,CHAR(34),"'")&amp;CHAR(34)&amp;", "&amp;CHAR(34)&amp;"lotId"&amp;CHAR(34)&amp;": "&amp;CHAR(34)&amp;SUBSTITUTE(CriteriTecnici!$C4658,CHAR(34),"'")&amp;CHAR(34)&amp;", "&amp;CHAR(34)&amp;"criterionId"&amp;CHAR(34)&amp;": "&amp;CHAR(34)&amp;SUBSTITUTE(CriteriTecnici!$D4658,CHAR(34),"'")&amp;CHAR(34)&amp;", "&amp;CHAR(34)&amp;"kind"&amp;CHAR(34)&amp;": "&amp;CHAR(34)&amp;SUBSTITUTE(CriteriTecnici!$F4658,CHAR(34),"'")&amp;CHAR(34)&amp;", "&amp;CHAR(34)&amp;"value"&amp;CHAR(34)&amp;": "&amp;SUBSTITUTE(TRIM(ROUND(IFERROR(CriteriTecnici!$N4658*1,IFERROR(NUMBERVALUE(CriteriTecnici!$N4658,".",","),IFERROR(NUMBERVALUE(CriteriTecnici!$N4658,",","."),0))),4)&amp;""),",",".")&amp;", "&amp;CHAR(34)&amp;"numerator"&amp;CHAR(34)&amp;": "&amp;SUBSTITUTE(TRIM(ROUND(IFERROR(CriteriTecnici!$K4658*1,IFERROR(NUMBERVALUE(CriteriTecnici!$K4658,".",","),IFERROR(NUMBERVALUE(CriteriTecnici!$K4658,",","."),0))),4)&amp;""),",",".")&amp;", "&amp;CHAR(34)&amp;"denominator"&amp;CHAR(34)&amp;": "&amp;SUBSTITUTE(TRIM(ROUND(IFERROR(CriteriTecnici!$L4658*1,IFERROR(NUMBERVALUE(CriteriTecnici!$L4658,".",","),IFERROR(NUMBERVALUE(CriteriTecnici!$L4658,",","."),0))),4)&amp;""),",",".")&amp;", "&amp;CHAR(34)&amp;"flag"&amp;CHAR(34)&amp;": "&amp;SUBSTITUTE(TRIM(ROUND(IFERROR(CriteriTecnici!$M4658*1,IFERROR(NUMBERVALUE(CriteriTecnici!$M4658,".",","),IFERROR(NUMBERVALUE(CriteriTecnici!$M4658,",","."),0))),4)&amp;""),",",".")&amp;", "&amp;CHAR(34)&amp;"rawScore"&amp;CHAR(34)&amp;": "&amp;SUBSTITUTE(TRIM(ROUND(IFERROR(CriteriTecnici!$O4658*1,IFERROR(NUMBERVALUE(CriteriTecnici!$O4658,".",","),IFERROR(NUMBERVALUE(CriteriTecnici!$O4658,",","."),0))),4)&amp;""),",",".")&amp;CHAR(125)&amp;IF(TRUE,",",""))</f>
        <v/>
      </c>
    </row>
    <row r="4879">
      <c r="A4879" s="38">
        <f>IF(CriteriTecnici!$A4659="","","    "&amp;CHAR(123)&amp;CHAR(34)&amp;"bidderId"&amp;CHAR(34)&amp;": "&amp;CHAR(34)&amp;SUBSTITUTE(CriteriTecnici!$A4659,CHAR(34),"'")&amp;CHAR(34)&amp;", "&amp;CHAR(34)&amp;"lotId"&amp;CHAR(34)&amp;": "&amp;CHAR(34)&amp;SUBSTITUTE(CriteriTecnici!$C4659,CHAR(34),"'")&amp;CHAR(34)&amp;", "&amp;CHAR(34)&amp;"criterionId"&amp;CHAR(34)&amp;": "&amp;CHAR(34)&amp;SUBSTITUTE(CriteriTecnici!$D4659,CHAR(34),"'")&amp;CHAR(34)&amp;", "&amp;CHAR(34)&amp;"kind"&amp;CHAR(34)&amp;": "&amp;CHAR(34)&amp;SUBSTITUTE(CriteriTecnici!$F4659,CHAR(34),"'")&amp;CHAR(34)&amp;", "&amp;CHAR(34)&amp;"value"&amp;CHAR(34)&amp;": "&amp;SUBSTITUTE(TRIM(ROUND(IFERROR(CriteriTecnici!$N4659*1,IFERROR(NUMBERVALUE(CriteriTecnici!$N4659,".",","),IFERROR(NUMBERVALUE(CriteriTecnici!$N4659,",","."),0))),4)&amp;""),",",".")&amp;", "&amp;CHAR(34)&amp;"numerator"&amp;CHAR(34)&amp;": "&amp;SUBSTITUTE(TRIM(ROUND(IFERROR(CriteriTecnici!$K4659*1,IFERROR(NUMBERVALUE(CriteriTecnici!$K4659,".",","),IFERROR(NUMBERVALUE(CriteriTecnici!$K4659,",","."),0))),4)&amp;""),",",".")&amp;", "&amp;CHAR(34)&amp;"denominator"&amp;CHAR(34)&amp;": "&amp;SUBSTITUTE(TRIM(ROUND(IFERROR(CriteriTecnici!$L4659*1,IFERROR(NUMBERVALUE(CriteriTecnici!$L4659,".",","),IFERROR(NUMBERVALUE(CriteriTecnici!$L4659,",","."),0))),4)&amp;""),",",".")&amp;", "&amp;CHAR(34)&amp;"flag"&amp;CHAR(34)&amp;": "&amp;SUBSTITUTE(TRIM(ROUND(IFERROR(CriteriTecnici!$M4659*1,IFERROR(NUMBERVALUE(CriteriTecnici!$M4659,".",","),IFERROR(NUMBERVALUE(CriteriTecnici!$M4659,",","."),0))),4)&amp;""),",",".")&amp;", "&amp;CHAR(34)&amp;"rawScore"&amp;CHAR(34)&amp;": "&amp;SUBSTITUTE(TRIM(ROUND(IFERROR(CriteriTecnici!$O4659*1,IFERROR(NUMBERVALUE(CriteriTecnici!$O4659,".",","),IFERROR(NUMBERVALUE(CriteriTecnici!$O4659,",","."),0))),4)&amp;""),",",".")&amp;CHAR(125)&amp;IF(TRUE,",",""))</f>
        <v/>
      </c>
    </row>
    <row r="4880">
      <c r="A4880" s="38">
        <f>IF(CriteriTecnici!$A4660="","","    "&amp;CHAR(123)&amp;CHAR(34)&amp;"bidderId"&amp;CHAR(34)&amp;": "&amp;CHAR(34)&amp;SUBSTITUTE(CriteriTecnici!$A4660,CHAR(34),"'")&amp;CHAR(34)&amp;", "&amp;CHAR(34)&amp;"lotId"&amp;CHAR(34)&amp;": "&amp;CHAR(34)&amp;SUBSTITUTE(CriteriTecnici!$C4660,CHAR(34),"'")&amp;CHAR(34)&amp;", "&amp;CHAR(34)&amp;"criterionId"&amp;CHAR(34)&amp;": "&amp;CHAR(34)&amp;SUBSTITUTE(CriteriTecnici!$D4660,CHAR(34),"'")&amp;CHAR(34)&amp;", "&amp;CHAR(34)&amp;"kind"&amp;CHAR(34)&amp;": "&amp;CHAR(34)&amp;SUBSTITUTE(CriteriTecnici!$F4660,CHAR(34),"'")&amp;CHAR(34)&amp;", "&amp;CHAR(34)&amp;"value"&amp;CHAR(34)&amp;": "&amp;SUBSTITUTE(TRIM(ROUND(IFERROR(CriteriTecnici!$N4660*1,IFERROR(NUMBERVALUE(CriteriTecnici!$N4660,".",","),IFERROR(NUMBERVALUE(CriteriTecnici!$N4660,",","."),0))),4)&amp;""),",",".")&amp;", "&amp;CHAR(34)&amp;"numerator"&amp;CHAR(34)&amp;": "&amp;SUBSTITUTE(TRIM(ROUND(IFERROR(CriteriTecnici!$K4660*1,IFERROR(NUMBERVALUE(CriteriTecnici!$K4660,".",","),IFERROR(NUMBERVALUE(CriteriTecnici!$K4660,",","."),0))),4)&amp;""),",",".")&amp;", "&amp;CHAR(34)&amp;"denominator"&amp;CHAR(34)&amp;": "&amp;SUBSTITUTE(TRIM(ROUND(IFERROR(CriteriTecnici!$L4660*1,IFERROR(NUMBERVALUE(CriteriTecnici!$L4660,".",","),IFERROR(NUMBERVALUE(CriteriTecnici!$L4660,",","."),0))),4)&amp;""),",",".")&amp;", "&amp;CHAR(34)&amp;"flag"&amp;CHAR(34)&amp;": "&amp;SUBSTITUTE(TRIM(ROUND(IFERROR(CriteriTecnici!$M4660*1,IFERROR(NUMBERVALUE(CriteriTecnici!$M4660,".",","),IFERROR(NUMBERVALUE(CriteriTecnici!$M4660,",","."),0))),4)&amp;""),",",".")&amp;", "&amp;CHAR(34)&amp;"rawScore"&amp;CHAR(34)&amp;": "&amp;SUBSTITUTE(TRIM(ROUND(IFERROR(CriteriTecnici!$O4660*1,IFERROR(NUMBERVALUE(CriteriTecnici!$O4660,".",","),IFERROR(NUMBERVALUE(CriteriTecnici!$O4660,",","."),0))),4)&amp;""),",",".")&amp;CHAR(125)&amp;IF(TRUE,",",""))</f>
        <v/>
      </c>
    </row>
    <row r="4881">
      <c r="A4881" s="38">
        <f>IF(CriteriTecnici!$A4661="","","    "&amp;CHAR(123)&amp;CHAR(34)&amp;"bidderId"&amp;CHAR(34)&amp;": "&amp;CHAR(34)&amp;SUBSTITUTE(CriteriTecnici!$A4661,CHAR(34),"'")&amp;CHAR(34)&amp;", "&amp;CHAR(34)&amp;"lotId"&amp;CHAR(34)&amp;": "&amp;CHAR(34)&amp;SUBSTITUTE(CriteriTecnici!$C4661,CHAR(34),"'")&amp;CHAR(34)&amp;", "&amp;CHAR(34)&amp;"criterionId"&amp;CHAR(34)&amp;": "&amp;CHAR(34)&amp;SUBSTITUTE(CriteriTecnici!$D4661,CHAR(34),"'")&amp;CHAR(34)&amp;", "&amp;CHAR(34)&amp;"kind"&amp;CHAR(34)&amp;": "&amp;CHAR(34)&amp;SUBSTITUTE(CriteriTecnici!$F4661,CHAR(34),"'")&amp;CHAR(34)&amp;", "&amp;CHAR(34)&amp;"value"&amp;CHAR(34)&amp;": "&amp;SUBSTITUTE(TRIM(ROUND(IFERROR(CriteriTecnici!$N4661*1,IFERROR(NUMBERVALUE(CriteriTecnici!$N4661,".",","),IFERROR(NUMBERVALUE(CriteriTecnici!$N4661,",","."),0))),4)&amp;""),",",".")&amp;", "&amp;CHAR(34)&amp;"numerator"&amp;CHAR(34)&amp;": "&amp;SUBSTITUTE(TRIM(ROUND(IFERROR(CriteriTecnici!$K4661*1,IFERROR(NUMBERVALUE(CriteriTecnici!$K4661,".",","),IFERROR(NUMBERVALUE(CriteriTecnici!$K4661,",","."),0))),4)&amp;""),",",".")&amp;", "&amp;CHAR(34)&amp;"denominator"&amp;CHAR(34)&amp;": "&amp;SUBSTITUTE(TRIM(ROUND(IFERROR(CriteriTecnici!$L4661*1,IFERROR(NUMBERVALUE(CriteriTecnici!$L4661,".",","),IFERROR(NUMBERVALUE(CriteriTecnici!$L4661,",","."),0))),4)&amp;""),",",".")&amp;", "&amp;CHAR(34)&amp;"flag"&amp;CHAR(34)&amp;": "&amp;SUBSTITUTE(TRIM(ROUND(IFERROR(CriteriTecnici!$M4661*1,IFERROR(NUMBERVALUE(CriteriTecnici!$M4661,".",","),IFERROR(NUMBERVALUE(CriteriTecnici!$M4661,",","."),0))),4)&amp;""),",",".")&amp;", "&amp;CHAR(34)&amp;"rawScore"&amp;CHAR(34)&amp;": "&amp;SUBSTITUTE(TRIM(ROUND(IFERROR(CriteriTecnici!$O4661*1,IFERROR(NUMBERVALUE(CriteriTecnici!$O4661,".",","),IFERROR(NUMBERVALUE(CriteriTecnici!$O4661,",","."),0))),4)&amp;""),",",".")&amp;CHAR(125)&amp;IF(TRUE,",",""))</f>
        <v/>
      </c>
    </row>
    <row r="4882">
      <c r="A4882" s="38">
        <f>IF(CriteriTecnici!$A4662="","","    "&amp;CHAR(123)&amp;CHAR(34)&amp;"bidderId"&amp;CHAR(34)&amp;": "&amp;CHAR(34)&amp;SUBSTITUTE(CriteriTecnici!$A4662,CHAR(34),"'")&amp;CHAR(34)&amp;", "&amp;CHAR(34)&amp;"lotId"&amp;CHAR(34)&amp;": "&amp;CHAR(34)&amp;SUBSTITUTE(CriteriTecnici!$C4662,CHAR(34),"'")&amp;CHAR(34)&amp;", "&amp;CHAR(34)&amp;"criterionId"&amp;CHAR(34)&amp;": "&amp;CHAR(34)&amp;SUBSTITUTE(CriteriTecnici!$D4662,CHAR(34),"'")&amp;CHAR(34)&amp;", "&amp;CHAR(34)&amp;"kind"&amp;CHAR(34)&amp;": "&amp;CHAR(34)&amp;SUBSTITUTE(CriteriTecnici!$F4662,CHAR(34),"'")&amp;CHAR(34)&amp;", "&amp;CHAR(34)&amp;"value"&amp;CHAR(34)&amp;": "&amp;SUBSTITUTE(TRIM(ROUND(IFERROR(CriteriTecnici!$N4662*1,IFERROR(NUMBERVALUE(CriteriTecnici!$N4662,".",","),IFERROR(NUMBERVALUE(CriteriTecnici!$N4662,",","."),0))),4)&amp;""),",",".")&amp;", "&amp;CHAR(34)&amp;"numerator"&amp;CHAR(34)&amp;": "&amp;SUBSTITUTE(TRIM(ROUND(IFERROR(CriteriTecnici!$K4662*1,IFERROR(NUMBERVALUE(CriteriTecnici!$K4662,".",","),IFERROR(NUMBERVALUE(CriteriTecnici!$K4662,",","."),0))),4)&amp;""),",",".")&amp;", "&amp;CHAR(34)&amp;"denominator"&amp;CHAR(34)&amp;": "&amp;SUBSTITUTE(TRIM(ROUND(IFERROR(CriteriTecnici!$L4662*1,IFERROR(NUMBERVALUE(CriteriTecnici!$L4662,".",","),IFERROR(NUMBERVALUE(CriteriTecnici!$L4662,",","."),0))),4)&amp;""),",",".")&amp;", "&amp;CHAR(34)&amp;"flag"&amp;CHAR(34)&amp;": "&amp;SUBSTITUTE(TRIM(ROUND(IFERROR(CriteriTecnici!$M4662*1,IFERROR(NUMBERVALUE(CriteriTecnici!$M4662,".",","),IFERROR(NUMBERVALUE(CriteriTecnici!$M4662,",","."),0))),4)&amp;""),",",".")&amp;", "&amp;CHAR(34)&amp;"rawScore"&amp;CHAR(34)&amp;": "&amp;SUBSTITUTE(TRIM(ROUND(IFERROR(CriteriTecnici!$O4662*1,IFERROR(NUMBERVALUE(CriteriTecnici!$O4662,".",","),IFERROR(NUMBERVALUE(CriteriTecnici!$O4662,",","."),0))),4)&amp;""),",",".")&amp;CHAR(125)&amp;IF(TRUE,",",""))</f>
        <v/>
      </c>
    </row>
    <row r="4883">
      <c r="A4883" s="38">
        <f>IF(CriteriTecnici!$A4663="","","    "&amp;CHAR(123)&amp;CHAR(34)&amp;"bidderId"&amp;CHAR(34)&amp;": "&amp;CHAR(34)&amp;SUBSTITUTE(CriteriTecnici!$A4663,CHAR(34),"'")&amp;CHAR(34)&amp;", "&amp;CHAR(34)&amp;"lotId"&amp;CHAR(34)&amp;": "&amp;CHAR(34)&amp;SUBSTITUTE(CriteriTecnici!$C4663,CHAR(34),"'")&amp;CHAR(34)&amp;", "&amp;CHAR(34)&amp;"criterionId"&amp;CHAR(34)&amp;": "&amp;CHAR(34)&amp;SUBSTITUTE(CriteriTecnici!$D4663,CHAR(34),"'")&amp;CHAR(34)&amp;", "&amp;CHAR(34)&amp;"kind"&amp;CHAR(34)&amp;": "&amp;CHAR(34)&amp;SUBSTITUTE(CriteriTecnici!$F4663,CHAR(34),"'")&amp;CHAR(34)&amp;", "&amp;CHAR(34)&amp;"value"&amp;CHAR(34)&amp;": "&amp;SUBSTITUTE(TRIM(ROUND(IFERROR(CriteriTecnici!$N4663*1,IFERROR(NUMBERVALUE(CriteriTecnici!$N4663,".",","),IFERROR(NUMBERVALUE(CriteriTecnici!$N4663,",","."),0))),4)&amp;""),",",".")&amp;", "&amp;CHAR(34)&amp;"numerator"&amp;CHAR(34)&amp;": "&amp;SUBSTITUTE(TRIM(ROUND(IFERROR(CriteriTecnici!$K4663*1,IFERROR(NUMBERVALUE(CriteriTecnici!$K4663,".",","),IFERROR(NUMBERVALUE(CriteriTecnici!$K4663,",","."),0))),4)&amp;""),",",".")&amp;", "&amp;CHAR(34)&amp;"denominator"&amp;CHAR(34)&amp;": "&amp;SUBSTITUTE(TRIM(ROUND(IFERROR(CriteriTecnici!$L4663*1,IFERROR(NUMBERVALUE(CriteriTecnici!$L4663,".",","),IFERROR(NUMBERVALUE(CriteriTecnici!$L4663,",","."),0))),4)&amp;""),",",".")&amp;", "&amp;CHAR(34)&amp;"flag"&amp;CHAR(34)&amp;": "&amp;SUBSTITUTE(TRIM(ROUND(IFERROR(CriteriTecnici!$M4663*1,IFERROR(NUMBERVALUE(CriteriTecnici!$M4663,".",","),IFERROR(NUMBERVALUE(CriteriTecnici!$M4663,",","."),0))),4)&amp;""),",",".")&amp;", "&amp;CHAR(34)&amp;"rawScore"&amp;CHAR(34)&amp;": "&amp;SUBSTITUTE(TRIM(ROUND(IFERROR(CriteriTecnici!$O4663*1,IFERROR(NUMBERVALUE(CriteriTecnici!$O4663,".",","),IFERROR(NUMBERVALUE(CriteriTecnici!$O4663,",","."),0))),4)&amp;""),",",".")&amp;CHAR(125)&amp;IF(TRUE,",",""))</f>
        <v/>
      </c>
    </row>
    <row r="4884">
      <c r="A4884" s="38">
        <f>IF(CriteriTecnici!$A4664="","","    "&amp;CHAR(123)&amp;CHAR(34)&amp;"bidderId"&amp;CHAR(34)&amp;": "&amp;CHAR(34)&amp;SUBSTITUTE(CriteriTecnici!$A4664,CHAR(34),"'")&amp;CHAR(34)&amp;", "&amp;CHAR(34)&amp;"lotId"&amp;CHAR(34)&amp;": "&amp;CHAR(34)&amp;SUBSTITUTE(CriteriTecnici!$C4664,CHAR(34),"'")&amp;CHAR(34)&amp;", "&amp;CHAR(34)&amp;"criterionId"&amp;CHAR(34)&amp;": "&amp;CHAR(34)&amp;SUBSTITUTE(CriteriTecnici!$D4664,CHAR(34),"'")&amp;CHAR(34)&amp;", "&amp;CHAR(34)&amp;"kind"&amp;CHAR(34)&amp;": "&amp;CHAR(34)&amp;SUBSTITUTE(CriteriTecnici!$F4664,CHAR(34),"'")&amp;CHAR(34)&amp;", "&amp;CHAR(34)&amp;"value"&amp;CHAR(34)&amp;": "&amp;SUBSTITUTE(TRIM(ROUND(IFERROR(CriteriTecnici!$N4664*1,IFERROR(NUMBERVALUE(CriteriTecnici!$N4664,".",","),IFERROR(NUMBERVALUE(CriteriTecnici!$N4664,",","."),0))),4)&amp;""),",",".")&amp;", "&amp;CHAR(34)&amp;"numerator"&amp;CHAR(34)&amp;": "&amp;SUBSTITUTE(TRIM(ROUND(IFERROR(CriteriTecnici!$K4664*1,IFERROR(NUMBERVALUE(CriteriTecnici!$K4664,".",","),IFERROR(NUMBERVALUE(CriteriTecnici!$K4664,",","."),0))),4)&amp;""),",",".")&amp;", "&amp;CHAR(34)&amp;"denominator"&amp;CHAR(34)&amp;": "&amp;SUBSTITUTE(TRIM(ROUND(IFERROR(CriteriTecnici!$L4664*1,IFERROR(NUMBERVALUE(CriteriTecnici!$L4664,".",","),IFERROR(NUMBERVALUE(CriteriTecnici!$L4664,",","."),0))),4)&amp;""),",",".")&amp;", "&amp;CHAR(34)&amp;"flag"&amp;CHAR(34)&amp;": "&amp;SUBSTITUTE(TRIM(ROUND(IFERROR(CriteriTecnici!$M4664*1,IFERROR(NUMBERVALUE(CriteriTecnici!$M4664,".",","),IFERROR(NUMBERVALUE(CriteriTecnici!$M4664,",","."),0))),4)&amp;""),",",".")&amp;", "&amp;CHAR(34)&amp;"rawScore"&amp;CHAR(34)&amp;": "&amp;SUBSTITUTE(TRIM(ROUND(IFERROR(CriteriTecnici!$O4664*1,IFERROR(NUMBERVALUE(CriteriTecnici!$O4664,".",","),IFERROR(NUMBERVALUE(CriteriTecnici!$O4664,",","."),0))),4)&amp;""),",",".")&amp;CHAR(125)&amp;IF(TRUE,",",""))</f>
        <v/>
      </c>
    </row>
    <row r="4885">
      <c r="A4885" s="38">
        <f>IF(CriteriTecnici!$A4665="","","    "&amp;CHAR(123)&amp;CHAR(34)&amp;"bidderId"&amp;CHAR(34)&amp;": "&amp;CHAR(34)&amp;SUBSTITUTE(CriteriTecnici!$A4665,CHAR(34),"'")&amp;CHAR(34)&amp;", "&amp;CHAR(34)&amp;"lotId"&amp;CHAR(34)&amp;": "&amp;CHAR(34)&amp;SUBSTITUTE(CriteriTecnici!$C4665,CHAR(34),"'")&amp;CHAR(34)&amp;", "&amp;CHAR(34)&amp;"criterionId"&amp;CHAR(34)&amp;": "&amp;CHAR(34)&amp;SUBSTITUTE(CriteriTecnici!$D4665,CHAR(34),"'")&amp;CHAR(34)&amp;", "&amp;CHAR(34)&amp;"kind"&amp;CHAR(34)&amp;": "&amp;CHAR(34)&amp;SUBSTITUTE(CriteriTecnici!$F4665,CHAR(34),"'")&amp;CHAR(34)&amp;", "&amp;CHAR(34)&amp;"value"&amp;CHAR(34)&amp;": "&amp;SUBSTITUTE(TRIM(ROUND(IFERROR(CriteriTecnici!$N4665*1,IFERROR(NUMBERVALUE(CriteriTecnici!$N4665,".",","),IFERROR(NUMBERVALUE(CriteriTecnici!$N4665,",","."),0))),4)&amp;""),",",".")&amp;", "&amp;CHAR(34)&amp;"numerator"&amp;CHAR(34)&amp;": "&amp;SUBSTITUTE(TRIM(ROUND(IFERROR(CriteriTecnici!$K4665*1,IFERROR(NUMBERVALUE(CriteriTecnici!$K4665,".",","),IFERROR(NUMBERVALUE(CriteriTecnici!$K4665,",","."),0))),4)&amp;""),",",".")&amp;", "&amp;CHAR(34)&amp;"denominator"&amp;CHAR(34)&amp;": "&amp;SUBSTITUTE(TRIM(ROUND(IFERROR(CriteriTecnici!$L4665*1,IFERROR(NUMBERVALUE(CriteriTecnici!$L4665,".",","),IFERROR(NUMBERVALUE(CriteriTecnici!$L4665,",","."),0))),4)&amp;""),",",".")&amp;", "&amp;CHAR(34)&amp;"flag"&amp;CHAR(34)&amp;": "&amp;SUBSTITUTE(TRIM(ROUND(IFERROR(CriteriTecnici!$M4665*1,IFERROR(NUMBERVALUE(CriteriTecnici!$M4665,".",","),IFERROR(NUMBERVALUE(CriteriTecnici!$M4665,",","."),0))),4)&amp;""),",",".")&amp;", "&amp;CHAR(34)&amp;"rawScore"&amp;CHAR(34)&amp;": "&amp;SUBSTITUTE(TRIM(ROUND(IFERROR(CriteriTecnici!$O4665*1,IFERROR(NUMBERVALUE(CriteriTecnici!$O4665,".",","),IFERROR(NUMBERVALUE(CriteriTecnici!$O4665,",","."),0))),4)&amp;""),",",".")&amp;CHAR(125)&amp;IF(TRUE,",",""))</f>
        <v/>
      </c>
    </row>
    <row r="4886">
      <c r="A4886" s="38">
        <f>IF(CriteriTecnici!$A4666="","","    "&amp;CHAR(123)&amp;CHAR(34)&amp;"bidderId"&amp;CHAR(34)&amp;": "&amp;CHAR(34)&amp;SUBSTITUTE(CriteriTecnici!$A4666,CHAR(34),"'")&amp;CHAR(34)&amp;", "&amp;CHAR(34)&amp;"lotId"&amp;CHAR(34)&amp;": "&amp;CHAR(34)&amp;SUBSTITUTE(CriteriTecnici!$C4666,CHAR(34),"'")&amp;CHAR(34)&amp;", "&amp;CHAR(34)&amp;"criterionId"&amp;CHAR(34)&amp;": "&amp;CHAR(34)&amp;SUBSTITUTE(CriteriTecnici!$D4666,CHAR(34),"'")&amp;CHAR(34)&amp;", "&amp;CHAR(34)&amp;"kind"&amp;CHAR(34)&amp;": "&amp;CHAR(34)&amp;SUBSTITUTE(CriteriTecnici!$F4666,CHAR(34),"'")&amp;CHAR(34)&amp;", "&amp;CHAR(34)&amp;"value"&amp;CHAR(34)&amp;": "&amp;SUBSTITUTE(TRIM(ROUND(IFERROR(CriteriTecnici!$N4666*1,IFERROR(NUMBERVALUE(CriteriTecnici!$N4666,".",","),IFERROR(NUMBERVALUE(CriteriTecnici!$N4666,",","."),0))),4)&amp;""),",",".")&amp;", "&amp;CHAR(34)&amp;"numerator"&amp;CHAR(34)&amp;": "&amp;SUBSTITUTE(TRIM(ROUND(IFERROR(CriteriTecnici!$K4666*1,IFERROR(NUMBERVALUE(CriteriTecnici!$K4666,".",","),IFERROR(NUMBERVALUE(CriteriTecnici!$K4666,",","."),0))),4)&amp;""),",",".")&amp;", "&amp;CHAR(34)&amp;"denominator"&amp;CHAR(34)&amp;": "&amp;SUBSTITUTE(TRIM(ROUND(IFERROR(CriteriTecnici!$L4666*1,IFERROR(NUMBERVALUE(CriteriTecnici!$L4666,".",","),IFERROR(NUMBERVALUE(CriteriTecnici!$L4666,",","."),0))),4)&amp;""),",",".")&amp;", "&amp;CHAR(34)&amp;"flag"&amp;CHAR(34)&amp;": "&amp;SUBSTITUTE(TRIM(ROUND(IFERROR(CriteriTecnici!$M4666*1,IFERROR(NUMBERVALUE(CriteriTecnici!$M4666,".",","),IFERROR(NUMBERVALUE(CriteriTecnici!$M4666,",","."),0))),4)&amp;""),",",".")&amp;", "&amp;CHAR(34)&amp;"rawScore"&amp;CHAR(34)&amp;": "&amp;SUBSTITUTE(TRIM(ROUND(IFERROR(CriteriTecnici!$O4666*1,IFERROR(NUMBERVALUE(CriteriTecnici!$O4666,".",","),IFERROR(NUMBERVALUE(CriteriTecnici!$O4666,",","."),0))),4)&amp;""),",",".")&amp;CHAR(125)&amp;IF(TRUE,",",""))</f>
        <v/>
      </c>
    </row>
    <row r="4887">
      <c r="A4887" s="38">
        <f>IF(CriteriTecnici!$A4667="","","    "&amp;CHAR(123)&amp;CHAR(34)&amp;"bidderId"&amp;CHAR(34)&amp;": "&amp;CHAR(34)&amp;SUBSTITUTE(CriteriTecnici!$A4667,CHAR(34),"'")&amp;CHAR(34)&amp;", "&amp;CHAR(34)&amp;"lotId"&amp;CHAR(34)&amp;": "&amp;CHAR(34)&amp;SUBSTITUTE(CriteriTecnici!$C4667,CHAR(34),"'")&amp;CHAR(34)&amp;", "&amp;CHAR(34)&amp;"criterionId"&amp;CHAR(34)&amp;": "&amp;CHAR(34)&amp;SUBSTITUTE(CriteriTecnici!$D4667,CHAR(34),"'")&amp;CHAR(34)&amp;", "&amp;CHAR(34)&amp;"kind"&amp;CHAR(34)&amp;": "&amp;CHAR(34)&amp;SUBSTITUTE(CriteriTecnici!$F4667,CHAR(34),"'")&amp;CHAR(34)&amp;", "&amp;CHAR(34)&amp;"value"&amp;CHAR(34)&amp;": "&amp;SUBSTITUTE(TRIM(ROUND(IFERROR(CriteriTecnici!$N4667*1,IFERROR(NUMBERVALUE(CriteriTecnici!$N4667,".",","),IFERROR(NUMBERVALUE(CriteriTecnici!$N4667,",","."),0))),4)&amp;""),",",".")&amp;", "&amp;CHAR(34)&amp;"numerator"&amp;CHAR(34)&amp;": "&amp;SUBSTITUTE(TRIM(ROUND(IFERROR(CriteriTecnici!$K4667*1,IFERROR(NUMBERVALUE(CriteriTecnici!$K4667,".",","),IFERROR(NUMBERVALUE(CriteriTecnici!$K4667,",","."),0))),4)&amp;""),",",".")&amp;", "&amp;CHAR(34)&amp;"denominator"&amp;CHAR(34)&amp;": "&amp;SUBSTITUTE(TRIM(ROUND(IFERROR(CriteriTecnici!$L4667*1,IFERROR(NUMBERVALUE(CriteriTecnici!$L4667,".",","),IFERROR(NUMBERVALUE(CriteriTecnici!$L4667,",","."),0))),4)&amp;""),",",".")&amp;", "&amp;CHAR(34)&amp;"flag"&amp;CHAR(34)&amp;": "&amp;SUBSTITUTE(TRIM(ROUND(IFERROR(CriteriTecnici!$M4667*1,IFERROR(NUMBERVALUE(CriteriTecnici!$M4667,".",","),IFERROR(NUMBERVALUE(CriteriTecnici!$M4667,",","."),0))),4)&amp;""),",",".")&amp;", "&amp;CHAR(34)&amp;"rawScore"&amp;CHAR(34)&amp;": "&amp;SUBSTITUTE(TRIM(ROUND(IFERROR(CriteriTecnici!$O4667*1,IFERROR(NUMBERVALUE(CriteriTecnici!$O4667,".",","),IFERROR(NUMBERVALUE(CriteriTecnici!$O4667,",","."),0))),4)&amp;""),",",".")&amp;CHAR(125)&amp;IF(TRUE,",",""))</f>
        <v/>
      </c>
    </row>
    <row r="4888">
      <c r="A4888" s="38">
        <f>IF(CriteriTecnici!$A4668="","","    "&amp;CHAR(123)&amp;CHAR(34)&amp;"bidderId"&amp;CHAR(34)&amp;": "&amp;CHAR(34)&amp;SUBSTITUTE(CriteriTecnici!$A4668,CHAR(34),"'")&amp;CHAR(34)&amp;", "&amp;CHAR(34)&amp;"lotId"&amp;CHAR(34)&amp;": "&amp;CHAR(34)&amp;SUBSTITUTE(CriteriTecnici!$C4668,CHAR(34),"'")&amp;CHAR(34)&amp;", "&amp;CHAR(34)&amp;"criterionId"&amp;CHAR(34)&amp;": "&amp;CHAR(34)&amp;SUBSTITUTE(CriteriTecnici!$D4668,CHAR(34),"'")&amp;CHAR(34)&amp;", "&amp;CHAR(34)&amp;"kind"&amp;CHAR(34)&amp;": "&amp;CHAR(34)&amp;SUBSTITUTE(CriteriTecnici!$F4668,CHAR(34),"'")&amp;CHAR(34)&amp;", "&amp;CHAR(34)&amp;"value"&amp;CHAR(34)&amp;": "&amp;SUBSTITUTE(TRIM(ROUND(IFERROR(CriteriTecnici!$N4668*1,IFERROR(NUMBERVALUE(CriteriTecnici!$N4668,".",","),IFERROR(NUMBERVALUE(CriteriTecnici!$N4668,",","."),0))),4)&amp;""),",",".")&amp;", "&amp;CHAR(34)&amp;"numerator"&amp;CHAR(34)&amp;": "&amp;SUBSTITUTE(TRIM(ROUND(IFERROR(CriteriTecnici!$K4668*1,IFERROR(NUMBERVALUE(CriteriTecnici!$K4668,".",","),IFERROR(NUMBERVALUE(CriteriTecnici!$K4668,",","."),0))),4)&amp;""),",",".")&amp;", "&amp;CHAR(34)&amp;"denominator"&amp;CHAR(34)&amp;": "&amp;SUBSTITUTE(TRIM(ROUND(IFERROR(CriteriTecnici!$L4668*1,IFERROR(NUMBERVALUE(CriteriTecnici!$L4668,".",","),IFERROR(NUMBERVALUE(CriteriTecnici!$L4668,",","."),0))),4)&amp;""),",",".")&amp;", "&amp;CHAR(34)&amp;"flag"&amp;CHAR(34)&amp;": "&amp;SUBSTITUTE(TRIM(ROUND(IFERROR(CriteriTecnici!$M4668*1,IFERROR(NUMBERVALUE(CriteriTecnici!$M4668,".",","),IFERROR(NUMBERVALUE(CriteriTecnici!$M4668,",","."),0))),4)&amp;""),",",".")&amp;", "&amp;CHAR(34)&amp;"rawScore"&amp;CHAR(34)&amp;": "&amp;SUBSTITUTE(TRIM(ROUND(IFERROR(CriteriTecnici!$O4668*1,IFERROR(NUMBERVALUE(CriteriTecnici!$O4668,".",","),IFERROR(NUMBERVALUE(CriteriTecnici!$O4668,",","."),0))),4)&amp;""),",",".")&amp;CHAR(125)&amp;IF(TRUE,",",""))</f>
        <v/>
      </c>
    </row>
    <row r="4889">
      <c r="A4889" s="38">
        <f>IF(CriteriTecnici!$A4669="","","    "&amp;CHAR(123)&amp;CHAR(34)&amp;"bidderId"&amp;CHAR(34)&amp;": "&amp;CHAR(34)&amp;SUBSTITUTE(CriteriTecnici!$A4669,CHAR(34),"'")&amp;CHAR(34)&amp;", "&amp;CHAR(34)&amp;"lotId"&amp;CHAR(34)&amp;": "&amp;CHAR(34)&amp;SUBSTITUTE(CriteriTecnici!$C4669,CHAR(34),"'")&amp;CHAR(34)&amp;", "&amp;CHAR(34)&amp;"criterionId"&amp;CHAR(34)&amp;": "&amp;CHAR(34)&amp;SUBSTITUTE(CriteriTecnici!$D4669,CHAR(34),"'")&amp;CHAR(34)&amp;", "&amp;CHAR(34)&amp;"kind"&amp;CHAR(34)&amp;": "&amp;CHAR(34)&amp;SUBSTITUTE(CriteriTecnici!$F4669,CHAR(34),"'")&amp;CHAR(34)&amp;", "&amp;CHAR(34)&amp;"value"&amp;CHAR(34)&amp;": "&amp;SUBSTITUTE(TRIM(ROUND(IFERROR(CriteriTecnici!$N4669*1,IFERROR(NUMBERVALUE(CriteriTecnici!$N4669,".",","),IFERROR(NUMBERVALUE(CriteriTecnici!$N4669,",","."),0))),4)&amp;""),",",".")&amp;", "&amp;CHAR(34)&amp;"numerator"&amp;CHAR(34)&amp;": "&amp;SUBSTITUTE(TRIM(ROUND(IFERROR(CriteriTecnici!$K4669*1,IFERROR(NUMBERVALUE(CriteriTecnici!$K4669,".",","),IFERROR(NUMBERVALUE(CriteriTecnici!$K4669,",","."),0))),4)&amp;""),",",".")&amp;", "&amp;CHAR(34)&amp;"denominator"&amp;CHAR(34)&amp;": "&amp;SUBSTITUTE(TRIM(ROUND(IFERROR(CriteriTecnici!$L4669*1,IFERROR(NUMBERVALUE(CriteriTecnici!$L4669,".",","),IFERROR(NUMBERVALUE(CriteriTecnici!$L4669,",","."),0))),4)&amp;""),",",".")&amp;", "&amp;CHAR(34)&amp;"flag"&amp;CHAR(34)&amp;": "&amp;SUBSTITUTE(TRIM(ROUND(IFERROR(CriteriTecnici!$M4669*1,IFERROR(NUMBERVALUE(CriteriTecnici!$M4669,".",","),IFERROR(NUMBERVALUE(CriteriTecnici!$M4669,",","."),0))),4)&amp;""),",",".")&amp;", "&amp;CHAR(34)&amp;"rawScore"&amp;CHAR(34)&amp;": "&amp;SUBSTITUTE(TRIM(ROUND(IFERROR(CriteriTecnici!$O4669*1,IFERROR(NUMBERVALUE(CriteriTecnici!$O4669,".",","),IFERROR(NUMBERVALUE(CriteriTecnici!$O4669,",","."),0))),4)&amp;""),",",".")&amp;CHAR(125)&amp;IF(TRUE,",",""))</f>
        <v/>
      </c>
    </row>
    <row r="4890">
      <c r="A4890" s="38">
        <f>IF(CriteriTecnici!$A4670="","","    "&amp;CHAR(123)&amp;CHAR(34)&amp;"bidderId"&amp;CHAR(34)&amp;": "&amp;CHAR(34)&amp;SUBSTITUTE(CriteriTecnici!$A4670,CHAR(34),"'")&amp;CHAR(34)&amp;", "&amp;CHAR(34)&amp;"lotId"&amp;CHAR(34)&amp;": "&amp;CHAR(34)&amp;SUBSTITUTE(CriteriTecnici!$C4670,CHAR(34),"'")&amp;CHAR(34)&amp;", "&amp;CHAR(34)&amp;"criterionId"&amp;CHAR(34)&amp;": "&amp;CHAR(34)&amp;SUBSTITUTE(CriteriTecnici!$D4670,CHAR(34),"'")&amp;CHAR(34)&amp;", "&amp;CHAR(34)&amp;"kind"&amp;CHAR(34)&amp;": "&amp;CHAR(34)&amp;SUBSTITUTE(CriteriTecnici!$F4670,CHAR(34),"'")&amp;CHAR(34)&amp;", "&amp;CHAR(34)&amp;"value"&amp;CHAR(34)&amp;": "&amp;SUBSTITUTE(TRIM(ROUND(IFERROR(CriteriTecnici!$N4670*1,IFERROR(NUMBERVALUE(CriteriTecnici!$N4670,".",","),IFERROR(NUMBERVALUE(CriteriTecnici!$N4670,",","."),0))),4)&amp;""),",",".")&amp;", "&amp;CHAR(34)&amp;"numerator"&amp;CHAR(34)&amp;": "&amp;SUBSTITUTE(TRIM(ROUND(IFERROR(CriteriTecnici!$K4670*1,IFERROR(NUMBERVALUE(CriteriTecnici!$K4670,".",","),IFERROR(NUMBERVALUE(CriteriTecnici!$K4670,",","."),0))),4)&amp;""),",",".")&amp;", "&amp;CHAR(34)&amp;"denominator"&amp;CHAR(34)&amp;": "&amp;SUBSTITUTE(TRIM(ROUND(IFERROR(CriteriTecnici!$L4670*1,IFERROR(NUMBERVALUE(CriteriTecnici!$L4670,".",","),IFERROR(NUMBERVALUE(CriteriTecnici!$L4670,",","."),0))),4)&amp;""),",",".")&amp;", "&amp;CHAR(34)&amp;"flag"&amp;CHAR(34)&amp;": "&amp;SUBSTITUTE(TRIM(ROUND(IFERROR(CriteriTecnici!$M4670*1,IFERROR(NUMBERVALUE(CriteriTecnici!$M4670,".",","),IFERROR(NUMBERVALUE(CriteriTecnici!$M4670,",","."),0))),4)&amp;""),",",".")&amp;", "&amp;CHAR(34)&amp;"rawScore"&amp;CHAR(34)&amp;": "&amp;SUBSTITUTE(TRIM(ROUND(IFERROR(CriteriTecnici!$O4670*1,IFERROR(NUMBERVALUE(CriteriTecnici!$O4670,".",","),IFERROR(NUMBERVALUE(CriteriTecnici!$O4670,",","."),0))),4)&amp;""),",",".")&amp;CHAR(125)&amp;IF(TRUE,",",""))</f>
        <v/>
      </c>
    </row>
    <row r="4891">
      <c r="A4891" s="38">
        <f>IF(CriteriTecnici!$A4671="","","    "&amp;CHAR(123)&amp;CHAR(34)&amp;"bidderId"&amp;CHAR(34)&amp;": "&amp;CHAR(34)&amp;SUBSTITUTE(CriteriTecnici!$A4671,CHAR(34),"'")&amp;CHAR(34)&amp;", "&amp;CHAR(34)&amp;"lotId"&amp;CHAR(34)&amp;": "&amp;CHAR(34)&amp;SUBSTITUTE(CriteriTecnici!$C4671,CHAR(34),"'")&amp;CHAR(34)&amp;", "&amp;CHAR(34)&amp;"criterionId"&amp;CHAR(34)&amp;": "&amp;CHAR(34)&amp;SUBSTITUTE(CriteriTecnici!$D4671,CHAR(34),"'")&amp;CHAR(34)&amp;", "&amp;CHAR(34)&amp;"kind"&amp;CHAR(34)&amp;": "&amp;CHAR(34)&amp;SUBSTITUTE(CriteriTecnici!$F4671,CHAR(34),"'")&amp;CHAR(34)&amp;", "&amp;CHAR(34)&amp;"value"&amp;CHAR(34)&amp;": "&amp;SUBSTITUTE(TRIM(ROUND(IFERROR(CriteriTecnici!$N4671*1,IFERROR(NUMBERVALUE(CriteriTecnici!$N4671,".",","),IFERROR(NUMBERVALUE(CriteriTecnici!$N4671,",","."),0))),4)&amp;""),",",".")&amp;", "&amp;CHAR(34)&amp;"numerator"&amp;CHAR(34)&amp;": "&amp;SUBSTITUTE(TRIM(ROUND(IFERROR(CriteriTecnici!$K4671*1,IFERROR(NUMBERVALUE(CriteriTecnici!$K4671,".",","),IFERROR(NUMBERVALUE(CriteriTecnici!$K4671,",","."),0))),4)&amp;""),",",".")&amp;", "&amp;CHAR(34)&amp;"denominator"&amp;CHAR(34)&amp;": "&amp;SUBSTITUTE(TRIM(ROUND(IFERROR(CriteriTecnici!$L4671*1,IFERROR(NUMBERVALUE(CriteriTecnici!$L4671,".",","),IFERROR(NUMBERVALUE(CriteriTecnici!$L4671,",","."),0))),4)&amp;""),",",".")&amp;", "&amp;CHAR(34)&amp;"flag"&amp;CHAR(34)&amp;": "&amp;SUBSTITUTE(TRIM(ROUND(IFERROR(CriteriTecnici!$M4671*1,IFERROR(NUMBERVALUE(CriteriTecnici!$M4671,".",","),IFERROR(NUMBERVALUE(CriteriTecnici!$M4671,",","."),0))),4)&amp;""),",",".")&amp;", "&amp;CHAR(34)&amp;"rawScore"&amp;CHAR(34)&amp;": "&amp;SUBSTITUTE(TRIM(ROUND(IFERROR(CriteriTecnici!$O4671*1,IFERROR(NUMBERVALUE(CriteriTecnici!$O4671,".",","),IFERROR(NUMBERVALUE(CriteriTecnici!$O4671,",","."),0))),4)&amp;""),",",".")&amp;CHAR(125)&amp;IF(TRUE,",",""))</f>
        <v/>
      </c>
    </row>
    <row r="4892">
      <c r="A4892" s="38">
        <f>IF(CriteriTecnici!$A4672="","","    "&amp;CHAR(123)&amp;CHAR(34)&amp;"bidderId"&amp;CHAR(34)&amp;": "&amp;CHAR(34)&amp;SUBSTITUTE(CriteriTecnici!$A4672,CHAR(34),"'")&amp;CHAR(34)&amp;", "&amp;CHAR(34)&amp;"lotId"&amp;CHAR(34)&amp;": "&amp;CHAR(34)&amp;SUBSTITUTE(CriteriTecnici!$C4672,CHAR(34),"'")&amp;CHAR(34)&amp;", "&amp;CHAR(34)&amp;"criterionId"&amp;CHAR(34)&amp;": "&amp;CHAR(34)&amp;SUBSTITUTE(CriteriTecnici!$D4672,CHAR(34),"'")&amp;CHAR(34)&amp;", "&amp;CHAR(34)&amp;"kind"&amp;CHAR(34)&amp;": "&amp;CHAR(34)&amp;SUBSTITUTE(CriteriTecnici!$F4672,CHAR(34),"'")&amp;CHAR(34)&amp;", "&amp;CHAR(34)&amp;"value"&amp;CHAR(34)&amp;": "&amp;SUBSTITUTE(TRIM(ROUND(IFERROR(CriteriTecnici!$N4672*1,IFERROR(NUMBERVALUE(CriteriTecnici!$N4672,".",","),IFERROR(NUMBERVALUE(CriteriTecnici!$N4672,",","."),0))),4)&amp;""),",",".")&amp;", "&amp;CHAR(34)&amp;"numerator"&amp;CHAR(34)&amp;": "&amp;SUBSTITUTE(TRIM(ROUND(IFERROR(CriteriTecnici!$K4672*1,IFERROR(NUMBERVALUE(CriteriTecnici!$K4672,".",","),IFERROR(NUMBERVALUE(CriteriTecnici!$K4672,",","."),0))),4)&amp;""),",",".")&amp;", "&amp;CHAR(34)&amp;"denominator"&amp;CHAR(34)&amp;": "&amp;SUBSTITUTE(TRIM(ROUND(IFERROR(CriteriTecnici!$L4672*1,IFERROR(NUMBERVALUE(CriteriTecnici!$L4672,".",","),IFERROR(NUMBERVALUE(CriteriTecnici!$L4672,",","."),0))),4)&amp;""),",",".")&amp;", "&amp;CHAR(34)&amp;"flag"&amp;CHAR(34)&amp;": "&amp;SUBSTITUTE(TRIM(ROUND(IFERROR(CriteriTecnici!$M4672*1,IFERROR(NUMBERVALUE(CriteriTecnici!$M4672,".",","),IFERROR(NUMBERVALUE(CriteriTecnici!$M4672,",","."),0))),4)&amp;""),",",".")&amp;", "&amp;CHAR(34)&amp;"rawScore"&amp;CHAR(34)&amp;": "&amp;SUBSTITUTE(TRIM(ROUND(IFERROR(CriteriTecnici!$O4672*1,IFERROR(NUMBERVALUE(CriteriTecnici!$O4672,".",","),IFERROR(NUMBERVALUE(CriteriTecnici!$O4672,",","."),0))),4)&amp;""),",",".")&amp;CHAR(125)&amp;IF(TRUE,",",""))</f>
        <v/>
      </c>
    </row>
    <row r="4893">
      <c r="A4893" s="38">
        <f>IF(CriteriTecnici!$A4673="","","    "&amp;CHAR(123)&amp;CHAR(34)&amp;"bidderId"&amp;CHAR(34)&amp;": "&amp;CHAR(34)&amp;SUBSTITUTE(CriteriTecnici!$A4673,CHAR(34),"'")&amp;CHAR(34)&amp;", "&amp;CHAR(34)&amp;"lotId"&amp;CHAR(34)&amp;": "&amp;CHAR(34)&amp;SUBSTITUTE(CriteriTecnici!$C4673,CHAR(34),"'")&amp;CHAR(34)&amp;", "&amp;CHAR(34)&amp;"criterionId"&amp;CHAR(34)&amp;": "&amp;CHAR(34)&amp;SUBSTITUTE(CriteriTecnici!$D4673,CHAR(34),"'")&amp;CHAR(34)&amp;", "&amp;CHAR(34)&amp;"kind"&amp;CHAR(34)&amp;": "&amp;CHAR(34)&amp;SUBSTITUTE(CriteriTecnici!$F4673,CHAR(34),"'")&amp;CHAR(34)&amp;", "&amp;CHAR(34)&amp;"value"&amp;CHAR(34)&amp;": "&amp;SUBSTITUTE(TRIM(ROUND(IFERROR(CriteriTecnici!$N4673*1,IFERROR(NUMBERVALUE(CriteriTecnici!$N4673,".",","),IFERROR(NUMBERVALUE(CriteriTecnici!$N4673,",","."),0))),4)&amp;""),",",".")&amp;", "&amp;CHAR(34)&amp;"numerator"&amp;CHAR(34)&amp;": "&amp;SUBSTITUTE(TRIM(ROUND(IFERROR(CriteriTecnici!$K4673*1,IFERROR(NUMBERVALUE(CriteriTecnici!$K4673,".",","),IFERROR(NUMBERVALUE(CriteriTecnici!$K4673,",","."),0))),4)&amp;""),",",".")&amp;", "&amp;CHAR(34)&amp;"denominator"&amp;CHAR(34)&amp;": "&amp;SUBSTITUTE(TRIM(ROUND(IFERROR(CriteriTecnici!$L4673*1,IFERROR(NUMBERVALUE(CriteriTecnici!$L4673,".",","),IFERROR(NUMBERVALUE(CriteriTecnici!$L4673,",","."),0))),4)&amp;""),",",".")&amp;", "&amp;CHAR(34)&amp;"flag"&amp;CHAR(34)&amp;": "&amp;SUBSTITUTE(TRIM(ROUND(IFERROR(CriteriTecnici!$M4673*1,IFERROR(NUMBERVALUE(CriteriTecnici!$M4673,".",","),IFERROR(NUMBERVALUE(CriteriTecnici!$M4673,",","."),0))),4)&amp;""),",",".")&amp;", "&amp;CHAR(34)&amp;"rawScore"&amp;CHAR(34)&amp;": "&amp;SUBSTITUTE(TRIM(ROUND(IFERROR(CriteriTecnici!$O4673*1,IFERROR(NUMBERVALUE(CriteriTecnici!$O4673,".",","),IFERROR(NUMBERVALUE(CriteriTecnici!$O4673,",","."),0))),4)&amp;""),",",".")&amp;CHAR(125)&amp;IF(TRUE,",",""))</f>
        <v/>
      </c>
    </row>
    <row r="4894">
      <c r="A4894" s="38">
        <f>IF(CriteriTecnici!$A4674="","","    "&amp;CHAR(123)&amp;CHAR(34)&amp;"bidderId"&amp;CHAR(34)&amp;": "&amp;CHAR(34)&amp;SUBSTITUTE(CriteriTecnici!$A4674,CHAR(34),"'")&amp;CHAR(34)&amp;", "&amp;CHAR(34)&amp;"lotId"&amp;CHAR(34)&amp;": "&amp;CHAR(34)&amp;SUBSTITUTE(CriteriTecnici!$C4674,CHAR(34),"'")&amp;CHAR(34)&amp;", "&amp;CHAR(34)&amp;"criterionId"&amp;CHAR(34)&amp;": "&amp;CHAR(34)&amp;SUBSTITUTE(CriteriTecnici!$D4674,CHAR(34),"'")&amp;CHAR(34)&amp;", "&amp;CHAR(34)&amp;"kind"&amp;CHAR(34)&amp;": "&amp;CHAR(34)&amp;SUBSTITUTE(CriteriTecnici!$F4674,CHAR(34),"'")&amp;CHAR(34)&amp;", "&amp;CHAR(34)&amp;"value"&amp;CHAR(34)&amp;": "&amp;SUBSTITUTE(TRIM(ROUND(IFERROR(CriteriTecnici!$N4674*1,IFERROR(NUMBERVALUE(CriteriTecnici!$N4674,".",","),IFERROR(NUMBERVALUE(CriteriTecnici!$N4674,",","."),0))),4)&amp;""),",",".")&amp;", "&amp;CHAR(34)&amp;"numerator"&amp;CHAR(34)&amp;": "&amp;SUBSTITUTE(TRIM(ROUND(IFERROR(CriteriTecnici!$K4674*1,IFERROR(NUMBERVALUE(CriteriTecnici!$K4674,".",","),IFERROR(NUMBERVALUE(CriteriTecnici!$K4674,",","."),0))),4)&amp;""),",",".")&amp;", "&amp;CHAR(34)&amp;"denominator"&amp;CHAR(34)&amp;": "&amp;SUBSTITUTE(TRIM(ROUND(IFERROR(CriteriTecnici!$L4674*1,IFERROR(NUMBERVALUE(CriteriTecnici!$L4674,".",","),IFERROR(NUMBERVALUE(CriteriTecnici!$L4674,",","."),0))),4)&amp;""),",",".")&amp;", "&amp;CHAR(34)&amp;"flag"&amp;CHAR(34)&amp;": "&amp;SUBSTITUTE(TRIM(ROUND(IFERROR(CriteriTecnici!$M4674*1,IFERROR(NUMBERVALUE(CriteriTecnici!$M4674,".",","),IFERROR(NUMBERVALUE(CriteriTecnici!$M4674,",","."),0))),4)&amp;""),",",".")&amp;", "&amp;CHAR(34)&amp;"rawScore"&amp;CHAR(34)&amp;": "&amp;SUBSTITUTE(TRIM(ROUND(IFERROR(CriteriTecnici!$O4674*1,IFERROR(NUMBERVALUE(CriteriTecnici!$O4674,".",","),IFERROR(NUMBERVALUE(CriteriTecnici!$O4674,",","."),0))),4)&amp;""),",",".")&amp;CHAR(125)&amp;IF(TRUE,",",""))</f>
        <v/>
      </c>
    </row>
    <row r="4895">
      <c r="A4895" s="38">
        <f>IF(CriteriTecnici!$A4675="","","    "&amp;CHAR(123)&amp;CHAR(34)&amp;"bidderId"&amp;CHAR(34)&amp;": "&amp;CHAR(34)&amp;SUBSTITUTE(CriteriTecnici!$A4675,CHAR(34),"'")&amp;CHAR(34)&amp;", "&amp;CHAR(34)&amp;"lotId"&amp;CHAR(34)&amp;": "&amp;CHAR(34)&amp;SUBSTITUTE(CriteriTecnici!$C4675,CHAR(34),"'")&amp;CHAR(34)&amp;", "&amp;CHAR(34)&amp;"criterionId"&amp;CHAR(34)&amp;": "&amp;CHAR(34)&amp;SUBSTITUTE(CriteriTecnici!$D4675,CHAR(34),"'")&amp;CHAR(34)&amp;", "&amp;CHAR(34)&amp;"kind"&amp;CHAR(34)&amp;": "&amp;CHAR(34)&amp;SUBSTITUTE(CriteriTecnici!$F4675,CHAR(34),"'")&amp;CHAR(34)&amp;", "&amp;CHAR(34)&amp;"value"&amp;CHAR(34)&amp;": "&amp;SUBSTITUTE(TRIM(ROUND(IFERROR(CriteriTecnici!$N4675*1,IFERROR(NUMBERVALUE(CriteriTecnici!$N4675,".",","),IFERROR(NUMBERVALUE(CriteriTecnici!$N4675,",","."),0))),4)&amp;""),",",".")&amp;", "&amp;CHAR(34)&amp;"numerator"&amp;CHAR(34)&amp;": "&amp;SUBSTITUTE(TRIM(ROUND(IFERROR(CriteriTecnici!$K4675*1,IFERROR(NUMBERVALUE(CriteriTecnici!$K4675,".",","),IFERROR(NUMBERVALUE(CriteriTecnici!$K4675,",","."),0))),4)&amp;""),",",".")&amp;", "&amp;CHAR(34)&amp;"denominator"&amp;CHAR(34)&amp;": "&amp;SUBSTITUTE(TRIM(ROUND(IFERROR(CriteriTecnici!$L4675*1,IFERROR(NUMBERVALUE(CriteriTecnici!$L4675,".",","),IFERROR(NUMBERVALUE(CriteriTecnici!$L4675,",","."),0))),4)&amp;""),",",".")&amp;", "&amp;CHAR(34)&amp;"flag"&amp;CHAR(34)&amp;": "&amp;SUBSTITUTE(TRIM(ROUND(IFERROR(CriteriTecnici!$M4675*1,IFERROR(NUMBERVALUE(CriteriTecnici!$M4675,".",","),IFERROR(NUMBERVALUE(CriteriTecnici!$M4675,",","."),0))),4)&amp;""),",",".")&amp;", "&amp;CHAR(34)&amp;"rawScore"&amp;CHAR(34)&amp;": "&amp;SUBSTITUTE(TRIM(ROUND(IFERROR(CriteriTecnici!$O4675*1,IFERROR(NUMBERVALUE(CriteriTecnici!$O4675,".",","),IFERROR(NUMBERVALUE(CriteriTecnici!$O4675,",","."),0))),4)&amp;""),",",".")&amp;CHAR(125)&amp;IF(TRUE,",",""))</f>
        <v/>
      </c>
    </row>
    <row r="4896">
      <c r="A4896" s="38">
        <f>IF(CriteriTecnici!$A4676="","","    "&amp;CHAR(123)&amp;CHAR(34)&amp;"bidderId"&amp;CHAR(34)&amp;": "&amp;CHAR(34)&amp;SUBSTITUTE(CriteriTecnici!$A4676,CHAR(34),"'")&amp;CHAR(34)&amp;", "&amp;CHAR(34)&amp;"lotId"&amp;CHAR(34)&amp;": "&amp;CHAR(34)&amp;SUBSTITUTE(CriteriTecnici!$C4676,CHAR(34),"'")&amp;CHAR(34)&amp;", "&amp;CHAR(34)&amp;"criterionId"&amp;CHAR(34)&amp;": "&amp;CHAR(34)&amp;SUBSTITUTE(CriteriTecnici!$D4676,CHAR(34),"'")&amp;CHAR(34)&amp;", "&amp;CHAR(34)&amp;"kind"&amp;CHAR(34)&amp;": "&amp;CHAR(34)&amp;SUBSTITUTE(CriteriTecnici!$F4676,CHAR(34),"'")&amp;CHAR(34)&amp;", "&amp;CHAR(34)&amp;"value"&amp;CHAR(34)&amp;": "&amp;SUBSTITUTE(TRIM(ROUND(IFERROR(CriteriTecnici!$N4676*1,IFERROR(NUMBERVALUE(CriteriTecnici!$N4676,".",","),IFERROR(NUMBERVALUE(CriteriTecnici!$N4676,",","."),0))),4)&amp;""),",",".")&amp;", "&amp;CHAR(34)&amp;"numerator"&amp;CHAR(34)&amp;": "&amp;SUBSTITUTE(TRIM(ROUND(IFERROR(CriteriTecnici!$K4676*1,IFERROR(NUMBERVALUE(CriteriTecnici!$K4676,".",","),IFERROR(NUMBERVALUE(CriteriTecnici!$K4676,",","."),0))),4)&amp;""),",",".")&amp;", "&amp;CHAR(34)&amp;"denominator"&amp;CHAR(34)&amp;": "&amp;SUBSTITUTE(TRIM(ROUND(IFERROR(CriteriTecnici!$L4676*1,IFERROR(NUMBERVALUE(CriteriTecnici!$L4676,".",","),IFERROR(NUMBERVALUE(CriteriTecnici!$L4676,",","."),0))),4)&amp;""),",",".")&amp;", "&amp;CHAR(34)&amp;"flag"&amp;CHAR(34)&amp;": "&amp;SUBSTITUTE(TRIM(ROUND(IFERROR(CriteriTecnici!$M4676*1,IFERROR(NUMBERVALUE(CriteriTecnici!$M4676,".",","),IFERROR(NUMBERVALUE(CriteriTecnici!$M4676,",","."),0))),4)&amp;""),",",".")&amp;", "&amp;CHAR(34)&amp;"rawScore"&amp;CHAR(34)&amp;": "&amp;SUBSTITUTE(TRIM(ROUND(IFERROR(CriteriTecnici!$O4676*1,IFERROR(NUMBERVALUE(CriteriTecnici!$O4676,".",","),IFERROR(NUMBERVALUE(CriteriTecnici!$O4676,",","."),0))),4)&amp;""),",",".")&amp;CHAR(125)&amp;IF(TRUE,",",""))</f>
        <v/>
      </c>
    </row>
    <row r="4897">
      <c r="A4897" s="38">
        <f>IF(CriteriTecnici!$A4677="","","    "&amp;CHAR(123)&amp;CHAR(34)&amp;"bidderId"&amp;CHAR(34)&amp;": "&amp;CHAR(34)&amp;SUBSTITUTE(CriteriTecnici!$A4677,CHAR(34),"'")&amp;CHAR(34)&amp;", "&amp;CHAR(34)&amp;"lotId"&amp;CHAR(34)&amp;": "&amp;CHAR(34)&amp;SUBSTITUTE(CriteriTecnici!$C4677,CHAR(34),"'")&amp;CHAR(34)&amp;", "&amp;CHAR(34)&amp;"criterionId"&amp;CHAR(34)&amp;": "&amp;CHAR(34)&amp;SUBSTITUTE(CriteriTecnici!$D4677,CHAR(34),"'")&amp;CHAR(34)&amp;", "&amp;CHAR(34)&amp;"kind"&amp;CHAR(34)&amp;": "&amp;CHAR(34)&amp;SUBSTITUTE(CriteriTecnici!$F4677,CHAR(34),"'")&amp;CHAR(34)&amp;", "&amp;CHAR(34)&amp;"value"&amp;CHAR(34)&amp;": "&amp;SUBSTITUTE(TRIM(ROUND(IFERROR(CriteriTecnici!$N4677*1,IFERROR(NUMBERVALUE(CriteriTecnici!$N4677,".",","),IFERROR(NUMBERVALUE(CriteriTecnici!$N4677,",","."),0))),4)&amp;""),",",".")&amp;", "&amp;CHAR(34)&amp;"numerator"&amp;CHAR(34)&amp;": "&amp;SUBSTITUTE(TRIM(ROUND(IFERROR(CriteriTecnici!$K4677*1,IFERROR(NUMBERVALUE(CriteriTecnici!$K4677,".",","),IFERROR(NUMBERVALUE(CriteriTecnici!$K4677,",","."),0))),4)&amp;""),",",".")&amp;", "&amp;CHAR(34)&amp;"denominator"&amp;CHAR(34)&amp;": "&amp;SUBSTITUTE(TRIM(ROUND(IFERROR(CriteriTecnici!$L4677*1,IFERROR(NUMBERVALUE(CriteriTecnici!$L4677,".",","),IFERROR(NUMBERVALUE(CriteriTecnici!$L4677,",","."),0))),4)&amp;""),",",".")&amp;", "&amp;CHAR(34)&amp;"flag"&amp;CHAR(34)&amp;": "&amp;SUBSTITUTE(TRIM(ROUND(IFERROR(CriteriTecnici!$M4677*1,IFERROR(NUMBERVALUE(CriteriTecnici!$M4677,".",","),IFERROR(NUMBERVALUE(CriteriTecnici!$M4677,",","."),0))),4)&amp;""),",",".")&amp;", "&amp;CHAR(34)&amp;"rawScore"&amp;CHAR(34)&amp;": "&amp;SUBSTITUTE(TRIM(ROUND(IFERROR(CriteriTecnici!$O4677*1,IFERROR(NUMBERVALUE(CriteriTecnici!$O4677,".",","),IFERROR(NUMBERVALUE(CriteriTecnici!$O4677,",","."),0))),4)&amp;""),",",".")&amp;CHAR(125)&amp;IF(TRUE,",",""))</f>
        <v/>
      </c>
    </row>
    <row r="4898">
      <c r="A4898" s="38">
        <f>IF(CriteriTecnici!$A4678="","","    "&amp;CHAR(123)&amp;CHAR(34)&amp;"bidderId"&amp;CHAR(34)&amp;": "&amp;CHAR(34)&amp;SUBSTITUTE(CriteriTecnici!$A4678,CHAR(34),"'")&amp;CHAR(34)&amp;", "&amp;CHAR(34)&amp;"lotId"&amp;CHAR(34)&amp;": "&amp;CHAR(34)&amp;SUBSTITUTE(CriteriTecnici!$C4678,CHAR(34),"'")&amp;CHAR(34)&amp;", "&amp;CHAR(34)&amp;"criterionId"&amp;CHAR(34)&amp;": "&amp;CHAR(34)&amp;SUBSTITUTE(CriteriTecnici!$D4678,CHAR(34),"'")&amp;CHAR(34)&amp;", "&amp;CHAR(34)&amp;"kind"&amp;CHAR(34)&amp;": "&amp;CHAR(34)&amp;SUBSTITUTE(CriteriTecnici!$F4678,CHAR(34),"'")&amp;CHAR(34)&amp;", "&amp;CHAR(34)&amp;"value"&amp;CHAR(34)&amp;": "&amp;SUBSTITUTE(TRIM(ROUND(IFERROR(CriteriTecnici!$N4678*1,IFERROR(NUMBERVALUE(CriteriTecnici!$N4678,".",","),IFERROR(NUMBERVALUE(CriteriTecnici!$N4678,",","."),0))),4)&amp;""),",",".")&amp;", "&amp;CHAR(34)&amp;"numerator"&amp;CHAR(34)&amp;": "&amp;SUBSTITUTE(TRIM(ROUND(IFERROR(CriteriTecnici!$K4678*1,IFERROR(NUMBERVALUE(CriteriTecnici!$K4678,".",","),IFERROR(NUMBERVALUE(CriteriTecnici!$K4678,",","."),0))),4)&amp;""),",",".")&amp;", "&amp;CHAR(34)&amp;"denominator"&amp;CHAR(34)&amp;": "&amp;SUBSTITUTE(TRIM(ROUND(IFERROR(CriteriTecnici!$L4678*1,IFERROR(NUMBERVALUE(CriteriTecnici!$L4678,".",","),IFERROR(NUMBERVALUE(CriteriTecnici!$L4678,",","."),0))),4)&amp;""),",",".")&amp;", "&amp;CHAR(34)&amp;"flag"&amp;CHAR(34)&amp;": "&amp;SUBSTITUTE(TRIM(ROUND(IFERROR(CriteriTecnici!$M4678*1,IFERROR(NUMBERVALUE(CriteriTecnici!$M4678,".",","),IFERROR(NUMBERVALUE(CriteriTecnici!$M4678,",","."),0))),4)&amp;""),",",".")&amp;", "&amp;CHAR(34)&amp;"rawScore"&amp;CHAR(34)&amp;": "&amp;SUBSTITUTE(TRIM(ROUND(IFERROR(CriteriTecnici!$O4678*1,IFERROR(NUMBERVALUE(CriteriTecnici!$O4678,".",","),IFERROR(NUMBERVALUE(CriteriTecnici!$O4678,",","."),0))),4)&amp;""),",",".")&amp;CHAR(125)&amp;IF(TRUE,",",""))</f>
        <v/>
      </c>
    </row>
    <row r="4899">
      <c r="A4899" s="38">
        <f>IF(CriteriTecnici!$A4679="","","    "&amp;CHAR(123)&amp;CHAR(34)&amp;"bidderId"&amp;CHAR(34)&amp;": "&amp;CHAR(34)&amp;SUBSTITUTE(CriteriTecnici!$A4679,CHAR(34),"'")&amp;CHAR(34)&amp;", "&amp;CHAR(34)&amp;"lotId"&amp;CHAR(34)&amp;": "&amp;CHAR(34)&amp;SUBSTITUTE(CriteriTecnici!$C4679,CHAR(34),"'")&amp;CHAR(34)&amp;", "&amp;CHAR(34)&amp;"criterionId"&amp;CHAR(34)&amp;": "&amp;CHAR(34)&amp;SUBSTITUTE(CriteriTecnici!$D4679,CHAR(34),"'")&amp;CHAR(34)&amp;", "&amp;CHAR(34)&amp;"kind"&amp;CHAR(34)&amp;": "&amp;CHAR(34)&amp;SUBSTITUTE(CriteriTecnici!$F4679,CHAR(34),"'")&amp;CHAR(34)&amp;", "&amp;CHAR(34)&amp;"value"&amp;CHAR(34)&amp;": "&amp;SUBSTITUTE(TRIM(ROUND(IFERROR(CriteriTecnici!$N4679*1,IFERROR(NUMBERVALUE(CriteriTecnici!$N4679,".",","),IFERROR(NUMBERVALUE(CriteriTecnici!$N4679,",","."),0))),4)&amp;""),",",".")&amp;", "&amp;CHAR(34)&amp;"numerator"&amp;CHAR(34)&amp;": "&amp;SUBSTITUTE(TRIM(ROUND(IFERROR(CriteriTecnici!$K4679*1,IFERROR(NUMBERVALUE(CriteriTecnici!$K4679,".",","),IFERROR(NUMBERVALUE(CriteriTecnici!$K4679,",","."),0))),4)&amp;""),",",".")&amp;", "&amp;CHAR(34)&amp;"denominator"&amp;CHAR(34)&amp;": "&amp;SUBSTITUTE(TRIM(ROUND(IFERROR(CriteriTecnici!$L4679*1,IFERROR(NUMBERVALUE(CriteriTecnici!$L4679,".",","),IFERROR(NUMBERVALUE(CriteriTecnici!$L4679,",","."),0))),4)&amp;""),",",".")&amp;", "&amp;CHAR(34)&amp;"flag"&amp;CHAR(34)&amp;": "&amp;SUBSTITUTE(TRIM(ROUND(IFERROR(CriteriTecnici!$M4679*1,IFERROR(NUMBERVALUE(CriteriTecnici!$M4679,".",","),IFERROR(NUMBERVALUE(CriteriTecnici!$M4679,",","."),0))),4)&amp;""),",",".")&amp;", "&amp;CHAR(34)&amp;"rawScore"&amp;CHAR(34)&amp;": "&amp;SUBSTITUTE(TRIM(ROUND(IFERROR(CriteriTecnici!$O4679*1,IFERROR(NUMBERVALUE(CriteriTecnici!$O4679,".",","),IFERROR(NUMBERVALUE(CriteriTecnici!$O4679,",","."),0))),4)&amp;""),",",".")&amp;CHAR(125)&amp;IF(TRUE,",",""))</f>
        <v/>
      </c>
    </row>
    <row r="4900">
      <c r="A4900" s="38">
        <f>IF(CriteriTecnici!$A4680="","","    "&amp;CHAR(123)&amp;CHAR(34)&amp;"bidderId"&amp;CHAR(34)&amp;": "&amp;CHAR(34)&amp;SUBSTITUTE(CriteriTecnici!$A4680,CHAR(34),"'")&amp;CHAR(34)&amp;", "&amp;CHAR(34)&amp;"lotId"&amp;CHAR(34)&amp;": "&amp;CHAR(34)&amp;SUBSTITUTE(CriteriTecnici!$C4680,CHAR(34),"'")&amp;CHAR(34)&amp;", "&amp;CHAR(34)&amp;"criterionId"&amp;CHAR(34)&amp;": "&amp;CHAR(34)&amp;SUBSTITUTE(CriteriTecnici!$D4680,CHAR(34),"'")&amp;CHAR(34)&amp;", "&amp;CHAR(34)&amp;"kind"&amp;CHAR(34)&amp;": "&amp;CHAR(34)&amp;SUBSTITUTE(CriteriTecnici!$F4680,CHAR(34),"'")&amp;CHAR(34)&amp;", "&amp;CHAR(34)&amp;"value"&amp;CHAR(34)&amp;": "&amp;SUBSTITUTE(TRIM(ROUND(IFERROR(CriteriTecnici!$N4680*1,IFERROR(NUMBERVALUE(CriteriTecnici!$N4680,".",","),IFERROR(NUMBERVALUE(CriteriTecnici!$N4680,",","."),0))),4)&amp;""),",",".")&amp;", "&amp;CHAR(34)&amp;"numerator"&amp;CHAR(34)&amp;": "&amp;SUBSTITUTE(TRIM(ROUND(IFERROR(CriteriTecnici!$K4680*1,IFERROR(NUMBERVALUE(CriteriTecnici!$K4680,".",","),IFERROR(NUMBERVALUE(CriteriTecnici!$K4680,",","."),0))),4)&amp;""),",",".")&amp;", "&amp;CHAR(34)&amp;"denominator"&amp;CHAR(34)&amp;": "&amp;SUBSTITUTE(TRIM(ROUND(IFERROR(CriteriTecnici!$L4680*1,IFERROR(NUMBERVALUE(CriteriTecnici!$L4680,".",","),IFERROR(NUMBERVALUE(CriteriTecnici!$L4680,",","."),0))),4)&amp;""),",",".")&amp;", "&amp;CHAR(34)&amp;"flag"&amp;CHAR(34)&amp;": "&amp;SUBSTITUTE(TRIM(ROUND(IFERROR(CriteriTecnici!$M4680*1,IFERROR(NUMBERVALUE(CriteriTecnici!$M4680,".",","),IFERROR(NUMBERVALUE(CriteriTecnici!$M4680,",","."),0))),4)&amp;""),",",".")&amp;", "&amp;CHAR(34)&amp;"rawScore"&amp;CHAR(34)&amp;": "&amp;SUBSTITUTE(TRIM(ROUND(IFERROR(CriteriTecnici!$O4680*1,IFERROR(NUMBERVALUE(CriteriTecnici!$O4680,".",","),IFERROR(NUMBERVALUE(CriteriTecnici!$O4680,",","."),0))),4)&amp;""),",",".")&amp;CHAR(125)&amp;IF(TRUE,",",""))</f>
        <v/>
      </c>
    </row>
    <row r="4901">
      <c r="A4901" s="38">
        <f>IF(CriteriTecnici!$A4681="","","    "&amp;CHAR(123)&amp;CHAR(34)&amp;"bidderId"&amp;CHAR(34)&amp;": "&amp;CHAR(34)&amp;SUBSTITUTE(CriteriTecnici!$A4681,CHAR(34),"'")&amp;CHAR(34)&amp;", "&amp;CHAR(34)&amp;"lotId"&amp;CHAR(34)&amp;": "&amp;CHAR(34)&amp;SUBSTITUTE(CriteriTecnici!$C4681,CHAR(34),"'")&amp;CHAR(34)&amp;", "&amp;CHAR(34)&amp;"criterionId"&amp;CHAR(34)&amp;": "&amp;CHAR(34)&amp;SUBSTITUTE(CriteriTecnici!$D4681,CHAR(34),"'")&amp;CHAR(34)&amp;", "&amp;CHAR(34)&amp;"kind"&amp;CHAR(34)&amp;": "&amp;CHAR(34)&amp;SUBSTITUTE(CriteriTecnici!$F4681,CHAR(34),"'")&amp;CHAR(34)&amp;", "&amp;CHAR(34)&amp;"value"&amp;CHAR(34)&amp;": "&amp;SUBSTITUTE(TRIM(ROUND(IFERROR(CriteriTecnici!$N4681*1,IFERROR(NUMBERVALUE(CriteriTecnici!$N4681,".",","),IFERROR(NUMBERVALUE(CriteriTecnici!$N4681,",","."),0))),4)&amp;""),",",".")&amp;", "&amp;CHAR(34)&amp;"numerator"&amp;CHAR(34)&amp;": "&amp;SUBSTITUTE(TRIM(ROUND(IFERROR(CriteriTecnici!$K4681*1,IFERROR(NUMBERVALUE(CriteriTecnici!$K4681,".",","),IFERROR(NUMBERVALUE(CriteriTecnici!$K4681,",","."),0))),4)&amp;""),",",".")&amp;", "&amp;CHAR(34)&amp;"denominator"&amp;CHAR(34)&amp;": "&amp;SUBSTITUTE(TRIM(ROUND(IFERROR(CriteriTecnici!$L4681*1,IFERROR(NUMBERVALUE(CriteriTecnici!$L4681,".",","),IFERROR(NUMBERVALUE(CriteriTecnici!$L4681,",","."),0))),4)&amp;""),",",".")&amp;", "&amp;CHAR(34)&amp;"flag"&amp;CHAR(34)&amp;": "&amp;SUBSTITUTE(TRIM(ROUND(IFERROR(CriteriTecnici!$M4681*1,IFERROR(NUMBERVALUE(CriteriTecnici!$M4681,".",","),IFERROR(NUMBERVALUE(CriteriTecnici!$M4681,",","."),0))),4)&amp;""),",",".")&amp;", "&amp;CHAR(34)&amp;"rawScore"&amp;CHAR(34)&amp;": "&amp;SUBSTITUTE(TRIM(ROUND(IFERROR(CriteriTecnici!$O4681*1,IFERROR(NUMBERVALUE(CriteriTecnici!$O4681,".",","),IFERROR(NUMBERVALUE(CriteriTecnici!$O4681,",","."),0))),4)&amp;""),",",".")&amp;CHAR(125)&amp;IF(TRUE,",",""))</f>
        <v/>
      </c>
    </row>
    <row r="4902">
      <c r="A4902" s="38">
        <f>IF(CriteriTecnici!$A4682="","","    "&amp;CHAR(123)&amp;CHAR(34)&amp;"bidderId"&amp;CHAR(34)&amp;": "&amp;CHAR(34)&amp;SUBSTITUTE(CriteriTecnici!$A4682,CHAR(34),"'")&amp;CHAR(34)&amp;", "&amp;CHAR(34)&amp;"lotId"&amp;CHAR(34)&amp;": "&amp;CHAR(34)&amp;SUBSTITUTE(CriteriTecnici!$C4682,CHAR(34),"'")&amp;CHAR(34)&amp;", "&amp;CHAR(34)&amp;"criterionId"&amp;CHAR(34)&amp;": "&amp;CHAR(34)&amp;SUBSTITUTE(CriteriTecnici!$D4682,CHAR(34),"'")&amp;CHAR(34)&amp;", "&amp;CHAR(34)&amp;"kind"&amp;CHAR(34)&amp;": "&amp;CHAR(34)&amp;SUBSTITUTE(CriteriTecnici!$F4682,CHAR(34),"'")&amp;CHAR(34)&amp;", "&amp;CHAR(34)&amp;"value"&amp;CHAR(34)&amp;": "&amp;SUBSTITUTE(TRIM(ROUND(IFERROR(CriteriTecnici!$N4682*1,IFERROR(NUMBERVALUE(CriteriTecnici!$N4682,".",","),IFERROR(NUMBERVALUE(CriteriTecnici!$N4682,",","."),0))),4)&amp;""),",",".")&amp;", "&amp;CHAR(34)&amp;"numerator"&amp;CHAR(34)&amp;": "&amp;SUBSTITUTE(TRIM(ROUND(IFERROR(CriteriTecnici!$K4682*1,IFERROR(NUMBERVALUE(CriteriTecnici!$K4682,".",","),IFERROR(NUMBERVALUE(CriteriTecnici!$K4682,",","."),0))),4)&amp;""),",",".")&amp;", "&amp;CHAR(34)&amp;"denominator"&amp;CHAR(34)&amp;": "&amp;SUBSTITUTE(TRIM(ROUND(IFERROR(CriteriTecnici!$L4682*1,IFERROR(NUMBERVALUE(CriteriTecnici!$L4682,".",","),IFERROR(NUMBERVALUE(CriteriTecnici!$L4682,",","."),0))),4)&amp;""),",",".")&amp;", "&amp;CHAR(34)&amp;"flag"&amp;CHAR(34)&amp;": "&amp;SUBSTITUTE(TRIM(ROUND(IFERROR(CriteriTecnici!$M4682*1,IFERROR(NUMBERVALUE(CriteriTecnici!$M4682,".",","),IFERROR(NUMBERVALUE(CriteriTecnici!$M4682,",","."),0))),4)&amp;""),",",".")&amp;", "&amp;CHAR(34)&amp;"rawScore"&amp;CHAR(34)&amp;": "&amp;SUBSTITUTE(TRIM(ROUND(IFERROR(CriteriTecnici!$O4682*1,IFERROR(NUMBERVALUE(CriteriTecnici!$O4682,".",","),IFERROR(NUMBERVALUE(CriteriTecnici!$O4682,",","."),0))),4)&amp;""),",",".")&amp;CHAR(125)&amp;IF(TRUE,",",""))</f>
        <v/>
      </c>
    </row>
    <row r="4903">
      <c r="A4903" s="38">
        <f>IF(CriteriTecnici!$A4683="","","    "&amp;CHAR(123)&amp;CHAR(34)&amp;"bidderId"&amp;CHAR(34)&amp;": "&amp;CHAR(34)&amp;SUBSTITUTE(CriteriTecnici!$A4683,CHAR(34),"'")&amp;CHAR(34)&amp;", "&amp;CHAR(34)&amp;"lotId"&amp;CHAR(34)&amp;": "&amp;CHAR(34)&amp;SUBSTITUTE(CriteriTecnici!$C4683,CHAR(34),"'")&amp;CHAR(34)&amp;", "&amp;CHAR(34)&amp;"criterionId"&amp;CHAR(34)&amp;": "&amp;CHAR(34)&amp;SUBSTITUTE(CriteriTecnici!$D4683,CHAR(34),"'")&amp;CHAR(34)&amp;", "&amp;CHAR(34)&amp;"kind"&amp;CHAR(34)&amp;": "&amp;CHAR(34)&amp;SUBSTITUTE(CriteriTecnici!$F4683,CHAR(34),"'")&amp;CHAR(34)&amp;", "&amp;CHAR(34)&amp;"value"&amp;CHAR(34)&amp;": "&amp;SUBSTITUTE(TRIM(ROUND(IFERROR(CriteriTecnici!$N4683*1,IFERROR(NUMBERVALUE(CriteriTecnici!$N4683,".",","),IFERROR(NUMBERVALUE(CriteriTecnici!$N4683,",","."),0))),4)&amp;""),",",".")&amp;", "&amp;CHAR(34)&amp;"numerator"&amp;CHAR(34)&amp;": "&amp;SUBSTITUTE(TRIM(ROUND(IFERROR(CriteriTecnici!$K4683*1,IFERROR(NUMBERVALUE(CriteriTecnici!$K4683,".",","),IFERROR(NUMBERVALUE(CriteriTecnici!$K4683,",","."),0))),4)&amp;""),",",".")&amp;", "&amp;CHAR(34)&amp;"denominator"&amp;CHAR(34)&amp;": "&amp;SUBSTITUTE(TRIM(ROUND(IFERROR(CriteriTecnici!$L4683*1,IFERROR(NUMBERVALUE(CriteriTecnici!$L4683,".",","),IFERROR(NUMBERVALUE(CriteriTecnici!$L4683,",","."),0))),4)&amp;""),",",".")&amp;", "&amp;CHAR(34)&amp;"flag"&amp;CHAR(34)&amp;": "&amp;SUBSTITUTE(TRIM(ROUND(IFERROR(CriteriTecnici!$M4683*1,IFERROR(NUMBERVALUE(CriteriTecnici!$M4683,".",","),IFERROR(NUMBERVALUE(CriteriTecnici!$M4683,",","."),0))),4)&amp;""),",",".")&amp;", "&amp;CHAR(34)&amp;"rawScore"&amp;CHAR(34)&amp;": "&amp;SUBSTITUTE(TRIM(ROUND(IFERROR(CriteriTecnici!$O4683*1,IFERROR(NUMBERVALUE(CriteriTecnici!$O4683,".",","),IFERROR(NUMBERVALUE(CriteriTecnici!$O4683,",","."),0))),4)&amp;""),",",".")&amp;CHAR(125)&amp;IF(TRUE,",",""))</f>
        <v/>
      </c>
    </row>
    <row r="4904">
      <c r="A4904" s="38">
        <f>IF(CriteriTecnici!$A4684="","","    "&amp;CHAR(123)&amp;CHAR(34)&amp;"bidderId"&amp;CHAR(34)&amp;": "&amp;CHAR(34)&amp;SUBSTITUTE(CriteriTecnici!$A4684,CHAR(34),"'")&amp;CHAR(34)&amp;", "&amp;CHAR(34)&amp;"lotId"&amp;CHAR(34)&amp;": "&amp;CHAR(34)&amp;SUBSTITUTE(CriteriTecnici!$C4684,CHAR(34),"'")&amp;CHAR(34)&amp;", "&amp;CHAR(34)&amp;"criterionId"&amp;CHAR(34)&amp;": "&amp;CHAR(34)&amp;SUBSTITUTE(CriteriTecnici!$D4684,CHAR(34),"'")&amp;CHAR(34)&amp;", "&amp;CHAR(34)&amp;"kind"&amp;CHAR(34)&amp;": "&amp;CHAR(34)&amp;SUBSTITUTE(CriteriTecnici!$F4684,CHAR(34),"'")&amp;CHAR(34)&amp;", "&amp;CHAR(34)&amp;"value"&amp;CHAR(34)&amp;": "&amp;SUBSTITUTE(TRIM(ROUND(IFERROR(CriteriTecnici!$N4684*1,IFERROR(NUMBERVALUE(CriteriTecnici!$N4684,".",","),IFERROR(NUMBERVALUE(CriteriTecnici!$N4684,",","."),0))),4)&amp;""),",",".")&amp;", "&amp;CHAR(34)&amp;"numerator"&amp;CHAR(34)&amp;": "&amp;SUBSTITUTE(TRIM(ROUND(IFERROR(CriteriTecnici!$K4684*1,IFERROR(NUMBERVALUE(CriteriTecnici!$K4684,".",","),IFERROR(NUMBERVALUE(CriteriTecnici!$K4684,",","."),0))),4)&amp;""),",",".")&amp;", "&amp;CHAR(34)&amp;"denominator"&amp;CHAR(34)&amp;": "&amp;SUBSTITUTE(TRIM(ROUND(IFERROR(CriteriTecnici!$L4684*1,IFERROR(NUMBERVALUE(CriteriTecnici!$L4684,".",","),IFERROR(NUMBERVALUE(CriteriTecnici!$L4684,",","."),0))),4)&amp;""),",",".")&amp;", "&amp;CHAR(34)&amp;"flag"&amp;CHAR(34)&amp;": "&amp;SUBSTITUTE(TRIM(ROUND(IFERROR(CriteriTecnici!$M4684*1,IFERROR(NUMBERVALUE(CriteriTecnici!$M4684,".",","),IFERROR(NUMBERVALUE(CriteriTecnici!$M4684,",","."),0))),4)&amp;""),",",".")&amp;", "&amp;CHAR(34)&amp;"rawScore"&amp;CHAR(34)&amp;": "&amp;SUBSTITUTE(TRIM(ROUND(IFERROR(CriteriTecnici!$O4684*1,IFERROR(NUMBERVALUE(CriteriTecnici!$O4684,".",","),IFERROR(NUMBERVALUE(CriteriTecnici!$O4684,",","."),0))),4)&amp;""),",",".")&amp;CHAR(125)&amp;IF(TRUE,",",""))</f>
        <v/>
      </c>
    </row>
    <row r="4905">
      <c r="A4905" s="38">
        <f>IF(CriteriTecnici!$A4685="","","    "&amp;CHAR(123)&amp;CHAR(34)&amp;"bidderId"&amp;CHAR(34)&amp;": "&amp;CHAR(34)&amp;SUBSTITUTE(CriteriTecnici!$A4685,CHAR(34),"'")&amp;CHAR(34)&amp;", "&amp;CHAR(34)&amp;"lotId"&amp;CHAR(34)&amp;": "&amp;CHAR(34)&amp;SUBSTITUTE(CriteriTecnici!$C4685,CHAR(34),"'")&amp;CHAR(34)&amp;", "&amp;CHAR(34)&amp;"criterionId"&amp;CHAR(34)&amp;": "&amp;CHAR(34)&amp;SUBSTITUTE(CriteriTecnici!$D4685,CHAR(34),"'")&amp;CHAR(34)&amp;", "&amp;CHAR(34)&amp;"kind"&amp;CHAR(34)&amp;": "&amp;CHAR(34)&amp;SUBSTITUTE(CriteriTecnici!$F4685,CHAR(34),"'")&amp;CHAR(34)&amp;", "&amp;CHAR(34)&amp;"value"&amp;CHAR(34)&amp;": "&amp;SUBSTITUTE(TRIM(ROUND(IFERROR(CriteriTecnici!$N4685*1,IFERROR(NUMBERVALUE(CriteriTecnici!$N4685,".",","),IFERROR(NUMBERVALUE(CriteriTecnici!$N4685,",","."),0))),4)&amp;""),",",".")&amp;", "&amp;CHAR(34)&amp;"numerator"&amp;CHAR(34)&amp;": "&amp;SUBSTITUTE(TRIM(ROUND(IFERROR(CriteriTecnici!$K4685*1,IFERROR(NUMBERVALUE(CriteriTecnici!$K4685,".",","),IFERROR(NUMBERVALUE(CriteriTecnici!$K4685,",","."),0))),4)&amp;""),",",".")&amp;", "&amp;CHAR(34)&amp;"denominator"&amp;CHAR(34)&amp;": "&amp;SUBSTITUTE(TRIM(ROUND(IFERROR(CriteriTecnici!$L4685*1,IFERROR(NUMBERVALUE(CriteriTecnici!$L4685,".",","),IFERROR(NUMBERVALUE(CriteriTecnici!$L4685,",","."),0))),4)&amp;""),",",".")&amp;", "&amp;CHAR(34)&amp;"flag"&amp;CHAR(34)&amp;": "&amp;SUBSTITUTE(TRIM(ROUND(IFERROR(CriteriTecnici!$M4685*1,IFERROR(NUMBERVALUE(CriteriTecnici!$M4685,".",","),IFERROR(NUMBERVALUE(CriteriTecnici!$M4685,",","."),0))),4)&amp;""),",",".")&amp;", "&amp;CHAR(34)&amp;"rawScore"&amp;CHAR(34)&amp;": "&amp;SUBSTITUTE(TRIM(ROUND(IFERROR(CriteriTecnici!$O4685*1,IFERROR(NUMBERVALUE(CriteriTecnici!$O4685,".",","),IFERROR(NUMBERVALUE(CriteriTecnici!$O4685,",","."),0))),4)&amp;""),",",".")&amp;CHAR(125)&amp;IF(COUNTA(Offerte!$A153:$A$200)&gt;0,",",""))</f>
        <v/>
      </c>
    </row>
    <row r="4906">
      <c r="A4906" s="38">
        <f>IF(CriteriTecnici!$A4686="","","    "&amp;CHAR(123)&amp;CHAR(34)&amp;"bidderId"&amp;CHAR(34)&amp;": "&amp;CHAR(34)&amp;SUBSTITUTE(CriteriTecnici!$A4686,CHAR(34),"'")&amp;CHAR(34)&amp;", "&amp;CHAR(34)&amp;"lotId"&amp;CHAR(34)&amp;": "&amp;CHAR(34)&amp;SUBSTITUTE(CriteriTecnici!$C4686,CHAR(34),"'")&amp;CHAR(34)&amp;", "&amp;CHAR(34)&amp;"criterionId"&amp;CHAR(34)&amp;": "&amp;CHAR(34)&amp;SUBSTITUTE(CriteriTecnici!$D4686,CHAR(34),"'")&amp;CHAR(34)&amp;", "&amp;CHAR(34)&amp;"kind"&amp;CHAR(34)&amp;": "&amp;CHAR(34)&amp;SUBSTITUTE(CriteriTecnici!$F4686,CHAR(34),"'")&amp;CHAR(34)&amp;", "&amp;CHAR(34)&amp;"value"&amp;CHAR(34)&amp;": "&amp;SUBSTITUTE(TRIM(ROUND(IFERROR(CriteriTecnici!$N4686*1,IFERROR(NUMBERVALUE(CriteriTecnici!$N4686,".",","),IFERROR(NUMBERVALUE(CriteriTecnici!$N4686,",","."),0))),4)&amp;""),",",".")&amp;", "&amp;CHAR(34)&amp;"numerator"&amp;CHAR(34)&amp;": "&amp;SUBSTITUTE(TRIM(ROUND(IFERROR(CriteriTecnici!$K4686*1,IFERROR(NUMBERVALUE(CriteriTecnici!$K4686,".",","),IFERROR(NUMBERVALUE(CriteriTecnici!$K4686,",","."),0))),4)&amp;""),",",".")&amp;", "&amp;CHAR(34)&amp;"denominator"&amp;CHAR(34)&amp;": "&amp;SUBSTITUTE(TRIM(ROUND(IFERROR(CriteriTecnici!$L4686*1,IFERROR(NUMBERVALUE(CriteriTecnici!$L4686,".",","),IFERROR(NUMBERVALUE(CriteriTecnici!$L4686,",","."),0))),4)&amp;""),",",".")&amp;", "&amp;CHAR(34)&amp;"flag"&amp;CHAR(34)&amp;": "&amp;SUBSTITUTE(TRIM(ROUND(IFERROR(CriteriTecnici!$M4686*1,IFERROR(NUMBERVALUE(CriteriTecnici!$M4686,".",","),IFERROR(NUMBERVALUE(CriteriTecnici!$M4686,",","."),0))),4)&amp;""),",",".")&amp;", "&amp;CHAR(34)&amp;"rawScore"&amp;CHAR(34)&amp;": "&amp;SUBSTITUTE(TRIM(ROUND(IFERROR(CriteriTecnici!$O4686*1,IFERROR(NUMBERVALUE(CriteriTecnici!$O4686,".",","),IFERROR(NUMBERVALUE(CriteriTecnici!$O4686,",","."),0))),4)&amp;""),",",".")&amp;CHAR(125)&amp;IF(TRUE,",",""))</f>
        <v/>
      </c>
    </row>
    <row r="4907">
      <c r="A4907" s="38">
        <f>IF(CriteriTecnici!$A4687="","","    "&amp;CHAR(123)&amp;CHAR(34)&amp;"bidderId"&amp;CHAR(34)&amp;": "&amp;CHAR(34)&amp;SUBSTITUTE(CriteriTecnici!$A4687,CHAR(34),"'")&amp;CHAR(34)&amp;", "&amp;CHAR(34)&amp;"lotId"&amp;CHAR(34)&amp;": "&amp;CHAR(34)&amp;SUBSTITUTE(CriteriTecnici!$C4687,CHAR(34),"'")&amp;CHAR(34)&amp;", "&amp;CHAR(34)&amp;"criterionId"&amp;CHAR(34)&amp;": "&amp;CHAR(34)&amp;SUBSTITUTE(CriteriTecnici!$D4687,CHAR(34),"'")&amp;CHAR(34)&amp;", "&amp;CHAR(34)&amp;"kind"&amp;CHAR(34)&amp;": "&amp;CHAR(34)&amp;SUBSTITUTE(CriteriTecnici!$F4687,CHAR(34),"'")&amp;CHAR(34)&amp;", "&amp;CHAR(34)&amp;"value"&amp;CHAR(34)&amp;": "&amp;SUBSTITUTE(TRIM(ROUND(IFERROR(CriteriTecnici!$N4687*1,IFERROR(NUMBERVALUE(CriteriTecnici!$N4687,".",","),IFERROR(NUMBERVALUE(CriteriTecnici!$N4687,",","."),0))),4)&amp;""),",",".")&amp;", "&amp;CHAR(34)&amp;"numerator"&amp;CHAR(34)&amp;": "&amp;SUBSTITUTE(TRIM(ROUND(IFERROR(CriteriTecnici!$K4687*1,IFERROR(NUMBERVALUE(CriteriTecnici!$K4687,".",","),IFERROR(NUMBERVALUE(CriteriTecnici!$K4687,",","."),0))),4)&amp;""),",",".")&amp;", "&amp;CHAR(34)&amp;"denominator"&amp;CHAR(34)&amp;": "&amp;SUBSTITUTE(TRIM(ROUND(IFERROR(CriteriTecnici!$L4687*1,IFERROR(NUMBERVALUE(CriteriTecnici!$L4687,".",","),IFERROR(NUMBERVALUE(CriteriTecnici!$L4687,",","."),0))),4)&amp;""),",",".")&amp;", "&amp;CHAR(34)&amp;"flag"&amp;CHAR(34)&amp;": "&amp;SUBSTITUTE(TRIM(ROUND(IFERROR(CriteriTecnici!$M4687*1,IFERROR(NUMBERVALUE(CriteriTecnici!$M4687,".",","),IFERROR(NUMBERVALUE(CriteriTecnici!$M4687,",","."),0))),4)&amp;""),",",".")&amp;", "&amp;CHAR(34)&amp;"rawScore"&amp;CHAR(34)&amp;": "&amp;SUBSTITUTE(TRIM(ROUND(IFERROR(CriteriTecnici!$O4687*1,IFERROR(NUMBERVALUE(CriteriTecnici!$O4687,".",","),IFERROR(NUMBERVALUE(CriteriTecnici!$O4687,",","."),0))),4)&amp;""),",",".")&amp;CHAR(125)&amp;IF(TRUE,",",""))</f>
        <v/>
      </c>
    </row>
    <row r="4908">
      <c r="A4908" s="38">
        <f>IF(CriteriTecnici!$A4688="","","    "&amp;CHAR(123)&amp;CHAR(34)&amp;"bidderId"&amp;CHAR(34)&amp;": "&amp;CHAR(34)&amp;SUBSTITUTE(CriteriTecnici!$A4688,CHAR(34),"'")&amp;CHAR(34)&amp;", "&amp;CHAR(34)&amp;"lotId"&amp;CHAR(34)&amp;": "&amp;CHAR(34)&amp;SUBSTITUTE(CriteriTecnici!$C4688,CHAR(34),"'")&amp;CHAR(34)&amp;", "&amp;CHAR(34)&amp;"criterionId"&amp;CHAR(34)&amp;": "&amp;CHAR(34)&amp;SUBSTITUTE(CriteriTecnici!$D4688,CHAR(34),"'")&amp;CHAR(34)&amp;", "&amp;CHAR(34)&amp;"kind"&amp;CHAR(34)&amp;": "&amp;CHAR(34)&amp;SUBSTITUTE(CriteriTecnici!$F4688,CHAR(34),"'")&amp;CHAR(34)&amp;", "&amp;CHAR(34)&amp;"value"&amp;CHAR(34)&amp;": "&amp;SUBSTITUTE(TRIM(ROUND(IFERROR(CriteriTecnici!$N4688*1,IFERROR(NUMBERVALUE(CriteriTecnici!$N4688,".",","),IFERROR(NUMBERVALUE(CriteriTecnici!$N4688,",","."),0))),4)&amp;""),",",".")&amp;", "&amp;CHAR(34)&amp;"numerator"&amp;CHAR(34)&amp;": "&amp;SUBSTITUTE(TRIM(ROUND(IFERROR(CriteriTecnici!$K4688*1,IFERROR(NUMBERVALUE(CriteriTecnici!$K4688,".",","),IFERROR(NUMBERVALUE(CriteriTecnici!$K4688,",","."),0))),4)&amp;""),",",".")&amp;", "&amp;CHAR(34)&amp;"denominator"&amp;CHAR(34)&amp;": "&amp;SUBSTITUTE(TRIM(ROUND(IFERROR(CriteriTecnici!$L4688*1,IFERROR(NUMBERVALUE(CriteriTecnici!$L4688,".",","),IFERROR(NUMBERVALUE(CriteriTecnici!$L4688,",","."),0))),4)&amp;""),",",".")&amp;", "&amp;CHAR(34)&amp;"flag"&amp;CHAR(34)&amp;": "&amp;SUBSTITUTE(TRIM(ROUND(IFERROR(CriteriTecnici!$M4688*1,IFERROR(NUMBERVALUE(CriteriTecnici!$M4688,".",","),IFERROR(NUMBERVALUE(CriteriTecnici!$M4688,",","."),0))),4)&amp;""),",",".")&amp;", "&amp;CHAR(34)&amp;"rawScore"&amp;CHAR(34)&amp;": "&amp;SUBSTITUTE(TRIM(ROUND(IFERROR(CriteriTecnici!$O4688*1,IFERROR(NUMBERVALUE(CriteriTecnici!$O4688,".",","),IFERROR(NUMBERVALUE(CriteriTecnici!$O4688,",","."),0))),4)&amp;""),",",".")&amp;CHAR(125)&amp;IF(TRUE,",",""))</f>
        <v/>
      </c>
    </row>
    <row r="4909">
      <c r="A4909" s="38">
        <f>IF(CriteriTecnici!$A4689="","","    "&amp;CHAR(123)&amp;CHAR(34)&amp;"bidderId"&amp;CHAR(34)&amp;": "&amp;CHAR(34)&amp;SUBSTITUTE(CriteriTecnici!$A4689,CHAR(34),"'")&amp;CHAR(34)&amp;", "&amp;CHAR(34)&amp;"lotId"&amp;CHAR(34)&amp;": "&amp;CHAR(34)&amp;SUBSTITUTE(CriteriTecnici!$C4689,CHAR(34),"'")&amp;CHAR(34)&amp;", "&amp;CHAR(34)&amp;"criterionId"&amp;CHAR(34)&amp;": "&amp;CHAR(34)&amp;SUBSTITUTE(CriteriTecnici!$D4689,CHAR(34),"'")&amp;CHAR(34)&amp;", "&amp;CHAR(34)&amp;"kind"&amp;CHAR(34)&amp;": "&amp;CHAR(34)&amp;SUBSTITUTE(CriteriTecnici!$F4689,CHAR(34),"'")&amp;CHAR(34)&amp;", "&amp;CHAR(34)&amp;"value"&amp;CHAR(34)&amp;": "&amp;SUBSTITUTE(TRIM(ROUND(IFERROR(CriteriTecnici!$N4689*1,IFERROR(NUMBERVALUE(CriteriTecnici!$N4689,".",","),IFERROR(NUMBERVALUE(CriteriTecnici!$N4689,",","."),0))),4)&amp;""),",",".")&amp;", "&amp;CHAR(34)&amp;"numerator"&amp;CHAR(34)&amp;": "&amp;SUBSTITUTE(TRIM(ROUND(IFERROR(CriteriTecnici!$K4689*1,IFERROR(NUMBERVALUE(CriteriTecnici!$K4689,".",","),IFERROR(NUMBERVALUE(CriteriTecnici!$K4689,",","."),0))),4)&amp;""),",",".")&amp;", "&amp;CHAR(34)&amp;"denominator"&amp;CHAR(34)&amp;": "&amp;SUBSTITUTE(TRIM(ROUND(IFERROR(CriteriTecnici!$L4689*1,IFERROR(NUMBERVALUE(CriteriTecnici!$L4689,".",","),IFERROR(NUMBERVALUE(CriteriTecnici!$L4689,",","."),0))),4)&amp;""),",",".")&amp;", "&amp;CHAR(34)&amp;"flag"&amp;CHAR(34)&amp;": "&amp;SUBSTITUTE(TRIM(ROUND(IFERROR(CriteriTecnici!$M4689*1,IFERROR(NUMBERVALUE(CriteriTecnici!$M4689,".",","),IFERROR(NUMBERVALUE(CriteriTecnici!$M4689,",","."),0))),4)&amp;""),",",".")&amp;", "&amp;CHAR(34)&amp;"rawScore"&amp;CHAR(34)&amp;": "&amp;SUBSTITUTE(TRIM(ROUND(IFERROR(CriteriTecnici!$O4689*1,IFERROR(NUMBERVALUE(CriteriTecnici!$O4689,".",","),IFERROR(NUMBERVALUE(CriteriTecnici!$O4689,",","."),0))),4)&amp;""),",",".")&amp;CHAR(125)&amp;IF(TRUE,",",""))</f>
        <v/>
      </c>
    </row>
    <row r="4910">
      <c r="A4910" s="38">
        <f>IF(CriteriTecnici!$A4690="","","    "&amp;CHAR(123)&amp;CHAR(34)&amp;"bidderId"&amp;CHAR(34)&amp;": "&amp;CHAR(34)&amp;SUBSTITUTE(CriteriTecnici!$A4690,CHAR(34),"'")&amp;CHAR(34)&amp;", "&amp;CHAR(34)&amp;"lotId"&amp;CHAR(34)&amp;": "&amp;CHAR(34)&amp;SUBSTITUTE(CriteriTecnici!$C4690,CHAR(34),"'")&amp;CHAR(34)&amp;", "&amp;CHAR(34)&amp;"criterionId"&amp;CHAR(34)&amp;": "&amp;CHAR(34)&amp;SUBSTITUTE(CriteriTecnici!$D4690,CHAR(34),"'")&amp;CHAR(34)&amp;", "&amp;CHAR(34)&amp;"kind"&amp;CHAR(34)&amp;": "&amp;CHAR(34)&amp;SUBSTITUTE(CriteriTecnici!$F4690,CHAR(34),"'")&amp;CHAR(34)&amp;", "&amp;CHAR(34)&amp;"value"&amp;CHAR(34)&amp;": "&amp;SUBSTITUTE(TRIM(ROUND(IFERROR(CriteriTecnici!$N4690*1,IFERROR(NUMBERVALUE(CriteriTecnici!$N4690,".",","),IFERROR(NUMBERVALUE(CriteriTecnici!$N4690,",","."),0))),4)&amp;""),",",".")&amp;", "&amp;CHAR(34)&amp;"numerator"&amp;CHAR(34)&amp;": "&amp;SUBSTITUTE(TRIM(ROUND(IFERROR(CriteriTecnici!$K4690*1,IFERROR(NUMBERVALUE(CriteriTecnici!$K4690,".",","),IFERROR(NUMBERVALUE(CriteriTecnici!$K4690,",","."),0))),4)&amp;""),",",".")&amp;", "&amp;CHAR(34)&amp;"denominator"&amp;CHAR(34)&amp;": "&amp;SUBSTITUTE(TRIM(ROUND(IFERROR(CriteriTecnici!$L4690*1,IFERROR(NUMBERVALUE(CriteriTecnici!$L4690,".",","),IFERROR(NUMBERVALUE(CriteriTecnici!$L4690,",","."),0))),4)&amp;""),",",".")&amp;", "&amp;CHAR(34)&amp;"flag"&amp;CHAR(34)&amp;": "&amp;SUBSTITUTE(TRIM(ROUND(IFERROR(CriteriTecnici!$M4690*1,IFERROR(NUMBERVALUE(CriteriTecnici!$M4690,".",","),IFERROR(NUMBERVALUE(CriteriTecnici!$M4690,",","."),0))),4)&amp;""),",",".")&amp;", "&amp;CHAR(34)&amp;"rawScore"&amp;CHAR(34)&amp;": "&amp;SUBSTITUTE(TRIM(ROUND(IFERROR(CriteriTecnici!$O4690*1,IFERROR(NUMBERVALUE(CriteriTecnici!$O4690,".",","),IFERROR(NUMBERVALUE(CriteriTecnici!$O4690,",","."),0))),4)&amp;""),",",".")&amp;CHAR(125)&amp;IF(TRUE,",",""))</f>
        <v/>
      </c>
    </row>
    <row r="4911">
      <c r="A4911" s="38">
        <f>IF(CriteriTecnici!$A4691="","","    "&amp;CHAR(123)&amp;CHAR(34)&amp;"bidderId"&amp;CHAR(34)&amp;": "&amp;CHAR(34)&amp;SUBSTITUTE(CriteriTecnici!$A4691,CHAR(34),"'")&amp;CHAR(34)&amp;", "&amp;CHAR(34)&amp;"lotId"&amp;CHAR(34)&amp;": "&amp;CHAR(34)&amp;SUBSTITUTE(CriteriTecnici!$C4691,CHAR(34),"'")&amp;CHAR(34)&amp;", "&amp;CHAR(34)&amp;"criterionId"&amp;CHAR(34)&amp;": "&amp;CHAR(34)&amp;SUBSTITUTE(CriteriTecnici!$D4691,CHAR(34),"'")&amp;CHAR(34)&amp;", "&amp;CHAR(34)&amp;"kind"&amp;CHAR(34)&amp;": "&amp;CHAR(34)&amp;SUBSTITUTE(CriteriTecnici!$F4691,CHAR(34),"'")&amp;CHAR(34)&amp;", "&amp;CHAR(34)&amp;"value"&amp;CHAR(34)&amp;": "&amp;SUBSTITUTE(TRIM(ROUND(IFERROR(CriteriTecnici!$N4691*1,IFERROR(NUMBERVALUE(CriteriTecnici!$N4691,".",","),IFERROR(NUMBERVALUE(CriteriTecnici!$N4691,",","."),0))),4)&amp;""),",",".")&amp;", "&amp;CHAR(34)&amp;"numerator"&amp;CHAR(34)&amp;": "&amp;SUBSTITUTE(TRIM(ROUND(IFERROR(CriteriTecnici!$K4691*1,IFERROR(NUMBERVALUE(CriteriTecnici!$K4691,".",","),IFERROR(NUMBERVALUE(CriteriTecnici!$K4691,",","."),0))),4)&amp;""),",",".")&amp;", "&amp;CHAR(34)&amp;"denominator"&amp;CHAR(34)&amp;": "&amp;SUBSTITUTE(TRIM(ROUND(IFERROR(CriteriTecnici!$L4691*1,IFERROR(NUMBERVALUE(CriteriTecnici!$L4691,".",","),IFERROR(NUMBERVALUE(CriteriTecnici!$L4691,",","."),0))),4)&amp;""),",",".")&amp;", "&amp;CHAR(34)&amp;"flag"&amp;CHAR(34)&amp;": "&amp;SUBSTITUTE(TRIM(ROUND(IFERROR(CriteriTecnici!$M4691*1,IFERROR(NUMBERVALUE(CriteriTecnici!$M4691,".",","),IFERROR(NUMBERVALUE(CriteriTecnici!$M4691,",","."),0))),4)&amp;""),",",".")&amp;", "&amp;CHAR(34)&amp;"rawScore"&amp;CHAR(34)&amp;": "&amp;SUBSTITUTE(TRIM(ROUND(IFERROR(CriteriTecnici!$O4691*1,IFERROR(NUMBERVALUE(CriteriTecnici!$O4691,".",","),IFERROR(NUMBERVALUE(CriteriTecnici!$O4691,",","."),0))),4)&amp;""),",",".")&amp;CHAR(125)&amp;IF(TRUE,",",""))</f>
        <v/>
      </c>
    </row>
    <row r="4912">
      <c r="A4912" s="38">
        <f>IF(CriteriTecnici!$A4692="","","    "&amp;CHAR(123)&amp;CHAR(34)&amp;"bidderId"&amp;CHAR(34)&amp;": "&amp;CHAR(34)&amp;SUBSTITUTE(CriteriTecnici!$A4692,CHAR(34),"'")&amp;CHAR(34)&amp;", "&amp;CHAR(34)&amp;"lotId"&amp;CHAR(34)&amp;": "&amp;CHAR(34)&amp;SUBSTITUTE(CriteriTecnici!$C4692,CHAR(34),"'")&amp;CHAR(34)&amp;", "&amp;CHAR(34)&amp;"criterionId"&amp;CHAR(34)&amp;": "&amp;CHAR(34)&amp;SUBSTITUTE(CriteriTecnici!$D4692,CHAR(34),"'")&amp;CHAR(34)&amp;", "&amp;CHAR(34)&amp;"kind"&amp;CHAR(34)&amp;": "&amp;CHAR(34)&amp;SUBSTITUTE(CriteriTecnici!$F4692,CHAR(34),"'")&amp;CHAR(34)&amp;", "&amp;CHAR(34)&amp;"value"&amp;CHAR(34)&amp;": "&amp;SUBSTITUTE(TRIM(ROUND(IFERROR(CriteriTecnici!$N4692*1,IFERROR(NUMBERVALUE(CriteriTecnici!$N4692,".",","),IFERROR(NUMBERVALUE(CriteriTecnici!$N4692,",","."),0))),4)&amp;""),",",".")&amp;", "&amp;CHAR(34)&amp;"numerator"&amp;CHAR(34)&amp;": "&amp;SUBSTITUTE(TRIM(ROUND(IFERROR(CriteriTecnici!$K4692*1,IFERROR(NUMBERVALUE(CriteriTecnici!$K4692,".",","),IFERROR(NUMBERVALUE(CriteriTecnici!$K4692,",","."),0))),4)&amp;""),",",".")&amp;", "&amp;CHAR(34)&amp;"denominator"&amp;CHAR(34)&amp;": "&amp;SUBSTITUTE(TRIM(ROUND(IFERROR(CriteriTecnici!$L4692*1,IFERROR(NUMBERVALUE(CriteriTecnici!$L4692,".",","),IFERROR(NUMBERVALUE(CriteriTecnici!$L4692,",","."),0))),4)&amp;""),",",".")&amp;", "&amp;CHAR(34)&amp;"flag"&amp;CHAR(34)&amp;": "&amp;SUBSTITUTE(TRIM(ROUND(IFERROR(CriteriTecnici!$M4692*1,IFERROR(NUMBERVALUE(CriteriTecnici!$M4692,".",","),IFERROR(NUMBERVALUE(CriteriTecnici!$M4692,",","."),0))),4)&amp;""),",",".")&amp;", "&amp;CHAR(34)&amp;"rawScore"&amp;CHAR(34)&amp;": "&amp;SUBSTITUTE(TRIM(ROUND(IFERROR(CriteriTecnici!$O4692*1,IFERROR(NUMBERVALUE(CriteriTecnici!$O4692,".",","),IFERROR(NUMBERVALUE(CriteriTecnici!$O4692,",","."),0))),4)&amp;""),",",".")&amp;CHAR(125)&amp;IF(TRUE,",",""))</f>
        <v/>
      </c>
    </row>
    <row r="4913">
      <c r="A4913" s="38">
        <f>IF(CriteriTecnici!$A4693="","","    "&amp;CHAR(123)&amp;CHAR(34)&amp;"bidderId"&amp;CHAR(34)&amp;": "&amp;CHAR(34)&amp;SUBSTITUTE(CriteriTecnici!$A4693,CHAR(34),"'")&amp;CHAR(34)&amp;", "&amp;CHAR(34)&amp;"lotId"&amp;CHAR(34)&amp;": "&amp;CHAR(34)&amp;SUBSTITUTE(CriteriTecnici!$C4693,CHAR(34),"'")&amp;CHAR(34)&amp;", "&amp;CHAR(34)&amp;"criterionId"&amp;CHAR(34)&amp;": "&amp;CHAR(34)&amp;SUBSTITUTE(CriteriTecnici!$D4693,CHAR(34),"'")&amp;CHAR(34)&amp;", "&amp;CHAR(34)&amp;"kind"&amp;CHAR(34)&amp;": "&amp;CHAR(34)&amp;SUBSTITUTE(CriteriTecnici!$F4693,CHAR(34),"'")&amp;CHAR(34)&amp;", "&amp;CHAR(34)&amp;"value"&amp;CHAR(34)&amp;": "&amp;SUBSTITUTE(TRIM(ROUND(IFERROR(CriteriTecnici!$N4693*1,IFERROR(NUMBERVALUE(CriteriTecnici!$N4693,".",","),IFERROR(NUMBERVALUE(CriteriTecnici!$N4693,",","."),0))),4)&amp;""),",",".")&amp;", "&amp;CHAR(34)&amp;"numerator"&amp;CHAR(34)&amp;": "&amp;SUBSTITUTE(TRIM(ROUND(IFERROR(CriteriTecnici!$K4693*1,IFERROR(NUMBERVALUE(CriteriTecnici!$K4693,".",","),IFERROR(NUMBERVALUE(CriteriTecnici!$K4693,",","."),0))),4)&amp;""),",",".")&amp;", "&amp;CHAR(34)&amp;"denominator"&amp;CHAR(34)&amp;": "&amp;SUBSTITUTE(TRIM(ROUND(IFERROR(CriteriTecnici!$L4693*1,IFERROR(NUMBERVALUE(CriteriTecnici!$L4693,".",","),IFERROR(NUMBERVALUE(CriteriTecnici!$L4693,",","."),0))),4)&amp;""),",",".")&amp;", "&amp;CHAR(34)&amp;"flag"&amp;CHAR(34)&amp;": "&amp;SUBSTITUTE(TRIM(ROUND(IFERROR(CriteriTecnici!$M4693*1,IFERROR(NUMBERVALUE(CriteriTecnici!$M4693,".",","),IFERROR(NUMBERVALUE(CriteriTecnici!$M4693,",","."),0))),4)&amp;""),",",".")&amp;", "&amp;CHAR(34)&amp;"rawScore"&amp;CHAR(34)&amp;": "&amp;SUBSTITUTE(TRIM(ROUND(IFERROR(CriteriTecnici!$O4693*1,IFERROR(NUMBERVALUE(CriteriTecnici!$O4693,".",","),IFERROR(NUMBERVALUE(CriteriTecnici!$O4693,",","."),0))),4)&amp;""),",",".")&amp;CHAR(125)&amp;IF(TRUE,",",""))</f>
        <v/>
      </c>
    </row>
    <row r="4914">
      <c r="A4914" s="38">
        <f>IF(CriteriTecnici!$A4694="","","    "&amp;CHAR(123)&amp;CHAR(34)&amp;"bidderId"&amp;CHAR(34)&amp;": "&amp;CHAR(34)&amp;SUBSTITUTE(CriteriTecnici!$A4694,CHAR(34),"'")&amp;CHAR(34)&amp;", "&amp;CHAR(34)&amp;"lotId"&amp;CHAR(34)&amp;": "&amp;CHAR(34)&amp;SUBSTITUTE(CriteriTecnici!$C4694,CHAR(34),"'")&amp;CHAR(34)&amp;", "&amp;CHAR(34)&amp;"criterionId"&amp;CHAR(34)&amp;": "&amp;CHAR(34)&amp;SUBSTITUTE(CriteriTecnici!$D4694,CHAR(34),"'")&amp;CHAR(34)&amp;", "&amp;CHAR(34)&amp;"kind"&amp;CHAR(34)&amp;": "&amp;CHAR(34)&amp;SUBSTITUTE(CriteriTecnici!$F4694,CHAR(34),"'")&amp;CHAR(34)&amp;", "&amp;CHAR(34)&amp;"value"&amp;CHAR(34)&amp;": "&amp;SUBSTITUTE(TRIM(ROUND(IFERROR(CriteriTecnici!$N4694*1,IFERROR(NUMBERVALUE(CriteriTecnici!$N4694,".",","),IFERROR(NUMBERVALUE(CriteriTecnici!$N4694,",","."),0))),4)&amp;""),",",".")&amp;", "&amp;CHAR(34)&amp;"numerator"&amp;CHAR(34)&amp;": "&amp;SUBSTITUTE(TRIM(ROUND(IFERROR(CriteriTecnici!$K4694*1,IFERROR(NUMBERVALUE(CriteriTecnici!$K4694,".",","),IFERROR(NUMBERVALUE(CriteriTecnici!$K4694,",","."),0))),4)&amp;""),",",".")&amp;", "&amp;CHAR(34)&amp;"denominator"&amp;CHAR(34)&amp;": "&amp;SUBSTITUTE(TRIM(ROUND(IFERROR(CriteriTecnici!$L4694*1,IFERROR(NUMBERVALUE(CriteriTecnici!$L4694,".",","),IFERROR(NUMBERVALUE(CriteriTecnici!$L4694,",","."),0))),4)&amp;""),",",".")&amp;", "&amp;CHAR(34)&amp;"flag"&amp;CHAR(34)&amp;": "&amp;SUBSTITUTE(TRIM(ROUND(IFERROR(CriteriTecnici!$M4694*1,IFERROR(NUMBERVALUE(CriteriTecnici!$M4694,".",","),IFERROR(NUMBERVALUE(CriteriTecnici!$M4694,",","."),0))),4)&amp;""),",",".")&amp;", "&amp;CHAR(34)&amp;"rawScore"&amp;CHAR(34)&amp;": "&amp;SUBSTITUTE(TRIM(ROUND(IFERROR(CriteriTecnici!$O4694*1,IFERROR(NUMBERVALUE(CriteriTecnici!$O4694,".",","),IFERROR(NUMBERVALUE(CriteriTecnici!$O4694,",","."),0))),4)&amp;""),",",".")&amp;CHAR(125)&amp;IF(TRUE,",",""))</f>
        <v/>
      </c>
    </row>
    <row r="4915">
      <c r="A4915" s="38">
        <f>IF(CriteriTecnici!$A4695="","","    "&amp;CHAR(123)&amp;CHAR(34)&amp;"bidderId"&amp;CHAR(34)&amp;": "&amp;CHAR(34)&amp;SUBSTITUTE(CriteriTecnici!$A4695,CHAR(34),"'")&amp;CHAR(34)&amp;", "&amp;CHAR(34)&amp;"lotId"&amp;CHAR(34)&amp;": "&amp;CHAR(34)&amp;SUBSTITUTE(CriteriTecnici!$C4695,CHAR(34),"'")&amp;CHAR(34)&amp;", "&amp;CHAR(34)&amp;"criterionId"&amp;CHAR(34)&amp;": "&amp;CHAR(34)&amp;SUBSTITUTE(CriteriTecnici!$D4695,CHAR(34),"'")&amp;CHAR(34)&amp;", "&amp;CHAR(34)&amp;"kind"&amp;CHAR(34)&amp;": "&amp;CHAR(34)&amp;SUBSTITUTE(CriteriTecnici!$F4695,CHAR(34),"'")&amp;CHAR(34)&amp;", "&amp;CHAR(34)&amp;"value"&amp;CHAR(34)&amp;": "&amp;SUBSTITUTE(TRIM(ROUND(IFERROR(CriteriTecnici!$N4695*1,IFERROR(NUMBERVALUE(CriteriTecnici!$N4695,".",","),IFERROR(NUMBERVALUE(CriteriTecnici!$N4695,",","."),0))),4)&amp;""),",",".")&amp;", "&amp;CHAR(34)&amp;"numerator"&amp;CHAR(34)&amp;": "&amp;SUBSTITUTE(TRIM(ROUND(IFERROR(CriteriTecnici!$K4695*1,IFERROR(NUMBERVALUE(CriteriTecnici!$K4695,".",","),IFERROR(NUMBERVALUE(CriteriTecnici!$K4695,",","."),0))),4)&amp;""),",",".")&amp;", "&amp;CHAR(34)&amp;"denominator"&amp;CHAR(34)&amp;": "&amp;SUBSTITUTE(TRIM(ROUND(IFERROR(CriteriTecnici!$L4695*1,IFERROR(NUMBERVALUE(CriteriTecnici!$L4695,".",","),IFERROR(NUMBERVALUE(CriteriTecnici!$L4695,",","."),0))),4)&amp;""),",",".")&amp;", "&amp;CHAR(34)&amp;"flag"&amp;CHAR(34)&amp;": "&amp;SUBSTITUTE(TRIM(ROUND(IFERROR(CriteriTecnici!$M4695*1,IFERROR(NUMBERVALUE(CriteriTecnici!$M4695,".",","),IFERROR(NUMBERVALUE(CriteriTecnici!$M4695,",","."),0))),4)&amp;""),",",".")&amp;", "&amp;CHAR(34)&amp;"rawScore"&amp;CHAR(34)&amp;": "&amp;SUBSTITUTE(TRIM(ROUND(IFERROR(CriteriTecnici!$O4695*1,IFERROR(NUMBERVALUE(CriteriTecnici!$O4695,".",","),IFERROR(NUMBERVALUE(CriteriTecnici!$O4695,",","."),0))),4)&amp;""),",",".")&amp;CHAR(125)&amp;IF(TRUE,",",""))</f>
        <v/>
      </c>
    </row>
    <row r="4916">
      <c r="A4916" s="38">
        <f>IF(CriteriTecnici!$A4696="","","    "&amp;CHAR(123)&amp;CHAR(34)&amp;"bidderId"&amp;CHAR(34)&amp;": "&amp;CHAR(34)&amp;SUBSTITUTE(CriteriTecnici!$A4696,CHAR(34),"'")&amp;CHAR(34)&amp;", "&amp;CHAR(34)&amp;"lotId"&amp;CHAR(34)&amp;": "&amp;CHAR(34)&amp;SUBSTITUTE(CriteriTecnici!$C4696,CHAR(34),"'")&amp;CHAR(34)&amp;", "&amp;CHAR(34)&amp;"criterionId"&amp;CHAR(34)&amp;": "&amp;CHAR(34)&amp;SUBSTITUTE(CriteriTecnici!$D4696,CHAR(34),"'")&amp;CHAR(34)&amp;", "&amp;CHAR(34)&amp;"kind"&amp;CHAR(34)&amp;": "&amp;CHAR(34)&amp;SUBSTITUTE(CriteriTecnici!$F4696,CHAR(34),"'")&amp;CHAR(34)&amp;", "&amp;CHAR(34)&amp;"value"&amp;CHAR(34)&amp;": "&amp;SUBSTITUTE(TRIM(ROUND(IFERROR(CriteriTecnici!$N4696*1,IFERROR(NUMBERVALUE(CriteriTecnici!$N4696,".",","),IFERROR(NUMBERVALUE(CriteriTecnici!$N4696,",","."),0))),4)&amp;""),",",".")&amp;", "&amp;CHAR(34)&amp;"numerator"&amp;CHAR(34)&amp;": "&amp;SUBSTITUTE(TRIM(ROUND(IFERROR(CriteriTecnici!$K4696*1,IFERROR(NUMBERVALUE(CriteriTecnici!$K4696,".",","),IFERROR(NUMBERVALUE(CriteriTecnici!$K4696,",","."),0))),4)&amp;""),",",".")&amp;", "&amp;CHAR(34)&amp;"denominator"&amp;CHAR(34)&amp;": "&amp;SUBSTITUTE(TRIM(ROUND(IFERROR(CriteriTecnici!$L4696*1,IFERROR(NUMBERVALUE(CriteriTecnici!$L4696,".",","),IFERROR(NUMBERVALUE(CriteriTecnici!$L4696,",","."),0))),4)&amp;""),",",".")&amp;", "&amp;CHAR(34)&amp;"flag"&amp;CHAR(34)&amp;": "&amp;SUBSTITUTE(TRIM(ROUND(IFERROR(CriteriTecnici!$M4696*1,IFERROR(NUMBERVALUE(CriteriTecnici!$M4696,".",","),IFERROR(NUMBERVALUE(CriteriTecnici!$M4696,",","."),0))),4)&amp;""),",",".")&amp;", "&amp;CHAR(34)&amp;"rawScore"&amp;CHAR(34)&amp;": "&amp;SUBSTITUTE(TRIM(ROUND(IFERROR(CriteriTecnici!$O4696*1,IFERROR(NUMBERVALUE(CriteriTecnici!$O4696,".",","),IFERROR(NUMBERVALUE(CriteriTecnici!$O4696,",","."),0))),4)&amp;""),",",".")&amp;CHAR(125)&amp;IF(TRUE,",",""))</f>
        <v/>
      </c>
    </row>
    <row r="4917">
      <c r="A4917" s="38">
        <f>IF(CriteriTecnici!$A4697="","","    "&amp;CHAR(123)&amp;CHAR(34)&amp;"bidderId"&amp;CHAR(34)&amp;": "&amp;CHAR(34)&amp;SUBSTITUTE(CriteriTecnici!$A4697,CHAR(34),"'")&amp;CHAR(34)&amp;", "&amp;CHAR(34)&amp;"lotId"&amp;CHAR(34)&amp;": "&amp;CHAR(34)&amp;SUBSTITUTE(CriteriTecnici!$C4697,CHAR(34),"'")&amp;CHAR(34)&amp;", "&amp;CHAR(34)&amp;"criterionId"&amp;CHAR(34)&amp;": "&amp;CHAR(34)&amp;SUBSTITUTE(CriteriTecnici!$D4697,CHAR(34),"'")&amp;CHAR(34)&amp;", "&amp;CHAR(34)&amp;"kind"&amp;CHAR(34)&amp;": "&amp;CHAR(34)&amp;SUBSTITUTE(CriteriTecnici!$F4697,CHAR(34),"'")&amp;CHAR(34)&amp;", "&amp;CHAR(34)&amp;"value"&amp;CHAR(34)&amp;": "&amp;SUBSTITUTE(TRIM(ROUND(IFERROR(CriteriTecnici!$N4697*1,IFERROR(NUMBERVALUE(CriteriTecnici!$N4697,".",","),IFERROR(NUMBERVALUE(CriteriTecnici!$N4697,",","."),0))),4)&amp;""),",",".")&amp;", "&amp;CHAR(34)&amp;"numerator"&amp;CHAR(34)&amp;": "&amp;SUBSTITUTE(TRIM(ROUND(IFERROR(CriteriTecnici!$K4697*1,IFERROR(NUMBERVALUE(CriteriTecnici!$K4697,".",","),IFERROR(NUMBERVALUE(CriteriTecnici!$K4697,",","."),0))),4)&amp;""),",",".")&amp;", "&amp;CHAR(34)&amp;"denominator"&amp;CHAR(34)&amp;": "&amp;SUBSTITUTE(TRIM(ROUND(IFERROR(CriteriTecnici!$L4697*1,IFERROR(NUMBERVALUE(CriteriTecnici!$L4697,".",","),IFERROR(NUMBERVALUE(CriteriTecnici!$L4697,",","."),0))),4)&amp;""),",",".")&amp;", "&amp;CHAR(34)&amp;"flag"&amp;CHAR(34)&amp;": "&amp;SUBSTITUTE(TRIM(ROUND(IFERROR(CriteriTecnici!$M4697*1,IFERROR(NUMBERVALUE(CriteriTecnici!$M4697,".",","),IFERROR(NUMBERVALUE(CriteriTecnici!$M4697,",","."),0))),4)&amp;""),",",".")&amp;", "&amp;CHAR(34)&amp;"rawScore"&amp;CHAR(34)&amp;": "&amp;SUBSTITUTE(TRIM(ROUND(IFERROR(CriteriTecnici!$O4697*1,IFERROR(NUMBERVALUE(CriteriTecnici!$O4697,".",","),IFERROR(NUMBERVALUE(CriteriTecnici!$O4697,",","."),0))),4)&amp;""),",",".")&amp;CHAR(125)&amp;IF(TRUE,",",""))</f>
        <v/>
      </c>
    </row>
    <row r="4918">
      <c r="A4918" s="38">
        <f>IF(CriteriTecnici!$A4698="","","    "&amp;CHAR(123)&amp;CHAR(34)&amp;"bidderId"&amp;CHAR(34)&amp;": "&amp;CHAR(34)&amp;SUBSTITUTE(CriteriTecnici!$A4698,CHAR(34),"'")&amp;CHAR(34)&amp;", "&amp;CHAR(34)&amp;"lotId"&amp;CHAR(34)&amp;": "&amp;CHAR(34)&amp;SUBSTITUTE(CriteriTecnici!$C4698,CHAR(34),"'")&amp;CHAR(34)&amp;", "&amp;CHAR(34)&amp;"criterionId"&amp;CHAR(34)&amp;": "&amp;CHAR(34)&amp;SUBSTITUTE(CriteriTecnici!$D4698,CHAR(34),"'")&amp;CHAR(34)&amp;", "&amp;CHAR(34)&amp;"kind"&amp;CHAR(34)&amp;": "&amp;CHAR(34)&amp;SUBSTITUTE(CriteriTecnici!$F4698,CHAR(34),"'")&amp;CHAR(34)&amp;", "&amp;CHAR(34)&amp;"value"&amp;CHAR(34)&amp;": "&amp;SUBSTITUTE(TRIM(ROUND(IFERROR(CriteriTecnici!$N4698*1,IFERROR(NUMBERVALUE(CriteriTecnici!$N4698,".",","),IFERROR(NUMBERVALUE(CriteriTecnici!$N4698,",","."),0))),4)&amp;""),",",".")&amp;", "&amp;CHAR(34)&amp;"numerator"&amp;CHAR(34)&amp;": "&amp;SUBSTITUTE(TRIM(ROUND(IFERROR(CriteriTecnici!$K4698*1,IFERROR(NUMBERVALUE(CriteriTecnici!$K4698,".",","),IFERROR(NUMBERVALUE(CriteriTecnici!$K4698,",","."),0))),4)&amp;""),",",".")&amp;", "&amp;CHAR(34)&amp;"denominator"&amp;CHAR(34)&amp;": "&amp;SUBSTITUTE(TRIM(ROUND(IFERROR(CriteriTecnici!$L4698*1,IFERROR(NUMBERVALUE(CriteriTecnici!$L4698,".",","),IFERROR(NUMBERVALUE(CriteriTecnici!$L4698,",","."),0))),4)&amp;""),",",".")&amp;", "&amp;CHAR(34)&amp;"flag"&amp;CHAR(34)&amp;": "&amp;SUBSTITUTE(TRIM(ROUND(IFERROR(CriteriTecnici!$M4698*1,IFERROR(NUMBERVALUE(CriteriTecnici!$M4698,".",","),IFERROR(NUMBERVALUE(CriteriTecnici!$M4698,",","."),0))),4)&amp;""),",",".")&amp;", "&amp;CHAR(34)&amp;"rawScore"&amp;CHAR(34)&amp;": "&amp;SUBSTITUTE(TRIM(ROUND(IFERROR(CriteriTecnici!$O4698*1,IFERROR(NUMBERVALUE(CriteriTecnici!$O4698,".",","),IFERROR(NUMBERVALUE(CriteriTecnici!$O4698,",","."),0))),4)&amp;""),",",".")&amp;CHAR(125)&amp;IF(TRUE,",",""))</f>
        <v/>
      </c>
    </row>
    <row r="4919">
      <c r="A4919" s="38">
        <f>IF(CriteriTecnici!$A4699="","","    "&amp;CHAR(123)&amp;CHAR(34)&amp;"bidderId"&amp;CHAR(34)&amp;": "&amp;CHAR(34)&amp;SUBSTITUTE(CriteriTecnici!$A4699,CHAR(34),"'")&amp;CHAR(34)&amp;", "&amp;CHAR(34)&amp;"lotId"&amp;CHAR(34)&amp;": "&amp;CHAR(34)&amp;SUBSTITUTE(CriteriTecnici!$C4699,CHAR(34),"'")&amp;CHAR(34)&amp;", "&amp;CHAR(34)&amp;"criterionId"&amp;CHAR(34)&amp;": "&amp;CHAR(34)&amp;SUBSTITUTE(CriteriTecnici!$D4699,CHAR(34),"'")&amp;CHAR(34)&amp;", "&amp;CHAR(34)&amp;"kind"&amp;CHAR(34)&amp;": "&amp;CHAR(34)&amp;SUBSTITUTE(CriteriTecnici!$F4699,CHAR(34),"'")&amp;CHAR(34)&amp;", "&amp;CHAR(34)&amp;"value"&amp;CHAR(34)&amp;": "&amp;SUBSTITUTE(TRIM(ROUND(IFERROR(CriteriTecnici!$N4699*1,IFERROR(NUMBERVALUE(CriteriTecnici!$N4699,".",","),IFERROR(NUMBERVALUE(CriteriTecnici!$N4699,",","."),0))),4)&amp;""),",",".")&amp;", "&amp;CHAR(34)&amp;"numerator"&amp;CHAR(34)&amp;": "&amp;SUBSTITUTE(TRIM(ROUND(IFERROR(CriteriTecnici!$K4699*1,IFERROR(NUMBERVALUE(CriteriTecnici!$K4699,".",","),IFERROR(NUMBERVALUE(CriteriTecnici!$K4699,",","."),0))),4)&amp;""),",",".")&amp;", "&amp;CHAR(34)&amp;"denominator"&amp;CHAR(34)&amp;": "&amp;SUBSTITUTE(TRIM(ROUND(IFERROR(CriteriTecnici!$L4699*1,IFERROR(NUMBERVALUE(CriteriTecnici!$L4699,".",","),IFERROR(NUMBERVALUE(CriteriTecnici!$L4699,",","."),0))),4)&amp;""),",",".")&amp;", "&amp;CHAR(34)&amp;"flag"&amp;CHAR(34)&amp;": "&amp;SUBSTITUTE(TRIM(ROUND(IFERROR(CriteriTecnici!$M4699*1,IFERROR(NUMBERVALUE(CriteriTecnici!$M4699,".",","),IFERROR(NUMBERVALUE(CriteriTecnici!$M4699,",","."),0))),4)&amp;""),",",".")&amp;", "&amp;CHAR(34)&amp;"rawScore"&amp;CHAR(34)&amp;": "&amp;SUBSTITUTE(TRIM(ROUND(IFERROR(CriteriTecnici!$O4699*1,IFERROR(NUMBERVALUE(CriteriTecnici!$O4699,".",","),IFERROR(NUMBERVALUE(CriteriTecnici!$O4699,",","."),0))),4)&amp;""),",",".")&amp;CHAR(125)&amp;IF(TRUE,",",""))</f>
        <v/>
      </c>
    </row>
    <row r="4920">
      <c r="A4920" s="38">
        <f>IF(CriteriTecnici!$A4700="","","    "&amp;CHAR(123)&amp;CHAR(34)&amp;"bidderId"&amp;CHAR(34)&amp;": "&amp;CHAR(34)&amp;SUBSTITUTE(CriteriTecnici!$A4700,CHAR(34),"'")&amp;CHAR(34)&amp;", "&amp;CHAR(34)&amp;"lotId"&amp;CHAR(34)&amp;": "&amp;CHAR(34)&amp;SUBSTITUTE(CriteriTecnici!$C4700,CHAR(34),"'")&amp;CHAR(34)&amp;", "&amp;CHAR(34)&amp;"criterionId"&amp;CHAR(34)&amp;": "&amp;CHAR(34)&amp;SUBSTITUTE(CriteriTecnici!$D4700,CHAR(34),"'")&amp;CHAR(34)&amp;", "&amp;CHAR(34)&amp;"kind"&amp;CHAR(34)&amp;": "&amp;CHAR(34)&amp;SUBSTITUTE(CriteriTecnici!$F4700,CHAR(34),"'")&amp;CHAR(34)&amp;", "&amp;CHAR(34)&amp;"value"&amp;CHAR(34)&amp;": "&amp;SUBSTITUTE(TRIM(ROUND(IFERROR(CriteriTecnici!$N4700*1,IFERROR(NUMBERVALUE(CriteriTecnici!$N4700,".",","),IFERROR(NUMBERVALUE(CriteriTecnici!$N4700,",","."),0))),4)&amp;""),",",".")&amp;", "&amp;CHAR(34)&amp;"numerator"&amp;CHAR(34)&amp;": "&amp;SUBSTITUTE(TRIM(ROUND(IFERROR(CriteriTecnici!$K4700*1,IFERROR(NUMBERVALUE(CriteriTecnici!$K4700,".",","),IFERROR(NUMBERVALUE(CriteriTecnici!$K4700,",","."),0))),4)&amp;""),",",".")&amp;", "&amp;CHAR(34)&amp;"denominator"&amp;CHAR(34)&amp;": "&amp;SUBSTITUTE(TRIM(ROUND(IFERROR(CriteriTecnici!$L4700*1,IFERROR(NUMBERVALUE(CriteriTecnici!$L4700,".",","),IFERROR(NUMBERVALUE(CriteriTecnici!$L4700,",","."),0))),4)&amp;""),",",".")&amp;", "&amp;CHAR(34)&amp;"flag"&amp;CHAR(34)&amp;": "&amp;SUBSTITUTE(TRIM(ROUND(IFERROR(CriteriTecnici!$M4700*1,IFERROR(NUMBERVALUE(CriteriTecnici!$M4700,".",","),IFERROR(NUMBERVALUE(CriteriTecnici!$M4700,",","."),0))),4)&amp;""),",",".")&amp;", "&amp;CHAR(34)&amp;"rawScore"&amp;CHAR(34)&amp;": "&amp;SUBSTITUTE(TRIM(ROUND(IFERROR(CriteriTecnici!$O4700*1,IFERROR(NUMBERVALUE(CriteriTecnici!$O4700,".",","),IFERROR(NUMBERVALUE(CriteriTecnici!$O4700,",","."),0))),4)&amp;""),",",".")&amp;CHAR(125)&amp;IF(TRUE,",",""))</f>
        <v/>
      </c>
    </row>
    <row r="4921">
      <c r="A4921" s="38">
        <f>IF(CriteriTecnici!$A4701="","","    "&amp;CHAR(123)&amp;CHAR(34)&amp;"bidderId"&amp;CHAR(34)&amp;": "&amp;CHAR(34)&amp;SUBSTITUTE(CriteriTecnici!$A4701,CHAR(34),"'")&amp;CHAR(34)&amp;", "&amp;CHAR(34)&amp;"lotId"&amp;CHAR(34)&amp;": "&amp;CHAR(34)&amp;SUBSTITUTE(CriteriTecnici!$C4701,CHAR(34),"'")&amp;CHAR(34)&amp;", "&amp;CHAR(34)&amp;"criterionId"&amp;CHAR(34)&amp;": "&amp;CHAR(34)&amp;SUBSTITUTE(CriteriTecnici!$D4701,CHAR(34),"'")&amp;CHAR(34)&amp;", "&amp;CHAR(34)&amp;"kind"&amp;CHAR(34)&amp;": "&amp;CHAR(34)&amp;SUBSTITUTE(CriteriTecnici!$F4701,CHAR(34),"'")&amp;CHAR(34)&amp;", "&amp;CHAR(34)&amp;"value"&amp;CHAR(34)&amp;": "&amp;SUBSTITUTE(TRIM(ROUND(IFERROR(CriteriTecnici!$N4701*1,IFERROR(NUMBERVALUE(CriteriTecnici!$N4701,".",","),IFERROR(NUMBERVALUE(CriteriTecnici!$N4701,",","."),0))),4)&amp;""),",",".")&amp;", "&amp;CHAR(34)&amp;"numerator"&amp;CHAR(34)&amp;": "&amp;SUBSTITUTE(TRIM(ROUND(IFERROR(CriteriTecnici!$K4701*1,IFERROR(NUMBERVALUE(CriteriTecnici!$K4701,".",","),IFERROR(NUMBERVALUE(CriteriTecnici!$K4701,",","."),0))),4)&amp;""),",",".")&amp;", "&amp;CHAR(34)&amp;"denominator"&amp;CHAR(34)&amp;": "&amp;SUBSTITUTE(TRIM(ROUND(IFERROR(CriteriTecnici!$L4701*1,IFERROR(NUMBERVALUE(CriteriTecnici!$L4701,".",","),IFERROR(NUMBERVALUE(CriteriTecnici!$L4701,",","."),0))),4)&amp;""),",",".")&amp;", "&amp;CHAR(34)&amp;"flag"&amp;CHAR(34)&amp;": "&amp;SUBSTITUTE(TRIM(ROUND(IFERROR(CriteriTecnici!$M4701*1,IFERROR(NUMBERVALUE(CriteriTecnici!$M4701,".",","),IFERROR(NUMBERVALUE(CriteriTecnici!$M4701,",","."),0))),4)&amp;""),",",".")&amp;", "&amp;CHAR(34)&amp;"rawScore"&amp;CHAR(34)&amp;": "&amp;SUBSTITUTE(TRIM(ROUND(IFERROR(CriteriTecnici!$O4701*1,IFERROR(NUMBERVALUE(CriteriTecnici!$O4701,".",","),IFERROR(NUMBERVALUE(CriteriTecnici!$O4701,",","."),0))),4)&amp;""),",",".")&amp;CHAR(125)&amp;IF(TRUE,",",""))</f>
        <v/>
      </c>
    </row>
    <row r="4922">
      <c r="A4922" s="38">
        <f>IF(CriteriTecnici!$A4702="","","    "&amp;CHAR(123)&amp;CHAR(34)&amp;"bidderId"&amp;CHAR(34)&amp;": "&amp;CHAR(34)&amp;SUBSTITUTE(CriteriTecnici!$A4702,CHAR(34),"'")&amp;CHAR(34)&amp;", "&amp;CHAR(34)&amp;"lotId"&amp;CHAR(34)&amp;": "&amp;CHAR(34)&amp;SUBSTITUTE(CriteriTecnici!$C4702,CHAR(34),"'")&amp;CHAR(34)&amp;", "&amp;CHAR(34)&amp;"criterionId"&amp;CHAR(34)&amp;": "&amp;CHAR(34)&amp;SUBSTITUTE(CriteriTecnici!$D4702,CHAR(34),"'")&amp;CHAR(34)&amp;", "&amp;CHAR(34)&amp;"kind"&amp;CHAR(34)&amp;": "&amp;CHAR(34)&amp;SUBSTITUTE(CriteriTecnici!$F4702,CHAR(34),"'")&amp;CHAR(34)&amp;", "&amp;CHAR(34)&amp;"value"&amp;CHAR(34)&amp;": "&amp;SUBSTITUTE(TRIM(ROUND(IFERROR(CriteriTecnici!$N4702*1,IFERROR(NUMBERVALUE(CriteriTecnici!$N4702,".",","),IFERROR(NUMBERVALUE(CriteriTecnici!$N4702,",","."),0))),4)&amp;""),",",".")&amp;", "&amp;CHAR(34)&amp;"numerator"&amp;CHAR(34)&amp;": "&amp;SUBSTITUTE(TRIM(ROUND(IFERROR(CriteriTecnici!$K4702*1,IFERROR(NUMBERVALUE(CriteriTecnici!$K4702,".",","),IFERROR(NUMBERVALUE(CriteriTecnici!$K4702,",","."),0))),4)&amp;""),",",".")&amp;", "&amp;CHAR(34)&amp;"denominator"&amp;CHAR(34)&amp;": "&amp;SUBSTITUTE(TRIM(ROUND(IFERROR(CriteriTecnici!$L4702*1,IFERROR(NUMBERVALUE(CriteriTecnici!$L4702,".",","),IFERROR(NUMBERVALUE(CriteriTecnici!$L4702,",","."),0))),4)&amp;""),",",".")&amp;", "&amp;CHAR(34)&amp;"flag"&amp;CHAR(34)&amp;": "&amp;SUBSTITUTE(TRIM(ROUND(IFERROR(CriteriTecnici!$M4702*1,IFERROR(NUMBERVALUE(CriteriTecnici!$M4702,".",","),IFERROR(NUMBERVALUE(CriteriTecnici!$M4702,",","."),0))),4)&amp;""),",",".")&amp;", "&amp;CHAR(34)&amp;"rawScore"&amp;CHAR(34)&amp;": "&amp;SUBSTITUTE(TRIM(ROUND(IFERROR(CriteriTecnici!$O4702*1,IFERROR(NUMBERVALUE(CriteriTecnici!$O4702,".",","),IFERROR(NUMBERVALUE(CriteriTecnici!$O4702,",","."),0))),4)&amp;""),",",".")&amp;CHAR(125)&amp;IF(TRUE,",",""))</f>
        <v/>
      </c>
    </row>
    <row r="4923">
      <c r="A4923" s="38">
        <f>IF(CriteriTecnici!$A4703="","","    "&amp;CHAR(123)&amp;CHAR(34)&amp;"bidderId"&amp;CHAR(34)&amp;": "&amp;CHAR(34)&amp;SUBSTITUTE(CriteriTecnici!$A4703,CHAR(34),"'")&amp;CHAR(34)&amp;", "&amp;CHAR(34)&amp;"lotId"&amp;CHAR(34)&amp;": "&amp;CHAR(34)&amp;SUBSTITUTE(CriteriTecnici!$C4703,CHAR(34),"'")&amp;CHAR(34)&amp;", "&amp;CHAR(34)&amp;"criterionId"&amp;CHAR(34)&amp;": "&amp;CHAR(34)&amp;SUBSTITUTE(CriteriTecnici!$D4703,CHAR(34),"'")&amp;CHAR(34)&amp;", "&amp;CHAR(34)&amp;"kind"&amp;CHAR(34)&amp;": "&amp;CHAR(34)&amp;SUBSTITUTE(CriteriTecnici!$F4703,CHAR(34),"'")&amp;CHAR(34)&amp;", "&amp;CHAR(34)&amp;"value"&amp;CHAR(34)&amp;": "&amp;SUBSTITUTE(TRIM(ROUND(IFERROR(CriteriTecnici!$N4703*1,IFERROR(NUMBERVALUE(CriteriTecnici!$N4703,".",","),IFERROR(NUMBERVALUE(CriteriTecnici!$N4703,",","."),0))),4)&amp;""),",",".")&amp;", "&amp;CHAR(34)&amp;"numerator"&amp;CHAR(34)&amp;": "&amp;SUBSTITUTE(TRIM(ROUND(IFERROR(CriteriTecnici!$K4703*1,IFERROR(NUMBERVALUE(CriteriTecnici!$K4703,".",","),IFERROR(NUMBERVALUE(CriteriTecnici!$K4703,",","."),0))),4)&amp;""),",",".")&amp;", "&amp;CHAR(34)&amp;"denominator"&amp;CHAR(34)&amp;": "&amp;SUBSTITUTE(TRIM(ROUND(IFERROR(CriteriTecnici!$L4703*1,IFERROR(NUMBERVALUE(CriteriTecnici!$L4703,".",","),IFERROR(NUMBERVALUE(CriteriTecnici!$L4703,",","."),0))),4)&amp;""),",",".")&amp;", "&amp;CHAR(34)&amp;"flag"&amp;CHAR(34)&amp;": "&amp;SUBSTITUTE(TRIM(ROUND(IFERROR(CriteriTecnici!$M4703*1,IFERROR(NUMBERVALUE(CriteriTecnici!$M4703,".",","),IFERROR(NUMBERVALUE(CriteriTecnici!$M4703,",","."),0))),4)&amp;""),",",".")&amp;", "&amp;CHAR(34)&amp;"rawScore"&amp;CHAR(34)&amp;": "&amp;SUBSTITUTE(TRIM(ROUND(IFERROR(CriteriTecnici!$O4703*1,IFERROR(NUMBERVALUE(CriteriTecnici!$O4703,".",","),IFERROR(NUMBERVALUE(CriteriTecnici!$O4703,",","."),0))),4)&amp;""),",",".")&amp;CHAR(125)&amp;IF(TRUE,",",""))</f>
        <v/>
      </c>
    </row>
    <row r="4924">
      <c r="A4924" s="38">
        <f>IF(CriteriTecnici!$A4704="","","    "&amp;CHAR(123)&amp;CHAR(34)&amp;"bidderId"&amp;CHAR(34)&amp;": "&amp;CHAR(34)&amp;SUBSTITUTE(CriteriTecnici!$A4704,CHAR(34),"'")&amp;CHAR(34)&amp;", "&amp;CHAR(34)&amp;"lotId"&amp;CHAR(34)&amp;": "&amp;CHAR(34)&amp;SUBSTITUTE(CriteriTecnici!$C4704,CHAR(34),"'")&amp;CHAR(34)&amp;", "&amp;CHAR(34)&amp;"criterionId"&amp;CHAR(34)&amp;": "&amp;CHAR(34)&amp;SUBSTITUTE(CriteriTecnici!$D4704,CHAR(34),"'")&amp;CHAR(34)&amp;", "&amp;CHAR(34)&amp;"kind"&amp;CHAR(34)&amp;": "&amp;CHAR(34)&amp;SUBSTITUTE(CriteriTecnici!$F4704,CHAR(34),"'")&amp;CHAR(34)&amp;", "&amp;CHAR(34)&amp;"value"&amp;CHAR(34)&amp;": "&amp;SUBSTITUTE(TRIM(ROUND(IFERROR(CriteriTecnici!$N4704*1,IFERROR(NUMBERVALUE(CriteriTecnici!$N4704,".",","),IFERROR(NUMBERVALUE(CriteriTecnici!$N4704,",","."),0))),4)&amp;""),",",".")&amp;", "&amp;CHAR(34)&amp;"numerator"&amp;CHAR(34)&amp;": "&amp;SUBSTITUTE(TRIM(ROUND(IFERROR(CriteriTecnici!$K4704*1,IFERROR(NUMBERVALUE(CriteriTecnici!$K4704,".",","),IFERROR(NUMBERVALUE(CriteriTecnici!$K4704,",","."),0))),4)&amp;""),",",".")&amp;", "&amp;CHAR(34)&amp;"denominator"&amp;CHAR(34)&amp;": "&amp;SUBSTITUTE(TRIM(ROUND(IFERROR(CriteriTecnici!$L4704*1,IFERROR(NUMBERVALUE(CriteriTecnici!$L4704,".",","),IFERROR(NUMBERVALUE(CriteriTecnici!$L4704,",","."),0))),4)&amp;""),",",".")&amp;", "&amp;CHAR(34)&amp;"flag"&amp;CHAR(34)&amp;": "&amp;SUBSTITUTE(TRIM(ROUND(IFERROR(CriteriTecnici!$M4704*1,IFERROR(NUMBERVALUE(CriteriTecnici!$M4704,".",","),IFERROR(NUMBERVALUE(CriteriTecnici!$M4704,",","."),0))),4)&amp;""),",",".")&amp;", "&amp;CHAR(34)&amp;"rawScore"&amp;CHAR(34)&amp;": "&amp;SUBSTITUTE(TRIM(ROUND(IFERROR(CriteriTecnici!$O4704*1,IFERROR(NUMBERVALUE(CriteriTecnici!$O4704,".",","),IFERROR(NUMBERVALUE(CriteriTecnici!$O4704,",","."),0))),4)&amp;""),",",".")&amp;CHAR(125)&amp;IF(TRUE,",",""))</f>
        <v/>
      </c>
    </row>
    <row r="4925">
      <c r="A4925" s="38">
        <f>IF(CriteriTecnici!$A4705="","","    "&amp;CHAR(123)&amp;CHAR(34)&amp;"bidderId"&amp;CHAR(34)&amp;": "&amp;CHAR(34)&amp;SUBSTITUTE(CriteriTecnici!$A4705,CHAR(34),"'")&amp;CHAR(34)&amp;", "&amp;CHAR(34)&amp;"lotId"&amp;CHAR(34)&amp;": "&amp;CHAR(34)&amp;SUBSTITUTE(CriteriTecnici!$C4705,CHAR(34),"'")&amp;CHAR(34)&amp;", "&amp;CHAR(34)&amp;"criterionId"&amp;CHAR(34)&amp;": "&amp;CHAR(34)&amp;SUBSTITUTE(CriteriTecnici!$D4705,CHAR(34),"'")&amp;CHAR(34)&amp;", "&amp;CHAR(34)&amp;"kind"&amp;CHAR(34)&amp;": "&amp;CHAR(34)&amp;SUBSTITUTE(CriteriTecnici!$F4705,CHAR(34),"'")&amp;CHAR(34)&amp;", "&amp;CHAR(34)&amp;"value"&amp;CHAR(34)&amp;": "&amp;SUBSTITUTE(TRIM(ROUND(IFERROR(CriteriTecnici!$N4705*1,IFERROR(NUMBERVALUE(CriteriTecnici!$N4705,".",","),IFERROR(NUMBERVALUE(CriteriTecnici!$N4705,",","."),0))),4)&amp;""),",",".")&amp;", "&amp;CHAR(34)&amp;"numerator"&amp;CHAR(34)&amp;": "&amp;SUBSTITUTE(TRIM(ROUND(IFERROR(CriteriTecnici!$K4705*1,IFERROR(NUMBERVALUE(CriteriTecnici!$K4705,".",","),IFERROR(NUMBERVALUE(CriteriTecnici!$K4705,",","."),0))),4)&amp;""),",",".")&amp;", "&amp;CHAR(34)&amp;"denominator"&amp;CHAR(34)&amp;": "&amp;SUBSTITUTE(TRIM(ROUND(IFERROR(CriteriTecnici!$L4705*1,IFERROR(NUMBERVALUE(CriteriTecnici!$L4705,".",","),IFERROR(NUMBERVALUE(CriteriTecnici!$L4705,",","."),0))),4)&amp;""),",",".")&amp;", "&amp;CHAR(34)&amp;"flag"&amp;CHAR(34)&amp;": "&amp;SUBSTITUTE(TRIM(ROUND(IFERROR(CriteriTecnici!$M4705*1,IFERROR(NUMBERVALUE(CriteriTecnici!$M4705,".",","),IFERROR(NUMBERVALUE(CriteriTecnici!$M4705,",","."),0))),4)&amp;""),",",".")&amp;", "&amp;CHAR(34)&amp;"rawScore"&amp;CHAR(34)&amp;": "&amp;SUBSTITUTE(TRIM(ROUND(IFERROR(CriteriTecnici!$O4705*1,IFERROR(NUMBERVALUE(CriteriTecnici!$O4705,".",","),IFERROR(NUMBERVALUE(CriteriTecnici!$O4705,",","."),0))),4)&amp;""),",",".")&amp;CHAR(125)&amp;IF(TRUE,",",""))</f>
        <v/>
      </c>
    </row>
    <row r="4926">
      <c r="A4926" s="38">
        <f>IF(CriteriTecnici!$A4706="","","    "&amp;CHAR(123)&amp;CHAR(34)&amp;"bidderId"&amp;CHAR(34)&amp;": "&amp;CHAR(34)&amp;SUBSTITUTE(CriteriTecnici!$A4706,CHAR(34),"'")&amp;CHAR(34)&amp;", "&amp;CHAR(34)&amp;"lotId"&amp;CHAR(34)&amp;": "&amp;CHAR(34)&amp;SUBSTITUTE(CriteriTecnici!$C4706,CHAR(34),"'")&amp;CHAR(34)&amp;", "&amp;CHAR(34)&amp;"criterionId"&amp;CHAR(34)&amp;": "&amp;CHAR(34)&amp;SUBSTITUTE(CriteriTecnici!$D4706,CHAR(34),"'")&amp;CHAR(34)&amp;", "&amp;CHAR(34)&amp;"kind"&amp;CHAR(34)&amp;": "&amp;CHAR(34)&amp;SUBSTITUTE(CriteriTecnici!$F4706,CHAR(34),"'")&amp;CHAR(34)&amp;", "&amp;CHAR(34)&amp;"value"&amp;CHAR(34)&amp;": "&amp;SUBSTITUTE(TRIM(ROUND(IFERROR(CriteriTecnici!$N4706*1,IFERROR(NUMBERVALUE(CriteriTecnici!$N4706,".",","),IFERROR(NUMBERVALUE(CriteriTecnici!$N4706,",","."),0))),4)&amp;""),",",".")&amp;", "&amp;CHAR(34)&amp;"numerator"&amp;CHAR(34)&amp;": "&amp;SUBSTITUTE(TRIM(ROUND(IFERROR(CriteriTecnici!$K4706*1,IFERROR(NUMBERVALUE(CriteriTecnici!$K4706,".",","),IFERROR(NUMBERVALUE(CriteriTecnici!$K4706,",","."),0))),4)&amp;""),",",".")&amp;", "&amp;CHAR(34)&amp;"denominator"&amp;CHAR(34)&amp;": "&amp;SUBSTITUTE(TRIM(ROUND(IFERROR(CriteriTecnici!$L4706*1,IFERROR(NUMBERVALUE(CriteriTecnici!$L4706,".",","),IFERROR(NUMBERVALUE(CriteriTecnici!$L4706,",","."),0))),4)&amp;""),",",".")&amp;", "&amp;CHAR(34)&amp;"flag"&amp;CHAR(34)&amp;": "&amp;SUBSTITUTE(TRIM(ROUND(IFERROR(CriteriTecnici!$M4706*1,IFERROR(NUMBERVALUE(CriteriTecnici!$M4706,".",","),IFERROR(NUMBERVALUE(CriteriTecnici!$M4706,",","."),0))),4)&amp;""),",",".")&amp;", "&amp;CHAR(34)&amp;"rawScore"&amp;CHAR(34)&amp;": "&amp;SUBSTITUTE(TRIM(ROUND(IFERROR(CriteriTecnici!$O4706*1,IFERROR(NUMBERVALUE(CriteriTecnici!$O4706,".",","),IFERROR(NUMBERVALUE(CriteriTecnici!$O4706,",","."),0))),4)&amp;""),",",".")&amp;CHAR(125)&amp;IF(TRUE,",",""))</f>
        <v/>
      </c>
    </row>
    <row r="4927">
      <c r="A4927" s="38">
        <f>IF(CriteriTecnici!$A4707="","","    "&amp;CHAR(123)&amp;CHAR(34)&amp;"bidderId"&amp;CHAR(34)&amp;": "&amp;CHAR(34)&amp;SUBSTITUTE(CriteriTecnici!$A4707,CHAR(34),"'")&amp;CHAR(34)&amp;", "&amp;CHAR(34)&amp;"lotId"&amp;CHAR(34)&amp;": "&amp;CHAR(34)&amp;SUBSTITUTE(CriteriTecnici!$C4707,CHAR(34),"'")&amp;CHAR(34)&amp;", "&amp;CHAR(34)&amp;"criterionId"&amp;CHAR(34)&amp;": "&amp;CHAR(34)&amp;SUBSTITUTE(CriteriTecnici!$D4707,CHAR(34),"'")&amp;CHAR(34)&amp;", "&amp;CHAR(34)&amp;"kind"&amp;CHAR(34)&amp;": "&amp;CHAR(34)&amp;SUBSTITUTE(CriteriTecnici!$F4707,CHAR(34),"'")&amp;CHAR(34)&amp;", "&amp;CHAR(34)&amp;"value"&amp;CHAR(34)&amp;": "&amp;SUBSTITUTE(TRIM(ROUND(IFERROR(CriteriTecnici!$N4707*1,IFERROR(NUMBERVALUE(CriteriTecnici!$N4707,".",","),IFERROR(NUMBERVALUE(CriteriTecnici!$N4707,",","."),0))),4)&amp;""),",",".")&amp;", "&amp;CHAR(34)&amp;"numerator"&amp;CHAR(34)&amp;": "&amp;SUBSTITUTE(TRIM(ROUND(IFERROR(CriteriTecnici!$K4707*1,IFERROR(NUMBERVALUE(CriteriTecnici!$K4707,".",","),IFERROR(NUMBERVALUE(CriteriTecnici!$K4707,",","."),0))),4)&amp;""),",",".")&amp;", "&amp;CHAR(34)&amp;"denominator"&amp;CHAR(34)&amp;": "&amp;SUBSTITUTE(TRIM(ROUND(IFERROR(CriteriTecnici!$L4707*1,IFERROR(NUMBERVALUE(CriteriTecnici!$L4707,".",","),IFERROR(NUMBERVALUE(CriteriTecnici!$L4707,",","."),0))),4)&amp;""),",",".")&amp;", "&amp;CHAR(34)&amp;"flag"&amp;CHAR(34)&amp;": "&amp;SUBSTITUTE(TRIM(ROUND(IFERROR(CriteriTecnici!$M4707*1,IFERROR(NUMBERVALUE(CriteriTecnici!$M4707,".",","),IFERROR(NUMBERVALUE(CriteriTecnici!$M4707,",","."),0))),4)&amp;""),",",".")&amp;", "&amp;CHAR(34)&amp;"rawScore"&amp;CHAR(34)&amp;": "&amp;SUBSTITUTE(TRIM(ROUND(IFERROR(CriteriTecnici!$O4707*1,IFERROR(NUMBERVALUE(CriteriTecnici!$O4707,".",","),IFERROR(NUMBERVALUE(CriteriTecnici!$O4707,",","."),0))),4)&amp;""),",",".")&amp;CHAR(125)&amp;IF(TRUE,",",""))</f>
        <v/>
      </c>
    </row>
    <row r="4928">
      <c r="A4928" s="38">
        <f>IF(CriteriTecnici!$A4708="","","    "&amp;CHAR(123)&amp;CHAR(34)&amp;"bidderId"&amp;CHAR(34)&amp;": "&amp;CHAR(34)&amp;SUBSTITUTE(CriteriTecnici!$A4708,CHAR(34),"'")&amp;CHAR(34)&amp;", "&amp;CHAR(34)&amp;"lotId"&amp;CHAR(34)&amp;": "&amp;CHAR(34)&amp;SUBSTITUTE(CriteriTecnici!$C4708,CHAR(34),"'")&amp;CHAR(34)&amp;", "&amp;CHAR(34)&amp;"criterionId"&amp;CHAR(34)&amp;": "&amp;CHAR(34)&amp;SUBSTITUTE(CriteriTecnici!$D4708,CHAR(34),"'")&amp;CHAR(34)&amp;", "&amp;CHAR(34)&amp;"kind"&amp;CHAR(34)&amp;": "&amp;CHAR(34)&amp;SUBSTITUTE(CriteriTecnici!$F4708,CHAR(34),"'")&amp;CHAR(34)&amp;", "&amp;CHAR(34)&amp;"value"&amp;CHAR(34)&amp;": "&amp;SUBSTITUTE(TRIM(ROUND(IFERROR(CriteriTecnici!$N4708*1,IFERROR(NUMBERVALUE(CriteriTecnici!$N4708,".",","),IFERROR(NUMBERVALUE(CriteriTecnici!$N4708,",","."),0))),4)&amp;""),",",".")&amp;", "&amp;CHAR(34)&amp;"numerator"&amp;CHAR(34)&amp;": "&amp;SUBSTITUTE(TRIM(ROUND(IFERROR(CriteriTecnici!$K4708*1,IFERROR(NUMBERVALUE(CriteriTecnici!$K4708,".",","),IFERROR(NUMBERVALUE(CriteriTecnici!$K4708,",","."),0))),4)&amp;""),",",".")&amp;", "&amp;CHAR(34)&amp;"denominator"&amp;CHAR(34)&amp;": "&amp;SUBSTITUTE(TRIM(ROUND(IFERROR(CriteriTecnici!$L4708*1,IFERROR(NUMBERVALUE(CriteriTecnici!$L4708,".",","),IFERROR(NUMBERVALUE(CriteriTecnici!$L4708,",","."),0))),4)&amp;""),",",".")&amp;", "&amp;CHAR(34)&amp;"flag"&amp;CHAR(34)&amp;": "&amp;SUBSTITUTE(TRIM(ROUND(IFERROR(CriteriTecnici!$M4708*1,IFERROR(NUMBERVALUE(CriteriTecnici!$M4708,".",","),IFERROR(NUMBERVALUE(CriteriTecnici!$M4708,",","."),0))),4)&amp;""),",",".")&amp;", "&amp;CHAR(34)&amp;"rawScore"&amp;CHAR(34)&amp;": "&amp;SUBSTITUTE(TRIM(ROUND(IFERROR(CriteriTecnici!$O4708*1,IFERROR(NUMBERVALUE(CriteriTecnici!$O4708,".",","),IFERROR(NUMBERVALUE(CriteriTecnici!$O4708,",","."),0))),4)&amp;""),",",".")&amp;CHAR(125)&amp;IF(TRUE,",",""))</f>
        <v/>
      </c>
    </row>
    <row r="4929">
      <c r="A4929" s="38">
        <f>IF(CriteriTecnici!$A4709="","","    "&amp;CHAR(123)&amp;CHAR(34)&amp;"bidderId"&amp;CHAR(34)&amp;": "&amp;CHAR(34)&amp;SUBSTITUTE(CriteriTecnici!$A4709,CHAR(34),"'")&amp;CHAR(34)&amp;", "&amp;CHAR(34)&amp;"lotId"&amp;CHAR(34)&amp;": "&amp;CHAR(34)&amp;SUBSTITUTE(CriteriTecnici!$C4709,CHAR(34),"'")&amp;CHAR(34)&amp;", "&amp;CHAR(34)&amp;"criterionId"&amp;CHAR(34)&amp;": "&amp;CHAR(34)&amp;SUBSTITUTE(CriteriTecnici!$D4709,CHAR(34),"'")&amp;CHAR(34)&amp;", "&amp;CHAR(34)&amp;"kind"&amp;CHAR(34)&amp;": "&amp;CHAR(34)&amp;SUBSTITUTE(CriteriTecnici!$F4709,CHAR(34),"'")&amp;CHAR(34)&amp;", "&amp;CHAR(34)&amp;"value"&amp;CHAR(34)&amp;": "&amp;SUBSTITUTE(TRIM(ROUND(IFERROR(CriteriTecnici!$N4709*1,IFERROR(NUMBERVALUE(CriteriTecnici!$N4709,".",","),IFERROR(NUMBERVALUE(CriteriTecnici!$N4709,",","."),0))),4)&amp;""),",",".")&amp;", "&amp;CHAR(34)&amp;"numerator"&amp;CHAR(34)&amp;": "&amp;SUBSTITUTE(TRIM(ROUND(IFERROR(CriteriTecnici!$K4709*1,IFERROR(NUMBERVALUE(CriteriTecnici!$K4709,".",","),IFERROR(NUMBERVALUE(CriteriTecnici!$K4709,",","."),0))),4)&amp;""),",",".")&amp;", "&amp;CHAR(34)&amp;"denominator"&amp;CHAR(34)&amp;": "&amp;SUBSTITUTE(TRIM(ROUND(IFERROR(CriteriTecnici!$L4709*1,IFERROR(NUMBERVALUE(CriteriTecnici!$L4709,".",","),IFERROR(NUMBERVALUE(CriteriTecnici!$L4709,",","."),0))),4)&amp;""),",",".")&amp;", "&amp;CHAR(34)&amp;"flag"&amp;CHAR(34)&amp;": "&amp;SUBSTITUTE(TRIM(ROUND(IFERROR(CriteriTecnici!$M4709*1,IFERROR(NUMBERVALUE(CriteriTecnici!$M4709,".",","),IFERROR(NUMBERVALUE(CriteriTecnici!$M4709,",","."),0))),4)&amp;""),",",".")&amp;", "&amp;CHAR(34)&amp;"rawScore"&amp;CHAR(34)&amp;": "&amp;SUBSTITUTE(TRIM(ROUND(IFERROR(CriteriTecnici!$O4709*1,IFERROR(NUMBERVALUE(CriteriTecnici!$O4709,".",","),IFERROR(NUMBERVALUE(CriteriTecnici!$O4709,",","."),0))),4)&amp;""),",",".")&amp;CHAR(125)&amp;IF(TRUE,",",""))</f>
        <v/>
      </c>
    </row>
    <row r="4930">
      <c r="A4930" s="38">
        <f>IF(CriteriTecnici!$A4710="","","    "&amp;CHAR(123)&amp;CHAR(34)&amp;"bidderId"&amp;CHAR(34)&amp;": "&amp;CHAR(34)&amp;SUBSTITUTE(CriteriTecnici!$A4710,CHAR(34),"'")&amp;CHAR(34)&amp;", "&amp;CHAR(34)&amp;"lotId"&amp;CHAR(34)&amp;": "&amp;CHAR(34)&amp;SUBSTITUTE(CriteriTecnici!$C4710,CHAR(34),"'")&amp;CHAR(34)&amp;", "&amp;CHAR(34)&amp;"criterionId"&amp;CHAR(34)&amp;": "&amp;CHAR(34)&amp;SUBSTITUTE(CriteriTecnici!$D4710,CHAR(34),"'")&amp;CHAR(34)&amp;", "&amp;CHAR(34)&amp;"kind"&amp;CHAR(34)&amp;": "&amp;CHAR(34)&amp;SUBSTITUTE(CriteriTecnici!$F4710,CHAR(34),"'")&amp;CHAR(34)&amp;", "&amp;CHAR(34)&amp;"value"&amp;CHAR(34)&amp;": "&amp;SUBSTITUTE(TRIM(ROUND(IFERROR(CriteriTecnici!$N4710*1,IFERROR(NUMBERVALUE(CriteriTecnici!$N4710,".",","),IFERROR(NUMBERVALUE(CriteriTecnici!$N4710,",","."),0))),4)&amp;""),",",".")&amp;", "&amp;CHAR(34)&amp;"numerator"&amp;CHAR(34)&amp;": "&amp;SUBSTITUTE(TRIM(ROUND(IFERROR(CriteriTecnici!$K4710*1,IFERROR(NUMBERVALUE(CriteriTecnici!$K4710,".",","),IFERROR(NUMBERVALUE(CriteriTecnici!$K4710,",","."),0))),4)&amp;""),",",".")&amp;", "&amp;CHAR(34)&amp;"denominator"&amp;CHAR(34)&amp;": "&amp;SUBSTITUTE(TRIM(ROUND(IFERROR(CriteriTecnici!$L4710*1,IFERROR(NUMBERVALUE(CriteriTecnici!$L4710,".",","),IFERROR(NUMBERVALUE(CriteriTecnici!$L4710,",","."),0))),4)&amp;""),",",".")&amp;", "&amp;CHAR(34)&amp;"flag"&amp;CHAR(34)&amp;": "&amp;SUBSTITUTE(TRIM(ROUND(IFERROR(CriteriTecnici!$M4710*1,IFERROR(NUMBERVALUE(CriteriTecnici!$M4710,".",","),IFERROR(NUMBERVALUE(CriteriTecnici!$M4710,",","."),0))),4)&amp;""),",",".")&amp;", "&amp;CHAR(34)&amp;"rawScore"&amp;CHAR(34)&amp;": "&amp;SUBSTITUTE(TRIM(ROUND(IFERROR(CriteriTecnici!$O4710*1,IFERROR(NUMBERVALUE(CriteriTecnici!$O4710,".",","),IFERROR(NUMBERVALUE(CriteriTecnici!$O4710,",","."),0))),4)&amp;""),",",".")&amp;CHAR(125)&amp;IF(TRUE,",",""))</f>
        <v/>
      </c>
    </row>
    <row r="4931">
      <c r="A4931" s="38">
        <f>IF(CriteriTecnici!$A4711="","","    "&amp;CHAR(123)&amp;CHAR(34)&amp;"bidderId"&amp;CHAR(34)&amp;": "&amp;CHAR(34)&amp;SUBSTITUTE(CriteriTecnici!$A4711,CHAR(34),"'")&amp;CHAR(34)&amp;", "&amp;CHAR(34)&amp;"lotId"&amp;CHAR(34)&amp;": "&amp;CHAR(34)&amp;SUBSTITUTE(CriteriTecnici!$C4711,CHAR(34),"'")&amp;CHAR(34)&amp;", "&amp;CHAR(34)&amp;"criterionId"&amp;CHAR(34)&amp;": "&amp;CHAR(34)&amp;SUBSTITUTE(CriteriTecnici!$D4711,CHAR(34),"'")&amp;CHAR(34)&amp;", "&amp;CHAR(34)&amp;"kind"&amp;CHAR(34)&amp;": "&amp;CHAR(34)&amp;SUBSTITUTE(CriteriTecnici!$F4711,CHAR(34),"'")&amp;CHAR(34)&amp;", "&amp;CHAR(34)&amp;"value"&amp;CHAR(34)&amp;": "&amp;SUBSTITUTE(TRIM(ROUND(IFERROR(CriteriTecnici!$N4711*1,IFERROR(NUMBERVALUE(CriteriTecnici!$N4711,".",","),IFERROR(NUMBERVALUE(CriteriTecnici!$N4711,",","."),0))),4)&amp;""),",",".")&amp;", "&amp;CHAR(34)&amp;"numerator"&amp;CHAR(34)&amp;": "&amp;SUBSTITUTE(TRIM(ROUND(IFERROR(CriteriTecnici!$K4711*1,IFERROR(NUMBERVALUE(CriteriTecnici!$K4711,".",","),IFERROR(NUMBERVALUE(CriteriTecnici!$K4711,",","."),0))),4)&amp;""),",",".")&amp;", "&amp;CHAR(34)&amp;"denominator"&amp;CHAR(34)&amp;": "&amp;SUBSTITUTE(TRIM(ROUND(IFERROR(CriteriTecnici!$L4711*1,IFERROR(NUMBERVALUE(CriteriTecnici!$L4711,".",","),IFERROR(NUMBERVALUE(CriteriTecnici!$L4711,",","."),0))),4)&amp;""),",",".")&amp;", "&amp;CHAR(34)&amp;"flag"&amp;CHAR(34)&amp;": "&amp;SUBSTITUTE(TRIM(ROUND(IFERROR(CriteriTecnici!$M4711*1,IFERROR(NUMBERVALUE(CriteriTecnici!$M4711,".",","),IFERROR(NUMBERVALUE(CriteriTecnici!$M4711,",","."),0))),4)&amp;""),",",".")&amp;", "&amp;CHAR(34)&amp;"rawScore"&amp;CHAR(34)&amp;": "&amp;SUBSTITUTE(TRIM(ROUND(IFERROR(CriteriTecnici!$O4711*1,IFERROR(NUMBERVALUE(CriteriTecnici!$O4711,".",","),IFERROR(NUMBERVALUE(CriteriTecnici!$O4711,",","."),0))),4)&amp;""),",",".")&amp;CHAR(125)&amp;IF(TRUE,",",""))</f>
        <v/>
      </c>
    </row>
    <row r="4932">
      <c r="A4932" s="38">
        <f>IF(CriteriTecnici!$A4712="","","    "&amp;CHAR(123)&amp;CHAR(34)&amp;"bidderId"&amp;CHAR(34)&amp;": "&amp;CHAR(34)&amp;SUBSTITUTE(CriteriTecnici!$A4712,CHAR(34),"'")&amp;CHAR(34)&amp;", "&amp;CHAR(34)&amp;"lotId"&amp;CHAR(34)&amp;": "&amp;CHAR(34)&amp;SUBSTITUTE(CriteriTecnici!$C4712,CHAR(34),"'")&amp;CHAR(34)&amp;", "&amp;CHAR(34)&amp;"criterionId"&amp;CHAR(34)&amp;": "&amp;CHAR(34)&amp;SUBSTITUTE(CriteriTecnici!$D4712,CHAR(34),"'")&amp;CHAR(34)&amp;", "&amp;CHAR(34)&amp;"kind"&amp;CHAR(34)&amp;": "&amp;CHAR(34)&amp;SUBSTITUTE(CriteriTecnici!$F4712,CHAR(34),"'")&amp;CHAR(34)&amp;", "&amp;CHAR(34)&amp;"value"&amp;CHAR(34)&amp;": "&amp;SUBSTITUTE(TRIM(ROUND(IFERROR(CriteriTecnici!$N4712*1,IFERROR(NUMBERVALUE(CriteriTecnici!$N4712,".",","),IFERROR(NUMBERVALUE(CriteriTecnici!$N4712,",","."),0))),4)&amp;""),",",".")&amp;", "&amp;CHAR(34)&amp;"numerator"&amp;CHAR(34)&amp;": "&amp;SUBSTITUTE(TRIM(ROUND(IFERROR(CriteriTecnici!$K4712*1,IFERROR(NUMBERVALUE(CriteriTecnici!$K4712,".",","),IFERROR(NUMBERVALUE(CriteriTecnici!$K4712,",","."),0))),4)&amp;""),",",".")&amp;", "&amp;CHAR(34)&amp;"denominator"&amp;CHAR(34)&amp;": "&amp;SUBSTITUTE(TRIM(ROUND(IFERROR(CriteriTecnici!$L4712*1,IFERROR(NUMBERVALUE(CriteriTecnici!$L4712,".",","),IFERROR(NUMBERVALUE(CriteriTecnici!$L4712,",","."),0))),4)&amp;""),",",".")&amp;", "&amp;CHAR(34)&amp;"flag"&amp;CHAR(34)&amp;": "&amp;SUBSTITUTE(TRIM(ROUND(IFERROR(CriteriTecnici!$M4712*1,IFERROR(NUMBERVALUE(CriteriTecnici!$M4712,".",","),IFERROR(NUMBERVALUE(CriteriTecnici!$M4712,",","."),0))),4)&amp;""),",",".")&amp;", "&amp;CHAR(34)&amp;"rawScore"&amp;CHAR(34)&amp;": "&amp;SUBSTITUTE(TRIM(ROUND(IFERROR(CriteriTecnici!$O4712*1,IFERROR(NUMBERVALUE(CriteriTecnici!$O4712,".",","),IFERROR(NUMBERVALUE(CriteriTecnici!$O4712,",","."),0))),4)&amp;""),",",".")&amp;CHAR(125)&amp;IF(TRUE,",",""))</f>
        <v/>
      </c>
    </row>
    <row r="4933">
      <c r="A4933" s="38">
        <f>IF(CriteriTecnici!$A4713="","","    "&amp;CHAR(123)&amp;CHAR(34)&amp;"bidderId"&amp;CHAR(34)&amp;": "&amp;CHAR(34)&amp;SUBSTITUTE(CriteriTecnici!$A4713,CHAR(34),"'")&amp;CHAR(34)&amp;", "&amp;CHAR(34)&amp;"lotId"&amp;CHAR(34)&amp;": "&amp;CHAR(34)&amp;SUBSTITUTE(CriteriTecnici!$C4713,CHAR(34),"'")&amp;CHAR(34)&amp;", "&amp;CHAR(34)&amp;"criterionId"&amp;CHAR(34)&amp;": "&amp;CHAR(34)&amp;SUBSTITUTE(CriteriTecnici!$D4713,CHAR(34),"'")&amp;CHAR(34)&amp;", "&amp;CHAR(34)&amp;"kind"&amp;CHAR(34)&amp;": "&amp;CHAR(34)&amp;SUBSTITUTE(CriteriTecnici!$F4713,CHAR(34),"'")&amp;CHAR(34)&amp;", "&amp;CHAR(34)&amp;"value"&amp;CHAR(34)&amp;": "&amp;SUBSTITUTE(TRIM(ROUND(IFERROR(CriteriTecnici!$N4713*1,IFERROR(NUMBERVALUE(CriteriTecnici!$N4713,".",","),IFERROR(NUMBERVALUE(CriteriTecnici!$N4713,",","."),0))),4)&amp;""),",",".")&amp;", "&amp;CHAR(34)&amp;"numerator"&amp;CHAR(34)&amp;": "&amp;SUBSTITUTE(TRIM(ROUND(IFERROR(CriteriTecnici!$K4713*1,IFERROR(NUMBERVALUE(CriteriTecnici!$K4713,".",","),IFERROR(NUMBERVALUE(CriteriTecnici!$K4713,",","."),0))),4)&amp;""),",",".")&amp;", "&amp;CHAR(34)&amp;"denominator"&amp;CHAR(34)&amp;": "&amp;SUBSTITUTE(TRIM(ROUND(IFERROR(CriteriTecnici!$L4713*1,IFERROR(NUMBERVALUE(CriteriTecnici!$L4713,".",","),IFERROR(NUMBERVALUE(CriteriTecnici!$L4713,",","."),0))),4)&amp;""),",",".")&amp;", "&amp;CHAR(34)&amp;"flag"&amp;CHAR(34)&amp;": "&amp;SUBSTITUTE(TRIM(ROUND(IFERROR(CriteriTecnici!$M4713*1,IFERROR(NUMBERVALUE(CriteriTecnici!$M4713,".",","),IFERROR(NUMBERVALUE(CriteriTecnici!$M4713,",","."),0))),4)&amp;""),",",".")&amp;", "&amp;CHAR(34)&amp;"rawScore"&amp;CHAR(34)&amp;": "&amp;SUBSTITUTE(TRIM(ROUND(IFERROR(CriteriTecnici!$O4713*1,IFERROR(NUMBERVALUE(CriteriTecnici!$O4713,".",","),IFERROR(NUMBERVALUE(CriteriTecnici!$O4713,",","."),0))),4)&amp;""),",",".")&amp;CHAR(125)&amp;IF(TRUE,",",""))</f>
        <v/>
      </c>
    </row>
    <row r="4934">
      <c r="A4934" s="38">
        <f>IF(CriteriTecnici!$A4714="","","    "&amp;CHAR(123)&amp;CHAR(34)&amp;"bidderId"&amp;CHAR(34)&amp;": "&amp;CHAR(34)&amp;SUBSTITUTE(CriteriTecnici!$A4714,CHAR(34),"'")&amp;CHAR(34)&amp;", "&amp;CHAR(34)&amp;"lotId"&amp;CHAR(34)&amp;": "&amp;CHAR(34)&amp;SUBSTITUTE(CriteriTecnici!$C4714,CHAR(34),"'")&amp;CHAR(34)&amp;", "&amp;CHAR(34)&amp;"criterionId"&amp;CHAR(34)&amp;": "&amp;CHAR(34)&amp;SUBSTITUTE(CriteriTecnici!$D4714,CHAR(34),"'")&amp;CHAR(34)&amp;", "&amp;CHAR(34)&amp;"kind"&amp;CHAR(34)&amp;": "&amp;CHAR(34)&amp;SUBSTITUTE(CriteriTecnici!$F4714,CHAR(34),"'")&amp;CHAR(34)&amp;", "&amp;CHAR(34)&amp;"value"&amp;CHAR(34)&amp;": "&amp;SUBSTITUTE(TRIM(ROUND(IFERROR(CriteriTecnici!$N4714*1,IFERROR(NUMBERVALUE(CriteriTecnici!$N4714,".",","),IFERROR(NUMBERVALUE(CriteriTecnici!$N4714,",","."),0))),4)&amp;""),",",".")&amp;", "&amp;CHAR(34)&amp;"numerator"&amp;CHAR(34)&amp;": "&amp;SUBSTITUTE(TRIM(ROUND(IFERROR(CriteriTecnici!$K4714*1,IFERROR(NUMBERVALUE(CriteriTecnici!$K4714,".",","),IFERROR(NUMBERVALUE(CriteriTecnici!$K4714,",","."),0))),4)&amp;""),",",".")&amp;", "&amp;CHAR(34)&amp;"denominator"&amp;CHAR(34)&amp;": "&amp;SUBSTITUTE(TRIM(ROUND(IFERROR(CriteriTecnici!$L4714*1,IFERROR(NUMBERVALUE(CriteriTecnici!$L4714,".",","),IFERROR(NUMBERVALUE(CriteriTecnici!$L4714,",","."),0))),4)&amp;""),",",".")&amp;", "&amp;CHAR(34)&amp;"flag"&amp;CHAR(34)&amp;": "&amp;SUBSTITUTE(TRIM(ROUND(IFERROR(CriteriTecnici!$M4714*1,IFERROR(NUMBERVALUE(CriteriTecnici!$M4714,".",","),IFERROR(NUMBERVALUE(CriteriTecnici!$M4714,",","."),0))),4)&amp;""),",",".")&amp;", "&amp;CHAR(34)&amp;"rawScore"&amp;CHAR(34)&amp;": "&amp;SUBSTITUTE(TRIM(ROUND(IFERROR(CriteriTecnici!$O4714*1,IFERROR(NUMBERVALUE(CriteriTecnici!$O4714,".",","),IFERROR(NUMBERVALUE(CriteriTecnici!$O4714,",","."),0))),4)&amp;""),",",".")&amp;CHAR(125)&amp;IF(TRUE,",",""))</f>
        <v/>
      </c>
    </row>
    <row r="4935">
      <c r="A4935" s="38">
        <f>IF(CriteriTecnici!$A4715="","","    "&amp;CHAR(123)&amp;CHAR(34)&amp;"bidderId"&amp;CHAR(34)&amp;": "&amp;CHAR(34)&amp;SUBSTITUTE(CriteriTecnici!$A4715,CHAR(34),"'")&amp;CHAR(34)&amp;", "&amp;CHAR(34)&amp;"lotId"&amp;CHAR(34)&amp;": "&amp;CHAR(34)&amp;SUBSTITUTE(CriteriTecnici!$C4715,CHAR(34),"'")&amp;CHAR(34)&amp;", "&amp;CHAR(34)&amp;"criterionId"&amp;CHAR(34)&amp;": "&amp;CHAR(34)&amp;SUBSTITUTE(CriteriTecnici!$D4715,CHAR(34),"'")&amp;CHAR(34)&amp;", "&amp;CHAR(34)&amp;"kind"&amp;CHAR(34)&amp;": "&amp;CHAR(34)&amp;SUBSTITUTE(CriteriTecnici!$F4715,CHAR(34),"'")&amp;CHAR(34)&amp;", "&amp;CHAR(34)&amp;"value"&amp;CHAR(34)&amp;": "&amp;SUBSTITUTE(TRIM(ROUND(IFERROR(CriteriTecnici!$N4715*1,IFERROR(NUMBERVALUE(CriteriTecnici!$N4715,".",","),IFERROR(NUMBERVALUE(CriteriTecnici!$N4715,",","."),0))),4)&amp;""),",",".")&amp;", "&amp;CHAR(34)&amp;"numerator"&amp;CHAR(34)&amp;": "&amp;SUBSTITUTE(TRIM(ROUND(IFERROR(CriteriTecnici!$K4715*1,IFERROR(NUMBERVALUE(CriteriTecnici!$K4715,".",","),IFERROR(NUMBERVALUE(CriteriTecnici!$K4715,",","."),0))),4)&amp;""),",",".")&amp;", "&amp;CHAR(34)&amp;"denominator"&amp;CHAR(34)&amp;": "&amp;SUBSTITUTE(TRIM(ROUND(IFERROR(CriteriTecnici!$L4715*1,IFERROR(NUMBERVALUE(CriteriTecnici!$L4715,".",","),IFERROR(NUMBERVALUE(CriteriTecnici!$L4715,",","."),0))),4)&amp;""),",",".")&amp;", "&amp;CHAR(34)&amp;"flag"&amp;CHAR(34)&amp;": "&amp;SUBSTITUTE(TRIM(ROUND(IFERROR(CriteriTecnici!$M4715*1,IFERROR(NUMBERVALUE(CriteriTecnici!$M4715,".",","),IFERROR(NUMBERVALUE(CriteriTecnici!$M4715,",","."),0))),4)&amp;""),",",".")&amp;", "&amp;CHAR(34)&amp;"rawScore"&amp;CHAR(34)&amp;": "&amp;SUBSTITUTE(TRIM(ROUND(IFERROR(CriteriTecnici!$O4715*1,IFERROR(NUMBERVALUE(CriteriTecnici!$O4715,".",","),IFERROR(NUMBERVALUE(CriteriTecnici!$O4715,",","."),0))),4)&amp;""),",",".")&amp;CHAR(125)&amp;IF(TRUE,",",""))</f>
        <v/>
      </c>
    </row>
    <row r="4936">
      <c r="A4936" s="38">
        <f>IF(CriteriTecnici!$A4716="","","    "&amp;CHAR(123)&amp;CHAR(34)&amp;"bidderId"&amp;CHAR(34)&amp;": "&amp;CHAR(34)&amp;SUBSTITUTE(CriteriTecnici!$A4716,CHAR(34),"'")&amp;CHAR(34)&amp;", "&amp;CHAR(34)&amp;"lotId"&amp;CHAR(34)&amp;": "&amp;CHAR(34)&amp;SUBSTITUTE(CriteriTecnici!$C4716,CHAR(34),"'")&amp;CHAR(34)&amp;", "&amp;CHAR(34)&amp;"criterionId"&amp;CHAR(34)&amp;": "&amp;CHAR(34)&amp;SUBSTITUTE(CriteriTecnici!$D4716,CHAR(34),"'")&amp;CHAR(34)&amp;", "&amp;CHAR(34)&amp;"kind"&amp;CHAR(34)&amp;": "&amp;CHAR(34)&amp;SUBSTITUTE(CriteriTecnici!$F4716,CHAR(34),"'")&amp;CHAR(34)&amp;", "&amp;CHAR(34)&amp;"value"&amp;CHAR(34)&amp;": "&amp;SUBSTITUTE(TRIM(ROUND(IFERROR(CriteriTecnici!$N4716*1,IFERROR(NUMBERVALUE(CriteriTecnici!$N4716,".",","),IFERROR(NUMBERVALUE(CriteriTecnici!$N4716,",","."),0))),4)&amp;""),",",".")&amp;", "&amp;CHAR(34)&amp;"numerator"&amp;CHAR(34)&amp;": "&amp;SUBSTITUTE(TRIM(ROUND(IFERROR(CriteriTecnici!$K4716*1,IFERROR(NUMBERVALUE(CriteriTecnici!$K4716,".",","),IFERROR(NUMBERVALUE(CriteriTecnici!$K4716,",","."),0))),4)&amp;""),",",".")&amp;", "&amp;CHAR(34)&amp;"denominator"&amp;CHAR(34)&amp;": "&amp;SUBSTITUTE(TRIM(ROUND(IFERROR(CriteriTecnici!$L4716*1,IFERROR(NUMBERVALUE(CriteriTecnici!$L4716,".",","),IFERROR(NUMBERVALUE(CriteriTecnici!$L4716,",","."),0))),4)&amp;""),",",".")&amp;", "&amp;CHAR(34)&amp;"flag"&amp;CHAR(34)&amp;": "&amp;SUBSTITUTE(TRIM(ROUND(IFERROR(CriteriTecnici!$M4716*1,IFERROR(NUMBERVALUE(CriteriTecnici!$M4716,".",","),IFERROR(NUMBERVALUE(CriteriTecnici!$M4716,",","."),0))),4)&amp;""),",",".")&amp;", "&amp;CHAR(34)&amp;"rawScore"&amp;CHAR(34)&amp;": "&amp;SUBSTITUTE(TRIM(ROUND(IFERROR(CriteriTecnici!$O4716*1,IFERROR(NUMBERVALUE(CriteriTecnici!$O4716,".",","),IFERROR(NUMBERVALUE(CriteriTecnici!$O4716,",","."),0))),4)&amp;""),",",".")&amp;CHAR(125)&amp;IF(COUNTA(Offerte!$A154:$A$200)&gt;0,",",""))</f>
        <v/>
      </c>
    </row>
    <row r="4937">
      <c r="A4937" s="38">
        <f>IF(CriteriTecnici!$A4717="","","    "&amp;CHAR(123)&amp;CHAR(34)&amp;"bidderId"&amp;CHAR(34)&amp;": "&amp;CHAR(34)&amp;SUBSTITUTE(CriteriTecnici!$A4717,CHAR(34),"'")&amp;CHAR(34)&amp;", "&amp;CHAR(34)&amp;"lotId"&amp;CHAR(34)&amp;": "&amp;CHAR(34)&amp;SUBSTITUTE(CriteriTecnici!$C4717,CHAR(34),"'")&amp;CHAR(34)&amp;", "&amp;CHAR(34)&amp;"criterionId"&amp;CHAR(34)&amp;": "&amp;CHAR(34)&amp;SUBSTITUTE(CriteriTecnici!$D4717,CHAR(34),"'")&amp;CHAR(34)&amp;", "&amp;CHAR(34)&amp;"kind"&amp;CHAR(34)&amp;": "&amp;CHAR(34)&amp;SUBSTITUTE(CriteriTecnici!$F4717,CHAR(34),"'")&amp;CHAR(34)&amp;", "&amp;CHAR(34)&amp;"value"&amp;CHAR(34)&amp;": "&amp;SUBSTITUTE(TRIM(ROUND(IFERROR(CriteriTecnici!$N4717*1,IFERROR(NUMBERVALUE(CriteriTecnici!$N4717,".",","),IFERROR(NUMBERVALUE(CriteriTecnici!$N4717,",","."),0))),4)&amp;""),",",".")&amp;", "&amp;CHAR(34)&amp;"numerator"&amp;CHAR(34)&amp;": "&amp;SUBSTITUTE(TRIM(ROUND(IFERROR(CriteriTecnici!$K4717*1,IFERROR(NUMBERVALUE(CriteriTecnici!$K4717,".",","),IFERROR(NUMBERVALUE(CriteriTecnici!$K4717,",","."),0))),4)&amp;""),",",".")&amp;", "&amp;CHAR(34)&amp;"denominator"&amp;CHAR(34)&amp;": "&amp;SUBSTITUTE(TRIM(ROUND(IFERROR(CriteriTecnici!$L4717*1,IFERROR(NUMBERVALUE(CriteriTecnici!$L4717,".",","),IFERROR(NUMBERVALUE(CriteriTecnici!$L4717,",","."),0))),4)&amp;""),",",".")&amp;", "&amp;CHAR(34)&amp;"flag"&amp;CHAR(34)&amp;": "&amp;SUBSTITUTE(TRIM(ROUND(IFERROR(CriteriTecnici!$M4717*1,IFERROR(NUMBERVALUE(CriteriTecnici!$M4717,".",","),IFERROR(NUMBERVALUE(CriteriTecnici!$M4717,",","."),0))),4)&amp;""),",",".")&amp;", "&amp;CHAR(34)&amp;"rawScore"&amp;CHAR(34)&amp;": "&amp;SUBSTITUTE(TRIM(ROUND(IFERROR(CriteriTecnici!$O4717*1,IFERROR(NUMBERVALUE(CriteriTecnici!$O4717,".",","),IFERROR(NUMBERVALUE(CriteriTecnici!$O4717,",","."),0))),4)&amp;""),",",".")&amp;CHAR(125)&amp;IF(TRUE,",",""))</f>
        <v/>
      </c>
    </row>
    <row r="4938">
      <c r="A4938" s="38">
        <f>IF(CriteriTecnici!$A4718="","","    "&amp;CHAR(123)&amp;CHAR(34)&amp;"bidderId"&amp;CHAR(34)&amp;": "&amp;CHAR(34)&amp;SUBSTITUTE(CriteriTecnici!$A4718,CHAR(34),"'")&amp;CHAR(34)&amp;", "&amp;CHAR(34)&amp;"lotId"&amp;CHAR(34)&amp;": "&amp;CHAR(34)&amp;SUBSTITUTE(CriteriTecnici!$C4718,CHAR(34),"'")&amp;CHAR(34)&amp;", "&amp;CHAR(34)&amp;"criterionId"&amp;CHAR(34)&amp;": "&amp;CHAR(34)&amp;SUBSTITUTE(CriteriTecnici!$D4718,CHAR(34),"'")&amp;CHAR(34)&amp;", "&amp;CHAR(34)&amp;"kind"&amp;CHAR(34)&amp;": "&amp;CHAR(34)&amp;SUBSTITUTE(CriteriTecnici!$F4718,CHAR(34),"'")&amp;CHAR(34)&amp;", "&amp;CHAR(34)&amp;"value"&amp;CHAR(34)&amp;": "&amp;SUBSTITUTE(TRIM(ROUND(IFERROR(CriteriTecnici!$N4718*1,IFERROR(NUMBERVALUE(CriteriTecnici!$N4718,".",","),IFERROR(NUMBERVALUE(CriteriTecnici!$N4718,",","."),0))),4)&amp;""),",",".")&amp;", "&amp;CHAR(34)&amp;"numerator"&amp;CHAR(34)&amp;": "&amp;SUBSTITUTE(TRIM(ROUND(IFERROR(CriteriTecnici!$K4718*1,IFERROR(NUMBERVALUE(CriteriTecnici!$K4718,".",","),IFERROR(NUMBERVALUE(CriteriTecnici!$K4718,",","."),0))),4)&amp;""),",",".")&amp;", "&amp;CHAR(34)&amp;"denominator"&amp;CHAR(34)&amp;": "&amp;SUBSTITUTE(TRIM(ROUND(IFERROR(CriteriTecnici!$L4718*1,IFERROR(NUMBERVALUE(CriteriTecnici!$L4718,".",","),IFERROR(NUMBERVALUE(CriteriTecnici!$L4718,",","."),0))),4)&amp;""),",",".")&amp;", "&amp;CHAR(34)&amp;"flag"&amp;CHAR(34)&amp;": "&amp;SUBSTITUTE(TRIM(ROUND(IFERROR(CriteriTecnici!$M4718*1,IFERROR(NUMBERVALUE(CriteriTecnici!$M4718,".",","),IFERROR(NUMBERVALUE(CriteriTecnici!$M4718,",","."),0))),4)&amp;""),",",".")&amp;", "&amp;CHAR(34)&amp;"rawScore"&amp;CHAR(34)&amp;": "&amp;SUBSTITUTE(TRIM(ROUND(IFERROR(CriteriTecnici!$O4718*1,IFERROR(NUMBERVALUE(CriteriTecnici!$O4718,".",","),IFERROR(NUMBERVALUE(CriteriTecnici!$O4718,",","."),0))),4)&amp;""),",",".")&amp;CHAR(125)&amp;IF(TRUE,",",""))</f>
        <v/>
      </c>
    </row>
    <row r="4939">
      <c r="A4939" s="38">
        <f>IF(CriteriTecnici!$A4719="","","    "&amp;CHAR(123)&amp;CHAR(34)&amp;"bidderId"&amp;CHAR(34)&amp;": "&amp;CHAR(34)&amp;SUBSTITUTE(CriteriTecnici!$A4719,CHAR(34),"'")&amp;CHAR(34)&amp;", "&amp;CHAR(34)&amp;"lotId"&amp;CHAR(34)&amp;": "&amp;CHAR(34)&amp;SUBSTITUTE(CriteriTecnici!$C4719,CHAR(34),"'")&amp;CHAR(34)&amp;", "&amp;CHAR(34)&amp;"criterionId"&amp;CHAR(34)&amp;": "&amp;CHAR(34)&amp;SUBSTITUTE(CriteriTecnici!$D4719,CHAR(34),"'")&amp;CHAR(34)&amp;", "&amp;CHAR(34)&amp;"kind"&amp;CHAR(34)&amp;": "&amp;CHAR(34)&amp;SUBSTITUTE(CriteriTecnici!$F4719,CHAR(34),"'")&amp;CHAR(34)&amp;", "&amp;CHAR(34)&amp;"value"&amp;CHAR(34)&amp;": "&amp;SUBSTITUTE(TRIM(ROUND(IFERROR(CriteriTecnici!$N4719*1,IFERROR(NUMBERVALUE(CriteriTecnici!$N4719,".",","),IFERROR(NUMBERVALUE(CriteriTecnici!$N4719,",","."),0))),4)&amp;""),",",".")&amp;", "&amp;CHAR(34)&amp;"numerator"&amp;CHAR(34)&amp;": "&amp;SUBSTITUTE(TRIM(ROUND(IFERROR(CriteriTecnici!$K4719*1,IFERROR(NUMBERVALUE(CriteriTecnici!$K4719,".",","),IFERROR(NUMBERVALUE(CriteriTecnici!$K4719,",","."),0))),4)&amp;""),",",".")&amp;", "&amp;CHAR(34)&amp;"denominator"&amp;CHAR(34)&amp;": "&amp;SUBSTITUTE(TRIM(ROUND(IFERROR(CriteriTecnici!$L4719*1,IFERROR(NUMBERVALUE(CriteriTecnici!$L4719,".",","),IFERROR(NUMBERVALUE(CriteriTecnici!$L4719,",","."),0))),4)&amp;""),",",".")&amp;", "&amp;CHAR(34)&amp;"flag"&amp;CHAR(34)&amp;": "&amp;SUBSTITUTE(TRIM(ROUND(IFERROR(CriteriTecnici!$M4719*1,IFERROR(NUMBERVALUE(CriteriTecnici!$M4719,".",","),IFERROR(NUMBERVALUE(CriteriTecnici!$M4719,",","."),0))),4)&amp;""),",",".")&amp;", "&amp;CHAR(34)&amp;"rawScore"&amp;CHAR(34)&amp;": "&amp;SUBSTITUTE(TRIM(ROUND(IFERROR(CriteriTecnici!$O4719*1,IFERROR(NUMBERVALUE(CriteriTecnici!$O4719,".",","),IFERROR(NUMBERVALUE(CriteriTecnici!$O4719,",","."),0))),4)&amp;""),",",".")&amp;CHAR(125)&amp;IF(TRUE,",",""))</f>
        <v/>
      </c>
    </row>
    <row r="4940">
      <c r="A4940" s="38">
        <f>IF(CriteriTecnici!$A4720="","","    "&amp;CHAR(123)&amp;CHAR(34)&amp;"bidderId"&amp;CHAR(34)&amp;": "&amp;CHAR(34)&amp;SUBSTITUTE(CriteriTecnici!$A4720,CHAR(34),"'")&amp;CHAR(34)&amp;", "&amp;CHAR(34)&amp;"lotId"&amp;CHAR(34)&amp;": "&amp;CHAR(34)&amp;SUBSTITUTE(CriteriTecnici!$C4720,CHAR(34),"'")&amp;CHAR(34)&amp;", "&amp;CHAR(34)&amp;"criterionId"&amp;CHAR(34)&amp;": "&amp;CHAR(34)&amp;SUBSTITUTE(CriteriTecnici!$D4720,CHAR(34),"'")&amp;CHAR(34)&amp;", "&amp;CHAR(34)&amp;"kind"&amp;CHAR(34)&amp;": "&amp;CHAR(34)&amp;SUBSTITUTE(CriteriTecnici!$F4720,CHAR(34),"'")&amp;CHAR(34)&amp;", "&amp;CHAR(34)&amp;"value"&amp;CHAR(34)&amp;": "&amp;SUBSTITUTE(TRIM(ROUND(IFERROR(CriteriTecnici!$N4720*1,IFERROR(NUMBERVALUE(CriteriTecnici!$N4720,".",","),IFERROR(NUMBERVALUE(CriteriTecnici!$N4720,",","."),0))),4)&amp;""),",",".")&amp;", "&amp;CHAR(34)&amp;"numerator"&amp;CHAR(34)&amp;": "&amp;SUBSTITUTE(TRIM(ROUND(IFERROR(CriteriTecnici!$K4720*1,IFERROR(NUMBERVALUE(CriteriTecnici!$K4720,".",","),IFERROR(NUMBERVALUE(CriteriTecnici!$K4720,",","."),0))),4)&amp;""),",",".")&amp;", "&amp;CHAR(34)&amp;"denominator"&amp;CHAR(34)&amp;": "&amp;SUBSTITUTE(TRIM(ROUND(IFERROR(CriteriTecnici!$L4720*1,IFERROR(NUMBERVALUE(CriteriTecnici!$L4720,".",","),IFERROR(NUMBERVALUE(CriteriTecnici!$L4720,",","."),0))),4)&amp;""),",",".")&amp;", "&amp;CHAR(34)&amp;"flag"&amp;CHAR(34)&amp;": "&amp;SUBSTITUTE(TRIM(ROUND(IFERROR(CriteriTecnici!$M4720*1,IFERROR(NUMBERVALUE(CriteriTecnici!$M4720,".",","),IFERROR(NUMBERVALUE(CriteriTecnici!$M4720,",","."),0))),4)&amp;""),",",".")&amp;", "&amp;CHAR(34)&amp;"rawScore"&amp;CHAR(34)&amp;": "&amp;SUBSTITUTE(TRIM(ROUND(IFERROR(CriteriTecnici!$O4720*1,IFERROR(NUMBERVALUE(CriteriTecnici!$O4720,".",","),IFERROR(NUMBERVALUE(CriteriTecnici!$O4720,",","."),0))),4)&amp;""),",",".")&amp;CHAR(125)&amp;IF(TRUE,",",""))</f>
        <v/>
      </c>
    </row>
    <row r="4941">
      <c r="A4941" s="38">
        <f>IF(CriteriTecnici!$A4721="","","    "&amp;CHAR(123)&amp;CHAR(34)&amp;"bidderId"&amp;CHAR(34)&amp;": "&amp;CHAR(34)&amp;SUBSTITUTE(CriteriTecnici!$A4721,CHAR(34),"'")&amp;CHAR(34)&amp;", "&amp;CHAR(34)&amp;"lotId"&amp;CHAR(34)&amp;": "&amp;CHAR(34)&amp;SUBSTITUTE(CriteriTecnici!$C4721,CHAR(34),"'")&amp;CHAR(34)&amp;", "&amp;CHAR(34)&amp;"criterionId"&amp;CHAR(34)&amp;": "&amp;CHAR(34)&amp;SUBSTITUTE(CriteriTecnici!$D4721,CHAR(34),"'")&amp;CHAR(34)&amp;", "&amp;CHAR(34)&amp;"kind"&amp;CHAR(34)&amp;": "&amp;CHAR(34)&amp;SUBSTITUTE(CriteriTecnici!$F4721,CHAR(34),"'")&amp;CHAR(34)&amp;", "&amp;CHAR(34)&amp;"value"&amp;CHAR(34)&amp;": "&amp;SUBSTITUTE(TRIM(ROUND(IFERROR(CriteriTecnici!$N4721*1,IFERROR(NUMBERVALUE(CriteriTecnici!$N4721,".",","),IFERROR(NUMBERVALUE(CriteriTecnici!$N4721,",","."),0))),4)&amp;""),",",".")&amp;", "&amp;CHAR(34)&amp;"numerator"&amp;CHAR(34)&amp;": "&amp;SUBSTITUTE(TRIM(ROUND(IFERROR(CriteriTecnici!$K4721*1,IFERROR(NUMBERVALUE(CriteriTecnici!$K4721,".",","),IFERROR(NUMBERVALUE(CriteriTecnici!$K4721,",","."),0))),4)&amp;""),",",".")&amp;", "&amp;CHAR(34)&amp;"denominator"&amp;CHAR(34)&amp;": "&amp;SUBSTITUTE(TRIM(ROUND(IFERROR(CriteriTecnici!$L4721*1,IFERROR(NUMBERVALUE(CriteriTecnici!$L4721,".",","),IFERROR(NUMBERVALUE(CriteriTecnici!$L4721,",","."),0))),4)&amp;""),",",".")&amp;", "&amp;CHAR(34)&amp;"flag"&amp;CHAR(34)&amp;": "&amp;SUBSTITUTE(TRIM(ROUND(IFERROR(CriteriTecnici!$M4721*1,IFERROR(NUMBERVALUE(CriteriTecnici!$M4721,".",","),IFERROR(NUMBERVALUE(CriteriTecnici!$M4721,",","."),0))),4)&amp;""),",",".")&amp;", "&amp;CHAR(34)&amp;"rawScore"&amp;CHAR(34)&amp;": "&amp;SUBSTITUTE(TRIM(ROUND(IFERROR(CriteriTecnici!$O4721*1,IFERROR(NUMBERVALUE(CriteriTecnici!$O4721,".",","),IFERROR(NUMBERVALUE(CriteriTecnici!$O4721,",","."),0))),4)&amp;""),",",".")&amp;CHAR(125)&amp;IF(TRUE,",",""))</f>
        <v/>
      </c>
    </row>
    <row r="4942">
      <c r="A4942" s="38">
        <f>IF(CriteriTecnici!$A4722="","","    "&amp;CHAR(123)&amp;CHAR(34)&amp;"bidderId"&amp;CHAR(34)&amp;": "&amp;CHAR(34)&amp;SUBSTITUTE(CriteriTecnici!$A4722,CHAR(34),"'")&amp;CHAR(34)&amp;", "&amp;CHAR(34)&amp;"lotId"&amp;CHAR(34)&amp;": "&amp;CHAR(34)&amp;SUBSTITUTE(CriteriTecnici!$C4722,CHAR(34),"'")&amp;CHAR(34)&amp;", "&amp;CHAR(34)&amp;"criterionId"&amp;CHAR(34)&amp;": "&amp;CHAR(34)&amp;SUBSTITUTE(CriteriTecnici!$D4722,CHAR(34),"'")&amp;CHAR(34)&amp;", "&amp;CHAR(34)&amp;"kind"&amp;CHAR(34)&amp;": "&amp;CHAR(34)&amp;SUBSTITUTE(CriteriTecnici!$F4722,CHAR(34),"'")&amp;CHAR(34)&amp;", "&amp;CHAR(34)&amp;"value"&amp;CHAR(34)&amp;": "&amp;SUBSTITUTE(TRIM(ROUND(IFERROR(CriteriTecnici!$N4722*1,IFERROR(NUMBERVALUE(CriteriTecnici!$N4722,".",","),IFERROR(NUMBERVALUE(CriteriTecnici!$N4722,",","."),0))),4)&amp;""),",",".")&amp;", "&amp;CHAR(34)&amp;"numerator"&amp;CHAR(34)&amp;": "&amp;SUBSTITUTE(TRIM(ROUND(IFERROR(CriteriTecnici!$K4722*1,IFERROR(NUMBERVALUE(CriteriTecnici!$K4722,".",","),IFERROR(NUMBERVALUE(CriteriTecnici!$K4722,",","."),0))),4)&amp;""),",",".")&amp;", "&amp;CHAR(34)&amp;"denominator"&amp;CHAR(34)&amp;": "&amp;SUBSTITUTE(TRIM(ROUND(IFERROR(CriteriTecnici!$L4722*1,IFERROR(NUMBERVALUE(CriteriTecnici!$L4722,".",","),IFERROR(NUMBERVALUE(CriteriTecnici!$L4722,",","."),0))),4)&amp;""),",",".")&amp;", "&amp;CHAR(34)&amp;"flag"&amp;CHAR(34)&amp;": "&amp;SUBSTITUTE(TRIM(ROUND(IFERROR(CriteriTecnici!$M4722*1,IFERROR(NUMBERVALUE(CriteriTecnici!$M4722,".",","),IFERROR(NUMBERVALUE(CriteriTecnici!$M4722,",","."),0))),4)&amp;""),",",".")&amp;", "&amp;CHAR(34)&amp;"rawScore"&amp;CHAR(34)&amp;": "&amp;SUBSTITUTE(TRIM(ROUND(IFERROR(CriteriTecnici!$O4722*1,IFERROR(NUMBERVALUE(CriteriTecnici!$O4722,".",","),IFERROR(NUMBERVALUE(CriteriTecnici!$O4722,",","."),0))),4)&amp;""),",",".")&amp;CHAR(125)&amp;IF(TRUE,",",""))</f>
        <v/>
      </c>
    </row>
    <row r="4943">
      <c r="A4943" s="38">
        <f>IF(CriteriTecnici!$A4723="","","    "&amp;CHAR(123)&amp;CHAR(34)&amp;"bidderId"&amp;CHAR(34)&amp;": "&amp;CHAR(34)&amp;SUBSTITUTE(CriteriTecnici!$A4723,CHAR(34),"'")&amp;CHAR(34)&amp;", "&amp;CHAR(34)&amp;"lotId"&amp;CHAR(34)&amp;": "&amp;CHAR(34)&amp;SUBSTITUTE(CriteriTecnici!$C4723,CHAR(34),"'")&amp;CHAR(34)&amp;", "&amp;CHAR(34)&amp;"criterionId"&amp;CHAR(34)&amp;": "&amp;CHAR(34)&amp;SUBSTITUTE(CriteriTecnici!$D4723,CHAR(34),"'")&amp;CHAR(34)&amp;", "&amp;CHAR(34)&amp;"kind"&amp;CHAR(34)&amp;": "&amp;CHAR(34)&amp;SUBSTITUTE(CriteriTecnici!$F4723,CHAR(34),"'")&amp;CHAR(34)&amp;", "&amp;CHAR(34)&amp;"value"&amp;CHAR(34)&amp;": "&amp;SUBSTITUTE(TRIM(ROUND(IFERROR(CriteriTecnici!$N4723*1,IFERROR(NUMBERVALUE(CriteriTecnici!$N4723,".",","),IFERROR(NUMBERVALUE(CriteriTecnici!$N4723,",","."),0))),4)&amp;""),",",".")&amp;", "&amp;CHAR(34)&amp;"numerator"&amp;CHAR(34)&amp;": "&amp;SUBSTITUTE(TRIM(ROUND(IFERROR(CriteriTecnici!$K4723*1,IFERROR(NUMBERVALUE(CriteriTecnici!$K4723,".",","),IFERROR(NUMBERVALUE(CriteriTecnici!$K4723,",","."),0))),4)&amp;""),",",".")&amp;", "&amp;CHAR(34)&amp;"denominator"&amp;CHAR(34)&amp;": "&amp;SUBSTITUTE(TRIM(ROUND(IFERROR(CriteriTecnici!$L4723*1,IFERROR(NUMBERVALUE(CriteriTecnici!$L4723,".",","),IFERROR(NUMBERVALUE(CriteriTecnici!$L4723,",","."),0))),4)&amp;""),",",".")&amp;", "&amp;CHAR(34)&amp;"flag"&amp;CHAR(34)&amp;": "&amp;SUBSTITUTE(TRIM(ROUND(IFERROR(CriteriTecnici!$M4723*1,IFERROR(NUMBERVALUE(CriteriTecnici!$M4723,".",","),IFERROR(NUMBERVALUE(CriteriTecnici!$M4723,",","."),0))),4)&amp;""),",",".")&amp;", "&amp;CHAR(34)&amp;"rawScore"&amp;CHAR(34)&amp;": "&amp;SUBSTITUTE(TRIM(ROUND(IFERROR(CriteriTecnici!$O4723*1,IFERROR(NUMBERVALUE(CriteriTecnici!$O4723,".",","),IFERROR(NUMBERVALUE(CriteriTecnici!$O4723,",","."),0))),4)&amp;""),",",".")&amp;CHAR(125)&amp;IF(TRUE,",",""))</f>
        <v/>
      </c>
    </row>
    <row r="4944">
      <c r="A4944" s="38">
        <f>IF(CriteriTecnici!$A4724="","","    "&amp;CHAR(123)&amp;CHAR(34)&amp;"bidderId"&amp;CHAR(34)&amp;": "&amp;CHAR(34)&amp;SUBSTITUTE(CriteriTecnici!$A4724,CHAR(34),"'")&amp;CHAR(34)&amp;", "&amp;CHAR(34)&amp;"lotId"&amp;CHAR(34)&amp;": "&amp;CHAR(34)&amp;SUBSTITUTE(CriteriTecnici!$C4724,CHAR(34),"'")&amp;CHAR(34)&amp;", "&amp;CHAR(34)&amp;"criterionId"&amp;CHAR(34)&amp;": "&amp;CHAR(34)&amp;SUBSTITUTE(CriteriTecnici!$D4724,CHAR(34),"'")&amp;CHAR(34)&amp;", "&amp;CHAR(34)&amp;"kind"&amp;CHAR(34)&amp;": "&amp;CHAR(34)&amp;SUBSTITUTE(CriteriTecnici!$F4724,CHAR(34),"'")&amp;CHAR(34)&amp;", "&amp;CHAR(34)&amp;"value"&amp;CHAR(34)&amp;": "&amp;SUBSTITUTE(TRIM(ROUND(IFERROR(CriteriTecnici!$N4724*1,IFERROR(NUMBERVALUE(CriteriTecnici!$N4724,".",","),IFERROR(NUMBERVALUE(CriteriTecnici!$N4724,",","."),0))),4)&amp;""),",",".")&amp;", "&amp;CHAR(34)&amp;"numerator"&amp;CHAR(34)&amp;": "&amp;SUBSTITUTE(TRIM(ROUND(IFERROR(CriteriTecnici!$K4724*1,IFERROR(NUMBERVALUE(CriteriTecnici!$K4724,".",","),IFERROR(NUMBERVALUE(CriteriTecnici!$K4724,",","."),0))),4)&amp;""),",",".")&amp;", "&amp;CHAR(34)&amp;"denominator"&amp;CHAR(34)&amp;": "&amp;SUBSTITUTE(TRIM(ROUND(IFERROR(CriteriTecnici!$L4724*1,IFERROR(NUMBERVALUE(CriteriTecnici!$L4724,".",","),IFERROR(NUMBERVALUE(CriteriTecnici!$L4724,",","."),0))),4)&amp;""),",",".")&amp;", "&amp;CHAR(34)&amp;"flag"&amp;CHAR(34)&amp;": "&amp;SUBSTITUTE(TRIM(ROUND(IFERROR(CriteriTecnici!$M4724*1,IFERROR(NUMBERVALUE(CriteriTecnici!$M4724,".",","),IFERROR(NUMBERVALUE(CriteriTecnici!$M4724,",","."),0))),4)&amp;""),",",".")&amp;", "&amp;CHAR(34)&amp;"rawScore"&amp;CHAR(34)&amp;": "&amp;SUBSTITUTE(TRIM(ROUND(IFERROR(CriteriTecnici!$O4724*1,IFERROR(NUMBERVALUE(CriteriTecnici!$O4724,".",","),IFERROR(NUMBERVALUE(CriteriTecnici!$O4724,",","."),0))),4)&amp;""),",",".")&amp;CHAR(125)&amp;IF(TRUE,",",""))</f>
        <v/>
      </c>
    </row>
    <row r="4945">
      <c r="A4945" s="38">
        <f>IF(CriteriTecnici!$A4725="","","    "&amp;CHAR(123)&amp;CHAR(34)&amp;"bidderId"&amp;CHAR(34)&amp;": "&amp;CHAR(34)&amp;SUBSTITUTE(CriteriTecnici!$A4725,CHAR(34),"'")&amp;CHAR(34)&amp;", "&amp;CHAR(34)&amp;"lotId"&amp;CHAR(34)&amp;": "&amp;CHAR(34)&amp;SUBSTITUTE(CriteriTecnici!$C4725,CHAR(34),"'")&amp;CHAR(34)&amp;", "&amp;CHAR(34)&amp;"criterionId"&amp;CHAR(34)&amp;": "&amp;CHAR(34)&amp;SUBSTITUTE(CriteriTecnici!$D4725,CHAR(34),"'")&amp;CHAR(34)&amp;", "&amp;CHAR(34)&amp;"kind"&amp;CHAR(34)&amp;": "&amp;CHAR(34)&amp;SUBSTITUTE(CriteriTecnici!$F4725,CHAR(34),"'")&amp;CHAR(34)&amp;", "&amp;CHAR(34)&amp;"value"&amp;CHAR(34)&amp;": "&amp;SUBSTITUTE(TRIM(ROUND(IFERROR(CriteriTecnici!$N4725*1,IFERROR(NUMBERVALUE(CriteriTecnici!$N4725,".",","),IFERROR(NUMBERVALUE(CriteriTecnici!$N4725,",","."),0))),4)&amp;""),",",".")&amp;", "&amp;CHAR(34)&amp;"numerator"&amp;CHAR(34)&amp;": "&amp;SUBSTITUTE(TRIM(ROUND(IFERROR(CriteriTecnici!$K4725*1,IFERROR(NUMBERVALUE(CriteriTecnici!$K4725,".",","),IFERROR(NUMBERVALUE(CriteriTecnici!$K4725,",","."),0))),4)&amp;""),",",".")&amp;", "&amp;CHAR(34)&amp;"denominator"&amp;CHAR(34)&amp;": "&amp;SUBSTITUTE(TRIM(ROUND(IFERROR(CriteriTecnici!$L4725*1,IFERROR(NUMBERVALUE(CriteriTecnici!$L4725,".",","),IFERROR(NUMBERVALUE(CriteriTecnici!$L4725,",","."),0))),4)&amp;""),",",".")&amp;", "&amp;CHAR(34)&amp;"flag"&amp;CHAR(34)&amp;": "&amp;SUBSTITUTE(TRIM(ROUND(IFERROR(CriteriTecnici!$M4725*1,IFERROR(NUMBERVALUE(CriteriTecnici!$M4725,".",","),IFERROR(NUMBERVALUE(CriteriTecnici!$M4725,",","."),0))),4)&amp;""),",",".")&amp;", "&amp;CHAR(34)&amp;"rawScore"&amp;CHAR(34)&amp;": "&amp;SUBSTITUTE(TRIM(ROUND(IFERROR(CriteriTecnici!$O4725*1,IFERROR(NUMBERVALUE(CriteriTecnici!$O4725,".",","),IFERROR(NUMBERVALUE(CriteriTecnici!$O4725,",","."),0))),4)&amp;""),",",".")&amp;CHAR(125)&amp;IF(TRUE,",",""))</f>
        <v/>
      </c>
    </row>
    <row r="4946">
      <c r="A4946" s="38">
        <f>IF(CriteriTecnici!$A4726="","","    "&amp;CHAR(123)&amp;CHAR(34)&amp;"bidderId"&amp;CHAR(34)&amp;": "&amp;CHAR(34)&amp;SUBSTITUTE(CriteriTecnici!$A4726,CHAR(34),"'")&amp;CHAR(34)&amp;", "&amp;CHAR(34)&amp;"lotId"&amp;CHAR(34)&amp;": "&amp;CHAR(34)&amp;SUBSTITUTE(CriteriTecnici!$C4726,CHAR(34),"'")&amp;CHAR(34)&amp;", "&amp;CHAR(34)&amp;"criterionId"&amp;CHAR(34)&amp;": "&amp;CHAR(34)&amp;SUBSTITUTE(CriteriTecnici!$D4726,CHAR(34),"'")&amp;CHAR(34)&amp;", "&amp;CHAR(34)&amp;"kind"&amp;CHAR(34)&amp;": "&amp;CHAR(34)&amp;SUBSTITUTE(CriteriTecnici!$F4726,CHAR(34),"'")&amp;CHAR(34)&amp;", "&amp;CHAR(34)&amp;"value"&amp;CHAR(34)&amp;": "&amp;SUBSTITUTE(TRIM(ROUND(IFERROR(CriteriTecnici!$N4726*1,IFERROR(NUMBERVALUE(CriteriTecnici!$N4726,".",","),IFERROR(NUMBERVALUE(CriteriTecnici!$N4726,",","."),0))),4)&amp;""),",",".")&amp;", "&amp;CHAR(34)&amp;"numerator"&amp;CHAR(34)&amp;": "&amp;SUBSTITUTE(TRIM(ROUND(IFERROR(CriteriTecnici!$K4726*1,IFERROR(NUMBERVALUE(CriteriTecnici!$K4726,".",","),IFERROR(NUMBERVALUE(CriteriTecnici!$K4726,",","."),0))),4)&amp;""),",",".")&amp;", "&amp;CHAR(34)&amp;"denominator"&amp;CHAR(34)&amp;": "&amp;SUBSTITUTE(TRIM(ROUND(IFERROR(CriteriTecnici!$L4726*1,IFERROR(NUMBERVALUE(CriteriTecnici!$L4726,".",","),IFERROR(NUMBERVALUE(CriteriTecnici!$L4726,",","."),0))),4)&amp;""),",",".")&amp;", "&amp;CHAR(34)&amp;"flag"&amp;CHAR(34)&amp;": "&amp;SUBSTITUTE(TRIM(ROUND(IFERROR(CriteriTecnici!$M4726*1,IFERROR(NUMBERVALUE(CriteriTecnici!$M4726,".",","),IFERROR(NUMBERVALUE(CriteriTecnici!$M4726,",","."),0))),4)&amp;""),",",".")&amp;", "&amp;CHAR(34)&amp;"rawScore"&amp;CHAR(34)&amp;": "&amp;SUBSTITUTE(TRIM(ROUND(IFERROR(CriteriTecnici!$O4726*1,IFERROR(NUMBERVALUE(CriteriTecnici!$O4726,".",","),IFERROR(NUMBERVALUE(CriteriTecnici!$O4726,",","."),0))),4)&amp;""),",",".")&amp;CHAR(125)&amp;IF(TRUE,",",""))</f>
        <v/>
      </c>
    </row>
    <row r="4947">
      <c r="A4947" s="38">
        <f>IF(CriteriTecnici!$A4727="","","    "&amp;CHAR(123)&amp;CHAR(34)&amp;"bidderId"&amp;CHAR(34)&amp;": "&amp;CHAR(34)&amp;SUBSTITUTE(CriteriTecnici!$A4727,CHAR(34),"'")&amp;CHAR(34)&amp;", "&amp;CHAR(34)&amp;"lotId"&amp;CHAR(34)&amp;": "&amp;CHAR(34)&amp;SUBSTITUTE(CriteriTecnici!$C4727,CHAR(34),"'")&amp;CHAR(34)&amp;", "&amp;CHAR(34)&amp;"criterionId"&amp;CHAR(34)&amp;": "&amp;CHAR(34)&amp;SUBSTITUTE(CriteriTecnici!$D4727,CHAR(34),"'")&amp;CHAR(34)&amp;", "&amp;CHAR(34)&amp;"kind"&amp;CHAR(34)&amp;": "&amp;CHAR(34)&amp;SUBSTITUTE(CriteriTecnici!$F4727,CHAR(34),"'")&amp;CHAR(34)&amp;", "&amp;CHAR(34)&amp;"value"&amp;CHAR(34)&amp;": "&amp;SUBSTITUTE(TRIM(ROUND(IFERROR(CriteriTecnici!$N4727*1,IFERROR(NUMBERVALUE(CriteriTecnici!$N4727,".",","),IFERROR(NUMBERVALUE(CriteriTecnici!$N4727,",","."),0))),4)&amp;""),",",".")&amp;", "&amp;CHAR(34)&amp;"numerator"&amp;CHAR(34)&amp;": "&amp;SUBSTITUTE(TRIM(ROUND(IFERROR(CriteriTecnici!$K4727*1,IFERROR(NUMBERVALUE(CriteriTecnici!$K4727,".",","),IFERROR(NUMBERVALUE(CriteriTecnici!$K4727,",","."),0))),4)&amp;""),",",".")&amp;", "&amp;CHAR(34)&amp;"denominator"&amp;CHAR(34)&amp;": "&amp;SUBSTITUTE(TRIM(ROUND(IFERROR(CriteriTecnici!$L4727*1,IFERROR(NUMBERVALUE(CriteriTecnici!$L4727,".",","),IFERROR(NUMBERVALUE(CriteriTecnici!$L4727,",","."),0))),4)&amp;""),",",".")&amp;", "&amp;CHAR(34)&amp;"flag"&amp;CHAR(34)&amp;": "&amp;SUBSTITUTE(TRIM(ROUND(IFERROR(CriteriTecnici!$M4727*1,IFERROR(NUMBERVALUE(CriteriTecnici!$M4727,".",","),IFERROR(NUMBERVALUE(CriteriTecnici!$M4727,",","."),0))),4)&amp;""),",",".")&amp;", "&amp;CHAR(34)&amp;"rawScore"&amp;CHAR(34)&amp;": "&amp;SUBSTITUTE(TRIM(ROUND(IFERROR(CriteriTecnici!$O4727*1,IFERROR(NUMBERVALUE(CriteriTecnici!$O4727,".",","),IFERROR(NUMBERVALUE(CriteriTecnici!$O4727,",","."),0))),4)&amp;""),",",".")&amp;CHAR(125)&amp;IF(TRUE,",",""))</f>
        <v/>
      </c>
    </row>
    <row r="4948">
      <c r="A4948" s="38">
        <f>IF(CriteriTecnici!$A4728="","","    "&amp;CHAR(123)&amp;CHAR(34)&amp;"bidderId"&amp;CHAR(34)&amp;": "&amp;CHAR(34)&amp;SUBSTITUTE(CriteriTecnici!$A4728,CHAR(34),"'")&amp;CHAR(34)&amp;", "&amp;CHAR(34)&amp;"lotId"&amp;CHAR(34)&amp;": "&amp;CHAR(34)&amp;SUBSTITUTE(CriteriTecnici!$C4728,CHAR(34),"'")&amp;CHAR(34)&amp;", "&amp;CHAR(34)&amp;"criterionId"&amp;CHAR(34)&amp;": "&amp;CHAR(34)&amp;SUBSTITUTE(CriteriTecnici!$D4728,CHAR(34),"'")&amp;CHAR(34)&amp;", "&amp;CHAR(34)&amp;"kind"&amp;CHAR(34)&amp;": "&amp;CHAR(34)&amp;SUBSTITUTE(CriteriTecnici!$F4728,CHAR(34),"'")&amp;CHAR(34)&amp;", "&amp;CHAR(34)&amp;"value"&amp;CHAR(34)&amp;": "&amp;SUBSTITUTE(TRIM(ROUND(IFERROR(CriteriTecnici!$N4728*1,IFERROR(NUMBERVALUE(CriteriTecnici!$N4728,".",","),IFERROR(NUMBERVALUE(CriteriTecnici!$N4728,",","."),0))),4)&amp;""),",",".")&amp;", "&amp;CHAR(34)&amp;"numerator"&amp;CHAR(34)&amp;": "&amp;SUBSTITUTE(TRIM(ROUND(IFERROR(CriteriTecnici!$K4728*1,IFERROR(NUMBERVALUE(CriteriTecnici!$K4728,".",","),IFERROR(NUMBERVALUE(CriteriTecnici!$K4728,",","."),0))),4)&amp;""),",",".")&amp;", "&amp;CHAR(34)&amp;"denominator"&amp;CHAR(34)&amp;": "&amp;SUBSTITUTE(TRIM(ROUND(IFERROR(CriteriTecnici!$L4728*1,IFERROR(NUMBERVALUE(CriteriTecnici!$L4728,".",","),IFERROR(NUMBERVALUE(CriteriTecnici!$L4728,",","."),0))),4)&amp;""),",",".")&amp;", "&amp;CHAR(34)&amp;"flag"&amp;CHAR(34)&amp;": "&amp;SUBSTITUTE(TRIM(ROUND(IFERROR(CriteriTecnici!$M4728*1,IFERROR(NUMBERVALUE(CriteriTecnici!$M4728,".",","),IFERROR(NUMBERVALUE(CriteriTecnici!$M4728,",","."),0))),4)&amp;""),",",".")&amp;", "&amp;CHAR(34)&amp;"rawScore"&amp;CHAR(34)&amp;": "&amp;SUBSTITUTE(TRIM(ROUND(IFERROR(CriteriTecnici!$O4728*1,IFERROR(NUMBERVALUE(CriteriTecnici!$O4728,".",","),IFERROR(NUMBERVALUE(CriteriTecnici!$O4728,",","."),0))),4)&amp;""),",",".")&amp;CHAR(125)&amp;IF(TRUE,",",""))</f>
        <v/>
      </c>
    </row>
    <row r="4949">
      <c r="A4949" s="38">
        <f>IF(CriteriTecnici!$A4729="","","    "&amp;CHAR(123)&amp;CHAR(34)&amp;"bidderId"&amp;CHAR(34)&amp;": "&amp;CHAR(34)&amp;SUBSTITUTE(CriteriTecnici!$A4729,CHAR(34),"'")&amp;CHAR(34)&amp;", "&amp;CHAR(34)&amp;"lotId"&amp;CHAR(34)&amp;": "&amp;CHAR(34)&amp;SUBSTITUTE(CriteriTecnici!$C4729,CHAR(34),"'")&amp;CHAR(34)&amp;", "&amp;CHAR(34)&amp;"criterionId"&amp;CHAR(34)&amp;": "&amp;CHAR(34)&amp;SUBSTITUTE(CriteriTecnici!$D4729,CHAR(34),"'")&amp;CHAR(34)&amp;", "&amp;CHAR(34)&amp;"kind"&amp;CHAR(34)&amp;": "&amp;CHAR(34)&amp;SUBSTITUTE(CriteriTecnici!$F4729,CHAR(34),"'")&amp;CHAR(34)&amp;", "&amp;CHAR(34)&amp;"value"&amp;CHAR(34)&amp;": "&amp;SUBSTITUTE(TRIM(ROUND(IFERROR(CriteriTecnici!$N4729*1,IFERROR(NUMBERVALUE(CriteriTecnici!$N4729,".",","),IFERROR(NUMBERVALUE(CriteriTecnici!$N4729,",","."),0))),4)&amp;""),",",".")&amp;", "&amp;CHAR(34)&amp;"numerator"&amp;CHAR(34)&amp;": "&amp;SUBSTITUTE(TRIM(ROUND(IFERROR(CriteriTecnici!$K4729*1,IFERROR(NUMBERVALUE(CriteriTecnici!$K4729,".",","),IFERROR(NUMBERVALUE(CriteriTecnici!$K4729,",","."),0))),4)&amp;""),",",".")&amp;", "&amp;CHAR(34)&amp;"denominator"&amp;CHAR(34)&amp;": "&amp;SUBSTITUTE(TRIM(ROUND(IFERROR(CriteriTecnici!$L4729*1,IFERROR(NUMBERVALUE(CriteriTecnici!$L4729,".",","),IFERROR(NUMBERVALUE(CriteriTecnici!$L4729,",","."),0))),4)&amp;""),",",".")&amp;", "&amp;CHAR(34)&amp;"flag"&amp;CHAR(34)&amp;": "&amp;SUBSTITUTE(TRIM(ROUND(IFERROR(CriteriTecnici!$M4729*1,IFERROR(NUMBERVALUE(CriteriTecnici!$M4729,".",","),IFERROR(NUMBERVALUE(CriteriTecnici!$M4729,",","."),0))),4)&amp;""),",",".")&amp;", "&amp;CHAR(34)&amp;"rawScore"&amp;CHAR(34)&amp;": "&amp;SUBSTITUTE(TRIM(ROUND(IFERROR(CriteriTecnici!$O4729*1,IFERROR(NUMBERVALUE(CriteriTecnici!$O4729,".",","),IFERROR(NUMBERVALUE(CriteriTecnici!$O4729,",","."),0))),4)&amp;""),",",".")&amp;CHAR(125)&amp;IF(TRUE,",",""))</f>
        <v/>
      </c>
    </row>
    <row r="4950">
      <c r="A4950" s="38">
        <f>IF(CriteriTecnici!$A4730="","","    "&amp;CHAR(123)&amp;CHAR(34)&amp;"bidderId"&amp;CHAR(34)&amp;": "&amp;CHAR(34)&amp;SUBSTITUTE(CriteriTecnici!$A4730,CHAR(34),"'")&amp;CHAR(34)&amp;", "&amp;CHAR(34)&amp;"lotId"&amp;CHAR(34)&amp;": "&amp;CHAR(34)&amp;SUBSTITUTE(CriteriTecnici!$C4730,CHAR(34),"'")&amp;CHAR(34)&amp;", "&amp;CHAR(34)&amp;"criterionId"&amp;CHAR(34)&amp;": "&amp;CHAR(34)&amp;SUBSTITUTE(CriteriTecnici!$D4730,CHAR(34),"'")&amp;CHAR(34)&amp;", "&amp;CHAR(34)&amp;"kind"&amp;CHAR(34)&amp;": "&amp;CHAR(34)&amp;SUBSTITUTE(CriteriTecnici!$F4730,CHAR(34),"'")&amp;CHAR(34)&amp;", "&amp;CHAR(34)&amp;"value"&amp;CHAR(34)&amp;": "&amp;SUBSTITUTE(TRIM(ROUND(IFERROR(CriteriTecnici!$N4730*1,IFERROR(NUMBERVALUE(CriteriTecnici!$N4730,".",","),IFERROR(NUMBERVALUE(CriteriTecnici!$N4730,",","."),0))),4)&amp;""),",",".")&amp;", "&amp;CHAR(34)&amp;"numerator"&amp;CHAR(34)&amp;": "&amp;SUBSTITUTE(TRIM(ROUND(IFERROR(CriteriTecnici!$K4730*1,IFERROR(NUMBERVALUE(CriteriTecnici!$K4730,".",","),IFERROR(NUMBERVALUE(CriteriTecnici!$K4730,",","."),0))),4)&amp;""),",",".")&amp;", "&amp;CHAR(34)&amp;"denominator"&amp;CHAR(34)&amp;": "&amp;SUBSTITUTE(TRIM(ROUND(IFERROR(CriteriTecnici!$L4730*1,IFERROR(NUMBERVALUE(CriteriTecnici!$L4730,".",","),IFERROR(NUMBERVALUE(CriteriTecnici!$L4730,",","."),0))),4)&amp;""),",",".")&amp;", "&amp;CHAR(34)&amp;"flag"&amp;CHAR(34)&amp;": "&amp;SUBSTITUTE(TRIM(ROUND(IFERROR(CriteriTecnici!$M4730*1,IFERROR(NUMBERVALUE(CriteriTecnici!$M4730,".",","),IFERROR(NUMBERVALUE(CriteriTecnici!$M4730,",","."),0))),4)&amp;""),",",".")&amp;", "&amp;CHAR(34)&amp;"rawScore"&amp;CHAR(34)&amp;": "&amp;SUBSTITUTE(TRIM(ROUND(IFERROR(CriteriTecnici!$O4730*1,IFERROR(NUMBERVALUE(CriteriTecnici!$O4730,".",","),IFERROR(NUMBERVALUE(CriteriTecnici!$O4730,",","."),0))),4)&amp;""),",",".")&amp;CHAR(125)&amp;IF(TRUE,",",""))</f>
        <v/>
      </c>
    </row>
    <row r="4951">
      <c r="A4951" s="38">
        <f>IF(CriteriTecnici!$A4731="","","    "&amp;CHAR(123)&amp;CHAR(34)&amp;"bidderId"&amp;CHAR(34)&amp;": "&amp;CHAR(34)&amp;SUBSTITUTE(CriteriTecnici!$A4731,CHAR(34),"'")&amp;CHAR(34)&amp;", "&amp;CHAR(34)&amp;"lotId"&amp;CHAR(34)&amp;": "&amp;CHAR(34)&amp;SUBSTITUTE(CriteriTecnici!$C4731,CHAR(34),"'")&amp;CHAR(34)&amp;", "&amp;CHAR(34)&amp;"criterionId"&amp;CHAR(34)&amp;": "&amp;CHAR(34)&amp;SUBSTITUTE(CriteriTecnici!$D4731,CHAR(34),"'")&amp;CHAR(34)&amp;", "&amp;CHAR(34)&amp;"kind"&amp;CHAR(34)&amp;": "&amp;CHAR(34)&amp;SUBSTITUTE(CriteriTecnici!$F4731,CHAR(34),"'")&amp;CHAR(34)&amp;", "&amp;CHAR(34)&amp;"value"&amp;CHAR(34)&amp;": "&amp;SUBSTITUTE(TRIM(ROUND(IFERROR(CriteriTecnici!$N4731*1,IFERROR(NUMBERVALUE(CriteriTecnici!$N4731,".",","),IFERROR(NUMBERVALUE(CriteriTecnici!$N4731,",","."),0))),4)&amp;""),",",".")&amp;", "&amp;CHAR(34)&amp;"numerator"&amp;CHAR(34)&amp;": "&amp;SUBSTITUTE(TRIM(ROUND(IFERROR(CriteriTecnici!$K4731*1,IFERROR(NUMBERVALUE(CriteriTecnici!$K4731,".",","),IFERROR(NUMBERVALUE(CriteriTecnici!$K4731,",","."),0))),4)&amp;""),",",".")&amp;", "&amp;CHAR(34)&amp;"denominator"&amp;CHAR(34)&amp;": "&amp;SUBSTITUTE(TRIM(ROUND(IFERROR(CriteriTecnici!$L4731*1,IFERROR(NUMBERVALUE(CriteriTecnici!$L4731,".",","),IFERROR(NUMBERVALUE(CriteriTecnici!$L4731,",","."),0))),4)&amp;""),",",".")&amp;", "&amp;CHAR(34)&amp;"flag"&amp;CHAR(34)&amp;": "&amp;SUBSTITUTE(TRIM(ROUND(IFERROR(CriteriTecnici!$M4731*1,IFERROR(NUMBERVALUE(CriteriTecnici!$M4731,".",","),IFERROR(NUMBERVALUE(CriteriTecnici!$M4731,",","."),0))),4)&amp;""),",",".")&amp;", "&amp;CHAR(34)&amp;"rawScore"&amp;CHAR(34)&amp;": "&amp;SUBSTITUTE(TRIM(ROUND(IFERROR(CriteriTecnici!$O4731*1,IFERROR(NUMBERVALUE(CriteriTecnici!$O4731,".",","),IFERROR(NUMBERVALUE(CriteriTecnici!$O4731,",","."),0))),4)&amp;""),",",".")&amp;CHAR(125)&amp;IF(TRUE,",",""))</f>
        <v/>
      </c>
    </row>
    <row r="4952">
      <c r="A4952" s="38">
        <f>IF(CriteriTecnici!$A4732="","","    "&amp;CHAR(123)&amp;CHAR(34)&amp;"bidderId"&amp;CHAR(34)&amp;": "&amp;CHAR(34)&amp;SUBSTITUTE(CriteriTecnici!$A4732,CHAR(34),"'")&amp;CHAR(34)&amp;", "&amp;CHAR(34)&amp;"lotId"&amp;CHAR(34)&amp;": "&amp;CHAR(34)&amp;SUBSTITUTE(CriteriTecnici!$C4732,CHAR(34),"'")&amp;CHAR(34)&amp;", "&amp;CHAR(34)&amp;"criterionId"&amp;CHAR(34)&amp;": "&amp;CHAR(34)&amp;SUBSTITUTE(CriteriTecnici!$D4732,CHAR(34),"'")&amp;CHAR(34)&amp;", "&amp;CHAR(34)&amp;"kind"&amp;CHAR(34)&amp;": "&amp;CHAR(34)&amp;SUBSTITUTE(CriteriTecnici!$F4732,CHAR(34),"'")&amp;CHAR(34)&amp;", "&amp;CHAR(34)&amp;"value"&amp;CHAR(34)&amp;": "&amp;SUBSTITUTE(TRIM(ROUND(IFERROR(CriteriTecnici!$N4732*1,IFERROR(NUMBERVALUE(CriteriTecnici!$N4732,".",","),IFERROR(NUMBERVALUE(CriteriTecnici!$N4732,",","."),0))),4)&amp;""),",",".")&amp;", "&amp;CHAR(34)&amp;"numerator"&amp;CHAR(34)&amp;": "&amp;SUBSTITUTE(TRIM(ROUND(IFERROR(CriteriTecnici!$K4732*1,IFERROR(NUMBERVALUE(CriteriTecnici!$K4732,".",","),IFERROR(NUMBERVALUE(CriteriTecnici!$K4732,",","."),0))),4)&amp;""),",",".")&amp;", "&amp;CHAR(34)&amp;"denominator"&amp;CHAR(34)&amp;": "&amp;SUBSTITUTE(TRIM(ROUND(IFERROR(CriteriTecnici!$L4732*1,IFERROR(NUMBERVALUE(CriteriTecnici!$L4732,".",","),IFERROR(NUMBERVALUE(CriteriTecnici!$L4732,",","."),0))),4)&amp;""),",",".")&amp;", "&amp;CHAR(34)&amp;"flag"&amp;CHAR(34)&amp;": "&amp;SUBSTITUTE(TRIM(ROUND(IFERROR(CriteriTecnici!$M4732*1,IFERROR(NUMBERVALUE(CriteriTecnici!$M4732,".",","),IFERROR(NUMBERVALUE(CriteriTecnici!$M4732,",","."),0))),4)&amp;""),",",".")&amp;", "&amp;CHAR(34)&amp;"rawScore"&amp;CHAR(34)&amp;": "&amp;SUBSTITUTE(TRIM(ROUND(IFERROR(CriteriTecnici!$O4732*1,IFERROR(NUMBERVALUE(CriteriTecnici!$O4732,".",","),IFERROR(NUMBERVALUE(CriteriTecnici!$O4732,",","."),0))),4)&amp;""),",",".")&amp;CHAR(125)&amp;IF(TRUE,",",""))</f>
        <v/>
      </c>
    </row>
    <row r="4953">
      <c r="A4953" s="38">
        <f>IF(CriteriTecnici!$A4733="","","    "&amp;CHAR(123)&amp;CHAR(34)&amp;"bidderId"&amp;CHAR(34)&amp;": "&amp;CHAR(34)&amp;SUBSTITUTE(CriteriTecnici!$A4733,CHAR(34),"'")&amp;CHAR(34)&amp;", "&amp;CHAR(34)&amp;"lotId"&amp;CHAR(34)&amp;": "&amp;CHAR(34)&amp;SUBSTITUTE(CriteriTecnici!$C4733,CHAR(34),"'")&amp;CHAR(34)&amp;", "&amp;CHAR(34)&amp;"criterionId"&amp;CHAR(34)&amp;": "&amp;CHAR(34)&amp;SUBSTITUTE(CriteriTecnici!$D4733,CHAR(34),"'")&amp;CHAR(34)&amp;", "&amp;CHAR(34)&amp;"kind"&amp;CHAR(34)&amp;": "&amp;CHAR(34)&amp;SUBSTITUTE(CriteriTecnici!$F4733,CHAR(34),"'")&amp;CHAR(34)&amp;", "&amp;CHAR(34)&amp;"value"&amp;CHAR(34)&amp;": "&amp;SUBSTITUTE(TRIM(ROUND(IFERROR(CriteriTecnici!$N4733*1,IFERROR(NUMBERVALUE(CriteriTecnici!$N4733,".",","),IFERROR(NUMBERVALUE(CriteriTecnici!$N4733,",","."),0))),4)&amp;""),",",".")&amp;", "&amp;CHAR(34)&amp;"numerator"&amp;CHAR(34)&amp;": "&amp;SUBSTITUTE(TRIM(ROUND(IFERROR(CriteriTecnici!$K4733*1,IFERROR(NUMBERVALUE(CriteriTecnici!$K4733,".",","),IFERROR(NUMBERVALUE(CriteriTecnici!$K4733,",","."),0))),4)&amp;""),",",".")&amp;", "&amp;CHAR(34)&amp;"denominator"&amp;CHAR(34)&amp;": "&amp;SUBSTITUTE(TRIM(ROUND(IFERROR(CriteriTecnici!$L4733*1,IFERROR(NUMBERVALUE(CriteriTecnici!$L4733,".",","),IFERROR(NUMBERVALUE(CriteriTecnici!$L4733,",","."),0))),4)&amp;""),",",".")&amp;", "&amp;CHAR(34)&amp;"flag"&amp;CHAR(34)&amp;": "&amp;SUBSTITUTE(TRIM(ROUND(IFERROR(CriteriTecnici!$M4733*1,IFERROR(NUMBERVALUE(CriteriTecnici!$M4733,".",","),IFERROR(NUMBERVALUE(CriteriTecnici!$M4733,",","."),0))),4)&amp;""),",",".")&amp;", "&amp;CHAR(34)&amp;"rawScore"&amp;CHAR(34)&amp;": "&amp;SUBSTITUTE(TRIM(ROUND(IFERROR(CriteriTecnici!$O4733*1,IFERROR(NUMBERVALUE(CriteriTecnici!$O4733,".",","),IFERROR(NUMBERVALUE(CriteriTecnici!$O4733,",","."),0))),4)&amp;""),",",".")&amp;CHAR(125)&amp;IF(TRUE,",",""))</f>
        <v/>
      </c>
    </row>
    <row r="4954">
      <c r="A4954" s="38">
        <f>IF(CriteriTecnici!$A4734="","","    "&amp;CHAR(123)&amp;CHAR(34)&amp;"bidderId"&amp;CHAR(34)&amp;": "&amp;CHAR(34)&amp;SUBSTITUTE(CriteriTecnici!$A4734,CHAR(34),"'")&amp;CHAR(34)&amp;", "&amp;CHAR(34)&amp;"lotId"&amp;CHAR(34)&amp;": "&amp;CHAR(34)&amp;SUBSTITUTE(CriteriTecnici!$C4734,CHAR(34),"'")&amp;CHAR(34)&amp;", "&amp;CHAR(34)&amp;"criterionId"&amp;CHAR(34)&amp;": "&amp;CHAR(34)&amp;SUBSTITUTE(CriteriTecnici!$D4734,CHAR(34),"'")&amp;CHAR(34)&amp;", "&amp;CHAR(34)&amp;"kind"&amp;CHAR(34)&amp;": "&amp;CHAR(34)&amp;SUBSTITUTE(CriteriTecnici!$F4734,CHAR(34),"'")&amp;CHAR(34)&amp;", "&amp;CHAR(34)&amp;"value"&amp;CHAR(34)&amp;": "&amp;SUBSTITUTE(TRIM(ROUND(IFERROR(CriteriTecnici!$N4734*1,IFERROR(NUMBERVALUE(CriteriTecnici!$N4734,".",","),IFERROR(NUMBERVALUE(CriteriTecnici!$N4734,",","."),0))),4)&amp;""),",",".")&amp;", "&amp;CHAR(34)&amp;"numerator"&amp;CHAR(34)&amp;": "&amp;SUBSTITUTE(TRIM(ROUND(IFERROR(CriteriTecnici!$K4734*1,IFERROR(NUMBERVALUE(CriteriTecnici!$K4734,".",","),IFERROR(NUMBERVALUE(CriteriTecnici!$K4734,",","."),0))),4)&amp;""),",",".")&amp;", "&amp;CHAR(34)&amp;"denominator"&amp;CHAR(34)&amp;": "&amp;SUBSTITUTE(TRIM(ROUND(IFERROR(CriteriTecnici!$L4734*1,IFERROR(NUMBERVALUE(CriteriTecnici!$L4734,".",","),IFERROR(NUMBERVALUE(CriteriTecnici!$L4734,",","."),0))),4)&amp;""),",",".")&amp;", "&amp;CHAR(34)&amp;"flag"&amp;CHAR(34)&amp;": "&amp;SUBSTITUTE(TRIM(ROUND(IFERROR(CriteriTecnici!$M4734*1,IFERROR(NUMBERVALUE(CriteriTecnici!$M4734,".",","),IFERROR(NUMBERVALUE(CriteriTecnici!$M4734,",","."),0))),4)&amp;""),",",".")&amp;", "&amp;CHAR(34)&amp;"rawScore"&amp;CHAR(34)&amp;": "&amp;SUBSTITUTE(TRIM(ROUND(IFERROR(CriteriTecnici!$O4734*1,IFERROR(NUMBERVALUE(CriteriTecnici!$O4734,".",","),IFERROR(NUMBERVALUE(CriteriTecnici!$O4734,",","."),0))),4)&amp;""),",",".")&amp;CHAR(125)&amp;IF(TRUE,",",""))</f>
        <v/>
      </c>
    </row>
    <row r="4955">
      <c r="A4955" s="38">
        <f>IF(CriteriTecnici!$A4735="","","    "&amp;CHAR(123)&amp;CHAR(34)&amp;"bidderId"&amp;CHAR(34)&amp;": "&amp;CHAR(34)&amp;SUBSTITUTE(CriteriTecnici!$A4735,CHAR(34),"'")&amp;CHAR(34)&amp;", "&amp;CHAR(34)&amp;"lotId"&amp;CHAR(34)&amp;": "&amp;CHAR(34)&amp;SUBSTITUTE(CriteriTecnici!$C4735,CHAR(34),"'")&amp;CHAR(34)&amp;", "&amp;CHAR(34)&amp;"criterionId"&amp;CHAR(34)&amp;": "&amp;CHAR(34)&amp;SUBSTITUTE(CriteriTecnici!$D4735,CHAR(34),"'")&amp;CHAR(34)&amp;", "&amp;CHAR(34)&amp;"kind"&amp;CHAR(34)&amp;": "&amp;CHAR(34)&amp;SUBSTITUTE(CriteriTecnici!$F4735,CHAR(34),"'")&amp;CHAR(34)&amp;", "&amp;CHAR(34)&amp;"value"&amp;CHAR(34)&amp;": "&amp;SUBSTITUTE(TRIM(ROUND(IFERROR(CriteriTecnici!$N4735*1,IFERROR(NUMBERVALUE(CriteriTecnici!$N4735,".",","),IFERROR(NUMBERVALUE(CriteriTecnici!$N4735,",","."),0))),4)&amp;""),",",".")&amp;", "&amp;CHAR(34)&amp;"numerator"&amp;CHAR(34)&amp;": "&amp;SUBSTITUTE(TRIM(ROUND(IFERROR(CriteriTecnici!$K4735*1,IFERROR(NUMBERVALUE(CriteriTecnici!$K4735,".",","),IFERROR(NUMBERVALUE(CriteriTecnici!$K4735,",","."),0))),4)&amp;""),",",".")&amp;", "&amp;CHAR(34)&amp;"denominator"&amp;CHAR(34)&amp;": "&amp;SUBSTITUTE(TRIM(ROUND(IFERROR(CriteriTecnici!$L4735*1,IFERROR(NUMBERVALUE(CriteriTecnici!$L4735,".",","),IFERROR(NUMBERVALUE(CriteriTecnici!$L4735,",","."),0))),4)&amp;""),",",".")&amp;", "&amp;CHAR(34)&amp;"flag"&amp;CHAR(34)&amp;": "&amp;SUBSTITUTE(TRIM(ROUND(IFERROR(CriteriTecnici!$M4735*1,IFERROR(NUMBERVALUE(CriteriTecnici!$M4735,".",","),IFERROR(NUMBERVALUE(CriteriTecnici!$M4735,",","."),0))),4)&amp;""),",",".")&amp;", "&amp;CHAR(34)&amp;"rawScore"&amp;CHAR(34)&amp;": "&amp;SUBSTITUTE(TRIM(ROUND(IFERROR(CriteriTecnici!$O4735*1,IFERROR(NUMBERVALUE(CriteriTecnici!$O4735,".",","),IFERROR(NUMBERVALUE(CriteriTecnici!$O4735,",","."),0))),4)&amp;""),",",".")&amp;CHAR(125)&amp;IF(TRUE,",",""))</f>
        <v/>
      </c>
    </row>
    <row r="4956">
      <c r="A4956" s="38">
        <f>IF(CriteriTecnici!$A4736="","","    "&amp;CHAR(123)&amp;CHAR(34)&amp;"bidderId"&amp;CHAR(34)&amp;": "&amp;CHAR(34)&amp;SUBSTITUTE(CriteriTecnici!$A4736,CHAR(34),"'")&amp;CHAR(34)&amp;", "&amp;CHAR(34)&amp;"lotId"&amp;CHAR(34)&amp;": "&amp;CHAR(34)&amp;SUBSTITUTE(CriteriTecnici!$C4736,CHAR(34),"'")&amp;CHAR(34)&amp;", "&amp;CHAR(34)&amp;"criterionId"&amp;CHAR(34)&amp;": "&amp;CHAR(34)&amp;SUBSTITUTE(CriteriTecnici!$D4736,CHAR(34),"'")&amp;CHAR(34)&amp;", "&amp;CHAR(34)&amp;"kind"&amp;CHAR(34)&amp;": "&amp;CHAR(34)&amp;SUBSTITUTE(CriteriTecnici!$F4736,CHAR(34),"'")&amp;CHAR(34)&amp;", "&amp;CHAR(34)&amp;"value"&amp;CHAR(34)&amp;": "&amp;SUBSTITUTE(TRIM(ROUND(IFERROR(CriteriTecnici!$N4736*1,IFERROR(NUMBERVALUE(CriteriTecnici!$N4736,".",","),IFERROR(NUMBERVALUE(CriteriTecnici!$N4736,",","."),0))),4)&amp;""),",",".")&amp;", "&amp;CHAR(34)&amp;"numerator"&amp;CHAR(34)&amp;": "&amp;SUBSTITUTE(TRIM(ROUND(IFERROR(CriteriTecnici!$K4736*1,IFERROR(NUMBERVALUE(CriteriTecnici!$K4736,".",","),IFERROR(NUMBERVALUE(CriteriTecnici!$K4736,",","."),0))),4)&amp;""),",",".")&amp;", "&amp;CHAR(34)&amp;"denominator"&amp;CHAR(34)&amp;": "&amp;SUBSTITUTE(TRIM(ROUND(IFERROR(CriteriTecnici!$L4736*1,IFERROR(NUMBERVALUE(CriteriTecnici!$L4736,".",","),IFERROR(NUMBERVALUE(CriteriTecnici!$L4736,",","."),0))),4)&amp;""),",",".")&amp;", "&amp;CHAR(34)&amp;"flag"&amp;CHAR(34)&amp;": "&amp;SUBSTITUTE(TRIM(ROUND(IFERROR(CriteriTecnici!$M4736*1,IFERROR(NUMBERVALUE(CriteriTecnici!$M4736,".",","),IFERROR(NUMBERVALUE(CriteriTecnici!$M4736,",","."),0))),4)&amp;""),",",".")&amp;", "&amp;CHAR(34)&amp;"rawScore"&amp;CHAR(34)&amp;": "&amp;SUBSTITUTE(TRIM(ROUND(IFERROR(CriteriTecnici!$O4736*1,IFERROR(NUMBERVALUE(CriteriTecnici!$O4736,".",","),IFERROR(NUMBERVALUE(CriteriTecnici!$O4736,",","."),0))),4)&amp;""),",",".")&amp;CHAR(125)&amp;IF(TRUE,",",""))</f>
        <v/>
      </c>
    </row>
    <row r="4957">
      <c r="A4957" s="38">
        <f>IF(CriteriTecnici!$A4737="","","    "&amp;CHAR(123)&amp;CHAR(34)&amp;"bidderId"&amp;CHAR(34)&amp;": "&amp;CHAR(34)&amp;SUBSTITUTE(CriteriTecnici!$A4737,CHAR(34),"'")&amp;CHAR(34)&amp;", "&amp;CHAR(34)&amp;"lotId"&amp;CHAR(34)&amp;": "&amp;CHAR(34)&amp;SUBSTITUTE(CriteriTecnici!$C4737,CHAR(34),"'")&amp;CHAR(34)&amp;", "&amp;CHAR(34)&amp;"criterionId"&amp;CHAR(34)&amp;": "&amp;CHAR(34)&amp;SUBSTITUTE(CriteriTecnici!$D4737,CHAR(34),"'")&amp;CHAR(34)&amp;", "&amp;CHAR(34)&amp;"kind"&amp;CHAR(34)&amp;": "&amp;CHAR(34)&amp;SUBSTITUTE(CriteriTecnici!$F4737,CHAR(34),"'")&amp;CHAR(34)&amp;", "&amp;CHAR(34)&amp;"value"&amp;CHAR(34)&amp;": "&amp;SUBSTITUTE(TRIM(ROUND(IFERROR(CriteriTecnici!$N4737*1,IFERROR(NUMBERVALUE(CriteriTecnici!$N4737,".",","),IFERROR(NUMBERVALUE(CriteriTecnici!$N4737,",","."),0))),4)&amp;""),",",".")&amp;", "&amp;CHAR(34)&amp;"numerator"&amp;CHAR(34)&amp;": "&amp;SUBSTITUTE(TRIM(ROUND(IFERROR(CriteriTecnici!$K4737*1,IFERROR(NUMBERVALUE(CriteriTecnici!$K4737,".",","),IFERROR(NUMBERVALUE(CriteriTecnici!$K4737,",","."),0))),4)&amp;""),",",".")&amp;", "&amp;CHAR(34)&amp;"denominator"&amp;CHAR(34)&amp;": "&amp;SUBSTITUTE(TRIM(ROUND(IFERROR(CriteriTecnici!$L4737*1,IFERROR(NUMBERVALUE(CriteriTecnici!$L4737,".",","),IFERROR(NUMBERVALUE(CriteriTecnici!$L4737,",","."),0))),4)&amp;""),",",".")&amp;", "&amp;CHAR(34)&amp;"flag"&amp;CHAR(34)&amp;": "&amp;SUBSTITUTE(TRIM(ROUND(IFERROR(CriteriTecnici!$M4737*1,IFERROR(NUMBERVALUE(CriteriTecnici!$M4737,".",","),IFERROR(NUMBERVALUE(CriteriTecnici!$M4737,",","."),0))),4)&amp;""),",",".")&amp;", "&amp;CHAR(34)&amp;"rawScore"&amp;CHAR(34)&amp;": "&amp;SUBSTITUTE(TRIM(ROUND(IFERROR(CriteriTecnici!$O4737*1,IFERROR(NUMBERVALUE(CriteriTecnici!$O4737,".",","),IFERROR(NUMBERVALUE(CriteriTecnici!$O4737,",","."),0))),4)&amp;""),",",".")&amp;CHAR(125)&amp;IF(TRUE,",",""))</f>
        <v/>
      </c>
    </row>
    <row r="4958">
      <c r="A4958" s="38">
        <f>IF(CriteriTecnici!$A4738="","","    "&amp;CHAR(123)&amp;CHAR(34)&amp;"bidderId"&amp;CHAR(34)&amp;": "&amp;CHAR(34)&amp;SUBSTITUTE(CriteriTecnici!$A4738,CHAR(34),"'")&amp;CHAR(34)&amp;", "&amp;CHAR(34)&amp;"lotId"&amp;CHAR(34)&amp;": "&amp;CHAR(34)&amp;SUBSTITUTE(CriteriTecnici!$C4738,CHAR(34),"'")&amp;CHAR(34)&amp;", "&amp;CHAR(34)&amp;"criterionId"&amp;CHAR(34)&amp;": "&amp;CHAR(34)&amp;SUBSTITUTE(CriteriTecnici!$D4738,CHAR(34),"'")&amp;CHAR(34)&amp;", "&amp;CHAR(34)&amp;"kind"&amp;CHAR(34)&amp;": "&amp;CHAR(34)&amp;SUBSTITUTE(CriteriTecnici!$F4738,CHAR(34),"'")&amp;CHAR(34)&amp;", "&amp;CHAR(34)&amp;"value"&amp;CHAR(34)&amp;": "&amp;SUBSTITUTE(TRIM(ROUND(IFERROR(CriteriTecnici!$N4738*1,IFERROR(NUMBERVALUE(CriteriTecnici!$N4738,".",","),IFERROR(NUMBERVALUE(CriteriTecnici!$N4738,",","."),0))),4)&amp;""),",",".")&amp;", "&amp;CHAR(34)&amp;"numerator"&amp;CHAR(34)&amp;": "&amp;SUBSTITUTE(TRIM(ROUND(IFERROR(CriteriTecnici!$K4738*1,IFERROR(NUMBERVALUE(CriteriTecnici!$K4738,".",","),IFERROR(NUMBERVALUE(CriteriTecnici!$K4738,",","."),0))),4)&amp;""),",",".")&amp;", "&amp;CHAR(34)&amp;"denominator"&amp;CHAR(34)&amp;": "&amp;SUBSTITUTE(TRIM(ROUND(IFERROR(CriteriTecnici!$L4738*1,IFERROR(NUMBERVALUE(CriteriTecnici!$L4738,".",","),IFERROR(NUMBERVALUE(CriteriTecnici!$L4738,",","."),0))),4)&amp;""),",",".")&amp;", "&amp;CHAR(34)&amp;"flag"&amp;CHAR(34)&amp;": "&amp;SUBSTITUTE(TRIM(ROUND(IFERROR(CriteriTecnici!$M4738*1,IFERROR(NUMBERVALUE(CriteriTecnici!$M4738,".",","),IFERROR(NUMBERVALUE(CriteriTecnici!$M4738,",","."),0))),4)&amp;""),",",".")&amp;", "&amp;CHAR(34)&amp;"rawScore"&amp;CHAR(34)&amp;": "&amp;SUBSTITUTE(TRIM(ROUND(IFERROR(CriteriTecnici!$O4738*1,IFERROR(NUMBERVALUE(CriteriTecnici!$O4738,".",","),IFERROR(NUMBERVALUE(CriteriTecnici!$O4738,",","."),0))),4)&amp;""),",",".")&amp;CHAR(125)&amp;IF(TRUE,",",""))</f>
        <v/>
      </c>
    </row>
    <row r="4959">
      <c r="A4959" s="38">
        <f>IF(CriteriTecnici!$A4739="","","    "&amp;CHAR(123)&amp;CHAR(34)&amp;"bidderId"&amp;CHAR(34)&amp;": "&amp;CHAR(34)&amp;SUBSTITUTE(CriteriTecnici!$A4739,CHAR(34),"'")&amp;CHAR(34)&amp;", "&amp;CHAR(34)&amp;"lotId"&amp;CHAR(34)&amp;": "&amp;CHAR(34)&amp;SUBSTITUTE(CriteriTecnici!$C4739,CHAR(34),"'")&amp;CHAR(34)&amp;", "&amp;CHAR(34)&amp;"criterionId"&amp;CHAR(34)&amp;": "&amp;CHAR(34)&amp;SUBSTITUTE(CriteriTecnici!$D4739,CHAR(34),"'")&amp;CHAR(34)&amp;", "&amp;CHAR(34)&amp;"kind"&amp;CHAR(34)&amp;": "&amp;CHAR(34)&amp;SUBSTITUTE(CriteriTecnici!$F4739,CHAR(34),"'")&amp;CHAR(34)&amp;", "&amp;CHAR(34)&amp;"value"&amp;CHAR(34)&amp;": "&amp;SUBSTITUTE(TRIM(ROUND(IFERROR(CriteriTecnici!$N4739*1,IFERROR(NUMBERVALUE(CriteriTecnici!$N4739,".",","),IFERROR(NUMBERVALUE(CriteriTecnici!$N4739,",","."),0))),4)&amp;""),",",".")&amp;", "&amp;CHAR(34)&amp;"numerator"&amp;CHAR(34)&amp;": "&amp;SUBSTITUTE(TRIM(ROUND(IFERROR(CriteriTecnici!$K4739*1,IFERROR(NUMBERVALUE(CriteriTecnici!$K4739,".",","),IFERROR(NUMBERVALUE(CriteriTecnici!$K4739,",","."),0))),4)&amp;""),",",".")&amp;", "&amp;CHAR(34)&amp;"denominator"&amp;CHAR(34)&amp;": "&amp;SUBSTITUTE(TRIM(ROUND(IFERROR(CriteriTecnici!$L4739*1,IFERROR(NUMBERVALUE(CriteriTecnici!$L4739,".",","),IFERROR(NUMBERVALUE(CriteriTecnici!$L4739,",","."),0))),4)&amp;""),",",".")&amp;", "&amp;CHAR(34)&amp;"flag"&amp;CHAR(34)&amp;": "&amp;SUBSTITUTE(TRIM(ROUND(IFERROR(CriteriTecnici!$M4739*1,IFERROR(NUMBERVALUE(CriteriTecnici!$M4739,".",","),IFERROR(NUMBERVALUE(CriteriTecnici!$M4739,",","."),0))),4)&amp;""),",",".")&amp;", "&amp;CHAR(34)&amp;"rawScore"&amp;CHAR(34)&amp;": "&amp;SUBSTITUTE(TRIM(ROUND(IFERROR(CriteriTecnici!$O4739*1,IFERROR(NUMBERVALUE(CriteriTecnici!$O4739,".",","),IFERROR(NUMBERVALUE(CriteriTecnici!$O4739,",","."),0))),4)&amp;""),",",".")&amp;CHAR(125)&amp;IF(TRUE,",",""))</f>
        <v/>
      </c>
    </row>
    <row r="4960">
      <c r="A4960" s="38">
        <f>IF(CriteriTecnici!$A4740="","","    "&amp;CHAR(123)&amp;CHAR(34)&amp;"bidderId"&amp;CHAR(34)&amp;": "&amp;CHAR(34)&amp;SUBSTITUTE(CriteriTecnici!$A4740,CHAR(34),"'")&amp;CHAR(34)&amp;", "&amp;CHAR(34)&amp;"lotId"&amp;CHAR(34)&amp;": "&amp;CHAR(34)&amp;SUBSTITUTE(CriteriTecnici!$C4740,CHAR(34),"'")&amp;CHAR(34)&amp;", "&amp;CHAR(34)&amp;"criterionId"&amp;CHAR(34)&amp;": "&amp;CHAR(34)&amp;SUBSTITUTE(CriteriTecnici!$D4740,CHAR(34),"'")&amp;CHAR(34)&amp;", "&amp;CHAR(34)&amp;"kind"&amp;CHAR(34)&amp;": "&amp;CHAR(34)&amp;SUBSTITUTE(CriteriTecnici!$F4740,CHAR(34),"'")&amp;CHAR(34)&amp;", "&amp;CHAR(34)&amp;"value"&amp;CHAR(34)&amp;": "&amp;SUBSTITUTE(TRIM(ROUND(IFERROR(CriteriTecnici!$N4740*1,IFERROR(NUMBERVALUE(CriteriTecnici!$N4740,".",","),IFERROR(NUMBERVALUE(CriteriTecnici!$N4740,",","."),0))),4)&amp;""),",",".")&amp;", "&amp;CHAR(34)&amp;"numerator"&amp;CHAR(34)&amp;": "&amp;SUBSTITUTE(TRIM(ROUND(IFERROR(CriteriTecnici!$K4740*1,IFERROR(NUMBERVALUE(CriteriTecnici!$K4740,".",","),IFERROR(NUMBERVALUE(CriteriTecnici!$K4740,",","."),0))),4)&amp;""),",",".")&amp;", "&amp;CHAR(34)&amp;"denominator"&amp;CHAR(34)&amp;": "&amp;SUBSTITUTE(TRIM(ROUND(IFERROR(CriteriTecnici!$L4740*1,IFERROR(NUMBERVALUE(CriteriTecnici!$L4740,".",","),IFERROR(NUMBERVALUE(CriteriTecnici!$L4740,",","."),0))),4)&amp;""),",",".")&amp;", "&amp;CHAR(34)&amp;"flag"&amp;CHAR(34)&amp;": "&amp;SUBSTITUTE(TRIM(ROUND(IFERROR(CriteriTecnici!$M4740*1,IFERROR(NUMBERVALUE(CriteriTecnici!$M4740,".",","),IFERROR(NUMBERVALUE(CriteriTecnici!$M4740,",","."),0))),4)&amp;""),",",".")&amp;", "&amp;CHAR(34)&amp;"rawScore"&amp;CHAR(34)&amp;": "&amp;SUBSTITUTE(TRIM(ROUND(IFERROR(CriteriTecnici!$O4740*1,IFERROR(NUMBERVALUE(CriteriTecnici!$O4740,".",","),IFERROR(NUMBERVALUE(CriteriTecnici!$O4740,",","."),0))),4)&amp;""),",",".")&amp;CHAR(125)&amp;IF(TRUE,",",""))</f>
        <v/>
      </c>
    </row>
    <row r="4961">
      <c r="A4961" s="38">
        <f>IF(CriteriTecnici!$A4741="","","    "&amp;CHAR(123)&amp;CHAR(34)&amp;"bidderId"&amp;CHAR(34)&amp;": "&amp;CHAR(34)&amp;SUBSTITUTE(CriteriTecnici!$A4741,CHAR(34),"'")&amp;CHAR(34)&amp;", "&amp;CHAR(34)&amp;"lotId"&amp;CHAR(34)&amp;": "&amp;CHAR(34)&amp;SUBSTITUTE(CriteriTecnici!$C4741,CHAR(34),"'")&amp;CHAR(34)&amp;", "&amp;CHAR(34)&amp;"criterionId"&amp;CHAR(34)&amp;": "&amp;CHAR(34)&amp;SUBSTITUTE(CriteriTecnici!$D4741,CHAR(34),"'")&amp;CHAR(34)&amp;", "&amp;CHAR(34)&amp;"kind"&amp;CHAR(34)&amp;": "&amp;CHAR(34)&amp;SUBSTITUTE(CriteriTecnici!$F4741,CHAR(34),"'")&amp;CHAR(34)&amp;", "&amp;CHAR(34)&amp;"value"&amp;CHAR(34)&amp;": "&amp;SUBSTITUTE(TRIM(ROUND(IFERROR(CriteriTecnici!$N4741*1,IFERROR(NUMBERVALUE(CriteriTecnici!$N4741,".",","),IFERROR(NUMBERVALUE(CriteriTecnici!$N4741,",","."),0))),4)&amp;""),",",".")&amp;", "&amp;CHAR(34)&amp;"numerator"&amp;CHAR(34)&amp;": "&amp;SUBSTITUTE(TRIM(ROUND(IFERROR(CriteriTecnici!$K4741*1,IFERROR(NUMBERVALUE(CriteriTecnici!$K4741,".",","),IFERROR(NUMBERVALUE(CriteriTecnici!$K4741,",","."),0))),4)&amp;""),",",".")&amp;", "&amp;CHAR(34)&amp;"denominator"&amp;CHAR(34)&amp;": "&amp;SUBSTITUTE(TRIM(ROUND(IFERROR(CriteriTecnici!$L4741*1,IFERROR(NUMBERVALUE(CriteriTecnici!$L4741,".",","),IFERROR(NUMBERVALUE(CriteriTecnici!$L4741,",","."),0))),4)&amp;""),",",".")&amp;", "&amp;CHAR(34)&amp;"flag"&amp;CHAR(34)&amp;": "&amp;SUBSTITUTE(TRIM(ROUND(IFERROR(CriteriTecnici!$M4741*1,IFERROR(NUMBERVALUE(CriteriTecnici!$M4741,".",","),IFERROR(NUMBERVALUE(CriteriTecnici!$M4741,",","."),0))),4)&amp;""),",",".")&amp;", "&amp;CHAR(34)&amp;"rawScore"&amp;CHAR(34)&amp;": "&amp;SUBSTITUTE(TRIM(ROUND(IFERROR(CriteriTecnici!$O4741*1,IFERROR(NUMBERVALUE(CriteriTecnici!$O4741,".",","),IFERROR(NUMBERVALUE(CriteriTecnici!$O4741,",","."),0))),4)&amp;""),",",".")&amp;CHAR(125)&amp;IF(TRUE,",",""))</f>
        <v/>
      </c>
    </row>
    <row r="4962">
      <c r="A4962" s="38">
        <f>IF(CriteriTecnici!$A4742="","","    "&amp;CHAR(123)&amp;CHAR(34)&amp;"bidderId"&amp;CHAR(34)&amp;": "&amp;CHAR(34)&amp;SUBSTITUTE(CriteriTecnici!$A4742,CHAR(34),"'")&amp;CHAR(34)&amp;", "&amp;CHAR(34)&amp;"lotId"&amp;CHAR(34)&amp;": "&amp;CHAR(34)&amp;SUBSTITUTE(CriteriTecnici!$C4742,CHAR(34),"'")&amp;CHAR(34)&amp;", "&amp;CHAR(34)&amp;"criterionId"&amp;CHAR(34)&amp;": "&amp;CHAR(34)&amp;SUBSTITUTE(CriteriTecnici!$D4742,CHAR(34),"'")&amp;CHAR(34)&amp;", "&amp;CHAR(34)&amp;"kind"&amp;CHAR(34)&amp;": "&amp;CHAR(34)&amp;SUBSTITUTE(CriteriTecnici!$F4742,CHAR(34),"'")&amp;CHAR(34)&amp;", "&amp;CHAR(34)&amp;"value"&amp;CHAR(34)&amp;": "&amp;SUBSTITUTE(TRIM(ROUND(IFERROR(CriteriTecnici!$N4742*1,IFERROR(NUMBERVALUE(CriteriTecnici!$N4742,".",","),IFERROR(NUMBERVALUE(CriteriTecnici!$N4742,",","."),0))),4)&amp;""),",",".")&amp;", "&amp;CHAR(34)&amp;"numerator"&amp;CHAR(34)&amp;": "&amp;SUBSTITUTE(TRIM(ROUND(IFERROR(CriteriTecnici!$K4742*1,IFERROR(NUMBERVALUE(CriteriTecnici!$K4742,".",","),IFERROR(NUMBERVALUE(CriteriTecnici!$K4742,",","."),0))),4)&amp;""),",",".")&amp;", "&amp;CHAR(34)&amp;"denominator"&amp;CHAR(34)&amp;": "&amp;SUBSTITUTE(TRIM(ROUND(IFERROR(CriteriTecnici!$L4742*1,IFERROR(NUMBERVALUE(CriteriTecnici!$L4742,".",","),IFERROR(NUMBERVALUE(CriteriTecnici!$L4742,",","."),0))),4)&amp;""),",",".")&amp;", "&amp;CHAR(34)&amp;"flag"&amp;CHAR(34)&amp;": "&amp;SUBSTITUTE(TRIM(ROUND(IFERROR(CriteriTecnici!$M4742*1,IFERROR(NUMBERVALUE(CriteriTecnici!$M4742,".",","),IFERROR(NUMBERVALUE(CriteriTecnici!$M4742,",","."),0))),4)&amp;""),",",".")&amp;", "&amp;CHAR(34)&amp;"rawScore"&amp;CHAR(34)&amp;": "&amp;SUBSTITUTE(TRIM(ROUND(IFERROR(CriteriTecnici!$O4742*1,IFERROR(NUMBERVALUE(CriteriTecnici!$O4742,".",","),IFERROR(NUMBERVALUE(CriteriTecnici!$O4742,",","."),0))),4)&amp;""),",",".")&amp;CHAR(125)&amp;IF(TRUE,",",""))</f>
        <v/>
      </c>
    </row>
    <row r="4963">
      <c r="A4963" s="38">
        <f>IF(CriteriTecnici!$A4743="","","    "&amp;CHAR(123)&amp;CHAR(34)&amp;"bidderId"&amp;CHAR(34)&amp;": "&amp;CHAR(34)&amp;SUBSTITUTE(CriteriTecnici!$A4743,CHAR(34),"'")&amp;CHAR(34)&amp;", "&amp;CHAR(34)&amp;"lotId"&amp;CHAR(34)&amp;": "&amp;CHAR(34)&amp;SUBSTITUTE(CriteriTecnici!$C4743,CHAR(34),"'")&amp;CHAR(34)&amp;", "&amp;CHAR(34)&amp;"criterionId"&amp;CHAR(34)&amp;": "&amp;CHAR(34)&amp;SUBSTITUTE(CriteriTecnici!$D4743,CHAR(34),"'")&amp;CHAR(34)&amp;", "&amp;CHAR(34)&amp;"kind"&amp;CHAR(34)&amp;": "&amp;CHAR(34)&amp;SUBSTITUTE(CriteriTecnici!$F4743,CHAR(34),"'")&amp;CHAR(34)&amp;", "&amp;CHAR(34)&amp;"value"&amp;CHAR(34)&amp;": "&amp;SUBSTITUTE(TRIM(ROUND(IFERROR(CriteriTecnici!$N4743*1,IFERROR(NUMBERVALUE(CriteriTecnici!$N4743,".",","),IFERROR(NUMBERVALUE(CriteriTecnici!$N4743,",","."),0))),4)&amp;""),",",".")&amp;", "&amp;CHAR(34)&amp;"numerator"&amp;CHAR(34)&amp;": "&amp;SUBSTITUTE(TRIM(ROUND(IFERROR(CriteriTecnici!$K4743*1,IFERROR(NUMBERVALUE(CriteriTecnici!$K4743,".",","),IFERROR(NUMBERVALUE(CriteriTecnici!$K4743,",","."),0))),4)&amp;""),",",".")&amp;", "&amp;CHAR(34)&amp;"denominator"&amp;CHAR(34)&amp;": "&amp;SUBSTITUTE(TRIM(ROUND(IFERROR(CriteriTecnici!$L4743*1,IFERROR(NUMBERVALUE(CriteriTecnici!$L4743,".",","),IFERROR(NUMBERVALUE(CriteriTecnici!$L4743,",","."),0))),4)&amp;""),",",".")&amp;", "&amp;CHAR(34)&amp;"flag"&amp;CHAR(34)&amp;": "&amp;SUBSTITUTE(TRIM(ROUND(IFERROR(CriteriTecnici!$M4743*1,IFERROR(NUMBERVALUE(CriteriTecnici!$M4743,".",","),IFERROR(NUMBERVALUE(CriteriTecnici!$M4743,",","."),0))),4)&amp;""),",",".")&amp;", "&amp;CHAR(34)&amp;"rawScore"&amp;CHAR(34)&amp;": "&amp;SUBSTITUTE(TRIM(ROUND(IFERROR(CriteriTecnici!$O4743*1,IFERROR(NUMBERVALUE(CriteriTecnici!$O4743,".",","),IFERROR(NUMBERVALUE(CriteriTecnici!$O4743,",","."),0))),4)&amp;""),",",".")&amp;CHAR(125)&amp;IF(TRUE,",",""))</f>
        <v/>
      </c>
    </row>
    <row r="4964">
      <c r="A4964" s="38">
        <f>IF(CriteriTecnici!$A4744="","","    "&amp;CHAR(123)&amp;CHAR(34)&amp;"bidderId"&amp;CHAR(34)&amp;": "&amp;CHAR(34)&amp;SUBSTITUTE(CriteriTecnici!$A4744,CHAR(34),"'")&amp;CHAR(34)&amp;", "&amp;CHAR(34)&amp;"lotId"&amp;CHAR(34)&amp;": "&amp;CHAR(34)&amp;SUBSTITUTE(CriteriTecnici!$C4744,CHAR(34),"'")&amp;CHAR(34)&amp;", "&amp;CHAR(34)&amp;"criterionId"&amp;CHAR(34)&amp;": "&amp;CHAR(34)&amp;SUBSTITUTE(CriteriTecnici!$D4744,CHAR(34),"'")&amp;CHAR(34)&amp;", "&amp;CHAR(34)&amp;"kind"&amp;CHAR(34)&amp;": "&amp;CHAR(34)&amp;SUBSTITUTE(CriteriTecnici!$F4744,CHAR(34),"'")&amp;CHAR(34)&amp;", "&amp;CHAR(34)&amp;"value"&amp;CHAR(34)&amp;": "&amp;SUBSTITUTE(TRIM(ROUND(IFERROR(CriteriTecnici!$N4744*1,IFERROR(NUMBERVALUE(CriteriTecnici!$N4744,".",","),IFERROR(NUMBERVALUE(CriteriTecnici!$N4744,",","."),0))),4)&amp;""),",",".")&amp;", "&amp;CHAR(34)&amp;"numerator"&amp;CHAR(34)&amp;": "&amp;SUBSTITUTE(TRIM(ROUND(IFERROR(CriteriTecnici!$K4744*1,IFERROR(NUMBERVALUE(CriteriTecnici!$K4744,".",","),IFERROR(NUMBERVALUE(CriteriTecnici!$K4744,",","."),0))),4)&amp;""),",",".")&amp;", "&amp;CHAR(34)&amp;"denominator"&amp;CHAR(34)&amp;": "&amp;SUBSTITUTE(TRIM(ROUND(IFERROR(CriteriTecnici!$L4744*1,IFERROR(NUMBERVALUE(CriteriTecnici!$L4744,".",","),IFERROR(NUMBERVALUE(CriteriTecnici!$L4744,",","."),0))),4)&amp;""),",",".")&amp;", "&amp;CHAR(34)&amp;"flag"&amp;CHAR(34)&amp;": "&amp;SUBSTITUTE(TRIM(ROUND(IFERROR(CriteriTecnici!$M4744*1,IFERROR(NUMBERVALUE(CriteriTecnici!$M4744,".",","),IFERROR(NUMBERVALUE(CriteriTecnici!$M4744,",","."),0))),4)&amp;""),",",".")&amp;", "&amp;CHAR(34)&amp;"rawScore"&amp;CHAR(34)&amp;": "&amp;SUBSTITUTE(TRIM(ROUND(IFERROR(CriteriTecnici!$O4744*1,IFERROR(NUMBERVALUE(CriteriTecnici!$O4744,".",","),IFERROR(NUMBERVALUE(CriteriTecnici!$O4744,",","."),0))),4)&amp;""),",",".")&amp;CHAR(125)&amp;IF(TRUE,",",""))</f>
        <v/>
      </c>
    </row>
    <row r="4965">
      <c r="A4965" s="38">
        <f>IF(CriteriTecnici!$A4745="","","    "&amp;CHAR(123)&amp;CHAR(34)&amp;"bidderId"&amp;CHAR(34)&amp;": "&amp;CHAR(34)&amp;SUBSTITUTE(CriteriTecnici!$A4745,CHAR(34),"'")&amp;CHAR(34)&amp;", "&amp;CHAR(34)&amp;"lotId"&amp;CHAR(34)&amp;": "&amp;CHAR(34)&amp;SUBSTITUTE(CriteriTecnici!$C4745,CHAR(34),"'")&amp;CHAR(34)&amp;", "&amp;CHAR(34)&amp;"criterionId"&amp;CHAR(34)&amp;": "&amp;CHAR(34)&amp;SUBSTITUTE(CriteriTecnici!$D4745,CHAR(34),"'")&amp;CHAR(34)&amp;", "&amp;CHAR(34)&amp;"kind"&amp;CHAR(34)&amp;": "&amp;CHAR(34)&amp;SUBSTITUTE(CriteriTecnici!$F4745,CHAR(34),"'")&amp;CHAR(34)&amp;", "&amp;CHAR(34)&amp;"value"&amp;CHAR(34)&amp;": "&amp;SUBSTITUTE(TRIM(ROUND(IFERROR(CriteriTecnici!$N4745*1,IFERROR(NUMBERVALUE(CriteriTecnici!$N4745,".",","),IFERROR(NUMBERVALUE(CriteriTecnici!$N4745,",","."),0))),4)&amp;""),",",".")&amp;", "&amp;CHAR(34)&amp;"numerator"&amp;CHAR(34)&amp;": "&amp;SUBSTITUTE(TRIM(ROUND(IFERROR(CriteriTecnici!$K4745*1,IFERROR(NUMBERVALUE(CriteriTecnici!$K4745,".",","),IFERROR(NUMBERVALUE(CriteriTecnici!$K4745,",","."),0))),4)&amp;""),",",".")&amp;", "&amp;CHAR(34)&amp;"denominator"&amp;CHAR(34)&amp;": "&amp;SUBSTITUTE(TRIM(ROUND(IFERROR(CriteriTecnici!$L4745*1,IFERROR(NUMBERVALUE(CriteriTecnici!$L4745,".",","),IFERROR(NUMBERVALUE(CriteriTecnici!$L4745,",","."),0))),4)&amp;""),",",".")&amp;", "&amp;CHAR(34)&amp;"flag"&amp;CHAR(34)&amp;": "&amp;SUBSTITUTE(TRIM(ROUND(IFERROR(CriteriTecnici!$M4745*1,IFERROR(NUMBERVALUE(CriteriTecnici!$M4745,".",","),IFERROR(NUMBERVALUE(CriteriTecnici!$M4745,",","."),0))),4)&amp;""),",",".")&amp;", "&amp;CHAR(34)&amp;"rawScore"&amp;CHAR(34)&amp;": "&amp;SUBSTITUTE(TRIM(ROUND(IFERROR(CriteriTecnici!$O4745*1,IFERROR(NUMBERVALUE(CriteriTecnici!$O4745,".",","),IFERROR(NUMBERVALUE(CriteriTecnici!$O4745,",","."),0))),4)&amp;""),",",".")&amp;CHAR(125)&amp;IF(TRUE,",",""))</f>
        <v/>
      </c>
    </row>
    <row r="4966">
      <c r="A4966" s="38">
        <f>IF(CriteriTecnici!$A4746="","","    "&amp;CHAR(123)&amp;CHAR(34)&amp;"bidderId"&amp;CHAR(34)&amp;": "&amp;CHAR(34)&amp;SUBSTITUTE(CriteriTecnici!$A4746,CHAR(34),"'")&amp;CHAR(34)&amp;", "&amp;CHAR(34)&amp;"lotId"&amp;CHAR(34)&amp;": "&amp;CHAR(34)&amp;SUBSTITUTE(CriteriTecnici!$C4746,CHAR(34),"'")&amp;CHAR(34)&amp;", "&amp;CHAR(34)&amp;"criterionId"&amp;CHAR(34)&amp;": "&amp;CHAR(34)&amp;SUBSTITUTE(CriteriTecnici!$D4746,CHAR(34),"'")&amp;CHAR(34)&amp;", "&amp;CHAR(34)&amp;"kind"&amp;CHAR(34)&amp;": "&amp;CHAR(34)&amp;SUBSTITUTE(CriteriTecnici!$F4746,CHAR(34),"'")&amp;CHAR(34)&amp;", "&amp;CHAR(34)&amp;"value"&amp;CHAR(34)&amp;": "&amp;SUBSTITUTE(TRIM(ROUND(IFERROR(CriteriTecnici!$N4746*1,IFERROR(NUMBERVALUE(CriteriTecnici!$N4746,".",","),IFERROR(NUMBERVALUE(CriteriTecnici!$N4746,",","."),0))),4)&amp;""),",",".")&amp;", "&amp;CHAR(34)&amp;"numerator"&amp;CHAR(34)&amp;": "&amp;SUBSTITUTE(TRIM(ROUND(IFERROR(CriteriTecnici!$K4746*1,IFERROR(NUMBERVALUE(CriteriTecnici!$K4746,".",","),IFERROR(NUMBERVALUE(CriteriTecnici!$K4746,",","."),0))),4)&amp;""),",",".")&amp;", "&amp;CHAR(34)&amp;"denominator"&amp;CHAR(34)&amp;": "&amp;SUBSTITUTE(TRIM(ROUND(IFERROR(CriteriTecnici!$L4746*1,IFERROR(NUMBERVALUE(CriteriTecnici!$L4746,".",","),IFERROR(NUMBERVALUE(CriteriTecnici!$L4746,",","."),0))),4)&amp;""),",",".")&amp;", "&amp;CHAR(34)&amp;"flag"&amp;CHAR(34)&amp;": "&amp;SUBSTITUTE(TRIM(ROUND(IFERROR(CriteriTecnici!$M4746*1,IFERROR(NUMBERVALUE(CriteriTecnici!$M4746,".",","),IFERROR(NUMBERVALUE(CriteriTecnici!$M4746,",","."),0))),4)&amp;""),",",".")&amp;", "&amp;CHAR(34)&amp;"rawScore"&amp;CHAR(34)&amp;": "&amp;SUBSTITUTE(TRIM(ROUND(IFERROR(CriteriTecnici!$O4746*1,IFERROR(NUMBERVALUE(CriteriTecnici!$O4746,".",","),IFERROR(NUMBERVALUE(CriteriTecnici!$O4746,",","."),0))),4)&amp;""),",",".")&amp;CHAR(125)&amp;IF(TRUE,",",""))</f>
        <v/>
      </c>
    </row>
    <row r="4967">
      <c r="A4967" s="38">
        <f>IF(CriteriTecnici!$A4747="","","    "&amp;CHAR(123)&amp;CHAR(34)&amp;"bidderId"&amp;CHAR(34)&amp;": "&amp;CHAR(34)&amp;SUBSTITUTE(CriteriTecnici!$A4747,CHAR(34),"'")&amp;CHAR(34)&amp;", "&amp;CHAR(34)&amp;"lotId"&amp;CHAR(34)&amp;": "&amp;CHAR(34)&amp;SUBSTITUTE(CriteriTecnici!$C4747,CHAR(34),"'")&amp;CHAR(34)&amp;", "&amp;CHAR(34)&amp;"criterionId"&amp;CHAR(34)&amp;": "&amp;CHAR(34)&amp;SUBSTITUTE(CriteriTecnici!$D4747,CHAR(34),"'")&amp;CHAR(34)&amp;", "&amp;CHAR(34)&amp;"kind"&amp;CHAR(34)&amp;": "&amp;CHAR(34)&amp;SUBSTITUTE(CriteriTecnici!$F4747,CHAR(34),"'")&amp;CHAR(34)&amp;", "&amp;CHAR(34)&amp;"value"&amp;CHAR(34)&amp;": "&amp;SUBSTITUTE(TRIM(ROUND(IFERROR(CriteriTecnici!$N4747*1,IFERROR(NUMBERVALUE(CriteriTecnici!$N4747,".",","),IFERROR(NUMBERVALUE(CriteriTecnici!$N4747,",","."),0))),4)&amp;""),",",".")&amp;", "&amp;CHAR(34)&amp;"numerator"&amp;CHAR(34)&amp;": "&amp;SUBSTITUTE(TRIM(ROUND(IFERROR(CriteriTecnici!$K4747*1,IFERROR(NUMBERVALUE(CriteriTecnici!$K4747,".",","),IFERROR(NUMBERVALUE(CriteriTecnici!$K4747,",","."),0))),4)&amp;""),",",".")&amp;", "&amp;CHAR(34)&amp;"denominator"&amp;CHAR(34)&amp;": "&amp;SUBSTITUTE(TRIM(ROUND(IFERROR(CriteriTecnici!$L4747*1,IFERROR(NUMBERVALUE(CriteriTecnici!$L4747,".",","),IFERROR(NUMBERVALUE(CriteriTecnici!$L4747,",","."),0))),4)&amp;""),",",".")&amp;", "&amp;CHAR(34)&amp;"flag"&amp;CHAR(34)&amp;": "&amp;SUBSTITUTE(TRIM(ROUND(IFERROR(CriteriTecnici!$M4747*1,IFERROR(NUMBERVALUE(CriteriTecnici!$M4747,".",","),IFERROR(NUMBERVALUE(CriteriTecnici!$M4747,",","."),0))),4)&amp;""),",",".")&amp;", "&amp;CHAR(34)&amp;"rawScore"&amp;CHAR(34)&amp;": "&amp;SUBSTITUTE(TRIM(ROUND(IFERROR(CriteriTecnici!$O4747*1,IFERROR(NUMBERVALUE(CriteriTecnici!$O4747,".",","),IFERROR(NUMBERVALUE(CriteriTecnici!$O4747,",","."),0))),4)&amp;""),",",".")&amp;CHAR(125)&amp;IF(COUNTA(Offerte!$A155:$A$200)&gt;0,",",""))</f>
        <v/>
      </c>
    </row>
    <row r="4968">
      <c r="A4968" s="38">
        <f>IF(CriteriTecnici!$A4748="","","    "&amp;CHAR(123)&amp;CHAR(34)&amp;"bidderId"&amp;CHAR(34)&amp;": "&amp;CHAR(34)&amp;SUBSTITUTE(CriteriTecnici!$A4748,CHAR(34),"'")&amp;CHAR(34)&amp;", "&amp;CHAR(34)&amp;"lotId"&amp;CHAR(34)&amp;": "&amp;CHAR(34)&amp;SUBSTITUTE(CriteriTecnici!$C4748,CHAR(34),"'")&amp;CHAR(34)&amp;", "&amp;CHAR(34)&amp;"criterionId"&amp;CHAR(34)&amp;": "&amp;CHAR(34)&amp;SUBSTITUTE(CriteriTecnici!$D4748,CHAR(34),"'")&amp;CHAR(34)&amp;", "&amp;CHAR(34)&amp;"kind"&amp;CHAR(34)&amp;": "&amp;CHAR(34)&amp;SUBSTITUTE(CriteriTecnici!$F4748,CHAR(34),"'")&amp;CHAR(34)&amp;", "&amp;CHAR(34)&amp;"value"&amp;CHAR(34)&amp;": "&amp;SUBSTITUTE(TRIM(ROUND(IFERROR(CriteriTecnici!$N4748*1,IFERROR(NUMBERVALUE(CriteriTecnici!$N4748,".",","),IFERROR(NUMBERVALUE(CriteriTecnici!$N4748,",","."),0))),4)&amp;""),",",".")&amp;", "&amp;CHAR(34)&amp;"numerator"&amp;CHAR(34)&amp;": "&amp;SUBSTITUTE(TRIM(ROUND(IFERROR(CriteriTecnici!$K4748*1,IFERROR(NUMBERVALUE(CriteriTecnici!$K4748,".",","),IFERROR(NUMBERVALUE(CriteriTecnici!$K4748,",","."),0))),4)&amp;""),",",".")&amp;", "&amp;CHAR(34)&amp;"denominator"&amp;CHAR(34)&amp;": "&amp;SUBSTITUTE(TRIM(ROUND(IFERROR(CriteriTecnici!$L4748*1,IFERROR(NUMBERVALUE(CriteriTecnici!$L4748,".",","),IFERROR(NUMBERVALUE(CriteriTecnici!$L4748,",","."),0))),4)&amp;""),",",".")&amp;", "&amp;CHAR(34)&amp;"flag"&amp;CHAR(34)&amp;": "&amp;SUBSTITUTE(TRIM(ROUND(IFERROR(CriteriTecnici!$M4748*1,IFERROR(NUMBERVALUE(CriteriTecnici!$M4748,".",","),IFERROR(NUMBERVALUE(CriteriTecnici!$M4748,",","."),0))),4)&amp;""),",",".")&amp;", "&amp;CHAR(34)&amp;"rawScore"&amp;CHAR(34)&amp;": "&amp;SUBSTITUTE(TRIM(ROUND(IFERROR(CriteriTecnici!$O4748*1,IFERROR(NUMBERVALUE(CriteriTecnici!$O4748,".",","),IFERROR(NUMBERVALUE(CriteriTecnici!$O4748,",","."),0))),4)&amp;""),",",".")&amp;CHAR(125)&amp;IF(TRUE,",",""))</f>
        <v/>
      </c>
    </row>
    <row r="4969">
      <c r="A4969" s="38">
        <f>IF(CriteriTecnici!$A4749="","","    "&amp;CHAR(123)&amp;CHAR(34)&amp;"bidderId"&amp;CHAR(34)&amp;": "&amp;CHAR(34)&amp;SUBSTITUTE(CriteriTecnici!$A4749,CHAR(34),"'")&amp;CHAR(34)&amp;", "&amp;CHAR(34)&amp;"lotId"&amp;CHAR(34)&amp;": "&amp;CHAR(34)&amp;SUBSTITUTE(CriteriTecnici!$C4749,CHAR(34),"'")&amp;CHAR(34)&amp;", "&amp;CHAR(34)&amp;"criterionId"&amp;CHAR(34)&amp;": "&amp;CHAR(34)&amp;SUBSTITUTE(CriteriTecnici!$D4749,CHAR(34),"'")&amp;CHAR(34)&amp;", "&amp;CHAR(34)&amp;"kind"&amp;CHAR(34)&amp;": "&amp;CHAR(34)&amp;SUBSTITUTE(CriteriTecnici!$F4749,CHAR(34),"'")&amp;CHAR(34)&amp;", "&amp;CHAR(34)&amp;"value"&amp;CHAR(34)&amp;": "&amp;SUBSTITUTE(TRIM(ROUND(IFERROR(CriteriTecnici!$N4749*1,IFERROR(NUMBERVALUE(CriteriTecnici!$N4749,".",","),IFERROR(NUMBERVALUE(CriteriTecnici!$N4749,",","."),0))),4)&amp;""),",",".")&amp;", "&amp;CHAR(34)&amp;"numerator"&amp;CHAR(34)&amp;": "&amp;SUBSTITUTE(TRIM(ROUND(IFERROR(CriteriTecnici!$K4749*1,IFERROR(NUMBERVALUE(CriteriTecnici!$K4749,".",","),IFERROR(NUMBERVALUE(CriteriTecnici!$K4749,",","."),0))),4)&amp;""),",",".")&amp;", "&amp;CHAR(34)&amp;"denominator"&amp;CHAR(34)&amp;": "&amp;SUBSTITUTE(TRIM(ROUND(IFERROR(CriteriTecnici!$L4749*1,IFERROR(NUMBERVALUE(CriteriTecnici!$L4749,".",","),IFERROR(NUMBERVALUE(CriteriTecnici!$L4749,",","."),0))),4)&amp;""),",",".")&amp;", "&amp;CHAR(34)&amp;"flag"&amp;CHAR(34)&amp;": "&amp;SUBSTITUTE(TRIM(ROUND(IFERROR(CriteriTecnici!$M4749*1,IFERROR(NUMBERVALUE(CriteriTecnici!$M4749,".",","),IFERROR(NUMBERVALUE(CriteriTecnici!$M4749,",","."),0))),4)&amp;""),",",".")&amp;", "&amp;CHAR(34)&amp;"rawScore"&amp;CHAR(34)&amp;": "&amp;SUBSTITUTE(TRIM(ROUND(IFERROR(CriteriTecnici!$O4749*1,IFERROR(NUMBERVALUE(CriteriTecnici!$O4749,".",","),IFERROR(NUMBERVALUE(CriteriTecnici!$O4749,",","."),0))),4)&amp;""),",",".")&amp;CHAR(125)&amp;IF(TRUE,",",""))</f>
        <v/>
      </c>
    </row>
    <row r="4970">
      <c r="A4970" s="38">
        <f>IF(CriteriTecnici!$A4750="","","    "&amp;CHAR(123)&amp;CHAR(34)&amp;"bidderId"&amp;CHAR(34)&amp;": "&amp;CHAR(34)&amp;SUBSTITUTE(CriteriTecnici!$A4750,CHAR(34),"'")&amp;CHAR(34)&amp;", "&amp;CHAR(34)&amp;"lotId"&amp;CHAR(34)&amp;": "&amp;CHAR(34)&amp;SUBSTITUTE(CriteriTecnici!$C4750,CHAR(34),"'")&amp;CHAR(34)&amp;", "&amp;CHAR(34)&amp;"criterionId"&amp;CHAR(34)&amp;": "&amp;CHAR(34)&amp;SUBSTITUTE(CriteriTecnici!$D4750,CHAR(34),"'")&amp;CHAR(34)&amp;", "&amp;CHAR(34)&amp;"kind"&amp;CHAR(34)&amp;": "&amp;CHAR(34)&amp;SUBSTITUTE(CriteriTecnici!$F4750,CHAR(34),"'")&amp;CHAR(34)&amp;", "&amp;CHAR(34)&amp;"value"&amp;CHAR(34)&amp;": "&amp;SUBSTITUTE(TRIM(ROUND(IFERROR(CriteriTecnici!$N4750*1,IFERROR(NUMBERVALUE(CriteriTecnici!$N4750,".",","),IFERROR(NUMBERVALUE(CriteriTecnici!$N4750,",","."),0))),4)&amp;""),",",".")&amp;", "&amp;CHAR(34)&amp;"numerator"&amp;CHAR(34)&amp;": "&amp;SUBSTITUTE(TRIM(ROUND(IFERROR(CriteriTecnici!$K4750*1,IFERROR(NUMBERVALUE(CriteriTecnici!$K4750,".",","),IFERROR(NUMBERVALUE(CriteriTecnici!$K4750,",","."),0))),4)&amp;""),",",".")&amp;", "&amp;CHAR(34)&amp;"denominator"&amp;CHAR(34)&amp;": "&amp;SUBSTITUTE(TRIM(ROUND(IFERROR(CriteriTecnici!$L4750*1,IFERROR(NUMBERVALUE(CriteriTecnici!$L4750,".",","),IFERROR(NUMBERVALUE(CriteriTecnici!$L4750,",","."),0))),4)&amp;""),",",".")&amp;", "&amp;CHAR(34)&amp;"flag"&amp;CHAR(34)&amp;": "&amp;SUBSTITUTE(TRIM(ROUND(IFERROR(CriteriTecnici!$M4750*1,IFERROR(NUMBERVALUE(CriteriTecnici!$M4750,".",","),IFERROR(NUMBERVALUE(CriteriTecnici!$M4750,",","."),0))),4)&amp;""),",",".")&amp;", "&amp;CHAR(34)&amp;"rawScore"&amp;CHAR(34)&amp;": "&amp;SUBSTITUTE(TRIM(ROUND(IFERROR(CriteriTecnici!$O4750*1,IFERROR(NUMBERVALUE(CriteriTecnici!$O4750,".",","),IFERROR(NUMBERVALUE(CriteriTecnici!$O4750,",","."),0))),4)&amp;""),",",".")&amp;CHAR(125)&amp;IF(TRUE,",",""))</f>
        <v/>
      </c>
    </row>
    <row r="4971">
      <c r="A4971" s="38">
        <f>IF(CriteriTecnici!$A4751="","","    "&amp;CHAR(123)&amp;CHAR(34)&amp;"bidderId"&amp;CHAR(34)&amp;": "&amp;CHAR(34)&amp;SUBSTITUTE(CriteriTecnici!$A4751,CHAR(34),"'")&amp;CHAR(34)&amp;", "&amp;CHAR(34)&amp;"lotId"&amp;CHAR(34)&amp;": "&amp;CHAR(34)&amp;SUBSTITUTE(CriteriTecnici!$C4751,CHAR(34),"'")&amp;CHAR(34)&amp;", "&amp;CHAR(34)&amp;"criterionId"&amp;CHAR(34)&amp;": "&amp;CHAR(34)&amp;SUBSTITUTE(CriteriTecnici!$D4751,CHAR(34),"'")&amp;CHAR(34)&amp;", "&amp;CHAR(34)&amp;"kind"&amp;CHAR(34)&amp;": "&amp;CHAR(34)&amp;SUBSTITUTE(CriteriTecnici!$F4751,CHAR(34),"'")&amp;CHAR(34)&amp;", "&amp;CHAR(34)&amp;"value"&amp;CHAR(34)&amp;": "&amp;SUBSTITUTE(TRIM(ROUND(IFERROR(CriteriTecnici!$N4751*1,IFERROR(NUMBERVALUE(CriteriTecnici!$N4751,".",","),IFERROR(NUMBERVALUE(CriteriTecnici!$N4751,",","."),0))),4)&amp;""),",",".")&amp;", "&amp;CHAR(34)&amp;"numerator"&amp;CHAR(34)&amp;": "&amp;SUBSTITUTE(TRIM(ROUND(IFERROR(CriteriTecnici!$K4751*1,IFERROR(NUMBERVALUE(CriteriTecnici!$K4751,".",","),IFERROR(NUMBERVALUE(CriteriTecnici!$K4751,",","."),0))),4)&amp;""),",",".")&amp;", "&amp;CHAR(34)&amp;"denominator"&amp;CHAR(34)&amp;": "&amp;SUBSTITUTE(TRIM(ROUND(IFERROR(CriteriTecnici!$L4751*1,IFERROR(NUMBERVALUE(CriteriTecnici!$L4751,".",","),IFERROR(NUMBERVALUE(CriteriTecnici!$L4751,",","."),0))),4)&amp;""),",",".")&amp;", "&amp;CHAR(34)&amp;"flag"&amp;CHAR(34)&amp;": "&amp;SUBSTITUTE(TRIM(ROUND(IFERROR(CriteriTecnici!$M4751*1,IFERROR(NUMBERVALUE(CriteriTecnici!$M4751,".",","),IFERROR(NUMBERVALUE(CriteriTecnici!$M4751,",","."),0))),4)&amp;""),",",".")&amp;", "&amp;CHAR(34)&amp;"rawScore"&amp;CHAR(34)&amp;": "&amp;SUBSTITUTE(TRIM(ROUND(IFERROR(CriteriTecnici!$O4751*1,IFERROR(NUMBERVALUE(CriteriTecnici!$O4751,".",","),IFERROR(NUMBERVALUE(CriteriTecnici!$O4751,",","."),0))),4)&amp;""),",",".")&amp;CHAR(125)&amp;IF(TRUE,",",""))</f>
        <v/>
      </c>
    </row>
    <row r="4972">
      <c r="A4972" s="38">
        <f>IF(CriteriTecnici!$A4752="","","    "&amp;CHAR(123)&amp;CHAR(34)&amp;"bidderId"&amp;CHAR(34)&amp;": "&amp;CHAR(34)&amp;SUBSTITUTE(CriteriTecnici!$A4752,CHAR(34),"'")&amp;CHAR(34)&amp;", "&amp;CHAR(34)&amp;"lotId"&amp;CHAR(34)&amp;": "&amp;CHAR(34)&amp;SUBSTITUTE(CriteriTecnici!$C4752,CHAR(34),"'")&amp;CHAR(34)&amp;", "&amp;CHAR(34)&amp;"criterionId"&amp;CHAR(34)&amp;": "&amp;CHAR(34)&amp;SUBSTITUTE(CriteriTecnici!$D4752,CHAR(34),"'")&amp;CHAR(34)&amp;", "&amp;CHAR(34)&amp;"kind"&amp;CHAR(34)&amp;": "&amp;CHAR(34)&amp;SUBSTITUTE(CriteriTecnici!$F4752,CHAR(34),"'")&amp;CHAR(34)&amp;", "&amp;CHAR(34)&amp;"value"&amp;CHAR(34)&amp;": "&amp;SUBSTITUTE(TRIM(ROUND(IFERROR(CriteriTecnici!$N4752*1,IFERROR(NUMBERVALUE(CriteriTecnici!$N4752,".",","),IFERROR(NUMBERVALUE(CriteriTecnici!$N4752,",","."),0))),4)&amp;""),",",".")&amp;", "&amp;CHAR(34)&amp;"numerator"&amp;CHAR(34)&amp;": "&amp;SUBSTITUTE(TRIM(ROUND(IFERROR(CriteriTecnici!$K4752*1,IFERROR(NUMBERVALUE(CriteriTecnici!$K4752,".",","),IFERROR(NUMBERVALUE(CriteriTecnici!$K4752,",","."),0))),4)&amp;""),",",".")&amp;", "&amp;CHAR(34)&amp;"denominator"&amp;CHAR(34)&amp;": "&amp;SUBSTITUTE(TRIM(ROUND(IFERROR(CriteriTecnici!$L4752*1,IFERROR(NUMBERVALUE(CriteriTecnici!$L4752,".",","),IFERROR(NUMBERVALUE(CriteriTecnici!$L4752,",","."),0))),4)&amp;""),",",".")&amp;", "&amp;CHAR(34)&amp;"flag"&amp;CHAR(34)&amp;": "&amp;SUBSTITUTE(TRIM(ROUND(IFERROR(CriteriTecnici!$M4752*1,IFERROR(NUMBERVALUE(CriteriTecnici!$M4752,".",","),IFERROR(NUMBERVALUE(CriteriTecnici!$M4752,",","."),0))),4)&amp;""),",",".")&amp;", "&amp;CHAR(34)&amp;"rawScore"&amp;CHAR(34)&amp;": "&amp;SUBSTITUTE(TRIM(ROUND(IFERROR(CriteriTecnici!$O4752*1,IFERROR(NUMBERVALUE(CriteriTecnici!$O4752,".",","),IFERROR(NUMBERVALUE(CriteriTecnici!$O4752,",","."),0))),4)&amp;""),",",".")&amp;CHAR(125)&amp;IF(TRUE,",",""))</f>
        <v/>
      </c>
    </row>
    <row r="4973">
      <c r="A4973" s="38">
        <f>IF(CriteriTecnici!$A4753="","","    "&amp;CHAR(123)&amp;CHAR(34)&amp;"bidderId"&amp;CHAR(34)&amp;": "&amp;CHAR(34)&amp;SUBSTITUTE(CriteriTecnici!$A4753,CHAR(34),"'")&amp;CHAR(34)&amp;", "&amp;CHAR(34)&amp;"lotId"&amp;CHAR(34)&amp;": "&amp;CHAR(34)&amp;SUBSTITUTE(CriteriTecnici!$C4753,CHAR(34),"'")&amp;CHAR(34)&amp;", "&amp;CHAR(34)&amp;"criterionId"&amp;CHAR(34)&amp;": "&amp;CHAR(34)&amp;SUBSTITUTE(CriteriTecnici!$D4753,CHAR(34),"'")&amp;CHAR(34)&amp;", "&amp;CHAR(34)&amp;"kind"&amp;CHAR(34)&amp;": "&amp;CHAR(34)&amp;SUBSTITUTE(CriteriTecnici!$F4753,CHAR(34),"'")&amp;CHAR(34)&amp;", "&amp;CHAR(34)&amp;"value"&amp;CHAR(34)&amp;": "&amp;SUBSTITUTE(TRIM(ROUND(IFERROR(CriteriTecnici!$N4753*1,IFERROR(NUMBERVALUE(CriteriTecnici!$N4753,".",","),IFERROR(NUMBERVALUE(CriteriTecnici!$N4753,",","."),0))),4)&amp;""),",",".")&amp;", "&amp;CHAR(34)&amp;"numerator"&amp;CHAR(34)&amp;": "&amp;SUBSTITUTE(TRIM(ROUND(IFERROR(CriteriTecnici!$K4753*1,IFERROR(NUMBERVALUE(CriteriTecnici!$K4753,".",","),IFERROR(NUMBERVALUE(CriteriTecnici!$K4753,",","."),0))),4)&amp;""),",",".")&amp;", "&amp;CHAR(34)&amp;"denominator"&amp;CHAR(34)&amp;": "&amp;SUBSTITUTE(TRIM(ROUND(IFERROR(CriteriTecnici!$L4753*1,IFERROR(NUMBERVALUE(CriteriTecnici!$L4753,".",","),IFERROR(NUMBERVALUE(CriteriTecnici!$L4753,",","."),0))),4)&amp;""),",",".")&amp;", "&amp;CHAR(34)&amp;"flag"&amp;CHAR(34)&amp;": "&amp;SUBSTITUTE(TRIM(ROUND(IFERROR(CriteriTecnici!$M4753*1,IFERROR(NUMBERVALUE(CriteriTecnici!$M4753,".",","),IFERROR(NUMBERVALUE(CriteriTecnici!$M4753,",","."),0))),4)&amp;""),",",".")&amp;", "&amp;CHAR(34)&amp;"rawScore"&amp;CHAR(34)&amp;": "&amp;SUBSTITUTE(TRIM(ROUND(IFERROR(CriteriTecnici!$O4753*1,IFERROR(NUMBERVALUE(CriteriTecnici!$O4753,".",","),IFERROR(NUMBERVALUE(CriteriTecnici!$O4753,",","."),0))),4)&amp;""),",",".")&amp;CHAR(125)&amp;IF(TRUE,",",""))</f>
        <v/>
      </c>
    </row>
    <row r="4974">
      <c r="A4974" s="38">
        <f>IF(CriteriTecnici!$A4754="","","    "&amp;CHAR(123)&amp;CHAR(34)&amp;"bidderId"&amp;CHAR(34)&amp;": "&amp;CHAR(34)&amp;SUBSTITUTE(CriteriTecnici!$A4754,CHAR(34),"'")&amp;CHAR(34)&amp;", "&amp;CHAR(34)&amp;"lotId"&amp;CHAR(34)&amp;": "&amp;CHAR(34)&amp;SUBSTITUTE(CriteriTecnici!$C4754,CHAR(34),"'")&amp;CHAR(34)&amp;", "&amp;CHAR(34)&amp;"criterionId"&amp;CHAR(34)&amp;": "&amp;CHAR(34)&amp;SUBSTITUTE(CriteriTecnici!$D4754,CHAR(34),"'")&amp;CHAR(34)&amp;", "&amp;CHAR(34)&amp;"kind"&amp;CHAR(34)&amp;": "&amp;CHAR(34)&amp;SUBSTITUTE(CriteriTecnici!$F4754,CHAR(34),"'")&amp;CHAR(34)&amp;", "&amp;CHAR(34)&amp;"value"&amp;CHAR(34)&amp;": "&amp;SUBSTITUTE(TRIM(ROUND(IFERROR(CriteriTecnici!$N4754*1,IFERROR(NUMBERVALUE(CriteriTecnici!$N4754,".",","),IFERROR(NUMBERVALUE(CriteriTecnici!$N4754,",","."),0))),4)&amp;""),",",".")&amp;", "&amp;CHAR(34)&amp;"numerator"&amp;CHAR(34)&amp;": "&amp;SUBSTITUTE(TRIM(ROUND(IFERROR(CriteriTecnici!$K4754*1,IFERROR(NUMBERVALUE(CriteriTecnici!$K4754,".",","),IFERROR(NUMBERVALUE(CriteriTecnici!$K4754,",","."),0))),4)&amp;""),",",".")&amp;", "&amp;CHAR(34)&amp;"denominator"&amp;CHAR(34)&amp;": "&amp;SUBSTITUTE(TRIM(ROUND(IFERROR(CriteriTecnici!$L4754*1,IFERROR(NUMBERVALUE(CriteriTecnici!$L4754,".",","),IFERROR(NUMBERVALUE(CriteriTecnici!$L4754,",","."),0))),4)&amp;""),",",".")&amp;", "&amp;CHAR(34)&amp;"flag"&amp;CHAR(34)&amp;": "&amp;SUBSTITUTE(TRIM(ROUND(IFERROR(CriteriTecnici!$M4754*1,IFERROR(NUMBERVALUE(CriteriTecnici!$M4754,".",","),IFERROR(NUMBERVALUE(CriteriTecnici!$M4754,",","."),0))),4)&amp;""),",",".")&amp;", "&amp;CHAR(34)&amp;"rawScore"&amp;CHAR(34)&amp;": "&amp;SUBSTITUTE(TRIM(ROUND(IFERROR(CriteriTecnici!$O4754*1,IFERROR(NUMBERVALUE(CriteriTecnici!$O4754,".",","),IFERROR(NUMBERVALUE(CriteriTecnici!$O4754,",","."),0))),4)&amp;""),",",".")&amp;CHAR(125)&amp;IF(TRUE,",",""))</f>
        <v/>
      </c>
    </row>
    <row r="4975">
      <c r="A4975" s="38">
        <f>IF(CriteriTecnici!$A4755="","","    "&amp;CHAR(123)&amp;CHAR(34)&amp;"bidderId"&amp;CHAR(34)&amp;": "&amp;CHAR(34)&amp;SUBSTITUTE(CriteriTecnici!$A4755,CHAR(34),"'")&amp;CHAR(34)&amp;", "&amp;CHAR(34)&amp;"lotId"&amp;CHAR(34)&amp;": "&amp;CHAR(34)&amp;SUBSTITUTE(CriteriTecnici!$C4755,CHAR(34),"'")&amp;CHAR(34)&amp;", "&amp;CHAR(34)&amp;"criterionId"&amp;CHAR(34)&amp;": "&amp;CHAR(34)&amp;SUBSTITUTE(CriteriTecnici!$D4755,CHAR(34),"'")&amp;CHAR(34)&amp;", "&amp;CHAR(34)&amp;"kind"&amp;CHAR(34)&amp;": "&amp;CHAR(34)&amp;SUBSTITUTE(CriteriTecnici!$F4755,CHAR(34),"'")&amp;CHAR(34)&amp;", "&amp;CHAR(34)&amp;"value"&amp;CHAR(34)&amp;": "&amp;SUBSTITUTE(TRIM(ROUND(IFERROR(CriteriTecnici!$N4755*1,IFERROR(NUMBERVALUE(CriteriTecnici!$N4755,".",","),IFERROR(NUMBERVALUE(CriteriTecnici!$N4755,",","."),0))),4)&amp;""),",",".")&amp;", "&amp;CHAR(34)&amp;"numerator"&amp;CHAR(34)&amp;": "&amp;SUBSTITUTE(TRIM(ROUND(IFERROR(CriteriTecnici!$K4755*1,IFERROR(NUMBERVALUE(CriteriTecnici!$K4755,".",","),IFERROR(NUMBERVALUE(CriteriTecnici!$K4755,",","."),0))),4)&amp;""),",",".")&amp;", "&amp;CHAR(34)&amp;"denominator"&amp;CHAR(34)&amp;": "&amp;SUBSTITUTE(TRIM(ROUND(IFERROR(CriteriTecnici!$L4755*1,IFERROR(NUMBERVALUE(CriteriTecnici!$L4755,".",","),IFERROR(NUMBERVALUE(CriteriTecnici!$L4755,",","."),0))),4)&amp;""),",",".")&amp;", "&amp;CHAR(34)&amp;"flag"&amp;CHAR(34)&amp;": "&amp;SUBSTITUTE(TRIM(ROUND(IFERROR(CriteriTecnici!$M4755*1,IFERROR(NUMBERVALUE(CriteriTecnici!$M4755,".",","),IFERROR(NUMBERVALUE(CriteriTecnici!$M4755,",","."),0))),4)&amp;""),",",".")&amp;", "&amp;CHAR(34)&amp;"rawScore"&amp;CHAR(34)&amp;": "&amp;SUBSTITUTE(TRIM(ROUND(IFERROR(CriteriTecnici!$O4755*1,IFERROR(NUMBERVALUE(CriteriTecnici!$O4755,".",","),IFERROR(NUMBERVALUE(CriteriTecnici!$O4755,",","."),0))),4)&amp;""),",",".")&amp;CHAR(125)&amp;IF(TRUE,",",""))</f>
        <v/>
      </c>
    </row>
    <row r="4976">
      <c r="A4976" s="38">
        <f>IF(CriteriTecnici!$A4756="","","    "&amp;CHAR(123)&amp;CHAR(34)&amp;"bidderId"&amp;CHAR(34)&amp;": "&amp;CHAR(34)&amp;SUBSTITUTE(CriteriTecnici!$A4756,CHAR(34),"'")&amp;CHAR(34)&amp;", "&amp;CHAR(34)&amp;"lotId"&amp;CHAR(34)&amp;": "&amp;CHAR(34)&amp;SUBSTITUTE(CriteriTecnici!$C4756,CHAR(34),"'")&amp;CHAR(34)&amp;", "&amp;CHAR(34)&amp;"criterionId"&amp;CHAR(34)&amp;": "&amp;CHAR(34)&amp;SUBSTITUTE(CriteriTecnici!$D4756,CHAR(34),"'")&amp;CHAR(34)&amp;", "&amp;CHAR(34)&amp;"kind"&amp;CHAR(34)&amp;": "&amp;CHAR(34)&amp;SUBSTITUTE(CriteriTecnici!$F4756,CHAR(34),"'")&amp;CHAR(34)&amp;", "&amp;CHAR(34)&amp;"value"&amp;CHAR(34)&amp;": "&amp;SUBSTITUTE(TRIM(ROUND(IFERROR(CriteriTecnici!$N4756*1,IFERROR(NUMBERVALUE(CriteriTecnici!$N4756,".",","),IFERROR(NUMBERVALUE(CriteriTecnici!$N4756,",","."),0))),4)&amp;""),",",".")&amp;", "&amp;CHAR(34)&amp;"numerator"&amp;CHAR(34)&amp;": "&amp;SUBSTITUTE(TRIM(ROUND(IFERROR(CriteriTecnici!$K4756*1,IFERROR(NUMBERVALUE(CriteriTecnici!$K4756,".",","),IFERROR(NUMBERVALUE(CriteriTecnici!$K4756,",","."),0))),4)&amp;""),",",".")&amp;", "&amp;CHAR(34)&amp;"denominator"&amp;CHAR(34)&amp;": "&amp;SUBSTITUTE(TRIM(ROUND(IFERROR(CriteriTecnici!$L4756*1,IFERROR(NUMBERVALUE(CriteriTecnici!$L4756,".",","),IFERROR(NUMBERVALUE(CriteriTecnici!$L4756,",","."),0))),4)&amp;""),",",".")&amp;", "&amp;CHAR(34)&amp;"flag"&amp;CHAR(34)&amp;": "&amp;SUBSTITUTE(TRIM(ROUND(IFERROR(CriteriTecnici!$M4756*1,IFERROR(NUMBERVALUE(CriteriTecnici!$M4756,".",","),IFERROR(NUMBERVALUE(CriteriTecnici!$M4756,",","."),0))),4)&amp;""),",",".")&amp;", "&amp;CHAR(34)&amp;"rawScore"&amp;CHAR(34)&amp;": "&amp;SUBSTITUTE(TRIM(ROUND(IFERROR(CriteriTecnici!$O4756*1,IFERROR(NUMBERVALUE(CriteriTecnici!$O4756,".",","),IFERROR(NUMBERVALUE(CriteriTecnici!$O4756,",","."),0))),4)&amp;""),",",".")&amp;CHAR(125)&amp;IF(TRUE,",",""))</f>
        <v/>
      </c>
    </row>
    <row r="4977">
      <c r="A4977" s="38">
        <f>IF(CriteriTecnici!$A4757="","","    "&amp;CHAR(123)&amp;CHAR(34)&amp;"bidderId"&amp;CHAR(34)&amp;": "&amp;CHAR(34)&amp;SUBSTITUTE(CriteriTecnici!$A4757,CHAR(34),"'")&amp;CHAR(34)&amp;", "&amp;CHAR(34)&amp;"lotId"&amp;CHAR(34)&amp;": "&amp;CHAR(34)&amp;SUBSTITUTE(CriteriTecnici!$C4757,CHAR(34),"'")&amp;CHAR(34)&amp;", "&amp;CHAR(34)&amp;"criterionId"&amp;CHAR(34)&amp;": "&amp;CHAR(34)&amp;SUBSTITUTE(CriteriTecnici!$D4757,CHAR(34),"'")&amp;CHAR(34)&amp;", "&amp;CHAR(34)&amp;"kind"&amp;CHAR(34)&amp;": "&amp;CHAR(34)&amp;SUBSTITUTE(CriteriTecnici!$F4757,CHAR(34),"'")&amp;CHAR(34)&amp;", "&amp;CHAR(34)&amp;"value"&amp;CHAR(34)&amp;": "&amp;SUBSTITUTE(TRIM(ROUND(IFERROR(CriteriTecnici!$N4757*1,IFERROR(NUMBERVALUE(CriteriTecnici!$N4757,".",","),IFERROR(NUMBERVALUE(CriteriTecnici!$N4757,",","."),0))),4)&amp;""),",",".")&amp;", "&amp;CHAR(34)&amp;"numerator"&amp;CHAR(34)&amp;": "&amp;SUBSTITUTE(TRIM(ROUND(IFERROR(CriteriTecnici!$K4757*1,IFERROR(NUMBERVALUE(CriteriTecnici!$K4757,".",","),IFERROR(NUMBERVALUE(CriteriTecnici!$K4757,",","."),0))),4)&amp;""),",",".")&amp;", "&amp;CHAR(34)&amp;"denominator"&amp;CHAR(34)&amp;": "&amp;SUBSTITUTE(TRIM(ROUND(IFERROR(CriteriTecnici!$L4757*1,IFERROR(NUMBERVALUE(CriteriTecnici!$L4757,".",","),IFERROR(NUMBERVALUE(CriteriTecnici!$L4757,",","."),0))),4)&amp;""),",",".")&amp;", "&amp;CHAR(34)&amp;"flag"&amp;CHAR(34)&amp;": "&amp;SUBSTITUTE(TRIM(ROUND(IFERROR(CriteriTecnici!$M4757*1,IFERROR(NUMBERVALUE(CriteriTecnici!$M4757,".",","),IFERROR(NUMBERVALUE(CriteriTecnici!$M4757,",","."),0))),4)&amp;""),",",".")&amp;", "&amp;CHAR(34)&amp;"rawScore"&amp;CHAR(34)&amp;": "&amp;SUBSTITUTE(TRIM(ROUND(IFERROR(CriteriTecnici!$O4757*1,IFERROR(NUMBERVALUE(CriteriTecnici!$O4757,".",","),IFERROR(NUMBERVALUE(CriteriTecnici!$O4757,",","."),0))),4)&amp;""),",",".")&amp;CHAR(125)&amp;IF(TRUE,",",""))</f>
        <v/>
      </c>
    </row>
    <row r="4978">
      <c r="A4978" s="38">
        <f>IF(CriteriTecnici!$A4758="","","    "&amp;CHAR(123)&amp;CHAR(34)&amp;"bidderId"&amp;CHAR(34)&amp;": "&amp;CHAR(34)&amp;SUBSTITUTE(CriteriTecnici!$A4758,CHAR(34),"'")&amp;CHAR(34)&amp;", "&amp;CHAR(34)&amp;"lotId"&amp;CHAR(34)&amp;": "&amp;CHAR(34)&amp;SUBSTITUTE(CriteriTecnici!$C4758,CHAR(34),"'")&amp;CHAR(34)&amp;", "&amp;CHAR(34)&amp;"criterionId"&amp;CHAR(34)&amp;": "&amp;CHAR(34)&amp;SUBSTITUTE(CriteriTecnici!$D4758,CHAR(34),"'")&amp;CHAR(34)&amp;", "&amp;CHAR(34)&amp;"kind"&amp;CHAR(34)&amp;": "&amp;CHAR(34)&amp;SUBSTITUTE(CriteriTecnici!$F4758,CHAR(34),"'")&amp;CHAR(34)&amp;", "&amp;CHAR(34)&amp;"value"&amp;CHAR(34)&amp;": "&amp;SUBSTITUTE(TRIM(ROUND(IFERROR(CriteriTecnici!$N4758*1,IFERROR(NUMBERVALUE(CriteriTecnici!$N4758,".",","),IFERROR(NUMBERVALUE(CriteriTecnici!$N4758,",","."),0))),4)&amp;""),",",".")&amp;", "&amp;CHAR(34)&amp;"numerator"&amp;CHAR(34)&amp;": "&amp;SUBSTITUTE(TRIM(ROUND(IFERROR(CriteriTecnici!$K4758*1,IFERROR(NUMBERVALUE(CriteriTecnici!$K4758,".",","),IFERROR(NUMBERVALUE(CriteriTecnici!$K4758,",","."),0))),4)&amp;""),",",".")&amp;", "&amp;CHAR(34)&amp;"denominator"&amp;CHAR(34)&amp;": "&amp;SUBSTITUTE(TRIM(ROUND(IFERROR(CriteriTecnici!$L4758*1,IFERROR(NUMBERVALUE(CriteriTecnici!$L4758,".",","),IFERROR(NUMBERVALUE(CriteriTecnici!$L4758,",","."),0))),4)&amp;""),",",".")&amp;", "&amp;CHAR(34)&amp;"flag"&amp;CHAR(34)&amp;": "&amp;SUBSTITUTE(TRIM(ROUND(IFERROR(CriteriTecnici!$M4758*1,IFERROR(NUMBERVALUE(CriteriTecnici!$M4758,".",","),IFERROR(NUMBERVALUE(CriteriTecnici!$M4758,",","."),0))),4)&amp;""),",",".")&amp;", "&amp;CHAR(34)&amp;"rawScore"&amp;CHAR(34)&amp;": "&amp;SUBSTITUTE(TRIM(ROUND(IFERROR(CriteriTecnici!$O4758*1,IFERROR(NUMBERVALUE(CriteriTecnici!$O4758,".",","),IFERROR(NUMBERVALUE(CriteriTecnici!$O4758,",","."),0))),4)&amp;""),",",".")&amp;CHAR(125)&amp;IF(TRUE,",",""))</f>
        <v/>
      </c>
    </row>
    <row r="4979">
      <c r="A4979" s="38">
        <f>IF(CriteriTecnici!$A4759="","","    "&amp;CHAR(123)&amp;CHAR(34)&amp;"bidderId"&amp;CHAR(34)&amp;": "&amp;CHAR(34)&amp;SUBSTITUTE(CriteriTecnici!$A4759,CHAR(34),"'")&amp;CHAR(34)&amp;", "&amp;CHAR(34)&amp;"lotId"&amp;CHAR(34)&amp;": "&amp;CHAR(34)&amp;SUBSTITUTE(CriteriTecnici!$C4759,CHAR(34),"'")&amp;CHAR(34)&amp;", "&amp;CHAR(34)&amp;"criterionId"&amp;CHAR(34)&amp;": "&amp;CHAR(34)&amp;SUBSTITUTE(CriteriTecnici!$D4759,CHAR(34),"'")&amp;CHAR(34)&amp;", "&amp;CHAR(34)&amp;"kind"&amp;CHAR(34)&amp;": "&amp;CHAR(34)&amp;SUBSTITUTE(CriteriTecnici!$F4759,CHAR(34),"'")&amp;CHAR(34)&amp;", "&amp;CHAR(34)&amp;"value"&amp;CHAR(34)&amp;": "&amp;SUBSTITUTE(TRIM(ROUND(IFERROR(CriteriTecnici!$N4759*1,IFERROR(NUMBERVALUE(CriteriTecnici!$N4759,".",","),IFERROR(NUMBERVALUE(CriteriTecnici!$N4759,",","."),0))),4)&amp;""),",",".")&amp;", "&amp;CHAR(34)&amp;"numerator"&amp;CHAR(34)&amp;": "&amp;SUBSTITUTE(TRIM(ROUND(IFERROR(CriteriTecnici!$K4759*1,IFERROR(NUMBERVALUE(CriteriTecnici!$K4759,".",","),IFERROR(NUMBERVALUE(CriteriTecnici!$K4759,",","."),0))),4)&amp;""),",",".")&amp;", "&amp;CHAR(34)&amp;"denominator"&amp;CHAR(34)&amp;": "&amp;SUBSTITUTE(TRIM(ROUND(IFERROR(CriteriTecnici!$L4759*1,IFERROR(NUMBERVALUE(CriteriTecnici!$L4759,".",","),IFERROR(NUMBERVALUE(CriteriTecnici!$L4759,",","."),0))),4)&amp;""),",",".")&amp;", "&amp;CHAR(34)&amp;"flag"&amp;CHAR(34)&amp;": "&amp;SUBSTITUTE(TRIM(ROUND(IFERROR(CriteriTecnici!$M4759*1,IFERROR(NUMBERVALUE(CriteriTecnici!$M4759,".",","),IFERROR(NUMBERVALUE(CriteriTecnici!$M4759,",","."),0))),4)&amp;""),",",".")&amp;", "&amp;CHAR(34)&amp;"rawScore"&amp;CHAR(34)&amp;": "&amp;SUBSTITUTE(TRIM(ROUND(IFERROR(CriteriTecnici!$O4759*1,IFERROR(NUMBERVALUE(CriteriTecnici!$O4759,".",","),IFERROR(NUMBERVALUE(CriteriTecnici!$O4759,",","."),0))),4)&amp;""),",",".")&amp;CHAR(125)&amp;IF(TRUE,",",""))</f>
        <v/>
      </c>
    </row>
    <row r="4980">
      <c r="A4980" s="38">
        <f>IF(CriteriTecnici!$A4760="","","    "&amp;CHAR(123)&amp;CHAR(34)&amp;"bidderId"&amp;CHAR(34)&amp;": "&amp;CHAR(34)&amp;SUBSTITUTE(CriteriTecnici!$A4760,CHAR(34),"'")&amp;CHAR(34)&amp;", "&amp;CHAR(34)&amp;"lotId"&amp;CHAR(34)&amp;": "&amp;CHAR(34)&amp;SUBSTITUTE(CriteriTecnici!$C4760,CHAR(34),"'")&amp;CHAR(34)&amp;", "&amp;CHAR(34)&amp;"criterionId"&amp;CHAR(34)&amp;": "&amp;CHAR(34)&amp;SUBSTITUTE(CriteriTecnici!$D4760,CHAR(34),"'")&amp;CHAR(34)&amp;", "&amp;CHAR(34)&amp;"kind"&amp;CHAR(34)&amp;": "&amp;CHAR(34)&amp;SUBSTITUTE(CriteriTecnici!$F4760,CHAR(34),"'")&amp;CHAR(34)&amp;", "&amp;CHAR(34)&amp;"value"&amp;CHAR(34)&amp;": "&amp;SUBSTITUTE(TRIM(ROUND(IFERROR(CriteriTecnici!$N4760*1,IFERROR(NUMBERVALUE(CriteriTecnici!$N4760,".",","),IFERROR(NUMBERVALUE(CriteriTecnici!$N4760,",","."),0))),4)&amp;""),",",".")&amp;", "&amp;CHAR(34)&amp;"numerator"&amp;CHAR(34)&amp;": "&amp;SUBSTITUTE(TRIM(ROUND(IFERROR(CriteriTecnici!$K4760*1,IFERROR(NUMBERVALUE(CriteriTecnici!$K4760,".",","),IFERROR(NUMBERVALUE(CriteriTecnici!$K4760,",","."),0))),4)&amp;""),",",".")&amp;", "&amp;CHAR(34)&amp;"denominator"&amp;CHAR(34)&amp;": "&amp;SUBSTITUTE(TRIM(ROUND(IFERROR(CriteriTecnici!$L4760*1,IFERROR(NUMBERVALUE(CriteriTecnici!$L4760,".",","),IFERROR(NUMBERVALUE(CriteriTecnici!$L4760,",","."),0))),4)&amp;""),",",".")&amp;", "&amp;CHAR(34)&amp;"flag"&amp;CHAR(34)&amp;": "&amp;SUBSTITUTE(TRIM(ROUND(IFERROR(CriteriTecnici!$M4760*1,IFERROR(NUMBERVALUE(CriteriTecnici!$M4760,".",","),IFERROR(NUMBERVALUE(CriteriTecnici!$M4760,",","."),0))),4)&amp;""),",",".")&amp;", "&amp;CHAR(34)&amp;"rawScore"&amp;CHAR(34)&amp;": "&amp;SUBSTITUTE(TRIM(ROUND(IFERROR(CriteriTecnici!$O4760*1,IFERROR(NUMBERVALUE(CriteriTecnici!$O4760,".",","),IFERROR(NUMBERVALUE(CriteriTecnici!$O4760,",","."),0))),4)&amp;""),",",".")&amp;CHAR(125)&amp;IF(TRUE,",",""))</f>
        <v/>
      </c>
    </row>
    <row r="4981">
      <c r="A4981" s="38">
        <f>IF(CriteriTecnici!$A4761="","","    "&amp;CHAR(123)&amp;CHAR(34)&amp;"bidderId"&amp;CHAR(34)&amp;": "&amp;CHAR(34)&amp;SUBSTITUTE(CriteriTecnici!$A4761,CHAR(34),"'")&amp;CHAR(34)&amp;", "&amp;CHAR(34)&amp;"lotId"&amp;CHAR(34)&amp;": "&amp;CHAR(34)&amp;SUBSTITUTE(CriteriTecnici!$C4761,CHAR(34),"'")&amp;CHAR(34)&amp;", "&amp;CHAR(34)&amp;"criterionId"&amp;CHAR(34)&amp;": "&amp;CHAR(34)&amp;SUBSTITUTE(CriteriTecnici!$D4761,CHAR(34),"'")&amp;CHAR(34)&amp;", "&amp;CHAR(34)&amp;"kind"&amp;CHAR(34)&amp;": "&amp;CHAR(34)&amp;SUBSTITUTE(CriteriTecnici!$F4761,CHAR(34),"'")&amp;CHAR(34)&amp;", "&amp;CHAR(34)&amp;"value"&amp;CHAR(34)&amp;": "&amp;SUBSTITUTE(TRIM(ROUND(IFERROR(CriteriTecnici!$N4761*1,IFERROR(NUMBERVALUE(CriteriTecnici!$N4761,".",","),IFERROR(NUMBERVALUE(CriteriTecnici!$N4761,",","."),0))),4)&amp;""),",",".")&amp;", "&amp;CHAR(34)&amp;"numerator"&amp;CHAR(34)&amp;": "&amp;SUBSTITUTE(TRIM(ROUND(IFERROR(CriteriTecnici!$K4761*1,IFERROR(NUMBERVALUE(CriteriTecnici!$K4761,".",","),IFERROR(NUMBERVALUE(CriteriTecnici!$K4761,",","."),0))),4)&amp;""),",",".")&amp;", "&amp;CHAR(34)&amp;"denominator"&amp;CHAR(34)&amp;": "&amp;SUBSTITUTE(TRIM(ROUND(IFERROR(CriteriTecnici!$L4761*1,IFERROR(NUMBERVALUE(CriteriTecnici!$L4761,".",","),IFERROR(NUMBERVALUE(CriteriTecnici!$L4761,",","."),0))),4)&amp;""),",",".")&amp;", "&amp;CHAR(34)&amp;"flag"&amp;CHAR(34)&amp;": "&amp;SUBSTITUTE(TRIM(ROUND(IFERROR(CriteriTecnici!$M4761*1,IFERROR(NUMBERVALUE(CriteriTecnici!$M4761,".",","),IFERROR(NUMBERVALUE(CriteriTecnici!$M4761,",","."),0))),4)&amp;""),",",".")&amp;", "&amp;CHAR(34)&amp;"rawScore"&amp;CHAR(34)&amp;": "&amp;SUBSTITUTE(TRIM(ROUND(IFERROR(CriteriTecnici!$O4761*1,IFERROR(NUMBERVALUE(CriteriTecnici!$O4761,".",","),IFERROR(NUMBERVALUE(CriteriTecnici!$O4761,",","."),0))),4)&amp;""),",",".")&amp;CHAR(125)&amp;IF(TRUE,",",""))</f>
        <v/>
      </c>
    </row>
    <row r="4982">
      <c r="A4982" s="38">
        <f>IF(CriteriTecnici!$A4762="","","    "&amp;CHAR(123)&amp;CHAR(34)&amp;"bidderId"&amp;CHAR(34)&amp;": "&amp;CHAR(34)&amp;SUBSTITUTE(CriteriTecnici!$A4762,CHAR(34),"'")&amp;CHAR(34)&amp;", "&amp;CHAR(34)&amp;"lotId"&amp;CHAR(34)&amp;": "&amp;CHAR(34)&amp;SUBSTITUTE(CriteriTecnici!$C4762,CHAR(34),"'")&amp;CHAR(34)&amp;", "&amp;CHAR(34)&amp;"criterionId"&amp;CHAR(34)&amp;": "&amp;CHAR(34)&amp;SUBSTITUTE(CriteriTecnici!$D4762,CHAR(34),"'")&amp;CHAR(34)&amp;", "&amp;CHAR(34)&amp;"kind"&amp;CHAR(34)&amp;": "&amp;CHAR(34)&amp;SUBSTITUTE(CriteriTecnici!$F4762,CHAR(34),"'")&amp;CHAR(34)&amp;", "&amp;CHAR(34)&amp;"value"&amp;CHAR(34)&amp;": "&amp;SUBSTITUTE(TRIM(ROUND(IFERROR(CriteriTecnici!$N4762*1,IFERROR(NUMBERVALUE(CriteriTecnici!$N4762,".",","),IFERROR(NUMBERVALUE(CriteriTecnici!$N4762,",","."),0))),4)&amp;""),",",".")&amp;", "&amp;CHAR(34)&amp;"numerator"&amp;CHAR(34)&amp;": "&amp;SUBSTITUTE(TRIM(ROUND(IFERROR(CriteriTecnici!$K4762*1,IFERROR(NUMBERVALUE(CriteriTecnici!$K4762,".",","),IFERROR(NUMBERVALUE(CriteriTecnici!$K4762,",","."),0))),4)&amp;""),",",".")&amp;", "&amp;CHAR(34)&amp;"denominator"&amp;CHAR(34)&amp;": "&amp;SUBSTITUTE(TRIM(ROUND(IFERROR(CriteriTecnici!$L4762*1,IFERROR(NUMBERVALUE(CriteriTecnici!$L4762,".",","),IFERROR(NUMBERVALUE(CriteriTecnici!$L4762,",","."),0))),4)&amp;""),",",".")&amp;", "&amp;CHAR(34)&amp;"flag"&amp;CHAR(34)&amp;": "&amp;SUBSTITUTE(TRIM(ROUND(IFERROR(CriteriTecnici!$M4762*1,IFERROR(NUMBERVALUE(CriteriTecnici!$M4762,".",","),IFERROR(NUMBERVALUE(CriteriTecnici!$M4762,",","."),0))),4)&amp;""),",",".")&amp;", "&amp;CHAR(34)&amp;"rawScore"&amp;CHAR(34)&amp;": "&amp;SUBSTITUTE(TRIM(ROUND(IFERROR(CriteriTecnici!$O4762*1,IFERROR(NUMBERVALUE(CriteriTecnici!$O4762,".",","),IFERROR(NUMBERVALUE(CriteriTecnici!$O4762,",","."),0))),4)&amp;""),",",".")&amp;CHAR(125)&amp;IF(TRUE,",",""))</f>
        <v/>
      </c>
    </row>
    <row r="4983">
      <c r="A4983" s="38">
        <f>IF(CriteriTecnici!$A4763="","","    "&amp;CHAR(123)&amp;CHAR(34)&amp;"bidderId"&amp;CHAR(34)&amp;": "&amp;CHAR(34)&amp;SUBSTITUTE(CriteriTecnici!$A4763,CHAR(34),"'")&amp;CHAR(34)&amp;", "&amp;CHAR(34)&amp;"lotId"&amp;CHAR(34)&amp;": "&amp;CHAR(34)&amp;SUBSTITUTE(CriteriTecnici!$C4763,CHAR(34),"'")&amp;CHAR(34)&amp;", "&amp;CHAR(34)&amp;"criterionId"&amp;CHAR(34)&amp;": "&amp;CHAR(34)&amp;SUBSTITUTE(CriteriTecnici!$D4763,CHAR(34),"'")&amp;CHAR(34)&amp;", "&amp;CHAR(34)&amp;"kind"&amp;CHAR(34)&amp;": "&amp;CHAR(34)&amp;SUBSTITUTE(CriteriTecnici!$F4763,CHAR(34),"'")&amp;CHAR(34)&amp;", "&amp;CHAR(34)&amp;"value"&amp;CHAR(34)&amp;": "&amp;SUBSTITUTE(TRIM(ROUND(IFERROR(CriteriTecnici!$N4763*1,IFERROR(NUMBERVALUE(CriteriTecnici!$N4763,".",","),IFERROR(NUMBERVALUE(CriteriTecnici!$N4763,",","."),0))),4)&amp;""),",",".")&amp;", "&amp;CHAR(34)&amp;"numerator"&amp;CHAR(34)&amp;": "&amp;SUBSTITUTE(TRIM(ROUND(IFERROR(CriteriTecnici!$K4763*1,IFERROR(NUMBERVALUE(CriteriTecnici!$K4763,".",","),IFERROR(NUMBERVALUE(CriteriTecnici!$K4763,",","."),0))),4)&amp;""),",",".")&amp;", "&amp;CHAR(34)&amp;"denominator"&amp;CHAR(34)&amp;": "&amp;SUBSTITUTE(TRIM(ROUND(IFERROR(CriteriTecnici!$L4763*1,IFERROR(NUMBERVALUE(CriteriTecnici!$L4763,".",","),IFERROR(NUMBERVALUE(CriteriTecnici!$L4763,",","."),0))),4)&amp;""),",",".")&amp;", "&amp;CHAR(34)&amp;"flag"&amp;CHAR(34)&amp;": "&amp;SUBSTITUTE(TRIM(ROUND(IFERROR(CriteriTecnici!$M4763*1,IFERROR(NUMBERVALUE(CriteriTecnici!$M4763,".",","),IFERROR(NUMBERVALUE(CriteriTecnici!$M4763,",","."),0))),4)&amp;""),",",".")&amp;", "&amp;CHAR(34)&amp;"rawScore"&amp;CHAR(34)&amp;": "&amp;SUBSTITUTE(TRIM(ROUND(IFERROR(CriteriTecnici!$O4763*1,IFERROR(NUMBERVALUE(CriteriTecnici!$O4763,".",","),IFERROR(NUMBERVALUE(CriteriTecnici!$O4763,",","."),0))),4)&amp;""),",",".")&amp;CHAR(125)&amp;IF(TRUE,",",""))</f>
        <v/>
      </c>
    </row>
    <row r="4984">
      <c r="A4984" s="38">
        <f>IF(CriteriTecnici!$A4764="","","    "&amp;CHAR(123)&amp;CHAR(34)&amp;"bidderId"&amp;CHAR(34)&amp;": "&amp;CHAR(34)&amp;SUBSTITUTE(CriteriTecnici!$A4764,CHAR(34),"'")&amp;CHAR(34)&amp;", "&amp;CHAR(34)&amp;"lotId"&amp;CHAR(34)&amp;": "&amp;CHAR(34)&amp;SUBSTITUTE(CriteriTecnici!$C4764,CHAR(34),"'")&amp;CHAR(34)&amp;", "&amp;CHAR(34)&amp;"criterionId"&amp;CHAR(34)&amp;": "&amp;CHAR(34)&amp;SUBSTITUTE(CriteriTecnici!$D4764,CHAR(34),"'")&amp;CHAR(34)&amp;", "&amp;CHAR(34)&amp;"kind"&amp;CHAR(34)&amp;": "&amp;CHAR(34)&amp;SUBSTITUTE(CriteriTecnici!$F4764,CHAR(34),"'")&amp;CHAR(34)&amp;", "&amp;CHAR(34)&amp;"value"&amp;CHAR(34)&amp;": "&amp;SUBSTITUTE(TRIM(ROUND(IFERROR(CriteriTecnici!$N4764*1,IFERROR(NUMBERVALUE(CriteriTecnici!$N4764,".",","),IFERROR(NUMBERVALUE(CriteriTecnici!$N4764,",","."),0))),4)&amp;""),",",".")&amp;", "&amp;CHAR(34)&amp;"numerator"&amp;CHAR(34)&amp;": "&amp;SUBSTITUTE(TRIM(ROUND(IFERROR(CriteriTecnici!$K4764*1,IFERROR(NUMBERVALUE(CriteriTecnici!$K4764,".",","),IFERROR(NUMBERVALUE(CriteriTecnici!$K4764,",","."),0))),4)&amp;""),",",".")&amp;", "&amp;CHAR(34)&amp;"denominator"&amp;CHAR(34)&amp;": "&amp;SUBSTITUTE(TRIM(ROUND(IFERROR(CriteriTecnici!$L4764*1,IFERROR(NUMBERVALUE(CriteriTecnici!$L4764,".",","),IFERROR(NUMBERVALUE(CriteriTecnici!$L4764,",","."),0))),4)&amp;""),",",".")&amp;", "&amp;CHAR(34)&amp;"flag"&amp;CHAR(34)&amp;": "&amp;SUBSTITUTE(TRIM(ROUND(IFERROR(CriteriTecnici!$M4764*1,IFERROR(NUMBERVALUE(CriteriTecnici!$M4764,".",","),IFERROR(NUMBERVALUE(CriteriTecnici!$M4764,",","."),0))),4)&amp;""),",",".")&amp;", "&amp;CHAR(34)&amp;"rawScore"&amp;CHAR(34)&amp;": "&amp;SUBSTITUTE(TRIM(ROUND(IFERROR(CriteriTecnici!$O4764*1,IFERROR(NUMBERVALUE(CriteriTecnici!$O4764,".",","),IFERROR(NUMBERVALUE(CriteriTecnici!$O4764,",","."),0))),4)&amp;""),",",".")&amp;CHAR(125)&amp;IF(TRUE,",",""))</f>
        <v/>
      </c>
    </row>
    <row r="4985">
      <c r="A4985" s="38">
        <f>IF(CriteriTecnici!$A4765="","","    "&amp;CHAR(123)&amp;CHAR(34)&amp;"bidderId"&amp;CHAR(34)&amp;": "&amp;CHAR(34)&amp;SUBSTITUTE(CriteriTecnici!$A4765,CHAR(34),"'")&amp;CHAR(34)&amp;", "&amp;CHAR(34)&amp;"lotId"&amp;CHAR(34)&amp;": "&amp;CHAR(34)&amp;SUBSTITUTE(CriteriTecnici!$C4765,CHAR(34),"'")&amp;CHAR(34)&amp;", "&amp;CHAR(34)&amp;"criterionId"&amp;CHAR(34)&amp;": "&amp;CHAR(34)&amp;SUBSTITUTE(CriteriTecnici!$D4765,CHAR(34),"'")&amp;CHAR(34)&amp;", "&amp;CHAR(34)&amp;"kind"&amp;CHAR(34)&amp;": "&amp;CHAR(34)&amp;SUBSTITUTE(CriteriTecnici!$F4765,CHAR(34),"'")&amp;CHAR(34)&amp;", "&amp;CHAR(34)&amp;"value"&amp;CHAR(34)&amp;": "&amp;SUBSTITUTE(TRIM(ROUND(IFERROR(CriteriTecnici!$N4765*1,IFERROR(NUMBERVALUE(CriteriTecnici!$N4765,".",","),IFERROR(NUMBERVALUE(CriteriTecnici!$N4765,",","."),0))),4)&amp;""),",",".")&amp;", "&amp;CHAR(34)&amp;"numerator"&amp;CHAR(34)&amp;": "&amp;SUBSTITUTE(TRIM(ROUND(IFERROR(CriteriTecnici!$K4765*1,IFERROR(NUMBERVALUE(CriteriTecnici!$K4765,".",","),IFERROR(NUMBERVALUE(CriteriTecnici!$K4765,",","."),0))),4)&amp;""),",",".")&amp;", "&amp;CHAR(34)&amp;"denominator"&amp;CHAR(34)&amp;": "&amp;SUBSTITUTE(TRIM(ROUND(IFERROR(CriteriTecnici!$L4765*1,IFERROR(NUMBERVALUE(CriteriTecnici!$L4765,".",","),IFERROR(NUMBERVALUE(CriteriTecnici!$L4765,",","."),0))),4)&amp;""),",",".")&amp;", "&amp;CHAR(34)&amp;"flag"&amp;CHAR(34)&amp;": "&amp;SUBSTITUTE(TRIM(ROUND(IFERROR(CriteriTecnici!$M4765*1,IFERROR(NUMBERVALUE(CriteriTecnici!$M4765,".",","),IFERROR(NUMBERVALUE(CriteriTecnici!$M4765,",","."),0))),4)&amp;""),",",".")&amp;", "&amp;CHAR(34)&amp;"rawScore"&amp;CHAR(34)&amp;": "&amp;SUBSTITUTE(TRIM(ROUND(IFERROR(CriteriTecnici!$O4765*1,IFERROR(NUMBERVALUE(CriteriTecnici!$O4765,".",","),IFERROR(NUMBERVALUE(CriteriTecnici!$O4765,",","."),0))),4)&amp;""),",",".")&amp;CHAR(125)&amp;IF(TRUE,",",""))</f>
        <v/>
      </c>
    </row>
    <row r="4986">
      <c r="A4986" s="38">
        <f>IF(CriteriTecnici!$A4766="","","    "&amp;CHAR(123)&amp;CHAR(34)&amp;"bidderId"&amp;CHAR(34)&amp;": "&amp;CHAR(34)&amp;SUBSTITUTE(CriteriTecnici!$A4766,CHAR(34),"'")&amp;CHAR(34)&amp;", "&amp;CHAR(34)&amp;"lotId"&amp;CHAR(34)&amp;": "&amp;CHAR(34)&amp;SUBSTITUTE(CriteriTecnici!$C4766,CHAR(34),"'")&amp;CHAR(34)&amp;", "&amp;CHAR(34)&amp;"criterionId"&amp;CHAR(34)&amp;": "&amp;CHAR(34)&amp;SUBSTITUTE(CriteriTecnici!$D4766,CHAR(34),"'")&amp;CHAR(34)&amp;", "&amp;CHAR(34)&amp;"kind"&amp;CHAR(34)&amp;": "&amp;CHAR(34)&amp;SUBSTITUTE(CriteriTecnici!$F4766,CHAR(34),"'")&amp;CHAR(34)&amp;", "&amp;CHAR(34)&amp;"value"&amp;CHAR(34)&amp;": "&amp;SUBSTITUTE(TRIM(ROUND(IFERROR(CriteriTecnici!$N4766*1,IFERROR(NUMBERVALUE(CriteriTecnici!$N4766,".",","),IFERROR(NUMBERVALUE(CriteriTecnici!$N4766,",","."),0))),4)&amp;""),",",".")&amp;", "&amp;CHAR(34)&amp;"numerator"&amp;CHAR(34)&amp;": "&amp;SUBSTITUTE(TRIM(ROUND(IFERROR(CriteriTecnici!$K4766*1,IFERROR(NUMBERVALUE(CriteriTecnici!$K4766,".",","),IFERROR(NUMBERVALUE(CriteriTecnici!$K4766,",","."),0))),4)&amp;""),",",".")&amp;", "&amp;CHAR(34)&amp;"denominator"&amp;CHAR(34)&amp;": "&amp;SUBSTITUTE(TRIM(ROUND(IFERROR(CriteriTecnici!$L4766*1,IFERROR(NUMBERVALUE(CriteriTecnici!$L4766,".",","),IFERROR(NUMBERVALUE(CriteriTecnici!$L4766,",","."),0))),4)&amp;""),",",".")&amp;", "&amp;CHAR(34)&amp;"flag"&amp;CHAR(34)&amp;": "&amp;SUBSTITUTE(TRIM(ROUND(IFERROR(CriteriTecnici!$M4766*1,IFERROR(NUMBERVALUE(CriteriTecnici!$M4766,".",","),IFERROR(NUMBERVALUE(CriteriTecnici!$M4766,",","."),0))),4)&amp;""),",",".")&amp;", "&amp;CHAR(34)&amp;"rawScore"&amp;CHAR(34)&amp;": "&amp;SUBSTITUTE(TRIM(ROUND(IFERROR(CriteriTecnici!$O4766*1,IFERROR(NUMBERVALUE(CriteriTecnici!$O4766,".",","),IFERROR(NUMBERVALUE(CriteriTecnici!$O4766,",","."),0))),4)&amp;""),",",".")&amp;CHAR(125)&amp;IF(TRUE,",",""))</f>
        <v/>
      </c>
    </row>
    <row r="4987">
      <c r="A4987" s="38">
        <f>IF(CriteriTecnici!$A4767="","","    "&amp;CHAR(123)&amp;CHAR(34)&amp;"bidderId"&amp;CHAR(34)&amp;": "&amp;CHAR(34)&amp;SUBSTITUTE(CriteriTecnici!$A4767,CHAR(34),"'")&amp;CHAR(34)&amp;", "&amp;CHAR(34)&amp;"lotId"&amp;CHAR(34)&amp;": "&amp;CHAR(34)&amp;SUBSTITUTE(CriteriTecnici!$C4767,CHAR(34),"'")&amp;CHAR(34)&amp;", "&amp;CHAR(34)&amp;"criterionId"&amp;CHAR(34)&amp;": "&amp;CHAR(34)&amp;SUBSTITUTE(CriteriTecnici!$D4767,CHAR(34),"'")&amp;CHAR(34)&amp;", "&amp;CHAR(34)&amp;"kind"&amp;CHAR(34)&amp;": "&amp;CHAR(34)&amp;SUBSTITUTE(CriteriTecnici!$F4767,CHAR(34),"'")&amp;CHAR(34)&amp;", "&amp;CHAR(34)&amp;"value"&amp;CHAR(34)&amp;": "&amp;SUBSTITUTE(TRIM(ROUND(IFERROR(CriteriTecnici!$N4767*1,IFERROR(NUMBERVALUE(CriteriTecnici!$N4767,".",","),IFERROR(NUMBERVALUE(CriteriTecnici!$N4767,",","."),0))),4)&amp;""),",",".")&amp;", "&amp;CHAR(34)&amp;"numerator"&amp;CHAR(34)&amp;": "&amp;SUBSTITUTE(TRIM(ROUND(IFERROR(CriteriTecnici!$K4767*1,IFERROR(NUMBERVALUE(CriteriTecnici!$K4767,".",","),IFERROR(NUMBERVALUE(CriteriTecnici!$K4767,",","."),0))),4)&amp;""),",",".")&amp;", "&amp;CHAR(34)&amp;"denominator"&amp;CHAR(34)&amp;": "&amp;SUBSTITUTE(TRIM(ROUND(IFERROR(CriteriTecnici!$L4767*1,IFERROR(NUMBERVALUE(CriteriTecnici!$L4767,".",","),IFERROR(NUMBERVALUE(CriteriTecnici!$L4767,",","."),0))),4)&amp;""),",",".")&amp;", "&amp;CHAR(34)&amp;"flag"&amp;CHAR(34)&amp;": "&amp;SUBSTITUTE(TRIM(ROUND(IFERROR(CriteriTecnici!$M4767*1,IFERROR(NUMBERVALUE(CriteriTecnici!$M4767,".",","),IFERROR(NUMBERVALUE(CriteriTecnici!$M4767,",","."),0))),4)&amp;""),",",".")&amp;", "&amp;CHAR(34)&amp;"rawScore"&amp;CHAR(34)&amp;": "&amp;SUBSTITUTE(TRIM(ROUND(IFERROR(CriteriTecnici!$O4767*1,IFERROR(NUMBERVALUE(CriteriTecnici!$O4767,".",","),IFERROR(NUMBERVALUE(CriteriTecnici!$O4767,",","."),0))),4)&amp;""),",",".")&amp;CHAR(125)&amp;IF(TRUE,",",""))</f>
        <v/>
      </c>
    </row>
    <row r="4988">
      <c r="A4988" s="38">
        <f>IF(CriteriTecnici!$A4768="","","    "&amp;CHAR(123)&amp;CHAR(34)&amp;"bidderId"&amp;CHAR(34)&amp;": "&amp;CHAR(34)&amp;SUBSTITUTE(CriteriTecnici!$A4768,CHAR(34),"'")&amp;CHAR(34)&amp;", "&amp;CHAR(34)&amp;"lotId"&amp;CHAR(34)&amp;": "&amp;CHAR(34)&amp;SUBSTITUTE(CriteriTecnici!$C4768,CHAR(34),"'")&amp;CHAR(34)&amp;", "&amp;CHAR(34)&amp;"criterionId"&amp;CHAR(34)&amp;": "&amp;CHAR(34)&amp;SUBSTITUTE(CriteriTecnici!$D4768,CHAR(34),"'")&amp;CHAR(34)&amp;", "&amp;CHAR(34)&amp;"kind"&amp;CHAR(34)&amp;": "&amp;CHAR(34)&amp;SUBSTITUTE(CriteriTecnici!$F4768,CHAR(34),"'")&amp;CHAR(34)&amp;", "&amp;CHAR(34)&amp;"value"&amp;CHAR(34)&amp;": "&amp;SUBSTITUTE(TRIM(ROUND(IFERROR(CriteriTecnici!$N4768*1,IFERROR(NUMBERVALUE(CriteriTecnici!$N4768,".",","),IFERROR(NUMBERVALUE(CriteriTecnici!$N4768,",","."),0))),4)&amp;""),",",".")&amp;", "&amp;CHAR(34)&amp;"numerator"&amp;CHAR(34)&amp;": "&amp;SUBSTITUTE(TRIM(ROUND(IFERROR(CriteriTecnici!$K4768*1,IFERROR(NUMBERVALUE(CriteriTecnici!$K4768,".",","),IFERROR(NUMBERVALUE(CriteriTecnici!$K4768,",","."),0))),4)&amp;""),",",".")&amp;", "&amp;CHAR(34)&amp;"denominator"&amp;CHAR(34)&amp;": "&amp;SUBSTITUTE(TRIM(ROUND(IFERROR(CriteriTecnici!$L4768*1,IFERROR(NUMBERVALUE(CriteriTecnici!$L4768,".",","),IFERROR(NUMBERVALUE(CriteriTecnici!$L4768,",","."),0))),4)&amp;""),",",".")&amp;", "&amp;CHAR(34)&amp;"flag"&amp;CHAR(34)&amp;": "&amp;SUBSTITUTE(TRIM(ROUND(IFERROR(CriteriTecnici!$M4768*1,IFERROR(NUMBERVALUE(CriteriTecnici!$M4768,".",","),IFERROR(NUMBERVALUE(CriteriTecnici!$M4768,",","."),0))),4)&amp;""),",",".")&amp;", "&amp;CHAR(34)&amp;"rawScore"&amp;CHAR(34)&amp;": "&amp;SUBSTITUTE(TRIM(ROUND(IFERROR(CriteriTecnici!$O4768*1,IFERROR(NUMBERVALUE(CriteriTecnici!$O4768,".",","),IFERROR(NUMBERVALUE(CriteriTecnici!$O4768,",","."),0))),4)&amp;""),",",".")&amp;CHAR(125)&amp;IF(TRUE,",",""))</f>
        <v/>
      </c>
    </row>
    <row r="4989">
      <c r="A4989" s="38">
        <f>IF(CriteriTecnici!$A4769="","","    "&amp;CHAR(123)&amp;CHAR(34)&amp;"bidderId"&amp;CHAR(34)&amp;": "&amp;CHAR(34)&amp;SUBSTITUTE(CriteriTecnici!$A4769,CHAR(34),"'")&amp;CHAR(34)&amp;", "&amp;CHAR(34)&amp;"lotId"&amp;CHAR(34)&amp;": "&amp;CHAR(34)&amp;SUBSTITUTE(CriteriTecnici!$C4769,CHAR(34),"'")&amp;CHAR(34)&amp;", "&amp;CHAR(34)&amp;"criterionId"&amp;CHAR(34)&amp;": "&amp;CHAR(34)&amp;SUBSTITUTE(CriteriTecnici!$D4769,CHAR(34),"'")&amp;CHAR(34)&amp;", "&amp;CHAR(34)&amp;"kind"&amp;CHAR(34)&amp;": "&amp;CHAR(34)&amp;SUBSTITUTE(CriteriTecnici!$F4769,CHAR(34),"'")&amp;CHAR(34)&amp;", "&amp;CHAR(34)&amp;"value"&amp;CHAR(34)&amp;": "&amp;SUBSTITUTE(TRIM(ROUND(IFERROR(CriteriTecnici!$N4769*1,IFERROR(NUMBERVALUE(CriteriTecnici!$N4769,".",","),IFERROR(NUMBERVALUE(CriteriTecnici!$N4769,",","."),0))),4)&amp;""),",",".")&amp;", "&amp;CHAR(34)&amp;"numerator"&amp;CHAR(34)&amp;": "&amp;SUBSTITUTE(TRIM(ROUND(IFERROR(CriteriTecnici!$K4769*1,IFERROR(NUMBERVALUE(CriteriTecnici!$K4769,".",","),IFERROR(NUMBERVALUE(CriteriTecnici!$K4769,",","."),0))),4)&amp;""),",",".")&amp;", "&amp;CHAR(34)&amp;"denominator"&amp;CHAR(34)&amp;": "&amp;SUBSTITUTE(TRIM(ROUND(IFERROR(CriteriTecnici!$L4769*1,IFERROR(NUMBERVALUE(CriteriTecnici!$L4769,".",","),IFERROR(NUMBERVALUE(CriteriTecnici!$L4769,",","."),0))),4)&amp;""),",",".")&amp;", "&amp;CHAR(34)&amp;"flag"&amp;CHAR(34)&amp;": "&amp;SUBSTITUTE(TRIM(ROUND(IFERROR(CriteriTecnici!$M4769*1,IFERROR(NUMBERVALUE(CriteriTecnici!$M4769,".",","),IFERROR(NUMBERVALUE(CriteriTecnici!$M4769,",","."),0))),4)&amp;""),",",".")&amp;", "&amp;CHAR(34)&amp;"rawScore"&amp;CHAR(34)&amp;": "&amp;SUBSTITUTE(TRIM(ROUND(IFERROR(CriteriTecnici!$O4769*1,IFERROR(NUMBERVALUE(CriteriTecnici!$O4769,".",","),IFERROR(NUMBERVALUE(CriteriTecnici!$O4769,",","."),0))),4)&amp;""),",",".")&amp;CHAR(125)&amp;IF(TRUE,",",""))</f>
        <v/>
      </c>
    </row>
    <row r="4990">
      <c r="A4990" s="38">
        <f>IF(CriteriTecnici!$A4770="","","    "&amp;CHAR(123)&amp;CHAR(34)&amp;"bidderId"&amp;CHAR(34)&amp;": "&amp;CHAR(34)&amp;SUBSTITUTE(CriteriTecnici!$A4770,CHAR(34),"'")&amp;CHAR(34)&amp;", "&amp;CHAR(34)&amp;"lotId"&amp;CHAR(34)&amp;": "&amp;CHAR(34)&amp;SUBSTITUTE(CriteriTecnici!$C4770,CHAR(34),"'")&amp;CHAR(34)&amp;", "&amp;CHAR(34)&amp;"criterionId"&amp;CHAR(34)&amp;": "&amp;CHAR(34)&amp;SUBSTITUTE(CriteriTecnici!$D4770,CHAR(34),"'")&amp;CHAR(34)&amp;", "&amp;CHAR(34)&amp;"kind"&amp;CHAR(34)&amp;": "&amp;CHAR(34)&amp;SUBSTITUTE(CriteriTecnici!$F4770,CHAR(34),"'")&amp;CHAR(34)&amp;", "&amp;CHAR(34)&amp;"value"&amp;CHAR(34)&amp;": "&amp;SUBSTITUTE(TRIM(ROUND(IFERROR(CriteriTecnici!$N4770*1,IFERROR(NUMBERVALUE(CriteriTecnici!$N4770,".",","),IFERROR(NUMBERVALUE(CriteriTecnici!$N4770,",","."),0))),4)&amp;""),",",".")&amp;", "&amp;CHAR(34)&amp;"numerator"&amp;CHAR(34)&amp;": "&amp;SUBSTITUTE(TRIM(ROUND(IFERROR(CriteriTecnici!$K4770*1,IFERROR(NUMBERVALUE(CriteriTecnici!$K4770,".",","),IFERROR(NUMBERVALUE(CriteriTecnici!$K4770,",","."),0))),4)&amp;""),",",".")&amp;", "&amp;CHAR(34)&amp;"denominator"&amp;CHAR(34)&amp;": "&amp;SUBSTITUTE(TRIM(ROUND(IFERROR(CriteriTecnici!$L4770*1,IFERROR(NUMBERVALUE(CriteriTecnici!$L4770,".",","),IFERROR(NUMBERVALUE(CriteriTecnici!$L4770,",","."),0))),4)&amp;""),",",".")&amp;", "&amp;CHAR(34)&amp;"flag"&amp;CHAR(34)&amp;": "&amp;SUBSTITUTE(TRIM(ROUND(IFERROR(CriteriTecnici!$M4770*1,IFERROR(NUMBERVALUE(CriteriTecnici!$M4770,".",","),IFERROR(NUMBERVALUE(CriteriTecnici!$M4770,",","."),0))),4)&amp;""),",",".")&amp;", "&amp;CHAR(34)&amp;"rawScore"&amp;CHAR(34)&amp;": "&amp;SUBSTITUTE(TRIM(ROUND(IFERROR(CriteriTecnici!$O4770*1,IFERROR(NUMBERVALUE(CriteriTecnici!$O4770,".",","),IFERROR(NUMBERVALUE(CriteriTecnici!$O4770,",","."),0))),4)&amp;""),",",".")&amp;CHAR(125)&amp;IF(TRUE,",",""))</f>
        <v/>
      </c>
    </row>
    <row r="4991">
      <c r="A4991" s="38">
        <f>IF(CriteriTecnici!$A4771="","","    "&amp;CHAR(123)&amp;CHAR(34)&amp;"bidderId"&amp;CHAR(34)&amp;": "&amp;CHAR(34)&amp;SUBSTITUTE(CriteriTecnici!$A4771,CHAR(34),"'")&amp;CHAR(34)&amp;", "&amp;CHAR(34)&amp;"lotId"&amp;CHAR(34)&amp;": "&amp;CHAR(34)&amp;SUBSTITUTE(CriteriTecnici!$C4771,CHAR(34),"'")&amp;CHAR(34)&amp;", "&amp;CHAR(34)&amp;"criterionId"&amp;CHAR(34)&amp;": "&amp;CHAR(34)&amp;SUBSTITUTE(CriteriTecnici!$D4771,CHAR(34),"'")&amp;CHAR(34)&amp;", "&amp;CHAR(34)&amp;"kind"&amp;CHAR(34)&amp;": "&amp;CHAR(34)&amp;SUBSTITUTE(CriteriTecnici!$F4771,CHAR(34),"'")&amp;CHAR(34)&amp;", "&amp;CHAR(34)&amp;"value"&amp;CHAR(34)&amp;": "&amp;SUBSTITUTE(TRIM(ROUND(IFERROR(CriteriTecnici!$N4771*1,IFERROR(NUMBERVALUE(CriteriTecnici!$N4771,".",","),IFERROR(NUMBERVALUE(CriteriTecnici!$N4771,",","."),0))),4)&amp;""),",",".")&amp;", "&amp;CHAR(34)&amp;"numerator"&amp;CHAR(34)&amp;": "&amp;SUBSTITUTE(TRIM(ROUND(IFERROR(CriteriTecnici!$K4771*1,IFERROR(NUMBERVALUE(CriteriTecnici!$K4771,".",","),IFERROR(NUMBERVALUE(CriteriTecnici!$K4771,",","."),0))),4)&amp;""),",",".")&amp;", "&amp;CHAR(34)&amp;"denominator"&amp;CHAR(34)&amp;": "&amp;SUBSTITUTE(TRIM(ROUND(IFERROR(CriteriTecnici!$L4771*1,IFERROR(NUMBERVALUE(CriteriTecnici!$L4771,".",","),IFERROR(NUMBERVALUE(CriteriTecnici!$L4771,",","."),0))),4)&amp;""),",",".")&amp;", "&amp;CHAR(34)&amp;"flag"&amp;CHAR(34)&amp;": "&amp;SUBSTITUTE(TRIM(ROUND(IFERROR(CriteriTecnici!$M4771*1,IFERROR(NUMBERVALUE(CriteriTecnici!$M4771,".",","),IFERROR(NUMBERVALUE(CriteriTecnici!$M4771,",","."),0))),4)&amp;""),",",".")&amp;", "&amp;CHAR(34)&amp;"rawScore"&amp;CHAR(34)&amp;": "&amp;SUBSTITUTE(TRIM(ROUND(IFERROR(CriteriTecnici!$O4771*1,IFERROR(NUMBERVALUE(CriteriTecnici!$O4771,".",","),IFERROR(NUMBERVALUE(CriteriTecnici!$O4771,",","."),0))),4)&amp;""),",",".")&amp;CHAR(125)&amp;IF(TRUE,",",""))</f>
        <v/>
      </c>
    </row>
    <row r="4992">
      <c r="A4992" s="38">
        <f>IF(CriteriTecnici!$A4772="","","    "&amp;CHAR(123)&amp;CHAR(34)&amp;"bidderId"&amp;CHAR(34)&amp;": "&amp;CHAR(34)&amp;SUBSTITUTE(CriteriTecnici!$A4772,CHAR(34),"'")&amp;CHAR(34)&amp;", "&amp;CHAR(34)&amp;"lotId"&amp;CHAR(34)&amp;": "&amp;CHAR(34)&amp;SUBSTITUTE(CriteriTecnici!$C4772,CHAR(34),"'")&amp;CHAR(34)&amp;", "&amp;CHAR(34)&amp;"criterionId"&amp;CHAR(34)&amp;": "&amp;CHAR(34)&amp;SUBSTITUTE(CriteriTecnici!$D4772,CHAR(34),"'")&amp;CHAR(34)&amp;", "&amp;CHAR(34)&amp;"kind"&amp;CHAR(34)&amp;": "&amp;CHAR(34)&amp;SUBSTITUTE(CriteriTecnici!$F4772,CHAR(34),"'")&amp;CHAR(34)&amp;", "&amp;CHAR(34)&amp;"value"&amp;CHAR(34)&amp;": "&amp;SUBSTITUTE(TRIM(ROUND(IFERROR(CriteriTecnici!$N4772*1,IFERROR(NUMBERVALUE(CriteriTecnici!$N4772,".",","),IFERROR(NUMBERVALUE(CriteriTecnici!$N4772,",","."),0))),4)&amp;""),",",".")&amp;", "&amp;CHAR(34)&amp;"numerator"&amp;CHAR(34)&amp;": "&amp;SUBSTITUTE(TRIM(ROUND(IFERROR(CriteriTecnici!$K4772*1,IFERROR(NUMBERVALUE(CriteriTecnici!$K4772,".",","),IFERROR(NUMBERVALUE(CriteriTecnici!$K4772,",","."),0))),4)&amp;""),",",".")&amp;", "&amp;CHAR(34)&amp;"denominator"&amp;CHAR(34)&amp;": "&amp;SUBSTITUTE(TRIM(ROUND(IFERROR(CriteriTecnici!$L4772*1,IFERROR(NUMBERVALUE(CriteriTecnici!$L4772,".",","),IFERROR(NUMBERVALUE(CriteriTecnici!$L4772,",","."),0))),4)&amp;""),",",".")&amp;", "&amp;CHAR(34)&amp;"flag"&amp;CHAR(34)&amp;": "&amp;SUBSTITUTE(TRIM(ROUND(IFERROR(CriteriTecnici!$M4772*1,IFERROR(NUMBERVALUE(CriteriTecnici!$M4772,".",","),IFERROR(NUMBERVALUE(CriteriTecnici!$M4772,",","."),0))),4)&amp;""),",",".")&amp;", "&amp;CHAR(34)&amp;"rawScore"&amp;CHAR(34)&amp;": "&amp;SUBSTITUTE(TRIM(ROUND(IFERROR(CriteriTecnici!$O4772*1,IFERROR(NUMBERVALUE(CriteriTecnici!$O4772,".",","),IFERROR(NUMBERVALUE(CriteriTecnici!$O4772,",","."),0))),4)&amp;""),",",".")&amp;CHAR(125)&amp;IF(TRUE,",",""))</f>
        <v/>
      </c>
    </row>
    <row r="4993">
      <c r="A4993" s="38">
        <f>IF(CriteriTecnici!$A4773="","","    "&amp;CHAR(123)&amp;CHAR(34)&amp;"bidderId"&amp;CHAR(34)&amp;": "&amp;CHAR(34)&amp;SUBSTITUTE(CriteriTecnici!$A4773,CHAR(34),"'")&amp;CHAR(34)&amp;", "&amp;CHAR(34)&amp;"lotId"&amp;CHAR(34)&amp;": "&amp;CHAR(34)&amp;SUBSTITUTE(CriteriTecnici!$C4773,CHAR(34),"'")&amp;CHAR(34)&amp;", "&amp;CHAR(34)&amp;"criterionId"&amp;CHAR(34)&amp;": "&amp;CHAR(34)&amp;SUBSTITUTE(CriteriTecnici!$D4773,CHAR(34),"'")&amp;CHAR(34)&amp;", "&amp;CHAR(34)&amp;"kind"&amp;CHAR(34)&amp;": "&amp;CHAR(34)&amp;SUBSTITUTE(CriteriTecnici!$F4773,CHAR(34),"'")&amp;CHAR(34)&amp;", "&amp;CHAR(34)&amp;"value"&amp;CHAR(34)&amp;": "&amp;SUBSTITUTE(TRIM(ROUND(IFERROR(CriteriTecnici!$N4773*1,IFERROR(NUMBERVALUE(CriteriTecnici!$N4773,".",","),IFERROR(NUMBERVALUE(CriteriTecnici!$N4773,",","."),0))),4)&amp;""),",",".")&amp;", "&amp;CHAR(34)&amp;"numerator"&amp;CHAR(34)&amp;": "&amp;SUBSTITUTE(TRIM(ROUND(IFERROR(CriteriTecnici!$K4773*1,IFERROR(NUMBERVALUE(CriteriTecnici!$K4773,".",","),IFERROR(NUMBERVALUE(CriteriTecnici!$K4773,",","."),0))),4)&amp;""),",",".")&amp;", "&amp;CHAR(34)&amp;"denominator"&amp;CHAR(34)&amp;": "&amp;SUBSTITUTE(TRIM(ROUND(IFERROR(CriteriTecnici!$L4773*1,IFERROR(NUMBERVALUE(CriteriTecnici!$L4773,".",","),IFERROR(NUMBERVALUE(CriteriTecnici!$L4773,",","."),0))),4)&amp;""),",",".")&amp;", "&amp;CHAR(34)&amp;"flag"&amp;CHAR(34)&amp;": "&amp;SUBSTITUTE(TRIM(ROUND(IFERROR(CriteriTecnici!$M4773*1,IFERROR(NUMBERVALUE(CriteriTecnici!$M4773,".",","),IFERROR(NUMBERVALUE(CriteriTecnici!$M4773,",","."),0))),4)&amp;""),",",".")&amp;", "&amp;CHAR(34)&amp;"rawScore"&amp;CHAR(34)&amp;": "&amp;SUBSTITUTE(TRIM(ROUND(IFERROR(CriteriTecnici!$O4773*1,IFERROR(NUMBERVALUE(CriteriTecnici!$O4773,".",","),IFERROR(NUMBERVALUE(CriteriTecnici!$O4773,",","."),0))),4)&amp;""),",",".")&amp;CHAR(125)&amp;IF(TRUE,",",""))</f>
        <v/>
      </c>
    </row>
    <row r="4994">
      <c r="A4994" s="38">
        <f>IF(CriteriTecnici!$A4774="","","    "&amp;CHAR(123)&amp;CHAR(34)&amp;"bidderId"&amp;CHAR(34)&amp;": "&amp;CHAR(34)&amp;SUBSTITUTE(CriteriTecnici!$A4774,CHAR(34),"'")&amp;CHAR(34)&amp;", "&amp;CHAR(34)&amp;"lotId"&amp;CHAR(34)&amp;": "&amp;CHAR(34)&amp;SUBSTITUTE(CriteriTecnici!$C4774,CHAR(34),"'")&amp;CHAR(34)&amp;", "&amp;CHAR(34)&amp;"criterionId"&amp;CHAR(34)&amp;": "&amp;CHAR(34)&amp;SUBSTITUTE(CriteriTecnici!$D4774,CHAR(34),"'")&amp;CHAR(34)&amp;", "&amp;CHAR(34)&amp;"kind"&amp;CHAR(34)&amp;": "&amp;CHAR(34)&amp;SUBSTITUTE(CriteriTecnici!$F4774,CHAR(34),"'")&amp;CHAR(34)&amp;", "&amp;CHAR(34)&amp;"value"&amp;CHAR(34)&amp;": "&amp;SUBSTITUTE(TRIM(ROUND(IFERROR(CriteriTecnici!$N4774*1,IFERROR(NUMBERVALUE(CriteriTecnici!$N4774,".",","),IFERROR(NUMBERVALUE(CriteriTecnici!$N4774,",","."),0))),4)&amp;""),",",".")&amp;", "&amp;CHAR(34)&amp;"numerator"&amp;CHAR(34)&amp;": "&amp;SUBSTITUTE(TRIM(ROUND(IFERROR(CriteriTecnici!$K4774*1,IFERROR(NUMBERVALUE(CriteriTecnici!$K4774,".",","),IFERROR(NUMBERVALUE(CriteriTecnici!$K4774,",","."),0))),4)&amp;""),",",".")&amp;", "&amp;CHAR(34)&amp;"denominator"&amp;CHAR(34)&amp;": "&amp;SUBSTITUTE(TRIM(ROUND(IFERROR(CriteriTecnici!$L4774*1,IFERROR(NUMBERVALUE(CriteriTecnici!$L4774,".",","),IFERROR(NUMBERVALUE(CriteriTecnici!$L4774,",","."),0))),4)&amp;""),",",".")&amp;", "&amp;CHAR(34)&amp;"flag"&amp;CHAR(34)&amp;": "&amp;SUBSTITUTE(TRIM(ROUND(IFERROR(CriteriTecnici!$M4774*1,IFERROR(NUMBERVALUE(CriteriTecnici!$M4774,".",","),IFERROR(NUMBERVALUE(CriteriTecnici!$M4774,",","."),0))),4)&amp;""),",",".")&amp;", "&amp;CHAR(34)&amp;"rawScore"&amp;CHAR(34)&amp;": "&amp;SUBSTITUTE(TRIM(ROUND(IFERROR(CriteriTecnici!$O4774*1,IFERROR(NUMBERVALUE(CriteriTecnici!$O4774,".",","),IFERROR(NUMBERVALUE(CriteriTecnici!$O4774,",","."),0))),4)&amp;""),",",".")&amp;CHAR(125)&amp;IF(TRUE,",",""))</f>
        <v/>
      </c>
    </row>
    <row r="4995">
      <c r="A4995" s="38">
        <f>IF(CriteriTecnici!$A4775="","","    "&amp;CHAR(123)&amp;CHAR(34)&amp;"bidderId"&amp;CHAR(34)&amp;": "&amp;CHAR(34)&amp;SUBSTITUTE(CriteriTecnici!$A4775,CHAR(34),"'")&amp;CHAR(34)&amp;", "&amp;CHAR(34)&amp;"lotId"&amp;CHAR(34)&amp;": "&amp;CHAR(34)&amp;SUBSTITUTE(CriteriTecnici!$C4775,CHAR(34),"'")&amp;CHAR(34)&amp;", "&amp;CHAR(34)&amp;"criterionId"&amp;CHAR(34)&amp;": "&amp;CHAR(34)&amp;SUBSTITUTE(CriteriTecnici!$D4775,CHAR(34),"'")&amp;CHAR(34)&amp;", "&amp;CHAR(34)&amp;"kind"&amp;CHAR(34)&amp;": "&amp;CHAR(34)&amp;SUBSTITUTE(CriteriTecnici!$F4775,CHAR(34),"'")&amp;CHAR(34)&amp;", "&amp;CHAR(34)&amp;"value"&amp;CHAR(34)&amp;": "&amp;SUBSTITUTE(TRIM(ROUND(IFERROR(CriteriTecnici!$N4775*1,IFERROR(NUMBERVALUE(CriteriTecnici!$N4775,".",","),IFERROR(NUMBERVALUE(CriteriTecnici!$N4775,",","."),0))),4)&amp;""),",",".")&amp;", "&amp;CHAR(34)&amp;"numerator"&amp;CHAR(34)&amp;": "&amp;SUBSTITUTE(TRIM(ROUND(IFERROR(CriteriTecnici!$K4775*1,IFERROR(NUMBERVALUE(CriteriTecnici!$K4775,".",","),IFERROR(NUMBERVALUE(CriteriTecnici!$K4775,",","."),0))),4)&amp;""),",",".")&amp;", "&amp;CHAR(34)&amp;"denominator"&amp;CHAR(34)&amp;": "&amp;SUBSTITUTE(TRIM(ROUND(IFERROR(CriteriTecnici!$L4775*1,IFERROR(NUMBERVALUE(CriteriTecnici!$L4775,".",","),IFERROR(NUMBERVALUE(CriteriTecnici!$L4775,",","."),0))),4)&amp;""),",",".")&amp;", "&amp;CHAR(34)&amp;"flag"&amp;CHAR(34)&amp;": "&amp;SUBSTITUTE(TRIM(ROUND(IFERROR(CriteriTecnici!$M4775*1,IFERROR(NUMBERVALUE(CriteriTecnici!$M4775,".",","),IFERROR(NUMBERVALUE(CriteriTecnici!$M4775,",","."),0))),4)&amp;""),",",".")&amp;", "&amp;CHAR(34)&amp;"rawScore"&amp;CHAR(34)&amp;": "&amp;SUBSTITUTE(TRIM(ROUND(IFERROR(CriteriTecnici!$O4775*1,IFERROR(NUMBERVALUE(CriteriTecnici!$O4775,".",","),IFERROR(NUMBERVALUE(CriteriTecnici!$O4775,",","."),0))),4)&amp;""),",",".")&amp;CHAR(125)&amp;IF(TRUE,",",""))</f>
        <v/>
      </c>
    </row>
    <row r="4996">
      <c r="A4996" s="38">
        <f>IF(CriteriTecnici!$A4776="","","    "&amp;CHAR(123)&amp;CHAR(34)&amp;"bidderId"&amp;CHAR(34)&amp;": "&amp;CHAR(34)&amp;SUBSTITUTE(CriteriTecnici!$A4776,CHAR(34),"'")&amp;CHAR(34)&amp;", "&amp;CHAR(34)&amp;"lotId"&amp;CHAR(34)&amp;": "&amp;CHAR(34)&amp;SUBSTITUTE(CriteriTecnici!$C4776,CHAR(34),"'")&amp;CHAR(34)&amp;", "&amp;CHAR(34)&amp;"criterionId"&amp;CHAR(34)&amp;": "&amp;CHAR(34)&amp;SUBSTITUTE(CriteriTecnici!$D4776,CHAR(34),"'")&amp;CHAR(34)&amp;", "&amp;CHAR(34)&amp;"kind"&amp;CHAR(34)&amp;": "&amp;CHAR(34)&amp;SUBSTITUTE(CriteriTecnici!$F4776,CHAR(34),"'")&amp;CHAR(34)&amp;", "&amp;CHAR(34)&amp;"value"&amp;CHAR(34)&amp;": "&amp;SUBSTITUTE(TRIM(ROUND(IFERROR(CriteriTecnici!$N4776*1,IFERROR(NUMBERVALUE(CriteriTecnici!$N4776,".",","),IFERROR(NUMBERVALUE(CriteriTecnici!$N4776,",","."),0))),4)&amp;""),",",".")&amp;", "&amp;CHAR(34)&amp;"numerator"&amp;CHAR(34)&amp;": "&amp;SUBSTITUTE(TRIM(ROUND(IFERROR(CriteriTecnici!$K4776*1,IFERROR(NUMBERVALUE(CriteriTecnici!$K4776,".",","),IFERROR(NUMBERVALUE(CriteriTecnici!$K4776,",","."),0))),4)&amp;""),",",".")&amp;", "&amp;CHAR(34)&amp;"denominator"&amp;CHAR(34)&amp;": "&amp;SUBSTITUTE(TRIM(ROUND(IFERROR(CriteriTecnici!$L4776*1,IFERROR(NUMBERVALUE(CriteriTecnici!$L4776,".",","),IFERROR(NUMBERVALUE(CriteriTecnici!$L4776,",","."),0))),4)&amp;""),",",".")&amp;", "&amp;CHAR(34)&amp;"flag"&amp;CHAR(34)&amp;": "&amp;SUBSTITUTE(TRIM(ROUND(IFERROR(CriteriTecnici!$M4776*1,IFERROR(NUMBERVALUE(CriteriTecnici!$M4776,".",","),IFERROR(NUMBERVALUE(CriteriTecnici!$M4776,",","."),0))),4)&amp;""),",",".")&amp;", "&amp;CHAR(34)&amp;"rawScore"&amp;CHAR(34)&amp;": "&amp;SUBSTITUTE(TRIM(ROUND(IFERROR(CriteriTecnici!$O4776*1,IFERROR(NUMBERVALUE(CriteriTecnici!$O4776,".",","),IFERROR(NUMBERVALUE(CriteriTecnici!$O4776,",","."),0))),4)&amp;""),",",".")&amp;CHAR(125)&amp;IF(TRUE,",",""))</f>
        <v/>
      </c>
    </row>
    <row r="4997">
      <c r="A4997" s="38">
        <f>IF(CriteriTecnici!$A4777="","","    "&amp;CHAR(123)&amp;CHAR(34)&amp;"bidderId"&amp;CHAR(34)&amp;": "&amp;CHAR(34)&amp;SUBSTITUTE(CriteriTecnici!$A4777,CHAR(34),"'")&amp;CHAR(34)&amp;", "&amp;CHAR(34)&amp;"lotId"&amp;CHAR(34)&amp;": "&amp;CHAR(34)&amp;SUBSTITUTE(CriteriTecnici!$C4777,CHAR(34),"'")&amp;CHAR(34)&amp;", "&amp;CHAR(34)&amp;"criterionId"&amp;CHAR(34)&amp;": "&amp;CHAR(34)&amp;SUBSTITUTE(CriteriTecnici!$D4777,CHAR(34),"'")&amp;CHAR(34)&amp;", "&amp;CHAR(34)&amp;"kind"&amp;CHAR(34)&amp;": "&amp;CHAR(34)&amp;SUBSTITUTE(CriteriTecnici!$F4777,CHAR(34),"'")&amp;CHAR(34)&amp;", "&amp;CHAR(34)&amp;"value"&amp;CHAR(34)&amp;": "&amp;SUBSTITUTE(TRIM(ROUND(IFERROR(CriteriTecnici!$N4777*1,IFERROR(NUMBERVALUE(CriteriTecnici!$N4777,".",","),IFERROR(NUMBERVALUE(CriteriTecnici!$N4777,",","."),0))),4)&amp;""),",",".")&amp;", "&amp;CHAR(34)&amp;"numerator"&amp;CHAR(34)&amp;": "&amp;SUBSTITUTE(TRIM(ROUND(IFERROR(CriteriTecnici!$K4777*1,IFERROR(NUMBERVALUE(CriteriTecnici!$K4777,".",","),IFERROR(NUMBERVALUE(CriteriTecnici!$K4777,",","."),0))),4)&amp;""),",",".")&amp;", "&amp;CHAR(34)&amp;"denominator"&amp;CHAR(34)&amp;": "&amp;SUBSTITUTE(TRIM(ROUND(IFERROR(CriteriTecnici!$L4777*1,IFERROR(NUMBERVALUE(CriteriTecnici!$L4777,".",","),IFERROR(NUMBERVALUE(CriteriTecnici!$L4777,",","."),0))),4)&amp;""),",",".")&amp;", "&amp;CHAR(34)&amp;"flag"&amp;CHAR(34)&amp;": "&amp;SUBSTITUTE(TRIM(ROUND(IFERROR(CriteriTecnici!$M4777*1,IFERROR(NUMBERVALUE(CriteriTecnici!$M4777,".",","),IFERROR(NUMBERVALUE(CriteriTecnici!$M4777,",","."),0))),4)&amp;""),",",".")&amp;", "&amp;CHAR(34)&amp;"rawScore"&amp;CHAR(34)&amp;": "&amp;SUBSTITUTE(TRIM(ROUND(IFERROR(CriteriTecnici!$O4777*1,IFERROR(NUMBERVALUE(CriteriTecnici!$O4777,".",","),IFERROR(NUMBERVALUE(CriteriTecnici!$O4777,",","."),0))),4)&amp;""),",",".")&amp;CHAR(125)&amp;IF(TRUE,",",""))</f>
        <v/>
      </c>
    </row>
    <row r="4998">
      <c r="A4998" s="38">
        <f>IF(CriteriTecnici!$A4778="","","    "&amp;CHAR(123)&amp;CHAR(34)&amp;"bidderId"&amp;CHAR(34)&amp;": "&amp;CHAR(34)&amp;SUBSTITUTE(CriteriTecnici!$A4778,CHAR(34),"'")&amp;CHAR(34)&amp;", "&amp;CHAR(34)&amp;"lotId"&amp;CHAR(34)&amp;": "&amp;CHAR(34)&amp;SUBSTITUTE(CriteriTecnici!$C4778,CHAR(34),"'")&amp;CHAR(34)&amp;", "&amp;CHAR(34)&amp;"criterionId"&amp;CHAR(34)&amp;": "&amp;CHAR(34)&amp;SUBSTITUTE(CriteriTecnici!$D4778,CHAR(34),"'")&amp;CHAR(34)&amp;", "&amp;CHAR(34)&amp;"kind"&amp;CHAR(34)&amp;": "&amp;CHAR(34)&amp;SUBSTITUTE(CriteriTecnici!$F4778,CHAR(34),"'")&amp;CHAR(34)&amp;", "&amp;CHAR(34)&amp;"value"&amp;CHAR(34)&amp;": "&amp;SUBSTITUTE(TRIM(ROUND(IFERROR(CriteriTecnici!$N4778*1,IFERROR(NUMBERVALUE(CriteriTecnici!$N4778,".",","),IFERROR(NUMBERVALUE(CriteriTecnici!$N4778,",","."),0))),4)&amp;""),",",".")&amp;", "&amp;CHAR(34)&amp;"numerator"&amp;CHAR(34)&amp;": "&amp;SUBSTITUTE(TRIM(ROUND(IFERROR(CriteriTecnici!$K4778*1,IFERROR(NUMBERVALUE(CriteriTecnici!$K4778,".",","),IFERROR(NUMBERVALUE(CriteriTecnici!$K4778,",","."),0))),4)&amp;""),",",".")&amp;", "&amp;CHAR(34)&amp;"denominator"&amp;CHAR(34)&amp;": "&amp;SUBSTITUTE(TRIM(ROUND(IFERROR(CriteriTecnici!$L4778*1,IFERROR(NUMBERVALUE(CriteriTecnici!$L4778,".",","),IFERROR(NUMBERVALUE(CriteriTecnici!$L4778,",","."),0))),4)&amp;""),",",".")&amp;", "&amp;CHAR(34)&amp;"flag"&amp;CHAR(34)&amp;": "&amp;SUBSTITUTE(TRIM(ROUND(IFERROR(CriteriTecnici!$M4778*1,IFERROR(NUMBERVALUE(CriteriTecnici!$M4778,".",","),IFERROR(NUMBERVALUE(CriteriTecnici!$M4778,",","."),0))),4)&amp;""),",",".")&amp;", "&amp;CHAR(34)&amp;"rawScore"&amp;CHAR(34)&amp;": "&amp;SUBSTITUTE(TRIM(ROUND(IFERROR(CriteriTecnici!$O4778*1,IFERROR(NUMBERVALUE(CriteriTecnici!$O4778,".",","),IFERROR(NUMBERVALUE(CriteriTecnici!$O4778,",","."),0))),4)&amp;""),",",".")&amp;CHAR(125)&amp;IF(COUNTA(Offerte!$A156:$A$200)&gt;0,",",""))</f>
        <v/>
      </c>
    </row>
    <row r="4999">
      <c r="A4999" s="38">
        <f>IF(CriteriTecnici!$A4779="","","    "&amp;CHAR(123)&amp;CHAR(34)&amp;"bidderId"&amp;CHAR(34)&amp;": "&amp;CHAR(34)&amp;SUBSTITUTE(CriteriTecnici!$A4779,CHAR(34),"'")&amp;CHAR(34)&amp;", "&amp;CHAR(34)&amp;"lotId"&amp;CHAR(34)&amp;": "&amp;CHAR(34)&amp;SUBSTITUTE(CriteriTecnici!$C4779,CHAR(34),"'")&amp;CHAR(34)&amp;", "&amp;CHAR(34)&amp;"criterionId"&amp;CHAR(34)&amp;": "&amp;CHAR(34)&amp;SUBSTITUTE(CriteriTecnici!$D4779,CHAR(34),"'")&amp;CHAR(34)&amp;", "&amp;CHAR(34)&amp;"kind"&amp;CHAR(34)&amp;": "&amp;CHAR(34)&amp;SUBSTITUTE(CriteriTecnici!$F4779,CHAR(34),"'")&amp;CHAR(34)&amp;", "&amp;CHAR(34)&amp;"value"&amp;CHAR(34)&amp;": "&amp;SUBSTITUTE(TRIM(ROUND(IFERROR(CriteriTecnici!$N4779*1,IFERROR(NUMBERVALUE(CriteriTecnici!$N4779,".",","),IFERROR(NUMBERVALUE(CriteriTecnici!$N4779,",","."),0))),4)&amp;""),",",".")&amp;", "&amp;CHAR(34)&amp;"numerator"&amp;CHAR(34)&amp;": "&amp;SUBSTITUTE(TRIM(ROUND(IFERROR(CriteriTecnici!$K4779*1,IFERROR(NUMBERVALUE(CriteriTecnici!$K4779,".",","),IFERROR(NUMBERVALUE(CriteriTecnici!$K4779,",","."),0))),4)&amp;""),",",".")&amp;", "&amp;CHAR(34)&amp;"denominator"&amp;CHAR(34)&amp;": "&amp;SUBSTITUTE(TRIM(ROUND(IFERROR(CriteriTecnici!$L4779*1,IFERROR(NUMBERVALUE(CriteriTecnici!$L4779,".",","),IFERROR(NUMBERVALUE(CriteriTecnici!$L4779,",","."),0))),4)&amp;""),",",".")&amp;", "&amp;CHAR(34)&amp;"flag"&amp;CHAR(34)&amp;": "&amp;SUBSTITUTE(TRIM(ROUND(IFERROR(CriteriTecnici!$M4779*1,IFERROR(NUMBERVALUE(CriteriTecnici!$M4779,".",","),IFERROR(NUMBERVALUE(CriteriTecnici!$M4779,",","."),0))),4)&amp;""),",",".")&amp;", "&amp;CHAR(34)&amp;"rawScore"&amp;CHAR(34)&amp;": "&amp;SUBSTITUTE(TRIM(ROUND(IFERROR(CriteriTecnici!$O4779*1,IFERROR(NUMBERVALUE(CriteriTecnici!$O4779,".",","),IFERROR(NUMBERVALUE(CriteriTecnici!$O4779,",","."),0))),4)&amp;""),",",".")&amp;CHAR(125)&amp;IF(TRUE,",",""))</f>
        <v/>
      </c>
    </row>
    <row r="5000">
      <c r="A5000" s="38">
        <f>IF(CriteriTecnici!$A4780="","","    "&amp;CHAR(123)&amp;CHAR(34)&amp;"bidderId"&amp;CHAR(34)&amp;": "&amp;CHAR(34)&amp;SUBSTITUTE(CriteriTecnici!$A4780,CHAR(34),"'")&amp;CHAR(34)&amp;", "&amp;CHAR(34)&amp;"lotId"&amp;CHAR(34)&amp;": "&amp;CHAR(34)&amp;SUBSTITUTE(CriteriTecnici!$C4780,CHAR(34),"'")&amp;CHAR(34)&amp;", "&amp;CHAR(34)&amp;"criterionId"&amp;CHAR(34)&amp;": "&amp;CHAR(34)&amp;SUBSTITUTE(CriteriTecnici!$D4780,CHAR(34),"'")&amp;CHAR(34)&amp;", "&amp;CHAR(34)&amp;"kind"&amp;CHAR(34)&amp;": "&amp;CHAR(34)&amp;SUBSTITUTE(CriteriTecnici!$F4780,CHAR(34),"'")&amp;CHAR(34)&amp;", "&amp;CHAR(34)&amp;"value"&amp;CHAR(34)&amp;": "&amp;SUBSTITUTE(TRIM(ROUND(IFERROR(CriteriTecnici!$N4780*1,IFERROR(NUMBERVALUE(CriteriTecnici!$N4780,".",","),IFERROR(NUMBERVALUE(CriteriTecnici!$N4780,",","."),0))),4)&amp;""),",",".")&amp;", "&amp;CHAR(34)&amp;"numerator"&amp;CHAR(34)&amp;": "&amp;SUBSTITUTE(TRIM(ROUND(IFERROR(CriteriTecnici!$K4780*1,IFERROR(NUMBERVALUE(CriteriTecnici!$K4780,".",","),IFERROR(NUMBERVALUE(CriteriTecnici!$K4780,",","."),0))),4)&amp;""),",",".")&amp;", "&amp;CHAR(34)&amp;"denominator"&amp;CHAR(34)&amp;": "&amp;SUBSTITUTE(TRIM(ROUND(IFERROR(CriteriTecnici!$L4780*1,IFERROR(NUMBERVALUE(CriteriTecnici!$L4780,".",","),IFERROR(NUMBERVALUE(CriteriTecnici!$L4780,",","."),0))),4)&amp;""),",",".")&amp;", "&amp;CHAR(34)&amp;"flag"&amp;CHAR(34)&amp;": "&amp;SUBSTITUTE(TRIM(ROUND(IFERROR(CriteriTecnici!$M4780*1,IFERROR(NUMBERVALUE(CriteriTecnici!$M4780,".",","),IFERROR(NUMBERVALUE(CriteriTecnici!$M4780,",","."),0))),4)&amp;""),",",".")&amp;", "&amp;CHAR(34)&amp;"rawScore"&amp;CHAR(34)&amp;": "&amp;SUBSTITUTE(TRIM(ROUND(IFERROR(CriteriTecnici!$O4780*1,IFERROR(NUMBERVALUE(CriteriTecnici!$O4780,".",","),IFERROR(NUMBERVALUE(CriteriTecnici!$O4780,",","."),0))),4)&amp;""),",",".")&amp;CHAR(125)&amp;IF(TRUE,",",""))</f>
        <v/>
      </c>
    </row>
    <row r="5001">
      <c r="A5001" s="38">
        <f>IF(CriteriTecnici!$A4781="","","    "&amp;CHAR(123)&amp;CHAR(34)&amp;"bidderId"&amp;CHAR(34)&amp;": "&amp;CHAR(34)&amp;SUBSTITUTE(CriteriTecnici!$A4781,CHAR(34),"'")&amp;CHAR(34)&amp;", "&amp;CHAR(34)&amp;"lotId"&amp;CHAR(34)&amp;": "&amp;CHAR(34)&amp;SUBSTITUTE(CriteriTecnici!$C4781,CHAR(34),"'")&amp;CHAR(34)&amp;", "&amp;CHAR(34)&amp;"criterionId"&amp;CHAR(34)&amp;": "&amp;CHAR(34)&amp;SUBSTITUTE(CriteriTecnici!$D4781,CHAR(34),"'")&amp;CHAR(34)&amp;", "&amp;CHAR(34)&amp;"kind"&amp;CHAR(34)&amp;": "&amp;CHAR(34)&amp;SUBSTITUTE(CriteriTecnici!$F4781,CHAR(34),"'")&amp;CHAR(34)&amp;", "&amp;CHAR(34)&amp;"value"&amp;CHAR(34)&amp;": "&amp;SUBSTITUTE(TRIM(ROUND(IFERROR(CriteriTecnici!$N4781*1,IFERROR(NUMBERVALUE(CriteriTecnici!$N4781,".",","),IFERROR(NUMBERVALUE(CriteriTecnici!$N4781,",","."),0))),4)&amp;""),",",".")&amp;", "&amp;CHAR(34)&amp;"numerator"&amp;CHAR(34)&amp;": "&amp;SUBSTITUTE(TRIM(ROUND(IFERROR(CriteriTecnici!$K4781*1,IFERROR(NUMBERVALUE(CriteriTecnici!$K4781,".",","),IFERROR(NUMBERVALUE(CriteriTecnici!$K4781,",","."),0))),4)&amp;""),",",".")&amp;", "&amp;CHAR(34)&amp;"denominator"&amp;CHAR(34)&amp;": "&amp;SUBSTITUTE(TRIM(ROUND(IFERROR(CriteriTecnici!$L4781*1,IFERROR(NUMBERVALUE(CriteriTecnici!$L4781,".",","),IFERROR(NUMBERVALUE(CriteriTecnici!$L4781,",","."),0))),4)&amp;""),",",".")&amp;", "&amp;CHAR(34)&amp;"flag"&amp;CHAR(34)&amp;": "&amp;SUBSTITUTE(TRIM(ROUND(IFERROR(CriteriTecnici!$M4781*1,IFERROR(NUMBERVALUE(CriteriTecnici!$M4781,".",","),IFERROR(NUMBERVALUE(CriteriTecnici!$M4781,",","."),0))),4)&amp;""),",",".")&amp;", "&amp;CHAR(34)&amp;"rawScore"&amp;CHAR(34)&amp;": "&amp;SUBSTITUTE(TRIM(ROUND(IFERROR(CriteriTecnici!$O4781*1,IFERROR(NUMBERVALUE(CriteriTecnici!$O4781,".",","),IFERROR(NUMBERVALUE(CriteriTecnici!$O4781,",","."),0))),4)&amp;""),",",".")&amp;CHAR(125)&amp;IF(TRUE,",",""))</f>
        <v/>
      </c>
    </row>
    <row r="5002">
      <c r="A5002" s="38">
        <f>IF(CriteriTecnici!$A4782="","","    "&amp;CHAR(123)&amp;CHAR(34)&amp;"bidderId"&amp;CHAR(34)&amp;": "&amp;CHAR(34)&amp;SUBSTITUTE(CriteriTecnici!$A4782,CHAR(34),"'")&amp;CHAR(34)&amp;", "&amp;CHAR(34)&amp;"lotId"&amp;CHAR(34)&amp;": "&amp;CHAR(34)&amp;SUBSTITUTE(CriteriTecnici!$C4782,CHAR(34),"'")&amp;CHAR(34)&amp;", "&amp;CHAR(34)&amp;"criterionId"&amp;CHAR(34)&amp;": "&amp;CHAR(34)&amp;SUBSTITUTE(CriteriTecnici!$D4782,CHAR(34),"'")&amp;CHAR(34)&amp;", "&amp;CHAR(34)&amp;"kind"&amp;CHAR(34)&amp;": "&amp;CHAR(34)&amp;SUBSTITUTE(CriteriTecnici!$F4782,CHAR(34),"'")&amp;CHAR(34)&amp;", "&amp;CHAR(34)&amp;"value"&amp;CHAR(34)&amp;": "&amp;SUBSTITUTE(TRIM(ROUND(IFERROR(CriteriTecnici!$N4782*1,IFERROR(NUMBERVALUE(CriteriTecnici!$N4782,".",","),IFERROR(NUMBERVALUE(CriteriTecnici!$N4782,",","."),0))),4)&amp;""),",",".")&amp;", "&amp;CHAR(34)&amp;"numerator"&amp;CHAR(34)&amp;": "&amp;SUBSTITUTE(TRIM(ROUND(IFERROR(CriteriTecnici!$K4782*1,IFERROR(NUMBERVALUE(CriteriTecnici!$K4782,".",","),IFERROR(NUMBERVALUE(CriteriTecnici!$K4782,",","."),0))),4)&amp;""),",",".")&amp;", "&amp;CHAR(34)&amp;"denominator"&amp;CHAR(34)&amp;": "&amp;SUBSTITUTE(TRIM(ROUND(IFERROR(CriteriTecnici!$L4782*1,IFERROR(NUMBERVALUE(CriteriTecnici!$L4782,".",","),IFERROR(NUMBERVALUE(CriteriTecnici!$L4782,",","."),0))),4)&amp;""),",",".")&amp;", "&amp;CHAR(34)&amp;"flag"&amp;CHAR(34)&amp;": "&amp;SUBSTITUTE(TRIM(ROUND(IFERROR(CriteriTecnici!$M4782*1,IFERROR(NUMBERVALUE(CriteriTecnici!$M4782,".",","),IFERROR(NUMBERVALUE(CriteriTecnici!$M4782,",","."),0))),4)&amp;""),",",".")&amp;", "&amp;CHAR(34)&amp;"rawScore"&amp;CHAR(34)&amp;": "&amp;SUBSTITUTE(TRIM(ROUND(IFERROR(CriteriTecnici!$O4782*1,IFERROR(NUMBERVALUE(CriteriTecnici!$O4782,".",","),IFERROR(NUMBERVALUE(CriteriTecnici!$O4782,",","."),0))),4)&amp;""),",",".")&amp;CHAR(125)&amp;IF(TRUE,",",""))</f>
        <v/>
      </c>
    </row>
    <row r="5003">
      <c r="A5003" s="38">
        <f>IF(CriteriTecnici!$A4783="","","    "&amp;CHAR(123)&amp;CHAR(34)&amp;"bidderId"&amp;CHAR(34)&amp;": "&amp;CHAR(34)&amp;SUBSTITUTE(CriteriTecnici!$A4783,CHAR(34),"'")&amp;CHAR(34)&amp;", "&amp;CHAR(34)&amp;"lotId"&amp;CHAR(34)&amp;": "&amp;CHAR(34)&amp;SUBSTITUTE(CriteriTecnici!$C4783,CHAR(34),"'")&amp;CHAR(34)&amp;", "&amp;CHAR(34)&amp;"criterionId"&amp;CHAR(34)&amp;": "&amp;CHAR(34)&amp;SUBSTITUTE(CriteriTecnici!$D4783,CHAR(34),"'")&amp;CHAR(34)&amp;", "&amp;CHAR(34)&amp;"kind"&amp;CHAR(34)&amp;": "&amp;CHAR(34)&amp;SUBSTITUTE(CriteriTecnici!$F4783,CHAR(34),"'")&amp;CHAR(34)&amp;", "&amp;CHAR(34)&amp;"value"&amp;CHAR(34)&amp;": "&amp;SUBSTITUTE(TRIM(ROUND(IFERROR(CriteriTecnici!$N4783*1,IFERROR(NUMBERVALUE(CriteriTecnici!$N4783,".",","),IFERROR(NUMBERVALUE(CriteriTecnici!$N4783,",","."),0))),4)&amp;""),",",".")&amp;", "&amp;CHAR(34)&amp;"numerator"&amp;CHAR(34)&amp;": "&amp;SUBSTITUTE(TRIM(ROUND(IFERROR(CriteriTecnici!$K4783*1,IFERROR(NUMBERVALUE(CriteriTecnici!$K4783,".",","),IFERROR(NUMBERVALUE(CriteriTecnici!$K4783,",","."),0))),4)&amp;""),",",".")&amp;", "&amp;CHAR(34)&amp;"denominator"&amp;CHAR(34)&amp;": "&amp;SUBSTITUTE(TRIM(ROUND(IFERROR(CriteriTecnici!$L4783*1,IFERROR(NUMBERVALUE(CriteriTecnici!$L4783,".",","),IFERROR(NUMBERVALUE(CriteriTecnici!$L4783,",","."),0))),4)&amp;""),",",".")&amp;", "&amp;CHAR(34)&amp;"flag"&amp;CHAR(34)&amp;": "&amp;SUBSTITUTE(TRIM(ROUND(IFERROR(CriteriTecnici!$M4783*1,IFERROR(NUMBERVALUE(CriteriTecnici!$M4783,".",","),IFERROR(NUMBERVALUE(CriteriTecnici!$M4783,",","."),0))),4)&amp;""),",",".")&amp;", "&amp;CHAR(34)&amp;"rawScore"&amp;CHAR(34)&amp;": "&amp;SUBSTITUTE(TRIM(ROUND(IFERROR(CriteriTecnici!$O4783*1,IFERROR(NUMBERVALUE(CriteriTecnici!$O4783,".",","),IFERROR(NUMBERVALUE(CriteriTecnici!$O4783,",","."),0))),4)&amp;""),",",".")&amp;CHAR(125)&amp;IF(TRUE,",",""))</f>
        <v/>
      </c>
    </row>
    <row r="5004">
      <c r="A5004" s="38">
        <f>IF(CriteriTecnici!$A4784="","","    "&amp;CHAR(123)&amp;CHAR(34)&amp;"bidderId"&amp;CHAR(34)&amp;": "&amp;CHAR(34)&amp;SUBSTITUTE(CriteriTecnici!$A4784,CHAR(34),"'")&amp;CHAR(34)&amp;", "&amp;CHAR(34)&amp;"lotId"&amp;CHAR(34)&amp;": "&amp;CHAR(34)&amp;SUBSTITUTE(CriteriTecnici!$C4784,CHAR(34),"'")&amp;CHAR(34)&amp;", "&amp;CHAR(34)&amp;"criterionId"&amp;CHAR(34)&amp;": "&amp;CHAR(34)&amp;SUBSTITUTE(CriteriTecnici!$D4784,CHAR(34),"'")&amp;CHAR(34)&amp;", "&amp;CHAR(34)&amp;"kind"&amp;CHAR(34)&amp;": "&amp;CHAR(34)&amp;SUBSTITUTE(CriteriTecnici!$F4784,CHAR(34),"'")&amp;CHAR(34)&amp;", "&amp;CHAR(34)&amp;"value"&amp;CHAR(34)&amp;": "&amp;SUBSTITUTE(TRIM(ROUND(IFERROR(CriteriTecnici!$N4784*1,IFERROR(NUMBERVALUE(CriteriTecnici!$N4784,".",","),IFERROR(NUMBERVALUE(CriteriTecnici!$N4784,",","."),0))),4)&amp;""),",",".")&amp;", "&amp;CHAR(34)&amp;"numerator"&amp;CHAR(34)&amp;": "&amp;SUBSTITUTE(TRIM(ROUND(IFERROR(CriteriTecnici!$K4784*1,IFERROR(NUMBERVALUE(CriteriTecnici!$K4784,".",","),IFERROR(NUMBERVALUE(CriteriTecnici!$K4784,",","."),0))),4)&amp;""),",",".")&amp;", "&amp;CHAR(34)&amp;"denominator"&amp;CHAR(34)&amp;": "&amp;SUBSTITUTE(TRIM(ROUND(IFERROR(CriteriTecnici!$L4784*1,IFERROR(NUMBERVALUE(CriteriTecnici!$L4784,".",","),IFERROR(NUMBERVALUE(CriteriTecnici!$L4784,",","."),0))),4)&amp;""),",",".")&amp;", "&amp;CHAR(34)&amp;"flag"&amp;CHAR(34)&amp;": "&amp;SUBSTITUTE(TRIM(ROUND(IFERROR(CriteriTecnici!$M4784*1,IFERROR(NUMBERVALUE(CriteriTecnici!$M4784,".",","),IFERROR(NUMBERVALUE(CriteriTecnici!$M4784,",","."),0))),4)&amp;""),",",".")&amp;", "&amp;CHAR(34)&amp;"rawScore"&amp;CHAR(34)&amp;": "&amp;SUBSTITUTE(TRIM(ROUND(IFERROR(CriteriTecnici!$O4784*1,IFERROR(NUMBERVALUE(CriteriTecnici!$O4784,".",","),IFERROR(NUMBERVALUE(CriteriTecnici!$O4784,",","."),0))),4)&amp;""),",",".")&amp;CHAR(125)&amp;IF(TRUE,",",""))</f>
        <v/>
      </c>
    </row>
    <row r="5005">
      <c r="A5005" s="38">
        <f>IF(CriteriTecnici!$A4785="","","    "&amp;CHAR(123)&amp;CHAR(34)&amp;"bidderId"&amp;CHAR(34)&amp;": "&amp;CHAR(34)&amp;SUBSTITUTE(CriteriTecnici!$A4785,CHAR(34),"'")&amp;CHAR(34)&amp;", "&amp;CHAR(34)&amp;"lotId"&amp;CHAR(34)&amp;": "&amp;CHAR(34)&amp;SUBSTITUTE(CriteriTecnici!$C4785,CHAR(34),"'")&amp;CHAR(34)&amp;", "&amp;CHAR(34)&amp;"criterionId"&amp;CHAR(34)&amp;": "&amp;CHAR(34)&amp;SUBSTITUTE(CriteriTecnici!$D4785,CHAR(34),"'")&amp;CHAR(34)&amp;", "&amp;CHAR(34)&amp;"kind"&amp;CHAR(34)&amp;": "&amp;CHAR(34)&amp;SUBSTITUTE(CriteriTecnici!$F4785,CHAR(34),"'")&amp;CHAR(34)&amp;", "&amp;CHAR(34)&amp;"value"&amp;CHAR(34)&amp;": "&amp;SUBSTITUTE(TRIM(ROUND(IFERROR(CriteriTecnici!$N4785*1,IFERROR(NUMBERVALUE(CriteriTecnici!$N4785,".",","),IFERROR(NUMBERVALUE(CriteriTecnici!$N4785,",","."),0))),4)&amp;""),",",".")&amp;", "&amp;CHAR(34)&amp;"numerator"&amp;CHAR(34)&amp;": "&amp;SUBSTITUTE(TRIM(ROUND(IFERROR(CriteriTecnici!$K4785*1,IFERROR(NUMBERVALUE(CriteriTecnici!$K4785,".",","),IFERROR(NUMBERVALUE(CriteriTecnici!$K4785,",","."),0))),4)&amp;""),",",".")&amp;", "&amp;CHAR(34)&amp;"denominator"&amp;CHAR(34)&amp;": "&amp;SUBSTITUTE(TRIM(ROUND(IFERROR(CriteriTecnici!$L4785*1,IFERROR(NUMBERVALUE(CriteriTecnici!$L4785,".",","),IFERROR(NUMBERVALUE(CriteriTecnici!$L4785,",","."),0))),4)&amp;""),",",".")&amp;", "&amp;CHAR(34)&amp;"flag"&amp;CHAR(34)&amp;": "&amp;SUBSTITUTE(TRIM(ROUND(IFERROR(CriteriTecnici!$M4785*1,IFERROR(NUMBERVALUE(CriteriTecnici!$M4785,".",","),IFERROR(NUMBERVALUE(CriteriTecnici!$M4785,",","."),0))),4)&amp;""),",",".")&amp;", "&amp;CHAR(34)&amp;"rawScore"&amp;CHAR(34)&amp;": "&amp;SUBSTITUTE(TRIM(ROUND(IFERROR(CriteriTecnici!$O4785*1,IFERROR(NUMBERVALUE(CriteriTecnici!$O4785,".",","),IFERROR(NUMBERVALUE(CriteriTecnici!$O4785,",","."),0))),4)&amp;""),",",".")&amp;CHAR(125)&amp;IF(TRUE,",",""))</f>
        <v/>
      </c>
    </row>
    <row r="5006">
      <c r="A5006" s="38">
        <f>IF(CriteriTecnici!$A4786="","","    "&amp;CHAR(123)&amp;CHAR(34)&amp;"bidderId"&amp;CHAR(34)&amp;": "&amp;CHAR(34)&amp;SUBSTITUTE(CriteriTecnici!$A4786,CHAR(34),"'")&amp;CHAR(34)&amp;", "&amp;CHAR(34)&amp;"lotId"&amp;CHAR(34)&amp;": "&amp;CHAR(34)&amp;SUBSTITUTE(CriteriTecnici!$C4786,CHAR(34),"'")&amp;CHAR(34)&amp;", "&amp;CHAR(34)&amp;"criterionId"&amp;CHAR(34)&amp;": "&amp;CHAR(34)&amp;SUBSTITUTE(CriteriTecnici!$D4786,CHAR(34),"'")&amp;CHAR(34)&amp;", "&amp;CHAR(34)&amp;"kind"&amp;CHAR(34)&amp;": "&amp;CHAR(34)&amp;SUBSTITUTE(CriteriTecnici!$F4786,CHAR(34),"'")&amp;CHAR(34)&amp;", "&amp;CHAR(34)&amp;"value"&amp;CHAR(34)&amp;": "&amp;SUBSTITUTE(TRIM(ROUND(IFERROR(CriteriTecnici!$N4786*1,IFERROR(NUMBERVALUE(CriteriTecnici!$N4786,".",","),IFERROR(NUMBERVALUE(CriteriTecnici!$N4786,",","."),0))),4)&amp;""),",",".")&amp;", "&amp;CHAR(34)&amp;"numerator"&amp;CHAR(34)&amp;": "&amp;SUBSTITUTE(TRIM(ROUND(IFERROR(CriteriTecnici!$K4786*1,IFERROR(NUMBERVALUE(CriteriTecnici!$K4786,".",","),IFERROR(NUMBERVALUE(CriteriTecnici!$K4786,",","."),0))),4)&amp;""),",",".")&amp;", "&amp;CHAR(34)&amp;"denominator"&amp;CHAR(34)&amp;": "&amp;SUBSTITUTE(TRIM(ROUND(IFERROR(CriteriTecnici!$L4786*1,IFERROR(NUMBERVALUE(CriteriTecnici!$L4786,".",","),IFERROR(NUMBERVALUE(CriteriTecnici!$L4786,",","."),0))),4)&amp;""),",",".")&amp;", "&amp;CHAR(34)&amp;"flag"&amp;CHAR(34)&amp;": "&amp;SUBSTITUTE(TRIM(ROUND(IFERROR(CriteriTecnici!$M4786*1,IFERROR(NUMBERVALUE(CriteriTecnici!$M4786,".",","),IFERROR(NUMBERVALUE(CriteriTecnici!$M4786,",","."),0))),4)&amp;""),",",".")&amp;", "&amp;CHAR(34)&amp;"rawScore"&amp;CHAR(34)&amp;": "&amp;SUBSTITUTE(TRIM(ROUND(IFERROR(CriteriTecnici!$O4786*1,IFERROR(NUMBERVALUE(CriteriTecnici!$O4786,".",","),IFERROR(NUMBERVALUE(CriteriTecnici!$O4786,",","."),0))),4)&amp;""),",",".")&amp;CHAR(125)&amp;IF(TRUE,",",""))</f>
        <v/>
      </c>
    </row>
    <row r="5007">
      <c r="A5007" s="38">
        <f>IF(CriteriTecnici!$A4787="","","    "&amp;CHAR(123)&amp;CHAR(34)&amp;"bidderId"&amp;CHAR(34)&amp;": "&amp;CHAR(34)&amp;SUBSTITUTE(CriteriTecnici!$A4787,CHAR(34),"'")&amp;CHAR(34)&amp;", "&amp;CHAR(34)&amp;"lotId"&amp;CHAR(34)&amp;": "&amp;CHAR(34)&amp;SUBSTITUTE(CriteriTecnici!$C4787,CHAR(34),"'")&amp;CHAR(34)&amp;", "&amp;CHAR(34)&amp;"criterionId"&amp;CHAR(34)&amp;": "&amp;CHAR(34)&amp;SUBSTITUTE(CriteriTecnici!$D4787,CHAR(34),"'")&amp;CHAR(34)&amp;", "&amp;CHAR(34)&amp;"kind"&amp;CHAR(34)&amp;": "&amp;CHAR(34)&amp;SUBSTITUTE(CriteriTecnici!$F4787,CHAR(34),"'")&amp;CHAR(34)&amp;", "&amp;CHAR(34)&amp;"value"&amp;CHAR(34)&amp;": "&amp;SUBSTITUTE(TRIM(ROUND(IFERROR(CriteriTecnici!$N4787*1,IFERROR(NUMBERVALUE(CriteriTecnici!$N4787,".",","),IFERROR(NUMBERVALUE(CriteriTecnici!$N4787,",","."),0))),4)&amp;""),",",".")&amp;", "&amp;CHAR(34)&amp;"numerator"&amp;CHAR(34)&amp;": "&amp;SUBSTITUTE(TRIM(ROUND(IFERROR(CriteriTecnici!$K4787*1,IFERROR(NUMBERVALUE(CriteriTecnici!$K4787,".",","),IFERROR(NUMBERVALUE(CriteriTecnici!$K4787,",","."),0))),4)&amp;""),",",".")&amp;", "&amp;CHAR(34)&amp;"denominator"&amp;CHAR(34)&amp;": "&amp;SUBSTITUTE(TRIM(ROUND(IFERROR(CriteriTecnici!$L4787*1,IFERROR(NUMBERVALUE(CriteriTecnici!$L4787,".",","),IFERROR(NUMBERVALUE(CriteriTecnici!$L4787,",","."),0))),4)&amp;""),",",".")&amp;", "&amp;CHAR(34)&amp;"flag"&amp;CHAR(34)&amp;": "&amp;SUBSTITUTE(TRIM(ROUND(IFERROR(CriteriTecnici!$M4787*1,IFERROR(NUMBERVALUE(CriteriTecnici!$M4787,".",","),IFERROR(NUMBERVALUE(CriteriTecnici!$M4787,",","."),0))),4)&amp;""),",",".")&amp;", "&amp;CHAR(34)&amp;"rawScore"&amp;CHAR(34)&amp;": "&amp;SUBSTITUTE(TRIM(ROUND(IFERROR(CriteriTecnici!$O4787*1,IFERROR(NUMBERVALUE(CriteriTecnici!$O4787,".",","),IFERROR(NUMBERVALUE(CriteriTecnici!$O4787,",","."),0))),4)&amp;""),",",".")&amp;CHAR(125)&amp;IF(TRUE,",",""))</f>
        <v/>
      </c>
    </row>
    <row r="5008">
      <c r="A5008" s="38">
        <f>IF(CriteriTecnici!$A4788="","","    "&amp;CHAR(123)&amp;CHAR(34)&amp;"bidderId"&amp;CHAR(34)&amp;": "&amp;CHAR(34)&amp;SUBSTITUTE(CriteriTecnici!$A4788,CHAR(34),"'")&amp;CHAR(34)&amp;", "&amp;CHAR(34)&amp;"lotId"&amp;CHAR(34)&amp;": "&amp;CHAR(34)&amp;SUBSTITUTE(CriteriTecnici!$C4788,CHAR(34),"'")&amp;CHAR(34)&amp;", "&amp;CHAR(34)&amp;"criterionId"&amp;CHAR(34)&amp;": "&amp;CHAR(34)&amp;SUBSTITUTE(CriteriTecnici!$D4788,CHAR(34),"'")&amp;CHAR(34)&amp;", "&amp;CHAR(34)&amp;"kind"&amp;CHAR(34)&amp;": "&amp;CHAR(34)&amp;SUBSTITUTE(CriteriTecnici!$F4788,CHAR(34),"'")&amp;CHAR(34)&amp;", "&amp;CHAR(34)&amp;"value"&amp;CHAR(34)&amp;": "&amp;SUBSTITUTE(TRIM(ROUND(IFERROR(CriteriTecnici!$N4788*1,IFERROR(NUMBERVALUE(CriteriTecnici!$N4788,".",","),IFERROR(NUMBERVALUE(CriteriTecnici!$N4788,",","."),0))),4)&amp;""),",",".")&amp;", "&amp;CHAR(34)&amp;"numerator"&amp;CHAR(34)&amp;": "&amp;SUBSTITUTE(TRIM(ROUND(IFERROR(CriteriTecnici!$K4788*1,IFERROR(NUMBERVALUE(CriteriTecnici!$K4788,".",","),IFERROR(NUMBERVALUE(CriteriTecnici!$K4788,",","."),0))),4)&amp;""),",",".")&amp;", "&amp;CHAR(34)&amp;"denominator"&amp;CHAR(34)&amp;": "&amp;SUBSTITUTE(TRIM(ROUND(IFERROR(CriteriTecnici!$L4788*1,IFERROR(NUMBERVALUE(CriteriTecnici!$L4788,".",","),IFERROR(NUMBERVALUE(CriteriTecnici!$L4788,",","."),0))),4)&amp;""),",",".")&amp;", "&amp;CHAR(34)&amp;"flag"&amp;CHAR(34)&amp;": "&amp;SUBSTITUTE(TRIM(ROUND(IFERROR(CriteriTecnici!$M4788*1,IFERROR(NUMBERVALUE(CriteriTecnici!$M4788,".",","),IFERROR(NUMBERVALUE(CriteriTecnici!$M4788,",","."),0))),4)&amp;""),",",".")&amp;", "&amp;CHAR(34)&amp;"rawScore"&amp;CHAR(34)&amp;": "&amp;SUBSTITUTE(TRIM(ROUND(IFERROR(CriteriTecnici!$O4788*1,IFERROR(NUMBERVALUE(CriteriTecnici!$O4788,".",","),IFERROR(NUMBERVALUE(CriteriTecnici!$O4788,",","."),0))),4)&amp;""),",",".")&amp;CHAR(125)&amp;IF(TRUE,",",""))</f>
        <v/>
      </c>
    </row>
    <row r="5009">
      <c r="A5009" s="38">
        <f>IF(CriteriTecnici!$A4789="","","    "&amp;CHAR(123)&amp;CHAR(34)&amp;"bidderId"&amp;CHAR(34)&amp;": "&amp;CHAR(34)&amp;SUBSTITUTE(CriteriTecnici!$A4789,CHAR(34),"'")&amp;CHAR(34)&amp;", "&amp;CHAR(34)&amp;"lotId"&amp;CHAR(34)&amp;": "&amp;CHAR(34)&amp;SUBSTITUTE(CriteriTecnici!$C4789,CHAR(34),"'")&amp;CHAR(34)&amp;", "&amp;CHAR(34)&amp;"criterionId"&amp;CHAR(34)&amp;": "&amp;CHAR(34)&amp;SUBSTITUTE(CriteriTecnici!$D4789,CHAR(34),"'")&amp;CHAR(34)&amp;", "&amp;CHAR(34)&amp;"kind"&amp;CHAR(34)&amp;": "&amp;CHAR(34)&amp;SUBSTITUTE(CriteriTecnici!$F4789,CHAR(34),"'")&amp;CHAR(34)&amp;", "&amp;CHAR(34)&amp;"value"&amp;CHAR(34)&amp;": "&amp;SUBSTITUTE(TRIM(ROUND(IFERROR(CriteriTecnici!$N4789*1,IFERROR(NUMBERVALUE(CriteriTecnici!$N4789,".",","),IFERROR(NUMBERVALUE(CriteriTecnici!$N4789,",","."),0))),4)&amp;""),",",".")&amp;", "&amp;CHAR(34)&amp;"numerator"&amp;CHAR(34)&amp;": "&amp;SUBSTITUTE(TRIM(ROUND(IFERROR(CriteriTecnici!$K4789*1,IFERROR(NUMBERVALUE(CriteriTecnici!$K4789,".",","),IFERROR(NUMBERVALUE(CriteriTecnici!$K4789,",","."),0))),4)&amp;""),",",".")&amp;", "&amp;CHAR(34)&amp;"denominator"&amp;CHAR(34)&amp;": "&amp;SUBSTITUTE(TRIM(ROUND(IFERROR(CriteriTecnici!$L4789*1,IFERROR(NUMBERVALUE(CriteriTecnici!$L4789,".",","),IFERROR(NUMBERVALUE(CriteriTecnici!$L4789,",","."),0))),4)&amp;""),",",".")&amp;", "&amp;CHAR(34)&amp;"flag"&amp;CHAR(34)&amp;": "&amp;SUBSTITUTE(TRIM(ROUND(IFERROR(CriteriTecnici!$M4789*1,IFERROR(NUMBERVALUE(CriteriTecnici!$M4789,".",","),IFERROR(NUMBERVALUE(CriteriTecnici!$M4789,",","."),0))),4)&amp;""),",",".")&amp;", "&amp;CHAR(34)&amp;"rawScore"&amp;CHAR(34)&amp;": "&amp;SUBSTITUTE(TRIM(ROUND(IFERROR(CriteriTecnici!$O4789*1,IFERROR(NUMBERVALUE(CriteriTecnici!$O4789,".",","),IFERROR(NUMBERVALUE(CriteriTecnici!$O4789,",","."),0))),4)&amp;""),",",".")&amp;CHAR(125)&amp;IF(TRUE,",",""))</f>
        <v/>
      </c>
    </row>
    <row r="5010">
      <c r="A5010" s="38">
        <f>IF(CriteriTecnici!$A4790="","","    "&amp;CHAR(123)&amp;CHAR(34)&amp;"bidderId"&amp;CHAR(34)&amp;": "&amp;CHAR(34)&amp;SUBSTITUTE(CriteriTecnici!$A4790,CHAR(34),"'")&amp;CHAR(34)&amp;", "&amp;CHAR(34)&amp;"lotId"&amp;CHAR(34)&amp;": "&amp;CHAR(34)&amp;SUBSTITUTE(CriteriTecnici!$C4790,CHAR(34),"'")&amp;CHAR(34)&amp;", "&amp;CHAR(34)&amp;"criterionId"&amp;CHAR(34)&amp;": "&amp;CHAR(34)&amp;SUBSTITUTE(CriteriTecnici!$D4790,CHAR(34),"'")&amp;CHAR(34)&amp;", "&amp;CHAR(34)&amp;"kind"&amp;CHAR(34)&amp;": "&amp;CHAR(34)&amp;SUBSTITUTE(CriteriTecnici!$F4790,CHAR(34),"'")&amp;CHAR(34)&amp;", "&amp;CHAR(34)&amp;"value"&amp;CHAR(34)&amp;": "&amp;SUBSTITUTE(TRIM(ROUND(IFERROR(CriteriTecnici!$N4790*1,IFERROR(NUMBERVALUE(CriteriTecnici!$N4790,".",","),IFERROR(NUMBERVALUE(CriteriTecnici!$N4790,",","."),0))),4)&amp;""),",",".")&amp;", "&amp;CHAR(34)&amp;"numerator"&amp;CHAR(34)&amp;": "&amp;SUBSTITUTE(TRIM(ROUND(IFERROR(CriteriTecnici!$K4790*1,IFERROR(NUMBERVALUE(CriteriTecnici!$K4790,".",","),IFERROR(NUMBERVALUE(CriteriTecnici!$K4790,",","."),0))),4)&amp;""),",",".")&amp;", "&amp;CHAR(34)&amp;"denominator"&amp;CHAR(34)&amp;": "&amp;SUBSTITUTE(TRIM(ROUND(IFERROR(CriteriTecnici!$L4790*1,IFERROR(NUMBERVALUE(CriteriTecnici!$L4790,".",","),IFERROR(NUMBERVALUE(CriteriTecnici!$L4790,",","."),0))),4)&amp;""),",",".")&amp;", "&amp;CHAR(34)&amp;"flag"&amp;CHAR(34)&amp;": "&amp;SUBSTITUTE(TRIM(ROUND(IFERROR(CriteriTecnici!$M4790*1,IFERROR(NUMBERVALUE(CriteriTecnici!$M4790,".",","),IFERROR(NUMBERVALUE(CriteriTecnici!$M4790,",","."),0))),4)&amp;""),",",".")&amp;", "&amp;CHAR(34)&amp;"rawScore"&amp;CHAR(34)&amp;": "&amp;SUBSTITUTE(TRIM(ROUND(IFERROR(CriteriTecnici!$O4790*1,IFERROR(NUMBERVALUE(CriteriTecnici!$O4790,".",","),IFERROR(NUMBERVALUE(CriteriTecnici!$O4790,",","."),0))),4)&amp;""),",",".")&amp;CHAR(125)&amp;IF(TRUE,",",""))</f>
        <v/>
      </c>
    </row>
    <row r="5011">
      <c r="A5011" s="38">
        <f>IF(CriteriTecnici!$A4791="","","    "&amp;CHAR(123)&amp;CHAR(34)&amp;"bidderId"&amp;CHAR(34)&amp;": "&amp;CHAR(34)&amp;SUBSTITUTE(CriteriTecnici!$A4791,CHAR(34),"'")&amp;CHAR(34)&amp;", "&amp;CHAR(34)&amp;"lotId"&amp;CHAR(34)&amp;": "&amp;CHAR(34)&amp;SUBSTITUTE(CriteriTecnici!$C4791,CHAR(34),"'")&amp;CHAR(34)&amp;", "&amp;CHAR(34)&amp;"criterionId"&amp;CHAR(34)&amp;": "&amp;CHAR(34)&amp;SUBSTITUTE(CriteriTecnici!$D4791,CHAR(34),"'")&amp;CHAR(34)&amp;", "&amp;CHAR(34)&amp;"kind"&amp;CHAR(34)&amp;": "&amp;CHAR(34)&amp;SUBSTITUTE(CriteriTecnici!$F4791,CHAR(34),"'")&amp;CHAR(34)&amp;", "&amp;CHAR(34)&amp;"value"&amp;CHAR(34)&amp;": "&amp;SUBSTITUTE(TRIM(ROUND(IFERROR(CriteriTecnici!$N4791*1,IFERROR(NUMBERVALUE(CriteriTecnici!$N4791,".",","),IFERROR(NUMBERVALUE(CriteriTecnici!$N4791,",","."),0))),4)&amp;""),",",".")&amp;", "&amp;CHAR(34)&amp;"numerator"&amp;CHAR(34)&amp;": "&amp;SUBSTITUTE(TRIM(ROUND(IFERROR(CriteriTecnici!$K4791*1,IFERROR(NUMBERVALUE(CriteriTecnici!$K4791,".",","),IFERROR(NUMBERVALUE(CriteriTecnici!$K4791,",","."),0))),4)&amp;""),",",".")&amp;", "&amp;CHAR(34)&amp;"denominator"&amp;CHAR(34)&amp;": "&amp;SUBSTITUTE(TRIM(ROUND(IFERROR(CriteriTecnici!$L4791*1,IFERROR(NUMBERVALUE(CriteriTecnici!$L4791,".",","),IFERROR(NUMBERVALUE(CriteriTecnici!$L4791,",","."),0))),4)&amp;""),",",".")&amp;", "&amp;CHAR(34)&amp;"flag"&amp;CHAR(34)&amp;": "&amp;SUBSTITUTE(TRIM(ROUND(IFERROR(CriteriTecnici!$M4791*1,IFERROR(NUMBERVALUE(CriteriTecnici!$M4791,".",","),IFERROR(NUMBERVALUE(CriteriTecnici!$M4791,",","."),0))),4)&amp;""),",",".")&amp;", "&amp;CHAR(34)&amp;"rawScore"&amp;CHAR(34)&amp;": "&amp;SUBSTITUTE(TRIM(ROUND(IFERROR(CriteriTecnici!$O4791*1,IFERROR(NUMBERVALUE(CriteriTecnici!$O4791,".",","),IFERROR(NUMBERVALUE(CriteriTecnici!$O4791,",","."),0))),4)&amp;""),",",".")&amp;CHAR(125)&amp;IF(TRUE,",",""))</f>
        <v/>
      </c>
    </row>
    <row r="5012">
      <c r="A5012" s="38">
        <f>IF(CriteriTecnici!$A4792="","","    "&amp;CHAR(123)&amp;CHAR(34)&amp;"bidderId"&amp;CHAR(34)&amp;": "&amp;CHAR(34)&amp;SUBSTITUTE(CriteriTecnici!$A4792,CHAR(34),"'")&amp;CHAR(34)&amp;", "&amp;CHAR(34)&amp;"lotId"&amp;CHAR(34)&amp;": "&amp;CHAR(34)&amp;SUBSTITUTE(CriteriTecnici!$C4792,CHAR(34),"'")&amp;CHAR(34)&amp;", "&amp;CHAR(34)&amp;"criterionId"&amp;CHAR(34)&amp;": "&amp;CHAR(34)&amp;SUBSTITUTE(CriteriTecnici!$D4792,CHAR(34),"'")&amp;CHAR(34)&amp;", "&amp;CHAR(34)&amp;"kind"&amp;CHAR(34)&amp;": "&amp;CHAR(34)&amp;SUBSTITUTE(CriteriTecnici!$F4792,CHAR(34),"'")&amp;CHAR(34)&amp;", "&amp;CHAR(34)&amp;"value"&amp;CHAR(34)&amp;": "&amp;SUBSTITUTE(TRIM(ROUND(IFERROR(CriteriTecnici!$N4792*1,IFERROR(NUMBERVALUE(CriteriTecnici!$N4792,".",","),IFERROR(NUMBERVALUE(CriteriTecnici!$N4792,",","."),0))),4)&amp;""),",",".")&amp;", "&amp;CHAR(34)&amp;"numerator"&amp;CHAR(34)&amp;": "&amp;SUBSTITUTE(TRIM(ROUND(IFERROR(CriteriTecnici!$K4792*1,IFERROR(NUMBERVALUE(CriteriTecnici!$K4792,".",","),IFERROR(NUMBERVALUE(CriteriTecnici!$K4792,",","."),0))),4)&amp;""),",",".")&amp;", "&amp;CHAR(34)&amp;"denominator"&amp;CHAR(34)&amp;": "&amp;SUBSTITUTE(TRIM(ROUND(IFERROR(CriteriTecnici!$L4792*1,IFERROR(NUMBERVALUE(CriteriTecnici!$L4792,".",","),IFERROR(NUMBERVALUE(CriteriTecnici!$L4792,",","."),0))),4)&amp;""),",",".")&amp;", "&amp;CHAR(34)&amp;"flag"&amp;CHAR(34)&amp;": "&amp;SUBSTITUTE(TRIM(ROUND(IFERROR(CriteriTecnici!$M4792*1,IFERROR(NUMBERVALUE(CriteriTecnici!$M4792,".",","),IFERROR(NUMBERVALUE(CriteriTecnici!$M4792,",","."),0))),4)&amp;""),",",".")&amp;", "&amp;CHAR(34)&amp;"rawScore"&amp;CHAR(34)&amp;": "&amp;SUBSTITUTE(TRIM(ROUND(IFERROR(CriteriTecnici!$O4792*1,IFERROR(NUMBERVALUE(CriteriTecnici!$O4792,".",","),IFERROR(NUMBERVALUE(CriteriTecnici!$O4792,",","."),0))),4)&amp;""),",",".")&amp;CHAR(125)&amp;IF(TRUE,",",""))</f>
        <v/>
      </c>
    </row>
    <row r="5013">
      <c r="A5013" s="38">
        <f>IF(CriteriTecnici!$A4793="","","    "&amp;CHAR(123)&amp;CHAR(34)&amp;"bidderId"&amp;CHAR(34)&amp;": "&amp;CHAR(34)&amp;SUBSTITUTE(CriteriTecnici!$A4793,CHAR(34),"'")&amp;CHAR(34)&amp;", "&amp;CHAR(34)&amp;"lotId"&amp;CHAR(34)&amp;": "&amp;CHAR(34)&amp;SUBSTITUTE(CriteriTecnici!$C4793,CHAR(34),"'")&amp;CHAR(34)&amp;", "&amp;CHAR(34)&amp;"criterionId"&amp;CHAR(34)&amp;": "&amp;CHAR(34)&amp;SUBSTITUTE(CriteriTecnici!$D4793,CHAR(34),"'")&amp;CHAR(34)&amp;", "&amp;CHAR(34)&amp;"kind"&amp;CHAR(34)&amp;": "&amp;CHAR(34)&amp;SUBSTITUTE(CriteriTecnici!$F4793,CHAR(34),"'")&amp;CHAR(34)&amp;", "&amp;CHAR(34)&amp;"value"&amp;CHAR(34)&amp;": "&amp;SUBSTITUTE(TRIM(ROUND(IFERROR(CriteriTecnici!$N4793*1,IFERROR(NUMBERVALUE(CriteriTecnici!$N4793,".",","),IFERROR(NUMBERVALUE(CriteriTecnici!$N4793,",","."),0))),4)&amp;""),",",".")&amp;", "&amp;CHAR(34)&amp;"numerator"&amp;CHAR(34)&amp;": "&amp;SUBSTITUTE(TRIM(ROUND(IFERROR(CriteriTecnici!$K4793*1,IFERROR(NUMBERVALUE(CriteriTecnici!$K4793,".",","),IFERROR(NUMBERVALUE(CriteriTecnici!$K4793,",","."),0))),4)&amp;""),",",".")&amp;", "&amp;CHAR(34)&amp;"denominator"&amp;CHAR(34)&amp;": "&amp;SUBSTITUTE(TRIM(ROUND(IFERROR(CriteriTecnici!$L4793*1,IFERROR(NUMBERVALUE(CriteriTecnici!$L4793,".",","),IFERROR(NUMBERVALUE(CriteriTecnici!$L4793,",","."),0))),4)&amp;""),",",".")&amp;", "&amp;CHAR(34)&amp;"flag"&amp;CHAR(34)&amp;": "&amp;SUBSTITUTE(TRIM(ROUND(IFERROR(CriteriTecnici!$M4793*1,IFERROR(NUMBERVALUE(CriteriTecnici!$M4793,".",","),IFERROR(NUMBERVALUE(CriteriTecnici!$M4793,",","."),0))),4)&amp;""),",",".")&amp;", "&amp;CHAR(34)&amp;"rawScore"&amp;CHAR(34)&amp;": "&amp;SUBSTITUTE(TRIM(ROUND(IFERROR(CriteriTecnici!$O4793*1,IFERROR(NUMBERVALUE(CriteriTecnici!$O4793,".",","),IFERROR(NUMBERVALUE(CriteriTecnici!$O4793,",","."),0))),4)&amp;""),",",".")&amp;CHAR(125)&amp;IF(TRUE,",",""))</f>
        <v/>
      </c>
    </row>
    <row r="5014">
      <c r="A5014" s="38">
        <f>IF(CriteriTecnici!$A4794="","","    "&amp;CHAR(123)&amp;CHAR(34)&amp;"bidderId"&amp;CHAR(34)&amp;": "&amp;CHAR(34)&amp;SUBSTITUTE(CriteriTecnici!$A4794,CHAR(34),"'")&amp;CHAR(34)&amp;", "&amp;CHAR(34)&amp;"lotId"&amp;CHAR(34)&amp;": "&amp;CHAR(34)&amp;SUBSTITUTE(CriteriTecnici!$C4794,CHAR(34),"'")&amp;CHAR(34)&amp;", "&amp;CHAR(34)&amp;"criterionId"&amp;CHAR(34)&amp;": "&amp;CHAR(34)&amp;SUBSTITUTE(CriteriTecnici!$D4794,CHAR(34),"'")&amp;CHAR(34)&amp;", "&amp;CHAR(34)&amp;"kind"&amp;CHAR(34)&amp;": "&amp;CHAR(34)&amp;SUBSTITUTE(CriteriTecnici!$F4794,CHAR(34),"'")&amp;CHAR(34)&amp;", "&amp;CHAR(34)&amp;"value"&amp;CHAR(34)&amp;": "&amp;SUBSTITUTE(TRIM(ROUND(IFERROR(CriteriTecnici!$N4794*1,IFERROR(NUMBERVALUE(CriteriTecnici!$N4794,".",","),IFERROR(NUMBERVALUE(CriteriTecnici!$N4794,",","."),0))),4)&amp;""),",",".")&amp;", "&amp;CHAR(34)&amp;"numerator"&amp;CHAR(34)&amp;": "&amp;SUBSTITUTE(TRIM(ROUND(IFERROR(CriteriTecnici!$K4794*1,IFERROR(NUMBERVALUE(CriteriTecnici!$K4794,".",","),IFERROR(NUMBERVALUE(CriteriTecnici!$K4794,",","."),0))),4)&amp;""),",",".")&amp;", "&amp;CHAR(34)&amp;"denominator"&amp;CHAR(34)&amp;": "&amp;SUBSTITUTE(TRIM(ROUND(IFERROR(CriteriTecnici!$L4794*1,IFERROR(NUMBERVALUE(CriteriTecnici!$L4794,".",","),IFERROR(NUMBERVALUE(CriteriTecnici!$L4794,",","."),0))),4)&amp;""),",",".")&amp;", "&amp;CHAR(34)&amp;"flag"&amp;CHAR(34)&amp;": "&amp;SUBSTITUTE(TRIM(ROUND(IFERROR(CriteriTecnici!$M4794*1,IFERROR(NUMBERVALUE(CriteriTecnici!$M4794,".",","),IFERROR(NUMBERVALUE(CriteriTecnici!$M4794,",","."),0))),4)&amp;""),",",".")&amp;", "&amp;CHAR(34)&amp;"rawScore"&amp;CHAR(34)&amp;": "&amp;SUBSTITUTE(TRIM(ROUND(IFERROR(CriteriTecnici!$O4794*1,IFERROR(NUMBERVALUE(CriteriTecnici!$O4794,".",","),IFERROR(NUMBERVALUE(CriteriTecnici!$O4794,",","."),0))),4)&amp;""),",",".")&amp;CHAR(125)&amp;IF(TRUE,",",""))</f>
        <v/>
      </c>
    </row>
    <row r="5015">
      <c r="A5015" s="38">
        <f>IF(CriteriTecnici!$A4795="","","    "&amp;CHAR(123)&amp;CHAR(34)&amp;"bidderId"&amp;CHAR(34)&amp;": "&amp;CHAR(34)&amp;SUBSTITUTE(CriteriTecnici!$A4795,CHAR(34),"'")&amp;CHAR(34)&amp;", "&amp;CHAR(34)&amp;"lotId"&amp;CHAR(34)&amp;": "&amp;CHAR(34)&amp;SUBSTITUTE(CriteriTecnici!$C4795,CHAR(34),"'")&amp;CHAR(34)&amp;", "&amp;CHAR(34)&amp;"criterionId"&amp;CHAR(34)&amp;": "&amp;CHAR(34)&amp;SUBSTITUTE(CriteriTecnici!$D4795,CHAR(34),"'")&amp;CHAR(34)&amp;", "&amp;CHAR(34)&amp;"kind"&amp;CHAR(34)&amp;": "&amp;CHAR(34)&amp;SUBSTITUTE(CriteriTecnici!$F4795,CHAR(34),"'")&amp;CHAR(34)&amp;", "&amp;CHAR(34)&amp;"value"&amp;CHAR(34)&amp;": "&amp;SUBSTITUTE(TRIM(ROUND(IFERROR(CriteriTecnici!$N4795*1,IFERROR(NUMBERVALUE(CriteriTecnici!$N4795,".",","),IFERROR(NUMBERVALUE(CriteriTecnici!$N4795,",","."),0))),4)&amp;""),",",".")&amp;", "&amp;CHAR(34)&amp;"numerator"&amp;CHAR(34)&amp;": "&amp;SUBSTITUTE(TRIM(ROUND(IFERROR(CriteriTecnici!$K4795*1,IFERROR(NUMBERVALUE(CriteriTecnici!$K4795,".",","),IFERROR(NUMBERVALUE(CriteriTecnici!$K4795,",","."),0))),4)&amp;""),",",".")&amp;", "&amp;CHAR(34)&amp;"denominator"&amp;CHAR(34)&amp;": "&amp;SUBSTITUTE(TRIM(ROUND(IFERROR(CriteriTecnici!$L4795*1,IFERROR(NUMBERVALUE(CriteriTecnici!$L4795,".",","),IFERROR(NUMBERVALUE(CriteriTecnici!$L4795,",","."),0))),4)&amp;""),",",".")&amp;", "&amp;CHAR(34)&amp;"flag"&amp;CHAR(34)&amp;": "&amp;SUBSTITUTE(TRIM(ROUND(IFERROR(CriteriTecnici!$M4795*1,IFERROR(NUMBERVALUE(CriteriTecnici!$M4795,".",","),IFERROR(NUMBERVALUE(CriteriTecnici!$M4795,",","."),0))),4)&amp;""),",",".")&amp;", "&amp;CHAR(34)&amp;"rawScore"&amp;CHAR(34)&amp;": "&amp;SUBSTITUTE(TRIM(ROUND(IFERROR(CriteriTecnici!$O4795*1,IFERROR(NUMBERVALUE(CriteriTecnici!$O4795,".",","),IFERROR(NUMBERVALUE(CriteriTecnici!$O4795,",","."),0))),4)&amp;""),",",".")&amp;CHAR(125)&amp;IF(TRUE,",",""))</f>
        <v/>
      </c>
    </row>
    <row r="5016">
      <c r="A5016" s="38">
        <f>IF(CriteriTecnici!$A4796="","","    "&amp;CHAR(123)&amp;CHAR(34)&amp;"bidderId"&amp;CHAR(34)&amp;": "&amp;CHAR(34)&amp;SUBSTITUTE(CriteriTecnici!$A4796,CHAR(34),"'")&amp;CHAR(34)&amp;", "&amp;CHAR(34)&amp;"lotId"&amp;CHAR(34)&amp;": "&amp;CHAR(34)&amp;SUBSTITUTE(CriteriTecnici!$C4796,CHAR(34),"'")&amp;CHAR(34)&amp;", "&amp;CHAR(34)&amp;"criterionId"&amp;CHAR(34)&amp;": "&amp;CHAR(34)&amp;SUBSTITUTE(CriteriTecnici!$D4796,CHAR(34),"'")&amp;CHAR(34)&amp;", "&amp;CHAR(34)&amp;"kind"&amp;CHAR(34)&amp;": "&amp;CHAR(34)&amp;SUBSTITUTE(CriteriTecnici!$F4796,CHAR(34),"'")&amp;CHAR(34)&amp;", "&amp;CHAR(34)&amp;"value"&amp;CHAR(34)&amp;": "&amp;SUBSTITUTE(TRIM(ROUND(IFERROR(CriteriTecnici!$N4796*1,IFERROR(NUMBERVALUE(CriteriTecnici!$N4796,".",","),IFERROR(NUMBERVALUE(CriteriTecnici!$N4796,",","."),0))),4)&amp;""),",",".")&amp;", "&amp;CHAR(34)&amp;"numerator"&amp;CHAR(34)&amp;": "&amp;SUBSTITUTE(TRIM(ROUND(IFERROR(CriteriTecnici!$K4796*1,IFERROR(NUMBERVALUE(CriteriTecnici!$K4796,".",","),IFERROR(NUMBERVALUE(CriteriTecnici!$K4796,",","."),0))),4)&amp;""),",",".")&amp;", "&amp;CHAR(34)&amp;"denominator"&amp;CHAR(34)&amp;": "&amp;SUBSTITUTE(TRIM(ROUND(IFERROR(CriteriTecnici!$L4796*1,IFERROR(NUMBERVALUE(CriteriTecnici!$L4796,".",","),IFERROR(NUMBERVALUE(CriteriTecnici!$L4796,",","."),0))),4)&amp;""),",",".")&amp;", "&amp;CHAR(34)&amp;"flag"&amp;CHAR(34)&amp;": "&amp;SUBSTITUTE(TRIM(ROUND(IFERROR(CriteriTecnici!$M4796*1,IFERROR(NUMBERVALUE(CriteriTecnici!$M4796,".",","),IFERROR(NUMBERVALUE(CriteriTecnici!$M4796,",","."),0))),4)&amp;""),",",".")&amp;", "&amp;CHAR(34)&amp;"rawScore"&amp;CHAR(34)&amp;": "&amp;SUBSTITUTE(TRIM(ROUND(IFERROR(CriteriTecnici!$O4796*1,IFERROR(NUMBERVALUE(CriteriTecnici!$O4796,".",","),IFERROR(NUMBERVALUE(CriteriTecnici!$O4796,",","."),0))),4)&amp;""),",",".")&amp;CHAR(125)&amp;IF(TRUE,",",""))</f>
        <v/>
      </c>
    </row>
    <row r="5017">
      <c r="A5017" s="38">
        <f>IF(CriteriTecnici!$A4797="","","    "&amp;CHAR(123)&amp;CHAR(34)&amp;"bidderId"&amp;CHAR(34)&amp;": "&amp;CHAR(34)&amp;SUBSTITUTE(CriteriTecnici!$A4797,CHAR(34),"'")&amp;CHAR(34)&amp;", "&amp;CHAR(34)&amp;"lotId"&amp;CHAR(34)&amp;": "&amp;CHAR(34)&amp;SUBSTITUTE(CriteriTecnici!$C4797,CHAR(34),"'")&amp;CHAR(34)&amp;", "&amp;CHAR(34)&amp;"criterionId"&amp;CHAR(34)&amp;": "&amp;CHAR(34)&amp;SUBSTITUTE(CriteriTecnici!$D4797,CHAR(34),"'")&amp;CHAR(34)&amp;", "&amp;CHAR(34)&amp;"kind"&amp;CHAR(34)&amp;": "&amp;CHAR(34)&amp;SUBSTITUTE(CriteriTecnici!$F4797,CHAR(34),"'")&amp;CHAR(34)&amp;", "&amp;CHAR(34)&amp;"value"&amp;CHAR(34)&amp;": "&amp;SUBSTITUTE(TRIM(ROUND(IFERROR(CriteriTecnici!$N4797*1,IFERROR(NUMBERVALUE(CriteriTecnici!$N4797,".",","),IFERROR(NUMBERVALUE(CriteriTecnici!$N4797,",","."),0))),4)&amp;""),",",".")&amp;", "&amp;CHAR(34)&amp;"numerator"&amp;CHAR(34)&amp;": "&amp;SUBSTITUTE(TRIM(ROUND(IFERROR(CriteriTecnici!$K4797*1,IFERROR(NUMBERVALUE(CriteriTecnici!$K4797,".",","),IFERROR(NUMBERVALUE(CriteriTecnici!$K4797,",","."),0))),4)&amp;""),",",".")&amp;", "&amp;CHAR(34)&amp;"denominator"&amp;CHAR(34)&amp;": "&amp;SUBSTITUTE(TRIM(ROUND(IFERROR(CriteriTecnici!$L4797*1,IFERROR(NUMBERVALUE(CriteriTecnici!$L4797,".",","),IFERROR(NUMBERVALUE(CriteriTecnici!$L4797,",","."),0))),4)&amp;""),",",".")&amp;", "&amp;CHAR(34)&amp;"flag"&amp;CHAR(34)&amp;": "&amp;SUBSTITUTE(TRIM(ROUND(IFERROR(CriteriTecnici!$M4797*1,IFERROR(NUMBERVALUE(CriteriTecnici!$M4797,".",","),IFERROR(NUMBERVALUE(CriteriTecnici!$M4797,",","."),0))),4)&amp;""),",",".")&amp;", "&amp;CHAR(34)&amp;"rawScore"&amp;CHAR(34)&amp;": "&amp;SUBSTITUTE(TRIM(ROUND(IFERROR(CriteriTecnici!$O4797*1,IFERROR(NUMBERVALUE(CriteriTecnici!$O4797,".",","),IFERROR(NUMBERVALUE(CriteriTecnici!$O4797,",","."),0))),4)&amp;""),",",".")&amp;CHAR(125)&amp;IF(TRUE,",",""))</f>
        <v/>
      </c>
    </row>
    <row r="5018">
      <c r="A5018" s="38">
        <f>IF(CriteriTecnici!$A4798="","","    "&amp;CHAR(123)&amp;CHAR(34)&amp;"bidderId"&amp;CHAR(34)&amp;": "&amp;CHAR(34)&amp;SUBSTITUTE(CriteriTecnici!$A4798,CHAR(34),"'")&amp;CHAR(34)&amp;", "&amp;CHAR(34)&amp;"lotId"&amp;CHAR(34)&amp;": "&amp;CHAR(34)&amp;SUBSTITUTE(CriteriTecnici!$C4798,CHAR(34),"'")&amp;CHAR(34)&amp;", "&amp;CHAR(34)&amp;"criterionId"&amp;CHAR(34)&amp;": "&amp;CHAR(34)&amp;SUBSTITUTE(CriteriTecnici!$D4798,CHAR(34),"'")&amp;CHAR(34)&amp;", "&amp;CHAR(34)&amp;"kind"&amp;CHAR(34)&amp;": "&amp;CHAR(34)&amp;SUBSTITUTE(CriteriTecnici!$F4798,CHAR(34),"'")&amp;CHAR(34)&amp;", "&amp;CHAR(34)&amp;"value"&amp;CHAR(34)&amp;": "&amp;SUBSTITUTE(TRIM(ROUND(IFERROR(CriteriTecnici!$N4798*1,IFERROR(NUMBERVALUE(CriteriTecnici!$N4798,".",","),IFERROR(NUMBERVALUE(CriteriTecnici!$N4798,",","."),0))),4)&amp;""),",",".")&amp;", "&amp;CHAR(34)&amp;"numerator"&amp;CHAR(34)&amp;": "&amp;SUBSTITUTE(TRIM(ROUND(IFERROR(CriteriTecnici!$K4798*1,IFERROR(NUMBERVALUE(CriteriTecnici!$K4798,".",","),IFERROR(NUMBERVALUE(CriteriTecnici!$K4798,",","."),0))),4)&amp;""),",",".")&amp;", "&amp;CHAR(34)&amp;"denominator"&amp;CHAR(34)&amp;": "&amp;SUBSTITUTE(TRIM(ROUND(IFERROR(CriteriTecnici!$L4798*1,IFERROR(NUMBERVALUE(CriteriTecnici!$L4798,".",","),IFERROR(NUMBERVALUE(CriteriTecnici!$L4798,",","."),0))),4)&amp;""),",",".")&amp;", "&amp;CHAR(34)&amp;"flag"&amp;CHAR(34)&amp;": "&amp;SUBSTITUTE(TRIM(ROUND(IFERROR(CriteriTecnici!$M4798*1,IFERROR(NUMBERVALUE(CriteriTecnici!$M4798,".",","),IFERROR(NUMBERVALUE(CriteriTecnici!$M4798,",","."),0))),4)&amp;""),",",".")&amp;", "&amp;CHAR(34)&amp;"rawScore"&amp;CHAR(34)&amp;": "&amp;SUBSTITUTE(TRIM(ROUND(IFERROR(CriteriTecnici!$O4798*1,IFERROR(NUMBERVALUE(CriteriTecnici!$O4798,".",","),IFERROR(NUMBERVALUE(CriteriTecnici!$O4798,",","."),0))),4)&amp;""),",",".")&amp;CHAR(125)&amp;IF(TRUE,",",""))</f>
        <v/>
      </c>
    </row>
    <row r="5019">
      <c r="A5019" s="38">
        <f>IF(CriteriTecnici!$A4799="","","    "&amp;CHAR(123)&amp;CHAR(34)&amp;"bidderId"&amp;CHAR(34)&amp;": "&amp;CHAR(34)&amp;SUBSTITUTE(CriteriTecnici!$A4799,CHAR(34),"'")&amp;CHAR(34)&amp;", "&amp;CHAR(34)&amp;"lotId"&amp;CHAR(34)&amp;": "&amp;CHAR(34)&amp;SUBSTITUTE(CriteriTecnici!$C4799,CHAR(34),"'")&amp;CHAR(34)&amp;", "&amp;CHAR(34)&amp;"criterionId"&amp;CHAR(34)&amp;": "&amp;CHAR(34)&amp;SUBSTITUTE(CriteriTecnici!$D4799,CHAR(34),"'")&amp;CHAR(34)&amp;", "&amp;CHAR(34)&amp;"kind"&amp;CHAR(34)&amp;": "&amp;CHAR(34)&amp;SUBSTITUTE(CriteriTecnici!$F4799,CHAR(34),"'")&amp;CHAR(34)&amp;", "&amp;CHAR(34)&amp;"value"&amp;CHAR(34)&amp;": "&amp;SUBSTITUTE(TRIM(ROUND(IFERROR(CriteriTecnici!$N4799*1,IFERROR(NUMBERVALUE(CriteriTecnici!$N4799,".",","),IFERROR(NUMBERVALUE(CriteriTecnici!$N4799,",","."),0))),4)&amp;""),",",".")&amp;", "&amp;CHAR(34)&amp;"numerator"&amp;CHAR(34)&amp;": "&amp;SUBSTITUTE(TRIM(ROUND(IFERROR(CriteriTecnici!$K4799*1,IFERROR(NUMBERVALUE(CriteriTecnici!$K4799,".",","),IFERROR(NUMBERVALUE(CriteriTecnici!$K4799,",","."),0))),4)&amp;""),",",".")&amp;", "&amp;CHAR(34)&amp;"denominator"&amp;CHAR(34)&amp;": "&amp;SUBSTITUTE(TRIM(ROUND(IFERROR(CriteriTecnici!$L4799*1,IFERROR(NUMBERVALUE(CriteriTecnici!$L4799,".",","),IFERROR(NUMBERVALUE(CriteriTecnici!$L4799,",","."),0))),4)&amp;""),",",".")&amp;", "&amp;CHAR(34)&amp;"flag"&amp;CHAR(34)&amp;": "&amp;SUBSTITUTE(TRIM(ROUND(IFERROR(CriteriTecnici!$M4799*1,IFERROR(NUMBERVALUE(CriteriTecnici!$M4799,".",","),IFERROR(NUMBERVALUE(CriteriTecnici!$M4799,",","."),0))),4)&amp;""),",",".")&amp;", "&amp;CHAR(34)&amp;"rawScore"&amp;CHAR(34)&amp;": "&amp;SUBSTITUTE(TRIM(ROUND(IFERROR(CriteriTecnici!$O4799*1,IFERROR(NUMBERVALUE(CriteriTecnici!$O4799,".",","),IFERROR(NUMBERVALUE(CriteriTecnici!$O4799,",","."),0))),4)&amp;""),",",".")&amp;CHAR(125)&amp;IF(TRUE,",",""))</f>
        <v/>
      </c>
    </row>
    <row r="5020">
      <c r="A5020" s="38">
        <f>IF(CriteriTecnici!$A4800="","","    "&amp;CHAR(123)&amp;CHAR(34)&amp;"bidderId"&amp;CHAR(34)&amp;": "&amp;CHAR(34)&amp;SUBSTITUTE(CriteriTecnici!$A4800,CHAR(34),"'")&amp;CHAR(34)&amp;", "&amp;CHAR(34)&amp;"lotId"&amp;CHAR(34)&amp;": "&amp;CHAR(34)&amp;SUBSTITUTE(CriteriTecnici!$C4800,CHAR(34),"'")&amp;CHAR(34)&amp;", "&amp;CHAR(34)&amp;"criterionId"&amp;CHAR(34)&amp;": "&amp;CHAR(34)&amp;SUBSTITUTE(CriteriTecnici!$D4800,CHAR(34),"'")&amp;CHAR(34)&amp;", "&amp;CHAR(34)&amp;"kind"&amp;CHAR(34)&amp;": "&amp;CHAR(34)&amp;SUBSTITUTE(CriteriTecnici!$F4800,CHAR(34),"'")&amp;CHAR(34)&amp;", "&amp;CHAR(34)&amp;"value"&amp;CHAR(34)&amp;": "&amp;SUBSTITUTE(TRIM(ROUND(IFERROR(CriteriTecnici!$N4800*1,IFERROR(NUMBERVALUE(CriteriTecnici!$N4800,".",","),IFERROR(NUMBERVALUE(CriteriTecnici!$N4800,",","."),0))),4)&amp;""),",",".")&amp;", "&amp;CHAR(34)&amp;"numerator"&amp;CHAR(34)&amp;": "&amp;SUBSTITUTE(TRIM(ROUND(IFERROR(CriteriTecnici!$K4800*1,IFERROR(NUMBERVALUE(CriteriTecnici!$K4800,".",","),IFERROR(NUMBERVALUE(CriteriTecnici!$K4800,",","."),0))),4)&amp;""),",",".")&amp;", "&amp;CHAR(34)&amp;"denominator"&amp;CHAR(34)&amp;": "&amp;SUBSTITUTE(TRIM(ROUND(IFERROR(CriteriTecnici!$L4800*1,IFERROR(NUMBERVALUE(CriteriTecnici!$L4800,".",","),IFERROR(NUMBERVALUE(CriteriTecnici!$L4800,",","."),0))),4)&amp;""),",",".")&amp;", "&amp;CHAR(34)&amp;"flag"&amp;CHAR(34)&amp;": "&amp;SUBSTITUTE(TRIM(ROUND(IFERROR(CriteriTecnici!$M4800*1,IFERROR(NUMBERVALUE(CriteriTecnici!$M4800,".",","),IFERROR(NUMBERVALUE(CriteriTecnici!$M4800,",","."),0))),4)&amp;""),",",".")&amp;", "&amp;CHAR(34)&amp;"rawScore"&amp;CHAR(34)&amp;": "&amp;SUBSTITUTE(TRIM(ROUND(IFERROR(CriteriTecnici!$O4800*1,IFERROR(NUMBERVALUE(CriteriTecnici!$O4800,".",","),IFERROR(NUMBERVALUE(CriteriTecnici!$O4800,",","."),0))),4)&amp;""),",",".")&amp;CHAR(125)&amp;IF(TRUE,",",""))</f>
        <v/>
      </c>
    </row>
    <row r="5021">
      <c r="A5021" s="38">
        <f>IF(CriteriTecnici!$A4801="","","    "&amp;CHAR(123)&amp;CHAR(34)&amp;"bidderId"&amp;CHAR(34)&amp;": "&amp;CHAR(34)&amp;SUBSTITUTE(CriteriTecnici!$A4801,CHAR(34),"'")&amp;CHAR(34)&amp;", "&amp;CHAR(34)&amp;"lotId"&amp;CHAR(34)&amp;": "&amp;CHAR(34)&amp;SUBSTITUTE(CriteriTecnici!$C4801,CHAR(34),"'")&amp;CHAR(34)&amp;", "&amp;CHAR(34)&amp;"criterionId"&amp;CHAR(34)&amp;": "&amp;CHAR(34)&amp;SUBSTITUTE(CriteriTecnici!$D4801,CHAR(34),"'")&amp;CHAR(34)&amp;", "&amp;CHAR(34)&amp;"kind"&amp;CHAR(34)&amp;": "&amp;CHAR(34)&amp;SUBSTITUTE(CriteriTecnici!$F4801,CHAR(34),"'")&amp;CHAR(34)&amp;", "&amp;CHAR(34)&amp;"value"&amp;CHAR(34)&amp;": "&amp;SUBSTITUTE(TRIM(ROUND(IFERROR(CriteriTecnici!$N4801*1,IFERROR(NUMBERVALUE(CriteriTecnici!$N4801,".",","),IFERROR(NUMBERVALUE(CriteriTecnici!$N4801,",","."),0))),4)&amp;""),",",".")&amp;", "&amp;CHAR(34)&amp;"numerator"&amp;CHAR(34)&amp;": "&amp;SUBSTITUTE(TRIM(ROUND(IFERROR(CriteriTecnici!$K4801*1,IFERROR(NUMBERVALUE(CriteriTecnici!$K4801,".",","),IFERROR(NUMBERVALUE(CriteriTecnici!$K4801,",","."),0))),4)&amp;""),",",".")&amp;", "&amp;CHAR(34)&amp;"denominator"&amp;CHAR(34)&amp;": "&amp;SUBSTITUTE(TRIM(ROUND(IFERROR(CriteriTecnici!$L4801*1,IFERROR(NUMBERVALUE(CriteriTecnici!$L4801,".",","),IFERROR(NUMBERVALUE(CriteriTecnici!$L4801,",","."),0))),4)&amp;""),",",".")&amp;", "&amp;CHAR(34)&amp;"flag"&amp;CHAR(34)&amp;": "&amp;SUBSTITUTE(TRIM(ROUND(IFERROR(CriteriTecnici!$M4801*1,IFERROR(NUMBERVALUE(CriteriTecnici!$M4801,".",","),IFERROR(NUMBERVALUE(CriteriTecnici!$M4801,",","."),0))),4)&amp;""),",",".")&amp;", "&amp;CHAR(34)&amp;"rawScore"&amp;CHAR(34)&amp;": "&amp;SUBSTITUTE(TRIM(ROUND(IFERROR(CriteriTecnici!$O4801*1,IFERROR(NUMBERVALUE(CriteriTecnici!$O4801,".",","),IFERROR(NUMBERVALUE(CriteriTecnici!$O4801,",","."),0))),4)&amp;""),",",".")&amp;CHAR(125)&amp;IF(TRUE,",",""))</f>
        <v/>
      </c>
    </row>
    <row r="5022">
      <c r="A5022" s="38">
        <f>IF(CriteriTecnici!$A4802="","","    "&amp;CHAR(123)&amp;CHAR(34)&amp;"bidderId"&amp;CHAR(34)&amp;": "&amp;CHAR(34)&amp;SUBSTITUTE(CriteriTecnici!$A4802,CHAR(34),"'")&amp;CHAR(34)&amp;", "&amp;CHAR(34)&amp;"lotId"&amp;CHAR(34)&amp;": "&amp;CHAR(34)&amp;SUBSTITUTE(CriteriTecnici!$C4802,CHAR(34),"'")&amp;CHAR(34)&amp;", "&amp;CHAR(34)&amp;"criterionId"&amp;CHAR(34)&amp;": "&amp;CHAR(34)&amp;SUBSTITUTE(CriteriTecnici!$D4802,CHAR(34),"'")&amp;CHAR(34)&amp;", "&amp;CHAR(34)&amp;"kind"&amp;CHAR(34)&amp;": "&amp;CHAR(34)&amp;SUBSTITUTE(CriteriTecnici!$F4802,CHAR(34),"'")&amp;CHAR(34)&amp;", "&amp;CHAR(34)&amp;"value"&amp;CHAR(34)&amp;": "&amp;SUBSTITUTE(TRIM(ROUND(IFERROR(CriteriTecnici!$N4802*1,IFERROR(NUMBERVALUE(CriteriTecnici!$N4802,".",","),IFERROR(NUMBERVALUE(CriteriTecnici!$N4802,",","."),0))),4)&amp;""),",",".")&amp;", "&amp;CHAR(34)&amp;"numerator"&amp;CHAR(34)&amp;": "&amp;SUBSTITUTE(TRIM(ROUND(IFERROR(CriteriTecnici!$K4802*1,IFERROR(NUMBERVALUE(CriteriTecnici!$K4802,".",","),IFERROR(NUMBERVALUE(CriteriTecnici!$K4802,",","."),0))),4)&amp;""),",",".")&amp;", "&amp;CHAR(34)&amp;"denominator"&amp;CHAR(34)&amp;": "&amp;SUBSTITUTE(TRIM(ROUND(IFERROR(CriteriTecnici!$L4802*1,IFERROR(NUMBERVALUE(CriteriTecnici!$L4802,".",","),IFERROR(NUMBERVALUE(CriteriTecnici!$L4802,",","."),0))),4)&amp;""),",",".")&amp;", "&amp;CHAR(34)&amp;"flag"&amp;CHAR(34)&amp;": "&amp;SUBSTITUTE(TRIM(ROUND(IFERROR(CriteriTecnici!$M4802*1,IFERROR(NUMBERVALUE(CriteriTecnici!$M4802,".",","),IFERROR(NUMBERVALUE(CriteriTecnici!$M4802,",","."),0))),4)&amp;""),",",".")&amp;", "&amp;CHAR(34)&amp;"rawScore"&amp;CHAR(34)&amp;": "&amp;SUBSTITUTE(TRIM(ROUND(IFERROR(CriteriTecnici!$O4802*1,IFERROR(NUMBERVALUE(CriteriTecnici!$O4802,".",","),IFERROR(NUMBERVALUE(CriteriTecnici!$O4802,",","."),0))),4)&amp;""),",",".")&amp;CHAR(125)&amp;IF(TRUE,",",""))</f>
        <v/>
      </c>
    </row>
    <row r="5023">
      <c r="A5023" s="38">
        <f>IF(CriteriTecnici!$A4803="","","    "&amp;CHAR(123)&amp;CHAR(34)&amp;"bidderId"&amp;CHAR(34)&amp;": "&amp;CHAR(34)&amp;SUBSTITUTE(CriteriTecnici!$A4803,CHAR(34),"'")&amp;CHAR(34)&amp;", "&amp;CHAR(34)&amp;"lotId"&amp;CHAR(34)&amp;": "&amp;CHAR(34)&amp;SUBSTITUTE(CriteriTecnici!$C4803,CHAR(34),"'")&amp;CHAR(34)&amp;", "&amp;CHAR(34)&amp;"criterionId"&amp;CHAR(34)&amp;": "&amp;CHAR(34)&amp;SUBSTITUTE(CriteriTecnici!$D4803,CHAR(34),"'")&amp;CHAR(34)&amp;", "&amp;CHAR(34)&amp;"kind"&amp;CHAR(34)&amp;": "&amp;CHAR(34)&amp;SUBSTITUTE(CriteriTecnici!$F4803,CHAR(34),"'")&amp;CHAR(34)&amp;", "&amp;CHAR(34)&amp;"value"&amp;CHAR(34)&amp;": "&amp;SUBSTITUTE(TRIM(ROUND(IFERROR(CriteriTecnici!$N4803*1,IFERROR(NUMBERVALUE(CriteriTecnici!$N4803,".",","),IFERROR(NUMBERVALUE(CriteriTecnici!$N4803,",","."),0))),4)&amp;""),",",".")&amp;", "&amp;CHAR(34)&amp;"numerator"&amp;CHAR(34)&amp;": "&amp;SUBSTITUTE(TRIM(ROUND(IFERROR(CriteriTecnici!$K4803*1,IFERROR(NUMBERVALUE(CriteriTecnici!$K4803,".",","),IFERROR(NUMBERVALUE(CriteriTecnici!$K4803,",","."),0))),4)&amp;""),",",".")&amp;", "&amp;CHAR(34)&amp;"denominator"&amp;CHAR(34)&amp;": "&amp;SUBSTITUTE(TRIM(ROUND(IFERROR(CriteriTecnici!$L4803*1,IFERROR(NUMBERVALUE(CriteriTecnici!$L4803,".",","),IFERROR(NUMBERVALUE(CriteriTecnici!$L4803,",","."),0))),4)&amp;""),",",".")&amp;", "&amp;CHAR(34)&amp;"flag"&amp;CHAR(34)&amp;": "&amp;SUBSTITUTE(TRIM(ROUND(IFERROR(CriteriTecnici!$M4803*1,IFERROR(NUMBERVALUE(CriteriTecnici!$M4803,".",","),IFERROR(NUMBERVALUE(CriteriTecnici!$M4803,",","."),0))),4)&amp;""),",",".")&amp;", "&amp;CHAR(34)&amp;"rawScore"&amp;CHAR(34)&amp;": "&amp;SUBSTITUTE(TRIM(ROUND(IFERROR(CriteriTecnici!$O4803*1,IFERROR(NUMBERVALUE(CriteriTecnici!$O4803,".",","),IFERROR(NUMBERVALUE(CriteriTecnici!$O4803,",","."),0))),4)&amp;""),",",".")&amp;CHAR(125)&amp;IF(TRUE,",",""))</f>
        <v/>
      </c>
    </row>
    <row r="5024">
      <c r="A5024" s="38">
        <f>IF(CriteriTecnici!$A4804="","","    "&amp;CHAR(123)&amp;CHAR(34)&amp;"bidderId"&amp;CHAR(34)&amp;": "&amp;CHAR(34)&amp;SUBSTITUTE(CriteriTecnici!$A4804,CHAR(34),"'")&amp;CHAR(34)&amp;", "&amp;CHAR(34)&amp;"lotId"&amp;CHAR(34)&amp;": "&amp;CHAR(34)&amp;SUBSTITUTE(CriteriTecnici!$C4804,CHAR(34),"'")&amp;CHAR(34)&amp;", "&amp;CHAR(34)&amp;"criterionId"&amp;CHAR(34)&amp;": "&amp;CHAR(34)&amp;SUBSTITUTE(CriteriTecnici!$D4804,CHAR(34),"'")&amp;CHAR(34)&amp;", "&amp;CHAR(34)&amp;"kind"&amp;CHAR(34)&amp;": "&amp;CHAR(34)&amp;SUBSTITUTE(CriteriTecnici!$F4804,CHAR(34),"'")&amp;CHAR(34)&amp;", "&amp;CHAR(34)&amp;"value"&amp;CHAR(34)&amp;": "&amp;SUBSTITUTE(TRIM(ROUND(IFERROR(CriteriTecnici!$N4804*1,IFERROR(NUMBERVALUE(CriteriTecnici!$N4804,".",","),IFERROR(NUMBERVALUE(CriteriTecnici!$N4804,",","."),0))),4)&amp;""),",",".")&amp;", "&amp;CHAR(34)&amp;"numerator"&amp;CHAR(34)&amp;": "&amp;SUBSTITUTE(TRIM(ROUND(IFERROR(CriteriTecnici!$K4804*1,IFERROR(NUMBERVALUE(CriteriTecnici!$K4804,".",","),IFERROR(NUMBERVALUE(CriteriTecnici!$K4804,",","."),0))),4)&amp;""),",",".")&amp;", "&amp;CHAR(34)&amp;"denominator"&amp;CHAR(34)&amp;": "&amp;SUBSTITUTE(TRIM(ROUND(IFERROR(CriteriTecnici!$L4804*1,IFERROR(NUMBERVALUE(CriteriTecnici!$L4804,".",","),IFERROR(NUMBERVALUE(CriteriTecnici!$L4804,",","."),0))),4)&amp;""),",",".")&amp;", "&amp;CHAR(34)&amp;"flag"&amp;CHAR(34)&amp;": "&amp;SUBSTITUTE(TRIM(ROUND(IFERROR(CriteriTecnici!$M4804*1,IFERROR(NUMBERVALUE(CriteriTecnici!$M4804,".",","),IFERROR(NUMBERVALUE(CriteriTecnici!$M4804,",","."),0))),4)&amp;""),",",".")&amp;", "&amp;CHAR(34)&amp;"rawScore"&amp;CHAR(34)&amp;": "&amp;SUBSTITUTE(TRIM(ROUND(IFERROR(CriteriTecnici!$O4804*1,IFERROR(NUMBERVALUE(CriteriTecnici!$O4804,".",","),IFERROR(NUMBERVALUE(CriteriTecnici!$O4804,",","."),0))),4)&amp;""),",",".")&amp;CHAR(125)&amp;IF(TRUE,",",""))</f>
        <v/>
      </c>
    </row>
    <row r="5025">
      <c r="A5025" s="38">
        <f>IF(CriteriTecnici!$A4805="","","    "&amp;CHAR(123)&amp;CHAR(34)&amp;"bidderId"&amp;CHAR(34)&amp;": "&amp;CHAR(34)&amp;SUBSTITUTE(CriteriTecnici!$A4805,CHAR(34),"'")&amp;CHAR(34)&amp;", "&amp;CHAR(34)&amp;"lotId"&amp;CHAR(34)&amp;": "&amp;CHAR(34)&amp;SUBSTITUTE(CriteriTecnici!$C4805,CHAR(34),"'")&amp;CHAR(34)&amp;", "&amp;CHAR(34)&amp;"criterionId"&amp;CHAR(34)&amp;": "&amp;CHAR(34)&amp;SUBSTITUTE(CriteriTecnici!$D4805,CHAR(34),"'")&amp;CHAR(34)&amp;", "&amp;CHAR(34)&amp;"kind"&amp;CHAR(34)&amp;": "&amp;CHAR(34)&amp;SUBSTITUTE(CriteriTecnici!$F4805,CHAR(34),"'")&amp;CHAR(34)&amp;", "&amp;CHAR(34)&amp;"value"&amp;CHAR(34)&amp;": "&amp;SUBSTITUTE(TRIM(ROUND(IFERROR(CriteriTecnici!$N4805*1,IFERROR(NUMBERVALUE(CriteriTecnici!$N4805,".",","),IFERROR(NUMBERVALUE(CriteriTecnici!$N4805,",","."),0))),4)&amp;""),",",".")&amp;", "&amp;CHAR(34)&amp;"numerator"&amp;CHAR(34)&amp;": "&amp;SUBSTITUTE(TRIM(ROUND(IFERROR(CriteriTecnici!$K4805*1,IFERROR(NUMBERVALUE(CriteriTecnici!$K4805,".",","),IFERROR(NUMBERVALUE(CriteriTecnici!$K4805,",","."),0))),4)&amp;""),",",".")&amp;", "&amp;CHAR(34)&amp;"denominator"&amp;CHAR(34)&amp;": "&amp;SUBSTITUTE(TRIM(ROUND(IFERROR(CriteriTecnici!$L4805*1,IFERROR(NUMBERVALUE(CriteriTecnici!$L4805,".",","),IFERROR(NUMBERVALUE(CriteriTecnici!$L4805,",","."),0))),4)&amp;""),",",".")&amp;", "&amp;CHAR(34)&amp;"flag"&amp;CHAR(34)&amp;": "&amp;SUBSTITUTE(TRIM(ROUND(IFERROR(CriteriTecnici!$M4805*1,IFERROR(NUMBERVALUE(CriteriTecnici!$M4805,".",","),IFERROR(NUMBERVALUE(CriteriTecnici!$M4805,",","."),0))),4)&amp;""),",",".")&amp;", "&amp;CHAR(34)&amp;"rawScore"&amp;CHAR(34)&amp;": "&amp;SUBSTITUTE(TRIM(ROUND(IFERROR(CriteriTecnici!$O4805*1,IFERROR(NUMBERVALUE(CriteriTecnici!$O4805,".",","),IFERROR(NUMBERVALUE(CriteriTecnici!$O4805,",","."),0))),4)&amp;""),",",".")&amp;CHAR(125)&amp;IF(TRUE,",",""))</f>
        <v/>
      </c>
    </row>
    <row r="5026">
      <c r="A5026" s="38">
        <f>IF(CriteriTecnici!$A4806="","","    "&amp;CHAR(123)&amp;CHAR(34)&amp;"bidderId"&amp;CHAR(34)&amp;": "&amp;CHAR(34)&amp;SUBSTITUTE(CriteriTecnici!$A4806,CHAR(34),"'")&amp;CHAR(34)&amp;", "&amp;CHAR(34)&amp;"lotId"&amp;CHAR(34)&amp;": "&amp;CHAR(34)&amp;SUBSTITUTE(CriteriTecnici!$C4806,CHAR(34),"'")&amp;CHAR(34)&amp;", "&amp;CHAR(34)&amp;"criterionId"&amp;CHAR(34)&amp;": "&amp;CHAR(34)&amp;SUBSTITUTE(CriteriTecnici!$D4806,CHAR(34),"'")&amp;CHAR(34)&amp;", "&amp;CHAR(34)&amp;"kind"&amp;CHAR(34)&amp;": "&amp;CHAR(34)&amp;SUBSTITUTE(CriteriTecnici!$F4806,CHAR(34),"'")&amp;CHAR(34)&amp;", "&amp;CHAR(34)&amp;"value"&amp;CHAR(34)&amp;": "&amp;SUBSTITUTE(TRIM(ROUND(IFERROR(CriteriTecnici!$N4806*1,IFERROR(NUMBERVALUE(CriteriTecnici!$N4806,".",","),IFERROR(NUMBERVALUE(CriteriTecnici!$N4806,",","."),0))),4)&amp;""),",",".")&amp;", "&amp;CHAR(34)&amp;"numerator"&amp;CHAR(34)&amp;": "&amp;SUBSTITUTE(TRIM(ROUND(IFERROR(CriteriTecnici!$K4806*1,IFERROR(NUMBERVALUE(CriteriTecnici!$K4806,".",","),IFERROR(NUMBERVALUE(CriteriTecnici!$K4806,",","."),0))),4)&amp;""),",",".")&amp;", "&amp;CHAR(34)&amp;"denominator"&amp;CHAR(34)&amp;": "&amp;SUBSTITUTE(TRIM(ROUND(IFERROR(CriteriTecnici!$L4806*1,IFERROR(NUMBERVALUE(CriteriTecnici!$L4806,".",","),IFERROR(NUMBERVALUE(CriteriTecnici!$L4806,",","."),0))),4)&amp;""),",",".")&amp;", "&amp;CHAR(34)&amp;"flag"&amp;CHAR(34)&amp;": "&amp;SUBSTITUTE(TRIM(ROUND(IFERROR(CriteriTecnici!$M4806*1,IFERROR(NUMBERVALUE(CriteriTecnici!$M4806,".",","),IFERROR(NUMBERVALUE(CriteriTecnici!$M4806,",","."),0))),4)&amp;""),",",".")&amp;", "&amp;CHAR(34)&amp;"rawScore"&amp;CHAR(34)&amp;": "&amp;SUBSTITUTE(TRIM(ROUND(IFERROR(CriteriTecnici!$O4806*1,IFERROR(NUMBERVALUE(CriteriTecnici!$O4806,".",","),IFERROR(NUMBERVALUE(CriteriTecnici!$O4806,",","."),0))),4)&amp;""),",",".")&amp;CHAR(125)&amp;IF(TRUE,",",""))</f>
        <v/>
      </c>
    </row>
    <row r="5027">
      <c r="A5027" s="38">
        <f>IF(CriteriTecnici!$A4807="","","    "&amp;CHAR(123)&amp;CHAR(34)&amp;"bidderId"&amp;CHAR(34)&amp;": "&amp;CHAR(34)&amp;SUBSTITUTE(CriteriTecnici!$A4807,CHAR(34),"'")&amp;CHAR(34)&amp;", "&amp;CHAR(34)&amp;"lotId"&amp;CHAR(34)&amp;": "&amp;CHAR(34)&amp;SUBSTITUTE(CriteriTecnici!$C4807,CHAR(34),"'")&amp;CHAR(34)&amp;", "&amp;CHAR(34)&amp;"criterionId"&amp;CHAR(34)&amp;": "&amp;CHAR(34)&amp;SUBSTITUTE(CriteriTecnici!$D4807,CHAR(34),"'")&amp;CHAR(34)&amp;", "&amp;CHAR(34)&amp;"kind"&amp;CHAR(34)&amp;": "&amp;CHAR(34)&amp;SUBSTITUTE(CriteriTecnici!$F4807,CHAR(34),"'")&amp;CHAR(34)&amp;", "&amp;CHAR(34)&amp;"value"&amp;CHAR(34)&amp;": "&amp;SUBSTITUTE(TRIM(ROUND(IFERROR(CriteriTecnici!$N4807*1,IFERROR(NUMBERVALUE(CriteriTecnici!$N4807,".",","),IFERROR(NUMBERVALUE(CriteriTecnici!$N4807,",","."),0))),4)&amp;""),",",".")&amp;", "&amp;CHAR(34)&amp;"numerator"&amp;CHAR(34)&amp;": "&amp;SUBSTITUTE(TRIM(ROUND(IFERROR(CriteriTecnici!$K4807*1,IFERROR(NUMBERVALUE(CriteriTecnici!$K4807,".",","),IFERROR(NUMBERVALUE(CriteriTecnici!$K4807,",","."),0))),4)&amp;""),",",".")&amp;", "&amp;CHAR(34)&amp;"denominator"&amp;CHAR(34)&amp;": "&amp;SUBSTITUTE(TRIM(ROUND(IFERROR(CriteriTecnici!$L4807*1,IFERROR(NUMBERVALUE(CriteriTecnici!$L4807,".",","),IFERROR(NUMBERVALUE(CriteriTecnici!$L4807,",","."),0))),4)&amp;""),",",".")&amp;", "&amp;CHAR(34)&amp;"flag"&amp;CHAR(34)&amp;": "&amp;SUBSTITUTE(TRIM(ROUND(IFERROR(CriteriTecnici!$M4807*1,IFERROR(NUMBERVALUE(CriteriTecnici!$M4807,".",","),IFERROR(NUMBERVALUE(CriteriTecnici!$M4807,",","."),0))),4)&amp;""),",",".")&amp;", "&amp;CHAR(34)&amp;"rawScore"&amp;CHAR(34)&amp;": "&amp;SUBSTITUTE(TRIM(ROUND(IFERROR(CriteriTecnici!$O4807*1,IFERROR(NUMBERVALUE(CriteriTecnici!$O4807,".",","),IFERROR(NUMBERVALUE(CriteriTecnici!$O4807,",","."),0))),4)&amp;""),",",".")&amp;CHAR(125)&amp;IF(TRUE,",",""))</f>
        <v/>
      </c>
    </row>
    <row r="5028">
      <c r="A5028" s="38">
        <f>IF(CriteriTecnici!$A4808="","","    "&amp;CHAR(123)&amp;CHAR(34)&amp;"bidderId"&amp;CHAR(34)&amp;": "&amp;CHAR(34)&amp;SUBSTITUTE(CriteriTecnici!$A4808,CHAR(34),"'")&amp;CHAR(34)&amp;", "&amp;CHAR(34)&amp;"lotId"&amp;CHAR(34)&amp;": "&amp;CHAR(34)&amp;SUBSTITUTE(CriteriTecnici!$C4808,CHAR(34),"'")&amp;CHAR(34)&amp;", "&amp;CHAR(34)&amp;"criterionId"&amp;CHAR(34)&amp;": "&amp;CHAR(34)&amp;SUBSTITUTE(CriteriTecnici!$D4808,CHAR(34),"'")&amp;CHAR(34)&amp;", "&amp;CHAR(34)&amp;"kind"&amp;CHAR(34)&amp;": "&amp;CHAR(34)&amp;SUBSTITUTE(CriteriTecnici!$F4808,CHAR(34),"'")&amp;CHAR(34)&amp;", "&amp;CHAR(34)&amp;"value"&amp;CHAR(34)&amp;": "&amp;SUBSTITUTE(TRIM(ROUND(IFERROR(CriteriTecnici!$N4808*1,IFERROR(NUMBERVALUE(CriteriTecnici!$N4808,".",","),IFERROR(NUMBERVALUE(CriteriTecnici!$N4808,",","."),0))),4)&amp;""),",",".")&amp;", "&amp;CHAR(34)&amp;"numerator"&amp;CHAR(34)&amp;": "&amp;SUBSTITUTE(TRIM(ROUND(IFERROR(CriteriTecnici!$K4808*1,IFERROR(NUMBERVALUE(CriteriTecnici!$K4808,".",","),IFERROR(NUMBERVALUE(CriteriTecnici!$K4808,",","."),0))),4)&amp;""),",",".")&amp;", "&amp;CHAR(34)&amp;"denominator"&amp;CHAR(34)&amp;": "&amp;SUBSTITUTE(TRIM(ROUND(IFERROR(CriteriTecnici!$L4808*1,IFERROR(NUMBERVALUE(CriteriTecnici!$L4808,".",","),IFERROR(NUMBERVALUE(CriteriTecnici!$L4808,",","."),0))),4)&amp;""),",",".")&amp;", "&amp;CHAR(34)&amp;"flag"&amp;CHAR(34)&amp;": "&amp;SUBSTITUTE(TRIM(ROUND(IFERROR(CriteriTecnici!$M4808*1,IFERROR(NUMBERVALUE(CriteriTecnici!$M4808,".",","),IFERROR(NUMBERVALUE(CriteriTecnici!$M4808,",","."),0))),4)&amp;""),",",".")&amp;", "&amp;CHAR(34)&amp;"rawScore"&amp;CHAR(34)&amp;": "&amp;SUBSTITUTE(TRIM(ROUND(IFERROR(CriteriTecnici!$O4808*1,IFERROR(NUMBERVALUE(CriteriTecnici!$O4808,".",","),IFERROR(NUMBERVALUE(CriteriTecnici!$O4808,",","."),0))),4)&amp;""),",",".")&amp;CHAR(125)&amp;IF(TRUE,",",""))</f>
        <v/>
      </c>
    </row>
    <row r="5029">
      <c r="A5029" s="38">
        <f>IF(CriteriTecnici!$A4809="","","    "&amp;CHAR(123)&amp;CHAR(34)&amp;"bidderId"&amp;CHAR(34)&amp;": "&amp;CHAR(34)&amp;SUBSTITUTE(CriteriTecnici!$A4809,CHAR(34),"'")&amp;CHAR(34)&amp;", "&amp;CHAR(34)&amp;"lotId"&amp;CHAR(34)&amp;": "&amp;CHAR(34)&amp;SUBSTITUTE(CriteriTecnici!$C4809,CHAR(34),"'")&amp;CHAR(34)&amp;", "&amp;CHAR(34)&amp;"criterionId"&amp;CHAR(34)&amp;": "&amp;CHAR(34)&amp;SUBSTITUTE(CriteriTecnici!$D4809,CHAR(34),"'")&amp;CHAR(34)&amp;", "&amp;CHAR(34)&amp;"kind"&amp;CHAR(34)&amp;": "&amp;CHAR(34)&amp;SUBSTITUTE(CriteriTecnici!$F4809,CHAR(34),"'")&amp;CHAR(34)&amp;", "&amp;CHAR(34)&amp;"value"&amp;CHAR(34)&amp;": "&amp;SUBSTITUTE(TRIM(ROUND(IFERROR(CriteriTecnici!$N4809*1,IFERROR(NUMBERVALUE(CriteriTecnici!$N4809,".",","),IFERROR(NUMBERVALUE(CriteriTecnici!$N4809,",","."),0))),4)&amp;""),",",".")&amp;", "&amp;CHAR(34)&amp;"numerator"&amp;CHAR(34)&amp;": "&amp;SUBSTITUTE(TRIM(ROUND(IFERROR(CriteriTecnici!$K4809*1,IFERROR(NUMBERVALUE(CriteriTecnici!$K4809,".",","),IFERROR(NUMBERVALUE(CriteriTecnici!$K4809,",","."),0))),4)&amp;""),",",".")&amp;", "&amp;CHAR(34)&amp;"denominator"&amp;CHAR(34)&amp;": "&amp;SUBSTITUTE(TRIM(ROUND(IFERROR(CriteriTecnici!$L4809*1,IFERROR(NUMBERVALUE(CriteriTecnici!$L4809,".",","),IFERROR(NUMBERVALUE(CriteriTecnici!$L4809,",","."),0))),4)&amp;""),",",".")&amp;", "&amp;CHAR(34)&amp;"flag"&amp;CHAR(34)&amp;": "&amp;SUBSTITUTE(TRIM(ROUND(IFERROR(CriteriTecnici!$M4809*1,IFERROR(NUMBERVALUE(CriteriTecnici!$M4809,".",","),IFERROR(NUMBERVALUE(CriteriTecnici!$M4809,",","."),0))),4)&amp;""),",",".")&amp;", "&amp;CHAR(34)&amp;"rawScore"&amp;CHAR(34)&amp;": "&amp;SUBSTITUTE(TRIM(ROUND(IFERROR(CriteriTecnici!$O4809*1,IFERROR(NUMBERVALUE(CriteriTecnici!$O4809,".",","),IFERROR(NUMBERVALUE(CriteriTecnici!$O4809,",","."),0))),4)&amp;""),",",".")&amp;CHAR(125)&amp;IF(COUNTA(Offerte!$A157:$A$200)&gt;0,",",""))</f>
        <v/>
      </c>
    </row>
    <row r="5030">
      <c r="A5030" s="38">
        <f>IF(CriteriTecnici!$A4810="","","    "&amp;CHAR(123)&amp;CHAR(34)&amp;"bidderId"&amp;CHAR(34)&amp;": "&amp;CHAR(34)&amp;SUBSTITUTE(CriteriTecnici!$A4810,CHAR(34),"'")&amp;CHAR(34)&amp;", "&amp;CHAR(34)&amp;"lotId"&amp;CHAR(34)&amp;": "&amp;CHAR(34)&amp;SUBSTITUTE(CriteriTecnici!$C4810,CHAR(34),"'")&amp;CHAR(34)&amp;", "&amp;CHAR(34)&amp;"criterionId"&amp;CHAR(34)&amp;": "&amp;CHAR(34)&amp;SUBSTITUTE(CriteriTecnici!$D4810,CHAR(34),"'")&amp;CHAR(34)&amp;", "&amp;CHAR(34)&amp;"kind"&amp;CHAR(34)&amp;": "&amp;CHAR(34)&amp;SUBSTITUTE(CriteriTecnici!$F4810,CHAR(34),"'")&amp;CHAR(34)&amp;", "&amp;CHAR(34)&amp;"value"&amp;CHAR(34)&amp;": "&amp;SUBSTITUTE(TRIM(ROUND(IFERROR(CriteriTecnici!$N4810*1,IFERROR(NUMBERVALUE(CriteriTecnici!$N4810,".",","),IFERROR(NUMBERVALUE(CriteriTecnici!$N4810,",","."),0))),4)&amp;""),",",".")&amp;", "&amp;CHAR(34)&amp;"numerator"&amp;CHAR(34)&amp;": "&amp;SUBSTITUTE(TRIM(ROUND(IFERROR(CriteriTecnici!$K4810*1,IFERROR(NUMBERVALUE(CriteriTecnici!$K4810,".",","),IFERROR(NUMBERVALUE(CriteriTecnici!$K4810,",","."),0))),4)&amp;""),",",".")&amp;", "&amp;CHAR(34)&amp;"denominator"&amp;CHAR(34)&amp;": "&amp;SUBSTITUTE(TRIM(ROUND(IFERROR(CriteriTecnici!$L4810*1,IFERROR(NUMBERVALUE(CriteriTecnici!$L4810,".",","),IFERROR(NUMBERVALUE(CriteriTecnici!$L4810,",","."),0))),4)&amp;""),",",".")&amp;", "&amp;CHAR(34)&amp;"flag"&amp;CHAR(34)&amp;": "&amp;SUBSTITUTE(TRIM(ROUND(IFERROR(CriteriTecnici!$M4810*1,IFERROR(NUMBERVALUE(CriteriTecnici!$M4810,".",","),IFERROR(NUMBERVALUE(CriteriTecnici!$M4810,",","."),0))),4)&amp;""),",",".")&amp;", "&amp;CHAR(34)&amp;"rawScore"&amp;CHAR(34)&amp;": "&amp;SUBSTITUTE(TRIM(ROUND(IFERROR(CriteriTecnici!$O4810*1,IFERROR(NUMBERVALUE(CriteriTecnici!$O4810,".",","),IFERROR(NUMBERVALUE(CriteriTecnici!$O4810,",","."),0))),4)&amp;""),",",".")&amp;CHAR(125)&amp;IF(TRUE,",",""))</f>
        <v/>
      </c>
    </row>
    <row r="5031">
      <c r="A5031" s="38">
        <f>IF(CriteriTecnici!$A4811="","","    "&amp;CHAR(123)&amp;CHAR(34)&amp;"bidderId"&amp;CHAR(34)&amp;": "&amp;CHAR(34)&amp;SUBSTITUTE(CriteriTecnici!$A4811,CHAR(34),"'")&amp;CHAR(34)&amp;", "&amp;CHAR(34)&amp;"lotId"&amp;CHAR(34)&amp;": "&amp;CHAR(34)&amp;SUBSTITUTE(CriteriTecnici!$C4811,CHAR(34),"'")&amp;CHAR(34)&amp;", "&amp;CHAR(34)&amp;"criterionId"&amp;CHAR(34)&amp;": "&amp;CHAR(34)&amp;SUBSTITUTE(CriteriTecnici!$D4811,CHAR(34),"'")&amp;CHAR(34)&amp;", "&amp;CHAR(34)&amp;"kind"&amp;CHAR(34)&amp;": "&amp;CHAR(34)&amp;SUBSTITUTE(CriteriTecnici!$F4811,CHAR(34),"'")&amp;CHAR(34)&amp;", "&amp;CHAR(34)&amp;"value"&amp;CHAR(34)&amp;": "&amp;SUBSTITUTE(TRIM(ROUND(IFERROR(CriteriTecnici!$N4811*1,IFERROR(NUMBERVALUE(CriteriTecnici!$N4811,".",","),IFERROR(NUMBERVALUE(CriteriTecnici!$N4811,",","."),0))),4)&amp;""),",",".")&amp;", "&amp;CHAR(34)&amp;"numerator"&amp;CHAR(34)&amp;": "&amp;SUBSTITUTE(TRIM(ROUND(IFERROR(CriteriTecnici!$K4811*1,IFERROR(NUMBERVALUE(CriteriTecnici!$K4811,".",","),IFERROR(NUMBERVALUE(CriteriTecnici!$K4811,",","."),0))),4)&amp;""),",",".")&amp;", "&amp;CHAR(34)&amp;"denominator"&amp;CHAR(34)&amp;": "&amp;SUBSTITUTE(TRIM(ROUND(IFERROR(CriteriTecnici!$L4811*1,IFERROR(NUMBERVALUE(CriteriTecnici!$L4811,".",","),IFERROR(NUMBERVALUE(CriteriTecnici!$L4811,",","."),0))),4)&amp;""),",",".")&amp;", "&amp;CHAR(34)&amp;"flag"&amp;CHAR(34)&amp;": "&amp;SUBSTITUTE(TRIM(ROUND(IFERROR(CriteriTecnici!$M4811*1,IFERROR(NUMBERVALUE(CriteriTecnici!$M4811,".",","),IFERROR(NUMBERVALUE(CriteriTecnici!$M4811,",","."),0))),4)&amp;""),",",".")&amp;", "&amp;CHAR(34)&amp;"rawScore"&amp;CHAR(34)&amp;": "&amp;SUBSTITUTE(TRIM(ROUND(IFERROR(CriteriTecnici!$O4811*1,IFERROR(NUMBERVALUE(CriteriTecnici!$O4811,".",","),IFERROR(NUMBERVALUE(CriteriTecnici!$O4811,",","."),0))),4)&amp;""),",",".")&amp;CHAR(125)&amp;IF(TRUE,",",""))</f>
        <v/>
      </c>
    </row>
    <row r="5032">
      <c r="A5032" s="38">
        <f>IF(CriteriTecnici!$A4812="","","    "&amp;CHAR(123)&amp;CHAR(34)&amp;"bidderId"&amp;CHAR(34)&amp;": "&amp;CHAR(34)&amp;SUBSTITUTE(CriteriTecnici!$A4812,CHAR(34),"'")&amp;CHAR(34)&amp;", "&amp;CHAR(34)&amp;"lotId"&amp;CHAR(34)&amp;": "&amp;CHAR(34)&amp;SUBSTITUTE(CriteriTecnici!$C4812,CHAR(34),"'")&amp;CHAR(34)&amp;", "&amp;CHAR(34)&amp;"criterionId"&amp;CHAR(34)&amp;": "&amp;CHAR(34)&amp;SUBSTITUTE(CriteriTecnici!$D4812,CHAR(34),"'")&amp;CHAR(34)&amp;", "&amp;CHAR(34)&amp;"kind"&amp;CHAR(34)&amp;": "&amp;CHAR(34)&amp;SUBSTITUTE(CriteriTecnici!$F4812,CHAR(34),"'")&amp;CHAR(34)&amp;", "&amp;CHAR(34)&amp;"value"&amp;CHAR(34)&amp;": "&amp;SUBSTITUTE(TRIM(ROUND(IFERROR(CriteriTecnici!$N4812*1,IFERROR(NUMBERVALUE(CriteriTecnici!$N4812,".",","),IFERROR(NUMBERVALUE(CriteriTecnici!$N4812,",","."),0))),4)&amp;""),",",".")&amp;", "&amp;CHAR(34)&amp;"numerator"&amp;CHAR(34)&amp;": "&amp;SUBSTITUTE(TRIM(ROUND(IFERROR(CriteriTecnici!$K4812*1,IFERROR(NUMBERVALUE(CriteriTecnici!$K4812,".",","),IFERROR(NUMBERVALUE(CriteriTecnici!$K4812,",","."),0))),4)&amp;""),",",".")&amp;", "&amp;CHAR(34)&amp;"denominator"&amp;CHAR(34)&amp;": "&amp;SUBSTITUTE(TRIM(ROUND(IFERROR(CriteriTecnici!$L4812*1,IFERROR(NUMBERVALUE(CriteriTecnici!$L4812,".",","),IFERROR(NUMBERVALUE(CriteriTecnici!$L4812,",","."),0))),4)&amp;""),",",".")&amp;", "&amp;CHAR(34)&amp;"flag"&amp;CHAR(34)&amp;": "&amp;SUBSTITUTE(TRIM(ROUND(IFERROR(CriteriTecnici!$M4812*1,IFERROR(NUMBERVALUE(CriteriTecnici!$M4812,".",","),IFERROR(NUMBERVALUE(CriteriTecnici!$M4812,",","."),0))),4)&amp;""),",",".")&amp;", "&amp;CHAR(34)&amp;"rawScore"&amp;CHAR(34)&amp;": "&amp;SUBSTITUTE(TRIM(ROUND(IFERROR(CriteriTecnici!$O4812*1,IFERROR(NUMBERVALUE(CriteriTecnici!$O4812,".",","),IFERROR(NUMBERVALUE(CriteriTecnici!$O4812,",","."),0))),4)&amp;""),",",".")&amp;CHAR(125)&amp;IF(TRUE,",",""))</f>
        <v/>
      </c>
    </row>
    <row r="5033">
      <c r="A5033" s="38">
        <f>IF(CriteriTecnici!$A4813="","","    "&amp;CHAR(123)&amp;CHAR(34)&amp;"bidderId"&amp;CHAR(34)&amp;": "&amp;CHAR(34)&amp;SUBSTITUTE(CriteriTecnici!$A4813,CHAR(34),"'")&amp;CHAR(34)&amp;", "&amp;CHAR(34)&amp;"lotId"&amp;CHAR(34)&amp;": "&amp;CHAR(34)&amp;SUBSTITUTE(CriteriTecnici!$C4813,CHAR(34),"'")&amp;CHAR(34)&amp;", "&amp;CHAR(34)&amp;"criterionId"&amp;CHAR(34)&amp;": "&amp;CHAR(34)&amp;SUBSTITUTE(CriteriTecnici!$D4813,CHAR(34),"'")&amp;CHAR(34)&amp;", "&amp;CHAR(34)&amp;"kind"&amp;CHAR(34)&amp;": "&amp;CHAR(34)&amp;SUBSTITUTE(CriteriTecnici!$F4813,CHAR(34),"'")&amp;CHAR(34)&amp;", "&amp;CHAR(34)&amp;"value"&amp;CHAR(34)&amp;": "&amp;SUBSTITUTE(TRIM(ROUND(IFERROR(CriteriTecnici!$N4813*1,IFERROR(NUMBERVALUE(CriteriTecnici!$N4813,".",","),IFERROR(NUMBERVALUE(CriteriTecnici!$N4813,",","."),0))),4)&amp;""),",",".")&amp;", "&amp;CHAR(34)&amp;"numerator"&amp;CHAR(34)&amp;": "&amp;SUBSTITUTE(TRIM(ROUND(IFERROR(CriteriTecnici!$K4813*1,IFERROR(NUMBERVALUE(CriteriTecnici!$K4813,".",","),IFERROR(NUMBERVALUE(CriteriTecnici!$K4813,",","."),0))),4)&amp;""),",",".")&amp;", "&amp;CHAR(34)&amp;"denominator"&amp;CHAR(34)&amp;": "&amp;SUBSTITUTE(TRIM(ROUND(IFERROR(CriteriTecnici!$L4813*1,IFERROR(NUMBERVALUE(CriteriTecnici!$L4813,".",","),IFERROR(NUMBERVALUE(CriteriTecnici!$L4813,",","."),0))),4)&amp;""),",",".")&amp;", "&amp;CHAR(34)&amp;"flag"&amp;CHAR(34)&amp;": "&amp;SUBSTITUTE(TRIM(ROUND(IFERROR(CriteriTecnici!$M4813*1,IFERROR(NUMBERVALUE(CriteriTecnici!$M4813,".",","),IFERROR(NUMBERVALUE(CriteriTecnici!$M4813,",","."),0))),4)&amp;""),",",".")&amp;", "&amp;CHAR(34)&amp;"rawScore"&amp;CHAR(34)&amp;": "&amp;SUBSTITUTE(TRIM(ROUND(IFERROR(CriteriTecnici!$O4813*1,IFERROR(NUMBERVALUE(CriteriTecnici!$O4813,".",","),IFERROR(NUMBERVALUE(CriteriTecnici!$O4813,",","."),0))),4)&amp;""),",",".")&amp;CHAR(125)&amp;IF(TRUE,",",""))</f>
        <v/>
      </c>
    </row>
    <row r="5034">
      <c r="A5034" s="38">
        <f>IF(CriteriTecnici!$A4814="","","    "&amp;CHAR(123)&amp;CHAR(34)&amp;"bidderId"&amp;CHAR(34)&amp;": "&amp;CHAR(34)&amp;SUBSTITUTE(CriteriTecnici!$A4814,CHAR(34),"'")&amp;CHAR(34)&amp;", "&amp;CHAR(34)&amp;"lotId"&amp;CHAR(34)&amp;": "&amp;CHAR(34)&amp;SUBSTITUTE(CriteriTecnici!$C4814,CHAR(34),"'")&amp;CHAR(34)&amp;", "&amp;CHAR(34)&amp;"criterionId"&amp;CHAR(34)&amp;": "&amp;CHAR(34)&amp;SUBSTITUTE(CriteriTecnici!$D4814,CHAR(34),"'")&amp;CHAR(34)&amp;", "&amp;CHAR(34)&amp;"kind"&amp;CHAR(34)&amp;": "&amp;CHAR(34)&amp;SUBSTITUTE(CriteriTecnici!$F4814,CHAR(34),"'")&amp;CHAR(34)&amp;", "&amp;CHAR(34)&amp;"value"&amp;CHAR(34)&amp;": "&amp;SUBSTITUTE(TRIM(ROUND(IFERROR(CriteriTecnici!$N4814*1,IFERROR(NUMBERVALUE(CriteriTecnici!$N4814,".",","),IFERROR(NUMBERVALUE(CriteriTecnici!$N4814,",","."),0))),4)&amp;""),",",".")&amp;", "&amp;CHAR(34)&amp;"numerator"&amp;CHAR(34)&amp;": "&amp;SUBSTITUTE(TRIM(ROUND(IFERROR(CriteriTecnici!$K4814*1,IFERROR(NUMBERVALUE(CriteriTecnici!$K4814,".",","),IFERROR(NUMBERVALUE(CriteriTecnici!$K4814,",","."),0))),4)&amp;""),",",".")&amp;", "&amp;CHAR(34)&amp;"denominator"&amp;CHAR(34)&amp;": "&amp;SUBSTITUTE(TRIM(ROUND(IFERROR(CriteriTecnici!$L4814*1,IFERROR(NUMBERVALUE(CriteriTecnici!$L4814,".",","),IFERROR(NUMBERVALUE(CriteriTecnici!$L4814,",","."),0))),4)&amp;""),",",".")&amp;", "&amp;CHAR(34)&amp;"flag"&amp;CHAR(34)&amp;": "&amp;SUBSTITUTE(TRIM(ROUND(IFERROR(CriteriTecnici!$M4814*1,IFERROR(NUMBERVALUE(CriteriTecnici!$M4814,".",","),IFERROR(NUMBERVALUE(CriteriTecnici!$M4814,",","."),0))),4)&amp;""),",",".")&amp;", "&amp;CHAR(34)&amp;"rawScore"&amp;CHAR(34)&amp;": "&amp;SUBSTITUTE(TRIM(ROUND(IFERROR(CriteriTecnici!$O4814*1,IFERROR(NUMBERVALUE(CriteriTecnici!$O4814,".",","),IFERROR(NUMBERVALUE(CriteriTecnici!$O4814,",","."),0))),4)&amp;""),",",".")&amp;CHAR(125)&amp;IF(TRUE,",",""))</f>
        <v/>
      </c>
    </row>
    <row r="5035">
      <c r="A5035" s="38">
        <f>IF(CriteriTecnici!$A4815="","","    "&amp;CHAR(123)&amp;CHAR(34)&amp;"bidderId"&amp;CHAR(34)&amp;": "&amp;CHAR(34)&amp;SUBSTITUTE(CriteriTecnici!$A4815,CHAR(34),"'")&amp;CHAR(34)&amp;", "&amp;CHAR(34)&amp;"lotId"&amp;CHAR(34)&amp;": "&amp;CHAR(34)&amp;SUBSTITUTE(CriteriTecnici!$C4815,CHAR(34),"'")&amp;CHAR(34)&amp;", "&amp;CHAR(34)&amp;"criterionId"&amp;CHAR(34)&amp;": "&amp;CHAR(34)&amp;SUBSTITUTE(CriteriTecnici!$D4815,CHAR(34),"'")&amp;CHAR(34)&amp;", "&amp;CHAR(34)&amp;"kind"&amp;CHAR(34)&amp;": "&amp;CHAR(34)&amp;SUBSTITUTE(CriteriTecnici!$F4815,CHAR(34),"'")&amp;CHAR(34)&amp;", "&amp;CHAR(34)&amp;"value"&amp;CHAR(34)&amp;": "&amp;SUBSTITUTE(TRIM(ROUND(IFERROR(CriteriTecnici!$N4815*1,IFERROR(NUMBERVALUE(CriteriTecnici!$N4815,".",","),IFERROR(NUMBERVALUE(CriteriTecnici!$N4815,",","."),0))),4)&amp;""),",",".")&amp;", "&amp;CHAR(34)&amp;"numerator"&amp;CHAR(34)&amp;": "&amp;SUBSTITUTE(TRIM(ROUND(IFERROR(CriteriTecnici!$K4815*1,IFERROR(NUMBERVALUE(CriteriTecnici!$K4815,".",","),IFERROR(NUMBERVALUE(CriteriTecnici!$K4815,",","."),0))),4)&amp;""),",",".")&amp;", "&amp;CHAR(34)&amp;"denominator"&amp;CHAR(34)&amp;": "&amp;SUBSTITUTE(TRIM(ROUND(IFERROR(CriteriTecnici!$L4815*1,IFERROR(NUMBERVALUE(CriteriTecnici!$L4815,".",","),IFERROR(NUMBERVALUE(CriteriTecnici!$L4815,",","."),0))),4)&amp;""),",",".")&amp;", "&amp;CHAR(34)&amp;"flag"&amp;CHAR(34)&amp;": "&amp;SUBSTITUTE(TRIM(ROUND(IFERROR(CriteriTecnici!$M4815*1,IFERROR(NUMBERVALUE(CriteriTecnici!$M4815,".",","),IFERROR(NUMBERVALUE(CriteriTecnici!$M4815,",","."),0))),4)&amp;""),",",".")&amp;", "&amp;CHAR(34)&amp;"rawScore"&amp;CHAR(34)&amp;": "&amp;SUBSTITUTE(TRIM(ROUND(IFERROR(CriteriTecnici!$O4815*1,IFERROR(NUMBERVALUE(CriteriTecnici!$O4815,".",","),IFERROR(NUMBERVALUE(CriteriTecnici!$O4815,",","."),0))),4)&amp;""),",",".")&amp;CHAR(125)&amp;IF(TRUE,",",""))</f>
        <v/>
      </c>
    </row>
    <row r="5036">
      <c r="A5036" s="38">
        <f>IF(CriteriTecnici!$A4816="","","    "&amp;CHAR(123)&amp;CHAR(34)&amp;"bidderId"&amp;CHAR(34)&amp;": "&amp;CHAR(34)&amp;SUBSTITUTE(CriteriTecnici!$A4816,CHAR(34),"'")&amp;CHAR(34)&amp;", "&amp;CHAR(34)&amp;"lotId"&amp;CHAR(34)&amp;": "&amp;CHAR(34)&amp;SUBSTITUTE(CriteriTecnici!$C4816,CHAR(34),"'")&amp;CHAR(34)&amp;", "&amp;CHAR(34)&amp;"criterionId"&amp;CHAR(34)&amp;": "&amp;CHAR(34)&amp;SUBSTITUTE(CriteriTecnici!$D4816,CHAR(34),"'")&amp;CHAR(34)&amp;", "&amp;CHAR(34)&amp;"kind"&amp;CHAR(34)&amp;": "&amp;CHAR(34)&amp;SUBSTITUTE(CriteriTecnici!$F4816,CHAR(34),"'")&amp;CHAR(34)&amp;", "&amp;CHAR(34)&amp;"value"&amp;CHAR(34)&amp;": "&amp;SUBSTITUTE(TRIM(ROUND(IFERROR(CriteriTecnici!$N4816*1,IFERROR(NUMBERVALUE(CriteriTecnici!$N4816,".",","),IFERROR(NUMBERVALUE(CriteriTecnici!$N4816,",","."),0))),4)&amp;""),",",".")&amp;", "&amp;CHAR(34)&amp;"numerator"&amp;CHAR(34)&amp;": "&amp;SUBSTITUTE(TRIM(ROUND(IFERROR(CriteriTecnici!$K4816*1,IFERROR(NUMBERVALUE(CriteriTecnici!$K4816,".",","),IFERROR(NUMBERVALUE(CriteriTecnici!$K4816,",","."),0))),4)&amp;""),",",".")&amp;", "&amp;CHAR(34)&amp;"denominator"&amp;CHAR(34)&amp;": "&amp;SUBSTITUTE(TRIM(ROUND(IFERROR(CriteriTecnici!$L4816*1,IFERROR(NUMBERVALUE(CriteriTecnici!$L4816,".",","),IFERROR(NUMBERVALUE(CriteriTecnici!$L4816,",","."),0))),4)&amp;""),",",".")&amp;", "&amp;CHAR(34)&amp;"flag"&amp;CHAR(34)&amp;": "&amp;SUBSTITUTE(TRIM(ROUND(IFERROR(CriteriTecnici!$M4816*1,IFERROR(NUMBERVALUE(CriteriTecnici!$M4816,".",","),IFERROR(NUMBERVALUE(CriteriTecnici!$M4816,",","."),0))),4)&amp;""),",",".")&amp;", "&amp;CHAR(34)&amp;"rawScore"&amp;CHAR(34)&amp;": "&amp;SUBSTITUTE(TRIM(ROUND(IFERROR(CriteriTecnici!$O4816*1,IFERROR(NUMBERVALUE(CriteriTecnici!$O4816,".",","),IFERROR(NUMBERVALUE(CriteriTecnici!$O4816,",","."),0))),4)&amp;""),",",".")&amp;CHAR(125)&amp;IF(TRUE,",",""))</f>
        <v/>
      </c>
    </row>
    <row r="5037">
      <c r="A5037" s="38">
        <f>IF(CriteriTecnici!$A4817="","","    "&amp;CHAR(123)&amp;CHAR(34)&amp;"bidderId"&amp;CHAR(34)&amp;": "&amp;CHAR(34)&amp;SUBSTITUTE(CriteriTecnici!$A4817,CHAR(34),"'")&amp;CHAR(34)&amp;", "&amp;CHAR(34)&amp;"lotId"&amp;CHAR(34)&amp;": "&amp;CHAR(34)&amp;SUBSTITUTE(CriteriTecnici!$C4817,CHAR(34),"'")&amp;CHAR(34)&amp;", "&amp;CHAR(34)&amp;"criterionId"&amp;CHAR(34)&amp;": "&amp;CHAR(34)&amp;SUBSTITUTE(CriteriTecnici!$D4817,CHAR(34),"'")&amp;CHAR(34)&amp;", "&amp;CHAR(34)&amp;"kind"&amp;CHAR(34)&amp;": "&amp;CHAR(34)&amp;SUBSTITUTE(CriteriTecnici!$F4817,CHAR(34),"'")&amp;CHAR(34)&amp;", "&amp;CHAR(34)&amp;"value"&amp;CHAR(34)&amp;": "&amp;SUBSTITUTE(TRIM(ROUND(IFERROR(CriteriTecnici!$N4817*1,IFERROR(NUMBERVALUE(CriteriTecnici!$N4817,".",","),IFERROR(NUMBERVALUE(CriteriTecnici!$N4817,",","."),0))),4)&amp;""),",",".")&amp;", "&amp;CHAR(34)&amp;"numerator"&amp;CHAR(34)&amp;": "&amp;SUBSTITUTE(TRIM(ROUND(IFERROR(CriteriTecnici!$K4817*1,IFERROR(NUMBERVALUE(CriteriTecnici!$K4817,".",","),IFERROR(NUMBERVALUE(CriteriTecnici!$K4817,",","."),0))),4)&amp;""),",",".")&amp;", "&amp;CHAR(34)&amp;"denominator"&amp;CHAR(34)&amp;": "&amp;SUBSTITUTE(TRIM(ROUND(IFERROR(CriteriTecnici!$L4817*1,IFERROR(NUMBERVALUE(CriteriTecnici!$L4817,".",","),IFERROR(NUMBERVALUE(CriteriTecnici!$L4817,",","."),0))),4)&amp;""),",",".")&amp;", "&amp;CHAR(34)&amp;"flag"&amp;CHAR(34)&amp;": "&amp;SUBSTITUTE(TRIM(ROUND(IFERROR(CriteriTecnici!$M4817*1,IFERROR(NUMBERVALUE(CriteriTecnici!$M4817,".",","),IFERROR(NUMBERVALUE(CriteriTecnici!$M4817,",","."),0))),4)&amp;""),",",".")&amp;", "&amp;CHAR(34)&amp;"rawScore"&amp;CHAR(34)&amp;": "&amp;SUBSTITUTE(TRIM(ROUND(IFERROR(CriteriTecnici!$O4817*1,IFERROR(NUMBERVALUE(CriteriTecnici!$O4817,".",","),IFERROR(NUMBERVALUE(CriteriTecnici!$O4817,",","."),0))),4)&amp;""),",",".")&amp;CHAR(125)&amp;IF(TRUE,",",""))</f>
        <v/>
      </c>
    </row>
    <row r="5038">
      <c r="A5038" s="38">
        <f>IF(CriteriTecnici!$A4818="","","    "&amp;CHAR(123)&amp;CHAR(34)&amp;"bidderId"&amp;CHAR(34)&amp;": "&amp;CHAR(34)&amp;SUBSTITUTE(CriteriTecnici!$A4818,CHAR(34),"'")&amp;CHAR(34)&amp;", "&amp;CHAR(34)&amp;"lotId"&amp;CHAR(34)&amp;": "&amp;CHAR(34)&amp;SUBSTITUTE(CriteriTecnici!$C4818,CHAR(34),"'")&amp;CHAR(34)&amp;", "&amp;CHAR(34)&amp;"criterionId"&amp;CHAR(34)&amp;": "&amp;CHAR(34)&amp;SUBSTITUTE(CriteriTecnici!$D4818,CHAR(34),"'")&amp;CHAR(34)&amp;", "&amp;CHAR(34)&amp;"kind"&amp;CHAR(34)&amp;": "&amp;CHAR(34)&amp;SUBSTITUTE(CriteriTecnici!$F4818,CHAR(34),"'")&amp;CHAR(34)&amp;", "&amp;CHAR(34)&amp;"value"&amp;CHAR(34)&amp;": "&amp;SUBSTITUTE(TRIM(ROUND(IFERROR(CriteriTecnici!$N4818*1,IFERROR(NUMBERVALUE(CriteriTecnici!$N4818,".",","),IFERROR(NUMBERVALUE(CriteriTecnici!$N4818,",","."),0))),4)&amp;""),",",".")&amp;", "&amp;CHAR(34)&amp;"numerator"&amp;CHAR(34)&amp;": "&amp;SUBSTITUTE(TRIM(ROUND(IFERROR(CriteriTecnici!$K4818*1,IFERROR(NUMBERVALUE(CriteriTecnici!$K4818,".",","),IFERROR(NUMBERVALUE(CriteriTecnici!$K4818,",","."),0))),4)&amp;""),",",".")&amp;", "&amp;CHAR(34)&amp;"denominator"&amp;CHAR(34)&amp;": "&amp;SUBSTITUTE(TRIM(ROUND(IFERROR(CriteriTecnici!$L4818*1,IFERROR(NUMBERVALUE(CriteriTecnici!$L4818,".",","),IFERROR(NUMBERVALUE(CriteriTecnici!$L4818,",","."),0))),4)&amp;""),",",".")&amp;", "&amp;CHAR(34)&amp;"flag"&amp;CHAR(34)&amp;": "&amp;SUBSTITUTE(TRIM(ROUND(IFERROR(CriteriTecnici!$M4818*1,IFERROR(NUMBERVALUE(CriteriTecnici!$M4818,".",","),IFERROR(NUMBERVALUE(CriteriTecnici!$M4818,",","."),0))),4)&amp;""),",",".")&amp;", "&amp;CHAR(34)&amp;"rawScore"&amp;CHAR(34)&amp;": "&amp;SUBSTITUTE(TRIM(ROUND(IFERROR(CriteriTecnici!$O4818*1,IFERROR(NUMBERVALUE(CriteriTecnici!$O4818,".",","),IFERROR(NUMBERVALUE(CriteriTecnici!$O4818,",","."),0))),4)&amp;""),",",".")&amp;CHAR(125)&amp;IF(TRUE,",",""))</f>
        <v/>
      </c>
    </row>
    <row r="5039">
      <c r="A5039" s="38">
        <f>IF(CriteriTecnici!$A4819="","","    "&amp;CHAR(123)&amp;CHAR(34)&amp;"bidderId"&amp;CHAR(34)&amp;": "&amp;CHAR(34)&amp;SUBSTITUTE(CriteriTecnici!$A4819,CHAR(34),"'")&amp;CHAR(34)&amp;", "&amp;CHAR(34)&amp;"lotId"&amp;CHAR(34)&amp;": "&amp;CHAR(34)&amp;SUBSTITUTE(CriteriTecnici!$C4819,CHAR(34),"'")&amp;CHAR(34)&amp;", "&amp;CHAR(34)&amp;"criterionId"&amp;CHAR(34)&amp;": "&amp;CHAR(34)&amp;SUBSTITUTE(CriteriTecnici!$D4819,CHAR(34),"'")&amp;CHAR(34)&amp;", "&amp;CHAR(34)&amp;"kind"&amp;CHAR(34)&amp;": "&amp;CHAR(34)&amp;SUBSTITUTE(CriteriTecnici!$F4819,CHAR(34),"'")&amp;CHAR(34)&amp;", "&amp;CHAR(34)&amp;"value"&amp;CHAR(34)&amp;": "&amp;SUBSTITUTE(TRIM(ROUND(IFERROR(CriteriTecnici!$N4819*1,IFERROR(NUMBERVALUE(CriteriTecnici!$N4819,".",","),IFERROR(NUMBERVALUE(CriteriTecnici!$N4819,",","."),0))),4)&amp;""),",",".")&amp;", "&amp;CHAR(34)&amp;"numerator"&amp;CHAR(34)&amp;": "&amp;SUBSTITUTE(TRIM(ROUND(IFERROR(CriteriTecnici!$K4819*1,IFERROR(NUMBERVALUE(CriteriTecnici!$K4819,".",","),IFERROR(NUMBERVALUE(CriteriTecnici!$K4819,",","."),0))),4)&amp;""),",",".")&amp;", "&amp;CHAR(34)&amp;"denominator"&amp;CHAR(34)&amp;": "&amp;SUBSTITUTE(TRIM(ROUND(IFERROR(CriteriTecnici!$L4819*1,IFERROR(NUMBERVALUE(CriteriTecnici!$L4819,".",","),IFERROR(NUMBERVALUE(CriteriTecnici!$L4819,",","."),0))),4)&amp;""),",",".")&amp;", "&amp;CHAR(34)&amp;"flag"&amp;CHAR(34)&amp;": "&amp;SUBSTITUTE(TRIM(ROUND(IFERROR(CriteriTecnici!$M4819*1,IFERROR(NUMBERVALUE(CriteriTecnici!$M4819,".",","),IFERROR(NUMBERVALUE(CriteriTecnici!$M4819,",","."),0))),4)&amp;""),",",".")&amp;", "&amp;CHAR(34)&amp;"rawScore"&amp;CHAR(34)&amp;": "&amp;SUBSTITUTE(TRIM(ROUND(IFERROR(CriteriTecnici!$O4819*1,IFERROR(NUMBERVALUE(CriteriTecnici!$O4819,".",","),IFERROR(NUMBERVALUE(CriteriTecnici!$O4819,",","."),0))),4)&amp;""),",",".")&amp;CHAR(125)&amp;IF(TRUE,",",""))</f>
        <v/>
      </c>
    </row>
    <row r="5040">
      <c r="A5040" s="38">
        <f>IF(CriteriTecnici!$A4820="","","    "&amp;CHAR(123)&amp;CHAR(34)&amp;"bidderId"&amp;CHAR(34)&amp;": "&amp;CHAR(34)&amp;SUBSTITUTE(CriteriTecnici!$A4820,CHAR(34),"'")&amp;CHAR(34)&amp;", "&amp;CHAR(34)&amp;"lotId"&amp;CHAR(34)&amp;": "&amp;CHAR(34)&amp;SUBSTITUTE(CriteriTecnici!$C4820,CHAR(34),"'")&amp;CHAR(34)&amp;", "&amp;CHAR(34)&amp;"criterionId"&amp;CHAR(34)&amp;": "&amp;CHAR(34)&amp;SUBSTITUTE(CriteriTecnici!$D4820,CHAR(34),"'")&amp;CHAR(34)&amp;", "&amp;CHAR(34)&amp;"kind"&amp;CHAR(34)&amp;": "&amp;CHAR(34)&amp;SUBSTITUTE(CriteriTecnici!$F4820,CHAR(34),"'")&amp;CHAR(34)&amp;", "&amp;CHAR(34)&amp;"value"&amp;CHAR(34)&amp;": "&amp;SUBSTITUTE(TRIM(ROUND(IFERROR(CriteriTecnici!$N4820*1,IFERROR(NUMBERVALUE(CriteriTecnici!$N4820,".",","),IFERROR(NUMBERVALUE(CriteriTecnici!$N4820,",","."),0))),4)&amp;""),",",".")&amp;", "&amp;CHAR(34)&amp;"numerator"&amp;CHAR(34)&amp;": "&amp;SUBSTITUTE(TRIM(ROUND(IFERROR(CriteriTecnici!$K4820*1,IFERROR(NUMBERVALUE(CriteriTecnici!$K4820,".",","),IFERROR(NUMBERVALUE(CriteriTecnici!$K4820,",","."),0))),4)&amp;""),",",".")&amp;", "&amp;CHAR(34)&amp;"denominator"&amp;CHAR(34)&amp;": "&amp;SUBSTITUTE(TRIM(ROUND(IFERROR(CriteriTecnici!$L4820*1,IFERROR(NUMBERVALUE(CriteriTecnici!$L4820,".",","),IFERROR(NUMBERVALUE(CriteriTecnici!$L4820,",","."),0))),4)&amp;""),",",".")&amp;", "&amp;CHAR(34)&amp;"flag"&amp;CHAR(34)&amp;": "&amp;SUBSTITUTE(TRIM(ROUND(IFERROR(CriteriTecnici!$M4820*1,IFERROR(NUMBERVALUE(CriteriTecnici!$M4820,".",","),IFERROR(NUMBERVALUE(CriteriTecnici!$M4820,",","."),0))),4)&amp;""),",",".")&amp;", "&amp;CHAR(34)&amp;"rawScore"&amp;CHAR(34)&amp;": "&amp;SUBSTITUTE(TRIM(ROUND(IFERROR(CriteriTecnici!$O4820*1,IFERROR(NUMBERVALUE(CriteriTecnici!$O4820,".",","),IFERROR(NUMBERVALUE(CriteriTecnici!$O4820,",","."),0))),4)&amp;""),",",".")&amp;CHAR(125)&amp;IF(TRUE,",",""))</f>
        <v/>
      </c>
    </row>
    <row r="5041">
      <c r="A5041" s="38">
        <f>IF(CriteriTecnici!$A4821="","","    "&amp;CHAR(123)&amp;CHAR(34)&amp;"bidderId"&amp;CHAR(34)&amp;": "&amp;CHAR(34)&amp;SUBSTITUTE(CriteriTecnici!$A4821,CHAR(34),"'")&amp;CHAR(34)&amp;", "&amp;CHAR(34)&amp;"lotId"&amp;CHAR(34)&amp;": "&amp;CHAR(34)&amp;SUBSTITUTE(CriteriTecnici!$C4821,CHAR(34),"'")&amp;CHAR(34)&amp;", "&amp;CHAR(34)&amp;"criterionId"&amp;CHAR(34)&amp;": "&amp;CHAR(34)&amp;SUBSTITUTE(CriteriTecnici!$D4821,CHAR(34),"'")&amp;CHAR(34)&amp;", "&amp;CHAR(34)&amp;"kind"&amp;CHAR(34)&amp;": "&amp;CHAR(34)&amp;SUBSTITUTE(CriteriTecnici!$F4821,CHAR(34),"'")&amp;CHAR(34)&amp;", "&amp;CHAR(34)&amp;"value"&amp;CHAR(34)&amp;": "&amp;SUBSTITUTE(TRIM(ROUND(IFERROR(CriteriTecnici!$N4821*1,IFERROR(NUMBERVALUE(CriteriTecnici!$N4821,".",","),IFERROR(NUMBERVALUE(CriteriTecnici!$N4821,",","."),0))),4)&amp;""),",",".")&amp;", "&amp;CHAR(34)&amp;"numerator"&amp;CHAR(34)&amp;": "&amp;SUBSTITUTE(TRIM(ROUND(IFERROR(CriteriTecnici!$K4821*1,IFERROR(NUMBERVALUE(CriteriTecnici!$K4821,".",","),IFERROR(NUMBERVALUE(CriteriTecnici!$K4821,",","."),0))),4)&amp;""),",",".")&amp;", "&amp;CHAR(34)&amp;"denominator"&amp;CHAR(34)&amp;": "&amp;SUBSTITUTE(TRIM(ROUND(IFERROR(CriteriTecnici!$L4821*1,IFERROR(NUMBERVALUE(CriteriTecnici!$L4821,".",","),IFERROR(NUMBERVALUE(CriteriTecnici!$L4821,",","."),0))),4)&amp;""),",",".")&amp;", "&amp;CHAR(34)&amp;"flag"&amp;CHAR(34)&amp;": "&amp;SUBSTITUTE(TRIM(ROUND(IFERROR(CriteriTecnici!$M4821*1,IFERROR(NUMBERVALUE(CriteriTecnici!$M4821,".",","),IFERROR(NUMBERVALUE(CriteriTecnici!$M4821,",","."),0))),4)&amp;""),",",".")&amp;", "&amp;CHAR(34)&amp;"rawScore"&amp;CHAR(34)&amp;": "&amp;SUBSTITUTE(TRIM(ROUND(IFERROR(CriteriTecnici!$O4821*1,IFERROR(NUMBERVALUE(CriteriTecnici!$O4821,".",","),IFERROR(NUMBERVALUE(CriteriTecnici!$O4821,",","."),0))),4)&amp;""),",",".")&amp;CHAR(125)&amp;IF(TRUE,",",""))</f>
        <v/>
      </c>
    </row>
    <row r="5042">
      <c r="A5042" s="38">
        <f>IF(CriteriTecnici!$A4822="","","    "&amp;CHAR(123)&amp;CHAR(34)&amp;"bidderId"&amp;CHAR(34)&amp;": "&amp;CHAR(34)&amp;SUBSTITUTE(CriteriTecnici!$A4822,CHAR(34),"'")&amp;CHAR(34)&amp;", "&amp;CHAR(34)&amp;"lotId"&amp;CHAR(34)&amp;": "&amp;CHAR(34)&amp;SUBSTITUTE(CriteriTecnici!$C4822,CHAR(34),"'")&amp;CHAR(34)&amp;", "&amp;CHAR(34)&amp;"criterionId"&amp;CHAR(34)&amp;": "&amp;CHAR(34)&amp;SUBSTITUTE(CriteriTecnici!$D4822,CHAR(34),"'")&amp;CHAR(34)&amp;", "&amp;CHAR(34)&amp;"kind"&amp;CHAR(34)&amp;": "&amp;CHAR(34)&amp;SUBSTITUTE(CriteriTecnici!$F4822,CHAR(34),"'")&amp;CHAR(34)&amp;", "&amp;CHAR(34)&amp;"value"&amp;CHAR(34)&amp;": "&amp;SUBSTITUTE(TRIM(ROUND(IFERROR(CriteriTecnici!$N4822*1,IFERROR(NUMBERVALUE(CriteriTecnici!$N4822,".",","),IFERROR(NUMBERVALUE(CriteriTecnici!$N4822,",","."),0))),4)&amp;""),",",".")&amp;", "&amp;CHAR(34)&amp;"numerator"&amp;CHAR(34)&amp;": "&amp;SUBSTITUTE(TRIM(ROUND(IFERROR(CriteriTecnici!$K4822*1,IFERROR(NUMBERVALUE(CriteriTecnici!$K4822,".",","),IFERROR(NUMBERVALUE(CriteriTecnici!$K4822,",","."),0))),4)&amp;""),",",".")&amp;", "&amp;CHAR(34)&amp;"denominator"&amp;CHAR(34)&amp;": "&amp;SUBSTITUTE(TRIM(ROUND(IFERROR(CriteriTecnici!$L4822*1,IFERROR(NUMBERVALUE(CriteriTecnici!$L4822,".",","),IFERROR(NUMBERVALUE(CriteriTecnici!$L4822,",","."),0))),4)&amp;""),",",".")&amp;", "&amp;CHAR(34)&amp;"flag"&amp;CHAR(34)&amp;": "&amp;SUBSTITUTE(TRIM(ROUND(IFERROR(CriteriTecnici!$M4822*1,IFERROR(NUMBERVALUE(CriteriTecnici!$M4822,".",","),IFERROR(NUMBERVALUE(CriteriTecnici!$M4822,",","."),0))),4)&amp;""),",",".")&amp;", "&amp;CHAR(34)&amp;"rawScore"&amp;CHAR(34)&amp;": "&amp;SUBSTITUTE(TRIM(ROUND(IFERROR(CriteriTecnici!$O4822*1,IFERROR(NUMBERVALUE(CriteriTecnici!$O4822,".",","),IFERROR(NUMBERVALUE(CriteriTecnici!$O4822,",","."),0))),4)&amp;""),",",".")&amp;CHAR(125)&amp;IF(TRUE,",",""))</f>
        <v/>
      </c>
    </row>
    <row r="5043">
      <c r="A5043" s="38">
        <f>IF(CriteriTecnici!$A4823="","","    "&amp;CHAR(123)&amp;CHAR(34)&amp;"bidderId"&amp;CHAR(34)&amp;": "&amp;CHAR(34)&amp;SUBSTITUTE(CriteriTecnici!$A4823,CHAR(34),"'")&amp;CHAR(34)&amp;", "&amp;CHAR(34)&amp;"lotId"&amp;CHAR(34)&amp;": "&amp;CHAR(34)&amp;SUBSTITUTE(CriteriTecnici!$C4823,CHAR(34),"'")&amp;CHAR(34)&amp;", "&amp;CHAR(34)&amp;"criterionId"&amp;CHAR(34)&amp;": "&amp;CHAR(34)&amp;SUBSTITUTE(CriteriTecnici!$D4823,CHAR(34),"'")&amp;CHAR(34)&amp;", "&amp;CHAR(34)&amp;"kind"&amp;CHAR(34)&amp;": "&amp;CHAR(34)&amp;SUBSTITUTE(CriteriTecnici!$F4823,CHAR(34),"'")&amp;CHAR(34)&amp;", "&amp;CHAR(34)&amp;"value"&amp;CHAR(34)&amp;": "&amp;SUBSTITUTE(TRIM(ROUND(IFERROR(CriteriTecnici!$N4823*1,IFERROR(NUMBERVALUE(CriteriTecnici!$N4823,".",","),IFERROR(NUMBERVALUE(CriteriTecnici!$N4823,",","."),0))),4)&amp;""),",",".")&amp;", "&amp;CHAR(34)&amp;"numerator"&amp;CHAR(34)&amp;": "&amp;SUBSTITUTE(TRIM(ROUND(IFERROR(CriteriTecnici!$K4823*1,IFERROR(NUMBERVALUE(CriteriTecnici!$K4823,".",","),IFERROR(NUMBERVALUE(CriteriTecnici!$K4823,",","."),0))),4)&amp;""),",",".")&amp;", "&amp;CHAR(34)&amp;"denominator"&amp;CHAR(34)&amp;": "&amp;SUBSTITUTE(TRIM(ROUND(IFERROR(CriteriTecnici!$L4823*1,IFERROR(NUMBERVALUE(CriteriTecnici!$L4823,".",","),IFERROR(NUMBERVALUE(CriteriTecnici!$L4823,",","."),0))),4)&amp;""),",",".")&amp;", "&amp;CHAR(34)&amp;"flag"&amp;CHAR(34)&amp;": "&amp;SUBSTITUTE(TRIM(ROUND(IFERROR(CriteriTecnici!$M4823*1,IFERROR(NUMBERVALUE(CriteriTecnici!$M4823,".",","),IFERROR(NUMBERVALUE(CriteriTecnici!$M4823,",","."),0))),4)&amp;""),",",".")&amp;", "&amp;CHAR(34)&amp;"rawScore"&amp;CHAR(34)&amp;": "&amp;SUBSTITUTE(TRIM(ROUND(IFERROR(CriteriTecnici!$O4823*1,IFERROR(NUMBERVALUE(CriteriTecnici!$O4823,".",","),IFERROR(NUMBERVALUE(CriteriTecnici!$O4823,",","."),0))),4)&amp;""),",",".")&amp;CHAR(125)&amp;IF(TRUE,",",""))</f>
        <v/>
      </c>
    </row>
    <row r="5044">
      <c r="A5044" s="38">
        <f>IF(CriteriTecnici!$A4824="","","    "&amp;CHAR(123)&amp;CHAR(34)&amp;"bidderId"&amp;CHAR(34)&amp;": "&amp;CHAR(34)&amp;SUBSTITUTE(CriteriTecnici!$A4824,CHAR(34),"'")&amp;CHAR(34)&amp;", "&amp;CHAR(34)&amp;"lotId"&amp;CHAR(34)&amp;": "&amp;CHAR(34)&amp;SUBSTITUTE(CriteriTecnici!$C4824,CHAR(34),"'")&amp;CHAR(34)&amp;", "&amp;CHAR(34)&amp;"criterionId"&amp;CHAR(34)&amp;": "&amp;CHAR(34)&amp;SUBSTITUTE(CriteriTecnici!$D4824,CHAR(34),"'")&amp;CHAR(34)&amp;", "&amp;CHAR(34)&amp;"kind"&amp;CHAR(34)&amp;": "&amp;CHAR(34)&amp;SUBSTITUTE(CriteriTecnici!$F4824,CHAR(34),"'")&amp;CHAR(34)&amp;", "&amp;CHAR(34)&amp;"value"&amp;CHAR(34)&amp;": "&amp;SUBSTITUTE(TRIM(ROUND(IFERROR(CriteriTecnici!$N4824*1,IFERROR(NUMBERVALUE(CriteriTecnici!$N4824,".",","),IFERROR(NUMBERVALUE(CriteriTecnici!$N4824,",","."),0))),4)&amp;""),",",".")&amp;", "&amp;CHAR(34)&amp;"numerator"&amp;CHAR(34)&amp;": "&amp;SUBSTITUTE(TRIM(ROUND(IFERROR(CriteriTecnici!$K4824*1,IFERROR(NUMBERVALUE(CriteriTecnici!$K4824,".",","),IFERROR(NUMBERVALUE(CriteriTecnici!$K4824,",","."),0))),4)&amp;""),",",".")&amp;", "&amp;CHAR(34)&amp;"denominator"&amp;CHAR(34)&amp;": "&amp;SUBSTITUTE(TRIM(ROUND(IFERROR(CriteriTecnici!$L4824*1,IFERROR(NUMBERVALUE(CriteriTecnici!$L4824,".",","),IFERROR(NUMBERVALUE(CriteriTecnici!$L4824,",","."),0))),4)&amp;""),",",".")&amp;", "&amp;CHAR(34)&amp;"flag"&amp;CHAR(34)&amp;": "&amp;SUBSTITUTE(TRIM(ROUND(IFERROR(CriteriTecnici!$M4824*1,IFERROR(NUMBERVALUE(CriteriTecnici!$M4824,".",","),IFERROR(NUMBERVALUE(CriteriTecnici!$M4824,",","."),0))),4)&amp;""),",",".")&amp;", "&amp;CHAR(34)&amp;"rawScore"&amp;CHAR(34)&amp;": "&amp;SUBSTITUTE(TRIM(ROUND(IFERROR(CriteriTecnici!$O4824*1,IFERROR(NUMBERVALUE(CriteriTecnici!$O4824,".",","),IFERROR(NUMBERVALUE(CriteriTecnici!$O4824,",","."),0))),4)&amp;""),",",".")&amp;CHAR(125)&amp;IF(TRUE,",",""))</f>
        <v/>
      </c>
    </row>
    <row r="5045">
      <c r="A5045" s="38">
        <f>IF(CriteriTecnici!$A4825="","","    "&amp;CHAR(123)&amp;CHAR(34)&amp;"bidderId"&amp;CHAR(34)&amp;": "&amp;CHAR(34)&amp;SUBSTITUTE(CriteriTecnici!$A4825,CHAR(34),"'")&amp;CHAR(34)&amp;", "&amp;CHAR(34)&amp;"lotId"&amp;CHAR(34)&amp;": "&amp;CHAR(34)&amp;SUBSTITUTE(CriteriTecnici!$C4825,CHAR(34),"'")&amp;CHAR(34)&amp;", "&amp;CHAR(34)&amp;"criterionId"&amp;CHAR(34)&amp;": "&amp;CHAR(34)&amp;SUBSTITUTE(CriteriTecnici!$D4825,CHAR(34),"'")&amp;CHAR(34)&amp;", "&amp;CHAR(34)&amp;"kind"&amp;CHAR(34)&amp;": "&amp;CHAR(34)&amp;SUBSTITUTE(CriteriTecnici!$F4825,CHAR(34),"'")&amp;CHAR(34)&amp;", "&amp;CHAR(34)&amp;"value"&amp;CHAR(34)&amp;": "&amp;SUBSTITUTE(TRIM(ROUND(IFERROR(CriteriTecnici!$N4825*1,IFERROR(NUMBERVALUE(CriteriTecnici!$N4825,".",","),IFERROR(NUMBERVALUE(CriteriTecnici!$N4825,",","."),0))),4)&amp;""),",",".")&amp;", "&amp;CHAR(34)&amp;"numerator"&amp;CHAR(34)&amp;": "&amp;SUBSTITUTE(TRIM(ROUND(IFERROR(CriteriTecnici!$K4825*1,IFERROR(NUMBERVALUE(CriteriTecnici!$K4825,".",","),IFERROR(NUMBERVALUE(CriteriTecnici!$K4825,",","."),0))),4)&amp;""),",",".")&amp;", "&amp;CHAR(34)&amp;"denominator"&amp;CHAR(34)&amp;": "&amp;SUBSTITUTE(TRIM(ROUND(IFERROR(CriteriTecnici!$L4825*1,IFERROR(NUMBERVALUE(CriteriTecnici!$L4825,".",","),IFERROR(NUMBERVALUE(CriteriTecnici!$L4825,",","."),0))),4)&amp;""),",",".")&amp;", "&amp;CHAR(34)&amp;"flag"&amp;CHAR(34)&amp;": "&amp;SUBSTITUTE(TRIM(ROUND(IFERROR(CriteriTecnici!$M4825*1,IFERROR(NUMBERVALUE(CriteriTecnici!$M4825,".",","),IFERROR(NUMBERVALUE(CriteriTecnici!$M4825,",","."),0))),4)&amp;""),",",".")&amp;", "&amp;CHAR(34)&amp;"rawScore"&amp;CHAR(34)&amp;": "&amp;SUBSTITUTE(TRIM(ROUND(IFERROR(CriteriTecnici!$O4825*1,IFERROR(NUMBERVALUE(CriteriTecnici!$O4825,".",","),IFERROR(NUMBERVALUE(CriteriTecnici!$O4825,",","."),0))),4)&amp;""),",",".")&amp;CHAR(125)&amp;IF(TRUE,",",""))</f>
        <v/>
      </c>
    </row>
    <row r="5046">
      <c r="A5046" s="38">
        <f>IF(CriteriTecnici!$A4826="","","    "&amp;CHAR(123)&amp;CHAR(34)&amp;"bidderId"&amp;CHAR(34)&amp;": "&amp;CHAR(34)&amp;SUBSTITUTE(CriteriTecnici!$A4826,CHAR(34),"'")&amp;CHAR(34)&amp;", "&amp;CHAR(34)&amp;"lotId"&amp;CHAR(34)&amp;": "&amp;CHAR(34)&amp;SUBSTITUTE(CriteriTecnici!$C4826,CHAR(34),"'")&amp;CHAR(34)&amp;", "&amp;CHAR(34)&amp;"criterionId"&amp;CHAR(34)&amp;": "&amp;CHAR(34)&amp;SUBSTITUTE(CriteriTecnici!$D4826,CHAR(34),"'")&amp;CHAR(34)&amp;", "&amp;CHAR(34)&amp;"kind"&amp;CHAR(34)&amp;": "&amp;CHAR(34)&amp;SUBSTITUTE(CriteriTecnici!$F4826,CHAR(34),"'")&amp;CHAR(34)&amp;", "&amp;CHAR(34)&amp;"value"&amp;CHAR(34)&amp;": "&amp;SUBSTITUTE(TRIM(ROUND(IFERROR(CriteriTecnici!$N4826*1,IFERROR(NUMBERVALUE(CriteriTecnici!$N4826,".",","),IFERROR(NUMBERVALUE(CriteriTecnici!$N4826,",","."),0))),4)&amp;""),",",".")&amp;", "&amp;CHAR(34)&amp;"numerator"&amp;CHAR(34)&amp;": "&amp;SUBSTITUTE(TRIM(ROUND(IFERROR(CriteriTecnici!$K4826*1,IFERROR(NUMBERVALUE(CriteriTecnici!$K4826,".",","),IFERROR(NUMBERVALUE(CriteriTecnici!$K4826,",","."),0))),4)&amp;""),",",".")&amp;", "&amp;CHAR(34)&amp;"denominator"&amp;CHAR(34)&amp;": "&amp;SUBSTITUTE(TRIM(ROUND(IFERROR(CriteriTecnici!$L4826*1,IFERROR(NUMBERVALUE(CriteriTecnici!$L4826,".",","),IFERROR(NUMBERVALUE(CriteriTecnici!$L4826,",","."),0))),4)&amp;""),",",".")&amp;", "&amp;CHAR(34)&amp;"flag"&amp;CHAR(34)&amp;": "&amp;SUBSTITUTE(TRIM(ROUND(IFERROR(CriteriTecnici!$M4826*1,IFERROR(NUMBERVALUE(CriteriTecnici!$M4826,".",","),IFERROR(NUMBERVALUE(CriteriTecnici!$M4826,",","."),0))),4)&amp;""),",",".")&amp;", "&amp;CHAR(34)&amp;"rawScore"&amp;CHAR(34)&amp;": "&amp;SUBSTITUTE(TRIM(ROUND(IFERROR(CriteriTecnici!$O4826*1,IFERROR(NUMBERVALUE(CriteriTecnici!$O4826,".",","),IFERROR(NUMBERVALUE(CriteriTecnici!$O4826,",","."),0))),4)&amp;""),",",".")&amp;CHAR(125)&amp;IF(TRUE,",",""))</f>
        <v/>
      </c>
    </row>
    <row r="5047">
      <c r="A5047" s="38">
        <f>IF(CriteriTecnici!$A4827="","","    "&amp;CHAR(123)&amp;CHAR(34)&amp;"bidderId"&amp;CHAR(34)&amp;": "&amp;CHAR(34)&amp;SUBSTITUTE(CriteriTecnici!$A4827,CHAR(34),"'")&amp;CHAR(34)&amp;", "&amp;CHAR(34)&amp;"lotId"&amp;CHAR(34)&amp;": "&amp;CHAR(34)&amp;SUBSTITUTE(CriteriTecnici!$C4827,CHAR(34),"'")&amp;CHAR(34)&amp;", "&amp;CHAR(34)&amp;"criterionId"&amp;CHAR(34)&amp;": "&amp;CHAR(34)&amp;SUBSTITUTE(CriteriTecnici!$D4827,CHAR(34),"'")&amp;CHAR(34)&amp;", "&amp;CHAR(34)&amp;"kind"&amp;CHAR(34)&amp;": "&amp;CHAR(34)&amp;SUBSTITUTE(CriteriTecnici!$F4827,CHAR(34),"'")&amp;CHAR(34)&amp;", "&amp;CHAR(34)&amp;"value"&amp;CHAR(34)&amp;": "&amp;SUBSTITUTE(TRIM(ROUND(IFERROR(CriteriTecnici!$N4827*1,IFERROR(NUMBERVALUE(CriteriTecnici!$N4827,".",","),IFERROR(NUMBERVALUE(CriteriTecnici!$N4827,",","."),0))),4)&amp;""),",",".")&amp;", "&amp;CHAR(34)&amp;"numerator"&amp;CHAR(34)&amp;": "&amp;SUBSTITUTE(TRIM(ROUND(IFERROR(CriteriTecnici!$K4827*1,IFERROR(NUMBERVALUE(CriteriTecnici!$K4827,".",","),IFERROR(NUMBERVALUE(CriteriTecnici!$K4827,",","."),0))),4)&amp;""),",",".")&amp;", "&amp;CHAR(34)&amp;"denominator"&amp;CHAR(34)&amp;": "&amp;SUBSTITUTE(TRIM(ROUND(IFERROR(CriteriTecnici!$L4827*1,IFERROR(NUMBERVALUE(CriteriTecnici!$L4827,".",","),IFERROR(NUMBERVALUE(CriteriTecnici!$L4827,",","."),0))),4)&amp;""),",",".")&amp;", "&amp;CHAR(34)&amp;"flag"&amp;CHAR(34)&amp;": "&amp;SUBSTITUTE(TRIM(ROUND(IFERROR(CriteriTecnici!$M4827*1,IFERROR(NUMBERVALUE(CriteriTecnici!$M4827,".",","),IFERROR(NUMBERVALUE(CriteriTecnici!$M4827,",","."),0))),4)&amp;""),",",".")&amp;", "&amp;CHAR(34)&amp;"rawScore"&amp;CHAR(34)&amp;": "&amp;SUBSTITUTE(TRIM(ROUND(IFERROR(CriteriTecnici!$O4827*1,IFERROR(NUMBERVALUE(CriteriTecnici!$O4827,".",","),IFERROR(NUMBERVALUE(CriteriTecnici!$O4827,",","."),0))),4)&amp;""),",",".")&amp;CHAR(125)&amp;IF(TRUE,",",""))</f>
        <v/>
      </c>
    </row>
    <row r="5048">
      <c r="A5048" s="38">
        <f>IF(CriteriTecnici!$A4828="","","    "&amp;CHAR(123)&amp;CHAR(34)&amp;"bidderId"&amp;CHAR(34)&amp;": "&amp;CHAR(34)&amp;SUBSTITUTE(CriteriTecnici!$A4828,CHAR(34),"'")&amp;CHAR(34)&amp;", "&amp;CHAR(34)&amp;"lotId"&amp;CHAR(34)&amp;": "&amp;CHAR(34)&amp;SUBSTITUTE(CriteriTecnici!$C4828,CHAR(34),"'")&amp;CHAR(34)&amp;", "&amp;CHAR(34)&amp;"criterionId"&amp;CHAR(34)&amp;": "&amp;CHAR(34)&amp;SUBSTITUTE(CriteriTecnici!$D4828,CHAR(34),"'")&amp;CHAR(34)&amp;", "&amp;CHAR(34)&amp;"kind"&amp;CHAR(34)&amp;": "&amp;CHAR(34)&amp;SUBSTITUTE(CriteriTecnici!$F4828,CHAR(34),"'")&amp;CHAR(34)&amp;", "&amp;CHAR(34)&amp;"value"&amp;CHAR(34)&amp;": "&amp;SUBSTITUTE(TRIM(ROUND(IFERROR(CriteriTecnici!$N4828*1,IFERROR(NUMBERVALUE(CriteriTecnici!$N4828,".",","),IFERROR(NUMBERVALUE(CriteriTecnici!$N4828,",","."),0))),4)&amp;""),",",".")&amp;", "&amp;CHAR(34)&amp;"numerator"&amp;CHAR(34)&amp;": "&amp;SUBSTITUTE(TRIM(ROUND(IFERROR(CriteriTecnici!$K4828*1,IFERROR(NUMBERVALUE(CriteriTecnici!$K4828,".",","),IFERROR(NUMBERVALUE(CriteriTecnici!$K4828,",","."),0))),4)&amp;""),",",".")&amp;", "&amp;CHAR(34)&amp;"denominator"&amp;CHAR(34)&amp;": "&amp;SUBSTITUTE(TRIM(ROUND(IFERROR(CriteriTecnici!$L4828*1,IFERROR(NUMBERVALUE(CriteriTecnici!$L4828,".",","),IFERROR(NUMBERVALUE(CriteriTecnici!$L4828,",","."),0))),4)&amp;""),",",".")&amp;", "&amp;CHAR(34)&amp;"flag"&amp;CHAR(34)&amp;": "&amp;SUBSTITUTE(TRIM(ROUND(IFERROR(CriteriTecnici!$M4828*1,IFERROR(NUMBERVALUE(CriteriTecnici!$M4828,".",","),IFERROR(NUMBERVALUE(CriteriTecnici!$M4828,",","."),0))),4)&amp;""),",",".")&amp;", "&amp;CHAR(34)&amp;"rawScore"&amp;CHAR(34)&amp;": "&amp;SUBSTITUTE(TRIM(ROUND(IFERROR(CriteriTecnici!$O4828*1,IFERROR(NUMBERVALUE(CriteriTecnici!$O4828,".",","),IFERROR(NUMBERVALUE(CriteriTecnici!$O4828,",","."),0))),4)&amp;""),",",".")&amp;CHAR(125)&amp;IF(TRUE,",",""))</f>
        <v/>
      </c>
    </row>
    <row r="5049">
      <c r="A5049" s="38">
        <f>IF(CriteriTecnici!$A4829="","","    "&amp;CHAR(123)&amp;CHAR(34)&amp;"bidderId"&amp;CHAR(34)&amp;": "&amp;CHAR(34)&amp;SUBSTITUTE(CriteriTecnici!$A4829,CHAR(34),"'")&amp;CHAR(34)&amp;", "&amp;CHAR(34)&amp;"lotId"&amp;CHAR(34)&amp;": "&amp;CHAR(34)&amp;SUBSTITUTE(CriteriTecnici!$C4829,CHAR(34),"'")&amp;CHAR(34)&amp;", "&amp;CHAR(34)&amp;"criterionId"&amp;CHAR(34)&amp;": "&amp;CHAR(34)&amp;SUBSTITUTE(CriteriTecnici!$D4829,CHAR(34),"'")&amp;CHAR(34)&amp;", "&amp;CHAR(34)&amp;"kind"&amp;CHAR(34)&amp;": "&amp;CHAR(34)&amp;SUBSTITUTE(CriteriTecnici!$F4829,CHAR(34),"'")&amp;CHAR(34)&amp;", "&amp;CHAR(34)&amp;"value"&amp;CHAR(34)&amp;": "&amp;SUBSTITUTE(TRIM(ROUND(IFERROR(CriteriTecnici!$N4829*1,IFERROR(NUMBERVALUE(CriteriTecnici!$N4829,".",","),IFERROR(NUMBERVALUE(CriteriTecnici!$N4829,",","."),0))),4)&amp;""),",",".")&amp;", "&amp;CHAR(34)&amp;"numerator"&amp;CHAR(34)&amp;": "&amp;SUBSTITUTE(TRIM(ROUND(IFERROR(CriteriTecnici!$K4829*1,IFERROR(NUMBERVALUE(CriteriTecnici!$K4829,".",","),IFERROR(NUMBERVALUE(CriteriTecnici!$K4829,",","."),0))),4)&amp;""),",",".")&amp;", "&amp;CHAR(34)&amp;"denominator"&amp;CHAR(34)&amp;": "&amp;SUBSTITUTE(TRIM(ROUND(IFERROR(CriteriTecnici!$L4829*1,IFERROR(NUMBERVALUE(CriteriTecnici!$L4829,".",","),IFERROR(NUMBERVALUE(CriteriTecnici!$L4829,",","."),0))),4)&amp;""),",",".")&amp;", "&amp;CHAR(34)&amp;"flag"&amp;CHAR(34)&amp;": "&amp;SUBSTITUTE(TRIM(ROUND(IFERROR(CriteriTecnici!$M4829*1,IFERROR(NUMBERVALUE(CriteriTecnici!$M4829,".",","),IFERROR(NUMBERVALUE(CriteriTecnici!$M4829,",","."),0))),4)&amp;""),",",".")&amp;", "&amp;CHAR(34)&amp;"rawScore"&amp;CHAR(34)&amp;": "&amp;SUBSTITUTE(TRIM(ROUND(IFERROR(CriteriTecnici!$O4829*1,IFERROR(NUMBERVALUE(CriteriTecnici!$O4829,".",","),IFERROR(NUMBERVALUE(CriteriTecnici!$O4829,",","."),0))),4)&amp;""),",",".")&amp;CHAR(125)&amp;IF(TRUE,",",""))</f>
        <v/>
      </c>
    </row>
    <row r="5050">
      <c r="A5050" s="38">
        <f>IF(CriteriTecnici!$A4830="","","    "&amp;CHAR(123)&amp;CHAR(34)&amp;"bidderId"&amp;CHAR(34)&amp;": "&amp;CHAR(34)&amp;SUBSTITUTE(CriteriTecnici!$A4830,CHAR(34),"'")&amp;CHAR(34)&amp;", "&amp;CHAR(34)&amp;"lotId"&amp;CHAR(34)&amp;": "&amp;CHAR(34)&amp;SUBSTITUTE(CriteriTecnici!$C4830,CHAR(34),"'")&amp;CHAR(34)&amp;", "&amp;CHAR(34)&amp;"criterionId"&amp;CHAR(34)&amp;": "&amp;CHAR(34)&amp;SUBSTITUTE(CriteriTecnici!$D4830,CHAR(34),"'")&amp;CHAR(34)&amp;", "&amp;CHAR(34)&amp;"kind"&amp;CHAR(34)&amp;": "&amp;CHAR(34)&amp;SUBSTITUTE(CriteriTecnici!$F4830,CHAR(34),"'")&amp;CHAR(34)&amp;", "&amp;CHAR(34)&amp;"value"&amp;CHAR(34)&amp;": "&amp;SUBSTITUTE(TRIM(ROUND(IFERROR(CriteriTecnici!$N4830*1,IFERROR(NUMBERVALUE(CriteriTecnici!$N4830,".",","),IFERROR(NUMBERVALUE(CriteriTecnici!$N4830,",","."),0))),4)&amp;""),",",".")&amp;", "&amp;CHAR(34)&amp;"numerator"&amp;CHAR(34)&amp;": "&amp;SUBSTITUTE(TRIM(ROUND(IFERROR(CriteriTecnici!$K4830*1,IFERROR(NUMBERVALUE(CriteriTecnici!$K4830,".",","),IFERROR(NUMBERVALUE(CriteriTecnici!$K4830,",","."),0))),4)&amp;""),",",".")&amp;", "&amp;CHAR(34)&amp;"denominator"&amp;CHAR(34)&amp;": "&amp;SUBSTITUTE(TRIM(ROUND(IFERROR(CriteriTecnici!$L4830*1,IFERROR(NUMBERVALUE(CriteriTecnici!$L4830,".",","),IFERROR(NUMBERVALUE(CriteriTecnici!$L4830,",","."),0))),4)&amp;""),",",".")&amp;", "&amp;CHAR(34)&amp;"flag"&amp;CHAR(34)&amp;": "&amp;SUBSTITUTE(TRIM(ROUND(IFERROR(CriteriTecnici!$M4830*1,IFERROR(NUMBERVALUE(CriteriTecnici!$M4830,".",","),IFERROR(NUMBERVALUE(CriteriTecnici!$M4830,",","."),0))),4)&amp;""),",",".")&amp;", "&amp;CHAR(34)&amp;"rawScore"&amp;CHAR(34)&amp;": "&amp;SUBSTITUTE(TRIM(ROUND(IFERROR(CriteriTecnici!$O4830*1,IFERROR(NUMBERVALUE(CriteriTecnici!$O4830,".",","),IFERROR(NUMBERVALUE(CriteriTecnici!$O4830,",","."),0))),4)&amp;""),",",".")&amp;CHAR(125)&amp;IF(TRUE,",",""))</f>
        <v/>
      </c>
    </row>
    <row r="5051">
      <c r="A5051" s="38">
        <f>IF(CriteriTecnici!$A4831="","","    "&amp;CHAR(123)&amp;CHAR(34)&amp;"bidderId"&amp;CHAR(34)&amp;": "&amp;CHAR(34)&amp;SUBSTITUTE(CriteriTecnici!$A4831,CHAR(34),"'")&amp;CHAR(34)&amp;", "&amp;CHAR(34)&amp;"lotId"&amp;CHAR(34)&amp;": "&amp;CHAR(34)&amp;SUBSTITUTE(CriteriTecnici!$C4831,CHAR(34),"'")&amp;CHAR(34)&amp;", "&amp;CHAR(34)&amp;"criterionId"&amp;CHAR(34)&amp;": "&amp;CHAR(34)&amp;SUBSTITUTE(CriteriTecnici!$D4831,CHAR(34),"'")&amp;CHAR(34)&amp;", "&amp;CHAR(34)&amp;"kind"&amp;CHAR(34)&amp;": "&amp;CHAR(34)&amp;SUBSTITUTE(CriteriTecnici!$F4831,CHAR(34),"'")&amp;CHAR(34)&amp;", "&amp;CHAR(34)&amp;"value"&amp;CHAR(34)&amp;": "&amp;SUBSTITUTE(TRIM(ROUND(IFERROR(CriteriTecnici!$N4831*1,IFERROR(NUMBERVALUE(CriteriTecnici!$N4831,".",","),IFERROR(NUMBERVALUE(CriteriTecnici!$N4831,",","."),0))),4)&amp;""),",",".")&amp;", "&amp;CHAR(34)&amp;"numerator"&amp;CHAR(34)&amp;": "&amp;SUBSTITUTE(TRIM(ROUND(IFERROR(CriteriTecnici!$K4831*1,IFERROR(NUMBERVALUE(CriteriTecnici!$K4831,".",","),IFERROR(NUMBERVALUE(CriteriTecnici!$K4831,",","."),0))),4)&amp;""),",",".")&amp;", "&amp;CHAR(34)&amp;"denominator"&amp;CHAR(34)&amp;": "&amp;SUBSTITUTE(TRIM(ROUND(IFERROR(CriteriTecnici!$L4831*1,IFERROR(NUMBERVALUE(CriteriTecnici!$L4831,".",","),IFERROR(NUMBERVALUE(CriteriTecnici!$L4831,",","."),0))),4)&amp;""),",",".")&amp;", "&amp;CHAR(34)&amp;"flag"&amp;CHAR(34)&amp;": "&amp;SUBSTITUTE(TRIM(ROUND(IFERROR(CriteriTecnici!$M4831*1,IFERROR(NUMBERVALUE(CriteriTecnici!$M4831,".",","),IFERROR(NUMBERVALUE(CriteriTecnici!$M4831,",","."),0))),4)&amp;""),",",".")&amp;", "&amp;CHAR(34)&amp;"rawScore"&amp;CHAR(34)&amp;": "&amp;SUBSTITUTE(TRIM(ROUND(IFERROR(CriteriTecnici!$O4831*1,IFERROR(NUMBERVALUE(CriteriTecnici!$O4831,".",","),IFERROR(NUMBERVALUE(CriteriTecnici!$O4831,",","."),0))),4)&amp;""),",",".")&amp;CHAR(125)&amp;IF(TRUE,",",""))</f>
        <v/>
      </c>
    </row>
    <row r="5052">
      <c r="A5052" s="38">
        <f>IF(CriteriTecnici!$A4832="","","    "&amp;CHAR(123)&amp;CHAR(34)&amp;"bidderId"&amp;CHAR(34)&amp;": "&amp;CHAR(34)&amp;SUBSTITUTE(CriteriTecnici!$A4832,CHAR(34),"'")&amp;CHAR(34)&amp;", "&amp;CHAR(34)&amp;"lotId"&amp;CHAR(34)&amp;": "&amp;CHAR(34)&amp;SUBSTITUTE(CriteriTecnici!$C4832,CHAR(34),"'")&amp;CHAR(34)&amp;", "&amp;CHAR(34)&amp;"criterionId"&amp;CHAR(34)&amp;": "&amp;CHAR(34)&amp;SUBSTITUTE(CriteriTecnici!$D4832,CHAR(34),"'")&amp;CHAR(34)&amp;", "&amp;CHAR(34)&amp;"kind"&amp;CHAR(34)&amp;": "&amp;CHAR(34)&amp;SUBSTITUTE(CriteriTecnici!$F4832,CHAR(34),"'")&amp;CHAR(34)&amp;", "&amp;CHAR(34)&amp;"value"&amp;CHAR(34)&amp;": "&amp;SUBSTITUTE(TRIM(ROUND(IFERROR(CriteriTecnici!$N4832*1,IFERROR(NUMBERVALUE(CriteriTecnici!$N4832,".",","),IFERROR(NUMBERVALUE(CriteriTecnici!$N4832,",","."),0))),4)&amp;""),",",".")&amp;", "&amp;CHAR(34)&amp;"numerator"&amp;CHAR(34)&amp;": "&amp;SUBSTITUTE(TRIM(ROUND(IFERROR(CriteriTecnici!$K4832*1,IFERROR(NUMBERVALUE(CriteriTecnici!$K4832,".",","),IFERROR(NUMBERVALUE(CriteriTecnici!$K4832,",","."),0))),4)&amp;""),",",".")&amp;", "&amp;CHAR(34)&amp;"denominator"&amp;CHAR(34)&amp;": "&amp;SUBSTITUTE(TRIM(ROUND(IFERROR(CriteriTecnici!$L4832*1,IFERROR(NUMBERVALUE(CriteriTecnici!$L4832,".",","),IFERROR(NUMBERVALUE(CriteriTecnici!$L4832,",","."),0))),4)&amp;""),",",".")&amp;", "&amp;CHAR(34)&amp;"flag"&amp;CHAR(34)&amp;": "&amp;SUBSTITUTE(TRIM(ROUND(IFERROR(CriteriTecnici!$M4832*1,IFERROR(NUMBERVALUE(CriteriTecnici!$M4832,".",","),IFERROR(NUMBERVALUE(CriteriTecnici!$M4832,",","."),0))),4)&amp;""),",",".")&amp;", "&amp;CHAR(34)&amp;"rawScore"&amp;CHAR(34)&amp;": "&amp;SUBSTITUTE(TRIM(ROUND(IFERROR(CriteriTecnici!$O4832*1,IFERROR(NUMBERVALUE(CriteriTecnici!$O4832,".",","),IFERROR(NUMBERVALUE(CriteriTecnici!$O4832,",","."),0))),4)&amp;""),",",".")&amp;CHAR(125)&amp;IF(TRUE,",",""))</f>
        <v/>
      </c>
    </row>
    <row r="5053">
      <c r="A5053" s="38">
        <f>IF(CriteriTecnici!$A4833="","","    "&amp;CHAR(123)&amp;CHAR(34)&amp;"bidderId"&amp;CHAR(34)&amp;": "&amp;CHAR(34)&amp;SUBSTITUTE(CriteriTecnici!$A4833,CHAR(34),"'")&amp;CHAR(34)&amp;", "&amp;CHAR(34)&amp;"lotId"&amp;CHAR(34)&amp;": "&amp;CHAR(34)&amp;SUBSTITUTE(CriteriTecnici!$C4833,CHAR(34),"'")&amp;CHAR(34)&amp;", "&amp;CHAR(34)&amp;"criterionId"&amp;CHAR(34)&amp;": "&amp;CHAR(34)&amp;SUBSTITUTE(CriteriTecnici!$D4833,CHAR(34),"'")&amp;CHAR(34)&amp;", "&amp;CHAR(34)&amp;"kind"&amp;CHAR(34)&amp;": "&amp;CHAR(34)&amp;SUBSTITUTE(CriteriTecnici!$F4833,CHAR(34),"'")&amp;CHAR(34)&amp;", "&amp;CHAR(34)&amp;"value"&amp;CHAR(34)&amp;": "&amp;SUBSTITUTE(TRIM(ROUND(IFERROR(CriteriTecnici!$N4833*1,IFERROR(NUMBERVALUE(CriteriTecnici!$N4833,".",","),IFERROR(NUMBERVALUE(CriteriTecnici!$N4833,",","."),0))),4)&amp;""),",",".")&amp;", "&amp;CHAR(34)&amp;"numerator"&amp;CHAR(34)&amp;": "&amp;SUBSTITUTE(TRIM(ROUND(IFERROR(CriteriTecnici!$K4833*1,IFERROR(NUMBERVALUE(CriteriTecnici!$K4833,".",","),IFERROR(NUMBERVALUE(CriteriTecnici!$K4833,",","."),0))),4)&amp;""),",",".")&amp;", "&amp;CHAR(34)&amp;"denominator"&amp;CHAR(34)&amp;": "&amp;SUBSTITUTE(TRIM(ROUND(IFERROR(CriteriTecnici!$L4833*1,IFERROR(NUMBERVALUE(CriteriTecnici!$L4833,".",","),IFERROR(NUMBERVALUE(CriteriTecnici!$L4833,",","."),0))),4)&amp;""),",",".")&amp;", "&amp;CHAR(34)&amp;"flag"&amp;CHAR(34)&amp;": "&amp;SUBSTITUTE(TRIM(ROUND(IFERROR(CriteriTecnici!$M4833*1,IFERROR(NUMBERVALUE(CriteriTecnici!$M4833,".",","),IFERROR(NUMBERVALUE(CriteriTecnici!$M4833,",","."),0))),4)&amp;""),",",".")&amp;", "&amp;CHAR(34)&amp;"rawScore"&amp;CHAR(34)&amp;": "&amp;SUBSTITUTE(TRIM(ROUND(IFERROR(CriteriTecnici!$O4833*1,IFERROR(NUMBERVALUE(CriteriTecnici!$O4833,".",","),IFERROR(NUMBERVALUE(CriteriTecnici!$O4833,",","."),0))),4)&amp;""),",",".")&amp;CHAR(125)&amp;IF(TRUE,",",""))</f>
        <v/>
      </c>
    </row>
    <row r="5054">
      <c r="A5054" s="38">
        <f>IF(CriteriTecnici!$A4834="","","    "&amp;CHAR(123)&amp;CHAR(34)&amp;"bidderId"&amp;CHAR(34)&amp;": "&amp;CHAR(34)&amp;SUBSTITUTE(CriteriTecnici!$A4834,CHAR(34),"'")&amp;CHAR(34)&amp;", "&amp;CHAR(34)&amp;"lotId"&amp;CHAR(34)&amp;": "&amp;CHAR(34)&amp;SUBSTITUTE(CriteriTecnici!$C4834,CHAR(34),"'")&amp;CHAR(34)&amp;", "&amp;CHAR(34)&amp;"criterionId"&amp;CHAR(34)&amp;": "&amp;CHAR(34)&amp;SUBSTITUTE(CriteriTecnici!$D4834,CHAR(34),"'")&amp;CHAR(34)&amp;", "&amp;CHAR(34)&amp;"kind"&amp;CHAR(34)&amp;": "&amp;CHAR(34)&amp;SUBSTITUTE(CriteriTecnici!$F4834,CHAR(34),"'")&amp;CHAR(34)&amp;", "&amp;CHAR(34)&amp;"value"&amp;CHAR(34)&amp;": "&amp;SUBSTITUTE(TRIM(ROUND(IFERROR(CriteriTecnici!$N4834*1,IFERROR(NUMBERVALUE(CriteriTecnici!$N4834,".",","),IFERROR(NUMBERVALUE(CriteriTecnici!$N4834,",","."),0))),4)&amp;""),",",".")&amp;", "&amp;CHAR(34)&amp;"numerator"&amp;CHAR(34)&amp;": "&amp;SUBSTITUTE(TRIM(ROUND(IFERROR(CriteriTecnici!$K4834*1,IFERROR(NUMBERVALUE(CriteriTecnici!$K4834,".",","),IFERROR(NUMBERVALUE(CriteriTecnici!$K4834,",","."),0))),4)&amp;""),",",".")&amp;", "&amp;CHAR(34)&amp;"denominator"&amp;CHAR(34)&amp;": "&amp;SUBSTITUTE(TRIM(ROUND(IFERROR(CriteriTecnici!$L4834*1,IFERROR(NUMBERVALUE(CriteriTecnici!$L4834,".",","),IFERROR(NUMBERVALUE(CriteriTecnici!$L4834,",","."),0))),4)&amp;""),",",".")&amp;", "&amp;CHAR(34)&amp;"flag"&amp;CHAR(34)&amp;": "&amp;SUBSTITUTE(TRIM(ROUND(IFERROR(CriteriTecnici!$M4834*1,IFERROR(NUMBERVALUE(CriteriTecnici!$M4834,".",","),IFERROR(NUMBERVALUE(CriteriTecnici!$M4834,",","."),0))),4)&amp;""),",",".")&amp;", "&amp;CHAR(34)&amp;"rawScore"&amp;CHAR(34)&amp;": "&amp;SUBSTITUTE(TRIM(ROUND(IFERROR(CriteriTecnici!$O4834*1,IFERROR(NUMBERVALUE(CriteriTecnici!$O4834,".",","),IFERROR(NUMBERVALUE(CriteriTecnici!$O4834,",","."),0))),4)&amp;""),",",".")&amp;CHAR(125)&amp;IF(TRUE,",",""))</f>
        <v/>
      </c>
    </row>
    <row r="5055">
      <c r="A5055" s="38">
        <f>IF(CriteriTecnici!$A4835="","","    "&amp;CHAR(123)&amp;CHAR(34)&amp;"bidderId"&amp;CHAR(34)&amp;": "&amp;CHAR(34)&amp;SUBSTITUTE(CriteriTecnici!$A4835,CHAR(34),"'")&amp;CHAR(34)&amp;", "&amp;CHAR(34)&amp;"lotId"&amp;CHAR(34)&amp;": "&amp;CHAR(34)&amp;SUBSTITUTE(CriteriTecnici!$C4835,CHAR(34),"'")&amp;CHAR(34)&amp;", "&amp;CHAR(34)&amp;"criterionId"&amp;CHAR(34)&amp;": "&amp;CHAR(34)&amp;SUBSTITUTE(CriteriTecnici!$D4835,CHAR(34),"'")&amp;CHAR(34)&amp;", "&amp;CHAR(34)&amp;"kind"&amp;CHAR(34)&amp;": "&amp;CHAR(34)&amp;SUBSTITUTE(CriteriTecnici!$F4835,CHAR(34),"'")&amp;CHAR(34)&amp;", "&amp;CHAR(34)&amp;"value"&amp;CHAR(34)&amp;": "&amp;SUBSTITUTE(TRIM(ROUND(IFERROR(CriteriTecnici!$N4835*1,IFERROR(NUMBERVALUE(CriteriTecnici!$N4835,".",","),IFERROR(NUMBERVALUE(CriteriTecnici!$N4835,",","."),0))),4)&amp;""),",",".")&amp;", "&amp;CHAR(34)&amp;"numerator"&amp;CHAR(34)&amp;": "&amp;SUBSTITUTE(TRIM(ROUND(IFERROR(CriteriTecnici!$K4835*1,IFERROR(NUMBERVALUE(CriteriTecnici!$K4835,".",","),IFERROR(NUMBERVALUE(CriteriTecnici!$K4835,",","."),0))),4)&amp;""),",",".")&amp;", "&amp;CHAR(34)&amp;"denominator"&amp;CHAR(34)&amp;": "&amp;SUBSTITUTE(TRIM(ROUND(IFERROR(CriteriTecnici!$L4835*1,IFERROR(NUMBERVALUE(CriteriTecnici!$L4835,".",","),IFERROR(NUMBERVALUE(CriteriTecnici!$L4835,",","."),0))),4)&amp;""),",",".")&amp;", "&amp;CHAR(34)&amp;"flag"&amp;CHAR(34)&amp;": "&amp;SUBSTITUTE(TRIM(ROUND(IFERROR(CriteriTecnici!$M4835*1,IFERROR(NUMBERVALUE(CriteriTecnici!$M4835,".",","),IFERROR(NUMBERVALUE(CriteriTecnici!$M4835,",","."),0))),4)&amp;""),",",".")&amp;", "&amp;CHAR(34)&amp;"rawScore"&amp;CHAR(34)&amp;": "&amp;SUBSTITUTE(TRIM(ROUND(IFERROR(CriteriTecnici!$O4835*1,IFERROR(NUMBERVALUE(CriteriTecnici!$O4835,".",","),IFERROR(NUMBERVALUE(CriteriTecnici!$O4835,",","."),0))),4)&amp;""),",",".")&amp;CHAR(125)&amp;IF(TRUE,",",""))</f>
        <v/>
      </c>
    </row>
    <row r="5056">
      <c r="A5056" s="38">
        <f>IF(CriteriTecnici!$A4836="","","    "&amp;CHAR(123)&amp;CHAR(34)&amp;"bidderId"&amp;CHAR(34)&amp;": "&amp;CHAR(34)&amp;SUBSTITUTE(CriteriTecnici!$A4836,CHAR(34),"'")&amp;CHAR(34)&amp;", "&amp;CHAR(34)&amp;"lotId"&amp;CHAR(34)&amp;": "&amp;CHAR(34)&amp;SUBSTITUTE(CriteriTecnici!$C4836,CHAR(34),"'")&amp;CHAR(34)&amp;", "&amp;CHAR(34)&amp;"criterionId"&amp;CHAR(34)&amp;": "&amp;CHAR(34)&amp;SUBSTITUTE(CriteriTecnici!$D4836,CHAR(34),"'")&amp;CHAR(34)&amp;", "&amp;CHAR(34)&amp;"kind"&amp;CHAR(34)&amp;": "&amp;CHAR(34)&amp;SUBSTITUTE(CriteriTecnici!$F4836,CHAR(34),"'")&amp;CHAR(34)&amp;", "&amp;CHAR(34)&amp;"value"&amp;CHAR(34)&amp;": "&amp;SUBSTITUTE(TRIM(ROUND(IFERROR(CriteriTecnici!$N4836*1,IFERROR(NUMBERVALUE(CriteriTecnici!$N4836,".",","),IFERROR(NUMBERVALUE(CriteriTecnici!$N4836,",","."),0))),4)&amp;""),",",".")&amp;", "&amp;CHAR(34)&amp;"numerator"&amp;CHAR(34)&amp;": "&amp;SUBSTITUTE(TRIM(ROUND(IFERROR(CriteriTecnici!$K4836*1,IFERROR(NUMBERVALUE(CriteriTecnici!$K4836,".",","),IFERROR(NUMBERVALUE(CriteriTecnici!$K4836,",","."),0))),4)&amp;""),",",".")&amp;", "&amp;CHAR(34)&amp;"denominator"&amp;CHAR(34)&amp;": "&amp;SUBSTITUTE(TRIM(ROUND(IFERROR(CriteriTecnici!$L4836*1,IFERROR(NUMBERVALUE(CriteriTecnici!$L4836,".",","),IFERROR(NUMBERVALUE(CriteriTecnici!$L4836,",","."),0))),4)&amp;""),",",".")&amp;", "&amp;CHAR(34)&amp;"flag"&amp;CHAR(34)&amp;": "&amp;SUBSTITUTE(TRIM(ROUND(IFERROR(CriteriTecnici!$M4836*1,IFERROR(NUMBERVALUE(CriteriTecnici!$M4836,".",","),IFERROR(NUMBERVALUE(CriteriTecnici!$M4836,",","."),0))),4)&amp;""),",",".")&amp;", "&amp;CHAR(34)&amp;"rawScore"&amp;CHAR(34)&amp;": "&amp;SUBSTITUTE(TRIM(ROUND(IFERROR(CriteriTecnici!$O4836*1,IFERROR(NUMBERVALUE(CriteriTecnici!$O4836,".",","),IFERROR(NUMBERVALUE(CriteriTecnici!$O4836,",","."),0))),4)&amp;""),",",".")&amp;CHAR(125)&amp;IF(TRUE,",",""))</f>
        <v/>
      </c>
    </row>
    <row r="5057">
      <c r="A5057" s="38">
        <f>IF(CriteriTecnici!$A4837="","","    "&amp;CHAR(123)&amp;CHAR(34)&amp;"bidderId"&amp;CHAR(34)&amp;": "&amp;CHAR(34)&amp;SUBSTITUTE(CriteriTecnici!$A4837,CHAR(34),"'")&amp;CHAR(34)&amp;", "&amp;CHAR(34)&amp;"lotId"&amp;CHAR(34)&amp;": "&amp;CHAR(34)&amp;SUBSTITUTE(CriteriTecnici!$C4837,CHAR(34),"'")&amp;CHAR(34)&amp;", "&amp;CHAR(34)&amp;"criterionId"&amp;CHAR(34)&amp;": "&amp;CHAR(34)&amp;SUBSTITUTE(CriteriTecnici!$D4837,CHAR(34),"'")&amp;CHAR(34)&amp;", "&amp;CHAR(34)&amp;"kind"&amp;CHAR(34)&amp;": "&amp;CHAR(34)&amp;SUBSTITUTE(CriteriTecnici!$F4837,CHAR(34),"'")&amp;CHAR(34)&amp;", "&amp;CHAR(34)&amp;"value"&amp;CHAR(34)&amp;": "&amp;SUBSTITUTE(TRIM(ROUND(IFERROR(CriteriTecnici!$N4837*1,IFERROR(NUMBERVALUE(CriteriTecnici!$N4837,".",","),IFERROR(NUMBERVALUE(CriteriTecnici!$N4837,",","."),0))),4)&amp;""),",",".")&amp;", "&amp;CHAR(34)&amp;"numerator"&amp;CHAR(34)&amp;": "&amp;SUBSTITUTE(TRIM(ROUND(IFERROR(CriteriTecnici!$K4837*1,IFERROR(NUMBERVALUE(CriteriTecnici!$K4837,".",","),IFERROR(NUMBERVALUE(CriteriTecnici!$K4837,",","."),0))),4)&amp;""),",",".")&amp;", "&amp;CHAR(34)&amp;"denominator"&amp;CHAR(34)&amp;": "&amp;SUBSTITUTE(TRIM(ROUND(IFERROR(CriteriTecnici!$L4837*1,IFERROR(NUMBERVALUE(CriteriTecnici!$L4837,".",","),IFERROR(NUMBERVALUE(CriteriTecnici!$L4837,",","."),0))),4)&amp;""),",",".")&amp;", "&amp;CHAR(34)&amp;"flag"&amp;CHAR(34)&amp;": "&amp;SUBSTITUTE(TRIM(ROUND(IFERROR(CriteriTecnici!$M4837*1,IFERROR(NUMBERVALUE(CriteriTecnici!$M4837,".",","),IFERROR(NUMBERVALUE(CriteriTecnici!$M4837,",","."),0))),4)&amp;""),",",".")&amp;", "&amp;CHAR(34)&amp;"rawScore"&amp;CHAR(34)&amp;": "&amp;SUBSTITUTE(TRIM(ROUND(IFERROR(CriteriTecnici!$O4837*1,IFERROR(NUMBERVALUE(CriteriTecnici!$O4837,".",","),IFERROR(NUMBERVALUE(CriteriTecnici!$O4837,",","."),0))),4)&amp;""),",",".")&amp;CHAR(125)&amp;IF(TRUE,",",""))</f>
        <v/>
      </c>
    </row>
    <row r="5058">
      <c r="A5058" s="38">
        <f>IF(CriteriTecnici!$A4838="","","    "&amp;CHAR(123)&amp;CHAR(34)&amp;"bidderId"&amp;CHAR(34)&amp;": "&amp;CHAR(34)&amp;SUBSTITUTE(CriteriTecnici!$A4838,CHAR(34),"'")&amp;CHAR(34)&amp;", "&amp;CHAR(34)&amp;"lotId"&amp;CHAR(34)&amp;": "&amp;CHAR(34)&amp;SUBSTITUTE(CriteriTecnici!$C4838,CHAR(34),"'")&amp;CHAR(34)&amp;", "&amp;CHAR(34)&amp;"criterionId"&amp;CHAR(34)&amp;": "&amp;CHAR(34)&amp;SUBSTITUTE(CriteriTecnici!$D4838,CHAR(34),"'")&amp;CHAR(34)&amp;", "&amp;CHAR(34)&amp;"kind"&amp;CHAR(34)&amp;": "&amp;CHAR(34)&amp;SUBSTITUTE(CriteriTecnici!$F4838,CHAR(34),"'")&amp;CHAR(34)&amp;", "&amp;CHAR(34)&amp;"value"&amp;CHAR(34)&amp;": "&amp;SUBSTITUTE(TRIM(ROUND(IFERROR(CriteriTecnici!$N4838*1,IFERROR(NUMBERVALUE(CriteriTecnici!$N4838,".",","),IFERROR(NUMBERVALUE(CriteriTecnici!$N4838,",","."),0))),4)&amp;""),",",".")&amp;", "&amp;CHAR(34)&amp;"numerator"&amp;CHAR(34)&amp;": "&amp;SUBSTITUTE(TRIM(ROUND(IFERROR(CriteriTecnici!$K4838*1,IFERROR(NUMBERVALUE(CriteriTecnici!$K4838,".",","),IFERROR(NUMBERVALUE(CriteriTecnici!$K4838,",","."),0))),4)&amp;""),",",".")&amp;", "&amp;CHAR(34)&amp;"denominator"&amp;CHAR(34)&amp;": "&amp;SUBSTITUTE(TRIM(ROUND(IFERROR(CriteriTecnici!$L4838*1,IFERROR(NUMBERVALUE(CriteriTecnici!$L4838,".",","),IFERROR(NUMBERVALUE(CriteriTecnici!$L4838,",","."),0))),4)&amp;""),",",".")&amp;", "&amp;CHAR(34)&amp;"flag"&amp;CHAR(34)&amp;": "&amp;SUBSTITUTE(TRIM(ROUND(IFERROR(CriteriTecnici!$M4838*1,IFERROR(NUMBERVALUE(CriteriTecnici!$M4838,".",","),IFERROR(NUMBERVALUE(CriteriTecnici!$M4838,",","."),0))),4)&amp;""),",",".")&amp;", "&amp;CHAR(34)&amp;"rawScore"&amp;CHAR(34)&amp;": "&amp;SUBSTITUTE(TRIM(ROUND(IFERROR(CriteriTecnici!$O4838*1,IFERROR(NUMBERVALUE(CriteriTecnici!$O4838,".",","),IFERROR(NUMBERVALUE(CriteriTecnici!$O4838,",","."),0))),4)&amp;""),",",".")&amp;CHAR(125)&amp;IF(TRUE,",",""))</f>
        <v/>
      </c>
    </row>
    <row r="5059">
      <c r="A5059" s="38">
        <f>IF(CriteriTecnici!$A4839="","","    "&amp;CHAR(123)&amp;CHAR(34)&amp;"bidderId"&amp;CHAR(34)&amp;": "&amp;CHAR(34)&amp;SUBSTITUTE(CriteriTecnici!$A4839,CHAR(34),"'")&amp;CHAR(34)&amp;", "&amp;CHAR(34)&amp;"lotId"&amp;CHAR(34)&amp;": "&amp;CHAR(34)&amp;SUBSTITUTE(CriteriTecnici!$C4839,CHAR(34),"'")&amp;CHAR(34)&amp;", "&amp;CHAR(34)&amp;"criterionId"&amp;CHAR(34)&amp;": "&amp;CHAR(34)&amp;SUBSTITUTE(CriteriTecnici!$D4839,CHAR(34),"'")&amp;CHAR(34)&amp;", "&amp;CHAR(34)&amp;"kind"&amp;CHAR(34)&amp;": "&amp;CHAR(34)&amp;SUBSTITUTE(CriteriTecnici!$F4839,CHAR(34),"'")&amp;CHAR(34)&amp;", "&amp;CHAR(34)&amp;"value"&amp;CHAR(34)&amp;": "&amp;SUBSTITUTE(TRIM(ROUND(IFERROR(CriteriTecnici!$N4839*1,IFERROR(NUMBERVALUE(CriteriTecnici!$N4839,".",","),IFERROR(NUMBERVALUE(CriteriTecnici!$N4839,",","."),0))),4)&amp;""),",",".")&amp;", "&amp;CHAR(34)&amp;"numerator"&amp;CHAR(34)&amp;": "&amp;SUBSTITUTE(TRIM(ROUND(IFERROR(CriteriTecnici!$K4839*1,IFERROR(NUMBERVALUE(CriteriTecnici!$K4839,".",","),IFERROR(NUMBERVALUE(CriteriTecnici!$K4839,",","."),0))),4)&amp;""),",",".")&amp;", "&amp;CHAR(34)&amp;"denominator"&amp;CHAR(34)&amp;": "&amp;SUBSTITUTE(TRIM(ROUND(IFERROR(CriteriTecnici!$L4839*1,IFERROR(NUMBERVALUE(CriteriTecnici!$L4839,".",","),IFERROR(NUMBERVALUE(CriteriTecnici!$L4839,",","."),0))),4)&amp;""),",",".")&amp;", "&amp;CHAR(34)&amp;"flag"&amp;CHAR(34)&amp;": "&amp;SUBSTITUTE(TRIM(ROUND(IFERROR(CriteriTecnici!$M4839*1,IFERROR(NUMBERVALUE(CriteriTecnici!$M4839,".",","),IFERROR(NUMBERVALUE(CriteriTecnici!$M4839,",","."),0))),4)&amp;""),",",".")&amp;", "&amp;CHAR(34)&amp;"rawScore"&amp;CHAR(34)&amp;": "&amp;SUBSTITUTE(TRIM(ROUND(IFERROR(CriteriTecnici!$O4839*1,IFERROR(NUMBERVALUE(CriteriTecnici!$O4839,".",","),IFERROR(NUMBERVALUE(CriteriTecnici!$O4839,",","."),0))),4)&amp;""),",",".")&amp;CHAR(125)&amp;IF(TRUE,",",""))</f>
        <v/>
      </c>
    </row>
    <row r="5060">
      <c r="A5060" s="38">
        <f>IF(CriteriTecnici!$A4840="","","    "&amp;CHAR(123)&amp;CHAR(34)&amp;"bidderId"&amp;CHAR(34)&amp;": "&amp;CHAR(34)&amp;SUBSTITUTE(CriteriTecnici!$A4840,CHAR(34),"'")&amp;CHAR(34)&amp;", "&amp;CHAR(34)&amp;"lotId"&amp;CHAR(34)&amp;": "&amp;CHAR(34)&amp;SUBSTITUTE(CriteriTecnici!$C4840,CHAR(34),"'")&amp;CHAR(34)&amp;", "&amp;CHAR(34)&amp;"criterionId"&amp;CHAR(34)&amp;": "&amp;CHAR(34)&amp;SUBSTITUTE(CriteriTecnici!$D4840,CHAR(34),"'")&amp;CHAR(34)&amp;", "&amp;CHAR(34)&amp;"kind"&amp;CHAR(34)&amp;": "&amp;CHAR(34)&amp;SUBSTITUTE(CriteriTecnici!$F4840,CHAR(34),"'")&amp;CHAR(34)&amp;", "&amp;CHAR(34)&amp;"value"&amp;CHAR(34)&amp;": "&amp;SUBSTITUTE(TRIM(ROUND(IFERROR(CriteriTecnici!$N4840*1,IFERROR(NUMBERVALUE(CriteriTecnici!$N4840,".",","),IFERROR(NUMBERVALUE(CriteriTecnici!$N4840,",","."),0))),4)&amp;""),",",".")&amp;", "&amp;CHAR(34)&amp;"numerator"&amp;CHAR(34)&amp;": "&amp;SUBSTITUTE(TRIM(ROUND(IFERROR(CriteriTecnici!$K4840*1,IFERROR(NUMBERVALUE(CriteriTecnici!$K4840,".",","),IFERROR(NUMBERVALUE(CriteriTecnici!$K4840,",","."),0))),4)&amp;""),",",".")&amp;", "&amp;CHAR(34)&amp;"denominator"&amp;CHAR(34)&amp;": "&amp;SUBSTITUTE(TRIM(ROUND(IFERROR(CriteriTecnici!$L4840*1,IFERROR(NUMBERVALUE(CriteriTecnici!$L4840,".",","),IFERROR(NUMBERVALUE(CriteriTecnici!$L4840,",","."),0))),4)&amp;""),",",".")&amp;", "&amp;CHAR(34)&amp;"flag"&amp;CHAR(34)&amp;": "&amp;SUBSTITUTE(TRIM(ROUND(IFERROR(CriteriTecnici!$M4840*1,IFERROR(NUMBERVALUE(CriteriTecnici!$M4840,".",","),IFERROR(NUMBERVALUE(CriteriTecnici!$M4840,",","."),0))),4)&amp;""),",",".")&amp;", "&amp;CHAR(34)&amp;"rawScore"&amp;CHAR(34)&amp;": "&amp;SUBSTITUTE(TRIM(ROUND(IFERROR(CriteriTecnici!$O4840*1,IFERROR(NUMBERVALUE(CriteriTecnici!$O4840,".",","),IFERROR(NUMBERVALUE(CriteriTecnici!$O4840,",","."),0))),4)&amp;""),",",".")&amp;CHAR(125)&amp;IF(COUNTA(Offerte!$A158:$A$200)&gt;0,",",""))</f>
        <v/>
      </c>
    </row>
    <row r="5061">
      <c r="A5061" s="38">
        <f>IF(CriteriTecnici!$A4841="","","    "&amp;CHAR(123)&amp;CHAR(34)&amp;"bidderId"&amp;CHAR(34)&amp;": "&amp;CHAR(34)&amp;SUBSTITUTE(CriteriTecnici!$A4841,CHAR(34),"'")&amp;CHAR(34)&amp;", "&amp;CHAR(34)&amp;"lotId"&amp;CHAR(34)&amp;": "&amp;CHAR(34)&amp;SUBSTITUTE(CriteriTecnici!$C4841,CHAR(34),"'")&amp;CHAR(34)&amp;", "&amp;CHAR(34)&amp;"criterionId"&amp;CHAR(34)&amp;": "&amp;CHAR(34)&amp;SUBSTITUTE(CriteriTecnici!$D4841,CHAR(34),"'")&amp;CHAR(34)&amp;", "&amp;CHAR(34)&amp;"kind"&amp;CHAR(34)&amp;": "&amp;CHAR(34)&amp;SUBSTITUTE(CriteriTecnici!$F4841,CHAR(34),"'")&amp;CHAR(34)&amp;", "&amp;CHAR(34)&amp;"value"&amp;CHAR(34)&amp;": "&amp;SUBSTITUTE(TRIM(ROUND(IFERROR(CriteriTecnici!$N4841*1,IFERROR(NUMBERVALUE(CriteriTecnici!$N4841,".",","),IFERROR(NUMBERVALUE(CriteriTecnici!$N4841,",","."),0))),4)&amp;""),",",".")&amp;", "&amp;CHAR(34)&amp;"numerator"&amp;CHAR(34)&amp;": "&amp;SUBSTITUTE(TRIM(ROUND(IFERROR(CriteriTecnici!$K4841*1,IFERROR(NUMBERVALUE(CriteriTecnici!$K4841,".",","),IFERROR(NUMBERVALUE(CriteriTecnici!$K4841,",","."),0))),4)&amp;""),",",".")&amp;", "&amp;CHAR(34)&amp;"denominator"&amp;CHAR(34)&amp;": "&amp;SUBSTITUTE(TRIM(ROUND(IFERROR(CriteriTecnici!$L4841*1,IFERROR(NUMBERVALUE(CriteriTecnici!$L4841,".",","),IFERROR(NUMBERVALUE(CriteriTecnici!$L4841,",","."),0))),4)&amp;""),",",".")&amp;", "&amp;CHAR(34)&amp;"flag"&amp;CHAR(34)&amp;": "&amp;SUBSTITUTE(TRIM(ROUND(IFERROR(CriteriTecnici!$M4841*1,IFERROR(NUMBERVALUE(CriteriTecnici!$M4841,".",","),IFERROR(NUMBERVALUE(CriteriTecnici!$M4841,",","."),0))),4)&amp;""),",",".")&amp;", "&amp;CHAR(34)&amp;"rawScore"&amp;CHAR(34)&amp;": "&amp;SUBSTITUTE(TRIM(ROUND(IFERROR(CriteriTecnici!$O4841*1,IFERROR(NUMBERVALUE(CriteriTecnici!$O4841,".",","),IFERROR(NUMBERVALUE(CriteriTecnici!$O4841,",","."),0))),4)&amp;""),",",".")&amp;CHAR(125)&amp;IF(TRUE,",",""))</f>
        <v/>
      </c>
    </row>
    <row r="5062">
      <c r="A5062" s="38">
        <f>IF(CriteriTecnici!$A4842="","","    "&amp;CHAR(123)&amp;CHAR(34)&amp;"bidderId"&amp;CHAR(34)&amp;": "&amp;CHAR(34)&amp;SUBSTITUTE(CriteriTecnici!$A4842,CHAR(34),"'")&amp;CHAR(34)&amp;", "&amp;CHAR(34)&amp;"lotId"&amp;CHAR(34)&amp;": "&amp;CHAR(34)&amp;SUBSTITUTE(CriteriTecnici!$C4842,CHAR(34),"'")&amp;CHAR(34)&amp;", "&amp;CHAR(34)&amp;"criterionId"&amp;CHAR(34)&amp;": "&amp;CHAR(34)&amp;SUBSTITUTE(CriteriTecnici!$D4842,CHAR(34),"'")&amp;CHAR(34)&amp;", "&amp;CHAR(34)&amp;"kind"&amp;CHAR(34)&amp;": "&amp;CHAR(34)&amp;SUBSTITUTE(CriteriTecnici!$F4842,CHAR(34),"'")&amp;CHAR(34)&amp;", "&amp;CHAR(34)&amp;"value"&amp;CHAR(34)&amp;": "&amp;SUBSTITUTE(TRIM(ROUND(IFERROR(CriteriTecnici!$N4842*1,IFERROR(NUMBERVALUE(CriteriTecnici!$N4842,".",","),IFERROR(NUMBERVALUE(CriteriTecnici!$N4842,",","."),0))),4)&amp;""),",",".")&amp;", "&amp;CHAR(34)&amp;"numerator"&amp;CHAR(34)&amp;": "&amp;SUBSTITUTE(TRIM(ROUND(IFERROR(CriteriTecnici!$K4842*1,IFERROR(NUMBERVALUE(CriteriTecnici!$K4842,".",","),IFERROR(NUMBERVALUE(CriteriTecnici!$K4842,",","."),0))),4)&amp;""),",",".")&amp;", "&amp;CHAR(34)&amp;"denominator"&amp;CHAR(34)&amp;": "&amp;SUBSTITUTE(TRIM(ROUND(IFERROR(CriteriTecnici!$L4842*1,IFERROR(NUMBERVALUE(CriteriTecnici!$L4842,".",","),IFERROR(NUMBERVALUE(CriteriTecnici!$L4842,",","."),0))),4)&amp;""),",",".")&amp;", "&amp;CHAR(34)&amp;"flag"&amp;CHAR(34)&amp;": "&amp;SUBSTITUTE(TRIM(ROUND(IFERROR(CriteriTecnici!$M4842*1,IFERROR(NUMBERVALUE(CriteriTecnici!$M4842,".",","),IFERROR(NUMBERVALUE(CriteriTecnici!$M4842,",","."),0))),4)&amp;""),",",".")&amp;", "&amp;CHAR(34)&amp;"rawScore"&amp;CHAR(34)&amp;": "&amp;SUBSTITUTE(TRIM(ROUND(IFERROR(CriteriTecnici!$O4842*1,IFERROR(NUMBERVALUE(CriteriTecnici!$O4842,".",","),IFERROR(NUMBERVALUE(CriteriTecnici!$O4842,",","."),0))),4)&amp;""),",",".")&amp;CHAR(125)&amp;IF(TRUE,",",""))</f>
        <v/>
      </c>
    </row>
    <row r="5063">
      <c r="A5063" s="38">
        <f>IF(CriteriTecnici!$A4843="","","    "&amp;CHAR(123)&amp;CHAR(34)&amp;"bidderId"&amp;CHAR(34)&amp;": "&amp;CHAR(34)&amp;SUBSTITUTE(CriteriTecnici!$A4843,CHAR(34),"'")&amp;CHAR(34)&amp;", "&amp;CHAR(34)&amp;"lotId"&amp;CHAR(34)&amp;": "&amp;CHAR(34)&amp;SUBSTITUTE(CriteriTecnici!$C4843,CHAR(34),"'")&amp;CHAR(34)&amp;", "&amp;CHAR(34)&amp;"criterionId"&amp;CHAR(34)&amp;": "&amp;CHAR(34)&amp;SUBSTITUTE(CriteriTecnici!$D4843,CHAR(34),"'")&amp;CHAR(34)&amp;", "&amp;CHAR(34)&amp;"kind"&amp;CHAR(34)&amp;": "&amp;CHAR(34)&amp;SUBSTITUTE(CriteriTecnici!$F4843,CHAR(34),"'")&amp;CHAR(34)&amp;", "&amp;CHAR(34)&amp;"value"&amp;CHAR(34)&amp;": "&amp;SUBSTITUTE(TRIM(ROUND(IFERROR(CriteriTecnici!$N4843*1,IFERROR(NUMBERVALUE(CriteriTecnici!$N4843,".",","),IFERROR(NUMBERVALUE(CriteriTecnici!$N4843,",","."),0))),4)&amp;""),",",".")&amp;", "&amp;CHAR(34)&amp;"numerator"&amp;CHAR(34)&amp;": "&amp;SUBSTITUTE(TRIM(ROUND(IFERROR(CriteriTecnici!$K4843*1,IFERROR(NUMBERVALUE(CriteriTecnici!$K4843,".",","),IFERROR(NUMBERVALUE(CriteriTecnici!$K4843,",","."),0))),4)&amp;""),",",".")&amp;", "&amp;CHAR(34)&amp;"denominator"&amp;CHAR(34)&amp;": "&amp;SUBSTITUTE(TRIM(ROUND(IFERROR(CriteriTecnici!$L4843*1,IFERROR(NUMBERVALUE(CriteriTecnici!$L4843,".",","),IFERROR(NUMBERVALUE(CriteriTecnici!$L4843,",","."),0))),4)&amp;""),",",".")&amp;", "&amp;CHAR(34)&amp;"flag"&amp;CHAR(34)&amp;": "&amp;SUBSTITUTE(TRIM(ROUND(IFERROR(CriteriTecnici!$M4843*1,IFERROR(NUMBERVALUE(CriteriTecnici!$M4843,".",","),IFERROR(NUMBERVALUE(CriteriTecnici!$M4843,",","."),0))),4)&amp;""),",",".")&amp;", "&amp;CHAR(34)&amp;"rawScore"&amp;CHAR(34)&amp;": "&amp;SUBSTITUTE(TRIM(ROUND(IFERROR(CriteriTecnici!$O4843*1,IFERROR(NUMBERVALUE(CriteriTecnici!$O4843,".",","),IFERROR(NUMBERVALUE(CriteriTecnici!$O4843,",","."),0))),4)&amp;""),",",".")&amp;CHAR(125)&amp;IF(TRUE,",",""))</f>
        <v/>
      </c>
    </row>
    <row r="5064">
      <c r="A5064" s="38">
        <f>IF(CriteriTecnici!$A4844="","","    "&amp;CHAR(123)&amp;CHAR(34)&amp;"bidderId"&amp;CHAR(34)&amp;": "&amp;CHAR(34)&amp;SUBSTITUTE(CriteriTecnici!$A4844,CHAR(34),"'")&amp;CHAR(34)&amp;", "&amp;CHAR(34)&amp;"lotId"&amp;CHAR(34)&amp;": "&amp;CHAR(34)&amp;SUBSTITUTE(CriteriTecnici!$C4844,CHAR(34),"'")&amp;CHAR(34)&amp;", "&amp;CHAR(34)&amp;"criterionId"&amp;CHAR(34)&amp;": "&amp;CHAR(34)&amp;SUBSTITUTE(CriteriTecnici!$D4844,CHAR(34),"'")&amp;CHAR(34)&amp;", "&amp;CHAR(34)&amp;"kind"&amp;CHAR(34)&amp;": "&amp;CHAR(34)&amp;SUBSTITUTE(CriteriTecnici!$F4844,CHAR(34),"'")&amp;CHAR(34)&amp;", "&amp;CHAR(34)&amp;"value"&amp;CHAR(34)&amp;": "&amp;SUBSTITUTE(TRIM(ROUND(IFERROR(CriteriTecnici!$N4844*1,IFERROR(NUMBERVALUE(CriteriTecnici!$N4844,".",","),IFERROR(NUMBERVALUE(CriteriTecnici!$N4844,",","."),0))),4)&amp;""),",",".")&amp;", "&amp;CHAR(34)&amp;"numerator"&amp;CHAR(34)&amp;": "&amp;SUBSTITUTE(TRIM(ROUND(IFERROR(CriteriTecnici!$K4844*1,IFERROR(NUMBERVALUE(CriteriTecnici!$K4844,".",","),IFERROR(NUMBERVALUE(CriteriTecnici!$K4844,",","."),0))),4)&amp;""),",",".")&amp;", "&amp;CHAR(34)&amp;"denominator"&amp;CHAR(34)&amp;": "&amp;SUBSTITUTE(TRIM(ROUND(IFERROR(CriteriTecnici!$L4844*1,IFERROR(NUMBERVALUE(CriteriTecnici!$L4844,".",","),IFERROR(NUMBERVALUE(CriteriTecnici!$L4844,",","."),0))),4)&amp;""),",",".")&amp;", "&amp;CHAR(34)&amp;"flag"&amp;CHAR(34)&amp;": "&amp;SUBSTITUTE(TRIM(ROUND(IFERROR(CriteriTecnici!$M4844*1,IFERROR(NUMBERVALUE(CriteriTecnici!$M4844,".",","),IFERROR(NUMBERVALUE(CriteriTecnici!$M4844,",","."),0))),4)&amp;""),",",".")&amp;", "&amp;CHAR(34)&amp;"rawScore"&amp;CHAR(34)&amp;": "&amp;SUBSTITUTE(TRIM(ROUND(IFERROR(CriteriTecnici!$O4844*1,IFERROR(NUMBERVALUE(CriteriTecnici!$O4844,".",","),IFERROR(NUMBERVALUE(CriteriTecnici!$O4844,",","."),0))),4)&amp;""),",",".")&amp;CHAR(125)&amp;IF(TRUE,",",""))</f>
        <v/>
      </c>
    </row>
    <row r="5065">
      <c r="A5065" s="38">
        <f>IF(CriteriTecnici!$A4845="","","    "&amp;CHAR(123)&amp;CHAR(34)&amp;"bidderId"&amp;CHAR(34)&amp;": "&amp;CHAR(34)&amp;SUBSTITUTE(CriteriTecnici!$A4845,CHAR(34),"'")&amp;CHAR(34)&amp;", "&amp;CHAR(34)&amp;"lotId"&amp;CHAR(34)&amp;": "&amp;CHAR(34)&amp;SUBSTITUTE(CriteriTecnici!$C4845,CHAR(34),"'")&amp;CHAR(34)&amp;", "&amp;CHAR(34)&amp;"criterionId"&amp;CHAR(34)&amp;": "&amp;CHAR(34)&amp;SUBSTITUTE(CriteriTecnici!$D4845,CHAR(34),"'")&amp;CHAR(34)&amp;", "&amp;CHAR(34)&amp;"kind"&amp;CHAR(34)&amp;": "&amp;CHAR(34)&amp;SUBSTITUTE(CriteriTecnici!$F4845,CHAR(34),"'")&amp;CHAR(34)&amp;", "&amp;CHAR(34)&amp;"value"&amp;CHAR(34)&amp;": "&amp;SUBSTITUTE(TRIM(ROUND(IFERROR(CriteriTecnici!$N4845*1,IFERROR(NUMBERVALUE(CriteriTecnici!$N4845,".",","),IFERROR(NUMBERVALUE(CriteriTecnici!$N4845,",","."),0))),4)&amp;""),",",".")&amp;", "&amp;CHAR(34)&amp;"numerator"&amp;CHAR(34)&amp;": "&amp;SUBSTITUTE(TRIM(ROUND(IFERROR(CriteriTecnici!$K4845*1,IFERROR(NUMBERVALUE(CriteriTecnici!$K4845,".",","),IFERROR(NUMBERVALUE(CriteriTecnici!$K4845,",","."),0))),4)&amp;""),",",".")&amp;", "&amp;CHAR(34)&amp;"denominator"&amp;CHAR(34)&amp;": "&amp;SUBSTITUTE(TRIM(ROUND(IFERROR(CriteriTecnici!$L4845*1,IFERROR(NUMBERVALUE(CriteriTecnici!$L4845,".",","),IFERROR(NUMBERVALUE(CriteriTecnici!$L4845,",","."),0))),4)&amp;""),",",".")&amp;", "&amp;CHAR(34)&amp;"flag"&amp;CHAR(34)&amp;": "&amp;SUBSTITUTE(TRIM(ROUND(IFERROR(CriteriTecnici!$M4845*1,IFERROR(NUMBERVALUE(CriteriTecnici!$M4845,".",","),IFERROR(NUMBERVALUE(CriteriTecnici!$M4845,",","."),0))),4)&amp;""),",",".")&amp;", "&amp;CHAR(34)&amp;"rawScore"&amp;CHAR(34)&amp;": "&amp;SUBSTITUTE(TRIM(ROUND(IFERROR(CriteriTecnici!$O4845*1,IFERROR(NUMBERVALUE(CriteriTecnici!$O4845,".",","),IFERROR(NUMBERVALUE(CriteriTecnici!$O4845,",","."),0))),4)&amp;""),",",".")&amp;CHAR(125)&amp;IF(TRUE,",",""))</f>
        <v/>
      </c>
    </row>
    <row r="5066">
      <c r="A5066" s="38">
        <f>IF(CriteriTecnici!$A4846="","","    "&amp;CHAR(123)&amp;CHAR(34)&amp;"bidderId"&amp;CHAR(34)&amp;": "&amp;CHAR(34)&amp;SUBSTITUTE(CriteriTecnici!$A4846,CHAR(34),"'")&amp;CHAR(34)&amp;", "&amp;CHAR(34)&amp;"lotId"&amp;CHAR(34)&amp;": "&amp;CHAR(34)&amp;SUBSTITUTE(CriteriTecnici!$C4846,CHAR(34),"'")&amp;CHAR(34)&amp;", "&amp;CHAR(34)&amp;"criterionId"&amp;CHAR(34)&amp;": "&amp;CHAR(34)&amp;SUBSTITUTE(CriteriTecnici!$D4846,CHAR(34),"'")&amp;CHAR(34)&amp;", "&amp;CHAR(34)&amp;"kind"&amp;CHAR(34)&amp;": "&amp;CHAR(34)&amp;SUBSTITUTE(CriteriTecnici!$F4846,CHAR(34),"'")&amp;CHAR(34)&amp;", "&amp;CHAR(34)&amp;"value"&amp;CHAR(34)&amp;": "&amp;SUBSTITUTE(TRIM(ROUND(IFERROR(CriteriTecnici!$N4846*1,IFERROR(NUMBERVALUE(CriteriTecnici!$N4846,".",","),IFERROR(NUMBERVALUE(CriteriTecnici!$N4846,",","."),0))),4)&amp;""),",",".")&amp;", "&amp;CHAR(34)&amp;"numerator"&amp;CHAR(34)&amp;": "&amp;SUBSTITUTE(TRIM(ROUND(IFERROR(CriteriTecnici!$K4846*1,IFERROR(NUMBERVALUE(CriteriTecnici!$K4846,".",","),IFERROR(NUMBERVALUE(CriteriTecnici!$K4846,",","."),0))),4)&amp;""),",",".")&amp;", "&amp;CHAR(34)&amp;"denominator"&amp;CHAR(34)&amp;": "&amp;SUBSTITUTE(TRIM(ROUND(IFERROR(CriteriTecnici!$L4846*1,IFERROR(NUMBERVALUE(CriteriTecnici!$L4846,".",","),IFERROR(NUMBERVALUE(CriteriTecnici!$L4846,",","."),0))),4)&amp;""),",",".")&amp;", "&amp;CHAR(34)&amp;"flag"&amp;CHAR(34)&amp;": "&amp;SUBSTITUTE(TRIM(ROUND(IFERROR(CriteriTecnici!$M4846*1,IFERROR(NUMBERVALUE(CriteriTecnici!$M4846,".",","),IFERROR(NUMBERVALUE(CriteriTecnici!$M4846,",","."),0))),4)&amp;""),",",".")&amp;", "&amp;CHAR(34)&amp;"rawScore"&amp;CHAR(34)&amp;": "&amp;SUBSTITUTE(TRIM(ROUND(IFERROR(CriteriTecnici!$O4846*1,IFERROR(NUMBERVALUE(CriteriTecnici!$O4846,".",","),IFERROR(NUMBERVALUE(CriteriTecnici!$O4846,",","."),0))),4)&amp;""),",",".")&amp;CHAR(125)&amp;IF(TRUE,",",""))</f>
        <v/>
      </c>
    </row>
    <row r="5067">
      <c r="A5067" s="38">
        <f>IF(CriteriTecnici!$A4847="","","    "&amp;CHAR(123)&amp;CHAR(34)&amp;"bidderId"&amp;CHAR(34)&amp;": "&amp;CHAR(34)&amp;SUBSTITUTE(CriteriTecnici!$A4847,CHAR(34),"'")&amp;CHAR(34)&amp;", "&amp;CHAR(34)&amp;"lotId"&amp;CHAR(34)&amp;": "&amp;CHAR(34)&amp;SUBSTITUTE(CriteriTecnici!$C4847,CHAR(34),"'")&amp;CHAR(34)&amp;", "&amp;CHAR(34)&amp;"criterionId"&amp;CHAR(34)&amp;": "&amp;CHAR(34)&amp;SUBSTITUTE(CriteriTecnici!$D4847,CHAR(34),"'")&amp;CHAR(34)&amp;", "&amp;CHAR(34)&amp;"kind"&amp;CHAR(34)&amp;": "&amp;CHAR(34)&amp;SUBSTITUTE(CriteriTecnici!$F4847,CHAR(34),"'")&amp;CHAR(34)&amp;", "&amp;CHAR(34)&amp;"value"&amp;CHAR(34)&amp;": "&amp;SUBSTITUTE(TRIM(ROUND(IFERROR(CriteriTecnici!$N4847*1,IFERROR(NUMBERVALUE(CriteriTecnici!$N4847,".",","),IFERROR(NUMBERVALUE(CriteriTecnici!$N4847,",","."),0))),4)&amp;""),",",".")&amp;", "&amp;CHAR(34)&amp;"numerator"&amp;CHAR(34)&amp;": "&amp;SUBSTITUTE(TRIM(ROUND(IFERROR(CriteriTecnici!$K4847*1,IFERROR(NUMBERVALUE(CriteriTecnici!$K4847,".",","),IFERROR(NUMBERVALUE(CriteriTecnici!$K4847,",","."),0))),4)&amp;""),",",".")&amp;", "&amp;CHAR(34)&amp;"denominator"&amp;CHAR(34)&amp;": "&amp;SUBSTITUTE(TRIM(ROUND(IFERROR(CriteriTecnici!$L4847*1,IFERROR(NUMBERVALUE(CriteriTecnici!$L4847,".",","),IFERROR(NUMBERVALUE(CriteriTecnici!$L4847,",","."),0))),4)&amp;""),",",".")&amp;", "&amp;CHAR(34)&amp;"flag"&amp;CHAR(34)&amp;": "&amp;SUBSTITUTE(TRIM(ROUND(IFERROR(CriteriTecnici!$M4847*1,IFERROR(NUMBERVALUE(CriteriTecnici!$M4847,".",","),IFERROR(NUMBERVALUE(CriteriTecnici!$M4847,",","."),0))),4)&amp;""),",",".")&amp;", "&amp;CHAR(34)&amp;"rawScore"&amp;CHAR(34)&amp;": "&amp;SUBSTITUTE(TRIM(ROUND(IFERROR(CriteriTecnici!$O4847*1,IFERROR(NUMBERVALUE(CriteriTecnici!$O4847,".",","),IFERROR(NUMBERVALUE(CriteriTecnici!$O4847,",","."),0))),4)&amp;""),",",".")&amp;CHAR(125)&amp;IF(TRUE,",",""))</f>
        <v/>
      </c>
    </row>
    <row r="5068">
      <c r="A5068" s="38">
        <f>IF(CriteriTecnici!$A4848="","","    "&amp;CHAR(123)&amp;CHAR(34)&amp;"bidderId"&amp;CHAR(34)&amp;": "&amp;CHAR(34)&amp;SUBSTITUTE(CriteriTecnici!$A4848,CHAR(34),"'")&amp;CHAR(34)&amp;", "&amp;CHAR(34)&amp;"lotId"&amp;CHAR(34)&amp;": "&amp;CHAR(34)&amp;SUBSTITUTE(CriteriTecnici!$C4848,CHAR(34),"'")&amp;CHAR(34)&amp;", "&amp;CHAR(34)&amp;"criterionId"&amp;CHAR(34)&amp;": "&amp;CHAR(34)&amp;SUBSTITUTE(CriteriTecnici!$D4848,CHAR(34),"'")&amp;CHAR(34)&amp;", "&amp;CHAR(34)&amp;"kind"&amp;CHAR(34)&amp;": "&amp;CHAR(34)&amp;SUBSTITUTE(CriteriTecnici!$F4848,CHAR(34),"'")&amp;CHAR(34)&amp;", "&amp;CHAR(34)&amp;"value"&amp;CHAR(34)&amp;": "&amp;SUBSTITUTE(TRIM(ROUND(IFERROR(CriteriTecnici!$N4848*1,IFERROR(NUMBERVALUE(CriteriTecnici!$N4848,".",","),IFERROR(NUMBERVALUE(CriteriTecnici!$N4848,",","."),0))),4)&amp;""),",",".")&amp;", "&amp;CHAR(34)&amp;"numerator"&amp;CHAR(34)&amp;": "&amp;SUBSTITUTE(TRIM(ROUND(IFERROR(CriteriTecnici!$K4848*1,IFERROR(NUMBERVALUE(CriteriTecnici!$K4848,".",","),IFERROR(NUMBERVALUE(CriteriTecnici!$K4848,",","."),0))),4)&amp;""),",",".")&amp;", "&amp;CHAR(34)&amp;"denominator"&amp;CHAR(34)&amp;": "&amp;SUBSTITUTE(TRIM(ROUND(IFERROR(CriteriTecnici!$L4848*1,IFERROR(NUMBERVALUE(CriteriTecnici!$L4848,".",","),IFERROR(NUMBERVALUE(CriteriTecnici!$L4848,",","."),0))),4)&amp;""),",",".")&amp;", "&amp;CHAR(34)&amp;"flag"&amp;CHAR(34)&amp;": "&amp;SUBSTITUTE(TRIM(ROUND(IFERROR(CriteriTecnici!$M4848*1,IFERROR(NUMBERVALUE(CriteriTecnici!$M4848,".",","),IFERROR(NUMBERVALUE(CriteriTecnici!$M4848,",","."),0))),4)&amp;""),",",".")&amp;", "&amp;CHAR(34)&amp;"rawScore"&amp;CHAR(34)&amp;": "&amp;SUBSTITUTE(TRIM(ROUND(IFERROR(CriteriTecnici!$O4848*1,IFERROR(NUMBERVALUE(CriteriTecnici!$O4848,".",","),IFERROR(NUMBERVALUE(CriteriTecnici!$O4848,",","."),0))),4)&amp;""),",",".")&amp;CHAR(125)&amp;IF(TRUE,",",""))</f>
        <v/>
      </c>
    </row>
    <row r="5069">
      <c r="A5069" s="38">
        <f>IF(CriteriTecnici!$A4849="","","    "&amp;CHAR(123)&amp;CHAR(34)&amp;"bidderId"&amp;CHAR(34)&amp;": "&amp;CHAR(34)&amp;SUBSTITUTE(CriteriTecnici!$A4849,CHAR(34),"'")&amp;CHAR(34)&amp;", "&amp;CHAR(34)&amp;"lotId"&amp;CHAR(34)&amp;": "&amp;CHAR(34)&amp;SUBSTITUTE(CriteriTecnici!$C4849,CHAR(34),"'")&amp;CHAR(34)&amp;", "&amp;CHAR(34)&amp;"criterionId"&amp;CHAR(34)&amp;": "&amp;CHAR(34)&amp;SUBSTITUTE(CriteriTecnici!$D4849,CHAR(34),"'")&amp;CHAR(34)&amp;", "&amp;CHAR(34)&amp;"kind"&amp;CHAR(34)&amp;": "&amp;CHAR(34)&amp;SUBSTITUTE(CriteriTecnici!$F4849,CHAR(34),"'")&amp;CHAR(34)&amp;", "&amp;CHAR(34)&amp;"value"&amp;CHAR(34)&amp;": "&amp;SUBSTITUTE(TRIM(ROUND(IFERROR(CriteriTecnici!$N4849*1,IFERROR(NUMBERVALUE(CriteriTecnici!$N4849,".",","),IFERROR(NUMBERVALUE(CriteriTecnici!$N4849,",","."),0))),4)&amp;""),",",".")&amp;", "&amp;CHAR(34)&amp;"numerator"&amp;CHAR(34)&amp;": "&amp;SUBSTITUTE(TRIM(ROUND(IFERROR(CriteriTecnici!$K4849*1,IFERROR(NUMBERVALUE(CriteriTecnici!$K4849,".",","),IFERROR(NUMBERVALUE(CriteriTecnici!$K4849,",","."),0))),4)&amp;""),",",".")&amp;", "&amp;CHAR(34)&amp;"denominator"&amp;CHAR(34)&amp;": "&amp;SUBSTITUTE(TRIM(ROUND(IFERROR(CriteriTecnici!$L4849*1,IFERROR(NUMBERVALUE(CriteriTecnici!$L4849,".",","),IFERROR(NUMBERVALUE(CriteriTecnici!$L4849,",","."),0))),4)&amp;""),",",".")&amp;", "&amp;CHAR(34)&amp;"flag"&amp;CHAR(34)&amp;": "&amp;SUBSTITUTE(TRIM(ROUND(IFERROR(CriteriTecnici!$M4849*1,IFERROR(NUMBERVALUE(CriteriTecnici!$M4849,".",","),IFERROR(NUMBERVALUE(CriteriTecnici!$M4849,",","."),0))),4)&amp;""),",",".")&amp;", "&amp;CHAR(34)&amp;"rawScore"&amp;CHAR(34)&amp;": "&amp;SUBSTITUTE(TRIM(ROUND(IFERROR(CriteriTecnici!$O4849*1,IFERROR(NUMBERVALUE(CriteriTecnici!$O4849,".",","),IFERROR(NUMBERVALUE(CriteriTecnici!$O4849,",","."),0))),4)&amp;""),",",".")&amp;CHAR(125)&amp;IF(TRUE,",",""))</f>
        <v/>
      </c>
    </row>
    <row r="5070">
      <c r="A5070" s="38">
        <f>IF(CriteriTecnici!$A4850="","","    "&amp;CHAR(123)&amp;CHAR(34)&amp;"bidderId"&amp;CHAR(34)&amp;": "&amp;CHAR(34)&amp;SUBSTITUTE(CriteriTecnici!$A4850,CHAR(34),"'")&amp;CHAR(34)&amp;", "&amp;CHAR(34)&amp;"lotId"&amp;CHAR(34)&amp;": "&amp;CHAR(34)&amp;SUBSTITUTE(CriteriTecnici!$C4850,CHAR(34),"'")&amp;CHAR(34)&amp;", "&amp;CHAR(34)&amp;"criterionId"&amp;CHAR(34)&amp;": "&amp;CHAR(34)&amp;SUBSTITUTE(CriteriTecnici!$D4850,CHAR(34),"'")&amp;CHAR(34)&amp;", "&amp;CHAR(34)&amp;"kind"&amp;CHAR(34)&amp;": "&amp;CHAR(34)&amp;SUBSTITUTE(CriteriTecnici!$F4850,CHAR(34),"'")&amp;CHAR(34)&amp;", "&amp;CHAR(34)&amp;"value"&amp;CHAR(34)&amp;": "&amp;SUBSTITUTE(TRIM(ROUND(IFERROR(CriteriTecnici!$N4850*1,IFERROR(NUMBERVALUE(CriteriTecnici!$N4850,".",","),IFERROR(NUMBERVALUE(CriteriTecnici!$N4850,",","."),0))),4)&amp;""),",",".")&amp;", "&amp;CHAR(34)&amp;"numerator"&amp;CHAR(34)&amp;": "&amp;SUBSTITUTE(TRIM(ROUND(IFERROR(CriteriTecnici!$K4850*1,IFERROR(NUMBERVALUE(CriteriTecnici!$K4850,".",","),IFERROR(NUMBERVALUE(CriteriTecnici!$K4850,",","."),0))),4)&amp;""),",",".")&amp;", "&amp;CHAR(34)&amp;"denominator"&amp;CHAR(34)&amp;": "&amp;SUBSTITUTE(TRIM(ROUND(IFERROR(CriteriTecnici!$L4850*1,IFERROR(NUMBERVALUE(CriteriTecnici!$L4850,".",","),IFERROR(NUMBERVALUE(CriteriTecnici!$L4850,",","."),0))),4)&amp;""),",",".")&amp;", "&amp;CHAR(34)&amp;"flag"&amp;CHAR(34)&amp;": "&amp;SUBSTITUTE(TRIM(ROUND(IFERROR(CriteriTecnici!$M4850*1,IFERROR(NUMBERVALUE(CriteriTecnici!$M4850,".",","),IFERROR(NUMBERVALUE(CriteriTecnici!$M4850,",","."),0))),4)&amp;""),",",".")&amp;", "&amp;CHAR(34)&amp;"rawScore"&amp;CHAR(34)&amp;": "&amp;SUBSTITUTE(TRIM(ROUND(IFERROR(CriteriTecnici!$O4850*1,IFERROR(NUMBERVALUE(CriteriTecnici!$O4850,".",","),IFERROR(NUMBERVALUE(CriteriTecnici!$O4850,",","."),0))),4)&amp;""),",",".")&amp;CHAR(125)&amp;IF(TRUE,",",""))</f>
        <v/>
      </c>
    </row>
    <row r="5071">
      <c r="A5071" s="38">
        <f>IF(CriteriTecnici!$A4851="","","    "&amp;CHAR(123)&amp;CHAR(34)&amp;"bidderId"&amp;CHAR(34)&amp;": "&amp;CHAR(34)&amp;SUBSTITUTE(CriteriTecnici!$A4851,CHAR(34),"'")&amp;CHAR(34)&amp;", "&amp;CHAR(34)&amp;"lotId"&amp;CHAR(34)&amp;": "&amp;CHAR(34)&amp;SUBSTITUTE(CriteriTecnici!$C4851,CHAR(34),"'")&amp;CHAR(34)&amp;", "&amp;CHAR(34)&amp;"criterionId"&amp;CHAR(34)&amp;": "&amp;CHAR(34)&amp;SUBSTITUTE(CriteriTecnici!$D4851,CHAR(34),"'")&amp;CHAR(34)&amp;", "&amp;CHAR(34)&amp;"kind"&amp;CHAR(34)&amp;": "&amp;CHAR(34)&amp;SUBSTITUTE(CriteriTecnici!$F4851,CHAR(34),"'")&amp;CHAR(34)&amp;", "&amp;CHAR(34)&amp;"value"&amp;CHAR(34)&amp;": "&amp;SUBSTITUTE(TRIM(ROUND(IFERROR(CriteriTecnici!$N4851*1,IFERROR(NUMBERVALUE(CriteriTecnici!$N4851,".",","),IFERROR(NUMBERVALUE(CriteriTecnici!$N4851,",","."),0))),4)&amp;""),",",".")&amp;", "&amp;CHAR(34)&amp;"numerator"&amp;CHAR(34)&amp;": "&amp;SUBSTITUTE(TRIM(ROUND(IFERROR(CriteriTecnici!$K4851*1,IFERROR(NUMBERVALUE(CriteriTecnici!$K4851,".",","),IFERROR(NUMBERVALUE(CriteriTecnici!$K4851,",","."),0))),4)&amp;""),",",".")&amp;", "&amp;CHAR(34)&amp;"denominator"&amp;CHAR(34)&amp;": "&amp;SUBSTITUTE(TRIM(ROUND(IFERROR(CriteriTecnici!$L4851*1,IFERROR(NUMBERVALUE(CriteriTecnici!$L4851,".",","),IFERROR(NUMBERVALUE(CriteriTecnici!$L4851,",","."),0))),4)&amp;""),",",".")&amp;", "&amp;CHAR(34)&amp;"flag"&amp;CHAR(34)&amp;": "&amp;SUBSTITUTE(TRIM(ROUND(IFERROR(CriteriTecnici!$M4851*1,IFERROR(NUMBERVALUE(CriteriTecnici!$M4851,".",","),IFERROR(NUMBERVALUE(CriteriTecnici!$M4851,",","."),0))),4)&amp;""),",",".")&amp;", "&amp;CHAR(34)&amp;"rawScore"&amp;CHAR(34)&amp;": "&amp;SUBSTITUTE(TRIM(ROUND(IFERROR(CriteriTecnici!$O4851*1,IFERROR(NUMBERVALUE(CriteriTecnici!$O4851,".",","),IFERROR(NUMBERVALUE(CriteriTecnici!$O4851,",","."),0))),4)&amp;""),",",".")&amp;CHAR(125)&amp;IF(TRUE,",",""))</f>
        <v/>
      </c>
    </row>
    <row r="5072">
      <c r="A5072" s="38">
        <f>IF(CriteriTecnici!$A4852="","","    "&amp;CHAR(123)&amp;CHAR(34)&amp;"bidderId"&amp;CHAR(34)&amp;": "&amp;CHAR(34)&amp;SUBSTITUTE(CriteriTecnici!$A4852,CHAR(34),"'")&amp;CHAR(34)&amp;", "&amp;CHAR(34)&amp;"lotId"&amp;CHAR(34)&amp;": "&amp;CHAR(34)&amp;SUBSTITUTE(CriteriTecnici!$C4852,CHAR(34),"'")&amp;CHAR(34)&amp;", "&amp;CHAR(34)&amp;"criterionId"&amp;CHAR(34)&amp;": "&amp;CHAR(34)&amp;SUBSTITUTE(CriteriTecnici!$D4852,CHAR(34),"'")&amp;CHAR(34)&amp;", "&amp;CHAR(34)&amp;"kind"&amp;CHAR(34)&amp;": "&amp;CHAR(34)&amp;SUBSTITUTE(CriteriTecnici!$F4852,CHAR(34),"'")&amp;CHAR(34)&amp;", "&amp;CHAR(34)&amp;"value"&amp;CHAR(34)&amp;": "&amp;SUBSTITUTE(TRIM(ROUND(IFERROR(CriteriTecnici!$N4852*1,IFERROR(NUMBERVALUE(CriteriTecnici!$N4852,".",","),IFERROR(NUMBERVALUE(CriteriTecnici!$N4852,",","."),0))),4)&amp;""),",",".")&amp;", "&amp;CHAR(34)&amp;"numerator"&amp;CHAR(34)&amp;": "&amp;SUBSTITUTE(TRIM(ROUND(IFERROR(CriteriTecnici!$K4852*1,IFERROR(NUMBERVALUE(CriteriTecnici!$K4852,".",","),IFERROR(NUMBERVALUE(CriteriTecnici!$K4852,",","."),0))),4)&amp;""),",",".")&amp;", "&amp;CHAR(34)&amp;"denominator"&amp;CHAR(34)&amp;": "&amp;SUBSTITUTE(TRIM(ROUND(IFERROR(CriteriTecnici!$L4852*1,IFERROR(NUMBERVALUE(CriteriTecnici!$L4852,".",","),IFERROR(NUMBERVALUE(CriteriTecnici!$L4852,",","."),0))),4)&amp;""),",",".")&amp;", "&amp;CHAR(34)&amp;"flag"&amp;CHAR(34)&amp;": "&amp;SUBSTITUTE(TRIM(ROUND(IFERROR(CriteriTecnici!$M4852*1,IFERROR(NUMBERVALUE(CriteriTecnici!$M4852,".",","),IFERROR(NUMBERVALUE(CriteriTecnici!$M4852,",","."),0))),4)&amp;""),",",".")&amp;", "&amp;CHAR(34)&amp;"rawScore"&amp;CHAR(34)&amp;": "&amp;SUBSTITUTE(TRIM(ROUND(IFERROR(CriteriTecnici!$O4852*1,IFERROR(NUMBERVALUE(CriteriTecnici!$O4852,".",","),IFERROR(NUMBERVALUE(CriteriTecnici!$O4852,",","."),0))),4)&amp;""),",",".")&amp;CHAR(125)&amp;IF(TRUE,",",""))</f>
        <v/>
      </c>
    </row>
    <row r="5073">
      <c r="A5073" s="38">
        <f>IF(CriteriTecnici!$A4853="","","    "&amp;CHAR(123)&amp;CHAR(34)&amp;"bidderId"&amp;CHAR(34)&amp;": "&amp;CHAR(34)&amp;SUBSTITUTE(CriteriTecnici!$A4853,CHAR(34),"'")&amp;CHAR(34)&amp;", "&amp;CHAR(34)&amp;"lotId"&amp;CHAR(34)&amp;": "&amp;CHAR(34)&amp;SUBSTITUTE(CriteriTecnici!$C4853,CHAR(34),"'")&amp;CHAR(34)&amp;", "&amp;CHAR(34)&amp;"criterionId"&amp;CHAR(34)&amp;": "&amp;CHAR(34)&amp;SUBSTITUTE(CriteriTecnici!$D4853,CHAR(34),"'")&amp;CHAR(34)&amp;", "&amp;CHAR(34)&amp;"kind"&amp;CHAR(34)&amp;": "&amp;CHAR(34)&amp;SUBSTITUTE(CriteriTecnici!$F4853,CHAR(34),"'")&amp;CHAR(34)&amp;", "&amp;CHAR(34)&amp;"value"&amp;CHAR(34)&amp;": "&amp;SUBSTITUTE(TRIM(ROUND(IFERROR(CriteriTecnici!$N4853*1,IFERROR(NUMBERVALUE(CriteriTecnici!$N4853,".",","),IFERROR(NUMBERVALUE(CriteriTecnici!$N4853,",","."),0))),4)&amp;""),",",".")&amp;", "&amp;CHAR(34)&amp;"numerator"&amp;CHAR(34)&amp;": "&amp;SUBSTITUTE(TRIM(ROUND(IFERROR(CriteriTecnici!$K4853*1,IFERROR(NUMBERVALUE(CriteriTecnici!$K4853,".",","),IFERROR(NUMBERVALUE(CriteriTecnici!$K4853,",","."),0))),4)&amp;""),",",".")&amp;", "&amp;CHAR(34)&amp;"denominator"&amp;CHAR(34)&amp;": "&amp;SUBSTITUTE(TRIM(ROUND(IFERROR(CriteriTecnici!$L4853*1,IFERROR(NUMBERVALUE(CriteriTecnici!$L4853,".",","),IFERROR(NUMBERVALUE(CriteriTecnici!$L4853,",","."),0))),4)&amp;""),",",".")&amp;", "&amp;CHAR(34)&amp;"flag"&amp;CHAR(34)&amp;": "&amp;SUBSTITUTE(TRIM(ROUND(IFERROR(CriteriTecnici!$M4853*1,IFERROR(NUMBERVALUE(CriteriTecnici!$M4853,".",","),IFERROR(NUMBERVALUE(CriteriTecnici!$M4853,",","."),0))),4)&amp;""),",",".")&amp;", "&amp;CHAR(34)&amp;"rawScore"&amp;CHAR(34)&amp;": "&amp;SUBSTITUTE(TRIM(ROUND(IFERROR(CriteriTecnici!$O4853*1,IFERROR(NUMBERVALUE(CriteriTecnici!$O4853,".",","),IFERROR(NUMBERVALUE(CriteriTecnici!$O4853,",","."),0))),4)&amp;""),",",".")&amp;CHAR(125)&amp;IF(TRUE,",",""))</f>
        <v/>
      </c>
    </row>
    <row r="5074">
      <c r="A5074" s="38">
        <f>IF(CriteriTecnici!$A4854="","","    "&amp;CHAR(123)&amp;CHAR(34)&amp;"bidderId"&amp;CHAR(34)&amp;": "&amp;CHAR(34)&amp;SUBSTITUTE(CriteriTecnici!$A4854,CHAR(34),"'")&amp;CHAR(34)&amp;", "&amp;CHAR(34)&amp;"lotId"&amp;CHAR(34)&amp;": "&amp;CHAR(34)&amp;SUBSTITUTE(CriteriTecnici!$C4854,CHAR(34),"'")&amp;CHAR(34)&amp;", "&amp;CHAR(34)&amp;"criterionId"&amp;CHAR(34)&amp;": "&amp;CHAR(34)&amp;SUBSTITUTE(CriteriTecnici!$D4854,CHAR(34),"'")&amp;CHAR(34)&amp;", "&amp;CHAR(34)&amp;"kind"&amp;CHAR(34)&amp;": "&amp;CHAR(34)&amp;SUBSTITUTE(CriteriTecnici!$F4854,CHAR(34),"'")&amp;CHAR(34)&amp;", "&amp;CHAR(34)&amp;"value"&amp;CHAR(34)&amp;": "&amp;SUBSTITUTE(TRIM(ROUND(IFERROR(CriteriTecnici!$N4854*1,IFERROR(NUMBERVALUE(CriteriTecnici!$N4854,".",","),IFERROR(NUMBERVALUE(CriteriTecnici!$N4854,",","."),0))),4)&amp;""),",",".")&amp;", "&amp;CHAR(34)&amp;"numerator"&amp;CHAR(34)&amp;": "&amp;SUBSTITUTE(TRIM(ROUND(IFERROR(CriteriTecnici!$K4854*1,IFERROR(NUMBERVALUE(CriteriTecnici!$K4854,".",","),IFERROR(NUMBERVALUE(CriteriTecnici!$K4854,",","."),0))),4)&amp;""),",",".")&amp;", "&amp;CHAR(34)&amp;"denominator"&amp;CHAR(34)&amp;": "&amp;SUBSTITUTE(TRIM(ROUND(IFERROR(CriteriTecnici!$L4854*1,IFERROR(NUMBERVALUE(CriteriTecnici!$L4854,".",","),IFERROR(NUMBERVALUE(CriteriTecnici!$L4854,",","."),0))),4)&amp;""),",",".")&amp;", "&amp;CHAR(34)&amp;"flag"&amp;CHAR(34)&amp;": "&amp;SUBSTITUTE(TRIM(ROUND(IFERROR(CriteriTecnici!$M4854*1,IFERROR(NUMBERVALUE(CriteriTecnici!$M4854,".",","),IFERROR(NUMBERVALUE(CriteriTecnici!$M4854,",","."),0))),4)&amp;""),",",".")&amp;", "&amp;CHAR(34)&amp;"rawScore"&amp;CHAR(34)&amp;": "&amp;SUBSTITUTE(TRIM(ROUND(IFERROR(CriteriTecnici!$O4854*1,IFERROR(NUMBERVALUE(CriteriTecnici!$O4854,".",","),IFERROR(NUMBERVALUE(CriteriTecnici!$O4854,",","."),0))),4)&amp;""),",",".")&amp;CHAR(125)&amp;IF(TRUE,",",""))</f>
        <v/>
      </c>
    </row>
    <row r="5075">
      <c r="A5075" s="38">
        <f>IF(CriteriTecnici!$A4855="","","    "&amp;CHAR(123)&amp;CHAR(34)&amp;"bidderId"&amp;CHAR(34)&amp;": "&amp;CHAR(34)&amp;SUBSTITUTE(CriteriTecnici!$A4855,CHAR(34),"'")&amp;CHAR(34)&amp;", "&amp;CHAR(34)&amp;"lotId"&amp;CHAR(34)&amp;": "&amp;CHAR(34)&amp;SUBSTITUTE(CriteriTecnici!$C4855,CHAR(34),"'")&amp;CHAR(34)&amp;", "&amp;CHAR(34)&amp;"criterionId"&amp;CHAR(34)&amp;": "&amp;CHAR(34)&amp;SUBSTITUTE(CriteriTecnici!$D4855,CHAR(34),"'")&amp;CHAR(34)&amp;", "&amp;CHAR(34)&amp;"kind"&amp;CHAR(34)&amp;": "&amp;CHAR(34)&amp;SUBSTITUTE(CriteriTecnici!$F4855,CHAR(34),"'")&amp;CHAR(34)&amp;", "&amp;CHAR(34)&amp;"value"&amp;CHAR(34)&amp;": "&amp;SUBSTITUTE(TRIM(ROUND(IFERROR(CriteriTecnici!$N4855*1,IFERROR(NUMBERVALUE(CriteriTecnici!$N4855,".",","),IFERROR(NUMBERVALUE(CriteriTecnici!$N4855,",","."),0))),4)&amp;""),",",".")&amp;", "&amp;CHAR(34)&amp;"numerator"&amp;CHAR(34)&amp;": "&amp;SUBSTITUTE(TRIM(ROUND(IFERROR(CriteriTecnici!$K4855*1,IFERROR(NUMBERVALUE(CriteriTecnici!$K4855,".",","),IFERROR(NUMBERVALUE(CriteriTecnici!$K4855,",","."),0))),4)&amp;""),",",".")&amp;", "&amp;CHAR(34)&amp;"denominator"&amp;CHAR(34)&amp;": "&amp;SUBSTITUTE(TRIM(ROUND(IFERROR(CriteriTecnici!$L4855*1,IFERROR(NUMBERVALUE(CriteriTecnici!$L4855,".",","),IFERROR(NUMBERVALUE(CriteriTecnici!$L4855,",","."),0))),4)&amp;""),",",".")&amp;", "&amp;CHAR(34)&amp;"flag"&amp;CHAR(34)&amp;": "&amp;SUBSTITUTE(TRIM(ROUND(IFERROR(CriteriTecnici!$M4855*1,IFERROR(NUMBERVALUE(CriteriTecnici!$M4855,".",","),IFERROR(NUMBERVALUE(CriteriTecnici!$M4855,",","."),0))),4)&amp;""),",",".")&amp;", "&amp;CHAR(34)&amp;"rawScore"&amp;CHAR(34)&amp;": "&amp;SUBSTITUTE(TRIM(ROUND(IFERROR(CriteriTecnici!$O4855*1,IFERROR(NUMBERVALUE(CriteriTecnici!$O4855,".",","),IFERROR(NUMBERVALUE(CriteriTecnici!$O4855,",","."),0))),4)&amp;""),",",".")&amp;CHAR(125)&amp;IF(TRUE,",",""))</f>
        <v/>
      </c>
    </row>
    <row r="5076">
      <c r="A5076" s="38">
        <f>IF(CriteriTecnici!$A4856="","","    "&amp;CHAR(123)&amp;CHAR(34)&amp;"bidderId"&amp;CHAR(34)&amp;": "&amp;CHAR(34)&amp;SUBSTITUTE(CriteriTecnici!$A4856,CHAR(34),"'")&amp;CHAR(34)&amp;", "&amp;CHAR(34)&amp;"lotId"&amp;CHAR(34)&amp;": "&amp;CHAR(34)&amp;SUBSTITUTE(CriteriTecnici!$C4856,CHAR(34),"'")&amp;CHAR(34)&amp;", "&amp;CHAR(34)&amp;"criterionId"&amp;CHAR(34)&amp;": "&amp;CHAR(34)&amp;SUBSTITUTE(CriteriTecnici!$D4856,CHAR(34),"'")&amp;CHAR(34)&amp;", "&amp;CHAR(34)&amp;"kind"&amp;CHAR(34)&amp;": "&amp;CHAR(34)&amp;SUBSTITUTE(CriteriTecnici!$F4856,CHAR(34),"'")&amp;CHAR(34)&amp;", "&amp;CHAR(34)&amp;"value"&amp;CHAR(34)&amp;": "&amp;SUBSTITUTE(TRIM(ROUND(IFERROR(CriteriTecnici!$N4856*1,IFERROR(NUMBERVALUE(CriteriTecnici!$N4856,".",","),IFERROR(NUMBERVALUE(CriteriTecnici!$N4856,",","."),0))),4)&amp;""),",",".")&amp;", "&amp;CHAR(34)&amp;"numerator"&amp;CHAR(34)&amp;": "&amp;SUBSTITUTE(TRIM(ROUND(IFERROR(CriteriTecnici!$K4856*1,IFERROR(NUMBERVALUE(CriteriTecnici!$K4856,".",","),IFERROR(NUMBERVALUE(CriteriTecnici!$K4856,",","."),0))),4)&amp;""),",",".")&amp;", "&amp;CHAR(34)&amp;"denominator"&amp;CHAR(34)&amp;": "&amp;SUBSTITUTE(TRIM(ROUND(IFERROR(CriteriTecnici!$L4856*1,IFERROR(NUMBERVALUE(CriteriTecnici!$L4856,".",","),IFERROR(NUMBERVALUE(CriteriTecnici!$L4856,",","."),0))),4)&amp;""),",",".")&amp;", "&amp;CHAR(34)&amp;"flag"&amp;CHAR(34)&amp;": "&amp;SUBSTITUTE(TRIM(ROUND(IFERROR(CriteriTecnici!$M4856*1,IFERROR(NUMBERVALUE(CriteriTecnici!$M4856,".",","),IFERROR(NUMBERVALUE(CriteriTecnici!$M4856,",","."),0))),4)&amp;""),",",".")&amp;", "&amp;CHAR(34)&amp;"rawScore"&amp;CHAR(34)&amp;": "&amp;SUBSTITUTE(TRIM(ROUND(IFERROR(CriteriTecnici!$O4856*1,IFERROR(NUMBERVALUE(CriteriTecnici!$O4856,".",","),IFERROR(NUMBERVALUE(CriteriTecnici!$O4856,",","."),0))),4)&amp;""),",",".")&amp;CHAR(125)&amp;IF(TRUE,",",""))</f>
        <v/>
      </c>
    </row>
    <row r="5077">
      <c r="A5077" s="38">
        <f>IF(CriteriTecnici!$A4857="","","    "&amp;CHAR(123)&amp;CHAR(34)&amp;"bidderId"&amp;CHAR(34)&amp;": "&amp;CHAR(34)&amp;SUBSTITUTE(CriteriTecnici!$A4857,CHAR(34),"'")&amp;CHAR(34)&amp;", "&amp;CHAR(34)&amp;"lotId"&amp;CHAR(34)&amp;": "&amp;CHAR(34)&amp;SUBSTITUTE(CriteriTecnici!$C4857,CHAR(34),"'")&amp;CHAR(34)&amp;", "&amp;CHAR(34)&amp;"criterionId"&amp;CHAR(34)&amp;": "&amp;CHAR(34)&amp;SUBSTITUTE(CriteriTecnici!$D4857,CHAR(34),"'")&amp;CHAR(34)&amp;", "&amp;CHAR(34)&amp;"kind"&amp;CHAR(34)&amp;": "&amp;CHAR(34)&amp;SUBSTITUTE(CriteriTecnici!$F4857,CHAR(34),"'")&amp;CHAR(34)&amp;", "&amp;CHAR(34)&amp;"value"&amp;CHAR(34)&amp;": "&amp;SUBSTITUTE(TRIM(ROUND(IFERROR(CriteriTecnici!$N4857*1,IFERROR(NUMBERVALUE(CriteriTecnici!$N4857,".",","),IFERROR(NUMBERVALUE(CriteriTecnici!$N4857,",","."),0))),4)&amp;""),",",".")&amp;", "&amp;CHAR(34)&amp;"numerator"&amp;CHAR(34)&amp;": "&amp;SUBSTITUTE(TRIM(ROUND(IFERROR(CriteriTecnici!$K4857*1,IFERROR(NUMBERVALUE(CriteriTecnici!$K4857,".",","),IFERROR(NUMBERVALUE(CriteriTecnici!$K4857,",","."),0))),4)&amp;""),",",".")&amp;", "&amp;CHAR(34)&amp;"denominator"&amp;CHAR(34)&amp;": "&amp;SUBSTITUTE(TRIM(ROUND(IFERROR(CriteriTecnici!$L4857*1,IFERROR(NUMBERVALUE(CriteriTecnici!$L4857,".",","),IFERROR(NUMBERVALUE(CriteriTecnici!$L4857,",","."),0))),4)&amp;""),",",".")&amp;", "&amp;CHAR(34)&amp;"flag"&amp;CHAR(34)&amp;": "&amp;SUBSTITUTE(TRIM(ROUND(IFERROR(CriteriTecnici!$M4857*1,IFERROR(NUMBERVALUE(CriteriTecnici!$M4857,".",","),IFERROR(NUMBERVALUE(CriteriTecnici!$M4857,",","."),0))),4)&amp;""),",",".")&amp;", "&amp;CHAR(34)&amp;"rawScore"&amp;CHAR(34)&amp;": "&amp;SUBSTITUTE(TRIM(ROUND(IFERROR(CriteriTecnici!$O4857*1,IFERROR(NUMBERVALUE(CriteriTecnici!$O4857,".",","),IFERROR(NUMBERVALUE(CriteriTecnici!$O4857,",","."),0))),4)&amp;""),",",".")&amp;CHAR(125)&amp;IF(TRUE,",",""))</f>
        <v/>
      </c>
    </row>
    <row r="5078">
      <c r="A5078" s="38">
        <f>IF(CriteriTecnici!$A4858="","","    "&amp;CHAR(123)&amp;CHAR(34)&amp;"bidderId"&amp;CHAR(34)&amp;": "&amp;CHAR(34)&amp;SUBSTITUTE(CriteriTecnici!$A4858,CHAR(34),"'")&amp;CHAR(34)&amp;", "&amp;CHAR(34)&amp;"lotId"&amp;CHAR(34)&amp;": "&amp;CHAR(34)&amp;SUBSTITUTE(CriteriTecnici!$C4858,CHAR(34),"'")&amp;CHAR(34)&amp;", "&amp;CHAR(34)&amp;"criterionId"&amp;CHAR(34)&amp;": "&amp;CHAR(34)&amp;SUBSTITUTE(CriteriTecnici!$D4858,CHAR(34),"'")&amp;CHAR(34)&amp;", "&amp;CHAR(34)&amp;"kind"&amp;CHAR(34)&amp;": "&amp;CHAR(34)&amp;SUBSTITUTE(CriteriTecnici!$F4858,CHAR(34),"'")&amp;CHAR(34)&amp;", "&amp;CHAR(34)&amp;"value"&amp;CHAR(34)&amp;": "&amp;SUBSTITUTE(TRIM(ROUND(IFERROR(CriteriTecnici!$N4858*1,IFERROR(NUMBERVALUE(CriteriTecnici!$N4858,".",","),IFERROR(NUMBERVALUE(CriteriTecnici!$N4858,",","."),0))),4)&amp;""),",",".")&amp;", "&amp;CHAR(34)&amp;"numerator"&amp;CHAR(34)&amp;": "&amp;SUBSTITUTE(TRIM(ROUND(IFERROR(CriteriTecnici!$K4858*1,IFERROR(NUMBERVALUE(CriteriTecnici!$K4858,".",","),IFERROR(NUMBERVALUE(CriteriTecnici!$K4858,",","."),0))),4)&amp;""),",",".")&amp;", "&amp;CHAR(34)&amp;"denominator"&amp;CHAR(34)&amp;": "&amp;SUBSTITUTE(TRIM(ROUND(IFERROR(CriteriTecnici!$L4858*1,IFERROR(NUMBERVALUE(CriteriTecnici!$L4858,".",","),IFERROR(NUMBERVALUE(CriteriTecnici!$L4858,",","."),0))),4)&amp;""),",",".")&amp;", "&amp;CHAR(34)&amp;"flag"&amp;CHAR(34)&amp;": "&amp;SUBSTITUTE(TRIM(ROUND(IFERROR(CriteriTecnici!$M4858*1,IFERROR(NUMBERVALUE(CriteriTecnici!$M4858,".",","),IFERROR(NUMBERVALUE(CriteriTecnici!$M4858,",","."),0))),4)&amp;""),",",".")&amp;", "&amp;CHAR(34)&amp;"rawScore"&amp;CHAR(34)&amp;": "&amp;SUBSTITUTE(TRIM(ROUND(IFERROR(CriteriTecnici!$O4858*1,IFERROR(NUMBERVALUE(CriteriTecnici!$O4858,".",","),IFERROR(NUMBERVALUE(CriteriTecnici!$O4858,",","."),0))),4)&amp;""),",",".")&amp;CHAR(125)&amp;IF(TRUE,",",""))</f>
        <v/>
      </c>
    </row>
    <row r="5079">
      <c r="A5079" s="38">
        <f>IF(CriteriTecnici!$A4859="","","    "&amp;CHAR(123)&amp;CHAR(34)&amp;"bidderId"&amp;CHAR(34)&amp;": "&amp;CHAR(34)&amp;SUBSTITUTE(CriteriTecnici!$A4859,CHAR(34),"'")&amp;CHAR(34)&amp;", "&amp;CHAR(34)&amp;"lotId"&amp;CHAR(34)&amp;": "&amp;CHAR(34)&amp;SUBSTITUTE(CriteriTecnici!$C4859,CHAR(34),"'")&amp;CHAR(34)&amp;", "&amp;CHAR(34)&amp;"criterionId"&amp;CHAR(34)&amp;": "&amp;CHAR(34)&amp;SUBSTITUTE(CriteriTecnici!$D4859,CHAR(34),"'")&amp;CHAR(34)&amp;", "&amp;CHAR(34)&amp;"kind"&amp;CHAR(34)&amp;": "&amp;CHAR(34)&amp;SUBSTITUTE(CriteriTecnici!$F4859,CHAR(34),"'")&amp;CHAR(34)&amp;", "&amp;CHAR(34)&amp;"value"&amp;CHAR(34)&amp;": "&amp;SUBSTITUTE(TRIM(ROUND(IFERROR(CriteriTecnici!$N4859*1,IFERROR(NUMBERVALUE(CriteriTecnici!$N4859,".",","),IFERROR(NUMBERVALUE(CriteriTecnici!$N4859,",","."),0))),4)&amp;""),",",".")&amp;", "&amp;CHAR(34)&amp;"numerator"&amp;CHAR(34)&amp;": "&amp;SUBSTITUTE(TRIM(ROUND(IFERROR(CriteriTecnici!$K4859*1,IFERROR(NUMBERVALUE(CriteriTecnici!$K4859,".",","),IFERROR(NUMBERVALUE(CriteriTecnici!$K4859,",","."),0))),4)&amp;""),",",".")&amp;", "&amp;CHAR(34)&amp;"denominator"&amp;CHAR(34)&amp;": "&amp;SUBSTITUTE(TRIM(ROUND(IFERROR(CriteriTecnici!$L4859*1,IFERROR(NUMBERVALUE(CriteriTecnici!$L4859,".",","),IFERROR(NUMBERVALUE(CriteriTecnici!$L4859,",","."),0))),4)&amp;""),",",".")&amp;", "&amp;CHAR(34)&amp;"flag"&amp;CHAR(34)&amp;": "&amp;SUBSTITUTE(TRIM(ROUND(IFERROR(CriteriTecnici!$M4859*1,IFERROR(NUMBERVALUE(CriteriTecnici!$M4859,".",","),IFERROR(NUMBERVALUE(CriteriTecnici!$M4859,",","."),0))),4)&amp;""),",",".")&amp;", "&amp;CHAR(34)&amp;"rawScore"&amp;CHAR(34)&amp;": "&amp;SUBSTITUTE(TRIM(ROUND(IFERROR(CriteriTecnici!$O4859*1,IFERROR(NUMBERVALUE(CriteriTecnici!$O4859,".",","),IFERROR(NUMBERVALUE(CriteriTecnici!$O4859,",","."),0))),4)&amp;""),",",".")&amp;CHAR(125)&amp;IF(TRUE,",",""))</f>
        <v/>
      </c>
    </row>
    <row r="5080">
      <c r="A5080" s="38">
        <f>IF(CriteriTecnici!$A4860="","","    "&amp;CHAR(123)&amp;CHAR(34)&amp;"bidderId"&amp;CHAR(34)&amp;": "&amp;CHAR(34)&amp;SUBSTITUTE(CriteriTecnici!$A4860,CHAR(34),"'")&amp;CHAR(34)&amp;", "&amp;CHAR(34)&amp;"lotId"&amp;CHAR(34)&amp;": "&amp;CHAR(34)&amp;SUBSTITUTE(CriteriTecnici!$C4860,CHAR(34),"'")&amp;CHAR(34)&amp;", "&amp;CHAR(34)&amp;"criterionId"&amp;CHAR(34)&amp;": "&amp;CHAR(34)&amp;SUBSTITUTE(CriteriTecnici!$D4860,CHAR(34),"'")&amp;CHAR(34)&amp;", "&amp;CHAR(34)&amp;"kind"&amp;CHAR(34)&amp;": "&amp;CHAR(34)&amp;SUBSTITUTE(CriteriTecnici!$F4860,CHAR(34),"'")&amp;CHAR(34)&amp;", "&amp;CHAR(34)&amp;"value"&amp;CHAR(34)&amp;": "&amp;SUBSTITUTE(TRIM(ROUND(IFERROR(CriteriTecnici!$N4860*1,IFERROR(NUMBERVALUE(CriteriTecnici!$N4860,".",","),IFERROR(NUMBERVALUE(CriteriTecnici!$N4860,",","."),0))),4)&amp;""),",",".")&amp;", "&amp;CHAR(34)&amp;"numerator"&amp;CHAR(34)&amp;": "&amp;SUBSTITUTE(TRIM(ROUND(IFERROR(CriteriTecnici!$K4860*1,IFERROR(NUMBERVALUE(CriteriTecnici!$K4860,".",","),IFERROR(NUMBERVALUE(CriteriTecnici!$K4860,",","."),0))),4)&amp;""),",",".")&amp;", "&amp;CHAR(34)&amp;"denominator"&amp;CHAR(34)&amp;": "&amp;SUBSTITUTE(TRIM(ROUND(IFERROR(CriteriTecnici!$L4860*1,IFERROR(NUMBERVALUE(CriteriTecnici!$L4860,".",","),IFERROR(NUMBERVALUE(CriteriTecnici!$L4860,",","."),0))),4)&amp;""),",",".")&amp;", "&amp;CHAR(34)&amp;"flag"&amp;CHAR(34)&amp;": "&amp;SUBSTITUTE(TRIM(ROUND(IFERROR(CriteriTecnici!$M4860*1,IFERROR(NUMBERVALUE(CriteriTecnici!$M4860,".",","),IFERROR(NUMBERVALUE(CriteriTecnici!$M4860,",","."),0))),4)&amp;""),",",".")&amp;", "&amp;CHAR(34)&amp;"rawScore"&amp;CHAR(34)&amp;": "&amp;SUBSTITUTE(TRIM(ROUND(IFERROR(CriteriTecnici!$O4860*1,IFERROR(NUMBERVALUE(CriteriTecnici!$O4860,".",","),IFERROR(NUMBERVALUE(CriteriTecnici!$O4860,",","."),0))),4)&amp;""),",",".")&amp;CHAR(125)&amp;IF(TRUE,",",""))</f>
        <v/>
      </c>
    </row>
    <row r="5081">
      <c r="A5081" s="38">
        <f>IF(CriteriTecnici!$A4861="","","    "&amp;CHAR(123)&amp;CHAR(34)&amp;"bidderId"&amp;CHAR(34)&amp;": "&amp;CHAR(34)&amp;SUBSTITUTE(CriteriTecnici!$A4861,CHAR(34),"'")&amp;CHAR(34)&amp;", "&amp;CHAR(34)&amp;"lotId"&amp;CHAR(34)&amp;": "&amp;CHAR(34)&amp;SUBSTITUTE(CriteriTecnici!$C4861,CHAR(34),"'")&amp;CHAR(34)&amp;", "&amp;CHAR(34)&amp;"criterionId"&amp;CHAR(34)&amp;": "&amp;CHAR(34)&amp;SUBSTITUTE(CriteriTecnici!$D4861,CHAR(34),"'")&amp;CHAR(34)&amp;", "&amp;CHAR(34)&amp;"kind"&amp;CHAR(34)&amp;": "&amp;CHAR(34)&amp;SUBSTITUTE(CriteriTecnici!$F4861,CHAR(34),"'")&amp;CHAR(34)&amp;", "&amp;CHAR(34)&amp;"value"&amp;CHAR(34)&amp;": "&amp;SUBSTITUTE(TRIM(ROUND(IFERROR(CriteriTecnici!$N4861*1,IFERROR(NUMBERVALUE(CriteriTecnici!$N4861,".",","),IFERROR(NUMBERVALUE(CriteriTecnici!$N4861,",","."),0))),4)&amp;""),",",".")&amp;", "&amp;CHAR(34)&amp;"numerator"&amp;CHAR(34)&amp;": "&amp;SUBSTITUTE(TRIM(ROUND(IFERROR(CriteriTecnici!$K4861*1,IFERROR(NUMBERVALUE(CriteriTecnici!$K4861,".",","),IFERROR(NUMBERVALUE(CriteriTecnici!$K4861,",","."),0))),4)&amp;""),",",".")&amp;", "&amp;CHAR(34)&amp;"denominator"&amp;CHAR(34)&amp;": "&amp;SUBSTITUTE(TRIM(ROUND(IFERROR(CriteriTecnici!$L4861*1,IFERROR(NUMBERVALUE(CriteriTecnici!$L4861,".",","),IFERROR(NUMBERVALUE(CriteriTecnici!$L4861,",","."),0))),4)&amp;""),",",".")&amp;", "&amp;CHAR(34)&amp;"flag"&amp;CHAR(34)&amp;": "&amp;SUBSTITUTE(TRIM(ROUND(IFERROR(CriteriTecnici!$M4861*1,IFERROR(NUMBERVALUE(CriteriTecnici!$M4861,".",","),IFERROR(NUMBERVALUE(CriteriTecnici!$M4861,",","."),0))),4)&amp;""),",",".")&amp;", "&amp;CHAR(34)&amp;"rawScore"&amp;CHAR(34)&amp;": "&amp;SUBSTITUTE(TRIM(ROUND(IFERROR(CriteriTecnici!$O4861*1,IFERROR(NUMBERVALUE(CriteriTecnici!$O4861,".",","),IFERROR(NUMBERVALUE(CriteriTecnici!$O4861,",","."),0))),4)&amp;""),",",".")&amp;CHAR(125)&amp;IF(TRUE,",",""))</f>
        <v/>
      </c>
    </row>
    <row r="5082">
      <c r="A5082" s="38">
        <f>IF(CriteriTecnici!$A4862="","","    "&amp;CHAR(123)&amp;CHAR(34)&amp;"bidderId"&amp;CHAR(34)&amp;": "&amp;CHAR(34)&amp;SUBSTITUTE(CriteriTecnici!$A4862,CHAR(34),"'")&amp;CHAR(34)&amp;", "&amp;CHAR(34)&amp;"lotId"&amp;CHAR(34)&amp;": "&amp;CHAR(34)&amp;SUBSTITUTE(CriteriTecnici!$C4862,CHAR(34),"'")&amp;CHAR(34)&amp;", "&amp;CHAR(34)&amp;"criterionId"&amp;CHAR(34)&amp;": "&amp;CHAR(34)&amp;SUBSTITUTE(CriteriTecnici!$D4862,CHAR(34),"'")&amp;CHAR(34)&amp;", "&amp;CHAR(34)&amp;"kind"&amp;CHAR(34)&amp;": "&amp;CHAR(34)&amp;SUBSTITUTE(CriteriTecnici!$F4862,CHAR(34),"'")&amp;CHAR(34)&amp;", "&amp;CHAR(34)&amp;"value"&amp;CHAR(34)&amp;": "&amp;SUBSTITUTE(TRIM(ROUND(IFERROR(CriteriTecnici!$N4862*1,IFERROR(NUMBERVALUE(CriteriTecnici!$N4862,".",","),IFERROR(NUMBERVALUE(CriteriTecnici!$N4862,",","."),0))),4)&amp;""),",",".")&amp;", "&amp;CHAR(34)&amp;"numerator"&amp;CHAR(34)&amp;": "&amp;SUBSTITUTE(TRIM(ROUND(IFERROR(CriteriTecnici!$K4862*1,IFERROR(NUMBERVALUE(CriteriTecnici!$K4862,".",","),IFERROR(NUMBERVALUE(CriteriTecnici!$K4862,",","."),0))),4)&amp;""),",",".")&amp;", "&amp;CHAR(34)&amp;"denominator"&amp;CHAR(34)&amp;": "&amp;SUBSTITUTE(TRIM(ROUND(IFERROR(CriteriTecnici!$L4862*1,IFERROR(NUMBERVALUE(CriteriTecnici!$L4862,".",","),IFERROR(NUMBERVALUE(CriteriTecnici!$L4862,",","."),0))),4)&amp;""),",",".")&amp;", "&amp;CHAR(34)&amp;"flag"&amp;CHAR(34)&amp;": "&amp;SUBSTITUTE(TRIM(ROUND(IFERROR(CriteriTecnici!$M4862*1,IFERROR(NUMBERVALUE(CriteriTecnici!$M4862,".",","),IFERROR(NUMBERVALUE(CriteriTecnici!$M4862,",","."),0))),4)&amp;""),",",".")&amp;", "&amp;CHAR(34)&amp;"rawScore"&amp;CHAR(34)&amp;": "&amp;SUBSTITUTE(TRIM(ROUND(IFERROR(CriteriTecnici!$O4862*1,IFERROR(NUMBERVALUE(CriteriTecnici!$O4862,".",","),IFERROR(NUMBERVALUE(CriteriTecnici!$O4862,",","."),0))),4)&amp;""),",",".")&amp;CHAR(125)&amp;IF(TRUE,",",""))</f>
        <v/>
      </c>
    </row>
    <row r="5083">
      <c r="A5083" s="38">
        <f>IF(CriteriTecnici!$A4863="","","    "&amp;CHAR(123)&amp;CHAR(34)&amp;"bidderId"&amp;CHAR(34)&amp;": "&amp;CHAR(34)&amp;SUBSTITUTE(CriteriTecnici!$A4863,CHAR(34),"'")&amp;CHAR(34)&amp;", "&amp;CHAR(34)&amp;"lotId"&amp;CHAR(34)&amp;": "&amp;CHAR(34)&amp;SUBSTITUTE(CriteriTecnici!$C4863,CHAR(34),"'")&amp;CHAR(34)&amp;", "&amp;CHAR(34)&amp;"criterionId"&amp;CHAR(34)&amp;": "&amp;CHAR(34)&amp;SUBSTITUTE(CriteriTecnici!$D4863,CHAR(34),"'")&amp;CHAR(34)&amp;", "&amp;CHAR(34)&amp;"kind"&amp;CHAR(34)&amp;": "&amp;CHAR(34)&amp;SUBSTITUTE(CriteriTecnici!$F4863,CHAR(34),"'")&amp;CHAR(34)&amp;", "&amp;CHAR(34)&amp;"value"&amp;CHAR(34)&amp;": "&amp;SUBSTITUTE(TRIM(ROUND(IFERROR(CriteriTecnici!$N4863*1,IFERROR(NUMBERVALUE(CriteriTecnici!$N4863,".",","),IFERROR(NUMBERVALUE(CriteriTecnici!$N4863,",","."),0))),4)&amp;""),",",".")&amp;", "&amp;CHAR(34)&amp;"numerator"&amp;CHAR(34)&amp;": "&amp;SUBSTITUTE(TRIM(ROUND(IFERROR(CriteriTecnici!$K4863*1,IFERROR(NUMBERVALUE(CriteriTecnici!$K4863,".",","),IFERROR(NUMBERVALUE(CriteriTecnici!$K4863,",","."),0))),4)&amp;""),",",".")&amp;", "&amp;CHAR(34)&amp;"denominator"&amp;CHAR(34)&amp;": "&amp;SUBSTITUTE(TRIM(ROUND(IFERROR(CriteriTecnici!$L4863*1,IFERROR(NUMBERVALUE(CriteriTecnici!$L4863,".",","),IFERROR(NUMBERVALUE(CriteriTecnici!$L4863,",","."),0))),4)&amp;""),",",".")&amp;", "&amp;CHAR(34)&amp;"flag"&amp;CHAR(34)&amp;": "&amp;SUBSTITUTE(TRIM(ROUND(IFERROR(CriteriTecnici!$M4863*1,IFERROR(NUMBERVALUE(CriteriTecnici!$M4863,".",","),IFERROR(NUMBERVALUE(CriteriTecnici!$M4863,",","."),0))),4)&amp;""),",",".")&amp;", "&amp;CHAR(34)&amp;"rawScore"&amp;CHAR(34)&amp;": "&amp;SUBSTITUTE(TRIM(ROUND(IFERROR(CriteriTecnici!$O4863*1,IFERROR(NUMBERVALUE(CriteriTecnici!$O4863,".",","),IFERROR(NUMBERVALUE(CriteriTecnici!$O4863,",","."),0))),4)&amp;""),",",".")&amp;CHAR(125)&amp;IF(TRUE,",",""))</f>
        <v/>
      </c>
    </row>
    <row r="5084">
      <c r="A5084" s="38">
        <f>IF(CriteriTecnici!$A4864="","","    "&amp;CHAR(123)&amp;CHAR(34)&amp;"bidderId"&amp;CHAR(34)&amp;": "&amp;CHAR(34)&amp;SUBSTITUTE(CriteriTecnici!$A4864,CHAR(34),"'")&amp;CHAR(34)&amp;", "&amp;CHAR(34)&amp;"lotId"&amp;CHAR(34)&amp;": "&amp;CHAR(34)&amp;SUBSTITUTE(CriteriTecnici!$C4864,CHAR(34),"'")&amp;CHAR(34)&amp;", "&amp;CHAR(34)&amp;"criterionId"&amp;CHAR(34)&amp;": "&amp;CHAR(34)&amp;SUBSTITUTE(CriteriTecnici!$D4864,CHAR(34),"'")&amp;CHAR(34)&amp;", "&amp;CHAR(34)&amp;"kind"&amp;CHAR(34)&amp;": "&amp;CHAR(34)&amp;SUBSTITUTE(CriteriTecnici!$F4864,CHAR(34),"'")&amp;CHAR(34)&amp;", "&amp;CHAR(34)&amp;"value"&amp;CHAR(34)&amp;": "&amp;SUBSTITUTE(TRIM(ROUND(IFERROR(CriteriTecnici!$N4864*1,IFERROR(NUMBERVALUE(CriteriTecnici!$N4864,".",","),IFERROR(NUMBERVALUE(CriteriTecnici!$N4864,",","."),0))),4)&amp;""),",",".")&amp;", "&amp;CHAR(34)&amp;"numerator"&amp;CHAR(34)&amp;": "&amp;SUBSTITUTE(TRIM(ROUND(IFERROR(CriteriTecnici!$K4864*1,IFERROR(NUMBERVALUE(CriteriTecnici!$K4864,".",","),IFERROR(NUMBERVALUE(CriteriTecnici!$K4864,",","."),0))),4)&amp;""),",",".")&amp;", "&amp;CHAR(34)&amp;"denominator"&amp;CHAR(34)&amp;": "&amp;SUBSTITUTE(TRIM(ROUND(IFERROR(CriteriTecnici!$L4864*1,IFERROR(NUMBERVALUE(CriteriTecnici!$L4864,".",","),IFERROR(NUMBERVALUE(CriteriTecnici!$L4864,",","."),0))),4)&amp;""),",",".")&amp;", "&amp;CHAR(34)&amp;"flag"&amp;CHAR(34)&amp;": "&amp;SUBSTITUTE(TRIM(ROUND(IFERROR(CriteriTecnici!$M4864*1,IFERROR(NUMBERVALUE(CriteriTecnici!$M4864,".",","),IFERROR(NUMBERVALUE(CriteriTecnici!$M4864,",","."),0))),4)&amp;""),",",".")&amp;", "&amp;CHAR(34)&amp;"rawScore"&amp;CHAR(34)&amp;": "&amp;SUBSTITUTE(TRIM(ROUND(IFERROR(CriteriTecnici!$O4864*1,IFERROR(NUMBERVALUE(CriteriTecnici!$O4864,".",","),IFERROR(NUMBERVALUE(CriteriTecnici!$O4864,",","."),0))),4)&amp;""),",",".")&amp;CHAR(125)&amp;IF(TRUE,",",""))</f>
        <v/>
      </c>
    </row>
    <row r="5085">
      <c r="A5085" s="38">
        <f>IF(CriteriTecnici!$A4865="","","    "&amp;CHAR(123)&amp;CHAR(34)&amp;"bidderId"&amp;CHAR(34)&amp;": "&amp;CHAR(34)&amp;SUBSTITUTE(CriteriTecnici!$A4865,CHAR(34),"'")&amp;CHAR(34)&amp;", "&amp;CHAR(34)&amp;"lotId"&amp;CHAR(34)&amp;": "&amp;CHAR(34)&amp;SUBSTITUTE(CriteriTecnici!$C4865,CHAR(34),"'")&amp;CHAR(34)&amp;", "&amp;CHAR(34)&amp;"criterionId"&amp;CHAR(34)&amp;": "&amp;CHAR(34)&amp;SUBSTITUTE(CriteriTecnici!$D4865,CHAR(34),"'")&amp;CHAR(34)&amp;", "&amp;CHAR(34)&amp;"kind"&amp;CHAR(34)&amp;": "&amp;CHAR(34)&amp;SUBSTITUTE(CriteriTecnici!$F4865,CHAR(34),"'")&amp;CHAR(34)&amp;", "&amp;CHAR(34)&amp;"value"&amp;CHAR(34)&amp;": "&amp;SUBSTITUTE(TRIM(ROUND(IFERROR(CriteriTecnici!$N4865*1,IFERROR(NUMBERVALUE(CriteriTecnici!$N4865,".",","),IFERROR(NUMBERVALUE(CriteriTecnici!$N4865,",","."),0))),4)&amp;""),",",".")&amp;", "&amp;CHAR(34)&amp;"numerator"&amp;CHAR(34)&amp;": "&amp;SUBSTITUTE(TRIM(ROUND(IFERROR(CriteriTecnici!$K4865*1,IFERROR(NUMBERVALUE(CriteriTecnici!$K4865,".",","),IFERROR(NUMBERVALUE(CriteriTecnici!$K4865,",","."),0))),4)&amp;""),",",".")&amp;", "&amp;CHAR(34)&amp;"denominator"&amp;CHAR(34)&amp;": "&amp;SUBSTITUTE(TRIM(ROUND(IFERROR(CriteriTecnici!$L4865*1,IFERROR(NUMBERVALUE(CriteriTecnici!$L4865,".",","),IFERROR(NUMBERVALUE(CriteriTecnici!$L4865,",","."),0))),4)&amp;""),",",".")&amp;", "&amp;CHAR(34)&amp;"flag"&amp;CHAR(34)&amp;": "&amp;SUBSTITUTE(TRIM(ROUND(IFERROR(CriteriTecnici!$M4865*1,IFERROR(NUMBERVALUE(CriteriTecnici!$M4865,".",","),IFERROR(NUMBERVALUE(CriteriTecnici!$M4865,",","."),0))),4)&amp;""),",",".")&amp;", "&amp;CHAR(34)&amp;"rawScore"&amp;CHAR(34)&amp;": "&amp;SUBSTITUTE(TRIM(ROUND(IFERROR(CriteriTecnici!$O4865*1,IFERROR(NUMBERVALUE(CriteriTecnici!$O4865,".",","),IFERROR(NUMBERVALUE(CriteriTecnici!$O4865,",","."),0))),4)&amp;""),",",".")&amp;CHAR(125)&amp;IF(TRUE,",",""))</f>
        <v/>
      </c>
    </row>
    <row r="5086">
      <c r="A5086" s="38">
        <f>IF(CriteriTecnici!$A4866="","","    "&amp;CHAR(123)&amp;CHAR(34)&amp;"bidderId"&amp;CHAR(34)&amp;": "&amp;CHAR(34)&amp;SUBSTITUTE(CriteriTecnici!$A4866,CHAR(34),"'")&amp;CHAR(34)&amp;", "&amp;CHAR(34)&amp;"lotId"&amp;CHAR(34)&amp;": "&amp;CHAR(34)&amp;SUBSTITUTE(CriteriTecnici!$C4866,CHAR(34),"'")&amp;CHAR(34)&amp;", "&amp;CHAR(34)&amp;"criterionId"&amp;CHAR(34)&amp;": "&amp;CHAR(34)&amp;SUBSTITUTE(CriteriTecnici!$D4866,CHAR(34),"'")&amp;CHAR(34)&amp;", "&amp;CHAR(34)&amp;"kind"&amp;CHAR(34)&amp;": "&amp;CHAR(34)&amp;SUBSTITUTE(CriteriTecnici!$F4866,CHAR(34),"'")&amp;CHAR(34)&amp;", "&amp;CHAR(34)&amp;"value"&amp;CHAR(34)&amp;": "&amp;SUBSTITUTE(TRIM(ROUND(IFERROR(CriteriTecnici!$N4866*1,IFERROR(NUMBERVALUE(CriteriTecnici!$N4866,".",","),IFERROR(NUMBERVALUE(CriteriTecnici!$N4866,",","."),0))),4)&amp;""),",",".")&amp;", "&amp;CHAR(34)&amp;"numerator"&amp;CHAR(34)&amp;": "&amp;SUBSTITUTE(TRIM(ROUND(IFERROR(CriteriTecnici!$K4866*1,IFERROR(NUMBERVALUE(CriteriTecnici!$K4866,".",","),IFERROR(NUMBERVALUE(CriteriTecnici!$K4866,",","."),0))),4)&amp;""),",",".")&amp;", "&amp;CHAR(34)&amp;"denominator"&amp;CHAR(34)&amp;": "&amp;SUBSTITUTE(TRIM(ROUND(IFERROR(CriteriTecnici!$L4866*1,IFERROR(NUMBERVALUE(CriteriTecnici!$L4866,".",","),IFERROR(NUMBERVALUE(CriteriTecnici!$L4866,",","."),0))),4)&amp;""),",",".")&amp;", "&amp;CHAR(34)&amp;"flag"&amp;CHAR(34)&amp;": "&amp;SUBSTITUTE(TRIM(ROUND(IFERROR(CriteriTecnici!$M4866*1,IFERROR(NUMBERVALUE(CriteriTecnici!$M4866,".",","),IFERROR(NUMBERVALUE(CriteriTecnici!$M4866,",","."),0))),4)&amp;""),",",".")&amp;", "&amp;CHAR(34)&amp;"rawScore"&amp;CHAR(34)&amp;": "&amp;SUBSTITUTE(TRIM(ROUND(IFERROR(CriteriTecnici!$O4866*1,IFERROR(NUMBERVALUE(CriteriTecnici!$O4866,".",","),IFERROR(NUMBERVALUE(CriteriTecnici!$O4866,",","."),0))),4)&amp;""),",",".")&amp;CHAR(125)&amp;IF(TRUE,",",""))</f>
        <v/>
      </c>
    </row>
    <row r="5087">
      <c r="A5087" s="38">
        <f>IF(CriteriTecnici!$A4867="","","    "&amp;CHAR(123)&amp;CHAR(34)&amp;"bidderId"&amp;CHAR(34)&amp;": "&amp;CHAR(34)&amp;SUBSTITUTE(CriteriTecnici!$A4867,CHAR(34),"'")&amp;CHAR(34)&amp;", "&amp;CHAR(34)&amp;"lotId"&amp;CHAR(34)&amp;": "&amp;CHAR(34)&amp;SUBSTITUTE(CriteriTecnici!$C4867,CHAR(34),"'")&amp;CHAR(34)&amp;", "&amp;CHAR(34)&amp;"criterionId"&amp;CHAR(34)&amp;": "&amp;CHAR(34)&amp;SUBSTITUTE(CriteriTecnici!$D4867,CHAR(34),"'")&amp;CHAR(34)&amp;", "&amp;CHAR(34)&amp;"kind"&amp;CHAR(34)&amp;": "&amp;CHAR(34)&amp;SUBSTITUTE(CriteriTecnici!$F4867,CHAR(34),"'")&amp;CHAR(34)&amp;", "&amp;CHAR(34)&amp;"value"&amp;CHAR(34)&amp;": "&amp;SUBSTITUTE(TRIM(ROUND(IFERROR(CriteriTecnici!$N4867*1,IFERROR(NUMBERVALUE(CriteriTecnici!$N4867,".",","),IFERROR(NUMBERVALUE(CriteriTecnici!$N4867,",","."),0))),4)&amp;""),",",".")&amp;", "&amp;CHAR(34)&amp;"numerator"&amp;CHAR(34)&amp;": "&amp;SUBSTITUTE(TRIM(ROUND(IFERROR(CriteriTecnici!$K4867*1,IFERROR(NUMBERVALUE(CriteriTecnici!$K4867,".",","),IFERROR(NUMBERVALUE(CriteriTecnici!$K4867,",","."),0))),4)&amp;""),",",".")&amp;", "&amp;CHAR(34)&amp;"denominator"&amp;CHAR(34)&amp;": "&amp;SUBSTITUTE(TRIM(ROUND(IFERROR(CriteriTecnici!$L4867*1,IFERROR(NUMBERVALUE(CriteriTecnici!$L4867,".",","),IFERROR(NUMBERVALUE(CriteriTecnici!$L4867,",","."),0))),4)&amp;""),",",".")&amp;", "&amp;CHAR(34)&amp;"flag"&amp;CHAR(34)&amp;": "&amp;SUBSTITUTE(TRIM(ROUND(IFERROR(CriteriTecnici!$M4867*1,IFERROR(NUMBERVALUE(CriteriTecnici!$M4867,".",","),IFERROR(NUMBERVALUE(CriteriTecnici!$M4867,",","."),0))),4)&amp;""),",",".")&amp;", "&amp;CHAR(34)&amp;"rawScore"&amp;CHAR(34)&amp;": "&amp;SUBSTITUTE(TRIM(ROUND(IFERROR(CriteriTecnici!$O4867*1,IFERROR(NUMBERVALUE(CriteriTecnici!$O4867,".",","),IFERROR(NUMBERVALUE(CriteriTecnici!$O4867,",","."),0))),4)&amp;""),",",".")&amp;CHAR(125)&amp;IF(TRUE,",",""))</f>
        <v/>
      </c>
    </row>
    <row r="5088">
      <c r="A5088" s="38">
        <f>IF(CriteriTecnici!$A4868="","","    "&amp;CHAR(123)&amp;CHAR(34)&amp;"bidderId"&amp;CHAR(34)&amp;": "&amp;CHAR(34)&amp;SUBSTITUTE(CriteriTecnici!$A4868,CHAR(34),"'")&amp;CHAR(34)&amp;", "&amp;CHAR(34)&amp;"lotId"&amp;CHAR(34)&amp;": "&amp;CHAR(34)&amp;SUBSTITUTE(CriteriTecnici!$C4868,CHAR(34),"'")&amp;CHAR(34)&amp;", "&amp;CHAR(34)&amp;"criterionId"&amp;CHAR(34)&amp;": "&amp;CHAR(34)&amp;SUBSTITUTE(CriteriTecnici!$D4868,CHAR(34),"'")&amp;CHAR(34)&amp;", "&amp;CHAR(34)&amp;"kind"&amp;CHAR(34)&amp;": "&amp;CHAR(34)&amp;SUBSTITUTE(CriteriTecnici!$F4868,CHAR(34),"'")&amp;CHAR(34)&amp;", "&amp;CHAR(34)&amp;"value"&amp;CHAR(34)&amp;": "&amp;SUBSTITUTE(TRIM(ROUND(IFERROR(CriteriTecnici!$N4868*1,IFERROR(NUMBERVALUE(CriteriTecnici!$N4868,".",","),IFERROR(NUMBERVALUE(CriteriTecnici!$N4868,",","."),0))),4)&amp;""),",",".")&amp;", "&amp;CHAR(34)&amp;"numerator"&amp;CHAR(34)&amp;": "&amp;SUBSTITUTE(TRIM(ROUND(IFERROR(CriteriTecnici!$K4868*1,IFERROR(NUMBERVALUE(CriteriTecnici!$K4868,".",","),IFERROR(NUMBERVALUE(CriteriTecnici!$K4868,",","."),0))),4)&amp;""),",",".")&amp;", "&amp;CHAR(34)&amp;"denominator"&amp;CHAR(34)&amp;": "&amp;SUBSTITUTE(TRIM(ROUND(IFERROR(CriteriTecnici!$L4868*1,IFERROR(NUMBERVALUE(CriteriTecnici!$L4868,".",","),IFERROR(NUMBERVALUE(CriteriTecnici!$L4868,",","."),0))),4)&amp;""),",",".")&amp;", "&amp;CHAR(34)&amp;"flag"&amp;CHAR(34)&amp;": "&amp;SUBSTITUTE(TRIM(ROUND(IFERROR(CriteriTecnici!$M4868*1,IFERROR(NUMBERVALUE(CriteriTecnici!$M4868,".",","),IFERROR(NUMBERVALUE(CriteriTecnici!$M4868,",","."),0))),4)&amp;""),",",".")&amp;", "&amp;CHAR(34)&amp;"rawScore"&amp;CHAR(34)&amp;": "&amp;SUBSTITUTE(TRIM(ROUND(IFERROR(CriteriTecnici!$O4868*1,IFERROR(NUMBERVALUE(CriteriTecnici!$O4868,".",","),IFERROR(NUMBERVALUE(CriteriTecnici!$O4868,",","."),0))),4)&amp;""),",",".")&amp;CHAR(125)&amp;IF(TRUE,",",""))</f>
        <v/>
      </c>
    </row>
    <row r="5089">
      <c r="A5089" s="38">
        <f>IF(CriteriTecnici!$A4869="","","    "&amp;CHAR(123)&amp;CHAR(34)&amp;"bidderId"&amp;CHAR(34)&amp;": "&amp;CHAR(34)&amp;SUBSTITUTE(CriteriTecnici!$A4869,CHAR(34),"'")&amp;CHAR(34)&amp;", "&amp;CHAR(34)&amp;"lotId"&amp;CHAR(34)&amp;": "&amp;CHAR(34)&amp;SUBSTITUTE(CriteriTecnici!$C4869,CHAR(34),"'")&amp;CHAR(34)&amp;", "&amp;CHAR(34)&amp;"criterionId"&amp;CHAR(34)&amp;": "&amp;CHAR(34)&amp;SUBSTITUTE(CriteriTecnici!$D4869,CHAR(34),"'")&amp;CHAR(34)&amp;", "&amp;CHAR(34)&amp;"kind"&amp;CHAR(34)&amp;": "&amp;CHAR(34)&amp;SUBSTITUTE(CriteriTecnici!$F4869,CHAR(34),"'")&amp;CHAR(34)&amp;", "&amp;CHAR(34)&amp;"value"&amp;CHAR(34)&amp;": "&amp;SUBSTITUTE(TRIM(ROUND(IFERROR(CriteriTecnici!$N4869*1,IFERROR(NUMBERVALUE(CriteriTecnici!$N4869,".",","),IFERROR(NUMBERVALUE(CriteriTecnici!$N4869,",","."),0))),4)&amp;""),",",".")&amp;", "&amp;CHAR(34)&amp;"numerator"&amp;CHAR(34)&amp;": "&amp;SUBSTITUTE(TRIM(ROUND(IFERROR(CriteriTecnici!$K4869*1,IFERROR(NUMBERVALUE(CriteriTecnici!$K4869,".",","),IFERROR(NUMBERVALUE(CriteriTecnici!$K4869,",","."),0))),4)&amp;""),",",".")&amp;", "&amp;CHAR(34)&amp;"denominator"&amp;CHAR(34)&amp;": "&amp;SUBSTITUTE(TRIM(ROUND(IFERROR(CriteriTecnici!$L4869*1,IFERROR(NUMBERVALUE(CriteriTecnici!$L4869,".",","),IFERROR(NUMBERVALUE(CriteriTecnici!$L4869,",","."),0))),4)&amp;""),",",".")&amp;", "&amp;CHAR(34)&amp;"flag"&amp;CHAR(34)&amp;": "&amp;SUBSTITUTE(TRIM(ROUND(IFERROR(CriteriTecnici!$M4869*1,IFERROR(NUMBERVALUE(CriteriTecnici!$M4869,".",","),IFERROR(NUMBERVALUE(CriteriTecnici!$M4869,",","."),0))),4)&amp;""),",",".")&amp;", "&amp;CHAR(34)&amp;"rawScore"&amp;CHAR(34)&amp;": "&amp;SUBSTITUTE(TRIM(ROUND(IFERROR(CriteriTecnici!$O4869*1,IFERROR(NUMBERVALUE(CriteriTecnici!$O4869,".",","),IFERROR(NUMBERVALUE(CriteriTecnici!$O4869,",","."),0))),4)&amp;""),",",".")&amp;CHAR(125)&amp;IF(TRUE,",",""))</f>
        <v/>
      </c>
    </row>
    <row r="5090">
      <c r="A5090" s="38">
        <f>IF(CriteriTecnici!$A4870="","","    "&amp;CHAR(123)&amp;CHAR(34)&amp;"bidderId"&amp;CHAR(34)&amp;": "&amp;CHAR(34)&amp;SUBSTITUTE(CriteriTecnici!$A4870,CHAR(34),"'")&amp;CHAR(34)&amp;", "&amp;CHAR(34)&amp;"lotId"&amp;CHAR(34)&amp;": "&amp;CHAR(34)&amp;SUBSTITUTE(CriteriTecnici!$C4870,CHAR(34),"'")&amp;CHAR(34)&amp;", "&amp;CHAR(34)&amp;"criterionId"&amp;CHAR(34)&amp;": "&amp;CHAR(34)&amp;SUBSTITUTE(CriteriTecnici!$D4870,CHAR(34),"'")&amp;CHAR(34)&amp;", "&amp;CHAR(34)&amp;"kind"&amp;CHAR(34)&amp;": "&amp;CHAR(34)&amp;SUBSTITUTE(CriteriTecnici!$F4870,CHAR(34),"'")&amp;CHAR(34)&amp;", "&amp;CHAR(34)&amp;"value"&amp;CHAR(34)&amp;": "&amp;SUBSTITUTE(TRIM(ROUND(IFERROR(CriteriTecnici!$N4870*1,IFERROR(NUMBERVALUE(CriteriTecnici!$N4870,".",","),IFERROR(NUMBERVALUE(CriteriTecnici!$N4870,",","."),0))),4)&amp;""),",",".")&amp;", "&amp;CHAR(34)&amp;"numerator"&amp;CHAR(34)&amp;": "&amp;SUBSTITUTE(TRIM(ROUND(IFERROR(CriteriTecnici!$K4870*1,IFERROR(NUMBERVALUE(CriteriTecnici!$K4870,".",","),IFERROR(NUMBERVALUE(CriteriTecnici!$K4870,",","."),0))),4)&amp;""),",",".")&amp;", "&amp;CHAR(34)&amp;"denominator"&amp;CHAR(34)&amp;": "&amp;SUBSTITUTE(TRIM(ROUND(IFERROR(CriteriTecnici!$L4870*1,IFERROR(NUMBERVALUE(CriteriTecnici!$L4870,".",","),IFERROR(NUMBERVALUE(CriteriTecnici!$L4870,",","."),0))),4)&amp;""),",",".")&amp;", "&amp;CHAR(34)&amp;"flag"&amp;CHAR(34)&amp;": "&amp;SUBSTITUTE(TRIM(ROUND(IFERROR(CriteriTecnici!$M4870*1,IFERROR(NUMBERVALUE(CriteriTecnici!$M4870,".",","),IFERROR(NUMBERVALUE(CriteriTecnici!$M4870,",","."),0))),4)&amp;""),",",".")&amp;", "&amp;CHAR(34)&amp;"rawScore"&amp;CHAR(34)&amp;": "&amp;SUBSTITUTE(TRIM(ROUND(IFERROR(CriteriTecnici!$O4870*1,IFERROR(NUMBERVALUE(CriteriTecnici!$O4870,".",","),IFERROR(NUMBERVALUE(CriteriTecnici!$O4870,",","."),0))),4)&amp;""),",",".")&amp;CHAR(125)&amp;IF(TRUE,",",""))</f>
        <v/>
      </c>
    </row>
    <row r="5091">
      <c r="A5091" s="38">
        <f>IF(CriteriTecnici!$A4871="","","    "&amp;CHAR(123)&amp;CHAR(34)&amp;"bidderId"&amp;CHAR(34)&amp;": "&amp;CHAR(34)&amp;SUBSTITUTE(CriteriTecnici!$A4871,CHAR(34),"'")&amp;CHAR(34)&amp;", "&amp;CHAR(34)&amp;"lotId"&amp;CHAR(34)&amp;": "&amp;CHAR(34)&amp;SUBSTITUTE(CriteriTecnici!$C4871,CHAR(34),"'")&amp;CHAR(34)&amp;", "&amp;CHAR(34)&amp;"criterionId"&amp;CHAR(34)&amp;": "&amp;CHAR(34)&amp;SUBSTITUTE(CriteriTecnici!$D4871,CHAR(34),"'")&amp;CHAR(34)&amp;", "&amp;CHAR(34)&amp;"kind"&amp;CHAR(34)&amp;": "&amp;CHAR(34)&amp;SUBSTITUTE(CriteriTecnici!$F4871,CHAR(34),"'")&amp;CHAR(34)&amp;", "&amp;CHAR(34)&amp;"value"&amp;CHAR(34)&amp;": "&amp;SUBSTITUTE(TRIM(ROUND(IFERROR(CriteriTecnici!$N4871*1,IFERROR(NUMBERVALUE(CriteriTecnici!$N4871,".",","),IFERROR(NUMBERVALUE(CriteriTecnici!$N4871,",","."),0))),4)&amp;""),",",".")&amp;", "&amp;CHAR(34)&amp;"numerator"&amp;CHAR(34)&amp;": "&amp;SUBSTITUTE(TRIM(ROUND(IFERROR(CriteriTecnici!$K4871*1,IFERROR(NUMBERVALUE(CriteriTecnici!$K4871,".",","),IFERROR(NUMBERVALUE(CriteriTecnici!$K4871,",","."),0))),4)&amp;""),",",".")&amp;", "&amp;CHAR(34)&amp;"denominator"&amp;CHAR(34)&amp;": "&amp;SUBSTITUTE(TRIM(ROUND(IFERROR(CriteriTecnici!$L4871*1,IFERROR(NUMBERVALUE(CriteriTecnici!$L4871,".",","),IFERROR(NUMBERVALUE(CriteriTecnici!$L4871,",","."),0))),4)&amp;""),",",".")&amp;", "&amp;CHAR(34)&amp;"flag"&amp;CHAR(34)&amp;": "&amp;SUBSTITUTE(TRIM(ROUND(IFERROR(CriteriTecnici!$M4871*1,IFERROR(NUMBERVALUE(CriteriTecnici!$M4871,".",","),IFERROR(NUMBERVALUE(CriteriTecnici!$M4871,",","."),0))),4)&amp;""),",",".")&amp;", "&amp;CHAR(34)&amp;"rawScore"&amp;CHAR(34)&amp;": "&amp;SUBSTITUTE(TRIM(ROUND(IFERROR(CriteriTecnici!$O4871*1,IFERROR(NUMBERVALUE(CriteriTecnici!$O4871,".",","),IFERROR(NUMBERVALUE(CriteriTecnici!$O4871,",","."),0))),4)&amp;""),",",".")&amp;CHAR(125)&amp;IF(COUNTA(Offerte!$A159:$A$200)&gt;0,",",""))</f>
        <v/>
      </c>
    </row>
    <row r="5092">
      <c r="A5092" s="38">
        <f>IF(CriteriTecnici!$A4872="","","    "&amp;CHAR(123)&amp;CHAR(34)&amp;"bidderId"&amp;CHAR(34)&amp;": "&amp;CHAR(34)&amp;SUBSTITUTE(CriteriTecnici!$A4872,CHAR(34),"'")&amp;CHAR(34)&amp;", "&amp;CHAR(34)&amp;"lotId"&amp;CHAR(34)&amp;": "&amp;CHAR(34)&amp;SUBSTITUTE(CriteriTecnici!$C4872,CHAR(34),"'")&amp;CHAR(34)&amp;", "&amp;CHAR(34)&amp;"criterionId"&amp;CHAR(34)&amp;": "&amp;CHAR(34)&amp;SUBSTITUTE(CriteriTecnici!$D4872,CHAR(34),"'")&amp;CHAR(34)&amp;", "&amp;CHAR(34)&amp;"kind"&amp;CHAR(34)&amp;": "&amp;CHAR(34)&amp;SUBSTITUTE(CriteriTecnici!$F4872,CHAR(34),"'")&amp;CHAR(34)&amp;", "&amp;CHAR(34)&amp;"value"&amp;CHAR(34)&amp;": "&amp;SUBSTITUTE(TRIM(ROUND(IFERROR(CriteriTecnici!$N4872*1,IFERROR(NUMBERVALUE(CriteriTecnici!$N4872,".",","),IFERROR(NUMBERVALUE(CriteriTecnici!$N4872,",","."),0))),4)&amp;""),",",".")&amp;", "&amp;CHAR(34)&amp;"numerator"&amp;CHAR(34)&amp;": "&amp;SUBSTITUTE(TRIM(ROUND(IFERROR(CriteriTecnici!$K4872*1,IFERROR(NUMBERVALUE(CriteriTecnici!$K4872,".",","),IFERROR(NUMBERVALUE(CriteriTecnici!$K4872,",","."),0))),4)&amp;""),",",".")&amp;", "&amp;CHAR(34)&amp;"denominator"&amp;CHAR(34)&amp;": "&amp;SUBSTITUTE(TRIM(ROUND(IFERROR(CriteriTecnici!$L4872*1,IFERROR(NUMBERVALUE(CriteriTecnici!$L4872,".",","),IFERROR(NUMBERVALUE(CriteriTecnici!$L4872,",","."),0))),4)&amp;""),",",".")&amp;", "&amp;CHAR(34)&amp;"flag"&amp;CHAR(34)&amp;": "&amp;SUBSTITUTE(TRIM(ROUND(IFERROR(CriteriTecnici!$M4872*1,IFERROR(NUMBERVALUE(CriteriTecnici!$M4872,".",","),IFERROR(NUMBERVALUE(CriteriTecnici!$M4872,",","."),0))),4)&amp;""),",",".")&amp;", "&amp;CHAR(34)&amp;"rawScore"&amp;CHAR(34)&amp;": "&amp;SUBSTITUTE(TRIM(ROUND(IFERROR(CriteriTecnici!$O4872*1,IFERROR(NUMBERVALUE(CriteriTecnici!$O4872,".",","),IFERROR(NUMBERVALUE(CriteriTecnici!$O4872,",","."),0))),4)&amp;""),",",".")&amp;CHAR(125)&amp;IF(TRUE,",",""))</f>
        <v/>
      </c>
    </row>
    <row r="5093">
      <c r="A5093" s="38">
        <f>IF(CriteriTecnici!$A4873="","","    "&amp;CHAR(123)&amp;CHAR(34)&amp;"bidderId"&amp;CHAR(34)&amp;": "&amp;CHAR(34)&amp;SUBSTITUTE(CriteriTecnici!$A4873,CHAR(34),"'")&amp;CHAR(34)&amp;", "&amp;CHAR(34)&amp;"lotId"&amp;CHAR(34)&amp;": "&amp;CHAR(34)&amp;SUBSTITUTE(CriteriTecnici!$C4873,CHAR(34),"'")&amp;CHAR(34)&amp;", "&amp;CHAR(34)&amp;"criterionId"&amp;CHAR(34)&amp;": "&amp;CHAR(34)&amp;SUBSTITUTE(CriteriTecnici!$D4873,CHAR(34),"'")&amp;CHAR(34)&amp;", "&amp;CHAR(34)&amp;"kind"&amp;CHAR(34)&amp;": "&amp;CHAR(34)&amp;SUBSTITUTE(CriteriTecnici!$F4873,CHAR(34),"'")&amp;CHAR(34)&amp;", "&amp;CHAR(34)&amp;"value"&amp;CHAR(34)&amp;": "&amp;SUBSTITUTE(TRIM(ROUND(IFERROR(CriteriTecnici!$N4873*1,IFERROR(NUMBERVALUE(CriteriTecnici!$N4873,".",","),IFERROR(NUMBERVALUE(CriteriTecnici!$N4873,",","."),0))),4)&amp;""),",",".")&amp;", "&amp;CHAR(34)&amp;"numerator"&amp;CHAR(34)&amp;": "&amp;SUBSTITUTE(TRIM(ROUND(IFERROR(CriteriTecnici!$K4873*1,IFERROR(NUMBERVALUE(CriteriTecnici!$K4873,".",","),IFERROR(NUMBERVALUE(CriteriTecnici!$K4873,",","."),0))),4)&amp;""),",",".")&amp;", "&amp;CHAR(34)&amp;"denominator"&amp;CHAR(34)&amp;": "&amp;SUBSTITUTE(TRIM(ROUND(IFERROR(CriteriTecnici!$L4873*1,IFERROR(NUMBERVALUE(CriteriTecnici!$L4873,".",","),IFERROR(NUMBERVALUE(CriteriTecnici!$L4873,",","."),0))),4)&amp;""),",",".")&amp;", "&amp;CHAR(34)&amp;"flag"&amp;CHAR(34)&amp;": "&amp;SUBSTITUTE(TRIM(ROUND(IFERROR(CriteriTecnici!$M4873*1,IFERROR(NUMBERVALUE(CriteriTecnici!$M4873,".",","),IFERROR(NUMBERVALUE(CriteriTecnici!$M4873,",","."),0))),4)&amp;""),",",".")&amp;", "&amp;CHAR(34)&amp;"rawScore"&amp;CHAR(34)&amp;": "&amp;SUBSTITUTE(TRIM(ROUND(IFERROR(CriteriTecnici!$O4873*1,IFERROR(NUMBERVALUE(CriteriTecnici!$O4873,".",","),IFERROR(NUMBERVALUE(CriteriTecnici!$O4873,",","."),0))),4)&amp;""),",",".")&amp;CHAR(125)&amp;IF(TRUE,",",""))</f>
        <v/>
      </c>
    </row>
    <row r="5094">
      <c r="A5094" s="38">
        <f>IF(CriteriTecnici!$A4874="","","    "&amp;CHAR(123)&amp;CHAR(34)&amp;"bidderId"&amp;CHAR(34)&amp;": "&amp;CHAR(34)&amp;SUBSTITUTE(CriteriTecnici!$A4874,CHAR(34),"'")&amp;CHAR(34)&amp;", "&amp;CHAR(34)&amp;"lotId"&amp;CHAR(34)&amp;": "&amp;CHAR(34)&amp;SUBSTITUTE(CriteriTecnici!$C4874,CHAR(34),"'")&amp;CHAR(34)&amp;", "&amp;CHAR(34)&amp;"criterionId"&amp;CHAR(34)&amp;": "&amp;CHAR(34)&amp;SUBSTITUTE(CriteriTecnici!$D4874,CHAR(34),"'")&amp;CHAR(34)&amp;", "&amp;CHAR(34)&amp;"kind"&amp;CHAR(34)&amp;": "&amp;CHAR(34)&amp;SUBSTITUTE(CriteriTecnici!$F4874,CHAR(34),"'")&amp;CHAR(34)&amp;", "&amp;CHAR(34)&amp;"value"&amp;CHAR(34)&amp;": "&amp;SUBSTITUTE(TRIM(ROUND(IFERROR(CriteriTecnici!$N4874*1,IFERROR(NUMBERVALUE(CriteriTecnici!$N4874,".",","),IFERROR(NUMBERVALUE(CriteriTecnici!$N4874,",","."),0))),4)&amp;""),",",".")&amp;", "&amp;CHAR(34)&amp;"numerator"&amp;CHAR(34)&amp;": "&amp;SUBSTITUTE(TRIM(ROUND(IFERROR(CriteriTecnici!$K4874*1,IFERROR(NUMBERVALUE(CriteriTecnici!$K4874,".",","),IFERROR(NUMBERVALUE(CriteriTecnici!$K4874,",","."),0))),4)&amp;""),",",".")&amp;", "&amp;CHAR(34)&amp;"denominator"&amp;CHAR(34)&amp;": "&amp;SUBSTITUTE(TRIM(ROUND(IFERROR(CriteriTecnici!$L4874*1,IFERROR(NUMBERVALUE(CriteriTecnici!$L4874,".",","),IFERROR(NUMBERVALUE(CriteriTecnici!$L4874,",","."),0))),4)&amp;""),",",".")&amp;", "&amp;CHAR(34)&amp;"flag"&amp;CHAR(34)&amp;": "&amp;SUBSTITUTE(TRIM(ROUND(IFERROR(CriteriTecnici!$M4874*1,IFERROR(NUMBERVALUE(CriteriTecnici!$M4874,".",","),IFERROR(NUMBERVALUE(CriteriTecnici!$M4874,",","."),0))),4)&amp;""),",",".")&amp;", "&amp;CHAR(34)&amp;"rawScore"&amp;CHAR(34)&amp;": "&amp;SUBSTITUTE(TRIM(ROUND(IFERROR(CriteriTecnici!$O4874*1,IFERROR(NUMBERVALUE(CriteriTecnici!$O4874,".",","),IFERROR(NUMBERVALUE(CriteriTecnici!$O4874,",","."),0))),4)&amp;""),",",".")&amp;CHAR(125)&amp;IF(TRUE,",",""))</f>
        <v/>
      </c>
    </row>
    <row r="5095">
      <c r="A5095" s="38">
        <f>IF(CriteriTecnici!$A4875="","","    "&amp;CHAR(123)&amp;CHAR(34)&amp;"bidderId"&amp;CHAR(34)&amp;": "&amp;CHAR(34)&amp;SUBSTITUTE(CriteriTecnici!$A4875,CHAR(34),"'")&amp;CHAR(34)&amp;", "&amp;CHAR(34)&amp;"lotId"&amp;CHAR(34)&amp;": "&amp;CHAR(34)&amp;SUBSTITUTE(CriteriTecnici!$C4875,CHAR(34),"'")&amp;CHAR(34)&amp;", "&amp;CHAR(34)&amp;"criterionId"&amp;CHAR(34)&amp;": "&amp;CHAR(34)&amp;SUBSTITUTE(CriteriTecnici!$D4875,CHAR(34),"'")&amp;CHAR(34)&amp;", "&amp;CHAR(34)&amp;"kind"&amp;CHAR(34)&amp;": "&amp;CHAR(34)&amp;SUBSTITUTE(CriteriTecnici!$F4875,CHAR(34),"'")&amp;CHAR(34)&amp;", "&amp;CHAR(34)&amp;"value"&amp;CHAR(34)&amp;": "&amp;SUBSTITUTE(TRIM(ROUND(IFERROR(CriteriTecnici!$N4875*1,IFERROR(NUMBERVALUE(CriteriTecnici!$N4875,".",","),IFERROR(NUMBERVALUE(CriteriTecnici!$N4875,",","."),0))),4)&amp;""),",",".")&amp;", "&amp;CHAR(34)&amp;"numerator"&amp;CHAR(34)&amp;": "&amp;SUBSTITUTE(TRIM(ROUND(IFERROR(CriteriTecnici!$K4875*1,IFERROR(NUMBERVALUE(CriteriTecnici!$K4875,".",","),IFERROR(NUMBERVALUE(CriteriTecnici!$K4875,",","."),0))),4)&amp;""),",",".")&amp;", "&amp;CHAR(34)&amp;"denominator"&amp;CHAR(34)&amp;": "&amp;SUBSTITUTE(TRIM(ROUND(IFERROR(CriteriTecnici!$L4875*1,IFERROR(NUMBERVALUE(CriteriTecnici!$L4875,".",","),IFERROR(NUMBERVALUE(CriteriTecnici!$L4875,",","."),0))),4)&amp;""),",",".")&amp;", "&amp;CHAR(34)&amp;"flag"&amp;CHAR(34)&amp;": "&amp;SUBSTITUTE(TRIM(ROUND(IFERROR(CriteriTecnici!$M4875*1,IFERROR(NUMBERVALUE(CriteriTecnici!$M4875,".",","),IFERROR(NUMBERVALUE(CriteriTecnici!$M4875,",","."),0))),4)&amp;""),",",".")&amp;", "&amp;CHAR(34)&amp;"rawScore"&amp;CHAR(34)&amp;": "&amp;SUBSTITUTE(TRIM(ROUND(IFERROR(CriteriTecnici!$O4875*1,IFERROR(NUMBERVALUE(CriteriTecnici!$O4875,".",","),IFERROR(NUMBERVALUE(CriteriTecnici!$O4875,",","."),0))),4)&amp;""),",",".")&amp;CHAR(125)&amp;IF(TRUE,",",""))</f>
        <v/>
      </c>
    </row>
    <row r="5096">
      <c r="A5096" s="38">
        <f>IF(CriteriTecnici!$A4876="","","    "&amp;CHAR(123)&amp;CHAR(34)&amp;"bidderId"&amp;CHAR(34)&amp;": "&amp;CHAR(34)&amp;SUBSTITUTE(CriteriTecnici!$A4876,CHAR(34),"'")&amp;CHAR(34)&amp;", "&amp;CHAR(34)&amp;"lotId"&amp;CHAR(34)&amp;": "&amp;CHAR(34)&amp;SUBSTITUTE(CriteriTecnici!$C4876,CHAR(34),"'")&amp;CHAR(34)&amp;", "&amp;CHAR(34)&amp;"criterionId"&amp;CHAR(34)&amp;": "&amp;CHAR(34)&amp;SUBSTITUTE(CriteriTecnici!$D4876,CHAR(34),"'")&amp;CHAR(34)&amp;", "&amp;CHAR(34)&amp;"kind"&amp;CHAR(34)&amp;": "&amp;CHAR(34)&amp;SUBSTITUTE(CriteriTecnici!$F4876,CHAR(34),"'")&amp;CHAR(34)&amp;", "&amp;CHAR(34)&amp;"value"&amp;CHAR(34)&amp;": "&amp;SUBSTITUTE(TRIM(ROUND(IFERROR(CriteriTecnici!$N4876*1,IFERROR(NUMBERVALUE(CriteriTecnici!$N4876,".",","),IFERROR(NUMBERVALUE(CriteriTecnici!$N4876,",","."),0))),4)&amp;""),",",".")&amp;", "&amp;CHAR(34)&amp;"numerator"&amp;CHAR(34)&amp;": "&amp;SUBSTITUTE(TRIM(ROUND(IFERROR(CriteriTecnici!$K4876*1,IFERROR(NUMBERVALUE(CriteriTecnici!$K4876,".",","),IFERROR(NUMBERVALUE(CriteriTecnici!$K4876,",","."),0))),4)&amp;""),",",".")&amp;", "&amp;CHAR(34)&amp;"denominator"&amp;CHAR(34)&amp;": "&amp;SUBSTITUTE(TRIM(ROUND(IFERROR(CriteriTecnici!$L4876*1,IFERROR(NUMBERVALUE(CriteriTecnici!$L4876,".",","),IFERROR(NUMBERVALUE(CriteriTecnici!$L4876,",","."),0))),4)&amp;""),",",".")&amp;", "&amp;CHAR(34)&amp;"flag"&amp;CHAR(34)&amp;": "&amp;SUBSTITUTE(TRIM(ROUND(IFERROR(CriteriTecnici!$M4876*1,IFERROR(NUMBERVALUE(CriteriTecnici!$M4876,".",","),IFERROR(NUMBERVALUE(CriteriTecnici!$M4876,",","."),0))),4)&amp;""),",",".")&amp;", "&amp;CHAR(34)&amp;"rawScore"&amp;CHAR(34)&amp;": "&amp;SUBSTITUTE(TRIM(ROUND(IFERROR(CriteriTecnici!$O4876*1,IFERROR(NUMBERVALUE(CriteriTecnici!$O4876,".",","),IFERROR(NUMBERVALUE(CriteriTecnici!$O4876,",","."),0))),4)&amp;""),",",".")&amp;CHAR(125)&amp;IF(TRUE,",",""))</f>
        <v/>
      </c>
    </row>
    <row r="5097">
      <c r="A5097" s="38">
        <f>IF(CriteriTecnici!$A4877="","","    "&amp;CHAR(123)&amp;CHAR(34)&amp;"bidderId"&amp;CHAR(34)&amp;": "&amp;CHAR(34)&amp;SUBSTITUTE(CriteriTecnici!$A4877,CHAR(34),"'")&amp;CHAR(34)&amp;", "&amp;CHAR(34)&amp;"lotId"&amp;CHAR(34)&amp;": "&amp;CHAR(34)&amp;SUBSTITUTE(CriteriTecnici!$C4877,CHAR(34),"'")&amp;CHAR(34)&amp;", "&amp;CHAR(34)&amp;"criterionId"&amp;CHAR(34)&amp;": "&amp;CHAR(34)&amp;SUBSTITUTE(CriteriTecnici!$D4877,CHAR(34),"'")&amp;CHAR(34)&amp;", "&amp;CHAR(34)&amp;"kind"&amp;CHAR(34)&amp;": "&amp;CHAR(34)&amp;SUBSTITUTE(CriteriTecnici!$F4877,CHAR(34),"'")&amp;CHAR(34)&amp;", "&amp;CHAR(34)&amp;"value"&amp;CHAR(34)&amp;": "&amp;SUBSTITUTE(TRIM(ROUND(IFERROR(CriteriTecnici!$N4877*1,IFERROR(NUMBERVALUE(CriteriTecnici!$N4877,".",","),IFERROR(NUMBERVALUE(CriteriTecnici!$N4877,",","."),0))),4)&amp;""),",",".")&amp;", "&amp;CHAR(34)&amp;"numerator"&amp;CHAR(34)&amp;": "&amp;SUBSTITUTE(TRIM(ROUND(IFERROR(CriteriTecnici!$K4877*1,IFERROR(NUMBERVALUE(CriteriTecnici!$K4877,".",","),IFERROR(NUMBERVALUE(CriteriTecnici!$K4877,",","."),0))),4)&amp;""),",",".")&amp;", "&amp;CHAR(34)&amp;"denominator"&amp;CHAR(34)&amp;": "&amp;SUBSTITUTE(TRIM(ROUND(IFERROR(CriteriTecnici!$L4877*1,IFERROR(NUMBERVALUE(CriteriTecnici!$L4877,".",","),IFERROR(NUMBERVALUE(CriteriTecnici!$L4877,",","."),0))),4)&amp;""),",",".")&amp;", "&amp;CHAR(34)&amp;"flag"&amp;CHAR(34)&amp;": "&amp;SUBSTITUTE(TRIM(ROUND(IFERROR(CriteriTecnici!$M4877*1,IFERROR(NUMBERVALUE(CriteriTecnici!$M4877,".",","),IFERROR(NUMBERVALUE(CriteriTecnici!$M4877,",","."),0))),4)&amp;""),",",".")&amp;", "&amp;CHAR(34)&amp;"rawScore"&amp;CHAR(34)&amp;": "&amp;SUBSTITUTE(TRIM(ROUND(IFERROR(CriteriTecnici!$O4877*1,IFERROR(NUMBERVALUE(CriteriTecnici!$O4877,".",","),IFERROR(NUMBERVALUE(CriteriTecnici!$O4877,",","."),0))),4)&amp;""),",",".")&amp;CHAR(125)&amp;IF(TRUE,",",""))</f>
        <v/>
      </c>
    </row>
    <row r="5098">
      <c r="A5098" s="38">
        <f>IF(CriteriTecnici!$A4878="","","    "&amp;CHAR(123)&amp;CHAR(34)&amp;"bidderId"&amp;CHAR(34)&amp;": "&amp;CHAR(34)&amp;SUBSTITUTE(CriteriTecnici!$A4878,CHAR(34),"'")&amp;CHAR(34)&amp;", "&amp;CHAR(34)&amp;"lotId"&amp;CHAR(34)&amp;": "&amp;CHAR(34)&amp;SUBSTITUTE(CriteriTecnici!$C4878,CHAR(34),"'")&amp;CHAR(34)&amp;", "&amp;CHAR(34)&amp;"criterionId"&amp;CHAR(34)&amp;": "&amp;CHAR(34)&amp;SUBSTITUTE(CriteriTecnici!$D4878,CHAR(34),"'")&amp;CHAR(34)&amp;", "&amp;CHAR(34)&amp;"kind"&amp;CHAR(34)&amp;": "&amp;CHAR(34)&amp;SUBSTITUTE(CriteriTecnici!$F4878,CHAR(34),"'")&amp;CHAR(34)&amp;", "&amp;CHAR(34)&amp;"value"&amp;CHAR(34)&amp;": "&amp;SUBSTITUTE(TRIM(ROUND(IFERROR(CriteriTecnici!$N4878*1,IFERROR(NUMBERVALUE(CriteriTecnici!$N4878,".",","),IFERROR(NUMBERVALUE(CriteriTecnici!$N4878,",","."),0))),4)&amp;""),",",".")&amp;", "&amp;CHAR(34)&amp;"numerator"&amp;CHAR(34)&amp;": "&amp;SUBSTITUTE(TRIM(ROUND(IFERROR(CriteriTecnici!$K4878*1,IFERROR(NUMBERVALUE(CriteriTecnici!$K4878,".",","),IFERROR(NUMBERVALUE(CriteriTecnici!$K4878,",","."),0))),4)&amp;""),",",".")&amp;", "&amp;CHAR(34)&amp;"denominator"&amp;CHAR(34)&amp;": "&amp;SUBSTITUTE(TRIM(ROUND(IFERROR(CriteriTecnici!$L4878*1,IFERROR(NUMBERVALUE(CriteriTecnici!$L4878,".",","),IFERROR(NUMBERVALUE(CriteriTecnici!$L4878,",","."),0))),4)&amp;""),",",".")&amp;", "&amp;CHAR(34)&amp;"flag"&amp;CHAR(34)&amp;": "&amp;SUBSTITUTE(TRIM(ROUND(IFERROR(CriteriTecnici!$M4878*1,IFERROR(NUMBERVALUE(CriteriTecnici!$M4878,".",","),IFERROR(NUMBERVALUE(CriteriTecnici!$M4878,",","."),0))),4)&amp;""),",",".")&amp;", "&amp;CHAR(34)&amp;"rawScore"&amp;CHAR(34)&amp;": "&amp;SUBSTITUTE(TRIM(ROUND(IFERROR(CriteriTecnici!$O4878*1,IFERROR(NUMBERVALUE(CriteriTecnici!$O4878,".",","),IFERROR(NUMBERVALUE(CriteriTecnici!$O4878,",","."),0))),4)&amp;""),",",".")&amp;CHAR(125)&amp;IF(TRUE,",",""))</f>
        <v/>
      </c>
    </row>
    <row r="5099">
      <c r="A5099" s="38">
        <f>IF(CriteriTecnici!$A4879="","","    "&amp;CHAR(123)&amp;CHAR(34)&amp;"bidderId"&amp;CHAR(34)&amp;": "&amp;CHAR(34)&amp;SUBSTITUTE(CriteriTecnici!$A4879,CHAR(34),"'")&amp;CHAR(34)&amp;", "&amp;CHAR(34)&amp;"lotId"&amp;CHAR(34)&amp;": "&amp;CHAR(34)&amp;SUBSTITUTE(CriteriTecnici!$C4879,CHAR(34),"'")&amp;CHAR(34)&amp;", "&amp;CHAR(34)&amp;"criterionId"&amp;CHAR(34)&amp;": "&amp;CHAR(34)&amp;SUBSTITUTE(CriteriTecnici!$D4879,CHAR(34),"'")&amp;CHAR(34)&amp;", "&amp;CHAR(34)&amp;"kind"&amp;CHAR(34)&amp;": "&amp;CHAR(34)&amp;SUBSTITUTE(CriteriTecnici!$F4879,CHAR(34),"'")&amp;CHAR(34)&amp;", "&amp;CHAR(34)&amp;"value"&amp;CHAR(34)&amp;": "&amp;SUBSTITUTE(TRIM(ROUND(IFERROR(CriteriTecnici!$N4879*1,IFERROR(NUMBERVALUE(CriteriTecnici!$N4879,".",","),IFERROR(NUMBERVALUE(CriteriTecnici!$N4879,",","."),0))),4)&amp;""),",",".")&amp;", "&amp;CHAR(34)&amp;"numerator"&amp;CHAR(34)&amp;": "&amp;SUBSTITUTE(TRIM(ROUND(IFERROR(CriteriTecnici!$K4879*1,IFERROR(NUMBERVALUE(CriteriTecnici!$K4879,".",","),IFERROR(NUMBERVALUE(CriteriTecnici!$K4879,",","."),0))),4)&amp;""),",",".")&amp;", "&amp;CHAR(34)&amp;"denominator"&amp;CHAR(34)&amp;": "&amp;SUBSTITUTE(TRIM(ROUND(IFERROR(CriteriTecnici!$L4879*1,IFERROR(NUMBERVALUE(CriteriTecnici!$L4879,".",","),IFERROR(NUMBERVALUE(CriteriTecnici!$L4879,",","."),0))),4)&amp;""),",",".")&amp;", "&amp;CHAR(34)&amp;"flag"&amp;CHAR(34)&amp;": "&amp;SUBSTITUTE(TRIM(ROUND(IFERROR(CriteriTecnici!$M4879*1,IFERROR(NUMBERVALUE(CriteriTecnici!$M4879,".",","),IFERROR(NUMBERVALUE(CriteriTecnici!$M4879,",","."),0))),4)&amp;""),",",".")&amp;", "&amp;CHAR(34)&amp;"rawScore"&amp;CHAR(34)&amp;": "&amp;SUBSTITUTE(TRIM(ROUND(IFERROR(CriteriTecnici!$O4879*1,IFERROR(NUMBERVALUE(CriteriTecnici!$O4879,".",","),IFERROR(NUMBERVALUE(CriteriTecnici!$O4879,",","."),0))),4)&amp;""),",",".")&amp;CHAR(125)&amp;IF(TRUE,",",""))</f>
        <v/>
      </c>
    </row>
    <row r="5100">
      <c r="A5100" s="38">
        <f>IF(CriteriTecnici!$A4880="","","    "&amp;CHAR(123)&amp;CHAR(34)&amp;"bidderId"&amp;CHAR(34)&amp;": "&amp;CHAR(34)&amp;SUBSTITUTE(CriteriTecnici!$A4880,CHAR(34),"'")&amp;CHAR(34)&amp;", "&amp;CHAR(34)&amp;"lotId"&amp;CHAR(34)&amp;": "&amp;CHAR(34)&amp;SUBSTITUTE(CriteriTecnici!$C4880,CHAR(34),"'")&amp;CHAR(34)&amp;", "&amp;CHAR(34)&amp;"criterionId"&amp;CHAR(34)&amp;": "&amp;CHAR(34)&amp;SUBSTITUTE(CriteriTecnici!$D4880,CHAR(34),"'")&amp;CHAR(34)&amp;", "&amp;CHAR(34)&amp;"kind"&amp;CHAR(34)&amp;": "&amp;CHAR(34)&amp;SUBSTITUTE(CriteriTecnici!$F4880,CHAR(34),"'")&amp;CHAR(34)&amp;", "&amp;CHAR(34)&amp;"value"&amp;CHAR(34)&amp;": "&amp;SUBSTITUTE(TRIM(ROUND(IFERROR(CriteriTecnici!$N4880*1,IFERROR(NUMBERVALUE(CriteriTecnici!$N4880,".",","),IFERROR(NUMBERVALUE(CriteriTecnici!$N4880,",","."),0))),4)&amp;""),",",".")&amp;", "&amp;CHAR(34)&amp;"numerator"&amp;CHAR(34)&amp;": "&amp;SUBSTITUTE(TRIM(ROUND(IFERROR(CriteriTecnici!$K4880*1,IFERROR(NUMBERVALUE(CriteriTecnici!$K4880,".",","),IFERROR(NUMBERVALUE(CriteriTecnici!$K4880,",","."),0))),4)&amp;""),",",".")&amp;", "&amp;CHAR(34)&amp;"denominator"&amp;CHAR(34)&amp;": "&amp;SUBSTITUTE(TRIM(ROUND(IFERROR(CriteriTecnici!$L4880*1,IFERROR(NUMBERVALUE(CriteriTecnici!$L4880,".",","),IFERROR(NUMBERVALUE(CriteriTecnici!$L4880,",","."),0))),4)&amp;""),",",".")&amp;", "&amp;CHAR(34)&amp;"flag"&amp;CHAR(34)&amp;": "&amp;SUBSTITUTE(TRIM(ROUND(IFERROR(CriteriTecnici!$M4880*1,IFERROR(NUMBERVALUE(CriteriTecnici!$M4880,".",","),IFERROR(NUMBERVALUE(CriteriTecnici!$M4880,",","."),0))),4)&amp;""),",",".")&amp;", "&amp;CHAR(34)&amp;"rawScore"&amp;CHAR(34)&amp;": "&amp;SUBSTITUTE(TRIM(ROUND(IFERROR(CriteriTecnici!$O4880*1,IFERROR(NUMBERVALUE(CriteriTecnici!$O4880,".",","),IFERROR(NUMBERVALUE(CriteriTecnici!$O4880,",","."),0))),4)&amp;""),",",".")&amp;CHAR(125)&amp;IF(TRUE,",",""))</f>
        <v/>
      </c>
    </row>
    <row r="5101">
      <c r="A5101" s="38">
        <f>IF(CriteriTecnici!$A4881="","","    "&amp;CHAR(123)&amp;CHAR(34)&amp;"bidderId"&amp;CHAR(34)&amp;": "&amp;CHAR(34)&amp;SUBSTITUTE(CriteriTecnici!$A4881,CHAR(34),"'")&amp;CHAR(34)&amp;", "&amp;CHAR(34)&amp;"lotId"&amp;CHAR(34)&amp;": "&amp;CHAR(34)&amp;SUBSTITUTE(CriteriTecnici!$C4881,CHAR(34),"'")&amp;CHAR(34)&amp;", "&amp;CHAR(34)&amp;"criterionId"&amp;CHAR(34)&amp;": "&amp;CHAR(34)&amp;SUBSTITUTE(CriteriTecnici!$D4881,CHAR(34),"'")&amp;CHAR(34)&amp;", "&amp;CHAR(34)&amp;"kind"&amp;CHAR(34)&amp;": "&amp;CHAR(34)&amp;SUBSTITUTE(CriteriTecnici!$F4881,CHAR(34),"'")&amp;CHAR(34)&amp;", "&amp;CHAR(34)&amp;"value"&amp;CHAR(34)&amp;": "&amp;SUBSTITUTE(TRIM(ROUND(IFERROR(CriteriTecnici!$N4881*1,IFERROR(NUMBERVALUE(CriteriTecnici!$N4881,".",","),IFERROR(NUMBERVALUE(CriteriTecnici!$N4881,",","."),0))),4)&amp;""),",",".")&amp;", "&amp;CHAR(34)&amp;"numerator"&amp;CHAR(34)&amp;": "&amp;SUBSTITUTE(TRIM(ROUND(IFERROR(CriteriTecnici!$K4881*1,IFERROR(NUMBERVALUE(CriteriTecnici!$K4881,".",","),IFERROR(NUMBERVALUE(CriteriTecnici!$K4881,",","."),0))),4)&amp;""),",",".")&amp;", "&amp;CHAR(34)&amp;"denominator"&amp;CHAR(34)&amp;": "&amp;SUBSTITUTE(TRIM(ROUND(IFERROR(CriteriTecnici!$L4881*1,IFERROR(NUMBERVALUE(CriteriTecnici!$L4881,".",","),IFERROR(NUMBERVALUE(CriteriTecnici!$L4881,",","."),0))),4)&amp;""),",",".")&amp;", "&amp;CHAR(34)&amp;"flag"&amp;CHAR(34)&amp;": "&amp;SUBSTITUTE(TRIM(ROUND(IFERROR(CriteriTecnici!$M4881*1,IFERROR(NUMBERVALUE(CriteriTecnici!$M4881,".",","),IFERROR(NUMBERVALUE(CriteriTecnici!$M4881,",","."),0))),4)&amp;""),",",".")&amp;", "&amp;CHAR(34)&amp;"rawScore"&amp;CHAR(34)&amp;": "&amp;SUBSTITUTE(TRIM(ROUND(IFERROR(CriteriTecnici!$O4881*1,IFERROR(NUMBERVALUE(CriteriTecnici!$O4881,".",","),IFERROR(NUMBERVALUE(CriteriTecnici!$O4881,",","."),0))),4)&amp;""),",",".")&amp;CHAR(125)&amp;IF(TRUE,",",""))</f>
        <v/>
      </c>
    </row>
    <row r="5102">
      <c r="A5102" s="38">
        <f>IF(CriteriTecnici!$A4882="","","    "&amp;CHAR(123)&amp;CHAR(34)&amp;"bidderId"&amp;CHAR(34)&amp;": "&amp;CHAR(34)&amp;SUBSTITUTE(CriteriTecnici!$A4882,CHAR(34),"'")&amp;CHAR(34)&amp;", "&amp;CHAR(34)&amp;"lotId"&amp;CHAR(34)&amp;": "&amp;CHAR(34)&amp;SUBSTITUTE(CriteriTecnici!$C4882,CHAR(34),"'")&amp;CHAR(34)&amp;", "&amp;CHAR(34)&amp;"criterionId"&amp;CHAR(34)&amp;": "&amp;CHAR(34)&amp;SUBSTITUTE(CriteriTecnici!$D4882,CHAR(34),"'")&amp;CHAR(34)&amp;", "&amp;CHAR(34)&amp;"kind"&amp;CHAR(34)&amp;": "&amp;CHAR(34)&amp;SUBSTITUTE(CriteriTecnici!$F4882,CHAR(34),"'")&amp;CHAR(34)&amp;", "&amp;CHAR(34)&amp;"value"&amp;CHAR(34)&amp;": "&amp;SUBSTITUTE(TRIM(ROUND(IFERROR(CriteriTecnici!$N4882*1,IFERROR(NUMBERVALUE(CriteriTecnici!$N4882,".",","),IFERROR(NUMBERVALUE(CriteriTecnici!$N4882,",","."),0))),4)&amp;""),",",".")&amp;", "&amp;CHAR(34)&amp;"numerator"&amp;CHAR(34)&amp;": "&amp;SUBSTITUTE(TRIM(ROUND(IFERROR(CriteriTecnici!$K4882*1,IFERROR(NUMBERVALUE(CriteriTecnici!$K4882,".",","),IFERROR(NUMBERVALUE(CriteriTecnici!$K4882,",","."),0))),4)&amp;""),",",".")&amp;", "&amp;CHAR(34)&amp;"denominator"&amp;CHAR(34)&amp;": "&amp;SUBSTITUTE(TRIM(ROUND(IFERROR(CriteriTecnici!$L4882*1,IFERROR(NUMBERVALUE(CriteriTecnici!$L4882,".",","),IFERROR(NUMBERVALUE(CriteriTecnici!$L4882,",","."),0))),4)&amp;""),",",".")&amp;", "&amp;CHAR(34)&amp;"flag"&amp;CHAR(34)&amp;": "&amp;SUBSTITUTE(TRIM(ROUND(IFERROR(CriteriTecnici!$M4882*1,IFERROR(NUMBERVALUE(CriteriTecnici!$M4882,".",","),IFERROR(NUMBERVALUE(CriteriTecnici!$M4882,",","."),0))),4)&amp;""),",",".")&amp;", "&amp;CHAR(34)&amp;"rawScore"&amp;CHAR(34)&amp;": "&amp;SUBSTITUTE(TRIM(ROUND(IFERROR(CriteriTecnici!$O4882*1,IFERROR(NUMBERVALUE(CriteriTecnici!$O4882,".",","),IFERROR(NUMBERVALUE(CriteriTecnici!$O4882,",","."),0))),4)&amp;""),",",".")&amp;CHAR(125)&amp;IF(TRUE,",",""))</f>
        <v/>
      </c>
    </row>
    <row r="5103">
      <c r="A5103" s="38">
        <f>IF(CriteriTecnici!$A4883="","","    "&amp;CHAR(123)&amp;CHAR(34)&amp;"bidderId"&amp;CHAR(34)&amp;": "&amp;CHAR(34)&amp;SUBSTITUTE(CriteriTecnici!$A4883,CHAR(34),"'")&amp;CHAR(34)&amp;", "&amp;CHAR(34)&amp;"lotId"&amp;CHAR(34)&amp;": "&amp;CHAR(34)&amp;SUBSTITUTE(CriteriTecnici!$C4883,CHAR(34),"'")&amp;CHAR(34)&amp;", "&amp;CHAR(34)&amp;"criterionId"&amp;CHAR(34)&amp;": "&amp;CHAR(34)&amp;SUBSTITUTE(CriteriTecnici!$D4883,CHAR(34),"'")&amp;CHAR(34)&amp;", "&amp;CHAR(34)&amp;"kind"&amp;CHAR(34)&amp;": "&amp;CHAR(34)&amp;SUBSTITUTE(CriteriTecnici!$F4883,CHAR(34),"'")&amp;CHAR(34)&amp;", "&amp;CHAR(34)&amp;"value"&amp;CHAR(34)&amp;": "&amp;SUBSTITUTE(TRIM(ROUND(IFERROR(CriteriTecnici!$N4883*1,IFERROR(NUMBERVALUE(CriteriTecnici!$N4883,".",","),IFERROR(NUMBERVALUE(CriteriTecnici!$N4883,",","."),0))),4)&amp;""),",",".")&amp;", "&amp;CHAR(34)&amp;"numerator"&amp;CHAR(34)&amp;": "&amp;SUBSTITUTE(TRIM(ROUND(IFERROR(CriteriTecnici!$K4883*1,IFERROR(NUMBERVALUE(CriteriTecnici!$K4883,".",","),IFERROR(NUMBERVALUE(CriteriTecnici!$K4883,",","."),0))),4)&amp;""),",",".")&amp;", "&amp;CHAR(34)&amp;"denominator"&amp;CHAR(34)&amp;": "&amp;SUBSTITUTE(TRIM(ROUND(IFERROR(CriteriTecnici!$L4883*1,IFERROR(NUMBERVALUE(CriteriTecnici!$L4883,".",","),IFERROR(NUMBERVALUE(CriteriTecnici!$L4883,",","."),0))),4)&amp;""),",",".")&amp;", "&amp;CHAR(34)&amp;"flag"&amp;CHAR(34)&amp;": "&amp;SUBSTITUTE(TRIM(ROUND(IFERROR(CriteriTecnici!$M4883*1,IFERROR(NUMBERVALUE(CriteriTecnici!$M4883,".",","),IFERROR(NUMBERVALUE(CriteriTecnici!$M4883,",","."),0))),4)&amp;""),",",".")&amp;", "&amp;CHAR(34)&amp;"rawScore"&amp;CHAR(34)&amp;": "&amp;SUBSTITUTE(TRIM(ROUND(IFERROR(CriteriTecnici!$O4883*1,IFERROR(NUMBERVALUE(CriteriTecnici!$O4883,".",","),IFERROR(NUMBERVALUE(CriteriTecnici!$O4883,",","."),0))),4)&amp;""),",",".")&amp;CHAR(125)&amp;IF(TRUE,",",""))</f>
        <v/>
      </c>
    </row>
    <row r="5104">
      <c r="A5104" s="38">
        <f>IF(CriteriTecnici!$A4884="","","    "&amp;CHAR(123)&amp;CHAR(34)&amp;"bidderId"&amp;CHAR(34)&amp;": "&amp;CHAR(34)&amp;SUBSTITUTE(CriteriTecnici!$A4884,CHAR(34),"'")&amp;CHAR(34)&amp;", "&amp;CHAR(34)&amp;"lotId"&amp;CHAR(34)&amp;": "&amp;CHAR(34)&amp;SUBSTITUTE(CriteriTecnici!$C4884,CHAR(34),"'")&amp;CHAR(34)&amp;", "&amp;CHAR(34)&amp;"criterionId"&amp;CHAR(34)&amp;": "&amp;CHAR(34)&amp;SUBSTITUTE(CriteriTecnici!$D4884,CHAR(34),"'")&amp;CHAR(34)&amp;", "&amp;CHAR(34)&amp;"kind"&amp;CHAR(34)&amp;": "&amp;CHAR(34)&amp;SUBSTITUTE(CriteriTecnici!$F4884,CHAR(34),"'")&amp;CHAR(34)&amp;", "&amp;CHAR(34)&amp;"value"&amp;CHAR(34)&amp;": "&amp;SUBSTITUTE(TRIM(ROUND(IFERROR(CriteriTecnici!$N4884*1,IFERROR(NUMBERVALUE(CriteriTecnici!$N4884,".",","),IFERROR(NUMBERVALUE(CriteriTecnici!$N4884,",","."),0))),4)&amp;""),",",".")&amp;", "&amp;CHAR(34)&amp;"numerator"&amp;CHAR(34)&amp;": "&amp;SUBSTITUTE(TRIM(ROUND(IFERROR(CriteriTecnici!$K4884*1,IFERROR(NUMBERVALUE(CriteriTecnici!$K4884,".",","),IFERROR(NUMBERVALUE(CriteriTecnici!$K4884,",","."),0))),4)&amp;""),",",".")&amp;", "&amp;CHAR(34)&amp;"denominator"&amp;CHAR(34)&amp;": "&amp;SUBSTITUTE(TRIM(ROUND(IFERROR(CriteriTecnici!$L4884*1,IFERROR(NUMBERVALUE(CriteriTecnici!$L4884,".",","),IFERROR(NUMBERVALUE(CriteriTecnici!$L4884,",","."),0))),4)&amp;""),",",".")&amp;", "&amp;CHAR(34)&amp;"flag"&amp;CHAR(34)&amp;": "&amp;SUBSTITUTE(TRIM(ROUND(IFERROR(CriteriTecnici!$M4884*1,IFERROR(NUMBERVALUE(CriteriTecnici!$M4884,".",","),IFERROR(NUMBERVALUE(CriteriTecnici!$M4884,",","."),0))),4)&amp;""),",",".")&amp;", "&amp;CHAR(34)&amp;"rawScore"&amp;CHAR(34)&amp;": "&amp;SUBSTITUTE(TRIM(ROUND(IFERROR(CriteriTecnici!$O4884*1,IFERROR(NUMBERVALUE(CriteriTecnici!$O4884,".",","),IFERROR(NUMBERVALUE(CriteriTecnici!$O4884,",","."),0))),4)&amp;""),",",".")&amp;CHAR(125)&amp;IF(TRUE,",",""))</f>
        <v/>
      </c>
    </row>
    <row r="5105">
      <c r="A5105" s="38">
        <f>IF(CriteriTecnici!$A4885="","","    "&amp;CHAR(123)&amp;CHAR(34)&amp;"bidderId"&amp;CHAR(34)&amp;": "&amp;CHAR(34)&amp;SUBSTITUTE(CriteriTecnici!$A4885,CHAR(34),"'")&amp;CHAR(34)&amp;", "&amp;CHAR(34)&amp;"lotId"&amp;CHAR(34)&amp;": "&amp;CHAR(34)&amp;SUBSTITUTE(CriteriTecnici!$C4885,CHAR(34),"'")&amp;CHAR(34)&amp;", "&amp;CHAR(34)&amp;"criterionId"&amp;CHAR(34)&amp;": "&amp;CHAR(34)&amp;SUBSTITUTE(CriteriTecnici!$D4885,CHAR(34),"'")&amp;CHAR(34)&amp;", "&amp;CHAR(34)&amp;"kind"&amp;CHAR(34)&amp;": "&amp;CHAR(34)&amp;SUBSTITUTE(CriteriTecnici!$F4885,CHAR(34),"'")&amp;CHAR(34)&amp;", "&amp;CHAR(34)&amp;"value"&amp;CHAR(34)&amp;": "&amp;SUBSTITUTE(TRIM(ROUND(IFERROR(CriteriTecnici!$N4885*1,IFERROR(NUMBERVALUE(CriteriTecnici!$N4885,".",","),IFERROR(NUMBERVALUE(CriteriTecnici!$N4885,",","."),0))),4)&amp;""),",",".")&amp;", "&amp;CHAR(34)&amp;"numerator"&amp;CHAR(34)&amp;": "&amp;SUBSTITUTE(TRIM(ROUND(IFERROR(CriteriTecnici!$K4885*1,IFERROR(NUMBERVALUE(CriteriTecnici!$K4885,".",","),IFERROR(NUMBERVALUE(CriteriTecnici!$K4885,",","."),0))),4)&amp;""),",",".")&amp;", "&amp;CHAR(34)&amp;"denominator"&amp;CHAR(34)&amp;": "&amp;SUBSTITUTE(TRIM(ROUND(IFERROR(CriteriTecnici!$L4885*1,IFERROR(NUMBERVALUE(CriteriTecnici!$L4885,".",","),IFERROR(NUMBERVALUE(CriteriTecnici!$L4885,",","."),0))),4)&amp;""),",",".")&amp;", "&amp;CHAR(34)&amp;"flag"&amp;CHAR(34)&amp;": "&amp;SUBSTITUTE(TRIM(ROUND(IFERROR(CriteriTecnici!$M4885*1,IFERROR(NUMBERVALUE(CriteriTecnici!$M4885,".",","),IFERROR(NUMBERVALUE(CriteriTecnici!$M4885,",","."),0))),4)&amp;""),",",".")&amp;", "&amp;CHAR(34)&amp;"rawScore"&amp;CHAR(34)&amp;": "&amp;SUBSTITUTE(TRIM(ROUND(IFERROR(CriteriTecnici!$O4885*1,IFERROR(NUMBERVALUE(CriteriTecnici!$O4885,".",","),IFERROR(NUMBERVALUE(CriteriTecnici!$O4885,",","."),0))),4)&amp;""),",",".")&amp;CHAR(125)&amp;IF(TRUE,",",""))</f>
        <v/>
      </c>
    </row>
    <row r="5106">
      <c r="A5106" s="38">
        <f>IF(CriteriTecnici!$A4886="","","    "&amp;CHAR(123)&amp;CHAR(34)&amp;"bidderId"&amp;CHAR(34)&amp;": "&amp;CHAR(34)&amp;SUBSTITUTE(CriteriTecnici!$A4886,CHAR(34),"'")&amp;CHAR(34)&amp;", "&amp;CHAR(34)&amp;"lotId"&amp;CHAR(34)&amp;": "&amp;CHAR(34)&amp;SUBSTITUTE(CriteriTecnici!$C4886,CHAR(34),"'")&amp;CHAR(34)&amp;", "&amp;CHAR(34)&amp;"criterionId"&amp;CHAR(34)&amp;": "&amp;CHAR(34)&amp;SUBSTITUTE(CriteriTecnici!$D4886,CHAR(34),"'")&amp;CHAR(34)&amp;", "&amp;CHAR(34)&amp;"kind"&amp;CHAR(34)&amp;": "&amp;CHAR(34)&amp;SUBSTITUTE(CriteriTecnici!$F4886,CHAR(34),"'")&amp;CHAR(34)&amp;", "&amp;CHAR(34)&amp;"value"&amp;CHAR(34)&amp;": "&amp;SUBSTITUTE(TRIM(ROUND(IFERROR(CriteriTecnici!$N4886*1,IFERROR(NUMBERVALUE(CriteriTecnici!$N4886,".",","),IFERROR(NUMBERVALUE(CriteriTecnici!$N4886,",","."),0))),4)&amp;""),",",".")&amp;", "&amp;CHAR(34)&amp;"numerator"&amp;CHAR(34)&amp;": "&amp;SUBSTITUTE(TRIM(ROUND(IFERROR(CriteriTecnici!$K4886*1,IFERROR(NUMBERVALUE(CriteriTecnici!$K4886,".",","),IFERROR(NUMBERVALUE(CriteriTecnici!$K4886,",","."),0))),4)&amp;""),",",".")&amp;", "&amp;CHAR(34)&amp;"denominator"&amp;CHAR(34)&amp;": "&amp;SUBSTITUTE(TRIM(ROUND(IFERROR(CriteriTecnici!$L4886*1,IFERROR(NUMBERVALUE(CriteriTecnici!$L4886,".",","),IFERROR(NUMBERVALUE(CriteriTecnici!$L4886,",","."),0))),4)&amp;""),",",".")&amp;", "&amp;CHAR(34)&amp;"flag"&amp;CHAR(34)&amp;": "&amp;SUBSTITUTE(TRIM(ROUND(IFERROR(CriteriTecnici!$M4886*1,IFERROR(NUMBERVALUE(CriteriTecnici!$M4886,".",","),IFERROR(NUMBERVALUE(CriteriTecnici!$M4886,",","."),0))),4)&amp;""),",",".")&amp;", "&amp;CHAR(34)&amp;"rawScore"&amp;CHAR(34)&amp;": "&amp;SUBSTITUTE(TRIM(ROUND(IFERROR(CriteriTecnici!$O4886*1,IFERROR(NUMBERVALUE(CriteriTecnici!$O4886,".",","),IFERROR(NUMBERVALUE(CriteriTecnici!$O4886,",","."),0))),4)&amp;""),",",".")&amp;CHAR(125)&amp;IF(TRUE,",",""))</f>
        <v/>
      </c>
    </row>
    <row r="5107">
      <c r="A5107" s="38">
        <f>IF(CriteriTecnici!$A4887="","","    "&amp;CHAR(123)&amp;CHAR(34)&amp;"bidderId"&amp;CHAR(34)&amp;": "&amp;CHAR(34)&amp;SUBSTITUTE(CriteriTecnici!$A4887,CHAR(34),"'")&amp;CHAR(34)&amp;", "&amp;CHAR(34)&amp;"lotId"&amp;CHAR(34)&amp;": "&amp;CHAR(34)&amp;SUBSTITUTE(CriteriTecnici!$C4887,CHAR(34),"'")&amp;CHAR(34)&amp;", "&amp;CHAR(34)&amp;"criterionId"&amp;CHAR(34)&amp;": "&amp;CHAR(34)&amp;SUBSTITUTE(CriteriTecnici!$D4887,CHAR(34),"'")&amp;CHAR(34)&amp;", "&amp;CHAR(34)&amp;"kind"&amp;CHAR(34)&amp;": "&amp;CHAR(34)&amp;SUBSTITUTE(CriteriTecnici!$F4887,CHAR(34),"'")&amp;CHAR(34)&amp;", "&amp;CHAR(34)&amp;"value"&amp;CHAR(34)&amp;": "&amp;SUBSTITUTE(TRIM(ROUND(IFERROR(CriteriTecnici!$N4887*1,IFERROR(NUMBERVALUE(CriteriTecnici!$N4887,".",","),IFERROR(NUMBERVALUE(CriteriTecnici!$N4887,",","."),0))),4)&amp;""),",",".")&amp;", "&amp;CHAR(34)&amp;"numerator"&amp;CHAR(34)&amp;": "&amp;SUBSTITUTE(TRIM(ROUND(IFERROR(CriteriTecnici!$K4887*1,IFERROR(NUMBERVALUE(CriteriTecnici!$K4887,".",","),IFERROR(NUMBERVALUE(CriteriTecnici!$K4887,",","."),0))),4)&amp;""),",",".")&amp;", "&amp;CHAR(34)&amp;"denominator"&amp;CHAR(34)&amp;": "&amp;SUBSTITUTE(TRIM(ROUND(IFERROR(CriteriTecnici!$L4887*1,IFERROR(NUMBERVALUE(CriteriTecnici!$L4887,".",","),IFERROR(NUMBERVALUE(CriteriTecnici!$L4887,",","."),0))),4)&amp;""),",",".")&amp;", "&amp;CHAR(34)&amp;"flag"&amp;CHAR(34)&amp;": "&amp;SUBSTITUTE(TRIM(ROUND(IFERROR(CriteriTecnici!$M4887*1,IFERROR(NUMBERVALUE(CriteriTecnici!$M4887,".",","),IFERROR(NUMBERVALUE(CriteriTecnici!$M4887,",","."),0))),4)&amp;""),",",".")&amp;", "&amp;CHAR(34)&amp;"rawScore"&amp;CHAR(34)&amp;": "&amp;SUBSTITUTE(TRIM(ROUND(IFERROR(CriteriTecnici!$O4887*1,IFERROR(NUMBERVALUE(CriteriTecnici!$O4887,".",","),IFERROR(NUMBERVALUE(CriteriTecnici!$O4887,",","."),0))),4)&amp;""),",",".")&amp;CHAR(125)&amp;IF(TRUE,",",""))</f>
        <v/>
      </c>
    </row>
    <row r="5108">
      <c r="A5108" s="38">
        <f>IF(CriteriTecnici!$A4888="","","    "&amp;CHAR(123)&amp;CHAR(34)&amp;"bidderId"&amp;CHAR(34)&amp;": "&amp;CHAR(34)&amp;SUBSTITUTE(CriteriTecnici!$A4888,CHAR(34),"'")&amp;CHAR(34)&amp;", "&amp;CHAR(34)&amp;"lotId"&amp;CHAR(34)&amp;": "&amp;CHAR(34)&amp;SUBSTITUTE(CriteriTecnici!$C4888,CHAR(34),"'")&amp;CHAR(34)&amp;", "&amp;CHAR(34)&amp;"criterionId"&amp;CHAR(34)&amp;": "&amp;CHAR(34)&amp;SUBSTITUTE(CriteriTecnici!$D4888,CHAR(34),"'")&amp;CHAR(34)&amp;", "&amp;CHAR(34)&amp;"kind"&amp;CHAR(34)&amp;": "&amp;CHAR(34)&amp;SUBSTITUTE(CriteriTecnici!$F4888,CHAR(34),"'")&amp;CHAR(34)&amp;", "&amp;CHAR(34)&amp;"value"&amp;CHAR(34)&amp;": "&amp;SUBSTITUTE(TRIM(ROUND(IFERROR(CriteriTecnici!$N4888*1,IFERROR(NUMBERVALUE(CriteriTecnici!$N4888,".",","),IFERROR(NUMBERVALUE(CriteriTecnici!$N4888,",","."),0))),4)&amp;""),",",".")&amp;", "&amp;CHAR(34)&amp;"numerator"&amp;CHAR(34)&amp;": "&amp;SUBSTITUTE(TRIM(ROUND(IFERROR(CriteriTecnici!$K4888*1,IFERROR(NUMBERVALUE(CriteriTecnici!$K4888,".",","),IFERROR(NUMBERVALUE(CriteriTecnici!$K4888,",","."),0))),4)&amp;""),",",".")&amp;", "&amp;CHAR(34)&amp;"denominator"&amp;CHAR(34)&amp;": "&amp;SUBSTITUTE(TRIM(ROUND(IFERROR(CriteriTecnici!$L4888*1,IFERROR(NUMBERVALUE(CriteriTecnici!$L4888,".",","),IFERROR(NUMBERVALUE(CriteriTecnici!$L4888,",","."),0))),4)&amp;""),",",".")&amp;", "&amp;CHAR(34)&amp;"flag"&amp;CHAR(34)&amp;": "&amp;SUBSTITUTE(TRIM(ROUND(IFERROR(CriteriTecnici!$M4888*1,IFERROR(NUMBERVALUE(CriteriTecnici!$M4888,".",","),IFERROR(NUMBERVALUE(CriteriTecnici!$M4888,",","."),0))),4)&amp;""),",",".")&amp;", "&amp;CHAR(34)&amp;"rawScore"&amp;CHAR(34)&amp;": "&amp;SUBSTITUTE(TRIM(ROUND(IFERROR(CriteriTecnici!$O4888*1,IFERROR(NUMBERVALUE(CriteriTecnici!$O4888,".",","),IFERROR(NUMBERVALUE(CriteriTecnici!$O4888,",","."),0))),4)&amp;""),",",".")&amp;CHAR(125)&amp;IF(TRUE,",",""))</f>
        <v/>
      </c>
    </row>
    <row r="5109">
      <c r="A5109" s="38">
        <f>IF(CriteriTecnici!$A4889="","","    "&amp;CHAR(123)&amp;CHAR(34)&amp;"bidderId"&amp;CHAR(34)&amp;": "&amp;CHAR(34)&amp;SUBSTITUTE(CriteriTecnici!$A4889,CHAR(34),"'")&amp;CHAR(34)&amp;", "&amp;CHAR(34)&amp;"lotId"&amp;CHAR(34)&amp;": "&amp;CHAR(34)&amp;SUBSTITUTE(CriteriTecnici!$C4889,CHAR(34),"'")&amp;CHAR(34)&amp;", "&amp;CHAR(34)&amp;"criterionId"&amp;CHAR(34)&amp;": "&amp;CHAR(34)&amp;SUBSTITUTE(CriteriTecnici!$D4889,CHAR(34),"'")&amp;CHAR(34)&amp;", "&amp;CHAR(34)&amp;"kind"&amp;CHAR(34)&amp;": "&amp;CHAR(34)&amp;SUBSTITUTE(CriteriTecnici!$F4889,CHAR(34),"'")&amp;CHAR(34)&amp;", "&amp;CHAR(34)&amp;"value"&amp;CHAR(34)&amp;": "&amp;SUBSTITUTE(TRIM(ROUND(IFERROR(CriteriTecnici!$N4889*1,IFERROR(NUMBERVALUE(CriteriTecnici!$N4889,".",","),IFERROR(NUMBERVALUE(CriteriTecnici!$N4889,",","."),0))),4)&amp;""),",",".")&amp;", "&amp;CHAR(34)&amp;"numerator"&amp;CHAR(34)&amp;": "&amp;SUBSTITUTE(TRIM(ROUND(IFERROR(CriteriTecnici!$K4889*1,IFERROR(NUMBERVALUE(CriteriTecnici!$K4889,".",","),IFERROR(NUMBERVALUE(CriteriTecnici!$K4889,",","."),0))),4)&amp;""),",",".")&amp;", "&amp;CHAR(34)&amp;"denominator"&amp;CHAR(34)&amp;": "&amp;SUBSTITUTE(TRIM(ROUND(IFERROR(CriteriTecnici!$L4889*1,IFERROR(NUMBERVALUE(CriteriTecnici!$L4889,".",","),IFERROR(NUMBERVALUE(CriteriTecnici!$L4889,",","."),0))),4)&amp;""),",",".")&amp;", "&amp;CHAR(34)&amp;"flag"&amp;CHAR(34)&amp;": "&amp;SUBSTITUTE(TRIM(ROUND(IFERROR(CriteriTecnici!$M4889*1,IFERROR(NUMBERVALUE(CriteriTecnici!$M4889,".",","),IFERROR(NUMBERVALUE(CriteriTecnici!$M4889,",","."),0))),4)&amp;""),",",".")&amp;", "&amp;CHAR(34)&amp;"rawScore"&amp;CHAR(34)&amp;": "&amp;SUBSTITUTE(TRIM(ROUND(IFERROR(CriteriTecnici!$O4889*1,IFERROR(NUMBERVALUE(CriteriTecnici!$O4889,".",","),IFERROR(NUMBERVALUE(CriteriTecnici!$O4889,",","."),0))),4)&amp;""),",",".")&amp;CHAR(125)&amp;IF(TRUE,",",""))</f>
        <v/>
      </c>
    </row>
    <row r="5110">
      <c r="A5110" s="38">
        <f>IF(CriteriTecnici!$A4890="","","    "&amp;CHAR(123)&amp;CHAR(34)&amp;"bidderId"&amp;CHAR(34)&amp;": "&amp;CHAR(34)&amp;SUBSTITUTE(CriteriTecnici!$A4890,CHAR(34),"'")&amp;CHAR(34)&amp;", "&amp;CHAR(34)&amp;"lotId"&amp;CHAR(34)&amp;": "&amp;CHAR(34)&amp;SUBSTITUTE(CriteriTecnici!$C4890,CHAR(34),"'")&amp;CHAR(34)&amp;", "&amp;CHAR(34)&amp;"criterionId"&amp;CHAR(34)&amp;": "&amp;CHAR(34)&amp;SUBSTITUTE(CriteriTecnici!$D4890,CHAR(34),"'")&amp;CHAR(34)&amp;", "&amp;CHAR(34)&amp;"kind"&amp;CHAR(34)&amp;": "&amp;CHAR(34)&amp;SUBSTITUTE(CriteriTecnici!$F4890,CHAR(34),"'")&amp;CHAR(34)&amp;", "&amp;CHAR(34)&amp;"value"&amp;CHAR(34)&amp;": "&amp;SUBSTITUTE(TRIM(ROUND(IFERROR(CriteriTecnici!$N4890*1,IFERROR(NUMBERVALUE(CriteriTecnici!$N4890,".",","),IFERROR(NUMBERVALUE(CriteriTecnici!$N4890,",","."),0))),4)&amp;""),",",".")&amp;", "&amp;CHAR(34)&amp;"numerator"&amp;CHAR(34)&amp;": "&amp;SUBSTITUTE(TRIM(ROUND(IFERROR(CriteriTecnici!$K4890*1,IFERROR(NUMBERVALUE(CriteriTecnici!$K4890,".",","),IFERROR(NUMBERVALUE(CriteriTecnici!$K4890,",","."),0))),4)&amp;""),",",".")&amp;", "&amp;CHAR(34)&amp;"denominator"&amp;CHAR(34)&amp;": "&amp;SUBSTITUTE(TRIM(ROUND(IFERROR(CriteriTecnici!$L4890*1,IFERROR(NUMBERVALUE(CriteriTecnici!$L4890,".",","),IFERROR(NUMBERVALUE(CriteriTecnici!$L4890,",","."),0))),4)&amp;""),",",".")&amp;", "&amp;CHAR(34)&amp;"flag"&amp;CHAR(34)&amp;": "&amp;SUBSTITUTE(TRIM(ROUND(IFERROR(CriteriTecnici!$M4890*1,IFERROR(NUMBERVALUE(CriteriTecnici!$M4890,".",","),IFERROR(NUMBERVALUE(CriteriTecnici!$M4890,",","."),0))),4)&amp;""),",",".")&amp;", "&amp;CHAR(34)&amp;"rawScore"&amp;CHAR(34)&amp;": "&amp;SUBSTITUTE(TRIM(ROUND(IFERROR(CriteriTecnici!$O4890*1,IFERROR(NUMBERVALUE(CriteriTecnici!$O4890,".",","),IFERROR(NUMBERVALUE(CriteriTecnici!$O4890,",","."),0))),4)&amp;""),",",".")&amp;CHAR(125)&amp;IF(TRUE,",",""))</f>
        <v/>
      </c>
    </row>
    <row r="5111">
      <c r="A5111" s="38">
        <f>IF(CriteriTecnici!$A4891="","","    "&amp;CHAR(123)&amp;CHAR(34)&amp;"bidderId"&amp;CHAR(34)&amp;": "&amp;CHAR(34)&amp;SUBSTITUTE(CriteriTecnici!$A4891,CHAR(34),"'")&amp;CHAR(34)&amp;", "&amp;CHAR(34)&amp;"lotId"&amp;CHAR(34)&amp;": "&amp;CHAR(34)&amp;SUBSTITUTE(CriteriTecnici!$C4891,CHAR(34),"'")&amp;CHAR(34)&amp;", "&amp;CHAR(34)&amp;"criterionId"&amp;CHAR(34)&amp;": "&amp;CHAR(34)&amp;SUBSTITUTE(CriteriTecnici!$D4891,CHAR(34),"'")&amp;CHAR(34)&amp;", "&amp;CHAR(34)&amp;"kind"&amp;CHAR(34)&amp;": "&amp;CHAR(34)&amp;SUBSTITUTE(CriteriTecnici!$F4891,CHAR(34),"'")&amp;CHAR(34)&amp;", "&amp;CHAR(34)&amp;"value"&amp;CHAR(34)&amp;": "&amp;SUBSTITUTE(TRIM(ROUND(IFERROR(CriteriTecnici!$N4891*1,IFERROR(NUMBERVALUE(CriteriTecnici!$N4891,".",","),IFERROR(NUMBERVALUE(CriteriTecnici!$N4891,",","."),0))),4)&amp;""),",",".")&amp;", "&amp;CHAR(34)&amp;"numerator"&amp;CHAR(34)&amp;": "&amp;SUBSTITUTE(TRIM(ROUND(IFERROR(CriteriTecnici!$K4891*1,IFERROR(NUMBERVALUE(CriteriTecnici!$K4891,".",","),IFERROR(NUMBERVALUE(CriteriTecnici!$K4891,",","."),0))),4)&amp;""),",",".")&amp;", "&amp;CHAR(34)&amp;"denominator"&amp;CHAR(34)&amp;": "&amp;SUBSTITUTE(TRIM(ROUND(IFERROR(CriteriTecnici!$L4891*1,IFERROR(NUMBERVALUE(CriteriTecnici!$L4891,".",","),IFERROR(NUMBERVALUE(CriteriTecnici!$L4891,",","."),0))),4)&amp;""),",",".")&amp;", "&amp;CHAR(34)&amp;"flag"&amp;CHAR(34)&amp;": "&amp;SUBSTITUTE(TRIM(ROUND(IFERROR(CriteriTecnici!$M4891*1,IFERROR(NUMBERVALUE(CriteriTecnici!$M4891,".",","),IFERROR(NUMBERVALUE(CriteriTecnici!$M4891,",","."),0))),4)&amp;""),",",".")&amp;", "&amp;CHAR(34)&amp;"rawScore"&amp;CHAR(34)&amp;": "&amp;SUBSTITUTE(TRIM(ROUND(IFERROR(CriteriTecnici!$O4891*1,IFERROR(NUMBERVALUE(CriteriTecnici!$O4891,".",","),IFERROR(NUMBERVALUE(CriteriTecnici!$O4891,",","."),0))),4)&amp;""),",",".")&amp;CHAR(125)&amp;IF(TRUE,",",""))</f>
        <v/>
      </c>
    </row>
    <row r="5112">
      <c r="A5112" s="38">
        <f>IF(CriteriTecnici!$A4892="","","    "&amp;CHAR(123)&amp;CHAR(34)&amp;"bidderId"&amp;CHAR(34)&amp;": "&amp;CHAR(34)&amp;SUBSTITUTE(CriteriTecnici!$A4892,CHAR(34),"'")&amp;CHAR(34)&amp;", "&amp;CHAR(34)&amp;"lotId"&amp;CHAR(34)&amp;": "&amp;CHAR(34)&amp;SUBSTITUTE(CriteriTecnici!$C4892,CHAR(34),"'")&amp;CHAR(34)&amp;", "&amp;CHAR(34)&amp;"criterionId"&amp;CHAR(34)&amp;": "&amp;CHAR(34)&amp;SUBSTITUTE(CriteriTecnici!$D4892,CHAR(34),"'")&amp;CHAR(34)&amp;", "&amp;CHAR(34)&amp;"kind"&amp;CHAR(34)&amp;": "&amp;CHAR(34)&amp;SUBSTITUTE(CriteriTecnici!$F4892,CHAR(34),"'")&amp;CHAR(34)&amp;", "&amp;CHAR(34)&amp;"value"&amp;CHAR(34)&amp;": "&amp;SUBSTITUTE(TRIM(ROUND(IFERROR(CriteriTecnici!$N4892*1,IFERROR(NUMBERVALUE(CriteriTecnici!$N4892,".",","),IFERROR(NUMBERVALUE(CriteriTecnici!$N4892,",","."),0))),4)&amp;""),",",".")&amp;", "&amp;CHAR(34)&amp;"numerator"&amp;CHAR(34)&amp;": "&amp;SUBSTITUTE(TRIM(ROUND(IFERROR(CriteriTecnici!$K4892*1,IFERROR(NUMBERVALUE(CriteriTecnici!$K4892,".",","),IFERROR(NUMBERVALUE(CriteriTecnici!$K4892,",","."),0))),4)&amp;""),",",".")&amp;", "&amp;CHAR(34)&amp;"denominator"&amp;CHAR(34)&amp;": "&amp;SUBSTITUTE(TRIM(ROUND(IFERROR(CriteriTecnici!$L4892*1,IFERROR(NUMBERVALUE(CriteriTecnici!$L4892,".",","),IFERROR(NUMBERVALUE(CriteriTecnici!$L4892,",","."),0))),4)&amp;""),",",".")&amp;", "&amp;CHAR(34)&amp;"flag"&amp;CHAR(34)&amp;": "&amp;SUBSTITUTE(TRIM(ROUND(IFERROR(CriteriTecnici!$M4892*1,IFERROR(NUMBERVALUE(CriteriTecnici!$M4892,".",","),IFERROR(NUMBERVALUE(CriteriTecnici!$M4892,",","."),0))),4)&amp;""),",",".")&amp;", "&amp;CHAR(34)&amp;"rawScore"&amp;CHAR(34)&amp;": "&amp;SUBSTITUTE(TRIM(ROUND(IFERROR(CriteriTecnici!$O4892*1,IFERROR(NUMBERVALUE(CriteriTecnici!$O4892,".",","),IFERROR(NUMBERVALUE(CriteriTecnici!$O4892,",","."),0))),4)&amp;""),",",".")&amp;CHAR(125)&amp;IF(TRUE,",",""))</f>
        <v/>
      </c>
    </row>
    <row r="5113">
      <c r="A5113" s="38">
        <f>IF(CriteriTecnici!$A4893="","","    "&amp;CHAR(123)&amp;CHAR(34)&amp;"bidderId"&amp;CHAR(34)&amp;": "&amp;CHAR(34)&amp;SUBSTITUTE(CriteriTecnici!$A4893,CHAR(34),"'")&amp;CHAR(34)&amp;", "&amp;CHAR(34)&amp;"lotId"&amp;CHAR(34)&amp;": "&amp;CHAR(34)&amp;SUBSTITUTE(CriteriTecnici!$C4893,CHAR(34),"'")&amp;CHAR(34)&amp;", "&amp;CHAR(34)&amp;"criterionId"&amp;CHAR(34)&amp;": "&amp;CHAR(34)&amp;SUBSTITUTE(CriteriTecnici!$D4893,CHAR(34),"'")&amp;CHAR(34)&amp;", "&amp;CHAR(34)&amp;"kind"&amp;CHAR(34)&amp;": "&amp;CHAR(34)&amp;SUBSTITUTE(CriteriTecnici!$F4893,CHAR(34),"'")&amp;CHAR(34)&amp;", "&amp;CHAR(34)&amp;"value"&amp;CHAR(34)&amp;": "&amp;SUBSTITUTE(TRIM(ROUND(IFERROR(CriteriTecnici!$N4893*1,IFERROR(NUMBERVALUE(CriteriTecnici!$N4893,".",","),IFERROR(NUMBERVALUE(CriteriTecnici!$N4893,",","."),0))),4)&amp;""),",",".")&amp;", "&amp;CHAR(34)&amp;"numerator"&amp;CHAR(34)&amp;": "&amp;SUBSTITUTE(TRIM(ROUND(IFERROR(CriteriTecnici!$K4893*1,IFERROR(NUMBERVALUE(CriteriTecnici!$K4893,".",","),IFERROR(NUMBERVALUE(CriteriTecnici!$K4893,",","."),0))),4)&amp;""),",",".")&amp;", "&amp;CHAR(34)&amp;"denominator"&amp;CHAR(34)&amp;": "&amp;SUBSTITUTE(TRIM(ROUND(IFERROR(CriteriTecnici!$L4893*1,IFERROR(NUMBERVALUE(CriteriTecnici!$L4893,".",","),IFERROR(NUMBERVALUE(CriteriTecnici!$L4893,",","."),0))),4)&amp;""),",",".")&amp;", "&amp;CHAR(34)&amp;"flag"&amp;CHAR(34)&amp;": "&amp;SUBSTITUTE(TRIM(ROUND(IFERROR(CriteriTecnici!$M4893*1,IFERROR(NUMBERVALUE(CriteriTecnici!$M4893,".",","),IFERROR(NUMBERVALUE(CriteriTecnici!$M4893,",","."),0))),4)&amp;""),",",".")&amp;", "&amp;CHAR(34)&amp;"rawScore"&amp;CHAR(34)&amp;": "&amp;SUBSTITUTE(TRIM(ROUND(IFERROR(CriteriTecnici!$O4893*1,IFERROR(NUMBERVALUE(CriteriTecnici!$O4893,".",","),IFERROR(NUMBERVALUE(CriteriTecnici!$O4893,",","."),0))),4)&amp;""),",",".")&amp;CHAR(125)&amp;IF(TRUE,",",""))</f>
        <v/>
      </c>
    </row>
    <row r="5114">
      <c r="A5114" s="38">
        <f>IF(CriteriTecnici!$A4894="","","    "&amp;CHAR(123)&amp;CHAR(34)&amp;"bidderId"&amp;CHAR(34)&amp;": "&amp;CHAR(34)&amp;SUBSTITUTE(CriteriTecnici!$A4894,CHAR(34),"'")&amp;CHAR(34)&amp;", "&amp;CHAR(34)&amp;"lotId"&amp;CHAR(34)&amp;": "&amp;CHAR(34)&amp;SUBSTITUTE(CriteriTecnici!$C4894,CHAR(34),"'")&amp;CHAR(34)&amp;", "&amp;CHAR(34)&amp;"criterionId"&amp;CHAR(34)&amp;": "&amp;CHAR(34)&amp;SUBSTITUTE(CriteriTecnici!$D4894,CHAR(34),"'")&amp;CHAR(34)&amp;", "&amp;CHAR(34)&amp;"kind"&amp;CHAR(34)&amp;": "&amp;CHAR(34)&amp;SUBSTITUTE(CriteriTecnici!$F4894,CHAR(34),"'")&amp;CHAR(34)&amp;", "&amp;CHAR(34)&amp;"value"&amp;CHAR(34)&amp;": "&amp;SUBSTITUTE(TRIM(ROUND(IFERROR(CriteriTecnici!$N4894*1,IFERROR(NUMBERVALUE(CriteriTecnici!$N4894,".",","),IFERROR(NUMBERVALUE(CriteriTecnici!$N4894,",","."),0))),4)&amp;""),",",".")&amp;", "&amp;CHAR(34)&amp;"numerator"&amp;CHAR(34)&amp;": "&amp;SUBSTITUTE(TRIM(ROUND(IFERROR(CriteriTecnici!$K4894*1,IFERROR(NUMBERVALUE(CriteriTecnici!$K4894,".",","),IFERROR(NUMBERVALUE(CriteriTecnici!$K4894,",","."),0))),4)&amp;""),",",".")&amp;", "&amp;CHAR(34)&amp;"denominator"&amp;CHAR(34)&amp;": "&amp;SUBSTITUTE(TRIM(ROUND(IFERROR(CriteriTecnici!$L4894*1,IFERROR(NUMBERVALUE(CriteriTecnici!$L4894,".",","),IFERROR(NUMBERVALUE(CriteriTecnici!$L4894,",","."),0))),4)&amp;""),",",".")&amp;", "&amp;CHAR(34)&amp;"flag"&amp;CHAR(34)&amp;": "&amp;SUBSTITUTE(TRIM(ROUND(IFERROR(CriteriTecnici!$M4894*1,IFERROR(NUMBERVALUE(CriteriTecnici!$M4894,".",","),IFERROR(NUMBERVALUE(CriteriTecnici!$M4894,",","."),0))),4)&amp;""),",",".")&amp;", "&amp;CHAR(34)&amp;"rawScore"&amp;CHAR(34)&amp;": "&amp;SUBSTITUTE(TRIM(ROUND(IFERROR(CriteriTecnici!$O4894*1,IFERROR(NUMBERVALUE(CriteriTecnici!$O4894,".",","),IFERROR(NUMBERVALUE(CriteriTecnici!$O4894,",","."),0))),4)&amp;""),",",".")&amp;CHAR(125)&amp;IF(TRUE,",",""))</f>
        <v/>
      </c>
    </row>
    <row r="5115">
      <c r="A5115" s="38">
        <f>IF(CriteriTecnici!$A4895="","","    "&amp;CHAR(123)&amp;CHAR(34)&amp;"bidderId"&amp;CHAR(34)&amp;": "&amp;CHAR(34)&amp;SUBSTITUTE(CriteriTecnici!$A4895,CHAR(34),"'")&amp;CHAR(34)&amp;", "&amp;CHAR(34)&amp;"lotId"&amp;CHAR(34)&amp;": "&amp;CHAR(34)&amp;SUBSTITUTE(CriteriTecnici!$C4895,CHAR(34),"'")&amp;CHAR(34)&amp;", "&amp;CHAR(34)&amp;"criterionId"&amp;CHAR(34)&amp;": "&amp;CHAR(34)&amp;SUBSTITUTE(CriteriTecnici!$D4895,CHAR(34),"'")&amp;CHAR(34)&amp;", "&amp;CHAR(34)&amp;"kind"&amp;CHAR(34)&amp;": "&amp;CHAR(34)&amp;SUBSTITUTE(CriteriTecnici!$F4895,CHAR(34),"'")&amp;CHAR(34)&amp;", "&amp;CHAR(34)&amp;"value"&amp;CHAR(34)&amp;": "&amp;SUBSTITUTE(TRIM(ROUND(IFERROR(CriteriTecnici!$N4895*1,IFERROR(NUMBERVALUE(CriteriTecnici!$N4895,".",","),IFERROR(NUMBERVALUE(CriteriTecnici!$N4895,",","."),0))),4)&amp;""),",",".")&amp;", "&amp;CHAR(34)&amp;"numerator"&amp;CHAR(34)&amp;": "&amp;SUBSTITUTE(TRIM(ROUND(IFERROR(CriteriTecnici!$K4895*1,IFERROR(NUMBERVALUE(CriteriTecnici!$K4895,".",","),IFERROR(NUMBERVALUE(CriteriTecnici!$K4895,",","."),0))),4)&amp;""),",",".")&amp;", "&amp;CHAR(34)&amp;"denominator"&amp;CHAR(34)&amp;": "&amp;SUBSTITUTE(TRIM(ROUND(IFERROR(CriteriTecnici!$L4895*1,IFERROR(NUMBERVALUE(CriteriTecnici!$L4895,".",","),IFERROR(NUMBERVALUE(CriteriTecnici!$L4895,",","."),0))),4)&amp;""),",",".")&amp;", "&amp;CHAR(34)&amp;"flag"&amp;CHAR(34)&amp;": "&amp;SUBSTITUTE(TRIM(ROUND(IFERROR(CriteriTecnici!$M4895*1,IFERROR(NUMBERVALUE(CriteriTecnici!$M4895,".",","),IFERROR(NUMBERVALUE(CriteriTecnici!$M4895,",","."),0))),4)&amp;""),",",".")&amp;", "&amp;CHAR(34)&amp;"rawScore"&amp;CHAR(34)&amp;": "&amp;SUBSTITUTE(TRIM(ROUND(IFERROR(CriteriTecnici!$O4895*1,IFERROR(NUMBERVALUE(CriteriTecnici!$O4895,".",","),IFERROR(NUMBERVALUE(CriteriTecnici!$O4895,",","."),0))),4)&amp;""),",",".")&amp;CHAR(125)&amp;IF(TRUE,",",""))</f>
        <v/>
      </c>
    </row>
    <row r="5116">
      <c r="A5116" s="38">
        <f>IF(CriteriTecnici!$A4896="","","    "&amp;CHAR(123)&amp;CHAR(34)&amp;"bidderId"&amp;CHAR(34)&amp;": "&amp;CHAR(34)&amp;SUBSTITUTE(CriteriTecnici!$A4896,CHAR(34),"'")&amp;CHAR(34)&amp;", "&amp;CHAR(34)&amp;"lotId"&amp;CHAR(34)&amp;": "&amp;CHAR(34)&amp;SUBSTITUTE(CriteriTecnici!$C4896,CHAR(34),"'")&amp;CHAR(34)&amp;", "&amp;CHAR(34)&amp;"criterionId"&amp;CHAR(34)&amp;": "&amp;CHAR(34)&amp;SUBSTITUTE(CriteriTecnici!$D4896,CHAR(34),"'")&amp;CHAR(34)&amp;", "&amp;CHAR(34)&amp;"kind"&amp;CHAR(34)&amp;": "&amp;CHAR(34)&amp;SUBSTITUTE(CriteriTecnici!$F4896,CHAR(34),"'")&amp;CHAR(34)&amp;", "&amp;CHAR(34)&amp;"value"&amp;CHAR(34)&amp;": "&amp;SUBSTITUTE(TRIM(ROUND(IFERROR(CriteriTecnici!$N4896*1,IFERROR(NUMBERVALUE(CriteriTecnici!$N4896,".",","),IFERROR(NUMBERVALUE(CriteriTecnici!$N4896,",","."),0))),4)&amp;""),",",".")&amp;", "&amp;CHAR(34)&amp;"numerator"&amp;CHAR(34)&amp;": "&amp;SUBSTITUTE(TRIM(ROUND(IFERROR(CriteriTecnici!$K4896*1,IFERROR(NUMBERVALUE(CriteriTecnici!$K4896,".",","),IFERROR(NUMBERVALUE(CriteriTecnici!$K4896,",","."),0))),4)&amp;""),",",".")&amp;", "&amp;CHAR(34)&amp;"denominator"&amp;CHAR(34)&amp;": "&amp;SUBSTITUTE(TRIM(ROUND(IFERROR(CriteriTecnici!$L4896*1,IFERROR(NUMBERVALUE(CriteriTecnici!$L4896,".",","),IFERROR(NUMBERVALUE(CriteriTecnici!$L4896,",","."),0))),4)&amp;""),",",".")&amp;", "&amp;CHAR(34)&amp;"flag"&amp;CHAR(34)&amp;": "&amp;SUBSTITUTE(TRIM(ROUND(IFERROR(CriteriTecnici!$M4896*1,IFERROR(NUMBERVALUE(CriteriTecnici!$M4896,".",","),IFERROR(NUMBERVALUE(CriteriTecnici!$M4896,",","."),0))),4)&amp;""),",",".")&amp;", "&amp;CHAR(34)&amp;"rawScore"&amp;CHAR(34)&amp;": "&amp;SUBSTITUTE(TRIM(ROUND(IFERROR(CriteriTecnici!$O4896*1,IFERROR(NUMBERVALUE(CriteriTecnici!$O4896,".",","),IFERROR(NUMBERVALUE(CriteriTecnici!$O4896,",","."),0))),4)&amp;""),",",".")&amp;CHAR(125)&amp;IF(TRUE,",",""))</f>
        <v/>
      </c>
    </row>
    <row r="5117">
      <c r="A5117" s="38">
        <f>IF(CriteriTecnici!$A4897="","","    "&amp;CHAR(123)&amp;CHAR(34)&amp;"bidderId"&amp;CHAR(34)&amp;": "&amp;CHAR(34)&amp;SUBSTITUTE(CriteriTecnici!$A4897,CHAR(34),"'")&amp;CHAR(34)&amp;", "&amp;CHAR(34)&amp;"lotId"&amp;CHAR(34)&amp;": "&amp;CHAR(34)&amp;SUBSTITUTE(CriteriTecnici!$C4897,CHAR(34),"'")&amp;CHAR(34)&amp;", "&amp;CHAR(34)&amp;"criterionId"&amp;CHAR(34)&amp;": "&amp;CHAR(34)&amp;SUBSTITUTE(CriteriTecnici!$D4897,CHAR(34),"'")&amp;CHAR(34)&amp;", "&amp;CHAR(34)&amp;"kind"&amp;CHAR(34)&amp;": "&amp;CHAR(34)&amp;SUBSTITUTE(CriteriTecnici!$F4897,CHAR(34),"'")&amp;CHAR(34)&amp;", "&amp;CHAR(34)&amp;"value"&amp;CHAR(34)&amp;": "&amp;SUBSTITUTE(TRIM(ROUND(IFERROR(CriteriTecnici!$N4897*1,IFERROR(NUMBERVALUE(CriteriTecnici!$N4897,".",","),IFERROR(NUMBERVALUE(CriteriTecnici!$N4897,",","."),0))),4)&amp;""),",",".")&amp;", "&amp;CHAR(34)&amp;"numerator"&amp;CHAR(34)&amp;": "&amp;SUBSTITUTE(TRIM(ROUND(IFERROR(CriteriTecnici!$K4897*1,IFERROR(NUMBERVALUE(CriteriTecnici!$K4897,".",","),IFERROR(NUMBERVALUE(CriteriTecnici!$K4897,",","."),0))),4)&amp;""),",",".")&amp;", "&amp;CHAR(34)&amp;"denominator"&amp;CHAR(34)&amp;": "&amp;SUBSTITUTE(TRIM(ROUND(IFERROR(CriteriTecnici!$L4897*1,IFERROR(NUMBERVALUE(CriteriTecnici!$L4897,".",","),IFERROR(NUMBERVALUE(CriteriTecnici!$L4897,",","."),0))),4)&amp;""),",",".")&amp;", "&amp;CHAR(34)&amp;"flag"&amp;CHAR(34)&amp;": "&amp;SUBSTITUTE(TRIM(ROUND(IFERROR(CriteriTecnici!$M4897*1,IFERROR(NUMBERVALUE(CriteriTecnici!$M4897,".",","),IFERROR(NUMBERVALUE(CriteriTecnici!$M4897,",","."),0))),4)&amp;""),",",".")&amp;", "&amp;CHAR(34)&amp;"rawScore"&amp;CHAR(34)&amp;": "&amp;SUBSTITUTE(TRIM(ROUND(IFERROR(CriteriTecnici!$O4897*1,IFERROR(NUMBERVALUE(CriteriTecnici!$O4897,".",","),IFERROR(NUMBERVALUE(CriteriTecnici!$O4897,",","."),0))),4)&amp;""),",",".")&amp;CHAR(125)&amp;IF(TRUE,",",""))</f>
        <v/>
      </c>
    </row>
    <row r="5118">
      <c r="A5118" s="38">
        <f>IF(CriteriTecnici!$A4898="","","    "&amp;CHAR(123)&amp;CHAR(34)&amp;"bidderId"&amp;CHAR(34)&amp;": "&amp;CHAR(34)&amp;SUBSTITUTE(CriteriTecnici!$A4898,CHAR(34),"'")&amp;CHAR(34)&amp;", "&amp;CHAR(34)&amp;"lotId"&amp;CHAR(34)&amp;": "&amp;CHAR(34)&amp;SUBSTITUTE(CriteriTecnici!$C4898,CHAR(34),"'")&amp;CHAR(34)&amp;", "&amp;CHAR(34)&amp;"criterionId"&amp;CHAR(34)&amp;": "&amp;CHAR(34)&amp;SUBSTITUTE(CriteriTecnici!$D4898,CHAR(34),"'")&amp;CHAR(34)&amp;", "&amp;CHAR(34)&amp;"kind"&amp;CHAR(34)&amp;": "&amp;CHAR(34)&amp;SUBSTITUTE(CriteriTecnici!$F4898,CHAR(34),"'")&amp;CHAR(34)&amp;", "&amp;CHAR(34)&amp;"value"&amp;CHAR(34)&amp;": "&amp;SUBSTITUTE(TRIM(ROUND(IFERROR(CriteriTecnici!$N4898*1,IFERROR(NUMBERVALUE(CriteriTecnici!$N4898,".",","),IFERROR(NUMBERVALUE(CriteriTecnici!$N4898,",","."),0))),4)&amp;""),",",".")&amp;", "&amp;CHAR(34)&amp;"numerator"&amp;CHAR(34)&amp;": "&amp;SUBSTITUTE(TRIM(ROUND(IFERROR(CriteriTecnici!$K4898*1,IFERROR(NUMBERVALUE(CriteriTecnici!$K4898,".",","),IFERROR(NUMBERVALUE(CriteriTecnici!$K4898,",","."),0))),4)&amp;""),",",".")&amp;", "&amp;CHAR(34)&amp;"denominator"&amp;CHAR(34)&amp;": "&amp;SUBSTITUTE(TRIM(ROUND(IFERROR(CriteriTecnici!$L4898*1,IFERROR(NUMBERVALUE(CriteriTecnici!$L4898,".",","),IFERROR(NUMBERVALUE(CriteriTecnici!$L4898,",","."),0))),4)&amp;""),",",".")&amp;", "&amp;CHAR(34)&amp;"flag"&amp;CHAR(34)&amp;": "&amp;SUBSTITUTE(TRIM(ROUND(IFERROR(CriteriTecnici!$M4898*1,IFERROR(NUMBERVALUE(CriteriTecnici!$M4898,".",","),IFERROR(NUMBERVALUE(CriteriTecnici!$M4898,",","."),0))),4)&amp;""),",",".")&amp;", "&amp;CHAR(34)&amp;"rawScore"&amp;CHAR(34)&amp;": "&amp;SUBSTITUTE(TRIM(ROUND(IFERROR(CriteriTecnici!$O4898*1,IFERROR(NUMBERVALUE(CriteriTecnici!$O4898,".",","),IFERROR(NUMBERVALUE(CriteriTecnici!$O4898,",","."),0))),4)&amp;""),",",".")&amp;CHAR(125)&amp;IF(TRUE,",",""))</f>
        <v/>
      </c>
    </row>
    <row r="5119">
      <c r="A5119" s="38">
        <f>IF(CriteriTecnici!$A4899="","","    "&amp;CHAR(123)&amp;CHAR(34)&amp;"bidderId"&amp;CHAR(34)&amp;": "&amp;CHAR(34)&amp;SUBSTITUTE(CriteriTecnici!$A4899,CHAR(34),"'")&amp;CHAR(34)&amp;", "&amp;CHAR(34)&amp;"lotId"&amp;CHAR(34)&amp;": "&amp;CHAR(34)&amp;SUBSTITUTE(CriteriTecnici!$C4899,CHAR(34),"'")&amp;CHAR(34)&amp;", "&amp;CHAR(34)&amp;"criterionId"&amp;CHAR(34)&amp;": "&amp;CHAR(34)&amp;SUBSTITUTE(CriteriTecnici!$D4899,CHAR(34),"'")&amp;CHAR(34)&amp;", "&amp;CHAR(34)&amp;"kind"&amp;CHAR(34)&amp;": "&amp;CHAR(34)&amp;SUBSTITUTE(CriteriTecnici!$F4899,CHAR(34),"'")&amp;CHAR(34)&amp;", "&amp;CHAR(34)&amp;"value"&amp;CHAR(34)&amp;": "&amp;SUBSTITUTE(TRIM(ROUND(IFERROR(CriteriTecnici!$N4899*1,IFERROR(NUMBERVALUE(CriteriTecnici!$N4899,".",","),IFERROR(NUMBERVALUE(CriteriTecnici!$N4899,",","."),0))),4)&amp;""),",",".")&amp;", "&amp;CHAR(34)&amp;"numerator"&amp;CHAR(34)&amp;": "&amp;SUBSTITUTE(TRIM(ROUND(IFERROR(CriteriTecnici!$K4899*1,IFERROR(NUMBERVALUE(CriteriTecnici!$K4899,".",","),IFERROR(NUMBERVALUE(CriteriTecnici!$K4899,",","."),0))),4)&amp;""),",",".")&amp;", "&amp;CHAR(34)&amp;"denominator"&amp;CHAR(34)&amp;": "&amp;SUBSTITUTE(TRIM(ROUND(IFERROR(CriteriTecnici!$L4899*1,IFERROR(NUMBERVALUE(CriteriTecnici!$L4899,".",","),IFERROR(NUMBERVALUE(CriteriTecnici!$L4899,",","."),0))),4)&amp;""),",",".")&amp;", "&amp;CHAR(34)&amp;"flag"&amp;CHAR(34)&amp;": "&amp;SUBSTITUTE(TRIM(ROUND(IFERROR(CriteriTecnici!$M4899*1,IFERROR(NUMBERVALUE(CriteriTecnici!$M4899,".",","),IFERROR(NUMBERVALUE(CriteriTecnici!$M4899,",","."),0))),4)&amp;""),",",".")&amp;", "&amp;CHAR(34)&amp;"rawScore"&amp;CHAR(34)&amp;": "&amp;SUBSTITUTE(TRIM(ROUND(IFERROR(CriteriTecnici!$O4899*1,IFERROR(NUMBERVALUE(CriteriTecnici!$O4899,".",","),IFERROR(NUMBERVALUE(CriteriTecnici!$O4899,",","."),0))),4)&amp;""),",",".")&amp;CHAR(125)&amp;IF(TRUE,",",""))</f>
        <v/>
      </c>
    </row>
    <row r="5120">
      <c r="A5120" s="38">
        <f>IF(CriteriTecnici!$A4900="","","    "&amp;CHAR(123)&amp;CHAR(34)&amp;"bidderId"&amp;CHAR(34)&amp;": "&amp;CHAR(34)&amp;SUBSTITUTE(CriteriTecnici!$A4900,CHAR(34),"'")&amp;CHAR(34)&amp;", "&amp;CHAR(34)&amp;"lotId"&amp;CHAR(34)&amp;": "&amp;CHAR(34)&amp;SUBSTITUTE(CriteriTecnici!$C4900,CHAR(34),"'")&amp;CHAR(34)&amp;", "&amp;CHAR(34)&amp;"criterionId"&amp;CHAR(34)&amp;": "&amp;CHAR(34)&amp;SUBSTITUTE(CriteriTecnici!$D4900,CHAR(34),"'")&amp;CHAR(34)&amp;", "&amp;CHAR(34)&amp;"kind"&amp;CHAR(34)&amp;": "&amp;CHAR(34)&amp;SUBSTITUTE(CriteriTecnici!$F4900,CHAR(34),"'")&amp;CHAR(34)&amp;", "&amp;CHAR(34)&amp;"value"&amp;CHAR(34)&amp;": "&amp;SUBSTITUTE(TRIM(ROUND(IFERROR(CriteriTecnici!$N4900*1,IFERROR(NUMBERVALUE(CriteriTecnici!$N4900,".",","),IFERROR(NUMBERVALUE(CriteriTecnici!$N4900,",","."),0))),4)&amp;""),",",".")&amp;", "&amp;CHAR(34)&amp;"numerator"&amp;CHAR(34)&amp;": "&amp;SUBSTITUTE(TRIM(ROUND(IFERROR(CriteriTecnici!$K4900*1,IFERROR(NUMBERVALUE(CriteriTecnici!$K4900,".",","),IFERROR(NUMBERVALUE(CriteriTecnici!$K4900,",","."),0))),4)&amp;""),",",".")&amp;", "&amp;CHAR(34)&amp;"denominator"&amp;CHAR(34)&amp;": "&amp;SUBSTITUTE(TRIM(ROUND(IFERROR(CriteriTecnici!$L4900*1,IFERROR(NUMBERVALUE(CriteriTecnici!$L4900,".",","),IFERROR(NUMBERVALUE(CriteriTecnici!$L4900,",","."),0))),4)&amp;""),",",".")&amp;", "&amp;CHAR(34)&amp;"flag"&amp;CHAR(34)&amp;": "&amp;SUBSTITUTE(TRIM(ROUND(IFERROR(CriteriTecnici!$M4900*1,IFERROR(NUMBERVALUE(CriteriTecnici!$M4900,".",","),IFERROR(NUMBERVALUE(CriteriTecnici!$M4900,",","."),0))),4)&amp;""),",",".")&amp;", "&amp;CHAR(34)&amp;"rawScore"&amp;CHAR(34)&amp;": "&amp;SUBSTITUTE(TRIM(ROUND(IFERROR(CriteriTecnici!$O4900*1,IFERROR(NUMBERVALUE(CriteriTecnici!$O4900,".",","),IFERROR(NUMBERVALUE(CriteriTecnici!$O4900,",","."),0))),4)&amp;""),",",".")&amp;CHAR(125)&amp;IF(TRUE,",",""))</f>
        <v/>
      </c>
    </row>
    <row r="5121">
      <c r="A5121" s="38">
        <f>IF(CriteriTecnici!$A4901="","","    "&amp;CHAR(123)&amp;CHAR(34)&amp;"bidderId"&amp;CHAR(34)&amp;": "&amp;CHAR(34)&amp;SUBSTITUTE(CriteriTecnici!$A4901,CHAR(34),"'")&amp;CHAR(34)&amp;", "&amp;CHAR(34)&amp;"lotId"&amp;CHAR(34)&amp;": "&amp;CHAR(34)&amp;SUBSTITUTE(CriteriTecnici!$C4901,CHAR(34),"'")&amp;CHAR(34)&amp;", "&amp;CHAR(34)&amp;"criterionId"&amp;CHAR(34)&amp;": "&amp;CHAR(34)&amp;SUBSTITUTE(CriteriTecnici!$D4901,CHAR(34),"'")&amp;CHAR(34)&amp;", "&amp;CHAR(34)&amp;"kind"&amp;CHAR(34)&amp;": "&amp;CHAR(34)&amp;SUBSTITUTE(CriteriTecnici!$F4901,CHAR(34),"'")&amp;CHAR(34)&amp;", "&amp;CHAR(34)&amp;"value"&amp;CHAR(34)&amp;": "&amp;SUBSTITUTE(TRIM(ROUND(IFERROR(CriteriTecnici!$N4901*1,IFERROR(NUMBERVALUE(CriteriTecnici!$N4901,".",","),IFERROR(NUMBERVALUE(CriteriTecnici!$N4901,",","."),0))),4)&amp;""),",",".")&amp;", "&amp;CHAR(34)&amp;"numerator"&amp;CHAR(34)&amp;": "&amp;SUBSTITUTE(TRIM(ROUND(IFERROR(CriteriTecnici!$K4901*1,IFERROR(NUMBERVALUE(CriteriTecnici!$K4901,".",","),IFERROR(NUMBERVALUE(CriteriTecnici!$K4901,",","."),0))),4)&amp;""),",",".")&amp;", "&amp;CHAR(34)&amp;"denominator"&amp;CHAR(34)&amp;": "&amp;SUBSTITUTE(TRIM(ROUND(IFERROR(CriteriTecnici!$L4901*1,IFERROR(NUMBERVALUE(CriteriTecnici!$L4901,".",","),IFERROR(NUMBERVALUE(CriteriTecnici!$L4901,",","."),0))),4)&amp;""),",",".")&amp;", "&amp;CHAR(34)&amp;"flag"&amp;CHAR(34)&amp;": "&amp;SUBSTITUTE(TRIM(ROUND(IFERROR(CriteriTecnici!$M4901*1,IFERROR(NUMBERVALUE(CriteriTecnici!$M4901,".",","),IFERROR(NUMBERVALUE(CriteriTecnici!$M4901,",","."),0))),4)&amp;""),",",".")&amp;", "&amp;CHAR(34)&amp;"rawScore"&amp;CHAR(34)&amp;": "&amp;SUBSTITUTE(TRIM(ROUND(IFERROR(CriteriTecnici!$O4901*1,IFERROR(NUMBERVALUE(CriteriTecnici!$O4901,".",","),IFERROR(NUMBERVALUE(CriteriTecnici!$O4901,",","."),0))),4)&amp;""),",",".")&amp;CHAR(125)&amp;IF(TRUE,",",""))</f>
        <v/>
      </c>
    </row>
    <row r="5122">
      <c r="A5122" s="38">
        <f>IF(CriteriTecnici!$A4902="","","    "&amp;CHAR(123)&amp;CHAR(34)&amp;"bidderId"&amp;CHAR(34)&amp;": "&amp;CHAR(34)&amp;SUBSTITUTE(CriteriTecnici!$A4902,CHAR(34),"'")&amp;CHAR(34)&amp;", "&amp;CHAR(34)&amp;"lotId"&amp;CHAR(34)&amp;": "&amp;CHAR(34)&amp;SUBSTITUTE(CriteriTecnici!$C4902,CHAR(34),"'")&amp;CHAR(34)&amp;", "&amp;CHAR(34)&amp;"criterionId"&amp;CHAR(34)&amp;": "&amp;CHAR(34)&amp;SUBSTITUTE(CriteriTecnici!$D4902,CHAR(34),"'")&amp;CHAR(34)&amp;", "&amp;CHAR(34)&amp;"kind"&amp;CHAR(34)&amp;": "&amp;CHAR(34)&amp;SUBSTITUTE(CriteriTecnici!$F4902,CHAR(34),"'")&amp;CHAR(34)&amp;", "&amp;CHAR(34)&amp;"value"&amp;CHAR(34)&amp;": "&amp;SUBSTITUTE(TRIM(ROUND(IFERROR(CriteriTecnici!$N4902*1,IFERROR(NUMBERVALUE(CriteriTecnici!$N4902,".",","),IFERROR(NUMBERVALUE(CriteriTecnici!$N4902,",","."),0))),4)&amp;""),",",".")&amp;", "&amp;CHAR(34)&amp;"numerator"&amp;CHAR(34)&amp;": "&amp;SUBSTITUTE(TRIM(ROUND(IFERROR(CriteriTecnici!$K4902*1,IFERROR(NUMBERVALUE(CriteriTecnici!$K4902,".",","),IFERROR(NUMBERVALUE(CriteriTecnici!$K4902,",","."),0))),4)&amp;""),",",".")&amp;", "&amp;CHAR(34)&amp;"denominator"&amp;CHAR(34)&amp;": "&amp;SUBSTITUTE(TRIM(ROUND(IFERROR(CriteriTecnici!$L4902*1,IFERROR(NUMBERVALUE(CriteriTecnici!$L4902,".",","),IFERROR(NUMBERVALUE(CriteriTecnici!$L4902,",","."),0))),4)&amp;""),",",".")&amp;", "&amp;CHAR(34)&amp;"flag"&amp;CHAR(34)&amp;": "&amp;SUBSTITUTE(TRIM(ROUND(IFERROR(CriteriTecnici!$M4902*1,IFERROR(NUMBERVALUE(CriteriTecnici!$M4902,".",","),IFERROR(NUMBERVALUE(CriteriTecnici!$M4902,",","."),0))),4)&amp;""),",",".")&amp;", "&amp;CHAR(34)&amp;"rawScore"&amp;CHAR(34)&amp;": "&amp;SUBSTITUTE(TRIM(ROUND(IFERROR(CriteriTecnici!$O4902*1,IFERROR(NUMBERVALUE(CriteriTecnici!$O4902,".",","),IFERROR(NUMBERVALUE(CriteriTecnici!$O4902,",","."),0))),4)&amp;""),",",".")&amp;CHAR(125)&amp;IF(COUNTA(Offerte!$A160:$A$200)&gt;0,",",""))</f>
        <v/>
      </c>
    </row>
    <row r="5123">
      <c r="A5123" s="38">
        <f>IF(CriteriTecnici!$A4903="","","    "&amp;CHAR(123)&amp;CHAR(34)&amp;"bidderId"&amp;CHAR(34)&amp;": "&amp;CHAR(34)&amp;SUBSTITUTE(CriteriTecnici!$A4903,CHAR(34),"'")&amp;CHAR(34)&amp;", "&amp;CHAR(34)&amp;"lotId"&amp;CHAR(34)&amp;": "&amp;CHAR(34)&amp;SUBSTITUTE(CriteriTecnici!$C4903,CHAR(34),"'")&amp;CHAR(34)&amp;", "&amp;CHAR(34)&amp;"criterionId"&amp;CHAR(34)&amp;": "&amp;CHAR(34)&amp;SUBSTITUTE(CriteriTecnici!$D4903,CHAR(34),"'")&amp;CHAR(34)&amp;", "&amp;CHAR(34)&amp;"kind"&amp;CHAR(34)&amp;": "&amp;CHAR(34)&amp;SUBSTITUTE(CriteriTecnici!$F4903,CHAR(34),"'")&amp;CHAR(34)&amp;", "&amp;CHAR(34)&amp;"value"&amp;CHAR(34)&amp;": "&amp;SUBSTITUTE(TRIM(ROUND(IFERROR(CriteriTecnici!$N4903*1,IFERROR(NUMBERVALUE(CriteriTecnici!$N4903,".",","),IFERROR(NUMBERVALUE(CriteriTecnici!$N4903,",","."),0))),4)&amp;""),",",".")&amp;", "&amp;CHAR(34)&amp;"numerator"&amp;CHAR(34)&amp;": "&amp;SUBSTITUTE(TRIM(ROUND(IFERROR(CriteriTecnici!$K4903*1,IFERROR(NUMBERVALUE(CriteriTecnici!$K4903,".",","),IFERROR(NUMBERVALUE(CriteriTecnici!$K4903,",","."),0))),4)&amp;""),",",".")&amp;", "&amp;CHAR(34)&amp;"denominator"&amp;CHAR(34)&amp;": "&amp;SUBSTITUTE(TRIM(ROUND(IFERROR(CriteriTecnici!$L4903*1,IFERROR(NUMBERVALUE(CriteriTecnici!$L4903,".",","),IFERROR(NUMBERVALUE(CriteriTecnici!$L4903,",","."),0))),4)&amp;""),",",".")&amp;", "&amp;CHAR(34)&amp;"flag"&amp;CHAR(34)&amp;": "&amp;SUBSTITUTE(TRIM(ROUND(IFERROR(CriteriTecnici!$M4903*1,IFERROR(NUMBERVALUE(CriteriTecnici!$M4903,".",","),IFERROR(NUMBERVALUE(CriteriTecnici!$M4903,",","."),0))),4)&amp;""),",",".")&amp;", "&amp;CHAR(34)&amp;"rawScore"&amp;CHAR(34)&amp;": "&amp;SUBSTITUTE(TRIM(ROUND(IFERROR(CriteriTecnici!$O4903*1,IFERROR(NUMBERVALUE(CriteriTecnici!$O4903,".",","),IFERROR(NUMBERVALUE(CriteriTecnici!$O4903,",","."),0))),4)&amp;""),",",".")&amp;CHAR(125)&amp;IF(TRUE,",",""))</f>
        <v/>
      </c>
    </row>
    <row r="5124">
      <c r="A5124" s="38">
        <f>IF(CriteriTecnici!$A4904="","","    "&amp;CHAR(123)&amp;CHAR(34)&amp;"bidderId"&amp;CHAR(34)&amp;": "&amp;CHAR(34)&amp;SUBSTITUTE(CriteriTecnici!$A4904,CHAR(34),"'")&amp;CHAR(34)&amp;", "&amp;CHAR(34)&amp;"lotId"&amp;CHAR(34)&amp;": "&amp;CHAR(34)&amp;SUBSTITUTE(CriteriTecnici!$C4904,CHAR(34),"'")&amp;CHAR(34)&amp;", "&amp;CHAR(34)&amp;"criterionId"&amp;CHAR(34)&amp;": "&amp;CHAR(34)&amp;SUBSTITUTE(CriteriTecnici!$D4904,CHAR(34),"'")&amp;CHAR(34)&amp;", "&amp;CHAR(34)&amp;"kind"&amp;CHAR(34)&amp;": "&amp;CHAR(34)&amp;SUBSTITUTE(CriteriTecnici!$F4904,CHAR(34),"'")&amp;CHAR(34)&amp;", "&amp;CHAR(34)&amp;"value"&amp;CHAR(34)&amp;": "&amp;SUBSTITUTE(TRIM(ROUND(IFERROR(CriteriTecnici!$N4904*1,IFERROR(NUMBERVALUE(CriteriTecnici!$N4904,".",","),IFERROR(NUMBERVALUE(CriteriTecnici!$N4904,",","."),0))),4)&amp;""),",",".")&amp;", "&amp;CHAR(34)&amp;"numerator"&amp;CHAR(34)&amp;": "&amp;SUBSTITUTE(TRIM(ROUND(IFERROR(CriteriTecnici!$K4904*1,IFERROR(NUMBERVALUE(CriteriTecnici!$K4904,".",","),IFERROR(NUMBERVALUE(CriteriTecnici!$K4904,",","."),0))),4)&amp;""),",",".")&amp;", "&amp;CHAR(34)&amp;"denominator"&amp;CHAR(34)&amp;": "&amp;SUBSTITUTE(TRIM(ROUND(IFERROR(CriteriTecnici!$L4904*1,IFERROR(NUMBERVALUE(CriteriTecnici!$L4904,".",","),IFERROR(NUMBERVALUE(CriteriTecnici!$L4904,",","."),0))),4)&amp;""),",",".")&amp;", "&amp;CHAR(34)&amp;"flag"&amp;CHAR(34)&amp;": "&amp;SUBSTITUTE(TRIM(ROUND(IFERROR(CriteriTecnici!$M4904*1,IFERROR(NUMBERVALUE(CriteriTecnici!$M4904,".",","),IFERROR(NUMBERVALUE(CriteriTecnici!$M4904,",","."),0))),4)&amp;""),",",".")&amp;", "&amp;CHAR(34)&amp;"rawScore"&amp;CHAR(34)&amp;": "&amp;SUBSTITUTE(TRIM(ROUND(IFERROR(CriteriTecnici!$O4904*1,IFERROR(NUMBERVALUE(CriteriTecnici!$O4904,".",","),IFERROR(NUMBERVALUE(CriteriTecnici!$O4904,",","."),0))),4)&amp;""),",",".")&amp;CHAR(125)&amp;IF(TRUE,",",""))</f>
        <v/>
      </c>
    </row>
    <row r="5125">
      <c r="A5125" s="38">
        <f>IF(CriteriTecnici!$A4905="","","    "&amp;CHAR(123)&amp;CHAR(34)&amp;"bidderId"&amp;CHAR(34)&amp;": "&amp;CHAR(34)&amp;SUBSTITUTE(CriteriTecnici!$A4905,CHAR(34),"'")&amp;CHAR(34)&amp;", "&amp;CHAR(34)&amp;"lotId"&amp;CHAR(34)&amp;": "&amp;CHAR(34)&amp;SUBSTITUTE(CriteriTecnici!$C4905,CHAR(34),"'")&amp;CHAR(34)&amp;", "&amp;CHAR(34)&amp;"criterionId"&amp;CHAR(34)&amp;": "&amp;CHAR(34)&amp;SUBSTITUTE(CriteriTecnici!$D4905,CHAR(34),"'")&amp;CHAR(34)&amp;", "&amp;CHAR(34)&amp;"kind"&amp;CHAR(34)&amp;": "&amp;CHAR(34)&amp;SUBSTITUTE(CriteriTecnici!$F4905,CHAR(34),"'")&amp;CHAR(34)&amp;", "&amp;CHAR(34)&amp;"value"&amp;CHAR(34)&amp;": "&amp;SUBSTITUTE(TRIM(ROUND(IFERROR(CriteriTecnici!$N4905*1,IFERROR(NUMBERVALUE(CriteriTecnici!$N4905,".",","),IFERROR(NUMBERVALUE(CriteriTecnici!$N4905,",","."),0))),4)&amp;""),",",".")&amp;", "&amp;CHAR(34)&amp;"numerator"&amp;CHAR(34)&amp;": "&amp;SUBSTITUTE(TRIM(ROUND(IFERROR(CriteriTecnici!$K4905*1,IFERROR(NUMBERVALUE(CriteriTecnici!$K4905,".",","),IFERROR(NUMBERVALUE(CriteriTecnici!$K4905,",","."),0))),4)&amp;""),",",".")&amp;", "&amp;CHAR(34)&amp;"denominator"&amp;CHAR(34)&amp;": "&amp;SUBSTITUTE(TRIM(ROUND(IFERROR(CriteriTecnici!$L4905*1,IFERROR(NUMBERVALUE(CriteriTecnici!$L4905,".",","),IFERROR(NUMBERVALUE(CriteriTecnici!$L4905,",","."),0))),4)&amp;""),",",".")&amp;", "&amp;CHAR(34)&amp;"flag"&amp;CHAR(34)&amp;": "&amp;SUBSTITUTE(TRIM(ROUND(IFERROR(CriteriTecnici!$M4905*1,IFERROR(NUMBERVALUE(CriteriTecnici!$M4905,".",","),IFERROR(NUMBERVALUE(CriteriTecnici!$M4905,",","."),0))),4)&amp;""),",",".")&amp;", "&amp;CHAR(34)&amp;"rawScore"&amp;CHAR(34)&amp;": "&amp;SUBSTITUTE(TRIM(ROUND(IFERROR(CriteriTecnici!$O4905*1,IFERROR(NUMBERVALUE(CriteriTecnici!$O4905,".",","),IFERROR(NUMBERVALUE(CriteriTecnici!$O4905,",","."),0))),4)&amp;""),",",".")&amp;CHAR(125)&amp;IF(TRUE,",",""))</f>
        <v/>
      </c>
    </row>
    <row r="5126">
      <c r="A5126" s="38">
        <f>IF(CriteriTecnici!$A4906="","","    "&amp;CHAR(123)&amp;CHAR(34)&amp;"bidderId"&amp;CHAR(34)&amp;": "&amp;CHAR(34)&amp;SUBSTITUTE(CriteriTecnici!$A4906,CHAR(34),"'")&amp;CHAR(34)&amp;", "&amp;CHAR(34)&amp;"lotId"&amp;CHAR(34)&amp;": "&amp;CHAR(34)&amp;SUBSTITUTE(CriteriTecnici!$C4906,CHAR(34),"'")&amp;CHAR(34)&amp;", "&amp;CHAR(34)&amp;"criterionId"&amp;CHAR(34)&amp;": "&amp;CHAR(34)&amp;SUBSTITUTE(CriteriTecnici!$D4906,CHAR(34),"'")&amp;CHAR(34)&amp;", "&amp;CHAR(34)&amp;"kind"&amp;CHAR(34)&amp;": "&amp;CHAR(34)&amp;SUBSTITUTE(CriteriTecnici!$F4906,CHAR(34),"'")&amp;CHAR(34)&amp;", "&amp;CHAR(34)&amp;"value"&amp;CHAR(34)&amp;": "&amp;SUBSTITUTE(TRIM(ROUND(IFERROR(CriteriTecnici!$N4906*1,IFERROR(NUMBERVALUE(CriteriTecnici!$N4906,".",","),IFERROR(NUMBERVALUE(CriteriTecnici!$N4906,",","."),0))),4)&amp;""),",",".")&amp;", "&amp;CHAR(34)&amp;"numerator"&amp;CHAR(34)&amp;": "&amp;SUBSTITUTE(TRIM(ROUND(IFERROR(CriteriTecnici!$K4906*1,IFERROR(NUMBERVALUE(CriteriTecnici!$K4906,".",","),IFERROR(NUMBERVALUE(CriteriTecnici!$K4906,",","."),0))),4)&amp;""),",",".")&amp;", "&amp;CHAR(34)&amp;"denominator"&amp;CHAR(34)&amp;": "&amp;SUBSTITUTE(TRIM(ROUND(IFERROR(CriteriTecnici!$L4906*1,IFERROR(NUMBERVALUE(CriteriTecnici!$L4906,".",","),IFERROR(NUMBERVALUE(CriteriTecnici!$L4906,",","."),0))),4)&amp;""),",",".")&amp;", "&amp;CHAR(34)&amp;"flag"&amp;CHAR(34)&amp;": "&amp;SUBSTITUTE(TRIM(ROUND(IFERROR(CriteriTecnici!$M4906*1,IFERROR(NUMBERVALUE(CriteriTecnici!$M4906,".",","),IFERROR(NUMBERVALUE(CriteriTecnici!$M4906,",","."),0))),4)&amp;""),",",".")&amp;", "&amp;CHAR(34)&amp;"rawScore"&amp;CHAR(34)&amp;": "&amp;SUBSTITUTE(TRIM(ROUND(IFERROR(CriteriTecnici!$O4906*1,IFERROR(NUMBERVALUE(CriteriTecnici!$O4906,".",","),IFERROR(NUMBERVALUE(CriteriTecnici!$O4906,",","."),0))),4)&amp;""),",",".")&amp;CHAR(125)&amp;IF(TRUE,",",""))</f>
        <v/>
      </c>
    </row>
    <row r="5127">
      <c r="A5127" s="38">
        <f>IF(CriteriTecnici!$A4907="","","    "&amp;CHAR(123)&amp;CHAR(34)&amp;"bidderId"&amp;CHAR(34)&amp;": "&amp;CHAR(34)&amp;SUBSTITUTE(CriteriTecnici!$A4907,CHAR(34),"'")&amp;CHAR(34)&amp;", "&amp;CHAR(34)&amp;"lotId"&amp;CHAR(34)&amp;": "&amp;CHAR(34)&amp;SUBSTITUTE(CriteriTecnici!$C4907,CHAR(34),"'")&amp;CHAR(34)&amp;", "&amp;CHAR(34)&amp;"criterionId"&amp;CHAR(34)&amp;": "&amp;CHAR(34)&amp;SUBSTITUTE(CriteriTecnici!$D4907,CHAR(34),"'")&amp;CHAR(34)&amp;", "&amp;CHAR(34)&amp;"kind"&amp;CHAR(34)&amp;": "&amp;CHAR(34)&amp;SUBSTITUTE(CriteriTecnici!$F4907,CHAR(34),"'")&amp;CHAR(34)&amp;", "&amp;CHAR(34)&amp;"value"&amp;CHAR(34)&amp;": "&amp;SUBSTITUTE(TRIM(ROUND(IFERROR(CriteriTecnici!$N4907*1,IFERROR(NUMBERVALUE(CriteriTecnici!$N4907,".",","),IFERROR(NUMBERVALUE(CriteriTecnici!$N4907,",","."),0))),4)&amp;""),",",".")&amp;", "&amp;CHAR(34)&amp;"numerator"&amp;CHAR(34)&amp;": "&amp;SUBSTITUTE(TRIM(ROUND(IFERROR(CriteriTecnici!$K4907*1,IFERROR(NUMBERVALUE(CriteriTecnici!$K4907,".",","),IFERROR(NUMBERVALUE(CriteriTecnici!$K4907,",","."),0))),4)&amp;""),",",".")&amp;", "&amp;CHAR(34)&amp;"denominator"&amp;CHAR(34)&amp;": "&amp;SUBSTITUTE(TRIM(ROUND(IFERROR(CriteriTecnici!$L4907*1,IFERROR(NUMBERVALUE(CriteriTecnici!$L4907,".",","),IFERROR(NUMBERVALUE(CriteriTecnici!$L4907,",","."),0))),4)&amp;""),",",".")&amp;", "&amp;CHAR(34)&amp;"flag"&amp;CHAR(34)&amp;": "&amp;SUBSTITUTE(TRIM(ROUND(IFERROR(CriteriTecnici!$M4907*1,IFERROR(NUMBERVALUE(CriteriTecnici!$M4907,".",","),IFERROR(NUMBERVALUE(CriteriTecnici!$M4907,",","."),0))),4)&amp;""),",",".")&amp;", "&amp;CHAR(34)&amp;"rawScore"&amp;CHAR(34)&amp;": "&amp;SUBSTITUTE(TRIM(ROUND(IFERROR(CriteriTecnici!$O4907*1,IFERROR(NUMBERVALUE(CriteriTecnici!$O4907,".",","),IFERROR(NUMBERVALUE(CriteriTecnici!$O4907,",","."),0))),4)&amp;""),",",".")&amp;CHAR(125)&amp;IF(TRUE,",",""))</f>
        <v/>
      </c>
    </row>
    <row r="5128">
      <c r="A5128" s="38">
        <f>IF(CriteriTecnici!$A4908="","","    "&amp;CHAR(123)&amp;CHAR(34)&amp;"bidderId"&amp;CHAR(34)&amp;": "&amp;CHAR(34)&amp;SUBSTITUTE(CriteriTecnici!$A4908,CHAR(34),"'")&amp;CHAR(34)&amp;", "&amp;CHAR(34)&amp;"lotId"&amp;CHAR(34)&amp;": "&amp;CHAR(34)&amp;SUBSTITUTE(CriteriTecnici!$C4908,CHAR(34),"'")&amp;CHAR(34)&amp;", "&amp;CHAR(34)&amp;"criterionId"&amp;CHAR(34)&amp;": "&amp;CHAR(34)&amp;SUBSTITUTE(CriteriTecnici!$D4908,CHAR(34),"'")&amp;CHAR(34)&amp;", "&amp;CHAR(34)&amp;"kind"&amp;CHAR(34)&amp;": "&amp;CHAR(34)&amp;SUBSTITUTE(CriteriTecnici!$F4908,CHAR(34),"'")&amp;CHAR(34)&amp;", "&amp;CHAR(34)&amp;"value"&amp;CHAR(34)&amp;": "&amp;SUBSTITUTE(TRIM(ROUND(IFERROR(CriteriTecnici!$N4908*1,IFERROR(NUMBERVALUE(CriteriTecnici!$N4908,".",","),IFERROR(NUMBERVALUE(CriteriTecnici!$N4908,",","."),0))),4)&amp;""),",",".")&amp;", "&amp;CHAR(34)&amp;"numerator"&amp;CHAR(34)&amp;": "&amp;SUBSTITUTE(TRIM(ROUND(IFERROR(CriteriTecnici!$K4908*1,IFERROR(NUMBERVALUE(CriteriTecnici!$K4908,".",","),IFERROR(NUMBERVALUE(CriteriTecnici!$K4908,",","."),0))),4)&amp;""),",",".")&amp;", "&amp;CHAR(34)&amp;"denominator"&amp;CHAR(34)&amp;": "&amp;SUBSTITUTE(TRIM(ROUND(IFERROR(CriteriTecnici!$L4908*1,IFERROR(NUMBERVALUE(CriteriTecnici!$L4908,".",","),IFERROR(NUMBERVALUE(CriteriTecnici!$L4908,",","."),0))),4)&amp;""),",",".")&amp;", "&amp;CHAR(34)&amp;"flag"&amp;CHAR(34)&amp;": "&amp;SUBSTITUTE(TRIM(ROUND(IFERROR(CriteriTecnici!$M4908*1,IFERROR(NUMBERVALUE(CriteriTecnici!$M4908,".",","),IFERROR(NUMBERVALUE(CriteriTecnici!$M4908,",","."),0))),4)&amp;""),",",".")&amp;", "&amp;CHAR(34)&amp;"rawScore"&amp;CHAR(34)&amp;": "&amp;SUBSTITUTE(TRIM(ROUND(IFERROR(CriteriTecnici!$O4908*1,IFERROR(NUMBERVALUE(CriteriTecnici!$O4908,".",","),IFERROR(NUMBERVALUE(CriteriTecnici!$O4908,",","."),0))),4)&amp;""),",",".")&amp;CHAR(125)&amp;IF(TRUE,",",""))</f>
        <v/>
      </c>
    </row>
    <row r="5129">
      <c r="A5129" s="38">
        <f>IF(CriteriTecnici!$A4909="","","    "&amp;CHAR(123)&amp;CHAR(34)&amp;"bidderId"&amp;CHAR(34)&amp;": "&amp;CHAR(34)&amp;SUBSTITUTE(CriteriTecnici!$A4909,CHAR(34),"'")&amp;CHAR(34)&amp;", "&amp;CHAR(34)&amp;"lotId"&amp;CHAR(34)&amp;": "&amp;CHAR(34)&amp;SUBSTITUTE(CriteriTecnici!$C4909,CHAR(34),"'")&amp;CHAR(34)&amp;", "&amp;CHAR(34)&amp;"criterionId"&amp;CHAR(34)&amp;": "&amp;CHAR(34)&amp;SUBSTITUTE(CriteriTecnici!$D4909,CHAR(34),"'")&amp;CHAR(34)&amp;", "&amp;CHAR(34)&amp;"kind"&amp;CHAR(34)&amp;": "&amp;CHAR(34)&amp;SUBSTITUTE(CriteriTecnici!$F4909,CHAR(34),"'")&amp;CHAR(34)&amp;", "&amp;CHAR(34)&amp;"value"&amp;CHAR(34)&amp;": "&amp;SUBSTITUTE(TRIM(ROUND(IFERROR(CriteriTecnici!$N4909*1,IFERROR(NUMBERVALUE(CriteriTecnici!$N4909,".",","),IFERROR(NUMBERVALUE(CriteriTecnici!$N4909,",","."),0))),4)&amp;""),",",".")&amp;", "&amp;CHAR(34)&amp;"numerator"&amp;CHAR(34)&amp;": "&amp;SUBSTITUTE(TRIM(ROUND(IFERROR(CriteriTecnici!$K4909*1,IFERROR(NUMBERVALUE(CriteriTecnici!$K4909,".",","),IFERROR(NUMBERVALUE(CriteriTecnici!$K4909,",","."),0))),4)&amp;""),",",".")&amp;", "&amp;CHAR(34)&amp;"denominator"&amp;CHAR(34)&amp;": "&amp;SUBSTITUTE(TRIM(ROUND(IFERROR(CriteriTecnici!$L4909*1,IFERROR(NUMBERVALUE(CriteriTecnici!$L4909,".",","),IFERROR(NUMBERVALUE(CriteriTecnici!$L4909,",","."),0))),4)&amp;""),",",".")&amp;", "&amp;CHAR(34)&amp;"flag"&amp;CHAR(34)&amp;": "&amp;SUBSTITUTE(TRIM(ROUND(IFERROR(CriteriTecnici!$M4909*1,IFERROR(NUMBERVALUE(CriteriTecnici!$M4909,".",","),IFERROR(NUMBERVALUE(CriteriTecnici!$M4909,",","."),0))),4)&amp;""),",",".")&amp;", "&amp;CHAR(34)&amp;"rawScore"&amp;CHAR(34)&amp;": "&amp;SUBSTITUTE(TRIM(ROUND(IFERROR(CriteriTecnici!$O4909*1,IFERROR(NUMBERVALUE(CriteriTecnici!$O4909,".",","),IFERROR(NUMBERVALUE(CriteriTecnici!$O4909,",","."),0))),4)&amp;""),",",".")&amp;CHAR(125)&amp;IF(TRUE,",",""))</f>
        <v/>
      </c>
    </row>
    <row r="5130">
      <c r="A5130" s="38">
        <f>IF(CriteriTecnici!$A4910="","","    "&amp;CHAR(123)&amp;CHAR(34)&amp;"bidderId"&amp;CHAR(34)&amp;": "&amp;CHAR(34)&amp;SUBSTITUTE(CriteriTecnici!$A4910,CHAR(34),"'")&amp;CHAR(34)&amp;", "&amp;CHAR(34)&amp;"lotId"&amp;CHAR(34)&amp;": "&amp;CHAR(34)&amp;SUBSTITUTE(CriteriTecnici!$C4910,CHAR(34),"'")&amp;CHAR(34)&amp;", "&amp;CHAR(34)&amp;"criterionId"&amp;CHAR(34)&amp;": "&amp;CHAR(34)&amp;SUBSTITUTE(CriteriTecnici!$D4910,CHAR(34),"'")&amp;CHAR(34)&amp;", "&amp;CHAR(34)&amp;"kind"&amp;CHAR(34)&amp;": "&amp;CHAR(34)&amp;SUBSTITUTE(CriteriTecnici!$F4910,CHAR(34),"'")&amp;CHAR(34)&amp;", "&amp;CHAR(34)&amp;"value"&amp;CHAR(34)&amp;": "&amp;SUBSTITUTE(TRIM(ROUND(IFERROR(CriteriTecnici!$N4910*1,IFERROR(NUMBERVALUE(CriteriTecnici!$N4910,".",","),IFERROR(NUMBERVALUE(CriteriTecnici!$N4910,",","."),0))),4)&amp;""),",",".")&amp;", "&amp;CHAR(34)&amp;"numerator"&amp;CHAR(34)&amp;": "&amp;SUBSTITUTE(TRIM(ROUND(IFERROR(CriteriTecnici!$K4910*1,IFERROR(NUMBERVALUE(CriteriTecnici!$K4910,".",","),IFERROR(NUMBERVALUE(CriteriTecnici!$K4910,",","."),0))),4)&amp;""),",",".")&amp;", "&amp;CHAR(34)&amp;"denominator"&amp;CHAR(34)&amp;": "&amp;SUBSTITUTE(TRIM(ROUND(IFERROR(CriteriTecnici!$L4910*1,IFERROR(NUMBERVALUE(CriteriTecnici!$L4910,".",","),IFERROR(NUMBERVALUE(CriteriTecnici!$L4910,",","."),0))),4)&amp;""),",",".")&amp;", "&amp;CHAR(34)&amp;"flag"&amp;CHAR(34)&amp;": "&amp;SUBSTITUTE(TRIM(ROUND(IFERROR(CriteriTecnici!$M4910*1,IFERROR(NUMBERVALUE(CriteriTecnici!$M4910,".",","),IFERROR(NUMBERVALUE(CriteriTecnici!$M4910,",","."),0))),4)&amp;""),",",".")&amp;", "&amp;CHAR(34)&amp;"rawScore"&amp;CHAR(34)&amp;": "&amp;SUBSTITUTE(TRIM(ROUND(IFERROR(CriteriTecnici!$O4910*1,IFERROR(NUMBERVALUE(CriteriTecnici!$O4910,".",","),IFERROR(NUMBERVALUE(CriteriTecnici!$O4910,",","."),0))),4)&amp;""),",",".")&amp;CHAR(125)&amp;IF(TRUE,",",""))</f>
        <v/>
      </c>
    </row>
    <row r="5131">
      <c r="A5131" s="38">
        <f>IF(CriteriTecnici!$A4911="","","    "&amp;CHAR(123)&amp;CHAR(34)&amp;"bidderId"&amp;CHAR(34)&amp;": "&amp;CHAR(34)&amp;SUBSTITUTE(CriteriTecnici!$A4911,CHAR(34),"'")&amp;CHAR(34)&amp;", "&amp;CHAR(34)&amp;"lotId"&amp;CHAR(34)&amp;": "&amp;CHAR(34)&amp;SUBSTITUTE(CriteriTecnici!$C4911,CHAR(34),"'")&amp;CHAR(34)&amp;", "&amp;CHAR(34)&amp;"criterionId"&amp;CHAR(34)&amp;": "&amp;CHAR(34)&amp;SUBSTITUTE(CriteriTecnici!$D4911,CHAR(34),"'")&amp;CHAR(34)&amp;", "&amp;CHAR(34)&amp;"kind"&amp;CHAR(34)&amp;": "&amp;CHAR(34)&amp;SUBSTITUTE(CriteriTecnici!$F4911,CHAR(34),"'")&amp;CHAR(34)&amp;", "&amp;CHAR(34)&amp;"value"&amp;CHAR(34)&amp;": "&amp;SUBSTITUTE(TRIM(ROUND(IFERROR(CriteriTecnici!$N4911*1,IFERROR(NUMBERVALUE(CriteriTecnici!$N4911,".",","),IFERROR(NUMBERVALUE(CriteriTecnici!$N4911,",","."),0))),4)&amp;""),",",".")&amp;", "&amp;CHAR(34)&amp;"numerator"&amp;CHAR(34)&amp;": "&amp;SUBSTITUTE(TRIM(ROUND(IFERROR(CriteriTecnici!$K4911*1,IFERROR(NUMBERVALUE(CriteriTecnici!$K4911,".",","),IFERROR(NUMBERVALUE(CriteriTecnici!$K4911,",","."),0))),4)&amp;""),",",".")&amp;", "&amp;CHAR(34)&amp;"denominator"&amp;CHAR(34)&amp;": "&amp;SUBSTITUTE(TRIM(ROUND(IFERROR(CriteriTecnici!$L4911*1,IFERROR(NUMBERVALUE(CriteriTecnici!$L4911,".",","),IFERROR(NUMBERVALUE(CriteriTecnici!$L4911,",","."),0))),4)&amp;""),",",".")&amp;", "&amp;CHAR(34)&amp;"flag"&amp;CHAR(34)&amp;": "&amp;SUBSTITUTE(TRIM(ROUND(IFERROR(CriteriTecnici!$M4911*1,IFERROR(NUMBERVALUE(CriteriTecnici!$M4911,".",","),IFERROR(NUMBERVALUE(CriteriTecnici!$M4911,",","."),0))),4)&amp;""),",",".")&amp;", "&amp;CHAR(34)&amp;"rawScore"&amp;CHAR(34)&amp;": "&amp;SUBSTITUTE(TRIM(ROUND(IFERROR(CriteriTecnici!$O4911*1,IFERROR(NUMBERVALUE(CriteriTecnici!$O4911,".",","),IFERROR(NUMBERVALUE(CriteriTecnici!$O4911,",","."),0))),4)&amp;""),",",".")&amp;CHAR(125)&amp;IF(TRUE,",",""))</f>
        <v/>
      </c>
    </row>
    <row r="5132">
      <c r="A5132" s="38">
        <f>IF(CriteriTecnici!$A4912="","","    "&amp;CHAR(123)&amp;CHAR(34)&amp;"bidderId"&amp;CHAR(34)&amp;": "&amp;CHAR(34)&amp;SUBSTITUTE(CriteriTecnici!$A4912,CHAR(34),"'")&amp;CHAR(34)&amp;", "&amp;CHAR(34)&amp;"lotId"&amp;CHAR(34)&amp;": "&amp;CHAR(34)&amp;SUBSTITUTE(CriteriTecnici!$C4912,CHAR(34),"'")&amp;CHAR(34)&amp;", "&amp;CHAR(34)&amp;"criterionId"&amp;CHAR(34)&amp;": "&amp;CHAR(34)&amp;SUBSTITUTE(CriteriTecnici!$D4912,CHAR(34),"'")&amp;CHAR(34)&amp;", "&amp;CHAR(34)&amp;"kind"&amp;CHAR(34)&amp;": "&amp;CHAR(34)&amp;SUBSTITUTE(CriteriTecnici!$F4912,CHAR(34),"'")&amp;CHAR(34)&amp;", "&amp;CHAR(34)&amp;"value"&amp;CHAR(34)&amp;": "&amp;SUBSTITUTE(TRIM(ROUND(IFERROR(CriteriTecnici!$N4912*1,IFERROR(NUMBERVALUE(CriteriTecnici!$N4912,".",","),IFERROR(NUMBERVALUE(CriteriTecnici!$N4912,",","."),0))),4)&amp;""),",",".")&amp;", "&amp;CHAR(34)&amp;"numerator"&amp;CHAR(34)&amp;": "&amp;SUBSTITUTE(TRIM(ROUND(IFERROR(CriteriTecnici!$K4912*1,IFERROR(NUMBERVALUE(CriteriTecnici!$K4912,".",","),IFERROR(NUMBERVALUE(CriteriTecnici!$K4912,",","."),0))),4)&amp;""),",",".")&amp;", "&amp;CHAR(34)&amp;"denominator"&amp;CHAR(34)&amp;": "&amp;SUBSTITUTE(TRIM(ROUND(IFERROR(CriteriTecnici!$L4912*1,IFERROR(NUMBERVALUE(CriteriTecnici!$L4912,".",","),IFERROR(NUMBERVALUE(CriteriTecnici!$L4912,",","."),0))),4)&amp;""),",",".")&amp;", "&amp;CHAR(34)&amp;"flag"&amp;CHAR(34)&amp;": "&amp;SUBSTITUTE(TRIM(ROUND(IFERROR(CriteriTecnici!$M4912*1,IFERROR(NUMBERVALUE(CriteriTecnici!$M4912,".",","),IFERROR(NUMBERVALUE(CriteriTecnici!$M4912,",","."),0))),4)&amp;""),",",".")&amp;", "&amp;CHAR(34)&amp;"rawScore"&amp;CHAR(34)&amp;": "&amp;SUBSTITUTE(TRIM(ROUND(IFERROR(CriteriTecnici!$O4912*1,IFERROR(NUMBERVALUE(CriteriTecnici!$O4912,".",","),IFERROR(NUMBERVALUE(CriteriTecnici!$O4912,",","."),0))),4)&amp;""),",",".")&amp;CHAR(125)&amp;IF(TRUE,",",""))</f>
        <v/>
      </c>
    </row>
    <row r="5133">
      <c r="A5133" s="38">
        <f>IF(CriteriTecnici!$A4913="","","    "&amp;CHAR(123)&amp;CHAR(34)&amp;"bidderId"&amp;CHAR(34)&amp;": "&amp;CHAR(34)&amp;SUBSTITUTE(CriteriTecnici!$A4913,CHAR(34),"'")&amp;CHAR(34)&amp;", "&amp;CHAR(34)&amp;"lotId"&amp;CHAR(34)&amp;": "&amp;CHAR(34)&amp;SUBSTITUTE(CriteriTecnici!$C4913,CHAR(34),"'")&amp;CHAR(34)&amp;", "&amp;CHAR(34)&amp;"criterionId"&amp;CHAR(34)&amp;": "&amp;CHAR(34)&amp;SUBSTITUTE(CriteriTecnici!$D4913,CHAR(34),"'")&amp;CHAR(34)&amp;", "&amp;CHAR(34)&amp;"kind"&amp;CHAR(34)&amp;": "&amp;CHAR(34)&amp;SUBSTITUTE(CriteriTecnici!$F4913,CHAR(34),"'")&amp;CHAR(34)&amp;", "&amp;CHAR(34)&amp;"value"&amp;CHAR(34)&amp;": "&amp;SUBSTITUTE(TRIM(ROUND(IFERROR(CriteriTecnici!$N4913*1,IFERROR(NUMBERVALUE(CriteriTecnici!$N4913,".",","),IFERROR(NUMBERVALUE(CriteriTecnici!$N4913,",","."),0))),4)&amp;""),",",".")&amp;", "&amp;CHAR(34)&amp;"numerator"&amp;CHAR(34)&amp;": "&amp;SUBSTITUTE(TRIM(ROUND(IFERROR(CriteriTecnici!$K4913*1,IFERROR(NUMBERVALUE(CriteriTecnici!$K4913,".",","),IFERROR(NUMBERVALUE(CriteriTecnici!$K4913,",","."),0))),4)&amp;""),",",".")&amp;", "&amp;CHAR(34)&amp;"denominator"&amp;CHAR(34)&amp;": "&amp;SUBSTITUTE(TRIM(ROUND(IFERROR(CriteriTecnici!$L4913*1,IFERROR(NUMBERVALUE(CriteriTecnici!$L4913,".",","),IFERROR(NUMBERVALUE(CriteriTecnici!$L4913,",","."),0))),4)&amp;""),",",".")&amp;", "&amp;CHAR(34)&amp;"flag"&amp;CHAR(34)&amp;": "&amp;SUBSTITUTE(TRIM(ROUND(IFERROR(CriteriTecnici!$M4913*1,IFERROR(NUMBERVALUE(CriteriTecnici!$M4913,".",","),IFERROR(NUMBERVALUE(CriteriTecnici!$M4913,",","."),0))),4)&amp;""),",",".")&amp;", "&amp;CHAR(34)&amp;"rawScore"&amp;CHAR(34)&amp;": "&amp;SUBSTITUTE(TRIM(ROUND(IFERROR(CriteriTecnici!$O4913*1,IFERROR(NUMBERVALUE(CriteriTecnici!$O4913,".",","),IFERROR(NUMBERVALUE(CriteriTecnici!$O4913,",","."),0))),4)&amp;""),",",".")&amp;CHAR(125)&amp;IF(TRUE,",",""))</f>
        <v/>
      </c>
    </row>
    <row r="5134">
      <c r="A5134" s="38">
        <f>IF(CriteriTecnici!$A4914="","","    "&amp;CHAR(123)&amp;CHAR(34)&amp;"bidderId"&amp;CHAR(34)&amp;": "&amp;CHAR(34)&amp;SUBSTITUTE(CriteriTecnici!$A4914,CHAR(34),"'")&amp;CHAR(34)&amp;", "&amp;CHAR(34)&amp;"lotId"&amp;CHAR(34)&amp;": "&amp;CHAR(34)&amp;SUBSTITUTE(CriteriTecnici!$C4914,CHAR(34),"'")&amp;CHAR(34)&amp;", "&amp;CHAR(34)&amp;"criterionId"&amp;CHAR(34)&amp;": "&amp;CHAR(34)&amp;SUBSTITUTE(CriteriTecnici!$D4914,CHAR(34),"'")&amp;CHAR(34)&amp;", "&amp;CHAR(34)&amp;"kind"&amp;CHAR(34)&amp;": "&amp;CHAR(34)&amp;SUBSTITUTE(CriteriTecnici!$F4914,CHAR(34),"'")&amp;CHAR(34)&amp;", "&amp;CHAR(34)&amp;"value"&amp;CHAR(34)&amp;": "&amp;SUBSTITUTE(TRIM(ROUND(IFERROR(CriteriTecnici!$N4914*1,IFERROR(NUMBERVALUE(CriteriTecnici!$N4914,".",","),IFERROR(NUMBERVALUE(CriteriTecnici!$N4914,",","."),0))),4)&amp;""),",",".")&amp;", "&amp;CHAR(34)&amp;"numerator"&amp;CHAR(34)&amp;": "&amp;SUBSTITUTE(TRIM(ROUND(IFERROR(CriteriTecnici!$K4914*1,IFERROR(NUMBERVALUE(CriteriTecnici!$K4914,".",","),IFERROR(NUMBERVALUE(CriteriTecnici!$K4914,",","."),0))),4)&amp;""),",",".")&amp;", "&amp;CHAR(34)&amp;"denominator"&amp;CHAR(34)&amp;": "&amp;SUBSTITUTE(TRIM(ROUND(IFERROR(CriteriTecnici!$L4914*1,IFERROR(NUMBERVALUE(CriteriTecnici!$L4914,".",","),IFERROR(NUMBERVALUE(CriteriTecnici!$L4914,",","."),0))),4)&amp;""),",",".")&amp;", "&amp;CHAR(34)&amp;"flag"&amp;CHAR(34)&amp;": "&amp;SUBSTITUTE(TRIM(ROUND(IFERROR(CriteriTecnici!$M4914*1,IFERROR(NUMBERVALUE(CriteriTecnici!$M4914,".",","),IFERROR(NUMBERVALUE(CriteriTecnici!$M4914,",","."),0))),4)&amp;""),",",".")&amp;", "&amp;CHAR(34)&amp;"rawScore"&amp;CHAR(34)&amp;": "&amp;SUBSTITUTE(TRIM(ROUND(IFERROR(CriteriTecnici!$O4914*1,IFERROR(NUMBERVALUE(CriteriTecnici!$O4914,".",","),IFERROR(NUMBERVALUE(CriteriTecnici!$O4914,",","."),0))),4)&amp;""),",",".")&amp;CHAR(125)&amp;IF(TRUE,",",""))</f>
        <v/>
      </c>
    </row>
    <row r="5135">
      <c r="A5135" s="38">
        <f>IF(CriteriTecnici!$A4915="","","    "&amp;CHAR(123)&amp;CHAR(34)&amp;"bidderId"&amp;CHAR(34)&amp;": "&amp;CHAR(34)&amp;SUBSTITUTE(CriteriTecnici!$A4915,CHAR(34),"'")&amp;CHAR(34)&amp;", "&amp;CHAR(34)&amp;"lotId"&amp;CHAR(34)&amp;": "&amp;CHAR(34)&amp;SUBSTITUTE(CriteriTecnici!$C4915,CHAR(34),"'")&amp;CHAR(34)&amp;", "&amp;CHAR(34)&amp;"criterionId"&amp;CHAR(34)&amp;": "&amp;CHAR(34)&amp;SUBSTITUTE(CriteriTecnici!$D4915,CHAR(34),"'")&amp;CHAR(34)&amp;", "&amp;CHAR(34)&amp;"kind"&amp;CHAR(34)&amp;": "&amp;CHAR(34)&amp;SUBSTITUTE(CriteriTecnici!$F4915,CHAR(34),"'")&amp;CHAR(34)&amp;", "&amp;CHAR(34)&amp;"value"&amp;CHAR(34)&amp;": "&amp;SUBSTITUTE(TRIM(ROUND(IFERROR(CriteriTecnici!$N4915*1,IFERROR(NUMBERVALUE(CriteriTecnici!$N4915,".",","),IFERROR(NUMBERVALUE(CriteriTecnici!$N4915,",","."),0))),4)&amp;""),",",".")&amp;", "&amp;CHAR(34)&amp;"numerator"&amp;CHAR(34)&amp;": "&amp;SUBSTITUTE(TRIM(ROUND(IFERROR(CriteriTecnici!$K4915*1,IFERROR(NUMBERVALUE(CriteriTecnici!$K4915,".",","),IFERROR(NUMBERVALUE(CriteriTecnici!$K4915,",","."),0))),4)&amp;""),",",".")&amp;", "&amp;CHAR(34)&amp;"denominator"&amp;CHAR(34)&amp;": "&amp;SUBSTITUTE(TRIM(ROUND(IFERROR(CriteriTecnici!$L4915*1,IFERROR(NUMBERVALUE(CriteriTecnici!$L4915,".",","),IFERROR(NUMBERVALUE(CriteriTecnici!$L4915,",","."),0))),4)&amp;""),",",".")&amp;", "&amp;CHAR(34)&amp;"flag"&amp;CHAR(34)&amp;": "&amp;SUBSTITUTE(TRIM(ROUND(IFERROR(CriteriTecnici!$M4915*1,IFERROR(NUMBERVALUE(CriteriTecnici!$M4915,".",","),IFERROR(NUMBERVALUE(CriteriTecnici!$M4915,",","."),0))),4)&amp;""),",",".")&amp;", "&amp;CHAR(34)&amp;"rawScore"&amp;CHAR(34)&amp;": "&amp;SUBSTITUTE(TRIM(ROUND(IFERROR(CriteriTecnici!$O4915*1,IFERROR(NUMBERVALUE(CriteriTecnici!$O4915,".",","),IFERROR(NUMBERVALUE(CriteriTecnici!$O4915,",","."),0))),4)&amp;""),",",".")&amp;CHAR(125)&amp;IF(TRUE,",",""))</f>
        <v/>
      </c>
    </row>
    <row r="5136">
      <c r="A5136" s="38">
        <f>IF(CriteriTecnici!$A4916="","","    "&amp;CHAR(123)&amp;CHAR(34)&amp;"bidderId"&amp;CHAR(34)&amp;": "&amp;CHAR(34)&amp;SUBSTITUTE(CriteriTecnici!$A4916,CHAR(34),"'")&amp;CHAR(34)&amp;", "&amp;CHAR(34)&amp;"lotId"&amp;CHAR(34)&amp;": "&amp;CHAR(34)&amp;SUBSTITUTE(CriteriTecnici!$C4916,CHAR(34),"'")&amp;CHAR(34)&amp;", "&amp;CHAR(34)&amp;"criterionId"&amp;CHAR(34)&amp;": "&amp;CHAR(34)&amp;SUBSTITUTE(CriteriTecnici!$D4916,CHAR(34),"'")&amp;CHAR(34)&amp;", "&amp;CHAR(34)&amp;"kind"&amp;CHAR(34)&amp;": "&amp;CHAR(34)&amp;SUBSTITUTE(CriteriTecnici!$F4916,CHAR(34),"'")&amp;CHAR(34)&amp;", "&amp;CHAR(34)&amp;"value"&amp;CHAR(34)&amp;": "&amp;SUBSTITUTE(TRIM(ROUND(IFERROR(CriteriTecnici!$N4916*1,IFERROR(NUMBERVALUE(CriteriTecnici!$N4916,".",","),IFERROR(NUMBERVALUE(CriteriTecnici!$N4916,",","."),0))),4)&amp;""),",",".")&amp;", "&amp;CHAR(34)&amp;"numerator"&amp;CHAR(34)&amp;": "&amp;SUBSTITUTE(TRIM(ROUND(IFERROR(CriteriTecnici!$K4916*1,IFERROR(NUMBERVALUE(CriteriTecnici!$K4916,".",","),IFERROR(NUMBERVALUE(CriteriTecnici!$K4916,",","."),0))),4)&amp;""),",",".")&amp;", "&amp;CHAR(34)&amp;"denominator"&amp;CHAR(34)&amp;": "&amp;SUBSTITUTE(TRIM(ROUND(IFERROR(CriteriTecnici!$L4916*1,IFERROR(NUMBERVALUE(CriteriTecnici!$L4916,".",","),IFERROR(NUMBERVALUE(CriteriTecnici!$L4916,",","."),0))),4)&amp;""),",",".")&amp;", "&amp;CHAR(34)&amp;"flag"&amp;CHAR(34)&amp;": "&amp;SUBSTITUTE(TRIM(ROUND(IFERROR(CriteriTecnici!$M4916*1,IFERROR(NUMBERVALUE(CriteriTecnici!$M4916,".",","),IFERROR(NUMBERVALUE(CriteriTecnici!$M4916,",","."),0))),4)&amp;""),",",".")&amp;", "&amp;CHAR(34)&amp;"rawScore"&amp;CHAR(34)&amp;": "&amp;SUBSTITUTE(TRIM(ROUND(IFERROR(CriteriTecnici!$O4916*1,IFERROR(NUMBERVALUE(CriteriTecnici!$O4916,".",","),IFERROR(NUMBERVALUE(CriteriTecnici!$O4916,",","."),0))),4)&amp;""),",",".")&amp;CHAR(125)&amp;IF(TRUE,",",""))</f>
        <v/>
      </c>
    </row>
    <row r="5137">
      <c r="A5137" s="38">
        <f>IF(CriteriTecnici!$A4917="","","    "&amp;CHAR(123)&amp;CHAR(34)&amp;"bidderId"&amp;CHAR(34)&amp;": "&amp;CHAR(34)&amp;SUBSTITUTE(CriteriTecnici!$A4917,CHAR(34),"'")&amp;CHAR(34)&amp;", "&amp;CHAR(34)&amp;"lotId"&amp;CHAR(34)&amp;": "&amp;CHAR(34)&amp;SUBSTITUTE(CriteriTecnici!$C4917,CHAR(34),"'")&amp;CHAR(34)&amp;", "&amp;CHAR(34)&amp;"criterionId"&amp;CHAR(34)&amp;": "&amp;CHAR(34)&amp;SUBSTITUTE(CriteriTecnici!$D4917,CHAR(34),"'")&amp;CHAR(34)&amp;", "&amp;CHAR(34)&amp;"kind"&amp;CHAR(34)&amp;": "&amp;CHAR(34)&amp;SUBSTITUTE(CriteriTecnici!$F4917,CHAR(34),"'")&amp;CHAR(34)&amp;", "&amp;CHAR(34)&amp;"value"&amp;CHAR(34)&amp;": "&amp;SUBSTITUTE(TRIM(ROUND(IFERROR(CriteriTecnici!$N4917*1,IFERROR(NUMBERVALUE(CriteriTecnici!$N4917,".",","),IFERROR(NUMBERVALUE(CriteriTecnici!$N4917,",","."),0))),4)&amp;""),",",".")&amp;", "&amp;CHAR(34)&amp;"numerator"&amp;CHAR(34)&amp;": "&amp;SUBSTITUTE(TRIM(ROUND(IFERROR(CriteriTecnici!$K4917*1,IFERROR(NUMBERVALUE(CriteriTecnici!$K4917,".",","),IFERROR(NUMBERVALUE(CriteriTecnici!$K4917,",","."),0))),4)&amp;""),",",".")&amp;", "&amp;CHAR(34)&amp;"denominator"&amp;CHAR(34)&amp;": "&amp;SUBSTITUTE(TRIM(ROUND(IFERROR(CriteriTecnici!$L4917*1,IFERROR(NUMBERVALUE(CriteriTecnici!$L4917,".",","),IFERROR(NUMBERVALUE(CriteriTecnici!$L4917,",","."),0))),4)&amp;""),",",".")&amp;", "&amp;CHAR(34)&amp;"flag"&amp;CHAR(34)&amp;": "&amp;SUBSTITUTE(TRIM(ROUND(IFERROR(CriteriTecnici!$M4917*1,IFERROR(NUMBERVALUE(CriteriTecnici!$M4917,".",","),IFERROR(NUMBERVALUE(CriteriTecnici!$M4917,",","."),0))),4)&amp;""),",",".")&amp;", "&amp;CHAR(34)&amp;"rawScore"&amp;CHAR(34)&amp;": "&amp;SUBSTITUTE(TRIM(ROUND(IFERROR(CriteriTecnici!$O4917*1,IFERROR(NUMBERVALUE(CriteriTecnici!$O4917,".",","),IFERROR(NUMBERVALUE(CriteriTecnici!$O4917,",","."),0))),4)&amp;""),",",".")&amp;CHAR(125)&amp;IF(TRUE,",",""))</f>
        <v/>
      </c>
    </row>
    <row r="5138">
      <c r="A5138" s="38">
        <f>IF(CriteriTecnici!$A4918="","","    "&amp;CHAR(123)&amp;CHAR(34)&amp;"bidderId"&amp;CHAR(34)&amp;": "&amp;CHAR(34)&amp;SUBSTITUTE(CriteriTecnici!$A4918,CHAR(34),"'")&amp;CHAR(34)&amp;", "&amp;CHAR(34)&amp;"lotId"&amp;CHAR(34)&amp;": "&amp;CHAR(34)&amp;SUBSTITUTE(CriteriTecnici!$C4918,CHAR(34),"'")&amp;CHAR(34)&amp;", "&amp;CHAR(34)&amp;"criterionId"&amp;CHAR(34)&amp;": "&amp;CHAR(34)&amp;SUBSTITUTE(CriteriTecnici!$D4918,CHAR(34),"'")&amp;CHAR(34)&amp;", "&amp;CHAR(34)&amp;"kind"&amp;CHAR(34)&amp;": "&amp;CHAR(34)&amp;SUBSTITUTE(CriteriTecnici!$F4918,CHAR(34),"'")&amp;CHAR(34)&amp;", "&amp;CHAR(34)&amp;"value"&amp;CHAR(34)&amp;": "&amp;SUBSTITUTE(TRIM(ROUND(IFERROR(CriteriTecnici!$N4918*1,IFERROR(NUMBERVALUE(CriteriTecnici!$N4918,".",","),IFERROR(NUMBERVALUE(CriteriTecnici!$N4918,",","."),0))),4)&amp;""),",",".")&amp;", "&amp;CHAR(34)&amp;"numerator"&amp;CHAR(34)&amp;": "&amp;SUBSTITUTE(TRIM(ROUND(IFERROR(CriteriTecnici!$K4918*1,IFERROR(NUMBERVALUE(CriteriTecnici!$K4918,".",","),IFERROR(NUMBERVALUE(CriteriTecnici!$K4918,",","."),0))),4)&amp;""),",",".")&amp;", "&amp;CHAR(34)&amp;"denominator"&amp;CHAR(34)&amp;": "&amp;SUBSTITUTE(TRIM(ROUND(IFERROR(CriteriTecnici!$L4918*1,IFERROR(NUMBERVALUE(CriteriTecnici!$L4918,".",","),IFERROR(NUMBERVALUE(CriteriTecnici!$L4918,",","."),0))),4)&amp;""),",",".")&amp;", "&amp;CHAR(34)&amp;"flag"&amp;CHAR(34)&amp;": "&amp;SUBSTITUTE(TRIM(ROUND(IFERROR(CriteriTecnici!$M4918*1,IFERROR(NUMBERVALUE(CriteriTecnici!$M4918,".",","),IFERROR(NUMBERVALUE(CriteriTecnici!$M4918,",","."),0))),4)&amp;""),",",".")&amp;", "&amp;CHAR(34)&amp;"rawScore"&amp;CHAR(34)&amp;": "&amp;SUBSTITUTE(TRIM(ROUND(IFERROR(CriteriTecnici!$O4918*1,IFERROR(NUMBERVALUE(CriteriTecnici!$O4918,".",","),IFERROR(NUMBERVALUE(CriteriTecnici!$O4918,",","."),0))),4)&amp;""),",",".")&amp;CHAR(125)&amp;IF(TRUE,",",""))</f>
        <v/>
      </c>
    </row>
    <row r="5139">
      <c r="A5139" s="38">
        <f>IF(CriteriTecnici!$A4919="","","    "&amp;CHAR(123)&amp;CHAR(34)&amp;"bidderId"&amp;CHAR(34)&amp;": "&amp;CHAR(34)&amp;SUBSTITUTE(CriteriTecnici!$A4919,CHAR(34),"'")&amp;CHAR(34)&amp;", "&amp;CHAR(34)&amp;"lotId"&amp;CHAR(34)&amp;": "&amp;CHAR(34)&amp;SUBSTITUTE(CriteriTecnici!$C4919,CHAR(34),"'")&amp;CHAR(34)&amp;", "&amp;CHAR(34)&amp;"criterionId"&amp;CHAR(34)&amp;": "&amp;CHAR(34)&amp;SUBSTITUTE(CriteriTecnici!$D4919,CHAR(34),"'")&amp;CHAR(34)&amp;", "&amp;CHAR(34)&amp;"kind"&amp;CHAR(34)&amp;": "&amp;CHAR(34)&amp;SUBSTITUTE(CriteriTecnici!$F4919,CHAR(34),"'")&amp;CHAR(34)&amp;", "&amp;CHAR(34)&amp;"value"&amp;CHAR(34)&amp;": "&amp;SUBSTITUTE(TRIM(ROUND(IFERROR(CriteriTecnici!$N4919*1,IFERROR(NUMBERVALUE(CriteriTecnici!$N4919,".",","),IFERROR(NUMBERVALUE(CriteriTecnici!$N4919,",","."),0))),4)&amp;""),",",".")&amp;", "&amp;CHAR(34)&amp;"numerator"&amp;CHAR(34)&amp;": "&amp;SUBSTITUTE(TRIM(ROUND(IFERROR(CriteriTecnici!$K4919*1,IFERROR(NUMBERVALUE(CriteriTecnici!$K4919,".",","),IFERROR(NUMBERVALUE(CriteriTecnici!$K4919,",","."),0))),4)&amp;""),",",".")&amp;", "&amp;CHAR(34)&amp;"denominator"&amp;CHAR(34)&amp;": "&amp;SUBSTITUTE(TRIM(ROUND(IFERROR(CriteriTecnici!$L4919*1,IFERROR(NUMBERVALUE(CriteriTecnici!$L4919,".",","),IFERROR(NUMBERVALUE(CriteriTecnici!$L4919,",","."),0))),4)&amp;""),",",".")&amp;", "&amp;CHAR(34)&amp;"flag"&amp;CHAR(34)&amp;": "&amp;SUBSTITUTE(TRIM(ROUND(IFERROR(CriteriTecnici!$M4919*1,IFERROR(NUMBERVALUE(CriteriTecnici!$M4919,".",","),IFERROR(NUMBERVALUE(CriteriTecnici!$M4919,",","."),0))),4)&amp;""),",",".")&amp;", "&amp;CHAR(34)&amp;"rawScore"&amp;CHAR(34)&amp;": "&amp;SUBSTITUTE(TRIM(ROUND(IFERROR(CriteriTecnici!$O4919*1,IFERROR(NUMBERVALUE(CriteriTecnici!$O4919,".",","),IFERROR(NUMBERVALUE(CriteriTecnici!$O4919,",","."),0))),4)&amp;""),",",".")&amp;CHAR(125)&amp;IF(TRUE,",",""))</f>
        <v/>
      </c>
    </row>
    <row r="5140">
      <c r="A5140" s="38">
        <f>IF(CriteriTecnici!$A4920="","","    "&amp;CHAR(123)&amp;CHAR(34)&amp;"bidderId"&amp;CHAR(34)&amp;": "&amp;CHAR(34)&amp;SUBSTITUTE(CriteriTecnici!$A4920,CHAR(34),"'")&amp;CHAR(34)&amp;", "&amp;CHAR(34)&amp;"lotId"&amp;CHAR(34)&amp;": "&amp;CHAR(34)&amp;SUBSTITUTE(CriteriTecnici!$C4920,CHAR(34),"'")&amp;CHAR(34)&amp;", "&amp;CHAR(34)&amp;"criterionId"&amp;CHAR(34)&amp;": "&amp;CHAR(34)&amp;SUBSTITUTE(CriteriTecnici!$D4920,CHAR(34),"'")&amp;CHAR(34)&amp;", "&amp;CHAR(34)&amp;"kind"&amp;CHAR(34)&amp;": "&amp;CHAR(34)&amp;SUBSTITUTE(CriteriTecnici!$F4920,CHAR(34),"'")&amp;CHAR(34)&amp;", "&amp;CHAR(34)&amp;"value"&amp;CHAR(34)&amp;": "&amp;SUBSTITUTE(TRIM(ROUND(IFERROR(CriteriTecnici!$N4920*1,IFERROR(NUMBERVALUE(CriteriTecnici!$N4920,".",","),IFERROR(NUMBERVALUE(CriteriTecnici!$N4920,",","."),0))),4)&amp;""),",",".")&amp;", "&amp;CHAR(34)&amp;"numerator"&amp;CHAR(34)&amp;": "&amp;SUBSTITUTE(TRIM(ROUND(IFERROR(CriteriTecnici!$K4920*1,IFERROR(NUMBERVALUE(CriteriTecnici!$K4920,".",","),IFERROR(NUMBERVALUE(CriteriTecnici!$K4920,",","."),0))),4)&amp;""),",",".")&amp;", "&amp;CHAR(34)&amp;"denominator"&amp;CHAR(34)&amp;": "&amp;SUBSTITUTE(TRIM(ROUND(IFERROR(CriteriTecnici!$L4920*1,IFERROR(NUMBERVALUE(CriteriTecnici!$L4920,".",","),IFERROR(NUMBERVALUE(CriteriTecnici!$L4920,",","."),0))),4)&amp;""),",",".")&amp;", "&amp;CHAR(34)&amp;"flag"&amp;CHAR(34)&amp;": "&amp;SUBSTITUTE(TRIM(ROUND(IFERROR(CriteriTecnici!$M4920*1,IFERROR(NUMBERVALUE(CriteriTecnici!$M4920,".",","),IFERROR(NUMBERVALUE(CriteriTecnici!$M4920,",","."),0))),4)&amp;""),",",".")&amp;", "&amp;CHAR(34)&amp;"rawScore"&amp;CHAR(34)&amp;": "&amp;SUBSTITUTE(TRIM(ROUND(IFERROR(CriteriTecnici!$O4920*1,IFERROR(NUMBERVALUE(CriteriTecnici!$O4920,".",","),IFERROR(NUMBERVALUE(CriteriTecnici!$O4920,",","."),0))),4)&amp;""),",",".")&amp;CHAR(125)&amp;IF(TRUE,",",""))</f>
        <v/>
      </c>
    </row>
    <row r="5141">
      <c r="A5141" s="38">
        <f>IF(CriteriTecnici!$A4921="","","    "&amp;CHAR(123)&amp;CHAR(34)&amp;"bidderId"&amp;CHAR(34)&amp;": "&amp;CHAR(34)&amp;SUBSTITUTE(CriteriTecnici!$A4921,CHAR(34),"'")&amp;CHAR(34)&amp;", "&amp;CHAR(34)&amp;"lotId"&amp;CHAR(34)&amp;": "&amp;CHAR(34)&amp;SUBSTITUTE(CriteriTecnici!$C4921,CHAR(34),"'")&amp;CHAR(34)&amp;", "&amp;CHAR(34)&amp;"criterionId"&amp;CHAR(34)&amp;": "&amp;CHAR(34)&amp;SUBSTITUTE(CriteriTecnici!$D4921,CHAR(34),"'")&amp;CHAR(34)&amp;", "&amp;CHAR(34)&amp;"kind"&amp;CHAR(34)&amp;": "&amp;CHAR(34)&amp;SUBSTITUTE(CriteriTecnici!$F4921,CHAR(34),"'")&amp;CHAR(34)&amp;", "&amp;CHAR(34)&amp;"value"&amp;CHAR(34)&amp;": "&amp;SUBSTITUTE(TRIM(ROUND(IFERROR(CriteriTecnici!$N4921*1,IFERROR(NUMBERVALUE(CriteriTecnici!$N4921,".",","),IFERROR(NUMBERVALUE(CriteriTecnici!$N4921,",","."),0))),4)&amp;""),",",".")&amp;", "&amp;CHAR(34)&amp;"numerator"&amp;CHAR(34)&amp;": "&amp;SUBSTITUTE(TRIM(ROUND(IFERROR(CriteriTecnici!$K4921*1,IFERROR(NUMBERVALUE(CriteriTecnici!$K4921,".",","),IFERROR(NUMBERVALUE(CriteriTecnici!$K4921,",","."),0))),4)&amp;""),",",".")&amp;", "&amp;CHAR(34)&amp;"denominator"&amp;CHAR(34)&amp;": "&amp;SUBSTITUTE(TRIM(ROUND(IFERROR(CriteriTecnici!$L4921*1,IFERROR(NUMBERVALUE(CriteriTecnici!$L4921,".",","),IFERROR(NUMBERVALUE(CriteriTecnici!$L4921,",","."),0))),4)&amp;""),",",".")&amp;", "&amp;CHAR(34)&amp;"flag"&amp;CHAR(34)&amp;": "&amp;SUBSTITUTE(TRIM(ROUND(IFERROR(CriteriTecnici!$M4921*1,IFERROR(NUMBERVALUE(CriteriTecnici!$M4921,".",","),IFERROR(NUMBERVALUE(CriteriTecnici!$M4921,",","."),0))),4)&amp;""),",",".")&amp;", "&amp;CHAR(34)&amp;"rawScore"&amp;CHAR(34)&amp;": "&amp;SUBSTITUTE(TRIM(ROUND(IFERROR(CriteriTecnici!$O4921*1,IFERROR(NUMBERVALUE(CriteriTecnici!$O4921,".",","),IFERROR(NUMBERVALUE(CriteriTecnici!$O4921,",","."),0))),4)&amp;""),",",".")&amp;CHAR(125)&amp;IF(TRUE,",",""))</f>
        <v/>
      </c>
    </row>
    <row r="5142">
      <c r="A5142" s="38">
        <f>IF(CriteriTecnici!$A4922="","","    "&amp;CHAR(123)&amp;CHAR(34)&amp;"bidderId"&amp;CHAR(34)&amp;": "&amp;CHAR(34)&amp;SUBSTITUTE(CriteriTecnici!$A4922,CHAR(34),"'")&amp;CHAR(34)&amp;", "&amp;CHAR(34)&amp;"lotId"&amp;CHAR(34)&amp;": "&amp;CHAR(34)&amp;SUBSTITUTE(CriteriTecnici!$C4922,CHAR(34),"'")&amp;CHAR(34)&amp;", "&amp;CHAR(34)&amp;"criterionId"&amp;CHAR(34)&amp;": "&amp;CHAR(34)&amp;SUBSTITUTE(CriteriTecnici!$D4922,CHAR(34),"'")&amp;CHAR(34)&amp;", "&amp;CHAR(34)&amp;"kind"&amp;CHAR(34)&amp;": "&amp;CHAR(34)&amp;SUBSTITUTE(CriteriTecnici!$F4922,CHAR(34),"'")&amp;CHAR(34)&amp;", "&amp;CHAR(34)&amp;"value"&amp;CHAR(34)&amp;": "&amp;SUBSTITUTE(TRIM(ROUND(IFERROR(CriteriTecnici!$N4922*1,IFERROR(NUMBERVALUE(CriteriTecnici!$N4922,".",","),IFERROR(NUMBERVALUE(CriteriTecnici!$N4922,",","."),0))),4)&amp;""),",",".")&amp;", "&amp;CHAR(34)&amp;"numerator"&amp;CHAR(34)&amp;": "&amp;SUBSTITUTE(TRIM(ROUND(IFERROR(CriteriTecnici!$K4922*1,IFERROR(NUMBERVALUE(CriteriTecnici!$K4922,".",","),IFERROR(NUMBERVALUE(CriteriTecnici!$K4922,",","."),0))),4)&amp;""),",",".")&amp;", "&amp;CHAR(34)&amp;"denominator"&amp;CHAR(34)&amp;": "&amp;SUBSTITUTE(TRIM(ROUND(IFERROR(CriteriTecnici!$L4922*1,IFERROR(NUMBERVALUE(CriteriTecnici!$L4922,".",","),IFERROR(NUMBERVALUE(CriteriTecnici!$L4922,",","."),0))),4)&amp;""),",",".")&amp;", "&amp;CHAR(34)&amp;"flag"&amp;CHAR(34)&amp;": "&amp;SUBSTITUTE(TRIM(ROUND(IFERROR(CriteriTecnici!$M4922*1,IFERROR(NUMBERVALUE(CriteriTecnici!$M4922,".",","),IFERROR(NUMBERVALUE(CriteriTecnici!$M4922,",","."),0))),4)&amp;""),",",".")&amp;", "&amp;CHAR(34)&amp;"rawScore"&amp;CHAR(34)&amp;": "&amp;SUBSTITUTE(TRIM(ROUND(IFERROR(CriteriTecnici!$O4922*1,IFERROR(NUMBERVALUE(CriteriTecnici!$O4922,".",","),IFERROR(NUMBERVALUE(CriteriTecnici!$O4922,",","."),0))),4)&amp;""),",",".")&amp;CHAR(125)&amp;IF(TRUE,",",""))</f>
        <v/>
      </c>
    </row>
    <row r="5143">
      <c r="A5143" s="38">
        <f>IF(CriteriTecnici!$A4923="","","    "&amp;CHAR(123)&amp;CHAR(34)&amp;"bidderId"&amp;CHAR(34)&amp;": "&amp;CHAR(34)&amp;SUBSTITUTE(CriteriTecnici!$A4923,CHAR(34),"'")&amp;CHAR(34)&amp;", "&amp;CHAR(34)&amp;"lotId"&amp;CHAR(34)&amp;": "&amp;CHAR(34)&amp;SUBSTITUTE(CriteriTecnici!$C4923,CHAR(34),"'")&amp;CHAR(34)&amp;", "&amp;CHAR(34)&amp;"criterionId"&amp;CHAR(34)&amp;": "&amp;CHAR(34)&amp;SUBSTITUTE(CriteriTecnici!$D4923,CHAR(34),"'")&amp;CHAR(34)&amp;", "&amp;CHAR(34)&amp;"kind"&amp;CHAR(34)&amp;": "&amp;CHAR(34)&amp;SUBSTITUTE(CriteriTecnici!$F4923,CHAR(34),"'")&amp;CHAR(34)&amp;", "&amp;CHAR(34)&amp;"value"&amp;CHAR(34)&amp;": "&amp;SUBSTITUTE(TRIM(ROUND(IFERROR(CriteriTecnici!$N4923*1,IFERROR(NUMBERVALUE(CriteriTecnici!$N4923,".",","),IFERROR(NUMBERVALUE(CriteriTecnici!$N4923,",","."),0))),4)&amp;""),",",".")&amp;", "&amp;CHAR(34)&amp;"numerator"&amp;CHAR(34)&amp;": "&amp;SUBSTITUTE(TRIM(ROUND(IFERROR(CriteriTecnici!$K4923*1,IFERROR(NUMBERVALUE(CriteriTecnici!$K4923,".",","),IFERROR(NUMBERVALUE(CriteriTecnici!$K4923,",","."),0))),4)&amp;""),",",".")&amp;", "&amp;CHAR(34)&amp;"denominator"&amp;CHAR(34)&amp;": "&amp;SUBSTITUTE(TRIM(ROUND(IFERROR(CriteriTecnici!$L4923*1,IFERROR(NUMBERVALUE(CriteriTecnici!$L4923,".",","),IFERROR(NUMBERVALUE(CriteriTecnici!$L4923,",","."),0))),4)&amp;""),",",".")&amp;", "&amp;CHAR(34)&amp;"flag"&amp;CHAR(34)&amp;": "&amp;SUBSTITUTE(TRIM(ROUND(IFERROR(CriteriTecnici!$M4923*1,IFERROR(NUMBERVALUE(CriteriTecnici!$M4923,".",","),IFERROR(NUMBERVALUE(CriteriTecnici!$M4923,",","."),0))),4)&amp;""),",",".")&amp;", "&amp;CHAR(34)&amp;"rawScore"&amp;CHAR(34)&amp;": "&amp;SUBSTITUTE(TRIM(ROUND(IFERROR(CriteriTecnici!$O4923*1,IFERROR(NUMBERVALUE(CriteriTecnici!$O4923,".",","),IFERROR(NUMBERVALUE(CriteriTecnici!$O4923,",","."),0))),4)&amp;""),",",".")&amp;CHAR(125)&amp;IF(TRUE,",",""))</f>
        <v/>
      </c>
    </row>
    <row r="5144">
      <c r="A5144" s="38">
        <f>IF(CriteriTecnici!$A4924="","","    "&amp;CHAR(123)&amp;CHAR(34)&amp;"bidderId"&amp;CHAR(34)&amp;": "&amp;CHAR(34)&amp;SUBSTITUTE(CriteriTecnici!$A4924,CHAR(34),"'")&amp;CHAR(34)&amp;", "&amp;CHAR(34)&amp;"lotId"&amp;CHAR(34)&amp;": "&amp;CHAR(34)&amp;SUBSTITUTE(CriteriTecnici!$C4924,CHAR(34),"'")&amp;CHAR(34)&amp;", "&amp;CHAR(34)&amp;"criterionId"&amp;CHAR(34)&amp;": "&amp;CHAR(34)&amp;SUBSTITUTE(CriteriTecnici!$D4924,CHAR(34),"'")&amp;CHAR(34)&amp;", "&amp;CHAR(34)&amp;"kind"&amp;CHAR(34)&amp;": "&amp;CHAR(34)&amp;SUBSTITUTE(CriteriTecnici!$F4924,CHAR(34),"'")&amp;CHAR(34)&amp;", "&amp;CHAR(34)&amp;"value"&amp;CHAR(34)&amp;": "&amp;SUBSTITUTE(TRIM(ROUND(IFERROR(CriteriTecnici!$N4924*1,IFERROR(NUMBERVALUE(CriteriTecnici!$N4924,".",","),IFERROR(NUMBERVALUE(CriteriTecnici!$N4924,",","."),0))),4)&amp;""),",",".")&amp;", "&amp;CHAR(34)&amp;"numerator"&amp;CHAR(34)&amp;": "&amp;SUBSTITUTE(TRIM(ROUND(IFERROR(CriteriTecnici!$K4924*1,IFERROR(NUMBERVALUE(CriteriTecnici!$K4924,".",","),IFERROR(NUMBERVALUE(CriteriTecnici!$K4924,",","."),0))),4)&amp;""),",",".")&amp;", "&amp;CHAR(34)&amp;"denominator"&amp;CHAR(34)&amp;": "&amp;SUBSTITUTE(TRIM(ROUND(IFERROR(CriteriTecnici!$L4924*1,IFERROR(NUMBERVALUE(CriteriTecnici!$L4924,".",","),IFERROR(NUMBERVALUE(CriteriTecnici!$L4924,",","."),0))),4)&amp;""),",",".")&amp;", "&amp;CHAR(34)&amp;"flag"&amp;CHAR(34)&amp;": "&amp;SUBSTITUTE(TRIM(ROUND(IFERROR(CriteriTecnici!$M4924*1,IFERROR(NUMBERVALUE(CriteriTecnici!$M4924,".",","),IFERROR(NUMBERVALUE(CriteriTecnici!$M4924,",","."),0))),4)&amp;""),",",".")&amp;", "&amp;CHAR(34)&amp;"rawScore"&amp;CHAR(34)&amp;": "&amp;SUBSTITUTE(TRIM(ROUND(IFERROR(CriteriTecnici!$O4924*1,IFERROR(NUMBERVALUE(CriteriTecnici!$O4924,".",","),IFERROR(NUMBERVALUE(CriteriTecnici!$O4924,",","."),0))),4)&amp;""),",",".")&amp;CHAR(125)&amp;IF(TRUE,",",""))</f>
        <v/>
      </c>
    </row>
    <row r="5145">
      <c r="A5145" s="38">
        <f>IF(CriteriTecnici!$A4925="","","    "&amp;CHAR(123)&amp;CHAR(34)&amp;"bidderId"&amp;CHAR(34)&amp;": "&amp;CHAR(34)&amp;SUBSTITUTE(CriteriTecnici!$A4925,CHAR(34),"'")&amp;CHAR(34)&amp;", "&amp;CHAR(34)&amp;"lotId"&amp;CHAR(34)&amp;": "&amp;CHAR(34)&amp;SUBSTITUTE(CriteriTecnici!$C4925,CHAR(34),"'")&amp;CHAR(34)&amp;", "&amp;CHAR(34)&amp;"criterionId"&amp;CHAR(34)&amp;": "&amp;CHAR(34)&amp;SUBSTITUTE(CriteriTecnici!$D4925,CHAR(34),"'")&amp;CHAR(34)&amp;", "&amp;CHAR(34)&amp;"kind"&amp;CHAR(34)&amp;": "&amp;CHAR(34)&amp;SUBSTITUTE(CriteriTecnici!$F4925,CHAR(34),"'")&amp;CHAR(34)&amp;", "&amp;CHAR(34)&amp;"value"&amp;CHAR(34)&amp;": "&amp;SUBSTITUTE(TRIM(ROUND(IFERROR(CriteriTecnici!$N4925*1,IFERROR(NUMBERVALUE(CriteriTecnici!$N4925,".",","),IFERROR(NUMBERVALUE(CriteriTecnici!$N4925,",","."),0))),4)&amp;""),",",".")&amp;", "&amp;CHAR(34)&amp;"numerator"&amp;CHAR(34)&amp;": "&amp;SUBSTITUTE(TRIM(ROUND(IFERROR(CriteriTecnici!$K4925*1,IFERROR(NUMBERVALUE(CriteriTecnici!$K4925,".",","),IFERROR(NUMBERVALUE(CriteriTecnici!$K4925,",","."),0))),4)&amp;""),",",".")&amp;", "&amp;CHAR(34)&amp;"denominator"&amp;CHAR(34)&amp;": "&amp;SUBSTITUTE(TRIM(ROUND(IFERROR(CriteriTecnici!$L4925*1,IFERROR(NUMBERVALUE(CriteriTecnici!$L4925,".",","),IFERROR(NUMBERVALUE(CriteriTecnici!$L4925,",","."),0))),4)&amp;""),",",".")&amp;", "&amp;CHAR(34)&amp;"flag"&amp;CHAR(34)&amp;": "&amp;SUBSTITUTE(TRIM(ROUND(IFERROR(CriteriTecnici!$M4925*1,IFERROR(NUMBERVALUE(CriteriTecnici!$M4925,".",","),IFERROR(NUMBERVALUE(CriteriTecnici!$M4925,",","."),0))),4)&amp;""),",",".")&amp;", "&amp;CHAR(34)&amp;"rawScore"&amp;CHAR(34)&amp;": "&amp;SUBSTITUTE(TRIM(ROUND(IFERROR(CriteriTecnici!$O4925*1,IFERROR(NUMBERVALUE(CriteriTecnici!$O4925,".",","),IFERROR(NUMBERVALUE(CriteriTecnici!$O4925,",","."),0))),4)&amp;""),",",".")&amp;CHAR(125)&amp;IF(TRUE,",",""))</f>
        <v/>
      </c>
    </row>
    <row r="5146">
      <c r="A5146" s="38">
        <f>IF(CriteriTecnici!$A4926="","","    "&amp;CHAR(123)&amp;CHAR(34)&amp;"bidderId"&amp;CHAR(34)&amp;": "&amp;CHAR(34)&amp;SUBSTITUTE(CriteriTecnici!$A4926,CHAR(34),"'")&amp;CHAR(34)&amp;", "&amp;CHAR(34)&amp;"lotId"&amp;CHAR(34)&amp;": "&amp;CHAR(34)&amp;SUBSTITUTE(CriteriTecnici!$C4926,CHAR(34),"'")&amp;CHAR(34)&amp;", "&amp;CHAR(34)&amp;"criterionId"&amp;CHAR(34)&amp;": "&amp;CHAR(34)&amp;SUBSTITUTE(CriteriTecnici!$D4926,CHAR(34),"'")&amp;CHAR(34)&amp;", "&amp;CHAR(34)&amp;"kind"&amp;CHAR(34)&amp;": "&amp;CHAR(34)&amp;SUBSTITUTE(CriteriTecnici!$F4926,CHAR(34),"'")&amp;CHAR(34)&amp;", "&amp;CHAR(34)&amp;"value"&amp;CHAR(34)&amp;": "&amp;SUBSTITUTE(TRIM(ROUND(IFERROR(CriteriTecnici!$N4926*1,IFERROR(NUMBERVALUE(CriteriTecnici!$N4926,".",","),IFERROR(NUMBERVALUE(CriteriTecnici!$N4926,",","."),0))),4)&amp;""),",",".")&amp;", "&amp;CHAR(34)&amp;"numerator"&amp;CHAR(34)&amp;": "&amp;SUBSTITUTE(TRIM(ROUND(IFERROR(CriteriTecnici!$K4926*1,IFERROR(NUMBERVALUE(CriteriTecnici!$K4926,".",","),IFERROR(NUMBERVALUE(CriteriTecnici!$K4926,",","."),0))),4)&amp;""),",",".")&amp;", "&amp;CHAR(34)&amp;"denominator"&amp;CHAR(34)&amp;": "&amp;SUBSTITUTE(TRIM(ROUND(IFERROR(CriteriTecnici!$L4926*1,IFERROR(NUMBERVALUE(CriteriTecnici!$L4926,".",","),IFERROR(NUMBERVALUE(CriteriTecnici!$L4926,",","."),0))),4)&amp;""),",",".")&amp;", "&amp;CHAR(34)&amp;"flag"&amp;CHAR(34)&amp;": "&amp;SUBSTITUTE(TRIM(ROUND(IFERROR(CriteriTecnici!$M4926*1,IFERROR(NUMBERVALUE(CriteriTecnici!$M4926,".",","),IFERROR(NUMBERVALUE(CriteriTecnici!$M4926,",","."),0))),4)&amp;""),",",".")&amp;", "&amp;CHAR(34)&amp;"rawScore"&amp;CHAR(34)&amp;": "&amp;SUBSTITUTE(TRIM(ROUND(IFERROR(CriteriTecnici!$O4926*1,IFERROR(NUMBERVALUE(CriteriTecnici!$O4926,".",","),IFERROR(NUMBERVALUE(CriteriTecnici!$O4926,",","."),0))),4)&amp;""),",",".")&amp;CHAR(125)&amp;IF(TRUE,",",""))</f>
        <v/>
      </c>
    </row>
    <row r="5147">
      <c r="A5147" s="38">
        <f>IF(CriteriTecnici!$A4927="","","    "&amp;CHAR(123)&amp;CHAR(34)&amp;"bidderId"&amp;CHAR(34)&amp;": "&amp;CHAR(34)&amp;SUBSTITUTE(CriteriTecnici!$A4927,CHAR(34),"'")&amp;CHAR(34)&amp;", "&amp;CHAR(34)&amp;"lotId"&amp;CHAR(34)&amp;": "&amp;CHAR(34)&amp;SUBSTITUTE(CriteriTecnici!$C4927,CHAR(34),"'")&amp;CHAR(34)&amp;", "&amp;CHAR(34)&amp;"criterionId"&amp;CHAR(34)&amp;": "&amp;CHAR(34)&amp;SUBSTITUTE(CriteriTecnici!$D4927,CHAR(34),"'")&amp;CHAR(34)&amp;", "&amp;CHAR(34)&amp;"kind"&amp;CHAR(34)&amp;": "&amp;CHAR(34)&amp;SUBSTITUTE(CriteriTecnici!$F4927,CHAR(34),"'")&amp;CHAR(34)&amp;", "&amp;CHAR(34)&amp;"value"&amp;CHAR(34)&amp;": "&amp;SUBSTITUTE(TRIM(ROUND(IFERROR(CriteriTecnici!$N4927*1,IFERROR(NUMBERVALUE(CriteriTecnici!$N4927,".",","),IFERROR(NUMBERVALUE(CriteriTecnici!$N4927,",","."),0))),4)&amp;""),",",".")&amp;", "&amp;CHAR(34)&amp;"numerator"&amp;CHAR(34)&amp;": "&amp;SUBSTITUTE(TRIM(ROUND(IFERROR(CriteriTecnici!$K4927*1,IFERROR(NUMBERVALUE(CriteriTecnici!$K4927,".",","),IFERROR(NUMBERVALUE(CriteriTecnici!$K4927,",","."),0))),4)&amp;""),",",".")&amp;", "&amp;CHAR(34)&amp;"denominator"&amp;CHAR(34)&amp;": "&amp;SUBSTITUTE(TRIM(ROUND(IFERROR(CriteriTecnici!$L4927*1,IFERROR(NUMBERVALUE(CriteriTecnici!$L4927,".",","),IFERROR(NUMBERVALUE(CriteriTecnici!$L4927,",","."),0))),4)&amp;""),",",".")&amp;", "&amp;CHAR(34)&amp;"flag"&amp;CHAR(34)&amp;": "&amp;SUBSTITUTE(TRIM(ROUND(IFERROR(CriteriTecnici!$M4927*1,IFERROR(NUMBERVALUE(CriteriTecnici!$M4927,".",","),IFERROR(NUMBERVALUE(CriteriTecnici!$M4927,",","."),0))),4)&amp;""),",",".")&amp;", "&amp;CHAR(34)&amp;"rawScore"&amp;CHAR(34)&amp;": "&amp;SUBSTITUTE(TRIM(ROUND(IFERROR(CriteriTecnici!$O4927*1,IFERROR(NUMBERVALUE(CriteriTecnici!$O4927,".",","),IFERROR(NUMBERVALUE(CriteriTecnici!$O4927,",","."),0))),4)&amp;""),",",".")&amp;CHAR(125)&amp;IF(TRUE,",",""))</f>
        <v/>
      </c>
    </row>
    <row r="5148">
      <c r="A5148" s="38">
        <f>IF(CriteriTecnici!$A4928="","","    "&amp;CHAR(123)&amp;CHAR(34)&amp;"bidderId"&amp;CHAR(34)&amp;": "&amp;CHAR(34)&amp;SUBSTITUTE(CriteriTecnici!$A4928,CHAR(34),"'")&amp;CHAR(34)&amp;", "&amp;CHAR(34)&amp;"lotId"&amp;CHAR(34)&amp;": "&amp;CHAR(34)&amp;SUBSTITUTE(CriteriTecnici!$C4928,CHAR(34),"'")&amp;CHAR(34)&amp;", "&amp;CHAR(34)&amp;"criterionId"&amp;CHAR(34)&amp;": "&amp;CHAR(34)&amp;SUBSTITUTE(CriteriTecnici!$D4928,CHAR(34),"'")&amp;CHAR(34)&amp;", "&amp;CHAR(34)&amp;"kind"&amp;CHAR(34)&amp;": "&amp;CHAR(34)&amp;SUBSTITUTE(CriteriTecnici!$F4928,CHAR(34),"'")&amp;CHAR(34)&amp;", "&amp;CHAR(34)&amp;"value"&amp;CHAR(34)&amp;": "&amp;SUBSTITUTE(TRIM(ROUND(IFERROR(CriteriTecnici!$N4928*1,IFERROR(NUMBERVALUE(CriteriTecnici!$N4928,".",","),IFERROR(NUMBERVALUE(CriteriTecnici!$N4928,",","."),0))),4)&amp;""),",",".")&amp;", "&amp;CHAR(34)&amp;"numerator"&amp;CHAR(34)&amp;": "&amp;SUBSTITUTE(TRIM(ROUND(IFERROR(CriteriTecnici!$K4928*1,IFERROR(NUMBERVALUE(CriteriTecnici!$K4928,".",","),IFERROR(NUMBERVALUE(CriteriTecnici!$K4928,",","."),0))),4)&amp;""),",",".")&amp;", "&amp;CHAR(34)&amp;"denominator"&amp;CHAR(34)&amp;": "&amp;SUBSTITUTE(TRIM(ROUND(IFERROR(CriteriTecnici!$L4928*1,IFERROR(NUMBERVALUE(CriteriTecnici!$L4928,".",","),IFERROR(NUMBERVALUE(CriteriTecnici!$L4928,",","."),0))),4)&amp;""),",",".")&amp;", "&amp;CHAR(34)&amp;"flag"&amp;CHAR(34)&amp;": "&amp;SUBSTITUTE(TRIM(ROUND(IFERROR(CriteriTecnici!$M4928*1,IFERROR(NUMBERVALUE(CriteriTecnici!$M4928,".",","),IFERROR(NUMBERVALUE(CriteriTecnici!$M4928,",","."),0))),4)&amp;""),",",".")&amp;", "&amp;CHAR(34)&amp;"rawScore"&amp;CHAR(34)&amp;": "&amp;SUBSTITUTE(TRIM(ROUND(IFERROR(CriteriTecnici!$O4928*1,IFERROR(NUMBERVALUE(CriteriTecnici!$O4928,".",","),IFERROR(NUMBERVALUE(CriteriTecnici!$O4928,",","."),0))),4)&amp;""),",",".")&amp;CHAR(125)&amp;IF(TRUE,",",""))</f>
        <v/>
      </c>
    </row>
    <row r="5149">
      <c r="A5149" s="38">
        <f>IF(CriteriTecnici!$A4929="","","    "&amp;CHAR(123)&amp;CHAR(34)&amp;"bidderId"&amp;CHAR(34)&amp;": "&amp;CHAR(34)&amp;SUBSTITUTE(CriteriTecnici!$A4929,CHAR(34),"'")&amp;CHAR(34)&amp;", "&amp;CHAR(34)&amp;"lotId"&amp;CHAR(34)&amp;": "&amp;CHAR(34)&amp;SUBSTITUTE(CriteriTecnici!$C4929,CHAR(34),"'")&amp;CHAR(34)&amp;", "&amp;CHAR(34)&amp;"criterionId"&amp;CHAR(34)&amp;": "&amp;CHAR(34)&amp;SUBSTITUTE(CriteriTecnici!$D4929,CHAR(34),"'")&amp;CHAR(34)&amp;", "&amp;CHAR(34)&amp;"kind"&amp;CHAR(34)&amp;": "&amp;CHAR(34)&amp;SUBSTITUTE(CriteriTecnici!$F4929,CHAR(34),"'")&amp;CHAR(34)&amp;", "&amp;CHAR(34)&amp;"value"&amp;CHAR(34)&amp;": "&amp;SUBSTITUTE(TRIM(ROUND(IFERROR(CriteriTecnici!$N4929*1,IFERROR(NUMBERVALUE(CriteriTecnici!$N4929,".",","),IFERROR(NUMBERVALUE(CriteriTecnici!$N4929,",","."),0))),4)&amp;""),",",".")&amp;", "&amp;CHAR(34)&amp;"numerator"&amp;CHAR(34)&amp;": "&amp;SUBSTITUTE(TRIM(ROUND(IFERROR(CriteriTecnici!$K4929*1,IFERROR(NUMBERVALUE(CriteriTecnici!$K4929,".",","),IFERROR(NUMBERVALUE(CriteriTecnici!$K4929,",","."),0))),4)&amp;""),",",".")&amp;", "&amp;CHAR(34)&amp;"denominator"&amp;CHAR(34)&amp;": "&amp;SUBSTITUTE(TRIM(ROUND(IFERROR(CriteriTecnici!$L4929*1,IFERROR(NUMBERVALUE(CriteriTecnici!$L4929,".",","),IFERROR(NUMBERVALUE(CriteriTecnici!$L4929,",","."),0))),4)&amp;""),",",".")&amp;", "&amp;CHAR(34)&amp;"flag"&amp;CHAR(34)&amp;": "&amp;SUBSTITUTE(TRIM(ROUND(IFERROR(CriteriTecnici!$M4929*1,IFERROR(NUMBERVALUE(CriteriTecnici!$M4929,".",","),IFERROR(NUMBERVALUE(CriteriTecnici!$M4929,",","."),0))),4)&amp;""),",",".")&amp;", "&amp;CHAR(34)&amp;"rawScore"&amp;CHAR(34)&amp;": "&amp;SUBSTITUTE(TRIM(ROUND(IFERROR(CriteriTecnici!$O4929*1,IFERROR(NUMBERVALUE(CriteriTecnici!$O4929,".",","),IFERROR(NUMBERVALUE(CriteriTecnici!$O4929,",","."),0))),4)&amp;""),",",".")&amp;CHAR(125)&amp;IF(TRUE,",",""))</f>
        <v/>
      </c>
    </row>
    <row r="5150">
      <c r="A5150" s="38">
        <f>IF(CriteriTecnici!$A4930="","","    "&amp;CHAR(123)&amp;CHAR(34)&amp;"bidderId"&amp;CHAR(34)&amp;": "&amp;CHAR(34)&amp;SUBSTITUTE(CriteriTecnici!$A4930,CHAR(34),"'")&amp;CHAR(34)&amp;", "&amp;CHAR(34)&amp;"lotId"&amp;CHAR(34)&amp;": "&amp;CHAR(34)&amp;SUBSTITUTE(CriteriTecnici!$C4930,CHAR(34),"'")&amp;CHAR(34)&amp;", "&amp;CHAR(34)&amp;"criterionId"&amp;CHAR(34)&amp;": "&amp;CHAR(34)&amp;SUBSTITUTE(CriteriTecnici!$D4930,CHAR(34),"'")&amp;CHAR(34)&amp;", "&amp;CHAR(34)&amp;"kind"&amp;CHAR(34)&amp;": "&amp;CHAR(34)&amp;SUBSTITUTE(CriteriTecnici!$F4930,CHAR(34),"'")&amp;CHAR(34)&amp;", "&amp;CHAR(34)&amp;"value"&amp;CHAR(34)&amp;": "&amp;SUBSTITUTE(TRIM(ROUND(IFERROR(CriteriTecnici!$N4930*1,IFERROR(NUMBERVALUE(CriteriTecnici!$N4930,".",","),IFERROR(NUMBERVALUE(CriteriTecnici!$N4930,",","."),0))),4)&amp;""),",",".")&amp;", "&amp;CHAR(34)&amp;"numerator"&amp;CHAR(34)&amp;": "&amp;SUBSTITUTE(TRIM(ROUND(IFERROR(CriteriTecnici!$K4930*1,IFERROR(NUMBERVALUE(CriteriTecnici!$K4930,".",","),IFERROR(NUMBERVALUE(CriteriTecnici!$K4930,",","."),0))),4)&amp;""),",",".")&amp;", "&amp;CHAR(34)&amp;"denominator"&amp;CHAR(34)&amp;": "&amp;SUBSTITUTE(TRIM(ROUND(IFERROR(CriteriTecnici!$L4930*1,IFERROR(NUMBERVALUE(CriteriTecnici!$L4930,".",","),IFERROR(NUMBERVALUE(CriteriTecnici!$L4930,",","."),0))),4)&amp;""),",",".")&amp;", "&amp;CHAR(34)&amp;"flag"&amp;CHAR(34)&amp;": "&amp;SUBSTITUTE(TRIM(ROUND(IFERROR(CriteriTecnici!$M4930*1,IFERROR(NUMBERVALUE(CriteriTecnici!$M4930,".",","),IFERROR(NUMBERVALUE(CriteriTecnici!$M4930,",","."),0))),4)&amp;""),",",".")&amp;", "&amp;CHAR(34)&amp;"rawScore"&amp;CHAR(34)&amp;": "&amp;SUBSTITUTE(TRIM(ROUND(IFERROR(CriteriTecnici!$O4930*1,IFERROR(NUMBERVALUE(CriteriTecnici!$O4930,".",","),IFERROR(NUMBERVALUE(CriteriTecnici!$O4930,",","."),0))),4)&amp;""),",",".")&amp;CHAR(125)&amp;IF(TRUE,",",""))</f>
        <v/>
      </c>
    </row>
    <row r="5151">
      <c r="A5151" s="38">
        <f>IF(CriteriTecnici!$A4931="","","    "&amp;CHAR(123)&amp;CHAR(34)&amp;"bidderId"&amp;CHAR(34)&amp;": "&amp;CHAR(34)&amp;SUBSTITUTE(CriteriTecnici!$A4931,CHAR(34),"'")&amp;CHAR(34)&amp;", "&amp;CHAR(34)&amp;"lotId"&amp;CHAR(34)&amp;": "&amp;CHAR(34)&amp;SUBSTITUTE(CriteriTecnici!$C4931,CHAR(34),"'")&amp;CHAR(34)&amp;", "&amp;CHAR(34)&amp;"criterionId"&amp;CHAR(34)&amp;": "&amp;CHAR(34)&amp;SUBSTITUTE(CriteriTecnici!$D4931,CHAR(34),"'")&amp;CHAR(34)&amp;", "&amp;CHAR(34)&amp;"kind"&amp;CHAR(34)&amp;": "&amp;CHAR(34)&amp;SUBSTITUTE(CriteriTecnici!$F4931,CHAR(34),"'")&amp;CHAR(34)&amp;", "&amp;CHAR(34)&amp;"value"&amp;CHAR(34)&amp;": "&amp;SUBSTITUTE(TRIM(ROUND(IFERROR(CriteriTecnici!$N4931*1,IFERROR(NUMBERVALUE(CriteriTecnici!$N4931,".",","),IFERROR(NUMBERVALUE(CriteriTecnici!$N4931,",","."),0))),4)&amp;""),",",".")&amp;", "&amp;CHAR(34)&amp;"numerator"&amp;CHAR(34)&amp;": "&amp;SUBSTITUTE(TRIM(ROUND(IFERROR(CriteriTecnici!$K4931*1,IFERROR(NUMBERVALUE(CriteriTecnici!$K4931,".",","),IFERROR(NUMBERVALUE(CriteriTecnici!$K4931,",","."),0))),4)&amp;""),",",".")&amp;", "&amp;CHAR(34)&amp;"denominator"&amp;CHAR(34)&amp;": "&amp;SUBSTITUTE(TRIM(ROUND(IFERROR(CriteriTecnici!$L4931*1,IFERROR(NUMBERVALUE(CriteriTecnici!$L4931,".",","),IFERROR(NUMBERVALUE(CriteriTecnici!$L4931,",","."),0))),4)&amp;""),",",".")&amp;", "&amp;CHAR(34)&amp;"flag"&amp;CHAR(34)&amp;": "&amp;SUBSTITUTE(TRIM(ROUND(IFERROR(CriteriTecnici!$M4931*1,IFERROR(NUMBERVALUE(CriteriTecnici!$M4931,".",","),IFERROR(NUMBERVALUE(CriteriTecnici!$M4931,",","."),0))),4)&amp;""),",",".")&amp;", "&amp;CHAR(34)&amp;"rawScore"&amp;CHAR(34)&amp;": "&amp;SUBSTITUTE(TRIM(ROUND(IFERROR(CriteriTecnici!$O4931*1,IFERROR(NUMBERVALUE(CriteriTecnici!$O4931,".",","),IFERROR(NUMBERVALUE(CriteriTecnici!$O4931,",","."),0))),4)&amp;""),",",".")&amp;CHAR(125)&amp;IF(TRUE,",",""))</f>
        <v/>
      </c>
    </row>
    <row r="5152">
      <c r="A5152" s="38">
        <f>IF(CriteriTecnici!$A4932="","","    "&amp;CHAR(123)&amp;CHAR(34)&amp;"bidderId"&amp;CHAR(34)&amp;": "&amp;CHAR(34)&amp;SUBSTITUTE(CriteriTecnici!$A4932,CHAR(34),"'")&amp;CHAR(34)&amp;", "&amp;CHAR(34)&amp;"lotId"&amp;CHAR(34)&amp;": "&amp;CHAR(34)&amp;SUBSTITUTE(CriteriTecnici!$C4932,CHAR(34),"'")&amp;CHAR(34)&amp;", "&amp;CHAR(34)&amp;"criterionId"&amp;CHAR(34)&amp;": "&amp;CHAR(34)&amp;SUBSTITUTE(CriteriTecnici!$D4932,CHAR(34),"'")&amp;CHAR(34)&amp;", "&amp;CHAR(34)&amp;"kind"&amp;CHAR(34)&amp;": "&amp;CHAR(34)&amp;SUBSTITUTE(CriteriTecnici!$F4932,CHAR(34),"'")&amp;CHAR(34)&amp;", "&amp;CHAR(34)&amp;"value"&amp;CHAR(34)&amp;": "&amp;SUBSTITUTE(TRIM(ROUND(IFERROR(CriteriTecnici!$N4932*1,IFERROR(NUMBERVALUE(CriteriTecnici!$N4932,".",","),IFERROR(NUMBERVALUE(CriteriTecnici!$N4932,",","."),0))),4)&amp;""),",",".")&amp;", "&amp;CHAR(34)&amp;"numerator"&amp;CHAR(34)&amp;": "&amp;SUBSTITUTE(TRIM(ROUND(IFERROR(CriteriTecnici!$K4932*1,IFERROR(NUMBERVALUE(CriteriTecnici!$K4932,".",","),IFERROR(NUMBERVALUE(CriteriTecnici!$K4932,",","."),0))),4)&amp;""),",",".")&amp;", "&amp;CHAR(34)&amp;"denominator"&amp;CHAR(34)&amp;": "&amp;SUBSTITUTE(TRIM(ROUND(IFERROR(CriteriTecnici!$L4932*1,IFERROR(NUMBERVALUE(CriteriTecnici!$L4932,".",","),IFERROR(NUMBERVALUE(CriteriTecnici!$L4932,",","."),0))),4)&amp;""),",",".")&amp;", "&amp;CHAR(34)&amp;"flag"&amp;CHAR(34)&amp;": "&amp;SUBSTITUTE(TRIM(ROUND(IFERROR(CriteriTecnici!$M4932*1,IFERROR(NUMBERVALUE(CriteriTecnici!$M4932,".",","),IFERROR(NUMBERVALUE(CriteriTecnici!$M4932,",","."),0))),4)&amp;""),",",".")&amp;", "&amp;CHAR(34)&amp;"rawScore"&amp;CHAR(34)&amp;": "&amp;SUBSTITUTE(TRIM(ROUND(IFERROR(CriteriTecnici!$O4932*1,IFERROR(NUMBERVALUE(CriteriTecnici!$O4932,".",","),IFERROR(NUMBERVALUE(CriteriTecnici!$O4932,",","."),0))),4)&amp;""),",",".")&amp;CHAR(125)&amp;IF(TRUE,",",""))</f>
        <v/>
      </c>
    </row>
    <row r="5153">
      <c r="A5153" s="38">
        <f>IF(CriteriTecnici!$A4933="","","    "&amp;CHAR(123)&amp;CHAR(34)&amp;"bidderId"&amp;CHAR(34)&amp;": "&amp;CHAR(34)&amp;SUBSTITUTE(CriteriTecnici!$A4933,CHAR(34),"'")&amp;CHAR(34)&amp;", "&amp;CHAR(34)&amp;"lotId"&amp;CHAR(34)&amp;": "&amp;CHAR(34)&amp;SUBSTITUTE(CriteriTecnici!$C4933,CHAR(34),"'")&amp;CHAR(34)&amp;", "&amp;CHAR(34)&amp;"criterionId"&amp;CHAR(34)&amp;": "&amp;CHAR(34)&amp;SUBSTITUTE(CriteriTecnici!$D4933,CHAR(34),"'")&amp;CHAR(34)&amp;", "&amp;CHAR(34)&amp;"kind"&amp;CHAR(34)&amp;": "&amp;CHAR(34)&amp;SUBSTITUTE(CriteriTecnici!$F4933,CHAR(34),"'")&amp;CHAR(34)&amp;", "&amp;CHAR(34)&amp;"value"&amp;CHAR(34)&amp;": "&amp;SUBSTITUTE(TRIM(ROUND(IFERROR(CriteriTecnici!$N4933*1,IFERROR(NUMBERVALUE(CriteriTecnici!$N4933,".",","),IFERROR(NUMBERVALUE(CriteriTecnici!$N4933,",","."),0))),4)&amp;""),",",".")&amp;", "&amp;CHAR(34)&amp;"numerator"&amp;CHAR(34)&amp;": "&amp;SUBSTITUTE(TRIM(ROUND(IFERROR(CriteriTecnici!$K4933*1,IFERROR(NUMBERVALUE(CriteriTecnici!$K4933,".",","),IFERROR(NUMBERVALUE(CriteriTecnici!$K4933,",","."),0))),4)&amp;""),",",".")&amp;", "&amp;CHAR(34)&amp;"denominator"&amp;CHAR(34)&amp;": "&amp;SUBSTITUTE(TRIM(ROUND(IFERROR(CriteriTecnici!$L4933*1,IFERROR(NUMBERVALUE(CriteriTecnici!$L4933,".",","),IFERROR(NUMBERVALUE(CriteriTecnici!$L4933,",","."),0))),4)&amp;""),",",".")&amp;", "&amp;CHAR(34)&amp;"flag"&amp;CHAR(34)&amp;": "&amp;SUBSTITUTE(TRIM(ROUND(IFERROR(CriteriTecnici!$M4933*1,IFERROR(NUMBERVALUE(CriteriTecnici!$M4933,".",","),IFERROR(NUMBERVALUE(CriteriTecnici!$M4933,",","."),0))),4)&amp;""),",",".")&amp;", "&amp;CHAR(34)&amp;"rawScore"&amp;CHAR(34)&amp;": "&amp;SUBSTITUTE(TRIM(ROUND(IFERROR(CriteriTecnici!$O4933*1,IFERROR(NUMBERVALUE(CriteriTecnici!$O4933,".",","),IFERROR(NUMBERVALUE(CriteriTecnici!$O4933,",","."),0))),4)&amp;""),",",".")&amp;CHAR(125)&amp;IF(COUNTA(Offerte!$A161:$A$200)&gt;0,",",""))</f>
        <v/>
      </c>
    </row>
    <row r="5154">
      <c r="A5154" s="38">
        <f>IF(CriteriTecnici!$A4934="","","    "&amp;CHAR(123)&amp;CHAR(34)&amp;"bidderId"&amp;CHAR(34)&amp;": "&amp;CHAR(34)&amp;SUBSTITUTE(CriteriTecnici!$A4934,CHAR(34),"'")&amp;CHAR(34)&amp;", "&amp;CHAR(34)&amp;"lotId"&amp;CHAR(34)&amp;": "&amp;CHAR(34)&amp;SUBSTITUTE(CriteriTecnici!$C4934,CHAR(34),"'")&amp;CHAR(34)&amp;", "&amp;CHAR(34)&amp;"criterionId"&amp;CHAR(34)&amp;": "&amp;CHAR(34)&amp;SUBSTITUTE(CriteriTecnici!$D4934,CHAR(34),"'")&amp;CHAR(34)&amp;", "&amp;CHAR(34)&amp;"kind"&amp;CHAR(34)&amp;": "&amp;CHAR(34)&amp;SUBSTITUTE(CriteriTecnici!$F4934,CHAR(34),"'")&amp;CHAR(34)&amp;", "&amp;CHAR(34)&amp;"value"&amp;CHAR(34)&amp;": "&amp;SUBSTITUTE(TRIM(ROUND(IFERROR(CriteriTecnici!$N4934*1,IFERROR(NUMBERVALUE(CriteriTecnici!$N4934,".",","),IFERROR(NUMBERVALUE(CriteriTecnici!$N4934,",","."),0))),4)&amp;""),",",".")&amp;", "&amp;CHAR(34)&amp;"numerator"&amp;CHAR(34)&amp;": "&amp;SUBSTITUTE(TRIM(ROUND(IFERROR(CriteriTecnici!$K4934*1,IFERROR(NUMBERVALUE(CriteriTecnici!$K4934,".",","),IFERROR(NUMBERVALUE(CriteriTecnici!$K4934,",","."),0))),4)&amp;""),",",".")&amp;", "&amp;CHAR(34)&amp;"denominator"&amp;CHAR(34)&amp;": "&amp;SUBSTITUTE(TRIM(ROUND(IFERROR(CriteriTecnici!$L4934*1,IFERROR(NUMBERVALUE(CriteriTecnici!$L4934,".",","),IFERROR(NUMBERVALUE(CriteriTecnici!$L4934,",","."),0))),4)&amp;""),",",".")&amp;", "&amp;CHAR(34)&amp;"flag"&amp;CHAR(34)&amp;": "&amp;SUBSTITUTE(TRIM(ROUND(IFERROR(CriteriTecnici!$M4934*1,IFERROR(NUMBERVALUE(CriteriTecnici!$M4934,".",","),IFERROR(NUMBERVALUE(CriteriTecnici!$M4934,",","."),0))),4)&amp;""),",",".")&amp;", "&amp;CHAR(34)&amp;"rawScore"&amp;CHAR(34)&amp;": "&amp;SUBSTITUTE(TRIM(ROUND(IFERROR(CriteriTecnici!$O4934*1,IFERROR(NUMBERVALUE(CriteriTecnici!$O4934,".",","),IFERROR(NUMBERVALUE(CriteriTecnici!$O4934,",","."),0))),4)&amp;""),",",".")&amp;CHAR(125)&amp;IF(TRUE,",",""))</f>
        <v/>
      </c>
    </row>
    <row r="5155">
      <c r="A5155" s="38">
        <f>IF(CriteriTecnici!$A4935="","","    "&amp;CHAR(123)&amp;CHAR(34)&amp;"bidderId"&amp;CHAR(34)&amp;": "&amp;CHAR(34)&amp;SUBSTITUTE(CriteriTecnici!$A4935,CHAR(34),"'")&amp;CHAR(34)&amp;", "&amp;CHAR(34)&amp;"lotId"&amp;CHAR(34)&amp;": "&amp;CHAR(34)&amp;SUBSTITUTE(CriteriTecnici!$C4935,CHAR(34),"'")&amp;CHAR(34)&amp;", "&amp;CHAR(34)&amp;"criterionId"&amp;CHAR(34)&amp;": "&amp;CHAR(34)&amp;SUBSTITUTE(CriteriTecnici!$D4935,CHAR(34),"'")&amp;CHAR(34)&amp;", "&amp;CHAR(34)&amp;"kind"&amp;CHAR(34)&amp;": "&amp;CHAR(34)&amp;SUBSTITUTE(CriteriTecnici!$F4935,CHAR(34),"'")&amp;CHAR(34)&amp;", "&amp;CHAR(34)&amp;"value"&amp;CHAR(34)&amp;": "&amp;SUBSTITUTE(TRIM(ROUND(IFERROR(CriteriTecnici!$N4935*1,IFERROR(NUMBERVALUE(CriteriTecnici!$N4935,".",","),IFERROR(NUMBERVALUE(CriteriTecnici!$N4935,",","."),0))),4)&amp;""),",",".")&amp;", "&amp;CHAR(34)&amp;"numerator"&amp;CHAR(34)&amp;": "&amp;SUBSTITUTE(TRIM(ROUND(IFERROR(CriteriTecnici!$K4935*1,IFERROR(NUMBERVALUE(CriteriTecnici!$K4935,".",","),IFERROR(NUMBERVALUE(CriteriTecnici!$K4935,",","."),0))),4)&amp;""),",",".")&amp;", "&amp;CHAR(34)&amp;"denominator"&amp;CHAR(34)&amp;": "&amp;SUBSTITUTE(TRIM(ROUND(IFERROR(CriteriTecnici!$L4935*1,IFERROR(NUMBERVALUE(CriteriTecnici!$L4935,".",","),IFERROR(NUMBERVALUE(CriteriTecnici!$L4935,",","."),0))),4)&amp;""),",",".")&amp;", "&amp;CHAR(34)&amp;"flag"&amp;CHAR(34)&amp;": "&amp;SUBSTITUTE(TRIM(ROUND(IFERROR(CriteriTecnici!$M4935*1,IFERROR(NUMBERVALUE(CriteriTecnici!$M4935,".",","),IFERROR(NUMBERVALUE(CriteriTecnici!$M4935,",","."),0))),4)&amp;""),",",".")&amp;", "&amp;CHAR(34)&amp;"rawScore"&amp;CHAR(34)&amp;": "&amp;SUBSTITUTE(TRIM(ROUND(IFERROR(CriteriTecnici!$O4935*1,IFERROR(NUMBERVALUE(CriteriTecnici!$O4935,".",","),IFERROR(NUMBERVALUE(CriteriTecnici!$O4935,",","."),0))),4)&amp;""),",",".")&amp;CHAR(125)&amp;IF(TRUE,",",""))</f>
        <v/>
      </c>
    </row>
    <row r="5156">
      <c r="A5156" s="38">
        <f>IF(CriteriTecnici!$A4936="","","    "&amp;CHAR(123)&amp;CHAR(34)&amp;"bidderId"&amp;CHAR(34)&amp;": "&amp;CHAR(34)&amp;SUBSTITUTE(CriteriTecnici!$A4936,CHAR(34),"'")&amp;CHAR(34)&amp;", "&amp;CHAR(34)&amp;"lotId"&amp;CHAR(34)&amp;": "&amp;CHAR(34)&amp;SUBSTITUTE(CriteriTecnici!$C4936,CHAR(34),"'")&amp;CHAR(34)&amp;", "&amp;CHAR(34)&amp;"criterionId"&amp;CHAR(34)&amp;": "&amp;CHAR(34)&amp;SUBSTITUTE(CriteriTecnici!$D4936,CHAR(34),"'")&amp;CHAR(34)&amp;", "&amp;CHAR(34)&amp;"kind"&amp;CHAR(34)&amp;": "&amp;CHAR(34)&amp;SUBSTITUTE(CriteriTecnici!$F4936,CHAR(34),"'")&amp;CHAR(34)&amp;", "&amp;CHAR(34)&amp;"value"&amp;CHAR(34)&amp;": "&amp;SUBSTITUTE(TRIM(ROUND(IFERROR(CriteriTecnici!$N4936*1,IFERROR(NUMBERVALUE(CriteriTecnici!$N4936,".",","),IFERROR(NUMBERVALUE(CriteriTecnici!$N4936,",","."),0))),4)&amp;""),",",".")&amp;", "&amp;CHAR(34)&amp;"numerator"&amp;CHAR(34)&amp;": "&amp;SUBSTITUTE(TRIM(ROUND(IFERROR(CriteriTecnici!$K4936*1,IFERROR(NUMBERVALUE(CriteriTecnici!$K4936,".",","),IFERROR(NUMBERVALUE(CriteriTecnici!$K4936,",","."),0))),4)&amp;""),",",".")&amp;", "&amp;CHAR(34)&amp;"denominator"&amp;CHAR(34)&amp;": "&amp;SUBSTITUTE(TRIM(ROUND(IFERROR(CriteriTecnici!$L4936*1,IFERROR(NUMBERVALUE(CriteriTecnici!$L4936,".",","),IFERROR(NUMBERVALUE(CriteriTecnici!$L4936,",","."),0))),4)&amp;""),",",".")&amp;", "&amp;CHAR(34)&amp;"flag"&amp;CHAR(34)&amp;": "&amp;SUBSTITUTE(TRIM(ROUND(IFERROR(CriteriTecnici!$M4936*1,IFERROR(NUMBERVALUE(CriteriTecnici!$M4936,".",","),IFERROR(NUMBERVALUE(CriteriTecnici!$M4936,",","."),0))),4)&amp;""),",",".")&amp;", "&amp;CHAR(34)&amp;"rawScore"&amp;CHAR(34)&amp;": "&amp;SUBSTITUTE(TRIM(ROUND(IFERROR(CriteriTecnici!$O4936*1,IFERROR(NUMBERVALUE(CriteriTecnici!$O4936,".",","),IFERROR(NUMBERVALUE(CriteriTecnici!$O4936,",","."),0))),4)&amp;""),",",".")&amp;CHAR(125)&amp;IF(TRUE,",",""))</f>
        <v/>
      </c>
    </row>
    <row r="5157">
      <c r="A5157" s="38">
        <f>IF(CriteriTecnici!$A4937="","","    "&amp;CHAR(123)&amp;CHAR(34)&amp;"bidderId"&amp;CHAR(34)&amp;": "&amp;CHAR(34)&amp;SUBSTITUTE(CriteriTecnici!$A4937,CHAR(34),"'")&amp;CHAR(34)&amp;", "&amp;CHAR(34)&amp;"lotId"&amp;CHAR(34)&amp;": "&amp;CHAR(34)&amp;SUBSTITUTE(CriteriTecnici!$C4937,CHAR(34),"'")&amp;CHAR(34)&amp;", "&amp;CHAR(34)&amp;"criterionId"&amp;CHAR(34)&amp;": "&amp;CHAR(34)&amp;SUBSTITUTE(CriteriTecnici!$D4937,CHAR(34),"'")&amp;CHAR(34)&amp;", "&amp;CHAR(34)&amp;"kind"&amp;CHAR(34)&amp;": "&amp;CHAR(34)&amp;SUBSTITUTE(CriteriTecnici!$F4937,CHAR(34),"'")&amp;CHAR(34)&amp;", "&amp;CHAR(34)&amp;"value"&amp;CHAR(34)&amp;": "&amp;SUBSTITUTE(TRIM(ROUND(IFERROR(CriteriTecnici!$N4937*1,IFERROR(NUMBERVALUE(CriteriTecnici!$N4937,".",","),IFERROR(NUMBERVALUE(CriteriTecnici!$N4937,",","."),0))),4)&amp;""),",",".")&amp;", "&amp;CHAR(34)&amp;"numerator"&amp;CHAR(34)&amp;": "&amp;SUBSTITUTE(TRIM(ROUND(IFERROR(CriteriTecnici!$K4937*1,IFERROR(NUMBERVALUE(CriteriTecnici!$K4937,".",","),IFERROR(NUMBERVALUE(CriteriTecnici!$K4937,",","."),0))),4)&amp;""),",",".")&amp;", "&amp;CHAR(34)&amp;"denominator"&amp;CHAR(34)&amp;": "&amp;SUBSTITUTE(TRIM(ROUND(IFERROR(CriteriTecnici!$L4937*1,IFERROR(NUMBERVALUE(CriteriTecnici!$L4937,".",","),IFERROR(NUMBERVALUE(CriteriTecnici!$L4937,",","."),0))),4)&amp;""),",",".")&amp;", "&amp;CHAR(34)&amp;"flag"&amp;CHAR(34)&amp;": "&amp;SUBSTITUTE(TRIM(ROUND(IFERROR(CriteriTecnici!$M4937*1,IFERROR(NUMBERVALUE(CriteriTecnici!$M4937,".",","),IFERROR(NUMBERVALUE(CriteriTecnici!$M4937,",","."),0))),4)&amp;""),",",".")&amp;", "&amp;CHAR(34)&amp;"rawScore"&amp;CHAR(34)&amp;": "&amp;SUBSTITUTE(TRIM(ROUND(IFERROR(CriteriTecnici!$O4937*1,IFERROR(NUMBERVALUE(CriteriTecnici!$O4937,".",","),IFERROR(NUMBERVALUE(CriteriTecnici!$O4937,",","."),0))),4)&amp;""),",",".")&amp;CHAR(125)&amp;IF(TRUE,",",""))</f>
        <v/>
      </c>
    </row>
    <row r="5158">
      <c r="A5158" s="38">
        <f>IF(CriteriTecnici!$A4938="","","    "&amp;CHAR(123)&amp;CHAR(34)&amp;"bidderId"&amp;CHAR(34)&amp;": "&amp;CHAR(34)&amp;SUBSTITUTE(CriteriTecnici!$A4938,CHAR(34),"'")&amp;CHAR(34)&amp;", "&amp;CHAR(34)&amp;"lotId"&amp;CHAR(34)&amp;": "&amp;CHAR(34)&amp;SUBSTITUTE(CriteriTecnici!$C4938,CHAR(34),"'")&amp;CHAR(34)&amp;", "&amp;CHAR(34)&amp;"criterionId"&amp;CHAR(34)&amp;": "&amp;CHAR(34)&amp;SUBSTITUTE(CriteriTecnici!$D4938,CHAR(34),"'")&amp;CHAR(34)&amp;", "&amp;CHAR(34)&amp;"kind"&amp;CHAR(34)&amp;": "&amp;CHAR(34)&amp;SUBSTITUTE(CriteriTecnici!$F4938,CHAR(34),"'")&amp;CHAR(34)&amp;", "&amp;CHAR(34)&amp;"value"&amp;CHAR(34)&amp;": "&amp;SUBSTITUTE(TRIM(ROUND(IFERROR(CriteriTecnici!$N4938*1,IFERROR(NUMBERVALUE(CriteriTecnici!$N4938,".",","),IFERROR(NUMBERVALUE(CriteriTecnici!$N4938,",","."),0))),4)&amp;""),",",".")&amp;", "&amp;CHAR(34)&amp;"numerator"&amp;CHAR(34)&amp;": "&amp;SUBSTITUTE(TRIM(ROUND(IFERROR(CriteriTecnici!$K4938*1,IFERROR(NUMBERVALUE(CriteriTecnici!$K4938,".",","),IFERROR(NUMBERVALUE(CriteriTecnici!$K4938,",","."),0))),4)&amp;""),",",".")&amp;", "&amp;CHAR(34)&amp;"denominator"&amp;CHAR(34)&amp;": "&amp;SUBSTITUTE(TRIM(ROUND(IFERROR(CriteriTecnici!$L4938*1,IFERROR(NUMBERVALUE(CriteriTecnici!$L4938,".",","),IFERROR(NUMBERVALUE(CriteriTecnici!$L4938,",","."),0))),4)&amp;""),",",".")&amp;", "&amp;CHAR(34)&amp;"flag"&amp;CHAR(34)&amp;": "&amp;SUBSTITUTE(TRIM(ROUND(IFERROR(CriteriTecnici!$M4938*1,IFERROR(NUMBERVALUE(CriteriTecnici!$M4938,".",","),IFERROR(NUMBERVALUE(CriteriTecnici!$M4938,",","."),0))),4)&amp;""),",",".")&amp;", "&amp;CHAR(34)&amp;"rawScore"&amp;CHAR(34)&amp;": "&amp;SUBSTITUTE(TRIM(ROUND(IFERROR(CriteriTecnici!$O4938*1,IFERROR(NUMBERVALUE(CriteriTecnici!$O4938,".",","),IFERROR(NUMBERVALUE(CriteriTecnici!$O4938,",","."),0))),4)&amp;""),",",".")&amp;CHAR(125)&amp;IF(TRUE,",",""))</f>
        <v/>
      </c>
    </row>
    <row r="5159">
      <c r="A5159" s="38">
        <f>IF(CriteriTecnici!$A4939="","","    "&amp;CHAR(123)&amp;CHAR(34)&amp;"bidderId"&amp;CHAR(34)&amp;": "&amp;CHAR(34)&amp;SUBSTITUTE(CriteriTecnici!$A4939,CHAR(34),"'")&amp;CHAR(34)&amp;", "&amp;CHAR(34)&amp;"lotId"&amp;CHAR(34)&amp;": "&amp;CHAR(34)&amp;SUBSTITUTE(CriteriTecnici!$C4939,CHAR(34),"'")&amp;CHAR(34)&amp;", "&amp;CHAR(34)&amp;"criterionId"&amp;CHAR(34)&amp;": "&amp;CHAR(34)&amp;SUBSTITUTE(CriteriTecnici!$D4939,CHAR(34),"'")&amp;CHAR(34)&amp;", "&amp;CHAR(34)&amp;"kind"&amp;CHAR(34)&amp;": "&amp;CHAR(34)&amp;SUBSTITUTE(CriteriTecnici!$F4939,CHAR(34),"'")&amp;CHAR(34)&amp;", "&amp;CHAR(34)&amp;"value"&amp;CHAR(34)&amp;": "&amp;SUBSTITUTE(TRIM(ROUND(IFERROR(CriteriTecnici!$N4939*1,IFERROR(NUMBERVALUE(CriteriTecnici!$N4939,".",","),IFERROR(NUMBERVALUE(CriteriTecnici!$N4939,",","."),0))),4)&amp;""),",",".")&amp;", "&amp;CHAR(34)&amp;"numerator"&amp;CHAR(34)&amp;": "&amp;SUBSTITUTE(TRIM(ROUND(IFERROR(CriteriTecnici!$K4939*1,IFERROR(NUMBERVALUE(CriteriTecnici!$K4939,".",","),IFERROR(NUMBERVALUE(CriteriTecnici!$K4939,",","."),0))),4)&amp;""),",",".")&amp;", "&amp;CHAR(34)&amp;"denominator"&amp;CHAR(34)&amp;": "&amp;SUBSTITUTE(TRIM(ROUND(IFERROR(CriteriTecnici!$L4939*1,IFERROR(NUMBERVALUE(CriteriTecnici!$L4939,".",","),IFERROR(NUMBERVALUE(CriteriTecnici!$L4939,",","."),0))),4)&amp;""),",",".")&amp;", "&amp;CHAR(34)&amp;"flag"&amp;CHAR(34)&amp;": "&amp;SUBSTITUTE(TRIM(ROUND(IFERROR(CriteriTecnici!$M4939*1,IFERROR(NUMBERVALUE(CriteriTecnici!$M4939,".",","),IFERROR(NUMBERVALUE(CriteriTecnici!$M4939,",","."),0))),4)&amp;""),",",".")&amp;", "&amp;CHAR(34)&amp;"rawScore"&amp;CHAR(34)&amp;": "&amp;SUBSTITUTE(TRIM(ROUND(IFERROR(CriteriTecnici!$O4939*1,IFERROR(NUMBERVALUE(CriteriTecnici!$O4939,".",","),IFERROR(NUMBERVALUE(CriteriTecnici!$O4939,",","."),0))),4)&amp;""),",",".")&amp;CHAR(125)&amp;IF(TRUE,",",""))</f>
        <v/>
      </c>
    </row>
    <row r="5160">
      <c r="A5160" s="38">
        <f>IF(CriteriTecnici!$A4940="","","    "&amp;CHAR(123)&amp;CHAR(34)&amp;"bidderId"&amp;CHAR(34)&amp;": "&amp;CHAR(34)&amp;SUBSTITUTE(CriteriTecnici!$A4940,CHAR(34),"'")&amp;CHAR(34)&amp;", "&amp;CHAR(34)&amp;"lotId"&amp;CHAR(34)&amp;": "&amp;CHAR(34)&amp;SUBSTITUTE(CriteriTecnici!$C4940,CHAR(34),"'")&amp;CHAR(34)&amp;", "&amp;CHAR(34)&amp;"criterionId"&amp;CHAR(34)&amp;": "&amp;CHAR(34)&amp;SUBSTITUTE(CriteriTecnici!$D4940,CHAR(34),"'")&amp;CHAR(34)&amp;", "&amp;CHAR(34)&amp;"kind"&amp;CHAR(34)&amp;": "&amp;CHAR(34)&amp;SUBSTITUTE(CriteriTecnici!$F4940,CHAR(34),"'")&amp;CHAR(34)&amp;", "&amp;CHAR(34)&amp;"value"&amp;CHAR(34)&amp;": "&amp;SUBSTITUTE(TRIM(ROUND(IFERROR(CriteriTecnici!$N4940*1,IFERROR(NUMBERVALUE(CriteriTecnici!$N4940,".",","),IFERROR(NUMBERVALUE(CriteriTecnici!$N4940,",","."),0))),4)&amp;""),",",".")&amp;", "&amp;CHAR(34)&amp;"numerator"&amp;CHAR(34)&amp;": "&amp;SUBSTITUTE(TRIM(ROUND(IFERROR(CriteriTecnici!$K4940*1,IFERROR(NUMBERVALUE(CriteriTecnici!$K4940,".",","),IFERROR(NUMBERVALUE(CriteriTecnici!$K4940,",","."),0))),4)&amp;""),",",".")&amp;", "&amp;CHAR(34)&amp;"denominator"&amp;CHAR(34)&amp;": "&amp;SUBSTITUTE(TRIM(ROUND(IFERROR(CriteriTecnici!$L4940*1,IFERROR(NUMBERVALUE(CriteriTecnici!$L4940,".",","),IFERROR(NUMBERVALUE(CriteriTecnici!$L4940,",","."),0))),4)&amp;""),",",".")&amp;", "&amp;CHAR(34)&amp;"flag"&amp;CHAR(34)&amp;": "&amp;SUBSTITUTE(TRIM(ROUND(IFERROR(CriteriTecnici!$M4940*1,IFERROR(NUMBERVALUE(CriteriTecnici!$M4940,".",","),IFERROR(NUMBERVALUE(CriteriTecnici!$M4940,",","."),0))),4)&amp;""),",",".")&amp;", "&amp;CHAR(34)&amp;"rawScore"&amp;CHAR(34)&amp;": "&amp;SUBSTITUTE(TRIM(ROUND(IFERROR(CriteriTecnici!$O4940*1,IFERROR(NUMBERVALUE(CriteriTecnici!$O4940,".",","),IFERROR(NUMBERVALUE(CriteriTecnici!$O4940,",","."),0))),4)&amp;""),",",".")&amp;CHAR(125)&amp;IF(TRUE,",",""))</f>
        <v/>
      </c>
    </row>
    <row r="5161">
      <c r="A5161" s="38">
        <f>IF(CriteriTecnici!$A4941="","","    "&amp;CHAR(123)&amp;CHAR(34)&amp;"bidderId"&amp;CHAR(34)&amp;": "&amp;CHAR(34)&amp;SUBSTITUTE(CriteriTecnici!$A4941,CHAR(34),"'")&amp;CHAR(34)&amp;", "&amp;CHAR(34)&amp;"lotId"&amp;CHAR(34)&amp;": "&amp;CHAR(34)&amp;SUBSTITUTE(CriteriTecnici!$C4941,CHAR(34),"'")&amp;CHAR(34)&amp;", "&amp;CHAR(34)&amp;"criterionId"&amp;CHAR(34)&amp;": "&amp;CHAR(34)&amp;SUBSTITUTE(CriteriTecnici!$D4941,CHAR(34),"'")&amp;CHAR(34)&amp;", "&amp;CHAR(34)&amp;"kind"&amp;CHAR(34)&amp;": "&amp;CHAR(34)&amp;SUBSTITUTE(CriteriTecnici!$F4941,CHAR(34),"'")&amp;CHAR(34)&amp;", "&amp;CHAR(34)&amp;"value"&amp;CHAR(34)&amp;": "&amp;SUBSTITUTE(TRIM(ROUND(IFERROR(CriteriTecnici!$N4941*1,IFERROR(NUMBERVALUE(CriteriTecnici!$N4941,".",","),IFERROR(NUMBERVALUE(CriteriTecnici!$N4941,",","."),0))),4)&amp;""),",",".")&amp;", "&amp;CHAR(34)&amp;"numerator"&amp;CHAR(34)&amp;": "&amp;SUBSTITUTE(TRIM(ROUND(IFERROR(CriteriTecnici!$K4941*1,IFERROR(NUMBERVALUE(CriteriTecnici!$K4941,".",","),IFERROR(NUMBERVALUE(CriteriTecnici!$K4941,",","."),0))),4)&amp;""),",",".")&amp;", "&amp;CHAR(34)&amp;"denominator"&amp;CHAR(34)&amp;": "&amp;SUBSTITUTE(TRIM(ROUND(IFERROR(CriteriTecnici!$L4941*1,IFERROR(NUMBERVALUE(CriteriTecnici!$L4941,".",","),IFERROR(NUMBERVALUE(CriteriTecnici!$L4941,",","."),0))),4)&amp;""),",",".")&amp;", "&amp;CHAR(34)&amp;"flag"&amp;CHAR(34)&amp;": "&amp;SUBSTITUTE(TRIM(ROUND(IFERROR(CriteriTecnici!$M4941*1,IFERROR(NUMBERVALUE(CriteriTecnici!$M4941,".",","),IFERROR(NUMBERVALUE(CriteriTecnici!$M4941,",","."),0))),4)&amp;""),",",".")&amp;", "&amp;CHAR(34)&amp;"rawScore"&amp;CHAR(34)&amp;": "&amp;SUBSTITUTE(TRIM(ROUND(IFERROR(CriteriTecnici!$O4941*1,IFERROR(NUMBERVALUE(CriteriTecnici!$O4941,".",","),IFERROR(NUMBERVALUE(CriteriTecnici!$O4941,",","."),0))),4)&amp;""),",",".")&amp;CHAR(125)&amp;IF(TRUE,",",""))</f>
        <v/>
      </c>
    </row>
    <row r="5162">
      <c r="A5162" s="38">
        <f>IF(CriteriTecnici!$A4942="","","    "&amp;CHAR(123)&amp;CHAR(34)&amp;"bidderId"&amp;CHAR(34)&amp;": "&amp;CHAR(34)&amp;SUBSTITUTE(CriteriTecnici!$A4942,CHAR(34),"'")&amp;CHAR(34)&amp;", "&amp;CHAR(34)&amp;"lotId"&amp;CHAR(34)&amp;": "&amp;CHAR(34)&amp;SUBSTITUTE(CriteriTecnici!$C4942,CHAR(34),"'")&amp;CHAR(34)&amp;", "&amp;CHAR(34)&amp;"criterionId"&amp;CHAR(34)&amp;": "&amp;CHAR(34)&amp;SUBSTITUTE(CriteriTecnici!$D4942,CHAR(34),"'")&amp;CHAR(34)&amp;", "&amp;CHAR(34)&amp;"kind"&amp;CHAR(34)&amp;": "&amp;CHAR(34)&amp;SUBSTITUTE(CriteriTecnici!$F4942,CHAR(34),"'")&amp;CHAR(34)&amp;", "&amp;CHAR(34)&amp;"value"&amp;CHAR(34)&amp;": "&amp;SUBSTITUTE(TRIM(ROUND(IFERROR(CriteriTecnici!$N4942*1,IFERROR(NUMBERVALUE(CriteriTecnici!$N4942,".",","),IFERROR(NUMBERVALUE(CriteriTecnici!$N4942,",","."),0))),4)&amp;""),",",".")&amp;", "&amp;CHAR(34)&amp;"numerator"&amp;CHAR(34)&amp;": "&amp;SUBSTITUTE(TRIM(ROUND(IFERROR(CriteriTecnici!$K4942*1,IFERROR(NUMBERVALUE(CriteriTecnici!$K4942,".",","),IFERROR(NUMBERVALUE(CriteriTecnici!$K4942,",","."),0))),4)&amp;""),",",".")&amp;", "&amp;CHAR(34)&amp;"denominator"&amp;CHAR(34)&amp;": "&amp;SUBSTITUTE(TRIM(ROUND(IFERROR(CriteriTecnici!$L4942*1,IFERROR(NUMBERVALUE(CriteriTecnici!$L4942,".",","),IFERROR(NUMBERVALUE(CriteriTecnici!$L4942,",","."),0))),4)&amp;""),",",".")&amp;", "&amp;CHAR(34)&amp;"flag"&amp;CHAR(34)&amp;": "&amp;SUBSTITUTE(TRIM(ROUND(IFERROR(CriteriTecnici!$M4942*1,IFERROR(NUMBERVALUE(CriteriTecnici!$M4942,".",","),IFERROR(NUMBERVALUE(CriteriTecnici!$M4942,",","."),0))),4)&amp;""),",",".")&amp;", "&amp;CHAR(34)&amp;"rawScore"&amp;CHAR(34)&amp;": "&amp;SUBSTITUTE(TRIM(ROUND(IFERROR(CriteriTecnici!$O4942*1,IFERROR(NUMBERVALUE(CriteriTecnici!$O4942,".",","),IFERROR(NUMBERVALUE(CriteriTecnici!$O4942,",","."),0))),4)&amp;""),",",".")&amp;CHAR(125)&amp;IF(TRUE,",",""))</f>
        <v/>
      </c>
    </row>
    <row r="5163">
      <c r="A5163" s="38">
        <f>IF(CriteriTecnici!$A4943="","","    "&amp;CHAR(123)&amp;CHAR(34)&amp;"bidderId"&amp;CHAR(34)&amp;": "&amp;CHAR(34)&amp;SUBSTITUTE(CriteriTecnici!$A4943,CHAR(34),"'")&amp;CHAR(34)&amp;", "&amp;CHAR(34)&amp;"lotId"&amp;CHAR(34)&amp;": "&amp;CHAR(34)&amp;SUBSTITUTE(CriteriTecnici!$C4943,CHAR(34),"'")&amp;CHAR(34)&amp;", "&amp;CHAR(34)&amp;"criterionId"&amp;CHAR(34)&amp;": "&amp;CHAR(34)&amp;SUBSTITUTE(CriteriTecnici!$D4943,CHAR(34),"'")&amp;CHAR(34)&amp;", "&amp;CHAR(34)&amp;"kind"&amp;CHAR(34)&amp;": "&amp;CHAR(34)&amp;SUBSTITUTE(CriteriTecnici!$F4943,CHAR(34),"'")&amp;CHAR(34)&amp;", "&amp;CHAR(34)&amp;"value"&amp;CHAR(34)&amp;": "&amp;SUBSTITUTE(TRIM(ROUND(IFERROR(CriteriTecnici!$N4943*1,IFERROR(NUMBERVALUE(CriteriTecnici!$N4943,".",","),IFERROR(NUMBERVALUE(CriteriTecnici!$N4943,",","."),0))),4)&amp;""),",",".")&amp;", "&amp;CHAR(34)&amp;"numerator"&amp;CHAR(34)&amp;": "&amp;SUBSTITUTE(TRIM(ROUND(IFERROR(CriteriTecnici!$K4943*1,IFERROR(NUMBERVALUE(CriteriTecnici!$K4943,".",","),IFERROR(NUMBERVALUE(CriteriTecnici!$K4943,",","."),0))),4)&amp;""),",",".")&amp;", "&amp;CHAR(34)&amp;"denominator"&amp;CHAR(34)&amp;": "&amp;SUBSTITUTE(TRIM(ROUND(IFERROR(CriteriTecnici!$L4943*1,IFERROR(NUMBERVALUE(CriteriTecnici!$L4943,".",","),IFERROR(NUMBERVALUE(CriteriTecnici!$L4943,",","."),0))),4)&amp;""),",",".")&amp;", "&amp;CHAR(34)&amp;"flag"&amp;CHAR(34)&amp;": "&amp;SUBSTITUTE(TRIM(ROUND(IFERROR(CriteriTecnici!$M4943*1,IFERROR(NUMBERVALUE(CriteriTecnici!$M4943,".",","),IFERROR(NUMBERVALUE(CriteriTecnici!$M4943,",","."),0))),4)&amp;""),",",".")&amp;", "&amp;CHAR(34)&amp;"rawScore"&amp;CHAR(34)&amp;": "&amp;SUBSTITUTE(TRIM(ROUND(IFERROR(CriteriTecnici!$O4943*1,IFERROR(NUMBERVALUE(CriteriTecnici!$O4943,".",","),IFERROR(NUMBERVALUE(CriteriTecnici!$O4943,",","."),0))),4)&amp;""),",",".")&amp;CHAR(125)&amp;IF(TRUE,",",""))</f>
        <v/>
      </c>
    </row>
    <row r="5164">
      <c r="A5164" s="38">
        <f>IF(CriteriTecnici!$A4944="","","    "&amp;CHAR(123)&amp;CHAR(34)&amp;"bidderId"&amp;CHAR(34)&amp;": "&amp;CHAR(34)&amp;SUBSTITUTE(CriteriTecnici!$A4944,CHAR(34),"'")&amp;CHAR(34)&amp;", "&amp;CHAR(34)&amp;"lotId"&amp;CHAR(34)&amp;": "&amp;CHAR(34)&amp;SUBSTITUTE(CriteriTecnici!$C4944,CHAR(34),"'")&amp;CHAR(34)&amp;", "&amp;CHAR(34)&amp;"criterionId"&amp;CHAR(34)&amp;": "&amp;CHAR(34)&amp;SUBSTITUTE(CriteriTecnici!$D4944,CHAR(34),"'")&amp;CHAR(34)&amp;", "&amp;CHAR(34)&amp;"kind"&amp;CHAR(34)&amp;": "&amp;CHAR(34)&amp;SUBSTITUTE(CriteriTecnici!$F4944,CHAR(34),"'")&amp;CHAR(34)&amp;", "&amp;CHAR(34)&amp;"value"&amp;CHAR(34)&amp;": "&amp;SUBSTITUTE(TRIM(ROUND(IFERROR(CriteriTecnici!$N4944*1,IFERROR(NUMBERVALUE(CriteriTecnici!$N4944,".",","),IFERROR(NUMBERVALUE(CriteriTecnici!$N4944,",","."),0))),4)&amp;""),",",".")&amp;", "&amp;CHAR(34)&amp;"numerator"&amp;CHAR(34)&amp;": "&amp;SUBSTITUTE(TRIM(ROUND(IFERROR(CriteriTecnici!$K4944*1,IFERROR(NUMBERVALUE(CriteriTecnici!$K4944,".",","),IFERROR(NUMBERVALUE(CriteriTecnici!$K4944,",","."),0))),4)&amp;""),",",".")&amp;", "&amp;CHAR(34)&amp;"denominator"&amp;CHAR(34)&amp;": "&amp;SUBSTITUTE(TRIM(ROUND(IFERROR(CriteriTecnici!$L4944*1,IFERROR(NUMBERVALUE(CriteriTecnici!$L4944,".",","),IFERROR(NUMBERVALUE(CriteriTecnici!$L4944,",","."),0))),4)&amp;""),",",".")&amp;", "&amp;CHAR(34)&amp;"flag"&amp;CHAR(34)&amp;": "&amp;SUBSTITUTE(TRIM(ROUND(IFERROR(CriteriTecnici!$M4944*1,IFERROR(NUMBERVALUE(CriteriTecnici!$M4944,".",","),IFERROR(NUMBERVALUE(CriteriTecnici!$M4944,",","."),0))),4)&amp;""),",",".")&amp;", "&amp;CHAR(34)&amp;"rawScore"&amp;CHAR(34)&amp;": "&amp;SUBSTITUTE(TRIM(ROUND(IFERROR(CriteriTecnici!$O4944*1,IFERROR(NUMBERVALUE(CriteriTecnici!$O4944,".",","),IFERROR(NUMBERVALUE(CriteriTecnici!$O4944,",","."),0))),4)&amp;""),",",".")&amp;CHAR(125)&amp;IF(TRUE,",",""))</f>
        <v/>
      </c>
    </row>
    <row r="5165">
      <c r="A5165" s="38">
        <f>IF(CriteriTecnici!$A4945="","","    "&amp;CHAR(123)&amp;CHAR(34)&amp;"bidderId"&amp;CHAR(34)&amp;": "&amp;CHAR(34)&amp;SUBSTITUTE(CriteriTecnici!$A4945,CHAR(34),"'")&amp;CHAR(34)&amp;", "&amp;CHAR(34)&amp;"lotId"&amp;CHAR(34)&amp;": "&amp;CHAR(34)&amp;SUBSTITUTE(CriteriTecnici!$C4945,CHAR(34),"'")&amp;CHAR(34)&amp;", "&amp;CHAR(34)&amp;"criterionId"&amp;CHAR(34)&amp;": "&amp;CHAR(34)&amp;SUBSTITUTE(CriteriTecnici!$D4945,CHAR(34),"'")&amp;CHAR(34)&amp;", "&amp;CHAR(34)&amp;"kind"&amp;CHAR(34)&amp;": "&amp;CHAR(34)&amp;SUBSTITUTE(CriteriTecnici!$F4945,CHAR(34),"'")&amp;CHAR(34)&amp;", "&amp;CHAR(34)&amp;"value"&amp;CHAR(34)&amp;": "&amp;SUBSTITUTE(TRIM(ROUND(IFERROR(CriteriTecnici!$N4945*1,IFERROR(NUMBERVALUE(CriteriTecnici!$N4945,".",","),IFERROR(NUMBERVALUE(CriteriTecnici!$N4945,",","."),0))),4)&amp;""),",",".")&amp;", "&amp;CHAR(34)&amp;"numerator"&amp;CHAR(34)&amp;": "&amp;SUBSTITUTE(TRIM(ROUND(IFERROR(CriteriTecnici!$K4945*1,IFERROR(NUMBERVALUE(CriteriTecnici!$K4945,".",","),IFERROR(NUMBERVALUE(CriteriTecnici!$K4945,",","."),0))),4)&amp;""),",",".")&amp;", "&amp;CHAR(34)&amp;"denominator"&amp;CHAR(34)&amp;": "&amp;SUBSTITUTE(TRIM(ROUND(IFERROR(CriteriTecnici!$L4945*1,IFERROR(NUMBERVALUE(CriteriTecnici!$L4945,".",","),IFERROR(NUMBERVALUE(CriteriTecnici!$L4945,",","."),0))),4)&amp;""),",",".")&amp;", "&amp;CHAR(34)&amp;"flag"&amp;CHAR(34)&amp;": "&amp;SUBSTITUTE(TRIM(ROUND(IFERROR(CriteriTecnici!$M4945*1,IFERROR(NUMBERVALUE(CriteriTecnici!$M4945,".",","),IFERROR(NUMBERVALUE(CriteriTecnici!$M4945,",","."),0))),4)&amp;""),",",".")&amp;", "&amp;CHAR(34)&amp;"rawScore"&amp;CHAR(34)&amp;": "&amp;SUBSTITUTE(TRIM(ROUND(IFERROR(CriteriTecnici!$O4945*1,IFERROR(NUMBERVALUE(CriteriTecnici!$O4945,".",","),IFERROR(NUMBERVALUE(CriteriTecnici!$O4945,",","."),0))),4)&amp;""),",",".")&amp;CHAR(125)&amp;IF(TRUE,",",""))</f>
        <v/>
      </c>
    </row>
    <row r="5166">
      <c r="A5166" s="38">
        <f>IF(CriteriTecnici!$A4946="","","    "&amp;CHAR(123)&amp;CHAR(34)&amp;"bidderId"&amp;CHAR(34)&amp;": "&amp;CHAR(34)&amp;SUBSTITUTE(CriteriTecnici!$A4946,CHAR(34),"'")&amp;CHAR(34)&amp;", "&amp;CHAR(34)&amp;"lotId"&amp;CHAR(34)&amp;": "&amp;CHAR(34)&amp;SUBSTITUTE(CriteriTecnici!$C4946,CHAR(34),"'")&amp;CHAR(34)&amp;", "&amp;CHAR(34)&amp;"criterionId"&amp;CHAR(34)&amp;": "&amp;CHAR(34)&amp;SUBSTITUTE(CriteriTecnici!$D4946,CHAR(34),"'")&amp;CHAR(34)&amp;", "&amp;CHAR(34)&amp;"kind"&amp;CHAR(34)&amp;": "&amp;CHAR(34)&amp;SUBSTITUTE(CriteriTecnici!$F4946,CHAR(34),"'")&amp;CHAR(34)&amp;", "&amp;CHAR(34)&amp;"value"&amp;CHAR(34)&amp;": "&amp;SUBSTITUTE(TRIM(ROUND(IFERROR(CriteriTecnici!$N4946*1,IFERROR(NUMBERVALUE(CriteriTecnici!$N4946,".",","),IFERROR(NUMBERVALUE(CriteriTecnici!$N4946,",","."),0))),4)&amp;""),",",".")&amp;", "&amp;CHAR(34)&amp;"numerator"&amp;CHAR(34)&amp;": "&amp;SUBSTITUTE(TRIM(ROUND(IFERROR(CriteriTecnici!$K4946*1,IFERROR(NUMBERVALUE(CriteriTecnici!$K4946,".",","),IFERROR(NUMBERVALUE(CriteriTecnici!$K4946,",","."),0))),4)&amp;""),",",".")&amp;", "&amp;CHAR(34)&amp;"denominator"&amp;CHAR(34)&amp;": "&amp;SUBSTITUTE(TRIM(ROUND(IFERROR(CriteriTecnici!$L4946*1,IFERROR(NUMBERVALUE(CriteriTecnici!$L4946,".",","),IFERROR(NUMBERVALUE(CriteriTecnici!$L4946,",","."),0))),4)&amp;""),",",".")&amp;", "&amp;CHAR(34)&amp;"flag"&amp;CHAR(34)&amp;": "&amp;SUBSTITUTE(TRIM(ROUND(IFERROR(CriteriTecnici!$M4946*1,IFERROR(NUMBERVALUE(CriteriTecnici!$M4946,".",","),IFERROR(NUMBERVALUE(CriteriTecnici!$M4946,",","."),0))),4)&amp;""),",",".")&amp;", "&amp;CHAR(34)&amp;"rawScore"&amp;CHAR(34)&amp;": "&amp;SUBSTITUTE(TRIM(ROUND(IFERROR(CriteriTecnici!$O4946*1,IFERROR(NUMBERVALUE(CriteriTecnici!$O4946,".",","),IFERROR(NUMBERVALUE(CriteriTecnici!$O4946,",","."),0))),4)&amp;""),",",".")&amp;CHAR(125)&amp;IF(TRUE,",",""))</f>
        <v/>
      </c>
    </row>
    <row r="5167">
      <c r="A5167" s="38">
        <f>IF(CriteriTecnici!$A4947="","","    "&amp;CHAR(123)&amp;CHAR(34)&amp;"bidderId"&amp;CHAR(34)&amp;": "&amp;CHAR(34)&amp;SUBSTITUTE(CriteriTecnici!$A4947,CHAR(34),"'")&amp;CHAR(34)&amp;", "&amp;CHAR(34)&amp;"lotId"&amp;CHAR(34)&amp;": "&amp;CHAR(34)&amp;SUBSTITUTE(CriteriTecnici!$C4947,CHAR(34),"'")&amp;CHAR(34)&amp;", "&amp;CHAR(34)&amp;"criterionId"&amp;CHAR(34)&amp;": "&amp;CHAR(34)&amp;SUBSTITUTE(CriteriTecnici!$D4947,CHAR(34),"'")&amp;CHAR(34)&amp;", "&amp;CHAR(34)&amp;"kind"&amp;CHAR(34)&amp;": "&amp;CHAR(34)&amp;SUBSTITUTE(CriteriTecnici!$F4947,CHAR(34),"'")&amp;CHAR(34)&amp;", "&amp;CHAR(34)&amp;"value"&amp;CHAR(34)&amp;": "&amp;SUBSTITUTE(TRIM(ROUND(IFERROR(CriteriTecnici!$N4947*1,IFERROR(NUMBERVALUE(CriteriTecnici!$N4947,".",","),IFERROR(NUMBERVALUE(CriteriTecnici!$N4947,",","."),0))),4)&amp;""),",",".")&amp;", "&amp;CHAR(34)&amp;"numerator"&amp;CHAR(34)&amp;": "&amp;SUBSTITUTE(TRIM(ROUND(IFERROR(CriteriTecnici!$K4947*1,IFERROR(NUMBERVALUE(CriteriTecnici!$K4947,".",","),IFERROR(NUMBERVALUE(CriteriTecnici!$K4947,",","."),0))),4)&amp;""),",",".")&amp;", "&amp;CHAR(34)&amp;"denominator"&amp;CHAR(34)&amp;": "&amp;SUBSTITUTE(TRIM(ROUND(IFERROR(CriteriTecnici!$L4947*1,IFERROR(NUMBERVALUE(CriteriTecnici!$L4947,".",","),IFERROR(NUMBERVALUE(CriteriTecnici!$L4947,",","."),0))),4)&amp;""),",",".")&amp;", "&amp;CHAR(34)&amp;"flag"&amp;CHAR(34)&amp;": "&amp;SUBSTITUTE(TRIM(ROUND(IFERROR(CriteriTecnici!$M4947*1,IFERROR(NUMBERVALUE(CriteriTecnici!$M4947,".",","),IFERROR(NUMBERVALUE(CriteriTecnici!$M4947,",","."),0))),4)&amp;""),",",".")&amp;", "&amp;CHAR(34)&amp;"rawScore"&amp;CHAR(34)&amp;": "&amp;SUBSTITUTE(TRIM(ROUND(IFERROR(CriteriTecnici!$O4947*1,IFERROR(NUMBERVALUE(CriteriTecnici!$O4947,".",","),IFERROR(NUMBERVALUE(CriteriTecnici!$O4947,",","."),0))),4)&amp;""),",",".")&amp;CHAR(125)&amp;IF(TRUE,",",""))</f>
        <v/>
      </c>
    </row>
    <row r="5168">
      <c r="A5168" s="38">
        <f>IF(CriteriTecnici!$A4948="","","    "&amp;CHAR(123)&amp;CHAR(34)&amp;"bidderId"&amp;CHAR(34)&amp;": "&amp;CHAR(34)&amp;SUBSTITUTE(CriteriTecnici!$A4948,CHAR(34),"'")&amp;CHAR(34)&amp;", "&amp;CHAR(34)&amp;"lotId"&amp;CHAR(34)&amp;": "&amp;CHAR(34)&amp;SUBSTITUTE(CriteriTecnici!$C4948,CHAR(34),"'")&amp;CHAR(34)&amp;", "&amp;CHAR(34)&amp;"criterionId"&amp;CHAR(34)&amp;": "&amp;CHAR(34)&amp;SUBSTITUTE(CriteriTecnici!$D4948,CHAR(34),"'")&amp;CHAR(34)&amp;", "&amp;CHAR(34)&amp;"kind"&amp;CHAR(34)&amp;": "&amp;CHAR(34)&amp;SUBSTITUTE(CriteriTecnici!$F4948,CHAR(34),"'")&amp;CHAR(34)&amp;", "&amp;CHAR(34)&amp;"value"&amp;CHAR(34)&amp;": "&amp;SUBSTITUTE(TRIM(ROUND(IFERROR(CriteriTecnici!$N4948*1,IFERROR(NUMBERVALUE(CriteriTecnici!$N4948,".",","),IFERROR(NUMBERVALUE(CriteriTecnici!$N4948,",","."),0))),4)&amp;""),",",".")&amp;", "&amp;CHAR(34)&amp;"numerator"&amp;CHAR(34)&amp;": "&amp;SUBSTITUTE(TRIM(ROUND(IFERROR(CriteriTecnici!$K4948*1,IFERROR(NUMBERVALUE(CriteriTecnici!$K4948,".",","),IFERROR(NUMBERVALUE(CriteriTecnici!$K4948,",","."),0))),4)&amp;""),",",".")&amp;", "&amp;CHAR(34)&amp;"denominator"&amp;CHAR(34)&amp;": "&amp;SUBSTITUTE(TRIM(ROUND(IFERROR(CriteriTecnici!$L4948*1,IFERROR(NUMBERVALUE(CriteriTecnici!$L4948,".",","),IFERROR(NUMBERVALUE(CriteriTecnici!$L4948,",","."),0))),4)&amp;""),",",".")&amp;", "&amp;CHAR(34)&amp;"flag"&amp;CHAR(34)&amp;": "&amp;SUBSTITUTE(TRIM(ROUND(IFERROR(CriteriTecnici!$M4948*1,IFERROR(NUMBERVALUE(CriteriTecnici!$M4948,".",","),IFERROR(NUMBERVALUE(CriteriTecnici!$M4948,",","."),0))),4)&amp;""),",",".")&amp;", "&amp;CHAR(34)&amp;"rawScore"&amp;CHAR(34)&amp;": "&amp;SUBSTITUTE(TRIM(ROUND(IFERROR(CriteriTecnici!$O4948*1,IFERROR(NUMBERVALUE(CriteriTecnici!$O4948,".",","),IFERROR(NUMBERVALUE(CriteriTecnici!$O4948,",","."),0))),4)&amp;""),",",".")&amp;CHAR(125)&amp;IF(TRUE,",",""))</f>
        <v/>
      </c>
    </row>
    <row r="5169">
      <c r="A5169" s="38">
        <f>IF(CriteriTecnici!$A4949="","","    "&amp;CHAR(123)&amp;CHAR(34)&amp;"bidderId"&amp;CHAR(34)&amp;": "&amp;CHAR(34)&amp;SUBSTITUTE(CriteriTecnici!$A4949,CHAR(34),"'")&amp;CHAR(34)&amp;", "&amp;CHAR(34)&amp;"lotId"&amp;CHAR(34)&amp;": "&amp;CHAR(34)&amp;SUBSTITUTE(CriteriTecnici!$C4949,CHAR(34),"'")&amp;CHAR(34)&amp;", "&amp;CHAR(34)&amp;"criterionId"&amp;CHAR(34)&amp;": "&amp;CHAR(34)&amp;SUBSTITUTE(CriteriTecnici!$D4949,CHAR(34),"'")&amp;CHAR(34)&amp;", "&amp;CHAR(34)&amp;"kind"&amp;CHAR(34)&amp;": "&amp;CHAR(34)&amp;SUBSTITUTE(CriteriTecnici!$F4949,CHAR(34),"'")&amp;CHAR(34)&amp;", "&amp;CHAR(34)&amp;"value"&amp;CHAR(34)&amp;": "&amp;SUBSTITUTE(TRIM(ROUND(IFERROR(CriteriTecnici!$N4949*1,IFERROR(NUMBERVALUE(CriteriTecnici!$N4949,".",","),IFERROR(NUMBERVALUE(CriteriTecnici!$N4949,",","."),0))),4)&amp;""),",",".")&amp;", "&amp;CHAR(34)&amp;"numerator"&amp;CHAR(34)&amp;": "&amp;SUBSTITUTE(TRIM(ROUND(IFERROR(CriteriTecnici!$K4949*1,IFERROR(NUMBERVALUE(CriteriTecnici!$K4949,".",","),IFERROR(NUMBERVALUE(CriteriTecnici!$K4949,",","."),0))),4)&amp;""),",",".")&amp;", "&amp;CHAR(34)&amp;"denominator"&amp;CHAR(34)&amp;": "&amp;SUBSTITUTE(TRIM(ROUND(IFERROR(CriteriTecnici!$L4949*1,IFERROR(NUMBERVALUE(CriteriTecnici!$L4949,".",","),IFERROR(NUMBERVALUE(CriteriTecnici!$L4949,",","."),0))),4)&amp;""),",",".")&amp;", "&amp;CHAR(34)&amp;"flag"&amp;CHAR(34)&amp;": "&amp;SUBSTITUTE(TRIM(ROUND(IFERROR(CriteriTecnici!$M4949*1,IFERROR(NUMBERVALUE(CriteriTecnici!$M4949,".",","),IFERROR(NUMBERVALUE(CriteriTecnici!$M4949,",","."),0))),4)&amp;""),",",".")&amp;", "&amp;CHAR(34)&amp;"rawScore"&amp;CHAR(34)&amp;": "&amp;SUBSTITUTE(TRIM(ROUND(IFERROR(CriteriTecnici!$O4949*1,IFERROR(NUMBERVALUE(CriteriTecnici!$O4949,".",","),IFERROR(NUMBERVALUE(CriteriTecnici!$O4949,",","."),0))),4)&amp;""),",",".")&amp;CHAR(125)&amp;IF(TRUE,",",""))</f>
        <v/>
      </c>
    </row>
    <row r="5170">
      <c r="A5170" s="38">
        <f>IF(CriteriTecnici!$A4950="","","    "&amp;CHAR(123)&amp;CHAR(34)&amp;"bidderId"&amp;CHAR(34)&amp;": "&amp;CHAR(34)&amp;SUBSTITUTE(CriteriTecnici!$A4950,CHAR(34),"'")&amp;CHAR(34)&amp;", "&amp;CHAR(34)&amp;"lotId"&amp;CHAR(34)&amp;": "&amp;CHAR(34)&amp;SUBSTITUTE(CriteriTecnici!$C4950,CHAR(34),"'")&amp;CHAR(34)&amp;", "&amp;CHAR(34)&amp;"criterionId"&amp;CHAR(34)&amp;": "&amp;CHAR(34)&amp;SUBSTITUTE(CriteriTecnici!$D4950,CHAR(34),"'")&amp;CHAR(34)&amp;", "&amp;CHAR(34)&amp;"kind"&amp;CHAR(34)&amp;": "&amp;CHAR(34)&amp;SUBSTITUTE(CriteriTecnici!$F4950,CHAR(34),"'")&amp;CHAR(34)&amp;", "&amp;CHAR(34)&amp;"value"&amp;CHAR(34)&amp;": "&amp;SUBSTITUTE(TRIM(ROUND(IFERROR(CriteriTecnici!$N4950*1,IFERROR(NUMBERVALUE(CriteriTecnici!$N4950,".",","),IFERROR(NUMBERVALUE(CriteriTecnici!$N4950,",","."),0))),4)&amp;""),",",".")&amp;", "&amp;CHAR(34)&amp;"numerator"&amp;CHAR(34)&amp;": "&amp;SUBSTITUTE(TRIM(ROUND(IFERROR(CriteriTecnici!$K4950*1,IFERROR(NUMBERVALUE(CriteriTecnici!$K4950,".",","),IFERROR(NUMBERVALUE(CriteriTecnici!$K4950,",","."),0))),4)&amp;""),",",".")&amp;", "&amp;CHAR(34)&amp;"denominator"&amp;CHAR(34)&amp;": "&amp;SUBSTITUTE(TRIM(ROUND(IFERROR(CriteriTecnici!$L4950*1,IFERROR(NUMBERVALUE(CriteriTecnici!$L4950,".",","),IFERROR(NUMBERVALUE(CriteriTecnici!$L4950,",","."),0))),4)&amp;""),",",".")&amp;", "&amp;CHAR(34)&amp;"flag"&amp;CHAR(34)&amp;": "&amp;SUBSTITUTE(TRIM(ROUND(IFERROR(CriteriTecnici!$M4950*1,IFERROR(NUMBERVALUE(CriteriTecnici!$M4950,".",","),IFERROR(NUMBERVALUE(CriteriTecnici!$M4950,",","."),0))),4)&amp;""),",",".")&amp;", "&amp;CHAR(34)&amp;"rawScore"&amp;CHAR(34)&amp;": "&amp;SUBSTITUTE(TRIM(ROUND(IFERROR(CriteriTecnici!$O4950*1,IFERROR(NUMBERVALUE(CriteriTecnici!$O4950,".",","),IFERROR(NUMBERVALUE(CriteriTecnici!$O4950,",","."),0))),4)&amp;""),",",".")&amp;CHAR(125)&amp;IF(TRUE,",",""))</f>
        <v/>
      </c>
    </row>
    <row r="5171">
      <c r="A5171" s="38">
        <f>IF(CriteriTecnici!$A4951="","","    "&amp;CHAR(123)&amp;CHAR(34)&amp;"bidderId"&amp;CHAR(34)&amp;": "&amp;CHAR(34)&amp;SUBSTITUTE(CriteriTecnici!$A4951,CHAR(34),"'")&amp;CHAR(34)&amp;", "&amp;CHAR(34)&amp;"lotId"&amp;CHAR(34)&amp;": "&amp;CHAR(34)&amp;SUBSTITUTE(CriteriTecnici!$C4951,CHAR(34),"'")&amp;CHAR(34)&amp;", "&amp;CHAR(34)&amp;"criterionId"&amp;CHAR(34)&amp;": "&amp;CHAR(34)&amp;SUBSTITUTE(CriteriTecnici!$D4951,CHAR(34),"'")&amp;CHAR(34)&amp;", "&amp;CHAR(34)&amp;"kind"&amp;CHAR(34)&amp;": "&amp;CHAR(34)&amp;SUBSTITUTE(CriteriTecnici!$F4951,CHAR(34),"'")&amp;CHAR(34)&amp;", "&amp;CHAR(34)&amp;"value"&amp;CHAR(34)&amp;": "&amp;SUBSTITUTE(TRIM(ROUND(IFERROR(CriteriTecnici!$N4951*1,IFERROR(NUMBERVALUE(CriteriTecnici!$N4951,".",","),IFERROR(NUMBERVALUE(CriteriTecnici!$N4951,",","."),0))),4)&amp;""),",",".")&amp;", "&amp;CHAR(34)&amp;"numerator"&amp;CHAR(34)&amp;": "&amp;SUBSTITUTE(TRIM(ROUND(IFERROR(CriteriTecnici!$K4951*1,IFERROR(NUMBERVALUE(CriteriTecnici!$K4951,".",","),IFERROR(NUMBERVALUE(CriteriTecnici!$K4951,",","."),0))),4)&amp;""),",",".")&amp;", "&amp;CHAR(34)&amp;"denominator"&amp;CHAR(34)&amp;": "&amp;SUBSTITUTE(TRIM(ROUND(IFERROR(CriteriTecnici!$L4951*1,IFERROR(NUMBERVALUE(CriteriTecnici!$L4951,".",","),IFERROR(NUMBERVALUE(CriteriTecnici!$L4951,",","."),0))),4)&amp;""),",",".")&amp;", "&amp;CHAR(34)&amp;"flag"&amp;CHAR(34)&amp;": "&amp;SUBSTITUTE(TRIM(ROUND(IFERROR(CriteriTecnici!$M4951*1,IFERROR(NUMBERVALUE(CriteriTecnici!$M4951,".",","),IFERROR(NUMBERVALUE(CriteriTecnici!$M4951,",","."),0))),4)&amp;""),",",".")&amp;", "&amp;CHAR(34)&amp;"rawScore"&amp;CHAR(34)&amp;": "&amp;SUBSTITUTE(TRIM(ROUND(IFERROR(CriteriTecnici!$O4951*1,IFERROR(NUMBERVALUE(CriteriTecnici!$O4951,".",","),IFERROR(NUMBERVALUE(CriteriTecnici!$O4951,",","."),0))),4)&amp;""),",",".")&amp;CHAR(125)&amp;IF(TRUE,",",""))</f>
        <v/>
      </c>
    </row>
    <row r="5172">
      <c r="A5172" s="38">
        <f>IF(CriteriTecnici!$A4952="","","    "&amp;CHAR(123)&amp;CHAR(34)&amp;"bidderId"&amp;CHAR(34)&amp;": "&amp;CHAR(34)&amp;SUBSTITUTE(CriteriTecnici!$A4952,CHAR(34),"'")&amp;CHAR(34)&amp;", "&amp;CHAR(34)&amp;"lotId"&amp;CHAR(34)&amp;": "&amp;CHAR(34)&amp;SUBSTITUTE(CriteriTecnici!$C4952,CHAR(34),"'")&amp;CHAR(34)&amp;", "&amp;CHAR(34)&amp;"criterionId"&amp;CHAR(34)&amp;": "&amp;CHAR(34)&amp;SUBSTITUTE(CriteriTecnici!$D4952,CHAR(34),"'")&amp;CHAR(34)&amp;", "&amp;CHAR(34)&amp;"kind"&amp;CHAR(34)&amp;": "&amp;CHAR(34)&amp;SUBSTITUTE(CriteriTecnici!$F4952,CHAR(34),"'")&amp;CHAR(34)&amp;", "&amp;CHAR(34)&amp;"value"&amp;CHAR(34)&amp;": "&amp;SUBSTITUTE(TRIM(ROUND(IFERROR(CriteriTecnici!$N4952*1,IFERROR(NUMBERVALUE(CriteriTecnici!$N4952,".",","),IFERROR(NUMBERVALUE(CriteriTecnici!$N4952,",","."),0))),4)&amp;""),",",".")&amp;", "&amp;CHAR(34)&amp;"numerator"&amp;CHAR(34)&amp;": "&amp;SUBSTITUTE(TRIM(ROUND(IFERROR(CriteriTecnici!$K4952*1,IFERROR(NUMBERVALUE(CriteriTecnici!$K4952,".",","),IFERROR(NUMBERVALUE(CriteriTecnici!$K4952,",","."),0))),4)&amp;""),",",".")&amp;", "&amp;CHAR(34)&amp;"denominator"&amp;CHAR(34)&amp;": "&amp;SUBSTITUTE(TRIM(ROUND(IFERROR(CriteriTecnici!$L4952*1,IFERROR(NUMBERVALUE(CriteriTecnici!$L4952,".",","),IFERROR(NUMBERVALUE(CriteriTecnici!$L4952,",","."),0))),4)&amp;""),",",".")&amp;", "&amp;CHAR(34)&amp;"flag"&amp;CHAR(34)&amp;": "&amp;SUBSTITUTE(TRIM(ROUND(IFERROR(CriteriTecnici!$M4952*1,IFERROR(NUMBERVALUE(CriteriTecnici!$M4952,".",","),IFERROR(NUMBERVALUE(CriteriTecnici!$M4952,",","."),0))),4)&amp;""),",",".")&amp;", "&amp;CHAR(34)&amp;"rawScore"&amp;CHAR(34)&amp;": "&amp;SUBSTITUTE(TRIM(ROUND(IFERROR(CriteriTecnici!$O4952*1,IFERROR(NUMBERVALUE(CriteriTecnici!$O4952,".",","),IFERROR(NUMBERVALUE(CriteriTecnici!$O4952,",","."),0))),4)&amp;""),",",".")&amp;CHAR(125)&amp;IF(TRUE,",",""))</f>
        <v/>
      </c>
    </row>
    <row r="5173">
      <c r="A5173" s="38">
        <f>IF(CriteriTecnici!$A4953="","","    "&amp;CHAR(123)&amp;CHAR(34)&amp;"bidderId"&amp;CHAR(34)&amp;": "&amp;CHAR(34)&amp;SUBSTITUTE(CriteriTecnici!$A4953,CHAR(34),"'")&amp;CHAR(34)&amp;", "&amp;CHAR(34)&amp;"lotId"&amp;CHAR(34)&amp;": "&amp;CHAR(34)&amp;SUBSTITUTE(CriteriTecnici!$C4953,CHAR(34),"'")&amp;CHAR(34)&amp;", "&amp;CHAR(34)&amp;"criterionId"&amp;CHAR(34)&amp;": "&amp;CHAR(34)&amp;SUBSTITUTE(CriteriTecnici!$D4953,CHAR(34),"'")&amp;CHAR(34)&amp;", "&amp;CHAR(34)&amp;"kind"&amp;CHAR(34)&amp;": "&amp;CHAR(34)&amp;SUBSTITUTE(CriteriTecnici!$F4953,CHAR(34),"'")&amp;CHAR(34)&amp;", "&amp;CHAR(34)&amp;"value"&amp;CHAR(34)&amp;": "&amp;SUBSTITUTE(TRIM(ROUND(IFERROR(CriteriTecnici!$N4953*1,IFERROR(NUMBERVALUE(CriteriTecnici!$N4953,".",","),IFERROR(NUMBERVALUE(CriteriTecnici!$N4953,",","."),0))),4)&amp;""),",",".")&amp;", "&amp;CHAR(34)&amp;"numerator"&amp;CHAR(34)&amp;": "&amp;SUBSTITUTE(TRIM(ROUND(IFERROR(CriteriTecnici!$K4953*1,IFERROR(NUMBERVALUE(CriteriTecnici!$K4953,".",","),IFERROR(NUMBERVALUE(CriteriTecnici!$K4953,",","."),0))),4)&amp;""),",",".")&amp;", "&amp;CHAR(34)&amp;"denominator"&amp;CHAR(34)&amp;": "&amp;SUBSTITUTE(TRIM(ROUND(IFERROR(CriteriTecnici!$L4953*1,IFERROR(NUMBERVALUE(CriteriTecnici!$L4953,".",","),IFERROR(NUMBERVALUE(CriteriTecnici!$L4953,",","."),0))),4)&amp;""),",",".")&amp;", "&amp;CHAR(34)&amp;"flag"&amp;CHAR(34)&amp;": "&amp;SUBSTITUTE(TRIM(ROUND(IFERROR(CriteriTecnici!$M4953*1,IFERROR(NUMBERVALUE(CriteriTecnici!$M4953,".",","),IFERROR(NUMBERVALUE(CriteriTecnici!$M4953,",","."),0))),4)&amp;""),",",".")&amp;", "&amp;CHAR(34)&amp;"rawScore"&amp;CHAR(34)&amp;": "&amp;SUBSTITUTE(TRIM(ROUND(IFERROR(CriteriTecnici!$O4953*1,IFERROR(NUMBERVALUE(CriteriTecnici!$O4953,".",","),IFERROR(NUMBERVALUE(CriteriTecnici!$O4953,",","."),0))),4)&amp;""),",",".")&amp;CHAR(125)&amp;IF(TRUE,",",""))</f>
        <v/>
      </c>
    </row>
    <row r="5174">
      <c r="A5174" s="38">
        <f>IF(CriteriTecnici!$A4954="","","    "&amp;CHAR(123)&amp;CHAR(34)&amp;"bidderId"&amp;CHAR(34)&amp;": "&amp;CHAR(34)&amp;SUBSTITUTE(CriteriTecnici!$A4954,CHAR(34),"'")&amp;CHAR(34)&amp;", "&amp;CHAR(34)&amp;"lotId"&amp;CHAR(34)&amp;": "&amp;CHAR(34)&amp;SUBSTITUTE(CriteriTecnici!$C4954,CHAR(34),"'")&amp;CHAR(34)&amp;", "&amp;CHAR(34)&amp;"criterionId"&amp;CHAR(34)&amp;": "&amp;CHAR(34)&amp;SUBSTITUTE(CriteriTecnici!$D4954,CHAR(34),"'")&amp;CHAR(34)&amp;", "&amp;CHAR(34)&amp;"kind"&amp;CHAR(34)&amp;": "&amp;CHAR(34)&amp;SUBSTITUTE(CriteriTecnici!$F4954,CHAR(34),"'")&amp;CHAR(34)&amp;", "&amp;CHAR(34)&amp;"value"&amp;CHAR(34)&amp;": "&amp;SUBSTITUTE(TRIM(ROUND(IFERROR(CriteriTecnici!$N4954*1,IFERROR(NUMBERVALUE(CriteriTecnici!$N4954,".",","),IFERROR(NUMBERVALUE(CriteriTecnici!$N4954,",","."),0))),4)&amp;""),",",".")&amp;", "&amp;CHAR(34)&amp;"numerator"&amp;CHAR(34)&amp;": "&amp;SUBSTITUTE(TRIM(ROUND(IFERROR(CriteriTecnici!$K4954*1,IFERROR(NUMBERVALUE(CriteriTecnici!$K4954,".",","),IFERROR(NUMBERVALUE(CriteriTecnici!$K4954,",","."),0))),4)&amp;""),",",".")&amp;", "&amp;CHAR(34)&amp;"denominator"&amp;CHAR(34)&amp;": "&amp;SUBSTITUTE(TRIM(ROUND(IFERROR(CriteriTecnici!$L4954*1,IFERROR(NUMBERVALUE(CriteriTecnici!$L4954,".",","),IFERROR(NUMBERVALUE(CriteriTecnici!$L4954,",","."),0))),4)&amp;""),",",".")&amp;", "&amp;CHAR(34)&amp;"flag"&amp;CHAR(34)&amp;": "&amp;SUBSTITUTE(TRIM(ROUND(IFERROR(CriteriTecnici!$M4954*1,IFERROR(NUMBERVALUE(CriteriTecnici!$M4954,".",","),IFERROR(NUMBERVALUE(CriteriTecnici!$M4954,",","."),0))),4)&amp;""),",",".")&amp;", "&amp;CHAR(34)&amp;"rawScore"&amp;CHAR(34)&amp;": "&amp;SUBSTITUTE(TRIM(ROUND(IFERROR(CriteriTecnici!$O4954*1,IFERROR(NUMBERVALUE(CriteriTecnici!$O4954,".",","),IFERROR(NUMBERVALUE(CriteriTecnici!$O4954,",","."),0))),4)&amp;""),",",".")&amp;CHAR(125)&amp;IF(TRUE,",",""))</f>
        <v/>
      </c>
    </row>
    <row r="5175">
      <c r="A5175" s="38">
        <f>IF(CriteriTecnici!$A4955="","","    "&amp;CHAR(123)&amp;CHAR(34)&amp;"bidderId"&amp;CHAR(34)&amp;": "&amp;CHAR(34)&amp;SUBSTITUTE(CriteriTecnici!$A4955,CHAR(34),"'")&amp;CHAR(34)&amp;", "&amp;CHAR(34)&amp;"lotId"&amp;CHAR(34)&amp;": "&amp;CHAR(34)&amp;SUBSTITUTE(CriteriTecnici!$C4955,CHAR(34),"'")&amp;CHAR(34)&amp;", "&amp;CHAR(34)&amp;"criterionId"&amp;CHAR(34)&amp;": "&amp;CHAR(34)&amp;SUBSTITUTE(CriteriTecnici!$D4955,CHAR(34),"'")&amp;CHAR(34)&amp;", "&amp;CHAR(34)&amp;"kind"&amp;CHAR(34)&amp;": "&amp;CHAR(34)&amp;SUBSTITUTE(CriteriTecnici!$F4955,CHAR(34),"'")&amp;CHAR(34)&amp;", "&amp;CHAR(34)&amp;"value"&amp;CHAR(34)&amp;": "&amp;SUBSTITUTE(TRIM(ROUND(IFERROR(CriteriTecnici!$N4955*1,IFERROR(NUMBERVALUE(CriteriTecnici!$N4955,".",","),IFERROR(NUMBERVALUE(CriteriTecnici!$N4955,",","."),0))),4)&amp;""),",",".")&amp;", "&amp;CHAR(34)&amp;"numerator"&amp;CHAR(34)&amp;": "&amp;SUBSTITUTE(TRIM(ROUND(IFERROR(CriteriTecnici!$K4955*1,IFERROR(NUMBERVALUE(CriteriTecnici!$K4955,".",","),IFERROR(NUMBERVALUE(CriteriTecnici!$K4955,",","."),0))),4)&amp;""),",",".")&amp;", "&amp;CHAR(34)&amp;"denominator"&amp;CHAR(34)&amp;": "&amp;SUBSTITUTE(TRIM(ROUND(IFERROR(CriteriTecnici!$L4955*1,IFERROR(NUMBERVALUE(CriteriTecnici!$L4955,".",","),IFERROR(NUMBERVALUE(CriteriTecnici!$L4955,",","."),0))),4)&amp;""),",",".")&amp;", "&amp;CHAR(34)&amp;"flag"&amp;CHAR(34)&amp;": "&amp;SUBSTITUTE(TRIM(ROUND(IFERROR(CriteriTecnici!$M4955*1,IFERROR(NUMBERVALUE(CriteriTecnici!$M4955,".",","),IFERROR(NUMBERVALUE(CriteriTecnici!$M4955,",","."),0))),4)&amp;""),",",".")&amp;", "&amp;CHAR(34)&amp;"rawScore"&amp;CHAR(34)&amp;": "&amp;SUBSTITUTE(TRIM(ROUND(IFERROR(CriteriTecnici!$O4955*1,IFERROR(NUMBERVALUE(CriteriTecnici!$O4955,".",","),IFERROR(NUMBERVALUE(CriteriTecnici!$O4955,",","."),0))),4)&amp;""),",",".")&amp;CHAR(125)&amp;IF(TRUE,",",""))</f>
        <v/>
      </c>
    </row>
    <row r="5176">
      <c r="A5176" s="38">
        <f>IF(CriteriTecnici!$A4956="","","    "&amp;CHAR(123)&amp;CHAR(34)&amp;"bidderId"&amp;CHAR(34)&amp;": "&amp;CHAR(34)&amp;SUBSTITUTE(CriteriTecnici!$A4956,CHAR(34),"'")&amp;CHAR(34)&amp;", "&amp;CHAR(34)&amp;"lotId"&amp;CHAR(34)&amp;": "&amp;CHAR(34)&amp;SUBSTITUTE(CriteriTecnici!$C4956,CHAR(34),"'")&amp;CHAR(34)&amp;", "&amp;CHAR(34)&amp;"criterionId"&amp;CHAR(34)&amp;": "&amp;CHAR(34)&amp;SUBSTITUTE(CriteriTecnici!$D4956,CHAR(34),"'")&amp;CHAR(34)&amp;", "&amp;CHAR(34)&amp;"kind"&amp;CHAR(34)&amp;": "&amp;CHAR(34)&amp;SUBSTITUTE(CriteriTecnici!$F4956,CHAR(34),"'")&amp;CHAR(34)&amp;", "&amp;CHAR(34)&amp;"value"&amp;CHAR(34)&amp;": "&amp;SUBSTITUTE(TRIM(ROUND(IFERROR(CriteriTecnici!$N4956*1,IFERROR(NUMBERVALUE(CriteriTecnici!$N4956,".",","),IFERROR(NUMBERVALUE(CriteriTecnici!$N4956,",","."),0))),4)&amp;""),",",".")&amp;", "&amp;CHAR(34)&amp;"numerator"&amp;CHAR(34)&amp;": "&amp;SUBSTITUTE(TRIM(ROUND(IFERROR(CriteriTecnici!$K4956*1,IFERROR(NUMBERVALUE(CriteriTecnici!$K4956,".",","),IFERROR(NUMBERVALUE(CriteriTecnici!$K4956,",","."),0))),4)&amp;""),",",".")&amp;", "&amp;CHAR(34)&amp;"denominator"&amp;CHAR(34)&amp;": "&amp;SUBSTITUTE(TRIM(ROUND(IFERROR(CriteriTecnici!$L4956*1,IFERROR(NUMBERVALUE(CriteriTecnici!$L4956,".",","),IFERROR(NUMBERVALUE(CriteriTecnici!$L4956,",","."),0))),4)&amp;""),",",".")&amp;", "&amp;CHAR(34)&amp;"flag"&amp;CHAR(34)&amp;": "&amp;SUBSTITUTE(TRIM(ROUND(IFERROR(CriteriTecnici!$M4956*1,IFERROR(NUMBERVALUE(CriteriTecnici!$M4956,".",","),IFERROR(NUMBERVALUE(CriteriTecnici!$M4956,",","."),0))),4)&amp;""),",",".")&amp;", "&amp;CHAR(34)&amp;"rawScore"&amp;CHAR(34)&amp;": "&amp;SUBSTITUTE(TRIM(ROUND(IFERROR(CriteriTecnici!$O4956*1,IFERROR(NUMBERVALUE(CriteriTecnici!$O4956,".",","),IFERROR(NUMBERVALUE(CriteriTecnici!$O4956,",","."),0))),4)&amp;""),",",".")&amp;CHAR(125)&amp;IF(TRUE,",",""))</f>
        <v/>
      </c>
    </row>
    <row r="5177">
      <c r="A5177" s="38">
        <f>IF(CriteriTecnici!$A4957="","","    "&amp;CHAR(123)&amp;CHAR(34)&amp;"bidderId"&amp;CHAR(34)&amp;": "&amp;CHAR(34)&amp;SUBSTITUTE(CriteriTecnici!$A4957,CHAR(34),"'")&amp;CHAR(34)&amp;", "&amp;CHAR(34)&amp;"lotId"&amp;CHAR(34)&amp;": "&amp;CHAR(34)&amp;SUBSTITUTE(CriteriTecnici!$C4957,CHAR(34),"'")&amp;CHAR(34)&amp;", "&amp;CHAR(34)&amp;"criterionId"&amp;CHAR(34)&amp;": "&amp;CHAR(34)&amp;SUBSTITUTE(CriteriTecnici!$D4957,CHAR(34),"'")&amp;CHAR(34)&amp;", "&amp;CHAR(34)&amp;"kind"&amp;CHAR(34)&amp;": "&amp;CHAR(34)&amp;SUBSTITUTE(CriteriTecnici!$F4957,CHAR(34),"'")&amp;CHAR(34)&amp;", "&amp;CHAR(34)&amp;"value"&amp;CHAR(34)&amp;": "&amp;SUBSTITUTE(TRIM(ROUND(IFERROR(CriteriTecnici!$N4957*1,IFERROR(NUMBERVALUE(CriteriTecnici!$N4957,".",","),IFERROR(NUMBERVALUE(CriteriTecnici!$N4957,",","."),0))),4)&amp;""),",",".")&amp;", "&amp;CHAR(34)&amp;"numerator"&amp;CHAR(34)&amp;": "&amp;SUBSTITUTE(TRIM(ROUND(IFERROR(CriteriTecnici!$K4957*1,IFERROR(NUMBERVALUE(CriteriTecnici!$K4957,".",","),IFERROR(NUMBERVALUE(CriteriTecnici!$K4957,",","."),0))),4)&amp;""),",",".")&amp;", "&amp;CHAR(34)&amp;"denominator"&amp;CHAR(34)&amp;": "&amp;SUBSTITUTE(TRIM(ROUND(IFERROR(CriteriTecnici!$L4957*1,IFERROR(NUMBERVALUE(CriteriTecnici!$L4957,".",","),IFERROR(NUMBERVALUE(CriteriTecnici!$L4957,",","."),0))),4)&amp;""),",",".")&amp;", "&amp;CHAR(34)&amp;"flag"&amp;CHAR(34)&amp;": "&amp;SUBSTITUTE(TRIM(ROUND(IFERROR(CriteriTecnici!$M4957*1,IFERROR(NUMBERVALUE(CriteriTecnici!$M4957,".",","),IFERROR(NUMBERVALUE(CriteriTecnici!$M4957,",","."),0))),4)&amp;""),",",".")&amp;", "&amp;CHAR(34)&amp;"rawScore"&amp;CHAR(34)&amp;": "&amp;SUBSTITUTE(TRIM(ROUND(IFERROR(CriteriTecnici!$O4957*1,IFERROR(NUMBERVALUE(CriteriTecnici!$O4957,".",","),IFERROR(NUMBERVALUE(CriteriTecnici!$O4957,",","."),0))),4)&amp;""),",",".")&amp;CHAR(125)&amp;IF(TRUE,",",""))</f>
        <v/>
      </c>
    </row>
    <row r="5178">
      <c r="A5178" s="38">
        <f>IF(CriteriTecnici!$A4958="","","    "&amp;CHAR(123)&amp;CHAR(34)&amp;"bidderId"&amp;CHAR(34)&amp;": "&amp;CHAR(34)&amp;SUBSTITUTE(CriteriTecnici!$A4958,CHAR(34),"'")&amp;CHAR(34)&amp;", "&amp;CHAR(34)&amp;"lotId"&amp;CHAR(34)&amp;": "&amp;CHAR(34)&amp;SUBSTITUTE(CriteriTecnici!$C4958,CHAR(34),"'")&amp;CHAR(34)&amp;", "&amp;CHAR(34)&amp;"criterionId"&amp;CHAR(34)&amp;": "&amp;CHAR(34)&amp;SUBSTITUTE(CriteriTecnici!$D4958,CHAR(34),"'")&amp;CHAR(34)&amp;", "&amp;CHAR(34)&amp;"kind"&amp;CHAR(34)&amp;": "&amp;CHAR(34)&amp;SUBSTITUTE(CriteriTecnici!$F4958,CHAR(34),"'")&amp;CHAR(34)&amp;", "&amp;CHAR(34)&amp;"value"&amp;CHAR(34)&amp;": "&amp;SUBSTITUTE(TRIM(ROUND(IFERROR(CriteriTecnici!$N4958*1,IFERROR(NUMBERVALUE(CriteriTecnici!$N4958,".",","),IFERROR(NUMBERVALUE(CriteriTecnici!$N4958,",","."),0))),4)&amp;""),",",".")&amp;", "&amp;CHAR(34)&amp;"numerator"&amp;CHAR(34)&amp;": "&amp;SUBSTITUTE(TRIM(ROUND(IFERROR(CriteriTecnici!$K4958*1,IFERROR(NUMBERVALUE(CriteriTecnici!$K4958,".",","),IFERROR(NUMBERVALUE(CriteriTecnici!$K4958,",","."),0))),4)&amp;""),",",".")&amp;", "&amp;CHAR(34)&amp;"denominator"&amp;CHAR(34)&amp;": "&amp;SUBSTITUTE(TRIM(ROUND(IFERROR(CriteriTecnici!$L4958*1,IFERROR(NUMBERVALUE(CriteriTecnici!$L4958,".",","),IFERROR(NUMBERVALUE(CriteriTecnici!$L4958,",","."),0))),4)&amp;""),",",".")&amp;", "&amp;CHAR(34)&amp;"flag"&amp;CHAR(34)&amp;": "&amp;SUBSTITUTE(TRIM(ROUND(IFERROR(CriteriTecnici!$M4958*1,IFERROR(NUMBERVALUE(CriteriTecnici!$M4958,".",","),IFERROR(NUMBERVALUE(CriteriTecnici!$M4958,",","."),0))),4)&amp;""),",",".")&amp;", "&amp;CHAR(34)&amp;"rawScore"&amp;CHAR(34)&amp;": "&amp;SUBSTITUTE(TRIM(ROUND(IFERROR(CriteriTecnici!$O4958*1,IFERROR(NUMBERVALUE(CriteriTecnici!$O4958,".",","),IFERROR(NUMBERVALUE(CriteriTecnici!$O4958,",","."),0))),4)&amp;""),",",".")&amp;CHAR(125)&amp;IF(TRUE,",",""))</f>
        <v/>
      </c>
    </row>
    <row r="5179">
      <c r="A5179" s="38">
        <f>IF(CriteriTecnici!$A4959="","","    "&amp;CHAR(123)&amp;CHAR(34)&amp;"bidderId"&amp;CHAR(34)&amp;": "&amp;CHAR(34)&amp;SUBSTITUTE(CriteriTecnici!$A4959,CHAR(34),"'")&amp;CHAR(34)&amp;", "&amp;CHAR(34)&amp;"lotId"&amp;CHAR(34)&amp;": "&amp;CHAR(34)&amp;SUBSTITUTE(CriteriTecnici!$C4959,CHAR(34),"'")&amp;CHAR(34)&amp;", "&amp;CHAR(34)&amp;"criterionId"&amp;CHAR(34)&amp;": "&amp;CHAR(34)&amp;SUBSTITUTE(CriteriTecnici!$D4959,CHAR(34),"'")&amp;CHAR(34)&amp;", "&amp;CHAR(34)&amp;"kind"&amp;CHAR(34)&amp;": "&amp;CHAR(34)&amp;SUBSTITUTE(CriteriTecnici!$F4959,CHAR(34),"'")&amp;CHAR(34)&amp;", "&amp;CHAR(34)&amp;"value"&amp;CHAR(34)&amp;": "&amp;SUBSTITUTE(TRIM(ROUND(IFERROR(CriteriTecnici!$N4959*1,IFERROR(NUMBERVALUE(CriteriTecnici!$N4959,".",","),IFERROR(NUMBERVALUE(CriteriTecnici!$N4959,",","."),0))),4)&amp;""),",",".")&amp;", "&amp;CHAR(34)&amp;"numerator"&amp;CHAR(34)&amp;": "&amp;SUBSTITUTE(TRIM(ROUND(IFERROR(CriteriTecnici!$K4959*1,IFERROR(NUMBERVALUE(CriteriTecnici!$K4959,".",","),IFERROR(NUMBERVALUE(CriteriTecnici!$K4959,",","."),0))),4)&amp;""),",",".")&amp;", "&amp;CHAR(34)&amp;"denominator"&amp;CHAR(34)&amp;": "&amp;SUBSTITUTE(TRIM(ROUND(IFERROR(CriteriTecnici!$L4959*1,IFERROR(NUMBERVALUE(CriteriTecnici!$L4959,".",","),IFERROR(NUMBERVALUE(CriteriTecnici!$L4959,",","."),0))),4)&amp;""),",",".")&amp;", "&amp;CHAR(34)&amp;"flag"&amp;CHAR(34)&amp;": "&amp;SUBSTITUTE(TRIM(ROUND(IFERROR(CriteriTecnici!$M4959*1,IFERROR(NUMBERVALUE(CriteriTecnici!$M4959,".",","),IFERROR(NUMBERVALUE(CriteriTecnici!$M4959,",","."),0))),4)&amp;""),",",".")&amp;", "&amp;CHAR(34)&amp;"rawScore"&amp;CHAR(34)&amp;": "&amp;SUBSTITUTE(TRIM(ROUND(IFERROR(CriteriTecnici!$O4959*1,IFERROR(NUMBERVALUE(CriteriTecnici!$O4959,".",","),IFERROR(NUMBERVALUE(CriteriTecnici!$O4959,",","."),0))),4)&amp;""),",",".")&amp;CHAR(125)&amp;IF(TRUE,",",""))</f>
        <v/>
      </c>
    </row>
    <row r="5180">
      <c r="A5180" s="38">
        <f>IF(CriteriTecnici!$A4960="","","    "&amp;CHAR(123)&amp;CHAR(34)&amp;"bidderId"&amp;CHAR(34)&amp;": "&amp;CHAR(34)&amp;SUBSTITUTE(CriteriTecnici!$A4960,CHAR(34),"'")&amp;CHAR(34)&amp;", "&amp;CHAR(34)&amp;"lotId"&amp;CHAR(34)&amp;": "&amp;CHAR(34)&amp;SUBSTITUTE(CriteriTecnici!$C4960,CHAR(34),"'")&amp;CHAR(34)&amp;", "&amp;CHAR(34)&amp;"criterionId"&amp;CHAR(34)&amp;": "&amp;CHAR(34)&amp;SUBSTITUTE(CriteriTecnici!$D4960,CHAR(34),"'")&amp;CHAR(34)&amp;", "&amp;CHAR(34)&amp;"kind"&amp;CHAR(34)&amp;": "&amp;CHAR(34)&amp;SUBSTITUTE(CriteriTecnici!$F4960,CHAR(34),"'")&amp;CHAR(34)&amp;", "&amp;CHAR(34)&amp;"value"&amp;CHAR(34)&amp;": "&amp;SUBSTITUTE(TRIM(ROUND(IFERROR(CriteriTecnici!$N4960*1,IFERROR(NUMBERVALUE(CriteriTecnici!$N4960,".",","),IFERROR(NUMBERVALUE(CriteriTecnici!$N4960,",","."),0))),4)&amp;""),",",".")&amp;", "&amp;CHAR(34)&amp;"numerator"&amp;CHAR(34)&amp;": "&amp;SUBSTITUTE(TRIM(ROUND(IFERROR(CriteriTecnici!$K4960*1,IFERROR(NUMBERVALUE(CriteriTecnici!$K4960,".",","),IFERROR(NUMBERVALUE(CriteriTecnici!$K4960,",","."),0))),4)&amp;""),",",".")&amp;", "&amp;CHAR(34)&amp;"denominator"&amp;CHAR(34)&amp;": "&amp;SUBSTITUTE(TRIM(ROUND(IFERROR(CriteriTecnici!$L4960*1,IFERROR(NUMBERVALUE(CriteriTecnici!$L4960,".",","),IFERROR(NUMBERVALUE(CriteriTecnici!$L4960,",","."),0))),4)&amp;""),",",".")&amp;", "&amp;CHAR(34)&amp;"flag"&amp;CHAR(34)&amp;": "&amp;SUBSTITUTE(TRIM(ROUND(IFERROR(CriteriTecnici!$M4960*1,IFERROR(NUMBERVALUE(CriteriTecnici!$M4960,".",","),IFERROR(NUMBERVALUE(CriteriTecnici!$M4960,",","."),0))),4)&amp;""),",",".")&amp;", "&amp;CHAR(34)&amp;"rawScore"&amp;CHAR(34)&amp;": "&amp;SUBSTITUTE(TRIM(ROUND(IFERROR(CriteriTecnici!$O4960*1,IFERROR(NUMBERVALUE(CriteriTecnici!$O4960,".",","),IFERROR(NUMBERVALUE(CriteriTecnici!$O4960,",","."),0))),4)&amp;""),",",".")&amp;CHAR(125)&amp;IF(TRUE,",",""))</f>
        <v/>
      </c>
    </row>
    <row r="5181">
      <c r="A5181" s="38">
        <f>IF(CriteriTecnici!$A4961="","","    "&amp;CHAR(123)&amp;CHAR(34)&amp;"bidderId"&amp;CHAR(34)&amp;": "&amp;CHAR(34)&amp;SUBSTITUTE(CriteriTecnici!$A4961,CHAR(34),"'")&amp;CHAR(34)&amp;", "&amp;CHAR(34)&amp;"lotId"&amp;CHAR(34)&amp;": "&amp;CHAR(34)&amp;SUBSTITUTE(CriteriTecnici!$C4961,CHAR(34),"'")&amp;CHAR(34)&amp;", "&amp;CHAR(34)&amp;"criterionId"&amp;CHAR(34)&amp;": "&amp;CHAR(34)&amp;SUBSTITUTE(CriteriTecnici!$D4961,CHAR(34),"'")&amp;CHAR(34)&amp;", "&amp;CHAR(34)&amp;"kind"&amp;CHAR(34)&amp;": "&amp;CHAR(34)&amp;SUBSTITUTE(CriteriTecnici!$F4961,CHAR(34),"'")&amp;CHAR(34)&amp;", "&amp;CHAR(34)&amp;"value"&amp;CHAR(34)&amp;": "&amp;SUBSTITUTE(TRIM(ROUND(IFERROR(CriteriTecnici!$N4961*1,IFERROR(NUMBERVALUE(CriteriTecnici!$N4961,".",","),IFERROR(NUMBERVALUE(CriteriTecnici!$N4961,",","."),0))),4)&amp;""),",",".")&amp;", "&amp;CHAR(34)&amp;"numerator"&amp;CHAR(34)&amp;": "&amp;SUBSTITUTE(TRIM(ROUND(IFERROR(CriteriTecnici!$K4961*1,IFERROR(NUMBERVALUE(CriteriTecnici!$K4961,".",","),IFERROR(NUMBERVALUE(CriteriTecnici!$K4961,",","."),0))),4)&amp;""),",",".")&amp;", "&amp;CHAR(34)&amp;"denominator"&amp;CHAR(34)&amp;": "&amp;SUBSTITUTE(TRIM(ROUND(IFERROR(CriteriTecnici!$L4961*1,IFERROR(NUMBERVALUE(CriteriTecnici!$L4961,".",","),IFERROR(NUMBERVALUE(CriteriTecnici!$L4961,",","."),0))),4)&amp;""),",",".")&amp;", "&amp;CHAR(34)&amp;"flag"&amp;CHAR(34)&amp;": "&amp;SUBSTITUTE(TRIM(ROUND(IFERROR(CriteriTecnici!$M4961*1,IFERROR(NUMBERVALUE(CriteriTecnici!$M4961,".",","),IFERROR(NUMBERVALUE(CriteriTecnici!$M4961,",","."),0))),4)&amp;""),",",".")&amp;", "&amp;CHAR(34)&amp;"rawScore"&amp;CHAR(34)&amp;": "&amp;SUBSTITUTE(TRIM(ROUND(IFERROR(CriteriTecnici!$O4961*1,IFERROR(NUMBERVALUE(CriteriTecnici!$O4961,".",","),IFERROR(NUMBERVALUE(CriteriTecnici!$O4961,",","."),0))),4)&amp;""),",",".")&amp;CHAR(125)&amp;IF(TRUE,",",""))</f>
        <v/>
      </c>
    </row>
    <row r="5182">
      <c r="A5182" s="38">
        <f>IF(CriteriTecnici!$A4962="","","    "&amp;CHAR(123)&amp;CHAR(34)&amp;"bidderId"&amp;CHAR(34)&amp;": "&amp;CHAR(34)&amp;SUBSTITUTE(CriteriTecnici!$A4962,CHAR(34),"'")&amp;CHAR(34)&amp;", "&amp;CHAR(34)&amp;"lotId"&amp;CHAR(34)&amp;": "&amp;CHAR(34)&amp;SUBSTITUTE(CriteriTecnici!$C4962,CHAR(34),"'")&amp;CHAR(34)&amp;", "&amp;CHAR(34)&amp;"criterionId"&amp;CHAR(34)&amp;": "&amp;CHAR(34)&amp;SUBSTITUTE(CriteriTecnici!$D4962,CHAR(34),"'")&amp;CHAR(34)&amp;", "&amp;CHAR(34)&amp;"kind"&amp;CHAR(34)&amp;": "&amp;CHAR(34)&amp;SUBSTITUTE(CriteriTecnici!$F4962,CHAR(34),"'")&amp;CHAR(34)&amp;", "&amp;CHAR(34)&amp;"value"&amp;CHAR(34)&amp;": "&amp;SUBSTITUTE(TRIM(ROUND(IFERROR(CriteriTecnici!$N4962*1,IFERROR(NUMBERVALUE(CriteriTecnici!$N4962,".",","),IFERROR(NUMBERVALUE(CriteriTecnici!$N4962,",","."),0))),4)&amp;""),",",".")&amp;", "&amp;CHAR(34)&amp;"numerator"&amp;CHAR(34)&amp;": "&amp;SUBSTITUTE(TRIM(ROUND(IFERROR(CriteriTecnici!$K4962*1,IFERROR(NUMBERVALUE(CriteriTecnici!$K4962,".",","),IFERROR(NUMBERVALUE(CriteriTecnici!$K4962,",","."),0))),4)&amp;""),",",".")&amp;", "&amp;CHAR(34)&amp;"denominator"&amp;CHAR(34)&amp;": "&amp;SUBSTITUTE(TRIM(ROUND(IFERROR(CriteriTecnici!$L4962*1,IFERROR(NUMBERVALUE(CriteriTecnici!$L4962,".",","),IFERROR(NUMBERVALUE(CriteriTecnici!$L4962,",","."),0))),4)&amp;""),",",".")&amp;", "&amp;CHAR(34)&amp;"flag"&amp;CHAR(34)&amp;": "&amp;SUBSTITUTE(TRIM(ROUND(IFERROR(CriteriTecnici!$M4962*1,IFERROR(NUMBERVALUE(CriteriTecnici!$M4962,".",","),IFERROR(NUMBERVALUE(CriteriTecnici!$M4962,",","."),0))),4)&amp;""),",",".")&amp;", "&amp;CHAR(34)&amp;"rawScore"&amp;CHAR(34)&amp;": "&amp;SUBSTITUTE(TRIM(ROUND(IFERROR(CriteriTecnici!$O4962*1,IFERROR(NUMBERVALUE(CriteriTecnici!$O4962,".",","),IFERROR(NUMBERVALUE(CriteriTecnici!$O4962,",","."),0))),4)&amp;""),",",".")&amp;CHAR(125)&amp;IF(TRUE,",",""))</f>
        <v/>
      </c>
    </row>
    <row r="5183">
      <c r="A5183" s="38">
        <f>IF(CriteriTecnici!$A4963="","","    "&amp;CHAR(123)&amp;CHAR(34)&amp;"bidderId"&amp;CHAR(34)&amp;": "&amp;CHAR(34)&amp;SUBSTITUTE(CriteriTecnici!$A4963,CHAR(34),"'")&amp;CHAR(34)&amp;", "&amp;CHAR(34)&amp;"lotId"&amp;CHAR(34)&amp;": "&amp;CHAR(34)&amp;SUBSTITUTE(CriteriTecnici!$C4963,CHAR(34),"'")&amp;CHAR(34)&amp;", "&amp;CHAR(34)&amp;"criterionId"&amp;CHAR(34)&amp;": "&amp;CHAR(34)&amp;SUBSTITUTE(CriteriTecnici!$D4963,CHAR(34),"'")&amp;CHAR(34)&amp;", "&amp;CHAR(34)&amp;"kind"&amp;CHAR(34)&amp;": "&amp;CHAR(34)&amp;SUBSTITUTE(CriteriTecnici!$F4963,CHAR(34),"'")&amp;CHAR(34)&amp;", "&amp;CHAR(34)&amp;"value"&amp;CHAR(34)&amp;": "&amp;SUBSTITUTE(TRIM(ROUND(IFERROR(CriteriTecnici!$N4963*1,IFERROR(NUMBERVALUE(CriteriTecnici!$N4963,".",","),IFERROR(NUMBERVALUE(CriteriTecnici!$N4963,",","."),0))),4)&amp;""),",",".")&amp;", "&amp;CHAR(34)&amp;"numerator"&amp;CHAR(34)&amp;": "&amp;SUBSTITUTE(TRIM(ROUND(IFERROR(CriteriTecnici!$K4963*1,IFERROR(NUMBERVALUE(CriteriTecnici!$K4963,".",","),IFERROR(NUMBERVALUE(CriteriTecnici!$K4963,",","."),0))),4)&amp;""),",",".")&amp;", "&amp;CHAR(34)&amp;"denominator"&amp;CHAR(34)&amp;": "&amp;SUBSTITUTE(TRIM(ROUND(IFERROR(CriteriTecnici!$L4963*1,IFERROR(NUMBERVALUE(CriteriTecnici!$L4963,".",","),IFERROR(NUMBERVALUE(CriteriTecnici!$L4963,",","."),0))),4)&amp;""),",",".")&amp;", "&amp;CHAR(34)&amp;"flag"&amp;CHAR(34)&amp;": "&amp;SUBSTITUTE(TRIM(ROUND(IFERROR(CriteriTecnici!$M4963*1,IFERROR(NUMBERVALUE(CriteriTecnici!$M4963,".",","),IFERROR(NUMBERVALUE(CriteriTecnici!$M4963,",","."),0))),4)&amp;""),",",".")&amp;", "&amp;CHAR(34)&amp;"rawScore"&amp;CHAR(34)&amp;": "&amp;SUBSTITUTE(TRIM(ROUND(IFERROR(CriteriTecnici!$O4963*1,IFERROR(NUMBERVALUE(CriteriTecnici!$O4963,".",","),IFERROR(NUMBERVALUE(CriteriTecnici!$O4963,",","."),0))),4)&amp;""),",",".")&amp;CHAR(125)&amp;IF(TRUE,",",""))</f>
        <v/>
      </c>
    </row>
    <row r="5184">
      <c r="A5184" s="38">
        <f>IF(CriteriTecnici!$A4964="","","    "&amp;CHAR(123)&amp;CHAR(34)&amp;"bidderId"&amp;CHAR(34)&amp;": "&amp;CHAR(34)&amp;SUBSTITUTE(CriteriTecnici!$A4964,CHAR(34),"'")&amp;CHAR(34)&amp;", "&amp;CHAR(34)&amp;"lotId"&amp;CHAR(34)&amp;": "&amp;CHAR(34)&amp;SUBSTITUTE(CriteriTecnici!$C4964,CHAR(34),"'")&amp;CHAR(34)&amp;", "&amp;CHAR(34)&amp;"criterionId"&amp;CHAR(34)&amp;": "&amp;CHAR(34)&amp;SUBSTITUTE(CriteriTecnici!$D4964,CHAR(34),"'")&amp;CHAR(34)&amp;", "&amp;CHAR(34)&amp;"kind"&amp;CHAR(34)&amp;": "&amp;CHAR(34)&amp;SUBSTITUTE(CriteriTecnici!$F4964,CHAR(34),"'")&amp;CHAR(34)&amp;", "&amp;CHAR(34)&amp;"value"&amp;CHAR(34)&amp;": "&amp;SUBSTITUTE(TRIM(ROUND(IFERROR(CriteriTecnici!$N4964*1,IFERROR(NUMBERVALUE(CriteriTecnici!$N4964,".",","),IFERROR(NUMBERVALUE(CriteriTecnici!$N4964,",","."),0))),4)&amp;""),",",".")&amp;", "&amp;CHAR(34)&amp;"numerator"&amp;CHAR(34)&amp;": "&amp;SUBSTITUTE(TRIM(ROUND(IFERROR(CriteriTecnici!$K4964*1,IFERROR(NUMBERVALUE(CriteriTecnici!$K4964,".",","),IFERROR(NUMBERVALUE(CriteriTecnici!$K4964,",","."),0))),4)&amp;""),",",".")&amp;", "&amp;CHAR(34)&amp;"denominator"&amp;CHAR(34)&amp;": "&amp;SUBSTITUTE(TRIM(ROUND(IFERROR(CriteriTecnici!$L4964*1,IFERROR(NUMBERVALUE(CriteriTecnici!$L4964,".",","),IFERROR(NUMBERVALUE(CriteriTecnici!$L4964,",","."),0))),4)&amp;""),",",".")&amp;", "&amp;CHAR(34)&amp;"flag"&amp;CHAR(34)&amp;": "&amp;SUBSTITUTE(TRIM(ROUND(IFERROR(CriteriTecnici!$M4964*1,IFERROR(NUMBERVALUE(CriteriTecnici!$M4964,".",","),IFERROR(NUMBERVALUE(CriteriTecnici!$M4964,",","."),0))),4)&amp;""),",",".")&amp;", "&amp;CHAR(34)&amp;"rawScore"&amp;CHAR(34)&amp;": "&amp;SUBSTITUTE(TRIM(ROUND(IFERROR(CriteriTecnici!$O4964*1,IFERROR(NUMBERVALUE(CriteriTecnici!$O4964,".",","),IFERROR(NUMBERVALUE(CriteriTecnici!$O4964,",","."),0))),4)&amp;""),",",".")&amp;CHAR(125)&amp;IF(COUNTA(Offerte!$A162:$A$200)&gt;0,",",""))</f>
        <v/>
      </c>
    </row>
    <row r="5185">
      <c r="A5185" s="38">
        <f>IF(CriteriTecnici!$A4965="","","    "&amp;CHAR(123)&amp;CHAR(34)&amp;"bidderId"&amp;CHAR(34)&amp;": "&amp;CHAR(34)&amp;SUBSTITUTE(CriteriTecnici!$A4965,CHAR(34),"'")&amp;CHAR(34)&amp;", "&amp;CHAR(34)&amp;"lotId"&amp;CHAR(34)&amp;": "&amp;CHAR(34)&amp;SUBSTITUTE(CriteriTecnici!$C4965,CHAR(34),"'")&amp;CHAR(34)&amp;", "&amp;CHAR(34)&amp;"criterionId"&amp;CHAR(34)&amp;": "&amp;CHAR(34)&amp;SUBSTITUTE(CriteriTecnici!$D4965,CHAR(34),"'")&amp;CHAR(34)&amp;", "&amp;CHAR(34)&amp;"kind"&amp;CHAR(34)&amp;": "&amp;CHAR(34)&amp;SUBSTITUTE(CriteriTecnici!$F4965,CHAR(34),"'")&amp;CHAR(34)&amp;", "&amp;CHAR(34)&amp;"value"&amp;CHAR(34)&amp;": "&amp;SUBSTITUTE(TRIM(ROUND(IFERROR(CriteriTecnici!$N4965*1,IFERROR(NUMBERVALUE(CriteriTecnici!$N4965,".",","),IFERROR(NUMBERVALUE(CriteriTecnici!$N4965,",","."),0))),4)&amp;""),",",".")&amp;", "&amp;CHAR(34)&amp;"numerator"&amp;CHAR(34)&amp;": "&amp;SUBSTITUTE(TRIM(ROUND(IFERROR(CriteriTecnici!$K4965*1,IFERROR(NUMBERVALUE(CriteriTecnici!$K4965,".",","),IFERROR(NUMBERVALUE(CriteriTecnici!$K4965,",","."),0))),4)&amp;""),",",".")&amp;", "&amp;CHAR(34)&amp;"denominator"&amp;CHAR(34)&amp;": "&amp;SUBSTITUTE(TRIM(ROUND(IFERROR(CriteriTecnici!$L4965*1,IFERROR(NUMBERVALUE(CriteriTecnici!$L4965,".",","),IFERROR(NUMBERVALUE(CriteriTecnici!$L4965,",","."),0))),4)&amp;""),",",".")&amp;", "&amp;CHAR(34)&amp;"flag"&amp;CHAR(34)&amp;": "&amp;SUBSTITUTE(TRIM(ROUND(IFERROR(CriteriTecnici!$M4965*1,IFERROR(NUMBERVALUE(CriteriTecnici!$M4965,".",","),IFERROR(NUMBERVALUE(CriteriTecnici!$M4965,",","."),0))),4)&amp;""),",",".")&amp;", "&amp;CHAR(34)&amp;"rawScore"&amp;CHAR(34)&amp;": "&amp;SUBSTITUTE(TRIM(ROUND(IFERROR(CriteriTecnici!$O4965*1,IFERROR(NUMBERVALUE(CriteriTecnici!$O4965,".",","),IFERROR(NUMBERVALUE(CriteriTecnici!$O4965,",","."),0))),4)&amp;""),",",".")&amp;CHAR(125)&amp;IF(TRUE,",",""))</f>
        <v/>
      </c>
    </row>
    <row r="5186">
      <c r="A5186" s="38">
        <f>IF(CriteriTecnici!$A4966="","","    "&amp;CHAR(123)&amp;CHAR(34)&amp;"bidderId"&amp;CHAR(34)&amp;": "&amp;CHAR(34)&amp;SUBSTITUTE(CriteriTecnici!$A4966,CHAR(34),"'")&amp;CHAR(34)&amp;", "&amp;CHAR(34)&amp;"lotId"&amp;CHAR(34)&amp;": "&amp;CHAR(34)&amp;SUBSTITUTE(CriteriTecnici!$C4966,CHAR(34),"'")&amp;CHAR(34)&amp;", "&amp;CHAR(34)&amp;"criterionId"&amp;CHAR(34)&amp;": "&amp;CHAR(34)&amp;SUBSTITUTE(CriteriTecnici!$D4966,CHAR(34),"'")&amp;CHAR(34)&amp;", "&amp;CHAR(34)&amp;"kind"&amp;CHAR(34)&amp;": "&amp;CHAR(34)&amp;SUBSTITUTE(CriteriTecnici!$F4966,CHAR(34),"'")&amp;CHAR(34)&amp;", "&amp;CHAR(34)&amp;"value"&amp;CHAR(34)&amp;": "&amp;SUBSTITUTE(TRIM(ROUND(IFERROR(CriteriTecnici!$N4966*1,IFERROR(NUMBERVALUE(CriteriTecnici!$N4966,".",","),IFERROR(NUMBERVALUE(CriteriTecnici!$N4966,",","."),0))),4)&amp;""),",",".")&amp;", "&amp;CHAR(34)&amp;"numerator"&amp;CHAR(34)&amp;": "&amp;SUBSTITUTE(TRIM(ROUND(IFERROR(CriteriTecnici!$K4966*1,IFERROR(NUMBERVALUE(CriteriTecnici!$K4966,".",","),IFERROR(NUMBERVALUE(CriteriTecnici!$K4966,",","."),0))),4)&amp;""),",",".")&amp;", "&amp;CHAR(34)&amp;"denominator"&amp;CHAR(34)&amp;": "&amp;SUBSTITUTE(TRIM(ROUND(IFERROR(CriteriTecnici!$L4966*1,IFERROR(NUMBERVALUE(CriteriTecnici!$L4966,".",","),IFERROR(NUMBERVALUE(CriteriTecnici!$L4966,",","."),0))),4)&amp;""),",",".")&amp;", "&amp;CHAR(34)&amp;"flag"&amp;CHAR(34)&amp;": "&amp;SUBSTITUTE(TRIM(ROUND(IFERROR(CriteriTecnici!$M4966*1,IFERROR(NUMBERVALUE(CriteriTecnici!$M4966,".",","),IFERROR(NUMBERVALUE(CriteriTecnici!$M4966,",","."),0))),4)&amp;""),",",".")&amp;", "&amp;CHAR(34)&amp;"rawScore"&amp;CHAR(34)&amp;": "&amp;SUBSTITUTE(TRIM(ROUND(IFERROR(CriteriTecnici!$O4966*1,IFERROR(NUMBERVALUE(CriteriTecnici!$O4966,".",","),IFERROR(NUMBERVALUE(CriteriTecnici!$O4966,",","."),0))),4)&amp;""),",",".")&amp;CHAR(125)&amp;IF(TRUE,",",""))</f>
        <v/>
      </c>
    </row>
    <row r="5187">
      <c r="A5187" s="38">
        <f>IF(CriteriTecnici!$A4967="","","    "&amp;CHAR(123)&amp;CHAR(34)&amp;"bidderId"&amp;CHAR(34)&amp;": "&amp;CHAR(34)&amp;SUBSTITUTE(CriteriTecnici!$A4967,CHAR(34),"'")&amp;CHAR(34)&amp;", "&amp;CHAR(34)&amp;"lotId"&amp;CHAR(34)&amp;": "&amp;CHAR(34)&amp;SUBSTITUTE(CriteriTecnici!$C4967,CHAR(34),"'")&amp;CHAR(34)&amp;", "&amp;CHAR(34)&amp;"criterionId"&amp;CHAR(34)&amp;": "&amp;CHAR(34)&amp;SUBSTITUTE(CriteriTecnici!$D4967,CHAR(34),"'")&amp;CHAR(34)&amp;", "&amp;CHAR(34)&amp;"kind"&amp;CHAR(34)&amp;": "&amp;CHAR(34)&amp;SUBSTITUTE(CriteriTecnici!$F4967,CHAR(34),"'")&amp;CHAR(34)&amp;", "&amp;CHAR(34)&amp;"value"&amp;CHAR(34)&amp;": "&amp;SUBSTITUTE(TRIM(ROUND(IFERROR(CriteriTecnici!$N4967*1,IFERROR(NUMBERVALUE(CriteriTecnici!$N4967,".",","),IFERROR(NUMBERVALUE(CriteriTecnici!$N4967,",","."),0))),4)&amp;""),",",".")&amp;", "&amp;CHAR(34)&amp;"numerator"&amp;CHAR(34)&amp;": "&amp;SUBSTITUTE(TRIM(ROUND(IFERROR(CriteriTecnici!$K4967*1,IFERROR(NUMBERVALUE(CriteriTecnici!$K4967,".",","),IFERROR(NUMBERVALUE(CriteriTecnici!$K4967,",","."),0))),4)&amp;""),",",".")&amp;", "&amp;CHAR(34)&amp;"denominator"&amp;CHAR(34)&amp;": "&amp;SUBSTITUTE(TRIM(ROUND(IFERROR(CriteriTecnici!$L4967*1,IFERROR(NUMBERVALUE(CriteriTecnici!$L4967,".",","),IFERROR(NUMBERVALUE(CriteriTecnici!$L4967,",","."),0))),4)&amp;""),",",".")&amp;", "&amp;CHAR(34)&amp;"flag"&amp;CHAR(34)&amp;": "&amp;SUBSTITUTE(TRIM(ROUND(IFERROR(CriteriTecnici!$M4967*1,IFERROR(NUMBERVALUE(CriteriTecnici!$M4967,".",","),IFERROR(NUMBERVALUE(CriteriTecnici!$M4967,",","."),0))),4)&amp;""),",",".")&amp;", "&amp;CHAR(34)&amp;"rawScore"&amp;CHAR(34)&amp;": "&amp;SUBSTITUTE(TRIM(ROUND(IFERROR(CriteriTecnici!$O4967*1,IFERROR(NUMBERVALUE(CriteriTecnici!$O4967,".",","),IFERROR(NUMBERVALUE(CriteriTecnici!$O4967,",","."),0))),4)&amp;""),",",".")&amp;CHAR(125)&amp;IF(TRUE,",",""))</f>
        <v/>
      </c>
    </row>
    <row r="5188">
      <c r="A5188" s="38">
        <f>IF(CriteriTecnici!$A4968="","","    "&amp;CHAR(123)&amp;CHAR(34)&amp;"bidderId"&amp;CHAR(34)&amp;": "&amp;CHAR(34)&amp;SUBSTITUTE(CriteriTecnici!$A4968,CHAR(34),"'")&amp;CHAR(34)&amp;", "&amp;CHAR(34)&amp;"lotId"&amp;CHAR(34)&amp;": "&amp;CHAR(34)&amp;SUBSTITUTE(CriteriTecnici!$C4968,CHAR(34),"'")&amp;CHAR(34)&amp;", "&amp;CHAR(34)&amp;"criterionId"&amp;CHAR(34)&amp;": "&amp;CHAR(34)&amp;SUBSTITUTE(CriteriTecnici!$D4968,CHAR(34),"'")&amp;CHAR(34)&amp;", "&amp;CHAR(34)&amp;"kind"&amp;CHAR(34)&amp;": "&amp;CHAR(34)&amp;SUBSTITUTE(CriteriTecnici!$F4968,CHAR(34),"'")&amp;CHAR(34)&amp;", "&amp;CHAR(34)&amp;"value"&amp;CHAR(34)&amp;": "&amp;SUBSTITUTE(TRIM(ROUND(IFERROR(CriteriTecnici!$N4968*1,IFERROR(NUMBERVALUE(CriteriTecnici!$N4968,".",","),IFERROR(NUMBERVALUE(CriteriTecnici!$N4968,",","."),0))),4)&amp;""),",",".")&amp;", "&amp;CHAR(34)&amp;"numerator"&amp;CHAR(34)&amp;": "&amp;SUBSTITUTE(TRIM(ROUND(IFERROR(CriteriTecnici!$K4968*1,IFERROR(NUMBERVALUE(CriteriTecnici!$K4968,".",","),IFERROR(NUMBERVALUE(CriteriTecnici!$K4968,",","."),0))),4)&amp;""),",",".")&amp;", "&amp;CHAR(34)&amp;"denominator"&amp;CHAR(34)&amp;": "&amp;SUBSTITUTE(TRIM(ROUND(IFERROR(CriteriTecnici!$L4968*1,IFERROR(NUMBERVALUE(CriteriTecnici!$L4968,".",","),IFERROR(NUMBERVALUE(CriteriTecnici!$L4968,",","."),0))),4)&amp;""),",",".")&amp;", "&amp;CHAR(34)&amp;"flag"&amp;CHAR(34)&amp;": "&amp;SUBSTITUTE(TRIM(ROUND(IFERROR(CriteriTecnici!$M4968*1,IFERROR(NUMBERVALUE(CriteriTecnici!$M4968,".",","),IFERROR(NUMBERVALUE(CriteriTecnici!$M4968,",","."),0))),4)&amp;""),",",".")&amp;", "&amp;CHAR(34)&amp;"rawScore"&amp;CHAR(34)&amp;": "&amp;SUBSTITUTE(TRIM(ROUND(IFERROR(CriteriTecnici!$O4968*1,IFERROR(NUMBERVALUE(CriteriTecnici!$O4968,".",","),IFERROR(NUMBERVALUE(CriteriTecnici!$O4968,",","."),0))),4)&amp;""),",",".")&amp;CHAR(125)&amp;IF(TRUE,",",""))</f>
        <v/>
      </c>
    </row>
    <row r="5189">
      <c r="A5189" s="38">
        <f>IF(CriteriTecnici!$A4969="","","    "&amp;CHAR(123)&amp;CHAR(34)&amp;"bidderId"&amp;CHAR(34)&amp;": "&amp;CHAR(34)&amp;SUBSTITUTE(CriteriTecnici!$A4969,CHAR(34),"'")&amp;CHAR(34)&amp;", "&amp;CHAR(34)&amp;"lotId"&amp;CHAR(34)&amp;": "&amp;CHAR(34)&amp;SUBSTITUTE(CriteriTecnici!$C4969,CHAR(34),"'")&amp;CHAR(34)&amp;", "&amp;CHAR(34)&amp;"criterionId"&amp;CHAR(34)&amp;": "&amp;CHAR(34)&amp;SUBSTITUTE(CriteriTecnici!$D4969,CHAR(34),"'")&amp;CHAR(34)&amp;", "&amp;CHAR(34)&amp;"kind"&amp;CHAR(34)&amp;": "&amp;CHAR(34)&amp;SUBSTITUTE(CriteriTecnici!$F4969,CHAR(34),"'")&amp;CHAR(34)&amp;", "&amp;CHAR(34)&amp;"value"&amp;CHAR(34)&amp;": "&amp;SUBSTITUTE(TRIM(ROUND(IFERROR(CriteriTecnici!$N4969*1,IFERROR(NUMBERVALUE(CriteriTecnici!$N4969,".",","),IFERROR(NUMBERVALUE(CriteriTecnici!$N4969,",","."),0))),4)&amp;""),",",".")&amp;", "&amp;CHAR(34)&amp;"numerator"&amp;CHAR(34)&amp;": "&amp;SUBSTITUTE(TRIM(ROUND(IFERROR(CriteriTecnici!$K4969*1,IFERROR(NUMBERVALUE(CriteriTecnici!$K4969,".",","),IFERROR(NUMBERVALUE(CriteriTecnici!$K4969,",","."),0))),4)&amp;""),",",".")&amp;", "&amp;CHAR(34)&amp;"denominator"&amp;CHAR(34)&amp;": "&amp;SUBSTITUTE(TRIM(ROUND(IFERROR(CriteriTecnici!$L4969*1,IFERROR(NUMBERVALUE(CriteriTecnici!$L4969,".",","),IFERROR(NUMBERVALUE(CriteriTecnici!$L4969,",","."),0))),4)&amp;""),",",".")&amp;", "&amp;CHAR(34)&amp;"flag"&amp;CHAR(34)&amp;": "&amp;SUBSTITUTE(TRIM(ROUND(IFERROR(CriteriTecnici!$M4969*1,IFERROR(NUMBERVALUE(CriteriTecnici!$M4969,".",","),IFERROR(NUMBERVALUE(CriteriTecnici!$M4969,",","."),0))),4)&amp;""),",",".")&amp;", "&amp;CHAR(34)&amp;"rawScore"&amp;CHAR(34)&amp;": "&amp;SUBSTITUTE(TRIM(ROUND(IFERROR(CriteriTecnici!$O4969*1,IFERROR(NUMBERVALUE(CriteriTecnici!$O4969,".",","),IFERROR(NUMBERVALUE(CriteriTecnici!$O4969,",","."),0))),4)&amp;""),",",".")&amp;CHAR(125)&amp;IF(TRUE,",",""))</f>
        <v/>
      </c>
    </row>
    <row r="5190">
      <c r="A5190" s="38">
        <f>IF(CriteriTecnici!$A4970="","","    "&amp;CHAR(123)&amp;CHAR(34)&amp;"bidderId"&amp;CHAR(34)&amp;": "&amp;CHAR(34)&amp;SUBSTITUTE(CriteriTecnici!$A4970,CHAR(34),"'")&amp;CHAR(34)&amp;", "&amp;CHAR(34)&amp;"lotId"&amp;CHAR(34)&amp;": "&amp;CHAR(34)&amp;SUBSTITUTE(CriteriTecnici!$C4970,CHAR(34),"'")&amp;CHAR(34)&amp;", "&amp;CHAR(34)&amp;"criterionId"&amp;CHAR(34)&amp;": "&amp;CHAR(34)&amp;SUBSTITUTE(CriteriTecnici!$D4970,CHAR(34),"'")&amp;CHAR(34)&amp;", "&amp;CHAR(34)&amp;"kind"&amp;CHAR(34)&amp;": "&amp;CHAR(34)&amp;SUBSTITUTE(CriteriTecnici!$F4970,CHAR(34),"'")&amp;CHAR(34)&amp;", "&amp;CHAR(34)&amp;"value"&amp;CHAR(34)&amp;": "&amp;SUBSTITUTE(TRIM(ROUND(IFERROR(CriteriTecnici!$N4970*1,IFERROR(NUMBERVALUE(CriteriTecnici!$N4970,".",","),IFERROR(NUMBERVALUE(CriteriTecnici!$N4970,",","."),0))),4)&amp;""),",",".")&amp;", "&amp;CHAR(34)&amp;"numerator"&amp;CHAR(34)&amp;": "&amp;SUBSTITUTE(TRIM(ROUND(IFERROR(CriteriTecnici!$K4970*1,IFERROR(NUMBERVALUE(CriteriTecnici!$K4970,".",","),IFERROR(NUMBERVALUE(CriteriTecnici!$K4970,",","."),0))),4)&amp;""),",",".")&amp;", "&amp;CHAR(34)&amp;"denominator"&amp;CHAR(34)&amp;": "&amp;SUBSTITUTE(TRIM(ROUND(IFERROR(CriteriTecnici!$L4970*1,IFERROR(NUMBERVALUE(CriteriTecnici!$L4970,".",","),IFERROR(NUMBERVALUE(CriteriTecnici!$L4970,",","."),0))),4)&amp;""),",",".")&amp;", "&amp;CHAR(34)&amp;"flag"&amp;CHAR(34)&amp;": "&amp;SUBSTITUTE(TRIM(ROUND(IFERROR(CriteriTecnici!$M4970*1,IFERROR(NUMBERVALUE(CriteriTecnici!$M4970,".",","),IFERROR(NUMBERVALUE(CriteriTecnici!$M4970,",","."),0))),4)&amp;""),",",".")&amp;", "&amp;CHAR(34)&amp;"rawScore"&amp;CHAR(34)&amp;": "&amp;SUBSTITUTE(TRIM(ROUND(IFERROR(CriteriTecnici!$O4970*1,IFERROR(NUMBERVALUE(CriteriTecnici!$O4970,".",","),IFERROR(NUMBERVALUE(CriteriTecnici!$O4970,",","."),0))),4)&amp;""),",",".")&amp;CHAR(125)&amp;IF(TRUE,",",""))</f>
        <v/>
      </c>
    </row>
    <row r="5191">
      <c r="A5191" s="38">
        <f>IF(CriteriTecnici!$A4971="","","    "&amp;CHAR(123)&amp;CHAR(34)&amp;"bidderId"&amp;CHAR(34)&amp;": "&amp;CHAR(34)&amp;SUBSTITUTE(CriteriTecnici!$A4971,CHAR(34),"'")&amp;CHAR(34)&amp;", "&amp;CHAR(34)&amp;"lotId"&amp;CHAR(34)&amp;": "&amp;CHAR(34)&amp;SUBSTITUTE(CriteriTecnici!$C4971,CHAR(34),"'")&amp;CHAR(34)&amp;", "&amp;CHAR(34)&amp;"criterionId"&amp;CHAR(34)&amp;": "&amp;CHAR(34)&amp;SUBSTITUTE(CriteriTecnici!$D4971,CHAR(34),"'")&amp;CHAR(34)&amp;", "&amp;CHAR(34)&amp;"kind"&amp;CHAR(34)&amp;": "&amp;CHAR(34)&amp;SUBSTITUTE(CriteriTecnici!$F4971,CHAR(34),"'")&amp;CHAR(34)&amp;", "&amp;CHAR(34)&amp;"value"&amp;CHAR(34)&amp;": "&amp;SUBSTITUTE(TRIM(ROUND(IFERROR(CriteriTecnici!$N4971*1,IFERROR(NUMBERVALUE(CriteriTecnici!$N4971,".",","),IFERROR(NUMBERVALUE(CriteriTecnici!$N4971,",","."),0))),4)&amp;""),",",".")&amp;", "&amp;CHAR(34)&amp;"numerator"&amp;CHAR(34)&amp;": "&amp;SUBSTITUTE(TRIM(ROUND(IFERROR(CriteriTecnici!$K4971*1,IFERROR(NUMBERVALUE(CriteriTecnici!$K4971,".",","),IFERROR(NUMBERVALUE(CriteriTecnici!$K4971,",","."),0))),4)&amp;""),",",".")&amp;", "&amp;CHAR(34)&amp;"denominator"&amp;CHAR(34)&amp;": "&amp;SUBSTITUTE(TRIM(ROUND(IFERROR(CriteriTecnici!$L4971*1,IFERROR(NUMBERVALUE(CriteriTecnici!$L4971,".",","),IFERROR(NUMBERVALUE(CriteriTecnici!$L4971,",","."),0))),4)&amp;""),",",".")&amp;", "&amp;CHAR(34)&amp;"flag"&amp;CHAR(34)&amp;": "&amp;SUBSTITUTE(TRIM(ROUND(IFERROR(CriteriTecnici!$M4971*1,IFERROR(NUMBERVALUE(CriteriTecnici!$M4971,".",","),IFERROR(NUMBERVALUE(CriteriTecnici!$M4971,",","."),0))),4)&amp;""),",",".")&amp;", "&amp;CHAR(34)&amp;"rawScore"&amp;CHAR(34)&amp;": "&amp;SUBSTITUTE(TRIM(ROUND(IFERROR(CriteriTecnici!$O4971*1,IFERROR(NUMBERVALUE(CriteriTecnici!$O4971,".",","),IFERROR(NUMBERVALUE(CriteriTecnici!$O4971,",","."),0))),4)&amp;""),",",".")&amp;CHAR(125)&amp;IF(TRUE,",",""))</f>
        <v/>
      </c>
    </row>
    <row r="5192">
      <c r="A5192" s="38">
        <f>IF(CriteriTecnici!$A4972="","","    "&amp;CHAR(123)&amp;CHAR(34)&amp;"bidderId"&amp;CHAR(34)&amp;": "&amp;CHAR(34)&amp;SUBSTITUTE(CriteriTecnici!$A4972,CHAR(34),"'")&amp;CHAR(34)&amp;", "&amp;CHAR(34)&amp;"lotId"&amp;CHAR(34)&amp;": "&amp;CHAR(34)&amp;SUBSTITUTE(CriteriTecnici!$C4972,CHAR(34),"'")&amp;CHAR(34)&amp;", "&amp;CHAR(34)&amp;"criterionId"&amp;CHAR(34)&amp;": "&amp;CHAR(34)&amp;SUBSTITUTE(CriteriTecnici!$D4972,CHAR(34),"'")&amp;CHAR(34)&amp;", "&amp;CHAR(34)&amp;"kind"&amp;CHAR(34)&amp;": "&amp;CHAR(34)&amp;SUBSTITUTE(CriteriTecnici!$F4972,CHAR(34),"'")&amp;CHAR(34)&amp;", "&amp;CHAR(34)&amp;"value"&amp;CHAR(34)&amp;": "&amp;SUBSTITUTE(TRIM(ROUND(IFERROR(CriteriTecnici!$N4972*1,IFERROR(NUMBERVALUE(CriteriTecnici!$N4972,".",","),IFERROR(NUMBERVALUE(CriteriTecnici!$N4972,",","."),0))),4)&amp;""),",",".")&amp;", "&amp;CHAR(34)&amp;"numerator"&amp;CHAR(34)&amp;": "&amp;SUBSTITUTE(TRIM(ROUND(IFERROR(CriteriTecnici!$K4972*1,IFERROR(NUMBERVALUE(CriteriTecnici!$K4972,".",","),IFERROR(NUMBERVALUE(CriteriTecnici!$K4972,",","."),0))),4)&amp;""),",",".")&amp;", "&amp;CHAR(34)&amp;"denominator"&amp;CHAR(34)&amp;": "&amp;SUBSTITUTE(TRIM(ROUND(IFERROR(CriteriTecnici!$L4972*1,IFERROR(NUMBERVALUE(CriteriTecnici!$L4972,".",","),IFERROR(NUMBERVALUE(CriteriTecnici!$L4972,",","."),0))),4)&amp;""),",",".")&amp;", "&amp;CHAR(34)&amp;"flag"&amp;CHAR(34)&amp;": "&amp;SUBSTITUTE(TRIM(ROUND(IFERROR(CriteriTecnici!$M4972*1,IFERROR(NUMBERVALUE(CriteriTecnici!$M4972,".",","),IFERROR(NUMBERVALUE(CriteriTecnici!$M4972,",","."),0))),4)&amp;""),",",".")&amp;", "&amp;CHAR(34)&amp;"rawScore"&amp;CHAR(34)&amp;": "&amp;SUBSTITUTE(TRIM(ROUND(IFERROR(CriteriTecnici!$O4972*1,IFERROR(NUMBERVALUE(CriteriTecnici!$O4972,".",","),IFERROR(NUMBERVALUE(CriteriTecnici!$O4972,",","."),0))),4)&amp;""),",",".")&amp;CHAR(125)&amp;IF(TRUE,",",""))</f>
        <v/>
      </c>
    </row>
    <row r="5193">
      <c r="A5193" s="38">
        <f>IF(CriteriTecnici!$A4973="","","    "&amp;CHAR(123)&amp;CHAR(34)&amp;"bidderId"&amp;CHAR(34)&amp;": "&amp;CHAR(34)&amp;SUBSTITUTE(CriteriTecnici!$A4973,CHAR(34),"'")&amp;CHAR(34)&amp;", "&amp;CHAR(34)&amp;"lotId"&amp;CHAR(34)&amp;": "&amp;CHAR(34)&amp;SUBSTITUTE(CriteriTecnici!$C4973,CHAR(34),"'")&amp;CHAR(34)&amp;", "&amp;CHAR(34)&amp;"criterionId"&amp;CHAR(34)&amp;": "&amp;CHAR(34)&amp;SUBSTITUTE(CriteriTecnici!$D4973,CHAR(34),"'")&amp;CHAR(34)&amp;", "&amp;CHAR(34)&amp;"kind"&amp;CHAR(34)&amp;": "&amp;CHAR(34)&amp;SUBSTITUTE(CriteriTecnici!$F4973,CHAR(34),"'")&amp;CHAR(34)&amp;", "&amp;CHAR(34)&amp;"value"&amp;CHAR(34)&amp;": "&amp;SUBSTITUTE(TRIM(ROUND(IFERROR(CriteriTecnici!$N4973*1,IFERROR(NUMBERVALUE(CriteriTecnici!$N4973,".",","),IFERROR(NUMBERVALUE(CriteriTecnici!$N4973,",","."),0))),4)&amp;""),",",".")&amp;", "&amp;CHAR(34)&amp;"numerator"&amp;CHAR(34)&amp;": "&amp;SUBSTITUTE(TRIM(ROUND(IFERROR(CriteriTecnici!$K4973*1,IFERROR(NUMBERVALUE(CriteriTecnici!$K4973,".",","),IFERROR(NUMBERVALUE(CriteriTecnici!$K4973,",","."),0))),4)&amp;""),",",".")&amp;", "&amp;CHAR(34)&amp;"denominator"&amp;CHAR(34)&amp;": "&amp;SUBSTITUTE(TRIM(ROUND(IFERROR(CriteriTecnici!$L4973*1,IFERROR(NUMBERVALUE(CriteriTecnici!$L4973,".",","),IFERROR(NUMBERVALUE(CriteriTecnici!$L4973,",","."),0))),4)&amp;""),",",".")&amp;", "&amp;CHAR(34)&amp;"flag"&amp;CHAR(34)&amp;": "&amp;SUBSTITUTE(TRIM(ROUND(IFERROR(CriteriTecnici!$M4973*1,IFERROR(NUMBERVALUE(CriteriTecnici!$M4973,".",","),IFERROR(NUMBERVALUE(CriteriTecnici!$M4973,",","."),0))),4)&amp;""),",",".")&amp;", "&amp;CHAR(34)&amp;"rawScore"&amp;CHAR(34)&amp;": "&amp;SUBSTITUTE(TRIM(ROUND(IFERROR(CriteriTecnici!$O4973*1,IFERROR(NUMBERVALUE(CriteriTecnici!$O4973,".",","),IFERROR(NUMBERVALUE(CriteriTecnici!$O4973,",","."),0))),4)&amp;""),",",".")&amp;CHAR(125)&amp;IF(TRUE,",",""))</f>
        <v/>
      </c>
    </row>
    <row r="5194">
      <c r="A5194" s="38">
        <f>IF(CriteriTecnici!$A4974="","","    "&amp;CHAR(123)&amp;CHAR(34)&amp;"bidderId"&amp;CHAR(34)&amp;": "&amp;CHAR(34)&amp;SUBSTITUTE(CriteriTecnici!$A4974,CHAR(34),"'")&amp;CHAR(34)&amp;", "&amp;CHAR(34)&amp;"lotId"&amp;CHAR(34)&amp;": "&amp;CHAR(34)&amp;SUBSTITUTE(CriteriTecnici!$C4974,CHAR(34),"'")&amp;CHAR(34)&amp;", "&amp;CHAR(34)&amp;"criterionId"&amp;CHAR(34)&amp;": "&amp;CHAR(34)&amp;SUBSTITUTE(CriteriTecnici!$D4974,CHAR(34),"'")&amp;CHAR(34)&amp;", "&amp;CHAR(34)&amp;"kind"&amp;CHAR(34)&amp;": "&amp;CHAR(34)&amp;SUBSTITUTE(CriteriTecnici!$F4974,CHAR(34),"'")&amp;CHAR(34)&amp;", "&amp;CHAR(34)&amp;"value"&amp;CHAR(34)&amp;": "&amp;SUBSTITUTE(TRIM(ROUND(IFERROR(CriteriTecnici!$N4974*1,IFERROR(NUMBERVALUE(CriteriTecnici!$N4974,".",","),IFERROR(NUMBERVALUE(CriteriTecnici!$N4974,",","."),0))),4)&amp;""),",",".")&amp;", "&amp;CHAR(34)&amp;"numerator"&amp;CHAR(34)&amp;": "&amp;SUBSTITUTE(TRIM(ROUND(IFERROR(CriteriTecnici!$K4974*1,IFERROR(NUMBERVALUE(CriteriTecnici!$K4974,".",","),IFERROR(NUMBERVALUE(CriteriTecnici!$K4974,",","."),0))),4)&amp;""),",",".")&amp;", "&amp;CHAR(34)&amp;"denominator"&amp;CHAR(34)&amp;": "&amp;SUBSTITUTE(TRIM(ROUND(IFERROR(CriteriTecnici!$L4974*1,IFERROR(NUMBERVALUE(CriteriTecnici!$L4974,".",","),IFERROR(NUMBERVALUE(CriteriTecnici!$L4974,",","."),0))),4)&amp;""),",",".")&amp;", "&amp;CHAR(34)&amp;"flag"&amp;CHAR(34)&amp;": "&amp;SUBSTITUTE(TRIM(ROUND(IFERROR(CriteriTecnici!$M4974*1,IFERROR(NUMBERVALUE(CriteriTecnici!$M4974,".",","),IFERROR(NUMBERVALUE(CriteriTecnici!$M4974,",","."),0))),4)&amp;""),",",".")&amp;", "&amp;CHAR(34)&amp;"rawScore"&amp;CHAR(34)&amp;": "&amp;SUBSTITUTE(TRIM(ROUND(IFERROR(CriteriTecnici!$O4974*1,IFERROR(NUMBERVALUE(CriteriTecnici!$O4974,".",","),IFERROR(NUMBERVALUE(CriteriTecnici!$O4974,",","."),0))),4)&amp;""),",",".")&amp;CHAR(125)&amp;IF(TRUE,",",""))</f>
        <v/>
      </c>
    </row>
    <row r="5195">
      <c r="A5195" s="38">
        <f>IF(CriteriTecnici!$A4975="","","    "&amp;CHAR(123)&amp;CHAR(34)&amp;"bidderId"&amp;CHAR(34)&amp;": "&amp;CHAR(34)&amp;SUBSTITUTE(CriteriTecnici!$A4975,CHAR(34),"'")&amp;CHAR(34)&amp;", "&amp;CHAR(34)&amp;"lotId"&amp;CHAR(34)&amp;": "&amp;CHAR(34)&amp;SUBSTITUTE(CriteriTecnici!$C4975,CHAR(34),"'")&amp;CHAR(34)&amp;", "&amp;CHAR(34)&amp;"criterionId"&amp;CHAR(34)&amp;": "&amp;CHAR(34)&amp;SUBSTITUTE(CriteriTecnici!$D4975,CHAR(34),"'")&amp;CHAR(34)&amp;", "&amp;CHAR(34)&amp;"kind"&amp;CHAR(34)&amp;": "&amp;CHAR(34)&amp;SUBSTITUTE(CriteriTecnici!$F4975,CHAR(34),"'")&amp;CHAR(34)&amp;", "&amp;CHAR(34)&amp;"value"&amp;CHAR(34)&amp;": "&amp;SUBSTITUTE(TRIM(ROUND(IFERROR(CriteriTecnici!$N4975*1,IFERROR(NUMBERVALUE(CriteriTecnici!$N4975,".",","),IFERROR(NUMBERVALUE(CriteriTecnici!$N4975,",","."),0))),4)&amp;""),",",".")&amp;", "&amp;CHAR(34)&amp;"numerator"&amp;CHAR(34)&amp;": "&amp;SUBSTITUTE(TRIM(ROUND(IFERROR(CriteriTecnici!$K4975*1,IFERROR(NUMBERVALUE(CriteriTecnici!$K4975,".",","),IFERROR(NUMBERVALUE(CriteriTecnici!$K4975,",","."),0))),4)&amp;""),",",".")&amp;", "&amp;CHAR(34)&amp;"denominator"&amp;CHAR(34)&amp;": "&amp;SUBSTITUTE(TRIM(ROUND(IFERROR(CriteriTecnici!$L4975*1,IFERROR(NUMBERVALUE(CriteriTecnici!$L4975,".",","),IFERROR(NUMBERVALUE(CriteriTecnici!$L4975,",","."),0))),4)&amp;""),",",".")&amp;", "&amp;CHAR(34)&amp;"flag"&amp;CHAR(34)&amp;": "&amp;SUBSTITUTE(TRIM(ROUND(IFERROR(CriteriTecnici!$M4975*1,IFERROR(NUMBERVALUE(CriteriTecnici!$M4975,".",","),IFERROR(NUMBERVALUE(CriteriTecnici!$M4975,",","."),0))),4)&amp;""),",",".")&amp;", "&amp;CHAR(34)&amp;"rawScore"&amp;CHAR(34)&amp;": "&amp;SUBSTITUTE(TRIM(ROUND(IFERROR(CriteriTecnici!$O4975*1,IFERROR(NUMBERVALUE(CriteriTecnici!$O4975,".",","),IFERROR(NUMBERVALUE(CriteriTecnici!$O4975,",","."),0))),4)&amp;""),",",".")&amp;CHAR(125)&amp;IF(TRUE,",",""))</f>
        <v/>
      </c>
    </row>
    <row r="5196">
      <c r="A5196" s="38">
        <f>IF(CriteriTecnici!$A4976="","","    "&amp;CHAR(123)&amp;CHAR(34)&amp;"bidderId"&amp;CHAR(34)&amp;": "&amp;CHAR(34)&amp;SUBSTITUTE(CriteriTecnici!$A4976,CHAR(34),"'")&amp;CHAR(34)&amp;", "&amp;CHAR(34)&amp;"lotId"&amp;CHAR(34)&amp;": "&amp;CHAR(34)&amp;SUBSTITUTE(CriteriTecnici!$C4976,CHAR(34),"'")&amp;CHAR(34)&amp;", "&amp;CHAR(34)&amp;"criterionId"&amp;CHAR(34)&amp;": "&amp;CHAR(34)&amp;SUBSTITUTE(CriteriTecnici!$D4976,CHAR(34),"'")&amp;CHAR(34)&amp;", "&amp;CHAR(34)&amp;"kind"&amp;CHAR(34)&amp;": "&amp;CHAR(34)&amp;SUBSTITUTE(CriteriTecnici!$F4976,CHAR(34),"'")&amp;CHAR(34)&amp;", "&amp;CHAR(34)&amp;"value"&amp;CHAR(34)&amp;": "&amp;SUBSTITUTE(TRIM(ROUND(IFERROR(CriteriTecnici!$N4976*1,IFERROR(NUMBERVALUE(CriteriTecnici!$N4976,".",","),IFERROR(NUMBERVALUE(CriteriTecnici!$N4976,",","."),0))),4)&amp;""),",",".")&amp;", "&amp;CHAR(34)&amp;"numerator"&amp;CHAR(34)&amp;": "&amp;SUBSTITUTE(TRIM(ROUND(IFERROR(CriteriTecnici!$K4976*1,IFERROR(NUMBERVALUE(CriteriTecnici!$K4976,".",","),IFERROR(NUMBERVALUE(CriteriTecnici!$K4976,",","."),0))),4)&amp;""),",",".")&amp;", "&amp;CHAR(34)&amp;"denominator"&amp;CHAR(34)&amp;": "&amp;SUBSTITUTE(TRIM(ROUND(IFERROR(CriteriTecnici!$L4976*1,IFERROR(NUMBERVALUE(CriteriTecnici!$L4976,".",","),IFERROR(NUMBERVALUE(CriteriTecnici!$L4976,",","."),0))),4)&amp;""),",",".")&amp;", "&amp;CHAR(34)&amp;"flag"&amp;CHAR(34)&amp;": "&amp;SUBSTITUTE(TRIM(ROUND(IFERROR(CriteriTecnici!$M4976*1,IFERROR(NUMBERVALUE(CriteriTecnici!$M4976,".",","),IFERROR(NUMBERVALUE(CriteriTecnici!$M4976,",","."),0))),4)&amp;""),",",".")&amp;", "&amp;CHAR(34)&amp;"rawScore"&amp;CHAR(34)&amp;": "&amp;SUBSTITUTE(TRIM(ROUND(IFERROR(CriteriTecnici!$O4976*1,IFERROR(NUMBERVALUE(CriteriTecnici!$O4976,".",","),IFERROR(NUMBERVALUE(CriteriTecnici!$O4976,",","."),0))),4)&amp;""),",",".")&amp;CHAR(125)&amp;IF(TRUE,",",""))</f>
        <v/>
      </c>
    </row>
    <row r="5197">
      <c r="A5197" s="38">
        <f>IF(CriteriTecnici!$A4977="","","    "&amp;CHAR(123)&amp;CHAR(34)&amp;"bidderId"&amp;CHAR(34)&amp;": "&amp;CHAR(34)&amp;SUBSTITUTE(CriteriTecnici!$A4977,CHAR(34),"'")&amp;CHAR(34)&amp;", "&amp;CHAR(34)&amp;"lotId"&amp;CHAR(34)&amp;": "&amp;CHAR(34)&amp;SUBSTITUTE(CriteriTecnici!$C4977,CHAR(34),"'")&amp;CHAR(34)&amp;", "&amp;CHAR(34)&amp;"criterionId"&amp;CHAR(34)&amp;": "&amp;CHAR(34)&amp;SUBSTITUTE(CriteriTecnici!$D4977,CHAR(34),"'")&amp;CHAR(34)&amp;", "&amp;CHAR(34)&amp;"kind"&amp;CHAR(34)&amp;": "&amp;CHAR(34)&amp;SUBSTITUTE(CriteriTecnici!$F4977,CHAR(34),"'")&amp;CHAR(34)&amp;", "&amp;CHAR(34)&amp;"value"&amp;CHAR(34)&amp;": "&amp;SUBSTITUTE(TRIM(ROUND(IFERROR(CriteriTecnici!$N4977*1,IFERROR(NUMBERVALUE(CriteriTecnici!$N4977,".",","),IFERROR(NUMBERVALUE(CriteriTecnici!$N4977,",","."),0))),4)&amp;""),",",".")&amp;", "&amp;CHAR(34)&amp;"numerator"&amp;CHAR(34)&amp;": "&amp;SUBSTITUTE(TRIM(ROUND(IFERROR(CriteriTecnici!$K4977*1,IFERROR(NUMBERVALUE(CriteriTecnici!$K4977,".",","),IFERROR(NUMBERVALUE(CriteriTecnici!$K4977,",","."),0))),4)&amp;""),",",".")&amp;", "&amp;CHAR(34)&amp;"denominator"&amp;CHAR(34)&amp;": "&amp;SUBSTITUTE(TRIM(ROUND(IFERROR(CriteriTecnici!$L4977*1,IFERROR(NUMBERVALUE(CriteriTecnici!$L4977,".",","),IFERROR(NUMBERVALUE(CriteriTecnici!$L4977,",","."),0))),4)&amp;""),",",".")&amp;", "&amp;CHAR(34)&amp;"flag"&amp;CHAR(34)&amp;": "&amp;SUBSTITUTE(TRIM(ROUND(IFERROR(CriteriTecnici!$M4977*1,IFERROR(NUMBERVALUE(CriteriTecnici!$M4977,".",","),IFERROR(NUMBERVALUE(CriteriTecnici!$M4977,",","."),0))),4)&amp;""),",",".")&amp;", "&amp;CHAR(34)&amp;"rawScore"&amp;CHAR(34)&amp;": "&amp;SUBSTITUTE(TRIM(ROUND(IFERROR(CriteriTecnici!$O4977*1,IFERROR(NUMBERVALUE(CriteriTecnici!$O4977,".",","),IFERROR(NUMBERVALUE(CriteriTecnici!$O4977,",","."),0))),4)&amp;""),",",".")&amp;CHAR(125)&amp;IF(TRUE,",",""))</f>
        <v/>
      </c>
    </row>
    <row r="5198">
      <c r="A5198" s="38">
        <f>IF(CriteriTecnici!$A4978="","","    "&amp;CHAR(123)&amp;CHAR(34)&amp;"bidderId"&amp;CHAR(34)&amp;": "&amp;CHAR(34)&amp;SUBSTITUTE(CriteriTecnici!$A4978,CHAR(34),"'")&amp;CHAR(34)&amp;", "&amp;CHAR(34)&amp;"lotId"&amp;CHAR(34)&amp;": "&amp;CHAR(34)&amp;SUBSTITUTE(CriteriTecnici!$C4978,CHAR(34),"'")&amp;CHAR(34)&amp;", "&amp;CHAR(34)&amp;"criterionId"&amp;CHAR(34)&amp;": "&amp;CHAR(34)&amp;SUBSTITUTE(CriteriTecnici!$D4978,CHAR(34),"'")&amp;CHAR(34)&amp;", "&amp;CHAR(34)&amp;"kind"&amp;CHAR(34)&amp;": "&amp;CHAR(34)&amp;SUBSTITUTE(CriteriTecnici!$F4978,CHAR(34),"'")&amp;CHAR(34)&amp;", "&amp;CHAR(34)&amp;"value"&amp;CHAR(34)&amp;": "&amp;SUBSTITUTE(TRIM(ROUND(IFERROR(CriteriTecnici!$N4978*1,IFERROR(NUMBERVALUE(CriteriTecnici!$N4978,".",","),IFERROR(NUMBERVALUE(CriteriTecnici!$N4978,",","."),0))),4)&amp;""),",",".")&amp;", "&amp;CHAR(34)&amp;"numerator"&amp;CHAR(34)&amp;": "&amp;SUBSTITUTE(TRIM(ROUND(IFERROR(CriteriTecnici!$K4978*1,IFERROR(NUMBERVALUE(CriteriTecnici!$K4978,".",","),IFERROR(NUMBERVALUE(CriteriTecnici!$K4978,",","."),0))),4)&amp;""),",",".")&amp;", "&amp;CHAR(34)&amp;"denominator"&amp;CHAR(34)&amp;": "&amp;SUBSTITUTE(TRIM(ROUND(IFERROR(CriteriTecnici!$L4978*1,IFERROR(NUMBERVALUE(CriteriTecnici!$L4978,".",","),IFERROR(NUMBERVALUE(CriteriTecnici!$L4978,",","."),0))),4)&amp;""),",",".")&amp;", "&amp;CHAR(34)&amp;"flag"&amp;CHAR(34)&amp;": "&amp;SUBSTITUTE(TRIM(ROUND(IFERROR(CriteriTecnici!$M4978*1,IFERROR(NUMBERVALUE(CriteriTecnici!$M4978,".",","),IFERROR(NUMBERVALUE(CriteriTecnici!$M4978,",","."),0))),4)&amp;""),",",".")&amp;", "&amp;CHAR(34)&amp;"rawScore"&amp;CHAR(34)&amp;": "&amp;SUBSTITUTE(TRIM(ROUND(IFERROR(CriteriTecnici!$O4978*1,IFERROR(NUMBERVALUE(CriteriTecnici!$O4978,".",","),IFERROR(NUMBERVALUE(CriteriTecnici!$O4978,",","."),0))),4)&amp;""),",",".")&amp;CHAR(125)&amp;IF(TRUE,",",""))</f>
        <v/>
      </c>
    </row>
    <row r="5199">
      <c r="A5199" s="38">
        <f>IF(CriteriTecnici!$A4979="","","    "&amp;CHAR(123)&amp;CHAR(34)&amp;"bidderId"&amp;CHAR(34)&amp;": "&amp;CHAR(34)&amp;SUBSTITUTE(CriteriTecnici!$A4979,CHAR(34),"'")&amp;CHAR(34)&amp;", "&amp;CHAR(34)&amp;"lotId"&amp;CHAR(34)&amp;": "&amp;CHAR(34)&amp;SUBSTITUTE(CriteriTecnici!$C4979,CHAR(34),"'")&amp;CHAR(34)&amp;", "&amp;CHAR(34)&amp;"criterionId"&amp;CHAR(34)&amp;": "&amp;CHAR(34)&amp;SUBSTITUTE(CriteriTecnici!$D4979,CHAR(34),"'")&amp;CHAR(34)&amp;", "&amp;CHAR(34)&amp;"kind"&amp;CHAR(34)&amp;": "&amp;CHAR(34)&amp;SUBSTITUTE(CriteriTecnici!$F4979,CHAR(34),"'")&amp;CHAR(34)&amp;", "&amp;CHAR(34)&amp;"value"&amp;CHAR(34)&amp;": "&amp;SUBSTITUTE(TRIM(ROUND(IFERROR(CriteriTecnici!$N4979*1,IFERROR(NUMBERVALUE(CriteriTecnici!$N4979,".",","),IFERROR(NUMBERVALUE(CriteriTecnici!$N4979,",","."),0))),4)&amp;""),",",".")&amp;", "&amp;CHAR(34)&amp;"numerator"&amp;CHAR(34)&amp;": "&amp;SUBSTITUTE(TRIM(ROUND(IFERROR(CriteriTecnici!$K4979*1,IFERROR(NUMBERVALUE(CriteriTecnici!$K4979,".",","),IFERROR(NUMBERVALUE(CriteriTecnici!$K4979,",","."),0))),4)&amp;""),",",".")&amp;", "&amp;CHAR(34)&amp;"denominator"&amp;CHAR(34)&amp;": "&amp;SUBSTITUTE(TRIM(ROUND(IFERROR(CriteriTecnici!$L4979*1,IFERROR(NUMBERVALUE(CriteriTecnici!$L4979,".",","),IFERROR(NUMBERVALUE(CriteriTecnici!$L4979,",","."),0))),4)&amp;""),",",".")&amp;", "&amp;CHAR(34)&amp;"flag"&amp;CHAR(34)&amp;": "&amp;SUBSTITUTE(TRIM(ROUND(IFERROR(CriteriTecnici!$M4979*1,IFERROR(NUMBERVALUE(CriteriTecnici!$M4979,".",","),IFERROR(NUMBERVALUE(CriteriTecnici!$M4979,",","."),0))),4)&amp;""),",",".")&amp;", "&amp;CHAR(34)&amp;"rawScore"&amp;CHAR(34)&amp;": "&amp;SUBSTITUTE(TRIM(ROUND(IFERROR(CriteriTecnici!$O4979*1,IFERROR(NUMBERVALUE(CriteriTecnici!$O4979,".",","),IFERROR(NUMBERVALUE(CriteriTecnici!$O4979,",","."),0))),4)&amp;""),",",".")&amp;CHAR(125)&amp;IF(TRUE,",",""))</f>
        <v/>
      </c>
    </row>
    <row r="5200">
      <c r="A5200" s="38">
        <f>IF(CriteriTecnici!$A4980="","","    "&amp;CHAR(123)&amp;CHAR(34)&amp;"bidderId"&amp;CHAR(34)&amp;": "&amp;CHAR(34)&amp;SUBSTITUTE(CriteriTecnici!$A4980,CHAR(34),"'")&amp;CHAR(34)&amp;", "&amp;CHAR(34)&amp;"lotId"&amp;CHAR(34)&amp;": "&amp;CHAR(34)&amp;SUBSTITUTE(CriteriTecnici!$C4980,CHAR(34),"'")&amp;CHAR(34)&amp;", "&amp;CHAR(34)&amp;"criterionId"&amp;CHAR(34)&amp;": "&amp;CHAR(34)&amp;SUBSTITUTE(CriteriTecnici!$D4980,CHAR(34),"'")&amp;CHAR(34)&amp;", "&amp;CHAR(34)&amp;"kind"&amp;CHAR(34)&amp;": "&amp;CHAR(34)&amp;SUBSTITUTE(CriteriTecnici!$F4980,CHAR(34),"'")&amp;CHAR(34)&amp;", "&amp;CHAR(34)&amp;"value"&amp;CHAR(34)&amp;": "&amp;SUBSTITUTE(TRIM(ROUND(IFERROR(CriteriTecnici!$N4980*1,IFERROR(NUMBERVALUE(CriteriTecnici!$N4980,".",","),IFERROR(NUMBERVALUE(CriteriTecnici!$N4980,",","."),0))),4)&amp;""),",",".")&amp;", "&amp;CHAR(34)&amp;"numerator"&amp;CHAR(34)&amp;": "&amp;SUBSTITUTE(TRIM(ROUND(IFERROR(CriteriTecnici!$K4980*1,IFERROR(NUMBERVALUE(CriteriTecnici!$K4980,".",","),IFERROR(NUMBERVALUE(CriteriTecnici!$K4980,",","."),0))),4)&amp;""),",",".")&amp;", "&amp;CHAR(34)&amp;"denominator"&amp;CHAR(34)&amp;": "&amp;SUBSTITUTE(TRIM(ROUND(IFERROR(CriteriTecnici!$L4980*1,IFERROR(NUMBERVALUE(CriteriTecnici!$L4980,".",","),IFERROR(NUMBERVALUE(CriteriTecnici!$L4980,",","."),0))),4)&amp;""),",",".")&amp;", "&amp;CHAR(34)&amp;"flag"&amp;CHAR(34)&amp;": "&amp;SUBSTITUTE(TRIM(ROUND(IFERROR(CriteriTecnici!$M4980*1,IFERROR(NUMBERVALUE(CriteriTecnici!$M4980,".",","),IFERROR(NUMBERVALUE(CriteriTecnici!$M4980,",","."),0))),4)&amp;""),",",".")&amp;", "&amp;CHAR(34)&amp;"rawScore"&amp;CHAR(34)&amp;": "&amp;SUBSTITUTE(TRIM(ROUND(IFERROR(CriteriTecnici!$O4980*1,IFERROR(NUMBERVALUE(CriteriTecnici!$O4980,".",","),IFERROR(NUMBERVALUE(CriteriTecnici!$O4980,",","."),0))),4)&amp;""),",",".")&amp;CHAR(125)&amp;IF(TRUE,",",""))</f>
        <v/>
      </c>
    </row>
    <row r="5201">
      <c r="A5201" s="38">
        <f>IF(CriteriTecnici!$A4981="","","    "&amp;CHAR(123)&amp;CHAR(34)&amp;"bidderId"&amp;CHAR(34)&amp;": "&amp;CHAR(34)&amp;SUBSTITUTE(CriteriTecnici!$A4981,CHAR(34),"'")&amp;CHAR(34)&amp;", "&amp;CHAR(34)&amp;"lotId"&amp;CHAR(34)&amp;": "&amp;CHAR(34)&amp;SUBSTITUTE(CriteriTecnici!$C4981,CHAR(34),"'")&amp;CHAR(34)&amp;", "&amp;CHAR(34)&amp;"criterionId"&amp;CHAR(34)&amp;": "&amp;CHAR(34)&amp;SUBSTITUTE(CriteriTecnici!$D4981,CHAR(34),"'")&amp;CHAR(34)&amp;", "&amp;CHAR(34)&amp;"kind"&amp;CHAR(34)&amp;": "&amp;CHAR(34)&amp;SUBSTITUTE(CriteriTecnici!$F4981,CHAR(34),"'")&amp;CHAR(34)&amp;", "&amp;CHAR(34)&amp;"value"&amp;CHAR(34)&amp;": "&amp;SUBSTITUTE(TRIM(ROUND(IFERROR(CriteriTecnici!$N4981*1,IFERROR(NUMBERVALUE(CriteriTecnici!$N4981,".",","),IFERROR(NUMBERVALUE(CriteriTecnici!$N4981,",","."),0))),4)&amp;""),",",".")&amp;", "&amp;CHAR(34)&amp;"numerator"&amp;CHAR(34)&amp;": "&amp;SUBSTITUTE(TRIM(ROUND(IFERROR(CriteriTecnici!$K4981*1,IFERROR(NUMBERVALUE(CriteriTecnici!$K4981,".",","),IFERROR(NUMBERVALUE(CriteriTecnici!$K4981,",","."),0))),4)&amp;""),",",".")&amp;", "&amp;CHAR(34)&amp;"denominator"&amp;CHAR(34)&amp;": "&amp;SUBSTITUTE(TRIM(ROUND(IFERROR(CriteriTecnici!$L4981*1,IFERROR(NUMBERVALUE(CriteriTecnici!$L4981,".",","),IFERROR(NUMBERVALUE(CriteriTecnici!$L4981,",","."),0))),4)&amp;""),",",".")&amp;", "&amp;CHAR(34)&amp;"flag"&amp;CHAR(34)&amp;": "&amp;SUBSTITUTE(TRIM(ROUND(IFERROR(CriteriTecnici!$M4981*1,IFERROR(NUMBERVALUE(CriteriTecnici!$M4981,".",","),IFERROR(NUMBERVALUE(CriteriTecnici!$M4981,",","."),0))),4)&amp;""),",",".")&amp;", "&amp;CHAR(34)&amp;"rawScore"&amp;CHAR(34)&amp;": "&amp;SUBSTITUTE(TRIM(ROUND(IFERROR(CriteriTecnici!$O4981*1,IFERROR(NUMBERVALUE(CriteriTecnici!$O4981,".",","),IFERROR(NUMBERVALUE(CriteriTecnici!$O4981,",","."),0))),4)&amp;""),",",".")&amp;CHAR(125)&amp;IF(TRUE,",",""))</f>
        <v/>
      </c>
    </row>
    <row r="5202">
      <c r="A5202" s="38">
        <f>IF(CriteriTecnici!$A4982="","","    "&amp;CHAR(123)&amp;CHAR(34)&amp;"bidderId"&amp;CHAR(34)&amp;": "&amp;CHAR(34)&amp;SUBSTITUTE(CriteriTecnici!$A4982,CHAR(34),"'")&amp;CHAR(34)&amp;", "&amp;CHAR(34)&amp;"lotId"&amp;CHAR(34)&amp;": "&amp;CHAR(34)&amp;SUBSTITUTE(CriteriTecnici!$C4982,CHAR(34),"'")&amp;CHAR(34)&amp;", "&amp;CHAR(34)&amp;"criterionId"&amp;CHAR(34)&amp;": "&amp;CHAR(34)&amp;SUBSTITUTE(CriteriTecnici!$D4982,CHAR(34),"'")&amp;CHAR(34)&amp;", "&amp;CHAR(34)&amp;"kind"&amp;CHAR(34)&amp;": "&amp;CHAR(34)&amp;SUBSTITUTE(CriteriTecnici!$F4982,CHAR(34),"'")&amp;CHAR(34)&amp;", "&amp;CHAR(34)&amp;"value"&amp;CHAR(34)&amp;": "&amp;SUBSTITUTE(TRIM(ROUND(IFERROR(CriteriTecnici!$N4982*1,IFERROR(NUMBERVALUE(CriteriTecnici!$N4982,".",","),IFERROR(NUMBERVALUE(CriteriTecnici!$N4982,",","."),0))),4)&amp;""),",",".")&amp;", "&amp;CHAR(34)&amp;"numerator"&amp;CHAR(34)&amp;": "&amp;SUBSTITUTE(TRIM(ROUND(IFERROR(CriteriTecnici!$K4982*1,IFERROR(NUMBERVALUE(CriteriTecnici!$K4982,".",","),IFERROR(NUMBERVALUE(CriteriTecnici!$K4982,",","."),0))),4)&amp;""),",",".")&amp;", "&amp;CHAR(34)&amp;"denominator"&amp;CHAR(34)&amp;": "&amp;SUBSTITUTE(TRIM(ROUND(IFERROR(CriteriTecnici!$L4982*1,IFERROR(NUMBERVALUE(CriteriTecnici!$L4982,".",","),IFERROR(NUMBERVALUE(CriteriTecnici!$L4982,",","."),0))),4)&amp;""),",",".")&amp;", "&amp;CHAR(34)&amp;"flag"&amp;CHAR(34)&amp;": "&amp;SUBSTITUTE(TRIM(ROUND(IFERROR(CriteriTecnici!$M4982*1,IFERROR(NUMBERVALUE(CriteriTecnici!$M4982,".",","),IFERROR(NUMBERVALUE(CriteriTecnici!$M4982,",","."),0))),4)&amp;""),",",".")&amp;", "&amp;CHAR(34)&amp;"rawScore"&amp;CHAR(34)&amp;": "&amp;SUBSTITUTE(TRIM(ROUND(IFERROR(CriteriTecnici!$O4982*1,IFERROR(NUMBERVALUE(CriteriTecnici!$O4982,".",","),IFERROR(NUMBERVALUE(CriteriTecnici!$O4982,",","."),0))),4)&amp;""),",",".")&amp;CHAR(125)&amp;IF(TRUE,",",""))</f>
        <v/>
      </c>
    </row>
    <row r="5203">
      <c r="A5203" s="38">
        <f>IF(CriteriTecnici!$A4983="","","    "&amp;CHAR(123)&amp;CHAR(34)&amp;"bidderId"&amp;CHAR(34)&amp;": "&amp;CHAR(34)&amp;SUBSTITUTE(CriteriTecnici!$A4983,CHAR(34),"'")&amp;CHAR(34)&amp;", "&amp;CHAR(34)&amp;"lotId"&amp;CHAR(34)&amp;": "&amp;CHAR(34)&amp;SUBSTITUTE(CriteriTecnici!$C4983,CHAR(34),"'")&amp;CHAR(34)&amp;", "&amp;CHAR(34)&amp;"criterionId"&amp;CHAR(34)&amp;": "&amp;CHAR(34)&amp;SUBSTITUTE(CriteriTecnici!$D4983,CHAR(34),"'")&amp;CHAR(34)&amp;", "&amp;CHAR(34)&amp;"kind"&amp;CHAR(34)&amp;": "&amp;CHAR(34)&amp;SUBSTITUTE(CriteriTecnici!$F4983,CHAR(34),"'")&amp;CHAR(34)&amp;", "&amp;CHAR(34)&amp;"value"&amp;CHAR(34)&amp;": "&amp;SUBSTITUTE(TRIM(ROUND(IFERROR(CriteriTecnici!$N4983*1,IFERROR(NUMBERVALUE(CriteriTecnici!$N4983,".",","),IFERROR(NUMBERVALUE(CriteriTecnici!$N4983,",","."),0))),4)&amp;""),",",".")&amp;", "&amp;CHAR(34)&amp;"numerator"&amp;CHAR(34)&amp;": "&amp;SUBSTITUTE(TRIM(ROUND(IFERROR(CriteriTecnici!$K4983*1,IFERROR(NUMBERVALUE(CriteriTecnici!$K4983,".",","),IFERROR(NUMBERVALUE(CriteriTecnici!$K4983,",","."),0))),4)&amp;""),",",".")&amp;", "&amp;CHAR(34)&amp;"denominator"&amp;CHAR(34)&amp;": "&amp;SUBSTITUTE(TRIM(ROUND(IFERROR(CriteriTecnici!$L4983*1,IFERROR(NUMBERVALUE(CriteriTecnici!$L4983,".",","),IFERROR(NUMBERVALUE(CriteriTecnici!$L4983,",","."),0))),4)&amp;""),",",".")&amp;", "&amp;CHAR(34)&amp;"flag"&amp;CHAR(34)&amp;": "&amp;SUBSTITUTE(TRIM(ROUND(IFERROR(CriteriTecnici!$M4983*1,IFERROR(NUMBERVALUE(CriteriTecnici!$M4983,".",","),IFERROR(NUMBERVALUE(CriteriTecnici!$M4983,",","."),0))),4)&amp;""),",",".")&amp;", "&amp;CHAR(34)&amp;"rawScore"&amp;CHAR(34)&amp;": "&amp;SUBSTITUTE(TRIM(ROUND(IFERROR(CriteriTecnici!$O4983*1,IFERROR(NUMBERVALUE(CriteriTecnici!$O4983,".",","),IFERROR(NUMBERVALUE(CriteriTecnici!$O4983,",","."),0))),4)&amp;""),",",".")&amp;CHAR(125)&amp;IF(TRUE,",",""))</f>
        <v/>
      </c>
    </row>
    <row r="5204">
      <c r="A5204" s="38">
        <f>IF(CriteriTecnici!$A4984="","","    "&amp;CHAR(123)&amp;CHAR(34)&amp;"bidderId"&amp;CHAR(34)&amp;": "&amp;CHAR(34)&amp;SUBSTITUTE(CriteriTecnici!$A4984,CHAR(34),"'")&amp;CHAR(34)&amp;", "&amp;CHAR(34)&amp;"lotId"&amp;CHAR(34)&amp;": "&amp;CHAR(34)&amp;SUBSTITUTE(CriteriTecnici!$C4984,CHAR(34),"'")&amp;CHAR(34)&amp;", "&amp;CHAR(34)&amp;"criterionId"&amp;CHAR(34)&amp;": "&amp;CHAR(34)&amp;SUBSTITUTE(CriteriTecnici!$D4984,CHAR(34),"'")&amp;CHAR(34)&amp;", "&amp;CHAR(34)&amp;"kind"&amp;CHAR(34)&amp;": "&amp;CHAR(34)&amp;SUBSTITUTE(CriteriTecnici!$F4984,CHAR(34),"'")&amp;CHAR(34)&amp;", "&amp;CHAR(34)&amp;"value"&amp;CHAR(34)&amp;": "&amp;SUBSTITUTE(TRIM(ROUND(IFERROR(CriteriTecnici!$N4984*1,IFERROR(NUMBERVALUE(CriteriTecnici!$N4984,".",","),IFERROR(NUMBERVALUE(CriteriTecnici!$N4984,",","."),0))),4)&amp;""),",",".")&amp;", "&amp;CHAR(34)&amp;"numerator"&amp;CHAR(34)&amp;": "&amp;SUBSTITUTE(TRIM(ROUND(IFERROR(CriteriTecnici!$K4984*1,IFERROR(NUMBERVALUE(CriteriTecnici!$K4984,".",","),IFERROR(NUMBERVALUE(CriteriTecnici!$K4984,",","."),0))),4)&amp;""),",",".")&amp;", "&amp;CHAR(34)&amp;"denominator"&amp;CHAR(34)&amp;": "&amp;SUBSTITUTE(TRIM(ROUND(IFERROR(CriteriTecnici!$L4984*1,IFERROR(NUMBERVALUE(CriteriTecnici!$L4984,".",","),IFERROR(NUMBERVALUE(CriteriTecnici!$L4984,",","."),0))),4)&amp;""),",",".")&amp;", "&amp;CHAR(34)&amp;"flag"&amp;CHAR(34)&amp;": "&amp;SUBSTITUTE(TRIM(ROUND(IFERROR(CriteriTecnici!$M4984*1,IFERROR(NUMBERVALUE(CriteriTecnici!$M4984,".",","),IFERROR(NUMBERVALUE(CriteriTecnici!$M4984,",","."),0))),4)&amp;""),",",".")&amp;", "&amp;CHAR(34)&amp;"rawScore"&amp;CHAR(34)&amp;": "&amp;SUBSTITUTE(TRIM(ROUND(IFERROR(CriteriTecnici!$O4984*1,IFERROR(NUMBERVALUE(CriteriTecnici!$O4984,".",","),IFERROR(NUMBERVALUE(CriteriTecnici!$O4984,",","."),0))),4)&amp;""),",",".")&amp;CHAR(125)&amp;IF(TRUE,",",""))</f>
        <v/>
      </c>
    </row>
    <row r="5205">
      <c r="A5205" s="38">
        <f>IF(CriteriTecnici!$A4985="","","    "&amp;CHAR(123)&amp;CHAR(34)&amp;"bidderId"&amp;CHAR(34)&amp;": "&amp;CHAR(34)&amp;SUBSTITUTE(CriteriTecnici!$A4985,CHAR(34),"'")&amp;CHAR(34)&amp;", "&amp;CHAR(34)&amp;"lotId"&amp;CHAR(34)&amp;": "&amp;CHAR(34)&amp;SUBSTITUTE(CriteriTecnici!$C4985,CHAR(34),"'")&amp;CHAR(34)&amp;", "&amp;CHAR(34)&amp;"criterionId"&amp;CHAR(34)&amp;": "&amp;CHAR(34)&amp;SUBSTITUTE(CriteriTecnici!$D4985,CHAR(34),"'")&amp;CHAR(34)&amp;", "&amp;CHAR(34)&amp;"kind"&amp;CHAR(34)&amp;": "&amp;CHAR(34)&amp;SUBSTITUTE(CriteriTecnici!$F4985,CHAR(34),"'")&amp;CHAR(34)&amp;", "&amp;CHAR(34)&amp;"value"&amp;CHAR(34)&amp;": "&amp;SUBSTITUTE(TRIM(ROUND(IFERROR(CriteriTecnici!$N4985*1,IFERROR(NUMBERVALUE(CriteriTecnici!$N4985,".",","),IFERROR(NUMBERVALUE(CriteriTecnici!$N4985,",","."),0))),4)&amp;""),",",".")&amp;", "&amp;CHAR(34)&amp;"numerator"&amp;CHAR(34)&amp;": "&amp;SUBSTITUTE(TRIM(ROUND(IFERROR(CriteriTecnici!$K4985*1,IFERROR(NUMBERVALUE(CriteriTecnici!$K4985,".",","),IFERROR(NUMBERVALUE(CriteriTecnici!$K4985,",","."),0))),4)&amp;""),",",".")&amp;", "&amp;CHAR(34)&amp;"denominator"&amp;CHAR(34)&amp;": "&amp;SUBSTITUTE(TRIM(ROUND(IFERROR(CriteriTecnici!$L4985*1,IFERROR(NUMBERVALUE(CriteriTecnici!$L4985,".",","),IFERROR(NUMBERVALUE(CriteriTecnici!$L4985,",","."),0))),4)&amp;""),",",".")&amp;", "&amp;CHAR(34)&amp;"flag"&amp;CHAR(34)&amp;": "&amp;SUBSTITUTE(TRIM(ROUND(IFERROR(CriteriTecnici!$M4985*1,IFERROR(NUMBERVALUE(CriteriTecnici!$M4985,".",","),IFERROR(NUMBERVALUE(CriteriTecnici!$M4985,",","."),0))),4)&amp;""),",",".")&amp;", "&amp;CHAR(34)&amp;"rawScore"&amp;CHAR(34)&amp;": "&amp;SUBSTITUTE(TRIM(ROUND(IFERROR(CriteriTecnici!$O4985*1,IFERROR(NUMBERVALUE(CriteriTecnici!$O4985,".",","),IFERROR(NUMBERVALUE(CriteriTecnici!$O4985,",","."),0))),4)&amp;""),",",".")&amp;CHAR(125)&amp;IF(TRUE,",",""))</f>
        <v/>
      </c>
    </row>
    <row r="5206">
      <c r="A5206" s="38">
        <f>IF(CriteriTecnici!$A4986="","","    "&amp;CHAR(123)&amp;CHAR(34)&amp;"bidderId"&amp;CHAR(34)&amp;": "&amp;CHAR(34)&amp;SUBSTITUTE(CriteriTecnici!$A4986,CHAR(34),"'")&amp;CHAR(34)&amp;", "&amp;CHAR(34)&amp;"lotId"&amp;CHAR(34)&amp;": "&amp;CHAR(34)&amp;SUBSTITUTE(CriteriTecnici!$C4986,CHAR(34),"'")&amp;CHAR(34)&amp;", "&amp;CHAR(34)&amp;"criterionId"&amp;CHAR(34)&amp;": "&amp;CHAR(34)&amp;SUBSTITUTE(CriteriTecnici!$D4986,CHAR(34),"'")&amp;CHAR(34)&amp;", "&amp;CHAR(34)&amp;"kind"&amp;CHAR(34)&amp;": "&amp;CHAR(34)&amp;SUBSTITUTE(CriteriTecnici!$F4986,CHAR(34),"'")&amp;CHAR(34)&amp;", "&amp;CHAR(34)&amp;"value"&amp;CHAR(34)&amp;": "&amp;SUBSTITUTE(TRIM(ROUND(IFERROR(CriteriTecnici!$N4986*1,IFERROR(NUMBERVALUE(CriteriTecnici!$N4986,".",","),IFERROR(NUMBERVALUE(CriteriTecnici!$N4986,",","."),0))),4)&amp;""),",",".")&amp;", "&amp;CHAR(34)&amp;"numerator"&amp;CHAR(34)&amp;": "&amp;SUBSTITUTE(TRIM(ROUND(IFERROR(CriteriTecnici!$K4986*1,IFERROR(NUMBERVALUE(CriteriTecnici!$K4986,".",","),IFERROR(NUMBERVALUE(CriteriTecnici!$K4986,",","."),0))),4)&amp;""),",",".")&amp;", "&amp;CHAR(34)&amp;"denominator"&amp;CHAR(34)&amp;": "&amp;SUBSTITUTE(TRIM(ROUND(IFERROR(CriteriTecnici!$L4986*1,IFERROR(NUMBERVALUE(CriteriTecnici!$L4986,".",","),IFERROR(NUMBERVALUE(CriteriTecnici!$L4986,",","."),0))),4)&amp;""),",",".")&amp;", "&amp;CHAR(34)&amp;"flag"&amp;CHAR(34)&amp;": "&amp;SUBSTITUTE(TRIM(ROUND(IFERROR(CriteriTecnici!$M4986*1,IFERROR(NUMBERVALUE(CriteriTecnici!$M4986,".",","),IFERROR(NUMBERVALUE(CriteriTecnici!$M4986,",","."),0))),4)&amp;""),",",".")&amp;", "&amp;CHAR(34)&amp;"rawScore"&amp;CHAR(34)&amp;": "&amp;SUBSTITUTE(TRIM(ROUND(IFERROR(CriteriTecnici!$O4986*1,IFERROR(NUMBERVALUE(CriteriTecnici!$O4986,".",","),IFERROR(NUMBERVALUE(CriteriTecnici!$O4986,",","."),0))),4)&amp;""),",",".")&amp;CHAR(125)&amp;IF(TRUE,",",""))</f>
        <v/>
      </c>
    </row>
    <row r="5207">
      <c r="A5207" s="38">
        <f>IF(CriteriTecnici!$A4987="","","    "&amp;CHAR(123)&amp;CHAR(34)&amp;"bidderId"&amp;CHAR(34)&amp;": "&amp;CHAR(34)&amp;SUBSTITUTE(CriteriTecnici!$A4987,CHAR(34),"'")&amp;CHAR(34)&amp;", "&amp;CHAR(34)&amp;"lotId"&amp;CHAR(34)&amp;": "&amp;CHAR(34)&amp;SUBSTITUTE(CriteriTecnici!$C4987,CHAR(34),"'")&amp;CHAR(34)&amp;", "&amp;CHAR(34)&amp;"criterionId"&amp;CHAR(34)&amp;": "&amp;CHAR(34)&amp;SUBSTITUTE(CriteriTecnici!$D4987,CHAR(34),"'")&amp;CHAR(34)&amp;", "&amp;CHAR(34)&amp;"kind"&amp;CHAR(34)&amp;": "&amp;CHAR(34)&amp;SUBSTITUTE(CriteriTecnici!$F4987,CHAR(34),"'")&amp;CHAR(34)&amp;", "&amp;CHAR(34)&amp;"value"&amp;CHAR(34)&amp;": "&amp;SUBSTITUTE(TRIM(ROUND(IFERROR(CriteriTecnici!$N4987*1,IFERROR(NUMBERVALUE(CriteriTecnici!$N4987,".",","),IFERROR(NUMBERVALUE(CriteriTecnici!$N4987,",","."),0))),4)&amp;""),",",".")&amp;", "&amp;CHAR(34)&amp;"numerator"&amp;CHAR(34)&amp;": "&amp;SUBSTITUTE(TRIM(ROUND(IFERROR(CriteriTecnici!$K4987*1,IFERROR(NUMBERVALUE(CriteriTecnici!$K4987,".",","),IFERROR(NUMBERVALUE(CriteriTecnici!$K4987,",","."),0))),4)&amp;""),",",".")&amp;", "&amp;CHAR(34)&amp;"denominator"&amp;CHAR(34)&amp;": "&amp;SUBSTITUTE(TRIM(ROUND(IFERROR(CriteriTecnici!$L4987*1,IFERROR(NUMBERVALUE(CriteriTecnici!$L4987,".",","),IFERROR(NUMBERVALUE(CriteriTecnici!$L4987,",","."),0))),4)&amp;""),",",".")&amp;", "&amp;CHAR(34)&amp;"flag"&amp;CHAR(34)&amp;": "&amp;SUBSTITUTE(TRIM(ROUND(IFERROR(CriteriTecnici!$M4987*1,IFERROR(NUMBERVALUE(CriteriTecnici!$M4987,".",","),IFERROR(NUMBERVALUE(CriteriTecnici!$M4987,",","."),0))),4)&amp;""),",",".")&amp;", "&amp;CHAR(34)&amp;"rawScore"&amp;CHAR(34)&amp;": "&amp;SUBSTITUTE(TRIM(ROUND(IFERROR(CriteriTecnici!$O4987*1,IFERROR(NUMBERVALUE(CriteriTecnici!$O4987,".",","),IFERROR(NUMBERVALUE(CriteriTecnici!$O4987,",","."),0))),4)&amp;""),",",".")&amp;CHAR(125)&amp;IF(TRUE,",",""))</f>
        <v/>
      </c>
    </row>
    <row r="5208">
      <c r="A5208" s="38">
        <f>IF(CriteriTecnici!$A4988="","","    "&amp;CHAR(123)&amp;CHAR(34)&amp;"bidderId"&amp;CHAR(34)&amp;": "&amp;CHAR(34)&amp;SUBSTITUTE(CriteriTecnici!$A4988,CHAR(34),"'")&amp;CHAR(34)&amp;", "&amp;CHAR(34)&amp;"lotId"&amp;CHAR(34)&amp;": "&amp;CHAR(34)&amp;SUBSTITUTE(CriteriTecnici!$C4988,CHAR(34),"'")&amp;CHAR(34)&amp;", "&amp;CHAR(34)&amp;"criterionId"&amp;CHAR(34)&amp;": "&amp;CHAR(34)&amp;SUBSTITUTE(CriteriTecnici!$D4988,CHAR(34),"'")&amp;CHAR(34)&amp;", "&amp;CHAR(34)&amp;"kind"&amp;CHAR(34)&amp;": "&amp;CHAR(34)&amp;SUBSTITUTE(CriteriTecnici!$F4988,CHAR(34),"'")&amp;CHAR(34)&amp;", "&amp;CHAR(34)&amp;"value"&amp;CHAR(34)&amp;": "&amp;SUBSTITUTE(TRIM(ROUND(IFERROR(CriteriTecnici!$N4988*1,IFERROR(NUMBERVALUE(CriteriTecnici!$N4988,".",","),IFERROR(NUMBERVALUE(CriteriTecnici!$N4988,",","."),0))),4)&amp;""),",",".")&amp;", "&amp;CHAR(34)&amp;"numerator"&amp;CHAR(34)&amp;": "&amp;SUBSTITUTE(TRIM(ROUND(IFERROR(CriteriTecnici!$K4988*1,IFERROR(NUMBERVALUE(CriteriTecnici!$K4988,".",","),IFERROR(NUMBERVALUE(CriteriTecnici!$K4988,",","."),0))),4)&amp;""),",",".")&amp;", "&amp;CHAR(34)&amp;"denominator"&amp;CHAR(34)&amp;": "&amp;SUBSTITUTE(TRIM(ROUND(IFERROR(CriteriTecnici!$L4988*1,IFERROR(NUMBERVALUE(CriteriTecnici!$L4988,".",","),IFERROR(NUMBERVALUE(CriteriTecnici!$L4988,",","."),0))),4)&amp;""),",",".")&amp;", "&amp;CHAR(34)&amp;"flag"&amp;CHAR(34)&amp;": "&amp;SUBSTITUTE(TRIM(ROUND(IFERROR(CriteriTecnici!$M4988*1,IFERROR(NUMBERVALUE(CriteriTecnici!$M4988,".",","),IFERROR(NUMBERVALUE(CriteriTecnici!$M4988,",","."),0))),4)&amp;""),",",".")&amp;", "&amp;CHAR(34)&amp;"rawScore"&amp;CHAR(34)&amp;": "&amp;SUBSTITUTE(TRIM(ROUND(IFERROR(CriteriTecnici!$O4988*1,IFERROR(NUMBERVALUE(CriteriTecnici!$O4988,".",","),IFERROR(NUMBERVALUE(CriteriTecnici!$O4988,",","."),0))),4)&amp;""),",",".")&amp;CHAR(125)&amp;IF(TRUE,",",""))</f>
        <v/>
      </c>
    </row>
    <row r="5209">
      <c r="A5209" s="38">
        <f>IF(CriteriTecnici!$A4989="","","    "&amp;CHAR(123)&amp;CHAR(34)&amp;"bidderId"&amp;CHAR(34)&amp;": "&amp;CHAR(34)&amp;SUBSTITUTE(CriteriTecnici!$A4989,CHAR(34),"'")&amp;CHAR(34)&amp;", "&amp;CHAR(34)&amp;"lotId"&amp;CHAR(34)&amp;": "&amp;CHAR(34)&amp;SUBSTITUTE(CriteriTecnici!$C4989,CHAR(34),"'")&amp;CHAR(34)&amp;", "&amp;CHAR(34)&amp;"criterionId"&amp;CHAR(34)&amp;": "&amp;CHAR(34)&amp;SUBSTITUTE(CriteriTecnici!$D4989,CHAR(34),"'")&amp;CHAR(34)&amp;", "&amp;CHAR(34)&amp;"kind"&amp;CHAR(34)&amp;": "&amp;CHAR(34)&amp;SUBSTITUTE(CriteriTecnici!$F4989,CHAR(34),"'")&amp;CHAR(34)&amp;", "&amp;CHAR(34)&amp;"value"&amp;CHAR(34)&amp;": "&amp;SUBSTITUTE(TRIM(ROUND(IFERROR(CriteriTecnici!$N4989*1,IFERROR(NUMBERVALUE(CriteriTecnici!$N4989,".",","),IFERROR(NUMBERVALUE(CriteriTecnici!$N4989,",","."),0))),4)&amp;""),",",".")&amp;", "&amp;CHAR(34)&amp;"numerator"&amp;CHAR(34)&amp;": "&amp;SUBSTITUTE(TRIM(ROUND(IFERROR(CriteriTecnici!$K4989*1,IFERROR(NUMBERVALUE(CriteriTecnici!$K4989,".",","),IFERROR(NUMBERVALUE(CriteriTecnici!$K4989,",","."),0))),4)&amp;""),",",".")&amp;", "&amp;CHAR(34)&amp;"denominator"&amp;CHAR(34)&amp;": "&amp;SUBSTITUTE(TRIM(ROUND(IFERROR(CriteriTecnici!$L4989*1,IFERROR(NUMBERVALUE(CriteriTecnici!$L4989,".",","),IFERROR(NUMBERVALUE(CriteriTecnici!$L4989,",","."),0))),4)&amp;""),",",".")&amp;", "&amp;CHAR(34)&amp;"flag"&amp;CHAR(34)&amp;": "&amp;SUBSTITUTE(TRIM(ROUND(IFERROR(CriteriTecnici!$M4989*1,IFERROR(NUMBERVALUE(CriteriTecnici!$M4989,".",","),IFERROR(NUMBERVALUE(CriteriTecnici!$M4989,",","."),0))),4)&amp;""),",",".")&amp;", "&amp;CHAR(34)&amp;"rawScore"&amp;CHAR(34)&amp;": "&amp;SUBSTITUTE(TRIM(ROUND(IFERROR(CriteriTecnici!$O4989*1,IFERROR(NUMBERVALUE(CriteriTecnici!$O4989,".",","),IFERROR(NUMBERVALUE(CriteriTecnici!$O4989,",","."),0))),4)&amp;""),",",".")&amp;CHAR(125)&amp;IF(TRUE,",",""))</f>
        <v/>
      </c>
    </row>
    <row r="5210">
      <c r="A5210" s="38">
        <f>IF(CriteriTecnici!$A4990="","","    "&amp;CHAR(123)&amp;CHAR(34)&amp;"bidderId"&amp;CHAR(34)&amp;": "&amp;CHAR(34)&amp;SUBSTITUTE(CriteriTecnici!$A4990,CHAR(34),"'")&amp;CHAR(34)&amp;", "&amp;CHAR(34)&amp;"lotId"&amp;CHAR(34)&amp;": "&amp;CHAR(34)&amp;SUBSTITUTE(CriteriTecnici!$C4990,CHAR(34),"'")&amp;CHAR(34)&amp;", "&amp;CHAR(34)&amp;"criterionId"&amp;CHAR(34)&amp;": "&amp;CHAR(34)&amp;SUBSTITUTE(CriteriTecnici!$D4990,CHAR(34),"'")&amp;CHAR(34)&amp;", "&amp;CHAR(34)&amp;"kind"&amp;CHAR(34)&amp;": "&amp;CHAR(34)&amp;SUBSTITUTE(CriteriTecnici!$F4990,CHAR(34),"'")&amp;CHAR(34)&amp;", "&amp;CHAR(34)&amp;"value"&amp;CHAR(34)&amp;": "&amp;SUBSTITUTE(TRIM(ROUND(IFERROR(CriteriTecnici!$N4990*1,IFERROR(NUMBERVALUE(CriteriTecnici!$N4990,".",","),IFERROR(NUMBERVALUE(CriteriTecnici!$N4990,",","."),0))),4)&amp;""),",",".")&amp;", "&amp;CHAR(34)&amp;"numerator"&amp;CHAR(34)&amp;": "&amp;SUBSTITUTE(TRIM(ROUND(IFERROR(CriteriTecnici!$K4990*1,IFERROR(NUMBERVALUE(CriteriTecnici!$K4990,".",","),IFERROR(NUMBERVALUE(CriteriTecnici!$K4990,",","."),0))),4)&amp;""),",",".")&amp;", "&amp;CHAR(34)&amp;"denominator"&amp;CHAR(34)&amp;": "&amp;SUBSTITUTE(TRIM(ROUND(IFERROR(CriteriTecnici!$L4990*1,IFERROR(NUMBERVALUE(CriteriTecnici!$L4990,".",","),IFERROR(NUMBERVALUE(CriteriTecnici!$L4990,",","."),0))),4)&amp;""),",",".")&amp;", "&amp;CHAR(34)&amp;"flag"&amp;CHAR(34)&amp;": "&amp;SUBSTITUTE(TRIM(ROUND(IFERROR(CriteriTecnici!$M4990*1,IFERROR(NUMBERVALUE(CriteriTecnici!$M4990,".",","),IFERROR(NUMBERVALUE(CriteriTecnici!$M4990,",","."),0))),4)&amp;""),",",".")&amp;", "&amp;CHAR(34)&amp;"rawScore"&amp;CHAR(34)&amp;": "&amp;SUBSTITUTE(TRIM(ROUND(IFERROR(CriteriTecnici!$O4990*1,IFERROR(NUMBERVALUE(CriteriTecnici!$O4990,".",","),IFERROR(NUMBERVALUE(CriteriTecnici!$O4990,",","."),0))),4)&amp;""),",",".")&amp;CHAR(125)&amp;IF(TRUE,",",""))</f>
        <v/>
      </c>
    </row>
    <row r="5211">
      <c r="A5211" s="38">
        <f>IF(CriteriTecnici!$A4991="","","    "&amp;CHAR(123)&amp;CHAR(34)&amp;"bidderId"&amp;CHAR(34)&amp;": "&amp;CHAR(34)&amp;SUBSTITUTE(CriteriTecnici!$A4991,CHAR(34),"'")&amp;CHAR(34)&amp;", "&amp;CHAR(34)&amp;"lotId"&amp;CHAR(34)&amp;": "&amp;CHAR(34)&amp;SUBSTITUTE(CriteriTecnici!$C4991,CHAR(34),"'")&amp;CHAR(34)&amp;", "&amp;CHAR(34)&amp;"criterionId"&amp;CHAR(34)&amp;": "&amp;CHAR(34)&amp;SUBSTITUTE(CriteriTecnici!$D4991,CHAR(34),"'")&amp;CHAR(34)&amp;", "&amp;CHAR(34)&amp;"kind"&amp;CHAR(34)&amp;": "&amp;CHAR(34)&amp;SUBSTITUTE(CriteriTecnici!$F4991,CHAR(34),"'")&amp;CHAR(34)&amp;", "&amp;CHAR(34)&amp;"value"&amp;CHAR(34)&amp;": "&amp;SUBSTITUTE(TRIM(ROUND(IFERROR(CriteriTecnici!$N4991*1,IFERROR(NUMBERVALUE(CriteriTecnici!$N4991,".",","),IFERROR(NUMBERVALUE(CriteriTecnici!$N4991,",","."),0))),4)&amp;""),",",".")&amp;", "&amp;CHAR(34)&amp;"numerator"&amp;CHAR(34)&amp;": "&amp;SUBSTITUTE(TRIM(ROUND(IFERROR(CriteriTecnici!$K4991*1,IFERROR(NUMBERVALUE(CriteriTecnici!$K4991,".",","),IFERROR(NUMBERVALUE(CriteriTecnici!$K4991,",","."),0))),4)&amp;""),",",".")&amp;", "&amp;CHAR(34)&amp;"denominator"&amp;CHAR(34)&amp;": "&amp;SUBSTITUTE(TRIM(ROUND(IFERROR(CriteriTecnici!$L4991*1,IFERROR(NUMBERVALUE(CriteriTecnici!$L4991,".",","),IFERROR(NUMBERVALUE(CriteriTecnici!$L4991,",","."),0))),4)&amp;""),",",".")&amp;", "&amp;CHAR(34)&amp;"flag"&amp;CHAR(34)&amp;": "&amp;SUBSTITUTE(TRIM(ROUND(IFERROR(CriteriTecnici!$M4991*1,IFERROR(NUMBERVALUE(CriteriTecnici!$M4991,".",","),IFERROR(NUMBERVALUE(CriteriTecnici!$M4991,",","."),0))),4)&amp;""),",",".")&amp;", "&amp;CHAR(34)&amp;"rawScore"&amp;CHAR(34)&amp;": "&amp;SUBSTITUTE(TRIM(ROUND(IFERROR(CriteriTecnici!$O4991*1,IFERROR(NUMBERVALUE(CriteriTecnici!$O4991,".",","),IFERROR(NUMBERVALUE(CriteriTecnici!$O4991,",","."),0))),4)&amp;""),",",".")&amp;CHAR(125)&amp;IF(TRUE,",",""))</f>
        <v/>
      </c>
    </row>
    <row r="5212">
      <c r="A5212" s="38">
        <f>IF(CriteriTecnici!$A4992="","","    "&amp;CHAR(123)&amp;CHAR(34)&amp;"bidderId"&amp;CHAR(34)&amp;": "&amp;CHAR(34)&amp;SUBSTITUTE(CriteriTecnici!$A4992,CHAR(34),"'")&amp;CHAR(34)&amp;", "&amp;CHAR(34)&amp;"lotId"&amp;CHAR(34)&amp;": "&amp;CHAR(34)&amp;SUBSTITUTE(CriteriTecnici!$C4992,CHAR(34),"'")&amp;CHAR(34)&amp;", "&amp;CHAR(34)&amp;"criterionId"&amp;CHAR(34)&amp;": "&amp;CHAR(34)&amp;SUBSTITUTE(CriteriTecnici!$D4992,CHAR(34),"'")&amp;CHAR(34)&amp;", "&amp;CHAR(34)&amp;"kind"&amp;CHAR(34)&amp;": "&amp;CHAR(34)&amp;SUBSTITUTE(CriteriTecnici!$F4992,CHAR(34),"'")&amp;CHAR(34)&amp;", "&amp;CHAR(34)&amp;"value"&amp;CHAR(34)&amp;": "&amp;SUBSTITUTE(TRIM(ROUND(IFERROR(CriteriTecnici!$N4992*1,IFERROR(NUMBERVALUE(CriteriTecnici!$N4992,".",","),IFERROR(NUMBERVALUE(CriteriTecnici!$N4992,",","."),0))),4)&amp;""),",",".")&amp;", "&amp;CHAR(34)&amp;"numerator"&amp;CHAR(34)&amp;": "&amp;SUBSTITUTE(TRIM(ROUND(IFERROR(CriteriTecnici!$K4992*1,IFERROR(NUMBERVALUE(CriteriTecnici!$K4992,".",","),IFERROR(NUMBERVALUE(CriteriTecnici!$K4992,",","."),0))),4)&amp;""),",",".")&amp;", "&amp;CHAR(34)&amp;"denominator"&amp;CHAR(34)&amp;": "&amp;SUBSTITUTE(TRIM(ROUND(IFERROR(CriteriTecnici!$L4992*1,IFERROR(NUMBERVALUE(CriteriTecnici!$L4992,".",","),IFERROR(NUMBERVALUE(CriteriTecnici!$L4992,",","."),0))),4)&amp;""),",",".")&amp;", "&amp;CHAR(34)&amp;"flag"&amp;CHAR(34)&amp;": "&amp;SUBSTITUTE(TRIM(ROUND(IFERROR(CriteriTecnici!$M4992*1,IFERROR(NUMBERVALUE(CriteriTecnici!$M4992,".",","),IFERROR(NUMBERVALUE(CriteriTecnici!$M4992,",","."),0))),4)&amp;""),",",".")&amp;", "&amp;CHAR(34)&amp;"rawScore"&amp;CHAR(34)&amp;": "&amp;SUBSTITUTE(TRIM(ROUND(IFERROR(CriteriTecnici!$O4992*1,IFERROR(NUMBERVALUE(CriteriTecnici!$O4992,".",","),IFERROR(NUMBERVALUE(CriteriTecnici!$O4992,",","."),0))),4)&amp;""),",",".")&amp;CHAR(125)&amp;IF(TRUE,",",""))</f>
        <v/>
      </c>
    </row>
    <row r="5213">
      <c r="A5213" s="38">
        <f>IF(CriteriTecnici!$A4993="","","    "&amp;CHAR(123)&amp;CHAR(34)&amp;"bidderId"&amp;CHAR(34)&amp;": "&amp;CHAR(34)&amp;SUBSTITUTE(CriteriTecnici!$A4993,CHAR(34),"'")&amp;CHAR(34)&amp;", "&amp;CHAR(34)&amp;"lotId"&amp;CHAR(34)&amp;": "&amp;CHAR(34)&amp;SUBSTITUTE(CriteriTecnici!$C4993,CHAR(34),"'")&amp;CHAR(34)&amp;", "&amp;CHAR(34)&amp;"criterionId"&amp;CHAR(34)&amp;": "&amp;CHAR(34)&amp;SUBSTITUTE(CriteriTecnici!$D4993,CHAR(34),"'")&amp;CHAR(34)&amp;", "&amp;CHAR(34)&amp;"kind"&amp;CHAR(34)&amp;": "&amp;CHAR(34)&amp;SUBSTITUTE(CriteriTecnici!$F4993,CHAR(34),"'")&amp;CHAR(34)&amp;", "&amp;CHAR(34)&amp;"value"&amp;CHAR(34)&amp;": "&amp;SUBSTITUTE(TRIM(ROUND(IFERROR(CriteriTecnici!$N4993*1,IFERROR(NUMBERVALUE(CriteriTecnici!$N4993,".",","),IFERROR(NUMBERVALUE(CriteriTecnici!$N4993,",","."),0))),4)&amp;""),",",".")&amp;", "&amp;CHAR(34)&amp;"numerator"&amp;CHAR(34)&amp;": "&amp;SUBSTITUTE(TRIM(ROUND(IFERROR(CriteriTecnici!$K4993*1,IFERROR(NUMBERVALUE(CriteriTecnici!$K4993,".",","),IFERROR(NUMBERVALUE(CriteriTecnici!$K4993,",","."),0))),4)&amp;""),",",".")&amp;", "&amp;CHAR(34)&amp;"denominator"&amp;CHAR(34)&amp;": "&amp;SUBSTITUTE(TRIM(ROUND(IFERROR(CriteriTecnici!$L4993*1,IFERROR(NUMBERVALUE(CriteriTecnici!$L4993,".",","),IFERROR(NUMBERVALUE(CriteriTecnici!$L4993,",","."),0))),4)&amp;""),",",".")&amp;", "&amp;CHAR(34)&amp;"flag"&amp;CHAR(34)&amp;": "&amp;SUBSTITUTE(TRIM(ROUND(IFERROR(CriteriTecnici!$M4993*1,IFERROR(NUMBERVALUE(CriteriTecnici!$M4993,".",","),IFERROR(NUMBERVALUE(CriteriTecnici!$M4993,",","."),0))),4)&amp;""),",",".")&amp;", "&amp;CHAR(34)&amp;"rawScore"&amp;CHAR(34)&amp;": "&amp;SUBSTITUTE(TRIM(ROUND(IFERROR(CriteriTecnici!$O4993*1,IFERROR(NUMBERVALUE(CriteriTecnici!$O4993,".",","),IFERROR(NUMBERVALUE(CriteriTecnici!$O4993,",","."),0))),4)&amp;""),",",".")&amp;CHAR(125)&amp;IF(TRUE,",",""))</f>
        <v/>
      </c>
    </row>
    <row r="5214">
      <c r="A5214" s="38">
        <f>IF(CriteriTecnici!$A4994="","","    "&amp;CHAR(123)&amp;CHAR(34)&amp;"bidderId"&amp;CHAR(34)&amp;": "&amp;CHAR(34)&amp;SUBSTITUTE(CriteriTecnici!$A4994,CHAR(34),"'")&amp;CHAR(34)&amp;", "&amp;CHAR(34)&amp;"lotId"&amp;CHAR(34)&amp;": "&amp;CHAR(34)&amp;SUBSTITUTE(CriteriTecnici!$C4994,CHAR(34),"'")&amp;CHAR(34)&amp;", "&amp;CHAR(34)&amp;"criterionId"&amp;CHAR(34)&amp;": "&amp;CHAR(34)&amp;SUBSTITUTE(CriteriTecnici!$D4994,CHAR(34),"'")&amp;CHAR(34)&amp;", "&amp;CHAR(34)&amp;"kind"&amp;CHAR(34)&amp;": "&amp;CHAR(34)&amp;SUBSTITUTE(CriteriTecnici!$F4994,CHAR(34),"'")&amp;CHAR(34)&amp;", "&amp;CHAR(34)&amp;"value"&amp;CHAR(34)&amp;": "&amp;SUBSTITUTE(TRIM(ROUND(IFERROR(CriteriTecnici!$N4994*1,IFERROR(NUMBERVALUE(CriteriTecnici!$N4994,".",","),IFERROR(NUMBERVALUE(CriteriTecnici!$N4994,",","."),0))),4)&amp;""),",",".")&amp;", "&amp;CHAR(34)&amp;"numerator"&amp;CHAR(34)&amp;": "&amp;SUBSTITUTE(TRIM(ROUND(IFERROR(CriteriTecnici!$K4994*1,IFERROR(NUMBERVALUE(CriteriTecnici!$K4994,".",","),IFERROR(NUMBERVALUE(CriteriTecnici!$K4994,",","."),0))),4)&amp;""),",",".")&amp;", "&amp;CHAR(34)&amp;"denominator"&amp;CHAR(34)&amp;": "&amp;SUBSTITUTE(TRIM(ROUND(IFERROR(CriteriTecnici!$L4994*1,IFERROR(NUMBERVALUE(CriteriTecnici!$L4994,".",","),IFERROR(NUMBERVALUE(CriteriTecnici!$L4994,",","."),0))),4)&amp;""),",",".")&amp;", "&amp;CHAR(34)&amp;"flag"&amp;CHAR(34)&amp;": "&amp;SUBSTITUTE(TRIM(ROUND(IFERROR(CriteriTecnici!$M4994*1,IFERROR(NUMBERVALUE(CriteriTecnici!$M4994,".",","),IFERROR(NUMBERVALUE(CriteriTecnici!$M4994,",","."),0))),4)&amp;""),",",".")&amp;", "&amp;CHAR(34)&amp;"rawScore"&amp;CHAR(34)&amp;": "&amp;SUBSTITUTE(TRIM(ROUND(IFERROR(CriteriTecnici!$O4994*1,IFERROR(NUMBERVALUE(CriteriTecnici!$O4994,".",","),IFERROR(NUMBERVALUE(CriteriTecnici!$O4994,",","."),0))),4)&amp;""),",",".")&amp;CHAR(125)&amp;IF(TRUE,",",""))</f>
        <v/>
      </c>
    </row>
    <row r="5215">
      <c r="A5215" s="38">
        <f>IF(CriteriTecnici!$A4995="","","    "&amp;CHAR(123)&amp;CHAR(34)&amp;"bidderId"&amp;CHAR(34)&amp;": "&amp;CHAR(34)&amp;SUBSTITUTE(CriteriTecnici!$A4995,CHAR(34),"'")&amp;CHAR(34)&amp;", "&amp;CHAR(34)&amp;"lotId"&amp;CHAR(34)&amp;": "&amp;CHAR(34)&amp;SUBSTITUTE(CriteriTecnici!$C4995,CHAR(34),"'")&amp;CHAR(34)&amp;", "&amp;CHAR(34)&amp;"criterionId"&amp;CHAR(34)&amp;": "&amp;CHAR(34)&amp;SUBSTITUTE(CriteriTecnici!$D4995,CHAR(34),"'")&amp;CHAR(34)&amp;", "&amp;CHAR(34)&amp;"kind"&amp;CHAR(34)&amp;": "&amp;CHAR(34)&amp;SUBSTITUTE(CriteriTecnici!$F4995,CHAR(34),"'")&amp;CHAR(34)&amp;", "&amp;CHAR(34)&amp;"value"&amp;CHAR(34)&amp;": "&amp;SUBSTITUTE(TRIM(ROUND(IFERROR(CriteriTecnici!$N4995*1,IFERROR(NUMBERVALUE(CriteriTecnici!$N4995,".",","),IFERROR(NUMBERVALUE(CriteriTecnici!$N4995,",","."),0))),4)&amp;""),",",".")&amp;", "&amp;CHAR(34)&amp;"numerator"&amp;CHAR(34)&amp;": "&amp;SUBSTITUTE(TRIM(ROUND(IFERROR(CriteriTecnici!$K4995*1,IFERROR(NUMBERVALUE(CriteriTecnici!$K4995,".",","),IFERROR(NUMBERVALUE(CriteriTecnici!$K4995,",","."),0))),4)&amp;""),",",".")&amp;", "&amp;CHAR(34)&amp;"denominator"&amp;CHAR(34)&amp;": "&amp;SUBSTITUTE(TRIM(ROUND(IFERROR(CriteriTecnici!$L4995*1,IFERROR(NUMBERVALUE(CriteriTecnici!$L4995,".",","),IFERROR(NUMBERVALUE(CriteriTecnici!$L4995,",","."),0))),4)&amp;""),",",".")&amp;", "&amp;CHAR(34)&amp;"flag"&amp;CHAR(34)&amp;": "&amp;SUBSTITUTE(TRIM(ROUND(IFERROR(CriteriTecnici!$M4995*1,IFERROR(NUMBERVALUE(CriteriTecnici!$M4995,".",","),IFERROR(NUMBERVALUE(CriteriTecnici!$M4995,",","."),0))),4)&amp;""),",",".")&amp;", "&amp;CHAR(34)&amp;"rawScore"&amp;CHAR(34)&amp;": "&amp;SUBSTITUTE(TRIM(ROUND(IFERROR(CriteriTecnici!$O4995*1,IFERROR(NUMBERVALUE(CriteriTecnici!$O4995,".",","),IFERROR(NUMBERVALUE(CriteriTecnici!$O4995,",","."),0))),4)&amp;""),",",".")&amp;CHAR(125)&amp;IF(COUNTA(Offerte!$A163:$A$200)&gt;0,",",""))</f>
        <v/>
      </c>
    </row>
    <row r="5216">
      <c r="A5216" s="38">
        <f>IF(CriteriTecnici!$A4996="","","    "&amp;CHAR(123)&amp;CHAR(34)&amp;"bidderId"&amp;CHAR(34)&amp;": "&amp;CHAR(34)&amp;SUBSTITUTE(CriteriTecnici!$A4996,CHAR(34),"'")&amp;CHAR(34)&amp;", "&amp;CHAR(34)&amp;"lotId"&amp;CHAR(34)&amp;": "&amp;CHAR(34)&amp;SUBSTITUTE(CriteriTecnici!$C4996,CHAR(34),"'")&amp;CHAR(34)&amp;", "&amp;CHAR(34)&amp;"criterionId"&amp;CHAR(34)&amp;": "&amp;CHAR(34)&amp;SUBSTITUTE(CriteriTecnici!$D4996,CHAR(34),"'")&amp;CHAR(34)&amp;", "&amp;CHAR(34)&amp;"kind"&amp;CHAR(34)&amp;": "&amp;CHAR(34)&amp;SUBSTITUTE(CriteriTecnici!$F4996,CHAR(34),"'")&amp;CHAR(34)&amp;", "&amp;CHAR(34)&amp;"value"&amp;CHAR(34)&amp;": "&amp;SUBSTITUTE(TRIM(ROUND(IFERROR(CriteriTecnici!$N4996*1,IFERROR(NUMBERVALUE(CriteriTecnici!$N4996,".",","),IFERROR(NUMBERVALUE(CriteriTecnici!$N4996,",","."),0))),4)&amp;""),",",".")&amp;", "&amp;CHAR(34)&amp;"numerator"&amp;CHAR(34)&amp;": "&amp;SUBSTITUTE(TRIM(ROUND(IFERROR(CriteriTecnici!$K4996*1,IFERROR(NUMBERVALUE(CriteriTecnici!$K4996,".",","),IFERROR(NUMBERVALUE(CriteriTecnici!$K4996,",","."),0))),4)&amp;""),",",".")&amp;", "&amp;CHAR(34)&amp;"denominator"&amp;CHAR(34)&amp;": "&amp;SUBSTITUTE(TRIM(ROUND(IFERROR(CriteriTecnici!$L4996*1,IFERROR(NUMBERVALUE(CriteriTecnici!$L4996,".",","),IFERROR(NUMBERVALUE(CriteriTecnici!$L4996,",","."),0))),4)&amp;""),",",".")&amp;", "&amp;CHAR(34)&amp;"flag"&amp;CHAR(34)&amp;": "&amp;SUBSTITUTE(TRIM(ROUND(IFERROR(CriteriTecnici!$M4996*1,IFERROR(NUMBERVALUE(CriteriTecnici!$M4996,".",","),IFERROR(NUMBERVALUE(CriteriTecnici!$M4996,",","."),0))),4)&amp;""),",",".")&amp;", "&amp;CHAR(34)&amp;"rawScore"&amp;CHAR(34)&amp;": "&amp;SUBSTITUTE(TRIM(ROUND(IFERROR(CriteriTecnici!$O4996*1,IFERROR(NUMBERVALUE(CriteriTecnici!$O4996,".",","),IFERROR(NUMBERVALUE(CriteriTecnici!$O4996,",","."),0))),4)&amp;""),",",".")&amp;CHAR(125)&amp;IF(TRUE,",",""))</f>
        <v/>
      </c>
    </row>
    <row r="5217">
      <c r="A5217" s="38">
        <f>IF(CriteriTecnici!$A4997="","","    "&amp;CHAR(123)&amp;CHAR(34)&amp;"bidderId"&amp;CHAR(34)&amp;": "&amp;CHAR(34)&amp;SUBSTITUTE(CriteriTecnici!$A4997,CHAR(34),"'")&amp;CHAR(34)&amp;", "&amp;CHAR(34)&amp;"lotId"&amp;CHAR(34)&amp;": "&amp;CHAR(34)&amp;SUBSTITUTE(CriteriTecnici!$C4997,CHAR(34),"'")&amp;CHAR(34)&amp;", "&amp;CHAR(34)&amp;"criterionId"&amp;CHAR(34)&amp;": "&amp;CHAR(34)&amp;SUBSTITUTE(CriteriTecnici!$D4997,CHAR(34),"'")&amp;CHAR(34)&amp;", "&amp;CHAR(34)&amp;"kind"&amp;CHAR(34)&amp;": "&amp;CHAR(34)&amp;SUBSTITUTE(CriteriTecnici!$F4997,CHAR(34),"'")&amp;CHAR(34)&amp;", "&amp;CHAR(34)&amp;"value"&amp;CHAR(34)&amp;": "&amp;SUBSTITUTE(TRIM(ROUND(IFERROR(CriteriTecnici!$N4997*1,IFERROR(NUMBERVALUE(CriteriTecnici!$N4997,".",","),IFERROR(NUMBERVALUE(CriteriTecnici!$N4997,",","."),0))),4)&amp;""),",",".")&amp;", "&amp;CHAR(34)&amp;"numerator"&amp;CHAR(34)&amp;": "&amp;SUBSTITUTE(TRIM(ROUND(IFERROR(CriteriTecnici!$K4997*1,IFERROR(NUMBERVALUE(CriteriTecnici!$K4997,".",","),IFERROR(NUMBERVALUE(CriteriTecnici!$K4997,",","."),0))),4)&amp;""),",",".")&amp;", "&amp;CHAR(34)&amp;"denominator"&amp;CHAR(34)&amp;": "&amp;SUBSTITUTE(TRIM(ROUND(IFERROR(CriteriTecnici!$L4997*1,IFERROR(NUMBERVALUE(CriteriTecnici!$L4997,".",","),IFERROR(NUMBERVALUE(CriteriTecnici!$L4997,",","."),0))),4)&amp;""),",",".")&amp;", "&amp;CHAR(34)&amp;"flag"&amp;CHAR(34)&amp;": "&amp;SUBSTITUTE(TRIM(ROUND(IFERROR(CriteriTecnici!$M4997*1,IFERROR(NUMBERVALUE(CriteriTecnici!$M4997,".",","),IFERROR(NUMBERVALUE(CriteriTecnici!$M4997,",","."),0))),4)&amp;""),",",".")&amp;", "&amp;CHAR(34)&amp;"rawScore"&amp;CHAR(34)&amp;": "&amp;SUBSTITUTE(TRIM(ROUND(IFERROR(CriteriTecnici!$O4997*1,IFERROR(NUMBERVALUE(CriteriTecnici!$O4997,".",","),IFERROR(NUMBERVALUE(CriteriTecnici!$O4997,",","."),0))),4)&amp;""),",",".")&amp;CHAR(125)&amp;IF(TRUE,",",""))</f>
        <v/>
      </c>
    </row>
    <row r="5218">
      <c r="A5218" s="38">
        <f>IF(CriteriTecnici!$A4998="","","    "&amp;CHAR(123)&amp;CHAR(34)&amp;"bidderId"&amp;CHAR(34)&amp;": "&amp;CHAR(34)&amp;SUBSTITUTE(CriteriTecnici!$A4998,CHAR(34),"'")&amp;CHAR(34)&amp;", "&amp;CHAR(34)&amp;"lotId"&amp;CHAR(34)&amp;": "&amp;CHAR(34)&amp;SUBSTITUTE(CriteriTecnici!$C4998,CHAR(34),"'")&amp;CHAR(34)&amp;", "&amp;CHAR(34)&amp;"criterionId"&amp;CHAR(34)&amp;": "&amp;CHAR(34)&amp;SUBSTITUTE(CriteriTecnici!$D4998,CHAR(34),"'")&amp;CHAR(34)&amp;", "&amp;CHAR(34)&amp;"kind"&amp;CHAR(34)&amp;": "&amp;CHAR(34)&amp;SUBSTITUTE(CriteriTecnici!$F4998,CHAR(34),"'")&amp;CHAR(34)&amp;", "&amp;CHAR(34)&amp;"value"&amp;CHAR(34)&amp;": "&amp;SUBSTITUTE(TRIM(ROUND(IFERROR(CriteriTecnici!$N4998*1,IFERROR(NUMBERVALUE(CriteriTecnici!$N4998,".",","),IFERROR(NUMBERVALUE(CriteriTecnici!$N4998,",","."),0))),4)&amp;""),",",".")&amp;", "&amp;CHAR(34)&amp;"numerator"&amp;CHAR(34)&amp;": "&amp;SUBSTITUTE(TRIM(ROUND(IFERROR(CriteriTecnici!$K4998*1,IFERROR(NUMBERVALUE(CriteriTecnici!$K4998,".",","),IFERROR(NUMBERVALUE(CriteriTecnici!$K4998,",","."),0))),4)&amp;""),",",".")&amp;", "&amp;CHAR(34)&amp;"denominator"&amp;CHAR(34)&amp;": "&amp;SUBSTITUTE(TRIM(ROUND(IFERROR(CriteriTecnici!$L4998*1,IFERROR(NUMBERVALUE(CriteriTecnici!$L4998,".",","),IFERROR(NUMBERVALUE(CriteriTecnici!$L4998,",","."),0))),4)&amp;""),",",".")&amp;", "&amp;CHAR(34)&amp;"flag"&amp;CHAR(34)&amp;": "&amp;SUBSTITUTE(TRIM(ROUND(IFERROR(CriteriTecnici!$M4998*1,IFERROR(NUMBERVALUE(CriteriTecnici!$M4998,".",","),IFERROR(NUMBERVALUE(CriteriTecnici!$M4998,",","."),0))),4)&amp;""),",",".")&amp;", "&amp;CHAR(34)&amp;"rawScore"&amp;CHAR(34)&amp;": "&amp;SUBSTITUTE(TRIM(ROUND(IFERROR(CriteriTecnici!$O4998*1,IFERROR(NUMBERVALUE(CriteriTecnici!$O4998,".",","),IFERROR(NUMBERVALUE(CriteriTecnici!$O4998,",","."),0))),4)&amp;""),",",".")&amp;CHAR(125)&amp;IF(TRUE,",",""))</f>
        <v/>
      </c>
    </row>
    <row r="5219">
      <c r="A5219" s="38">
        <f>IF(CriteriTecnici!$A4999="","","    "&amp;CHAR(123)&amp;CHAR(34)&amp;"bidderId"&amp;CHAR(34)&amp;": "&amp;CHAR(34)&amp;SUBSTITUTE(CriteriTecnici!$A4999,CHAR(34),"'")&amp;CHAR(34)&amp;", "&amp;CHAR(34)&amp;"lotId"&amp;CHAR(34)&amp;": "&amp;CHAR(34)&amp;SUBSTITUTE(CriteriTecnici!$C4999,CHAR(34),"'")&amp;CHAR(34)&amp;", "&amp;CHAR(34)&amp;"criterionId"&amp;CHAR(34)&amp;": "&amp;CHAR(34)&amp;SUBSTITUTE(CriteriTecnici!$D4999,CHAR(34),"'")&amp;CHAR(34)&amp;", "&amp;CHAR(34)&amp;"kind"&amp;CHAR(34)&amp;": "&amp;CHAR(34)&amp;SUBSTITUTE(CriteriTecnici!$F4999,CHAR(34),"'")&amp;CHAR(34)&amp;", "&amp;CHAR(34)&amp;"value"&amp;CHAR(34)&amp;": "&amp;SUBSTITUTE(TRIM(ROUND(IFERROR(CriteriTecnici!$N4999*1,IFERROR(NUMBERVALUE(CriteriTecnici!$N4999,".",","),IFERROR(NUMBERVALUE(CriteriTecnici!$N4999,",","."),0))),4)&amp;""),",",".")&amp;", "&amp;CHAR(34)&amp;"numerator"&amp;CHAR(34)&amp;": "&amp;SUBSTITUTE(TRIM(ROUND(IFERROR(CriteriTecnici!$K4999*1,IFERROR(NUMBERVALUE(CriteriTecnici!$K4999,".",","),IFERROR(NUMBERVALUE(CriteriTecnici!$K4999,",","."),0))),4)&amp;""),",",".")&amp;", "&amp;CHAR(34)&amp;"denominator"&amp;CHAR(34)&amp;": "&amp;SUBSTITUTE(TRIM(ROUND(IFERROR(CriteriTecnici!$L4999*1,IFERROR(NUMBERVALUE(CriteriTecnici!$L4999,".",","),IFERROR(NUMBERVALUE(CriteriTecnici!$L4999,",","."),0))),4)&amp;""),",",".")&amp;", "&amp;CHAR(34)&amp;"flag"&amp;CHAR(34)&amp;": "&amp;SUBSTITUTE(TRIM(ROUND(IFERROR(CriteriTecnici!$M4999*1,IFERROR(NUMBERVALUE(CriteriTecnici!$M4999,".",","),IFERROR(NUMBERVALUE(CriteriTecnici!$M4999,",","."),0))),4)&amp;""),",",".")&amp;", "&amp;CHAR(34)&amp;"rawScore"&amp;CHAR(34)&amp;": "&amp;SUBSTITUTE(TRIM(ROUND(IFERROR(CriteriTecnici!$O4999*1,IFERROR(NUMBERVALUE(CriteriTecnici!$O4999,".",","),IFERROR(NUMBERVALUE(CriteriTecnici!$O4999,",","."),0))),4)&amp;""),",",".")&amp;CHAR(125)&amp;IF(TRUE,",",""))</f>
        <v/>
      </c>
    </row>
    <row r="5220">
      <c r="A5220" s="38">
        <f>IF(CriteriTecnici!$A5000="","","    "&amp;CHAR(123)&amp;CHAR(34)&amp;"bidderId"&amp;CHAR(34)&amp;": "&amp;CHAR(34)&amp;SUBSTITUTE(CriteriTecnici!$A5000,CHAR(34),"'")&amp;CHAR(34)&amp;", "&amp;CHAR(34)&amp;"lotId"&amp;CHAR(34)&amp;": "&amp;CHAR(34)&amp;SUBSTITUTE(CriteriTecnici!$C5000,CHAR(34),"'")&amp;CHAR(34)&amp;", "&amp;CHAR(34)&amp;"criterionId"&amp;CHAR(34)&amp;": "&amp;CHAR(34)&amp;SUBSTITUTE(CriteriTecnici!$D5000,CHAR(34),"'")&amp;CHAR(34)&amp;", "&amp;CHAR(34)&amp;"kind"&amp;CHAR(34)&amp;": "&amp;CHAR(34)&amp;SUBSTITUTE(CriteriTecnici!$F5000,CHAR(34),"'")&amp;CHAR(34)&amp;", "&amp;CHAR(34)&amp;"value"&amp;CHAR(34)&amp;": "&amp;SUBSTITUTE(TRIM(ROUND(IFERROR(CriteriTecnici!$N5000*1,IFERROR(NUMBERVALUE(CriteriTecnici!$N5000,".",","),IFERROR(NUMBERVALUE(CriteriTecnici!$N5000,",","."),0))),4)&amp;""),",",".")&amp;", "&amp;CHAR(34)&amp;"numerator"&amp;CHAR(34)&amp;": "&amp;SUBSTITUTE(TRIM(ROUND(IFERROR(CriteriTecnici!$K5000*1,IFERROR(NUMBERVALUE(CriteriTecnici!$K5000,".",","),IFERROR(NUMBERVALUE(CriteriTecnici!$K5000,",","."),0))),4)&amp;""),",",".")&amp;", "&amp;CHAR(34)&amp;"denominator"&amp;CHAR(34)&amp;": "&amp;SUBSTITUTE(TRIM(ROUND(IFERROR(CriteriTecnici!$L5000*1,IFERROR(NUMBERVALUE(CriteriTecnici!$L5000,".",","),IFERROR(NUMBERVALUE(CriteriTecnici!$L5000,",","."),0))),4)&amp;""),",",".")&amp;", "&amp;CHAR(34)&amp;"flag"&amp;CHAR(34)&amp;": "&amp;SUBSTITUTE(TRIM(ROUND(IFERROR(CriteriTecnici!$M5000*1,IFERROR(NUMBERVALUE(CriteriTecnici!$M5000,".",","),IFERROR(NUMBERVALUE(CriteriTecnici!$M5000,",","."),0))),4)&amp;""),",",".")&amp;", "&amp;CHAR(34)&amp;"rawScore"&amp;CHAR(34)&amp;": "&amp;SUBSTITUTE(TRIM(ROUND(IFERROR(CriteriTecnici!$O5000*1,IFERROR(NUMBERVALUE(CriteriTecnici!$O5000,".",","),IFERROR(NUMBERVALUE(CriteriTecnici!$O5000,",","."),0))),4)&amp;""),",",".")&amp;CHAR(125)&amp;IF(TRUE,",",""))</f>
        <v/>
      </c>
    </row>
    <row r="5221">
      <c r="A5221" s="38">
        <f>IF(CriteriTecnici!$A5001="","","    "&amp;CHAR(123)&amp;CHAR(34)&amp;"bidderId"&amp;CHAR(34)&amp;": "&amp;CHAR(34)&amp;SUBSTITUTE(CriteriTecnici!$A5001,CHAR(34),"'")&amp;CHAR(34)&amp;", "&amp;CHAR(34)&amp;"lotId"&amp;CHAR(34)&amp;": "&amp;CHAR(34)&amp;SUBSTITUTE(CriteriTecnici!$C5001,CHAR(34),"'")&amp;CHAR(34)&amp;", "&amp;CHAR(34)&amp;"criterionId"&amp;CHAR(34)&amp;": "&amp;CHAR(34)&amp;SUBSTITUTE(CriteriTecnici!$D5001,CHAR(34),"'")&amp;CHAR(34)&amp;", "&amp;CHAR(34)&amp;"kind"&amp;CHAR(34)&amp;": "&amp;CHAR(34)&amp;SUBSTITUTE(CriteriTecnici!$F5001,CHAR(34),"'")&amp;CHAR(34)&amp;", "&amp;CHAR(34)&amp;"value"&amp;CHAR(34)&amp;": "&amp;SUBSTITUTE(TRIM(ROUND(IFERROR(CriteriTecnici!$N5001*1,IFERROR(NUMBERVALUE(CriteriTecnici!$N5001,".",","),IFERROR(NUMBERVALUE(CriteriTecnici!$N5001,",","."),0))),4)&amp;""),",",".")&amp;", "&amp;CHAR(34)&amp;"numerator"&amp;CHAR(34)&amp;": "&amp;SUBSTITUTE(TRIM(ROUND(IFERROR(CriteriTecnici!$K5001*1,IFERROR(NUMBERVALUE(CriteriTecnici!$K5001,".",","),IFERROR(NUMBERVALUE(CriteriTecnici!$K5001,",","."),0))),4)&amp;""),",",".")&amp;", "&amp;CHAR(34)&amp;"denominator"&amp;CHAR(34)&amp;": "&amp;SUBSTITUTE(TRIM(ROUND(IFERROR(CriteriTecnici!$L5001*1,IFERROR(NUMBERVALUE(CriteriTecnici!$L5001,".",","),IFERROR(NUMBERVALUE(CriteriTecnici!$L5001,",","."),0))),4)&amp;""),",",".")&amp;", "&amp;CHAR(34)&amp;"flag"&amp;CHAR(34)&amp;": "&amp;SUBSTITUTE(TRIM(ROUND(IFERROR(CriteriTecnici!$M5001*1,IFERROR(NUMBERVALUE(CriteriTecnici!$M5001,".",","),IFERROR(NUMBERVALUE(CriteriTecnici!$M5001,",","."),0))),4)&amp;""),",",".")&amp;", "&amp;CHAR(34)&amp;"rawScore"&amp;CHAR(34)&amp;": "&amp;SUBSTITUTE(TRIM(ROUND(IFERROR(CriteriTecnici!$O5001*1,IFERROR(NUMBERVALUE(CriteriTecnici!$O5001,".",","),IFERROR(NUMBERVALUE(CriteriTecnici!$O5001,",","."),0))),4)&amp;""),",",".")&amp;CHAR(125)&amp;IF(TRUE,",",""))</f>
        <v/>
      </c>
    </row>
    <row r="5222">
      <c r="A5222" s="38">
        <f>IF(CriteriTecnici!$A5002="","","    "&amp;CHAR(123)&amp;CHAR(34)&amp;"bidderId"&amp;CHAR(34)&amp;": "&amp;CHAR(34)&amp;SUBSTITUTE(CriteriTecnici!$A5002,CHAR(34),"'")&amp;CHAR(34)&amp;", "&amp;CHAR(34)&amp;"lotId"&amp;CHAR(34)&amp;": "&amp;CHAR(34)&amp;SUBSTITUTE(CriteriTecnici!$C5002,CHAR(34),"'")&amp;CHAR(34)&amp;", "&amp;CHAR(34)&amp;"criterionId"&amp;CHAR(34)&amp;": "&amp;CHAR(34)&amp;SUBSTITUTE(CriteriTecnici!$D5002,CHAR(34),"'")&amp;CHAR(34)&amp;", "&amp;CHAR(34)&amp;"kind"&amp;CHAR(34)&amp;": "&amp;CHAR(34)&amp;SUBSTITUTE(CriteriTecnici!$F5002,CHAR(34),"'")&amp;CHAR(34)&amp;", "&amp;CHAR(34)&amp;"value"&amp;CHAR(34)&amp;": "&amp;SUBSTITUTE(TRIM(ROUND(IFERROR(CriteriTecnici!$N5002*1,IFERROR(NUMBERVALUE(CriteriTecnici!$N5002,".",","),IFERROR(NUMBERVALUE(CriteriTecnici!$N5002,",","."),0))),4)&amp;""),",",".")&amp;", "&amp;CHAR(34)&amp;"numerator"&amp;CHAR(34)&amp;": "&amp;SUBSTITUTE(TRIM(ROUND(IFERROR(CriteriTecnici!$K5002*1,IFERROR(NUMBERVALUE(CriteriTecnici!$K5002,".",","),IFERROR(NUMBERVALUE(CriteriTecnici!$K5002,",","."),0))),4)&amp;""),",",".")&amp;", "&amp;CHAR(34)&amp;"denominator"&amp;CHAR(34)&amp;": "&amp;SUBSTITUTE(TRIM(ROUND(IFERROR(CriteriTecnici!$L5002*1,IFERROR(NUMBERVALUE(CriteriTecnici!$L5002,".",","),IFERROR(NUMBERVALUE(CriteriTecnici!$L5002,",","."),0))),4)&amp;""),",",".")&amp;", "&amp;CHAR(34)&amp;"flag"&amp;CHAR(34)&amp;": "&amp;SUBSTITUTE(TRIM(ROUND(IFERROR(CriteriTecnici!$M5002*1,IFERROR(NUMBERVALUE(CriteriTecnici!$M5002,".",","),IFERROR(NUMBERVALUE(CriteriTecnici!$M5002,",","."),0))),4)&amp;""),",",".")&amp;", "&amp;CHAR(34)&amp;"rawScore"&amp;CHAR(34)&amp;": "&amp;SUBSTITUTE(TRIM(ROUND(IFERROR(CriteriTecnici!$O5002*1,IFERROR(NUMBERVALUE(CriteriTecnici!$O5002,".",","),IFERROR(NUMBERVALUE(CriteriTecnici!$O5002,",","."),0))),4)&amp;""),",",".")&amp;CHAR(125)&amp;IF(TRUE,",",""))</f>
        <v/>
      </c>
    </row>
    <row r="5223">
      <c r="A5223" s="38">
        <f>IF(CriteriTecnici!$A5003="","","    "&amp;CHAR(123)&amp;CHAR(34)&amp;"bidderId"&amp;CHAR(34)&amp;": "&amp;CHAR(34)&amp;SUBSTITUTE(CriteriTecnici!$A5003,CHAR(34),"'")&amp;CHAR(34)&amp;", "&amp;CHAR(34)&amp;"lotId"&amp;CHAR(34)&amp;": "&amp;CHAR(34)&amp;SUBSTITUTE(CriteriTecnici!$C5003,CHAR(34),"'")&amp;CHAR(34)&amp;", "&amp;CHAR(34)&amp;"criterionId"&amp;CHAR(34)&amp;": "&amp;CHAR(34)&amp;SUBSTITUTE(CriteriTecnici!$D5003,CHAR(34),"'")&amp;CHAR(34)&amp;", "&amp;CHAR(34)&amp;"kind"&amp;CHAR(34)&amp;": "&amp;CHAR(34)&amp;SUBSTITUTE(CriteriTecnici!$F5003,CHAR(34),"'")&amp;CHAR(34)&amp;", "&amp;CHAR(34)&amp;"value"&amp;CHAR(34)&amp;": "&amp;SUBSTITUTE(TRIM(ROUND(IFERROR(CriteriTecnici!$N5003*1,IFERROR(NUMBERVALUE(CriteriTecnici!$N5003,".",","),IFERROR(NUMBERVALUE(CriteriTecnici!$N5003,",","."),0))),4)&amp;""),",",".")&amp;", "&amp;CHAR(34)&amp;"numerator"&amp;CHAR(34)&amp;": "&amp;SUBSTITUTE(TRIM(ROUND(IFERROR(CriteriTecnici!$K5003*1,IFERROR(NUMBERVALUE(CriteriTecnici!$K5003,".",","),IFERROR(NUMBERVALUE(CriteriTecnici!$K5003,",","."),0))),4)&amp;""),",",".")&amp;", "&amp;CHAR(34)&amp;"denominator"&amp;CHAR(34)&amp;": "&amp;SUBSTITUTE(TRIM(ROUND(IFERROR(CriteriTecnici!$L5003*1,IFERROR(NUMBERVALUE(CriteriTecnici!$L5003,".",","),IFERROR(NUMBERVALUE(CriteriTecnici!$L5003,",","."),0))),4)&amp;""),",",".")&amp;", "&amp;CHAR(34)&amp;"flag"&amp;CHAR(34)&amp;": "&amp;SUBSTITUTE(TRIM(ROUND(IFERROR(CriteriTecnici!$M5003*1,IFERROR(NUMBERVALUE(CriteriTecnici!$M5003,".",","),IFERROR(NUMBERVALUE(CriteriTecnici!$M5003,",","."),0))),4)&amp;""),",",".")&amp;", "&amp;CHAR(34)&amp;"rawScore"&amp;CHAR(34)&amp;": "&amp;SUBSTITUTE(TRIM(ROUND(IFERROR(CriteriTecnici!$O5003*1,IFERROR(NUMBERVALUE(CriteriTecnici!$O5003,".",","),IFERROR(NUMBERVALUE(CriteriTecnici!$O5003,",","."),0))),4)&amp;""),",",".")&amp;CHAR(125)&amp;IF(TRUE,",",""))</f>
        <v/>
      </c>
    </row>
    <row r="5224">
      <c r="A5224" s="38">
        <f>IF(CriteriTecnici!$A5004="","","    "&amp;CHAR(123)&amp;CHAR(34)&amp;"bidderId"&amp;CHAR(34)&amp;": "&amp;CHAR(34)&amp;SUBSTITUTE(CriteriTecnici!$A5004,CHAR(34),"'")&amp;CHAR(34)&amp;", "&amp;CHAR(34)&amp;"lotId"&amp;CHAR(34)&amp;": "&amp;CHAR(34)&amp;SUBSTITUTE(CriteriTecnici!$C5004,CHAR(34),"'")&amp;CHAR(34)&amp;", "&amp;CHAR(34)&amp;"criterionId"&amp;CHAR(34)&amp;": "&amp;CHAR(34)&amp;SUBSTITUTE(CriteriTecnici!$D5004,CHAR(34),"'")&amp;CHAR(34)&amp;", "&amp;CHAR(34)&amp;"kind"&amp;CHAR(34)&amp;": "&amp;CHAR(34)&amp;SUBSTITUTE(CriteriTecnici!$F5004,CHAR(34),"'")&amp;CHAR(34)&amp;", "&amp;CHAR(34)&amp;"value"&amp;CHAR(34)&amp;": "&amp;SUBSTITUTE(TRIM(ROUND(IFERROR(CriteriTecnici!$N5004*1,IFERROR(NUMBERVALUE(CriteriTecnici!$N5004,".",","),IFERROR(NUMBERVALUE(CriteriTecnici!$N5004,",","."),0))),4)&amp;""),",",".")&amp;", "&amp;CHAR(34)&amp;"numerator"&amp;CHAR(34)&amp;": "&amp;SUBSTITUTE(TRIM(ROUND(IFERROR(CriteriTecnici!$K5004*1,IFERROR(NUMBERVALUE(CriteriTecnici!$K5004,".",","),IFERROR(NUMBERVALUE(CriteriTecnici!$K5004,",","."),0))),4)&amp;""),",",".")&amp;", "&amp;CHAR(34)&amp;"denominator"&amp;CHAR(34)&amp;": "&amp;SUBSTITUTE(TRIM(ROUND(IFERROR(CriteriTecnici!$L5004*1,IFERROR(NUMBERVALUE(CriteriTecnici!$L5004,".",","),IFERROR(NUMBERVALUE(CriteriTecnici!$L5004,",","."),0))),4)&amp;""),",",".")&amp;", "&amp;CHAR(34)&amp;"flag"&amp;CHAR(34)&amp;": "&amp;SUBSTITUTE(TRIM(ROUND(IFERROR(CriteriTecnici!$M5004*1,IFERROR(NUMBERVALUE(CriteriTecnici!$M5004,".",","),IFERROR(NUMBERVALUE(CriteriTecnici!$M5004,",","."),0))),4)&amp;""),",",".")&amp;", "&amp;CHAR(34)&amp;"rawScore"&amp;CHAR(34)&amp;": "&amp;SUBSTITUTE(TRIM(ROUND(IFERROR(CriteriTecnici!$O5004*1,IFERROR(NUMBERVALUE(CriteriTecnici!$O5004,".",","),IFERROR(NUMBERVALUE(CriteriTecnici!$O5004,",","."),0))),4)&amp;""),",",".")&amp;CHAR(125)&amp;IF(TRUE,",",""))</f>
        <v/>
      </c>
    </row>
    <row r="5225">
      <c r="A5225" s="38">
        <f>IF(CriteriTecnici!$A5005="","","    "&amp;CHAR(123)&amp;CHAR(34)&amp;"bidderId"&amp;CHAR(34)&amp;": "&amp;CHAR(34)&amp;SUBSTITUTE(CriteriTecnici!$A5005,CHAR(34),"'")&amp;CHAR(34)&amp;", "&amp;CHAR(34)&amp;"lotId"&amp;CHAR(34)&amp;": "&amp;CHAR(34)&amp;SUBSTITUTE(CriteriTecnici!$C5005,CHAR(34),"'")&amp;CHAR(34)&amp;", "&amp;CHAR(34)&amp;"criterionId"&amp;CHAR(34)&amp;": "&amp;CHAR(34)&amp;SUBSTITUTE(CriteriTecnici!$D5005,CHAR(34),"'")&amp;CHAR(34)&amp;", "&amp;CHAR(34)&amp;"kind"&amp;CHAR(34)&amp;": "&amp;CHAR(34)&amp;SUBSTITUTE(CriteriTecnici!$F5005,CHAR(34),"'")&amp;CHAR(34)&amp;", "&amp;CHAR(34)&amp;"value"&amp;CHAR(34)&amp;": "&amp;SUBSTITUTE(TRIM(ROUND(IFERROR(CriteriTecnici!$N5005*1,IFERROR(NUMBERVALUE(CriteriTecnici!$N5005,".",","),IFERROR(NUMBERVALUE(CriteriTecnici!$N5005,",","."),0))),4)&amp;""),",",".")&amp;", "&amp;CHAR(34)&amp;"numerator"&amp;CHAR(34)&amp;": "&amp;SUBSTITUTE(TRIM(ROUND(IFERROR(CriteriTecnici!$K5005*1,IFERROR(NUMBERVALUE(CriteriTecnici!$K5005,".",","),IFERROR(NUMBERVALUE(CriteriTecnici!$K5005,",","."),0))),4)&amp;""),",",".")&amp;", "&amp;CHAR(34)&amp;"denominator"&amp;CHAR(34)&amp;": "&amp;SUBSTITUTE(TRIM(ROUND(IFERROR(CriteriTecnici!$L5005*1,IFERROR(NUMBERVALUE(CriteriTecnici!$L5005,".",","),IFERROR(NUMBERVALUE(CriteriTecnici!$L5005,",","."),0))),4)&amp;""),",",".")&amp;", "&amp;CHAR(34)&amp;"flag"&amp;CHAR(34)&amp;": "&amp;SUBSTITUTE(TRIM(ROUND(IFERROR(CriteriTecnici!$M5005*1,IFERROR(NUMBERVALUE(CriteriTecnici!$M5005,".",","),IFERROR(NUMBERVALUE(CriteriTecnici!$M5005,",","."),0))),4)&amp;""),",",".")&amp;", "&amp;CHAR(34)&amp;"rawScore"&amp;CHAR(34)&amp;": "&amp;SUBSTITUTE(TRIM(ROUND(IFERROR(CriteriTecnici!$O5005*1,IFERROR(NUMBERVALUE(CriteriTecnici!$O5005,".",","),IFERROR(NUMBERVALUE(CriteriTecnici!$O5005,",","."),0))),4)&amp;""),",",".")&amp;CHAR(125)&amp;IF(TRUE,",",""))</f>
        <v/>
      </c>
    </row>
    <row r="5226">
      <c r="A5226" s="38">
        <f>IF(CriteriTecnici!$A5006="","","    "&amp;CHAR(123)&amp;CHAR(34)&amp;"bidderId"&amp;CHAR(34)&amp;": "&amp;CHAR(34)&amp;SUBSTITUTE(CriteriTecnici!$A5006,CHAR(34),"'")&amp;CHAR(34)&amp;", "&amp;CHAR(34)&amp;"lotId"&amp;CHAR(34)&amp;": "&amp;CHAR(34)&amp;SUBSTITUTE(CriteriTecnici!$C5006,CHAR(34),"'")&amp;CHAR(34)&amp;", "&amp;CHAR(34)&amp;"criterionId"&amp;CHAR(34)&amp;": "&amp;CHAR(34)&amp;SUBSTITUTE(CriteriTecnici!$D5006,CHAR(34),"'")&amp;CHAR(34)&amp;", "&amp;CHAR(34)&amp;"kind"&amp;CHAR(34)&amp;": "&amp;CHAR(34)&amp;SUBSTITUTE(CriteriTecnici!$F5006,CHAR(34),"'")&amp;CHAR(34)&amp;", "&amp;CHAR(34)&amp;"value"&amp;CHAR(34)&amp;": "&amp;SUBSTITUTE(TRIM(ROUND(IFERROR(CriteriTecnici!$N5006*1,IFERROR(NUMBERVALUE(CriteriTecnici!$N5006,".",","),IFERROR(NUMBERVALUE(CriteriTecnici!$N5006,",","."),0))),4)&amp;""),",",".")&amp;", "&amp;CHAR(34)&amp;"numerator"&amp;CHAR(34)&amp;": "&amp;SUBSTITUTE(TRIM(ROUND(IFERROR(CriteriTecnici!$K5006*1,IFERROR(NUMBERVALUE(CriteriTecnici!$K5006,".",","),IFERROR(NUMBERVALUE(CriteriTecnici!$K5006,",","."),0))),4)&amp;""),",",".")&amp;", "&amp;CHAR(34)&amp;"denominator"&amp;CHAR(34)&amp;": "&amp;SUBSTITUTE(TRIM(ROUND(IFERROR(CriteriTecnici!$L5006*1,IFERROR(NUMBERVALUE(CriteriTecnici!$L5006,".",","),IFERROR(NUMBERVALUE(CriteriTecnici!$L5006,",","."),0))),4)&amp;""),",",".")&amp;", "&amp;CHAR(34)&amp;"flag"&amp;CHAR(34)&amp;": "&amp;SUBSTITUTE(TRIM(ROUND(IFERROR(CriteriTecnici!$M5006*1,IFERROR(NUMBERVALUE(CriteriTecnici!$M5006,".",","),IFERROR(NUMBERVALUE(CriteriTecnici!$M5006,",","."),0))),4)&amp;""),",",".")&amp;", "&amp;CHAR(34)&amp;"rawScore"&amp;CHAR(34)&amp;": "&amp;SUBSTITUTE(TRIM(ROUND(IFERROR(CriteriTecnici!$O5006*1,IFERROR(NUMBERVALUE(CriteriTecnici!$O5006,".",","),IFERROR(NUMBERVALUE(CriteriTecnici!$O5006,",","."),0))),4)&amp;""),",",".")&amp;CHAR(125)&amp;IF(TRUE,",",""))</f>
        <v/>
      </c>
    </row>
    <row r="5227">
      <c r="A5227" s="38">
        <f>IF(CriteriTecnici!$A5007="","","    "&amp;CHAR(123)&amp;CHAR(34)&amp;"bidderId"&amp;CHAR(34)&amp;": "&amp;CHAR(34)&amp;SUBSTITUTE(CriteriTecnici!$A5007,CHAR(34),"'")&amp;CHAR(34)&amp;", "&amp;CHAR(34)&amp;"lotId"&amp;CHAR(34)&amp;": "&amp;CHAR(34)&amp;SUBSTITUTE(CriteriTecnici!$C5007,CHAR(34),"'")&amp;CHAR(34)&amp;", "&amp;CHAR(34)&amp;"criterionId"&amp;CHAR(34)&amp;": "&amp;CHAR(34)&amp;SUBSTITUTE(CriteriTecnici!$D5007,CHAR(34),"'")&amp;CHAR(34)&amp;", "&amp;CHAR(34)&amp;"kind"&amp;CHAR(34)&amp;": "&amp;CHAR(34)&amp;SUBSTITUTE(CriteriTecnici!$F5007,CHAR(34),"'")&amp;CHAR(34)&amp;", "&amp;CHAR(34)&amp;"value"&amp;CHAR(34)&amp;": "&amp;SUBSTITUTE(TRIM(ROUND(IFERROR(CriteriTecnici!$N5007*1,IFERROR(NUMBERVALUE(CriteriTecnici!$N5007,".",","),IFERROR(NUMBERVALUE(CriteriTecnici!$N5007,",","."),0))),4)&amp;""),",",".")&amp;", "&amp;CHAR(34)&amp;"numerator"&amp;CHAR(34)&amp;": "&amp;SUBSTITUTE(TRIM(ROUND(IFERROR(CriteriTecnici!$K5007*1,IFERROR(NUMBERVALUE(CriteriTecnici!$K5007,".",","),IFERROR(NUMBERVALUE(CriteriTecnici!$K5007,",","."),0))),4)&amp;""),",",".")&amp;", "&amp;CHAR(34)&amp;"denominator"&amp;CHAR(34)&amp;": "&amp;SUBSTITUTE(TRIM(ROUND(IFERROR(CriteriTecnici!$L5007*1,IFERROR(NUMBERVALUE(CriteriTecnici!$L5007,".",","),IFERROR(NUMBERVALUE(CriteriTecnici!$L5007,",","."),0))),4)&amp;""),",",".")&amp;", "&amp;CHAR(34)&amp;"flag"&amp;CHAR(34)&amp;": "&amp;SUBSTITUTE(TRIM(ROUND(IFERROR(CriteriTecnici!$M5007*1,IFERROR(NUMBERVALUE(CriteriTecnici!$M5007,".",","),IFERROR(NUMBERVALUE(CriteriTecnici!$M5007,",","."),0))),4)&amp;""),",",".")&amp;", "&amp;CHAR(34)&amp;"rawScore"&amp;CHAR(34)&amp;": "&amp;SUBSTITUTE(TRIM(ROUND(IFERROR(CriteriTecnici!$O5007*1,IFERROR(NUMBERVALUE(CriteriTecnici!$O5007,".",","),IFERROR(NUMBERVALUE(CriteriTecnici!$O5007,",","."),0))),4)&amp;""),",",".")&amp;CHAR(125)&amp;IF(TRUE,",",""))</f>
        <v/>
      </c>
    </row>
    <row r="5228">
      <c r="A5228" s="38">
        <f>IF(CriteriTecnici!$A5008="","","    "&amp;CHAR(123)&amp;CHAR(34)&amp;"bidderId"&amp;CHAR(34)&amp;": "&amp;CHAR(34)&amp;SUBSTITUTE(CriteriTecnici!$A5008,CHAR(34),"'")&amp;CHAR(34)&amp;", "&amp;CHAR(34)&amp;"lotId"&amp;CHAR(34)&amp;": "&amp;CHAR(34)&amp;SUBSTITUTE(CriteriTecnici!$C5008,CHAR(34),"'")&amp;CHAR(34)&amp;", "&amp;CHAR(34)&amp;"criterionId"&amp;CHAR(34)&amp;": "&amp;CHAR(34)&amp;SUBSTITUTE(CriteriTecnici!$D5008,CHAR(34),"'")&amp;CHAR(34)&amp;", "&amp;CHAR(34)&amp;"kind"&amp;CHAR(34)&amp;": "&amp;CHAR(34)&amp;SUBSTITUTE(CriteriTecnici!$F5008,CHAR(34),"'")&amp;CHAR(34)&amp;", "&amp;CHAR(34)&amp;"value"&amp;CHAR(34)&amp;": "&amp;SUBSTITUTE(TRIM(ROUND(IFERROR(CriteriTecnici!$N5008*1,IFERROR(NUMBERVALUE(CriteriTecnici!$N5008,".",","),IFERROR(NUMBERVALUE(CriteriTecnici!$N5008,",","."),0))),4)&amp;""),",",".")&amp;", "&amp;CHAR(34)&amp;"numerator"&amp;CHAR(34)&amp;": "&amp;SUBSTITUTE(TRIM(ROUND(IFERROR(CriteriTecnici!$K5008*1,IFERROR(NUMBERVALUE(CriteriTecnici!$K5008,".",","),IFERROR(NUMBERVALUE(CriteriTecnici!$K5008,",","."),0))),4)&amp;""),",",".")&amp;", "&amp;CHAR(34)&amp;"denominator"&amp;CHAR(34)&amp;": "&amp;SUBSTITUTE(TRIM(ROUND(IFERROR(CriteriTecnici!$L5008*1,IFERROR(NUMBERVALUE(CriteriTecnici!$L5008,".",","),IFERROR(NUMBERVALUE(CriteriTecnici!$L5008,",","."),0))),4)&amp;""),",",".")&amp;", "&amp;CHAR(34)&amp;"flag"&amp;CHAR(34)&amp;": "&amp;SUBSTITUTE(TRIM(ROUND(IFERROR(CriteriTecnici!$M5008*1,IFERROR(NUMBERVALUE(CriteriTecnici!$M5008,".",","),IFERROR(NUMBERVALUE(CriteriTecnici!$M5008,",","."),0))),4)&amp;""),",",".")&amp;", "&amp;CHAR(34)&amp;"rawScore"&amp;CHAR(34)&amp;": "&amp;SUBSTITUTE(TRIM(ROUND(IFERROR(CriteriTecnici!$O5008*1,IFERROR(NUMBERVALUE(CriteriTecnici!$O5008,".",","),IFERROR(NUMBERVALUE(CriteriTecnici!$O5008,",","."),0))),4)&amp;""),",",".")&amp;CHAR(125)&amp;IF(TRUE,",",""))</f>
        <v/>
      </c>
    </row>
    <row r="5229">
      <c r="A5229" s="38">
        <f>IF(CriteriTecnici!$A5009="","","    "&amp;CHAR(123)&amp;CHAR(34)&amp;"bidderId"&amp;CHAR(34)&amp;": "&amp;CHAR(34)&amp;SUBSTITUTE(CriteriTecnici!$A5009,CHAR(34),"'")&amp;CHAR(34)&amp;", "&amp;CHAR(34)&amp;"lotId"&amp;CHAR(34)&amp;": "&amp;CHAR(34)&amp;SUBSTITUTE(CriteriTecnici!$C5009,CHAR(34),"'")&amp;CHAR(34)&amp;", "&amp;CHAR(34)&amp;"criterionId"&amp;CHAR(34)&amp;": "&amp;CHAR(34)&amp;SUBSTITUTE(CriteriTecnici!$D5009,CHAR(34),"'")&amp;CHAR(34)&amp;", "&amp;CHAR(34)&amp;"kind"&amp;CHAR(34)&amp;": "&amp;CHAR(34)&amp;SUBSTITUTE(CriteriTecnici!$F5009,CHAR(34),"'")&amp;CHAR(34)&amp;", "&amp;CHAR(34)&amp;"value"&amp;CHAR(34)&amp;": "&amp;SUBSTITUTE(TRIM(ROUND(IFERROR(CriteriTecnici!$N5009*1,IFERROR(NUMBERVALUE(CriteriTecnici!$N5009,".",","),IFERROR(NUMBERVALUE(CriteriTecnici!$N5009,",","."),0))),4)&amp;""),",",".")&amp;", "&amp;CHAR(34)&amp;"numerator"&amp;CHAR(34)&amp;": "&amp;SUBSTITUTE(TRIM(ROUND(IFERROR(CriteriTecnici!$K5009*1,IFERROR(NUMBERVALUE(CriteriTecnici!$K5009,".",","),IFERROR(NUMBERVALUE(CriteriTecnici!$K5009,",","."),0))),4)&amp;""),",",".")&amp;", "&amp;CHAR(34)&amp;"denominator"&amp;CHAR(34)&amp;": "&amp;SUBSTITUTE(TRIM(ROUND(IFERROR(CriteriTecnici!$L5009*1,IFERROR(NUMBERVALUE(CriteriTecnici!$L5009,".",","),IFERROR(NUMBERVALUE(CriteriTecnici!$L5009,",","."),0))),4)&amp;""),",",".")&amp;", "&amp;CHAR(34)&amp;"flag"&amp;CHAR(34)&amp;": "&amp;SUBSTITUTE(TRIM(ROUND(IFERROR(CriteriTecnici!$M5009*1,IFERROR(NUMBERVALUE(CriteriTecnici!$M5009,".",","),IFERROR(NUMBERVALUE(CriteriTecnici!$M5009,",","."),0))),4)&amp;""),",",".")&amp;", "&amp;CHAR(34)&amp;"rawScore"&amp;CHAR(34)&amp;": "&amp;SUBSTITUTE(TRIM(ROUND(IFERROR(CriteriTecnici!$O5009*1,IFERROR(NUMBERVALUE(CriteriTecnici!$O5009,".",","),IFERROR(NUMBERVALUE(CriteriTecnici!$O5009,",","."),0))),4)&amp;""),",",".")&amp;CHAR(125)&amp;IF(TRUE,",",""))</f>
        <v/>
      </c>
    </row>
    <row r="5230">
      <c r="A5230" s="38">
        <f>IF(CriteriTecnici!$A5010="","","    "&amp;CHAR(123)&amp;CHAR(34)&amp;"bidderId"&amp;CHAR(34)&amp;": "&amp;CHAR(34)&amp;SUBSTITUTE(CriteriTecnici!$A5010,CHAR(34),"'")&amp;CHAR(34)&amp;", "&amp;CHAR(34)&amp;"lotId"&amp;CHAR(34)&amp;": "&amp;CHAR(34)&amp;SUBSTITUTE(CriteriTecnici!$C5010,CHAR(34),"'")&amp;CHAR(34)&amp;", "&amp;CHAR(34)&amp;"criterionId"&amp;CHAR(34)&amp;": "&amp;CHAR(34)&amp;SUBSTITUTE(CriteriTecnici!$D5010,CHAR(34),"'")&amp;CHAR(34)&amp;", "&amp;CHAR(34)&amp;"kind"&amp;CHAR(34)&amp;": "&amp;CHAR(34)&amp;SUBSTITUTE(CriteriTecnici!$F5010,CHAR(34),"'")&amp;CHAR(34)&amp;", "&amp;CHAR(34)&amp;"value"&amp;CHAR(34)&amp;": "&amp;SUBSTITUTE(TRIM(ROUND(IFERROR(CriteriTecnici!$N5010*1,IFERROR(NUMBERVALUE(CriteriTecnici!$N5010,".",","),IFERROR(NUMBERVALUE(CriteriTecnici!$N5010,",","."),0))),4)&amp;""),",",".")&amp;", "&amp;CHAR(34)&amp;"numerator"&amp;CHAR(34)&amp;": "&amp;SUBSTITUTE(TRIM(ROUND(IFERROR(CriteriTecnici!$K5010*1,IFERROR(NUMBERVALUE(CriteriTecnici!$K5010,".",","),IFERROR(NUMBERVALUE(CriteriTecnici!$K5010,",","."),0))),4)&amp;""),",",".")&amp;", "&amp;CHAR(34)&amp;"denominator"&amp;CHAR(34)&amp;": "&amp;SUBSTITUTE(TRIM(ROUND(IFERROR(CriteriTecnici!$L5010*1,IFERROR(NUMBERVALUE(CriteriTecnici!$L5010,".",","),IFERROR(NUMBERVALUE(CriteriTecnici!$L5010,",","."),0))),4)&amp;""),",",".")&amp;", "&amp;CHAR(34)&amp;"flag"&amp;CHAR(34)&amp;": "&amp;SUBSTITUTE(TRIM(ROUND(IFERROR(CriteriTecnici!$M5010*1,IFERROR(NUMBERVALUE(CriteriTecnici!$M5010,".",","),IFERROR(NUMBERVALUE(CriteriTecnici!$M5010,",","."),0))),4)&amp;""),",",".")&amp;", "&amp;CHAR(34)&amp;"rawScore"&amp;CHAR(34)&amp;": "&amp;SUBSTITUTE(TRIM(ROUND(IFERROR(CriteriTecnici!$O5010*1,IFERROR(NUMBERVALUE(CriteriTecnici!$O5010,".",","),IFERROR(NUMBERVALUE(CriteriTecnici!$O5010,",","."),0))),4)&amp;""),",",".")&amp;CHAR(125)&amp;IF(TRUE,",",""))</f>
        <v/>
      </c>
    </row>
    <row r="5231">
      <c r="A5231" s="38">
        <f>IF(CriteriTecnici!$A5011="","","    "&amp;CHAR(123)&amp;CHAR(34)&amp;"bidderId"&amp;CHAR(34)&amp;": "&amp;CHAR(34)&amp;SUBSTITUTE(CriteriTecnici!$A5011,CHAR(34),"'")&amp;CHAR(34)&amp;", "&amp;CHAR(34)&amp;"lotId"&amp;CHAR(34)&amp;": "&amp;CHAR(34)&amp;SUBSTITUTE(CriteriTecnici!$C5011,CHAR(34),"'")&amp;CHAR(34)&amp;", "&amp;CHAR(34)&amp;"criterionId"&amp;CHAR(34)&amp;": "&amp;CHAR(34)&amp;SUBSTITUTE(CriteriTecnici!$D5011,CHAR(34),"'")&amp;CHAR(34)&amp;", "&amp;CHAR(34)&amp;"kind"&amp;CHAR(34)&amp;": "&amp;CHAR(34)&amp;SUBSTITUTE(CriteriTecnici!$F5011,CHAR(34),"'")&amp;CHAR(34)&amp;", "&amp;CHAR(34)&amp;"value"&amp;CHAR(34)&amp;": "&amp;SUBSTITUTE(TRIM(ROUND(IFERROR(CriteriTecnici!$N5011*1,IFERROR(NUMBERVALUE(CriteriTecnici!$N5011,".",","),IFERROR(NUMBERVALUE(CriteriTecnici!$N5011,",","."),0))),4)&amp;""),",",".")&amp;", "&amp;CHAR(34)&amp;"numerator"&amp;CHAR(34)&amp;": "&amp;SUBSTITUTE(TRIM(ROUND(IFERROR(CriteriTecnici!$K5011*1,IFERROR(NUMBERVALUE(CriteriTecnici!$K5011,".",","),IFERROR(NUMBERVALUE(CriteriTecnici!$K5011,",","."),0))),4)&amp;""),",",".")&amp;", "&amp;CHAR(34)&amp;"denominator"&amp;CHAR(34)&amp;": "&amp;SUBSTITUTE(TRIM(ROUND(IFERROR(CriteriTecnici!$L5011*1,IFERROR(NUMBERVALUE(CriteriTecnici!$L5011,".",","),IFERROR(NUMBERVALUE(CriteriTecnici!$L5011,",","."),0))),4)&amp;""),",",".")&amp;", "&amp;CHAR(34)&amp;"flag"&amp;CHAR(34)&amp;": "&amp;SUBSTITUTE(TRIM(ROUND(IFERROR(CriteriTecnici!$M5011*1,IFERROR(NUMBERVALUE(CriteriTecnici!$M5011,".",","),IFERROR(NUMBERVALUE(CriteriTecnici!$M5011,",","."),0))),4)&amp;""),",",".")&amp;", "&amp;CHAR(34)&amp;"rawScore"&amp;CHAR(34)&amp;": "&amp;SUBSTITUTE(TRIM(ROUND(IFERROR(CriteriTecnici!$O5011*1,IFERROR(NUMBERVALUE(CriteriTecnici!$O5011,".",","),IFERROR(NUMBERVALUE(CriteriTecnici!$O5011,",","."),0))),4)&amp;""),",",".")&amp;CHAR(125)&amp;IF(TRUE,",",""))</f>
        <v/>
      </c>
    </row>
    <row r="5232">
      <c r="A5232" s="38">
        <f>IF(CriteriTecnici!$A5012="","","    "&amp;CHAR(123)&amp;CHAR(34)&amp;"bidderId"&amp;CHAR(34)&amp;": "&amp;CHAR(34)&amp;SUBSTITUTE(CriteriTecnici!$A5012,CHAR(34),"'")&amp;CHAR(34)&amp;", "&amp;CHAR(34)&amp;"lotId"&amp;CHAR(34)&amp;": "&amp;CHAR(34)&amp;SUBSTITUTE(CriteriTecnici!$C5012,CHAR(34),"'")&amp;CHAR(34)&amp;", "&amp;CHAR(34)&amp;"criterionId"&amp;CHAR(34)&amp;": "&amp;CHAR(34)&amp;SUBSTITUTE(CriteriTecnici!$D5012,CHAR(34),"'")&amp;CHAR(34)&amp;", "&amp;CHAR(34)&amp;"kind"&amp;CHAR(34)&amp;": "&amp;CHAR(34)&amp;SUBSTITUTE(CriteriTecnici!$F5012,CHAR(34),"'")&amp;CHAR(34)&amp;", "&amp;CHAR(34)&amp;"value"&amp;CHAR(34)&amp;": "&amp;SUBSTITUTE(TRIM(ROUND(IFERROR(CriteriTecnici!$N5012*1,IFERROR(NUMBERVALUE(CriteriTecnici!$N5012,".",","),IFERROR(NUMBERVALUE(CriteriTecnici!$N5012,",","."),0))),4)&amp;""),",",".")&amp;", "&amp;CHAR(34)&amp;"numerator"&amp;CHAR(34)&amp;": "&amp;SUBSTITUTE(TRIM(ROUND(IFERROR(CriteriTecnici!$K5012*1,IFERROR(NUMBERVALUE(CriteriTecnici!$K5012,".",","),IFERROR(NUMBERVALUE(CriteriTecnici!$K5012,",","."),0))),4)&amp;""),",",".")&amp;", "&amp;CHAR(34)&amp;"denominator"&amp;CHAR(34)&amp;": "&amp;SUBSTITUTE(TRIM(ROUND(IFERROR(CriteriTecnici!$L5012*1,IFERROR(NUMBERVALUE(CriteriTecnici!$L5012,".",","),IFERROR(NUMBERVALUE(CriteriTecnici!$L5012,",","."),0))),4)&amp;""),",",".")&amp;", "&amp;CHAR(34)&amp;"flag"&amp;CHAR(34)&amp;": "&amp;SUBSTITUTE(TRIM(ROUND(IFERROR(CriteriTecnici!$M5012*1,IFERROR(NUMBERVALUE(CriteriTecnici!$M5012,".",","),IFERROR(NUMBERVALUE(CriteriTecnici!$M5012,",","."),0))),4)&amp;""),",",".")&amp;", "&amp;CHAR(34)&amp;"rawScore"&amp;CHAR(34)&amp;": "&amp;SUBSTITUTE(TRIM(ROUND(IFERROR(CriteriTecnici!$O5012*1,IFERROR(NUMBERVALUE(CriteriTecnici!$O5012,".",","),IFERROR(NUMBERVALUE(CriteriTecnici!$O5012,",","."),0))),4)&amp;""),",",".")&amp;CHAR(125)&amp;IF(TRUE,",",""))</f>
        <v/>
      </c>
    </row>
    <row r="5233">
      <c r="A5233" s="38">
        <f>IF(CriteriTecnici!$A5013="","","    "&amp;CHAR(123)&amp;CHAR(34)&amp;"bidderId"&amp;CHAR(34)&amp;": "&amp;CHAR(34)&amp;SUBSTITUTE(CriteriTecnici!$A5013,CHAR(34),"'")&amp;CHAR(34)&amp;", "&amp;CHAR(34)&amp;"lotId"&amp;CHAR(34)&amp;": "&amp;CHAR(34)&amp;SUBSTITUTE(CriteriTecnici!$C5013,CHAR(34),"'")&amp;CHAR(34)&amp;", "&amp;CHAR(34)&amp;"criterionId"&amp;CHAR(34)&amp;": "&amp;CHAR(34)&amp;SUBSTITUTE(CriteriTecnici!$D5013,CHAR(34),"'")&amp;CHAR(34)&amp;", "&amp;CHAR(34)&amp;"kind"&amp;CHAR(34)&amp;": "&amp;CHAR(34)&amp;SUBSTITUTE(CriteriTecnici!$F5013,CHAR(34),"'")&amp;CHAR(34)&amp;", "&amp;CHAR(34)&amp;"value"&amp;CHAR(34)&amp;": "&amp;SUBSTITUTE(TRIM(ROUND(IFERROR(CriteriTecnici!$N5013*1,IFERROR(NUMBERVALUE(CriteriTecnici!$N5013,".",","),IFERROR(NUMBERVALUE(CriteriTecnici!$N5013,",","."),0))),4)&amp;""),",",".")&amp;", "&amp;CHAR(34)&amp;"numerator"&amp;CHAR(34)&amp;": "&amp;SUBSTITUTE(TRIM(ROUND(IFERROR(CriteriTecnici!$K5013*1,IFERROR(NUMBERVALUE(CriteriTecnici!$K5013,".",","),IFERROR(NUMBERVALUE(CriteriTecnici!$K5013,",","."),0))),4)&amp;""),",",".")&amp;", "&amp;CHAR(34)&amp;"denominator"&amp;CHAR(34)&amp;": "&amp;SUBSTITUTE(TRIM(ROUND(IFERROR(CriteriTecnici!$L5013*1,IFERROR(NUMBERVALUE(CriteriTecnici!$L5013,".",","),IFERROR(NUMBERVALUE(CriteriTecnici!$L5013,",","."),0))),4)&amp;""),",",".")&amp;", "&amp;CHAR(34)&amp;"flag"&amp;CHAR(34)&amp;": "&amp;SUBSTITUTE(TRIM(ROUND(IFERROR(CriteriTecnici!$M5013*1,IFERROR(NUMBERVALUE(CriteriTecnici!$M5013,".",","),IFERROR(NUMBERVALUE(CriteriTecnici!$M5013,",","."),0))),4)&amp;""),",",".")&amp;", "&amp;CHAR(34)&amp;"rawScore"&amp;CHAR(34)&amp;": "&amp;SUBSTITUTE(TRIM(ROUND(IFERROR(CriteriTecnici!$O5013*1,IFERROR(NUMBERVALUE(CriteriTecnici!$O5013,".",","),IFERROR(NUMBERVALUE(CriteriTecnici!$O5013,",","."),0))),4)&amp;""),",",".")&amp;CHAR(125)&amp;IF(TRUE,",",""))</f>
        <v/>
      </c>
    </row>
    <row r="5234">
      <c r="A5234" s="38">
        <f>IF(CriteriTecnici!$A5014="","","    "&amp;CHAR(123)&amp;CHAR(34)&amp;"bidderId"&amp;CHAR(34)&amp;": "&amp;CHAR(34)&amp;SUBSTITUTE(CriteriTecnici!$A5014,CHAR(34),"'")&amp;CHAR(34)&amp;", "&amp;CHAR(34)&amp;"lotId"&amp;CHAR(34)&amp;": "&amp;CHAR(34)&amp;SUBSTITUTE(CriteriTecnici!$C5014,CHAR(34),"'")&amp;CHAR(34)&amp;", "&amp;CHAR(34)&amp;"criterionId"&amp;CHAR(34)&amp;": "&amp;CHAR(34)&amp;SUBSTITUTE(CriteriTecnici!$D5014,CHAR(34),"'")&amp;CHAR(34)&amp;", "&amp;CHAR(34)&amp;"kind"&amp;CHAR(34)&amp;": "&amp;CHAR(34)&amp;SUBSTITUTE(CriteriTecnici!$F5014,CHAR(34),"'")&amp;CHAR(34)&amp;", "&amp;CHAR(34)&amp;"value"&amp;CHAR(34)&amp;": "&amp;SUBSTITUTE(TRIM(ROUND(IFERROR(CriteriTecnici!$N5014*1,IFERROR(NUMBERVALUE(CriteriTecnici!$N5014,".",","),IFERROR(NUMBERVALUE(CriteriTecnici!$N5014,",","."),0))),4)&amp;""),",",".")&amp;", "&amp;CHAR(34)&amp;"numerator"&amp;CHAR(34)&amp;": "&amp;SUBSTITUTE(TRIM(ROUND(IFERROR(CriteriTecnici!$K5014*1,IFERROR(NUMBERVALUE(CriteriTecnici!$K5014,".",","),IFERROR(NUMBERVALUE(CriteriTecnici!$K5014,",","."),0))),4)&amp;""),",",".")&amp;", "&amp;CHAR(34)&amp;"denominator"&amp;CHAR(34)&amp;": "&amp;SUBSTITUTE(TRIM(ROUND(IFERROR(CriteriTecnici!$L5014*1,IFERROR(NUMBERVALUE(CriteriTecnici!$L5014,".",","),IFERROR(NUMBERVALUE(CriteriTecnici!$L5014,",","."),0))),4)&amp;""),",",".")&amp;", "&amp;CHAR(34)&amp;"flag"&amp;CHAR(34)&amp;": "&amp;SUBSTITUTE(TRIM(ROUND(IFERROR(CriteriTecnici!$M5014*1,IFERROR(NUMBERVALUE(CriteriTecnici!$M5014,".",","),IFERROR(NUMBERVALUE(CriteriTecnici!$M5014,",","."),0))),4)&amp;""),",",".")&amp;", "&amp;CHAR(34)&amp;"rawScore"&amp;CHAR(34)&amp;": "&amp;SUBSTITUTE(TRIM(ROUND(IFERROR(CriteriTecnici!$O5014*1,IFERROR(NUMBERVALUE(CriteriTecnici!$O5014,".",","),IFERROR(NUMBERVALUE(CriteriTecnici!$O5014,",","."),0))),4)&amp;""),",",".")&amp;CHAR(125)&amp;IF(TRUE,",",""))</f>
        <v/>
      </c>
    </row>
    <row r="5235">
      <c r="A5235" s="38">
        <f>IF(CriteriTecnici!$A5015="","","    "&amp;CHAR(123)&amp;CHAR(34)&amp;"bidderId"&amp;CHAR(34)&amp;": "&amp;CHAR(34)&amp;SUBSTITUTE(CriteriTecnici!$A5015,CHAR(34),"'")&amp;CHAR(34)&amp;", "&amp;CHAR(34)&amp;"lotId"&amp;CHAR(34)&amp;": "&amp;CHAR(34)&amp;SUBSTITUTE(CriteriTecnici!$C5015,CHAR(34),"'")&amp;CHAR(34)&amp;", "&amp;CHAR(34)&amp;"criterionId"&amp;CHAR(34)&amp;": "&amp;CHAR(34)&amp;SUBSTITUTE(CriteriTecnici!$D5015,CHAR(34),"'")&amp;CHAR(34)&amp;", "&amp;CHAR(34)&amp;"kind"&amp;CHAR(34)&amp;": "&amp;CHAR(34)&amp;SUBSTITUTE(CriteriTecnici!$F5015,CHAR(34),"'")&amp;CHAR(34)&amp;", "&amp;CHAR(34)&amp;"value"&amp;CHAR(34)&amp;": "&amp;SUBSTITUTE(TRIM(ROUND(IFERROR(CriteriTecnici!$N5015*1,IFERROR(NUMBERVALUE(CriteriTecnici!$N5015,".",","),IFERROR(NUMBERVALUE(CriteriTecnici!$N5015,",","."),0))),4)&amp;""),",",".")&amp;", "&amp;CHAR(34)&amp;"numerator"&amp;CHAR(34)&amp;": "&amp;SUBSTITUTE(TRIM(ROUND(IFERROR(CriteriTecnici!$K5015*1,IFERROR(NUMBERVALUE(CriteriTecnici!$K5015,".",","),IFERROR(NUMBERVALUE(CriteriTecnici!$K5015,",","."),0))),4)&amp;""),",",".")&amp;", "&amp;CHAR(34)&amp;"denominator"&amp;CHAR(34)&amp;": "&amp;SUBSTITUTE(TRIM(ROUND(IFERROR(CriteriTecnici!$L5015*1,IFERROR(NUMBERVALUE(CriteriTecnici!$L5015,".",","),IFERROR(NUMBERVALUE(CriteriTecnici!$L5015,",","."),0))),4)&amp;""),",",".")&amp;", "&amp;CHAR(34)&amp;"flag"&amp;CHAR(34)&amp;": "&amp;SUBSTITUTE(TRIM(ROUND(IFERROR(CriteriTecnici!$M5015*1,IFERROR(NUMBERVALUE(CriteriTecnici!$M5015,".",","),IFERROR(NUMBERVALUE(CriteriTecnici!$M5015,",","."),0))),4)&amp;""),",",".")&amp;", "&amp;CHAR(34)&amp;"rawScore"&amp;CHAR(34)&amp;": "&amp;SUBSTITUTE(TRIM(ROUND(IFERROR(CriteriTecnici!$O5015*1,IFERROR(NUMBERVALUE(CriteriTecnici!$O5015,".",","),IFERROR(NUMBERVALUE(CriteriTecnici!$O5015,",","."),0))),4)&amp;""),",",".")&amp;CHAR(125)&amp;IF(TRUE,",",""))</f>
        <v/>
      </c>
    </row>
    <row r="5236">
      <c r="A5236" s="38">
        <f>IF(CriteriTecnici!$A5016="","","    "&amp;CHAR(123)&amp;CHAR(34)&amp;"bidderId"&amp;CHAR(34)&amp;": "&amp;CHAR(34)&amp;SUBSTITUTE(CriteriTecnici!$A5016,CHAR(34),"'")&amp;CHAR(34)&amp;", "&amp;CHAR(34)&amp;"lotId"&amp;CHAR(34)&amp;": "&amp;CHAR(34)&amp;SUBSTITUTE(CriteriTecnici!$C5016,CHAR(34),"'")&amp;CHAR(34)&amp;", "&amp;CHAR(34)&amp;"criterionId"&amp;CHAR(34)&amp;": "&amp;CHAR(34)&amp;SUBSTITUTE(CriteriTecnici!$D5016,CHAR(34),"'")&amp;CHAR(34)&amp;", "&amp;CHAR(34)&amp;"kind"&amp;CHAR(34)&amp;": "&amp;CHAR(34)&amp;SUBSTITUTE(CriteriTecnici!$F5016,CHAR(34),"'")&amp;CHAR(34)&amp;", "&amp;CHAR(34)&amp;"value"&amp;CHAR(34)&amp;": "&amp;SUBSTITUTE(TRIM(ROUND(IFERROR(CriteriTecnici!$N5016*1,IFERROR(NUMBERVALUE(CriteriTecnici!$N5016,".",","),IFERROR(NUMBERVALUE(CriteriTecnici!$N5016,",","."),0))),4)&amp;""),",",".")&amp;", "&amp;CHAR(34)&amp;"numerator"&amp;CHAR(34)&amp;": "&amp;SUBSTITUTE(TRIM(ROUND(IFERROR(CriteriTecnici!$K5016*1,IFERROR(NUMBERVALUE(CriteriTecnici!$K5016,".",","),IFERROR(NUMBERVALUE(CriteriTecnici!$K5016,",","."),0))),4)&amp;""),",",".")&amp;", "&amp;CHAR(34)&amp;"denominator"&amp;CHAR(34)&amp;": "&amp;SUBSTITUTE(TRIM(ROUND(IFERROR(CriteriTecnici!$L5016*1,IFERROR(NUMBERVALUE(CriteriTecnici!$L5016,".",","),IFERROR(NUMBERVALUE(CriteriTecnici!$L5016,",","."),0))),4)&amp;""),",",".")&amp;", "&amp;CHAR(34)&amp;"flag"&amp;CHAR(34)&amp;": "&amp;SUBSTITUTE(TRIM(ROUND(IFERROR(CriteriTecnici!$M5016*1,IFERROR(NUMBERVALUE(CriteriTecnici!$M5016,".",","),IFERROR(NUMBERVALUE(CriteriTecnici!$M5016,",","."),0))),4)&amp;""),",",".")&amp;", "&amp;CHAR(34)&amp;"rawScore"&amp;CHAR(34)&amp;": "&amp;SUBSTITUTE(TRIM(ROUND(IFERROR(CriteriTecnici!$O5016*1,IFERROR(NUMBERVALUE(CriteriTecnici!$O5016,".",","),IFERROR(NUMBERVALUE(CriteriTecnici!$O5016,",","."),0))),4)&amp;""),",",".")&amp;CHAR(125)&amp;IF(TRUE,",",""))</f>
        <v/>
      </c>
    </row>
    <row r="5237">
      <c r="A5237" s="38">
        <f>IF(CriteriTecnici!$A5017="","","    "&amp;CHAR(123)&amp;CHAR(34)&amp;"bidderId"&amp;CHAR(34)&amp;": "&amp;CHAR(34)&amp;SUBSTITUTE(CriteriTecnici!$A5017,CHAR(34),"'")&amp;CHAR(34)&amp;", "&amp;CHAR(34)&amp;"lotId"&amp;CHAR(34)&amp;": "&amp;CHAR(34)&amp;SUBSTITUTE(CriteriTecnici!$C5017,CHAR(34),"'")&amp;CHAR(34)&amp;", "&amp;CHAR(34)&amp;"criterionId"&amp;CHAR(34)&amp;": "&amp;CHAR(34)&amp;SUBSTITUTE(CriteriTecnici!$D5017,CHAR(34),"'")&amp;CHAR(34)&amp;", "&amp;CHAR(34)&amp;"kind"&amp;CHAR(34)&amp;": "&amp;CHAR(34)&amp;SUBSTITUTE(CriteriTecnici!$F5017,CHAR(34),"'")&amp;CHAR(34)&amp;", "&amp;CHAR(34)&amp;"value"&amp;CHAR(34)&amp;": "&amp;SUBSTITUTE(TRIM(ROUND(IFERROR(CriteriTecnici!$N5017*1,IFERROR(NUMBERVALUE(CriteriTecnici!$N5017,".",","),IFERROR(NUMBERVALUE(CriteriTecnici!$N5017,",","."),0))),4)&amp;""),",",".")&amp;", "&amp;CHAR(34)&amp;"numerator"&amp;CHAR(34)&amp;": "&amp;SUBSTITUTE(TRIM(ROUND(IFERROR(CriteriTecnici!$K5017*1,IFERROR(NUMBERVALUE(CriteriTecnici!$K5017,".",","),IFERROR(NUMBERVALUE(CriteriTecnici!$K5017,",","."),0))),4)&amp;""),",",".")&amp;", "&amp;CHAR(34)&amp;"denominator"&amp;CHAR(34)&amp;": "&amp;SUBSTITUTE(TRIM(ROUND(IFERROR(CriteriTecnici!$L5017*1,IFERROR(NUMBERVALUE(CriteriTecnici!$L5017,".",","),IFERROR(NUMBERVALUE(CriteriTecnici!$L5017,",","."),0))),4)&amp;""),",",".")&amp;", "&amp;CHAR(34)&amp;"flag"&amp;CHAR(34)&amp;": "&amp;SUBSTITUTE(TRIM(ROUND(IFERROR(CriteriTecnici!$M5017*1,IFERROR(NUMBERVALUE(CriteriTecnici!$M5017,".",","),IFERROR(NUMBERVALUE(CriteriTecnici!$M5017,",","."),0))),4)&amp;""),",",".")&amp;", "&amp;CHAR(34)&amp;"rawScore"&amp;CHAR(34)&amp;": "&amp;SUBSTITUTE(TRIM(ROUND(IFERROR(CriteriTecnici!$O5017*1,IFERROR(NUMBERVALUE(CriteriTecnici!$O5017,".",","),IFERROR(NUMBERVALUE(CriteriTecnici!$O5017,",","."),0))),4)&amp;""),",",".")&amp;CHAR(125)&amp;IF(TRUE,",",""))</f>
        <v/>
      </c>
    </row>
    <row r="5238">
      <c r="A5238" s="38">
        <f>IF(CriteriTecnici!$A5018="","","    "&amp;CHAR(123)&amp;CHAR(34)&amp;"bidderId"&amp;CHAR(34)&amp;": "&amp;CHAR(34)&amp;SUBSTITUTE(CriteriTecnici!$A5018,CHAR(34),"'")&amp;CHAR(34)&amp;", "&amp;CHAR(34)&amp;"lotId"&amp;CHAR(34)&amp;": "&amp;CHAR(34)&amp;SUBSTITUTE(CriteriTecnici!$C5018,CHAR(34),"'")&amp;CHAR(34)&amp;", "&amp;CHAR(34)&amp;"criterionId"&amp;CHAR(34)&amp;": "&amp;CHAR(34)&amp;SUBSTITUTE(CriteriTecnici!$D5018,CHAR(34),"'")&amp;CHAR(34)&amp;", "&amp;CHAR(34)&amp;"kind"&amp;CHAR(34)&amp;": "&amp;CHAR(34)&amp;SUBSTITUTE(CriteriTecnici!$F5018,CHAR(34),"'")&amp;CHAR(34)&amp;", "&amp;CHAR(34)&amp;"value"&amp;CHAR(34)&amp;": "&amp;SUBSTITUTE(TRIM(ROUND(IFERROR(CriteriTecnici!$N5018*1,IFERROR(NUMBERVALUE(CriteriTecnici!$N5018,".",","),IFERROR(NUMBERVALUE(CriteriTecnici!$N5018,",","."),0))),4)&amp;""),",",".")&amp;", "&amp;CHAR(34)&amp;"numerator"&amp;CHAR(34)&amp;": "&amp;SUBSTITUTE(TRIM(ROUND(IFERROR(CriteriTecnici!$K5018*1,IFERROR(NUMBERVALUE(CriteriTecnici!$K5018,".",","),IFERROR(NUMBERVALUE(CriteriTecnici!$K5018,",","."),0))),4)&amp;""),",",".")&amp;", "&amp;CHAR(34)&amp;"denominator"&amp;CHAR(34)&amp;": "&amp;SUBSTITUTE(TRIM(ROUND(IFERROR(CriteriTecnici!$L5018*1,IFERROR(NUMBERVALUE(CriteriTecnici!$L5018,".",","),IFERROR(NUMBERVALUE(CriteriTecnici!$L5018,",","."),0))),4)&amp;""),",",".")&amp;", "&amp;CHAR(34)&amp;"flag"&amp;CHAR(34)&amp;": "&amp;SUBSTITUTE(TRIM(ROUND(IFERROR(CriteriTecnici!$M5018*1,IFERROR(NUMBERVALUE(CriteriTecnici!$M5018,".",","),IFERROR(NUMBERVALUE(CriteriTecnici!$M5018,",","."),0))),4)&amp;""),",",".")&amp;", "&amp;CHAR(34)&amp;"rawScore"&amp;CHAR(34)&amp;": "&amp;SUBSTITUTE(TRIM(ROUND(IFERROR(CriteriTecnici!$O5018*1,IFERROR(NUMBERVALUE(CriteriTecnici!$O5018,".",","),IFERROR(NUMBERVALUE(CriteriTecnici!$O5018,",","."),0))),4)&amp;""),",",".")&amp;CHAR(125)&amp;IF(TRUE,",",""))</f>
        <v/>
      </c>
    </row>
    <row r="5239">
      <c r="A5239" s="38">
        <f>IF(CriteriTecnici!$A5019="","","    "&amp;CHAR(123)&amp;CHAR(34)&amp;"bidderId"&amp;CHAR(34)&amp;": "&amp;CHAR(34)&amp;SUBSTITUTE(CriteriTecnici!$A5019,CHAR(34),"'")&amp;CHAR(34)&amp;", "&amp;CHAR(34)&amp;"lotId"&amp;CHAR(34)&amp;": "&amp;CHAR(34)&amp;SUBSTITUTE(CriteriTecnici!$C5019,CHAR(34),"'")&amp;CHAR(34)&amp;", "&amp;CHAR(34)&amp;"criterionId"&amp;CHAR(34)&amp;": "&amp;CHAR(34)&amp;SUBSTITUTE(CriteriTecnici!$D5019,CHAR(34),"'")&amp;CHAR(34)&amp;", "&amp;CHAR(34)&amp;"kind"&amp;CHAR(34)&amp;": "&amp;CHAR(34)&amp;SUBSTITUTE(CriteriTecnici!$F5019,CHAR(34),"'")&amp;CHAR(34)&amp;", "&amp;CHAR(34)&amp;"value"&amp;CHAR(34)&amp;": "&amp;SUBSTITUTE(TRIM(ROUND(IFERROR(CriteriTecnici!$N5019*1,IFERROR(NUMBERVALUE(CriteriTecnici!$N5019,".",","),IFERROR(NUMBERVALUE(CriteriTecnici!$N5019,",","."),0))),4)&amp;""),",",".")&amp;", "&amp;CHAR(34)&amp;"numerator"&amp;CHAR(34)&amp;": "&amp;SUBSTITUTE(TRIM(ROUND(IFERROR(CriteriTecnici!$K5019*1,IFERROR(NUMBERVALUE(CriteriTecnici!$K5019,".",","),IFERROR(NUMBERVALUE(CriteriTecnici!$K5019,",","."),0))),4)&amp;""),",",".")&amp;", "&amp;CHAR(34)&amp;"denominator"&amp;CHAR(34)&amp;": "&amp;SUBSTITUTE(TRIM(ROUND(IFERROR(CriteriTecnici!$L5019*1,IFERROR(NUMBERVALUE(CriteriTecnici!$L5019,".",","),IFERROR(NUMBERVALUE(CriteriTecnici!$L5019,",","."),0))),4)&amp;""),",",".")&amp;", "&amp;CHAR(34)&amp;"flag"&amp;CHAR(34)&amp;": "&amp;SUBSTITUTE(TRIM(ROUND(IFERROR(CriteriTecnici!$M5019*1,IFERROR(NUMBERVALUE(CriteriTecnici!$M5019,".",","),IFERROR(NUMBERVALUE(CriteriTecnici!$M5019,",","."),0))),4)&amp;""),",",".")&amp;", "&amp;CHAR(34)&amp;"rawScore"&amp;CHAR(34)&amp;": "&amp;SUBSTITUTE(TRIM(ROUND(IFERROR(CriteriTecnici!$O5019*1,IFERROR(NUMBERVALUE(CriteriTecnici!$O5019,".",","),IFERROR(NUMBERVALUE(CriteriTecnici!$O5019,",","."),0))),4)&amp;""),",",".")&amp;CHAR(125)&amp;IF(TRUE,",",""))</f>
        <v/>
      </c>
    </row>
    <row r="5240">
      <c r="A5240" s="38">
        <f>IF(CriteriTecnici!$A5020="","","    "&amp;CHAR(123)&amp;CHAR(34)&amp;"bidderId"&amp;CHAR(34)&amp;": "&amp;CHAR(34)&amp;SUBSTITUTE(CriteriTecnici!$A5020,CHAR(34),"'")&amp;CHAR(34)&amp;", "&amp;CHAR(34)&amp;"lotId"&amp;CHAR(34)&amp;": "&amp;CHAR(34)&amp;SUBSTITUTE(CriteriTecnici!$C5020,CHAR(34),"'")&amp;CHAR(34)&amp;", "&amp;CHAR(34)&amp;"criterionId"&amp;CHAR(34)&amp;": "&amp;CHAR(34)&amp;SUBSTITUTE(CriteriTecnici!$D5020,CHAR(34),"'")&amp;CHAR(34)&amp;", "&amp;CHAR(34)&amp;"kind"&amp;CHAR(34)&amp;": "&amp;CHAR(34)&amp;SUBSTITUTE(CriteriTecnici!$F5020,CHAR(34),"'")&amp;CHAR(34)&amp;", "&amp;CHAR(34)&amp;"value"&amp;CHAR(34)&amp;": "&amp;SUBSTITUTE(TRIM(ROUND(IFERROR(CriteriTecnici!$N5020*1,IFERROR(NUMBERVALUE(CriteriTecnici!$N5020,".",","),IFERROR(NUMBERVALUE(CriteriTecnici!$N5020,",","."),0))),4)&amp;""),",",".")&amp;", "&amp;CHAR(34)&amp;"numerator"&amp;CHAR(34)&amp;": "&amp;SUBSTITUTE(TRIM(ROUND(IFERROR(CriteriTecnici!$K5020*1,IFERROR(NUMBERVALUE(CriteriTecnici!$K5020,".",","),IFERROR(NUMBERVALUE(CriteriTecnici!$K5020,",","."),0))),4)&amp;""),",",".")&amp;", "&amp;CHAR(34)&amp;"denominator"&amp;CHAR(34)&amp;": "&amp;SUBSTITUTE(TRIM(ROUND(IFERROR(CriteriTecnici!$L5020*1,IFERROR(NUMBERVALUE(CriteriTecnici!$L5020,".",","),IFERROR(NUMBERVALUE(CriteriTecnici!$L5020,",","."),0))),4)&amp;""),",",".")&amp;", "&amp;CHAR(34)&amp;"flag"&amp;CHAR(34)&amp;": "&amp;SUBSTITUTE(TRIM(ROUND(IFERROR(CriteriTecnici!$M5020*1,IFERROR(NUMBERVALUE(CriteriTecnici!$M5020,".",","),IFERROR(NUMBERVALUE(CriteriTecnici!$M5020,",","."),0))),4)&amp;""),",",".")&amp;", "&amp;CHAR(34)&amp;"rawScore"&amp;CHAR(34)&amp;": "&amp;SUBSTITUTE(TRIM(ROUND(IFERROR(CriteriTecnici!$O5020*1,IFERROR(NUMBERVALUE(CriteriTecnici!$O5020,".",","),IFERROR(NUMBERVALUE(CriteriTecnici!$O5020,",","."),0))),4)&amp;""),",",".")&amp;CHAR(125)&amp;IF(TRUE,",",""))</f>
        <v/>
      </c>
    </row>
    <row r="5241">
      <c r="A5241" s="38">
        <f>IF(CriteriTecnici!$A5021="","","    "&amp;CHAR(123)&amp;CHAR(34)&amp;"bidderId"&amp;CHAR(34)&amp;": "&amp;CHAR(34)&amp;SUBSTITUTE(CriteriTecnici!$A5021,CHAR(34),"'")&amp;CHAR(34)&amp;", "&amp;CHAR(34)&amp;"lotId"&amp;CHAR(34)&amp;": "&amp;CHAR(34)&amp;SUBSTITUTE(CriteriTecnici!$C5021,CHAR(34),"'")&amp;CHAR(34)&amp;", "&amp;CHAR(34)&amp;"criterionId"&amp;CHAR(34)&amp;": "&amp;CHAR(34)&amp;SUBSTITUTE(CriteriTecnici!$D5021,CHAR(34),"'")&amp;CHAR(34)&amp;", "&amp;CHAR(34)&amp;"kind"&amp;CHAR(34)&amp;": "&amp;CHAR(34)&amp;SUBSTITUTE(CriteriTecnici!$F5021,CHAR(34),"'")&amp;CHAR(34)&amp;", "&amp;CHAR(34)&amp;"value"&amp;CHAR(34)&amp;": "&amp;SUBSTITUTE(TRIM(ROUND(IFERROR(CriteriTecnici!$N5021*1,IFERROR(NUMBERVALUE(CriteriTecnici!$N5021,".",","),IFERROR(NUMBERVALUE(CriteriTecnici!$N5021,",","."),0))),4)&amp;""),",",".")&amp;", "&amp;CHAR(34)&amp;"numerator"&amp;CHAR(34)&amp;": "&amp;SUBSTITUTE(TRIM(ROUND(IFERROR(CriteriTecnici!$K5021*1,IFERROR(NUMBERVALUE(CriteriTecnici!$K5021,".",","),IFERROR(NUMBERVALUE(CriteriTecnici!$K5021,",","."),0))),4)&amp;""),",",".")&amp;", "&amp;CHAR(34)&amp;"denominator"&amp;CHAR(34)&amp;": "&amp;SUBSTITUTE(TRIM(ROUND(IFERROR(CriteriTecnici!$L5021*1,IFERROR(NUMBERVALUE(CriteriTecnici!$L5021,".",","),IFERROR(NUMBERVALUE(CriteriTecnici!$L5021,",","."),0))),4)&amp;""),",",".")&amp;", "&amp;CHAR(34)&amp;"flag"&amp;CHAR(34)&amp;": "&amp;SUBSTITUTE(TRIM(ROUND(IFERROR(CriteriTecnici!$M5021*1,IFERROR(NUMBERVALUE(CriteriTecnici!$M5021,".",","),IFERROR(NUMBERVALUE(CriteriTecnici!$M5021,",","."),0))),4)&amp;""),",",".")&amp;", "&amp;CHAR(34)&amp;"rawScore"&amp;CHAR(34)&amp;": "&amp;SUBSTITUTE(TRIM(ROUND(IFERROR(CriteriTecnici!$O5021*1,IFERROR(NUMBERVALUE(CriteriTecnici!$O5021,".",","),IFERROR(NUMBERVALUE(CriteriTecnici!$O5021,",","."),0))),4)&amp;""),",",".")&amp;CHAR(125)&amp;IF(TRUE,",",""))</f>
        <v/>
      </c>
    </row>
    <row r="5242">
      <c r="A5242" s="38">
        <f>IF(CriteriTecnici!$A5022="","","    "&amp;CHAR(123)&amp;CHAR(34)&amp;"bidderId"&amp;CHAR(34)&amp;": "&amp;CHAR(34)&amp;SUBSTITUTE(CriteriTecnici!$A5022,CHAR(34),"'")&amp;CHAR(34)&amp;", "&amp;CHAR(34)&amp;"lotId"&amp;CHAR(34)&amp;": "&amp;CHAR(34)&amp;SUBSTITUTE(CriteriTecnici!$C5022,CHAR(34),"'")&amp;CHAR(34)&amp;", "&amp;CHAR(34)&amp;"criterionId"&amp;CHAR(34)&amp;": "&amp;CHAR(34)&amp;SUBSTITUTE(CriteriTecnici!$D5022,CHAR(34),"'")&amp;CHAR(34)&amp;", "&amp;CHAR(34)&amp;"kind"&amp;CHAR(34)&amp;": "&amp;CHAR(34)&amp;SUBSTITUTE(CriteriTecnici!$F5022,CHAR(34),"'")&amp;CHAR(34)&amp;", "&amp;CHAR(34)&amp;"value"&amp;CHAR(34)&amp;": "&amp;SUBSTITUTE(TRIM(ROUND(IFERROR(CriteriTecnici!$N5022*1,IFERROR(NUMBERVALUE(CriteriTecnici!$N5022,".",","),IFERROR(NUMBERVALUE(CriteriTecnici!$N5022,",","."),0))),4)&amp;""),",",".")&amp;", "&amp;CHAR(34)&amp;"numerator"&amp;CHAR(34)&amp;": "&amp;SUBSTITUTE(TRIM(ROUND(IFERROR(CriteriTecnici!$K5022*1,IFERROR(NUMBERVALUE(CriteriTecnici!$K5022,".",","),IFERROR(NUMBERVALUE(CriteriTecnici!$K5022,",","."),0))),4)&amp;""),",",".")&amp;", "&amp;CHAR(34)&amp;"denominator"&amp;CHAR(34)&amp;": "&amp;SUBSTITUTE(TRIM(ROUND(IFERROR(CriteriTecnici!$L5022*1,IFERROR(NUMBERVALUE(CriteriTecnici!$L5022,".",","),IFERROR(NUMBERVALUE(CriteriTecnici!$L5022,",","."),0))),4)&amp;""),",",".")&amp;", "&amp;CHAR(34)&amp;"flag"&amp;CHAR(34)&amp;": "&amp;SUBSTITUTE(TRIM(ROUND(IFERROR(CriteriTecnici!$M5022*1,IFERROR(NUMBERVALUE(CriteriTecnici!$M5022,".",","),IFERROR(NUMBERVALUE(CriteriTecnici!$M5022,",","."),0))),4)&amp;""),",",".")&amp;", "&amp;CHAR(34)&amp;"rawScore"&amp;CHAR(34)&amp;": "&amp;SUBSTITUTE(TRIM(ROUND(IFERROR(CriteriTecnici!$O5022*1,IFERROR(NUMBERVALUE(CriteriTecnici!$O5022,".",","),IFERROR(NUMBERVALUE(CriteriTecnici!$O5022,",","."),0))),4)&amp;""),",",".")&amp;CHAR(125)&amp;IF(TRUE,",",""))</f>
        <v/>
      </c>
    </row>
    <row r="5243">
      <c r="A5243" s="38">
        <f>IF(CriteriTecnici!$A5023="","","    "&amp;CHAR(123)&amp;CHAR(34)&amp;"bidderId"&amp;CHAR(34)&amp;": "&amp;CHAR(34)&amp;SUBSTITUTE(CriteriTecnici!$A5023,CHAR(34),"'")&amp;CHAR(34)&amp;", "&amp;CHAR(34)&amp;"lotId"&amp;CHAR(34)&amp;": "&amp;CHAR(34)&amp;SUBSTITUTE(CriteriTecnici!$C5023,CHAR(34),"'")&amp;CHAR(34)&amp;", "&amp;CHAR(34)&amp;"criterionId"&amp;CHAR(34)&amp;": "&amp;CHAR(34)&amp;SUBSTITUTE(CriteriTecnici!$D5023,CHAR(34),"'")&amp;CHAR(34)&amp;", "&amp;CHAR(34)&amp;"kind"&amp;CHAR(34)&amp;": "&amp;CHAR(34)&amp;SUBSTITUTE(CriteriTecnici!$F5023,CHAR(34),"'")&amp;CHAR(34)&amp;", "&amp;CHAR(34)&amp;"value"&amp;CHAR(34)&amp;": "&amp;SUBSTITUTE(TRIM(ROUND(IFERROR(CriteriTecnici!$N5023*1,IFERROR(NUMBERVALUE(CriteriTecnici!$N5023,".",","),IFERROR(NUMBERVALUE(CriteriTecnici!$N5023,",","."),0))),4)&amp;""),",",".")&amp;", "&amp;CHAR(34)&amp;"numerator"&amp;CHAR(34)&amp;": "&amp;SUBSTITUTE(TRIM(ROUND(IFERROR(CriteriTecnici!$K5023*1,IFERROR(NUMBERVALUE(CriteriTecnici!$K5023,".",","),IFERROR(NUMBERVALUE(CriteriTecnici!$K5023,",","."),0))),4)&amp;""),",",".")&amp;", "&amp;CHAR(34)&amp;"denominator"&amp;CHAR(34)&amp;": "&amp;SUBSTITUTE(TRIM(ROUND(IFERROR(CriteriTecnici!$L5023*1,IFERROR(NUMBERVALUE(CriteriTecnici!$L5023,".",","),IFERROR(NUMBERVALUE(CriteriTecnici!$L5023,",","."),0))),4)&amp;""),",",".")&amp;", "&amp;CHAR(34)&amp;"flag"&amp;CHAR(34)&amp;": "&amp;SUBSTITUTE(TRIM(ROUND(IFERROR(CriteriTecnici!$M5023*1,IFERROR(NUMBERVALUE(CriteriTecnici!$M5023,".",","),IFERROR(NUMBERVALUE(CriteriTecnici!$M5023,",","."),0))),4)&amp;""),",",".")&amp;", "&amp;CHAR(34)&amp;"rawScore"&amp;CHAR(34)&amp;": "&amp;SUBSTITUTE(TRIM(ROUND(IFERROR(CriteriTecnici!$O5023*1,IFERROR(NUMBERVALUE(CriteriTecnici!$O5023,".",","),IFERROR(NUMBERVALUE(CriteriTecnici!$O5023,",","."),0))),4)&amp;""),",",".")&amp;CHAR(125)&amp;IF(TRUE,",",""))</f>
        <v/>
      </c>
    </row>
    <row r="5244">
      <c r="A5244" s="38">
        <f>IF(CriteriTecnici!$A5024="","","    "&amp;CHAR(123)&amp;CHAR(34)&amp;"bidderId"&amp;CHAR(34)&amp;": "&amp;CHAR(34)&amp;SUBSTITUTE(CriteriTecnici!$A5024,CHAR(34),"'")&amp;CHAR(34)&amp;", "&amp;CHAR(34)&amp;"lotId"&amp;CHAR(34)&amp;": "&amp;CHAR(34)&amp;SUBSTITUTE(CriteriTecnici!$C5024,CHAR(34),"'")&amp;CHAR(34)&amp;", "&amp;CHAR(34)&amp;"criterionId"&amp;CHAR(34)&amp;": "&amp;CHAR(34)&amp;SUBSTITUTE(CriteriTecnici!$D5024,CHAR(34),"'")&amp;CHAR(34)&amp;", "&amp;CHAR(34)&amp;"kind"&amp;CHAR(34)&amp;": "&amp;CHAR(34)&amp;SUBSTITUTE(CriteriTecnici!$F5024,CHAR(34),"'")&amp;CHAR(34)&amp;", "&amp;CHAR(34)&amp;"value"&amp;CHAR(34)&amp;": "&amp;SUBSTITUTE(TRIM(ROUND(IFERROR(CriteriTecnici!$N5024*1,IFERROR(NUMBERVALUE(CriteriTecnici!$N5024,".",","),IFERROR(NUMBERVALUE(CriteriTecnici!$N5024,",","."),0))),4)&amp;""),",",".")&amp;", "&amp;CHAR(34)&amp;"numerator"&amp;CHAR(34)&amp;": "&amp;SUBSTITUTE(TRIM(ROUND(IFERROR(CriteriTecnici!$K5024*1,IFERROR(NUMBERVALUE(CriteriTecnici!$K5024,".",","),IFERROR(NUMBERVALUE(CriteriTecnici!$K5024,",","."),0))),4)&amp;""),",",".")&amp;", "&amp;CHAR(34)&amp;"denominator"&amp;CHAR(34)&amp;": "&amp;SUBSTITUTE(TRIM(ROUND(IFERROR(CriteriTecnici!$L5024*1,IFERROR(NUMBERVALUE(CriteriTecnici!$L5024,".",","),IFERROR(NUMBERVALUE(CriteriTecnici!$L5024,",","."),0))),4)&amp;""),",",".")&amp;", "&amp;CHAR(34)&amp;"flag"&amp;CHAR(34)&amp;": "&amp;SUBSTITUTE(TRIM(ROUND(IFERROR(CriteriTecnici!$M5024*1,IFERROR(NUMBERVALUE(CriteriTecnici!$M5024,".",","),IFERROR(NUMBERVALUE(CriteriTecnici!$M5024,",","."),0))),4)&amp;""),",",".")&amp;", "&amp;CHAR(34)&amp;"rawScore"&amp;CHAR(34)&amp;": "&amp;SUBSTITUTE(TRIM(ROUND(IFERROR(CriteriTecnici!$O5024*1,IFERROR(NUMBERVALUE(CriteriTecnici!$O5024,".",","),IFERROR(NUMBERVALUE(CriteriTecnici!$O5024,",","."),0))),4)&amp;""),",",".")&amp;CHAR(125)&amp;IF(TRUE,",",""))</f>
        <v/>
      </c>
    </row>
    <row r="5245">
      <c r="A5245" s="38">
        <f>IF(CriteriTecnici!$A5025="","","    "&amp;CHAR(123)&amp;CHAR(34)&amp;"bidderId"&amp;CHAR(34)&amp;": "&amp;CHAR(34)&amp;SUBSTITUTE(CriteriTecnici!$A5025,CHAR(34),"'")&amp;CHAR(34)&amp;", "&amp;CHAR(34)&amp;"lotId"&amp;CHAR(34)&amp;": "&amp;CHAR(34)&amp;SUBSTITUTE(CriteriTecnici!$C5025,CHAR(34),"'")&amp;CHAR(34)&amp;", "&amp;CHAR(34)&amp;"criterionId"&amp;CHAR(34)&amp;": "&amp;CHAR(34)&amp;SUBSTITUTE(CriteriTecnici!$D5025,CHAR(34),"'")&amp;CHAR(34)&amp;", "&amp;CHAR(34)&amp;"kind"&amp;CHAR(34)&amp;": "&amp;CHAR(34)&amp;SUBSTITUTE(CriteriTecnici!$F5025,CHAR(34),"'")&amp;CHAR(34)&amp;", "&amp;CHAR(34)&amp;"value"&amp;CHAR(34)&amp;": "&amp;SUBSTITUTE(TRIM(ROUND(IFERROR(CriteriTecnici!$N5025*1,IFERROR(NUMBERVALUE(CriteriTecnici!$N5025,".",","),IFERROR(NUMBERVALUE(CriteriTecnici!$N5025,",","."),0))),4)&amp;""),",",".")&amp;", "&amp;CHAR(34)&amp;"numerator"&amp;CHAR(34)&amp;": "&amp;SUBSTITUTE(TRIM(ROUND(IFERROR(CriteriTecnici!$K5025*1,IFERROR(NUMBERVALUE(CriteriTecnici!$K5025,".",","),IFERROR(NUMBERVALUE(CriteriTecnici!$K5025,",","."),0))),4)&amp;""),",",".")&amp;", "&amp;CHAR(34)&amp;"denominator"&amp;CHAR(34)&amp;": "&amp;SUBSTITUTE(TRIM(ROUND(IFERROR(CriteriTecnici!$L5025*1,IFERROR(NUMBERVALUE(CriteriTecnici!$L5025,".",","),IFERROR(NUMBERVALUE(CriteriTecnici!$L5025,",","."),0))),4)&amp;""),",",".")&amp;", "&amp;CHAR(34)&amp;"flag"&amp;CHAR(34)&amp;": "&amp;SUBSTITUTE(TRIM(ROUND(IFERROR(CriteriTecnici!$M5025*1,IFERROR(NUMBERVALUE(CriteriTecnici!$M5025,".",","),IFERROR(NUMBERVALUE(CriteriTecnici!$M5025,",","."),0))),4)&amp;""),",",".")&amp;", "&amp;CHAR(34)&amp;"rawScore"&amp;CHAR(34)&amp;": "&amp;SUBSTITUTE(TRIM(ROUND(IFERROR(CriteriTecnici!$O5025*1,IFERROR(NUMBERVALUE(CriteriTecnici!$O5025,".",","),IFERROR(NUMBERVALUE(CriteriTecnici!$O5025,",","."),0))),4)&amp;""),",",".")&amp;CHAR(125)&amp;IF(TRUE,",",""))</f>
        <v/>
      </c>
    </row>
    <row r="5246">
      <c r="A5246" s="38">
        <f>IF(CriteriTecnici!$A5026="","","    "&amp;CHAR(123)&amp;CHAR(34)&amp;"bidderId"&amp;CHAR(34)&amp;": "&amp;CHAR(34)&amp;SUBSTITUTE(CriteriTecnici!$A5026,CHAR(34),"'")&amp;CHAR(34)&amp;", "&amp;CHAR(34)&amp;"lotId"&amp;CHAR(34)&amp;": "&amp;CHAR(34)&amp;SUBSTITUTE(CriteriTecnici!$C5026,CHAR(34),"'")&amp;CHAR(34)&amp;", "&amp;CHAR(34)&amp;"criterionId"&amp;CHAR(34)&amp;": "&amp;CHAR(34)&amp;SUBSTITUTE(CriteriTecnici!$D5026,CHAR(34),"'")&amp;CHAR(34)&amp;", "&amp;CHAR(34)&amp;"kind"&amp;CHAR(34)&amp;": "&amp;CHAR(34)&amp;SUBSTITUTE(CriteriTecnici!$F5026,CHAR(34),"'")&amp;CHAR(34)&amp;", "&amp;CHAR(34)&amp;"value"&amp;CHAR(34)&amp;": "&amp;SUBSTITUTE(TRIM(ROUND(IFERROR(CriteriTecnici!$N5026*1,IFERROR(NUMBERVALUE(CriteriTecnici!$N5026,".",","),IFERROR(NUMBERVALUE(CriteriTecnici!$N5026,",","."),0))),4)&amp;""),",",".")&amp;", "&amp;CHAR(34)&amp;"numerator"&amp;CHAR(34)&amp;": "&amp;SUBSTITUTE(TRIM(ROUND(IFERROR(CriteriTecnici!$K5026*1,IFERROR(NUMBERVALUE(CriteriTecnici!$K5026,".",","),IFERROR(NUMBERVALUE(CriteriTecnici!$K5026,",","."),0))),4)&amp;""),",",".")&amp;", "&amp;CHAR(34)&amp;"denominator"&amp;CHAR(34)&amp;": "&amp;SUBSTITUTE(TRIM(ROUND(IFERROR(CriteriTecnici!$L5026*1,IFERROR(NUMBERVALUE(CriteriTecnici!$L5026,".",","),IFERROR(NUMBERVALUE(CriteriTecnici!$L5026,",","."),0))),4)&amp;""),",",".")&amp;", "&amp;CHAR(34)&amp;"flag"&amp;CHAR(34)&amp;": "&amp;SUBSTITUTE(TRIM(ROUND(IFERROR(CriteriTecnici!$M5026*1,IFERROR(NUMBERVALUE(CriteriTecnici!$M5026,".",","),IFERROR(NUMBERVALUE(CriteriTecnici!$M5026,",","."),0))),4)&amp;""),",",".")&amp;", "&amp;CHAR(34)&amp;"rawScore"&amp;CHAR(34)&amp;": "&amp;SUBSTITUTE(TRIM(ROUND(IFERROR(CriteriTecnici!$O5026*1,IFERROR(NUMBERVALUE(CriteriTecnici!$O5026,".",","),IFERROR(NUMBERVALUE(CriteriTecnici!$O5026,",","."),0))),4)&amp;""),",",".")&amp;CHAR(125)&amp;IF(COUNTA(Offerte!$A164:$A$200)&gt;0,",",""))</f>
        <v/>
      </c>
    </row>
    <row r="5247">
      <c r="A5247" s="38">
        <f>IF(CriteriTecnici!$A5027="","","    "&amp;CHAR(123)&amp;CHAR(34)&amp;"bidderId"&amp;CHAR(34)&amp;": "&amp;CHAR(34)&amp;SUBSTITUTE(CriteriTecnici!$A5027,CHAR(34),"'")&amp;CHAR(34)&amp;", "&amp;CHAR(34)&amp;"lotId"&amp;CHAR(34)&amp;": "&amp;CHAR(34)&amp;SUBSTITUTE(CriteriTecnici!$C5027,CHAR(34),"'")&amp;CHAR(34)&amp;", "&amp;CHAR(34)&amp;"criterionId"&amp;CHAR(34)&amp;": "&amp;CHAR(34)&amp;SUBSTITUTE(CriteriTecnici!$D5027,CHAR(34),"'")&amp;CHAR(34)&amp;", "&amp;CHAR(34)&amp;"kind"&amp;CHAR(34)&amp;": "&amp;CHAR(34)&amp;SUBSTITUTE(CriteriTecnici!$F5027,CHAR(34),"'")&amp;CHAR(34)&amp;", "&amp;CHAR(34)&amp;"value"&amp;CHAR(34)&amp;": "&amp;SUBSTITUTE(TRIM(ROUND(IFERROR(CriteriTecnici!$N5027*1,IFERROR(NUMBERVALUE(CriteriTecnici!$N5027,".",","),IFERROR(NUMBERVALUE(CriteriTecnici!$N5027,",","."),0))),4)&amp;""),",",".")&amp;", "&amp;CHAR(34)&amp;"numerator"&amp;CHAR(34)&amp;": "&amp;SUBSTITUTE(TRIM(ROUND(IFERROR(CriteriTecnici!$K5027*1,IFERROR(NUMBERVALUE(CriteriTecnici!$K5027,".",","),IFERROR(NUMBERVALUE(CriteriTecnici!$K5027,",","."),0))),4)&amp;""),",",".")&amp;", "&amp;CHAR(34)&amp;"denominator"&amp;CHAR(34)&amp;": "&amp;SUBSTITUTE(TRIM(ROUND(IFERROR(CriteriTecnici!$L5027*1,IFERROR(NUMBERVALUE(CriteriTecnici!$L5027,".",","),IFERROR(NUMBERVALUE(CriteriTecnici!$L5027,",","."),0))),4)&amp;""),",",".")&amp;", "&amp;CHAR(34)&amp;"flag"&amp;CHAR(34)&amp;": "&amp;SUBSTITUTE(TRIM(ROUND(IFERROR(CriteriTecnici!$M5027*1,IFERROR(NUMBERVALUE(CriteriTecnici!$M5027,".",","),IFERROR(NUMBERVALUE(CriteriTecnici!$M5027,",","."),0))),4)&amp;""),",",".")&amp;", "&amp;CHAR(34)&amp;"rawScore"&amp;CHAR(34)&amp;": "&amp;SUBSTITUTE(TRIM(ROUND(IFERROR(CriteriTecnici!$O5027*1,IFERROR(NUMBERVALUE(CriteriTecnici!$O5027,".",","),IFERROR(NUMBERVALUE(CriteriTecnici!$O5027,",","."),0))),4)&amp;""),",",".")&amp;CHAR(125)&amp;IF(TRUE,",",""))</f>
        <v/>
      </c>
    </row>
    <row r="5248">
      <c r="A5248" s="38">
        <f>IF(CriteriTecnici!$A5028="","","    "&amp;CHAR(123)&amp;CHAR(34)&amp;"bidderId"&amp;CHAR(34)&amp;": "&amp;CHAR(34)&amp;SUBSTITUTE(CriteriTecnici!$A5028,CHAR(34),"'")&amp;CHAR(34)&amp;", "&amp;CHAR(34)&amp;"lotId"&amp;CHAR(34)&amp;": "&amp;CHAR(34)&amp;SUBSTITUTE(CriteriTecnici!$C5028,CHAR(34),"'")&amp;CHAR(34)&amp;", "&amp;CHAR(34)&amp;"criterionId"&amp;CHAR(34)&amp;": "&amp;CHAR(34)&amp;SUBSTITUTE(CriteriTecnici!$D5028,CHAR(34),"'")&amp;CHAR(34)&amp;", "&amp;CHAR(34)&amp;"kind"&amp;CHAR(34)&amp;": "&amp;CHAR(34)&amp;SUBSTITUTE(CriteriTecnici!$F5028,CHAR(34),"'")&amp;CHAR(34)&amp;", "&amp;CHAR(34)&amp;"value"&amp;CHAR(34)&amp;": "&amp;SUBSTITUTE(TRIM(ROUND(IFERROR(CriteriTecnici!$N5028*1,IFERROR(NUMBERVALUE(CriteriTecnici!$N5028,".",","),IFERROR(NUMBERVALUE(CriteriTecnici!$N5028,",","."),0))),4)&amp;""),",",".")&amp;", "&amp;CHAR(34)&amp;"numerator"&amp;CHAR(34)&amp;": "&amp;SUBSTITUTE(TRIM(ROUND(IFERROR(CriteriTecnici!$K5028*1,IFERROR(NUMBERVALUE(CriteriTecnici!$K5028,".",","),IFERROR(NUMBERVALUE(CriteriTecnici!$K5028,",","."),0))),4)&amp;""),",",".")&amp;", "&amp;CHAR(34)&amp;"denominator"&amp;CHAR(34)&amp;": "&amp;SUBSTITUTE(TRIM(ROUND(IFERROR(CriteriTecnici!$L5028*1,IFERROR(NUMBERVALUE(CriteriTecnici!$L5028,".",","),IFERROR(NUMBERVALUE(CriteriTecnici!$L5028,",","."),0))),4)&amp;""),",",".")&amp;", "&amp;CHAR(34)&amp;"flag"&amp;CHAR(34)&amp;": "&amp;SUBSTITUTE(TRIM(ROUND(IFERROR(CriteriTecnici!$M5028*1,IFERROR(NUMBERVALUE(CriteriTecnici!$M5028,".",","),IFERROR(NUMBERVALUE(CriteriTecnici!$M5028,",","."),0))),4)&amp;""),",",".")&amp;", "&amp;CHAR(34)&amp;"rawScore"&amp;CHAR(34)&amp;": "&amp;SUBSTITUTE(TRIM(ROUND(IFERROR(CriteriTecnici!$O5028*1,IFERROR(NUMBERVALUE(CriteriTecnici!$O5028,".",","),IFERROR(NUMBERVALUE(CriteriTecnici!$O5028,",","."),0))),4)&amp;""),",",".")&amp;CHAR(125)&amp;IF(TRUE,",",""))</f>
        <v/>
      </c>
    </row>
    <row r="5249">
      <c r="A5249" s="38">
        <f>IF(CriteriTecnici!$A5029="","","    "&amp;CHAR(123)&amp;CHAR(34)&amp;"bidderId"&amp;CHAR(34)&amp;": "&amp;CHAR(34)&amp;SUBSTITUTE(CriteriTecnici!$A5029,CHAR(34),"'")&amp;CHAR(34)&amp;", "&amp;CHAR(34)&amp;"lotId"&amp;CHAR(34)&amp;": "&amp;CHAR(34)&amp;SUBSTITUTE(CriteriTecnici!$C5029,CHAR(34),"'")&amp;CHAR(34)&amp;", "&amp;CHAR(34)&amp;"criterionId"&amp;CHAR(34)&amp;": "&amp;CHAR(34)&amp;SUBSTITUTE(CriteriTecnici!$D5029,CHAR(34),"'")&amp;CHAR(34)&amp;", "&amp;CHAR(34)&amp;"kind"&amp;CHAR(34)&amp;": "&amp;CHAR(34)&amp;SUBSTITUTE(CriteriTecnici!$F5029,CHAR(34),"'")&amp;CHAR(34)&amp;", "&amp;CHAR(34)&amp;"value"&amp;CHAR(34)&amp;": "&amp;SUBSTITUTE(TRIM(ROUND(IFERROR(CriteriTecnici!$N5029*1,IFERROR(NUMBERVALUE(CriteriTecnici!$N5029,".",","),IFERROR(NUMBERVALUE(CriteriTecnici!$N5029,",","."),0))),4)&amp;""),",",".")&amp;", "&amp;CHAR(34)&amp;"numerator"&amp;CHAR(34)&amp;": "&amp;SUBSTITUTE(TRIM(ROUND(IFERROR(CriteriTecnici!$K5029*1,IFERROR(NUMBERVALUE(CriteriTecnici!$K5029,".",","),IFERROR(NUMBERVALUE(CriteriTecnici!$K5029,",","."),0))),4)&amp;""),",",".")&amp;", "&amp;CHAR(34)&amp;"denominator"&amp;CHAR(34)&amp;": "&amp;SUBSTITUTE(TRIM(ROUND(IFERROR(CriteriTecnici!$L5029*1,IFERROR(NUMBERVALUE(CriteriTecnici!$L5029,".",","),IFERROR(NUMBERVALUE(CriteriTecnici!$L5029,",","."),0))),4)&amp;""),",",".")&amp;", "&amp;CHAR(34)&amp;"flag"&amp;CHAR(34)&amp;": "&amp;SUBSTITUTE(TRIM(ROUND(IFERROR(CriteriTecnici!$M5029*1,IFERROR(NUMBERVALUE(CriteriTecnici!$M5029,".",","),IFERROR(NUMBERVALUE(CriteriTecnici!$M5029,",","."),0))),4)&amp;""),",",".")&amp;", "&amp;CHAR(34)&amp;"rawScore"&amp;CHAR(34)&amp;": "&amp;SUBSTITUTE(TRIM(ROUND(IFERROR(CriteriTecnici!$O5029*1,IFERROR(NUMBERVALUE(CriteriTecnici!$O5029,".",","),IFERROR(NUMBERVALUE(CriteriTecnici!$O5029,",","."),0))),4)&amp;""),",",".")&amp;CHAR(125)&amp;IF(TRUE,",",""))</f>
        <v/>
      </c>
    </row>
    <row r="5250">
      <c r="A5250" s="38">
        <f>IF(CriteriTecnici!$A5030="","","    "&amp;CHAR(123)&amp;CHAR(34)&amp;"bidderId"&amp;CHAR(34)&amp;": "&amp;CHAR(34)&amp;SUBSTITUTE(CriteriTecnici!$A5030,CHAR(34),"'")&amp;CHAR(34)&amp;", "&amp;CHAR(34)&amp;"lotId"&amp;CHAR(34)&amp;": "&amp;CHAR(34)&amp;SUBSTITUTE(CriteriTecnici!$C5030,CHAR(34),"'")&amp;CHAR(34)&amp;", "&amp;CHAR(34)&amp;"criterionId"&amp;CHAR(34)&amp;": "&amp;CHAR(34)&amp;SUBSTITUTE(CriteriTecnici!$D5030,CHAR(34),"'")&amp;CHAR(34)&amp;", "&amp;CHAR(34)&amp;"kind"&amp;CHAR(34)&amp;": "&amp;CHAR(34)&amp;SUBSTITUTE(CriteriTecnici!$F5030,CHAR(34),"'")&amp;CHAR(34)&amp;", "&amp;CHAR(34)&amp;"value"&amp;CHAR(34)&amp;": "&amp;SUBSTITUTE(TRIM(ROUND(IFERROR(CriteriTecnici!$N5030*1,IFERROR(NUMBERVALUE(CriteriTecnici!$N5030,".",","),IFERROR(NUMBERVALUE(CriteriTecnici!$N5030,",","."),0))),4)&amp;""),",",".")&amp;", "&amp;CHAR(34)&amp;"numerator"&amp;CHAR(34)&amp;": "&amp;SUBSTITUTE(TRIM(ROUND(IFERROR(CriteriTecnici!$K5030*1,IFERROR(NUMBERVALUE(CriteriTecnici!$K5030,".",","),IFERROR(NUMBERVALUE(CriteriTecnici!$K5030,",","."),0))),4)&amp;""),",",".")&amp;", "&amp;CHAR(34)&amp;"denominator"&amp;CHAR(34)&amp;": "&amp;SUBSTITUTE(TRIM(ROUND(IFERROR(CriteriTecnici!$L5030*1,IFERROR(NUMBERVALUE(CriteriTecnici!$L5030,".",","),IFERROR(NUMBERVALUE(CriteriTecnici!$L5030,",","."),0))),4)&amp;""),",",".")&amp;", "&amp;CHAR(34)&amp;"flag"&amp;CHAR(34)&amp;": "&amp;SUBSTITUTE(TRIM(ROUND(IFERROR(CriteriTecnici!$M5030*1,IFERROR(NUMBERVALUE(CriteriTecnici!$M5030,".",","),IFERROR(NUMBERVALUE(CriteriTecnici!$M5030,",","."),0))),4)&amp;""),",",".")&amp;", "&amp;CHAR(34)&amp;"rawScore"&amp;CHAR(34)&amp;": "&amp;SUBSTITUTE(TRIM(ROUND(IFERROR(CriteriTecnici!$O5030*1,IFERROR(NUMBERVALUE(CriteriTecnici!$O5030,".",","),IFERROR(NUMBERVALUE(CriteriTecnici!$O5030,",","."),0))),4)&amp;""),",",".")&amp;CHAR(125)&amp;IF(TRUE,",",""))</f>
        <v/>
      </c>
    </row>
    <row r="5251">
      <c r="A5251" s="38">
        <f>IF(CriteriTecnici!$A5031="","","    "&amp;CHAR(123)&amp;CHAR(34)&amp;"bidderId"&amp;CHAR(34)&amp;": "&amp;CHAR(34)&amp;SUBSTITUTE(CriteriTecnici!$A5031,CHAR(34),"'")&amp;CHAR(34)&amp;", "&amp;CHAR(34)&amp;"lotId"&amp;CHAR(34)&amp;": "&amp;CHAR(34)&amp;SUBSTITUTE(CriteriTecnici!$C5031,CHAR(34),"'")&amp;CHAR(34)&amp;", "&amp;CHAR(34)&amp;"criterionId"&amp;CHAR(34)&amp;": "&amp;CHAR(34)&amp;SUBSTITUTE(CriteriTecnici!$D5031,CHAR(34),"'")&amp;CHAR(34)&amp;", "&amp;CHAR(34)&amp;"kind"&amp;CHAR(34)&amp;": "&amp;CHAR(34)&amp;SUBSTITUTE(CriteriTecnici!$F5031,CHAR(34),"'")&amp;CHAR(34)&amp;", "&amp;CHAR(34)&amp;"value"&amp;CHAR(34)&amp;": "&amp;SUBSTITUTE(TRIM(ROUND(IFERROR(CriteriTecnici!$N5031*1,IFERROR(NUMBERVALUE(CriteriTecnici!$N5031,".",","),IFERROR(NUMBERVALUE(CriteriTecnici!$N5031,",","."),0))),4)&amp;""),",",".")&amp;", "&amp;CHAR(34)&amp;"numerator"&amp;CHAR(34)&amp;": "&amp;SUBSTITUTE(TRIM(ROUND(IFERROR(CriteriTecnici!$K5031*1,IFERROR(NUMBERVALUE(CriteriTecnici!$K5031,".",","),IFERROR(NUMBERVALUE(CriteriTecnici!$K5031,",","."),0))),4)&amp;""),",",".")&amp;", "&amp;CHAR(34)&amp;"denominator"&amp;CHAR(34)&amp;": "&amp;SUBSTITUTE(TRIM(ROUND(IFERROR(CriteriTecnici!$L5031*1,IFERROR(NUMBERVALUE(CriteriTecnici!$L5031,".",","),IFERROR(NUMBERVALUE(CriteriTecnici!$L5031,",","."),0))),4)&amp;""),",",".")&amp;", "&amp;CHAR(34)&amp;"flag"&amp;CHAR(34)&amp;": "&amp;SUBSTITUTE(TRIM(ROUND(IFERROR(CriteriTecnici!$M5031*1,IFERROR(NUMBERVALUE(CriteriTecnici!$M5031,".",","),IFERROR(NUMBERVALUE(CriteriTecnici!$M5031,",","."),0))),4)&amp;""),",",".")&amp;", "&amp;CHAR(34)&amp;"rawScore"&amp;CHAR(34)&amp;": "&amp;SUBSTITUTE(TRIM(ROUND(IFERROR(CriteriTecnici!$O5031*1,IFERROR(NUMBERVALUE(CriteriTecnici!$O5031,".",","),IFERROR(NUMBERVALUE(CriteriTecnici!$O5031,",","."),0))),4)&amp;""),",",".")&amp;CHAR(125)&amp;IF(TRUE,",",""))</f>
        <v/>
      </c>
    </row>
    <row r="5252">
      <c r="A5252" s="38">
        <f>IF(CriteriTecnici!$A5032="","","    "&amp;CHAR(123)&amp;CHAR(34)&amp;"bidderId"&amp;CHAR(34)&amp;": "&amp;CHAR(34)&amp;SUBSTITUTE(CriteriTecnici!$A5032,CHAR(34),"'")&amp;CHAR(34)&amp;", "&amp;CHAR(34)&amp;"lotId"&amp;CHAR(34)&amp;": "&amp;CHAR(34)&amp;SUBSTITUTE(CriteriTecnici!$C5032,CHAR(34),"'")&amp;CHAR(34)&amp;", "&amp;CHAR(34)&amp;"criterionId"&amp;CHAR(34)&amp;": "&amp;CHAR(34)&amp;SUBSTITUTE(CriteriTecnici!$D5032,CHAR(34),"'")&amp;CHAR(34)&amp;", "&amp;CHAR(34)&amp;"kind"&amp;CHAR(34)&amp;": "&amp;CHAR(34)&amp;SUBSTITUTE(CriteriTecnici!$F5032,CHAR(34),"'")&amp;CHAR(34)&amp;", "&amp;CHAR(34)&amp;"value"&amp;CHAR(34)&amp;": "&amp;SUBSTITUTE(TRIM(ROUND(IFERROR(CriteriTecnici!$N5032*1,IFERROR(NUMBERVALUE(CriteriTecnici!$N5032,".",","),IFERROR(NUMBERVALUE(CriteriTecnici!$N5032,",","."),0))),4)&amp;""),",",".")&amp;", "&amp;CHAR(34)&amp;"numerator"&amp;CHAR(34)&amp;": "&amp;SUBSTITUTE(TRIM(ROUND(IFERROR(CriteriTecnici!$K5032*1,IFERROR(NUMBERVALUE(CriteriTecnici!$K5032,".",","),IFERROR(NUMBERVALUE(CriteriTecnici!$K5032,",","."),0))),4)&amp;""),",",".")&amp;", "&amp;CHAR(34)&amp;"denominator"&amp;CHAR(34)&amp;": "&amp;SUBSTITUTE(TRIM(ROUND(IFERROR(CriteriTecnici!$L5032*1,IFERROR(NUMBERVALUE(CriteriTecnici!$L5032,".",","),IFERROR(NUMBERVALUE(CriteriTecnici!$L5032,",","."),0))),4)&amp;""),",",".")&amp;", "&amp;CHAR(34)&amp;"flag"&amp;CHAR(34)&amp;": "&amp;SUBSTITUTE(TRIM(ROUND(IFERROR(CriteriTecnici!$M5032*1,IFERROR(NUMBERVALUE(CriteriTecnici!$M5032,".",","),IFERROR(NUMBERVALUE(CriteriTecnici!$M5032,",","."),0))),4)&amp;""),",",".")&amp;", "&amp;CHAR(34)&amp;"rawScore"&amp;CHAR(34)&amp;": "&amp;SUBSTITUTE(TRIM(ROUND(IFERROR(CriteriTecnici!$O5032*1,IFERROR(NUMBERVALUE(CriteriTecnici!$O5032,".",","),IFERROR(NUMBERVALUE(CriteriTecnici!$O5032,",","."),0))),4)&amp;""),",",".")&amp;CHAR(125)&amp;IF(TRUE,",",""))</f>
        <v/>
      </c>
    </row>
    <row r="5253">
      <c r="A5253" s="38">
        <f>IF(CriteriTecnici!$A5033="","","    "&amp;CHAR(123)&amp;CHAR(34)&amp;"bidderId"&amp;CHAR(34)&amp;": "&amp;CHAR(34)&amp;SUBSTITUTE(CriteriTecnici!$A5033,CHAR(34),"'")&amp;CHAR(34)&amp;", "&amp;CHAR(34)&amp;"lotId"&amp;CHAR(34)&amp;": "&amp;CHAR(34)&amp;SUBSTITUTE(CriteriTecnici!$C5033,CHAR(34),"'")&amp;CHAR(34)&amp;", "&amp;CHAR(34)&amp;"criterionId"&amp;CHAR(34)&amp;": "&amp;CHAR(34)&amp;SUBSTITUTE(CriteriTecnici!$D5033,CHAR(34),"'")&amp;CHAR(34)&amp;", "&amp;CHAR(34)&amp;"kind"&amp;CHAR(34)&amp;": "&amp;CHAR(34)&amp;SUBSTITUTE(CriteriTecnici!$F5033,CHAR(34),"'")&amp;CHAR(34)&amp;", "&amp;CHAR(34)&amp;"value"&amp;CHAR(34)&amp;": "&amp;SUBSTITUTE(TRIM(ROUND(IFERROR(CriteriTecnici!$N5033*1,IFERROR(NUMBERVALUE(CriteriTecnici!$N5033,".",","),IFERROR(NUMBERVALUE(CriteriTecnici!$N5033,",","."),0))),4)&amp;""),",",".")&amp;", "&amp;CHAR(34)&amp;"numerator"&amp;CHAR(34)&amp;": "&amp;SUBSTITUTE(TRIM(ROUND(IFERROR(CriteriTecnici!$K5033*1,IFERROR(NUMBERVALUE(CriteriTecnici!$K5033,".",","),IFERROR(NUMBERVALUE(CriteriTecnici!$K5033,",","."),0))),4)&amp;""),",",".")&amp;", "&amp;CHAR(34)&amp;"denominator"&amp;CHAR(34)&amp;": "&amp;SUBSTITUTE(TRIM(ROUND(IFERROR(CriteriTecnici!$L5033*1,IFERROR(NUMBERVALUE(CriteriTecnici!$L5033,".",","),IFERROR(NUMBERVALUE(CriteriTecnici!$L5033,",","."),0))),4)&amp;""),",",".")&amp;", "&amp;CHAR(34)&amp;"flag"&amp;CHAR(34)&amp;": "&amp;SUBSTITUTE(TRIM(ROUND(IFERROR(CriteriTecnici!$M5033*1,IFERROR(NUMBERVALUE(CriteriTecnici!$M5033,".",","),IFERROR(NUMBERVALUE(CriteriTecnici!$M5033,",","."),0))),4)&amp;""),",",".")&amp;", "&amp;CHAR(34)&amp;"rawScore"&amp;CHAR(34)&amp;": "&amp;SUBSTITUTE(TRIM(ROUND(IFERROR(CriteriTecnici!$O5033*1,IFERROR(NUMBERVALUE(CriteriTecnici!$O5033,".",","),IFERROR(NUMBERVALUE(CriteriTecnici!$O5033,",","."),0))),4)&amp;""),",",".")&amp;CHAR(125)&amp;IF(TRUE,",",""))</f>
        <v/>
      </c>
    </row>
    <row r="5254">
      <c r="A5254" s="38">
        <f>IF(CriteriTecnici!$A5034="","","    "&amp;CHAR(123)&amp;CHAR(34)&amp;"bidderId"&amp;CHAR(34)&amp;": "&amp;CHAR(34)&amp;SUBSTITUTE(CriteriTecnici!$A5034,CHAR(34),"'")&amp;CHAR(34)&amp;", "&amp;CHAR(34)&amp;"lotId"&amp;CHAR(34)&amp;": "&amp;CHAR(34)&amp;SUBSTITUTE(CriteriTecnici!$C5034,CHAR(34),"'")&amp;CHAR(34)&amp;", "&amp;CHAR(34)&amp;"criterionId"&amp;CHAR(34)&amp;": "&amp;CHAR(34)&amp;SUBSTITUTE(CriteriTecnici!$D5034,CHAR(34),"'")&amp;CHAR(34)&amp;", "&amp;CHAR(34)&amp;"kind"&amp;CHAR(34)&amp;": "&amp;CHAR(34)&amp;SUBSTITUTE(CriteriTecnici!$F5034,CHAR(34),"'")&amp;CHAR(34)&amp;", "&amp;CHAR(34)&amp;"value"&amp;CHAR(34)&amp;": "&amp;SUBSTITUTE(TRIM(ROUND(IFERROR(CriteriTecnici!$N5034*1,IFERROR(NUMBERVALUE(CriteriTecnici!$N5034,".",","),IFERROR(NUMBERVALUE(CriteriTecnici!$N5034,",","."),0))),4)&amp;""),",",".")&amp;", "&amp;CHAR(34)&amp;"numerator"&amp;CHAR(34)&amp;": "&amp;SUBSTITUTE(TRIM(ROUND(IFERROR(CriteriTecnici!$K5034*1,IFERROR(NUMBERVALUE(CriteriTecnici!$K5034,".",","),IFERROR(NUMBERVALUE(CriteriTecnici!$K5034,",","."),0))),4)&amp;""),",",".")&amp;", "&amp;CHAR(34)&amp;"denominator"&amp;CHAR(34)&amp;": "&amp;SUBSTITUTE(TRIM(ROUND(IFERROR(CriteriTecnici!$L5034*1,IFERROR(NUMBERVALUE(CriteriTecnici!$L5034,".",","),IFERROR(NUMBERVALUE(CriteriTecnici!$L5034,",","."),0))),4)&amp;""),",",".")&amp;", "&amp;CHAR(34)&amp;"flag"&amp;CHAR(34)&amp;": "&amp;SUBSTITUTE(TRIM(ROUND(IFERROR(CriteriTecnici!$M5034*1,IFERROR(NUMBERVALUE(CriteriTecnici!$M5034,".",","),IFERROR(NUMBERVALUE(CriteriTecnici!$M5034,",","."),0))),4)&amp;""),",",".")&amp;", "&amp;CHAR(34)&amp;"rawScore"&amp;CHAR(34)&amp;": "&amp;SUBSTITUTE(TRIM(ROUND(IFERROR(CriteriTecnici!$O5034*1,IFERROR(NUMBERVALUE(CriteriTecnici!$O5034,".",","),IFERROR(NUMBERVALUE(CriteriTecnici!$O5034,",","."),0))),4)&amp;""),",",".")&amp;CHAR(125)&amp;IF(TRUE,",",""))</f>
        <v/>
      </c>
    </row>
    <row r="5255">
      <c r="A5255" s="38">
        <f>IF(CriteriTecnici!$A5035="","","    "&amp;CHAR(123)&amp;CHAR(34)&amp;"bidderId"&amp;CHAR(34)&amp;": "&amp;CHAR(34)&amp;SUBSTITUTE(CriteriTecnici!$A5035,CHAR(34),"'")&amp;CHAR(34)&amp;", "&amp;CHAR(34)&amp;"lotId"&amp;CHAR(34)&amp;": "&amp;CHAR(34)&amp;SUBSTITUTE(CriteriTecnici!$C5035,CHAR(34),"'")&amp;CHAR(34)&amp;", "&amp;CHAR(34)&amp;"criterionId"&amp;CHAR(34)&amp;": "&amp;CHAR(34)&amp;SUBSTITUTE(CriteriTecnici!$D5035,CHAR(34),"'")&amp;CHAR(34)&amp;", "&amp;CHAR(34)&amp;"kind"&amp;CHAR(34)&amp;": "&amp;CHAR(34)&amp;SUBSTITUTE(CriteriTecnici!$F5035,CHAR(34),"'")&amp;CHAR(34)&amp;", "&amp;CHAR(34)&amp;"value"&amp;CHAR(34)&amp;": "&amp;SUBSTITUTE(TRIM(ROUND(IFERROR(CriteriTecnici!$N5035*1,IFERROR(NUMBERVALUE(CriteriTecnici!$N5035,".",","),IFERROR(NUMBERVALUE(CriteriTecnici!$N5035,",","."),0))),4)&amp;""),",",".")&amp;", "&amp;CHAR(34)&amp;"numerator"&amp;CHAR(34)&amp;": "&amp;SUBSTITUTE(TRIM(ROUND(IFERROR(CriteriTecnici!$K5035*1,IFERROR(NUMBERVALUE(CriteriTecnici!$K5035,".",","),IFERROR(NUMBERVALUE(CriteriTecnici!$K5035,",","."),0))),4)&amp;""),",",".")&amp;", "&amp;CHAR(34)&amp;"denominator"&amp;CHAR(34)&amp;": "&amp;SUBSTITUTE(TRIM(ROUND(IFERROR(CriteriTecnici!$L5035*1,IFERROR(NUMBERVALUE(CriteriTecnici!$L5035,".",","),IFERROR(NUMBERVALUE(CriteriTecnici!$L5035,",","."),0))),4)&amp;""),",",".")&amp;", "&amp;CHAR(34)&amp;"flag"&amp;CHAR(34)&amp;": "&amp;SUBSTITUTE(TRIM(ROUND(IFERROR(CriteriTecnici!$M5035*1,IFERROR(NUMBERVALUE(CriteriTecnici!$M5035,".",","),IFERROR(NUMBERVALUE(CriteriTecnici!$M5035,",","."),0))),4)&amp;""),",",".")&amp;", "&amp;CHAR(34)&amp;"rawScore"&amp;CHAR(34)&amp;": "&amp;SUBSTITUTE(TRIM(ROUND(IFERROR(CriteriTecnici!$O5035*1,IFERROR(NUMBERVALUE(CriteriTecnici!$O5035,".",","),IFERROR(NUMBERVALUE(CriteriTecnici!$O5035,",","."),0))),4)&amp;""),",",".")&amp;CHAR(125)&amp;IF(TRUE,",",""))</f>
        <v/>
      </c>
    </row>
    <row r="5256">
      <c r="A5256" s="38">
        <f>IF(CriteriTecnici!$A5036="","","    "&amp;CHAR(123)&amp;CHAR(34)&amp;"bidderId"&amp;CHAR(34)&amp;": "&amp;CHAR(34)&amp;SUBSTITUTE(CriteriTecnici!$A5036,CHAR(34),"'")&amp;CHAR(34)&amp;", "&amp;CHAR(34)&amp;"lotId"&amp;CHAR(34)&amp;": "&amp;CHAR(34)&amp;SUBSTITUTE(CriteriTecnici!$C5036,CHAR(34),"'")&amp;CHAR(34)&amp;", "&amp;CHAR(34)&amp;"criterionId"&amp;CHAR(34)&amp;": "&amp;CHAR(34)&amp;SUBSTITUTE(CriteriTecnici!$D5036,CHAR(34),"'")&amp;CHAR(34)&amp;", "&amp;CHAR(34)&amp;"kind"&amp;CHAR(34)&amp;": "&amp;CHAR(34)&amp;SUBSTITUTE(CriteriTecnici!$F5036,CHAR(34),"'")&amp;CHAR(34)&amp;", "&amp;CHAR(34)&amp;"value"&amp;CHAR(34)&amp;": "&amp;SUBSTITUTE(TRIM(ROUND(IFERROR(CriteriTecnici!$N5036*1,IFERROR(NUMBERVALUE(CriteriTecnici!$N5036,".",","),IFERROR(NUMBERVALUE(CriteriTecnici!$N5036,",","."),0))),4)&amp;""),",",".")&amp;", "&amp;CHAR(34)&amp;"numerator"&amp;CHAR(34)&amp;": "&amp;SUBSTITUTE(TRIM(ROUND(IFERROR(CriteriTecnici!$K5036*1,IFERROR(NUMBERVALUE(CriteriTecnici!$K5036,".",","),IFERROR(NUMBERVALUE(CriteriTecnici!$K5036,",","."),0))),4)&amp;""),",",".")&amp;", "&amp;CHAR(34)&amp;"denominator"&amp;CHAR(34)&amp;": "&amp;SUBSTITUTE(TRIM(ROUND(IFERROR(CriteriTecnici!$L5036*1,IFERROR(NUMBERVALUE(CriteriTecnici!$L5036,".",","),IFERROR(NUMBERVALUE(CriteriTecnici!$L5036,",","."),0))),4)&amp;""),",",".")&amp;", "&amp;CHAR(34)&amp;"flag"&amp;CHAR(34)&amp;": "&amp;SUBSTITUTE(TRIM(ROUND(IFERROR(CriteriTecnici!$M5036*1,IFERROR(NUMBERVALUE(CriteriTecnici!$M5036,".",","),IFERROR(NUMBERVALUE(CriteriTecnici!$M5036,",","."),0))),4)&amp;""),",",".")&amp;", "&amp;CHAR(34)&amp;"rawScore"&amp;CHAR(34)&amp;": "&amp;SUBSTITUTE(TRIM(ROUND(IFERROR(CriteriTecnici!$O5036*1,IFERROR(NUMBERVALUE(CriteriTecnici!$O5036,".",","),IFERROR(NUMBERVALUE(CriteriTecnici!$O5036,",","."),0))),4)&amp;""),",",".")&amp;CHAR(125)&amp;IF(TRUE,",",""))</f>
        <v/>
      </c>
    </row>
    <row r="5257">
      <c r="A5257" s="38">
        <f>IF(CriteriTecnici!$A5037="","","    "&amp;CHAR(123)&amp;CHAR(34)&amp;"bidderId"&amp;CHAR(34)&amp;": "&amp;CHAR(34)&amp;SUBSTITUTE(CriteriTecnici!$A5037,CHAR(34),"'")&amp;CHAR(34)&amp;", "&amp;CHAR(34)&amp;"lotId"&amp;CHAR(34)&amp;": "&amp;CHAR(34)&amp;SUBSTITUTE(CriteriTecnici!$C5037,CHAR(34),"'")&amp;CHAR(34)&amp;", "&amp;CHAR(34)&amp;"criterionId"&amp;CHAR(34)&amp;": "&amp;CHAR(34)&amp;SUBSTITUTE(CriteriTecnici!$D5037,CHAR(34),"'")&amp;CHAR(34)&amp;", "&amp;CHAR(34)&amp;"kind"&amp;CHAR(34)&amp;": "&amp;CHAR(34)&amp;SUBSTITUTE(CriteriTecnici!$F5037,CHAR(34),"'")&amp;CHAR(34)&amp;", "&amp;CHAR(34)&amp;"value"&amp;CHAR(34)&amp;": "&amp;SUBSTITUTE(TRIM(ROUND(IFERROR(CriteriTecnici!$N5037*1,IFERROR(NUMBERVALUE(CriteriTecnici!$N5037,".",","),IFERROR(NUMBERVALUE(CriteriTecnici!$N5037,",","."),0))),4)&amp;""),",",".")&amp;", "&amp;CHAR(34)&amp;"numerator"&amp;CHAR(34)&amp;": "&amp;SUBSTITUTE(TRIM(ROUND(IFERROR(CriteriTecnici!$K5037*1,IFERROR(NUMBERVALUE(CriteriTecnici!$K5037,".",","),IFERROR(NUMBERVALUE(CriteriTecnici!$K5037,",","."),0))),4)&amp;""),",",".")&amp;", "&amp;CHAR(34)&amp;"denominator"&amp;CHAR(34)&amp;": "&amp;SUBSTITUTE(TRIM(ROUND(IFERROR(CriteriTecnici!$L5037*1,IFERROR(NUMBERVALUE(CriteriTecnici!$L5037,".",","),IFERROR(NUMBERVALUE(CriteriTecnici!$L5037,",","."),0))),4)&amp;""),",",".")&amp;", "&amp;CHAR(34)&amp;"flag"&amp;CHAR(34)&amp;": "&amp;SUBSTITUTE(TRIM(ROUND(IFERROR(CriteriTecnici!$M5037*1,IFERROR(NUMBERVALUE(CriteriTecnici!$M5037,".",","),IFERROR(NUMBERVALUE(CriteriTecnici!$M5037,",","."),0))),4)&amp;""),",",".")&amp;", "&amp;CHAR(34)&amp;"rawScore"&amp;CHAR(34)&amp;": "&amp;SUBSTITUTE(TRIM(ROUND(IFERROR(CriteriTecnici!$O5037*1,IFERROR(NUMBERVALUE(CriteriTecnici!$O5037,".",","),IFERROR(NUMBERVALUE(CriteriTecnici!$O5037,",","."),0))),4)&amp;""),",",".")&amp;CHAR(125)&amp;IF(TRUE,",",""))</f>
        <v/>
      </c>
    </row>
    <row r="5258">
      <c r="A5258" s="38">
        <f>IF(CriteriTecnici!$A5038="","","    "&amp;CHAR(123)&amp;CHAR(34)&amp;"bidderId"&amp;CHAR(34)&amp;": "&amp;CHAR(34)&amp;SUBSTITUTE(CriteriTecnici!$A5038,CHAR(34),"'")&amp;CHAR(34)&amp;", "&amp;CHAR(34)&amp;"lotId"&amp;CHAR(34)&amp;": "&amp;CHAR(34)&amp;SUBSTITUTE(CriteriTecnici!$C5038,CHAR(34),"'")&amp;CHAR(34)&amp;", "&amp;CHAR(34)&amp;"criterionId"&amp;CHAR(34)&amp;": "&amp;CHAR(34)&amp;SUBSTITUTE(CriteriTecnici!$D5038,CHAR(34),"'")&amp;CHAR(34)&amp;", "&amp;CHAR(34)&amp;"kind"&amp;CHAR(34)&amp;": "&amp;CHAR(34)&amp;SUBSTITUTE(CriteriTecnici!$F5038,CHAR(34),"'")&amp;CHAR(34)&amp;", "&amp;CHAR(34)&amp;"value"&amp;CHAR(34)&amp;": "&amp;SUBSTITUTE(TRIM(ROUND(IFERROR(CriteriTecnici!$N5038*1,IFERROR(NUMBERVALUE(CriteriTecnici!$N5038,".",","),IFERROR(NUMBERVALUE(CriteriTecnici!$N5038,",","."),0))),4)&amp;""),",",".")&amp;", "&amp;CHAR(34)&amp;"numerator"&amp;CHAR(34)&amp;": "&amp;SUBSTITUTE(TRIM(ROUND(IFERROR(CriteriTecnici!$K5038*1,IFERROR(NUMBERVALUE(CriteriTecnici!$K5038,".",","),IFERROR(NUMBERVALUE(CriteriTecnici!$K5038,",","."),0))),4)&amp;""),",",".")&amp;", "&amp;CHAR(34)&amp;"denominator"&amp;CHAR(34)&amp;": "&amp;SUBSTITUTE(TRIM(ROUND(IFERROR(CriteriTecnici!$L5038*1,IFERROR(NUMBERVALUE(CriteriTecnici!$L5038,".",","),IFERROR(NUMBERVALUE(CriteriTecnici!$L5038,",","."),0))),4)&amp;""),",",".")&amp;", "&amp;CHAR(34)&amp;"flag"&amp;CHAR(34)&amp;": "&amp;SUBSTITUTE(TRIM(ROUND(IFERROR(CriteriTecnici!$M5038*1,IFERROR(NUMBERVALUE(CriteriTecnici!$M5038,".",","),IFERROR(NUMBERVALUE(CriteriTecnici!$M5038,",","."),0))),4)&amp;""),",",".")&amp;", "&amp;CHAR(34)&amp;"rawScore"&amp;CHAR(34)&amp;": "&amp;SUBSTITUTE(TRIM(ROUND(IFERROR(CriteriTecnici!$O5038*1,IFERROR(NUMBERVALUE(CriteriTecnici!$O5038,".",","),IFERROR(NUMBERVALUE(CriteriTecnici!$O5038,",","."),0))),4)&amp;""),",",".")&amp;CHAR(125)&amp;IF(TRUE,",",""))</f>
        <v/>
      </c>
    </row>
    <row r="5259">
      <c r="A5259" s="38">
        <f>IF(CriteriTecnici!$A5039="","","    "&amp;CHAR(123)&amp;CHAR(34)&amp;"bidderId"&amp;CHAR(34)&amp;": "&amp;CHAR(34)&amp;SUBSTITUTE(CriteriTecnici!$A5039,CHAR(34),"'")&amp;CHAR(34)&amp;", "&amp;CHAR(34)&amp;"lotId"&amp;CHAR(34)&amp;": "&amp;CHAR(34)&amp;SUBSTITUTE(CriteriTecnici!$C5039,CHAR(34),"'")&amp;CHAR(34)&amp;", "&amp;CHAR(34)&amp;"criterionId"&amp;CHAR(34)&amp;": "&amp;CHAR(34)&amp;SUBSTITUTE(CriteriTecnici!$D5039,CHAR(34),"'")&amp;CHAR(34)&amp;", "&amp;CHAR(34)&amp;"kind"&amp;CHAR(34)&amp;": "&amp;CHAR(34)&amp;SUBSTITUTE(CriteriTecnici!$F5039,CHAR(34),"'")&amp;CHAR(34)&amp;", "&amp;CHAR(34)&amp;"value"&amp;CHAR(34)&amp;": "&amp;SUBSTITUTE(TRIM(ROUND(IFERROR(CriteriTecnici!$N5039*1,IFERROR(NUMBERVALUE(CriteriTecnici!$N5039,".",","),IFERROR(NUMBERVALUE(CriteriTecnici!$N5039,",","."),0))),4)&amp;""),",",".")&amp;", "&amp;CHAR(34)&amp;"numerator"&amp;CHAR(34)&amp;": "&amp;SUBSTITUTE(TRIM(ROUND(IFERROR(CriteriTecnici!$K5039*1,IFERROR(NUMBERVALUE(CriteriTecnici!$K5039,".",","),IFERROR(NUMBERVALUE(CriteriTecnici!$K5039,",","."),0))),4)&amp;""),",",".")&amp;", "&amp;CHAR(34)&amp;"denominator"&amp;CHAR(34)&amp;": "&amp;SUBSTITUTE(TRIM(ROUND(IFERROR(CriteriTecnici!$L5039*1,IFERROR(NUMBERVALUE(CriteriTecnici!$L5039,".",","),IFERROR(NUMBERVALUE(CriteriTecnici!$L5039,",","."),0))),4)&amp;""),",",".")&amp;", "&amp;CHAR(34)&amp;"flag"&amp;CHAR(34)&amp;": "&amp;SUBSTITUTE(TRIM(ROUND(IFERROR(CriteriTecnici!$M5039*1,IFERROR(NUMBERVALUE(CriteriTecnici!$M5039,".",","),IFERROR(NUMBERVALUE(CriteriTecnici!$M5039,",","."),0))),4)&amp;""),",",".")&amp;", "&amp;CHAR(34)&amp;"rawScore"&amp;CHAR(34)&amp;": "&amp;SUBSTITUTE(TRIM(ROUND(IFERROR(CriteriTecnici!$O5039*1,IFERROR(NUMBERVALUE(CriteriTecnici!$O5039,".",","),IFERROR(NUMBERVALUE(CriteriTecnici!$O5039,",","."),0))),4)&amp;""),",",".")&amp;CHAR(125)&amp;IF(TRUE,",",""))</f>
        <v/>
      </c>
    </row>
    <row r="5260">
      <c r="A5260" s="38">
        <f>IF(CriteriTecnici!$A5040="","","    "&amp;CHAR(123)&amp;CHAR(34)&amp;"bidderId"&amp;CHAR(34)&amp;": "&amp;CHAR(34)&amp;SUBSTITUTE(CriteriTecnici!$A5040,CHAR(34),"'")&amp;CHAR(34)&amp;", "&amp;CHAR(34)&amp;"lotId"&amp;CHAR(34)&amp;": "&amp;CHAR(34)&amp;SUBSTITUTE(CriteriTecnici!$C5040,CHAR(34),"'")&amp;CHAR(34)&amp;", "&amp;CHAR(34)&amp;"criterionId"&amp;CHAR(34)&amp;": "&amp;CHAR(34)&amp;SUBSTITUTE(CriteriTecnici!$D5040,CHAR(34),"'")&amp;CHAR(34)&amp;", "&amp;CHAR(34)&amp;"kind"&amp;CHAR(34)&amp;": "&amp;CHAR(34)&amp;SUBSTITUTE(CriteriTecnici!$F5040,CHAR(34),"'")&amp;CHAR(34)&amp;", "&amp;CHAR(34)&amp;"value"&amp;CHAR(34)&amp;": "&amp;SUBSTITUTE(TRIM(ROUND(IFERROR(CriteriTecnici!$N5040*1,IFERROR(NUMBERVALUE(CriteriTecnici!$N5040,".",","),IFERROR(NUMBERVALUE(CriteriTecnici!$N5040,",","."),0))),4)&amp;""),",",".")&amp;", "&amp;CHAR(34)&amp;"numerator"&amp;CHAR(34)&amp;": "&amp;SUBSTITUTE(TRIM(ROUND(IFERROR(CriteriTecnici!$K5040*1,IFERROR(NUMBERVALUE(CriteriTecnici!$K5040,".",","),IFERROR(NUMBERVALUE(CriteriTecnici!$K5040,",","."),0))),4)&amp;""),",",".")&amp;", "&amp;CHAR(34)&amp;"denominator"&amp;CHAR(34)&amp;": "&amp;SUBSTITUTE(TRIM(ROUND(IFERROR(CriteriTecnici!$L5040*1,IFERROR(NUMBERVALUE(CriteriTecnici!$L5040,".",","),IFERROR(NUMBERVALUE(CriteriTecnici!$L5040,",","."),0))),4)&amp;""),",",".")&amp;", "&amp;CHAR(34)&amp;"flag"&amp;CHAR(34)&amp;": "&amp;SUBSTITUTE(TRIM(ROUND(IFERROR(CriteriTecnici!$M5040*1,IFERROR(NUMBERVALUE(CriteriTecnici!$M5040,".",","),IFERROR(NUMBERVALUE(CriteriTecnici!$M5040,",","."),0))),4)&amp;""),",",".")&amp;", "&amp;CHAR(34)&amp;"rawScore"&amp;CHAR(34)&amp;": "&amp;SUBSTITUTE(TRIM(ROUND(IFERROR(CriteriTecnici!$O5040*1,IFERROR(NUMBERVALUE(CriteriTecnici!$O5040,".",","),IFERROR(NUMBERVALUE(CriteriTecnici!$O5040,",","."),0))),4)&amp;""),",",".")&amp;CHAR(125)&amp;IF(TRUE,",",""))</f>
        <v/>
      </c>
    </row>
    <row r="5261">
      <c r="A5261" s="38">
        <f>IF(CriteriTecnici!$A5041="","","    "&amp;CHAR(123)&amp;CHAR(34)&amp;"bidderId"&amp;CHAR(34)&amp;": "&amp;CHAR(34)&amp;SUBSTITUTE(CriteriTecnici!$A5041,CHAR(34),"'")&amp;CHAR(34)&amp;", "&amp;CHAR(34)&amp;"lotId"&amp;CHAR(34)&amp;": "&amp;CHAR(34)&amp;SUBSTITUTE(CriteriTecnici!$C5041,CHAR(34),"'")&amp;CHAR(34)&amp;", "&amp;CHAR(34)&amp;"criterionId"&amp;CHAR(34)&amp;": "&amp;CHAR(34)&amp;SUBSTITUTE(CriteriTecnici!$D5041,CHAR(34),"'")&amp;CHAR(34)&amp;", "&amp;CHAR(34)&amp;"kind"&amp;CHAR(34)&amp;": "&amp;CHAR(34)&amp;SUBSTITUTE(CriteriTecnici!$F5041,CHAR(34),"'")&amp;CHAR(34)&amp;", "&amp;CHAR(34)&amp;"value"&amp;CHAR(34)&amp;": "&amp;SUBSTITUTE(TRIM(ROUND(IFERROR(CriteriTecnici!$N5041*1,IFERROR(NUMBERVALUE(CriteriTecnici!$N5041,".",","),IFERROR(NUMBERVALUE(CriteriTecnici!$N5041,",","."),0))),4)&amp;""),",",".")&amp;", "&amp;CHAR(34)&amp;"numerator"&amp;CHAR(34)&amp;": "&amp;SUBSTITUTE(TRIM(ROUND(IFERROR(CriteriTecnici!$K5041*1,IFERROR(NUMBERVALUE(CriteriTecnici!$K5041,".",","),IFERROR(NUMBERVALUE(CriteriTecnici!$K5041,",","."),0))),4)&amp;""),",",".")&amp;", "&amp;CHAR(34)&amp;"denominator"&amp;CHAR(34)&amp;": "&amp;SUBSTITUTE(TRIM(ROUND(IFERROR(CriteriTecnici!$L5041*1,IFERROR(NUMBERVALUE(CriteriTecnici!$L5041,".",","),IFERROR(NUMBERVALUE(CriteriTecnici!$L5041,",","."),0))),4)&amp;""),",",".")&amp;", "&amp;CHAR(34)&amp;"flag"&amp;CHAR(34)&amp;": "&amp;SUBSTITUTE(TRIM(ROUND(IFERROR(CriteriTecnici!$M5041*1,IFERROR(NUMBERVALUE(CriteriTecnici!$M5041,".",","),IFERROR(NUMBERVALUE(CriteriTecnici!$M5041,",","."),0))),4)&amp;""),",",".")&amp;", "&amp;CHAR(34)&amp;"rawScore"&amp;CHAR(34)&amp;": "&amp;SUBSTITUTE(TRIM(ROUND(IFERROR(CriteriTecnici!$O5041*1,IFERROR(NUMBERVALUE(CriteriTecnici!$O5041,".",","),IFERROR(NUMBERVALUE(CriteriTecnici!$O5041,",","."),0))),4)&amp;""),",",".")&amp;CHAR(125)&amp;IF(TRUE,",",""))</f>
        <v/>
      </c>
    </row>
    <row r="5262">
      <c r="A5262" s="38">
        <f>IF(CriteriTecnici!$A5042="","","    "&amp;CHAR(123)&amp;CHAR(34)&amp;"bidderId"&amp;CHAR(34)&amp;": "&amp;CHAR(34)&amp;SUBSTITUTE(CriteriTecnici!$A5042,CHAR(34),"'")&amp;CHAR(34)&amp;", "&amp;CHAR(34)&amp;"lotId"&amp;CHAR(34)&amp;": "&amp;CHAR(34)&amp;SUBSTITUTE(CriteriTecnici!$C5042,CHAR(34),"'")&amp;CHAR(34)&amp;", "&amp;CHAR(34)&amp;"criterionId"&amp;CHAR(34)&amp;": "&amp;CHAR(34)&amp;SUBSTITUTE(CriteriTecnici!$D5042,CHAR(34),"'")&amp;CHAR(34)&amp;", "&amp;CHAR(34)&amp;"kind"&amp;CHAR(34)&amp;": "&amp;CHAR(34)&amp;SUBSTITUTE(CriteriTecnici!$F5042,CHAR(34),"'")&amp;CHAR(34)&amp;", "&amp;CHAR(34)&amp;"value"&amp;CHAR(34)&amp;": "&amp;SUBSTITUTE(TRIM(ROUND(IFERROR(CriteriTecnici!$N5042*1,IFERROR(NUMBERVALUE(CriteriTecnici!$N5042,".",","),IFERROR(NUMBERVALUE(CriteriTecnici!$N5042,",","."),0))),4)&amp;""),",",".")&amp;", "&amp;CHAR(34)&amp;"numerator"&amp;CHAR(34)&amp;": "&amp;SUBSTITUTE(TRIM(ROUND(IFERROR(CriteriTecnici!$K5042*1,IFERROR(NUMBERVALUE(CriteriTecnici!$K5042,".",","),IFERROR(NUMBERVALUE(CriteriTecnici!$K5042,",","."),0))),4)&amp;""),",",".")&amp;", "&amp;CHAR(34)&amp;"denominator"&amp;CHAR(34)&amp;": "&amp;SUBSTITUTE(TRIM(ROUND(IFERROR(CriteriTecnici!$L5042*1,IFERROR(NUMBERVALUE(CriteriTecnici!$L5042,".",","),IFERROR(NUMBERVALUE(CriteriTecnici!$L5042,",","."),0))),4)&amp;""),",",".")&amp;", "&amp;CHAR(34)&amp;"flag"&amp;CHAR(34)&amp;": "&amp;SUBSTITUTE(TRIM(ROUND(IFERROR(CriteriTecnici!$M5042*1,IFERROR(NUMBERVALUE(CriteriTecnici!$M5042,".",","),IFERROR(NUMBERVALUE(CriteriTecnici!$M5042,",","."),0))),4)&amp;""),",",".")&amp;", "&amp;CHAR(34)&amp;"rawScore"&amp;CHAR(34)&amp;": "&amp;SUBSTITUTE(TRIM(ROUND(IFERROR(CriteriTecnici!$O5042*1,IFERROR(NUMBERVALUE(CriteriTecnici!$O5042,".",","),IFERROR(NUMBERVALUE(CriteriTecnici!$O5042,",","."),0))),4)&amp;""),",",".")&amp;CHAR(125)&amp;IF(TRUE,",",""))</f>
        <v/>
      </c>
    </row>
    <row r="5263">
      <c r="A5263" s="38">
        <f>IF(CriteriTecnici!$A5043="","","    "&amp;CHAR(123)&amp;CHAR(34)&amp;"bidderId"&amp;CHAR(34)&amp;": "&amp;CHAR(34)&amp;SUBSTITUTE(CriteriTecnici!$A5043,CHAR(34),"'")&amp;CHAR(34)&amp;", "&amp;CHAR(34)&amp;"lotId"&amp;CHAR(34)&amp;": "&amp;CHAR(34)&amp;SUBSTITUTE(CriteriTecnici!$C5043,CHAR(34),"'")&amp;CHAR(34)&amp;", "&amp;CHAR(34)&amp;"criterionId"&amp;CHAR(34)&amp;": "&amp;CHAR(34)&amp;SUBSTITUTE(CriteriTecnici!$D5043,CHAR(34),"'")&amp;CHAR(34)&amp;", "&amp;CHAR(34)&amp;"kind"&amp;CHAR(34)&amp;": "&amp;CHAR(34)&amp;SUBSTITUTE(CriteriTecnici!$F5043,CHAR(34),"'")&amp;CHAR(34)&amp;", "&amp;CHAR(34)&amp;"value"&amp;CHAR(34)&amp;": "&amp;SUBSTITUTE(TRIM(ROUND(IFERROR(CriteriTecnici!$N5043*1,IFERROR(NUMBERVALUE(CriteriTecnici!$N5043,".",","),IFERROR(NUMBERVALUE(CriteriTecnici!$N5043,",","."),0))),4)&amp;""),",",".")&amp;", "&amp;CHAR(34)&amp;"numerator"&amp;CHAR(34)&amp;": "&amp;SUBSTITUTE(TRIM(ROUND(IFERROR(CriteriTecnici!$K5043*1,IFERROR(NUMBERVALUE(CriteriTecnici!$K5043,".",","),IFERROR(NUMBERVALUE(CriteriTecnici!$K5043,",","."),0))),4)&amp;""),",",".")&amp;", "&amp;CHAR(34)&amp;"denominator"&amp;CHAR(34)&amp;": "&amp;SUBSTITUTE(TRIM(ROUND(IFERROR(CriteriTecnici!$L5043*1,IFERROR(NUMBERVALUE(CriteriTecnici!$L5043,".",","),IFERROR(NUMBERVALUE(CriteriTecnici!$L5043,",","."),0))),4)&amp;""),",",".")&amp;", "&amp;CHAR(34)&amp;"flag"&amp;CHAR(34)&amp;": "&amp;SUBSTITUTE(TRIM(ROUND(IFERROR(CriteriTecnici!$M5043*1,IFERROR(NUMBERVALUE(CriteriTecnici!$M5043,".",","),IFERROR(NUMBERVALUE(CriteriTecnici!$M5043,",","."),0))),4)&amp;""),",",".")&amp;", "&amp;CHAR(34)&amp;"rawScore"&amp;CHAR(34)&amp;": "&amp;SUBSTITUTE(TRIM(ROUND(IFERROR(CriteriTecnici!$O5043*1,IFERROR(NUMBERVALUE(CriteriTecnici!$O5043,".",","),IFERROR(NUMBERVALUE(CriteriTecnici!$O5043,",","."),0))),4)&amp;""),",",".")&amp;CHAR(125)&amp;IF(TRUE,",",""))</f>
        <v/>
      </c>
    </row>
    <row r="5264">
      <c r="A5264" s="38">
        <f>IF(CriteriTecnici!$A5044="","","    "&amp;CHAR(123)&amp;CHAR(34)&amp;"bidderId"&amp;CHAR(34)&amp;": "&amp;CHAR(34)&amp;SUBSTITUTE(CriteriTecnici!$A5044,CHAR(34),"'")&amp;CHAR(34)&amp;", "&amp;CHAR(34)&amp;"lotId"&amp;CHAR(34)&amp;": "&amp;CHAR(34)&amp;SUBSTITUTE(CriteriTecnici!$C5044,CHAR(34),"'")&amp;CHAR(34)&amp;", "&amp;CHAR(34)&amp;"criterionId"&amp;CHAR(34)&amp;": "&amp;CHAR(34)&amp;SUBSTITUTE(CriteriTecnici!$D5044,CHAR(34),"'")&amp;CHAR(34)&amp;", "&amp;CHAR(34)&amp;"kind"&amp;CHAR(34)&amp;": "&amp;CHAR(34)&amp;SUBSTITUTE(CriteriTecnici!$F5044,CHAR(34),"'")&amp;CHAR(34)&amp;", "&amp;CHAR(34)&amp;"value"&amp;CHAR(34)&amp;": "&amp;SUBSTITUTE(TRIM(ROUND(IFERROR(CriteriTecnici!$N5044*1,IFERROR(NUMBERVALUE(CriteriTecnici!$N5044,".",","),IFERROR(NUMBERVALUE(CriteriTecnici!$N5044,",","."),0))),4)&amp;""),",",".")&amp;", "&amp;CHAR(34)&amp;"numerator"&amp;CHAR(34)&amp;": "&amp;SUBSTITUTE(TRIM(ROUND(IFERROR(CriteriTecnici!$K5044*1,IFERROR(NUMBERVALUE(CriteriTecnici!$K5044,".",","),IFERROR(NUMBERVALUE(CriteriTecnici!$K5044,",","."),0))),4)&amp;""),",",".")&amp;", "&amp;CHAR(34)&amp;"denominator"&amp;CHAR(34)&amp;": "&amp;SUBSTITUTE(TRIM(ROUND(IFERROR(CriteriTecnici!$L5044*1,IFERROR(NUMBERVALUE(CriteriTecnici!$L5044,".",","),IFERROR(NUMBERVALUE(CriteriTecnici!$L5044,",","."),0))),4)&amp;""),",",".")&amp;", "&amp;CHAR(34)&amp;"flag"&amp;CHAR(34)&amp;": "&amp;SUBSTITUTE(TRIM(ROUND(IFERROR(CriteriTecnici!$M5044*1,IFERROR(NUMBERVALUE(CriteriTecnici!$M5044,".",","),IFERROR(NUMBERVALUE(CriteriTecnici!$M5044,",","."),0))),4)&amp;""),",",".")&amp;", "&amp;CHAR(34)&amp;"rawScore"&amp;CHAR(34)&amp;": "&amp;SUBSTITUTE(TRIM(ROUND(IFERROR(CriteriTecnici!$O5044*1,IFERROR(NUMBERVALUE(CriteriTecnici!$O5044,".",","),IFERROR(NUMBERVALUE(CriteriTecnici!$O5044,",","."),0))),4)&amp;""),",",".")&amp;CHAR(125)&amp;IF(TRUE,",",""))</f>
        <v/>
      </c>
    </row>
    <row r="5265">
      <c r="A5265" s="38">
        <f>IF(CriteriTecnici!$A5045="","","    "&amp;CHAR(123)&amp;CHAR(34)&amp;"bidderId"&amp;CHAR(34)&amp;": "&amp;CHAR(34)&amp;SUBSTITUTE(CriteriTecnici!$A5045,CHAR(34),"'")&amp;CHAR(34)&amp;", "&amp;CHAR(34)&amp;"lotId"&amp;CHAR(34)&amp;": "&amp;CHAR(34)&amp;SUBSTITUTE(CriteriTecnici!$C5045,CHAR(34),"'")&amp;CHAR(34)&amp;", "&amp;CHAR(34)&amp;"criterionId"&amp;CHAR(34)&amp;": "&amp;CHAR(34)&amp;SUBSTITUTE(CriteriTecnici!$D5045,CHAR(34),"'")&amp;CHAR(34)&amp;", "&amp;CHAR(34)&amp;"kind"&amp;CHAR(34)&amp;": "&amp;CHAR(34)&amp;SUBSTITUTE(CriteriTecnici!$F5045,CHAR(34),"'")&amp;CHAR(34)&amp;", "&amp;CHAR(34)&amp;"value"&amp;CHAR(34)&amp;": "&amp;SUBSTITUTE(TRIM(ROUND(IFERROR(CriteriTecnici!$N5045*1,IFERROR(NUMBERVALUE(CriteriTecnici!$N5045,".",","),IFERROR(NUMBERVALUE(CriteriTecnici!$N5045,",","."),0))),4)&amp;""),",",".")&amp;", "&amp;CHAR(34)&amp;"numerator"&amp;CHAR(34)&amp;": "&amp;SUBSTITUTE(TRIM(ROUND(IFERROR(CriteriTecnici!$K5045*1,IFERROR(NUMBERVALUE(CriteriTecnici!$K5045,".",","),IFERROR(NUMBERVALUE(CriteriTecnici!$K5045,",","."),0))),4)&amp;""),",",".")&amp;", "&amp;CHAR(34)&amp;"denominator"&amp;CHAR(34)&amp;": "&amp;SUBSTITUTE(TRIM(ROUND(IFERROR(CriteriTecnici!$L5045*1,IFERROR(NUMBERVALUE(CriteriTecnici!$L5045,".",","),IFERROR(NUMBERVALUE(CriteriTecnici!$L5045,",","."),0))),4)&amp;""),",",".")&amp;", "&amp;CHAR(34)&amp;"flag"&amp;CHAR(34)&amp;": "&amp;SUBSTITUTE(TRIM(ROUND(IFERROR(CriteriTecnici!$M5045*1,IFERROR(NUMBERVALUE(CriteriTecnici!$M5045,".",","),IFERROR(NUMBERVALUE(CriteriTecnici!$M5045,",","."),0))),4)&amp;""),",",".")&amp;", "&amp;CHAR(34)&amp;"rawScore"&amp;CHAR(34)&amp;": "&amp;SUBSTITUTE(TRIM(ROUND(IFERROR(CriteriTecnici!$O5045*1,IFERROR(NUMBERVALUE(CriteriTecnici!$O5045,".",","),IFERROR(NUMBERVALUE(CriteriTecnici!$O5045,",","."),0))),4)&amp;""),",",".")&amp;CHAR(125)&amp;IF(TRUE,",",""))</f>
        <v/>
      </c>
    </row>
    <row r="5266">
      <c r="A5266" s="38">
        <f>IF(CriteriTecnici!$A5046="","","    "&amp;CHAR(123)&amp;CHAR(34)&amp;"bidderId"&amp;CHAR(34)&amp;": "&amp;CHAR(34)&amp;SUBSTITUTE(CriteriTecnici!$A5046,CHAR(34),"'")&amp;CHAR(34)&amp;", "&amp;CHAR(34)&amp;"lotId"&amp;CHAR(34)&amp;": "&amp;CHAR(34)&amp;SUBSTITUTE(CriteriTecnici!$C5046,CHAR(34),"'")&amp;CHAR(34)&amp;", "&amp;CHAR(34)&amp;"criterionId"&amp;CHAR(34)&amp;": "&amp;CHAR(34)&amp;SUBSTITUTE(CriteriTecnici!$D5046,CHAR(34),"'")&amp;CHAR(34)&amp;", "&amp;CHAR(34)&amp;"kind"&amp;CHAR(34)&amp;": "&amp;CHAR(34)&amp;SUBSTITUTE(CriteriTecnici!$F5046,CHAR(34),"'")&amp;CHAR(34)&amp;", "&amp;CHAR(34)&amp;"value"&amp;CHAR(34)&amp;": "&amp;SUBSTITUTE(TRIM(ROUND(IFERROR(CriteriTecnici!$N5046*1,IFERROR(NUMBERVALUE(CriteriTecnici!$N5046,".",","),IFERROR(NUMBERVALUE(CriteriTecnici!$N5046,",","."),0))),4)&amp;""),",",".")&amp;", "&amp;CHAR(34)&amp;"numerator"&amp;CHAR(34)&amp;": "&amp;SUBSTITUTE(TRIM(ROUND(IFERROR(CriteriTecnici!$K5046*1,IFERROR(NUMBERVALUE(CriteriTecnici!$K5046,".",","),IFERROR(NUMBERVALUE(CriteriTecnici!$K5046,",","."),0))),4)&amp;""),",",".")&amp;", "&amp;CHAR(34)&amp;"denominator"&amp;CHAR(34)&amp;": "&amp;SUBSTITUTE(TRIM(ROUND(IFERROR(CriteriTecnici!$L5046*1,IFERROR(NUMBERVALUE(CriteriTecnici!$L5046,".",","),IFERROR(NUMBERVALUE(CriteriTecnici!$L5046,",","."),0))),4)&amp;""),",",".")&amp;", "&amp;CHAR(34)&amp;"flag"&amp;CHAR(34)&amp;": "&amp;SUBSTITUTE(TRIM(ROUND(IFERROR(CriteriTecnici!$M5046*1,IFERROR(NUMBERVALUE(CriteriTecnici!$M5046,".",","),IFERROR(NUMBERVALUE(CriteriTecnici!$M5046,",","."),0))),4)&amp;""),",",".")&amp;", "&amp;CHAR(34)&amp;"rawScore"&amp;CHAR(34)&amp;": "&amp;SUBSTITUTE(TRIM(ROUND(IFERROR(CriteriTecnici!$O5046*1,IFERROR(NUMBERVALUE(CriteriTecnici!$O5046,".",","),IFERROR(NUMBERVALUE(CriteriTecnici!$O5046,",","."),0))),4)&amp;""),",",".")&amp;CHAR(125)&amp;IF(TRUE,",",""))</f>
        <v/>
      </c>
    </row>
    <row r="5267">
      <c r="A5267" s="38">
        <f>IF(CriteriTecnici!$A5047="","","    "&amp;CHAR(123)&amp;CHAR(34)&amp;"bidderId"&amp;CHAR(34)&amp;": "&amp;CHAR(34)&amp;SUBSTITUTE(CriteriTecnici!$A5047,CHAR(34),"'")&amp;CHAR(34)&amp;", "&amp;CHAR(34)&amp;"lotId"&amp;CHAR(34)&amp;": "&amp;CHAR(34)&amp;SUBSTITUTE(CriteriTecnici!$C5047,CHAR(34),"'")&amp;CHAR(34)&amp;", "&amp;CHAR(34)&amp;"criterionId"&amp;CHAR(34)&amp;": "&amp;CHAR(34)&amp;SUBSTITUTE(CriteriTecnici!$D5047,CHAR(34),"'")&amp;CHAR(34)&amp;", "&amp;CHAR(34)&amp;"kind"&amp;CHAR(34)&amp;": "&amp;CHAR(34)&amp;SUBSTITUTE(CriteriTecnici!$F5047,CHAR(34),"'")&amp;CHAR(34)&amp;", "&amp;CHAR(34)&amp;"value"&amp;CHAR(34)&amp;": "&amp;SUBSTITUTE(TRIM(ROUND(IFERROR(CriteriTecnici!$N5047*1,IFERROR(NUMBERVALUE(CriteriTecnici!$N5047,".",","),IFERROR(NUMBERVALUE(CriteriTecnici!$N5047,",","."),0))),4)&amp;""),",",".")&amp;", "&amp;CHAR(34)&amp;"numerator"&amp;CHAR(34)&amp;": "&amp;SUBSTITUTE(TRIM(ROUND(IFERROR(CriteriTecnici!$K5047*1,IFERROR(NUMBERVALUE(CriteriTecnici!$K5047,".",","),IFERROR(NUMBERVALUE(CriteriTecnici!$K5047,",","."),0))),4)&amp;""),",",".")&amp;", "&amp;CHAR(34)&amp;"denominator"&amp;CHAR(34)&amp;": "&amp;SUBSTITUTE(TRIM(ROUND(IFERROR(CriteriTecnici!$L5047*1,IFERROR(NUMBERVALUE(CriteriTecnici!$L5047,".",","),IFERROR(NUMBERVALUE(CriteriTecnici!$L5047,",","."),0))),4)&amp;""),",",".")&amp;", "&amp;CHAR(34)&amp;"flag"&amp;CHAR(34)&amp;": "&amp;SUBSTITUTE(TRIM(ROUND(IFERROR(CriteriTecnici!$M5047*1,IFERROR(NUMBERVALUE(CriteriTecnici!$M5047,".",","),IFERROR(NUMBERVALUE(CriteriTecnici!$M5047,",","."),0))),4)&amp;""),",",".")&amp;", "&amp;CHAR(34)&amp;"rawScore"&amp;CHAR(34)&amp;": "&amp;SUBSTITUTE(TRIM(ROUND(IFERROR(CriteriTecnici!$O5047*1,IFERROR(NUMBERVALUE(CriteriTecnici!$O5047,".",","),IFERROR(NUMBERVALUE(CriteriTecnici!$O5047,",","."),0))),4)&amp;""),",",".")&amp;CHAR(125)&amp;IF(TRUE,",",""))</f>
        <v/>
      </c>
    </row>
    <row r="5268">
      <c r="A5268" s="38">
        <f>IF(CriteriTecnici!$A5048="","","    "&amp;CHAR(123)&amp;CHAR(34)&amp;"bidderId"&amp;CHAR(34)&amp;": "&amp;CHAR(34)&amp;SUBSTITUTE(CriteriTecnici!$A5048,CHAR(34),"'")&amp;CHAR(34)&amp;", "&amp;CHAR(34)&amp;"lotId"&amp;CHAR(34)&amp;": "&amp;CHAR(34)&amp;SUBSTITUTE(CriteriTecnici!$C5048,CHAR(34),"'")&amp;CHAR(34)&amp;", "&amp;CHAR(34)&amp;"criterionId"&amp;CHAR(34)&amp;": "&amp;CHAR(34)&amp;SUBSTITUTE(CriteriTecnici!$D5048,CHAR(34),"'")&amp;CHAR(34)&amp;", "&amp;CHAR(34)&amp;"kind"&amp;CHAR(34)&amp;": "&amp;CHAR(34)&amp;SUBSTITUTE(CriteriTecnici!$F5048,CHAR(34),"'")&amp;CHAR(34)&amp;", "&amp;CHAR(34)&amp;"value"&amp;CHAR(34)&amp;": "&amp;SUBSTITUTE(TRIM(ROUND(IFERROR(CriteriTecnici!$N5048*1,IFERROR(NUMBERVALUE(CriteriTecnici!$N5048,".",","),IFERROR(NUMBERVALUE(CriteriTecnici!$N5048,",","."),0))),4)&amp;""),",",".")&amp;", "&amp;CHAR(34)&amp;"numerator"&amp;CHAR(34)&amp;": "&amp;SUBSTITUTE(TRIM(ROUND(IFERROR(CriteriTecnici!$K5048*1,IFERROR(NUMBERVALUE(CriteriTecnici!$K5048,".",","),IFERROR(NUMBERVALUE(CriteriTecnici!$K5048,",","."),0))),4)&amp;""),",",".")&amp;", "&amp;CHAR(34)&amp;"denominator"&amp;CHAR(34)&amp;": "&amp;SUBSTITUTE(TRIM(ROUND(IFERROR(CriteriTecnici!$L5048*1,IFERROR(NUMBERVALUE(CriteriTecnici!$L5048,".",","),IFERROR(NUMBERVALUE(CriteriTecnici!$L5048,",","."),0))),4)&amp;""),",",".")&amp;", "&amp;CHAR(34)&amp;"flag"&amp;CHAR(34)&amp;": "&amp;SUBSTITUTE(TRIM(ROUND(IFERROR(CriteriTecnici!$M5048*1,IFERROR(NUMBERVALUE(CriteriTecnici!$M5048,".",","),IFERROR(NUMBERVALUE(CriteriTecnici!$M5048,",","."),0))),4)&amp;""),",",".")&amp;", "&amp;CHAR(34)&amp;"rawScore"&amp;CHAR(34)&amp;": "&amp;SUBSTITUTE(TRIM(ROUND(IFERROR(CriteriTecnici!$O5048*1,IFERROR(NUMBERVALUE(CriteriTecnici!$O5048,".",","),IFERROR(NUMBERVALUE(CriteriTecnici!$O5048,",","."),0))),4)&amp;""),",",".")&amp;CHAR(125)&amp;IF(TRUE,",",""))</f>
        <v/>
      </c>
    </row>
    <row r="5269">
      <c r="A5269" s="38">
        <f>IF(CriteriTecnici!$A5049="","","    "&amp;CHAR(123)&amp;CHAR(34)&amp;"bidderId"&amp;CHAR(34)&amp;": "&amp;CHAR(34)&amp;SUBSTITUTE(CriteriTecnici!$A5049,CHAR(34),"'")&amp;CHAR(34)&amp;", "&amp;CHAR(34)&amp;"lotId"&amp;CHAR(34)&amp;": "&amp;CHAR(34)&amp;SUBSTITUTE(CriteriTecnici!$C5049,CHAR(34),"'")&amp;CHAR(34)&amp;", "&amp;CHAR(34)&amp;"criterionId"&amp;CHAR(34)&amp;": "&amp;CHAR(34)&amp;SUBSTITUTE(CriteriTecnici!$D5049,CHAR(34),"'")&amp;CHAR(34)&amp;", "&amp;CHAR(34)&amp;"kind"&amp;CHAR(34)&amp;": "&amp;CHAR(34)&amp;SUBSTITUTE(CriteriTecnici!$F5049,CHAR(34),"'")&amp;CHAR(34)&amp;", "&amp;CHAR(34)&amp;"value"&amp;CHAR(34)&amp;": "&amp;SUBSTITUTE(TRIM(ROUND(IFERROR(CriteriTecnici!$N5049*1,IFERROR(NUMBERVALUE(CriteriTecnici!$N5049,".",","),IFERROR(NUMBERVALUE(CriteriTecnici!$N5049,",","."),0))),4)&amp;""),",",".")&amp;", "&amp;CHAR(34)&amp;"numerator"&amp;CHAR(34)&amp;": "&amp;SUBSTITUTE(TRIM(ROUND(IFERROR(CriteriTecnici!$K5049*1,IFERROR(NUMBERVALUE(CriteriTecnici!$K5049,".",","),IFERROR(NUMBERVALUE(CriteriTecnici!$K5049,",","."),0))),4)&amp;""),",",".")&amp;", "&amp;CHAR(34)&amp;"denominator"&amp;CHAR(34)&amp;": "&amp;SUBSTITUTE(TRIM(ROUND(IFERROR(CriteriTecnici!$L5049*1,IFERROR(NUMBERVALUE(CriteriTecnici!$L5049,".",","),IFERROR(NUMBERVALUE(CriteriTecnici!$L5049,",","."),0))),4)&amp;""),",",".")&amp;", "&amp;CHAR(34)&amp;"flag"&amp;CHAR(34)&amp;": "&amp;SUBSTITUTE(TRIM(ROUND(IFERROR(CriteriTecnici!$M5049*1,IFERROR(NUMBERVALUE(CriteriTecnici!$M5049,".",","),IFERROR(NUMBERVALUE(CriteriTecnici!$M5049,",","."),0))),4)&amp;""),",",".")&amp;", "&amp;CHAR(34)&amp;"rawScore"&amp;CHAR(34)&amp;": "&amp;SUBSTITUTE(TRIM(ROUND(IFERROR(CriteriTecnici!$O5049*1,IFERROR(NUMBERVALUE(CriteriTecnici!$O5049,".",","),IFERROR(NUMBERVALUE(CriteriTecnici!$O5049,",","."),0))),4)&amp;""),",",".")&amp;CHAR(125)&amp;IF(TRUE,",",""))</f>
        <v/>
      </c>
    </row>
    <row r="5270">
      <c r="A5270" s="38">
        <f>IF(CriteriTecnici!$A5050="","","    "&amp;CHAR(123)&amp;CHAR(34)&amp;"bidderId"&amp;CHAR(34)&amp;": "&amp;CHAR(34)&amp;SUBSTITUTE(CriteriTecnici!$A5050,CHAR(34),"'")&amp;CHAR(34)&amp;", "&amp;CHAR(34)&amp;"lotId"&amp;CHAR(34)&amp;": "&amp;CHAR(34)&amp;SUBSTITUTE(CriteriTecnici!$C5050,CHAR(34),"'")&amp;CHAR(34)&amp;", "&amp;CHAR(34)&amp;"criterionId"&amp;CHAR(34)&amp;": "&amp;CHAR(34)&amp;SUBSTITUTE(CriteriTecnici!$D5050,CHAR(34),"'")&amp;CHAR(34)&amp;", "&amp;CHAR(34)&amp;"kind"&amp;CHAR(34)&amp;": "&amp;CHAR(34)&amp;SUBSTITUTE(CriteriTecnici!$F5050,CHAR(34),"'")&amp;CHAR(34)&amp;", "&amp;CHAR(34)&amp;"value"&amp;CHAR(34)&amp;": "&amp;SUBSTITUTE(TRIM(ROUND(IFERROR(CriteriTecnici!$N5050*1,IFERROR(NUMBERVALUE(CriteriTecnici!$N5050,".",","),IFERROR(NUMBERVALUE(CriteriTecnici!$N5050,",","."),0))),4)&amp;""),",",".")&amp;", "&amp;CHAR(34)&amp;"numerator"&amp;CHAR(34)&amp;": "&amp;SUBSTITUTE(TRIM(ROUND(IFERROR(CriteriTecnici!$K5050*1,IFERROR(NUMBERVALUE(CriteriTecnici!$K5050,".",","),IFERROR(NUMBERVALUE(CriteriTecnici!$K5050,",","."),0))),4)&amp;""),",",".")&amp;", "&amp;CHAR(34)&amp;"denominator"&amp;CHAR(34)&amp;": "&amp;SUBSTITUTE(TRIM(ROUND(IFERROR(CriteriTecnici!$L5050*1,IFERROR(NUMBERVALUE(CriteriTecnici!$L5050,".",","),IFERROR(NUMBERVALUE(CriteriTecnici!$L5050,",","."),0))),4)&amp;""),",",".")&amp;", "&amp;CHAR(34)&amp;"flag"&amp;CHAR(34)&amp;": "&amp;SUBSTITUTE(TRIM(ROUND(IFERROR(CriteriTecnici!$M5050*1,IFERROR(NUMBERVALUE(CriteriTecnici!$M5050,".",","),IFERROR(NUMBERVALUE(CriteriTecnici!$M5050,",","."),0))),4)&amp;""),",",".")&amp;", "&amp;CHAR(34)&amp;"rawScore"&amp;CHAR(34)&amp;": "&amp;SUBSTITUTE(TRIM(ROUND(IFERROR(CriteriTecnici!$O5050*1,IFERROR(NUMBERVALUE(CriteriTecnici!$O5050,".",","),IFERROR(NUMBERVALUE(CriteriTecnici!$O5050,",","."),0))),4)&amp;""),",",".")&amp;CHAR(125)&amp;IF(TRUE,",",""))</f>
        <v/>
      </c>
    </row>
    <row r="5271">
      <c r="A5271" s="38">
        <f>IF(CriteriTecnici!$A5051="","","    "&amp;CHAR(123)&amp;CHAR(34)&amp;"bidderId"&amp;CHAR(34)&amp;": "&amp;CHAR(34)&amp;SUBSTITUTE(CriteriTecnici!$A5051,CHAR(34),"'")&amp;CHAR(34)&amp;", "&amp;CHAR(34)&amp;"lotId"&amp;CHAR(34)&amp;": "&amp;CHAR(34)&amp;SUBSTITUTE(CriteriTecnici!$C5051,CHAR(34),"'")&amp;CHAR(34)&amp;", "&amp;CHAR(34)&amp;"criterionId"&amp;CHAR(34)&amp;": "&amp;CHAR(34)&amp;SUBSTITUTE(CriteriTecnici!$D5051,CHAR(34),"'")&amp;CHAR(34)&amp;", "&amp;CHAR(34)&amp;"kind"&amp;CHAR(34)&amp;": "&amp;CHAR(34)&amp;SUBSTITUTE(CriteriTecnici!$F5051,CHAR(34),"'")&amp;CHAR(34)&amp;", "&amp;CHAR(34)&amp;"value"&amp;CHAR(34)&amp;": "&amp;SUBSTITUTE(TRIM(ROUND(IFERROR(CriteriTecnici!$N5051*1,IFERROR(NUMBERVALUE(CriteriTecnici!$N5051,".",","),IFERROR(NUMBERVALUE(CriteriTecnici!$N5051,",","."),0))),4)&amp;""),",",".")&amp;", "&amp;CHAR(34)&amp;"numerator"&amp;CHAR(34)&amp;": "&amp;SUBSTITUTE(TRIM(ROUND(IFERROR(CriteriTecnici!$K5051*1,IFERROR(NUMBERVALUE(CriteriTecnici!$K5051,".",","),IFERROR(NUMBERVALUE(CriteriTecnici!$K5051,",","."),0))),4)&amp;""),",",".")&amp;", "&amp;CHAR(34)&amp;"denominator"&amp;CHAR(34)&amp;": "&amp;SUBSTITUTE(TRIM(ROUND(IFERROR(CriteriTecnici!$L5051*1,IFERROR(NUMBERVALUE(CriteriTecnici!$L5051,".",","),IFERROR(NUMBERVALUE(CriteriTecnici!$L5051,",","."),0))),4)&amp;""),",",".")&amp;", "&amp;CHAR(34)&amp;"flag"&amp;CHAR(34)&amp;": "&amp;SUBSTITUTE(TRIM(ROUND(IFERROR(CriteriTecnici!$M5051*1,IFERROR(NUMBERVALUE(CriteriTecnici!$M5051,".",","),IFERROR(NUMBERVALUE(CriteriTecnici!$M5051,",","."),0))),4)&amp;""),",",".")&amp;", "&amp;CHAR(34)&amp;"rawScore"&amp;CHAR(34)&amp;": "&amp;SUBSTITUTE(TRIM(ROUND(IFERROR(CriteriTecnici!$O5051*1,IFERROR(NUMBERVALUE(CriteriTecnici!$O5051,".",","),IFERROR(NUMBERVALUE(CriteriTecnici!$O5051,",","."),0))),4)&amp;""),",",".")&amp;CHAR(125)&amp;IF(TRUE,",",""))</f>
        <v/>
      </c>
    </row>
    <row r="5272">
      <c r="A5272" s="38">
        <f>IF(CriteriTecnici!$A5052="","","    "&amp;CHAR(123)&amp;CHAR(34)&amp;"bidderId"&amp;CHAR(34)&amp;": "&amp;CHAR(34)&amp;SUBSTITUTE(CriteriTecnici!$A5052,CHAR(34),"'")&amp;CHAR(34)&amp;", "&amp;CHAR(34)&amp;"lotId"&amp;CHAR(34)&amp;": "&amp;CHAR(34)&amp;SUBSTITUTE(CriteriTecnici!$C5052,CHAR(34),"'")&amp;CHAR(34)&amp;", "&amp;CHAR(34)&amp;"criterionId"&amp;CHAR(34)&amp;": "&amp;CHAR(34)&amp;SUBSTITUTE(CriteriTecnici!$D5052,CHAR(34),"'")&amp;CHAR(34)&amp;", "&amp;CHAR(34)&amp;"kind"&amp;CHAR(34)&amp;": "&amp;CHAR(34)&amp;SUBSTITUTE(CriteriTecnici!$F5052,CHAR(34),"'")&amp;CHAR(34)&amp;", "&amp;CHAR(34)&amp;"value"&amp;CHAR(34)&amp;": "&amp;SUBSTITUTE(TRIM(ROUND(IFERROR(CriteriTecnici!$N5052*1,IFERROR(NUMBERVALUE(CriteriTecnici!$N5052,".",","),IFERROR(NUMBERVALUE(CriteriTecnici!$N5052,",","."),0))),4)&amp;""),",",".")&amp;", "&amp;CHAR(34)&amp;"numerator"&amp;CHAR(34)&amp;": "&amp;SUBSTITUTE(TRIM(ROUND(IFERROR(CriteriTecnici!$K5052*1,IFERROR(NUMBERVALUE(CriteriTecnici!$K5052,".",","),IFERROR(NUMBERVALUE(CriteriTecnici!$K5052,",","."),0))),4)&amp;""),",",".")&amp;", "&amp;CHAR(34)&amp;"denominator"&amp;CHAR(34)&amp;": "&amp;SUBSTITUTE(TRIM(ROUND(IFERROR(CriteriTecnici!$L5052*1,IFERROR(NUMBERVALUE(CriteriTecnici!$L5052,".",","),IFERROR(NUMBERVALUE(CriteriTecnici!$L5052,",","."),0))),4)&amp;""),",",".")&amp;", "&amp;CHAR(34)&amp;"flag"&amp;CHAR(34)&amp;": "&amp;SUBSTITUTE(TRIM(ROUND(IFERROR(CriteriTecnici!$M5052*1,IFERROR(NUMBERVALUE(CriteriTecnici!$M5052,".",","),IFERROR(NUMBERVALUE(CriteriTecnici!$M5052,",","."),0))),4)&amp;""),",",".")&amp;", "&amp;CHAR(34)&amp;"rawScore"&amp;CHAR(34)&amp;": "&amp;SUBSTITUTE(TRIM(ROUND(IFERROR(CriteriTecnici!$O5052*1,IFERROR(NUMBERVALUE(CriteriTecnici!$O5052,".",","),IFERROR(NUMBERVALUE(CriteriTecnici!$O5052,",","."),0))),4)&amp;""),",",".")&amp;CHAR(125)&amp;IF(TRUE,",",""))</f>
        <v/>
      </c>
    </row>
    <row r="5273">
      <c r="A5273" s="38">
        <f>IF(CriteriTecnici!$A5053="","","    "&amp;CHAR(123)&amp;CHAR(34)&amp;"bidderId"&amp;CHAR(34)&amp;": "&amp;CHAR(34)&amp;SUBSTITUTE(CriteriTecnici!$A5053,CHAR(34),"'")&amp;CHAR(34)&amp;", "&amp;CHAR(34)&amp;"lotId"&amp;CHAR(34)&amp;": "&amp;CHAR(34)&amp;SUBSTITUTE(CriteriTecnici!$C5053,CHAR(34),"'")&amp;CHAR(34)&amp;", "&amp;CHAR(34)&amp;"criterionId"&amp;CHAR(34)&amp;": "&amp;CHAR(34)&amp;SUBSTITUTE(CriteriTecnici!$D5053,CHAR(34),"'")&amp;CHAR(34)&amp;", "&amp;CHAR(34)&amp;"kind"&amp;CHAR(34)&amp;": "&amp;CHAR(34)&amp;SUBSTITUTE(CriteriTecnici!$F5053,CHAR(34),"'")&amp;CHAR(34)&amp;", "&amp;CHAR(34)&amp;"value"&amp;CHAR(34)&amp;": "&amp;SUBSTITUTE(TRIM(ROUND(IFERROR(CriteriTecnici!$N5053*1,IFERROR(NUMBERVALUE(CriteriTecnici!$N5053,".",","),IFERROR(NUMBERVALUE(CriteriTecnici!$N5053,",","."),0))),4)&amp;""),",",".")&amp;", "&amp;CHAR(34)&amp;"numerator"&amp;CHAR(34)&amp;": "&amp;SUBSTITUTE(TRIM(ROUND(IFERROR(CriteriTecnici!$K5053*1,IFERROR(NUMBERVALUE(CriteriTecnici!$K5053,".",","),IFERROR(NUMBERVALUE(CriteriTecnici!$K5053,",","."),0))),4)&amp;""),",",".")&amp;", "&amp;CHAR(34)&amp;"denominator"&amp;CHAR(34)&amp;": "&amp;SUBSTITUTE(TRIM(ROUND(IFERROR(CriteriTecnici!$L5053*1,IFERROR(NUMBERVALUE(CriteriTecnici!$L5053,".",","),IFERROR(NUMBERVALUE(CriteriTecnici!$L5053,",","."),0))),4)&amp;""),",",".")&amp;", "&amp;CHAR(34)&amp;"flag"&amp;CHAR(34)&amp;": "&amp;SUBSTITUTE(TRIM(ROUND(IFERROR(CriteriTecnici!$M5053*1,IFERROR(NUMBERVALUE(CriteriTecnici!$M5053,".",","),IFERROR(NUMBERVALUE(CriteriTecnici!$M5053,",","."),0))),4)&amp;""),",",".")&amp;", "&amp;CHAR(34)&amp;"rawScore"&amp;CHAR(34)&amp;": "&amp;SUBSTITUTE(TRIM(ROUND(IFERROR(CriteriTecnici!$O5053*1,IFERROR(NUMBERVALUE(CriteriTecnici!$O5053,".",","),IFERROR(NUMBERVALUE(CriteriTecnici!$O5053,",","."),0))),4)&amp;""),",",".")&amp;CHAR(125)&amp;IF(TRUE,",",""))</f>
        <v/>
      </c>
    </row>
    <row r="5274">
      <c r="A5274" s="38">
        <f>IF(CriteriTecnici!$A5054="","","    "&amp;CHAR(123)&amp;CHAR(34)&amp;"bidderId"&amp;CHAR(34)&amp;": "&amp;CHAR(34)&amp;SUBSTITUTE(CriteriTecnici!$A5054,CHAR(34),"'")&amp;CHAR(34)&amp;", "&amp;CHAR(34)&amp;"lotId"&amp;CHAR(34)&amp;": "&amp;CHAR(34)&amp;SUBSTITUTE(CriteriTecnici!$C5054,CHAR(34),"'")&amp;CHAR(34)&amp;", "&amp;CHAR(34)&amp;"criterionId"&amp;CHAR(34)&amp;": "&amp;CHAR(34)&amp;SUBSTITUTE(CriteriTecnici!$D5054,CHAR(34),"'")&amp;CHAR(34)&amp;", "&amp;CHAR(34)&amp;"kind"&amp;CHAR(34)&amp;": "&amp;CHAR(34)&amp;SUBSTITUTE(CriteriTecnici!$F5054,CHAR(34),"'")&amp;CHAR(34)&amp;", "&amp;CHAR(34)&amp;"value"&amp;CHAR(34)&amp;": "&amp;SUBSTITUTE(TRIM(ROUND(IFERROR(CriteriTecnici!$N5054*1,IFERROR(NUMBERVALUE(CriteriTecnici!$N5054,".",","),IFERROR(NUMBERVALUE(CriteriTecnici!$N5054,",","."),0))),4)&amp;""),",",".")&amp;", "&amp;CHAR(34)&amp;"numerator"&amp;CHAR(34)&amp;": "&amp;SUBSTITUTE(TRIM(ROUND(IFERROR(CriteriTecnici!$K5054*1,IFERROR(NUMBERVALUE(CriteriTecnici!$K5054,".",","),IFERROR(NUMBERVALUE(CriteriTecnici!$K5054,",","."),0))),4)&amp;""),",",".")&amp;", "&amp;CHAR(34)&amp;"denominator"&amp;CHAR(34)&amp;": "&amp;SUBSTITUTE(TRIM(ROUND(IFERROR(CriteriTecnici!$L5054*1,IFERROR(NUMBERVALUE(CriteriTecnici!$L5054,".",","),IFERROR(NUMBERVALUE(CriteriTecnici!$L5054,",","."),0))),4)&amp;""),",",".")&amp;", "&amp;CHAR(34)&amp;"flag"&amp;CHAR(34)&amp;": "&amp;SUBSTITUTE(TRIM(ROUND(IFERROR(CriteriTecnici!$M5054*1,IFERROR(NUMBERVALUE(CriteriTecnici!$M5054,".",","),IFERROR(NUMBERVALUE(CriteriTecnici!$M5054,",","."),0))),4)&amp;""),",",".")&amp;", "&amp;CHAR(34)&amp;"rawScore"&amp;CHAR(34)&amp;": "&amp;SUBSTITUTE(TRIM(ROUND(IFERROR(CriteriTecnici!$O5054*1,IFERROR(NUMBERVALUE(CriteriTecnici!$O5054,".",","),IFERROR(NUMBERVALUE(CriteriTecnici!$O5054,",","."),0))),4)&amp;""),",",".")&amp;CHAR(125)&amp;IF(TRUE,",",""))</f>
        <v/>
      </c>
    </row>
    <row r="5275">
      <c r="A5275" s="38">
        <f>IF(CriteriTecnici!$A5055="","","    "&amp;CHAR(123)&amp;CHAR(34)&amp;"bidderId"&amp;CHAR(34)&amp;": "&amp;CHAR(34)&amp;SUBSTITUTE(CriteriTecnici!$A5055,CHAR(34),"'")&amp;CHAR(34)&amp;", "&amp;CHAR(34)&amp;"lotId"&amp;CHAR(34)&amp;": "&amp;CHAR(34)&amp;SUBSTITUTE(CriteriTecnici!$C5055,CHAR(34),"'")&amp;CHAR(34)&amp;", "&amp;CHAR(34)&amp;"criterionId"&amp;CHAR(34)&amp;": "&amp;CHAR(34)&amp;SUBSTITUTE(CriteriTecnici!$D5055,CHAR(34),"'")&amp;CHAR(34)&amp;", "&amp;CHAR(34)&amp;"kind"&amp;CHAR(34)&amp;": "&amp;CHAR(34)&amp;SUBSTITUTE(CriteriTecnici!$F5055,CHAR(34),"'")&amp;CHAR(34)&amp;", "&amp;CHAR(34)&amp;"value"&amp;CHAR(34)&amp;": "&amp;SUBSTITUTE(TRIM(ROUND(IFERROR(CriteriTecnici!$N5055*1,IFERROR(NUMBERVALUE(CriteriTecnici!$N5055,".",","),IFERROR(NUMBERVALUE(CriteriTecnici!$N5055,",","."),0))),4)&amp;""),",",".")&amp;", "&amp;CHAR(34)&amp;"numerator"&amp;CHAR(34)&amp;": "&amp;SUBSTITUTE(TRIM(ROUND(IFERROR(CriteriTecnici!$K5055*1,IFERROR(NUMBERVALUE(CriteriTecnici!$K5055,".",","),IFERROR(NUMBERVALUE(CriteriTecnici!$K5055,",","."),0))),4)&amp;""),",",".")&amp;", "&amp;CHAR(34)&amp;"denominator"&amp;CHAR(34)&amp;": "&amp;SUBSTITUTE(TRIM(ROUND(IFERROR(CriteriTecnici!$L5055*1,IFERROR(NUMBERVALUE(CriteriTecnici!$L5055,".",","),IFERROR(NUMBERVALUE(CriteriTecnici!$L5055,",","."),0))),4)&amp;""),",",".")&amp;", "&amp;CHAR(34)&amp;"flag"&amp;CHAR(34)&amp;": "&amp;SUBSTITUTE(TRIM(ROUND(IFERROR(CriteriTecnici!$M5055*1,IFERROR(NUMBERVALUE(CriteriTecnici!$M5055,".",","),IFERROR(NUMBERVALUE(CriteriTecnici!$M5055,",","."),0))),4)&amp;""),",",".")&amp;", "&amp;CHAR(34)&amp;"rawScore"&amp;CHAR(34)&amp;": "&amp;SUBSTITUTE(TRIM(ROUND(IFERROR(CriteriTecnici!$O5055*1,IFERROR(NUMBERVALUE(CriteriTecnici!$O5055,".",","),IFERROR(NUMBERVALUE(CriteriTecnici!$O5055,",","."),0))),4)&amp;""),",",".")&amp;CHAR(125)&amp;IF(TRUE,",",""))</f>
        <v/>
      </c>
    </row>
    <row r="5276">
      <c r="A5276" s="38">
        <f>IF(CriteriTecnici!$A5056="","","    "&amp;CHAR(123)&amp;CHAR(34)&amp;"bidderId"&amp;CHAR(34)&amp;": "&amp;CHAR(34)&amp;SUBSTITUTE(CriteriTecnici!$A5056,CHAR(34),"'")&amp;CHAR(34)&amp;", "&amp;CHAR(34)&amp;"lotId"&amp;CHAR(34)&amp;": "&amp;CHAR(34)&amp;SUBSTITUTE(CriteriTecnici!$C5056,CHAR(34),"'")&amp;CHAR(34)&amp;", "&amp;CHAR(34)&amp;"criterionId"&amp;CHAR(34)&amp;": "&amp;CHAR(34)&amp;SUBSTITUTE(CriteriTecnici!$D5056,CHAR(34),"'")&amp;CHAR(34)&amp;", "&amp;CHAR(34)&amp;"kind"&amp;CHAR(34)&amp;": "&amp;CHAR(34)&amp;SUBSTITUTE(CriteriTecnici!$F5056,CHAR(34),"'")&amp;CHAR(34)&amp;", "&amp;CHAR(34)&amp;"value"&amp;CHAR(34)&amp;": "&amp;SUBSTITUTE(TRIM(ROUND(IFERROR(CriteriTecnici!$N5056*1,IFERROR(NUMBERVALUE(CriteriTecnici!$N5056,".",","),IFERROR(NUMBERVALUE(CriteriTecnici!$N5056,",","."),0))),4)&amp;""),",",".")&amp;", "&amp;CHAR(34)&amp;"numerator"&amp;CHAR(34)&amp;": "&amp;SUBSTITUTE(TRIM(ROUND(IFERROR(CriteriTecnici!$K5056*1,IFERROR(NUMBERVALUE(CriteriTecnici!$K5056,".",","),IFERROR(NUMBERVALUE(CriteriTecnici!$K5056,",","."),0))),4)&amp;""),",",".")&amp;", "&amp;CHAR(34)&amp;"denominator"&amp;CHAR(34)&amp;": "&amp;SUBSTITUTE(TRIM(ROUND(IFERROR(CriteriTecnici!$L5056*1,IFERROR(NUMBERVALUE(CriteriTecnici!$L5056,".",","),IFERROR(NUMBERVALUE(CriteriTecnici!$L5056,",","."),0))),4)&amp;""),",",".")&amp;", "&amp;CHAR(34)&amp;"flag"&amp;CHAR(34)&amp;": "&amp;SUBSTITUTE(TRIM(ROUND(IFERROR(CriteriTecnici!$M5056*1,IFERROR(NUMBERVALUE(CriteriTecnici!$M5056,".",","),IFERROR(NUMBERVALUE(CriteriTecnici!$M5056,",","."),0))),4)&amp;""),",",".")&amp;", "&amp;CHAR(34)&amp;"rawScore"&amp;CHAR(34)&amp;": "&amp;SUBSTITUTE(TRIM(ROUND(IFERROR(CriteriTecnici!$O5056*1,IFERROR(NUMBERVALUE(CriteriTecnici!$O5056,".",","),IFERROR(NUMBERVALUE(CriteriTecnici!$O5056,",","."),0))),4)&amp;""),",",".")&amp;CHAR(125)&amp;IF(TRUE,",",""))</f>
        <v/>
      </c>
    </row>
    <row r="5277">
      <c r="A5277" s="38">
        <f>IF(CriteriTecnici!$A5057="","","    "&amp;CHAR(123)&amp;CHAR(34)&amp;"bidderId"&amp;CHAR(34)&amp;": "&amp;CHAR(34)&amp;SUBSTITUTE(CriteriTecnici!$A5057,CHAR(34),"'")&amp;CHAR(34)&amp;", "&amp;CHAR(34)&amp;"lotId"&amp;CHAR(34)&amp;": "&amp;CHAR(34)&amp;SUBSTITUTE(CriteriTecnici!$C5057,CHAR(34),"'")&amp;CHAR(34)&amp;", "&amp;CHAR(34)&amp;"criterionId"&amp;CHAR(34)&amp;": "&amp;CHAR(34)&amp;SUBSTITUTE(CriteriTecnici!$D5057,CHAR(34),"'")&amp;CHAR(34)&amp;", "&amp;CHAR(34)&amp;"kind"&amp;CHAR(34)&amp;": "&amp;CHAR(34)&amp;SUBSTITUTE(CriteriTecnici!$F5057,CHAR(34),"'")&amp;CHAR(34)&amp;", "&amp;CHAR(34)&amp;"value"&amp;CHAR(34)&amp;": "&amp;SUBSTITUTE(TRIM(ROUND(IFERROR(CriteriTecnici!$N5057*1,IFERROR(NUMBERVALUE(CriteriTecnici!$N5057,".",","),IFERROR(NUMBERVALUE(CriteriTecnici!$N5057,",","."),0))),4)&amp;""),",",".")&amp;", "&amp;CHAR(34)&amp;"numerator"&amp;CHAR(34)&amp;": "&amp;SUBSTITUTE(TRIM(ROUND(IFERROR(CriteriTecnici!$K5057*1,IFERROR(NUMBERVALUE(CriteriTecnici!$K5057,".",","),IFERROR(NUMBERVALUE(CriteriTecnici!$K5057,",","."),0))),4)&amp;""),",",".")&amp;", "&amp;CHAR(34)&amp;"denominator"&amp;CHAR(34)&amp;": "&amp;SUBSTITUTE(TRIM(ROUND(IFERROR(CriteriTecnici!$L5057*1,IFERROR(NUMBERVALUE(CriteriTecnici!$L5057,".",","),IFERROR(NUMBERVALUE(CriteriTecnici!$L5057,",","."),0))),4)&amp;""),",",".")&amp;", "&amp;CHAR(34)&amp;"flag"&amp;CHAR(34)&amp;": "&amp;SUBSTITUTE(TRIM(ROUND(IFERROR(CriteriTecnici!$M5057*1,IFERROR(NUMBERVALUE(CriteriTecnici!$M5057,".",","),IFERROR(NUMBERVALUE(CriteriTecnici!$M5057,",","."),0))),4)&amp;""),",",".")&amp;", "&amp;CHAR(34)&amp;"rawScore"&amp;CHAR(34)&amp;": "&amp;SUBSTITUTE(TRIM(ROUND(IFERROR(CriteriTecnici!$O5057*1,IFERROR(NUMBERVALUE(CriteriTecnici!$O5057,".",","),IFERROR(NUMBERVALUE(CriteriTecnici!$O5057,",","."),0))),4)&amp;""),",",".")&amp;CHAR(125)&amp;IF(COUNTA(Offerte!$A165:$A$200)&gt;0,",",""))</f>
        <v/>
      </c>
    </row>
    <row r="5278">
      <c r="A5278" s="38">
        <f>IF(CriteriTecnici!$A5058="","","    "&amp;CHAR(123)&amp;CHAR(34)&amp;"bidderId"&amp;CHAR(34)&amp;": "&amp;CHAR(34)&amp;SUBSTITUTE(CriteriTecnici!$A5058,CHAR(34),"'")&amp;CHAR(34)&amp;", "&amp;CHAR(34)&amp;"lotId"&amp;CHAR(34)&amp;": "&amp;CHAR(34)&amp;SUBSTITUTE(CriteriTecnici!$C5058,CHAR(34),"'")&amp;CHAR(34)&amp;", "&amp;CHAR(34)&amp;"criterionId"&amp;CHAR(34)&amp;": "&amp;CHAR(34)&amp;SUBSTITUTE(CriteriTecnici!$D5058,CHAR(34),"'")&amp;CHAR(34)&amp;", "&amp;CHAR(34)&amp;"kind"&amp;CHAR(34)&amp;": "&amp;CHAR(34)&amp;SUBSTITUTE(CriteriTecnici!$F5058,CHAR(34),"'")&amp;CHAR(34)&amp;", "&amp;CHAR(34)&amp;"value"&amp;CHAR(34)&amp;": "&amp;SUBSTITUTE(TRIM(ROUND(IFERROR(CriteriTecnici!$N5058*1,IFERROR(NUMBERVALUE(CriteriTecnici!$N5058,".",","),IFERROR(NUMBERVALUE(CriteriTecnici!$N5058,",","."),0))),4)&amp;""),",",".")&amp;", "&amp;CHAR(34)&amp;"numerator"&amp;CHAR(34)&amp;": "&amp;SUBSTITUTE(TRIM(ROUND(IFERROR(CriteriTecnici!$K5058*1,IFERROR(NUMBERVALUE(CriteriTecnici!$K5058,".",","),IFERROR(NUMBERVALUE(CriteriTecnici!$K5058,",","."),0))),4)&amp;""),",",".")&amp;", "&amp;CHAR(34)&amp;"denominator"&amp;CHAR(34)&amp;": "&amp;SUBSTITUTE(TRIM(ROUND(IFERROR(CriteriTecnici!$L5058*1,IFERROR(NUMBERVALUE(CriteriTecnici!$L5058,".",","),IFERROR(NUMBERVALUE(CriteriTecnici!$L5058,",","."),0))),4)&amp;""),",",".")&amp;", "&amp;CHAR(34)&amp;"flag"&amp;CHAR(34)&amp;": "&amp;SUBSTITUTE(TRIM(ROUND(IFERROR(CriteriTecnici!$M5058*1,IFERROR(NUMBERVALUE(CriteriTecnici!$M5058,".",","),IFERROR(NUMBERVALUE(CriteriTecnici!$M5058,",","."),0))),4)&amp;""),",",".")&amp;", "&amp;CHAR(34)&amp;"rawScore"&amp;CHAR(34)&amp;": "&amp;SUBSTITUTE(TRIM(ROUND(IFERROR(CriteriTecnici!$O5058*1,IFERROR(NUMBERVALUE(CriteriTecnici!$O5058,".",","),IFERROR(NUMBERVALUE(CriteriTecnici!$O5058,",","."),0))),4)&amp;""),",",".")&amp;CHAR(125)&amp;IF(TRUE,",",""))</f>
        <v/>
      </c>
    </row>
    <row r="5279">
      <c r="A5279" s="38">
        <f>IF(CriteriTecnici!$A5059="","","    "&amp;CHAR(123)&amp;CHAR(34)&amp;"bidderId"&amp;CHAR(34)&amp;": "&amp;CHAR(34)&amp;SUBSTITUTE(CriteriTecnici!$A5059,CHAR(34),"'")&amp;CHAR(34)&amp;", "&amp;CHAR(34)&amp;"lotId"&amp;CHAR(34)&amp;": "&amp;CHAR(34)&amp;SUBSTITUTE(CriteriTecnici!$C5059,CHAR(34),"'")&amp;CHAR(34)&amp;", "&amp;CHAR(34)&amp;"criterionId"&amp;CHAR(34)&amp;": "&amp;CHAR(34)&amp;SUBSTITUTE(CriteriTecnici!$D5059,CHAR(34),"'")&amp;CHAR(34)&amp;", "&amp;CHAR(34)&amp;"kind"&amp;CHAR(34)&amp;": "&amp;CHAR(34)&amp;SUBSTITUTE(CriteriTecnici!$F5059,CHAR(34),"'")&amp;CHAR(34)&amp;", "&amp;CHAR(34)&amp;"value"&amp;CHAR(34)&amp;": "&amp;SUBSTITUTE(TRIM(ROUND(IFERROR(CriteriTecnici!$N5059*1,IFERROR(NUMBERVALUE(CriteriTecnici!$N5059,".",","),IFERROR(NUMBERVALUE(CriteriTecnici!$N5059,",","."),0))),4)&amp;""),",",".")&amp;", "&amp;CHAR(34)&amp;"numerator"&amp;CHAR(34)&amp;": "&amp;SUBSTITUTE(TRIM(ROUND(IFERROR(CriteriTecnici!$K5059*1,IFERROR(NUMBERVALUE(CriteriTecnici!$K5059,".",","),IFERROR(NUMBERVALUE(CriteriTecnici!$K5059,",","."),0))),4)&amp;""),",",".")&amp;", "&amp;CHAR(34)&amp;"denominator"&amp;CHAR(34)&amp;": "&amp;SUBSTITUTE(TRIM(ROUND(IFERROR(CriteriTecnici!$L5059*1,IFERROR(NUMBERVALUE(CriteriTecnici!$L5059,".",","),IFERROR(NUMBERVALUE(CriteriTecnici!$L5059,",","."),0))),4)&amp;""),",",".")&amp;", "&amp;CHAR(34)&amp;"flag"&amp;CHAR(34)&amp;": "&amp;SUBSTITUTE(TRIM(ROUND(IFERROR(CriteriTecnici!$M5059*1,IFERROR(NUMBERVALUE(CriteriTecnici!$M5059,".",","),IFERROR(NUMBERVALUE(CriteriTecnici!$M5059,",","."),0))),4)&amp;""),",",".")&amp;", "&amp;CHAR(34)&amp;"rawScore"&amp;CHAR(34)&amp;": "&amp;SUBSTITUTE(TRIM(ROUND(IFERROR(CriteriTecnici!$O5059*1,IFERROR(NUMBERVALUE(CriteriTecnici!$O5059,".",","),IFERROR(NUMBERVALUE(CriteriTecnici!$O5059,",","."),0))),4)&amp;""),",",".")&amp;CHAR(125)&amp;IF(TRUE,",",""))</f>
        <v/>
      </c>
    </row>
    <row r="5280">
      <c r="A5280" s="38">
        <f>IF(CriteriTecnici!$A5060="","","    "&amp;CHAR(123)&amp;CHAR(34)&amp;"bidderId"&amp;CHAR(34)&amp;": "&amp;CHAR(34)&amp;SUBSTITUTE(CriteriTecnici!$A5060,CHAR(34),"'")&amp;CHAR(34)&amp;", "&amp;CHAR(34)&amp;"lotId"&amp;CHAR(34)&amp;": "&amp;CHAR(34)&amp;SUBSTITUTE(CriteriTecnici!$C5060,CHAR(34),"'")&amp;CHAR(34)&amp;", "&amp;CHAR(34)&amp;"criterionId"&amp;CHAR(34)&amp;": "&amp;CHAR(34)&amp;SUBSTITUTE(CriteriTecnici!$D5060,CHAR(34),"'")&amp;CHAR(34)&amp;", "&amp;CHAR(34)&amp;"kind"&amp;CHAR(34)&amp;": "&amp;CHAR(34)&amp;SUBSTITUTE(CriteriTecnici!$F5060,CHAR(34),"'")&amp;CHAR(34)&amp;", "&amp;CHAR(34)&amp;"value"&amp;CHAR(34)&amp;": "&amp;SUBSTITUTE(TRIM(ROUND(IFERROR(CriteriTecnici!$N5060*1,IFERROR(NUMBERVALUE(CriteriTecnici!$N5060,".",","),IFERROR(NUMBERVALUE(CriteriTecnici!$N5060,",","."),0))),4)&amp;""),",",".")&amp;", "&amp;CHAR(34)&amp;"numerator"&amp;CHAR(34)&amp;": "&amp;SUBSTITUTE(TRIM(ROUND(IFERROR(CriteriTecnici!$K5060*1,IFERROR(NUMBERVALUE(CriteriTecnici!$K5060,".",","),IFERROR(NUMBERVALUE(CriteriTecnici!$K5060,",","."),0))),4)&amp;""),",",".")&amp;", "&amp;CHAR(34)&amp;"denominator"&amp;CHAR(34)&amp;": "&amp;SUBSTITUTE(TRIM(ROUND(IFERROR(CriteriTecnici!$L5060*1,IFERROR(NUMBERVALUE(CriteriTecnici!$L5060,".",","),IFERROR(NUMBERVALUE(CriteriTecnici!$L5060,",","."),0))),4)&amp;""),",",".")&amp;", "&amp;CHAR(34)&amp;"flag"&amp;CHAR(34)&amp;": "&amp;SUBSTITUTE(TRIM(ROUND(IFERROR(CriteriTecnici!$M5060*1,IFERROR(NUMBERVALUE(CriteriTecnici!$M5060,".",","),IFERROR(NUMBERVALUE(CriteriTecnici!$M5060,",","."),0))),4)&amp;""),",",".")&amp;", "&amp;CHAR(34)&amp;"rawScore"&amp;CHAR(34)&amp;": "&amp;SUBSTITUTE(TRIM(ROUND(IFERROR(CriteriTecnici!$O5060*1,IFERROR(NUMBERVALUE(CriteriTecnici!$O5060,".",","),IFERROR(NUMBERVALUE(CriteriTecnici!$O5060,",","."),0))),4)&amp;""),",",".")&amp;CHAR(125)&amp;IF(TRUE,",",""))</f>
        <v/>
      </c>
    </row>
    <row r="5281">
      <c r="A5281" s="38">
        <f>IF(CriteriTecnici!$A5061="","","    "&amp;CHAR(123)&amp;CHAR(34)&amp;"bidderId"&amp;CHAR(34)&amp;": "&amp;CHAR(34)&amp;SUBSTITUTE(CriteriTecnici!$A5061,CHAR(34),"'")&amp;CHAR(34)&amp;", "&amp;CHAR(34)&amp;"lotId"&amp;CHAR(34)&amp;": "&amp;CHAR(34)&amp;SUBSTITUTE(CriteriTecnici!$C5061,CHAR(34),"'")&amp;CHAR(34)&amp;", "&amp;CHAR(34)&amp;"criterionId"&amp;CHAR(34)&amp;": "&amp;CHAR(34)&amp;SUBSTITUTE(CriteriTecnici!$D5061,CHAR(34),"'")&amp;CHAR(34)&amp;", "&amp;CHAR(34)&amp;"kind"&amp;CHAR(34)&amp;": "&amp;CHAR(34)&amp;SUBSTITUTE(CriteriTecnici!$F5061,CHAR(34),"'")&amp;CHAR(34)&amp;", "&amp;CHAR(34)&amp;"value"&amp;CHAR(34)&amp;": "&amp;SUBSTITUTE(TRIM(ROUND(IFERROR(CriteriTecnici!$N5061*1,IFERROR(NUMBERVALUE(CriteriTecnici!$N5061,".",","),IFERROR(NUMBERVALUE(CriteriTecnici!$N5061,",","."),0))),4)&amp;""),",",".")&amp;", "&amp;CHAR(34)&amp;"numerator"&amp;CHAR(34)&amp;": "&amp;SUBSTITUTE(TRIM(ROUND(IFERROR(CriteriTecnici!$K5061*1,IFERROR(NUMBERVALUE(CriteriTecnici!$K5061,".",","),IFERROR(NUMBERVALUE(CriteriTecnici!$K5061,",","."),0))),4)&amp;""),",",".")&amp;", "&amp;CHAR(34)&amp;"denominator"&amp;CHAR(34)&amp;": "&amp;SUBSTITUTE(TRIM(ROUND(IFERROR(CriteriTecnici!$L5061*1,IFERROR(NUMBERVALUE(CriteriTecnici!$L5061,".",","),IFERROR(NUMBERVALUE(CriteriTecnici!$L5061,",","."),0))),4)&amp;""),",",".")&amp;", "&amp;CHAR(34)&amp;"flag"&amp;CHAR(34)&amp;": "&amp;SUBSTITUTE(TRIM(ROUND(IFERROR(CriteriTecnici!$M5061*1,IFERROR(NUMBERVALUE(CriteriTecnici!$M5061,".",","),IFERROR(NUMBERVALUE(CriteriTecnici!$M5061,",","."),0))),4)&amp;""),",",".")&amp;", "&amp;CHAR(34)&amp;"rawScore"&amp;CHAR(34)&amp;": "&amp;SUBSTITUTE(TRIM(ROUND(IFERROR(CriteriTecnici!$O5061*1,IFERROR(NUMBERVALUE(CriteriTecnici!$O5061,".",","),IFERROR(NUMBERVALUE(CriteriTecnici!$O5061,",","."),0))),4)&amp;""),",",".")&amp;CHAR(125)&amp;IF(TRUE,",",""))</f>
        <v/>
      </c>
    </row>
    <row r="5282">
      <c r="A5282" s="38">
        <f>IF(CriteriTecnici!$A5062="","","    "&amp;CHAR(123)&amp;CHAR(34)&amp;"bidderId"&amp;CHAR(34)&amp;": "&amp;CHAR(34)&amp;SUBSTITUTE(CriteriTecnici!$A5062,CHAR(34),"'")&amp;CHAR(34)&amp;", "&amp;CHAR(34)&amp;"lotId"&amp;CHAR(34)&amp;": "&amp;CHAR(34)&amp;SUBSTITUTE(CriteriTecnici!$C5062,CHAR(34),"'")&amp;CHAR(34)&amp;", "&amp;CHAR(34)&amp;"criterionId"&amp;CHAR(34)&amp;": "&amp;CHAR(34)&amp;SUBSTITUTE(CriteriTecnici!$D5062,CHAR(34),"'")&amp;CHAR(34)&amp;", "&amp;CHAR(34)&amp;"kind"&amp;CHAR(34)&amp;": "&amp;CHAR(34)&amp;SUBSTITUTE(CriteriTecnici!$F5062,CHAR(34),"'")&amp;CHAR(34)&amp;", "&amp;CHAR(34)&amp;"value"&amp;CHAR(34)&amp;": "&amp;SUBSTITUTE(TRIM(ROUND(IFERROR(CriteriTecnici!$N5062*1,IFERROR(NUMBERVALUE(CriteriTecnici!$N5062,".",","),IFERROR(NUMBERVALUE(CriteriTecnici!$N5062,",","."),0))),4)&amp;""),",",".")&amp;", "&amp;CHAR(34)&amp;"numerator"&amp;CHAR(34)&amp;": "&amp;SUBSTITUTE(TRIM(ROUND(IFERROR(CriteriTecnici!$K5062*1,IFERROR(NUMBERVALUE(CriteriTecnici!$K5062,".",","),IFERROR(NUMBERVALUE(CriteriTecnici!$K5062,",","."),0))),4)&amp;""),",",".")&amp;", "&amp;CHAR(34)&amp;"denominator"&amp;CHAR(34)&amp;": "&amp;SUBSTITUTE(TRIM(ROUND(IFERROR(CriteriTecnici!$L5062*1,IFERROR(NUMBERVALUE(CriteriTecnici!$L5062,".",","),IFERROR(NUMBERVALUE(CriteriTecnici!$L5062,",","."),0))),4)&amp;""),",",".")&amp;", "&amp;CHAR(34)&amp;"flag"&amp;CHAR(34)&amp;": "&amp;SUBSTITUTE(TRIM(ROUND(IFERROR(CriteriTecnici!$M5062*1,IFERROR(NUMBERVALUE(CriteriTecnici!$M5062,".",","),IFERROR(NUMBERVALUE(CriteriTecnici!$M5062,",","."),0))),4)&amp;""),",",".")&amp;", "&amp;CHAR(34)&amp;"rawScore"&amp;CHAR(34)&amp;": "&amp;SUBSTITUTE(TRIM(ROUND(IFERROR(CriteriTecnici!$O5062*1,IFERROR(NUMBERVALUE(CriteriTecnici!$O5062,".",","),IFERROR(NUMBERVALUE(CriteriTecnici!$O5062,",","."),0))),4)&amp;""),",",".")&amp;CHAR(125)&amp;IF(TRUE,",",""))</f>
        <v/>
      </c>
    </row>
    <row r="5283">
      <c r="A5283" s="38">
        <f>IF(CriteriTecnici!$A5063="","","    "&amp;CHAR(123)&amp;CHAR(34)&amp;"bidderId"&amp;CHAR(34)&amp;": "&amp;CHAR(34)&amp;SUBSTITUTE(CriteriTecnici!$A5063,CHAR(34),"'")&amp;CHAR(34)&amp;", "&amp;CHAR(34)&amp;"lotId"&amp;CHAR(34)&amp;": "&amp;CHAR(34)&amp;SUBSTITUTE(CriteriTecnici!$C5063,CHAR(34),"'")&amp;CHAR(34)&amp;", "&amp;CHAR(34)&amp;"criterionId"&amp;CHAR(34)&amp;": "&amp;CHAR(34)&amp;SUBSTITUTE(CriteriTecnici!$D5063,CHAR(34),"'")&amp;CHAR(34)&amp;", "&amp;CHAR(34)&amp;"kind"&amp;CHAR(34)&amp;": "&amp;CHAR(34)&amp;SUBSTITUTE(CriteriTecnici!$F5063,CHAR(34),"'")&amp;CHAR(34)&amp;", "&amp;CHAR(34)&amp;"value"&amp;CHAR(34)&amp;": "&amp;SUBSTITUTE(TRIM(ROUND(IFERROR(CriteriTecnici!$N5063*1,IFERROR(NUMBERVALUE(CriteriTecnici!$N5063,".",","),IFERROR(NUMBERVALUE(CriteriTecnici!$N5063,",","."),0))),4)&amp;""),",",".")&amp;", "&amp;CHAR(34)&amp;"numerator"&amp;CHAR(34)&amp;": "&amp;SUBSTITUTE(TRIM(ROUND(IFERROR(CriteriTecnici!$K5063*1,IFERROR(NUMBERVALUE(CriteriTecnici!$K5063,".",","),IFERROR(NUMBERVALUE(CriteriTecnici!$K5063,",","."),0))),4)&amp;""),",",".")&amp;", "&amp;CHAR(34)&amp;"denominator"&amp;CHAR(34)&amp;": "&amp;SUBSTITUTE(TRIM(ROUND(IFERROR(CriteriTecnici!$L5063*1,IFERROR(NUMBERVALUE(CriteriTecnici!$L5063,".",","),IFERROR(NUMBERVALUE(CriteriTecnici!$L5063,",","."),0))),4)&amp;""),",",".")&amp;", "&amp;CHAR(34)&amp;"flag"&amp;CHAR(34)&amp;": "&amp;SUBSTITUTE(TRIM(ROUND(IFERROR(CriteriTecnici!$M5063*1,IFERROR(NUMBERVALUE(CriteriTecnici!$M5063,".",","),IFERROR(NUMBERVALUE(CriteriTecnici!$M5063,",","."),0))),4)&amp;""),",",".")&amp;", "&amp;CHAR(34)&amp;"rawScore"&amp;CHAR(34)&amp;": "&amp;SUBSTITUTE(TRIM(ROUND(IFERROR(CriteriTecnici!$O5063*1,IFERROR(NUMBERVALUE(CriteriTecnici!$O5063,".",","),IFERROR(NUMBERVALUE(CriteriTecnici!$O5063,",","."),0))),4)&amp;""),",",".")&amp;CHAR(125)&amp;IF(TRUE,",",""))</f>
        <v/>
      </c>
    </row>
    <row r="5284">
      <c r="A5284" s="38">
        <f>IF(CriteriTecnici!$A5064="","","    "&amp;CHAR(123)&amp;CHAR(34)&amp;"bidderId"&amp;CHAR(34)&amp;": "&amp;CHAR(34)&amp;SUBSTITUTE(CriteriTecnici!$A5064,CHAR(34),"'")&amp;CHAR(34)&amp;", "&amp;CHAR(34)&amp;"lotId"&amp;CHAR(34)&amp;": "&amp;CHAR(34)&amp;SUBSTITUTE(CriteriTecnici!$C5064,CHAR(34),"'")&amp;CHAR(34)&amp;", "&amp;CHAR(34)&amp;"criterionId"&amp;CHAR(34)&amp;": "&amp;CHAR(34)&amp;SUBSTITUTE(CriteriTecnici!$D5064,CHAR(34),"'")&amp;CHAR(34)&amp;", "&amp;CHAR(34)&amp;"kind"&amp;CHAR(34)&amp;": "&amp;CHAR(34)&amp;SUBSTITUTE(CriteriTecnici!$F5064,CHAR(34),"'")&amp;CHAR(34)&amp;", "&amp;CHAR(34)&amp;"value"&amp;CHAR(34)&amp;": "&amp;SUBSTITUTE(TRIM(ROUND(IFERROR(CriteriTecnici!$N5064*1,IFERROR(NUMBERVALUE(CriteriTecnici!$N5064,".",","),IFERROR(NUMBERVALUE(CriteriTecnici!$N5064,",","."),0))),4)&amp;""),",",".")&amp;", "&amp;CHAR(34)&amp;"numerator"&amp;CHAR(34)&amp;": "&amp;SUBSTITUTE(TRIM(ROUND(IFERROR(CriteriTecnici!$K5064*1,IFERROR(NUMBERVALUE(CriteriTecnici!$K5064,".",","),IFERROR(NUMBERVALUE(CriteriTecnici!$K5064,",","."),0))),4)&amp;""),",",".")&amp;", "&amp;CHAR(34)&amp;"denominator"&amp;CHAR(34)&amp;": "&amp;SUBSTITUTE(TRIM(ROUND(IFERROR(CriteriTecnici!$L5064*1,IFERROR(NUMBERVALUE(CriteriTecnici!$L5064,".",","),IFERROR(NUMBERVALUE(CriteriTecnici!$L5064,",","."),0))),4)&amp;""),",",".")&amp;", "&amp;CHAR(34)&amp;"flag"&amp;CHAR(34)&amp;": "&amp;SUBSTITUTE(TRIM(ROUND(IFERROR(CriteriTecnici!$M5064*1,IFERROR(NUMBERVALUE(CriteriTecnici!$M5064,".",","),IFERROR(NUMBERVALUE(CriteriTecnici!$M5064,",","."),0))),4)&amp;""),",",".")&amp;", "&amp;CHAR(34)&amp;"rawScore"&amp;CHAR(34)&amp;": "&amp;SUBSTITUTE(TRIM(ROUND(IFERROR(CriteriTecnici!$O5064*1,IFERROR(NUMBERVALUE(CriteriTecnici!$O5064,".",","),IFERROR(NUMBERVALUE(CriteriTecnici!$O5064,",","."),0))),4)&amp;""),",",".")&amp;CHAR(125)&amp;IF(TRUE,",",""))</f>
        <v/>
      </c>
    </row>
    <row r="5285">
      <c r="A5285" s="38">
        <f>IF(CriteriTecnici!$A5065="","","    "&amp;CHAR(123)&amp;CHAR(34)&amp;"bidderId"&amp;CHAR(34)&amp;": "&amp;CHAR(34)&amp;SUBSTITUTE(CriteriTecnici!$A5065,CHAR(34),"'")&amp;CHAR(34)&amp;", "&amp;CHAR(34)&amp;"lotId"&amp;CHAR(34)&amp;": "&amp;CHAR(34)&amp;SUBSTITUTE(CriteriTecnici!$C5065,CHAR(34),"'")&amp;CHAR(34)&amp;", "&amp;CHAR(34)&amp;"criterionId"&amp;CHAR(34)&amp;": "&amp;CHAR(34)&amp;SUBSTITUTE(CriteriTecnici!$D5065,CHAR(34),"'")&amp;CHAR(34)&amp;", "&amp;CHAR(34)&amp;"kind"&amp;CHAR(34)&amp;": "&amp;CHAR(34)&amp;SUBSTITUTE(CriteriTecnici!$F5065,CHAR(34),"'")&amp;CHAR(34)&amp;", "&amp;CHAR(34)&amp;"value"&amp;CHAR(34)&amp;": "&amp;SUBSTITUTE(TRIM(ROUND(IFERROR(CriteriTecnici!$N5065*1,IFERROR(NUMBERVALUE(CriteriTecnici!$N5065,".",","),IFERROR(NUMBERVALUE(CriteriTecnici!$N5065,",","."),0))),4)&amp;""),",",".")&amp;", "&amp;CHAR(34)&amp;"numerator"&amp;CHAR(34)&amp;": "&amp;SUBSTITUTE(TRIM(ROUND(IFERROR(CriteriTecnici!$K5065*1,IFERROR(NUMBERVALUE(CriteriTecnici!$K5065,".",","),IFERROR(NUMBERVALUE(CriteriTecnici!$K5065,",","."),0))),4)&amp;""),",",".")&amp;", "&amp;CHAR(34)&amp;"denominator"&amp;CHAR(34)&amp;": "&amp;SUBSTITUTE(TRIM(ROUND(IFERROR(CriteriTecnici!$L5065*1,IFERROR(NUMBERVALUE(CriteriTecnici!$L5065,".",","),IFERROR(NUMBERVALUE(CriteriTecnici!$L5065,",","."),0))),4)&amp;""),",",".")&amp;", "&amp;CHAR(34)&amp;"flag"&amp;CHAR(34)&amp;": "&amp;SUBSTITUTE(TRIM(ROUND(IFERROR(CriteriTecnici!$M5065*1,IFERROR(NUMBERVALUE(CriteriTecnici!$M5065,".",","),IFERROR(NUMBERVALUE(CriteriTecnici!$M5065,",","."),0))),4)&amp;""),",",".")&amp;", "&amp;CHAR(34)&amp;"rawScore"&amp;CHAR(34)&amp;": "&amp;SUBSTITUTE(TRIM(ROUND(IFERROR(CriteriTecnici!$O5065*1,IFERROR(NUMBERVALUE(CriteriTecnici!$O5065,".",","),IFERROR(NUMBERVALUE(CriteriTecnici!$O5065,",","."),0))),4)&amp;""),",",".")&amp;CHAR(125)&amp;IF(TRUE,",",""))</f>
        <v/>
      </c>
    </row>
    <row r="5286">
      <c r="A5286" s="38">
        <f>IF(CriteriTecnici!$A5066="","","    "&amp;CHAR(123)&amp;CHAR(34)&amp;"bidderId"&amp;CHAR(34)&amp;": "&amp;CHAR(34)&amp;SUBSTITUTE(CriteriTecnici!$A5066,CHAR(34),"'")&amp;CHAR(34)&amp;", "&amp;CHAR(34)&amp;"lotId"&amp;CHAR(34)&amp;": "&amp;CHAR(34)&amp;SUBSTITUTE(CriteriTecnici!$C5066,CHAR(34),"'")&amp;CHAR(34)&amp;", "&amp;CHAR(34)&amp;"criterionId"&amp;CHAR(34)&amp;": "&amp;CHAR(34)&amp;SUBSTITUTE(CriteriTecnici!$D5066,CHAR(34),"'")&amp;CHAR(34)&amp;", "&amp;CHAR(34)&amp;"kind"&amp;CHAR(34)&amp;": "&amp;CHAR(34)&amp;SUBSTITUTE(CriteriTecnici!$F5066,CHAR(34),"'")&amp;CHAR(34)&amp;", "&amp;CHAR(34)&amp;"value"&amp;CHAR(34)&amp;": "&amp;SUBSTITUTE(TRIM(ROUND(IFERROR(CriteriTecnici!$N5066*1,IFERROR(NUMBERVALUE(CriteriTecnici!$N5066,".",","),IFERROR(NUMBERVALUE(CriteriTecnici!$N5066,",","."),0))),4)&amp;""),",",".")&amp;", "&amp;CHAR(34)&amp;"numerator"&amp;CHAR(34)&amp;": "&amp;SUBSTITUTE(TRIM(ROUND(IFERROR(CriteriTecnici!$K5066*1,IFERROR(NUMBERVALUE(CriteriTecnici!$K5066,".",","),IFERROR(NUMBERVALUE(CriteriTecnici!$K5066,",","."),0))),4)&amp;""),",",".")&amp;", "&amp;CHAR(34)&amp;"denominator"&amp;CHAR(34)&amp;": "&amp;SUBSTITUTE(TRIM(ROUND(IFERROR(CriteriTecnici!$L5066*1,IFERROR(NUMBERVALUE(CriteriTecnici!$L5066,".",","),IFERROR(NUMBERVALUE(CriteriTecnici!$L5066,",","."),0))),4)&amp;""),",",".")&amp;", "&amp;CHAR(34)&amp;"flag"&amp;CHAR(34)&amp;": "&amp;SUBSTITUTE(TRIM(ROUND(IFERROR(CriteriTecnici!$M5066*1,IFERROR(NUMBERVALUE(CriteriTecnici!$M5066,".",","),IFERROR(NUMBERVALUE(CriteriTecnici!$M5066,",","."),0))),4)&amp;""),",",".")&amp;", "&amp;CHAR(34)&amp;"rawScore"&amp;CHAR(34)&amp;": "&amp;SUBSTITUTE(TRIM(ROUND(IFERROR(CriteriTecnici!$O5066*1,IFERROR(NUMBERVALUE(CriteriTecnici!$O5066,".",","),IFERROR(NUMBERVALUE(CriteriTecnici!$O5066,",","."),0))),4)&amp;""),",",".")&amp;CHAR(125)&amp;IF(TRUE,",",""))</f>
        <v/>
      </c>
    </row>
    <row r="5287">
      <c r="A5287" s="38">
        <f>IF(CriteriTecnici!$A5067="","","    "&amp;CHAR(123)&amp;CHAR(34)&amp;"bidderId"&amp;CHAR(34)&amp;": "&amp;CHAR(34)&amp;SUBSTITUTE(CriteriTecnici!$A5067,CHAR(34),"'")&amp;CHAR(34)&amp;", "&amp;CHAR(34)&amp;"lotId"&amp;CHAR(34)&amp;": "&amp;CHAR(34)&amp;SUBSTITUTE(CriteriTecnici!$C5067,CHAR(34),"'")&amp;CHAR(34)&amp;", "&amp;CHAR(34)&amp;"criterionId"&amp;CHAR(34)&amp;": "&amp;CHAR(34)&amp;SUBSTITUTE(CriteriTecnici!$D5067,CHAR(34),"'")&amp;CHAR(34)&amp;", "&amp;CHAR(34)&amp;"kind"&amp;CHAR(34)&amp;": "&amp;CHAR(34)&amp;SUBSTITUTE(CriteriTecnici!$F5067,CHAR(34),"'")&amp;CHAR(34)&amp;", "&amp;CHAR(34)&amp;"value"&amp;CHAR(34)&amp;": "&amp;SUBSTITUTE(TRIM(ROUND(IFERROR(CriteriTecnici!$N5067*1,IFERROR(NUMBERVALUE(CriteriTecnici!$N5067,".",","),IFERROR(NUMBERVALUE(CriteriTecnici!$N5067,",","."),0))),4)&amp;""),",",".")&amp;", "&amp;CHAR(34)&amp;"numerator"&amp;CHAR(34)&amp;": "&amp;SUBSTITUTE(TRIM(ROUND(IFERROR(CriteriTecnici!$K5067*1,IFERROR(NUMBERVALUE(CriteriTecnici!$K5067,".",","),IFERROR(NUMBERVALUE(CriteriTecnici!$K5067,",","."),0))),4)&amp;""),",",".")&amp;", "&amp;CHAR(34)&amp;"denominator"&amp;CHAR(34)&amp;": "&amp;SUBSTITUTE(TRIM(ROUND(IFERROR(CriteriTecnici!$L5067*1,IFERROR(NUMBERVALUE(CriteriTecnici!$L5067,".",","),IFERROR(NUMBERVALUE(CriteriTecnici!$L5067,",","."),0))),4)&amp;""),",",".")&amp;", "&amp;CHAR(34)&amp;"flag"&amp;CHAR(34)&amp;": "&amp;SUBSTITUTE(TRIM(ROUND(IFERROR(CriteriTecnici!$M5067*1,IFERROR(NUMBERVALUE(CriteriTecnici!$M5067,".",","),IFERROR(NUMBERVALUE(CriteriTecnici!$M5067,",","."),0))),4)&amp;""),",",".")&amp;", "&amp;CHAR(34)&amp;"rawScore"&amp;CHAR(34)&amp;": "&amp;SUBSTITUTE(TRIM(ROUND(IFERROR(CriteriTecnici!$O5067*1,IFERROR(NUMBERVALUE(CriteriTecnici!$O5067,".",","),IFERROR(NUMBERVALUE(CriteriTecnici!$O5067,",","."),0))),4)&amp;""),",",".")&amp;CHAR(125)&amp;IF(TRUE,",",""))</f>
        <v/>
      </c>
    </row>
    <row r="5288">
      <c r="A5288" s="38">
        <f>IF(CriteriTecnici!$A5068="","","    "&amp;CHAR(123)&amp;CHAR(34)&amp;"bidderId"&amp;CHAR(34)&amp;": "&amp;CHAR(34)&amp;SUBSTITUTE(CriteriTecnici!$A5068,CHAR(34),"'")&amp;CHAR(34)&amp;", "&amp;CHAR(34)&amp;"lotId"&amp;CHAR(34)&amp;": "&amp;CHAR(34)&amp;SUBSTITUTE(CriteriTecnici!$C5068,CHAR(34),"'")&amp;CHAR(34)&amp;", "&amp;CHAR(34)&amp;"criterionId"&amp;CHAR(34)&amp;": "&amp;CHAR(34)&amp;SUBSTITUTE(CriteriTecnici!$D5068,CHAR(34),"'")&amp;CHAR(34)&amp;", "&amp;CHAR(34)&amp;"kind"&amp;CHAR(34)&amp;": "&amp;CHAR(34)&amp;SUBSTITUTE(CriteriTecnici!$F5068,CHAR(34),"'")&amp;CHAR(34)&amp;", "&amp;CHAR(34)&amp;"value"&amp;CHAR(34)&amp;": "&amp;SUBSTITUTE(TRIM(ROUND(IFERROR(CriteriTecnici!$N5068*1,IFERROR(NUMBERVALUE(CriteriTecnici!$N5068,".",","),IFERROR(NUMBERVALUE(CriteriTecnici!$N5068,",","."),0))),4)&amp;""),",",".")&amp;", "&amp;CHAR(34)&amp;"numerator"&amp;CHAR(34)&amp;": "&amp;SUBSTITUTE(TRIM(ROUND(IFERROR(CriteriTecnici!$K5068*1,IFERROR(NUMBERVALUE(CriteriTecnici!$K5068,".",","),IFERROR(NUMBERVALUE(CriteriTecnici!$K5068,",","."),0))),4)&amp;""),",",".")&amp;", "&amp;CHAR(34)&amp;"denominator"&amp;CHAR(34)&amp;": "&amp;SUBSTITUTE(TRIM(ROUND(IFERROR(CriteriTecnici!$L5068*1,IFERROR(NUMBERVALUE(CriteriTecnici!$L5068,".",","),IFERROR(NUMBERVALUE(CriteriTecnici!$L5068,",","."),0))),4)&amp;""),",",".")&amp;", "&amp;CHAR(34)&amp;"flag"&amp;CHAR(34)&amp;": "&amp;SUBSTITUTE(TRIM(ROUND(IFERROR(CriteriTecnici!$M5068*1,IFERROR(NUMBERVALUE(CriteriTecnici!$M5068,".",","),IFERROR(NUMBERVALUE(CriteriTecnici!$M5068,",","."),0))),4)&amp;""),",",".")&amp;", "&amp;CHAR(34)&amp;"rawScore"&amp;CHAR(34)&amp;": "&amp;SUBSTITUTE(TRIM(ROUND(IFERROR(CriteriTecnici!$O5068*1,IFERROR(NUMBERVALUE(CriteriTecnici!$O5068,".",","),IFERROR(NUMBERVALUE(CriteriTecnici!$O5068,",","."),0))),4)&amp;""),",",".")&amp;CHAR(125)&amp;IF(TRUE,",",""))</f>
        <v/>
      </c>
    </row>
    <row r="5289">
      <c r="A5289" s="38">
        <f>IF(CriteriTecnici!$A5069="","","    "&amp;CHAR(123)&amp;CHAR(34)&amp;"bidderId"&amp;CHAR(34)&amp;": "&amp;CHAR(34)&amp;SUBSTITUTE(CriteriTecnici!$A5069,CHAR(34),"'")&amp;CHAR(34)&amp;", "&amp;CHAR(34)&amp;"lotId"&amp;CHAR(34)&amp;": "&amp;CHAR(34)&amp;SUBSTITUTE(CriteriTecnici!$C5069,CHAR(34),"'")&amp;CHAR(34)&amp;", "&amp;CHAR(34)&amp;"criterionId"&amp;CHAR(34)&amp;": "&amp;CHAR(34)&amp;SUBSTITUTE(CriteriTecnici!$D5069,CHAR(34),"'")&amp;CHAR(34)&amp;", "&amp;CHAR(34)&amp;"kind"&amp;CHAR(34)&amp;": "&amp;CHAR(34)&amp;SUBSTITUTE(CriteriTecnici!$F5069,CHAR(34),"'")&amp;CHAR(34)&amp;", "&amp;CHAR(34)&amp;"value"&amp;CHAR(34)&amp;": "&amp;SUBSTITUTE(TRIM(ROUND(IFERROR(CriteriTecnici!$N5069*1,IFERROR(NUMBERVALUE(CriteriTecnici!$N5069,".",","),IFERROR(NUMBERVALUE(CriteriTecnici!$N5069,",","."),0))),4)&amp;""),",",".")&amp;", "&amp;CHAR(34)&amp;"numerator"&amp;CHAR(34)&amp;": "&amp;SUBSTITUTE(TRIM(ROUND(IFERROR(CriteriTecnici!$K5069*1,IFERROR(NUMBERVALUE(CriteriTecnici!$K5069,".",","),IFERROR(NUMBERVALUE(CriteriTecnici!$K5069,",","."),0))),4)&amp;""),",",".")&amp;", "&amp;CHAR(34)&amp;"denominator"&amp;CHAR(34)&amp;": "&amp;SUBSTITUTE(TRIM(ROUND(IFERROR(CriteriTecnici!$L5069*1,IFERROR(NUMBERVALUE(CriteriTecnici!$L5069,".",","),IFERROR(NUMBERVALUE(CriteriTecnici!$L5069,",","."),0))),4)&amp;""),",",".")&amp;", "&amp;CHAR(34)&amp;"flag"&amp;CHAR(34)&amp;": "&amp;SUBSTITUTE(TRIM(ROUND(IFERROR(CriteriTecnici!$M5069*1,IFERROR(NUMBERVALUE(CriteriTecnici!$M5069,".",","),IFERROR(NUMBERVALUE(CriteriTecnici!$M5069,",","."),0))),4)&amp;""),",",".")&amp;", "&amp;CHAR(34)&amp;"rawScore"&amp;CHAR(34)&amp;": "&amp;SUBSTITUTE(TRIM(ROUND(IFERROR(CriteriTecnici!$O5069*1,IFERROR(NUMBERVALUE(CriteriTecnici!$O5069,".",","),IFERROR(NUMBERVALUE(CriteriTecnici!$O5069,",","."),0))),4)&amp;""),",",".")&amp;CHAR(125)&amp;IF(TRUE,",",""))</f>
        <v/>
      </c>
    </row>
    <row r="5290">
      <c r="A5290" s="38">
        <f>IF(CriteriTecnici!$A5070="","","    "&amp;CHAR(123)&amp;CHAR(34)&amp;"bidderId"&amp;CHAR(34)&amp;": "&amp;CHAR(34)&amp;SUBSTITUTE(CriteriTecnici!$A5070,CHAR(34),"'")&amp;CHAR(34)&amp;", "&amp;CHAR(34)&amp;"lotId"&amp;CHAR(34)&amp;": "&amp;CHAR(34)&amp;SUBSTITUTE(CriteriTecnici!$C5070,CHAR(34),"'")&amp;CHAR(34)&amp;", "&amp;CHAR(34)&amp;"criterionId"&amp;CHAR(34)&amp;": "&amp;CHAR(34)&amp;SUBSTITUTE(CriteriTecnici!$D5070,CHAR(34),"'")&amp;CHAR(34)&amp;", "&amp;CHAR(34)&amp;"kind"&amp;CHAR(34)&amp;": "&amp;CHAR(34)&amp;SUBSTITUTE(CriteriTecnici!$F5070,CHAR(34),"'")&amp;CHAR(34)&amp;", "&amp;CHAR(34)&amp;"value"&amp;CHAR(34)&amp;": "&amp;SUBSTITUTE(TRIM(ROUND(IFERROR(CriteriTecnici!$N5070*1,IFERROR(NUMBERVALUE(CriteriTecnici!$N5070,".",","),IFERROR(NUMBERVALUE(CriteriTecnici!$N5070,",","."),0))),4)&amp;""),",",".")&amp;", "&amp;CHAR(34)&amp;"numerator"&amp;CHAR(34)&amp;": "&amp;SUBSTITUTE(TRIM(ROUND(IFERROR(CriteriTecnici!$K5070*1,IFERROR(NUMBERVALUE(CriteriTecnici!$K5070,".",","),IFERROR(NUMBERVALUE(CriteriTecnici!$K5070,",","."),0))),4)&amp;""),",",".")&amp;", "&amp;CHAR(34)&amp;"denominator"&amp;CHAR(34)&amp;": "&amp;SUBSTITUTE(TRIM(ROUND(IFERROR(CriteriTecnici!$L5070*1,IFERROR(NUMBERVALUE(CriteriTecnici!$L5070,".",","),IFERROR(NUMBERVALUE(CriteriTecnici!$L5070,",","."),0))),4)&amp;""),",",".")&amp;", "&amp;CHAR(34)&amp;"flag"&amp;CHAR(34)&amp;": "&amp;SUBSTITUTE(TRIM(ROUND(IFERROR(CriteriTecnici!$M5070*1,IFERROR(NUMBERVALUE(CriteriTecnici!$M5070,".",","),IFERROR(NUMBERVALUE(CriteriTecnici!$M5070,",","."),0))),4)&amp;""),",",".")&amp;", "&amp;CHAR(34)&amp;"rawScore"&amp;CHAR(34)&amp;": "&amp;SUBSTITUTE(TRIM(ROUND(IFERROR(CriteriTecnici!$O5070*1,IFERROR(NUMBERVALUE(CriteriTecnici!$O5070,".",","),IFERROR(NUMBERVALUE(CriteriTecnici!$O5070,",","."),0))),4)&amp;""),",",".")&amp;CHAR(125)&amp;IF(TRUE,",",""))</f>
        <v/>
      </c>
    </row>
    <row r="5291">
      <c r="A5291" s="38">
        <f>IF(CriteriTecnici!$A5071="","","    "&amp;CHAR(123)&amp;CHAR(34)&amp;"bidderId"&amp;CHAR(34)&amp;": "&amp;CHAR(34)&amp;SUBSTITUTE(CriteriTecnici!$A5071,CHAR(34),"'")&amp;CHAR(34)&amp;", "&amp;CHAR(34)&amp;"lotId"&amp;CHAR(34)&amp;": "&amp;CHAR(34)&amp;SUBSTITUTE(CriteriTecnici!$C5071,CHAR(34),"'")&amp;CHAR(34)&amp;", "&amp;CHAR(34)&amp;"criterionId"&amp;CHAR(34)&amp;": "&amp;CHAR(34)&amp;SUBSTITUTE(CriteriTecnici!$D5071,CHAR(34),"'")&amp;CHAR(34)&amp;", "&amp;CHAR(34)&amp;"kind"&amp;CHAR(34)&amp;": "&amp;CHAR(34)&amp;SUBSTITUTE(CriteriTecnici!$F5071,CHAR(34),"'")&amp;CHAR(34)&amp;", "&amp;CHAR(34)&amp;"value"&amp;CHAR(34)&amp;": "&amp;SUBSTITUTE(TRIM(ROUND(IFERROR(CriteriTecnici!$N5071*1,IFERROR(NUMBERVALUE(CriteriTecnici!$N5071,".",","),IFERROR(NUMBERVALUE(CriteriTecnici!$N5071,",","."),0))),4)&amp;""),",",".")&amp;", "&amp;CHAR(34)&amp;"numerator"&amp;CHAR(34)&amp;": "&amp;SUBSTITUTE(TRIM(ROUND(IFERROR(CriteriTecnici!$K5071*1,IFERROR(NUMBERVALUE(CriteriTecnici!$K5071,".",","),IFERROR(NUMBERVALUE(CriteriTecnici!$K5071,",","."),0))),4)&amp;""),",",".")&amp;", "&amp;CHAR(34)&amp;"denominator"&amp;CHAR(34)&amp;": "&amp;SUBSTITUTE(TRIM(ROUND(IFERROR(CriteriTecnici!$L5071*1,IFERROR(NUMBERVALUE(CriteriTecnici!$L5071,".",","),IFERROR(NUMBERVALUE(CriteriTecnici!$L5071,",","."),0))),4)&amp;""),",",".")&amp;", "&amp;CHAR(34)&amp;"flag"&amp;CHAR(34)&amp;": "&amp;SUBSTITUTE(TRIM(ROUND(IFERROR(CriteriTecnici!$M5071*1,IFERROR(NUMBERVALUE(CriteriTecnici!$M5071,".",","),IFERROR(NUMBERVALUE(CriteriTecnici!$M5071,",","."),0))),4)&amp;""),",",".")&amp;", "&amp;CHAR(34)&amp;"rawScore"&amp;CHAR(34)&amp;": "&amp;SUBSTITUTE(TRIM(ROUND(IFERROR(CriteriTecnici!$O5071*1,IFERROR(NUMBERVALUE(CriteriTecnici!$O5071,".",","),IFERROR(NUMBERVALUE(CriteriTecnici!$O5071,",","."),0))),4)&amp;""),",",".")&amp;CHAR(125)&amp;IF(TRUE,",",""))</f>
        <v/>
      </c>
    </row>
    <row r="5292">
      <c r="A5292" s="38">
        <f>IF(CriteriTecnici!$A5072="","","    "&amp;CHAR(123)&amp;CHAR(34)&amp;"bidderId"&amp;CHAR(34)&amp;": "&amp;CHAR(34)&amp;SUBSTITUTE(CriteriTecnici!$A5072,CHAR(34),"'")&amp;CHAR(34)&amp;", "&amp;CHAR(34)&amp;"lotId"&amp;CHAR(34)&amp;": "&amp;CHAR(34)&amp;SUBSTITUTE(CriteriTecnici!$C5072,CHAR(34),"'")&amp;CHAR(34)&amp;", "&amp;CHAR(34)&amp;"criterionId"&amp;CHAR(34)&amp;": "&amp;CHAR(34)&amp;SUBSTITUTE(CriteriTecnici!$D5072,CHAR(34),"'")&amp;CHAR(34)&amp;", "&amp;CHAR(34)&amp;"kind"&amp;CHAR(34)&amp;": "&amp;CHAR(34)&amp;SUBSTITUTE(CriteriTecnici!$F5072,CHAR(34),"'")&amp;CHAR(34)&amp;", "&amp;CHAR(34)&amp;"value"&amp;CHAR(34)&amp;": "&amp;SUBSTITUTE(TRIM(ROUND(IFERROR(CriteriTecnici!$N5072*1,IFERROR(NUMBERVALUE(CriteriTecnici!$N5072,".",","),IFERROR(NUMBERVALUE(CriteriTecnici!$N5072,",","."),0))),4)&amp;""),",",".")&amp;", "&amp;CHAR(34)&amp;"numerator"&amp;CHAR(34)&amp;": "&amp;SUBSTITUTE(TRIM(ROUND(IFERROR(CriteriTecnici!$K5072*1,IFERROR(NUMBERVALUE(CriteriTecnici!$K5072,".",","),IFERROR(NUMBERVALUE(CriteriTecnici!$K5072,",","."),0))),4)&amp;""),",",".")&amp;", "&amp;CHAR(34)&amp;"denominator"&amp;CHAR(34)&amp;": "&amp;SUBSTITUTE(TRIM(ROUND(IFERROR(CriteriTecnici!$L5072*1,IFERROR(NUMBERVALUE(CriteriTecnici!$L5072,".",","),IFERROR(NUMBERVALUE(CriteriTecnici!$L5072,",","."),0))),4)&amp;""),",",".")&amp;", "&amp;CHAR(34)&amp;"flag"&amp;CHAR(34)&amp;": "&amp;SUBSTITUTE(TRIM(ROUND(IFERROR(CriteriTecnici!$M5072*1,IFERROR(NUMBERVALUE(CriteriTecnici!$M5072,".",","),IFERROR(NUMBERVALUE(CriteriTecnici!$M5072,",","."),0))),4)&amp;""),",",".")&amp;", "&amp;CHAR(34)&amp;"rawScore"&amp;CHAR(34)&amp;": "&amp;SUBSTITUTE(TRIM(ROUND(IFERROR(CriteriTecnici!$O5072*1,IFERROR(NUMBERVALUE(CriteriTecnici!$O5072,".",","),IFERROR(NUMBERVALUE(CriteriTecnici!$O5072,",","."),0))),4)&amp;""),",",".")&amp;CHAR(125)&amp;IF(TRUE,",",""))</f>
        <v/>
      </c>
    </row>
    <row r="5293">
      <c r="A5293" s="38">
        <f>IF(CriteriTecnici!$A5073="","","    "&amp;CHAR(123)&amp;CHAR(34)&amp;"bidderId"&amp;CHAR(34)&amp;": "&amp;CHAR(34)&amp;SUBSTITUTE(CriteriTecnici!$A5073,CHAR(34),"'")&amp;CHAR(34)&amp;", "&amp;CHAR(34)&amp;"lotId"&amp;CHAR(34)&amp;": "&amp;CHAR(34)&amp;SUBSTITUTE(CriteriTecnici!$C5073,CHAR(34),"'")&amp;CHAR(34)&amp;", "&amp;CHAR(34)&amp;"criterionId"&amp;CHAR(34)&amp;": "&amp;CHAR(34)&amp;SUBSTITUTE(CriteriTecnici!$D5073,CHAR(34),"'")&amp;CHAR(34)&amp;", "&amp;CHAR(34)&amp;"kind"&amp;CHAR(34)&amp;": "&amp;CHAR(34)&amp;SUBSTITUTE(CriteriTecnici!$F5073,CHAR(34),"'")&amp;CHAR(34)&amp;", "&amp;CHAR(34)&amp;"value"&amp;CHAR(34)&amp;": "&amp;SUBSTITUTE(TRIM(ROUND(IFERROR(CriteriTecnici!$N5073*1,IFERROR(NUMBERVALUE(CriteriTecnici!$N5073,".",","),IFERROR(NUMBERVALUE(CriteriTecnici!$N5073,",","."),0))),4)&amp;""),",",".")&amp;", "&amp;CHAR(34)&amp;"numerator"&amp;CHAR(34)&amp;": "&amp;SUBSTITUTE(TRIM(ROUND(IFERROR(CriteriTecnici!$K5073*1,IFERROR(NUMBERVALUE(CriteriTecnici!$K5073,".",","),IFERROR(NUMBERVALUE(CriteriTecnici!$K5073,",","."),0))),4)&amp;""),",",".")&amp;", "&amp;CHAR(34)&amp;"denominator"&amp;CHAR(34)&amp;": "&amp;SUBSTITUTE(TRIM(ROUND(IFERROR(CriteriTecnici!$L5073*1,IFERROR(NUMBERVALUE(CriteriTecnici!$L5073,".",","),IFERROR(NUMBERVALUE(CriteriTecnici!$L5073,",","."),0))),4)&amp;""),",",".")&amp;", "&amp;CHAR(34)&amp;"flag"&amp;CHAR(34)&amp;": "&amp;SUBSTITUTE(TRIM(ROUND(IFERROR(CriteriTecnici!$M5073*1,IFERROR(NUMBERVALUE(CriteriTecnici!$M5073,".",","),IFERROR(NUMBERVALUE(CriteriTecnici!$M5073,",","."),0))),4)&amp;""),",",".")&amp;", "&amp;CHAR(34)&amp;"rawScore"&amp;CHAR(34)&amp;": "&amp;SUBSTITUTE(TRIM(ROUND(IFERROR(CriteriTecnici!$O5073*1,IFERROR(NUMBERVALUE(CriteriTecnici!$O5073,".",","),IFERROR(NUMBERVALUE(CriteriTecnici!$O5073,",","."),0))),4)&amp;""),",",".")&amp;CHAR(125)&amp;IF(TRUE,",",""))</f>
        <v/>
      </c>
    </row>
    <row r="5294">
      <c r="A5294" s="38">
        <f>IF(CriteriTecnici!$A5074="","","    "&amp;CHAR(123)&amp;CHAR(34)&amp;"bidderId"&amp;CHAR(34)&amp;": "&amp;CHAR(34)&amp;SUBSTITUTE(CriteriTecnici!$A5074,CHAR(34),"'")&amp;CHAR(34)&amp;", "&amp;CHAR(34)&amp;"lotId"&amp;CHAR(34)&amp;": "&amp;CHAR(34)&amp;SUBSTITUTE(CriteriTecnici!$C5074,CHAR(34),"'")&amp;CHAR(34)&amp;", "&amp;CHAR(34)&amp;"criterionId"&amp;CHAR(34)&amp;": "&amp;CHAR(34)&amp;SUBSTITUTE(CriteriTecnici!$D5074,CHAR(34),"'")&amp;CHAR(34)&amp;", "&amp;CHAR(34)&amp;"kind"&amp;CHAR(34)&amp;": "&amp;CHAR(34)&amp;SUBSTITUTE(CriteriTecnici!$F5074,CHAR(34),"'")&amp;CHAR(34)&amp;", "&amp;CHAR(34)&amp;"value"&amp;CHAR(34)&amp;": "&amp;SUBSTITUTE(TRIM(ROUND(IFERROR(CriteriTecnici!$N5074*1,IFERROR(NUMBERVALUE(CriteriTecnici!$N5074,".",","),IFERROR(NUMBERVALUE(CriteriTecnici!$N5074,",","."),0))),4)&amp;""),",",".")&amp;", "&amp;CHAR(34)&amp;"numerator"&amp;CHAR(34)&amp;": "&amp;SUBSTITUTE(TRIM(ROUND(IFERROR(CriteriTecnici!$K5074*1,IFERROR(NUMBERVALUE(CriteriTecnici!$K5074,".",","),IFERROR(NUMBERVALUE(CriteriTecnici!$K5074,",","."),0))),4)&amp;""),",",".")&amp;", "&amp;CHAR(34)&amp;"denominator"&amp;CHAR(34)&amp;": "&amp;SUBSTITUTE(TRIM(ROUND(IFERROR(CriteriTecnici!$L5074*1,IFERROR(NUMBERVALUE(CriteriTecnici!$L5074,".",","),IFERROR(NUMBERVALUE(CriteriTecnici!$L5074,",","."),0))),4)&amp;""),",",".")&amp;", "&amp;CHAR(34)&amp;"flag"&amp;CHAR(34)&amp;": "&amp;SUBSTITUTE(TRIM(ROUND(IFERROR(CriteriTecnici!$M5074*1,IFERROR(NUMBERVALUE(CriteriTecnici!$M5074,".",","),IFERROR(NUMBERVALUE(CriteriTecnici!$M5074,",","."),0))),4)&amp;""),",",".")&amp;", "&amp;CHAR(34)&amp;"rawScore"&amp;CHAR(34)&amp;": "&amp;SUBSTITUTE(TRIM(ROUND(IFERROR(CriteriTecnici!$O5074*1,IFERROR(NUMBERVALUE(CriteriTecnici!$O5074,".",","),IFERROR(NUMBERVALUE(CriteriTecnici!$O5074,",","."),0))),4)&amp;""),",",".")&amp;CHAR(125)&amp;IF(TRUE,",",""))</f>
        <v/>
      </c>
    </row>
    <row r="5295">
      <c r="A5295" s="38">
        <f>IF(CriteriTecnici!$A5075="","","    "&amp;CHAR(123)&amp;CHAR(34)&amp;"bidderId"&amp;CHAR(34)&amp;": "&amp;CHAR(34)&amp;SUBSTITUTE(CriteriTecnici!$A5075,CHAR(34),"'")&amp;CHAR(34)&amp;", "&amp;CHAR(34)&amp;"lotId"&amp;CHAR(34)&amp;": "&amp;CHAR(34)&amp;SUBSTITUTE(CriteriTecnici!$C5075,CHAR(34),"'")&amp;CHAR(34)&amp;", "&amp;CHAR(34)&amp;"criterionId"&amp;CHAR(34)&amp;": "&amp;CHAR(34)&amp;SUBSTITUTE(CriteriTecnici!$D5075,CHAR(34),"'")&amp;CHAR(34)&amp;", "&amp;CHAR(34)&amp;"kind"&amp;CHAR(34)&amp;": "&amp;CHAR(34)&amp;SUBSTITUTE(CriteriTecnici!$F5075,CHAR(34),"'")&amp;CHAR(34)&amp;", "&amp;CHAR(34)&amp;"value"&amp;CHAR(34)&amp;": "&amp;SUBSTITUTE(TRIM(ROUND(IFERROR(CriteriTecnici!$N5075*1,IFERROR(NUMBERVALUE(CriteriTecnici!$N5075,".",","),IFERROR(NUMBERVALUE(CriteriTecnici!$N5075,",","."),0))),4)&amp;""),",",".")&amp;", "&amp;CHAR(34)&amp;"numerator"&amp;CHAR(34)&amp;": "&amp;SUBSTITUTE(TRIM(ROUND(IFERROR(CriteriTecnici!$K5075*1,IFERROR(NUMBERVALUE(CriteriTecnici!$K5075,".",","),IFERROR(NUMBERVALUE(CriteriTecnici!$K5075,",","."),0))),4)&amp;""),",",".")&amp;", "&amp;CHAR(34)&amp;"denominator"&amp;CHAR(34)&amp;": "&amp;SUBSTITUTE(TRIM(ROUND(IFERROR(CriteriTecnici!$L5075*1,IFERROR(NUMBERVALUE(CriteriTecnici!$L5075,".",","),IFERROR(NUMBERVALUE(CriteriTecnici!$L5075,",","."),0))),4)&amp;""),",",".")&amp;", "&amp;CHAR(34)&amp;"flag"&amp;CHAR(34)&amp;": "&amp;SUBSTITUTE(TRIM(ROUND(IFERROR(CriteriTecnici!$M5075*1,IFERROR(NUMBERVALUE(CriteriTecnici!$M5075,".",","),IFERROR(NUMBERVALUE(CriteriTecnici!$M5075,",","."),0))),4)&amp;""),",",".")&amp;", "&amp;CHAR(34)&amp;"rawScore"&amp;CHAR(34)&amp;": "&amp;SUBSTITUTE(TRIM(ROUND(IFERROR(CriteriTecnici!$O5075*1,IFERROR(NUMBERVALUE(CriteriTecnici!$O5075,".",","),IFERROR(NUMBERVALUE(CriteriTecnici!$O5075,",","."),0))),4)&amp;""),",",".")&amp;CHAR(125)&amp;IF(TRUE,",",""))</f>
        <v/>
      </c>
    </row>
    <row r="5296">
      <c r="A5296" s="38">
        <f>IF(CriteriTecnici!$A5076="","","    "&amp;CHAR(123)&amp;CHAR(34)&amp;"bidderId"&amp;CHAR(34)&amp;": "&amp;CHAR(34)&amp;SUBSTITUTE(CriteriTecnici!$A5076,CHAR(34),"'")&amp;CHAR(34)&amp;", "&amp;CHAR(34)&amp;"lotId"&amp;CHAR(34)&amp;": "&amp;CHAR(34)&amp;SUBSTITUTE(CriteriTecnici!$C5076,CHAR(34),"'")&amp;CHAR(34)&amp;", "&amp;CHAR(34)&amp;"criterionId"&amp;CHAR(34)&amp;": "&amp;CHAR(34)&amp;SUBSTITUTE(CriteriTecnici!$D5076,CHAR(34),"'")&amp;CHAR(34)&amp;", "&amp;CHAR(34)&amp;"kind"&amp;CHAR(34)&amp;": "&amp;CHAR(34)&amp;SUBSTITUTE(CriteriTecnici!$F5076,CHAR(34),"'")&amp;CHAR(34)&amp;", "&amp;CHAR(34)&amp;"value"&amp;CHAR(34)&amp;": "&amp;SUBSTITUTE(TRIM(ROUND(IFERROR(CriteriTecnici!$N5076*1,IFERROR(NUMBERVALUE(CriteriTecnici!$N5076,".",","),IFERROR(NUMBERVALUE(CriteriTecnici!$N5076,",","."),0))),4)&amp;""),",",".")&amp;", "&amp;CHAR(34)&amp;"numerator"&amp;CHAR(34)&amp;": "&amp;SUBSTITUTE(TRIM(ROUND(IFERROR(CriteriTecnici!$K5076*1,IFERROR(NUMBERVALUE(CriteriTecnici!$K5076,".",","),IFERROR(NUMBERVALUE(CriteriTecnici!$K5076,",","."),0))),4)&amp;""),",",".")&amp;", "&amp;CHAR(34)&amp;"denominator"&amp;CHAR(34)&amp;": "&amp;SUBSTITUTE(TRIM(ROUND(IFERROR(CriteriTecnici!$L5076*1,IFERROR(NUMBERVALUE(CriteriTecnici!$L5076,".",","),IFERROR(NUMBERVALUE(CriteriTecnici!$L5076,",","."),0))),4)&amp;""),",",".")&amp;", "&amp;CHAR(34)&amp;"flag"&amp;CHAR(34)&amp;": "&amp;SUBSTITUTE(TRIM(ROUND(IFERROR(CriteriTecnici!$M5076*1,IFERROR(NUMBERVALUE(CriteriTecnici!$M5076,".",","),IFERROR(NUMBERVALUE(CriteriTecnici!$M5076,",","."),0))),4)&amp;""),",",".")&amp;", "&amp;CHAR(34)&amp;"rawScore"&amp;CHAR(34)&amp;": "&amp;SUBSTITUTE(TRIM(ROUND(IFERROR(CriteriTecnici!$O5076*1,IFERROR(NUMBERVALUE(CriteriTecnici!$O5076,".",","),IFERROR(NUMBERVALUE(CriteriTecnici!$O5076,",","."),0))),4)&amp;""),",",".")&amp;CHAR(125)&amp;IF(TRUE,",",""))</f>
        <v/>
      </c>
    </row>
    <row r="5297">
      <c r="A5297" s="38">
        <f>IF(CriteriTecnici!$A5077="","","    "&amp;CHAR(123)&amp;CHAR(34)&amp;"bidderId"&amp;CHAR(34)&amp;": "&amp;CHAR(34)&amp;SUBSTITUTE(CriteriTecnici!$A5077,CHAR(34),"'")&amp;CHAR(34)&amp;", "&amp;CHAR(34)&amp;"lotId"&amp;CHAR(34)&amp;": "&amp;CHAR(34)&amp;SUBSTITUTE(CriteriTecnici!$C5077,CHAR(34),"'")&amp;CHAR(34)&amp;", "&amp;CHAR(34)&amp;"criterionId"&amp;CHAR(34)&amp;": "&amp;CHAR(34)&amp;SUBSTITUTE(CriteriTecnici!$D5077,CHAR(34),"'")&amp;CHAR(34)&amp;", "&amp;CHAR(34)&amp;"kind"&amp;CHAR(34)&amp;": "&amp;CHAR(34)&amp;SUBSTITUTE(CriteriTecnici!$F5077,CHAR(34),"'")&amp;CHAR(34)&amp;", "&amp;CHAR(34)&amp;"value"&amp;CHAR(34)&amp;": "&amp;SUBSTITUTE(TRIM(ROUND(IFERROR(CriteriTecnici!$N5077*1,IFERROR(NUMBERVALUE(CriteriTecnici!$N5077,".",","),IFERROR(NUMBERVALUE(CriteriTecnici!$N5077,",","."),0))),4)&amp;""),",",".")&amp;", "&amp;CHAR(34)&amp;"numerator"&amp;CHAR(34)&amp;": "&amp;SUBSTITUTE(TRIM(ROUND(IFERROR(CriteriTecnici!$K5077*1,IFERROR(NUMBERVALUE(CriteriTecnici!$K5077,".",","),IFERROR(NUMBERVALUE(CriteriTecnici!$K5077,",","."),0))),4)&amp;""),",",".")&amp;", "&amp;CHAR(34)&amp;"denominator"&amp;CHAR(34)&amp;": "&amp;SUBSTITUTE(TRIM(ROUND(IFERROR(CriteriTecnici!$L5077*1,IFERROR(NUMBERVALUE(CriteriTecnici!$L5077,".",","),IFERROR(NUMBERVALUE(CriteriTecnici!$L5077,",","."),0))),4)&amp;""),",",".")&amp;", "&amp;CHAR(34)&amp;"flag"&amp;CHAR(34)&amp;": "&amp;SUBSTITUTE(TRIM(ROUND(IFERROR(CriteriTecnici!$M5077*1,IFERROR(NUMBERVALUE(CriteriTecnici!$M5077,".",","),IFERROR(NUMBERVALUE(CriteriTecnici!$M5077,",","."),0))),4)&amp;""),",",".")&amp;", "&amp;CHAR(34)&amp;"rawScore"&amp;CHAR(34)&amp;": "&amp;SUBSTITUTE(TRIM(ROUND(IFERROR(CriteriTecnici!$O5077*1,IFERROR(NUMBERVALUE(CriteriTecnici!$O5077,".",","),IFERROR(NUMBERVALUE(CriteriTecnici!$O5077,",","."),0))),4)&amp;""),",",".")&amp;CHAR(125)&amp;IF(TRUE,",",""))</f>
        <v/>
      </c>
    </row>
    <row r="5298">
      <c r="A5298" s="38">
        <f>IF(CriteriTecnici!$A5078="","","    "&amp;CHAR(123)&amp;CHAR(34)&amp;"bidderId"&amp;CHAR(34)&amp;": "&amp;CHAR(34)&amp;SUBSTITUTE(CriteriTecnici!$A5078,CHAR(34),"'")&amp;CHAR(34)&amp;", "&amp;CHAR(34)&amp;"lotId"&amp;CHAR(34)&amp;": "&amp;CHAR(34)&amp;SUBSTITUTE(CriteriTecnici!$C5078,CHAR(34),"'")&amp;CHAR(34)&amp;", "&amp;CHAR(34)&amp;"criterionId"&amp;CHAR(34)&amp;": "&amp;CHAR(34)&amp;SUBSTITUTE(CriteriTecnici!$D5078,CHAR(34),"'")&amp;CHAR(34)&amp;", "&amp;CHAR(34)&amp;"kind"&amp;CHAR(34)&amp;": "&amp;CHAR(34)&amp;SUBSTITUTE(CriteriTecnici!$F5078,CHAR(34),"'")&amp;CHAR(34)&amp;", "&amp;CHAR(34)&amp;"value"&amp;CHAR(34)&amp;": "&amp;SUBSTITUTE(TRIM(ROUND(IFERROR(CriteriTecnici!$N5078*1,IFERROR(NUMBERVALUE(CriteriTecnici!$N5078,".",","),IFERROR(NUMBERVALUE(CriteriTecnici!$N5078,",","."),0))),4)&amp;""),",",".")&amp;", "&amp;CHAR(34)&amp;"numerator"&amp;CHAR(34)&amp;": "&amp;SUBSTITUTE(TRIM(ROUND(IFERROR(CriteriTecnici!$K5078*1,IFERROR(NUMBERVALUE(CriteriTecnici!$K5078,".",","),IFERROR(NUMBERVALUE(CriteriTecnici!$K5078,",","."),0))),4)&amp;""),",",".")&amp;", "&amp;CHAR(34)&amp;"denominator"&amp;CHAR(34)&amp;": "&amp;SUBSTITUTE(TRIM(ROUND(IFERROR(CriteriTecnici!$L5078*1,IFERROR(NUMBERVALUE(CriteriTecnici!$L5078,".",","),IFERROR(NUMBERVALUE(CriteriTecnici!$L5078,",","."),0))),4)&amp;""),",",".")&amp;", "&amp;CHAR(34)&amp;"flag"&amp;CHAR(34)&amp;": "&amp;SUBSTITUTE(TRIM(ROUND(IFERROR(CriteriTecnici!$M5078*1,IFERROR(NUMBERVALUE(CriteriTecnici!$M5078,".",","),IFERROR(NUMBERVALUE(CriteriTecnici!$M5078,",","."),0))),4)&amp;""),",",".")&amp;", "&amp;CHAR(34)&amp;"rawScore"&amp;CHAR(34)&amp;": "&amp;SUBSTITUTE(TRIM(ROUND(IFERROR(CriteriTecnici!$O5078*1,IFERROR(NUMBERVALUE(CriteriTecnici!$O5078,".",","),IFERROR(NUMBERVALUE(CriteriTecnici!$O5078,",","."),0))),4)&amp;""),",",".")&amp;CHAR(125)&amp;IF(TRUE,",",""))</f>
        <v/>
      </c>
    </row>
    <row r="5299">
      <c r="A5299" s="38">
        <f>IF(CriteriTecnici!$A5079="","","    "&amp;CHAR(123)&amp;CHAR(34)&amp;"bidderId"&amp;CHAR(34)&amp;": "&amp;CHAR(34)&amp;SUBSTITUTE(CriteriTecnici!$A5079,CHAR(34),"'")&amp;CHAR(34)&amp;", "&amp;CHAR(34)&amp;"lotId"&amp;CHAR(34)&amp;": "&amp;CHAR(34)&amp;SUBSTITUTE(CriteriTecnici!$C5079,CHAR(34),"'")&amp;CHAR(34)&amp;", "&amp;CHAR(34)&amp;"criterionId"&amp;CHAR(34)&amp;": "&amp;CHAR(34)&amp;SUBSTITUTE(CriteriTecnici!$D5079,CHAR(34),"'")&amp;CHAR(34)&amp;", "&amp;CHAR(34)&amp;"kind"&amp;CHAR(34)&amp;": "&amp;CHAR(34)&amp;SUBSTITUTE(CriteriTecnici!$F5079,CHAR(34),"'")&amp;CHAR(34)&amp;", "&amp;CHAR(34)&amp;"value"&amp;CHAR(34)&amp;": "&amp;SUBSTITUTE(TRIM(ROUND(IFERROR(CriteriTecnici!$N5079*1,IFERROR(NUMBERVALUE(CriteriTecnici!$N5079,".",","),IFERROR(NUMBERVALUE(CriteriTecnici!$N5079,",","."),0))),4)&amp;""),",",".")&amp;", "&amp;CHAR(34)&amp;"numerator"&amp;CHAR(34)&amp;": "&amp;SUBSTITUTE(TRIM(ROUND(IFERROR(CriteriTecnici!$K5079*1,IFERROR(NUMBERVALUE(CriteriTecnici!$K5079,".",","),IFERROR(NUMBERVALUE(CriteriTecnici!$K5079,",","."),0))),4)&amp;""),",",".")&amp;", "&amp;CHAR(34)&amp;"denominator"&amp;CHAR(34)&amp;": "&amp;SUBSTITUTE(TRIM(ROUND(IFERROR(CriteriTecnici!$L5079*1,IFERROR(NUMBERVALUE(CriteriTecnici!$L5079,".",","),IFERROR(NUMBERVALUE(CriteriTecnici!$L5079,",","."),0))),4)&amp;""),",",".")&amp;", "&amp;CHAR(34)&amp;"flag"&amp;CHAR(34)&amp;": "&amp;SUBSTITUTE(TRIM(ROUND(IFERROR(CriteriTecnici!$M5079*1,IFERROR(NUMBERVALUE(CriteriTecnici!$M5079,".",","),IFERROR(NUMBERVALUE(CriteriTecnici!$M5079,",","."),0))),4)&amp;""),",",".")&amp;", "&amp;CHAR(34)&amp;"rawScore"&amp;CHAR(34)&amp;": "&amp;SUBSTITUTE(TRIM(ROUND(IFERROR(CriteriTecnici!$O5079*1,IFERROR(NUMBERVALUE(CriteriTecnici!$O5079,".",","),IFERROR(NUMBERVALUE(CriteriTecnici!$O5079,",","."),0))),4)&amp;""),",",".")&amp;CHAR(125)&amp;IF(TRUE,",",""))</f>
        <v/>
      </c>
    </row>
    <row r="5300">
      <c r="A5300" s="38">
        <f>IF(CriteriTecnici!$A5080="","","    "&amp;CHAR(123)&amp;CHAR(34)&amp;"bidderId"&amp;CHAR(34)&amp;": "&amp;CHAR(34)&amp;SUBSTITUTE(CriteriTecnici!$A5080,CHAR(34),"'")&amp;CHAR(34)&amp;", "&amp;CHAR(34)&amp;"lotId"&amp;CHAR(34)&amp;": "&amp;CHAR(34)&amp;SUBSTITUTE(CriteriTecnici!$C5080,CHAR(34),"'")&amp;CHAR(34)&amp;", "&amp;CHAR(34)&amp;"criterionId"&amp;CHAR(34)&amp;": "&amp;CHAR(34)&amp;SUBSTITUTE(CriteriTecnici!$D5080,CHAR(34),"'")&amp;CHAR(34)&amp;", "&amp;CHAR(34)&amp;"kind"&amp;CHAR(34)&amp;": "&amp;CHAR(34)&amp;SUBSTITUTE(CriteriTecnici!$F5080,CHAR(34),"'")&amp;CHAR(34)&amp;", "&amp;CHAR(34)&amp;"value"&amp;CHAR(34)&amp;": "&amp;SUBSTITUTE(TRIM(ROUND(IFERROR(CriteriTecnici!$N5080*1,IFERROR(NUMBERVALUE(CriteriTecnici!$N5080,".",","),IFERROR(NUMBERVALUE(CriteriTecnici!$N5080,",","."),0))),4)&amp;""),",",".")&amp;", "&amp;CHAR(34)&amp;"numerator"&amp;CHAR(34)&amp;": "&amp;SUBSTITUTE(TRIM(ROUND(IFERROR(CriteriTecnici!$K5080*1,IFERROR(NUMBERVALUE(CriteriTecnici!$K5080,".",","),IFERROR(NUMBERVALUE(CriteriTecnici!$K5080,",","."),0))),4)&amp;""),",",".")&amp;", "&amp;CHAR(34)&amp;"denominator"&amp;CHAR(34)&amp;": "&amp;SUBSTITUTE(TRIM(ROUND(IFERROR(CriteriTecnici!$L5080*1,IFERROR(NUMBERVALUE(CriteriTecnici!$L5080,".",","),IFERROR(NUMBERVALUE(CriteriTecnici!$L5080,",","."),0))),4)&amp;""),",",".")&amp;", "&amp;CHAR(34)&amp;"flag"&amp;CHAR(34)&amp;": "&amp;SUBSTITUTE(TRIM(ROUND(IFERROR(CriteriTecnici!$M5080*1,IFERROR(NUMBERVALUE(CriteriTecnici!$M5080,".",","),IFERROR(NUMBERVALUE(CriteriTecnici!$M5080,",","."),0))),4)&amp;""),",",".")&amp;", "&amp;CHAR(34)&amp;"rawScore"&amp;CHAR(34)&amp;": "&amp;SUBSTITUTE(TRIM(ROUND(IFERROR(CriteriTecnici!$O5080*1,IFERROR(NUMBERVALUE(CriteriTecnici!$O5080,".",","),IFERROR(NUMBERVALUE(CriteriTecnici!$O5080,",","."),0))),4)&amp;""),",",".")&amp;CHAR(125)&amp;IF(TRUE,",",""))</f>
        <v/>
      </c>
    </row>
    <row r="5301">
      <c r="A5301" s="38">
        <f>IF(CriteriTecnici!$A5081="","","    "&amp;CHAR(123)&amp;CHAR(34)&amp;"bidderId"&amp;CHAR(34)&amp;": "&amp;CHAR(34)&amp;SUBSTITUTE(CriteriTecnici!$A5081,CHAR(34),"'")&amp;CHAR(34)&amp;", "&amp;CHAR(34)&amp;"lotId"&amp;CHAR(34)&amp;": "&amp;CHAR(34)&amp;SUBSTITUTE(CriteriTecnici!$C5081,CHAR(34),"'")&amp;CHAR(34)&amp;", "&amp;CHAR(34)&amp;"criterionId"&amp;CHAR(34)&amp;": "&amp;CHAR(34)&amp;SUBSTITUTE(CriteriTecnici!$D5081,CHAR(34),"'")&amp;CHAR(34)&amp;", "&amp;CHAR(34)&amp;"kind"&amp;CHAR(34)&amp;": "&amp;CHAR(34)&amp;SUBSTITUTE(CriteriTecnici!$F5081,CHAR(34),"'")&amp;CHAR(34)&amp;", "&amp;CHAR(34)&amp;"value"&amp;CHAR(34)&amp;": "&amp;SUBSTITUTE(TRIM(ROUND(IFERROR(CriteriTecnici!$N5081*1,IFERROR(NUMBERVALUE(CriteriTecnici!$N5081,".",","),IFERROR(NUMBERVALUE(CriteriTecnici!$N5081,",","."),0))),4)&amp;""),",",".")&amp;", "&amp;CHAR(34)&amp;"numerator"&amp;CHAR(34)&amp;": "&amp;SUBSTITUTE(TRIM(ROUND(IFERROR(CriteriTecnici!$K5081*1,IFERROR(NUMBERVALUE(CriteriTecnici!$K5081,".",","),IFERROR(NUMBERVALUE(CriteriTecnici!$K5081,",","."),0))),4)&amp;""),",",".")&amp;", "&amp;CHAR(34)&amp;"denominator"&amp;CHAR(34)&amp;": "&amp;SUBSTITUTE(TRIM(ROUND(IFERROR(CriteriTecnici!$L5081*1,IFERROR(NUMBERVALUE(CriteriTecnici!$L5081,".",","),IFERROR(NUMBERVALUE(CriteriTecnici!$L5081,",","."),0))),4)&amp;""),",",".")&amp;", "&amp;CHAR(34)&amp;"flag"&amp;CHAR(34)&amp;": "&amp;SUBSTITUTE(TRIM(ROUND(IFERROR(CriteriTecnici!$M5081*1,IFERROR(NUMBERVALUE(CriteriTecnici!$M5081,".",","),IFERROR(NUMBERVALUE(CriteriTecnici!$M5081,",","."),0))),4)&amp;""),",",".")&amp;", "&amp;CHAR(34)&amp;"rawScore"&amp;CHAR(34)&amp;": "&amp;SUBSTITUTE(TRIM(ROUND(IFERROR(CriteriTecnici!$O5081*1,IFERROR(NUMBERVALUE(CriteriTecnici!$O5081,".",","),IFERROR(NUMBERVALUE(CriteriTecnici!$O5081,",","."),0))),4)&amp;""),",",".")&amp;CHAR(125)&amp;IF(TRUE,",",""))</f>
        <v/>
      </c>
    </row>
    <row r="5302">
      <c r="A5302" s="38">
        <f>IF(CriteriTecnici!$A5082="","","    "&amp;CHAR(123)&amp;CHAR(34)&amp;"bidderId"&amp;CHAR(34)&amp;": "&amp;CHAR(34)&amp;SUBSTITUTE(CriteriTecnici!$A5082,CHAR(34),"'")&amp;CHAR(34)&amp;", "&amp;CHAR(34)&amp;"lotId"&amp;CHAR(34)&amp;": "&amp;CHAR(34)&amp;SUBSTITUTE(CriteriTecnici!$C5082,CHAR(34),"'")&amp;CHAR(34)&amp;", "&amp;CHAR(34)&amp;"criterionId"&amp;CHAR(34)&amp;": "&amp;CHAR(34)&amp;SUBSTITUTE(CriteriTecnici!$D5082,CHAR(34),"'")&amp;CHAR(34)&amp;", "&amp;CHAR(34)&amp;"kind"&amp;CHAR(34)&amp;": "&amp;CHAR(34)&amp;SUBSTITUTE(CriteriTecnici!$F5082,CHAR(34),"'")&amp;CHAR(34)&amp;", "&amp;CHAR(34)&amp;"value"&amp;CHAR(34)&amp;": "&amp;SUBSTITUTE(TRIM(ROUND(IFERROR(CriteriTecnici!$N5082*1,IFERROR(NUMBERVALUE(CriteriTecnici!$N5082,".",","),IFERROR(NUMBERVALUE(CriteriTecnici!$N5082,",","."),0))),4)&amp;""),",",".")&amp;", "&amp;CHAR(34)&amp;"numerator"&amp;CHAR(34)&amp;": "&amp;SUBSTITUTE(TRIM(ROUND(IFERROR(CriteriTecnici!$K5082*1,IFERROR(NUMBERVALUE(CriteriTecnici!$K5082,".",","),IFERROR(NUMBERVALUE(CriteriTecnici!$K5082,",","."),0))),4)&amp;""),",",".")&amp;", "&amp;CHAR(34)&amp;"denominator"&amp;CHAR(34)&amp;": "&amp;SUBSTITUTE(TRIM(ROUND(IFERROR(CriteriTecnici!$L5082*1,IFERROR(NUMBERVALUE(CriteriTecnici!$L5082,".",","),IFERROR(NUMBERVALUE(CriteriTecnici!$L5082,",","."),0))),4)&amp;""),",",".")&amp;", "&amp;CHAR(34)&amp;"flag"&amp;CHAR(34)&amp;": "&amp;SUBSTITUTE(TRIM(ROUND(IFERROR(CriteriTecnici!$M5082*1,IFERROR(NUMBERVALUE(CriteriTecnici!$M5082,".",","),IFERROR(NUMBERVALUE(CriteriTecnici!$M5082,",","."),0))),4)&amp;""),",",".")&amp;", "&amp;CHAR(34)&amp;"rawScore"&amp;CHAR(34)&amp;": "&amp;SUBSTITUTE(TRIM(ROUND(IFERROR(CriteriTecnici!$O5082*1,IFERROR(NUMBERVALUE(CriteriTecnici!$O5082,".",","),IFERROR(NUMBERVALUE(CriteriTecnici!$O5082,",","."),0))),4)&amp;""),",",".")&amp;CHAR(125)&amp;IF(TRUE,",",""))</f>
        <v/>
      </c>
    </row>
    <row r="5303">
      <c r="A5303" s="38">
        <f>IF(CriteriTecnici!$A5083="","","    "&amp;CHAR(123)&amp;CHAR(34)&amp;"bidderId"&amp;CHAR(34)&amp;": "&amp;CHAR(34)&amp;SUBSTITUTE(CriteriTecnici!$A5083,CHAR(34),"'")&amp;CHAR(34)&amp;", "&amp;CHAR(34)&amp;"lotId"&amp;CHAR(34)&amp;": "&amp;CHAR(34)&amp;SUBSTITUTE(CriteriTecnici!$C5083,CHAR(34),"'")&amp;CHAR(34)&amp;", "&amp;CHAR(34)&amp;"criterionId"&amp;CHAR(34)&amp;": "&amp;CHAR(34)&amp;SUBSTITUTE(CriteriTecnici!$D5083,CHAR(34),"'")&amp;CHAR(34)&amp;", "&amp;CHAR(34)&amp;"kind"&amp;CHAR(34)&amp;": "&amp;CHAR(34)&amp;SUBSTITUTE(CriteriTecnici!$F5083,CHAR(34),"'")&amp;CHAR(34)&amp;", "&amp;CHAR(34)&amp;"value"&amp;CHAR(34)&amp;": "&amp;SUBSTITUTE(TRIM(ROUND(IFERROR(CriteriTecnici!$N5083*1,IFERROR(NUMBERVALUE(CriteriTecnici!$N5083,".",","),IFERROR(NUMBERVALUE(CriteriTecnici!$N5083,",","."),0))),4)&amp;""),",",".")&amp;", "&amp;CHAR(34)&amp;"numerator"&amp;CHAR(34)&amp;": "&amp;SUBSTITUTE(TRIM(ROUND(IFERROR(CriteriTecnici!$K5083*1,IFERROR(NUMBERVALUE(CriteriTecnici!$K5083,".",","),IFERROR(NUMBERVALUE(CriteriTecnici!$K5083,",","."),0))),4)&amp;""),",",".")&amp;", "&amp;CHAR(34)&amp;"denominator"&amp;CHAR(34)&amp;": "&amp;SUBSTITUTE(TRIM(ROUND(IFERROR(CriteriTecnici!$L5083*1,IFERROR(NUMBERVALUE(CriteriTecnici!$L5083,".",","),IFERROR(NUMBERVALUE(CriteriTecnici!$L5083,",","."),0))),4)&amp;""),",",".")&amp;", "&amp;CHAR(34)&amp;"flag"&amp;CHAR(34)&amp;": "&amp;SUBSTITUTE(TRIM(ROUND(IFERROR(CriteriTecnici!$M5083*1,IFERROR(NUMBERVALUE(CriteriTecnici!$M5083,".",","),IFERROR(NUMBERVALUE(CriteriTecnici!$M5083,",","."),0))),4)&amp;""),",",".")&amp;", "&amp;CHAR(34)&amp;"rawScore"&amp;CHAR(34)&amp;": "&amp;SUBSTITUTE(TRIM(ROUND(IFERROR(CriteriTecnici!$O5083*1,IFERROR(NUMBERVALUE(CriteriTecnici!$O5083,".",","),IFERROR(NUMBERVALUE(CriteriTecnici!$O5083,",","."),0))),4)&amp;""),",",".")&amp;CHAR(125)&amp;IF(TRUE,",",""))</f>
        <v/>
      </c>
    </row>
    <row r="5304">
      <c r="A5304" s="38">
        <f>IF(CriteriTecnici!$A5084="","","    "&amp;CHAR(123)&amp;CHAR(34)&amp;"bidderId"&amp;CHAR(34)&amp;": "&amp;CHAR(34)&amp;SUBSTITUTE(CriteriTecnici!$A5084,CHAR(34),"'")&amp;CHAR(34)&amp;", "&amp;CHAR(34)&amp;"lotId"&amp;CHAR(34)&amp;": "&amp;CHAR(34)&amp;SUBSTITUTE(CriteriTecnici!$C5084,CHAR(34),"'")&amp;CHAR(34)&amp;", "&amp;CHAR(34)&amp;"criterionId"&amp;CHAR(34)&amp;": "&amp;CHAR(34)&amp;SUBSTITUTE(CriteriTecnici!$D5084,CHAR(34),"'")&amp;CHAR(34)&amp;", "&amp;CHAR(34)&amp;"kind"&amp;CHAR(34)&amp;": "&amp;CHAR(34)&amp;SUBSTITUTE(CriteriTecnici!$F5084,CHAR(34),"'")&amp;CHAR(34)&amp;", "&amp;CHAR(34)&amp;"value"&amp;CHAR(34)&amp;": "&amp;SUBSTITUTE(TRIM(ROUND(IFERROR(CriteriTecnici!$N5084*1,IFERROR(NUMBERVALUE(CriteriTecnici!$N5084,".",","),IFERROR(NUMBERVALUE(CriteriTecnici!$N5084,",","."),0))),4)&amp;""),",",".")&amp;", "&amp;CHAR(34)&amp;"numerator"&amp;CHAR(34)&amp;": "&amp;SUBSTITUTE(TRIM(ROUND(IFERROR(CriteriTecnici!$K5084*1,IFERROR(NUMBERVALUE(CriteriTecnici!$K5084,".",","),IFERROR(NUMBERVALUE(CriteriTecnici!$K5084,",","."),0))),4)&amp;""),",",".")&amp;", "&amp;CHAR(34)&amp;"denominator"&amp;CHAR(34)&amp;": "&amp;SUBSTITUTE(TRIM(ROUND(IFERROR(CriteriTecnici!$L5084*1,IFERROR(NUMBERVALUE(CriteriTecnici!$L5084,".",","),IFERROR(NUMBERVALUE(CriteriTecnici!$L5084,",","."),0))),4)&amp;""),",",".")&amp;", "&amp;CHAR(34)&amp;"flag"&amp;CHAR(34)&amp;": "&amp;SUBSTITUTE(TRIM(ROUND(IFERROR(CriteriTecnici!$M5084*1,IFERROR(NUMBERVALUE(CriteriTecnici!$M5084,".",","),IFERROR(NUMBERVALUE(CriteriTecnici!$M5084,",","."),0))),4)&amp;""),",",".")&amp;", "&amp;CHAR(34)&amp;"rawScore"&amp;CHAR(34)&amp;": "&amp;SUBSTITUTE(TRIM(ROUND(IFERROR(CriteriTecnici!$O5084*1,IFERROR(NUMBERVALUE(CriteriTecnici!$O5084,".",","),IFERROR(NUMBERVALUE(CriteriTecnici!$O5084,",","."),0))),4)&amp;""),",",".")&amp;CHAR(125)&amp;IF(TRUE,",",""))</f>
        <v/>
      </c>
    </row>
    <row r="5305">
      <c r="A5305" s="38">
        <f>IF(CriteriTecnici!$A5085="","","    "&amp;CHAR(123)&amp;CHAR(34)&amp;"bidderId"&amp;CHAR(34)&amp;": "&amp;CHAR(34)&amp;SUBSTITUTE(CriteriTecnici!$A5085,CHAR(34),"'")&amp;CHAR(34)&amp;", "&amp;CHAR(34)&amp;"lotId"&amp;CHAR(34)&amp;": "&amp;CHAR(34)&amp;SUBSTITUTE(CriteriTecnici!$C5085,CHAR(34),"'")&amp;CHAR(34)&amp;", "&amp;CHAR(34)&amp;"criterionId"&amp;CHAR(34)&amp;": "&amp;CHAR(34)&amp;SUBSTITUTE(CriteriTecnici!$D5085,CHAR(34),"'")&amp;CHAR(34)&amp;", "&amp;CHAR(34)&amp;"kind"&amp;CHAR(34)&amp;": "&amp;CHAR(34)&amp;SUBSTITUTE(CriteriTecnici!$F5085,CHAR(34),"'")&amp;CHAR(34)&amp;", "&amp;CHAR(34)&amp;"value"&amp;CHAR(34)&amp;": "&amp;SUBSTITUTE(TRIM(ROUND(IFERROR(CriteriTecnici!$N5085*1,IFERROR(NUMBERVALUE(CriteriTecnici!$N5085,".",","),IFERROR(NUMBERVALUE(CriteriTecnici!$N5085,",","."),0))),4)&amp;""),",",".")&amp;", "&amp;CHAR(34)&amp;"numerator"&amp;CHAR(34)&amp;": "&amp;SUBSTITUTE(TRIM(ROUND(IFERROR(CriteriTecnici!$K5085*1,IFERROR(NUMBERVALUE(CriteriTecnici!$K5085,".",","),IFERROR(NUMBERVALUE(CriteriTecnici!$K5085,",","."),0))),4)&amp;""),",",".")&amp;", "&amp;CHAR(34)&amp;"denominator"&amp;CHAR(34)&amp;": "&amp;SUBSTITUTE(TRIM(ROUND(IFERROR(CriteriTecnici!$L5085*1,IFERROR(NUMBERVALUE(CriteriTecnici!$L5085,".",","),IFERROR(NUMBERVALUE(CriteriTecnici!$L5085,",","."),0))),4)&amp;""),",",".")&amp;", "&amp;CHAR(34)&amp;"flag"&amp;CHAR(34)&amp;": "&amp;SUBSTITUTE(TRIM(ROUND(IFERROR(CriteriTecnici!$M5085*1,IFERROR(NUMBERVALUE(CriteriTecnici!$M5085,".",","),IFERROR(NUMBERVALUE(CriteriTecnici!$M5085,",","."),0))),4)&amp;""),",",".")&amp;", "&amp;CHAR(34)&amp;"rawScore"&amp;CHAR(34)&amp;": "&amp;SUBSTITUTE(TRIM(ROUND(IFERROR(CriteriTecnici!$O5085*1,IFERROR(NUMBERVALUE(CriteriTecnici!$O5085,".",","),IFERROR(NUMBERVALUE(CriteriTecnici!$O5085,",","."),0))),4)&amp;""),",",".")&amp;CHAR(125)&amp;IF(TRUE,",",""))</f>
        <v/>
      </c>
    </row>
    <row r="5306">
      <c r="A5306" s="38">
        <f>IF(CriteriTecnici!$A5086="","","    "&amp;CHAR(123)&amp;CHAR(34)&amp;"bidderId"&amp;CHAR(34)&amp;": "&amp;CHAR(34)&amp;SUBSTITUTE(CriteriTecnici!$A5086,CHAR(34),"'")&amp;CHAR(34)&amp;", "&amp;CHAR(34)&amp;"lotId"&amp;CHAR(34)&amp;": "&amp;CHAR(34)&amp;SUBSTITUTE(CriteriTecnici!$C5086,CHAR(34),"'")&amp;CHAR(34)&amp;", "&amp;CHAR(34)&amp;"criterionId"&amp;CHAR(34)&amp;": "&amp;CHAR(34)&amp;SUBSTITUTE(CriteriTecnici!$D5086,CHAR(34),"'")&amp;CHAR(34)&amp;", "&amp;CHAR(34)&amp;"kind"&amp;CHAR(34)&amp;": "&amp;CHAR(34)&amp;SUBSTITUTE(CriteriTecnici!$F5086,CHAR(34),"'")&amp;CHAR(34)&amp;", "&amp;CHAR(34)&amp;"value"&amp;CHAR(34)&amp;": "&amp;SUBSTITUTE(TRIM(ROUND(IFERROR(CriteriTecnici!$N5086*1,IFERROR(NUMBERVALUE(CriteriTecnici!$N5086,".",","),IFERROR(NUMBERVALUE(CriteriTecnici!$N5086,",","."),0))),4)&amp;""),",",".")&amp;", "&amp;CHAR(34)&amp;"numerator"&amp;CHAR(34)&amp;": "&amp;SUBSTITUTE(TRIM(ROUND(IFERROR(CriteriTecnici!$K5086*1,IFERROR(NUMBERVALUE(CriteriTecnici!$K5086,".",","),IFERROR(NUMBERVALUE(CriteriTecnici!$K5086,",","."),0))),4)&amp;""),",",".")&amp;", "&amp;CHAR(34)&amp;"denominator"&amp;CHAR(34)&amp;": "&amp;SUBSTITUTE(TRIM(ROUND(IFERROR(CriteriTecnici!$L5086*1,IFERROR(NUMBERVALUE(CriteriTecnici!$L5086,".",","),IFERROR(NUMBERVALUE(CriteriTecnici!$L5086,",","."),0))),4)&amp;""),",",".")&amp;", "&amp;CHAR(34)&amp;"flag"&amp;CHAR(34)&amp;": "&amp;SUBSTITUTE(TRIM(ROUND(IFERROR(CriteriTecnici!$M5086*1,IFERROR(NUMBERVALUE(CriteriTecnici!$M5086,".",","),IFERROR(NUMBERVALUE(CriteriTecnici!$M5086,",","."),0))),4)&amp;""),",",".")&amp;", "&amp;CHAR(34)&amp;"rawScore"&amp;CHAR(34)&amp;": "&amp;SUBSTITUTE(TRIM(ROUND(IFERROR(CriteriTecnici!$O5086*1,IFERROR(NUMBERVALUE(CriteriTecnici!$O5086,".",","),IFERROR(NUMBERVALUE(CriteriTecnici!$O5086,",","."),0))),4)&amp;""),",",".")&amp;CHAR(125)&amp;IF(TRUE,",",""))</f>
        <v/>
      </c>
    </row>
    <row r="5307">
      <c r="A5307" s="38">
        <f>IF(CriteriTecnici!$A5087="","","    "&amp;CHAR(123)&amp;CHAR(34)&amp;"bidderId"&amp;CHAR(34)&amp;": "&amp;CHAR(34)&amp;SUBSTITUTE(CriteriTecnici!$A5087,CHAR(34),"'")&amp;CHAR(34)&amp;", "&amp;CHAR(34)&amp;"lotId"&amp;CHAR(34)&amp;": "&amp;CHAR(34)&amp;SUBSTITUTE(CriteriTecnici!$C5087,CHAR(34),"'")&amp;CHAR(34)&amp;", "&amp;CHAR(34)&amp;"criterionId"&amp;CHAR(34)&amp;": "&amp;CHAR(34)&amp;SUBSTITUTE(CriteriTecnici!$D5087,CHAR(34),"'")&amp;CHAR(34)&amp;", "&amp;CHAR(34)&amp;"kind"&amp;CHAR(34)&amp;": "&amp;CHAR(34)&amp;SUBSTITUTE(CriteriTecnici!$F5087,CHAR(34),"'")&amp;CHAR(34)&amp;", "&amp;CHAR(34)&amp;"value"&amp;CHAR(34)&amp;": "&amp;SUBSTITUTE(TRIM(ROUND(IFERROR(CriteriTecnici!$N5087*1,IFERROR(NUMBERVALUE(CriteriTecnici!$N5087,".",","),IFERROR(NUMBERVALUE(CriteriTecnici!$N5087,",","."),0))),4)&amp;""),",",".")&amp;", "&amp;CHAR(34)&amp;"numerator"&amp;CHAR(34)&amp;": "&amp;SUBSTITUTE(TRIM(ROUND(IFERROR(CriteriTecnici!$K5087*1,IFERROR(NUMBERVALUE(CriteriTecnici!$K5087,".",","),IFERROR(NUMBERVALUE(CriteriTecnici!$K5087,",","."),0))),4)&amp;""),",",".")&amp;", "&amp;CHAR(34)&amp;"denominator"&amp;CHAR(34)&amp;": "&amp;SUBSTITUTE(TRIM(ROUND(IFERROR(CriteriTecnici!$L5087*1,IFERROR(NUMBERVALUE(CriteriTecnici!$L5087,".",","),IFERROR(NUMBERVALUE(CriteriTecnici!$L5087,",","."),0))),4)&amp;""),",",".")&amp;", "&amp;CHAR(34)&amp;"flag"&amp;CHAR(34)&amp;": "&amp;SUBSTITUTE(TRIM(ROUND(IFERROR(CriteriTecnici!$M5087*1,IFERROR(NUMBERVALUE(CriteriTecnici!$M5087,".",","),IFERROR(NUMBERVALUE(CriteriTecnici!$M5087,",","."),0))),4)&amp;""),",",".")&amp;", "&amp;CHAR(34)&amp;"rawScore"&amp;CHAR(34)&amp;": "&amp;SUBSTITUTE(TRIM(ROUND(IFERROR(CriteriTecnici!$O5087*1,IFERROR(NUMBERVALUE(CriteriTecnici!$O5087,".",","),IFERROR(NUMBERVALUE(CriteriTecnici!$O5087,",","."),0))),4)&amp;""),",",".")&amp;CHAR(125)&amp;IF(TRUE,",",""))</f>
        <v/>
      </c>
    </row>
    <row r="5308">
      <c r="A5308" s="38">
        <f>IF(CriteriTecnici!$A5088="","","    "&amp;CHAR(123)&amp;CHAR(34)&amp;"bidderId"&amp;CHAR(34)&amp;": "&amp;CHAR(34)&amp;SUBSTITUTE(CriteriTecnici!$A5088,CHAR(34),"'")&amp;CHAR(34)&amp;", "&amp;CHAR(34)&amp;"lotId"&amp;CHAR(34)&amp;": "&amp;CHAR(34)&amp;SUBSTITUTE(CriteriTecnici!$C5088,CHAR(34),"'")&amp;CHAR(34)&amp;", "&amp;CHAR(34)&amp;"criterionId"&amp;CHAR(34)&amp;": "&amp;CHAR(34)&amp;SUBSTITUTE(CriteriTecnici!$D5088,CHAR(34),"'")&amp;CHAR(34)&amp;", "&amp;CHAR(34)&amp;"kind"&amp;CHAR(34)&amp;": "&amp;CHAR(34)&amp;SUBSTITUTE(CriteriTecnici!$F5088,CHAR(34),"'")&amp;CHAR(34)&amp;", "&amp;CHAR(34)&amp;"value"&amp;CHAR(34)&amp;": "&amp;SUBSTITUTE(TRIM(ROUND(IFERROR(CriteriTecnici!$N5088*1,IFERROR(NUMBERVALUE(CriteriTecnici!$N5088,".",","),IFERROR(NUMBERVALUE(CriteriTecnici!$N5088,",","."),0))),4)&amp;""),",",".")&amp;", "&amp;CHAR(34)&amp;"numerator"&amp;CHAR(34)&amp;": "&amp;SUBSTITUTE(TRIM(ROUND(IFERROR(CriteriTecnici!$K5088*1,IFERROR(NUMBERVALUE(CriteriTecnici!$K5088,".",","),IFERROR(NUMBERVALUE(CriteriTecnici!$K5088,",","."),0))),4)&amp;""),",",".")&amp;", "&amp;CHAR(34)&amp;"denominator"&amp;CHAR(34)&amp;": "&amp;SUBSTITUTE(TRIM(ROUND(IFERROR(CriteriTecnici!$L5088*1,IFERROR(NUMBERVALUE(CriteriTecnici!$L5088,".",","),IFERROR(NUMBERVALUE(CriteriTecnici!$L5088,",","."),0))),4)&amp;""),",",".")&amp;", "&amp;CHAR(34)&amp;"flag"&amp;CHAR(34)&amp;": "&amp;SUBSTITUTE(TRIM(ROUND(IFERROR(CriteriTecnici!$M5088*1,IFERROR(NUMBERVALUE(CriteriTecnici!$M5088,".",","),IFERROR(NUMBERVALUE(CriteriTecnici!$M5088,",","."),0))),4)&amp;""),",",".")&amp;", "&amp;CHAR(34)&amp;"rawScore"&amp;CHAR(34)&amp;": "&amp;SUBSTITUTE(TRIM(ROUND(IFERROR(CriteriTecnici!$O5088*1,IFERROR(NUMBERVALUE(CriteriTecnici!$O5088,".",","),IFERROR(NUMBERVALUE(CriteriTecnici!$O5088,",","."),0))),4)&amp;""),",",".")&amp;CHAR(125)&amp;IF(COUNTA(Offerte!$A166:$A$200)&gt;0,",",""))</f>
        <v/>
      </c>
    </row>
    <row r="5309">
      <c r="A5309" s="38">
        <f>IF(CriteriTecnici!$A5089="","","    "&amp;CHAR(123)&amp;CHAR(34)&amp;"bidderId"&amp;CHAR(34)&amp;": "&amp;CHAR(34)&amp;SUBSTITUTE(CriteriTecnici!$A5089,CHAR(34),"'")&amp;CHAR(34)&amp;", "&amp;CHAR(34)&amp;"lotId"&amp;CHAR(34)&amp;": "&amp;CHAR(34)&amp;SUBSTITUTE(CriteriTecnici!$C5089,CHAR(34),"'")&amp;CHAR(34)&amp;", "&amp;CHAR(34)&amp;"criterionId"&amp;CHAR(34)&amp;": "&amp;CHAR(34)&amp;SUBSTITUTE(CriteriTecnici!$D5089,CHAR(34),"'")&amp;CHAR(34)&amp;", "&amp;CHAR(34)&amp;"kind"&amp;CHAR(34)&amp;": "&amp;CHAR(34)&amp;SUBSTITUTE(CriteriTecnici!$F5089,CHAR(34),"'")&amp;CHAR(34)&amp;", "&amp;CHAR(34)&amp;"value"&amp;CHAR(34)&amp;": "&amp;SUBSTITUTE(TRIM(ROUND(IFERROR(CriteriTecnici!$N5089*1,IFERROR(NUMBERVALUE(CriteriTecnici!$N5089,".",","),IFERROR(NUMBERVALUE(CriteriTecnici!$N5089,",","."),0))),4)&amp;""),",",".")&amp;", "&amp;CHAR(34)&amp;"numerator"&amp;CHAR(34)&amp;": "&amp;SUBSTITUTE(TRIM(ROUND(IFERROR(CriteriTecnici!$K5089*1,IFERROR(NUMBERVALUE(CriteriTecnici!$K5089,".",","),IFERROR(NUMBERVALUE(CriteriTecnici!$K5089,",","."),0))),4)&amp;""),",",".")&amp;", "&amp;CHAR(34)&amp;"denominator"&amp;CHAR(34)&amp;": "&amp;SUBSTITUTE(TRIM(ROUND(IFERROR(CriteriTecnici!$L5089*1,IFERROR(NUMBERVALUE(CriteriTecnici!$L5089,".",","),IFERROR(NUMBERVALUE(CriteriTecnici!$L5089,",","."),0))),4)&amp;""),",",".")&amp;", "&amp;CHAR(34)&amp;"flag"&amp;CHAR(34)&amp;": "&amp;SUBSTITUTE(TRIM(ROUND(IFERROR(CriteriTecnici!$M5089*1,IFERROR(NUMBERVALUE(CriteriTecnici!$M5089,".",","),IFERROR(NUMBERVALUE(CriteriTecnici!$M5089,",","."),0))),4)&amp;""),",",".")&amp;", "&amp;CHAR(34)&amp;"rawScore"&amp;CHAR(34)&amp;": "&amp;SUBSTITUTE(TRIM(ROUND(IFERROR(CriteriTecnici!$O5089*1,IFERROR(NUMBERVALUE(CriteriTecnici!$O5089,".",","),IFERROR(NUMBERVALUE(CriteriTecnici!$O5089,",","."),0))),4)&amp;""),",",".")&amp;CHAR(125)&amp;IF(TRUE,",",""))</f>
        <v/>
      </c>
    </row>
    <row r="5310">
      <c r="A5310" s="38">
        <f>IF(CriteriTecnici!$A5090="","","    "&amp;CHAR(123)&amp;CHAR(34)&amp;"bidderId"&amp;CHAR(34)&amp;": "&amp;CHAR(34)&amp;SUBSTITUTE(CriteriTecnici!$A5090,CHAR(34),"'")&amp;CHAR(34)&amp;", "&amp;CHAR(34)&amp;"lotId"&amp;CHAR(34)&amp;": "&amp;CHAR(34)&amp;SUBSTITUTE(CriteriTecnici!$C5090,CHAR(34),"'")&amp;CHAR(34)&amp;", "&amp;CHAR(34)&amp;"criterionId"&amp;CHAR(34)&amp;": "&amp;CHAR(34)&amp;SUBSTITUTE(CriteriTecnici!$D5090,CHAR(34),"'")&amp;CHAR(34)&amp;", "&amp;CHAR(34)&amp;"kind"&amp;CHAR(34)&amp;": "&amp;CHAR(34)&amp;SUBSTITUTE(CriteriTecnici!$F5090,CHAR(34),"'")&amp;CHAR(34)&amp;", "&amp;CHAR(34)&amp;"value"&amp;CHAR(34)&amp;": "&amp;SUBSTITUTE(TRIM(ROUND(IFERROR(CriteriTecnici!$N5090*1,IFERROR(NUMBERVALUE(CriteriTecnici!$N5090,".",","),IFERROR(NUMBERVALUE(CriteriTecnici!$N5090,",","."),0))),4)&amp;""),",",".")&amp;", "&amp;CHAR(34)&amp;"numerator"&amp;CHAR(34)&amp;": "&amp;SUBSTITUTE(TRIM(ROUND(IFERROR(CriteriTecnici!$K5090*1,IFERROR(NUMBERVALUE(CriteriTecnici!$K5090,".",","),IFERROR(NUMBERVALUE(CriteriTecnici!$K5090,",","."),0))),4)&amp;""),",",".")&amp;", "&amp;CHAR(34)&amp;"denominator"&amp;CHAR(34)&amp;": "&amp;SUBSTITUTE(TRIM(ROUND(IFERROR(CriteriTecnici!$L5090*1,IFERROR(NUMBERVALUE(CriteriTecnici!$L5090,".",","),IFERROR(NUMBERVALUE(CriteriTecnici!$L5090,",","."),0))),4)&amp;""),",",".")&amp;", "&amp;CHAR(34)&amp;"flag"&amp;CHAR(34)&amp;": "&amp;SUBSTITUTE(TRIM(ROUND(IFERROR(CriteriTecnici!$M5090*1,IFERROR(NUMBERVALUE(CriteriTecnici!$M5090,".",","),IFERROR(NUMBERVALUE(CriteriTecnici!$M5090,",","."),0))),4)&amp;""),",",".")&amp;", "&amp;CHAR(34)&amp;"rawScore"&amp;CHAR(34)&amp;": "&amp;SUBSTITUTE(TRIM(ROUND(IFERROR(CriteriTecnici!$O5090*1,IFERROR(NUMBERVALUE(CriteriTecnici!$O5090,".",","),IFERROR(NUMBERVALUE(CriteriTecnici!$O5090,",","."),0))),4)&amp;""),",",".")&amp;CHAR(125)&amp;IF(TRUE,",",""))</f>
        <v/>
      </c>
    </row>
    <row r="5311">
      <c r="A5311" s="38">
        <f>IF(CriteriTecnici!$A5091="","","    "&amp;CHAR(123)&amp;CHAR(34)&amp;"bidderId"&amp;CHAR(34)&amp;": "&amp;CHAR(34)&amp;SUBSTITUTE(CriteriTecnici!$A5091,CHAR(34),"'")&amp;CHAR(34)&amp;", "&amp;CHAR(34)&amp;"lotId"&amp;CHAR(34)&amp;": "&amp;CHAR(34)&amp;SUBSTITUTE(CriteriTecnici!$C5091,CHAR(34),"'")&amp;CHAR(34)&amp;", "&amp;CHAR(34)&amp;"criterionId"&amp;CHAR(34)&amp;": "&amp;CHAR(34)&amp;SUBSTITUTE(CriteriTecnici!$D5091,CHAR(34),"'")&amp;CHAR(34)&amp;", "&amp;CHAR(34)&amp;"kind"&amp;CHAR(34)&amp;": "&amp;CHAR(34)&amp;SUBSTITUTE(CriteriTecnici!$F5091,CHAR(34),"'")&amp;CHAR(34)&amp;", "&amp;CHAR(34)&amp;"value"&amp;CHAR(34)&amp;": "&amp;SUBSTITUTE(TRIM(ROUND(IFERROR(CriteriTecnici!$N5091*1,IFERROR(NUMBERVALUE(CriteriTecnici!$N5091,".",","),IFERROR(NUMBERVALUE(CriteriTecnici!$N5091,",","."),0))),4)&amp;""),",",".")&amp;", "&amp;CHAR(34)&amp;"numerator"&amp;CHAR(34)&amp;": "&amp;SUBSTITUTE(TRIM(ROUND(IFERROR(CriteriTecnici!$K5091*1,IFERROR(NUMBERVALUE(CriteriTecnici!$K5091,".",","),IFERROR(NUMBERVALUE(CriteriTecnici!$K5091,",","."),0))),4)&amp;""),",",".")&amp;", "&amp;CHAR(34)&amp;"denominator"&amp;CHAR(34)&amp;": "&amp;SUBSTITUTE(TRIM(ROUND(IFERROR(CriteriTecnici!$L5091*1,IFERROR(NUMBERVALUE(CriteriTecnici!$L5091,".",","),IFERROR(NUMBERVALUE(CriteriTecnici!$L5091,",","."),0))),4)&amp;""),",",".")&amp;", "&amp;CHAR(34)&amp;"flag"&amp;CHAR(34)&amp;": "&amp;SUBSTITUTE(TRIM(ROUND(IFERROR(CriteriTecnici!$M5091*1,IFERROR(NUMBERVALUE(CriteriTecnici!$M5091,".",","),IFERROR(NUMBERVALUE(CriteriTecnici!$M5091,",","."),0))),4)&amp;""),",",".")&amp;", "&amp;CHAR(34)&amp;"rawScore"&amp;CHAR(34)&amp;": "&amp;SUBSTITUTE(TRIM(ROUND(IFERROR(CriteriTecnici!$O5091*1,IFERROR(NUMBERVALUE(CriteriTecnici!$O5091,".",","),IFERROR(NUMBERVALUE(CriteriTecnici!$O5091,",","."),0))),4)&amp;""),",",".")&amp;CHAR(125)&amp;IF(TRUE,",",""))</f>
        <v/>
      </c>
    </row>
    <row r="5312">
      <c r="A5312" s="38">
        <f>IF(CriteriTecnici!$A5092="","","    "&amp;CHAR(123)&amp;CHAR(34)&amp;"bidderId"&amp;CHAR(34)&amp;": "&amp;CHAR(34)&amp;SUBSTITUTE(CriteriTecnici!$A5092,CHAR(34),"'")&amp;CHAR(34)&amp;", "&amp;CHAR(34)&amp;"lotId"&amp;CHAR(34)&amp;": "&amp;CHAR(34)&amp;SUBSTITUTE(CriteriTecnici!$C5092,CHAR(34),"'")&amp;CHAR(34)&amp;", "&amp;CHAR(34)&amp;"criterionId"&amp;CHAR(34)&amp;": "&amp;CHAR(34)&amp;SUBSTITUTE(CriteriTecnici!$D5092,CHAR(34),"'")&amp;CHAR(34)&amp;", "&amp;CHAR(34)&amp;"kind"&amp;CHAR(34)&amp;": "&amp;CHAR(34)&amp;SUBSTITUTE(CriteriTecnici!$F5092,CHAR(34),"'")&amp;CHAR(34)&amp;", "&amp;CHAR(34)&amp;"value"&amp;CHAR(34)&amp;": "&amp;SUBSTITUTE(TRIM(ROUND(IFERROR(CriteriTecnici!$N5092*1,IFERROR(NUMBERVALUE(CriteriTecnici!$N5092,".",","),IFERROR(NUMBERVALUE(CriteriTecnici!$N5092,",","."),0))),4)&amp;""),",",".")&amp;", "&amp;CHAR(34)&amp;"numerator"&amp;CHAR(34)&amp;": "&amp;SUBSTITUTE(TRIM(ROUND(IFERROR(CriteriTecnici!$K5092*1,IFERROR(NUMBERVALUE(CriteriTecnici!$K5092,".",","),IFERROR(NUMBERVALUE(CriteriTecnici!$K5092,",","."),0))),4)&amp;""),",",".")&amp;", "&amp;CHAR(34)&amp;"denominator"&amp;CHAR(34)&amp;": "&amp;SUBSTITUTE(TRIM(ROUND(IFERROR(CriteriTecnici!$L5092*1,IFERROR(NUMBERVALUE(CriteriTecnici!$L5092,".",","),IFERROR(NUMBERVALUE(CriteriTecnici!$L5092,",","."),0))),4)&amp;""),",",".")&amp;", "&amp;CHAR(34)&amp;"flag"&amp;CHAR(34)&amp;": "&amp;SUBSTITUTE(TRIM(ROUND(IFERROR(CriteriTecnici!$M5092*1,IFERROR(NUMBERVALUE(CriteriTecnici!$M5092,".",","),IFERROR(NUMBERVALUE(CriteriTecnici!$M5092,",","."),0))),4)&amp;""),",",".")&amp;", "&amp;CHAR(34)&amp;"rawScore"&amp;CHAR(34)&amp;": "&amp;SUBSTITUTE(TRIM(ROUND(IFERROR(CriteriTecnici!$O5092*1,IFERROR(NUMBERVALUE(CriteriTecnici!$O5092,".",","),IFERROR(NUMBERVALUE(CriteriTecnici!$O5092,",","."),0))),4)&amp;""),",",".")&amp;CHAR(125)&amp;IF(TRUE,",",""))</f>
        <v/>
      </c>
    </row>
    <row r="5313">
      <c r="A5313" s="38">
        <f>IF(CriteriTecnici!$A5093="","","    "&amp;CHAR(123)&amp;CHAR(34)&amp;"bidderId"&amp;CHAR(34)&amp;": "&amp;CHAR(34)&amp;SUBSTITUTE(CriteriTecnici!$A5093,CHAR(34),"'")&amp;CHAR(34)&amp;", "&amp;CHAR(34)&amp;"lotId"&amp;CHAR(34)&amp;": "&amp;CHAR(34)&amp;SUBSTITUTE(CriteriTecnici!$C5093,CHAR(34),"'")&amp;CHAR(34)&amp;", "&amp;CHAR(34)&amp;"criterionId"&amp;CHAR(34)&amp;": "&amp;CHAR(34)&amp;SUBSTITUTE(CriteriTecnici!$D5093,CHAR(34),"'")&amp;CHAR(34)&amp;", "&amp;CHAR(34)&amp;"kind"&amp;CHAR(34)&amp;": "&amp;CHAR(34)&amp;SUBSTITUTE(CriteriTecnici!$F5093,CHAR(34),"'")&amp;CHAR(34)&amp;", "&amp;CHAR(34)&amp;"value"&amp;CHAR(34)&amp;": "&amp;SUBSTITUTE(TRIM(ROUND(IFERROR(CriteriTecnici!$N5093*1,IFERROR(NUMBERVALUE(CriteriTecnici!$N5093,".",","),IFERROR(NUMBERVALUE(CriteriTecnici!$N5093,",","."),0))),4)&amp;""),",",".")&amp;", "&amp;CHAR(34)&amp;"numerator"&amp;CHAR(34)&amp;": "&amp;SUBSTITUTE(TRIM(ROUND(IFERROR(CriteriTecnici!$K5093*1,IFERROR(NUMBERVALUE(CriteriTecnici!$K5093,".",","),IFERROR(NUMBERVALUE(CriteriTecnici!$K5093,",","."),0))),4)&amp;""),",",".")&amp;", "&amp;CHAR(34)&amp;"denominator"&amp;CHAR(34)&amp;": "&amp;SUBSTITUTE(TRIM(ROUND(IFERROR(CriteriTecnici!$L5093*1,IFERROR(NUMBERVALUE(CriteriTecnici!$L5093,".",","),IFERROR(NUMBERVALUE(CriteriTecnici!$L5093,",","."),0))),4)&amp;""),",",".")&amp;", "&amp;CHAR(34)&amp;"flag"&amp;CHAR(34)&amp;": "&amp;SUBSTITUTE(TRIM(ROUND(IFERROR(CriteriTecnici!$M5093*1,IFERROR(NUMBERVALUE(CriteriTecnici!$M5093,".",","),IFERROR(NUMBERVALUE(CriteriTecnici!$M5093,",","."),0))),4)&amp;""),",",".")&amp;", "&amp;CHAR(34)&amp;"rawScore"&amp;CHAR(34)&amp;": "&amp;SUBSTITUTE(TRIM(ROUND(IFERROR(CriteriTecnici!$O5093*1,IFERROR(NUMBERVALUE(CriteriTecnici!$O5093,".",","),IFERROR(NUMBERVALUE(CriteriTecnici!$O5093,",","."),0))),4)&amp;""),",",".")&amp;CHAR(125)&amp;IF(TRUE,",",""))</f>
        <v/>
      </c>
    </row>
    <row r="5314">
      <c r="A5314" s="38">
        <f>IF(CriteriTecnici!$A5094="","","    "&amp;CHAR(123)&amp;CHAR(34)&amp;"bidderId"&amp;CHAR(34)&amp;": "&amp;CHAR(34)&amp;SUBSTITUTE(CriteriTecnici!$A5094,CHAR(34),"'")&amp;CHAR(34)&amp;", "&amp;CHAR(34)&amp;"lotId"&amp;CHAR(34)&amp;": "&amp;CHAR(34)&amp;SUBSTITUTE(CriteriTecnici!$C5094,CHAR(34),"'")&amp;CHAR(34)&amp;", "&amp;CHAR(34)&amp;"criterionId"&amp;CHAR(34)&amp;": "&amp;CHAR(34)&amp;SUBSTITUTE(CriteriTecnici!$D5094,CHAR(34),"'")&amp;CHAR(34)&amp;", "&amp;CHAR(34)&amp;"kind"&amp;CHAR(34)&amp;": "&amp;CHAR(34)&amp;SUBSTITUTE(CriteriTecnici!$F5094,CHAR(34),"'")&amp;CHAR(34)&amp;", "&amp;CHAR(34)&amp;"value"&amp;CHAR(34)&amp;": "&amp;SUBSTITUTE(TRIM(ROUND(IFERROR(CriteriTecnici!$N5094*1,IFERROR(NUMBERVALUE(CriteriTecnici!$N5094,".",","),IFERROR(NUMBERVALUE(CriteriTecnici!$N5094,",","."),0))),4)&amp;""),",",".")&amp;", "&amp;CHAR(34)&amp;"numerator"&amp;CHAR(34)&amp;": "&amp;SUBSTITUTE(TRIM(ROUND(IFERROR(CriteriTecnici!$K5094*1,IFERROR(NUMBERVALUE(CriteriTecnici!$K5094,".",","),IFERROR(NUMBERVALUE(CriteriTecnici!$K5094,",","."),0))),4)&amp;""),",",".")&amp;", "&amp;CHAR(34)&amp;"denominator"&amp;CHAR(34)&amp;": "&amp;SUBSTITUTE(TRIM(ROUND(IFERROR(CriteriTecnici!$L5094*1,IFERROR(NUMBERVALUE(CriteriTecnici!$L5094,".",","),IFERROR(NUMBERVALUE(CriteriTecnici!$L5094,",","."),0))),4)&amp;""),",",".")&amp;", "&amp;CHAR(34)&amp;"flag"&amp;CHAR(34)&amp;": "&amp;SUBSTITUTE(TRIM(ROUND(IFERROR(CriteriTecnici!$M5094*1,IFERROR(NUMBERVALUE(CriteriTecnici!$M5094,".",","),IFERROR(NUMBERVALUE(CriteriTecnici!$M5094,",","."),0))),4)&amp;""),",",".")&amp;", "&amp;CHAR(34)&amp;"rawScore"&amp;CHAR(34)&amp;": "&amp;SUBSTITUTE(TRIM(ROUND(IFERROR(CriteriTecnici!$O5094*1,IFERROR(NUMBERVALUE(CriteriTecnici!$O5094,".",","),IFERROR(NUMBERVALUE(CriteriTecnici!$O5094,",","."),0))),4)&amp;""),",",".")&amp;CHAR(125)&amp;IF(TRUE,",",""))</f>
        <v/>
      </c>
    </row>
    <row r="5315">
      <c r="A5315" s="38">
        <f>IF(CriteriTecnici!$A5095="","","    "&amp;CHAR(123)&amp;CHAR(34)&amp;"bidderId"&amp;CHAR(34)&amp;": "&amp;CHAR(34)&amp;SUBSTITUTE(CriteriTecnici!$A5095,CHAR(34),"'")&amp;CHAR(34)&amp;", "&amp;CHAR(34)&amp;"lotId"&amp;CHAR(34)&amp;": "&amp;CHAR(34)&amp;SUBSTITUTE(CriteriTecnici!$C5095,CHAR(34),"'")&amp;CHAR(34)&amp;", "&amp;CHAR(34)&amp;"criterionId"&amp;CHAR(34)&amp;": "&amp;CHAR(34)&amp;SUBSTITUTE(CriteriTecnici!$D5095,CHAR(34),"'")&amp;CHAR(34)&amp;", "&amp;CHAR(34)&amp;"kind"&amp;CHAR(34)&amp;": "&amp;CHAR(34)&amp;SUBSTITUTE(CriteriTecnici!$F5095,CHAR(34),"'")&amp;CHAR(34)&amp;", "&amp;CHAR(34)&amp;"value"&amp;CHAR(34)&amp;": "&amp;SUBSTITUTE(TRIM(ROUND(IFERROR(CriteriTecnici!$N5095*1,IFERROR(NUMBERVALUE(CriteriTecnici!$N5095,".",","),IFERROR(NUMBERVALUE(CriteriTecnici!$N5095,",","."),0))),4)&amp;""),",",".")&amp;", "&amp;CHAR(34)&amp;"numerator"&amp;CHAR(34)&amp;": "&amp;SUBSTITUTE(TRIM(ROUND(IFERROR(CriteriTecnici!$K5095*1,IFERROR(NUMBERVALUE(CriteriTecnici!$K5095,".",","),IFERROR(NUMBERVALUE(CriteriTecnici!$K5095,",","."),0))),4)&amp;""),",",".")&amp;", "&amp;CHAR(34)&amp;"denominator"&amp;CHAR(34)&amp;": "&amp;SUBSTITUTE(TRIM(ROUND(IFERROR(CriteriTecnici!$L5095*1,IFERROR(NUMBERVALUE(CriteriTecnici!$L5095,".",","),IFERROR(NUMBERVALUE(CriteriTecnici!$L5095,",","."),0))),4)&amp;""),",",".")&amp;", "&amp;CHAR(34)&amp;"flag"&amp;CHAR(34)&amp;": "&amp;SUBSTITUTE(TRIM(ROUND(IFERROR(CriteriTecnici!$M5095*1,IFERROR(NUMBERVALUE(CriteriTecnici!$M5095,".",","),IFERROR(NUMBERVALUE(CriteriTecnici!$M5095,",","."),0))),4)&amp;""),",",".")&amp;", "&amp;CHAR(34)&amp;"rawScore"&amp;CHAR(34)&amp;": "&amp;SUBSTITUTE(TRIM(ROUND(IFERROR(CriteriTecnici!$O5095*1,IFERROR(NUMBERVALUE(CriteriTecnici!$O5095,".",","),IFERROR(NUMBERVALUE(CriteriTecnici!$O5095,",","."),0))),4)&amp;""),",",".")&amp;CHAR(125)&amp;IF(TRUE,",",""))</f>
        <v/>
      </c>
    </row>
    <row r="5316">
      <c r="A5316" s="38">
        <f>IF(CriteriTecnici!$A5096="","","    "&amp;CHAR(123)&amp;CHAR(34)&amp;"bidderId"&amp;CHAR(34)&amp;": "&amp;CHAR(34)&amp;SUBSTITUTE(CriteriTecnici!$A5096,CHAR(34),"'")&amp;CHAR(34)&amp;", "&amp;CHAR(34)&amp;"lotId"&amp;CHAR(34)&amp;": "&amp;CHAR(34)&amp;SUBSTITUTE(CriteriTecnici!$C5096,CHAR(34),"'")&amp;CHAR(34)&amp;", "&amp;CHAR(34)&amp;"criterionId"&amp;CHAR(34)&amp;": "&amp;CHAR(34)&amp;SUBSTITUTE(CriteriTecnici!$D5096,CHAR(34),"'")&amp;CHAR(34)&amp;", "&amp;CHAR(34)&amp;"kind"&amp;CHAR(34)&amp;": "&amp;CHAR(34)&amp;SUBSTITUTE(CriteriTecnici!$F5096,CHAR(34),"'")&amp;CHAR(34)&amp;", "&amp;CHAR(34)&amp;"value"&amp;CHAR(34)&amp;": "&amp;SUBSTITUTE(TRIM(ROUND(IFERROR(CriteriTecnici!$N5096*1,IFERROR(NUMBERVALUE(CriteriTecnici!$N5096,".",","),IFERROR(NUMBERVALUE(CriteriTecnici!$N5096,",","."),0))),4)&amp;""),",",".")&amp;", "&amp;CHAR(34)&amp;"numerator"&amp;CHAR(34)&amp;": "&amp;SUBSTITUTE(TRIM(ROUND(IFERROR(CriteriTecnici!$K5096*1,IFERROR(NUMBERVALUE(CriteriTecnici!$K5096,".",","),IFERROR(NUMBERVALUE(CriteriTecnici!$K5096,",","."),0))),4)&amp;""),",",".")&amp;", "&amp;CHAR(34)&amp;"denominator"&amp;CHAR(34)&amp;": "&amp;SUBSTITUTE(TRIM(ROUND(IFERROR(CriteriTecnici!$L5096*1,IFERROR(NUMBERVALUE(CriteriTecnici!$L5096,".",","),IFERROR(NUMBERVALUE(CriteriTecnici!$L5096,",","."),0))),4)&amp;""),",",".")&amp;", "&amp;CHAR(34)&amp;"flag"&amp;CHAR(34)&amp;": "&amp;SUBSTITUTE(TRIM(ROUND(IFERROR(CriteriTecnici!$M5096*1,IFERROR(NUMBERVALUE(CriteriTecnici!$M5096,".",","),IFERROR(NUMBERVALUE(CriteriTecnici!$M5096,",","."),0))),4)&amp;""),",",".")&amp;", "&amp;CHAR(34)&amp;"rawScore"&amp;CHAR(34)&amp;": "&amp;SUBSTITUTE(TRIM(ROUND(IFERROR(CriteriTecnici!$O5096*1,IFERROR(NUMBERVALUE(CriteriTecnici!$O5096,".",","),IFERROR(NUMBERVALUE(CriteriTecnici!$O5096,",","."),0))),4)&amp;""),",",".")&amp;CHAR(125)&amp;IF(TRUE,",",""))</f>
        <v/>
      </c>
    </row>
    <row r="5317">
      <c r="A5317" s="38">
        <f>IF(CriteriTecnici!$A5097="","","    "&amp;CHAR(123)&amp;CHAR(34)&amp;"bidderId"&amp;CHAR(34)&amp;": "&amp;CHAR(34)&amp;SUBSTITUTE(CriteriTecnici!$A5097,CHAR(34),"'")&amp;CHAR(34)&amp;", "&amp;CHAR(34)&amp;"lotId"&amp;CHAR(34)&amp;": "&amp;CHAR(34)&amp;SUBSTITUTE(CriteriTecnici!$C5097,CHAR(34),"'")&amp;CHAR(34)&amp;", "&amp;CHAR(34)&amp;"criterionId"&amp;CHAR(34)&amp;": "&amp;CHAR(34)&amp;SUBSTITUTE(CriteriTecnici!$D5097,CHAR(34),"'")&amp;CHAR(34)&amp;", "&amp;CHAR(34)&amp;"kind"&amp;CHAR(34)&amp;": "&amp;CHAR(34)&amp;SUBSTITUTE(CriteriTecnici!$F5097,CHAR(34),"'")&amp;CHAR(34)&amp;", "&amp;CHAR(34)&amp;"value"&amp;CHAR(34)&amp;": "&amp;SUBSTITUTE(TRIM(ROUND(IFERROR(CriteriTecnici!$N5097*1,IFERROR(NUMBERVALUE(CriteriTecnici!$N5097,".",","),IFERROR(NUMBERVALUE(CriteriTecnici!$N5097,",","."),0))),4)&amp;""),",",".")&amp;", "&amp;CHAR(34)&amp;"numerator"&amp;CHAR(34)&amp;": "&amp;SUBSTITUTE(TRIM(ROUND(IFERROR(CriteriTecnici!$K5097*1,IFERROR(NUMBERVALUE(CriteriTecnici!$K5097,".",","),IFERROR(NUMBERVALUE(CriteriTecnici!$K5097,",","."),0))),4)&amp;""),",",".")&amp;", "&amp;CHAR(34)&amp;"denominator"&amp;CHAR(34)&amp;": "&amp;SUBSTITUTE(TRIM(ROUND(IFERROR(CriteriTecnici!$L5097*1,IFERROR(NUMBERVALUE(CriteriTecnici!$L5097,".",","),IFERROR(NUMBERVALUE(CriteriTecnici!$L5097,",","."),0))),4)&amp;""),",",".")&amp;", "&amp;CHAR(34)&amp;"flag"&amp;CHAR(34)&amp;": "&amp;SUBSTITUTE(TRIM(ROUND(IFERROR(CriteriTecnici!$M5097*1,IFERROR(NUMBERVALUE(CriteriTecnici!$M5097,".",","),IFERROR(NUMBERVALUE(CriteriTecnici!$M5097,",","."),0))),4)&amp;""),",",".")&amp;", "&amp;CHAR(34)&amp;"rawScore"&amp;CHAR(34)&amp;": "&amp;SUBSTITUTE(TRIM(ROUND(IFERROR(CriteriTecnici!$O5097*1,IFERROR(NUMBERVALUE(CriteriTecnici!$O5097,".",","),IFERROR(NUMBERVALUE(CriteriTecnici!$O5097,",","."),0))),4)&amp;""),",",".")&amp;CHAR(125)&amp;IF(TRUE,",",""))</f>
        <v/>
      </c>
    </row>
    <row r="5318">
      <c r="A5318" s="38">
        <f>IF(CriteriTecnici!$A5098="","","    "&amp;CHAR(123)&amp;CHAR(34)&amp;"bidderId"&amp;CHAR(34)&amp;": "&amp;CHAR(34)&amp;SUBSTITUTE(CriteriTecnici!$A5098,CHAR(34),"'")&amp;CHAR(34)&amp;", "&amp;CHAR(34)&amp;"lotId"&amp;CHAR(34)&amp;": "&amp;CHAR(34)&amp;SUBSTITUTE(CriteriTecnici!$C5098,CHAR(34),"'")&amp;CHAR(34)&amp;", "&amp;CHAR(34)&amp;"criterionId"&amp;CHAR(34)&amp;": "&amp;CHAR(34)&amp;SUBSTITUTE(CriteriTecnici!$D5098,CHAR(34),"'")&amp;CHAR(34)&amp;", "&amp;CHAR(34)&amp;"kind"&amp;CHAR(34)&amp;": "&amp;CHAR(34)&amp;SUBSTITUTE(CriteriTecnici!$F5098,CHAR(34),"'")&amp;CHAR(34)&amp;", "&amp;CHAR(34)&amp;"value"&amp;CHAR(34)&amp;": "&amp;SUBSTITUTE(TRIM(ROUND(IFERROR(CriteriTecnici!$N5098*1,IFERROR(NUMBERVALUE(CriteriTecnici!$N5098,".",","),IFERROR(NUMBERVALUE(CriteriTecnici!$N5098,",","."),0))),4)&amp;""),",",".")&amp;", "&amp;CHAR(34)&amp;"numerator"&amp;CHAR(34)&amp;": "&amp;SUBSTITUTE(TRIM(ROUND(IFERROR(CriteriTecnici!$K5098*1,IFERROR(NUMBERVALUE(CriteriTecnici!$K5098,".",","),IFERROR(NUMBERVALUE(CriteriTecnici!$K5098,",","."),0))),4)&amp;""),",",".")&amp;", "&amp;CHAR(34)&amp;"denominator"&amp;CHAR(34)&amp;": "&amp;SUBSTITUTE(TRIM(ROUND(IFERROR(CriteriTecnici!$L5098*1,IFERROR(NUMBERVALUE(CriteriTecnici!$L5098,".",","),IFERROR(NUMBERVALUE(CriteriTecnici!$L5098,",","."),0))),4)&amp;""),",",".")&amp;", "&amp;CHAR(34)&amp;"flag"&amp;CHAR(34)&amp;": "&amp;SUBSTITUTE(TRIM(ROUND(IFERROR(CriteriTecnici!$M5098*1,IFERROR(NUMBERVALUE(CriteriTecnici!$M5098,".",","),IFERROR(NUMBERVALUE(CriteriTecnici!$M5098,",","."),0))),4)&amp;""),",",".")&amp;", "&amp;CHAR(34)&amp;"rawScore"&amp;CHAR(34)&amp;": "&amp;SUBSTITUTE(TRIM(ROUND(IFERROR(CriteriTecnici!$O5098*1,IFERROR(NUMBERVALUE(CriteriTecnici!$O5098,".",","),IFERROR(NUMBERVALUE(CriteriTecnici!$O5098,",","."),0))),4)&amp;""),",",".")&amp;CHAR(125)&amp;IF(TRUE,",",""))</f>
        <v/>
      </c>
    </row>
    <row r="5319">
      <c r="A5319" s="38">
        <f>IF(CriteriTecnici!$A5099="","","    "&amp;CHAR(123)&amp;CHAR(34)&amp;"bidderId"&amp;CHAR(34)&amp;": "&amp;CHAR(34)&amp;SUBSTITUTE(CriteriTecnici!$A5099,CHAR(34),"'")&amp;CHAR(34)&amp;", "&amp;CHAR(34)&amp;"lotId"&amp;CHAR(34)&amp;": "&amp;CHAR(34)&amp;SUBSTITUTE(CriteriTecnici!$C5099,CHAR(34),"'")&amp;CHAR(34)&amp;", "&amp;CHAR(34)&amp;"criterionId"&amp;CHAR(34)&amp;": "&amp;CHAR(34)&amp;SUBSTITUTE(CriteriTecnici!$D5099,CHAR(34),"'")&amp;CHAR(34)&amp;", "&amp;CHAR(34)&amp;"kind"&amp;CHAR(34)&amp;": "&amp;CHAR(34)&amp;SUBSTITUTE(CriteriTecnici!$F5099,CHAR(34),"'")&amp;CHAR(34)&amp;", "&amp;CHAR(34)&amp;"value"&amp;CHAR(34)&amp;": "&amp;SUBSTITUTE(TRIM(ROUND(IFERROR(CriteriTecnici!$N5099*1,IFERROR(NUMBERVALUE(CriteriTecnici!$N5099,".",","),IFERROR(NUMBERVALUE(CriteriTecnici!$N5099,",","."),0))),4)&amp;""),",",".")&amp;", "&amp;CHAR(34)&amp;"numerator"&amp;CHAR(34)&amp;": "&amp;SUBSTITUTE(TRIM(ROUND(IFERROR(CriteriTecnici!$K5099*1,IFERROR(NUMBERVALUE(CriteriTecnici!$K5099,".",","),IFERROR(NUMBERVALUE(CriteriTecnici!$K5099,",","."),0))),4)&amp;""),",",".")&amp;", "&amp;CHAR(34)&amp;"denominator"&amp;CHAR(34)&amp;": "&amp;SUBSTITUTE(TRIM(ROUND(IFERROR(CriteriTecnici!$L5099*1,IFERROR(NUMBERVALUE(CriteriTecnici!$L5099,".",","),IFERROR(NUMBERVALUE(CriteriTecnici!$L5099,",","."),0))),4)&amp;""),",",".")&amp;", "&amp;CHAR(34)&amp;"flag"&amp;CHAR(34)&amp;": "&amp;SUBSTITUTE(TRIM(ROUND(IFERROR(CriteriTecnici!$M5099*1,IFERROR(NUMBERVALUE(CriteriTecnici!$M5099,".",","),IFERROR(NUMBERVALUE(CriteriTecnici!$M5099,",","."),0))),4)&amp;""),",",".")&amp;", "&amp;CHAR(34)&amp;"rawScore"&amp;CHAR(34)&amp;": "&amp;SUBSTITUTE(TRIM(ROUND(IFERROR(CriteriTecnici!$O5099*1,IFERROR(NUMBERVALUE(CriteriTecnici!$O5099,".",","),IFERROR(NUMBERVALUE(CriteriTecnici!$O5099,",","."),0))),4)&amp;""),",",".")&amp;CHAR(125)&amp;IF(TRUE,",",""))</f>
        <v/>
      </c>
    </row>
    <row r="5320">
      <c r="A5320" s="38">
        <f>IF(CriteriTecnici!$A5100="","","    "&amp;CHAR(123)&amp;CHAR(34)&amp;"bidderId"&amp;CHAR(34)&amp;": "&amp;CHAR(34)&amp;SUBSTITUTE(CriteriTecnici!$A5100,CHAR(34),"'")&amp;CHAR(34)&amp;", "&amp;CHAR(34)&amp;"lotId"&amp;CHAR(34)&amp;": "&amp;CHAR(34)&amp;SUBSTITUTE(CriteriTecnici!$C5100,CHAR(34),"'")&amp;CHAR(34)&amp;", "&amp;CHAR(34)&amp;"criterionId"&amp;CHAR(34)&amp;": "&amp;CHAR(34)&amp;SUBSTITUTE(CriteriTecnici!$D5100,CHAR(34),"'")&amp;CHAR(34)&amp;", "&amp;CHAR(34)&amp;"kind"&amp;CHAR(34)&amp;": "&amp;CHAR(34)&amp;SUBSTITUTE(CriteriTecnici!$F5100,CHAR(34),"'")&amp;CHAR(34)&amp;", "&amp;CHAR(34)&amp;"value"&amp;CHAR(34)&amp;": "&amp;SUBSTITUTE(TRIM(ROUND(IFERROR(CriteriTecnici!$N5100*1,IFERROR(NUMBERVALUE(CriteriTecnici!$N5100,".",","),IFERROR(NUMBERVALUE(CriteriTecnici!$N5100,",","."),0))),4)&amp;""),",",".")&amp;", "&amp;CHAR(34)&amp;"numerator"&amp;CHAR(34)&amp;": "&amp;SUBSTITUTE(TRIM(ROUND(IFERROR(CriteriTecnici!$K5100*1,IFERROR(NUMBERVALUE(CriteriTecnici!$K5100,".",","),IFERROR(NUMBERVALUE(CriteriTecnici!$K5100,",","."),0))),4)&amp;""),",",".")&amp;", "&amp;CHAR(34)&amp;"denominator"&amp;CHAR(34)&amp;": "&amp;SUBSTITUTE(TRIM(ROUND(IFERROR(CriteriTecnici!$L5100*1,IFERROR(NUMBERVALUE(CriteriTecnici!$L5100,".",","),IFERROR(NUMBERVALUE(CriteriTecnici!$L5100,",","."),0))),4)&amp;""),",",".")&amp;", "&amp;CHAR(34)&amp;"flag"&amp;CHAR(34)&amp;": "&amp;SUBSTITUTE(TRIM(ROUND(IFERROR(CriteriTecnici!$M5100*1,IFERROR(NUMBERVALUE(CriteriTecnici!$M5100,".",","),IFERROR(NUMBERVALUE(CriteriTecnici!$M5100,",","."),0))),4)&amp;""),",",".")&amp;", "&amp;CHAR(34)&amp;"rawScore"&amp;CHAR(34)&amp;": "&amp;SUBSTITUTE(TRIM(ROUND(IFERROR(CriteriTecnici!$O5100*1,IFERROR(NUMBERVALUE(CriteriTecnici!$O5100,".",","),IFERROR(NUMBERVALUE(CriteriTecnici!$O5100,",","."),0))),4)&amp;""),",",".")&amp;CHAR(125)&amp;IF(TRUE,",",""))</f>
        <v/>
      </c>
    </row>
    <row r="5321">
      <c r="A5321" s="38">
        <f>IF(CriteriTecnici!$A5101="","","    "&amp;CHAR(123)&amp;CHAR(34)&amp;"bidderId"&amp;CHAR(34)&amp;": "&amp;CHAR(34)&amp;SUBSTITUTE(CriteriTecnici!$A5101,CHAR(34),"'")&amp;CHAR(34)&amp;", "&amp;CHAR(34)&amp;"lotId"&amp;CHAR(34)&amp;": "&amp;CHAR(34)&amp;SUBSTITUTE(CriteriTecnici!$C5101,CHAR(34),"'")&amp;CHAR(34)&amp;", "&amp;CHAR(34)&amp;"criterionId"&amp;CHAR(34)&amp;": "&amp;CHAR(34)&amp;SUBSTITUTE(CriteriTecnici!$D5101,CHAR(34),"'")&amp;CHAR(34)&amp;", "&amp;CHAR(34)&amp;"kind"&amp;CHAR(34)&amp;": "&amp;CHAR(34)&amp;SUBSTITUTE(CriteriTecnici!$F5101,CHAR(34),"'")&amp;CHAR(34)&amp;", "&amp;CHAR(34)&amp;"value"&amp;CHAR(34)&amp;": "&amp;SUBSTITUTE(TRIM(ROUND(IFERROR(CriteriTecnici!$N5101*1,IFERROR(NUMBERVALUE(CriteriTecnici!$N5101,".",","),IFERROR(NUMBERVALUE(CriteriTecnici!$N5101,",","."),0))),4)&amp;""),",",".")&amp;", "&amp;CHAR(34)&amp;"numerator"&amp;CHAR(34)&amp;": "&amp;SUBSTITUTE(TRIM(ROUND(IFERROR(CriteriTecnici!$K5101*1,IFERROR(NUMBERVALUE(CriteriTecnici!$K5101,".",","),IFERROR(NUMBERVALUE(CriteriTecnici!$K5101,",","."),0))),4)&amp;""),",",".")&amp;", "&amp;CHAR(34)&amp;"denominator"&amp;CHAR(34)&amp;": "&amp;SUBSTITUTE(TRIM(ROUND(IFERROR(CriteriTecnici!$L5101*1,IFERROR(NUMBERVALUE(CriteriTecnici!$L5101,".",","),IFERROR(NUMBERVALUE(CriteriTecnici!$L5101,",","."),0))),4)&amp;""),",",".")&amp;", "&amp;CHAR(34)&amp;"flag"&amp;CHAR(34)&amp;": "&amp;SUBSTITUTE(TRIM(ROUND(IFERROR(CriteriTecnici!$M5101*1,IFERROR(NUMBERVALUE(CriteriTecnici!$M5101,".",","),IFERROR(NUMBERVALUE(CriteriTecnici!$M5101,",","."),0))),4)&amp;""),",",".")&amp;", "&amp;CHAR(34)&amp;"rawScore"&amp;CHAR(34)&amp;": "&amp;SUBSTITUTE(TRIM(ROUND(IFERROR(CriteriTecnici!$O5101*1,IFERROR(NUMBERVALUE(CriteriTecnici!$O5101,".",","),IFERROR(NUMBERVALUE(CriteriTecnici!$O5101,",","."),0))),4)&amp;""),",",".")&amp;CHAR(125)&amp;IF(TRUE,",",""))</f>
        <v/>
      </c>
    </row>
    <row r="5322">
      <c r="A5322" s="38">
        <f>IF(CriteriTecnici!$A5102="","","    "&amp;CHAR(123)&amp;CHAR(34)&amp;"bidderId"&amp;CHAR(34)&amp;": "&amp;CHAR(34)&amp;SUBSTITUTE(CriteriTecnici!$A5102,CHAR(34),"'")&amp;CHAR(34)&amp;", "&amp;CHAR(34)&amp;"lotId"&amp;CHAR(34)&amp;": "&amp;CHAR(34)&amp;SUBSTITUTE(CriteriTecnici!$C5102,CHAR(34),"'")&amp;CHAR(34)&amp;", "&amp;CHAR(34)&amp;"criterionId"&amp;CHAR(34)&amp;": "&amp;CHAR(34)&amp;SUBSTITUTE(CriteriTecnici!$D5102,CHAR(34),"'")&amp;CHAR(34)&amp;", "&amp;CHAR(34)&amp;"kind"&amp;CHAR(34)&amp;": "&amp;CHAR(34)&amp;SUBSTITUTE(CriteriTecnici!$F5102,CHAR(34),"'")&amp;CHAR(34)&amp;", "&amp;CHAR(34)&amp;"value"&amp;CHAR(34)&amp;": "&amp;SUBSTITUTE(TRIM(ROUND(IFERROR(CriteriTecnici!$N5102*1,IFERROR(NUMBERVALUE(CriteriTecnici!$N5102,".",","),IFERROR(NUMBERVALUE(CriteriTecnici!$N5102,",","."),0))),4)&amp;""),",",".")&amp;", "&amp;CHAR(34)&amp;"numerator"&amp;CHAR(34)&amp;": "&amp;SUBSTITUTE(TRIM(ROUND(IFERROR(CriteriTecnici!$K5102*1,IFERROR(NUMBERVALUE(CriteriTecnici!$K5102,".",","),IFERROR(NUMBERVALUE(CriteriTecnici!$K5102,",","."),0))),4)&amp;""),",",".")&amp;", "&amp;CHAR(34)&amp;"denominator"&amp;CHAR(34)&amp;": "&amp;SUBSTITUTE(TRIM(ROUND(IFERROR(CriteriTecnici!$L5102*1,IFERROR(NUMBERVALUE(CriteriTecnici!$L5102,".",","),IFERROR(NUMBERVALUE(CriteriTecnici!$L5102,",","."),0))),4)&amp;""),",",".")&amp;", "&amp;CHAR(34)&amp;"flag"&amp;CHAR(34)&amp;": "&amp;SUBSTITUTE(TRIM(ROUND(IFERROR(CriteriTecnici!$M5102*1,IFERROR(NUMBERVALUE(CriteriTecnici!$M5102,".",","),IFERROR(NUMBERVALUE(CriteriTecnici!$M5102,",","."),0))),4)&amp;""),",",".")&amp;", "&amp;CHAR(34)&amp;"rawScore"&amp;CHAR(34)&amp;": "&amp;SUBSTITUTE(TRIM(ROUND(IFERROR(CriteriTecnici!$O5102*1,IFERROR(NUMBERVALUE(CriteriTecnici!$O5102,".",","),IFERROR(NUMBERVALUE(CriteriTecnici!$O5102,",","."),0))),4)&amp;""),",",".")&amp;CHAR(125)&amp;IF(TRUE,",",""))</f>
        <v/>
      </c>
    </row>
    <row r="5323">
      <c r="A5323" s="38">
        <f>IF(CriteriTecnici!$A5103="","","    "&amp;CHAR(123)&amp;CHAR(34)&amp;"bidderId"&amp;CHAR(34)&amp;": "&amp;CHAR(34)&amp;SUBSTITUTE(CriteriTecnici!$A5103,CHAR(34),"'")&amp;CHAR(34)&amp;", "&amp;CHAR(34)&amp;"lotId"&amp;CHAR(34)&amp;": "&amp;CHAR(34)&amp;SUBSTITUTE(CriteriTecnici!$C5103,CHAR(34),"'")&amp;CHAR(34)&amp;", "&amp;CHAR(34)&amp;"criterionId"&amp;CHAR(34)&amp;": "&amp;CHAR(34)&amp;SUBSTITUTE(CriteriTecnici!$D5103,CHAR(34),"'")&amp;CHAR(34)&amp;", "&amp;CHAR(34)&amp;"kind"&amp;CHAR(34)&amp;": "&amp;CHAR(34)&amp;SUBSTITUTE(CriteriTecnici!$F5103,CHAR(34),"'")&amp;CHAR(34)&amp;", "&amp;CHAR(34)&amp;"value"&amp;CHAR(34)&amp;": "&amp;SUBSTITUTE(TRIM(ROUND(IFERROR(CriteriTecnici!$N5103*1,IFERROR(NUMBERVALUE(CriteriTecnici!$N5103,".",","),IFERROR(NUMBERVALUE(CriteriTecnici!$N5103,",","."),0))),4)&amp;""),",",".")&amp;", "&amp;CHAR(34)&amp;"numerator"&amp;CHAR(34)&amp;": "&amp;SUBSTITUTE(TRIM(ROUND(IFERROR(CriteriTecnici!$K5103*1,IFERROR(NUMBERVALUE(CriteriTecnici!$K5103,".",","),IFERROR(NUMBERVALUE(CriteriTecnici!$K5103,",","."),0))),4)&amp;""),",",".")&amp;", "&amp;CHAR(34)&amp;"denominator"&amp;CHAR(34)&amp;": "&amp;SUBSTITUTE(TRIM(ROUND(IFERROR(CriteriTecnici!$L5103*1,IFERROR(NUMBERVALUE(CriteriTecnici!$L5103,".",","),IFERROR(NUMBERVALUE(CriteriTecnici!$L5103,",","."),0))),4)&amp;""),",",".")&amp;", "&amp;CHAR(34)&amp;"flag"&amp;CHAR(34)&amp;": "&amp;SUBSTITUTE(TRIM(ROUND(IFERROR(CriteriTecnici!$M5103*1,IFERROR(NUMBERVALUE(CriteriTecnici!$M5103,".",","),IFERROR(NUMBERVALUE(CriteriTecnici!$M5103,",","."),0))),4)&amp;""),",",".")&amp;", "&amp;CHAR(34)&amp;"rawScore"&amp;CHAR(34)&amp;": "&amp;SUBSTITUTE(TRIM(ROUND(IFERROR(CriteriTecnici!$O5103*1,IFERROR(NUMBERVALUE(CriteriTecnici!$O5103,".",","),IFERROR(NUMBERVALUE(CriteriTecnici!$O5103,",","."),0))),4)&amp;""),",",".")&amp;CHAR(125)&amp;IF(TRUE,",",""))</f>
        <v/>
      </c>
    </row>
    <row r="5324">
      <c r="A5324" s="38">
        <f>IF(CriteriTecnici!$A5104="","","    "&amp;CHAR(123)&amp;CHAR(34)&amp;"bidderId"&amp;CHAR(34)&amp;": "&amp;CHAR(34)&amp;SUBSTITUTE(CriteriTecnici!$A5104,CHAR(34),"'")&amp;CHAR(34)&amp;", "&amp;CHAR(34)&amp;"lotId"&amp;CHAR(34)&amp;": "&amp;CHAR(34)&amp;SUBSTITUTE(CriteriTecnici!$C5104,CHAR(34),"'")&amp;CHAR(34)&amp;", "&amp;CHAR(34)&amp;"criterionId"&amp;CHAR(34)&amp;": "&amp;CHAR(34)&amp;SUBSTITUTE(CriteriTecnici!$D5104,CHAR(34),"'")&amp;CHAR(34)&amp;", "&amp;CHAR(34)&amp;"kind"&amp;CHAR(34)&amp;": "&amp;CHAR(34)&amp;SUBSTITUTE(CriteriTecnici!$F5104,CHAR(34),"'")&amp;CHAR(34)&amp;", "&amp;CHAR(34)&amp;"value"&amp;CHAR(34)&amp;": "&amp;SUBSTITUTE(TRIM(ROUND(IFERROR(CriteriTecnici!$N5104*1,IFERROR(NUMBERVALUE(CriteriTecnici!$N5104,".",","),IFERROR(NUMBERVALUE(CriteriTecnici!$N5104,",","."),0))),4)&amp;""),",",".")&amp;", "&amp;CHAR(34)&amp;"numerator"&amp;CHAR(34)&amp;": "&amp;SUBSTITUTE(TRIM(ROUND(IFERROR(CriteriTecnici!$K5104*1,IFERROR(NUMBERVALUE(CriteriTecnici!$K5104,".",","),IFERROR(NUMBERVALUE(CriteriTecnici!$K5104,",","."),0))),4)&amp;""),",",".")&amp;", "&amp;CHAR(34)&amp;"denominator"&amp;CHAR(34)&amp;": "&amp;SUBSTITUTE(TRIM(ROUND(IFERROR(CriteriTecnici!$L5104*1,IFERROR(NUMBERVALUE(CriteriTecnici!$L5104,".",","),IFERROR(NUMBERVALUE(CriteriTecnici!$L5104,",","."),0))),4)&amp;""),",",".")&amp;", "&amp;CHAR(34)&amp;"flag"&amp;CHAR(34)&amp;": "&amp;SUBSTITUTE(TRIM(ROUND(IFERROR(CriteriTecnici!$M5104*1,IFERROR(NUMBERVALUE(CriteriTecnici!$M5104,".",","),IFERROR(NUMBERVALUE(CriteriTecnici!$M5104,",","."),0))),4)&amp;""),",",".")&amp;", "&amp;CHAR(34)&amp;"rawScore"&amp;CHAR(34)&amp;": "&amp;SUBSTITUTE(TRIM(ROUND(IFERROR(CriteriTecnici!$O5104*1,IFERROR(NUMBERVALUE(CriteriTecnici!$O5104,".",","),IFERROR(NUMBERVALUE(CriteriTecnici!$O5104,",","."),0))),4)&amp;""),",",".")&amp;CHAR(125)&amp;IF(TRUE,",",""))</f>
        <v/>
      </c>
    </row>
    <row r="5325">
      <c r="A5325" s="38">
        <f>IF(CriteriTecnici!$A5105="","","    "&amp;CHAR(123)&amp;CHAR(34)&amp;"bidderId"&amp;CHAR(34)&amp;": "&amp;CHAR(34)&amp;SUBSTITUTE(CriteriTecnici!$A5105,CHAR(34),"'")&amp;CHAR(34)&amp;", "&amp;CHAR(34)&amp;"lotId"&amp;CHAR(34)&amp;": "&amp;CHAR(34)&amp;SUBSTITUTE(CriteriTecnici!$C5105,CHAR(34),"'")&amp;CHAR(34)&amp;", "&amp;CHAR(34)&amp;"criterionId"&amp;CHAR(34)&amp;": "&amp;CHAR(34)&amp;SUBSTITUTE(CriteriTecnici!$D5105,CHAR(34),"'")&amp;CHAR(34)&amp;", "&amp;CHAR(34)&amp;"kind"&amp;CHAR(34)&amp;": "&amp;CHAR(34)&amp;SUBSTITUTE(CriteriTecnici!$F5105,CHAR(34),"'")&amp;CHAR(34)&amp;", "&amp;CHAR(34)&amp;"value"&amp;CHAR(34)&amp;": "&amp;SUBSTITUTE(TRIM(ROUND(IFERROR(CriteriTecnici!$N5105*1,IFERROR(NUMBERVALUE(CriteriTecnici!$N5105,".",","),IFERROR(NUMBERVALUE(CriteriTecnici!$N5105,",","."),0))),4)&amp;""),",",".")&amp;", "&amp;CHAR(34)&amp;"numerator"&amp;CHAR(34)&amp;": "&amp;SUBSTITUTE(TRIM(ROUND(IFERROR(CriteriTecnici!$K5105*1,IFERROR(NUMBERVALUE(CriteriTecnici!$K5105,".",","),IFERROR(NUMBERVALUE(CriteriTecnici!$K5105,",","."),0))),4)&amp;""),",",".")&amp;", "&amp;CHAR(34)&amp;"denominator"&amp;CHAR(34)&amp;": "&amp;SUBSTITUTE(TRIM(ROUND(IFERROR(CriteriTecnici!$L5105*1,IFERROR(NUMBERVALUE(CriteriTecnici!$L5105,".",","),IFERROR(NUMBERVALUE(CriteriTecnici!$L5105,",","."),0))),4)&amp;""),",",".")&amp;", "&amp;CHAR(34)&amp;"flag"&amp;CHAR(34)&amp;": "&amp;SUBSTITUTE(TRIM(ROUND(IFERROR(CriteriTecnici!$M5105*1,IFERROR(NUMBERVALUE(CriteriTecnici!$M5105,".",","),IFERROR(NUMBERVALUE(CriteriTecnici!$M5105,",","."),0))),4)&amp;""),",",".")&amp;", "&amp;CHAR(34)&amp;"rawScore"&amp;CHAR(34)&amp;": "&amp;SUBSTITUTE(TRIM(ROUND(IFERROR(CriteriTecnici!$O5105*1,IFERROR(NUMBERVALUE(CriteriTecnici!$O5105,".",","),IFERROR(NUMBERVALUE(CriteriTecnici!$O5105,",","."),0))),4)&amp;""),",",".")&amp;CHAR(125)&amp;IF(TRUE,",",""))</f>
        <v/>
      </c>
    </row>
    <row r="5326">
      <c r="A5326" s="38">
        <f>IF(CriteriTecnici!$A5106="","","    "&amp;CHAR(123)&amp;CHAR(34)&amp;"bidderId"&amp;CHAR(34)&amp;": "&amp;CHAR(34)&amp;SUBSTITUTE(CriteriTecnici!$A5106,CHAR(34),"'")&amp;CHAR(34)&amp;", "&amp;CHAR(34)&amp;"lotId"&amp;CHAR(34)&amp;": "&amp;CHAR(34)&amp;SUBSTITUTE(CriteriTecnici!$C5106,CHAR(34),"'")&amp;CHAR(34)&amp;", "&amp;CHAR(34)&amp;"criterionId"&amp;CHAR(34)&amp;": "&amp;CHAR(34)&amp;SUBSTITUTE(CriteriTecnici!$D5106,CHAR(34),"'")&amp;CHAR(34)&amp;", "&amp;CHAR(34)&amp;"kind"&amp;CHAR(34)&amp;": "&amp;CHAR(34)&amp;SUBSTITUTE(CriteriTecnici!$F5106,CHAR(34),"'")&amp;CHAR(34)&amp;", "&amp;CHAR(34)&amp;"value"&amp;CHAR(34)&amp;": "&amp;SUBSTITUTE(TRIM(ROUND(IFERROR(CriteriTecnici!$N5106*1,IFERROR(NUMBERVALUE(CriteriTecnici!$N5106,".",","),IFERROR(NUMBERVALUE(CriteriTecnici!$N5106,",","."),0))),4)&amp;""),",",".")&amp;", "&amp;CHAR(34)&amp;"numerator"&amp;CHAR(34)&amp;": "&amp;SUBSTITUTE(TRIM(ROUND(IFERROR(CriteriTecnici!$K5106*1,IFERROR(NUMBERVALUE(CriteriTecnici!$K5106,".",","),IFERROR(NUMBERVALUE(CriteriTecnici!$K5106,",","."),0))),4)&amp;""),",",".")&amp;", "&amp;CHAR(34)&amp;"denominator"&amp;CHAR(34)&amp;": "&amp;SUBSTITUTE(TRIM(ROUND(IFERROR(CriteriTecnici!$L5106*1,IFERROR(NUMBERVALUE(CriteriTecnici!$L5106,".",","),IFERROR(NUMBERVALUE(CriteriTecnici!$L5106,",","."),0))),4)&amp;""),",",".")&amp;", "&amp;CHAR(34)&amp;"flag"&amp;CHAR(34)&amp;": "&amp;SUBSTITUTE(TRIM(ROUND(IFERROR(CriteriTecnici!$M5106*1,IFERROR(NUMBERVALUE(CriteriTecnici!$M5106,".",","),IFERROR(NUMBERVALUE(CriteriTecnici!$M5106,",","."),0))),4)&amp;""),",",".")&amp;", "&amp;CHAR(34)&amp;"rawScore"&amp;CHAR(34)&amp;": "&amp;SUBSTITUTE(TRIM(ROUND(IFERROR(CriteriTecnici!$O5106*1,IFERROR(NUMBERVALUE(CriteriTecnici!$O5106,".",","),IFERROR(NUMBERVALUE(CriteriTecnici!$O5106,",","."),0))),4)&amp;""),",",".")&amp;CHAR(125)&amp;IF(TRUE,",",""))</f>
        <v/>
      </c>
    </row>
    <row r="5327">
      <c r="A5327" s="38">
        <f>IF(CriteriTecnici!$A5107="","","    "&amp;CHAR(123)&amp;CHAR(34)&amp;"bidderId"&amp;CHAR(34)&amp;": "&amp;CHAR(34)&amp;SUBSTITUTE(CriteriTecnici!$A5107,CHAR(34),"'")&amp;CHAR(34)&amp;", "&amp;CHAR(34)&amp;"lotId"&amp;CHAR(34)&amp;": "&amp;CHAR(34)&amp;SUBSTITUTE(CriteriTecnici!$C5107,CHAR(34),"'")&amp;CHAR(34)&amp;", "&amp;CHAR(34)&amp;"criterionId"&amp;CHAR(34)&amp;": "&amp;CHAR(34)&amp;SUBSTITUTE(CriteriTecnici!$D5107,CHAR(34),"'")&amp;CHAR(34)&amp;", "&amp;CHAR(34)&amp;"kind"&amp;CHAR(34)&amp;": "&amp;CHAR(34)&amp;SUBSTITUTE(CriteriTecnici!$F5107,CHAR(34),"'")&amp;CHAR(34)&amp;", "&amp;CHAR(34)&amp;"value"&amp;CHAR(34)&amp;": "&amp;SUBSTITUTE(TRIM(ROUND(IFERROR(CriteriTecnici!$N5107*1,IFERROR(NUMBERVALUE(CriteriTecnici!$N5107,".",","),IFERROR(NUMBERVALUE(CriteriTecnici!$N5107,",","."),0))),4)&amp;""),",",".")&amp;", "&amp;CHAR(34)&amp;"numerator"&amp;CHAR(34)&amp;": "&amp;SUBSTITUTE(TRIM(ROUND(IFERROR(CriteriTecnici!$K5107*1,IFERROR(NUMBERVALUE(CriteriTecnici!$K5107,".",","),IFERROR(NUMBERVALUE(CriteriTecnici!$K5107,",","."),0))),4)&amp;""),",",".")&amp;", "&amp;CHAR(34)&amp;"denominator"&amp;CHAR(34)&amp;": "&amp;SUBSTITUTE(TRIM(ROUND(IFERROR(CriteriTecnici!$L5107*1,IFERROR(NUMBERVALUE(CriteriTecnici!$L5107,".",","),IFERROR(NUMBERVALUE(CriteriTecnici!$L5107,",","."),0))),4)&amp;""),",",".")&amp;", "&amp;CHAR(34)&amp;"flag"&amp;CHAR(34)&amp;": "&amp;SUBSTITUTE(TRIM(ROUND(IFERROR(CriteriTecnici!$M5107*1,IFERROR(NUMBERVALUE(CriteriTecnici!$M5107,".",","),IFERROR(NUMBERVALUE(CriteriTecnici!$M5107,",","."),0))),4)&amp;""),",",".")&amp;", "&amp;CHAR(34)&amp;"rawScore"&amp;CHAR(34)&amp;": "&amp;SUBSTITUTE(TRIM(ROUND(IFERROR(CriteriTecnici!$O5107*1,IFERROR(NUMBERVALUE(CriteriTecnici!$O5107,".",","),IFERROR(NUMBERVALUE(CriteriTecnici!$O5107,",","."),0))),4)&amp;""),",",".")&amp;CHAR(125)&amp;IF(TRUE,",",""))</f>
        <v/>
      </c>
    </row>
    <row r="5328">
      <c r="A5328" s="38">
        <f>IF(CriteriTecnici!$A5108="","","    "&amp;CHAR(123)&amp;CHAR(34)&amp;"bidderId"&amp;CHAR(34)&amp;": "&amp;CHAR(34)&amp;SUBSTITUTE(CriteriTecnici!$A5108,CHAR(34),"'")&amp;CHAR(34)&amp;", "&amp;CHAR(34)&amp;"lotId"&amp;CHAR(34)&amp;": "&amp;CHAR(34)&amp;SUBSTITUTE(CriteriTecnici!$C5108,CHAR(34),"'")&amp;CHAR(34)&amp;", "&amp;CHAR(34)&amp;"criterionId"&amp;CHAR(34)&amp;": "&amp;CHAR(34)&amp;SUBSTITUTE(CriteriTecnici!$D5108,CHAR(34),"'")&amp;CHAR(34)&amp;", "&amp;CHAR(34)&amp;"kind"&amp;CHAR(34)&amp;": "&amp;CHAR(34)&amp;SUBSTITUTE(CriteriTecnici!$F5108,CHAR(34),"'")&amp;CHAR(34)&amp;", "&amp;CHAR(34)&amp;"value"&amp;CHAR(34)&amp;": "&amp;SUBSTITUTE(TRIM(ROUND(IFERROR(CriteriTecnici!$N5108*1,IFERROR(NUMBERVALUE(CriteriTecnici!$N5108,".",","),IFERROR(NUMBERVALUE(CriteriTecnici!$N5108,",","."),0))),4)&amp;""),",",".")&amp;", "&amp;CHAR(34)&amp;"numerator"&amp;CHAR(34)&amp;": "&amp;SUBSTITUTE(TRIM(ROUND(IFERROR(CriteriTecnici!$K5108*1,IFERROR(NUMBERVALUE(CriteriTecnici!$K5108,".",","),IFERROR(NUMBERVALUE(CriteriTecnici!$K5108,",","."),0))),4)&amp;""),",",".")&amp;", "&amp;CHAR(34)&amp;"denominator"&amp;CHAR(34)&amp;": "&amp;SUBSTITUTE(TRIM(ROUND(IFERROR(CriteriTecnici!$L5108*1,IFERROR(NUMBERVALUE(CriteriTecnici!$L5108,".",","),IFERROR(NUMBERVALUE(CriteriTecnici!$L5108,",","."),0))),4)&amp;""),",",".")&amp;", "&amp;CHAR(34)&amp;"flag"&amp;CHAR(34)&amp;": "&amp;SUBSTITUTE(TRIM(ROUND(IFERROR(CriteriTecnici!$M5108*1,IFERROR(NUMBERVALUE(CriteriTecnici!$M5108,".",","),IFERROR(NUMBERVALUE(CriteriTecnici!$M5108,",","."),0))),4)&amp;""),",",".")&amp;", "&amp;CHAR(34)&amp;"rawScore"&amp;CHAR(34)&amp;": "&amp;SUBSTITUTE(TRIM(ROUND(IFERROR(CriteriTecnici!$O5108*1,IFERROR(NUMBERVALUE(CriteriTecnici!$O5108,".",","),IFERROR(NUMBERVALUE(CriteriTecnici!$O5108,",","."),0))),4)&amp;""),",",".")&amp;CHAR(125)&amp;IF(TRUE,",",""))</f>
        <v/>
      </c>
    </row>
    <row r="5329">
      <c r="A5329" s="38">
        <f>IF(CriteriTecnici!$A5109="","","    "&amp;CHAR(123)&amp;CHAR(34)&amp;"bidderId"&amp;CHAR(34)&amp;": "&amp;CHAR(34)&amp;SUBSTITUTE(CriteriTecnici!$A5109,CHAR(34),"'")&amp;CHAR(34)&amp;", "&amp;CHAR(34)&amp;"lotId"&amp;CHAR(34)&amp;": "&amp;CHAR(34)&amp;SUBSTITUTE(CriteriTecnici!$C5109,CHAR(34),"'")&amp;CHAR(34)&amp;", "&amp;CHAR(34)&amp;"criterionId"&amp;CHAR(34)&amp;": "&amp;CHAR(34)&amp;SUBSTITUTE(CriteriTecnici!$D5109,CHAR(34),"'")&amp;CHAR(34)&amp;", "&amp;CHAR(34)&amp;"kind"&amp;CHAR(34)&amp;": "&amp;CHAR(34)&amp;SUBSTITUTE(CriteriTecnici!$F5109,CHAR(34),"'")&amp;CHAR(34)&amp;", "&amp;CHAR(34)&amp;"value"&amp;CHAR(34)&amp;": "&amp;SUBSTITUTE(TRIM(ROUND(IFERROR(CriteriTecnici!$N5109*1,IFERROR(NUMBERVALUE(CriteriTecnici!$N5109,".",","),IFERROR(NUMBERVALUE(CriteriTecnici!$N5109,",","."),0))),4)&amp;""),",",".")&amp;", "&amp;CHAR(34)&amp;"numerator"&amp;CHAR(34)&amp;": "&amp;SUBSTITUTE(TRIM(ROUND(IFERROR(CriteriTecnici!$K5109*1,IFERROR(NUMBERVALUE(CriteriTecnici!$K5109,".",","),IFERROR(NUMBERVALUE(CriteriTecnici!$K5109,",","."),0))),4)&amp;""),",",".")&amp;", "&amp;CHAR(34)&amp;"denominator"&amp;CHAR(34)&amp;": "&amp;SUBSTITUTE(TRIM(ROUND(IFERROR(CriteriTecnici!$L5109*1,IFERROR(NUMBERVALUE(CriteriTecnici!$L5109,".",","),IFERROR(NUMBERVALUE(CriteriTecnici!$L5109,",","."),0))),4)&amp;""),",",".")&amp;", "&amp;CHAR(34)&amp;"flag"&amp;CHAR(34)&amp;": "&amp;SUBSTITUTE(TRIM(ROUND(IFERROR(CriteriTecnici!$M5109*1,IFERROR(NUMBERVALUE(CriteriTecnici!$M5109,".",","),IFERROR(NUMBERVALUE(CriteriTecnici!$M5109,",","."),0))),4)&amp;""),",",".")&amp;", "&amp;CHAR(34)&amp;"rawScore"&amp;CHAR(34)&amp;": "&amp;SUBSTITUTE(TRIM(ROUND(IFERROR(CriteriTecnici!$O5109*1,IFERROR(NUMBERVALUE(CriteriTecnici!$O5109,".",","),IFERROR(NUMBERVALUE(CriteriTecnici!$O5109,",","."),0))),4)&amp;""),",",".")&amp;CHAR(125)&amp;IF(TRUE,",",""))</f>
        <v/>
      </c>
    </row>
    <row r="5330">
      <c r="A5330" s="38">
        <f>IF(CriteriTecnici!$A5110="","","    "&amp;CHAR(123)&amp;CHAR(34)&amp;"bidderId"&amp;CHAR(34)&amp;": "&amp;CHAR(34)&amp;SUBSTITUTE(CriteriTecnici!$A5110,CHAR(34),"'")&amp;CHAR(34)&amp;", "&amp;CHAR(34)&amp;"lotId"&amp;CHAR(34)&amp;": "&amp;CHAR(34)&amp;SUBSTITUTE(CriteriTecnici!$C5110,CHAR(34),"'")&amp;CHAR(34)&amp;", "&amp;CHAR(34)&amp;"criterionId"&amp;CHAR(34)&amp;": "&amp;CHAR(34)&amp;SUBSTITUTE(CriteriTecnici!$D5110,CHAR(34),"'")&amp;CHAR(34)&amp;", "&amp;CHAR(34)&amp;"kind"&amp;CHAR(34)&amp;": "&amp;CHAR(34)&amp;SUBSTITUTE(CriteriTecnici!$F5110,CHAR(34),"'")&amp;CHAR(34)&amp;", "&amp;CHAR(34)&amp;"value"&amp;CHAR(34)&amp;": "&amp;SUBSTITUTE(TRIM(ROUND(IFERROR(CriteriTecnici!$N5110*1,IFERROR(NUMBERVALUE(CriteriTecnici!$N5110,".",","),IFERROR(NUMBERVALUE(CriteriTecnici!$N5110,",","."),0))),4)&amp;""),",",".")&amp;", "&amp;CHAR(34)&amp;"numerator"&amp;CHAR(34)&amp;": "&amp;SUBSTITUTE(TRIM(ROUND(IFERROR(CriteriTecnici!$K5110*1,IFERROR(NUMBERVALUE(CriteriTecnici!$K5110,".",","),IFERROR(NUMBERVALUE(CriteriTecnici!$K5110,",","."),0))),4)&amp;""),",",".")&amp;", "&amp;CHAR(34)&amp;"denominator"&amp;CHAR(34)&amp;": "&amp;SUBSTITUTE(TRIM(ROUND(IFERROR(CriteriTecnici!$L5110*1,IFERROR(NUMBERVALUE(CriteriTecnici!$L5110,".",","),IFERROR(NUMBERVALUE(CriteriTecnici!$L5110,",","."),0))),4)&amp;""),",",".")&amp;", "&amp;CHAR(34)&amp;"flag"&amp;CHAR(34)&amp;": "&amp;SUBSTITUTE(TRIM(ROUND(IFERROR(CriteriTecnici!$M5110*1,IFERROR(NUMBERVALUE(CriteriTecnici!$M5110,".",","),IFERROR(NUMBERVALUE(CriteriTecnici!$M5110,",","."),0))),4)&amp;""),",",".")&amp;", "&amp;CHAR(34)&amp;"rawScore"&amp;CHAR(34)&amp;": "&amp;SUBSTITUTE(TRIM(ROUND(IFERROR(CriteriTecnici!$O5110*1,IFERROR(NUMBERVALUE(CriteriTecnici!$O5110,".",","),IFERROR(NUMBERVALUE(CriteriTecnici!$O5110,",","."),0))),4)&amp;""),",",".")&amp;CHAR(125)&amp;IF(TRUE,",",""))</f>
        <v/>
      </c>
    </row>
    <row r="5331">
      <c r="A5331" s="38">
        <f>IF(CriteriTecnici!$A5111="","","    "&amp;CHAR(123)&amp;CHAR(34)&amp;"bidderId"&amp;CHAR(34)&amp;": "&amp;CHAR(34)&amp;SUBSTITUTE(CriteriTecnici!$A5111,CHAR(34),"'")&amp;CHAR(34)&amp;", "&amp;CHAR(34)&amp;"lotId"&amp;CHAR(34)&amp;": "&amp;CHAR(34)&amp;SUBSTITUTE(CriteriTecnici!$C5111,CHAR(34),"'")&amp;CHAR(34)&amp;", "&amp;CHAR(34)&amp;"criterionId"&amp;CHAR(34)&amp;": "&amp;CHAR(34)&amp;SUBSTITUTE(CriteriTecnici!$D5111,CHAR(34),"'")&amp;CHAR(34)&amp;", "&amp;CHAR(34)&amp;"kind"&amp;CHAR(34)&amp;": "&amp;CHAR(34)&amp;SUBSTITUTE(CriteriTecnici!$F5111,CHAR(34),"'")&amp;CHAR(34)&amp;", "&amp;CHAR(34)&amp;"value"&amp;CHAR(34)&amp;": "&amp;SUBSTITUTE(TRIM(ROUND(IFERROR(CriteriTecnici!$N5111*1,IFERROR(NUMBERVALUE(CriteriTecnici!$N5111,".",","),IFERROR(NUMBERVALUE(CriteriTecnici!$N5111,",","."),0))),4)&amp;""),",",".")&amp;", "&amp;CHAR(34)&amp;"numerator"&amp;CHAR(34)&amp;": "&amp;SUBSTITUTE(TRIM(ROUND(IFERROR(CriteriTecnici!$K5111*1,IFERROR(NUMBERVALUE(CriteriTecnici!$K5111,".",","),IFERROR(NUMBERVALUE(CriteriTecnici!$K5111,",","."),0))),4)&amp;""),",",".")&amp;", "&amp;CHAR(34)&amp;"denominator"&amp;CHAR(34)&amp;": "&amp;SUBSTITUTE(TRIM(ROUND(IFERROR(CriteriTecnici!$L5111*1,IFERROR(NUMBERVALUE(CriteriTecnici!$L5111,".",","),IFERROR(NUMBERVALUE(CriteriTecnici!$L5111,",","."),0))),4)&amp;""),",",".")&amp;", "&amp;CHAR(34)&amp;"flag"&amp;CHAR(34)&amp;": "&amp;SUBSTITUTE(TRIM(ROUND(IFERROR(CriteriTecnici!$M5111*1,IFERROR(NUMBERVALUE(CriteriTecnici!$M5111,".",","),IFERROR(NUMBERVALUE(CriteriTecnici!$M5111,",","."),0))),4)&amp;""),",",".")&amp;", "&amp;CHAR(34)&amp;"rawScore"&amp;CHAR(34)&amp;": "&amp;SUBSTITUTE(TRIM(ROUND(IFERROR(CriteriTecnici!$O5111*1,IFERROR(NUMBERVALUE(CriteriTecnici!$O5111,".",","),IFERROR(NUMBERVALUE(CriteriTecnici!$O5111,",","."),0))),4)&amp;""),",",".")&amp;CHAR(125)&amp;IF(TRUE,",",""))</f>
        <v/>
      </c>
    </row>
    <row r="5332">
      <c r="A5332" s="38">
        <f>IF(CriteriTecnici!$A5112="","","    "&amp;CHAR(123)&amp;CHAR(34)&amp;"bidderId"&amp;CHAR(34)&amp;": "&amp;CHAR(34)&amp;SUBSTITUTE(CriteriTecnici!$A5112,CHAR(34),"'")&amp;CHAR(34)&amp;", "&amp;CHAR(34)&amp;"lotId"&amp;CHAR(34)&amp;": "&amp;CHAR(34)&amp;SUBSTITUTE(CriteriTecnici!$C5112,CHAR(34),"'")&amp;CHAR(34)&amp;", "&amp;CHAR(34)&amp;"criterionId"&amp;CHAR(34)&amp;": "&amp;CHAR(34)&amp;SUBSTITUTE(CriteriTecnici!$D5112,CHAR(34),"'")&amp;CHAR(34)&amp;", "&amp;CHAR(34)&amp;"kind"&amp;CHAR(34)&amp;": "&amp;CHAR(34)&amp;SUBSTITUTE(CriteriTecnici!$F5112,CHAR(34),"'")&amp;CHAR(34)&amp;", "&amp;CHAR(34)&amp;"value"&amp;CHAR(34)&amp;": "&amp;SUBSTITUTE(TRIM(ROUND(IFERROR(CriteriTecnici!$N5112*1,IFERROR(NUMBERVALUE(CriteriTecnici!$N5112,".",","),IFERROR(NUMBERVALUE(CriteriTecnici!$N5112,",","."),0))),4)&amp;""),",",".")&amp;", "&amp;CHAR(34)&amp;"numerator"&amp;CHAR(34)&amp;": "&amp;SUBSTITUTE(TRIM(ROUND(IFERROR(CriteriTecnici!$K5112*1,IFERROR(NUMBERVALUE(CriteriTecnici!$K5112,".",","),IFERROR(NUMBERVALUE(CriteriTecnici!$K5112,",","."),0))),4)&amp;""),",",".")&amp;", "&amp;CHAR(34)&amp;"denominator"&amp;CHAR(34)&amp;": "&amp;SUBSTITUTE(TRIM(ROUND(IFERROR(CriteriTecnici!$L5112*1,IFERROR(NUMBERVALUE(CriteriTecnici!$L5112,".",","),IFERROR(NUMBERVALUE(CriteriTecnici!$L5112,",","."),0))),4)&amp;""),",",".")&amp;", "&amp;CHAR(34)&amp;"flag"&amp;CHAR(34)&amp;": "&amp;SUBSTITUTE(TRIM(ROUND(IFERROR(CriteriTecnici!$M5112*1,IFERROR(NUMBERVALUE(CriteriTecnici!$M5112,".",","),IFERROR(NUMBERVALUE(CriteriTecnici!$M5112,",","."),0))),4)&amp;""),",",".")&amp;", "&amp;CHAR(34)&amp;"rawScore"&amp;CHAR(34)&amp;": "&amp;SUBSTITUTE(TRIM(ROUND(IFERROR(CriteriTecnici!$O5112*1,IFERROR(NUMBERVALUE(CriteriTecnici!$O5112,".",","),IFERROR(NUMBERVALUE(CriteriTecnici!$O5112,",","."),0))),4)&amp;""),",",".")&amp;CHAR(125)&amp;IF(TRUE,",",""))</f>
        <v/>
      </c>
    </row>
    <row r="5333">
      <c r="A5333" s="38">
        <f>IF(CriteriTecnici!$A5113="","","    "&amp;CHAR(123)&amp;CHAR(34)&amp;"bidderId"&amp;CHAR(34)&amp;": "&amp;CHAR(34)&amp;SUBSTITUTE(CriteriTecnici!$A5113,CHAR(34),"'")&amp;CHAR(34)&amp;", "&amp;CHAR(34)&amp;"lotId"&amp;CHAR(34)&amp;": "&amp;CHAR(34)&amp;SUBSTITUTE(CriteriTecnici!$C5113,CHAR(34),"'")&amp;CHAR(34)&amp;", "&amp;CHAR(34)&amp;"criterionId"&amp;CHAR(34)&amp;": "&amp;CHAR(34)&amp;SUBSTITUTE(CriteriTecnici!$D5113,CHAR(34),"'")&amp;CHAR(34)&amp;", "&amp;CHAR(34)&amp;"kind"&amp;CHAR(34)&amp;": "&amp;CHAR(34)&amp;SUBSTITUTE(CriteriTecnici!$F5113,CHAR(34),"'")&amp;CHAR(34)&amp;", "&amp;CHAR(34)&amp;"value"&amp;CHAR(34)&amp;": "&amp;SUBSTITUTE(TRIM(ROUND(IFERROR(CriteriTecnici!$N5113*1,IFERROR(NUMBERVALUE(CriteriTecnici!$N5113,".",","),IFERROR(NUMBERVALUE(CriteriTecnici!$N5113,",","."),0))),4)&amp;""),",",".")&amp;", "&amp;CHAR(34)&amp;"numerator"&amp;CHAR(34)&amp;": "&amp;SUBSTITUTE(TRIM(ROUND(IFERROR(CriteriTecnici!$K5113*1,IFERROR(NUMBERVALUE(CriteriTecnici!$K5113,".",","),IFERROR(NUMBERVALUE(CriteriTecnici!$K5113,",","."),0))),4)&amp;""),",",".")&amp;", "&amp;CHAR(34)&amp;"denominator"&amp;CHAR(34)&amp;": "&amp;SUBSTITUTE(TRIM(ROUND(IFERROR(CriteriTecnici!$L5113*1,IFERROR(NUMBERVALUE(CriteriTecnici!$L5113,".",","),IFERROR(NUMBERVALUE(CriteriTecnici!$L5113,",","."),0))),4)&amp;""),",",".")&amp;", "&amp;CHAR(34)&amp;"flag"&amp;CHAR(34)&amp;": "&amp;SUBSTITUTE(TRIM(ROUND(IFERROR(CriteriTecnici!$M5113*1,IFERROR(NUMBERVALUE(CriteriTecnici!$M5113,".",","),IFERROR(NUMBERVALUE(CriteriTecnici!$M5113,",","."),0))),4)&amp;""),",",".")&amp;", "&amp;CHAR(34)&amp;"rawScore"&amp;CHAR(34)&amp;": "&amp;SUBSTITUTE(TRIM(ROUND(IFERROR(CriteriTecnici!$O5113*1,IFERROR(NUMBERVALUE(CriteriTecnici!$O5113,".",","),IFERROR(NUMBERVALUE(CriteriTecnici!$O5113,",","."),0))),4)&amp;""),",",".")&amp;CHAR(125)&amp;IF(TRUE,",",""))</f>
        <v/>
      </c>
    </row>
    <row r="5334">
      <c r="A5334" s="38">
        <f>IF(CriteriTecnici!$A5114="","","    "&amp;CHAR(123)&amp;CHAR(34)&amp;"bidderId"&amp;CHAR(34)&amp;": "&amp;CHAR(34)&amp;SUBSTITUTE(CriteriTecnici!$A5114,CHAR(34),"'")&amp;CHAR(34)&amp;", "&amp;CHAR(34)&amp;"lotId"&amp;CHAR(34)&amp;": "&amp;CHAR(34)&amp;SUBSTITUTE(CriteriTecnici!$C5114,CHAR(34),"'")&amp;CHAR(34)&amp;", "&amp;CHAR(34)&amp;"criterionId"&amp;CHAR(34)&amp;": "&amp;CHAR(34)&amp;SUBSTITUTE(CriteriTecnici!$D5114,CHAR(34),"'")&amp;CHAR(34)&amp;", "&amp;CHAR(34)&amp;"kind"&amp;CHAR(34)&amp;": "&amp;CHAR(34)&amp;SUBSTITUTE(CriteriTecnici!$F5114,CHAR(34),"'")&amp;CHAR(34)&amp;", "&amp;CHAR(34)&amp;"value"&amp;CHAR(34)&amp;": "&amp;SUBSTITUTE(TRIM(ROUND(IFERROR(CriteriTecnici!$N5114*1,IFERROR(NUMBERVALUE(CriteriTecnici!$N5114,".",","),IFERROR(NUMBERVALUE(CriteriTecnici!$N5114,",","."),0))),4)&amp;""),",",".")&amp;", "&amp;CHAR(34)&amp;"numerator"&amp;CHAR(34)&amp;": "&amp;SUBSTITUTE(TRIM(ROUND(IFERROR(CriteriTecnici!$K5114*1,IFERROR(NUMBERVALUE(CriteriTecnici!$K5114,".",","),IFERROR(NUMBERVALUE(CriteriTecnici!$K5114,",","."),0))),4)&amp;""),",",".")&amp;", "&amp;CHAR(34)&amp;"denominator"&amp;CHAR(34)&amp;": "&amp;SUBSTITUTE(TRIM(ROUND(IFERROR(CriteriTecnici!$L5114*1,IFERROR(NUMBERVALUE(CriteriTecnici!$L5114,".",","),IFERROR(NUMBERVALUE(CriteriTecnici!$L5114,",","."),0))),4)&amp;""),",",".")&amp;", "&amp;CHAR(34)&amp;"flag"&amp;CHAR(34)&amp;": "&amp;SUBSTITUTE(TRIM(ROUND(IFERROR(CriteriTecnici!$M5114*1,IFERROR(NUMBERVALUE(CriteriTecnici!$M5114,".",","),IFERROR(NUMBERVALUE(CriteriTecnici!$M5114,",","."),0))),4)&amp;""),",",".")&amp;", "&amp;CHAR(34)&amp;"rawScore"&amp;CHAR(34)&amp;": "&amp;SUBSTITUTE(TRIM(ROUND(IFERROR(CriteriTecnici!$O5114*1,IFERROR(NUMBERVALUE(CriteriTecnici!$O5114,".",","),IFERROR(NUMBERVALUE(CriteriTecnici!$O5114,",","."),0))),4)&amp;""),",",".")&amp;CHAR(125)&amp;IF(TRUE,",",""))</f>
        <v/>
      </c>
    </row>
    <row r="5335">
      <c r="A5335" s="38">
        <f>IF(CriteriTecnici!$A5115="","","    "&amp;CHAR(123)&amp;CHAR(34)&amp;"bidderId"&amp;CHAR(34)&amp;": "&amp;CHAR(34)&amp;SUBSTITUTE(CriteriTecnici!$A5115,CHAR(34),"'")&amp;CHAR(34)&amp;", "&amp;CHAR(34)&amp;"lotId"&amp;CHAR(34)&amp;": "&amp;CHAR(34)&amp;SUBSTITUTE(CriteriTecnici!$C5115,CHAR(34),"'")&amp;CHAR(34)&amp;", "&amp;CHAR(34)&amp;"criterionId"&amp;CHAR(34)&amp;": "&amp;CHAR(34)&amp;SUBSTITUTE(CriteriTecnici!$D5115,CHAR(34),"'")&amp;CHAR(34)&amp;", "&amp;CHAR(34)&amp;"kind"&amp;CHAR(34)&amp;": "&amp;CHAR(34)&amp;SUBSTITUTE(CriteriTecnici!$F5115,CHAR(34),"'")&amp;CHAR(34)&amp;", "&amp;CHAR(34)&amp;"value"&amp;CHAR(34)&amp;": "&amp;SUBSTITUTE(TRIM(ROUND(IFERROR(CriteriTecnici!$N5115*1,IFERROR(NUMBERVALUE(CriteriTecnici!$N5115,".",","),IFERROR(NUMBERVALUE(CriteriTecnici!$N5115,",","."),0))),4)&amp;""),",",".")&amp;", "&amp;CHAR(34)&amp;"numerator"&amp;CHAR(34)&amp;": "&amp;SUBSTITUTE(TRIM(ROUND(IFERROR(CriteriTecnici!$K5115*1,IFERROR(NUMBERVALUE(CriteriTecnici!$K5115,".",","),IFERROR(NUMBERVALUE(CriteriTecnici!$K5115,",","."),0))),4)&amp;""),",",".")&amp;", "&amp;CHAR(34)&amp;"denominator"&amp;CHAR(34)&amp;": "&amp;SUBSTITUTE(TRIM(ROUND(IFERROR(CriteriTecnici!$L5115*1,IFERROR(NUMBERVALUE(CriteriTecnici!$L5115,".",","),IFERROR(NUMBERVALUE(CriteriTecnici!$L5115,",","."),0))),4)&amp;""),",",".")&amp;", "&amp;CHAR(34)&amp;"flag"&amp;CHAR(34)&amp;": "&amp;SUBSTITUTE(TRIM(ROUND(IFERROR(CriteriTecnici!$M5115*1,IFERROR(NUMBERVALUE(CriteriTecnici!$M5115,".",","),IFERROR(NUMBERVALUE(CriteriTecnici!$M5115,",","."),0))),4)&amp;""),",",".")&amp;", "&amp;CHAR(34)&amp;"rawScore"&amp;CHAR(34)&amp;": "&amp;SUBSTITUTE(TRIM(ROUND(IFERROR(CriteriTecnici!$O5115*1,IFERROR(NUMBERVALUE(CriteriTecnici!$O5115,".",","),IFERROR(NUMBERVALUE(CriteriTecnici!$O5115,",","."),0))),4)&amp;""),",",".")&amp;CHAR(125)&amp;IF(TRUE,",",""))</f>
        <v/>
      </c>
    </row>
    <row r="5336">
      <c r="A5336" s="38">
        <f>IF(CriteriTecnici!$A5116="","","    "&amp;CHAR(123)&amp;CHAR(34)&amp;"bidderId"&amp;CHAR(34)&amp;": "&amp;CHAR(34)&amp;SUBSTITUTE(CriteriTecnici!$A5116,CHAR(34),"'")&amp;CHAR(34)&amp;", "&amp;CHAR(34)&amp;"lotId"&amp;CHAR(34)&amp;": "&amp;CHAR(34)&amp;SUBSTITUTE(CriteriTecnici!$C5116,CHAR(34),"'")&amp;CHAR(34)&amp;", "&amp;CHAR(34)&amp;"criterionId"&amp;CHAR(34)&amp;": "&amp;CHAR(34)&amp;SUBSTITUTE(CriteriTecnici!$D5116,CHAR(34),"'")&amp;CHAR(34)&amp;", "&amp;CHAR(34)&amp;"kind"&amp;CHAR(34)&amp;": "&amp;CHAR(34)&amp;SUBSTITUTE(CriteriTecnici!$F5116,CHAR(34),"'")&amp;CHAR(34)&amp;", "&amp;CHAR(34)&amp;"value"&amp;CHAR(34)&amp;": "&amp;SUBSTITUTE(TRIM(ROUND(IFERROR(CriteriTecnici!$N5116*1,IFERROR(NUMBERVALUE(CriteriTecnici!$N5116,".",","),IFERROR(NUMBERVALUE(CriteriTecnici!$N5116,",","."),0))),4)&amp;""),",",".")&amp;", "&amp;CHAR(34)&amp;"numerator"&amp;CHAR(34)&amp;": "&amp;SUBSTITUTE(TRIM(ROUND(IFERROR(CriteriTecnici!$K5116*1,IFERROR(NUMBERVALUE(CriteriTecnici!$K5116,".",","),IFERROR(NUMBERVALUE(CriteriTecnici!$K5116,",","."),0))),4)&amp;""),",",".")&amp;", "&amp;CHAR(34)&amp;"denominator"&amp;CHAR(34)&amp;": "&amp;SUBSTITUTE(TRIM(ROUND(IFERROR(CriteriTecnici!$L5116*1,IFERROR(NUMBERVALUE(CriteriTecnici!$L5116,".",","),IFERROR(NUMBERVALUE(CriteriTecnici!$L5116,",","."),0))),4)&amp;""),",",".")&amp;", "&amp;CHAR(34)&amp;"flag"&amp;CHAR(34)&amp;": "&amp;SUBSTITUTE(TRIM(ROUND(IFERROR(CriteriTecnici!$M5116*1,IFERROR(NUMBERVALUE(CriteriTecnici!$M5116,".",","),IFERROR(NUMBERVALUE(CriteriTecnici!$M5116,",","."),0))),4)&amp;""),",",".")&amp;", "&amp;CHAR(34)&amp;"rawScore"&amp;CHAR(34)&amp;": "&amp;SUBSTITUTE(TRIM(ROUND(IFERROR(CriteriTecnici!$O5116*1,IFERROR(NUMBERVALUE(CriteriTecnici!$O5116,".",","),IFERROR(NUMBERVALUE(CriteriTecnici!$O5116,",","."),0))),4)&amp;""),",",".")&amp;CHAR(125)&amp;IF(TRUE,",",""))</f>
        <v/>
      </c>
    </row>
    <row r="5337">
      <c r="A5337" s="38">
        <f>IF(CriteriTecnici!$A5117="","","    "&amp;CHAR(123)&amp;CHAR(34)&amp;"bidderId"&amp;CHAR(34)&amp;": "&amp;CHAR(34)&amp;SUBSTITUTE(CriteriTecnici!$A5117,CHAR(34),"'")&amp;CHAR(34)&amp;", "&amp;CHAR(34)&amp;"lotId"&amp;CHAR(34)&amp;": "&amp;CHAR(34)&amp;SUBSTITUTE(CriteriTecnici!$C5117,CHAR(34),"'")&amp;CHAR(34)&amp;", "&amp;CHAR(34)&amp;"criterionId"&amp;CHAR(34)&amp;": "&amp;CHAR(34)&amp;SUBSTITUTE(CriteriTecnici!$D5117,CHAR(34),"'")&amp;CHAR(34)&amp;", "&amp;CHAR(34)&amp;"kind"&amp;CHAR(34)&amp;": "&amp;CHAR(34)&amp;SUBSTITUTE(CriteriTecnici!$F5117,CHAR(34),"'")&amp;CHAR(34)&amp;", "&amp;CHAR(34)&amp;"value"&amp;CHAR(34)&amp;": "&amp;SUBSTITUTE(TRIM(ROUND(IFERROR(CriteriTecnici!$N5117*1,IFERROR(NUMBERVALUE(CriteriTecnici!$N5117,".",","),IFERROR(NUMBERVALUE(CriteriTecnici!$N5117,",","."),0))),4)&amp;""),",",".")&amp;", "&amp;CHAR(34)&amp;"numerator"&amp;CHAR(34)&amp;": "&amp;SUBSTITUTE(TRIM(ROUND(IFERROR(CriteriTecnici!$K5117*1,IFERROR(NUMBERVALUE(CriteriTecnici!$K5117,".",","),IFERROR(NUMBERVALUE(CriteriTecnici!$K5117,",","."),0))),4)&amp;""),",",".")&amp;", "&amp;CHAR(34)&amp;"denominator"&amp;CHAR(34)&amp;": "&amp;SUBSTITUTE(TRIM(ROUND(IFERROR(CriteriTecnici!$L5117*1,IFERROR(NUMBERVALUE(CriteriTecnici!$L5117,".",","),IFERROR(NUMBERVALUE(CriteriTecnici!$L5117,",","."),0))),4)&amp;""),",",".")&amp;", "&amp;CHAR(34)&amp;"flag"&amp;CHAR(34)&amp;": "&amp;SUBSTITUTE(TRIM(ROUND(IFERROR(CriteriTecnici!$M5117*1,IFERROR(NUMBERVALUE(CriteriTecnici!$M5117,".",","),IFERROR(NUMBERVALUE(CriteriTecnici!$M5117,",","."),0))),4)&amp;""),",",".")&amp;", "&amp;CHAR(34)&amp;"rawScore"&amp;CHAR(34)&amp;": "&amp;SUBSTITUTE(TRIM(ROUND(IFERROR(CriteriTecnici!$O5117*1,IFERROR(NUMBERVALUE(CriteriTecnici!$O5117,".",","),IFERROR(NUMBERVALUE(CriteriTecnici!$O5117,",","."),0))),4)&amp;""),",",".")&amp;CHAR(125)&amp;IF(TRUE,",",""))</f>
        <v/>
      </c>
    </row>
    <row r="5338">
      <c r="A5338" s="38">
        <f>IF(CriteriTecnici!$A5118="","","    "&amp;CHAR(123)&amp;CHAR(34)&amp;"bidderId"&amp;CHAR(34)&amp;": "&amp;CHAR(34)&amp;SUBSTITUTE(CriteriTecnici!$A5118,CHAR(34),"'")&amp;CHAR(34)&amp;", "&amp;CHAR(34)&amp;"lotId"&amp;CHAR(34)&amp;": "&amp;CHAR(34)&amp;SUBSTITUTE(CriteriTecnici!$C5118,CHAR(34),"'")&amp;CHAR(34)&amp;", "&amp;CHAR(34)&amp;"criterionId"&amp;CHAR(34)&amp;": "&amp;CHAR(34)&amp;SUBSTITUTE(CriteriTecnici!$D5118,CHAR(34),"'")&amp;CHAR(34)&amp;", "&amp;CHAR(34)&amp;"kind"&amp;CHAR(34)&amp;": "&amp;CHAR(34)&amp;SUBSTITUTE(CriteriTecnici!$F5118,CHAR(34),"'")&amp;CHAR(34)&amp;", "&amp;CHAR(34)&amp;"value"&amp;CHAR(34)&amp;": "&amp;SUBSTITUTE(TRIM(ROUND(IFERROR(CriteriTecnici!$N5118*1,IFERROR(NUMBERVALUE(CriteriTecnici!$N5118,".",","),IFERROR(NUMBERVALUE(CriteriTecnici!$N5118,",","."),0))),4)&amp;""),",",".")&amp;", "&amp;CHAR(34)&amp;"numerator"&amp;CHAR(34)&amp;": "&amp;SUBSTITUTE(TRIM(ROUND(IFERROR(CriteriTecnici!$K5118*1,IFERROR(NUMBERVALUE(CriteriTecnici!$K5118,".",","),IFERROR(NUMBERVALUE(CriteriTecnici!$K5118,",","."),0))),4)&amp;""),",",".")&amp;", "&amp;CHAR(34)&amp;"denominator"&amp;CHAR(34)&amp;": "&amp;SUBSTITUTE(TRIM(ROUND(IFERROR(CriteriTecnici!$L5118*1,IFERROR(NUMBERVALUE(CriteriTecnici!$L5118,".",","),IFERROR(NUMBERVALUE(CriteriTecnici!$L5118,",","."),0))),4)&amp;""),",",".")&amp;", "&amp;CHAR(34)&amp;"flag"&amp;CHAR(34)&amp;": "&amp;SUBSTITUTE(TRIM(ROUND(IFERROR(CriteriTecnici!$M5118*1,IFERROR(NUMBERVALUE(CriteriTecnici!$M5118,".",","),IFERROR(NUMBERVALUE(CriteriTecnici!$M5118,",","."),0))),4)&amp;""),",",".")&amp;", "&amp;CHAR(34)&amp;"rawScore"&amp;CHAR(34)&amp;": "&amp;SUBSTITUTE(TRIM(ROUND(IFERROR(CriteriTecnici!$O5118*1,IFERROR(NUMBERVALUE(CriteriTecnici!$O5118,".",","),IFERROR(NUMBERVALUE(CriteriTecnici!$O5118,",","."),0))),4)&amp;""),",",".")&amp;CHAR(125)&amp;IF(TRUE,",",""))</f>
        <v/>
      </c>
    </row>
    <row r="5339">
      <c r="A5339" s="38">
        <f>IF(CriteriTecnici!$A5119="","","    "&amp;CHAR(123)&amp;CHAR(34)&amp;"bidderId"&amp;CHAR(34)&amp;": "&amp;CHAR(34)&amp;SUBSTITUTE(CriteriTecnici!$A5119,CHAR(34),"'")&amp;CHAR(34)&amp;", "&amp;CHAR(34)&amp;"lotId"&amp;CHAR(34)&amp;": "&amp;CHAR(34)&amp;SUBSTITUTE(CriteriTecnici!$C5119,CHAR(34),"'")&amp;CHAR(34)&amp;", "&amp;CHAR(34)&amp;"criterionId"&amp;CHAR(34)&amp;": "&amp;CHAR(34)&amp;SUBSTITUTE(CriteriTecnici!$D5119,CHAR(34),"'")&amp;CHAR(34)&amp;", "&amp;CHAR(34)&amp;"kind"&amp;CHAR(34)&amp;": "&amp;CHAR(34)&amp;SUBSTITUTE(CriteriTecnici!$F5119,CHAR(34),"'")&amp;CHAR(34)&amp;", "&amp;CHAR(34)&amp;"value"&amp;CHAR(34)&amp;": "&amp;SUBSTITUTE(TRIM(ROUND(IFERROR(CriteriTecnici!$N5119*1,IFERROR(NUMBERVALUE(CriteriTecnici!$N5119,".",","),IFERROR(NUMBERVALUE(CriteriTecnici!$N5119,",","."),0))),4)&amp;""),",",".")&amp;", "&amp;CHAR(34)&amp;"numerator"&amp;CHAR(34)&amp;": "&amp;SUBSTITUTE(TRIM(ROUND(IFERROR(CriteriTecnici!$K5119*1,IFERROR(NUMBERVALUE(CriteriTecnici!$K5119,".",","),IFERROR(NUMBERVALUE(CriteriTecnici!$K5119,",","."),0))),4)&amp;""),",",".")&amp;", "&amp;CHAR(34)&amp;"denominator"&amp;CHAR(34)&amp;": "&amp;SUBSTITUTE(TRIM(ROUND(IFERROR(CriteriTecnici!$L5119*1,IFERROR(NUMBERVALUE(CriteriTecnici!$L5119,".",","),IFERROR(NUMBERVALUE(CriteriTecnici!$L5119,",","."),0))),4)&amp;""),",",".")&amp;", "&amp;CHAR(34)&amp;"flag"&amp;CHAR(34)&amp;": "&amp;SUBSTITUTE(TRIM(ROUND(IFERROR(CriteriTecnici!$M5119*1,IFERROR(NUMBERVALUE(CriteriTecnici!$M5119,".",","),IFERROR(NUMBERVALUE(CriteriTecnici!$M5119,",","."),0))),4)&amp;""),",",".")&amp;", "&amp;CHAR(34)&amp;"rawScore"&amp;CHAR(34)&amp;": "&amp;SUBSTITUTE(TRIM(ROUND(IFERROR(CriteriTecnici!$O5119*1,IFERROR(NUMBERVALUE(CriteriTecnici!$O5119,".",","),IFERROR(NUMBERVALUE(CriteriTecnici!$O5119,",","."),0))),4)&amp;""),",",".")&amp;CHAR(125)&amp;IF(COUNTA(Offerte!$A167:$A$200)&gt;0,",",""))</f>
        <v/>
      </c>
    </row>
    <row r="5340">
      <c r="A5340" s="38">
        <f>IF(CriteriTecnici!$A5120="","","    "&amp;CHAR(123)&amp;CHAR(34)&amp;"bidderId"&amp;CHAR(34)&amp;": "&amp;CHAR(34)&amp;SUBSTITUTE(CriteriTecnici!$A5120,CHAR(34),"'")&amp;CHAR(34)&amp;", "&amp;CHAR(34)&amp;"lotId"&amp;CHAR(34)&amp;": "&amp;CHAR(34)&amp;SUBSTITUTE(CriteriTecnici!$C5120,CHAR(34),"'")&amp;CHAR(34)&amp;", "&amp;CHAR(34)&amp;"criterionId"&amp;CHAR(34)&amp;": "&amp;CHAR(34)&amp;SUBSTITUTE(CriteriTecnici!$D5120,CHAR(34),"'")&amp;CHAR(34)&amp;", "&amp;CHAR(34)&amp;"kind"&amp;CHAR(34)&amp;": "&amp;CHAR(34)&amp;SUBSTITUTE(CriteriTecnici!$F5120,CHAR(34),"'")&amp;CHAR(34)&amp;", "&amp;CHAR(34)&amp;"value"&amp;CHAR(34)&amp;": "&amp;SUBSTITUTE(TRIM(ROUND(IFERROR(CriteriTecnici!$N5120*1,IFERROR(NUMBERVALUE(CriteriTecnici!$N5120,".",","),IFERROR(NUMBERVALUE(CriteriTecnici!$N5120,",","."),0))),4)&amp;""),",",".")&amp;", "&amp;CHAR(34)&amp;"numerator"&amp;CHAR(34)&amp;": "&amp;SUBSTITUTE(TRIM(ROUND(IFERROR(CriteriTecnici!$K5120*1,IFERROR(NUMBERVALUE(CriteriTecnici!$K5120,".",","),IFERROR(NUMBERVALUE(CriteriTecnici!$K5120,",","."),0))),4)&amp;""),",",".")&amp;", "&amp;CHAR(34)&amp;"denominator"&amp;CHAR(34)&amp;": "&amp;SUBSTITUTE(TRIM(ROUND(IFERROR(CriteriTecnici!$L5120*1,IFERROR(NUMBERVALUE(CriteriTecnici!$L5120,".",","),IFERROR(NUMBERVALUE(CriteriTecnici!$L5120,",","."),0))),4)&amp;""),",",".")&amp;", "&amp;CHAR(34)&amp;"flag"&amp;CHAR(34)&amp;": "&amp;SUBSTITUTE(TRIM(ROUND(IFERROR(CriteriTecnici!$M5120*1,IFERROR(NUMBERVALUE(CriteriTecnici!$M5120,".",","),IFERROR(NUMBERVALUE(CriteriTecnici!$M5120,",","."),0))),4)&amp;""),",",".")&amp;", "&amp;CHAR(34)&amp;"rawScore"&amp;CHAR(34)&amp;": "&amp;SUBSTITUTE(TRIM(ROUND(IFERROR(CriteriTecnici!$O5120*1,IFERROR(NUMBERVALUE(CriteriTecnici!$O5120,".",","),IFERROR(NUMBERVALUE(CriteriTecnici!$O5120,",","."),0))),4)&amp;""),",",".")&amp;CHAR(125)&amp;IF(TRUE,",",""))</f>
        <v/>
      </c>
    </row>
    <row r="5341">
      <c r="A5341" s="38">
        <f>IF(CriteriTecnici!$A5121="","","    "&amp;CHAR(123)&amp;CHAR(34)&amp;"bidderId"&amp;CHAR(34)&amp;": "&amp;CHAR(34)&amp;SUBSTITUTE(CriteriTecnici!$A5121,CHAR(34),"'")&amp;CHAR(34)&amp;", "&amp;CHAR(34)&amp;"lotId"&amp;CHAR(34)&amp;": "&amp;CHAR(34)&amp;SUBSTITUTE(CriteriTecnici!$C5121,CHAR(34),"'")&amp;CHAR(34)&amp;", "&amp;CHAR(34)&amp;"criterionId"&amp;CHAR(34)&amp;": "&amp;CHAR(34)&amp;SUBSTITUTE(CriteriTecnici!$D5121,CHAR(34),"'")&amp;CHAR(34)&amp;", "&amp;CHAR(34)&amp;"kind"&amp;CHAR(34)&amp;": "&amp;CHAR(34)&amp;SUBSTITUTE(CriteriTecnici!$F5121,CHAR(34),"'")&amp;CHAR(34)&amp;", "&amp;CHAR(34)&amp;"value"&amp;CHAR(34)&amp;": "&amp;SUBSTITUTE(TRIM(ROUND(IFERROR(CriteriTecnici!$N5121*1,IFERROR(NUMBERVALUE(CriteriTecnici!$N5121,".",","),IFERROR(NUMBERVALUE(CriteriTecnici!$N5121,",","."),0))),4)&amp;""),",",".")&amp;", "&amp;CHAR(34)&amp;"numerator"&amp;CHAR(34)&amp;": "&amp;SUBSTITUTE(TRIM(ROUND(IFERROR(CriteriTecnici!$K5121*1,IFERROR(NUMBERVALUE(CriteriTecnici!$K5121,".",","),IFERROR(NUMBERVALUE(CriteriTecnici!$K5121,",","."),0))),4)&amp;""),",",".")&amp;", "&amp;CHAR(34)&amp;"denominator"&amp;CHAR(34)&amp;": "&amp;SUBSTITUTE(TRIM(ROUND(IFERROR(CriteriTecnici!$L5121*1,IFERROR(NUMBERVALUE(CriteriTecnici!$L5121,".",","),IFERROR(NUMBERVALUE(CriteriTecnici!$L5121,",","."),0))),4)&amp;""),",",".")&amp;", "&amp;CHAR(34)&amp;"flag"&amp;CHAR(34)&amp;": "&amp;SUBSTITUTE(TRIM(ROUND(IFERROR(CriteriTecnici!$M5121*1,IFERROR(NUMBERVALUE(CriteriTecnici!$M5121,".",","),IFERROR(NUMBERVALUE(CriteriTecnici!$M5121,",","."),0))),4)&amp;""),",",".")&amp;", "&amp;CHAR(34)&amp;"rawScore"&amp;CHAR(34)&amp;": "&amp;SUBSTITUTE(TRIM(ROUND(IFERROR(CriteriTecnici!$O5121*1,IFERROR(NUMBERVALUE(CriteriTecnici!$O5121,".",","),IFERROR(NUMBERVALUE(CriteriTecnici!$O5121,",","."),0))),4)&amp;""),",",".")&amp;CHAR(125)&amp;IF(TRUE,",",""))</f>
        <v/>
      </c>
    </row>
    <row r="5342">
      <c r="A5342" s="38">
        <f>IF(CriteriTecnici!$A5122="","","    "&amp;CHAR(123)&amp;CHAR(34)&amp;"bidderId"&amp;CHAR(34)&amp;": "&amp;CHAR(34)&amp;SUBSTITUTE(CriteriTecnici!$A5122,CHAR(34),"'")&amp;CHAR(34)&amp;", "&amp;CHAR(34)&amp;"lotId"&amp;CHAR(34)&amp;": "&amp;CHAR(34)&amp;SUBSTITUTE(CriteriTecnici!$C5122,CHAR(34),"'")&amp;CHAR(34)&amp;", "&amp;CHAR(34)&amp;"criterionId"&amp;CHAR(34)&amp;": "&amp;CHAR(34)&amp;SUBSTITUTE(CriteriTecnici!$D5122,CHAR(34),"'")&amp;CHAR(34)&amp;", "&amp;CHAR(34)&amp;"kind"&amp;CHAR(34)&amp;": "&amp;CHAR(34)&amp;SUBSTITUTE(CriteriTecnici!$F5122,CHAR(34),"'")&amp;CHAR(34)&amp;", "&amp;CHAR(34)&amp;"value"&amp;CHAR(34)&amp;": "&amp;SUBSTITUTE(TRIM(ROUND(IFERROR(CriteriTecnici!$N5122*1,IFERROR(NUMBERVALUE(CriteriTecnici!$N5122,".",","),IFERROR(NUMBERVALUE(CriteriTecnici!$N5122,",","."),0))),4)&amp;""),",",".")&amp;", "&amp;CHAR(34)&amp;"numerator"&amp;CHAR(34)&amp;": "&amp;SUBSTITUTE(TRIM(ROUND(IFERROR(CriteriTecnici!$K5122*1,IFERROR(NUMBERVALUE(CriteriTecnici!$K5122,".",","),IFERROR(NUMBERVALUE(CriteriTecnici!$K5122,",","."),0))),4)&amp;""),",",".")&amp;", "&amp;CHAR(34)&amp;"denominator"&amp;CHAR(34)&amp;": "&amp;SUBSTITUTE(TRIM(ROUND(IFERROR(CriteriTecnici!$L5122*1,IFERROR(NUMBERVALUE(CriteriTecnici!$L5122,".",","),IFERROR(NUMBERVALUE(CriteriTecnici!$L5122,",","."),0))),4)&amp;""),",",".")&amp;", "&amp;CHAR(34)&amp;"flag"&amp;CHAR(34)&amp;": "&amp;SUBSTITUTE(TRIM(ROUND(IFERROR(CriteriTecnici!$M5122*1,IFERROR(NUMBERVALUE(CriteriTecnici!$M5122,".",","),IFERROR(NUMBERVALUE(CriteriTecnici!$M5122,",","."),0))),4)&amp;""),",",".")&amp;", "&amp;CHAR(34)&amp;"rawScore"&amp;CHAR(34)&amp;": "&amp;SUBSTITUTE(TRIM(ROUND(IFERROR(CriteriTecnici!$O5122*1,IFERROR(NUMBERVALUE(CriteriTecnici!$O5122,".",","),IFERROR(NUMBERVALUE(CriteriTecnici!$O5122,",","."),0))),4)&amp;""),",",".")&amp;CHAR(125)&amp;IF(TRUE,",",""))</f>
        <v/>
      </c>
    </row>
    <row r="5343">
      <c r="A5343" s="38">
        <f>IF(CriteriTecnici!$A5123="","","    "&amp;CHAR(123)&amp;CHAR(34)&amp;"bidderId"&amp;CHAR(34)&amp;": "&amp;CHAR(34)&amp;SUBSTITUTE(CriteriTecnici!$A5123,CHAR(34),"'")&amp;CHAR(34)&amp;", "&amp;CHAR(34)&amp;"lotId"&amp;CHAR(34)&amp;": "&amp;CHAR(34)&amp;SUBSTITUTE(CriteriTecnici!$C5123,CHAR(34),"'")&amp;CHAR(34)&amp;", "&amp;CHAR(34)&amp;"criterionId"&amp;CHAR(34)&amp;": "&amp;CHAR(34)&amp;SUBSTITUTE(CriteriTecnici!$D5123,CHAR(34),"'")&amp;CHAR(34)&amp;", "&amp;CHAR(34)&amp;"kind"&amp;CHAR(34)&amp;": "&amp;CHAR(34)&amp;SUBSTITUTE(CriteriTecnici!$F5123,CHAR(34),"'")&amp;CHAR(34)&amp;", "&amp;CHAR(34)&amp;"value"&amp;CHAR(34)&amp;": "&amp;SUBSTITUTE(TRIM(ROUND(IFERROR(CriteriTecnici!$N5123*1,IFERROR(NUMBERVALUE(CriteriTecnici!$N5123,".",","),IFERROR(NUMBERVALUE(CriteriTecnici!$N5123,",","."),0))),4)&amp;""),",",".")&amp;", "&amp;CHAR(34)&amp;"numerator"&amp;CHAR(34)&amp;": "&amp;SUBSTITUTE(TRIM(ROUND(IFERROR(CriteriTecnici!$K5123*1,IFERROR(NUMBERVALUE(CriteriTecnici!$K5123,".",","),IFERROR(NUMBERVALUE(CriteriTecnici!$K5123,",","."),0))),4)&amp;""),",",".")&amp;", "&amp;CHAR(34)&amp;"denominator"&amp;CHAR(34)&amp;": "&amp;SUBSTITUTE(TRIM(ROUND(IFERROR(CriteriTecnici!$L5123*1,IFERROR(NUMBERVALUE(CriteriTecnici!$L5123,".",","),IFERROR(NUMBERVALUE(CriteriTecnici!$L5123,",","."),0))),4)&amp;""),",",".")&amp;", "&amp;CHAR(34)&amp;"flag"&amp;CHAR(34)&amp;": "&amp;SUBSTITUTE(TRIM(ROUND(IFERROR(CriteriTecnici!$M5123*1,IFERROR(NUMBERVALUE(CriteriTecnici!$M5123,".",","),IFERROR(NUMBERVALUE(CriteriTecnici!$M5123,",","."),0))),4)&amp;""),",",".")&amp;", "&amp;CHAR(34)&amp;"rawScore"&amp;CHAR(34)&amp;": "&amp;SUBSTITUTE(TRIM(ROUND(IFERROR(CriteriTecnici!$O5123*1,IFERROR(NUMBERVALUE(CriteriTecnici!$O5123,".",","),IFERROR(NUMBERVALUE(CriteriTecnici!$O5123,",","."),0))),4)&amp;""),",",".")&amp;CHAR(125)&amp;IF(TRUE,",",""))</f>
        <v/>
      </c>
    </row>
    <row r="5344">
      <c r="A5344" s="38">
        <f>IF(CriteriTecnici!$A5124="","","    "&amp;CHAR(123)&amp;CHAR(34)&amp;"bidderId"&amp;CHAR(34)&amp;": "&amp;CHAR(34)&amp;SUBSTITUTE(CriteriTecnici!$A5124,CHAR(34),"'")&amp;CHAR(34)&amp;", "&amp;CHAR(34)&amp;"lotId"&amp;CHAR(34)&amp;": "&amp;CHAR(34)&amp;SUBSTITUTE(CriteriTecnici!$C5124,CHAR(34),"'")&amp;CHAR(34)&amp;", "&amp;CHAR(34)&amp;"criterionId"&amp;CHAR(34)&amp;": "&amp;CHAR(34)&amp;SUBSTITUTE(CriteriTecnici!$D5124,CHAR(34),"'")&amp;CHAR(34)&amp;", "&amp;CHAR(34)&amp;"kind"&amp;CHAR(34)&amp;": "&amp;CHAR(34)&amp;SUBSTITUTE(CriteriTecnici!$F5124,CHAR(34),"'")&amp;CHAR(34)&amp;", "&amp;CHAR(34)&amp;"value"&amp;CHAR(34)&amp;": "&amp;SUBSTITUTE(TRIM(ROUND(IFERROR(CriteriTecnici!$N5124*1,IFERROR(NUMBERVALUE(CriteriTecnici!$N5124,".",","),IFERROR(NUMBERVALUE(CriteriTecnici!$N5124,",","."),0))),4)&amp;""),",",".")&amp;", "&amp;CHAR(34)&amp;"numerator"&amp;CHAR(34)&amp;": "&amp;SUBSTITUTE(TRIM(ROUND(IFERROR(CriteriTecnici!$K5124*1,IFERROR(NUMBERVALUE(CriteriTecnici!$K5124,".",","),IFERROR(NUMBERVALUE(CriteriTecnici!$K5124,",","."),0))),4)&amp;""),",",".")&amp;", "&amp;CHAR(34)&amp;"denominator"&amp;CHAR(34)&amp;": "&amp;SUBSTITUTE(TRIM(ROUND(IFERROR(CriteriTecnici!$L5124*1,IFERROR(NUMBERVALUE(CriteriTecnici!$L5124,".",","),IFERROR(NUMBERVALUE(CriteriTecnici!$L5124,",","."),0))),4)&amp;""),",",".")&amp;", "&amp;CHAR(34)&amp;"flag"&amp;CHAR(34)&amp;": "&amp;SUBSTITUTE(TRIM(ROUND(IFERROR(CriteriTecnici!$M5124*1,IFERROR(NUMBERVALUE(CriteriTecnici!$M5124,".",","),IFERROR(NUMBERVALUE(CriteriTecnici!$M5124,",","."),0))),4)&amp;""),",",".")&amp;", "&amp;CHAR(34)&amp;"rawScore"&amp;CHAR(34)&amp;": "&amp;SUBSTITUTE(TRIM(ROUND(IFERROR(CriteriTecnici!$O5124*1,IFERROR(NUMBERVALUE(CriteriTecnici!$O5124,".",","),IFERROR(NUMBERVALUE(CriteriTecnici!$O5124,",","."),0))),4)&amp;""),",",".")&amp;CHAR(125)&amp;IF(TRUE,",",""))</f>
        <v/>
      </c>
    </row>
    <row r="5345">
      <c r="A5345" s="38">
        <f>IF(CriteriTecnici!$A5125="","","    "&amp;CHAR(123)&amp;CHAR(34)&amp;"bidderId"&amp;CHAR(34)&amp;": "&amp;CHAR(34)&amp;SUBSTITUTE(CriteriTecnici!$A5125,CHAR(34),"'")&amp;CHAR(34)&amp;", "&amp;CHAR(34)&amp;"lotId"&amp;CHAR(34)&amp;": "&amp;CHAR(34)&amp;SUBSTITUTE(CriteriTecnici!$C5125,CHAR(34),"'")&amp;CHAR(34)&amp;", "&amp;CHAR(34)&amp;"criterionId"&amp;CHAR(34)&amp;": "&amp;CHAR(34)&amp;SUBSTITUTE(CriteriTecnici!$D5125,CHAR(34),"'")&amp;CHAR(34)&amp;", "&amp;CHAR(34)&amp;"kind"&amp;CHAR(34)&amp;": "&amp;CHAR(34)&amp;SUBSTITUTE(CriteriTecnici!$F5125,CHAR(34),"'")&amp;CHAR(34)&amp;", "&amp;CHAR(34)&amp;"value"&amp;CHAR(34)&amp;": "&amp;SUBSTITUTE(TRIM(ROUND(IFERROR(CriteriTecnici!$N5125*1,IFERROR(NUMBERVALUE(CriteriTecnici!$N5125,".",","),IFERROR(NUMBERVALUE(CriteriTecnici!$N5125,",","."),0))),4)&amp;""),",",".")&amp;", "&amp;CHAR(34)&amp;"numerator"&amp;CHAR(34)&amp;": "&amp;SUBSTITUTE(TRIM(ROUND(IFERROR(CriteriTecnici!$K5125*1,IFERROR(NUMBERVALUE(CriteriTecnici!$K5125,".",","),IFERROR(NUMBERVALUE(CriteriTecnici!$K5125,",","."),0))),4)&amp;""),",",".")&amp;", "&amp;CHAR(34)&amp;"denominator"&amp;CHAR(34)&amp;": "&amp;SUBSTITUTE(TRIM(ROUND(IFERROR(CriteriTecnici!$L5125*1,IFERROR(NUMBERVALUE(CriteriTecnici!$L5125,".",","),IFERROR(NUMBERVALUE(CriteriTecnici!$L5125,",","."),0))),4)&amp;""),",",".")&amp;", "&amp;CHAR(34)&amp;"flag"&amp;CHAR(34)&amp;": "&amp;SUBSTITUTE(TRIM(ROUND(IFERROR(CriteriTecnici!$M5125*1,IFERROR(NUMBERVALUE(CriteriTecnici!$M5125,".",","),IFERROR(NUMBERVALUE(CriteriTecnici!$M5125,",","."),0))),4)&amp;""),",",".")&amp;", "&amp;CHAR(34)&amp;"rawScore"&amp;CHAR(34)&amp;": "&amp;SUBSTITUTE(TRIM(ROUND(IFERROR(CriteriTecnici!$O5125*1,IFERROR(NUMBERVALUE(CriteriTecnici!$O5125,".",","),IFERROR(NUMBERVALUE(CriteriTecnici!$O5125,",","."),0))),4)&amp;""),",",".")&amp;CHAR(125)&amp;IF(TRUE,",",""))</f>
        <v/>
      </c>
    </row>
    <row r="5346">
      <c r="A5346" s="38">
        <f>IF(CriteriTecnici!$A5126="","","    "&amp;CHAR(123)&amp;CHAR(34)&amp;"bidderId"&amp;CHAR(34)&amp;": "&amp;CHAR(34)&amp;SUBSTITUTE(CriteriTecnici!$A5126,CHAR(34),"'")&amp;CHAR(34)&amp;", "&amp;CHAR(34)&amp;"lotId"&amp;CHAR(34)&amp;": "&amp;CHAR(34)&amp;SUBSTITUTE(CriteriTecnici!$C5126,CHAR(34),"'")&amp;CHAR(34)&amp;", "&amp;CHAR(34)&amp;"criterionId"&amp;CHAR(34)&amp;": "&amp;CHAR(34)&amp;SUBSTITUTE(CriteriTecnici!$D5126,CHAR(34),"'")&amp;CHAR(34)&amp;", "&amp;CHAR(34)&amp;"kind"&amp;CHAR(34)&amp;": "&amp;CHAR(34)&amp;SUBSTITUTE(CriteriTecnici!$F5126,CHAR(34),"'")&amp;CHAR(34)&amp;", "&amp;CHAR(34)&amp;"value"&amp;CHAR(34)&amp;": "&amp;SUBSTITUTE(TRIM(ROUND(IFERROR(CriteriTecnici!$N5126*1,IFERROR(NUMBERVALUE(CriteriTecnici!$N5126,".",","),IFERROR(NUMBERVALUE(CriteriTecnici!$N5126,",","."),0))),4)&amp;""),",",".")&amp;", "&amp;CHAR(34)&amp;"numerator"&amp;CHAR(34)&amp;": "&amp;SUBSTITUTE(TRIM(ROUND(IFERROR(CriteriTecnici!$K5126*1,IFERROR(NUMBERVALUE(CriteriTecnici!$K5126,".",","),IFERROR(NUMBERVALUE(CriteriTecnici!$K5126,",","."),0))),4)&amp;""),",",".")&amp;", "&amp;CHAR(34)&amp;"denominator"&amp;CHAR(34)&amp;": "&amp;SUBSTITUTE(TRIM(ROUND(IFERROR(CriteriTecnici!$L5126*1,IFERROR(NUMBERVALUE(CriteriTecnici!$L5126,".",","),IFERROR(NUMBERVALUE(CriteriTecnici!$L5126,",","."),0))),4)&amp;""),",",".")&amp;", "&amp;CHAR(34)&amp;"flag"&amp;CHAR(34)&amp;": "&amp;SUBSTITUTE(TRIM(ROUND(IFERROR(CriteriTecnici!$M5126*1,IFERROR(NUMBERVALUE(CriteriTecnici!$M5126,".",","),IFERROR(NUMBERVALUE(CriteriTecnici!$M5126,",","."),0))),4)&amp;""),",",".")&amp;", "&amp;CHAR(34)&amp;"rawScore"&amp;CHAR(34)&amp;": "&amp;SUBSTITUTE(TRIM(ROUND(IFERROR(CriteriTecnici!$O5126*1,IFERROR(NUMBERVALUE(CriteriTecnici!$O5126,".",","),IFERROR(NUMBERVALUE(CriteriTecnici!$O5126,",","."),0))),4)&amp;""),",",".")&amp;CHAR(125)&amp;IF(TRUE,",",""))</f>
        <v/>
      </c>
    </row>
    <row r="5347">
      <c r="A5347" s="38">
        <f>IF(CriteriTecnici!$A5127="","","    "&amp;CHAR(123)&amp;CHAR(34)&amp;"bidderId"&amp;CHAR(34)&amp;": "&amp;CHAR(34)&amp;SUBSTITUTE(CriteriTecnici!$A5127,CHAR(34),"'")&amp;CHAR(34)&amp;", "&amp;CHAR(34)&amp;"lotId"&amp;CHAR(34)&amp;": "&amp;CHAR(34)&amp;SUBSTITUTE(CriteriTecnici!$C5127,CHAR(34),"'")&amp;CHAR(34)&amp;", "&amp;CHAR(34)&amp;"criterionId"&amp;CHAR(34)&amp;": "&amp;CHAR(34)&amp;SUBSTITUTE(CriteriTecnici!$D5127,CHAR(34),"'")&amp;CHAR(34)&amp;", "&amp;CHAR(34)&amp;"kind"&amp;CHAR(34)&amp;": "&amp;CHAR(34)&amp;SUBSTITUTE(CriteriTecnici!$F5127,CHAR(34),"'")&amp;CHAR(34)&amp;", "&amp;CHAR(34)&amp;"value"&amp;CHAR(34)&amp;": "&amp;SUBSTITUTE(TRIM(ROUND(IFERROR(CriteriTecnici!$N5127*1,IFERROR(NUMBERVALUE(CriteriTecnici!$N5127,".",","),IFERROR(NUMBERVALUE(CriteriTecnici!$N5127,",","."),0))),4)&amp;""),",",".")&amp;", "&amp;CHAR(34)&amp;"numerator"&amp;CHAR(34)&amp;": "&amp;SUBSTITUTE(TRIM(ROUND(IFERROR(CriteriTecnici!$K5127*1,IFERROR(NUMBERVALUE(CriteriTecnici!$K5127,".",","),IFERROR(NUMBERVALUE(CriteriTecnici!$K5127,",","."),0))),4)&amp;""),",",".")&amp;", "&amp;CHAR(34)&amp;"denominator"&amp;CHAR(34)&amp;": "&amp;SUBSTITUTE(TRIM(ROUND(IFERROR(CriteriTecnici!$L5127*1,IFERROR(NUMBERVALUE(CriteriTecnici!$L5127,".",","),IFERROR(NUMBERVALUE(CriteriTecnici!$L5127,",","."),0))),4)&amp;""),",",".")&amp;", "&amp;CHAR(34)&amp;"flag"&amp;CHAR(34)&amp;": "&amp;SUBSTITUTE(TRIM(ROUND(IFERROR(CriteriTecnici!$M5127*1,IFERROR(NUMBERVALUE(CriteriTecnici!$M5127,".",","),IFERROR(NUMBERVALUE(CriteriTecnici!$M5127,",","."),0))),4)&amp;""),",",".")&amp;", "&amp;CHAR(34)&amp;"rawScore"&amp;CHAR(34)&amp;": "&amp;SUBSTITUTE(TRIM(ROUND(IFERROR(CriteriTecnici!$O5127*1,IFERROR(NUMBERVALUE(CriteriTecnici!$O5127,".",","),IFERROR(NUMBERVALUE(CriteriTecnici!$O5127,",","."),0))),4)&amp;""),",",".")&amp;CHAR(125)&amp;IF(TRUE,",",""))</f>
        <v/>
      </c>
    </row>
    <row r="5348">
      <c r="A5348" s="38">
        <f>IF(CriteriTecnici!$A5128="","","    "&amp;CHAR(123)&amp;CHAR(34)&amp;"bidderId"&amp;CHAR(34)&amp;": "&amp;CHAR(34)&amp;SUBSTITUTE(CriteriTecnici!$A5128,CHAR(34),"'")&amp;CHAR(34)&amp;", "&amp;CHAR(34)&amp;"lotId"&amp;CHAR(34)&amp;": "&amp;CHAR(34)&amp;SUBSTITUTE(CriteriTecnici!$C5128,CHAR(34),"'")&amp;CHAR(34)&amp;", "&amp;CHAR(34)&amp;"criterionId"&amp;CHAR(34)&amp;": "&amp;CHAR(34)&amp;SUBSTITUTE(CriteriTecnici!$D5128,CHAR(34),"'")&amp;CHAR(34)&amp;", "&amp;CHAR(34)&amp;"kind"&amp;CHAR(34)&amp;": "&amp;CHAR(34)&amp;SUBSTITUTE(CriteriTecnici!$F5128,CHAR(34),"'")&amp;CHAR(34)&amp;", "&amp;CHAR(34)&amp;"value"&amp;CHAR(34)&amp;": "&amp;SUBSTITUTE(TRIM(ROUND(IFERROR(CriteriTecnici!$N5128*1,IFERROR(NUMBERVALUE(CriteriTecnici!$N5128,".",","),IFERROR(NUMBERVALUE(CriteriTecnici!$N5128,",","."),0))),4)&amp;""),",",".")&amp;", "&amp;CHAR(34)&amp;"numerator"&amp;CHAR(34)&amp;": "&amp;SUBSTITUTE(TRIM(ROUND(IFERROR(CriteriTecnici!$K5128*1,IFERROR(NUMBERVALUE(CriteriTecnici!$K5128,".",","),IFERROR(NUMBERVALUE(CriteriTecnici!$K5128,",","."),0))),4)&amp;""),",",".")&amp;", "&amp;CHAR(34)&amp;"denominator"&amp;CHAR(34)&amp;": "&amp;SUBSTITUTE(TRIM(ROUND(IFERROR(CriteriTecnici!$L5128*1,IFERROR(NUMBERVALUE(CriteriTecnici!$L5128,".",","),IFERROR(NUMBERVALUE(CriteriTecnici!$L5128,",","."),0))),4)&amp;""),",",".")&amp;", "&amp;CHAR(34)&amp;"flag"&amp;CHAR(34)&amp;": "&amp;SUBSTITUTE(TRIM(ROUND(IFERROR(CriteriTecnici!$M5128*1,IFERROR(NUMBERVALUE(CriteriTecnici!$M5128,".",","),IFERROR(NUMBERVALUE(CriteriTecnici!$M5128,",","."),0))),4)&amp;""),",",".")&amp;", "&amp;CHAR(34)&amp;"rawScore"&amp;CHAR(34)&amp;": "&amp;SUBSTITUTE(TRIM(ROUND(IFERROR(CriteriTecnici!$O5128*1,IFERROR(NUMBERVALUE(CriteriTecnici!$O5128,".",","),IFERROR(NUMBERVALUE(CriteriTecnici!$O5128,",","."),0))),4)&amp;""),",",".")&amp;CHAR(125)&amp;IF(TRUE,",",""))</f>
        <v/>
      </c>
    </row>
    <row r="5349">
      <c r="A5349" s="38">
        <f>IF(CriteriTecnici!$A5129="","","    "&amp;CHAR(123)&amp;CHAR(34)&amp;"bidderId"&amp;CHAR(34)&amp;": "&amp;CHAR(34)&amp;SUBSTITUTE(CriteriTecnici!$A5129,CHAR(34),"'")&amp;CHAR(34)&amp;", "&amp;CHAR(34)&amp;"lotId"&amp;CHAR(34)&amp;": "&amp;CHAR(34)&amp;SUBSTITUTE(CriteriTecnici!$C5129,CHAR(34),"'")&amp;CHAR(34)&amp;", "&amp;CHAR(34)&amp;"criterionId"&amp;CHAR(34)&amp;": "&amp;CHAR(34)&amp;SUBSTITUTE(CriteriTecnici!$D5129,CHAR(34),"'")&amp;CHAR(34)&amp;", "&amp;CHAR(34)&amp;"kind"&amp;CHAR(34)&amp;": "&amp;CHAR(34)&amp;SUBSTITUTE(CriteriTecnici!$F5129,CHAR(34),"'")&amp;CHAR(34)&amp;", "&amp;CHAR(34)&amp;"value"&amp;CHAR(34)&amp;": "&amp;SUBSTITUTE(TRIM(ROUND(IFERROR(CriteriTecnici!$N5129*1,IFERROR(NUMBERVALUE(CriteriTecnici!$N5129,".",","),IFERROR(NUMBERVALUE(CriteriTecnici!$N5129,",","."),0))),4)&amp;""),",",".")&amp;", "&amp;CHAR(34)&amp;"numerator"&amp;CHAR(34)&amp;": "&amp;SUBSTITUTE(TRIM(ROUND(IFERROR(CriteriTecnici!$K5129*1,IFERROR(NUMBERVALUE(CriteriTecnici!$K5129,".",","),IFERROR(NUMBERVALUE(CriteriTecnici!$K5129,",","."),0))),4)&amp;""),",",".")&amp;", "&amp;CHAR(34)&amp;"denominator"&amp;CHAR(34)&amp;": "&amp;SUBSTITUTE(TRIM(ROUND(IFERROR(CriteriTecnici!$L5129*1,IFERROR(NUMBERVALUE(CriteriTecnici!$L5129,".",","),IFERROR(NUMBERVALUE(CriteriTecnici!$L5129,",","."),0))),4)&amp;""),",",".")&amp;", "&amp;CHAR(34)&amp;"flag"&amp;CHAR(34)&amp;": "&amp;SUBSTITUTE(TRIM(ROUND(IFERROR(CriteriTecnici!$M5129*1,IFERROR(NUMBERVALUE(CriteriTecnici!$M5129,".",","),IFERROR(NUMBERVALUE(CriteriTecnici!$M5129,",","."),0))),4)&amp;""),",",".")&amp;", "&amp;CHAR(34)&amp;"rawScore"&amp;CHAR(34)&amp;": "&amp;SUBSTITUTE(TRIM(ROUND(IFERROR(CriteriTecnici!$O5129*1,IFERROR(NUMBERVALUE(CriteriTecnici!$O5129,".",","),IFERROR(NUMBERVALUE(CriteriTecnici!$O5129,",","."),0))),4)&amp;""),",",".")&amp;CHAR(125)&amp;IF(TRUE,",",""))</f>
        <v/>
      </c>
    </row>
    <row r="5350">
      <c r="A5350" s="38">
        <f>IF(CriteriTecnici!$A5130="","","    "&amp;CHAR(123)&amp;CHAR(34)&amp;"bidderId"&amp;CHAR(34)&amp;": "&amp;CHAR(34)&amp;SUBSTITUTE(CriteriTecnici!$A5130,CHAR(34),"'")&amp;CHAR(34)&amp;", "&amp;CHAR(34)&amp;"lotId"&amp;CHAR(34)&amp;": "&amp;CHAR(34)&amp;SUBSTITUTE(CriteriTecnici!$C5130,CHAR(34),"'")&amp;CHAR(34)&amp;", "&amp;CHAR(34)&amp;"criterionId"&amp;CHAR(34)&amp;": "&amp;CHAR(34)&amp;SUBSTITUTE(CriteriTecnici!$D5130,CHAR(34),"'")&amp;CHAR(34)&amp;", "&amp;CHAR(34)&amp;"kind"&amp;CHAR(34)&amp;": "&amp;CHAR(34)&amp;SUBSTITUTE(CriteriTecnici!$F5130,CHAR(34),"'")&amp;CHAR(34)&amp;", "&amp;CHAR(34)&amp;"value"&amp;CHAR(34)&amp;": "&amp;SUBSTITUTE(TRIM(ROUND(IFERROR(CriteriTecnici!$N5130*1,IFERROR(NUMBERVALUE(CriteriTecnici!$N5130,".",","),IFERROR(NUMBERVALUE(CriteriTecnici!$N5130,",","."),0))),4)&amp;""),",",".")&amp;", "&amp;CHAR(34)&amp;"numerator"&amp;CHAR(34)&amp;": "&amp;SUBSTITUTE(TRIM(ROUND(IFERROR(CriteriTecnici!$K5130*1,IFERROR(NUMBERVALUE(CriteriTecnici!$K5130,".",","),IFERROR(NUMBERVALUE(CriteriTecnici!$K5130,",","."),0))),4)&amp;""),",",".")&amp;", "&amp;CHAR(34)&amp;"denominator"&amp;CHAR(34)&amp;": "&amp;SUBSTITUTE(TRIM(ROUND(IFERROR(CriteriTecnici!$L5130*1,IFERROR(NUMBERVALUE(CriteriTecnici!$L5130,".",","),IFERROR(NUMBERVALUE(CriteriTecnici!$L5130,",","."),0))),4)&amp;""),",",".")&amp;", "&amp;CHAR(34)&amp;"flag"&amp;CHAR(34)&amp;": "&amp;SUBSTITUTE(TRIM(ROUND(IFERROR(CriteriTecnici!$M5130*1,IFERROR(NUMBERVALUE(CriteriTecnici!$M5130,".",","),IFERROR(NUMBERVALUE(CriteriTecnici!$M5130,",","."),0))),4)&amp;""),",",".")&amp;", "&amp;CHAR(34)&amp;"rawScore"&amp;CHAR(34)&amp;": "&amp;SUBSTITUTE(TRIM(ROUND(IFERROR(CriteriTecnici!$O5130*1,IFERROR(NUMBERVALUE(CriteriTecnici!$O5130,".",","),IFERROR(NUMBERVALUE(CriteriTecnici!$O5130,",","."),0))),4)&amp;""),",",".")&amp;CHAR(125)&amp;IF(TRUE,",",""))</f>
        <v/>
      </c>
    </row>
    <row r="5351">
      <c r="A5351" s="38">
        <f>IF(CriteriTecnici!$A5131="","","    "&amp;CHAR(123)&amp;CHAR(34)&amp;"bidderId"&amp;CHAR(34)&amp;": "&amp;CHAR(34)&amp;SUBSTITUTE(CriteriTecnici!$A5131,CHAR(34),"'")&amp;CHAR(34)&amp;", "&amp;CHAR(34)&amp;"lotId"&amp;CHAR(34)&amp;": "&amp;CHAR(34)&amp;SUBSTITUTE(CriteriTecnici!$C5131,CHAR(34),"'")&amp;CHAR(34)&amp;", "&amp;CHAR(34)&amp;"criterionId"&amp;CHAR(34)&amp;": "&amp;CHAR(34)&amp;SUBSTITUTE(CriteriTecnici!$D5131,CHAR(34),"'")&amp;CHAR(34)&amp;", "&amp;CHAR(34)&amp;"kind"&amp;CHAR(34)&amp;": "&amp;CHAR(34)&amp;SUBSTITUTE(CriteriTecnici!$F5131,CHAR(34),"'")&amp;CHAR(34)&amp;", "&amp;CHAR(34)&amp;"value"&amp;CHAR(34)&amp;": "&amp;SUBSTITUTE(TRIM(ROUND(IFERROR(CriteriTecnici!$N5131*1,IFERROR(NUMBERVALUE(CriteriTecnici!$N5131,".",","),IFERROR(NUMBERVALUE(CriteriTecnici!$N5131,",","."),0))),4)&amp;""),",",".")&amp;", "&amp;CHAR(34)&amp;"numerator"&amp;CHAR(34)&amp;": "&amp;SUBSTITUTE(TRIM(ROUND(IFERROR(CriteriTecnici!$K5131*1,IFERROR(NUMBERVALUE(CriteriTecnici!$K5131,".",","),IFERROR(NUMBERVALUE(CriteriTecnici!$K5131,",","."),0))),4)&amp;""),",",".")&amp;", "&amp;CHAR(34)&amp;"denominator"&amp;CHAR(34)&amp;": "&amp;SUBSTITUTE(TRIM(ROUND(IFERROR(CriteriTecnici!$L5131*1,IFERROR(NUMBERVALUE(CriteriTecnici!$L5131,".",","),IFERROR(NUMBERVALUE(CriteriTecnici!$L5131,",","."),0))),4)&amp;""),",",".")&amp;", "&amp;CHAR(34)&amp;"flag"&amp;CHAR(34)&amp;": "&amp;SUBSTITUTE(TRIM(ROUND(IFERROR(CriteriTecnici!$M5131*1,IFERROR(NUMBERVALUE(CriteriTecnici!$M5131,".",","),IFERROR(NUMBERVALUE(CriteriTecnici!$M5131,",","."),0))),4)&amp;""),",",".")&amp;", "&amp;CHAR(34)&amp;"rawScore"&amp;CHAR(34)&amp;": "&amp;SUBSTITUTE(TRIM(ROUND(IFERROR(CriteriTecnici!$O5131*1,IFERROR(NUMBERVALUE(CriteriTecnici!$O5131,".",","),IFERROR(NUMBERVALUE(CriteriTecnici!$O5131,",","."),0))),4)&amp;""),",",".")&amp;CHAR(125)&amp;IF(TRUE,",",""))</f>
        <v/>
      </c>
    </row>
    <row r="5352">
      <c r="A5352" s="38">
        <f>IF(CriteriTecnici!$A5132="","","    "&amp;CHAR(123)&amp;CHAR(34)&amp;"bidderId"&amp;CHAR(34)&amp;": "&amp;CHAR(34)&amp;SUBSTITUTE(CriteriTecnici!$A5132,CHAR(34),"'")&amp;CHAR(34)&amp;", "&amp;CHAR(34)&amp;"lotId"&amp;CHAR(34)&amp;": "&amp;CHAR(34)&amp;SUBSTITUTE(CriteriTecnici!$C5132,CHAR(34),"'")&amp;CHAR(34)&amp;", "&amp;CHAR(34)&amp;"criterionId"&amp;CHAR(34)&amp;": "&amp;CHAR(34)&amp;SUBSTITUTE(CriteriTecnici!$D5132,CHAR(34),"'")&amp;CHAR(34)&amp;", "&amp;CHAR(34)&amp;"kind"&amp;CHAR(34)&amp;": "&amp;CHAR(34)&amp;SUBSTITUTE(CriteriTecnici!$F5132,CHAR(34),"'")&amp;CHAR(34)&amp;", "&amp;CHAR(34)&amp;"value"&amp;CHAR(34)&amp;": "&amp;SUBSTITUTE(TRIM(ROUND(IFERROR(CriteriTecnici!$N5132*1,IFERROR(NUMBERVALUE(CriteriTecnici!$N5132,".",","),IFERROR(NUMBERVALUE(CriteriTecnici!$N5132,",","."),0))),4)&amp;""),",",".")&amp;", "&amp;CHAR(34)&amp;"numerator"&amp;CHAR(34)&amp;": "&amp;SUBSTITUTE(TRIM(ROUND(IFERROR(CriteriTecnici!$K5132*1,IFERROR(NUMBERVALUE(CriteriTecnici!$K5132,".",","),IFERROR(NUMBERVALUE(CriteriTecnici!$K5132,",","."),0))),4)&amp;""),",",".")&amp;", "&amp;CHAR(34)&amp;"denominator"&amp;CHAR(34)&amp;": "&amp;SUBSTITUTE(TRIM(ROUND(IFERROR(CriteriTecnici!$L5132*1,IFERROR(NUMBERVALUE(CriteriTecnici!$L5132,".",","),IFERROR(NUMBERVALUE(CriteriTecnici!$L5132,",","."),0))),4)&amp;""),",",".")&amp;", "&amp;CHAR(34)&amp;"flag"&amp;CHAR(34)&amp;": "&amp;SUBSTITUTE(TRIM(ROUND(IFERROR(CriteriTecnici!$M5132*1,IFERROR(NUMBERVALUE(CriteriTecnici!$M5132,".",","),IFERROR(NUMBERVALUE(CriteriTecnici!$M5132,",","."),0))),4)&amp;""),",",".")&amp;", "&amp;CHAR(34)&amp;"rawScore"&amp;CHAR(34)&amp;": "&amp;SUBSTITUTE(TRIM(ROUND(IFERROR(CriteriTecnici!$O5132*1,IFERROR(NUMBERVALUE(CriteriTecnici!$O5132,".",","),IFERROR(NUMBERVALUE(CriteriTecnici!$O5132,",","."),0))),4)&amp;""),",",".")&amp;CHAR(125)&amp;IF(TRUE,",",""))</f>
        <v/>
      </c>
    </row>
    <row r="5353">
      <c r="A5353" s="38">
        <f>IF(CriteriTecnici!$A5133="","","    "&amp;CHAR(123)&amp;CHAR(34)&amp;"bidderId"&amp;CHAR(34)&amp;": "&amp;CHAR(34)&amp;SUBSTITUTE(CriteriTecnici!$A5133,CHAR(34),"'")&amp;CHAR(34)&amp;", "&amp;CHAR(34)&amp;"lotId"&amp;CHAR(34)&amp;": "&amp;CHAR(34)&amp;SUBSTITUTE(CriteriTecnici!$C5133,CHAR(34),"'")&amp;CHAR(34)&amp;", "&amp;CHAR(34)&amp;"criterionId"&amp;CHAR(34)&amp;": "&amp;CHAR(34)&amp;SUBSTITUTE(CriteriTecnici!$D5133,CHAR(34),"'")&amp;CHAR(34)&amp;", "&amp;CHAR(34)&amp;"kind"&amp;CHAR(34)&amp;": "&amp;CHAR(34)&amp;SUBSTITUTE(CriteriTecnici!$F5133,CHAR(34),"'")&amp;CHAR(34)&amp;", "&amp;CHAR(34)&amp;"value"&amp;CHAR(34)&amp;": "&amp;SUBSTITUTE(TRIM(ROUND(IFERROR(CriteriTecnici!$N5133*1,IFERROR(NUMBERVALUE(CriteriTecnici!$N5133,".",","),IFERROR(NUMBERVALUE(CriteriTecnici!$N5133,",","."),0))),4)&amp;""),",",".")&amp;", "&amp;CHAR(34)&amp;"numerator"&amp;CHAR(34)&amp;": "&amp;SUBSTITUTE(TRIM(ROUND(IFERROR(CriteriTecnici!$K5133*1,IFERROR(NUMBERVALUE(CriteriTecnici!$K5133,".",","),IFERROR(NUMBERVALUE(CriteriTecnici!$K5133,",","."),0))),4)&amp;""),",",".")&amp;", "&amp;CHAR(34)&amp;"denominator"&amp;CHAR(34)&amp;": "&amp;SUBSTITUTE(TRIM(ROUND(IFERROR(CriteriTecnici!$L5133*1,IFERROR(NUMBERVALUE(CriteriTecnici!$L5133,".",","),IFERROR(NUMBERVALUE(CriteriTecnici!$L5133,",","."),0))),4)&amp;""),",",".")&amp;", "&amp;CHAR(34)&amp;"flag"&amp;CHAR(34)&amp;": "&amp;SUBSTITUTE(TRIM(ROUND(IFERROR(CriteriTecnici!$M5133*1,IFERROR(NUMBERVALUE(CriteriTecnici!$M5133,".",","),IFERROR(NUMBERVALUE(CriteriTecnici!$M5133,",","."),0))),4)&amp;""),",",".")&amp;", "&amp;CHAR(34)&amp;"rawScore"&amp;CHAR(34)&amp;": "&amp;SUBSTITUTE(TRIM(ROUND(IFERROR(CriteriTecnici!$O5133*1,IFERROR(NUMBERVALUE(CriteriTecnici!$O5133,".",","),IFERROR(NUMBERVALUE(CriteriTecnici!$O5133,",","."),0))),4)&amp;""),",",".")&amp;CHAR(125)&amp;IF(TRUE,",",""))</f>
        <v/>
      </c>
    </row>
    <row r="5354">
      <c r="A5354" s="38">
        <f>IF(CriteriTecnici!$A5134="","","    "&amp;CHAR(123)&amp;CHAR(34)&amp;"bidderId"&amp;CHAR(34)&amp;": "&amp;CHAR(34)&amp;SUBSTITUTE(CriteriTecnici!$A5134,CHAR(34),"'")&amp;CHAR(34)&amp;", "&amp;CHAR(34)&amp;"lotId"&amp;CHAR(34)&amp;": "&amp;CHAR(34)&amp;SUBSTITUTE(CriteriTecnici!$C5134,CHAR(34),"'")&amp;CHAR(34)&amp;", "&amp;CHAR(34)&amp;"criterionId"&amp;CHAR(34)&amp;": "&amp;CHAR(34)&amp;SUBSTITUTE(CriteriTecnici!$D5134,CHAR(34),"'")&amp;CHAR(34)&amp;", "&amp;CHAR(34)&amp;"kind"&amp;CHAR(34)&amp;": "&amp;CHAR(34)&amp;SUBSTITUTE(CriteriTecnici!$F5134,CHAR(34),"'")&amp;CHAR(34)&amp;", "&amp;CHAR(34)&amp;"value"&amp;CHAR(34)&amp;": "&amp;SUBSTITUTE(TRIM(ROUND(IFERROR(CriteriTecnici!$N5134*1,IFERROR(NUMBERVALUE(CriteriTecnici!$N5134,".",","),IFERROR(NUMBERVALUE(CriteriTecnici!$N5134,",","."),0))),4)&amp;""),",",".")&amp;", "&amp;CHAR(34)&amp;"numerator"&amp;CHAR(34)&amp;": "&amp;SUBSTITUTE(TRIM(ROUND(IFERROR(CriteriTecnici!$K5134*1,IFERROR(NUMBERVALUE(CriteriTecnici!$K5134,".",","),IFERROR(NUMBERVALUE(CriteriTecnici!$K5134,",","."),0))),4)&amp;""),",",".")&amp;", "&amp;CHAR(34)&amp;"denominator"&amp;CHAR(34)&amp;": "&amp;SUBSTITUTE(TRIM(ROUND(IFERROR(CriteriTecnici!$L5134*1,IFERROR(NUMBERVALUE(CriteriTecnici!$L5134,".",","),IFERROR(NUMBERVALUE(CriteriTecnici!$L5134,",","."),0))),4)&amp;""),",",".")&amp;", "&amp;CHAR(34)&amp;"flag"&amp;CHAR(34)&amp;": "&amp;SUBSTITUTE(TRIM(ROUND(IFERROR(CriteriTecnici!$M5134*1,IFERROR(NUMBERVALUE(CriteriTecnici!$M5134,".",","),IFERROR(NUMBERVALUE(CriteriTecnici!$M5134,",","."),0))),4)&amp;""),",",".")&amp;", "&amp;CHAR(34)&amp;"rawScore"&amp;CHAR(34)&amp;": "&amp;SUBSTITUTE(TRIM(ROUND(IFERROR(CriteriTecnici!$O5134*1,IFERROR(NUMBERVALUE(CriteriTecnici!$O5134,".",","),IFERROR(NUMBERVALUE(CriteriTecnici!$O5134,",","."),0))),4)&amp;""),",",".")&amp;CHAR(125)&amp;IF(TRUE,",",""))</f>
        <v/>
      </c>
    </row>
    <row r="5355">
      <c r="A5355" s="38">
        <f>IF(CriteriTecnici!$A5135="","","    "&amp;CHAR(123)&amp;CHAR(34)&amp;"bidderId"&amp;CHAR(34)&amp;": "&amp;CHAR(34)&amp;SUBSTITUTE(CriteriTecnici!$A5135,CHAR(34),"'")&amp;CHAR(34)&amp;", "&amp;CHAR(34)&amp;"lotId"&amp;CHAR(34)&amp;": "&amp;CHAR(34)&amp;SUBSTITUTE(CriteriTecnici!$C5135,CHAR(34),"'")&amp;CHAR(34)&amp;", "&amp;CHAR(34)&amp;"criterionId"&amp;CHAR(34)&amp;": "&amp;CHAR(34)&amp;SUBSTITUTE(CriteriTecnici!$D5135,CHAR(34),"'")&amp;CHAR(34)&amp;", "&amp;CHAR(34)&amp;"kind"&amp;CHAR(34)&amp;": "&amp;CHAR(34)&amp;SUBSTITUTE(CriteriTecnici!$F5135,CHAR(34),"'")&amp;CHAR(34)&amp;", "&amp;CHAR(34)&amp;"value"&amp;CHAR(34)&amp;": "&amp;SUBSTITUTE(TRIM(ROUND(IFERROR(CriteriTecnici!$N5135*1,IFERROR(NUMBERVALUE(CriteriTecnici!$N5135,".",","),IFERROR(NUMBERVALUE(CriteriTecnici!$N5135,",","."),0))),4)&amp;""),",",".")&amp;", "&amp;CHAR(34)&amp;"numerator"&amp;CHAR(34)&amp;": "&amp;SUBSTITUTE(TRIM(ROUND(IFERROR(CriteriTecnici!$K5135*1,IFERROR(NUMBERVALUE(CriteriTecnici!$K5135,".",","),IFERROR(NUMBERVALUE(CriteriTecnici!$K5135,",","."),0))),4)&amp;""),",",".")&amp;", "&amp;CHAR(34)&amp;"denominator"&amp;CHAR(34)&amp;": "&amp;SUBSTITUTE(TRIM(ROUND(IFERROR(CriteriTecnici!$L5135*1,IFERROR(NUMBERVALUE(CriteriTecnici!$L5135,".",","),IFERROR(NUMBERVALUE(CriteriTecnici!$L5135,",","."),0))),4)&amp;""),",",".")&amp;", "&amp;CHAR(34)&amp;"flag"&amp;CHAR(34)&amp;": "&amp;SUBSTITUTE(TRIM(ROUND(IFERROR(CriteriTecnici!$M5135*1,IFERROR(NUMBERVALUE(CriteriTecnici!$M5135,".",","),IFERROR(NUMBERVALUE(CriteriTecnici!$M5135,",","."),0))),4)&amp;""),",",".")&amp;", "&amp;CHAR(34)&amp;"rawScore"&amp;CHAR(34)&amp;": "&amp;SUBSTITUTE(TRIM(ROUND(IFERROR(CriteriTecnici!$O5135*1,IFERROR(NUMBERVALUE(CriteriTecnici!$O5135,".",","),IFERROR(NUMBERVALUE(CriteriTecnici!$O5135,",","."),0))),4)&amp;""),",",".")&amp;CHAR(125)&amp;IF(TRUE,",",""))</f>
        <v/>
      </c>
    </row>
    <row r="5356">
      <c r="A5356" s="38">
        <f>IF(CriteriTecnici!$A5136="","","    "&amp;CHAR(123)&amp;CHAR(34)&amp;"bidderId"&amp;CHAR(34)&amp;": "&amp;CHAR(34)&amp;SUBSTITUTE(CriteriTecnici!$A5136,CHAR(34),"'")&amp;CHAR(34)&amp;", "&amp;CHAR(34)&amp;"lotId"&amp;CHAR(34)&amp;": "&amp;CHAR(34)&amp;SUBSTITUTE(CriteriTecnici!$C5136,CHAR(34),"'")&amp;CHAR(34)&amp;", "&amp;CHAR(34)&amp;"criterionId"&amp;CHAR(34)&amp;": "&amp;CHAR(34)&amp;SUBSTITUTE(CriteriTecnici!$D5136,CHAR(34),"'")&amp;CHAR(34)&amp;", "&amp;CHAR(34)&amp;"kind"&amp;CHAR(34)&amp;": "&amp;CHAR(34)&amp;SUBSTITUTE(CriteriTecnici!$F5136,CHAR(34),"'")&amp;CHAR(34)&amp;", "&amp;CHAR(34)&amp;"value"&amp;CHAR(34)&amp;": "&amp;SUBSTITUTE(TRIM(ROUND(IFERROR(CriteriTecnici!$N5136*1,IFERROR(NUMBERVALUE(CriteriTecnici!$N5136,".",","),IFERROR(NUMBERVALUE(CriteriTecnici!$N5136,",","."),0))),4)&amp;""),",",".")&amp;", "&amp;CHAR(34)&amp;"numerator"&amp;CHAR(34)&amp;": "&amp;SUBSTITUTE(TRIM(ROUND(IFERROR(CriteriTecnici!$K5136*1,IFERROR(NUMBERVALUE(CriteriTecnici!$K5136,".",","),IFERROR(NUMBERVALUE(CriteriTecnici!$K5136,",","."),0))),4)&amp;""),",",".")&amp;", "&amp;CHAR(34)&amp;"denominator"&amp;CHAR(34)&amp;": "&amp;SUBSTITUTE(TRIM(ROUND(IFERROR(CriteriTecnici!$L5136*1,IFERROR(NUMBERVALUE(CriteriTecnici!$L5136,".",","),IFERROR(NUMBERVALUE(CriteriTecnici!$L5136,",","."),0))),4)&amp;""),",",".")&amp;", "&amp;CHAR(34)&amp;"flag"&amp;CHAR(34)&amp;": "&amp;SUBSTITUTE(TRIM(ROUND(IFERROR(CriteriTecnici!$M5136*1,IFERROR(NUMBERVALUE(CriteriTecnici!$M5136,".",","),IFERROR(NUMBERVALUE(CriteriTecnici!$M5136,",","."),0))),4)&amp;""),",",".")&amp;", "&amp;CHAR(34)&amp;"rawScore"&amp;CHAR(34)&amp;": "&amp;SUBSTITUTE(TRIM(ROUND(IFERROR(CriteriTecnici!$O5136*1,IFERROR(NUMBERVALUE(CriteriTecnici!$O5136,".",","),IFERROR(NUMBERVALUE(CriteriTecnici!$O5136,",","."),0))),4)&amp;""),",",".")&amp;CHAR(125)&amp;IF(TRUE,",",""))</f>
        <v/>
      </c>
    </row>
    <row r="5357">
      <c r="A5357" s="38">
        <f>IF(CriteriTecnici!$A5137="","","    "&amp;CHAR(123)&amp;CHAR(34)&amp;"bidderId"&amp;CHAR(34)&amp;": "&amp;CHAR(34)&amp;SUBSTITUTE(CriteriTecnici!$A5137,CHAR(34),"'")&amp;CHAR(34)&amp;", "&amp;CHAR(34)&amp;"lotId"&amp;CHAR(34)&amp;": "&amp;CHAR(34)&amp;SUBSTITUTE(CriteriTecnici!$C5137,CHAR(34),"'")&amp;CHAR(34)&amp;", "&amp;CHAR(34)&amp;"criterionId"&amp;CHAR(34)&amp;": "&amp;CHAR(34)&amp;SUBSTITUTE(CriteriTecnici!$D5137,CHAR(34),"'")&amp;CHAR(34)&amp;", "&amp;CHAR(34)&amp;"kind"&amp;CHAR(34)&amp;": "&amp;CHAR(34)&amp;SUBSTITUTE(CriteriTecnici!$F5137,CHAR(34),"'")&amp;CHAR(34)&amp;", "&amp;CHAR(34)&amp;"value"&amp;CHAR(34)&amp;": "&amp;SUBSTITUTE(TRIM(ROUND(IFERROR(CriteriTecnici!$N5137*1,IFERROR(NUMBERVALUE(CriteriTecnici!$N5137,".",","),IFERROR(NUMBERVALUE(CriteriTecnici!$N5137,",","."),0))),4)&amp;""),",",".")&amp;", "&amp;CHAR(34)&amp;"numerator"&amp;CHAR(34)&amp;": "&amp;SUBSTITUTE(TRIM(ROUND(IFERROR(CriteriTecnici!$K5137*1,IFERROR(NUMBERVALUE(CriteriTecnici!$K5137,".",","),IFERROR(NUMBERVALUE(CriteriTecnici!$K5137,",","."),0))),4)&amp;""),",",".")&amp;", "&amp;CHAR(34)&amp;"denominator"&amp;CHAR(34)&amp;": "&amp;SUBSTITUTE(TRIM(ROUND(IFERROR(CriteriTecnici!$L5137*1,IFERROR(NUMBERVALUE(CriteriTecnici!$L5137,".",","),IFERROR(NUMBERVALUE(CriteriTecnici!$L5137,",","."),0))),4)&amp;""),",",".")&amp;", "&amp;CHAR(34)&amp;"flag"&amp;CHAR(34)&amp;": "&amp;SUBSTITUTE(TRIM(ROUND(IFERROR(CriteriTecnici!$M5137*1,IFERROR(NUMBERVALUE(CriteriTecnici!$M5137,".",","),IFERROR(NUMBERVALUE(CriteriTecnici!$M5137,",","."),0))),4)&amp;""),",",".")&amp;", "&amp;CHAR(34)&amp;"rawScore"&amp;CHAR(34)&amp;": "&amp;SUBSTITUTE(TRIM(ROUND(IFERROR(CriteriTecnici!$O5137*1,IFERROR(NUMBERVALUE(CriteriTecnici!$O5137,".",","),IFERROR(NUMBERVALUE(CriteriTecnici!$O5137,",","."),0))),4)&amp;""),",",".")&amp;CHAR(125)&amp;IF(TRUE,",",""))</f>
        <v/>
      </c>
    </row>
    <row r="5358">
      <c r="A5358" s="38">
        <f>IF(CriteriTecnici!$A5138="","","    "&amp;CHAR(123)&amp;CHAR(34)&amp;"bidderId"&amp;CHAR(34)&amp;": "&amp;CHAR(34)&amp;SUBSTITUTE(CriteriTecnici!$A5138,CHAR(34),"'")&amp;CHAR(34)&amp;", "&amp;CHAR(34)&amp;"lotId"&amp;CHAR(34)&amp;": "&amp;CHAR(34)&amp;SUBSTITUTE(CriteriTecnici!$C5138,CHAR(34),"'")&amp;CHAR(34)&amp;", "&amp;CHAR(34)&amp;"criterionId"&amp;CHAR(34)&amp;": "&amp;CHAR(34)&amp;SUBSTITUTE(CriteriTecnici!$D5138,CHAR(34),"'")&amp;CHAR(34)&amp;", "&amp;CHAR(34)&amp;"kind"&amp;CHAR(34)&amp;": "&amp;CHAR(34)&amp;SUBSTITUTE(CriteriTecnici!$F5138,CHAR(34),"'")&amp;CHAR(34)&amp;", "&amp;CHAR(34)&amp;"value"&amp;CHAR(34)&amp;": "&amp;SUBSTITUTE(TRIM(ROUND(IFERROR(CriteriTecnici!$N5138*1,IFERROR(NUMBERVALUE(CriteriTecnici!$N5138,".",","),IFERROR(NUMBERVALUE(CriteriTecnici!$N5138,",","."),0))),4)&amp;""),",",".")&amp;", "&amp;CHAR(34)&amp;"numerator"&amp;CHAR(34)&amp;": "&amp;SUBSTITUTE(TRIM(ROUND(IFERROR(CriteriTecnici!$K5138*1,IFERROR(NUMBERVALUE(CriteriTecnici!$K5138,".",","),IFERROR(NUMBERVALUE(CriteriTecnici!$K5138,",","."),0))),4)&amp;""),",",".")&amp;", "&amp;CHAR(34)&amp;"denominator"&amp;CHAR(34)&amp;": "&amp;SUBSTITUTE(TRIM(ROUND(IFERROR(CriteriTecnici!$L5138*1,IFERROR(NUMBERVALUE(CriteriTecnici!$L5138,".",","),IFERROR(NUMBERVALUE(CriteriTecnici!$L5138,",","."),0))),4)&amp;""),",",".")&amp;", "&amp;CHAR(34)&amp;"flag"&amp;CHAR(34)&amp;": "&amp;SUBSTITUTE(TRIM(ROUND(IFERROR(CriteriTecnici!$M5138*1,IFERROR(NUMBERVALUE(CriteriTecnici!$M5138,".",","),IFERROR(NUMBERVALUE(CriteriTecnici!$M5138,",","."),0))),4)&amp;""),",",".")&amp;", "&amp;CHAR(34)&amp;"rawScore"&amp;CHAR(34)&amp;": "&amp;SUBSTITUTE(TRIM(ROUND(IFERROR(CriteriTecnici!$O5138*1,IFERROR(NUMBERVALUE(CriteriTecnici!$O5138,".",","),IFERROR(NUMBERVALUE(CriteriTecnici!$O5138,",","."),0))),4)&amp;""),",",".")&amp;CHAR(125)&amp;IF(TRUE,",",""))</f>
        <v/>
      </c>
    </row>
    <row r="5359">
      <c r="A5359" s="38">
        <f>IF(CriteriTecnici!$A5139="","","    "&amp;CHAR(123)&amp;CHAR(34)&amp;"bidderId"&amp;CHAR(34)&amp;": "&amp;CHAR(34)&amp;SUBSTITUTE(CriteriTecnici!$A5139,CHAR(34),"'")&amp;CHAR(34)&amp;", "&amp;CHAR(34)&amp;"lotId"&amp;CHAR(34)&amp;": "&amp;CHAR(34)&amp;SUBSTITUTE(CriteriTecnici!$C5139,CHAR(34),"'")&amp;CHAR(34)&amp;", "&amp;CHAR(34)&amp;"criterionId"&amp;CHAR(34)&amp;": "&amp;CHAR(34)&amp;SUBSTITUTE(CriteriTecnici!$D5139,CHAR(34),"'")&amp;CHAR(34)&amp;", "&amp;CHAR(34)&amp;"kind"&amp;CHAR(34)&amp;": "&amp;CHAR(34)&amp;SUBSTITUTE(CriteriTecnici!$F5139,CHAR(34),"'")&amp;CHAR(34)&amp;", "&amp;CHAR(34)&amp;"value"&amp;CHAR(34)&amp;": "&amp;SUBSTITUTE(TRIM(ROUND(IFERROR(CriteriTecnici!$N5139*1,IFERROR(NUMBERVALUE(CriteriTecnici!$N5139,".",","),IFERROR(NUMBERVALUE(CriteriTecnici!$N5139,",","."),0))),4)&amp;""),",",".")&amp;", "&amp;CHAR(34)&amp;"numerator"&amp;CHAR(34)&amp;": "&amp;SUBSTITUTE(TRIM(ROUND(IFERROR(CriteriTecnici!$K5139*1,IFERROR(NUMBERVALUE(CriteriTecnici!$K5139,".",","),IFERROR(NUMBERVALUE(CriteriTecnici!$K5139,",","."),0))),4)&amp;""),",",".")&amp;", "&amp;CHAR(34)&amp;"denominator"&amp;CHAR(34)&amp;": "&amp;SUBSTITUTE(TRIM(ROUND(IFERROR(CriteriTecnici!$L5139*1,IFERROR(NUMBERVALUE(CriteriTecnici!$L5139,".",","),IFERROR(NUMBERVALUE(CriteriTecnici!$L5139,",","."),0))),4)&amp;""),",",".")&amp;", "&amp;CHAR(34)&amp;"flag"&amp;CHAR(34)&amp;": "&amp;SUBSTITUTE(TRIM(ROUND(IFERROR(CriteriTecnici!$M5139*1,IFERROR(NUMBERVALUE(CriteriTecnici!$M5139,".",","),IFERROR(NUMBERVALUE(CriteriTecnici!$M5139,",","."),0))),4)&amp;""),",",".")&amp;", "&amp;CHAR(34)&amp;"rawScore"&amp;CHAR(34)&amp;": "&amp;SUBSTITUTE(TRIM(ROUND(IFERROR(CriteriTecnici!$O5139*1,IFERROR(NUMBERVALUE(CriteriTecnici!$O5139,".",","),IFERROR(NUMBERVALUE(CriteriTecnici!$O5139,",","."),0))),4)&amp;""),",",".")&amp;CHAR(125)&amp;IF(TRUE,",",""))</f>
        <v/>
      </c>
    </row>
    <row r="5360">
      <c r="A5360" s="38">
        <f>IF(CriteriTecnici!$A5140="","","    "&amp;CHAR(123)&amp;CHAR(34)&amp;"bidderId"&amp;CHAR(34)&amp;": "&amp;CHAR(34)&amp;SUBSTITUTE(CriteriTecnici!$A5140,CHAR(34),"'")&amp;CHAR(34)&amp;", "&amp;CHAR(34)&amp;"lotId"&amp;CHAR(34)&amp;": "&amp;CHAR(34)&amp;SUBSTITUTE(CriteriTecnici!$C5140,CHAR(34),"'")&amp;CHAR(34)&amp;", "&amp;CHAR(34)&amp;"criterionId"&amp;CHAR(34)&amp;": "&amp;CHAR(34)&amp;SUBSTITUTE(CriteriTecnici!$D5140,CHAR(34),"'")&amp;CHAR(34)&amp;", "&amp;CHAR(34)&amp;"kind"&amp;CHAR(34)&amp;": "&amp;CHAR(34)&amp;SUBSTITUTE(CriteriTecnici!$F5140,CHAR(34),"'")&amp;CHAR(34)&amp;", "&amp;CHAR(34)&amp;"value"&amp;CHAR(34)&amp;": "&amp;SUBSTITUTE(TRIM(ROUND(IFERROR(CriteriTecnici!$N5140*1,IFERROR(NUMBERVALUE(CriteriTecnici!$N5140,".",","),IFERROR(NUMBERVALUE(CriteriTecnici!$N5140,",","."),0))),4)&amp;""),",",".")&amp;", "&amp;CHAR(34)&amp;"numerator"&amp;CHAR(34)&amp;": "&amp;SUBSTITUTE(TRIM(ROUND(IFERROR(CriteriTecnici!$K5140*1,IFERROR(NUMBERVALUE(CriteriTecnici!$K5140,".",","),IFERROR(NUMBERVALUE(CriteriTecnici!$K5140,",","."),0))),4)&amp;""),",",".")&amp;", "&amp;CHAR(34)&amp;"denominator"&amp;CHAR(34)&amp;": "&amp;SUBSTITUTE(TRIM(ROUND(IFERROR(CriteriTecnici!$L5140*1,IFERROR(NUMBERVALUE(CriteriTecnici!$L5140,".",","),IFERROR(NUMBERVALUE(CriteriTecnici!$L5140,",","."),0))),4)&amp;""),",",".")&amp;", "&amp;CHAR(34)&amp;"flag"&amp;CHAR(34)&amp;": "&amp;SUBSTITUTE(TRIM(ROUND(IFERROR(CriteriTecnici!$M5140*1,IFERROR(NUMBERVALUE(CriteriTecnici!$M5140,".",","),IFERROR(NUMBERVALUE(CriteriTecnici!$M5140,",","."),0))),4)&amp;""),",",".")&amp;", "&amp;CHAR(34)&amp;"rawScore"&amp;CHAR(34)&amp;": "&amp;SUBSTITUTE(TRIM(ROUND(IFERROR(CriteriTecnici!$O5140*1,IFERROR(NUMBERVALUE(CriteriTecnici!$O5140,".",","),IFERROR(NUMBERVALUE(CriteriTecnici!$O5140,",","."),0))),4)&amp;""),",",".")&amp;CHAR(125)&amp;IF(TRUE,",",""))</f>
        <v/>
      </c>
    </row>
    <row r="5361">
      <c r="A5361" s="38">
        <f>IF(CriteriTecnici!$A5141="","","    "&amp;CHAR(123)&amp;CHAR(34)&amp;"bidderId"&amp;CHAR(34)&amp;": "&amp;CHAR(34)&amp;SUBSTITUTE(CriteriTecnici!$A5141,CHAR(34),"'")&amp;CHAR(34)&amp;", "&amp;CHAR(34)&amp;"lotId"&amp;CHAR(34)&amp;": "&amp;CHAR(34)&amp;SUBSTITUTE(CriteriTecnici!$C5141,CHAR(34),"'")&amp;CHAR(34)&amp;", "&amp;CHAR(34)&amp;"criterionId"&amp;CHAR(34)&amp;": "&amp;CHAR(34)&amp;SUBSTITUTE(CriteriTecnici!$D5141,CHAR(34),"'")&amp;CHAR(34)&amp;", "&amp;CHAR(34)&amp;"kind"&amp;CHAR(34)&amp;": "&amp;CHAR(34)&amp;SUBSTITUTE(CriteriTecnici!$F5141,CHAR(34),"'")&amp;CHAR(34)&amp;", "&amp;CHAR(34)&amp;"value"&amp;CHAR(34)&amp;": "&amp;SUBSTITUTE(TRIM(ROUND(IFERROR(CriteriTecnici!$N5141*1,IFERROR(NUMBERVALUE(CriteriTecnici!$N5141,".",","),IFERROR(NUMBERVALUE(CriteriTecnici!$N5141,",","."),0))),4)&amp;""),",",".")&amp;", "&amp;CHAR(34)&amp;"numerator"&amp;CHAR(34)&amp;": "&amp;SUBSTITUTE(TRIM(ROUND(IFERROR(CriteriTecnici!$K5141*1,IFERROR(NUMBERVALUE(CriteriTecnici!$K5141,".",","),IFERROR(NUMBERVALUE(CriteriTecnici!$K5141,",","."),0))),4)&amp;""),",",".")&amp;", "&amp;CHAR(34)&amp;"denominator"&amp;CHAR(34)&amp;": "&amp;SUBSTITUTE(TRIM(ROUND(IFERROR(CriteriTecnici!$L5141*1,IFERROR(NUMBERVALUE(CriteriTecnici!$L5141,".",","),IFERROR(NUMBERVALUE(CriteriTecnici!$L5141,",","."),0))),4)&amp;""),",",".")&amp;", "&amp;CHAR(34)&amp;"flag"&amp;CHAR(34)&amp;": "&amp;SUBSTITUTE(TRIM(ROUND(IFERROR(CriteriTecnici!$M5141*1,IFERROR(NUMBERVALUE(CriteriTecnici!$M5141,".",","),IFERROR(NUMBERVALUE(CriteriTecnici!$M5141,",","."),0))),4)&amp;""),",",".")&amp;", "&amp;CHAR(34)&amp;"rawScore"&amp;CHAR(34)&amp;": "&amp;SUBSTITUTE(TRIM(ROUND(IFERROR(CriteriTecnici!$O5141*1,IFERROR(NUMBERVALUE(CriteriTecnici!$O5141,".",","),IFERROR(NUMBERVALUE(CriteriTecnici!$O5141,",","."),0))),4)&amp;""),",",".")&amp;CHAR(125)&amp;IF(TRUE,",",""))</f>
        <v/>
      </c>
    </row>
    <row r="5362">
      <c r="A5362" s="38">
        <f>IF(CriteriTecnici!$A5142="","","    "&amp;CHAR(123)&amp;CHAR(34)&amp;"bidderId"&amp;CHAR(34)&amp;": "&amp;CHAR(34)&amp;SUBSTITUTE(CriteriTecnici!$A5142,CHAR(34),"'")&amp;CHAR(34)&amp;", "&amp;CHAR(34)&amp;"lotId"&amp;CHAR(34)&amp;": "&amp;CHAR(34)&amp;SUBSTITUTE(CriteriTecnici!$C5142,CHAR(34),"'")&amp;CHAR(34)&amp;", "&amp;CHAR(34)&amp;"criterionId"&amp;CHAR(34)&amp;": "&amp;CHAR(34)&amp;SUBSTITUTE(CriteriTecnici!$D5142,CHAR(34),"'")&amp;CHAR(34)&amp;", "&amp;CHAR(34)&amp;"kind"&amp;CHAR(34)&amp;": "&amp;CHAR(34)&amp;SUBSTITUTE(CriteriTecnici!$F5142,CHAR(34),"'")&amp;CHAR(34)&amp;", "&amp;CHAR(34)&amp;"value"&amp;CHAR(34)&amp;": "&amp;SUBSTITUTE(TRIM(ROUND(IFERROR(CriteriTecnici!$N5142*1,IFERROR(NUMBERVALUE(CriteriTecnici!$N5142,".",","),IFERROR(NUMBERVALUE(CriteriTecnici!$N5142,",","."),0))),4)&amp;""),",",".")&amp;", "&amp;CHAR(34)&amp;"numerator"&amp;CHAR(34)&amp;": "&amp;SUBSTITUTE(TRIM(ROUND(IFERROR(CriteriTecnici!$K5142*1,IFERROR(NUMBERVALUE(CriteriTecnici!$K5142,".",","),IFERROR(NUMBERVALUE(CriteriTecnici!$K5142,",","."),0))),4)&amp;""),",",".")&amp;", "&amp;CHAR(34)&amp;"denominator"&amp;CHAR(34)&amp;": "&amp;SUBSTITUTE(TRIM(ROUND(IFERROR(CriteriTecnici!$L5142*1,IFERROR(NUMBERVALUE(CriteriTecnici!$L5142,".",","),IFERROR(NUMBERVALUE(CriteriTecnici!$L5142,",","."),0))),4)&amp;""),",",".")&amp;", "&amp;CHAR(34)&amp;"flag"&amp;CHAR(34)&amp;": "&amp;SUBSTITUTE(TRIM(ROUND(IFERROR(CriteriTecnici!$M5142*1,IFERROR(NUMBERVALUE(CriteriTecnici!$M5142,".",","),IFERROR(NUMBERVALUE(CriteriTecnici!$M5142,",","."),0))),4)&amp;""),",",".")&amp;", "&amp;CHAR(34)&amp;"rawScore"&amp;CHAR(34)&amp;": "&amp;SUBSTITUTE(TRIM(ROUND(IFERROR(CriteriTecnici!$O5142*1,IFERROR(NUMBERVALUE(CriteriTecnici!$O5142,".",","),IFERROR(NUMBERVALUE(CriteriTecnici!$O5142,",","."),0))),4)&amp;""),",",".")&amp;CHAR(125)&amp;IF(TRUE,",",""))</f>
        <v/>
      </c>
    </row>
    <row r="5363">
      <c r="A5363" s="38">
        <f>IF(CriteriTecnici!$A5143="","","    "&amp;CHAR(123)&amp;CHAR(34)&amp;"bidderId"&amp;CHAR(34)&amp;": "&amp;CHAR(34)&amp;SUBSTITUTE(CriteriTecnici!$A5143,CHAR(34),"'")&amp;CHAR(34)&amp;", "&amp;CHAR(34)&amp;"lotId"&amp;CHAR(34)&amp;": "&amp;CHAR(34)&amp;SUBSTITUTE(CriteriTecnici!$C5143,CHAR(34),"'")&amp;CHAR(34)&amp;", "&amp;CHAR(34)&amp;"criterionId"&amp;CHAR(34)&amp;": "&amp;CHAR(34)&amp;SUBSTITUTE(CriteriTecnici!$D5143,CHAR(34),"'")&amp;CHAR(34)&amp;", "&amp;CHAR(34)&amp;"kind"&amp;CHAR(34)&amp;": "&amp;CHAR(34)&amp;SUBSTITUTE(CriteriTecnici!$F5143,CHAR(34),"'")&amp;CHAR(34)&amp;", "&amp;CHAR(34)&amp;"value"&amp;CHAR(34)&amp;": "&amp;SUBSTITUTE(TRIM(ROUND(IFERROR(CriteriTecnici!$N5143*1,IFERROR(NUMBERVALUE(CriteriTecnici!$N5143,".",","),IFERROR(NUMBERVALUE(CriteriTecnici!$N5143,",","."),0))),4)&amp;""),",",".")&amp;", "&amp;CHAR(34)&amp;"numerator"&amp;CHAR(34)&amp;": "&amp;SUBSTITUTE(TRIM(ROUND(IFERROR(CriteriTecnici!$K5143*1,IFERROR(NUMBERVALUE(CriteriTecnici!$K5143,".",","),IFERROR(NUMBERVALUE(CriteriTecnici!$K5143,",","."),0))),4)&amp;""),",",".")&amp;", "&amp;CHAR(34)&amp;"denominator"&amp;CHAR(34)&amp;": "&amp;SUBSTITUTE(TRIM(ROUND(IFERROR(CriteriTecnici!$L5143*1,IFERROR(NUMBERVALUE(CriteriTecnici!$L5143,".",","),IFERROR(NUMBERVALUE(CriteriTecnici!$L5143,",","."),0))),4)&amp;""),",",".")&amp;", "&amp;CHAR(34)&amp;"flag"&amp;CHAR(34)&amp;": "&amp;SUBSTITUTE(TRIM(ROUND(IFERROR(CriteriTecnici!$M5143*1,IFERROR(NUMBERVALUE(CriteriTecnici!$M5143,".",","),IFERROR(NUMBERVALUE(CriteriTecnici!$M5143,",","."),0))),4)&amp;""),",",".")&amp;", "&amp;CHAR(34)&amp;"rawScore"&amp;CHAR(34)&amp;": "&amp;SUBSTITUTE(TRIM(ROUND(IFERROR(CriteriTecnici!$O5143*1,IFERROR(NUMBERVALUE(CriteriTecnici!$O5143,".",","),IFERROR(NUMBERVALUE(CriteriTecnici!$O5143,",","."),0))),4)&amp;""),",",".")&amp;CHAR(125)&amp;IF(TRUE,",",""))</f>
        <v/>
      </c>
    </row>
    <row r="5364">
      <c r="A5364" s="38">
        <f>IF(CriteriTecnici!$A5144="","","    "&amp;CHAR(123)&amp;CHAR(34)&amp;"bidderId"&amp;CHAR(34)&amp;": "&amp;CHAR(34)&amp;SUBSTITUTE(CriteriTecnici!$A5144,CHAR(34),"'")&amp;CHAR(34)&amp;", "&amp;CHAR(34)&amp;"lotId"&amp;CHAR(34)&amp;": "&amp;CHAR(34)&amp;SUBSTITUTE(CriteriTecnici!$C5144,CHAR(34),"'")&amp;CHAR(34)&amp;", "&amp;CHAR(34)&amp;"criterionId"&amp;CHAR(34)&amp;": "&amp;CHAR(34)&amp;SUBSTITUTE(CriteriTecnici!$D5144,CHAR(34),"'")&amp;CHAR(34)&amp;", "&amp;CHAR(34)&amp;"kind"&amp;CHAR(34)&amp;": "&amp;CHAR(34)&amp;SUBSTITUTE(CriteriTecnici!$F5144,CHAR(34),"'")&amp;CHAR(34)&amp;", "&amp;CHAR(34)&amp;"value"&amp;CHAR(34)&amp;": "&amp;SUBSTITUTE(TRIM(ROUND(IFERROR(CriteriTecnici!$N5144*1,IFERROR(NUMBERVALUE(CriteriTecnici!$N5144,".",","),IFERROR(NUMBERVALUE(CriteriTecnici!$N5144,",","."),0))),4)&amp;""),",",".")&amp;", "&amp;CHAR(34)&amp;"numerator"&amp;CHAR(34)&amp;": "&amp;SUBSTITUTE(TRIM(ROUND(IFERROR(CriteriTecnici!$K5144*1,IFERROR(NUMBERVALUE(CriteriTecnici!$K5144,".",","),IFERROR(NUMBERVALUE(CriteriTecnici!$K5144,",","."),0))),4)&amp;""),",",".")&amp;", "&amp;CHAR(34)&amp;"denominator"&amp;CHAR(34)&amp;": "&amp;SUBSTITUTE(TRIM(ROUND(IFERROR(CriteriTecnici!$L5144*1,IFERROR(NUMBERVALUE(CriteriTecnici!$L5144,".",","),IFERROR(NUMBERVALUE(CriteriTecnici!$L5144,",","."),0))),4)&amp;""),",",".")&amp;", "&amp;CHAR(34)&amp;"flag"&amp;CHAR(34)&amp;": "&amp;SUBSTITUTE(TRIM(ROUND(IFERROR(CriteriTecnici!$M5144*1,IFERROR(NUMBERVALUE(CriteriTecnici!$M5144,".",","),IFERROR(NUMBERVALUE(CriteriTecnici!$M5144,",","."),0))),4)&amp;""),",",".")&amp;", "&amp;CHAR(34)&amp;"rawScore"&amp;CHAR(34)&amp;": "&amp;SUBSTITUTE(TRIM(ROUND(IFERROR(CriteriTecnici!$O5144*1,IFERROR(NUMBERVALUE(CriteriTecnici!$O5144,".",","),IFERROR(NUMBERVALUE(CriteriTecnici!$O5144,",","."),0))),4)&amp;""),",",".")&amp;CHAR(125)&amp;IF(TRUE,",",""))</f>
        <v/>
      </c>
    </row>
    <row r="5365">
      <c r="A5365" s="38">
        <f>IF(CriteriTecnici!$A5145="","","    "&amp;CHAR(123)&amp;CHAR(34)&amp;"bidderId"&amp;CHAR(34)&amp;": "&amp;CHAR(34)&amp;SUBSTITUTE(CriteriTecnici!$A5145,CHAR(34),"'")&amp;CHAR(34)&amp;", "&amp;CHAR(34)&amp;"lotId"&amp;CHAR(34)&amp;": "&amp;CHAR(34)&amp;SUBSTITUTE(CriteriTecnici!$C5145,CHAR(34),"'")&amp;CHAR(34)&amp;", "&amp;CHAR(34)&amp;"criterionId"&amp;CHAR(34)&amp;": "&amp;CHAR(34)&amp;SUBSTITUTE(CriteriTecnici!$D5145,CHAR(34),"'")&amp;CHAR(34)&amp;", "&amp;CHAR(34)&amp;"kind"&amp;CHAR(34)&amp;": "&amp;CHAR(34)&amp;SUBSTITUTE(CriteriTecnici!$F5145,CHAR(34),"'")&amp;CHAR(34)&amp;", "&amp;CHAR(34)&amp;"value"&amp;CHAR(34)&amp;": "&amp;SUBSTITUTE(TRIM(ROUND(IFERROR(CriteriTecnici!$N5145*1,IFERROR(NUMBERVALUE(CriteriTecnici!$N5145,".",","),IFERROR(NUMBERVALUE(CriteriTecnici!$N5145,",","."),0))),4)&amp;""),",",".")&amp;", "&amp;CHAR(34)&amp;"numerator"&amp;CHAR(34)&amp;": "&amp;SUBSTITUTE(TRIM(ROUND(IFERROR(CriteriTecnici!$K5145*1,IFERROR(NUMBERVALUE(CriteriTecnici!$K5145,".",","),IFERROR(NUMBERVALUE(CriteriTecnici!$K5145,",","."),0))),4)&amp;""),",",".")&amp;", "&amp;CHAR(34)&amp;"denominator"&amp;CHAR(34)&amp;": "&amp;SUBSTITUTE(TRIM(ROUND(IFERROR(CriteriTecnici!$L5145*1,IFERROR(NUMBERVALUE(CriteriTecnici!$L5145,".",","),IFERROR(NUMBERVALUE(CriteriTecnici!$L5145,",","."),0))),4)&amp;""),",",".")&amp;", "&amp;CHAR(34)&amp;"flag"&amp;CHAR(34)&amp;": "&amp;SUBSTITUTE(TRIM(ROUND(IFERROR(CriteriTecnici!$M5145*1,IFERROR(NUMBERVALUE(CriteriTecnici!$M5145,".",","),IFERROR(NUMBERVALUE(CriteriTecnici!$M5145,",","."),0))),4)&amp;""),",",".")&amp;", "&amp;CHAR(34)&amp;"rawScore"&amp;CHAR(34)&amp;": "&amp;SUBSTITUTE(TRIM(ROUND(IFERROR(CriteriTecnici!$O5145*1,IFERROR(NUMBERVALUE(CriteriTecnici!$O5145,".",","),IFERROR(NUMBERVALUE(CriteriTecnici!$O5145,",","."),0))),4)&amp;""),",",".")&amp;CHAR(125)&amp;IF(TRUE,",",""))</f>
        <v/>
      </c>
    </row>
    <row r="5366">
      <c r="A5366" s="38">
        <f>IF(CriteriTecnici!$A5146="","","    "&amp;CHAR(123)&amp;CHAR(34)&amp;"bidderId"&amp;CHAR(34)&amp;": "&amp;CHAR(34)&amp;SUBSTITUTE(CriteriTecnici!$A5146,CHAR(34),"'")&amp;CHAR(34)&amp;", "&amp;CHAR(34)&amp;"lotId"&amp;CHAR(34)&amp;": "&amp;CHAR(34)&amp;SUBSTITUTE(CriteriTecnici!$C5146,CHAR(34),"'")&amp;CHAR(34)&amp;", "&amp;CHAR(34)&amp;"criterionId"&amp;CHAR(34)&amp;": "&amp;CHAR(34)&amp;SUBSTITUTE(CriteriTecnici!$D5146,CHAR(34),"'")&amp;CHAR(34)&amp;", "&amp;CHAR(34)&amp;"kind"&amp;CHAR(34)&amp;": "&amp;CHAR(34)&amp;SUBSTITUTE(CriteriTecnici!$F5146,CHAR(34),"'")&amp;CHAR(34)&amp;", "&amp;CHAR(34)&amp;"value"&amp;CHAR(34)&amp;": "&amp;SUBSTITUTE(TRIM(ROUND(IFERROR(CriteriTecnici!$N5146*1,IFERROR(NUMBERVALUE(CriteriTecnici!$N5146,".",","),IFERROR(NUMBERVALUE(CriteriTecnici!$N5146,",","."),0))),4)&amp;""),",",".")&amp;", "&amp;CHAR(34)&amp;"numerator"&amp;CHAR(34)&amp;": "&amp;SUBSTITUTE(TRIM(ROUND(IFERROR(CriteriTecnici!$K5146*1,IFERROR(NUMBERVALUE(CriteriTecnici!$K5146,".",","),IFERROR(NUMBERVALUE(CriteriTecnici!$K5146,",","."),0))),4)&amp;""),",",".")&amp;", "&amp;CHAR(34)&amp;"denominator"&amp;CHAR(34)&amp;": "&amp;SUBSTITUTE(TRIM(ROUND(IFERROR(CriteriTecnici!$L5146*1,IFERROR(NUMBERVALUE(CriteriTecnici!$L5146,".",","),IFERROR(NUMBERVALUE(CriteriTecnici!$L5146,",","."),0))),4)&amp;""),",",".")&amp;", "&amp;CHAR(34)&amp;"flag"&amp;CHAR(34)&amp;": "&amp;SUBSTITUTE(TRIM(ROUND(IFERROR(CriteriTecnici!$M5146*1,IFERROR(NUMBERVALUE(CriteriTecnici!$M5146,".",","),IFERROR(NUMBERVALUE(CriteriTecnici!$M5146,",","."),0))),4)&amp;""),",",".")&amp;", "&amp;CHAR(34)&amp;"rawScore"&amp;CHAR(34)&amp;": "&amp;SUBSTITUTE(TRIM(ROUND(IFERROR(CriteriTecnici!$O5146*1,IFERROR(NUMBERVALUE(CriteriTecnici!$O5146,".",","),IFERROR(NUMBERVALUE(CriteriTecnici!$O5146,",","."),0))),4)&amp;""),",",".")&amp;CHAR(125)&amp;IF(TRUE,",",""))</f>
        <v/>
      </c>
    </row>
    <row r="5367">
      <c r="A5367" s="38">
        <f>IF(CriteriTecnici!$A5147="","","    "&amp;CHAR(123)&amp;CHAR(34)&amp;"bidderId"&amp;CHAR(34)&amp;": "&amp;CHAR(34)&amp;SUBSTITUTE(CriteriTecnici!$A5147,CHAR(34),"'")&amp;CHAR(34)&amp;", "&amp;CHAR(34)&amp;"lotId"&amp;CHAR(34)&amp;": "&amp;CHAR(34)&amp;SUBSTITUTE(CriteriTecnici!$C5147,CHAR(34),"'")&amp;CHAR(34)&amp;", "&amp;CHAR(34)&amp;"criterionId"&amp;CHAR(34)&amp;": "&amp;CHAR(34)&amp;SUBSTITUTE(CriteriTecnici!$D5147,CHAR(34),"'")&amp;CHAR(34)&amp;", "&amp;CHAR(34)&amp;"kind"&amp;CHAR(34)&amp;": "&amp;CHAR(34)&amp;SUBSTITUTE(CriteriTecnici!$F5147,CHAR(34),"'")&amp;CHAR(34)&amp;", "&amp;CHAR(34)&amp;"value"&amp;CHAR(34)&amp;": "&amp;SUBSTITUTE(TRIM(ROUND(IFERROR(CriteriTecnici!$N5147*1,IFERROR(NUMBERVALUE(CriteriTecnici!$N5147,".",","),IFERROR(NUMBERVALUE(CriteriTecnici!$N5147,",","."),0))),4)&amp;""),",",".")&amp;", "&amp;CHAR(34)&amp;"numerator"&amp;CHAR(34)&amp;": "&amp;SUBSTITUTE(TRIM(ROUND(IFERROR(CriteriTecnici!$K5147*1,IFERROR(NUMBERVALUE(CriteriTecnici!$K5147,".",","),IFERROR(NUMBERVALUE(CriteriTecnici!$K5147,",","."),0))),4)&amp;""),",",".")&amp;", "&amp;CHAR(34)&amp;"denominator"&amp;CHAR(34)&amp;": "&amp;SUBSTITUTE(TRIM(ROUND(IFERROR(CriteriTecnici!$L5147*1,IFERROR(NUMBERVALUE(CriteriTecnici!$L5147,".",","),IFERROR(NUMBERVALUE(CriteriTecnici!$L5147,",","."),0))),4)&amp;""),",",".")&amp;", "&amp;CHAR(34)&amp;"flag"&amp;CHAR(34)&amp;": "&amp;SUBSTITUTE(TRIM(ROUND(IFERROR(CriteriTecnici!$M5147*1,IFERROR(NUMBERVALUE(CriteriTecnici!$M5147,".",","),IFERROR(NUMBERVALUE(CriteriTecnici!$M5147,",","."),0))),4)&amp;""),",",".")&amp;", "&amp;CHAR(34)&amp;"rawScore"&amp;CHAR(34)&amp;": "&amp;SUBSTITUTE(TRIM(ROUND(IFERROR(CriteriTecnici!$O5147*1,IFERROR(NUMBERVALUE(CriteriTecnici!$O5147,".",","),IFERROR(NUMBERVALUE(CriteriTecnici!$O5147,",","."),0))),4)&amp;""),",",".")&amp;CHAR(125)&amp;IF(TRUE,",",""))</f>
        <v/>
      </c>
    </row>
    <row r="5368">
      <c r="A5368" s="38">
        <f>IF(CriteriTecnici!$A5148="","","    "&amp;CHAR(123)&amp;CHAR(34)&amp;"bidderId"&amp;CHAR(34)&amp;": "&amp;CHAR(34)&amp;SUBSTITUTE(CriteriTecnici!$A5148,CHAR(34),"'")&amp;CHAR(34)&amp;", "&amp;CHAR(34)&amp;"lotId"&amp;CHAR(34)&amp;": "&amp;CHAR(34)&amp;SUBSTITUTE(CriteriTecnici!$C5148,CHAR(34),"'")&amp;CHAR(34)&amp;", "&amp;CHAR(34)&amp;"criterionId"&amp;CHAR(34)&amp;": "&amp;CHAR(34)&amp;SUBSTITUTE(CriteriTecnici!$D5148,CHAR(34),"'")&amp;CHAR(34)&amp;", "&amp;CHAR(34)&amp;"kind"&amp;CHAR(34)&amp;": "&amp;CHAR(34)&amp;SUBSTITUTE(CriteriTecnici!$F5148,CHAR(34),"'")&amp;CHAR(34)&amp;", "&amp;CHAR(34)&amp;"value"&amp;CHAR(34)&amp;": "&amp;SUBSTITUTE(TRIM(ROUND(IFERROR(CriteriTecnici!$N5148*1,IFERROR(NUMBERVALUE(CriteriTecnici!$N5148,".",","),IFERROR(NUMBERVALUE(CriteriTecnici!$N5148,",","."),0))),4)&amp;""),",",".")&amp;", "&amp;CHAR(34)&amp;"numerator"&amp;CHAR(34)&amp;": "&amp;SUBSTITUTE(TRIM(ROUND(IFERROR(CriteriTecnici!$K5148*1,IFERROR(NUMBERVALUE(CriteriTecnici!$K5148,".",","),IFERROR(NUMBERVALUE(CriteriTecnici!$K5148,",","."),0))),4)&amp;""),",",".")&amp;", "&amp;CHAR(34)&amp;"denominator"&amp;CHAR(34)&amp;": "&amp;SUBSTITUTE(TRIM(ROUND(IFERROR(CriteriTecnici!$L5148*1,IFERROR(NUMBERVALUE(CriteriTecnici!$L5148,".",","),IFERROR(NUMBERVALUE(CriteriTecnici!$L5148,",","."),0))),4)&amp;""),",",".")&amp;", "&amp;CHAR(34)&amp;"flag"&amp;CHAR(34)&amp;": "&amp;SUBSTITUTE(TRIM(ROUND(IFERROR(CriteriTecnici!$M5148*1,IFERROR(NUMBERVALUE(CriteriTecnici!$M5148,".",","),IFERROR(NUMBERVALUE(CriteriTecnici!$M5148,",","."),0))),4)&amp;""),",",".")&amp;", "&amp;CHAR(34)&amp;"rawScore"&amp;CHAR(34)&amp;": "&amp;SUBSTITUTE(TRIM(ROUND(IFERROR(CriteriTecnici!$O5148*1,IFERROR(NUMBERVALUE(CriteriTecnici!$O5148,".",","),IFERROR(NUMBERVALUE(CriteriTecnici!$O5148,",","."),0))),4)&amp;""),",",".")&amp;CHAR(125)&amp;IF(TRUE,",",""))</f>
        <v/>
      </c>
    </row>
    <row r="5369">
      <c r="A5369" s="38">
        <f>IF(CriteriTecnici!$A5149="","","    "&amp;CHAR(123)&amp;CHAR(34)&amp;"bidderId"&amp;CHAR(34)&amp;": "&amp;CHAR(34)&amp;SUBSTITUTE(CriteriTecnici!$A5149,CHAR(34),"'")&amp;CHAR(34)&amp;", "&amp;CHAR(34)&amp;"lotId"&amp;CHAR(34)&amp;": "&amp;CHAR(34)&amp;SUBSTITUTE(CriteriTecnici!$C5149,CHAR(34),"'")&amp;CHAR(34)&amp;", "&amp;CHAR(34)&amp;"criterionId"&amp;CHAR(34)&amp;": "&amp;CHAR(34)&amp;SUBSTITUTE(CriteriTecnici!$D5149,CHAR(34),"'")&amp;CHAR(34)&amp;", "&amp;CHAR(34)&amp;"kind"&amp;CHAR(34)&amp;": "&amp;CHAR(34)&amp;SUBSTITUTE(CriteriTecnici!$F5149,CHAR(34),"'")&amp;CHAR(34)&amp;", "&amp;CHAR(34)&amp;"value"&amp;CHAR(34)&amp;": "&amp;SUBSTITUTE(TRIM(ROUND(IFERROR(CriteriTecnici!$N5149*1,IFERROR(NUMBERVALUE(CriteriTecnici!$N5149,".",","),IFERROR(NUMBERVALUE(CriteriTecnici!$N5149,",","."),0))),4)&amp;""),",",".")&amp;", "&amp;CHAR(34)&amp;"numerator"&amp;CHAR(34)&amp;": "&amp;SUBSTITUTE(TRIM(ROUND(IFERROR(CriteriTecnici!$K5149*1,IFERROR(NUMBERVALUE(CriteriTecnici!$K5149,".",","),IFERROR(NUMBERVALUE(CriteriTecnici!$K5149,",","."),0))),4)&amp;""),",",".")&amp;", "&amp;CHAR(34)&amp;"denominator"&amp;CHAR(34)&amp;": "&amp;SUBSTITUTE(TRIM(ROUND(IFERROR(CriteriTecnici!$L5149*1,IFERROR(NUMBERVALUE(CriteriTecnici!$L5149,".",","),IFERROR(NUMBERVALUE(CriteriTecnici!$L5149,",","."),0))),4)&amp;""),",",".")&amp;", "&amp;CHAR(34)&amp;"flag"&amp;CHAR(34)&amp;": "&amp;SUBSTITUTE(TRIM(ROUND(IFERROR(CriteriTecnici!$M5149*1,IFERROR(NUMBERVALUE(CriteriTecnici!$M5149,".",","),IFERROR(NUMBERVALUE(CriteriTecnici!$M5149,",","."),0))),4)&amp;""),",",".")&amp;", "&amp;CHAR(34)&amp;"rawScore"&amp;CHAR(34)&amp;": "&amp;SUBSTITUTE(TRIM(ROUND(IFERROR(CriteriTecnici!$O5149*1,IFERROR(NUMBERVALUE(CriteriTecnici!$O5149,".",","),IFERROR(NUMBERVALUE(CriteriTecnici!$O5149,",","."),0))),4)&amp;""),",",".")&amp;CHAR(125)&amp;IF(TRUE,",",""))</f>
        <v/>
      </c>
    </row>
    <row r="5370">
      <c r="A5370" s="38">
        <f>IF(CriteriTecnici!$A5150="","","    "&amp;CHAR(123)&amp;CHAR(34)&amp;"bidderId"&amp;CHAR(34)&amp;": "&amp;CHAR(34)&amp;SUBSTITUTE(CriteriTecnici!$A5150,CHAR(34),"'")&amp;CHAR(34)&amp;", "&amp;CHAR(34)&amp;"lotId"&amp;CHAR(34)&amp;": "&amp;CHAR(34)&amp;SUBSTITUTE(CriteriTecnici!$C5150,CHAR(34),"'")&amp;CHAR(34)&amp;", "&amp;CHAR(34)&amp;"criterionId"&amp;CHAR(34)&amp;": "&amp;CHAR(34)&amp;SUBSTITUTE(CriteriTecnici!$D5150,CHAR(34),"'")&amp;CHAR(34)&amp;", "&amp;CHAR(34)&amp;"kind"&amp;CHAR(34)&amp;": "&amp;CHAR(34)&amp;SUBSTITUTE(CriteriTecnici!$F5150,CHAR(34),"'")&amp;CHAR(34)&amp;", "&amp;CHAR(34)&amp;"value"&amp;CHAR(34)&amp;": "&amp;SUBSTITUTE(TRIM(ROUND(IFERROR(CriteriTecnici!$N5150*1,IFERROR(NUMBERVALUE(CriteriTecnici!$N5150,".",","),IFERROR(NUMBERVALUE(CriteriTecnici!$N5150,",","."),0))),4)&amp;""),",",".")&amp;", "&amp;CHAR(34)&amp;"numerator"&amp;CHAR(34)&amp;": "&amp;SUBSTITUTE(TRIM(ROUND(IFERROR(CriteriTecnici!$K5150*1,IFERROR(NUMBERVALUE(CriteriTecnici!$K5150,".",","),IFERROR(NUMBERVALUE(CriteriTecnici!$K5150,",","."),0))),4)&amp;""),",",".")&amp;", "&amp;CHAR(34)&amp;"denominator"&amp;CHAR(34)&amp;": "&amp;SUBSTITUTE(TRIM(ROUND(IFERROR(CriteriTecnici!$L5150*1,IFERROR(NUMBERVALUE(CriteriTecnici!$L5150,".",","),IFERROR(NUMBERVALUE(CriteriTecnici!$L5150,",","."),0))),4)&amp;""),",",".")&amp;", "&amp;CHAR(34)&amp;"flag"&amp;CHAR(34)&amp;": "&amp;SUBSTITUTE(TRIM(ROUND(IFERROR(CriteriTecnici!$M5150*1,IFERROR(NUMBERVALUE(CriteriTecnici!$M5150,".",","),IFERROR(NUMBERVALUE(CriteriTecnici!$M5150,",","."),0))),4)&amp;""),",",".")&amp;", "&amp;CHAR(34)&amp;"rawScore"&amp;CHAR(34)&amp;": "&amp;SUBSTITUTE(TRIM(ROUND(IFERROR(CriteriTecnici!$O5150*1,IFERROR(NUMBERVALUE(CriteriTecnici!$O5150,".",","),IFERROR(NUMBERVALUE(CriteriTecnici!$O5150,",","."),0))),4)&amp;""),",",".")&amp;CHAR(125)&amp;IF(COUNTA(Offerte!$A168:$A$200)&gt;0,",",""))</f>
        <v/>
      </c>
    </row>
    <row r="5371">
      <c r="A5371" s="38">
        <f>IF(CriteriTecnici!$A5151="","","    "&amp;CHAR(123)&amp;CHAR(34)&amp;"bidderId"&amp;CHAR(34)&amp;": "&amp;CHAR(34)&amp;SUBSTITUTE(CriteriTecnici!$A5151,CHAR(34),"'")&amp;CHAR(34)&amp;", "&amp;CHAR(34)&amp;"lotId"&amp;CHAR(34)&amp;": "&amp;CHAR(34)&amp;SUBSTITUTE(CriteriTecnici!$C5151,CHAR(34),"'")&amp;CHAR(34)&amp;", "&amp;CHAR(34)&amp;"criterionId"&amp;CHAR(34)&amp;": "&amp;CHAR(34)&amp;SUBSTITUTE(CriteriTecnici!$D5151,CHAR(34),"'")&amp;CHAR(34)&amp;", "&amp;CHAR(34)&amp;"kind"&amp;CHAR(34)&amp;": "&amp;CHAR(34)&amp;SUBSTITUTE(CriteriTecnici!$F5151,CHAR(34),"'")&amp;CHAR(34)&amp;", "&amp;CHAR(34)&amp;"value"&amp;CHAR(34)&amp;": "&amp;SUBSTITUTE(TRIM(ROUND(IFERROR(CriteriTecnici!$N5151*1,IFERROR(NUMBERVALUE(CriteriTecnici!$N5151,".",","),IFERROR(NUMBERVALUE(CriteriTecnici!$N5151,",","."),0))),4)&amp;""),",",".")&amp;", "&amp;CHAR(34)&amp;"numerator"&amp;CHAR(34)&amp;": "&amp;SUBSTITUTE(TRIM(ROUND(IFERROR(CriteriTecnici!$K5151*1,IFERROR(NUMBERVALUE(CriteriTecnici!$K5151,".",","),IFERROR(NUMBERVALUE(CriteriTecnici!$K5151,",","."),0))),4)&amp;""),",",".")&amp;", "&amp;CHAR(34)&amp;"denominator"&amp;CHAR(34)&amp;": "&amp;SUBSTITUTE(TRIM(ROUND(IFERROR(CriteriTecnici!$L5151*1,IFERROR(NUMBERVALUE(CriteriTecnici!$L5151,".",","),IFERROR(NUMBERVALUE(CriteriTecnici!$L5151,",","."),0))),4)&amp;""),",",".")&amp;", "&amp;CHAR(34)&amp;"flag"&amp;CHAR(34)&amp;": "&amp;SUBSTITUTE(TRIM(ROUND(IFERROR(CriteriTecnici!$M5151*1,IFERROR(NUMBERVALUE(CriteriTecnici!$M5151,".",","),IFERROR(NUMBERVALUE(CriteriTecnici!$M5151,",","."),0))),4)&amp;""),",",".")&amp;", "&amp;CHAR(34)&amp;"rawScore"&amp;CHAR(34)&amp;": "&amp;SUBSTITUTE(TRIM(ROUND(IFERROR(CriteriTecnici!$O5151*1,IFERROR(NUMBERVALUE(CriteriTecnici!$O5151,".",","),IFERROR(NUMBERVALUE(CriteriTecnici!$O5151,",","."),0))),4)&amp;""),",",".")&amp;CHAR(125)&amp;IF(TRUE,",",""))</f>
        <v/>
      </c>
    </row>
    <row r="5372">
      <c r="A5372" s="38">
        <f>IF(CriteriTecnici!$A5152="","","    "&amp;CHAR(123)&amp;CHAR(34)&amp;"bidderId"&amp;CHAR(34)&amp;": "&amp;CHAR(34)&amp;SUBSTITUTE(CriteriTecnici!$A5152,CHAR(34),"'")&amp;CHAR(34)&amp;", "&amp;CHAR(34)&amp;"lotId"&amp;CHAR(34)&amp;": "&amp;CHAR(34)&amp;SUBSTITUTE(CriteriTecnici!$C5152,CHAR(34),"'")&amp;CHAR(34)&amp;", "&amp;CHAR(34)&amp;"criterionId"&amp;CHAR(34)&amp;": "&amp;CHAR(34)&amp;SUBSTITUTE(CriteriTecnici!$D5152,CHAR(34),"'")&amp;CHAR(34)&amp;", "&amp;CHAR(34)&amp;"kind"&amp;CHAR(34)&amp;": "&amp;CHAR(34)&amp;SUBSTITUTE(CriteriTecnici!$F5152,CHAR(34),"'")&amp;CHAR(34)&amp;", "&amp;CHAR(34)&amp;"value"&amp;CHAR(34)&amp;": "&amp;SUBSTITUTE(TRIM(ROUND(IFERROR(CriteriTecnici!$N5152*1,IFERROR(NUMBERVALUE(CriteriTecnici!$N5152,".",","),IFERROR(NUMBERVALUE(CriteriTecnici!$N5152,",","."),0))),4)&amp;""),",",".")&amp;", "&amp;CHAR(34)&amp;"numerator"&amp;CHAR(34)&amp;": "&amp;SUBSTITUTE(TRIM(ROUND(IFERROR(CriteriTecnici!$K5152*1,IFERROR(NUMBERVALUE(CriteriTecnici!$K5152,".",","),IFERROR(NUMBERVALUE(CriteriTecnici!$K5152,",","."),0))),4)&amp;""),",",".")&amp;", "&amp;CHAR(34)&amp;"denominator"&amp;CHAR(34)&amp;": "&amp;SUBSTITUTE(TRIM(ROUND(IFERROR(CriteriTecnici!$L5152*1,IFERROR(NUMBERVALUE(CriteriTecnici!$L5152,".",","),IFERROR(NUMBERVALUE(CriteriTecnici!$L5152,",","."),0))),4)&amp;""),",",".")&amp;", "&amp;CHAR(34)&amp;"flag"&amp;CHAR(34)&amp;": "&amp;SUBSTITUTE(TRIM(ROUND(IFERROR(CriteriTecnici!$M5152*1,IFERROR(NUMBERVALUE(CriteriTecnici!$M5152,".",","),IFERROR(NUMBERVALUE(CriteriTecnici!$M5152,",","."),0))),4)&amp;""),",",".")&amp;", "&amp;CHAR(34)&amp;"rawScore"&amp;CHAR(34)&amp;": "&amp;SUBSTITUTE(TRIM(ROUND(IFERROR(CriteriTecnici!$O5152*1,IFERROR(NUMBERVALUE(CriteriTecnici!$O5152,".",","),IFERROR(NUMBERVALUE(CriteriTecnici!$O5152,",","."),0))),4)&amp;""),",",".")&amp;CHAR(125)&amp;IF(TRUE,",",""))</f>
        <v/>
      </c>
    </row>
    <row r="5373">
      <c r="A5373" s="38">
        <f>IF(CriteriTecnici!$A5153="","","    "&amp;CHAR(123)&amp;CHAR(34)&amp;"bidderId"&amp;CHAR(34)&amp;": "&amp;CHAR(34)&amp;SUBSTITUTE(CriteriTecnici!$A5153,CHAR(34),"'")&amp;CHAR(34)&amp;", "&amp;CHAR(34)&amp;"lotId"&amp;CHAR(34)&amp;": "&amp;CHAR(34)&amp;SUBSTITUTE(CriteriTecnici!$C5153,CHAR(34),"'")&amp;CHAR(34)&amp;", "&amp;CHAR(34)&amp;"criterionId"&amp;CHAR(34)&amp;": "&amp;CHAR(34)&amp;SUBSTITUTE(CriteriTecnici!$D5153,CHAR(34),"'")&amp;CHAR(34)&amp;", "&amp;CHAR(34)&amp;"kind"&amp;CHAR(34)&amp;": "&amp;CHAR(34)&amp;SUBSTITUTE(CriteriTecnici!$F5153,CHAR(34),"'")&amp;CHAR(34)&amp;", "&amp;CHAR(34)&amp;"value"&amp;CHAR(34)&amp;": "&amp;SUBSTITUTE(TRIM(ROUND(IFERROR(CriteriTecnici!$N5153*1,IFERROR(NUMBERVALUE(CriteriTecnici!$N5153,".",","),IFERROR(NUMBERVALUE(CriteriTecnici!$N5153,",","."),0))),4)&amp;""),",",".")&amp;", "&amp;CHAR(34)&amp;"numerator"&amp;CHAR(34)&amp;": "&amp;SUBSTITUTE(TRIM(ROUND(IFERROR(CriteriTecnici!$K5153*1,IFERROR(NUMBERVALUE(CriteriTecnici!$K5153,".",","),IFERROR(NUMBERVALUE(CriteriTecnici!$K5153,",","."),0))),4)&amp;""),",",".")&amp;", "&amp;CHAR(34)&amp;"denominator"&amp;CHAR(34)&amp;": "&amp;SUBSTITUTE(TRIM(ROUND(IFERROR(CriteriTecnici!$L5153*1,IFERROR(NUMBERVALUE(CriteriTecnici!$L5153,".",","),IFERROR(NUMBERVALUE(CriteriTecnici!$L5153,",","."),0))),4)&amp;""),",",".")&amp;", "&amp;CHAR(34)&amp;"flag"&amp;CHAR(34)&amp;": "&amp;SUBSTITUTE(TRIM(ROUND(IFERROR(CriteriTecnici!$M5153*1,IFERROR(NUMBERVALUE(CriteriTecnici!$M5153,".",","),IFERROR(NUMBERVALUE(CriteriTecnici!$M5153,",","."),0))),4)&amp;""),",",".")&amp;", "&amp;CHAR(34)&amp;"rawScore"&amp;CHAR(34)&amp;": "&amp;SUBSTITUTE(TRIM(ROUND(IFERROR(CriteriTecnici!$O5153*1,IFERROR(NUMBERVALUE(CriteriTecnici!$O5153,".",","),IFERROR(NUMBERVALUE(CriteriTecnici!$O5153,",","."),0))),4)&amp;""),",",".")&amp;CHAR(125)&amp;IF(TRUE,",",""))</f>
        <v/>
      </c>
    </row>
    <row r="5374">
      <c r="A5374" s="38">
        <f>IF(CriteriTecnici!$A5154="","","    "&amp;CHAR(123)&amp;CHAR(34)&amp;"bidderId"&amp;CHAR(34)&amp;": "&amp;CHAR(34)&amp;SUBSTITUTE(CriteriTecnici!$A5154,CHAR(34),"'")&amp;CHAR(34)&amp;", "&amp;CHAR(34)&amp;"lotId"&amp;CHAR(34)&amp;": "&amp;CHAR(34)&amp;SUBSTITUTE(CriteriTecnici!$C5154,CHAR(34),"'")&amp;CHAR(34)&amp;", "&amp;CHAR(34)&amp;"criterionId"&amp;CHAR(34)&amp;": "&amp;CHAR(34)&amp;SUBSTITUTE(CriteriTecnici!$D5154,CHAR(34),"'")&amp;CHAR(34)&amp;", "&amp;CHAR(34)&amp;"kind"&amp;CHAR(34)&amp;": "&amp;CHAR(34)&amp;SUBSTITUTE(CriteriTecnici!$F5154,CHAR(34),"'")&amp;CHAR(34)&amp;", "&amp;CHAR(34)&amp;"value"&amp;CHAR(34)&amp;": "&amp;SUBSTITUTE(TRIM(ROUND(IFERROR(CriteriTecnici!$N5154*1,IFERROR(NUMBERVALUE(CriteriTecnici!$N5154,".",","),IFERROR(NUMBERVALUE(CriteriTecnici!$N5154,",","."),0))),4)&amp;""),",",".")&amp;", "&amp;CHAR(34)&amp;"numerator"&amp;CHAR(34)&amp;": "&amp;SUBSTITUTE(TRIM(ROUND(IFERROR(CriteriTecnici!$K5154*1,IFERROR(NUMBERVALUE(CriteriTecnici!$K5154,".",","),IFERROR(NUMBERVALUE(CriteriTecnici!$K5154,",","."),0))),4)&amp;""),",",".")&amp;", "&amp;CHAR(34)&amp;"denominator"&amp;CHAR(34)&amp;": "&amp;SUBSTITUTE(TRIM(ROUND(IFERROR(CriteriTecnici!$L5154*1,IFERROR(NUMBERVALUE(CriteriTecnici!$L5154,".",","),IFERROR(NUMBERVALUE(CriteriTecnici!$L5154,",","."),0))),4)&amp;""),",",".")&amp;", "&amp;CHAR(34)&amp;"flag"&amp;CHAR(34)&amp;": "&amp;SUBSTITUTE(TRIM(ROUND(IFERROR(CriteriTecnici!$M5154*1,IFERROR(NUMBERVALUE(CriteriTecnici!$M5154,".",","),IFERROR(NUMBERVALUE(CriteriTecnici!$M5154,",","."),0))),4)&amp;""),",",".")&amp;", "&amp;CHAR(34)&amp;"rawScore"&amp;CHAR(34)&amp;": "&amp;SUBSTITUTE(TRIM(ROUND(IFERROR(CriteriTecnici!$O5154*1,IFERROR(NUMBERVALUE(CriteriTecnici!$O5154,".",","),IFERROR(NUMBERVALUE(CriteriTecnici!$O5154,",","."),0))),4)&amp;""),",",".")&amp;CHAR(125)&amp;IF(TRUE,",",""))</f>
        <v/>
      </c>
    </row>
    <row r="5375">
      <c r="A5375" s="38">
        <f>IF(CriteriTecnici!$A5155="","","    "&amp;CHAR(123)&amp;CHAR(34)&amp;"bidderId"&amp;CHAR(34)&amp;": "&amp;CHAR(34)&amp;SUBSTITUTE(CriteriTecnici!$A5155,CHAR(34),"'")&amp;CHAR(34)&amp;", "&amp;CHAR(34)&amp;"lotId"&amp;CHAR(34)&amp;": "&amp;CHAR(34)&amp;SUBSTITUTE(CriteriTecnici!$C5155,CHAR(34),"'")&amp;CHAR(34)&amp;", "&amp;CHAR(34)&amp;"criterionId"&amp;CHAR(34)&amp;": "&amp;CHAR(34)&amp;SUBSTITUTE(CriteriTecnici!$D5155,CHAR(34),"'")&amp;CHAR(34)&amp;", "&amp;CHAR(34)&amp;"kind"&amp;CHAR(34)&amp;": "&amp;CHAR(34)&amp;SUBSTITUTE(CriteriTecnici!$F5155,CHAR(34),"'")&amp;CHAR(34)&amp;", "&amp;CHAR(34)&amp;"value"&amp;CHAR(34)&amp;": "&amp;SUBSTITUTE(TRIM(ROUND(IFERROR(CriteriTecnici!$N5155*1,IFERROR(NUMBERVALUE(CriteriTecnici!$N5155,".",","),IFERROR(NUMBERVALUE(CriteriTecnici!$N5155,",","."),0))),4)&amp;""),",",".")&amp;", "&amp;CHAR(34)&amp;"numerator"&amp;CHAR(34)&amp;": "&amp;SUBSTITUTE(TRIM(ROUND(IFERROR(CriteriTecnici!$K5155*1,IFERROR(NUMBERVALUE(CriteriTecnici!$K5155,".",","),IFERROR(NUMBERVALUE(CriteriTecnici!$K5155,",","."),0))),4)&amp;""),",",".")&amp;", "&amp;CHAR(34)&amp;"denominator"&amp;CHAR(34)&amp;": "&amp;SUBSTITUTE(TRIM(ROUND(IFERROR(CriteriTecnici!$L5155*1,IFERROR(NUMBERVALUE(CriteriTecnici!$L5155,".",","),IFERROR(NUMBERVALUE(CriteriTecnici!$L5155,",","."),0))),4)&amp;""),",",".")&amp;", "&amp;CHAR(34)&amp;"flag"&amp;CHAR(34)&amp;": "&amp;SUBSTITUTE(TRIM(ROUND(IFERROR(CriteriTecnici!$M5155*1,IFERROR(NUMBERVALUE(CriteriTecnici!$M5155,".",","),IFERROR(NUMBERVALUE(CriteriTecnici!$M5155,",","."),0))),4)&amp;""),",",".")&amp;", "&amp;CHAR(34)&amp;"rawScore"&amp;CHAR(34)&amp;": "&amp;SUBSTITUTE(TRIM(ROUND(IFERROR(CriteriTecnici!$O5155*1,IFERROR(NUMBERVALUE(CriteriTecnici!$O5155,".",","),IFERROR(NUMBERVALUE(CriteriTecnici!$O5155,",","."),0))),4)&amp;""),",",".")&amp;CHAR(125)&amp;IF(TRUE,",",""))</f>
        <v/>
      </c>
    </row>
    <row r="5376">
      <c r="A5376" s="38">
        <f>IF(CriteriTecnici!$A5156="","","    "&amp;CHAR(123)&amp;CHAR(34)&amp;"bidderId"&amp;CHAR(34)&amp;": "&amp;CHAR(34)&amp;SUBSTITUTE(CriteriTecnici!$A5156,CHAR(34),"'")&amp;CHAR(34)&amp;", "&amp;CHAR(34)&amp;"lotId"&amp;CHAR(34)&amp;": "&amp;CHAR(34)&amp;SUBSTITUTE(CriteriTecnici!$C5156,CHAR(34),"'")&amp;CHAR(34)&amp;", "&amp;CHAR(34)&amp;"criterionId"&amp;CHAR(34)&amp;": "&amp;CHAR(34)&amp;SUBSTITUTE(CriteriTecnici!$D5156,CHAR(34),"'")&amp;CHAR(34)&amp;", "&amp;CHAR(34)&amp;"kind"&amp;CHAR(34)&amp;": "&amp;CHAR(34)&amp;SUBSTITUTE(CriteriTecnici!$F5156,CHAR(34),"'")&amp;CHAR(34)&amp;", "&amp;CHAR(34)&amp;"value"&amp;CHAR(34)&amp;": "&amp;SUBSTITUTE(TRIM(ROUND(IFERROR(CriteriTecnici!$N5156*1,IFERROR(NUMBERVALUE(CriteriTecnici!$N5156,".",","),IFERROR(NUMBERVALUE(CriteriTecnici!$N5156,",","."),0))),4)&amp;""),",",".")&amp;", "&amp;CHAR(34)&amp;"numerator"&amp;CHAR(34)&amp;": "&amp;SUBSTITUTE(TRIM(ROUND(IFERROR(CriteriTecnici!$K5156*1,IFERROR(NUMBERVALUE(CriteriTecnici!$K5156,".",","),IFERROR(NUMBERVALUE(CriteriTecnici!$K5156,",","."),0))),4)&amp;""),",",".")&amp;", "&amp;CHAR(34)&amp;"denominator"&amp;CHAR(34)&amp;": "&amp;SUBSTITUTE(TRIM(ROUND(IFERROR(CriteriTecnici!$L5156*1,IFERROR(NUMBERVALUE(CriteriTecnici!$L5156,".",","),IFERROR(NUMBERVALUE(CriteriTecnici!$L5156,",","."),0))),4)&amp;""),",",".")&amp;", "&amp;CHAR(34)&amp;"flag"&amp;CHAR(34)&amp;": "&amp;SUBSTITUTE(TRIM(ROUND(IFERROR(CriteriTecnici!$M5156*1,IFERROR(NUMBERVALUE(CriteriTecnici!$M5156,".",","),IFERROR(NUMBERVALUE(CriteriTecnici!$M5156,",","."),0))),4)&amp;""),",",".")&amp;", "&amp;CHAR(34)&amp;"rawScore"&amp;CHAR(34)&amp;": "&amp;SUBSTITUTE(TRIM(ROUND(IFERROR(CriteriTecnici!$O5156*1,IFERROR(NUMBERVALUE(CriteriTecnici!$O5156,".",","),IFERROR(NUMBERVALUE(CriteriTecnici!$O5156,",","."),0))),4)&amp;""),",",".")&amp;CHAR(125)&amp;IF(TRUE,",",""))</f>
        <v/>
      </c>
    </row>
    <row r="5377">
      <c r="A5377" s="38">
        <f>IF(CriteriTecnici!$A5157="","","    "&amp;CHAR(123)&amp;CHAR(34)&amp;"bidderId"&amp;CHAR(34)&amp;": "&amp;CHAR(34)&amp;SUBSTITUTE(CriteriTecnici!$A5157,CHAR(34),"'")&amp;CHAR(34)&amp;", "&amp;CHAR(34)&amp;"lotId"&amp;CHAR(34)&amp;": "&amp;CHAR(34)&amp;SUBSTITUTE(CriteriTecnici!$C5157,CHAR(34),"'")&amp;CHAR(34)&amp;", "&amp;CHAR(34)&amp;"criterionId"&amp;CHAR(34)&amp;": "&amp;CHAR(34)&amp;SUBSTITUTE(CriteriTecnici!$D5157,CHAR(34),"'")&amp;CHAR(34)&amp;", "&amp;CHAR(34)&amp;"kind"&amp;CHAR(34)&amp;": "&amp;CHAR(34)&amp;SUBSTITUTE(CriteriTecnici!$F5157,CHAR(34),"'")&amp;CHAR(34)&amp;", "&amp;CHAR(34)&amp;"value"&amp;CHAR(34)&amp;": "&amp;SUBSTITUTE(TRIM(ROUND(IFERROR(CriteriTecnici!$N5157*1,IFERROR(NUMBERVALUE(CriteriTecnici!$N5157,".",","),IFERROR(NUMBERVALUE(CriteriTecnici!$N5157,",","."),0))),4)&amp;""),",",".")&amp;", "&amp;CHAR(34)&amp;"numerator"&amp;CHAR(34)&amp;": "&amp;SUBSTITUTE(TRIM(ROUND(IFERROR(CriteriTecnici!$K5157*1,IFERROR(NUMBERVALUE(CriteriTecnici!$K5157,".",","),IFERROR(NUMBERVALUE(CriteriTecnici!$K5157,",","."),0))),4)&amp;""),",",".")&amp;", "&amp;CHAR(34)&amp;"denominator"&amp;CHAR(34)&amp;": "&amp;SUBSTITUTE(TRIM(ROUND(IFERROR(CriteriTecnici!$L5157*1,IFERROR(NUMBERVALUE(CriteriTecnici!$L5157,".",","),IFERROR(NUMBERVALUE(CriteriTecnici!$L5157,",","."),0))),4)&amp;""),",",".")&amp;", "&amp;CHAR(34)&amp;"flag"&amp;CHAR(34)&amp;": "&amp;SUBSTITUTE(TRIM(ROUND(IFERROR(CriteriTecnici!$M5157*1,IFERROR(NUMBERVALUE(CriteriTecnici!$M5157,".",","),IFERROR(NUMBERVALUE(CriteriTecnici!$M5157,",","."),0))),4)&amp;""),",",".")&amp;", "&amp;CHAR(34)&amp;"rawScore"&amp;CHAR(34)&amp;": "&amp;SUBSTITUTE(TRIM(ROUND(IFERROR(CriteriTecnici!$O5157*1,IFERROR(NUMBERVALUE(CriteriTecnici!$O5157,".",","),IFERROR(NUMBERVALUE(CriteriTecnici!$O5157,",","."),0))),4)&amp;""),",",".")&amp;CHAR(125)&amp;IF(TRUE,",",""))</f>
        <v/>
      </c>
    </row>
    <row r="5378">
      <c r="A5378" s="38">
        <f>IF(CriteriTecnici!$A5158="","","    "&amp;CHAR(123)&amp;CHAR(34)&amp;"bidderId"&amp;CHAR(34)&amp;": "&amp;CHAR(34)&amp;SUBSTITUTE(CriteriTecnici!$A5158,CHAR(34),"'")&amp;CHAR(34)&amp;", "&amp;CHAR(34)&amp;"lotId"&amp;CHAR(34)&amp;": "&amp;CHAR(34)&amp;SUBSTITUTE(CriteriTecnici!$C5158,CHAR(34),"'")&amp;CHAR(34)&amp;", "&amp;CHAR(34)&amp;"criterionId"&amp;CHAR(34)&amp;": "&amp;CHAR(34)&amp;SUBSTITUTE(CriteriTecnici!$D5158,CHAR(34),"'")&amp;CHAR(34)&amp;", "&amp;CHAR(34)&amp;"kind"&amp;CHAR(34)&amp;": "&amp;CHAR(34)&amp;SUBSTITUTE(CriteriTecnici!$F5158,CHAR(34),"'")&amp;CHAR(34)&amp;", "&amp;CHAR(34)&amp;"value"&amp;CHAR(34)&amp;": "&amp;SUBSTITUTE(TRIM(ROUND(IFERROR(CriteriTecnici!$N5158*1,IFERROR(NUMBERVALUE(CriteriTecnici!$N5158,".",","),IFERROR(NUMBERVALUE(CriteriTecnici!$N5158,",","."),0))),4)&amp;""),",",".")&amp;", "&amp;CHAR(34)&amp;"numerator"&amp;CHAR(34)&amp;": "&amp;SUBSTITUTE(TRIM(ROUND(IFERROR(CriteriTecnici!$K5158*1,IFERROR(NUMBERVALUE(CriteriTecnici!$K5158,".",","),IFERROR(NUMBERVALUE(CriteriTecnici!$K5158,",","."),0))),4)&amp;""),",",".")&amp;", "&amp;CHAR(34)&amp;"denominator"&amp;CHAR(34)&amp;": "&amp;SUBSTITUTE(TRIM(ROUND(IFERROR(CriteriTecnici!$L5158*1,IFERROR(NUMBERVALUE(CriteriTecnici!$L5158,".",","),IFERROR(NUMBERVALUE(CriteriTecnici!$L5158,",","."),0))),4)&amp;""),",",".")&amp;", "&amp;CHAR(34)&amp;"flag"&amp;CHAR(34)&amp;": "&amp;SUBSTITUTE(TRIM(ROUND(IFERROR(CriteriTecnici!$M5158*1,IFERROR(NUMBERVALUE(CriteriTecnici!$M5158,".",","),IFERROR(NUMBERVALUE(CriteriTecnici!$M5158,",","."),0))),4)&amp;""),",",".")&amp;", "&amp;CHAR(34)&amp;"rawScore"&amp;CHAR(34)&amp;": "&amp;SUBSTITUTE(TRIM(ROUND(IFERROR(CriteriTecnici!$O5158*1,IFERROR(NUMBERVALUE(CriteriTecnici!$O5158,".",","),IFERROR(NUMBERVALUE(CriteriTecnici!$O5158,",","."),0))),4)&amp;""),",",".")&amp;CHAR(125)&amp;IF(TRUE,",",""))</f>
        <v/>
      </c>
    </row>
    <row r="5379">
      <c r="A5379" s="38">
        <f>IF(CriteriTecnici!$A5159="","","    "&amp;CHAR(123)&amp;CHAR(34)&amp;"bidderId"&amp;CHAR(34)&amp;": "&amp;CHAR(34)&amp;SUBSTITUTE(CriteriTecnici!$A5159,CHAR(34),"'")&amp;CHAR(34)&amp;", "&amp;CHAR(34)&amp;"lotId"&amp;CHAR(34)&amp;": "&amp;CHAR(34)&amp;SUBSTITUTE(CriteriTecnici!$C5159,CHAR(34),"'")&amp;CHAR(34)&amp;", "&amp;CHAR(34)&amp;"criterionId"&amp;CHAR(34)&amp;": "&amp;CHAR(34)&amp;SUBSTITUTE(CriteriTecnici!$D5159,CHAR(34),"'")&amp;CHAR(34)&amp;", "&amp;CHAR(34)&amp;"kind"&amp;CHAR(34)&amp;": "&amp;CHAR(34)&amp;SUBSTITUTE(CriteriTecnici!$F5159,CHAR(34),"'")&amp;CHAR(34)&amp;", "&amp;CHAR(34)&amp;"value"&amp;CHAR(34)&amp;": "&amp;SUBSTITUTE(TRIM(ROUND(IFERROR(CriteriTecnici!$N5159*1,IFERROR(NUMBERVALUE(CriteriTecnici!$N5159,".",","),IFERROR(NUMBERVALUE(CriteriTecnici!$N5159,",","."),0))),4)&amp;""),",",".")&amp;", "&amp;CHAR(34)&amp;"numerator"&amp;CHAR(34)&amp;": "&amp;SUBSTITUTE(TRIM(ROUND(IFERROR(CriteriTecnici!$K5159*1,IFERROR(NUMBERVALUE(CriteriTecnici!$K5159,".",","),IFERROR(NUMBERVALUE(CriteriTecnici!$K5159,",","."),0))),4)&amp;""),",",".")&amp;", "&amp;CHAR(34)&amp;"denominator"&amp;CHAR(34)&amp;": "&amp;SUBSTITUTE(TRIM(ROUND(IFERROR(CriteriTecnici!$L5159*1,IFERROR(NUMBERVALUE(CriteriTecnici!$L5159,".",","),IFERROR(NUMBERVALUE(CriteriTecnici!$L5159,",","."),0))),4)&amp;""),",",".")&amp;", "&amp;CHAR(34)&amp;"flag"&amp;CHAR(34)&amp;": "&amp;SUBSTITUTE(TRIM(ROUND(IFERROR(CriteriTecnici!$M5159*1,IFERROR(NUMBERVALUE(CriteriTecnici!$M5159,".",","),IFERROR(NUMBERVALUE(CriteriTecnici!$M5159,",","."),0))),4)&amp;""),",",".")&amp;", "&amp;CHAR(34)&amp;"rawScore"&amp;CHAR(34)&amp;": "&amp;SUBSTITUTE(TRIM(ROUND(IFERROR(CriteriTecnici!$O5159*1,IFERROR(NUMBERVALUE(CriteriTecnici!$O5159,".",","),IFERROR(NUMBERVALUE(CriteriTecnici!$O5159,",","."),0))),4)&amp;""),",",".")&amp;CHAR(125)&amp;IF(TRUE,",",""))</f>
        <v/>
      </c>
    </row>
    <row r="5380">
      <c r="A5380" s="38">
        <f>IF(CriteriTecnici!$A5160="","","    "&amp;CHAR(123)&amp;CHAR(34)&amp;"bidderId"&amp;CHAR(34)&amp;": "&amp;CHAR(34)&amp;SUBSTITUTE(CriteriTecnici!$A5160,CHAR(34),"'")&amp;CHAR(34)&amp;", "&amp;CHAR(34)&amp;"lotId"&amp;CHAR(34)&amp;": "&amp;CHAR(34)&amp;SUBSTITUTE(CriteriTecnici!$C5160,CHAR(34),"'")&amp;CHAR(34)&amp;", "&amp;CHAR(34)&amp;"criterionId"&amp;CHAR(34)&amp;": "&amp;CHAR(34)&amp;SUBSTITUTE(CriteriTecnici!$D5160,CHAR(34),"'")&amp;CHAR(34)&amp;", "&amp;CHAR(34)&amp;"kind"&amp;CHAR(34)&amp;": "&amp;CHAR(34)&amp;SUBSTITUTE(CriteriTecnici!$F5160,CHAR(34),"'")&amp;CHAR(34)&amp;", "&amp;CHAR(34)&amp;"value"&amp;CHAR(34)&amp;": "&amp;SUBSTITUTE(TRIM(ROUND(IFERROR(CriteriTecnici!$N5160*1,IFERROR(NUMBERVALUE(CriteriTecnici!$N5160,".",","),IFERROR(NUMBERVALUE(CriteriTecnici!$N5160,",","."),0))),4)&amp;""),",",".")&amp;", "&amp;CHAR(34)&amp;"numerator"&amp;CHAR(34)&amp;": "&amp;SUBSTITUTE(TRIM(ROUND(IFERROR(CriteriTecnici!$K5160*1,IFERROR(NUMBERVALUE(CriteriTecnici!$K5160,".",","),IFERROR(NUMBERVALUE(CriteriTecnici!$K5160,",","."),0))),4)&amp;""),",",".")&amp;", "&amp;CHAR(34)&amp;"denominator"&amp;CHAR(34)&amp;": "&amp;SUBSTITUTE(TRIM(ROUND(IFERROR(CriteriTecnici!$L5160*1,IFERROR(NUMBERVALUE(CriteriTecnici!$L5160,".",","),IFERROR(NUMBERVALUE(CriteriTecnici!$L5160,",","."),0))),4)&amp;""),",",".")&amp;", "&amp;CHAR(34)&amp;"flag"&amp;CHAR(34)&amp;": "&amp;SUBSTITUTE(TRIM(ROUND(IFERROR(CriteriTecnici!$M5160*1,IFERROR(NUMBERVALUE(CriteriTecnici!$M5160,".",","),IFERROR(NUMBERVALUE(CriteriTecnici!$M5160,",","."),0))),4)&amp;""),",",".")&amp;", "&amp;CHAR(34)&amp;"rawScore"&amp;CHAR(34)&amp;": "&amp;SUBSTITUTE(TRIM(ROUND(IFERROR(CriteriTecnici!$O5160*1,IFERROR(NUMBERVALUE(CriteriTecnici!$O5160,".",","),IFERROR(NUMBERVALUE(CriteriTecnici!$O5160,",","."),0))),4)&amp;""),",",".")&amp;CHAR(125)&amp;IF(TRUE,",",""))</f>
        <v/>
      </c>
    </row>
    <row r="5381">
      <c r="A5381" s="38">
        <f>IF(CriteriTecnici!$A5161="","","    "&amp;CHAR(123)&amp;CHAR(34)&amp;"bidderId"&amp;CHAR(34)&amp;": "&amp;CHAR(34)&amp;SUBSTITUTE(CriteriTecnici!$A5161,CHAR(34),"'")&amp;CHAR(34)&amp;", "&amp;CHAR(34)&amp;"lotId"&amp;CHAR(34)&amp;": "&amp;CHAR(34)&amp;SUBSTITUTE(CriteriTecnici!$C5161,CHAR(34),"'")&amp;CHAR(34)&amp;", "&amp;CHAR(34)&amp;"criterionId"&amp;CHAR(34)&amp;": "&amp;CHAR(34)&amp;SUBSTITUTE(CriteriTecnici!$D5161,CHAR(34),"'")&amp;CHAR(34)&amp;", "&amp;CHAR(34)&amp;"kind"&amp;CHAR(34)&amp;": "&amp;CHAR(34)&amp;SUBSTITUTE(CriteriTecnici!$F5161,CHAR(34),"'")&amp;CHAR(34)&amp;", "&amp;CHAR(34)&amp;"value"&amp;CHAR(34)&amp;": "&amp;SUBSTITUTE(TRIM(ROUND(IFERROR(CriteriTecnici!$N5161*1,IFERROR(NUMBERVALUE(CriteriTecnici!$N5161,".",","),IFERROR(NUMBERVALUE(CriteriTecnici!$N5161,",","."),0))),4)&amp;""),",",".")&amp;", "&amp;CHAR(34)&amp;"numerator"&amp;CHAR(34)&amp;": "&amp;SUBSTITUTE(TRIM(ROUND(IFERROR(CriteriTecnici!$K5161*1,IFERROR(NUMBERVALUE(CriteriTecnici!$K5161,".",","),IFERROR(NUMBERVALUE(CriteriTecnici!$K5161,",","."),0))),4)&amp;""),",",".")&amp;", "&amp;CHAR(34)&amp;"denominator"&amp;CHAR(34)&amp;": "&amp;SUBSTITUTE(TRIM(ROUND(IFERROR(CriteriTecnici!$L5161*1,IFERROR(NUMBERVALUE(CriteriTecnici!$L5161,".",","),IFERROR(NUMBERVALUE(CriteriTecnici!$L5161,",","."),0))),4)&amp;""),",",".")&amp;", "&amp;CHAR(34)&amp;"flag"&amp;CHAR(34)&amp;": "&amp;SUBSTITUTE(TRIM(ROUND(IFERROR(CriteriTecnici!$M5161*1,IFERROR(NUMBERVALUE(CriteriTecnici!$M5161,".",","),IFERROR(NUMBERVALUE(CriteriTecnici!$M5161,",","."),0))),4)&amp;""),",",".")&amp;", "&amp;CHAR(34)&amp;"rawScore"&amp;CHAR(34)&amp;": "&amp;SUBSTITUTE(TRIM(ROUND(IFERROR(CriteriTecnici!$O5161*1,IFERROR(NUMBERVALUE(CriteriTecnici!$O5161,".",","),IFERROR(NUMBERVALUE(CriteriTecnici!$O5161,",","."),0))),4)&amp;""),",",".")&amp;CHAR(125)&amp;IF(TRUE,",",""))</f>
        <v/>
      </c>
    </row>
    <row r="5382">
      <c r="A5382" s="38">
        <f>IF(CriteriTecnici!$A5162="","","    "&amp;CHAR(123)&amp;CHAR(34)&amp;"bidderId"&amp;CHAR(34)&amp;": "&amp;CHAR(34)&amp;SUBSTITUTE(CriteriTecnici!$A5162,CHAR(34),"'")&amp;CHAR(34)&amp;", "&amp;CHAR(34)&amp;"lotId"&amp;CHAR(34)&amp;": "&amp;CHAR(34)&amp;SUBSTITUTE(CriteriTecnici!$C5162,CHAR(34),"'")&amp;CHAR(34)&amp;", "&amp;CHAR(34)&amp;"criterionId"&amp;CHAR(34)&amp;": "&amp;CHAR(34)&amp;SUBSTITUTE(CriteriTecnici!$D5162,CHAR(34),"'")&amp;CHAR(34)&amp;", "&amp;CHAR(34)&amp;"kind"&amp;CHAR(34)&amp;": "&amp;CHAR(34)&amp;SUBSTITUTE(CriteriTecnici!$F5162,CHAR(34),"'")&amp;CHAR(34)&amp;", "&amp;CHAR(34)&amp;"value"&amp;CHAR(34)&amp;": "&amp;SUBSTITUTE(TRIM(ROUND(IFERROR(CriteriTecnici!$N5162*1,IFERROR(NUMBERVALUE(CriteriTecnici!$N5162,".",","),IFERROR(NUMBERVALUE(CriteriTecnici!$N5162,",","."),0))),4)&amp;""),",",".")&amp;", "&amp;CHAR(34)&amp;"numerator"&amp;CHAR(34)&amp;": "&amp;SUBSTITUTE(TRIM(ROUND(IFERROR(CriteriTecnici!$K5162*1,IFERROR(NUMBERVALUE(CriteriTecnici!$K5162,".",","),IFERROR(NUMBERVALUE(CriteriTecnici!$K5162,",","."),0))),4)&amp;""),",",".")&amp;", "&amp;CHAR(34)&amp;"denominator"&amp;CHAR(34)&amp;": "&amp;SUBSTITUTE(TRIM(ROUND(IFERROR(CriteriTecnici!$L5162*1,IFERROR(NUMBERVALUE(CriteriTecnici!$L5162,".",","),IFERROR(NUMBERVALUE(CriteriTecnici!$L5162,",","."),0))),4)&amp;""),",",".")&amp;", "&amp;CHAR(34)&amp;"flag"&amp;CHAR(34)&amp;": "&amp;SUBSTITUTE(TRIM(ROUND(IFERROR(CriteriTecnici!$M5162*1,IFERROR(NUMBERVALUE(CriteriTecnici!$M5162,".",","),IFERROR(NUMBERVALUE(CriteriTecnici!$M5162,",","."),0))),4)&amp;""),",",".")&amp;", "&amp;CHAR(34)&amp;"rawScore"&amp;CHAR(34)&amp;": "&amp;SUBSTITUTE(TRIM(ROUND(IFERROR(CriteriTecnici!$O5162*1,IFERROR(NUMBERVALUE(CriteriTecnici!$O5162,".",","),IFERROR(NUMBERVALUE(CriteriTecnici!$O5162,",","."),0))),4)&amp;""),",",".")&amp;CHAR(125)&amp;IF(TRUE,",",""))</f>
        <v/>
      </c>
    </row>
    <row r="5383">
      <c r="A5383" s="38">
        <f>IF(CriteriTecnici!$A5163="","","    "&amp;CHAR(123)&amp;CHAR(34)&amp;"bidderId"&amp;CHAR(34)&amp;": "&amp;CHAR(34)&amp;SUBSTITUTE(CriteriTecnici!$A5163,CHAR(34),"'")&amp;CHAR(34)&amp;", "&amp;CHAR(34)&amp;"lotId"&amp;CHAR(34)&amp;": "&amp;CHAR(34)&amp;SUBSTITUTE(CriteriTecnici!$C5163,CHAR(34),"'")&amp;CHAR(34)&amp;", "&amp;CHAR(34)&amp;"criterionId"&amp;CHAR(34)&amp;": "&amp;CHAR(34)&amp;SUBSTITUTE(CriteriTecnici!$D5163,CHAR(34),"'")&amp;CHAR(34)&amp;", "&amp;CHAR(34)&amp;"kind"&amp;CHAR(34)&amp;": "&amp;CHAR(34)&amp;SUBSTITUTE(CriteriTecnici!$F5163,CHAR(34),"'")&amp;CHAR(34)&amp;", "&amp;CHAR(34)&amp;"value"&amp;CHAR(34)&amp;": "&amp;SUBSTITUTE(TRIM(ROUND(IFERROR(CriteriTecnici!$N5163*1,IFERROR(NUMBERVALUE(CriteriTecnici!$N5163,".",","),IFERROR(NUMBERVALUE(CriteriTecnici!$N5163,",","."),0))),4)&amp;""),",",".")&amp;", "&amp;CHAR(34)&amp;"numerator"&amp;CHAR(34)&amp;": "&amp;SUBSTITUTE(TRIM(ROUND(IFERROR(CriteriTecnici!$K5163*1,IFERROR(NUMBERVALUE(CriteriTecnici!$K5163,".",","),IFERROR(NUMBERVALUE(CriteriTecnici!$K5163,",","."),0))),4)&amp;""),",",".")&amp;", "&amp;CHAR(34)&amp;"denominator"&amp;CHAR(34)&amp;": "&amp;SUBSTITUTE(TRIM(ROUND(IFERROR(CriteriTecnici!$L5163*1,IFERROR(NUMBERVALUE(CriteriTecnici!$L5163,".",","),IFERROR(NUMBERVALUE(CriteriTecnici!$L5163,",","."),0))),4)&amp;""),",",".")&amp;", "&amp;CHAR(34)&amp;"flag"&amp;CHAR(34)&amp;": "&amp;SUBSTITUTE(TRIM(ROUND(IFERROR(CriteriTecnici!$M5163*1,IFERROR(NUMBERVALUE(CriteriTecnici!$M5163,".",","),IFERROR(NUMBERVALUE(CriteriTecnici!$M5163,",","."),0))),4)&amp;""),",",".")&amp;", "&amp;CHAR(34)&amp;"rawScore"&amp;CHAR(34)&amp;": "&amp;SUBSTITUTE(TRIM(ROUND(IFERROR(CriteriTecnici!$O5163*1,IFERROR(NUMBERVALUE(CriteriTecnici!$O5163,".",","),IFERROR(NUMBERVALUE(CriteriTecnici!$O5163,",","."),0))),4)&amp;""),",",".")&amp;CHAR(125)&amp;IF(TRUE,",",""))</f>
        <v/>
      </c>
    </row>
    <row r="5384">
      <c r="A5384" s="38">
        <f>IF(CriteriTecnici!$A5164="","","    "&amp;CHAR(123)&amp;CHAR(34)&amp;"bidderId"&amp;CHAR(34)&amp;": "&amp;CHAR(34)&amp;SUBSTITUTE(CriteriTecnici!$A5164,CHAR(34),"'")&amp;CHAR(34)&amp;", "&amp;CHAR(34)&amp;"lotId"&amp;CHAR(34)&amp;": "&amp;CHAR(34)&amp;SUBSTITUTE(CriteriTecnici!$C5164,CHAR(34),"'")&amp;CHAR(34)&amp;", "&amp;CHAR(34)&amp;"criterionId"&amp;CHAR(34)&amp;": "&amp;CHAR(34)&amp;SUBSTITUTE(CriteriTecnici!$D5164,CHAR(34),"'")&amp;CHAR(34)&amp;", "&amp;CHAR(34)&amp;"kind"&amp;CHAR(34)&amp;": "&amp;CHAR(34)&amp;SUBSTITUTE(CriteriTecnici!$F5164,CHAR(34),"'")&amp;CHAR(34)&amp;", "&amp;CHAR(34)&amp;"value"&amp;CHAR(34)&amp;": "&amp;SUBSTITUTE(TRIM(ROUND(IFERROR(CriteriTecnici!$N5164*1,IFERROR(NUMBERVALUE(CriteriTecnici!$N5164,".",","),IFERROR(NUMBERVALUE(CriteriTecnici!$N5164,",","."),0))),4)&amp;""),",",".")&amp;", "&amp;CHAR(34)&amp;"numerator"&amp;CHAR(34)&amp;": "&amp;SUBSTITUTE(TRIM(ROUND(IFERROR(CriteriTecnici!$K5164*1,IFERROR(NUMBERVALUE(CriteriTecnici!$K5164,".",","),IFERROR(NUMBERVALUE(CriteriTecnici!$K5164,",","."),0))),4)&amp;""),",",".")&amp;", "&amp;CHAR(34)&amp;"denominator"&amp;CHAR(34)&amp;": "&amp;SUBSTITUTE(TRIM(ROUND(IFERROR(CriteriTecnici!$L5164*1,IFERROR(NUMBERVALUE(CriteriTecnici!$L5164,".",","),IFERROR(NUMBERVALUE(CriteriTecnici!$L5164,",","."),0))),4)&amp;""),",",".")&amp;", "&amp;CHAR(34)&amp;"flag"&amp;CHAR(34)&amp;": "&amp;SUBSTITUTE(TRIM(ROUND(IFERROR(CriteriTecnici!$M5164*1,IFERROR(NUMBERVALUE(CriteriTecnici!$M5164,".",","),IFERROR(NUMBERVALUE(CriteriTecnici!$M5164,",","."),0))),4)&amp;""),",",".")&amp;", "&amp;CHAR(34)&amp;"rawScore"&amp;CHAR(34)&amp;": "&amp;SUBSTITUTE(TRIM(ROUND(IFERROR(CriteriTecnici!$O5164*1,IFERROR(NUMBERVALUE(CriteriTecnici!$O5164,".",","),IFERROR(NUMBERVALUE(CriteriTecnici!$O5164,",","."),0))),4)&amp;""),",",".")&amp;CHAR(125)&amp;IF(TRUE,",",""))</f>
        <v/>
      </c>
    </row>
    <row r="5385">
      <c r="A5385" s="38">
        <f>IF(CriteriTecnici!$A5165="","","    "&amp;CHAR(123)&amp;CHAR(34)&amp;"bidderId"&amp;CHAR(34)&amp;": "&amp;CHAR(34)&amp;SUBSTITUTE(CriteriTecnici!$A5165,CHAR(34),"'")&amp;CHAR(34)&amp;", "&amp;CHAR(34)&amp;"lotId"&amp;CHAR(34)&amp;": "&amp;CHAR(34)&amp;SUBSTITUTE(CriteriTecnici!$C5165,CHAR(34),"'")&amp;CHAR(34)&amp;", "&amp;CHAR(34)&amp;"criterionId"&amp;CHAR(34)&amp;": "&amp;CHAR(34)&amp;SUBSTITUTE(CriteriTecnici!$D5165,CHAR(34),"'")&amp;CHAR(34)&amp;", "&amp;CHAR(34)&amp;"kind"&amp;CHAR(34)&amp;": "&amp;CHAR(34)&amp;SUBSTITUTE(CriteriTecnici!$F5165,CHAR(34),"'")&amp;CHAR(34)&amp;", "&amp;CHAR(34)&amp;"value"&amp;CHAR(34)&amp;": "&amp;SUBSTITUTE(TRIM(ROUND(IFERROR(CriteriTecnici!$N5165*1,IFERROR(NUMBERVALUE(CriteriTecnici!$N5165,".",","),IFERROR(NUMBERVALUE(CriteriTecnici!$N5165,",","."),0))),4)&amp;""),",",".")&amp;", "&amp;CHAR(34)&amp;"numerator"&amp;CHAR(34)&amp;": "&amp;SUBSTITUTE(TRIM(ROUND(IFERROR(CriteriTecnici!$K5165*1,IFERROR(NUMBERVALUE(CriteriTecnici!$K5165,".",","),IFERROR(NUMBERVALUE(CriteriTecnici!$K5165,",","."),0))),4)&amp;""),",",".")&amp;", "&amp;CHAR(34)&amp;"denominator"&amp;CHAR(34)&amp;": "&amp;SUBSTITUTE(TRIM(ROUND(IFERROR(CriteriTecnici!$L5165*1,IFERROR(NUMBERVALUE(CriteriTecnici!$L5165,".",","),IFERROR(NUMBERVALUE(CriteriTecnici!$L5165,",","."),0))),4)&amp;""),",",".")&amp;", "&amp;CHAR(34)&amp;"flag"&amp;CHAR(34)&amp;": "&amp;SUBSTITUTE(TRIM(ROUND(IFERROR(CriteriTecnici!$M5165*1,IFERROR(NUMBERVALUE(CriteriTecnici!$M5165,".",","),IFERROR(NUMBERVALUE(CriteriTecnici!$M5165,",","."),0))),4)&amp;""),",",".")&amp;", "&amp;CHAR(34)&amp;"rawScore"&amp;CHAR(34)&amp;": "&amp;SUBSTITUTE(TRIM(ROUND(IFERROR(CriteriTecnici!$O5165*1,IFERROR(NUMBERVALUE(CriteriTecnici!$O5165,".",","),IFERROR(NUMBERVALUE(CriteriTecnici!$O5165,",","."),0))),4)&amp;""),",",".")&amp;CHAR(125)&amp;IF(TRUE,",",""))</f>
        <v/>
      </c>
    </row>
    <row r="5386">
      <c r="A5386" s="38">
        <f>IF(CriteriTecnici!$A5166="","","    "&amp;CHAR(123)&amp;CHAR(34)&amp;"bidderId"&amp;CHAR(34)&amp;": "&amp;CHAR(34)&amp;SUBSTITUTE(CriteriTecnici!$A5166,CHAR(34),"'")&amp;CHAR(34)&amp;", "&amp;CHAR(34)&amp;"lotId"&amp;CHAR(34)&amp;": "&amp;CHAR(34)&amp;SUBSTITUTE(CriteriTecnici!$C5166,CHAR(34),"'")&amp;CHAR(34)&amp;", "&amp;CHAR(34)&amp;"criterionId"&amp;CHAR(34)&amp;": "&amp;CHAR(34)&amp;SUBSTITUTE(CriteriTecnici!$D5166,CHAR(34),"'")&amp;CHAR(34)&amp;", "&amp;CHAR(34)&amp;"kind"&amp;CHAR(34)&amp;": "&amp;CHAR(34)&amp;SUBSTITUTE(CriteriTecnici!$F5166,CHAR(34),"'")&amp;CHAR(34)&amp;", "&amp;CHAR(34)&amp;"value"&amp;CHAR(34)&amp;": "&amp;SUBSTITUTE(TRIM(ROUND(IFERROR(CriteriTecnici!$N5166*1,IFERROR(NUMBERVALUE(CriteriTecnici!$N5166,".",","),IFERROR(NUMBERVALUE(CriteriTecnici!$N5166,",","."),0))),4)&amp;""),",",".")&amp;", "&amp;CHAR(34)&amp;"numerator"&amp;CHAR(34)&amp;": "&amp;SUBSTITUTE(TRIM(ROUND(IFERROR(CriteriTecnici!$K5166*1,IFERROR(NUMBERVALUE(CriteriTecnici!$K5166,".",","),IFERROR(NUMBERVALUE(CriteriTecnici!$K5166,",","."),0))),4)&amp;""),",",".")&amp;", "&amp;CHAR(34)&amp;"denominator"&amp;CHAR(34)&amp;": "&amp;SUBSTITUTE(TRIM(ROUND(IFERROR(CriteriTecnici!$L5166*1,IFERROR(NUMBERVALUE(CriteriTecnici!$L5166,".",","),IFERROR(NUMBERVALUE(CriteriTecnici!$L5166,",","."),0))),4)&amp;""),",",".")&amp;", "&amp;CHAR(34)&amp;"flag"&amp;CHAR(34)&amp;": "&amp;SUBSTITUTE(TRIM(ROUND(IFERROR(CriteriTecnici!$M5166*1,IFERROR(NUMBERVALUE(CriteriTecnici!$M5166,".",","),IFERROR(NUMBERVALUE(CriteriTecnici!$M5166,",","."),0))),4)&amp;""),",",".")&amp;", "&amp;CHAR(34)&amp;"rawScore"&amp;CHAR(34)&amp;": "&amp;SUBSTITUTE(TRIM(ROUND(IFERROR(CriteriTecnici!$O5166*1,IFERROR(NUMBERVALUE(CriteriTecnici!$O5166,".",","),IFERROR(NUMBERVALUE(CriteriTecnici!$O5166,",","."),0))),4)&amp;""),",",".")&amp;CHAR(125)&amp;IF(TRUE,",",""))</f>
        <v/>
      </c>
    </row>
    <row r="5387">
      <c r="A5387" s="38">
        <f>IF(CriteriTecnici!$A5167="","","    "&amp;CHAR(123)&amp;CHAR(34)&amp;"bidderId"&amp;CHAR(34)&amp;": "&amp;CHAR(34)&amp;SUBSTITUTE(CriteriTecnici!$A5167,CHAR(34),"'")&amp;CHAR(34)&amp;", "&amp;CHAR(34)&amp;"lotId"&amp;CHAR(34)&amp;": "&amp;CHAR(34)&amp;SUBSTITUTE(CriteriTecnici!$C5167,CHAR(34),"'")&amp;CHAR(34)&amp;", "&amp;CHAR(34)&amp;"criterionId"&amp;CHAR(34)&amp;": "&amp;CHAR(34)&amp;SUBSTITUTE(CriteriTecnici!$D5167,CHAR(34),"'")&amp;CHAR(34)&amp;", "&amp;CHAR(34)&amp;"kind"&amp;CHAR(34)&amp;": "&amp;CHAR(34)&amp;SUBSTITUTE(CriteriTecnici!$F5167,CHAR(34),"'")&amp;CHAR(34)&amp;", "&amp;CHAR(34)&amp;"value"&amp;CHAR(34)&amp;": "&amp;SUBSTITUTE(TRIM(ROUND(IFERROR(CriteriTecnici!$N5167*1,IFERROR(NUMBERVALUE(CriteriTecnici!$N5167,".",","),IFERROR(NUMBERVALUE(CriteriTecnici!$N5167,",","."),0))),4)&amp;""),",",".")&amp;", "&amp;CHAR(34)&amp;"numerator"&amp;CHAR(34)&amp;": "&amp;SUBSTITUTE(TRIM(ROUND(IFERROR(CriteriTecnici!$K5167*1,IFERROR(NUMBERVALUE(CriteriTecnici!$K5167,".",","),IFERROR(NUMBERVALUE(CriteriTecnici!$K5167,",","."),0))),4)&amp;""),",",".")&amp;", "&amp;CHAR(34)&amp;"denominator"&amp;CHAR(34)&amp;": "&amp;SUBSTITUTE(TRIM(ROUND(IFERROR(CriteriTecnici!$L5167*1,IFERROR(NUMBERVALUE(CriteriTecnici!$L5167,".",","),IFERROR(NUMBERVALUE(CriteriTecnici!$L5167,",","."),0))),4)&amp;""),",",".")&amp;", "&amp;CHAR(34)&amp;"flag"&amp;CHAR(34)&amp;": "&amp;SUBSTITUTE(TRIM(ROUND(IFERROR(CriteriTecnici!$M5167*1,IFERROR(NUMBERVALUE(CriteriTecnici!$M5167,".",","),IFERROR(NUMBERVALUE(CriteriTecnici!$M5167,",","."),0))),4)&amp;""),",",".")&amp;", "&amp;CHAR(34)&amp;"rawScore"&amp;CHAR(34)&amp;": "&amp;SUBSTITUTE(TRIM(ROUND(IFERROR(CriteriTecnici!$O5167*1,IFERROR(NUMBERVALUE(CriteriTecnici!$O5167,".",","),IFERROR(NUMBERVALUE(CriteriTecnici!$O5167,",","."),0))),4)&amp;""),",",".")&amp;CHAR(125)&amp;IF(TRUE,",",""))</f>
        <v/>
      </c>
    </row>
    <row r="5388">
      <c r="A5388" s="38">
        <f>IF(CriteriTecnici!$A5168="","","    "&amp;CHAR(123)&amp;CHAR(34)&amp;"bidderId"&amp;CHAR(34)&amp;": "&amp;CHAR(34)&amp;SUBSTITUTE(CriteriTecnici!$A5168,CHAR(34),"'")&amp;CHAR(34)&amp;", "&amp;CHAR(34)&amp;"lotId"&amp;CHAR(34)&amp;": "&amp;CHAR(34)&amp;SUBSTITUTE(CriteriTecnici!$C5168,CHAR(34),"'")&amp;CHAR(34)&amp;", "&amp;CHAR(34)&amp;"criterionId"&amp;CHAR(34)&amp;": "&amp;CHAR(34)&amp;SUBSTITUTE(CriteriTecnici!$D5168,CHAR(34),"'")&amp;CHAR(34)&amp;", "&amp;CHAR(34)&amp;"kind"&amp;CHAR(34)&amp;": "&amp;CHAR(34)&amp;SUBSTITUTE(CriteriTecnici!$F5168,CHAR(34),"'")&amp;CHAR(34)&amp;", "&amp;CHAR(34)&amp;"value"&amp;CHAR(34)&amp;": "&amp;SUBSTITUTE(TRIM(ROUND(IFERROR(CriteriTecnici!$N5168*1,IFERROR(NUMBERVALUE(CriteriTecnici!$N5168,".",","),IFERROR(NUMBERVALUE(CriteriTecnici!$N5168,",","."),0))),4)&amp;""),",",".")&amp;", "&amp;CHAR(34)&amp;"numerator"&amp;CHAR(34)&amp;": "&amp;SUBSTITUTE(TRIM(ROUND(IFERROR(CriteriTecnici!$K5168*1,IFERROR(NUMBERVALUE(CriteriTecnici!$K5168,".",","),IFERROR(NUMBERVALUE(CriteriTecnici!$K5168,",","."),0))),4)&amp;""),",",".")&amp;", "&amp;CHAR(34)&amp;"denominator"&amp;CHAR(34)&amp;": "&amp;SUBSTITUTE(TRIM(ROUND(IFERROR(CriteriTecnici!$L5168*1,IFERROR(NUMBERVALUE(CriteriTecnici!$L5168,".",","),IFERROR(NUMBERVALUE(CriteriTecnici!$L5168,",","."),0))),4)&amp;""),",",".")&amp;", "&amp;CHAR(34)&amp;"flag"&amp;CHAR(34)&amp;": "&amp;SUBSTITUTE(TRIM(ROUND(IFERROR(CriteriTecnici!$M5168*1,IFERROR(NUMBERVALUE(CriteriTecnici!$M5168,".",","),IFERROR(NUMBERVALUE(CriteriTecnici!$M5168,",","."),0))),4)&amp;""),",",".")&amp;", "&amp;CHAR(34)&amp;"rawScore"&amp;CHAR(34)&amp;": "&amp;SUBSTITUTE(TRIM(ROUND(IFERROR(CriteriTecnici!$O5168*1,IFERROR(NUMBERVALUE(CriteriTecnici!$O5168,".",","),IFERROR(NUMBERVALUE(CriteriTecnici!$O5168,",","."),0))),4)&amp;""),",",".")&amp;CHAR(125)&amp;IF(TRUE,",",""))</f>
        <v/>
      </c>
    </row>
    <row r="5389">
      <c r="A5389" s="38">
        <f>IF(CriteriTecnici!$A5169="","","    "&amp;CHAR(123)&amp;CHAR(34)&amp;"bidderId"&amp;CHAR(34)&amp;": "&amp;CHAR(34)&amp;SUBSTITUTE(CriteriTecnici!$A5169,CHAR(34),"'")&amp;CHAR(34)&amp;", "&amp;CHAR(34)&amp;"lotId"&amp;CHAR(34)&amp;": "&amp;CHAR(34)&amp;SUBSTITUTE(CriteriTecnici!$C5169,CHAR(34),"'")&amp;CHAR(34)&amp;", "&amp;CHAR(34)&amp;"criterionId"&amp;CHAR(34)&amp;": "&amp;CHAR(34)&amp;SUBSTITUTE(CriteriTecnici!$D5169,CHAR(34),"'")&amp;CHAR(34)&amp;", "&amp;CHAR(34)&amp;"kind"&amp;CHAR(34)&amp;": "&amp;CHAR(34)&amp;SUBSTITUTE(CriteriTecnici!$F5169,CHAR(34),"'")&amp;CHAR(34)&amp;", "&amp;CHAR(34)&amp;"value"&amp;CHAR(34)&amp;": "&amp;SUBSTITUTE(TRIM(ROUND(IFERROR(CriteriTecnici!$N5169*1,IFERROR(NUMBERVALUE(CriteriTecnici!$N5169,".",","),IFERROR(NUMBERVALUE(CriteriTecnici!$N5169,",","."),0))),4)&amp;""),",",".")&amp;", "&amp;CHAR(34)&amp;"numerator"&amp;CHAR(34)&amp;": "&amp;SUBSTITUTE(TRIM(ROUND(IFERROR(CriteriTecnici!$K5169*1,IFERROR(NUMBERVALUE(CriteriTecnici!$K5169,".",","),IFERROR(NUMBERVALUE(CriteriTecnici!$K5169,",","."),0))),4)&amp;""),",",".")&amp;", "&amp;CHAR(34)&amp;"denominator"&amp;CHAR(34)&amp;": "&amp;SUBSTITUTE(TRIM(ROUND(IFERROR(CriteriTecnici!$L5169*1,IFERROR(NUMBERVALUE(CriteriTecnici!$L5169,".",","),IFERROR(NUMBERVALUE(CriteriTecnici!$L5169,",","."),0))),4)&amp;""),",",".")&amp;", "&amp;CHAR(34)&amp;"flag"&amp;CHAR(34)&amp;": "&amp;SUBSTITUTE(TRIM(ROUND(IFERROR(CriteriTecnici!$M5169*1,IFERROR(NUMBERVALUE(CriteriTecnici!$M5169,".",","),IFERROR(NUMBERVALUE(CriteriTecnici!$M5169,",","."),0))),4)&amp;""),",",".")&amp;", "&amp;CHAR(34)&amp;"rawScore"&amp;CHAR(34)&amp;": "&amp;SUBSTITUTE(TRIM(ROUND(IFERROR(CriteriTecnici!$O5169*1,IFERROR(NUMBERVALUE(CriteriTecnici!$O5169,".",","),IFERROR(NUMBERVALUE(CriteriTecnici!$O5169,",","."),0))),4)&amp;""),",",".")&amp;CHAR(125)&amp;IF(TRUE,",",""))</f>
        <v/>
      </c>
    </row>
    <row r="5390">
      <c r="A5390" s="38">
        <f>IF(CriteriTecnici!$A5170="","","    "&amp;CHAR(123)&amp;CHAR(34)&amp;"bidderId"&amp;CHAR(34)&amp;": "&amp;CHAR(34)&amp;SUBSTITUTE(CriteriTecnici!$A5170,CHAR(34),"'")&amp;CHAR(34)&amp;", "&amp;CHAR(34)&amp;"lotId"&amp;CHAR(34)&amp;": "&amp;CHAR(34)&amp;SUBSTITUTE(CriteriTecnici!$C5170,CHAR(34),"'")&amp;CHAR(34)&amp;", "&amp;CHAR(34)&amp;"criterionId"&amp;CHAR(34)&amp;": "&amp;CHAR(34)&amp;SUBSTITUTE(CriteriTecnici!$D5170,CHAR(34),"'")&amp;CHAR(34)&amp;", "&amp;CHAR(34)&amp;"kind"&amp;CHAR(34)&amp;": "&amp;CHAR(34)&amp;SUBSTITUTE(CriteriTecnici!$F5170,CHAR(34),"'")&amp;CHAR(34)&amp;", "&amp;CHAR(34)&amp;"value"&amp;CHAR(34)&amp;": "&amp;SUBSTITUTE(TRIM(ROUND(IFERROR(CriteriTecnici!$N5170*1,IFERROR(NUMBERVALUE(CriteriTecnici!$N5170,".",","),IFERROR(NUMBERVALUE(CriteriTecnici!$N5170,",","."),0))),4)&amp;""),",",".")&amp;", "&amp;CHAR(34)&amp;"numerator"&amp;CHAR(34)&amp;": "&amp;SUBSTITUTE(TRIM(ROUND(IFERROR(CriteriTecnici!$K5170*1,IFERROR(NUMBERVALUE(CriteriTecnici!$K5170,".",","),IFERROR(NUMBERVALUE(CriteriTecnici!$K5170,",","."),0))),4)&amp;""),",",".")&amp;", "&amp;CHAR(34)&amp;"denominator"&amp;CHAR(34)&amp;": "&amp;SUBSTITUTE(TRIM(ROUND(IFERROR(CriteriTecnici!$L5170*1,IFERROR(NUMBERVALUE(CriteriTecnici!$L5170,".",","),IFERROR(NUMBERVALUE(CriteriTecnici!$L5170,",","."),0))),4)&amp;""),",",".")&amp;", "&amp;CHAR(34)&amp;"flag"&amp;CHAR(34)&amp;": "&amp;SUBSTITUTE(TRIM(ROUND(IFERROR(CriteriTecnici!$M5170*1,IFERROR(NUMBERVALUE(CriteriTecnici!$M5170,".",","),IFERROR(NUMBERVALUE(CriteriTecnici!$M5170,",","."),0))),4)&amp;""),",",".")&amp;", "&amp;CHAR(34)&amp;"rawScore"&amp;CHAR(34)&amp;": "&amp;SUBSTITUTE(TRIM(ROUND(IFERROR(CriteriTecnici!$O5170*1,IFERROR(NUMBERVALUE(CriteriTecnici!$O5170,".",","),IFERROR(NUMBERVALUE(CriteriTecnici!$O5170,",","."),0))),4)&amp;""),",",".")&amp;CHAR(125)&amp;IF(TRUE,",",""))</f>
        <v/>
      </c>
    </row>
    <row r="5391">
      <c r="A5391" s="38">
        <f>IF(CriteriTecnici!$A5171="","","    "&amp;CHAR(123)&amp;CHAR(34)&amp;"bidderId"&amp;CHAR(34)&amp;": "&amp;CHAR(34)&amp;SUBSTITUTE(CriteriTecnici!$A5171,CHAR(34),"'")&amp;CHAR(34)&amp;", "&amp;CHAR(34)&amp;"lotId"&amp;CHAR(34)&amp;": "&amp;CHAR(34)&amp;SUBSTITUTE(CriteriTecnici!$C5171,CHAR(34),"'")&amp;CHAR(34)&amp;", "&amp;CHAR(34)&amp;"criterionId"&amp;CHAR(34)&amp;": "&amp;CHAR(34)&amp;SUBSTITUTE(CriteriTecnici!$D5171,CHAR(34),"'")&amp;CHAR(34)&amp;", "&amp;CHAR(34)&amp;"kind"&amp;CHAR(34)&amp;": "&amp;CHAR(34)&amp;SUBSTITUTE(CriteriTecnici!$F5171,CHAR(34),"'")&amp;CHAR(34)&amp;", "&amp;CHAR(34)&amp;"value"&amp;CHAR(34)&amp;": "&amp;SUBSTITUTE(TRIM(ROUND(IFERROR(CriteriTecnici!$N5171*1,IFERROR(NUMBERVALUE(CriteriTecnici!$N5171,".",","),IFERROR(NUMBERVALUE(CriteriTecnici!$N5171,",","."),0))),4)&amp;""),",",".")&amp;", "&amp;CHAR(34)&amp;"numerator"&amp;CHAR(34)&amp;": "&amp;SUBSTITUTE(TRIM(ROUND(IFERROR(CriteriTecnici!$K5171*1,IFERROR(NUMBERVALUE(CriteriTecnici!$K5171,".",","),IFERROR(NUMBERVALUE(CriteriTecnici!$K5171,",","."),0))),4)&amp;""),",",".")&amp;", "&amp;CHAR(34)&amp;"denominator"&amp;CHAR(34)&amp;": "&amp;SUBSTITUTE(TRIM(ROUND(IFERROR(CriteriTecnici!$L5171*1,IFERROR(NUMBERVALUE(CriteriTecnici!$L5171,".",","),IFERROR(NUMBERVALUE(CriteriTecnici!$L5171,",","."),0))),4)&amp;""),",",".")&amp;", "&amp;CHAR(34)&amp;"flag"&amp;CHAR(34)&amp;": "&amp;SUBSTITUTE(TRIM(ROUND(IFERROR(CriteriTecnici!$M5171*1,IFERROR(NUMBERVALUE(CriteriTecnici!$M5171,".",","),IFERROR(NUMBERVALUE(CriteriTecnici!$M5171,",","."),0))),4)&amp;""),",",".")&amp;", "&amp;CHAR(34)&amp;"rawScore"&amp;CHAR(34)&amp;": "&amp;SUBSTITUTE(TRIM(ROUND(IFERROR(CriteriTecnici!$O5171*1,IFERROR(NUMBERVALUE(CriteriTecnici!$O5171,".",","),IFERROR(NUMBERVALUE(CriteriTecnici!$O5171,",","."),0))),4)&amp;""),",",".")&amp;CHAR(125)&amp;IF(TRUE,",",""))</f>
        <v/>
      </c>
    </row>
    <row r="5392">
      <c r="A5392" s="38">
        <f>IF(CriteriTecnici!$A5172="","","    "&amp;CHAR(123)&amp;CHAR(34)&amp;"bidderId"&amp;CHAR(34)&amp;": "&amp;CHAR(34)&amp;SUBSTITUTE(CriteriTecnici!$A5172,CHAR(34),"'")&amp;CHAR(34)&amp;", "&amp;CHAR(34)&amp;"lotId"&amp;CHAR(34)&amp;": "&amp;CHAR(34)&amp;SUBSTITUTE(CriteriTecnici!$C5172,CHAR(34),"'")&amp;CHAR(34)&amp;", "&amp;CHAR(34)&amp;"criterionId"&amp;CHAR(34)&amp;": "&amp;CHAR(34)&amp;SUBSTITUTE(CriteriTecnici!$D5172,CHAR(34),"'")&amp;CHAR(34)&amp;", "&amp;CHAR(34)&amp;"kind"&amp;CHAR(34)&amp;": "&amp;CHAR(34)&amp;SUBSTITUTE(CriteriTecnici!$F5172,CHAR(34),"'")&amp;CHAR(34)&amp;", "&amp;CHAR(34)&amp;"value"&amp;CHAR(34)&amp;": "&amp;SUBSTITUTE(TRIM(ROUND(IFERROR(CriteriTecnici!$N5172*1,IFERROR(NUMBERVALUE(CriteriTecnici!$N5172,".",","),IFERROR(NUMBERVALUE(CriteriTecnici!$N5172,",","."),0))),4)&amp;""),",",".")&amp;", "&amp;CHAR(34)&amp;"numerator"&amp;CHAR(34)&amp;": "&amp;SUBSTITUTE(TRIM(ROUND(IFERROR(CriteriTecnici!$K5172*1,IFERROR(NUMBERVALUE(CriteriTecnici!$K5172,".",","),IFERROR(NUMBERVALUE(CriteriTecnici!$K5172,",","."),0))),4)&amp;""),",",".")&amp;", "&amp;CHAR(34)&amp;"denominator"&amp;CHAR(34)&amp;": "&amp;SUBSTITUTE(TRIM(ROUND(IFERROR(CriteriTecnici!$L5172*1,IFERROR(NUMBERVALUE(CriteriTecnici!$L5172,".",","),IFERROR(NUMBERVALUE(CriteriTecnici!$L5172,",","."),0))),4)&amp;""),",",".")&amp;", "&amp;CHAR(34)&amp;"flag"&amp;CHAR(34)&amp;": "&amp;SUBSTITUTE(TRIM(ROUND(IFERROR(CriteriTecnici!$M5172*1,IFERROR(NUMBERVALUE(CriteriTecnici!$M5172,".",","),IFERROR(NUMBERVALUE(CriteriTecnici!$M5172,",","."),0))),4)&amp;""),",",".")&amp;", "&amp;CHAR(34)&amp;"rawScore"&amp;CHAR(34)&amp;": "&amp;SUBSTITUTE(TRIM(ROUND(IFERROR(CriteriTecnici!$O5172*1,IFERROR(NUMBERVALUE(CriteriTecnici!$O5172,".",","),IFERROR(NUMBERVALUE(CriteriTecnici!$O5172,",","."),0))),4)&amp;""),",",".")&amp;CHAR(125)&amp;IF(TRUE,",",""))</f>
        <v/>
      </c>
    </row>
    <row r="5393">
      <c r="A5393" s="38">
        <f>IF(CriteriTecnici!$A5173="","","    "&amp;CHAR(123)&amp;CHAR(34)&amp;"bidderId"&amp;CHAR(34)&amp;": "&amp;CHAR(34)&amp;SUBSTITUTE(CriteriTecnici!$A5173,CHAR(34),"'")&amp;CHAR(34)&amp;", "&amp;CHAR(34)&amp;"lotId"&amp;CHAR(34)&amp;": "&amp;CHAR(34)&amp;SUBSTITUTE(CriteriTecnici!$C5173,CHAR(34),"'")&amp;CHAR(34)&amp;", "&amp;CHAR(34)&amp;"criterionId"&amp;CHAR(34)&amp;": "&amp;CHAR(34)&amp;SUBSTITUTE(CriteriTecnici!$D5173,CHAR(34),"'")&amp;CHAR(34)&amp;", "&amp;CHAR(34)&amp;"kind"&amp;CHAR(34)&amp;": "&amp;CHAR(34)&amp;SUBSTITUTE(CriteriTecnici!$F5173,CHAR(34),"'")&amp;CHAR(34)&amp;", "&amp;CHAR(34)&amp;"value"&amp;CHAR(34)&amp;": "&amp;SUBSTITUTE(TRIM(ROUND(IFERROR(CriteriTecnici!$N5173*1,IFERROR(NUMBERVALUE(CriteriTecnici!$N5173,".",","),IFERROR(NUMBERVALUE(CriteriTecnici!$N5173,",","."),0))),4)&amp;""),",",".")&amp;", "&amp;CHAR(34)&amp;"numerator"&amp;CHAR(34)&amp;": "&amp;SUBSTITUTE(TRIM(ROUND(IFERROR(CriteriTecnici!$K5173*1,IFERROR(NUMBERVALUE(CriteriTecnici!$K5173,".",","),IFERROR(NUMBERVALUE(CriteriTecnici!$K5173,",","."),0))),4)&amp;""),",",".")&amp;", "&amp;CHAR(34)&amp;"denominator"&amp;CHAR(34)&amp;": "&amp;SUBSTITUTE(TRIM(ROUND(IFERROR(CriteriTecnici!$L5173*1,IFERROR(NUMBERVALUE(CriteriTecnici!$L5173,".",","),IFERROR(NUMBERVALUE(CriteriTecnici!$L5173,",","."),0))),4)&amp;""),",",".")&amp;", "&amp;CHAR(34)&amp;"flag"&amp;CHAR(34)&amp;": "&amp;SUBSTITUTE(TRIM(ROUND(IFERROR(CriteriTecnici!$M5173*1,IFERROR(NUMBERVALUE(CriteriTecnici!$M5173,".",","),IFERROR(NUMBERVALUE(CriteriTecnici!$M5173,",","."),0))),4)&amp;""),",",".")&amp;", "&amp;CHAR(34)&amp;"rawScore"&amp;CHAR(34)&amp;": "&amp;SUBSTITUTE(TRIM(ROUND(IFERROR(CriteriTecnici!$O5173*1,IFERROR(NUMBERVALUE(CriteriTecnici!$O5173,".",","),IFERROR(NUMBERVALUE(CriteriTecnici!$O5173,",","."),0))),4)&amp;""),",",".")&amp;CHAR(125)&amp;IF(TRUE,",",""))</f>
        <v/>
      </c>
    </row>
    <row r="5394">
      <c r="A5394" s="38">
        <f>IF(CriteriTecnici!$A5174="","","    "&amp;CHAR(123)&amp;CHAR(34)&amp;"bidderId"&amp;CHAR(34)&amp;": "&amp;CHAR(34)&amp;SUBSTITUTE(CriteriTecnici!$A5174,CHAR(34),"'")&amp;CHAR(34)&amp;", "&amp;CHAR(34)&amp;"lotId"&amp;CHAR(34)&amp;": "&amp;CHAR(34)&amp;SUBSTITUTE(CriteriTecnici!$C5174,CHAR(34),"'")&amp;CHAR(34)&amp;", "&amp;CHAR(34)&amp;"criterionId"&amp;CHAR(34)&amp;": "&amp;CHAR(34)&amp;SUBSTITUTE(CriteriTecnici!$D5174,CHAR(34),"'")&amp;CHAR(34)&amp;", "&amp;CHAR(34)&amp;"kind"&amp;CHAR(34)&amp;": "&amp;CHAR(34)&amp;SUBSTITUTE(CriteriTecnici!$F5174,CHAR(34),"'")&amp;CHAR(34)&amp;", "&amp;CHAR(34)&amp;"value"&amp;CHAR(34)&amp;": "&amp;SUBSTITUTE(TRIM(ROUND(IFERROR(CriteriTecnici!$N5174*1,IFERROR(NUMBERVALUE(CriteriTecnici!$N5174,".",","),IFERROR(NUMBERVALUE(CriteriTecnici!$N5174,",","."),0))),4)&amp;""),",",".")&amp;", "&amp;CHAR(34)&amp;"numerator"&amp;CHAR(34)&amp;": "&amp;SUBSTITUTE(TRIM(ROUND(IFERROR(CriteriTecnici!$K5174*1,IFERROR(NUMBERVALUE(CriteriTecnici!$K5174,".",","),IFERROR(NUMBERVALUE(CriteriTecnici!$K5174,",","."),0))),4)&amp;""),",",".")&amp;", "&amp;CHAR(34)&amp;"denominator"&amp;CHAR(34)&amp;": "&amp;SUBSTITUTE(TRIM(ROUND(IFERROR(CriteriTecnici!$L5174*1,IFERROR(NUMBERVALUE(CriteriTecnici!$L5174,".",","),IFERROR(NUMBERVALUE(CriteriTecnici!$L5174,",","."),0))),4)&amp;""),",",".")&amp;", "&amp;CHAR(34)&amp;"flag"&amp;CHAR(34)&amp;": "&amp;SUBSTITUTE(TRIM(ROUND(IFERROR(CriteriTecnici!$M5174*1,IFERROR(NUMBERVALUE(CriteriTecnici!$M5174,".",","),IFERROR(NUMBERVALUE(CriteriTecnici!$M5174,",","."),0))),4)&amp;""),",",".")&amp;", "&amp;CHAR(34)&amp;"rawScore"&amp;CHAR(34)&amp;": "&amp;SUBSTITUTE(TRIM(ROUND(IFERROR(CriteriTecnici!$O5174*1,IFERROR(NUMBERVALUE(CriteriTecnici!$O5174,".",","),IFERROR(NUMBERVALUE(CriteriTecnici!$O5174,",","."),0))),4)&amp;""),",",".")&amp;CHAR(125)&amp;IF(TRUE,",",""))</f>
        <v/>
      </c>
    </row>
    <row r="5395">
      <c r="A5395" s="38">
        <f>IF(CriteriTecnici!$A5175="","","    "&amp;CHAR(123)&amp;CHAR(34)&amp;"bidderId"&amp;CHAR(34)&amp;": "&amp;CHAR(34)&amp;SUBSTITUTE(CriteriTecnici!$A5175,CHAR(34),"'")&amp;CHAR(34)&amp;", "&amp;CHAR(34)&amp;"lotId"&amp;CHAR(34)&amp;": "&amp;CHAR(34)&amp;SUBSTITUTE(CriteriTecnici!$C5175,CHAR(34),"'")&amp;CHAR(34)&amp;", "&amp;CHAR(34)&amp;"criterionId"&amp;CHAR(34)&amp;": "&amp;CHAR(34)&amp;SUBSTITUTE(CriteriTecnici!$D5175,CHAR(34),"'")&amp;CHAR(34)&amp;", "&amp;CHAR(34)&amp;"kind"&amp;CHAR(34)&amp;": "&amp;CHAR(34)&amp;SUBSTITUTE(CriteriTecnici!$F5175,CHAR(34),"'")&amp;CHAR(34)&amp;", "&amp;CHAR(34)&amp;"value"&amp;CHAR(34)&amp;": "&amp;SUBSTITUTE(TRIM(ROUND(IFERROR(CriteriTecnici!$N5175*1,IFERROR(NUMBERVALUE(CriteriTecnici!$N5175,".",","),IFERROR(NUMBERVALUE(CriteriTecnici!$N5175,",","."),0))),4)&amp;""),",",".")&amp;", "&amp;CHAR(34)&amp;"numerator"&amp;CHAR(34)&amp;": "&amp;SUBSTITUTE(TRIM(ROUND(IFERROR(CriteriTecnici!$K5175*1,IFERROR(NUMBERVALUE(CriteriTecnici!$K5175,".",","),IFERROR(NUMBERVALUE(CriteriTecnici!$K5175,",","."),0))),4)&amp;""),",",".")&amp;", "&amp;CHAR(34)&amp;"denominator"&amp;CHAR(34)&amp;": "&amp;SUBSTITUTE(TRIM(ROUND(IFERROR(CriteriTecnici!$L5175*1,IFERROR(NUMBERVALUE(CriteriTecnici!$L5175,".",","),IFERROR(NUMBERVALUE(CriteriTecnici!$L5175,",","."),0))),4)&amp;""),",",".")&amp;", "&amp;CHAR(34)&amp;"flag"&amp;CHAR(34)&amp;": "&amp;SUBSTITUTE(TRIM(ROUND(IFERROR(CriteriTecnici!$M5175*1,IFERROR(NUMBERVALUE(CriteriTecnici!$M5175,".",","),IFERROR(NUMBERVALUE(CriteriTecnici!$M5175,",","."),0))),4)&amp;""),",",".")&amp;", "&amp;CHAR(34)&amp;"rawScore"&amp;CHAR(34)&amp;": "&amp;SUBSTITUTE(TRIM(ROUND(IFERROR(CriteriTecnici!$O5175*1,IFERROR(NUMBERVALUE(CriteriTecnici!$O5175,".",","),IFERROR(NUMBERVALUE(CriteriTecnici!$O5175,",","."),0))),4)&amp;""),",",".")&amp;CHAR(125)&amp;IF(TRUE,",",""))</f>
        <v/>
      </c>
    </row>
    <row r="5396">
      <c r="A5396" s="38">
        <f>IF(CriteriTecnici!$A5176="","","    "&amp;CHAR(123)&amp;CHAR(34)&amp;"bidderId"&amp;CHAR(34)&amp;": "&amp;CHAR(34)&amp;SUBSTITUTE(CriteriTecnici!$A5176,CHAR(34),"'")&amp;CHAR(34)&amp;", "&amp;CHAR(34)&amp;"lotId"&amp;CHAR(34)&amp;": "&amp;CHAR(34)&amp;SUBSTITUTE(CriteriTecnici!$C5176,CHAR(34),"'")&amp;CHAR(34)&amp;", "&amp;CHAR(34)&amp;"criterionId"&amp;CHAR(34)&amp;": "&amp;CHAR(34)&amp;SUBSTITUTE(CriteriTecnici!$D5176,CHAR(34),"'")&amp;CHAR(34)&amp;", "&amp;CHAR(34)&amp;"kind"&amp;CHAR(34)&amp;": "&amp;CHAR(34)&amp;SUBSTITUTE(CriteriTecnici!$F5176,CHAR(34),"'")&amp;CHAR(34)&amp;", "&amp;CHAR(34)&amp;"value"&amp;CHAR(34)&amp;": "&amp;SUBSTITUTE(TRIM(ROUND(IFERROR(CriteriTecnici!$N5176*1,IFERROR(NUMBERVALUE(CriteriTecnici!$N5176,".",","),IFERROR(NUMBERVALUE(CriteriTecnici!$N5176,",","."),0))),4)&amp;""),",",".")&amp;", "&amp;CHAR(34)&amp;"numerator"&amp;CHAR(34)&amp;": "&amp;SUBSTITUTE(TRIM(ROUND(IFERROR(CriteriTecnici!$K5176*1,IFERROR(NUMBERVALUE(CriteriTecnici!$K5176,".",","),IFERROR(NUMBERVALUE(CriteriTecnici!$K5176,",","."),0))),4)&amp;""),",",".")&amp;", "&amp;CHAR(34)&amp;"denominator"&amp;CHAR(34)&amp;": "&amp;SUBSTITUTE(TRIM(ROUND(IFERROR(CriteriTecnici!$L5176*1,IFERROR(NUMBERVALUE(CriteriTecnici!$L5176,".",","),IFERROR(NUMBERVALUE(CriteriTecnici!$L5176,",","."),0))),4)&amp;""),",",".")&amp;", "&amp;CHAR(34)&amp;"flag"&amp;CHAR(34)&amp;": "&amp;SUBSTITUTE(TRIM(ROUND(IFERROR(CriteriTecnici!$M5176*1,IFERROR(NUMBERVALUE(CriteriTecnici!$M5176,".",","),IFERROR(NUMBERVALUE(CriteriTecnici!$M5176,",","."),0))),4)&amp;""),",",".")&amp;", "&amp;CHAR(34)&amp;"rawScore"&amp;CHAR(34)&amp;": "&amp;SUBSTITUTE(TRIM(ROUND(IFERROR(CriteriTecnici!$O5176*1,IFERROR(NUMBERVALUE(CriteriTecnici!$O5176,".",","),IFERROR(NUMBERVALUE(CriteriTecnici!$O5176,",","."),0))),4)&amp;""),",",".")&amp;CHAR(125)&amp;IF(TRUE,",",""))</f>
        <v/>
      </c>
    </row>
    <row r="5397">
      <c r="A5397" s="38">
        <f>IF(CriteriTecnici!$A5177="","","    "&amp;CHAR(123)&amp;CHAR(34)&amp;"bidderId"&amp;CHAR(34)&amp;": "&amp;CHAR(34)&amp;SUBSTITUTE(CriteriTecnici!$A5177,CHAR(34),"'")&amp;CHAR(34)&amp;", "&amp;CHAR(34)&amp;"lotId"&amp;CHAR(34)&amp;": "&amp;CHAR(34)&amp;SUBSTITUTE(CriteriTecnici!$C5177,CHAR(34),"'")&amp;CHAR(34)&amp;", "&amp;CHAR(34)&amp;"criterionId"&amp;CHAR(34)&amp;": "&amp;CHAR(34)&amp;SUBSTITUTE(CriteriTecnici!$D5177,CHAR(34),"'")&amp;CHAR(34)&amp;", "&amp;CHAR(34)&amp;"kind"&amp;CHAR(34)&amp;": "&amp;CHAR(34)&amp;SUBSTITUTE(CriteriTecnici!$F5177,CHAR(34),"'")&amp;CHAR(34)&amp;", "&amp;CHAR(34)&amp;"value"&amp;CHAR(34)&amp;": "&amp;SUBSTITUTE(TRIM(ROUND(IFERROR(CriteriTecnici!$N5177*1,IFERROR(NUMBERVALUE(CriteriTecnici!$N5177,".",","),IFERROR(NUMBERVALUE(CriteriTecnici!$N5177,",","."),0))),4)&amp;""),",",".")&amp;", "&amp;CHAR(34)&amp;"numerator"&amp;CHAR(34)&amp;": "&amp;SUBSTITUTE(TRIM(ROUND(IFERROR(CriteriTecnici!$K5177*1,IFERROR(NUMBERVALUE(CriteriTecnici!$K5177,".",","),IFERROR(NUMBERVALUE(CriteriTecnici!$K5177,",","."),0))),4)&amp;""),",",".")&amp;", "&amp;CHAR(34)&amp;"denominator"&amp;CHAR(34)&amp;": "&amp;SUBSTITUTE(TRIM(ROUND(IFERROR(CriteriTecnici!$L5177*1,IFERROR(NUMBERVALUE(CriteriTecnici!$L5177,".",","),IFERROR(NUMBERVALUE(CriteriTecnici!$L5177,",","."),0))),4)&amp;""),",",".")&amp;", "&amp;CHAR(34)&amp;"flag"&amp;CHAR(34)&amp;": "&amp;SUBSTITUTE(TRIM(ROUND(IFERROR(CriteriTecnici!$M5177*1,IFERROR(NUMBERVALUE(CriteriTecnici!$M5177,".",","),IFERROR(NUMBERVALUE(CriteriTecnici!$M5177,",","."),0))),4)&amp;""),",",".")&amp;", "&amp;CHAR(34)&amp;"rawScore"&amp;CHAR(34)&amp;": "&amp;SUBSTITUTE(TRIM(ROUND(IFERROR(CriteriTecnici!$O5177*1,IFERROR(NUMBERVALUE(CriteriTecnici!$O5177,".",","),IFERROR(NUMBERVALUE(CriteriTecnici!$O5177,",","."),0))),4)&amp;""),",",".")&amp;CHAR(125)&amp;IF(TRUE,",",""))</f>
        <v/>
      </c>
    </row>
    <row r="5398">
      <c r="A5398" s="38">
        <f>IF(CriteriTecnici!$A5178="","","    "&amp;CHAR(123)&amp;CHAR(34)&amp;"bidderId"&amp;CHAR(34)&amp;": "&amp;CHAR(34)&amp;SUBSTITUTE(CriteriTecnici!$A5178,CHAR(34),"'")&amp;CHAR(34)&amp;", "&amp;CHAR(34)&amp;"lotId"&amp;CHAR(34)&amp;": "&amp;CHAR(34)&amp;SUBSTITUTE(CriteriTecnici!$C5178,CHAR(34),"'")&amp;CHAR(34)&amp;", "&amp;CHAR(34)&amp;"criterionId"&amp;CHAR(34)&amp;": "&amp;CHAR(34)&amp;SUBSTITUTE(CriteriTecnici!$D5178,CHAR(34),"'")&amp;CHAR(34)&amp;", "&amp;CHAR(34)&amp;"kind"&amp;CHAR(34)&amp;": "&amp;CHAR(34)&amp;SUBSTITUTE(CriteriTecnici!$F5178,CHAR(34),"'")&amp;CHAR(34)&amp;", "&amp;CHAR(34)&amp;"value"&amp;CHAR(34)&amp;": "&amp;SUBSTITUTE(TRIM(ROUND(IFERROR(CriteriTecnici!$N5178*1,IFERROR(NUMBERVALUE(CriteriTecnici!$N5178,".",","),IFERROR(NUMBERVALUE(CriteriTecnici!$N5178,",","."),0))),4)&amp;""),",",".")&amp;", "&amp;CHAR(34)&amp;"numerator"&amp;CHAR(34)&amp;": "&amp;SUBSTITUTE(TRIM(ROUND(IFERROR(CriteriTecnici!$K5178*1,IFERROR(NUMBERVALUE(CriteriTecnici!$K5178,".",","),IFERROR(NUMBERVALUE(CriteriTecnici!$K5178,",","."),0))),4)&amp;""),",",".")&amp;", "&amp;CHAR(34)&amp;"denominator"&amp;CHAR(34)&amp;": "&amp;SUBSTITUTE(TRIM(ROUND(IFERROR(CriteriTecnici!$L5178*1,IFERROR(NUMBERVALUE(CriteriTecnici!$L5178,".",","),IFERROR(NUMBERVALUE(CriteriTecnici!$L5178,",","."),0))),4)&amp;""),",",".")&amp;", "&amp;CHAR(34)&amp;"flag"&amp;CHAR(34)&amp;": "&amp;SUBSTITUTE(TRIM(ROUND(IFERROR(CriteriTecnici!$M5178*1,IFERROR(NUMBERVALUE(CriteriTecnici!$M5178,".",","),IFERROR(NUMBERVALUE(CriteriTecnici!$M5178,",","."),0))),4)&amp;""),",",".")&amp;", "&amp;CHAR(34)&amp;"rawScore"&amp;CHAR(34)&amp;": "&amp;SUBSTITUTE(TRIM(ROUND(IFERROR(CriteriTecnici!$O5178*1,IFERROR(NUMBERVALUE(CriteriTecnici!$O5178,".",","),IFERROR(NUMBERVALUE(CriteriTecnici!$O5178,",","."),0))),4)&amp;""),",",".")&amp;CHAR(125)&amp;IF(TRUE,",",""))</f>
        <v/>
      </c>
    </row>
    <row r="5399">
      <c r="A5399" s="38">
        <f>IF(CriteriTecnici!$A5179="","","    "&amp;CHAR(123)&amp;CHAR(34)&amp;"bidderId"&amp;CHAR(34)&amp;": "&amp;CHAR(34)&amp;SUBSTITUTE(CriteriTecnici!$A5179,CHAR(34),"'")&amp;CHAR(34)&amp;", "&amp;CHAR(34)&amp;"lotId"&amp;CHAR(34)&amp;": "&amp;CHAR(34)&amp;SUBSTITUTE(CriteriTecnici!$C5179,CHAR(34),"'")&amp;CHAR(34)&amp;", "&amp;CHAR(34)&amp;"criterionId"&amp;CHAR(34)&amp;": "&amp;CHAR(34)&amp;SUBSTITUTE(CriteriTecnici!$D5179,CHAR(34),"'")&amp;CHAR(34)&amp;", "&amp;CHAR(34)&amp;"kind"&amp;CHAR(34)&amp;": "&amp;CHAR(34)&amp;SUBSTITUTE(CriteriTecnici!$F5179,CHAR(34),"'")&amp;CHAR(34)&amp;", "&amp;CHAR(34)&amp;"value"&amp;CHAR(34)&amp;": "&amp;SUBSTITUTE(TRIM(ROUND(IFERROR(CriteriTecnici!$N5179*1,IFERROR(NUMBERVALUE(CriteriTecnici!$N5179,".",","),IFERROR(NUMBERVALUE(CriteriTecnici!$N5179,",","."),0))),4)&amp;""),",",".")&amp;", "&amp;CHAR(34)&amp;"numerator"&amp;CHAR(34)&amp;": "&amp;SUBSTITUTE(TRIM(ROUND(IFERROR(CriteriTecnici!$K5179*1,IFERROR(NUMBERVALUE(CriteriTecnici!$K5179,".",","),IFERROR(NUMBERVALUE(CriteriTecnici!$K5179,",","."),0))),4)&amp;""),",",".")&amp;", "&amp;CHAR(34)&amp;"denominator"&amp;CHAR(34)&amp;": "&amp;SUBSTITUTE(TRIM(ROUND(IFERROR(CriteriTecnici!$L5179*1,IFERROR(NUMBERVALUE(CriteriTecnici!$L5179,".",","),IFERROR(NUMBERVALUE(CriteriTecnici!$L5179,",","."),0))),4)&amp;""),",",".")&amp;", "&amp;CHAR(34)&amp;"flag"&amp;CHAR(34)&amp;": "&amp;SUBSTITUTE(TRIM(ROUND(IFERROR(CriteriTecnici!$M5179*1,IFERROR(NUMBERVALUE(CriteriTecnici!$M5179,".",","),IFERROR(NUMBERVALUE(CriteriTecnici!$M5179,",","."),0))),4)&amp;""),",",".")&amp;", "&amp;CHAR(34)&amp;"rawScore"&amp;CHAR(34)&amp;": "&amp;SUBSTITUTE(TRIM(ROUND(IFERROR(CriteriTecnici!$O5179*1,IFERROR(NUMBERVALUE(CriteriTecnici!$O5179,".",","),IFERROR(NUMBERVALUE(CriteriTecnici!$O5179,",","."),0))),4)&amp;""),",",".")&amp;CHAR(125)&amp;IF(TRUE,",",""))</f>
        <v/>
      </c>
    </row>
    <row r="5400">
      <c r="A5400" s="38">
        <f>IF(CriteriTecnici!$A5180="","","    "&amp;CHAR(123)&amp;CHAR(34)&amp;"bidderId"&amp;CHAR(34)&amp;": "&amp;CHAR(34)&amp;SUBSTITUTE(CriteriTecnici!$A5180,CHAR(34),"'")&amp;CHAR(34)&amp;", "&amp;CHAR(34)&amp;"lotId"&amp;CHAR(34)&amp;": "&amp;CHAR(34)&amp;SUBSTITUTE(CriteriTecnici!$C5180,CHAR(34),"'")&amp;CHAR(34)&amp;", "&amp;CHAR(34)&amp;"criterionId"&amp;CHAR(34)&amp;": "&amp;CHAR(34)&amp;SUBSTITUTE(CriteriTecnici!$D5180,CHAR(34),"'")&amp;CHAR(34)&amp;", "&amp;CHAR(34)&amp;"kind"&amp;CHAR(34)&amp;": "&amp;CHAR(34)&amp;SUBSTITUTE(CriteriTecnici!$F5180,CHAR(34),"'")&amp;CHAR(34)&amp;", "&amp;CHAR(34)&amp;"value"&amp;CHAR(34)&amp;": "&amp;SUBSTITUTE(TRIM(ROUND(IFERROR(CriteriTecnici!$N5180*1,IFERROR(NUMBERVALUE(CriteriTecnici!$N5180,".",","),IFERROR(NUMBERVALUE(CriteriTecnici!$N5180,",","."),0))),4)&amp;""),",",".")&amp;", "&amp;CHAR(34)&amp;"numerator"&amp;CHAR(34)&amp;": "&amp;SUBSTITUTE(TRIM(ROUND(IFERROR(CriteriTecnici!$K5180*1,IFERROR(NUMBERVALUE(CriteriTecnici!$K5180,".",","),IFERROR(NUMBERVALUE(CriteriTecnici!$K5180,",","."),0))),4)&amp;""),",",".")&amp;", "&amp;CHAR(34)&amp;"denominator"&amp;CHAR(34)&amp;": "&amp;SUBSTITUTE(TRIM(ROUND(IFERROR(CriteriTecnici!$L5180*1,IFERROR(NUMBERVALUE(CriteriTecnici!$L5180,".",","),IFERROR(NUMBERVALUE(CriteriTecnici!$L5180,",","."),0))),4)&amp;""),",",".")&amp;", "&amp;CHAR(34)&amp;"flag"&amp;CHAR(34)&amp;": "&amp;SUBSTITUTE(TRIM(ROUND(IFERROR(CriteriTecnici!$M5180*1,IFERROR(NUMBERVALUE(CriteriTecnici!$M5180,".",","),IFERROR(NUMBERVALUE(CriteriTecnici!$M5180,",","."),0))),4)&amp;""),",",".")&amp;", "&amp;CHAR(34)&amp;"rawScore"&amp;CHAR(34)&amp;": "&amp;SUBSTITUTE(TRIM(ROUND(IFERROR(CriteriTecnici!$O5180*1,IFERROR(NUMBERVALUE(CriteriTecnici!$O5180,".",","),IFERROR(NUMBERVALUE(CriteriTecnici!$O5180,",","."),0))),4)&amp;""),",",".")&amp;CHAR(125)&amp;IF(TRUE,",",""))</f>
        <v/>
      </c>
    </row>
    <row r="5401">
      <c r="A5401" s="38">
        <f>IF(CriteriTecnici!$A5181="","","    "&amp;CHAR(123)&amp;CHAR(34)&amp;"bidderId"&amp;CHAR(34)&amp;": "&amp;CHAR(34)&amp;SUBSTITUTE(CriteriTecnici!$A5181,CHAR(34),"'")&amp;CHAR(34)&amp;", "&amp;CHAR(34)&amp;"lotId"&amp;CHAR(34)&amp;": "&amp;CHAR(34)&amp;SUBSTITUTE(CriteriTecnici!$C5181,CHAR(34),"'")&amp;CHAR(34)&amp;", "&amp;CHAR(34)&amp;"criterionId"&amp;CHAR(34)&amp;": "&amp;CHAR(34)&amp;SUBSTITUTE(CriteriTecnici!$D5181,CHAR(34),"'")&amp;CHAR(34)&amp;", "&amp;CHAR(34)&amp;"kind"&amp;CHAR(34)&amp;": "&amp;CHAR(34)&amp;SUBSTITUTE(CriteriTecnici!$F5181,CHAR(34),"'")&amp;CHAR(34)&amp;", "&amp;CHAR(34)&amp;"value"&amp;CHAR(34)&amp;": "&amp;SUBSTITUTE(TRIM(ROUND(IFERROR(CriteriTecnici!$N5181*1,IFERROR(NUMBERVALUE(CriteriTecnici!$N5181,".",","),IFERROR(NUMBERVALUE(CriteriTecnici!$N5181,",","."),0))),4)&amp;""),",",".")&amp;", "&amp;CHAR(34)&amp;"numerator"&amp;CHAR(34)&amp;": "&amp;SUBSTITUTE(TRIM(ROUND(IFERROR(CriteriTecnici!$K5181*1,IFERROR(NUMBERVALUE(CriteriTecnici!$K5181,".",","),IFERROR(NUMBERVALUE(CriteriTecnici!$K5181,",","."),0))),4)&amp;""),",",".")&amp;", "&amp;CHAR(34)&amp;"denominator"&amp;CHAR(34)&amp;": "&amp;SUBSTITUTE(TRIM(ROUND(IFERROR(CriteriTecnici!$L5181*1,IFERROR(NUMBERVALUE(CriteriTecnici!$L5181,".",","),IFERROR(NUMBERVALUE(CriteriTecnici!$L5181,",","."),0))),4)&amp;""),",",".")&amp;", "&amp;CHAR(34)&amp;"flag"&amp;CHAR(34)&amp;": "&amp;SUBSTITUTE(TRIM(ROUND(IFERROR(CriteriTecnici!$M5181*1,IFERROR(NUMBERVALUE(CriteriTecnici!$M5181,".",","),IFERROR(NUMBERVALUE(CriteriTecnici!$M5181,",","."),0))),4)&amp;""),",",".")&amp;", "&amp;CHAR(34)&amp;"rawScore"&amp;CHAR(34)&amp;": "&amp;SUBSTITUTE(TRIM(ROUND(IFERROR(CriteriTecnici!$O5181*1,IFERROR(NUMBERVALUE(CriteriTecnici!$O5181,".",","),IFERROR(NUMBERVALUE(CriteriTecnici!$O5181,",","."),0))),4)&amp;""),",",".")&amp;CHAR(125)&amp;IF(COUNTA(Offerte!$A169:$A$200)&gt;0,",",""))</f>
        <v/>
      </c>
    </row>
    <row r="5402">
      <c r="A5402" s="38">
        <f>IF(CriteriTecnici!$A5182="","","    "&amp;CHAR(123)&amp;CHAR(34)&amp;"bidderId"&amp;CHAR(34)&amp;": "&amp;CHAR(34)&amp;SUBSTITUTE(CriteriTecnici!$A5182,CHAR(34),"'")&amp;CHAR(34)&amp;", "&amp;CHAR(34)&amp;"lotId"&amp;CHAR(34)&amp;": "&amp;CHAR(34)&amp;SUBSTITUTE(CriteriTecnici!$C5182,CHAR(34),"'")&amp;CHAR(34)&amp;", "&amp;CHAR(34)&amp;"criterionId"&amp;CHAR(34)&amp;": "&amp;CHAR(34)&amp;SUBSTITUTE(CriteriTecnici!$D5182,CHAR(34),"'")&amp;CHAR(34)&amp;", "&amp;CHAR(34)&amp;"kind"&amp;CHAR(34)&amp;": "&amp;CHAR(34)&amp;SUBSTITUTE(CriteriTecnici!$F5182,CHAR(34),"'")&amp;CHAR(34)&amp;", "&amp;CHAR(34)&amp;"value"&amp;CHAR(34)&amp;": "&amp;SUBSTITUTE(TRIM(ROUND(IFERROR(CriteriTecnici!$N5182*1,IFERROR(NUMBERVALUE(CriteriTecnici!$N5182,".",","),IFERROR(NUMBERVALUE(CriteriTecnici!$N5182,",","."),0))),4)&amp;""),",",".")&amp;", "&amp;CHAR(34)&amp;"numerator"&amp;CHAR(34)&amp;": "&amp;SUBSTITUTE(TRIM(ROUND(IFERROR(CriteriTecnici!$K5182*1,IFERROR(NUMBERVALUE(CriteriTecnici!$K5182,".",","),IFERROR(NUMBERVALUE(CriteriTecnici!$K5182,",","."),0))),4)&amp;""),",",".")&amp;", "&amp;CHAR(34)&amp;"denominator"&amp;CHAR(34)&amp;": "&amp;SUBSTITUTE(TRIM(ROUND(IFERROR(CriteriTecnici!$L5182*1,IFERROR(NUMBERVALUE(CriteriTecnici!$L5182,".",","),IFERROR(NUMBERVALUE(CriteriTecnici!$L5182,",","."),0))),4)&amp;""),",",".")&amp;", "&amp;CHAR(34)&amp;"flag"&amp;CHAR(34)&amp;": "&amp;SUBSTITUTE(TRIM(ROUND(IFERROR(CriteriTecnici!$M5182*1,IFERROR(NUMBERVALUE(CriteriTecnici!$M5182,".",","),IFERROR(NUMBERVALUE(CriteriTecnici!$M5182,",","."),0))),4)&amp;""),",",".")&amp;", "&amp;CHAR(34)&amp;"rawScore"&amp;CHAR(34)&amp;": "&amp;SUBSTITUTE(TRIM(ROUND(IFERROR(CriteriTecnici!$O5182*1,IFERROR(NUMBERVALUE(CriteriTecnici!$O5182,".",","),IFERROR(NUMBERVALUE(CriteriTecnici!$O5182,",","."),0))),4)&amp;""),",",".")&amp;CHAR(125)&amp;IF(TRUE,",",""))</f>
        <v/>
      </c>
    </row>
    <row r="5403">
      <c r="A5403" s="38">
        <f>IF(CriteriTecnici!$A5183="","","    "&amp;CHAR(123)&amp;CHAR(34)&amp;"bidderId"&amp;CHAR(34)&amp;": "&amp;CHAR(34)&amp;SUBSTITUTE(CriteriTecnici!$A5183,CHAR(34),"'")&amp;CHAR(34)&amp;", "&amp;CHAR(34)&amp;"lotId"&amp;CHAR(34)&amp;": "&amp;CHAR(34)&amp;SUBSTITUTE(CriteriTecnici!$C5183,CHAR(34),"'")&amp;CHAR(34)&amp;", "&amp;CHAR(34)&amp;"criterionId"&amp;CHAR(34)&amp;": "&amp;CHAR(34)&amp;SUBSTITUTE(CriteriTecnici!$D5183,CHAR(34),"'")&amp;CHAR(34)&amp;", "&amp;CHAR(34)&amp;"kind"&amp;CHAR(34)&amp;": "&amp;CHAR(34)&amp;SUBSTITUTE(CriteriTecnici!$F5183,CHAR(34),"'")&amp;CHAR(34)&amp;", "&amp;CHAR(34)&amp;"value"&amp;CHAR(34)&amp;": "&amp;SUBSTITUTE(TRIM(ROUND(IFERROR(CriteriTecnici!$N5183*1,IFERROR(NUMBERVALUE(CriteriTecnici!$N5183,".",","),IFERROR(NUMBERVALUE(CriteriTecnici!$N5183,",","."),0))),4)&amp;""),",",".")&amp;", "&amp;CHAR(34)&amp;"numerator"&amp;CHAR(34)&amp;": "&amp;SUBSTITUTE(TRIM(ROUND(IFERROR(CriteriTecnici!$K5183*1,IFERROR(NUMBERVALUE(CriteriTecnici!$K5183,".",","),IFERROR(NUMBERVALUE(CriteriTecnici!$K5183,",","."),0))),4)&amp;""),",",".")&amp;", "&amp;CHAR(34)&amp;"denominator"&amp;CHAR(34)&amp;": "&amp;SUBSTITUTE(TRIM(ROUND(IFERROR(CriteriTecnici!$L5183*1,IFERROR(NUMBERVALUE(CriteriTecnici!$L5183,".",","),IFERROR(NUMBERVALUE(CriteriTecnici!$L5183,",","."),0))),4)&amp;""),",",".")&amp;", "&amp;CHAR(34)&amp;"flag"&amp;CHAR(34)&amp;": "&amp;SUBSTITUTE(TRIM(ROUND(IFERROR(CriteriTecnici!$M5183*1,IFERROR(NUMBERVALUE(CriteriTecnici!$M5183,".",","),IFERROR(NUMBERVALUE(CriteriTecnici!$M5183,",","."),0))),4)&amp;""),",",".")&amp;", "&amp;CHAR(34)&amp;"rawScore"&amp;CHAR(34)&amp;": "&amp;SUBSTITUTE(TRIM(ROUND(IFERROR(CriteriTecnici!$O5183*1,IFERROR(NUMBERVALUE(CriteriTecnici!$O5183,".",","),IFERROR(NUMBERVALUE(CriteriTecnici!$O5183,",","."),0))),4)&amp;""),",",".")&amp;CHAR(125)&amp;IF(TRUE,",",""))</f>
        <v/>
      </c>
    </row>
    <row r="5404">
      <c r="A5404" s="38">
        <f>IF(CriteriTecnici!$A5184="","","    "&amp;CHAR(123)&amp;CHAR(34)&amp;"bidderId"&amp;CHAR(34)&amp;": "&amp;CHAR(34)&amp;SUBSTITUTE(CriteriTecnici!$A5184,CHAR(34),"'")&amp;CHAR(34)&amp;", "&amp;CHAR(34)&amp;"lotId"&amp;CHAR(34)&amp;": "&amp;CHAR(34)&amp;SUBSTITUTE(CriteriTecnici!$C5184,CHAR(34),"'")&amp;CHAR(34)&amp;", "&amp;CHAR(34)&amp;"criterionId"&amp;CHAR(34)&amp;": "&amp;CHAR(34)&amp;SUBSTITUTE(CriteriTecnici!$D5184,CHAR(34),"'")&amp;CHAR(34)&amp;", "&amp;CHAR(34)&amp;"kind"&amp;CHAR(34)&amp;": "&amp;CHAR(34)&amp;SUBSTITUTE(CriteriTecnici!$F5184,CHAR(34),"'")&amp;CHAR(34)&amp;", "&amp;CHAR(34)&amp;"value"&amp;CHAR(34)&amp;": "&amp;SUBSTITUTE(TRIM(ROUND(IFERROR(CriteriTecnici!$N5184*1,IFERROR(NUMBERVALUE(CriteriTecnici!$N5184,".",","),IFERROR(NUMBERVALUE(CriteriTecnici!$N5184,",","."),0))),4)&amp;""),",",".")&amp;", "&amp;CHAR(34)&amp;"numerator"&amp;CHAR(34)&amp;": "&amp;SUBSTITUTE(TRIM(ROUND(IFERROR(CriteriTecnici!$K5184*1,IFERROR(NUMBERVALUE(CriteriTecnici!$K5184,".",","),IFERROR(NUMBERVALUE(CriteriTecnici!$K5184,",","."),0))),4)&amp;""),",",".")&amp;", "&amp;CHAR(34)&amp;"denominator"&amp;CHAR(34)&amp;": "&amp;SUBSTITUTE(TRIM(ROUND(IFERROR(CriteriTecnici!$L5184*1,IFERROR(NUMBERVALUE(CriteriTecnici!$L5184,".",","),IFERROR(NUMBERVALUE(CriteriTecnici!$L5184,",","."),0))),4)&amp;""),",",".")&amp;", "&amp;CHAR(34)&amp;"flag"&amp;CHAR(34)&amp;": "&amp;SUBSTITUTE(TRIM(ROUND(IFERROR(CriteriTecnici!$M5184*1,IFERROR(NUMBERVALUE(CriteriTecnici!$M5184,".",","),IFERROR(NUMBERVALUE(CriteriTecnici!$M5184,",","."),0))),4)&amp;""),",",".")&amp;", "&amp;CHAR(34)&amp;"rawScore"&amp;CHAR(34)&amp;": "&amp;SUBSTITUTE(TRIM(ROUND(IFERROR(CriteriTecnici!$O5184*1,IFERROR(NUMBERVALUE(CriteriTecnici!$O5184,".",","),IFERROR(NUMBERVALUE(CriteriTecnici!$O5184,",","."),0))),4)&amp;""),",",".")&amp;CHAR(125)&amp;IF(TRUE,",",""))</f>
        <v/>
      </c>
    </row>
    <row r="5405">
      <c r="A5405" s="38">
        <f>IF(CriteriTecnici!$A5185="","","    "&amp;CHAR(123)&amp;CHAR(34)&amp;"bidderId"&amp;CHAR(34)&amp;": "&amp;CHAR(34)&amp;SUBSTITUTE(CriteriTecnici!$A5185,CHAR(34),"'")&amp;CHAR(34)&amp;", "&amp;CHAR(34)&amp;"lotId"&amp;CHAR(34)&amp;": "&amp;CHAR(34)&amp;SUBSTITUTE(CriteriTecnici!$C5185,CHAR(34),"'")&amp;CHAR(34)&amp;", "&amp;CHAR(34)&amp;"criterionId"&amp;CHAR(34)&amp;": "&amp;CHAR(34)&amp;SUBSTITUTE(CriteriTecnici!$D5185,CHAR(34),"'")&amp;CHAR(34)&amp;", "&amp;CHAR(34)&amp;"kind"&amp;CHAR(34)&amp;": "&amp;CHAR(34)&amp;SUBSTITUTE(CriteriTecnici!$F5185,CHAR(34),"'")&amp;CHAR(34)&amp;", "&amp;CHAR(34)&amp;"value"&amp;CHAR(34)&amp;": "&amp;SUBSTITUTE(TRIM(ROUND(IFERROR(CriteriTecnici!$N5185*1,IFERROR(NUMBERVALUE(CriteriTecnici!$N5185,".",","),IFERROR(NUMBERVALUE(CriteriTecnici!$N5185,",","."),0))),4)&amp;""),",",".")&amp;", "&amp;CHAR(34)&amp;"numerator"&amp;CHAR(34)&amp;": "&amp;SUBSTITUTE(TRIM(ROUND(IFERROR(CriteriTecnici!$K5185*1,IFERROR(NUMBERVALUE(CriteriTecnici!$K5185,".",","),IFERROR(NUMBERVALUE(CriteriTecnici!$K5185,",","."),0))),4)&amp;""),",",".")&amp;", "&amp;CHAR(34)&amp;"denominator"&amp;CHAR(34)&amp;": "&amp;SUBSTITUTE(TRIM(ROUND(IFERROR(CriteriTecnici!$L5185*1,IFERROR(NUMBERVALUE(CriteriTecnici!$L5185,".",","),IFERROR(NUMBERVALUE(CriteriTecnici!$L5185,",","."),0))),4)&amp;""),",",".")&amp;", "&amp;CHAR(34)&amp;"flag"&amp;CHAR(34)&amp;": "&amp;SUBSTITUTE(TRIM(ROUND(IFERROR(CriteriTecnici!$M5185*1,IFERROR(NUMBERVALUE(CriteriTecnici!$M5185,".",","),IFERROR(NUMBERVALUE(CriteriTecnici!$M5185,",","."),0))),4)&amp;""),",",".")&amp;", "&amp;CHAR(34)&amp;"rawScore"&amp;CHAR(34)&amp;": "&amp;SUBSTITUTE(TRIM(ROUND(IFERROR(CriteriTecnici!$O5185*1,IFERROR(NUMBERVALUE(CriteriTecnici!$O5185,".",","),IFERROR(NUMBERVALUE(CriteriTecnici!$O5185,",","."),0))),4)&amp;""),",",".")&amp;CHAR(125)&amp;IF(TRUE,",",""))</f>
        <v/>
      </c>
    </row>
    <row r="5406">
      <c r="A5406" s="38">
        <f>IF(CriteriTecnici!$A5186="","","    "&amp;CHAR(123)&amp;CHAR(34)&amp;"bidderId"&amp;CHAR(34)&amp;": "&amp;CHAR(34)&amp;SUBSTITUTE(CriteriTecnici!$A5186,CHAR(34),"'")&amp;CHAR(34)&amp;", "&amp;CHAR(34)&amp;"lotId"&amp;CHAR(34)&amp;": "&amp;CHAR(34)&amp;SUBSTITUTE(CriteriTecnici!$C5186,CHAR(34),"'")&amp;CHAR(34)&amp;", "&amp;CHAR(34)&amp;"criterionId"&amp;CHAR(34)&amp;": "&amp;CHAR(34)&amp;SUBSTITUTE(CriteriTecnici!$D5186,CHAR(34),"'")&amp;CHAR(34)&amp;", "&amp;CHAR(34)&amp;"kind"&amp;CHAR(34)&amp;": "&amp;CHAR(34)&amp;SUBSTITUTE(CriteriTecnici!$F5186,CHAR(34),"'")&amp;CHAR(34)&amp;", "&amp;CHAR(34)&amp;"value"&amp;CHAR(34)&amp;": "&amp;SUBSTITUTE(TRIM(ROUND(IFERROR(CriteriTecnici!$N5186*1,IFERROR(NUMBERVALUE(CriteriTecnici!$N5186,".",","),IFERROR(NUMBERVALUE(CriteriTecnici!$N5186,",","."),0))),4)&amp;""),",",".")&amp;", "&amp;CHAR(34)&amp;"numerator"&amp;CHAR(34)&amp;": "&amp;SUBSTITUTE(TRIM(ROUND(IFERROR(CriteriTecnici!$K5186*1,IFERROR(NUMBERVALUE(CriteriTecnici!$K5186,".",","),IFERROR(NUMBERVALUE(CriteriTecnici!$K5186,",","."),0))),4)&amp;""),",",".")&amp;", "&amp;CHAR(34)&amp;"denominator"&amp;CHAR(34)&amp;": "&amp;SUBSTITUTE(TRIM(ROUND(IFERROR(CriteriTecnici!$L5186*1,IFERROR(NUMBERVALUE(CriteriTecnici!$L5186,".",","),IFERROR(NUMBERVALUE(CriteriTecnici!$L5186,",","."),0))),4)&amp;""),",",".")&amp;", "&amp;CHAR(34)&amp;"flag"&amp;CHAR(34)&amp;": "&amp;SUBSTITUTE(TRIM(ROUND(IFERROR(CriteriTecnici!$M5186*1,IFERROR(NUMBERVALUE(CriteriTecnici!$M5186,".",","),IFERROR(NUMBERVALUE(CriteriTecnici!$M5186,",","."),0))),4)&amp;""),",",".")&amp;", "&amp;CHAR(34)&amp;"rawScore"&amp;CHAR(34)&amp;": "&amp;SUBSTITUTE(TRIM(ROUND(IFERROR(CriteriTecnici!$O5186*1,IFERROR(NUMBERVALUE(CriteriTecnici!$O5186,".",","),IFERROR(NUMBERVALUE(CriteriTecnici!$O5186,",","."),0))),4)&amp;""),",",".")&amp;CHAR(125)&amp;IF(TRUE,",",""))</f>
        <v/>
      </c>
    </row>
    <row r="5407">
      <c r="A5407" s="38">
        <f>IF(CriteriTecnici!$A5187="","","    "&amp;CHAR(123)&amp;CHAR(34)&amp;"bidderId"&amp;CHAR(34)&amp;": "&amp;CHAR(34)&amp;SUBSTITUTE(CriteriTecnici!$A5187,CHAR(34),"'")&amp;CHAR(34)&amp;", "&amp;CHAR(34)&amp;"lotId"&amp;CHAR(34)&amp;": "&amp;CHAR(34)&amp;SUBSTITUTE(CriteriTecnici!$C5187,CHAR(34),"'")&amp;CHAR(34)&amp;", "&amp;CHAR(34)&amp;"criterionId"&amp;CHAR(34)&amp;": "&amp;CHAR(34)&amp;SUBSTITUTE(CriteriTecnici!$D5187,CHAR(34),"'")&amp;CHAR(34)&amp;", "&amp;CHAR(34)&amp;"kind"&amp;CHAR(34)&amp;": "&amp;CHAR(34)&amp;SUBSTITUTE(CriteriTecnici!$F5187,CHAR(34),"'")&amp;CHAR(34)&amp;", "&amp;CHAR(34)&amp;"value"&amp;CHAR(34)&amp;": "&amp;SUBSTITUTE(TRIM(ROUND(IFERROR(CriteriTecnici!$N5187*1,IFERROR(NUMBERVALUE(CriteriTecnici!$N5187,".",","),IFERROR(NUMBERVALUE(CriteriTecnici!$N5187,",","."),0))),4)&amp;""),",",".")&amp;", "&amp;CHAR(34)&amp;"numerator"&amp;CHAR(34)&amp;": "&amp;SUBSTITUTE(TRIM(ROUND(IFERROR(CriteriTecnici!$K5187*1,IFERROR(NUMBERVALUE(CriteriTecnici!$K5187,".",","),IFERROR(NUMBERVALUE(CriteriTecnici!$K5187,",","."),0))),4)&amp;""),",",".")&amp;", "&amp;CHAR(34)&amp;"denominator"&amp;CHAR(34)&amp;": "&amp;SUBSTITUTE(TRIM(ROUND(IFERROR(CriteriTecnici!$L5187*1,IFERROR(NUMBERVALUE(CriteriTecnici!$L5187,".",","),IFERROR(NUMBERVALUE(CriteriTecnici!$L5187,",","."),0))),4)&amp;""),",",".")&amp;", "&amp;CHAR(34)&amp;"flag"&amp;CHAR(34)&amp;": "&amp;SUBSTITUTE(TRIM(ROUND(IFERROR(CriteriTecnici!$M5187*1,IFERROR(NUMBERVALUE(CriteriTecnici!$M5187,".",","),IFERROR(NUMBERVALUE(CriteriTecnici!$M5187,",","."),0))),4)&amp;""),",",".")&amp;", "&amp;CHAR(34)&amp;"rawScore"&amp;CHAR(34)&amp;": "&amp;SUBSTITUTE(TRIM(ROUND(IFERROR(CriteriTecnici!$O5187*1,IFERROR(NUMBERVALUE(CriteriTecnici!$O5187,".",","),IFERROR(NUMBERVALUE(CriteriTecnici!$O5187,",","."),0))),4)&amp;""),",",".")&amp;CHAR(125)&amp;IF(TRUE,",",""))</f>
        <v/>
      </c>
    </row>
    <row r="5408">
      <c r="A5408" s="38">
        <f>IF(CriteriTecnici!$A5188="","","    "&amp;CHAR(123)&amp;CHAR(34)&amp;"bidderId"&amp;CHAR(34)&amp;": "&amp;CHAR(34)&amp;SUBSTITUTE(CriteriTecnici!$A5188,CHAR(34),"'")&amp;CHAR(34)&amp;", "&amp;CHAR(34)&amp;"lotId"&amp;CHAR(34)&amp;": "&amp;CHAR(34)&amp;SUBSTITUTE(CriteriTecnici!$C5188,CHAR(34),"'")&amp;CHAR(34)&amp;", "&amp;CHAR(34)&amp;"criterionId"&amp;CHAR(34)&amp;": "&amp;CHAR(34)&amp;SUBSTITUTE(CriteriTecnici!$D5188,CHAR(34),"'")&amp;CHAR(34)&amp;", "&amp;CHAR(34)&amp;"kind"&amp;CHAR(34)&amp;": "&amp;CHAR(34)&amp;SUBSTITUTE(CriteriTecnici!$F5188,CHAR(34),"'")&amp;CHAR(34)&amp;", "&amp;CHAR(34)&amp;"value"&amp;CHAR(34)&amp;": "&amp;SUBSTITUTE(TRIM(ROUND(IFERROR(CriteriTecnici!$N5188*1,IFERROR(NUMBERVALUE(CriteriTecnici!$N5188,".",","),IFERROR(NUMBERVALUE(CriteriTecnici!$N5188,",","."),0))),4)&amp;""),",",".")&amp;", "&amp;CHAR(34)&amp;"numerator"&amp;CHAR(34)&amp;": "&amp;SUBSTITUTE(TRIM(ROUND(IFERROR(CriteriTecnici!$K5188*1,IFERROR(NUMBERVALUE(CriteriTecnici!$K5188,".",","),IFERROR(NUMBERVALUE(CriteriTecnici!$K5188,",","."),0))),4)&amp;""),",",".")&amp;", "&amp;CHAR(34)&amp;"denominator"&amp;CHAR(34)&amp;": "&amp;SUBSTITUTE(TRIM(ROUND(IFERROR(CriteriTecnici!$L5188*1,IFERROR(NUMBERVALUE(CriteriTecnici!$L5188,".",","),IFERROR(NUMBERVALUE(CriteriTecnici!$L5188,",","."),0))),4)&amp;""),",",".")&amp;", "&amp;CHAR(34)&amp;"flag"&amp;CHAR(34)&amp;": "&amp;SUBSTITUTE(TRIM(ROUND(IFERROR(CriteriTecnici!$M5188*1,IFERROR(NUMBERVALUE(CriteriTecnici!$M5188,".",","),IFERROR(NUMBERVALUE(CriteriTecnici!$M5188,",","."),0))),4)&amp;""),",",".")&amp;", "&amp;CHAR(34)&amp;"rawScore"&amp;CHAR(34)&amp;": "&amp;SUBSTITUTE(TRIM(ROUND(IFERROR(CriteriTecnici!$O5188*1,IFERROR(NUMBERVALUE(CriteriTecnici!$O5188,".",","),IFERROR(NUMBERVALUE(CriteriTecnici!$O5188,",","."),0))),4)&amp;""),",",".")&amp;CHAR(125)&amp;IF(TRUE,",",""))</f>
        <v/>
      </c>
    </row>
    <row r="5409">
      <c r="A5409" s="38">
        <f>IF(CriteriTecnici!$A5189="","","    "&amp;CHAR(123)&amp;CHAR(34)&amp;"bidderId"&amp;CHAR(34)&amp;": "&amp;CHAR(34)&amp;SUBSTITUTE(CriteriTecnici!$A5189,CHAR(34),"'")&amp;CHAR(34)&amp;", "&amp;CHAR(34)&amp;"lotId"&amp;CHAR(34)&amp;": "&amp;CHAR(34)&amp;SUBSTITUTE(CriteriTecnici!$C5189,CHAR(34),"'")&amp;CHAR(34)&amp;", "&amp;CHAR(34)&amp;"criterionId"&amp;CHAR(34)&amp;": "&amp;CHAR(34)&amp;SUBSTITUTE(CriteriTecnici!$D5189,CHAR(34),"'")&amp;CHAR(34)&amp;", "&amp;CHAR(34)&amp;"kind"&amp;CHAR(34)&amp;": "&amp;CHAR(34)&amp;SUBSTITUTE(CriteriTecnici!$F5189,CHAR(34),"'")&amp;CHAR(34)&amp;", "&amp;CHAR(34)&amp;"value"&amp;CHAR(34)&amp;": "&amp;SUBSTITUTE(TRIM(ROUND(IFERROR(CriteriTecnici!$N5189*1,IFERROR(NUMBERVALUE(CriteriTecnici!$N5189,".",","),IFERROR(NUMBERVALUE(CriteriTecnici!$N5189,",","."),0))),4)&amp;""),",",".")&amp;", "&amp;CHAR(34)&amp;"numerator"&amp;CHAR(34)&amp;": "&amp;SUBSTITUTE(TRIM(ROUND(IFERROR(CriteriTecnici!$K5189*1,IFERROR(NUMBERVALUE(CriteriTecnici!$K5189,".",","),IFERROR(NUMBERVALUE(CriteriTecnici!$K5189,",","."),0))),4)&amp;""),",",".")&amp;", "&amp;CHAR(34)&amp;"denominator"&amp;CHAR(34)&amp;": "&amp;SUBSTITUTE(TRIM(ROUND(IFERROR(CriteriTecnici!$L5189*1,IFERROR(NUMBERVALUE(CriteriTecnici!$L5189,".",","),IFERROR(NUMBERVALUE(CriteriTecnici!$L5189,",","."),0))),4)&amp;""),",",".")&amp;", "&amp;CHAR(34)&amp;"flag"&amp;CHAR(34)&amp;": "&amp;SUBSTITUTE(TRIM(ROUND(IFERROR(CriteriTecnici!$M5189*1,IFERROR(NUMBERVALUE(CriteriTecnici!$M5189,".",","),IFERROR(NUMBERVALUE(CriteriTecnici!$M5189,",","."),0))),4)&amp;""),",",".")&amp;", "&amp;CHAR(34)&amp;"rawScore"&amp;CHAR(34)&amp;": "&amp;SUBSTITUTE(TRIM(ROUND(IFERROR(CriteriTecnici!$O5189*1,IFERROR(NUMBERVALUE(CriteriTecnici!$O5189,".",","),IFERROR(NUMBERVALUE(CriteriTecnici!$O5189,",","."),0))),4)&amp;""),",",".")&amp;CHAR(125)&amp;IF(TRUE,",",""))</f>
        <v/>
      </c>
    </row>
    <row r="5410">
      <c r="A5410" s="38">
        <f>IF(CriteriTecnici!$A5190="","","    "&amp;CHAR(123)&amp;CHAR(34)&amp;"bidderId"&amp;CHAR(34)&amp;": "&amp;CHAR(34)&amp;SUBSTITUTE(CriteriTecnici!$A5190,CHAR(34),"'")&amp;CHAR(34)&amp;", "&amp;CHAR(34)&amp;"lotId"&amp;CHAR(34)&amp;": "&amp;CHAR(34)&amp;SUBSTITUTE(CriteriTecnici!$C5190,CHAR(34),"'")&amp;CHAR(34)&amp;", "&amp;CHAR(34)&amp;"criterionId"&amp;CHAR(34)&amp;": "&amp;CHAR(34)&amp;SUBSTITUTE(CriteriTecnici!$D5190,CHAR(34),"'")&amp;CHAR(34)&amp;", "&amp;CHAR(34)&amp;"kind"&amp;CHAR(34)&amp;": "&amp;CHAR(34)&amp;SUBSTITUTE(CriteriTecnici!$F5190,CHAR(34),"'")&amp;CHAR(34)&amp;", "&amp;CHAR(34)&amp;"value"&amp;CHAR(34)&amp;": "&amp;SUBSTITUTE(TRIM(ROUND(IFERROR(CriteriTecnici!$N5190*1,IFERROR(NUMBERVALUE(CriteriTecnici!$N5190,".",","),IFERROR(NUMBERVALUE(CriteriTecnici!$N5190,",","."),0))),4)&amp;""),",",".")&amp;", "&amp;CHAR(34)&amp;"numerator"&amp;CHAR(34)&amp;": "&amp;SUBSTITUTE(TRIM(ROUND(IFERROR(CriteriTecnici!$K5190*1,IFERROR(NUMBERVALUE(CriteriTecnici!$K5190,".",","),IFERROR(NUMBERVALUE(CriteriTecnici!$K5190,",","."),0))),4)&amp;""),",",".")&amp;", "&amp;CHAR(34)&amp;"denominator"&amp;CHAR(34)&amp;": "&amp;SUBSTITUTE(TRIM(ROUND(IFERROR(CriteriTecnici!$L5190*1,IFERROR(NUMBERVALUE(CriteriTecnici!$L5190,".",","),IFERROR(NUMBERVALUE(CriteriTecnici!$L5190,",","."),0))),4)&amp;""),",",".")&amp;", "&amp;CHAR(34)&amp;"flag"&amp;CHAR(34)&amp;": "&amp;SUBSTITUTE(TRIM(ROUND(IFERROR(CriteriTecnici!$M5190*1,IFERROR(NUMBERVALUE(CriteriTecnici!$M5190,".",","),IFERROR(NUMBERVALUE(CriteriTecnici!$M5190,",","."),0))),4)&amp;""),",",".")&amp;", "&amp;CHAR(34)&amp;"rawScore"&amp;CHAR(34)&amp;": "&amp;SUBSTITUTE(TRIM(ROUND(IFERROR(CriteriTecnici!$O5190*1,IFERROR(NUMBERVALUE(CriteriTecnici!$O5190,".",","),IFERROR(NUMBERVALUE(CriteriTecnici!$O5190,",","."),0))),4)&amp;""),",",".")&amp;CHAR(125)&amp;IF(TRUE,",",""))</f>
        <v/>
      </c>
    </row>
    <row r="5411">
      <c r="A5411" s="38">
        <f>IF(CriteriTecnici!$A5191="","","    "&amp;CHAR(123)&amp;CHAR(34)&amp;"bidderId"&amp;CHAR(34)&amp;": "&amp;CHAR(34)&amp;SUBSTITUTE(CriteriTecnici!$A5191,CHAR(34),"'")&amp;CHAR(34)&amp;", "&amp;CHAR(34)&amp;"lotId"&amp;CHAR(34)&amp;": "&amp;CHAR(34)&amp;SUBSTITUTE(CriteriTecnici!$C5191,CHAR(34),"'")&amp;CHAR(34)&amp;", "&amp;CHAR(34)&amp;"criterionId"&amp;CHAR(34)&amp;": "&amp;CHAR(34)&amp;SUBSTITUTE(CriteriTecnici!$D5191,CHAR(34),"'")&amp;CHAR(34)&amp;", "&amp;CHAR(34)&amp;"kind"&amp;CHAR(34)&amp;": "&amp;CHAR(34)&amp;SUBSTITUTE(CriteriTecnici!$F5191,CHAR(34),"'")&amp;CHAR(34)&amp;", "&amp;CHAR(34)&amp;"value"&amp;CHAR(34)&amp;": "&amp;SUBSTITUTE(TRIM(ROUND(IFERROR(CriteriTecnici!$N5191*1,IFERROR(NUMBERVALUE(CriteriTecnici!$N5191,".",","),IFERROR(NUMBERVALUE(CriteriTecnici!$N5191,",","."),0))),4)&amp;""),",",".")&amp;", "&amp;CHAR(34)&amp;"numerator"&amp;CHAR(34)&amp;": "&amp;SUBSTITUTE(TRIM(ROUND(IFERROR(CriteriTecnici!$K5191*1,IFERROR(NUMBERVALUE(CriteriTecnici!$K5191,".",","),IFERROR(NUMBERVALUE(CriteriTecnici!$K5191,",","."),0))),4)&amp;""),",",".")&amp;", "&amp;CHAR(34)&amp;"denominator"&amp;CHAR(34)&amp;": "&amp;SUBSTITUTE(TRIM(ROUND(IFERROR(CriteriTecnici!$L5191*1,IFERROR(NUMBERVALUE(CriteriTecnici!$L5191,".",","),IFERROR(NUMBERVALUE(CriteriTecnici!$L5191,",","."),0))),4)&amp;""),",",".")&amp;", "&amp;CHAR(34)&amp;"flag"&amp;CHAR(34)&amp;": "&amp;SUBSTITUTE(TRIM(ROUND(IFERROR(CriteriTecnici!$M5191*1,IFERROR(NUMBERVALUE(CriteriTecnici!$M5191,".",","),IFERROR(NUMBERVALUE(CriteriTecnici!$M5191,",","."),0))),4)&amp;""),",",".")&amp;", "&amp;CHAR(34)&amp;"rawScore"&amp;CHAR(34)&amp;": "&amp;SUBSTITUTE(TRIM(ROUND(IFERROR(CriteriTecnici!$O5191*1,IFERROR(NUMBERVALUE(CriteriTecnici!$O5191,".",","),IFERROR(NUMBERVALUE(CriteriTecnici!$O5191,",","."),0))),4)&amp;""),",",".")&amp;CHAR(125)&amp;IF(TRUE,",",""))</f>
        <v/>
      </c>
    </row>
    <row r="5412">
      <c r="A5412" s="38">
        <f>IF(CriteriTecnici!$A5192="","","    "&amp;CHAR(123)&amp;CHAR(34)&amp;"bidderId"&amp;CHAR(34)&amp;": "&amp;CHAR(34)&amp;SUBSTITUTE(CriteriTecnici!$A5192,CHAR(34),"'")&amp;CHAR(34)&amp;", "&amp;CHAR(34)&amp;"lotId"&amp;CHAR(34)&amp;": "&amp;CHAR(34)&amp;SUBSTITUTE(CriteriTecnici!$C5192,CHAR(34),"'")&amp;CHAR(34)&amp;", "&amp;CHAR(34)&amp;"criterionId"&amp;CHAR(34)&amp;": "&amp;CHAR(34)&amp;SUBSTITUTE(CriteriTecnici!$D5192,CHAR(34),"'")&amp;CHAR(34)&amp;", "&amp;CHAR(34)&amp;"kind"&amp;CHAR(34)&amp;": "&amp;CHAR(34)&amp;SUBSTITUTE(CriteriTecnici!$F5192,CHAR(34),"'")&amp;CHAR(34)&amp;", "&amp;CHAR(34)&amp;"value"&amp;CHAR(34)&amp;": "&amp;SUBSTITUTE(TRIM(ROUND(IFERROR(CriteriTecnici!$N5192*1,IFERROR(NUMBERVALUE(CriteriTecnici!$N5192,".",","),IFERROR(NUMBERVALUE(CriteriTecnici!$N5192,",","."),0))),4)&amp;""),",",".")&amp;", "&amp;CHAR(34)&amp;"numerator"&amp;CHAR(34)&amp;": "&amp;SUBSTITUTE(TRIM(ROUND(IFERROR(CriteriTecnici!$K5192*1,IFERROR(NUMBERVALUE(CriteriTecnici!$K5192,".",","),IFERROR(NUMBERVALUE(CriteriTecnici!$K5192,",","."),0))),4)&amp;""),",",".")&amp;", "&amp;CHAR(34)&amp;"denominator"&amp;CHAR(34)&amp;": "&amp;SUBSTITUTE(TRIM(ROUND(IFERROR(CriteriTecnici!$L5192*1,IFERROR(NUMBERVALUE(CriteriTecnici!$L5192,".",","),IFERROR(NUMBERVALUE(CriteriTecnici!$L5192,",","."),0))),4)&amp;""),",",".")&amp;", "&amp;CHAR(34)&amp;"flag"&amp;CHAR(34)&amp;": "&amp;SUBSTITUTE(TRIM(ROUND(IFERROR(CriteriTecnici!$M5192*1,IFERROR(NUMBERVALUE(CriteriTecnici!$M5192,".",","),IFERROR(NUMBERVALUE(CriteriTecnici!$M5192,",","."),0))),4)&amp;""),",",".")&amp;", "&amp;CHAR(34)&amp;"rawScore"&amp;CHAR(34)&amp;": "&amp;SUBSTITUTE(TRIM(ROUND(IFERROR(CriteriTecnici!$O5192*1,IFERROR(NUMBERVALUE(CriteriTecnici!$O5192,".",","),IFERROR(NUMBERVALUE(CriteriTecnici!$O5192,",","."),0))),4)&amp;""),",",".")&amp;CHAR(125)&amp;IF(TRUE,",",""))</f>
        <v/>
      </c>
    </row>
    <row r="5413">
      <c r="A5413" s="38">
        <f>IF(CriteriTecnici!$A5193="","","    "&amp;CHAR(123)&amp;CHAR(34)&amp;"bidderId"&amp;CHAR(34)&amp;": "&amp;CHAR(34)&amp;SUBSTITUTE(CriteriTecnici!$A5193,CHAR(34),"'")&amp;CHAR(34)&amp;", "&amp;CHAR(34)&amp;"lotId"&amp;CHAR(34)&amp;": "&amp;CHAR(34)&amp;SUBSTITUTE(CriteriTecnici!$C5193,CHAR(34),"'")&amp;CHAR(34)&amp;", "&amp;CHAR(34)&amp;"criterionId"&amp;CHAR(34)&amp;": "&amp;CHAR(34)&amp;SUBSTITUTE(CriteriTecnici!$D5193,CHAR(34),"'")&amp;CHAR(34)&amp;", "&amp;CHAR(34)&amp;"kind"&amp;CHAR(34)&amp;": "&amp;CHAR(34)&amp;SUBSTITUTE(CriteriTecnici!$F5193,CHAR(34),"'")&amp;CHAR(34)&amp;", "&amp;CHAR(34)&amp;"value"&amp;CHAR(34)&amp;": "&amp;SUBSTITUTE(TRIM(ROUND(IFERROR(CriteriTecnici!$N5193*1,IFERROR(NUMBERVALUE(CriteriTecnici!$N5193,".",","),IFERROR(NUMBERVALUE(CriteriTecnici!$N5193,",","."),0))),4)&amp;""),",",".")&amp;", "&amp;CHAR(34)&amp;"numerator"&amp;CHAR(34)&amp;": "&amp;SUBSTITUTE(TRIM(ROUND(IFERROR(CriteriTecnici!$K5193*1,IFERROR(NUMBERVALUE(CriteriTecnici!$K5193,".",","),IFERROR(NUMBERVALUE(CriteriTecnici!$K5193,",","."),0))),4)&amp;""),",",".")&amp;", "&amp;CHAR(34)&amp;"denominator"&amp;CHAR(34)&amp;": "&amp;SUBSTITUTE(TRIM(ROUND(IFERROR(CriteriTecnici!$L5193*1,IFERROR(NUMBERVALUE(CriteriTecnici!$L5193,".",","),IFERROR(NUMBERVALUE(CriteriTecnici!$L5193,",","."),0))),4)&amp;""),",",".")&amp;", "&amp;CHAR(34)&amp;"flag"&amp;CHAR(34)&amp;": "&amp;SUBSTITUTE(TRIM(ROUND(IFERROR(CriteriTecnici!$M5193*1,IFERROR(NUMBERVALUE(CriteriTecnici!$M5193,".",","),IFERROR(NUMBERVALUE(CriteriTecnici!$M5193,",","."),0))),4)&amp;""),",",".")&amp;", "&amp;CHAR(34)&amp;"rawScore"&amp;CHAR(34)&amp;": "&amp;SUBSTITUTE(TRIM(ROUND(IFERROR(CriteriTecnici!$O5193*1,IFERROR(NUMBERVALUE(CriteriTecnici!$O5193,".",","),IFERROR(NUMBERVALUE(CriteriTecnici!$O5193,",","."),0))),4)&amp;""),",",".")&amp;CHAR(125)&amp;IF(TRUE,",",""))</f>
        <v/>
      </c>
    </row>
    <row r="5414">
      <c r="A5414" s="38">
        <f>IF(CriteriTecnici!$A5194="","","    "&amp;CHAR(123)&amp;CHAR(34)&amp;"bidderId"&amp;CHAR(34)&amp;": "&amp;CHAR(34)&amp;SUBSTITUTE(CriteriTecnici!$A5194,CHAR(34),"'")&amp;CHAR(34)&amp;", "&amp;CHAR(34)&amp;"lotId"&amp;CHAR(34)&amp;": "&amp;CHAR(34)&amp;SUBSTITUTE(CriteriTecnici!$C5194,CHAR(34),"'")&amp;CHAR(34)&amp;", "&amp;CHAR(34)&amp;"criterionId"&amp;CHAR(34)&amp;": "&amp;CHAR(34)&amp;SUBSTITUTE(CriteriTecnici!$D5194,CHAR(34),"'")&amp;CHAR(34)&amp;", "&amp;CHAR(34)&amp;"kind"&amp;CHAR(34)&amp;": "&amp;CHAR(34)&amp;SUBSTITUTE(CriteriTecnici!$F5194,CHAR(34),"'")&amp;CHAR(34)&amp;", "&amp;CHAR(34)&amp;"value"&amp;CHAR(34)&amp;": "&amp;SUBSTITUTE(TRIM(ROUND(IFERROR(CriteriTecnici!$N5194*1,IFERROR(NUMBERVALUE(CriteriTecnici!$N5194,".",","),IFERROR(NUMBERVALUE(CriteriTecnici!$N5194,",","."),0))),4)&amp;""),",",".")&amp;", "&amp;CHAR(34)&amp;"numerator"&amp;CHAR(34)&amp;": "&amp;SUBSTITUTE(TRIM(ROUND(IFERROR(CriteriTecnici!$K5194*1,IFERROR(NUMBERVALUE(CriteriTecnici!$K5194,".",","),IFERROR(NUMBERVALUE(CriteriTecnici!$K5194,",","."),0))),4)&amp;""),",",".")&amp;", "&amp;CHAR(34)&amp;"denominator"&amp;CHAR(34)&amp;": "&amp;SUBSTITUTE(TRIM(ROUND(IFERROR(CriteriTecnici!$L5194*1,IFERROR(NUMBERVALUE(CriteriTecnici!$L5194,".",","),IFERROR(NUMBERVALUE(CriteriTecnici!$L5194,",","."),0))),4)&amp;""),",",".")&amp;", "&amp;CHAR(34)&amp;"flag"&amp;CHAR(34)&amp;": "&amp;SUBSTITUTE(TRIM(ROUND(IFERROR(CriteriTecnici!$M5194*1,IFERROR(NUMBERVALUE(CriteriTecnici!$M5194,".",","),IFERROR(NUMBERVALUE(CriteriTecnici!$M5194,",","."),0))),4)&amp;""),",",".")&amp;", "&amp;CHAR(34)&amp;"rawScore"&amp;CHAR(34)&amp;": "&amp;SUBSTITUTE(TRIM(ROUND(IFERROR(CriteriTecnici!$O5194*1,IFERROR(NUMBERVALUE(CriteriTecnici!$O5194,".",","),IFERROR(NUMBERVALUE(CriteriTecnici!$O5194,",","."),0))),4)&amp;""),",",".")&amp;CHAR(125)&amp;IF(TRUE,",",""))</f>
        <v/>
      </c>
    </row>
    <row r="5415">
      <c r="A5415" s="38">
        <f>IF(CriteriTecnici!$A5195="","","    "&amp;CHAR(123)&amp;CHAR(34)&amp;"bidderId"&amp;CHAR(34)&amp;": "&amp;CHAR(34)&amp;SUBSTITUTE(CriteriTecnici!$A5195,CHAR(34),"'")&amp;CHAR(34)&amp;", "&amp;CHAR(34)&amp;"lotId"&amp;CHAR(34)&amp;": "&amp;CHAR(34)&amp;SUBSTITUTE(CriteriTecnici!$C5195,CHAR(34),"'")&amp;CHAR(34)&amp;", "&amp;CHAR(34)&amp;"criterionId"&amp;CHAR(34)&amp;": "&amp;CHAR(34)&amp;SUBSTITUTE(CriteriTecnici!$D5195,CHAR(34),"'")&amp;CHAR(34)&amp;", "&amp;CHAR(34)&amp;"kind"&amp;CHAR(34)&amp;": "&amp;CHAR(34)&amp;SUBSTITUTE(CriteriTecnici!$F5195,CHAR(34),"'")&amp;CHAR(34)&amp;", "&amp;CHAR(34)&amp;"value"&amp;CHAR(34)&amp;": "&amp;SUBSTITUTE(TRIM(ROUND(IFERROR(CriteriTecnici!$N5195*1,IFERROR(NUMBERVALUE(CriteriTecnici!$N5195,".",","),IFERROR(NUMBERVALUE(CriteriTecnici!$N5195,",","."),0))),4)&amp;""),",",".")&amp;", "&amp;CHAR(34)&amp;"numerator"&amp;CHAR(34)&amp;": "&amp;SUBSTITUTE(TRIM(ROUND(IFERROR(CriteriTecnici!$K5195*1,IFERROR(NUMBERVALUE(CriteriTecnici!$K5195,".",","),IFERROR(NUMBERVALUE(CriteriTecnici!$K5195,",","."),0))),4)&amp;""),",",".")&amp;", "&amp;CHAR(34)&amp;"denominator"&amp;CHAR(34)&amp;": "&amp;SUBSTITUTE(TRIM(ROUND(IFERROR(CriteriTecnici!$L5195*1,IFERROR(NUMBERVALUE(CriteriTecnici!$L5195,".",","),IFERROR(NUMBERVALUE(CriteriTecnici!$L5195,",","."),0))),4)&amp;""),",",".")&amp;", "&amp;CHAR(34)&amp;"flag"&amp;CHAR(34)&amp;": "&amp;SUBSTITUTE(TRIM(ROUND(IFERROR(CriteriTecnici!$M5195*1,IFERROR(NUMBERVALUE(CriteriTecnici!$M5195,".",","),IFERROR(NUMBERVALUE(CriteriTecnici!$M5195,",","."),0))),4)&amp;""),",",".")&amp;", "&amp;CHAR(34)&amp;"rawScore"&amp;CHAR(34)&amp;": "&amp;SUBSTITUTE(TRIM(ROUND(IFERROR(CriteriTecnici!$O5195*1,IFERROR(NUMBERVALUE(CriteriTecnici!$O5195,".",","),IFERROR(NUMBERVALUE(CriteriTecnici!$O5195,",","."),0))),4)&amp;""),",",".")&amp;CHAR(125)&amp;IF(TRUE,",",""))</f>
        <v/>
      </c>
    </row>
    <row r="5416">
      <c r="A5416" s="38">
        <f>IF(CriteriTecnici!$A5196="","","    "&amp;CHAR(123)&amp;CHAR(34)&amp;"bidderId"&amp;CHAR(34)&amp;": "&amp;CHAR(34)&amp;SUBSTITUTE(CriteriTecnici!$A5196,CHAR(34),"'")&amp;CHAR(34)&amp;", "&amp;CHAR(34)&amp;"lotId"&amp;CHAR(34)&amp;": "&amp;CHAR(34)&amp;SUBSTITUTE(CriteriTecnici!$C5196,CHAR(34),"'")&amp;CHAR(34)&amp;", "&amp;CHAR(34)&amp;"criterionId"&amp;CHAR(34)&amp;": "&amp;CHAR(34)&amp;SUBSTITUTE(CriteriTecnici!$D5196,CHAR(34),"'")&amp;CHAR(34)&amp;", "&amp;CHAR(34)&amp;"kind"&amp;CHAR(34)&amp;": "&amp;CHAR(34)&amp;SUBSTITUTE(CriteriTecnici!$F5196,CHAR(34),"'")&amp;CHAR(34)&amp;", "&amp;CHAR(34)&amp;"value"&amp;CHAR(34)&amp;": "&amp;SUBSTITUTE(TRIM(ROUND(IFERROR(CriteriTecnici!$N5196*1,IFERROR(NUMBERVALUE(CriteriTecnici!$N5196,".",","),IFERROR(NUMBERVALUE(CriteriTecnici!$N5196,",","."),0))),4)&amp;""),",",".")&amp;", "&amp;CHAR(34)&amp;"numerator"&amp;CHAR(34)&amp;": "&amp;SUBSTITUTE(TRIM(ROUND(IFERROR(CriteriTecnici!$K5196*1,IFERROR(NUMBERVALUE(CriteriTecnici!$K5196,".",","),IFERROR(NUMBERVALUE(CriteriTecnici!$K5196,",","."),0))),4)&amp;""),",",".")&amp;", "&amp;CHAR(34)&amp;"denominator"&amp;CHAR(34)&amp;": "&amp;SUBSTITUTE(TRIM(ROUND(IFERROR(CriteriTecnici!$L5196*1,IFERROR(NUMBERVALUE(CriteriTecnici!$L5196,".",","),IFERROR(NUMBERVALUE(CriteriTecnici!$L5196,",","."),0))),4)&amp;""),",",".")&amp;", "&amp;CHAR(34)&amp;"flag"&amp;CHAR(34)&amp;": "&amp;SUBSTITUTE(TRIM(ROUND(IFERROR(CriteriTecnici!$M5196*1,IFERROR(NUMBERVALUE(CriteriTecnici!$M5196,".",","),IFERROR(NUMBERVALUE(CriteriTecnici!$M5196,",","."),0))),4)&amp;""),",",".")&amp;", "&amp;CHAR(34)&amp;"rawScore"&amp;CHAR(34)&amp;": "&amp;SUBSTITUTE(TRIM(ROUND(IFERROR(CriteriTecnici!$O5196*1,IFERROR(NUMBERVALUE(CriteriTecnici!$O5196,".",","),IFERROR(NUMBERVALUE(CriteriTecnici!$O5196,",","."),0))),4)&amp;""),",",".")&amp;CHAR(125)&amp;IF(TRUE,",",""))</f>
        <v/>
      </c>
    </row>
    <row r="5417">
      <c r="A5417" s="38">
        <f>IF(CriteriTecnici!$A5197="","","    "&amp;CHAR(123)&amp;CHAR(34)&amp;"bidderId"&amp;CHAR(34)&amp;": "&amp;CHAR(34)&amp;SUBSTITUTE(CriteriTecnici!$A5197,CHAR(34),"'")&amp;CHAR(34)&amp;", "&amp;CHAR(34)&amp;"lotId"&amp;CHAR(34)&amp;": "&amp;CHAR(34)&amp;SUBSTITUTE(CriteriTecnici!$C5197,CHAR(34),"'")&amp;CHAR(34)&amp;", "&amp;CHAR(34)&amp;"criterionId"&amp;CHAR(34)&amp;": "&amp;CHAR(34)&amp;SUBSTITUTE(CriteriTecnici!$D5197,CHAR(34),"'")&amp;CHAR(34)&amp;", "&amp;CHAR(34)&amp;"kind"&amp;CHAR(34)&amp;": "&amp;CHAR(34)&amp;SUBSTITUTE(CriteriTecnici!$F5197,CHAR(34),"'")&amp;CHAR(34)&amp;", "&amp;CHAR(34)&amp;"value"&amp;CHAR(34)&amp;": "&amp;SUBSTITUTE(TRIM(ROUND(IFERROR(CriteriTecnici!$N5197*1,IFERROR(NUMBERVALUE(CriteriTecnici!$N5197,".",","),IFERROR(NUMBERVALUE(CriteriTecnici!$N5197,",","."),0))),4)&amp;""),",",".")&amp;", "&amp;CHAR(34)&amp;"numerator"&amp;CHAR(34)&amp;": "&amp;SUBSTITUTE(TRIM(ROUND(IFERROR(CriteriTecnici!$K5197*1,IFERROR(NUMBERVALUE(CriteriTecnici!$K5197,".",","),IFERROR(NUMBERVALUE(CriteriTecnici!$K5197,",","."),0))),4)&amp;""),",",".")&amp;", "&amp;CHAR(34)&amp;"denominator"&amp;CHAR(34)&amp;": "&amp;SUBSTITUTE(TRIM(ROUND(IFERROR(CriteriTecnici!$L5197*1,IFERROR(NUMBERVALUE(CriteriTecnici!$L5197,".",","),IFERROR(NUMBERVALUE(CriteriTecnici!$L5197,",","."),0))),4)&amp;""),",",".")&amp;", "&amp;CHAR(34)&amp;"flag"&amp;CHAR(34)&amp;": "&amp;SUBSTITUTE(TRIM(ROUND(IFERROR(CriteriTecnici!$M5197*1,IFERROR(NUMBERVALUE(CriteriTecnici!$M5197,".",","),IFERROR(NUMBERVALUE(CriteriTecnici!$M5197,",","."),0))),4)&amp;""),",",".")&amp;", "&amp;CHAR(34)&amp;"rawScore"&amp;CHAR(34)&amp;": "&amp;SUBSTITUTE(TRIM(ROUND(IFERROR(CriteriTecnici!$O5197*1,IFERROR(NUMBERVALUE(CriteriTecnici!$O5197,".",","),IFERROR(NUMBERVALUE(CriteriTecnici!$O5197,",","."),0))),4)&amp;""),",",".")&amp;CHAR(125)&amp;IF(TRUE,",",""))</f>
        <v/>
      </c>
    </row>
    <row r="5418">
      <c r="A5418" s="38">
        <f>IF(CriteriTecnici!$A5198="","","    "&amp;CHAR(123)&amp;CHAR(34)&amp;"bidderId"&amp;CHAR(34)&amp;": "&amp;CHAR(34)&amp;SUBSTITUTE(CriteriTecnici!$A5198,CHAR(34),"'")&amp;CHAR(34)&amp;", "&amp;CHAR(34)&amp;"lotId"&amp;CHAR(34)&amp;": "&amp;CHAR(34)&amp;SUBSTITUTE(CriteriTecnici!$C5198,CHAR(34),"'")&amp;CHAR(34)&amp;", "&amp;CHAR(34)&amp;"criterionId"&amp;CHAR(34)&amp;": "&amp;CHAR(34)&amp;SUBSTITUTE(CriteriTecnici!$D5198,CHAR(34),"'")&amp;CHAR(34)&amp;", "&amp;CHAR(34)&amp;"kind"&amp;CHAR(34)&amp;": "&amp;CHAR(34)&amp;SUBSTITUTE(CriteriTecnici!$F5198,CHAR(34),"'")&amp;CHAR(34)&amp;", "&amp;CHAR(34)&amp;"value"&amp;CHAR(34)&amp;": "&amp;SUBSTITUTE(TRIM(ROUND(IFERROR(CriteriTecnici!$N5198*1,IFERROR(NUMBERVALUE(CriteriTecnici!$N5198,".",","),IFERROR(NUMBERVALUE(CriteriTecnici!$N5198,",","."),0))),4)&amp;""),",",".")&amp;", "&amp;CHAR(34)&amp;"numerator"&amp;CHAR(34)&amp;": "&amp;SUBSTITUTE(TRIM(ROUND(IFERROR(CriteriTecnici!$K5198*1,IFERROR(NUMBERVALUE(CriteriTecnici!$K5198,".",","),IFERROR(NUMBERVALUE(CriteriTecnici!$K5198,",","."),0))),4)&amp;""),",",".")&amp;", "&amp;CHAR(34)&amp;"denominator"&amp;CHAR(34)&amp;": "&amp;SUBSTITUTE(TRIM(ROUND(IFERROR(CriteriTecnici!$L5198*1,IFERROR(NUMBERVALUE(CriteriTecnici!$L5198,".",","),IFERROR(NUMBERVALUE(CriteriTecnici!$L5198,",","."),0))),4)&amp;""),",",".")&amp;", "&amp;CHAR(34)&amp;"flag"&amp;CHAR(34)&amp;": "&amp;SUBSTITUTE(TRIM(ROUND(IFERROR(CriteriTecnici!$M5198*1,IFERROR(NUMBERVALUE(CriteriTecnici!$M5198,".",","),IFERROR(NUMBERVALUE(CriteriTecnici!$M5198,",","."),0))),4)&amp;""),",",".")&amp;", "&amp;CHAR(34)&amp;"rawScore"&amp;CHAR(34)&amp;": "&amp;SUBSTITUTE(TRIM(ROUND(IFERROR(CriteriTecnici!$O5198*1,IFERROR(NUMBERVALUE(CriteriTecnici!$O5198,".",","),IFERROR(NUMBERVALUE(CriteriTecnici!$O5198,",","."),0))),4)&amp;""),",",".")&amp;CHAR(125)&amp;IF(TRUE,",",""))</f>
        <v/>
      </c>
    </row>
    <row r="5419">
      <c r="A5419" s="38">
        <f>IF(CriteriTecnici!$A5199="","","    "&amp;CHAR(123)&amp;CHAR(34)&amp;"bidderId"&amp;CHAR(34)&amp;": "&amp;CHAR(34)&amp;SUBSTITUTE(CriteriTecnici!$A5199,CHAR(34),"'")&amp;CHAR(34)&amp;", "&amp;CHAR(34)&amp;"lotId"&amp;CHAR(34)&amp;": "&amp;CHAR(34)&amp;SUBSTITUTE(CriteriTecnici!$C5199,CHAR(34),"'")&amp;CHAR(34)&amp;", "&amp;CHAR(34)&amp;"criterionId"&amp;CHAR(34)&amp;": "&amp;CHAR(34)&amp;SUBSTITUTE(CriteriTecnici!$D5199,CHAR(34),"'")&amp;CHAR(34)&amp;", "&amp;CHAR(34)&amp;"kind"&amp;CHAR(34)&amp;": "&amp;CHAR(34)&amp;SUBSTITUTE(CriteriTecnici!$F5199,CHAR(34),"'")&amp;CHAR(34)&amp;", "&amp;CHAR(34)&amp;"value"&amp;CHAR(34)&amp;": "&amp;SUBSTITUTE(TRIM(ROUND(IFERROR(CriteriTecnici!$N5199*1,IFERROR(NUMBERVALUE(CriteriTecnici!$N5199,".",","),IFERROR(NUMBERVALUE(CriteriTecnici!$N5199,",","."),0))),4)&amp;""),",",".")&amp;", "&amp;CHAR(34)&amp;"numerator"&amp;CHAR(34)&amp;": "&amp;SUBSTITUTE(TRIM(ROUND(IFERROR(CriteriTecnici!$K5199*1,IFERROR(NUMBERVALUE(CriteriTecnici!$K5199,".",","),IFERROR(NUMBERVALUE(CriteriTecnici!$K5199,",","."),0))),4)&amp;""),",",".")&amp;", "&amp;CHAR(34)&amp;"denominator"&amp;CHAR(34)&amp;": "&amp;SUBSTITUTE(TRIM(ROUND(IFERROR(CriteriTecnici!$L5199*1,IFERROR(NUMBERVALUE(CriteriTecnici!$L5199,".",","),IFERROR(NUMBERVALUE(CriteriTecnici!$L5199,",","."),0))),4)&amp;""),",",".")&amp;", "&amp;CHAR(34)&amp;"flag"&amp;CHAR(34)&amp;": "&amp;SUBSTITUTE(TRIM(ROUND(IFERROR(CriteriTecnici!$M5199*1,IFERROR(NUMBERVALUE(CriteriTecnici!$M5199,".",","),IFERROR(NUMBERVALUE(CriteriTecnici!$M5199,",","."),0))),4)&amp;""),",",".")&amp;", "&amp;CHAR(34)&amp;"rawScore"&amp;CHAR(34)&amp;": "&amp;SUBSTITUTE(TRIM(ROUND(IFERROR(CriteriTecnici!$O5199*1,IFERROR(NUMBERVALUE(CriteriTecnici!$O5199,".",","),IFERROR(NUMBERVALUE(CriteriTecnici!$O5199,",","."),0))),4)&amp;""),",",".")&amp;CHAR(125)&amp;IF(TRUE,",",""))</f>
        <v/>
      </c>
    </row>
    <row r="5420">
      <c r="A5420" s="38">
        <f>IF(CriteriTecnici!$A5200="","","    "&amp;CHAR(123)&amp;CHAR(34)&amp;"bidderId"&amp;CHAR(34)&amp;": "&amp;CHAR(34)&amp;SUBSTITUTE(CriteriTecnici!$A5200,CHAR(34),"'")&amp;CHAR(34)&amp;", "&amp;CHAR(34)&amp;"lotId"&amp;CHAR(34)&amp;": "&amp;CHAR(34)&amp;SUBSTITUTE(CriteriTecnici!$C5200,CHAR(34),"'")&amp;CHAR(34)&amp;", "&amp;CHAR(34)&amp;"criterionId"&amp;CHAR(34)&amp;": "&amp;CHAR(34)&amp;SUBSTITUTE(CriteriTecnici!$D5200,CHAR(34),"'")&amp;CHAR(34)&amp;", "&amp;CHAR(34)&amp;"kind"&amp;CHAR(34)&amp;": "&amp;CHAR(34)&amp;SUBSTITUTE(CriteriTecnici!$F5200,CHAR(34),"'")&amp;CHAR(34)&amp;", "&amp;CHAR(34)&amp;"value"&amp;CHAR(34)&amp;": "&amp;SUBSTITUTE(TRIM(ROUND(IFERROR(CriteriTecnici!$N5200*1,IFERROR(NUMBERVALUE(CriteriTecnici!$N5200,".",","),IFERROR(NUMBERVALUE(CriteriTecnici!$N5200,",","."),0))),4)&amp;""),",",".")&amp;", "&amp;CHAR(34)&amp;"numerator"&amp;CHAR(34)&amp;": "&amp;SUBSTITUTE(TRIM(ROUND(IFERROR(CriteriTecnici!$K5200*1,IFERROR(NUMBERVALUE(CriteriTecnici!$K5200,".",","),IFERROR(NUMBERVALUE(CriteriTecnici!$K5200,",","."),0))),4)&amp;""),",",".")&amp;", "&amp;CHAR(34)&amp;"denominator"&amp;CHAR(34)&amp;": "&amp;SUBSTITUTE(TRIM(ROUND(IFERROR(CriteriTecnici!$L5200*1,IFERROR(NUMBERVALUE(CriteriTecnici!$L5200,".",","),IFERROR(NUMBERVALUE(CriteriTecnici!$L5200,",","."),0))),4)&amp;""),",",".")&amp;", "&amp;CHAR(34)&amp;"flag"&amp;CHAR(34)&amp;": "&amp;SUBSTITUTE(TRIM(ROUND(IFERROR(CriteriTecnici!$M5200*1,IFERROR(NUMBERVALUE(CriteriTecnici!$M5200,".",","),IFERROR(NUMBERVALUE(CriteriTecnici!$M5200,",","."),0))),4)&amp;""),",",".")&amp;", "&amp;CHAR(34)&amp;"rawScore"&amp;CHAR(34)&amp;": "&amp;SUBSTITUTE(TRIM(ROUND(IFERROR(CriteriTecnici!$O5200*1,IFERROR(NUMBERVALUE(CriteriTecnici!$O5200,".",","),IFERROR(NUMBERVALUE(CriteriTecnici!$O5200,",","."),0))),4)&amp;""),",",".")&amp;CHAR(125)&amp;IF(TRUE,",",""))</f>
        <v/>
      </c>
    </row>
    <row r="5421">
      <c r="A5421" s="38">
        <f>IF(CriteriTecnici!$A5201="","","    "&amp;CHAR(123)&amp;CHAR(34)&amp;"bidderId"&amp;CHAR(34)&amp;": "&amp;CHAR(34)&amp;SUBSTITUTE(CriteriTecnici!$A5201,CHAR(34),"'")&amp;CHAR(34)&amp;", "&amp;CHAR(34)&amp;"lotId"&amp;CHAR(34)&amp;": "&amp;CHAR(34)&amp;SUBSTITUTE(CriteriTecnici!$C5201,CHAR(34),"'")&amp;CHAR(34)&amp;", "&amp;CHAR(34)&amp;"criterionId"&amp;CHAR(34)&amp;": "&amp;CHAR(34)&amp;SUBSTITUTE(CriteriTecnici!$D5201,CHAR(34),"'")&amp;CHAR(34)&amp;", "&amp;CHAR(34)&amp;"kind"&amp;CHAR(34)&amp;": "&amp;CHAR(34)&amp;SUBSTITUTE(CriteriTecnici!$F5201,CHAR(34),"'")&amp;CHAR(34)&amp;", "&amp;CHAR(34)&amp;"value"&amp;CHAR(34)&amp;": "&amp;SUBSTITUTE(TRIM(ROUND(IFERROR(CriteriTecnici!$N5201*1,IFERROR(NUMBERVALUE(CriteriTecnici!$N5201,".",","),IFERROR(NUMBERVALUE(CriteriTecnici!$N5201,",","."),0))),4)&amp;""),",",".")&amp;", "&amp;CHAR(34)&amp;"numerator"&amp;CHAR(34)&amp;": "&amp;SUBSTITUTE(TRIM(ROUND(IFERROR(CriteriTecnici!$K5201*1,IFERROR(NUMBERVALUE(CriteriTecnici!$K5201,".",","),IFERROR(NUMBERVALUE(CriteriTecnici!$K5201,",","."),0))),4)&amp;""),",",".")&amp;", "&amp;CHAR(34)&amp;"denominator"&amp;CHAR(34)&amp;": "&amp;SUBSTITUTE(TRIM(ROUND(IFERROR(CriteriTecnici!$L5201*1,IFERROR(NUMBERVALUE(CriteriTecnici!$L5201,".",","),IFERROR(NUMBERVALUE(CriteriTecnici!$L5201,",","."),0))),4)&amp;""),",",".")&amp;", "&amp;CHAR(34)&amp;"flag"&amp;CHAR(34)&amp;": "&amp;SUBSTITUTE(TRIM(ROUND(IFERROR(CriteriTecnici!$M5201*1,IFERROR(NUMBERVALUE(CriteriTecnici!$M5201,".",","),IFERROR(NUMBERVALUE(CriteriTecnici!$M5201,",","."),0))),4)&amp;""),",",".")&amp;", "&amp;CHAR(34)&amp;"rawScore"&amp;CHAR(34)&amp;": "&amp;SUBSTITUTE(TRIM(ROUND(IFERROR(CriteriTecnici!$O5201*1,IFERROR(NUMBERVALUE(CriteriTecnici!$O5201,".",","),IFERROR(NUMBERVALUE(CriteriTecnici!$O5201,",","."),0))),4)&amp;""),",",".")&amp;CHAR(125)&amp;IF(TRUE,",",""))</f>
        <v/>
      </c>
    </row>
    <row r="5422">
      <c r="A5422" s="38">
        <f>IF(CriteriTecnici!$A5202="","","    "&amp;CHAR(123)&amp;CHAR(34)&amp;"bidderId"&amp;CHAR(34)&amp;": "&amp;CHAR(34)&amp;SUBSTITUTE(CriteriTecnici!$A5202,CHAR(34),"'")&amp;CHAR(34)&amp;", "&amp;CHAR(34)&amp;"lotId"&amp;CHAR(34)&amp;": "&amp;CHAR(34)&amp;SUBSTITUTE(CriteriTecnici!$C5202,CHAR(34),"'")&amp;CHAR(34)&amp;", "&amp;CHAR(34)&amp;"criterionId"&amp;CHAR(34)&amp;": "&amp;CHAR(34)&amp;SUBSTITUTE(CriteriTecnici!$D5202,CHAR(34),"'")&amp;CHAR(34)&amp;", "&amp;CHAR(34)&amp;"kind"&amp;CHAR(34)&amp;": "&amp;CHAR(34)&amp;SUBSTITUTE(CriteriTecnici!$F5202,CHAR(34),"'")&amp;CHAR(34)&amp;", "&amp;CHAR(34)&amp;"value"&amp;CHAR(34)&amp;": "&amp;SUBSTITUTE(TRIM(ROUND(IFERROR(CriteriTecnici!$N5202*1,IFERROR(NUMBERVALUE(CriteriTecnici!$N5202,".",","),IFERROR(NUMBERVALUE(CriteriTecnici!$N5202,",","."),0))),4)&amp;""),",",".")&amp;", "&amp;CHAR(34)&amp;"numerator"&amp;CHAR(34)&amp;": "&amp;SUBSTITUTE(TRIM(ROUND(IFERROR(CriteriTecnici!$K5202*1,IFERROR(NUMBERVALUE(CriteriTecnici!$K5202,".",","),IFERROR(NUMBERVALUE(CriteriTecnici!$K5202,",","."),0))),4)&amp;""),",",".")&amp;", "&amp;CHAR(34)&amp;"denominator"&amp;CHAR(34)&amp;": "&amp;SUBSTITUTE(TRIM(ROUND(IFERROR(CriteriTecnici!$L5202*1,IFERROR(NUMBERVALUE(CriteriTecnici!$L5202,".",","),IFERROR(NUMBERVALUE(CriteriTecnici!$L5202,",","."),0))),4)&amp;""),",",".")&amp;", "&amp;CHAR(34)&amp;"flag"&amp;CHAR(34)&amp;": "&amp;SUBSTITUTE(TRIM(ROUND(IFERROR(CriteriTecnici!$M5202*1,IFERROR(NUMBERVALUE(CriteriTecnici!$M5202,".",","),IFERROR(NUMBERVALUE(CriteriTecnici!$M5202,",","."),0))),4)&amp;""),",",".")&amp;", "&amp;CHAR(34)&amp;"rawScore"&amp;CHAR(34)&amp;": "&amp;SUBSTITUTE(TRIM(ROUND(IFERROR(CriteriTecnici!$O5202*1,IFERROR(NUMBERVALUE(CriteriTecnici!$O5202,".",","),IFERROR(NUMBERVALUE(CriteriTecnici!$O5202,",","."),0))),4)&amp;""),",",".")&amp;CHAR(125)&amp;IF(TRUE,",",""))</f>
        <v/>
      </c>
    </row>
    <row r="5423">
      <c r="A5423" s="38">
        <f>IF(CriteriTecnici!$A5203="","","    "&amp;CHAR(123)&amp;CHAR(34)&amp;"bidderId"&amp;CHAR(34)&amp;": "&amp;CHAR(34)&amp;SUBSTITUTE(CriteriTecnici!$A5203,CHAR(34),"'")&amp;CHAR(34)&amp;", "&amp;CHAR(34)&amp;"lotId"&amp;CHAR(34)&amp;": "&amp;CHAR(34)&amp;SUBSTITUTE(CriteriTecnici!$C5203,CHAR(34),"'")&amp;CHAR(34)&amp;", "&amp;CHAR(34)&amp;"criterionId"&amp;CHAR(34)&amp;": "&amp;CHAR(34)&amp;SUBSTITUTE(CriteriTecnici!$D5203,CHAR(34),"'")&amp;CHAR(34)&amp;", "&amp;CHAR(34)&amp;"kind"&amp;CHAR(34)&amp;": "&amp;CHAR(34)&amp;SUBSTITUTE(CriteriTecnici!$F5203,CHAR(34),"'")&amp;CHAR(34)&amp;", "&amp;CHAR(34)&amp;"value"&amp;CHAR(34)&amp;": "&amp;SUBSTITUTE(TRIM(ROUND(IFERROR(CriteriTecnici!$N5203*1,IFERROR(NUMBERVALUE(CriteriTecnici!$N5203,".",","),IFERROR(NUMBERVALUE(CriteriTecnici!$N5203,",","."),0))),4)&amp;""),",",".")&amp;", "&amp;CHAR(34)&amp;"numerator"&amp;CHAR(34)&amp;": "&amp;SUBSTITUTE(TRIM(ROUND(IFERROR(CriteriTecnici!$K5203*1,IFERROR(NUMBERVALUE(CriteriTecnici!$K5203,".",","),IFERROR(NUMBERVALUE(CriteriTecnici!$K5203,",","."),0))),4)&amp;""),",",".")&amp;", "&amp;CHAR(34)&amp;"denominator"&amp;CHAR(34)&amp;": "&amp;SUBSTITUTE(TRIM(ROUND(IFERROR(CriteriTecnici!$L5203*1,IFERROR(NUMBERVALUE(CriteriTecnici!$L5203,".",","),IFERROR(NUMBERVALUE(CriteriTecnici!$L5203,",","."),0))),4)&amp;""),",",".")&amp;", "&amp;CHAR(34)&amp;"flag"&amp;CHAR(34)&amp;": "&amp;SUBSTITUTE(TRIM(ROUND(IFERROR(CriteriTecnici!$M5203*1,IFERROR(NUMBERVALUE(CriteriTecnici!$M5203,".",","),IFERROR(NUMBERVALUE(CriteriTecnici!$M5203,",","."),0))),4)&amp;""),",",".")&amp;", "&amp;CHAR(34)&amp;"rawScore"&amp;CHAR(34)&amp;": "&amp;SUBSTITUTE(TRIM(ROUND(IFERROR(CriteriTecnici!$O5203*1,IFERROR(NUMBERVALUE(CriteriTecnici!$O5203,".",","),IFERROR(NUMBERVALUE(CriteriTecnici!$O5203,",","."),0))),4)&amp;""),",",".")&amp;CHAR(125)&amp;IF(TRUE,",",""))</f>
        <v/>
      </c>
    </row>
    <row r="5424">
      <c r="A5424" s="38">
        <f>IF(CriteriTecnici!$A5204="","","    "&amp;CHAR(123)&amp;CHAR(34)&amp;"bidderId"&amp;CHAR(34)&amp;": "&amp;CHAR(34)&amp;SUBSTITUTE(CriteriTecnici!$A5204,CHAR(34),"'")&amp;CHAR(34)&amp;", "&amp;CHAR(34)&amp;"lotId"&amp;CHAR(34)&amp;": "&amp;CHAR(34)&amp;SUBSTITUTE(CriteriTecnici!$C5204,CHAR(34),"'")&amp;CHAR(34)&amp;", "&amp;CHAR(34)&amp;"criterionId"&amp;CHAR(34)&amp;": "&amp;CHAR(34)&amp;SUBSTITUTE(CriteriTecnici!$D5204,CHAR(34),"'")&amp;CHAR(34)&amp;", "&amp;CHAR(34)&amp;"kind"&amp;CHAR(34)&amp;": "&amp;CHAR(34)&amp;SUBSTITUTE(CriteriTecnici!$F5204,CHAR(34),"'")&amp;CHAR(34)&amp;", "&amp;CHAR(34)&amp;"value"&amp;CHAR(34)&amp;": "&amp;SUBSTITUTE(TRIM(ROUND(IFERROR(CriteriTecnici!$N5204*1,IFERROR(NUMBERVALUE(CriteriTecnici!$N5204,".",","),IFERROR(NUMBERVALUE(CriteriTecnici!$N5204,",","."),0))),4)&amp;""),",",".")&amp;", "&amp;CHAR(34)&amp;"numerator"&amp;CHAR(34)&amp;": "&amp;SUBSTITUTE(TRIM(ROUND(IFERROR(CriteriTecnici!$K5204*1,IFERROR(NUMBERVALUE(CriteriTecnici!$K5204,".",","),IFERROR(NUMBERVALUE(CriteriTecnici!$K5204,",","."),0))),4)&amp;""),",",".")&amp;", "&amp;CHAR(34)&amp;"denominator"&amp;CHAR(34)&amp;": "&amp;SUBSTITUTE(TRIM(ROUND(IFERROR(CriteriTecnici!$L5204*1,IFERROR(NUMBERVALUE(CriteriTecnici!$L5204,".",","),IFERROR(NUMBERVALUE(CriteriTecnici!$L5204,",","."),0))),4)&amp;""),",",".")&amp;", "&amp;CHAR(34)&amp;"flag"&amp;CHAR(34)&amp;": "&amp;SUBSTITUTE(TRIM(ROUND(IFERROR(CriteriTecnici!$M5204*1,IFERROR(NUMBERVALUE(CriteriTecnici!$M5204,".",","),IFERROR(NUMBERVALUE(CriteriTecnici!$M5204,",","."),0))),4)&amp;""),",",".")&amp;", "&amp;CHAR(34)&amp;"rawScore"&amp;CHAR(34)&amp;": "&amp;SUBSTITUTE(TRIM(ROUND(IFERROR(CriteriTecnici!$O5204*1,IFERROR(NUMBERVALUE(CriteriTecnici!$O5204,".",","),IFERROR(NUMBERVALUE(CriteriTecnici!$O5204,",","."),0))),4)&amp;""),",",".")&amp;CHAR(125)&amp;IF(TRUE,",",""))</f>
        <v/>
      </c>
    </row>
    <row r="5425">
      <c r="A5425" s="38">
        <f>IF(CriteriTecnici!$A5205="","","    "&amp;CHAR(123)&amp;CHAR(34)&amp;"bidderId"&amp;CHAR(34)&amp;": "&amp;CHAR(34)&amp;SUBSTITUTE(CriteriTecnici!$A5205,CHAR(34),"'")&amp;CHAR(34)&amp;", "&amp;CHAR(34)&amp;"lotId"&amp;CHAR(34)&amp;": "&amp;CHAR(34)&amp;SUBSTITUTE(CriteriTecnici!$C5205,CHAR(34),"'")&amp;CHAR(34)&amp;", "&amp;CHAR(34)&amp;"criterionId"&amp;CHAR(34)&amp;": "&amp;CHAR(34)&amp;SUBSTITUTE(CriteriTecnici!$D5205,CHAR(34),"'")&amp;CHAR(34)&amp;", "&amp;CHAR(34)&amp;"kind"&amp;CHAR(34)&amp;": "&amp;CHAR(34)&amp;SUBSTITUTE(CriteriTecnici!$F5205,CHAR(34),"'")&amp;CHAR(34)&amp;", "&amp;CHAR(34)&amp;"value"&amp;CHAR(34)&amp;": "&amp;SUBSTITUTE(TRIM(ROUND(IFERROR(CriteriTecnici!$N5205*1,IFERROR(NUMBERVALUE(CriteriTecnici!$N5205,".",","),IFERROR(NUMBERVALUE(CriteriTecnici!$N5205,",","."),0))),4)&amp;""),",",".")&amp;", "&amp;CHAR(34)&amp;"numerator"&amp;CHAR(34)&amp;": "&amp;SUBSTITUTE(TRIM(ROUND(IFERROR(CriteriTecnici!$K5205*1,IFERROR(NUMBERVALUE(CriteriTecnici!$K5205,".",","),IFERROR(NUMBERVALUE(CriteriTecnici!$K5205,",","."),0))),4)&amp;""),",",".")&amp;", "&amp;CHAR(34)&amp;"denominator"&amp;CHAR(34)&amp;": "&amp;SUBSTITUTE(TRIM(ROUND(IFERROR(CriteriTecnici!$L5205*1,IFERROR(NUMBERVALUE(CriteriTecnici!$L5205,".",","),IFERROR(NUMBERVALUE(CriteriTecnici!$L5205,",","."),0))),4)&amp;""),",",".")&amp;", "&amp;CHAR(34)&amp;"flag"&amp;CHAR(34)&amp;": "&amp;SUBSTITUTE(TRIM(ROUND(IFERROR(CriteriTecnici!$M5205*1,IFERROR(NUMBERVALUE(CriteriTecnici!$M5205,".",","),IFERROR(NUMBERVALUE(CriteriTecnici!$M5205,",","."),0))),4)&amp;""),",",".")&amp;", "&amp;CHAR(34)&amp;"rawScore"&amp;CHAR(34)&amp;": "&amp;SUBSTITUTE(TRIM(ROUND(IFERROR(CriteriTecnici!$O5205*1,IFERROR(NUMBERVALUE(CriteriTecnici!$O5205,".",","),IFERROR(NUMBERVALUE(CriteriTecnici!$O5205,",","."),0))),4)&amp;""),",",".")&amp;CHAR(125)&amp;IF(TRUE,",",""))</f>
        <v/>
      </c>
    </row>
    <row r="5426">
      <c r="A5426" s="38">
        <f>IF(CriteriTecnici!$A5206="","","    "&amp;CHAR(123)&amp;CHAR(34)&amp;"bidderId"&amp;CHAR(34)&amp;": "&amp;CHAR(34)&amp;SUBSTITUTE(CriteriTecnici!$A5206,CHAR(34),"'")&amp;CHAR(34)&amp;", "&amp;CHAR(34)&amp;"lotId"&amp;CHAR(34)&amp;": "&amp;CHAR(34)&amp;SUBSTITUTE(CriteriTecnici!$C5206,CHAR(34),"'")&amp;CHAR(34)&amp;", "&amp;CHAR(34)&amp;"criterionId"&amp;CHAR(34)&amp;": "&amp;CHAR(34)&amp;SUBSTITUTE(CriteriTecnici!$D5206,CHAR(34),"'")&amp;CHAR(34)&amp;", "&amp;CHAR(34)&amp;"kind"&amp;CHAR(34)&amp;": "&amp;CHAR(34)&amp;SUBSTITUTE(CriteriTecnici!$F5206,CHAR(34),"'")&amp;CHAR(34)&amp;", "&amp;CHAR(34)&amp;"value"&amp;CHAR(34)&amp;": "&amp;SUBSTITUTE(TRIM(ROUND(IFERROR(CriteriTecnici!$N5206*1,IFERROR(NUMBERVALUE(CriteriTecnici!$N5206,".",","),IFERROR(NUMBERVALUE(CriteriTecnici!$N5206,",","."),0))),4)&amp;""),",",".")&amp;", "&amp;CHAR(34)&amp;"numerator"&amp;CHAR(34)&amp;": "&amp;SUBSTITUTE(TRIM(ROUND(IFERROR(CriteriTecnici!$K5206*1,IFERROR(NUMBERVALUE(CriteriTecnici!$K5206,".",","),IFERROR(NUMBERVALUE(CriteriTecnici!$K5206,",","."),0))),4)&amp;""),",",".")&amp;", "&amp;CHAR(34)&amp;"denominator"&amp;CHAR(34)&amp;": "&amp;SUBSTITUTE(TRIM(ROUND(IFERROR(CriteriTecnici!$L5206*1,IFERROR(NUMBERVALUE(CriteriTecnici!$L5206,".",","),IFERROR(NUMBERVALUE(CriteriTecnici!$L5206,",","."),0))),4)&amp;""),",",".")&amp;", "&amp;CHAR(34)&amp;"flag"&amp;CHAR(34)&amp;": "&amp;SUBSTITUTE(TRIM(ROUND(IFERROR(CriteriTecnici!$M5206*1,IFERROR(NUMBERVALUE(CriteriTecnici!$M5206,".",","),IFERROR(NUMBERVALUE(CriteriTecnici!$M5206,",","."),0))),4)&amp;""),",",".")&amp;", "&amp;CHAR(34)&amp;"rawScore"&amp;CHAR(34)&amp;": "&amp;SUBSTITUTE(TRIM(ROUND(IFERROR(CriteriTecnici!$O5206*1,IFERROR(NUMBERVALUE(CriteriTecnici!$O5206,".",","),IFERROR(NUMBERVALUE(CriteriTecnici!$O5206,",","."),0))),4)&amp;""),",",".")&amp;CHAR(125)&amp;IF(TRUE,",",""))</f>
        <v/>
      </c>
    </row>
    <row r="5427">
      <c r="A5427" s="38">
        <f>IF(CriteriTecnici!$A5207="","","    "&amp;CHAR(123)&amp;CHAR(34)&amp;"bidderId"&amp;CHAR(34)&amp;": "&amp;CHAR(34)&amp;SUBSTITUTE(CriteriTecnici!$A5207,CHAR(34),"'")&amp;CHAR(34)&amp;", "&amp;CHAR(34)&amp;"lotId"&amp;CHAR(34)&amp;": "&amp;CHAR(34)&amp;SUBSTITUTE(CriteriTecnici!$C5207,CHAR(34),"'")&amp;CHAR(34)&amp;", "&amp;CHAR(34)&amp;"criterionId"&amp;CHAR(34)&amp;": "&amp;CHAR(34)&amp;SUBSTITUTE(CriteriTecnici!$D5207,CHAR(34),"'")&amp;CHAR(34)&amp;", "&amp;CHAR(34)&amp;"kind"&amp;CHAR(34)&amp;": "&amp;CHAR(34)&amp;SUBSTITUTE(CriteriTecnici!$F5207,CHAR(34),"'")&amp;CHAR(34)&amp;", "&amp;CHAR(34)&amp;"value"&amp;CHAR(34)&amp;": "&amp;SUBSTITUTE(TRIM(ROUND(IFERROR(CriteriTecnici!$N5207*1,IFERROR(NUMBERVALUE(CriteriTecnici!$N5207,".",","),IFERROR(NUMBERVALUE(CriteriTecnici!$N5207,",","."),0))),4)&amp;""),",",".")&amp;", "&amp;CHAR(34)&amp;"numerator"&amp;CHAR(34)&amp;": "&amp;SUBSTITUTE(TRIM(ROUND(IFERROR(CriteriTecnici!$K5207*1,IFERROR(NUMBERVALUE(CriteriTecnici!$K5207,".",","),IFERROR(NUMBERVALUE(CriteriTecnici!$K5207,",","."),0))),4)&amp;""),",",".")&amp;", "&amp;CHAR(34)&amp;"denominator"&amp;CHAR(34)&amp;": "&amp;SUBSTITUTE(TRIM(ROUND(IFERROR(CriteriTecnici!$L5207*1,IFERROR(NUMBERVALUE(CriteriTecnici!$L5207,".",","),IFERROR(NUMBERVALUE(CriteriTecnici!$L5207,",","."),0))),4)&amp;""),",",".")&amp;", "&amp;CHAR(34)&amp;"flag"&amp;CHAR(34)&amp;": "&amp;SUBSTITUTE(TRIM(ROUND(IFERROR(CriteriTecnici!$M5207*1,IFERROR(NUMBERVALUE(CriteriTecnici!$M5207,".",","),IFERROR(NUMBERVALUE(CriteriTecnici!$M5207,",","."),0))),4)&amp;""),",",".")&amp;", "&amp;CHAR(34)&amp;"rawScore"&amp;CHAR(34)&amp;": "&amp;SUBSTITUTE(TRIM(ROUND(IFERROR(CriteriTecnici!$O5207*1,IFERROR(NUMBERVALUE(CriteriTecnici!$O5207,".",","),IFERROR(NUMBERVALUE(CriteriTecnici!$O5207,",","."),0))),4)&amp;""),",",".")&amp;CHAR(125)&amp;IF(TRUE,",",""))</f>
        <v/>
      </c>
    </row>
    <row r="5428">
      <c r="A5428" s="38">
        <f>IF(CriteriTecnici!$A5208="","","    "&amp;CHAR(123)&amp;CHAR(34)&amp;"bidderId"&amp;CHAR(34)&amp;": "&amp;CHAR(34)&amp;SUBSTITUTE(CriteriTecnici!$A5208,CHAR(34),"'")&amp;CHAR(34)&amp;", "&amp;CHAR(34)&amp;"lotId"&amp;CHAR(34)&amp;": "&amp;CHAR(34)&amp;SUBSTITUTE(CriteriTecnici!$C5208,CHAR(34),"'")&amp;CHAR(34)&amp;", "&amp;CHAR(34)&amp;"criterionId"&amp;CHAR(34)&amp;": "&amp;CHAR(34)&amp;SUBSTITUTE(CriteriTecnici!$D5208,CHAR(34),"'")&amp;CHAR(34)&amp;", "&amp;CHAR(34)&amp;"kind"&amp;CHAR(34)&amp;": "&amp;CHAR(34)&amp;SUBSTITUTE(CriteriTecnici!$F5208,CHAR(34),"'")&amp;CHAR(34)&amp;", "&amp;CHAR(34)&amp;"value"&amp;CHAR(34)&amp;": "&amp;SUBSTITUTE(TRIM(ROUND(IFERROR(CriteriTecnici!$N5208*1,IFERROR(NUMBERVALUE(CriteriTecnici!$N5208,".",","),IFERROR(NUMBERVALUE(CriteriTecnici!$N5208,",","."),0))),4)&amp;""),",",".")&amp;", "&amp;CHAR(34)&amp;"numerator"&amp;CHAR(34)&amp;": "&amp;SUBSTITUTE(TRIM(ROUND(IFERROR(CriteriTecnici!$K5208*1,IFERROR(NUMBERVALUE(CriteriTecnici!$K5208,".",","),IFERROR(NUMBERVALUE(CriteriTecnici!$K5208,",","."),0))),4)&amp;""),",",".")&amp;", "&amp;CHAR(34)&amp;"denominator"&amp;CHAR(34)&amp;": "&amp;SUBSTITUTE(TRIM(ROUND(IFERROR(CriteriTecnici!$L5208*1,IFERROR(NUMBERVALUE(CriteriTecnici!$L5208,".",","),IFERROR(NUMBERVALUE(CriteriTecnici!$L5208,",","."),0))),4)&amp;""),",",".")&amp;", "&amp;CHAR(34)&amp;"flag"&amp;CHAR(34)&amp;": "&amp;SUBSTITUTE(TRIM(ROUND(IFERROR(CriteriTecnici!$M5208*1,IFERROR(NUMBERVALUE(CriteriTecnici!$M5208,".",","),IFERROR(NUMBERVALUE(CriteriTecnici!$M5208,",","."),0))),4)&amp;""),",",".")&amp;", "&amp;CHAR(34)&amp;"rawScore"&amp;CHAR(34)&amp;": "&amp;SUBSTITUTE(TRIM(ROUND(IFERROR(CriteriTecnici!$O5208*1,IFERROR(NUMBERVALUE(CriteriTecnici!$O5208,".",","),IFERROR(NUMBERVALUE(CriteriTecnici!$O5208,",","."),0))),4)&amp;""),",",".")&amp;CHAR(125)&amp;IF(TRUE,",",""))</f>
        <v/>
      </c>
    </row>
    <row r="5429">
      <c r="A5429" s="38">
        <f>IF(CriteriTecnici!$A5209="","","    "&amp;CHAR(123)&amp;CHAR(34)&amp;"bidderId"&amp;CHAR(34)&amp;": "&amp;CHAR(34)&amp;SUBSTITUTE(CriteriTecnici!$A5209,CHAR(34),"'")&amp;CHAR(34)&amp;", "&amp;CHAR(34)&amp;"lotId"&amp;CHAR(34)&amp;": "&amp;CHAR(34)&amp;SUBSTITUTE(CriteriTecnici!$C5209,CHAR(34),"'")&amp;CHAR(34)&amp;", "&amp;CHAR(34)&amp;"criterionId"&amp;CHAR(34)&amp;": "&amp;CHAR(34)&amp;SUBSTITUTE(CriteriTecnici!$D5209,CHAR(34),"'")&amp;CHAR(34)&amp;", "&amp;CHAR(34)&amp;"kind"&amp;CHAR(34)&amp;": "&amp;CHAR(34)&amp;SUBSTITUTE(CriteriTecnici!$F5209,CHAR(34),"'")&amp;CHAR(34)&amp;", "&amp;CHAR(34)&amp;"value"&amp;CHAR(34)&amp;": "&amp;SUBSTITUTE(TRIM(ROUND(IFERROR(CriteriTecnici!$N5209*1,IFERROR(NUMBERVALUE(CriteriTecnici!$N5209,".",","),IFERROR(NUMBERVALUE(CriteriTecnici!$N5209,",","."),0))),4)&amp;""),",",".")&amp;", "&amp;CHAR(34)&amp;"numerator"&amp;CHAR(34)&amp;": "&amp;SUBSTITUTE(TRIM(ROUND(IFERROR(CriteriTecnici!$K5209*1,IFERROR(NUMBERVALUE(CriteriTecnici!$K5209,".",","),IFERROR(NUMBERVALUE(CriteriTecnici!$K5209,",","."),0))),4)&amp;""),",",".")&amp;", "&amp;CHAR(34)&amp;"denominator"&amp;CHAR(34)&amp;": "&amp;SUBSTITUTE(TRIM(ROUND(IFERROR(CriteriTecnici!$L5209*1,IFERROR(NUMBERVALUE(CriteriTecnici!$L5209,".",","),IFERROR(NUMBERVALUE(CriteriTecnici!$L5209,",","."),0))),4)&amp;""),",",".")&amp;", "&amp;CHAR(34)&amp;"flag"&amp;CHAR(34)&amp;": "&amp;SUBSTITUTE(TRIM(ROUND(IFERROR(CriteriTecnici!$M5209*1,IFERROR(NUMBERVALUE(CriteriTecnici!$M5209,".",","),IFERROR(NUMBERVALUE(CriteriTecnici!$M5209,",","."),0))),4)&amp;""),",",".")&amp;", "&amp;CHAR(34)&amp;"rawScore"&amp;CHAR(34)&amp;": "&amp;SUBSTITUTE(TRIM(ROUND(IFERROR(CriteriTecnici!$O5209*1,IFERROR(NUMBERVALUE(CriteriTecnici!$O5209,".",","),IFERROR(NUMBERVALUE(CriteriTecnici!$O5209,",","."),0))),4)&amp;""),",",".")&amp;CHAR(125)&amp;IF(TRUE,",",""))</f>
        <v/>
      </c>
    </row>
    <row r="5430">
      <c r="A5430" s="38">
        <f>IF(CriteriTecnici!$A5210="","","    "&amp;CHAR(123)&amp;CHAR(34)&amp;"bidderId"&amp;CHAR(34)&amp;": "&amp;CHAR(34)&amp;SUBSTITUTE(CriteriTecnici!$A5210,CHAR(34),"'")&amp;CHAR(34)&amp;", "&amp;CHAR(34)&amp;"lotId"&amp;CHAR(34)&amp;": "&amp;CHAR(34)&amp;SUBSTITUTE(CriteriTecnici!$C5210,CHAR(34),"'")&amp;CHAR(34)&amp;", "&amp;CHAR(34)&amp;"criterionId"&amp;CHAR(34)&amp;": "&amp;CHAR(34)&amp;SUBSTITUTE(CriteriTecnici!$D5210,CHAR(34),"'")&amp;CHAR(34)&amp;", "&amp;CHAR(34)&amp;"kind"&amp;CHAR(34)&amp;": "&amp;CHAR(34)&amp;SUBSTITUTE(CriteriTecnici!$F5210,CHAR(34),"'")&amp;CHAR(34)&amp;", "&amp;CHAR(34)&amp;"value"&amp;CHAR(34)&amp;": "&amp;SUBSTITUTE(TRIM(ROUND(IFERROR(CriteriTecnici!$N5210*1,IFERROR(NUMBERVALUE(CriteriTecnici!$N5210,".",","),IFERROR(NUMBERVALUE(CriteriTecnici!$N5210,",","."),0))),4)&amp;""),",",".")&amp;", "&amp;CHAR(34)&amp;"numerator"&amp;CHAR(34)&amp;": "&amp;SUBSTITUTE(TRIM(ROUND(IFERROR(CriteriTecnici!$K5210*1,IFERROR(NUMBERVALUE(CriteriTecnici!$K5210,".",","),IFERROR(NUMBERVALUE(CriteriTecnici!$K5210,",","."),0))),4)&amp;""),",",".")&amp;", "&amp;CHAR(34)&amp;"denominator"&amp;CHAR(34)&amp;": "&amp;SUBSTITUTE(TRIM(ROUND(IFERROR(CriteriTecnici!$L5210*1,IFERROR(NUMBERVALUE(CriteriTecnici!$L5210,".",","),IFERROR(NUMBERVALUE(CriteriTecnici!$L5210,",","."),0))),4)&amp;""),",",".")&amp;", "&amp;CHAR(34)&amp;"flag"&amp;CHAR(34)&amp;": "&amp;SUBSTITUTE(TRIM(ROUND(IFERROR(CriteriTecnici!$M5210*1,IFERROR(NUMBERVALUE(CriteriTecnici!$M5210,".",","),IFERROR(NUMBERVALUE(CriteriTecnici!$M5210,",","."),0))),4)&amp;""),",",".")&amp;", "&amp;CHAR(34)&amp;"rawScore"&amp;CHAR(34)&amp;": "&amp;SUBSTITUTE(TRIM(ROUND(IFERROR(CriteriTecnici!$O5210*1,IFERROR(NUMBERVALUE(CriteriTecnici!$O5210,".",","),IFERROR(NUMBERVALUE(CriteriTecnici!$O5210,",","."),0))),4)&amp;""),",",".")&amp;CHAR(125)&amp;IF(TRUE,",",""))</f>
        <v/>
      </c>
    </row>
    <row r="5431">
      <c r="A5431" s="38">
        <f>IF(CriteriTecnici!$A5211="","","    "&amp;CHAR(123)&amp;CHAR(34)&amp;"bidderId"&amp;CHAR(34)&amp;": "&amp;CHAR(34)&amp;SUBSTITUTE(CriteriTecnici!$A5211,CHAR(34),"'")&amp;CHAR(34)&amp;", "&amp;CHAR(34)&amp;"lotId"&amp;CHAR(34)&amp;": "&amp;CHAR(34)&amp;SUBSTITUTE(CriteriTecnici!$C5211,CHAR(34),"'")&amp;CHAR(34)&amp;", "&amp;CHAR(34)&amp;"criterionId"&amp;CHAR(34)&amp;": "&amp;CHAR(34)&amp;SUBSTITUTE(CriteriTecnici!$D5211,CHAR(34),"'")&amp;CHAR(34)&amp;", "&amp;CHAR(34)&amp;"kind"&amp;CHAR(34)&amp;": "&amp;CHAR(34)&amp;SUBSTITUTE(CriteriTecnici!$F5211,CHAR(34),"'")&amp;CHAR(34)&amp;", "&amp;CHAR(34)&amp;"value"&amp;CHAR(34)&amp;": "&amp;SUBSTITUTE(TRIM(ROUND(IFERROR(CriteriTecnici!$N5211*1,IFERROR(NUMBERVALUE(CriteriTecnici!$N5211,".",","),IFERROR(NUMBERVALUE(CriteriTecnici!$N5211,",","."),0))),4)&amp;""),",",".")&amp;", "&amp;CHAR(34)&amp;"numerator"&amp;CHAR(34)&amp;": "&amp;SUBSTITUTE(TRIM(ROUND(IFERROR(CriteriTecnici!$K5211*1,IFERROR(NUMBERVALUE(CriteriTecnici!$K5211,".",","),IFERROR(NUMBERVALUE(CriteriTecnici!$K5211,",","."),0))),4)&amp;""),",",".")&amp;", "&amp;CHAR(34)&amp;"denominator"&amp;CHAR(34)&amp;": "&amp;SUBSTITUTE(TRIM(ROUND(IFERROR(CriteriTecnici!$L5211*1,IFERROR(NUMBERVALUE(CriteriTecnici!$L5211,".",","),IFERROR(NUMBERVALUE(CriteriTecnici!$L5211,",","."),0))),4)&amp;""),",",".")&amp;", "&amp;CHAR(34)&amp;"flag"&amp;CHAR(34)&amp;": "&amp;SUBSTITUTE(TRIM(ROUND(IFERROR(CriteriTecnici!$M5211*1,IFERROR(NUMBERVALUE(CriteriTecnici!$M5211,".",","),IFERROR(NUMBERVALUE(CriteriTecnici!$M5211,",","."),0))),4)&amp;""),",",".")&amp;", "&amp;CHAR(34)&amp;"rawScore"&amp;CHAR(34)&amp;": "&amp;SUBSTITUTE(TRIM(ROUND(IFERROR(CriteriTecnici!$O5211*1,IFERROR(NUMBERVALUE(CriteriTecnici!$O5211,".",","),IFERROR(NUMBERVALUE(CriteriTecnici!$O5211,",","."),0))),4)&amp;""),",",".")&amp;CHAR(125)&amp;IF(TRUE,",",""))</f>
        <v/>
      </c>
    </row>
    <row r="5432">
      <c r="A5432" s="38">
        <f>IF(CriteriTecnici!$A5212="","","    "&amp;CHAR(123)&amp;CHAR(34)&amp;"bidderId"&amp;CHAR(34)&amp;": "&amp;CHAR(34)&amp;SUBSTITUTE(CriteriTecnici!$A5212,CHAR(34),"'")&amp;CHAR(34)&amp;", "&amp;CHAR(34)&amp;"lotId"&amp;CHAR(34)&amp;": "&amp;CHAR(34)&amp;SUBSTITUTE(CriteriTecnici!$C5212,CHAR(34),"'")&amp;CHAR(34)&amp;", "&amp;CHAR(34)&amp;"criterionId"&amp;CHAR(34)&amp;": "&amp;CHAR(34)&amp;SUBSTITUTE(CriteriTecnici!$D5212,CHAR(34),"'")&amp;CHAR(34)&amp;", "&amp;CHAR(34)&amp;"kind"&amp;CHAR(34)&amp;": "&amp;CHAR(34)&amp;SUBSTITUTE(CriteriTecnici!$F5212,CHAR(34),"'")&amp;CHAR(34)&amp;", "&amp;CHAR(34)&amp;"value"&amp;CHAR(34)&amp;": "&amp;SUBSTITUTE(TRIM(ROUND(IFERROR(CriteriTecnici!$N5212*1,IFERROR(NUMBERVALUE(CriteriTecnici!$N5212,".",","),IFERROR(NUMBERVALUE(CriteriTecnici!$N5212,",","."),0))),4)&amp;""),",",".")&amp;", "&amp;CHAR(34)&amp;"numerator"&amp;CHAR(34)&amp;": "&amp;SUBSTITUTE(TRIM(ROUND(IFERROR(CriteriTecnici!$K5212*1,IFERROR(NUMBERVALUE(CriteriTecnici!$K5212,".",","),IFERROR(NUMBERVALUE(CriteriTecnici!$K5212,",","."),0))),4)&amp;""),",",".")&amp;", "&amp;CHAR(34)&amp;"denominator"&amp;CHAR(34)&amp;": "&amp;SUBSTITUTE(TRIM(ROUND(IFERROR(CriteriTecnici!$L5212*1,IFERROR(NUMBERVALUE(CriteriTecnici!$L5212,".",","),IFERROR(NUMBERVALUE(CriteriTecnici!$L5212,",","."),0))),4)&amp;""),",",".")&amp;", "&amp;CHAR(34)&amp;"flag"&amp;CHAR(34)&amp;": "&amp;SUBSTITUTE(TRIM(ROUND(IFERROR(CriteriTecnici!$M5212*1,IFERROR(NUMBERVALUE(CriteriTecnici!$M5212,".",","),IFERROR(NUMBERVALUE(CriteriTecnici!$M5212,",","."),0))),4)&amp;""),",",".")&amp;", "&amp;CHAR(34)&amp;"rawScore"&amp;CHAR(34)&amp;": "&amp;SUBSTITUTE(TRIM(ROUND(IFERROR(CriteriTecnici!$O5212*1,IFERROR(NUMBERVALUE(CriteriTecnici!$O5212,".",","),IFERROR(NUMBERVALUE(CriteriTecnici!$O5212,",","."),0))),4)&amp;""),",",".")&amp;CHAR(125)&amp;IF(COUNTA(Offerte!$A170:$A$200)&gt;0,",",""))</f>
        <v/>
      </c>
    </row>
    <row r="5433">
      <c r="A5433" s="38">
        <f>IF(CriteriTecnici!$A5213="","","    "&amp;CHAR(123)&amp;CHAR(34)&amp;"bidderId"&amp;CHAR(34)&amp;": "&amp;CHAR(34)&amp;SUBSTITUTE(CriteriTecnici!$A5213,CHAR(34),"'")&amp;CHAR(34)&amp;", "&amp;CHAR(34)&amp;"lotId"&amp;CHAR(34)&amp;": "&amp;CHAR(34)&amp;SUBSTITUTE(CriteriTecnici!$C5213,CHAR(34),"'")&amp;CHAR(34)&amp;", "&amp;CHAR(34)&amp;"criterionId"&amp;CHAR(34)&amp;": "&amp;CHAR(34)&amp;SUBSTITUTE(CriteriTecnici!$D5213,CHAR(34),"'")&amp;CHAR(34)&amp;", "&amp;CHAR(34)&amp;"kind"&amp;CHAR(34)&amp;": "&amp;CHAR(34)&amp;SUBSTITUTE(CriteriTecnici!$F5213,CHAR(34),"'")&amp;CHAR(34)&amp;", "&amp;CHAR(34)&amp;"value"&amp;CHAR(34)&amp;": "&amp;SUBSTITUTE(TRIM(ROUND(IFERROR(CriteriTecnici!$N5213*1,IFERROR(NUMBERVALUE(CriteriTecnici!$N5213,".",","),IFERROR(NUMBERVALUE(CriteriTecnici!$N5213,",","."),0))),4)&amp;""),",",".")&amp;", "&amp;CHAR(34)&amp;"numerator"&amp;CHAR(34)&amp;": "&amp;SUBSTITUTE(TRIM(ROUND(IFERROR(CriteriTecnici!$K5213*1,IFERROR(NUMBERVALUE(CriteriTecnici!$K5213,".",","),IFERROR(NUMBERVALUE(CriteriTecnici!$K5213,",","."),0))),4)&amp;""),",",".")&amp;", "&amp;CHAR(34)&amp;"denominator"&amp;CHAR(34)&amp;": "&amp;SUBSTITUTE(TRIM(ROUND(IFERROR(CriteriTecnici!$L5213*1,IFERROR(NUMBERVALUE(CriteriTecnici!$L5213,".",","),IFERROR(NUMBERVALUE(CriteriTecnici!$L5213,",","."),0))),4)&amp;""),",",".")&amp;", "&amp;CHAR(34)&amp;"flag"&amp;CHAR(34)&amp;": "&amp;SUBSTITUTE(TRIM(ROUND(IFERROR(CriteriTecnici!$M5213*1,IFERROR(NUMBERVALUE(CriteriTecnici!$M5213,".",","),IFERROR(NUMBERVALUE(CriteriTecnici!$M5213,",","."),0))),4)&amp;""),",",".")&amp;", "&amp;CHAR(34)&amp;"rawScore"&amp;CHAR(34)&amp;": "&amp;SUBSTITUTE(TRIM(ROUND(IFERROR(CriteriTecnici!$O5213*1,IFERROR(NUMBERVALUE(CriteriTecnici!$O5213,".",","),IFERROR(NUMBERVALUE(CriteriTecnici!$O5213,",","."),0))),4)&amp;""),",",".")&amp;CHAR(125)&amp;IF(TRUE,",",""))</f>
        <v/>
      </c>
    </row>
    <row r="5434">
      <c r="A5434" s="38">
        <f>IF(CriteriTecnici!$A5214="","","    "&amp;CHAR(123)&amp;CHAR(34)&amp;"bidderId"&amp;CHAR(34)&amp;": "&amp;CHAR(34)&amp;SUBSTITUTE(CriteriTecnici!$A5214,CHAR(34),"'")&amp;CHAR(34)&amp;", "&amp;CHAR(34)&amp;"lotId"&amp;CHAR(34)&amp;": "&amp;CHAR(34)&amp;SUBSTITUTE(CriteriTecnici!$C5214,CHAR(34),"'")&amp;CHAR(34)&amp;", "&amp;CHAR(34)&amp;"criterionId"&amp;CHAR(34)&amp;": "&amp;CHAR(34)&amp;SUBSTITUTE(CriteriTecnici!$D5214,CHAR(34),"'")&amp;CHAR(34)&amp;", "&amp;CHAR(34)&amp;"kind"&amp;CHAR(34)&amp;": "&amp;CHAR(34)&amp;SUBSTITUTE(CriteriTecnici!$F5214,CHAR(34),"'")&amp;CHAR(34)&amp;", "&amp;CHAR(34)&amp;"value"&amp;CHAR(34)&amp;": "&amp;SUBSTITUTE(TRIM(ROUND(IFERROR(CriteriTecnici!$N5214*1,IFERROR(NUMBERVALUE(CriteriTecnici!$N5214,".",","),IFERROR(NUMBERVALUE(CriteriTecnici!$N5214,",","."),0))),4)&amp;""),",",".")&amp;", "&amp;CHAR(34)&amp;"numerator"&amp;CHAR(34)&amp;": "&amp;SUBSTITUTE(TRIM(ROUND(IFERROR(CriteriTecnici!$K5214*1,IFERROR(NUMBERVALUE(CriteriTecnici!$K5214,".",","),IFERROR(NUMBERVALUE(CriteriTecnici!$K5214,",","."),0))),4)&amp;""),",",".")&amp;", "&amp;CHAR(34)&amp;"denominator"&amp;CHAR(34)&amp;": "&amp;SUBSTITUTE(TRIM(ROUND(IFERROR(CriteriTecnici!$L5214*1,IFERROR(NUMBERVALUE(CriteriTecnici!$L5214,".",","),IFERROR(NUMBERVALUE(CriteriTecnici!$L5214,",","."),0))),4)&amp;""),",",".")&amp;", "&amp;CHAR(34)&amp;"flag"&amp;CHAR(34)&amp;": "&amp;SUBSTITUTE(TRIM(ROUND(IFERROR(CriteriTecnici!$M5214*1,IFERROR(NUMBERVALUE(CriteriTecnici!$M5214,".",","),IFERROR(NUMBERVALUE(CriteriTecnici!$M5214,",","."),0))),4)&amp;""),",",".")&amp;", "&amp;CHAR(34)&amp;"rawScore"&amp;CHAR(34)&amp;": "&amp;SUBSTITUTE(TRIM(ROUND(IFERROR(CriteriTecnici!$O5214*1,IFERROR(NUMBERVALUE(CriteriTecnici!$O5214,".",","),IFERROR(NUMBERVALUE(CriteriTecnici!$O5214,",","."),0))),4)&amp;""),",",".")&amp;CHAR(125)&amp;IF(TRUE,",",""))</f>
        <v/>
      </c>
    </row>
    <row r="5435">
      <c r="A5435" s="38">
        <f>IF(CriteriTecnici!$A5215="","","    "&amp;CHAR(123)&amp;CHAR(34)&amp;"bidderId"&amp;CHAR(34)&amp;": "&amp;CHAR(34)&amp;SUBSTITUTE(CriteriTecnici!$A5215,CHAR(34),"'")&amp;CHAR(34)&amp;", "&amp;CHAR(34)&amp;"lotId"&amp;CHAR(34)&amp;": "&amp;CHAR(34)&amp;SUBSTITUTE(CriteriTecnici!$C5215,CHAR(34),"'")&amp;CHAR(34)&amp;", "&amp;CHAR(34)&amp;"criterionId"&amp;CHAR(34)&amp;": "&amp;CHAR(34)&amp;SUBSTITUTE(CriteriTecnici!$D5215,CHAR(34),"'")&amp;CHAR(34)&amp;", "&amp;CHAR(34)&amp;"kind"&amp;CHAR(34)&amp;": "&amp;CHAR(34)&amp;SUBSTITUTE(CriteriTecnici!$F5215,CHAR(34),"'")&amp;CHAR(34)&amp;", "&amp;CHAR(34)&amp;"value"&amp;CHAR(34)&amp;": "&amp;SUBSTITUTE(TRIM(ROUND(IFERROR(CriteriTecnici!$N5215*1,IFERROR(NUMBERVALUE(CriteriTecnici!$N5215,".",","),IFERROR(NUMBERVALUE(CriteriTecnici!$N5215,",","."),0))),4)&amp;""),",",".")&amp;", "&amp;CHAR(34)&amp;"numerator"&amp;CHAR(34)&amp;": "&amp;SUBSTITUTE(TRIM(ROUND(IFERROR(CriteriTecnici!$K5215*1,IFERROR(NUMBERVALUE(CriteriTecnici!$K5215,".",","),IFERROR(NUMBERVALUE(CriteriTecnici!$K5215,",","."),0))),4)&amp;""),",",".")&amp;", "&amp;CHAR(34)&amp;"denominator"&amp;CHAR(34)&amp;": "&amp;SUBSTITUTE(TRIM(ROUND(IFERROR(CriteriTecnici!$L5215*1,IFERROR(NUMBERVALUE(CriteriTecnici!$L5215,".",","),IFERROR(NUMBERVALUE(CriteriTecnici!$L5215,",","."),0))),4)&amp;""),",",".")&amp;", "&amp;CHAR(34)&amp;"flag"&amp;CHAR(34)&amp;": "&amp;SUBSTITUTE(TRIM(ROUND(IFERROR(CriteriTecnici!$M5215*1,IFERROR(NUMBERVALUE(CriteriTecnici!$M5215,".",","),IFERROR(NUMBERVALUE(CriteriTecnici!$M5215,",","."),0))),4)&amp;""),",",".")&amp;", "&amp;CHAR(34)&amp;"rawScore"&amp;CHAR(34)&amp;": "&amp;SUBSTITUTE(TRIM(ROUND(IFERROR(CriteriTecnici!$O5215*1,IFERROR(NUMBERVALUE(CriteriTecnici!$O5215,".",","),IFERROR(NUMBERVALUE(CriteriTecnici!$O5215,",","."),0))),4)&amp;""),",",".")&amp;CHAR(125)&amp;IF(TRUE,",",""))</f>
        <v/>
      </c>
    </row>
    <row r="5436">
      <c r="A5436" s="38">
        <f>IF(CriteriTecnici!$A5216="","","    "&amp;CHAR(123)&amp;CHAR(34)&amp;"bidderId"&amp;CHAR(34)&amp;": "&amp;CHAR(34)&amp;SUBSTITUTE(CriteriTecnici!$A5216,CHAR(34),"'")&amp;CHAR(34)&amp;", "&amp;CHAR(34)&amp;"lotId"&amp;CHAR(34)&amp;": "&amp;CHAR(34)&amp;SUBSTITUTE(CriteriTecnici!$C5216,CHAR(34),"'")&amp;CHAR(34)&amp;", "&amp;CHAR(34)&amp;"criterionId"&amp;CHAR(34)&amp;": "&amp;CHAR(34)&amp;SUBSTITUTE(CriteriTecnici!$D5216,CHAR(34),"'")&amp;CHAR(34)&amp;", "&amp;CHAR(34)&amp;"kind"&amp;CHAR(34)&amp;": "&amp;CHAR(34)&amp;SUBSTITUTE(CriteriTecnici!$F5216,CHAR(34),"'")&amp;CHAR(34)&amp;", "&amp;CHAR(34)&amp;"value"&amp;CHAR(34)&amp;": "&amp;SUBSTITUTE(TRIM(ROUND(IFERROR(CriteriTecnici!$N5216*1,IFERROR(NUMBERVALUE(CriteriTecnici!$N5216,".",","),IFERROR(NUMBERVALUE(CriteriTecnici!$N5216,",","."),0))),4)&amp;""),",",".")&amp;", "&amp;CHAR(34)&amp;"numerator"&amp;CHAR(34)&amp;": "&amp;SUBSTITUTE(TRIM(ROUND(IFERROR(CriteriTecnici!$K5216*1,IFERROR(NUMBERVALUE(CriteriTecnici!$K5216,".",","),IFERROR(NUMBERVALUE(CriteriTecnici!$K5216,",","."),0))),4)&amp;""),",",".")&amp;", "&amp;CHAR(34)&amp;"denominator"&amp;CHAR(34)&amp;": "&amp;SUBSTITUTE(TRIM(ROUND(IFERROR(CriteriTecnici!$L5216*1,IFERROR(NUMBERVALUE(CriteriTecnici!$L5216,".",","),IFERROR(NUMBERVALUE(CriteriTecnici!$L5216,",","."),0))),4)&amp;""),",",".")&amp;", "&amp;CHAR(34)&amp;"flag"&amp;CHAR(34)&amp;": "&amp;SUBSTITUTE(TRIM(ROUND(IFERROR(CriteriTecnici!$M5216*1,IFERROR(NUMBERVALUE(CriteriTecnici!$M5216,".",","),IFERROR(NUMBERVALUE(CriteriTecnici!$M5216,",","."),0))),4)&amp;""),",",".")&amp;", "&amp;CHAR(34)&amp;"rawScore"&amp;CHAR(34)&amp;": "&amp;SUBSTITUTE(TRIM(ROUND(IFERROR(CriteriTecnici!$O5216*1,IFERROR(NUMBERVALUE(CriteriTecnici!$O5216,".",","),IFERROR(NUMBERVALUE(CriteriTecnici!$O5216,",","."),0))),4)&amp;""),",",".")&amp;CHAR(125)&amp;IF(TRUE,",",""))</f>
        <v/>
      </c>
    </row>
    <row r="5437">
      <c r="A5437" s="38">
        <f>IF(CriteriTecnici!$A5217="","","    "&amp;CHAR(123)&amp;CHAR(34)&amp;"bidderId"&amp;CHAR(34)&amp;": "&amp;CHAR(34)&amp;SUBSTITUTE(CriteriTecnici!$A5217,CHAR(34),"'")&amp;CHAR(34)&amp;", "&amp;CHAR(34)&amp;"lotId"&amp;CHAR(34)&amp;": "&amp;CHAR(34)&amp;SUBSTITUTE(CriteriTecnici!$C5217,CHAR(34),"'")&amp;CHAR(34)&amp;", "&amp;CHAR(34)&amp;"criterionId"&amp;CHAR(34)&amp;": "&amp;CHAR(34)&amp;SUBSTITUTE(CriteriTecnici!$D5217,CHAR(34),"'")&amp;CHAR(34)&amp;", "&amp;CHAR(34)&amp;"kind"&amp;CHAR(34)&amp;": "&amp;CHAR(34)&amp;SUBSTITUTE(CriteriTecnici!$F5217,CHAR(34),"'")&amp;CHAR(34)&amp;", "&amp;CHAR(34)&amp;"value"&amp;CHAR(34)&amp;": "&amp;SUBSTITUTE(TRIM(ROUND(IFERROR(CriteriTecnici!$N5217*1,IFERROR(NUMBERVALUE(CriteriTecnici!$N5217,".",","),IFERROR(NUMBERVALUE(CriteriTecnici!$N5217,",","."),0))),4)&amp;""),",",".")&amp;", "&amp;CHAR(34)&amp;"numerator"&amp;CHAR(34)&amp;": "&amp;SUBSTITUTE(TRIM(ROUND(IFERROR(CriteriTecnici!$K5217*1,IFERROR(NUMBERVALUE(CriteriTecnici!$K5217,".",","),IFERROR(NUMBERVALUE(CriteriTecnici!$K5217,",","."),0))),4)&amp;""),",",".")&amp;", "&amp;CHAR(34)&amp;"denominator"&amp;CHAR(34)&amp;": "&amp;SUBSTITUTE(TRIM(ROUND(IFERROR(CriteriTecnici!$L5217*1,IFERROR(NUMBERVALUE(CriteriTecnici!$L5217,".",","),IFERROR(NUMBERVALUE(CriteriTecnici!$L5217,",","."),0))),4)&amp;""),",",".")&amp;", "&amp;CHAR(34)&amp;"flag"&amp;CHAR(34)&amp;": "&amp;SUBSTITUTE(TRIM(ROUND(IFERROR(CriteriTecnici!$M5217*1,IFERROR(NUMBERVALUE(CriteriTecnici!$M5217,".",","),IFERROR(NUMBERVALUE(CriteriTecnici!$M5217,",","."),0))),4)&amp;""),",",".")&amp;", "&amp;CHAR(34)&amp;"rawScore"&amp;CHAR(34)&amp;": "&amp;SUBSTITUTE(TRIM(ROUND(IFERROR(CriteriTecnici!$O5217*1,IFERROR(NUMBERVALUE(CriteriTecnici!$O5217,".",","),IFERROR(NUMBERVALUE(CriteriTecnici!$O5217,",","."),0))),4)&amp;""),",",".")&amp;CHAR(125)&amp;IF(TRUE,",",""))</f>
        <v/>
      </c>
    </row>
    <row r="5438">
      <c r="A5438" s="38">
        <f>IF(CriteriTecnici!$A5218="","","    "&amp;CHAR(123)&amp;CHAR(34)&amp;"bidderId"&amp;CHAR(34)&amp;": "&amp;CHAR(34)&amp;SUBSTITUTE(CriteriTecnici!$A5218,CHAR(34),"'")&amp;CHAR(34)&amp;", "&amp;CHAR(34)&amp;"lotId"&amp;CHAR(34)&amp;": "&amp;CHAR(34)&amp;SUBSTITUTE(CriteriTecnici!$C5218,CHAR(34),"'")&amp;CHAR(34)&amp;", "&amp;CHAR(34)&amp;"criterionId"&amp;CHAR(34)&amp;": "&amp;CHAR(34)&amp;SUBSTITUTE(CriteriTecnici!$D5218,CHAR(34),"'")&amp;CHAR(34)&amp;", "&amp;CHAR(34)&amp;"kind"&amp;CHAR(34)&amp;": "&amp;CHAR(34)&amp;SUBSTITUTE(CriteriTecnici!$F5218,CHAR(34),"'")&amp;CHAR(34)&amp;", "&amp;CHAR(34)&amp;"value"&amp;CHAR(34)&amp;": "&amp;SUBSTITUTE(TRIM(ROUND(IFERROR(CriteriTecnici!$N5218*1,IFERROR(NUMBERVALUE(CriteriTecnici!$N5218,".",","),IFERROR(NUMBERVALUE(CriteriTecnici!$N5218,",","."),0))),4)&amp;""),",",".")&amp;", "&amp;CHAR(34)&amp;"numerator"&amp;CHAR(34)&amp;": "&amp;SUBSTITUTE(TRIM(ROUND(IFERROR(CriteriTecnici!$K5218*1,IFERROR(NUMBERVALUE(CriteriTecnici!$K5218,".",","),IFERROR(NUMBERVALUE(CriteriTecnici!$K5218,",","."),0))),4)&amp;""),",",".")&amp;", "&amp;CHAR(34)&amp;"denominator"&amp;CHAR(34)&amp;": "&amp;SUBSTITUTE(TRIM(ROUND(IFERROR(CriteriTecnici!$L5218*1,IFERROR(NUMBERVALUE(CriteriTecnici!$L5218,".",","),IFERROR(NUMBERVALUE(CriteriTecnici!$L5218,",","."),0))),4)&amp;""),",",".")&amp;", "&amp;CHAR(34)&amp;"flag"&amp;CHAR(34)&amp;": "&amp;SUBSTITUTE(TRIM(ROUND(IFERROR(CriteriTecnici!$M5218*1,IFERROR(NUMBERVALUE(CriteriTecnici!$M5218,".",","),IFERROR(NUMBERVALUE(CriteriTecnici!$M5218,",","."),0))),4)&amp;""),",",".")&amp;", "&amp;CHAR(34)&amp;"rawScore"&amp;CHAR(34)&amp;": "&amp;SUBSTITUTE(TRIM(ROUND(IFERROR(CriteriTecnici!$O5218*1,IFERROR(NUMBERVALUE(CriteriTecnici!$O5218,".",","),IFERROR(NUMBERVALUE(CriteriTecnici!$O5218,",","."),0))),4)&amp;""),",",".")&amp;CHAR(125)&amp;IF(TRUE,",",""))</f>
        <v/>
      </c>
    </row>
    <row r="5439">
      <c r="A5439" s="38">
        <f>IF(CriteriTecnici!$A5219="","","    "&amp;CHAR(123)&amp;CHAR(34)&amp;"bidderId"&amp;CHAR(34)&amp;": "&amp;CHAR(34)&amp;SUBSTITUTE(CriteriTecnici!$A5219,CHAR(34),"'")&amp;CHAR(34)&amp;", "&amp;CHAR(34)&amp;"lotId"&amp;CHAR(34)&amp;": "&amp;CHAR(34)&amp;SUBSTITUTE(CriteriTecnici!$C5219,CHAR(34),"'")&amp;CHAR(34)&amp;", "&amp;CHAR(34)&amp;"criterionId"&amp;CHAR(34)&amp;": "&amp;CHAR(34)&amp;SUBSTITUTE(CriteriTecnici!$D5219,CHAR(34),"'")&amp;CHAR(34)&amp;", "&amp;CHAR(34)&amp;"kind"&amp;CHAR(34)&amp;": "&amp;CHAR(34)&amp;SUBSTITUTE(CriteriTecnici!$F5219,CHAR(34),"'")&amp;CHAR(34)&amp;", "&amp;CHAR(34)&amp;"value"&amp;CHAR(34)&amp;": "&amp;SUBSTITUTE(TRIM(ROUND(IFERROR(CriteriTecnici!$N5219*1,IFERROR(NUMBERVALUE(CriteriTecnici!$N5219,".",","),IFERROR(NUMBERVALUE(CriteriTecnici!$N5219,",","."),0))),4)&amp;""),",",".")&amp;", "&amp;CHAR(34)&amp;"numerator"&amp;CHAR(34)&amp;": "&amp;SUBSTITUTE(TRIM(ROUND(IFERROR(CriteriTecnici!$K5219*1,IFERROR(NUMBERVALUE(CriteriTecnici!$K5219,".",","),IFERROR(NUMBERVALUE(CriteriTecnici!$K5219,",","."),0))),4)&amp;""),",",".")&amp;", "&amp;CHAR(34)&amp;"denominator"&amp;CHAR(34)&amp;": "&amp;SUBSTITUTE(TRIM(ROUND(IFERROR(CriteriTecnici!$L5219*1,IFERROR(NUMBERVALUE(CriteriTecnici!$L5219,".",","),IFERROR(NUMBERVALUE(CriteriTecnici!$L5219,",","."),0))),4)&amp;""),",",".")&amp;", "&amp;CHAR(34)&amp;"flag"&amp;CHAR(34)&amp;": "&amp;SUBSTITUTE(TRIM(ROUND(IFERROR(CriteriTecnici!$M5219*1,IFERROR(NUMBERVALUE(CriteriTecnici!$M5219,".",","),IFERROR(NUMBERVALUE(CriteriTecnici!$M5219,",","."),0))),4)&amp;""),",",".")&amp;", "&amp;CHAR(34)&amp;"rawScore"&amp;CHAR(34)&amp;": "&amp;SUBSTITUTE(TRIM(ROUND(IFERROR(CriteriTecnici!$O5219*1,IFERROR(NUMBERVALUE(CriteriTecnici!$O5219,".",","),IFERROR(NUMBERVALUE(CriteriTecnici!$O5219,",","."),0))),4)&amp;""),",",".")&amp;CHAR(125)&amp;IF(TRUE,",",""))</f>
        <v/>
      </c>
    </row>
    <row r="5440">
      <c r="A5440" s="38">
        <f>IF(CriteriTecnici!$A5220="","","    "&amp;CHAR(123)&amp;CHAR(34)&amp;"bidderId"&amp;CHAR(34)&amp;": "&amp;CHAR(34)&amp;SUBSTITUTE(CriteriTecnici!$A5220,CHAR(34),"'")&amp;CHAR(34)&amp;", "&amp;CHAR(34)&amp;"lotId"&amp;CHAR(34)&amp;": "&amp;CHAR(34)&amp;SUBSTITUTE(CriteriTecnici!$C5220,CHAR(34),"'")&amp;CHAR(34)&amp;", "&amp;CHAR(34)&amp;"criterionId"&amp;CHAR(34)&amp;": "&amp;CHAR(34)&amp;SUBSTITUTE(CriteriTecnici!$D5220,CHAR(34),"'")&amp;CHAR(34)&amp;", "&amp;CHAR(34)&amp;"kind"&amp;CHAR(34)&amp;": "&amp;CHAR(34)&amp;SUBSTITUTE(CriteriTecnici!$F5220,CHAR(34),"'")&amp;CHAR(34)&amp;", "&amp;CHAR(34)&amp;"value"&amp;CHAR(34)&amp;": "&amp;SUBSTITUTE(TRIM(ROUND(IFERROR(CriteriTecnici!$N5220*1,IFERROR(NUMBERVALUE(CriteriTecnici!$N5220,".",","),IFERROR(NUMBERVALUE(CriteriTecnici!$N5220,",","."),0))),4)&amp;""),",",".")&amp;", "&amp;CHAR(34)&amp;"numerator"&amp;CHAR(34)&amp;": "&amp;SUBSTITUTE(TRIM(ROUND(IFERROR(CriteriTecnici!$K5220*1,IFERROR(NUMBERVALUE(CriteriTecnici!$K5220,".",","),IFERROR(NUMBERVALUE(CriteriTecnici!$K5220,",","."),0))),4)&amp;""),",",".")&amp;", "&amp;CHAR(34)&amp;"denominator"&amp;CHAR(34)&amp;": "&amp;SUBSTITUTE(TRIM(ROUND(IFERROR(CriteriTecnici!$L5220*1,IFERROR(NUMBERVALUE(CriteriTecnici!$L5220,".",","),IFERROR(NUMBERVALUE(CriteriTecnici!$L5220,",","."),0))),4)&amp;""),",",".")&amp;", "&amp;CHAR(34)&amp;"flag"&amp;CHAR(34)&amp;": "&amp;SUBSTITUTE(TRIM(ROUND(IFERROR(CriteriTecnici!$M5220*1,IFERROR(NUMBERVALUE(CriteriTecnici!$M5220,".",","),IFERROR(NUMBERVALUE(CriteriTecnici!$M5220,",","."),0))),4)&amp;""),",",".")&amp;", "&amp;CHAR(34)&amp;"rawScore"&amp;CHAR(34)&amp;": "&amp;SUBSTITUTE(TRIM(ROUND(IFERROR(CriteriTecnici!$O5220*1,IFERROR(NUMBERVALUE(CriteriTecnici!$O5220,".",","),IFERROR(NUMBERVALUE(CriteriTecnici!$O5220,",","."),0))),4)&amp;""),",",".")&amp;CHAR(125)&amp;IF(TRUE,",",""))</f>
        <v/>
      </c>
    </row>
    <row r="5441">
      <c r="A5441" s="38">
        <f>IF(CriteriTecnici!$A5221="","","    "&amp;CHAR(123)&amp;CHAR(34)&amp;"bidderId"&amp;CHAR(34)&amp;": "&amp;CHAR(34)&amp;SUBSTITUTE(CriteriTecnici!$A5221,CHAR(34),"'")&amp;CHAR(34)&amp;", "&amp;CHAR(34)&amp;"lotId"&amp;CHAR(34)&amp;": "&amp;CHAR(34)&amp;SUBSTITUTE(CriteriTecnici!$C5221,CHAR(34),"'")&amp;CHAR(34)&amp;", "&amp;CHAR(34)&amp;"criterionId"&amp;CHAR(34)&amp;": "&amp;CHAR(34)&amp;SUBSTITUTE(CriteriTecnici!$D5221,CHAR(34),"'")&amp;CHAR(34)&amp;", "&amp;CHAR(34)&amp;"kind"&amp;CHAR(34)&amp;": "&amp;CHAR(34)&amp;SUBSTITUTE(CriteriTecnici!$F5221,CHAR(34),"'")&amp;CHAR(34)&amp;", "&amp;CHAR(34)&amp;"value"&amp;CHAR(34)&amp;": "&amp;SUBSTITUTE(TRIM(ROUND(IFERROR(CriteriTecnici!$N5221*1,IFERROR(NUMBERVALUE(CriteriTecnici!$N5221,".",","),IFERROR(NUMBERVALUE(CriteriTecnici!$N5221,",","."),0))),4)&amp;""),",",".")&amp;", "&amp;CHAR(34)&amp;"numerator"&amp;CHAR(34)&amp;": "&amp;SUBSTITUTE(TRIM(ROUND(IFERROR(CriteriTecnici!$K5221*1,IFERROR(NUMBERVALUE(CriteriTecnici!$K5221,".",","),IFERROR(NUMBERVALUE(CriteriTecnici!$K5221,",","."),0))),4)&amp;""),",",".")&amp;", "&amp;CHAR(34)&amp;"denominator"&amp;CHAR(34)&amp;": "&amp;SUBSTITUTE(TRIM(ROUND(IFERROR(CriteriTecnici!$L5221*1,IFERROR(NUMBERVALUE(CriteriTecnici!$L5221,".",","),IFERROR(NUMBERVALUE(CriteriTecnici!$L5221,",","."),0))),4)&amp;""),",",".")&amp;", "&amp;CHAR(34)&amp;"flag"&amp;CHAR(34)&amp;": "&amp;SUBSTITUTE(TRIM(ROUND(IFERROR(CriteriTecnici!$M5221*1,IFERROR(NUMBERVALUE(CriteriTecnici!$M5221,".",","),IFERROR(NUMBERVALUE(CriteriTecnici!$M5221,",","."),0))),4)&amp;""),",",".")&amp;", "&amp;CHAR(34)&amp;"rawScore"&amp;CHAR(34)&amp;": "&amp;SUBSTITUTE(TRIM(ROUND(IFERROR(CriteriTecnici!$O5221*1,IFERROR(NUMBERVALUE(CriteriTecnici!$O5221,".",","),IFERROR(NUMBERVALUE(CriteriTecnici!$O5221,",","."),0))),4)&amp;""),",",".")&amp;CHAR(125)&amp;IF(TRUE,",",""))</f>
        <v/>
      </c>
    </row>
    <row r="5442">
      <c r="A5442" s="38">
        <f>IF(CriteriTecnici!$A5222="","","    "&amp;CHAR(123)&amp;CHAR(34)&amp;"bidderId"&amp;CHAR(34)&amp;": "&amp;CHAR(34)&amp;SUBSTITUTE(CriteriTecnici!$A5222,CHAR(34),"'")&amp;CHAR(34)&amp;", "&amp;CHAR(34)&amp;"lotId"&amp;CHAR(34)&amp;": "&amp;CHAR(34)&amp;SUBSTITUTE(CriteriTecnici!$C5222,CHAR(34),"'")&amp;CHAR(34)&amp;", "&amp;CHAR(34)&amp;"criterionId"&amp;CHAR(34)&amp;": "&amp;CHAR(34)&amp;SUBSTITUTE(CriteriTecnici!$D5222,CHAR(34),"'")&amp;CHAR(34)&amp;", "&amp;CHAR(34)&amp;"kind"&amp;CHAR(34)&amp;": "&amp;CHAR(34)&amp;SUBSTITUTE(CriteriTecnici!$F5222,CHAR(34),"'")&amp;CHAR(34)&amp;", "&amp;CHAR(34)&amp;"value"&amp;CHAR(34)&amp;": "&amp;SUBSTITUTE(TRIM(ROUND(IFERROR(CriteriTecnici!$N5222*1,IFERROR(NUMBERVALUE(CriteriTecnici!$N5222,".",","),IFERROR(NUMBERVALUE(CriteriTecnici!$N5222,",","."),0))),4)&amp;""),",",".")&amp;", "&amp;CHAR(34)&amp;"numerator"&amp;CHAR(34)&amp;": "&amp;SUBSTITUTE(TRIM(ROUND(IFERROR(CriteriTecnici!$K5222*1,IFERROR(NUMBERVALUE(CriteriTecnici!$K5222,".",","),IFERROR(NUMBERVALUE(CriteriTecnici!$K5222,",","."),0))),4)&amp;""),",",".")&amp;", "&amp;CHAR(34)&amp;"denominator"&amp;CHAR(34)&amp;": "&amp;SUBSTITUTE(TRIM(ROUND(IFERROR(CriteriTecnici!$L5222*1,IFERROR(NUMBERVALUE(CriteriTecnici!$L5222,".",","),IFERROR(NUMBERVALUE(CriteriTecnici!$L5222,",","."),0))),4)&amp;""),",",".")&amp;", "&amp;CHAR(34)&amp;"flag"&amp;CHAR(34)&amp;": "&amp;SUBSTITUTE(TRIM(ROUND(IFERROR(CriteriTecnici!$M5222*1,IFERROR(NUMBERVALUE(CriteriTecnici!$M5222,".",","),IFERROR(NUMBERVALUE(CriteriTecnici!$M5222,",","."),0))),4)&amp;""),",",".")&amp;", "&amp;CHAR(34)&amp;"rawScore"&amp;CHAR(34)&amp;": "&amp;SUBSTITUTE(TRIM(ROUND(IFERROR(CriteriTecnici!$O5222*1,IFERROR(NUMBERVALUE(CriteriTecnici!$O5222,".",","),IFERROR(NUMBERVALUE(CriteriTecnici!$O5222,",","."),0))),4)&amp;""),",",".")&amp;CHAR(125)&amp;IF(TRUE,",",""))</f>
        <v/>
      </c>
    </row>
    <row r="5443">
      <c r="A5443" s="38">
        <f>IF(CriteriTecnici!$A5223="","","    "&amp;CHAR(123)&amp;CHAR(34)&amp;"bidderId"&amp;CHAR(34)&amp;": "&amp;CHAR(34)&amp;SUBSTITUTE(CriteriTecnici!$A5223,CHAR(34),"'")&amp;CHAR(34)&amp;", "&amp;CHAR(34)&amp;"lotId"&amp;CHAR(34)&amp;": "&amp;CHAR(34)&amp;SUBSTITUTE(CriteriTecnici!$C5223,CHAR(34),"'")&amp;CHAR(34)&amp;", "&amp;CHAR(34)&amp;"criterionId"&amp;CHAR(34)&amp;": "&amp;CHAR(34)&amp;SUBSTITUTE(CriteriTecnici!$D5223,CHAR(34),"'")&amp;CHAR(34)&amp;", "&amp;CHAR(34)&amp;"kind"&amp;CHAR(34)&amp;": "&amp;CHAR(34)&amp;SUBSTITUTE(CriteriTecnici!$F5223,CHAR(34),"'")&amp;CHAR(34)&amp;", "&amp;CHAR(34)&amp;"value"&amp;CHAR(34)&amp;": "&amp;SUBSTITUTE(TRIM(ROUND(IFERROR(CriteriTecnici!$N5223*1,IFERROR(NUMBERVALUE(CriteriTecnici!$N5223,".",","),IFERROR(NUMBERVALUE(CriteriTecnici!$N5223,",","."),0))),4)&amp;""),",",".")&amp;", "&amp;CHAR(34)&amp;"numerator"&amp;CHAR(34)&amp;": "&amp;SUBSTITUTE(TRIM(ROUND(IFERROR(CriteriTecnici!$K5223*1,IFERROR(NUMBERVALUE(CriteriTecnici!$K5223,".",","),IFERROR(NUMBERVALUE(CriteriTecnici!$K5223,",","."),0))),4)&amp;""),",",".")&amp;", "&amp;CHAR(34)&amp;"denominator"&amp;CHAR(34)&amp;": "&amp;SUBSTITUTE(TRIM(ROUND(IFERROR(CriteriTecnici!$L5223*1,IFERROR(NUMBERVALUE(CriteriTecnici!$L5223,".",","),IFERROR(NUMBERVALUE(CriteriTecnici!$L5223,",","."),0))),4)&amp;""),",",".")&amp;", "&amp;CHAR(34)&amp;"flag"&amp;CHAR(34)&amp;": "&amp;SUBSTITUTE(TRIM(ROUND(IFERROR(CriteriTecnici!$M5223*1,IFERROR(NUMBERVALUE(CriteriTecnici!$M5223,".",","),IFERROR(NUMBERVALUE(CriteriTecnici!$M5223,",","."),0))),4)&amp;""),",",".")&amp;", "&amp;CHAR(34)&amp;"rawScore"&amp;CHAR(34)&amp;": "&amp;SUBSTITUTE(TRIM(ROUND(IFERROR(CriteriTecnici!$O5223*1,IFERROR(NUMBERVALUE(CriteriTecnici!$O5223,".",","),IFERROR(NUMBERVALUE(CriteriTecnici!$O5223,",","."),0))),4)&amp;""),",",".")&amp;CHAR(125)&amp;IF(TRUE,",",""))</f>
        <v/>
      </c>
    </row>
    <row r="5444">
      <c r="A5444" s="38">
        <f>IF(CriteriTecnici!$A5224="","","    "&amp;CHAR(123)&amp;CHAR(34)&amp;"bidderId"&amp;CHAR(34)&amp;": "&amp;CHAR(34)&amp;SUBSTITUTE(CriteriTecnici!$A5224,CHAR(34),"'")&amp;CHAR(34)&amp;", "&amp;CHAR(34)&amp;"lotId"&amp;CHAR(34)&amp;": "&amp;CHAR(34)&amp;SUBSTITUTE(CriteriTecnici!$C5224,CHAR(34),"'")&amp;CHAR(34)&amp;", "&amp;CHAR(34)&amp;"criterionId"&amp;CHAR(34)&amp;": "&amp;CHAR(34)&amp;SUBSTITUTE(CriteriTecnici!$D5224,CHAR(34),"'")&amp;CHAR(34)&amp;", "&amp;CHAR(34)&amp;"kind"&amp;CHAR(34)&amp;": "&amp;CHAR(34)&amp;SUBSTITUTE(CriteriTecnici!$F5224,CHAR(34),"'")&amp;CHAR(34)&amp;", "&amp;CHAR(34)&amp;"value"&amp;CHAR(34)&amp;": "&amp;SUBSTITUTE(TRIM(ROUND(IFERROR(CriteriTecnici!$N5224*1,IFERROR(NUMBERVALUE(CriteriTecnici!$N5224,".",","),IFERROR(NUMBERVALUE(CriteriTecnici!$N5224,",","."),0))),4)&amp;""),",",".")&amp;", "&amp;CHAR(34)&amp;"numerator"&amp;CHAR(34)&amp;": "&amp;SUBSTITUTE(TRIM(ROUND(IFERROR(CriteriTecnici!$K5224*1,IFERROR(NUMBERVALUE(CriteriTecnici!$K5224,".",","),IFERROR(NUMBERVALUE(CriteriTecnici!$K5224,",","."),0))),4)&amp;""),",",".")&amp;", "&amp;CHAR(34)&amp;"denominator"&amp;CHAR(34)&amp;": "&amp;SUBSTITUTE(TRIM(ROUND(IFERROR(CriteriTecnici!$L5224*1,IFERROR(NUMBERVALUE(CriteriTecnici!$L5224,".",","),IFERROR(NUMBERVALUE(CriteriTecnici!$L5224,",","."),0))),4)&amp;""),",",".")&amp;", "&amp;CHAR(34)&amp;"flag"&amp;CHAR(34)&amp;": "&amp;SUBSTITUTE(TRIM(ROUND(IFERROR(CriteriTecnici!$M5224*1,IFERROR(NUMBERVALUE(CriteriTecnici!$M5224,".",","),IFERROR(NUMBERVALUE(CriteriTecnici!$M5224,",","."),0))),4)&amp;""),",",".")&amp;", "&amp;CHAR(34)&amp;"rawScore"&amp;CHAR(34)&amp;": "&amp;SUBSTITUTE(TRIM(ROUND(IFERROR(CriteriTecnici!$O5224*1,IFERROR(NUMBERVALUE(CriteriTecnici!$O5224,".",","),IFERROR(NUMBERVALUE(CriteriTecnici!$O5224,",","."),0))),4)&amp;""),",",".")&amp;CHAR(125)&amp;IF(TRUE,",",""))</f>
        <v/>
      </c>
    </row>
    <row r="5445">
      <c r="A5445" s="38">
        <f>IF(CriteriTecnici!$A5225="","","    "&amp;CHAR(123)&amp;CHAR(34)&amp;"bidderId"&amp;CHAR(34)&amp;": "&amp;CHAR(34)&amp;SUBSTITUTE(CriteriTecnici!$A5225,CHAR(34),"'")&amp;CHAR(34)&amp;", "&amp;CHAR(34)&amp;"lotId"&amp;CHAR(34)&amp;": "&amp;CHAR(34)&amp;SUBSTITUTE(CriteriTecnici!$C5225,CHAR(34),"'")&amp;CHAR(34)&amp;", "&amp;CHAR(34)&amp;"criterionId"&amp;CHAR(34)&amp;": "&amp;CHAR(34)&amp;SUBSTITUTE(CriteriTecnici!$D5225,CHAR(34),"'")&amp;CHAR(34)&amp;", "&amp;CHAR(34)&amp;"kind"&amp;CHAR(34)&amp;": "&amp;CHAR(34)&amp;SUBSTITUTE(CriteriTecnici!$F5225,CHAR(34),"'")&amp;CHAR(34)&amp;", "&amp;CHAR(34)&amp;"value"&amp;CHAR(34)&amp;": "&amp;SUBSTITUTE(TRIM(ROUND(IFERROR(CriteriTecnici!$N5225*1,IFERROR(NUMBERVALUE(CriteriTecnici!$N5225,".",","),IFERROR(NUMBERVALUE(CriteriTecnici!$N5225,",","."),0))),4)&amp;""),",",".")&amp;", "&amp;CHAR(34)&amp;"numerator"&amp;CHAR(34)&amp;": "&amp;SUBSTITUTE(TRIM(ROUND(IFERROR(CriteriTecnici!$K5225*1,IFERROR(NUMBERVALUE(CriteriTecnici!$K5225,".",","),IFERROR(NUMBERVALUE(CriteriTecnici!$K5225,",","."),0))),4)&amp;""),",",".")&amp;", "&amp;CHAR(34)&amp;"denominator"&amp;CHAR(34)&amp;": "&amp;SUBSTITUTE(TRIM(ROUND(IFERROR(CriteriTecnici!$L5225*1,IFERROR(NUMBERVALUE(CriteriTecnici!$L5225,".",","),IFERROR(NUMBERVALUE(CriteriTecnici!$L5225,",","."),0))),4)&amp;""),",",".")&amp;", "&amp;CHAR(34)&amp;"flag"&amp;CHAR(34)&amp;": "&amp;SUBSTITUTE(TRIM(ROUND(IFERROR(CriteriTecnici!$M5225*1,IFERROR(NUMBERVALUE(CriteriTecnici!$M5225,".",","),IFERROR(NUMBERVALUE(CriteriTecnici!$M5225,",","."),0))),4)&amp;""),",",".")&amp;", "&amp;CHAR(34)&amp;"rawScore"&amp;CHAR(34)&amp;": "&amp;SUBSTITUTE(TRIM(ROUND(IFERROR(CriteriTecnici!$O5225*1,IFERROR(NUMBERVALUE(CriteriTecnici!$O5225,".",","),IFERROR(NUMBERVALUE(CriteriTecnici!$O5225,",","."),0))),4)&amp;""),",",".")&amp;CHAR(125)&amp;IF(TRUE,",",""))</f>
        <v/>
      </c>
    </row>
    <row r="5446">
      <c r="A5446" s="38">
        <f>IF(CriteriTecnici!$A5226="","","    "&amp;CHAR(123)&amp;CHAR(34)&amp;"bidderId"&amp;CHAR(34)&amp;": "&amp;CHAR(34)&amp;SUBSTITUTE(CriteriTecnici!$A5226,CHAR(34),"'")&amp;CHAR(34)&amp;", "&amp;CHAR(34)&amp;"lotId"&amp;CHAR(34)&amp;": "&amp;CHAR(34)&amp;SUBSTITUTE(CriteriTecnici!$C5226,CHAR(34),"'")&amp;CHAR(34)&amp;", "&amp;CHAR(34)&amp;"criterionId"&amp;CHAR(34)&amp;": "&amp;CHAR(34)&amp;SUBSTITUTE(CriteriTecnici!$D5226,CHAR(34),"'")&amp;CHAR(34)&amp;", "&amp;CHAR(34)&amp;"kind"&amp;CHAR(34)&amp;": "&amp;CHAR(34)&amp;SUBSTITUTE(CriteriTecnici!$F5226,CHAR(34),"'")&amp;CHAR(34)&amp;", "&amp;CHAR(34)&amp;"value"&amp;CHAR(34)&amp;": "&amp;SUBSTITUTE(TRIM(ROUND(IFERROR(CriteriTecnici!$N5226*1,IFERROR(NUMBERVALUE(CriteriTecnici!$N5226,".",","),IFERROR(NUMBERVALUE(CriteriTecnici!$N5226,",","."),0))),4)&amp;""),",",".")&amp;", "&amp;CHAR(34)&amp;"numerator"&amp;CHAR(34)&amp;": "&amp;SUBSTITUTE(TRIM(ROUND(IFERROR(CriteriTecnici!$K5226*1,IFERROR(NUMBERVALUE(CriteriTecnici!$K5226,".",","),IFERROR(NUMBERVALUE(CriteriTecnici!$K5226,",","."),0))),4)&amp;""),",",".")&amp;", "&amp;CHAR(34)&amp;"denominator"&amp;CHAR(34)&amp;": "&amp;SUBSTITUTE(TRIM(ROUND(IFERROR(CriteriTecnici!$L5226*1,IFERROR(NUMBERVALUE(CriteriTecnici!$L5226,".",","),IFERROR(NUMBERVALUE(CriteriTecnici!$L5226,",","."),0))),4)&amp;""),",",".")&amp;", "&amp;CHAR(34)&amp;"flag"&amp;CHAR(34)&amp;": "&amp;SUBSTITUTE(TRIM(ROUND(IFERROR(CriteriTecnici!$M5226*1,IFERROR(NUMBERVALUE(CriteriTecnici!$M5226,".",","),IFERROR(NUMBERVALUE(CriteriTecnici!$M5226,",","."),0))),4)&amp;""),",",".")&amp;", "&amp;CHAR(34)&amp;"rawScore"&amp;CHAR(34)&amp;": "&amp;SUBSTITUTE(TRIM(ROUND(IFERROR(CriteriTecnici!$O5226*1,IFERROR(NUMBERVALUE(CriteriTecnici!$O5226,".",","),IFERROR(NUMBERVALUE(CriteriTecnici!$O5226,",","."),0))),4)&amp;""),",",".")&amp;CHAR(125)&amp;IF(TRUE,",",""))</f>
        <v/>
      </c>
    </row>
    <row r="5447">
      <c r="A5447" s="38">
        <f>IF(CriteriTecnici!$A5227="","","    "&amp;CHAR(123)&amp;CHAR(34)&amp;"bidderId"&amp;CHAR(34)&amp;": "&amp;CHAR(34)&amp;SUBSTITUTE(CriteriTecnici!$A5227,CHAR(34),"'")&amp;CHAR(34)&amp;", "&amp;CHAR(34)&amp;"lotId"&amp;CHAR(34)&amp;": "&amp;CHAR(34)&amp;SUBSTITUTE(CriteriTecnici!$C5227,CHAR(34),"'")&amp;CHAR(34)&amp;", "&amp;CHAR(34)&amp;"criterionId"&amp;CHAR(34)&amp;": "&amp;CHAR(34)&amp;SUBSTITUTE(CriteriTecnici!$D5227,CHAR(34),"'")&amp;CHAR(34)&amp;", "&amp;CHAR(34)&amp;"kind"&amp;CHAR(34)&amp;": "&amp;CHAR(34)&amp;SUBSTITUTE(CriteriTecnici!$F5227,CHAR(34),"'")&amp;CHAR(34)&amp;", "&amp;CHAR(34)&amp;"value"&amp;CHAR(34)&amp;": "&amp;SUBSTITUTE(TRIM(ROUND(IFERROR(CriteriTecnici!$N5227*1,IFERROR(NUMBERVALUE(CriteriTecnici!$N5227,".",","),IFERROR(NUMBERVALUE(CriteriTecnici!$N5227,",","."),0))),4)&amp;""),",",".")&amp;", "&amp;CHAR(34)&amp;"numerator"&amp;CHAR(34)&amp;": "&amp;SUBSTITUTE(TRIM(ROUND(IFERROR(CriteriTecnici!$K5227*1,IFERROR(NUMBERVALUE(CriteriTecnici!$K5227,".",","),IFERROR(NUMBERVALUE(CriteriTecnici!$K5227,",","."),0))),4)&amp;""),",",".")&amp;", "&amp;CHAR(34)&amp;"denominator"&amp;CHAR(34)&amp;": "&amp;SUBSTITUTE(TRIM(ROUND(IFERROR(CriteriTecnici!$L5227*1,IFERROR(NUMBERVALUE(CriteriTecnici!$L5227,".",","),IFERROR(NUMBERVALUE(CriteriTecnici!$L5227,",","."),0))),4)&amp;""),",",".")&amp;", "&amp;CHAR(34)&amp;"flag"&amp;CHAR(34)&amp;": "&amp;SUBSTITUTE(TRIM(ROUND(IFERROR(CriteriTecnici!$M5227*1,IFERROR(NUMBERVALUE(CriteriTecnici!$M5227,".",","),IFERROR(NUMBERVALUE(CriteriTecnici!$M5227,",","."),0))),4)&amp;""),",",".")&amp;", "&amp;CHAR(34)&amp;"rawScore"&amp;CHAR(34)&amp;": "&amp;SUBSTITUTE(TRIM(ROUND(IFERROR(CriteriTecnici!$O5227*1,IFERROR(NUMBERVALUE(CriteriTecnici!$O5227,".",","),IFERROR(NUMBERVALUE(CriteriTecnici!$O5227,",","."),0))),4)&amp;""),",",".")&amp;CHAR(125)&amp;IF(TRUE,",",""))</f>
        <v/>
      </c>
    </row>
    <row r="5448">
      <c r="A5448" s="38">
        <f>IF(CriteriTecnici!$A5228="","","    "&amp;CHAR(123)&amp;CHAR(34)&amp;"bidderId"&amp;CHAR(34)&amp;": "&amp;CHAR(34)&amp;SUBSTITUTE(CriteriTecnici!$A5228,CHAR(34),"'")&amp;CHAR(34)&amp;", "&amp;CHAR(34)&amp;"lotId"&amp;CHAR(34)&amp;": "&amp;CHAR(34)&amp;SUBSTITUTE(CriteriTecnici!$C5228,CHAR(34),"'")&amp;CHAR(34)&amp;", "&amp;CHAR(34)&amp;"criterionId"&amp;CHAR(34)&amp;": "&amp;CHAR(34)&amp;SUBSTITUTE(CriteriTecnici!$D5228,CHAR(34),"'")&amp;CHAR(34)&amp;", "&amp;CHAR(34)&amp;"kind"&amp;CHAR(34)&amp;": "&amp;CHAR(34)&amp;SUBSTITUTE(CriteriTecnici!$F5228,CHAR(34),"'")&amp;CHAR(34)&amp;", "&amp;CHAR(34)&amp;"value"&amp;CHAR(34)&amp;": "&amp;SUBSTITUTE(TRIM(ROUND(IFERROR(CriteriTecnici!$N5228*1,IFERROR(NUMBERVALUE(CriteriTecnici!$N5228,".",","),IFERROR(NUMBERVALUE(CriteriTecnici!$N5228,",","."),0))),4)&amp;""),",",".")&amp;", "&amp;CHAR(34)&amp;"numerator"&amp;CHAR(34)&amp;": "&amp;SUBSTITUTE(TRIM(ROUND(IFERROR(CriteriTecnici!$K5228*1,IFERROR(NUMBERVALUE(CriteriTecnici!$K5228,".",","),IFERROR(NUMBERVALUE(CriteriTecnici!$K5228,",","."),0))),4)&amp;""),",",".")&amp;", "&amp;CHAR(34)&amp;"denominator"&amp;CHAR(34)&amp;": "&amp;SUBSTITUTE(TRIM(ROUND(IFERROR(CriteriTecnici!$L5228*1,IFERROR(NUMBERVALUE(CriteriTecnici!$L5228,".",","),IFERROR(NUMBERVALUE(CriteriTecnici!$L5228,",","."),0))),4)&amp;""),",",".")&amp;", "&amp;CHAR(34)&amp;"flag"&amp;CHAR(34)&amp;": "&amp;SUBSTITUTE(TRIM(ROUND(IFERROR(CriteriTecnici!$M5228*1,IFERROR(NUMBERVALUE(CriteriTecnici!$M5228,".",","),IFERROR(NUMBERVALUE(CriteriTecnici!$M5228,",","."),0))),4)&amp;""),",",".")&amp;", "&amp;CHAR(34)&amp;"rawScore"&amp;CHAR(34)&amp;": "&amp;SUBSTITUTE(TRIM(ROUND(IFERROR(CriteriTecnici!$O5228*1,IFERROR(NUMBERVALUE(CriteriTecnici!$O5228,".",","),IFERROR(NUMBERVALUE(CriteriTecnici!$O5228,",","."),0))),4)&amp;""),",",".")&amp;CHAR(125)&amp;IF(TRUE,",",""))</f>
        <v/>
      </c>
    </row>
    <row r="5449">
      <c r="A5449" s="38">
        <f>IF(CriteriTecnici!$A5229="","","    "&amp;CHAR(123)&amp;CHAR(34)&amp;"bidderId"&amp;CHAR(34)&amp;": "&amp;CHAR(34)&amp;SUBSTITUTE(CriteriTecnici!$A5229,CHAR(34),"'")&amp;CHAR(34)&amp;", "&amp;CHAR(34)&amp;"lotId"&amp;CHAR(34)&amp;": "&amp;CHAR(34)&amp;SUBSTITUTE(CriteriTecnici!$C5229,CHAR(34),"'")&amp;CHAR(34)&amp;", "&amp;CHAR(34)&amp;"criterionId"&amp;CHAR(34)&amp;": "&amp;CHAR(34)&amp;SUBSTITUTE(CriteriTecnici!$D5229,CHAR(34),"'")&amp;CHAR(34)&amp;", "&amp;CHAR(34)&amp;"kind"&amp;CHAR(34)&amp;": "&amp;CHAR(34)&amp;SUBSTITUTE(CriteriTecnici!$F5229,CHAR(34),"'")&amp;CHAR(34)&amp;", "&amp;CHAR(34)&amp;"value"&amp;CHAR(34)&amp;": "&amp;SUBSTITUTE(TRIM(ROUND(IFERROR(CriteriTecnici!$N5229*1,IFERROR(NUMBERVALUE(CriteriTecnici!$N5229,".",","),IFERROR(NUMBERVALUE(CriteriTecnici!$N5229,",","."),0))),4)&amp;""),",",".")&amp;", "&amp;CHAR(34)&amp;"numerator"&amp;CHAR(34)&amp;": "&amp;SUBSTITUTE(TRIM(ROUND(IFERROR(CriteriTecnici!$K5229*1,IFERROR(NUMBERVALUE(CriteriTecnici!$K5229,".",","),IFERROR(NUMBERVALUE(CriteriTecnici!$K5229,",","."),0))),4)&amp;""),",",".")&amp;", "&amp;CHAR(34)&amp;"denominator"&amp;CHAR(34)&amp;": "&amp;SUBSTITUTE(TRIM(ROUND(IFERROR(CriteriTecnici!$L5229*1,IFERROR(NUMBERVALUE(CriteriTecnici!$L5229,".",","),IFERROR(NUMBERVALUE(CriteriTecnici!$L5229,",","."),0))),4)&amp;""),",",".")&amp;", "&amp;CHAR(34)&amp;"flag"&amp;CHAR(34)&amp;": "&amp;SUBSTITUTE(TRIM(ROUND(IFERROR(CriteriTecnici!$M5229*1,IFERROR(NUMBERVALUE(CriteriTecnici!$M5229,".",","),IFERROR(NUMBERVALUE(CriteriTecnici!$M5229,",","."),0))),4)&amp;""),",",".")&amp;", "&amp;CHAR(34)&amp;"rawScore"&amp;CHAR(34)&amp;": "&amp;SUBSTITUTE(TRIM(ROUND(IFERROR(CriteriTecnici!$O5229*1,IFERROR(NUMBERVALUE(CriteriTecnici!$O5229,".",","),IFERROR(NUMBERVALUE(CriteriTecnici!$O5229,",","."),0))),4)&amp;""),",",".")&amp;CHAR(125)&amp;IF(TRUE,",",""))</f>
        <v/>
      </c>
    </row>
    <row r="5450">
      <c r="A5450" s="38">
        <f>IF(CriteriTecnici!$A5230="","","    "&amp;CHAR(123)&amp;CHAR(34)&amp;"bidderId"&amp;CHAR(34)&amp;": "&amp;CHAR(34)&amp;SUBSTITUTE(CriteriTecnici!$A5230,CHAR(34),"'")&amp;CHAR(34)&amp;", "&amp;CHAR(34)&amp;"lotId"&amp;CHAR(34)&amp;": "&amp;CHAR(34)&amp;SUBSTITUTE(CriteriTecnici!$C5230,CHAR(34),"'")&amp;CHAR(34)&amp;", "&amp;CHAR(34)&amp;"criterionId"&amp;CHAR(34)&amp;": "&amp;CHAR(34)&amp;SUBSTITUTE(CriteriTecnici!$D5230,CHAR(34),"'")&amp;CHAR(34)&amp;", "&amp;CHAR(34)&amp;"kind"&amp;CHAR(34)&amp;": "&amp;CHAR(34)&amp;SUBSTITUTE(CriteriTecnici!$F5230,CHAR(34),"'")&amp;CHAR(34)&amp;", "&amp;CHAR(34)&amp;"value"&amp;CHAR(34)&amp;": "&amp;SUBSTITUTE(TRIM(ROUND(IFERROR(CriteriTecnici!$N5230*1,IFERROR(NUMBERVALUE(CriteriTecnici!$N5230,".",","),IFERROR(NUMBERVALUE(CriteriTecnici!$N5230,",","."),0))),4)&amp;""),",",".")&amp;", "&amp;CHAR(34)&amp;"numerator"&amp;CHAR(34)&amp;": "&amp;SUBSTITUTE(TRIM(ROUND(IFERROR(CriteriTecnici!$K5230*1,IFERROR(NUMBERVALUE(CriteriTecnici!$K5230,".",","),IFERROR(NUMBERVALUE(CriteriTecnici!$K5230,",","."),0))),4)&amp;""),",",".")&amp;", "&amp;CHAR(34)&amp;"denominator"&amp;CHAR(34)&amp;": "&amp;SUBSTITUTE(TRIM(ROUND(IFERROR(CriteriTecnici!$L5230*1,IFERROR(NUMBERVALUE(CriteriTecnici!$L5230,".",","),IFERROR(NUMBERVALUE(CriteriTecnici!$L5230,",","."),0))),4)&amp;""),",",".")&amp;", "&amp;CHAR(34)&amp;"flag"&amp;CHAR(34)&amp;": "&amp;SUBSTITUTE(TRIM(ROUND(IFERROR(CriteriTecnici!$M5230*1,IFERROR(NUMBERVALUE(CriteriTecnici!$M5230,".",","),IFERROR(NUMBERVALUE(CriteriTecnici!$M5230,",","."),0))),4)&amp;""),",",".")&amp;", "&amp;CHAR(34)&amp;"rawScore"&amp;CHAR(34)&amp;": "&amp;SUBSTITUTE(TRIM(ROUND(IFERROR(CriteriTecnici!$O5230*1,IFERROR(NUMBERVALUE(CriteriTecnici!$O5230,".",","),IFERROR(NUMBERVALUE(CriteriTecnici!$O5230,",","."),0))),4)&amp;""),",",".")&amp;CHAR(125)&amp;IF(TRUE,",",""))</f>
        <v/>
      </c>
    </row>
    <row r="5451">
      <c r="A5451" s="38">
        <f>IF(CriteriTecnici!$A5231="","","    "&amp;CHAR(123)&amp;CHAR(34)&amp;"bidderId"&amp;CHAR(34)&amp;": "&amp;CHAR(34)&amp;SUBSTITUTE(CriteriTecnici!$A5231,CHAR(34),"'")&amp;CHAR(34)&amp;", "&amp;CHAR(34)&amp;"lotId"&amp;CHAR(34)&amp;": "&amp;CHAR(34)&amp;SUBSTITUTE(CriteriTecnici!$C5231,CHAR(34),"'")&amp;CHAR(34)&amp;", "&amp;CHAR(34)&amp;"criterionId"&amp;CHAR(34)&amp;": "&amp;CHAR(34)&amp;SUBSTITUTE(CriteriTecnici!$D5231,CHAR(34),"'")&amp;CHAR(34)&amp;", "&amp;CHAR(34)&amp;"kind"&amp;CHAR(34)&amp;": "&amp;CHAR(34)&amp;SUBSTITUTE(CriteriTecnici!$F5231,CHAR(34),"'")&amp;CHAR(34)&amp;", "&amp;CHAR(34)&amp;"value"&amp;CHAR(34)&amp;": "&amp;SUBSTITUTE(TRIM(ROUND(IFERROR(CriteriTecnici!$N5231*1,IFERROR(NUMBERVALUE(CriteriTecnici!$N5231,".",","),IFERROR(NUMBERVALUE(CriteriTecnici!$N5231,",","."),0))),4)&amp;""),",",".")&amp;", "&amp;CHAR(34)&amp;"numerator"&amp;CHAR(34)&amp;": "&amp;SUBSTITUTE(TRIM(ROUND(IFERROR(CriteriTecnici!$K5231*1,IFERROR(NUMBERVALUE(CriteriTecnici!$K5231,".",","),IFERROR(NUMBERVALUE(CriteriTecnici!$K5231,",","."),0))),4)&amp;""),",",".")&amp;", "&amp;CHAR(34)&amp;"denominator"&amp;CHAR(34)&amp;": "&amp;SUBSTITUTE(TRIM(ROUND(IFERROR(CriteriTecnici!$L5231*1,IFERROR(NUMBERVALUE(CriteriTecnici!$L5231,".",","),IFERROR(NUMBERVALUE(CriteriTecnici!$L5231,",","."),0))),4)&amp;""),",",".")&amp;", "&amp;CHAR(34)&amp;"flag"&amp;CHAR(34)&amp;": "&amp;SUBSTITUTE(TRIM(ROUND(IFERROR(CriteriTecnici!$M5231*1,IFERROR(NUMBERVALUE(CriteriTecnici!$M5231,".",","),IFERROR(NUMBERVALUE(CriteriTecnici!$M5231,",","."),0))),4)&amp;""),",",".")&amp;", "&amp;CHAR(34)&amp;"rawScore"&amp;CHAR(34)&amp;": "&amp;SUBSTITUTE(TRIM(ROUND(IFERROR(CriteriTecnici!$O5231*1,IFERROR(NUMBERVALUE(CriteriTecnici!$O5231,".",","),IFERROR(NUMBERVALUE(CriteriTecnici!$O5231,",","."),0))),4)&amp;""),",",".")&amp;CHAR(125)&amp;IF(TRUE,",",""))</f>
        <v/>
      </c>
    </row>
    <row r="5452">
      <c r="A5452" s="38">
        <f>IF(CriteriTecnici!$A5232="","","    "&amp;CHAR(123)&amp;CHAR(34)&amp;"bidderId"&amp;CHAR(34)&amp;": "&amp;CHAR(34)&amp;SUBSTITUTE(CriteriTecnici!$A5232,CHAR(34),"'")&amp;CHAR(34)&amp;", "&amp;CHAR(34)&amp;"lotId"&amp;CHAR(34)&amp;": "&amp;CHAR(34)&amp;SUBSTITUTE(CriteriTecnici!$C5232,CHAR(34),"'")&amp;CHAR(34)&amp;", "&amp;CHAR(34)&amp;"criterionId"&amp;CHAR(34)&amp;": "&amp;CHAR(34)&amp;SUBSTITUTE(CriteriTecnici!$D5232,CHAR(34),"'")&amp;CHAR(34)&amp;", "&amp;CHAR(34)&amp;"kind"&amp;CHAR(34)&amp;": "&amp;CHAR(34)&amp;SUBSTITUTE(CriteriTecnici!$F5232,CHAR(34),"'")&amp;CHAR(34)&amp;", "&amp;CHAR(34)&amp;"value"&amp;CHAR(34)&amp;": "&amp;SUBSTITUTE(TRIM(ROUND(IFERROR(CriteriTecnici!$N5232*1,IFERROR(NUMBERVALUE(CriteriTecnici!$N5232,".",","),IFERROR(NUMBERVALUE(CriteriTecnici!$N5232,",","."),0))),4)&amp;""),",",".")&amp;", "&amp;CHAR(34)&amp;"numerator"&amp;CHAR(34)&amp;": "&amp;SUBSTITUTE(TRIM(ROUND(IFERROR(CriteriTecnici!$K5232*1,IFERROR(NUMBERVALUE(CriteriTecnici!$K5232,".",","),IFERROR(NUMBERVALUE(CriteriTecnici!$K5232,",","."),0))),4)&amp;""),",",".")&amp;", "&amp;CHAR(34)&amp;"denominator"&amp;CHAR(34)&amp;": "&amp;SUBSTITUTE(TRIM(ROUND(IFERROR(CriteriTecnici!$L5232*1,IFERROR(NUMBERVALUE(CriteriTecnici!$L5232,".",","),IFERROR(NUMBERVALUE(CriteriTecnici!$L5232,",","."),0))),4)&amp;""),",",".")&amp;", "&amp;CHAR(34)&amp;"flag"&amp;CHAR(34)&amp;": "&amp;SUBSTITUTE(TRIM(ROUND(IFERROR(CriteriTecnici!$M5232*1,IFERROR(NUMBERVALUE(CriteriTecnici!$M5232,".",","),IFERROR(NUMBERVALUE(CriteriTecnici!$M5232,",","."),0))),4)&amp;""),",",".")&amp;", "&amp;CHAR(34)&amp;"rawScore"&amp;CHAR(34)&amp;": "&amp;SUBSTITUTE(TRIM(ROUND(IFERROR(CriteriTecnici!$O5232*1,IFERROR(NUMBERVALUE(CriteriTecnici!$O5232,".",","),IFERROR(NUMBERVALUE(CriteriTecnici!$O5232,",","."),0))),4)&amp;""),",",".")&amp;CHAR(125)&amp;IF(TRUE,",",""))</f>
        <v/>
      </c>
    </row>
    <row r="5453">
      <c r="A5453" s="38">
        <f>IF(CriteriTecnici!$A5233="","","    "&amp;CHAR(123)&amp;CHAR(34)&amp;"bidderId"&amp;CHAR(34)&amp;": "&amp;CHAR(34)&amp;SUBSTITUTE(CriteriTecnici!$A5233,CHAR(34),"'")&amp;CHAR(34)&amp;", "&amp;CHAR(34)&amp;"lotId"&amp;CHAR(34)&amp;": "&amp;CHAR(34)&amp;SUBSTITUTE(CriteriTecnici!$C5233,CHAR(34),"'")&amp;CHAR(34)&amp;", "&amp;CHAR(34)&amp;"criterionId"&amp;CHAR(34)&amp;": "&amp;CHAR(34)&amp;SUBSTITUTE(CriteriTecnici!$D5233,CHAR(34),"'")&amp;CHAR(34)&amp;", "&amp;CHAR(34)&amp;"kind"&amp;CHAR(34)&amp;": "&amp;CHAR(34)&amp;SUBSTITUTE(CriteriTecnici!$F5233,CHAR(34),"'")&amp;CHAR(34)&amp;", "&amp;CHAR(34)&amp;"value"&amp;CHAR(34)&amp;": "&amp;SUBSTITUTE(TRIM(ROUND(IFERROR(CriteriTecnici!$N5233*1,IFERROR(NUMBERVALUE(CriteriTecnici!$N5233,".",","),IFERROR(NUMBERVALUE(CriteriTecnici!$N5233,",","."),0))),4)&amp;""),",",".")&amp;", "&amp;CHAR(34)&amp;"numerator"&amp;CHAR(34)&amp;": "&amp;SUBSTITUTE(TRIM(ROUND(IFERROR(CriteriTecnici!$K5233*1,IFERROR(NUMBERVALUE(CriteriTecnici!$K5233,".",","),IFERROR(NUMBERVALUE(CriteriTecnici!$K5233,",","."),0))),4)&amp;""),",",".")&amp;", "&amp;CHAR(34)&amp;"denominator"&amp;CHAR(34)&amp;": "&amp;SUBSTITUTE(TRIM(ROUND(IFERROR(CriteriTecnici!$L5233*1,IFERROR(NUMBERVALUE(CriteriTecnici!$L5233,".",","),IFERROR(NUMBERVALUE(CriteriTecnici!$L5233,",","."),0))),4)&amp;""),",",".")&amp;", "&amp;CHAR(34)&amp;"flag"&amp;CHAR(34)&amp;": "&amp;SUBSTITUTE(TRIM(ROUND(IFERROR(CriteriTecnici!$M5233*1,IFERROR(NUMBERVALUE(CriteriTecnici!$M5233,".",","),IFERROR(NUMBERVALUE(CriteriTecnici!$M5233,",","."),0))),4)&amp;""),",",".")&amp;", "&amp;CHAR(34)&amp;"rawScore"&amp;CHAR(34)&amp;": "&amp;SUBSTITUTE(TRIM(ROUND(IFERROR(CriteriTecnici!$O5233*1,IFERROR(NUMBERVALUE(CriteriTecnici!$O5233,".",","),IFERROR(NUMBERVALUE(CriteriTecnici!$O5233,",","."),0))),4)&amp;""),",",".")&amp;CHAR(125)&amp;IF(TRUE,",",""))</f>
        <v/>
      </c>
    </row>
    <row r="5454">
      <c r="A5454" s="38">
        <f>IF(CriteriTecnici!$A5234="","","    "&amp;CHAR(123)&amp;CHAR(34)&amp;"bidderId"&amp;CHAR(34)&amp;": "&amp;CHAR(34)&amp;SUBSTITUTE(CriteriTecnici!$A5234,CHAR(34),"'")&amp;CHAR(34)&amp;", "&amp;CHAR(34)&amp;"lotId"&amp;CHAR(34)&amp;": "&amp;CHAR(34)&amp;SUBSTITUTE(CriteriTecnici!$C5234,CHAR(34),"'")&amp;CHAR(34)&amp;", "&amp;CHAR(34)&amp;"criterionId"&amp;CHAR(34)&amp;": "&amp;CHAR(34)&amp;SUBSTITUTE(CriteriTecnici!$D5234,CHAR(34),"'")&amp;CHAR(34)&amp;", "&amp;CHAR(34)&amp;"kind"&amp;CHAR(34)&amp;": "&amp;CHAR(34)&amp;SUBSTITUTE(CriteriTecnici!$F5234,CHAR(34),"'")&amp;CHAR(34)&amp;", "&amp;CHAR(34)&amp;"value"&amp;CHAR(34)&amp;": "&amp;SUBSTITUTE(TRIM(ROUND(IFERROR(CriteriTecnici!$N5234*1,IFERROR(NUMBERVALUE(CriteriTecnici!$N5234,".",","),IFERROR(NUMBERVALUE(CriteriTecnici!$N5234,",","."),0))),4)&amp;""),",",".")&amp;", "&amp;CHAR(34)&amp;"numerator"&amp;CHAR(34)&amp;": "&amp;SUBSTITUTE(TRIM(ROUND(IFERROR(CriteriTecnici!$K5234*1,IFERROR(NUMBERVALUE(CriteriTecnici!$K5234,".",","),IFERROR(NUMBERVALUE(CriteriTecnici!$K5234,",","."),0))),4)&amp;""),",",".")&amp;", "&amp;CHAR(34)&amp;"denominator"&amp;CHAR(34)&amp;": "&amp;SUBSTITUTE(TRIM(ROUND(IFERROR(CriteriTecnici!$L5234*1,IFERROR(NUMBERVALUE(CriteriTecnici!$L5234,".",","),IFERROR(NUMBERVALUE(CriteriTecnici!$L5234,",","."),0))),4)&amp;""),",",".")&amp;", "&amp;CHAR(34)&amp;"flag"&amp;CHAR(34)&amp;": "&amp;SUBSTITUTE(TRIM(ROUND(IFERROR(CriteriTecnici!$M5234*1,IFERROR(NUMBERVALUE(CriteriTecnici!$M5234,".",","),IFERROR(NUMBERVALUE(CriteriTecnici!$M5234,",","."),0))),4)&amp;""),",",".")&amp;", "&amp;CHAR(34)&amp;"rawScore"&amp;CHAR(34)&amp;": "&amp;SUBSTITUTE(TRIM(ROUND(IFERROR(CriteriTecnici!$O5234*1,IFERROR(NUMBERVALUE(CriteriTecnici!$O5234,".",","),IFERROR(NUMBERVALUE(CriteriTecnici!$O5234,",","."),0))),4)&amp;""),",",".")&amp;CHAR(125)&amp;IF(TRUE,",",""))</f>
        <v/>
      </c>
    </row>
    <row r="5455">
      <c r="A5455" s="38">
        <f>IF(CriteriTecnici!$A5235="","","    "&amp;CHAR(123)&amp;CHAR(34)&amp;"bidderId"&amp;CHAR(34)&amp;": "&amp;CHAR(34)&amp;SUBSTITUTE(CriteriTecnici!$A5235,CHAR(34),"'")&amp;CHAR(34)&amp;", "&amp;CHAR(34)&amp;"lotId"&amp;CHAR(34)&amp;": "&amp;CHAR(34)&amp;SUBSTITUTE(CriteriTecnici!$C5235,CHAR(34),"'")&amp;CHAR(34)&amp;", "&amp;CHAR(34)&amp;"criterionId"&amp;CHAR(34)&amp;": "&amp;CHAR(34)&amp;SUBSTITUTE(CriteriTecnici!$D5235,CHAR(34),"'")&amp;CHAR(34)&amp;", "&amp;CHAR(34)&amp;"kind"&amp;CHAR(34)&amp;": "&amp;CHAR(34)&amp;SUBSTITUTE(CriteriTecnici!$F5235,CHAR(34),"'")&amp;CHAR(34)&amp;", "&amp;CHAR(34)&amp;"value"&amp;CHAR(34)&amp;": "&amp;SUBSTITUTE(TRIM(ROUND(IFERROR(CriteriTecnici!$N5235*1,IFERROR(NUMBERVALUE(CriteriTecnici!$N5235,".",","),IFERROR(NUMBERVALUE(CriteriTecnici!$N5235,",","."),0))),4)&amp;""),",",".")&amp;", "&amp;CHAR(34)&amp;"numerator"&amp;CHAR(34)&amp;": "&amp;SUBSTITUTE(TRIM(ROUND(IFERROR(CriteriTecnici!$K5235*1,IFERROR(NUMBERVALUE(CriteriTecnici!$K5235,".",","),IFERROR(NUMBERVALUE(CriteriTecnici!$K5235,",","."),0))),4)&amp;""),",",".")&amp;", "&amp;CHAR(34)&amp;"denominator"&amp;CHAR(34)&amp;": "&amp;SUBSTITUTE(TRIM(ROUND(IFERROR(CriteriTecnici!$L5235*1,IFERROR(NUMBERVALUE(CriteriTecnici!$L5235,".",","),IFERROR(NUMBERVALUE(CriteriTecnici!$L5235,",","."),0))),4)&amp;""),",",".")&amp;", "&amp;CHAR(34)&amp;"flag"&amp;CHAR(34)&amp;": "&amp;SUBSTITUTE(TRIM(ROUND(IFERROR(CriteriTecnici!$M5235*1,IFERROR(NUMBERVALUE(CriteriTecnici!$M5235,".",","),IFERROR(NUMBERVALUE(CriteriTecnici!$M5235,",","."),0))),4)&amp;""),",",".")&amp;", "&amp;CHAR(34)&amp;"rawScore"&amp;CHAR(34)&amp;": "&amp;SUBSTITUTE(TRIM(ROUND(IFERROR(CriteriTecnici!$O5235*1,IFERROR(NUMBERVALUE(CriteriTecnici!$O5235,".",","),IFERROR(NUMBERVALUE(CriteriTecnici!$O5235,",","."),0))),4)&amp;""),",",".")&amp;CHAR(125)&amp;IF(TRUE,",",""))</f>
        <v/>
      </c>
    </row>
    <row r="5456">
      <c r="A5456" s="38">
        <f>IF(CriteriTecnici!$A5236="","","    "&amp;CHAR(123)&amp;CHAR(34)&amp;"bidderId"&amp;CHAR(34)&amp;": "&amp;CHAR(34)&amp;SUBSTITUTE(CriteriTecnici!$A5236,CHAR(34),"'")&amp;CHAR(34)&amp;", "&amp;CHAR(34)&amp;"lotId"&amp;CHAR(34)&amp;": "&amp;CHAR(34)&amp;SUBSTITUTE(CriteriTecnici!$C5236,CHAR(34),"'")&amp;CHAR(34)&amp;", "&amp;CHAR(34)&amp;"criterionId"&amp;CHAR(34)&amp;": "&amp;CHAR(34)&amp;SUBSTITUTE(CriteriTecnici!$D5236,CHAR(34),"'")&amp;CHAR(34)&amp;", "&amp;CHAR(34)&amp;"kind"&amp;CHAR(34)&amp;": "&amp;CHAR(34)&amp;SUBSTITUTE(CriteriTecnici!$F5236,CHAR(34),"'")&amp;CHAR(34)&amp;", "&amp;CHAR(34)&amp;"value"&amp;CHAR(34)&amp;": "&amp;SUBSTITUTE(TRIM(ROUND(IFERROR(CriteriTecnici!$N5236*1,IFERROR(NUMBERVALUE(CriteriTecnici!$N5236,".",","),IFERROR(NUMBERVALUE(CriteriTecnici!$N5236,",","."),0))),4)&amp;""),",",".")&amp;", "&amp;CHAR(34)&amp;"numerator"&amp;CHAR(34)&amp;": "&amp;SUBSTITUTE(TRIM(ROUND(IFERROR(CriteriTecnici!$K5236*1,IFERROR(NUMBERVALUE(CriteriTecnici!$K5236,".",","),IFERROR(NUMBERVALUE(CriteriTecnici!$K5236,",","."),0))),4)&amp;""),",",".")&amp;", "&amp;CHAR(34)&amp;"denominator"&amp;CHAR(34)&amp;": "&amp;SUBSTITUTE(TRIM(ROUND(IFERROR(CriteriTecnici!$L5236*1,IFERROR(NUMBERVALUE(CriteriTecnici!$L5236,".",","),IFERROR(NUMBERVALUE(CriteriTecnici!$L5236,",","."),0))),4)&amp;""),",",".")&amp;", "&amp;CHAR(34)&amp;"flag"&amp;CHAR(34)&amp;": "&amp;SUBSTITUTE(TRIM(ROUND(IFERROR(CriteriTecnici!$M5236*1,IFERROR(NUMBERVALUE(CriteriTecnici!$M5236,".",","),IFERROR(NUMBERVALUE(CriteriTecnici!$M5236,",","."),0))),4)&amp;""),",",".")&amp;", "&amp;CHAR(34)&amp;"rawScore"&amp;CHAR(34)&amp;": "&amp;SUBSTITUTE(TRIM(ROUND(IFERROR(CriteriTecnici!$O5236*1,IFERROR(NUMBERVALUE(CriteriTecnici!$O5236,".",","),IFERROR(NUMBERVALUE(CriteriTecnici!$O5236,",","."),0))),4)&amp;""),",",".")&amp;CHAR(125)&amp;IF(TRUE,",",""))</f>
        <v/>
      </c>
    </row>
    <row r="5457">
      <c r="A5457" s="38">
        <f>IF(CriteriTecnici!$A5237="","","    "&amp;CHAR(123)&amp;CHAR(34)&amp;"bidderId"&amp;CHAR(34)&amp;": "&amp;CHAR(34)&amp;SUBSTITUTE(CriteriTecnici!$A5237,CHAR(34),"'")&amp;CHAR(34)&amp;", "&amp;CHAR(34)&amp;"lotId"&amp;CHAR(34)&amp;": "&amp;CHAR(34)&amp;SUBSTITUTE(CriteriTecnici!$C5237,CHAR(34),"'")&amp;CHAR(34)&amp;", "&amp;CHAR(34)&amp;"criterionId"&amp;CHAR(34)&amp;": "&amp;CHAR(34)&amp;SUBSTITUTE(CriteriTecnici!$D5237,CHAR(34),"'")&amp;CHAR(34)&amp;", "&amp;CHAR(34)&amp;"kind"&amp;CHAR(34)&amp;": "&amp;CHAR(34)&amp;SUBSTITUTE(CriteriTecnici!$F5237,CHAR(34),"'")&amp;CHAR(34)&amp;", "&amp;CHAR(34)&amp;"value"&amp;CHAR(34)&amp;": "&amp;SUBSTITUTE(TRIM(ROUND(IFERROR(CriteriTecnici!$N5237*1,IFERROR(NUMBERVALUE(CriteriTecnici!$N5237,".",","),IFERROR(NUMBERVALUE(CriteriTecnici!$N5237,",","."),0))),4)&amp;""),",",".")&amp;", "&amp;CHAR(34)&amp;"numerator"&amp;CHAR(34)&amp;": "&amp;SUBSTITUTE(TRIM(ROUND(IFERROR(CriteriTecnici!$K5237*1,IFERROR(NUMBERVALUE(CriteriTecnici!$K5237,".",","),IFERROR(NUMBERVALUE(CriteriTecnici!$K5237,",","."),0))),4)&amp;""),",",".")&amp;", "&amp;CHAR(34)&amp;"denominator"&amp;CHAR(34)&amp;": "&amp;SUBSTITUTE(TRIM(ROUND(IFERROR(CriteriTecnici!$L5237*1,IFERROR(NUMBERVALUE(CriteriTecnici!$L5237,".",","),IFERROR(NUMBERVALUE(CriteriTecnici!$L5237,",","."),0))),4)&amp;""),",",".")&amp;", "&amp;CHAR(34)&amp;"flag"&amp;CHAR(34)&amp;": "&amp;SUBSTITUTE(TRIM(ROUND(IFERROR(CriteriTecnici!$M5237*1,IFERROR(NUMBERVALUE(CriteriTecnici!$M5237,".",","),IFERROR(NUMBERVALUE(CriteriTecnici!$M5237,",","."),0))),4)&amp;""),",",".")&amp;", "&amp;CHAR(34)&amp;"rawScore"&amp;CHAR(34)&amp;": "&amp;SUBSTITUTE(TRIM(ROUND(IFERROR(CriteriTecnici!$O5237*1,IFERROR(NUMBERVALUE(CriteriTecnici!$O5237,".",","),IFERROR(NUMBERVALUE(CriteriTecnici!$O5237,",","."),0))),4)&amp;""),",",".")&amp;CHAR(125)&amp;IF(TRUE,",",""))</f>
        <v/>
      </c>
    </row>
    <row r="5458">
      <c r="A5458" s="38">
        <f>IF(CriteriTecnici!$A5238="","","    "&amp;CHAR(123)&amp;CHAR(34)&amp;"bidderId"&amp;CHAR(34)&amp;": "&amp;CHAR(34)&amp;SUBSTITUTE(CriteriTecnici!$A5238,CHAR(34),"'")&amp;CHAR(34)&amp;", "&amp;CHAR(34)&amp;"lotId"&amp;CHAR(34)&amp;": "&amp;CHAR(34)&amp;SUBSTITUTE(CriteriTecnici!$C5238,CHAR(34),"'")&amp;CHAR(34)&amp;", "&amp;CHAR(34)&amp;"criterionId"&amp;CHAR(34)&amp;": "&amp;CHAR(34)&amp;SUBSTITUTE(CriteriTecnici!$D5238,CHAR(34),"'")&amp;CHAR(34)&amp;", "&amp;CHAR(34)&amp;"kind"&amp;CHAR(34)&amp;": "&amp;CHAR(34)&amp;SUBSTITUTE(CriteriTecnici!$F5238,CHAR(34),"'")&amp;CHAR(34)&amp;", "&amp;CHAR(34)&amp;"value"&amp;CHAR(34)&amp;": "&amp;SUBSTITUTE(TRIM(ROUND(IFERROR(CriteriTecnici!$N5238*1,IFERROR(NUMBERVALUE(CriteriTecnici!$N5238,".",","),IFERROR(NUMBERVALUE(CriteriTecnici!$N5238,",","."),0))),4)&amp;""),",",".")&amp;", "&amp;CHAR(34)&amp;"numerator"&amp;CHAR(34)&amp;": "&amp;SUBSTITUTE(TRIM(ROUND(IFERROR(CriteriTecnici!$K5238*1,IFERROR(NUMBERVALUE(CriteriTecnici!$K5238,".",","),IFERROR(NUMBERVALUE(CriteriTecnici!$K5238,",","."),0))),4)&amp;""),",",".")&amp;", "&amp;CHAR(34)&amp;"denominator"&amp;CHAR(34)&amp;": "&amp;SUBSTITUTE(TRIM(ROUND(IFERROR(CriteriTecnici!$L5238*1,IFERROR(NUMBERVALUE(CriteriTecnici!$L5238,".",","),IFERROR(NUMBERVALUE(CriteriTecnici!$L5238,",","."),0))),4)&amp;""),",",".")&amp;", "&amp;CHAR(34)&amp;"flag"&amp;CHAR(34)&amp;": "&amp;SUBSTITUTE(TRIM(ROUND(IFERROR(CriteriTecnici!$M5238*1,IFERROR(NUMBERVALUE(CriteriTecnici!$M5238,".",","),IFERROR(NUMBERVALUE(CriteriTecnici!$M5238,",","."),0))),4)&amp;""),",",".")&amp;", "&amp;CHAR(34)&amp;"rawScore"&amp;CHAR(34)&amp;": "&amp;SUBSTITUTE(TRIM(ROUND(IFERROR(CriteriTecnici!$O5238*1,IFERROR(NUMBERVALUE(CriteriTecnici!$O5238,".",","),IFERROR(NUMBERVALUE(CriteriTecnici!$O5238,",","."),0))),4)&amp;""),",",".")&amp;CHAR(125)&amp;IF(TRUE,",",""))</f>
        <v/>
      </c>
    </row>
    <row r="5459">
      <c r="A5459" s="38">
        <f>IF(CriteriTecnici!$A5239="","","    "&amp;CHAR(123)&amp;CHAR(34)&amp;"bidderId"&amp;CHAR(34)&amp;": "&amp;CHAR(34)&amp;SUBSTITUTE(CriteriTecnici!$A5239,CHAR(34),"'")&amp;CHAR(34)&amp;", "&amp;CHAR(34)&amp;"lotId"&amp;CHAR(34)&amp;": "&amp;CHAR(34)&amp;SUBSTITUTE(CriteriTecnici!$C5239,CHAR(34),"'")&amp;CHAR(34)&amp;", "&amp;CHAR(34)&amp;"criterionId"&amp;CHAR(34)&amp;": "&amp;CHAR(34)&amp;SUBSTITUTE(CriteriTecnici!$D5239,CHAR(34),"'")&amp;CHAR(34)&amp;", "&amp;CHAR(34)&amp;"kind"&amp;CHAR(34)&amp;": "&amp;CHAR(34)&amp;SUBSTITUTE(CriteriTecnici!$F5239,CHAR(34),"'")&amp;CHAR(34)&amp;", "&amp;CHAR(34)&amp;"value"&amp;CHAR(34)&amp;": "&amp;SUBSTITUTE(TRIM(ROUND(IFERROR(CriteriTecnici!$N5239*1,IFERROR(NUMBERVALUE(CriteriTecnici!$N5239,".",","),IFERROR(NUMBERVALUE(CriteriTecnici!$N5239,",","."),0))),4)&amp;""),",",".")&amp;", "&amp;CHAR(34)&amp;"numerator"&amp;CHAR(34)&amp;": "&amp;SUBSTITUTE(TRIM(ROUND(IFERROR(CriteriTecnici!$K5239*1,IFERROR(NUMBERVALUE(CriteriTecnici!$K5239,".",","),IFERROR(NUMBERVALUE(CriteriTecnici!$K5239,",","."),0))),4)&amp;""),",",".")&amp;", "&amp;CHAR(34)&amp;"denominator"&amp;CHAR(34)&amp;": "&amp;SUBSTITUTE(TRIM(ROUND(IFERROR(CriteriTecnici!$L5239*1,IFERROR(NUMBERVALUE(CriteriTecnici!$L5239,".",","),IFERROR(NUMBERVALUE(CriteriTecnici!$L5239,",","."),0))),4)&amp;""),",",".")&amp;", "&amp;CHAR(34)&amp;"flag"&amp;CHAR(34)&amp;": "&amp;SUBSTITUTE(TRIM(ROUND(IFERROR(CriteriTecnici!$M5239*1,IFERROR(NUMBERVALUE(CriteriTecnici!$M5239,".",","),IFERROR(NUMBERVALUE(CriteriTecnici!$M5239,",","."),0))),4)&amp;""),",",".")&amp;", "&amp;CHAR(34)&amp;"rawScore"&amp;CHAR(34)&amp;": "&amp;SUBSTITUTE(TRIM(ROUND(IFERROR(CriteriTecnici!$O5239*1,IFERROR(NUMBERVALUE(CriteriTecnici!$O5239,".",","),IFERROR(NUMBERVALUE(CriteriTecnici!$O5239,",","."),0))),4)&amp;""),",",".")&amp;CHAR(125)&amp;IF(TRUE,",",""))</f>
        <v/>
      </c>
    </row>
    <row r="5460">
      <c r="A5460" s="38">
        <f>IF(CriteriTecnici!$A5240="","","    "&amp;CHAR(123)&amp;CHAR(34)&amp;"bidderId"&amp;CHAR(34)&amp;": "&amp;CHAR(34)&amp;SUBSTITUTE(CriteriTecnici!$A5240,CHAR(34),"'")&amp;CHAR(34)&amp;", "&amp;CHAR(34)&amp;"lotId"&amp;CHAR(34)&amp;": "&amp;CHAR(34)&amp;SUBSTITUTE(CriteriTecnici!$C5240,CHAR(34),"'")&amp;CHAR(34)&amp;", "&amp;CHAR(34)&amp;"criterionId"&amp;CHAR(34)&amp;": "&amp;CHAR(34)&amp;SUBSTITUTE(CriteriTecnici!$D5240,CHAR(34),"'")&amp;CHAR(34)&amp;", "&amp;CHAR(34)&amp;"kind"&amp;CHAR(34)&amp;": "&amp;CHAR(34)&amp;SUBSTITUTE(CriteriTecnici!$F5240,CHAR(34),"'")&amp;CHAR(34)&amp;", "&amp;CHAR(34)&amp;"value"&amp;CHAR(34)&amp;": "&amp;SUBSTITUTE(TRIM(ROUND(IFERROR(CriteriTecnici!$N5240*1,IFERROR(NUMBERVALUE(CriteriTecnici!$N5240,".",","),IFERROR(NUMBERVALUE(CriteriTecnici!$N5240,",","."),0))),4)&amp;""),",",".")&amp;", "&amp;CHAR(34)&amp;"numerator"&amp;CHAR(34)&amp;": "&amp;SUBSTITUTE(TRIM(ROUND(IFERROR(CriteriTecnici!$K5240*1,IFERROR(NUMBERVALUE(CriteriTecnici!$K5240,".",","),IFERROR(NUMBERVALUE(CriteriTecnici!$K5240,",","."),0))),4)&amp;""),",",".")&amp;", "&amp;CHAR(34)&amp;"denominator"&amp;CHAR(34)&amp;": "&amp;SUBSTITUTE(TRIM(ROUND(IFERROR(CriteriTecnici!$L5240*1,IFERROR(NUMBERVALUE(CriteriTecnici!$L5240,".",","),IFERROR(NUMBERVALUE(CriteriTecnici!$L5240,",","."),0))),4)&amp;""),",",".")&amp;", "&amp;CHAR(34)&amp;"flag"&amp;CHAR(34)&amp;": "&amp;SUBSTITUTE(TRIM(ROUND(IFERROR(CriteriTecnici!$M5240*1,IFERROR(NUMBERVALUE(CriteriTecnici!$M5240,".",","),IFERROR(NUMBERVALUE(CriteriTecnici!$M5240,",","."),0))),4)&amp;""),",",".")&amp;", "&amp;CHAR(34)&amp;"rawScore"&amp;CHAR(34)&amp;": "&amp;SUBSTITUTE(TRIM(ROUND(IFERROR(CriteriTecnici!$O5240*1,IFERROR(NUMBERVALUE(CriteriTecnici!$O5240,".",","),IFERROR(NUMBERVALUE(CriteriTecnici!$O5240,",","."),0))),4)&amp;""),",",".")&amp;CHAR(125)&amp;IF(TRUE,",",""))</f>
        <v/>
      </c>
    </row>
    <row r="5461">
      <c r="A5461" s="38">
        <f>IF(CriteriTecnici!$A5241="","","    "&amp;CHAR(123)&amp;CHAR(34)&amp;"bidderId"&amp;CHAR(34)&amp;": "&amp;CHAR(34)&amp;SUBSTITUTE(CriteriTecnici!$A5241,CHAR(34),"'")&amp;CHAR(34)&amp;", "&amp;CHAR(34)&amp;"lotId"&amp;CHAR(34)&amp;": "&amp;CHAR(34)&amp;SUBSTITUTE(CriteriTecnici!$C5241,CHAR(34),"'")&amp;CHAR(34)&amp;", "&amp;CHAR(34)&amp;"criterionId"&amp;CHAR(34)&amp;": "&amp;CHAR(34)&amp;SUBSTITUTE(CriteriTecnici!$D5241,CHAR(34),"'")&amp;CHAR(34)&amp;", "&amp;CHAR(34)&amp;"kind"&amp;CHAR(34)&amp;": "&amp;CHAR(34)&amp;SUBSTITUTE(CriteriTecnici!$F5241,CHAR(34),"'")&amp;CHAR(34)&amp;", "&amp;CHAR(34)&amp;"value"&amp;CHAR(34)&amp;": "&amp;SUBSTITUTE(TRIM(ROUND(IFERROR(CriteriTecnici!$N5241*1,IFERROR(NUMBERVALUE(CriteriTecnici!$N5241,".",","),IFERROR(NUMBERVALUE(CriteriTecnici!$N5241,",","."),0))),4)&amp;""),",",".")&amp;", "&amp;CHAR(34)&amp;"numerator"&amp;CHAR(34)&amp;": "&amp;SUBSTITUTE(TRIM(ROUND(IFERROR(CriteriTecnici!$K5241*1,IFERROR(NUMBERVALUE(CriteriTecnici!$K5241,".",","),IFERROR(NUMBERVALUE(CriteriTecnici!$K5241,",","."),0))),4)&amp;""),",",".")&amp;", "&amp;CHAR(34)&amp;"denominator"&amp;CHAR(34)&amp;": "&amp;SUBSTITUTE(TRIM(ROUND(IFERROR(CriteriTecnici!$L5241*1,IFERROR(NUMBERVALUE(CriteriTecnici!$L5241,".",","),IFERROR(NUMBERVALUE(CriteriTecnici!$L5241,",","."),0))),4)&amp;""),",",".")&amp;", "&amp;CHAR(34)&amp;"flag"&amp;CHAR(34)&amp;": "&amp;SUBSTITUTE(TRIM(ROUND(IFERROR(CriteriTecnici!$M5241*1,IFERROR(NUMBERVALUE(CriteriTecnici!$M5241,".",","),IFERROR(NUMBERVALUE(CriteriTecnici!$M5241,",","."),0))),4)&amp;""),",",".")&amp;", "&amp;CHAR(34)&amp;"rawScore"&amp;CHAR(34)&amp;": "&amp;SUBSTITUTE(TRIM(ROUND(IFERROR(CriteriTecnici!$O5241*1,IFERROR(NUMBERVALUE(CriteriTecnici!$O5241,".",","),IFERROR(NUMBERVALUE(CriteriTecnici!$O5241,",","."),0))),4)&amp;""),",",".")&amp;CHAR(125)&amp;IF(TRUE,",",""))</f>
        <v/>
      </c>
    </row>
    <row r="5462">
      <c r="A5462" s="38">
        <f>IF(CriteriTecnici!$A5242="","","    "&amp;CHAR(123)&amp;CHAR(34)&amp;"bidderId"&amp;CHAR(34)&amp;": "&amp;CHAR(34)&amp;SUBSTITUTE(CriteriTecnici!$A5242,CHAR(34),"'")&amp;CHAR(34)&amp;", "&amp;CHAR(34)&amp;"lotId"&amp;CHAR(34)&amp;": "&amp;CHAR(34)&amp;SUBSTITUTE(CriteriTecnici!$C5242,CHAR(34),"'")&amp;CHAR(34)&amp;", "&amp;CHAR(34)&amp;"criterionId"&amp;CHAR(34)&amp;": "&amp;CHAR(34)&amp;SUBSTITUTE(CriteriTecnici!$D5242,CHAR(34),"'")&amp;CHAR(34)&amp;", "&amp;CHAR(34)&amp;"kind"&amp;CHAR(34)&amp;": "&amp;CHAR(34)&amp;SUBSTITUTE(CriteriTecnici!$F5242,CHAR(34),"'")&amp;CHAR(34)&amp;", "&amp;CHAR(34)&amp;"value"&amp;CHAR(34)&amp;": "&amp;SUBSTITUTE(TRIM(ROUND(IFERROR(CriteriTecnici!$N5242*1,IFERROR(NUMBERVALUE(CriteriTecnici!$N5242,".",","),IFERROR(NUMBERVALUE(CriteriTecnici!$N5242,",","."),0))),4)&amp;""),",",".")&amp;", "&amp;CHAR(34)&amp;"numerator"&amp;CHAR(34)&amp;": "&amp;SUBSTITUTE(TRIM(ROUND(IFERROR(CriteriTecnici!$K5242*1,IFERROR(NUMBERVALUE(CriteriTecnici!$K5242,".",","),IFERROR(NUMBERVALUE(CriteriTecnici!$K5242,",","."),0))),4)&amp;""),",",".")&amp;", "&amp;CHAR(34)&amp;"denominator"&amp;CHAR(34)&amp;": "&amp;SUBSTITUTE(TRIM(ROUND(IFERROR(CriteriTecnici!$L5242*1,IFERROR(NUMBERVALUE(CriteriTecnici!$L5242,".",","),IFERROR(NUMBERVALUE(CriteriTecnici!$L5242,",","."),0))),4)&amp;""),",",".")&amp;", "&amp;CHAR(34)&amp;"flag"&amp;CHAR(34)&amp;": "&amp;SUBSTITUTE(TRIM(ROUND(IFERROR(CriteriTecnici!$M5242*1,IFERROR(NUMBERVALUE(CriteriTecnici!$M5242,".",","),IFERROR(NUMBERVALUE(CriteriTecnici!$M5242,",","."),0))),4)&amp;""),",",".")&amp;", "&amp;CHAR(34)&amp;"rawScore"&amp;CHAR(34)&amp;": "&amp;SUBSTITUTE(TRIM(ROUND(IFERROR(CriteriTecnici!$O5242*1,IFERROR(NUMBERVALUE(CriteriTecnici!$O5242,".",","),IFERROR(NUMBERVALUE(CriteriTecnici!$O5242,",","."),0))),4)&amp;""),",",".")&amp;CHAR(125)&amp;IF(TRUE,",",""))</f>
        <v/>
      </c>
    </row>
    <row r="5463">
      <c r="A5463" s="38">
        <f>IF(CriteriTecnici!$A5243="","","    "&amp;CHAR(123)&amp;CHAR(34)&amp;"bidderId"&amp;CHAR(34)&amp;": "&amp;CHAR(34)&amp;SUBSTITUTE(CriteriTecnici!$A5243,CHAR(34),"'")&amp;CHAR(34)&amp;", "&amp;CHAR(34)&amp;"lotId"&amp;CHAR(34)&amp;": "&amp;CHAR(34)&amp;SUBSTITUTE(CriteriTecnici!$C5243,CHAR(34),"'")&amp;CHAR(34)&amp;", "&amp;CHAR(34)&amp;"criterionId"&amp;CHAR(34)&amp;": "&amp;CHAR(34)&amp;SUBSTITUTE(CriteriTecnici!$D5243,CHAR(34),"'")&amp;CHAR(34)&amp;", "&amp;CHAR(34)&amp;"kind"&amp;CHAR(34)&amp;": "&amp;CHAR(34)&amp;SUBSTITUTE(CriteriTecnici!$F5243,CHAR(34),"'")&amp;CHAR(34)&amp;", "&amp;CHAR(34)&amp;"value"&amp;CHAR(34)&amp;": "&amp;SUBSTITUTE(TRIM(ROUND(IFERROR(CriteriTecnici!$N5243*1,IFERROR(NUMBERVALUE(CriteriTecnici!$N5243,".",","),IFERROR(NUMBERVALUE(CriteriTecnici!$N5243,",","."),0))),4)&amp;""),",",".")&amp;", "&amp;CHAR(34)&amp;"numerator"&amp;CHAR(34)&amp;": "&amp;SUBSTITUTE(TRIM(ROUND(IFERROR(CriteriTecnici!$K5243*1,IFERROR(NUMBERVALUE(CriteriTecnici!$K5243,".",","),IFERROR(NUMBERVALUE(CriteriTecnici!$K5243,",","."),0))),4)&amp;""),",",".")&amp;", "&amp;CHAR(34)&amp;"denominator"&amp;CHAR(34)&amp;": "&amp;SUBSTITUTE(TRIM(ROUND(IFERROR(CriteriTecnici!$L5243*1,IFERROR(NUMBERVALUE(CriteriTecnici!$L5243,".",","),IFERROR(NUMBERVALUE(CriteriTecnici!$L5243,",","."),0))),4)&amp;""),",",".")&amp;", "&amp;CHAR(34)&amp;"flag"&amp;CHAR(34)&amp;": "&amp;SUBSTITUTE(TRIM(ROUND(IFERROR(CriteriTecnici!$M5243*1,IFERROR(NUMBERVALUE(CriteriTecnici!$M5243,".",","),IFERROR(NUMBERVALUE(CriteriTecnici!$M5243,",","."),0))),4)&amp;""),",",".")&amp;", "&amp;CHAR(34)&amp;"rawScore"&amp;CHAR(34)&amp;": "&amp;SUBSTITUTE(TRIM(ROUND(IFERROR(CriteriTecnici!$O5243*1,IFERROR(NUMBERVALUE(CriteriTecnici!$O5243,".",","),IFERROR(NUMBERVALUE(CriteriTecnici!$O5243,",","."),0))),4)&amp;""),",",".")&amp;CHAR(125)&amp;IF(COUNTA(Offerte!$A171:$A$200)&gt;0,",",""))</f>
        <v/>
      </c>
    </row>
    <row r="5464">
      <c r="A5464" s="38">
        <f>IF(CriteriTecnici!$A5244="","","    "&amp;CHAR(123)&amp;CHAR(34)&amp;"bidderId"&amp;CHAR(34)&amp;": "&amp;CHAR(34)&amp;SUBSTITUTE(CriteriTecnici!$A5244,CHAR(34),"'")&amp;CHAR(34)&amp;", "&amp;CHAR(34)&amp;"lotId"&amp;CHAR(34)&amp;": "&amp;CHAR(34)&amp;SUBSTITUTE(CriteriTecnici!$C5244,CHAR(34),"'")&amp;CHAR(34)&amp;", "&amp;CHAR(34)&amp;"criterionId"&amp;CHAR(34)&amp;": "&amp;CHAR(34)&amp;SUBSTITUTE(CriteriTecnici!$D5244,CHAR(34),"'")&amp;CHAR(34)&amp;", "&amp;CHAR(34)&amp;"kind"&amp;CHAR(34)&amp;": "&amp;CHAR(34)&amp;SUBSTITUTE(CriteriTecnici!$F5244,CHAR(34),"'")&amp;CHAR(34)&amp;", "&amp;CHAR(34)&amp;"value"&amp;CHAR(34)&amp;": "&amp;SUBSTITUTE(TRIM(ROUND(IFERROR(CriteriTecnici!$N5244*1,IFERROR(NUMBERVALUE(CriteriTecnici!$N5244,".",","),IFERROR(NUMBERVALUE(CriteriTecnici!$N5244,",","."),0))),4)&amp;""),",",".")&amp;", "&amp;CHAR(34)&amp;"numerator"&amp;CHAR(34)&amp;": "&amp;SUBSTITUTE(TRIM(ROUND(IFERROR(CriteriTecnici!$K5244*1,IFERROR(NUMBERVALUE(CriteriTecnici!$K5244,".",","),IFERROR(NUMBERVALUE(CriteriTecnici!$K5244,",","."),0))),4)&amp;""),",",".")&amp;", "&amp;CHAR(34)&amp;"denominator"&amp;CHAR(34)&amp;": "&amp;SUBSTITUTE(TRIM(ROUND(IFERROR(CriteriTecnici!$L5244*1,IFERROR(NUMBERVALUE(CriteriTecnici!$L5244,".",","),IFERROR(NUMBERVALUE(CriteriTecnici!$L5244,",","."),0))),4)&amp;""),",",".")&amp;", "&amp;CHAR(34)&amp;"flag"&amp;CHAR(34)&amp;": "&amp;SUBSTITUTE(TRIM(ROUND(IFERROR(CriteriTecnici!$M5244*1,IFERROR(NUMBERVALUE(CriteriTecnici!$M5244,".",","),IFERROR(NUMBERVALUE(CriteriTecnici!$M5244,",","."),0))),4)&amp;""),",",".")&amp;", "&amp;CHAR(34)&amp;"rawScore"&amp;CHAR(34)&amp;": "&amp;SUBSTITUTE(TRIM(ROUND(IFERROR(CriteriTecnici!$O5244*1,IFERROR(NUMBERVALUE(CriteriTecnici!$O5244,".",","),IFERROR(NUMBERVALUE(CriteriTecnici!$O5244,",","."),0))),4)&amp;""),",",".")&amp;CHAR(125)&amp;IF(TRUE,",",""))</f>
        <v/>
      </c>
    </row>
    <row r="5465">
      <c r="A5465" s="38">
        <f>IF(CriteriTecnici!$A5245="","","    "&amp;CHAR(123)&amp;CHAR(34)&amp;"bidderId"&amp;CHAR(34)&amp;": "&amp;CHAR(34)&amp;SUBSTITUTE(CriteriTecnici!$A5245,CHAR(34),"'")&amp;CHAR(34)&amp;", "&amp;CHAR(34)&amp;"lotId"&amp;CHAR(34)&amp;": "&amp;CHAR(34)&amp;SUBSTITUTE(CriteriTecnici!$C5245,CHAR(34),"'")&amp;CHAR(34)&amp;", "&amp;CHAR(34)&amp;"criterionId"&amp;CHAR(34)&amp;": "&amp;CHAR(34)&amp;SUBSTITUTE(CriteriTecnici!$D5245,CHAR(34),"'")&amp;CHAR(34)&amp;", "&amp;CHAR(34)&amp;"kind"&amp;CHAR(34)&amp;": "&amp;CHAR(34)&amp;SUBSTITUTE(CriteriTecnici!$F5245,CHAR(34),"'")&amp;CHAR(34)&amp;", "&amp;CHAR(34)&amp;"value"&amp;CHAR(34)&amp;": "&amp;SUBSTITUTE(TRIM(ROUND(IFERROR(CriteriTecnici!$N5245*1,IFERROR(NUMBERVALUE(CriteriTecnici!$N5245,".",","),IFERROR(NUMBERVALUE(CriteriTecnici!$N5245,",","."),0))),4)&amp;""),",",".")&amp;", "&amp;CHAR(34)&amp;"numerator"&amp;CHAR(34)&amp;": "&amp;SUBSTITUTE(TRIM(ROUND(IFERROR(CriteriTecnici!$K5245*1,IFERROR(NUMBERVALUE(CriteriTecnici!$K5245,".",","),IFERROR(NUMBERVALUE(CriteriTecnici!$K5245,",","."),0))),4)&amp;""),",",".")&amp;", "&amp;CHAR(34)&amp;"denominator"&amp;CHAR(34)&amp;": "&amp;SUBSTITUTE(TRIM(ROUND(IFERROR(CriteriTecnici!$L5245*1,IFERROR(NUMBERVALUE(CriteriTecnici!$L5245,".",","),IFERROR(NUMBERVALUE(CriteriTecnici!$L5245,",","."),0))),4)&amp;""),",",".")&amp;", "&amp;CHAR(34)&amp;"flag"&amp;CHAR(34)&amp;": "&amp;SUBSTITUTE(TRIM(ROUND(IFERROR(CriteriTecnici!$M5245*1,IFERROR(NUMBERVALUE(CriteriTecnici!$M5245,".",","),IFERROR(NUMBERVALUE(CriteriTecnici!$M5245,",","."),0))),4)&amp;""),",",".")&amp;", "&amp;CHAR(34)&amp;"rawScore"&amp;CHAR(34)&amp;": "&amp;SUBSTITUTE(TRIM(ROUND(IFERROR(CriteriTecnici!$O5245*1,IFERROR(NUMBERVALUE(CriteriTecnici!$O5245,".",","),IFERROR(NUMBERVALUE(CriteriTecnici!$O5245,",","."),0))),4)&amp;""),",",".")&amp;CHAR(125)&amp;IF(TRUE,",",""))</f>
        <v/>
      </c>
    </row>
    <row r="5466">
      <c r="A5466" s="38">
        <f>IF(CriteriTecnici!$A5246="","","    "&amp;CHAR(123)&amp;CHAR(34)&amp;"bidderId"&amp;CHAR(34)&amp;": "&amp;CHAR(34)&amp;SUBSTITUTE(CriteriTecnici!$A5246,CHAR(34),"'")&amp;CHAR(34)&amp;", "&amp;CHAR(34)&amp;"lotId"&amp;CHAR(34)&amp;": "&amp;CHAR(34)&amp;SUBSTITUTE(CriteriTecnici!$C5246,CHAR(34),"'")&amp;CHAR(34)&amp;", "&amp;CHAR(34)&amp;"criterionId"&amp;CHAR(34)&amp;": "&amp;CHAR(34)&amp;SUBSTITUTE(CriteriTecnici!$D5246,CHAR(34),"'")&amp;CHAR(34)&amp;", "&amp;CHAR(34)&amp;"kind"&amp;CHAR(34)&amp;": "&amp;CHAR(34)&amp;SUBSTITUTE(CriteriTecnici!$F5246,CHAR(34),"'")&amp;CHAR(34)&amp;", "&amp;CHAR(34)&amp;"value"&amp;CHAR(34)&amp;": "&amp;SUBSTITUTE(TRIM(ROUND(IFERROR(CriteriTecnici!$N5246*1,IFERROR(NUMBERVALUE(CriteriTecnici!$N5246,".",","),IFERROR(NUMBERVALUE(CriteriTecnici!$N5246,",","."),0))),4)&amp;""),",",".")&amp;", "&amp;CHAR(34)&amp;"numerator"&amp;CHAR(34)&amp;": "&amp;SUBSTITUTE(TRIM(ROUND(IFERROR(CriteriTecnici!$K5246*1,IFERROR(NUMBERVALUE(CriteriTecnici!$K5246,".",","),IFERROR(NUMBERVALUE(CriteriTecnici!$K5246,",","."),0))),4)&amp;""),",",".")&amp;", "&amp;CHAR(34)&amp;"denominator"&amp;CHAR(34)&amp;": "&amp;SUBSTITUTE(TRIM(ROUND(IFERROR(CriteriTecnici!$L5246*1,IFERROR(NUMBERVALUE(CriteriTecnici!$L5246,".",","),IFERROR(NUMBERVALUE(CriteriTecnici!$L5246,",","."),0))),4)&amp;""),",",".")&amp;", "&amp;CHAR(34)&amp;"flag"&amp;CHAR(34)&amp;": "&amp;SUBSTITUTE(TRIM(ROUND(IFERROR(CriteriTecnici!$M5246*1,IFERROR(NUMBERVALUE(CriteriTecnici!$M5246,".",","),IFERROR(NUMBERVALUE(CriteriTecnici!$M5246,",","."),0))),4)&amp;""),",",".")&amp;", "&amp;CHAR(34)&amp;"rawScore"&amp;CHAR(34)&amp;": "&amp;SUBSTITUTE(TRIM(ROUND(IFERROR(CriteriTecnici!$O5246*1,IFERROR(NUMBERVALUE(CriteriTecnici!$O5246,".",","),IFERROR(NUMBERVALUE(CriteriTecnici!$O5246,",","."),0))),4)&amp;""),",",".")&amp;CHAR(125)&amp;IF(TRUE,",",""))</f>
        <v/>
      </c>
    </row>
    <row r="5467">
      <c r="A5467" s="38">
        <f>IF(CriteriTecnici!$A5247="","","    "&amp;CHAR(123)&amp;CHAR(34)&amp;"bidderId"&amp;CHAR(34)&amp;": "&amp;CHAR(34)&amp;SUBSTITUTE(CriteriTecnici!$A5247,CHAR(34),"'")&amp;CHAR(34)&amp;", "&amp;CHAR(34)&amp;"lotId"&amp;CHAR(34)&amp;": "&amp;CHAR(34)&amp;SUBSTITUTE(CriteriTecnici!$C5247,CHAR(34),"'")&amp;CHAR(34)&amp;", "&amp;CHAR(34)&amp;"criterionId"&amp;CHAR(34)&amp;": "&amp;CHAR(34)&amp;SUBSTITUTE(CriteriTecnici!$D5247,CHAR(34),"'")&amp;CHAR(34)&amp;", "&amp;CHAR(34)&amp;"kind"&amp;CHAR(34)&amp;": "&amp;CHAR(34)&amp;SUBSTITUTE(CriteriTecnici!$F5247,CHAR(34),"'")&amp;CHAR(34)&amp;", "&amp;CHAR(34)&amp;"value"&amp;CHAR(34)&amp;": "&amp;SUBSTITUTE(TRIM(ROUND(IFERROR(CriteriTecnici!$N5247*1,IFERROR(NUMBERVALUE(CriteriTecnici!$N5247,".",","),IFERROR(NUMBERVALUE(CriteriTecnici!$N5247,",","."),0))),4)&amp;""),",",".")&amp;", "&amp;CHAR(34)&amp;"numerator"&amp;CHAR(34)&amp;": "&amp;SUBSTITUTE(TRIM(ROUND(IFERROR(CriteriTecnici!$K5247*1,IFERROR(NUMBERVALUE(CriteriTecnici!$K5247,".",","),IFERROR(NUMBERVALUE(CriteriTecnici!$K5247,",","."),0))),4)&amp;""),",",".")&amp;", "&amp;CHAR(34)&amp;"denominator"&amp;CHAR(34)&amp;": "&amp;SUBSTITUTE(TRIM(ROUND(IFERROR(CriteriTecnici!$L5247*1,IFERROR(NUMBERVALUE(CriteriTecnici!$L5247,".",","),IFERROR(NUMBERVALUE(CriteriTecnici!$L5247,",","."),0))),4)&amp;""),",",".")&amp;", "&amp;CHAR(34)&amp;"flag"&amp;CHAR(34)&amp;": "&amp;SUBSTITUTE(TRIM(ROUND(IFERROR(CriteriTecnici!$M5247*1,IFERROR(NUMBERVALUE(CriteriTecnici!$M5247,".",","),IFERROR(NUMBERVALUE(CriteriTecnici!$M5247,",","."),0))),4)&amp;""),",",".")&amp;", "&amp;CHAR(34)&amp;"rawScore"&amp;CHAR(34)&amp;": "&amp;SUBSTITUTE(TRIM(ROUND(IFERROR(CriteriTecnici!$O5247*1,IFERROR(NUMBERVALUE(CriteriTecnici!$O5247,".",","),IFERROR(NUMBERVALUE(CriteriTecnici!$O5247,",","."),0))),4)&amp;""),",",".")&amp;CHAR(125)&amp;IF(TRUE,",",""))</f>
        <v/>
      </c>
    </row>
    <row r="5468">
      <c r="A5468" s="38">
        <f>IF(CriteriTecnici!$A5248="","","    "&amp;CHAR(123)&amp;CHAR(34)&amp;"bidderId"&amp;CHAR(34)&amp;": "&amp;CHAR(34)&amp;SUBSTITUTE(CriteriTecnici!$A5248,CHAR(34),"'")&amp;CHAR(34)&amp;", "&amp;CHAR(34)&amp;"lotId"&amp;CHAR(34)&amp;": "&amp;CHAR(34)&amp;SUBSTITUTE(CriteriTecnici!$C5248,CHAR(34),"'")&amp;CHAR(34)&amp;", "&amp;CHAR(34)&amp;"criterionId"&amp;CHAR(34)&amp;": "&amp;CHAR(34)&amp;SUBSTITUTE(CriteriTecnici!$D5248,CHAR(34),"'")&amp;CHAR(34)&amp;", "&amp;CHAR(34)&amp;"kind"&amp;CHAR(34)&amp;": "&amp;CHAR(34)&amp;SUBSTITUTE(CriteriTecnici!$F5248,CHAR(34),"'")&amp;CHAR(34)&amp;", "&amp;CHAR(34)&amp;"value"&amp;CHAR(34)&amp;": "&amp;SUBSTITUTE(TRIM(ROUND(IFERROR(CriteriTecnici!$N5248*1,IFERROR(NUMBERVALUE(CriteriTecnici!$N5248,".",","),IFERROR(NUMBERVALUE(CriteriTecnici!$N5248,",","."),0))),4)&amp;""),",",".")&amp;", "&amp;CHAR(34)&amp;"numerator"&amp;CHAR(34)&amp;": "&amp;SUBSTITUTE(TRIM(ROUND(IFERROR(CriteriTecnici!$K5248*1,IFERROR(NUMBERVALUE(CriteriTecnici!$K5248,".",","),IFERROR(NUMBERVALUE(CriteriTecnici!$K5248,",","."),0))),4)&amp;""),",",".")&amp;", "&amp;CHAR(34)&amp;"denominator"&amp;CHAR(34)&amp;": "&amp;SUBSTITUTE(TRIM(ROUND(IFERROR(CriteriTecnici!$L5248*1,IFERROR(NUMBERVALUE(CriteriTecnici!$L5248,".",","),IFERROR(NUMBERVALUE(CriteriTecnici!$L5248,",","."),0))),4)&amp;""),",",".")&amp;", "&amp;CHAR(34)&amp;"flag"&amp;CHAR(34)&amp;": "&amp;SUBSTITUTE(TRIM(ROUND(IFERROR(CriteriTecnici!$M5248*1,IFERROR(NUMBERVALUE(CriteriTecnici!$M5248,".",","),IFERROR(NUMBERVALUE(CriteriTecnici!$M5248,",","."),0))),4)&amp;""),",",".")&amp;", "&amp;CHAR(34)&amp;"rawScore"&amp;CHAR(34)&amp;": "&amp;SUBSTITUTE(TRIM(ROUND(IFERROR(CriteriTecnici!$O5248*1,IFERROR(NUMBERVALUE(CriteriTecnici!$O5248,".",","),IFERROR(NUMBERVALUE(CriteriTecnici!$O5248,",","."),0))),4)&amp;""),",",".")&amp;CHAR(125)&amp;IF(TRUE,",",""))</f>
        <v/>
      </c>
    </row>
    <row r="5469">
      <c r="A5469" s="38">
        <f>IF(CriteriTecnici!$A5249="","","    "&amp;CHAR(123)&amp;CHAR(34)&amp;"bidderId"&amp;CHAR(34)&amp;": "&amp;CHAR(34)&amp;SUBSTITUTE(CriteriTecnici!$A5249,CHAR(34),"'")&amp;CHAR(34)&amp;", "&amp;CHAR(34)&amp;"lotId"&amp;CHAR(34)&amp;": "&amp;CHAR(34)&amp;SUBSTITUTE(CriteriTecnici!$C5249,CHAR(34),"'")&amp;CHAR(34)&amp;", "&amp;CHAR(34)&amp;"criterionId"&amp;CHAR(34)&amp;": "&amp;CHAR(34)&amp;SUBSTITUTE(CriteriTecnici!$D5249,CHAR(34),"'")&amp;CHAR(34)&amp;", "&amp;CHAR(34)&amp;"kind"&amp;CHAR(34)&amp;": "&amp;CHAR(34)&amp;SUBSTITUTE(CriteriTecnici!$F5249,CHAR(34),"'")&amp;CHAR(34)&amp;", "&amp;CHAR(34)&amp;"value"&amp;CHAR(34)&amp;": "&amp;SUBSTITUTE(TRIM(ROUND(IFERROR(CriteriTecnici!$N5249*1,IFERROR(NUMBERVALUE(CriteriTecnici!$N5249,".",","),IFERROR(NUMBERVALUE(CriteriTecnici!$N5249,",","."),0))),4)&amp;""),",",".")&amp;", "&amp;CHAR(34)&amp;"numerator"&amp;CHAR(34)&amp;": "&amp;SUBSTITUTE(TRIM(ROUND(IFERROR(CriteriTecnici!$K5249*1,IFERROR(NUMBERVALUE(CriteriTecnici!$K5249,".",","),IFERROR(NUMBERVALUE(CriteriTecnici!$K5249,",","."),0))),4)&amp;""),",",".")&amp;", "&amp;CHAR(34)&amp;"denominator"&amp;CHAR(34)&amp;": "&amp;SUBSTITUTE(TRIM(ROUND(IFERROR(CriteriTecnici!$L5249*1,IFERROR(NUMBERVALUE(CriteriTecnici!$L5249,".",","),IFERROR(NUMBERVALUE(CriteriTecnici!$L5249,",","."),0))),4)&amp;""),",",".")&amp;", "&amp;CHAR(34)&amp;"flag"&amp;CHAR(34)&amp;": "&amp;SUBSTITUTE(TRIM(ROUND(IFERROR(CriteriTecnici!$M5249*1,IFERROR(NUMBERVALUE(CriteriTecnici!$M5249,".",","),IFERROR(NUMBERVALUE(CriteriTecnici!$M5249,",","."),0))),4)&amp;""),",",".")&amp;", "&amp;CHAR(34)&amp;"rawScore"&amp;CHAR(34)&amp;": "&amp;SUBSTITUTE(TRIM(ROUND(IFERROR(CriteriTecnici!$O5249*1,IFERROR(NUMBERVALUE(CriteriTecnici!$O5249,".",","),IFERROR(NUMBERVALUE(CriteriTecnici!$O5249,",","."),0))),4)&amp;""),",",".")&amp;CHAR(125)&amp;IF(TRUE,",",""))</f>
        <v/>
      </c>
    </row>
    <row r="5470">
      <c r="A5470" s="38">
        <f>IF(CriteriTecnici!$A5250="","","    "&amp;CHAR(123)&amp;CHAR(34)&amp;"bidderId"&amp;CHAR(34)&amp;": "&amp;CHAR(34)&amp;SUBSTITUTE(CriteriTecnici!$A5250,CHAR(34),"'")&amp;CHAR(34)&amp;", "&amp;CHAR(34)&amp;"lotId"&amp;CHAR(34)&amp;": "&amp;CHAR(34)&amp;SUBSTITUTE(CriteriTecnici!$C5250,CHAR(34),"'")&amp;CHAR(34)&amp;", "&amp;CHAR(34)&amp;"criterionId"&amp;CHAR(34)&amp;": "&amp;CHAR(34)&amp;SUBSTITUTE(CriteriTecnici!$D5250,CHAR(34),"'")&amp;CHAR(34)&amp;", "&amp;CHAR(34)&amp;"kind"&amp;CHAR(34)&amp;": "&amp;CHAR(34)&amp;SUBSTITUTE(CriteriTecnici!$F5250,CHAR(34),"'")&amp;CHAR(34)&amp;", "&amp;CHAR(34)&amp;"value"&amp;CHAR(34)&amp;": "&amp;SUBSTITUTE(TRIM(ROUND(IFERROR(CriteriTecnici!$N5250*1,IFERROR(NUMBERVALUE(CriteriTecnici!$N5250,".",","),IFERROR(NUMBERVALUE(CriteriTecnici!$N5250,",","."),0))),4)&amp;""),",",".")&amp;", "&amp;CHAR(34)&amp;"numerator"&amp;CHAR(34)&amp;": "&amp;SUBSTITUTE(TRIM(ROUND(IFERROR(CriteriTecnici!$K5250*1,IFERROR(NUMBERVALUE(CriteriTecnici!$K5250,".",","),IFERROR(NUMBERVALUE(CriteriTecnici!$K5250,",","."),0))),4)&amp;""),",",".")&amp;", "&amp;CHAR(34)&amp;"denominator"&amp;CHAR(34)&amp;": "&amp;SUBSTITUTE(TRIM(ROUND(IFERROR(CriteriTecnici!$L5250*1,IFERROR(NUMBERVALUE(CriteriTecnici!$L5250,".",","),IFERROR(NUMBERVALUE(CriteriTecnici!$L5250,",","."),0))),4)&amp;""),",",".")&amp;", "&amp;CHAR(34)&amp;"flag"&amp;CHAR(34)&amp;": "&amp;SUBSTITUTE(TRIM(ROUND(IFERROR(CriteriTecnici!$M5250*1,IFERROR(NUMBERVALUE(CriteriTecnici!$M5250,".",","),IFERROR(NUMBERVALUE(CriteriTecnici!$M5250,",","."),0))),4)&amp;""),",",".")&amp;", "&amp;CHAR(34)&amp;"rawScore"&amp;CHAR(34)&amp;": "&amp;SUBSTITUTE(TRIM(ROUND(IFERROR(CriteriTecnici!$O5250*1,IFERROR(NUMBERVALUE(CriteriTecnici!$O5250,".",","),IFERROR(NUMBERVALUE(CriteriTecnici!$O5250,",","."),0))),4)&amp;""),",",".")&amp;CHAR(125)&amp;IF(TRUE,",",""))</f>
        <v/>
      </c>
    </row>
    <row r="5471">
      <c r="A5471" s="38">
        <f>IF(CriteriTecnici!$A5251="","","    "&amp;CHAR(123)&amp;CHAR(34)&amp;"bidderId"&amp;CHAR(34)&amp;": "&amp;CHAR(34)&amp;SUBSTITUTE(CriteriTecnici!$A5251,CHAR(34),"'")&amp;CHAR(34)&amp;", "&amp;CHAR(34)&amp;"lotId"&amp;CHAR(34)&amp;": "&amp;CHAR(34)&amp;SUBSTITUTE(CriteriTecnici!$C5251,CHAR(34),"'")&amp;CHAR(34)&amp;", "&amp;CHAR(34)&amp;"criterionId"&amp;CHAR(34)&amp;": "&amp;CHAR(34)&amp;SUBSTITUTE(CriteriTecnici!$D5251,CHAR(34),"'")&amp;CHAR(34)&amp;", "&amp;CHAR(34)&amp;"kind"&amp;CHAR(34)&amp;": "&amp;CHAR(34)&amp;SUBSTITUTE(CriteriTecnici!$F5251,CHAR(34),"'")&amp;CHAR(34)&amp;", "&amp;CHAR(34)&amp;"value"&amp;CHAR(34)&amp;": "&amp;SUBSTITUTE(TRIM(ROUND(IFERROR(CriteriTecnici!$N5251*1,IFERROR(NUMBERVALUE(CriteriTecnici!$N5251,".",","),IFERROR(NUMBERVALUE(CriteriTecnici!$N5251,",","."),0))),4)&amp;""),",",".")&amp;", "&amp;CHAR(34)&amp;"numerator"&amp;CHAR(34)&amp;": "&amp;SUBSTITUTE(TRIM(ROUND(IFERROR(CriteriTecnici!$K5251*1,IFERROR(NUMBERVALUE(CriteriTecnici!$K5251,".",","),IFERROR(NUMBERVALUE(CriteriTecnici!$K5251,",","."),0))),4)&amp;""),",",".")&amp;", "&amp;CHAR(34)&amp;"denominator"&amp;CHAR(34)&amp;": "&amp;SUBSTITUTE(TRIM(ROUND(IFERROR(CriteriTecnici!$L5251*1,IFERROR(NUMBERVALUE(CriteriTecnici!$L5251,".",","),IFERROR(NUMBERVALUE(CriteriTecnici!$L5251,",","."),0))),4)&amp;""),",",".")&amp;", "&amp;CHAR(34)&amp;"flag"&amp;CHAR(34)&amp;": "&amp;SUBSTITUTE(TRIM(ROUND(IFERROR(CriteriTecnici!$M5251*1,IFERROR(NUMBERVALUE(CriteriTecnici!$M5251,".",","),IFERROR(NUMBERVALUE(CriteriTecnici!$M5251,",","."),0))),4)&amp;""),",",".")&amp;", "&amp;CHAR(34)&amp;"rawScore"&amp;CHAR(34)&amp;": "&amp;SUBSTITUTE(TRIM(ROUND(IFERROR(CriteriTecnici!$O5251*1,IFERROR(NUMBERVALUE(CriteriTecnici!$O5251,".",","),IFERROR(NUMBERVALUE(CriteriTecnici!$O5251,",","."),0))),4)&amp;""),",",".")&amp;CHAR(125)&amp;IF(TRUE,",",""))</f>
        <v/>
      </c>
    </row>
    <row r="5472">
      <c r="A5472" s="38">
        <f>IF(CriteriTecnici!$A5252="","","    "&amp;CHAR(123)&amp;CHAR(34)&amp;"bidderId"&amp;CHAR(34)&amp;": "&amp;CHAR(34)&amp;SUBSTITUTE(CriteriTecnici!$A5252,CHAR(34),"'")&amp;CHAR(34)&amp;", "&amp;CHAR(34)&amp;"lotId"&amp;CHAR(34)&amp;": "&amp;CHAR(34)&amp;SUBSTITUTE(CriteriTecnici!$C5252,CHAR(34),"'")&amp;CHAR(34)&amp;", "&amp;CHAR(34)&amp;"criterionId"&amp;CHAR(34)&amp;": "&amp;CHAR(34)&amp;SUBSTITUTE(CriteriTecnici!$D5252,CHAR(34),"'")&amp;CHAR(34)&amp;", "&amp;CHAR(34)&amp;"kind"&amp;CHAR(34)&amp;": "&amp;CHAR(34)&amp;SUBSTITUTE(CriteriTecnici!$F5252,CHAR(34),"'")&amp;CHAR(34)&amp;", "&amp;CHAR(34)&amp;"value"&amp;CHAR(34)&amp;": "&amp;SUBSTITUTE(TRIM(ROUND(IFERROR(CriteriTecnici!$N5252*1,IFERROR(NUMBERVALUE(CriteriTecnici!$N5252,".",","),IFERROR(NUMBERVALUE(CriteriTecnici!$N5252,",","."),0))),4)&amp;""),",",".")&amp;", "&amp;CHAR(34)&amp;"numerator"&amp;CHAR(34)&amp;": "&amp;SUBSTITUTE(TRIM(ROUND(IFERROR(CriteriTecnici!$K5252*1,IFERROR(NUMBERVALUE(CriteriTecnici!$K5252,".",","),IFERROR(NUMBERVALUE(CriteriTecnici!$K5252,",","."),0))),4)&amp;""),",",".")&amp;", "&amp;CHAR(34)&amp;"denominator"&amp;CHAR(34)&amp;": "&amp;SUBSTITUTE(TRIM(ROUND(IFERROR(CriteriTecnici!$L5252*1,IFERROR(NUMBERVALUE(CriteriTecnici!$L5252,".",","),IFERROR(NUMBERVALUE(CriteriTecnici!$L5252,",","."),0))),4)&amp;""),",",".")&amp;", "&amp;CHAR(34)&amp;"flag"&amp;CHAR(34)&amp;": "&amp;SUBSTITUTE(TRIM(ROUND(IFERROR(CriteriTecnici!$M5252*1,IFERROR(NUMBERVALUE(CriteriTecnici!$M5252,".",","),IFERROR(NUMBERVALUE(CriteriTecnici!$M5252,",","."),0))),4)&amp;""),",",".")&amp;", "&amp;CHAR(34)&amp;"rawScore"&amp;CHAR(34)&amp;": "&amp;SUBSTITUTE(TRIM(ROUND(IFERROR(CriteriTecnici!$O5252*1,IFERROR(NUMBERVALUE(CriteriTecnici!$O5252,".",","),IFERROR(NUMBERVALUE(CriteriTecnici!$O5252,",","."),0))),4)&amp;""),",",".")&amp;CHAR(125)&amp;IF(TRUE,",",""))</f>
        <v/>
      </c>
    </row>
    <row r="5473">
      <c r="A5473" s="38">
        <f>IF(CriteriTecnici!$A5253="","","    "&amp;CHAR(123)&amp;CHAR(34)&amp;"bidderId"&amp;CHAR(34)&amp;": "&amp;CHAR(34)&amp;SUBSTITUTE(CriteriTecnici!$A5253,CHAR(34),"'")&amp;CHAR(34)&amp;", "&amp;CHAR(34)&amp;"lotId"&amp;CHAR(34)&amp;": "&amp;CHAR(34)&amp;SUBSTITUTE(CriteriTecnici!$C5253,CHAR(34),"'")&amp;CHAR(34)&amp;", "&amp;CHAR(34)&amp;"criterionId"&amp;CHAR(34)&amp;": "&amp;CHAR(34)&amp;SUBSTITUTE(CriteriTecnici!$D5253,CHAR(34),"'")&amp;CHAR(34)&amp;", "&amp;CHAR(34)&amp;"kind"&amp;CHAR(34)&amp;": "&amp;CHAR(34)&amp;SUBSTITUTE(CriteriTecnici!$F5253,CHAR(34),"'")&amp;CHAR(34)&amp;", "&amp;CHAR(34)&amp;"value"&amp;CHAR(34)&amp;": "&amp;SUBSTITUTE(TRIM(ROUND(IFERROR(CriteriTecnici!$N5253*1,IFERROR(NUMBERVALUE(CriteriTecnici!$N5253,".",","),IFERROR(NUMBERVALUE(CriteriTecnici!$N5253,",","."),0))),4)&amp;""),",",".")&amp;", "&amp;CHAR(34)&amp;"numerator"&amp;CHAR(34)&amp;": "&amp;SUBSTITUTE(TRIM(ROUND(IFERROR(CriteriTecnici!$K5253*1,IFERROR(NUMBERVALUE(CriteriTecnici!$K5253,".",","),IFERROR(NUMBERVALUE(CriteriTecnici!$K5253,",","."),0))),4)&amp;""),",",".")&amp;", "&amp;CHAR(34)&amp;"denominator"&amp;CHAR(34)&amp;": "&amp;SUBSTITUTE(TRIM(ROUND(IFERROR(CriteriTecnici!$L5253*1,IFERROR(NUMBERVALUE(CriteriTecnici!$L5253,".",","),IFERROR(NUMBERVALUE(CriteriTecnici!$L5253,",","."),0))),4)&amp;""),",",".")&amp;", "&amp;CHAR(34)&amp;"flag"&amp;CHAR(34)&amp;": "&amp;SUBSTITUTE(TRIM(ROUND(IFERROR(CriteriTecnici!$M5253*1,IFERROR(NUMBERVALUE(CriteriTecnici!$M5253,".",","),IFERROR(NUMBERVALUE(CriteriTecnici!$M5253,",","."),0))),4)&amp;""),",",".")&amp;", "&amp;CHAR(34)&amp;"rawScore"&amp;CHAR(34)&amp;": "&amp;SUBSTITUTE(TRIM(ROUND(IFERROR(CriteriTecnici!$O5253*1,IFERROR(NUMBERVALUE(CriteriTecnici!$O5253,".",","),IFERROR(NUMBERVALUE(CriteriTecnici!$O5253,",","."),0))),4)&amp;""),",",".")&amp;CHAR(125)&amp;IF(TRUE,",",""))</f>
        <v/>
      </c>
    </row>
    <row r="5474">
      <c r="A5474" s="38">
        <f>IF(CriteriTecnici!$A5254="","","    "&amp;CHAR(123)&amp;CHAR(34)&amp;"bidderId"&amp;CHAR(34)&amp;": "&amp;CHAR(34)&amp;SUBSTITUTE(CriteriTecnici!$A5254,CHAR(34),"'")&amp;CHAR(34)&amp;", "&amp;CHAR(34)&amp;"lotId"&amp;CHAR(34)&amp;": "&amp;CHAR(34)&amp;SUBSTITUTE(CriteriTecnici!$C5254,CHAR(34),"'")&amp;CHAR(34)&amp;", "&amp;CHAR(34)&amp;"criterionId"&amp;CHAR(34)&amp;": "&amp;CHAR(34)&amp;SUBSTITUTE(CriteriTecnici!$D5254,CHAR(34),"'")&amp;CHAR(34)&amp;", "&amp;CHAR(34)&amp;"kind"&amp;CHAR(34)&amp;": "&amp;CHAR(34)&amp;SUBSTITUTE(CriteriTecnici!$F5254,CHAR(34),"'")&amp;CHAR(34)&amp;", "&amp;CHAR(34)&amp;"value"&amp;CHAR(34)&amp;": "&amp;SUBSTITUTE(TRIM(ROUND(IFERROR(CriteriTecnici!$N5254*1,IFERROR(NUMBERVALUE(CriteriTecnici!$N5254,".",","),IFERROR(NUMBERVALUE(CriteriTecnici!$N5254,",","."),0))),4)&amp;""),",",".")&amp;", "&amp;CHAR(34)&amp;"numerator"&amp;CHAR(34)&amp;": "&amp;SUBSTITUTE(TRIM(ROUND(IFERROR(CriteriTecnici!$K5254*1,IFERROR(NUMBERVALUE(CriteriTecnici!$K5254,".",","),IFERROR(NUMBERVALUE(CriteriTecnici!$K5254,",","."),0))),4)&amp;""),",",".")&amp;", "&amp;CHAR(34)&amp;"denominator"&amp;CHAR(34)&amp;": "&amp;SUBSTITUTE(TRIM(ROUND(IFERROR(CriteriTecnici!$L5254*1,IFERROR(NUMBERVALUE(CriteriTecnici!$L5254,".",","),IFERROR(NUMBERVALUE(CriteriTecnici!$L5254,",","."),0))),4)&amp;""),",",".")&amp;", "&amp;CHAR(34)&amp;"flag"&amp;CHAR(34)&amp;": "&amp;SUBSTITUTE(TRIM(ROUND(IFERROR(CriteriTecnici!$M5254*1,IFERROR(NUMBERVALUE(CriteriTecnici!$M5254,".",","),IFERROR(NUMBERVALUE(CriteriTecnici!$M5254,",","."),0))),4)&amp;""),",",".")&amp;", "&amp;CHAR(34)&amp;"rawScore"&amp;CHAR(34)&amp;": "&amp;SUBSTITUTE(TRIM(ROUND(IFERROR(CriteriTecnici!$O5254*1,IFERROR(NUMBERVALUE(CriteriTecnici!$O5254,".",","),IFERROR(NUMBERVALUE(CriteriTecnici!$O5254,",","."),0))),4)&amp;""),",",".")&amp;CHAR(125)&amp;IF(TRUE,",",""))</f>
        <v/>
      </c>
    </row>
    <row r="5475">
      <c r="A5475" s="38">
        <f>IF(CriteriTecnici!$A5255="","","    "&amp;CHAR(123)&amp;CHAR(34)&amp;"bidderId"&amp;CHAR(34)&amp;": "&amp;CHAR(34)&amp;SUBSTITUTE(CriteriTecnici!$A5255,CHAR(34),"'")&amp;CHAR(34)&amp;", "&amp;CHAR(34)&amp;"lotId"&amp;CHAR(34)&amp;": "&amp;CHAR(34)&amp;SUBSTITUTE(CriteriTecnici!$C5255,CHAR(34),"'")&amp;CHAR(34)&amp;", "&amp;CHAR(34)&amp;"criterionId"&amp;CHAR(34)&amp;": "&amp;CHAR(34)&amp;SUBSTITUTE(CriteriTecnici!$D5255,CHAR(34),"'")&amp;CHAR(34)&amp;", "&amp;CHAR(34)&amp;"kind"&amp;CHAR(34)&amp;": "&amp;CHAR(34)&amp;SUBSTITUTE(CriteriTecnici!$F5255,CHAR(34),"'")&amp;CHAR(34)&amp;", "&amp;CHAR(34)&amp;"value"&amp;CHAR(34)&amp;": "&amp;SUBSTITUTE(TRIM(ROUND(IFERROR(CriteriTecnici!$N5255*1,IFERROR(NUMBERVALUE(CriteriTecnici!$N5255,".",","),IFERROR(NUMBERVALUE(CriteriTecnici!$N5255,",","."),0))),4)&amp;""),",",".")&amp;", "&amp;CHAR(34)&amp;"numerator"&amp;CHAR(34)&amp;": "&amp;SUBSTITUTE(TRIM(ROUND(IFERROR(CriteriTecnici!$K5255*1,IFERROR(NUMBERVALUE(CriteriTecnici!$K5255,".",","),IFERROR(NUMBERVALUE(CriteriTecnici!$K5255,",","."),0))),4)&amp;""),",",".")&amp;", "&amp;CHAR(34)&amp;"denominator"&amp;CHAR(34)&amp;": "&amp;SUBSTITUTE(TRIM(ROUND(IFERROR(CriteriTecnici!$L5255*1,IFERROR(NUMBERVALUE(CriteriTecnici!$L5255,".",","),IFERROR(NUMBERVALUE(CriteriTecnici!$L5255,",","."),0))),4)&amp;""),",",".")&amp;", "&amp;CHAR(34)&amp;"flag"&amp;CHAR(34)&amp;": "&amp;SUBSTITUTE(TRIM(ROUND(IFERROR(CriteriTecnici!$M5255*1,IFERROR(NUMBERVALUE(CriteriTecnici!$M5255,".",","),IFERROR(NUMBERVALUE(CriteriTecnici!$M5255,",","."),0))),4)&amp;""),",",".")&amp;", "&amp;CHAR(34)&amp;"rawScore"&amp;CHAR(34)&amp;": "&amp;SUBSTITUTE(TRIM(ROUND(IFERROR(CriteriTecnici!$O5255*1,IFERROR(NUMBERVALUE(CriteriTecnici!$O5255,".",","),IFERROR(NUMBERVALUE(CriteriTecnici!$O5255,",","."),0))),4)&amp;""),",",".")&amp;CHAR(125)&amp;IF(TRUE,",",""))</f>
        <v/>
      </c>
    </row>
    <row r="5476">
      <c r="A5476" s="38">
        <f>IF(CriteriTecnici!$A5256="","","    "&amp;CHAR(123)&amp;CHAR(34)&amp;"bidderId"&amp;CHAR(34)&amp;": "&amp;CHAR(34)&amp;SUBSTITUTE(CriteriTecnici!$A5256,CHAR(34),"'")&amp;CHAR(34)&amp;", "&amp;CHAR(34)&amp;"lotId"&amp;CHAR(34)&amp;": "&amp;CHAR(34)&amp;SUBSTITUTE(CriteriTecnici!$C5256,CHAR(34),"'")&amp;CHAR(34)&amp;", "&amp;CHAR(34)&amp;"criterionId"&amp;CHAR(34)&amp;": "&amp;CHAR(34)&amp;SUBSTITUTE(CriteriTecnici!$D5256,CHAR(34),"'")&amp;CHAR(34)&amp;", "&amp;CHAR(34)&amp;"kind"&amp;CHAR(34)&amp;": "&amp;CHAR(34)&amp;SUBSTITUTE(CriteriTecnici!$F5256,CHAR(34),"'")&amp;CHAR(34)&amp;", "&amp;CHAR(34)&amp;"value"&amp;CHAR(34)&amp;": "&amp;SUBSTITUTE(TRIM(ROUND(IFERROR(CriteriTecnici!$N5256*1,IFERROR(NUMBERVALUE(CriteriTecnici!$N5256,".",","),IFERROR(NUMBERVALUE(CriteriTecnici!$N5256,",","."),0))),4)&amp;""),",",".")&amp;", "&amp;CHAR(34)&amp;"numerator"&amp;CHAR(34)&amp;": "&amp;SUBSTITUTE(TRIM(ROUND(IFERROR(CriteriTecnici!$K5256*1,IFERROR(NUMBERVALUE(CriteriTecnici!$K5256,".",","),IFERROR(NUMBERVALUE(CriteriTecnici!$K5256,",","."),0))),4)&amp;""),",",".")&amp;", "&amp;CHAR(34)&amp;"denominator"&amp;CHAR(34)&amp;": "&amp;SUBSTITUTE(TRIM(ROUND(IFERROR(CriteriTecnici!$L5256*1,IFERROR(NUMBERVALUE(CriteriTecnici!$L5256,".",","),IFERROR(NUMBERVALUE(CriteriTecnici!$L5256,",","."),0))),4)&amp;""),",",".")&amp;", "&amp;CHAR(34)&amp;"flag"&amp;CHAR(34)&amp;": "&amp;SUBSTITUTE(TRIM(ROUND(IFERROR(CriteriTecnici!$M5256*1,IFERROR(NUMBERVALUE(CriteriTecnici!$M5256,".",","),IFERROR(NUMBERVALUE(CriteriTecnici!$M5256,",","."),0))),4)&amp;""),",",".")&amp;", "&amp;CHAR(34)&amp;"rawScore"&amp;CHAR(34)&amp;": "&amp;SUBSTITUTE(TRIM(ROUND(IFERROR(CriteriTecnici!$O5256*1,IFERROR(NUMBERVALUE(CriteriTecnici!$O5256,".",","),IFERROR(NUMBERVALUE(CriteriTecnici!$O5256,",","."),0))),4)&amp;""),",",".")&amp;CHAR(125)&amp;IF(TRUE,",",""))</f>
        <v/>
      </c>
    </row>
    <row r="5477">
      <c r="A5477" s="38">
        <f>IF(CriteriTecnici!$A5257="","","    "&amp;CHAR(123)&amp;CHAR(34)&amp;"bidderId"&amp;CHAR(34)&amp;": "&amp;CHAR(34)&amp;SUBSTITUTE(CriteriTecnici!$A5257,CHAR(34),"'")&amp;CHAR(34)&amp;", "&amp;CHAR(34)&amp;"lotId"&amp;CHAR(34)&amp;": "&amp;CHAR(34)&amp;SUBSTITUTE(CriteriTecnici!$C5257,CHAR(34),"'")&amp;CHAR(34)&amp;", "&amp;CHAR(34)&amp;"criterionId"&amp;CHAR(34)&amp;": "&amp;CHAR(34)&amp;SUBSTITUTE(CriteriTecnici!$D5257,CHAR(34),"'")&amp;CHAR(34)&amp;", "&amp;CHAR(34)&amp;"kind"&amp;CHAR(34)&amp;": "&amp;CHAR(34)&amp;SUBSTITUTE(CriteriTecnici!$F5257,CHAR(34),"'")&amp;CHAR(34)&amp;", "&amp;CHAR(34)&amp;"value"&amp;CHAR(34)&amp;": "&amp;SUBSTITUTE(TRIM(ROUND(IFERROR(CriteriTecnici!$N5257*1,IFERROR(NUMBERVALUE(CriteriTecnici!$N5257,".",","),IFERROR(NUMBERVALUE(CriteriTecnici!$N5257,",","."),0))),4)&amp;""),",",".")&amp;", "&amp;CHAR(34)&amp;"numerator"&amp;CHAR(34)&amp;": "&amp;SUBSTITUTE(TRIM(ROUND(IFERROR(CriteriTecnici!$K5257*1,IFERROR(NUMBERVALUE(CriteriTecnici!$K5257,".",","),IFERROR(NUMBERVALUE(CriteriTecnici!$K5257,",","."),0))),4)&amp;""),",",".")&amp;", "&amp;CHAR(34)&amp;"denominator"&amp;CHAR(34)&amp;": "&amp;SUBSTITUTE(TRIM(ROUND(IFERROR(CriteriTecnici!$L5257*1,IFERROR(NUMBERVALUE(CriteriTecnici!$L5257,".",","),IFERROR(NUMBERVALUE(CriteriTecnici!$L5257,",","."),0))),4)&amp;""),",",".")&amp;", "&amp;CHAR(34)&amp;"flag"&amp;CHAR(34)&amp;": "&amp;SUBSTITUTE(TRIM(ROUND(IFERROR(CriteriTecnici!$M5257*1,IFERROR(NUMBERVALUE(CriteriTecnici!$M5257,".",","),IFERROR(NUMBERVALUE(CriteriTecnici!$M5257,",","."),0))),4)&amp;""),",",".")&amp;", "&amp;CHAR(34)&amp;"rawScore"&amp;CHAR(34)&amp;": "&amp;SUBSTITUTE(TRIM(ROUND(IFERROR(CriteriTecnici!$O5257*1,IFERROR(NUMBERVALUE(CriteriTecnici!$O5257,".",","),IFERROR(NUMBERVALUE(CriteriTecnici!$O5257,",","."),0))),4)&amp;""),",",".")&amp;CHAR(125)&amp;IF(TRUE,",",""))</f>
        <v/>
      </c>
    </row>
    <row r="5478">
      <c r="A5478" s="38">
        <f>IF(CriteriTecnici!$A5258="","","    "&amp;CHAR(123)&amp;CHAR(34)&amp;"bidderId"&amp;CHAR(34)&amp;": "&amp;CHAR(34)&amp;SUBSTITUTE(CriteriTecnici!$A5258,CHAR(34),"'")&amp;CHAR(34)&amp;", "&amp;CHAR(34)&amp;"lotId"&amp;CHAR(34)&amp;": "&amp;CHAR(34)&amp;SUBSTITUTE(CriteriTecnici!$C5258,CHAR(34),"'")&amp;CHAR(34)&amp;", "&amp;CHAR(34)&amp;"criterionId"&amp;CHAR(34)&amp;": "&amp;CHAR(34)&amp;SUBSTITUTE(CriteriTecnici!$D5258,CHAR(34),"'")&amp;CHAR(34)&amp;", "&amp;CHAR(34)&amp;"kind"&amp;CHAR(34)&amp;": "&amp;CHAR(34)&amp;SUBSTITUTE(CriteriTecnici!$F5258,CHAR(34),"'")&amp;CHAR(34)&amp;", "&amp;CHAR(34)&amp;"value"&amp;CHAR(34)&amp;": "&amp;SUBSTITUTE(TRIM(ROUND(IFERROR(CriteriTecnici!$N5258*1,IFERROR(NUMBERVALUE(CriteriTecnici!$N5258,".",","),IFERROR(NUMBERVALUE(CriteriTecnici!$N5258,",","."),0))),4)&amp;""),",",".")&amp;", "&amp;CHAR(34)&amp;"numerator"&amp;CHAR(34)&amp;": "&amp;SUBSTITUTE(TRIM(ROUND(IFERROR(CriteriTecnici!$K5258*1,IFERROR(NUMBERVALUE(CriteriTecnici!$K5258,".",","),IFERROR(NUMBERVALUE(CriteriTecnici!$K5258,",","."),0))),4)&amp;""),",",".")&amp;", "&amp;CHAR(34)&amp;"denominator"&amp;CHAR(34)&amp;": "&amp;SUBSTITUTE(TRIM(ROUND(IFERROR(CriteriTecnici!$L5258*1,IFERROR(NUMBERVALUE(CriteriTecnici!$L5258,".",","),IFERROR(NUMBERVALUE(CriteriTecnici!$L5258,",","."),0))),4)&amp;""),",",".")&amp;", "&amp;CHAR(34)&amp;"flag"&amp;CHAR(34)&amp;": "&amp;SUBSTITUTE(TRIM(ROUND(IFERROR(CriteriTecnici!$M5258*1,IFERROR(NUMBERVALUE(CriteriTecnici!$M5258,".",","),IFERROR(NUMBERVALUE(CriteriTecnici!$M5258,",","."),0))),4)&amp;""),",",".")&amp;", "&amp;CHAR(34)&amp;"rawScore"&amp;CHAR(34)&amp;": "&amp;SUBSTITUTE(TRIM(ROUND(IFERROR(CriteriTecnici!$O5258*1,IFERROR(NUMBERVALUE(CriteriTecnici!$O5258,".",","),IFERROR(NUMBERVALUE(CriteriTecnici!$O5258,",","."),0))),4)&amp;""),",",".")&amp;CHAR(125)&amp;IF(TRUE,",",""))</f>
        <v/>
      </c>
    </row>
    <row r="5479">
      <c r="A5479" s="38">
        <f>IF(CriteriTecnici!$A5259="","","    "&amp;CHAR(123)&amp;CHAR(34)&amp;"bidderId"&amp;CHAR(34)&amp;": "&amp;CHAR(34)&amp;SUBSTITUTE(CriteriTecnici!$A5259,CHAR(34),"'")&amp;CHAR(34)&amp;", "&amp;CHAR(34)&amp;"lotId"&amp;CHAR(34)&amp;": "&amp;CHAR(34)&amp;SUBSTITUTE(CriteriTecnici!$C5259,CHAR(34),"'")&amp;CHAR(34)&amp;", "&amp;CHAR(34)&amp;"criterionId"&amp;CHAR(34)&amp;": "&amp;CHAR(34)&amp;SUBSTITUTE(CriteriTecnici!$D5259,CHAR(34),"'")&amp;CHAR(34)&amp;", "&amp;CHAR(34)&amp;"kind"&amp;CHAR(34)&amp;": "&amp;CHAR(34)&amp;SUBSTITUTE(CriteriTecnici!$F5259,CHAR(34),"'")&amp;CHAR(34)&amp;", "&amp;CHAR(34)&amp;"value"&amp;CHAR(34)&amp;": "&amp;SUBSTITUTE(TRIM(ROUND(IFERROR(CriteriTecnici!$N5259*1,IFERROR(NUMBERVALUE(CriteriTecnici!$N5259,".",","),IFERROR(NUMBERVALUE(CriteriTecnici!$N5259,",","."),0))),4)&amp;""),",",".")&amp;", "&amp;CHAR(34)&amp;"numerator"&amp;CHAR(34)&amp;": "&amp;SUBSTITUTE(TRIM(ROUND(IFERROR(CriteriTecnici!$K5259*1,IFERROR(NUMBERVALUE(CriteriTecnici!$K5259,".",","),IFERROR(NUMBERVALUE(CriteriTecnici!$K5259,",","."),0))),4)&amp;""),",",".")&amp;", "&amp;CHAR(34)&amp;"denominator"&amp;CHAR(34)&amp;": "&amp;SUBSTITUTE(TRIM(ROUND(IFERROR(CriteriTecnici!$L5259*1,IFERROR(NUMBERVALUE(CriteriTecnici!$L5259,".",","),IFERROR(NUMBERVALUE(CriteriTecnici!$L5259,",","."),0))),4)&amp;""),",",".")&amp;", "&amp;CHAR(34)&amp;"flag"&amp;CHAR(34)&amp;": "&amp;SUBSTITUTE(TRIM(ROUND(IFERROR(CriteriTecnici!$M5259*1,IFERROR(NUMBERVALUE(CriteriTecnici!$M5259,".",","),IFERROR(NUMBERVALUE(CriteriTecnici!$M5259,",","."),0))),4)&amp;""),",",".")&amp;", "&amp;CHAR(34)&amp;"rawScore"&amp;CHAR(34)&amp;": "&amp;SUBSTITUTE(TRIM(ROUND(IFERROR(CriteriTecnici!$O5259*1,IFERROR(NUMBERVALUE(CriteriTecnici!$O5259,".",","),IFERROR(NUMBERVALUE(CriteriTecnici!$O5259,",","."),0))),4)&amp;""),",",".")&amp;CHAR(125)&amp;IF(TRUE,",",""))</f>
        <v/>
      </c>
    </row>
    <row r="5480">
      <c r="A5480" s="38">
        <f>IF(CriteriTecnici!$A5260="","","    "&amp;CHAR(123)&amp;CHAR(34)&amp;"bidderId"&amp;CHAR(34)&amp;": "&amp;CHAR(34)&amp;SUBSTITUTE(CriteriTecnici!$A5260,CHAR(34),"'")&amp;CHAR(34)&amp;", "&amp;CHAR(34)&amp;"lotId"&amp;CHAR(34)&amp;": "&amp;CHAR(34)&amp;SUBSTITUTE(CriteriTecnici!$C5260,CHAR(34),"'")&amp;CHAR(34)&amp;", "&amp;CHAR(34)&amp;"criterionId"&amp;CHAR(34)&amp;": "&amp;CHAR(34)&amp;SUBSTITUTE(CriteriTecnici!$D5260,CHAR(34),"'")&amp;CHAR(34)&amp;", "&amp;CHAR(34)&amp;"kind"&amp;CHAR(34)&amp;": "&amp;CHAR(34)&amp;SUBSTITUTE(CriteriTecnici!$F5260,CHAR(34),"'")&amp;CHAR(34)&amp;", "&amp;CHAR(34)&amp;"value"&amp;CHAR(34)&amp;": "&amp;SUBSTITUTE(TRIM(ROUND(IFERROR(CriteriTecnici!$N5260*1,IFERROR(NUMBERVALUE(CriteriTecnici!$N5260,".",","),IFERROR(NUMBERVALUE(CriteriTecnici!$N5260,",","."),0))),4)&amp;""),",",".")&amp;", "&amp;CHAR(34)&amp;"numerator"&amp;CHAR(34)&amp;": "&amp;SUBSTITUTE(TRIM(ROUND(IFERROR(CriteriTecnici!$K5260*1,IFERROR(NUMBERVALUE(CriteriTecnici!$K5260,".",","),IFERROR(NUMBERVALUE(CriteriTecnici!$K5260,",","."),0))),4)&amp;""),",",".")&amp;", "&amp;CHAR(34)&amp;"denominator"&amp;CHAR(34)&amp;": "&amp;SUBSTITUTE(TRIM(ROUND(IFERROR(CriteriTecnici!$L5260*1,IFERROR(NUMBERVALUE(CriteriTecnici!$L5260,".",","),IFERROR(NUMBERVALUE(CriteriTecnici!$L5260,",","."),0))),4)&amp;""),",",".")&amp;", "&amp;CHAR(34)&amp;"flag"&amp;CHAR(34)&amp;": "&amp;SUBSTITUTE(TRIM(ROUND(IFERROR(CriteriTecnici!$M5260*1,IFERROR(NUMBERVALUE(CriteriTecnici!$M5260,".",","),IFERROR(NUMBERVALUE(CriteriTecnici!$M5260,",","."),0))),4)&amp;""),",",".")&amp;", "&amp;CHAR(34)&amp;"rawScore"&amp;CHAR(34)&amp;": "&amp;SUBSTITUTE(TRIM(ROUND(IFERROR(CriteriTecnici!$O5260*1,IFERROR(NUMBERVALUE(CriteriTecnici!$O5260,".",","),IFERROR(NUMBERVALUE(CriteriTecnici!$O5260,",","."),0))),4)&amp;""),",",".")&amp;CHAR(125)&amp;IF(TRUE,",",""))</f>
        <v/>
      </c>
    </row>
    <row r="5481">
      <c r="A5481" s="38">
        <f>IF(CriteriTecnici!$A5261="","","    "&amp;CHAR(123)&amp;CHAR(34)&amp;"bidderId"&amp;CHAR(34)&amp;": "&amp;CHAR(34)&amp;SUBSTITUTE(CriteriTecnici!$A5261,CHAR(34),"'")&amp;CHAR(34)&amp;", "&amp;CHAR(34)&amp;"lotId"&amp;CHAR(34)&amp;": "&amp;CHAR(34)&amp;SUBSTITUTE(CriteriTecnici!$C5261,CHAR(34),"'")&amp;CHAR(34)&amp;", "&amp;CHAR(34)&amp;"criterionId"&amp;CHAR(34)&amp;": "&amp;CHAR(34)&amp;SUBSTITUTE(CriteriTecnici!$D5261,CHAR(34),"'")&amp;CHAR(34)&amp;", "&amp;CHAR(34)&amp;"kind"&amp;CHAR(34)&amp;": "&amp;CHAR(34)&amp;SUBSTITUTE(CriteriTecnici!$F5261,CHAR(34),"'")&amp;CHAR(34)&amp;", "&amp;CHAR(34)&amp;"value"&amp;CHAR(34)&amp;": "&amp;SUBSTITUTE(TRIM(ROUND(IFERROR(CriteriTecnici!$N5261*1,IFERROR(NUMBERVALUE(CriteriTecnici!$N5261,".",","),IFERROR(NUMBERVALUE(CriteriTecnici!$N5261,",","."),0))),4)&amp;""),",",".")&amp;", "&amp;CHAR(34)&amp;"numerator"&amp;CHAR(34)&amp;": "&amp;SUBSTITUTE(TRIM(ROUND(IFERROR(CriteriTecnici!$K5261*1,IFERROR(NUMBERVALUE(CriteriTecnici!$K5261,".",","),IFERROR(NUMBERVALUE(CriteriTecnici!$K5261,",","."),0))),4)&amp;""),",",".")&amp;", "&amp;CHAR(34)&amp;"denominator"&amp;CHAR(34)&amp;": "&amp;SUBSTITUTE(TRIM(ROUND(IFERROR(CriteriTecnici!$L5261*1,IFERROR(NUMBERVALUE(CriteriTecnici!$L5261,".",","),IFERROR(NUMBERVALUE(CriteriTecnici!$L5261,",","."),0))),4)&amp;""),",",".")&amp;", "&amp;CHAR(34)&amp;"flag"&amp;CHAR(34)&amp;": "&amp;SUBSTITUTE(TRIM(ROUND(IFERROR(CriteriTecnici!$M5261*1,IFERROR(NUMBERVALUE(CriteriTecnici!$M5261,".",","),IFERROR(NUMBERVALUE(CriteriTecnici!$M5261,",","."),0))),4)&amp;""),",",".")&amp;", "&amp;CHAR(34)&amp;"rawScore"&amp;CHAR(34)&amp;": "&amp;SUBSTITUTE(TRIM(ROUND(IFERROR(CriteriTecnici!$O5261*1,IFERROR(NUMBERVALUE(CriteriTecnici!$O5261,".",","),IFERROR(NUMBERVALUE(CriteriTecnici!$O5261,",","."),0))),4)&amp;""),",",".")&amp;CHAR(125)&amp;IF(TRUE,",",""))</f>
        <v/>
      </c>
    </row>
    <row r="5482">
      <c r="A5482" s="38">
        <f>IF(CriteriTecnici!$A5262="","","    "&amp;CHAR(123)&amp;CHAR(34)&amp;"bidderId"&amp;CHAR(34)&amp;": "&amp;CHAR(34)&amp;SUBSTITUTE(CriteriTecnici!$A5262,CHAR(34),"'")&amp;CHAR(34)&amp;", "&amp;CHAR(34)&amp;"lotId"&amp;CHAR(34)&amp;": "&amp;CHAR(34)&amp;SUBSTITUTE(CriteriTecnici!$C5262,CHAR(34),"'")&amp;CHAR(34)&amp;", "&amp;CHAR(34)&amp;"criterionId"&amp;CHAR(34)&amp;": "&amp;CHAR(34)&amp;SUBSTITUTE(CriteriTecnici!$D5262,CHAR(34),"'")&amp;CHAR(34)&amp;", "&amp;CHAR(34)&amp;"kind"&amp;CHAR(34)&amp;": "&amp;CHAR(34)&amp;SUBSTITUTE(CriteriTecnici!$F5262,CHAR(34),"'")&amp;CHAR(34)&amp;", "&amp;CHAR(34)&amp;"value"&amp;CHAR(34)&amp;": "&amp;SUBSTITUTE(TRIM(ROUND(IFERROR(CriteriTecnici!$N5262*1,IFERROR(NUMBERVALUE(CriteriTecnici!$N5262,".",","),IFERROR(NUMBERVALUE(CriteriTecnici!$N5262,",","."),0))),4)&amp;""),",",".")&amp;", "&amp;CHAR(34)&amp;"numerator"&amp;CHAR(34)&amp;": "&amp;SUBSTITUTE(TRIM(ROUND(IFERROR(CriteriTecnici!$K5262*1,IFERROR(NUMBERVALUE(CriteriTecnici!$K5262,".",","),IFERROR(NUMBERVALUE(CriteriTecnici!$K5262,",","."),0))),4)&amp;""),",",".")&amp;", "&amp;CHAR(34)&amp;"denominator"&amp;CHAR(34)&amp;": "&amp;SUBSTITUTE(TRIM(ROUND(IFERROR(CriteriTecnici!$L5262*1,IFERROR(NUMBERVALUE(CriteriTecnici!$L5262,".",","),IFERROR(NUMBERVALUE(CriteriTecnici!$L5262,",","."),0))),4)&amp;""),",",".")&amp;", "&amp;CHAR(34)&amp;"flag"&amp;CHAR(34)&amp;": "&amp;SUBSTITUTE(TRIM(ROUND(IFERROR(CriteriTecnici!$M5262*1,IFERROR(NUMBERVALUE(CriteriTecnici!$M5262,".",","),IFERROR(NUMBERVALUE(CriteriTecnici!$M5262,",","."),0))),4)&amp;""),",",".")&amp;", "&amp;CHAR(34)&amp;"rawScore"&amp;CHAR(34)&amp;": "&amp;SUBSTITUTE(TRIM(ROUND(IFERROR(CriteriTecnici!$O5262*1,IFERROR(NUMBERVALUE(CriteriTecnici!$O5262,".",","),IFERROR(NUMBERVALUE(CriteriTecnici!$O5262,",","."),0))),4)&amp;""),",",".")&amp;CHAR(125)&amp;IF(TRUE,",",""))</f>
        <v/>
      </c>
    </row>
    <row r="5483">
      <c r="A5483" s="38">
        <f>IF(CriteriTecnici!$A5263="","","    "&amp;CHAR(123)&amp;CHAR(34)&amp;"bidderId"&amp;CHAR(34)&amp;": "&amp;CHAR(34)&amp;SUBSTITUTE(CriteriTecnici!$A5263,CHAR(34),"'")&amp;CHAR(34)&amp;", "&amp;CHAR(34)&amp;"lotId"&amp;CHAR(34)&amp;": "&amp;CHAR(34)&amp;SUBSTITUTE(CriteriTecnici!$C5263,CHAR(34),"'")&amp;CHAR(34)&amp;", "&amp;CHAR(34)&amp;"criterionId"&amp;CHAR(34)&amp;": "&amp;CHAR(34)&amp;SUBSTITUTE(CriteriTecnici!$D5263,CHAR(34),"'")&amp;CHAR(34)&amp;", "&amp;CHAR(34)&amp;"kind"&amp;CHAR(34)&amp;": "&amp;CHAR(34)&amp;SUBSTITUTE(CriteriTecnici!$F5263,CHAR(34),"'")&amp;CHAR(34)&amp;", "&amp;CHAR(34)&amp;"value"&amp;CHAR(34)&amp;": "&amp;SUBSTITUTE(TRIM(ROUND(IFERROR(CriteriTecnici!$N5263*1,IFERROR(NUMBERVALUE(CriteriTecnici!$N5263,".",","),IFERROR(NUMBERVALUE(CriteriTecnici!$N5263,",","."),0))),4)&amp;""),",",".")&amp;", "&amp;CHAR(34)&amp;"numerator"&amp;CHAR(34)&amp;": "&amp;SUBSTITUTE(TRIM(ROUND(IFERROR(CriteriTecnici!$K5263*1,IFERROR(NUMBERVALUE(CriteriTecnici!$K5263,".",","),IFERROR(NUMBERVALUE(CriteriTecnici!$K5263,",","."),0))),4)&amp;""),",",".")&amp;", "&amp;CHAR(34)&amp;"denominator"&amp;CHAR(34)&amp;": "&amp;SUBSTITUTE(TRIM(ROUND(IFERROR(CriteriTecnici!$L5263*1,IFERROR(NUMBERVALUE(CriteriTecnici!$L5263,".",","),IFERROR(NUMBERVALUE(CriteriTecnici!$L5263,",","."),0))),4)&amp;""),",",".")&amp;", "&amp;CHAR(34)&amp;"flag"&amp;CHAR(34)&amp;": "&amp;SUBSTITUTE(TRIM(ROUND(IFERROR(CriteriTecnici!$M5263*1,IFERROR(NUMBERVALUE(CriteriTecnici!$M5263,".",","),IFERROR(NUMBERVALUE(CriteriTecnici!$M5263,",","."),0))),4)&amp;""),",",".")&amp;", "&amp;CHAR(34)&amp;"rawScore"&amp;CHAR(34)&amp;": "&amp;SUBSTITUTE(TRIM(ROUND(IFERROR(CriteriTecnici!$O5263*1,IFERROR(NUMBERVALUE(CriteriTecnici!$O5263,".",","),IFERROR(NUMBERVALUE(CriteriTecnici!$O5263,",","."),0))),4)&amp;""),",",".")&amp;CHAR(125)&amp;IF(TRUE,",",""))</f>
        <v/>
      </c>
    </row>
    <row r="5484">
      <c r="A5484" s="38">
        <f>IF(CriteriTecnici!$A5264="","","    "&amp;CHAR(123)&amp;CHAR(34)&amp;"bidderId"&amp;CHAR(34)&amp;": "&amp;CHAR(34)&amp;SUBSTITUTE(CriteriTecnici!$A5264,CHAR(34),"'")&amp;CHAR(34)&amp;", "&amp;CHAR(34)&amp;"lotId"&amp;CHAR(34)&amp;": "&amp;CHAR(34)&amp;SUBSTITUTE(CriteriTecnici!$C5264,CHAR(34),"'")&amp;CHAR(34)&amp;", "&amp;CHAR(34)&amp;"criterionId"&amp;CHAR(34)&amp;": "&amp;CHAR(34)&amp;SUBSTITUTE(CriteriTecnici!$D5264,CHAR(34),"'")&amp;CHAR(34)&amp;", "&amp;CHAR(34)&amp;"kind"&amp;CHAR(34)&amp;": "&amp;CHAR(34)&amp;SUBSTITUTE(CriteriTecnici!$F5264,CHAR(34),"'")&amp;CHAR(34)&amp;", "&amp;CHAR(34)&amp;"value"&amp;CHAR(34)&amp;": "&amp;SUBSTITUTE(TRIM(ROUND(IFERROR(CriteriTecnici!$N5264*1,IFERROR(NUMBERVALUE(CriteriTecnici!$N5264,".",","),IFERROR(NUMBERVALUE(CriteriTecnici!$N5264,",","."),0))),4)&amp;""),",",".")&amp;", "&amp;CHAR(34)&amp;"numerator"&amp;CHAR(34)&amp;": "&amp;SUBSTITUTE(TRIM(ROUND(IFERROR(CriteriTecnici!$K5264*1,IFERROR(NUMBERVALUE(CriteriTecnici!$K5264,".",","),IFERROR(NUMBERVALUE(CriteriTecnici!$K5264,",","."),0))),4)&amp;""),",",".")&amp;", "&amp;CHAR(34)&amp;"denominator"&amp;CHAR(34)&amp;": "&amp;SUBSTITUTE(TRIM(ROUND(IFERROR(CriteriTecnici!$L5264*1,IFERROR(NUMBERVALUE(CriteriTecnici!$L5264,".",","),IFERROR(NUMBERVALUE(CriteriTecnici!$L5264,",","."),0))),4)&amp;""),",",".")&amp;", "&amp;CHAR(34)&amp;"flag"&amp;CHAR(34)&amp;": "&amp;SUBSTITUTE(TRIM(ROUND(IFERROR(CriteriTecnici!$M5264*1,IFERROR(NUMBERVALUE(CriteriTecnici!$M5264,".",","),IFERROR(NUMBERVALUE(CriteriTecnici!$M5264,",","."),0))),4)&amp;""),",",".")&amp;", "&amp;CHAR(34)&amp;"rawScore"&amp;CHAR(34)&amp;": "&amp;SUBSTITUTE(TRIM(ROUND(IFERROR(CriteriTecnici!$O5264*1,IFERROR(NUMBERVALUE(CriteriTecnici!$O5264,".",","),IFERROR(NUMBERVALUE(CriteriTecnici!$O5264,",","."),0))),4)&amp;""),",",".")&amp;CHAR(125)&amp;IF(TRUE,",",""))</f>
        <v/>
      </c>
    </row>
    <row r="5485">
      <c r="A5485" s="38">
        <f>IF(CriteriTecnici!$A5265="","","    "&amp;CHAR(123)&amp;CHAR(34)&amp;"bidderId"&amp;CHAR(34)&amp;": "&amp;CHAR(34)&amp;SUBSTITUTE(CriteriTecnici!$A5265,CHAR(34),"'")&amp;CHAR(34)&amp;", "&amp;CHAR(34)&amp;"lotId"&amp;CHAR(34)&amp;": "&amp;CHAR(34)&amp;SUBSTITUTE(CriteriTecnici!$C5265,CHAR(34),"'")&amp;CHAR(34)&amp;", "&amp;CHAR(34)&amp;"criterionId"&amp;CHAR(34)&amp;": "&amp;CHAR(34)&amp;SUBSTITUTE(CriteriTecnici!$D5265,CHAR(34),"'")&amp;CHAR(34)&amp;", "&amp;CHAR(34)&amp;"kind"&amp;CHAR(34)&amp;": "&amp;CHAR(34)&amp;SUBSTITUTE(CriteriTecnici!$F5265,CHAR(34),"'")&amp;CHAR(34)&amp;", "&amp;CHAR(34)&amp;"value"&amp;CHAR(34)&amp;": "&amp;SUBSTITUTE(TRIM(ROUND(IFERROR(CriteriTecnici!$N5265*1,IFERROR(NUMBERVALUE(CriteriTecnici!$N5265,".",","),IFERROR(NUMBERVALUE(CriteriTecnici!$N5265,",","."),0))),4)&amp;""),",",".")&amp;", "&amp;CHAR(34)&amp;"numerator"&amp;CHAR(34)&amp;": "&amp;SUBSTITUTE(TRIM(ROUND(IFERROR(CriteriTecnici!$K5265*1,IFERROR(NUMBERVALUE(CriteriTecnici!$K5265,".",","),IFERROR(NUMBERVALUE(CriteriTecnici!$K5265,",","."),0))),4)&amp;""),",",".")&amp;", "&amp;CHAR(34)&amp;"denominator"&amp;CHAR(34)&amp;": "&amp;SUBSTITUTE(TRIM(ROUND(IFERROR(CriteriTecnici!$L5265*1,IFERROR(NUMBERVALUE(CriteriTecnici!$L5265,".",","),IFERROR(NUMBERVALUE(CriteriTecnici!$L5265,",","."),0))),4)&amp;""),",",".")&amp;", "&amp;CHAR(34)&amp;"flag"&amp;CHAR(34)&amp;": "&amp;SUBSTITUTE(TRIM(ROUND(IFERROR(CriteriTecnici!$M5265*1,IFERROR(NUMBERVALUE(CriteriTecnici!$M5265,".",","),IFERROR(NUMBERVALUE(CriteriTecnici!$M5265,",","."),0))),4)&amp;""),",",".")&amp;", "&amp;CHAR(34)&amp;"rawScore"&amp;CHAR(34)&amp;": "&amp;SUBSTITUTE(TRIM(ROUND(IFERROR(CriteriTecnici!$O5265*1,IFERROR(NUMBERVALUE(CriteriTecnici!$O5265,".",","),IFERROR(NUMBERVALUE(CriteriTecnici!$O5265,",","."),0))),4)&amp;""),",",".")&amp;CHAR(125)&amp;IF(TRUE,",",""))</f>
        <v/>
      </c>
    </row>
    <row r="5486">
      <c r="A5486" s="38">
        <f>IF(CriteriTecnici!$A5266="","","    "&amp;CHAR(123)&amp;CHAR(34)&amp;"bidderId"&amp;CHAR(34)&amp;": "&amp;CHAR(34)&amp;SUBSTITUTE(CriteriTecnici!$A5266,CHAR(34),"'")&amp;CHAR(34)&amp;", "&amp;CHAR(34)&amp;"lotId"&amp;CHAR(34)&amp;": "&amp;CHAR(34)&amp;SUBSTITUTE(CriteriTecnici!$C5266,CHAR(34),"'")&amp;CHAR(34)&amp;", "&amp;CHAR(34)&amp;"criterionId"&amp;CHAR(34)&amp;": "&amp;CHAR(34)&amp;SUBSTITUTE(CriteriTecnici!$D5266,CHAR(34),"'")&amp;CHAR(34)&amp;", "&amp;CHAR(34)&amp;"kind"&amp;CHAR(34)&amp;": "&amp;CHAR(34)&amp;SUBSTITUTE(CriteriTecnici!$F5266,CHAR(34),"'")&amp;CHAR(34)&amp;", "&amp;CHAR(34)&amp;"value"&amp;CHAR(34)&amp;": "&amp;SUBSTITUTE(TRIM(ROUND(IFERROR(CriteriTecnici!$N5266*1,IFERROR(NUMBERVALUE(CriteriTecnici!$N5266,".",","),IFERROR(NUMBERVALUE(CriteriTecnici!$N5266,",","."),0))),4)&amp;""),",",".")&amp;", "&amp;CHAR(34)&amp;"numerator"&amp;CHAR(34)&amp;": "&amp;SUBSTITUTE(TRIM(ROUND(IFERROR(CriteriTecnici!$K5266*1,IFERROR(NUMBERVALUE(CriteriTecnici!$K5266,".",","),IFERROR(NUMBERVALUE(CriteriTecnici!$K5266,",","."),0))),4)&amp;""),",",".")&amp;", "&amp;CHAR(34)&amp;"denominator"&amp;CHAR(34)&amp;": "&amp;SUBSTITUTE(TRIM(ROUND(IFERROR(CriteriTecnici!$L5266*1,IFERROR(NUMBERVALUE(CriteriTecnici!$L5266,".",","),IFERROR(NUMBERVALUE(CriteriTecnici!$L5266,",","."),0))),4)&amp;""),",",".")&amp;", "&amp;CHAR(34)&amp;"flag"&amp;CHAR(34)&amp;": "&amp;SUBSTITUTE(TRIM(ROUND(IFERROR(CriteriTecnici!$M5266*1,IFERROR(NUMBERVALUE(CriteriTecnici!$M5266,".",","),IFERROR(NUMBERVALUE(CriteriTecnici!$M5266,",","."),0))),4)&amp;""),",",".")&amp;", "&amp;CHAR(34)&amp;"rawScore"&amp;CHAR(34)&amp;": "&amp;SUBSTITUTE(TRIM(ROUND(IFERROR(CriteriTecnici!$O5266*1,IFERROR(NUMBERVALUE(CriteriTecnici!$O5266,".",","),IFERROR(NUMBERVALUE(CriteriTecnici!$O5266,",","."),0))),4)&amp;""),",",".")&amp;CHAR(125)&amp;IF(TRUE,",",""))</f>
        <v/>
      </c>
    </row>
    <row r="5487">
      <c r="A5487" s="38">
        <f>IF(CriteriTecnici!$A5267="","","    "&amp;CHAR(123)&amp;CHAR(34)&amp;"bidderId"&amp;CHAR(34)&amp;": "&amp;CHAR(34)&amp;SUBSTITUTE(CriteriTecnici!$A5267,CHAR(34),"'")&amp;CHAR(34)&amp;", "&amp;CHAR(34)&amp;"lotId"&amp;CHAR(34)&amp;": "&amp;CHAR(34)&amp;SUBSTITUTE(CriteriTecnici!$C5267,CHAR(34),"'")&amp;CHAR(34)&amp;", "&amp;CHAR(34)&amp;"criterionId"&amp;CHAR(34)&amp;": "&amp;CHAR(34)&amp;SUBSTITUTE(CriteriTecnici!$D5267,CHAR(34),"'")&amp;CHAR(34)&amp;", "&amp;CHAR(34)&amp;"kind"&amp;CHAR(34)&amp;": "&amp;CHAR(34)&amp;SUBSTITUTE(CriteriTecnici!$F5267,CHAR(34),"'")&amp;CHAR(34)&amp;", "&amp;CHAR(34)&amp;"value"&amp;CHAR(34)&amp;": "&amp;SUBSTITUTE(TRIM(ROUND(IFERROR(CriteriTecnici!$N5267*1,IFERROR(NUMBERVALUE(CriteriTecnici!$N5267,".",","),IFERROR(NUMBERVALUE(CriteriTecnici!$N5267,",","."),0))),4)&amp;""),",",".")&amp;", "&amp;CHAR(34)&amp;"numerator"&amp;CHAR(34)&amp;": "&amp;SUBSTITUTE(TRIM(ROUND(IFERROR(CriteriTecnici!$K5267*1,IFERROR(NUMBERVALUE(CriteriTecnici!$K5267,".",","),IFERROR(NUMBERVALUE(CriteriTecnici!$K5267,",","."),0))),4)&amp;""),",",".")&amp;", "&amp;CHAR(34)&amp;"denominator"&amp;CHAR(34)&amp;": "&amp;SUBSTITUTE(TRIM(ROUND(IFERROR(CriteriTecnici!$L5267*1,IFERROR(NUMBERVALUE(CriteriTecnici!$L5267,".",","),IFERROR(NUMBERVALUE(CriteriTecnici!$L5267,",","."),0))),4)&amp;""),",",".")&amp;", "&amp;CHAR(34)&amp;"flag"&amp;CHAR(34)&amp;": "&amp;SUBSTITUTE(TRIM(ROUND(IFERROR(CriteriTecnici!$M5267*1,IFERROR(NUMBERVALUE(CriteriTecnici!$M5267,".",","),IFERROR(NUMBERVALUE(CriteriTecnici!$M5267,",","."),0))),4)&amp;""),",",".")&amp;", "&amp;CHAR(34)&amp;"rawScore"&amp;CHAR(34)&amp;": "&amp;SUBSTITUTE(TRIM(ROUND(IFERROR(CriteriTecnici!$O5267*1,IFERROR(NUMBERVALUE(CriteriTecnici!$O5267,".",","),IFERROR(NUMBERVALUE(CriteriTecnici!$O5267,",","."),0))),4)&amp;""),",",".")&amp;CHAR(125)&amp;IF(TRUE,",",""))</f>
        <v/>
      </c>
    </row>
    <row r="5488">
      <c r="A5488" s="38">
        <f>IF(CriteriTecnici!$A5268="","","    "&amp;CHAR(123)&amp;CHAR(34)&amp;"bidderId"&amp;CHAR(34)&amp;": "&amp;CHAR(34)&amp;SUBSTITUTE(CriteriTecnici!$A5268,CHAR(34),"'")&amp;CHAR(34)&amp;", "&amp;CHAR(34)&amp;"lotId"&amp;CHAR(34)&amp;": "&amp;CHAR(34)&amp;SUBSTITUTE(CriteriTecnici!$C5268,CHAR(34),"'")&amp;CHAR(34)&amp;", "&amp;CHAR(34)&amp;"criterionId"&amp;CHAR(34)&amp;": "&amp;CHAR(34)&amp;SUBSTITUTE(CriteriTecnici!$D5268,CHAR(34),"'")&amp;CHAR(34)&amp;", "&amp;CHAR(34)&amp;"kind"&amp;CHAR(34)&amp;": "&amp;CHAR(34)&amp;SUBSTITUTE(CriteriTecnici!$F5268,CHAR(34),"'")&amp;CHAR(34)&amp;", "&amp;CHAR(34)&amp;"value"&amp;CHAR(34)&amp;": "&amp;SUBSTITUTE(TRIM(ROUND(IFERROR(CriteriTecnici!$N5268*1,IFERROR(NUMBERVALUE(CriteriTecnici!$N5268,".",","),IFERROR(NUMBERVALUE(CriteriTecnici!$N5268,",","."),0))),4)&amp;""),",",".")&amp;", "&amp;CHAR(34)&amp;"numerator"&amp;CHAR(34)&amp;": "&amp;SUBSTITUTE(TRIM(ROUND(IFERROR(CriteriTecnici!$K5268*1,IFERROR(NUMBERVALUE(CriteriTecnici!$K5268,".",","),IFERROR(NUMBERVALUE(CriteriTecnici!$K5268,",","."),0))),4)&amp;""),",",".")&amp;", "&amp;CHAR(34)&amp;"denominator"&amp;CHAR(34)&amp;": "&amp;SUBSTITUTE(TRIM(ROUND(IFERROR(CriteriTecnici!$L5268*1,IFERROR(NUMBERVALUE(CriteriTecnici!$L5268,".",","),IFERROR(NUMBERVALUE(CriteriTecnici!$L5268,",","."),0))),4)&amp;""),",",".")&amp;", "&amp;CHAR(34)&amp;"flag"&amp;CHAR(34)&amp;": "&amp;SUBSTITUTE(TRIM(ROUND(IFERROR(CriteriTecnici!$M5268*1,IFERROR(NUMBERVALUE(CriteriTecnici!$M5268,".",","),IFERROR(NUMBERVALUE(CriteriTecnici!$M5268,",","."),0))),4)&amp;""),",",".")&amp;", "&amp;CHAR(34)&amp;"rawScore"&amp;CHAR(34)&amp;": "&amp;SUBSTITUTE(TRIM(ROUND(IFERROR(CriteriTecnici!$O5268*1,IFERROR(NUMBERVALUE(CriteriTecnici!$O5268,".",","),IFERROR(NUMBERVALUE(CriteriTecnici!$O5268,",","."),0))),4)&amp;""),",",".")&amp;CHAR(125)&amp;IF(TRUE,",",""))</f>
        <v/>
      </c>
    </row>
    <row r="5489">
      <c r="A5489" s="38">
        <f>IF(CriteriTecnici!$A5269="","","    "&amp;CHAR(123)&amp;CHAR(34)&amp;"bidderId"&amp;CHAR(34)&amp;": "&amp;CHAR(34)&amp;SUBSTITUTE(CriteriTecnici!$A5269,CHAR(34),"'")&amp;CHAR(34)&amp;", "&amp;CHAR(34)&amp;"lotId"&amp;CHAR(34)&amp;": "&amp;CHAR(34)&amp;SUBSTITUTE(CriteriTecnici!$C5269,CHAR(34),"'")&amp;CHAR(34)&amp;", "&amp;CHAR(34)&amp;"criterionId"&amp;CHAR(34)&amp;": "&amp;CHAR(34)&amp;SUBSTITUTE(CriteriTecnici!$D5269,CHAR(34),"'")&amp;CHAR(34)&amp;", "&amp;CHAR(34)&amp;"kind"&amp;CHAR(34)&amp;": "&amp;CHAR(34)&amp;SUBSTITUTE(CriteriTecnici!$F5269,CHAR(34),"'")&amp;CHAR(34)&amp;", "&amp;CHAR(34)&amp;"value"&amp;CHAR(34)&amp;": "&amp;SUBSTITUTE(TRIM(ROUND(IFERROR(CriteriTecnici!$N5269*1,IFERROR(NUMBERVALUE(CriteriTecnici!$N5269,".",","),IFERROR(NUMBERVALUE(CriteriTecnici!$N5269,",","."),0))),4)&amp;""),",",".")&amp;", "&amp;CHAR(34)&amp;"numerator"&amp;CHAR(34)&amp;": "&amp;SUBSTITUTE(TRIM(ROUND(IFERROR(CriteriTecnici!$K5269*1,IFERROR(NUMBERVALUE(CriteriTecnici!$K5269,".",","),IFERROR(NUMBERVALUE(CriteriTecnici!$K5269,",","."),0))),4)&amp;""),",",".")&amp;", "&amp;CHAR(34)&amp;"denominator"&amp;CHAR(34)&amp;": "&amp;SUBSTITUTE(TRIM(ROUND(IFERROR(CriteriTecnici!$L5269*1,IFERROR(NUMBERVALUE(CriteriTecnici!$L5269,".",","),IFERROR(NUMBERVALUE(CriteriTecnici!$L5269,",","."),0))),4)&amp;""),",",".")&amp;", "&amp;CHAR(34)&amp;"flag"&amp;CHAR(34)&amp;": "&amp;SUBSTITUTE(TRIM(ROUND(IFERROR(CriteriTecnici!$M5269*1,IFERROR(NUMBERVALUE(CriteriTecnici!$M5269,".",","),IFERROR(NUMBERVALUE(CriteriTecnici!$M5269,",","."),0))),4)&amp;""),",",".")&amp;", "&amp;CHAR(34)&amp;"rawScore"&amp;CHAR(34)&amp;": "&amp;SUBSTITUTE(TRIM(ROUND(IFERROR(CriteriTecnici!$O5269*1,IFERROR(NUMBERVALUE(CriteriTecnici!$O5269,".",","),IFERROR(NUMBERVALUE(CriteriTecnici!$O5269,",","."),0))),4)&amp;""),",",".")&amp;CHAR(125)&amp;IF(TRUE,",",""))</f>
        <v/>
      </c>
    </row>
    <row r="5490">
      <c r="A5490" s="38">
        <f>IF(CriteriTecnici!$A5270="","","    "&amp;CHAR(123)&amp;CHAR(34)&amp;"bidderId"&amp;CHAR(34)&amp;": "&amp;CHAR(34)&amp;SUBSTITUTE(CriteriTecnici!$A5270,CHAR(34),"'")&amp;CHAR(34)&amp;", "&amp;CHAR(34)&amp;"lotId"&amp;CHAR(34)&amp;": "&amp;CHAR(34)&amp;SUBSTITUTE(CriteriTecnici!$C5270,CHAR(34),"'")&amp;CHAR(34)&amp;", "&amp;CHAR(34)&amp;"criterionId"&amp;CHAR(34)&amp;": "&amp;CHAR(34)&amp;SUBSTITUTE(CriteriTecnici!$D5270,CHAR(34),"'")&amp;CHAR(34)&amp;", "&amp;CHAR(34)&amp;"kind"&amp;CHAR(34)&amp;": "&amp;CHAR(34)&amp;SUBSTITUTE(CriteriTecnici!$F5270,CHAR(34),"'")&amp;CHAR(34)&amp;", "&amp;CHAR(34)&amp;"value"&amp;CHAR(34)&amp;": "&amp;SUBSTITUTE(TRIM(ROUND(IFERROR(CriteriTecnici!$N5270*1,IFERROR(NUMBERVALUE(CriteriTecnici!$N5270,".",","),IFERROR(NUMBERVALUE(CriteriTecnici!$N5270,",","."),0))),4)&amp;""),",",".")&amp;", "&amp;CHAR(34)&amp;"numerator"&amp;CHAR(34)&amp;": "&amp;SUBSTITUTE(TRIM(ROUND(IFERROR(CriteriTecnici!$K5270*1,IFERROR(NUMBERVALUE(CriteriTecnici!$K5270,".",","),IFERROR(NUMBERVALUE(CriteriTecnici!$K5270,",","."),0))),4)&amp;""),",",".")&amp;", "&amp;CHAR(34)&amp;"denominator"&amp;CHAR(34)&amp;": "&amp;SUBSTITUTE(TRIM(ROUND(IFERROR(CriteriTecnici!$L5270*1,IFERROR(NUMBERVALUE(CriteriTecnici!$L5270,".",","),IFERROR(NUMBERVALUE(CriteriTecnici!$L5270,",","."),0))),4)&amp;""),",",".")&amp;", "&amp;CHAR(34)&amp;"flag"&amp;CHAR(34)&amp;": "&amp;SUBSTITUTE(TRIM(ROUND(IFERROR(CriteriTecnici!$M5270*1,IFERROR(NUMBERVALUE(CriteriTecnici!$M5270,".",","),IFERROR(NUMBERVALUE(CriteriTecnici!$M5270,",","."),0))),4)&amp;""),",",".")&amp;", "&amp;CHAR(34)&amp;"rawScore"&amp;CHAR(34)&amp;": "&amp;SUBSTITUTE(TRIM(ROUND(IFERROR(CriteriTecnici!$O5270*1,IFERROR(NUMBERVALUE(CriteriTecnici!$O5270,".",","),IFERROR(NUMBERVALUE(CriteriTecnici!$O5270,",","."),0))),4)&amp;""),",",".")&amp;CHAR(125)&amp;IF(TRUE,",",""))</f>
        <v/>
      </c>
    </row>
    <row r="5491">
      <c r="A5491" s="38">
        <f>IF(CriteriTecnici!$A5271="","","    "&amp;CHAR(123)&amp;CHAR(34)&amp;"bidderId"&amp;CHAR(34)&amp;": "&amp;CHAR(34)&amp;SUBSTITUTE(CriteriTecnici!$A5271,CHAR(34),"'")&amp;CHAR(34)&amp;", "&amp;CHAR(34)&amp;"lotId"&amp;CHAR(34)&amp;": "&amp;CHAR(34)&amp;SUBSTITUTE(CriteriTecnici!$C5271,CHAR(34),"'")&amp;CHAR(34)&amp;", "&amp;CHAR(34)&amp;"criterionId"&amp;CHAR(34)&amp;": "&amp;CHAR(34)&amp;SUBSTITUTE(CriteriTecnici!$D5271,CHAR(34),"'")&amp;CHAR(34)&amp;", "&amp;CHAR(34)&amp;"kind"&amp;CHAR(34)&amp;": "&amp;CHAR(34)&amp;SUBSTITUTE(CriteriTecnici!$F5271,CHAR(34),"'")&amp;CHAR(34)&amp;", "&amp;CHAR(34)&amp;"value"&amp;CHAR(34)&amp;": "&amp;SUBSTITUTE(TRIM(ROUND(IFERROR(CriteriTecnici!$N5271*1,IFERROR(NUMBERVALUE(CriteriTecnici!$N5271,".",","),IFERROR(NUMBERVALUE(CriteriTecnici!$N5271,",","."),0))),4)&amp;""),",",".")&amp;", "&amp;CHAR(34)&amp;"numerator"&amp;CHAR(34)&amp;": "&amp;SUBSTITUTE(TRIM(ROUND(IFERROR(CriteriTecnici!$K5271*1,IFERROR(NUMBERVALUE(CriteriTecnici!$K5271,".",","),IFERROR(NUMBERVALUE(CriteriTecnici!$K5271,",","."),0))),4)&amp;""),",",".")&amp;", "&amp;CHAR(34)&amp;"denominator"&amp;CHAR(34)&amp;": "&amp;SUBSTITUTE(TRIM(ROUND(IFERROR(CriteriTecnici!$L5271*1,IFERROR(NUMBERVALUE(CriteriTecnici!$L5271,".",","),IFERROR(NUMBERVALUE(CriteriTecnici!$L5271,",","."),0))),4)&amp;""),",",".")&amp;", "&amp;CHAR(34)&amp;"flag"&amp;CHAR(34)&amp;": "&amp;SUBSTITUTE(TRIM(ROUND(IFERROR(CriteriTecnici!$M5271*1,IFERROR(NUMBERVALUE(CriteriTecnici!$M5271,".",","),IFERROR(NUMBERVALUE(CriteriTecnici!$M5271,",","."),0))),4)&amp;""),",",".")&amp;", "&amp;CHAR(34)&amp;"rawScore"&amp;CHAR(34)&amp;": "&amp;SUBSTITUTE(TRIM(ROUND(IFERROR(CriteriTecnici!$O5271*1,IFERROR(NUMBERVALUE(CriteriTecnici!$O5271,".",","),IFERROR(NUMBERVALUE(CriteriTecnici!$O5271,",","."),0))),4)&amp;""),",",".")&amp;CHAR(125)&amp;IF(TRUE,",",""))</f>
        <v/>
      </c>
    </row>
    <row r="5492">
      <c r="A5492" s="38">
        <f>IF(CriteriTecnici!$A5272="","","    "&amp;CHAR(123)&amp;CHAR(34)&amp;"bidderId"&amp;CHAR(34)&amp;": "&amp;CHAR(34)&amp;SUBSTITUTE(CriteriTecnici!$A5272,CHAR(34),"'")&amp;CHAR(34)&amp;", "&amp;CHAR(34)&amp;"lotId"&amp;CHAR(34)&amp;": "&amp;CHAR(34)&amp;SUBSTITUTE(CriteriTecnici!$C5272,CHAR(34),"'")&amp;CHAR(34)&amp;", "&amp;CHAR(34)&amp;"criterionId"&amp;CHAR(34)&amp;": "&amp;CHAR(34)&amp;SUBSTITUTE(CriteriTecnici!$D5272,CHAR(34),"'")&amp;CHAR(34)&amp;", "&amp;CHAR(34)&amp;"kind"&amp;CHAR(34)&amp;": "&amp;CHAR(34)&amp;SUBSTITUTE(CriteriTecnici!$F5272,CHAR(34),"'")&amp;CHAR(34)&amp;", "&amp;CHAR(34)&amp;"value"&amp;CHAR(34)&amp;": "&amp;SUBSTITUTE(TRIM(ROUND(IFERROR(CriteriTecnici!$N5272*1,IFERROR(NUMBERVALUE(CriteriTecnici!$N5272,".",","),IFERROR(NUMBERVALUE(CriteriTecnici!$N5272,",","."),0))),4)&amp;""),",",".")&amp;", "&amp;CHAR(34)&amp;"numerator"&amp;CHAR(34)&amp;": "&amp;SUBSTITUTE(TRIM(ROUND(IFERROR(CriteriTecnici!$K5272*1,IFERROR(NUMBERVALUE(CriteriTecnici!$K5272,".",","),IFERROR(NUMBERVALUE(CriteriTecnici!$K5272,",","."),0))),4)&amp;""),",",".")&amp;", "&amp;CHAR(34)&amp;"denominator"&amp;CHAR(34)&amp;": "&amp;SUBSTITUTE(TRIM(ROUND(IFERROR(CriteriTecnici!$L5272*1,IFERROR(NUMBERVALUE(CriteriTecnici!$L5272,".",","),IFERROR(NUMBERVALUE(CriteriTecnici!$L5272,",","."),0))),4)&amp;""),",",".")&amp;", "&amp;CHAR(34)&amp;"flag"&amp;CHAR(34)&amp;": "&amp;SUBSTITUTE(TRIM(ROUND(IFERROR(CriteriTecnici!$M5272*1,IFERROR(NUMBERVALUE(CriteriTecnici!$M5272,".",","),IFERROR(NUMBERVALUE(CriteriTecnici!$M5272,",","."),0))),4)&amp;""),",",".")&amp;", "&amp;CHAR(34)&amp;"rawScore"&amp;CHAR(34)&amp;": "&amp;SUBSTITUTE(TRIM(ROUND(IFERROR(CriteriTecnici!$O5272*1,IFERROR(NUMBERVALUE(CriteriTecnici!$O5272,".",","),IFERROR(NUMBERVALUE(CriteriTecnici!$O5272,",","."),0))),4)&amp;""),",",".")&amp;CHAR(125)&amp;IF(TRUE,",",""))</f>
        <v/>
      </c>
    </row>
    <row r="5493">
      <c r="A5493" s="38">
        <f>IF(CriteriTecnici!$A5273="","","    "&amp;CHAR(123)&amp;CHAR(34)&amp;"bidderId"&amp;CHAR(34)&amp;": "&amp;CHAR(34)&amp;SUBSTITUTE(CriteriTecnici!$A5273,CHAR(34),"'")&amp;CHAR(34)&amp;", "&amp;CHAR(34)&amp;"lotId"&amp;CHAR(34)&amp;": "&amp;CHAR(34)&amp;SUBSTITUTE(CriteriTecnici!$C5273,CHAR(34),"'")&amp;CHAR(34)&amp;", "&amp;CHAR(34)&amp;"criterionId"&amp;CHAR(34)&amp;": "&amp;CHAR(34)&amp;SUBSTITUTE(CriteriTecnici!$D5273,CHAR(34),"'")&amp;CHAR(34)&amp;", "&amp;CHAR(34)&amp;"kind"&amp;CHAR(34)&amp;": "&amp;CHAR(34)&amp;SUBSTITUTE(CriteriTecnici!$F5273,CHAR(34),"'")&amp;CHAR(34)&amp;", "&amp;CHAR(34)&amp;"value"&amp;CHAR(34)&amp;": "&amp;SUBSTITUTE(TRIM(ROUND(IFERROR(CriteriTecnici!$N5273*1,IFERROR(NUMBERVALUE(CriteriTecnici!$N5273,".",","),IFERROR(NUMBERVALUE(CriteriTecnici!$N5273,",","."),0))),4)&amp;""),",",".")&amp;", "&amp;CHAR(34)&amp;"numerator"&amp;CHAR(34)&amp;": "&amp;SUBSTITUTE(TRIM(ROUND(IFERROR(CriteriTecnici!$K5273*1,IFERROR(NUMBERVALUE(CriteriTecnici!$K5273,".",","),IFERROR(NUMBERVALUE(CriteriTecnici!$K5273,",","."),0))),4)&amp;""),",",".")&amp;", "&amp;CHAR(34)&amp;"denominator"&amp;CHAR(34)&amp;": "&amp;SUBSTITUTE(TRIM(ROUND(IFERROR(CriteriTecnici!$L5273*1,IFERROR(NUMBERVALUE(CriteriTecnici!$L5273,".",","),IFERROR(NUMBERVALUE(CriteriTecnici!$L5273,",","."),0))),4)&amp;""),",",".")&amp;", "&amp;CHAR(34)&amp;"flag"&amp;CHAR(34)&amp;": "&amp;SUBSTITUTE(TRIM(ROUND(IFERROR(CriteriTecnici!$M5273*1,IFERROR(NUMBERVALUE(CriteriTecnici!$M5273,".",","),IFERROR(NUMBERVALUE(CriteriTecnici!$M5273,",","."),0))),4)&amp;""),",",".")&amp;", "&amp;CHAR(34)&amp;"rawScore"&amp;CHAR(34)&amp;": "&amp;SUBSTITUTE(TRIM(ROUND(IFERROR(CriteriTecnici!$O5273*1,IFERROR(NUMBERVALUE(CriteriTecnici!$O5273,".",","),IFERROR(NUMBERVALUE(CriteriTecnici!$O5273,",","."),0))),4)&amp;""),",",".")&amp;CHAR(125)&amp;IF(TRUE,",",""))</f>
        <v/>
      </c>
    </row>
    <row r="5494">
      <c r="A5494" s="38">
        <f>IF(CriteriTecnici!$A5274="","","    "&amp;CHAR(123)&amp;CHAR(34)&amp;"bidderId"&amp;CHAR(34)&amp;": "&amp;CHAR(34)&amp;SUBSTITUTE(CriteriTecnici!$A5274,CHAR(34),"'")&amp;CHAR(34)&amp;", "&amp;CHAR(34)&amp;"lotId"&amp;CHAR(34)&amp;": "&amp;CHAR(34)&amp;SUBSTITUTE(CriteriTecnici!$C5274,CHAR(34),"'")&amp;CHAR(34)&amp;", "&amp;CHAR(34)&amp;"criterionId"&amp;CHAR(34)&amp;": "&amp;CHAR(34)&amp;SUBSTITUTE(CriteriTecnici!$D5274,CHAR(34),"'")&amp;CHAR(34)&amp;", "&amp;CHAR(34)&amp;"kind"&amp;CHAR(34)&amp;": "&amp;CHAR(34)&amp;SUBSTITUTE(CriteriTecnici!$F5274,CHAR(34),"'")&amp;CHAR(34)&amp;", "&amp;CHAR(34)&amp;"value"&amp;CHAR(34)&amp;": "&amp;SUBSTITUTE(TRIM(ROUND(IFERROR(CriteriTecnici!$N5274*1,IFERROR(NUMBERVALUE(CriteriTecnici!$N5274,".",","),IFERROR(NUMBERVALUE(CriteriTecnici!$N5274,",","."),0))),4)&amp;""),",",".")&amp;", "&amp;CHAR(34)&amp;"numerator"&amp;CHAR(34)&amp;": "&amp;SUBSTITUTE(TRIM(ROUND(IFERROR(CriteriTecnici!$K5274*1,IFERROR(NUMBERVALUE(CriteriTecnici!$K5274,".",","),IFERROR(NUMBERVALUE(CriteriTecnici!$K5274,",","."),0))),4)&amp;""),",",".")&amp;", "&amp;CHAR(34)&amp;"denominator"&amp;CHAR(34)&amp;": "&amp;SUBSTITUTE(TRIM(ROUND(IFERROR(CriteriTecnici!$L5274*1,IFERROR(NUMBERVALUE(CriteriTecnici!$L5274,".",","),IFERROR(NUMBERVALUE(CriteriTecnici!$L5274,",","."),0))),4)&amp;""),",",".")&amp;", "&amp;CHAR(34)&amp;"flag"&amp;CHAR(34)&amp;": "&amp;SUBSTITUTE(TRIM(ROUND(IFERROR(CriteriTecnici!$M5274*1,IFERROR(NUMBERVALUE(CriteriTecnici!$M5274,".",","),IFERROR(NUMBERVALUE(CriteriTecnici!$M5274,",","."),0))),4)&amp;""),",",".")&amp;", "&amp;CHAR(34)&amp;"rawScore"&amp;CHAR(34)&amp;": "&amp;SUBSTITUTE(TRIM(ROUND(IFERROR(CriteriTecnici!$O5274*1,IFERROR(NUMBERVALUE(CriteriTecnici!$O5274,".",","),IFERROR(NUMBERVALUE(CriteriTecnici!$O5274,",","."),0))),4)&amp;""),",",".")&amp;CHAR(125)&amp;IF(COUNTA(Offerte!$A172:$A$200)&gt;0,",",""))</f>
        <v/>
      </c>
    </row>
    <row r="5495">
      <c r="A5495" s="38">
        <f>IF(CriteriTecnici!$A5275="","","    "&amp;CHAR(123)&amp;CHAR(34)&amp;"bidderId"&amp;CHAR(34)&amp;": "&amp;CHAR(34)&amp;SUBSTITUTE(CriteriTecnici!$A5275,CHAR(34),"'")&amp;CHAR(34)&amp;", "&amp;CHAR(34)&amp;"lotId"&amp;CHAR(34)&amp;": "&amp;CHAR(34)&amp;SUBSTITUTE(CriteriTecnici!$C5275,CHAR(34),"'")&amp;CHAR(34)&amp;", "&amp;CHAR(34)&amp;"criterionId"&amp;CHAR(34)&amp;": "&amp;CHAR(34)&amp;SUBSTITUTE(CriteriTecnici!$D5275,CHAR(34),"'")&amp;CHAR(34)&amp;", "&amp;CHAR(34)&amp;"kind"&amp;CHAR(34)&amp;": "&amp;CHAR(34)&amp;SUBSTITUTE(CriteriTecnici!$F5275,CHAR(34),"'")&amp;CHAR(34)&amp;", "&amp;CHAR(34)&amp;"value"&amp;CHAR(34)&amp;": "&amp;SUBSTITUTE(TRIM(ROUND(IFERROR(CriteriTecnici!$N5275*1,IFERROR(NUMBERVALUE(CriteriTecnici!$N5275,".",","),IFERROR(NUMBERVALUE(CriteriTecnici!$N5275,",","."),0))),4)&amp;""),",",".")&amp;", "&amp;CHAR(34)&amp;"numerator"&amp;CHAR(34)&amp;": "&amp;SUBSTITUTE(TRIM(ROUND(IFERROR(CriteriTecnici!$K5275*1,IFERROR(NUMBERVALUE(CriteriTecnici!$K5275,".",","),IFERROR(NUMBERVALUE(CriteriTecnici!$K5275,",","."),0))),4)&amp;""),",",".")&amp;", "&amp;CHAR(34)&amp;"denominator"&amp;CHAR(34)&amp;": "&amp;SUBSTITUTE(TRIM(ROUND(IFERROR(CriteriTecnici!$L5275*1,IFERROR(NUMBERVALUE(CriteriTecnici!$L5275,".",","),IFERROR(NUMBERVALUE(CriteriTecnici!$L5275,",","."),0))),4)&amp;""),",",".")&amp;", "&amp;CHAR(34)&amp;"flag"&amp;CHAR(34)&amp;": "&amp;SUBSTITUTE(TRIM(ROUND(IFERROR(CriteriTecnici!$M5275*1,IFERROR(NUMBERVALUE(CriteriTecnici!$M5275,".",","),IFERROR(NUMBERVALUE(CriteriTecnici!$M5275,",","."),0))),4)&amp;""),",",".")&amp;", "&amp;CHAR(34)&amp;"rawScore"&amp;CHAR(34)&amp;": "&amp;SUBSTITUTE(TRIM(ROUND(IFERROR(CriteriTecnici!$O5275*1,IFERROR(NUMBERVALUE(CriteriTecnici!$O5275,".",","),IFERROR(NUMBERVALUE(CriteriTecnici!$O5275,",","."),0))),4)&amp;""),",",".")&amp;CHAR(125)&amp;IF(TRUE,",",""))</f>
        <v/>
      </c>
    </row>
    <row r="5496">
      <c r="A5496" s="38">
        <f>IF(CriteriTecnici!$A5276="","","    "&amp;CHAR(123)&amp;CHAR(34)&amp;"bidderId"&amp;CHAR(34)&amp;": "&amp;CHAR(34)&amp;SUBSTITUTE(CriteriTecnici!$A5276,CHAR(34),"'")&amp;CHAR(34)&amp;", "&amp;CHAR(34)&amp;"lotId"&amp;CHAR(34)&amp;": "&amp;CHAR(34)&amp;SUBSTITUTE(CriteriTecnici!$C5276,CHAR(34),"'")&amp;CHAR(34)&amp;", "&amp;CHAR(34)&amp;"criterionId"&amp;CHAR(34)&amp;": "&amp;CHAR(34)&amp;SUBSTITUTE(CriteriTecnici!$D5276,CHAR(34),"'")&amp;CHAR(34)&amp;", "&amp;CHAR(34)&amp;"kind"&amp;CHAR(34)&amp;": "&amp;CHAR(34)&amp;SUBSTITUTE(CriteriTecnici!$F5276,CHAR(34),"'")&amp;CHAR(34)&amp;", "&amp;CHAR(34)&amp;"value"&amp;CHAR(34)&amp;": "&amp;SUBSTITUTE(TRIM(ROUND(IFERROR(CriteriTecnici!$N5276*1,IFERROR(NUMBERVALUE(CriteriTecnici!$N5276,".",","),IFERROR(NUMBERVALUE(CriteriTecnici!$N5276,",","."),0))),4)&amp;""),",",".")&amp;", "&amp;CHAR(34)&amp;"numerator"&amp;CHAR(34)&amp;": "&amp;SUBSTITUTE(TRIM(ROUND(IFERROR(CriteriTecnici!$K5276*1,IFERROR(NUMBERVALUE(CriteriTecnici!$K5276,".",","),IFERROR(NUMBERVALUE(CriteriTecnici!$K5276,",","."),0))),4)&amp;""),",",".")&amp;", "&amp;CHAR(34)&amp;"denominator"&amp;CHAR(34)&amp;": "&amp;SUBSTITUTE(TRIM(ROUND(IFERROR(CriteriTecnici!$L5276*1,IFERROR(NUMBERVALUE(CriteriTecnici!$L5276,".",","),IFERROR(NUMBERVALUE(CriteriTecnici!$L5276,",","."),0))),4)&amp;""),",",".")&amp;", "&amp;CHAR(34)&amp;"flag"&amp;CHAR(34)&amp;": "&amp;SUBSTITUTE(TRIM(ROUND(IFERROR(CriteriTecnici!$M5276*1,IFERROR(NUMBERVALUE(CriteriTecnici!$M5276,".",","),IFERROR(NUMBERVALUE(CriteriTecnici!$M5276,",","."),0))),4)&amp;""),",",".")&amp;", "&amp;CHAR(34)&amp;"rawScore"&amp;CHAR(34)&amp;": "&amp;SUBSTITUTE(TRIM(ROUND(IFERROR(CriteriTecnici!$O5276*1,IFERROR(NUMBERVALUE(CriteriTecnici!$O5276,".",","),IFERROR(NUMBERVALUE(CriteriTecnici!$O5276,",","."),0))),4)&amp;""),",",".")&amp;CHAR(125)&amp;IF(TRUE,",",""))</f>
        <v/>
      </c>
    </row>
    <row r="5497">
      <c r="A5497" s="38">
        <f>IF(CriteriTecnici!$A5277="","","    "&amp;CHAR(123)&amp;CHAR(34)&amp;"bidderId"&amp;CHAR(34)&amp;": "&amp;CHAR(34)&amp;SUBSTITUTE(CriteriTecnici!$A5277,CHAR(34),"'")&amp;CHAR(34)&amp;", "&amp;CHAR(34)&amp;"lotId"&amp;CHAR(34)&amp;": "&amp;CHAR(34)&amp;SUBSTITUTE(CriteriTecnici!$C5277,CHAR(34),"'")&amp;CHAR(34)&amp;", "&amp;CHAR(34)&amp;"criterionId"&amp;CHAR(34)&amp;": "&amp;CHAR(34)&amp;SUBSTITUTE(CriteriTecnici!$D5277,CHAR(34),"'")&amp;CHAR(34)&amp;", "&amp;CHAR(34)&amp;"kind"&amp;CHAR(34)&amp;": "&amp;CHAR(34)&amp;SUBSTITUTE(CriteriTecnici!$F5277,CHAR(34),"'")&amp;CHAR(34)&amp;", "&amp;CHAR(34)&amp;"value"&amp;CHAR(34)&amp;": "&amp;SUBSTITUTE(TRIM(ROUND(IFERROR(CriteriTecnici!$N5277*1,IFERROR(NUMBERVALUE(CriteriTecnici!$N5277,".",","),IFERROR(NUMBERVALUE(CriteriTecnici!$N5277,",","."),0))),4)&amp;""),",",".")&amp;", "&amp;CHAR(34)&amp;"numerator"&amp;CHAR(34)&amp;": "&amp;SUBSTITUTE(TRIM(ROUND(IFERROR(CriteriTecnici!$K5277*1,IFERROR(NUMBERVALUE(CriteriTecnici!$K5277,".",","),IFERROR(NUMBERVALUE(CriteriTecnici!$K5277,",","."),0))),4)&amp;""),",",".")&amp;", "&amp;CHAR(34)&amp;"denominator"&amp;CHAR(34)&amp;": "&amp;SUBSTITUTE(TRIM(ROUND(IFERROR(CriteriTecnici!$L5277*1,IFERROR(NUMBERVALUE(CriteriTecnici!$L5277,".",","),IFERROR(NUMBERVALUE(CriteriTecnici!$L5277,",","."),0))),4)&amp;""),",",".")&amp;", "&amp;CHAR(34)&amp;"flag"&amp;CHAR(34)&amp;": "&amp;SUBSTITUTE(TRIM(ROUND(IFERROR(CriteriTecnici!$M5277*1,IFERROR(NUMBERVALUE(CriteriTecnici!$M5277,".",","),IFERROR(NUMBERVALUE(CriteriTecnici!$M5277,",","."),0))),4)&amp;""),",",".")&amp;", "&amp;CHAR(34)&amp;"rawScore"&amp;CHAR(34)&amp;": "&amp;SUBSTITUTE(TRIM(ROUND(IFERROR(CriteriTecnici!$O5277*1,IFERROR(NUMBERVALUE(CriteriTecnici!$O5277,".",","),IFERROR(NUMBERVALUE(CriteriTecnici!$O5277,",","."),0))),4)&amp;""),",",".")&amp;CHAR(125)&amp;IF(TRUE,",",""))</f>
        <v/>
      </c>
    </row>
    <row r="5498">
      <c r="A5498" s="38">
        <f>IF(CriteriTecnici!$A5278="","","    "&amp;CHAR(123)&amp;CHAR(34)&amp;"bidderId"&amp;CHAR(34)&amp;": "&amp;CHAR(34)&amp;SUBSTITUTE(CriteriTecnici!$A5278,CHAR(34),"'")&amp;CHAR(34)&amp;", "&amp;CHAR(34)&amp;"lotId"&amp;CHAR(34)&amp;": "&amp;CHAR(34)&amp;SUBSTITUTE(CriteriTecnici!$C5278,CHAR(34),"'")&amp;CHAR(34)&amp;", "&amp;CHAR(34)&amp;"criterionId"&amp;CHAR(34)&amp;": "&amp;CHAR(34)&amp;SUBSTITUTE(CriteriTecnici!$D5278,CHAR(34),"'")&amp;CHAR(34)&amp;", "&amp;CHAR(34)&amp;"kind"&amp;CHAR(34)&amp;": "&amp;CHAR(34)&amp;SUBSTITUTE(CriteriTecnici!$F5278,CHAR(34),"'")&amp;CHAR(34)&amp;", "&amp;CHAR(34)&amp;"value"&amp;CHAR(34)&amp;": "&amp;SUBSTITUTE(TRIM(ROUND(IFERROR(CriteriTecnici!$N5278*1,IFERROR(NUMBERVALUE(CriteriTecnici!$N5278,".",","),IFERROR(NUMBERVALUE(CriteriTecnici!$N5278,",","."),0))),4)&amp;""),",",".")&amp;", "&amp;CHAR(34)&amp;"numerator"&amp;CHAR(34)&amp;": "&amp;SUBSTITUTE(TRIM(ROUND(IFERROR(CriteriTecnici!$K5278*1,IFERROR(NUMBERVALUE(CriteriTecnici!$K5278,".",","),IFERROR(NUMBERVALUE(CriteriTecnici!$K5278,",","."),0))),4)&amp;""),",",".")&amp;", "&amp;CHAR(34)&amp;"denominator"&amp;CHAR(34)&amp;": "&amp;SUBSTITUTE(TRIM(ROUND(IFERROR(CriteriTecnici!$L5278*1,IFERROR(NUMBERVALUE(CriteriTecnici!$L5278,".",","),IFERROR(NUMBERVALUE(CriteriTecnici!$L5278,",","."),0))),4)&amp;""),",",".")&amp;", "&amp;CHAR(34)&amp;"flag"&amp;CHAR(34)&amp;": "&amp;SUBSTITUTE(TRIM(ROUND(IFERROR(CriteriTecnici!$M5278*1,IFERROR(NUMBERVALUE(CriteriTecnici!$M5278,".",","),IFERROR(NUMBERVALUE(CriteriTecnici!$M5278,",","."),0))),4)&amp;""),",",".")&amp;", "&amp;CHAR(34)&amp;"rawScore"&amp;CHAR(34)&amp;": "&amp;SUBSTITUTE(TRIM(ROUND(IFERROR(CriteriTecnici!$O5278*1,IFERROR(NUMBERVALUE(CriteriTecnici!$O5278,".",","),IFERROR(NUMBERVALUE(CriteriTecnici!$O5278,",","."),0))),4)&amp;""),",",".")&amp;CHAR(125)&amp;IF(TRUE,",",""))</f>
        <v/>
      </c>
    </row>
    <row r="5499">
      <c r="A5499" s="38">
        <f>IF(CriteriTecnici!$A5279="","","    "&amp;CHAR(123)&amp;CHAR(34)&amp;"bidderId"&amp;CHAR(34)&amp;": "&amp;CHAR(34)&amp;SUBSTITUTE(CriteriTecnici!$A5279,CHAR(34),"'")&amp;CHAR(34)&amp;", "&amp;CHAR(34)&amp;"lotId"&amp;CHAR(34)&amp;": "&amp;CHAR(34)&amp;SUBSTITUTE(CriteriTecnici!$C5279,CHAR(34),"'")&amp;CHAR(34)&amp;", "&amp;CHAR(34)&amp;"criterionId"&amp;CHAR(34)&amp;": "&amp;CHAR(34)&amp;SUBSTITUTE(CriteriTecnici!$D5279,CHAR(34),"'")&amp;CHAR(34)&amp;", "&amp;CHAR(34)&amp;"kind"&amp;CHAR(34)&amp;": "&amp;CHAR(34)&amp;SUBSTITUTE(CriteriTecnici!$F5279,CHAR(34),"'")&amp;CHAR(34)&amp;", "&amp;CHAR(34)&amp;"value"&amp;CHAR(34)&amp;": "&amp;SUBSTITUTE(TRIM(ROUND(IFERROR(CriteriTecnici!$N5279*1,IFERROR(NUMBERVALUE(CriteriTecnici!$N5279,".",","),IFERROR(NUMBERVALUE(CriteriTecnici!$N5279,",","."),0))),4)&amp;""),",",".")&amp;", "&amp;CHAR(34)&amp;"numerator"&amp;CHAR(34)&amp;": "&amp;SUBSTITUTE(TRIM(ROUND(IFERROR(CriteriTecnici!$K5279*1,IFERROR(NUMBERVALUE(CriteriTecnici!$K5279,".",","),IFERROR(NUMBERVALUE(CriteriTecnici!$K5279,",","."),0))),4)&amp;""),",",".")&amp;", "&amp;CHAR(34)&amp;"denominator"&amp;CHAR(34)&amp;": "&amp;SUBSTITUTE(TRIM(ROUND(IFERROR(CriteriTecnici!$L5279*1,IFERROR(NUMBERVALUE(CriteriTecnici!$L5279,".",","),IFERROR(NUMBERVALUE(CriteriTecnici!$L5279,",","."),0))),4)&amp;""),",",".")&amp;", "&amp;CHAR(34)&amp;"flag"&amp;CHAR(34)&amp;": "&amp;SUBSTITUTE(TRIM(ROUND(IFERROR(CriteriTecnici!$M5279*1,IFERROR(NUMBERVALUE(CriteriTecnici!$M5279,".",","),IFERROR(NUMBERVALUE(CriteriTecnici!$M5279,",","."),0))),4)&amp;""),",",".")&amp;", "&amp;CHAR(34)&amp;"rawScore"&amp;CHAR(34)&amp;": "&amp;SUBSTITUTE(TRIM(ROUND(IFERROR(CriteriTecnici!$O5279*1,IFERROR(NUMBERVALUE(CriteriTecnici!$O5279,".",","),IFERROR(NUMBERVALUE(CriteriTecnici!$O5279,",","."),0))),4)&amp;""),",",".")&amp;CHAR(125)&amp;IF(TRUE,",",""))</f>
        <v/>
      </c>
    </row>
    <row r="5500">
      <c r="A5500" s="38">
        <f>IF(CriteriTecnici!$A5280="","","    "&amp;CHAR(123)&amp;CHAR(34)&amp;"bidderId"&amp;CHAR(34)&amp;": "&amp;CHAR(34)&amp;SUBSTITUTE(CriteriTecnici!$A5280,CHAR(34),"'")&amp;CHAR(34)&amp;", "&amp;CHAR(34)&amp;"lotId"&amp;CHAR(34)&amp;": "&amp;CHAR(34)&amp;SUBSTITUTE(CriteriTecnici!$C5280,CHAR(34),"'")&amp;CHAR(34)&amp;", "&amp;CHAR(34)&amp;"criterionId"&amp;CHAR(34)&amp;": "&amp;CHAR(34)&amp;SUBSTITUTE(CriteriTecnici!$D5280,CHAR(34),"'")&amp;CHAR(34)&amp;", "&amp;CHAR(34)&amp;"kind"&amp;CHAR(34)&amp;": "&amp;CHAR(34)&amp;SUBSTITUTE(CriteriTecnici!$F5280,CHAR(34),"'")&amp;CHAR(34)&amp;", "&amp;CHAR(34)&amp;"value"&amp;CHAR(34)&amp;": "&amp;SUBSTITUTE(TRIM(ROUND(IFERROR(CriteriTecnici!$N5280*1,IFERROR(NUMBERVALUE(CriteriTecnici!$N5280,".",","),IFERROR(NUMBERVALUE(CriteriTecnici!$N5280,",","."),0))),4)&amp;""),",",".")&amp;", "&amp;CHAR(34)&amp;"numerator"&amp;CHAR(34)&amp;": "&amp;SUBSTITUTE(TRIM(ROUND(IFERROR(CriteriTecnici!$K5280*1,IFERROR(NUMBERVALUE(CriteriTecnici!$K5280,".",","),IFERROR(NUMBERVALUE(CriteriTecnici!$K5280,",","."),0))),4)&amp;""),",",".")&amp;", "&amp;CHAR(34)&amp;"denominator"&amp;CHAR(34)&amp;": "&amp;SUBSTITUTE(TRIM(ROUND(IFERROR(CriteriTecnici!$L5280*1,IFERROR(NUMBERVALUE(CriteriTecnici!$L5280,".",","),IFERROR(NUMBERVALUE(CriteriTecnici!$L5280,",","."),0))),4)&amp;""),",",".")&amp;", "&amp;CHAR(34)&amp;"flag"&amp;CHAR(34)&amp;": "&amp;SUBSTITUTE(TRIM(ROUND(IFERROR(CriteriTecnici!$M5280*1,IFERROR(NUMBERVALUE(CriteriTecnici!$M5280,".",","),IFERROR(NUMBERVALUE(CriteriTecnici!$M5280,",","."),0))),4)&amp;""),",",".")&amp;", "&amp;CHAR(34)&amp;"rawScore"&amp;CHAR(34)&amp;": "&amp;SUBSTITUTE(TRIM(ROUND(IFERROR(CriteriTecnici!$O5280*1,IFERROR(NUMBERVALUE(CriteriTecnici!$O5280,".",","),IFERROR(NUMBERVALUE(CriteriTecnici!$O5280,",","."),0))),4)&amp;""),",",".")&amp;CHAR(125)&amp;IF(TRUE,",",""))</f>
        <v/>
      </c>
    </row>
    <row r="5501">
      <c r="A5501" s="38">
        <f>IF(CriteriTecnici!$A5281="","","    "&amp;CHAR(123)&amp;CHAR(34)&amp;"bidderId"&amp;CHAR(34)&amp;": "&amp;CHAR(34)&amp;SUBSTITUTE(CriteriTecnici!$A5281,CHAR(34),"'")&amp;CHAR(34)&amp;", "&amp;CHAR(34)&amp;"lotId"&amp;CHAR(34)&amp;": "&amp;CHAR(34)&amp;SUBSTITUTE(CriteriTecnici!$C5281,CHAR(34),"'")&amp;CHAR(34)&amp;", "&amp;CHAR(34)&amp;"criterionId"&amp;CHAR(34)&amp;": "&amp;CHAR(34)&amp;SUBSTITUTE(CriteriTecnici!$D5281,CHAR(34),"'")&amp;CHAR(34)&amp;", "&amp;CHAR(34)&amp;"kind"&amp;CHAR(34)&amp;": "&amp;CHAR(34)&amp;SUBSTITUTE(CriteriTecnici!$F5281,CHAR(34),"'")&amp;CHAR(34)&amp;", "&amp;CHAR(34)&amp;"value"&amp;CHAR(34)&amp;": "&amp;SUBSTITUTE(TRIM(ROUND(IFERROR(CriteriTecnici!$N5281*1,IFERROR(NUMBERVALUE(CriteriTecnici!$N5281,".",","),IFERROR(NUMBERVALUE(CriteriTecnici!$N5281,",","."),0))),4)&amp;""),",",".")&amp;", "&amp;CHAR(34)&amp;"numerator"&amp;CHAR(34)&amp;": "&amp;SUBSTITUTE(TRIM(ROUND(IFERROR(CriteriTecnici!$K5281*1,IFERROR(NUMBERVALUE(CriteriTecnici!$K5281,".",","),IFERROR(NUMBERVALUE(CriteriTecnici!$K5281,",","."),0))),4)&amp;""),",",".")&amp;", "&amp;CHAR(34)&amp;"denominator"&amp;CHAR(34)&amp;": "&amp;SUBSTITUTE(TRIM(ROUND(IFERROR(CriteriTecnici!$L5281*1,IFERROR(NUMBERVALUE(CriteriTecnici!$L5281,".",","),IFERROR(NUMBERVALUE(CriteriTecnici!$L5281,",","."),0))),4)&amp;""),",",".")&amp;", "&amp;CHAR(34)&amp;"flag"&amp;CHAR(34)&amp;": "&amp;SUBSTITUTE(TRIM(ROUND(IFERROR(CriteriTecnici!$M5281*1,IFERROR(NUMBERVALUE(CriteriTecnici!$M5281,".",","),IFERROR(NUMBERVALUE(CriteriTecnici!$M5281,",","."),0))),4)&amp;""),",",".")&amp;", "&amp;CHAR(34)&amp;"rawScore"&amp;CHAR(34)&amp;": "&amp;SUBSTITUTE(TRIM(ROUND(IFERROR(CriteriTecnici!$O5281*1,IFERROR(NUMBERVALUE(CriteriTecnici!$O5281,".",","),IFERROR(NUMBERVALUE(CriteriTecnici!$O5281,",","."),0))),4)&amp;""),",",".")&amp;CHAR(125)&amp;IF(TRUE,",",""))</f>
        <v/>
      </c>
    </row>
    <row r="5502">
      <c r="A5502" s="38">
        <f>IF(CriteriTecnici!$A5282="","","    "&amp;CHAR(123)&amp;CHAR(34)&amp;"bidderId"&amp;CHAR(34)&amp;": "&amp;CHAR(34)&amp;SUBSTITUTE(CriteriTecnici!$A5282,CHAR(34),"'")&amp;CHAR(34)&amp;", "&amp;CHAR(34)&amp;"lotId"&amp;CHAR(34)&amp;": "&amp;CHAR(34)&amp;SUBSTITUTE(CriteriTecnici!$C5282,CHAR(34),"'")&amp;CHAR(34)&amp;", "&amp;CHAR(34)&amp;"criterionId"&amp;CHAR(34)&amp;": "&amp;CHAR(34)&amp;SUBSTITUTE(CriteriTecnici!$D5282,CHAR(34),"'")&amp;CHAR(34)&amp;", "&amp;CHAR(34)&amp;"kind"&amp;CHAR(34)&amp;": "&amp;CHAR(34)&amp;SUBSTITUTE(CriteriTecnici!$F5282,CHAR(34),"'")&amp;CHAR(34)&amp;", "&amp;CHAR(34)&amp;"value"&amp;CHAR(34)&amp;": "&amp;SUBSTITUTE(TRIM(ROUND(IFERROR(CriteriTecnici!$N5282*1,IFERROR(NUMBERVALUE(CriteriTecnici!$N5282,".",","),IFERROR(NUMBERVALUE(CriteriTecnici!$N5282,",","."),0))),4)&amp;""),",",".")&amp;", "&amp;CHAR(34)&amp;"numerator"&amp;CHAR(34)&amp;": "&amp;SUBSTITUTE(TRIM(ROUND(IFERROR(CriteriTecnici!$K5282*1,IFERROR(NUMBERVALUE(CriteriTecnici!$K5282,".",","),IFERROR(NUMBERVALUE(CriteriTecnici!$K5282,",","."),0))),4)&amp;""),",",".")&amp;", "&amp;CHAR(34)&amp;"denominator"&amp;CHAR(34)&amp;": "&amp;SUBSTITUTE(TRIM(ROUND(IFERROR(CriteriTecnici!$L5282*1,IFERROR(NUMBERVALUE(CriteriTecnici!$L5282,".",","),IFERROR(NUMBERVALUE(CriteriTecnici!$L5282,",","."),0))),4)&amp;""),",",".")&amp;", "&amp;CHAR(34)&amp;"flag"&amp;CHAR(34)&amp;": "&amp;SUBSTITUTE(TRIM(ROUND(IFERROR(CriteriTecnici!$M5282*1,IFERROR(NUMBERVALUE(CriteriTecnici!$M5282,".",","),IFERROR(NUMBERVALUE(CriteriTecnici!$M5282,",","."),0))),4)&amp;""),",",".")&amp;", "&amp;CHAR(34)&amp;"rawScore"&amp;CHAR(34)&amp;": "&amp;SUBSTITUTE(TRIM(ROUND(IFERROR(CriteriTecnici!$O5282*1,IFERROR(NUMBERVALUE(CriteriTecnici!$O5282,".",","),IFERROR(NUMBERVALUE(CriteriTecnici!$O5282,",","."),0))),4)&amp;""),",",".")&amp;CHAR(125)&amp;IF(TRUE,",",""))</f>
        <v/>
      </c>
    </row>
    <row r="5503">
      <c r="A5503" s="38">
        <f>IF(CriteriTecnici!$A5283="","","    "&amp;CHAR(123)&amp;CHAR(34)&amp;"bidderId"&amp;CHAR(34)&amp;": "&amp;CHAR(34)&amp;SUBSTITUTE(CriteriTecnici!$A5283,CHAR(34),"'")&amp;CHAR(34)&amp;", "&amp;CHAR(34)&amp;"lotId"&amp;CHAR(34)&amp;": "&amp;CHAR(34)&amp;SUBSTITUTE(CriteriTecnici!$C5283,CHAR(34),"'")&amp;CHAR(34)&amp;", "&amp;CHAR(34)&amp;"criterionId"&amp;CHAR(34)&amp;": "&amp;CHAR(34)&amp;SUBSTITUTE(CriteriTecnici!$D5283,CHAR(34),"'")&amp;CHAR(34)&amp;", "&amp;CHAR(34)&amp;"kind"&amp;CHAR(34)&amp;": "&amp;CHAR(34)&amp;SUBSTITUTE(CriteriTecnici!$F5283,CHAR(34),"'")&amp;CHAR(34)&amp;", "&amp;CHAR(34)&amp;"value"&amp;CHAR(34)&amp;": "&amp;SUBSTITUTE(TRIM(ROUND(IFERROR(CriteriTecnici!$N5283*1,IFERROR(NUMBERVALUE(CriteriTecnici!$N5283,".",","),IFERROR(NUMBERVALUE(CriteriTecnici!$N5283,",","."),0))),4)&amp;""),",",".")&amp;", "&amp;CHAR(34)&amp;"numerator"&amp;CHAR(34)&amp;": "&amp;SUBSTITUTE(TRIM(ROUND(IFERROR(CriteriTecnici!$K5283*1,IFERROR(NUMBERVALUE(CriteriTecnici!$K5283,".",","),IFERROR(NUMBERVALUE(CriteriTecnici!$K5283,",","."),0))),4)&amp;""),",",".")&amp;", "&amp;CHAR(34)&amp;"denominator"&amp;CHAR(34)&amp;": "&amp;SUBSTITUTE(TRIM(ROUND(IFERROR(CriteriTecnici!$L5283*1,IFERROR(NUMBERVALUE(CriteriTecnici!$L5283,".",","),IFERROR(NUMBERVALUE(CriteriTecnici!$L5283,",","."),0))),4)&amp;""),",",".")&amp;", "&amp;CHAR(34)&amp;"flag"&amp;CHAR(34)&amp;": "&amp;SUBSTITUTE(TRIM(ROUND(IFERROR(CriteriTecnici!$M5283*1,IFERROR(NUMBERVALUE(CriteriTecnici!$M5283,".",","),IFERROR(NUMBERVALUE(CriteriTecnici!$M5283,",","."),0))),4)&amp;""),",",".")&amp;", "&amp;CHAR(34)&amp;"rawScore"&amp;CHAR(34)&amp;": "&amp;SUBSTITUTE(TRIM(ROUND(IFERROR(CriteriTecnici!$O5283*1,IFERROR(NUMBERVALUE(CriteriTecnici!$O5283,".",","),IFERROR(NUMBERVALUE(CriteriTecnici!$O5283,",","."),0))),4)&amp;""),",",".")&amp;CHAR(125)&amp;IF(TRUE,",",""))</f>
        <v/>
      </c>
    </row>
    <row r="5504">
      <c r="A5504" s="38">
        <f>IF(CriteriTecnici!$A5284="","","    "&amp;CHAR(123)&amp;CHAR(34)&amp;"bidderId"&amp;CHAR(34)&amp;": "&amp;CHAR(34)&amp;SUBSTITUTE(CriteriTecnici!$A5284,CHAR(34),"'")&amp;CHAR(34)&amp;", "&amp;CHAR(34)&amp;"lotId"&amp;CHAR(34)&amp;": "&amp;CHAR(34)&amp;SUBSTITUTE(CriteriTecnici!$C5284,CHAR(34),"'")&amp;CHAR(34)&amp;", "&amp;CHAR(34)&amp;"criterionId"&amp;CHAR(34)&amp;": "&amp;CHAR(34)&amp;SUBSTITUTE(CriteriTecnici!$D5284,CHAR(34),"'")&amp;CHAR(34)&amp;", "&amp;CHAR(34)&amp;"kind"&amp;CHAR(34)&amp;": "&amp;CHAR(34)&amp;SUBSTITUTE(CriteriTecnici!$F5284,CHAR(34),"'")&amp;CHAR(34)&amp;", "&amp;CHAR(34)&amp;"value"&amp;CHAR(34)&amp;": "&amp;SUBSTITUTE(TRIM(ROUND(IFERROR(CriteriTecnici!$N5284*1,IFERROR(NUMBERVALUE(CriteriTecnici!$N5284,".",","),IFERROR(NUMBERVALUE(CriteriTecnici!$N5284,",","."),0))),4)&amp;""),",",".")&amp;", "&amp;CHAR(34)&amp;"numerator"&amp;CHAR(34)&amp;": "&amp;SUBSTITUTE(TRIM(ROUND(IFERROR(CriteriTecnici!$K5284*1,IFERROR(NUMBERVALUE(CriteriTecnici!$K5284,".",","),IFERROR(NUMBERVALUE(CriteriTecnici!$K5284,",","."),0))),4)&amp;""),",",".")&amp;", "&amp;CHAR(34)&amp;"denominator"&amp;CHAR(34)&amp;": "&amp;SUBSTITUTE(TRIM(ROUND(IFERROR(CriteriTecnici!$L5284*1,IFERROR(NUMBERVALUE(CriteriTecnici!$L5284,".",","),IFERROR(NUMBERVALUE(CriteriTecnici!$L5284,",","."),0))),4)&amp;""),",",".")&amp;", "&amp;CHAR(34)&amp;"flag"&amp;CHAR(34)&amp;": "&amp;SUBSTITUTE(TRIM(ROUND(IFERROR(CriteriTecnici!$M5284*1,IFERROR(NUMBERVALUE(CriteriTecnici!$M5284,".",","),IFERROR(NUMBERVALUE(CriteriTecnici!$M5284,",","."),0))),4)&amp;""),",",".")&amp;", "&amp;CHAR(34)&amp;"rawScore"&amp;CHAR(34)&amp;": "&amp;SUBSTITUTE(TRIM(ROUND(IFERROR(CriteriTecnici!$O5284*1,IFERROR(NUMBERVALUE(CriteriTecnici!$O5284,".",","),IFERROR(NUMBERVALUE(CriteriTecnici!$O5284,",","."),0))),4)&amp;""),",",".")&amp;CHAR(125)&amp;IF(TRUE,",",""))</f>
        <v/>
      </c>
    </row>
    <row r="5505">
      <c r="A5505" s="38">
        <f>IF(CriteriTecnici!$A5285="","","    "&amp;CHAR(123)&amp;CHAR(34)&amp;"bidderId"&amp;CHAR(34)&amp;": "&amp;CHAR(34)&amp;SUBSTITUTE(CriteriTecnici!$A5285,CHAR(34),"'")&amp;CHAR(34)&amp;", "&amp;CHAR(34)&amp;"lotId"&amp;CHAR(34)&amp;": "&amp;CHAR(34)&amp;SUBSTITUTE(CriteriTecnici!$C5285,CHAR(34),"'")&amp;CHAR(34)&amp;", "&amp;CHAR(34)&amp;"criterionId"&amp;CHAR(34)&amp;": "&amp;CHAR(34)&amp;SUBSTITUTE(CriteriTecnici!$D5285,CHAR(34),"'")&amp;CHAR(34)&amp;", "&amp;CHAR(34)&amp;"kind"&amp;CHAR(34)&amp;": "&amp;CHAR(34)&amp;SUBSTITUTE(CriteriTecnici!$F5285,CHAR(34),"'")&amp;CHAR(34)&amp;", "&amp;CHAR(34)&amp;"value"&amp;CHAR(34)&amp;": "&amp;SUBSTITUTE(TRIM(ROUND(IFERROR(CriteriTecnici!$N5285*1,IFERROR(NUMBERVALUE(CriteriTecnici!$N5285,".",","),IFERROR(NUMBERVALUE(CriteriTecnici!$N5285,",","."),0))),4)&amp;""),",",".")&amp;", "&amp;CHAR(34)&amp;"numerator"&amp;CHAR(34)&amp;": "&amp;SUBSTITUTE(TRIM(ROUND(IFERROR(CriteriTecnici!$K5285*1,IFERROR(NUMBERVALUE(CriteriTecnici!$K5285,".",","),IFERROR(NUMBERVALUE(CriteriTecnici!$K5285,",","."),0))),4)&amp;""),",",".")&amp;", "&amp;CHAR(34)&amp;"denominator"&amp;CHAR(34)&amp;": "&amp;SUBSTITUTE(TRIM(ROUND(IFERROR(CriteriTecnici!$L5285*1,IFERROR(NUMBERVALUE(CriteriTecnici!$L5285,".",","),IFERROR(NUMBERVALUE(CriteriTecnici!$L5285,",","."),0))),4)&amp;""),",",".")&amp;", "&amp;CHAR(34)&amp;"flag"&amp;CHAR(34)&amp;": "&amp;SUBSTITUTE(TRIM(ROUND(IFERROR(CriteriTecnici!$M5285*1,IFERROR(NUMBERVALUE(CriteriTecnici!$M5285,".",","),IFERROR(NUMBERVALUE(CriteriTecnici!$M5285,",","."),0))),4)&amp;""),",",".")&amp;", "&amp;CHAR(34)&amp;"rawScore"&amp;CHAR(34)&amp;": "&amp;SUBSTITUTE(TRIM(ROUND(IFERROR(CriteriTecnici!$O5285*1,IFERROR(NUMBERVALUE(CriteriTecnici!$O5285,".",","),IFERROR(NUMBERVALUE(CriteriTecnici!$O5285,",","."),0))),4)&amp;""),",",".")&amp;CHAR(125)&amp;IF(TRUE,",",""))</f>
        <v/>
      </c>
    </row>
    <row r="5506">
      <c r="A5506" s="38">
        <f>IF(CriteriTecnici!$A5286="","","    "&amp;CHAR(123)&amp;CHAR(34)&amp;"bidderId"&amp;CHAR(34)&amp;": "&amp;CHAR(34)&amp;SUBSTITUTE(CriteriTecnici!$A5286,CHAR(34),"'")&amp;CHAR(34)&amp;", "&amp;CHAR(34)&amp;"lotId"&amp;CHAR(34)&amp;": "&amp;CHAR(34)&amp;SUBSTITUTE(CriteriTecnici!$C5286,CHAR(34),"'")&amp;CHAR(34)&amp;", "&amp;CHAR(34)&amp;"criterionId"&amp;CHAR(34)&amp;": "&amp;CHAR(34)&amp;SUBSTITUTE(CriteriTecnici!$D5286,CHAR(34),"'")&amp;CHAR(34)&amp;", "&amp;CHAR(34)&amp;"kind"&amp;CHAR(34)&amp;": "&amp;CHAR(34)&amp;SUBSTITUTE(CriteriTecnici!$F5286,CHAR(34),"'")&amp;CHAR(34)&amp;", "&amp;CHAR(34)&amp;"value"&amp;CHAR(34)&amp;": "&amp;SUBSTITUTE(TRIM(ROUND(IFERROR(CriteriTecnici!$N5286*1,IFERROR(NUMBERVALUE(CriteriTecnici!$N5286,".",","),IFERROR(NUMBERVALUE(CriteriTecnici!$N5286,",","."),0))),4)&amp;""),",",".")&amp;", "&amp;CHAR(34)&amp;"numerator"&amp;CHAR(34)&amp;": "&amp;SUBSTITUTE(TRIM(ROUND(IFERROR(CriteriTecnici!$K5286*1,IFERROR(NUMBERVALUE(CriteriTecnici!$K5286,".",","),IFERROR(NUMBERVALUE(CriteriTecnici!$K5286,",","."),0))),4)&amp;""),",",".")&amp;", "&amp;CHAR(34)&amp;"denominator"&amp;CHAR(34)&amp;": "&amp;SUBSTITUTE(TRIM(ROUND(IFERROR(CriteriTecnici!$L5286*1,IFERROR(NUMBERVALUE(CriteriTecnici!$L5286,".",","),IFERROR(NUMBERVALUE(CriteriTecnici!$L5286,",","."),0))),4)&amp;""),",",".")&amp;", "&amp;CHAR(34)&amp;"flag"&amp;CHAR(34)&amp;": "&amp;SUBSTITUTE(TRIM(ROUND(IFERROR(CriteriTecnici!$M5286*1,IFERROR(NUMBERVALUE(CriteriTecnici!$M5286,".",","),IFERROR(NUMBERVALUE(CriteriTecnici!$M5286,",","."),0))),4)&amp;""),",",".")&amp;", "&amp;CHAR(34)&amp;"rawScore"&amp;CHAR(34)&amp;": "&amp;SUBSTITUTE(TRIM(ROUND(IFERROR(CriteriTecnici!$O5286*1,IFERROR(NUMBERVALUE(CriteriTecnici!$O5286,".",","),IFERROR(NUMBERVALUE(CriteriTecnici!$O5286,",","."),0))),4)&amp;""),",",".")&amp;CHAR(125)&amp;IF(TRUE,",",""))</f>
        <v/>
      </c>
    </row>
    <row r="5507">
      <c r="A5507" s="38">
        <f>IF(CriteriTecnici!$A5287="","","    "&amp;CHAR(123)&amp;CHAR(34)&amp;"bidderId"&amp;CHAR(34)&amp;": "&amp;CHAR(34)&amp;SUBSTITUTE(CriteriTecnici!$A5287,CHAR(34),"'")&amp;CHAR(34)&amp;", "&amp;CHAR(34)&amp;"lotId"&amp;CHAR(34)&amp;": "&amp;CHAR(34)&amp;SUBSTITUTE(CriteriTecnici!$C5287,CHAR(34),"'")&amp;CHAR(34)&amp;", "&amp;CHAR(34)&amp;"criterionId"&amp;CHAR(34)&amp;": "&amp;CHAR(34)&amp;SUBSTITUTE(CriteriTecnici!$D5287,CHAR(34),"'")&amp;CHAR(34)&amp;", "&amp;CHAR(34)&amp;"kind"&amp;CHAR(34)&amp;": "&amp;CHAR(34)&amp;SUBSTITUTE(CriteriTecnici!$F5287,CHAR(34),"'")&amp;CHAR(34)&amp;", "&amp;CHAR(34)&amp;"value"&amp;CHAR(34)&amp;": "&amp;SUBSTITUTE(TRIM(ROUND(IFERROR(CriteriTecnici!$N5287*1,IFERROR(NUMBERVALUE(CriteriTecnici!$N5287,".",","),IFERROR(NUMBERVALUE(CriteriTecnici!$N5287,",","."),0))),4)&amp;""),",",".")&amp;", "&amp;CHAR(34)&amp;"numerator"&amp;CHAR(34)&amp;": "&amp;SUBSTITUTE(TRIM(ROUND(IFERROR(CriteriTecnici!$K5287*1,IFERROR(NUMBERVALUE(CriteriTecnici!$K5287,".",","),IFERROR(NUMBERVALUE(CriteriTecnici!$K5287,",","."),0))),4)&amp;""),",",".")&amp;", "&amp;CHAR(34)&amp;"denominator"&amp;CHAR(34)&amp;": "&amp;SUBSTITUTE(TRIM(ROUND(IFERROR(CriteriTecnici!$L5287*1,IFERROR(NUMBERVALUE(CriteriTecnici!$L5287,".",","),IFERROR(NUMBERVALUE(CriteriTecnici!$L5287,",","."),0))),4)&amp;""),",",".")&amp;", "&amp;CHAR(34)&amp;"flag"&amp;CHAR(34)&amp;": "&amp;SUBSTITUTE(TRIM(ROUND(IFERROR(CriteriTecnici!$M5287*1,IFERROR(NUMBERVALUE(CriteriTecnici!$M5287,".",","),IFERROR(NUMBERVALUE(CriteriTecnici!$M5287,",","."),0))),4)&amp;""),",",".")&amp;", "&amp;CHAR(34)&amp;"rawScore"&amp;CHAR(34)&amp;": "&amp;SUBSTITUTE(TRIM(ROUND(IFERROR(CriteriTecnici!$O5287*1,IFERROR(NUMBERVALUE(CriteriTecnici!$O5287,".",","),IFERROR(NUMBERVALUE(CriteriTecnici!$O5287,",","."),0))),4)&amp;""),",",".")&amp;CHAR(125)&amp;IF(TRUE,",",""))</f>
        <v/>
      </c>
    </row>
    <row r="5508">
      <c r="A5508" s="38">
        <f>IF(CriteriTecnici!$A5288="","","    "&amp;CHAR(123)&amp;CHAR(34)&amp;"bidderId"&amp;CHAR(34)&amp;": "&amp;CHAR(34)&amp;SUBSTITUTE(CriteriTecnici!$A5288,CHAR(34),"'")&amp;CHAR(34)&amp;", "&amp;CHAR(34)&amp;"lotId"&amp;CHAR(34)&amp;": "&amp;CHAR(34)&amp;SUBSTITUTE(CriteriTecnici!$C5288,CHAR(34),"'")&amp;CHAR(34)&amp;", "&amp;CHAR(34)&amp;"criterionId"&amp;CHAR(34)&amp;": "&amp;CHAR(34)&amp;SUBSTITUTE(CriteriTecnici!$D5288,CHAR(34),"'")&amp;CHAR(34)&amp;", "&amp;CHAR(34)&amp;"kind"&amp;CHAR(34)&amp;": "&amp;CHAR(34)&amp;SUBSTITUTE(CriteriTecnici!$F5288,CHAR(34),"'")&amp;CHAR(34)&amp;", "&amp;CHAR(34)&amp;"value"&amp;CHAR(34)&amp;": "&amp;SUBSTITUTE(TRIM(ROUND(IFERROR(CriteriTecnici!$N5288*1,IFERROR(NUMBERVALUE(CriteriTecnici!$N5288,".",","),IFERROR(NUMBERVALUE(CriteriTecnici!$N5288,",","."),0))),4)&amp;""),",",".")&amp;", "&amp;CHAR(34)&amp;"numerator"&amp;CHAR(34)&amp;": "&amp;SUBSTITUTE(TRIM(ROUND(IFERROR(CriteriTecnici!$K5288*1,IFERROR(NUMBERVALUE(CriteriTecnici!$K5288,".",","),IFERROR(NUMBERVALUE(CriteriTecnici!$K5288,",","."),0))),4)&amp;""),",",".")&amp;", "&amp;CHAR(34)&amp;"denominator"&amp;CHAR(34)&amp;": "&amp;SUBSTITUTE(TRIM(ROUND(IFERROR(CriteriTecnici!$L5288*1,IFERROR(NUMBERVALUE(CriteriTecnici!$L5288,".",","),IFERROR(NUMBERVALUE(CriteriTecnici!$L5288,",","."),0))),4)&amp;""),",",".")&amp;", "&amp;CHAR(34)&amp;"flag"&amp;CHAR(34)&amp;": "&amp;SUBSTITUTE(TRIM(ROUND(IFERROR(CriteriTecnici!$M5288*1,IFERROR(NUMBERVALUE(CriteriTecnici!$M5288,".",","),IFERROR(NUMBERVALUE(CriteriTecnici!$M5288,",","."),0))),4)&amp;""),",",".")&amp;", "&amp;CHAR(34)&amp;"rawScore"&amp;CHAR(34)&amp;": "&amp;SUBSTITUTE(TRIM(ROUND(IFERROR(CriteriTecnici!$O5288*1,IFERROR(NUMBERVALUE(CriteriTecnici!$O5288,".",","),IFERROR(NUMBERVALUE(CriteriTecnici!$O5288,",","."),0))),4)&amp;""),",",".")&amp;CHAR(125)&amp;IF(TRUE,",",""))</f>
        <v/>
      </c>
    </row>
    <row r="5509">
      <c r="A5509" s="38">
        <f>IF(CriteriTecnici!$A5289="","","    "&amp;CHAR(123)&amp;CHAR(34)&amp;"bidderId"&amp;CHAR(34)&amp;": "&amp;CHAR(34)&amp;SUBSTITUTE(CriteriTecnici!$A5289,CHAR(34),"'")&amp;CHAR(34)&amp;", "&amp;CHAR(34)&amp;"lotId"&amp;CHAR(34)&amp;": "&amp;CHAR(34)&amp;SUBSTITUTE(CriteriTecnici!$C5289,CHAR(34),"'")&amp;CHAR(34)&amp;", "&amp;CHAR(34)&amp;"criterionId"&amp;CHAR(34)&amp;": "&amp;CHAR(34)&amp;SUBSTITUTE(CriteriTecnici!$D5289,CHAR(34),"'")&amp;CHAR(34)&amp;", "&amp;CHAR(34)&amp;"kind"&amp;CHAR(34)&amp;": "&amp;CHAR(34)&amp;SUBSTITUTE(CriteriTecnici!$F5289,CHAR(34),"'")&amp;CHAR(34)&amp;", "&amp;CHAR(34)&amp;"value"&amp;CHAR(34)&amp;": "&amp;SUBSTITUTE(TRIM(ROUND(IFERROR(CriteriTecnici!$N5289*1,IFERROR(NUMBERVALUE(CriteriTecnici!$N5289,".",","),IFERROR(NUMBERVALUE(CriteriTecnici!$N5289,",","."),0))),4)&amp;""),",",".")&amp;", "&amp;CHAR(34)&amp;"numerator"&amp;CHAR(34)&amp;": "&amp;SUBSTITUTE(TRIM(ROUND(IFERROR(CriteriTecnici!$K5289*1,IFERROR(NUMBERVALUE(CriteriTecnici!$K5289,".",","),IFERROR(NUMBERVALUE(CriteriTecnici!$K5289,",","."),0))),4)&amp;""),",",".")&amp;", "&amp;CHAR(34)&amp;"denominator"&amp;CHAR(34)&amp;": "&amp;SUBSTITUTE(TRIM(ROUND(IFERROR(CriteriTecnici!$L5289*1,IFERROR(NUMBERVALUE(CriteriTecnici!$L5289,".",","),IFERROR(NUMBERVALUE(CriteriTecnici!$L5289,",","."),0))),4)&amp;""),",",".")&amp;", "&amp;CHAR(34)&amp;"flag"&amp;CHAR(34)&amp;": "&amp;SUBSTITUTE(TRIM(ROUND(IFERROR(CriteriTecnici!$M5289*1,IFERROR(NUMBERVALUE(CriteriTecnici!$M5289,".",","),IFERROR(NUMBERVALUE(CriteriTecnici!$M5289,",","."),0))),4)&amp;""),",",".")&amp;", "&amp;CHAR(34)&amp;"rawScore"&amp;CHAR(34)&amp;": "&amp;SUBSTITUTE(TRIM(ROUND(IFERROR(CriteriTecnici!$O5289*1,IFERROR(NUMBERVALUE(CriteriTecnici!$O5289,".",","),IFERROR(NUMBERVALUE(CriteriTecnici!$O5289,",","."),0))),4)&amp;""),",",".")&amp;CHAR(125)&amp;IF(TRUE,",",""))</f>
        <v/>
      </c>
    </row>
    <row r="5510">
      <c r="A5510" s="38">
        <f>IF(CriteriTecnici!$A5290="","","    "&amp;CHAR(123)&amp;CHAR(34)&amp;"bidderId"&amp;CHAR(34)&amp;": "&amp;CHAR(34)&amp;SUBSTITUTE(CriteriTecnici!$A5290,CHAR(34),"'")&amp;CHAR(34)&amp;", "&amp;CHAR(34)&amp;"lotId"&amp;CHAR(34)&amp;": "&amp;CHAR(34)&amp;SUBSTITUTE(CriteriTecnici!$C5290,CHAR(34),"'")&amp;CHAR(34)&amp;", "&amp;CHAR(34)&amp;"criterionId"&amp;CHAR(34)&amp;": "&amp;CHAR(34)&amp;SUBSTITUTE(CriteriTecnici!$D5290,CHAR(34),"'")&amp;CHAR(34)&amp;", "&amp;CHAR(34)&amp;"kind"&amp;CHAR(34)&amp;": "&amp;CHAR(34)&amp;SUBSTITUTE(CriteriTecnici!$F5290,CHAR(34),"'")&amp;CHAR(34)&amp;", "&amp;CHAR(34)&amp;"value"&amp;CHAR(34)&amp;": "&amp;SUBSTITUTE(TRIM(ROUND(IFERROR(CriteriTecnici!$N5290*1,IFERROR(NUMBERVALUE(CriteriTecnici!$N5290,".",","),IFERROR(NUMBERVALUE(CriteriTecnici!$N5290,",","."),0))),4)&amp;""),",",".")&amp;", "&amp;CHAR(34)&amp;"numerator"&amp;CHAR(34)&amp;": "&amp;SUBSTITUTE(TRIM(ROUND(IFERROR(CriteriTecnici!$K5290*1,IFERROR(NUMBERVALUE(CriteriTecnici!$K5290,".",","),IFERROR(NUMBERVALUE(CriteriTecnici!$K5290,",","."),0))),4)&amp;""),",",".")&amp;", "&amp;CHAR(34)&amp;"denominator"&amp;CHAR(34)&amp;": "&amp;SUBSTITUTE(TRIM(ROUND(IFERROR(CriteriTecnici!$L5290*1,IFERROR(NUMBERVALUE(CriteriTecnici!$L5290,".",","),IFERROR(NUMBERVALUE(CriteriTecnici!$L5290,",","."),0))),4)&amp;""),",",".")&amp;", "&amp;CHAR(34)&amp;"flag"&amp;CHAR(34)&amp;": "&amp;SUBSTITUTE(TRIM(ROUND(IFERROR(CriteriTecnici!$M5290*1,IFERROR(NUMBERVALUE(CriteriTecnici!$M5290,".",","),IFERROR(NUMBERVALUE(CriteriTecnici!$M5290,",","."),0))),4)&amp;""),",",".")&amp;", "&amp;CHAR(34)&amp;"rawScore"&amp;CHAR(34)&amp;": "&amp;SUBSTITUTE(TRIM(ROUND(IFERROR(CriteriTecnici!$O5290*1,IFERROR(NUMBERVALUE(CriteriTecnici!$O5290,".",","),IFERROR(NUMBERVALUE(CriteriTecnici!$O5290,",","."),0))),4)&amp;""),",",".")&amp;CHAR(125)&amp;IF(TRUE,",",""))</f>
        <v/>
      </c>
    </row>
    <row r="5511">
      <c r="A5511" s="38">
        <f>IF(CriteriTecnici!$A5291="","","    "&amp;CHAR(123)&amp;CHAR(34)&amp;"bidderId"&amp;CHAR(34)&amp;": "&amp;CHAR(34)&amp;SUBSTITUTE(CriteriTecnici!$A5291,CHAR(34),"'")&amp;CHAR(34)&amp;", "&amp;CHAR(34)&amp;"lotId"&amp;CHAR(34)&amp;": "&amp;CHAR(34)&amp;SUBSTITUTE(CriteriTecnici!$C5291,CHAR(34),"'")&amp;CHAR(34)&amp;", "&amp;CHAR(34)&amp;"criterionId"&amp;CHAR(34)&amp;": "&amp;CHAR(34)&amp;SUBSTITUTE(CriteriTecnici!$D5291,CHAR(34),"'")&amp;CHAR(34)&amp;", "&amp;CHAR(34)&amp;"kind"&amp;CHAR(34)&amp;": "&amp;CHAR(34)&amp;SUBSTITUTE(CriteriTecnici!$F5291,CHAR(34),"'")&amp;CHAR(34)&amp;", "&amp;CHAR(34)&amp;"value"&amp;CHAR(34)&amp;": "&amp;SUBSTITUTE(TRIM(ROUND(IFERROR(CriteriTecnici!$N5291*1,IFERROR(NUMBERVALUE(CriteriTecnici!$N5291,".",","),IFERROR(NUMBERVALUE(CriteriTecnici!$N5291,",","."),0))),4)&amp;""),",",".")&amp;", "&amp;CHAR(34)&amp;"numerator"&amp;CHAR(34)&amp;": "&amp;SUBSTITUTE(TRIM(ROUND(IFERROR(CriteriTecnici!$K5291*1,IFERROR(NUMBERVALUE(CriteriTecnici!$K5291,".",","),IFERROR(NUMBERVALUE(CriteriTecnici!$K5291,",","."),0))),4)&amp;""),",",".")&amp;", "&amp;CHAR(34)&amp;"denominator"&amp;CHAR(34)&amp;": "&amp;SUBSTITUTE(TRIM(ROUND(IFERROR(CriteriTecnici!$L5291*1,IFERROR(NUMBERVALUE(CriteriTecnici!$L5291,".",","),IFERROR(NUMBERVALUE(CriteriTecnici!$L5291,",","."),0))),4)&amp;""),",",".")&amp;", "&amp;CHAR(34)&amp;"flag"&amp;CHAR(34)&amp;": "&amp;SUBSTITUTE(TRIM(ROUND(IFERROR(CriteriTecnici!$M5291*1,IFERROR(NUMBERVALUE(CriteriTecnici!$M5291,".",","),IFERROR(NUMBERVALUE(CriteriTecnici!$M5291,",","."),0))),4)&amp;""),",",".")&amp;", "&amp;CHAR(34)&amp;"rawScore"&amp;CHAR(34)&amp;": "&amp;SUBSTITUTE(TRIM(ROUND(IFERROR(CriteriTecnici!$O5291*1,IFERROR(NUMBERVALUE(CriteriTecnici!$O5291,".",","),IFERROR(NUMBERVALUE(CriteriTecnici!$O5291,",","."),0))),4)&amp;""),",",".")&amp;CHAR(125)&amp;IF(TRUE,",",""))</f>
        <v/>
      </c>
    </row>
    <row r="5512">
      <c r="A5512" s="38">
        <f>IF(CriteriTecnici!$A5292="","","    "&amp;CHAR(123)&amp;CHAR(34)&amp;"bidderId"&amp;CHAR(34)&amp;": "&amp;CHAR(34)&amp;SUBSTITUTE(CriteriTecnici!$A5292,CHAR(34),"'")&amp;CHAR(34)&amp;", "&amp;CHAR(34)&amp;"lotId"&amp;CHAR(34)&amp;": "&amp;CHAR(34)&amp;SUBSTITUTE(CriteriTecnici!$C5292,CHAR(34),"'")&amp;CHAR(34)&amp;", "&amp;CHAR(34)&amp;"criterionId"&amp;CHAR(34)&amp;": "&amp;CHAR(34)&amp;SUBSTITUTE(CriteriTecnici!$D5292,CHAR(34),"'")&amp;CHAR(34)&amp;", "&amp;CHAR(34)&amp;"kind"&amp;CHAR(34)&amp;": "&amp;CHAR(34)&amp;SUBSTITUTE(CriteriTecnici!$F5292,CHAR(34),"'")&amp;CHAR(34)&amp;", "&amp;CHAR(34)&amp;"value"&amp;CHAR(34)&amp;": "&amp;SUBSTITUTE(TRIM(ROUND(IFERROR(CriteriTecnici!$N5292*1,IFERROR(NUMBERVALUE(CriteriTecnici!$N5292,".",","),IFERROR(NUMBERVALUE(CriteriTecnici!$N5292,",","."),0))),4)&amp;""),",",".")&amp;", "&amp;CHAR(34)&amp;"numerator"&amp;CHAR(34)&amp;": "&amp;SUBSTITUTE(TRIM(ROUND(IFERROR(CriteriTecnici!$K5292*1,IFERROR(NUMBERVALUE(CriteriTecnici!$K5292,".",","),IFERROR(NUMBERVALUE(CriteriTecnici!$K5292,",","."),0))),4)&amp;""),",",".")&amp;", "&amp;CHAR(34)&amp;"denominator"&amp;CHAR(34)&amp;": "&amp;SUBSTITUTE(TRIM(ROUND(IFERROR(CriteriTecnici!$L5292*1,IFERROR(NUMBERVALUE(CriteriTecnici!$L5292,".",","),IFERROR(NUMBERVALUE(CriteriTecnici!$L5292,",","."),0))),4)&amp;""),",",".")&amp;", "&amp;CHAR(34)&amp;"flag"&amp;CHAR(34)&amp;": "&amp;SUBSTITUTE(TRIM(ROUND(IFERROR(CriteriTecnici!$M5292*1,IFERROR(NUMBERVALUE(CriteriTecnici!$M5292,".",","),IFERROR(NUMBERVALUE(CriteriTecnici!$M5292,",","."),0))),4)&amp;""),",",".")&amp;", "&amp;CHAR(34)&amp;"rawScore"&amp;CHAR(34)&amp;": "&amp;SUBSTITUTE(TRIM(ROUND(IFERROR(CriteriTecnici!$O5292*1,IFERROR(NUMBERVALUE(CriteriTecnici!$O5292,".",","),IFERROR(NUMBERVALUE(CriteriTecnici!$O5292,",","."),0))),4)&amp;""),",",".")&amp;CHAR(125)&amp;IF(TRUE,",",""))</f>
        <v/>
      </c>
    </row>
    <row r="5513">
      <c r="A5513" s="38">
        <f>IF(CriteriTecnici!$A5293="","","    "&amp;CHAR(123)&amp;CHAR(34)&amp;"bidderId"&amp;CHAR(34)&amp;": "&amp;CHAR(34)&amp;SUBSTITUTE(CriteriTecnici!$A5293,CHAR(34),"'")&amp;CHAR(34)&amp;", "&amp;CHAR(34)&amp;"lotId"&amp;CHAR(34)&amp;": "&amp;CHAR(34)&amp;SUBSTITUTE(CriteriTecnici!$C5293,CHAR(34),"'")&amp;CHAR(34)&amp;", "&amp;CHAR(34)&amp;"criterionId"&amp;CHAR(34)&amp;": "&amp;CHAR(34)&amp;SUBSTITUTE(CriteriTecnici!$D5293,CHAR(34),"'")&amp;CHAR(34)&amp;", "&amp;CHAR(34)&amp;"kind"&amp;CHAR(34)&amp;": "&amp;CHAR(34)&amp;SUBSTITUTE(CriteriTecnici!$F5293,CHAR(34),"'")&amp;CHAR(34)&amp;", "&amp;CHAR(34)&amp;"value"&amp;CHAR(34)&amp;": "&amp;SUBSTITUTE(TRIM(ROUND(IFERROR(CriteriTecnici!$N5293*1,IFERROR(NUMBERVALUE(CriteriTecnici!$N5293,".",","),IFERROR(NUMBERVALUE(CriteriTecnici!$N5293,",","."),0))),4)&amp;""),",",".")&amp;", "&amp;CHAR(34)&amp;"numerator"&amp;CHAR(34)&amp;": "&amp;SUBSTITUTE(TRIM(ROUND(IFERROR(CriteriTecnici!$K5293*1,IFERROR(NUMBERVALUE(CriteriTecnici!$K5293,".",","),IFERROR(NUMBERVALUE(CriteriTecnici!$K5293,",","."),0))),4)&amp;""),",",".")&amp;", "&amp;CHAR(34)&amp;"denominator"&amp;CHAR(34)&amp;": "&amp;SUBSTITUTE(TRIM(ROUND(IFERROR(CriteriTecnici!$L5293*1,IFERROR(NUMBERVALUE(CriteriTecnici!$L5293,".",","),IFERROR(NUMBERVALUE(CriteriTecnici!$L5293,",","."),0))),4)&amp;""),",",".")&amp;", "&amp;CHAR(34)&amp;"flag"&amp;CHAR(34)&amp;": "&amp;SUBSTITUTE(TRIM(ROUND(IFERROR(CriteriTecnici!$M5293*1,IFERROR(NUMBERVALUE(CriteriTecnici!$M5293,".",","),IFERROR(NUMBERVALUE(CriteriTecnici!$M5293,",","."),0))),4)&amp;""),",",".")&amp;", "&amp;CHAR(34)&amp;"rawScore"&amp;CHAR(34)&amp;": "&amp;SUBSTITUTE(TRIM(ROUND(IFERROR(CriteriTecnici!$O5293*1,IFERROR(NUMBERVALUE(CriteriTecnici!$O5293,".",","),IFERROR(NUMBERVALUE(CriteriTecnici!$O5293,",","."),0))),4)&amp;""),",",".")&amp;CHAR(125)&amp;IF(TRUE,",",""))</f>
        <v/>
      </c>
    </row>
    <row r="5514">
      <c r="A5514" s="38">
        <f>IF(CriteriTecnici!$A5294="","","    "&amp;CHAR(123)&amp;CHAR(34)&amp;"bidderId"&amp;CHAR(34)&amp;": "&amp;CHAR(34)&amp;SUBSTITUTE(CriteriTecnici!$A5294,CHAR(34),"'")&amp;CHAR(34)&amp;", "&amp;CHAR(34)&amp;"lotId"&amp;CHAR(34)&amp;": "&amp;CHAR(34)&amp;SUBSTITUTE(CriteriTecnici!$C5294,CHAR(34),"'")&amp;CHAR(34)&amp;", "&amp;CHAR(34)&amp;"criterionId"&amp;CHAR(34)&amp;": "&amp;CHAR(34)&amp;SUBSTITUTE(CriteriTecnici!$D5294,CHAR(34),"'")&amp;CHAR(34)&amp;", "&amp;CHAR(34)&amp;"kind"&amp;CHAR(34)&amp;": "&amp;CHAR(34)&amp;SUBSTITUTE(CriteriTecnici!$F5294,CHAR(34),"'")&amp;CHAR(34)&amp;", "&amp;CHAR(34)&amp;"value"&amp;CHAR(34)&amp;": "&amp;SUBSTITUTE(TRIM(ROUND(IFERROR(CriteriTecnici!$N5294*1,IFERROR(NUMBERVALUE(CriteriTecnici!$N5294,".",","),IFERROR(NUMBERVALUE(CriteriTecnici!$N5294,",","."),0))),4)&amp;""),",",".")&amp;", "&amp;CHAR(34)&amp;"numerator"&amp;CHAR(34)&amp;": "&amp;SUBSTITUTE(TRIM(ROUND(IFERROR(CriteriTecnici!$K5294*1,IFERROR(NUMBERVALUE(CriteriTecnici!$K5294,".",","),IFERROR(NUMBERVALUE(CriteriTecnici!$K5294,",","."),0))),4)&amp;""),",",".")&amp;", "&amp;CHAR(34)&amp;"denominator"&amp;CHAR(34)&amp;": "&amp;SUBSTITUTE(TRIM(ROUND(IFERROR(CriteriTecnici!$L5294*1,IFERROR(NUMBERVALUE(CriteriTecnici!$L5294,".",","),IFERROR(NUMBERVALUE(CriteriTecnici!$L5294,",","."),0))),4)&amp;""),",",".")&amp;", "&amp;CHAR(34)&amp;"flag"&amp;CHAR(34)&amp;": "&amp;SUBSTITUTE(TRIM(ROUND(IFERROR(CriteriTecnici!$M5294*1,IFERROR(NUMBERVALUE(CriteriTecnici!$M5294,".",","),IFERROR(NUMBERVALUE(CriteriTecnici!$M5294,",","."),0))),4)&amp;""),",",".")&amp;", "&amp;CHAR(34)&amp;"rawScore"&amp;CHAR(34)&amp;": "&amp;SUBSTITUTE(TRIM(ROUND(IFERROR(CriteriTecnici!$O5294*1,IFERROR(NUMBERVALUE(CriteriTecnici!$O5294,".",","),IFERROR(NUMBERVALUE(CriteriTecnici!$O5294,",","."),0))),4)&amp;""),",",".")&amp;CHAR(125)&amp;IF(TRUE,",",""))</f>
        <v/>
      </c>
    </row>
    <row r="5515">
      <c r="A5515" s="38">
        <f>IF(CriteriTecnici!$A5295="","","    "&amp;CHAR(123)&amp;CHAR(34)&amp;"bidderId"&amp;CHAR(34)&amp;": "&amp;CHAR(34)&amp;SUBSTITUTE(CriteriTecnici!$A5295,CHAR(34),"'")&amp;CHAR(34)&amp;", "&amp;CHAR(34)&amp;"lotId"&amp;CHAR(34)&amp;": "&amp;CHAR(34)&amp;SUBSTITUTE(CriteriTecnici!$C5295,CHAR(34),"'")&amp;CHAR(34)&amp;", "&amp;CHAR(34)&amp;"criterionId"&amp;CHAR(34)&amp;": "&amp;CHAR(34)&amp;SUBSTITUTE(CriteriTecnici!$D5295,CHAR(34),"'")&amp;CHAR(34)&amp;", "&amp;CHAR(34)&amp;"kind"&amp;CHAR(34)&amp;": "&amp;CHAR(34)&amp;SUBSTITUTE(CriteriTecnici!$F5295,CHAR(34),"'")&amp;CHAR(34)&amp;", "&amp;CHAR(34)&amp;"value"&amp;CHAR(34)&amp;": "&amp;SUBSTITUTE(TRIM(ROUND(IFERROR(CriteriTecnici!$N5295*1,IFERROR(NUMBERVALUE(CriteriTecnici!$N5295,".",","),IFERROR(NUMBERVALUE(CriteriTecnici!$N5295,",","."),0))),4)&amp;""),",",".")&amp;", "&amp;CHAR(34)&amp;"numerator"&amp;CHAR(34)&amp;": "&amp;SUBSTITUTE(TRIM(ROUND(IFERROR(CriteriTecnici!$K5295*1,IFERROR(NUMBERVALUE(CriteriTecnici!$K5295,".",","),IFERROR(NUMBERVALUE(CriteriTecnici!$K5295,",","."),0))),4)&amp;""),",",".")&amp;", "&amp;CHAR(34)&amp;"denominator"&amp;CHAR(34)&amp;": "&amp;SUBSTITUTE(TRIM(ROUND(IFERROR(CriteriTecnici!$L5295*1,IFERROR(NUMBERVALUE(CriteriTecnici!$L5295,".",","),IFERROR(NUMBERVALUE(CriteriTecnici!$L5295,",","."),0))),4)&amp;""),",",".")&amp;", "&amp;CHAR(34)&amp;"flag"&amp;CHAR(34)&amp;": "&amp;SUBSTITUTE(TRIM(ROUND(IFERROR(CriteriTecnici!$M5295*1,IFERROR(NUMBERVALUE(CriteriTecnici!$M5295,".",","),IFERROR(NUMBERVALUE(CriteriTecnici!$M5295,",","."),0))),4)&amp;""),",",".")&amp;", "&amp;CHAR(34)&amp;"rawScore"&amp;CHAR(34)&amp;": "&amp;SUBSTITUTE(TRIM(ROUND(IFERROR(CriteriTecnici!$O5295*1,IFERROR(NUMBERVALUE(CriteriTecnici!$O5295,".",","),IFERROR(NUMBERVALUE(CriteriTecnici!$O5295,",","."),0))),4)&amp;""),",",".")&amp;CHAR(125)&amp;IF(TRUE,",",""))</f>
        <v/>
      </c>
    </row>
    <row r="5516">
      <c r="A5516" s="38">
        <f>IF(CriteriTecnici!$A5296="","","    "&amp;CHAR(123)&amp;CHAR(34)&amp;"bidderId"&amp;CHAR(34)&amp;": "&amp;CHAR(34)&amp;SUBSTITUTE(CriteriTecnici!$A5296,CHAR(34),"'")&amp;CHAR(34)&amp;", "&amp;CHAR(34)&amp;"lotId"&amp;CHAR(34)&amp;": "&amp;CHAR(34)&amp;SUBSTITUTE(CriteriTecnici!$C5296,CHAR(34),"'")&amp;CHAR(34)&amp;", "&amp;CHAR(34)&amp;"criterionId"&amp;CHAR(34)&amp;": "&amp;CHAR(34)&amp;SUBSTITUTE(CriteriTecnici!$D5296,CHAR(34),"'")&amp;CHAR(34)&amp;", "&amp;CHAR(34)&amp;"kind"&amp;CHAR(34)&amp;": "&amp;CHAR(34)&amp;SUBSTITUTE(CriteriTecnici!$F5296,CHAR(34),"'")&amp;CHAR(34)&amp;", "&amp;CHAR(34)&amp;"value"&amp;CHAR(34)&amp;": "&amp;SUBSTITUTE(TRIM(ROUND(IFERROR(CriteriTecnici!$N5296*1,IFERROR(NUMBERVALUE(CriteriTecnici!$N5296,".",","),IFERROR(NUMBERVALUE(CriteriTecnici!$N5296,",","."),0))),4)&amp;""),",",".")&amp;", "&amp;CHAR(34)&amp;"numerator"&amp;CHAR(34)&amp;": "&amp;SUBSTITUTE(TRIM(ROUND(IFERROR(CriteriTecnici!$K5296*1,IFERROR(NUMBERVALUE(CriteriTecnici!$K5296,".",","),IFERROR(NUMBERVALUE(CriteriTecnici!$K5296,",","."),0))),4)&amp;""),",",".")&amp;", "&amp;CHAR(34)&amp;"denominator"&amp;CHAR(34)&amp;": "&amp;SUBSTITUTE(TRIM(ROUND(IFERROR(CriteriTecnici!$L5296*1,IFERROR(NUMBERVALUE(CriteriTecnici!$L5296,".",","),IFERROR(NUMBERVALUE(CriteriTecnici!$L5296,",","."),0))),4)&amp;""),",",".")&amp;", "&amp;CHAR(34)&amp;"flag"&amp;CHAR(34)&amp;": "&amp;SUBSTITUTE(TRIM(ROUND(IFERROR(CriteriTecnici!$M5296*1,IFERROR(NUMBERVALUE(CriteriTecnici!$M5296,".",","),IFERROR(NUMBERVALUE(CriteriTecnici!$M5296,",","."),0))),4)&amp;""),",",".")&amp;", "&amp;CHAR(34)&amp;"rawScore"&amp;CHAR(34)&amp;": "&amp;SUBSTITUTE(TRIM(ROUND(IFERROR(CriteriTecnici!$O5296*1,IFERROR(NUMBERVALUE(CriteriTecnici!$O5296,".",","),IFERROR(NUMBERVALUE(CriteriTecnici!$O5296,",","."),0))),4)&amp;""),",",".")&amp;CHAR(125)&amp;IF(TRUE,",",""))</f>
        <v/>
      </c>
    </row>
    <row r="5517">
      <c r="A5517" s="38">
        <f>IF(CriteriTecnici!$A5297="","","    "&amp;CHAR(123)&amp;CHAR(34)&amp;"bidderId"&amp;CHAR(34)&amp;": "&amp;CHAR(34)&amp;SUBSTITUTE(CriteriTecnici!$A5297,CHAR(34),"'")&amp;CHAR(34)&amp;", "&amp;CHAR(34)&amp;"lotId"&amp;CHAR(34)&amp;": "&amp;CHAR(34)&amp;SUBSTITUTE(CriteriTecnici!$C5297,CHAR(34),"'")&amp;CHAR(34)&amp;", "&amp;CHAR(34)&amp;"criterionId"&amp;CHAR(34)&amp;": "&amp;CHAR(34)&amp;SUBSTITUTE(CriteriTecnici!$D5297,CHAR(34),"'")&amp;CHAR(34)&amp;", "&amp;CHAR(34)&amp;"kind"&amp;CHAR(34)&amp;": "&amp;CHAR(34)&amp;SUBSTITUTE(CriteriTecnici!$F5297,CHAR(34),"'")&amp;CHAR(34)&amp;", "&amp;CHAR(34)&amp;"value"&amp;CHAR(34)&amp;": "&amp;SUBSTITUTE(TRIM(ROUND(IFERROR(CriteriTecnici!$N5297*1,IFERROR(NUMBERVALUE(CriteriTecnici!$N5297,".",","),IFERROR(NUMBERVALUE(CriteriTecnici!$N5297,",","."),0))),4)&amp;""),",",".")&amp;", "&amp;CHAR(34)&amp;"numerator"&amp;CHAR(34)&amp;": "&amp;SUBSTITUTE(TRIM(ROUND(IFERROR(CriteriTecnici!$K5297*1,IFERROR(NUMBERVALUE(CriteriTecnici!$K5297,".",","),IFERROR(NUMBERVALUE(CriteriTecnici!$K5297,",","."),0))),4)&amp;""),",",".")&amp;", "&amp;CHAR(34)&amp;"denominator"&amp;CHAR(34)&amp;": "&amp;SUBSTITUTE(TRIM(ROUND(IFERROR(CriteriTecnici!$L5297*1,IFERROR(NUMBERVALUE(CriteriTecnici!$L5297,".",","),IFERROR(NUMBERVALUE(CriteriTecnici!$L5297,",","."),0))),4)&amp;""),",",".")&amp;", "&amp;CHAR(34)&amp;"flag"&amp;CHAR(34)&amp;": "&amp;SUBSTITUTE(TRIM(ROUND(IFERROR(CriteriTecnici!$M5297*1,IFERROR(NUMBERVALUE(CriteriTecnici!$M5297,".",","),IFERROR(NUMBERVALUE(CriteriTecnici!$M5297,",","."),0))),4)&amp;""),",",".")&amp;", "&amp;CHAR(34)&amp;"rawScore"&amp;CHAR(34)&amp;": "&amp;SUBSTITUTE(TRIM(ROUND(IFERROR(CriteriTecnici!$O5297*1,IFERROR(NUMBERVALUE(CriteriTecnici!$O5297,".",","),IFERROR(NUMBERVALUE(CriteriTecnici!$O5297,",","."),0))),4)&amp;""),",",".")&amp;CHAR(125)&amp;IF(TRUE,",",""))</f>
        <v/>
      </c>
    </row>
    <row r="5518">
      <c r="A5518" s="38">
        <f>IF(CriteriTecnici!$A5298="","","    "&amp;CHAR(123)&amp;CHAR(34)&amp;"bidderId"&amp;CHAR(34)&amp;": "&amp;CHAR(34)&amp;SUBSTITUTE(CriteriTecnici!$A5298,CHAR(34),"'")&amp;CHAR(34)&amp;", "&amp;CHAR(34)&amp;"lotId"&amp;CHAR(34)&amp;": "&amp;CHAR(34)&amp;SUBSTITUTE(CriteriTecnici!$C5298,CHAR(34),"'")&amp;CHAR(34)&amp;", "&amp;CHAR(34)&amp;"criterionId"&amp;CHAR(34)&amp;": "&amp;CHAR(34)&amp;SUBSTITUTE(CriteriTecnici!$D5298,CHAR(34),"'")&amp;CHAR(34)&amp;", "&amp;CHAR(34)&amp;"kind"&amp;CHAR(34)&amp;": "&amp;CHAR(34)&amp;SUBSTITUTE(CriteriTecnici!$F5298,CHAR(34),"'")&amp;CHAR(34)&amp;", "&amp;CHAR(34)&amp;"value"&amp;CHAR(34)&amp;": "&amp;SUBSTITUTE(TRIM(ROUND(IFERROR(CriteriTecnici!$N5298*1,IFERROR(NUMBERVALUE(CriteriTecnici!$N5298,".",","),IFERROR(NUMBERVALUE(CriteriTecnici!$N5298,",","."),0))),4)&amp;""),",",".")&amp;", "&amp;CHAR(34)&amp;"numerator"&amp;CHAR(34)&amp;": "&amp;SUBSTITUTE(TRIM(ROUND(IFERROR(CriteriTecnici!$K5298*1,IFERROR(NUMBERVALUE(CriteriTecnici!$K5298,".",","),IFERROR(NUMBERVALUE(CriteriTecnici!$K5298,",","."),0))),4)&amp;""),",",".")&amp;", "&amp;CHAR(34)&amp;"denominator"&amp;CHAR(34)&amp;": "&amp;SUBSTITUTE(TRIM(ROUND(IFERROR(CriteriTecnici!$L5298*1,IFERROR(NUMBERVALUE(CriteriTecnici!$L5298,".",","),IFERROR(NUMBERVALUE(CriteriTecnici!$L5298,",","."),0))),4)&amp;""),",",".")&amp;", "&amp;CHAR(34)&amp;"flag"&amp;CHAR(34)&amp;": "&amp;SUBSTITUTE(TRIM(ROUND(IFERROR(CriteriTecnici!$M5298*1,IFERROR(NUMBERVALUE(CriteriTecnici!$M5298,".",","),IFERROR(NUMBERVALUE(CriteriTecnici!$M5298,",","."),0))),4)&amp;""),",",".")&amp;", "&amp;CHAR(34)&amp;"rawScore"&amp;CHAR(34)&amp;": "&amp;SUBSTITUTE(TRIM(ROUND(IFERROR(CriteriTecnici!$O5298*1,IFERROR(NUMBERVALUE(CriteriTecnici!$O5298,".",","),IFERROR(NUMBERVALUE(CriteriTecnici!$O5298,",","."),0))),4)&amp;""),",",".")&amp;CHAR(125)&amp;IF(TRUE,",",""))</f>
        <v/>
      </c>
    </row>
    <row r="5519">
      <c r="A5519" s="38">
        <f>IF(CriteriTecnici!$A5299="","","    "&amp;CHAR(123)&amp;CHAR(34)&amp;"bidderId"&amp;CHAR(34)&amp;": "&amp;CHAR(34)&amp;SUBSTITUTE(CriteriTecnici!$A5299,CHAR(34),"'")&amp;CHAR(34)&amp;", "&amp;CHAR(34)&amp;"lotId"&amp;CHAR(34)&amp;": "&amp;CHAR(34)&amp;SUBSTITUTE(CriteriTecnici!$C5299,CHAR(34),"'")&amp;CHAR(34)&amp;", "&amp;CHAR(34)&amp;"criterionId"&amp;CHAR(34)&amp;": "&amp;CHAR(34)&amp;SUBSTITUTE(CriteriTecnici!$D5299,CHAR(34),"'")&amp;CHAR(34)&amp;", "&amp;CHAR(34)&amp;"kind"&amp;CHAR(34)&amp;": "&amp;CHAR(34)&amp;SUBSTITUTE(CriteriTecnici!$F5299,CHAR(34),"'")&amp;CHAR(34)&amp;", "&amp;CHAR(34)&amp;"value"&amp;CHAR(34)&amp;": "&amp;SUBSTITUTE(TRIM(ROUND(IFERROR(CriteriTecnici!$N5299*1,IFERROR(NUMBERVALUE(CriteriTecnici!$N5299,".",","),IFERROR(NUMBERVALUE(CriteriTecnici!$N5299,",","."),0))),4)&amp;""),",",".")&amp;", "&amp;CHAR(34)&amp;"numerator"&amp;CHAR(34)&amp;": "&amp;SUBSTITUTE(TRIM(ROUND(IFERROR(CriteriTecnici!$K5299*1,IFERROR(NUMBERVALUE(CriteriTecnici!$K5299,".",","),IFERROR(NUMBERVALUE(CriteriTecnici!$K5299,",","."),0))),4)&amp;""),",",".")&amp;", "&amp;CHAR(34)&amp;"denominator"&amp;CHAR(34)&amp;": "&amp;SUBSTITUTE(TRIM(ROUND(IFERROR(CriteriTecnici!$L5299*1,IFERROR(NUMBERVALUE(CriteriTecnici!$L5299,".",","),IFERROR(NUMBERVALUE(CriteriTecnici!$L5299,",","."),0))),4)&amp;""),",",".")&amp;", "&amp;CHAR(34)&amp;"flag"&amp;CHAR(34)&amp;": "&amp;SUBSTITUTE(TRIM(ROUND(IFERROR(CriteriTecnici!$M5299*1,IFERROR(NUMBERVALUE(CriteriTecnici!$M5299,".",","),IFERROR(NUMBERVALUE(CriteriTecnici!$M5299,",","."),0))),4)&amp;""),",",".")&amp;", "&amp;CHAR(34)&amp;"rawScore"&amp;CHAR(34)&amp;": "&amp;SUBSTITUTE(TRIM(ROUND(IFERROR(CriteriTecnici!$O5299*1,IFERROR(NUMBERVALUE(CriteriTecnici!$O5299,".",","),IFERROR(NUMBERVALUE(CriteriTecnici!$O5299,",","."),0))),4)&amp;""),",",".")&amp;CHAR(125)&amp;IF(TRUE,",",""))</f>
        <v/>
      </c>
    </row>
    <row r="5520">
      <c r="A5520" s="38">
        <f>IF(CriteriTecnici!$A5300="","","    "&amp;CHAR(123)&amp;CHAR(34)&amp;"bidderId"&amp;CHAR(34)&amp;": "&amp;CHAR(34)&amp;SUBSTITUTE(CriteriTecnici!$A5300,CHAR(34),"'")&amp;CHAR(34)&amp;", "&amp;CHAR(34)&amp;"lotId"&amp;CHAR(34)&amp;": "&amp;CHAR(34)&amp;SUBSTITUTE(CriteriTecnici!$C5300,CHAR(34),"'")&amp;CHAR(34)&amp;", "&amp;CHAR(34)&amp;"criterionId"&amp;CHAR(34)&amp;": "&amp;CHAR(34)&amp;SUBSTITUTE(CriteriTecnici!$D5300,CHAR(34),"'")&amp;CHAR(34)&amp;", "&amp;CHAR(34)&amp;"kind"&amp;CHAR(34)&amp;": "&amp;CHAR(34)&amp;SUBSTITUTE(CriteriTecnici!$F5300,CHAR(34),"'")&amp;CHAR(34)&amp;", "&amp;CHAR(34)&amp;"value"&amp;CHAR(34)&amp;": "&amp;SUBSTITUTE(TRIM(ROUND(IFERROR(CriteriTecnici!$N5300*1,IFERROR(NUMBERVALUE(CriteriTecnici!$N5300,".",","),IFERROR(NUMBERVALUE(CriteriTecnici!$N5300,",","."),0))),4)&amp;""),",",".")&amp;", "&amp;CHAR(34)&amp;"numerator"&amp;CHAR(34)&amp;": "&amp;SUBSTITUTE(TRIM(ROUND(IFERROR(CriteriTecnici!$K5300*1,IFERROR(NUMBERVALUE(CriteriTecnici!$K5300,".",","),IFERROR(NUMBERVALUE(CriteriTecnici!$K5300,",","."),0))),4)&amp;""),",",".")&amp;", "&amp;CHAR(34)&amp;"denominator"&amp;CHAR(34)&amp;": "&amp;SUBSTITUTE(TRIM(ROUND(IFERROR(CriteriTecnici!$L5300*1,IFERROR(NUMBERVALUE(CriteriTecnici!$L5300,".",","),IFERROR(NUMBERVALUE(CriteriTecnici!$L5300,",","."),0))),4)&amp;""),",",".")&amp;", "&amp;CHAR(34)&amp;"flag"&amp;CHAR(34)&amp;": "&amp;SUBSTITUTE(TRIM(ROUND(IFERROR(CriteriTecnici!$M5300*1,IFERROR(NUMBERVALUE(CriteriTecnici!$M5300,".",","),IFERROR(NUMBERVALUE(CriteriTecnici!$M5300,",","."),0))),4)&amp;""),",",".")&amp;", "&amp;CHAR(34)&amp;"rawScore"&amp;CHAR(34)&amp;": "&amp;SUBSTITUTE(TRIM(ROUND(IFERROR(CriteriTecnici!$O5300*1,IFERROR(NUMBERVALUE(CriteriTecnici!$O5300,".",","),IFERROR(NUMBERVALUE(CriteriTecnici!$O5300,",","."),0))),4)&amp;""),",",".")&amp;CHAR(125)&amp;IF(TRUE,",",""))</f>
        <v/>
      </c>
    </row>
    <row r="5521">
      <c r="A5521" s="38">
        <f>IF(CriteriTecnici!$A5301="","","    "&amp;CHAR(123)&amp;CHAR(34)&amp;"bidderId"&amp;CHAR(34)&amp;": "&amp;CHAR(34)&amp;SUBSTITUTE(CriteriTecnici!$A5301,CHAR(34),"'")&amp;CHAR(34)&amp;", "&amp;CHAR(34)&amp;"lotId"&amp;CHAR(34)&amp;": "&amp;CHAR(34)&amp;SUBSTITUTE(CriteriTecnici!$C5301,CHAR(34),"'")&amp;CHAR(34)&amp;", "&amp;CHAR(34)&amp;"criterionId"&amp;CHAR(34)&amp;": "&amp;CHAR(34)&amp;SUBSTITUTE(CriteriTecnici!$D5301,CHAR(34),"'")&amp;CHAR(34)&amp;", "&amp;CHAR(34)&amp;"kind"&amp;CHAR(34)&amp;": "&amp;CHAR(34)&amp;SUBSTITUTE(CriteriTecnici!$F5301,CHAR(34),"'")&amp;CHAR(34)&amp;", "&amp;CHAR(34)&amp;"value"&amp;CHAR(34)&amp;": "&amp;SUBSTITUTE(TRIM(ROUND(IFERROR(CriteriTecnici!$N5301*1,IFERROR(NUMBERVALUE(CriteriTecnici!$N5301,".",","),IFERROR(NUMBERVALUE(CriteriTecnici!$N5301,",","."),0))),4)&amp;""),",",".")&amp;", "&amp;CHAR(34)&amp;"numerator"&amp;CHAR(34)&amp;": "&amp;SUBSTITUTE(TRIM(ROUND(IFERROR(CriteriTecnici!$K5301*1,IFERROR(NUMBERVALUE(CriteriTecnici!$K5301,".",","),IFERROR(NUMBERVALUE(CriteriTecnici!$K5301,",","."),0))),4)&amp;""),",",".")&amp;", "&amp;CHAR(34)&amp;"denominator"&amp;CHAR(34)&amp;": "&amp;SUBSTITUTE(TRIM(ROUND(IFERROR(CriteriTecnici!$L5301*1,IFERROR(NUMBERVALUE(CriteriTecnici!$L5301,".",","),IFERROR(NUMBERVALUE(CriteriTecnici!$L5301,",","."),0))),4)&amp;""),",",".")&amp;", "&amp;CHAR(34)&amp;"flag"&amp;CHAR(34)&amp;": "&amp;SUBSTITUTE(TRIM(ROUND(IFERROR(CriteriTecnici!$M5301*1,IFERROR(NUMBERVALUE(CriteriTecnici!$M5301,".",","),IFERROR(NUMBERVALUE(CriteriTecnici!$M5301,",","."),0))),4)&amp;""),",",".")&amp;", "&amp;CHAR(34)&amp;"rawScore"&amp;CHAR(34)&amp;": "&amp;SUBSTITUTE(TRIM(ROUND(IFERROR(CriteriTecnici!$O5301*1,IFERROR(NUMBERVALUE(CriteriTecnici!$O5301,".",","),IFERROR(NUMBERVALUE(CriteriTecnici!$O5301,",","."),0))),4)&amp;""),",",".")&amp;CHAR(125)&amp;IF(TRUE,",",""))</f>
        <v/>
      </c>
    </row>
    <row r="5522">
      <c r="A5522" s="38">
        <f>IF(CriteriTecnici!$A5302="","","    "&amp;CHAR(123)&amp;CHAR(34)&amp;"bidderId"&amp;CHAR(34)&amp;": "&amp;CHAR(34)&amp;SUBSTITUTE(CriteriTecnici!$A5302,CHAR(34),"'")&amp;CHAR(34)&amp;", "&amp;CHAR(34)&amp;"lotId"&amp;CHAR(34)&amp;": "&amp;CHAR(34)&amp;SUBSTITUTE(CriteriTecnici!$C5302,CHAR(34),"'")&amp;CHAR(34)&amp;", "&amp;CHAR(34)&amp;"criterionId"&amp;CHAR(34)&amp;": "&amp;CHAR(34)&amp;SUBSTITUTE(CriteriTecnici!$D5302,CHAR(34),"'")&amp;CHAR(34)&amp;", "&amp;CHAR(34)&amp;"kind"&amp;CHAR(34)&amp;": "&amp;CHAR(34)&amp;SUBSTITUTE(CriteriTecnici!$F5302,CHAR(34),"'")&amp;CHAR(34)&amp;", "&amp;CHAR(34)&amp;"value"&amp;CHAR(34)&amp;": "&amp;SUBSTITUTE(TRIM(ROUND(IFERROR(CriteriTecnici!$N5302*1,IFERROR(NUMBERVALUE(CriteriTecnici!$N5302,".",","),IFERROR(NUMBERVALUE(CriteriTecnici!$N5302,",","."),0))),4)&amp;""),",",".")&amp;", "&amp;CHAR(34)&amp;"numerator"&amp;CHAR(34)&amp;": "&amp;SUBSTITUTE(TRIM(ROUND(IFERROR(CriteriTecnici!$K5302*1,IFERROR(NUMBERVALUE(CriteriTecnici!$K5302,".",","),IFERROR(NUMBERVALUE(CriteriTecnici!$K5302,",","."),0))),4)&amp;""),",",".")&amp;", "&amp;CHAR(34)&amp;"denominator"&amp;CHAR(34)&amp;": "&amp;SUBSTITUTE(TRIM(ROUND(IFERROR(CriteriTecnici!$L5302*1,IFERROR(NUMBERVALUE(CriteriTecnici!$L5302,".",","),IFERROR(NUMBERVALUE(CriteriTecnici!$L5302,",","."),0))),4)&amp;""),",",".")&amp;", "&amp;CHAR(34)&amp;"flag"&amp;CHAR(34)&amp;": "&amp;SUBSTITUTE(TRIM(ROUND(IFERROR(CriteriTecnici!$M5302*1,IFERROR(NUMBERVALUE(CriteriTecnici!$M5302,".",","),IFERROR(NUMBERVALUE(CriteriTecnici!$M5302,",","."),0))),4)&amp;""),",",".")&amp;", "&amp;CHAR(34)&amp;"rawScore"&amp;CHAR(34)&amp;": "&amp;SUBSTITUTE(TRIM(ROUND(IFERROR(CriteriTecnici!$O5302*1,IFERROR(NUMBERVALUE(CriteriTecnici!$O5302,".",","),IFERROR(NUMBERVALUE(CriteriTecnici!$O5302,",","."),0))),4)&amp;""),",",".")&amp;CHAR(125)&amp;IF(TRUE,",",""))</f>
        <v/>
      </c>
    </row>
    <row r="5523">
      <c r="A5523" s="38">
        <f>IF(CriteriTecnici!$A5303="","","    "&amp;CHAR(123)&amp;CHAR(34)&amp;"bidderId"&amp;CHAR(34)&amp;": "&amp;CHAR(34)&amp;SUBSTITUTE(CriteriTecnici!$A5303,CHAR(34),"'")&amp;CHAR(34)&amp;", "&amp;CHAR(34)&amp;"lotId"&amp;CHAR(34)&amp;": "&amp;CHAR(34)&amp;SUBSTITUTE(CriteriTecnici!$C5303,CHAR(34),"'")&amp;CHAR(34)&amp;", "&amp;CHAR(34)&amp;"criterionId"&amp;CHAR(34)&amp;": "&amp;CHAR(34)&amp;SUBSTITUTE(CriteriTecnici!$D5303,CHAR(34),"'")&amp;CHAR(34)&amp;", "&amp;CHAR(34)&amp;"kind"&amp;CHAR(34)&amp;": "&amp;CHAR(34)&amp;SUBSTITUTE(CriteriTecnici!$F5303,CHAR(34),"'")&amp;CHAR(34)&amp;", "&amp;CHAR(34)&amp;"value"&amp;CHAR(34)&amp;": "&amp;SUBSTITUTE(TRIM(ROUND(IFERROR(CriteriTecnici!$N5303*1,IFERROR(NUMBERVALUE(CriteriTecnici!$N5303,".",","),IFERROR(NUMBERVALUE(CriteriTecnici!$N5303,",","."),0))),4)&amp;""),",",".")&amp;", "&amp;CHAR(34)&amp;"numerator"&amp;CHAR(34)&amp;": "&amp;SUBSTITUTE(TRIM(ROUND(IFERROR(CriteriTecnici!$K5303*1,IFERROR(NUMBERVALUE(CriteriTecnici!$K5303,".",","),IFERROR(NUMBERVALUE(CriteriTecnici!$K5303,",","."),0))),4)&amp;""),",",".")&amp;", "&amp;CHAR(34)&amp;"denominator"&amp;CHAR(34)&amp;": "&amp;SUBSTITUTE(TRIM(ROUND(IFERROR(CriteriTecnici!$L5303*1,IFERROR(NUMBERVALUE(CriteriTecnici!$L5303,".",","),IFERROR(NUMBERVALUE(CriteriTecnici!$L5303,",","."),0))),4)&amp;""),",",".")&amp;", "&amp;CHAR(34)&amp;"flag"&amp;CHAR(34)&amp;": "&amp;SUBSTITUTE(TRIM(ROUND(IFERROR(CriteriTecnici!$M5303*1,IFERROR(NUMBERVALUE(CriteriTecnici!$M5303,".",","),IFERROR(NUMBERVALUE(CriteriTecnici!$M5303,",","."),0))),4)&amp;""),",",".")&amp;", "&amp;CHAR(34)&amp;"rawScore"&amp;CHAR(34)&amp;": "&amp;SUBSTITUTE(TRIM(ROUND(IFERROR(CriteriTecnici!$O5303*1,IFERROR(NUMBERVALUE(CriteriTecnici!$O5303,".",","),IFERROR(NUMBERVALUE(CriteriTecnici!$O5303,",","."),0))),4)&amp;""),",",".")&amp;CHAR(125)&amp;IF(TRUE,",",""))</f>
        <v/>
      </c>
    </row>
    <row r="5524">
      <c r="A5524" s="38">
        <f>IF(CriteriTecnici!$A5304="","","    "&amp;CHAR(123)&amp;CHAR(34)&amp;"bidderId"&amp;CHAR(34)&amp;": "&amp;CHAR(34)&amp;SUBSTITUTE(CriteriTecnici!$A5304,CHAR(34),"'")&amp;CHAR(34)&amp;", "&amp;CHAR(34)&amp;"lotId"&amp;CHAR(34)&amp;": "&amp;CHAR(34)&amp;SUBSTITUTE(CriteriTecnici!$C5304,CHAR(34),"'")&amp;CHAR(34)&amp;", "&amp;CHAR(34)&amp;"criterionId"&amp;CHAR(34)&amp;": "&amp;CHAR(34)&amp;SUBSTITUTE(CriteriTecnici!$D5304,CHAR(34),"'")&amp;CHAR(34)&amp;", "&amp;CHAR(34)&amp;"kind"&amp;CHAR(34)&amp;": "&amp;CHAR(34)&amp;SUBSTITUTE(CriteriTecnici!$F5304,CHAR(34),"'")&amp;CHAR(34)&amp;", "&amp;CHAR(34)&amp;"value"&amp;CHAR(34)&amp;": "&amp;SUBSTITUTE(TRIM(ROUND(IFERROR(CriteriTecnici!$N5304*1,IFERROR(NUMBERVALUE(CriteriTecnici!$N5304,".",","),IFERROR(NUMBERVALUE(CriteriTecnici!$N5304,",","."),0))),4)&amp;""),",",".")&amp;", "&amp;CHAR(34)&amp;"numerator"&amp;CHAR(34)&amp;": "&amp;SUBSTITUTE(TRIM(ROUND(IFERROR(CriteriTecnici!$K5304*1,IFERROR(NUMBERVALUE(CriteriTecnici!$K5304,".",","),IFERROR(NUMBERVALUE(CriteriTecnici!$K5304,",","."),0))),4)&amp;""),",",".")&amp;", "&amp;CHAR(34)&amp;"denominator"&amp;CHAR(34)&amp;": "&amp;SUBSTITUTE(TRIM(ROUND(IFERROR(CriteriTecnici!$L5304*1,IFERROR(NUMBERVALUE(CriteriTecnici!$L5304,".",","),IFERROR(NUMBERVALUE(CriteriTecnici!$L5304,",","."),0))),4)&amp;""),",",".")&amp;", "&amp;CHAR(34)&amp;"flag"&amp;CHAR(34)&amp;": "&amp;SUBSTITUTE(TRIM(ROUND(IFERROR(CriteriTecnici!$M5304*1,IFERROR(NUMBERVALUE(CriteriTecnici!$M5304,".",","),IFERROR(NUMBERVALUE(CriteriTecnici!$M5304,",","."),0))),4)&amp;""),",",".")&amp;", "&amp;CHAR(34)&amp;"rawScore"&amp;CHAR(34)&amp;": "&amp;SUBSTITUTE(TRIM(ROUND(IFERROR(CriteriTecnici!$O5304*1,IFERROR(NUMBERVALUE(CriteriTecnici!$O5304,".",","),IFERROR(NUMBERVALUE(CriteriTecnici!$O5304,",","."),0))),4)&amp;""),",",".")&amp;CHAR(125)&amp;IF(TRUE,",",""))</f>
        <v/>
      </c>
    </row>
    <row r="5525">
      <c r="A5525" s="38">
        <f>IF(CriteriTecnici!$A5305="","","    "&amp;CHAR(123)&amp;CHAR(34)&amp;"bidderId"&amp;CHAR(34)&amp;": "&amp;CHAR(34)&amp;SUBSTITUTE(CriteriTecnici!$A5305,CHAR(34),"'")&amp;CHAR(34)&amp;", "&amp;CHAR(34)&amp;"lotId"&amp;CHAR(34)&amp;": "&amp;CHAR(34)&amp;SUBSTITUTE(CriteriTecnici!$C5305,CHAR(34),"'")&amp;CHAR(34)&amp;", "&amp;CHAR(34)&amp;"criterionId"&amp;CHAR(34)&amp;": "&amp;CHAR(34)&amp;SUBSTITUTE(CriteriTecnici!$D5305,CHAR(34),"'")&amp;CHAR(34)&amp;", "&amp;CHAR(34)&amp;"kind"&amp;CHAR(34)&amp;": "&amp;CHAR(34)&amp;SUBSTITUTE(CriteriTecnici!$F5305,CHAR(34),"'")&amp;CHAR(34)&amp;", "&amp;CHAR(34)&amp;"value"&amp;CHAR(34)&amp;": "&amp;SUBSTITUTE(TRIM(ROUND(IFERROR(CriteriTecnici!$N5305*1,IFERROR(NUMBERVALUE(CriteriTecnici!$N5305,".",","),IFERROR(NUMBERVALUE(CriteriTecnici!$N5305,",","."),0))),4)&amp;""),",",".")&amp;", "&amp;CHAR(34)&amp;"numerator"&amp;CHAR(34)&amp;": "&amp;SUBSTITUTE(TRIM(ROUND(IFERROR(CriteriTecnici!$K5305*1,IFERROR(NUMBERVALUE(CriteriTecnici!$K5305,".",","),IFERROR(NUMBERVALUE(CriteriTecnici!$K5305,",","."),0))),4)&amp;""),",",".")&amp;", "&amp;CHAR(34)&amp;"denominator"&amp;CHAR(34)&amp;": "&amp;SUBSTITUTE(TRIM(ROUND(IFERROR(CriteriTecnici!$L5305*1,IFERROR(NUMBERVALUE(CriteriTecnici!$L5305,".",","),IFERROR(NUMBERVALUE(CriteriTecnici!$L5305,",","."),0))),4)&amp;""),",",".")&amp;", "&amp;CHAR(34)&amp;"flag"&amp;CHAR(34)&amp;": "&amp;SUBSTITUTE(TRIM(ROUND(IFERROR(CriteriTecnici!$M5305*1,IFERROR(NUMBERVALUE(CriteriTecnici!$M5305,".",","),IFERROR(NUMBERVALUE(CriteriTecnici!$M5305,",","."),0))),4)&amp;""),",",".")&amp;", "&amp;CHAR(34)&amp;"rawScore"&amp;CHAR(34)&amp;": "&amp;SUBSTITUTE(TRIM(ROUND(IFERROR(CriteriTecnici!$O5305*1,IFERROR(NUMBERVALUE(CriteriTecnici!$O5305,".",","),IFERROR(NUMBERVALUE(CriteriTecnici!$O5305,",","."),0))),4)&amp;""),",",".")&amp;CHAR(125)&amp;IF(COUNTA(Offerte!$A173:$A$200)&gt;0,",",""))</f>
        <v/>
      </c>
    </row>
    <row r="5526">
      <c r="A5526" s="38">
        <f>IF(CriteriTecnici!$A5306="","","    "&amp;CHAR(123)&amp;CHAR(34)&amp;"bidderId"&amp;CHAR(34)&amp;": "&amp;CHAR(34)&amp;SUBSTITUTE(CriteriTecnici!$A5306,CHAR(34),"'")&amp;CHAR(34)&amp;", "&amp;CHAR(34)&amp;"lotId"&amp;CHAR(34)&amp;": "&amp;CHAR(34)&amp;SUBSTITUTE(CriteriTecnici!$C5306,CHAR(34),"'")&amp;CHAR(34)&amp;", "&amp;CHAR(34)&amp;"criterionId"&amp;CHAR(34)&amp;": "&amp;CHAR(34)&amp;SUBSTITUTE(CriteriTecnici!$D5306,CHAR(34),"'")&amp;CHAR(34)&amp;", "&amp;CHAR(34)&amp;"kind"&amp;CHAR(34)&amp;": "&amp;CHAR(34)&amp;SUBSTITUTE(CriteriTecnici!$F5306,CHAR(34),"'")&amp;CHAR(34)&amp;", "&amp;CHAR(34)&amp;"value"&amp;CHAR(34)&amp;": "&amp;SUBSTITUTE(TRIM(ROUND(IFERROR(CriteriTecnici!$N5306*1,IFERROR(NUMBERVALUE(CriteriTecnici!$N5306,".",","),IFERROR(NUMBERVALUE(CriteriTecnici!$N5306,",","."),0))),4)&amp;""),",",".")&amp;", "&amp;CHAR(34)&amp;"numerator"&amp;CHAR(34)&amp;": "&amp;SUBSTITUTE(TRIM(ROUND(IFERROR(CriteriTecnici!$K5306*1,IFERROR(NUMBERVALUE(CriteriTecnici!$K5306,".",","),IFERROR(NUMBERVALUE(CriteriTecnici!$K5306,",","."),0))),4)&amp;""),",",".")&amp;", "&amp;CHAR(34)&amp;"denominator"&amp;CHAR(34)&amp;": "&amp;SUBSTITUTE(TRIM(ROUND(IFERROR(CriteriTecnici!$L5306*1,IFERROR(NUMBERVALUE(CriteriTecnici!$L5306,".",","),IFERROR(NUMBERVALUE(CriteriTecnici!$L5306,",","."),0))),4)&amp;""),",",".")&amp;", "&amp;CHAR(34)&amp;"flag"&amp;CHAR(34)&amp;": "&amp;SUBSTITUTE(TRIM(ROUND(IFERROR(CriteriTecnici!$M5306*1,IFERROR(NUMBERVALUE(CriteriTecnici!$M5306,".",","),IFERROR(NUMBERVALUE(CriteriTecnici!$M5306,",","."),0))),4)&amp;""),",",".")&amp;", "&amp;CHAR(34)&amp;"rawScore"&amp;CHAR(34)&amp;": "&amp;SUBSTITUTE(TRIM(ROUND(IFERROR(CriteriTecnici!$O5306*1,IFERROR(NUMBERVALUE(CriteriTecnici!$O5306,".",","),IFERROR(NUMBERVALUE(CriteriTecnici!$O5306,",","."),0))),4)&amp;""),",",".")&amp;CHAR(125)&amp;IF(TRUE,",",""))</f>
        <v/>
      </c>
    </row>
    <row r="5527">
      <c r="A5527" s="38">
        <f>IF(CriteriTecnici!$A5307="","","    "&amp;CHAR(123)&amp;CHAR(34)&amp;"bidderId"&amp;CHAR(34)&amp;": "&amp;CHAR(34)&amp;SUBSTITUTE(CriteriTecnici!$A5307,CHAR(34),"'")&amp;CHAR(34)&amp;", "&amp;CHAR(34)&amp;"lotId"&amp;CHAR(34)&amp;": "&amp;CHAR(34)&amp;SUBSTITUTE(CriteriTecnici!$C5307,CHAR(34),"'")&amp;CHAR(34)&amp;", "&amp;CHAR(34)&amp;"criterionId"&amp;CHAR(34)&amp;": "&amp;CHAR(34)&amp;SUBSTITUTE(CriteriTecnici!$D5307,CHAR(34),"'")&amp;CHAR(34)&amp;", "&amp;CHAR(34)&amp;"kind"&amp;CHAR(34)&amp;": "&amp;CHAR(34)&amp;SUBSTITUTE(CriteriTecnici!$F5307,CHAR(34),"'")&amp;CHAR(34)&amp;", "&amp;CHAR(34)&amp;"value"&amp;CHAR(34)&amp;": "&amp;SUBSTITUTE(TRIM(ROUND(IFERROR(CriteriTecnici!$N5307*1,IFERROR(NUMBERVALUE(CriteriTecnici!$N5307,".",","),IFERROR(NUMBERVALUE(CriteriTecnici!$N5307,",","."),0))),4)&amp;""),",",".")&amp;", "&amp;CHAR(34)&amp;"numerator"&amp;CHAR(34)&amp;": "&amp;SUBSTITUTE(TRIM(ROUND(IFERROR(CriteriTecnici!$K5307*1,IFERROR(NUMBERVALUE(CriteriTecnici!$K5307,".",","),IFERROR(NUMBERVALUE(CriteriTecnici!$K5307,",","."),0))),4)&amp;""),",",".")&amp;", "&amp;CHAR(34)&amp;"denominator"&amp;CHAR(34)&amp;": "&amp;SUBSTITUTE(TRIM(ROUND(IFERROR(CriteriTecnici!$L5307*1,IFERROR(NUMBERVALUE(CriteriTecnici!$L5307,".",","),IFERROR(NUMBERVALUE(CriteriTecnici!$L5307,",","."),0))),4)&amp;""),",",".")&amp;", "&amp;CHAR(34)&amp;"flag"&amp;CHAR(34)&amp;": "&amp;SUBSTITUTE(TRIM(ROUND(IFERROR(CriteriTecnici!$M5307*1,IFERROR(NUMBERVALUE(CriteriTecnici!$M5307,".",","),IFERROR(NUMBERVALUE(CriteriTecnici!$M5307,",","."),0))),4)&amp;""),",",".")&amp;", "&amp;CHAR(34)&amp;"rawScore"&amp;CHAR(34)&amp;": "&amp;SUBSTITUTE(TRIM(ROUND(IFERROR(CriteriTecnici!$O5307*1,IFERROR(NUMBERVALUE(CriteriTecnici!$O5307,".",","),IFERROR(NUMBERVALUE(CriteriTecnici!$O5307,",","."),0))),4)&amp;""),",",".")&amp;CHAR(125)&amp;IF(TRUE,",",""))</f>
        <v/>
      </c>
    </row>
    <row r="5528">
      <c r="A5528" s="38">
        <f>IF(CriteriTecnici!$A5308="","","    "&amp;CHAR(123)&amp;CHAR(34)&amp;"bidderId"&amp;CHAR(34)&amp;": "&amp;CHAR(34)&amp;SUBSTITUTE(CriteriTecnici!$A5308,CHAR(34),"'")&amp;CHAR(34)&amp;", "&amp;CHAR(34)&amp;"lotId"&amp;CHAR(34)&amp;": "&amp;CHAR(34)&amp;SUBSTITUTE(CriteriTecnici!$C5308,CHAR(34),"'")&amp;CHAR(34)&amp;", "&amp;CHAR(34)&amp;"criterionId"&amp;CHAR(34)&amp;": "&amp;CHAR(34)&amp;SUBSTITUTE(CriteriTecnici!$D5308,CHAR(34),"'")&amp;CHAR(34)&amp;", "&amp;CHAR(34)&amp;"kind"&amp;CHAR(34)&amp;": "&amp;CHAR(34)&amp;SUBSTITUTE(CriteriTecnici!$F5308,CHAR(34),"'")&amp;CHAR(34)&amp;", "&amp;CHAR(34)&amp;"value"&amp;CHAR(34)&amp;": "&amp;SUBSTITUTE(TRIM(ROUND(IFERROR(CriteriTecnici!$N5308*1,IFERROR(NUMBERVALUE(CriteriTecnici!$N5308,".",","),IFERROR(NUMBERVALUE(CriteriTecnici!$N5308,",","."),0))),4)&amp;""),",",".")&amp;", "&amp;CHAR(34)&amp;"numerator"&amp;CHAR(34)&amp;": "&amp;SUBSTITUTE(TRIM(ROUND(IFERROR(CriteriTecnici!$K5308*1,IFERROR(NUMBERVALUE(CriteriTecnici!$K5308,".",","),IFERROR(NUMBERVALUE(CriteriTecnici!$K5308,",","."),0))),4)&amp;""),",",".")&amp;", "&amp;CHAR(34)&amp;"denominator"&amp;CHAR(34)&amp;": "&amp;SUBSTITUTE(TRIM(ROUND(IFERROR(CriteriTecnici!$L5308*1,IFERROR(NUMBERVALUE(CriteriTecnici!$L5308,".",","),IFERROR(NUMBERVALUE(CriteriTecnici!$L5308,",","."),0))),4)&amp;""),",",".")&amp;", "&amp;CHAR(34)&amp;"flag"&amp;CHAR(34)&amp;": "&amp;SUBSTITUTE(TRIM(ROUND(IFERROR(CriteriTecnici!$M5308*1,IFERROR(NUMBERVALUE(CriteriTecnici!$M5308,".",","),IFERROR(NUMBERVALUE(CriteriTecnici!$M5308,",","."),0))),4)&amp;""),",",".")&amp;", "&amp;CHAR(34)&amp;"rawScore"&amp;CHAR(34)&amp;": "&amp;SUBSTITUTE(TRIM(ROUND(IFERROR(CriteriTecnici!$O5308*1,IFERROR(NUMBERVALUE(CriteriTecnici!$O5308,".",","),IFERROR(NUMBERVALUE(CriteriTecnici!$O5308,",","."),0))),4)&amp;""),",",".")&amp;CHAR(125)&amp;IF(TRUE,",",""))</f>
        <v/>
      </c>
    </row>
    <row r="5529">
      <c r="A5529" s="38">
        <f>IF(CriteriTecnici!$A5309="","","    "&amp;CHAR(123)&amp;CHAR(34)&amp;"bidderId"&amp;CHAR(34)&amp;": "&amp;CHAR(34)&amp;SUBSTITUTE(CriteriTecnici!$A5309,CHAR(34),"'")&amp;CHAR(34)&amp;", "&amp;CHAR(34)&amp;"lotId"&amp;CHAR(34)&amp;": "&amp;CHAR(34)&amp;SUBSTITUTE(CriteriTecnici!$C5309,CHAR(34),"'")&amp;CHAR(34)&amp;", "&amp;CHAR(34)&amp;"criterionId"&amp;CHAR(34)&amp;": "&amp;CHAR(34)&amp;SUBSTITUTE(CriteriTecnici!$D5309,CHAR(34),"'")&amp;CHAR(34)&amp;", "&amp;CHAR(34)&amp;"kind"&amp;CHAR(34)&amp;": "&amp;CHAR(34)&amp;SUBSTITUTE(CriteriTecnici!$F5309,CHAR(34),"'")&amp;CHAR(34)&amp;", "&amp;CHAR(34)&amp;"value"&amp;CHAR(34)&amp;": "&amp;SUBSTITUTE(TRIM(ROUND(IFERROR(CriteriTecnici!$N5309*1,IFERROR(NUMBERVALUE(CriteriTecnici!$N5309,".",","),IFERROR(NUMBERVALUE(CriteriTecnici!$N5309,",","."),0))),4)&amp;""),",",".")&amp;", "&amp;CHAR(34)&amp;"numerator"&amp;CHAR(34)&amp;": "&amp;SUBSTITUTE(TRIM(ROUND(IFERROR(CriteriTecnici!$K5309*1,IFERROR(NUMBERVALUE(CriteriTecnici!$K5309,".",","),IFERROR(NUMBERVALUE(CriteriTecnici!$K5309,",","."),0))),4)&amp;""),",",".")&amp;", "&amp;CHAR(34)&amp;"denominator"&amp;CHAR(34)&amp;": "&amp;SUBSTITUTE(TRIM(ROUND(IFERROR(CriteriTecnici!$L5309*1,IFERROR(NUMBERVALUE(CriteriTecnici!$L5309,".",","),IFERROR(NUMBERVALUE(CriteriTecnici!$L5309,",","."),0))),4)&amp;""),",",".")&amp;", "&amp;CHAR(34)&amp;"flag"&amp;CHAR(34)&amp;": "&amp;SUBSTITUTE(TRIM(ROUND(IFERROR(CriteriTecnici!$M5309*1,IFERROR(NUMBERVALUE(CriteriTecnici!$M5309,".",","),IFERROR(NUMBERVALUE(CriteriTecnici!$M5309,",","."),0))),4)&amp;""),",",".")&amp;", "&amp;CHAR(34)&amp;"rawScore"&amp;CHAR(34)&amp;": "&amp;SUBSTITUTE(TRIM(ROUND(IFERROR(CriteriTecnici!$O5309*1,IFERROR(NUMBERVALUE(CriteriTecnici!$O5309,".",","),IFERROR(NUMBERVALUE(CriteriTecnici!$O5309,",","."),0))),4)&amp;""),",",".")&amp;CHAR(125)&amp;IF(TRUE,",",""))</f>
        <v/>
      </c>
    </row>
    <row r="5530">
      <c r="A5530" s="38">
        <f>IF(CriteriTecnici!$A5310="","","    "&amp;CHAR(123)&amp;CHAR(34)&amp;"bidderId"&amp;CHAR(34)&amp;": "&amp;CHAR(34)&amp;SUBSTITUTE(CriteriTecnici!$A5310,CHAR(34),"'")&amp;CHAR(34)&amp;", "&amp;CHAR(34)&amp;"lotId"&amp;CHAR(34)&amp;": "&amp;CHAR(34)&amp;SUBSTITUTE(CriteriTecnici!$C5310,CHAR(34),"'")&amp;CHAR(34)&amp;", "&amp;CHAR(34)&amp;"criterionId"&amp;CHAR(34)&amp;": "&amp;CHAR(34)&amp;SUBSTITUTE(CriteriTecnici!$D5310,CHAR(34),"'")&amp;CHAR(34)&amp;", "&amp;CHAR(34)&amp;"kind"&amp;CHAR(34)&amp;": "&amp;CHAR(34)&amp;SUBSTITUTE(CriteriTecnici!$F5310,CHAR(34),"'")&amp;CHAR(34)&amp;", "&amp;CHAR(34)&amp;"value"&amp;CHAR(34)&amp;": "&amp;SUBSTITUTE(TRIM(ROUND(IFERROR(CriteriTecnici!$N5310*1,IFERROR(NUMBERVALUE(CriteriTecnici!$N5310,".",","),IFERROR(NUMBERVALUE(CriteriTecnici!$N5310,",","."),0))),4)&amp;""),",",".")&amp;", "&amp;CHAR(34)&amp;"numerator"&amp;CHAR(34)&amp;": "&amp;SUBSTITUTE(TRIM(ROUND(IFERROR(CriteriTecnici!$K5310*1,IFERROR(NUMBERVALUE(CriteriTecnici!$K5310,".",","),IFERROR(NUMBERVALUE(CriteriTecnici!$K5310,",","."),0))),4)&amp;""),",",".")&amp;", "&amp;CHAR(34)&amp;"denominator"&amp;CHAR(34)&amp;": "&amp;SUBSTITUTE(TRIM(ROUND(IFERROR(CriteriTecnici!$L5310*1,IFERROR(NUMBERVALUE(CriteriTecnici!$L5310,".",","),IFERROR(NUMBERVALUE(CriteriTecnici!$L5310,",","."),0))),4)&amp;""),",",".")&amp;", "&amp;CHAR(34)&amp;"flag"&amp;CHAR(34)&amp;": "&amp;SUBSTITUTE(TRIM(ROUND(IFERROR(CriteriTecnici!$M5310*1,IFERROR(NUMBERVALUE(CriteriTecnici!$M5310,".",","),IFERROR(NUMBERVALUE(CriteriTecnici!$M5310,",","."),0))),4)&amp;""),",",".")&amp;", "&amp;CHAR(34)&amp;"rawScore"&amp;CHAR(34)&amp;": "&amp;SUBSTITUTE(TRIM(ROUND(IFERROR(CriteriTecnici!$O5310*1,IFERROR(NUMBERVALUE(CriteriTecnici!$O5310,".",","),IFERROR(NUMBERVALUE(CriteriTecnici!$O5310,",","."),0))),4)&amp;""),",",".")&amp;CHAR(125)&amp;IF(TRUE,",",""))</f>
        <v/>
      </c>
    </row>
    <row r="5531">
      <c r="A5531" s="38">
        <f>IF(CriteriTecnici!$A5311="","","    "&amp;CHAR(123)&amp;CHAR(34)&amp;"bidderId"&amp;CHAR(34)&amp;": "&amp;CHAR(34)&amp;SUBSTITUTE(CriteriTecnici!$A5311,CHAR(34),"'")&amp;CHAR(34)&amp;", "&amp;CHAR(34)&amp;"lotId"&amp;CHAR(34)&amp;": "&amp;CHAR(34)&amp;SUBSTITUTE(CriteriTecnici!$C5311,CHAR(34),"'")&amp;CHAR(34)&amp;", "&amp;CHAR(34)&amp;"criterionId"&amp;CHAR(34)&amp;": "&amp;CHAR(34)&amp;SUBSTITUTE(CriteriTecnici!$D5311,CHAR(34),"'")&amp;CHAR(34)&amp;", "&amp;CHAR(34)&amp;"kind"&amp;CHAR(34)&amp;": "&amp;CHAR(34)&amp;SUBSTITUTE(CriteriTecnici!$F5311,CHAR(34),"'")&amp;CHAR(34)&amp;", "&amp;CHAR(34)&amp;"value"&amp;CHAR(34)&amp;": "&amp;SUBSTITUTE(TRIM(ROUND(IFERROR(CriteriTecnici!$N5311*1,IFERROR(NUMBERVALUE(CriteriTecnici!$N5311,".",","),IFERROR(NUMBERVALUE(CriteriTecnici!$N5311,",","."),0))),4)&amp;""),",",".")&amp;", "&amp;CHAR(34)&amp;"numerator"&amp;CHAR(34)&amp;": "&amp;SUBSTITUTE(TRIM(ROUND(IFERROR(CriteriTecnici!$K5311*1,IFERROR(NUMBERVALUE(CriteriTecnici!$K5311,".",","),IFERROR(NUMBERVALUE(CriteriTecnici!$K5311,",","."),0))),4)&amp;""),",",".")&amp;", "&amp;CHAR(34)&amp;"denominator"&amp;CHAR(34)&amp;": "&amp;SUBSTITUTE(TRIM(ROUND(IFERROR(CriteriTecnici!$L5311*1,IFERROR(NUMBERVALUE(CriteriTecnici!$L5311,".",","),IFERROR(NUMBERVALUE(CriteriTecnici!$L5311,",","."),0))),4)&amp;""),",",".")&amp;", "&amp;CHAR(34)&amp;"flag"&amp;CHAR(34)&amp;": "&amp;SUBSTITUTE(TRIM(ROUND(IFERROR(CriteriTecnici!$M5311*1,IFERROR(NUMBERVALUE(CriteriTecnici!$M5311,".",","),IFERROR(NUMBERVALUE(CriteriTecnici!$M5311,",","."),0))),4)&amp;""),",",".")&amp;", "&amp;CHAR(34)&amp;"rawScore"&amp;CHAR(34)&amp;": "&amp;SUBSTITUTE(TRIM(ROUND(IFERROR(CriteriTecnici!$O5311*1,IFERROR(NUMBERVALUE(CriteriTecnici!$O5311,".",","),IFERROR(NUMBERVALUE(CriteriTecnici!$O5311,",","."),0))),4)&amp;""),",",".")&amp;CHAR(125)&amp;IF(TRUE,",",""))</f>
        <v/>
      </c>
    </row>
    <row r="5532">
      <c r="A5532" s="38">
        <f>IF(CriteriTecnici!$A5312="","","    "&amp;CHAR(123)&amp;CHAR(34)&amp;"bidderId"&amp;CHAR(34)&amp;": "&amp;CHAR(34)&amp;SUBSTITUTE(CriteriTecnici!$A5312,CHAR(34),"'")&amp;CHAR(34)&amp;", "&amp;CHAR(34)&amp;"lotId"&amp;CHAR(34)&amp;": "&amp;CHAR(34)&amp;SUBSTITUTE(CriteriTecnici!$C5312,CHAR(34),"'")&amp;CHAR(34)&amp;", "&amp;CHAR(34)&amp;"criterionId"&amp;CHAR(34)&amp;": "&amp;CHAR(34)&amp;SUBSTITUTE(CriteriTecnici!$D5312,CHAR(34),"'")&amp;CHAR(34)&amp;", "&amp;CHAR(34)&amp;"kind"&amp;CHAR(34)&amp;": "&amp;CHAR(34)&amp;SUBSTITUTE(CriteriTecnici!$F5312,CHAR(34),"'")&amp;CHAR(34)&amp;", "&amp;CHAR(34)&amp;"value"&amp;CHAR(34)&amp;": "&amp;SUBSTITUTE(TRIM(ROUND(IFERROR(CriteriTecnici!$N5312*1,IFERROR(NUMBERVALUE(CriteriTecnici!$N5312,".",","),IFERROR(NUMBERVALUE(CriteriTecnici!$N5312,",","."),0))),4)&amp;""),",",".")&amp;", "&amp;CHAR(34)&amp;"numerator"&amp;CHAR(34)&amp;": "&amp;SUBSTITUTE(TRIM(ROUND(IFERROR(CriteriTecnici!$K5312*1,IFERROR(NUMBERVALUE(CriteriTecnici!$K5312,".",","),IFERROR(NUMBERVALUE(CriteriTecnici!$K5312,",","."),0))),4)&amp;""),",",".")&amp;", "&amp;CHAR(34)&amp;"denominator"&amp;CHAR(34)&amp;": "&amp;SUBSTITUTE(TRIM(ROUND(IFERROR(CriteriTecnici!$L5312*1,IFERROR(NUMBERVALUE(CriteriTecnici!$L5312,".",","),IFERROR(NUMBERVALUE(CriteriTecnici!$L5312,",","."),0))),4)&amp;""),",",".")&amp;", "&amp;CHAR(34)&amp;"flag"&amp;CHAR(34)&amp;": "&amp;SUBSTITUTE(TRIM(ROUND(IFERROR(CriteriTecnici!$M5312*1,IFERROR(NUMBERVALUE(CriteriTecnici!$M5312,".",","),IFERROR(NUMBERVALUE(CriteriTecnici!$M5312,",","."),0))),4)&amp;""),",",".")&amp;", "&amp;CHAR(34)&amp;"rawScore"&amp;CHAR(34)&amp;": "&amp;SUBSTITUTE(TRIM(ROUND(IFERROR(CriteriTecnici!$O5312*1,IFERROR(NUMBERVALUE(CriteriTecnici!$O5312,".",","),IFERROR(NUMBERVALUE(CriteriTecnici!$O5312,",","."),0))),4)&amp;""),",",".")&amp;CHAR(125)&amp;IF(TRUE,",",""))</f>
        <v/>
      </c>
    </row>
    <row r="5533">
      <c r="A5533" s="38">
        <f>IF(CriteriTecnici!$A5313="","","    "&amp;CHAR(123)&amp;CHAR(34)&amp;"bidderId"&amp;CHAR(34)&amp;": "&amp;CHAR(34)&amp;SUBSTITUTE(CriteriTecnici!$A5313,CHAR(34),"'")&amp;CHAR(34)&amp;", "&amp;CHAR(34)&amp;"lotId"&amp;CHAR(34)&amp;": "&amp;CHAR(34)&amp;SUBSTITUTE(CriteriTecnici!$C5313,CHAR(34),"'")&amp;CHAR(34)&amp;", "&amp;CHAR(34)&amp;"criterionId"&amp;CHAR(34)&amp;": "&amp;CHAR(34)&amp;SUBSTITUTE(CriteriTecnici!$D5313,CHAR(34),"'")&amp;CHAR(34)&amp;", "&amp;CHAR(34)&amp;"kind"&amp;CHAR(34)&amp;": "&amp;CHAR(34)&amp;SUBSTITUTE(CriteriTecnici!$F5313,CHAR(34),"'")&amp;CHAR(34)&amp;", "&amp;CHAR(34)&amp;"value"&amp;CHAR(34)&amp;": "&amp;SUBSTITUTE(TRIM(ROUND(IFERROR(CriteriTecnici!$N5313*1,IFERROR(NUMBERVALUE(CriteriTecnici!$N5313,".",","),IFERROR(NUMBERVALUE(CriteriTecnici!$N5313,",","."),0))),4)&amp;""),",",".")&amp;", "&amp;CHAR(34)&amp;"numerator"&amp;CHAR(34)&amp;": "&amp;SUBSTITUTE(TRIM(ROUND(IFERROR(CriteriTecnici!$K5313*1,IFERROR(NUMBERVALUE(CriteriTecnici!$K5313,".",","),IFERROR(NUMBERVALUE(CriteriTecnici!$K5313,",","."),0))),4)&amp;""),",",".")&amp;", "&amp;CHAR(34)&amp;"denominator"&amp;CHAR(34)&amp;": "&amp;SUBSTITUTE(TRIM(ROUND(IFERROR(CriteriTecnici!$L5313*1,IFERROR(NUMBERVALUE(CriteriTecnici!$L5313,".",","),IFERROR(NUMBERVALUE(CriteriTecnici!$L5313,",","."),0))),4)&amp;""),",",".")&amp;", "&amp;CHAR(34)&amp;"flag"&amp;CHAR(34)&amp;": "&amp;SUBSTITUTE(TRIM(ROUND(IFERROR(CriteriTecnici!$M5313*1,IFERROR(NUMBERVALUE(CriteriTecnici!$M5313,".",","),IFERROR(NUMBERVALUE(CriteriTecnici!$M5313,",","."),0))),4)&amp;""),",",".")&amp;", "&amp;CHAR(34)&amp;"rawScore"&amp;CHAR(34)&amp;": "&amp;SUBSTITUTE(TRIM(ROUND(IFERROR(CriteriTecnici!$O5313*1,IFERROR(NUMBERVALUE(CriteriTecnici!$O5313,".",","),IFERROR(NUMBERVALUE(CriteriTecnici!$O5313,",","."),0))),4)&amp;""),",",".")&amp;CHAR(125)&amp;IF(TRUE,",",""))</f>
        <v/>
      </c>
    </row>
    <row r="5534">
      <c r="A5534" s="38">
        <f>IF(CriteriTecnici!$A5314="","","    "&amp;CHAR(123)&amp;CHAR(34)&amp;"bidderId"&amp;CHAR(34)&amp;": "&amp;CHAR(34)&amp;SUBSTITUTE(CriteriTecnici!$A5314,CHAR(34),"'")&amp;CHAR(34)&amp;", "&amp;CHAR(34)&amp;"lotId"&amp;CHAR(34)&amp;": "&amp;CHAR(34)&amp;SUBSTITUTE(CriteriTecnici!$C5314,CHAR(34),"'")&amp;CHAR(34)&amp;", "&amp;CHAR(34)&amp;"criterionId"&amp;CHAR(34)&amp;": "&amp;CHAR(34)&amp;SUBSTITUTE(CriteriTecnici!$D5314,CHAR(34),"'")&amp;CHAR(34)&amp;", "&amp;CHAR(34)&amp;"kind"&amp;CHAR(34)&amp;": "&amp;CHAR(34)&amp;SUBSTITUTE(CriteriTecnici!$F5314,CHAR(34),"'")&amp;CHAR(34)&amp;", "&amp;CHAR(34)&amp;"value"&amp;CHAR(34)&amp;": "&amp;SUBSTITUTE(TRIM(ROUND(IFERROR(CriteriTecnici!$N5314*1,IFERROR(NUMBERVALUE(CriteriTecnici!$N5314,".",","),IFERROR(NUMBERVALUE(CriteriTecnici!$N5314,",","."),0))),4)&amp;""),",",".")&amp;", "&amp;CHAR(34)&amp;"numerator"&amp;CHAR(34)&amp;": "&amp;SUBSTITUTE(TRIM(ROUND(IFERROR(CriteriTecnici!$K5314*1,IFERROR(NUMBERVALUE(CriteriTecnici!$K5314,".",","),IFERROR(NUMBERVALUE(CriteriTecnici!$K5314,",","."),0))),4)&amp;""),",",".")&amp;", "&amp;CHAR(34)&amp;"denominator"&amp;CHAR(34)&amp;": "&amp;SUBSTITUTE(TRIM(ROUND(IFERROR(CriteriTecnici!$L5314*1,IFERROR(NUMBERVALUE(CriteriTecnici!$L5314,".",","),IFERROR(NUMBERVALUE(CriteriTecnici!$L5314,",","."),0))),4)&amp;""),",",".")&amp;", "&amp;CHAR(34)&amp;"flag"&amp;CHAR(34)&amp;": "&amp;SUBSTITUTE(TRIM(ROUND(IFERROR(CriteriTecnici!$M5314*1,IFERROR(NUMBERVALUE(CriteriTecnici!$M5314,".",","),IFERROR(NUMBERVALUE(CriteriTecnici!$M5314,",","."),0))),4)&amp;""),",",".")&amp;", "&amp;CHAR(34)&amp;"rawScore"&amp;CHAR(34)&amp;": "&amp;SUBSTITUTE(TRIM(ROUND(IFERROR(CriteriTecnici!$O5314*1,IFERROR(NUMBERVALUE(CriteriTecnici!$O5314,".",","),IFERROR(NUMBERVALUE(CriteriTecnici!$O5314,",","."),0))),4)&amp;""),",",".")&amp;CHAR(125)&amp;IF(TRUE,",",""))</f>
        <v/>
      </c>
    </row>
    <row r="5535">
      <c r="A5535" s="38">
        <f>IF(CriteriTecnici!$A5315="","","    "&amp;CHAR(123)&amp;CHAR(34)&amp;"bidderId"&amp;CHAR(34)&amp;": "&amp;CHAR(34)&amp;SUBSTITUTE(CriteriTecnici!$A5315,CHAR(34),"'")&amp;CHAR(34)&amp;", "&amp;CHAR(34)&amp;"lotId"&amp;CHAR(34)&amp;": "&amp;CHAR(34)&amp;SUBSTITUTE(CriteriTecnici!$C5315,CHAR(34),"'")&amp;CHAR(34)&amp;", "&amp;CHAR(34)&amp;"criterionId"&amp;CHAR(34)&amp;": "&amp;CHAR(34)&amp;SUBSTITUTE(CriteriTecnici!$D5315,CHAR(34),"'")&amp;CHAR(34)&amp;", "&amp;CHAR(34)&amp;"kind"&amp;CHAR(34)&amp;": "&amp;CHAR(34)&amp;SUBSTITUTE(CriteriTecnici!$F5315,CHAR(34),"'")&amp;CHAR(34)&amp;", "&amp;CHAR(34)&amp;"value"&amp;CHAR(34)&amp;": "&amp;SUBSTITUTE(TRIM(ROUND(IFERROR(CriteriTecnici!$N5315*1,IFERROR(NUMBERVALUE(CriteriTecnici!$N5315,".",","),IFERROR(NUMBERVALUE(CriteriTecnici!$N5315,",","."),0))),4)&amp;""),",",".")&amp;", "&amp;CHAR(34)&amp;"numerator"&amp;CHAR(34)&amp;": "&amp;SUBSTITUTE(TRIM(ROUND(IFERROR(CriteriTecnici!$K5315*1,IFERROR(NUMBERVALUE(CriteriTecnici!$K5315,".",","),IFERROR(NUMBERVALUE(CriteriTecnici!$K5315,",","."),0))),4)&amp;""),",",".")&amp;", "&amp;CHAR(34)&amp;"denominator"&amp;CHAR(34)&amp;": "&amp;SUBSTITUTE(TRIM(ROUND(IFERROR(CriteriTecnici!$L5315*1,IFERROR(NUMBERVALUE(CriteriTecnici!$L5315,".",","),IFERROR(NUMBERVALUE(CriteriTecnici!$L5315,",","."),0))),4)&amp;""),",",".")&amp;", "&amp;CHAR(34)&amp;"flag"&amp;CHAR(34)&amp;": "&amp;SUBSTITUTE(TRIM(ROUND(IFERROR(CriteriTecnici!$M5315*1,IFERROR(NUMBERVALUE(CriteriTecnici!$M5315,".",","),IFERROR(NUMBERVALUE(CriteriTecnici!$M5315,",","."),0))),4)&amp;""),",",".")&amp;", "&amp;CHAR(34)&amp;"rawScore"&amp;CHAR(34)&amp;": "&amp;SUBSTITUTE(TRIM(ROUND(IFERROR(CriteriTecnici!$O5315*1,IFERROR(NUMBERVALUE(CriteriTecnici!$O5315,".",","),IFERROR(NUMBERVALUE(CriteriTecnici!$O5315,",","."),0))),4)&amp;""),",",".")&amp;CHAR(125)&amp;IF(TRUE,",",""))</f>
        <v/>
      </c>
    </row>
    <row r="5536">
      <c r="A5536" s="38">
        <f>IF(CriteriTecnici!$A5316="","","    "&amp;CHAR(123)&amp;CHAR(34)&amp;"bidderId"&amp;CHAR(34)&amp;": "&amp;CHAR(34)&amp;SUBSTITUTE(CriteriTecnici!$A5316,CHAR(34),"'")&amp;CHAR(34)&amp;", "&amp;CHAR(34)&amp;"lotId"&amp;CHAR(34)&amp;": "&amp;CHAR(34)&amp;SUBSTITUTE(CriteriTecnici!$C5316,CHAR(34),"'")&amp;CHAR(34)&amp;", "&amp;CHAR(34)&amp;"criterionId"&amp;CHAR(34)&amp;": "&amp;CHAR(34)&amp;SUBSTITUTE(CriteriTecnici!$D5316,CHAR(34),"'")&amp;CHAR(34)&amp;", "&amp;CHAR(34)&amp;"kind"&amp;CHAR(34)&amp;": "&amp;CHAR(34)&amp;SUBSTITUTE(CriteriTecnici!$F5316,CHAR(34),"'")&amp;CHAR(34)&amp;", "&amp;CHAR(34)&amp;"value"&amp;CHAR(34)&amp;": "&amp;SUBSTITUTE(TRIM(ROUND(IFERROR(CriteriTecnici!$N5316*1,IFERROR(NUMBERVALUE(CriteriTecnici!$N5316,".",","),IFERROR(NUMBERVALUE(CriteriTecnici!$N5316,",","."),0))),4)&amp;""),",",".")&amp;", "&amp;CHAR(34)&amp;"numerator"&amp;CHAR(34)&amp;": "&amp;SUBSTITUTE(TRIM(ROUND(IFERROR(CriteriTecnici!$K5316*1,IFERROR(NUMBERVALUE(CriteriTecnici!$K5316,".",","),IFERROR(NUMBERVALUE(CriteriTecnici!$K5316,",","."),0))),4)&amp;""),",",".")&amp;", "&amp;CHAR(34)&amp;"denominator"&amp;CHAR(34)&amp;": "&amp;SUBSTITUTE(TRIM(ROUND(IFERROR(CriteriTecnici!$L5316*1,IFERROR(NUMBERVALUE(CriteriTecnici!$L5316,".",","),IFERROR(NUMBERVALUE(CriteriTecnici!$L5316,",","."),0))),4)&amp;""),",",".")&amp;", "&amp;CHAR(34)&amp;"flag"&amp;CHAR(34)&amp;": "&amp;SUBSTITUTE(TRIM(ROUND(IFERROR(CriteriTecnici!$M5316*1,IFERROR(NUMBERVALUE(CriteriTecnici!$M5316,".",","),IFERROR(NUMBERVALUE(CriteriTecnici!$M5316,",","."),0))),4)&amp;""),",",".")&amp;", "&amp;CHAR(34)&amp;"rawScore"&amp;CHAR(34)&amp;": "&amp;SUBSTITUTE(TRIM(ROUND(IFERROR(CriteriTecnici!$O5316*1,IFERROR(NUMBERVALUE(CriteriTecnici!$O5316,".",","),IFERROR(NUMBERVALUE(CriteriTecnici!$O5316,",","."),0))),4)&amp;""),",",".")&amp;CHAR(125)&amp;IF(TRUE,",",""))</f>
        <v/>
      </c>
    </row>
    <row r="5537">
      <c r="A5537" s="38">
        <f>IF(CriteriTecnici!$A5317="","","    "&amp;CHAR(123)&amp;CHAR(34)&amp;"bidderId"&amp;CHAR(34)&amp;": "&amp;CHAR(34)&amp;SUBSTITUTE(CriteriTecnici!$A5317,CHAR(34),"'")&amp;CHAR(34)&amp;", "&amp;CHAR(34)&amp;"lotId"&amp;CHAR(34)&amp;": "&amp;CHAR(34)&amp;SUBSTITUTE(CriteriTecnici!$C5317,CHAR(34),"'")&amp;CHAR(34)&amp;", "&amp;CHAR(34)&amp;"criterionId"&amp;CHAR(34)&amp;": "&amp;CHAR(34)&amp;SUBSTITUTE(CriteriTecnici!$D5317,CHAR(34),"'")&amp;CHAR(34)&amp;", "&amp;CHAR(34)&amp;"kind"&amp;CHAR(34)&amp;": "&amp;CHAR(34)&amp;SUBSTITUTE(CriteriTecnici!$F5317,CHAR(34),"'")&amp;CHAR(34)&amp;", "&amp;CHAR(34)&amp;"value"&amp;CHAR(34)&amp;": "&amp;SUBSTITUTE(TRIM(ROUND(IFERROR(CriteriTecnici!$N5317*1,IFERROR(NUMBERVALUE(CriteriTecnici!$N5317,".",","),IFERROR(NUMBERVALUE(CriteriTecnici!$N5317,",","."),0))),4)&amp;""),",",".")&amp;", "&amp;CHAR(34)&amp;"numerator"&amp;CHAR(34)&amp;": "&amp;SUBSTITUTE(TRIM(ROUND(IFERROR(CriteriTecnici!$K5317*1,IFERROR(NUMBERVALUE(CriteriTecnici!$K5317,".",","),IFERROR(NUMBERVALUE(CriteriTecnici!$K5317,",","."),0))),4)&amp;""),",",".")&amp;", "&amp;CHAR(34)&amp;"denominator"&amp;CHAR(34)&amp;": "&amp;SUBSTITUTE(TRIM(ROUND(IFERROR(CriteriTecnici!$L5317*1,IFERROR(NUMBERVALUE(CriteriTecnici!$L5317,".",","),IFERROR(NUMBERVALUE(CriteriTecnici!$L5317,",","."),0))),4)&amp;""),",",".")&amp;", "&amp;CHAR(34)&amp;"flag"&amp;CHAR(34)&amp;": "&amp;SUBSTITUTE(TRIM(ROUND(IFERROR(CriteriTecnici!$M5317*1,IFERROR(NUMBERVALUE(CriteriTecnici!$M5317,".",","),IFERROR(NUMBERVALUE(CriteriTecnici!$M5317,",","."),0))),4)&amp;""),",",".")&amp;", "&amp;CHAR(34)&amp;"rawScore"&amp;CHAR(34)&amp;": "&amp;SUBSTITUTE(TRIM(ROUND(IFERROR(CriteriTecnici!$O5317*1,IFERROR(NUMBERVALUE(CriteriTecnici!$O5317,".",","),IFERROR(NUMBERVALUE(CriteriTecnici!$O5317,",","."),0))),4)&amp;""),",",".")&amp;CHAR(125)&amp;IF(TRUE,",",""))</f>
        <v/>
      </c>
    </row>
    <row r="5538">
      <c r="A5538" s="38">
        <f>IF(CriteriTecnici!$A5318="","","    "&amp;CHAR(123)&amp;CHAR(34)&amp;"bidderId"&amp;CHAR(34)&amp;": "&amp;CHAR(34)&amp;SUBSTITUTE(CriteriTecnici!$A5318,CHAR(34),"'")&amp;CHAR(34)&amp;", "&amp;CHAR(34)&amp;"lotId"&amp;CHAR(34)&amp;": "&amp;CHAR(34)&amp;SUBSTITUTE(CriteriTecnici!$C5318,CHAR(34),"'")&amp;CHAR(34)&amp;", "&amp;CHAR(34)&amp;"criterionId"&amp;CHAR(34)&amp;": "&amp;CHAR(34)&amp;SUBSTITUTE(CriteriTecnici!$D5318,CHAR(34),"'")&amp;CHAR(34)&amp;", "&amp;CHAR(34)&amp;"kind"&amp;CHAR(34)&amp;": "&amp;CHAR(34)&amp;SUBSTITUTE(CriteriTecnici!$F5318,CHAR(34),"'")&amp;CHAR(34)&amp;", "&amp;CHAR(34)&amp;"value"&amp;CHAR(34)&amp;": "&amp;SUBSTITUTE(TRIM(ROUND(IFERROR(CriteriTecnici!$N5318*1,IFERROR(NUMBERVALUE(CriteriTecnici!$N5318,".",","),IFERROR(NUMBERVALUE(CriteriTecnici!$N5318,",","."),0))),4)&amp;""),",",".")&amp;", "&amp;CHAR(34)&amp;"numerator"&amp;CHAR(34)&amp;": "&amp;SUBSTITUTE(TRIM(ROUND(IFERROR(CriteriTecnici!$K5318*1,IFERROR(NUMBERVALUE(CriteriTecnici!$K5318,".",","),IFERROR(NUMBERVALUE(CriteriTecnici!$K5318,",","."),0))),4)&amp;""),",",".")&amp;", "&amp;CHAR(34)&amp;"denominator"&amp;CHAR(34)&amp;": "&amp;SUBSTITUTE(TRIM(ROUND(IFERROR(CriteriTecnici!$L5318*1,IFERROR(NUMBERVALUE(CriteriTecnici!$L5318,".",","),IFERROR(NUMBERVALUE(CriteriTecnici!$L5318,",","."),0))),4)&amp;""),",",".")&amp;", "&amp;CHAR(34)&amp;"flag"&amp;CHAR(34)&amp;": "&amp;SUBSTITUTE(TRIM(ROUND(IFERROR(CriteriTecnici!$M5318*1,IFERROR(NUMBERVALUE(CriteriTecnici!$M5318,".",","),IFERROR(NUMBERVALUE(CriteriTecnici!$M5318,",","."),0))),4)&amp;""),",",".")&amp;", "&amp;CHAR(34)&amp;"rawScore"&amp;CHAR(34)&amp;": "&amp;SUBSTITUTE(TRIM(ROUND(IFERROR(CriteriTecnici!$O5318*1,IFERROR(NUMBERVALUE(CriteriTecnici!$O5318,".",","),IFERROR(NUMBERVALUE(CriteriTecnici!$O5318,",","."),0))),4)&amp;""),",",".")&amp;CHAR(125)&amp;IF(TRUE,",",""))</f>
        <v/>
      </c>
    </row>
    <row r="5539">
      <c r="A5539" s="38">
        <f>IF(CriteriTecnici!$A5319="","","    "&amp;CHAR(123)&amp;CHAR(34)&amp;"bidderId"&amp;CHAR(34)&amp;": "&amp;CHAR(34)&amp;SUBSTITUTE(CriteriTecnici!$A5319,CHAR(34),"'")&amp;CHAR(34)&amp;", "&amp;CHAR(34)&amp;"lotId"&amp;CHAR(34)&amp;": "&amp;CHAR(34)&amp;SUBSTITUTE(CriteriTecnici!$C5319,CHAR(34),"'")&amp;CHAR(34)&amp;", "&amp;CHAR(34)&amp;"criterionId"&amp;CHAR(34)&amp;": "&amp;CHAR(34)&amp;SUBSTITUTE(CriteriTecnici!$D5319,CHAR(34),"'")&amp;CHAR(34)&amp;", "&amp;CHAR(34)&amp;"kind"&amp;CHAR(34)&amp;": "&amp;CHAR(34)&amp;SUBSTITUTE(CriteriTecnici!$F5319,CHAR(34),"'")&amp;CHAR(34)&amp;", "&amp;CHAR(34)&amp;"value"&amp;CHAR(34)&amp;": "&amp;SUBSTITUTE(TRIM(ROUND(IFERROR(CriteriTecnici!$N5319*1,IFERROR(NUMBERVALUE(CriteriTecnici!$N5319,".",","),IFERROR(NUMBERVALUE(CriteriTecnici!$N5319,",","."),0))),4)&amp;""),",",".")&amp;", "&amp;CHAR(34)&amp;"numerator"&amp;CHAR(34)&amp;": "&amp;SUBSTITUTE(TRIM(ROUND(IFERROR(CriteriTecnici!$K5319*1,IFERROR(NUMBERVALUE(CriteriTecnici!$K5319,".",","),IFERROR(NUMBERVALUE(CriteriTecnici!$K5319,",","."),0))),4)&amp;""),",",".")&amp;", "&amp;CHAR(34)&amp;"denominator"&amp;CHAR(34)&amp;": "&amp;SUBSTITUTE(TRIM(ROUND(IFERROR(CriteriTecnici!$L5319*1,IFERROR(NUMBERVALUE(CriteriTecnici!$L5319,".",","),IFERROR(NUMBERVALUE(CriteriTecnici!$L5319,",","."),0))),4)&amp;""),",",".")&amp;", "&amp;CHAR(34)&amp;"flag"&amp;CHAR(34)&amp;": "&amp;SUBSTITUTE(TRIM(ROUND(IFERROR(CriteriTecnici!$M5319*1,IFERROR(NUMBERVALUE(CriteriTecnici!$M5319,".",","),IFERROR(NUMBERVALUE(CriteriTecnici!$M5319,",","."),0))),4)&amp;""),",",".")&amp;", "&amp;CHAR(34)&amp;"rawScore"&amp;CHAR(34)&amp;": "&amp;SUBSTITUTE(TRIM(ROUND(IFERROR(CriteriTecnici!$O5319*1,IFERROR(NUMBERVALUE(CriteriTecnici!$O5319,".",","),IFERROR(NUMBERVALUE(CriteriTecnici!$O5319,",","."),0))),4)&amp;""),",",".")&amp;CHAR(125)&amp;IF(TRUE,",",""))</f>
        <v/>
      </c>
    </row>
    <row r="5540">
      <c r="A5540" s="38">
        <f>IF(CriteriTecnici!$A5320="","","    "&amp;CHAR(123)&amp;CHAR(34)&amp;"bidderId"&amp;CHAR(34)&amp;": "&amp;CHAR(34)&amp;SUBSTITUTE(CriteriTecnici!$A5320,CHAR(34),"'")&amp;CHAR(34)&amp;", "&amp;CHAR(34)&amp;"lotId"&amp;CHAR(34)&amp;": "&amp;CHAR(34)&amp;SUBSTITUTE(CriteriTecnici!$C5320,CHAR(34),"'")&amp;CHAR(34)&amp;", "&amp;CHAR(34)&amp;"criterionId"&amp;CHAR(34)&amp;": "&amp;CHAR(34)&amp;SUBSTITUTE(CriteriTecnici!$D5320,CHAR(34),"'")&amp;CHAR(34)&amp;", "&amp;CHAR(34)&amp;"kind"&amp;CHAR(34)&amp;": "&amp;CHAR(34)&amp;SUBSTITUTE(CriteriTecnici!$F5320,CHAR(34),"'")&amp;CHAR(34)&amp;", "&amp;CHAR(34)&amp;"value"&amp;CHAR(34)&amp;": "&amp;SUBSTITUTE(TRIM(ROUND(IFERROR(CriteriTecnici!$N5320*1,IFERROR(NUMBERVALUE(CriteriTecnici!$N5320,".",","),IFERROR(NUMBERVALUE(CriteriTecnici!$N5320,",","."),0))),4)&amp;""),",",".")&amp;", "&amp;CHAR(34)&amp;"numerator"&amp;CHAR(34)&amp;": "&amp;SUBSTITUTE(TRIM(ROUND(IFERROR(CriteriTecnici!$K5320*1,IFERROR(NUMBERVALUE(CriteriTecnici!$K5320,".",","),IFERROR(NUMBERVALUE(CriteriTecnici!$K5320,",","."),0))),4)&amp;""),",",".")&amp;", "&amp;CHAR(34)&amp;"denominator"&amp;CHAR(34)&amp;": "&amp;SUBSTITUTE(TRIM(ROUND(IFERROR(CriteriTecnici!$L5320*1,IFERROR(NUMBERVALUE(CriteriTecnici!$L5320,".",","),IFERROR(NUMBERVALUE(CriteriTecnici!$L5320,",","."),0))),4)&amp;""),",",".")&amp;", "&amp;CHAR(34)&amp;"flag"&amp;CHAR(34)&amp;": "&amp;SUBSTITUTE(TRIM(ROUND(IFERROR(CriteriTecnici!$M5320*1,IFERROR(NUMBERVALUE(CriteriTecnici!$M5320,".",","),IFERROR(NUMBERVALUE(CriteriTecnici!$M5320,",","."),0))),4)&amp;""),",",".")&amp;", "&amp;CHAR(34)&amp;"rawScore"&amp;CHAR(34)&amp;": "&amp;SUBSTITUTE(TRIM(ROUND(IFERROR(CriteriTecnici!$O5320*1,IFERROR(NUMBERVALUE(CriteriTecnici!$O5320,".",","),IFERROR(NUMBERVALUE(CriteriTecnici!$O5320,",","."),0))),4)&amp;""),",",".")&amp;CHAR(125)&amp;IF(TRUE,",",""))</f>
        <v/>
      </c>
    </row>
    <row r="5541">
      <c r="A5541" s="38">
        <f>IF(CriteriTecnici!$A5321="","","    "&amp;CHAR(123)&amp;CHAR(34)&amp;"bidderId"&amp;CHAR(34)&amp;": "&amp;CHAR(34)&amp;SUBSTITUTE(CriteriTecnici!$A5321,CHAR(34),"'")&amp;CHAR(34)&amp;", "&amp;CHAR(34)&amp;"lotId"&amp;CHAR(34)&amp;": "&amp;CHAR(34)&amp;SUBSTITUTE(CriteriTecnici!$C5321,CHAR(34),"'")&amp;CHAR(34)&amp;", "&amp;CHAR(34)&amp;"criterionId"&amp;CHAR(34)&amp;": "&amp;CHAR(34)&amp;SUBSTITUTE(CriteriTecnici!$D5321,CHAR(34),"'")&amp;CHAR(34)&amp;", "&amp;CHAR(34)&amp;"kind"&amp;CHAR(34)&amp;": "&amp;CHAR(34)&amp;SUBSTITUTE(CriteriTecnici!$F5321,CHAR(34),"'")&amp;CHAR(34)&amp;", "&amp;CHAR(34)&amp;"value"&amp;CHAR(34)&amp;": "&amp;SUBSTITUTE(TRIM(ROUND(IFERROR(CriteriTecnici!$N5321*1,IFERROR(NUMBERVALUE(CriteriTecnici!$N5321,".",","),IFERROR(NUMBERVALUE(CriteriTecnici!$N5321,",","."),0))),4)&amp;""),",",".")&amp;", "&amp;CHAR(34)&amp;"numerator"&amp;CHAR(34)&amp;": "&amp;SUBSTITUTE(TRIM(ROUND(IFERROR(CriteriTecnici!$K5321*1,IFERROR(NUMBERVALUE(CriteriTecnici!$K5321,".",","),IFERROR(NUMBERVALUE(CriteriTecnici!$K5321,",","."),0))),4)&amp;""),",",".")&amp;", "&amp;CHAR(34)&amp;"denominator"&amp;CHAR(34)&amp;": "&amp;SUBSTITUTE(TRIM(ROUND(IFERROR(CriteriTecnici!$L5321*1,IFERROR(NUMBERVALUE(CriteriTecnici!$L5321,".",","),IFERROR(NUMBERVALUE(CriteriTecnici!$L5321,",","."),0))),4)&amp;""),",",".")&amp;", "&amp;CHAR(34)&amp;"flag"&amp;CHAR(34)&amp;": "&amp;SUBSTITUTE(TRIM(ROUND(IFERROR(CriteriTecnici!$M5321*1,IFERROR(NUMBERVALUE(CriteriTecnici!$M5321,".",","),IFERROR(NUMBERVALUE(CriteriTecnici!$M5321,",","."),0))),4)&amp;""),",",".")&amp;", "&amp;CHAR(34)&amp;"rawScore"&amp;CHAR(34)&amp;": "&amp;SUBSTITUTE(TRIM(ROUND(IFERROR(CriteriTecnici!$O5321*1,IFERROR(NUMBERVALUE(CriteriTecnici!$O5321,".",","),IFERROR(NUMBERVALUE(CriteriTecnici!$O5321,",","."),0))),4)&amp;""),",",".")&amp;CHAR(125)&amp;IF(TRUE,",",""))</f>
        <v/>
      </c>
    </row>
    <row r="5542">
      <c r="A5542" s="38">
        <f>IF(CriteriTecnici!$A5322="","","    "&amp;CHAR(123)&amp;CHAR(34)&amp;"bidderId"&amp;CHAR(34)&amp;": "&amp;CHAR(34)&amp;SUBSTITUTE(CriteriTecnici!$A5322,CHAR(34),"'")&amp;CHAR(34)&amp;", "&amp;CHAR(34)&amp;"lotId"&amp;CHAR(34)&amp;": "&amp;CHAR(34)&amp;SUBSTITUTE(CriteriTecnici!$C5322,CHAR(34),"'")&amp;CHAR(34)&amp;", "&amp;CHAR(34)&amp;"criterionId"&amp;CHAR(34)&amp;": "&amp;CHAR(34)&amp;SUBSTITUTE(CriteriTecnici!$D5322,CHAR(34),"'")&amp;CHAR(34)&amp;", "&amp;CHAR(34)&amp;"kind"&amp;CHAR(34)&amp;": "&amp;CHAR(34)&amp;SUBSTITUTE(CriteriTecnici!$F5322,CHAR(34),"'")&amp;CHAR(34)&amp;", "&amp;CHAR(34)&amp;"value"&amp;CHAR(34)&amp;": "&amp;SUBSTITUTE(TRIM(ROUND(IFERROR(CriteriTecnici!$N5322*1,IFERROR(NUMBERVALUE(CriteriTecnici!$N5322,".",","),IFERROR(NUMBERVALUE(CriteriTecnici!$N5322,",","."),0))),4)&amp;""),",",".")&amp;", "&amp;CHAR(34)&amp;"numerator"&amp;CHAR(34)&amp;": "&amp;SUBSTITUTE(TRIM(ROUND(IFERROR(CriteriTecnici!$K5322*1,IFERROR(NUMBERVALUE(CriteriTecnici!$K5322,".",","),IFERROR(NUMBERVALUE(CriteriTecnici!$K5322,",","."),0))),4)&amp;""),",",".")&amp;", "&amp;CHAR(34)&amp;"denominator"&amp;CHAR(34)&amp;": "&amp;SUBSTITUTE(TRIM(ROUND(IFERROR(CriteriTecnici!$L5322*1,IFERROR(NUMBERVALUE(CriteriTecnici!$L5322,".",","),IFERROR(NUMBERVALUE(CriteriTecnici!$L5322,",","."),0))),4)&amp;""),",",".")&amp;", "&amp;CHAR(34)&amp;"flag"&amp;CHAR(34)&amp;": "&amp;SUBSTITUTE(TRIM(ROUND(IFERROR(CriteriTecnici!$M5322*1,IFERROR(NUMBERVALUE(CriteriTecnici!$M5322,".",","),IFERROR(NUMBERVALUE(CriteriTecnici!$M5322,",","."),0))),4)&amp;""),",",".")&amp;", "&amp;CHAR(34)&amp;"rawScore"&amp;CHAR(34)&amp;": "&amp;SUBSTITUTE(TRIM(ROUND(IFERROR(CriteriTecnici!$O5322*1,IFERROR(NUMBERVALUE(CriteriTecnici!$O5322,".",","),IFERROR(NUMBERVALUE(CriteriTecnici!$O5322,",","."),0))),4)&amp;""),",",".")&amp;CHAR(125)&amp;IF(TRUE,",",""))</f>
        <v/>
      </c>
    </row>
    <row r="5543">
      <c r="A5543" s="38">
        <f>IF(CriteriTecnici!$A5323="","","    "&amp;CHAR(123)&amp;CHAR(34)&amp;"bidderId"&amp;CHAR(34)&amp;": "&amp;CHAR(34)&amp;SUBSTITUTE(CriteriTecnici!$A5323,CHAR(34),"'")&amp;CHAR(34)&amp;", "&amp;CHAR(34)&amp;"lotId"&amp;CHAR(34)&amp;": "&amp;CHAR(34)&amp;SUBSTITUTE(CriteriTecnici!$C5323,CHAR(34),"'")&amp;CHAR(34)&amp;", "&amp;CHAR(34)&amp;"criterionId"&amp;CHAR(34)&amp;": "&amp;CHAR(34)&amp;SUBSTITUTE(CriteriTecnici!$D5323,CHAR(34),"'")&amp;CHAR(34)&amp;", "&amp;CHAR(34)&amp;"kind"&amp;CHAR(34)&amp;": "&amp;CHAR(34)&amp;SUBSTITUTE(CriteriTecnici!$F5323,CHAR(34),"'")&amp;CHAR(34)&amp;", "&amp;CHAR(34)&amp;"value"&amp;CHAR(34)&amp;": "&amp;SUBSTITUTE(TRIM(ROUND(IFERROR(CriteriTecnici!$N5323*1,IFERROR(NUMBERVALUE(CriteriTecnici!$N5323,".",","),IFERROR(NUMBERVALUE(CriteriTecnici!$N5323,",","."),0))),4)&amp;""),",",".")&amp;", "&amp;CHAR(34)&amp;"numerator"&amp;CHAR(34)&amp;": "&amp;SUBSTITUTE(TRIM(ROUND(IFERROR(CriteriTecnici!$K5323*1,IFERROR(NUMBERVALUE(CriteriTecnici!$K5323,".",","),IFERROR(NUMBERVALUE(CriteriTecnici!$K5323,",","."),0))),4)&amp;""),",",".")&amp;", "&amp;CHAR(34)&amp;"denominator"&amp;CHAR(34)&amp;": "&amp;SUBSTITUTE(TRIM(ROUND(IFERROR(CriteriTecnici!$L5323*1,IFERROR(NUMBERVALUE(CriteriTecnici!$L5323,".",","),IFERROR(NUMBERVALUE(CriteriTecnici!$L5323,",","."),0))),4)&amp;""),",",".")&amp;", "&amp;CHAR(34)&amp;"flag"&amp;CHAR(34)&amp;": "&amp;SUBSTITUTE(TRIM(ROUND(IFERROR(CriteriTecnici!$M5323*1,IFERROR(NUMBERVALUE(CriteriTecnici!$M5323,".",","),IFERROR(NUMBERVALUE(CriteriTecnici!$M5323,",","."),0))),4)&amp;""),",",".")&amp;", "&amp;CHAR(34)&amp;"rawScore"&amp;CHAR(34)&amp;": "&amp;SUBSTITUTE(TRIM(ROUND(IFERROR(CriteriTecnici!$O5323*1,IFERROR(NUMBERVALUE(CriteriTecnici!$O5323,".",","),IFERROR(NUMBERVALUE(CriteriTecnici!$O5323,",","."),0))),4)&amp;""),",",".")&amp;CHAR(125)&amp;IF(TRUE,",",""))</f>
        <v/>
      </c>
    </row>
    <row r="5544">
      <c r="A5544" s="38">
        <f>IF(CriteriTecnici!$A5324="","","    "&amp;CHAR(123)&amp;CHAR(34)&amp;"bidderId"&amp;CHAR(34)&amp;": "&amp;CHAR(34)&amp;SUBSTITUTE(CriteriTecnici!$A5324,CHAR(34),"'")&amp;CHAR(34)&amp;", "&amp;CHAR(34)&amp;"lotId"&amp;CHAR(34)&amp;": "&amp;CHAR(34)&amp;SUBSTITUTE(CriteriTecnici!$C5324,CHAR(34),"'")&amp;CHAR(34)&amp;", "&amp;CHAR(34)&amp;"criterionId"&amp;CHAR(34)&amp;": "&amp;CHAR(34)&amp;SUBSTITUTE(CriteriTecnici!$D5324,CHAR(34),"'")&amp;CHAR(34)&amp;", "&amp;CHAR(34)&amp;"kind"&amp;CHAR(34)&amp;": "&amp;CHAR(34)&amp;SUBSTITUTE(CriteriTecnici!$F5324,CHAR(34),"'")&amp;CHAR(34)&amp;", "&amp;CHAR(34)&amp;"value"&amp;CHAR(34)&amp;": "&amp;SUBSTITUTE(TRIM(ROUND(IFERROR(CriteriTecnici!$N5324*1,IFERROR(NUMBERVALUE(CriteriTecnici!$N5324,".",","),IFERROR(NUMBERVALUE(CriteriTecnici!$N5324,",","."),0))),4)&amp;""),",",".")&amp;", "&amp;CHAR(34)&amp;"numerator"&amp;CHAR(34)&amp;": "&amp;SUBSTITUTE(TRIM(ROUND(IFERROR(CriteriTecnici!$K5324*1,IFERROR(NUMBERVALUE(CriteriTecnici!$K5324,".",","),IFERROR(NUMBERVALUE(CriteriTecnici!$K5324,",","."),0))),4)&amp;""),",",".")&amp;", "&amp;CHAR(34)&amp;"denominator"&amp;CHAR(34)&amp;": "&amp;SUBSTITUTE(TRIM(ROUND(IFERROR(CriteriTecnici!$L5324*1,IFERROR(NUMBERVALUE(CriteriTecnici!$L5324,".",","),IFERROR(NUMBERVALUE(CriteriTecnici!$L5324,",","."),0))),4)&amp;""),",",".")&amp;", "&amp;CHAR(34)&amp;"flag"&amp;CHAR(34)&amp;": "&amp;SUBSTITUTE(TRIM(ROUND(IFERROR(CriteriTecnici!$M5324*1,IFERROR(NUMBERVALUE(CriteriTecnici!$M5324,".",","),IFERROR(NUMBERVALUE(CriteriTecnici!$M5324,",","."),0))),4)&amp;""),",",".")&amp;", "&amp;CHAR(34)&amp;"rawScore"&amp;CHAR(34)&amp;": "&amp;SUBSTITUTE(TRIM(ROUND(IFERROR(CriteriTecnici!$O5324*1,IFERROR(NUMBERVALUE(CriteriTecnici!$O5324,".",","),IFERROR(NUMBERVALUE(CriteriTecnici!$O5324,",","."),0))),4)&amp;""),",",".")&amp;CHAR(125)&amp;IF(TRUE,",",""))</f>
        <v/>
      </c>
    </row>
    <row r="5545">
      <c r="A5545" s="38">
        <f>IF(CriteriTecnici!$A5325="","","    "&amp;CHAR(123)&amp;CHAR(34)&amp;"bidderId"&amp;CHAR(34)&amp;": "&amp;CHAR(34)&amp;SUBSTITUTE(CriteriTecnici!$A5325,CHAR(34),"'")&amp;CHAR(34)&amp;", "&amp;CHAR(34)&amp;"lotId"&amp;CHAR(34)&amp;": "&amp;CHAR(34)&amp;SUBSTITUTE(CriteriTecnici!$C5325,CHAR(34),"'")&amp;CHAR(34)&amp;", "&amp;CHAR(34)&amp;"criterionId"&amp;CHAR(34)&amp;": "&amp;CHAR(34)&amp;SUBSTITUTE(CriteriTecnici!$D5325,CHAR(34),"'")&amp;CHAR(34)&amp;", "&amp;CHAR(34)&amp;"kind"&amp;CHAR(34)&amp;": "&amp;CHAR(34)&amp;SUBSTITUTE(CriteriTecnici!$F5325,CHAR(34),"'")&amp;CHAR(34)&amp;", "&amp;CHAR(34)&amp;"value"&amp;CHAR(34)&amp;": "&amp;SUBSTITUTE(TRIM(ROUND(IFERROR(CriteriTecnici!$N5325*1,IFERROR(NUMBERVALUE(CriteriTecnici!$N5325,".",","),IFERROR(NUMBERVALUE(CriteriTecnici!$N5325,",","."),0))),4)&amp;""),",",".")&amp;", "&amp;CHAR(34)&amp;"numerator"&amp;CHAR(34)&amp;": "&amp;SUBSTITUTE(TRIM(ROUND(IFERROR(CriteriTecnici!$K5325*1,IFERROR(NUMBERVALUE(CriteriTecnici!$K5325,".",","),IFERROR(NUMBERVALUE(CriteriTecnici!$K5325,",","."),0))),4)&amp;""),",",".")&amp;", "&amp;CHAR(34)&amp;"denominator"&amp;CHAR(34)&amp;": "&amp;SUBSTITUTE(TRIM(ROUND(IFERROR(CriteriTecnici!$L5325*1,IFERROR(NUMBERVALUE(CriteriTecnici!$L5325,".",","),IFERROR(NUMBERVALUE(CriteriTecnici!$L5325,",","."),0))),4)&amp;""),",",".")&amp;", "&amp;CHAR(34)&amp;"flag"&amp;CHAR(34)&amp;": "&amp;SUBSTITUTE(TRIM(ROUND(IFERROR(CriteriTecnici!$M5325*1,IFERROR(NUMBERVALUE(CriteriTecnici!$M5325,".",","),IFERROR(NUMBERVALUE(CriteriTecnici!$M5325,",","."),0))),4)&amp;""),",",".")&amp;", "&amp;CHAR(34)&amp;"rawScore"&amp;CHAR(34)&amp;": "&amp;SUBSTITUTE(TRIM(ROUND(IFERROR(CriteriTecnici!$O5325*1,IFERROR(NUMBERVALUE(CriteriTecnici!$O5325,".",","),IFERROR(NUMBERVALUE(CriteriTecnici!$O5325,",","."),0))),4)&amp;""),",",".")&amp;CHAR(125)&amp;IF(TRUE,",",""))</f>
        <v/>
      </c>
    </row>
    <row r="5546">
      <c r="A5546" s="38">
        <f>IF(CriteriTecnici!$A5326="","","    "&amp;CHAR(123)&amp;CHAR(34)&amp;"bidderId"&amp;CHAR(34)&amp;": "&amp;CHAR(34)&amp;SUBSTITUTE(CriteriTecnici!$A5326,CHAR(34),"'")&amp;CHAR(34)&amp;", "&amp;CHAR(34)&amp;"lotId"&amp;CHAR(34)&amp;": "&amp;CHAR(34)&amp;SUBSTITUTE(CriteriTecnici!$C5326,CHAR(34),"'")&amp;CHAR(34)&amp;", "&amp;CHAR(34)&amp;"criterionId"&amp;CHAR(34)&amp;": "&amp;CHAR(34)&amp;SUBSTITUTE(CriteriTecnici!$D5326,CHAR(34),"'")&amp;CHAR(34)&amp;", "&amp;CHAR(34)&amp;"kind"&amp;CHAR(34)&amp;": "&amp;CHAR(34)&amp;SUBSTITUTE(CriteriTecnici!$F5326,CHAR(34),"'")&amp;CHAR(34)&amp;", "&amp;CHAR(34)&amp;"value"&amp;CHAR(34)&amp;": "&amp;SUBSTITUTE(TRIM(ROUND(IFERROR(CriteriTecnici!$N5326*1,IFERROR(NUMBERVALUE(CriteriTecnici!$N5326,".",","),IFERROR(NUMBERVALUE(CriteriTecnici!$N5326,",","."),0))),4)&amp;""),",",".")&amp;", "&amp;CHAR(34)&amp;"numerator"&amp;CHAR(34)&amp;": "&amp;SUBSTITUTE(TRIM(ROUND(IFERROR(CriteriTecnici!$K5326*1,IFERROR(NUMBERVALUE(CriteriTecnici!$K5326,".",","),IFERROR(NUMBERVALUE(CriteriTecnici!$K5326,",","."),0))),4)&amp;""),",",".")&amp;", "&amp;CHAR(34)&amp;"denominator"&amp;CHAR(34)&amp;": "&amp;SUBSTITUTE(TRIM(ROUND(IFERROR(CriteriTecnici!$L5326*1,IFERROR(NUMBERVALUE(CriteriTecnici!$L5326,".",","),IFERROR(NUMBERVALUE(CriteriTecnici!$L5326,",","."),0))),4)&amp;""),",",".")&amp;", "&amp;CHAR(34)&amp;"flag"&amp;CHAR(34)&amp;": "&amp;SUBSTITUTE(TRIM(ROUND(IFERROR(CriteriTecnici!$M5326*1,IFERROR(NUMBERVALUE(CriteriTecnici!$M5326,".",","),IFERROR(NUMBERVALUE(CriteriTecnici!$M5326,",","."),0))),4)&amp;""),",",".")&amp;", "&amp;CHAR(34)&amp;"rawScore"&amp;CHAR(34)&amp;": "&amp;SUBSTITUTE(TRIM(ROUND(IFERROR(CriteriTecnici!$O5326*1,IFERROR(NUMBERVALUE(CriteriTecnici!$O5326,".",","),IFERROR(NUMBERVALUE(CriteriTecnici!$O5326,",","."),0))),4)&amp;""),",",".")&amp;CHAR(125)&amp;IF(TRUE,",",""))</f>
        <v/>
      </c>
    </row>
    <row r="5547">
      <c r="A5547" s="38">
        <f>IF(CriteriTecnici!$A5327="","","    "&amp;CHAR(123)&amp;CHAR(34)&amp;"bidderId"&amp;CHAR(34)&amp;": "&amp;CHAR(34)&amp;SUBSTITUTE(CriteriTecnici!$A5327,CHAR(34),"'")&amp;CHAR(34)&amp;", "&amp;CHAR(34)&amp;"lotId"&amp;CHAR(34)&amp;": "&amp;CHAR(34)&amp;SUBSTITUTE(CriteriTecnici!$C5327,CHAR(34),"'")&amp;CHAR(34)&amp;", "&amp;CHAR(34)&amp;"criterionId"&amp;CHAR(34)&amp;": "&amp;CHAR(34)&amp;SUBSTITUTE(CriteriTecnici!$D5327,CHAR(34),"'")&amp;CHAR(34)&amp;", "&amp;CHAR(34)&amp;"kind"&amp;CHAR(34)&amp;": "&amp;CHAR(34)&amp;SUBSTITUTE(CriteriTecnici!$F5327,CHAR(34),"'")&amp;CHAR(34)&amp;", "&amp;CHAR(34)&amp;"value"&amp;CHAR(34)&amp;": "&amp;SUBSTITUTE(TRIM(ROUND(IFERROR(CriteriTecnici!$N5327*1,IFERROR(NUMBERVALUE(CriteriTecnici!$N5327,".",","),IFERROR(NUMBERVALUE(CriteriTecnici!$N5327,",","."),0))),4)&amp;""),",",".")&amp;", "&amp;CHAR(34)&amp;"numerator"&amp;CHAR(34)&amp;": "&amp;SUBSTITUTE(TRIM(ROUND(IFERROR(CriteriTecnici!$K5327*1,IFERROR(NUMBERVALUE(CriteriTecnici!$K5327,".",","),IFERROR(NUMBERVALUE(CriteriTecnici!$K5327,",","."),0))),4)&amp;""),",",".")&amp;", "&amp;CHAR(34)&amp;"denominator"&amp;CHAR(34)&amp;": "&amp;SUBSTITUTE(TRIM(ROUND(IFERROR(CriteriTecnici!$L5327*1,IFERROR(NUMBERVALUE(CriteriTecnici!$L5327,".",","),IFERROR(NUMBERVALUE(CriteriTecnici!$L5327,",","."),0))),4)&amp;""),",",".")&amp;", "&amp;CHAR(34)&amp;"flag"&amp;CHAR(34)&amp;": "&amp;SUBSTITUTE(TRIM(ROUND(IFERROR(CriteriTecnici!$M5327*1,IFERROR(NUMBERVALUE(CriteriTecnici!$M5327,".",","),IFERROR(NUMBERVALUE(CriteriTecnici!$M5327,",","."),0))),4)&amp;""),",",".")&amp;", "&amp;CHAR(34)&amp;"rawScore"&amp;CHAR(34)&amp;": "&amp;SUBSTITUTE(TRIM(ROUND(IFERROR(CriteriTecnici!$O5327*1,IFERROR(NUMBERVALUE(CriteriTecnici!$O5327,".",","),IFERROR(NUMBERVALUE(CriteriTecnici!$O5327,",","."),0))),4)&amp;""),",",".")&amp;CHAR(125)&amp;IF(TRUE,",",""))</f>
        <v/>
      </c>
    </row>
    <row r="5548">
      <c r="A5548" s="38">
        <f>IF(CriteriTecnici!$A5328="","","    "&amp;CHAR(123)&amp;CHAR(34)&amp;"bidderId"&amp;CHAR(34)&amp;": "&amp;CHAR(34)&amp;SUBSTITUTE(CriteriTecnici!$A5328,CHAR(34),"'")&amp;CHAR(34)&amp;", "&amp;CHAR(34)&amp;"lotId"&amp;CHAR(34)&amp;": "&amp;CHAR(34)&amp;SUBSTITUTE(CriteriTecnici!$C5328,CHAR(34),"'")&amp;CHAR(34)&amp;", "&amp;CHAR(34)&amp;"criterionId"&amp;CHAR(34)&amp;": "&amp;CHAR(34)&amp;SUBSTITUTE(CriteriTecnici!$D5328,CHAR(34),"'")&amp;CHAR(34)&amp;", "&amp;CHAR(34)&amp;"kind"&amp;CHAR(34)&amp;": "&amp;CHAR(34)&amp;SUBSTITUTE(CriteriTecnici!$F5328,CHAR(34),"'")&amp;CHAR(34)&amp;", "&amp;CHAR(34)&amp;"value"&amp;CHAR(34)&amp;": "&amp;SUBSTITUTE(TRIM(ROUND(IFERROR(CriteriTecnici!$N5328*1,IFERROR(NUMBERVALUE(CriteriTecnici!$N5328,".",","),IFERROR(NUMBERVALUE(CriteriTecnici!$N5328,",","."),0))),4)&amp;""),",",".")&amp;", "&amp;CHAR(34)&amp;"numerator"&amp;CHAR(34)&amp;": "&amp;SUBSTITUTE(TRIM(ROUND(IFERROR(CriteriTecnici!$K5328*1,IFERROR(NUMBERVALUE(CriteriTecnici!$K5328,".",","),IFERROR(NUMBERVALUE(CriteriTecnici!$K5328,",","."),0))),4)&amp;""),",",".")&amp;", "&amp;CHAR(34)&amp;"denominator"&amp;CHAR(34)&amp;": "&amp;SUBSTITUTE(TRIM(ROUND(IFERROR(CriteriTecnici!$L5328*1,IFERROR(NUMBERVALUE(CriteriTecnici!$L5328,".",","),IFERROR(NUMBERVALUE(CriteriTecnici!$L5328,",","."),0))),4)&amp;""),",",".")&amp;", "&amp;CHAR(34)&amp;"flag"&amp;CHAR(34)&amp;": "&amp;SUBSTITUTE(TRIM(ROUND(IFERROR(CriteriTecnici!$M5328*1,IFERROR(NUMBERVALUE(CriteriTecnici!$M5328,".",","),IFERROR(NUMBERVALUE(CriteriTecnici!$M5328,",","."),0))),4)&amp;""),",",".")&amp;", "&amp;CHAR(34)&amp;"rawScore"&amp;CHAR(34)&amp;": "&amp;SUBSTITUTE(TRIM(ROUND(IFERROR(CriteriTecnici!$O5328*1,IFERROR(NUMBERVALUE(CriteriTecnici!$O5328,".",","),IFERROR(NUMBERVALUE(CriteriTecnici!$O5328,",","."),0))),4)&amp;""),",",".")&amp;CHAR(125)&amp;IF(TRUE,",",""))</f>
        <v/>
      </c>
    </row>
    <row r="5549">
      <c r="A5549" s="38">
        <f>IF(CriteriTecnici!$A5329="","","    "&amp;CHAR(123)&amp;CHAR(34)&amp;"bidderId"&amp;CHAR(34)&amp;": "&amp;CHAR(34)&amp;SUBSTITUTE(CriteriTecnici!$A5329,CHAR(34),"'")&amp;CHAR(34)&amp;", "&amp;CHAR(34)&amp;"lotId"&amp;CHAR(34)&amp;": "&amp;CHAR(34)&amp;SUBSTITUTE(CriteriTecnici!$C5329,CHAR(34),"'")&amp;CHAR(34)&amp;", "&amp;CHAR(34)&amp;"criterionId"&amp;CHAR(34)&amp;": "&amp;CHAR(34)&amp;SUBSTITUTE(CriteriTecnici!$D5329,CHAR(34),"'")&amp;CHAR(34)&amp;", "&amp;CHAR(34)&amp;"kind"&amp;CHAR(34)&amp;": "&amp;CHAR(34)&amp;SUBSTITUTE(CriteriTecnici!$F5329,CHAR(34),"'")&amp;CHAR(34)&amp;", "&amp;CHAR(34)&amp;"value"&amp;CHAR(34)&amp;": "&amp;SUBSTITUTE(TRIM(ROUND(IFERROR(CriteriTecnici!$N5329*1,IFERROR(NUMBERVALUE(CriteriTecnici!$N5329,".",","),IFERROR(NUMBERVALUE(CriteriTecnici!$N5329,",","."),0))),4)&amp;""),",",".")&amp;", "&amp;CHAR(34)&amp;"numerator"&amp;CHAR(34)&amp;": "&amp;SUBSTITUTE(TRIM(ROUND(IFERROR(CriteriTecnici!$K5329*1,IFERROR(NUMBERVALUE(CriteriTecnici!$K5329,".",","),IFERROR(NUMBERVALUE(CriteriTecnici!$K5329,",","."),0))),4)&amp;""),",",".")&amp;", "&amp;CHAR(34)&amp;"denominator"&amp;CHAR(34)&amp;": "&amp;SUBSTITUTE(TRIM(ROUND(IFERROR(CriteriTecnici!$L5329*1,IFERROR(NUMBERVALUE(CriteriTecnici!$L5329,".",","),IFERROR(NUMBERVALUE(CriteriTecnici!$L5329,",","."),0))),4)&amp;""),",",".")&amp;", "&amp;CHAR(34)&amp;"flag"&amp;CHAR(34)&amp;": "&amp;SUBSTITUTE(TRIM(ROUND(IFERROR(CriteriTecnici!$M5329*1,IFERROR(NUMBERVALUE(CriteriTecnici!$M5329,".",","),IFERROR(NUMBERVALUE(CriteriTecnici!$M5329,",","."),0))),4)&amp;""),",",".")&amp;", "&amp;CHAR(34)&amp;"rawScore"&amp;CHAR(34)&amp;": "&amp;SUBSTITUTE(TRIM(ROUND(IFERROR(CriteriTecnici!$O5329*1,IFERROR(NUMBERVALUE(CriteriTecnici!$O5329,".",","),IFERROR(NUMBERVALUE(CriteriTecnici!$O5329,",","."),0))),4)&amp;""),",",".")&amp;CHAR(125)&amp;IF(TRUE,",",""))</f>
        <v/>
      </c>
    </row>
    <row r="5550">
      <c r="A5550" s="38">
        <f>IF(CriteriTecnici!$A5330="","","    "&amp;CHAR(123)&amp;CHAR(34)&amp;"bidderId"&amp;CHAR(34)&amp;": "&amp;CHAR(34)&amp;SUBSTITUTE(CriteriTecnici!$A5330,CHAR(34),"'")&amp;CHAR(34)&amp;", "&amp;CHAR(34)&amp;"lotId"&amp;CHAR(34)&amp;": "&amp;CHAR(34)&amp;SUBSTITUTE(CriteriTecnici!$C5330,CHAR(34),"'")&amp;CHAR(34)&amp;", "&amp;CHAR(34)&amp;"criterionId"&amp;CHAR(34)&amp;": "&amp;CHAR(34)&amp;SUBSTITUTE(CriteriTecnici!$D5330,CHAR(34),"'")&amp;CHAR(34)&amp;", "&amp;CHAR(34)&amp;"kind"&amp;CHAR(34)&amp;": "&amp;CHAR(34)&amp;SUBSTITUTE(CriteriTecnici!$F5330,CHAR(34),"'")&amp;CHAR(34)&amp;", "&amp;CHAR(34)&amp;"value"&amp;CHAR(34)&amp;": "&amp;SUBSTITUTE(TRIM(ROUND(IFERROR(CriteriTecnici!$N5330*1,IFERROR(NUMBERVALUE(CriteriTecnici!$N5330,".",","),IFERROR(NUMBERVALUE(CriteriTecnici!$N5330,",","."),0))),4)&amp;""),",",".")&amp;", "&amp;CHAR(34)&amp;"numerator"&amp;CHAR(34)&amp;": "&amp;SUBSTITUTE(TRIM(ROUND(IFERROR(CriteriTecnici!$K5330*1,IFERROR(NUMBERVALUE(CriteriTecnici!$K5330,".",","),IFERROR(NUMBERVALUE(CriteriTecnici!$K5330,",","."),0))),4)&amp;""),",",".")&amp;", "&amp;CHAR(34)&amp;"denominator"&amp;CHAR(34)&amp;": "&amp;SUBSTITUTE(TRIM(ROUND(IFERROR(CriteriTecnici!$L5330*1,IFERROR(NUMBERVALUE(CriteriTecnici!$L5330,".",","),IFERROR(NUMBERVALUE(CriteriTecnici!$L5330,",","."),0))),4)&amp;""),",",".")&amp;", "&amp;CHAR(34)&amp;"flag"&amp;CHAR(34)&amp;": "&amp;SUBSTITUTE(TRIM(ROUND(IFERROR(CriteriTecnici!$M5330*1,IFERROR(NUMBERVALUE(CriteriTecnici!$M5330,".",","),IFERROR(NUMBERVALUE(CriteriTecnici!$M5330,",","."),0))),4)&amp;""),",",".")&amp;", "&amp;CHAR(34)&amp;"rawScore"&amp;CHAR(34)&amp;": "&amp;SUBSTITUTE(TRIM(ROUND(IFERROR(CriteriTecnici!$O5330*1,IFERROR(NUMBERVALUE(CriteriTecnici!$O5330,".",","),IFERROR(NUMBERVALUE(CriteriTecnici!$O5330,",","."),0))),4)&amp;""),",",".")&amp;CHAR(125)&amp;IF(TRUE,",",""))</f>
        <v/>
      </c>
    </row>
    <row r="5551">
      <c r="A5551" s="38">
        <f>IF(CriteriTecnici!$A5331="","","    "&amp;CHAR(123)&amp;CHAR(34)&amp;"bidderId"&amp;CHAR(34)&amp;": "&amp;CHAR(34)&amp;SUBSTITUTE(CriteriTecnici!$A5331,CHAR(34),"'")&amp;CHAR(34)&amp;", "&amp;CHAR(34)&amp;"lotId"&amp;CHAR(34)&amp;": "&amp;CHAR(34)&amp;SUBSTITUTE(CriteriTecnici!$C5331,CHAR(34),"'")&amp;CHAR(34)&amp;", "&amp;CHAR(34)&amp;"criterionId"&amp;CHAR(34)&amp;": "&amp;CHAR(34)&amp;SUBSTITUTE(CriteriTecnici!$D5331,CHAR(34),"'")&amp;CHAR(34)&amp;", "&amp;CHAR(34)&amp;"kind"&amp;CHAR(34)&amp;": "&amp;CHAR(34)&amp;SUBSTITUTE(CriteriTecnici!$F5331,CHAR(34),"'")&amp;CHAR(34)&amp;", "&amp;CHAR(34)&amp;"value"&amp;CHAR(34)&amp;": "&amp;SUBSTITUTE(TRIM(ROUND(IFERROR(CriteriTecnici!$N5331*1,IFERROR(NUMBERVALUE(CriteriTecnici!$N5331,".",","),IFERROR(NUMBERVALUE(CriteriTecnici!$N5331,",","."),0))),4)&amp;""),",",".")&amp;", "&amp;CHAR(34)&amp;"numerator"&amp;CHAR(34)&amp;": "&amp;SUBSTITUTE(TRIM(ROUND(IFERROR(CriteriTecnici!$K5331*1,IFERROR(NUMBERVALUE(CriteriTecnici!$K5331,".",","),IFERROR(NUMBERVALUE(CriteriTecnici!$K5331,",","."),0))),4)&amp;""),",",".")&amp;", "&amp;CHAR(34)&amp;"denominator"&amp;CHAR(34)&amp;": "&amp;SUBSTITUTE(TRIM(ROUND(IFERROR(CriteriTecnici!$L5331*1,IFERROR(NUMBERVALUE(CriteriTecnici!$L5331,".",","),IFERROR(NUMBERVALUE(CriteriTecnici!$L5331,",","."),0))),4)&amp;""),",",".")&amp;", "&amp;CHAR(34)&amp;"flag"&amp;CHAR(34)&amp;": "&amp;SUBSTITUTE(TRIM(ROUND(IFERROR(CriteriTecnici!$M5331*1,IFERROR(NUMBERVALUE(CriteriTecnici!$M5331,".",","),IFERROR(NUMBERVALUE(CriteriTecnici!$M5331,",","."),0))),4)&amp;""),",",".")&amp;", "&amp;CHAR(34)&amp;"rawScore"&amp;CHAR(34)&amp;": "&amp;SUBSTITUTE(TRIM(ROUND(IFERROR(CriteriTecnici!$O5331*1,IFERROR(NUMBERVALUE(CriteriTecnici!$O5331,".",","),IFERROR(NUMBERVALUE(CriteriTecnici!$O5331,",","."),0))),4)&amp;""),",",".")&amp;CHAR(125)&amp;IF(TRUE,",",""))</f>
        <v/>
      </c>
    </row>
    <row r="5552">
      <c r="A5552" s="38">
        <f>IF(CriteriTecnici!$A5332="","","    "&amp;CHAR(123)&amp;CHAR(34)&amp;"bidderId"&amp;CHAR(34)&amp;": "&amp;CHAR(34)&amp;SUBSTITUTE(CriteriTecnici!$A5332,CHAR(34),"'")&amp;CHAR(34)&amp;", "&amp;CHAR(34)&amp;"lotId"&amp;CHAR(34)&amp;": "&amp;CHAR(34)&amp;SUBSTITUTE(CriteriTecnici!$C5332,CHAR(34),"'")&amp;CHAR(34)&amp;", "&amp;CHAR(34)&amp;"criterionId"&amp;CHAR(34)&amp;": "&amp;CHAR(34)&amp;SUBSTITUTE(CriteriTecnici!$D5332,CHAR(34),"'")&amp;CHAR(34)&amp;", "&amp;CHAR(34)&amp;"kind"&amp;CHAR(34)&amp;": "&amp;CHAR(34)&amp;SUBSTITUTE(CriteriTecnici!$F5332,CHAR(34),"'")&amp;CHAR(34)&amp;", "&amp;CHAR(34)&amp;"value"&amp;CHAR(34)&amp;": "&amp;SUBSTITUTE(TRIM(ROUND(IFERROR(CriteriTecnici!$N5332*1,IFERROR(NUMBERVALUE(CriteriTecnici!$N5332,".",","),IFERROR(NUMBERVALUE(CriteriTecnici!$N5332,",","."),0))),4)&amp;""),",",".")&amp;", "&amp;CHAR(34)&amp;"numerator"&amp;CHAR(34)&amp;": "&amp;SUBSTITUTE(TRIM(ROUND(IFERROR(CriteriTecnici!$K5332*1,IFERROR(NUMBERVALUE(CriteriTecnici!$K5332,".",","),IFERROR(NUMBERVALUE(CriteriTecnici!$K5332,",","."),0))),4)&amp;""),",",".")&amp;", "&amp;CHAR(34)&amp;"denominator"&amp;CHAR(34)&amp;": "&amp;SUBSTITUTE(TRIM(ROUND(IFERROR(CriteriTecnici!$L5332*1,IFERROR(NUMBERVALUE(CriteriTecnici!$L5332,".",","),IFERROR(NUMBERVALUE(CriteriTecnici!$L5332,",","."),0))),4)&amp;""),",",".")&amp;", "&amp;CHAR(34)&amp;"flag"&amp;CHAR(34)&amp;": "&amp;SUBSTITUTE(TRIM(ROUND(IFERROR(CriteriTecnici!$M5332*1,IFERROR(NUMBERVALUE(CriteriTecnici!$M5332,".",","),IFERROR(NUMBERVALUE(CriteriTecnici!$M5332,",","."),0))),4)&amp;""),",",".")&amp;", "&amp;CHAR(34)&amp;"rawScore"&amp;CHAR(34)&amp;": "&amp;SUBSTITUTE(TRIM(ROUND(IFERROR(CriteriTecnici!$O5332*1,IFERROR(NUMBERVALUE(CriteriTecnici!$O5332,".",","),IFERROR(NUMBERVALUE(CriteriTecnici!$O5332,",","."),0))),4)&amp;""),",",".")&amp;CHAR(125)&amp;IF(TRUE,",",""))</f>
        <v/>
      </c>
    </row>
    <row r="5553">
      <c r="A5553" s="38">
        <f>IF(CriteriTecnici!$A5333="","","    "&amp;CHAR(123)&amp;CHAR(34)&amp;"bidderId"&amp;CHAR(34)&amp;": "&amp;CHAR(34)&amp;SUBSTITUTE(CriteriTecnici!$A5333,CHAR(34),"'")&amp;CHAR(34)&amp;", "&amp;CHAR(34)&amp;"lotId"&amp;CHAR(34)&amp;": "&amp;CHAR(34)&amp;SUBSTITUTE(CriteriTecnici!$C5333,CHAR(34),"'")&amp;CHAR(34)&amp;", "&amp;CHAR(34)&amp;"criterionId"&amp;CHAR(34)&amp;": "&amp;CHAR(34)&amp;SUBSTITUTE(CriteriTecnici!$D5333,CHAR(34),"'")&amp;CHAR(34)&amp;", "&amp;CHAR(34)&amp;"kind"&amp;CHAR(34)&amp;": "&amp;CHAR(34)&amp;SUBSTITUTE(CriteriTecnici!$F5333,CHAR(34),"'")&amp;CHAR(34)&amp;", "&amp;CHAR(34)&amp;"value"&amp;CHAR(34)&amp;": "&amp;SUBSTITUTE(TRIM(ROUND(IFERROR(CriteriTecnici!$N5333*1,IFERROR(NUMBERVALUE(CriteriTecnici!$N5333,".",","),IFERROR(NUMBERVALUE(CriteriTecnici!$N5333,",","."),0))),4)&amp;""),",",".")&amp;", "&amp;CHAR(34)&amp;"numerator"&amp;CHAR(34)&amp;": "&amp;SUBSTITUTE(TRIM(ROUND(IFERROR(CriteriTecnici!$K5333*1,IFERROR(NUMBERVALUE(CriteriTecnici!$K5333,".",","),IFERROR(NUMBERVALUE(CriteriTecnici!$K5333,",","."),0))),4)&amp;""),",",".")&amp;", "&amp;CHAR(34)&amp;"denominator"&amp;CHAR(34)&amp;": "&amp;SUBSTITUTE(TRIM(ROUND(IFERROR(CriteriTecnici!$L5333*1,IFERROR(NUMBERVALUE(CriteriTecnici!$L5333,".",","),IFERROR(NUMBERVALUE(CriteriTecnici!$L5333,",","."),0))),4)&amp;""),",",".")&amp;", "&amp;CHAR(34)&amp;"flag"&amp;CHAR(34)&amp;": "&amp;SUBSTITUTE(TRIM(ROUND(IFERROR(CriteriTecnici!$M5333*1,IFERROR(NUMBERVALUE(CriteriTecnici!$M5333,".",","),IFERROR(NUMBERVALUE(CriteriTecnici!$M5333,",","."),0))),4)&amp;""),",",".")&amp;", "&amp;CHAR(34)&amp;"rawScore"&amp;CHAR(34)&amp;": "&amp;SUBSTITUTE(TRIM(ROUND(IFERROR(CriteriTecnici!$O5333*1,IFERROR(NUMBERVALUE(CriteriTecnici!$O5333,".",","),IFERROR(NUMBERVALUE(CriteriTecnici!$O5333,",","."),0))),4)&amp;""),",",".")&amp;CHAR(125)&amp;IF(TRUE,",",""))</f>
        <v/>
      </c>
    </row>
    <row r="5554">
      <c r="A5554" s="38">
        <f>IF(CriteriTecnici!$A5334="","","    "&amp;CHAR(123)&amp;CHAR(34)&amp;"bidderId"&amp;CHAR(34)&amp;": "&amp;CHAR(34)&amp;SUBSTITUTE(CriteriTecnici!$A5334,CHAR(34),"'")&amp;CHAR(34)&amp;", "&amp;CHAR(34)&amp;"lotId"&amp;CHAR(34)&amp;": "&amp;CHAR(34)&amp;SUBSTITUTE(CriteriTecnici!$C5334,CHAR(34),"'")&amp;CHAR(34)&amp;", "&amp;CHAR(34)&amp;"criterionId"&amp;CHAR(34)&amp;": "&amp;CHAR(34)&amp;SUBSTITUTE(CriteriTecnici!$D5334,CHAR(34),"'")&amp;CHAR(34)&amp;", "&amp;CHAR(34)&amp;"kind"&amp;CHAR(34)&amp;": "&amp;CHAR(34)&amp;SUBSTITUTE(CriteriTecnici!$F5334,CHAR(34),"'")&amp;CHAR(34)&amp;", "&amp;CHAR(34)&amp;"value"&amp;CHAR(34)&amp;": "&amp;SUBSTITUTE(TRIM(ROUND(IFERROR(CriteriTecnici!$N5334*1,IFERROR(NUMBERVALUE(CriteriTecnici!$N5334,".",","),IFERROR(NUMBERVALUE(CriteriTecnici!$N5334,",","."),0))),4)&amp;""),",",".")&amp;", "&amp;CHAR(34)&amp;"numerator"&amp;CHAR(34)&amp;": "&amp;SUBSTITUTE(TRIM(ROUND(IFERROR(CriteriTecnici!$K5334*1,IFERROR(NUMBERVALUE(CriteriTecnici!$K5334,".",","),IFERROR(NUMBERVALUE(CriteriTecnici!$K5334,",","."),0))),4)&amp;""),",",".")&amp;", "&amp;CHAR(34)&amp;"denominator"&amp;CHAR(34)&amp;": "&amp;SUBSTITUTE(TRIM(ROUND(IFERROR(CriteriTecnici!$L5334*1,IFERROR(NUMBERVALUE(CriteriTecnici!$L5334,".",","),IFERROR(NUMBERVALUE(CriteriTecnici!$L5334,",","."),0))),4)&amp;""),",",".")&amp;", "&amp;CHAR(34)&amp;"flag"&amp;CHAR(34)&amp;": "&amp;SUBSTITUTE(TRIM(ROUND(IFERROR(CriteriTecnici!$M5334*1,IFERROR(NUMBERVALUE(CriteriTecnici!$M5334,".",","),IFERROR(NUMBERVALUE(CriteriTecnici!$M5334,",","."),0))),4)&amp;""),",",".")&amp;", "&amp;CHAR(34)&amp;"rawScore"&amp;CHAR(34)&amp;": "&amp;SUBSTITUTE(TRIM(ROUND(IFERROR(CriteriTecnici!$O5334*1,IFERROR(NUMBERVALUE(CriteriTecnici!$O5334,".",","),IFERROR(NUMBERVALUE(CriteriTecnici!$O5334,",","."),0))),4)&amp;""),",",".")&amp;CHAR(125)&amp;IF(TRUE,",",""))</f>
        <v/>
      </c>
    </row>
    <row r="5555">
      <c r="A5555" s="38">
        <f>IF(CriteriTecnici!$A5335="","","    "&amp;CHAR(123)&amp;CHAR(34)&amp;"bidderId"&amp;CHAR(34)&amp;": "&amp;CHAR(34)&amp;SUBSTITUTE(CriteriTecnici!$A5335,CHAR(34),"'")&amp;CHAR(34)&amp;", "&amp;CHAR(34)&amp;"lotId"&amp;CHAR(34)&amp;": "&amp;CHAR(34)&amp;SUBSTITUTE(CriteriTecnici!$C5335,CHAR(34),"'")&amp;CHAR(34)&amp;", "&amp;CHAR(34)&amp;"criterionId"&amp;CHAR(34)&amp;": "&amp;CHAR(34)&amp;SUBSTITUTE(CriteriTecnici!$D5335,CHAR(34),"'")&amp;CHAR(34)&amp;", "&amp;CHAR(34)&amp;"kind"&amp;CHAR(34)&amp;": "&amp;CHAR(34)&amp;SUBSTITUTE(CriteriTecnici!$F5335,CHAR(34),"'")&amp;CHAR(34)&amp;", "&amp;CHAR(34)&amp;"value"&amp;CHAR(34)&amp;": "&amp;SUBSTITUTE(TRIM(ROUND(IFERROR(CriteriTecnici!$N5335*1,IFERROR(NUMBERVALUE(CriteriTecnici!$N5335,".",","),IFERROR(NUMBERVALUE(CriteriTecnici!$N5335,",","."),0))),4)&amp;""),",",".")&amp;", "&amp;CHAR(34)&amp;"numerator"&amp;CHAR(34)&amp;": "&amp;SUBSTITUTE(TRIM(ROUND(IFERROR(CriteriTecnici!$K5335*1,IFERROR(NUMBERVALUE(CriteriTecnici!$K5335,".",","),IFERROR(NUMBERVALUE(CriteriTecnici!$K5335,",","."),0))),4)&amp;""),",",".")&amp;", "&amp;CHAR(34)&amp;"denominator"&amp;CHAR(34)&amp;": "&amp;SUBSTITUTE(TRIM(ROUND(IFERROR(CriteriTecnici!$L5335*1,IFERROR(NUMBERVALUE(CriteriTecnici!$L5335,".",","),IFERROR(NUMBERVALUE(CriteriTecnici!$L5335,",","."),0))),4)&amp;""),",",".")&amp;", "&amp;CHAR(34)&amp;"flag"&amp;CHAR(34)&amp;": "&amp;SUBSTITUTE(TRIM(ROUND(IFERROR(CriteriTecnici!$M5335*1,IFERROR(NUMBERVALUE(CriteriTecnici!$M5335,".",","),IFERROR(NUMBERVALUE(CriteriTecnici!$M5335,",","."),0))),4)&amp;""),",",".")&amp;", "&amp;CHAR(34)&amp;"rawScore"&amp;CHAR(34)&amp;": "&amp;SUBSTITUTE(TRIM(ROUND(IFERROR(CriteriTecnici!$O5335*1,IFERROR(NUMBERVALUE(CriteriTecnici!$O5335,".",","),IFERROR(NUMBERVALUE(CriteriTecnici!$O5335,",","."),0))),4)&amp;""),",",".")&amp;CHAR(125)&amp;IF(TRUE,",",""))</f>
        <v/>
      </c>
    </row>
    <row r="5556">
      <c r="A5556" s="38">
        <f>IF(CriteriTecnici!$A5336="","","    "&amp;CHAR(123)&amp;CHAR(34)&amp;"bidderId"&amp;CHAR(34)&amp;": "&amp;CHAR(34)&amp;SUBSTITUTE(CriteriTecnici!$A5336,CHAR(34),"'")&amp;CHAR(34)&amp;", "&amp;CHAR(34)&amp;"lotId"&amp;CHAR(34)&amp;": "&amp;CHAR(34)&amp;SUBSTITUTE(CriteriTecnici!$C5336,CHAR(34),"'")&amp;CHAR(34)&amp;", "&amp;CHAR(34)&amp;"criterionId"&amp;CHAR(34)&amp;": "&amp;CHAR(34)&amp;SUBSTITUTE(CriteriTecnici!$D5336,CHAR(34),"'")&amp;CHAR(34)&amp;", "&amp;CHAR(34)&amp;"kind"&amp;CHAR(34)&amp;": "&amp;CHAR(34)&amp;SUBSTITUTE(CriteriTecnici!$F5336,CHAR(34),"'")&amp;CHAR(34)&amp;", "&amp;CHAR(34)&amp;"value"&amp;CHAR(34)&amp;": "&amp;SUBSTITUTE(TRIM(ROUND(IFERROR(CriteriTecnici!$N5336*1,IFERROR(NUMBERVALUE(CriteriTecnici!$N5336,".",","),IFERROR(NUMBERVALUE(CriteriTecnici!$N5336,",","."),0))),4)&amp;""),",",".")&amp;", "&amp;CHAR(34)&amp;"numerator"&amp;CHAR(34)&amp;": "&amp;SUBSTITUTE(TRIM(ROUND(IFERROR(CriteriTecnici!$K5336*1,IFERROR(NUMBERVALUE(CriteriTecnici!$K5336,".",","),IFERROR(NUMBERVALUE(CriteriTecnici!$K5336,",","."),0))),4)&amp;""),",",".")&amp;", "&amp;CHAR(34)&amp;"denominator"&amp;CHAR(34)&amp;": "&amp;SUBSTITUTE(TRIM(ROUND(IFERROR(CriteriTecnici!$L5336*1,IFERROR(NUMBERVALUE(CriteriTecnici!$L5336,".",","),IFERROR(NUMBERVALUE(CriteriTecnici!$L5336,",","."),0))),4)&amp;""),",",".")&amp;", "&amp;CHAR(34)&amp;"flag"&amp;CHAR(34)&amp;": "&amp;SUBSTITUTE(TRIM(ROUND(IFERROR(CriteriTecnici!$M5336*1,IFERROR(NUMBERVALUE(CriteriTecnici!$M5336,".",","),IFERROR(NUMBERVALUE(CriteriTecnici!$M5336,",","."),0))),4)&amp;""),",",".")&amp;", "&amp;CHAR(34)&amp;"rawScore"&amp;CHAR(34)&amp;": "&amp;SUBSTITUTE(TRIM(ROUND(IFERROR(CriteriTecnici!$O5336*1,IFERROR(NUMBERVALUE(CriteriTecnici!$O5336,".",","),IFERROR(NUMBERVALUE(CriteriTecnici!$O5336,",","."),0))),4)&amp;""),",",".")&amp;CHAR(125)&amp;IF(COUNTA(Offerte!$A174:$A$200)&gt;0,",",""))</f>
        <v/>
      </c>
    </row>
    <row r="5557">
      <c r="A5557" s="38">
        <f>IF(CriteriTecnici!$A5337="","","    "&amp;CHAR(123)&amp;CHAR(34)&amp;"bidderId"&amp;CHAR(34)&amp;": "&amp;CHAR(34)&amp;SUBSTITUTE(CriteriTecnici!$A5337,CHAR(34),"'")&amp;CHAR(34)&amp;", "&amp;CHAR(34)&amp;"lotId"&amp;CHAR(34)&amp;": "&amp;CHAR(34)&amp;SUBSTITUTE(CriteriTecnici!$C5337,CHAR(34),"'")&amp;CHAR(34)&amp;", "&amp;CHAR(34)&amp;"criterionId"&amp;CHAR(34)&amp;": "&amp;CHAR(34)&amp;SUBSTITUTE(CriteriTecnici!$D5337,CHAR(34),"'")&amp;CHAR(34)&amp;", "&amp;CHAR(34)&amp;"kind"&amp;CHAR(34)&amp;": "&amp;CHAR(34)&amp;SUBSTITUTE(CriteriTecnici!$F5337,CHAR(34),"'")&amp;CHAR(34)&amp;", "&amp;CHAR(34)&amp;"value"&amp;CHAR(34)&amp;": "&amp;SUBSTITUTE(TRIM(ROUND(IFERROR(CriteriTecnici!$N5337*1,IFERROR(NUMBERVALUE(CriteriTecnici!$N5337,".",","),IFERROR(NUMBERVALUE(CriteriTecnici!$N5337,",","."),0))),4)&amp;""),",",".")&amp;", "&amp;CHAR(34)&amp;"numerator"&amp;CHAR(34)&amp;": "&amp;SUBSTITUTE(TRIM(ROUND(IFERROR(CriteriTecnici!$K5337*1,IFERROR(NUMBERVALUE(CriteriTecnici!$K5337,".",","),IFERROR(NUMBERVALUE(CriteriTecnici!$K5337,",","."),0))),4)&amp;""),",",".")&amp;", "&amp;CHAR(34)&amp;"denominator"&amp;CHAR(34)&amp;": "&amp;SUBSTITUTE(TRIM(ROUND(IFERROR(CriteriTecnici!$L5337*1,IFERROR(NUMBERVALUE(CriteriTecnici!$L5337,".",","),IFERROR(NUMBERVALUE(CriteriTecnici!$L5337,",","."),0))),4)&amp;""),",",".")&amp;", "&amp;CHAR(34)&amp;"flag"&amp;CHAR(34)&amp;": "&amp;SUBSTITUTE(TRIM(ROUND(IFERROR(CriteriTecnici!$M5337*1,IFERROR(NUMBERVALUE(CriteriTecnici!$M5337,".",","),IFERROR(NUMBERVALUE(CriteriTecnici!$M5337,",","."),0))),4)&amp;""),",",".")&amp;", "&amp;CHAR(34)&amp;"rawScore"&amp;CHAR(34)&amp;": "&amp;SUBSTITUTE(TRIM(ROUND(IFERROR(CriteriTecnici!$O5337*1,IFERROR(NUMBERVALUE(CriteriTecnici!$O5337,".",","),IFERROR(NUMBERVALUE(CriteriTecnici!$O5337,",","."),0))),4)&amp;""),",",".")&amp;CHAR(125)&amp;IF(TRUE,",",""))</f>
        <v/>
      </c>
    </row>
    <row r="5558">
      <c r="A5558" s="38">
        <f>IF(CriteriTecnici!$A5338="","","    "&amp;CHAR(123)&amp;CHAR(34)&amp;"bidderId"&amp;CHAR(34)&amp;": "&amp;CHAR(34)&amp;SUBSTITUTE(CriteriTecnici!$A5338,CHAR(34),"'")&amp;CHAR(34)&amp;", "&amp;CHAR(34)&amp;"lotId"&amp;CHAR(34)&amp;": "&amp;CHAR(34)&amp;SUBSTITUTE(CriteriTecnici!$C5338,CHAR(34),"'")&amp;CHAR(34)&amp;", "&amp;CHAR(34)&amp;"criterionId"&amp;CHAR(34)&amp;": "&amp;CHAR(34)&amp;SUBSTITUTE(CriteriTecnici!$D5338,CHAR(34),"'")&amp;CHAR(34)&amp;", "&amp;CHAR(34)&amp;"kind"&amp;CHAR(34)&amp;": "&amp;CHAR(34)&amp;SUBSTITUTE(CriteriTecnici!$F5338,CHAR(34),"'")&amp;CHAR(34)&amp;", "&amp;CHAR(34)&amp;"value"&amp;CHAR(34)&amp;": "&amp;SUBSTITUTE(TRIM(ROUND(IFERROR(CriteriTecnici!$N5338*1,IFERROR(NUMBERVALUE(CriteriTecnici!$N5338,".",","),IFERROR(NUMBERVALUE(CriteriTecnici!$N5338,",","."),0))),4)&amp;""),",",".")&amp;", "&amp;CHAR(34)&amp;"numerator"&amp;CHAR(34)&amp;": "&amp;SUBSTITUTE(TRIM(ROUND(IFERROR(CriteriTecnici!$K5338*1,IFERROR(NUMBERVALUE(CriteriTecnici!$K5338,".",","),IFERROR(NUMBERVALUE(CriteriTecnici!$K5338,",","."),0))),4)&amp;""),",",".")&amp;", "&amp;CHAR(34)&amp;"denominator"&amp;CHAR(34)&amp;": "&amp;SUBSTITUTE(TRIM(ROUND(IFERROR(CriteriTecnici!$L5338*1,IFERROR(NUMBERVALUE(CriteriTecnici!$L5338,".",","),IFERROR(NUMBERVALUE(CriteriTecnici!$L5338,",","."),0))),4)&amp;""),",",".")&amp;", "&amp;CHAR(34)&amp;"flag"&amp;CHAR(34)&amp;": "&amp;SUBSTITUTE(TRIM(ROUND(IFERROR(CriteriTecnici!$M5338*1,IFERROR(NUMBERVALUE(CriteriTecnici!$M5338,".",","),IFERROR(NUMBERVALUE(CriteriTecnici!$M5338,",","."),0))),4)&amp;""),",",".")&amp;", "&amp;CHAR(34)&amp;"rawScore"&amp;CHAR(34)&amp;": "&amp;SUBSTITUTE(TRIM(ROUND(IFERROR(CriteriTecnici!$O5338*1,IFERROR(NUMBERVALUE(CriteriTecnici!$O5338,".",","),IFERROR(NUMBERVALUE(CriteriTecnici!$O5338,",","."),0))),4)&amp;""),",",".")&amp;CHAR(125)&amp;IF(TRUE,",",""))</f>
        <v/>
      </c>
    </row>
    <row r="5559">
      <c r="A5559" s="38">
        <f>IF(CriteriTecnici!$A5339="","","    "&amp;CHAR(123)&amp;CHAR(34)&amp;"bidderId"&amp;CHAR(34)&amp;": "&amp;CHAR(34)&amp;SUBSTITUTE(CriteriTecnici!$A5339,CHAR(34),"'")&amp;CHAR(34)&amp;", "&amp;CHAR(34)&amp;"lotId"&amp;CHAR(34)&amp;": "&amp;CHAR(34)&amp;SUBSTITUTE(CriteriTecnici!$C5339,CHAR(34),"'")&amp;CHAR(34)&amp;", "&amp;CHAR(34)&amp;"criterionId"&amp;CHAR(34)&amp;": "&amp;CHAR(34)&amp;SUBSTITUTE(CriteriTecnici!$D5339,CHAR(34),"'")&amp;CHAR(34)&amp;", "&amp;CHAR(34)&amp;"kind"&amp;CHAR(34)&amp;": "&amp;CHAR(34)&amp;SUBSTITUTE(CriteriTecnici!$F5339,CHAR(34),"'")&amp;CHAR(34)&amp;", "&amp;CHAR(34)&amp;"value"&amp;CHAR(34)&amp;": "&amp;SUBSTITUTE(TRIM(ROUND(IFERROR(CriteriTecnici!$N5339*1,IFERROR(NUMBERVALUE(CriteriTecnici!$N5339,".",","),IFERROR(NUMBERVALUE(CriteriTecnici!$N5339,",","."),0))),4)&amp;""),",",".")&amp;", "&amp;CHAR(34)&amp;"numerator"&amp;CHAR(34)&amp;": "&amp;SUBSTITUTE(TRIM(ROUND(IFERROR(CriteriTecnici!$K5339*1,IFERROR(NUMBERVALUE(CriteriTecnici!$K5339,".",","),IFERROR(NUMBERVALUE(CriteriTecnici!$K5339,",","."),0))),4)&amp;""),",",".")&amp;", "&amp;CHAR(34)&amp;"denominator"&amp;CHAR(34)&amp;": "&amp;SUBSTITUTE(TRIM(ROUND(IFERROR(CriteriTecnici!$L5339*1,IFERROR(NUMBERVALUE(CriteriTecnici!$L5339,".",","),IFERROR(NUMBERVALUE(CriteriTecnici!$L5339,",","."),0))),4)&amp;""),",",".")&amp;", "&amp;CHAR(34)&amp;"flag"&amp;CHAR(34)&amp;": "&amp;SUBSTITUTE(TRIM(ROUND(IFERROR(CriteriTecnici!$M5339*1,IFERROR(NUMBERVALUE(CriteriTecnici!$M5339,".",","),IFERROR(NUMBERVALUE(CriteriTecnici!$M5339,",","."),0))),4)&amp;""),",",".")&amp;", "&amp;CHAR(34)&amp;"rawScore"&amp;CHAR(34)&amp;": "&amp;SUBSTITUTE(TRIM(ROUND(IFERROR(CriteriTecnici!$O5339*1,IFERROR(NUMBERVALUE(CriteriTecnici!$O5339,".",","),IFERROR(NUMBERVALUE(CriteriTecnici!$O5339,",","."),0))),4)&amp;""),",",".")&amp;CHAR(125)&amp;IF(TRUE,",",""))</f>
        <v/>
      </c>
    </row>
    <row r="5560">
      <c r="A5560" s="38">
        <f>IF(CriteriTecnici!$A5340="","","    "&amp;CHAR(123)&amp;CHAR(34)&amp;"bidderId"&amp;CHAR(34)&amp;": "&amp;CHAR(34)&amp;SUBSTITUTE(CriteriTecnici!$A5340,CHAR(34),"'")&amp;CHAR(34)&amp;", "&amp;CHAR(34)&amp;"lotId"&amp;CHAR(34)&amp;": "&amp;CHAR(34)&amp;SUBSTITUTE(CriteriTecnici!$C5340,CHAR(34),"'")&amp;CHAR(34)&amp;", "&amp;CHAR(34)&amp;"criterionId"&amp;CHAR(34)&amp;": "&amp;CHAR(34)&amp;SUBSTITUTE(CriteriTecnici!$D5340,CHAR(34),"'")&amp;CHAR(34)&amp;", "&amp;CHAR(34)&amp;"kind"&amp;CHAR(34)&amp;": "&amp;CHAR(34)&amp;SUBSTITUTE(CriteriTecnici!$F5340,CHAR(34),"'")&amp;CHAR(34)&amp;", "&amp;CHAR(34)&amp;"value"&amp;CHAR(34)&amp;": "&amp;SUBSTITUTE(TRIM(ROUND(IFERROR(CriteriTecnici!$N5340*1,IFERROR(NUMBERVALUE(CriteriTecnici!$N5340,".",","),IFERROR(NUMBERVALUE(CriteriTecnici!$N5340,",","."),0))),4)&amp;""),",",".")&amp;", "&amp;CHAR(34)&amp;"numerator"&amp;CHAR(34)&amp;": "&amp;SUBSTITUTE(TRIM(ROUND(IFERROR(CriteriTecnici!$K5340*1,IFERROR(NUMBERVALUE(CriteriTecnici!$K5340,".",","),IFERROR(NUMBERVALUE(CriteriTecnici!$K5340,",","."),0))),4)&amp;""),",",".")&amp;", "&amp;CHAR(34)&amp;"denominator"&amp;CHAR(34)&amp;": "&amp;SUBSTITUTE(TRIM(ROUND(IFERROR(CriteriTecnici!$L5340*1,IFERROR(NUMBERVALUE(CriteriTecnici!$L5340,".",","),IFERROR(NUMBERVALUE(CriteriTecnici!$L5340,",","."),0))),4)&amp;""),",",".")&amp;", "&amp;CHAR(34)&amp;"flag"&amp;CHAR(34)&amp;": "&amp;SUBSTITUTE(TRIM(ROUND(IFERROR(CriteriTecnici!$M5340*1,IFERROR(NUMBERVALUE(CriteriTecnici!$M5340,".",","),IFERROR(NUMBERVALUE(CriteriTecnici!$M5340,",","."),0))),4)&amp;""),",",".")&amp;", "&amp;CHAR(34)&amp;"rawScore"&amp;CHAR(34)&amp;": "&amp;SUBSTITUTE(TRIM(ROUND(IFERROR(CriteriTecnici!$O5340*1,IFERROR(NUMBERVALUE(CriteriTecnici!$O5340,".",","),IFERROR(NUMBERVALUE(CriteriTecnici!$O5340,",","."),0))),4)&amp;""),",",".")&amp;CHAR(125)&amp;IF(TRUE,",",""))</f>
        <v/>
      </c>
    </row>
    <row r="5561">
      <c r="A5561" s="38">
        <f>IF(CriteriTecnici!$A5341="","","    "&amp;CHAR(123)&amp;CHAR(34)&amp;"bidderId"&amp;CHAR(34)&amp;": "&amp;CHAR(34)&amp;SUBSTITUTE(CriteriTecnici!$A5341,CHAR(34),"'")&amp;CHAR(34)&amp;", "&amp;CHAR(34)&amp;"lotId"&amp;CHAR(34)&amp;": "&amp;CHAR(34)&amp;SUBSTITUTE(CriteriTecnici!$C5341,CHAR(34),"'")&amp;CHAR(34)&amp;", "&amp;CHAR(34)&amp;"criterionId"&amp;CHAR(34)&amp;": "&amp;CHAR(34)&amp;SUBSTITUTE(CriteriTecnici!$D5341,CHAR(34),"'")&amp;CHAR(34)&amp;", "&amp;CHAR(34)&amp;"kind"&amp;CHAR(34)&amp;": "&amp;CHAR(34)&amp;SUBSTITUTE(CriteriTecnici!$F5341,CHAR(34),"'")&amp;CHAR(34)&amp;", "&amp;CHAR(34)&amp;"value"&amp;CHAR(34)&amp;": "&amp;SUBSTITUTE(TRIM(ROUND(IFERROR(CriteriTecnici!$N5341*1,IFERROR(NUMBERVALUE(CriteriTecnici!$N5341,".",","),IFERROR(NUMBERVALUE(CriteriTecnici!$N5341,",","."),0))),4)&amp;""),",",".")&amp;", "&amp;CHAR(34)&amp;"numerator"&amp;CHAR(34)&amp;": "&amp;SUBSTITUTE(TRIM(ROUND(IFERROR(CriteriTecnici!$K5341*1,IFERROR(NUMBERVALUE(CriteriTecnici!$K5341,".",","),IFERROR(NUMBERVALUE(CriteriTecnici!$K5341,",","."),0))),4)&amp;""),",",".")&amp;", "&amp;CHAR(34)&amp;"denominator"&amp;CHAR(34)&amp;": "&amp;SUBSTITUTE(TRIM(ROUND(IFERROR(CriteriTecnici!$L5341*1,IFERROR(NUMBERVALUE(CriteriTecnici!$L5341,".",","),IFERROR(NUMBERVALUE(CriteriTecnici!$L5341,",","."),0))),4)&amp;""),",",".")&amp;", "&amp;CHAR(34)&amp;"flag"&amp;CHAR(34)&amp;": "&amp;SUBSTITUTE(TRIM(ROUND(IFERROR(CriteriTecnici!$M5341*1,IFERROR(NUMBERVALUE(CriteriTecnici!$M5341,".",","),IFERROR(NUMBERVALUE(CriteriTecnici!$M5341,",","."),0))),4)&amp;""),",",".")&amp;", "&amp;CHAR(34)&amp;"rawScore"&amp;CHAR(34)&amp;": "&amp;SUBSTITUTE(TRIM(ROUND(IFERROR(CriteriTecnici!$O5341*1,IFERROR(NUMBERVALUE(CriteriTecnici!$O5341,".",","),IFERROR(NUMBERVALUE(CriteriTecnici!$O5341,",","."),0))),4)&amp;""),",",".")&amp;CHAR(125)&amp;IF(TRUE,",",""))</f>
        <v/>
      </c>
    </row>
    <row r="5562">
      <c r="A5562" s="38">
        <f>IF(CriteriTecnici!$A5342="","","    "&amp;CHAR(123)&amp;CHAR(34)&amp;"bidderId"&amp;CHAR(34)&amp;": "&amp;CHAR(34)&amp;SUBSTITUTE(CriteriTecnici!$A5342,CHAR(34),"'")&amp;CHAR(34)&amp;", "&amp;CHAR(34)&amp;"lotId"&amp;CHAR(34)&amp;": "&amp;CHAR(34)&amp;SUBSTITUTE(CriteriTecnici!$C5342,CHAR(34),"'")&amp;CHAR(34)&amp;", "&amp;CHAR(34)&amp;"criterionId"&amp;CHAR(34)&amp;": "&amp;CHAR(34)&amp;SUBSTITUTE(CriteriTecnici!$D5342,CHAR(34),"'")&amp;CHAR(34)&amp;", "&amp;CHAR(34)&amp;"kind"&amp;CHAR(34)&amp;": "&amp;CHAR(34)&amp;SUBSTITUTE(CriteriTecnici!$F5342,CHAR(34),"'")&amp;CHAR(34)&amp;", "&amp;CHAR(34)&amp;"value"&amp;CHAR(34)&amp;": "&amp;SUBSTITUTE(TRIM(ROUND(IFERROR(CriteriTecnici!$N5342*1,IFERROR(NUMBERVALUE(CriteriTecnici!$N5342,".",","),IFERROR(NUMBERVALUE(CriteriTecnici!$N5342,",","."),0))),4)&amp;""),",",".")&amp;", "&amp;CHAR(34)&amp;"numerator"&amp;CHAR(34)&amp;": "&amp;SUBSTITUTE(TRIM(ROUND(IFERROR(CriteriTecnici!$K5342*1,IFERROR(NUMBERVALUE(CriteriTecnici!$K5342,".",","),IFERROR(NUMBERVALUE(CriteriTecnici!$K5342,",","."),0))),4)&amp;""),",",".")&amp;", "&amp;CHAR(34)&amp;"denominator"&amp;CHAR(34)&amp;": "&amp;SUBSTITUTE(TRIM(ROUND(IFERROR(CriteriTecnici!$L5342*1,IFERROR(NUMBERVALUE(CriteriTecnici!$L5342,".",","),IFERROR(NUMBERVALUE(CriteriTecnici!$L5342,",","."),0))),4)&amp;""),",",".")&amp;", "&amp;CHAR(34)&amp;"flag"&amp;CHAR(34)&amp;": "&amp;SUBSTITUTE(TRIM(ROUND(IFERROR(CriteriTecnici!$M5342*1,IFERROR(NUMBERVALUE(CriteriTecnici!$M5342,".",","),IFERROR(NUMBERVALUE(CriteriTecnici!$M5342,",","."),0))),4)&amp;""),",",".")&amp;", "&amp;CHAR(34)&amp;"rawScore"&amp;CHAR(34)&amp;": "&amp;SUBSTITUTE(TRIM(ROUND(IFERROR(CriteriTecnici!$O5342*1,IFERROR(NUMBERVALUE(CriteriTecnici!$O5342,".",","),IFERROR(NUMBERVALUE(CriteriTecnici!$O5342,",","."),0))),4)&amp;""),",",".")&amp;CHAR(125)&amp;IF(TRUE,",",""))</f>
        <v/>
      </c>
    </row>
    <row r="5563">
      <c r="A5563" s="38">
        <f>IF(CriteriTecnici!$A5343="","","    "&amp;CHAR(123)&amp;CHAR(34)&amp;"bidderId"&amp;CHAR(34)&amp;": "&amp;CHAR(34)&amp;SUBSTITUTE(CriteriTecnici!$A5343,CHAR(34),"'")&amp;CHAR(34)&amp;", "&amp;CHAR(34)&amp;"lotId"&amp;CHAR(34)&amp;": "&amp;CHAR(34)&amp;SUBSTITUTE(CriteriTecnici!$C5343,CHAR(34),"'")&amp;CHAR(34)&amp;", "&amp;CHAR(34)&amp;"criterionId"&amp;CHAR(34)&amp;": "&amp;CHAR(34)&amp;SUBSTITUTE(CriteriTecnici!$D5343,CHAR(34),"'")&amp;CHAR(34)&amp;", "&amp;CHAR(34)&amp;"kind"&amp;CHAR(34)&amp;": "&amp;CHAR(34)&amp;SUBSTITUTE(CriteriTecnici!$F5343,CHAR(34),"'")&amp;CHAR(34)&amp;", "&amp;CHAR(34)&amp;"value"&amp;CHAR(34)&amp;": "&amp;SUBSTITUTE(TRIM(ROUND(IFERROR(CriteriTecnici!$N5343*1,IFERROR(NUMBERVALUE(CriteriTecnici!$N5343,".",","),IFERROR(NUMBERVALUE(CriteriTecnici!$N5343,",","."),0))),4)&amp;""),",",".")&amp;", "&amp;CHAR(34)&amp;"numerator"&amp;CHAR(34)&amp;": "&amp;SUBSTITUTE(TRIM(ROUND(IFERROR(CriteriTecnici!$K5343*1,IFERROR(NUMBERVALUE(CriteriTecnici!$K5343,".",","),IFERROR(NUMBERVALUE(CriteriTecnici!$K5343,",","."),0))),4)&amp;""),",",".")&amp;", "&amp;CHAR(34)&amp;"denominator"&amp;CHAR(34)&amp;": "&amp;SUBSTITUTE(TRIM(ROUND(IFERROR(CriteriTecnici!$L5343*1,IFERROR(NUMBERVALUE(CriteriTecnici!$L5343,".",","),IFERROR(NUMBERVALUE(CriteriTecnici!$L5343,",","."),0))),4)&amp;""),",",".")&amp;", "&amp;CHAR(34)&amp;"flag"&amp;CHAR(34)&amp;": "&amp;SUBSTITUTE(TRIM(ROUND(IFERROR(CriteriTecnici!$M5343*1,IFERROR(NUMBERVALUE(CriteriTecnici!$M5343,".",","),IFERROR(NUMBERVALUE(CriteriTecnici!$M5343,",","."),0))),4)&amp;""),",",".")&amp;", "&amp;CHAR(34)&amp;"rawScore"&amp;CHAR(34)&amp;": "&amp;SUBSTITUTE(TRIM(ROUND(IFERROR(CriteriTecnici!$O5343*1,IFERROR(NUMBERVALUE(CriteriTecnici!$O5343,".",","),IFERROR(NUMBERVALUE(CriteriTecnici!$O5343,",","."),0))),4)&amp;""),",",".")&amp;CHAR(125)&amp;IF(TRUE,",",""))</f>
        <v/>
      </c>
    </row>
    <row r="5564">
      <c r="A5564" s="38">
        <f>IF(CriteriTecnici!$A5344="","","    "&amp;CHAR(123)&amp;CHAR(34)&amp;"bidderId"&amp;CHAR(34)&amp;": "&amp;CHAR(34)&amp;SUBSTITUTE(CriteriTecnici!$A5344,CHAR(34),"'")&amp;CHAR(34)&amp;", "&amp;CHAR(34)&amp;"lotId"&amp;CHAR(34)&amp;": "&amp;CHAR(34)&amp;SUBSTITUTE(CriteriTecnici!$C5344,CHAR(34),"'")&amp;CHAR(34)&amp;", "&amp;CHAR(34)&amp;"criterionId"&amp;CHAR(34)&amp;": "&amp;CHAR(34)&amp;SUBSTITUTE(CriteriTecnici!$D5344,CHAR(34),"'")&amp;CHAR(34)&amp;", "&amp;CHAR(34)&amp;"kind"&amp;CHAR(34)&amp;": "&amp;CHAR(34)&amp;SUBSTITUTE(CriteriTecnici!$F5344,CHAR(34),"'")&amp;CHAR(34)&amp;", "&amp;CHAR(34)&amp;"value"&amp;CHAR(34)&amp;": "&amp;SUBSTITUTE(TRIM(ROUND(IFERROR(CriteriTecnici!$N5344*1,IFERROR(NUMBERVALUE(CriteriTecnici!$N5344,".",","),IFERROR(NUMBERVALUE(CriteriTecnici!$N5344,",","."),0))),4)&amp;""),",",".")&amp;", "&amp;CHAR(34)&amp;"numerator"&amp;CHAR(34)&amp;": "&amp;SUBSTITUTE(TRIM(ROUND(IFERROR(CriteriTecnici!$K5344*1,IFERROR(NUMBERVALUE(CriteriTecnici!$K5344,".",","),IFERROR(NUMBERVALUE(CriteriTecnici!$K5344,",","."),0))),4)&amp;""),",",".")&amp;", "&amp;CHAR(34)&amp;"denominator"&amp;CHAR(34)&amp;": "&amp;SUBSTITUTE(TRIM(ROUND(IFERROR(CriteriTecnici!$L5344*1,IFERROR(NUMBERVALUE(CriteriTecnici!$L5344,".",","),IFERROR(NUMBERVALUE(CriteriTecnici!$L5344,",","."),0))),4)&amp;""),",",".")&amp;", "&amp;CHAR(34)&amp;"flag"&amp;CHAR(34)&amp;": "&amp;SUBSTITUTE(TRIM(ROUND(IFERROR(CriteriTecnici!$M5344*1,IFERROR(NUMBERVALUE(CriteriTecnici!$M5344,".",","),IFERROR(NUMBERVALUE(CriteriTecnici!$M5344,",","."),0))),4)&amp;""),",",".")&amp;", "&amp;CHAR(34)&amp;"rawScore"&amp;CHAR(34)&amp;": "&amp;SUBSTITUTE(TRIM(ROUND(IFERROR(CriteriTecnici!$O5344*1,IFERROR(NUMBERVALUE(CriteriTecnici!$O5344,".",","),IFERROR(NUMBERVALUE(CriteriTecnici!$O5344,",","."),0))),4)&amp;""),",",".")&amp;CHAR(125)&amp;IF(TRUE,",",""))</f>
        <v/>
      </c>
    </row>
    <row r="5565">
      <c r="A5565" s="38">
        <f>IF(CriteriTecnici!$A5345="","","    "&amp;CHAR(123)&amp;CHAR(34)&amp;"bidderId"&amp;CHAR(34)&amp;": "&amp;CHAR(34)&amp;SUBSTITUTE(CriteriTecnici!$A5345,CHAR(34),"'")&amp;CHAR(34)&amp;", "&amp;CHAR(34)&amp;"lotId"&amp;CHAR(34)&amp;": "&amp;CHAR(34)&amp;SUBSTITUTE(CriteriTecnici!$C5345,CHAR(34),"'")&amp;CHAR(34)&amp;", "&amp;CHAR(34)&amp;"criterionId"&amp;CHAR(34)&amp;": "&amp;CHAR(34)&amp;SUBSTITUTE(CriteriTecnici!$D5345,CHAR(34),"'")&amp;CHAR(34)&amp;", "&amp;CHAR(34)&amp;"kind"&amp;CHAR(34)&amp;": "&amp;CHAR(34)&amp;SUBSTITUTE(CriteriTecnici!$F5345,CHAR(34),"'")&amp;CHAR(34)&amp;", "&amp;CHAR(34)&amp;"value"&amp;CHAR(34)&amp;": "&amp;SUBSTITUTE(TRIM(ROUND(IFERROR(CriteriTecnici!$N5345*1,IFERROR(NUMBERVALUE(CriteriTecnici!$N5345,".",","),IFERROR(NUMBERVALUE(CriteriTecnici!$N5345,",","."),0))),4)&amp;""),",",".")&amp;", "&amp;CHAR(34)&amp;"numerator"&amp;CHAR(34)&amp;": "&amp;SUBSTITUTE(TRIM(ROUND(IFERROR(CriteriTecnici!$K5345*1,IFERROR(NUMBERVALUE(CriteriTecnici!$K5345,".",","),IFERROR(NUMBERVALUE(CriteriTecnici!$K5345,",","."),0))),4)&amp;""),",",".")&amp;", "&amp;CHAR(34)&amp;"denominator"&amp;CHAR(34)&amp;": "&amp;SUBSTITUTE(TRIM(ROUND(IFERROR(CriteriTecnici!$L5345*1,IFERROR(NUMBERVALUE(CriteriTecnici!$L5345,".",","),IFERROR(NUMBERVALUE(CriteriTecnici!$L5345,",","."),0))),4)&amp;""),",",".")&amp;", "&amp;CHAR(34)&amp;"flag"&amp;CHAR(34)&amp;": "&amp;SUBSTITUTE(TRIM(ROUND(IFERROR(CriteriTecnici!$M5345*1,IFERROR(NUMBERVALUE(CriteriTecnici!$M5345,".",","),IFERROR(NUMBERVALUE(CriteriTecnici!$M5345,",","."),0))),4)&amp;""),",",".")&amp;", "&amp;CHAR(34)&amp;"rawScore"&amp;CHAR(34)&amp;": "&amp;SUBSTITUTE(TRIM(ROUND(IFERROR(CriteriTecnici!$O5345*1,IFERROR(NUMBERVALUE(CriteriTecnici!$O5345,".",","),IFERROR(NUMBERVALUE(CriteriTecnici!$O5345,",","."),0))),4)&amp;""),",",".")&amp;CHAR(125)&amp;IF(TRUE,",",""))</f>
        <v/>
      </c>
    </row>
    <row r="5566">
      <c r="A5566" s="38">
        <f>IF(CriteriTecnici!$A5346="","","    "&amp;CHAR(123)&amp;CHAR(34)&amp;"bidderId"&amp;CHAR(34)&amp;": "&amp;CHAR(34)&amp;SUBSTITUTE(CriteriTecnici!$A5346,CHAR(34),"'")&amp;CHAR(34)&amp;", "&amp;CHAR(34)&amp;"lotId"&amp;CHAR(34)&amp;": "&amp;CHAR(34)&amp;SUBSTITUTE(CriteriTecnici!$C5346,CHAR(34),"'")&amp;CHAR(34)&amp;", "&amp;CHAR(34)&amp;"criterionId"&amp;CHAR(34)&amp;": "&amp;CHAR(34)&amp;SUBSTITUTE(CriteriTecnici!$D5346,CHAR(34),"'")&amp;CHAR(34)&amp;", "&amp;CHAR(34)&amp;"kind"&amp;CHAR(34)&amp;": "&amp;CHAR(34)&amp;SUBSTITUTE(CriteriTecnici!$F5346,CHAR(34),"'")&amp;CHAR(34)&amp;", "&amp;CHAR(34)&amp;"value"&amp;CHAR(34)&amp;": "&amp;SUBSTITUTE(TRIM(ROUND(IFERROR(CriteriTecnici!$N5346*1,IFERROR(NUMBERVALUE(CriteriTecnici!$N5346,".",","),IFERROR(NUMBERVALUE(CriteriTecnici!$N5346,",","."),0))),4)&amp;""),",",".")&amp;", "&amp;CHAR(34)&amp;"numerator"&amp;CHAR(34)&amp;": "&amp;SUBSTITUTE(TRIM(ROUND(IFERROR(CriteriTecnici!$K5346*1,IFERROR(NUMBERVALUE(CriteriTecnici!$K5346,".",","),IFERROR(NUMBERVALUE(CriteriTecnici!$K5346,",","."),0))),4)&amp;""),",",".")&amp;", "&amp;CHAR(34)&amp;"denominator"&amp;CHAR(34)&amp;": "&amp;SUBSTITUTE(TRIM(ROUND(IFERROR(CriteriTecnici!$L5346*1,IFERROR(NUMBERVALUE(CriteriTecnici!$L5346,".",","),IFERROR(NUMBERVALUE(CriteriTecnici!$L5346,",","."),0))),4)&amp;""),",",".")&amp;", "&amp;CHAR(34)&amp;"flag"&amp;CHAR(34)&amp;": "&amp;SUBSTITUTE(TRIM(ROUND(IFERROR(CriteriTecnici!$M5346*1,IFERROR(NUMBERVALUE(CriteriTecnici!$M5346,".",","),IFERROR(NUMBERVALUE(CriteriTecnici!$M5346,",","."),0))),4)&amp;""),",",".")&amp;", "&amp;CHAR(34)&amp;"rawScore"&amp;CHAR(34)&amp;": "&amp;SUBSTITUTE(TRIM(ROUND(IFERROR(CriteriTecnici!$O5346*1,IFERROR(NUMBERVALUE(CriteriTecnici!$O5346,".",","),IFERROR(NUMBERVALUE(CriteriTecnici!$O5346,",","."),0))),4)&amp;""),",",".")&amp;CHAR(125)&amp;IF(TRUE,",",""))</f>
        <v/>
      </c>
    </row>
    <row r="5567">
      <c r="A5567" s="38">
        <f>IF(CriteriTecnici!$A5347="","","    "&amp;CHAR(123)&amp;CHAR(34)&amp;"bidderId"&amp;CHAR(34)&amp;": "&amp;CHAR(34)&amp;SUBSTITUTE(CriteriTecnici!$A5347,CHAR(34),"'")&amp;CHAR(34)&amp;", "&amp;CHAR(34)&amp;"lotId"&amp;CHAR(34)&amp;": "&amp;CHAR(34)&amp;SUBSTITUTE(CriteriTecnici!$C5347,CHAR(34),"'")&amp;CHAR(34)&amp;", "&amp;CHAR(34)&amp;"criterionId"&amp;CHAR(34)&amp;": "&amp;CHAR(34)&amp;SUBSTITUTE(CriteriTecnici!$D5347,CHAR(34),"'")&amp;CHAR(34)&amp;", "&amp;CHAR(34)&amp;"kind"&amp;CHAR(34)&amp;": "&amp;CHAR(34)&amp;SUBSTITUTE(CriteriTecnici!$F5347,CHAR(34),"'")&amp;CHAR(34)&amp;", "&amp;CHAR(34)&amp;"value"&amp;CHAR(34)&amp;": "&amp;SUBSTITUTE(TRIM(ROUND(IFERROR(CriteriTecnici!$N5347*1,IFERROR(NUMBERVALUE(CriteriTecnici!$N5347,".",","),IFERROR(NUMBERVALUE(CriteriTecnici!$N5347,",","."),0))),4)&amp;""),",",".")&amp;", "&amp;CHAR(34)&amp;"numerator"&amp;CHAR(34)&amp;": "&amp;SUBSTITUTE(TRIM(ROUND(IFERROR(CriteriTecnici!$K5347*1,IFERROR(NUMBERVALUE(CriteriTecnici!$K5347,".",","),IFERROR(NUMBERVALUE(CriteriTecnici!$K5347,",","."),0))),4)&amp;""),",",".")&amp;", "&amp;CHAR(34)&amp;"denominator"&amp;CHAR(34)&amp;": "&amp;SUBSTITUTE(TRIM(ROUND(IFERROR(CriteriTecnici!$L5347*1,IFERROR(NUMBERVALUE(CriteriTecnici!$L5347,".",","),IFERROR(NUMBERVALUE(CriteriTecnici!$L5347,",","."),0))),4)&amp;""),",",".")&amp;", "&amp;CHAR(34)&amp;"flag"&amp;CHAR(34)&amp;": "&amp;SUBSTITUTE(TRIM(ROUND(IFERROR(CriteriTecnici!$M5347*1,IFERROR(NUMBERVALUE(CriteriTecnici!$M5347,".",","),IFERROR(NUMBERVALUE(CriteriTecnici!$M5347,",","."),0))),4)&amp;""),",",".")&amp;", "&amp;CHAR(34)&amp;"rawScore"&amp;CHAR(34)&amp;": "&amp;SUBSTITUTE(TRIM(ROUND(IFERROR(CriteriTecnici!$O5347*1,IFERROR(NUMBERVALUE(CriteriTecnici!$O5347,".",","),IFERROR(NUMBERVALUE(CriteriTecnici!$O5347,",","."),0))),4)&amp;""),",",".")&amp;CHAR(125)&amp;IF(TRUE,",",""))</f>
        <v/>
      </c>
    </row>
    <row r="5568">
      <c r="A5568" s="38">
        <f>IF(CriteriTecnici!$A5348="","","    "&amp;CHAR(123)&amp;CHAR(34)&amp;"bidderId"&amp;CHAR(34)&amp;": "&amp;CHAR(34)&amp;SUBSTITUTE(CriteriTecnici!$A5348,CHAR(34),"'")&amp;CHAR(34)&amp;", "&amp;CHAR(34)&amp;"lotId"&amp;CHAR(34)&amp;": "&amp;CHAR(34)&amp;SUBSTITUTE(CriteriTecnici!$C5348,CHAR(34),"'")&amp;CHAR(34)&amp;", "&amp;CHAR(34)&amp;"criterionId"&amp;CHAR(34)&amp;": "&amp;CHAR(34)&amp;SUBSTITUTE(CriteriTecnici!$D5348,CHAR(34),"'")&amp;CHAR(34)&amp;", "&amp;CHAR(34)&amp;"kind"&amp;CHAR(34)&amp;": "&amp;CHAR(34)&amp;SUBSTITUTE(CriteriTecnici!$F5348,CHAR(34),"'")&amp;CHAR(34)&amp;", "&amp;CHAR(34)&amp;"value"&amp;CHAR(34)&amp;": "&amp;SUBSTITUTE(TRIM(ROUND(IFERROR(CriteriTecnici!$N5348*1,IFERROR(NUMBERVALUE(CriteriTecnici!$N5348,".",","),IFERROR(NUMBERVALUE(CriteriTecnici!$N5348,",","."),0))),4)&amp;""),",",".")&amp;", "&amp;CHAR(34)&amp;"numerator"&amp;CHAR(34)&amp;": "&amp;SUBSTITUTE(TRIM(ROUND(IFERROR(CriteriTecnici!$K5348*1,IFERROR(NUMBERVALUE(CriteriTecnici!$K5348,".",","),IFERROR(NUMBERVALUE(CriteriTecnici!$K5348,",","."),0))),4)&amp;""),",",".")&amp;", "&amp;CHAR(34)&amp;"denominator"&amp;CHAR(34)&amp;": "&amp;SUBSTITUTE(TRIM(ROUND(IFERROR(CriteriTecnici!$L5348*1,IFERROR(NUMBERVALUE(CriteriTecnici!$L5348,".",","),IFERROR(NUMBERVALUE(CriteriTecnici!$L5348,",","."),0))),4)&amp;""),",",".")&amp;", "&amp;CHAR(34)&amp;"flag"&amp;CHAR(34)&amp;": "&amp;SUBSTITUTE(TRIM(ROUND(IFERROR(CriteriTecnici!$M5348*1,IFERROR(NUMBERVALUE(CriteriTecnici!$M5348,".",","),IFERROR(NUMBERVALUE(CriteriTecnici!$M5348,",","."),0))),4)&amp;""),",",".")&amp;", "&amp;CHAR(34)&amp;"rawScore"&amp;CHAR(34)&amp;": "&amp;SUBSTITUTE(TRIM(ROUND(IFERROR(CriteriTecnici!$O5348*1,IFERROR(NUMBERVALUE(CriteriTecnici!$O5348,".",","),IFERROR(NUMBERVALUE(CriteriTecnici!$O5348,",","."),0))),4)&amp;""),",",".")&amp;CHAR(125)&amp;IF(TRUE,",",""))</f>
        <v/>
      </c>
    </row>
    <row r="5569">
      <c r="A5569" s="38">
        <f>IF(CriteriTecnici!$A5349="","","    "&amp;CHAR(123)&amp;CHAR(34)&amp;"bidderId"&amp;CHAR(34)&amp;": "&amp;CHAR(34)&amp;SUBSTITUTE(CriteriTecnici!$A5349,CHAR(34),"'")&amp;CHAR(34)&amp;", "&amp;CHAR(34)&amp;"lotId"&amp;CHAR(34)&amp;": "&amp;CHAR(34)&amp;SUBSTITUTE(CriteriTecnici!$C5349,CHAR(34),"'")&amp;CHAR(34)&amp;", "&amp;CHAR(34)&amp;"criterionId"&amp;CHAR(34)&amp;": "&amp;CHAR(34)&amp;SUBSTITUTE(CriteriTecnici!$D5349,CHAR(34),"'")&amp;CHAR(34)&amp;", "&amp;CHAR(34)&amp;"kind"&amp;CHAR(34)&amp;": "&amp;CHAR(34)&amp;SUBSTITUTE(CriteriTecnici!$F5349,CHAR(34),"'")&amp;CHAR(34)&amp;", "&amp;CHAR(34)&amp;"value"&amp;CHAR(34)&amp;": "&amp;SUBSTITUTE(TRIM(ROUND(IFERROR(CriteriTecnici!$N5349*1,IFERROR(NUMBERVALUE(CriteriTecnici!$N5349,".",","),IFERROR(NUMBERVALUE(CriteriTecnici!$N5349,",","."),0))),4)&amp;""),",",".")&amp;", "&amp;CHAR(34)&amp;"numerator"&amp;CHAR(34)&amp;": "&amp;SUBSTITUTE(TRIM(ROUND(IFERROR(CriteriTecnici!$K5349*1,IFERROR(NUMBERVALUE(CriteriTecnici!$K5349,".",","),IFERROR(NUMBERVALUE(CriteriTecnici!$K5349,",","."),0))),4)&amp;""),",",".")&amp;", "&amp;CHAR(34)&amp;"denominator"&amp;CHAR(34)&amp;": "&amp;SUBSTITUTE(TRIM(ROUND(IFERROR(CriteriTecnici!$L5349*1,IFERROR(NUMBERVALUE(CriteriTecnici!$L5349,".",","),IFERROR(NUMBERVALUE(CriteriTecnici!$L5349,",","."),0))),4)&amp;""),",",".")&amp;", "&amp;CHAR(34)&amp;"flag"&amp;CHAR(34)&amp;": "&amp;SUBSTITUTE(TRIM(ROUND(IFERROR(CriteriTecnici!$M5349*1,IFERROR(NUMBERVALUE(CriteriTecnici!$M5349,".",","),IFERROR(NUMBERVALUE(CriteriTecnici!$M5349,",","."),0))),4)&amp;""),",",".")&amp;", "&amp;CHAR(34)&amp;"rawScore"&amp;CHAR(34)&amp;": "&amp;SUBSTITUTE(TRIM(ROUND(IFERROR(CriteriTecnici!$O5349*1,IFERROR(NUMBERVALUE(CriteriTecnici!$O5349,".",","),IFERROR(NUMBERVALUE(CriteriTecnici!$O5349,",","."),0))),4)&amp;""),",",".")&amp;CHAR(125)&amp;IF(TRUE,",",""))</f>
        <v/>
      </c>
    </row>
    <row r="5570">
      <c r="A5570" s="38">
        <f>IF(CriteriTecnici!$A5350="","","    "&amp;CHAR(123)&amp;CHAR(34)&amp;"bidderId"&amp;CHAR(34)&amp;": "&amp;CHAR(34)&amp;SUBSTITUTE(CriteriTecnici!$A5350,CHAR(34),"'")&amp;CHAR(34)&amp;", "&amp;CHAR(34)&amp;"lotId"&amp;CHAR(34)&amp;": "&amp;CHAR(34)&amp;SUBSTITUTE(CriteriTecnici!$C5350,CHAR(34),"'")&amp;CHAR(34)&amp;", "&amp;CHAR(34)&amp;"criterionId"&amp;CHAR(34)&amp;": "&amp;CHAR(34)&amp;SUBSTITUTE(CriteriTecnici!$D5350,CHAR(34),"'")&amp;CHAR(34)&amp;", "&amp;CHAR(34)&amp;"kind"&amp;CHAR(34)&amp;": "&amp;CHAR(34)&amp;SUBSTITUTE(CriteriTecnici!$F5350,CHAR(34),"'")&amp;CHAR(34)&amp;", "&amp;CHAR(34)&amp;"value"&amp;CHAR(34)&amp;": "&amp;SUBSTITUTE(TRIM(ROUND(IFERROR(CriteriTecnici!$N5350*1,IFERROR(NUMBERVALUE(CriteriTecnici!$N5350,".",","),IFERROR(NUMBERVALUE(CriteriTecnici!$N5350,",","."),0))),4)&amp;""),",",".")&amp;", "&amp;CHAR(34)&amp;"numerator"&amp;CHAR(34)&amp;": "&amp;SUBSTITUTE(TRIM(ROUND(IFERROR(CriteriTecnici!$K5350*1,IFERROR(NUMBERVALUE(CriteriTecnici!$K5350,".",","),IFERROR(NUMBERVALUE(CriteriTecnici!$K5350,",","."),0))),4)&amp;""),",",".")&amp;", "&amp;CHAR(34)&amp;"denominator"&amp;CHAR(34)&amp;": "&amp;SUBSTITUTE(TRIM(ROUND(IFERROR(CriteriTecnici!$L5350*1,IFERROR(NUMBERVALUE(CriteriTecnici!$L5350,".",","),IFERROR(NUMBERVALUE(CriteriTecnici!$L5350,",","."),0))),4)&amp;""),",",".")&amp;", "&amp;CHAR(34)&amp;"flag"&amp;CHAR(34)&amp;": "&amp;SUBSTITUTE(TRIM(ROUND(IFERROR(CriteriTecnici!$M5350*1,IFERROR(NUMBERVALUE(CriteriTecnici!$M5350,".",","),IFERROR(NUMBERVALUE(CriteriTecnici!$M5350,",","."),0))),4)&amp;""),",",".")&amp;", "&amp;CHAR(34)&amp;"rawScore"&amp;CHAR(34)&amp;": "&amp;SUBSTITUTE(TRIM(ROUND(IFERROR(CriteriTecnici!$O5350*1,IFERROR(NUMBERVALUE(CriteriTecnici!$O5350,".",","),IFERROR(NUMBERVALUE(CriteriTecnici!$O5350,",","."),0))),4)&amp;""),",",".")&amp;CHAR(125)&amp;IF(TRUE,",",""))</f>
        <v/>
      </c>
    </row>
    <row r="5571">
      <c r="A5571" s="38">
        <f>IF(CriteriTecnici!$A5351="","","    "&amp;CHAR(123)&amp;CHAR(34)&amp;"bidderId"&amp;CHAR(34)&amp;": "&amp;CHAR(34)&amp;SUBSTITUTE(CriteriTecnici!$A5351,CHAR(34),"'")&amp;CHAR(34)&amp;", "&amp;CHAR(34)&amp;"lotId"&amp;CHAR(34)&amp;": "&amp;CHAR(34)&amp;SUBSTITUTE(CriteriTecnici!$C5351,CHAR(34),"'")&amp;CHAR(34)&amp;", "&amp;CHAR(34)&amp;"criterionId"&amp;CHAR(34)&amp;": "&amp;CHAR(34)&amp;SUBSTITUTE(CriteriTecnici!$D5351,CHAR(34),"'")&amp;CHAR(34)&amp;", "&amp;CHAR(34)&amp;"kind"&amp;CHAR(34)&amp;": "&amp;CHAR(34)&amp;SUBSTITUTE(CriteriTecnici!$F5351,CHAR(34),"'")&amp;CHAR(34)&amp;", "&amp;CHAR(34)&amp;"value"&amp;CHAR(34)&amp;": "&amp;SUBSTITUTE(TRIM(ROUND(IFERROR(CriteriTecnici!$N5351*1,IFERROR(NUMBERVALUE(CriteriTecnici!$N5351,".",","),IFERROR(NUMBERVALUE(CriteriTecnici!$N5351,",","."),0))),4)&amp;""),",",".")&amp;", "&amp;CHAR(34)&amp;"numerator"&amp;CHAR(34)&amp;": "&amp;SUBSTITUTE(TRIM(ROUND(IFERROR(CriteriTecnici!$K5351*1,IFERROR(NUMBERVALUE(CriteriTecnici!$K5351,".",","),IFERROR(NUMBERVALUE(CriteriTecnici!$K5351,",","."),0))),4)&amp;""),",",".")&amp;", "&amp;CHAR(34)&amp;"denominator"&amp;CHAR(34)&amp;": "&amp;SUBSTITUTE(TRIM(ROUND(IFERROR(CriteriTecnici!$L5351*1,IFERROR(NUMBERVALUE(CriteriTecnici!$L5351,".",","),IFERROR(NUMBERVALUE(CriteriTecnici!$L5351,",","."),0))),4)&amp;""),",",".")&amp;", "&amp;CHAR(34)&amp;"flag"&amp;CHAR(34)&amp;": "&amp;SUBSTITUTE(TRIM(ROUND(IFERROR(CriteriTecnici!$M5351*1,IFERROR(NUMBERVALUE(CriteriTecnici!$M5351,".",","),IFERROR(NUMBERVALUE(CriteriTecnici!$M5351,",","."),0))),4)&amp;""),",",".")&amp;", "&amp;CHAR(34)&amp;"rawScore"&amp;CHAR(34)&amp;": "&amp;SUBSTITUTE(TRIM(ROUND(IFERROR(CriteriTecnici!$O5351*1,IFERROR(NUMBERVALUE(CriteriTecnici!$O5351,".",","),IFERROR(NUMBERVALUE(CriteriTecnici!$O5351,",","."),0))),4)&amp;""),",",".")&amp;CHAR(125)&amp;IF(TRUE,",",""))</f>
        <v/>
      </c>
    </row>
    <row r="5572">
      <c r="A5572" s="38">
        <f>IF(CriteriTecnici!$A5352="","","    "&amp;CHAR(123)&amp;CHAR(34)&amp;"bidderId"&amp;CHAR(34)&amp;": "&amp;CHAR(34)&amp;SUBSTITUTE(CriteriTecnici!$A5352,CHAR(34),"'")&amp;CHAR(34)&amp;", "&amp;CHAR(34)&amp;"lotId"&amp;CHAR(34)&amp;": "&amp;CHAR(34)&amp;SUBSTITUTE(CriteriTecnici!$C5352,CHAR(34),"'")&amp;CHAR(34)&amp;", "&amp;CHAR(34)&amp;"criterionId"&amp;CHAR(34)&amp;": "&amp;CHAR(34)&amp;SUBSTITUTE(CriteriTecnici!$D5352,CHAR(34),"'")&amp;CHAR(34)&amp;", "&amp;CHAR(34)&amp;"kind"&amp;CHAR(34)&amp;": "&amp;CHAR(34)&amp;SUBSTITUTE(CriteriTecnici!$F5352,CHAR(34),"'")&amp;CHAR(34)&amp;", "&amp;CHAR(34)&amp;"value"&amp;CHAR(34)&amp;": "&amp;SUBSTITUTE(TRIM(ROUND(IFERROR(CriteriTecnici!$N5352*1,IFERROR(NUMBERVALUE(CriteriTecnici!$N5352,".",","),IFERROR(NUMBERVALUE(CriteriTecnici!$N5352,",","."),0))),4)&amp;""),",",".")&amp;", "&amp;CHAR(34)&amp;"numerator"&amp;CHAR(34)&amp;": "&amp;SUBSTITUTE(TRIM(ROUND(IFERROR(CriteriTecnici!$K5352*1,IFERROR(NUMBERVALUE(CriteriTecnici!$K5352,".",","),IFERROR(NUMBERVALUE(CriteriTecnici!$K5352,",","."),0))),4)&amp;""),",",".")&amp;", "&amp;CHAR(34)&amp;"denominator"&amp;CHAR(34)&amp;": "&amp;SUBSTITUTE(TRIM(ROUND(IFERROR(CriteriTecnici!$L5352*1,IFERROR(NUMBERVALUE(CriteriTecnici!$L5352,".",","),IFERROR(NUMBERVALUE(CriteriTecnici!$L5352,",","."),0))),4)&amp;""),",",".")&amp;", "&amp;CHAR(34)&amp;"flag"&amp;CHAR(34)&amp;": "&amp;SUBSTITUTE(TRIM(ROUND(IFERROR(CriteriTecnici!$M5352*1,IFERROR(NUMBERVALUE(CriteriTecnici!$M5352,".",","),IFERROR(NUMBERVALUE(CriteriTecnici!$M5352,",","."),0))),4)&amp;""),",",".")&amp;", "&amp;CHAR(34)&amp;"rawScore"&amp;CHAR(34)&amp;": "&amp;SUBSTITUTE(TRIM(ROUND(IFERROR(CriteriTecnici!$O5352*1,IFERROR(NUMBERVALUE(CriteriTecnici!$O5352,".",","),IFERROR(NUMBERVALUE(CriteriTecnici!$O5352,",","."),0))),4)&amp;""),",",".")&amp;CHAR(125)&amp;IF(TRUE,",",""))</f>
        <v/>
      </c>
    </row>
    <row r="5573">
      <c r="A5573" s="38">
        <f>IF(CriteriTecnici!$A5353="","","    "&amp;CHAR(123)&amp;CHAR(34)&amp;"bidderId"&amp;CHAR(34)&amp;": "&amp;CHAR(34)&amp;SUBSTITUTE(CriteriTecnici!$A5353,CHAR(34),"'")&amp;CHAR(34)&amp;", "&amp;CHAR(34)&amp;"lotId"&amp;CHAR(34)&amp;": "&amp;CHAR(34)&amp;SUBSTITUTE(CriteriTecnici!$C5353,CHAR(34),"'")&amp;CHAR(34)&amp;", "&amp;CHAR(34)&amp;"criterionId"&amp;CHAR(34)&amp;": "&amp;CHAR(34)&amp;SUBSTITUTE(CriteriTecnici!$D5353,CHAR(34),"'")&amp;CHAR(34)&amp;", "&amp;CHAR(34)&amp;"kind"&amp;CHAR(34)&amp;": "&amp;CHAR(34)&amp;SUBSTITUTE(CriteriTecnici!$F5353,CHAR(34),"'")&amp;CHAR(34)&amp;", "&amp;CHAR(34)&amp;"value"&amp;CHAR(34)&amp;": "&amp;SUBSTITUTE(TRIM(ROUND(IFERROR(CriteriTecnici!$N5353*1,IFERROR(NUMBERVALUE(CriteriTecnici!$N5353,".",","),IFERROR(NUMBERVALUE(CriteriTecnici!$N5353,",","."),0))),4)&amp;""),",",".")&amp;", "&amp;CHAR(34)&amp;"numerator"&amp;CHAR(34)&amp;": "&amp;SUBSTITUTE(TRIM(ROUND(IFERROR(CriteriTecnici!$K5353*1,IFERROR(NUMBERVALUE(CriteriTecnici!$K5353,".",","),IFERROR(NUMBERVALUE(CriteriTecnici!$K5353,",","."),0))),4)&amp;""),",",".")&amp;", "&amp;CHAR(34)&amp;"denominator"&amp;CHAR(34)&amp;": "&amp;SUBSTITUTE(TRIM(ROUND(IFERROR(CriteriTecnici!$L5353*1,IFERROR(NUMBERVALUE(CriteriTecnici!$L5353,".",","),IFERROR(NUMBERVALUE(CriteriTecnici!$L5353,",","."),0))),4)&amp;""),",",".")&amp;", "&amp;CHAR(34)&amp;"flag"&amp;CHAR(34)&amp;": "&amp;SUBSTITUTE(TRIM(ROUND(IFERROR(CriteriTecnici!$M5353*1,IFERROR(NUMBERVALUE(CriteriTecnici!$M5353,".",","),IFERROR(NUMBERVALUE(CriteriTecnici!$M5353,",","."),0))),4)&amp;""),",",".")&amp;", "&amp;CHAR(34)&amp;"rawScore"&amp;CHAR(34)&amp;": "&amp;SUBSTITUTE(TRIM(ROUND(IFERROR(CriteriTecnici!$O5353*1,IFERROR(NUMBERVALUE(CriteriTecnici!$O5353,".",","),IFERROR(NUMBERVALUE(CriteriTecnici!$O5353,",","."),0))),4)&amp;""),",",".")&amp;CHAR(125)&amp;IF(TRUE,",",""))</f>
        <v/>
      </c>
    </row>
    <row r="5574">
      <c r="A5574" s="38">
        <f>IF(CriteriTecnici!$A5354="","","    "&amp;CHAR(123)&amp;CHAR(34)&amp;"bidderId"&amp;CHAR(34)&amp;": "&amp;CHAR(34)&amp;SUBSTITUTE(CriteriTecnici!$A5354,CHAR(34),"'")&amp;CHAR(34)&amp;", "&amp;CHAR(34)&amp;"lotId"&amp;CHAR(34)&amp;": "&amp;CHAR(34)&amp;SUBSTITUTE(CriteriTecnici!$C5354,CHAR(34),"'")&amp;CHAR(34)&amp;", "&amp;CHAR(34)&amp;"criterionId"&amp;CHAR(34)&amp;": "&amp;CHAR(34)&amp;SUBSTITUTE(CriteriTecnici!$D5354,CHAR(34),"'")&amp;CHAR(34)&amp;", "&amp;CHAR(34)&amp;"kind"&amp;CHAR(34)&amp;": "&amp;CHAR(34)&amp;SUBSTITUTE(CriteriTecnici!$F5354,CHAR(34),"'")&amp;CHAR(34)&amp;", "&amp;CHAR(34)&amp;"value"&amp;CHAR(34)&amp;": "&amp;SUBSTITUTE(TRIM(ROUND(IFERROR(CriteriTecnici!$N5354*1,IFERROR(NUMBERVALUE(CriteriTecnici!$N5354,".",","),IFERROR(NUMBERVALUE(CriteriTecnici!$N5354,",","."),0))),4)&amp;""),",",".")&amp;", "&amp;CHAR(34)&amp;"numerator"&amp;CHAR(34)&amp;": "&amp;SUBSTITUTE(TRIM(ROUND(IFERROR(CriteriTecnici!$K5354*1,IFERROR(NUMBERVALUE(CriteriTecnici!$K5354,".",","),IFERROR(NUMBERVALUE(CriteriTecnici!$K5354,",","."),0))),4)&amp;""),",",".")&amp;", "&amp;CHAR(34)&amp;"denominator"&amp;CHAR(34)&amp;": "&amp;SUBSTITUTE(TRIM(ROUND(IFERROR(CriteriTecnici!$L5354*1,IFERROR(NUMBERVALUE(CriteriTecnici!$L5354,".",","),IFERROR(NUMBERVALUE(CriteriTecnici!$L5354,",","."),0))),4)&amp;""),",",".")&amp;", "&amp;CHAR(34)&amp;"flag"&amp;CHAR(34)&amp;": "&amp;SUBSTITUTE(TRIM(ROUND(IFERROR(CriteriTecnici!$M5354*1,IFERROR(NUMBERVALUE(CriteriTecnici!$M5354,".",","),IFERROR(NUMBERVALUE(CriteriTecnici!$M5354,",","."),0))),4)&amp;""),",",".")&amp;", "&amp;CHAR(34)&amp;"rawScore"&amp;CHAR(34)&amp;": "&amp;SUBSTITUTE(TRIM(ROUND(IFERROR(CriteriTecnici!$O5354*1,IFERROR(NUMBERVALUE(CriteriTecnici!$O5354,".",","),IFERROR(NUMBERVALUE(CriteriTecnici!$O5354,",","."),0))),4)&amp;""),",",".")&amp;CHAR(125)&amp;IF(TRUE,",",""))</f>
        <v/>
      </c>
    </row>
    <row r="5575">
      <c r="A5575" s="38">
        <f>IF(CriteriTecnici!$A5355="","","    "&amp;CHAR(123)&amp;CHAR(34)&amp;"bidderId"&amp;CHAR(34)&amp;": "&amp;CHAR(34)&amp;SUBSTITUTE(CriteriTecnici!$A5355,CHAR(34),"'")&amp;CHAR(34)&amp;", "&amp;CHAR(34)&amp;"lotId"&amp;CHAR(34)&amp;": "&amp;CHAR(34)&amp;SUBSTITUTE(CriteriTecnici!$C5355,CHAR(34),"'")&amp;CHAR(34)&amp;", "&amp;CHAR(34)&amp;"criterionId"&amp;CHAR(34)&amp;": "&amp;CHAR(34)&amp;SUBSTITUTE(CriteriTecnici!$D5355,CHAR(34),"'")&amp;CHAR(34)&amp;", "&amp;CHAR(34)&amp;"kind"&amp;CHAR(34)&amp;": "&amp;CHAR(34)&amp;SUBSTITUTE(CriteriTecnici!$F5355,CHAR(34),"'")&amp;CHAR(34)&amp;", "&amp;CHAR(34)&amp;"value"&amp;CHAR(34)&amp;": "&amp;SUBSTITUTE(TRIM(ROUND(IFERROR(CriteriTecnici!$N5355*1,IFERROR(NUMBERVALUE(CriteriTecnici!$N5355,".",","),IFERROR(NUMBERVALUE(CriteriTecnici!$N5355,",","."),0))),4)&amp;""),",",".")&amp;", "&amp;CHAR(34)&amp;"numerator"&amp;CHAR(34)&amp;": "&amp;SUBSTITUTE(TRIM(ROUND(IFERROR(CriteriTecnici!$K5355*1,IFERROR(NUMBERVALUE(CriteriTecnici!$K5355,".",","),IFERROR(NUMBERVALUE(CriteriTecnici!$K5355,",","."),0))),4)&amp;""),",",".")&amp;", "&amp;CHAR(34)&amp;"denominator"&amp;CHAR(34)&amp;": "&amp;SUBSTITUTE(TRIM(ROUND(IFERROR(CriteriTecnici!$L5355*1,IFERROR(NUMBERVALUE(CriteriTecnici!$L5355,".",","),IFERROR(NUMBERVALUE(CriteriTecnici!$L5355,",","."),0))),4)&amp;""),",",".")&amp;", "&amp;CHAR(34)&amp;"flag"&amp;CHAR(34)&amp;": "&amp;SUBSTITUTE(TRIM(ROUND(IFERROR(CriteriTecnici!$M5355*1,IFERROR(NUMBERVALUE(CriteriTecnici!$M5355,".",","),IFERROR(NUMBERVALUE(CriteriTecnici!$M5355,",","."),0))),4)&amp;""),",",".")&amp;", "&amp;CHAR(34)&amp;"rawScore"&amp;CHAR(34)&amp;": "&amp;SUBSTITUTE(TRIM(ROUND(IFERROR(CriteriTecnici!$O5355*1,IFERROR(NUMBERVALUE(CriteriTecnici!$O5355,".",","),IFERROR(NUMBERVALUE(CriteriTecnici!$O5355,",","."),0))),4)&amp;""),",",".")&amp;CHAR(125)&amp;IF(TRUE,",",""))</f>
        <v/>
      </c>
    </row>
    <row r="5576">
      <c r="A5576" s="38">
        <f>IF(CriteriTecnici!$A5356="","","    "&amp;CHAR(123)&amp;CHAR(34)&amp;"bidderId"&amp;CHAR(34)&amp;": "&amp;CHAR(34)&amp;SUBSTITUTE(CriteriTecnici!$A5356,CHAR(34),"'")&amp;CHAR(34)&amp;", "&amp;CHAR(34)&amp;"lotId"&amp;CHAR(34)&amp;": "&amp;CHAR(34)&amp;SUBSTITUTE(CriteriTecnici!$C5356,CHAR(34),"'")&amp;CHAR(34)&amp;", "&amp;CHAR(34)&amp;"criterionId"&amp;CHAR(34)&amp;": "&amp;CHAR(34)&amp;SUBSTITUTE(CriteriTecnici!$D5356,CHAR(34),"'")&amp;CHAR(34)&amp;", "&amp;CHAR(34)&amp;"kind"&amp;CHAR(34)&amp;": "&amp;CHAR(34)&amp;SUBSTITUTE(CriteriTecnici!$F5356,CHAR(34),"'")&amp;CHAR(34)&amp;", "&amp;CHAR(34)&amp;"value"&amp;CHAR(34)&amp;": "&amp;SUBSTITUTE(TRIM(ROUND(IFERROR(CriteriTecnici!$N5356*1,IFERROR(NUMBERVALUE(CriteriTecnici!$N5356,".",","),IFERROR(NUMBERVALUE(CriteriTecnici!$N5356,",","."),0))),4)&amp;""),",",".")&amp;", "&amp;CHAR(34)&amp;"numerator"&amp;CHAR(34)&amp;": "&amp;SUBSTITUTE(TRIM(ROUND(IFERROR(CriteriTecnici!$K5356*1,IFERROR(NUMBERVALUE(CriteriTecnici!$K5356,".",","),IFERROR(NUMBERVALUE(CriteriTecnici!$K5356,",","."),0))),4)&amp;""),",",".")&amp;", "&amp;CHAR(34)&amp;"denominator"&amp;CHAR(34)&amp;": "&amp;SUBSTITUTE(TRIM(ROUND(IFERROR(CriteriTecnici!$L5356*1,IFERROR(NUMBERVALUE(CriteriTecnici!$L5356,".",","),IFERROR(NUMBERVALUE(CriteriTecnici!$L5356,",","."),0))),4)&amp;""),",",".")&amp;", "&amp;CHAR(34)&amp;"flag"&amp;CHAR(34)&amp;": "&amp;SUBSTITUTE(TRIM(ROUND(IFERROR(CriteriTecnici!$M5356*1,IFERROR(NUMBERVALUE(CriteriTecnici!$M5356,".",","),IFERROR(NUMBERVALUE(CriteriTecnici!$M5356,",","."),0))),4)&amp;""),",",".")&amp;", "&amp;CHAR(34)&amp;"rawScore"&amp;CHAR(34)&amp;": "&amp;SUBSTITUTE(TRIM(ROUND(IFERROR(CriteriTecnici!$O5356*1,IFERROR(NUMBERVALUE(CriteriTecnici!$O5356,".",","),IFERROR(NUMBERVALUE(CriteriTecnici!$O5356,",","."),0))),4)&amp;""),",",".")&amp;CHAR(125)&amp;IF(TRUE,",",""))</f>
        <v/>
      </c>
    </row>
    <row r="5577">
      <c r="A5577" s="38">
        <f>IF(CriteriTecnici!$A5357="","","    "&amp;CHAR(123)&amp;CHAR(34)&amp;"bidderId"&amp;CHAR(34)&amp;": "&amp;CHAR(34)&amp;SUBSTITUTE(CriteriTecnici!$A5357,CHAR(34),"'")&amp;CHAR(34)&amp;", "&amp;CHAR(34)&amp;"lotId"&amp;CHAR(34)&amp;": "&amp;CHAR(34)&amp;SUBSTITUTE(CriteriTecnici!$C5357,CHAR(34),"'")&amp;CHAR(34)&amp;", "&amp;CHAR(34)&amp;"criterionId"&amp;CHAR(34)&amp;": "&amp;CHAR(34)&amp;SUBSTITUTE(CriteriTecnici!$D5357,CHAR(34),"'")&amp;CHAR(34)&amp;", "&amp;CHAR(34)&amp;"kind"&amp;CHAR(34)&amp;": "&amp;CHAR(34)&amp;SUBSTITUTE(CriteriTecnici!$F5357,CHAR(34),"'")&amp;CHAR(34)&amp;", "&amp;CHAR(34)&amp;"value"&amp;CHAR(34)&amp;": "&amp;SUBSTITUTE(TRIM(ROUND(IFERROR(CriteriTecnici!$N5357*1,IFERROR(NUMBERVALUE(CriteriTecnici!$N5357,".",","),IFERROR(NUMBERVALUE(CriteriTecnici!$N5357,",","."),0))),4)&amp;""),",",".")&amp;", "&amp;CHAR(34)&amp;"numerator"&amp;CHAR(34)&amp;": "&amp;SUBSTITUTE(TRIM(ROUND(IFERROR(CriteriTecnici!$K5357*1,IFERROR(NUMBERVALUE(CriteriTecnici!$K5357,".",","),IFERROR(NUMBERVALUE(CriteriTecnici!$K5357,",","."),0))),4)&amp;""),",",".")&amp;", "&amp;CHAR(34)&amp;"denominator"&amp;CHAR(34)&amp;": "&amp;SUBSTITUTE(TRIM(ROUND(IFERROR(CriteriTecnici!$L5357*1,IFERROR(NUMBERVALUE(CriteriTecnici!$L5357,".",","),IFERROR(NUMBERVALUE(CriteriTecnici!$L5357,",","."),0))),4)&amp;""),",",".")&amp;", "&amp;CHAR(34)&amp;"flag"&amp;CHAR(34)&amp;": "&amp;SUBSTITUTE(TRIM(ROUND(IFERROR(CriteriTecnici!$M5357*1,IFERROR(NUMBERVALUE(CriteriTecnici!$M5357,".",","),IFERROR(NUMBERVALUE(CriteriTecnici!$M5357,",","."),0))),4)&amp;""),",",".")&amp;", "&amp;CHAR(34)&amp;"rawScore"&amp;CHAR(34)&amp;": "&amp;SUBSTITUTE(TRIM(ROUND(IFERROR(CriteriTecnici!$O5357*1,IFERROR(NUMBERVALUE(CriteriTecnici!$O5357,".",","),IFERROR(NUMBERVALUE(CriteriTecnici!$O5357,",","."),0))),4)&amp;""),",",".")&amp;CHAR(125)&amp;IF(TRUE,",",""))</f>
        <v/>
      </c>
    </row>
    <row r="5578">
      <c r="A5578" s="38">
        <f>IF(CriteriTecnici!$A5358="","","    "&amp;CHAR(123)&amp;CHAR(34)&amp;"bidderId"&amp;CHAR(34)&amp;": "&amp;CHAR(34)&amp;SUBSTITUTE(CriteriTecnici!$A5358,CHAR(34),"'")&amp;CHAR(34)&amp;", "&amp;CHAR(34)&amp;"lotId"&amp;CHAR(34)&amp;": "&amp;CHAR(34)&amp;SUBSTITUTE(CriteriTecnici!$C5358,CHAR(34),"'")&amp;CHAR(34)&amp;", "&amp;CHAR(34)&amp;"criterionId"&amp;CHAR(34)&amp;": "&amp;CHAR(34)&amp;SUBSTITUTE(CriteriTecnici!$D5358,CHAR(34),"'")&amp;CHAR(34)&amp;", "&amp;CHAR(34)&amp;"kind"&amp;CHAR(34)&amp;": "&amp;CHAR(34)&amp;SUBSTITUTE(CriteriTecnici!$F5358,CHAR(34),"'")&amp;CHAR(34)&amp;", "&amp;CHAR(34)&amp;"value"&amp;CHAR(34)&amp;": "&amp;SUBSTITUTE(TRIM(ROUND(IFERROR(CriteriTecnici!$N5358*1,IFERROR(NUMBERVALUE(CriteriTecnici!$N5358,".",","),IFERROR(NUMBERVALUE(CriteriTecnici!$N5358,",","."),0))),4)&amp;""),",",".")&amp;", "&amp;CHAR(34)&amp;"numerator"&amp;CHAR(34)&amp;": "&amp;SUBSTITUTE(TRIM(ROUND(IFERROR(CriteriTecnici!$K5358*1,IFERROR(NUMBERVALUE(CriteriTecnici!$K5358,".",","),IFERROR(NUMBERVALUE(CriteriTecnici!$K5358,",","."),0))),4)&amp;""),",",".")&amp;", "&amp;CHAR(34)&amp;"denominator"&amp;CHAR(34)&amp;": "&amp;SUBSTITUTE(TRIM(ROUND(IFERROR(CriteriTecnici!$L5358*1,IFERROR(NUMBERVALUE(CriteriTecnici!$L5358,".",","),IFERROR(NUMBERVALUE(CriteriTecnici!$L5358,",","."),0))),4)&amp;""),",",".")&amp;", "&amp;CHAR(34)&amp;"flag"&amp;CHAR(34)&amp;": "&amp;SUBSTITUTE(TRIM(ROUND(IFERROR(CriteriTecnici!$M5358*1,IFERROR(NUMBERVALUE(CriteriTecnici!$M5358,".",","),IFERROR(NUMBERVALUE(CriteriTecnici!$M5358,",","."),0))),4)&amp;""),",",".")&amp;", "&amp;CHAR(34)&amp;"rawScore"&amp;CHAR(34)&amp;": "&amp;SUBSTITUTE(TRIM(ROUND(IFERROR(CriteriTecnici!$O5358*1,IFERROR(NUMBERVALUE(CriteriTecnici!$O5358,".",","),IFERROR(NUMBERVALUE(CriteriTecnici!$O5358,",","."),0))),4)&amp;""),",",".")&amp;CHAR(125)&amp;IF(TRUE,",",""))</f>
        <v/>
      </c>
    </row>
    <row r="5579">
      <c r="A5579" s="38">
        <f>IF(CriteriTecnici!$A5359="","","    "&amp;CHAR(123)&amp;CHAR(34)&amp;"bidderId"&amp;CHAR(34)&amp;": "&amp;CHAR(34)&amp;SUBSTITUTE(CriteriTecnici!$A5359,CHAR(34),"'")&amp;CHAR(34)&amp;", "&amp;CHAR(34)&amp;"lotId"&amp;CHAR(34)&amp;": "&amp;CHAR(34)&amp;SUBSTITUTE(CriteriTecnici!$C5359,CHAR(34),"'")&amp;CHAR(34)&amp;", "&amp;CHAR(34)&amp;"criterionId"&amp;CHAR(34)&amp;": "&amp;CHAR(34)&amp;SUBSTITUTE(CriteriTecnici!$D5359,CHAR(34),"'")&amp;CHAR(34)&amp;", "&amp;CHAR(34)&amp;"kind"&amp;CHAR(34)&amp;": "&amp;CHAR(34)&amp;SUBSTITUTE(CriteriTecnici!$F5359,CHAR(34),"'")&amp;CHAR(34)&amp;", "&amp;CHAR(34)&amp;"value"&amp;CHAR(34)&amp;": "&amp;SUBSTITUTE(TRIM(ROUND(IFERROR(CriteriTecnici!$N5359*1,IFERROR(NUMBERVALUE(CriteriTecnici!$N5359,".",","),IFERROR(NUMBERVALUE(CriteriTecnici!$N5359,",","."),0))),4)&amp;""),",",".")&amp;", "&amp;CHAR(34)&amp;"numerator"&amp;CHAR(34)&amp;": "&amp;SUBSTITUTE(TRIM(ROUND(IFERROR(CriteriTecnici!$K5359*1,IFERROR(NUMBERVALUE(CriteriTecnici!$K5359,".",","),IFERROR(NUMBERVALUE(CriteriTecnici!$K5359,",","."),0))),4)&amp;""),",",".")&amp;", "&amp;CHAR(34)&amp;"denominator"&amp;CHAR(34)&amp;": "&amp;SUBSTITUTE(TRIM(ROUND(IFERROR(CriteriTecnici!$L5359*1,IFERROR(NUMBERVALUE(CriteriTecnici!$L5359,".",","),IFERROR(NUMBERVALUE(CriteriTecnici!$L5359,",","."),0))),4)&amp;""),",",".")&amp;", "&amp;CHAR(34)&amp;"flag"&amp;CHAR(34)&amp;": "&amp;SUBSTITUTE(TRIM(ROUND(IFERROR(CriteriTecnici!$M5359*1,IFERROR(NUMBERVALUE(CriteriTecnici!$M5359,".",","),IFERROR(NUMBERVALUE(CriteriTecnici!$M5359,",","."),0))),4)&amp;""),",",".")&amp;", "&amp;CHAR(34)&amp;"rawScore"&amp;CHAR(34)&amp;": "&amp;SUBSTITUTE(TRIM(ROUND(IFERROR(CriteriTecnici!$O5359*1,IFERROR(NUMBERVALUE(CriteriTecnici!$O5359,".",","),IFERROR(NUMBERVALUE(CriteriTecnici!$O5359,",","."),0))),4)&amp;""),",",".")&amp;CHAR(125)&amp;IF(TRUE,",",""))</f>
        <v/>
      </c>
    </row>
    <row r="5580">
      <c r="A5580" s="38">
        <f>IF(CriteriTecnici!$A5360="","","    "&amp;CHAR(123)&amp;CHAR(34)&amp;"bidderId"&amp;CHAR(34)&amp;": "&amp;CHAR(34)&amp;SUBSTITUTE(CriteriTecnici!$A5360,CHAR(34),"'")&amp;CHAR(34)&amp;", "&amp;CHAR(34)&amp;"lotId"&amp;CHAR(34)&amp;": "&amp;CHAR(34)&amp;SUBSTITUTE(CriteriTecnici!$C5360,CHAR(34),"'")&amp;CHAR(34)&amp;", "&amp;CHAR(34)&amp;"criterionId"&amp;CHAR(34)&amp;": "&amp;CHAR(34)&amp;SUBSTITUTE(CriteriTecnici!$D5360,CHAR(34),"'")&amp;CHAR(34)&amp;", "&amp;CHAR(34)&amp;"kind"&amp;CHAR(34)&amp;": "&amp;CHAR(34)&amp;SUBSTITUTE(CriteriTecnici!$F5360,CHAR(34),"'")&amp;CHAR(34)&amp;", "&amp;CHAR(34)&amp;"value"&amp;CHAR(34)&amp;": "&amp;SUBSTITUTE(TRIM(ROUND(IFERROR(CriteriTecnici!$N5360*1,IFERROR(NUMBERVALUE(CriteriTecnici!$N5360,".",","),IFERROR(NUMBERVALUE(CriteriTecnici!$N5360,",","."),0))),4)&amp;""),",",".")&amp;", "&amp;CHAR(34)&amp;"numerator"&amp;CHAR(34)&amp;": "&amp;SUBSTITUTE(TRIM(ROUND(IFERROR(CriteriTecnici!$K5360*1,IFERROR(NUMBERVALUE(CriteriTecnici!$K5360,".",","),IFERROR(NUMBERVALUE(CriteriTecnici!$K5360,",","."),0))),4)&amp;""),",",".")&amp;", "&amp;CHAR(34)&amp;"denominator"&amp;CHAR(34)&amp;": "&amp;SUBSTITUTE(TRIM(ROUND(IFERROR(CriteriTecnici!$L5360*1,IFERROR(NUMBERVALUE(CriteriTecnici!$L5360,".",","),IFERROR(NUMBERVALUE(CriteriTecnici!$L5360,",","."),0))),4)&amp;""),",",".")&amp;", "&amp;CHAR(34)&amp;"flag"&amp;CHAR(34)&amp;": "&amp;SUBSTITUTE(TRIM(ROUND(IFERROR(CriteriTecnici!$M5360*1,IFERROR(NUMBERVALUE(CriteriTecnici!$M5360,".",","),IFERROR(NUMBERVALUE(CriteriTecnici!$M5360,",","."),0))),4)&amp;""),",",".")&amp;", "&amp;CHAR(34)&amp;"rawScore"&amp;CHAR(34)&amp;": "&amp;SUBSTITUTE(TRIM(ROUND(IFERROR(CriteriTecnici!$O5360*1,IFERROR(NUMBERVALUE(CriteriTecnici!$O5360,".",","),IFERROR(NUMBERVALUE(CriteriTecnici!$O5360,",","."),0))),4)&amp;""),",",".")&amp;CHAR(125)&amp;IF(TRUE,",",""))</f>
        <v/>
      </c>
    </row>
    <row r="5581">
      <c r="A5581" s="38">
        <f>IF(CriteriTecnici!$A5361="","","    "&amp;CHAR(123)&amp;CHAR(34)&amp;"bidderId"&amp;CHAR(34)&amp;": "&amp;CHAR(34)&amp;SUBSTITUTE(CriteriTecnici!$A5361,CHAR(34),"'")&amp;CHAR(34)&amp;", "&amp;CHAR(34)&amp;"lotId"&amp;CHAR(34)&amp;": "&amp;CHAR(34)&amp;SUBSTITUTE(CriteriTecnici!$C5361,CHAR(34),"'")&amp;CHAR(34)&amp;", "&amp;CHAR(34)&amp;"criterionId"&amp;CHAR(34)&amp;": "&amp;CHAR(34)&amp;SUBSTITUTE(CriteriTecnici!$D5361,CHAR(34),"'")&amp;CHAR(34)&amp;", "&amp;CHAR(34)&amp;"kind"&amp;CHAR(34)&amp;": "&amp;CHAR(34)&amp;SUBSTITUTE(CriteriTecnici!$F5361,CHAR(34),"'")&amp;CHAR(34)&amp;", "&amp;CHAR(34)&amp;"value"&amp;CHAR(34)&amp;": "&amp;SUBSTITUTE(TRIM(ROUND(IFERROR(CriteriTecnici!$N5361*1,IFERROR(NUMBERVALUE(CriteriTecnici!$N5361,".",","),IFERROR(NUMBERVALUE(CriteriTecnici!$N5361,",","."),0))),4)&amp;""),",",".")&amp;", "&amp;CHAR(34)&amp;"numerator"&amp;CHAR(34)&amp;": "&amp;SUBSTITUTE(TRIM(ROUND(IFERROR(CriteriTecnici!$K5361*1,IFERROR(NUMBERVALUE(CriteriTecnici!$K5361,".",","),IFERROR(NUMBERVALUE(CriteriTecnici!$K5361,",","."),0))),4)&amp;""),",",".")&amp;", "&amp;CHAR(34)&amp;"denominator"&amp;CHAR(34)&amp;": "&amp;SUBSTITUTE(TRIM(ROUND(IFERROR(CriteriTecnici!$L5361*1,IFERROR(NUMBERVALUE(CriteriTecnici!$L5361,".",","),IFERROR(NUMBERVALUE(CriteriTecnici!$L5361,",","."),0))),4)&amp;""),",",".")&amp;", "&amp;CHAR(34)&amp;"flag"&amp;CHAR(34)&amp;": "&amp;SUBSTITUTE(TRIM(ROUND(IFERROR(CriteriTecnici!$M5361*1,IFERROR(NUMBERVALUE(CriteriTecnici!$M5361,".",","),IFERROR(NUMBERVALUE(CriteriTecnici!$M5361,",","."),0))),4)&amp;""),",",".")&amp;", "&amp;CHAR(34)&amp;"rawScore"&amp;CHAR(34)&amp;": "&amp;SUBSTITUTE(TRIM(ROUND(IFERROR(CriteriTecnici!$O5361*1,IFERROR(NUMBERVALUE(CriteriTecnici!$O5361,".",","),IFERROR(NUMBERVALUE(CriteriTecnici!$O5361,",","."),0))),4)&amp;""),",",".")&amp;CHAR(125)&amp;IF(TRUE,",",""))</f>
        <v/>
      </c>
    </row>
    <row r="5582">
      <c r="A5582" s="38">
        <f>IF(CriteriTecnici!$A5362="","","    "&amp;CHAR(123)&amp;CHAR(34)&amp;"bidderId"&amp;CHAR(34)&amp;": "&amp;CHAR(34)&amp;SUBSTITUTE(CriteriTecnici!$A5362,CHAR(34),"'")&amp;CHAR(34)&amp;", "&amp;CHAR(34)&amp;"lotId"&amp;CHAR(34)&amp;": "&amp;CHAR(34)&amp;SUBSTITUTE(CriteriTecnici!$C5362,CHAR(34),"'")&amp;CHAR(34)&amp;", "&amp;CHAR(34)&amp;"criterionId"&amp;CHAR(34)&amp;": "&amp;CHAR(34)&amp;SUBSTITUTE(CriteriTecnici!$D5362,CHAR(34),"'")&amp;CHAR(34)&amp;", "&amp;CHAR(34)&amp;"kind"&amp;CHAR(34)&amp;": "&amp;CHAR(34)&amp;SUBSTITUTE(CriteriTecnici!$F5362,CHAR(34),"'")&amp;CHAR(34)&amp;", "&amp;CHAR(34)&amp;"value"&amp;CHAR(34)&amp;": "&amp;SUBSTITUTE(TRIM(ROUND(IFERROR(CriteriTecnici!$N5362*1,IFERROR(NUMBERVALUE(CriteriTecnici!$N5362,".",","),IFERROR(NUMBERVALUE(CriteriTecnici!$N5362,",","."),0))),4)&amp;""),",",".")&amp;", "&amp;CHAR(34)&amp;"numerator"&amp;CHAR(34)&amp;": "&amp;SUBSTITUTE(TRIM(ROUND(IFERROR(CriteriTecnici!$K5362*1,IFERROR(NUMBERVALUE(CriteriTecnici!$K5362,".",","),IFERROR(NUMBERVALUE(CriteriTecnici!$K5362,",","."),0))),4)&amp;""),",",".")&amp;", "&amp;CHAR(34)&amp;"denominator"&amp;CHAR(34)&amp;": "&amp;SUBSTITUTE(TRIM(ROUND(IFERROR(CriteriTecnici!$L5362*1,IFERROR(NUMBERVALUE(CriteriTecnici!$L5362,".",","),IFERROR(NUMBERVALUE(CriteriTecnici!$L5362,",","."),0))),4)&amp;""),",",".")&amp;", "&amp;CHAR(34)&amp;"flag"&amp;CHAR(34)&amp;": "&amp;SUBSTITUTE(TRIM(ROUND(IFERROR(CriteriTecnici!$M5362*1,IFERROR(NUMBERVALUE(CriteriTecnici!$M5362,".",","),IFERROR(NUMBERVALUE(CriteriTecnici!$M5362,",","."),0))),4)&amp;""),",",".")&amp;", "&amp;CHAR(34)&amp;"rawScore"&amp;CHAR(34)&amp;": "&amp;SUBSTITUTE(TRIM(ROUND(IFERROR(CriteriTecnici!$O5362*1,IFERROR(NUMBERVALUE(CriteriTecnici!$O5362,".",","),IFERROR(NUMBERVALUE(CriteriTecnici!$O5362,",","."),0))),4)&amp;""),",",".")&amp;CHAR(125)&amp;IF(TRUE,",",""))</f>
        <v/>
      </c>
    </row>
    <row r="5583">
      <c r="A5583" s="38">
        <f>IF(CriteriTecnici!$A5363="","","    "&amp;CHAR(123)&amp;CHAR(34)&amp;"bidderId"&amp;CHAR(34)&amp;": "&amp;CHAR(34)&amp;SUBSTITUTE(CriteriTecnici!$A5363,CHAR(34),"'")&amp;CHAR(34)&amp;", "&amp;CHAR(34)&amp;"lotId"&amp;CHAR(34)&amp;": "&amp;CHAR(34)&amp;SUBSTITUTE(CriteriTecnici!$C5363,CHAR(34),"'")&amp;CHAR(34)&amp;", "&amp;CHAR(34)&amp;"criterionId"&amp;CHAR(34)&amp;": "&amp;CHAR(34)&amp;SUBSTITUTE(CriteriTecnici!$D5363,CHAR(34),"'")&amp;CHAR(34)&amp;", "&amp;CHAR(34)&amp;"kind"&amp;CHAR(34)&amp;": "&amp;CHAR(34)&amp;SUBSTITUTE(CriteriTecnici!$F5363,CHAR(34),"'")&amp;CHAR(34)&amp;", "&amp;CHAR(34)&amp;"value"&amp;CHAR(34)&amp;": "&amp;SUBSTITUTE(TRIM(ROUND(IFERROR(CriteriTecnici!$N5363*1,IFERROR(NUMBERVALUE(CriteriTecnici!$N5363,".",","),IFERROR(NUMBERVALUE(CriteriTecnici!$N5363,",","."),0))),4)&amp;""),",",".")&amp;", "&amp;CHAR(34)&amp;"numerator"&amp;CHAR(34)&amp;": "&amp;SUBSTITUTE(TRIM(ROUND(IFERROR(CriteriTecnici!$K5363*1,IFERROR(NUMBERVALUE(CriteriTecnici!$K5363,".",","),IFERROR(NUMBERVALUE(CriteriTecnici!$K5363,",","."),0))),4)&amp;""),",",".")&amp;", "&amp;CHAR(34)&amp;"denominator"&amp;CHAR(34)&amp;": "&amp;SUBSTITUTE(TRIM(ROUND(IFERROR(CriteriTecnici!$L5363*1,IFERROR(NUMBERVALUE(CriteriTecnici!$L5363,".",","),IFERROR(NUMBERVALUE(CriteriTecnici!$L5363,",","."),0))),4)&amp;""),",",".")&amp;", "&amp;CHAR(34)&amp;"flag"&amp;CHAR(34)&amp;": "&amp;SUBSTITUTE(TRIM(ROUND(IFERROR(CriteriTecnici!$M5363*1,IFERROR(NUMBERVALUE(CriteriTecnici!$M5363,".",","),IFERROR(NUMBERVALUE(CriteriTecnici!$M5363,",","."),0))),4)&amp;""),",",".")&amp;", "&amp;CHAR(34)&amp;"rawScore"&amp;CHAR(34)&amp;": "&amp;SUBSTITUTE(TRIM(ROUND(IFERROR(CriteriTecnici!$O5363*1,IFERROR(NUMBERVALUE(CriteriTecnici!$O5363,".",","),IFERROR(NUMBERVALUE(CriteriTecnici!$O5363,",","."),0))),4)&amp;""),",",".")&amp;CHAR(125)&amp;IF(TRUE,",",""))</f>
        <v/>
      </c>
    </row>
    <row r="5584">
      <c r="A5584" s="38">
        <f>IF(CriteriTecnici!$A5364="","","    "&amp;CHAR(123)&amp;CHAR(34)&amp;"bidderId"&amp;CHAR(34)&amp;": "&amp;CHAR(34)&amp;SUBSTITUTE(CriteriTecnici!$A5364,CHAR(34),"'")&amp;CHAR(34)&amp;", "&amp;CHAR(34)&amp;"lotId"&amp;CHAR(34)&amp;": "&amp;CHAR(34)&amp;SUBSTITUTE(CriteriTecnici!$C5364,CHAR(34),"'")&amp;CHAR(34)&amp;", "&amp;CHAR(34)&amp;"criterionId"&amp;CHAR(34)&amp;": "&amp;CHAR(34)&amp;SUBSTITUTE(CriteriTecnici!$D5364,CHAR(34),"'")&amp;CHAR(34)&amp;", "&amp;CHAR(34)&amp;"kind"&amp;CHAR(34)&amp;": "&amp;CHAR(34)&amp;SUBSTITUTE(CriteriTecnici!$F5364,CHAR(34),"'")&amp;CHAR(34)&amp;", "&amp;CHAR(34)&amp;"value"&amp;CHAR(34)&amp;": "&amp;SUBSTITUTE(TRIM(ROUND(IFERROR(CriteriTecnici!$N5364*1,IFERROR(NUMBERVALUE(CriteriTecnici!$N5364,".",","),IFERROR(NUMBERVALUE(CriteriTecnici!$N5364,",","."),0))),4)&amp;""),",",".")&amp;", "&amp;CHAR(34)&amp;"numerator"&amp;CHAR(34)&amp;": "&amp;SUBSTITUTE(TRIM(ROUND(IFERROR(CriteriTecnici!$K5364*1,IFERROR(NUMBERVALUE(CriteriTecnici!$K5364,".",","),IFERROR(NUMBERVALUE(CriteriTecnici!$K5364,",","."),0))),4)&amp;""),",",".")&amp;", "&amp;CHAR(34)&amp;"denominator"&amp;CHAR(34)&amp;": "&amp;SUBSTITUTE(TRIM(ROUND(IFERROR(CriteriTecnici!$L5364*1,IFERROR(NUMBERVALUE(CriteriTecnici!$L5364,".",","),IFERROR(NUMBERVALUE(CriteriTecnici!$L5364,",","."),0))),4)&amp;""),",",".")&amp;", "&amp;CHAR(34)&amp;"flag"&amp;CHAR(34)&amp;": "&amp;SUBSTITUTE(TRIM(ROUND(IFERROR(CriteriTecnici!$M5364*1,IFERROR(NUMBERVALUE(CriteriTecnici!$M5364,".",","),IFERROR(NUMBERVALUE(CriteriTecnici!$M5364,",","."),0))),4)&amp;""),",",".")&amp;", "&amp;CHAR(34)&amp;"rawScore"&amp;CHAR(34)&amp;": "&amp;SUBSTITUTE(TRIM(ROUND(IFERROR(CriteriTecnici!$O5364*1,IFERROR(NUMBERVALUE(CriteriTecnici!$O5364,".",","),IFERROR(NUMBERVALUE(CriteriTecnici!$O5364,",","."),0))),4)&amp;""),",",".")&amp;CHAR(125)&amp;IF(TRUE,",",""))</f>
        <v/>
      </c>
    </row>
    <row r="5585">
      <c r="A5585" s="38">
        <f>IF(CriteriTecnici!$A5365="","","    "&amp;CHAR(123)&amp;CHAR(34)&amp;"bidderId"&amp;CHAR(34)&amp;": "&amp;CHAR(34)&amp;SUBSTITUTE(CriteriTecnici!$A5365,CHAR(34),"'")&amp;CHAR(34)&amp;", "&amp;CHAR(34)&amp;"lotId"&amp;CHAR(34)&amp;": "&amp;CHAR(34)&amp;SUBSTITUTE(CriteriTecnici!$C5365,CHAR(34),"'")&amp;CHAR(34)&amp;", "&amp;CHAR(34)&amp;"criterionId"&amp;CHAR(34)&amp;": "&amp;CHAR(34)&amp;SUBSTITUTE(CriteriTecnici!$D5365,CHAR(34),"'")&amp;CHAR(34)&amp;", "&amp;CHAR(34)&amp;"kind"&amp;CHAR(34)&amp;": "&amp;CHAR(34)&amp;SUBSTITUTE(CriteriTecnici!$F5365,CHAR(34),"'")&amp;CHAR(34)&amp;", "&amp;CHAR(34)&amp;"value"&amp;CHAR(34)&amp;": "&amp;SUBSTITUTE(TRIM(ROUND(IFERROR(CriteriTecnici!$N5365*1,IFERROR(NUMBERVALUE(CriteriTecnici!$N5365,".",","),IFERROR(NUMBERVALUE(CriteriTecnici!$N5365,",","."),0))),4)&amp;""),",",".")&amp;", "&amp;CHAR(34)&amp;"numerator"&amp;CHAR(34)&amp;": "&amp;SUBSTITUTE(TRIM(ROUND(IFERROR(CriteriTecnici!$K5365*1,IFERROR(NUMBERVALUE(CriteriTecnici!$K5365,".",","),IFERROR(NUMBERVALUE(CriteriTecnici!$K5365,",","."),0))),4)&amp;""),",",".")&amp;", "&amp;CHAR(34)&amp;"denominator"&amp;CHAR(34)&amp;": "&amp;SUBSTITUTE(TRIM(ROUND(IFERROR(CriteriTecnici!$L5365*1,IFERROR(NUMBERVALUE(CriteriTecnici!$L5365,".",","),IFERROR(NUMBERVALUE(CriteriTecnici!$L5365,",","."),0))),4)&amp;""),",",".")&amp;", "&amp;CHAR(34)&amp;"flag"&amp;CHAR(34)&amp;": "&amp;SUBSTITUTE(TRIM(ROUND(IFERROR(CriteriTecnici!$M5365*1,IFERROR(NUMBERVALUE(CriteriTecnici!$M5365,".",","),IFERROR(NUMBERVALUE(CriteriTecnici!$M5365,",","."),0))),4)&amp;""),",",".")&amp;", "&amp;CHAR(34)&amp;"rawScore"&amp;CHAR(34)&amp;": "&amp;SUBSTITUTE(TRIM(ROUND(IFERROR(CriteriTecnici!$O5365*1,IFERROR(NUMBERVALUE(CriteriTecnici!$O5365,".",","),IFERROR(NUMBERVALUE(CriteriTecnici!$O5365,",","."),0))),4)&amp;""),",",".")&amp;CHAR(125)&amp;IF(TRUE,",",""))</f>
        <v/>
      </c>
    </row>
    <row r="5586">
      <c r="A5586" s="38">
        <f>IF(CriteriTecnici!$A5366="","","    "&amp;CHAR(123)&amp;CHAR(34)&amp;"bidderId"&amp;CHAR(34)&amp;": "&amp;CHAR(34)&amp;SUBSTITUTE(CriteriTecnici!$A5366,CHAR(34),"'")&amp;CHAR(34)&amp;", "&amp;CHAR(34)&amp;"lotId"&amp;CHAR(34)&amp;": "&amp;CHAR(34)&amp;SUBSTITUTE(CriteriTecnici!$C5366,CHAR(34),"'")&amp;CHAR(34)&amp;", "&amp;CHAR(34)&amp;"criterionId"&amp;CHAR(34)&amp;": "&amp;CHAR(34)&amp;SUBSTITUTE(CriteriTecnici!$D5366,CHAR(34),"'")&amp;CHAR(34)&amp;", "&amp;CHAR(34)&amp;"kind"&amp;CHAR(34)&amp;": "&amp;CHAR(34)&amp;SUBSTITUTE(CriteriTecnici!$F5366,CHAR(34),"'")&amp;CHAR(34)&amp;", "&amp;CHAR(34)&amp;"value"&amp;CHAR(34)&amp;": "&amp;SUBSTITUTE(TRIM(ROUND(IFERROR(CriteriTecnici!$N5366*1,IFERROR(NUMBERVALUE(CriteriTecnici!$N5366,".",","),IFERROR(NUMBERVALUE(CriteriTecnici!$N5366,",","."),0))),4)&amp;""),",",".")&amp;", "&amp;CHAR(34)&amp;"numerator"&amp;CHAR(34)&amp;": "&amp;SUBSTITUTE(TRIM(ROUND(IFERROR(CriteriTecnici!$K5366*1,IFERROR(NUMBERVALUE(CriteriTecnici!$K5366,".",","),IFERROR(NUMBERVALUE(CriteriTecnici!$K5366,",","."),0))),4)&amp;""),",",".")&amp;", "&amp;CHAR(34)&amp;"denominator"&amp;CHAR(34)&amp;": "&amp;SUBSTITUTE(TRIM(ROUND(IFERROR(CriteriTecnici!$L5366*1,IFERROR(NUMBERVALUE(CriteriTecnici!$L5366,".",","),IFERROR(NUMBERVALUE(CriteriTecnici!$L5366,",","."),0))),4)&amp;""),",",".")&amp;", "&amp;CHAR(34)&amp;"flag"&amp;CHAR(34)&amp;": "&amp;SUBSTITUTE(TRIM(ROUND(IFERROR(CriteriTecnici!$M5366*1,IFERROR(NUMBERVALUE(CriteriTecnici!$M5366,".",","),IFERROR(NUMBERVALUE(CriteriTecnici!$M5366,",","."),0))),4)&amp;""),",",".")&amp;", "&amp;CHAR(34)&amp;"rawScore"&amp;CHAR(34)&amp;": "&amp;SUBSTITUTE(TRIM(ROUND(IFERROR(CriteriTecnici!$O5366*1,IFERROR(NUMBERVALUE(CriteriTecnici!$O5366,".",","),IFERROR(NUMBERVALUE(CriteriTecnici!$O5366,",","."),0))),4)&amp;""),",",".")&amp;CHAR(125)&amp;IF(TRUE,",",""))</f>
        <v/>
      </c>
    </row>
    <row r="5587">
      <c r="A5587" s="38">
        <f>IF(CriteriTecnici!$A5367="","","    "&amp;CHAR(123)&amp;CHAR(34)&amp;"bidderId"&amp;CHAR(34)&amp;": "&amp;CHAR(34)&amp;SUBSTITUTE(CriteriTecnici!$A5367,CHAR(34),"'")&amp;CHAR(34)&amp;", "&amp;CHAR(34)&amp;"lotId"&amp;CHAR(34)&amp;": "&amp;CHAR(34)&amp;SUBSTITUTE(CriteriTecnici!$C5367,CHAR(34),"'")&amp;CHAR(34)&amp;", "&amp;CHAR(34)&amp;"criterionId"&amp;CHAR(34)&amp;": "&amp;CHAR(34)&amp;SUBSTITUTE(CriteriTecnici!$D5367,CHAR(34),"'")&amp;CHAR(34)&amp;", "&amp;CHAR(34)&amp;"kind"&amp;CHAR(34)&amp;": "&amp;CHAR(34)&amp;SUBSTITUTE(CriteriTecnici!$F5367,CHAR(34),"'")&amp;CHAR(34)&amp;", "&amp;CHAR(34)&amp;"value"&amp;CHAR(34)&amp;": "&amp;SUBSTITUTE(TRIM(ROUND(IFERROR(CriteriTecnici!$N5367*1,IFERROR(NUMBERVALUE(CriteriTecnici!$N5367,".",","),IFERROR(NUMBERVALUE(CriteriTecnici!$N5367,",","."),0))),4)&amp;""),",",".")&amp;", "&amp;CHAR(34)&amp;"numerator"&amp;CHAR(34)&amp;": "&amp;SUBSTITUTE(TRIM(ROUND(IFERROR(CriteriTecnici!$K5367*1,IFERROR(NUMBERVALUE(CriteriTecnici!$K5367,".",","),IFERROR(NUMBERVALUE(CriteriTecnici!$K5367,",","."),0))),4)&amp;""),",",".")&amp;", "&amp;CHAR(34)&amp;"denominator"&amp;CHAR(34)&amp;": "&amp;SUBSTITUTE(TRIM(ROUND(IFERROR(CriteriTecnici!$L5367*1,IFERROR(NUMBERVALUE(CriteriTecnici!$L5367,".",","),IFERROR(NUMBERVALUE(CriteriTecnici!$L5367,",","."),0))),4)&amp;""),",",".")&amp;", "&amp;CHAR(34)&amp;"flag"&amp;CHAR(34)&amp;": "&amp;SUBSTITUTE(TRIM(ROUND(IFERROR(CriteriTecnici!$M5367*1,IFERROR(NUMBERVALUE(CriteriTecnici!$M5367,".",","),IFERROR(NUMBERVALUE(CriteriTecnici!$M5367,",","."),0))),4)&amp;""),",",".")&amp;", "&amp;CHAR(34)&amp;"rawScore"&amp;CHAR(34)&amp;": "&amp;SUBSTITUTE(TRIM(ROUND(IFERROR(CriteriTecnici!$O5367*1,IFERROR(NUMBERVALUE(CriteriTecnici!$O5367,".",","),IFERROR(NUMBERVALUE(CriteriTecnici!$O5367,",","."),0))),4)&amp;""),",",".")&amp;CHAR(125)&amp;IF(COUNTA(Offerte!$A175:$A$200)&gt;0,",",""))</f>
        <v/>
      </c>
    </row>
    <row r="5588">
      <c r="A5588" s="38">
        <f>IF(CriteriTecnici!$A5368="","","    "&amp;CHAR(123)&amp;CHAR(34)&amp;"bidderId"&amp;CHAR(34)&amp;": "&amp;CHAR(34)&amp;SUBSTITUTE(CriteriTecnici!$A5368,CHAR(34),"'")&amp;CHAR(34)&amp;", "&amp;CHAR(34)&amp;"lotId"&amp;CHAR(34)&amp;": "&amp;CHAR(34)&amp;SUBSTITUTE(CriteriTecnici!$C5368,CHAR(34),"'")&amp;CHAR(34)&amp;", "&amp;CHAR(34)&amp;"criterionId"&amp;CHAR(34)&amp;": "&amp;CHAR(34)&amp;SUBSTITUTE(CriteriTecnici!$D5368,CHAR(34),"'")&amp;CHAR(34)&amp;", "&amp;CHAR(34)&amp;"kind"&amp;CHAR(34)&amp;": "&amp;CHAR(34)&amp;SUBSTITUTE(CriteriTecnici!$F5368,CHAR(34),"'")&amp;CHAR(34)&amp;", "&amp;CHAR(34)&amp;"value"&amp;CHAR(34)&amp;": "&amp;SUBSTITUTE(TRIM(ROUND(IFERROR(CriteriTecnici!$N5368*1,IFERROR(NUMBERVALUE(CriteriTecnici!$N5368,".",","),IFERROR(NUMBERVALUE(CriteriTecnici!$N5368,",","."),0))),4)&amp;""),",",".")&amp;", "&amp;CHAR(34)&amp;"numerator"&amp;CHAR(34)&amp;": "&amp;SUBSTITUTE(TRIM(ROUND(IFERROR(CriteriTecnici!$K5368*1,IFERROR(NUMBERVALUE(CriteriTecnici!$K5368,".",","),IFERROR(NUMBERVALUE(CriteriTecnici!$K5368,",","."),0))),4)&amp;""),",",".")&amp;", "&amp;CHAR(34)&amp;"denominator"&amp;CHAR(34)&amp;": "&amp;SUBSTITUTE(TRIM(ROUND(IFERROR(CriteriTecnici!$L5368*1,IFERROR(NUMBERVALUE(CriteriTecnici!$L5368,".",","),IFERROR(NUMBERVALUE(CriteriTecnici!$L5368,",","."),0))),4)&amp;""),",",".")&amp;", "&amp;CHAR(34)&amp;"flag"&amp;CHAR(34)&amp;": "&amp;SUBSTITUTE(TRIM(ROUND(IFERROR(CriteriTecnici!$M5368*1,IFERROR(NUMBERVALUE(CriteriTecnici!$M5368,".",","),IFERROR(NUMBERVALUE(CriteriTecnici!$M5368,",","."),0))),4)&amp;""),",",".")&amp;", "&amp;CHAR(34)&amp;"rawScore"&amp;CHAR(34)&amp;": "&amp;SUBSTITUTE(TRIM(ROUND(IFERROR(CriteriTecnici!$O5368*1,IFERROR(NUMBERVALUE(CriteriTecnici!$O5368,".",","),IFERROR(NUMBERVALUE(CriteriTecnici!$O5368,",","."),0))),4)&amp;""),",",".")&amp;CHAR(125)&amp;IF(TRUE,",",""))</f>
        <v/>
      </c>
    </row>
    <row r="5589">
      <c r="A5589" s="38">
        <f>IF(CriteriTecnici!$A5369="","","    "&amp;CHAR(123)&amp;CHAR(34)&amp;"bidderId"&amp;CHAR(34)&amp;": "&amp;CHAR(34)&amp;SUBSTITUTE(CriteriTecnici!$A5369,CHAR(34),"'")&amp;CHAR(34)&amp;", "&amp;CHAR(34)&amp;"lotId"&amp;CHAR(34)&amp;": "&amp;CHAR(34)&amp;SUBSTITUTE(CriteriTecnici!$C5369,CHAR(34),"'")&amp;CHAR(34)&amp;", "&amp;CHAR(34)&amp;"criterionId"&amp;CHAR(34)&amp;": "&amp;CHAR(34)&amp;SUBSTITUTE(CriteriTecnici!$D5369,CHAR(34),"'")&amp;CHAR(34)&amp;", "&amp;CHAR(34)&amp;"kind"&amp;CHAR(34)&amp;": "&amp;CHAR(34)&amp;SUBSTITUTE(CriteriTecnici!$F5369,CHAR(34),"'")&amp;CHAR(34)&amp;", "&amp;CHAR(34)&amp;"value"&amp;CHAR(34)&amp;": "&amp;SUBSTITUTE(TRIM(ROUND(IFERROR(CriteriTecnici!$N5369*1,IFERROR(NUMBERVALUE(CriteriTecnici!$N5369,".",","),IFERROR(NUMBERVALUE(CriteriTecnici!$N5369,",","."),0))),4)&amp;""),",",".")&amp;", "&amp;CHAR(34)&amp;"numerator"&amp;CHAR(34)&amp;": "&amp;SUBSTITUTE(TRIM(ROUND(IFERROR(CriteriTecnici!$K5369*1,IFERROR(NUMBERVALUE(CriteriTecnici!$K5369,".",","),IFERROR(NUMBERVALUE(CriteriTecnici!$K5369,",","."),0))),4)&amp;""),",",".")&amp;", "&amp;CHAR(34)&amp;"denominator"&amp;CHAR(34)&amp;": "&amp;SUBSTITUTE(TRIM(ROUND(IFERROR(CriteriTecnici!$L5369*1,IFERROR(NUMBERVALUE(CriteriTecnici!$L5369,".",","),IFERROR(NUMBERVALUE(CriteriTecnici!$L5369,",","."),0))),4)&amp;""),",",".")&amp;", "&amp;CHAR(34)&amp;"flag"&amp;CHAR(34)&amp;": "&amp;SUBSTITUTE(TRIM(ROUND(IFERROR(CriteriTecnici!$M5369*1,IFERROR(NUMBERVALUE(CriteriTecnici!$M5369,".",","),IFERROR(NUMBERVALUE(CriteriTecnici!$M5369,",","."),0))),4)&amp;""),",",".")&amp;", "&amp;CHAR(34)&amp;"rawScore"&amp;CHAR(34)&amp;": "&amp;SUBSTITUTE(TRIM(ROUND(IFERROR(CriteriTecnici!$O5369*1,IFERROR(NUMBERVALUE(CriteriTecnici!$O5369,".",","),IFERROR(NUMBERVALUE(CriteriTecnici!$O5369,",","."),0))),4)&amp;""),",",".")&amp;CHAR(125)&amp;IF(TRUE,",",""))</f>
        <v/>
      </c>
    </row>
    <row r="5590">
      <c r="A5590" s="38">
        <f>IF(CriteriTecnici!$A5370="","","    "&amp;CHAR(123)&amp;CHAR(34)&amp;"bidderId"&amp;CHAR(34)&amp;": "&amp;CHAR(34)&amp;SUBSTITUTE(CriteriTecnici!$A5370,CHAR(34),"'")&amp;CHAR(34)&amp;", "&amp;CHAR(34)&amp;"lotId"&amp;CHAR(34)&amp;": "&amp;CHAR(34)&amp;SUBSTITUTE(CriteriTecnici!$C5370,CHAR(34),"'")&amp;CHAR(34)&amp;", "&amp;CHAR(34)&amp;"criterionId"&amp;CHAR(34)&amp;": "&amp;CHAR(34)&amp;SUBSTITUTE(CriteriTecnici!$D5370,CHAR(34),"'")&amp;CHAR(34)&amp;", "&amp;CHAR(34)&amp;"kind"&amp;CHAR(34)&amp;": "&amp;CHAR(34)&amp;SUBSTITUTE(CriteriTecnici!$F5370,CHAR(34),"'")&amp;CHAR(34)&amp;", "&amp;CHAR(34)&amp;"value"&amp;CHAR(34)&amp;": "&amp;SUBSTITUTE(TRIM(ROUND(IFERROR(CriteriTecnici!$N5370*1,IFERROR(NUMBERVALUE(CriteriTecnici!$N5370,".",","),IFERROR(NUMBERVALUE(CriteriTecnici!$N5370,",","."),0))),4)&amp;""),",",".")&amp;", "&amp;CHAR(34)&amp;"numerator"&amp;CHAR(34)&amp;": "&amp;SUBSTITUTE(TRIM(ROUND(IFERROR(CriteriTecnici!$K5370*1,IFERROR(NUMBERVALUE(CriteriTecnici!$K5370,".",","),IFERROR(NUMBERVALUE(CriteriTecnici!$K5370,",","."),0))),4)&amp;""),",",".")&amp;", "&amp;CHAR(34)&amp;"denominator"&amp;CHAR(34)&amp;": "&amp;SUBSTITUTE(TRIM(ROUND(IFERROR(CriteriTecnici!$L5370*1,IFERROR(NUMBERVALUE(CriteriTecnici!$L5370,".",","),IFERROR(NUMBERVALUE(CriteriTecnici!$L5370,",","."),0))),4)&amp;""),",",".")&amp;", "&amp;CHAR(34)&amp;"flag"&amp;CHAR(34)&amp;": "&amp;SUBSTITUTE(TRIM(ROUND(IFERROR(CriteriTecnici!$M5370*1,IFERROR(NUMBERVALUE(CriteriTecnici!$M5370,".",","),IFERROR(NUMBERVALUE(CriteriTecnici!$M5370,",","."),0))),4)&amp;""),",",".")&amp;", "&amp;CHAR(34)&amp;"rawScore"&amp;CHAR(34)&amp;": "&amp;SUBSTITUTE(TRIM(ROUND(IFERROR(CriteriTecnici!$O5370*1,IFERROR(NUMBERVALUE(CriteriTecnici!$O5370,".",","),IFERROR(NUMBERVALUE(CriteriTecnici!$O5370,",","."),0))),4)&amp;""),",",".")&amp;CHAR(125)&amp;IF(TRUE,",",""))</f>
        <v/>
      </c>
    </row>
    <row r="5591">
      <c r="A5591" s="38">
        <f>IF(CriteriTecnici!$A5371="","","    "&amp;CHAR(123)&amp;CHAR(34)&amp;"bidderId"&amp;CHAR(34)&amp;": "&amp;CHAR(34)&amp;SUBSTITUTE(CriteriTecnici!$A5371,CHAR(34),"'")&amp;CHAR(34)&amp;", "&amp;CHAR(34)&amp;"lotId"&amp;CHAR(34)&amp;": "&amp;CHAR(34)&amp;SUBSTITUTE(CriteriTecnici!$C5371,CHAR(34),"'")&amp;CHAR(34)&amp;", "&amp;CHAR(34)&amp;"criterionId"&amp;CHAR(34)&amp;": "&amp;CHAR(34)&amp;SUBSTITUTE(CriteriTecnici!$D5371,CHAR(34),"'")&amp;CHAR(34)&amp;", "&amp;CHAR(34)&amp;"kind"&amp;CHAR(34)&amp;": "&amp;CHAR(34)&amp;SUBSTITUTE(CriteriTecnici!$F5371,CHAR(34),"'")&amp;CHAR(34)&amp;", "&amp;CHAR(34)&amp;"value"&amp;CHAR(34)&amp;": "&amp;SUBSTITUTE(TRIM(ROUND(IFERROR(CriteriTecnici!$N5371*1,IFERROR(NUMBERVALUE(CriteriTecnici!$N5371,".",","),IFERROR(NUMBERVALUE(CriteriTecnici!$N5371,",","."),0))),4)&amp;""),",",".")&amp;", "&amp;CHAR(34)&amp;"numerator"&amp;CHAR(34)&amp;": "&amp;SUBSTITUTE(TRIM(ROUND(IFERROR(CriteriTecnici!$K5371*1,IFERROR(NUMBERVALUE(CriteriTecnici!$K5371,".",","),IFERROR(NUMBERVALUE(CriteriTecnici!$K5371,",","."),0))),4)&amp;""),",",".")&amp;", "&amp;CHAR(34)&amp;"denominator"&amp;CHAR(34)&amp;": "&amp;SUBSTITUTE(TRIM(ROUND(IFERROR(CriteriTecnici!$L5371*1,IFERROR(NUMBERVALUE(CriteriTecnici!$L5371,".",","),IFERROR(NUMBERVALUE(CriteriTecnici!$L5371,",","."),0))),4)&amp;""),",",".")&amp;", "&amp;CHAR(34)&amp;"flag"&amp;CHAR(34)&amp;": "&amp;SUBSTITUTE(TRIM(ROUND(IFERROR(CriteriTecnici!$M5371*1,IFERROR(NUMBERVALUE(CriteriTecnici!$M5371,".",","),IFERROR(NUMBERVALUE(CriteriTecnici!$M5371,",","."),0))),4)&amp;""),",",".")&amp;", "&amp;CHAR(34)&amp;"rawScore"&amp;CHAR(34)&amp;": "&amp;SUBSTITUTE(TRIM(ROUND(IFERROR(CriteriTecnici!$O5371*1,IFERROR(NUMBERVALUE(CriteriTecnici!$O5371,".",","),IFERROR(NUMBERVALUE(CriteriTecnici!$O5371,",","."),0))),4)&amp;""),",",".")&amp;CHAR(125)&amp;IF(TRUE,",",""))</f>
        <v/>
      </c>
    </row>
    <row r="5592">
      <c r="A5592" s="38">
        <f>IF(CriteriTecnici!$A5372="","","    "&amp;CHAR(123)&amp;CHAR(34)&amp;"bidderId"&amp;CHAR(34)&amp;": "&amp;CHAR(34)&amp;SUBSTITUTE(CriteriTecnici!$A5372,CHAR(34),"'")&amp;CHAR(34)&amp;", "&amp;CHAR(34)&amp;"lotId"&amp;CHAR(34)&amp;": "&amp;CHAR(34)&amp;SUBSTITUTE(CriteriTecnici!$C5372,CHAR(34),"'")&amp;CHAR(34)&amp;", "&amp;CHAR(34)&amp;"criterionId"&amp;CHAR(34)&amp;": "&amp;CHAR(34)&amp;SUBSTITUTE(CriteriTecnici!$D5372,CHAR(34),"'")&amp;CHAR(34)&amp;", "&amp;CHAR(34)&amp;"kind"&amp;CHAR(34)&amp;": "&amp;CHAR(34)&amp;SUBSTITUTE(CriteriTecnici!$F5372,CHAR(34),"'")&amp;CHAR(34)&amp;", "&amp;CHAR(34)&amp;"value"&amp;CHAR(34)&amp;": "&amp;SUBSTITUTE(TRIM(ROUND(IFERROR(CriteriTecnici!$N5372*1,IFERROR(NUMBERVALUE(CriteriTecnici!$N5372,".",","),IFERROR(NUMBERVALUE(CriteriTecnici!$N5372,",","."),0))),4)&amp;""),",",".")&amp;", "&amp;CHAR(34)&amp;"numerator"&amp;CHAR(34)&amp;": "&amp;SUBSTITUTE(TRIM(ROUND(IFERROR(CriteriTecnici!$K5372*1,IFERROR(NUMBERVALUE(CriteriTecnici!$K5372,".",","),IFERROR(NUMBERVALUE(CriteriTecnici!$K5372,",","."),0))),4)&amp;""),",",".")&amp;", "&amp;CHAR(34)&amp;"denominator"&amp;CHAR(34)&amp;": "&amp;SUBSTITUTE(TRIM(ROUND(IFERROR(CriteriTecnici!$L5372*1,IFERROR(NUMBERVALUE(CriteriTecnici!$L5372,".",","),IFERROR(NUMBERVALUE(CriteriTecnici!$L5372,",","."),0))),4)&amp;""),",",".")&amp;", "&amp;CHAR(34)&amp;"flag"&amp;CHAR(34)&amp;": "&amp;SUBSTITUTE(TRIM(ROUND(IFERROR(CriteriTecnici!$M5372*1,IFERROR(NUMBERVALUE(CriteriTecnici!$M5372,".",","),IFERROR(NUMBERVALUE(CriteriTecnici!$M5372,",","."),0))),4)&amp;""),",",".")&amp;", "&amp;CHAR(34)&amp;"rawScore"&amp;CHAR(34)&amp;": "&amp;SUBSTITUTE(TRIM(ROUND(IFERROR(CriteriTecnici!$O5372*1,IFERROR(NUMBERVALUE(CriteriTecnici!$O5372,".",","),IFERROR(NUMBERVALUE(CriteriTecnici!$O5372,",","."),0))),4)&amp;""),",",".")&amp;CHAR(125)&amp;IF(TRUE,",",""))</f>
        <v/>
      </c>
    </row>
    <row r="5593">
      <c r="A5593" s="38">
        <f>IF(CriteriTecnici!$A5373="","","    "&amp;CHAR(123)&amp;CHAR(34)&amp;"bidderId"&amp;CHAR(34)&amp;": "&amp;CHAR(34)&amp;SUBSTITUTE(CriteriTecnici!$A5373,CHAR(34),"'")&amp;CHAR(34)&amp;", "&amp;CHAR(34)&amp;"lotId"&amp;CHAR(34)&amp;": "&amp;CHAR(34)&amp;SUBSTITUTE(CriteriTecnici!$C5373,CHAR(34),"'")&amp;CHAR(34)&amp;", "&amp;CHAR(34)&amp;"criterionId"&amp;CHAR(34)&amp;": "&amp;CHAR(34)&amp;SUBSTITUTE(CriteriTecnici!$D5373,CHAR(34),"'")&amp;CHAR(34)&amp;", "&amp;CHAR(34)&amp;"kind"&amp;CHAR(34)&amp;": "&amp;CHAR(34)&amp;SUBSTITUTE(CriteriTecnici!$F5373,CHAR(34),"'")&amp;CHAR(34)&amp;", "&amp;CHAR(34)&amp;"value"&amp;CHAR(34)&amp;": "&amp;SUBSTITUTE(TRIM(ROUND(IFERROR(CriteriTecnici!$N5373*1,IFERROR(NUMBERVALUE(CriteriTecnici!$N5373,".",","),IFERROR(NUMBERVALUE(CriteriTecnici!$N5373,",","."),0))),4)&amp;""),",",".")&amp;", "&amp;CHAR(34)&amp;"numerator"&amp;CHAR(34)&amp;": "&amp;SUBSTITUTE(TRIM(ROUND(IFERROR(CriteriTecnici!$K5373*1,IFERROR(NUMBERVALUE(CriteriTecnici!$K5373,".",","),IFERROR(NUMBERVALUE(CriteriTecnici!$K5373,",","."),0))),4)&amp;""),",",".")&amp;", "&amp;CHAR(34)&amp;"denominator"&amp;CHAR(34)&amp;": "&amp;SUBSTITUTE(TRIM(ROUND(IFERROR(CriteriTecnici!$L5373*1,IFERROR(NUMBERVALUE(CriteriTecnici!$L5373,".",","),IFERROR(NUMBERVALUE(CriteriTecnici!$L5373,",","."),0))),4)&amp;""),",",".")&amp;", "&amp;CHAR(34)&amp;"flag"&amp;CHAR(34)&amp;": "&amp;SUBSTITUTE(TRIM(ROUND(IFERROR(CriteriTecnici!$M5373*1,IFERROR(NUMBERVALUE(CriteriTecnici!$M5373,".",","),IFERROR(NUMBERVALUE(CriteriTecnici!$M5373,",","."),0))),4)&amp;""),",",".")&amp;", "&amp;CHAR(34)&amp;"rawScore"&amp;CHAR(34)&amp;": "&amp;SUBSTITUTE(TRIM(ROUND(IFERROR(CriteriTecnici!$O5373*1,IFERROR(NUMBERVALUE(CriteriTecnici!$O5373,".",","),IFERROR(NUMBERVALUE(CriteriTecnici!$O5373,",","."),0))),4)&amp;""),",",".")&amp;CHAR(125)&amp;IF(TRUE,",",""))</f>
        <v/>
      </c>
    </row>
    <row r="5594">
      <c r="A5594" s="38">
        <f>IF(CriteriTecnici!$A5374="","","    "&amp;CHAR(123)&amp;CHAR(34)&amp;"bidderId"&amp;CHAR(34)&amp;": "&amp;CHAR(34)&amp;SUBSTITUTE(CriteriTecnici!$A5374,CHAR(34),"'")&amp;CHAR(34)&amp;", "&amp;CHAR(34)&amp;"lotId"&amp;CHAR(34)&amp;": "&amp;CHAR(34)&amp;SUBSTITUTE(CriteriTecnici!$C5374,CHAR(34),"'")&amp;CHAR(34)&amp;", "&amp;CHAR(34)&amp;"criterionId"&amp;CHAR(34)&amp;": "&amp;CHAR(34)&amp;SUBSTITUTE(CriteriTecnici!$D5374,CHAR(34),"'")&amp;CHAR(34)&amp;", "&amp;CHAR(34)&amp;"kind"&amp;CHAR(34)&amp;": "&amp;CHAR(34)&amp;SUBSTITUTE(CriteriTecnici!$F5374,CHAR(34),"'")&amp;CHAR(34)&amp;", "&amp;CHAR(34)&amp;"value"&amp;CHAR(34)&amp;": "&amp;SUBSTITUTE(TRIM(ROUND(IFERROR(CriteriTecnici!$N5374*1,IFERROR(NUMBERVALUE(CriteriTecnici!$N5374,".",","),IFERROR(NUMBERVALUE(CriteriTecnici!$N5374,",","."),0))),4)&amp;""),",",".")&amp;", "&amp;CHAR(34)&amp;"numerator"&amp;CHAR(34)&amp;": "&amp;SUBSTITUTE(TRIM(ROUND(IFERROR(CriteriTecnici!$K5374*1,IFERROR(NUMBERVALUE(CriteriTecnici!$K5374,".",","),IFERROR(NUMBERVALUE(CriteriTecnici!$K5374,",","."),0))),4)&amp;""),",",".")&amp;", "&amp;CHAR(34)&amp;"denominator"&amp;CHAR(34)&amp;": "&amp;SUBSTITUTE(TRIM(ROUND(IFERROR(CriteriTecnici!$L5374*1,IFERROR(NUMBERVALUE(CriteriTecnici!$L5374,".",","),IFERROR(NUMBERVALUE(CriteriTecnici!$L5374,",","."),0))),4)&amp;""),",",".")&amp;", "&amp;CHAR(34)&amp;"flag"&amp;CHAR(34)&amp;": "&amp;SUBSTITUTE(TRIM(ROUND(IFERROR(CriteriTecnici!$M5374*1,IFERROR(NUMBERVALUE(CriteriTecnici!$M5374,".",","),IFERROR(NUMBERVALUE(CriteriTecnici!$M5374,",","."),0))),4)&amp;""),",",".")&amp;", "&amp;CHAR(34)&amp;"rawScore"&amp;CHAR(34)&amp;": "&amp;SUBSTITUTE(TRIM(ROUND(IFERROR(CriteriTecnici!$O5374*1,IFERROR(NUMBERVALUE(CriteriTecnici!$O5374,".",","),IFERROR(NUMBERVALUE(CriteriTecnici!$O5374,",","."),0))),4)&amp;""),",",".")&amp;CHAR(125)&amp;IF(TRUE,",",""))</f>
        <v/>
      </c>
    </row>
    <row r="5595">
      <c r="A5595" s="38">
        <f>IF(CriteriTecnici!$A5375="","","    "&amp;CHAR(123)&amp;CHAR(34)&amp;"bidderId"&amp;CHAR(34)&amp;": "&amp;CHAR(34)&amp;SUBSTITUTE(CriteriTecnici!$A5375,CHAR(34),"'")&amp;CHAR(34)&amp;", "&amp;CHAR(34)&amp;"lotId"&amp;CHAR(34)&amp;": "&amp;CHAR(34)&amp;SUBSTITUTE(CriteriTecnici!$C5375,CHAR(34),"'")&amp;CHAR(34)&amp;", "&amp;CHAR(34)&amp;"criterionId"&amp;CHAR(34)&amp;": "&amp;CHAR(34)&amp;SUBSTITUTE(CriteriTecnici!$D5375,CHAR(34),"'")&amp;CHAR(34)&amp;", "&amp;CHAR(34)&amp;"kind"&amp;CHAR(34)&amp;": "&amp;CHAR(34)&amp;SUBSTITUTE(CriteriTecnici!$F5375,CHAR(34),"'")&amp;CHAR(34)&amp;", "&amp;CHAR(34)&amp;"value"&amp;CHAR(34)&amp;": "&amp;SUBSTITUTE(TRIM(ROUND(IFERROR(CriteriTecnici!$N5375*1,IFERROR(NUMBERVALUE(CriteriTecnici!$N5375,".",","),IFERROR(NUMBERVALUE(CriteriTecnici!$N5375,",","."),0))),4)&amp;""),",",".")&amp;", "&amp;CHAR(34)&amp;"numerator"&amp;CHAR(34)&amp;": "&amp;SUBSTITUTE(TRIM(ROUND(IFERROR(CriteriTecnici!$K5375*1,IFERROR(NUMBERVALUE(CriteriTecnici!$K5375,".",","),IFERROR(NUMBERVALUE(CriteriTecnici!$K5375,",","."),0))),4)&amp;""),",",".")&amp;", "&amp;CHAR(34)&amp;"denominator"&amp;CHAR(34)&amp;": "&amp;SUBSTITUTE(TRIM(ROUND(IFERROR(CriteriTecnici!$L5375*1,IFERROR(NUMBERVALUE(CriteriTecnici!$L5375,".",","),IFERROR(NUMBERVALUE(CriteriTecnici!$L5375,",","."),0))),4)&amp;""),",",".")&amp;", "&amp;CHAR(34)&amp;"flag"&amp;CHAR(34)&amp;": "&amp;SUBSTITUTE(TRIM(ROUND(IFERROR(CriteriTecnici!$M5375*1,IFERROR(NUMBERVALUE(CriteriTecnici!$M5375,".",","),IFERROR(NUMBERVALUE(CriteriTecnici!$M5375,",","."),0))),4)&amp;""),",",".")&amp;", "&amp;CHAR(34)&amp;"rawScore"&amp;CHAR(34)&amp;": "&amp;SUBSTITUTE(TRIM(ROUND(IFERROR(CriteriTecnici!$O5375*1,IFERROR(NUMBERVALUE(CriteriTecnici!$O5375,".",","),IFERROR(NUMBERVALUE(CriteriTecnici!$O5375,",","."),0))),4)&amp;""),",",".")&amp;CHAR(125)&amp;IF(TRUE,",",""))</f>
        <v/>
      </c>
    </row>
    <row r="5596">
      <c r="A5596" s="38">
        <f>IF(CriteriTecnici!$A5376="","","    "&amp;CHAR(123)&amp;CHAR(34)&amp;"bidderId"&amp;CHAR(34)&amp;": "&amp;CHAR(34)&amp;SUBSTITUTE(CriteriTecnici!$A5376,CHAR(34),"'")&amp;CHAR(34)&amp;", "&amp;CHAR(34)&amp;"lotId"&amp;CHAR(34)&amp;": "&amp;CHAR(34)&amp;SUBSTITUTE(CriteriTecnici!$C5376,CHAR(34),"'")&amp;CHAR(34)&amp;", "&amp;CHAR(34)&amp;"criterionId"&amp;CHAR(34)&amp;": "&amp;CHAR(34)&amp;SUBSTITUTE(CriteriTecnici!$D5376,CHAR(34),"'")&amp;CHAR(34)&amp;", "&amp;CHAR(34)&amp;"kind"&amp;CHAR(34)&amp;": "&amp;CHAR(34)&amp;SUBSTITUTE(CriteriTecnici!$F5376,CHAR(34),"'")&amp;CHAR(34)&amp;", "&amp;CHAR(34)&amp;"value"&amp;CHAR(34)&amp;": "&amp;SUBSTITUTE(TRIM(ROUND(IFERROR(CriteriTecnici!$N5376*1,IFERROR(NUMBERVALUE(CriteriTecnici!$N5376,".",","),IFERROR(NUMBERVALUE(CriteriTecnici!$N5376,",","."),0))),4)&amp;""),",",".")&amp;", "&amp;CHAR(34)&amp;"numerator"&amp;CHAR(34)&amp;": "&amp;SUBSTITUTE(TRIM(ROUND(IFERROR(CriteriTecnici!$K5376*1,IFERROR(NUMBERVALUE(CriteriTecnici!$K5376,".",","),IFERROR(NUMBERVALUE(CriteriTecnici!$K5376,",","."),0))),4)&amp;""),",",".")&amp;", "&amp;CHAR(34)&amp;"denominator"&amp;CHAR(34)&amp;": "&amp;SUBSTITUTE(TRIM(ROUND(IFERROR(CriteriTecnici!$L5376*1,IFERROR(NUMBERVALUE(CriteriTecnici!$L5376,".",","),IFERROR(NUMBERVALUE(CriteriTecnici!$L5376,",","."),0))),4)&amp;""),",",".")&amp;", "&amp;CHAR(34)&amp;"flag"&amp;CHAR(34)&amp;": "&amp;SUBSTITUTE(TRIM(ROUND(IFERROR(CriteriTecnici!$M5376*1,IFERROR(NUMBERVALUE(CriteriTecnici!$M5376,".",","),IFERROR(NUMBERVALUE(CriteriTecnici!$M5376,",","."),0))),4)&amp;""),",",".")&amp;", "&amp;CHAR(34)&amp;"rawScore"&amp;CHAR(34)&amp;": "&amp;SUBSTITUTE(TRIM(ROUND(IFERROR(CriteriTecnici!$O5376*1,IFERROR(NUMBERVALUE(CriteriTecnici!$O5376,".",","),IFERROR(NUMBERVALUE(CriteriTecnici!$O5376,",","."),0))),4)&amp;""),",",".")&amp;CHAR(125)&amp;IF(TRUE,",",""))</f>
        <v/>
      </c>
    </row>
    <row r="5597">
      <c r="A5597" s="38">
        <f>IF(CriteriTecnici!$A5377="","","    "&amp;CHAR(123)&amp;CHAR(34)&amp;"bidderId"&amp;CHAR(34)&amp;": "&amp;CHAR(34)&amp;SUBSTITUTE(CriteriTecnici!$A5377,CHAR(34),"'")&amp;CHAR(34)&amp;", "&amp;CHAR(34)&amp;"lotId"&amp;CHAR(34)&amp;": "&amp;CHAR(34)&amp;SUBSTITUTE(CriteriTecnici!$C5377,CHAR(34),"'")&amp;CHAR(34)&amp;", "&amp;CHAR(34)&amp;"criterionId"&amp;CHAR(34)&amp;": "&amp;CHAR(34)&amp;SUBSTITUTE(CriteriTecnici!$D5377,CHAR(34),"'")&amp;CHAR(34)&amp;", "&amp;CHAR(34)&amp;"kind"&amp;CHAR(34)&amp;": "&amp;CHAR(34)&amp;SUBSTITUTE(CriteriTecnici!$F5377,CHAR(34),"'")&amp;CHAR(34)&amp;", "&amp;CHAR(34)&amp;"value"&amp;CHAR(34)&amp;": "&amp;SUBSTITUTE(TRIM(ROUND(IFERROR(CriteriTecnici!$N5377*1,IFERROR(NUMBERVALUE(CriteriTecnici!$N5377,".",","),IFERROR(NUMBERVALUE(CriteriTecnici!$N5377,",","."),0))),4)&amp;""),",",".")&amp;", "&amp;CHAR(34)&amp;"numerator"&amp;CHAR(34)&amp;": "&amp;SUBSTITUTE(TRIM(ROUND(IFERROR(CriteriTecnici!$K5377*1,IFERROR(NUMBERVALUE(CriteriTecnici!$K5377,".",","),IFERROR(NUMBERVALUE(CriteriTecnici!$K5377,",","."),0))),4)&amp;""),",",".")&amp;", "&amp;CHAR(34)&amp;"denominator"&amp;CHAR(34)&amp;": "&amp;SUBSTITUTE(TRIM(ROUND(IFERROR(CriteriTecnici!$L5377*1,IFERROR(NUMBERVALUE(CriteriTecnici!$L5377,".",","),IFERROR(NUMBERVALUE(CriteriTecnici!$L5377,",","."),0))),4)&amp;""),",",".")&amp;", "&amp;CHAR(34)&amp;"flag"&amp;CHAR(34)&amp;": "&amp;SUBSTITUTE(TRIM(ROUND(IFERROR(CriteriTecnici!$M5377*1,IFERROR(NUMBERVALUE(CriteriTecnici!$M5377,".",","),IFERROR(NUMBERVALUE(CriteriTecnici!$M5377,",","."),0))),4)&amp;""),",",".")&amp;", "&amp;CHAR(34)&amp;"rawScore"&amp;CHAR(34)&amp;": "&amp;SUBSTITUTE(TRIM(ROUND(IFERROR(CriteriTecnici!$O5377*1,IFERROR(NUMBERVALUE(CriteriTecnici!$O5377,".",","),IFERROR(NUMBERVALUE(CriteriTecnici!$O5377,",","."),0))),4)&amp;""),",",".")&amp;CHAR(125)&amp;IF(TRUE,",",""))</f>
        <v/>
      </c>
    </row>
    <row r="5598">
      <c r="A5598" s="38">
        <f>IF(CriteriTecnici!$A5378="","","    "&amp;CHAR(123)&amp;CHAR(34)&amp;"bidderId"&amp;CHAR(34)&amp;": "&amp;CHAR(34)&amp;SUBSTITUTE(CriteriTecnici!$A5378,CHAR(34),"'")&amp;CHAR(34)&amp;", "&amp;CHAR(34)&amp;"lotId"&amp;CHAR(34)&amp;": "&amp;CHAR(34)&amp;SUBSTITUTE(CriteriTecnici!$C5378,CHAR(34),"'")&amp;CHAR(34)&amp;", "&amp;CHAR(34)&amp;"criterionId"&amp;CHAR(34)&amp;": "&amp;CHAR(34)&amp;SUBSTITUTE(CriteriTecnici!$D5378,CHAR(34),"'")&amp;CHAR(34)&amp;", "&amp;CHAR(34)&amp;"kind"&amp;CHAR(34)&amp;": "&amp;CHAR(34)&amp;SUBSTITUTE(CriteriTecnici!$F5378,CHAR(34),"'")&amp;CHAR(34)&amp;", "&amp;CHAR(34)&amp;"value"&amp;CHAR(34)&amp;": "&amp;SUBSTITUTE(TRIM(ROUND(IFERROR(CriteriTecnici!$N5378*1,IFERROR(NUMBERVALUE(CriteriTecnici!$N5378,".",","),IFERROR(NUMBERVALUE(CriteriTecnici!$N5378,",","."),0))),4)&amp;""),",",".")&amp;", "&amp;CHAR(34)&amp;"numerator"&amp;CHAR(34)&amp;": "&amp;SUBSTITUTE(TRIM(ROUND(IFERROR(CriteriTecnici!$K5378*1,IFERROR(NUMBERVALUE(CriteriTecnici!$K5378,".",","),IFERROR(NUMBERVALUE(CriteriTecnici!$K5378,",","."),0))),4)&amp;""),",",".")&amp;", "&amp;CHAR(34)&amp;"denominator"&amp;CHAR(34)&amp;": "&amp;SUBSTITUTE(TRIM(ROUND(IFERROR(CriteriTecnici!$L5378*1,IFERROR(NUMBERVALUE(CriteriTecnici!$L5378,".",","),IFERROR(NUMBERVALUE(CriteriTecnici!$L5378,",","."),0))),4)&amp;""),",",".")&amp;", "&amp;CHAR(34)&amp;"flag"&amp;CHAR(34)&amp;": "&amp;SUBSTITUTE(TRIM(ROUND(IFERROR(CriteriTecnici!$M5378*1,IFERROR(NUMBERVALUE(CriteriTecnici!$M5378,".",","),IFERROR(NUMBERVALUE(CriteriTecnici!$M5378,",","."),0))),4)&amp;""),",",".")&amp;", "&amp;CHAR(34)&amp;"rawScore"&amp;CHAR(34)&amp;": "&amp;SUBSTITUTE(TRIM(ROUND(IFERROR(CriteriTecnici!$O5378*1,IFERROR(NUMBERVALUE(CriteriTecnici!$O5378,".",","),IFERROR(NUMBERVALUE(CriteriTecnici!$O5378,",","."),0))),4)&amp;""),",",".")&amp;CHAR(125)&amp;IF(TRUE,",",""))</f>
        <v/>
      </c>
    </row>
    <row r="5599">
      <c r="A5599" s="38">
        <f>IF(CriteriTecnici!$A5379="","","    "&amp;CHAR(123)&amp;CHAR(34)&amp;"bidderId"&amp;CHAR(34)&amp;": "&amp;CHAR(34)&amp;SUBSTITUTE(CriteriTecnici!$A5379,CHAR(34),"'")&amp;CHAR(34)&amp;", "&amp;CHAR(34)&amp;"lotId"&amp;CHAR(34)&amp;": "&amp;CHAR(34)&amp;SUBSTITUTE(CriteriTecnici!$C5379,CHAR(34),"'")&amp;CHAR(34)&amp;", "&amp;CHAR(34)&amp;"criterionId"&amp;CHAR(34)&amp;": "&amp;CHAR(34)&amp;SUBSTITUTE(CriteriTecnici!$D5379,CHAR(34),"'")&amp;CHAR(34)&amp;", "&amp;CHAR(34)&amp;"kind"&amp;CHAR(34)&amp;": "&amp;CHAR(34)&amp;SUBSTITUTE(CriteriTecnici!$F5379,CHAR(34),"'")&amp;CHAR(34)&amp;", "&amp;CHAR(34)&amp;"value"&amp;CHAR(34)&amp;": "&amp;SUBSTITUTE(TRIM(ROUND(IFERROR(CriteriTecnici!$N5379*1,IFERROR(NUMBERVALUE(CriteriTecnici!$N5379,".",","),IFERROR(NUMBERVALUE(CriteriTecnici!$N5379,",","."),0))),4)&amp;""),",",".")&amp;", "&amp;CHAR(34)&amp;"numerator"&amp;CHAR(34)&amp;": "&amp;SUBSTITUTE(TRIM(ROUND(IFERROR(CriteriTecnici!$K5379*1,IFERROR(NUMBERVALUE(CriteriTecnici!$K5379,".",","),IFERROR(NUMBERVALUE(CriteriTecnici!$K5379,",","."),0))),4)&amp;""),",",".")&amp;", "&amp;CHAR(34)&amp;"denominator"&amp;CHAR(34)&amp;": "&amp;SUBSTITUTE(TRIM(ROUND(IFERROR(CriteriTecnici!$L5379*1,IFERROR(NUMBERVALUE(CriteriTecnici!$L5379,".",","),IFERROR(NUMBERVALUE(CriteriTecnici!$L5379,",","."),0))),4)&amp;""),",",".")&amp;", "&amp;CHAR(34)&amp;"flag"&amp;CHAR(34)&amp;": "&amp;SUBSTITUTE(TRIM(ROUND(IFERROR(CriteriTecnici!$M5379*1,IFERROR(NUMBERVALUE(CriteriTecnici!$M5379,".",","),IFERROR(NUMBERVALUE(CriteriTecnici!$M5379,",","."),0))),4)&amp;""),",",".")&amp;", "&amp;CHAR(34)&amp;"rawScore"&amp;CHAR(34)&amp;": "&amp;SUBSTITUTE(TRIM(ROUND(IFERROR(CriteriTecnici!$O5379*1,IFERROR(NUMBERVALUE(CriteriTecnici!$O5379,".",","),IFERROR(NUMBERVALUE(CriteriTecnici!$O5379,",","."),0))),4)&amp;""),",",".")&amp;CHAR(125)&amp;IF(TRUE,",",""))</f>
        <v/>
      </c>
    </row>
    <row r="5600">
      <c r="A5600" s="38">
        <f>IF(CriteriTecnici!$A5380="","","    "&amp;CHAR(123)&amp;CHAR(34)&amp;"bidderId"&amp;CHAR(34)&amp;": "&amp;CHAR(34)&amp;SUBSTITUTE(CriteriTecnici!$A5380,CHAR(34),"'")&amp;CHAR(34)&amp;", "&amp;CHAR(34)&amp;"lotId"&amp;CHAR(34)&amp;": "&amp;CHAR(34)&amp;SUBSTITUTE(CriteriTecnici!$C5380,CHAR(34),"'")&amp;CHAR(34)&amp;", "&amp;CHAR(34)&amp;"criterionId"&amp;CHAR(34)&amp;": "&amp;CHAR(34)&amp;SUBSTITUTE(CriteriTecnici!$D5380,CHAR(34),"'")&amp;CHAR(34)&amp;", "&amp;CHAR(34)&amp;"kind"&amp;CHAR(34)&amp;": "&amp;CHAR(34)&amp;SUBSTITUTE(CriteriTecnici!$F5380,CHAR(34),"'")&amp;CHAR(34)&amp;", "&amp;CHAR(34)&amp;"value"&amp;CHAR(34)&amp;": "&amp;SUBSTITUTE(TRIM(ROUND(IFERROR(CriteriTecnici!$N5380*1,IFERROR(NUMBERVALUE(CriteriTecnici!$N5380,".",","),IFERROR(NUMBERVALUE(CriteriTecnici!$N5380,",","."),0))),4)&amp;""),",",".")&amp;", "&amp;CHAR(34)&amp;"numerator"&amp;CHAR(34)&amp;": "&amp;SUBSTITUTE(TRIM(ROUND(IFERROR(CriteriTecnici!$K5380*1,IFERROR(NUMBERVALUE(CriteriTecnici!$K5380,".",","),IFERROR(NUMBERVALUE(CriteriTecnici!$K5380,",","."),0))),4)&amp;""),",",".")&amp;", "&amp;CHAR(34)&amp;"denominator"&amp;CHAR(34)&amp;": "&amp;SUBSTITUTE(TRIM(ROUND(IFERROR(CriteriTecnici!$L5380*1,IFERROR(NUMBERVALUE(CriteriTecnici!$L5380,".",","),IFERROR(NUMBERVALUE(CriteriTecnici!$L5380,",","."),0))),4)&amp;""),",",".")&amp;", "&amp;CHAR(34)&amp;"flag"&amp;CHAR(34)&amp;": "&amp;SUBSTITUTE(TRIM(ROUND(IFERROR(CriteriTecnici!$M5380*1,IFERROR(NUMBERVALUE(CriteriTecnici!$M5380,".",","),IFERROR(NUMBERVALUE(CriteriTecnici!$M5380,",","."),0))),4)&amp;""),",",".")&amp;", "&amp;CHAR(34)&amp;"rawScore"&amp;CHAR(34)&amp;": "&amp;SUBSTITUTE(TRIM(ROUND(IFERROR(CriteriTecnici!$O5380*1,IFERROR(NUMBERVALUE(CriteriTecnici!$O5380,".",","),IFERROR(NUMBERVALUE(CriteriTecnici!$O5380,",","."),0))),4)&amp;""),",",".")&amp;CHAR(125)&amp;IF(TRUE,",",""))</f>
        <v/>
      </c>
    </row>
    <row r="5601">
      <c r="A5601" s="38">
        <f>IF(CriteriTecnici!$A5381="","","    "&amp;CHAR(123)&amp;CHAR(34)&amp;"bidderId"&amp;CHAR(34)&amp;": "&amp;CHAR(34)&amp;SUBSTITUTE(CriteriTecnici!$A5381,CHAR(34),"'")&amp;CHAR(34)&amp;", "&amp;CHAR(34)&amp;"lotId"&amp;CHAR(34)&amp;": "&amp;CHAR(34)&amp;SUBSTITUTE(CriteriTecnici!$C5381,CHAR(34),"'")&amp;CHAR(34)&amp;", "&amp;CHAR(34)&amp;"criterionId"&amp;CHAR(34)&amp;": "&amp;CHAR(34)&amp;SUBSTITUTE(CriteriTecnici!$D5381,CHAR(34),"'")&amp;CHAR(34)&amp;", "&amp;CHAR(34)&amp;"kind"&amp;CHAR(34)&amp;": "&amp;CHAR(34)&amp;SUBSTITUTE(CriteriTecnici!$F5381,CHAR(34),"'")&amp;CHAR(34)&amp;", "&amp;CHAR(34)&amp;"value"&amp;CHAR(34)&amp;": "&amp;SUBSTITUTE(TRIM(ROUND(IFERROR(CriteriTecnici!$N5381*1,IFERROR(NUMBERVALUE(CriteriTecnici!$N5381,".",","),IFERROR(NUMBERVALUE(CriteriTecnici!$N5381,",","."),0))),4)&amp;""),",",".")&amp;", "&amp;CHAR(34)&amp;"numerator"&amp;CHAR(34)&amp;": "&amp;SUBSTITUTE(TRIM(ROUND(IFERROR(CriteriTecnici!$K5381*1,IFERROR(NUMBERVALUE(CriteriTecnici!$K5381,".",","),IFERROR(NUMBERVALUE(CriteriTecnici!$K5381,",","."),0))),4)&amp;""),",",".")&amp;", "&amp;CHAR(34)&amp;"denominator"&amp;CHAR(34)&amp;": "&amp;SUBSTITUTE(TRIM(ROUND(IFERROR(CriteriTecnici!$L5381*1,IFERROR(NUMBERVALUE(CriteriTecnici!$L5381,".",","),IFERROR(NUMBERVALUE(CriteriTecnici!$L5381,",","."),0))),4)&amp;""),",",".")&amp;", "&amp;CHAR(34)&amp;"flag"&amp;CHAR(34)&amp;": "&amp;SUBSTITUTE(TRIM(ROUND(IFERROR(CriteriTecnici!$M5381*1,IFERROR(NUMBERVALUE(CriteriTecnici!$M5381,".",","),IFERROR(NUMBERVALUE(CriteriTecnici!$M5381,",","."),0))),4)&amp;""),",",".")&amp;", "&amp;CHAR(34)&amp;"rawScore"&amp;CHAR(34)&amp;": "&amp;SUBSTITUTE(TRIM(ROUND(IFERROR(CriteriTecnici!$O5381*1,IFERROR(NUMBERVALUE(CriteriTecnici!$O5381,".",","),IFERROR(NUMBERVALUE(CriteriTecnici!$O5381,",","."),0))),4)&amp;""),",",".")&amp;CHAR(125)&amp;IF(TRUE,",",""))</f>
        <v/>
      </c>
    </row>
    <row r="5602">
      <c r="A5602" s="38">
        <f>IF(CriteriTecnici!$A5382="","","    "&amp;CHAR(123)&amp;CHAR(34)&amp;"bidderId"&amp;CHAR(34)&amp;": "&amp;CHAR(34)&amp;SUBSTITUTE(CriteriTecnici!$A5382,CHAR(34),"'")&amp;CHAR(34)&amp;", "&amp;CHAR(34)&amp;"lotId"&amp;CHAR(34)&amp;": "&amp;CHAR(34)&amp;SUBSTITUTE(CriteriTecnici!$C5382,CHAR(34),"'")&amp;CHAR(34)&amp;", "&amp;CHAR(34)&amp;"criterionId"&amp;CHAR(34)&amp;": "&amp;CHAR(34)&amp;SUBSTITUTE(CriteriTecnici!$D5382,CHAR(34),"'")&amp;CHAR(34)&amp;", "&amp;CHAR(34)&amp;"kind"&amp;CHAR(34)&amp;": "&amp;CHAR(34)&amp;SUBSTITUTE(CriteriTecnici!$F5382,CHAR(34),"'")&amp;CHAR(34)&amp;", "&amp;CHAR(34)&amp;"value"&amp;CHAR(34)&amp;": "&amp;SUBSTITUTE(TRIM(ROUND(IFERROR(CriteriTecnici!$N5382*1,IFERROR(NUMBERVALUE(CriteriTecnici!$N5382,".",","),IFERROR(NUMBERVALUE(CriteriTecnici!$N5382,",","."),0))),4)&amp;""),",",".")&amp;", "&amp;CHAR(34)&amp;"numerator"&amp;CHAR(34)&amp;": "&amp;SUBSTITUTE(TRIM(ROUND(IFERROR(CriteriTecnici!$K5382*1,IFERROR(NUMBERVALUE(CriteriTecnici!$K5382,".",","),IFERROR(NUMBERVALUE(CriteriTecnici!$K5382,",","."),0))),4)&amp;""),",",".")&amp;", "&amp;CHAR(34)&amp;"denominator"&amp;CHAR(34)&amp;": "&amp;SUBSTITUTE(TRIM(ROUND(IFERROR(CriteriTecnici!$L5382*1,IFERROR(NUMBERVALUE(CriteriTecnici!$L5382,".",","),IFERROR(NUMBERVALUE(CriteriTecnici!$L5382,",","."),0))),4)&amp;""),",",".")&amp;", "&amp;CHAR(34)&amp;"flag"&amp;CHAR(34)&amp;": "&amp;SUBSTITUTE(TRIM(ROUND(IFERROR(CriteriTecnici!$M5382*1,IFERROR(NUMBERVALUE(CriteriTecnici!$M5382,".",","),IFERROR(NUMBERVALUE(CriteriTecnici!$M5382,",","."),0))),4)&amp;""),",",".")&amp;", "&amp;CHAR(34)&amp;"rawScore"&amp;CHAR(34)&amp;": "&amp;SUBSTITUTE(TRIM(ROUND(IFERROR(CriteriTecnici!$O5382*1,IFERROR(NUMBERVALUE(CriteriTecnici!$O5382,".",","),IFERROR(NUMBERVALUE(CriteriTecnici!$O5382,",","."),0))),4)&amp;""),",",".")&amp;CHAR(125)&amp;IF(TRUE,",",""))</f>
        <v/>
      </c>
    </row>
    <row r="5603">
      <c r="A5603" s="38">
        <f>IF(CriteriTecnici!$A5383="","","    "&amp;CHAR(123)&amp;CHAR(34)&amp;"bidderId"&amp;CHAR(34)&amp;": "&amp;CHAR(34)&amp;SUBSTITUTE(CriteriTecnici!$A5383,CHAR(34),"'")&amp;CHAR(34)&amp;", "&amp;CHAR(34)&amp;"lotId"&amp;CHAR(34)&amp;": "&amp;CHAR(34)&amp;SUBSTITUTE(CriteriTecnici!$C5383,CHAR(34),"'")&amp;CHAR(34)&amp;", "&amp;CHAR(34)&amp;"criterionId"&amp;CHAR(34)&amp;": "&amp;CHAR(34)&amp;SUBSTITUTE(CriteriTecnici!$D5383,CHAR(34),"'")&amp;CHAR(34)&amp;", "&amp;CHAR(34)&amp;"kind"&amp;CHAR(34)&amp;": "&amp;CHAR(34)&amp;SUBSTITUTE(CriteriTecnici!$F5383,CHAR(34),"'")&amp;CHAR(34)&amp;", "&amp;CHAR(34)&amp;"value"&amp;CHAR(34)&amp;": "&amp;SUBSTITUTE(TRIM(ROUND(IFERROR(CriteriTecnici!$N5383*1,IFERROR(NUMBERVALUE(CriteriTecnici!$N5383,".",","),IFERROR(NUMBERVALUE(CriteriTecnici!$N5383,",","."),0))),4)&amp;""),",",".")&amp;", "&amp;CHAR(34)&amp;"numerator"&amp;CHAR(34)&amp;": "&amp;SUBSTITUTE(TRIM(ROUND(IFERROR(CriteriTecnici!$K5383*1,IFERROR(NUMBERVALUE(CriteriTecnici!$K5383,".",","),IFERROR(NUMBERVALUE(CriteriTecnici!$K5383,",","."),0))),4)&amp;""),",",".")&amp;", "&amp;CHAR(34)&amp;"denominator"&amp;CHAR(34)&amp;": "&amp;SUBSTITUTE(TRIM(ROUND(IFERROR(CriteriTecnici!$L5383*1,IFERROR(NUMBERVALUE(CriteriTecnici!$L5383,".",","),IFERROR(NUMBERVALUE(CriteriTecnici!$L5383,",","."),0))),4)&amp;""),",",".")&amp;", "&amp;CHAR(34)&amp;"flag"&amp;CHAR(34)&amp;": "&amp;SUBSTITUTE(TRIM(ROUND(IFERROR(CriteriTecnici!$M5383*1,IFERROR(NUMBERVALUE(CriteriTecnici!$M5383,".",","),IFERROR(NUMBERVALUE(CriteriTecnici!$M5383,",","."),0))),4)&amp;""),",",".")&amp;", "&amp;CHAR(34)&amp;"rawScore"&amp;CHAR(34)&amp;": "&amp;SUBSTITUTE(TRIM(ROUND(IFERROR(CriteriTecnici!$O5383*1,IFERROR(NUMBERVALUE(CriteriTecnici!$O5383,".",","),IFERROR(NUMBERVALUE(CriteriTecnici!$O5383,",","."),0))),4)&amp;""),",",".")&amp;CHAR(125)&amp;IF(TRUE,",",""))</f>
        <v/>
      </c>
    </row>
    <row r="5604">
      <c r="A5604" s="38">
        <f>IF(CriteriTecnici!$A5384="","","    "&amp;CHAR(123)&amp;CHAR(34)&amp;"bidderId"&amp;CHAR(34)&amp;": "&amp;CHAR(34)&amp;SUBSTITUTE(CriteriTecnici!$A5384,CHAR(34),"'")&amp;CHAR(34)&amp;", "&amp;CHAR(34)&amp;"lotId"&amp;CHAR(34)&amp;": "&amp;CHAR(34)&amp;SUBSTITUTE(CriteriTecnici!$C5384,CHAR(34),"'")&amp;CHAR(34)&amp;", "&amp;CHAR(34)&amp;"criterionId"&amp;CHAR(34)&amp;": "&amp;CHAR(34)&amp;SUBSTITUTE(CriteriTecnici!$D5384,CHAR(34),"'")&amp;CHAR(34)&amp;", "&amp;CHAR(34)&amp;"kind"&amp;CHAR(34)&amp;": "&amp;CHAR(34)&amp;SUBSTITUTE(CriteriTecnici!$F5384,CHAR(34),"'")&amp;CHAR(34)&amp;", "&amp;CHAR(34)&amp;"value"&amp;CHAR(34)&amp;": "&amp;SUBSTITUTE(TRIM(ROUND(IFERROR(CriteriTecnici!$N5384*1,IFERROR(NUMBERVALUE(CriteriTecnici!$N5384,".",","),IFERROR(NUMBERVALUE(CriteriTecnici!$N5384,",","."),0))),4)&amp;""),",",".")&amp;", "&amp;CHAR(34)&amp;"numerator"&amp;CHAR(34)&amp;": "&amp;SUBSTITUTE(TRIM(ROUND(IFERROR(CriteriTecnici!$K5384*1,IFERROR(NUMBERVALUE(CriteriTecnici!$K5384,".",","),IFERROR(NUMBERVALUE(CriteriTecnici!$K5384,",","."),0))),4)&amp;""),",",".")&amp;", "&amp;CHAR(34)&amp;"denominator"&amp;CHAR(34)&amp;": "&amp;SUBSTITUTE(TRIM(ROUND(IFERROR(CriteriTecnici!$L5384*1,IFERROR(NUMBERVALUE(CriteriTecnici!$L5384,".",","),IFERROR(NUMBERVALUE(CriteriTecnici!$L5384,",","."),0))),4)&amp;""),",",".")&amp;", "&amp;CHAR(34)&amp;"flag"&amp;CHAR(34)&amp;": "&amp;SUBSTITUTE(TRIM(ROUND(IFERROR(CriteriTecnici!$M5384*1,IFERROR(NUMBERVALUE(CriteriTecnici!$M5384,".",","),IFERROR(NUMBERVALUE(CriteriTecnici!$M5384,",","."),0))),4)&amp;""),",",".")&amp;", "&amp;CHAR(34)&amp;"rawScore"&amp;CHAR(34)&amp;": "&amp;SUBSTITUTE(TRIM(ROUND(IFERROR(CriteriTecnici!$O5384*1,IFERROR(NUMBERVALUE(CriteriTecnici!$O5384,".",","),IFERROR(NUMBERVALUE(CriteriTecnici!$O5384,",","."),0))),4)&amp;""),",",".")&amp;CHAR(125)&amp;IF(TRUE,",",""))</f>
        <v/>
      </c>
    </row>
    <row r="5605">
      <c r="A5605" s="38">
        <f>IF(CriteriTecnici!$A5385="","","    "&amp;CHAR(123)&amp;CHAR(34)&amp;"bidderId"&amp;CHAR(34)&amp;": "&amp;CHAR(34)&amp;SUBSTITUTE(CriteriTecnici!$A5385,CHAR(34),"'")&amp;CHAR(34)&amp;", "&amp;CHAR(34)&amp;"lotId"&amp;CHAR(34)&amp;": "&amp;CHAR(34)&amp;SUBSTITUTE(CriteriTecnici!$C5385,CHAR(34),"'")&amp;CHAR(34)&amp;", "&amp;CHAR(34)&amp;"criterionId"&amp;CHAR(34)&amp;": "&amp;CHAR(34)&amp;SUBSTITUTE(CriteriTecnici!$D5385,CHAR(34),"'")&amp;CHAR(34)&amp;", "&amp;CHAR(34)&amp;"kind"&amp;CHAR(34)&amp;": "&amp;CHAR(34)&amp;SUBSTITUTE(CriteriTecnici!$F5385,CHAR(34),"'")&amp;CHAR(34)&amp;", "&amp;CHAR(34)&amp;"value"&amp;CHAR(34)&amp;": "&amp;SUBSTITUTE(TRIM(ROUND(IFERROR(CriteriTecnici!$N5385*1,IFERROR(NUMBERVALUE(CriteriTecnici!$N5385,".",","),IFERROR(NUMBERVALUE(CriteriTecnici!$N5385,",","."),0))),4)&amp;""),",",".")&amp;", "&amp;CHAR(34)&amp;"numerator"&amp;CHAR(34)&amp;": "&amp;SUBSTITUTE(TRIM(ROUND(IFERROR(CriteriTecnici!$K5385*1,IFERROR(NUMBERVALUE(CriteriTecnici!$K5385,".",","),IFERROR(NUMBERVALUE(CriteriTecnici!$K5385,",","."),0))),4)&amp;""),",",".")&amp;", "&amp;CHAR(34)&amp;"denominator"&amp;CHAR(34)&amp;": "&amp;SUBSTITUTE(TRIM(ROUND(IFERROR(CriteriTecnici!$L5385*1,IFERROR(NUMBERVALUE(CriteriTecnici!$L5385,".",","),IFERROR(NUMBERVALUE(CriteriTecnici!$L5385,",","."),0))),4)&amp;""),",",".")&amp;", "&amp;CHAR(34)&amp;"flag"&amp;CHAR(34)&amp;": "&amp;SUBSTITUTE(TRIM(ROUND(IFERROR(CriteriTecnici!$M5385*1,IFERROR(NUMBERVALUE(CriteriTecnici!$M5385,".",","),IFERROR(NUMBERVALUE(CriteriTecnici!$M5385,",","."),0))),4)&amp;""),",",".")&amp;", "&amp;CHAR(34)&amp;"rawScore"&amp;CHAR(34)&amp;": "&amp;SUBSTITUTE(TRIM(ROUND(IFERROR(CriteriTecnici!$O5385*1,IFERROR(NUMBERVALUE(CriteriTecnici!$O5385,".",","),IFERROR(NUMBERVALUE(CriteriTecnici!$O5385,",","."),0))),4)&amp;""),",",".")&amp;CHAR(125)&amp;IF(TRUE,",",""))</f>
        <v/>
      </c>
    </row>
    <row r="5606">
      <c r="A5606" s="38">
        <f>IF(CriteriTecnici!$A5386="","","    "&amp;CHAR(123)&amp;CHAR(34)&amp;"bidderId"&amp;CHAR(34)&amp;": "&amp;CHAR(34)&amp;SUBSTITUTE(CriteriTecnici!$A5386,CHAR(34),"'")&amp;CHAR(34)&amp;", "&amp;CHAR(34)&amp;"lotId"&amp;CHAR(34)&amp;": "&amp;CHAR(34)&amp;SUBSTITUTE(CriteriTecnici!$C5386,CHAR(34),"'")&amp;CHAR(34)&amp;", "&amp;CHAR(34)&amp;"criterionId"&amp;CHAR(34)&amp;": "&amp;CHAR(34)&amp;SUBSTITUTE(CriteriTecnici!$D5386,CHAR(34),"'")&amp;CHAR(34)&amp;", "&amp;CHAR(34)&amp;"kind"&amp;CHAR(34)&amp;": "&amp;CHAR(34)&amp;SUBSTITUTE(CriteriTecnici!$F5386,CHAR(34),"'")&amp;CHAR(34)&amp;", "&amp;CHAR(34)&amp;"value"&amp;CHAR(34)&amp;": "&amp;SUBSTITUTE(TRIM(ROUND(IFERROR(CriteriTecnici!$N5386*1,IFERROR(NUMBERVALUE(CriteriTecnici!$N5386,".",","),IFERROR(NUMBERVALUE(CriteriTecnici!$N5386,",","."),0))),4)&amp;""),",",".")&amp;", "&amp;CHAR(34)&amp;"numerator"&amp;CHAR(34)&amp;": "&amp;SUBSTITUTE(TRIM(ROUND(IFERROR(CriteriTecnici!$K5386*1,IFERROR(NUMBERVALUE(CriteriTecnici!$K5386,".",","),IFERROR(NUMBERVALUE(CriteriTecnici!$K5386,",","."),0))),4)&amp;""),",",".")&amp;", "&amp;CHAR(34)&amp;"denominator"&amp;CHAR(34)&amp;": "&amp;SUBSTITUTE(TRIM(ROUND(IFERROR(CriteriTecnici!$L5386*1,IFERROR(NUMBERVALUE(CriteriTecnici!$L5386,".",","),IFERROR(NUMBERVALUE(CriteriTecnici!$L5386,",","."),0))),4)&amp;""),",",".")&amp;", "&amp;CHAR(34)&amp;"flag"&amp;CHAR(34)&amp;": "&amp;SUBSTITUTE(TRIM(ROUND(IFERROR(CriteriTecnici!$M5386*1,IFERROR(NUMBERVALUE(CriteriTecnici!$M5386,".",","),IFERROR(NUMBERVALUE(CriteriTecnici!$M5386,",","."),0))),4)&amp;""),",",".")&amp;", "&amp;CHAR(34)&amp;"rawScore"&amp;CHAR(34)&amp;": "&amp;SUBSTITUTE(TRIM(ROUND(IFERROR(CriteriTecnici!$O5386*1,IFERROR(NUMBERVALUE(CriteriTecnici!$O5386,".",","),IFERROR(NUMBERVALUE(CriteriTecnici!$O5386,",","."),0))),4)&amp;""),",",".")&amp;CHAR(125)&amp;IF(TRUE,",",""))</f>
        <v/>
      </c>
    </row>
    <row r="5607">
      <c r="A5607" s="38">
        <f>IF(CriteriTecnici!$A5387="","","    "&amp;CHAR(123)&amp;CHAR(34)&amp;"bidderId"&amp;CHAR(34)&amp;": "&amp;CHAR(34)&amp;SUBSTITUTE(CriteriTecnici!$A5387,CHAR(34),"'")&amp;CHAR(34)&amp;", "&amp;CHAR(34)&amp;"lotId"&amp;CHAR(34)&amp;": "&amp;CHAR(34)&amp;SUBSTITUTE(CriteriTecnici!$C5387,CHAR(34),"'")&amp;CHAR(34)&amp;", "&amp;CHAR(34)&amp;"criterionId"&amp;CHAR(34)&amp;": "&amp;CHAR(34)&amp;SUBSTITUTE(CriteriTecnici!$D5387,CHAR(34),"'")&amp;CHAR(34)&amp;", "&amp;CHAR(34)&amp;"kind"&amp;CHAR(34)&amp;": "&amp;CHAR(34)&amp;SUBSTITUTE(CriteriTecnici!$F5387,CHAR(34),"'")&amp;CHAR(34)&amp;", "&amp;CHAR(34)&amp;"value"&amp;CHAR(34)&amp;": "&amp;SUBSTITUTE(TRIM(ROUND(IFERROR(CriteriTecnici!$N5387*1,IFERROR(NUMBERVALUE(CriteriTecnici!$N5387,".",","),IFERROR(NUMBERVALUE(CriteriTecnici!$N5387,",","."),0))),4)&amp;""),",",".")&amp;", "&amp;CHAR(34)&amp;"numerator"&amp;CHAR(34)&amp;": "&amp;SUBSTITUTE(TRIM(ROUND(IFERROR(CriteriTecnici!$K5387*1,IFERROR(NUMBERVALUE(CriteriTecnici!$K5387,".",","),IFERROR(NUMBERVALUE(CriteriTecnici!$K5387,",","."),0))),4)&amp;""),",",".")&amp;", "&amp;CHAR(34)&amp;"denominator"&amp;CHAR(34)&amp;": "&amp;SUBSTITUTE(TRIM(ROUND(IFERROR(CriteriTecnici!$L5387*1,IFERROR(NUMBERVALUE(CriteriTecnici!$L5387,".",","),IFERROR(NUMBERVALUE(CriteriTecnici!$L5387,",","."),0))),4)&amp;""),",",".")&amp;", "&amp;CHAR(34)&amp;"flag"&amp;CHAR(34)&amp;": "&amp;SUBSTITUTE(TRIM(ROUND(IFERROR(CriteriTecnici!$M5387*1,IFERROR(NUMBERVALUE(CriteriTecnici!$M5387,".",","),IFERROR(NUMBERVALUE(CriteriTecnici!$M5387,",","."),0))),4)&amp;""),",",".")&amp;", "&amp;CHAR(34)&amp;"rawScore"&amp;CHAR(34)&amp;": "&amp;SUBSTITUTE(TRIM(ROUND(IFERROR(CriteriTecnici!$O5387*1,IFERROR(NUMBERVALUE(CriteriTecnici!$O5387,".",","),IFERROR(NUMBERVALUE(CriteriTecnici!$O5387,",","."),0))),4)&amp;""),",",".")&amp;CHAR(125)&amp;IF(TRUE,",",""))</f>
        <v/>
      </c>
    </row>
    <row r="5608">
      <c r="A5608" s="38">
        <f>IF(CriteriTecnici!$A5388="","","    "&amp;CHAR(123)&amp;CHAR(34)&amp;"bidderId"&amp;CHAR(34)&amp;": "&amp;CHAR(34)&amp;SUBSTITUTE(CriteriTecnici!$A5388,CHAR(34),"'")&amp;CHAR(34)&amp;", "&amp;CHAR(34)&amp;"lotId"&amp;CHAR(34)&amp;": "&amp;CHAR(34)&amp;SUBSTITUTE(CriteriTecnici!$C5388,CHAR(34),"'")&amp;CHAR(34)&amp;", "&amp;CHAR(34)&amp;"criterionId"&amp;CHAR(34)&amp;": "&amp;CHAR(34)&amp;SUBSTITUTE(CriteriTecnici!$D5388,CHAR(34),"'")&amp;CHAR(34)&amp;", "&amp;CHAR(34)&amp;"kind"&amp;CHAR(34)&amp;": "&amp;CHAR(34)&amp;SUBSTITUTE(CriteriTecnici!$F5388,CHAR(34),"'")&amp;CHAR(34)&amp;", "&amp;CHAR(34)&amp;"value"&amp;CHAR(34)&amp;": "&amp;SUBSTITUTE(TRIM(ROUND(IFERROR(CriteriTecnici!$N5388*1,IFERROR(NUMBERVALUE(CriteriTecnici!$N5388,".",","),IFERROR(NUMBERVALUE(CriteriTecnici!$N5388,",","."),0))),4)&amp;""),",",".")&amp;", "&amp;CHAR(34)&amp;"numerator"&amp;CHAR(34)&amp;": "&amp;SUBSTITUTE(TRIM(ROUND(IFERROR(CriteriTecnici!$K5388*1,IFERROR(NUMBERVALUE(CriteriTecnici!$K5388,".",","),IFERROR(NUMBERVALUE(CriteriTecnici!$K5388,",","."),0))),4)&amp;""),",",".")&amp;", "&amp;CHAR(34)&amp;"denominator"&amp;CHAR(34)&amp;": "&amp;SUBSTITUTE(TRIM(ROUND(IFERROR(CriteriTecnici!$L5388*1,IFERROR(NUMBERVALUE(CriteriTecnici!$L5388,".",","),IFERROR(NUMBERVALUE(CriteriTecnici!$L5388,",","."),0))),4)&amp;""),",",".")&amp;", "&amp;CHAR(34)&amp;"flag"&amp;CHAR(34)&amp;": "&amp;SUBSTITUTE(TRIM(ROUND(IFERROR(CriteriTecnici!$M5388*1,IFERROR(NUMBERVALUE(CriteriTecnici!$M5388,".",","),IFERROR(NUMBERVALUE(CriteriTecnici!$M5388,",","."),0))),4)&amp;""),",",".")&amp;", "&amp;CHAR(34)&amp;"rawScore"&amp;CHAR(34)&amp;": "&amp;SUBSTITUTE(TRIM(ROUND(IFERROR(CriteriTecnici!$O5388*1,IFERROR(NUMBERVALUE(CriteriTecnici!$O5388,".",","),IFERROR(NUMBERVALUE(CriteriTecnici!$O5388,",","."),0))),4)&amp;""),",",".")&amp;CHAR(125)&amp;IF(TRUE,",",""))</f>
        <v/>
      </c>
    </row>
    <row r="5609">
      <c r="A5609" s="38">
        <f>IF(CriteriTecnici!$A5389="","","    "&amp;CHAR(123)&amp;CHAR(34)&amp;"bidderId"&amp;CHAR(34)&amp;": "&amp;CHAR(34)&amp;SUBSTITUTE(CriteriTecnici!$A5389,CHAR(34),"'")&amp;CHAR(34)&amp;", "&amp;CHAR(34)&amp;"lotId"&amp;CHAR(34)&amp;": "&amp;CHAR(34)&amp;SUBSTITUTE(CriteriTecnici!$C5389,CHAR(34),"'")&amp;CHAR(34)&amp;", "&amp;CHAR(34)&amp;"criterionId"&amp;CHAR(34)&amp;": "&amp;CHAR(34)&amp;SUBSTITUTE(CriteriTecnici!$D5389,CHAR(34),"'")&amp;CHAR(34)&amp;", "&amp;CHAR(34)&amp;"kind"&amp;CHAR(34)&amp;": "&amp;CHAR(34)&amp;SUBSTITUTE(CriteriTecnici!$F5389,CHAR(34),"'")&amp;CHAR(34)&amp;", "&amp;CHAR(34)&amp;"value"&amp;CHAR(34)&amp;": "&amp;SUBSTITUTE(TRIM(ROUND(IFERROR(CriteriTecnici!$N5389*1,IFERROR(NUMBERVALUE(CriteriTecnici!$N5389,".",","),IFERROR(NUMBERVALUE(CriteriTecnici!$N5389,",","."),0))),4)&amp;""),",",".")&amp;", "&amp;CHAR(34)&amp;"numerator"&amp;CHAR(34)&amp;": "&amp;SUBSTITUTE(TRIM(ROUND(IFERROR(CriteriTecnici!$K5389*1,IFERROR(NUMBERVALUE(CriteriTecnici!$K5389,".",","),IFERROR(NUMBERVALUE(CriteriTecnici!$K5389,",","."),0))),4)&amp;""),",",".")&amp;", "&amp;CHAR(34)&amp;"denominator"&amp;CHAR(34)&amp;": "&amp;SUBSTITUTE(TRIM(ROUND(IFERROR(CriteriTecnici!$L5389*1,IFERROR(NUMBERVALUE(CriteriTecnici!$L5389,".",","),IFERROR(NUMBERVALUE(CriteriTecnici!$L5389,",","."),0))),4)&amp;""),",",".")&amp;", "&amp;CHAR(34)&amp;"flag"&amp;CHAR(34)&amp;": "&amp;SUBSTITUTE(TRIM(ROUND(IFERROR(CriteriTecnici!$M5389*1,IFERROR(NUMBERVALUE(CriteriTecnici!$M5389,".",","),IFERROR(NUMBERVALUE(CriteriTecnici!$M5389,",","."),0))),4)&amp;""),",",".")&amp;", "&amp;CHAR(34)&amp;"rawScore"&amp;CHAR(34)&amp;": "&amp;SUBSTITUTE(TRIM(ROUND(IFERROR(CriteriTecnici!$O5389*1,IFERROR(NUMBERVALUE(CriteriTecnici!$O5389,".",","),IFERROR(NUMBERVALUE(CriteriTecnici!$O5389,",","."),0))),4)&amp;""),",",".")&amp;CHAR(125)&amp;IF(TRUE,",",""))</f>
        <v/>
      </c>
    </row>
    <row r="5610">
      <c r="A5610" s="38">
        <f>IF(CriteriTecnici!$A5390="","","    "&amp;CHAR(123)&amp;CHAR(34)&amp;"bidderId"&amp;CHAR(34)&amp;": "&amp;CHAR(34)&amp;SUBSTITUTE(CriteriTecnici!$A5390,CHAR(34),"'")&amp;CHAR(34)&amp;", "&amp;CHAR(34)&amp;"lotId"&amp;CHAR(34)&amp;": "&amp;CHAR(34)&amp;SUBSTITUTE(CriteriTecnici!$C5390,CHAR(34),"'")&amp;CHAR(34)&amp;", "&amp;CHAR(34)&amp;"criterionId"&amp;CHAR(34)&amp;": "&amp;CHAR(34)&amp;SUBSTITUTE(CriteriTecnici!$D5390,CHAR(34),"'")&amp;CHAR(34)&amp;", "&amp;CHAR(34)&amp;"kind"&amp;CHAR(34)&amp;": "&amp;CHAR(34)&amp;SUBSTITUTE(CriteriTecnici!$F5390,CHAR(34),"'")&amp;CHAR(34)&amp;", "&amp;CHAR(34)&amp;"value"&amp;CHAR(34)&amp;": "&amp;SUBSTITUTE(TRIM(ROUND(IFERROR(CriteriTecnici!$N5390*1,IFERROR(NUMBERVALUE(CriteriTecnici!$N5390,".",","),IFERROR(NUMBERVALUE(CriteriTecnici!$N5390,",","."),0))),4)&amp;""),",",".")&amp;", "&amp;CHAR(34)&amp;"numerator"&amp;CHAR(34)&amp;": "&amp;SUBSTITUTE(TRIM(ROUND(IFERROR(CriteriTecnici!$K5390*1,IFERROR(NUMBERVALUE(CriteriTecnici!$K5390,".",","),IFERROR(NUMBERVALUE(CriteriTecnici!$K5390,",","."),0))),4)&amp;""),",",".")&amp;", "&amp;CHAR(34)&amp;"denominator"&amp;CHAR(34)&amp;": "&amp;SUBSTITUTE(TRIM(ROUND(IFERROR(CriteriTecnici!$L5390*1,IFERROR(NUMBERVALUE(CriteriTecnici!$L5390,".",","),IFERROR(NUMBERVALUE(CriteriTecnici!$L5390,",","."),0))),4)&amp;""),",",".")&amp;", "&amp;CHAR(34)&amp;"flag"&amp;CHAR(34)&amp;": "&amp;SUBSTITUTE(TRIM(ROUND(IFERROR(CriteriTecnici!$M5390*1,IFERROR(NUMBERVALUE(CriteriTecnici!$M5390,".",","),IFERROR(NUMBERVALUE(CriteriTecnici!$M5390,",","."),0))),4)&amp;""),",",".")&amp;", "&amp;CHAR(34)&amp;"rawScore"&amp;CHAR(34)&amp;": "&amp;SUBSTITUTE(TRIM(ROUND(IFERROR(CriteriTecnici!$O5390*1,IFERROR(NUMBERVALUE(CriteriTecnici!$O5390,".",","),IFERROR(NUMBERVALUE(CriteriTecnici!$O5390,",","."),0))),4)&amp;""),",",".")&amp;CHAR(125)&amp;IF(TRUE,",",""))</f>
        <v/>
      </c>
    </row>
    <row r="5611">
      <c r="A5611" s="38">
        <f>IF(CriteriTecnici!$A5391="","","    "&amp;CHAR(123)&amp;CHAR(34)&amp;"bidderId"&amp;CHAR(34)&amp;": "&amp;CHAR(34)&amp;SUBSTITUTE(CriteriTecnici!$A5391,CHAR(34),"'")&amp;CHAR(34)&amp;", "&amp;CHAR(34)&amp;"lotId"&amp;CHAR(34)&amp;": "&amp;CHAR(34)&amp;SUBSTITUTE(CriteriTecnici!$C5391,CHAR(34),"'")&amp;CHAR(34)&amp;", "&amp;CHAR(34)&amp;"criterionId"&amp;CHAR(34)&amp;": "&amp;CHAR(34)&amp;SUBSTITUTE(CriteriTecnici!$D5391,CHAR(34),"'")&amp;CHAR(34)&amp;", "&amp;CHAR(34)&amp;"kind"&amp;CHAR(34)&amp;": "&amp;CHAR(34)&amp;SUBSTITUTE(CriteriTecnici!$F5391,CHAR(34),"'")&amp;CHAR(34)&amp;", "&amp;CHAR(34)&amp;"value"&amp;CHAR(34)&amp;": "&amp;SUBSTITUTE(TRIM(ROUND(IFERROR(CriteriTecnici!$N5391*1,IFERROR(NUMBERVALUE(CriteriTecnici!$N5391,".",","),IFERROR(NUMBERVALUE(CriteriTecnici!$N5391,",","."),0))),4)&amp;""),",",".")&amp;", "&amp;CHAR(34)&amp;"numerator"&amp;CHAR(34)&amp;": "&amp;SUBSTITUTE(TRIM(ROUND(IFERROR(CriteriTecnici!$K5391*1,IFERROR(NUMBERVALUE(CriteriTecnici!$K5391,".",","),IFERROR(NUMBERVALUE(CriteriTecnici!$K5391,",","."),0))),4)&amp;""),",",".")&amp;", "&amp;CHAR(34)&amp;"denominator"&amp;CHAR(34)&amp;": "&amp;SUBSTITUTE(TRIM(ROUND(IFERROR(CriteriTecnici!$L5391*1,IFERROR(NUMBERVALUE(CriteriTecnici!$L5391,".",","),IFERROR(NUMBERVALUE(CriteriTecnici!$L5391,",","."),0))),4)&amp;""),",",".")&amp;", "&amp;CHAR(34)&amp;"flag"&amp;CHAR(34)&amp;": "&amp;SUBSTITUTE(TRIM(ROUND(IFERROR(CriteriTecnici!$M5391*1,IFERROR(NUMBERVALUE(CriteriTecnici!$M5391,".",","),IFERROR(NUMBERVALUE(CriteriTecnici!$M5391,",","."),0))),4)&amp;""),",",".")&amp;", "&amp;CHAR(34)&amp;"rawScore"&amp;CHAR(34)&amp;": "&amp;SUBSTITUTE(TRIM(ROUND(IFERROR(CriteriTecnici!$O5391*1,IFERROR(NUMBERVALUE(CriteriTecnici!$O5391,".",","),IFERROR(NUMBERVALUE(CriteriTecnici!$O5391,",","."),0))),4)&amp;""),",",".")&amp;CHAR(125)&amp;IF(TRUE,",",""))</f>
        <v/>
      </c>
    </row>
    <row r="5612">
      <c r="A5612" s="38">
        <f>IF(CriteriTecnici!$A5392="","","    "&amp;CHAR(123)&amp;CHAR(34)&amp;"bidderId"&amp;CHAR(34)&amp;": "&amp;CHAR(34)&amp;SUBSTITUTE(CriteriTecnici!$A5392,CHAR(34),"'")&amp;CHAR(34)&amp;", "&amp;CHAR(34)&amp;"lotId"&amp;CHAR(34)&amp;": "&amp;CHAR(34)&amp;SUBSTITUTE(CriteriTecnici!$C5392,CHAR(34),"'")&amp;CHAR(34)&amp;", "&amp;CHAR(34)&amp;"criterionId"&amp;CHAR(34)&amp;": "&amp;CHAR(34)&amp;SUBSTITUTE(CriteriTecnici!$D5392,CHAR(34),"'")&amp;CHAR(34)&amp;", "&amp;CHAR(34)&amp;"kind"&amp;CHAR(34)&amp;": "&amp;CHAR(34)&amp;SUBSTITUTE(CriteriTecnici!$F5392,CHAR(34),"'")&amp;CHAR(34)&amp;", "&amp;CHAR(34)&amp;"value"&amp;CHAR(34)&amp;": "&amp;SUBSTITUTE(TRIM(ROUND(IFERROR(CriteriTecnici!$N5392*1,IFERROR(NUMBERVALUE(CriteriTecnici!$N5392,".",","),IFERROR(NUMBERVALUE(CriteriTecnici!$N5392,",","."),0))),4)&amp;""),",",".")&amp;", "&amp;CHAR(34)&amp;"numerator"&amp;CHAR(34)&amp;": "&amp;SUBSTITUTE(TRIM(ROUND(IFERROR(CriteriTecnici!$K5392*1,IFERROR(NUMBERVALUE(CriteriTecnici!$K5392,".",","),IFERROR(NUMBERVALUE(CriteriTecnici!$K5392,",","."),0))),4)&amp;""),",",".")&amp;", "&amp;CHAR(34)&amp;"denominator"&amp;CHAR(34)&amp;": "&amp;SUBSTITUTE(TRIM(ROUND(IFERROR(CriteriTecnici!$L5392*1,IFERROR(NUMBERVALUE(CriteriTecnici!$L5392,".",","),IFERROR(NUMBERVALUE(CriteriTecnici!$L5392,",","."),0))),4)&amp;""),",",".")&amp;", "&amp;CHAR(34)&amp;"flag"&amp;CHAR(34)&amp;": "&amp;SUBSTITUTE(TRIM(ROUND(IFERROR(CriteriTecnici!$M5392*1,IFERROR(NUMBERVALUE(CriteriTecnici!$M5392,".",","),IFERROR(NUMBERVALUE(CriteriTecnici!$M5392,",","."),0))),4)&amp;""),",",".")&amp;", "&amp;CHAR(34)&amp;"rawScore"&amp;CHAR(34)&amp;": "&amp;SUBSTITUTE(TRIM(ROUND(IFERROR(CriteriTecnici!$O5392*1,IFERROR(NUMBERVALUE(CriteriTecnici!$O5392,".",","),IFERROR(NUMBERVALUE(CriteriTecnici!$O5392,",","."),0))),4)&amp;""),",",".")&amp;CHAR(125)&amp;IF(TRUE,",",""))</f>
        <v/>
      </c>
    </row>
    <row r="5613">
      <c r="A5613" s="38">
        <f>IF(CriteriTecnici!$A5393="","","    "&amp;CHAR(123)&amp;CHAR(34)&amp;"bidderId"&amp;CHAR(34)&amp;": "&amp;CHAR(34)&amp;SUBSTITUTE(CriteriTecnici!$A5393,CHAR(34),"'")&amp;CHAR(34)&amp;", "&amp;CHAR(34)&amp;"lotId"&amp;CHAR(34)&amp;": "&amp;CHAR(34)&amp;SUBSTITUTE(CriteriTecnici!$C5393,CHAR(34),"'")&amp;CHAR(34)&amp;", "&amp;CHAR(34)&amp;"criterionId"&amp;CHAR(34)&amp;": "&amp;CHAR(34)&amp;SUBSTITUTE(CriteriTecnici!$D5393,CHAR(34),"'")&amp;CHAR(34)&amp;", "&amp;CHAR(34)&amp;"kind"&amp;CHAR(34)&amp;": "&amp;CHAR(34)&amp;SUBSTITUTE(CriteriTecnici!$F5393,CHAR(34),"'")&amp;CHAR(34)&amp;", "&amp;CHAR(34)&amp;"value"&amp;CHAR(34)&amp;": "&amp;SUBSTITUTE(TRIM(ROUND(IFERROR(CriteriTecnici!$N5393*1,IFERROR(NUMBERVALUE(CriteriTecnici!$N5393,".",","),IFERROR(NUMBERVALUE(CriteriTecnici!$N5393,",","."),0))),4)&amp;""),",",".")&amp;", "&amp;CHAR(34)&amp;"numerator"&amp;CHAR(34)&amp;": "&amp;SUBSTITUTE(TRIM(ROUND(IFERROR(CriteriTecnici!$K5393*1,IFERROR(NUMBERVALUE(CriteriTecnici!$K5393,".",","),IFERROR(NUMBERVALUE(CriteriTecnici!$K5393,",","."),0))),4)&amp;""),",",".")&amp;", "&amp;CHAR(34)&amp;"denominator"&amp;CHAR(34)&amp;": "&amp;SUBSTITUTE(TRIM(ROUND(IFERROR(CriteriTecnici!$L5393*1,IFERROR(NUMBERVALUE(CriteriTecnici!$L5393,".",","),IFERROR(NUMBERVALUE(CriteriTecnici!$L5393,",","."),0))),4)&amp;""),",",".")&amp;", "&amp;CHAR(34)&amp;"flag"&amp;CHAR(34)&amp;": "&amp;SUBSTITUTE(TRIM(ROUND(IFERROR(CriteriTecnici!$M5393*1,IFERROR(NUMBERVALUE(CriteriTecnici!$M5393,".",","),IFERROR(NUMBERVALUE(CriteriTecnici!$M5393,",","."),0))),4)&amp;""),",",".")&amp;", "&amp;CHAR(34)&amp;"rawScore"&amp;CHAR(34)&amp;": "&amp;SUBSTITUTE(TRIM(ROUND(IFERROR(CriteriTecnici!$O5393*1,IFERROR(NUMBERVALUE(CriteriTecnici!$O5393,".",","),IFERROR(NUMBERVALUE(CriteriTecnici!$O5393,",","."),0))),4)&amp;""),",",".")&amp;CHAR(125)&amp;IF(TRUE,",",""))</f>
        <v/>
      </c>
    </row>
    <row r="5614">
      <c r="A5614" s="38">
        <f>IF(CriteriTecnici!$A5394="","","    "&amp;CHAR(123)&amp;CHAR(34)&amp;"bidderId"&amp;CHAR(34)&amp;": "&amp;CHAR(34)&amp;SUBSTITUTE(CriteriTecnici!$A5394,CHAR(34),"'")&amp;CHAR(34)&amp;", "&amp;CHAR(34)&amp;"lotId"&amp;CHAR(34)&amp;": "&amp;CHAR(34)&amp;SUBSTITUTE(CriteriTecnici!$C5394,CHAR(34),"'")&amp;CHAR(34)&amp;", "&amp;CHAR(34)&amp;"criterionId"&amp;CHAR(34)&amp;": "&amp;CHAR(34)&amp;SUBSTITUTE(CriteriTecnici!$D5394,CHAR(34),"'")&amp;CHAR(34)&amp;", "&amp;CHAR(34)&amp;"kind"&amp;CHAR(34)&amp;": "&amp;CHAR(34)&amp;SUBSTITUTE(CriteriTecnici!$F5394,CHAR(34),"'")&amp;CHAR(34)&amp;", "&amp;CHAR(34)&amp;"value"&amp;CHAR(34)&amp;": "&amp;SUBSTITUTE(TRIM(ROUND(IFERROR(CriteriTecnici!$N5394*1,IFERROR(NUMBERVALUE(CriteriTecnici!$N5394,".",","),IFERROR(NUMBERVALUE(CriteriTecnici!$N5394,",","."),0))),4)&amp;""),",",".")&amp;", "&amp;CHAR(34)&amp;"numerator"&amp;CHAR(34)&amp;": "&amp;SUBSTITUTE(TRIM(ROUND(IFERROR(CriteriTecnici!$K5394*1,IFERROR(NUMBERVALUE(CriteriTecnici!$K5394,".",","),IFERROR(NUMBERVALUE(CriteriTecnici!$K5394,",","."),0))),4)&amp;""),",",".")&amp;", "&amp;CHAR(34)&amp;"denominator"&amp;CHAR(34)&amp;": "&amp;SUBSTITUTE(TRIM(ROUND(IFERROR(CriteriTecnici!$L5394*1,IFERROR(NUMBERVALUE(CriteriTecnici!$L5394,".",","),IFERROR(NUMBERVALUE(CriteriTecnici!$L5394,",","."),0))),4)&amp;""),",",".")&amp;", "&amp;CHAR(34)&amp;"flag"&amp;CHAR(34)&amp;": "&amp;SUBSTITUTE(TRIM(ROUND(IFERROR(CriteriTecnici!$M5394*1,IFERROR(NUMBERVALUE(CriteriTecnici!$M5394,".",","),IFERROR(NUMBERVALUE(CriteriTecnici!$M5394,",","."),0))),4)&amp;""),",",".")&amp;", "&amp;CHAR(34)&amp;"rawScore"&amp;CHAR(34)&amp;": "&amp;SUBSTITUTE(TRIM(ROUND(IFERROR(CriteriTecnici!$O5394*1,IFERROR(NUMBERVALUE(CriteriTecnici!$O5394,".",","),IFERROR(NUMBERVALUE(CriteriTecnici!$O5394,",","."),0))),4)&amp;""),",",".")&amp;CHAR(125)&amp;IF(TRUE,",",""))</f>
        <v/>
      </c>
    </row>
    <row r="5615">
      <c r="A5615" s="38">
        <f>IF(CriteriTecnici!$A5395="","","    "&amp;CHAR(123)&amp;CHAR(34)&amp;"bidderId"&amp;CHAR(34)&amp;": "&amp;CHAR(34)&amp;SUBSTITUTE(CriteriTecnici!$A5395,CHAR(34),"'")&amp;CHAR(34)&amp;", "&amp;CHAR(34)&amp;"lotId"&amp;CHAR(34)&amp;": "&amp;CHAR(34)&amp;SUBSTITUTE(CriteriTecnici!$C5395,CHAR(34),"'")&amp;CHAR(34)&amp;", "&amp;CHAR(34)&amp;"criterionId"&amp;CHAR(34)&amp;": "&amp;CHAR(34)&amp;SUBSTITUTE(CriteriTecnici!$D5395,CHAR(34),"'")&amp;CHAR(34)&amp;", "&amp;CHAR(34)&amp;"kind"&amp;CHAR(34)&amp;": "&amp;CHAR(34)&amp;SUBSTITUTE(CriteriTecnici!$F5395,CHAR(34),"'")&amp;CHAR(34)&amp;", "&amp;CHAR(34)&amp;"value"&amp;CHAR(34)&amp;": "&amp;SUBSTITUTE(TRIM(ROUND(IFERROR(CriteriTecnici!$N5395*1,IFERROR(NUMBERVALUE(CriteriTecnici!$N5395,".",","),IFERROR(NUMBERVALUE(CriteriTecnici!$N5395,",","."),0))),4)&amp;""),",",".")&amp;", "&amp;CHAR(34)&amp;"numerator"&amp;CHAR(34)&amp;": "&amp;SUBSTITUTE(TRIM(ROUND(IFERROR(CriteriTecnici!$K5395*1,IFERROR(NUMBERVALUE(CriteriTecnici!$K5395,".",","),IFERROR(NUMBERVALUE(CriteriTecnici!$K5395,",","."),0))),4)&amp;""),",",".")&amp;", "&amp;CHAR(34)&amp;"denominator"&amp;CHAR(34)&amp;": "&amp;SUBSTITUTE(TRIM(ROUND(IFERROR(CriteriTecnici!$L5395*1,IFERROR(NUMBERVALUE(CriteriTecnici!$L5395,".",","),IFERROR(NUMBERVALUE(CriteriTecnici!$L5395,",","."),0))),4)&amp;""),",",".")&amp;", "&amp;CHAR(34)&amp;"flag"&amp;CHAR(34)&amp;": "&amp;SUBSTITUTE(TRIM(ROUND(IFERROR(CriteriTecnici!$M5395*1,IFERROR(NUMBERVALUE(CriteriTecnici!$M5395,".",","),IFERROR(NUMBERVALUE(CriteriTecnici!$M5395,",","."),0))),4)&amp;""),",",".")&amp;", "&amp;CHAR(34)&amp;"rawScore"&amp;CHAR(34)&amp;": "&amp;SUBSTITUTE(TRIM(ROUND(IFERROR(CriteriTecnici!$O5395*1,IFERROR(NUMBERVALUE(CriteriTecnici!$O5395,".",","),IFERROR(NUMBERVALUE(CriteriTecnici!$O5395,",","."),0))),4)&amp;""),",",".")&amp;CHAR(125)&amp;IF(TRUE,",",""))</f>
        <v/>
      </c>
    </row>
    <row r="5616">
      <c r="A5616" s="38">
        <f>IF(CriteriTecnici!$A5396="","","    "&amp;CHAR(123)&amp;CHAR(34)&amp;"bidderId"&amp;CHAR(34)&amp;": "&amp;CHAR(34)&amp;SUBSTITUTE(CriteriTecnici!$A5396,CHAR(34),"'")&amp;CHAR(34)&amp;", "&amp;CHAR(34)&amp;"lotId"&amp;CHAR(34)&amp;": "&amp;CHAR(34)&amp;SUBSTITUTE(CriteriTecnici!$C5396,CHAR(34),"'")&amp;CHAR(34)&amp;", "&amp;CHAR(34)&amp;"criterionId"&amp;CHAR(34)&amp;": "&amp;CHAR(34)&amp;SUBSTITUTE(CriteriTecnici!$D5396,CHAR(34),"'")&amp;CHAR(34)&amp;", "&amp;CHAR(34)&amp;"kind"&amp;CHAR(34)&amp;": "&amp;CHAR(34)&amp;SUBSTITUTE(CriteriTecnici!$F5396,CHAR(34),"'")&amp;CHAR(34)&amp;", "&amp;CHAR(34)&amp;"value"&amp;CHAR(34)&amp;": "&amp;SUBSTITUTE(TRIM(ROUND(IFERROR(CriteriTecnici!$N5396*1,IFERROR(NUMBERVALUE(CriteriTecnici!$N5396,".",","),IFERROR(NUMBERVALUE(CriteriTecnici!$N5396,",","."),0))),4)&amp;""),",",".")&amp;", "&amp;CHAR(34)&amp;"numerator"&amp;CHAR(34)&amp;": "&amp;SUBSTITUTE(TRIM(ROUND(IFERROR(CriteriTecnici!$K5396*1,IFERROR(NUMBERVALUE(CriteriTecnici!$K5396,".",","),IFERROR(NUMBERVALUE(CriteriTecnici!$K5396,",","."),0))),4)&amp;""),",",".")&amp;", "&amp;CHAR(34)&amp;"denominator"&amp;CHAR(34)&amp;": "&amp;SUBSTITUTE(TRIM(ROUND(IFERROR(CriteriTecnici!$L5396*1,IFERROR(NUMBERVALUE(CriteriTecnici!$L5396,".",","),IFERROR(NUMBERVALUE(CriteriTecnici!$L5396,",","."),0))),4)&amp;""),",",".")&amp;", "&amp;CHAR(34)&amp;"flag"&amp;CHAR(34)&amp;": "&amp;SUBSTITUTE(TRIM(ROUND(IFERROR(CriteriTecnici!$M5396*1,IFERROR(NUMBERVALUE(CriteriTecnici!$M5396,".",","),IFERROR(NUMBERVALUE(CriteriTecnici!$M5396,",","."),0))),4)&amp;""),",",".")&amp;", "&amp;CHAR(34)&amp;"rawScore"&amp;CHAR(34)&amp;": "&amp;SUBSTITUTE(TRIM(ROUND(IFERROR(CriteriTecnici!$O5396*1,IFERROR(NUMBERVALUE(CriteriTecnici!$O5396,".",","),IFERROR(NUMBERVALUE(CriteriTecnici!$O5396,",","."),0))),4)&amp;""),",",".")&amp;CHAR(125)&amp;IF(TRUE,",",""))</f>
        <v/>
      </c>
    </row>
    <row r="5617">
      <c r="A5617" s="38">
        <f>IF(CriteriTecnici!$A5397="","","    "&amp;CHAR(123)&amp;CHAR(34)&amp;"bidderId"&amp;CHAR(34)&amp;": "&amp;CHAR(34)&amp;SUBSTITUTE(CriteriTecnici!$A5397,CHAR(34),"'")&amp;CHAR(34)&amp;", "&amp;CHAR(34)&amp;"lotId"&amp;CHAR(34)&amp;": "&amp;CHAR(34)&amp;SUBSTITUTE(CriteriTecnici!$C5397,CHAR(34),"'")&amp;CHAR(34)&amp;", "&amp;CHAR(34)&amp;"criterionId"&amp;CHAR(34)&amp;": "&amp;CHAR(34)&amp;SUBSTITUTE(CriteriTecnici!$D5397,CHAR(34),"'")&amp;CHAR(34)&amp;", "&amp;CHAR(34)&amp;"kind"&amp;CHAR(34)&amp;": "&amp;CHAR(34)&amp;SUBSTITUTE(CriteriTecnici!$F5397,CHAR(34),"'")&amp;CHAR(34)&amp;", "&amp;CHAR(34)&amp;"value"&amp;CHAR(34)&amp;": "&amp;SUBSTITUTE(TRIM(ROUND(IFERROR(CriteriTecnici!$N5397*1,IFERROR(NUMBERVALUE(CriteriTecnici!$N5397,".",","),IFERROR(NUMBERVALUE(CriteriTecnici!$N5397,",","."),0))),4)&amp;""),",",".")&amp;", "&amp;CHAR(34)&amp;"numerator"&amp;CHAR(34)&amp;": "&amp;SUBSTITUTE(TRIM(ROUND(IFERROR(CriteriTecnici!$K5397*1,IFERROR(NUMBERVALUE(CriteriTecnici!$K5397,".",","),IFERROR(NUMBERVALUE(CriteriTecnici!$K5397,",","."),0))),4)&amp;""),",",".")&amp;", "&amp;CHAR(34)&amp;"denominator"&amp;CHAR(34)&amp;": "&amp;SUBSTITUTE(TRIM(ROUND(IFERROR(CriteriTecnici!$L5397*1,IFERROR(NUMBERVALUE(CriteriTecnici!$L5397,".",","),IFERROR(NUMBERVALUE(CriteriTecnici!$L5397,",","."),0))),4)&amp;""),",",".")&amp;", "&amp;CHAR(34)&amp;"flag"&amp;CHAR(34)&amp;": "&amp;SUBSTITUTE(TRIM(ROUND(IFERROR(CriteriTecnici!$M5397*1,IFERROR(NUMBERVALUE(CriteriTecnici!$M5397,".",","),IFERROR(NUMBERVALUE(CriteriTecnici!$M5397,",","."),0))),4)&amp;""),",",".")&amp;", "&amp;CHAR(34)&amp;"rawScore"&amp;CHAR(34)&amp;": "&amp;SUBSTITUTE(TRIM(ROUND(IFERROR(CriteriTecnici!$O5397*1,IFERROR(NUMBERVALUE(CriteriTecnici!$O5397,".",","),IFERROR(NUMBERVALUE(CriteriTecnici!$O5397,",","."),0))),4)&amp;""),",",".")&amp;CHAR(125)&amp;IF(TRUE,",",""))</f>
        <v/>
      </c>
    </row>
    <row r="5618">
      <c r="A5618" s="38">
        <f>IF(CriteriTecnici!$A5398="","","    "&amp;CHAR(123)&amp;CHAR(34)&amp;"bidderId"&amp;CHAR(34)&amp;": "&amp;CHAR(34)&amp;SUBSTITUTE(CriteriTecnici!$A5398,CHAR(34),"'")&amp;CHAR(34)&amp;", "&amp;CHAR(34)&amp;"lotId"&amp;CHAR(34)&amp;": "&amp;CHAR(34)&amp;SUBSTITUTE(CriteriTecnici!$C5398,CHAR(34),"'")&amp;CHAR(34)&amp;", "&amp;CHAR(34)&amp;"criterionId"&amp;CHAR(34)&amp;": "&amp;CHAR(34)&amp;SUBSTITUTE(CriteriTecnici!$D5398,CHAR(34),"'")&amp;CHAR(34)&amp;", "&amp;CHAR(34)&amp;"kind"&amp;CHAR(34)&amp;": "&amp;CHAR(34)&amp;SUBSTITUTE(CriteriTecnici!$F5398,CHAR(34),"'")&amp;CHAR(34)&amp;", "&amp;CHAR(34)&amp;"value"&amp;CHAR(34)&amp;": "&amp;SUBSTITUTE(TRIM(ROUND(IFERROR(CriteriTecnici!$N5398*1,IFERROR(NUMBERVALUE(CriteriTecnici!$N5398,".",","),IFERROR(NUMBERVALUE(CriteriTecnici!$N5398,",","."),0))),4)&amp;""),",",".")&amp;", "&amp;CHAR(34)&amp;"numerator"&amp;CHAR(34)&amp;": "&amp;SUBSTITUTE(TRIM(ROUND(IFERROR(CriteriTecnici!$K5398*1,IFERROR(NUMBERVALUE(CriteriTecnici!$K5398,".",","),IFERROR(NUMBERVALUE(CriteriTecnici!$K5398,",","."),0))),4)&amp;""),",",".")&amp;", "&amp;CHAR(34)&amp;"denominator"&amp;CHAR(34)&amp;": "&amp;SUBSTITUTE(TRIM(ROUND(IFERROR(CriteriTecnici!$L5398*1,IFERROR(NUMBERVALUE(CriteriTecnici!$L5398,".",","),IFERROR(NUMBERVALUE(CriteriTecnici!$L5398,",","."),0))),4)&amp;""),",",".")&amp;", "&amp;CHAR(34)&amp;"flag"&amp;CHAR(34)&amp;": "&amp;SUBSTITUTE(TRIM(ROUND(IFERROR(CriteriTecnici!$M5398*1,IFERROR(NUMBERVALUE(CriteriTecnici!$M5398,".",","),IFERROR(NUMBERVALUE(CriteriTecnici!$M5398,",","."),0))),4)&amp;""),",",".")&amp;", "&amp;CHAR(34)&amp;"rawScore"&amp;CHAR(34)&amp;": "&amp;SUBSTITUTE(TRIM(ROUND(IFERROR(CriteriTecnici!$O5398*1,IFERROR(NUMBERVALUE(CriteriTecnici!$O5398,".",","),IFERROR(NUMBERVALUE(CriteriTecnici!$O5398,",","."),0))),4)&amp;""),",",".")&amp;CHAR(125)&amp;IF(COUNTA(Offerte!$A176:$A$200)&gt;0,",",""))</f>
        <v/>
      </c>
    </row>
    <row r="5619">
      <c r="A5619" s="38">
        <f>IF(CriteriTecnici!$A5399="","","    "&amp;CHAR(123)&amp;CHAR(34)&amp;"bidderId"&amp;CHAR(34)&amp;": "&amp;CHAR(34)&amp;SUBSTITUTE(CriteriTecnici!$A5399,CHAR(34),"'")&amp;CHAR(34)&amp;", "&amp;CHAR(34)&amp;"lotId"&amp;CHAR(34)&amp;": "&amp;CHAR(34)&amp;SUBSTITUTE(CriteriTecnici!$C5399,CHAR(34),"'")&amp;CHAR(34)&amp;", "&amp;CHAR(34)&amp;"criterionId"&amp;CHAR(34)&amp;": "&amp;CHAR(34)&amp;SUBSTITUTE(CriteriTecnici!$D5399,CHAR(34),"'")&amp;CHAR(34)&amp;", "&amp;CHAR(34)&amp;"kind"&amp;CHAR(34)&amp;": "&amp;CHAR(34)&amp;SUBSTITUTE(CriteriTecnici!$F5399,CHAR(34),"'")&amp;CHAR(34)&amp;", "&amp;CHAR(34)&amp;"value"&amp;CHAR(34)&amp;": "&amp;SUBSTITUTE(TRIM(ROUND(IFERROR(CriteriTecnici!$N5399*1,IFERROR(NUMBERVALUE(CriteriTecnici!$N5399,".",","),IFERROR(NUMBERVALUE(CriteriTecnici!$N5399,",","."),0))),4)&amp;""),",",".")&amp;", "&amp;CHAR(34)&amp;"numerator"&amp;CHAR(34)&amp;": "&amp;SUBSTITUTE(TRIM(ROUND(IFERROR(CriteriTecnici!$K5399*1,IFERROR(NUMBERVALUE(CriteriTecnici!$K5399,".",","),IFERROR(NUMBERVALUE(CriteriTecnici!$K5399,",","."),0))),4)&amp;""),",",".")&amp;", "&amp;CHAR(34)&amp;"denominator"&amp;CHAR(34)&amp;": "&amp;SUBSTITUTE(TRIM(ROUND(IFERROR(CriteriTecnici!$L5399*1,IFERROR(NUMBERVALUE(CriteriTecnici!$L5399,".",","),IFERROR(NUMBERVALUE(CriteriTecnici!$L5399,",","."),0))),4)&amp;""),",",".")&amp;", "&amp;CHAR(34)&amp;"flag"&amp;CHAR(34)&amp;": "&amp;SUBSTITUTE(TRIM(ROUND(IFERROR(CriteriTecnici!$M5399*1,IFERROR(NUMBERVALUE(CriteriTecnici!$M5399,".",","),IFERROR(NUMBERVALUE(CriteriTecnici!$M5399,",","."),0))),4)&amp;""),",",".")&amp;", "&amp;CHAR(34)&amp;"rawScore"&amp;CHAR(34)&amp;": "&amp;SUBSTITUTE(TRIM(ROUND(IFERROR(CriteriTecnici!$O5399*1,IFERROR(NUMBERVALUE(CriteriTecnici!$O5399,".",","),IFERROR(NUMBERVALUE(CriteriTecnici!$O5399,",","."),0))),4)&amp;""),",",".")&amp;CHAR(125)&amp;IF(TRUE,",",""))</f>
        <v/>
      </c>
    </row>
    <row r="5620">
      <c r="A5620" s="38">
        <f>IF(CriteriTecnici!$A5400="","","    "&amp;CHAR(123)&amp;CHAR(34)&amp;"bidderId"&amp;CHAR(34)&amp;": "&amp;CHAR(34)&amp;SUBSTITUTE(CriteriTecnici!$A5400,CHAR(34),"'")&amp;CHAR(34)&amp;", "&amp;CHAR(34)&amp;"lotId"&amp;CHAR(34)&amp;": "&amp;CHAR(34)&amp;SUBSTITUTE(CriteriTecnici!$C5400,CHAR(34),"'")&amp;CHAR(34)&amp;", "&amp;CHAR(34)&amp;"criterionId"&amp;CHAR(34)&amp;": "&amp;CHAR(34)&amp;SUBSTITUTE(CriteriTecnici!$D5400,CHAR(34),"'")&amp;CHAR(34)&amp;", "&amp;CHAR(34)&amp;"kind"&amp;CHAR(34)&amp;": "&amp;CHAR(34)&amp;SUBSTITUTE(CriteriTecnici!$F5400,CHAR(34),"'")&amp;CHAR(34)&amp;", "&amp;CHAR(34)&amp;"value"&amp;CHAR(34)&amp;": "&amp;SUBSTITUTE(TRIM(ROUND(IFERROR(CriteriTecnici!$N5400*1,IFERROR(NUMBERVALUE(CriteriTecnici!$N5400,".",","),IFERROR(NUMBERVALUE(CriteriTecnici!$N5400,",","."),0))),4)&amp;""),",",".")&amp;", "&amp;CHAR(34)&amp;"numerator"&amp;CHAR(34)&amp;": "&amp;SUBSTITUTE(TRIM(ROUND(IFERROR(CriteriTecnici!$K5400*1,IFERROR(NUMBERVALUE(CriteriTecnici!$K5400,".",","),IFERROR(NUMBERVALUE(CriteriTecnici!$K5400,",","."),0))),4)&amp;""),",",".")&amp;", "&amp;CHAR(34)&amp;"denominator"&amp;CHAR(34)&amp;": "&amp;SUBSTITUTE(TRIM(ROUND(IFERROR(CriteriTecnici!$L5400*1,IFERROR(NUMBERVALUE(CriteriTecnici!$L5400,".",","),IFERROR(NUMBERVALUE(CriteriTecnici!$L5400,",","."),0))),4)&amp;""),",",".")&amp;", "&amp;CHAR(34)&amp;"flag"&amp;CHAR(34)&amp;": "&amp;SUBSTITUTE(TRIM(ROUND(IFERROR(CriteriTecnici!$M5400*1,IFERROR(NUMBERVALUE(CriteriTecnici!$M5400,".",","),IFERROR(NUMBERVALUE(CriteriTecnici!$M5400,",","."),0))),4)&amp;""),",",".")&amp;", "&amp;CHAR(34)&amp;"rawScore"&amp;CHAR(34)&amp;": "&amp;SUBSTITUTE(TRIM(ROUND(IFERROR(CriteriTecnici!$O5400*1,IFERROR(NUMBERVALUE(CriteriTecnici!$O5400,".",","),IFERROR(NUMBERVALUE(CriteriTecnici!$O5400,",","."),0))),4)&amp;""),",",".")&amp;CHAR(125)&amp;IF(TRUE,",",""))</f>
        <v/>
      </c>
    </row>
    <row r="5621">
      <c r="A5621" s="38">
        <f>IF(CriteriTecnici!$A5401="","","    "&amp;CHAR(123)&amp;CHAR(34)&amp;"bidderId"&amp;CHAR(34)&amp;": "&amp;CHAR(34)&amp;SUBSTITUTE(CriteriTecnici!$A5401,CHAR(34),"'")&amp;CHAR(34)&amp;", "&amp;CHAR(34)&amp;"lotId"&amp;CHAR(34)&amp;": "&amp;CHAR(34)&amp;SUBSTITUTE(CriteriTecnici!$C5401,CHAR(34),"'")&amp;CHAR(34)&amp;", "&amp;CHAR(34)&amp;"criterionId"&amp;CHAR(34)&amp;": "&amp;CHAR(34)&amp;SUBSTITUTE(CriteriTecnici!$D5401,CHAR(34),"'")&amp;CHAR(34)&amp;", "&amp;CHAR(34)&amp;"kind"&amp;CHAR(34)&amp;": "&amp;CHAR(34)&amp;SUBSTITUTE(CriteriTecnici!$F5401,CHAR(34),"'")&amp;CHAR(34)&amp;", "&amp;CHAR(34)&amp;"value"&amp;CHAR(34)&amp;": "&amp;SUBSTITUTE(TRIM(ROUND(IFERROR(CriteriTecnici!$N5401*1,IFERROR(NUMBERVALUE(CriteriTecnici!$N5401,".",","),IFERROR(NUMBERVALUE(CriteriTecnici!$N5401,",","."),0))),4)&amp;""),",",".")&amp;", "&amp;CHAR(34)&amp;"numerator"&amp;CHAR(34)&amp;": "&amp;SUBSTITUTE(TRIM(ROUND(IFERROR(CriteriTecnici!$K5401*1,IFERROR(NUMBERVALUE(CriteriTecnici!$K5401,".",","),IFERROR(NUMBERVALUE(CriteriTecnici!$K5401,",","."),0))),4)&amp;""),",",".")&amp;", "&amp;CHAR(34)&amp;"denominator"&amp;CHAR(34)&amp;": "&amp;SUBSTITUTE(TRIM(ROUND(IFERROR(CriteriTecnici!$L5401*1,IFERROR(NUMBERVALUE(CriteriTecnici!$L5401,".",","),IFERROR(NUMBERVALUE(CriteriTecnici!$L5401,",","."),0))),4)&amp;""),",",".")&amp;", "&amp;CHAR(34)&amp;"flag"&amp;CHAR(34)&amp;": "&amp;SUBSTITUTE(TRIM(ROUND(IFERROR(CriteriTecnici!$M5401*1,IFERROR(NUMBERVALUE(CriteriTecnici!$M5401,".",","),IFERROR(NUMBERVALUE(CriteriTecnici!$M5401,",","."),0))),4)&amp;""),",",".")&amp;", "&amp;CHAR(34)&amp;"rawScore"&amp;CHAR(34)&amp;": "&amp;SUBSTITUTE(TRIM(ROUND(IFERROR(CriteriTecnici!$O5401*1,IFERROR(NUMBERVALUE(CriteriTecnici!$O5401,".",","),IFERROR(NUMBERVALUE(CriteriTecnici!$O5401,",","."),0))),4)&amp;""),",",".")&amp;CHAR(125)&amp;IF(TRUE,",",""))</f>
        <v/>
      </c>
    </row>
    <row r="5622">
      <c r="A5622" s="38">
        <f>IF(CriteriTecnici!$A5402="","","    "&amp;CHAR(123)&amp;CHAR(34)&amp;"bidderId"&amp;CHAR(34)&amp;": "&amp;CHAR(34)&amp;SUBSTITUTE(CriteriTecnici!$A5402,CHAR(34),"'")&amp;CHAR(34)&amp;", "&amp;CHAR(34)&amp;"lotId"&amp;CHAR(34)&amp;": "&amp;CHAR(34)&amp;SUBSTITUTE(CriteriTecnici!$C5402,CHAR(34),"'")&amp;CHAR(34)&amp;", "&amp;CHAR(34)&amp;"criterionId"&amp;CHAR(34)&amp;": "&amp;CHAR(34)&amp;SUBSTITUTE(CriteriTecnici!$D5402,CHAR(34),"'")&amp;CHAR(34)&amp;", "&amp;CHAR(34)&amp;"kind"&amp;CHAR(34)&amp;": "&amp;CHAR(34)&amp;SUBSTITUTE(CriteriTecnici!$F5402,CHAR(34),"'")&amp;CHAR(34)&amp;", "&amp;CHAR(34)&amp;"value"&amp;CHAR(34)&amp;": "&amp;SUBSTITUTE(TRIM(ROUND(IFERROR(CriteriTecnici!$N5402*1,IFERROR(NUMBERVALUE(CriteriTecnici!$N5402,".",","),IFERROR(NUMBERVALUE(CriteriTecnici!$N5402,",","."),0))),4)&amp;""),",",".")&amp;", "&amp;CHAR(34)&amp;"numerator"&amp;CHAR(34)&amp;": "&amp;SUBSTITUTE(TRIM(ROUND(IFERROR(CriteriTecnici!$K5402*1,IFERROR(NUMBERVALUE(CriteriTecnici!$K5402,".",","),IFERROR(NUMBERVALUE(CriteriTecnici!$K5402,",","."),0))),4)&amp;""),",",".")&amp;", "&amp;CHAR(34)&amp;"denominator"&amp;CHAR(34)&amp;": "&amp;SUBSTITUTE(TRIM(ROUND(IFERROR(CriteriTecnici!$L5402*1,IFERROR(NUMBERVALUE(CriteriTecnici!$L5402,".",","),IFERROR(NUMBERVALUE(CriteriTecnici!$L5402,",","."),0))),4)&amp;""),",",".")&amp;", "&amp;CHAR(34)&amp;"flag"&amp;CHAR(34)&amp;": "&amp;SUBSTITUTE(TRIM(ROUND(IFERROR(CriteriTecnici!$M5402*1,IFERROR(NUMBERVALUE(CriteriTecnici!$M5402,".",","),IFERROR(NUMBERVALUE(CriteriTecnici!$M5402,",","."),0))),4)&amp;""),",",".")&amp;", "&amp;CHAR(34)&amp;"rawScore"&amp;CHAR(34)&amp;": "&amp;SUBSTITUTE(TRIM(ROUND(IFERROR(CriteriTecnici!$O5402*1,IFERROR(NUMBERVALUE(CriteriTecnici!$O5402,".",","),IFERROR(NUMBERVALUE(CriteriTecnici!$O5402,",","."),0))),4)&amp;""),",",".")&amp;CHAR(125)&amp;IF(TRUE,",",""))</f>
        <v/>
      </c>
    </row>
    <row r="5623">
      <c r="A5623" s="38">
        <f>IF(CriteriTecnici!$A5403="","","    "&amp;CHAR(123)&amp;CHAR(34)&amp;"bidderId"&amp;CHAR(34)&amp;": "&amp;CHAR(34)&amp;SUBSTITUTE(CriteriTecnici!$A5403,CHAR(34),"'")&amp;CHAR(34)&amp;", "&amp;CHAR(34)&amp;"lotId"&amp;CHAR(34)&amp;": "&amp;CHAR(34)&amp;SUBSTITUTE(CriteriTecnici!$C5403,CHAR(34),"'")&amp;CHAR(34)&amp;", "&amp;CHAR(34)&amp;"criterionId"&amp;CHAR(34)&amp;": "&amp;CHAR(34)&amp;SUBSTITUTE(CriteriTecnici!$D5403,CHAR(34),"'")&amp;CHAR(34)&amp;", "&amp;CHAR(34)&amp;"kind"&amp;CHAR(34)&amp;": "&amp;CHAR(34)&amp;SUBSTITUTE(CriteriTecnici!$F5403,CHAR(34),"'")&amp;CHAR(34)&amp;", "&amp;CHAR(34)&amp;"value"&amp;CHAR(34)&amp;": "&amp;SUBSTITUTE(TRIM(ROUND(IFERROR(CriteriTecnici!$N5403*1,IFERROR(NUMBERVALUE(CriteriTecnici!$N5403,".",","),IFERROR(NUMBERVALUE(CriteriTecnici!$N5403,",","."),0))),4)&amp;""),",",".")&amp;", "&amp;CHAR(34)&amp;"numerator"&amp;CHAR(34)&amp;": "&amp;SUBSTITUTE(TRIM(ROUND(IFERROR(CriteriTecnici!$K5403*1,IFERROR(NUMBERVALUE(CriteriTecnici!$K5403,".",","),IFERROR(NUMBERVALUE(CriteriTecnici!$K5403,",","."),0))),4)&amp;""),",",".")&amp;", "&amp;CHAR(34)&amp;"denominator"&amp;CHAR(34)&amp;": "&amp;SUBSTITUTE(TRIM(ROUND(IFERROR(CriteriTecnici!$L5403*1,IFERROR(NUMBERVALUE(CriteriTecnici!$L5403,".",","),IFERROR(NUMBERVALUE(CriteriTecnici!$L5403,",","."),0))),4)&amp;""),",",".")&amp;", "&amp;CHAR(34)&amp;"flag"&amp;CHAR(34)&amp;": "&amp;SUBSTITUTE(TRIM(ROUND(IFERROR(CriteriTecnici!$M5403*1,IFERROR(NUMBERVALUE(CriteriTecnici!$M5403,".",","),IFERROR(NUMBERVALUE(CriteriTecnici!$M5403,",","."),0))),4)&amp;""),",",".")&amp;", "&amp;CHAR(34)&amp;"rawScore"&amp;CHAR(34)&amp;": "&amp;SUBSTITUTE(TRIM(ROUND(IFERROR(CriteriTecnici!$O5403*1,IFERROR(NUMBERVALUE(CriteriTecnici!$O5403,".",","),IFERROR(NUMBERVALUE(CriteriTecnici!$O5403,",","."),0))),4)&amp;""),",",".")&amp;CHAR(125)&amp;IF(TRUE,",",""))</f>
        <v/>
      </c>
    </row>
    <row r="5624">
      <c r="A5624" s="38">
        <f>IF(CriteriTecnici!$A5404="","","    "&amp;CHAR(123)&amp;CHAR(34)&amp;"bidderId"&amp;CHAR(34)&amp;": "&amp;CHAR(34)&amp;SUBSTITUTE(CriteriTecnici!$A5404,CHAR(34),"'")&amp;CHAR(34)&amp;", "&amp;CHAR(34)&amp;"lotId"&amp;CHAR(34)&amp;": "&amp;CHAR(34)&amp;SUBSTITUTE(CriteriTecnici!$C5404,CHAR(34),"'")&amp;CHAR(34)&amp;", "&amp;CHAR(34)&amp;"criterionId"&amp;CHAR(34)&amp;": "&amp;CHAR(34)&amp;SUBSTITUTE(CriteriTecnici!$D5404,CHAR(34),"'")&amp;CHAR(34)&amp;", "&amp;CHAR(34)&amp;"kind"&amp;CHAR(34)&amp;": "&amp;CHAR(34)&amp;SUBSTITUTE(CriteriTecnici!$F5404,CHAR(34),"'")&amp;CHAR(34)&amp;", "&amp;CHAR(34)&amp;"value"&amp;CHAR(34)&amp;": "&amp;SUBSTITUTE(TRIM(ROUND(IFERROR(CriteriTecnici!$N5404*1,IFERROR(NUMBERVALUE(CriteriTecnici!$N5404,".",","),IFERROR(NUMBERVALUE(CriteriTecnici!$N5404,",","."),0))),4)&amp;""),",",".")&amp;", "&amp;CHAR(34)&amp;"numerator"&amp;CHAR(34)&amp;": "&amp;SUBSTITUTE(TRIM(ROUND(IFERROR(CriteriTecnici!$K5404*1,IFERROR(NUMBERVALUE(CriteriTecnici!$K5404,".",","),IFERROR(NUMBERVALUE(CriteriTecnici!$K5404,",","."),0))),4)&amp;""),",",".")&amp;", "&amp;CHAR(34)&amp;"denominator"&amp;CHAR(34)&amp;": "&amp;SUBSTITUTE(TRIM(ROUND(IFERROR(CriteriTecnici!$L5404*1,IFERROR(NUMBERVALUE(CriteriTecnici!$L5404,".",","),IFERROR(NUMBERVALUE(CriteriTecnici!$L5404,",","."),0))),4)&amp;""),",",".")&amp;", "&amp;CHAR(34)&amp;"flag"&amp;CHAR(34)&amp;": "&amp;SUBSTITUTE(TRIM(ROUND(IFERROR(CriteriTecnici!$M5404*1,IFERROR(NUMBERVALUE(CriteriTecnici!$M5404,".",","),IFERROR(NUMBERVALUE(CriteriTecnici!$M5404,",","."),0))),4)&amp;""),",",".")&amp;", "&amp;CHAR(34)&amp;"rawScore"&amp;CHAR(34)&amp;": "&amp;SUBSTITUTE(TRIM(ROUND(IFERROR(CriteriTecnici!$O5404*1,IFERROR(NUMBERVALUE(CriteriTecnici!$O5404,".",","),IFERROR(NUMBERVALUE(CriteriTecnici!$O5404,",","."),0))),4)&amp;""),",",".")&amp;CHAR(125)&amp;IF(TRUE,",",""))</f>
        <v/>
      </c>
    </row>
    <row r="5625">
      <c r="A5625" s="38">
        <f>IF(CriteriTecnici!$A5405="","","    "&amp;CHAR(123)&amp;CHAR(34)&amp;"bidderId"&amp;CHAR(34)&amp;": "&amp;CHAR(34)&amp;SUBSTITUTE(CriteriTecnici!$A5405,CHAR(34),"'")&amp;CHAR(34)&amp;", "&amp;CHAR(34)&amp;"lotId"&amp;CHAR(34)&amp;": "&amp;CHAR(34)&amp;SUBSTITUTE(CriteriTecnici!$C5405,CHAR(34),"'")&amp;CHAR(34)&amp;", "&amp;CHAR(34)&amp;"criterionId"&amp;CHAR(34)&amp;": "&amp;CHAR(34)&amp;SUBSTITUTE(CriteriTecnici!$D5405,CHAR(34),"'")&amp;CHAR(34)&amp;", "&amp;CHAR(34)&amp;"kind"&amp;CHAR(34)&amp;": "&amp;CHAR(34)&amp;SUBSTITUTE(CriteriTecnici!$F5405,CHAR(34),"'")&amp;CHAR(34)&amp;", "&amp;CHAR(34)&amp;"value"&amp;CHAR(34)&amp;": "&amp;SUBSTITUTE(TRIM(ROUND(IFERROR(CriteriTecnici!$N5405*1,IFERROR(NUMBERVALUE(CriteriTecnici!$N5405,".",","),IFERROR(NUMBERVALUE(CriteriTecnici!$N5405,",","."),0))),4)&amp;""),",",".")&amp;", "&amp;CHAR(34)&amp;"numerator"&amp;CHAR(34)&amp;": "&amp;SUBSTITUTE(TRIM(ROUND(IFERROR(CriteriTecnici!$K5405*1,IFERROR(NUMBERVALUE(CriteriTecnici!$K5405,".",","),IFERROR(NUMBERVALUE(CriteriTecnici!$K5405,",","."),0))),4)&amp;""),",",".")&amp;", "&amp;CHAR(34)&amp;"denominator"&amp;CHAR(34)&amp;": "&amp;SUBSTITUTE(TRIM(ROUND(IFERROR(CriteriTecnici!$L5405*1,IFERROR(NUMBERVALUE(CriteriTecnici!$L5405,".",","),IFERROR(NUMBERVALUE(CriteriTecnici!$L5405,",","."),0))),4)&amp;""),",",".")&amp;", "&amp;CHAR(34)&amp;"flag"&amp;CHAR(34)&amp;": "&amp;SUBSTITUTE(TRIM(ROUND(IFERROR(CriteriTecnici!$M5405*1,IFERROR(NUMBERVALUE(CriteriTecnici!$M5405,".",","),IFERROR(NUMBERVALUE(CriteriTecnici!$M5405,",","."),0))),4)&amp;""),",",".")&amp;", "&amp;CHAR(34)&amp;"rawScore"&amp;CHAR(34)&amp;": "&amp;SUBSTITUTE(TRIM(ROUND(IFERROR(CriteriTecnici!$O5405*1,IFERROR(NUMBERVALUE(CriteriTecnici!$O5405,".",","),IFERROR(NUMBERVALUE(CriteriTecnici!$O5405,",","."),0))),4)&amp;""),",",".")&amp;CHAR(125)&amp;IF(TRUE,",",""))</f>
        <v/>
      </c>
    </row>
    <row r="5626">
      <c r="A5626" s="38">
        <f>IF(CriteriTecnici!$A5406="","","    "&amp;CHAR(123)&amp;CHAR(34)&amp;"bidderId"&amp;CHAR(34)&amp;": "&amp;CHAR(34)&amp;SUBSTITUTE(CriteriTecnici!$A5406,CHAR(34),"'")&amp;CHAR(34)&amp;", "&amp;CHAR(34)&amp;"lotId"&amp;CHAR(34)&amp;": "&amp;CHAR(34)&amp;SUBSTITUTE(CriteriTecnici!$C5406,CHAR(34),"'")&amp;CHAR(34)&amp;", "&amp;CHAR(34)&amp;"criterionId"&amp;CHAR(34)&amp;": "&amp;CHAR(34)&amp;SUBSTITUTE(CriteriTecnici!$D5406,CHAR(34),"'")&amp;CHAR(34)&amp;", "&amp;CHAR(34)&amp;"kind"&amp;CHAR(34)&amp;": "&amp;CHAR(34)&amp;SUBSTITUTE(CriteriTecnici!$F5406,CHAR(34),"'")&amp;CHAR(34)&amp;", "&amp;CHAR(34)&amp;"value"&amp;CHAR(34)&amp;": "&amp;SUBSTITUTE(TRIM(ROUND(IFERROR(CriteriTecnici!$N5406*1,IFERROR(NUMBERVALUE(CriteriTecnici!$N5406,".",","),IFERROR(NUMBERVALUE(CriteriTecnici!$N5406,",","."),0))),4)&amp;""),",",".")&amp;", "&amp;CHAR(34)&amp;"numerator"&amp;CHAR(34)&amp;": "&amp;SUBSTITUTE(TRIM(ROUND(IFERROR(CriteriTecnici!$K5406*1,IFERROR(NUMBERVALUE(CriteriTecnici!$K5406,".",","),IFERROR(NUMBERVALUE(CriteriTecnici!$K5406,",","."),0))),4)&amp;""),",",".")&amp;", "&amp;CHAR(34)&amp;"denominator"&amp;CHAR(34)&amp;": "&amp;SUBSTITUTE(TRIM(ROUND(IFERROR(CriteriTecnici!$L5406*1,IFERROR(NUMBERVALUE(CriteriTecnici!$L5406,".",","),IFERROR(NUMBERVALUE(CriteriTecnici!$L5406,",","."),0))),4)&amp;""),",",".")&amp;", "&amp;CHAR(34)&amp;"flag"&amp;CHAR(34)&amp;": "&amp;SUBSTITUTE(TRIM(ROUND(IFERROR(CriteriTecnici!$M5406*1,IFERROR(NUMBERVALUE(CriteriTecnici!$M5406,".",","),IFERROR(NUMBERVALUE(CriteriTecnici!$M5406,",","."),0))),4)&amp;""),",",".")&amp;", "&amp;CHAR(34)&amp;"rawScore"&amp;CHAR(34)&amp;": "&amp;SUBSTITUTE(TRIM(ROUND(IFERROR(CriteriTecnici!$O5406*1,IFERROR(NUMBERVALUE(CriteriTecnici!$O5406,".",","),IFERROR(NUMBERVALUE(CriteriTecnici!$O5406,",","."),0))),4)&amp;""),",",".")&amp;CHAR(125)&amp;IF(TRUE,",",""))</f>
        <v/>
      </c>
    </row>
    <row r="5627">
      <c r="A5627" s="38">
        <f>IF(CriteriTecnici!$A5407="","","    "&amp;CHAR(123)&amp;CHAR(34)&amp;"bidderId"&amp;CHAR(34)&amp;": "&amp;CHAR(34)&amp;SUBSTITUTE(CriteriTecnici!$A5407,CHAR(34),"'")&amp;CHAR(34)&amp;", "&amp;CHAR(34)&amp;"lotId"&amp;CHAR(34)&amp;": "&amp;CHAR(34)&amp;SUBSTITUTE(CriteriTecnici!$C5407,CHAR(34),"'")&amp;CHAR(34)&amp;", "&amp;CHAR(34)&amp;"criterionId"&amp;CHAR(34)&amp;": "&amp;CHAR(34)&amp;SUBSTITUTE(CriteriTecnici!$D5407,CHAR(34),"'")&amp;CHAR(34)&amp;", "&amp;CHAR(34)&amp;"kind"&amp;CHAR(34)&amp;": "&amp;CHAR(34)&amp;SUBSTITUTE(CriteriTecnici!$F5407,CHAR(34),"'")&amp;CHAR(34)&amp;", "&amp;CHAR(34)&amp;"value"&amp;CHAR(34)&amp;": "&amp;SUBSTITUTE(TRIM(ROUND(IFERROR(CriteriTecnici!$N5407*1,IFERROR(NUMBERVALUE(CriteriTecnici!$N5407,".",","),IFERROR(NUMBERVALUE(CriteriTecnici!$N5407,",","."),0))),4)&amp;""),",",".")&amp;", "&amp;CHAR(34)&amp;"numerator"&amp;CHAR(34)&amp;": "&amp;SUBSTITUTE(TRIM(ROUND(IFERROR(CriteriTecnici!$K5407*1,IFERROR(NUMBERVALUE(CriteriTecnici!$K5407,".",","),IFERROR(NUMBERVALUE(CriteriTecnici!$K5407,",","."),0))),4)&amp;""),",",".")&amp;", "&amp;CHAR(34)&amp;"denominator"&amp;CHAR(34)&amp;": "&amp;SUBSTITUTE(TRIM(ROUND(IFERROR(CriteriTecnici!$L5407*1,IFERROR(NUMBERVALUE(CriteriTecnici!$L5407,".",","),IFERROR(NUMBERVALUE(CriteriTecnici!$L5407,",","."),0))),4)&amp;""),",",".")&amp;", "&amp;CHAR(34)&amp;"flag"&amp;CHAR(34)&amp;": "&amp;SUBSTITUTE(TRIM(ROUND(IFERROR(CriteriTecnici!$M5407*1,IFERROR(NUMBERVALUE(CriteriTecnici!$M5407,".",","),IFERROR(NUMBERVALUE(CriteriTecnici!$M5407,",","."),0))),4)&amp;""),",",".")&amp;", "&amp;CHAR(34)&amp;"rawScore"&amp;CHAR(34)&amp;": "&amp;SUBSTITUTE(TRIM(ROUND(IFERROR(CriteriTecnici!$O5407*1,IFERROR(NUMBERVALUE(CriteriTecnici!$O5407,".",","),IFERROR(NUMBERVALUE(CriteriTecnici!$O5407,",","."),0))),4)&amp;""),",",".")&amp;CHAR(125)&amp;IF(TRUE,",",""))</f>
        <v/>
      </c>
    </row>
    <row r="5628">
      <c r="A5628" s="38">
        <f>IF(CriteriTecnici!$A5408="","","    "&amp;CHAR(123)&amp;CHAR(34)&amp;"bidderId"&amp;CHAR(34)&amp;": "&amp;CHAR(34)&amp;SUBSTITUTE(CriteriTecnici!$A5408,CHAR(34),"'")&amp;CHAR(34)&amp;", "&amp;CHAR(34)&amp;"lotId"&amp;CHAR(34)&amp;": "&amp;CHAR(34)&amp;SUBSTITUTE(CriteriTecnici!$C5408,CHAR(34),"'")&amp;CHAR(34)&amp;", "&amp;CHAR(34)&amp;"criterionId"&amp;CHAR(34)&amp;": "&amp;CHAR(34)&amp;SUBSTITUTE(CriteriTecnici!$D5408,CHAR(34),"'")&amp;CHAR(34)&amp;", "&amp;CHAR(34)&amp;"kind"&amp;CHAR(34)&amp;": "&amp;CHAR(34)&amp;SUBSTITUTE(CriteriTecnici!$F5408,CHAR(34),"'")&amp;CHAR(34)&amp;", "&amp;CHAR(34)&amp;"value"&amp;CHAR(34)&amp;": "&amp;SUBSTITUTE(TRIM(ROUND(IFERROR(CriteriTecnici!$N5408*1,IFERROR(NUMBERVALUE(CriteriTecnici!$N5408,".",","),IFERROR(NUMBERVALUE(CriteriTecnici!$N5408,",","."),0))),4)&amp;""),",",".")&amp;", "&amp;CHAR(34)&amp;"numerator"&amp;CHAR(34)&amp;": "&amp;SUBSTITUTE(TRIM(ROUND(IFERROR(CriteriTecnici!$K5408*1,IFERROR(NUMBERVALUE(CriteriTecnici!$K5408,".",","),IFERROR(NUMBERVALUE(CriteriTecnici!$K5408,",","."),0))),4)&amp;""),",",".")&amp;", "&amp;CHAR(34)&amp;"denominator"&amp;CHAR(34)&amp;": "&amp;SUBSTITUTE(TRIM(ROUND(IFERROR(CriteriTecnici!$L5408*1,IFERROR(NUMBERVALUE(CriteriTecnici!$L5408,".",","),IFERROR(NUMBERVALUE(CriteriTecnici!$L5408,",","."),0))),4)&amp;""),",",".")&amp;", "&amp;CHAR(34)&amp;"flag"&amp;CHAR(34)&amp;": "&amp;SUBSTITUTE(TRIM(ROUND(IFERROR(CriteriTecnici!$M5408*1,IFERROR(NUMBERVALUE(CriteriTecnici!$M5408,".",","),IFERROR(NUMBERVALUE(CriteriTecnici!$M5408,",","."),0))),4)&amp;""),",",".")&amp;", "&amp;CHAR(34)&amp;"rawScore"&amp;CHAR(34)&amp;": "&amp;SUBSTITUTE(TRIM(ROUND(IFERROR(CriteriTecnici!$O5408*1,IFERROR(NUMBERVALUE(CriteriTecnici!$O5408,".",","),IFERROR(NUMBERVALUE(CriteriTecnici!$O5408,",","."),0))),4)&amp;""),",",".")&amp;CHAR(125)&amp;IF(TRUE,",",""))</f>
        <v/>
      </c>
    </row>
    <row r="5629">
      <c r="A5629" s="38">
        <f>IF(CriteriTecnici!$A5409="","","    "&amp;CHAR(123)&amp;CHAR(34)&amp;"bidderId"&amp;CHAR(34)&amp;": "&amp;CHAR(34)&amp;SUBSTITUTE(CriteriTecnici!$A5409,CHAR(34),"'")&amp;CHAR(34)&amp;", "&amp;CHAR(34)&amp;"lotId"&amp;CHAR(34)&amp;": "&amp;CHAR(34)&amp;SUBSTITUTE(CriteriTecnici!$C5409,CHAR(34),"'")&amp;CHAR(34)&amp;", "&amp;CHAR(34)&amp;"criterionId"&amp;CHAR(34)&amp;": "&amp;CHAR(34)&amp;SUBSTITUTE(CriteriTecnici!$D5409,CHAR(34),"'")&amp;CHAR(34)&amp;", "&amp;CHAR(34)&amp;"kind"&amp;CHAR(34)&amp;": "&amp;CHAR(34)&amp;SUBSTITUTE(CriteriTecnici!$F5409,CHAR(34),"'")&amp;CHAR(34)&amp;", "&amp;CHAR(34)&amp;"value"&amp;CHAR(34)&amp;": "&amp;SUBSTITUTE(TRIM(ROUND(IFERROR(CriteriTecnici!$N5409*1,IFERROR(NUMBERVALUE(CriteriTecnici!$N5409,".",","),IFERROR(NUMBERVALUE(CriteriTecnici!$N5409,",","."),0))),4)&amp;""),",",".")&amp;", "&amp;CHAR(34)&amp;"numerator"&amp;CHAR(34)&amp;": "&amp;SUBSTITUTE(TRIM(ROUND(IFERROR(CriteriTecnici!$K5409*1,IFERROR(NUMBERVALUE(CriteriTecnici!$K5409,".",","),IFERROR(NUMBERVALUE(CriteriTecnici!$K5409,",","."),0))),4)&amp;""),",",".")&amp;", "&amp;CHAR(34)&amp;"denominator"&amp;CHAR(34)&amp;": "&amp;SUBSTITUTE(TRIM(ROUND(IFERROR(CriteriTecnici!$L5409*1,IFERROR(NUMBERVALUE(CriteriTecnici!$L5409,".",","),IFERROR(NUMBERVALUE(CriteriTecnici!$L5409,",","."),0))),4)&amp;""),",",".")&amp;", "&amp;CHAR(34)&amp;"flag"&amp;CHAR(34)&amp;": "&amp;SUBSTITUTE(TRIM(ROUND(IFERROR(CriteriTecnici!$M5409*1,IFERROR(NUMBERVALUE(CriteriTecnici!$M5409,".",","),IFERROR(NUMBERVALUE(CriteriTecnici!$M5409,",","."),0))),4)&amp;""),",",".")&amp;", "&amp;CHAR(34)&amp;"rawScore"&amp;CHAR(34)&amp;": "&amp;SUBSTITUTE(TRIM(ROUND(IFERROR(CriteriTecnici!$O5409*1,IFERROR(NUMBERVALUE(CriteriTecnici!$O5409,".",","),IFERROR(NUMBERVALUE(CriteriTecnici!$O5409,",","."),0))),4)&amp;""),",",".")&amp;CHAR(125)&amp;IF(TRUE,",",""))</f>
        <v/>
      </c>
    </row>
    <row r="5630">
      <c r="A5630" s="38">
        <f>IF(CriteriTecnici!$A5410="","","    "&amp;CHAR(123)&amp;CHAR(34)&amp;"bidderId"&amp;CHAR(34)&amp;": "&amp;CHAR(34)&amp;SUBSTITUTE(CriteriTecnici!$A5410,CHAR(34),"'")&amp;CHAR(34)&amp;", "&amp;CHAR(34)&amp;"lotId"&amp;CHAR(34)&amp;": "&amp;CHAR(34)&amp;SUBSTITUTE(CriteriTecnici!$C5410,CHAR(34),"'")&amp;CHAR(34)&amp;", "&amp;CHAR(34)&amp;"criterionId"&amp;CHAR(34)&amp;": "&amp;CHAR(34)&amp;SUBSTITUTE(CriteriTecnici!$D5410,CHAR(34),"'")&amp;CHAR(34)&amp;", "&amp;CHAR(34)&amp;"kind"&amp;CHAR(34)&amp;": "&amp;CHAR(34)&amp;SUBSTITUTE(CriteriTecnici!$F5410,CHAR(34),"'")&amp;CHAR(34)&amp;", "&amp;CHAR(34)&amp;"value"&amp;CHAR(34)&amp;": "&amp;SUBSTITUTE(TRIM(ROUND(IFERROR(CriteriTecnici!$N5410*1,IFERROR(NUMBERVALUE(CriteriTecnici!$N5410,".",","),IFERROR(NUMBERVALUE(CriteriTecnici!$N5410,",","."),0))),4)&amp;""),",",".")&amp;", "&amp;CHAR(34)&amp;"numerator"&amp;CHAR(34)&amp;": "&amp;SUBSTITUTE(TRIM(ROUND(IFERROR(CriteriTecnici!$K5410*1,IFERROR(NUMBERVALUE(CriteriTecnici!$K5410,".",","),IFERROR(NUMBERVALUE(CriteriTecnici!$K5410,",","."),0))),4)&amp;""),",",".")&amp;", "&amp;CHAR(34)&amp;"denominator"&amp;CHAR(34)&amp;": "&amp;SUBSTITUTE(TRIM(ROUND(IFERROR(CriteriTecnici!$L5410*1,IFERROR(NUMBERVALUE(CriteriTecnici!$L5410,".",","),IFERROR(NUMBERVALUE(CriteriTecnici!$L5410,",","."),0))),4)&amp;""),",",".")&amp;", "&amp;CHAR(34)&amp;"flag"&amp;CHAR(34)&amp;": "&amp;SUBSTITUTE(TRIM(ROUND(IFERROR(CriteriTecnici!$M5410*1,IFERROR(NUMBERVALUE(CriteriTecnici!$M5410,".",","),IFERROR(NUMBERVALUE(CriteriTecnici!$M5410,",","."),0))),4)&amp;""),",",".")&amp;", "&amp;CHAR(34)&amp;"rawScore"&amp;CHAR(34)&amp;": "&amp;SUBSTITUTE(TRIM(ROUND(IFERROR(CriteriTecnici!$O5410*1,IFERROR(NUMBERVALUE(CriteriTecnici!$O5410,".",","),IFERROR(NUMBERVALUE(CriteriTecnici!$O5410,",","."),0))),4)&amp;""),",",".")&amp;CHAR(125)&amp;IF(TRUE,",",""))</f>
        <v/>
      </c>
    </row>
    <row r="5631">
      <c r="A5631" s="38">
        <f>IF(CriteriTecnici!$A5411="","","    "&amp;CHAR(123)&amp;CHAR(34)&amp;"bidderId"&amp;CHAR(34)&amp;": "&amp;CHAR(34)&amp;SUBSTITUTE(CriteriTecnici!$A5411,CHAR(34),"'")&amp;CHAR(34)&amp;", "&amp;CHAR(34)&amp;"lotId"&amp;CHAR(34)&amp;": "&amp;CHAR(34)&amp;SUBSTITUTE(CriteriTecnici!$C5411,CHAR(34),"'")&amp;CHAR(34)&amp;", "&amp;CHAR(34)&amp;"criterionId"&amp;CHAR(34)&amp;": "&amp;CHAR(34)&amp;SUBSTITUTE(CriteriTecnici!$D5411,CHAR(34),"'")&amp;CHAR(34)&amp;", "&amp;CHAR(34)&amp;"kind"&amp;CHAR(34)&amp;": "&amp;CHAR(34)&amp;SUBSTITUTE(CriteriTecnici!$F5411,CHAR(34),"'")&amp;CHAR(34)&amp;", "&amp;CHAR(34)&amp;"value"&amp;CHAR(34)&amp;": "&amp;SUBSTITUTE(TRIM(ROUND(IFERROR(CriteriTecnici!$N5411*1,IFERROR(NUMBERVALUE(CriteriTecnici!$N5411,".",","),IFERROR(NUMBERVALUE(CriteriTecnici!$N5411,",","."),0))),4)&amp;""),",",".")&amp;", "&amp;CHAR(34)&amp;"numerator"&amp;CHAR(34)&amp;": "&amp;SUBSTITUTE(TRIM(ROUND(IFERROR(CriteriTecnici!$K5411*1,IFERROR(NUMBERVALUE(CriteriTecnici!$K5411,".",","),IFERROR(NUMBERVALUE(CriteriTecnici!$K5411,",","."),0))),4)&amp;""),",",".")&amp;", "&amp;CHAR(34)&amp;"denominator"&amp;CHAR(34)&amp;": "&amp;SUBSTITUTE(TRIM(ROUND(IFERROR(CriteriTecnici!$L5411*1,IFERROR(NUMBERVALUE(CriteriTecnici!$L5411,".",","),IFERROR(NUMBERVALUE(CriteriTecnici!$L5411,",","."),0))),4)&amp;""),",",".")&amp;", "&amp;CHAR(34)&amp;"flag"&amp;CHAR(34)&amp;": "&amp;SUBSTITUTE(TRIM(ROUND(IFERROR(CriteriTecnici!$M5411*1,IFERROR(NUMBERVALUE(CriteriTecnici!$M5411,".",","),IFERROR(NUMBERVALUE(CriteriTecnici!$M5411,",","."),0))),4)&amp;""),",",".")&amp;", "&amp;CHAR(34)&amp;"rawScore"&amp;CHAR(34)&amp;": "&amp;SUBSTITUTE(TRIM(ROUND(IFERROR(CriteriTecnici!$O5411*1,IFERROR(NUMBERVALUE(CriteriTecnici!$O5411,".",","),IFERROR(NUMBERVALUE(CriteriTecnici!$O5411,",","."),0))),4)&amp;""),",",".")&amp;CHAR(125)&amp;IF(TRUE,",",""))</f>
        <v/>
      </c>
    </row>
    <row r="5632">
      <c r="A5632" s="38">
        <f>IF(CriteriTecnici!$A5412="","","    "&amp;CHAR(123)&amp;CHAR(34)&amp;"bidderId"&amp;CHAR(34)&amp;": "&amp;CHAR(34)&amp;SUBSTITUTE(CriteriTecnici!$A5412,CHAR(34),"'")&amp;CHAR(34)&amp;", "&amp;CHAR(34)&amp;"lotId"&amp;CHAR(34)&amp;": "&amp;CHAR(34)&amp;SUBSTITUTE(CriteriTecnici!$C5412,CHAR(34),"'")&amp;CHAR(34)&amp;", "&amp;CHAR(34)&amp;"criterionId"&amp;CHAR(34)&amp;": "&amp;CHAR(34)&amp;SUBSTITUTE(CriteriTecnici!$D5412,CHAR(34),"'")&amp;CHAR(34)&amp;", "&amp;CHAR(34)&amp;"kind"&amp;CHAR(34)&amp;": "&amp;CHAR(34)&amp;SUBSTITUTE(CriteriTecnici!$F5412,CHAR(34),"'")&amp;CHAR(34)&amp;", "&amp;CHAR(34)&amp;"value"&amp;CHAR(34)&amp;": "&amp;SUBSTITUTE(TRIM(ROUND(IFERROR(CriteriTecnici!$N5412*1,IFERROR(NUMBERVALUE(CriteriTecnici!$N5412,".",","),IFERROR(NUMBERVALUE(CriteriTecnici!$N5412,",","."),0))),4)&amp;""),",",".")&amp;", "&amp;CHAR(34)&amp;"numerator"&amp;CHAR(34)&amp;": "&amp;SUBSTITUTE(TRIM(ROUND(IFERROR(CriteriTecnici!$K5412*1,IFERROR(NUMBERVALUE(CriteriTecnici!$K5412,".",","),IFERROR(NUMBERVALUE(CriteriTecnici!$K5412,",","."),0))),4)&amp;""),",",".")&amp;", "&amp;CHAR(34)&amp;"denominator"&amp;CHAR(34)&amp;": "&amp;SUBSTITUTE(TRIM(ROUND(IFERROR(CriteriTecnici!$L5412*1,IFERROR(NUMBERVALUE(CriteriTecnici!$L5412,".",","),IFERROR(NUMBERVALUE(CriteriTecnici!$L5412,",","."),0))),4)&amp;""),",",".")&amp;", "&amp;CHAR(34)&amp;"flag"&amp;CHAR(34)&amp;": "&amp;SUBSTITUTE(TRIM(ROUND(IFERROR(CriteriTecnici!$M5412*1,IFERROR(NUMBERVALUE(CriteriTecnici!$M5412,".",","),IFERROR(NUMBERVALUE(CriteriTecnici!$M5412,",","."),0))),4)&amp;""),",",".")&amp;", "&amp;CHAR(34)&amp;"rawScore"&amp;CHAR(34)&amp;": "&amp;SUBSTITUTE(TRIM(ROUND(IFERROR(CriteriTecnici!$O5412*1,IFERROR(NUMBERVALUE(CriteriTecnici!$O5412,".",","),IFERROR(NUMBERVALUE(CriteriTecnici!$O5412,",","."),0))),4)&amp;""),",",".")&amp;CHAR(125)&amp;IF(TRUE,",",""))</f>
        <v/>
      </c>
    </row>
    <row r="5633">
      <c r="A5633" s="38">
        <f>IF(CriteriTecnici!$A5413="","","    "&amp;CHAR(123)&amp;CHAR(34)&amp;"bidderId"&amp;CHAR(34)&amp;": "&amp;CHAR(34)&amp;SUBSTITUTE(CriteriTecnici!$A5413,CHAR(34),"'")&amp;CHAR(34)&amp;", "&amp;CHAR(34)&amp;"lotId"&amp;CHAR(34)&amp;": "&amp;CHAR(34)&amp;SUBSTITUTE(CriteriTecnici!$C5413,CHAR(34),"'")&amp;CHAR(34)&amp;", "&amp;CHAR(34)&amp;"criterionId"&amp;CHAR(34)&amp;": "&amp;CHAR(34)&amp;SUBSTITUTE(CriteriTecnici!$D5413,CHAR(34),"'")&amp;CHAR(34)&amp;", "&amp;CHAR(34)&amp;"kind"&amp;CHAR(34)&amp;": "&amp;CHAR(34)&amp;SUBSTITUTE(CriteriTecnici!$F5413,CHAR(34),"'")&amp;CHAR(34)&amp;", "&amp;CHAR(34)&amp;"value"&amp;CHAR(34)&amp;": "&amp;SUBSTITUTE(TRIM(ROUND(IFERROR(CriteriTecnici!$N5413*1,IFERROR(NUMBERVALUE(CriteriTecnici!$N5413,".",","),IFERROR(NUMBERVALUE(CriteriTecnici!$N5413,",","."),0))),4)&amp;""),",",".")&amp;", "&amp;CHAR(34)&amp;"numerator"&amp;CHAR(34)&amp;": "&amp;SUBSTITUTE(TRIM(ROUND(IFERROR(CriteriTecnici!$K5413*1,IFERROR(NUMBERVALUE(CriteriTecnici!$K5413,".",","),IFERROR(NUMBERVALUE(CriteriTecnici!$K5413,",","."),0))),4)&amp;""),",",".")&amp;", "&amp;CHAR(34)&amp;"denominator"&amp;CHAR(34)&amp;": "&amp;SUBSTITUTE(TRIM(ROUND(IFERROR(CriteriTecnici!$L5413*1,IFERROR(NUMBERVALUE(CriteriTecnici!$L5413,".",","),IFERROR(NUMBERVALUE(CriteriTecnici!$L5413,",","."),0))),4)&amp;""),",",".")&amp;", "&amp;CHAR(34)&amp;"flag"&amp;CHAR(34)&amp;": "&amp;SUBSTITUTE(TRIM(ROUND(IFERROR(CriteriTecnici!$M5413*1,IFERROR(NUMBERVALUE(CriteriTecnici!$M5413,".",","),IFERROR(NUMBERVALUE(CriteriTecnici!$M5413,",","."),0))),4)&amp;""),",",".")&amp;", "&amp;CHAR(34)&amp;"rawScore"&amp;CHAR(34)&amp;": "&amp;SUBSTITUTE(TRIM(ROUND(IFERROR(CriteriTecnici!$O5413*1,IFERROR(NUMBERVALUE(CriteriTecnici!$O5413,".",","),IFERROR(NUMBERVALUE(CriteriTecnici!$O5413,",","."),0))),4)&amp;""),",",".")&amp;CHAR(125)&amp;IF(TRUE,",",""))</f>
        <v/>
      </c>
    </row>
    <row r="5634">
      <c r="A5634" s="38">
        <f>IF(CriteriTecnici!$A5414="","","    "&amp;CHAR(123)&amp;CHAR(34)&amp;"bidderId"&amp;CHAR(34)&amp;": "&amp;CHAR(34)&amp;SUBSTITUTE(CriteriTecnici!$A5414,CHAR(34),"'")&amp;CHAR(34)&amp;", "&amp;CHAR(34)&amp;"lotId"&amp;CHAR(34)&amp;": "&amp;CHAR(34)&amp;SUBSTITUTE(CriteriTecnici!$C5414,CHAR(34),"'")&amp;CHAR(34)&amp;", "&amp;CHAR(34)&amp;"criterionId"&amp;CHAR(34)&amp;": "&amp;CHAR(34)&amp;SUBSTITUTE(CriteriTecnici!$D5414,CHAR(34),"'")&amp;CHAR(34)&amp;", "&amp;CHAR(34)&amp;"kind"&amp;CHAR(34)&amp;": "&amp;CHAR(34)&amp;SUBSTITUTE(CriteriTecnici!$F5414,CHAR(34),"'")&amp;CHAR(34)&amp;", "&amp;CHAR(34)&amp;"value"&amp;CHAR(34)&amp;": "&amp;SUBSTITUTE(TRIM(ROUND(IFERROR(CriteriTecnici!$N5414*1,IFERROR(NUMBERVALUE(CriteriTecnici!$N5414,".",","),IFERROR(NUMBERVALUE(CriteriTecnici!$N5414,",","."),0))),4)&amp;""),",",".")&amp;", "&amp;CHAR(34)&amp;"numerator"&amp;CHAR(34)&amp;": "&amp;SUBSTITUTE(TRIM(ROUND(IFERROR(CriteriTecnici!$K5414*1,IFERROR(NUMBERVALUE(CriteriTecnici!$K5414,".",","),IFERROR(NUMBERVALUE(CriteriTecnici!$K5414,",","."),0))),4)&amp;""),",",".")&amp;", "&amp;CHAR(34)&amp;"denominator"&amp;CHAR(34)&amp;": "&amp;SUBSTITUTE(TRIM(ROUND(IFERROR(CriteriTecnici!$L5414*1,IFERROR(NUMBERVALUE(CriteriTecnici!$L5414,".",","),IFERROR(NUMBERVALUE(CriteriTecnici!$L5414,",","."),0))),4)&amp;""),",",".")&amp;", "&amp;CHAR(34)&amp;"flag"&amp;CHAR(34)&amp;": "&amp;SUBSTITUTE(TRIM(ROUND(IFERROR(CriteriTecnici!$M5414*1,IFERROR(NUMBERVALUE(CriteriTecnici!$M5414,".",","),IFERROR(NUMBERVALUE(CriteriTecnici!$M5414,",","."),0))),4)&amp;""),",",".")&amp;", "&amp;CHAR(34)&amp;"rawScore"&amp;CHAR(34)&amp;": "&amp;SUBSTITUTE(TRIM(ROUND(IFERROR(CriteriTecnici!$O5414*1,IFERROR(NUMBERVALUE(CriteriTecnici!$O5414,".",","),IFERROR(NUMBERVALUE(CriteriTecnici!$O5414,",","."),0))),4)&amp;""),",",".")&amp;CHAR(125)&amp;IF(TRUE,",",""))</f>
        <v/>
      </c>
    </row>
    <row r="5635">
      <c r="A5635" s="38">
        <f>IF(CriteriTecnici!$A5415="","","    "&amp;CHAR(123)&amp;CHAR(34)&amp;"bidderId"&amp;CHAR(34)&amp;": "&amp;CHAR(34)&amp;SUBSTITUTE(CriteriTecnici!$A5415,CHAR(34),"'")&amp;CHAR(34)&amp;", "&amp;CHAR(34)&amp;"lotId"&amp;CHAR(34)&amp;": "&amp;CHAR(34)&amp;SUBSTITUTE(CriteriTecnici!$C5415,CHAR(34),"'")&amp;CHAR(34)&amp;", "&amp;CHAR(34)&amp;"criterionId"&amp;CHAR(34)&amp;": "&amp;CHAR(34)&amp;SUBSTITUTE(CriteriTecnici!$D5415,CHAR(34),"'")&amp;CHAR(34)&amp;", "&amp;CHAR(34)&amp;"kind"&amp;CHAR(34)&amp;": "&amp;CHAR(34)&amp;SUBSTITUTE(CriteriTecnici!$F5415,CHAR(34),"'")&amp;CHAR(34)&amp;", "&amp;CHAR(34)&amp;"value"&amp;CHAR(34)&amp;": "&amp;SUBSTITUTE(TRIM(ROUND(IFERROR(CriteriTecnici!$N5415*1,IFERROR(NUMBERVALUE(CriteriTecnici!$N5415,".",","),IFERROR(NUMBERVALUE(CriteriTecnici!$N5415,",","."),0))),4)&amp;""),",",".")&amp;", "&amp;CHAR(34)&amp;"numerator"&amp;CHAR(34)&amp;": "&amp;SUBSTITUTE(TRIM(ROUND(IFERROR(CriteriTecnici!$K5415*1,IFERROR(NUMBERVALUE(CriteriTecnici!$K5415,".",","),IFERROR(NUMBERVALUE(CriteriTecnici!$K5415,",","."),0))),4)&amp;""),",",".")&amp;", "&amp;CHAR(34)&amp;"denominator"&amp;CHAR(34)&amp;": "&amp;SUBSTITUTE(TRIM(ROUND(IFERROR(CriteriTecnici!$L5415*1,IFERROR(NUMBERVALUE(CriteriTecnici!$L5415,".",","),IFERROR(NUMBERVALUE(CriteriTecnici!$L5415,",","."),0))),4)&amp;""),",",".")&amp;", "&amp;CHAR(34)&amp;"flag"&amp;CHAR(34)&amp;": "&amp;SUBSTITUTE(TRIM(ROUND(IFERROR(CriteriTecnici!$M5415*1,IFERROR(NUMBERVALUE(CriteriTecnici!$M5415,".",","),IFERROR(NUMBERVALUE(CriteriTecnici!$M5415,",","."),0))),4)&amp;""),",",".")&amp;", "&amp;CHAR(34)&amp;"rawScore"&amp;CHAR(34)&amp;": "&amp;SUBSTITUTE(TRIM(ROUND(IFERROR(CriteriTecnici!$O5415*1,IFERROR(NUMBERVALUE(CriteriTecnici!$O5415,".",","),IFERROR(NUMBERVALUE(CriteriTecnici!$O5415,",","."),0))),4)&amp;""),",",".")&amp;CHAR(125)&amp;IF(TRUE,",",""))</f>
        <v/>
      </c>
    </row>
    <row r="5636">
      <c r="A5636" s="38">
        <f>IF(CriteriTecnici!$A5416="","","    "&amp;CHAR(123)&amp;CHAR(34)&amp;"bidderId"&amp;CHAR(34)&amp;": "&amp;CHAR(34)&amp;SUBSTITUTE(CriteriTecnici!$A5416,CHAR(34),"'")&amp;CHAR(34)&amp;", "&amp;CHAR(34)&amp;"lotId"&amp;CHAR(34)&amp;": "&amp;CHAR(34)&amp;SUBSTITUTE(CriteriTecnici!$C5416,CHAR(34),"'")&amp;CHAR(34)&amp;", "&amp;CHAR(34)&amp;"criterionId"&amp;CHAR(34)&amp;": "&amp;CHAR(34)&amp;SUBSTITUTE(CriteriTecnici!$D5416,CHAR(34),"'")&amp;CHAR(34)&amp;", "&amp;CHAR(34)&amp;"kind"&amp;CHAR(34)&amp;": "&amp;CHAR(34)&amp;SUBSTITUTE(CriteriTecnici!$F5416,CHAR(34),"'")&amp;CHAR(34)&amp;", "&amp;CHAR(34)&amp;"value"&amp;CHAR(34)&amp;": "&amp;SUBSTITUTE(TRIM(ROUND(IFERROR(CriteriTecnici!$N5416*1,IFERROR(NUMBERVALUE(CriteriTecnici!$N5416,".",","),IFERROR(NUMBERVALUE(CriteriTecnici!$N5416,",","."),0))),4)&amp;""),",",".")&amp;", "&amp;CHAR(34)&amp;"numerator"&amp;CHAR(34)&amp;": "&amp;SUBSTITUTE(TRIM(ROUND(IFERROR(CriteriTecnici!$K5416*1,IFERROR(NUMBERVALUE(CriteriTecnici!$K5416,".",","),IFERROR(NUMBERVALUE(CriteriTecnici!$K5416,",","."),0))),4)&amp;""),",",".")&amp;", "&amp;CHAR(34)&amp;"denominator"&amp;CHAR(34)&amp;": "&amp;SUBSTITUTE(TRIM(ROUND(IFERROR(CriteriTecnici!$L5416*1,IFERROR(NUMBERVALUE(CriteriTecnici!$L5416,".",","),IFERROR(NUMBERVALUE(CriteriTecnici!$L5416,",","."),0))),4)&amp;""),",",".")&amp;", "&amp;CHAR(34)&amp;"flag"&amp;CHAR(34)&amp;": "&amp;SUBSTITUTE(TRIM(ROUND(IFERROR(CriteriTecnici!$M5416*1,IFERROR(NUMBERVALUE(CriteriTecnici!$M5416,".",","),IFERROR(NUMBERVALUE(CriteriTecnici!$M5416,",","."),0))),4)&amp;""),",",".")&amp;", "&amp;CHAR(34)&amp;"rawScore"&amp;CHAR(34)&amp;": "&amp;SUBSTITUTE(TRIM(ROUND(IFERROR(CriteriTecnici!$O5416*1,IFERROR(NUMBERVALUE(CriteriTecnici!$O5416,".",","),IFERROR(NUMBERVALUE(CriteriTecnici!$O5416,",","."),0))),4)&amp;""),",",".")&amp;CHAR(125)&amp;IF(TRUE,",",""))</f>
        <v/>
      </c>
    </row>
    <row r="5637">
      <c r="A5637" s="38">
        <f>IF(CriteriTecnici!$A5417="","","    "&amp;CHAR(123)&amp;CHAR(34)&amp;"bidderId"&amp;CHAR(34)&amp;": "&amp;CHAR(34)&amp;SUBSTITUTE(CriteriTecnici!$A5417,CHAR(34),"'")&amp;CHAR(34)&amp;", "&amp;CHAR(34)&amp;"lotId"&amp;CHAR(34)&amp;": "&amp;CHAR(34)&amp;SUBSTITUTE(CriteriTecnici!$C5417,CHAR(34),"'")&amp;CHAR(34)&amp;", "&amp;CHAR(34)&amp;"criterionId"&amp;CHAR(34)&amp;": "&amp;CHAR(34)&amp;SUBSTITUTE(CriteriTecnici!$D5417,CHAR(34),"'")&amp;CHAR(34)&amp;", "&amp;CHAR(34)&amp;"kind"&amp;CHAR(34)&amp;": "&amp;CHAR(34)&amp;SUBSTITUTE(CriteriTecnici!$F5417,CHAR(34),"'")&amp;CHAR(34)&amp;", "&amp;CHAR(34)&amp;"value"&amp;CHAR(34)&amp;": "&amp;SUBSTITUTE(TRIM(ROUND(IFERROR(CriteriTecnici!$N5417*1,IFERROR(NUMBERVALUE(CriteriTecnici!$N5417,".",","),IFERROR(NUMBERVALUE(CriteriTecnici!$N5417,",","."),0))),4)&amp;""),",",".")&amp;", "&amp;CHAR(34)&amp;"numerator"&amp;CHAR(34)&amp;": "&amp;SUBSTITUTE(TRIM(ROUND(IFERROR(CriteriTecnici!$K5417*1,IFERROR(NUMBERVALUE(CriteriTecnici!$K5417,".",","),IFERROR(NUMBERVALUE(CriteriTecnici!$K5417,",","."),0))),4)&amp;""),",",".")&amp;", "&amp;CHAR(34)&amp;"denominator"&amp;CHAR(34)&amp;": "&amp;SUBSTITUTE(TRIM(ROUND(IFERROR(CriteriTecnici!$L5417*1,IFERROR(NUMBERVALUE(CriteriTecnici!$L5417,".",","),IFERROR(NUMBERVALUE(CriteriTecnici!$L5417,",","."),0))),4)&amp;""),",",".")&amp;", "&amp;CHAR(34)&amp;"flag"&amp;CHAR(34)&amp;": "&amp;SUBSTITUTE(TRIM(ROUND(IFERROR(CriteriTecnici!$M5417*1,IFERROR(NUMBERVALUE(CriteriTecnici!$M5417,".",","),IFERROR(NUMBERVALUE(CriteriTecnici!$M5417,",","."),0))),4)&amp;""),",",".")&amp;", "&amp;CHAR(34)&amp;"rawScore"&amp;CHAR(34)&amp;": "&amp;SUBSTITUTE(TRIM(ROUND(IFERROR(CriteriTecnici!$O5417*1,IFERROR(NUMBERVALUE(CriteriTecnici!$O5417,".",","),IFERROR(NUMBERVALUE(CriteriTecnici!$O5417,",","."),0))),4)&amp;""),",",".")&amp;CHAR(125)&amp;IF(TRUE,",",""))</f>
        <v/>
      </c>
    </row>
    <row r="5638">
      <c r="A5638" s="38">
        <f>IF(CriteriTecnici!$A5418="","","    "&amp;CHAR(123)&amp;CHAR(34)&amp;"bidderId"&amp;CHAR(34)&amp;": "&amp;CHAR(34)&amp;SUBSTITUTE(CriteriTecnici!$A5418,CHAR(34),"'")&amp;CHAR(34)&amp;", "&amp;CHAR(34)&amp;"lotId"&amp;CHAR(34)&amp;": "&amp;CHAR(34)&amp;SUBSTITUTE(CriteriTecnici!$C5418,CHAR(34),"'")&amp;CHAR(34)&amp;", "&amp;CHAR(34)&amp;"criterionId"&amp;CHAR(34)&amp;": "&amp;CHAR(34)&amp;SUBSTITUTE(CriteriTecnici!$D5418,CHAR(34),"'")&amp;CHAR(34)&amp;", "&amp;CHAR(34)&amp;"kind"&amp;CHAR(34)&amp;": "&amp;CHAR(34)&amp;SUBSTITUTE(CriteriTecnici!$F5418,CHAR(34),"'")&amp;CHAR(34)&amp;", "&amp;CHAR(34)&amp;"value"&amp;CHAR(34)&amp;": "&amp;SUBSTITUTE(TRIM(ROUND(IFERROR(CriteriTecnici!$N5418*1,IFERROR(NUMBERVALUE(CriteriTecnici!$N5418,".",","),IFERROR(NUMBERVALUE(CriteriTecnici!$N5418,",","."),0))),4)&amp;""),",",".")&amp;", "&amp;CHAR(34)&amp;"numerator"&amp;CHAR(34)&amp;": "&amp;SUBSTITUTE(TRIM(ROUND(IFERROR(CriteriTecnici!$K5418*1,IFERROR(NUMBERVALUE(CriteriTecnici!$K5418,".",","),IFERROR(NUMBERVALUE(CriteriTecnici!$K5418,",","."),0))),4)&amp;""),",",".")&amp;", "&amp;CHAR(34)&amp;"denominator"&amp;CHAR(34)&amp;": "&amp;SUBSTITUTE(TRIM(ROUND(IFERROR(CriteriTecnici!$L5418*1,IFERROR(NUMBERVALUE(CriteriTecnici!$L5418,".",","),IFERROR(NUMBERVALUE(CriteriTecnici!$L5418,",","."),0))),4)&amp;""),",",".")&amp;", "&amp;CHAR(34)&amp;"flag"&amp;CHAR(34)&amp;": "&amp;SUBSTITUTE(TRIM(ROUND(IFERROR(CriteriTecnici!$M5418*1,IFERROR(NUMBERVALUE(CriteriTecnici!$M5418,".",","),IFERROR(NUMBERVALUE(CriteriTecnici!$M5418,",","."),0))),4)&amp;""),",",".")&amp;", "&amp;CHAR(34)&amp;"rawScore"&amp;CHAR(34)&amp;": "&amp;SUBSTITUTE(TRIM(ROUND(IFERROR(CriteriTecnici!$O5418*1,IFERROR(NUMBERVALUE(CriteriTecnici!$O5418,".",","),IFERROR(NUMBERVALUE(CriteriTecnici!$O5418,",","."),0))),4)&amp;""),",",".")&amp;CHAR(125)&amp;IF(TRUE,",",""))</f>
        <v/>
      </c>
    </row>
    <row r="5639">
      <c r="A5639" s="38">
        <f>IF(CriteriTecnici!$A5419="","","    "&amp;CHAR(123)&amp;CHAR(34)&amp;"bidderId"&amp;CHAR(34)&amp;": "&amp;CHAR(34)&amp;SUBSTITUTE(CriteriTecnici!$A5419,CHAR(34),"'")&amp;CHAR(34)&amp;", "&amp;CHAR(34)&amp;"lotId"&amp;CHAR(34)&amp;": "&amp;CHAR(34)&amp;SUBSTITUTE(CriteriTecnici!$C5419,CHAR(34),"'")&amp;CHAR(34)&amp;", "&amp;CHAR(34)&amp;"criterionId"&amp;CHAR(34)&amp;": "&amp;CHAR(34)&amp;SUBSTITUTE(CriteriTecnici!$D5419,CHAR(34),"'")&amp;CHAR(34)&amp;", "&amp;CHAR(34)&amp;"kind"&amp;CHAR(34)&amp;": "&amp;CHAR(34)&amp;SUBSTITUTE(CriteriTecnici!$F5419,CHAR(34),"'")&amp;CHAR(34)&amp;", "&amp;CHAR(34)&amp;"value"&amp;CHAR(34)&amp;": "&amp;SUBSTITUTE(TRIM(ROUND(IFERROR(CriteriTecnici!$N5419*1,IFERROR(NUMBERVALUE(CriteriTecnici!$N5419,".",","),IFERROR(NUMBERVALUE(CriteriTecnici!$N5419,",","."),0))),4)&amp;""),",",".")&amp;", "&amp;CHAR(34)&amp;"numerator"&amp;CHAR(34)&amp;": "&amp;SUBSTITUTE(TRIM(ROUND(IFERROR(CriteriTecnici!$K5419*1,IFERROR(NUMBERVALUE(CriteriTecnici!$K5419,".",","),IFERROR(NUMBERVALUE(CriteriTecnici!$K5419,",","."),0))),4)&amp;""),",",".")&amp;", "&amp;CHAR(34)&amp;"denominator"&amp;CHAR(34)&amp;": "&amp;SUBSTITUTE(TRIM(ROUND(IFERROR(CriteriTecnici!$L5419*1,IFERROR(NUMBERVALUE(CriteriTecnici!$L5419,".",","),IFERROR(NUMBERVALUE(CriteriTecnici!$L5419,",","."),0))),4)&amp;""),",",".")&amp;", "&amp;CHAR(34)&amp;"flag"&amp;CHAR(34)&amp;": "&amp;SUBSTITUTE(TRIM(ROUND(IFERROR(CriteriTecnici!$M5419*1,IFERROR(NUMBERVALUE(CriteriTecnici!$M5419,".",","),IFERROR(NUMBERVALUE(CriteriTecnici!$M5419,",","."),0))),4)&amp;""),",",".")&amp;", "&amp;CHAR(34)&amp;"rawScore"&amp;CHAR(34)&amp;": "&amp;SUBSTITUTE(TRIM(ROUND(IFERROR(CriteriTecnici!$O5419*1,IFERROR(NUMBERVALUE(CriteriTecnici!$O5419,".",","),IFERROR(NUMBERVALUE(CriteriTecnici!$O5419,",","."),0))),4)&amp;""),",",".")&amp;CHAR(125)&amp;IF(TRUE,",",""))</f>
        <v/>
      </c>
    </row>
    <row r="5640">
      <c r="A5640" s="38">
        <f>IF(CriteriTecnici!$A5420="","","    "&amp;CHAR(123)&amp;CHAR(34)&amp;"bidderId"&amp;CHAR(34)&amp;": "&amp;CHAR(34)&amp;SUBSTITUTE(CriteriTecnici!$A5420,CHAR(34),"'")&amp;CHAR(34)&amp;", "&amp;CHAR(34)&amp;"lotId"&amp;CHAR(34)&amp;": "&amp;CHAR(34)&amp;SUBSTITUTE(CriteriTecnici!$C5420,CHAR(34),"'")&amp;CHAR(34)&amp;", "&amp;CHAR(34)&amp;"criterionId"&amp;CHAR(34)&amp;": "&amp;CHAR(34)&amp;SUBSTITUTE(CriteriTecnici!$D5420,CHAR(34),"'")&amp;CHAR(34)&amp;", "&amp;CHAR(34)&amp;"kind"&amp;CHAR(34)&amp;": "&amp;CHAR(34)&amp;SUBSTITUTE(CriteriTecnici!$F5420,CHAR(34),"'")&amp;CHAR(34)&amp;", "&amp;CHAR(34)&amp;"value"&amp;CHAR(34)&amp;": "&amp;SUBSTITUTE(TRIM(ROUND(IFERROR(CriteriTecnici!$N5420*1,IFERROR(NUMBERVALUE(CriteriTecnici!$N5420,".",","),IFERROR(NUMBERVALUE(CriteriTecnici!$N5420,",","."),0))),4)&amp;""),",",".")&amp;", "&amp;CHAR(34)&amp;"numerator"&amp;CHAR(34)&amp;": "&amp;SUBSTITUTE(TRIM(ROUND(IFERROR(CriteriTecnici!$K5420*1,IFERROR(NUMBERVALUE(CriteriTecnici!$K5420,".",","),IFERROR(NUMBERVALUE(CriteriTecnici!$K5420,",","."),0))),4)&amp;""),",",".")&amp;", "&amp;CHAR(34)&amp;"denominator"&amp;CHAR(34)&amp;": "&amp;SUBSTITUTE(TRIM(ROUND(IFERROR(CriteriTecnici!$L5420*1,IFERROR(NUMBERVALUE(CriteriTecnici!$L5420,".",","),IFERROR(NUMBERVALUE(CriteriTecnici!$L5420,",","."),0))),4)&amp;""),",",".")&amp;", "&amp;CHAR(34)&amp;"flag"&amp;CHAR(34)&amp;": "&amp;SUBSTITUTE(TRIM(ROUND(IFERROR(CriteriTecnici!$M5420*1,IFERROR(NUMBERVALUE(CriteriTecnici!$M5420,".",","),IFERROR(NUMBERVALUE(CriteriTecnici!$M5420,",","."),0))),4)&amp;""),",",".")&amp;", "&amp;CHAR(34)&amp;"rawScore"&amp;CHAR(34)&amp;": "&amp;SUBSTITUTE(TRIM(ROUND(IFERROR(CriteriTecnici!$O5420*1,IFERROR(NUMBERVALUE(CriteriTecnici!$O5420,".",","),IFERROR(NUMBERVALUE(CriteriTecnici!$O5420,",","."),0))),4)&amp;""),",",".")&amp;CHAR(125)&amp;IF(TRUE,",",""))</f>
        <v/>
      </c>
    </row>
    <row r="5641">
      <c r="A5641" s="38">
        <f>IF(CriteriTecnici!$A5421="","","    "&amp;CHAR(123)&amp;CHAR(34)&amp;"bidderId"&amp;CHAR(34)&amp;": "&amp;CHAR(34)&amp;SUBSTITUTE(CriteriTecnici!$A5421,CHAR(34),"'")&amp;CHAR(34)&amp;", "&amp;CHAR(34)&amp;"lotId"&amp;CHAR(34)&amp;": "&amp;CHAR(34)&amp;SUBSTITUTE(CriteriTecnici!$C5421,CHAR(34),"'")&amp;CHAR(34)&amp;", "&amp;CHAR(34)&amp;"criterionId"&amp;CHAR(34)&amp;": "&amp;CHAR(34)&amp;SUBSTITUTE(CriteriTecnici!$D5421,CHAR(34),"'")&amp;CHAR(34)&amp;", "&amp;CHAR(34)&amp;"kind"&amp;CHAR(34)&amp;": "&amp;CHAR(34)&amp;SUBSTITUTE(CriteriTecnici!$F5421,CHAR(34),"'")&amp;CHAR(34)&amp;", "&amp;CHAR(34)&amp;"value"&amp;CHAR(34)&amp;": "&amp;SUBSTITUTE(TRIM(ROUND(IFERROR(CriteriTecnici!$N5421*1,IFERROR(NUMBERVALUE(CriteriTecnici!$N5421,".",","),IFERROR(NUMBERVALUE(CriteriTecnici!$N5421,",","."),0))),4)&amp;""),",",".")&amp;", "&amp;CHAR(34)&amp;"numerator"&amp;CHAR(34)&amp;": "&amp;SUBSTITUTE(TRIM(ROUND(IFERROR(CriteriTecnici!$K5421*1,IFERROR(NUMBERVALUE(CriteriTecnici!$K5421,".",","),IFERROR(NUMBERVALUE(CriteriTecnici!$K5421,",","."),0))),4)&amp;""),",",".")&amp;", "&amp;CHAR(34)&amp;"denominator"&amp;CHAR(34)&amp;": "&amp;SUBSTITUTE(TRIM(ROUND(IFERROR(CriteriTecnici!$L5421*1,IFERROR(NUMBERVALUE(CriteriTecnici!$L5421,".",","),IFERROR(NUMBERVALUE(CriteriTecnici!$L5421,",","."),0))),4)&amp;""),",",".")&amp;", "&amp;CHAR(34)&amp;"flag"&amp;CHAR(34)&amp;": "&amp;SUBSTITUTE(TRIM(ROUND(IFERROR(CriteriTecnici!$M5421*1,IFERROR(NUMBERVALUE(CriteriTecnici!$M5421,".",","),IFERROR(NUMBERVALUE(CriteriTecnici!$M5421,",","."),0))),4)&amp;""),",",".")&amp;", "&amp;CHAR(34)&amp;"rawScore"&amp;CHAR(34)&amp;": "&amp;SUBSTITUTE(TRIM(ROUND(IFERROR(CriteriTecnici!$O5421*1,IFERROR(NUMBERVALUE(CriteriTecnici!$O5421,".",","),IFERROR(NUMBERVALUE(CriteriTecnici!$O5421,",","."),0))),4)&amp;""),",",".")&amp;CHAR(125)&amp;IF(TRUE,",",""))</f>
        <v/>
      </c>
    </row>
    <row r="5642">
      <c r="A5642" s="38">
        <f>IF(CriteriTecnici!$A5422="","","    "&amp;CHAR(123)&amp;CHAR(34)&amp;"bidderId"&amp;CHAR(34)&amp;": "&amp;CHAR(34)&amp;SUBSTITUTE(CriteriTecnici!$A5422,CHAR(34),"'")&amp;CHAR(34)&amp;", "&amp;CHAR(34)&amp;"lotId"&amp;CHAR(34)&amp;": "&amp;CHAR(34)&amp;SUBSTITUTE(CriteriTecnici!$C5422,CHAR(34),"'")&amp;CHAR(34)&amp;", "&amp;CHAR(34)&amp;"criterionId"&amp;CHAR(34)&amp;": "&amp;CHAR(34)&amp;SUBSTITUTE(CriteriTecnici!$D5422,CHAR(34),"'")&amp;CHAR(34)&amp;", "&amp;CHAR(34)&amp;"kind"&amp;CHAR(34)&amp;": "&amp;CHAR(34)&amp;SUBSTITUTE(CriteriTecnici!$F5422,CHAR(34),"'")&amp;CHAR(34)&amp;", "&amp;CHAR(34)&amp;"value"&amp;CHAR(34)&amp;": "&amp;SUBSTITUTE(TRIM(ROUND(IFERROR(CriteriTecnici!$N5422*1,IFERROR(NUMBERVALUE(CriteriTecnici!$N5422,".",","),IFERROR(NUMBERVALUE(CriteriTecnici!$N5422,",","."),0))),4)&amp;""),",",".")&amp;", "&amp;CHAR(34)&amp;"numerator"&amp;CHAR(34)&amp;": "&amp;SUBSTITUTE(TRIM(ROUND(IFERROR(CriteriTecnici!$K5422*1,IFERROR(NUMBERVALUE(CriteriTecnici!$K5422,".",","),IFERROR(NUMBERVALUE(CriteriTecnici!$K5422,",","."),0))),4)&amp;""),",",".")&amp;", "&amp;CHAR(34)&amp;"denominator"&amp;CHAR(34)&amp;": "&amp;SUBSTITUTE(TRIM(ROUND(IFERROR(CriteriTecnici!$L5422*1,IFERROR(NUMBERVALUE(CriteriTecnici!$L5422,".",","),IFERROR(NUMBERVALUE(CriteriTecnici!$L5422,",","."),0))),4)&amp;""),",",".")&amp;", "&amp;CHAR(34)&amp;"flag"&amp;CHAR(34)&amp;": "&amp;SUBSTITUTE(TRIM(ROUND(IFERROR(CriteriTecnici!$M5422*1,IFERROR(NUMBERVALUE(CriteriTecnici!$M5422,".",","),IFERROR(NUMBERVALUE(CriteriTecnici!$M5422,",","."),0))),4)&amp;""),",",".")&amp;", "&amp;CHAR(34)&amp;"rawScore"&amp;CHAR(34)&amp;": "&amp;SUBSTITUTE(TRIM(ROUND(IFERROR(CriteriTecnici!$O5422*1,IFERROR(NUMBERVALUE(CriteriTecnici!$O5422,".",","),IFERROR(NUMBERVALUE(CriteriTecnici!$O5422,",","."),0))),4)&amp;""),",",".")&amp;CHAR(125)&amp;IF(TRUE,",",""))</f>
        <v/>
      </c>
    </row>
    <row r="5643">
      <c r="A5643" s="38">
        <f>IF(CriteriTecnici!$A5423="","","    "&amp;CHAR(123)&amp;CHAR(34)&amp;"bidderId"&amp;CHAR(34)&amp;": "&amp;CHAR(34)&amp;SUBSTITUTE(CriteriTecnici!$A5423,CHAR(34),"'")&amp;CHAR(34)&amp;", "&amp;CHAR(34)&amp;"lotId"&amp;CHAR(34)&amp;": "&amp;CHAR(34)&amp;SUBSTITUTE(CriteriTecnici!$C5423,CHAR(34),"'")&amp;CHAR(34)&amp;", "&amp;CHAR(34)&amp;"criterionId"&amp;CHAR(34)&amp;": "&amp;CHAR(34)&amp;SUBSTITUTE(CriteriTecnici!$D5423,CHAR(34),"'")&amp;CHAR(34)&amp;", "&amp;CHAR(34)&amp;"kind"&amp;CHAR(34)&amp;": "&amp;CHAR(34)&amp;SUBSTITUTE(CriteriTecnici!$F5423,CHAR(34),"'")&amp;CHAR(34)&amp;", "&amp;CHAR(34)&amp;"value"&amp;CHAR(34)&amp;": "&amp;SUBSTITUTE(TRIM(ROUND(IFERROR(CriteriTecnici!$N5423*1,IFERROR(NUMBERVALUE(CriteriTecnici!$N5423,".",","),IFERROR(NUMBERVALUE(CriteriTecnici!$N5423,",","."),0))),4)&amp;""),",",".")&amp;", "&amp;CHAR(34)&amp;"numerator"&amp;CHAR(34)&amp;": "&amp;SUBSTITUTE(TRIM(ROUND(IFERROR(CriteriTecnici!$K5423*1,IFERROR(NUMBERVALUE(CriteriTecnici!$K5423,".",","),IFERROR(NUMBERVALUE(CriteriTecnici!$K5423,",","."),0))),4)&amp;""),",",".")&amp;", "&amp;CHAR(34)&amp;"denominator"&amp;CHAR(34)&amp;": "&amp;SUBSTITUTE(TRIM(ROUND(IFERROR(CriteriTecnici!$L5423*1,IFERROR(NUMBERVALUE(CriteriTecnici!$L5423,".",","),IFERROR(NUMBERVALUE(CriteriTecnici!$L5423,",","."),0))),4)&amp;""),",",".")&amp;", "&amp;CHAR(34)&amp;"flag"&amp;CHAR(34)&amp;": "&amp;SUBSTITUTE(TRIM(ROUND(IFERROR(CriteriTecnici!$M5423*1,IFERROR(NUMBERVALUE(CriteriTecnici!$M5423,".",","),IFERROR(NUMBERVALUE(CriteriTecnici!$M5423,",","."),0))),4)&amp;""),",",".")&amp;", "&amp;CHAR(34)&amp;"rawScore"&amp;CHAR(34)&amp;": "&amp;SUBSTITUTE(TRIM(ROUND(IFERROR(CriteriTecnici!$O5423*1,IFERROR(NUMBERVALUE(CriteriTecnici!$O5423,".",","),IFERROR(NUMBERVALUE(CriteriTecnici!$O5423,",","."),0))),4)&amp;""),",",".")&amp;CHAR(125)&amp;IF(TRUE,",",""))</f>
        <v/>
      </c>
    </row>
    <row r="5644">
      <c r="A5644" s="38">
        <f>IF(CriteriTecnici!$A5424="","","    "&amp;CHAR(123)&amp;CHAR(34)&amp;"bidderId"&amp;CHAR(34)&amp;": "&amp;CHAR(34)&amp;SUBSTITUTE(CriteriTecnici!$A5424,CHAR(34),"'")&amp;CHAR(34)&amp;", "&amp;CHAR(34)&amp;"lotId"&amp;CHAR(34)&amp;": "&amp;CHAR(34)&amp;SUBSTITUTE(CriteriTecnici!$C5424,CHAR(34),"'")&amp;CHAR(34)&amp;", "&amp;CHAR(34)&amp;"criterionId"&amp;CHAR(34)&amp;": "&amp;CHAR(34)&amp;SUBSTITUTE(CriteriTecnici!$D5424,CHAR(34),"'")&amp;CHAR(34)&amp;", "&amp;CHAR(34)&amp;"kind"&amp;CHAR(34)&amp;": "&amp;CHAR(34)&amp;SUBSTITUTE(CriteriTecnici!$F5424,CHAR(34),"'")&amp;CHAR(34)&amp;", "&amp;CHAR(34)&amp;"value"&amp;CHAR(34)&amp;": "&amp;SUBSTITUTE(TRIM(ROUND(IFERROR(CriteriTecnici!$N5424*1,IFERROR(NUMBERVALUE(CriteriTecnici!$N5424,".",","),IFERROR(NUMBERVALUE(CriteriTecnici!$N5424,",","."),0))),4)&amp;""),",",".")&amp;", "&amp;CHAR(34)&amp;"numerator"&amp;CHAR(34)&amp;": "&amp;SUBSTITUTE(TRIM(ROUND(IFERROR(CriteriTecnici!$K5424*1,IFERROR(NUMBERVALUE(CriteriTecnici!$K5424,".",","),IFERROR(NUMBERVALUE(CriteriTecnici!$K5424,",","."),0))),4)&amp;""),",",".")&amp;", "&amp;CHAR(34)&amp;"denominator"&amp;CHAR(34)&amp;": "&amp;SUBSTITUTE(TRIM(ROUND(IFERROR(CriteriTecnici!$L5424*1,IFERROR(NUMBERVALUE(CriteriTecnici!$L5424,".",","),IFERROR(NUMBERVALUE(CriteriTecnici!$L5424,",","."),0))),4)&amp;""),",",".")&amp;", "&amp;CHAR(34)&amp;"flag"&amp;CHAR(34)&amp;": "&amp;SUBSTITUTE(TRIM(ROUND(IFERROR(CriteriTecnici!$M5424*1,IFERROR(NUMBERVALUE(CriteriTecnici!$M5424,".",","),IFERROR(NUMBERVALUE(CriteriTecnici!$M5424,",","."),0))),4)&amp;""),",",".")&amp;", "&amp;CHAR(34)&amp;"rawScore"&amp;CHAR(34)&amp;": "&amp;SUBSTITUTE(TRIM(ROUND(IFERROR(CriteriTecnici!$O5424*1,IFERROR(NUMBERVALUE(CriteriTecnici!$O5424,".",","),IFERROR(NUMBERVALUE(CriteriTecnici!$O5424,",","."),0))),4)&amp;""),",",".")&amp;CHAR(125)&amp;IF(TRUE,",",""))</f>
        <v/>
      </c>
    </row>
    <row r="5645">
      <c r="A5645" s="38">
        <f>IF(CriteriTecnici!$A5425="","","    "&amp;CHAR(123)&amp;CHAR(34)&amp;"bidderId"&amp;CHAR(34)&amp;": "&amp;CHAR(34)&amp;SUBSTITUTE(CriteriTecnici!$A5425,CHAR(34),"'")&amp;CHAR(34)&amp;", "&amp;CHAR(34)&amp;"lotId"&amp;CHAR(34)&amp;": "&amp;CHAR(34)&amp;SUBSTITUTE(CriteriTecnici!$C5425,CHAR(34),"'")&amp;CHAR(34)&amp;", "&amp;CHAR(34)&amp;"criterionId"&amp;CHAR(34)&amp;": "&amp;CHAR(34)&amp;SUBSTITUTE(CriteriTecnici!$D5425,CHAR(34),"'")&amp;CHAR(34)&amp;", "&amp;CHAR(34)&amp;"kind"&amp;CHAR(34)&amp;": "&amp;CHAR(34)&amp;SUBSTITUTE(CriteriTecnici!$F5425,CHAR(34),"'")&amp;CHAR(34)&amp;", "&amp;CHAR(34)&amp;"value"&amp;CHAR(34)&amp;": "&amp;SUBSTITUTE(TRIM(ROUND(IFERROR(CriteriTecnici!$N5425*1,IFERROR(NUMBERVALUE(CriteriTecnici!$N5425,".",","),IFERROR(NUMBERVALUE(CriteriTecnici!$N5425,",","."),0))),4)&amp;""),",",".")&amp;", "&amp;CHAR(34)&amp;"numerator"&amp;CHAR(34)&amp;": "&amp;SUBSTITUTE(TRIM(ROUND(IFERROR(CriteriTecnici!$K5425*1,IFERROR(NUMBERVALUE(CriteriTecnici!$K5425,".",","),IFERROR(NUMBERVALUE(CriteriTecnici!$K5425,",","."),0))),4)&amp;""),",",".")&amp;", "&amp;CHAR(34)&amp;"denominator"&amp;CHAR(34)&amp;": "&amp;SUBSTITUTE(TRIM(ROUND(IFERROR(CriteriTecnici!$L5425*1,IFERROR(NUMBERVALUE(CriteriTecnici!$L5425,".",","),IFERROR(NUMBERVALUE(CriteriTecnici!$L5425,",","."),0))),4)&amp;""),",",".")&amp;", "&amp;CHAR(34)&amp;"flag"&amp;CHAR(34)&amp;": "&amp;SUBSTITUTE(TRIM(ROUND(IFERROR(CriteriTecnici!$M5425*1,IFERROR(NUMBERVALUE(CriteriTecnici!$M5425,".",","),IFERROR(NUMBERVALUE(CriteriTecnici!$M5425,",","."),0))),4)&amp;""),",",".")&amp;", "&amp;CHAR(34)&amp;"rawScore"&amp;CHAR(34)&amp;": "&amp;SUBSTITUTE(TRIM(ROUND(IFERROR(CriteriTecnici!$O5425*1,IFERROR(NUMBERVALUE(CriteriTecnici!$O5425,".",","),IFERROR(NUMBERVALUE(CriteriTecnici!$O5425,",","."),0))),4)&amp;""),",",".")&amp;CHAR(125)&amp;IF(TRUE,",",""))</f>
        <v/>
      </c>
    </row>
    <row r="5646">
      <c r="A5646" s="38">
        <f>IF(CriteriTecnici!$A5426="","","    "&amp;CHAR(123)&amp;CHAR(34)&amp;"bidderId"&amp;CHAR(34)&amp;": "&amp;CHAR(34)&amp;SUBSTITUTE(CriteriTecnici!$A5426,CHAR(34),"'")&amp;CHAR(34)&amp;", "&amp;CHAR(34)&amp;"lotId"&amp;CHAR(34)&amp;": "&amp;CHAR(34)&amp;SUBSTITUTE(CriteriTecnici!$C5426,CHAR(34),"'")&amp;CHAR(34)&amp;", "&amp;CHAR(34)&amp;"criterionId"&amp;CHAR(34)&amp;": "&amp;CHAR(34)&amp;SUBSTITUTE(CriteriTecnici!$D5426,CHAR(34),"'")&amp;CHAR(34)&amp;", "&amp;CHAR(34)&amp;"kind"&amp;CHAR(34)&amp;": "&amp;CHAR(34)&amp;SUBSTITUTE(CriteriTecnici!$F5426,CHAR(34),"'")&amp;CHAR(34)&amp;", "&amp;CHAR(34)&amp;"value"&amp;CHAR(34)&amp;": "&amp;SUBSTITUTE(TRIM(ROUND(IFERROR(CriteriTecnici!$N5426*1,IFERROR(NUMBERVALUE(CriteriTecnici!$N5426,".",","),IFERROR(NUMBERVALUE(CriteriTecnici!$N5426,",","."),0))),4)&amp;""),",",".")&amp;", "&amp;CHAR(34)&amp;"numerator"&amp;CHAR(34)&amp;": "&amp;SUBSTITUTE(TRIM(ROUND(IFERROR(CriteriTecnici!$K5426*1,IFERROR(NUMBERVALUE(CriteriTecnici!$K5426,".",","),IFERROR(NUMBERVALUE(CriteriTecnici!$K5426,",","."),0))),4)&amp;""),",",".")&amp;", "&amp;CHAR(34)&amp;"denominator"&amp;CHAR(34)&amp;": "&amp;SUBSTITUTE(TRIM(ROUND(IFERROR(CriteriTecnici!$L5426*1,IFERROR(NUMBERVALUE(CriteriTecnici!$L5426,".",","),IFERROR(NUMBERVALUE(CriteriTecnici!$L5426,",","."),0))),4)&amp;""),",",".")&amp;", "&amp;CHAR(34)&amp;"flag"&amp;CHAR(34)&amp;": "&amp;SUBSTITUTE(TRIM(ROUND(IFERROR(CriteriTecnici!$M5426*1,IFERROR(NUMBERVALUE(CriteriTecnici!$M5426,".",","),IFERROR(NUMBERVALUE(CriteriTecnici!$M5426,",","."),0))),4)&amp;""),",",".")&amp;", "&amp;CHAR(34)&amp;"rawScore"&amp;CHAR(34)&amp;": "&amp;SUBSTITUTE(TRIM(ROUND(IFERROR(CriteriTecnici!$O5426*1,IFERROR(NUMBERVALUE(CriteriTecnici!$O5426,".",","),IFERROR(NUMBERVALUE(CriteriTecnici!$O5426,",","."),0))),4)&amp;""),",",".")&amp;CHAR(125)&amp;IF(TRUE,",",""))</f>
        <v/>
      </c>
    </row>
    <row r="5647">
      <c r="A5647" s="38">
        <f>IF(CriteriTecnici!$A5427="","","    "&amp;CHAR(123)&amp;CHAR(34)&amp;"bidderId"&amp;CHAR(34)&amp;": "&amp;CHAR(34)&amp;SUBSTITUTE(CriteriTecnici!$A5427,CHAR(34),"'")&amp;CHAR(34)&amp;", "&amp;CHAR(34)&amp;"lotId"&amp;CHAR(34)&amp;": "&amp;CHAR(34)&amp;SUBSTITUTE(CriteriTecnici!$C5427,CHAR(34),"'")&amp;CHAR(34)&amp;", "&amp;CHAR(34)&amp;"criterionId"&amp;CHAR(34)&amp;": "&amp;CHAR(34)&amp;SUBSTITUTE(CriteriTecnici!$D5427,CHAR(34),"'")&amp;CHAR(34)&amp;", "&amp;CHAR(34)&amp;"kind"&amp;CHAR(34)&amp;": "&amp;CHAR(34)&amp;SUBSTITUTE(CriteriTecnici!$F5427,CHAR(34),"'")&amp;CHAR(34)&amp;", "&amp;CHAR(34)&amp;"value"&amp;CHAR(34)&amp;": "&amp;SUBSTITUTE(TRIM(ROUND(IFERROR(CriteriTecnici!$N5427*1,IFERROR(NUMBERVALUE(CriteriTecnici!$N5427,".",","),IFERROR(NUMBERVALUE(CriteriTecnici!$N5427,",","."),0))),4)&amp;""),",",".")&amp;", "&amp;CHAR(34)&amp;"numerator"&amp;CHAR(34)&amp;": "&amp;SUBSTITUTE(TRIM(ROUND(IFERROR(CriteriTecnici!$K5427*1,IFERROR(NUMBERVALUE(CriteriTecnici!$K5427,".",","),IFERROR(NUMBERVALUE(CriteriTecnici!$K5427,",","."),0))),4)&amp;""),",",".")&amp;", "&amp;CHAR(34)&amp;"denominator"&amp;CHAR(34)&amp;": "&amp;SUBSTITUTE(TRIM(ROUND(IFERROR(CriteriTecnici!$L5427*1,IFERROR(NUMBERVALUE(CriteriTecnici!$L5427,".",","),IFERROR(NUMBERVALUE(CriteriTecnici!$L5427,",","."),0))),4)&amp;""),",",".")&amp;", "&amp;CHAR(34)&amp;"flag"&amp;CHAR(34)&amp;": "&amp;SUBSTITUTE(TRIM(ROUND(IFERROR(CriteriTecnici!$M5427*1,IFERROR(NUMBERVALUE(CriteriTecnici!$M5427,".",","),IFERROR(NUMBERVALUE(CriteriTecnici!$M5427,",","."),0))),4)&amp;""),",",".")&amp;", "&amp;CHAR(34)&amp;"rawScore"&amp;CHAR(34)&amp;": "&amp;SUBSTITUTE(TRIM(ROUND(IFERROR(CriteriTecnici!$O5427*1,IFERROR(NUMBERVALUE(CriteriTecnici!$O5427,".",","),IFERROR(NUMBERVALUE(CriteriTecnici!$O5427,",","."),0))),4)&amp;""),",",".")&amp;CHAR(125)&amp;IF(TRUE,",",""))</f>
        <v/>
      </c>
    </row>
    <row r="5648">
      <c r="A5648" s="38">
        <f>IF(CriteriTecnici!$A5428="","","    "&amp;CHAR(123)&amp;CHAR(34)&amp;"bidderId"&amp;CHAR(34)&amp;": "&amp;CHAR(34)&amp;SUBSTITUTE(CriteriTecnici!$A5428,CHAR(34),"'")&amp;CHAR(34)&amp;", "&amp;CHAR(34)&amp;"lotId"&amp;CHAR(34)&amp;": "&amp;CHAR(34)&amp;SUBSTITUTE(CriteriTecnici!$C5428,CHAR(34),"'")&amp;CHAR(34)&amp;", "&amp;CHAR(34)&amp;"criterionId"&amp;CHAR(34)&amp;": "&amp;CHAR(34)&amp;SUBSTITUTE(CriteriTecnici!$D5428,CHAR(34),"'")&amp;CHAR(34)&amp;", "&amp;CHAR(34)&amp;"kind"&amp;CHAR(34)&amp;": "&amp;CHAR(34)&amp;SUBSTITUTE(CriteriTecnici!$F5428,CHAR(34),"'")&amp;CHAR(34)&amp;", "&amp;CHAR(34)&amp;"value"&amp;CHAR(34)&amp;": "&amp;SUBSTITUTE(TRIM(ROUND(IFERROR(CriteriTecnici!$N5428*1,IFERROR(NUMBERVALUE(CriteriTecnici!$N5428,".",","),IFERROR(NUMBERVALUE(CriteriTecnici!$N5428,",","."),0))),4)&amp;""),",",".")&amp;", "&amp;CHAR(34)&amp;"numerator"&amp;CHAR(34)&amp;": "&amp;SUBSTITUTE(TRIM(ROUND(IFERROR(CriteriTecnici!$K5428*1,IFERROR(NUMBERVALUE(CriteriTecnici!$K5428,".",","),IFERROR(NUMBERVALUE(CriteriTecnici!$K5428,",","."),0))),4)&amp;""),",",".")&amp;", "&amp;CHAR(34)&amp;"denominator"&amp;CHAR(34)&amp;": "&amp;SUBSTITUTE(TRIM(ROUND(IFERROR(CriteriTecnici!$L5428*1,IFERROR(NUMBERVALUE(CriteriTecnici!$L5428,".",","),IFERROR(NUMBERVALUE(CriteriTecnici!$L5428,",","."),0))),4)&amp;""),",",".")&amp;", "&amp;CHAR(34)&amp;"flag"&amp;CHAR(34)&amp;": "&amp;SUBSTITUTE(TRIM(ROUND(IFERROR(CriteriTecnici!$M5428*1,IFERROR(NUMBERVALUE(CriteriTecnici!$M5428,".",","),IFERROR(NUMBERVALUE(CriteriTecnici!$M5428,",","."),0))),4)&amp;""),",",".")&amp;", "&amp;CHAR(34)&amp;"rawScore"&amp;CHAR(34)&amp;": "&amp;SUBSTITUTE(TRIM(ROUND(IFERROR(CriteriTecnici!$O5428*1,IFERROR(NUMBERVALUE(CriteriTecnici!$O5428,".",","),IFERROR(NUMBERVALUE(CriteriTecnici!$O5428,",","."),0))),4)&amp;""),",",".")&amp;CHAR(125)&amp;IF(TRUE,",",""))</f>
        <v/>
      </c>
    </row>
    <row r="5649">
      <c r="A5649" s="38">
        <f>IF(CriteriTecnici!$A5429="","","    "&amp;CHAR(123)&amp;CHAR(34)&amp;"bidderId"&amp;CHAR(34)&amp;": "&amp;CHAR(34)&amp;SUBSTITUTE(CriteriTecnici!$A5429,CHAR(34),"'")&amp;CHAR(34)&amp;", "&amp;CHAR(34)&amp;"lotId"&amp;CHAR(34)&amp;": "&amp;CHAR(34)&amp;SUBSTITUTE(CriteriTecnici!$C5429,CHAR(34),"'")&amp;CHAR(34)&amp;", "&amp;CHAR(34)&amp;"criterionId"&amp;CHAR(34)&amp;": "&amp;CHAR(34)&amp;SUBSTITUTE(CriteriTecnici!$D5429,CHAR(34),"'")&amp;CHAR(34)&amp;", "&amp;CHAR(34)&amp;"kind"&amp;CHAR(34)&amp;": "&amp;CHAR(34)&amp;SUBSTITUTE(CriteriTecnici!$F5429,CHAR(34),"'")&amp;CHAR(34)&amp;", "&amp;CHAR(34)&amp;"value"&amp;CHAR(34)&amp;": "&amp;SUBSTITUTE(TRIM(ROUND(IFERROR(CriteriTecnici!$N5429*1,IFERROR(NUMBERVALUE(CriteriTecnici!$N5429,".",","),IFERROR(NUMBERVALUE(CriteriTecnici!$N5429,",","."),0))),4)&amp;""),",",".")&amp;", "&amp;CHAR(34)&amp;"numerator"&amp;CHAR(34)&amp;": "&amp;SUBSTITUTE(TRIM(ROUND(IFERROR(CriteriTecnici!$K5429*1,IFERROR(NUMBERVALUE(CriteriTecnici!$K5429,".",","),IFERROR(NUMBERVALUE(CriteriTecnici!$K5429,",","."),0))),4)&amp;""),",",".")&amp;", "&amp;CHAR(34)&amp;"denominator"&amp;CHAR(34)&amp;": "&amp;SUBSTITUTE(TRIM(ROUND(IFERROR(CriteriTecnici!$L5429*1,IFERROR(NUMBERVALUE(CriteriTecnici!$L5429,".",","),IFERROR(NUMBERVALUE(CriteriTecnici!$L5429,",","."),0))),4)&amp;""),",",".")&amp;", "&amp;CHAR(34)&amp;"flag"&amp;CHAR(34)&amp;": "&amp;SUBSTITUTE(TRIM(ROUND(IFERROR(CriteriTecnici!$M5429*1,IFERROR(NUMBERVALUE(CriteriTecnici!$M5429,".",","),IFERROR(NUMBERVALUE(CriteriTecnici!$M5429,",","."),0))),4)&amp;""),",",".")&amp;", "&amp;CHAR(34)&amp;"rawScore"&amp;CHAR(34)&amp;": "&amp;SUBSTITUTE(TRIM(ROUND(IFERROR(CriteriTecnici!$O5429*1,IFERROR(NUMBERVALUE(CriteriTecnici!$O5429,".",","),IFERROR(NUMBERVALUE(CriteriTecnici!$O5429,",","."),0))),4)&amp;""),",",".")&amp;CHAR(125)&amp;IF(COUNTA(Offerte!$A177:$A$200)&gt;0,",",""))</f>
        <v/>
      </c>
    </row>
    <row r="5650">
      <c r="A5650" s="38">
        <f>IF(CriteriTecnici!$A5430="","","    "&amp;CHAR(123)&amp;CHAR(34)&amp;"bidderId"&amp;CHAR(34)&amp;": "&amp;CHAR(34)&amp;SUBSTITUTE(CriteriTecnici!$A5430,CHAR(34),"'")&amp;CHAR(34)&amp;", "&amp;CHAR(34)&amp;"lotId"&amp;CHAR(34)&amp;": "&amp;CHAR(34)&amp;SUBSTITUTE(CriteriTecnici!$C5430,CHAR(34),"'")&amp;CHAR(34)&amp;", "&amp;CHAR(34)&amp;"criterionId"&amp;CHAR(34)&amp;": "&amp;CHAR(34)&amp;SUBSTITUTE(CriteriTecnici!$D5430,CHAR(34),"'")&amp;CHAR(34)&amp;", "&amp;CHAR(34)&amp;"kind"&amp;CHAR(34)&amp;": "&amp;CHAR(34)&amp;SUBSTITUTE(CriteriTecnici!$F5430,CHAR(34),"'")&amp;CHAR(34)&amp;", "&amp;CHAR(34)&amp;"value"&amp;CHAR(34)&amp;": "&amp;SUBSTITUTE(TRIM(ROUND(IFERROR(CriteriTecnici!$N5430*1,IFERROR(NUMBERVALUE(CriteriTecnici!$N5430,".",","),IFERROR(NUMBERVALUE(CriteriTecnici!$N5430,",","."),0))),4)&amp;""),",",".")&amp;", "&amp;CHAR(34)&amp;"numerator"&amp;CHAR(34)&amp;": "&amp;SUBSTITUTE(TRIM(ROUND(IFERROR(CriteriTecnici!$K5430*1,IFERROR(NUMBERVALUE(CriteriTecnici!$K5430,".",","),IFERROR(NUMBERVALUE(CriteriTecnici!$K5430,",","."),0))),4)&amp;""),",",".")&amp;", "&amp;CHAR(34)&amp;"denominator"&amp;CHAR(34)&amp;": "&amp;SUBSTITUTE(TRIM(ROUND(IFERROR(CriteriTecnici!$L5430*1,IFERROR(NUMBERVALUE(CriteriTecnici!$L5430,".",","),IFERROR(NUMBERVALUE(CriteriTecnici!$L5430,",","."),0))),4)&amp;""),",",".")&amp;", "&amp;CHAR(34)&amp;"flag"&amp;CHAR(34)&amp;": "&amp;SUBSTITUTE(TRIM(ROUND(IFERROR(CriteriTecnici!$M5430*1,IFERROR(NUMBERVALUE(CriteriTecnici!$M5430,".",","),IFERROR(NUMBERVALUE(CriteriTecnici!$M5430,",","."),0))),4)&amp;""),",",".")&amp;", "&amp;CHAR(34)&amp;"rawScore"&amp;CHAR(34)&amp;": "&amp;SUBSTITUTE(TRIM(ROUND(IFERROR(CriteriTecnici!$O5430*1,IFERROR(NUMBERVALUE(CriteriTecnici!$O5430,".",","),IFERROR(NUMBERVALUE(CriteriTecnici!$O5430,",","."),0))),4)&amp;""),",",".")&amp;CHAR(125)&amp;IF(TRUE,",",""))</f>
        <v/>
      </c>
    </row>
    <row r="5651">
      <c r="A5651" s="38">
        <f>IF(CriteriTecnici!$A5431="","","    "&amp;CHAR(123)&amp;CHAR(34)&amp;"bidderId"&amp;CHAR(34)&amp;": "&amp;CHAR(34)&amp;SUBSTITUTE(CriteriTecnici!$A5431,CHAR(34),"'")&amp;CHAR(34)&amp;", "&amp;CHAR(34)&amp;"lotId"&amp;CHAR(34)&amp;": "&amp;CHAR(34)&amp;SUBSTITUTE(CriteriTecnici!$C5431,CHAR(34),"'")&amp;CHAR(34)&amp;", "&amp;CHAR(34)&amp;"criterionId"&amp;CHAR(34)&amp;": "&amp;CHAR(34)&amp;SUBSTITUTE(CriteriTecnici!$D5431,CHAR(34),"'")&amp;CHAR(34)&amp;", "&amp;CHAR(34)&amp;"kind"&amp;CHAR(34)&amp;": "&amp;CHAR(34)&amp;SUBSTITUTE(CriteriTecnici!$F5431,CHAR(34),"'")&amp;CHAR(34)&amp;", "&amp;CHAR(34)&amp;"value"&amp;CHAR(34)&amp;": "&amp;SUBSTITUTE(TRIM(ROUND(IFERROR(CriteriTecnici!$N5431*1,IFERROR(NUMBERVALUE(CriteriTecnici!$N5431,".",","),IFERROR(NUMBERVALUE(CriteriTecnici!$N5431,",","."),0))),4)&amp;""),",",".")&amp;", "&amp;CHAR(34)&amp;"numerator"&amp;CHAR(34)&amp;": "&amp;SUBSTITUTE(TRIM(ROUND(IFERROR(CriteriTecnici!$K5431*1,IFERROR(NUMBERVALUE(CriteriTecnici!$K5431,".",","),IFERROR(NUMBERVALUE(CriteriTecnici!$K5431,",","."),0))),4)&amp;""),",",".")&amp;", "&amp;CHAR(34)&amp;"denominator"&amp;CHAR(34)&amp;": "&amp;SUBSTITUTE(TRIM(ROUND(IFERROR(CriteriTecnici!$L5431*1,IFERROR(NUMBERVALUE(CriteriTecnici!$L5431,".",","),IFERROR(NUMBERVALUE(CriteriTecnici!$L5431,",","."),0))),4)&amp;""),",",".")&amp;", "&amp;CHAR(34)&amp;"flag"&amp;CHAR(34)&amp;": "&amp;SUBSTITUTE(TRIM(ROUND(IFERROR(CriteriTecnici!$M5431*1,IFERROR(NUMBERVALUE(CriteriTecnici!$M5431,".",","),IFERROR(NUMBERVALUE(CriteriTecnici!$M5431,",","."),0))),4)&amp;""),",",".")&amp;", "&amp;CHAR(34)&amp;"rawScore"&amp;CHAR(34)&amp;": "&amp;SUBSTITUTE(TRIM(ROUND(IFERROR(CriteriTecnici!$O5431*1,IFERROR(NUMBERVALUE(CriteriTecnici!$O5431,".",","),IFERROR(NUMBERVALUE(CriteriTecnici!$O5431,",","."),0))),4)&amp;""),",",".")&amp;CHAR(125)&amp;IF(TRUE,",",""))</f>
        <v/>
      </c>
    </row>
    <row r="5652">
      <c r="A5652" s="38">
        <f>IF(CriteriTecnici!$A5432="","","    "&amp;CHAR(123)&amp;CHAR(34)&amp;"bidderId"&amp;CHAR(34)&amp;": "&amp;CHAR(34)&amp;SUBSTITUTE(CriteriTecnici!$A5432,CHAR(34),"'")&amp;CHAR(34)&amp;", "&amp;CHAR(34)&amp;"lotId"&amp;CHAR(34)&amp;": "&amp;CHAR(34)&amp;SUBSTITUTE(CriteriTecnici!$C5432,CHAR(34),"'")&amp;CHAR(34)&amp;", "&amp;CHAR(34)&amp;"criterionId"&amp;CHAR(34)&amp;": "&amp;CHAR(34)&amp;SUBSTITUTE(CriteriTecnici!$D5432,CHAR(34),"'")&amp;CHAR(34)&amp;", "&amp;CHAR(34)&amp;"kind"&amp;CHAR(34)&amp;": "&amp;CHAR(34)&amp;SUBSTITUTE(CriteriTecnici!$F5432,CHAR(34),"'")&amp;CHAR(34)&amp;", "&amp;CHAR(34)&amp;"value"&amp;CHAR(34)&amp;": "&amp;SUBSTITUTE(TRIM(ROUND(IFERROR(CriteriTecnici!$N5432*1,IFERROR(NUMBERVALUE(CriteriTecnici!$N5432,".",","),IFERROR(NUMBERVALUE(CriteriTecnici!$N5432,",","."),0))),4)&amp;""),",",".")&amp;", "&amp;CHAR(34)&amp;"numerator"&amp;CHAR(34)&amp;": "&amp;SUBSTITUTE(TRIM(ROUND(IFERROR(CriteriTecnici!$K5432*1,IFERROR(NUMBERVALUE(CriteriTecnici!$K5432,".",","),IFERROR(NUMBERVALUE(CriteriTecnici!$K5432,",","."),0))),4)&amp;""),",",".")&amp;", "&amp;CHAR(34)&amp;"denominator"&amp;CHAR(34)&amp;": "&amp;SUBSTITUTE(TRIM(ROUND(IFERROR(CriteriTecnici!$L5432*1,IFERROR(NUMBERVALUE(CriteriTecnici!$L5432,".",","),IFERROR(NUMBERVALUE(CriteriTecnici!$L5432,",","."),0))),4)&amp;""),",",".")&amp;", "&amp;CHAR(34)&amp;"flag"&amp;CHAR(34)&amp;": "&amp;SUBSTITUTE(TRIM(ROUND(IFERROR(CriteriTecnici!$M5432*1,IFERROR(NUMBERVALUE(CriteriTecnici!$M5432,".",","),IFERROR(NUMBERVALUE(CriteriTecnici!$M5432,",","."),0))),4)&amp;""),",",".")&amp;", "&amp;CHAR(34)&amp;"rawScore"&amp;CHAR(34)&amp;": "&amp;SUBSTITUTE(TRIM(ROUND(IFERROR(CriteriTecnici!$O5432*1,IFERROR(NUMBERVALUE(CriteriTecnici!$O5432,".",","),IFERROR(NUMBERVALUE(CriteriTecnici!$O5432,",","."),0))),4)&amp;""),",",".")&amp;CHAR(125)&amp;IF(TRUE,",",""))</f>
        <v/>
      </c>
    </row>
    <row r="5653">
      <c r="A5653" s="38">
        <f>IF(CriteriTecnici!$A5433="","","    "&amp;CHAR(123)&amp;CHAR(34)&amp;"bidderId"&amp;CHAR(34)&amp;": "&amp;CHAR(34)&amp;SUBSTITUTE(CriteriTecnici!$A5433,CHAR(34),"'")&amp;CHAR(34)&amp;", "&amp;CHAR(34)&amp;"lotId"&amp;CHAR(34)&amp;": "&amp;CHAR(34)&amp;SUBSTITUTE(CriteriTecnici!$C5433,CHAR(34),"'")&amp;CHAR(34)&amp;", "&amp;CHAR(34)&amp;"criterionId"&amp;CHAR(34)&amp;": "&amp;CHAR(34)&amp;SUBSTITUTE(CriteriTecnici!$D5433,CHAR(34),"'")&amp;CHAR(34)&amp;", "&amp;CHAR(34)&amp;"kind"&amp;CHAR(34)&amp;": "&amp;CHAR(34)&amp;SUBSTITUTE(CriteriTecnici!$F5433,CHAR(34),"'")&amp;CHAR(34)&amp;", "&amp;CHAR(34)&amp;"value"&amp;CHAR(34)&amp;": "&amp;SUBSTITUTE(TRIM(ROUND(IFERROR(CriteriTecnici!$N5433*1,IFERROR(NUMBERVALUE(CriteriTecnici!$N5433,".",","),IFERROR(NUMBERVALUE(CriteriTecnici!$N5433,",","."),0))),4)&amp;""),",",".")&amp;", "&amp;CHAR(34)&amp;"numerator"&amp;CHAR(34)&amp;": "&amp;SUBSTITUTE(TRIM(ROUND(IFERROR(CriteriTecnici!$K5433*1,IFERROR(NUMBERVALUE(CriteriTecnici!$K5433,".",","),IFERROR(NUMBERVALUE(CriteriTecnici!$K5433,",","."),0))),4)&amp;""),",",".")&amp;", "&amp;CHAR(34)&amp;"denominator"&amp;CHAR(34)&amp;": "&amp;SUBSTITUTE(TRIM(ROUND(IFERROR(CriteriTecnici!$L5433*1,IFERROR(NUMBERVALUE(CriteriTecnici!$L5433,".",","),IFERROR(NUMBERVALUE(CriteriTecnici!$L5433,",","."),0))),4)&amp;""),",",".")&amp;", "&amp;CHAR(34)&amp;"flag"&amp;CHAR(34)&amp;": "&amp;SUBSTITUTE(TRIM(ROUND(IFERROR(CriteriTecnici!$M5433*1,IFERROR(NUMBERVALUE(CriteriTecnici!$M5433,".",","),IFERROR(NUMBERVALUE(CriteriTecnici!$M5433,",","."),0))),4)&amp;""),",",".")&amp;", "&amp;CHAR(34)&amp;"rawScore"&amp;CHAR(34)&amp;": "&amp;SUBSTITUTE(TRIM(ROUND(IFERROR(CriteriTecnici!$O5433*1,IFERROR(NUMBERVALUE(CriteriTecnici!$O5433,".",","),IFERROR(NUMBERVALUE(CriteriTecnici!$O5433,",","."),0))),4)&amp;""),",",".")&amp;CHAR(125)&amp;IF(TRUE,",",""))</f>
        <v/>
      </c>
    </row>
    <row r="5654">
      <c r="A5654" s="38">
        <f>IF(CriteriTecnici!$A5434="","","    "&amp;CHAR(123)&amp;CHAR(34)&amp;"bidderId"&amp;CHAR(34)&amp;": "&amp;CHAR(34)&amp;SUBSTITUTE(CriteriTecnici!$A5434,CHAR(34),"'")&amp;CHAR(34)&amp;", "&amp;CHAR(34)&amp;"lotId"&amp;CHAR(34)&amp;": "&amp;CHAR(34)&amp;SUBSTITUTE(CriteriTecnici!$C5434,CHAR(34),"'")&amp;CHAR(34)&amp;", "&amp;CHAR(34)&amp;"criterionId"&amp;CHAR(34)&amp;": "&amp;CHAR(34)&amp;SUBSTITUTE(CriteriTecnici!$D5434,CHAR(34),"'")&amp;CHAR(34)&amp;", "&amp;CHAR(34)&amp;"kind"&amp;CHAR(34)&amp;": "&amp;CHAR(34)&amp;SUBSTITUTE(CriteriTecnici!$F5434,CHAR(34),"'")&amp;CHAR(34)&amp;", "&amp;CHAR(34)&amp;"value"&amp;CHAR(34)&amp;": "&amp;SUBSTITUTE(TRIM(ROUND(IFERROR(CriteriTecnici!$N5434*1,IFERROR(NUMBERVALUE(CriteriTecnici!$N5434,".",","),IFERROR(NUMBERVALUE(CriteriTecnici!$N5434,",","."),0))),4)&amp;""),",",".")&amp;", "&amp;CHAR(34)&amp;"numerator"&amp;CHAR(34)&amp;": "&amp;SUBSTITUTE(TRIM(ROUND(IFERROR(CriteriTecnici!$K5434*1,IFERROR(NUMBERVALUE(CriteriTecnici!$K5434,".",","),IFERROR(NUMBERVALUE(CriteriTecnici!$K5434,",","."),0))),4)&amp;""),",",".")&amp;", "&amp;CHAR(34)&amp;"denominator"&amp;CHAR(34)&amp;": "&amp;SUBSTITUTE(TRIM(ROUND(IFERROR(CriteriTecnici!$L5434*1,IFERROR(NUMBERVALUE(CriteriTecnici!$L5434,".",","),IFERROR(NUMBERVALUE(CriteriTecnici!$L5434,",","."),0))),4)&amp;""),",",".")&amp;", "&amp;CHAR(34)&amp;"flag"&amp;CHAR(34)&amp;": "&amp;SUBSTITUTE(TRIM(ROUND(IFERROR(CriteriTecnici!$M5434*1,IFERROR(NUMBERVALUE(CriteriTecnici!$M5434,".",","),IFERROR(NUMBERVALUE(CriteriTecnici!$M5434,",","."),0))),4)&amp;""),",",".")&amp;", "&amp;CHAR(34)&amp;"rawScore"&amp;CHAR(34)&amp;": "&amp;SUBSTITUTE(TRIM(ROUND(IFERROR(CriteriTecnici!$O5434*1,IFERROR(NUMBERVALUE(CriteriTecnici!$O5434,".",","),IFERROR(NUMBERVALUE(CriteriTecnici!$O5434,",","."),0))),4)&amp;""),",",".")&amp;CHAR(125)&amp;IF(TRUE,",",""))</f>
        <v/>
      </c>
    </row>
    <row r="5655">
      <c r="A5655" s="38">
        <f>IF(CriteriTecnici!$A5435="","","    "&amp;CHAR(123)&amp;CHAR(34)&amp;"bidderId"&amp;CHAR(34)&amp;": "&amp;CHAR(34)&amp;SUBSTITUTE(CriteriTecnici!$A5435,CHAR(34),"'")&amp;CHAR(34)&amp;", "&amp;CHAR(34)&amp;"lotId"&amp;CHAR(34)&amp;": "&amp;CHAR(34)&amp;SUBSTITUTE(CriteriTecnici!$C5435,CHAR(34),"'")&amp;CHAR(34)&amp;", "&amp;CHAR(34)&amp;"criterionId"&amp;CHAR(34)&amp;": "&amp;CHAR(34)&amp;SUBSTITUTE(CriteriTecnici!$D5435,CHAR(34),"'")&amp;CHAR(34)&amp;", "&amp;CHAR(34)&amp;"kind"&amp;CHAR(34)&amp;": "&amp;CHAR(34)&amp;SUBSTITUTE(CriteriTecnici!$F5435,CHAR(34),"'")&amp;CHAR(34)&amp;", "&amp;CHAR(34)&amp;"value"&amp;CHAR(34)&amp;": "&amp;SUBSTITUTE(TRIM(ROUND(IFERROR(CriteriTecnici!$N5435*1,IFERROR(NUMBERVALUE(CriteriTecnici!$N5435,".",","),IFERROR(NUMBERVALUE(CriteriTecnici!$N5435,",","."),0))),4)&amp;""),",",".")&amp;", "&amp;CHAR(34)&amp;"numerator"&amp;CHAR(34)&amp;": "&amp;SUBSTITUTE(TRIM(ROUND(IFERROR(CriteriTecnici!$K5435*1,IFERROR(NUMBERVALUE(CriteriTecnici!$K5435,".",","),IFERROR(NUMBERVALUE(CriteriTecnici!$K5435,",","."),0))),4)&amp;""),",",".")&amp;", "&amp;CHAR(34)&amp;"denominator"&amp;CHAR(34)&amp;": "&amp;SUBSTITUTE(TRIM(ROUND(IFERROR(CriteriTecnici!$L5435*1,IFERROR(NUMBERVALUE(CriteriTecnici!$L5435,".",","),IFERROR(NUMBERVALUE(CriteriTecnici!$L5435,",","."),0))),4)&amp;""),",",".")&amp;", "&amp;CHAR(34)&amp;"flag"&amp;CHAR(34)&amp;": "&amp;SUBSTITUTE(TRIM(ROUND(IFERROR(CriteriTecnici!$M5435*1,IFERROR(NUMBERVALUE(CriteriTecnici!$M5435,".",","),IFERROR(NUMBERVALUE(CriteriTecnici!$M5435,",","."),0))),4)&amp;""),",",".")&amp;", "&amp;CHAR(34)&amp;"rawScore"&amp;CHAR(34)&amp;": "&amp;SUBSTITUTE(TRIM(ROUND(IFERROR(CriteriTecnici!$O5435*1,IFERROR(NUMBERVALUE(CriteriTecnici!$O5435,".",","),IFERROR(NUMBERVALUE(CriteriTecnici!$O5435,",","."),0))),4)&amp;""),",",".")&amp;CHAR(125)&amp;IF(TRUE,",",""))</f>
        <v/>
      </c>
    </row>
    <row r="5656">
      <c r="A5656" s="38">
        <f>IF(CriteriTecnici!$A5436="","","    "&amp;CHAR(123)&amp;CHAR(34)&amp;"bidderId"&amp;CHAR(34)&amp;": "&amp;CHAR(34)&amp;SUBSTITUTE(CriteriTecnici!$A5436,CHAR(34),"'")&amp;CHAR(34)&amp;", "&amp;CHAR(34)&amp;"lotId"&amp;CHAR(34)&amp;": "&amp;CHAR(34)&amp;SUBSTITUTE(CriteriTecnici!$C5436,CHAR(34),"'")&amp;CHAR(34)&amp;", "&amp;CHAR(34)&amp;"criterionId"&amp;CHAR(34)&amp;": "&amp;CHAR(34)&amp;SUBSTITUTE(CriteriTecnici!$D5436,CHAR(34),"'")&amp;CHAR(34)&amp;", "&amp;CHAR(34)&amp;"kind"&amp;CHAR(34)&amp;": "&amp;CHAR(34)&amp;SUBSTITUTE(CriteriTecnici!$F5436,CHAR(34),"'")&amp;CHAR(34)&amp;", "&amp;CHAR(34)&amp;"value"&amp;CHAR(34)&amp;": "&amp;SUBSTITUTE(TRIM(ROUND(IFERROR(CriteriTecnici!$N5436*1,IFERROR(NUMBERVALUE(CriteriTecnici!$N5436,".",","),IFERROR(NUMBERVALUE(CriteriTecnici!$N5436,",","."),0))),4)&amp;""),",",".")&amp;", "&amp;CHAR(34)&amp;"numerator"&amp;CHAR(34)&amp;": "&amp;SUBSTITUTE(TRIM(ROUND(IFERROR(CriteriTecnici!$K5436*1,IFERROR(NUMBERVALUE(CriteriTecnici!$K5436,".",","),IFERROR(NUMBERVALUE(CriteriTecnici!$K5436,",","."),0))),4)&amp;""),",",".")&amp;", "&amp;CHAR(34)&amp;"denominator"&amp;CHAR(34)&amp;": "&amp;SUBSTITUTE(TRIM(ROUND(IFERROR(CriteriTecnici!$L5436*1,IFERROR(NUMBERVALUE(CriteriTecnici!$L5436,".",","),IFERROR(NUMBERVALUE(CriteriTecnici!$L5436,",","."),0))),4)&amp;""),",",".")&amp;", "&amp;CHAR(34)&amp;"flag"&amp;CHAR(34)&amp;": "&amp;SUBSTITUTE(TRIM(ROUND(IFERROR(CriteriTecnici!$M5436*1,IFERROR(NUMBERVALUE(CriteriTecnici!$M5436,".",","),IFERROR(NUMBERVALUE(CriteriTecnici!$M5436,",","."),0))),4)&amp;""),",",".")&amp;", "&amp;CHAR(34)&amp;"rawScore"&amp;CHAR(34)&amp;": "&amp;SUBSTITUTE(TRIM(ROUND(IFERROR(CriteriTecnici!$O5436*1,IFERROR(NUMBERVALUE(CriteriTecnici!$O5436,".",","),IFERROR(NUMBERVALUE(CriteriTecnici!$O5436,",","."),0))),4)&amp;""),",",".")&amp;CHAR(125)&amp;IF(TRUE,",",""))</f>
        <v/>
      </c>
    </row>
    <row r="5657">
      <c r="A5657" s="38">
        <f>IF(CriteriTecnici!$A5437="","","    "&amp;CHAR(123)&amp;CHAR(34)&amp;"bidderId"&amp;CHAR(34)&amp;": "&amp;CHAR(34)&amp;SUBSTITUTE(CriteriTecnici!$A5437,CHAR(34),"'")&amp;CHAR(34)&amp;", "&amp;CHAR(34)&amp;"lotId"&amp;CHAR(34)&amp;": "&amp;CHAR(34)&amp;SUBSTITUTE(CriteriTecnici!$C5437,CHAR(34),"'")&amp;CHAR(34)&amp;", "&amp;CHAR(34)&amp;"criterionId"&amp;CHAR(34)&amp;": "&amp;CHAR(34)&amp;SUBSTITUTE(CriteriTecnici!$D5437,CHAR(34),"'")&amp;CHAR(34)&amp;", "&amp;CHAR(34)&amp;"kind"&amp;CHAR(34)&amp;": "&amp;CHAR(34)&amp;SUBSTITUTE(CriteriTecnici!$F5437,CHAR(34),"'")&amp;CHAR(34)&amp;", "&amp;CHAR(34)&amp;"value"&amp;CHAR(34)&amp;": "&amp;SUBSTITUTE(TRIM(ROUND(IFERROR(CriteriTecnici!$N5437*1,IFERROR(NUMBERVALUE(CriteriTecnici!$N5437,".",","),IFERROR(NUMBERVALUE(CriteriTecnici!$N5437,",","."),0))),4)&amp;""),",",".")&amp;", "&amp;CHAR(34)&amp;"numerator"&amp;CHAR(34)&amp;": "&amp;SUBSTITUTE(TRIM(ROUND(IFERROR(CriteriTecnici!$K5437*1,IFERROR(NUMBERVALUE(CriteriTecnici!$K5437,".",","),IFERROR(NUMBERVALUE(CriteriTecnici!$K5437,",","."),0))),4)&amp;""),",",".")&amp;", "&amp;CHAR(34)&amp;"denominator"&amp;CHAR(34)&amp;": "&amp;SUBSTITUTE(TRIM(ROUND(IFERROR(CriteriTecnici!$L5437*1,IFERROR(NUMBERVALUE(CriteriTecnici!$L5437,".",","),IFERROR(NUMBERVALUE(CriteriTecnici!$L5437,",","."),0))),4)&amp;""),",",".")&amp;", "&amp;CHAR(34)&amp;"flag"&amp;CHAR(34)&amp;": "&amp;SUBSTITUTE(TRIM(ROUND(IFERROR(CriteriTecnici!$M5437*1,IFERROR(NUMBERVALUE(CriteriTecnici!$M5437,".",","),IFERROR(NUMBERVALUE(CriteriTecnici!$M5437,",","."),0))),4)&amp;""),",",".")&amp;", "&amp;CHAR(34)&amp;"rawScore"&amp;CHAR(34)&amp;": "&amp;SUBSTITUTE(TRIM(ROUND(IFERROR(CriteriTecnici!$O5437*1,IFERROR(NUMBERVALUE(CriteriTecnici!$O5437,".",","),IFERROR(NUMBERVALUE(CriteriTecnici!$O5437,",","."),0))),4)&amp;""),",",".")&amp;CHAR(125)&amp;IF(TRUE,",",""))</f>
        <v/>
      </c>
    </row>
    <row r="5658">
      <c r="A5658" s="38">
        <f>IF(CriteriTecnici!$A5438="","","    "&amp;CHAR(123)&amp;CHAR(34)&amp;"bidderId"&amp;CHAR(34)&amp;": "&amp;CHAR(34)&amp;SUBSTITUTE(CriteriTecnici!$A5438,CHAR(34),"'")&amp;CHAR(34)&amp;", "&amp;CHAR(34)&amp;"lotId"&amp;CHAR(34)&amp;": "&amp;CHAR(34)&amp;SUBSTITUTE(CriteriTecnici!$C5438,CHAR(34),"'")&amp;CHAR(34)&amp;", "&amp;CHAR(34)&amp;"criterionId"&amp;CHAR(34)&amp;": "&amp;CHAR(34)&amp;SUBSTITUTE(CriteriTecnici!$D5438,CHAR(34),"'")&amp;CHAR(34)&amp;", "&amp;CHAR(34)&amp;"kind"&amp;CHAR(34)&amp;": "&amp;CHAR(34)&amp;SUBSTITUTE(CriteriTecnici!$F5438,CHAR(34),"'")&amp;CHAR(34)&amp;", "&amp;CHAR(34)&amp;"value"&amp;CHAR(34)&amp;": "&amp;SUBSTITUTE(TRIM(ROUND(IFERROR(CriteriTecnici!$N5438*1,IFERROR(NUMBERVALUE(CriteriTecnici!$N5438,".",","),IFERROR(NUMBERVALUE(CriteriTecnici!$N5438,",","."),0))),4)&amp;""),",",".")&amp;", "&amp;CHAR(34)&amp;"numerator"&amp;CHAR(34)&amp;": "&amp;SUBSTITUTE(TRIM(ROUND(IFERROR(CriteriTecnici!$K5438*1,IFERROR(NUMBERVALUE(CriteriTecnici!$K5438,".",","),IFERROR(NUMBERVALUE(CriteriTecnici!$K5438,",","."),0))),4)&amp;""),",",".")&amp;", "&amp;CHAR(34)&amp;"denominator"&amp;CHAR(34)&amp;": "&amp;SUBSTITUTE(TRIM(ROUND(IFERROR(CriteriTecnici!$L5438*1,IFERROR(NUMBERVALUE(CriteriTecnici!$L5438,".",","),IFERROR(NUMBERVALUE(CriteriTecnici!$L5438,",","."),0))),4)&amp;""),",",".")&amp;", "&amp;CHAR(34)&amp;"flag"&amp;CHAR(34)&amp;": "&amp;SUBSTITUTE(TRIM(ROUND(IFERROR(CriteriTecnici!$M5438*1,IFERROR(NUMBERVALUE(CriteriTecnici!$M5438,".",","),IFERROR(NUMBERVALUE(CriteriTecnici!$M5438,",","."),0))),4)&amp;""),",",".")&amp;", "&amp;CHAR(34)&amp;"rawScore"&amp;CHAR(34)&amp;": "&amp;SUBSTITUTE(TRIM(ROUND(IFERROR(CriteriTecnici!$O5438*1,IFERROR(NUMBERVALUE(CriteriTecnici!$O5438,".",","),IFERROR(NUMBERVALUE(CriteriTecnici!$O5438,",","."),0))),4)&amp;""),",",".")&amp;CHAR(125)&amp;IF(TRUE,",",""))</f>
        <v/>
      </c>
    </row>
    <row r="5659">
      <c r="A5659" s="38">
        <f>IF(CriteriTecnici!$A5439="","","    "&amp;CHAR(123)&amp;CHAR(34)&amp;"bidderId"&amp;CHAR(34)&amp;": "&amp;CHAR(34)&amp;SUBSTITUTE(CriteriTecnici!$A5439,CHAR(34),"'")&amp;CHAR(34)&amp;", "&amp;CHAR(34)&amp;"lotId"&amp;CHAR(34)&amp;": "&amp;CHAR(34)&amp;SUBSTITUTE(CriteriTecnici!$C5439,CHAR(34),"'")&amp;CHAR(34)&amp;", "&amp;CHAR(34)&amp;"criterionId"&amp;CHAR(34)&amp;": "&amp;CHAR(34)&amp;SUBSTITUTE(CriteriTecnici!$D5439,CHAR(34),"'")&amp;CHAR(34)&amp;", "&amp;CHAR(34)&amp;"kind"&amp;CHAR(34)&amp;": "&amp;CHAR(34)&amp;SUBSTITUTE(CriteriTecnici!$F5439,CHAR(34),"'")&amp;CHAR(34)&amp;", "&amp;CHAR(34)&amp;"value"&amp;CHAR(34)&amp;": "&amp;SUBSTITUTE(TRIM(ROUND(IFERROR(CriteriTecnici!$N5439*1,IFERROR(NUMBERVALUE(CriteriTecnici!$N5439,".",","),IFERROR(NUMBERVALUE(CriteriTecnici!$N5439,",","."),0))),4)&amp;""),",",".")&amp;", "&amp;CHAR(34)&amp;"numerator"&amp;CHAR(34)&amp;": "&amp;SUBSTITUTE(TRIM(ROUND(IFERROR(CriteriTecnici!$K5439*1,IFERROR(NUMBERVALUE(CriteriTecnici!$K5439,".",","),IFERROR(NUMBERVALUE(CriteriTecnici!$K5439,",","."),0))),4)&amp;""),",",".")&amp;", "&amp;CHAR(34)&amp;"denominator"&amp;CHAR(34)&amp;": "&amp;SUBSTITUTE(TRIM(ROUND(IFERROR(CriteriTecnici!$L5439*1,IFERROR(NUMBERVALUE(CriteriTecnici!$L5439,".",","),IFERROR(NUMBERVALUE(CriteriTecnici!$L5439,",","."),0))),4)&amp;""),",",".")&amp;", "&amp;CHAR(34)&amp;"flag"&amp;CHAR(34)&amp;": "&amp;SUBSTITUTE(TRIM(ROUND(IFERROR(CriteriTecnici!$M5439*1,IFERROR(NUMBERVALUE(CriteriTecnici!$M5439,".",","),IFERROR(NUMBERVALUE(CriteriTecnici!$M5439,",","."),0))),4)&amp;""),",",".")&amp;", "&amp;CHAR(34)&amp;"rawScore"&amp;CHAR(34)&amp;": "&amp;SUBSTITUTE(TRIM(ROUND(IFERROR(CriteriTecnici!$O5439*1,IFERROR(NUMBERVALUE(CriteriTecnici!$O5439,".",","),IFERROR(NUMBERVALUE(CriteriTecnici!$O5439,",","."),0))),4)&amp;""),",",".")&amp;CHAR(125)&amp;IF(TRUE,",",""))</f>
        <v/>
      </c>
    </row>
    <row r="5660">
      <c r="A5660" s="38">
        <f>IF(CriteriTecnici!$A5440="","","    "&amp;CHAR(123)&amp;CHAR(34)&amp;"bidderId"&amp;CHAR(34)&amp;": "&amp;CHAR(34)&amp;SUBSTITUTE(CriteriTecnici!$A5440,CHAR(34),"'")&amp;CHAR(34)&amp;", "&amp;CHAR(34)&amp;"lotId"&amp;CHAR(34)&amp;": "&amp;CHAR(34)&amp;SUBSTITUTE(CriteriTecnici!$C5440,CHAR(34),"'")&amp;CHAR(34)&amp;", "&amp;CHAR(34)&amp;"criterionId"&amp;CHAR(34)&amp;": "&amp;CHAR(34)&amp;SUBSTITUTE(CriteriTecnici!$D5440,CHAR(34),"'")&amp;CHAR(34)&amp;", "&amp;CHAR(34)&amp;"kind"&amp;CHAR(34)&amp;": "&amp;CHAR(34)&amp;SUBSTITUTE(CriteriTecnici!$F5440,CHAR(34),"'")&amp;CHAR(34)&amp;", "&amp;CHAR(34)&amp;"value"&amp;CHAR(34)&amp;": "&amp;SUBSTITUTE(TRIM(ROUND(IFERROR(CriteriTecnici!$N5440*1,IFERROR(NUMBERVALUE(CriteriTecnici!$N5440,".",","),IFERROR(NUMBERVALUE(CriteriTecnici!$N5440,",","."),0))),4)&amp;""),",",".")&amp;", "&amp;CHAR(34)&amp;"numerator"&amp;CHAR(34)&amp;": "&amp;SUBSTITUTE(TRIM(ROUND(IFERROR(CriteriTecnici!$K5440*1,IFERROR(NUMBERVALUE(CriteriTecnici!$K5440,".",","),IFERROR(NUMBERVALUE(CriteriTecnici!$K5440,",","."),0))),4)&amp;""),",",".")&amp;", "&amp;CHAR(34)&amp;"denominator"&amp;CHAR(34)&amp;": "&amp;SUBSTITUTE(TRIM(ROUND(IFERROR(CriteriTecnici!$L5440*1,IFERROR(NUMBERVALUE(CriteriTecnici!$L5440,".",","),IFERROR(NUMBERVALUE(CriteriTecnici!$L5440,",","."),0))),4)&amp;""),",",".")&amp;", "&amp;CHAR(34)&amp;"flag"&amp;CHAR(34)&amp;": "&amp;SUBSTITUTE(TRIM(ROUND(IFERROR(CriteriTecnici!$M5440*1,IFERROR(NUMBERVALUE(CriteriTecnici!$M5440,".",","),IFERROR(NUMBERVALUE(CriteriTecnici!$M5440,",","."),0))),4)&amp;""),",",".")&amp;", "&amp;CHAR(34)&amp;"rawScore"&amp;CHAR(34)&amp;": "&amp;SUBSTITUTE(TRIM(ROUND(IFERROR(CriteriTecnici!$O5440*1,IFERROR(NUMBERVALUE(CriteriTecnici!$O5440,".",","),IFERROR(NUMBERVALUE(CriteriTecnici!$O5440,",","."),0))),4)&amp;""),",",".")&amp;CHAR(125)&amp;IF(TRUE,",",""))</f>
        <v/>
      </c>
    </row>
    <row r="5661">
      <c r="A5661" s="38">
        <f>IF(CriteriTecnici!$A5441="","","    "&amp;CHAR(123)&amp;CHAR(34)&amp;"bidderId"&amp;CHAR(34)&amp;": "&amp;CHAR(34)&amp;SUBSTITUTE(CriteriTecnici!$A5441,CHAR(34),"'")&amp;CHAR(34)&amp;", "&amp;CHAR(34)&amp;"lotId"&amp;CHAR(34)&amp;": "&amp;CHAR(34)&amp;SUBSTITUTE(CriteriTecnici!$C5441,CHAR(34),"'")&amp;CHAR(34)&amp;", "&amp;CHAR(34)&amp;"criterionId"&amp;CHAR(34)&amp;": "&amp;CHAR(34)&amp;SUBSTITUTE(CriteriTecnici!$D5441,CHAR(34),"'")&amp;CHAR(34)&amp;", "&amp;CHAR(34)&amp;"kind"&amp;CHAR(34)&amp;": "&amp;CHAR(34)&amp;SUBSTITUTE(CriteriTecnici!$F5441,CHAR(34),"'")&amp;CHAR(34)&amp;", "&amp;CHAR(34)&amp;"value"&amp;CHAR(34)&amp;": "&amp;SUBSTITUTE(TRIM(ROUND(IFERROR(CriteriTecnici!$N5441*1,IFERROR(NUMBERVALUE(CriteriTecnici!$N5441,".",","),IFERROR(NUMBERVALUE(CriteriTecnici!$N5441,",","."),0))),4)&amp;""),",",".")&amp;", "&amp;CHAR(34)&amp;"numerator"&amp;CHAR(34)&amp;": "&amp;SUBSTITUTE(TRIM(ROUND(IFERROR(CriteriTecnici!$K5441*1,IFERROR(NUMBERVALUE(CriteriTecnici!$K5441,".",","),IFERROR(NUMBERVALUE(CriteriTecnici!$K5441,",","."),0))),4)&amp;""),",",".")&amp;", "&amp;CHAR(34)&amp;"denominator"&amp;CHAR(34)&amp;": "&amp;SUBSTITUTE(TRIM(ROUND(IFERROR(CriteriTecnici!$L5441*1,IFERROR(NUMBERVALUE(CriteriTecnici!$L5441,".",","),IFERROR(NUMBERVALUE(CriteriTecnici!$L5441,",","."),0))),4)&amp;""),",",".")&amp;", "&amp;CHAR(34)&amp;"flag"&amp;CHAR(34)&amp;": "&amp;SUBSTITUTE(TRIM(ROUND(IFERROR(CriteriTecnici!$M5441*1,IFERROR(NUMBERVALUE(CriteriTecnici!$M5441,".",","),IFERROR(NUMBERVALUE(CriteriTecnici!$M5441,",","."),0))),4)&amp;""),",",".")&amp;", "&amp;CHAR(34)&amp;"rawScore"&amp;CHAR(34)&amp;": "&amp;SUBSTITUTE(TRIM(ROUND(IFERROR(CriteriTecnici!$O5441*1,IFERROR(NUMBERVALUE(CriteriTecnici!$O5441,".",","),IFERROR(NUMBERVALUE(CriteriTecnici!$O5441,",","."),0))),4)&amp;""),",",".")&amp;CHAR(125)&amp;IF(TRUE,",",""))</f>
        <v/>
      </c>
    </row>
    <row r="5662">
      <c r="A5662" s="38">
        <f>IF(CriteriTecnici!$A5442="","","    "&amp;CHAR(123)&amp;CHAR(34)&amp;"bidderId"&amp;CHAR(34)&amp;": "&amp;CHAR(34)&amp;SUBSTITUTE(CriteriTecnici!$A5442,CHAR(34),"'")&amp;CHAR(34)&amp;", "&amp;CHAR(34)&amp;"lotId"&amp;CHAR(34)&amp;": "&amp;CHAR(34)&amp;SUBSTITUTE(CriteriTecnici!$C5442,CHAR(34),"'")&amp;CHAR(34)&amp;", "&amp;CHAR(34)&amp;"criterionId"&amp;CHAR(34)&amp;": "&amp;CHAR(34)&amp;SUBSTITUTE(CriteriTecnici!$D5442,CHAR(34),"'")&amp;CHAR(34)&amp;", "&amp;CHAR(34)&amp;"kind"&amp;CHAR(34)&amp;": "&amp;CHAR(34)&amp;SUBSTITUTE(CriteriTecnici!$F5442,CHAR(34),"'")&amp;CHAR(34)&amp;", "&amp;CHAR(34)&amp;"value"&amp;CHAR(34)&amp;": "&amp;SUBSTITUTE(TRIM(ROUND(IFERROR(CriteriTecnici!$N5442*1,IFERROR(NUMBERVALUE(CriteriTecnici!$N5442,".",","),IFERROR(NUMBERVALUE(CriteriTecnici!$N5442,",","."),0))),4)&amp;""),",",".")&amp;", "&amp;CHAR(34)&amp;"numerator"&amp;CHAR(34)&amp;": "&amp;SUBSTITUTE(TRIM(ROUND(IFERROR(CriteriTecnici!$K5442*1,IFERROR(NUMBERVALUE(CriteriTecnici!$K5442,".",","),IFERROR(NUMBERVALUE(CriteriTecnici!$K5442,",","."),0))),4)&amp;""),",",".")&amp;", "&amp;CHAR(34)&amp;"denominator"&amp;CHAR(34)&amp;": "&amp;SUBSTITUTE(TRIM(ROUND(IFERROR(CriteriTecnici!$L5442*1,IFERROR(NUMBERVALUE(CriteriTecnici!$L5442,".",","),IFERROR(NUMBERVALUE(CriteriTecnici!$L5442,",","."),0))),4)&amp;""),",",".")&amp;", "&amp;CHAR(34)&amp;"flag"&amp;CHAR(34)&amp;": "&amp;SUBSTITUTE(TRIM(ROUND(IFERROR(CriteriTecnici!$M5442*1,IFERROR(NUMBERVALUE(CriteriTecnici!$M5442,".",","),IFERROR(NUMBERVALUE(CriteriTecnici!$M5442,",","."),0))),4)&amp;""),",",".")&amp;", "&amp;CHAR(34)&amp;"rawScore"&amp;CHAR(34)&amp;": "&amp;SUBSTITUTE(TRIM(ROUND(IFERROR(CriteriTecnici!$O5442*1,IFERROR(NUMBERVALUE(CriteriTecnici!$O5442,".",","),IFERROR(NUMBERVALUE(CriteriTecnici!$O5442,",","."),0))),4)&amp;""),",",".")&amp;CHAR(125)&amp;IF(TRUE,",",""))</f>
        <v/>
      </c>
    </row>
    <row r="5663">
      <c r="A5663" s="38">
        <f>IF(CriteriTecnici!$A5443="","","    "&amp;CHAR(123)&amp;CHAR(34)&amp;"bidderId"&amp;CHAR(34)&amp;": "&amp;CHAR(34)&amp;SUBSTITUTE(CriteriTecnici!$A5443,CHAR(34),"'")&amp;CHAR(34)&amp;", "&amp;CHAR(34)&amp;"lotId"&amp;CHAR(34)&amp;": "&amp;CHAR(34)&amp;SUBSTITUTE(CriteriTecnici!$C5443,CHAR(34),"'")&amp;CHAR(34)&amp;", "&amp;CHAR(34)&amp;"criterionId"&amp;CHAR(34)&amp;": "&amp;CHAR(34)&amp;SUBSTITUTE(CriteriTecnici!$D5443,CHAR(34),"'")&amp;CHAR(34)&amp;", "&amp;CHAR(34)&amp;"kind"&amp;CHAR(34)&amp;": "&amp;CHAR(34)&amp;SUBSTITUTE(CriteriTecnici!$F5443,CHAR(34),"'")&amp;CHAR(34)&amp;", "&amp;CHAR(34)&amp;"value"&amp;CHAR(34)&amp;": "&amp;SUBSTITUTE(TRIM(ROUND(IFERROR(CriteriTecnici!$N5443*1,IFERROR(NUMBERVALUE(CriteriTecnici!$N5443,".",","),IFERROR(NUMBERVALUE(CriteriTecnici!$N5443,",","."),0))),4)&amp;""),",",".")&amp;", "&amp;CHAR(34)&amp;"numerator"&amp;CHAR(34)&amp;": "&amp;SUBSTITUTE(TRIM(ROUND(IFERROR(CriteriTecnici!$K5443*1,IFERROR(NUMBERVALUE(CriteriTecnici!$K5443,".",","),IFERROR(NUMBERVALUE(CriteriTecnici!$K5443,",","."),0))),4)&amp;""),",",".")&amp;", "&amp;CHAR(34)&amp;"denominator"&amp;CHAR(34)&amp;": "&amp;SUBSTITUTE(TRIM(ROUND(IFERROR(CriteriTecnici!$L5443*1,IFERROR(NUMBERVALUE(CriteriTecnici!$L5443,".",","),IFERROR(NUMBERVALUE(CriteriTecnici!$L5443,",","."),0))),4)&amp;""),",",".")&amp;", "&amp;CHAR(34)&amp;"flag"&amp;CHAR(34)&amp;": "&amp;SUBSTITUTE(TRIM(ROUND(IFERROR(CriteriTecnici!$M5443*1,IFERROR(NUMBERVALUE(CriteriTecnici!$M5443,".",","),IFERROR(NUMBERVALUE(CriteriTecnici!$M5443,",","."),0))),4)&amp;""),",",".")&amp;", "&amp;CHAR(34)&amp;"rawScore"&amp;CHAR(34)&amp;": "&amp;SUBSTITUTE(TRIM(ROUND(IFERROR(CriteriTecnici!$O5443*1,IFERROR(NUMBERVALUE(CriteriTecnici!$O5443,".",","),IFERROR(NUMBERVALUE(CriteriTecnici!$O5443,",","."),0))),4)&amp;""),",",".")&amp;CHAR(125)&amp;IF(TRUE,",",""))</f>
        <v/>
      </c>
    </row>
    <row r="5664">
      <c r="A5664" s="38">
        <f>IF(CriteriTecnici!$A5444="","","    "&amp;CHAR(123)&amp;CHAR(34)&amp;"bidderId"&amp;CHAR(34)&amp;": "&amp;CHAR(34)&amp;SUBSTITUTE(CriteriTecnici!$A5444,CHAR(34),"'")&amp;CHAR(34)&amp;", "&amp;CHAR(34)&amp;"lotId"&amp;CHAR(34)&amp;": "&amp;CHAR(34)&amp;SUBSTITUTE(CriteriTecnici!$C5444,CHAR(34),"'")&amp;CHAR(34)&amp;", "&amp;CHAR(34)&amp;"criterionId"&amp;CHAR(34)&amp;": "&amp;CHAR(34)&amp;SUBSTITUTE(CriteriTecnici!$D5444,CHAR(34),"'")&amp;CHAR(34)&amp;", "&amp;CHAR(34)&amp;"kind"&amp;CHAR(34)&amp;": "&amp;CHAR(34)&amp;SUBSTITUTE(CriteriTecnici!$F5444,CHAR(34),"'")&amp;CHAR(34)&amp;", "&amp;CHAR(34)&amp;"value"&amp;CHAR(34)&amp;": "&amp;SUBSTITUTE(TRIM(ROUND(IFERROR(CriteriTecnici!$N5444*1,IFERROR(NUMBERVALUE(CriteriTecnici!$N5444,".",","),IFERROR(NUMBERVALUE(CriteriTecnici!$N5444,",","."),0))),4)&amp;""),",",".")&amp;", "&amp;CHAR(34)&amp;"numerator"&amp;CHAR(34)&amp;": "&amp;SUBSTITUTE(TRIM(ROUND(IFERROR(CriteriTecnici!$K5444*1,IFERROR(NUMBERVALUE(CriteriTecnici!$K5444,".",","),IFERROR(NUMBERVALUE(CriteriTecnici!$K5444,",","."),0))),4)&amp;""),",",".")&amp;", "&amp;CHAR(34)&amp;"denominator"&amp;CHAR(34)&amp;": "&amp;SUBSTITUTE(TRIM(ROUND(IFERROR(CriteriTecnici!$L5444*1,IFERROR(NUMBERVALUE(CriteriTecnici!$L5444,".",","),IFERROR(NUMBERVALUE(CriteriTecnici!$L5444,",","."),0))),4)&amp;""),",",".")&amp;", "&amp;CHAR(34)&amp;"flag"&amp;CHAR(34)&amp;": "&amp;SUBSTITUTE(TRIM(ROUND(IFERROR(CriteriTecnici!$M5444*1,IFERROR(NUMBERVALUE(CriteriTecnici!$M5444,".",","),IFERROR(NUMBERVALUE(CriteriTecnici!$M5444,",","."),0))),4)&amp;""),",",".")&amp;", "&amp;CHAR(34)&amp;"rawScore"&amp;CHAR(34)&amp;": "&amp;SUBSTITUTE(TRIM(ROUND(IFERROR(CriteriTecnici!$O5444*1,IFERROR(NUMBERVALUE(CriteriTecnici!$O5444,".",","),IFERROR(NUMBERVALUE(CriteriTecnici!$O5444,",","."),0))),4)&amp;""),",",".")&amp;CHAR(125)&amp;IF(TRUE,",",""))</f>
        <v/>
      </c>
    </row>
    <row r="5665">
      <c r="A5665" s="38">
        <f>IF(CriteriTecnici!$A5445="","","    "&amp;CHAR(123)&amp;CHAR(34)&amp;"bidderId"&amp;CHAR(34)&amp;": "&amp;CHAR(34)&amp;SUBSTITUTE(CriteriTecnici!$A5445,CHAR(34),"'")&amp;CHAR(34)&amp;", "&amp;CHAR(34)&amp;"lotId"&amp;CHAR(34)&amp;": "&amp;CHAR(34)&amp;SUBSTITUTE(CriteriTecnici!$C5445,CHAR(34),"'")&amp;CHAR(34)&amp;", "&amp;CHAR(34)&amp;"criterionId"&amp;CHAR(34)&amp;": "&amp;CHAR(34)&amp;SUBSTITUTE(CriteriTecnici!$D5445,CHAR(34),"'")&amp;CHAR(34)&amp;", "&amp;CHAR(34)&amp;"kind"&amp;CHAR(34)&amp;": "&amp;CHAR(34)&amp;SUBSTITUTE(CriteriTecnici!$F5445,CHAR(34),"'")&amp;CHAR(34)&amp;", "&amp;CHAR(34)&amp;"value"&amp;CHAR(34)&amp;": "&amp;SUBSTITUTE(TRIM(ROUND(IFERROR(CriteriTecnici!$N5445*1,IFERROR(NUMBERVALUE(CriteriTecnici!$N5445,".",","),IFERROR(NUMBERVALUE(CriteriTecnici!$N5445,",","."),0))),4)&amp;""),",",".")&amp;", "&amp;CHAR(34)&amp;"numerator"&amp;CHAR(34)&amp;": "&amp;SUBSTITUTE(TRIM(ROUND(IFERROR(CriteriTecnici!$K5445*1,IFERROR(NUMBERVALUE(CriteriTecnici!$K5445,".",","),IFERROR(NUMBERVALUE(CriteriTecnici!$K5445,",","."),0))),4)&amp;""),",",".")&amp;", "&amp;CHAR(34)&amp;"denominator"&amp;CHAR(34)&amp;": "&amp;SUBSTITUTE(TRIM(ROUND(IFERROR(CriteriTecnici!$L5445*1,IFERROR(NUMBERVALUE(CriteriTecnici!$L5445,".",","),IFERROR(NUMBERVALUE(CriteriTecnici!$L5445,",","."),0))),4)&amp;""),",",".")&amp;", "&amp;CHAR(34)&amp;"flag"&amp;CHAR(34)&amp;": "&amp;SUBSTITUTE(TRIM(ROUND(IFERROR(CriteriTecnici!$M5445*1,IFERROR(NUMBERVALUE(CriteriTecnici!$M5445,".",","),IFERROR(NUMBERVALUE(CriteriTecnici!$M5445,",","."),0))),4)&amp;""),",",".")&amp;", "&amp;CHAR(34)&amp;"rawScore"&amp;CHAR(34)&amp;": "&amp;SUBSTITUTE(TRIM(ROUND(IFERROR(CriteriTecnici!$O5445*1,IFERROR(NUMBERVALUE(CriteriTecnici!$O5445,".",","),IFERROR(NUMBERVALUE(CriteriTecnici!$O5445,",","."),0))),4)&amp;""),",",".")&amp;CHAR(125)&amp;IF(TRUE,",",""))</f>
        <v/>
      </c>
    </row>
    <row r="5666">
      <c r="A5666" s="38">
        <f>IF(CriteriTecnici!$A5446="","","    "&amp;CHAR(123)&amp;CHAR(34)&amp;"bidderId"&amp;CHAR(34)&amp;": "&amp;CHAR(34)&amp;SUBSTITUTE(CriteriTecnici!$A5446,CHAR(34),"'")&amp;CHAR(34)&amp;", "&amp;CHAR(34)&amp;"lotId"&amp;CHAR(34)&amp;": "&amp;CHAR(34)&amp;SUBSTITUTE(CriteriTecnici!$C5446,CHAR(34),"'")&amp;CHAR(34)&amp;", "&amp;CHAR(34)&amp;"criterionId"&amp;CHAR(34)&amp;": "&amp;CHAR(34)&amp;SUBSTITUTE(CriteriTecnici!$D5446,CHAR(34),"'")&amp;CHAR(34)&amp;", "&amp;CHAR(34)&amp;"kind"&amp;CHAR(34)&amp;": "&amp;CHAR(34)&amp;SUBSTITUTE(CriteriTecnici!$F5446,CHAR(34),"'")&amp;CHAR(34)&amp;", "&amp;CHAR(34)&amp;"value"&amp;CHAR(34)&amp;": "&amp;SUBSTITUTE(TRIM(ROUND(IFERROR(CriteriTecnici!$N5446*1,IFERROR(NUMBERVALUE(CriteriTecnici!$N5446,".",","),IFERROR(NUMBERVALUE(CriteriTecnici!$N5446,",","."),0))),4)&amp;""),",",".")&amp;", "&amp;CHAR(34)&amp;"numerator"&amp;CHAR(34)&amp;": "&amp;SUBSTITUTE(TRIM(ROUND(IFERROR(CriteriTecnici!$K5446*1,IFERROR(NUMBERVALUE(CriteriTecnici!$K5446,".",","),IFERROR(NUMBERVALUE(CriteriTecnici!$K5446,",","."),0))),4)&amp;""),",",".")&amp;", "&amp;CHAR(34)&amp;"denominator"&amp;CHAR(34)&amp;": "&amp;SUBSTITUTE(TRIM(ROUND(IFERROR(CriteriTecnici!$L5446*1,IFERROR(NUMBERVALUE(CriteriTecnici!$L5446,".",","),IFERROR(NUMBERVALUE(CriteriTecnici!$L5446,",","."),0))),4)&amp;""),",",".")&amp;", "&amp;CHAR(34)&amp;"flag"&amp;CHAR(34)&amp;": "&amp;SUBSTITUTE(TRIM(ROUND(IFERROR(CriteriTecnici!$M5446*1,IFERROR(NUMBERVALUE(CriteriTecnici!$M5446,".",","),IFERROR(NUMBERVALUE(CriteriTecnici!$M5446,",","."),0))),4)&amp;""),",",".")&amp;", "&amp;CHAR(34)&amp;"rawScore"&amp;CHAR(34)&amp;": "&amp;SUBSTITUTE(TRIM(ROUND(IFERROR(CriteriTecnici!$O5446*1,IFERROR(NUMBERVALUE(CriteriTecnici!$O5446,".",","),IFERROR(NUMBERVALUE(CriteriTecnici!$O5446,",","."),0))),4)&amp;""),",",".")&amp;CHAR(125)&amp;IF(TRUE,",",""))</f>
        <v/>
      </c>
    </row>
    <row r="5667">
      <c r="A5667" s="38">
        <f>IF(CriteriTecnici!$A5447="","","    "&amp;CHAR(123)&amp;CHAR(34)&amp;"bidderId"&amp;CHAR(34)&amp;": "&amp;CHAR(34)&amp;SUBSTITUTE(CriteriTecnici!$A5447,CHAR(34),"'")&amp;CHAR(34)&amp;", "&amp;CHAR(34)&amp;"lotId"&amp;CHAR(34)&amp;": "&amp;CHAR(34)&amp;SUBSTITUTE(CriteriTecnici!$C5447,CHAR(34),"'")&amp;CHAR(34)&amp;", "&amp;CHAR(34)&amp;"criterionId"&amp;CHAR(34)&amp;": "&amp;CHAR(34)&amp;SUBSTITUTE(CriteriTecnici!$D5447,CHAR(34),"'")&amp;CHAR(34)&amp;", "&amp;CHAR(34)&amp;"kind"&amp;CHAR(34)&amp;": "&amp;CHAR(34)&amp;SUBSTITUTE(CriteriTecnici!$F5447,CHAR(34),"'")&amp;CHAR(34)&amp;", "&amp;CHAR(34)&amp;"value"&amp;CHAR(34)&amp;": "&amp;SUBSTITUTE(TRIM(ROUND(IFERROR(CriteriTecnici!$N5447*1,IFERROR(NUMBERVALUE(CriteriTecnici!$N5447,".",","),IFERROR(NUMBERVALUE(CriteriTecnici!$N5447,",","."),0))),4)&amp;""),",",".")&amp;", "&amp;CHAR(34)&amp;"numerator"&amp;CHAR(34)&amp;": "&amp;SUBSTITUTE(TRIM(ROUND(IFERROR(CriteriTecnici!$K5447*1,IFERROR(NUMBERVALUE(CriteriTecnici!$K5447,".",","),IFERROR(NUMBERVALUE(CriteriTecnici!$K5447,",","."),0))),4)&amp;""),",",".")&amp;", "&amp;CHAR(34)&amp;"denominator"&amp;CHAR(34)&amp;": "&amp;SUBSTITUTE(TRIM(ROUND(IFERROR(CriteriTecnici!$L5447*1,IFERROR(NUMBERVALUE(CriteriTecnici!$L5447,".",","),IFERROR(NUMBERVALUE(CriteriTecnici!$L5447,",","."),0))),4)&amp;""),",",".")&amp;", "&amp;CHAR(34)&amp;"flag"&amp;CHAR(34)&amp;": "&amp;SUBSTITUTE(TRIM(ROUND(IFERROR(CriteriTecnici!$M5447*1,IFERROR(NUMBERVALUE(CriteriTecnici!$M5447,".",","),IFERROR(NUMBERVALUE(CriteriTecnici!$M5447,",","."),0))),4)&amp;""),",",".")&amp;", "&amp;CHAR(34)&amp;"rawScore"&amp;CHAR(34)&amp;": "&amp;SUBSTITUTE(TRIM(ROUND(IFERROR(CriteriTecnici!$O5447*1,IFERROR(NUMBERVALUE(CriteriTecnici!$O5447,".",","),IFERROR(NUMBERVALUE(CriteriTecnici!$O5447,",","."),0))),4)&amp;""),",",".")&amp;CHAR(125)&amp;IF(TRUE,",",""))</f>
        <v/>
      </c>
    </row>
    <row r="5668">
      <c r="A5668" s="38">
        <f>IF(CriteriTecnici!$A5448="","","    "&amp;CHAR(123)&amp;CHAR(34)&amp;"bidderId"&amp;CHAR(34)&amp;": "&amp;CHAR(34)&amp;SUBSTITUTE(CriteriTecnici!$A5448,CHAR(34),"'")&amp;CHAR(34)&amp;", "&amp;CHAR(34)&amp;"lotId"&amp;CHAR(34)&amp;": "&amp;CHAR(34)&amp;SUBSTITUTE(CriteriTecnici!$C5448,CHAR(34),"'")&amp;CHAR(34)&amp;", "&amp;CHAR(34)&amp;"criterionId"&amp;CHAR(34)&amp;": "&amp;CHAR(34)&amp;SUBSTITUTE(CriteriTecnici!$D5448,CHAR(34),"'")&amp;CHAR(34)&amp;", "&amp;CHAR(34)&amp;"kind"&amp;CHAR(34)&amp;": "&amp;CHAR(34)&amp;SUBSTITUTE(CriteriTecnici!$F5448,CHAR(34),"'")&amp;CHAR(34)&amp;", "&amp;CHAR(34)&amp;"value"&amp;CHAR(34)&amp;": "&amp;SUBSTITUTE(TRIM(ROUND(IFERROR(CriteriTecnici!$N5448*1,IFERROR(NUMBERVALUE(CriteriTecnici!$N5448,".",","),IFERROR(NUMBERVALUE(CriteriTecnici!$N5448,",","."),0))),4)&amp;""),",",".")&amp;", "&amp;CHAR(34)&amp;"numerator"&amp;CHAR(34)&amp;": "&amp;SUBSTITUTE(TRIM(ROUND(IFERROR(CriteriTecnici!$K5448*1,IFERROR(NUMBERVALUE(CriteriTecnici!$K5448,".",","),IFERROR(NUMBERVALUE(CriteriTecnici!$K5448,",","."),0))),4)&amp;""),",",".")&amp;", "&amp;CHAR(34)&amp;"denominator"&amp;CHAR(34)&amp;": "&amp;SUBSTITUTE(TRIM(ROUND(IFERROR(CriteriTecnici!$L5448*1,IFERROR(NUMBERVALUE(CriteriTecnici!$L5448,".",","),IFERROR(NUMBERVALUE(CriteriTecnici!$L5448,",","."),0))),4)&amp;""),",",".")&amp;", "&amp;CHAR(34)&amp;"flag"&amp;CHAR(34)&amp;": "&amp;SUBSTITUTE(TRIM(ROUND(IFERROR(CriteriTecnici!$M5448*1,IFERROR(NUMBERVALUE(CriteriTecnici!$M5448,".",","),IFERROR(NUMBERVALUE(CriteriTecnici!$M5448,",","."),0))),4)&amp;""),",",".")&amp;", "&amp;CHAR(34)&amp;"rawScore"&amp;CHAR(34)&amp;": "&amp;SUBSTITUTE(TRIM(ROUND(IFERROR(CriteriTecnici!$O5448*1,IFERROR(NUMBERVALUE(CriteriTecnici!$O5448,".",","),IFERROR(NUMBERVALUE(CriteriTecnici!$O5448,",","."),0))),4)&amp;""),",",".")&amp;CHAR(125)&amp;IF(TRUE,",",""))</f>
        <v/>
      </c>
    </row>
    <row r="5669">
      <c r="A5669" s="38">
        <f>IF(CriteriTecnici!$A5449="","","    "&amp;CHAR(123)&amp;CHAR(34)&amp;"bidderId"&amp;CHAR(34)&amp;": "&amp;CHAR(34)&amp;SUBSTITUTE(CriteriTecnici!$A5449,CHAR(34),"'")&amp;CHAR(34)&amp;", "&amp;CHAR(34)&amp;"lotId"&amp;CHAR(34)&amp;": "&amp;CHAR(34)&amp;SUBSTITUTE(CriteriTecnici!$C5449,CHAR(34),"'")&amp;CHAR(34)&amp;", "&amp;CHAR(34)&amp;"criterionId"&amp;CHAR(34)&amp;": "&amp;CHAR(34)&amp;SUBSTITUTE(CriteriTecnici!$D5449,CHAR(34),"'")&amp;CHAR(34)&amp;", "&amp;CHAR(34)&amp;"kind"&amp;CHAR(34)&amp;": "&amp;CHAR(34)&amp;SUBSTITUTE(CriteriTecnici!$F5449,CHAR(34),"'")&amp;CHAR(34)&amp;", "&amp;CHAR(34)&amp;"value"&amp;CHAR(34)&amp;": "&amp;SUBSTITUTE(TRIM(ROUND(IFERROR(CriteriTecnici!$N5449*1,IFERROR(NUMBERVALUE(CriteriTecnici!$N5449,".",","),IFERROR(NUMBERVALUE(CriteriTecnici!$N5449,",","."),0))),4)&amp;""),",",".")&amp;", "&amp;CHAR(34)&amp;"numerator"&amp;CHAR(34)&amp;": "&amp;SUBSTITUTE(TRIM(ROUND(IFERROR(CriteriTecnici!$K5449*1,IFERROR(NUMBERVALUE(CriteriTecnici!$K5449,".",","),IFERROR(NUMBERVALUE(CriteriTecnici!$K5449,",","."),0))),4)&amp;""),",",".")&amp;", "&amp;CHAR(34)&amp;"denominator"&amp;CHAR(34)&amp;": "&amp;SUBSTITUTE(TRIM(ROUND(IFERROR(CriteriTecnici!$L5449*1,IFERROR(NUMBERVALUE(CriteriTecnici!$L5449,".",","),IFERROR(NUMBERVALUE(CriteriTecnici!$L5449,",","."),0))),4)&amp;""),",",".")&amp;", "&amp;CHAR(34)&amp;"flag"&amp;CHAR(34)&amp;": "&amp;SUBSTITUTE(TRIM(ROUND(IFERROR(CriteriTecnici!$M5449*1,IFERROR(NUMBERVALUE(CriteriTecnici!$M5449,".",","),IFERROR(NUMBERVALUE(CriteriTecnici!$M5449,",","."),0))),4)&amp;""),",",".")&amp;", "&amp;CHAR(34)&amp;"rawScore"&amp;CHAR(34)&amp;": "&amp;SUBSTITUTE(TRIM(ROUND(IFERROR(CriteriTecnici!$O5449*1,IFERROR(NUMBERVALUE(CriteriTecnici!$O5449,".",","),IFERROR(NUMBERVALUE(CriteriTecnici!$O5449,",","."),0))),4)&amp;""),",",".")&amp;CHAR(125)&amp;IF(TRUE,",",""))</f>
        <v/>
      </c>
    </row>
    <row r="5670">
      <c r="A5670" s="38">
        <f>IF(CriteriTecnici!$A5450="","","    "&amp;CHAR(123)&amp;CHAR(34)&amp;"bidderId"&amp;CHAR(34)&amp;": "&amp;CHAR(34)&amp;SUBSTITUTE(CriteriTecnici!$A5450,CHAR(34),"'")&amp;CHAR(34)&amp;", "&amp;CHAR(34)&amp;"lotId"&amp;CHAR(34)&amp;": "&amp;CHAR(34)&amp;SUBSTITUTE(CriteriTecnici!$C5450,CHAR(34),"'")&amp;CHAR(34)&amp;", "&amp;CHAR(34)&amp;"criterionId"&amp;CHAR(34)&amp;": "&amp;CHAR(34)&amp;SUBSTITUTE(CriteriTecnici!$D5450,CHAR(34),"'")&amp;CHAR(34)&amp;", "&amp;CHAR(34)&amp;"kind"&amp;CHAR(34)&amp;": "&amp;CHAR(34)&amp;SUBSTITUTE(CriteriTecnici!$F5450,CHAR(34),"'")&amp;CHAR(34)&amp;", "&amp;CHAR(34)&amp;"value"&amp;CHAR(34)&amp;": "&amp;SUBSTITUTE(TRIM(ROUND(IFERROR(CriteriTecnici!$N5450*1,IFERROR(NUMBERVALUE(CriteriTecnici!$N5450,".",","),IFERROR(NUMBERVALUE(CriteriTecnici!$N5450,",","."),0))),4)&amp;""),",",".")&amp;", "&amp;CHAR(34)&amp;"numerator"&amp;CHAR(34)&amp;": "&amp;SUBSTITUTE(TRIM(ROUND(IFERROR(CriteriTecnici!$K5450*1,IFERROR(NUMBERVALUE(CriteriTecnici!$K5450,".",","),IFERROR(NUMBERVALUE(CriteriTecnici!$K5450,",","."),0))),4)&amp;""),",",".")&amp;", "&amp;CHAR(34)&amp;"denominator"&amp;CHAR(34)&amp;": "&amp;SUBSTITUTE(TRIM(ROUND(IFERROR(CriteriTecnici!$L5450*1,IFERROR(NUMBERVALUE(CriteriTecnici!$L5450,".",","),IFERROR(NUMBERVALUE(CriteriTecnici!$L5450,",","."),0))),4)&amp;""),",",".")&amp;", "&amp;CHAR(34)&amp;"flag"&amp;CHAR(34)&amp;": "&amp;SUBSTITUTE(TRIM(ROUND(IFERROR(CriteriTecnici!$M5450*1,IFERROR(NUMBERVALUE(CriteriTecnici!$M5450,".",","),IFERROR(NUMBERVALUE(CriteriTecnici!$M5450,",","."),0))),4)&amp;""),",",".")&amp;", "&amp;CHAR(34)&amp;"rawScore"&amp;CHAR(34)&amp;": "&amp;SUBSTITUTE(TRIM(ROUND(IFERROR(CriteriTecnici!$O5450*1,IFERROR(NUMBERVALUE(CriteriTecnici!$O5450,".",","),IFERROR(NUMBERVALUE(CriteriTecnici!$O5450,",","."),0))),4)&amp;""),",",".")&amp;CHAR(125)&amp;IF(TRUE,",",""))</f>
        <v/>
      </c>
    </row>
    <row r="5671">
      <c r="A5671" s="38">
        <f>IF(CriteriTecnici!$A5451="","","    "&amp;CHAR(123)&amp;CHAR(34)&amp;"bidderId"&amp;CHAR(34)&amp;": "&amp;CHAR(34)&amp;SUBSTITUTE(CriteriTecnici!$A5451,CHAR(34),"'")&amp;CHAR(34)&amp;", "&amp;CHAR(34)&amp;"lotId"&amp;CHAR(34)&amp;": "&amp;CHAR(34)&amp;SUBSTITUTE(CriteriTecnici!$C5451,CHAR(34),"'")&amp;CHAR(34)&amp;", "&amp;CHAR(34)&amp;"criterionId"&amp;CHAR(34)&amp;": "&amp;CHAR(34)&amp;SUBSTITUTE(CriteriTecnici!$D5451,CHAR(34),"'")&amp;CHAR(34)&amp;", "&amp;CHAR(34)&amp;"kind"&amp;CHAR(34)&amp;": "&amp;CHAR(34)&amp;SUBSTITUTE(CriteriTecnici!$F5451,CHAR(34),"'")&amp;CHAR(34)&amp;", "&amp;CHAR(34)&amp;"value"&amp;CHAR(34)&amp;": "&amp;SUBSTITUTE(TRIM(ROUND(IFERROR(CriteriTecnici!$N5451*1,IFERROR(NUMBERVALUE(CriteriTecnici!$N5451,".",","),IFERROR(NUMBERVALUE(CriteriTecnici!$N5451,",","."),0))),4)&amp;""),",",".")&amp;", "&amp;CHAR(34)&amp;"numerator"&amp;CHAR(34)&amp;": "&amp;SUBSTITUTE(TRIM(ROUND(IFERROR(CriteriTecnici!$K5451*1,IFERROR(NUMBERVALUE(CriteriTecnici!$K5451,".",","),IFERROR(NUMBERVALUE(CriteriTecnici!$K5451,",","."),0))),4)&amp;""),",",".")&amp;", "&amp;CHAR(34)&amp;"denominator"&amp;CHAR(34)&amp;": "&amp;SUBSTITUTE(TRIM(ROUND(IFERROR(CriteriTecnici!$L5451*1,IFERROR(NUMBERVALUE(CriteriTecnici!$L5451,".",","),IFERROR(NUMBERVALUE(CriteriTecnici!$L5451,",","."),0))),4)&amp;""),",",".")&amp;", "&amp;CHAR(34)&amp;"flag"&amp;CHAR(34)&amp;": "&amp;SUBSTITUTE(TRIM(ROUND(IFERROR(CriteriTecnici!$M5451*1,IFERROR(NUMBERVALUE(CriteriTecnici!$M5451,".",","),IFERROR(NUMBERVALUE(CriteriTecnici!$M5451,",","."),0))),4)&amp;""),",",".")&amp;", "&amp;CHAR(34)&amp;"rawScore"&amp;CHAR(34)&amp;": "&amp;SUBSTITUTE(TRIM(ROUND(IFERROR(CriteriTecnici!$O5451*1,IFERROR(NUMBERVALUE(CriteriTecnici!$O5451,".",","),IFERROR(NUMBERVALUE(CriteriTecnici!$O5451,",","."),0))),4)&amp;""),",",".")&amp;CHAR(125)&amp;IF(TRUE,",",""))</f>
        <v/>
      </c>
    </row>
    <row r="5672">
      <c r="A5672" s="38">
        <f>IF(CriteriTecnici!$A5452="","","    "&amp;CHAR(123)&amp;CHAR(34)&amp;"bidderId"&amp;CHAR(34)&amp;": "&amp;CHAR(34)&amp;SUBSTITUTE(CriteriTecnici!$A5452,CHAR(34),"'")&amp;CHAR(34)&amp;", "&amp;CHAR(34)&amp;"lotId"&amp;CHAR(34)&amp;": "&amp;CHAR(34)&amp;SUBSTITUTE(CriteriTecnici!$C5452,CHAR(34),"'")&amp;CHAR(34)&amp;", "&amp;CHAR(34)&amp;"criterionId"&amp;CHAR(34)&amp;": "&amp;CHAR(34)&amp;SUBSTITUTE(CriteriTecnici!$D5452,CHAR(34),"'")&amp;CHAR(34)&amp;", "&amp;CHAR(34)&amp;"kind"&amp;CHAR(34)&amp;": "&amp;CHAR(34)&amp;SUBSTITUTE(CriteriTecnici!$F5452,CHAR(34),"'")&amp;CHAR(34)&amp;", "&amp;CHAR(34)&amp;"value"&amp;CHAR(34)&amp;": "&amp;SUBSTITUTE(TRIM(ROUND(IFERROR(CriteriTecnici!$N5452*1,IFERROR(NUMBERVALUE(CriteriTecnici!$N5452,".",","),IFERROR(NUMBERVALUE(CriteriTecnici!$N5452,",","."),0))),4)&amp;""),",",".")&amp;", "&amp;CHAR(34)&amp;"numerator"&amp;CHAR(34)&amp;": "&amp;SUBSTITUTE(TRIM(ROUND(IFERROR(CriteriTecnici!$K5452*1,IFERROR(NUMBERVALUE(CriteriTecnici!$K5452,".",","),IFERROR(NUMBERVALUE(CriteriTecnici!$K5452,",","."),0))),4)&amp;""),",",".")&amp;", "&amp;CHAR(34)&amp;"denominator"&amp;CHAR(34)&amp;": "&amp;SUBSTITUTE(TRIM(ROUND(IFERROR(CriteriTecnici!$L5452*1,IFERROR(NUMBERVALUE(CriteriTecnici!$L5452,".",","),IFERROR(NUMBERVALUE(CriteriTecnici!$L5452,",","."),0))),4)&amp;""),",",".")&amp;", "&amp;CHAR(34)&amp;"flag"&amp;CHAR(34)&amp;": "&amp;SUBSTITUTE(TRIM(ROUND(IFERROR(CriteriTecnici!$M5452*1,IFERROR(NUMBERVALUE(CriteriTecnici!$M5452,".",","),IFERROR(NUMBERVALUE(CriteriTecnici!$M5452,",","."),0))),4)&amp;""),",",".")&amp;", "&amp;CHAR(34)&amp;"rawScore"&amp;CHAR(34)&amp;": "&amp;SUBSTITUTE(TRIM(ROUND(IFERROR(CriteriTecnici!$O5452*1,IFERROR(NUMBERVALUE(CriteriTecnici!$O5452,".",","),IFERROR(NUMBERVALUE(CriteriTecnici!$O5452,",","."),0))),4)&amp;""),",",".")&amp;CHAR(125)&amp;IF(TRUE,",",""))</f>
        <v/>
      </c>
    </row>
    <row r="5673">
      <c r="A5673" s="38">
        <f>IF(CriteriTecnici!$A5453="","","    "&amp;CHAR(123)&amp;CHAR(34)&amp;"bidderId"&amp;CHAR(34)&amp;": "&amp;CHAR(34)&amp;SUBSTITUTE(CriteriTecnici!$A5453,CHAR(34),"'")&amp;CHAR(34)&amp;", "&amp;CHAR(34)&amp;"lotId"&amp;CHAR(34)&amp;": "&amp;CHAR(34)&amp;SUBSTITUTE(CriteriTecnici!$C5453,CHAR(34),"'")&amp;CHAR(34)&amp;", "&amp;CHAR(34)&amp;"criterionId"&amp;CHAR(34)&amp;": "&amp;CHAR(34)&amp;SUBSTITUTE(CriteriTecnici!$D5453,CHAR(34),"'")&amp;CHAR(34)&amp;", "&amp;CHAR(34)&amp;"kind"&amp;CHAR(34)&amp;": "&amp;CHAR(34)&amp;SUBSTITUTE(CriteriTecnici!$F5453,CHAR(34),"'")&amp;CHAR(34)&amp;", "&amp;CHAR(34)&amp;"value"&amp;CHAR(34)&amp;": "&amp;SUBSTITUTE(TRIM(ROUND(IFERROR(CriteriTecnici!$N5453*1,IFERROR(NUMBERVALUE(CriteriTecnici!$N5453,".",","),IFERROR(NUMBERVALUE(CriteriTecnici!$N5453,",","."),0))),4)&amp;""),",",".")&amp;", "&amp;CHAR(34)&amp;"numerator"&amp;CHAR(34)&amp;": "&amp;SUBSTITUTE(TRIM(ROUND(IFERROR(CriteriTecnici!$K5453*1,IFERROR(NUMBERVALUE(CriteriTecnici!$K5453,".",","),IFERROR(NUMBERVALUE(CriteriTecnici!$K5453,",","."),0))),4)&amp;""),",",".")&amp;", "&amp;CHAR(34)&amp;"denominator"&amp;CHAR(34)&amp;": "&amp;SUBSTITUTE(TRIM(ROUND(IFERROR(CriteriTecnici!$L5453*1,IFERROR(NUMBERVALUE(CriteriTecnici!$L5453,".",","),IFERROR(NUMBERVALUE(CriteriTecnici!$L5453,",","."),0))),4)&amp;""),",",".")&amp;", "&amp;CHAR(34)&amp;"flag"&amp;CHAR(34)&amp;": "&amp;SUBSTITUTE(TRIM(ROUND(IFERROR(CriteriTecnici!$M5453*1,IFERROR(NUMBERVALUE(CriteriTecnici!$M5453,".",","),IFERROR(NUMBERVALUE(CriteriTecnici!$M5453,",","."),0))),4)&amp;""),",",".")&amp;", "&amp;CHAR(34)&amp;"rawScore"&amp;CHAR(34)&amp;": "&amp;SUBSTITUTE(TRIM(ROUND(IFERROR(CriteriTecnici!$O5453*1,IFERROR(NUMBERVALUE(CriteriTecnici!$O5453,".",","),IFERROR(NUMBERVALUE(CriteriTecnici!$O5453,",","."),0))),4)&amp;""),",",".")&amp;CHAR(125)&amp;IF(TRUE,",",""))</f>
        <v/>
      </c>
    </row>
    <row r="5674">
      <c r="A5674" s="38">
        <f>IF(CriteriTecnici!$A5454="","","    "&amp;CHAR(123)&amp;CHAR(34)&amp;"bidderId"&amp;CHAR(34)&amp;": "&amp;CHAR(34)&amp;SUBSTITUTE(CriteriTecnici!$A5454,CHAR(34),"'")&amp;CHAR(34)&amp;", "&amp;CHAR(34)&amp;"lotId"&amp;CHAR(34)&amp;": "&amp;CHAR(34)&amp;SUBSTITUTE(CriteriTecnici!$C5454,CHAR(34),"'")&amp;CHAR(34)&amp;", "&amp;CHAR(34)&amp;"criterionId"&amp;CHAR(34)&amp;": "&amp;CHAR(34)&amp;SUBSTITUTE(CriteriTecnici!$D5454,CHAR(34),"'")&amp;CHAR(34)&amp;", "&amp;CHAR(34)&amp;"kind"&amp;CHAR(34)&amp;": "&amp;CHAR(34)&amp;SUBSTITUTE(CriteriTecnici!$F5454,CHAR(34),"'")&amp;CHAR(34)&amp;", "&amp;CHAR(34)&amp;"value"&amp;CHAR(34)&amp;": "&amp;SUBSTITUTE(TRIM(ROUND(IFERROR(CriteriTecnici!$N5454*1,IFERROR(NUMBERVALUE(CriteriTecnici!$N5454,".",","),IFERROR(NUMBERVALUE(CriteriTecnici!$N5454,",","."),0))),4)&amp;""),",",".")&amp;", "&amp;CHAR(34)&amp;"numerator"&amp;CHAR(34)&amp;": "&amp;SUBSTITUTE(TRIM(ROUND(IFERROR(CriteriTecnici!$K5454*1,IFERROR(NUMBERVALUE(CriteriTecnici!$K5454,".",","),IFERROR(NUMBERVALUE(CriteriTecnici!$K5454,",","."),0))),4)&amp;""),",",".")&amp;", "&amp;CHAR(34)&amp;"denominator"&amp;CHAR(34)&amp;": "&amp;SUBSTITUTE(TRIM(ROUND(IFERROR(CriteriTecnici!$L5454*1,IFERROR(NUMBERVALUE(CriteriTecnici!$L5454,".",","),IFERROR(NUMBERVALUE(CriteriTecnici!$L5454,",","."),0))),4)&amp;""),",",".")&amp;", "&amp;CHAR(34)&amp;"flag"&amp;CHAR(34)&amp;": "&amp;SUBSTITUTE(TRIM(ROUND(IFERROR(CriteriTecnici!$M5454*1,IFERROR(NUMBERVALUE(CriteriTecnici!$M5454,".",","),IFERROR(NUMBERVALUE(CriteriTecnici!$M5454,",","."),0))),4)&amp;""),",",".")&amp;", "&amp;CHAR(34)&amp;"rawScore"&amp;CHAR(34)&amp;": "&amp;SUBSTITUTE(TRIM(ROUND(IFERROR(CriteriTecnici!$O5454*1,IFERROR(NUMBERVALUE(CriteriTecnici!$O5454,".",","),IFERROR(NUMBERVALUE(CriteriTecnici!$O5454,",","."),0))),4)&amp;""),",",".")&amp;CHAR(125)&amp;IF(TRUE,",",""))</f>
        <v/>
      </c>
    </row>
    <row r="5675">
      <c r="A5675" s="38">
        <f>IF(CriteriTecnici!$A5455="","","    "&amp;CHAR(123)&amp;CHAR(34)&amp;"bidderId"&amp;CHAR(34)&amp;": "&amp;CHAR(34)&amp;SUBSTITUTE(CriteriTecnici!$A5455,CHAR(34),"'")&amp;CHAR(34)&amp;", "&amp;CHAR(34)&amp;"lotId"&amp;CHAR(34)&amp;": "&amp;CHAR(34)&amp;SUBSTITUTE(CriteriTecnici!$C5455,CHAR(34),"'")&amp;CHAR(34)&amp;", "&amp;CHAR(34)&amp;"criterionId"&amp;CHAR(34)&amp;": "&amp;CHAR(34)&amp;SUBSTITUTE(CriteriTecnici!$D5455,CHAR(34),"'")&amp;CHAR(34)&amp;", "&amp;CHAR(34)&amp;"kind"&amp;CHAR(34)&amp;": "&amp;CHAR(34)&amp;SUBSTITUTE(CriteriTecnici!$F5455,CHAR(34),"'")&amp;CHAR(34)&amp;", "&amp;CHAR(34)&amp;"value"&amp;CHAR(34)&amp;": "&amp;SUBSTITUTE(TRIM(ROUND(IFERROR(CriteriTecnici!$N5455*1,IFERROR(NUMBERVALUE(CriteriTecnici!$N5455,".",","),IFERROR(NUMBERVALUE(CriteriTecnici!$N5455,",","."),0))),4)&amp;""),",",".")&amp;", "&amp;CHAR(34)&amp;"numerator"&amp;CHAR(34)&amp;": "&amp;SUBSTITUTE(TRIM(ROUND(IFERROR(CriteriTecnici!$K5455*1,IFERROR(NUMBERVALUE(CriteriTecnici!$K5455,".",","),IFERROR(NUMBERVALUE(CriteriTecnici!$K5455,",","."),0))),4)&amp;""),",",".")&amp;", "&amp;CHAR(34)&amp;"denominator"&amp;CHAR(34)&amp;": "&amp;SUBSTITUTE(TRIM(ROUND(IFERROR(CriteriTecnici!$L5455*1,IFERROR(NUMBERVALUE(CriteriTecnici!$L5455,".",","),IFERROR(NUMBERVALUE(CriteriTecnici!$L5455,",","."),0))),4)&amp;""),",",".")&amp;", "&amp;CHAR(34)&amp;"flag"&amp;CHAR(34)&amp;": "&amp;SUBSTITUTE(TRIM(ROUND(IFERROR(CriteriTecnici!$M5455*1,IFERROR(NUMBERVALUE(CriteriTecnici!$M5455,".",","),IFERROR(NUMBERVALUE(CriteriTecnici!$M5455,",","."),0))),4)&amp;""),",",".")&amp;", "&amp;CHAR(34)&amp;"rawScore"&amp;CHAR(34)&amp;": "&amp;SUBSTITUTE(TRIM(ROUND(IFERROR(CriteriTecnici!$O5455*1,IFERROR(NUMBERVALUE(CriteriTecnici!$O5455,".",","),IFERROR(NUMBERVALUE(CriteriTecnici!$O5455,",","."),0))),4)&amp;""),",",".")&amp;CHAR(125)&amp;IF(TRUE,",",""))</f>
        <v/>
      </c>
    </row>
    <row r="5676">
      <c r="A5676" s="38">
        <f>IF(CriteriTecnici!$A5456="","","    "&amp;CHAR(123)&amp;CHAR(34)&amp;"bidderId"&amp;CHAR(34)&amp;": "&amp;CHAR(34)&amp;SUBSTITUTE(CriteriTecnici!$A5456,CHAR(34),"'")&amp;CHAR(34)&amp;", "&amp;CHAR(34)&amp;"lotId"&amp;CHAR(34)&amp;": "&amp;CHAR(34)&amp;SUBSTITUTE(CriteriTecnici!$C5456,CHAR(34),"'")&amp;CHAR(34)&amp;", "&amp;CHAR(34)&amp;"criterionId"&amp;CHAR(34)&amp;": "&amp;CHAR(34)&amp;SUBSTITUTE(CriteriTecnici!$D5456,CHAR(34),"'")&amp;CHAR(34)&amp;", "&amp;CHAR(34)&amp;"kind"&amp;CHAR(34)&amp;": "&amp;CHAR(34)&amp;SUBSTITUTE(CriteriTecnici!$F5456,CHAR(34),"'")&amp;CHAR(34)&amp;", "&amp;CHAR(34)&amp;"value"&amp;CHAR(34)&amp;": "&amp;SUBSTITUTE(TRIM(ROUND(IFERROR(CriteriTecnici!$N5456*1,IFERROR(NUMBERVALUE(CriteriTecnici!$N5456,".",","),IFERROR(NUMBERVALUE(CriteriTecnici!$N5456,",","."),0))),4)&amp;""),",",".")&amp;", "&amp;CHAR(34)&amp;"numerator"&amp;CHAR(34)&amp;": "&amp;SUBSTITUTE(TRIM(ROUND(IFERROR(CriteriTecnici!$K5456*1,IFERROR(NUMBERVALUE(CriteriTecnici!$K5456,".",","),IFERROR(NUMBERVALUE(CriteriTecnici!$K5456,",","."),0))),4)&amp;""),",",".")&amp;", "&amp;CHAR(34)&amp;"denominator"&amp;CHAR(34)&amp;": "&amp;SUBSTITUTE(TRIM(ROUND(IFERROR(CriteriTecnici!$L5456*1,IFERROR(NUMBERVALUE(CriteriTecnici!$L5456,".",","),IFERROR(NUMBERVALUE(CriteriTecnici!$L5456,",","."),0))),4)&amp;""),",",".")&amp;", "&amp;CHAR(34)&amp;"flag"&amp;CHAR(34)&amp;": "&amp;SUBSTITUTE(TRIM(ROUND(IFERROR(CriteriTecnici!$M5456*1,IFERROR(NUMBERVALUE(CriteriTecnici!$M5456,".",","),IFERROR(NUMBERVALUE(CriteriTecnici!$M5456,",","."),0))),4)&amp;""),",",".")&amp;", "&amp;CHAR(34)&amp;"rawScore"&amp;CHAR(34)&amp;": "&amp;SUBSTITUTE(TRIM(ROUND(IFERROR(CriteriTecnici!$O5456*1,IFERROR(NUMBERVALUE(CriteriTecnici!$O5456,".",","),IFERROR(NUMBERVALUE(CriteriTecnici!$O5456,",","."),0))),4)&amp;""),",",".")&amp;CHAR(125)&amp;IF(TRUE,",",""))</f>
        <v/>
      </c>
    </row>
    <row r="5677">
      <c r="A5677" s="38">
        <f>IF(CriteriTecnici!$A5457="","","    "&amp;CHAR(123)&amp;CHAR(34)&amp;"bidderId"&amp;CHAR(34)&amp;": "&amp;CHAR(34)&amp;SUBSTITUTE(CriteriTecnici!$A5457,CHAR(34),"'")&amp;CHAR(34)&amp;", "&amp;CHAR(34)&amp;"lotId"&amp;CHAR(34)&amp;": "&amp;CHAR(34)&amp;SUBSTITUTE(CriteriTecnici!$C5457,CHAR(34),"'")&amp;CHAR(34)&amp;", "&amp;CHAR(34)&amp;"criterionId"&amp;CHAR(34)&amp;": "&amp;CHAR(34)&amp;SUBSTITUTE(CriteriTecnici!$D5457,CHAR(34),"'")&amp;CHAR(34)&amp;", "&amp;CHAR(34)&amp;"kind"&amp;CHAR(34)&amp;": "&amp;CHAR(34)&amp;SUBSTITUTE(CriteriTecnici!$F5457,CHAR(34),"'")&amp;CHAR(34)&amp;", "&amp;CHAR(34)&amp;"value"&amp;CHAR(34)&amp;": "&amp;SUBSTITUTE(TRIM(ROUND(IFERROR(CriteriTecnici!$N5457*1,IFERROR(NUMBERVALUE(CriteriTecnici!$N5457,".",","),IFERROR(NUMBERVALUE(CriteriTecnici!$N5457,",","."),0))),4)&amp;""),",",".")&amp;", "&amp;CHAR(34)&amp;"numerator"&amp;CHAR(34)&amp;": "&amp;SUBSTITUTE(TRIM(ROUND(IFERROR(CriteriTecnici!$K5457*1,IFERROR(NUMBERVALUE(CriteriTecnici!$K5457,".",","),IFERROR(NUMBERVALUE(CriteriTecnici!$K5457,",","."),0))),4)&amp;""),",",".")&amp;", "&amp;CHAR(34)&amp;"denominator"&amp;CHAR(34)&amp;": "&amp;SUBSTITUTE(TRIM(ROUND(IFERROR(CriteriTecnici!$L5457*1,IFERROR(NUMBERVALUE(CriteriTecnici!$L5457,".",","),IFERROR(NUMBERVALUE(CriteriTecnici!$L5457,",","."),0))),4)&amp;""),",",".")&amp;", "&amp;CHAR(34)&amp;"flag"&amp;CHAR(34)&amp;": "&amp;SUBSTITUTE(TRIM(ROUND(IFERROR(CriteriTecnici!$M5457*1,IFERROR(NUMBERVALUE(CriteriTecnici!$M5457,".",","),IFERROR(NUMBERVALUE(CriteriTecnici!$M5457,",","."),0))),4)&amp;""),",",".")&amp;", "&amp;CHAR(34)&amp;"rawScore"&amp;CHAR(34)&amp;": "&amp;SUBSTITUTE(TRIM(ROUND(IFERROR(CriteriTecnici!$O5457*1,IFERROR(NUMBERVALUE(CriteriTecnici!$O5457,".",","),IFERROR(NUMBERVALUE(CriteriTecnici!$O5457,",","."),0))),4)&amp;""),",",".")&amp;CHAR(125)&amp;IF(TRUE,",",""))</f>
        <v/>
      </c>
    </row>
    <row r="5678">
      <c r="A5678" s="38">
        <f>IF(CriteriTecnici!$A5458="","","    "&amp;CHAR(123)&amp;CHAR(34)&amp;"bidderId"&amp;CHAR(34)&amp;": "&amp;CHAR(34)&amp;SUBSTITUTE(CriteriTecnici!$A5458,CHAR(34),"'")&amp;CHAR(34)&amp;", "&amp;CHAR(34)&amp;"lotId"&amp;CHAR(34)&amp;": "&amp;CHAR(34)&amp;SUBSTITUTE(CriteriTecnici!$C5458,CHAR(34),"'")&amp;CHAR(34)&amp;", "&amp;CHAR(34)&amp;"criterionId"&amp;CHAR(34)&amp;": "&amp;CHAR(34)&amp;SUBSTITUTE(CriteriTecnici!$D5458,CHAR(34),"'")&amp;CHAR(34)&amp;", "&amp;CHAR(34)&amp;"kind"&amp;CHAR(34)&amp;": "&amp;CHAR(34)&amp;SUBSTITUTE(CriteriTecnici!$F5458,CHAR(34),"'")&amp;CHAR(34)&amp;", "&amp;CHAR(34)&amp;"value"&amp;CHAR(34)&amp;": "&amp;SUBSTITUTE(TRIM(ROUND(IFERROR(CriteriTecnici!$N5458*1,IFERROR(NUMBERVALUE(CriteriTecnici!$N5458,".",","),IFERROR(NUMBERVALUE(CriteriTecnici!$N5458,",","."),0))),4)&amp;""),",",".")&amp;", "&amp;CHAR(34)&amp;"numerator"&amp;CHAR(34)&amp;": "&amp;SUBSTITUTE(TRIM(ROUND(IFERROR(CriteriTecnici!$K5458*1,IFERROR(NUMBERVALUE(CriteriTecnici!$K5458,".",","),IFERROR(NUMBERVALUE(CriteriTecnici!$K5458,",","."),0))),4)&amp;""),",",".")&amp;", "&amp;CHAR(34)&amp;"denominator"&amp;CHAR(34)&amp;": "&amp;SUBSTITUTE(TRIM(ROUND(IFERROR(CriteriTecnici!$L5458*1,IFERROR(NUMBERVALUE(CriteriTecnici!$L5458,".",","),IFERROR(NUMBERVALUE(CriteriTecnici!$L5458,",","."),0))),4)&amp;""),",",".")&amp;", "&amp;CHAR(34)&amp;"flag"&amp;CHAR(34)&amp;": "&amp;SUBSTITUTE(TRIM(ROUND(IFERROR(CriteriTecnici!$M5458*1,IFERROR(NUMBERVALUE(CriteriTecnici!$M5458,".",","),IFERROR(NUMBERVALUE(CriteriTecnici!$M5458,",","."),0))),4)&amp;""),",",".")&amp;", "&amp;CHAR(34)&amp;"rawScore"&amp;CHAR(34)&amp;": "&amp;SUBSTITUTE(TRIM(ROUND(IFERROR(CriteriTecnici!$O5458*1,IFERROR(NUMBERVALUE(CriteriTecnici!$O5458,".",","),IFERROR(NUMBERVALUE(CriteriTecnici!$O5458,",","."),0))),4)&amp;""),",",".")&amp;CHAR(125)&amp;IF(TRUE,",",""))</f>
        <v/>
      </c>
    </row>
    <row r="5679">
      <c r="A5679" s="38">
        <f>IF(CriteriTecnici!$A5459="","","    "&amp;CHAR(123)&amp;CHAR(34)&amp;"bidderId"&amp;CHAR(34)&amp;": "&amp;CHAR(34)&amp;SUBSTITUTE(CriteriTecnici!$A5459,CHAR(34),"'")&amp;CHAR(34)&amp;", "&amp;CHAR(34)&amp;"lotId"&amp;CHAR(34)&amp;": "&amp;CHAR(34)&amp;SUBSTITUTE(CriteriTecnici!$C5459,CHAR(34),"'")&amp;CHAR(34)&amp;", "&amp;CHAR(34)&amp;"criterionId"&amp;CHAR(34)&amp;": "&amp;CHAR(34)&amp;SUBSTITUTE(CriteriTecnici!$D5459,CHAR(34),"'")&amp;CHAR(34)&amp;", "&amp;CHAR(34)&amp;"kind"&amp;CHAR(34)&amp;": "&amp;CHAR(34)&amp;SUBSTITUTE(CriteriTecnici!$F5459,CHAR(34),"'")&amp;CHAR(34)&amp;", "&amp;CHAR(34)&amp;"value"&amp;CHAR(34)&amp;": "&amp;SUBSTITUTE(TRIM(ROUND(IFERROR(CriteriTecnici!$N5459*1,IFERROR(NUMBERVALUE(CriteriTecnici!$N5459,".",","),IFERROR(NUMBERVALUE(CriteriTecnici!$N5459,",","."),0))),4)&amp;""),",",".")&amp;", "&amp;CHAR(34)&amp;"numerator"&amp;CHAR(34)&amp;": "&amp;SUBSTITUTE(TRIM(ROUND(IFERROR(CriteriTecnici!$K5459*1,IFERROR(NUMBERVALUE(CriteriTecnici!$K5459,".",","),IFERROR(NUMBERVALUE(CriteriTecnici!$K5459,",","."),0))),4)&amp;""),",",".")&amp;", "&amp;CHAR(34)&amp;"denominator"&amp;CHAR(34)&amp;": "&amp;SUBSTITUTE(TRIM(ROUND(IFERROR(CriteriTecnici!$L5459*1,IFERROR(NUMBERVALUE(CriteriTecnici!$L5459,".",","),IFERROR(NUMBERVALUE(CriteriTecnici!$L5459,",","."),0))),4)&amp;""),",",".")&amp;", "&amp;CHAR(34)&amp;"flag"&amp;CHAR(34)&amp;": "&amp;SUBSTITUTE(TRIM(ROUND(IFERROR(CriteriTecnici!$M5459*1,IFERROR(NUMBERVALUE(CriteriTecnici!$M5459,".",","),IFERROR(NUMBERVALUE(CriteriTecnici!$M5459,",","."),0))),4)&amp;""),",",".")&amp;", "&amp;CHAR(34)&amp;"rawScore"&amp;CHAR(34)&amp;": "&amp;SUBSTITUTE(TRIM(ROUND(IFERROR(CriteriTecnici!$O5459*1,IFERROR(NUMBERVALUE(CriteriTecnici!$O5459,".",","),IFERROR(NUMBERVALUE(CriteriTecnici!$O5459,",","."),0))),4)&amp;""),",",".")&amp;CHAR(125)&amp;IF(TRUE,",",""))</f>
        <v/>
      </c>
    </row>
    <row r="5680">
      <c r="A5680" s="38">
        <f>IF(CriteriTecnici!$A5460="","","    "&amp;CHAR(123)&amp;CHAR(34)&amp;"bidderId"&amp;CHAR(34)&amp;": "&amp;CHAR(34)&amp;SUBSTITUTE(CriteriTecnici!$A5460,CHAR(34),"'")&amp;CHAR(34)&amp;", "&amp;CHAR(34)&amp;"lotId"&amp;CHAR(34)&amp;": "&amp;CHAR(34)&amp;SUBSTITUTE(CriteriTecnici!$C5460,CHAR(34),"'")&amp;CHAR(34)&amp;", "&amp;CHAR(34)&amp;"criterionId"&amp;CHAR(34)&amp;": "&amp;CHAR(34)&amp;SUBSTITUTE(CriteriTecnici!$D5460,CHAR(34),"'")&amp;CHAR(34)&amp;", "&amp;CHAR(34)&amp;"kind"&amp;CHAR(34)&amp;": "&amp;CHAR(34)&amp;SUBSTITUTE(CriteriTecnici!$F5460,CHAR(34),"'")&amp;CHAR(34)&amp;", "&amp;CHAR(34)&amp;"value"&amp;CHAR(34)&amp;": "&amp;SUBSTITUTE(TRIM(ROUND(IFERROR(CriteriTecnici!$N5460*1,IFERROR(NUMBERVALUE(CriteriTecnici!$N5460,".",","),IFERROR(NUMBERVALUE(CriteriTecnici!$N5460,",","."),0))),4)&amp;""),",",".")&amp;", "&amp;CHAR(34)&amp;"numerator"&amp;CHAR(34)&amp;": "&amp;SUBSTITUTE(TRIM(ROUND(IFERROR(CriteriTecnici!$K5460*1,IFERROR(NUMBERVALUE(CriteriTecnici!$K5460,".",","),IFERROR(NUMBERVALUE(CriteriTecnici!$K5460,",","."),0))),4)&amp;""),",",".")&amp;", "&amp;CHAR(34)&amp;"denominator"&amp;CHAR(34)&amp;": "&amp;SUBSTITUTE(TRIM(ROUND(IFERROR(CriteriTecnici!$L5460*1,IFERROR(NUMBERVALUE(CriteriTecnici!$L5460,".",","),IFERROR(NUMBERVALUE(CriteriTecnici!$L5460,",","."),0))),4)&amp;""),",",".")&amp;", "&amp;CHAR(34)&amp;"flag"&amp;CHAR(34)&amp;": "&amp;SUBSTITUTE(TRIM(ROUND(IFERROR(CriteriTecnici!$M5460*1,IFERROR(NUMBERVALUE(CriteriTecnici!$M5460,".",","),IFERROR(NUMBERVALUE(CriteriTecnici!$M5460,",","."),0))),4)&amp;""),",",".")&amp;", "&amp;CHAR(34)&amp;"rawScore"&amp;CHAR(34)&amp;": "&amp;SUBSTITUTE(TRIM(ROUND(IFERROR(CriteriTecnici!$O5460*1,IFERROR(NUMBERVALUE(CriteriTecnici!$O5460,".",","),IFERROR(NUMBERVALUE(CriteriTecnici!$O5460,",","."),0))),4)&amp;""),",",".")&amp;CHAR(125)&amp;IF(COUNTA(Offerte!$A178:$A$200)&gt;0,",",""))</f>
        <v/>
      </c>
    </row>
    <row r="5681">
      <c r="A5681" s="38">
        <f>IF(CriteriTecnici!$A5461="","","    "&amp;CHAR(123)&amp;CHAR(34)&amp;"bidderId"&amp;CHAR(34)&amp;": "&amp;CHAR(34)&amp;SUBSTITUTE(CriteriTecnici!$A5461,CHAR(34),"'")&amp;CHAR(34)&amp;", "&amp;CHAR(34)&amp;"lotId"&amp;CHAR(34)&amp;": "&amp;CHAR(34)&amp;SUBSTITUTE(CriteriTecnici!$C5461,CHAR(34),"'")&amp;CHAR(34)&amp;", "&amp;CHAR(34)&amp;"criterionId"&amp;CHAR(34)&amp;": "&amp;CHAR(34)&amp;SUBSTITUTE(CriteriTecnici!$D5461,CHAR(34),"'")&amp;CHAR(34)&amp;", "&amp;CHAR(34)&amp;"kind"&amp;CHAR(34)&amp;": "&amp;CHAR(34)&amp;SUBSTITUTE(CriteriTecnici!$F5461,CHAR(34),"'")&amp;CHAR(34)&amp;", "&amp;CHAR(34)&amp;"value"&amp;CHAR(34)&amp;": "&amp;SUBSTITUTE(TRIM(ROUND(IFERROR(CriteriTecnici!$N5461*1,IFERROR(NUMBERVALUE(CriteriTecnici!$N5461,".",","),IFERROR(NUMBERVALUE(CriteriTecnici!$N5461,",","."),0))),4)&amp;""),",",".")&amp;", "&amp;CHAR(34)&amp;"numerator"&amp;CHAR(34)&amp;": "&amp;SUBSTITUTE(TRIM(ROUND(IFERROR(CriteriTecnici!$K5461*1,IFERROR(NUMBERVALUE(CriteriTecnici!$K5461,".",","),IFERROR(NUMBERVALUE(CriteriTecnici!$K5461,",","."),0))),4)&amp;""),",",".")&amp;", "&amp;CHAR(34)&amp;"denominator"&amp;CHAR(34)&amp;": "&amp;SUBSTITUTE(TRIM(ROUND(IFERROR(CriteriTecnici!$L5461*1,IFERROR(NUMBERVALUE(CriteriTecnici!$L5461,".",","),IFERROR(NUMBERVALUE(CriteriTecnici!$L5461,",","."),0))),4)&amp;""),",",".")&amp;", "&amp;CHAR(34)&amp;"flag"&amp;CHAR(34)&amp;": "&amp;SUBSTITUTE(TRIM(ROUND(IFERROR(CriteriTecnici!$M5461*1,IFERROR(NUMBERVALUE(CriteriTecnici!$M5461,".",","),IFERROR(NUMBERVALUE(CriteriTecnici!$M5461,",","."),0))),4)&amp;""),",",".")&amp;", "&amp;CHAR(34)&amp;"rawScore"&amp;CHAR(34)&amp;": "&amp;SUBSTITUTE(TRIM(ROUND(IFERROR(CriteriTecnici!$O5461*1,IFERROR(NUMBERVALUE(CriteriTecnici!$O5461,".",","),IFERROR(NUMBERVALUE(CriteriTecnici!$O5461,",","."),0))),4)&amp;""),",",".")&amp;CHAR(125)&amp;IF(TRUE,",",""))</f>
        <v/>
      </c>
    </row>
    <row r="5682">
      <c r="A5682" s="38">
        <f>IF(CriteriTecnici!$A5462="","","    "&amp;CHAR(123)&amp;CHAR(34)&amp;"bidderId"&amp;CHAR(34)&amp;": "&amp;CHAR(34)&amp;SUBSTITUTE(CriteriTecnici!$A5462,CHAR(34),"'")&amp;CHAR(34)&amp;", "&amp;CHAR(34)&amp;"lotId"&amp;CHAR(34)&amp;": "&amp;CHAR(34)&amp;SUBSTITUTE(CriteriTecnici!$C5462,CHAR(34),"'")&amp;CHAR(34)&amp;", "&amp;CHAR(34)&amp;"criterionId"&amp;CHAR(34)&amp;": "&amp;CHAR(34)&amp;SUBSTITUTE(CriteriTecnici!$D5462,CHAR(34),"'")&amp;CHAR(34)&amp;", "&amp;CHAR(34)&amp;"kind"&amp;CHAR(34)&amp;": "&amp;CHAR(34)&amp;SUBSTITUTE(CriteriTecnici!$F5462,CHAR(34),"'")&amp;CHAR(34)&amp;", "&amp;CHAR(34)&amp;"value"&amp;CHAR(34)&amp;": "&amp;SUBSTITUTE(TRIM(ROUND(IFERROR(CriteriTecnici!$N5462*1,IFERROR(NUMBERVALUE(CriteriTecnici!$N5462,".",","),IFERROR(NUMBERVALUE(CriteriTecnici!$N5462,",","."),0))),4)&amp;""),",",".")&amp;", "&amp;CHAR(34)&amp;"numerator"&amp;CHAR(34)&amp;": "&amp;SUBSTITUTE(TRIM(ROUND(IFERROR(CriteriTecnici!$K5462*1,IFERROR(NUMBERVALUE(CriteriTecnici!$K5462,".",","),IFERROR(NUMBERVALUE(CriteriTecnici!$K5462,",","."),0))),4)&amp;""),",",".")&amp;", "&amp;CHAR(34)&amp;"denominator"&amp;CHAR(34)&amp;": "&amp;SUBSTITUTE(TRIM(ROUND(IFERROR(CriteriTecnici!$L5462*1,IFERROR(NUMBERVALUE(CriteriTecnici!$L5462,".",","),IFERROR(NUMBERVALUE(CriteriTecnici!$L5462,",","."),0))),4)&amp;""),",",".")&amp;", "&amp;CHAR(34)&amp;"flag"&amp;CHAR(34)&amp;": "&amp;SUBSTITUTE(TRIM(ROUND(IFERROR(CriteriTecnici!$M5462*1,IFERROR(NUMBERVALUE(CriteriTecnici!$M5462,".",","),IFERROR(NUMBERVALUE(CriteriTecnici!$M5462,",","."),0))),4)&amp;""),",",".")&amp;", "&amp;CHAR(34)&amp;"rawScore"&amp;CHAR(34)&amp;": "&amp;SUBSTITUTE(TRIM(ROUND(IFERROR(CriteriTecnici!$O5462*1,IFERROR(NUMBERVALUE(CriteriTecnici!$O5462,".",","),IFERROR(NUMBERVALUE(CriteriTecnici!$O5462,",","."),0))),4)&amp;""),",",".")&amp;CHAR(125)&amp;IF(TRUE,",",""))</f>
        <v/>
      </c>
    </row>
    <row r="5683">
      <c r="A5683" s="38">
        <f>IF(CriteriTecnici!$A5463="","","    "&amp;CHAR(123)&amp;CHAR(34)&amp;"bidderId"&amp;CHAR(34)&amp;": "&amp;CHAR(34)&amp;SUBSTITUTE(CriteriTecnici!$A5463,CHAR(34),"'")&amp;CHAR(34)&amp;", "&amp;CHAR(34)&amp;"lotId"&amp;CHAR(34)&amp;": "&amp;CHAR(34)&amp;SUBSTITUTE(CriteriTecnici!$C5463,CHAR(34),"'")&amp;CHAR(34)&amp;", "&amp;CHAR(34)&amp;"criterionId"&amp;CHAR(34)&amp;": "&amp;CHAR(34)&amp;SUBSTITUTE(CriteriTecnici!$D5463,CHAR(34),"'")&amp;CHAR(34)&amp;", "&amp;CHAR(34)&amp;"kind"&amp;CHAR(34)&amp;": "&amp;CHAR(34)&amp;SUBSTITUTE(CriteriTecnici!$F5463,CHAR(34),"'")&amp;CHAR(34)&amp;", "&amp;CHAR(34)&amp;"value"&amp;CHAR(34)&amp;": "&amp;SUBSTITUTE(TRIM(ROUND(IFERROR(CriteriTecnici!$N5463*1,IFERROR(NUMBERVALUE(CriteriTecnici!$N5463,".",","),IFERROR(NUMBERVALUE(CriteriTecnici!$N5463,",","."),0))),4)&amp;""),",",".")&amp;", "&amp;CHAR(34)&amp;"numerator"&amp;CHAR(34)&amp;": "&amp;SUBSTITUTE(TRIM(ROUND(IFERROR(CriteriTecnici!$K5463*1,IFERROR(NUMBERVALUE(CriteriTecnici!$K5463,".",","),IFERROR(NUMBERVALUE(CriteriTecnici!$K5463,",","."),0))),4)&amp;""),",",".")&amp;", "&amp;CHAR(34)&amp;"denominator"&amp;CHAR(34)&amp;": "&amp;SUBSTITUTE(TRIM(ROUND(IFERROR(CriteriTecnici!$L5463*1,IFERROR(NUMBERVALUE(CriteriTecnici!$L5463,".",","),IFERROR(NUMBERVALUE(CriteriTecnici!$L5463,",","."),0))),4)&amp;""),",",".")&amp;", "&amp;CHAR(34)&amp;"flag"&amp;CHAR(34)&amp;": "&amp;SUBSTITUTE(TRIM(ROUND(IFERROR(CriteriTecnici!$M5463*1,IFERROR(NUMBERVALUE(CriteriTecnici!$M5463,".",","),IFERROR(NUMBERVALUE(CriteriTecnici!$M5463,",","."),0))),4)&amp;""),",",".")&amp;", "&amp;CHAR(34)&amp;"rawScore"&amp;CHAR(34)&amp;": "&amp;SUBSTITUTE(TRIM(ROUND(IFERROR(CriteriTecnici!$O5463*1,IFERROR(NUMBERVALUE(CriteriTecnici!$O5463,".",","),IFERROR(NUMBERVALUE(CriteriTecnici!$O5463,",","."),0))),4)&amp;""),",",".")&amp;CHAR(125)&amp;IF(TRUE,",",""))</f>
        <v/>
      </c>
    </row>
    <row r="5684">
      <c r="A5684" s="38">
        <f>IF(CriteriTecnici!$A5464="","","    "&amp;CHAR(123)&amp;CHAR(34)&amp;"bidderId"&amp;CHAR(34)&amp;": "&amp;CHAR(34)&amp;SUBSTITUTE(CriteriTecnici!$A5464,CHAR(34),"'")&amp;CHAR(34)&amp;", "&amp;CHAR(34)&amp;"lotId"&amp;CHAR(34)&amp;": "&amp;CHAR(34)&amp;SUBSTITUTE(CriteriTecnici!$C5464,CHAR(34),"'")&amp;CHAR(34)&amp;", "&amp;CHAR(34)&amp;"criterionId"&amp;CHAR(34)&amp;": "&amp;CHAR(34)&amp;SUBSTITUTE(CriteriTecnici!$D5464,CHAR(34),"'")&amp;CHAR(34)&amp;", "&amp;CHAR(34)&amp;"kind"&amp;CHAR(34)&amp;": "&amp;CHAR(34)&amp;SUBSTITUTE(CriteriTecnici!$F5464,CHAR(34),"'")&amp;CHAR(34)&amp;", "&amp;CHAR(34)&amp;"value"&amp;CHAR(34)&amp;": "&amp;SUBSTITUTE(TRIM(ROUND(IFERROR(CriteriTecnici!$N5464*1,IFERROR(NUMBERVALUE(CriteriTecnici!$N5464,".",","),IFERROR(NUMBERVALUE(CriteriTecnici!$N5464,",","."),0))),4)&amp;""),",",".")&amp;", "&amp;CHAR(34)&amp;"numerator"&amp;CHAR(34)&amp;": "&amp;SUBSTITUTE(TRIM(ROUND(IFERROR(CriteriTecnici!$K5464*1,IFERROR(NUMBERVALUE(CriteriTecnici!$K5464,".",","),IFERROR(NUMBERVALUE(CriteriTecnici!$K5464,",","."),0))),4)&amp;""),",",".")&amp;", "&amp;CHAR(34)&amp;"denominator"&amp;CHAR(34)&amp;": "&amp;SUBSTITUTE(TRIM(ROUND(IFERROR(CriteriTecnici!$L5464*1,IFERROR(NUMBERVALUE(CriteriTecnici!$L5464,".",","),IFERROR(NUMBERVALUE(CriteriTecnici!$L5464,",","."),0))),4)&amp;""),",",".")&amp;", "&amp;CHAR(34)&amp;"flag"&amp;CHAR(34)&amp;": "&amp;SUBSTITUTE(TRIM(ROUND(IFERROR(CriteriTecnici!$M5464*1,IFERROR(NUMBERVALUE(CriteriTecnici!$M5464,".",","),IFERROR(NUMBERVALUE(CriteriTecnici!$M5464,",","."),0))),4)&amp;""),",",".")&amp;", "&amp;CHAR(34)&amp;"rawScore"&amp;CHAR(34)&amp;": "&amp;SUBSTITUTE(TRIM(ROUND(IFERROR(CriteriTecnici!$O5464*1,IFERROR(NUMBERVALUE(CriteriTecnici!$O5464,".",","),IFERROR(NUMBERVALUE(CriteriTecnici!$O5464,",","."),0))),4)&amp;""),",",".")&amp;CHAR(125)&amp;IF(TRUE,",",""))</f>
        <v/>
      </c>
    </row>
    <row r="5685">
      <c r="A5685" s="38">
        <f>IF(CriteriTecnici!$A5465="","","    "&amp;CHAR(123)&amp;CHAR(34)&amp;"bidderId"&amp;CHAR(34)&amp;": "&amp;CHAR(34)&amp;SUBSTITUTE(CriteriTecnici!$A5465,CHAR(34),"'")&amp;CHAR(34)&amp;", "&amp;CHAR(34)&amp;"lotId"&amp;CHAR(34)&amp;": "&amp;CHAR(34)&amp;SUBSTITUTE(CriteriTecnici!$C5465,CHAR(34),"'")&amp;CHAR(34)&amp;", "&amp;CHAR(34)&amp;"criterionId"&amp;CHAR(34)&amp;": "&amp;CHAR(34)&amp;SUBSTITUTE(CriteriTecnici!$D5465,CHAR(34),"'")&amp;CHAR(34)&amp;", "&amp;CHAR(34)&amp;"kind"&amp;CHAR(34)&amp;": "&amp;CHAR(34)&amp;SUBSTITUTE(CriteriTecnici!$F5465,CHAR(34),"'")&amp;CHAR(34)&amp;", "&amp;CHAR(34)&amp;"value"&amp;CHAR(34)&amp;": "&amp;SUBSTITUTE(TRIM(ROUND(IFERROR(CriteriTecnici!$N5465*1,IFERROR(NUMBERVALUE(CriteriTecnici!$N5465,".",","),IFERROR(NUMBERVALUE(CriteriTecnici!$N5465,",","."),0))),4)&amp;""),",",".")&amp;", "&amp;CHAR(34)&amp;"numerator"&amp;CHAR(34)&amp;": "&amp;SUBSTITUTE(TRIM(ROUND(IFERROR(CriteriTecnici!$K5465*1,IFERROR(NUMBERVALUE(CriteriTecnici!$K5465,".",","),IFERROR(NUMBERVALUE(CriteriTecnici!$K5465,",","."),0))),4)&amp;""),",",".")&amp;", "&amp;CHAR(34)&amp;"denominator"&amp;CHAR(34)&amp;": "&amp;SUBSTITUTE(TRIM(ROUND(IFERROR(CriteriTecnici!$L5465*1,IFERROR(NUMBERVALUE(CriteriTecnici!$L5465,".",","),IFERROR(NUMBERVALUE(CriteriTecnici!$L5465,",","."),0))),4)&amp;""),",",".")&amp;", "&amp;CHAR(34)&amp;"flag"&amp;CHAR(34)&amp;": "&amp;SUBSTITUTE(TRIM(ROUND(IFERROR(CriteriTecnici!$M5465*1,IFERROR(NUMBERVALUE(CriteriTecnici!$M5465,".",","),IFERROR(NUMBERVALUE(CriteriTecnici!$M5465,",","."),0))),4)&amp;""),",",".")&amp;", "&amp;CHAR(34)&amp;"rawScore"&amp;CHAR(34)&amp;": "&amp;SUBSTITUTE(TRIM(ROUND(IFERROR(CriteriTecnici!$O5465*1,IFERROR(NUMBERVALUE(CriteriTecnici!$O5465,".",","),IFERROR(NUMBERVALUE(CriteriTecnici!$O5465,",","."),0))),4)&amp;""),",",".")&amp;CHAR(125)&amp;IF(TRUE,",",""))</f>
        <v/>
      </c>
    </row>
    <row r="5686">
      <c r="A5686" s="38">
        <f>IF(CriteriTecnici!$A5466="","","    "&amp;CHAR(123)&amp;CHAR(34)&amp;"bidderId"&amp;CHAR(34)&amp;": "&amp;CHAR(34)&amp;SUBSTITUTE(CriteriTecnici!$A5466,CHAR(34),"'")&amp;CHAR(34)&amp;", "&amp;CHAR(34)&amp;"lotId"&amp;CHAR(34)&amp;": "&amp;CHAR(34)&amp;SUBSTITUTE(CriteriTecnici!$C5466,CHAR(34),"'")&amp;CHAR(34)&amp;", "&amp;CHAR(34)&amp;"criterionId"&amp;CHAR(34)&amp;": "&amp;CHAR(34)&amp;SUBSTITUTE(CriteriTecnici!$D5466,CHAR(34),"'")&amp;CHAR(34)&amp;", "&amp;CHAR(34)&amp;"kind"&amp;CHAR(34)&amp;": "&amp;CHAR(34)&amp;SUBSTITUTE(CriteriTecnici!$F5466,CHAR(34),"'")&amp;CHAR(34)&amp;", "&amp;CHAR(34)&amp;"value"&amp;CHAR(34)&amp;": "&amp;SUBSTITUTE(TRIM(ROUND(IFERROR(CriteriTecnici!$N5466*1,IFERROR(NUMBERVALUE(CriteriTecnici!$N5466,".",","),IFERROR(NUMBERVALUE(CriteriTecnici!$N5466,",","."),0))),4)&amp;""),",",".")&amp;", "&amp;CHAR(34)&amp;"numerator"&amp;CHAR(34)&amp;": "&amp;SUBSTITUTE(TRIM(ROUND(IFERROR(CriteriTecnici!$K5466*1,IFERROR(NUMBERVALUE(CriteriTecnici!$K5466,".",","),IFERROR(NUMBERVALUE(CriteriTecnici!$K5466,",","."),0))),4)&amp;""),",",".")&amp;", "&amp;CHAR(34)&amp;"denominator"&amp;CHAR(34)&amp;": "&amp;SUBSTITUTE(TRIM(ROUND(IFERROR(CriteriTecnici!$L5466*1,IFERROR(NUMBERVALUE(CriteriTecnici!$L5466,".",","),IFERROR(NUMBERVALUE(CriteriTecnici!$L5466,",","."),0))),4)&amp;""),",",".")&amp;", "&amp;CHAR(34)&amp;"flag"&amp;CHAR(34)&amp;": "&amp;SUBSTITUTE(TRIM(ROUND(IFERROR(CriteriTecnici!$M5466*1,IFERROR(NUMBERVALUE(CriteriTecnici!$M5466,".",","),IFERROR(NUMBERVALUE(CriteriTecnici!$M5466,",","."),0))),4)&amp;""),",",".")&amp;", "&amp;CHAR(34)&amp;"rawScore"&amp;CHAR(34)&amp;": "&amp;SUBSTITUTE(TRIM(ROUND(IFERROR(CriteriTecnici!$O5466*1,IFERROR(NUMBERVALUE(CriteriTecnici!$O5466,".",","),IFERROR(NUMBERVALUE(CriteriTecnici!$O5466,",","."),0))),4)&amp;""),",",".")&amp;CHAR(125)&amp;IF(TRUE,",",""))</f>
        <v/>
      </c>
    </row>
    <row r="5687">
      <c r="A5687" s="38">
        <f>IF(CriteriTecnici!$A5467="","","    "&amp;CHAR(123)&amp;CHAR(34)&amp;"bidderId"&amp;CHAR(34)&amp;": "&amp;CHAR(34)&amp;SUBSTITUTE(CriteriTecnici!$A5467,CHAR(34),"'")&amp;CHAR(34)&amp;", "&amp;CHAR(34)&amp;"lotId"&amp;CHAR(34)&amp;": "&amp;CHAR(34)&amp;SUBSTITUTE(CriteriTecnici!$C5467,CHAR(34),"'")&amp;CHAR(34)&amp;", "&amp;CHAR(34)&amp;"criterionId"&amp;CHAR(34)&amp;": "&amp;CHAR(34)&amp;SUBSTITUTE(CriteriTecnici!$D5467,CHAR(34),"'")&amp;CHAR(34)&amp;", "&amp;CHAR(34)&amp;"kind"&amp;CHAR(34)&amp;": "&amp;CHAR(34)&amp;SUBSTITUTE(CriteriTecnici!$F5467,CHAR(34),"'")&amp;CHAR(34)&amp;", "&amp;CHAR(34)&amp;"value"&amp;CHAR(34)&amp;": "&amp;SUBSTITUTE(TRIM(ROUND(IFERROR(CriteriTecnici!$N5467*1,IFERROR(NUMBERVALUE(CriteriTecnici!$N5467,".",","),IFERROR(NUMBERVALUE(CriteriTecnici!$N5467,",","."),0))),4)&amp;""),",",".")&amp;", "&amp;CHAR(34)&amp;"numerator"&amp;CHAR(34)&amp;": "&amp;SUBSTITUTE(TRIM(ROUND(IFERROR(CriteriTecnici!$K5467*1,IFERROR(NUMBERVALUE(CriteriTecnici!$K5467,".",","),IFERROR(NUMBERVALUE(CriteriTecnici!$K5467,",","."),0))),4)&amp;""),",",".")&amp;", "&amp;CHAR(34)&amp;"denominator"&amp;CHAR(34)&amp;": "&amp;SUBSTITUTE(TRIM(ROUND(IFERROR(CriteriTecnici!$L5467*1,IFERROR(NUMBERVALUE(CriteriTecnici!$L5467,".",","),IFERROR(NUMBERVALUE(CriteriTecnici!$L5467,",","."),0))),4)&amp;""),",",".")&amp;", "&amp;CHAR(34)&amp;"flag"&amp;CHAR(34)&amp;": "&amp;SUBSTITUTE(TRIM(ROUND(IFERROR(CriteriTecnici!$M5467*1,IFERROR(NUMBERVALUE(CriteriTecnici!$M5467,".",","),IFERROR(NUMBERVALUE(CriteriTecnici!$M5467,",","."),0))),4)&amp;""),",",".")&amp;", "&amp;CHAR(34)&amp;"rawScore"&amp;CHAR(34)&amp;": "&amp;SUBSTITUTE(TRIM(ROUND(IFERROR(CriteriTecnici!$O5467*1,IFERROR(NUMBERVALUE(CriteriTecnici!$O5467,".",","),IFERROR(NUMBERVALUE(CriteriTecnici!$O5467,",","."),0))),4)&amp;""),",",".")&amp;CHAR(125)&amp;IF(TRUE,",",""))</f>
        <v/>
      </c>
    </row>
    <row r="5688">
      <c r="A5688" s="38">
        <f>IF(CriteriTecnici!$A5468="","","    "&amp;CHAR(123)&amp;CHAR(34)&amp;"bidderId"&amp;CHAR(34)&amp;": "&amp;CHAR(34)&amp;SUBSTITUTE(CriteriTecnici!$A5468,CHAR(34),"'")&amp;CHAR(34)&amp;", "&amp;CHAR(34)&amp;"lotId"&amp;CHAR(34)&amp;": "&amp;CHAR(34)&amp;SUBSTITUTE(CriteriTecnici!$C5468,CHAR(34),"'")&amp;CHAR(34)&amp;", "&amp;CHAR(34)&amp;"criterionId"&amp;CHAR(34)&amp;": "&amp;CHAR(34)&amp;SUBSTITUTE(CriteriTecnici!$D5468,CHAR(34),"'")&amp;CHAR(34)&amp;", "&amp;CHAR(34)&amp;"kind"&amp;CHAR(34)&amp;": "&amp;CHAR(34)&amp;SUBSTITUTE(CriteriTecnici!$F5468,CHAR(34),"'")&amp;CHAR(34)&amp;", "&amp;CHAR(34)&amp;"value"&amp;CHAR(34)&amp;": "&amp;SUBSTITUTE(TRIM(ROUND(IFERROR(CriteriTecnici!$N5468*1,IFERROR(NUMBERVALUE(CriteriTecnici!$N5468,".",","),IFERROR(NUMBERVALUE(CriteriTecnici!$N5468,",","."),0))),4)&amp;""),",",".")&amp;", "&amp;CHAR(34)&amp;"numerator"&amp;CHAR(34)&amp;": "&amp;SUBSTITUTE(TRIM(ROUND(IFERROR(CriteriTecnici!$K5468*1,IFERROR(NUMBERVALUE(CriteriTecnici!$K5468,".",","),IFERROR(NUMBERVALUE(CriteriTecnici!$K5468,",","."),0))),4)&amp;""),",",".")&amp;", "&amp;CHAR(34)&amp;"denominator"&amp;CHAR(34)&amp;": "&amp;SUBSTITUTE(TRIM(ROUND(IFERROR(CriteriTecnici!$L5468*1,IFERROR(NUMBERVALUE(CriteriTecnici!$L5468,".",","),IFERROR(NUMBERVALUE(CriteriTecnici!$L5468,",","."),0))),4)&amp;""),",",".")&amp;", "&amp;CHAR(34)&amp;"flag"&amp;CHAR(34)&amp;": "&amp;SUBSTITUTE(TRIM(ROUND(IFERROR(CriteriTecnici!$M5468*1,IFERROR(NUMBERVALUE(CriteriTecnici!$M5468,".",","),IFERROR(NUMBERVALUE(CriteriTecnici!$M5468,",","."),0))),4)&amp;""),",",".")&amp;", "&amp;CHAR(34)&amp;"rawScore"&amp;CHAR(34)&amp;": "&amp;SUBSTITUTE(TRIM(ROUND(IFERROR(CriteriTecnici!$O5468*1,IFERROR(NUMBERVALUE(CriteriTecnici!$O5468,".",","),IFERROR(NUMBERVALUE(CriteriTecnici!$O5468,",","."),0))),4)&amp;""),",",".")&amp;CHAR(125)&amp;IF(TRUE,",",""))</f>
        <v/>
      </c>
    </row>
    <row r="5689">
      <c r="A5689" s="38">
        <f>IF(CriteriTecnici!$A5469="","","    "&amp;CHAR(123)&amp;CHAR(34)&amp;"bidderId"&amp;CHAR(34)&amp;": "&amp;CHAR(34)&amp;SUBSTITUTE(CriteriTecnici!$A5469,CHAR(34),"'")&amp;CHAR(34)&amp;", "&amp;CHAR(34)&amp;"lotId"&amp;CHAR(34)&amp;": "&amp;CHAR(34)&amp;SUBSTITUTE(CriteriTecnici!$C5469,CHAR(34),"'")&amp;CHAR(34)&amp;", "&amp;CHAR(34)&amp;"criterionId"&amp;CHAR(34)&amp;": "&amp;CHAR(34)&amp;SUBSTITUTE(CriteriTecnici!$D5469,CHAR(34),"'")&amp;CHAR(34)&amp;", "&amp;CHAR(34)&amp;"kind"&amp;CHAR(34)&amp;": "&amp;CHAR(34)&amp;SUBSTITUTE(CriteriTecnici!$F5469,CHAR(34),"'")&amp;CHAR(34)&amp;", "&amp;CHAR(34)&amp;"value"&amp;CHAR(34)&amp;": "&amp;SUBSTITUTE(TRIM(ROUND(IFERROR(CriteriTecnici!$N5469*1,IFERROR(NUMBERVALUE(CriteriTecnici!$N5469,".",","),IFERROR(NUMBERVALUE(CriteriTecnici!$N5469,",","."),0))),4)&amp;""),",",".")&amp;", "&amp;CHAR(34)&amp;"numerator"&amp;CHAR(34)&amp;": "&amp;SUBSTITUTE(TRIM(ROUND(IFERROR(CriteriTecnici!$K5469*1,IFERROR(NUMBERVALUE(CriteriTecnici!$K5469,".",","),IFERROR(NUMBERVALUE(CriteriTecnici!$K5469,",","."),0))),4)&amp;""),",",".")&amp;", "&amp;CHAR(34)&amp;"denominator"&amp;CHAR(34)&amp;": "&amp;SUBSTITUTE(TRIM(ROUND(IFERROR(CriteriTecnici!$L5469*1,IFERROR(NUMBERVALUE(CriteriTecnici!$L5469,".",","),IFERROR(NUMBERVALUE(CriteriTecnici!$L5469,",","."),0))),4)&amp;""),",",".")&amp;", "&amp;CHAR(34)&amp;"flag"&amp;CHAR(34)&amp;": "&amp;SUBSTITUTE(TRIM(ROUND(IFERROR(CriteriTecnici!$M5469*1,IFERROR(NUMBERVALUE(CriteriTecnici!$M5469,".",","),IFERROR(NUMBERVALUE(CriteriTecnici!$M5469,",","."),0))),4)&amp;""),",",".")&amp;", "&amp;CHAR(34)&amp;"rawScore"&amp;CHAR(34)&amp;": "&amp;SUBSTITUTE(TRIM(ROUND(IFERROR(CriteriTecnici!$O5469*1,IFERROR(NUMBERVALUE(CriteriTecnici!$O5469,".",","),IFERROR(NUMBERVALUE(CriteriTecnici!$O5469,",","."),0))),4)&amp;""),",",".")&amp;CHAR(125)&amp;IF(TRUE,",",""))</f>
        <v/>
      </c>
    </row>
    <row r="5690">
      <c r="A5690" s="38">
        <f>IF(CriteriTecnici!$A5470="","","    "&amp;CHAR(123)&amp;CHAR(34)&amp;"bidderId"&amp;CHAR(34)&amp;": "&amp;CHAR(34)&amp;SUBSTITUTE(CriteriTecnici!$A5470,CHAR(34),"'")&amp;CHAR(34)&amp;", "&amp;CHAR(34)&amp;"lotId"&amp;CHAR(34)&amp;": "&amp;CHAR(34)&amp;SUBSTITUTE(CriteriTecnici!$C5470,CHAR(34),"'")&amp;CHAR(34)&amp;", "&amp;CHAR(34)&amp;"criterionId"&amp;CHAR(34)&amp;": "&amp;CHAR(34)&amp;SUBSTITUTE(CriteriTecnici!$D5470,CHAR(34),"'")&amp;CHAR(34)&amp;", "&amp;CHAR(34)&amp;"kind"&amp;CHAR(34)&amp;": "&amp;CHAR(34)&amp;SUBSTITUTE(CriteriTecnici!$F5470,CHAR(34),"'")&amp;CHAR(34)&amp;", "&amp;CHAR(34)&amp;"value"&amp;CHAR(34)&amp;": "&amp;SUBSTITUTE(TRIM(ROUND(IFERROR(CriteriTecnici!$N5470*1,IFERROR(NUMBERVALUE(CriteriTecnici!$N5470,".",","),IFERROR(NUMBERVALUE(CriteriTecnici!$N5470,",","."),0))),4)&amp;""),",",".")&amp;", "&amp;CHAR(34)&amp;"numerator"&amp;CHAR(34)&amp;": "&amp;SUBSTITUTE(TRIM(ROUND(IFERROR(CriteriTecnici!$K5470*1,IFERROR(NUMBERVALUE(CriteriTecnici!$K5470,".",","),IFERROR(NUMBERVALUE(CriteriTecnici!$K5470,",","."),0))),4)&amp;""),",",".")&amp;", "&amp;CHAR(34)&amp;"denominator"&amp;CHAR(34)&amp;": "&amp;SUBSTITUTE(TRIM(ROUND(IFERROR(CriteriTecnici!$L5470*1,IFERROR(NUMBERVALUE(CriteriTecnici!$L5470,".",","),IFERROR(NUMBERVALUE(CriteriTecnici!$L5470,",","."),0))),4)&amp;""),",",".")&amp;", "&amp;CHAR(34)&amp;"flag"&amp;CHAR(34)&amp;": "&amp;SUBSTITUTE(TRIM(ROUND(IFERROR(CriteriTecnici!$M5470*1,IFERROR(NUMBERVALUE(CriteriTecnici!$M5470,".",","),IFERROR(NUMBERVALUE(CriteriTecnici!$M5470,",","."),0))),4)&amp;""),",",".")&amp;", "&amp;CHAR(34)&amp;"rawScore"&amp;CHAR(34)&amp;": "&amp;SUBSTITUTE(TRIM(ROUND(IFERROR(CriteriTecnici!$O5470*1,IFERROR(NUMBERVALUE(CriteriTecnici!$O5470,".",","),IFERROR(NUMBERVALUE(CriteriTecnici!$O5470,",","."),0))),4)&amp;""),",",".")&amp;CHAR(125)&amp;IF(TRUE,",",""))</f>
        <v/>
      </c>
    </row>
    <row r="5691">
      <c r="A5691" s="38">
        <f>IF(CriteriTecnici!$A5471="","","    "&amp;CHAR(123)&amp;CHAR(34)&amp;"bidderId"&amp;CHAR(34)&amp;": "&amp;CHAR(34)&amp;SUBSTITUTE(CriteriTecnici!$A5471,CHAR(34),"'")&amp;CHAR(34)&amp;", "&amp;CHAR(34)&amp;"lotId"&amp;CHAR(34)&amp;": "&amp;CHAR(34)&amp;SUBSTITUTE(CriteriTecnici!$C5471,CHAR(34),"'")&amp;CHAR(34)&amp;", "&amp;CHAR(34)&amp;"criterionId"&amp;CHAR(34)&amp;": "&amp;CHAR(34)&amp;SUBSTITUTE(CriteriTecnici!$D5471,CHAR(34),"'")&amp;CHAR(34)&amp;", "&amp;CHAR(34)&amp;"kind"&amp;CHAR(34)&amp;": "&amp;CHAR(34)&amp;SUBSTITUTE(CriteriTecnici!$F5471,CHAR(34),"'")&amp;CHAR(34)&amp;", "&amp;CHAR(34)&amp;"value"&amp;CHAR(34)&amp;": "&amp;SUBSTITUTE(TRIM(ROUND(IFERROR(CriteriTecnici!$N5471*1,IFERROR(NUMBERVALUE(CriteriTecnici!$N5471,".",","),IFERROR(NUMBERVALUE(CriteriTecnici!$N5471,",","."),0))),4)&amp;""),",",".")&amp;", "&amp;CHAR(34)&amp;"numerator"&amp;CHAR(34)&amp;": "&amp;SUBSTITUTE(TRIM(ROUND(IFERROR(CriteriTecnici!$K5471*1,IFERROR(NUMBERVALUE(CriteriTecnici!$K5471,".",","),IFERROR(NUMBERVALUE(CriteriTecnici!$K5471,",","."),0))),4)&amp;""),",",".")&amp;", "&amp;CHAR(34)&amp;"denominator"&amp;CHAR(34)&amp;": "&amp;SUBSTITUTE(TRIM(ROUND(IFERROR(CriteriTecnici!$L5471*1,IFERROR(NUMBERVALUE(CriteriTecnici!$L5471,".",","),IFERROR(NUMBERVALUE(CriteriTecnici!$L5471,",","."),0))),4)&amp;""),",",".")&amp;", "&amp;CHAR(34)&amp;"flag"&amp;CHAR(34)&amp;": "&amp;SUBSTITUTE(TRIM(ROUND(IFERROR(CriteriTecnici!$M5471*1,IFERROR(NUMBERVALUE(CriteriTecnici!$M5471,".",","),IFERROR(NUMBERVALUE(CriteriTecnici!$M5471,",","."),0))),4)&amp;""),",",".")&amp;", "&amp;CHAR(34)&amp;"rawScore"&amp;CHAR(34)&amp;": "&amp;SUBSTITUTE(TRIM(ROUND(IFERROR(CriteriTecnici!$O5471*1,IFERROR(NUMBERVALUE(CriteriTecnici!$O5471,".",","),IFERROR(NUMBERVALUE(CriteriTecnici!$O5471,",","."),0))),4)&amp;""),",",".")&amp;CHAR(125)&amp;IF(TRUE,",",""))</f>
        <v/>
      </c>
    </row>
    <row r="5692">
      <c r="A5692" s="38">
        <f>IF(CriteriTecnici!$A5472="","","    "&amp;CHAR(123)&amp;CHAR(34)&amp;"bidderId"&amp;CHAR(34)&amp;": "&amp;CHAR(34)&amp;SUBSTITUTE(CriteriTecnici!$A5472,CHAR(34),"'")&amp;CHAR(34)&amp;", "&amp;CHAR(34)&amp;"lotId"&amp;CHAR(34)&amp;": "&amp;CHAR(34)&amp;SUBSTITUTE(CriteriTecnici!$C5472,CHAR(34),"'")&amp;CHAR(34)&amp;", "&amp;CHAR(34)&amp;"criterionId"&amp;CHAR(34)&amp;": "&amp;CHAR(34)&amp;SUBSTITUTE(CriteriTecnici!$D5472,CHAR(34),"'")&amp;CHAR(34)&amp;", "&amp;CHAR(34)&amp;"kind"&amp;CHAR(34)&amp;": "&amp;CHAR(34)&amp;SUBSTITUTE(CriteriTecnici!$F5472,CHAR(34),"'")&amp;CHAR(34)&amp;", "&amp;CHAR(34)&amp;"value"&amp;CHAR(34)&amp;": "&amp;SUBSTITUTE(TRIM(ROUND(IFERROR(CriteriTecnici!$N5472*1,IFERROR(NUMBERVALUE(CriteriTecnici!$N5472,".",","),IFERROR(NUMBERVALUE(CriteriTecnici!$N5472,",","."),0))),4)&amp;""),",",".")&amp;", "&amp;CHAR(34)&amp;"numerator"&amp;CHAR(34)&amp;": "&amp;SUBSTITUTE(TRIM(ROUND(IFERROR(CriteriTecnici!$K5472*1,IFERROR(NUMBERVALUE(CriteriTecnici!$K5472,".",","),IFERROR(NUMBERVALUE(CriteriTecnici!$K5472,",","."),0))),4)&amp;""),",",".")&amp;", "&amp;CHAR(34)&amp;"denominator"&amp;CHAR(34)&amp;": "&amp;SUBSTITUTE(TRIM(ROUND(IFERROR(CriteriTecnici!$L5472*1,IFERROR(NUMBERVALUE(CriteriTecnici!$L5472,".",","),IFERROR(NUMBERVALUE(CriteriTecnici!$L5472,",","."),0))),4)&amp;""),",",".")&amp;", "&amp;CHAR(34)&amp;"flag"&amp;CHAR(34)&amp;": "&amp;SUBSTITUTE(TRIM(ROUND(IFERROR(CriteriTecnici!$M5472*1,IFERROR(NUMBERVALUE(CriteriTecnici!$M5472,".",","),IFERROR(NUMBERVALUE(CriteriTecnici!$M5472,",","."),0))),4)&amp;""),",",".")&amp;", "&amp;CHAR(34)&amp;"rawScore"&amp;CHAR(34)&amp;": "&amp;SUBSTITUTE(TRIM(ROUND(IFERROR(CriteriTecnici!$O5472*1,IFERROR(NUMBERVALUE(CriteriTecnici!$O5472,".",","),IFERROR(NUMBERVALUE(CriteriTecnici!$O5472,",","."),0))),4)&amp;""),",",".")&amp;CHAR(125)&amp;IF(TRUE,",",""))</f>
        <v/>
      </c>
    </row>
    <row r="5693">
      <c r="A5693" s="38">
        <f>IF(CriteriTecnici!$A5473="","","    "&amp;CHAR(123)&amp;CHAR(34)&amp;"bidderId"&amp;CHAR(34)&amp;": "&amp;CHAR(34)&amp;SUBSTITUTE(CriteriTecnici!$A5473,CHAR(34),"'")&amp;CHAR(34)&amp;", "&amp;CHAR(34)&amp;"lotId"&amp;CHAR(34)&amp;": "&amp;CHAR(34)&amp;SUBSTITUTE(CriteriTecnici!$C5473,CHAR(34),"'")&amp;CHAR(34)&amp;", "&amp;CHAR(34)&amp;"criterionId"&amp;CHAR(34)&amp;": "&amp;CHAR(34)&amp;SUBSTITUTE(CriteriTecnici!$D5473,CHAR(34),"'")&amp;CHAR(34)&amp;", "&amp;CHAR(34)&amp;"kind"&amp;CHAR(34)&amp;": "&amp;CHAR(34)&amp;SUBSTITUTE(CriteriTecnici!$F5473,CHAR(34),"'")&amp;CHAR(34)&amp;", "&amp;CHAR(34)&amp;"value"&amp;CHAR(34)&amp;": "&amp;SUBSTITUTE(TRIM(ROUND(IFERROR(CriteriTecnici!$N5473*1,IFERROR(NUMBERVALUE(CriteriTecnici!$N5473,".",","),IFERROR(NUMBERVALUE(CriteriTecnici!$N5473,",","."),0))),4)&amp;""),",",".")&amp;", "&amp;CHAR(34)&amp;"numerator"&amp;CHAR(34)&amp;": "&amp;SUBSTITUTE(TRIM(ROUND(IFERROR(CriteriTecnici!$K5473*1,IFERROR(NUMBERVALUE(CriteriTecnici!$K5473,".",","),IFERROR(NUMBERVALUE(CriteriTecnici!$K5473,",","."),0))),4)&amp;""),",",".")&amp;", "&amp;CHAR(34)&amp;"denominator"&amp;CHAR(34)&amp;": "&amp;SUBSTITUTE(TRIM(ROUND(IFERROR(CriteriTecnici!$L5473*1,IFERROR(NUMBERVALUE(CriteriTecnici!$L5473,".",","),IFERROR(NUMBERVALUE(CriteriTecnici!$L5473,",","."),0))),4)&amp;""),",",".")&amp;", "&amp;CHAR(34)&amp;"flag"&amp;CHAR(34)&amp;": "&amp;SUBSTITUTE(TRIM(ROUND(IFERROR(CriteriTecnici!$M5473*1,IFERROR(NUMBERVALUE(CriteriTecnici!$M5473,".",","),IFERROR(NUMBERVALUE(CriteriTecnici!$M5473,",","."),0))),4)&amp;""),",",".")&amp;", "&amp;CHAR(34)&amp;"rawScore"&amp;CHAR(34)&amp;": "&amp;SUBSTITUTE(TRIM(ROUND(IFERROR(CriteriTecnici!$O5473*1,IFERROR(NUMBERVALUE(CriteriTecnici!$O5473,".",","),IFERROR(NUMBERVALUE(CriteriTecnici!$O5473,",","."),0))),4)&amp;""),",",".")&amp;CHAR(125)&amp;IF(TRUE,",",""))</f>
        <v/>
      </c>
    </row>
    <row r="5694">
      <c r="A5694" s="38">
        <f>IF(CriteriTecnici!$A5474="","","    "&amp;CHAR(123)&amp;CHAR(34)&amp;"bidderId"&amp;CHAR(34)&amp;": "&amp;CHAR(34)&amp;SUBSTITUTE(CriteriTecnici!$A5474,CHAR(34),"'")&amp;CHAR(34)&amp;", "&amp;CHAR(34)&amp;"lotId"&amp;CHAR(34)&amp;": "&amp;CHAR(34)&amp;SUBSTITUTE(CriteriTecnici!$C5474,CHAR(34),"'")&amp;CHAR(34)&amp;", "&amp;CHAR(34)&amp;"criterionId"&amp;CHAR(34)&amp;": "&amp;CHAR(34)&amp;SUBSTITUTE(CriteriTecnici!$D5474,CHAR(34),"'")&amp;CHAR(34)&amp;", "&amp;CHAR(34)&amp;"kind"&amp;CHAR(34)&amp;": "&amp;CHAR(34)&amp;SUBSTITUTE(CriteriTecnici!$F5474,CHAR(34),"'")&amp;CHAR(34)&amp;", "&amp;CHAR(34)&amp;"value"&amp;CHAR(34)&amp;": "&amp;SUBSTITUTE(TRIM(ROUND(IFERROR(CriteriTecnici!$N5474*1,IFERROR(NUMBERVALUE(CriteriTecnici!$N5474,".",","),IFERROR(NUMBERVALUE(CriteriTecnici!$N5474,",","."),0))),4)&amp;""),",",".")&amp;", "&amp;CHAR(34)&amp;"numerator"&amp;CHAR(34)&amp;": "&amp;SUBSTITUTE(TRIM(ROUND(IFERROR(CriteriTecnici!$K5474*1,IFERROR(NUMBERVALUE(CriteriTecnici!$K5474,".",","),IFERROR(NUMBERVALUE(CriteriTecnici!$K5474,",","."),0))),4)&amp;""),",",".")&amp;", "&amp;CHAR(34)&amp;"denominator"&amp;CHAR(34)&amp;": "&amp;SUBSTITUTE(TRIM(ROUND(IFERROR(CriteriTecnici!$L5474*1,IFERROR(NUMBERVALUE(CriteriTecnici!$L5474,".",","),IFERROR(NUMBERVALUE(CriteriTecnici!$L5474,",","."),0))),4)&amp;""),",",".")&amp;", "&amp;CHAR(34)&amp;"flag"&amp;CHAR(34)&amp;": "&amp;SUBSTITUTE(TRIM(ROUND(IFERROR(CriteriTecnici!$M5474*1,IFERROR(NUMBERVALUE(CriteriTecnici!$M5474,".",","),IFERROR(NUMBERVALUE(CriteriTecnici!$M5474,",","."),0))),4)&amp;""),",",".")&amp;", "&amp;CHAR(34)&amp;"rawScore"&amp;CHAR(34)&amp;": "&amp;SUBSTITUTE(TRIM(ROUND(IFERROR(CriteriTecnici!$O5474*1,IFERROR(NUMBERVALUE(CriteriTecnici!$O5474,".",","),IFERROR(NUMBERVALUE(CriteriTecnici!$O5474,",","."),0))),4)&amp;""),",",".")&amp;CHAR(125)&amp;IF(TRUE,",",""))</f>
        <v/>
      </c>
    </row>
    <row r="5695">
      <c r="A5695" s="38">
        <f>IF(CriteriTecnici!$A5475="","","    "&amp;CHAR(123)&amp;CHAR(34)&amp;"bidderId"&amp;CHAR(34)&amp;": "&amp;CHAR(34)&amp;SUBSTITUTE(CriteriTecnici!$A5475,CHAR(34),"'")&amp;CHAR(34)&amp;", "&amp;CHAR(34)&amp;"lotId"&amp;CHAR(34)&amp;": "&amp;CHAR(34)&amp;SUBSTITUTE(CriteriTecnici!$C5475,CHAR(34),"'")&amp;CHAR(34)&amp;", "&amp;CHAR(34)&amp;"criterionId"&amp;CHAR(34)&amp;": "&amp;CHAR(34)&amp;SUBSTITUTE(CriteriTecnici!$D5475,CHAR(34),"'")&amp;CHAR(34)&amp;", "&amp;CHAR(34)&amp;"kind"&amp;CHAR(34)&amp;": "&amp;CHAR(34)&amp;SUBSTITUTE(CriteriTecnici!$F5475,CHAR(34),"'")&amp;CHAR(34)&amp;", "&amp;CHAR(34)&amp;"value"&amp;CHAR(34)&amp;": "&amp;SUBSTITUTE(TRIM(ROUND(IFERROR(CriteriTecnici!$N5475*1,IFERROR(NUMBERVALUE(CriteriTecnici!$N5475,".",","),IFERROR(NUMBERVALUE(CriteriTecnici!$N5475,",","."),0))),4)&amp;""),",",".")&amp;", "&amp;CHAR(34)&amp;"numerator"&amp;CHAR(34)&amp;": "&amp;SUBSTITUTE(TRIM(ROUND(IFERROR(CriteriTecnici!$K5475*1,IFERROR(NUMBERVALUE(CriteriTecnici!$K5475,".",","),IFERROR(NUMBERVALUE(CriteriTecnici!$K5475,",","."),0))),4)&amp;""),",",".")&amp;", "&amp;CHAR(34)&amp;"denominator"&amp;CHAR(34)&amp;": "&amp;SUBSTITUTE(TRIM(ROUND(IFERROR(CriteriTecnici!$L5475*1,IFERROR(NUMBERVALUE(CriteriTecnici!$L5475,".",","),IFERROR(NUMBERVALUE(CriteriTecnici!$L5475,",","."),0))),4)&amp;""),",",".")&amp;", "&amp;CHAR(34)&amp;"flag"&amp;CHAR(34)&amp;": "&amp;SUBSTITUTE(TRIM(ROUND(IFERROR(CriteriTecnici!$M5475*1,IFERROR(NUMBERVALUE(CriteriTecnici!$M5475,".",","),IFERROR(NUMBERVALUE(CriteriTecnici!$M5475,",","."),0))),4)&amp;""),",",".")&amp;", "&amp;CHAR(34)&amp;"rawScore"&amp;CHAR(34)&amp;": "&amp;SUBSTITUTE(TRIM(ROUND(IFERROR(CriteriTecnici!$O5475*1,IFERROR(NUMBERVALUE(CriteriTecnici!$O5475,".",","),IFERROR(NUMBERVALUE(CriteriTecnici!$O5475,",","."),0))),4)&amp;""),",",".")&amp;CHAR(125)&amp;IF(TRUE,",",""))</f>
        <v/>
      </c>
    </row>
    <row r="5696">
      <c r="A5696" s="38">
        <f>IF(CriteriTecnici!$A5476="","","    "&amp;CHAR(123)&amp;CHAR(34)&amp;"bidderId"&amp;CHAR(34)&amp;": "&amp;CHAR(34)&amp;SUBSTITUTE(CriteriTecnici!$A5476,CHAR(34),"'")&amp;CHAR(34)&amp;", "&amp;CHAR(34)&amp;"lotId"&amp;CHAR(34)&amp;": "&amp;CHAR(34)&amp;SUBSTITUTE(CriteriTecnici!$C5476,CHAR(34),"'")&amp;CHAR(34)&amp;", "&amp;CHAR(34)&amp;"criterionId"&amp;CHAR(34)&amp;": "&amp;CHAR(34)&amp;SUBSTITUTE(CriteriTecnici!$D5476,CHAR(34),"'")&amp;CHAR(34)&amp;", "&amp;CHAR(34)&amp;"kind"&amp;CHAR(34)&amp;": "&amp;CHAR(34)&amp;SUBSTITUTE(CriteriTecnici!$F5476,CHAR(34),"'")&amp;CHAR(34)&amp;", "&amp;CHAR(34)&amp;"value"&amp;CHAR(34)&amp;": "&amp;SUBSTITUTE(TRIM(ROUND(IFERROR(CriteriTecnici!$N5476*1,IFERROR(NUMBERVALUE(CriteriTecnici!$N5476,".",","),IFERROR(NUMBERVALUE(CriteriTecnici!$N5476,",","."),0))),4)&amp;""),",",".")&amp;", "&amp;CHAR(34)&amp;"numerator"&amp;CHAR(34)&amp;": "&amp;SUBSTITUTE(TRIM(ROUND(IFERROR(CriteriTecnici!$K5476*1,IFERROR(NUMBERVALUE(CriteriTecnici!$K5476,".",","),IFERROR(NUMBERVALUE(CriteriTecnici!$K5476,",","."),0))),4)&amp;""),",",".")&amp;", "&amp;CHAR(34)&amp;"denominator"&amp;CHAR(34)&amp;": "&amp;SUBSTITUTE(TRIM(ROUND(IFERROR(CriteriTecnici!$L5476*1,IFERROR(NUMBERVALUE(CriteriTecnici!$L5476,".",","),IFERROR(NUMBERVALUE(CriteriTecnici!$L5476,",","."),0))),4)&amp;""),",",".")&amp;", "&amp;CHAR(34)&amp;"flag"&amp;CHAR(34)&amp;": "&amp;SUBSTITUTE(TRIM(ROUND(IFERROR(CriteriTecnici!$M5476*1,IFERROR(NUMBERVALUE(CriteriTecnici!$M5476,".",","),IFERROR(NUMBERVALUE(CriteriTecnici!$M5476,",","."),0))),4)&amp;""),",",".")&amp;", "&amp;CHAR(34)&amp;"rawScore"&amp;CHAR(34)&amp;": "&amp;SUBSTITUTE(TRIM(ROUND(IFERROR(CriteriTecnici!$O5476*1,IFERROR(NUMBERVALUE(CriteriTecnici!$O5476,".",","),IFERROR(NUMBERVALUE(CriteriTecnici!$O5476,",","."),0))),4)&amp;""),",",".")&amp;CHAR(125)&amp;IF(TRUE,",",""))</f>
        <v/>
      </c>
    </row>
    <row r="5697">
      <c r="A5697" s="38">
        <f>IF(CriteriTecnici!$A5477="","","    "&amp;CHAR(123)&amp;CHAR(34)&amp;"bidderId"&amp;CHAR(34)&amp;": "&amp;CHAR(34)&amp;SUBSTITUTE(CriteriTecnici!$A5477,CHAR(34),"'")&amp;CHAR(34)&amp;", "&amp;CHAR(34)&amp;"lotId"&amp;CHAR(34)&amp;": "&amp;CHAR(34)&amp;SUBSTITUTE(CriteriTecnici!$C5477,CHAR(34),"'")&amp;CHAR(34)&amp;", "&amp;CHAR(34)&amp;"criterionId"&amp;CHAR(34)&amp;": "&amp;CHAR(34)&amp;SUBSTITUTE(CriteriTecnici!$D5477,CHAR(34),"'")&amp;CHAR(34)&amp;", "&amp;CHAR(34)&amp;"kind"&amp;CHAR(34)&amp;": "&amp;CHAR(34)&amp;SUBSTITUTE(CriteriTecnici!$F5477,CHAR(34),"'")&amp;CHAR(34)&amp;", "&amp;CHAR(34)&amp;"value"&amp;CHAR(34)&amp;": "&amp;SUBSTITUTE(TRIM(ROUND(IFERROR(CriteriTecnici!$N5477*1,IFERROR(NUMBERVALUE(CriteriTecnici!$N5477,".",","),IFERROR(NUMBERVALUE(CriteriTecnici!$N5477,",","."),0))),4)&amp;""),",",".")&amp;", "&amp;CHAR(34)&amp;"numerator"&amp;CHAR(34)&amp;": "&amp;SUBSTITUTE(TRIM(ROUND(IFERROR(CriteriTecnici!$K5477*1,IFERROR(NUMBERVALUE(CriteriTecnici!$K5477,".",","),IFERROR(NUMBERVALUE(CriteriTecnici!$K5477,",","."),0))),4)&amp;""),",",".")&amp;", "&amp;CHAR(34)&amp;"denominator"&amp;CHAR(34)&amp;": "&amp;SUBSTITUTE(TRIM(ROUND(IFERROR(CriteriTecnici!$L5477*1,IFERROR(NUMBERVALUE(CriteriTecnici!$L5477,".",","),IFERROR(NUMBERVALUE(CriteriTecnici!$L5477,",","."),0))),4)&amp;""),",",".")&amp;", "&amp;CHAR(34)&amp;"flag"&amp;CHAR(34)&amp;": "&amp;SUBSTITUTE(TRIM(ROUND(IFERROR(CriteriTecnici!$M5477*1,IFERROR(NUMBERVALUE(CriteriTecnici!$M5477,".",","),IFERROR(NUMBERVALUE(CriteriTecnici!$M5477,",","."),0))),4)&amp;""),",",".")&amp;", "&amp;CHAR(34)&amp;"rawScore"&amp;CHAR(34)&amp;": "&amp;SUBSTITUTE(TRIM(ROUND(IFERROR(CriteriTecnici!$O5477*1,IFERROR(NUMBERVALUE(CriteriTecnici!$O5477,".",","),IFERROR(NUMBERVALUE(CriteriTecnici!$O5477,",","."),0))),4)&amp;""),",",".")&amp;CHAR(125)&amp;IF(TRUE,",",""))</f>
        <v/>
      </c>
    </row>
    <row r="5698">
      <c r="A5698" s="38">
        <f>IF(CriteriTecnici!$A5478="","","    "&amp;CHAR(123)&amp;CHAR(34)&amp;"bidderId"&amp;CHAR(34)&amp;": "&amp;CHAR(34)&amp;SUBSTITUTE(CriteriTecnici!$A5478,CHAR(34),"'")&amp;CHAR(34)&amp;", "&amp;CHAR(34)&amp;"lotId"&amp;CHAR(34)&amp;": "&amp;CHAR(34)&amp;SUBSTITUTE(CriteriTecnici!$C5478,CHAR(34),"'")&amp;CHAR(34)&amp;", "&amp;CHAR(34)&amp;"criterionId"&amp;CHAR(34)&amp;": "&amp;CHAR(34)&amp;SUBSTITUTE(CriteriTecnici!$D5478,CHAR(34),"'")&amp;CHAR(34)&amp;", "&amp;CHAR(34)&amp;"kind"&amp;CHAR(34)&amp;": "&amp;CHAR(34)&amp;SUBSTITUTE(CriteriTecnici!$F5478,CHAR(34),"'")&amp;CHAR(34)&amp;", "&amp;CHAR(34)&amp;"value"&amp;CHAR(34)&amp;": "&amp;SUBSTITUTE(TRIM(ROUND(IFERROR(CriteriTecnici!$N5478*1,IFERROR(NUMBERVALUE(CriteriTecnici!$N5478,".",","),IFERROR(NUMBERVALUE(CriteriTecnici!$N5478,",","."),0))),4)&amp;""),",",".")&amp;", "&amp;CHAR(34)&amp;"numerator"&amp;CHAR(34)&amp;": "&amp;SUBSTITUTE(TRIM(ROUND(IFERROR(CriteriTecnici!$K5478*1,IFERROR(NUMBERVALUE(CriteriTecnici!$K5478,".",","),IFERROR(NUMBERVALUE(CriteriTecnici!$K5478,",","."),0))),4)&amp;""),",",".")&amp;", "&amp;CHAR(34)&amp;"denominator"&amp;CHAR(34)&amp;": "&amp;SUBSTITUTE(TRIM(ROUND(IFERROR(CriteriTecnici!$L5478*1,IFERROR(NUMBERVALUE(CriteriTecnici!$L5478,".",","),IFERROR(NUMBERVALUE(CriteriTecnici!$L5478,",","."),0))),4)&amp;""),",",".")&amp;", "&amp;CHAR(34)&amp;"flag"&amp;CHAR(34)&amp;": "&amp;SUBSTITUTE(TRIM(ROUND(IFERROR(CriteriTecnici!$M5478*1,IFERROR(NUMBERVALUE(CriteriTecnici!$M5478,".",","),IFERROR(NUMBERVALUE(CriteriTecnici!$M5478,",","."),0))),4)&amp;""),",",".")&amp;", "&amp;CHAR(34)&amp;"rawScore"&amp;CHAR(34)&amp;": "&amp;SUBSTITUTE(TRIM(ROUND(IFERROR(CriteriTecnici!$O5478*1,IFERROR(NUMBERVALUE(CriteriTecnici!$O5478,".",","),IFERROR(NUMBERVALUE(CriteriTecnici!$O5478,",","."),0))),4)&amp;""),",",".")&amp;CHAR(125)&amp;IF(TRUE,",",""))</f>
        <v/>
      </c>
    </row>
    <row r="5699">
      <c r="A5699" s="38">
        <f>IF(CriteriTecnici!$A5479="","","    "&amp;CHAR(123)&amp;CHAR(34)&amp;"bidderId"&amp;CHAR(34)&amp;": "&amp;CHAR(34)&amp;SUBSTITUTE(CriteriTecnici!$A5479,CHAR(34),"'")&amp;CHAR(34)&amp;", "&amp;CHAR(34)&amp;"lotId"&amp;CHAR(34)&amp;": "&amp;CHAR(34)&amp;SUBSTITUTE(CriteriTecnici!$C5479,CHAR(34),"'")&amp;CHAR(34)&amp;", "&amp;CHAR(34)&amp;"criterionId"&amp;CHAR(34)&amp;": "&amp;CHAR(34)&amp;SUBSTITUTE(CriteriTecnici!$D5479,CHAR(34),"'")&amp;CHAR(34)&amp;", "&amp;CHAR(34)&amp;"kind"&amp;CHAR(34)&amp;": "&amp;CHAR(34)&amp;SUBSTITUTE(CriteriTecnici!$F5479,CHAR(34),"'")&amp;CHAR(34)&amp;", "&amp;CHAR(34)&amp;"value"&amp;CHAR(34)&amp;": "&amp;SUBSTITUTE(TRIM(ROUND(IFERROR(CriteriTecnici!$N5479*1,IFERROR(NUMBERVALUE(CriteriTecnici!$N5479,".",","),IFERROR(NUMBERVALUE(CriteriTecnici!$N5479,",","."),0))),4)&amp;""),",",".")&amp;", "&amp;CHAR(34)&amp;"numerator"&amp;CHAR(34)&amp;": "&amp;SUBSTITUTE(TRIM(ROUND(IFERROR(CriteriTecnici!$K5479*1,IFERROR(NUMBERVALUE(CriteriTecnici!$K5479,".",","),IFERROR(NUMBERVALUE(CriteriTecnici!$K5479,",","."),0))),4)&amp;""),",",".")&amp;", "&amp;CHAR(34)&amp;"denominator"&amp;CHAR(34)&amp;": "&amp;SUBSTITUTE(TRIM(ROUND(IFERROR(CriteriTecnici!$L5479*1,IFERROR(NUMBERVALUE(CriteriTecnici!$L5479,".",","),IFERROR(NUMBERVALUE(CriteriTecnici!$L5479,",","."),0))),4)&amp;""),",",".")&amp;", "&amp;CHAR(34)&amp;"flag"&amp;CHAR(34)&amp;": "&amp;SUBSTITUTE(TRIM(ROUND(IFERROR(CriteriTecnici!$M5479*1,IFERROR(NUMBERVALUE(CriteriTecnici!$M5479,".",","),IFERROR(NUMBERVALUE(CriteriTecnici!$M5479,",","."),0))),4)&amp;""),",",".")&amp;", "&amp;CHAR(34)&amp;"rawScore"&amp;CHAR(34)&amp;": "&amp;SUBSTITUTE(TRIM(ROUND(IFERROR(CriteriTecnici!$O5479*1,IFERROR(NUMBERVALUE(CriteriTecnici!$O5479,".",","),IFERROR(NUMBERVALUE(CriteriTecnici!$O5479,",","."),0))),4)&amp;""),",",".")&amp;CHAR(125)&amp;IF(TRUE,",",""))</f>
        <v/>
      </c>
    </row>
    <row r="5700">
      <c r="A5700" s="38">
        <f>IF(CriteriTecnici!$A5480="","","    "&amp;CHAR(123)&amp;CHAR(34)&amp;"bidderId"&amp;CHAR(34)&amp;": "&amp;CHAR(34)&amp;SUBSTITUTE(CriteriTecnici!$A5480,CHAR(34),"'")&amp;CHAR(34)&amp;", "&amp;CHAR(34)&amp;"lotId"&amp;CHAR(34)&amp;": "&amp;CHAR(34)&amp;SUBSTITUTE(CriteriTecnici!$C5480,CHAR(34),"'")&amp;CHAR(34)&amp;", "&amp;CHAR(34)&amp;"criterionId"&amp;CHAR(34)&amp;": "&amp;CHAR(34)&amp;SUBSTITUTE(CriteriTecnici!$D5480,CHAR(34),"'")&amp;CHAR(34)&amp;", "&amp;CHAR(34)&amp;"kind"&amp;CHAR(34)&amp;": "&amp;CHAR(34)&amp;SUBSTITUTE(CriteriTecnici!$F5480,CHAR(34),"'")&amp;CHAR(34)&amp;", "&amp;CHAR(34)&amp;"value"&amp;CHAR(34)&amp;": "&amp;SUBSTITUTE(TRIM(ROUND(IFERROR(CriteriTecnici!$N5480*1,IFERROR(NUMBERVALUE(CriteriTecnici!$N5480,".",","),IFERROR(NUMBERVALUE(CriteriTecnici!$N5480,",","."),0))),4)&amp;""),",",".")&amp;", "&amp;CHAR(34)&amp;"numerator"&amp;CHAR(34)&amp;": "&amp;SUBSTITUTE(TRIM(ROUND(IFERROR(CriteriTecnici!$K5480*1,IFERROR(NUMBERVALUE(CriteriTecnici!$K5480,".",","),IFERROR(NUMBERVALUE(CriteriTecnici!$K5480,",","."),0))),4)&amp;""),",",".")&amp;", "&amp;CHAR(34)&amp;"denominator"&amp;CHAR(34)&amp;": "&amp;SUBSTITUTE(TRIM(ROUND(IFERROR(CriteriTecnici!$L5480*1,IFERROR(NUMBERVALUE(CriteriTecnici!$L5480,".",","),IFERROR(NUMBERVALUE(CriteriTecnici!$L5480,",","."),0))),4)&amp;""),",",".")&amp;", "&amp;CHAR(34)&amp;"flag"&amp;CHAR(34)&amp;": "&amp;SUBSTITUTE(TRIM(ROUND(IFERROR(CriteriTecnici!$M5480*1,IFERROR(NUMBERVALUE(CriteriTecnici!$M5480,".",","),IFERROR(NUMBERVALUE(CriteriTecnici!$M5480,",","."),0))),4)&amp;""),",",".")&amp;", "&amp;CHAR(34)&amp;"rawScore"&amp;CHAR(34)&amp;": "&amp;SUBSTITUTE(TRIM(ROUND(IFERROR(CriteriTecnici!$O5480*1,IFERROR(NUMBERVALUE(CriteriTecnici!$O5480,".",","),IFERROR(NUMBERVALUE(CriteriTecnici!$O5480,",","."),0))),4)&amp;""),",",".")&amp;CHAR(125)&amp;IF(TRUE,",",""))</f>
        <v/>
      </c>
    </row>
    <row r="5701">
      <c r="A5701" s="38">
        <f>IF(CriteriTecnici!$A5481="","","    "&amp;CHAR(123)&amp;CHAR(34)&amp;"bidderId"&amp;CHAR(34)&amp;": "&amp;CHAR(34)&amp;SUBSTITUTE(CriteriTecnici!$A5481,CHAR(34),"'")&amp;CHAR(34)&amp;", "&amp;CHAR(34)&amp;"lotId"&amp;CHAR(34)&amp;": "&amp;CHAR(34)&amp;SUBSTITUTE(CriteriTecnici!$C5481,CHAR(34),"'")&amp;CHAR(34)&amp;", "&amp;CHAR(34)&amp;"criterionId"&amp;CHAR(34)&amp;": "&amp;CHAR(34)&amp;SUBSTITUTE(CriteriTecnici!$D5481,CHAR(34),"'")&amp;CHAR(34)&amp;", "&amp;CHAR(34)&amp;"kind"&amp;CHAR(34)&amp;": "&amp;CHAR(34)&amp;SUBSTITUTE(CriteriTecnici!$F5481,CHAR(34),"'")&amp;CHAR(34)&amp;", "&amp;CHAR(34)&amp;"value"&amp;CHAR(34)&amp;": "&amp;SUBSTITUTE(TRIM(ROUND(IFERROR(CriteriTecnici!$N5481*1,IFERROR(NUMBERVALUE(CriteriTecnici!$N5481,".",","),IFERROR(NUMBERVALUE(CriteriTecnici!$N5481,",","."),0))),4)&amp;""),",",".")&amp;", "&amp;CHAR(34)&amp;"numerator"&amp;CHAR(34)&amp;": "&amp;SUBSTITUTE(TRIM(ROUND(IFERROR(CriteriTecnici!$K5481*1,IFERROR(NUMBERVALUE(CriteriTecnici!$K5481,".",","),IFERROR(NUMBERVALUE(CriteriTecnici!$K5481,",","."),0))),4)&amp;""),",",".")&amp;", "&amp;CHAR(34)&amp;"denominator"&amp;CHAR(34)&amp;": "&amp;SUBSTITUTE(TRIM(ROUND(IFERROR(CriteriTecnici!$L5481*1,IFERROR(NUMBERVALUE(CriteriTecnici!$L5481,".",","),IFERROR(NUMBERVALUE(CriteriTecnici!$L5481,",","."),0))),4)&amp;""),",",".")&amp;", "&amp;CHAR(34)&amp;"flag"&amp;CHAR(34)&amp;": "&amp;SUBSTITUTE(TRIM(ROUND(IFERROR(CriteriTecnici!$M5481*1,IFERROR(NUMBERVALUE(CriteriTecnici!$M5481,".",","),IFERROR(NUMBERVALUE(CriteriTecnici!$M5481,",","."),0))),4)&amp;""),",",".")&amp;", "&amp;CHAR(34)&amp;"rawScore"&amp;CHAR(34)&amp;": "&amp;SUBSTITUTE(TRIM(ROUND(IFERROR(CriteriTecnici!$O5481*1,IFERROR(NUMBERVALUE(CriteriTecnici!$O5481,".",","),IFERROR(NUMBERVALUE(CriteriTecnici!$O5481,",","."),0))),4)&amp;""),",",".")&amp;CHAR(125)&amp;IF(TRUE,",",""))</f>
        <v/>
      </c>
    </row>
    <row r="5702">
      <c r="A5702" s="38">
        <f>IF(CriteriTecnici!$A5482="","","    "&amp;CHAR(123)&amp;CHAR(34)&amp;"bidderId"&amp;CHAR(34)&amp;": "&amp;CHAR(34)&amp;SUBSTITUTE(CriteriTecnici!$A5482,CHAR(34),"'")&amp;CHAR(34)&amp;", "&amp;CHAR(34)&amp;"lotId"&amp;CHAR(34)&amp;": "&amp;CHAR(34)&amp;SUBSTITUTE(CriteriTecnici!$C5482,CHAR(34),"'")&amp;CHAR(34)&amp;", "&amp;CHAR(34)&amp;"criterionId"&amp;CHAR(34)&amp;": "&amp;CHAR(34)&amp;SUBSTITUTE(CriteriTecnici!$D5482,CHAR(34),"'")&amp;CHAR(34)&amp;", "&amp;CHAR(34)&amp;"kind"&amp;CHAR(34)&amp;": "&amp;CHAR(34)&amp;SUBSTITUTE(CriteriTecnici!$F5482,CHAR(34),"'")&amp;CHAR(34)&amp;", "&amp;CHAR(34)&amp;"value"&amp;CHAR(34)&amp;": "&amp;SUBSTITUTE(TRIM(ROUND(IFERROR(CriteriTecnici!$N5482*1,IFERROR(NUMBERVALUE(CriteriTecnici!$N5482,".",","),IFERROR(NUMBERVALUE(CriteriTecnici!$N5482,",","."),0))),4)&amp;""),",",".")&amp;", "&amp;CHAR(34)&amp;"numerator"&amp;CHAR(34)&amp;": "&amp;SUBSTITUTE(TRIM(ROUND(IFERROR(CriteriTecnici!$K5482*1,IFERROR(NUMBERVALUE(CriteriTecnici!$K5482,".",","),IFERROR(NUMBERVALUE(CriteriTecnici!$K5482,",","."),0))),4)&amp;""),",",".")&amp;", "&amp;CHAR(34)&amp;"denominator"&amp;CHAR(34)&amp;": "&amp;SUBSTITUTE(TRIM(ROUND(IFERROR(CriteriTecnici!$L5482*1,IFERROR(NUMBERVALUE(CriteriTecnici!$L5482,".",","),IFERROR(NUMBERVALUE(CriteriTecnici!$L5482,",","."),0))),4)&amp;""),",",".")&amp;", "&amp;CHAR(34)&amp;"flag"&amp;CHAR(34)&amp;": "&amp;SUBSTITUTE(TRIM(ROUND(IFERROR(CriteriTecnici!$M5482*1,IFERROR(NUMBERVALUE(CriteriTecnici!$M5482,".",","),IFERROR(NUMBERVALUE(CriteriTecnici!$M5482,",","."),0))),4)&amp;""),",",".")&amp;", "&amp;CHAR(34)&amp;"rawScore"&amp;CHAR(34)&amp;": "&amp;SUBSTITUTE(TRIM(ROUND(IFERROR(CriteriTecnici!$O5482*1,IFERROR(NUMBERVALUE(CriteriTecnici!$O5482,".",","),IFERROR(NUMBERVALUE(CriteriTecnici!$O5482,",","."),0))),4)&amp;""),",",".")&amp;CHAR(125)&amp;IF(TRUE,",",""))</f>
        <v/>
      </c>
    </row>
    <row r="5703">
      <c r="A5703" s="38">
        <f>IF(CriteriTecnici!$A5483="","","    "&amp;CHAR(123)&amp;CHAR(34)&amp;"bidderId"&amp;CHAR(34)&amp;": "&amp;CHAR(34)&amp;SUBSTITUTE(CriteriTecnici!$A5483,CHAR(34),"'")&amp;CHAR(34)&amp;", "&amp;CHAR(34)&amp;"lotId"&amp;CHAR(34)&amp;": "&amp;CHAR(34)&amp;SUBSTITUTE(CriteriTecnici!$C5483,CHAR(34),"'")&amp;CHAR(34)&amp;", "&amp;CHAR(34)&amp;"criterionId"&amp;CHAR(34)&amp;": "&amp;CHAR(34)&amp;SUBSTITUTE(CriteriTecnici!$D5483,CHAR(34),"'")&amp;CHAR(34)&amp;", "&amp;CHAR(34)&amp;"kind"&amp;CHAR(34)&amp;": "&amp;CHAR(34)&amp;SUBSTITUTE(CriteriTecnici!$F5483,CHAR(34),"'")&amp;CHAR(34)&amp;", "&amp;CHAR(34)&amp;"value"&amp;CHAR(34)&amp;": "&amp;SUBSTITUTE(TRIM(ROUND(IFERROR(CriteriTecnici!$N5483*1,IFERROR(NUMBERVALUE(CriteriTecnici!$N5483,".",","),IFERROR(NUMBERVALUE(CriteriTecnici!$N5483,",","."),0))),4)&amp;""),",",".")&amp;", "&amp;CHAR(34)&amp;"numerator"&amp;CHAR(34)&amp;": "&amp;SUBSTITUTE(TRIM(ROUND(IFERROR(CriteriTecnici!$K5483*1,IFERROR(NUMBERVALUE(CriteriTecnici!$K5483,".",","),IFERROR(NUMBERVALUE(CriteriTecnici!$K5483,",","."),0))),4)&amp;""),",",".")&amp;", "&amp;CHAR(34)&amp;"denominator"&amp;CHAR(34)&amp;": "&amp;SUBSTITUTE(TRIM(ROUND(IFERROR(CriteriTecnici!$L5483*1,IFERROR(NUMBERVALUE(CriteriTecnici!$L5483,".",","),IFERROR(NUMBERVALUE(CriteriTecnici!$L5483,",","."),0))),4)&amp;""),",",".")&amp;", "&amp;CHAR(34)&amp;"flag"&amp;CHAR(34)&amp;": "&amp;SUBSTITUTE(TRIM(ROUND(IFERROR(CriteriTecnici!$M5483*1,IFERROR(NUMBERVALUE(CriteriTecnici!$M5483,".",","),IFERROR(NUMBERVALUE(CriteriTecnici!$M5483,",","."),0))),4)&amp;""),",",".")&amp;", "&amp;CHAR(34)&amp;"rawScore"&amp;CHAR(34)&amp;": "&amp;SUBSTITUTE(TRIM(ROUND(IFERROR(CriteriTecnici!$O5483*1,IFERROR(NUMBERVALUE(CriteriTecnici!$O5483,".",","),IFERROR(NUMBERVALUE(CriteriTecnici!$O5483,",","."),0))),4)&amp;""),",",".")&amp;CHAR(125)&amp;IF(TRUE,",",""))</f>
        <v/>
      </c>
    </row>
    <row r="5704">
      <c r="A5704" s="38">
        <f>IF(CriteriTecnici!$A5484="","","    "&amp;CHAR(123)&amp;CHAR(34)&amp;"bidderId"&amp;CHAR(34)&amp;": "&amp;CHAR(34)&amp;SUBSTITUTE(CriteriTecnici!$A5484,CHAR(34),"'")&amp;CHAR(34)&amp;", "&amp;CHAR(34)&amp;"lotId"&amp;CHAR(34)&amp;": "&amp;CHAR(34)&amp;SUBSTITUTE(CriteriTecnici!$C5484,CHAR(34),"'")&amp;CHAR(34)&amp;", "&amp;CHAR(34)&amp;"criterionId"&amp;CHAR(34)&amp;": "&amp;CHAR(34)&amp;SUBSTITUTE(CriteriTecnici!$D5484,CHAR(34),"'")&amp;CHAR(34)&amp;", "&amp;CHAR(34)&amp;"kind"&amp;CHAR(34)&amp;": "&amp;CHAR(34)&amp;SUBSTITUTE(CriteriTecnici!$F5484,CHAR(34),"'")&amp;CHAR(34)&amp;", "&amp;CHAR(34)&amp;"value"&amp;CHAR(34)&amp;": "&amp;SUBSTITUTE(TRIM(ROUND(IFERROR(CriteriTecnici!$N5484*1,IFERROR(NUMBERVALUE(CriteriTecnici!$N5484,".",","),IFERROR(NUMBERVALUE(CriteriTecnici!$N5484,",","."),0))),4)&amp;""),",",".")&amp;", "&amp;CHAR(34)&amp;"numerator"&amp;CHAR(34)&amp;": "&amp;SUBSTITUTE(TRIM(ROUND(IFERROR(CriteriTecnici!$K5484*1,IFERROR(NUMBERVALUE(CriteriTecnici!$K5484,".",","),IFERROR(NUMBERVALUE(CriteriTecnici!$K5484,",","."),0))),4)&amp;""),",",".")&amp;", "&amp;CHAR(34)&amp;"denominator"&amp;CHAR(34)&amp;": "&amp;SUBSTITUTE(TRIM(ROUND(IFERROR(CriteriTecnici!$L5484*1,IFERROR(NUMBERVALUE(CriteriTecnici!$L5484,".",","),IFERROR(NUMBERVALUE(CriteriTecnici!$L5484,",","."),0))),4)&amp;""),",",".")&amp;", "&amp;CHAR(34)&amp;"flag"&amp;CHAR(34)&amp;": "&amp;SUBSTITUTE(TRIM(ROUND(IFERROR(CriteriTecnici!$M5484*1,IFERROR(NUMBERVALUE(CriteriTecnici!$M5484,".",","),IFERROR(NUMBERVALUE(CriteriTecnici!$M5484,",","."),0))),4)&amp;""),",",".")&amp;", "&amp;CHAR(34)&amp;"rawScore"&amp;CHAR(34)&amp;": "&amp;SUBSTITUTE(TRIM(ROUND(IFERROR(CriteriTecnici!$O5484*1,IFERROR(NUMBERVALUE(CriteriTecnici!$O5484,".",","),IFERROR(NUMBERVALUE(CriteriTecnici!$O5484,",","."),0))),4)&amp;""),",",".")&amp;CHAR(125)&amp;IF(TRUE,",",""))</f>
        <v/>
      </c>
    </row>
    <row r="5705">
      <c r="A5705" s="38">
        <f>IF(CriteriTecnici!$A5485="","","    "&amp;CHAR(123)&amp;CHAR(34)&amp;"bidderId"&amp;CHAR(34)&amp;": "&amp;CHAR(34)&amp;SUBSTITUTE(CriteriTecnici!$A5485,CHAR(34),"'")&amp;CHAR(34)&amp;", "&amp;CHAR(34)&amp;"lotId"&amp;CHAR(34)&amp;": "&amp;CHAR(34)&amp;SUBSTITUTE(CriteriTecnici!$C5485,CHAR(34),"'")&amp;CHAR(34)&amp;", "&amp;CHAR(34)&amp;"criterionId"&amp;CHAR(34)&amp;": "&amp;CHAR(34)&amp;SUBSTITUTE(CriteriTecnici!$D5485,CHAR(34),"'")&amp;CHAR(34)&amp;", "&amp;CHAR(34)&amp;"kind"&amp;CHAR(34)&amp;": "&amp;CHAR(34)&amp;SUBSTITUTE(CriteriTecnici!$F5485,CHAR(34),"'")&amp;CHAR(34)&amp;", "&amp;CHAR(34)&amp;"value"&amp;CHAR(34)&amp;": "&amp;SUBSTITUTE(TRIM(ROUND(IFERROR(CriteriTecnici!$N5485*1,IFERROR(NUMBERVALUE(CriteriTecnici!$N5485,".",","),IFERROR(NUMBERVALUE(CriteriTecnici!$N5485,",","."),0))),4)&amp;""),",",".")&amp;", "&amp;CHAR(34)&amp;"numerator"&amp;CHAR(34)&amp;": "&amp;SUBSTITUTE(TRIM(ROUND(IFERROR(CriteriTecnici!$K5485*1,IFERROR(NUMBERVALUE(CriteriTecnici!$K5485,".",","),IFERROR(NUMBERVALUE(CriteriTecnici!$K5485,",","."),0))),4)&amp;""),",",".")&amp;", "&amp;CHAR(34)&amp;"denominator"&amp;CHAR(34)&amp;": "&amp;SUBSTITUTE(TRIM(ROUND(IFERROR(CriteriTecnici!$L5485*1,IFERROR(NUMBERVALUE(CriteriTecnici!$L5485,".",","),IFERROR(NUMBERVALUE(CriteriTecnici!$L5485,",","."),0))),4)&amp;""),",",".")&amp;", "&amp;CHAR(34)&amp;"flag"&amp;CHAR(34)&amp;": "&amp;SUBSTITUTE(TRIM(ROUND(IFERROR(CriteriTecnici!$M5485*1,IFERROR(NUMBERVALUE(CriteriTecnici!$M5485,".",","),IFERROR(NUMBERVALUE(CriteriTecnici!$M5485,",","."),0))),4)&amp;""),",",".")&amp;", "&amp;CHAR(34)&amp;"rawScore"&amp;CHAR(34)&amp;": "&amp;SUBSTITUTE(TRIM(ROUND(IFERROR(CriteriTecnici!$O5485*1,IFERROR(NUMBERVALUE(CriteriTecnici!$O5485,".",","),IFERROR(NUMBERVALUE(CriteriTecnici!$O5485,",","."),0))),4)&amp;""),",",".")&amp;CHAR(125)&amp;IF(TRUE,",",""))</f>
        <v/>
      </c>
    </row>
    <row r="5706">
      <c r="A5706" s="38">
        <f>IF(CriteriTecnici!$A5486="","","    "&amp;CHAR(123)&amp;CHAR(34)&amp;"bidderId"&amp;CHAR(34)&amp;": "&amp;CHAR(34)&amp;SUBSTITUTE(CriteriTecnici!$A5486,CHAR(34),"'")&amp;CHAR(34)&amp;", "&amp;CHAR(34)&amp;"lotId"&amp;CHAR(34)&amp;": "&amp;CHAR(34)&amp;SUBSTITUTE(CriteriTecnici!$C5486,CHAR(34),"'")&amp;CHAR(34)&amp;", "&amp;CHAR(34)&amp;"criterionId"&amp;CHAR(34)&amp;": "&amp;CHAR(34)&amp;SUBSTITUTE(CriteriTecnici!$D5486,CHAR(34),"'")&amp;CHAR(34)&amp;", "&amp;CHAR(34)&amp;"kind"&amp;CHAR(34)&amp;": "&amp;CHAR(34)&amp;SUBSTITUTE(CriteriTecnici!$F5486,CHAR(34),"'")&amp;CHAR(34)&amp;", "&amp;CHAR(34)&amp;"value"&amp;CHAR(34)&amp;": "&amp;SUBSTITUTE(TRIM(ROUND(IFERROR(CriteriTecnici!$N5486*1,IFERROR(NUMBERVALUE(CriteriTecnici!$N5486,".",","),IFERROR(NUMBERVALUE(CriteriTecnici!$N5486,",","."),0))),4)&amp;""),",",".")&amp;", "&amp;CHAR(34)&amp;"numerator"&amp;CHAR(34)&amp;": "&amp;SUBSTITUTE(TRIM(ROUND(IFERROR(CriteriTecnici!$K5486*1,IFERROR(NUMBERVALUE(CriteriTecnici!$K5486,".",","),IFERROR(NUMBERVALUE(CriteriTecnici!$K5486,",","."),0))),4)&amp;""),",",".")&amp;", "&amp;CHAR(34)&amp;"denominator"&amp;CHAR(34)&amp;": "&amp;SUBSTITUTE(TRIM(ROUND(IFERROR(CriteriTecnici!$L5486*1,IFERROR(NUMBERVALUE(CriteriTecnici!$L5486,".",","),IFERROR(NUMBERVALUE(CriteriTecnici!$L5486,",","."),0))),4)&amp;""),",",".")&amp;", "&amp;CHAR(34)&amp;"flag"&amp;CHAR(34)&amp;": "&amp;SUBSTITUTE(TRIM(ROUND(IFERROR(CriteriTecnici!$M5486*1,IFERROR(NUMBERVALUE(CriteriTecnici!$M5486,".",","),IFERROR(NUMBERVALUE(CriteriTecnici!$M5486,",","."),0))),4)&amp;""),",",".")&amp;", "&amp;CHAR(34)&amp;"rawScore"&amp;CHAR(34)&amp;": "&amp;SUBSTITUTE(TRIM(ROUND(IFERROR(CriteriTecnici!$O5486*1,IFERROR(NUMBERVALUE(CriteriTecnici!$O5486,".",","),IFERROR(NUMBERVALUE(CriteriTecnici!$O5486,",","."),0))),4)&amp;""),",",".")&amp;CHAR(125)&amp;IF(TRUE,",",""))</f>
        <v/>
      </c>
    </row>
    <row r="5707">
      <c r="A5707" s="38">
        <f>IF(CriteriTecnici!$A5487="","","    "&amp;CHAR(123)&amp;CHAR(34)&amp;"bidderId"&amp;CHAR(34)&amp;": "&amp;CHAR(34)&amp;SUBSTITUTE(CriteriTecnici!$A5487,CHAR(34),"'")&amp;CHAR(34)&amp;", "&amp;CHAR(34)&amp;"lotId"&amp;CHAR(34)&amp;": "&amp;CHAR(34)&amp;SUBSTITUTE(CriteriTecnici!$C5487,CHAR(34),"'")&amp;CHAR(34)&amp;", "&amp;CHAR(34)&amp;"criterionId"&amp;CHAR(34)&amp;": "&amp;CHAR(34)&amp;SUBSTITUTE(CriteriTecnici!$D5487,CHAR(34),"'")&amp;CHAR(34)&amp;", "&amp;CHAR(34)&amp;"kind"&amp;CHAR(34)&amp;": "&amp;CHAR(34)&amp;SUBSTITUTE(CriteriTecnici!$F5487,CHAR(34),"'")&amp;CHAR(34)&amp;", "&amp;CHAR(34)&amp;"value"&amp;CHAR(34)&amp;": "&amp;SUBSTITUTE(TRIM(ROUND(IFERROR(CriteriTecnici!$N5487*1,IFERROR(NUMBERVALUE(CriteriTecnici!$N5487,".",","),IFERROR(NUMBERVALUE(CriteriTecnici!$N5487,",","."),0))),4)&amp;""),",",".")&amp;", "&amp;CHAR(34)&amp;"numerator"&amp;CHAR(34)&amp;": "&amp;SUBSTITUTE(TRIM(ROUND(IFERROR(CriteriTecnici!$K5487*1,IFERROR(NUMBERVALUE(CriteriTecnici!$K5487,".",","),IFERROR(NUMBERVALUE(CriteriTecnici!$K5487,",","."),0))),4)&amp;""),",",".")&amp;", "&amp;CHAR(34)&amp;"denominator"&amp;CHAR(34)&amp;": "&amp;SUBSTITUTE(TRIM(ROUND(IFERROR(CriteriTecnici!$L5487*1,IFERROR(NUMBERVALUE(CriteriTecnici!$L5487,".",","),IFERROR(NUMBERVALUE(CriteriTecnici!$L5487,",","."),0))),4)&amp;""),",",".")&amp;", "&amp;CHAR(34)&amp;"flag"&amp;CHAR(34)&amp;": "&amp;SUBSTITUTE(TRIM(ROUND(IFERROR(CriteriTecnici!$M5487*1,IFERROR(NUMBERVALUE(CriteriTecnici!$M5487,".",","),IFERROR(NUMBERVALUE(CriteriTecnici!$M5487,",","."),0))),4)&amp;""),",",".")&amp;", "&amp;CHAR(34)&amp;"rawScore"&amp;CHAR(34)&amp;": "&amp;SUBSTITUTE(TRIM(ROUND(IFERROR(CriteriTecnici!$O5487*1,IFERROR(NUMBERVALUE(CriteriTecnici!$O5487,".",","),IFERROR(NUMBERVALUE(CriteriTecnici!$O5487,",","."),0))),4)&amp;""),",",".")&amp;CHAR(125)&amp;IF(TRUE,",",""))</f>
        <v/>
      </c>
    </row>
    <row r="5708">
      <c r="A5708" s="38">
        <f>IF(CriteriTecnici!$A5488="","","    "&amp;CHAR(123)&amp;CHAR(34)&amp;"bidderId"&amp;CHAR(34)&amp;": "&amp;CHAR(34)&amp;SUBSTITUTE(CriteriTecnici!$A5488,CHAR(34),"'")&amp;CHAR(34)&amp;", "&amp;CHAR(34)&amp;"lotId"&amp;CHAR(34)&amp;": "&amp;CHAR(34)&amp;SUBSTITUTE(CriteriTecnici!$C5488,CHAR(34),"'")&amp;CHAR(34)&amp;", "&amp;CHAR(34)&amp;"criterionId"&amp;CHAR(34)&amp;": "&amp;CHAR(34)&amp;SUBSTITUTE(CriteriTecnici!$D5488,CHAR(34),"'")&amp;CHAR(34)&amp;", "&amp;CHAR(34)&amp;"kind"&amp;CHAR(34)&amp;": "&amp;CHAR(34)&amp;SUBSTITUTE(CriteriTecnici!$F5488,CHAR(34),"'")&amp;CHAR(34)&amp;", "&amp;CHAR(34)&amp;"value"&amp;CHAR(34)&amp;": "&amp;SUBSTITUTE(TRIM(ROUND(IFERROR(CriteriTecnici!$N5488*1,IFERROR(NUMBERVALUE(CriteriTecnici!$N5488,".",","),IFERROR(NUMBERVALUE(CriteriTecnici!$N5488,",","."),0))),4)&amp;""),",",".")&amp;", "&amp;CHAR(34)&amp;"numerator"&amp;CHAR(34)&amp;": "&amp;SUBSTITUTE(TRIM(ROUND(IFERROR(CriteriTecnici!$K5488*1,IFERROR(NUMBERVALUE(CriteriTecnici!$K5488,".",","),IFERROR(NUMBERVALUE(CriteriTecnici!$K5488,",","."),0))),4)&amp;""),",",".")&amp;", "&amp;CHAR(34)&amp;"denominator"&amp;CHAR(34)&amp;": "&amp;SUBSTITUTE(TRIM(ROUND(IFERROR(CriteriTecnici!$L5488*1,IFERROR(NUMBERVALUE(CriteriTecnici!$L5488,".",","),IFERROR(NUMBERVALUE(CriteriTecnici!$L5488,",","."),0))),4)&amp;""),",",".")&amp;", "&amp;CHAR(34)&amp;"flag"&amp;CHAR(34)&amp;": "&amp;SUBSTITUTE(TRIM(ROUND(IFERROR(CriteriTecnici!$M5488*1,IFERROR(NUMBERVALUE(CriteriTecnici!$M5488,".",","),IFERROR(NUMBERVALUE(CriteriTecnici!$M5488,",","."),0))),4)&amp;""),",",".")&amp;", "&amp;CHAR(34)&amp;"rawScore"&amp;CHAR(34)&amp;": "&amp;SUBSTITUTE(TRIM(ROUND(IFERROR(CriteriTecnici!$O5488*1,IFERROR(NUMBERVALUE(CriteriTecnici!$O5488,".",","),IFERROR(NUMBERVALUE(CriteriTecnici!$O5488,",","."),0))),4)&amp;""),",",".")&amp;CHAR(125)&amp;IF(TRUE,",",""))</f>
        <v/>
      </c>
    </row>
    <row r="5709">
      <c r="A5709" s="38">
        <f>IF(CriteriTecnici!$A5489="","","    "&amp;CHAR(123)&amp;CHAR(34)&amp;"bidderId"&amp;CHAR(34)&amp;": "&amp;CHAR(34)&amp;SUBSTITUTE(CriteriTecnici!$A5489,CHAR(34),"'")&amp;CHAR(34)&amp;", "&amp;CHAR(34)&amp;"lotId"&amp;CHAR(34)&amp;": "&amp;CHAR(34)&amp;SUBSTITUTE(CriteriTecnici!$C5489,CHAR(34),"'")&amp;CHAR(34)&amp;", "&amp;CHAR(34)&amp;"criterionId"&amp;CHAR(34)&amp;": "&amp;CHAR(34)&amp;SUBSTITUTE(CriteriTecnici!$D5489,CHAR(34),"'")&amp;CHAR(34)&amp;", "&amp;CHAR(34)&amp;"kind"&amp;CHAR(34)&amp;": "&amp;CHAR(34)&amp;SUBSTITUTE(CriteriTecnici!$F5489,CHAR(34),"'")&amp;CHAR(34)&amp;", "&amp;CHAR(34)&amp;"value"&amp;CHAR(34)&amp;": "&amp;SUBSTITUTE(TRIM(ROUND(IFERROR(CriteriTecnici!$N5489*1,IFERROR(NUMBERVALUE(CriteriTecnici!$N5489,".",","),IFERROR(NUMBERVALUE(CriteriTecnici!$N5489,",","."),0))),4)&amp;""),",",".")&amp;", "&amp;CHAR(34)&amp;"numerator"&amp;CHAR(34)&amp;": "&amp;SUBSTITUTE(TRIM(ROUND(IFERROR(CriteriTecnici!$K5489*1,IFERROR(NUMBERVALUE(CriteriTecnici!$K5489,".",","),IFERROR(NUMBERVALUE(CriteriTecnici!$K5489,",","."),0))),4)&amp;""),",",".")&amp;", "&amp;CHAR(34)&amp;"denominator"&amp;CHAR(34)&amp;": "&amp;SUBSTITUTE(TRIM(ROUND(IFERROR(CriteriTecnici!$L5489*1,IFERROR(NUMBERVALUE(CriteriTecnici!$L5489,".",","),IFERROR(NUMBERVALUE(CriteriTecnici!$L5489,",","."),0))),4)&amp;""),",",".")&amp;", "&amp;CHAR(34)&amp;"flag"&amp;CHAR(34)&amp;": "&amp;SUBSTITUTE(TRIM(ROUND(IFERROR(CriteriTecnici!$M5489*1,IFERROR(NUMBERVALUE(CriteriTecnici!$M5489,".",","),IFERROR(NUMBERVALUE(CriteriTecnici!$M5489,",","."),0))),4)&amp;""),",",".")&amp;", "&amp;CHAR(34)&amp;"rawScore"&amp;CHAR(34)&amp;": "&amp;SUBSTITUTE(TRIM(ROUND(IFERROR(CriteriTecnici!$O5489*1,IFERROR(NUMBERVALUE(CriteriTecnici!$O5489,".",","),IFERROR(NUMBERVALUE(CriteriTecnici!$O5489,",","."),0))),4)&amp;""),",",".")&amp;CHAR(125)&amp;IF(TRUE,",",""))</f>
        <v/>
      </c>
    </row>
    <row r="5710">
      <c r="A5710" s="38">
        <f>IF(CriteriTecnici!$A5490="","","    "&amp;CHAR(123)&amp;CHAR(34)&amp;"bidderId"&amp;CHAR(34)&amp;": "&amp;CHAR(34)&amp;SUBSTITUTE(CriteriTecnici!$A5490,CHAR(34),"'")&amp;CHAR(34)&amp;", "&amp;CHAR(34)&amp;"lotId"&amp;CHAR(34)&amp;": "&amp;CHAR(34)&amp;SUBSTITUTE(CriteriTecnici!$C5490,CHAR(34),"'")&amp;CHAR(34)&amp;", "&amp;CHAR(34)&amp;"criterionId"&amp;CHAR(34)&amp;": "&amp;CHAR(34)&amp;SUBSTITUTE(CriteriTecnici!$D5490,CHAR(34),"'")&amp;CHAR(34)&amp;", "&amp;CHAR(34)&amp;"kind"&amp;CHAR(34)&amp;": "&amp;CHAR(34)&amp;SUBSTITUTE(CriteriTecnici!$F5490,CHAR(34),"'")&amp;CHAR(34)&amp;", "&amp;CHAR(34)&amp;"value"&amp;CHAR(34)&amp;": "&amp;SUBSTITUTE(TRIM(ROUND(IFERROR(CriteriTecnici!$N5490*1,IFERROR(NUMBERVALUE(CriteriTecnici!$N5490,".",","),IFERROR(NUMBERVALUE(CriteriTecnici!$N5490,",","."),0))),4)&amp;""),",",".")&amp;", "&amp;CHAR(34)&amp;"numerator"&amp;CHAR(34)&amp;": "&amp;SUBSTITUTE(TRIM(ROUND(IFERROR(CriteriTecnici!$K5490*1,IFERROR(NUMBERVALUE(CriteriTecnici!$K5490,".",","),IFERROR(NUMBERVALUE(CriteriTecnici!$K5490,",","."),0))),4)&amp;""),",",".")&amp;", "&amp;CHAR(34)&amp;"denominator"&amp;CHAR(34)&amp;": "&amp;SUBSTITUTE(TRIM(ROUND(IFERROR(CriteriTecnici!$L5490*1,IFERROR(NUMBERVALUE(CriteriTecnici!$L5490,".",","),IFERROR(NUMBERVALUE(CriteriTecnici!$L5490,",","."),0))),4)&amp;""),",",".")&amp;", "&amp;CHAR(34)&amp;"flag"&amp;CHAR(34)&amp;": "&amp;SUBSTITUTE(TRIM(ROUND(IFERROR(CriteriTecnici!$M5490*1,IFERROR(NUMBERVALUE(CriteriTecnici!$M5490,".",","),IFERROR(NUMBERVALUE(CriteriTecnici!$M5490,",","."),0))),4)&amp;""),",",".")&amp;", "&amp;CHAR(34)&amp;"rawScore"&amp;CHAR(34)&amp;": "&amp;SUBSTITUTE(TRIM(ROUND(IFERROR(CriteriTecnici!$O5490*1,IFERROR(NUMBERVALUE(CriteriTecnici!$O5490,".",","),IFERROR(NUMBERVALUE(CriteriTecnici!$O5490,",","."),0))),4)&amp;""),",",".")&amp;CHAR(125)&amp;IF(TRUE,",",""))</f>
        <v/>
      </c>
    </row>
    <row r="5711">
      <c r="A5711" s="38">
        <f>IF(CriteriTecnici!$A5491="","","    "&amp;CHAR(123)&amp;CHAR(34)&amp;"bidderId"&amp;CHAR(34)&amp;": "&amp;CHAR(34)&amp;SUBSTITUTE(CriteriTecnici!$A5491,CHAR(34),"'")&amp;CHAR(34)&amp;", "&amp;CHAR(34)&amp;"lotId"&amp;CHAR(34)&amp;": "&amp;CHAR(34)&amp;SUBSTITUTE(CriteriTecnici!$C5491,CHAR(34),"'")&amp;CHAR(34)&amp;", "&amp;CHAR(34)&amp;"criterionId"&amp;CHAR(34)&amp;": "&amp;CHAR(34)&amp;SUBSTITUTE(CriteriTecnici!$D5491,CHAR(34),"'")&amp;CHAR(34)&amp;", "&amp;CHAR(34)&amp;"kind"&amp;CHAR(34)&amp;": "&amp;CHAR(34)&amp;SUBSTITUTE(CriteriTecnici!$F5491,CHAR(34),"'")&amp;CHAR(34)&amp;", "&amp;CHAR(34)&amp;"value"&amp;CHAR(34)&amp;": "&amp;SUBSTITUTE(TRIM(ROUND(IFERROR(CriteriTecnici!$N5491*1,IFERROR(NUMBERVALUE(CriteriTecnici!$N5491,".",","),IFERROR(NUMBERVALUE(CriteriTecnici!$N5491,",","."),0))),4)&amp;""),",",".")&amp;", "&amp;CHAR(34)&amp;"numerator"&amp;CHAR(34)&amp;": "&amp;SUBSTITUTE(TRIM(ROUND(IFERROR(CriteriTecnici!$K5491*1,IFERROR(NUMBERVALUE(CriteriTecnici!$K5491,".",","),IFERROR(NUMBERVALUE(CriteriTecnici!$K5491,",","."),0))),4)&amp;""),",",".")&amp;", "&amp;CHAR(34)&amp;"denominator"&amp;CHAR(34)&amp;": "&amp;SUBSTITUTE(TRIM(ROUND(IFERROR(CriteriTecnici!$L5491*1,IFERROR(NUMBERVALUE(CriteriTecnici!$L5491,".",","),IFERROR(NUMBERVALUE(CriteriTecnici!$L5491,",","."),0))),4)&amp;""),",",".")&amp;", "&amp;CHAR(34)&amp;"flag"&amp;CHAR(34)&amp;": "&amp;SUBSTITUTE(TRIM(ROUND(IFERROR(CriteriTecnici!$M5491*1,IFERROR(NUMBERVALUE(CriteriTecnici!$M5491,".",","),IFERROR(NUMBERVALUE(CriteriTecnici!$M5491,",","."),0))),4)&amp;""),",",".")&amp;", "&amp;CHAR(34)&amp;"rawScore"&amp;CHAR(34)&amp;": "&amp;SUBSTITUTE(TRIM(ROUND(IFERROR(CriteriTecnici!$O5491*1,IFERROR(NUMBERVALUE(CriteriTecnici!$O5491,".",","),IFERROR(NUMBERVALUE(CriteriTecnici!$O5491,",","."),0))),4)&amp;""),",",".")&amp;CHAR(125)&amp;IF(COUNTA(Offerte!$A179:$A$200)&gt;0,",",""))</f>
        <v/>
      </c>
    </row>
    <row r="5712">
      <c r="A5712" s="38">
        <f>IF(CriteriTecnici!$A5492="","","    "&amp;CHAR(123)&amp;CHAR(34)&amp;"bidderId"&amp;CHAR(34)&amp;": "&amp;CHAR(34)&amp;SUBSTITUTE(CriteriTecnici!$A5492,CHAR(34),"'")&amp;CHAR(34)&amp;", "&amp;CHAR(34)&amp;"lotId"&amp;CHAR(34)&amp;": "&amp;CHAR(34)&amp;SUBSTITUTE(CriteriTecnici!$C5492,CHAR(34),"'")&amp;CHAR(34)&amp;", "&amp;CHAR(34)&amp;"criterionId"&amp;CHAR(34)&amp;": "&amp;CHAR(34)&amp;SUBSTITUTE(CriteriTecnici!$D5492,CHAR(34),"'")&amp;CHAR(34)&amp;", "&amp;CHAR(34)&amp;"kind"&amp;CHAR(34)&amp;": "&amp;CHAR(34)&amp;SUBSTITUTE(CriteriTecnici!$F5492,CHAR(34),"'")&amp;CHAR(34)&amp;", "&amp;CHAR(34)&amp;"value"&amp;CHAR(34)&amp;": "&amp;SUBSTITUTE(TRIM(ROUND(IFERROR(CriteriTecnici!$N5492*1,IFERROR(NUMBERVALUE(CriteriTecnici!$N5492,".",","),IFERROR(NUMBERVALUE(CriteriTecnici!$N5492,",","."),0))),4)&amp;""),",",".")&amp;", "&amp;CHAR(34)&amp;"numerator"&amp;CHAR(34)&amp;": "&amp;SUBSTITUTE(TRIM(ROUND(IFERROR(CriteriTecnici!$K5492*1,IFERROR(NUMBERVALUE(CriteriTecnici!$K5492,".",","),IFERROR(NUMBERVALUE(CriteriTecnici!$K5492,",","."),0))),4)&amp;""),",",".")&amp;", "&amp;CHAR(34)&amp;"denominator"&amp;CHAR(34)&amp;": "&amp;SUBSTITUTE(TRIM(ROUND(IFERROR(CriteriTecnici!$L5492*1,IFERROR(NUMBERVALUE(CriteriTecnici!$L5492,".",","),IFERROR(NUMBERVALUE(CriteriTecnici!$L5492,",","."),0))),4)&amp;""),",",".")&amp;", "&amp;CHAR(34)&amp;"flag"&amp;CHAR(34)&amp;": "&amp;SUBSTITUTE(TRIM(ROUND(IFERROR(CriteriTecnici!$M5492*1,IFERROR(NUMBERVALUE(CriteriTecnici!$M5492,".",","),IFERROR(NUMBERVALUE(CriteriTecnici!$M5492,",","."),0))),4)&amp;""),",",".")&amp;", "&amp;CHAR(34)&amp;"rawScore"&amp;CHAR(34)&amp;": "&amp;SUBSTITUTE(TRIM(ROUND(IFERROR(CriteriTecnici!$O5492*1,IFERROR(NUMBERVALUE(CriteriTecnici!$O5492,".",","),IFERROR(NUMBERVALUE(CriteriTecnici!$O5492,",","."),0))),4)&amp;""),",",".")&amp;CHAR(125)&amp;IF(TRUE,",",""))</f>
        <v/>
      </c>
    </row>
    <row r="5713">
      <c r="A5713" s="38">
        <f>IF(CriteriTecnici!$A5493="","","    "&amp;CHAR(123)&amp;CHAR(34)&amp;"bidderId"&amp;CHAR(34)&amp;": "&amp;CHAR(34)&amp;SUBSTITUTE(CriteriTecnici!$A5493,CHAR(34),"'")&amp;CHAR(34)&amp;", "&amp;CHAR(34)&amp;"lotId"&amp;CHAR(34)&amp;": "&amp;CHAR(34)&amp;SUBSTITUTE(CriteriTecnici!$C5493,CHAR(34),"'")&amp;CHAR(34)&amp;", "&amp;CHAR(34)&amp;"criterionId"&amp;CHAR(34)&amp;": "&amp;CHAR(34)&amp;SUBSTITUTE(CriteriTecnici!$D5493,CHAR(34),"'")&amp;CHAR(34)&amp;", "&amp;CHAR(34)&amp;"kind"&amp;CHAR(34)&amp;": "&amp;CHAR(34)&amp;SUBSTITUTE(CriteriTecnici!$F5493,CHAR(34),"'")&amp;CHAR(34)&amp;", "&amp;CHAR(34)&amp;"value"&amp;CHAR(34)&amp;": "&amp;SUBSTITUTE(TRIM(ROUND(IFERROR(CriteriTecnici!$N5493*1,IFERROR(NUMBERVALUE(CriteriTecnici!$N5493,".",","),IFERROR(NUMBERVALUE(CriteriTecnici!$N5493,",","."),0))),4)&amp;""),",",".")&amp;", "&amp;CHAR(34)&amp;"numerator"&amp;CHAR(34)&amp;": "&amp;SUBSTITUTE(TRIM(ROUND(IFERROR(CriteriTecnici!$K5493*1,IFERROR(NUMBERVALUE(CriteriTecnici!$K5493,".",","),IFERROR(NUMBERVALUE(CriteriTecnici!$K5493,",","."),0))),4)&amp;""),",",".")&amp;", "&amp;CHAR(34)&amp;"denominator"&amp;CHAR(34)&amp;": "&amp;SUBSTITUTE(TRIM(ROUND(IFERROR(CriteriTecnici!$L5493*1,IFERROR(NUMBERVALUE(CriteriTecnici!$L5493,".",","),IFERROR(NUMBERVALUE(CriteriTecnici!$L5493,",","."),0))),4)&amp;""),",",".")&amp;", "&amp;CHAR(34)&amp;"flag"&amp;CHAR(34)&amp;": "&amp;SUBSTITUTE(TRIM(ROUND(IFERROR(CriteriTecnici!$M5493*1,IFERROR(NUMBERVALUE(CriteriTecnici!$M5493,".",","),IFERROR(NUMBERVALUE(CriteriTecnici!$M5493,",","."),0))),4)&amp;""),",",".")&amp;", "&amp;CHAR(34)&amp;"rawScore"&amp;CHAR(34)&amp;": "&amp;SUBSTITUTE(TRIM(ROUND(IFERROR(CriteriTecnici!$O5493*1,IFERROR(NUMBERVALUE(CriteriTecnici!$O5493,".",","),IFERROR(NUMBERVALUE(CriteriTecnici!$O5493,",","."),0))),4)&amp;""),",",".")&amp;CHAR(125)&amp;IF(TRUE,",",""))</f>
        <v/>
      </c>
    </row>
    <row r="5714">
      <c r="A5714" s="38">
        <f>IF(CriteriTecnici!$A5494="","","    "&amp;CHAR(123)&amp;CHAR(34)&amp;"bidderId"&amp;CHAR(34)&amp;": "&amp;CHAR(34)&amp;SUBSTITUTE(CriteriTecnici!$A5494,CHAR(34),"'")&amp;CHAR(34)&amp;", "&amp;CHAR(34)&amp;"lotId"&amp;CHAR(34)&amp;": "&amp;CHAR(34)&amp;SUBSTITUTE(CriteriTecnici!$C5494,CHAR(34),"'")&amp;CHAR(34)&amp;", "&amp;CHAR(34)&amp;"criterionId"&amp;CHAR(34)&amp;": "&amp;CHAR(34)&amp;SUBSTITUTE(CriteriTecnici!$D5494,CHAR(34),"'")&amp;CHAR(34)&amp;", "&amp;CHAR(34)&amp;"kind"&amp;CHAR(34)&amp;": "&amp;CHAR(34)&amp;SUBSTITUTE(CriteriTecnici!$F5494,CHAR(34),"'")&amp;CHAR(34)&amp;", "&amp;CHAR(34)&amp;"value"&amp;CHAR(34)&amp;": "&amp;SUBSTITUTE(TRIM(ROUND(IFERROR(CriteriTecnici!$N5494*1,IFERROR(NUMBERVALUE(CriteriTecnici!$N5494,".",","),IFERROR(NUMBERVALUE(CriteriTecnici!$N5494,",","."),0))),4)&amp;""),",",".")&amp;", "&amp;CHAR(34)&amp;"numerator"&amp;CHAR(34)&amp;": "&amp;SUBSTITUTE(TRIM(ROUND(IFERROR(CriteriTecnici!$K5494*1,IFERROR(NUMBERVALUE(CriteriTecnici!$K5494,".",","),IFERROR(NUMBERVALUE(CriteriTecnici!$K5494,",","."),0))),4)&amp;""),",",".")&amp;", "&amp;CHAR(34)&amp;"denominator"&amp;CHAR(34)&amp;": "&amp;SUBSTITUTE(TRIM(ROUND(IFERROR(CriteriTecnici!$L5494*1,IFERROR(NUMBERVALUE(CriteriTecnici!$L5494,".",","),IFERROR(NUMBERVALUE(CriteriTecnici!$L5494,",","."),0))),4)&amp;""),",",".")&amp;", "&amp;CHAR(34)&amp;"flag"&amp;CHAR(34)&amp;": "&amp;SUBSTITUTE(TRIM(ROUND(IFERROR(CriteriTecnici!$M5494*1,IFERROR(NUMBERVALUE(CriteriTecnici!$M5494,".",","),IFERROR(NUMBERVALUE(CriteriTecnici!$M5494,",","."),0))),4)&amp;""),",",".")&amp;", "&amp;CHAR(34)&amp;"rawScore"&amp;CHAR(34)&amp;": "&amp;SUBSTITUTE(TRIM(ROUND(IFERROR(CriteriTecnici!$O5494*1,IFERROR(NUMBERVALUE(CriteriTecnici!$O5494,".",","),IFERROR(NUMBERVALUE(CriteriTecnici!$O5494,",","."),0))),4)&amp;""),",",".")&amp;CHAR(125)&amp;IF(TRUE,",",""))</f>
        <v/>
      </c>
    </row>
    <row r="5715">
      <c r="A5715" s="38">
        <f>IF(CriteriTecnici!$A5495="","","    "&amp;CHAR(123)&amp;CHAR(34)&amp;"bidderId"&amp;CHAR(34)&amp;": "&amp;CHAR(34)&amp;SUBSTITUTE(CriteriTecnici!$A5495,CHAR(34),"'")&amp;CHAR(34)&amp;", "&amp;CHAR(34)&amp;"lotId"&amp;CHAR(34)&amp;": "&amp;CHAR(34)&amp;SUBSTITUTE(CriteriTecnici!$C5495,CHAR(34),"'")&amp;CHAR(34)&amp;", "&amp;CHAR(34)&amp;"criterionId"&amp;CHAR(34)&amp;": "&amp;CHAR(34)&amp;SUBSTITUTE(CriteriTecnici!$D5495,CHAR(34),"'")&amp;CHAR(34)&amp;", "&amp;CHAR(34)&amp;"kind"&amp;CHAR(34)&amp;": "&amp;CHAR(34)&amp;SUBSTITUTE(CriteriTecnici!$F5495,CHAR(34),"'")&amp;CHAR(34)&amp;", "&amp;CHAR(34)&amp;"value"&amp;CHAR(34)&amp;": "&amp;SUBSTITUTE(TRIM(ROUND(IFERROR(CriteriTecnici!$N5495*1,IFERROR(NUMBERVALUE(CriteriTecnici!$N5495,".",","),IFERROR(NUMBERVALUE(CriteriTecnici!$N5495,",","."),0))),4)&amp;""),",",".")&amp;", "&amp;CHAR(34)&amp;"numerator"&amp;CHAR(34)&amp;": "&amp;SUBSTITUTE(TRIM(ROUND(IFERROR(CriteriTecnici!$K5495*1,IFERROR(NUMBERVALUE(CriteriTecnici!$K5495,".",","),IFERROR(NUMBERVALUE(CriteriTecnici!$K5495,",","."),0))),4)&amp;""),",",".")&amp;", "&amp;CHAR(34)&amp;"denominator"&amp;CHAR(34)&amp;": "&amp;SUBSTITUTE(TRIM(ROUND(IFERROR(CriteriTecnici!$L5495*1,IFERROR(NUMBERVALUE(CriteriTecnici!$L5495,".",","),IFERROR(NUMBERVALUE(CriteriTecnici!$L5495,",","."),0))),4)&amp;""),",",".")&amp;", "&amp;CHAR(34)&amp;"flag"&amp;CHAR(34)&amp;": "&amp;SUBSTITUTE(TRIM(ROUND(IFERROR(CriteriTecnici!$M5495*1,IFERROR(NUMBERVALUE(CriteriTecnici!$M5495,".",","),IFERROR(NUMBERVALUE(CriteriTecnici!$M5495,",","."),0))),4)&amp;""),",",".")&amp;", "&amp;CHAR(34)&amp;"rawScore"&amp;CHAR(34)&amp;": "&amp;SUBSTITUTE(TRIM(ROUND(IFERROR(CriteriTecnici!$O5495*1,IFERROR(NUMBERVALUE(CriteriTecnici!$O5495,".",","),IFERROR(NUMBERVALUE(CriteriTecnici!$O5495,",","."),0))),4)&amp;""),",",".")&amp;CHAR(125)&amp;IF(TRUE,",",""))</f>
        <v/>
      </c>
    </row>
    <row r="5716">
      <c r="A5716" s="38">
        <f>IF(CriteriTecnici!$A5496="","","    "&amp;CHAR(123)&amp;CHAR(34)&amp;"bidderId"&amp;CHAR(34)&amp;": "&amp;CHAR(34)&amp;SUBSTITUTE(CriteriTecnici!$A5496,CHAR(34),"'")&amp;CHAR(34)&amp;", "&amp;CHAR(34)&amp;"lotId"&amp;CHAR(34)&amp;": "&amp;CHAR(34)&amp;SUBSTITUTE(CriteriTecnici!$C5496,CHAR(34),"'")&amp;CHAR(34)&amp;", "&amp;CHAR(34)&amp;"criterionId"&amp;CHAR(34)&amp;": "&amp;CHAR(34)&amp;SUBSTITUTE(CriteriTecnici!$D5496,CHAR(34),"'")&amp;CHAR(34)&amp;", "&amp;CHAR(34)&amp;"kind"&amp;CHAR(34)&amp;": "&amp;CHAR(34)&amp;SUBSTITUTE(CriteriTecnici!$F5496,CHAR(34),"'")&amp;CHAR(34)&amp;", "&amp;CHAR(34)&amp;"value"&amp;CHAR(34)&amp;": "&amp;SUBSTITUTE(TRIM(ROUND(IFERROR(CriteriTecnici!$N5496*1,IFERROR(NUMBERVALUE(CriteriTecnici!$N5496,".",","),IFERROR(NUMBERVALUE(CriteriTecnici!$N5496,",","."),0))),4)&amp;""),",",".")&amp;", "&amp;CHAR(34)&amp;"numerator"&amp;CHAR(34)&amp;": "&amp;SUBSTITUTE(TRIM(ROUND(IFERROR(CriteriTecnici!$K5496*1,IFERROR(NUMBERVALUE(CriteriTecnici!$K5496,".",","),IFERROR(NUMBERVALUE(CriteriTecnici!$K5496,",","."),0))),4)&amp;""),",",".")&amp;", "&amp;CHAR(34)&amp;"denominator"&amp;CHAR(34)&amp;": "&amp;SUBSTITUTE(TRIM(ROUND(IFERROR(CriteriTecnici!$L5496*1,IFERROR(NUMBERVALUE(CriteriTecnici!$L5496,".",","),IFERROR(NUMBERVALUE(CriteriTecnici!$L5496,",","."),0))),4)&amp;""),",",".")&amp;", "&amp;CHAR(34)&amp;"flag"&amp;CHAR(34)&amp;": "&amp;SUBSTITUTE(TRIM(ROUND(IFERROR(CriteriTecnici!$M5496*1,IFERROR(NUMBERVALUE(CriteriTecnici!$M5496,".",","),IFERROR(NUMBERVALUE(CriteriTecnici!$M5496,",","."),0))),4)&amp;""),",",".")&amp;", "&amp;CHAR(34)&amp;"rawScore"&amp;CHAR(34)&amp;": "&amp;SUBSTITUTE(TRIM(ROUND(IFERROR(CriteriTecnici!$O5496*1,IFERROR(NUMBERVALUE(CriteriTecnici!$O5496,".",","),IFERROR(NUMBERVALUE(CriteriTecnici!$O5496,",","."),0))),4)&amp;""),",",".")&amp;CHAR(125)&amp;IF(TRUE,",",""))</f>
        <v/>
      </c>
    </row>
    <row r="5717">
      <c r="A5717" s="38">
        <f>IF(CriteriTecnici!$A5497="","","    "&amp;CHAR(123)&amp;CHAR(34)&amp;"bidderId"&amp;CHAR(34)&amp;": "&amp;CHAR(34)&amp;SUBSTITUTE(CriteriTecnici!$A5497,CHAR(34),"'")&amp;CHAR(34)&amp;", "&amp;CHAR(34)&amp;"lotId"&amp;CHAR(34)&amp;": "&amp;CHAR(34)&amp;SUBSTITUTE(CriteriTecnici!$C5497,CHAR(34),"'")&amp;CHAR(34)&amp;", "&amp;CHAR(34)&amp;"criterionId"&amp;CHAR(34)&amp;": "&amp;CHAR(34)&amp;SUBSTITUTE(CriteriTecnici!$D5497,CHAR(34),"'")&amp;CHAR(34)&amp;", "&amp;CHAR(34)&amp;"kind"&amp;CHAR(34)&amp;": "&amp;CHAR(34)&amp;SUBSTITUTE(CriteriTecnici!$F5497,CHAR(34),"'")&amp;CHAR(34)&amp;", "&amp;CHAR(34)&amp;"value"&amp;CHAR(34)&amp;": "&amp;SUBSTITUTE(TRIM(ROUND(IFERROR(CriteriTecnici!$N5497*1,IFERROR(NUMBERVALUE(CriteriTecnici!$N5497,".",","),IFERROR(NUMBERVALUE(CriteriTecnici!$N5497,",","."),0))),4)&amp;""),",",".")&amp;", "&amp;CHAR(34)&amp;"numerator"&amp;CHAR(34)&amp;": "&amp;SUBSTITUTE(TRIM(ROUND(IFERROR(CriteriTecnici!$K5497*1,IFERROR(NUMBERVALUE(CriteriTecnici!$K5497,".",","),IFERROR(NUMBERVALUE(CriteriTecnici!$K5497,",","."),0))),4)&amp;""),",",".")&amp;", "&amp;CHAR(34)&amp;"denominator"&amp;CHAR(34)&amp;": "&amp;SUBSTITUTE(TRIM(ROUND(IFERROR(CriteriTecnici!$L5497*1,IFERROR(NUMBERVALUE(CriteriTecnici!$L5497,".",","),IFERROR(NUMBERVALUE(CriteriTecnici!$L5497,",","."),0))),4)&amp;""),",",".")&amp;", "&amp;CHAR(34)&amp;"flag"&amp;CHAR(34)&amp;": "&amp;SUBSTITUTE(TRIM(ROUND(IFERROR(CriteriTecnici!$M5497*1,IFERROR(NUMBERVALUE(CriteriTecnici!$M5497,".",","),IFERROR(NUMBERVALUE(CriteriTecnici!$M5497,",","."),0))),4)&amp;""),",",".")&amp;", "&amp;CHAR(34)&amp;"rawScore"&amp;CHAR(34)&amp;": "&amp;SUBSTITUTE(TRIM(ROUND(IFERROR(CriteriTecnici!$O5497*1,IFERROR(NUMBERVALUE(CriteriTecnici!$O5497,".",","),IFERROR(NUMBERVALUE(CriteriTecnici!$O5497,",","."),0))),4)&amp;""),",",".")&amp;CHAR(125)&amp;IF(TRUE,",",""))</f>
        <v/>
      </c>
    </row>
    <row r="5718">
      <c r="A5718" s="38">
        <f>IF(CriteriTecnici!$A5498="","","    "&amp;CHAR(123)&amp;CHAR(34)&amp;"bidderId"&amp;CHAR(34)&amp;": "&amp;CHAR(34)&amp;SUBSTITUTE(CriteriTecnici!$A5498,CHAR(34),"'")&amp;CHAR(34)&amp;", "&amp;CHAR(34)&amp;"lotId"&amp;CHAR(34)&amp;": "&amp;CHAR(34)&amp;SUBSTITUTE(CriteriTecnici!$C5498,CHAR(34),"'")&amp;CHAR(34)&amp;", "&amp;CHAR(34)&amp;"criterionId"&amp;CHAR(34)&amp;": "&amp;CHAR(34)&amp;SUBSTITUTE(CriteriTecnici!$D5498,CHAR(34),"'")&amp;CHAR(34)&amp;", "&amp;CHAR(34)&amp;"kind"&amp;CHAR(34)&amp;": "&amp;CHAR(34)&amp;SUBSTITUTE(CriteriTecnici!$F5498,CHAR(34),"'")&amp;CHAR(34)&amp;", "&amp;CHAR(34)&amp;"value"&amp;CHAR(34)&amp;": "&amp;SUBSTITUTE(TRIM(ROUND(IFERROR(CriteriTecnici!$N5498*1,IFERROR(NUMBERVALUE(CriteriTecnici!$N5498,".",","),IFERROR(NUMBERVALUE(CriteriTecnici!$N5498,",","."),0))),4)&amp;""),",",".")&amp;", "&amp;CHAR(34)&amp;"numerator"&amp;CHAR(34)&amp;": "&amp;SUBSTITUTE(TRIM(ROUND(IFERROR(CriteriTecnici!$K5498*1,IFERROR(NUMBERVALUE(CriteriTecnici!$K5498,".",","),IFERROR(NUMBERVALUE(CriteriTecnici!$K5498,",","."),0))),4)&amp;""),",",".")&amp;", "&amp;CHAR(34)&amp;"denominator"&amp;CHAR(34)&amp;": "&amp;SUBSTITUTE(TRIM(ROUND(IFERROR(CriteriTecnici!$L5498*1,IFERROR(NUMBERVALUE(CriteriTecnici!$L5498,".",","),IFERROR(NUMBERVALUE(CriteriTecnici!$L5498,",","."),0))),4)&amp;""),",",".")&amp;", "&amp;CHAR(34)&amp;"flag"&amp;CHAR(34)&amp;": "&amp;SUBSTITUTE(TRIM(ROUND(IFERROR(CriteriTecnici!$M5498*1,IFERROR(NUMBERVALUE(CriteriTecnici!$M5498,".",","),IFERROR(NUMBERVALUE(CriteriTecnici!$M5498,",","."),0))),4)&amp;""),",",".")&amp;", "&amp;CHAR(34)&amp;"rawScore"&amp;CHAR(34)&amp;": "&amp;SUBSTITUTE(TRIM(ROUND(IFERROR(CriteriTecnici!$O5498*1,IFERROR(NUMBERVALUE(CriteriTecnici!$O5498,".",","),IFERROR(NUMBERVALUE(CriteriTecnici!$O5498,",","."),0))),4)&amp;""),",",".")&amp;CHAR(125)&amp;IF(TRUE,",",""))</f>
        <v/>
      </c>
    </row>
    <row r="5719">
      <c r="A5719" s="38">
        <f>IF(CriteriTecnici!$A5499="","","    "&amp;CHAR(123)&amp;CHAR(34)&amp;"bidderId"&amp;CHAR(34)&amp;": "&amp;CHAR(34)&amp;SUBSTITUTE(CriteriTecnici!$A5499,CHAR(34),"'")&amp;CHAR(34)&amp;", "&amp;CHAR(34)&amp;"lotId"&amp;CHAR(34)&amp;": "&amp;CHAR(34)&amp;SUBSTITUTE(CriteriTecnici!$C5499,CHAR(34),"'")&amp;CHAR(34)&amp;", "&amp;CHAR(34)&amp;"criterionId"&amp;CHAR(34)&amp;": "&amp;CHAR(34)&amp;SUBSTITUTE(CriteriTecnici!$D5499,CHAR(34),"'")&amp;CHAR(34)&amp;", "&amp;CHAR(34)&amp;"kind"&amp;CHAR(34)&amp;": "&amp;CHAR(34)&amp;SUBSTITUTE(CriteriTecnici!$F5499,CHAR(34),"'")&amp;CHAR(34)&amp;", "&amp;CHAR(34)&amp;"value"&amp;CHAR(34)&amp;": "&amp;SUBSTITUTE(TRIM(ROUND(IFERROR(CriteriTecnici!$N5499*1,IFERROR(NUMBERVALUE(CriteriTecnici!$N5499,".",","),IFERROR(NUMBERVALUE(CriteriTecnici!$N5499,",","."),0))),4)&amp;""),",",".")&amp;", "&amp;CHAR(34)&amp;"numerator"&amp;CHAR(34)&amp;": "&amp;SUBSTITUTE(TRIM(ROUND(IFERROR(CriteriTecnici!$K5499*1,IFERROR(NUMBERVALUE(CriteriTecnici!$K5499,".",","),IFERROR(NUMBERVALUE(CriteriTecnici!$K5499,",","."),0))),4)&amp;""),",",".")&amp;", "&amp;CHAR(34)&amp;"denominator"&amp;CHAR(34)&amp;": "&amp;SUBSTITUTE(TRIM(ROUND(IFERROR(CriteriTecnici!$L5499*1,IFERROR(NUMBERVALUE(CriteriTecnici!$L5499,".",","),IFERROR(NUMBERVALUE(CriteriTecnici!$L5499,",","."),0))),4)&amp;""),",",".")&amp;", "&amp;CHAR(34)&amp;"flag"&amp;CHAR(34)&amp;": "&amp;SUBSTITUTE(TRIM(ROUND(IFERROR(CriteriTecnici!$M5499*1,IFERROR(NUMBERVALUE(CriteriTecnici!$M5499,".",","),IFERROR(NUMBERVALUE(CriteriTecnici!$M5499,",","."),0))),4)&amp;""),",",".")&amp;", "&amp;CHAR(34)&amp;"rawScore"&amp;CHAR(34)&amp;": "&amp;SUBSTITUTE(TRIM(ROUND(IFERROR(CriteriTecnici!$O5499*1,IFERROR(NUMBERVALUE(CriteriTecnici!$O5499,".",","),IFERROR(NUMBERVALUE(CriteriTecnici!$O5499,",","."),0))),4)&amp;""),",",".")&amp;CHAR(125)&amp;IF(TRUE,",",""))</f>
        <v/>
      </c>
    </row>
    <row r="5720">
      <c r="A5720" s="38">
        <f>IF(CriteriTecnici!$A5500="","","    "&amp;CHAR(123)&amp;CHAR(34)&amp;"bidderId"&amp;CHAR(34)&amp;": "&amp;CHAR(34)&amp;SUBSTITUTE(CriteriTecnici!$A5500,CHAR(34),"'")&amp;CHAR(34)&amp;", "&amp;CHAR(34)&amp;"lotId"&amp;CHAR(34)&amp;": "&amp;CHAR(34)&amp;SUBSTITUTE(CriteriTecnici!$C5500,CHAR(34),"'")&amp;CHAR(34)&amp;", "&amp;CHAR(34)&amp;"criterionId"&amp;CHAR(34)&amp;": "&amp;CHAR(34)&amp;SUBSTITUTE(CriteriTecnici!$D5500,CHAR(34),"'")&amp;CHAR(34)&amp;", "&amp;CHAR(34)&amp;"kind"&amp;CHAR(34)&amp;": "&amp;CHAR(34)&amp;SUBSTITUTE(CriteriTecnici!$F5500,CHAR(34),"'")&amp;CHAR(34)&amp;", "&amp;CHAR(34)&amp;"value"&amp;CHAR(34)&amp;": "&amp;SUBSTITUTE(TRIM(ROUND(IFERROR(CriteriTecnici!$N5500*1,IFERROR(NUMBERVALUE(CriteriTecnici!$N5500,".",","),IFERROR(NUMBERVALUE(CriteriTecnici!$N5500,",","."),0))),4)&amp;""),",",".")&amp;", "&amp;CHAR(34)&amp;"numerator"&amp;CHAR(34)&amp;": "&amp;SUBSTITUTE(TRIM(ROUND(IFERROR(CriteriTecnici!$K5500*1,IFERROR(NUMBERVALUE(CriteriTecnici!$K5500,".",","),IFERROR(NUMBERVALUE(CriteriTecnici!$K5500,",","."),0))),4)&amp;""),",",".")&amp;", "&amp;CHAR(34)&amp;"denominator"&amp;CHAR(34)&amp;": "&amp;SUBSTITUTE(TRIM(ROUND(IFERROR(CriteriTecnici!$L5500*1,IFERROR(NUMBERVALUE(CriteriTecnici!$L5500,".",","),IFERROR(NUMBERVALUE(CriteriTecnici!$L5500,",","."),0))),4)&amp;""),",",".")&amp;", "&amp;CHAR(34)&amp;"flag"&amp;CHAR(34)&amp;": "&amp;SUBSTITUTE(TRIM(ROUND(IFERROR(CriteriTecnici!$M5500*1,IFERROR(NUMBERVALUE(CriteriTecnici!$M5500,".",","),IFERROR(NUMBERVALUE(CriteriTecnici!$M5500,",","."),0))),4)&amp;""),",",".")&amp;", "&amp;CHAR(34)&amp;"rawScore"&amp;CHAR(34)&amp;": "&amp;SUBSTITUTE(TRIM(ROUND(IFERROR(CriteriTecnici!$O5500*1,IFERROR(NUMBERVALUE(CriteriTecnici!$O5500,".",","),IFERROR(NUMBERVALUE(CriteriTecnici!$O5500,",","."),0))),4)&amp;""),",",".")&amp;CHAR(125)&amp;IF(TRUE,",",""))</f>
        <v/>
      </c>
    </row>
    <row r="5721">
      <c r="A5721" s="38">
        <f>IF(CriteriTecnici!$A5501="","","    "&amp;CHAR(123)&amp;CHAR(34)&amp;"bidderId"&amp;CHAR(34)&amp;": "&amp;CHAR(34)&amp;SUBSTITUTE(CriteriTecnici!$A5501,CHAR(34),"'")&amp;CHAR(34)&amp;", "&amp;CHAR(34)&amp;"lotId"&amp;CHAR(34)&amp;": "&amp;CHAR(34)&amp;SUBSTITUTE(CriteriTecnici!$C5501,CHAR(34),"'")&amp;CHAR(34)&amp;", "&amp;CHAR(34)&amp;"criterionId"&amp;CHAR(34)&amp;": "&amp;CHAR(34)&amp;SUBSTITUTE(CriteriTecnici!$D5501,CHAR(34),"'")&amp;CHAR(34)&amp;", "&amp;CHAR(34)&amp;"kind"&amp;CHAR(34)&amp;": "&amp;CHAR(34)&amp;SUBSTITUTE(CriteriTecnici!$F5501,CHAR(34),"'")&amp;CHAR(34)&amp;", "&amp;CHAR(34)&amp;"value"&amp;CHAR(34)&amp;": "&amp;SUBSTITUTE(TRIM(ROUND(IFERROR(CriteriTecnici!$N5501*1,IFERROR(NUMBERVALUE(CriteriTecnici!$N5501,".",","),IFERROR(NUMBERVALUE(CriteriTecnici!$N5501,",","."),0))),4)&amp;""),",",".")&amp;", "&amp;CHAR(34)&amp;"numerator"&amp;CHAR(34)&amp;": "&amp;SUBSTITUTE(TRIM(ROUND(IFERROR(CriteriTecnici!$K5501*1,IFERROR(NUMBERVALUE(CriteriTecnici!$K5501,".",","),IFERROR(NUMBERVALUE(CriteriTecnici!$K5501,",","."),0))),4)&amp;""),",",".")&amp;", "&amp;CHAR(34)&amp;"denominator"&amp;CHAR(34)&amp;": "&amp;SUBSTITUTE(TRIM(ROUND(IFERROR(CriteriTecnici!$L5501*1,IFERROR(NUMBERVALUE(CriteriTecnici!$L5501,".",","),IFERROR(NUMBERVALUE(CriteriTecnici!$L5501,",","."),0))),4)&amp;""),",",".")&amp;", "&amp;CHAR(34)&amp;"flag"&amp;CHAR(34)&amp;": "&amp;SUBSTITUTE(TRIM(ROUND(IFERROR(CriteriTecnici!$M5501*1,IFERROR(NUMBERVALUE(CriteriTecnici!$M5501,".",","),IFERROR(NUMBERVALUE(CriteriTecnici!$M5501,",","."),0))),4)&amp;""),",",".")&amp;", "&amp;CHAR(34)&amp;"rawScore"&amp;CHAR(34)&amp;": "&amp;SUBSTITUTE(TRIM(ROUND(IFERROR(CriteriTecnici!$O5501*1,IFERROR(NUMBERVALUE(CriteriTecnici!$O5501,".",","),IFERROR(NUMBERVALUE(CriteriTecnici!$O5501,",","."),0))),4)&amp;""),",",".")&amp;CHAR(125)&amp;IF(TRUE,",",""))</f>
        <v/>
      </c>
    </row>
    <row r="5722">
      <c r="A5722" s="38">
        <f>IF(CriteriTecnici!$A5502="","","    "&amp;CHAR(123)&amp;CHAR(34)&amp;"bidderId"&amp;CHAR(34)&amp;": "&amp;CHAR(34)&amp;SUBSTITUTE(CriteriTecnici!$A5502,CHAR(34),"'")&amp;CHAR(34)&amp;", "&amp;CHAR(34)&amp;"lotId"&amp;CHAR(34)&amp;": "&amp;CHAR(34)&amp;SUBSTITUTE(CriteriTecnici!$C5502,CHAR(34),"'")&amp;CHAR(34)&amp;", "&amp;CHAR(34)&amp;"criterionId"&amp;CHAR(34)&amp;": "&amp;CHAR(34)&amp;SUBSTITUTE(CriteriTecnici!$D5502,CHAR(34),"'")&amp;CHAR(34)&amp;", "&amp;CHAR(34)&amp;"kind"&amp;CHAR(34)&amp;": "&amp;CHAR(34)&amp;SUBSTITUTE(CriteriTecnici!$F5502,CHAR(34),"'")&amp;CHAR(34)&amp;", "&amp;CHAR(34)&amp;"value"&amp;CHAR(34)&amp;": "&amp;SUBSTITUTE(TRIM(ROUND(IFERROR(CriteriTecnici!$N5502*1,IFERROR(NUMBERVALUE(CriteriTecnici!$N5502,".",","),IFERROR(NUMBERVALUE(CriteriTecnici!$N5502,",","."),0))),4)&amp;""),",",".")&amp;", "&amp;CHAR(34)&amp;"numerator"&amp;CHAR(34)&amp;": "&amp;SUBSTITUTE(TRIM(ROUND(IFERROR(CriteriTecnici!$K5502*1,IFERROR(NUMBERVALUE(CriteriTecnici!$K5502,".",","),IFERROR(NUMBERVALUE(CriteriTecnici!$K5502,",","."),0))),4)&amp;""),",",".")&amp;", "&amp;CHAR(34)&amp;"denominator"&amp;CHAR(34)&amp;": "&amp;SUBSTITUTE(TRIM(ROUND(IFERROR(CriteriTecnici!$L5502*1,IFERROR(NUMBERVALUE(CriteriTecnici!$L5502,".",","),IFERROR(NUMBERVALUE(CriteriTecnici!$L5502,",","."),0))),4)&amp;""),",",".")&amp;", "&amp;CHAR(34)&amp;"flag"&amp;CHAR(34)&amp;": "&amp;SUBSTITUTE(TRIM(ROUND(IFERROR(CriteriTecnici!$M5502*1,IFERROR(NUMBERVALUE(CriteriTecnici!$M5502,".",","),IFERROR(NUMBERVALUE(CriteriTecnici!$M5502,",","."),0))),4)&amp;""),",",".")&amp;", "&amp;CHAR(34)&amp;"rawScore"&amp;CHAR(34)&amp;": "&amp;SUBSTITUTE(TRIM(ROUND(IFERROR(CriteriTecnici!$O5502*1,IFERROR(NUMBERVALUE(CriteriTecnici!$O5502,".",","),IFERROR(NUMBERVALUE(CriteriTecnici!$O5502,",","."),0))),4)&amp;""),",",".")&amp;CHAR(125)&amp;IF(TRUE,",",""))</f>
        <v/>
      </c>
    </row>
    <row r="5723">
      <c r="A5723" s="38">
        <f>IF(CriteriTecnici!$A5503="","","    "&amp;CHAR(123)&amp;CHAR(34)&amp;"bidderId"&amp;CHAR(34)&amp;": "&amp;CHAR(34)&amp;SUBSTITUTE(CriteriTecnici!$A5503,CHAR(34),"'")&amp;CHAR(34)&amp;", "&amp;CHAR(34)&amp;"lotId"&amp;CHAR(34)&amp;": "&amp;CHAR(34)&amp;SUBSTITUTE(CriteriTecnici!$C5503,CHAR(34),"'")&amp;CHAR(34)&amp;", "&amp;CHAR(34)&amp;"criterionId"&amp;CHAR(34)&amp;": "&amp;CHAR(34)&amp;SUBSTITUTE(CriteriTecnici!$D5503,CHAR(34),"'")&amp;CHAR(34)&amp;", "&amp;CHAR(34)&amp;"kind"&amp;CHAR(34)&amp;": "&amp;CHAR(34)&amp;SUBSTITUTE(CriteriTecnici!$F5503,CHAR(34),"'")&amp;CHAR(34)&amp;", "&amp;CHAR(34)&amp;"value"&amp;CHAR(34)&amp;": "&amp;SUBSTITUTE(TRIM(ROUND(IFERROR(CriteriTecnici!$N5503*1,IFERROR(NUMBERVALUE(CriteriTecnici!$N5503,".",","),IFERROR(NUMBERVALUE(CriteriTecnici!$N5503,",","."),0))),4)&amp;""),",",".")&amp;", "&amp;CHAR(34)&amp;"numerator"&amp;CHAR(34)&amp;": "&amp;SUBSTITUTE(TRIM(ROUND(IFERROR(CriteriTecnici!$K5503*1,IFERROR(NUMBERVALUE(CriteriTecnici!$K5503,".",","),IFERROR(NUMBERVALUE(CriteriTecnici!$K5503,",","."),0))),4)&amp;""),",",".")&amp;", "&amp;CHAR(34)&amp;"denominator"&amp;CHAR(34)&amp;": "&amp;SUBSTITUTE(TRIM(ROUND(IFERROR(CriteriTecnici!$L5503*1,IFERROR(NUMBERVALUE(CriteriTecnici!$L5503,".",","),IFERROR(NUMBERVALUE(CriteriTecnici!$L5503,",","."),0))),4)&amp;""),",",".")&amp;", "&amp;CHAR(34)&amp;"flag"&amp;CHAR(34)&amp;": "&amp;SUBSTITUTE(TRIM(ROUND(IFERROR(CriteriTecnici!$M5503*1,IFERROR(NUMBERVALUE(CriteriTecnici!$M5503,".",","),IFERROR(NUMBERVALUE(CriteriTecnici!$M5503,",","."),0))),4)&amp;""),",",".")&amp;", "&amp;CHAR(34)&amp;"rawScore"&amp;CHAR(34)&amp;": "&amp;SUBSTITUTE(TRIM(ROUND(IFERROR(CriteriTecnici!$O5503*1,IFERROR(NUMBERVALUE(CriteriTecnici!$O5503,".",","),IFERROR(NUMBERVALUE(CriteriTecnici!$O5503,",","."),0))),4)&amp;""),",",".")&amp;CHAR(125)&amp;IF(TRUE,",",""))</f>
        <v/>
      </c>
    </row>
    <row r="5724">
      <c r="A5724" s="38">
        <f>IF(CriteriTecnici!$A5504="","","    "&amp;CHAR(123)&amp;CHAR(34)&amp;"bidderId"&amp;CHAR(34)&amp;": "&amp;CHAR(34)&amp;SUBSTITUTE(CriteriTecnici!$A5504,CHAR(34),"'")&amp;CHAR(34)&amp;", "&amp;CHAR(34)&amp;"lotId"&amp;CHAR(34)&amp;": "&amp;CHAR(34)&amp;SUBSTITUTE(CriteriTecnici!$C5504,CHAR(34),"'")&amp;CHAR(34)&amp;", "&amp;CHAR(34)&amp;"criterionId"&amp;CHAR(34)&amp;": "&amp;CHAR(34)&amp;SUBSTITUTE(CriteriTecnici!$D5504,CHAR(34),"'")&amp;CHAR(34)&amp;", "&amp;CHAR(34)&amp;"kind"&amp;CHAR(34)&amp;": "&amp;CHAR(34)&amp;SUBSTITUTE(CriteriTecnici!$F5504,CHAR(34),"'")&amp;CHAR(34)&amp;", "&amp;CHAR(34)&amp;"value"&amp;CHAR(34)&amp;": "&amp;SUBSTITUTE(TRIM(ROUND(IFERROR(CriteriTecnici!$N5504*1,IFERROR(NUMBERVALUE(CriteriTecnici!$N5504,".",","),IFERROR(NUMBERVALUE(CriteriTecnici!$N5504,",","."),0))),4)&amp;""),",",".")&amp;", "&amp;CHAR(34)&amp;"numerator"&amp;CHAR(34)&amp;": "&amp;SUBSTITUTE(TRIM(ROUND(IFERROR(CriteriTecnici!$K5504*1,IFERROR(NUMBERVALUE(CriteriTecnici!$K5504,".",","),IFERROR(NUMBERVALUE(CriteriTecnici!$K5504,",","."),0))),4)&amp;""),",",".")&amp;", "&amp;CHAR(34)&amp;"denominator"&amp;CHAR(34)&amp;": "&amp;SUBSTITUTE(TRIM(ROUND(IFERROR(CriteriTecnici!$L5504*1,IFERROR(NUMBERVALUE(CriteriTecnici!$L5504,".",","),IFERROR(NUMBERVALUE(CriteriTecnici!$L5504,",","."),0))),4)&amp;""),",",".")&amp;", "&amp;CHAR(34)&amp;"flag"&amp;CHAR(34)&amp;": "&amp;SUBSTITUTE(TRIM(ROUND(IFERROR(CriteriTecnici!$M5504*1,IFERROR(NUMBERVALUE(CriteriTecnici!$M5504,".",","),IFERROR(NUMBERVALUE(CriteriTecnici!$M5504,",","."),0))),4)&amp;""),",",".")&amp;", "&amp;CHAR(34)&amp;"rawScore"&amp;CHAR(34)&amp;": "&amp;SUBSTITUTE(TRIM(ROUND(IFERROR(CriteriTecnici!$O5504*1,IFERROR(NUMBERVALUE(CriteriTecnici!$O5504,".",","),IFERROR(NUMBERVALUE(CriteriTecnici!$O5504,",","."),0))),4)&amp;""),",",".")&amp;CHAR(125)&amp;IF(TRUE,",",""))</f>
        <v/>
      </c>
    </row>
    <row r="5725">
      <c r="A5725" s="38">
        <f>IF(CriteriTecnici!$A5505="","","    "&amp;CHAR(123)&amp;CHAR(34)&amp;"bidderId"&amp;CHAR(34)&amp;": "&amp;CHAR(34)&amp;SUBSTITUTE(CriteriTecnici!$A5505,CHAR(34),"'")&amp;CHAR(34)&amp;", "&amp;CHAR(34)&amp;"lotId"&amp;CHAR(34)&amp;": "&amp;CHAR(34)&amp;SUBSTITUTE(CriteriTecnici!$C5505,CHAR(34),"'")&amp;CHAR(34)&amp;", "&amp;CHAR(34)&amp;"criterionId"&amp;CHAR(34)&amp;": "&amp;CHAR(34)&amp;SUBSTITUTE(CriteriTecnici!$D5505,CHAR(34),"'")&amp;CHAR(34)&amp;", "&amp;CHAR(34)&amp;"kind"&amp;CHAR(34)&amp;": "&amp;CHAR(34)&amp;SUBSTITUTE(CriteriTecnici!$F5505,CHAR(34),"'")&amp;CHAR(34)&amp;", "&amp;CHAR(34)&amp;"value"&amp;CHAR(34)&amp;": "&amp;SUBSTITUTE(TRIM(ROUND(IFERROR(CriteriTecnici!$N5505*1,IFERROR(NUMBERVALUE(CriteriTecnici!$N5505,".",","),IFERROR(NUMBERVALUE(CriteriTecnici!$N5505,",","."),0))),4)&amp;""),",",".")&amp;", "&amp;CHAR(34)&amp;"numerator"&amp;CHAR(34)&amp;": "&amp;SUBSTITUTE(TRIM(ROUND(IFERROR(CriteriTecnici!$K5505*1,IFERROR(NUMBERVALUE(CriteriTecnici!$K5505,".",","),IFERROR(NUMBERVALUE(CriteriTecnici!$K5505,",","."),0))),4)&amp;""),",",".")&amp;", "&amp;CHAR(34)&amp;"denominator"&amp;CHAR(34)&amp;": "&amp;SUBSTITUTE(TRIM(ROUND(IFERROR(CriteriTecnici!$L5505*1,IFERROR(NUMBERVALUE(CriteriTecnici!$L5505,".",","),IFERROR(NUMBERVALUE(CriteriTecnici!$L5505,",","."),0))),4)&amp;""),",",".")&amp;", "&amp;CHAR(34)&amp;"flag"&amp;CHAR(34)&amp;": "&amp;SUBSTITUTE(TRIM(ROUND(IFERROR(CriteriTecnici!$M5505*1,IFERROR(NUMBERVALUE(CriteriTecnici!$M5505,".",","),IFERROR(NUMBERVALUE(CriteriTecnici!$M5505,",","."),0))),4)&amp;""),",",".")&amp;", "&amp;CHAR(34)&amp;"rawScore"&amp;CHAR(34)&amp;": "&amp;SUBSTITUTE(TRIM(ROUND(IFERROR(CriteriTecnici!$O5505*1,IFERROR(NUMBERVALUE(CriteriTecnici!$O5505,".",","),IFERROR(NUMBERVALUE(CriteriTecnici!$O5505,",","."),0))),4)&amp;""),",",".")&amp;CHAR(125)&amp;IF(TRUE,",",""))</f>
        <v/>
      </c>
    </row>
    <row r="5726">
      <c r="A5726" s="38">
        <f>IF(CriteriTecnici!$A5506="","","    "&amp;CHAR(123)&amp;CHAR(34)&amp;"bidderId"&amp;CHAR(34)&amp;": "&amp;CHAR(34)&amp;SUBSTITUTE(CriteriTecnici!$A5506,CHAR(34),"'")&amp;CHAR(34)&amp;", "&amp;CHAR(34)&amp;"lotId"&amp;CHAR(34)&amp;": "&amp;CHAR(34)&amp;SUBSTITUTE(CriteriTecnici!$C5506,CHAR(34),"'")&amp;CHAR(34)&amp;", "&amp;CHAR(34)&amp;"criterionId"&amp;CHAR(34)&amp;": "&amp;CHAR(34)&amp;SUBSTITUTE(CriteriTecnici!$D5506,CHAR(34),"'")&amp;CHAR(34)&amp;", "&amp;CHAR(34)&amp;"kind"&amp;CHAR(34)&amp;": "&amp;CHAR(34)&amp;SUBSTITUTE(CriteriTecnici!$F5506,CHAR(34),"'")&amp;CHAR(34)&amp;", "&amp;CHAR(34)&amp;"value"&amp;CHAR(34)&amp;": "&amp;SUBSTITUTE(TRIM(ROUND(IFERROR(CriteriTecnici!$N5506*1,IFERROR(NUMBERVALUE(CriteriTecnici!$N5506,".",","),IFERROR(NUMBERVALUE(CriteriTecnici!$N5506,",","."),0))),4)&amp;""),",",".")&amp;", "&amp;CHAR(34)&amp;"numerator"&amp;CHAR(34)&amp;": "&amp;SUBSTITUTE(TRIM(ROUND(IFERROR(CriteriTecnici!$K5506*1,IFERROR(NUMBERVALUE(CriteriTecnici!$K5506,".",","),IFERROR(NUMBERVALUE(CriteriTecnici!$K5506,",","."),0))),4)&amp;""),",",".")&amp;", "&amp;CHAR(34)&amp;"denominator"&amp;CHAR(34)&amp;": "&amp;SUBSTITUTE(TRIM(ROUND(IFERROR(CriteriTecnici!$L5506*1,IFERROR(NUMBERVALUE(CriteriTecnici!$L5506,".",","),IFERROR(NUMBERVALUE(CriteriTecnici!$L5506,",","."),0))),4)&amp;""),",",".")&amp;", "&amp;CHAR(34)&amp;"flag"&amp;CHAR(34)&amp;": "&amp;SUBSTITUTE(TRIM(ROUND(IFERROR(CriteriTecnici!$M5506*1,IFERROR(NUMBERVALUE(CriteriTecnici!$M5506,".",","),IFERROR(NUMBERVALUE(CriteriTecnici!$M5506,",","."),0))),4)&amp;""),",",".")&amp;", "&amp;CHAR(34)&amp;"rawScore"&amp;CHAR(34)&amp;": "&amp;SUBSTITUTE(TRIM(ROUND(IFERROR(CriteriTecnici!$O5506*1,IFERROR(NUMBERVALUE(CriteriTecnici!$O5506,".",","),IFERROR(NUMBERVALUE(CriteriTecnici!$O5506,",","."),0))),4)&amp;""),",",".")&amp;CHAR(125)&amp;IF(TRUE,",",""))</f>
        <v/>
      </c>
    </row>
    <row r="5727">
      <c r="A5727" s="38">
        <f>IF(CriteriTecnici!$A5507="","","    "&amp;CHAR(123)&amp;CHAR(34)&amp;"bidderId"&amp;CHAR(34)&amp;": "&amp;CHAR(34)&amp;SUBSTITUTE(CriteriTecnici!$A5507,CHAR(34),"'")&amp;CHAR(34)&amp;", "&amp;CHAR(34)&amp;"lotId"&amp;CHAR(34)&amp;": "&amp;CHAR(34)&amp;SUBSTITUTE(CriteriTecnici!$C5507,CHAR(34),"'")&amp;CHAR(34)&amp;", "&amp;CHAR(34)&amp;"criterionId"&amp;CHAR(34)&amp;": "&amp;CHAR(34)&amp;SUBSTITUTE(CriteriTecnici!$D5507,CHAR(34),"'")&amp;CHAR(34)&amp;", "&amp;CHAR(34)&amp;"kind"&amp;CHAR(34)&amp;": "&amp;CHAR(34)&amp;SUBSTITUTE(CriteriTecnici!$F5507,CHAR(34),"'")&amp;CHAR(34)&amp;", "&amp;CHAR(34)&amp;"value"&amp;CHAR(34)&amp;": "&amp;SUBSTITUTE(TRIM(ROUND(IFERROR(CriteriTecnici!$N5507*1,IFERROR(NUMBERVALUE(CriteriTecnici!$N5507,".",","),IFERROR(NUMBERVALUE(CriteriTecnici!$N5507,",","."),0))),4)&amp;""),",",".")&amp;", "&amp;CHAR(34)&amp;"numerator"&amp;CHAR(34)&amp;": "&amp;SUBSTITUTE(TRIM(ROUND(IFERROR(CriteriTecnici!$K5507*1,IFERROR(NUMBERVALUE(CriteriTecnici!$K5507,".",","),IFERROR(NUMBERVALUE(CriteriTecnici!$K5507,",","."),0))),4)&amp;""),",",".")&amp;", "&amp;CHAR(34)&amp;"denominator"&amp;CHAR(34)&amp;": "&amp;SUBSTITUTE(TRIM(ROUND(IFERROR(CriteriTecnici!$L5507*1,IFERROR(NUMBERVALUE(CriteriTecnici!$L5507,".",","),IFERROR(NUMBERVALUE(CriteriTecnici!$L5507,",","."),0))),4)&amp;""),",",".")&amp;", "&amp;CHAR(34)&amp;"flag"&amp;CHAR(34)&amp;": "&amp;SUBSTITUTE(TRIM(ROUND(IFERROR(CriteriTecnici!$M5507*1,IFERROR(NUMBERVALUE(CriteriTecnici!$M5507,".",","),IFERROR(NUMBERVALUE(CriteriTecnici!$M5507,",","."),0))),4)&amp;""),",",".")&amp;", "&amp;CHAR(34)&amp;"rawScore"&amp;CHAR(34)&amp;": "&amp;SUBSTITUTE(TRIM(ROUND(IFERROR(CriteriTecnici!$O5507*1,IFERROR(NUMBERVALUE(CriteriTecnici!$O5507,".",","),IFERROR(NUMBERVALUE(CriteriTecnici!$O5507,",","."),0))),4)&amp;""),",",".")&amp;CHAR(125)&amp;IF(TRUE,",",""))</f>
        <v/>
      </c>
    </row>
    <row r="5728">
      <c r="A5728" s="38">
        <f>IF(CriteriTecnici!$A5508="","","    "&amp;CHAR(123)&amp;CHAR(34)&amp;"bidderId"&amp;CHAR(34)&amp;": "&amp;CHAR(34)&amp;SUBSTITUTE(CriteriTecnici!$A5508,CHAR(34),"'")&amp;CHAR(34)&amp;", "&amp;CHAR(34)&amp;"lotId"&amp;CHAR(34)&amp;": "&amp;CHAR(34)&amp;SUBSTITUTE(CriteriTecnici!$C5508,CHAR(34),"'")&amp;CHAR(34)&amp;", "&amp;CHAR(34)&amp;"criterionId"&amp;CHAR(34)&amp;": "&amp;CHAR(34)&amp;SUBSTITUTE(CriteriTecnici!$D5508,CHAR(34),"'")&amp;CHAR(34)&amp;", "&amp;CHAR(34)&amp;"kind"&amp;CHAR(34)&amp;": "&amp;CHAR(34)&amp;SUBSTITUTE(CriteriTecnici!$F5508,CHAR(34),"'")&amp;CHAR(34)&amp;", "&amp;CHAR(34)&amp;"value"&amp;CHAR(34)&amp;": "&amp;SUBSTITUTE(TRIM(ROUND(IFERROR(CriteriTecnici!$N5508*1,IFERROR(NUMBERVALUE(CriteriTecnici!$N5508,".",","),IFERROR(NUMBERVALUE(CriteriTecnici!$N5508,",","."),0))),4)&amp;""),",",".")&amp;", "&amp;CHAR(34)&amp;"numerator"&amp;CHAR(34)&amp;": "&amp;SUBSTITUTE(TRIM(ROUND(IFERROR(CriteriTecnici!$K5508*1,IFERROR(NUMBERVALUE(CriteriTecnici!$K5508,".",","),IFERROR(NUMBERVALUE(CriteriTecnici!$K5508,",","."),0))),4)&amp;""),",",".")&amp;", "&amp;CHAR(34)&amp;"denominator"&amp;CHAR(34)&amp;": "&amp;SUBSTITUTE(TRIM(ROUND(IFERROR(CriteriTecnici!$L5508*1,IFERROR(NUMBERVALUE(CriteriTecnici!$L5508,".",","),IFERROR(NUMBERVALUE(CriteriTecnici!$L5508,",","."),0))),4)&amp;""),",",".")&amp;", "&amp;CHAR(34)&amp;"flag"&amp;CHAR(34)&amp;": "&amp;SUBSTITUTE(TRIM(ROUND(IFERROR(CriteriTecnici!$M5508*1,IFERROR(NUMBERVALUE(CriteriTecnici!$M5508,".",","),IFERROR(NUMBERVALUE(CriteriTecnici!$M5508,",","."),0))),4)&amp;""),",",".")&amp;", "&amp;CHAR(34)&amp;"rawScore"&amp;CHAR(34)&amp;": "&amp;SUBSTITUTE(TRIM(ROUND(IFERROR(CriteriTecnici!$O5508*1,IFERROR(NUMBERVALUE(CriteriTecnici!$O5508,".",","),IFERROR(NUMBERVALUE(CriteriTecnici!$O5508,",","."),0))),4)&amp;""),",",".")&amp;CHAR(125)&amp;IF(TRUE,",",""))</f>
        <v/>
      </c>
    </row>
    <row r="5729">
      <c r="A5729" s="38">
        <f>IF(CriteriTecnici!$A5509="","","    "&amp;CHAR(123)&amp;CHAR(34)&amp;"bidderId"&amp;CHAR(34)&amp;": "&amp;CHAR(34)&amp;SUBSTITUTE(CriteriTecnici!$A5509,CHAR(34),"'")&amp;CHAR(34)&amp;", "&amp;CHAR(34)&amp;"lotId"&amp;CHAR(34)&amp;": "&amp;CHAR(34)&amp;SUBSTITUTE(CriteriTecnici!$C5509,CHAR(34),"'")&amp;CHAR(34)&amp;", "&amp;CHAR(34)&amp;"criterionId"&amp;CHAR(34)&amp;": "&amp;CHAR(34)&amp;SUBSTITUTE(CriteriTecnici!$D5509,CHAR(34),"'")&amp;CHAR(34)&amp;", "&amp;CHAR(34)&amp;"kind"&amp;CHAR(34)&amp;": "&amp;CHAR(34)&amp;SUBSTITUTE(CriteriTecnici!$F5509,CHAR(34),"'")&amp;CHAR(34)&amp;", "&amp;CHAR(34)&amp;"value"&amp;CHAR(34)&amp;": "&amp;SUBSTITUTE(TRIM(ROUND(IFERROR(CriteriTecnici!$N5509*1,IFERROR(NUMBERVALUE(CriteriTecnici!$N5509,".",","),IFERROR(NUMBERVALUE(CriteriTecnici!$N5509,",","."),0))),4)&amp;""),",",".")&amp;", "&amp;CHAR(34)&amp;"numerator"&amp;CHAR(34)&amp;": "&amp;SUBSTITUTE(TRIM(ROUND(IFERROR(CriteriTecnici!$K5509*1,IFERROR(NUMBERVALUE(CriteriTecnici!$K5509,".",","),IFERROR(NUMBERVALUE(CriteriTecnici!$K5509,",","."),0))),4)&amp;""),",",".")&amp;", "&amp;CHAR(34)&amp;"denominator"&amp;CHAR(34)&amp;": "&amp;SUBSTITUTE(TRIM(ROUND(IFERROR(CriteriTecnici!$L5509*1,IFERROR(NUMBERVALUE(CriteriTecnici!$L5509,".",","),IFERROR(NUMBERVALUE(CriteriTecnici!$L5509,",","."),0))),4)&amp;""),",",".")&amp;", "&amp;CHAR(34)&amp;"flag"&amp;CHAR(34)&amp;": "&amp;SUBSTITUTE(TRIM(ROUND(IFERROR(CriteriTecnici!$M5509*1,IFERROR(NUMBERVALUE(CriteriTecnici!$M5509,".",","),IFERROR(NUMBERVALUE(CriteriTecnici!$M5509,",","."),0))),4)&amp;""),",",".")&amp;", "&amp;CHAR(34)&amp;"rawScore"&amp;CHAR(34)&amp;": "&amp;SUBSTITUTE(TRIM(ROUND(IFERROR(CriteriTecnici!$O5509*1,IFERROR(NUMBERVALUE(CriteriTecnici!$O5509,".",","),IFERROR(NUMBERVALUE(CriteriTecnici!$O5509,",","."),0))),4)&amp;""),",",".")&amp;CHAR(125)&amp;IF(TRUE,",",""))</f>
        <v/>
      </c>
    </row>
    <row r="5730">
      <c r="A5730" s="38">
        <f>IF(CriteriTecnici!$A5510="","","    "&amp;CHAR(123)&amp;CHAR(34)&amp;"bidderId"&amp;CHAR(34)&amp;": "&amp;CHAR(34)&amp;SUBSTITUTE(CriteriTecnici!$A5510,CHAR(34),"'")&amp;CHAR(34)&amp;", "&amp;CHAR(34)&amp;"lotId"&amp;CHAR(34)&amp;": "&amp;CHAR(34)&amp;SUBSTITUTE(CriteriTecnici!$C5510,CHAR(34),"'")&amp;CHAR(34)&amp;", "&amp;CHAR(34)&amp;"criterionId"&amp;CHAR(34)&amp;": "&amp;CHAR(34)&amp;SUBSTITUTE(CriteriTecnici!$D5510,CHAR(34),"'")&amp;CHAR(34)&amp;", "&amp;CHAR(34)&amp;"kind"&amp;CHAR(34)&amp;": "&amp;CHAR(34)&amp;SUBSTITUTE(CriteriTecnici!$F5510,CHAR(34),"'")&amp;CHAR(34)&amp;", "&amp;CHAR(34)&amp;"value"&amp;CHAR(34)&amp;": "&amp;SUBSTITUTE(TRIM(ROUND(IFERROR(CriteriTecnici!$N5510*1,IFERROR(NUMBERVALUE(CriteriTecnici!$N5510,".",","),IFERROR(NUMBERVALUE(CriteriTecnici!$N5510,",","."),0))),4)&amp;""),",",".")&amp;", "&amp;CHAR(34)&amp;"numerator"&amp;CHAR(34)&amp;": "&amp;SUBSTITUTE(TRIM(ROUND(IFERROR(CriteriTecnici!$K5510*1,IFERROR(NUMBERVALUE(CriteriTecnici!$K5510,".",","),IFERROR(NUMBERVALUE(CriteriTecnici!$K5510,",","."),0))),4)&amp;""),",",".")&amp;", "&amp;CHAR(34)&amp;"denominator"&amp;CHAR(34)&amp;": "&amp;SUBSTITUTE(TRIM(ROUND(IFERROR(CriteriTecnici!$L5510*1,IFERROR(NUMBERVALUE(CriteriTecnici!$L5510,".",","),IFERROR(NUMBERVALUE(CriteriTecnici!$L5510,",","."),0))),4)&amp;""),",",".")&amp;", "&amp;CHAR(34)&amp;"flag"&amp;CHAR(34)&amp;": "&amp;SUBSTITUTE(TRIM(ROUND(IFERROR(CriteriTecnici!$M5510*1,IFERROR(NUMBERVALUE(CriteriTecnici!$M5510,".",","),IFERROR(NUMBERVALUE(CriteriTecnici!$M5510,",","."),0))),4)&amp;""),",",".")&amp;", "&amp;CHAR(34)&amp;"rawScore"&amp;CHAR(34)&amp;": "&amp;SUBSTITUTE(TRIM(ROUND(IFERROR(CriteriTecnici!$O5510*1,IFERROR(NUMBERVALUE(CriteriTecnici!$O5510,".",","),IFERROR(NUMBERVALUE(CriteriTecnici!$O5510,",","."),0))),4)&amp;""),",",".")&amp;CHAR(125)&amp;IF(TRUE,",",""))</f>
        <v/>
      </c>
    </row>
    <row r="5731">
      <c r="A5731" s="38">
        <f>IF(CriteriTecnici!$A5511="","","    "&amp;CHAR(123)&amp;CHAR(34)&amp;"bidderId"&amp;CHAR(34)&amp;": "&amp;CHAR(34)&amp;SUBSTITUTE(CriteriTecnici!$A5511,CHAR(34),"'")&amp;CHAR(34)&amp;", "&amp;CHAR(34)&amp;"lotId"&amp;CHAR(34)&amp;": "&amp;CHAR(34)&amp;SUBSTITUTE(CriteriTecnici!$C5511,CHAR(34),"'")&amp;CHAR(34)&amp;", "&amp;CHAR(34)&amp;"criterionId"&amp;CHAR(34)&amp;": "&amp;CHAR(34)&amp;SUBSTITUTE(CriteriTecnici!$D5511,CHAR(34),"'")&amp;CHAR(34)&amp;", "&amp;CHAR(34)&amp;"kind"&amp;CHAR(34)&amp;": "&amp;CHAR(34)&amp;SUBSTITUTE(CriteriTecnici!$F5511,CHAR(34),"'")&amp;CHAR(34)&amp;", "&amp;CHAR(34)&amp;"value"&amp;CHAR(34)&amp;": "&amp;SUBSTITUTE(TRIM(ROUND(IFERROR(CriteriTecnici!$N5511*1,IFERROR(NUMBERVALUE(CriteriTecnici!$N5511,".",","),IFERROR(NUMBERVALUE(CriteriTecnici!$N5511,",","."),0))),4)&amp;""),",",".")&amp;", "&amp;CHAR(34)&amp;"numerator"&amp;CHAR(34)&amp;": "&amp;SUBSTITUTE(TRIM(ROUND(IFERROR(CriteriTecnici!$K5511*1,IFERROR(NUMBERVALUE(CriteriTecnici!$K5511,".",","),IFERROR(NUMBERVALUE(CriteriTecnici!$K5511,",","."),0))),4)&amp;""),",",".")&amp;", "&amp;CHAR(34)&amp;"denominator"&amp;CHAR(34)&amp;": "&amp;SUBSTITUTE(TRIM(ROUND(IFERROR(CriteriTecnici!$L5511*1,IFERROR(NUMBERVALUE(CriteriTecnici!$L5511,".",","),IFERROR(NUMBERVALUE(CriteriTecnici!$L5511,",","."),0))),4)&amp;""),",",".")&amp;", "&amp;CHAR(34)&amp;"flag"&amp;CHAR(34)&amp;": "&amp;SUBSTITUTE(TRIM(ROUND(IFERROR(CriteriTecnici!$M5511*1,IFERROR(NUMBERVALUE(CriteriTecnici!$M5511,".",","),IFERROR(NUMBERVALUE(CriteriTecnici!$M5511,",","."),0))),4)&amp;""),",",".")&amp;", "&amp;CHAR(34)&amp;"rawScore"&amp;CHAR(34)&amp;": "&amp;SUBSTITUTE(TRIM(ROUND(IFERROR(CriteriTecnici!$O5511*1,IFERROR(NUMBERVALUE(CriteriTecnici!$O5511,".",","),IFERROR(NUMBERVALUE(CriteriTecnici!$O5511,",","."),0))),4)&amp;""),",",".")&amp;CHAR(125)&amp;IF(TRUE,",",""))</f>
        <v/>
      </c>
    </row>
    <row r="5732">
      <c r="A5732" s="38">
        <f>IF(CriteriTecnici!$A5512="","","    "&amp;CHAR(123)&amp;CHAR(34)&amp;"bidderId"&amp;CHAR(34)&amp;": "&amp;CHAR(34)&amp;SUBSTITUTE(CriteriTecnici!$A5512,CHAR(34),"'")&amp;CHAR(34)&amp;", "&amp;CHAR(34)&amp;"lotId"&amp;CHAR(34)&amp;": "&amp;CHAR(34)&amp;SUBSTITUTE(CriteriTecnici!$C5512,CHAR(34),"'")&amp;CHAR(34)&amp;", "&amp;CHAR(34)&amp;"criterionId"&amp;CHAR(34)&amp;": "&amp;CHAR(34)&amp;SUBSTITUTE(CriteriTecnici!$D5512,CHAR(34),"'")&amp;CHAR(34)&amp;", "&amp;CHAR(34)&amp;"kind"&amp;CHAR(34)&amp;": "&amp;CHAR(34)&amp;SUBSTITUTE(CriteriTecnici!$F5512,CHAR(34),"'")&amp;CHAR(34)&amp;", "&amp;CHAR(34)&amp;"value"&amp;CHAR(34)&amp;": "&amp;SUBSTITUTE(TRIM(ROUND(IFERROR(CriteriTecnici!$N5512*1,IFERROR(NUMBERVALUE(CriteriTecnici!$N5512,".",","),IFERROR(NUMBERVALUE(CriteriTecnici!$N5512,",","."),0))),4)&amp;""),",",".")&amp;", "&amp;CHAR(34)&amp;"numerator"&amp;CHAR(34)&amp;": "&amp;SUBSTITUTE(TRIM(ROUND(IFERROR(CriteriTecnici!$K5512*1,IFERROR(NUMBERVALUE(CriteriTecnici!$K5512,".",","),IFERROR(NUMBERVALUE(CriteriTecnici!$K5512,",","."),0))),4)&amp;""),",",".")&amp;", "&amp;CHAR(34)&amp;"denominator"&amp;CHAR(34)&amp;": "&amp;SUBSTITUTE(TRIM(ROUND(IFERROR(CriteriTecnici!$L5512*1,IFERROR(NUMBERVALUE(CriteriTecnici!$L5512,".",","),IFERROR(NUMBERVALUE(CriteriTecnici!$L5512,",","."),0))),4)&amp;""),",",".")&amp;", "&amp;CHAR(34)&amp;"flag"&amp;CHAR(34)&amp;": "&amp;SUBSTITUTE(TRIM(ROUND(IFERROR(CriteriTecnici!$M5512*1,IFERROR(NUMBERVALUE(CriteriTecnici!$M5512,".",","),IFERROR(NUMBERVALUE(CriteriTecnici!$M5512,",","."),0))),4)&amp;""),",",".")&amp;", "&amp;CHAR(34)&amp;"rawScore"&amp;CHAR(34)&amp;": "&amp;SUBSTITUTE(TRIM(ROUND(IFERROR(CriteriTecnici!$O5512*1,IFERROR(NUMBERVALUE(CriteriTecnici!$O5512,".",","),IFERROR(NUMBERVALUE(CriteriTecnici!$O5512,",","."),0))),4)&amp;""),",",".")&amp;CHAR(125)&amp;IF(TRUE,",",""))</f>
        <v/>
      </c>
    </row>
    <row r="5733">
      <c r="A5733" s="38">
        <f>IF(CriteriTecnici!$A5513="","","    "&amp;CHAR(123)&amp;CHAR(34)&amp;"bidderId"&amp;CHAR(34)&amp;": "&amp;CHAR(34)&amp;SUBSTITUTE(CriteriTecnici!$A5513,CHAR(34),"'")&amp;CHAR(34)&amp;", "&amp;CHAR(34)&amp;"lotId"&amp;CHAR(34)&amp;": "&amp;CHAR(34)&amp;SUBSTITUTE(CriteriTecnici!$C5513,CHAR(34),"'")&amp;CHAR(34)&amp;", "&amp;CHAR(34)&amp;"criterionId"&amp;CHAR(34)&amp;": "&amp;CHAR(34)&amp;SUBSTITUTE(CriteriTecnici!$D5513,CHAR(34),"'")&amp;CHAR(34)&amp;", "&amp;CHAR(34)&amp;"kind"&amp;CHAR(34)&amp;": "&amp;CHAR(34)&amp;SUBSTITUTE(CriteriTecnici!$F5513,CHAR(34),"'")&amp;CHAR(34)&amp;", "&amp;CHAR(34)&amp;"value"&amp;CHAR(34)&amp;": "&amp;SUBSTITUTE(TRIM(ROUND(IFERROR(CriteriTecnici!$N5513*1,IFERROR(NUMBERVALUE(CriteriTecnici!$N5513,".",","),IFERROR(NUMBERVALUE(CriteriTecnici!$N5513,",","."),0))),4)&amp;""),",",".")&amp;", "&amp;CHAR(34)&amp;"numerator"&amp;CHAR(34)&amp;": "&amp;SUBSTITUTE(TRIM(ROUND(IFERROR(CriteriTecnici!$K5513*1,IFERROR(NUMBERVALUE(CriteriTecnici!$K5513,".",","),IFERROR(NUMBERVALUE(CriteriTecnici!$K5513,",","."),0))),4)&amp;""),",",".")&amp;", "&amp;CHAR(34)&amp;"denominator"&amp;CHAR(34)&amp;": "&amp;SUBSTITUTE(TRIM(ROUND(IFERROR(CriteriTecnici!$L5513*1,IFERROR(NUMBERVALUE(CriteriTecnici!$L5513,".",","),IFERROR(NUMBERVALUE(CriteriTecnici!$L5513,",","."),0))),4)&amp;""),",",".")&amp;", "&amp;CHAR(34)&amp;"flag"&amp;CHAR(34)&amp;": "&amp;SUBSTITUTE(TRIM(ROUND(IFERROR(CriteriTecnici!$M5513*1,IFERROR(NUMBERVALUE(CriteriTecnici!$M5513,".",","),IFERROR(NUMBERVALUE(CriteriTecnici!$M5513,",","."),0))),4)&amp;""),",",".")&amp;", "&amp;CHAR(34)&amp;"rawScore"&amp;CHAR(34)&amp;": "&amp;SUBSTITUTE(TRIM(ROUND(IFERROR(CriteriTecnici!$O5513*1,IFERROR(NUMBERVALUE(CriteriTecnici!$O5513,".",","),IFERROR(NUMBERVALUE(CriteriTecnici!$O5513,",","."),0))),4)&amp;""),",",".")&amp;CHAR(125)&amp;IF(TRUE,",",""))</f>
        <v/>
      </c>
    </row>
    <row r="5734">
      <c r="A5734" s="38">
        <f>IF(CriteriTecnici!$A5514="","","    "&amp;CHAR(123)&amp;CHAR(34)&amp;"bidderId"&amp;CHAR(34)&amp;": "&amp;CHAR(34)&amp;SUBSTITUTE(CriteriTecnici!$A5514,CHAR(34),"'")&amp;CHAR(34)&amp;", "&amp;CHAR(34)&amp;"lotId"&amp;CHAR(34)&amp;": "&amp;CHAR(34)&amp;SUBSTITUTE(CriteriTecnici!$C5514,CHAR(34),"'")&amp;CHAR(34)&amp;", "&amp;CHAR(34)&amp;"criterionId"&amp;CHAR(34)&amp;": "&amp;CHAR(34)&amp;SUBSTITUTE(CriteriTecnici!$D5514,CHAR(34),"'")&amp;CHAR(34)&amp;", "&amp;CHAR(34)&amp;"kind"&amp;CHAR(34)&amp;": "&amp;CHAR(34)&amp;SUBSTITUTE(CriteriTecnici!$F5514,CHAR(34),"'")&amp;CHAR(34)&amp;", "&amp;CHAR(34)&amp;"value"&amp;CHAR(34)&amp;": "&amp;SUBSTITUTE(TRIM(ROUND(IFERROR(CriteriTecnici!$N5514*1,IFERROR(NUMBERVALUE(CriteriTecnici!$N5514,".",","),IFERROR(NUMBERVALUE(CriteriTecnici!$N5514,",","."),0))),4)&amp;""),",",".")&amp;", "&amp;CHAR(34)&amp;"numerator"&amp;CHAR(34)&amp;": "&amp;SUBSTITUTE(TRIM(ROUND(IFERROR(CriteriTecnici!$K5514*1,IFERROR(NUMBERVALUE(CriteriTecnici!$K5514,".",","),IFERROR(NUMBERVALUE(CriteriTecnici!$K5514,",","."),0))),4)&amp;""),",",".")&amp;", "&amp;CHAR(34)&amp;"denominator"&amp;CHAR(34)&amp;": "&amp;SUBSTITUTE(TRIM(ROUND(IFERROR(CriteriTecnici!$L5514*1,IFERROR(NUMBERVALUE(CriteriTecnici!$L5514,".",","),IFERROR(NUMBERVALUE(CriteriTecnici!$L5514,",","."),0))),4)&amp;""),",",".")&amp;", "&amp;CHAR(34)&amp;"flag"&amp;CHAR(34)&amp;": "&amp;SUBSTITUTE(TRIM(ROUND(IFERROR(CriteriTecnici!$M5514*1,IFERROR(NUMBERVALUE(CriteriTecnici!$M5514,".",","),IFERROR(NUMBERVALUE(CriteriTecnici!$M5514,",","."),0))),4)&amp;""),",",".")&amp;", "&amp;CHAR(34)&amp;"rawScore"&amp;CHAR(34)&amp;": "&amp;SUBSTITUTE(TRIM(ROUND(IFERROR(CriteriTecnici!$O5514*1,IFERROR(NUMBERVALUE(CriteriTecnici!$O5514,".",","),IFERROR(NUMBERVALUE(CriteriTecnici!$O5514,",","."),0))),4)&amp;""),",",".")&amp;CHAR(125)&amp;IF(TRUE,",",""))</f>
        <v/>
      </c>
    </row>
    <row r="5735">
      <c r="A5735" s="38">
        <f>IF(CriteriTecnici!$A5515="","","    "&amp;CHAR(123)&amp;CHAR(34)&amp;"bidderId"&amp;CHAR(34)&amp;": "&amp;CHAR(34)&amp;SUBSTITUTE(CriteriTecnici!$A5515,CHAR(34),"'")&amp;CHAR(34)&amp;", "&amp;CHAR(34)&amp;"lotId"&amp;CHAR(34)&amp;": "&amp;CHAR(34)&amp;SUBSTITUTE(CriteriTecnici!$C5515,CHAR(34),"'")&amp;CHAR(34)&amp;", "&amp;CHAR(34)&amp;"criterionId"&amp;CHAR(34)&amp;": "&amp;CHAR(34)&amp;SUBSTITUTE(CriteriTecnici!$D5515,CHAR(34),"'")&amp;CHAR(34)&amp;", "&amp;CHAR(34)&amp;"kind"&amp;CHAR(34)&amp;": "&amp;CHAR(34)&amp;SUBSTITUTE(CriteriTecnici!$F5515,CHAR(34),"'")&amp;CHAR(34)&amp;", "&amp;CHAR(34)&amp;"value"&amp;CHAR(34)&amp;": "&amp;SUBSTITUTE(TRIM(ROUND(IFERROR(CriteriTecnici!$N5515*1,IFERROR(NUMBERVALUE(CriteriTecnici!$N5515,".",","),IFERROR(NUMBERVALUE(CriteriTecnici!$N5515,",","."),0))),4)&amp;""),",",".")&amp;", "&amp;CHAR(34)&amp;"numerator"&amp;CHAR(34)&amp;": "&amp;SUBSTITUTE(TRIM(ROUND(IFERROR(CriteriTecnici!$K5515*1,IFERROR(NUMBERVALUE(CriteriTecnici!$K5515,".",","),IFERROR(NUMBERVALUE(CriteriTecnici!$K5515,",","."),0))),4)&amp;""),",",".")&amp;", "&amp;CHAR(34)&amp;"denominator"&amp;CHAR(34)&amp;": "&amp;SUBSTITUTE(TRIM(ROUND(IFERROR(CriteriTecnici!$L5515*1,IFERROR(NUMBERVALUE(CriteriTecnici!$L5515,".",","),IFERROR(NUMBERVALUE(CriteriTecnici!$L5515,",","."),0))),4)&amp;""),",",".")&amp;", "&amp;CHAR(34)&amp;"flag"&amp;CHAR(34)&amp;": "&amp;SUBSTITUTE(TRIM(ROUND(IFERROR(CriteriTecnici!$M5515*1,IFERROR(NUMBERVALUE(CriteriTecnici!$M5515,".",","),IFERROR(NUMBERVALUE(CriteriTecnici!$M5515,",","."),0))),4)&amp;""),",",".")&amp;", "&amp;CHAR(34)&amp;"rawScore"&amp;CHAR(34)&amp;": "&amp;SUBSTITUTE(TRIM(ROUND(IFERROR(CriteriTecnici!$O5515*1,IFERROR(NUMBERVALUE(CriteriTecnici!$O5515,".",","),IFERROR(NUMBERVALUE(CriteriTecnici!$O5515,",","."),0))),4)&amp;""),",",".")&amp;CHAR(125)&amp;IF(TRUE,",",""))</f>
        <v/>
      </c>
    </row>
    <row r="5736">
      <c r="A5736" s="38">
        <f>IF(CriteriTecnici!$A5516="","","    "&amp;CHAR(123)&amp;CHAR(34)&amp;"bidderId"&amp;CHAR(34)&amp;": "&amp;CHAR(34)&amp;SUBSTITUTE(CriteriTecnici!$A5516,CHAR(34),"'")&amp;CHAR(34)&amp;", "&amp;CHAR(34)&amp;"lotId"&amp;CHAR(34)&amp;": "&amp;CHAR(34)&amp;SUBSTITUTE(CriteriTecnici!$C5516,CHAR(34),"'")&amp;CHAR(34)&amp;", "&amp;CHAR(34)&amp;"criterionId"&amp;CHAR(34)&amp;": "&amp;CHAR(34)&amp;SUBSTITUTE(CriteriTecnici!$D5516,CHAR(34),"'")&amp;CHAR(34)&amp;", "&amp;CHAR(34)&amp;"kind"&amp;CHAR(34)&amp;": "&amp;CHAR(34)&amp;SUBSTITUTE(CriteriTecnici!$F5516,CHAR(34),"'")&amp;CHAR(34)&amp;", "&amp;CHAR(34)&amp;"value"&amp;CHAR(34)&amp;": "&amp;SUBSTITUTE(TRIM(ROUND(IFERROR(CriteriTecnici!$N5516*1,IFERROR(NUMBERVALUE(CriteriTecnici!$N5516,".",","),IFERROR(NUMBERVALUE(CriteriTecnici!$N5516,",","."),0))),4)&amp;""),",",".")&amp;", "&amp;CHAR(34)&amp;"numerator"&amp;CHAR(34)&amp;": "&amp;SUBSTITUTE(TRIM(ROUND(IFERROR(CriteriTecnici!$K5516*1,IFERROR(NUMBERVALUE(CriteriTecnici!$K5516,".",","),IFERROR(NUMBERVALUE(CriteriTecnici!$K5516,",","."),0))),4)&amp;""),",",".")&amp;", "&amp;CHAR(34)&amp;"denominator"&amp;CHAR(34)&amp;": "&amp;SUBSTITUTE(TRIM(ROUND(IFERROR(CriteriTecnici!$L5516*1,IFERROR(NUMBERVALUE(CriteriTecnici!$L5516,".",","),IFERROR(NUMBERVALUE(CriteriTecnici!$L5516,",","."),0))),4)&amp;""),",",".")&amp;", "&amp;CHAR(34)&amp;"flag"&amp;CHAR(34)&amp;": "&amp;SUBSTITUTE(TRIM(ROUND(IFERROR(CriteriTecnici!$M5516*1,IFERROR(NUMBERVALUE(CriteriTecnici!$M5516,".",","),IFERROR(NUMBERVALUE(CriteriTecnici!$M5516,",","."),0))),4)&amp;""),",",".")&amp;", "&amp;CHAR(34)&amp;"rawScore"&amp;CHAR(34)&amp;": "&amp;SUBSTITUTE(TRIM(ROUND(IFERROR(CriteriTecnici!$O5516*1,IFERROR(NUMBERVALUE(CriteriTecnici!$O5516,".",","),IFERROR(NUMBERVALUE(CriteriTecnici!$O5516,",","."),0))),4)&amp;""),",",".")&amp;CHAR(125)&amp;IF(TRUE,",",""))</f>
        <v/>
      </c>
    </row>
    <row r="5737">
      <c r="A5737" s="38">
        <f>IF(CriteriTecnici!$A5517="","","    "&amp;CHAR(123)&amp;CHAR(34)&amp;"bidderId"&amp;CHAR(34)&amp;": "&amp;CHAR(34)&amp;SUBSTITUTE(CriteriTecnici!$A5517,CHAR(34),"'")&amp;CHAR(34)&amp;", "&amp;CHAR(34)&amp;"lotId"&amp;CHAR(34)&amp;": "&amp;CHAR(34)&amp;SUBSTITUTE(CriteriTecnici!$C5517,CHAR(34),"'")&amp;CHAR(34)&amp;", "&amp;CHAR(34)&amp;"criterionId"&amp;CHAR(34)&amp;": "&amp;CHAR(34)&amp;SUBSTITUTE(CriteriTecnici!$D5517,CHAR(34),"'")&amp;CHAR(34)&amp;", "&amp;CHAR(34)&amp;"kind"&amp;CHAR(34)&amp;": "&amp;CHAR(34)&amp;SUBSTITUTE(CriteriTecnici!$F5517,CHAR(34),"'")&amp;CHAR(34)&amp;", "&amp;CHAR(34)&amp;"value"&amp;CHAR(34)&amp;": "&amp;SUBSTITUTE(TRIM(ROUND(IFERROR(CriteriTecnici!$N5517*1,IFERROR(NUMBERVALUE(CriteriTecnici!$N5517,".",","),IFERROR(NUMBERVALUE(CriteriTecnici!$N5517,",","."),0))),4)&amp;""),",",".")&amp;", "&amp;CHAR(34)&amp;"numerator"&amp;CHAR(34)&amp;": "&amp;SUBSTITUTE(TRIM(ROUND(IFERROR(CriteriTecnici!$K5517*1,IFERROR(NUMBERVALUE(CriteriTecnici!$K5517,".",","),IFERROR(NUMBERVALUE(CriteriTecnici!$K5517,",","."),0))),4)&amp;""),",",".")&amp;", "&amp;CHAR(34)&amp;"denominator"&amp;CHAR(34)&amp;": "&amp;SUBSTITUTE(TRIM(ROUND(IFERROR(CriteriTecnici!$L5517*1,IFERROR(NUMBERVALUE(CriteriTecnici!$L5517,".",","),IFERROR(NUMBERVALUE(CriteriTecnici!$L5517,",","."),0))),4)&amp;""),",",".")&amp;", "&amp;CHAR(34)&amp;"flag"&amp;CHAR(34)&amp;": "&amp;SUBSTITUTE(TRIM(ROUND(IFERROR(CriteriTecnici!$M5517*1,IFERROR(NUMBERVALUE(CriteriTecnici!$M5517,".",","),IFERROR(NUMBERVALUE(CriteriTecnici!$M5517,",","."),0))),4)&amp;""),",",".")&amp;", "&amp;CHAR(34)&amp;"rawScore"&amp;CHAR(34)&amp;": "&amp;SUBSTITUTE(TRIM(ROUND(IFERROR(CriteriTecnici!$O5517*1,IFERROR(NUMBERVALUE(CriteriTecnici!$O5517,".",","),IFERROR(NUMBERVALUE(CriteriTecnici!$O5517,",","."),0))),4)&amp;""),",",".")&amp;CHAR(125)&amp;IF(TRUE,",",""))</f>
        <v/>
      </c>
    </row>
    <row r="5738">
      <c r="A5738" s="38">
        <f>IF(CriteriTecnici!$A5518="","","    "&amp;CHAR(123)&amp;CHAR(34)&amp;"bidderId"&amp;CHAR(34)&amp;": "&amp;CHAR(34)&amp;SUBSTITUTE(CriteriTecnici!$A5518,CHAR(34),"'")&amp;CHAR(34)&amp;", "&amp;CHAR(34)&amp;"lotId"&amp;CHAR(34)&amp;": "&amp;CHAR(34)&amp;SUBSTITUTE(CriteriTecnici!$C5518,CHAR(34),"'")&amp;CHAR(34)&amp;", "&amp;CHAR(34)&amp;"criterionId"&amp;CHAR(34)&amp;": "&amp;CHAR(34)&amp;SUBSTITUTE(CriteriTecnici!$D5518,CHAR(34),"'")&amp;CHAR(34)&amp;", "&amp;CHAR(34)&amp;"kind"&amp;CHAR(34)&amp;": "&amp;CHAR(34)&amp;SUBSTITUTE(CriteriTecnici!$F5518,CHAR(34),"'")&amp;CHAR(34)&amp;", "&amp;CHAR(34)&amp;"value"&amp;CHAR(34)&amp;": "&amp;SUBSTITUTE(TRIM(ROUND(IFERROR(CriteriTecnici!$N5518*1,IFERROR(NUMBERVALUE(CriteriTecnici!$N5518,".",","),IFERROR(NUMBERVALUE(CriteriTecnici!$N5518,",","."),0))),4)&amp;""),",",".")&amp;", "&amp;CHAR(34)&amp;"numerator"&amp;CHAR(34)&amp;": "&amp;SUBSTITUTE(TRIM(ROUND(IFERROR(CriteriTecnici!$K5518*1,IFERROR(NUMBERVALUE(CriteriTecnici!$K5518,".",","),IFERROR(NUMBERVALUE(CriteriTecnici!$K5518,",","."),0))),4)&amp;""),",",".")&amp;", "&amp;CHAR(34)&amp;"denominator"&amp;CHAR(34)&amp;": "&amp;SUBSTITUTE(TRIM(ROUND(IFERROR(CriteriTecnici!$L5518*1,IFERROR(NUMBERVALUE(CriteriTecnici!$L5518,".",","),IFERROR(NUMBERVALUE(CriteriTecnici!$L5518,",","."),0))),4)&amp;""),",",".")&amp;", "&amp;CHAR(34)&amp;"flag"&amp;CHAR(34)&amp;": "&amp;SUBSTITUTE(TRIM(ROUND(IFERROR(CriteriTecnici!$M5518*1,IFERROR(NUMBERVALUE(CriteriTecnici!$M5518,".",","),IFERROR(NUMBERVALUE(CriteriTecnici!$M5518,",","."),0))),4)&amp;""),",",".")&amp;", "&amp;CHAR(34)&amp;"rawScore"&amp;CHAR(34)&amp;": "&amp;SUBSTITUTE(TRIM(ROUND(IFERROR(CriteriTecnici!$O5518*1,IFERROR(NUMBERVALUE(CriteriTecnici!$O5518,".",","),IFERROR(NUMBERVALUE(CriteriTecnici!$O5518,",","."),0))),4)&amp;""),",",".")&amp;CHAR(125)&amp;IF(TRUE,",",""))</f>
        <v/>
      </c>
    </row>
    <row r="5739">
      <c r="A5739" s="38">
        <f>IF(CriteriTecnici!$A5519="","","    "&amp;CHAR(123)&amp;CHAR(34)&amp;"bidderId"&amp;CHAR(34)&amp;": "&amp;CHAR(34)&amp;SUBSTITUTE(CriteriTecnici!$A5519,CHAR(34),"'")&amp;CHAR(34)&amp;", "&amp;CHAR(34)&amp;"lotId"&amp;CHAR(34)&amp;": "&amp;CHAR(34)&amp;SUBSTITUTE(CriteriTecnici!$C5519,CHAR(34),"'")&amp;CHAR(34)&amp;", "&amp;CHAR(34)&amp;"criterionId"&amp;CHAR(34)&amp;": "&amp;CHAR(34)&amp;SUBSTITUTE(CriteriTecnici!$D5519,CHAR(34),"'")&amp;CHAR(34)&amp;", "&amp;CHAR(34)&amp;"kind"&amp;CHAR(34)&amp;": "&amp;CHAR(34)&amp;SUBSTITUTE(CriteriTecnici!$F5519,CHAR(34),"'")&amp;CHAR(34)&amp;", "&amp;CHAR(34)&amp;"value"&amp;CHAR(34)&amp;": "&amp;SUBSTITUTE(TRIM(ROUND(IFERROR(CriteriTecnici!$N5519*1,IFERROR(NUMBERVALUE(CriteriTecnici!$N5519,".",","),IFERROR(NUMBERVALUE(CriteriTecnici!$N5519,",","."),0))),4)&amp;""),",",".")&amp;", "&amp;CHAR(34)&amp;"numerator"&amp;CHAR(34)&amp;": "&amp;SUBSTITUTE(TRIM(ROUND(IFERROR(CriteriTecnici!$K5519*1,IFERROR(NUMBERVALUE(CriteriTecnici!$K5519,".",","),IFERROR(NUMBERVALUE(CriteriTecnici!$K5519,",","."),0))),4)&amp;""),",",".")&amp;", "&amp;CHAR(34)&amp;"denominator"&amp;CHAR(34)&amp;": "&amp;SUBSTITUTE(TRIM(ROUND(IFERROR(CriteriTecnici!$L5519*1,IFERROR(NUMBERVALUE(CriteriTecnici!$L5519,".",","),IFERROR(NUMBERVALUE(CriteriTecnici!$L5519,",","."),0))),4)&amp;""),",",".")&amp;", "&amp;CHAR(34)&amp;"flag"&amp;CHAR(34)&amp;": "&amp;SUBSTITUTE(TRIM(ROUND(IFERROR(CriteriTecnici!$M5519*1,IFERROR(NUMBERVALUE(CriteriTecnici!$M5519,".",","),IFERROR(NUMBERVALUE(CriteriTecnici!$M5519,",","."),0))),4)&amp;""),",",".")&amp;", "&amp;CHAR(34)&amp;"rawScore"&amp;CHAR(34)&amp;": "&amp;SUBSTITUTE(TRIM(ROUND(IFERROR(CriteriTecnici!$O5519*1,IFERROR(NUMBERVALUE(CriteriTecnici!$O5519,".",","),IFERROR(NUMBERVALUE(CriteriTecnici!$O5519,",","."),0))),4)&amp;""),",",".")&amp;CHAR(125)&amp;IF(TRUE,",",""))</f>
        <v/>
      </c>
    </row>
    <row r="5740">
      <c r="A5740" s="38">
        <f>IF(CriteriTecnici!$A5520="","","    "&amp;CHAR(123)&amp;CHAR(34)&amp;"bidderId"&amp;CHAR(34)&amp;": "&amp;CHAR(34)&amp;SUBSTITUTE(CriteriTecnici!$A5520,CHAR(34),"'")&amp;CHAR(34)&amp;", "&amp;CHAR(34)&amp;"lotId"&amp;CHAR(34)&amp;": "&amp;CHAR(34)&amp;SUBSTITUTE(CriteriTecnici!$C5520,CHAR(34),"'")&amp;CHAR(34)&amp;", "&amp;CHAR(34)&amp;"criterionId"&amp;CHAR(34)&amp;": "&amp;CHAR(34)&amp;SUBSTITUTE(CriteriTecnici!$D5520,CHAR(34),"'")&amp;CHAR(34)&amp;", "&amp;CHAR(34)&amp;"kind"&amp;CHAR(34)&amp;": "&amp;CHAR(34)&amp;SUBSTITUTE(CriteriTecnici!$F5520,CHAR(34),"'")&amp;CHAR(34)&amp;", "&amp;CHAR(34)&amp;"value"&amp;CHAR(34)&amp;": "&amp;SUBSTITUTE(TRIM(ROUND(IFERROR(CriteriTecnici!$N5520*1,IFERROR(NUMBERVALUE(CriteriTecnici!$N5520,".",","),IFERROR(NUMBERVALUE(CriteriTecnici!$N5520,",","."),0))),4)&amp;""),",",".")&amp;", "&amp;CHAR(34)&amp;"numerator"&amp;CHAR(34)&amp;": "&amp;SUBSTITUTE(TRIM(ROUND(IFERROR(CriteriTecnici!$K5520*1,IFERROR(NUMBERVALUE(CriteriTecnici!$K5520,".",","),IFERROR(NUMBERVALUE(CriteriTecnici!$K5520,",","."),0))),4)&amp;""),",",".")&amp;", "&amp;CHAR(34)&amp;"denominator"&amp;CHAR(34)&amp;": "&amp;SUBSTITUTE(TRIM(ROUND(IFERROR(CriteriTecnici!$L5520*1,IFERROR(NUMBERVALUE(CriteriTecnici!$L5520,".",","),IFERROR(NUMBERVALUE(CriteriTecnici!$L5520,",","."),0))),4)&amp;""),",",".")&amp;", "&amp;CHAR(34)&amp;"flag"&amp;CHAR(34)&amp;": "&amp;SUBSTITUTE(TRIM(ROUND(IFERROR(CriteriTecnici!$M5520*1,IFERROR(NUMBERVALUE(CriteriTecnici!$M5520,".",","),IFERROR(NUMBERVALUE(CriteriTecnici!$M5520,",","."),0))),4)&amp;""),",",".")&amp;", "&amp;CHAR(34)&amp;"rawScore"&amp;CHAR(34)&amp;": "&amp;SUBSTITUTE(TRIM(ROUND(IFERROR(CriteriTecnici!$O5520*1,IFERROR(NUMBERVALUE(CriteriTecnici!$O5520,".",","),IFERROR(NUMBERVALUE(CriteriTecnici!$O5520,",","."),0))),4)&amp;""),",",".")&amp;CHAR(125)&amp;IF(TRUE,",",""))</f>
        <v/>
      </c>
    </row>
    <row r="5741">
      <c r="A5741" s="38">
        <f>IF(CriteriTecnici!$A5521="","","    "&amp;CHAR(123)&amp;CHAR(34)&amp;"bidderId"&amp;CHAR(34)&amp;": "&amp;CHAR(34)&amp;SUBSTITUTE(CriteriTecnici!$A5521,CHAR(34),"'")&amp;CHAR(34)&amp;", "&amp;CHAR(34)&amp;"lotId"&amp;CHAR(34)&amp;": "&amp;CHAR(34)&amp;SUBSTITUTE(CriteriTecnici!$C5521,CHAR(34),"'")&amp;CHAR(34)&amp;", "&amp;CHAR(34)&amp;"criterionId"&amp;CHAR(34)&amp;": "&amp;CHAR(34)&amp;SUBSTITUTE(CriteriTecnici!$D5521,CHAR(34),"'")&amp;CHAR(34)&amp;", "&amp;CHAR(34)&amp;"kind"&amp;CHAR(34)&amp;": "&amp;CHAR(34)&amp;SUBSTITUTE(CriteriTecnici!$F5521,CHAR(34),"'")&amp;CHAR(34)&amp;", "&amp;CHAR(34)&amp;"value"&amp;CHAR(34)&amp;": "&amp;SUBSTITUTE(TRIM(ROUND(IFERROR(CriteriTecnici!$N5521*1,IFERROR(NUMBERVALUE(CriteriTecnici!$N5521,".",","),IFERROR(NUMBERVALUE(CriteriTecnici!$N5521,",","."),0))),4)&amp;""),",",".")&amp;", "&amp;CHAR(34)&amp;"numerator"&amp;CHAR(34)&amp;": "&amp;SUBSTITUTE(TRIM(ROUND(IFERROR(CriteriTecnici!$K5521*1,IFERROR(NUMBERVALUE(CriteriTecnici!$K5521,".",","),IFERROR(NUMBERVALUE(CriteriTecnici!$K5521,",","."),0))),4)&amp;""),",",".")&amp;", "&amp;CHAR(34)&amp;"denominator"&amp;CHAR(34)&amp;": "&amp;SUBSTITUTE(TRIM(ROUND(IFERROR(CriteriTecnici!$L5521*1,IFERROR(NUMBERVALUE(CriteriTecnici!$L5521,".",","),IFERROR(NUMBERVALUE(CriteriTecnici!$L5521,",","."),0))),4)&amp;""),",",".")&amp;", "&amp;CHAR(34)&amp;"flag"&amp;CHAR(34)&amp;": "&amp;SUBSTITUTE(TRIM(ROUND(IFERROR(CriteriTecnici!$M5521*1,IFERROR(NUMBERVALUE(CriteriTecnici!$M5521,".",","),IFERROR(NUMBERVALUE(CriteriTecnici!$M5521,",","."),0))),4)&amp;""),",",".")&amp;", "&amp;CHAR(34)&amp;"rawScore"&amp;CHAR(34)&amp;": "&amp;SUBSTITUTE(TRIM(ROUND(IFERROR(CriteriTecnici!$O5521*1,IFERROR(NUMBERVALUE(CriteriTecnici!$O5521,".",","),IFERROR(NUMBERVALUE(CriteriTecnici!$O5521,",","."),0))),4)&amp;""),",",".")&amp;CHAR(125)&amp;IF(TRUE,",",""))</f>
        <v/>
      </c>
    </row>
    <row r="5742">
      <c r="A5742" s="38">
        <f>IF(CriteriTecnici!$A5522="","","    "&amp;CHAR(123)&amp;CHAR(34)&amp;"bidderId"&amp;CHAR(34)&amp;": "&amp;CHAR(34)&amp;SUBSTITUTE(CriteriTecnici!$A5522,CHAR(34),"'")&amp;CHAR(34)&amp;", "&amp;CHAR(34)&amp;"lotId"&amp;CHAR(34)&amp;": "&amp;CHAR(34)&amp;SUBSTITUTE(CriteriTecnici!$C5522,CHAR(34),"'")&amp;CHAR(34)&amp;", "&amp;CHAR(34)&amp;"criterionId"&amp;CHAR(34)&amp;": "&amp;CHAR(34)&amp;SUBSTITUTE(CriteriTecnici!$D5522,CHAR(34),"'")&amp;CHAR(34)&amp;", "&amp;CHAR(34)&amp;"kind"&amp;CHAR(34)&amp;": "&amp;CHAR(34)&amp;SUBSTITUTE(CriteriTecnici!$F5522,CHAR(34),"'")&amp;CHAR(34)&amp;", "&amp;CHAR(34)&amp;"value"&amp;CHAR(34)&amp;": "&amp;SUBSTITUTE(TRIM(ROUND(IFERROR(CriteriTecnici!$N5522*1,IFERROR(NUMBERVALUE(CriteriTecnici!$N5522,".",","),IFERROR(NUMBERVALUE(CriteriTecnici!$N5522,",","."),0))),4)&amp;""),",",".")&amp;", "&amp;CHAR(34)&amp;"numerator"&amp;CHAR(34)&amp;": "&amp;SUBSTITUTE(TRIM(ROUND(IFERROR(CriteriTecnici!$K5522*1,IFERROR(NUMBERVALUE(CriteriTecnici!$K5522,".",","),IFERROR(NUMBERVALUE(CriteriTecnici!$K5522,",","."),0))),4)&amp;""),",",".")&amp;", "&amp;CHAR(34)&amp;"denominator"&amp;CHAR(34)&amp;": "&amp;SUBSTITUTE(TRIM(ROUND(IFERROR(CriteriTecnici!$L5522*1,IFERROR(NUMBERVALUE(CriteriTecnici!$L5522,".",","),IFERROR(NUMBERVALUE(CriteriTecnici!$L5522,",","."),0))),4)&amp;""),",",".")&amp;", "&amp;CHAR(34)&amp;"flag"&amp;CHAR(34)&amp;": "&amp;SUBSTITUTE(TRIM(ROUND(IFERROR(CriteriTecnici!$M5522*1,IFERROR(NUMBERVALUE(CriteriTecnici!$M5522,".",","),IFERROR(NUMBERVALUE(CriteriTecnici!$M5522,",","."),0))),4)&amp;""),",",".")&amp;", "&amp;CHAR(34)&amp;"rawScore"&amp;CHAR(34)&amp;": "&amp;SUBSTITUTE(TRIM(ROUND(IFERROR(CriteriTecnici!$O5522*1,IFERROR(NUMBERVALUE(CriteriTecnici!$O5522,".",","),IFERROR(NUMBERVALUE(CriteriTecnici!$O5522,",","."),0))),4)&amp;""),",",".")&amp;CHAR(125)&amp;IF(COUNTA(Offerte!$A180:$A$200)&gt;0,",",""))</f>
        <v/>
      </c>
    </row>
    <row r="5743">
      <c r="A5743" s="38">
        <f>IF(CriteriTecnici!$A5523="","","    "&amp;CHAR(123)&amp;CHAR(34)&amp;"bidderId"&amp;CHAR(34)&amp;": "&amp;CHAR(34)&amp;SUBSTITUTE(CriteriTecnici!$A5523,CHAR(34),"'")&amp;CHAR(34)&amp;", "&amp;CHAR(34)&amp;"lotId"&amp;CHAR(34)&amp;": "&amp;CHAR(34)&amp;SUBSTITUTE(CriteriTecnici!$C5523,CHAR(34),"'")&amp;CHAR(34)&amp;", "&amp;CHAR(34)&amp;"criterionId"&amp;CHAR(34)&amp;": "&amp;CHAR(34)&amp;SUBSTITUTE(CriteriTecnici!$D5523,CHAR(34),"'")&amp;CHAR(34)&amp;", "&amp;CHAR(34)&amp;"kind"&amp;CHAR(34)&amp;": "&amp;CHAR(34)&amp;SUBSTITUTE(CriteriTecnici!$F5523,CHAR(34),"'")&amp;CHAR(34)&amp;", "&amp;CHAR(34)&amp;"value"&amp;CHAR(34)&amp;": "&amp;SUBSTITUTE(TRIM(ROUND(IFERROR(CriteriTecnici!$N5523*1,IFERROR(NUMBERVALUE(CriteriTecnici!$N5523,".",","),IFERROR(NUMBERVALUE(CriteriTecnici!$N5523,",","."),0))),4)&amp;""),",",".")&amp;", "&amp;CHAR(34)&amp;"numerator"&amp;CHAR(34)&amp;": "&amp;SUBSTITUTE(TRIM(ROUND(IFERROR(CriteriTecnici!$K5523*1,IFERROR(NUMBERVALUE(CriteriTecnici!$K5523,".",","),IFERROR(NUMBERVALUE(CriteriTecnici!$K5523,",","."),0))),4)&amp;""),",",".")&amp;", "&amp;CHAR(34)&amp;"denominator"&amp;CHAR(34)&amp;": "&amp;SUBSTITUTE(TRIM(ROUND(IFERROR(CriteriTecnici!$L5523*1,IFERROR(NUMBERVALUE(CriteriTecnici!$L5523,".",","),IFERROR(NUMBERVALUE(CriteriTecnici!$L5523,",","."),0))),4)&amp;""),",",".")&amp;", "&amp;CHAR(34)&amp;"flag"&amp;CHAR(34)&amp;": "&amp;SUBSTITUTE(TRIM(ROUND(IFERROR(CriteriTecnici!$M5523*1,IFERROR(NUMBERVALUE(CriteriTecnici!$M5523,".",","),IFERROR(NUMBERVALUE(CriteriTecnici!$M5523,",","."),0))),4)&amp;""),",",".")&amp;", "&amp;CHAR(34)&amp;"rawScore"&amp;CHAR(34)&amp;": "&amp;SUBSTITUTE(TRIM(ROUND(IFERROR(CriteriTecnici!$O5523*1,IFERROR(NUMBERVALUE(CriteriTecnici!$O5523,".",","),IFERROR(NUMBERVALUE(CriteriTecnici!$O5523,",","."),0))),4)&amp;""),",",".")&amp;CHAR(125)&amp;IF(TRUE,",",""))</f>
        <v/>
      </c>
    </row>
    <row r="5744">
      <c r="A5744" s="38">
        <f>IF(CriteriTecnici!$A5524="","","    "&amp;CHAR(123)&amp;CHAR(34)&amp;"bidderId"&amp;CHAR(34)&amp;": "&amp;CHAR(34)&amp;SUBSTITUTE(CriteriTecnici!$A5524,CHAR(34),"'")&amp;CHAR(34)&amp;", "&amp;CHAR(34)&amp;"lotId"&amp;CHAR(34)&amp;": "&amp;CHAR(34)&amp;SUBSTITUTE(CriteriTecnici!$C5524,CHAR(34),"'")&amp;CHAR(34)&amp;", "&amp;CHAR(34)&amp;"criterionId"&amp;CHAR(34)&amp;": "&amp;CHAR(34)&amp;SUBSTITUTE(CriteriTecnici!$D5524,CHAR(34),"'")&amp;CHAR(34)&amp;", "&amp;CHAR(34)&amp;"kind"&amp;CHAR(34)&amp;": "&amp;CHAR(34)&amp;SUBSTITUTE(CriteriTecnici!$F5524,CHAR(34),"'")&amp;CHAR(34)&amp;", "&amp;CHAR(34)&amp;"value"&amp;CHAR(34)&amp;": "&amp;SUBSTITUTE(TRIM(ROUND(IFERROR(CriteriTecnici!$N5524*1,IFERROR(NUMBERVALUE(CriteriTecnici!$N5524,".",","),IFERROR(NUMBERVALUE(CriteriTecnici!$N5524,",","."),0))),4)&amp;""),",",".")&amp;", "&amp;CHAR(34)&amp;"numerator"&amp;CHAR(34)&amp;": "&amp;SUBSTITUTE(TRIM(ROUND(IFERROR(CriteriTecnici!$K5524*1,IFERROR(NUMBERVALUE(CriteriTecnici!$K5524,".",","),IFERROR(NUMBERVALUE(CriteriTecnici!$K5524,",","."),0))),4)&amp;""),",",".")&amp;", "&amp;CHAR(34)&amp;"denominator"&amp;CHAR(34)&amp;": "&amp;SUBSTITUTE(TRIM(ROUND(IFERROR(CriteriTecnici!$L5524*1,IFERROR(NUMBERVALUE(CriteriTecnici!$L5524,".",","),IFERROR(NUMBERVALUE(CriteriTecnici!$L5524,",","."),0))),4)&amp;""),",",".")&amp;", "&amp;CHAR(34)&amp;"flag"&amp;CHAR(34)&amp;": "&amp;SUBSTITUTE(TRIM(ROUND(IFERROR(CriteriTecnici!$M5524*1,IFERROR(NUMBERVALUE(CriteriTecnici!$M5524,".",","),IFERROR(NUMBERVALUE(CriteriTecnici!$M5524,",","."),0))),4)&amp;""),",",".")&amp;", "&amp;CHAR(34)&amp;"rawScore"&amp;CHAR(34)&amp;": "&amp;SUBSTITUTE(TRIM(ROUND(IFERROR(CriteriTecnici!$O5524*1,IFERROR(NUMBERVALUE(CriteriTecnici!$O5524,".",","),IFERROR(NUMBERVALUE(CriteriTecnici!$O5524,",","."),0))),4)&amp;""),",",".")&amp;CHAR(125)&amp;IF(TRUE,",",""))</f>
        <v/>
      </c>
    </row>
    <row r="5745">
      <c r="A5745" s="38">
        <f>IF(CriteriTecnici!$A5525="","","    "&amp;CHAR(123)&amp;CHAR(34)&amp;"bidderId"&amp;CHAR(34)&amp;": "&amp;CHAR(34)&amp;SUBSTITUTE(CriteriTecnici!$A5525,CHAR(34),"'")&amp;CHAR(34)&amp;", "&amp;CHAR(34)&amp;"lotId"&amp;CHAR(34)&amp;": "&amp;CHAR(34)&amp;SUBSTITUTE(CriteriTecnici!$C5525,CHAR(34),"'")&amp;CHAR(34)&amp;", "&amp;CHAR(34)&amp;"criterionId"&amp;CHAR(34)&amp;": "&amp;CHAR(34)&amp;SUBSTITUTE(CriteriTecnici!$D5525,CHAR(34),"'")&amp;CHAR(34)&amp;", "&amp;CHAR(34)&amp;"kind"&amp;CHAR(34)&amp;": "&amp;CHAR(34)&amp;SUBSTITUTE(CriteriTecnici!$F5525,CHAR(34),"'")&amp;CHAR(34)&amp;", "&amp;CHAR(34)&amp;"value"&amp;CHAR(34)&amp;": "&amp;SUBSTITUTE(TRIM(ROUND(IFERROR(CriteriTecnici!$N5525*1,IFERROR(NUMBERVALUE(CriteriTecnici!$N5525,".",","),IFERROR(NUMBERVALUE(CriteriTecnici!$N5525,",","."),0))),4)&amp;""),",",".")&amp;", "&amp;CHAR(34)&amp;"numerator"&amp;CHAR(34)&amp;": "&amp;SUBSTITUTE(TRIM(ROUND(IFERROR(CriteriTecnici!$K5525*1,IFERROR(NUMBERVALUE(CriteriTecnici!$K5525,".",","),IFERROR(NUMBERVALUE(CriteriTecnici!$K5525,",","."),0))),4)&amp;""),",",".")&amp;", "&amp;CHAR(34)&amp;"denominator"&amp;CHAR(34)&amp;": "&amp;SUBSTITUTE(TRIM(ROUND(IFERROR(CriteriTecnici!$L5525*1,IFERROR(NUMBERVALUE(CriteriTecnici!$L5525,".",","),IFERROR(NUMBERVALUE(CriteriTecnici!$L5525,",","."),0))),4)&amp;""),",",".")&amp;", "&amp;CHAR(34)&amp;"flag"&amp;CHAR(34)&amp;": "&amp;SUBSTITUTE(TRIM(ROUND(IFERROR(CriteriTecnici!$M5525*1,IFERROR(NUMBERVALUE(CriteriTecnici!$M5525,".",","),IFERROR(NUMBERVALUE(CriteriTecnici!$M5525,",","."),0))),4)&amp;""),",",".")&amp;", "&amp;CHAR(34)&amp;"rawScore"&amp;CHAR(34)&amp;": "&amp;SUBSTITUTE(TRIM(ROUND(IFERROR(CriteriTecnici!$O5525*1,IFERROR(NUMBERVALUE(CriteriTecnici!$O5525,".",","),IFERROR(NUMBERVALUE(CriteriTecnici!$O5525,",","."),0))),4)&amp;""),",",".")&amp;CHAR(125)&amp;IF(TRUE,",",""))</f>
        <v/>
      </c>
    </row>
    <row r="5746">
      <c r="A5746" s="38">
        <f>IF(CriteriTecnici!$A5526="","","    "&amp;CHAR(123)&amp;CHAR(34)&amp;"bidderId"&amp;CHAR(34)&amp;": "&amp;CHAR(34)&amp;SUBSTITUTE(CriteriTecnici!$A5526,CHAR(34),"'")&amp;CHAR(34)&amp;", "&amp;CHAR(34)&amp;"lotId"&amp;CHAR(34)&amp;": "&amp;CHAR(34)&amp;SUBSTITUTE(CriteriTecnici!$C5526,CHAR(34),"'")&amp;CHAR(34)&amp;", "&amp;CHAR(34)&amp;"criterionId"&amp;CHAR(34)&amp;": "&amp;CHAR(34)&amp;SUBSTITUTE(CriteriTecnici!$D5526,CHAR(34),"'")&amp;CHAR(34)&amp;", "&amp;CHAR(34)&amp;"kind"&amp;CHAR(34)&amp;": "&amp;CHAR(34)&amp;SUBSTITUTE(CriteriTecnici!$F5526,CHAR(34),"'")&amp;CHAR(34)&amp;", "&amp;CHAR(34)&amp;"value"&amp;CHAR(34)&amp;": "&amp;SUBSTITUTE(TRIM(ROUND(IFERROR(CriteriTecnici!$N5526*1,IFERROR(NUMBERVALUE(CriteriTecnici!$N5526,".",","),IFERROR(NUMBERVALUE(CriteriTecnici!$N5526,",","."),0))),4)&amp;""),",",".")&amp;", "&amp;CHAR(34)&amp;"numerator"&amp;CHAR(34)&amp;": "&amp;SUBSTITUTE(TRIM(ROUND(IFERROR(CriteriTecnici!$K5526*1,IFERROR(NUMBERVALUE(CriteriTecnici!$K5526,".",","),IFERROR(NUMBERVALUE(CriteriTecnici!$K5526,",","."),0))),4)&amp;""),",",".")&amp;", "&amp;CHAR(34)&amp;"denominator"&amp;CHAR(34)&amp;": "&amp;SUBSTITUTE(TRIM(ROUND(IFERROR(CriteriTecnici!$L5526*1,IFERROR(NUMBERVALUE(CriteriTecnici!$L5526,".",","),IFERROR(NUMBERVALUE(CriteriTecnici!$L5526,",","."),0))),4)&amp;""),",",".")&amp;", "&amp;CHAR(34)&amp;"flag"&amp;CHAR(34)&amp;": "&amp;SUBSTITUTE(TRIM(ROUND(IFERROR(CriteriTecnici!$M5526*1,IFERROR(NUMBERVALUE(CriteriTecnici!$M5526,".",","),IFERROR(NUMBERVALUE(CriteriTecnici!$M5526,",","."),0))),4)&amp;""),",",".")&amp;", "&amp;CHAR(34)&amp;"rawScore"&amp;CHAR(34)&amp;": "&amp;SUBSTITUTE(TRIM(ROUND(IFERROR(CriteriTecnici!$O5526*1,IFERROR(NUMBERVALUE(CriteriTecnici!$O5526,".",","),IFERROR(NUMBERVALUE(CriteriTecnici!$O5526,",","."),0))),4)&amp;""),",",".")&amp;CHAR(125)&amp;IF(TRUE,",",""))</f>
        <v/>
      </c>
    </row>
    <row r="5747">
      <c r="A5747" s="38">
        <f>IF(CriteriTecnici!$A5527="","","    "&amp;CHAR(123)&amp;CHAR(34)&amp;"bidderId"&amp;CHAR(34)&amp;": "&amp;CHAR(34)&amp;SUBSTITUTE(CriteriTecnici!$A5527,CHAR(34),"'")&amp;CHAR(34)&amp;", "&amp;CHAR(34)&amp;"lotId"&amp;CHAR(34)&amp;": "&amp;CHAR(34)&amp;SUBSTITUTE(CriteriTecnici!$C5527,CHAR(34),"'")&amp;CHAR(34)&amp;", "&amp;CHAR(34)&amp;"criterionId"&amp;CHAR(34)&amp;": "&amp;CHAR(34)&amp;SUBSTITUTE(CriteriTecnici!$D5527,CHAR(34),"'")&amp;CHAR(34)&amp;", "&amp;CHAR(34)&amp;"kind"&amp;CHAR(34)&amp;": "&amp;CHAR(34)&amp;SUBSTITUTE(CriteriTecnici!$F5527,CHAR(34),"'")&amp;CHAR(34)&amp;", "&amp;CHAR(34)&amp;"value"&amp;CHAR(34)&amp;": "&amp;SUBSTITUTE(TRIM(ROUND(IFERROR(CriteriTecnici!$N5527*1,IFERROR(NUMBERVALUE(CriteriTecnici!$N5527,".",","),IFERROR(NUMBERVALUE(CriteriTecnici!$N5527,",","."),0))),4)&amp;""),",",".")&amp;", "&amp;CHAR(34)&amp;"numerator"&amp;CHAR(34)&amp;": "&amp;SUBSTITUTE(TRIM(ROUND(IFERROR(CriteriTecnici!$K5527*1,IFERROR(NUMBERVALUE(CriteriTecnici!$K5527,".",","),IFERROR(NUMBERVALUE(CriteriTecnici!$K5527,",","."),0))),4)&amp;""),",",".")&amp;", "&amp;CHAR(34)&amp;"denominator"&amp;CHAR(34)&amp;": "&amp;SUBSTITUTE(TRIM(ROUND(IFERROR(CriteriTecnici!$L5527*1,IFERROR(NUMBERVALUE(CriteriTecnici!$L5527,".",","),IFERROR(NUMBERVALUE(CriteriTecnici!$L5527,",","."),0))),4)&amp;""),",",".")&amp;", "&amp;CHAR(34)&amp;"flag"&amp;CHAR(34)&amp;": "&amp;SUBSTITUTE(TRIM(ROUND(IFERROR(CriteriTecnici!$M5527*1,IFERROR(NUMBERVALUE(CriteriTecnici!$M5527,".",","),IFERROR(NUMBERVALUE(CriteriTecnici!$M5527,",","."),0))),4)&amp;""),",",".")&amp;", "&amp;CHAR(34)&amp;"rawScore"&amp;CHAR(34)&amp;": "&amp;SUBSTITUTE(TRIM(ROUND(IFERROR(CriteriTecnici!$O5527*1,IFERROR(NUMBERVALUE(CriteriTecnici!$O5527,".",","),IFERROR(NUMBERVALUE(CriteriTecnici!$O5527,",","."),0))),4)&amp;""),",",".")&amp;CHAR(125)&amp;IF(TRUE,",",""))</f>
        <v/>
      </c>
    </row>
    <row r="5748">
      <c r="A5748" s="38">
        <f>IF(CriteriTecnici!$A5528="","","    "&amp;CHAR(123)&amp;CHAR(34)&amp;"bidderId"&amp;CHAR(34)&amp;": "&amp;CHAR(34)&amp;SUBSTITUTE(CriteriTecnici!$A5528,CHAR(34),"'")&amp;CHAR(34)&amp;", "&amp;CHAR(34)&amp;"lotId"&amp;CHAR(34)&amp;": "&amp;CHAR(34)&amp;SUBSTITUTE(CriteriTecnici!$C5528,CHAR(34),"'")&amp;CHAR(34)&amp;", "&amp;CHAR(34)&amp;"criterionId"&amp;CHAR(34)&amp;": "&amp;CHAR(34)&amp;SUBSTITUTE(CriteriTecnici!$D5528,CHAR(34),"'")&amp;CHAR(34)&amp;", "&amp;CHAR(34)&amp;"kind"&amp;CHAR(34)&amp;": "&amp;CHAR(34)&amp;SUBSTITUTE(CriteriTecnici!$F5528,CHAR(34),"'")&amp;CHAR(34)&amp;", "&amp;CHAR(34)&amp;"value"&amp;CHAR(34)&amp;": "&amp;SUBSTITUTE(TRIM(ROUND(IFERROR(CriteriTecnici!$N5528*1,IFERROR(NUMBERVALUE(CriteriTecnici!$N5528,".",","),IFERROR(NUMBERVALUE(CriteriTecnici!$N5528,",","."),0))),4)&amp;""),",",".")&amp;", "&amp;CHAR(34)&amp;"numerator"&amp;CHAR(34)&amp;": "&amp;SUBSTITUTE(TRIM(ROUND(IFERROR(CriteriTecnici!$K5528*1,IFERROR(NUMBERVALUE(CriteriTecnici!$K5528,".",","),IFERROR(NUMBERVALUE(CriteriTecnici!$K5528,",","."),0))),4)&amp;""),",",".")&amp;", "&amp;CHAR(34)&amp;"denominator"&amp;CHAR(34)&amp;": "&amp;SUBSTITUTE(TRIM(ROUND(IFERROR(CriteriTecnici!$L5528*1,IFERROR(NUMBERVALUE(CriteriTecnici!$L5528,".",","),IFERROR(NUMBERVALUE(CriteriTecnici!$L5528,",","."),0))),4)&amp;""),",",".")&amp;", "&amp;CHAR(34)&amp;"flag"&amp;CHAR(34)&amp;": "&amp;SUBSTITUTE(TRIM(ROUND(IFERROR(CriteriTecnici!$M5528*1,IFERROR(NUMBERVALUE(CriteriTecnici!$M5528,".",","),IFERROR(NUMBERVALUE(CriteriTecnici!$M5528,",","."),0))),4)&amp;""),",",".")&amp;", "&amp;CHAR(34)&amp;"rawScore"&amp;CHAR(34)&amp;": "&amp;SUBSTITUTE(TRIM(ROUND(IFERROR(CriteriTecnici!$O5528*1,IFERROR(NUMBERVALUE(CriteriTecnici!$O5528,".",","),IFERROR(NUMBERVALUE(CriteriTecnici!$O5528,",","."),0))),4)&amp;""),",",".")&amp;CHAR(125)&amp;IF(TRUE,",",""))</f>
        <v/>
      </c>
    </row>
    <row r="5749">
      <c r="A5749" s="38">
        <f>IF(CriteriTecnici!$A5529="","","    "&amp;CHAR(123)&amp;CHAR(34)&amp;"bidderId"&amp;CHAR(34)&amp;": "&amp;CHAR(34)&amp;SUBSTITUTE(CriteriTecnici!$A5529,CHAR(34),"'")&amp;CHAR(34)&amp;", "&amp;CHAR(34)&amp;"lotId"&amp;CHAR(34)&amp;": "&amp;CHAR(34)&amp;SUBSTITUTE(CriteriTecnici!$C5529,CHAR(34),"'")&amp;CHAR(34)&amp;", "&amp;CHAR(34)&amp;"criterionId"&amp;CHAR(34)&amp;": "&amp;CHAR(34)&amp;SUBSTITUTE(CriteriTecnici!$D5529,CHAR(34),"'")&amp;CHAR(34)&amp;", "&amp;CHAR(34)&amp;"kind"&amp;CHAR(34)&amp;": "&amp;CHAR(34)&amp;SUBSTITUTE(CriteriTecnici!$F5529,CHAR(34),"'")&amp;CHAR(34)&amp;", "&amp;CHAR(34)&amp;"value"&amp;CHAR(34)&amp;": "&amp;SUBSTITUTE(TRIM(ROUND(IFERROR(CriteriTecnici!$N5529*1,IFERROR(NUMBERVALUE(CriteriTecnici!$N5529,".",","),IFERROR(NUMBERVALUE(CriteriTecnici!$N5529,",","."),0))),4)&amp;""),",",".")&amp;", "&amp;CHAR(34)&amp;"numerator"&amp;CHAR(34)&amp;": "&amp;SUBSTITUTE(TRIM(ROUND(IFERROR(CriteriTecnici!$K5529*1,IFERROR(NUMBERVALUE(CriteriTecnici!$K5529,".",","),IFERROR(NUMBERVALUE(CriteriTecnici!$K5529,",","."),0))),4)&amp;""),",",".")&amp;", "&amp;CHAR(34)&amp;"denominator"&amp;CHAR(34)&amp;": "&amp;SUBSTITUTE(TRIM(ROUND(IFERROR(CriteriTecnici!$L5529*1,IFERROR(NUMBERVALUE(CriteriTecnici!$L5529,".",","),IFERROR(NUMBERVALUE(CriteriTecnici!$L5529,",","."),0))),4)&amp;""),",",".")&amp;", "&amp;CHAR(34)&amp;"flag"&amp;CHAR(34)&amp;": "&amp;SUBSTITUTE(TRIM(ROUND(IFERROR(CriteriTecnici!$M5529*1,IFERROR(NUMBERVALUE(CriteriTecnici!$M5529,".",","),IFERROR(NUMBERVALUE(CriteriTecnici!$M5529,",","."),0))),4)&amp;""),",",".")&amp;", "&amp;CHAR(34)&amp;"rawScore"&amp;CHAR(34)&amp;": "&amp;SUBSTITUTE(TRIM(ROUND(IFERROR(CriteriTecnici!$O5529*1,IFERROR(NUMBERVALUE(CriteriTecnici!$O5529,".",","),IFERROR(NUMBERVALUE(CriteriTecnici!$O5529,",","."),0))),4)&amp;""),",",".")&amp;CHAR(125)&amp;IF(TRUE,",",""))</f>
        <v/>
      </c>
    </row>
    <row r="5750">
      <c r="A5750" s="38">
        <f>IF(CriteriTecnici!$A5530="","","    "&amp;CHAR(123)&amp;CHAR(34)&amp;"bidderId"&amp;CHAR(34)&amp;": "&amp;CHAR(34)&amp;SUBSTITUTE(CriteriTecnici!$A5530,CHAR(34),"'")&amp;CHAR(34)&amp;", "&amp;CHAR(34)&amp;"lotId"&amp;CHAR(34)&amp;": "&amp;CHAR(34)&amp;SUBSTITUTE(CriteriTecnici!$C5530,CHAR(34),"'")&amp;CHAR(34)&amp;", "&amp;CHAR(34)&amp;"criterionId"&amp;CHAR(34)&amp;": "&amp;CHAR(34)&amp;SUBSTITUTE(CriteriTecnici!$D5530,CHAR(34),"'")&amp;CHAR(34)&amp;", "&amp;CHAR(34)&amp;"kind"&amp;CHAR(34)&amp;": "&amp;CHAR(34)&amp;SUBSTITUTE(CriteriTecnici!$F5530,CHAR(34),"'")&amp;CHAR(34)&amp;", "&amp;CHAR(34)&amp;"value"&amp;CHAR(34)&amp;": "&amp;SUBSTITUTE(TRIM(ROUND(IFERROR(CriteriTecnici!$N5530*1,IFERROR(NUMBERVALUE(CriteriTecnici!$N5530,".",","),IFERROR(NUMBERVALUE(CriteriTecnici!$N5530,",","."),0))),4)&amp;""),",",".")&amp;", "&amp;CHAR(34)&amp;"numerator"&amp;CHAR(34)&amp;": "&amp;SUBSTITUTE(TRIM(ROUND(IFERROR(CriteriTecnici!$K5530*1,IFERROR(NUMBERVALUE(CriteriTecnici!$K5530,".",","),IFERROR(NUMBERVALUE(CriteriTecnici!$K5530,",","."),0))),4)&amp;""),",",".")&amp;", "&amp;CHAR(34)&amp;"denominator"&amp;CHAR(34)&amp;": "&amp;SUBSTITUTE(TRIM(ROUND(IFERROR(CriteriTecnici!$L5530*1,IFERROR(NUMBERVALUE(CriteriTecnici!$L5530,".",","),IFERROR(NUMBERVALUE(CriteriTecnici!$L5530,",","."),0))),4)&amp;""),",",".")&amp;", "&amp;CHAR(34)&amp;"flag"&amp;CHAR(34)&amp;": "&amp;SUBSTITUTE(TRIM(ROUND(IFERROR(CriteriTecnici!$M5530*1,IFERROR(NUMBERVALUE(CriteriTecnici!$M5530,".",","),IFERROR(NUMBERVALUE(CriteriTecnici!$M5530,",","."),0))),4)&amp;""),",",".")&amp;", "&amp;CHAR(34)&amp;"rawScore"&amp;CHAR(34)&amp;": "&amp;SUBSTITUTE(TRIM(ROUND(IFERROR(CriteriTecnici!$O5530*1,IFERROR(NUMBERVALUE(CriteriTecnici!$O5530,".",","),IFERROR(NUMBERVALUE(CriteriTecnici!$O5530,",","."),0))),4)&amp;""),",",".")&amp;CHAR(125)&amp;IF(TRUE,",",""))</f>
        <v/>
      </c>
    </row>
    <row r="5751">
      <c r="A5751" s="38">
        <f>IF(CriteriTecnici!$A5531="","","    "&amp;CHAR(123)&amp;CHAR(34)&amp;"bidderId"&amp;CHAR(34)&amp;": "&amp;CHAR(34)&amp;SUBSTITUTE(CriteriTecnici!$A5531,CHAR(34),"'")&amp;CHAR(34)&amp;", "&amp;CHAR(34)&amp;"lotId"&amp;CHAR(34)&amp;": "&amp;CHAR(34)&amp;SUBSTITUTE(CriteriTecnici!$C5531,CHAR(34),"'")&amp;CHAR(34)&amp;", "&amp;CHAR(34)&amp;"criterionId"&amp;CHAR(34)&amp;": "&amp;CHAR(34)&amp;SUBSTITUTE(CriteriTecnici!$D5531,CHAR(34),"'")&amp;CHAR(34)&amp;", "&amp;CHAR(34)&amp;"kind"&amp;CHAR(34)&amp;": "&amp;CHAR(34)&amp;SUBSTITUTE(CriteriTecnici!$F5531,CHAR(34),"'")&amp;CHAR(34)&amp;", "&amp;CHAR(34)&amp;"value"&amp;CHAR(34)&amp;": "&amp;SUBSTITUTE(TRIM(ROUND(IFERROR(CriteriTecnici!$N5531*1,IFERROR(NUMBERVALUE(CriteriTecnici!$N5531,".",","),IFERROR(NUMBERVALUE(CriteriTecnici!$N5531,",","."),0))),4)&amp;""),",",".")&amp;", "&amp;CHAR(34)&amp;"numerator"&amp;CHAR(34)&amp;": "&amp;SUBSTITUTE(TRIM(ROUND(IFERROR(CriteriTecnici!$K5531*1,IFERROR(NUMBERVALUE(CriteriTecnici!$K5531,".",","),IFERROR(NUMBERVALUE(CriteriTecnici!$K5531,",","."),0))),4)&amp;""),",",".")&amp;", "&amp;CHAR(34)&amp;"denominator"&amp;CHAR(34)&amp;": "&amp;SUBSTITUTE(TRIM(ROUND(IFERROR(CriteriTecnici!$L5531*1,IFERROR(NUMBERVALUE(CriteriTecnici!$L5531,".",","),IFERROR(NUMBERVALUE(CriteriTecnici!$L5531,",","."),0))),4)&amp;""),",",".")&amp;", "&amp;CHAR(34)&amp;"flag"&amp;CHAR(34)&amp;": "&amp;SUBSTITUTE(TRIM(ROUND(IFERROR(CriteriTecnici!$M5531*1,IFERROR(NUMBERVALUE(CriteriTecnici!$M5531,".",","),IFERROR(NUMBERVALUE(CriteriTecnici!$M5531,",","."),0))),4)&amp;""),",",".")&amp;", "&amp;CHAR(34)&amp;"rawScore"&amp;CHAR(34)&amp;": "&amp;SUBSTITUTE(TRIM(ROUND(IFERROR(CriteriTecnici!$O5531*1,IFERROR(NUMBERVALUE(CriteriTecnici!$O5531,".",","),IFERROR(NUMBERVALUE(CriteriTecnici!$O5531,",","."),0))),4)&amp;""),",",".")&amp;CHAR(125)&amp;IF(TRUE,",",""))</f>
        <v/>
      </c>
    </row>
    <row r="5752">
      <c r="A5752" s="38">
        <f>IF(CriteriTecnici!$A5532="","","    "&amp;CHAR(123)&amp;CHAR(34)&amp;"bidderId"&amp;CHAR(34)&amp;": "&amp;CHAR(34)&amp;SUBSTITUTE(CriteriTecnici!$A5532,CHAR(34),"'")&amp;CHAR(34)&amp;", "&amp;CHAR(34)&amp;"lotId"&amp;CHAR(34)&amp;": "&amp;CHAR(34)&amp;SUBSTITUTE(CriteriTecnici!$C5532,CHAR(34),"'")&amp;CHAR(34)&amp;", "&amp;CHAR(34)&amp;"criterionId"&amp;CHAR(34)&amp;": "&amp;CHAR(34)&amp;SUBSTITUTE(CriteriTecnici!$D5532,CHAR(34),"'")&amp;CHAR(34)&amp;", "&amp;CHAR(34)&amp;"kind"&amp;CHAR(34)&amp;": "&amp;CHAR(34)&amp;SUBSTITUTE(CriteriTecnici!$F5532,CHAR(34),"'")&amp;CHAR(34)&amp;", "&amp;CHAR(34)&amp;"value"&amp;CHAR(34)&amp;": "&amp;SUBSTITUTE(TRIM(ROUND(IFERROR(CriteriTecnici!$N5532*1,IFERROR(NUMBERVALUE(CriteriTecnici!$N5532,".",","),IFERROR(NUMBERVALUE(CriteriTecnici!$N5532,",","."),0))),4)&amp;""),",",".")&amp;", "&amp;CHAR(34)&amp;"numerator"&amp;CHAR(34)&amp;": "&amp;SUBSTITUTE(TRIM(ROUND(IFERROR(CriteriTecnici!$K5532*1,IFERROR(NUMBERVALUE(CriteriTecnici!$K5532,".",","),IFERROR(NUMBERVALUE(CriteriTecnici!$K5532,",","."),0))),4)&amp;""),",",".")&amp;", "&amp;CHAR(34)&amp;"denominator"&amp;CHAR(34)&amp;": "&amp;SUBSTITUTE(TRIM(ROUND(IFERROR(CriteriTecnici!$L5532*1,IFERROR(NUMBERVALUE(CriteriTecnici!$L5532,".",","),IFERROR(NUMBERVALUE(CriteriTecnici!$L5532,",","."),0))),4)&amp;""),",",".")&amp;", "&amp;CHAR(34)&amp;"flag"&amp;CHAR(34)&amp;": "&amp;SUBSTITUTE(TRIM(ROUND(IFERROR(CriteriTecnici!$M5532*1,IFERROR(NUMBERVALUE(CriteriTecnici!$M5532,".",","),IFERROR(NUMBERVALUE(CriteriTecnici!$M5532,",","."),0))),4)&amp;""),",",".")&amp;", "&amp;CHAR(34)&amp;"rawScore"&amp;CHAR(34)&amp;": "&amp;SUBSTITUTE(TRIM(ROUND(IFERROR(CriteriTecnici!$O5532*1,IFERROR(NUMBERVALUE(CriteriTecnici!$O5532,".",","),IFERROR(NUMBERVALUE(CriteriTecnici!$O5532,",","."),0))),4)&amp;""),",",".")&amp;CHAR(125)&amp;IF(TRUE,",",""))</f>
        <v/>
      </c>
    </row>
    <row r="5753">
      <c r="A5753" s="38">
        <f>IF(CriteriTecnici!$A5533="","","    "&amp;CHAR(123)&amp;CHAR(34)&amp;"bidderId"&amp;CHAR(34)&amp;": "&amp;CHAR(34)&amp;SUBSTITUTE(CriteriTecnici!$A5533,CHAR(34),"'")&amp;CHAR(34)&amp;", "&amp;CHAR(34)&amp;"lotId"&amp;CHAR(34)&amp;": "&amp;CHAR(34)&amp;SUBSTITUTE(CriteriTecnici!$C5533,CHAR(34),"'")&amp;CHAR(34)&amp;", "&amp;CHAR(34)&amp;"criterionId"&amp;CHAR(34)&amp;": "&amp;CHAR(34)&amp;SUBSTITUTE(CriteriTecnici!$D5533,CHAR(34),"'")&amp;CHAR(34)&amp;", "&amp;CHAR(34)&amp;"kind"&amp;CHAR(34)&amp;": "&amp;CHAR(34)&amp;SUBSTITUTE(CriteriTecnici!$F5533,CHAR(34),"'")&amp;CHAR(34)&amp;", "&amp;CHAR(34)&amp;"value"&amp;CHAR(34)&amp;": "&amp;SUBSTITUTE(TRIM(ROUND(IFERROR(CriteriTecnici!$N5533*1,IFERROR(NUMBERVALUE(CriteriTecnici!$N5533,".",","),IFERROR(NUMBERVALUE(CriteriTecnici!$N5533,",","."),0))),4)&amp;""),",",".")&amp;", "&amp;CHAR(34)&amp;"numerator"&amp;CHAR(34)&amp;": "&amp;SUBSTITUTE(TRIM(ROUND(IFERROR(CriteriTecnici!$K5533*1,IFERROR(NUMBERVALUE(CriteriTecnici!$K5533,".",","),IFERROR(NUMBERVALUE(CriteriTecnici!$K5533,",","."),0))),4)&amp;""),",",".")&amp;", "&amp;CHAR(34)&amp;"denominator"&amp;CHAR(34)&amp;": "&amp;SUBSTITUTE(TRIM(ROUND(IFERROR(CriteriTecnici!$L5533*1,IFERROR(NUMBERVALUE(CriteriTecnici!$L5533,".",","),IFERROR(NUMBERVALUE(CriteriTecnici!$L5533,",","."),0))),4)&amp;""),",",".")&amp;", "&amp;CHAR(34)&amp;"flag"&amp;CHAR(34)&amp;": "&amp;SUBSTITUTE(TRIM(ROUND(IFERROR(CriteriTecnici!$M5533*1,IFERROR(NUMBERVALUE(CriteriTecnici!$M5533,".",","),IFERROR(NUMBERVALUE(CriteriTecnici!$M5533,",","."),0))),4)&amp;""),",",".")&amp;", "&amp;CHAR(34)&amp;"rawScore"&amp;CHAR(34)&amp;": "&amp;SUBSTITUTE(TRIM(ROUND(IFERROR(CriteriTecnici!$O5533*1,IFERROR(NUMBERVALUE(CriteriTecnici!$O5533,".",","),IFERROR(NUMBERVALUE(CriteriTecnici!$O5533,",","."),0))),4)&amp;""),",",".")&amp;CHAR(125)&amp;IF(TRUE,",",""))</f>
        <v/>
      </c>
    </row>
    <row r="5754">
      <c r="A5754" s="38">
        <f>IF(CriteriTecnici!$A5534="","","    "&amp;CHAR(123)&amp;CHAR(34)&amp;"bidderId"&amp;CHAR(34)&amp;": "&amp;CHAR(34)&amp;SUBSTITUTE(CriteriTecnici!$A5534,CHAR(34),"'")&amp;CHAR(34)&amp;", "&amp;CHAR(34)&amp;"lotId"&amp;CHAR(34)&amp;": "&amp;CHAR(34)&amp;SUBSTITUTE(CriteriTecnici!$C5534,CHAR(34),"'")&amp;CHAR(34)&amp;", "&amp;CHAR(34)&amp;"criterionId"&amp;CHAR(34)&amp;": "&amp;CHAR(34)&amp;SUBSTITUTE(CriteriTecnici!$D5534,CHAR(34),"'")&amp;CHAR(34)&amp;", "&amp;CHAR(34)&amp;"kind"&amp;CHAR(34)&amp;": "&amp;CHAR(34)&amp;SUBSTITUTE(CriteriTecnici!$F5534,CHAR(34),"'")&amp;CHAR(34)&amp;", "&amp;CHAR(34)&amp;"value"&amp;CHAR(34)&amp;": "&amp;SUBSTITUTE(TRIM(ROUND(IFERROR(CriteriTecnici!$N5534*1,IFERROR(NUMBERVALUE(CriteriTecnici!$N5534,".",","),IFERROR(NUMBERVALUE(CriteriTecnici!$N5534,",","."),0))),4)&amp;""),",",".")&amp;", "&amp;CHAR(34)&amp;"numerator"&amp;CHAR(34)&amp;": "&amp;SUBSTITUTE(TRIM(ROUND(IFERROR(CriteriTecnici!$K5534*1,IFERROR(NUMBERVALUE(CriteriTecnici!$K5534,".",","),IFERROR(NUMBERVALUE(CriteriTecnici!$K5534,",","."),0))),4)&amp;""),",",".")&amp;", "&amp;CHAR(34)&amp;"denominator"&amp;CHAR(34)&amp;": "&amp;SUBSTITUTE(TRIM(ROUND(IFERROR(CriteriTecnici!$L5534*1,IFERROR(NUMBERVALUE(CriteriTecnici!$L5534,".",","),IFERROR(NUMBERVALUE(CriteriTecnici!$L5534,",","."),0))),4)&amp;""),",",".")&amp;", "&amp;CHAR(34)&amp;"flag"&amp;CHAR(34)&amp;": "&amp;SUBSTITUTE(TRIM(ROUND(IFERROR(CriteriTecnici!$M5534*1,IFERROR(NUMBERVALUE(CriteriTecnici!$M5534,".",","),IFERROR(NUMBERVALUE(CriteriTecnici!$M5534,",","."),0))),4)&amp;""),",",".")&amp;", "&amp;CHAR(34)&amp;"rawScore"&amp;CHAR(34)&amp;": "&amp;SUBSTITUTE(TRIM(ROUND(IFERROR(CriteriTecnici!$O5534*1,IFERROR(NUMBERVALUE(CriteriTecnici!$O5534,".",","),IFERROR(NUMBERVALUE(CriteriTecnici!$O5534,",","."),0))),4)&amp;""),",",".")&amp;CHAR(125)&amp;IF(TRUE,",",""))</f>
        <v/>
      </c>
    </row>
    <row r="5755">
      <c r="A5755" s="38">
        <f>IF(CriteriTecnici!$A5535="","","    "&amp;CHAR(123)&amp;CHAR(34)&amp;"bidderId"&amp;CHAR(34)&amp;": "&amp;CHAR(34)&amp;SUBSTITUTE(CriteriTecnici!$A5535,CHAR(34),"'")&amp;CHAR(34)&amp;", "&amp;CHAR(34)&amp;"lotId"&amp;CHAR(34)&amp;": "&amp;CHAR(34)&amp;SUBSTITUTE(CriteriTecnici!$C5535,CHAR(34),"'")&amp;CHAR(34)&amp;", "&amp;CHAR(34)&amp;"criterionId"&amp;CHAR(34)&amp;": "&amp;CHAR(34)&amp;SUBSTITUTE(CriteriTecnici!$D5535,CHAR(34),"'")&amp;CHAR(34)&amp;", "&amp;CHAR(34)&amp;"kind"&amp;CHAR(34)&amp;": "&amp;CHAR(34)&amp;SUBSTITUTE(CriteriTecnici!$F5535,CHAR(34),"'")&amp;CHAR(34)&amp;", "&amp;CHAR(34)&amp;"value"&amp;CHAR(34)&amp;": "&amp;SUBSTITUTE(TRIM(ROUND(IFERROR(CriteriTecnici!$N5535*1,IFERROR(NUMBERVALUE(CriteriTecnici!$N5535,".",","),IFERROR(NUMBERVALUE(CriteriTecnici!$N5535,",","."),0))),4)&amp;""),",",".")&amp;", "&amp;CHAR(34)&amp;"numerator"&amp;CHAR(34)&amp;": "&amp;SUBSTITUTE(TRIM(ROUND(IFERROR(CriteriTecnici!$K5535*1,IFERROR(NUMBERVALUE(CriteriTecnici!$K5535,".",","),IFERROR(NUMBERVALUE(CriteriTecnici!$K5535,",","."),0))),4)&amp;""),",",".")&amp;", "&amp;CHAR(34)&amp;"denominator"&amp;CHAR(34)&amp;": "&amp;SUBSTITUTE(TRIM(ROUND(IFERROR(CriteriTecnici!$L5535*1,IFERROR(NUMBERVALUE(CriteriTecnici!$L5535,".",","),IFERROR(NUMBERVALUE(CriteriTecnici!$L5535,",","."),0))),4)&amp;""),",",".")&amp;", "&amp;CHAR(34)&amp;"flag"&amp;CHAR(34)&amp;": "&amp;SUBSTITUTE(TRIM(ROUND(IFERROR(CriteriTecnici!$M5535*1,IFERROR(NUMBERVALUE(CriteriTecnici!$M5535,".",","),IFERROR(NUMBERVALUE(CriteriTecnici!$M5535,",","."),0))),4)&amp;""),",",".")&amp;", "&amp;CHAR(34)&amp;"rawScore"&amp;CHAR(34)&amp;": "&amp;SUBSTITUTE(TRIM(ROUND(IFERROR(CriteriTecnici!$O5535*1,IFERROR(NUMBERVALUE(CriteriTecnici!$O5535,".",","),IFERROR(NUMBERVALUE(CriteriTecnici!$O5535,",","."),0))),4)&amp;""),",",".")&amp;CHAR(125)&amp;IF(TRUE,",",""))</f>
        <v/>
      </c>
    </row>
    <row r="5756">
      <c r="A5756" s="38">
        <f>IF(CriteriTecnici!$A5536="","","    "&amp;CHAR(123)&amp;CHAR(34)&amp;"bidderId"&amp;CHAR(34)&amp;": "&amp;CHAR(34)&amp;SUBSTITUTE(CriteriTecnici!$A5536,CHAR(34),"'")&amp;CHAR(34)&amp;", "&amp;CHAR(34)&amp;"lotId"&amp;CHAR(34)&amp;": "&amp;CHAR(34)&amp;SUBSTITUTE(CriteriTecnici!$C5536,CHAR(34),"'")&amp;CHAR(34)&amp;", "&amp;CHAR(34)&amp;"criterionId"&amp;CHAR(34)&amp;": "&amp;CHAR(34)&amp;SUBSTITUTE(CriteriTecnici!$D5536,CHAR(34),"'")&amp;CHAR(34)&amp;", "&amp;CHAR(34)&amp;"kind"&amp;CHAR(34)&amp;": "&amp;CHAR(34)&amp;SUBSTITUTE(CriteriTecnici!$F5536,CHAR(34),"'")&amp;CHAR(34)&amp;", "&amp;CHAR(34)&amp;"value"&amp;CHAR(34)&amp;": "&amp;SUBSTITUTE(TRIM(ROUND(IFERROR(CriteriTecnici!$N5536*1,IFERROR(NUMBERVALUE(CriteriTecnici!$N5536,".",","),IFERROR(NUMBERVALUE(CriteriTecnici!$N5536,",","."),0))),4)&amp;""),",",".")&amp;", "&amp;CHAR(34)&amp;"numerator"&amp;CHAR(34)&amp;": "&amp;SUBSTITUTE(TRIM(ROUND(IFERROR(CriteriTecnici!$K5536*1,IFERROR(NUMBERVALUE(CriteriTecnici!$K5536,".",","),IFERROR(NUMBERVALUE(CriteriTecnici!$K5536,",","."),0))),4)&amp;""),",",".")&amp;", "&amp;CHAR(34)&amp;"denominator"&amp;CHAR(34)&amp;": "&amp;SUBSTITUTE(TRIM(ROUND(IFERROR(CriteriTecnici!$L5536*1,IFERROR(NUMBERVALUE(CriteriTecnici!$L5536,".",","),IFERROR(NUMBERVALUE(CriteriTecnici!$L5536,",","."),0))),4)&amp;""),",",".")&amp;", "&amp;CHAR(34)&amp;"flag"&amp;CHAR(34)&amp;": "&amp;SUBSTITUTE(TRIM(ROUND(IFERROR(CriteriTecnici!$M5536*1,IFERROR(NUMBERVALUE(CriteriTecnici!$M5536,".",","),IFERROR(NUMBERVALUE(CriteriTecnici!$M5536,",","."),0))),4)&amp;""),",",".")&amp;", "&amp;CHAR(34)&amp;"rawScore"&amp;CHAR(34)&amp;": "&amp;SUBSTITUTE(TRIM(ROUND(IFERROR(CriteriTecnici!$O5536*1,IFERROR(NUMBERVALUE(CriteriTecnici!$O5536,".",","),IFERROR(NUMBERVALUE(CriteriTecnici!$O5536,",","."),0))),4)&amp;""),",",".")&amp;CHAR(125)&amp;IF(TRUE,",",""))</f>
        <v/>
      </c>
    </row>
    <row r="5757">
      <c r="A5757" s="38">
        <f>IF(CriteriTecnici!$A5537="","","    "&amp;CHAR(123)&amp;CHAR(34)&amp;"bidderId"&amp;CHAR(34)&amp;": "&amp;CHAR(34)&amp;SUBSTITUTE(CriteriTecnici!$A5537,CHAR(34),"'")&amp;CHAR(34)&amp;", "&amp;CHAR(34)&amp;"lotId"&amp;CHAR(34)&amp;": "&amp;CHAR(34)&amp;SUBSTITUTE(CriteriTecnici!$C5537,CHAR(34),"'")&amp;CHAR(34)&amp;", "&amp;CHAR(34)&amp;"criterionId"&amp;CHAR(34)&amp;": "&amp;CHAR(34)&amp;SUBSTITUTE(CriteriTecnici!$D5537,CHAR(34),"'")&amp;CHAR(34)&amp;", "&amp;CHAR(34)&amp;"kind"&amp;CHAR(34)&amp;": "&amp;CHAR(34)&amp;SUBSTITUTE(CriteriTecnici!$F5537,CHAR(34),"'")&amp;CHAR(34)&amp;", "&amp;CHAR(34)&amp;"value"&amp;CHAR(34)&amp;": "&amp;SUBSTITUTE(TRIM(ROUND(IFERROR(CriteriTecnici!$N5537*1,IFERROR(NUMBERVALUE(CriteriTecnici!$N5537,".",","),IFERROR(NUMBERVALUE(CriteriTecnici!$N5537,",","."),0))),4)&amp;""),",",".")&amp;", "&amp;CHAR(34)&amp;"numerator"&amp;CHAR(34)&amp;": "&amp;SUBSTITUTE(TRIM(ROUND(IFERROR(CriteriTecnici!$K5537*1,IFERROR(NUMBERVALUE(CriteriTecnici!$K5537,".",","),IFERROR(NUMBERVALUE(CriteriTecnici!$K5537,",","."),0))),4)&amp;""),",",".")&amp;", "&amp;CHAR(34)&amp;"denominator"&amp;CHAR(34)&amp;": "&amp;SUBSTITUTE(TRIM(ROUND(IFERROR(CriteriTecnici!$L5537*1,IFERROR(NUMBERVALUE(CriteriTecnici!$L5537,".",","),IFERROR(NUMBERVALUE(CriteriTecnici!$L5537,",","."),0))),4)&amp;""),",",".")&amp;", "&amp;CHAR(34)&amp;"flag"&amp;CHAR(34)&amp;": "&amp;SUBSTITUTE(TRIM(ROUND(IFERROR(CriteriTecnici!$M5537*1,IFERROR(NUMBERVALUE(CriteriTecnici!$M5537,".",","),IFERROR(NUMBERVALUE(CriteriTecnici!$M5537,",","."),0))),4)&amp;""),",",".")&amp;", "&amp;CHAR(34)&amp;"rawScore"&amp;CHAR(34)&amp;": "&amp;SUBSTITUTE(TRIM(ROUND(IFERROR(CriteriTecnici!$O5537*1,IFERROR(NUMBERVALUE(CriteriTecnici!$O5537,".",","),IFERROR(NUMBERVALUE(CriteriTecnici!$O5537,",","."),0))),4)&amp;""),",",".")&amp;CHAR(125)&amp;IF(TRUE,",",""))</f>
        <v/>
      </c>
    </row>
    <row r="5758">
      <c r="A5758" s="38">
        <f>IF(CriteriTecnici!$A5538="","","    "&amp;CHAR(123)&amp;CHAR(34)&amp;"bidderId"&amp;CHAR(34)&amp;": "&amp;CHAR(34)&amp;SUBSTITUTE(CriteriTecnici!$A5538,CHAR(34),"'")&amp;CHAR(34)&amp;", "&amp;CHAR(34)&amp;"lotId"&amp;CHAR(34)&amp;": "&amp;CHAR(34)&amp;SUBSTITUTE(CriteriTecnici!$C5538,CHAR(34),"'")&amp;CHAR(34)&amp;", "&amp;CHAR(34)&amp;"criterionId"&amp;CHAR(34)&amp;": "&amp;CHAR(34)&amp;SUBSTITUTE(CriteriTecnici!$D5538,CHAR(34),"'")&amp;CHAR(34)&amp;", "&amp;CHAR(34)&amp;"kind"&amp;CHAR(34)&amp;": "&amp;CHAR(34)&amp;SUBSTITUTE(CriteriTecnici!$F5538,CHAR(34),"'")&amp;CHAR(34)&amp;", "&amp;CHAR(34)&amp;"value"&amp;CHAR(34)&amp;": "&amp;SUBSTITUTE(TRIM(ROUND(IFERROR(CriteriTecnici!$N5538*1,IFERROR(NUMBERVALUE(CriteriTecnici!$N5538,".",","),IFERROR(NUMBERVALUE(CriteriTecnici!$N5538,",","."),0))),4)&amp;""),",",".")&amp;", "&amp;CHAR(34)&amp;"numerator"&amp;CHAR(34)&amp;": "&amp;SUBSTITUTE(TRIM(ROUND(IFERROR(CriteriTecnici!$K5538*1,IFERROR(NUMBERVALUE(CriteriTecnici!$K5538,".",","),IFERROR(NUMBERVALUE(CriteriTecnici!$K5538,",","."),0))),4)&amp;""),",",".")&amp;", "&amp;CHAR(34)&amp;"denominator"&amp;CHAR(34)&amp;": "&amp;SUBSTITUTE(TRIM(ROUND(IFERROR(CriteriTecnici!$L5538*1,IFERROR(NUMBERVALUE(CriteriTecnici!$L5538,".",","),IFERROR(NUMBERVALUE(CriteriTecnici!$L5538,",","."),0))),4)&amp;""),",",".")&amp;", "&amp;CHAR(34)&amp;"flag"&amp;CHAR(34)&amp;": "&amp;SUBSTITUTE(TRIM(ROUND(IFERROR(CriteriTecnici!$M5538*1,IFERROR(NUMBERVALUE(CriteriTecnici!$M5538,".",","),IFERROR(NUMBERVALUE(CriteriTecnici!$M5538,",","."),0))),4)&amp;""),",",".")&amp;", "&amp;CHAR(34)&amp;"rawScore"&amp;CHAR(34)&amp;": "&amp;SUBSTITUTE(TRIM(ROUND(IFERROR(CriteriTecnici!$O5538*1,IFERROR(NUMBERVALUE(CriteriTecnici!$O5538,".",","),IFERROR(NUMBERVALUE(CriteriTecnici!$O5538,",","."),0))),4)&amp;""),",",".")&amp;CHAR(125)&amp;IF(TRUE,",",""))</f>
        <v/>
      </c>
    </row>
    <row r="5759">
      <c r="A5759" s="38">
        <f>IF(CriteriTecnici!$A5539="","","    "&amp;CHAR(123)&amp;CHAR(34)&amp;"bidderId"&amp;CHAR(34)&amp;": "&amp;CHAR(34)&amp;SUBSTITUTE(CriteriTecnici!$A5539,CHAR(34),"'")&amp;CHAR(34)&amp;", "&amp;CHAR(34)&amp;"lotId"&amp;CHAR(34)&amp;": "&amp;CHAR(34)&amp;SUBSTITUTE(CriteriTecnici!$C5539,CHAR(34),"'")&amp;CHAR(34)&amp;", "&amp;CHAR(34)&amp;"criterionId"&amp;CHAR(34)&amp;": "&amp;CHAR(34)&amp;SUBSTITUTE(CriteriTecnici!$D5539,CHAR(34),"'")&amp;CHAR(34)&amp;", "&amp;CHAR(34)&amp;"kind"&amp;CHAR(34)&amp;": "&amp;CHAR(34)&amp;SUBSTITUTE(CriteriTecnici!$F5539,CHAR(34),"'")&amp;CHAR(34)&amp;", "&amp;CHAR(34)&amp;"value"&amp;CHAR(34)&amp;": "&amp;SUBSTITUTE(TRIM(ROUND(IFERROR(CriteriTecnici!$N5539*1,IFERROR(NUMBERVALUE(CriteriTecnici!$N5539,".",","),IFERROR(NUMBERVALUE(CriteriTecnici!$N5539,",","."),0))),4)&amp;""),",",".")&amp;", "&amp;CHAR(34)&amp;"numerator"&amp;CHAR(34)&amp;": "&amp;SUBSTITUTE(TRIM(ROUND(IFERROR(CriteriTecnici!$K5539*1,IFERROR(NUMBERVALUE(CriteriTecnici!$K5539,".",","),IFERROR(NUMBERVALUE(CriteriTecnici!$K5539,",","."),0))),4)&amp;""),",",".")&amp;", "&amp;CHAR(34)&amp;"denominator"&amp;CHAR(34)&amp;": "&amp;SUBSTITUTE(TRIM(ROUND(IFERROR(CriteriTecnici!$L5539*1,IFERROR(NUMBERVALUE(CriteriTecnici!$L5539,".",","),IFERROR(NUMBERVALUE(CriteriTecnici!$L5539,",","."),0))),4)&amp;""),",",".")&amp;", "&amp;CHAR(34)&amp;"flag"&amp;CHAR(34)&amp;": "&amp;SUBSTITUTE(TRIM(ROUND(IFERROR(CriteriTecnici!$M5539*1,IFERROR(NUMBERVALUE(CriteriTecnici!$M5539,".",","),IFERROR(NUMBERVALUE(CriteriTecnici!$M5539,",","."),0))),4)&amp;""),",",".")&amp;", "&amp;CHAR(34)&amp;"rawScore"&amp;CHAR(34)&amp;": "&amp;SUBSTITUTE(TRIM(ROUND(IFERROR(CriteriTecnici!$O5539*1,IFERROR(NUMBERVALUE(CriteriTecnici!$O5539,".",","),IFERROR(NUMBERVALUE(CriteriTecnici!$O5539,",","."),0))),4)&amp;""),",",".")&amp;CHAR(125)&amp;IF(TRUE,",",""))</f>
        <v/>
      </c>
    </row>
    <row r="5760">
      <c r="A5760" s="38">
        <f>IF(CriteriTecnici!$A5540="","","    "&amp;CHAR(123)&amp;CHAR(34)&amp;"bidderId"&amp;CHAR(34)&amp;": "&amp;CHAR(34)&amp;SUBSTITUTE(CriteriTecnici!$A5540,CHAR(34),"'")&amp;CHAR(34)&amp;", "&amp;CHAR(34)&amp;"lotId"&amp;CHAR(34)&amp;": "&amp;CHAR(34)&amp;SUBSTITUTE(CriteriTecnici!$C5540,CHAR(34),"'")&amp;CHAR(34)&amp;", "&amp;CHAR(34)&amp;"criterionId"&amp;CHAR(34)&amp;": "&amp;CHAR(34)&amp;SUBSTITUTE(CriteriTecnici!$D5540,CHAR(34),"'")&amp;CHAR(34)&amp;", "&amp;CHAR(34)&amp;"kind"&amp;CHAR(34)&amp;": "&amp;CHAR(34)&amp;SUBSTITUTE(CriteriTecnici!$F5540,CHAR(34),"'")&amp;CHAR(34)&amp;", "&amp;CHAR(34)&amp;"value"&amp;CHAR(34)&amp;": "&amp;SUBSTITUTE(TRIM(ROUND(IFERROR(CriteriTecnici!$N5540*1,IFERROR(NUMBERVALUE(CriteriTecnici!$N5540,".",","),IFERROR(NUMBERVALUE(CriteriTecnici!$N5540,",","."),0))),4)&amp;""),",",".")&amp;", "&amp;CHAR(34)&amp;"numerator"&amp;CHAR(34)&amp;": "&amp;SUBSTITUTE(TRIM(ROUND(IFERROR(CriteriTecnici!$K5540*1,IFERROR(NUMBERVALUE(CriteriTecnici!$K5540,".",","),IFERROR(NUMBERVALUE(CriteriTecnici!$K5540,",","."),0))),4)&amp;""),",",".")&amp;", "&amp;CHAR(34)&amp;"denominator"&amp;CHAR(34)&amp;": "&amp;SUBSTITUTE(TRIM(ROUND(IFERROR(CriteriTecnici!$L5540*1,IFERROR(NUMBERVALUE(CriteriTecnici!$L5540,".",","),IFERROR(NUMBERVALUE(CriteriTecnici!$L5540,",","."),0))),4)&amp;""),",",".")&amp;", "&amp;CHAR(34)&amp;"flag"&amp;CHAR(34)&amp;": "&amp;SUBSTITUTE(TRIM(ROUND(IFERROR(CriteriTecnici!$M5540*1,IFERROR(NUMBERVALUE(CriteriTecnici!$M5540,".",","),IFERROR(NUMBERVALUE(CriteriTecnici!$M5540,",","."),0))),4)&amp;""),",",".")&amp;", "&amp;CHAR(34)&amp;"rawScore"&amp;CHAR(34)&amp;": "&amp;SUBSTITUTE(TRIM(ROUND(IFERROR(CriteriTecnici!$O5540*1,IFERROR(NUMBERVALUE(CriteriTecnici!$O5540,".",","),IFERROR(NUMBERVALUE(CriteriTecnici!$O5540,",","."),0))),4)&amp;""),",",".")&amp;CHAR(125)&amp;IF(TRUE,",",""))</f>
        <v/>
      </c>
    </row>
    <row r="5761">
      <c r="A5761" s="38">
        <f>IF(CriteriTecnici!$A5541="","","    "&amp;CHAR(123)&amp;CHAR(34)&amp;"bidderId"&amp;CHAR(34)&amp;": "&amp;CHAR(34)&amp;SUBSTITUTE(CriteriTecnici!$A5541,CHAR(34),"'")&amp;CHAR(34)&amp;", "&amp;CHAR(34)&amp;"lotId"&amp;CHAR(34)&amp;": "&amp;CHAR(34)&amp;SUBSTITUTE(CriteriTecnici!$C5541,CHAR(34),"'")&amp;CHAR(34)&amp;", "&amp;CHAR(34)&amp;"criterionId"&amp;CHAR(34)&amp;": "&amp;CHAR(34)&amp;SUBSTITUTE(CriteriTecnici!$D5541,CHAR(34),"'")&amp;CHAR(34)&amp;", "&amp;CHAR(34)&amp;"kind"&amp;CHAR(34)&amp;": "&amp;CHAR(34)&amp;SUBSTITUTE(CriteriTecnici!$F5541,CHAR(34),"'")&amp;CHAR(34)&amp;", "&amp;CHAR(34)&amp;"value"&amp;CHAR(34)&amp;": "&amp;SUBSTITUTE(TRIM(ROUND(IFERROR(CriteriTecnici!$N5541*1,IFERROR(NUMBERVALUE(CriteriTecnici!$N5541,".",","),IFERROR(NUMBERVALUE(CriteriTecnici!$N5541,",","."),0))),4)&amp;""),",",".")&amp;", "&amp;CHAR(34)&amp;"numerator"&amp;CHAR(34)&amp;": "&amp;SUBSTITUTE(TRIM(ROUND(IFERROR(CriteriTecnici!$K5541*1,IFERROR(NUMBERVALUE(CriteriTecnici!$K5541,".",","),IFERROR(NUMBERVALUE(CriteriTecnici!$K5541,",","."),0))),4)&amp;""),",",".")&amp;", "&amp;CHAR(34)&amp;"denominator"&amp;CHAR(34)&amp;": "&amp;SUBSTITUTE(TRIM(ROUND(IFERROR(CriteriTecnici!$L5541*1,IFERROR(NUMBERVALUE(CriteriTecnici!$L5541,".",","),IFERROR(NUMBERVALUE(CriteriTecnici!$L5541,",","."),0))),4)&amp;""),",",".")&amp;", "&amp;CHAR(34)&amp;"flag"&amp;CHAR(34)&amp;": "&amp;SUBSTITUTE(TRIM(ROUND(IFERROR(CriteriTecnici!$M5541*1,IFERROR(NUMBERVALUE(CriteriTecnici!$M5541,".",","),IFERROR(NUMBERVALUE(CriteriTecnici!$M5541,",","."),0))),4)&amp;""),",",".")&amp;", "&amp;CHAR(34)&amp;"rawScore"&amp;CHAR(34)&amp;": "&amp;SUBSTITUTE(TRIM(ROUND(IFERROR(CriteriTecnici!$O5541*1,IFERROR(NUMBERVALUE(CriteriTecnici!$O5541,".",","),IFERROR(NUMBERVALUE(CriteriTecnici!$O5541,",","."),0))),4)&amp;""),",",".")&amp;CHAR(125)&amp;IF(TRUE,",",""))</f>
        <v/>
      </c>
    </row>
    <row r="5762">
      <c r="A5762" s="38">
        <f>IF(CriteriTecnici!$A5542="","","    "&amp;CHAR(123)&amp;CHAR(34)&amp;"bidderId"&amp;CHAR(34)&amp;": "&amp;CHAR(34)&amp;SUBSTITUTE(CriteriTecnici!$A5542,CHAR(34),"'")&amp;CHAR(34)&amp;", "&amp;CHAR(34)&amp;"lotId"&amp;CHAR(34)&amp;": "&amp;CHAR(34)&amp;SUBSTITUTE(CriteriTecnici!$C5542,CHAR(34),"'")&amp;CHAR(34)&amp;", "&amp;CHAR(34)&amp;"criterionId"&amp;CHAR(34)&amp;": "&amp;CHAR(34)&amp;SUBSTITUTE(CriteriTecnici!$D5542,CHAR(34),"'")&amp;CHAR(34)&amp;", "&amp;CHAR(34)&amp;"kind"&amp;CHAR(34)&amp;": "&amp;CHAR(34)&amp;SUBSTITUTE(CriteriTecnici!$F5542,CHAR(34),"'")&amp;CHAR(34)&amp;", "&amp;CHAR(34)&amp;"value"&amp;CHAR(34)&amp;": "&amp;SUBSTITUTE(TRIM(ROUND(IFERROR(CriteriTecnici!$N5542*1,IFERROR(NUMBERVALUE(CriteriTecnici!$N5542,".",","),IFERROR(NUMBERVALUE(CriteriTecnici!$N5542,",","."),0))),4)&amp;""),",",".")&amp;", "&amp;CHAR(34)&amp;"numerator"&amp;CHAR(34)&amp;": "&amp;SUBSTITUTE(TRIM(ROUND(IFERROR(CriteriTecnici!$K5542*1,IFERROR(NUMBERVALUE(CriteriTecnici!$K5542,".",","),IFERROR(NUMBERVALUE(CriteriTecnici!$K5542,",","."),0))),4)&amp;""),",",".")&amp;", "&amp;CHAR(34)&amp;"denominator"&amp;CHAR(34)&amp;": "&amp;SUBSTITUTE(TRIM(ROUND(IFERROR(CriteriTecnici!$L5542*1,IFERROR(NUMBERVALUE(CriteriTecnici!$L5542,".",","),IFERROR(NUMBERVALUE(CriteriTecnici!$L5542,",","."),0))),4)&amp;""),",",".")&amp;", "&amp;CHAR(34)&amp;"flag"&amp;CHAR(34)&amp;": "&amp;SUBSTITUTE(TRIM(ROUND(IFERROR(CriteriTecnici!$M5542*1,IFERROR(NUMBERVALUE(CriteriTecnici!$M5542,".",","),IFERROR(NUMBERVALUE(CriteriTecnici!$M5542,",","."),0))),4)&amp;""),",",".")&amp;", "&amp;CHAR(34)&amp;"rawScore"&amp;CHAR(34)&amp;": "&amp;SUBSTITUTE(TRIM(ROUND(IFERROR(CriteriTecnici!$O5542*1,IFERROR(NUMBERVALUE(CriteriTecnici!$O5542,".",","),IFERROR(NUMBERVALUE(CriteriTecnici!$O5542,",","."),0))),4)&amp;""),",",".")&amp;CHAR(125)&amp;IF(TRUE,",",""))</f>
        <v/>
      </c>
    </row>
    <row r="5763">
      <c r="A5763" s="38">
        <f>IF(CriteriTecnici!$A5543="","","    "&amp;CHAR(123)&amp;CHAR(34)&amp;"bidderId"&amp;CHAR(34)&amp;": "&amp;CHAR(34)&amp;SUBSTITUTE(CriteriTecnici!$A5543,CHAR(34),"'")&amp;CHAR(34)&amp;", "&amp;CHAR(34)&amp;"lotId"&amp;CHAR(34)&amp;": "&amp;CHAR(34)&amp;SUBSTITUTE(CriteriTecnici!$C5543,CHAR(34),"'")&amp;CHAR(34)&amp;", "&amp;CHAR(34)&amp;"criterionId"&amp;CHAR(34)&amp;": "&amp;CHAR(34)&amp;SUBSTITUTE(CriteriTecnici!$D5543,CHAR(34),"'")&amp;CHAR(34)&amp;", "&amp;CHAR(34)&amp;"kind"&amp;CHAR(34)&amp;": "&amp;CHAR(34)&amp;SUBSTITUTE(CriteriTecnici!$F5543,CHAR(34),"'")&amp;CHAR(34)&amp;", "&amp;CHAR(34)&amp;"value"&amp;CHAR(34)&amp;": "&amp;SUBSTITUTE(TRIM(ROUND(IFERROR(CriteriTecnici!$N5543*1,IFERROR(NUMBERVALUE(CriteriTecnici!$N5543,".",","),IFERROR(NUMBERVALUE(CriteriTecnici!$N5543,",","."),0))),4)&amp;""),",",".")&amp;", "&amp;CHAR(34)&amp;"numerator"&amp;CHAR(34)&amp;": "&amp;SUBSTITUTE(TRIM(ROUND(IFERROR(CriteriTecnici!$K5543*1,IFERROR(NUMBERVALUE(CriteriTecnici!$K5543,".",","),IFERROR(NUMBERVALUE(CriteriTecnici!$K5543,",","."),0))),4)&amp;""),",",".")&amp;", "&amp;CHAR(34)&amp;"denominator"&amp;CHAR(34)&amp;": "&amp;SUBSTITUTE(TRIM(ROUND(IFERROR(CriteriTecnici!$L5543*1,IFERROR(NUMBERVALUE(CriteriTecnici!$L5543,".",","),IFERROR(NUMBERVALUE(CriteriTecnici!$L5543,",","."),0))),4)&amp;""),",",".")&amp;", "&amp;CHAR(34)&amp;"flag"&amp;CHAR(34)&amp;": "&amp;SUBSTITUTE(TRIM(ROUND(IFERROR(CriteriTecnici!$M5543*1,IFERROR(NUMBERVALUE(CriteriTecnici!$M5543,".",","),IFERROR(NUMBERVALUE(CriteriTecnici!$M5543,",","."),0))),4)&amp;""),",",".")&amp;", "&amp;CHAR(34)&amp;"rawScore"&amp;CHAR(34)&amp;": "&amp;SUBSTITUTE(TRIM(ROUND(IFERROR(CriteriTecnici!$O5543*1,IFERROR(NUMBERVALUE(CriteriTecnici!$O5543,".",","),IFERROR(NUMBERVALUE(CriteriTecnici!$O5543,",","."),0))),4)&amp;""),",",".")&amp;CHAR(125)&amp;IF(TRUE,",",""))</f>
        <v/>
      </c>
    </row>
    <row r="5764">
      <c r="A5764" s="38">
        <f>IF(CriteriTecnici!$A5544="","","    "&amp;CHAR(123)&amp;CHAR(34)&amp;"bidderId"&amp;CHAR(34)&amp;": "&amp;CHAR(34)&amp;SUBSTITUTE(CriteriTecnici!$A5544,CHAR(34),"'")&amp;CHAR(34)&amp;", "&amp;CHAR(34)&amp;"lotId"&amp;CHAR(34)&amp;": "&amp;CHAR(34)&amp;SUBSTITUTE(CriteriTecnici!$C5544,CHAR(34),"'")&amp;CHAR(34)&amp;", "&amp;CHAR(34)&amp;"criterionId"&amp;CHAR(34)&amp;": "&amp;CHAR(34)&amp;SUBSTITUTE(CriteriTecnici!$D5544,CHAR(34),"'")&amp;CHAR(34)&amp;", "&amp;CHAR(34)&amp;"kind"&amp;CHAR(34)&amp;": "&amp;CHAR(34)&amp;SUBSTITUTE(CriteriTecnici!$F5544,CHAR(34),"'")&amp;CHAR(34)&amp;", "&amp;CHAR(34)&amp;"value"&amp;CHAR(34)&amp;": "&amp;SUBSTITUTE(TRIM(ROUND(IFERROR(CriteriTecnici!$N5544*1,IFERROR(NUMBERVALUE(CriteriTecnici!$N5544,".",","),IFERROR(NUMBERVALUE(CriteriTecnici!$N5544,",","."),0))),4)&amp;""),",",".")&amp;", "&amp;CHAR(34)&amp;"numerator"&amp;CHAR(34)&amp;": "&amp;SUBSTITUTE(TRIM(ROUND(IFERROR(CriteriTecnici!$K5544*1,IFERROR(NUMBERVALUE(CriteriTecnici!$K5544,".",","),IFERROR(NUMBERVALUE(CriteriTecnici!$K5544,",","."),0))),4)&amp;""),",",".")&amp;", "&amp;CHAR(34)&amp;"denominator"&amp;CHAR(34)&amp;": "&amp;SUBSTITUTE(TRIM(ROUND(IFERROR(CriteriTecnici!$L5544*1,IFERROR(NUMBERVALUE(CriteriTecnici!$L5544,".",","),IFERROR(NUMBERVALUE(CriteriTecnici!$L5544,",","."),0))),4)&amp;""),",",".")&amp;", "&amp;CHAR(34)&amp;"flag"&amp;CHAR(34)&amp;": "&amp;SUBSTITUTE(TRIM(ROUND(IFERROR(CriteriTecnici!$M5544*1,IFERROR(NUMBERVALUE(CriteriTecnici!$M5544,".",","),IFERROR(NUMBERVALUE(CriteriTecnici!$M5544,",","."),0))),4)&amp;""),",",".")&amp;", "&amp;CHAR(34)&amp;"rawScore"&amp;CHAR(34)&amp;": "&amp;SUBSTITUTE(TRIM(ROUND(IFERROR(CriteriTecnici!$O5544*1,IFERROR(NUMBERVALUE(CriteriTecnici!$O5544,".",","),IFERROR(NUMBERVALUE(CriteriTecnici!$O5544,",","."),0))),4)&amp;""),",",".")&amp;CHAR(125)&amp;IF(TRUE,",",""))</f>
        <v/>
      </c>
    </row>
    <row r="5765">
      <c r="A5765" s="38">
        <f>IF(CriteriTecnici!$A5545="","","    "&amp;CHAR(123)&amp;CHAR(34)&amp;"bidderId"&amp;CHAR(34)&amp;": "&amp;CHAR(34)&amp;SUBSTITUTE(CriteriTecnici!$A5545,CHAR(34),"'")&amp;CHAR(34)&amp;", "&amp;CHAR(34)&amp;"lotId"&amp;CHAR(34)&amp;": "&amp;CHAR(34)&amp;SUBSTITUTE(CriteriTecnici!$C5545,CHAR(34),"'")&amp;CHAR(34)&amp;", "&amp;CHAR(34)&amp;"criterionId"&amp;CHAR(34)&amp;": "&amp;CHAR(34)&amp;SUBSTITUTE(CriteriTecnici!$D5545,CHAR(34),"'")&amp;CHAR(34)&amp;", "&amp;CHAR(34)&amp;"kind"&amp;CHAR(34)&amp;": "&amp;CHAR(34)&amp;SUBSTITUTE(CriteriTecnici!$F5545,CHAR(34),"'")&amp;CHAR(34)&amp;", "&amp;CHAR(34)&amp;"value"&amp;CHAR(34)&amp;": "&amp;SUBSTITUTE(TRIM(ROUND(IFERROR(CriteriTecnici!$N5545*1,IFERROR(NUMBERVALUE(CriteriTecnici!$N5545,".",","),IFERROR(NUMBERVALUE(CriteriTecnici!$N5545,",","."),0))),4)&amp;""),",",".")&amp;", "&amp;CHAR(34)&amp;"numerator"&amp;CHAR(34)&amp;": "&amp;SUBSTITUTE(TRIM(ROUND(IFERROR(CriteriTecnici!$K5545*1,IFERROR(NUMBERVALUE(CriteriTecnici!$K5545,".",","),IFERROR(NUMBERVALUE(CriteriTecnici!$K5545,",","."),0))),4)&amp;""),",",".")&amp;", "&amp;CHAR(34)&amp;"denominator"&amp;CHAR(34)&amp;": "&amp;SUBSTITUTE(TRIM(ROUND(IFERROR(CriteriTecnici!$L5545*1,IFERROR(NUMBERVALUE(CriteriTecnici!$L5545,".",","),IFERROR(NUMBERVALUE(CriteriTecnici!$L5545,",","."),0))),4)&amp;""),",",".")&amp;", "&amp;CHAR(34)&amp;"flag"&amp;CHAR(34)&amp;": "&amp;SUBSTITUTE(TRIM(ROUND(IFERROR(CriteriTecnici!$M5545*1,IFERROR(NUMBERVALUE(CriteriTecnici!$M5545,".",","),IFERROR(NUMBERVALUE(CriteriTecnici!$M5545,",","."),0))),4)&amp;""),",",".")&amp;", "&amp;CHAR(34)&amp;"rawScore"&amp;CHAR(34)&amp;": "&amp;SUBSTITUTE(TRIM(ROUND(IFERROR(CriteriTecnici!$O5545*1,IFERROR(NUMBERVALUE(CriteriTecnici!$O5545,".",","),IFERROR(NUMBERVALUE(CriteriTecnici!$O5545,",","."),0))),4)&amp;""),",",".")&amp;CHAR(125)&amp;IF(TRUE,",",""))</f>
        <v/>
      </c>
    </row>
    <row r="5766">
      <c r="A5766" s="38">
        <f>IF(CriteriTecnici!$A5546="","","    "&amp;CHAR(123)&amp;CHAR(34)&amp;"bidderId"&amp;CHAR(34)&amp;": "&amp;CHAR(34)&amp;SUBSTITUTE(CriteriTecnici!$A5546,CHAR(34),"'")&amp;CHAR(34)&amp;", "&amp;CHAR(34)&amp;"lotId"&amp;CHAR(34)&amp;": "&amp;CHAR(34)&amp;SUBSTITUTE(CriteriTecnici!$C5546,CHAR(34),"'")&amp;CHAR(34)&amp;", "&amp;CHAR(34)&amp;"criterionId"&amp;CHAR(34)&amp;": "&amp;CHAR(34)&amp;SUBSTITUTE(CriteriTecnici!$D5546,CHAR(34),"'")&amp;CHAR(34)&amp;", "&amp;CHAR(34)&amp;"kind"&amp;CHAR(34)&amp;": "&amp;CHAR(34)&amp;SUBSTITUTE(CriteriTecnici!$F5546,CHAR(34),"'")&amp;CHAR(34)&amp;", "&amp;CHAR(34)&amp;"value"&amp;CHAR(34)&amp;": "&amp;SUBSTITUTE(TRIM(ROUND(IFERROR(CriteriTecnici!$N5546*1,IFERROR(NUMBERVALUE(CriteriTecnici!$N5546,".",","),IFERROR(NUMBERVALUE(CriteriTecnici!$N5546,",","."),0))),4)&amp;""),",",".")&amp;", "&amp;CHAR(34)&amp;"numerator"&amp;CHAR(34)&amp;": "&amp;SUBSTITUTE(TRIM(ROUND(IFERROR(CriteriTecnici!$K5546*1,IFERROR(NUMBERVALUE(CriteriTecnici!$K5546,".",","),IFERROR(NUMBERVALUE(CriteriTecnici!$K5546,",","."),0))),4)&amp;""),",",".")&amp;", "&amp;CHAR(34)&amp;"denominator"&amp;CHAR(34)&amp;": "&amp;SUBSTITUTE(TRIM(ROUND(IFERROR(CriteriTecnici!$L5546*1,IFERROR(NUMBERVALUE(CriteriTecnici!$L5546,".",","),IFERROR(NUMBERVALUE(CriteriTecnici!$L5546,",","."),0))),4)&amp;""),",",".")&amp;", "&amp;CHAR(34)&amp;"flag"&amp;CHAR(34)&amp;": "&amp;SUBSTITUTE(TRIM(ROUND(IFERROR(CriteriTecnici!$M5546*1,IFERROR(NUMBERVALUE(CriteriTecnici!$M5546,".",","),IFERROR(NUMBERVALUE(CriteriTecnici!$M5546,",","."),0))),4)&amp;""),",",".")&amp;", "&amp;CHAR(34)&amp;"rawScore"&amp;CHAR(34)&amp;": "&amp;SUBSTITUTE(TRIM(ROUND(IFERROR(CriteriTecnici!$O5546*1,IFERROR(NUMBERVALUE(CriteriTecnici!$O5546,".",","),IFERROR(NUMBERVALUE(CriteriTecnici!$O5546,",","."),0))),4)&amp;""),",",".")&amp;CHAR(125)&amp;IF(TRUE,",",""))</f>
        <v/>
      </c>
    </row>
    <row r="5767">
      <c r="A5767" s="38">
        <f>IF(CriteriTecnici!$A5547="","","    "&amp;CHAR(123)&amp;CHAR(34)&amp;"bidderId"&amp;CHAR(34)&amp;": "&amp;CHAR(34)&amp;SUBSTITUTE(CriteriTecnici!$A5547,CHAR(34),"'")&amp;CHAR(34)&amp;", "&amp;CHAR(34)&amp;"lotId"&amp;CHAR(34)&amp;": "&amp;CHAR(34)&amp;SUBSTITUTE(CriteriTecnici!$C5547,CHAR(34),"'")&amp;CHAR(34)&amp;", "&amp;CHAR(34)&amp;"criterionId"&amp;CHAR(34)&amp;": "&amp;CHAR(34)&amp;SUBSTITUTE(CriteriTecnici!$D5547,CHAR(34),"'")&amp;CHAR(34)&amp;", "&amp;CHAR(34)&amp;"kind"&amp;CHAR(34)&amp;": "&amp;CHAR(34)&amp;SUBSTITUTE(CriteriTecnici!$F5547,CHAR(34),"'")&amp;CHAR(34)&amp;", "&amp;CHAR(34)&amp;"value"&amp;CHAR(34)&amp;": "&amp;SUBSTITUTE(TRIM(ROUND(IFERROR(CriteriTecnici!$N5547*1,IFERROR(NUMBERVALUE(CriteriTecnici!$N5547,".",","),IFERROR(NUMBERVALUE(CriteriTecnici!$N5547,",","."),0))),4)&amp;""),",",".")&amp;", "&amp;CHAR(34)&amp;"numerator"&amp;CHAR(34)&amp;": "&amp;SUBSTITUTE(TRIM(ROUND(IFERROR(CriteriTecnici!$K5547*1,IFERROR(NUMBERVALUE(CriteriTecnici!$K5547,".",","),IFERROR(NUMBERVALUE(CriteriTecnici!$K5547,",","."),0))),4)&amp;""),",",".")&amp;", "&amp;CHAR(34)&amp;"denominator"&amp;CHAR(34)&amp;": "&amp;SUBSTITUTE(TRIM(ROUND(IFERROR(CriteriTecnici!$L5547*1,IFERROR(NUMBERVALUE(CriteriTecnici!$L5547,".",","),IFERROR(NUMBERVALUE(CriteriTecnici!$L5547,",","."),0))),4)&amp;""),",",".")&amp;", "&amp;CHAR(34)&amp;"flag"&amp;CHAR(34)&amp;": "&amp;SUBSTITUTE(TRIM(ROUND(IFERROR(CriteriTecnici!$M5547*1,IFERROR(NUMBERVALUE(CriteriTecnici!$M5547,".",","),IFERROR(NUMBERVALUE(CriteriTecnici!$M5547,",","."),0))),4)&amp;""),",",".")&amp;", "&amp;CHAR(34)&amp;"rawScore"&amp;CHAR(34)&amp;": "&amp;SUBSTITUTE(TRIM(ROUND(IFERROR(CriteriTecnici!$O5547*1,IFERROR(NUMBERVALUE(CriteriTecnici!$O5547,".",","),IFERROR(NUMBERVALUE(CriteriTecnici!$O5547,",","."),0))),4)&amp;""),",",".")&amp;CHAR(125)&amp;IF(TRUE,",",""))</f>
        <v/>
      </c>
    </row>
    <row r="5768">
      <c r="A5768" s="38">
        <f>IF(CriteriTecnici!$A5548="","","    "&amp;CHAR(123)&amp;CHAR(34)&amp;"bidderId"&amp;CHAR(34)&amp;": "&amp;CHAR(34)&amp;SUBSTITUTE(CriteriTecnici!$A5548,CHAR(34),"'")&amp;CHAR(34)&amp;", "&amp;CHAR(34)&amp;"lotId"&amp;CHAR(34)&amp;": "&amp;CHAR(34)&amp;SUBSTITUTE(CriteriTecnici!$C5548,CHAR(34),"'")&amp;CHAR(34)&amp;", "&amp;CHAR(34)&amp;"criterionId"&amp;CHAR(34)&amp;": "&amp;CHAR(34)&amp;SUBSTITUTE(CriteriTecnici!$D5548,CHAR(34),"'")&amp;CHAR(34)&amp;", "&amp;CHAR(34)&amp;"kind"&amp;CHAR(34)&amp;": "&amp;CHAR(34)&amp;SUBSTITUTE(CriteriTecnici!$F5548,CHAR(34),"'")&amp;CHAR(34)&amp;", "&amp;CHAR(34)&amp;"value"&amp;CHAR(34)&amp;": "&amp;SUBSTITUTE(TRIM(ROUND(IFERROR(CriteriTecnici!$N5548*1,IFERROR(NUMBERVALUE(CriteriTecnici!$N5548,".",","),IFERROR(NUMBERVALUE(CriteriTecnici!$N5548,",","."),0))),4)&amp;""),",",".")&amp;", "&amp;CHAR(34)&amp;"numerator"&amp;CHAR(34)&amp;": "&amp;SUBSTITUTE(TRIM(ROUND(IFERROR(CriteriTecnici!$K5548*1,IFERROR(NUMBERVALUE(CriteriTecnici!$K5548,".",","),IFERROR(NUMBERVALUE(CriteriTecnici!$K5548,",","."),0))),4)&amp;""),",",".")&amp;", "&amp;CHAR(34)&amp;"denominator"&amp;CHAR(34)&amp;": "&amp;SUBSTITUTE(TRIM(ROUND(IFERROR(CriteriTecnici!$L5548*1,IFERROR(NUMBERVALUE(CriteriTecnici!$L5548,".",","),IFERROR(NUMBERVALUE(CriteriTecnici!$L5548,",","."),0))),4)&amp;""),",",".")&amp;", "&amp;CHAR(34)&amp;"flag"&amp;CHAR(34)&amp;": "&amp;SUBSTITUTE(TRIM(ROUND(IFERROR(CriteriTecnici!$M5548*1,IFERROR(NUMBERVALUE(CriteriTecnici!$M5548,".",","),IFERROR(NUMBERVALUE(CriteriTecnici!$M5548,",","."),0))),4)&amp;""),",",".")&amp;", "&amp;CHAR(34)&amp;"rawScore"&amp;CHAR(34)&amp;": "&amp;SUBSTITUTE(TRIM(ROUND(IFERROR(CriteriTecnici!$O5548*1,IFERROR(NUMBERVALUE(CriteriTecnici!$O5548,".",","),IFERROR(NUMBERVALUE(CriteriTecnici!$O5548,",","."),0))),4)&amp;""),",",".")&amp;CHAR(125)&amp;IF(TRUE,",",""))</f>
        <v/>
      </c>
    </row>
    <row r="5769">
      <c r="A5769" s="38">
        <f>IF(CriteriTecnici!$A5549="","","    "&amp;CHAR(123)&amp;CHAR(34)&amp;"bidderId"&amp;CHAR(34)&amp;": "&amp;CHAR(34)&amp;SUBSTITUTE(CriteriTecnici!$A5549,CHAR(34),"'")&amp;CHAR(34)&amp;", "&amp;CHAR(34)&amp;"lotId"&amp;CHAR(34)&amp;": "&amp;CHAR(34)&amp;SUBSTITUTE(CriteriTecnici!$C5549,CHAR(34),"'")&amp;CHAR(34)&amp;", "&amp;CHAR(34)&amp;"criterionId"&amp;CHAR(34)&amp;": "&amp;CHAR(34)&amp;SUBSTITUTE(CriteriTecnici!$D5549,CHAR(34),"'")&amp;CHAR(34)&amp;", "&amp;CHAR(34)&amp;"kind"&amp;CHAR(34)&amp;": "&amp;CHAR(34)&amp;SUBSTITUTE(CriteriTecnici!$F5549,CHAR(34),"'")&amp;CHAR(34)&amp;", "&amp;CHAR(34)&amp;"value"&amp;CHAR(34)&amp;": "&amp;SUBSTITUTE(TRIM(ROUND(IFERROR(CriteriTecnici!$N5549*1,IFERROR(NUMBERVALUE(CriteriTecnici!$N5549,".",","),IFERROR(NUMBERVALUE(CriteriTecnici!$N5549,",","."),0))),4)&amp;""),",",".")&amp;", "&amp;CHAR(34)&amp;"numerator"&amp;CHAR(34)&amp;": "&amp;SUBSTITUTE(TRIM(ROUND(IFERROR(CriteriTecnici!$K5549*1,IFERROR(NUMBERVALUE(CriteriTecnici!$K5549,".",","),IFERROR(NUMBERVALUE(CriteriTecnici!$K5549,",","."),0))),4)&amp;""),",",".")&amp;", "&amp;CHAR(34)&amp;"denominator"&amp;CHAR(34)&amp;": "&amp;SUBSTITUTE(TRIM(ROUND(IFERROR(CriteriTecnici!$L5549*1,IFERROR(NUMBERVALUE(CriteriTecnici!$L5549,".",","),IFERROR(NUMBERVALUE(CriteriTecnici!$L5549,",","."),0))),4)&amp;""),",",".")&amp;", "&amp;CHAR(34)&amp;"flag"&amp;CHAR(34)&amp;": "&amp;SUBSTITUTE(TRIM(ROUND(IFERROR(CriteriTecnici!$M5549*1,IFERROR(NUMBERVALUE(CriteriTecnici!$M5549,".",","),IFERROR(NUMBERVALUE(CriteriTecnici!$M5549,",","."),0))),4)&amp;""),",",".")&amp;", "&amp;CHAR(34)&amp;"rawScore"&amp;CHAR(34)&amp;": "&amp;SUBSTITUTE(TRIM(ROUND(IFERROR(CriteriTecnici!$O5549*1,IFERROR(NUMBERVALUE(CriteriTecnici!$O5549,".",","),IFERROR(NUMBERVALUE(CriteriTecnici!$O5549,",","."),0))),4)&amp;""),",",".")&amp;CHAR(125)&amp;IF(TRUE,",",""))</f>
        <v/>
      </c>
    </row>
    <row r="5770">
      <c r="A5770" s="38">
        <f>IF(CriteriTecnici!$A5550="","","    "&amp;CHAR(123)&amp;CHAR(34)&amp;"bidderId"&amp;CHAR(34)&amp;": "&amp;CHAR(34)&amp;SUBSTITUTE(CriteriTecnici!$A5550,CHAR(34),"'")&amp;CHAR(34)&amp;", "&amp;CHAR(34)&amp;"lotId"&amp;CHAR(34)&amp;": "&amp;CHAR(34)&amp;SUBSTITUTE(CriteriTecnici!$C5550,CHAR(34),"'")&amp;CHAR(34)&amp;", "&amp;CHAR(34)&amp;"criterionId"&amp;CHAR(34)&amp;": "&amp;CHAR(34)&amp;SUBSTITUTE(CriteriTecnici!$D5550,CHAR(34),"'")&amp;CHAR(34)&amp;", "&amp;CHAR(34)&amp;"kind"&amp;CHAR(34)&amp;": "&amp;CHAR(34)&amp;SUBSTITUTE(CriteriTecnici!$F5550,CHAR(34),"'")&amp;CHAR(34)&amp;", "&amp;CHAR(34)&amp;"value"&amp;CHAR(34)&amp;": "&amp;SUBSTITUTE(TRIM(ROUND(IFERROR(CriteriTecnici!$N5550*1,IFERROR(NUMBERVALUE(CriteriTecnici!$N5550,".",","),IFERROR(NUMBERVALUE(CriteriTecnici!$N5550,",","."),0))),4)&amp;""),",",".")&amp;", "&amp;CHAR(34)&amp;"numerator"&amp;CHAR(34)&amp;": "&amp;SUBSTITUTE(TRIM(ROUND(IFERROR(CriteriTecnici!$K5550*1,IFERROR(NUMBERVALUE(CriteriTecnici!$K5550,".",","),IFERROR(NUMBERVALUE(CriteriTecnici!$K5550,",","."),0))),4)&amp;""),",",".")&amp;", "&amp;CHAR(34)&amp;"denominator"&amp;CHAR(34)&amp;": "&amp;SUBSTITUTE(TRIM(ROUND(IFERROR(CriteriTecnici!$L5550*1,IFERROR(NUMBERVALUE(CriteriTecnici!$L5550,".",","),IFERROR(NUMBERVALUE(CriteriTecnici!$L5550,",","."),0))),4)&amp;""),",",".")&amp;", "&amp;CHAR(34)&amp;"flag"&amp;CHAR(34)&amp;": "&amp;SUBSTITUTE(TRIM(ROUND(IFERROR(CriteriTecnici!$M5550*1,IFERROR(NUMBERVALUE(CriteriTecnici!$M5550,".",","),IFERROR(NUMBERVALUE(CriteriTecnici!$M5550,",","."),0))),4)&amp;""),",",".")&amp;", "&amp;CHAR(34)&amp;"rawScore"&amp;CHAR(34)&amp;": "&amp;SUBSTITUTE(TRIM(ROUND(IFERROR(CriteriTecnici!$O5550*1,IFERROR(NUMBERVALUE(CriteriTecnici!$O5550,".",","),IFERROR(NUMBERVALUE(CriteriTecnici!$O5550,",","."),0))),4)&amp;""),",",".")&amp;CHAR(125)&amp;IF(TRUE,",",""))</f>
        <v/>
      </c>
    </row>
    <row r="5771">
      <c r="A5771" s="38">
        <f>IF(CriteriTecnici!$A5551="","","    "&amp;CHAR(123)&amp;CHAR(34)&amp;"bidderId"&amp;CHAR(34)&amp;": "&amp;CHAR(34)&amp;SUBSTITUTE(CriteriTecnici!$A5551,CHAR(34),"'")&amp;CHAR(34)&amp;", "&amp;CHAR(34)&amp;"lotId"&amp;CHAR(34)&amp;": "&amp;CHAR(34)&amp;SUBSTITUTE(CriteriTecnici!$C5551,CHAR(34),"'")&amp;CHAR(34)&amp;", "&amp;CHAR(34)&amp;"criterionId"&amp;CHAR(34)&amp;": "&amp;CHAR(34)&amp;SUBSTITUTE(CriteriTecnici!$D5551,CHAR(34),"'")&amp;CHAR(34)&amp;", "&amp;CHAR(34)&amp;"kind"&amp;CHAR(34)&amp;": "&amp;CHAR(34)&amp;SUBSTITUTE(CriteriTecnici!$F5551,CHAR(34),"'")&amp;CHAR(34)&amp;", "&amp;CHAR(34)&amp;"value"&amp;CHAR(34)&amp;": "&amp;SUBSTITUTE(TRIM(ROUND(IFERROR(CriteriTecnici!$N5551*1,IFERROR(NUMBERVALUE(CriteriTecnici!$N5551,".",","),IFERROR(NUMBERVALUE(CriteriTecnici!$N5551,",","."),0))),4)&amp;""),",",".")&amp;", "&amp;CHAR(34)&amp;"numerator"&amp;CHAR(34)&amp;": "&amp;SUBSTITUTE(TRIM(ROUND(IFERROR(CriteriTecnici!$K5551*1,IFERROR(NUMBERVALUE(CriteriTecnici!$K5551,".",","),IFERROR(NUMBERVALUE(CriteriTecnici!$K5551,",","."),0))),4)&amp;""),",",".")&amp;", "&amp;CHAR(34)&amp;"denominator"&amp;CHAR(34)&amp;": "&amp;SUBSTITUTE(TRIM(ROUND(IFERROR(CriteriTecnici!$L5551*1,IFERROR(NUMBERVALUE(CriteriTecnici!$L5551,".",","),IFERROR(NUMBERVALUE(CriteriTecnici!$L5551,",","."),0))),4)&amp;""),",",".")&amp;", "&amp;CHAR(34)&amp;"flag"&amp;CHAR(34)&amp;": "&amp;SUBSTITUTE(TRIM(ROUND(IFERROR(CriteriTecnici!$M5551*1,IFERROR(NUMBERVALUE(CriteriTecnici!$M5551,".",","),IFERROR(NUMBERVALUE(CriteriTecnici!$M5551,",","."),0))),4)&amp;""),",",".")&amp;", "&amp;CHAR(34)&amp;"rawScore"&amp;CHAR(34)&amp;": "&amp;SUBSTITUTE(TRIM(ROUND(IFERROR(CriteriTecnici!$O5551*1,IFERROR(NUMBERVALUE(CriteriTecnici!$O5551,".",","),IFERROR(NUMBERVALUE(CriteriTecnici!$O5551,",","."),0))),4)&amp;""),",",".")&amp;CHAR(125)&amp;IF(TRUE,",",""))</f>
        <v/>
      </c>
    </row>
    <row r="5772">
      <c r="A5772" s="38">
        <f>IF(CriteriTecnici!$A5552="","","    "&amp;CHAR(123)&amp;CHAR(34)&amp;"bidderId"&amp;CHAR(34)&amp;": "&amp;CHAR(34)&amp;SUBSTITUTE(CriteriTecnici!$A5552,CHAR(34),"'")&amp;CHAR(34)&amp;", "&amp;CHAR(34)&amp;"lotId"&amp;CHAR(34)&amp;": "&amp;CHAR(34)&amp;SUBSTITUTE(CriteriTecnici!$C5552,CHAR(34),"'")&amp;CHAR(34)&amp;", "&amp;CHAR(34)&amp;"criterionId"&amp;CHAR(34)&amp;": "&amp;CHAR(34)&amp;SUBSTITUTE(CriteriTecnici!$D5552,CHAR(34),"'")&amp;CHAR(34)&amp;", "&amp;CHAR(34)&amp;"kind"&amp;CHAR(34)&amp;": "&amp;CHAR(34)&amp;SUBSTITUTE(CriteriTecnici!$F5552,CHAR(34),"'")&amp;CHAR(34)&amp;", "&amp;CHAR(34)&amp;"value"&amp;CHAR(34)&amp;": "&amp;SUBSTITUTE(TRIM(ROUND(IFERROR(CriteriTecnici!$N5552*1,IFERROR(NUMBERVALUE(CriteriTecnici!$N5552,".",","),IFERROR(NUMBERVALUE(CriteriTecnici!$N5552,",","."),0))),4)&amp;""),",",".")&amp;", "&amp;CHAR(34)&amp;"numerator"&amp;CHAR(34)&amp;": "&amp;SUBSTITUTE(TRIM(ROUND(IFERROR(CriteriTecnici!$K5552*1,IFERROR(NUMBERVALUE(CriteriTecnici!$K5552,".",","),IFERROR(NUMBERVALUE(CriteriTecnici!$K5552,",","."),0))),4)&amp;""),",",".")&amp;", "&amp;CHAR(34)&amp;"denominator"&amp;CHAR(34)&amp;": "&amp;SUBSTITUTE(TRIM(ROUND(IFERROR(CriteriTecnici!$L5552*1,IFERROR(NUMBERVALUE(CriteriTecnici!$L5552,".",","),IFERROR(NUMBERVALUE(CriteriTecnici!$L5552,",","."),0))),4)&amp;""),",",".")&amp;", "&amp;CHAR(34)&amp;"flag"&amp;CHAR(34)&amp;": "&amp;SUBSTITUTE(TRIM(ROUND(IFERROR(CriteriTecnici!$M5552*1,IFERROR(NUMBERVALUE(CriteriTecnici!$M5552,".",","),IFERROR(NUMBERVALUE(CriteriTecnici!$M5552,",","."),0))),4)&amp;""),",",".")&amp;", "&amp;CHAR(34)&amp;"rawScore"&amp;CHAR(34)&amp;": "&amp;SUBSTITUTE(TRIM(ROUND(IFERROR(CriteriTecnici!$O5552*1,IFERROR(NUMBERVALUE(CriteriTecnici!$O5552,".",","),IFERROR(NUMBERVALUE(CriteriTecnici!$O5552,",","."),0))),4)&amp;""),",",".")&amp;CHAR(125)&amp;IF(TRUE,",",""))</f>
        <v/>
      </c>
    </row>
    <row r="5773">
      <c r="A5773" s="38">
        <f>IF(CriteriTecnici!$A5553="","","    "&amp;CHAR(123)&amp;CHAR(34)&amp;"bidderId"&amp;CHAR(34)&amp;": "&amp;CHAR(34)&amp;SUBSTITUTE(CriteriTecnici!$A5553,CHAR(34),"'")&amp;CHAR(34)&amp;", "&amp;CHAR(34)&amp;"lotId"&amp;CHAR(34)&amp;": "&amp;CHAR(34)&amp;SUBSTITUTE(CriteriTecnici!$C5553,CHAR(34),"'")&amp;CHAR(34)&amp;", "&amp;CHAR(34)&amp;"criterionId"&amp;CHAR(34)&amp;": "&amp;CHAR(34)&amp;SUBSTITUTE(CriteriTecnici!$D5553,CHAR(34),"'")&amp;CHAR(34)&amp;", "&amp;CHAR(34)&amp;"kind"&amp;CHAR(34)&amp;": "&amp;CHAR(34)&amp;SUBSTITUTE(CriteriTecnici!$F5553,CHAR(34),"'")&amp;CHAR(34)&amp;", "&amp;CHAR(34)&amp;"value"&amp;CHAR(34)&amp;": "&amp;SUBSTITUTE(TRIM(ROUND(IFERROR(CriteriTecnici!$N5553*1,IFERROR(NUMBERVALUE(CriteriTecnici!$N5553,".",","),IFERROR(NUMBERVALUE(CriteriTecnici!$N5553,",","."),0))),4)&amp;""),",",".")&amp;", "&amp;CHAR(34)&amp;"numerator"&amp;CHAR(34)&amp;": "&amp;SUBSTITUTE(TRIM(ROUND(IFERROR(CriteriTecnici!$K5553*1,IFERROR(NUMBERVALUE(CriteriTecnici!$K5553,".",","),IFERROR(NUMBERVALUE(CriteriTecnici!$K5553,",","."),0))),4)&amp;""),",",".")&amp;", "&amp;CHAR(34)&amp;"denominator"&amp;CHAR(34)&amp;": "&amp;SUBSTITUTE(TRIM(ROUND(IFERROR(CriteriTecnici!$L5553*1,IFERROR(NUMBERVALUE(CriteriTecnici!$L5553,".",","),IFERROR(NUMBERVALUE(CriteriTecnici!$L5553,",","."),0))),4)&amp;""),",",".")&amp;", "&amp;CHAR(34)&amp;"flag"&amp;CHAR(34)&amp;": "&amp;SUBSTITUTE(TRIM(ROUND(IFERROR(CriteriTecnici!$M5553*1,IFERROR(NUMBERVALUE(CriteriTecnici!$M5553,".",","),IFERROR(NUMBERVALUE(CriteriTecnici!$M5553,",","."),0))),4)&amp;""),",",".")&amp;", "&amp;CHAR(34)&amp;"rawScore"&amp;CHAR(34)&amp;": "&amp;SUBSTITUTE(TRIM(ROUND(IFERROR(CriteriTecnici!$O5553*1,IFERROR(NUMBERVALUE(CriteriTecnici!$O5553,".",","),IFERROR(NUMBERVALUE(CriteriTecnici!$O5553,",","."),0))),4)&amp;""),",",".")&amp;CHAR(125)&amp;IF(COUNTA(Offerte!$A181:$A$200)&gt;0,",",""))</f>
        <v/>
      </c>
    </row>
    <row r="5774">
      <c r="A5774" s="38">
        <f>IF(CriteriTecnici!$A5554="","","    "&amp;CHAR(123)&amp;CHAR(34)&amp;"bidderId"&amp;CHAR(34)&amp;": "&amp;CHAR(34)&amp;SUBSTITUTE(CriteriTecnici!$A5554,CHAR(34),"'")&amp;CHAR(34)&amp;", "&amp;CHAR(34)&amp;"lotId"&amp;CHAR(34)&amp;": "&amp;CHAR(34)&amp;SUBSTITUTE(CriteriTecnici!$C5554,CHAR(34),"'")&amp;CHAR(34)&amp;", "&amp;CHAR(34)&amp;"criterionId"&amp;CHAR(34)&amp;": "&amp;CHAR(34)&amp;SUBSTITUTE(CriteriTecnici!$D5554,CHAR(34),"'")&amp;CHAR(34)&amp;", "&amp;CHAR(34)&amp;"kind"&amp;CHAR(34)&amp;": "&amp;CHAR(34)&amp;SUBSTITUTE(CriteriTecnici!$F5554,CHAR(34),"'")&amp;CHAR(34)&amp;", "&amp;CHAR(34)&amp;"value"&amp;CHAR(34)&amp;": "&amp;SUBSTITUTE(TRIM(ROUND(IFERROR(CriteriTecnici!$N5554*1,IFERROR(NUMBERVALUE(CriteriTecnici!$N5554,".",","),IFERROR(NUMBERVALUE(CriteriTecnici!$N5554,",","."),0))),4)&amp;""),",",".")&amp;", "&amp;CHAR(34)&amp;"numerator"&amp;CHAR(34)&amp;": "&amp;SUBSTITUTE(TRIM(ROUND(IFERROR(CriteriTecnici!$K5554*1,IFERROR(NUMBERVALUE(CriteriTecnici!$K5554,".",","),IFERROR(NUMBERVALUE(CriteriTecnici!$K5554,",","."),0))),4)&amp;""),",",".")&amp;", "&amp;CHAR(34)&amp;"denominator"&amp;CHAR(34)&amp;": "&amp;SUBSTITUTE(TRIM(ROUND(IFERROR(CriteriTecnici!$L5554*1,IFERROR(NUMBERVALUE(CriteriTecnici!$L5554,".",","),IFERROR(NUMBERVALUE(CriteriTecnici!$L5554,",","."),0))),4)&amp;""),",",".")&amp;", "&amp;CHAR(34)&amp;"flag"&amp;CHAR(34)&amp;": "&amp;SUBSTITUTE(TRIM(ROUND(IFERROR(CriteriTecnici!$M5554*1,IFERROR(NUMBERVALUE(CriteriTecnici!$M5554,".",","),IFERROR(NUMBERVALUE(CriteriTecnici!$M5554,",","."),0))),4)&amp;""),",",".")&amp;", "&amp;CHAR(34)&amp;"rawScore"&amp;CHAR(34)&amp;": "&amp;SUBSTITUTE(TRIM(ROUND(IFERROR(CriteriTecnici!$O5554*1,IFERROR(NUMBERVALUE(CriteriTecnici!$O5554,".",","),IFERROR(NUMBERVALUE(CriteriTecnici!$O5554,",","."),0))),4)&amp;""),",",".")&amp;CHAR(125)&amp;IF(TRUE,",",""))</f>
        <v/>
      </c>
    </row>
    <row r="5775">
      <c r="A5775" s="38">
        <f>IF(CriteriTecnici!$A5555="","","    "&amp;CHAR(123)&amp;CHAR(34)&amp;"bidderId"&amp;CHAR(34)&amp;": "&amp;CHAR(34)&amp;SUBSTITUTE(CriteriTecnici!$A5555,CHAR(34),"'")&amp;CHAR(34)&amp;", "&amp;CHAR(34)&amp;"lotId"&amp;CHAR(34)&amp;": "&amp;CHAR(34)&amp;SUBSTITUTE(CriteriTecnici!$C5555,CHAR(34),"'")&amp;CHAR(34)&amp;", "&amp;CHAR(34)&amp;"criterionId"&amp;CHAR(34)&amp;": "&amp;CHAR(34)&amp;SUBSTITUTE(CriteriTecnici!$D5555,CHAR(34),"'")&amp;CHAR(34)&amp;", "&amp;CHAR(34)&amp;"kind"&amp;CHAR(34)&amp;": "&amp;CHAR(34)&amp;SUBSTITUTE(CriteriTecnici!$F5555,CHAR(34),"'")&amp;CHAR(34)&amp;", "&amp;CHAR(34)&amp;"value"&amp;CHAR(34)&amp;": "&amp;SUBSTITUTE(TRIM(ROUND(IFERROR(CriteriTecnici!$N5555*1,IFERROR(NUMBERVALUE(CriteriTecnici!$N5555,".",","),IFERROR(NUMBERVALUE(CriteriTecnici!$N5555,",","."),0))),4)&amp;""),",",".")&amp;", "&amp;CHAR(34)&amp;"numerator"&amp;CHAR(34)&amp;": "&amp;SUBSTITUTE(TRIM(ROUND(IFERROR(CriteriTecnici!$K5555*1,IFERROR(NUMBERVALUE(CriteriTecnici!$K5555,".",","),IFERROR(NUMBERVALUE(CriteriTecnici!$K5555,",","."),0))),4)&amp;""),",",".")&amp;", "&amp;CHAR(34)&amp;"denominator"&amp;CHAR(34)&amp;": "&amp;SUBSTITUTE(TRIM(ROUND(IFERROR(CriteriTecnici!$L5555*1,IFERROR(NUMBERVALUE(CriteriTecnici!$L5555,".",","),IFERROR(NUMBERVALUE(CriteriTecnici!$L5555,",","."),0))),4)&amp;""),",",".")&amp;", "&amp;CHAR(34)&amp;"flag"&amp;CHAR(34)&amp;": "&amp;SUBSTITUTE(TRIM(ROUND(IFERROR(CriteriTecnici!$M5555*1,IFERROR(NUMBERVALUE(CriteriTecnici!$M5555,".",","),IFERROR(NUMBERVALUE(CriteriTecnici!$M5555,",","."),0))),4)&amp;""),",",".")&amp;", "&amp;CHAR(34)&amp;"rawScore"&amp;CHAR(34)&amp;": "&amp;SUBSTITUTE(TRIM(ROUND(IFERROR(CriteriTecnici!$O5555*1,IFERROR(NUMBERVALUE(CriteriTecnici!$O5555,".",","),IFERROR(NUMBERVALUE(CriteriTecnici!$O5555,",","."),0))),4)&amp;""),",",".")&amp;CHAR(125)&amp;IF(TRUE,",",""))</f>
        <v/>
      </c>
    </row>
    <row r="5776">
      <c r="A5776" s="38">
        <f>IF(CriteriTecnici!$A5556="","","    "&amp;CHAR(123)&amp;CHAR(34)&amp;"bidderId"&amp;CHAR(34)&amp;": "&amp;CHAR(34)&amp;SUBSTITUTE(CriteriTecnici!$A5556,CHAR(34),"'")&amp;CHAR(34)&amp;", "&amp;CHAR(34)&amp;"lotId"&amp;CHAR(34)&amp;": "&amp;CHAR(34)&amp;SUBSTITUTE(CriteriTecnici!$C5556,CHAR(34),"'")&amp;CHAR(34)&amp;", "&amp;CHAR(34)&amp;"criterionId"&amp;CHAR(34)&amp;": "&amp;CHAR(34)&amp;SUBSTITUTE(CriteriTecnici!$D5556,CHAR(34),"'")&amp;CHAR(34)&amp;", "&amp;CHAR(34)&amp;"kind"&amp;CHAR(34)&amp;": "&amp;CHAR(34)&amp;SUBSTITUTE(CriteriTecnici!$F5556,CHAR(34),"'")&amp;CHAR(34)&amp;", "&amp;CHAR(34)&amp;"value"&amp;CHAR(34)&amp;": "&amp;SUBSTITUTE(TRIM(ROUND(IFERROR(CriteriTecnici!$N5556*1,IFERROR(NUMBERVALUE(CriteriTecnici!$N5556,".",","),IFERROR(NUMBERVALUE(CriteriTecnici!$N5556,",","."),0))),4)&amp;""),",",".")&amp;", "&amp;CHAR(34)&amp;"numerator"&amp;CHAR(34)&amp;": "&amp;SUBSTITUTE(TRIM(ROUND(IFERROR(CriteriTecnici!$K5556*1,IFERROR(NUMBERVALUE(CriteriTecnici!$K5556,".",","),IFERROR(NUMBERVALUE(CriteriTecnici!$K5556,",","."),0))),4)&amp;""),",",".")&amp;", "&amp;CHAR(34)&amp;"denominator"&amp;CHAR(34)&amp;": "&amp;SUBSTITUTE(TRIM(ROUND(IFERROR(CriteriTecnici!$L5556*1,IFERROR(NUMBERVALUE(CriteriTecnici!$L5556,".",","),IFERROR(NUMBERVALUE(CriteriTecnici!$L5556,",","."),0))),4)&amp;""),",",".")&amp;", "&amp;CHAR(34)&amp;"flag"&amp;CHAR(34)&amp;": "&amp;SUBSTITUTE(TRIM(ROUND(IFERROR(CriteriTecnici!$M5556*1,IFERROR(NUMBERVALUE(CriteriTecnici!$M5556,".",","),IFERROR(NUMBERVALUE(CriteriTecnici!$M5556,",","."),0))),4)&amp;""),",",".")&amp;", "&amp;CHAR(34)&amp;"rawScore"&amp;CHAR(34)&amp;": "&amp;SUBSTITUTE(TRIM(ROUND(IFERROR(CriteriTecnici!$O5556*1,IFERROR(NUMBERVALUE(CriteriTecnici!$O5556,".",","),IFERROR(NUMBERVALUE(CriteriTecnici!$O5556,",","."),0))),4)&amp;""),",",".")&amp;CHAR(125)&amp;IF(TRUE,",",""))</f>
        <v/>
      </c>
    </row>
    <row r="5777">
      <c r="A5777" s="38">
        <f>IF(CriteriTecnici!$A5557="","","    "&amp;CHAR(123)&amp;CHAR(34)&amp;"bidderId"&amp;CHAR(34)&amp;": "&amp;CHAR(34)&amp;SUBSTITUTE(CriteriTecnici!$A5557,CHAR(34),"'")&amp;CHAR(34)&amp;", "&amp;CHAR(34)&amp;"lotId"&amp;CHAR(34)&amp;": "&amp;CHAR(34)&amp;SUBSTITUTE(CriteriTecnici!$C5557,CHAR(34),"'")&amp;CHAR(34)&amp;", "&amp;CHAR(34)&amp;"criterionId"&amp;CHAR(34)&amp;": "&amp;CHAR(34)&amp;SUBSTITUTE(CriteriTecnici!$D5557,CHAR(34),"'")&amp;CHAR(34)&amp;", "&amp;CHAR(34)&amp;"kind"&amp;CHAR(34)&amp;": "&amp;CHAR(34)&amp;SUBSTITUTE(CriteriTecnici!$F5557,CHAR(34),"'")&amp;CHAR(34)&amp;", "&amp;CHAR(34)&amp;"value"&amp;CHAR(34)&amp;": "&amp;SUBSTITUTE(TRIM(ROUND(IFERROR(CriteriTecnici!$N5557*1,IFERROR(NUMBERVALUE(CriteriTecnici!$N5557,".",","),IFERROR(NUMBERVALUE(CriteriTecnici!$N5557,",","."),0))),4)&amp;""),",",".")&amp;", "&amp;CHAR(34)&amp;"numerator"&amp;CHAR(34)&amp;": "&amp;SUBSTITUTE(TRIM(ROUND(IFERROR(CriteriTecnici!$K5557*1,IFERROR(NUMBERVALUE(CriteriTecnici!$K5557,".",","),IFERROR(NUMBERVALUE(CriteriTecnici!$K5557,",","."),0))),4)&amp;""),",",".")&amp;", "&amp;CHAR(34)&amp;"denominator"&amp;CHAR(34)&amp;": "&amp;SUBSTITUTE(TRIM(ROUND(IFERROR(CriteriTecnici!$L5557*1,IFERROR(NUMBERVALUE(CriteriTecnici!$L5557,".",","),IFERROR(NUMBERVALUE(CriteriTecnici!$L5557,",","."),0))),4)&amp;""),",",".")&amp;", "&amp;CHAR(34)&amp;"flag"&amp;CHAR(34)&amp;": "&amp;SUBSTITUTE(TRIM(ROUND(IFERROR(CriteriTecnici!$M5557*1,IFERROR(NUMBERVALUE(CriteriTecnici!$M5557,".",","),IFERROR(NUMBERVALUE(CriteriTecnici!$M5557,",","."),0))),4)&amp;""),",",".")&amp;", "&amp;CHAR(34)&amp;"rawScore"&amp;CHAR(34)&amp;": "&amp;SUBSTITUTE(TRIM(ROUND(IFERROR(CriteriTecnici!$O5557*1,IFERROR(NUMBERVALUE(CriteriTecnici!$O5557,".",","),IFERROR(NUMBERVALUE(CriteriTecnici!$O5557,",","."),0))),4)&amp;""),",",".")&amp;CHAR(125)&amp;IF(TRUE,",",""))</f>
        <v/>
      </c>
    </row>
    <row r="5778">
      <c r="A5778" s="38">
        <f>IF(CriteriTecnici!$A5558="","","    "&amp;CHAR(123)&amp;CHAR(34)&amp;"bidderId"&amp;CHAR(34)&amp;": "&amp;CHAR(34)&amp;SUBSTITUTE(CriteriTecnici!$A5558,CHAR(34),"'")&amp;CHAR(34)&amp;", "&amp;CHAR(34)&amp;"lotId"&amp;CHAR(34)&amp;": "&amp;CHAR(34)&amp;SUBSTITUTE(CriteriTecnici!$C5558,CHAR(34),"'")&amp;CHAR(34)&amp;", "&amp;CHAR(34)&amp;"criterionId"&amp;CHAR(34)&amp;": "&amp;CHAR(34)&amp;SUBSTITUTE(CriteriTecnici!$D5558,CHAR(34),"'")&amp;CHAR(34)&amp;", "&amp;CHAR(34)&amp;"kind"&amp;CHAR(34)&amp;": "&amp;CHAR(34)&amp;SUBSTITUTE(CriteriTecnici!$F5558,CHAR(34),"'")&amp;CHAR(34)&amp;", "&amp;CHAR(34)&amp;"value"&amp;CHAR(34)&amp;": "&amp;SUBSTITUTE(TRIM(ROUND(IFERROR(CriteriTecnici!$N5558*1,IFERROR(NUMBERVALUE(CriteriTecnici!$N5558,".",","),IFERROR(NUMBERVALUE(CriteriTecnici!$N5558,",","."),0))),4)&amp;""),",",".")&amp;", "&amp;CHAR(34)&amp;"numerator"&amp;CHAR(34)&amp;": "&amp;SUBSTITUTE(TRIM(ROUND(IFERROR(CriteriTecnici!$K5558*1,IFERROR(NUMBERVALUE(CriteriTecnici!$K5558,".",","),IFERROR(NUMBERVALUE(CriteriTecnici!$K5558,",","."),0))),4)&amp;""),",",".")&amp;", "&amp;CHAR(34)&amp;"denominator"&amp;CHAR(34)&amp;": "&amp;SUBSTITUTE(TRIM(ROUND(IFERROR(CriteriTecnici!$L5558*1,IFERROR(NUMBERVALUE(CriteriTecnici!$L5558,".",","),IFERROR(NUMBERVALUE(CriteriTecnici!$L5558,",","."),0))),4)&amp;""),",",".")&amp;", "&amp;CHAR(34)&amp;"flag"&amp;CHAR(34)&amp;": "&amp;SUBSTITUTE(TRIM(ROUND(IFERROR(CriteriTecnici!$M5558*1,IFERROR(NUMBERVALUE(CriteriTecnici!$M5558,".",","),IFERROR(NUMBERVALUE(CriteriTecnici!$M5558,",","."),0))),4)&amp;""),",",".")&amp;", "&amp;CHAR(34)&amp;"rawScore"&amp;CHAR(34)&amp;": "&amp;SUBSTITUTE(TRIM(ROUND(IFERROR(CriteriTecnici!$O5558*1,IFERROR(NUMBERVALUE(CriteriTecnici!$O5558,".",","),IFERROR(NUMBERVALUE(CriteriTecnici!$O5558,",","."),0))),4)&amp;""),",",".")&amp;CHAR(125)&amp;IF(TRUE,",",""))</f>
        <v/>
      </c>
    </row>
    <row r="5779">
      <c r="A5779" s="38">
        <f>IF(CriteriTecnici!$A5559="","","    "&amp;CHAR(123)&amp;CHAR(34)&amp;"bidderId"&amp;CHAR(34)&amp;": "&amp;CHAR(34)&amp;SUBSTITUTE(CriteriTecnici!$A5559,CHAR(34),"'")&amp;CHAR(34)&amp;", "&amp;CHAR(34)&amp;"lotId"&amp;CHAR(34)&amp;": "&amp;CHAR(34)&amp;SUBSTITUTE(CriteriTecnici!$C5559,CHAR(34),"'")&amp;CHAR(34)&amp;", "&amp;CHAR(34)&amp;"criterionId"&amp;CHAR(34)&amp;": "&amp;CHAR(34)&amp;SUBSTITUTE(CriteriTecnici!$D5559,CHAR(34),"'")&amp;CHAR(34)&amp;", "&amp;CHAR(34)&amp;"kind"&amp;CHAR(34)&amp;": "&amp;CHAR(34)&amp;SUBSTITUTE(CriteriTecnici!$F5559,CHAR(34),"'")&amp;CHAR(34)&amp;", "&amp;CHAR(34)&amp;"value"&amp;CHAR(34)&amp;": "&amp;SUBSTITUTE(TRIM(ROUND(IFERROR(CriteriTecnici!$N5559*1,IFERROR(NUMBERVALUE(CriteriTecnici!$N5559,".",","),IFERROR(NUMBERVALUE(CriteriTecnici!$N5559,",","."),0))),4)&amp;""),",",".")&amp;", "&amp;CHAR(34)&amp;"numerator"&amp;CHAR(34)&amp;": "&amp;SUBSTITUTE(TRIM(ROUND(IFERROR(CriteriTecnici!$K5559*1,IFERROR(NUMBERVALUE(CriteriTecnici!$K5559,".",","),IFERROR(NUMBERVALUE(CriteriTecnici!$K5559,",","."),0))),4)&amp;""),",",".")&amp;", "&amp;CHAR(34)&amp;"denominator"&amp;CHAR(34)&amp;": "&amp;SUBSTITUTE(TRIM(ROUND(IFERROR(CriteriTecnici!$L5559*1,IFERROR(NUMBERVALUE(CriteriTecnici!$L5559,".",","),IFERROR(NUMBERVALUE(CriteriTecnici!$L5559,",","."),0))),4)&amp;""),",",".")&amp;", "&amp;CHAR(34)&amp;"flag"&amp;CHAR(34)&amp;": "&amp;SUBSTITUTE(TRIM(ROUND(IFERROR(CriteriTecnici!$M5559*1,IFERROR(NUMBERVALUE(CriteriTecnici!$M5559,".",","),IFERROR(NUMBERVALUE(CriteriTecnici!$M5559,",","."),0))),4)&amp;""),",",".")&amp;", "&amp;CHAR(34)&amp;"rawScore"&amp;CHAR(34)&amp;": "&amp;SUBSTITUTE(TRIM(ROUND(IFERROR(CriteriTecnici!$O5559*1,IFERROR(NUMBERVALUE(CriteriTecnici!$O5559,".",","),IFERROR(NUMBERVALUE(CriteriTecnici!$O5559,",","."),0))),4)&amp;""),",",".")&amp;CHAR(125)&amp;IF(TRUE,",",""))</f>
        <v/>
      </c>
    </row>
    <row r="5780">
      <c r="A5780" s="38">
        <f>IF(CriteriTecnici!$A5560="","","    "&amp;CHAR(123)&amp;CHAR(34)&amp;"bidderId"&amp;CHAR(34)&amp;": "&amp;CHAR(34)&amp;SUBSTITUTE(CriteriTecnici!$A5560,CHAR(34),"'")&amp;CHAR(34)&amp;", "&amp;CHAR(34)&amp;"lotId"&amp;CHAR(34)&amp;": "&amp;CHAR(34)&amp;SUBSTITUTE(CriteriTecnici!$C5560,CHAR(34),"'")&amp;CHAR(34)&amp;", "&amp;CHAR(34)&amp;"criterionId"&amp;CHAR(34)&amp;": "&amp;CHAR(34)&amp;SUBSTITUTE(CriteriTecnici!$D5560,CHAR(34),"'")&amp;CHAR(34)&amp;", "&amp;CHAR(34)&amp;"kind"&amp;CHAR(34)&amp;": "&amp;CHAR(34)&amp;SUBSTITUTE(CriteriTecnici!$F5560,CHAR(34),"'")&amp;CHAR(34)&amp;", "&amp;CHAR(34)&amp;"value"&amp;CHAR(34)&amp;": "&amp;SUBSTITUTE(TRIM(ROUND(IFERROR(CriteriTecnici!$N5560*1,IFERROR(NUMBERVALUE(CriteriTecnici!$N5560,".",","),IFERROR(NUMBERVALUE(CriteriTecnici!$N5560,",","."),0))),4)&amp;""),",",".")&amp;", "&amp;CHAR(34)&amp;"numerator"&amp;CHAR(34)&amp;": "&amp;SUBSTITUTE(TRIM(ROUND(IFERROR(CriteriTecnici!$K5560*1,IFERROR(NUMBERVALUE(CriteriTecnici!$K5560,".",","),IFERROR(NUMBERVALUE(CriteriTecnici!$K5560,",","."),0))),4)&amp;""),",",".")&amp;", "&amp;CHAR(34)&amp;"denominator"&amp;CHAR(34)&amp;": "&amp;SUBSTITUTE(TRIM(ROUND(IFERROR(CriteriTecnici!$L5560*1,IFERROR(NUMBERVALUE(CriteriTecnici!$L5560,".",","),IFERROR(NUMBERVALUE(CriteriTecnici!$L5560,",","."),0))),4)&amp;""),",",".")&amp;", "&amp;CHAR(34)&amp;"flag"&amp;CHAR(34)&amp;": "&amp;SUBSTITUTE(TRIM(ROUND(IFERROR(CriteriTecnici!$M5560*1,IFERROR(NUMBERVALUE(CriteriTecnici!$M5560,".",","),IFERROR(NUMBERVALUE(CriteriTecnici!$M5560,",","."),0))),4)&amp;""),",",".")&amp;", "&amp;CHAR(34)&amp;"rawScore"&amp;CHAR(34)&amp;": "&amp;SUBSTITUTE(TRIM(ROUND(IFERROR(CriteriTecnici!$O5560*1,IFERROR(NUMBERVALUE(CriteriTecnici!$O5560,".",","),IFERROR(NUMBERVALUE(CriteriTecnici!$O5560,",","."),0))),4)&amp;""),",",".")&amp;CHAR(125)&amp;IF(TRUE,",",""))</f>
        <v/>
      </c>
    </row>
    <row r="5781">
      <c r="A5781" s="38">
        <f>IF(CriteriTecnici!$A5561="","","    "&amp;CHAR(123)&amp;CHAR(34)&amp;"bidderId"&amp;CHAR(34)&amp;": "&amp;CHAR(34)&amp;SUBSTITUTE(CriteriTecnici!$A5561,CHAR(34),"'")&amp;CHAR(34)&amp;", "&amp;CHAR(34)&amp;"lotId"&amp;CHAR(34)&amp;": "&amp;CHAR(34)&amp;SUBSTITUTE(CriteriTecnici!$C5561,CHAR(34),"'")&amp;CHAR(34)&amp;", "&amp;CHAR(34)&amp;"criterionId"&amp;CHAR(34)&amp;": "&amp;CHAR(34)&amp;SUBSTITUTE(CriteriTecnici!$D5561,CHAR(34),"'")&amp;CHAR(34)&amp;", "&amp;CHAR(34)&amp;"kind"&amp;CHAR(34)&amp;": "&amp;CHAR(34)&amp;SUBSTITUTE(CriteriTecnici!$F5561,CHAR(34),"'")&amp;CHAR(34)&amp;", "&amp;CHAR(34)&amp;"value"&amp;CHAR(34)&amp;": "&amp;SUBSTITUTE(TRIM(ROUND(IFERROR(CriteriTecnici!$N5561*1,IFERROR(NUMBERVALUE(CriteriTecnici!$N5561,".",","),IFERROR(NUMBERVALUE(CriteriTecnici!$N5561,",","."),0))),4)&amp;""),",",".")&amp;", "&amp;CHAR(34)&amp;"numerator"&amp;CHAR(34)&amp;": "&amp;SUBSTITUTE(TRIM(ROUND(IFERROR(CriteriTecnici!$K5561*1,IFERROR(NUMBERVALUE(CriteriTecnici!$K5561,".",","),IFERROR(NUMBERVALUE(CriteriTecnici!$K5561,",","."),0))),4)&amp;""),",",".")&amp;", "&amp;CHAR(34)&amp;"denominator"&amp;CHAR(34)&amp;": "&amp;SUBSTITUTE(TRIM(ROUND(IFERROR(CriteriTecnici!$L5561*1,IFERROR(NUMBERVALUE(CriteriTecnici!$L5561,".",","),IFERROR(NUMBERVALUE(CriteriTecnici!$L5561,",","."),0))),4)&amp;""),",",".")&amp;", "&amp;CHAR(34)&amp;"flag"&amp;CHAR(34)&amp;": "&amp;SUBSTITUTE(TRIM(ROUND(IFERROR(CriteriTecnici!$M5561*1,IFERROR(NUMBERVALUE(CriteriTecnici!$M5561,".",","),IFERROR(NUMBERVALUE(CriteriTecnici!$M5561,",","."),0))),4)&amp;""),",",".")&amp;", "&amp;CHAR(34)&amp;"rawScore"&amp;CHAR(34)&amp;": "&amp;SUBSTITUTE(TRIM(ROUND(IFERROR(CriteriTecnici!$O5561*1,IFERROR(NUMBERVALUE(CriteriTecnici!$O5561,".",","),IFERROR(NUMBERVALUE(CriteriTecnici!$O5561,",","."),0))),4)&amp;""),",",".")&amp;CHAR(125)&amp;IF(TRUE,",",""))</f>
        <v/>
      </c>
    </row>
    <row r="5782">
      <c r="A5782" s="38">
        <f>IF(CriteriTecnici!$A5562="","","    "&amp;CHAR(123)&amp;CHAR(34)&amp;"bidderId"&amp;CHAR(34)&amp;": "&amp;CHAR(34)&amp;SUBSTITUTE(CriteriTecnici!$A5562,CHAR(34),"'")&amp;CHAR(34)&amp;", "&amp;CHAR(34)&amp;"lotId"&amp;CHAR(34)&amp;": "&amp;CHAR(34)&amp;SUBSTITUTE(CriteriTecnici!$C5562,CHAR(34),"'")&amp;CHAR(34)&amp;", "&amp;CHAR(34)&amp;"criterionId"&amp;CHAR(34)&amp;": "&amp;CHAR(34)&amp;SUBSTITUTE(CriteriTecnici!$D5562,CHAR(34),"'")&amp;CHAR(34)&amp;", "&amp;CHAR(34)&amp;"kind"&amp;CHAR(34)&amp;": "&amp;CHAR(34)&amp;SUBSTITUTE(CriteriTecnici!$F5562,CHAR(34),"'")&amp;CHAR(34)&amp;", "&amp;CHAR(34)&amp;"value"&amp;CHAR(34)&amp;": "&amp;SUBSTITUTE(TRIM(ROUND(IFERROR(CriteriTecnici!$N5562*1,IFERROR(NUMBERVALUE(CriteriTecnici!$N5562,".",","),IFERROR(NUMBERVALUE(CriteriTecnici!$N5562,",","."),0))),4)&amp;""),",",".")&amp;", "&amp;CHAR(34)&amp;"numerator"&amp;CHAR(34)&amp;": "&amp;SUBSTITUTE(TRIM(ROUND(IFERROR(CriteriTecnici!$K5562*1,IFERROR(NUMBERVALUE(CriteriTecnici!$K5562,".",","),IFERROR(NUMBERVALUE(CriteriTecnici!$K5562,",","."),0))),4)&amp;""),",",".")&amp;", "&amp;CHAR(34)&amp;"denominator"&amp;CHAR(34)&amp;": "&amp;SUBSTITUTE(TRIM(ROUND(IFERROR(CriteriTecnici!$L5562*1,IFERROR(NUMBERVALUE(CriteriTecnici!$L5562,".",","),IFERROR(NUMBERVALUE(CriteriTecnici!$L5562,",","."),0))),4)&amp;""),",",".")&amp;", "&amp;CHAR(34)&amp;"flag"&amp;CHAR(34)&amp;": "&amp;SUBSTITUTE(TRIM(ROUND(IFERROR(CriteriTecnici!$M5562*1,IFERROR(NUMBERVALUE(CriteriTecnici!$M5562,".",","),IFERROR(NUMBERVALUE(CriteriTecnici!$M5562,",","."),0))),4)&amp;""),",",".")&amp;", "&amp;CHAR(34)&amp;"rawScore"&amp;CHAR(34)&amp;": "&amp;SUBSTITUTE(TRIM(ROUND(IFERROR(CriteriTecnici!$O5562*1,IFERROR(NUMBERVALUE(CriteriTecnici!$O5562,".",","),IFERROR(NUMBERVALUE(CriteriTecnici!$O5562,",","."),0))),4)&amp;""),",",".")&amp;CHAR(125)&amp;IF(TRUE,",",""))</f>
        <v/>
      </c>
    </row>
    <row r="5783">
      <c r="A5783" s="38">
        <f>IF(CriteriTecnici!$A5563="","","    "&amp;CHAR(123)&amp;CHAR(34)&amp;"bidderId"&amp;CHAR(34)&amp;": "&amp;CHAR(34)&amp;SUBSTITUTE(CriteriTecnici!$A5563,CHAR(34),"'")&amp;CHAR(34)&amp;", "&amp;CHAR(34)&amp;"lotId"&amp;CHAR(34)&amp;": "&amp;CHAR(34)&amp;SUBSTITUTE(CriteriTecnici!$C5563,CHAR(34),"'")&amp;CHAR(34)&amp;", "&amp;CHAR(34)&amp;"criterionId"&amp;CHAR(34)&amp;": "&amp;CHAR(34)&amp;SUBSTITUTE(CriteriTecnici!$D5563,CHAR(34),"'")&amp;CHAR(34)&amp;", "&amp;CHAR(34)&amp;"kind"&amp;CHAR(34)&amp;": "&amp;CHAR(34)&amp;SUBSTITUTE(CriteriTecnici!$F5563,CHAR(34),"'")&amp;CHAR(34)&amp;", "&amp;CHAR(34)&amp;"value"&amp;CHAR(34)&amp;": "&amp;SUBSTITUTE(TRIM(ROUND(IFERROR(CriteriTecnici!$N5563*1,IFERROR(NUMBERVALUE(CriteriTecnici!$N5563,".",","),IFERROR(NUMBERVALUE(CriteriTecnici!$N5563,",","."),0))),4)&amp;""),",",".")&amp;", "&amp;CHAR(34)&amp;"numerator"&amp;CHAR(34)&amp;": "&amp;SUBSTITUTE(TRIM(ROUND(IFERROR(CriteriTecnici!$K5563*1,IFERROR(NUMBERVALUE(CriteriTecnici!$K5563,".",","),IFERROR(NUMBERVALUE(CriteriTecnici!$K5563,",","."),0))),4)&amp;""),",",".")&amp;", "&amp;CHAR(34)&amp;"denominator"&amp;CHAR(34)&amp;": "&amp;SUBSTITUTE(TRIM(ROUND(IFERROR(CriteriTecnici!$L5563*1,IFERROR(NUMBERVALUE(CriteriTecnici!$L5563,".",","),IFERROR(NUMBERVALUE(CriteriTecnici!$L5563,",","."),0))),4)&amp;""),",",".")&amp;", "&amp;CHAR(34)&amp;"flag"&amp;CHAR(34)&amp;": "&amp;SUBSTITUTE(TRIM(ROUND(IFERROR(CriteriTecnici!$M5563*1,IFERROR(NUMBERVALUE(CriteriTecnici!$M5563,".",","),IFERROR(NUMBERVALUE(CriteriTecnici!$M5563,",","."),0))),4)&amp;""),",",".")&amp;", "&amp;CHAR(34)&amp;"rawScore"&amp;CHAR(34)&amp;": "&amp;SUBSTITUTE(TRIM(ROUND(IFERROR(CriteriTecnici!$O5563*1,IFERROR(NUMBERVALUE(CriteriTecnici!$O5563,".",","),IFERROR(NUMBERVALUE(CriteriTecnici!$O5563,",","."),0))),4)&amp;""),",",".")&amp;CHAR(125)&amp;IF(TRUE,",",""))</f>
        <v/>
      </c>
    </row>
    <row r="5784">
      <c r="A5784" s="38">
        <f>IF(CriteriTecnici!$A5564="","","    "&amp;CHAR(123)&amp;CHAR(34)&amp;"bidderId"&amp;CHAR(34)&amp;": "&amp;CHAR(34)&amp;SUBSTITUTE(CriteriTecnici!$A5564,CHAR(34),"'")&amp;CHAR(34)&amp;", "&amp;CHAR(34)&amp;"lotId"&amp;CHAR(34)&amp;": "&amp;CHAR(34)&amp;SUBSTITUTE(CriteriTecnici!$C5564,CHAR(34),"'")&amp;CHAR(34)&amp;", "&amp;CHAR(34)&amp;"criterionId"&amp;CHAR(34)&amp;": "&amp;CHAR(34)&amp;SUBSTITUTE(CriteriTecnici!$D5564,CHAR(34),"'")&amp;CHAR(34)&amp;", "&amp;CHAR(34)&amp;"kind"&amp;CHAR(34)&amp;": "&amp;CHAR(34)&amp;SUBSTITUTE(CriteriTecnici!$F5564,CHAR(34),"'")&amp;CHAR(34)&amp;", "&amp;CHAR(34)&amp;"value"&amp;CHAR(34)&amp;": "&amp;SUBSTITUTE(TRIM(ROUND(IFERROR(CriteriTecnici!$N5564*1,IFERROR(NUMBERVALUE(CriteriTecnici!$N5564,".",","),IFERROR(NUMBERVALUE(CriteriTecnici!$N5564,",","."),0))),4)&amp;""),",",".")&amp;", "&amp;CHAR(34)&amp;"numerator"&amp;CHAR(34)&amp;": "&amp;SUBSTITUTE(TRIM(ROUND(IFERROR(CriteriTecnici!$K5564*1,IFERROR(NUMBERVALUE(CriteriTecnici!$K5564,".",","),IFERROR(NUMBERVALUE(CriteriTecnici!$K5564,",","."),0))),4)&amp;""),",",".")&amp;", "&amp;CHAR(34)&amp;"denominator"&amp;CHAR(34)&amp;": "&amp;SUBSTITUTE(TRIM(ROUND(IFERROR(CriteriTecnici!$L5564*1,IFERROR(NUMBERVALUE(CriteriTecnici!$L5564,".",","),IFERROR(NUMBERVALUE(CriteriTecnici!$L5564,",","."),0))),4)&amp;""),",",".")&amp;", "&amp;CHAR(34)&amp;"flag"&amp;CHAR(34)&amp;": "&amp;SUBSTITUTE(TRIM(ROUND(IFERROR(CriteriTecnici!$M5564*1,IFERROR(NUMBERVALUE(CriteriTecnici!$M5564,".",","),IFERROR(NUMBERVALUE(CriteriTecnici!$M5564,",","."),0))),4)&amp;""),",",".")&amp;", "&amp;CHAR(34)&amp;"rawScore"&amp;CHAR(34)&amp;": "&amp;SUBSTITUTE(TRIM(ROUND(IFERROR(CriteriTecnici!$O5564*1,IFERROR(NUMBERVALUE(CriteriTecnici!$O5564,".",","),IFERROR(NUMBERVALUE(CriteriTecnici!$O5564,",","."),0))),4)&amp;""),",",".")&amp;CHAR(125)&amp;IF(TRUE,",",""))</f>
        <v/>
      </c>
    </row>
    <row r="5785">
      <c r="A5785" s="38">
        <f>IF(CriteriTecnici!$A5565="","","    "&amp;CHAR(123)&amp;CHAR(34)&amp;"bidderId"&amp;CHAR(34)&amp;": "&amp;CHAR(34)&amp;SUBSTITUTE(CriteriTecnici!$A5565,CHAR(34),"'")&amp;CHAR(34)&amp;", "&amp;CHAR(34)&amp;"lotId"&amp;CHAR(34)&amp;": "&amp;CHAR(34)&amp;SUBSTITUTE(CriteriTecnici!$C5565,CHAR(34),"'")&amp;CHAR(34)&amp;", "&amp;CHAR(34)&amp;"criterionId"&amp;CHAR(34)&amp;": "&amp;CHAR(34)&amp;SUBSTITUTE(CriteriTecnici!$D5565,CHAR(34),"'")&amp;CHAR(34)&amp;", "&amp;CHAR(34)&amp;"kind"&amp;CHAR(34)&amp;": "&amp;CHAR(34)&amp;SUBSTITUTE(CriteriTecnici!$F5565,CHAR(34),"'")&amp;CHAR(34)&amp;", "&amp;CHAR(34)&amp;"value"&amp;CHAR(34)&amp;": "&amp;SUBSTITUTE(TRIM(ROUND(IFERROR(CriteriTecnici!$N5565*1,IFERROR(NUMBERVALUE(CriteriTecnici!$N5565,".",","),IFERROR(NUMBERVALUE(CriteriTecnici!$N5565,",","."),0))),4)&amp;""),",",".")&amp;", "&amp;CHAR(34)&amp;"numerator"&amp;CHAR(34)&amp;": "&amp;SUBSTITUTE(TRIM(ROUND(IFERROR(CriteriTecnici!$K5565*1,IFERROR(NUMBERVALUE(CriteriTecnici!$K5565,".",","),IFERROR(NUMBERVALUE(CriteriTecnici!$K5565,",","."),0))),4)&amp;""),",",".")&amp;", "&amp;CHAR(34)&amp;"denominator"&amp;CHAR(34)&amp;": "&amp;SUBSTITUTE(TRIM(ROUND(IFERROR(CriteriTecnici!$L5565*1,IFERROR(NUMBERVALUE(CriteriTecnici!$L5565,".",","),IFERROR(NUMBERVALUE(CriteriTecnici!$L5565,",","."),0))),4)&amp;""),",",".")&amp;", "&amp;CHAR(34)&amp;"flag"&amp;CHAR(34)&amp;": "&amp;SUBSTITUTE(TRIM(ROUND(IFERROR(CriteriTecnici!$M5565*1,IFERROR(NUMBERVALUE(CriteriTecnici!$M5565,".",","),IFERROR(NUMBERVALUE(CriteriTecnici!$M5565,",","."),0))),4)&amp;""),",",".")&amp;", "&amp;CHAR(34)&amp;"rawScore"&amp;CHAR(34)&amp;": "&amp;SUBSTITUTE(TRIM(ROUND(IFERROR(CriteriTecnici!$O5565*1,IFERROR(NUMBERVALUE(CriteriTecnici!$O5565,".",","),IFERROR(NUMBERVALUE(CriteriTecnici!$O5565,",","."),0))),4)&amp;""),",",".")&amp;CHAR(125)&amp;IF(TRUE,",",""))</f>
        <v/>
      </c>
    </row>
    <row r="5786">
      <c r="A5786" s="38">
        <f>IF(CriteriTecnici!$A5566="","","    "&amp;CHAR(123)&amp;CHAR(34)&amp;"bidderId"&amp;CHAR(34)&amp;": "&amp;CHAR(34)&amp;SUBSTITUTE(CriteriTecnici!$A5566,CHAR(34),"'")&amp;CHAR(34)&amp;", "&amp;CHAR(34)&amp;"lotId"&amp;CHAR(34)&amp;": "&amp;CHAR(34)&amp;SUBSTITUTE(CriteriTecnici!$C5566,CHAR(34),"'")&amp;CHAR(34)&amp;", "&amp;CHAR(34)&amp;"criterionId"&amp;CHAR(34)&amp;": "&amp;CHAR(34)&amp;SUBSTITUTE(CriteriTecnici!$D5566,CHAR(34),"'")&amp;CHAR(34)&amp;", "&amp;CHAR(34)&amp;"kind"&amp;CHAR(34)&amp;": "&amp;CHAR(34)&amp;SUBSTITUTE(CriteriTecnici!$F5566,CHAR(34),"'")&amp;CHAR(34)&amp;", "&amp;CHAR(34)&amp;"value"&amp;CHAR(34)&amp;": "&amp;SUBSTITUTE(TRIM(ROUND(IFERROR(CriteriTecnici!$N5566*1,IFERROR(NUMBERVALUE(CriteriTecnici!$N5566,".",","),IFERROR(NUMBERVALUE(CriteriTecnici!$N5566,",","."),0))),4)&amp;""),",",".")&amp;", "&amp;CHAR(34)&amp;"numerator"&amp;CHAR(34)&amp;": "&amp;SUBSTITUTE(TRIM(ROUND(IFERROR(CriteriTecnici!$K5566*1,IFERROR(NUMBERVALUE(CriteriTecnici!$K5566,".",","),IFERROR(NUMBERVALUE(CriteriTecnici!$K5566,",","."),0))),4)&amp;""),",",".")&amp;", "&amp;CHAR(34)&amp;"denominator"&amp;CHAR(34)&amp;": "&amp;SUBSTITUTE(TRIM(ROUND(IFERROR(CriteriTecnici!$L5566*1,IFERROR(NUMBERVALUE(CriteriTecnici!$L5566,".",","),IFERROR(NUMBERVALUE(CriteriTecnici!$L5566,",","."),0))),4)&amp;""),",",".")&amp;", "&amp;CHAR(34)&amp;"flag"&amp;CHAR(34)&amp;": "&amp;SUBSTITUTE(TRIM(ROUND(IFERROR(CriteriTecnici!$M5566*1,IFERROR(NUMBERVALUE(CriteriTecnici!$M5566,".",","),IFERROR(NUMBERVALUE(CriteriTecnici!$M5566,",","."),0))),4)&amp;""),",",".")&amp;", "&amp;CHAR(34)&amp;"rawScore"&amp;CHAR(34)&amp;": "&amp;SUBSTITUTE(TRIM(ROUND(IFERROR(CriteriTecnici!$O5566*1,IFERROR(NUMBERVALUE(CriteriTecnici!$O5566,".",","),IFERROR(NUMBERVALUE(CriteriTecnici!$O5566,",","."),0))),4)&amp;""),",",".")&amp;CHAR(125)&amp;IF(TRUE,",",""))</f>
        <v/>
      </c>
    </row>
    <row r="5787">
      <c r="A5787" s="38">
        <f>IF(CriteriTecnici!$A5567="","","    "&amp;CHAR(123)&amp;CHAR(34)&amp;"bidderId"&amp;CHAR(34)&amp;": "&amp;CHAR(34)&amp;SUBSTITUTE(CriteriTecnici!$A5567,CHAR(34),"'")&amp;CHAR(34)&amp;", "&amp;CHAR(34)&amp;"lotId"&amp;CHAR(34)&amp;": "&amp;CHAR(34)&amp;SUBSTITUTE(CriteriTecnici!$C5567,CHAR(34),"'")&amp;CHAR(34)&amp;", "&amp;CHAR(34)&amp;"criterionId"&amp;CHAR(34)&amp;": "&amp;CHAR(34)&amp;SUBSTITUTE(CriteriTecnici!$D5567,CHAR(34),"'")&amp;CHAR(34)&amp;", "&amp;CHAR(34)&amp;"kind"&amp;CHAR(34)&amp;": "&amp;CHAR(34)&amp;SUBSTITUTE(CriteriTecnici!$F5567,CHAR(34),"'")&amp;CHAR(34)&amp;", "&amp;CHAR(34)&amp;"value"&amp;CHAR(34)&amp;": "&amp;SUBSTITUTE(TRIM(ROUND(IFERROR(CriteriTecnici!$N5567*1,IFERROR(NUMBERVALUE(CriteriTecnici!$N5567,".",","),IFERROR(NUMBERVALUE(CriteriTecnici!$N5567,",","."),0))),4)&amp;""),",",".")&amp;", "&amp;CHAR(34)&amp;"numerator"&amp;CHAR(34)&amp;": "&amp;SUBSTITUTE(TRIM(ROUND(IFERROR(CriteriTecnici!$K5567*1,IFERROR(NUMBERVALUE(CriteriTecnici!$K5567,".",","),IFERROR(NUMBERVALUE(CriteriTecnici!$K5567,",","."),0))),4)&amp;""),",",".")&amp;", "&amp;CHAR(34)&amp;"denominator"&amp;CHAR(34)&amp;": "&amp;SUBSTITUTE(TRIM(ROUND(IFERROR(CriteriTecnici!$L5567*1,IFERROR(NUMBERVALUE(CriteriTecnici!$L5567,".",","),IFERROR(NUMBERVALUE(CriteriTecnici!$L5567,",","."),0))),4)&amp;""),",",".")&amp;", "&amp;CHAR(34)&amp;"flag"&amp;CHAR(34)&amp;": "&amp;SUBSTITUTE(TRIM(ROUND(IFERROR(CriteriTecnici!$M5567*1,IFERROR(NUMBERVALUE(CriteriTecnici!$M5567,".",","),IFERROR(NUMBERVALUE(CriteriTecnici!$M5567,",","."),0))),4)&amp;""),",",".")&amp;", "&amp;CHAR(34)&amp;"rawScore"&amp;CHAR(34)&amp;": "&amp;SUBSTITUTE(TRIM(ROUND(IFERROR(CriteriTecnici!$O5567*1,IFERROR(NUMBERVALUE(CriteriTecnici!$O5567,".",","),IFERROR(NUMBERVALUE(CriteriTecnici!$O5567,",","."),0))),4)&amp;""),",",".")&amp;CHAR(125)&amp;IF(TRUE,",",""))</f>
        <v/>
      </c>
    </row>
    <row r="5788">
      <c r="A5788" s="38">
        <f>IF(CriteriTecnici!$A5568="","","    "&amp;CHAR(123)&amp;CHAR(34)&amp;"bidderId"&amp;CHAR(34)&amp;": "&amp;CHAR(34)&amp;SUBSTITUTE(CriteriTecnici!$A5568,CHAR(34),"'")&amp;CHAR(34)&amp;", "&amp;CHAR(34)&amp;"lotId"&amp;CHAR(34)&amp;": "&amp;CHAR(34)&amp;SUBSTITUTE(CriteriTecnici!$C5568,CHAR(34),"'")&amp;CHAR(34)&amp;", "&amp;CHAR(34)&amp;"criterionId"&amp;CHAR(34)&amp;": "&amp;CHAR(34)&amp;SUBSTITUTE(CriteriTecnici!$D5568,CHAR(34),"'")&amp;CHAR(34)&amp;", "&amp;CHAR(34)&amp;"kind"&amp;CHAR(34)&amp;": "&amp;CHAR(34)&amp;SUBSTITUTE(CriteriTecnici!$F5568,CHAR(34),"'")&amp;CHAR(34)&amp;", "&amp;CHAR(34)&amp;"value"&amp;CHAR(34)&amp;": "&amp;SUBSTITUTE(TRIM(ROUND(IFERROR(CriteriTecnici!$N5568*1,IFERROR(NUMBERVALUE(CriteriTecnici!$N5568,".",","),IFERROR(NUMBERVALUE(CriteriTecnici!$N5568,",","."),0))),4)&amp;""),",",".")&amp;", "&amp;CHAR(34)&amp;"numerator"&amp;CHAR(34)&amp;": "&amp;SUBSTITUTE(TRIM(ROUND(IFERROR(CriteriTecnici!$K5568*1,IFERROR(NUMBERVALUE(CriteriTecnici!$K5568,".",","),IFERROR(NUMBERVALUE(CriteriTecnici!$K5568,",","."),0))),4)&amp;""),",",".")&amp;", "&amp;CHAR(34)&amp;"denominator"&amp;CHAR(34)&amp;": "&amp;SUBSTITUTE(TRIM(ROUND(IFERROR(CriteriTecnici!$L5568*1,IFERROR(NUMBERVALUE(CriteriTecnici!$L5568,".",","),IFERROR(NUMBERVALUE(CriteriTecnici!$L5568,",","."),0))),4)&amp;""),",",".")&amp;", "&amp;CHAR(34)&amp;"flag"&amp;CHAR(34)&amp;": "&amp;SUBSTITUTE(TRIM(ROUND(IFERROR(CriteriTecnici!$M5568*1,IFERROR(NUMBERVALUE(CriteriTecnici!$M5568,".",","),IFERROR(NUMBERVALUE(CriteriTecnici!$M5568,",","."),0))),4)&amp;""),",",".")&amp;", "&amp;CHAR(34)&amp;"rawScore"&amp;CHAR(34)&amp;": "&amp;SUBSTITUTE(TRIM(ROUND(IFERROR(CriteriTecnici!$O5568*1,IFERROR(NUMBERVALUE(CriteriTecnici!$O5568,".",","),IFERROR(NUMBERVALUE(CriteriTecnici!$O5568,",","."),0))),4)&amp;""),",",".")&amp;CHAR(125)&amp;IF(TRUE,",",""))</f>
        <v/>
      </c>
    </row>
    <row r="5789">
      <c r="A5789" s="38">
        <f>IF(CriteriTecnici!$A5569="","","    "&amp;CHAR(123)&amp;CHAR(34)&amp;"bidderId"&amp;CHAR(34)&amp;": "&amp;CHAR(34)&amp;SUBSTITUTE(CriteriTecnici!$A5569,CHAR(34),"'")&amp;CHAR(34)&amp;", "&amp;CHAR(34)&amp;"lotId"&amp;CHAR(34)&amp;": "&amp;CHAR(34)&amp;SUBSTITUTE(CriteriTecnici!$C5569,CHAR(34),"'")&amp;CHAR(34)&amp;", "&amp;CHAR(34)&amp;"criterionId"&amp;CHAR(34)&amp;": "&amp;CHAR(34)&amp;SUBSTITUTE(CriteriTecnici!$D5569,CHAR(34),"'")&amp;CHAR(34)&amp;", "&amp;CHAR(34)&amp;"kind"&amp;CHAR(34)&amp;": "&amp;CHAR(34)&amp;SUBSTITUTE(CriteriTecnici!$F5569,CHAR(34),"'")&amp;CHAR(34)&amp;", "&amp;CHAR(34)&amp;"value"&amp;CHAR(34)&amp;": "&amp;SUBSTITUTE(TRIM(ROUND(IFERROR(CriteriTecnici!$N5569*1,IFERROR(NUMBERVALUE(CriteriTecnici!$N5569,".",","),IFERROR(NUMBERVALUE(CriteriTecnici!$N5569,",","."),0))),4)&amp;""),",",".")&amp;", "&amp;CHAR(34)&amp;"numerator"&amp;CHAR(34)&amp;": "&amp;SUBSTITUTE(TRIM(ROUND(IFERROR(CriteriTecnici!$K5569*1,IFERROR(NUMBERVALUE(CriteriTecnici!$K5569,".",","),IFERROR(NUMBERVALUE(CriteriTecnici!$K5569,",","."),0))),4)&amp;""),",",".")&amp;", "&amp;CHAR(34)&amp;"denominator"&amp;CHAR(34)&amp;": "&amp;SUBSTITUTE(TRIM(ROUND(IFERROR(CriteriTecnici!$L5569*1,IFERROR(NUMBERVALUE(CriteriTecnici!$L5569,".",","),IFERROR(NUMBERVALUE(CriteriTecnici!$L5569,",","."),0))),4)&amp;""),",",".")&amp;", "&amp;CHAR(34)&amp;"flag"&amp;CHAR(34)&amp;": "&amp;SUBSTITUTE(TRIM(ROUND(IFERROR(CriteriTecnici!$M5569*1,IFERROR(NUMBERVALUE(CriteriTecnici!$M5569,".",","),IFERROR(NUMBERVALUE(CriteriTecnici!$M5569,",","."),0))),4)&amp;""),",",".")&amp;", "&amp;CHAR(34)&amp;"rawScore"&amp;CHAR(34)&amp;": "&amp;SUBSTITUTE(TRIM(ROUND(IFERROR(CriteriTecnici!$O5569*1,IFERROR(NUMBERVALUE(CriteriTecnici!$O5569,".",","),IFERROR(NUMBERVALUE(CriteriTecnici!$O5569,",","."),0))),4)&amp;""),",",".")&amp;CHAR(125)&amp;IF(TRUE,",",""))</f>
        <v/>
      </c>
    </row>
    <row r="5790">
      <c r="A5790" s="38">
        <f>IF(CriteriTecnici!$A5570="","","    "&amp;CHAR(123)&amp;CHAR(34)&amp;"bidderId"&amp;CHAR(34)&amp;": "&amp;CHAR(34)&amp;SUBSTITUTE(CriteriTecnici!$A5570,CHAR(34),"'")&amp;CHAR(34)&amp;", "&amp;CHAR(34)&amp;"lotId"&amp;CHAR(34)&amp;": "&amp;CHAR(34)&amp;SUBSTITUTE(CriteriTecnici!$C5570,CHAR(34),"'")&amp;CHAR(34)&amp;", "&amp;CHAR(34)&amp;"criterionId"&amp;CHAR(34)&amp;": "&amp;CHAR(34)&amp;SUBSTITUTE(CriteriTecnici!$D5570,CHAR(34),"'")&amp;CHAR(34)&amp;", "&amp;CHAR(34)&amp;"kind"&amp;CHAR(34)&amp;": "&amp;CHAR(34)&amp;SUBSTITUTE(CriteriTecnici!$F5570,CHAR(34),"'")&amp;CHAR(34)&amp;", "&amp;CHAR(34)&amp;"value"&amp;CHAR(34)&amp;": "&amp;SUBSTITUTE(TRIM(ROUND(IFERROR(CriteriTecnici!$N5570*1,IFERROR(NUMBERVALUE(CriteriTecnici!$N5570,".",","),IFERROR(NUMBERVALUE(CriteriTecnici!$N5570,",","."),0))),4)&amp;""),",",".")&amp;", "&amp;CHAR(34)&amp;"numerator"&amp;CHAR(34)&amp;": "&amp;SUBSTITUTE(TRIM(ROUND(IFERROR(CriteriTecnici!$K5570*1,IFERROR(NUMBERVALUE(CriteriTecnici!$K5570,".",","),IFERROR(NUMBERVALUE(CriteriTecnici!$K5570,",","."),0))),4)&amp;""),",",".")&amp;", "&amp;CHAR(34)&amp;"denominator"&amp;CHAR(34)&amp;": "&amp;SUBSTITUTE(TRIM(ROUND(IFERROR(CriteriTecnici!$L5570*1,IFERROR(NUMBERVALUE(CriteriTecnici!$L5570,".",","),IFERROR(NUMBERVALUE(CriteriTecnici!$L5570,",","."),0))),4)&amp;""),",",".")&amp;", "&amp;CHAR(34)&amp;"flag"&amp;CHAR(34)&amp;": "&amp;SUBSTITUTE(TRIM(ROUND(IFERROR(CriteriTecnici!$M5570*1,IFERROR(NUMBERVALUE(CriteriTecnici!$M5570,".",","),IFERROR(NUMBERVALUE(CriteriTecnici!$M5570,",","."),0))),4)&amp;""),",",".")&amp;", "&amp;CHAR(34)&amp;"rawScore"&amp;CHAR(34)&amp;": "&amp;SUBSTITUTE(TRIM(ROUND(IFERROR(CriteriTecnici!$O5570*1,IFERROR(NUMBERVALUE(CriteriTecnici!$O5570,".",","),IFERROR(NUMBERVALUE(CriteriTecnici!$O5570,",","."),0))),4)&amp;""),",",".")&amp;CHAR(125)&amp;IF(TRUE,",",""))</f>
        <v/>
      </c>
    </row>
    <row r="5791">
      <c r="A5791" s="38">
        <f>IF(CriteriTecnici!$A5571="","","    "&amp;CHAR(123)&amp;CHAR(34)&amp;"bidderId"&amp;CHAR(34)&amp;": "&amp;CHAR(34)&amp;SUBSTITUTE(CriteriTecnici!$A5571,CHAR(34),"'")&amp;CHAR(34)&amp;", "&amp;CHAR(34)&amp;"lotId"&amp;CHAR(34)&amp;": "&amp;CHAR(34)&amp;SUBSTITUTE(CriteriTecnici!$C5571,CHAR(34),"'")&amp;CHAR(34)&amp;", "&amp;CHAR(34)&amp;"criterionId"&amp;CHAR(34)&amp;": "&amp;CHAR(34)&amp;SUBSTITUTE(CriteriTecnici!$D5571,CHAR(34),"'")&amp;CHAR(34)&amp;", "&amp;CHAR(34)&amp;"kind"&amp;CHAR(34)&amp;": "&amp;CHAR(34)&amp;SUBSTITUTE(CriteriTecnici!$F5571,CHAR(34),"'")&amp;CHAR(34)&amp;", "&amp;CHAR(34)&amp;"value"&amp;CHAR(34)&amp;": "&amp;SUBSTITUTE(TRIM(ROUND(IFERROR(CriteriTecnici!$N5571*1,IFERROR(NUMBERVALUE(CriteriTecnici!$N5571,".",","),IFERROR(NUMBERVALUE(CriteriTecnici!$N5571,",","."),0))),4)&amp;""),",",".")&amp;", "&amp;CHAR(34)&amp;"numerator"&amp;CHAR(34)&amp;": "&amp;SUBSTITUTE(TRIM(ROUND(IFERROR(CriteriTecnici!$K5571*1,IFERROR(NUMBERVALUE(CriteriTecnici!$K5571,".",","),IFERROR(NUMBERVALUE(CriteriTecnici!$K5571,",","."),0))),4)&amp;""),",",".")&amp;", "&amp;CHAR(34)&amp;"denominator"&amp;CHAR(34)&amp;": "&amp;SUBSTITUTE(TRIM(ROUND(IFERROR(CriteriTecnici!$L5571*1,IFERROR(NUMBERVALUE(CriteriTecnici!$L5571,".",","),IFERROR(NUMBERVALUE(CriteriTecnici!$L5571,",","."),0))),4)&amp;""),",",".")&amp;", "&amp;CHAR(34)&amp;"flag"&amp;CHAR(34)&amp;": "&amp;SUBSTITUTE(TRIM(ROUND(IFERROR(CriteriTecnici!$M5571*1,IFERROR(NUMBERVALUE(CriteriTecnici!$M5571,".",","),IFERROR(NUMBERVALUE(CriteriTecnici!$M5571,",","."),0))),4)&amp;""),",",".")&amp;", "&amp;CHAR(34)&amp;"rawScore"&amp;CHAR(34)&amp;": "&amp;SUBSTITUTE(TRIM(ROUND(IFERROR(CriteriTecnici!$O5571*1,IFERROR(NUMBERVALUE(CriteriTecnici!$O5571,".",","),IFERROR(NUMBERVALUE(CriteriTecnici!$O5571,",","."),0))),4)&amp;""),",",".")&amp;CHAR(125)&amp;IF(TRUE,",",""))</f>
        <v/>
      </c>
    </row>
    <row r="5792">
      <c r="A5792" s="38">
        <f>IF(CriteriTecnici!$A5572="","","    "&amp;CHAR(123)&amp;CHAR(34)&amp;"bidderId"&amp;CHAR(34)&amp;": "&amp;CHAR(34)&amp;SUBSTITUTE(CriteriTecnici!$A5572,CHAR(34),"'")&amp;CHAR(34)&amp;", "&amp;CHAR(34)&amp;"lotId"&amp;CHAR(34)&amp;": "&amp;CHAR(34)&amp;SUBSTITUTE(CriteriTecnici!$C5572,CHAR(34),"'")&amp;CHAR(34)&amp;", "&amp;CHAR(34)&amp;"criterionId"&amp;CHAR(34)&amp;": "&amp;CHAR(34)&amp;SUBSTITUTE(CriteriTecnici!$D5572,CHAR(34),"'")&amp;CHAR(34)&amp;", "&amp;CHAR(34)&amp;"kind"&amp;CHAR(34)&amp;": "&amp;CHAR(34)&amp;SUBSTITUTE(CriteriTecnici!$F5572,CHAR(34),"'")&amp;CHAR(34)&amp;", "&amp;CHAR(34)&amp;"value"&amp;CHAR(34)&amp;": "&amp;SUBSTITUTE(TRIM(ROUND(IFERROR(CriteriTecnici!$N5572*1,IFERROR(NUMBERVALUE(CriteriTecnici!$N5572,".",","),IFERROR(NUMBERVALUE(CriteriTecnici!$N5572,",","."),0))),4)&amp;""),",",".")&amp;", "&amp;CHAR(34)&amp;"numerator"&amp;CHAR(34)&amp;": "&amp;SUBSTITUTE(TRIM(ROUND(IFERROR(CriteriTecnici!$K5572*1,IFERROR(NUMBERVALUE(CriteriTecnici!$K5572,".",","),IFERROR(NUMBERVALUE(CriteriTecnici!$K5572,",","."),0))),4)&amp;""),",",".")&amp;", "&amp;CHAR(34)&amp;"denominator"&amp;CHAR(34)&amp;": "&amp;SUBSTITUTE(TRIM(ROUND(IFERROR(CriteriTecnici!$L5572*1,IFERROR(NUMBERVALUE(CriteriTecnici!$L5572,".",","),IFERROR(NUMBERVALUE(CriteriTecnici!$L5572,",","."),0))),4)&amp;""),",",".")&amp;", "&amp;CHAR(34)&amp;"flag"&amp;CHAR(34)&amp;": "&amp;SUBSTITUTE(TRIM(ROUND(IFERROR(CriteriTecnici!$M5572*1,IFERROR(NUMBERVALUE(CriteriTecnici!$M5572,".",","),IFERROR(NUMBERVALUE(CriteriTecnici!$M5572,",","."),0))),4)&amp;""),",",".")&amp;", "&amp;CHAR(34)&amp;"rawScore"&amp;CHAR(34)&amp;": "&amp;SUBSTITUTE(TRIM(ROUND(IFERROR(CriteriTecnici!$O5572*1,IFERROR(NUMBERVALUE(CriteriTecnici!$O5572,".",","),IFERROR(NUMBERVALUE(CriteriTecnici!$O5572,",","."),0))),4)&amp;""),",",".")&amp;CHAR(125)&amp;IF(TRUE,",",""))</f>
        <v/>
      </c>
    </row>
    <row r="5793">
      <c r="A5793" s="38">
        <f>IF(CriteriTecnici!$A5573="","","    "&amp;CHAR(123)&amp;CHAR(34)&amp;"bidderId"&amp;CHAR(34)&amp;": "&amp;CHAR(34)&amp;SUBSTITUTE(CriteriTecnici!$A5573,CHAR(34),"'")&amp;CHAR(34)&amp;", "&amp;CHAR(34)&amp;"lotId"&amp;CHAR(34)&amp;": "&amp;CHAR(34)&amp;SUBSTITUTE(CriteriTecnici!$C5573,CHAR(34),"'")&amp;CHAR(34)&amp;", "&amp;CHAR(34)&amp;"criterionId"&amp;CHAR(34)&amp;": "&amp;CHAR(34)&amp;SUBSTITUTE(CriteriTecnici!$D5573,CHAR(34),"'")&amp;CHAR(34)&amp;", "&amp;CHAR(34)&amp;"kind"&amp;CHAR(34)&amp;": "&amp;CHAR(34)&amp;SUBSTITUTE(CriteriTecnici!$F5573,CHAR(34),"'")&amp;CHAR(34)&amp;", "&amp;CHAR(34)&amp;"value"&amp;CHAR(34)&amp;": "&amp;SUBSTITUTE(TRIM(ROUND(IFERROR(CriteriTecnici!$N5573*1,IFERROR(NUMBERVALUE(CriteriTecnici!$N5573,".",","),IFERROR(NUMBERVALUE(CriteriTecnici!$N5573,",","."),0))),4)&amp;""),",",".")&amp;", "&amp;CHAR(34)&amp;"numerator"&amp;CHAR(34)&amp;": "&amp;SUBSTITUTE(TRIM(ROUND(IFERROR(CriteriTecnici!$K5573*1,IFERROR(NUMBERVALUE(CriteriTecnici!$K5573,".",","),IFERROR(NUMBERVALUE(CriteriTecnici!$K5573,",","."),0))),4)&amp;""),",",".")&amp;", "&amp;CHAR(34)&amp;"denominator"&amp;CHAR(34)&amp;": "&amp;SUBSTITUTE(TRIM(ROUND(IFERROR(CriteriTecnici!$L5573*1,IFERROR(NUMBERVALUE(CriteriTecnici!$L5573,".",","),IFERROR(NUMBERVALUE(CriteriTecnici!$L5573,",","."),0))),4)&amp;""),",",".")&amp;", "&amp;CHAR(34)&amp;"flag"&amp;CHAR(34)&amp;": "&amp;SUBSTITUTE(TRIM(ROUND(IFERROR(CriteriTecnici!$M5573*1,IFERROR(NUMBERVALUE(CriteriTecnici!$M5573,".",","),IFERROR(NUMBERVALUE(CriteriTecnici!$M5573,",","."),0))),4)&amp;""),",",".")&amp;", "&amp;CHAR(34)&amp;"rawScore"&amp;CHAR(34)&amp;": "&amp;SUBSTITUTE(TRIM(ROUND(IFERROR(CriteriTecnici!$O5573*1,IFERROR(NUMBERVALUE(CriteriTecnici!$O5573,".",","),IFERROR(NUMBERVALUE(CriteriTecnici!$O5573,",","."),0))),4)&amp;""),",",".")&amp;CHAR(125)&amp;IF(TRUE,",",""))</f>
        <v/>
      </c>
    </row>
    <row r="5794">
      <c r="A5794" s="38">
        <f>IF(CriteriTecnici!$A5574="","","    "&amp;CHAR(123)&amp;CHAR(34)&amp;"bidderId"&amp;CHAR(34)&amp;": "&amp;CHAR(34)&amp;SUBSTITUTE(CriteriTecnici!$A5574,CHAR(34),"'")&amp;CHAR(34)&amp;", "&amp;CHAR(34)&amp;"lotId"&amp;CHAR(34)&amp;": "&amp;CHAR(34)&amp;SUBSTITUTE(CriteriTecnici!$C5574,CHAR(34),"'")&amp;CHAR(34)&amp;", "&amp;CHAR(34)&amp;"criterionId"&amp;CHAR(34)&amp;": "&amp;CHAR(34)&amp;SUBSTITUTE(CriteriTecnici!$D5574,CHAR(34),"'")&amp;CHAR(34)&amp;", "&amp;CHAR(34)&amp;"kind"&amp;CHAR(34)&amp;": "&amp;CHAR(34)&amp;SUBSTITUTE(CriteriTecnici!$F5574,CHAR(34),"'")&amp;CHAR(34)&amp;", "&amp;CHAR(34)&amp;"value"&amp;CHAR(34)&amp;": "&amp;SUBSTITUTE(TRIM(ROUND(IFERROR(CriteriTecnici!$N5574*1,IFERROR(NUMBERVALUE(CriteriTecnici!$N5574,".",","),IFERROR(NUMBERVALUE(CriteriTecnici!$N5574,",","."),0))),4)&amp;""),",",".")&amp;", "&amp;CHAR(34)&amp;"numerator"&amp;CHAR(34)&amp;": "&amp;SUBSTITUTE(TRIM(ROUND(IFERROR(CriteriTecnici!$K5574*1,IFERROR(NUMBERVALUE(CriteriTecnici!$K5574,".",","),IFERROR(NUMBERVALUE(CriteriTecnici!$K5574,",","."),0))),4)&amp;""),",",".")&amp;", "&amp;CHAR(34)&amp;"denominator"&amp;CHAR(34)&amp;": "&amp;SUBSTITUTE(TRIM(ROUND(IFERROR(CriteriTecnici!$L5574*1,IFERROR(NUMBERVALUE(CriteriTecnici!$L5574,".",","),IFERROR(NUMBERVALUE(CriteriTecnici!$L5574,",","."),0))),4)&amp;""),",",".")&amp;", "&amp;CHAR(34)&amp;"flag"&amp;CHAR(34)&amp;": "&amp;SUBSTITUTE(TRIM(ROUND(IFERROR(CriteriTecnici!$M5574*1,IFERROR(NUMBERVALUE(CriteriTecnici!$M5574,".",","),IFERROR(NUMBERVALUE(CriteriTecnici!$M5574,",","."),0))),4)&amp;""),",",".")&amp;", "&amp;CHAR(34)&amp;"rawScore"&amp;CHAR(34)&amp;": "&amp;SUBSTITUTE(TRIM(ROUND(IFERROR(CriteriTecnici!$O5574*1,IFERROR(NUMBERVALUE(CriteriTecnici!$O5574,".",","),IFERROR(NUMBERVALUE(CriteriTecnici!$O5574,",","."),0))),4)&amp;""),",",".")&amp;CHAR(125)&amp;IF(TRUE,",",""))</f>
        <v/>
      </c>
    </row>
    <row r="5795">
      <c r="A5795" s="38">
        <f>IF(CriteriTecnici!$A5575="","","    "&amp;CHAR(123)&amp;CHAR(34)&amp;"bidderId"&amp;CHAR(34)&amp;": "&amp;CHAR(34)&amp;SUBSTITUTE(CriteriTecnici!$A5575,CHAR(34),"'")&amp;CHAR(34)&amp;", "&amp;CHAR(34)&amp;"lotId"&amp;CHAR(34)&amp;": "&amp;CHAR(34)&amp;SUBSTITUTE(CriteriTecnici!$C5575,CHAR(34),"'")&amp;CHAR(34)&amp;", "&amp;CHAR(34)&amp;"criterionId"&amp;CHAR(34)&amp;": "&amp;CHAR(34)&amp;SUBSTITUTE(CriteriTecnici!$D5575,CHAR(34),"'")&amp;CHAR(34)&amp;", "&amp;CHAR(34)&amp;"kind"&amp;CHAR(34)&amp;": "&amp;CHAR(34)&amp;SUBSTITUTE(CriteriTecnici!$F5575,CHAR(34),"'")&amp;CHAR(34)&amp;", "&amp;CHAR(34)&amp;"value"&amp;CHAR(34)&amp;": "&amp;SUBSTITUTE(TRIM(ROUND(IFERROR(CriteriTecnici!$N5575*1,IFERROR(NUMBERVALUE(CriteriTecnici!$N5575,".",","),IFERROR(NUMBERVALUE(CriteriTecnici!$N5575,",","."),0))),4)&amp;""),",",".")&amp;", "&amp;CHAR(34)&amp;"numerator"&amp;CHAR(34)&amp;": "&amp;SUBSTITUTE(TRIM(ROUND(IFERROR(CriteriTecnici!$K5575*1,IFERROR(NUMBERVALUE(CriteriTecnici!$K5575,".",","),IFERROR(NUMBERVALUE(CriteriTecnici!$K5575,",","."),0))),4)&amp;""),",",".")&amp;", "&amp;CHAR(34)&amp;"denominator"&amp;CHAR(34)&amp;": "&amp;SUBSTITUTE(TRIM(ROUND(IFERROR(CriteriTecnici!$L5575*1,IFERROR(NUMBERVALUE(CriteriTecnici!$L5575,".",","),IFERROR(NUMBERVALUE(CriteriTecnici!$L5575,",","."),0))),4)&amp;""),",",".")&amp;", "&amp;CHAR(34)&amp;"flag"&amp;CHAR(34)&amp;": "&amp;SUBSTITUTE(TRIM(ROUND(IFERROR(CriteriTecnici!$M5575*1,IFERROR(NUMBERVALUE(CriteriTecnici!$M5575,".",","),IFERROR(NUMBERVALUE(CriteriTecnici!$M5575,",","."),0))),4)&amp;""),",",".")&amp;", "&amp;CHAR(34)&amp;"rawScore"&amp;CHAR(34)&amp;": "&amp;SUBSTITUTE(TRIM(ROUND(IFERROR(CriteriTecnici!$O5575*1,IFERROR(NUMBERVALUE(CriteriTecnici!$O5575,".",","),IFERROR(NUMBERVALUE(CriteriTecnici!$O5575,",","."),0))),4)&amp;""),",",".")&amp;CHAR(125)&amp;IF(TRUE,",",""))</f>
        <v/>
      </c>
    </row>
    <row r="5796">
      <c r="A5796" s="38">
        <f>IF(CriteriTecnici!$A5576="","","    "&amp;CHAR(123)&amp;CHAR(34)&amp;"bidderId"&amp;CHAR(34)&amp;": "&amp;CHAR(34)&amp;SUBSTITUTE(CriteriTecnici!$A5576,CHAR(34),"'")&amp;CHAR(34)&amp;", "&amp;CHAR(34)&amp;"lotId"&amp;CHAR(34)&amp;": "&amp;CHAR(34)&amp;SUBSTITUTE(CriteriTecnici!$C5576,CHAR(34),"'")&amp;CHAR(34)&amp;", "&amp;CHAR(34)&amp;"criterionId"&amp;CHAR(34)&amp;": "&amp;CHAR(34)&amp;SUBSTITUTE(CriteriTecnici!$D5576,CHAR(34),"'")&amp;CHAR(34)&amp;", "&amp;CHAR(34)&amp;"kind"&amp;CHAR(34)&amp;": "&amp;CHAR(34)&amp;SUBSTITUTE(CriteriTecnici!$F5576,CHAR(34),"'")&amp;CHAR(34)&amp;", "&amp;CHAR(34)&amp;"value"&amp;CHAR(34)&amp;": "&amp;SUBSTITUTE(TRIM(ROUND(IFERROR(CriteriTecnici!$N5576*1,IFERROR(NUMBERVALUE(CriteriTecnici!$N5576,".",","),IFERROR(NUMBERVALUE(CriteriTecnici!$N5576,",","."),0))),4)&amp;""),",",".")&amp;", "&amp;CHAR(34)&amp;"numerator"&amp;CHAR(34)&amp;": "&amp;SUBSTITUTE(TRIM(ROUND(IFERROR(CriteriTecnici!$K5576*1,IFERROR(NUMBERVALUE(CriteriTecnici!$K5576,".",","),IFERROR(NUMBERVALUE(CriteriTecnici!$K5576,",","."),0))),4)&amp;""),",",".")&amp;", "&amp;CHAR(34)&amp;"denominator"&amp;CHAR(34)&amp;": "&amp;SUBSTITUTE(TRIM(ROUND(IFERROR(CriteriTecnici!$L5576*1,IFERROR(NUMBERVALUE(CriteriTecnici!$L5576,".",","),IFERROR(NUMBERVALUE(CriteriTecnici!$L5576,",","."),0))),4)&amp;""),",",".")&amp;", "&amp;CHAR(34)&amp;"flag"&amp;CHAR(34)&amp;": "&amp;SUBSTITUTE(TRIM(ROUND(IFERROR(CriteriTecnici!$M5576*1,IFERROR(NUMBERVALUE(CriteriTecnici!$M5576,".",","),IFERROR(NUMBERVALUE(CriteriTecnici!$M5576,",","."),0))),4)&amp;""),",",".")&amp;", "&amp;CHAR(34)&amp;"rawScore"&amp;CHAR(34)&amp;": "&amp;SUBSTITUTE(TRIM(ROUND(IFERROR(CriteriTecnici!$O5576*1,IFERROR(NUMBERVALUE(CriteriTecnici!$O5576,".",","),IFERROR(NUMBERVALUE(CriteriTecnici!$O5576,",","."),0))),4)&amp;""),",",".")&amp;CHAR(125)&amp;IF(TRUE,",",""))</f>
        <v/>
      </c>
    </row>
    <row r="5797">
      <c r="A5797" s="38">
        <f>IF(CriteriTecnici!$A5577="","","    "&amp;CHAR(123)&amp;CHAR(34)&amp;"bidderId"&amp;CHAR(34)&amp;": "&amp;CHAR(34)&amp;SUBSTITUTE(CriteriTecnici!$A5577,CHAR(34),"'")&amp;CHAR(34)&amp;", "&amp;CHAR(34)&amp;"lotId"&amp;CHAR(34)&amp;": "&amp;CHAR(34)&amp;SUBSTITUTE(CriteriTecnici!$C5577,CHAR(34),"'")&amp;CHAR(34)&amp;", "&amp;CHAR(34)&amp;"criterionId"&amp;CHAR(34)&amp;": "&amp;CHAR(34)&amp;SUBSTITUTE(CriteriTecnici!$D5577,CHAR(34),"'")&amp;CHAR(34)&amp;", "&amp;CHAR(34)&amp;"kind"&amp;CHAR(34)&amp;": "&amp;CHAR(34)&amp;SUBSTITUTE(CriteriTecnici!$F5577,CHAR(34),"'")&amp;CHAR(34)&amp;", "&amp;CHAR(34)&amp;"value"&amp;CHAR(34)&amp;": "&amp;SUBSTITUTE(TRIM(ROUND(IFERROR(CriteriTecnici!$N5577*1,IFERROR(NUMBERVALUE(CriteriTecnici!$N5577,".",","),IFERROR(NUMBERVALUE(CriteriTecnici!$N5577,",","."),0))),4)&amp;""),",",".")&amp;", "&amp;CHAR(34)&amp;"numerator"&amp;CHAR(34)&amp;": "&amp;SUBSTITUTE(TRIM(ROUND(IFERROR(CriteriTecnici!$K5577*1,IFERROR(NUMBERVALUE(CriteriTecnici!$K5577,".",","),IFERROR(NUMBERVALUE(CriteriTecnici!$K5577,",","."),0))),4)&amp;""),",",".")&amp;", "&amp;CHAR(34)&amp;"denominator"&amp;CHAR(34)&amp;": "&amp;SUBSTITUTE(TRIM(ROUND(IFERROR(CriteriTecnici!$L5577*1,IFERROR(NUMBERVALUE(CriteriTecnici!$L5577,".",","),IFERROR(NUMBERVALUE(CriteriTecnici!$L5577,",","."),0))),4)&amp;""),",",".")&amp;", "&amp;CHAR(34)&amp;"flag"&amp;CHAR(34)&amp;": "&amp;SUBSTITUTE(TRIM(ROUND(IFERROR(CriteriTecnici!$M5577*1,IFERROR(NUMBERVALUE(CriteriTecnici!$M5577,".",","),IFERROR(NUMBERVALUE(CriteriTecnici!$M5577,",","."),0))),4)&amp;""),",",".")&amp;", "&amp;CHAR(34)&amp;"rawScore"&amp;CHAR(34)&amp;": "&amp;SUBSTITUTE(TRIM(ROUND(IFERROR(CriteriTecnici!$O5577*1,IFERROR(NUMBERVALUE(CriteriTecnici!$O5577,".",","),IFERROR(NUMBERVALUE(CriteriTecnici!$O5577,",","."),0))),4)&amp;""),",",".")&amp;CHAR(125)&amp;IF(TRUE,",",""))</f>
        <v/>
      </c>
    </row>
    <row r="5798">
      <c r="A5798" s="38">
        <f>IF(CriteriTecnici!$A5578="","","    "&amp;CHAR(123)&amp;CHAR(34)&amp;"bidderId"&amp;CHAR(34)&amp;": "&amp;CHAR(34)&amp;SUBSTITUTE(CriteriTecnici!$A5578,CHAR(34),"'")&amp;CHAR(34)&amp;", "&amp;CHAR(34)&amp;"lotId"&amp;CHAR(34)&amp;": "&amp;CHAR(34)&amp;SUBSTITUTE(CriteriTecnici!$C5578,CHAR(34),"'")&amp;CHAR(34)&amp;", "&amp;CHAR(34)&amp;"criterionId"&amp;CHAR(34)&amp;": "&amp;CHAR(34)&amp;SUBSTITUTE(CriteriTecnici!$D5578,CHAR(34),"'")&amp;CHAR(34)&amp;", "&amp;CHAR(34)&amp;"kind"&amp;CHAR(34)&amp;": "&amp;CHAR(34)&amp;SUBSTITUTE(CriteriTecnici!$F5578,CHAR(34),"'")&amp;CHAR(34)&amp;", "&amp;CHAR(34)&amp;"value"&amp;CHAR(34)&amp;": "&amp;SUBSTITUTE(TRIM(ROUND(IFERROR(CriteriTecnici!$N5578*1,IFERROR(NUMBERVALUE(CriteriTecnici!$N5578,".",","),IFERROR(NUMBERVALUE(CriteriTecnici!$N5578,",","."),0))),4)&amp;""),",",".")&amp;", "&amp;CHAR(34)&amp;"numerator"&amp;CHAR(34)&amp;": "&amp;SUBSTITUTE(TRIM(ROUND(IFERROR(CriteriTecnici!$K5578*1,IFERROR(NUMBERVALUE(CriteriTecnici!$K5578,".",","),IFERROR(NUMBERVALUE(CriteriTecnici!$K5578,",","."),0))),4)&amp;""),",",".")&amp;", "&amp;CHAR(34)&amp;"denominator"&amp;CHAR(34)&amp;": "&amp;SUBSTITUTE(TRIM(ROUND(IFERROR(CriteriTecnici!$L5578*1,IFERROR(NUMBERVALUE(CriteriTecnici!$L5578,".",","),IFERROR(NUMBERVALUE(CriteriTecnici!$L5578,",","."),0))),4)&amp;""),",",".")&amp;", "&amp;CHAR(34)&amp;"flag"&amp;CHAR(34)&amp;": "&amp;SUBSTITUTE(TRIM(ROUND(IFERROR(CriteriTecnici!$M5578*1,IFERROR(NUMBERVALUE(CriteriTecnici!$M5578,".",","),IFERROR(NUMBERVALUE(CriteriTecnici!$M5578,",","."),0))),4)&amp;""),",",".")&amp;", "&amp;CHAR(34)&amp;"rawScore"&amp;CHAR(34)&amp;": "&amp;SUBSTITUTE(TRIM(ROUND(IFERROR(CriteriTecnici!$O5578*1,IFERROR(NUMBERVALUE(CriteriTecnici!$O5578,".",","),IFERROR(NUMBERVALUE(CriteriTecnici!$O5578,",","."),0))),4)&amp;""),",",".")&amp;CHAR(125)&amp;IF(TRUE,",",""))</f>
        <v/>
      </c>
    </row>
    <row r="5799">
      <c r="A5799" s="38">
        <f>IF(CriteriTecnici!$A5579="","","    "&amp;CHAR(123)&amp;CHAR(34)&amp;"bidderId"&amp;CHAR(34)&amp;": "&amp;CHAR(34)&amp;SUBSTITUTE(CriteriTecnici!$A5579,CHAR(34),"'")&amp;CHAR(34)&amp;", "&amp;CHAR(34)&amp;"lotId"&amp;CHAR(34)&amp;": "&amp;CHAR(34)&amp;SUBSTITUTE(CriteriTecnici!$C5579,CHAR(34),"'")&amp;CHAR(34)&amp;", "&amp;CHAR(34)&amp;"criterionId"&amp;CHAR(34)&amp;": "&amp;CHAR(34)&amp;SUBSTITUTE(CriteriTecnici!$D5579,CHAR(34),"'")&amp;CHAR(34)&amp;", "&amp;CHAR(34)&amp;"kind"&amp;CHAR(34)&amp;": "&amp;CHAR(34)&amp;SUBSTITUTE(CriteriTecnici!$F5579,CHAR(34),"'")&amp;CHAR(34)&amp;", "&amp;CHAR(34)&amp;"value"&amp;CHAR(34)&amp;": "&amp;SUBSTITUTE(TRIM(ROUND(IFERROR(CriteriTecnici!$N5579*1,IFERROR(NUMBERVALUE(CriteriTecnici!$N5579,".",","),IFERROR(NUMBERVALUE(CriteriTecnici!$N5579,",","."),0))),4)&amp;""),",",".")&amp;", "&amp;CHAR(34)&amp;"numerator"&amp;CHAR(34)&amp;": "&amp;SUBSTITUTE(TRIM(ROUND(IFERROR(CriteriTecnici!$K5579*1,IFERROR(NUMBERVALUE(CriteriTecnici!$K5579,".",","),IFERROR(NUMBERVALUE(CriteriTecnici!$K5579,",","."),0))),4)&amp;""),",",".")&amp;", "&amp;CHAR(34)&amp;"denominator"&amp;CHAR(34)&amp;": "&amp;SUBSTITUTE(TRIM(ROUND(IFERROR(CriteriTecnici!$L5579*1,IFERROR(NUMBERVALUE(CriteriTecnici!$L5579,".",","),IFERROR(NUMBERVALUE(CriteriTecnici!$L5579,",","."),0))),4)&amp;""),",",".")&amp;", "&amp;CHAR(34)&amp;"flag"&amp;CHAR(34)&amp;": "&amp;SUBSTITUTE(TRIM(ROUND(IFERROR(CriteriTecnici!$M5579*1,IFERROR(NUMBERVALUE(CriteriTecnici!$M5579,".",","),IFERROR(NUMBERVALUE(CriteriTecnici!$M5579,",","."),0))),4)&amp;""),",",".")&amp;", "&amp;CHAR(34)&amp;"rawScore"&amp;CHAR(34)&amp;": "&amp;SUBSTITUTE(TRIM(ROUND(IFERROR(CriteriTecnici!$O5579*1,IFERROR(NUMBERVALUE(CriteriTecnici!$O5579,".",","),IFERROR(NUMBERVALUE(CriteriTecnici!$O5579,",","."),0))),4)&amp;""),",",".")&amp;CHAR(125)&amp;IF(TRUE,",",""))</f>
        <v/>
      </c>
    </row>
    <row r="5800">
      <c r="A5800" s="38">
        <f>IF(CriteriTecnici!$A5580="","","    "&amp;CHAR(123)&amp;CHAR(34)&amp;"bidderId"&amp;CHAR(34)&amp;": "&amp;CHAR(34)&amp;SUBSTITUTE(CriteriTecnici!$A5580,CHAR(34),"'")&amp;CHAR(34)&amp;", "&amp;CHAR(34)&amp;"lotId"&amp;CHAR(34)&amp;": "&amp;CHAR(34)&amp;SUBSTITUTE(CriteriTecnici!$C5580,CHAR(34),"'")&amp;CHAR(34)&amp;", "&amp;CHAR(34)&amp;"criterionId"&amp;CHAR(34)&amp;": "&amp;CHAR(34)&amp;SUBSTITUTE(CriteriTecnici!$D5580,CHAR(34),"'")&amp;CHAR(34)&amp;", "&amp;CHAR(34)&amp;"kind"&amp;CHAR(34)&amp;": "&amp;CHAR(34)&amp;SUBSTITUTE(CriteriTecnici!$F5580,CHAR(34),"'")&amp;CHAR(34)&amp;", "&amp;CHAR(34)&amp;"value"&amp;CHAR(34)&amp;": "&amp;SUBSTITUTE(TRIM(ROUND(IFERROR(CriteriTecnici!$N5580*1,IFERROR(NUMBERVALUE(CriteriTecnici!$N5580,".",","),IFERROR(NUMBERVALUE(CriteriTecnici!$N5580,",","."),0))),4)&amp;""),",",".")&amp;", "&amp;CHAR(34)&amp;"numerator"&amp;CHAR(34)&amp;": "&amp;SUBSTITUTE(TRIM(ROUND(IFERROR(CriteriTecnici!$K5580*1,IFERROR(NUMBERVALUE(CriteriTecnici!$K5580,".",","),IFERROR(NUMBERVALUE(CriteriTecnici!$K5580,",","."),0))),4)&amp;""),",",".")&amp;", "&amp;CHAR(34)&amp;"denominator"&amp;CHAR(34)&amp;": "&amp;SUBSTITUTE(TRIM(ROUND(IFERROR(CriteriTecnici!$L5580*1,IFERROR(NUMBERVALUE(CriteriTecnici!$L5580,".",","),IFERROR(NUMBERVALUE(CriteriTecnici!$L5580,",","."),0))),4)&amp;""),",",".")&amp;", "&amp;CHAR(34)&amp;"flag"&amp;CHAR(34)&amp;": "&amp;SUBSTITUTE(TRIM(ROUND(IFERROR(CriteriTecnici!$M5580*1,IFERROR(NUMBERVALUE(CriteriTecnici!$M5580,".",","),IFERROR(NUMBERVALUE(CriteriTecnici!$M5580,",","."),0))),4)&amp;""),",",".")&amp;", "&amp;CHAR(34)&amp;"rawScore"&amp;CHAR(34)&amp;": "&amp;SUBSTITUTE(TRIM(ROUND(IFERROR(CriteriTecnici!$O5580*1,IFERROR(NUMBERVALUE(CriteriTecnici!$O5580,".",","),IFERROR(NUMBERVALUE(CriteriTecnici!$O5580,",","."),0))),4)&amp;""),",",".")&amp;CHAR(125)&amp;IF(TRUE,",",""))</f>
        <v/>
      </c>
    </row>
    <row r="5801">
      <c r="A5801" s="38">
        <f>IF(CriteriTecnici!$A5581="","","    "&amp;CHAR(123)&amp;CHAR(34)&amp;"bidderId"&amp;CHAR(34)&amp;": "&amp;CHAR(34)&amp;SUBSTITUTE(CriteriTecnici!$A5581,CHAR(34),"'")&amp;CHAR(34)&amp;", "&amp;CHAR(34)&amp;"lotId"&amp;CHAR(34)&amp;": "&amp;CHAR(34)&amp;SUBSTITUTE(CriteriTecnici!$C5581,CHAR(34),"'")&amp;CHAR(34)&amp;", "&amp;CHAR(34)&amp;"criterionId"&amp;CHAR(34)&amp;": "&amp;CHAR(34)&amp;SUBSTITUTE(CriteriTecnici!$D5581,CHAR(34),"'")&amp;CHAR(34)&amp;", "&amp;CHAR(34)&amp;"kind"&amp;CHAR(34)&amp;": "&amp;CHAR(34)&amp;SUBSTITUTE(CriteriTecnici!$F5581,CHAR(34),"'")&amp;CHAR(34)&amp;", "&amp;CHAR(34)&amp;"value"&amp;CHAR(34)&amp;": "&amp;SUBSTITUTE(TRIM(ROUND(IFERROR(CriteriTecnici!$N5581*1,IFERROR(NUMBERVALUE(CriteriTecnici!$N5581,".",","),IFERROR(NUMBERVALUE(CriteriTecnici!$N5581,",","."),0))),4)&amp;""),",",".")&amp;", "&amp;CHAR(34)&amp;"numerator"&amp;CHAR(34)&amp;": "&amp;SUBSTITUTE(TRIM(ROUND(IFERROR(CriteriTecnici!$K5581*1,IFERROR(NUMBERVALUE(CriteriTecnici!$K5581,".",","),IFERROR(NUMBERVALUE(CriteriTecnici!$K5581,",","."),0))),4)&amp;""),",",".")&amp;", "&amp;CHAR(34)&amp;"denominator"&amp;CHAR(34)&amp;": "&amp;SUBSTITUTE(TRIM(ROUND(IFERROR(CriteriTecnici!$L5581*1,IFERROR(NUMBERVALUE(CriteriTecnici!$L5581,".",","),IFERROR(NUMBERVALUE(CriteriTecnici!$L5581,",","."),0))),4)&amp;""),",",".")&amp;", "&amp;CHAR(34)&amp;"flag"&amp;CHAR(34)&amp;": "&amp;SUBSTITUTE(TRIM(ROUND(IFERROR(CriteriTecnici!$M5581*1,IFERROR(NUMBERVALUE(CriteriTecnici!$M5581,".",","),IFERROR(NUMBERVALUE(CriteriTecnici!$M5581,",","."),0))),4)&amp;""),",",".")&amp;", "&amp;CHAR(34)&amp;"rawScore"&amp;CHAR(34)&amp;": "&amp;SUBSTITUTE(TRIM(ROUND(IFERROR(CriteriTecnici!$O5581*1,IFERROR(NUMBERVALUE(CriteriTecnici!$O5581,".",","),IFERROR(NUMBERVALUE(CriteriTecnici!$O5581,",","."),0))),4)&amp;""),",",".")&amp;CHAR(125)&amp;IF(TRUE,",",""))</f>
        <v/>
      </c>
    </row>
    <row r="5802">
      <c r="A5802" s="38">
        <f>IF(CriteriTecnici!$A5582="","","    "&amp;CHAR(123)&amp;CHAR(34)&amp;"bidderId"&amp;CHAR(34)&amp;": "&amp;CHAR(34)&amp;SUBSTITUTE(CriteriTecnici!$A5582,CHAR(34),"'")&amp;CHAR(34)&amp;", "&amp;CHAR(34)&amp;"lotId"&amp;CHAR(34)&amp;": "&amp;CHAR(34)&amp;SUBSTITUTE(CriteriTecnici!$C5582,CHAR(34),"'")&amp;CHAR(34)&amp;", "&amp;CHAR(34)&amp;"criterionId"&amp;CHAR(34)&amp;": "&amp;CHAR(34)&amp;SUBSTITUTE(CriteriTecnici!$D5582,CHAR(34),"'")&amp;CHAR(34)&amp;", "&amp;CHAR(34)&amp;"kind"&amp;CHAR(34)&amp;": "&amp;CHAR(34)&amp;SUBSTITUTE(CriteriTecnici!$F5582,CHAR(34),"'")&amp;CHAR(34)&amp;", "&amp;CHAR(34)&amp;"value"&amp;CHAR(34)&amp;": "&amp;SUBSTITUTE(TRIM(ROUND(IFERROR(CriteriTecnici!$N5582*1,IFERROR(NUMBERVALUE(CriteriTecnici!$N5582,".",","),IFERROR(NUMBERVALUE(CriteriTecnici!$N5582,",","."),0))),4)&amp;""),",",".")&amp;", "&amp;CHAR(34)&amp;"numerator"&amp;CHAR(34)&amp;": "&amp;SUBSTITUTE(TRIM(ROUND(IFERROR(CriteriTecnici!$K5582*1,IFERROR(NUMBERVALUE(CriteriTecnici!$K5582,".",","),IFERROR(NUMBERVALUE(CriteriTecnici!$K5582,",","."),0))),4)&amp;""),",",".")&amp;", "&amp;CHAR(34)&amp;"denominator"&amp;CHAR(34)&amp;": "&amp;SUBSTITUTE(TRIM(ROUND(IFERROR(CriteriTecnici!$L5582*1,IFERROR(NUMBERVALUE(CriteriTecnici!$L5582,".",","),IFERROR(NUMBERVALUE(CriteriTecnici!$L5582,",","."),0))),4)&amp;""),",",".")&amp;", "&amp;CHAR(34)&amp;"flag"&amp;CHAR(34)&amp;": "&amp;SUBSTITUTE(TRIM(ROUND(IFERROR(CriteriTecnici!$M5582*1,IFERROR(NUMBERVALUE(CriteriTecnici!$M5582,".",","),IFERROR(NUMBERVALUE(CriteriTecnici!$M5582,",","."),0))),4)&amp;""),",",".")&amp;", "&amp;CHAR(34)&amp;"rawScore"&amp;CHAR(34)&amp;": "&amp;SUBSTITUTE(TRIM(ROUND(IFERROR(CriteriTecnici!$O5582*1,IFERROR(NUMBERVALUE(CriteriTecnici!$O5582,".",","),IFERROR(NUMBERVALUE(CriteriTecnici!$O5582,",","."),0))),4)&amp;""),",",".")&amp;CHAR(125)&amp;IF(TRUE,",",""))</f>
        <v/>
      </c>
    </row>
    <row r="5803">
      <c r="A5803" s="38">
        <f>IF(CriteriTecnici!$A5583="","","    "&amp;CHAR(123)&amp;CHAR(34)&amp;"bidderId"&amp;CHAR(34)&amp;": "&amp;CHAR(34)&amp;SUBSTITUTE(CriteriTecnici!$A5583,CHAR(34),"'")&amp;CHAR(34)&amp;", "&amp;CHAR(34)&amp;"lotId"&amp;CHAR(34)&amp;": "&amp;CHAR(34)&amp;SUBSTITUTE(CriteriTecnici!$C5583,CHAR(34),"'")&amp;CHAR(34)&amp;", "&amp;CHAR(34)&amp;"criterionId"&amp;CHAR(34)&amp;": "&amp;CHAR(34)&amp;SUBSTITUTE(CriteriTecnici!$D5583,CHAR(34),"'")&amp;CHAR(34)&amp;", "&amp;CHAR(34)&amp;"kind"&amp;CHAR(34)&amp;": "&amp;CHAR(34)&amp;SUBSTITUTE(CriteriTecnici!$F5583,CHAR(34),"'")&amp;CHAR(34)&amp;", "&amp;CHAR(34)&amp;"value"&amp;CHAR(34)&amp;": "&amp;SUBSTITUTE(TRIM(ROUND(IFERROR(CriteriTecnici!$N5583*1,IFERROR(NUMBERVALUE(CriteriTecnici!$N5583,".",","),IFERROR(NUMBERVALUE(CriteriTecnici!$N5583,",","."),0))),4)&amp;""),",",".")&amp;", "&amp;CHAR(34)&amp;"numerator"&amp;CHAR(34)&amp;": "&amp;SUBSTITUTE(TRIM(ROUND(IFERROR(CriteriTecnici!$K5583*1,IFERROR(NUMBERVALUE(CriteriTecnici!$K5583,".",","),IFERROR(NUMBERVALUE(CriteriTecnici!$K5583,",","."),0))),4)&amp;""),",",".")&amp;", "&amp;CHAR(34)&amp;"denominator"&amp;CHAR(34)&amp;": "&amp;SUBSTITUTE(TRIM(ROUND(IFERROR(CriteriTecnici!$L5583*1,IFERROR(NUMBERVALUE(CriteriTecnici!$L5583,".",","),IFERROR(NUMBERVALUE(CriteriTecnici!$L5583,",","."),0))),4)&amp;""),",",".")&amp;", "&amp;CHAR(34)&amp;"flag"&amp;CHAR(34)&amp;": "&amp;SUBSTITUTE(TRIM(ROUND(IFERROR(CriteriTecnici!$M5583*1,IFERROR(NUMBERVALUE(CriteriTecnici!$M5583,".",","),IFERROR(NUMBERVALUE(CriteriTecnici!$M5583,",","."),0))),4)&amp;""),",",".")&amp;", "&amp;CHAR(34)&amp;"rawScore"&amp;CHAR(34)&amp;": "&amp;SUBSTITUTE(TRIM(ROUND(IFERROR(CriteriTecnici!$O5583*1,IFERROR(NUMBERVALUE(CriteriTecnici!$O5583,".",","),IFERROR(NUMBERVALUE(CriteriTecnici!$O5583,",","."),0))),4)&amp;""),",",".")&amp;CHAR(125)&amp;IF(TRUE,",",""))</f>
        <v/>
      </c>
    </row>
    <row r="5804">
      <c r="A5804" s="38">
        <f>IF(CriteriTecnici!$A5584="","","    "&amp;CHAR(123)&amp;CHAR(34)&amp;"bidderId"&amp;CHAR(34)&amp;": "&amp;CHAR(34)&amp;SUBSTITUTE(CriteriTecnici!$A5584,CHAR(34),"'")&amp;CHAR(34)&amp;", "&amp;CHAR(34)&amp;"lotId"&amp;CHAR(34)&amp;": "&amp;CHAR(34)&amp;SUBSTITUTE(CriteriTecnici!$C5584,CHAR(34),"'")&amp;CHAR(34)&amp;", "&amp;CHAR(34)&amp;"criterionId"&amp;CHAR(34)&amp;": "&amp;CHAR(34)&amp;SUBSTITUTE(CriteriTecnici!$D5584,CHAR(34),"'")&amp;CHAR(34)&amp;", "&amp;CHAR(34)&amp;"kind"&amp;CHAR(34)&amp;": "&amp;CHAR(34)&amp;SUBSTITUTE(CriteriTecnici!$F5584,CHAR(34),"'")&amp;CHAR(34)&amp;", "&amp;CHAR(34)&amp;"value"&amp;CHAR(34)&amp;": "&amp;SUBSTITUTE(TRIM(ROUND(IFERROR(CriteriTecnici!$N5584*1,IFERROR(NUMBERVALUE(CriteriTecnici!$N5584,".",","),IFERROR(NUMBERVALUE(CriteriTecnici!$N5584,",","."),0))),4)&amp;""),",",".")&amp;", "&amp;CHAR(34)&amp;"numerator"&amp;CHAR(34)&amp;": "&amp;SUBSTITUTE(TRIM(ROUND(IFERROR(CriteriTecnici!$K5584*1,IFERROR(NUMBERVALUE(CriteriTecnici!$K5584,".",","),IFERROR(NUMBERVALUE(CriteriTecnici!$K5584,",","."),0))),4)&amp;""),",",".")&amp;", "&amp;CHAR(34)&amp;"denominator"&amp;CHAR(34)&amp;": "&amp;SUBSTITUTE(TRIM(ROUND(IFERROR(CriteriTecnici!$L5584*1,IFERROR(NUMBERVALUE(CriteriTecnici!$L5584,".",","),IFERROR(NUMBERVALUE(CriteriTecnici!$L5584,",","."),0))),4)&amp;""),",",".")&amp;", "&amp;CHAR(34)&amp;"flag"&amp;CHAR(34)&amp;": "&amp;SUBSTITUTE(TRIM(ROUND(IFERROR(CriteriTecnici!$M5584*1,IFERROR(NUMBERVALUE(CriteriTecnici!$M5584,".",","),IFERROR(NUMBERVALUE(CriteriTecnici!$M5584,",","."),0))),4)&amp;""),",",".")&amp;", "&amp;CHAR(34)&amp;"rawScore"&amp;CHAR(34)&amp;": "&amp;SUBSTITUTE(TRIM(ROUND(IFERROR(CriteriTecnici!$O5584*1,IFERROR(NUMBERVALUE(CriteriTecnici!$O5584,".",","),IFERROR(NUMBERVALUE(CriteriTecnici!$O5584,",","."),0))),4)&amp;""),",",".")&amp;CHAR(125)&amp;IF(COUNTA(Offerte!$A182:$A$200)&gt;0,",",""))</f>
        <v/>
      </c>
    </row>
    <row r="5805">
      <c r="A5805" s="38">
        <f>IF(CriteriTecnici!$A5585="","","    "&amp;CHAR(123)&amp;CHAR(34)&amp;"bidderId"&amp;CHAR(34)&amp;": "&amp;CHAR(34)&amp;SUBSTITUTE(CriteriTecnici!$A5585,CHAR(34),"'")&amp;CHAR(34)&amp;", "&amp;CHAR(34)&amp;"lotId"&amp;CHAR(34)&amp;": "&amp;CHAR(34)&amp;SUBSTITUTE(CriteriTecnici!$C5585,CHAR(34),"'")&amp;CHAR(34)&amp;", "&amp;CHAR(34)&amp;"criterionId"&amp;CHAR(34)&amp;": "&amp;CHAR(34)&amp;SUBSTITUTE(CriteriTecnici!$D5585,CHAR(34),"'")&amp;CHAR(34)&amp;", "&amp;CHAR(34)&amp;"kind"&amp;CHAR(34)&amp;": "&amp;CHAR(34)&amp;SUBSTITUTE(CriteriTecnici!$F5585,CHAR(34),"'")&amp;CHAR(34)&amp;", "&amp;CHAR(34)&amp;"value"&amp;CHAR(34)&amp;": "&amp;SUBSTITUTE(TRIM(ROUND(IFERROR(CriteriTecnici!$N5585*1,IFERROR(NUMBERVALUE(CriteriTecnici!$N5585,".",","),IFERROR(NUMBERVALUE(CriteriTecnici!$N5585,",","."),0))),4)&amp;""),",",".")&amp;", "&amp;CHAR(34)&amp;"numerator"&amp;CHAR(34)&amp;": "&amp;SUBSTITUTE(TRIM(ROUND(IFERROR(CriteriTecnici!$K5585*1,IFERROR(NUMBERVALUE(CriteriTecnici!$K5585,".",","),IFERROR(NUMBERVALUE(CriteriTecnici!$K5585,",","."),0))),4)&amp;""),",",".")&amp;", "&amp;CHAR(34)&amp;"denominator"&amp;CHAR(34)&amp;": "&amp;SUBSTITUTE(TRIM(ROUND(IFERROR(CriteriTecnici!$L5585*1,IFERROR(NUMBERVALUE(CriteriTecnici!$L5585,".",","),IFERROR(NUMBERVALUE(CriteriTecnici!$L5585,",","."),0))),4)&amp;""),",",".")&amp;", "&amp;CHAR(34)&amp;"flag"&amp;CHAR(34)&amp;": "&amp;SUBSTITUTE(TRIM(ROUND(IFERROR(CriteriTecnici!$M5585*1,IFERROR(NUMBERVALUE(CriteriTecnici!$M5585,".",","),IFERROR(NUMBERVALUE(CriteriTecnici!$M5585,",","."),0))),4)&amp;""),",",".")&amp;", "&amp;CHAR(34)&amp;"rawScore"&amp;CHAR(34)&amp;": "&amp;SUBSTITUTE(TRIM(ROUND(IFERROR(CriteriTecnici!$O5585*1,IFERROR(NUMBERVALUE(CriteriTecnici!$O5585,".",","),IFERROR(NUMBERVALUE(CriteriTecnici!$O5585,",","."),0))),4)&amp;""),",",".")&amp;CHAR(125)&amp;IF(TRUE,",",""))</f>
        <v/>
      </c>
    </row>
    <row r="5806">
      <c r="A5806" s="38">
        <f>IF(CriteriTecnici!$A5586="","","    "&amp;CHAR(123)&amp;CHAR(34)&amp;"bidderId"&amp;CHAR(34)&amp;": "&amp;CHAR(34)&amp;SUBSTITUTE(CriteriTecnici!$A5586,CHAR(34),"'")&amp;CHAR(34)&amp;", "&amp;CHAR(34)&amp;"lotId"&amp;CHAR(34)&amp;": "&amp;CHAR(34)&amp;SUBSTITUTE(CriteriTecnici!$C5586,CHAR(34),"'")&amp;CHAR(34)&amp;", "&amp;CHAR(34)&amp;"criterionId"&amp;CHAR(34)&amp;": "&amp;CHAR(34)&amp;SUBSTITUTE(CriteriTecnici!$D5586,CHAR(34),"'")&amp;CHAR(34)&amp;", "&amp;CHAR(34)&amp;"kind"&amp;CHAR(34)&amp;": "&amp;CHAR(34)&amp;SUBSTITUTE(CriteriTecnici!$F5586,CHAR(34),"'")&amp;CHAR(34)&amp;", "&amp;CHAR(34)&amp;"value"&amp;CHAR(34)&amp;": "&amp;SUBSTITUTE(TRIM(ROUND(IFERROR(CriteriTecnici!$N5586*1,IFERROR(NUMBERVALUE(CriteriTecnici!$N5586,".",","),IFERROR(NUMBERVALUE(CriteriTecnici!$N5586,",","."),0))),4)&amp;""),",",".")&amp;", "&amp;CHAR(34)&amp;"numerator"&amp;CHAR(34)&amp;": "&amp;SUBSTITUTE(TRIM(ROUND(IFERROR(CriteriTecnici!$K5586*1,IFERROR(NUMBERVALUE(CriteriTecnici!$K5586,".",","),IFERROR(NUMBERVALUE(CriteriTecnici!$K5586,",","."),0))),4)&amp;""),",",".")&amp;", "&amp;CHAR(34)&amp;"denominator"&amp;CHAR(34)&amp;": "&amp;SUBSTITUTE(TRIM(ROUND(IFERROR(CriteriTecnici!$L5586*1,IFERROR(NUMBERVALUE(CriteriTecnici!$L5586,".",","),IFERROR(NUMBERVALUE(CriteriTecnici!$L5586,",","."),0))),4)&amp;""),",",".")&amp;", "&amp;CHAR(34)&amp;"flag"&amp;CHAR(34)&amp;": "&amp;SUBSTITUTE(TRIM(ROUND(IFERROR(CriteriTecnici!$M5586*1,IFERROR(NUMBERVALUE(CriteriTecnici!$M5586,".",","),IFERROR(NUMBERVALUE(CriteriTecnici!$M5586,",","."),0))),4)&amp;""),",",".")&amp;", "&amp;CHAR(34)&amp;"rawScore"&amp;CHAR(34)&amp;": "&amp;SUBSTITUTE(TRIM(ROUND(IFERROR(CriteriTecnici!$O5586*1,IFERROR(NUMBERVALUE(CriteriTecnici!$O5586,".",","),IFERROR(NUMBERVALUE(CriteriTecnici!$O5586,",","."),0))),4)&amp;""),",",".")&amp;CHAR(125)&amp;IF(TRUE,",",""))</f>
        <v/>
      </c>
    </row>
    <row r="5807">
      <c r="A5807" s="38">
        <f>IF(CriteriTecnici!$A5587="","","    "&amp;CHAR(123)&amp;CHAR(34)&amp;"bidderId"&amp;CHAR(34)&amp;": "&amp;CHAR(34)&amp;SUBSTITUTE(CriteriTecnici!$A5587,CHAR(34),"'")&amp;CHAR(34)&amp;", "&amp;CHAR(34)&amp;"lotId"&amp;CHAR(34)&amp;": "&amp;CHAR(34)&amp;SUBSTITUTE(CriteriTecnici!$C5587,CHAR(34),"'")&amp;CHAR(34)&amp;", "&amp;CHAR(34)&amp;"criterionId"&amp;CHAR(34)&amp;": "&amp;CHAR(34)&amp;SUBSTITUTE(CriteriTecnici!$D5587,CHAR(34),"'")&amp;CHAR(34)&amp;", "&amp;CHAR(34)&amp;"kind"&amp;CHAR(34)&amp;": "&amp;CHAR(34)&amp;SUBSTITUTE(CriteriTecnici!$F5587,CHAR(34),"'")&amp;CHAR(34)&amp;", "&amp;CHAR(34)&amp;"value"&amp;CHAR(34)&amp;": "&amp;SUBSTITUTE(TRIM(ROUND(IFERROR(CriteriTecnici!$N5587*1,IFERROR(NUMBERVALUE(CriteriTecnici!$N5587,".",","),IFERROR(NUMBERVALUE(CriteriTecnici!$N5587,",","."),0))),4)&amp;""),",",".")&amp;", "&amp;CHAR(34)&amp;"numerator"&amp;CHAR(34)&amp;": "&amp;SUBSTITUTE(TRIM(ROUND(IFERROR(CriteriTecnici!$K5587*1,IFERROR(NUMBERVALUE(CriteriTecnici!$K5587,".",","),IFERROR(NUMBERVALUE(CriteriTecnici!$K5587,",","."),0))),4)&amp;""),",",".")&amp;", "&amp;CHAR(34)&amp;"denominator"&amp;CHAR(34)&amp;": "&amp;SUBSTITUTE(TRIM(ROUND(IFERROR(CriteriTecnici!$L5587*1,IFERROR(NUMBERVALUE(CriteriTecnici!$L5587,".",","),IFERROR(NUMBERVALUE(CriteriTecnici!$L5587,",","."),0))),4)&amp;""),",",".")&amp;", "&amp;CHAR(34)&amp;"flag"&amp;CHAR(34)&amp;": "&amp;SUBSTITUTE(TRIM(ROUND(IFERROR(CriteriTecnici!$M5587*1,IFERROR(NUMBERVALUE(CriteriTecnici!$M5587,".",","),IFERROR(NUMBERVALUE(CriteriTecnici!$M5587,",","."),0))),4)&amp;""),",",".")&amp;", "&amp;CHAR(34)&amp;"rawScore"&amp;CHAR(34)&amp;": "&amp;SUBSTITUTE(TRIM(ROUND(IFERROR(CriteriTecnici!$O5587*1,IFERROR(NUMBERVALUE(CriteriTecnici!$O5587,".",","),IFERROR(NUMBERVALUE(CriteriTecnici!$O5587,",","."),0))),4)&amp;""),",",".")&amp;CHAR(125)&amp;IF(TRUE,",",""))</f>
        <v/>
      </c>
    </row>
    <row r="5808">
      <c r="A5808" s="38">
        <f>IF(CriteriTecnici!$A5588="","","    "&amp;CHAR(123)&amp;CHAR(34)&amp;"bidderId"&amp;CHAR(34)&amp;": "&amp;CHAR(34)&amp;SUBSTITUTE(CriteriTecnici!$A5588,CHAR(34),"'")&amp;CHAR(34)&amp;", "&amp;CHAR(34)&amp;"lotId"&amp;CHAR(34)&amp;": "&amp;CHAR(34)&amp;SUBSTITUTE(CriteriTecnici!$C5588,CHAR(34),"'")&amp;CHAR(34)&amp;", "&amp;CHAR(34)&amp;"criterionId"&amp;CHAR(34)&amp;": "&amp;CHAR(34)&amp;SUBSTITUTE(CriteriTecnici!$D5588,CHAR(34),"'")&amp;CHAR(34)&amp;", "&amp;CHAR(34)&amp;"kind"&amp;CHAR(34)&amp;": "&amp;CHAR(34)&amp;SUBSTITUTE(CriteriTecnici!$F5588,CHAR(34),"'")&amp;CHAR(34)&amp;", "&amp;CHAR(34)&amp;"value"&amp;CHAR(34)&amp;": "&amp;SUBSTITUTE(TRIM(ROUND(IFERROR(CriteriTecnici!$N5588*1,IFERROR(NUMBERVALUE(CriteriTecnici!$N5588,".",","),IFERROR(NUMBERVALUE(CriteriTecnici!$N5588,",","."),0))),4)&amp;""),",",".")&amp;", "&amp;CHAR(34)&amp;"numerator"&amp;CHAR(34)&amp;": "&amp;SUBSTITUTE(TRIM(ROUND(IFERROR(CriteriTecnici!$K5588*1,IFERROR(NUMBERVALUE(CriteriTecnici!$K5588,".",","),IFERROR(NUMBERVALUE(CriteriTecnici!$K5588,",","."),0))),4)&amp;""),",",".")&amp;", "&amp;CHAR(34)&amp;"denominator"&amp;CHAR(34)&amp;": "&amp;SUBSTITUTE(TRIM(ROUND(IFERROR(CriteriTecnici!$L5588*1,IFERROR(NUMBERVALUE(CriteriTecnici!$L5588,".",","),IFERROR(NUMBERVALUE(CriteriTecnici!$L5588,",","."),0))),4)&amp;""),",",".")&amp;", "&amp;CHAR(34)&amp;"flag"&amp;CHAR(34)&amp;": "&amp;SUBSTITUTE(TRIM(ROUND(IFERROR(CriteriTecnici!$M5588*1,IFERROR(NUMBERVALUE(CriteriTecnici!$M5588,".",","),IFERROR(NUMBERVALUE(CriteriTecnici!$M5588,",","."),0))),4)&amp;""),",",".")&amp;", "&amp;CHAR(34)&amp;"rawScore"&amp;CHAR(34)&amp;": "&amp;SUBSTITUTE(TRIM(ROUND(IFERROR(CriteriTecnici!$O5588*1,IFERROR(NUMBERVALUE(CriteriTecnici!$O5588,".",","),IFERROR(NUMBERVALUE(CriteriTecnici!$O5588,",","."),0))),4)&amp;""),",",".")&amp;CHAR(125)&amp;IF(TRUE,",",""))</f>
        <v/>
      </c>
    </row>
    <row r="5809">
      <c r="A5809" s="38">
        <f>IF(CriteriTecnici!$A5589="","","    "&amp;CHAR(123)&amp;CHAR(34)&amp;"bidderId"&amp;CHAR(34)&amp;": "&amp;CHAR(34)&amp;SUBSTITUTE(CriteriTecnici!$A5589,CHAR(34),"'")&amp;CHAR(34)&amp;", "&amp;CHAR(34)&amp;"lotId"&amp;CHAR(34)&amp;": "&amp;CHAR(34)&amp;SUBSTITUTE(CriteriTecnici!$C5589,CHAR(34),"'")&amp;CHAR(34)&amp;", "&amp;CHAR(34)&amp;"criterionId"&amp;CHAR(34)&amp;": "&amp;CHAR(34)&amp;SUBSTITUTE(CriteriTecnici!$D5589,CHAR(34),"'")&amp;CHAR(34)&amp;", "&amp;CHAR(34)&amp;"kind"&amp;CHAR(34)&amp;": "&amp;CHAR(34)&amp;SUBSTITUTE(CriteriTecnici!$F5589,CHAR(34),"'")&amp;CHAR(34)&amp;", "&amp;CHAR(34)&amp;"value"&amp;CHAR(34)&amp;": "&amp;SUBSTITUTE(TRIM(ROUND(IFERROR(CriteriTecnici!$N5589*1,IFERROR(NUMBERVALUE(CriteriTecnici!$N5589,".",","),IFERROR(NUMBERVALUE(CriteriTecnici!$N5589,",","."),0))),4)&amp;""),",",".")&amp;", "&amp;CHAR(34)&amp;"numerator"&amp;CHAR(34)&amp;": "&amp;SUBSTITUTE(TRIM(ROUND(IFERROR(CriteriTecnici!$K5589*1,IFERROR(NUMBERVALUE(CriteriTecnici!$K5589,".",","),IFERROR(NUMBERVALUE(CriteriTecnici!$K5589,",","."),0))),4)&amp;""),",",".")&amp;", "&amp;CHAR(34)&amp;"denominator"&amp;CHAR(34)&amp;": "&amp;SUBSTITUTE(TRIM(ROUND(IFERROR(CriteriTecnici!$L5589*1,IFERROR(NUMBERVALUE(CriteriTecnici!$L5589,".",","),IFERROR(NUMBERVALUE(CriteriTecnici!$L5589,",","."),0))),4)&amp;""),",",".")&amp;", "&amp;CHAR(34)&amp;"flag"&amp;CHAR(34)&amp;": "&amp;SUBSTITUTE(TRIM(ROUND(IFERROR(CriteriTecnici!$M5589*1,IFERROR(NUMBERVALUE(CriteriTecnici!$M5589,".",","),IFERROR(NUMBERVALUE(CriteriTecnici!$M5589,",","."),0))),4)&amp;""),",",".")&amp;", "&amp;CHAR(34)&amp;"rawScore"&amp;CHAR(34)&amp;": "&amp;SUBSTITUTE(TRIM(ROUND(IFERROR(CriteriTecnici!$O5589*1,IFERROR(NUMBERVALUE(CriteriTecnici!$O5589,".",","),IFERROR(NUMBERVALUE(CriteriTecnici!$O5589,",","."),0))),4)&amp;""),",",".")&amp;CHAR(125)&amp;IF(TRUE,",",""))</f>
        <v/>
      </c>
    </row>
    <row r="5810">
      <c r="A5810" s="38">
        <f>IF(CriteriTecnici!$A5590="","","    "&amp;CHAR(123)&amp;CHAR(34)&amp;"bidderId"&amp;CHAR(34)&amp;": "&amp;CHAR(34)&amp;SUBSTITUTE(CriteriTecnici!$A5590,CHAR(34),"'")&amp;CHAR(34)&amp;", "&amp;CHAR(34)&amp;"lotId"&amp;CHAR(34)&amp;": "&amp;CHAR(34)&amp;SUBSTITUTE(CriteriTecnici!$C5590,CHAR(34),"'")&amp;CHAR(34)&amp;", "&amp;CHAR(34)&amp;"criterionId"&amp;CHAR(34)&amp;": "&amp;CHAR(34)&amp;SUBSTITUTE(CriteriTecnici!$D5590,CHAR(34),"'")&amp;CHAR(34)&amp;", "&amp;CHAR(34)&amp;"kind"&amp;CHAR(34)&amp;": "&amp;CHAR(34)&amp;SUBSTITUTE(CriteriTecnici!$F5590,CHAR(34),"'")&amp;CHAR(34)&amp;", "&amp;CHAR(34)&amp;"value"&amp;CHAR(34)&amp;": "&amp;SUBSTITUTE(TRIM(ROUND(IFERROR(CriteriTecnici!$N5590*1,IFERROR(NUMBERVALUE(CriteriTecnici!$N5590,".",","),IFERROR(NUMBERVALUE(CriteriTecnici!$N5590,",","."),0))),4)&amp;""),",",".")&amp;", "&amp;CHAR(34)&amp;"numerator"&amp;CHAR(34)&amp;": "&amp;SUBSTITUTE(TRIM(ROUND(IFERROR(CriteriTecnici!$K5590*1,IFERROR(NUMBERVALUE(CriteriTecnici!$K5590,".",","),IFERROR(NUMBERVALUE(CriteriTecnici!$K5590,",","."),0))),4)&amp;""),",",".")&amp;", "&amp;CHAR(34)&amp;"denominator"&amp;CHAR(34)&amp;": "&amp;SUBSTITUTE(TRIM(ROUND(IFERROR(CriteriTecnici!$L5590*1,IFERROR(NUMBERVALUE(CriteriTecnici!$L5590,".",","),IFERROR(NUMBERVALUE(CriteriTecnici!$L5590,",","."),0))),4)&amp;""),",",".")&amp;", "&amp;CHAR(34)&amp;"flag"&amp;CHAR(34)&amp;": "&amp;SUBSTITUTE(TRIM(ROUND(IFERROR(CriteriTecnici!$M5590*1,IFERROR(NUMBERVALUE(CriteriTecnici!$M5590,".",","),IFERROR(NUMBERVALUE(CriteriTecnici!$M5590,",","."),0))),4)&amp;""),",",".")&amp;", "&amp;CHAR(34)&amp;"rawScore"&amp;CHAR(34)&amp;": "&amp;SUBSTITUTE(TRIM(ROUND(IFERROR(CriteriTecnici!$O5590*1,IFERROR(NUMBERVALUE(CriteriTecnici!$O5590,".",","),IFERROR(NUMBERVALUE(CriteriTecnici!$O5590,",","."),0))),4)&amp;""),",",".")&amp;CHAR(125)&amp;IF(TRUE,",",""))</f>
        <v/>
      </c>
    </row>
    <row r="5811">
      <c r="A5811" s="38">
        <f>IF(CriteriTecnici!$A5591="","","    "&amp;CHAR(123)&amp;CHAR(34)&amp;"bidderId"&amp;CHAR(34)&amp;": "&amp;CHAR(34)&amp;SUBSTITUTE(CriteriTecnici!$A5591,CHAR(34),"'")&amp;CHAR(34)&amp;", "&amp;CHAR(34)&amp;"lotId"&amp;CHAR(34)&amp;": "&amp;CHAR(34)&amp;SUBSTITUTE(CriteriTecnici!$C5591,CHAR(34),"'")&amp;CHAR(34)&amp;", "&amp;CHAR(34)&amp;"criterionId"&amp;CHAR(34)&amp;": "&amp;CHAR(34)&amp;SUBSTITUTE(CriteriTecnici!$D5591,CHAR(34),"'")&amp;CHAR(34)&amp;", "&amp;CHAR(34)&amp;"kind"&amp;CHAR(34)&amp;": "&amp;CHAR(34)&amp;SUBSTITUTE(CriteriTecnici!$F5591,CHAR(34),"'")&amp;CHAR(34)&amp;", "&amp;CHAR(34)&amp;"value"&amp;CHAR(34)&amp;": "&amp;SUBSTITUTE(TRIM(ROUND(IFERROR(CriteriTecnici!$N5591*1,IFERROR(NUMBERVALUE(CriteriTecnici!$N5591,".",","),IFERROR(NUMBERVALUE(CriteriTecnici!$N5591,",","."),0))),4)&amp;""),",",".")&amp;", "&amp;CHAR(34)&amp;"numerator"&amp;CHAR(34)&amp;": "&amp;SUBSTITUTE(TRIM(ROUND(IFERROR(CriteriTecnici!$K5591*1,IFERROR(NUMBERVALUE(CriteriTecnici!$K5591,".",","),IFERROR(NUMBERVALUE(CriteriTecnici!$K5591,",","."),0))),4)&amp;""),",",".")&amp;", "&amp;CHAR(34)&amp;"denominator"&amp;CHAR(34)&amp;": "&amp;SUBSTITUTE(TRIM(ROUND(IFERROR(CriteriTecnici!$L5591*1,IFERROR(NUMBERVALUE(CriteriTecnici!$L5591,".",","),IFERROR(NUMBERVALUE(CriteriTecnici!$L5591,",","."),0))),4)&amp;""),",",".")&amp;", "&amp;CHAR(34)&amp;"flag"&amp;CHAR(34)&amp;": "&amp;SUBSTITUTE(TRIM(ROUND(IFERROR(CriteriTecnici!$M5591*1,IFERROR(NUMBERVALUE(CriteriTecnici!$M5591,".",","),IFERROR(NUMBERVALUE(CriteriTecnici!$M5591,",","."),0))),4)&amp;""),",",".")&amp;", "&amp;CHAR(34)&amp;"rawScore"&amp;CHAR(34)&amp;": "&amp;SUBSTITUTE(TRIM(ROUND(IFERROR(CriteriTecnici!$O5591*1,IFERROR(NUMBERVALUE(CriteriTecnici!$O5591,".",","),IFERROR(NUMBERVALUE(CriteriTecnici!$O5591,",","."),0))),4)&amp;""),",",".")&amp;CHAR(125)&amp;IF(TRUE,",",""))</f>
        <v/>
      </c>
    </row>
    <row r="5812">
      <c r="A5812" s="38">
        <f>IF(CriteriTecnici!$A5592="","","    "&amp;CHAR(123)&amp;CHAR(34)&amp;"bidderId"&amp;CHAR(34)&amp;": "&amp;CHAR(34)&amp;SUBSTITUTE(CriteriTecnici!$A5592,CHAR(34),"'")&amp;CHAR(34)&amp;", "&amp;CHAR(34)&amp;"lotId"&amp;CHAR(34)&amp;": "&amp;CHAR(34)&amp;SUBSTITUTE(CriteriTecnici!$C5592,CHAR(34),"'")&amp;CHAR(34)&amp;", "&amp;CHAR(34)&amp;"criterionId"&amp;CHAR(34)&amp;": "&amp;CHAR(34)&amp;SUBSTITUTE(CriteriTecnici!$D5592,CHAR(34),"'")&amp;CHAR(34)&amp;", "&amp;CHAR(34)&amp;"kind"&amp;CHAR(34)&amp;": "&amp;CHAR(34)&amp;SUBSTITUTE(CriteriTecnici!$F5592,CHAR(34),"'")&amp;CHAR(34)&amp;", "&amp;CHAR(34)&amp;"value"&amp;CHAR(34)&amp;": "&amp;SUBSTITUTE(TRIM(ROUND(IFERROR(CriteriTecnici!$N5592*1,IFERROR(NUMBERVALUE(CriteriTecnici!$N5592,".",","),IFERROR(NUMBERVALUE(CriteriTecnici!$N5592,",","."),0))),4)&amp;""),",",".")&amp;", "&amp;CHAR(34)&amp;"numerator"&amp;CHAR(34)&amp;": "&amp;SUBSTITUTE(TRIM(ROUND(IFERROR(CriteriTecnici!$K5592*1,IFERROR(NUMBERVALUE(CriteriTecnici!$K5592,".",","),IFERROR(NUMBERVALUE(CriteriTecnici!$K5592,",","."),0))),4)&amp;""),",",".")&amp;", "&amp;CHAR(34)&amp;"denominator"&amp;CHAR(34)&amp;": "&amp;SUBSTITUTE(TRIM(ROUND(IFERROR(CriteriTecnici!$L5592*1,IFERROR(NUMBERVALUE(CriteriTecnici!$L5592,".",","),IFERROR(NUMBERVALUE(CriteriTecnici!$L5592,",","."),0))),4)&amp;""),",",".")&amp;", "&amp;CHAR(34)&amp;"flag"&amp;CHAR(34)&amp;": "&amp;SUBSTITUTE(TRIM(ROUND(IFERROR(CriteriTecnici!$M5592*1,IFERROR(NUMBERVALUE(CriteriTecnici!$M5592,".",","),IFERROR(NUMBERVALUE(CriteriTecnici!$M5592,",","."),0))),4)&amp;""),",",".")&amp;", "&amp;CHAR(34)&amp;"rawScore"&amp;CHAR(34)&amp;": "&amp;SUBSTITUTE(TRIM(ROUND(IFERROR(CriteriTecnici!$O5592*1,IFERROR(NUMBERVALUE(CriteriTecnici!$O5592,".",","),IFERROR(NUMBERVALUE(CriteriTecnici!$O5592,",","."),0))),4)&amp;""),",",".")&amp;CHAR(125)&amp;IF(TRUE,",",""))</f>
        <v/>
      </c>
    </row>
    <row r="5813">
      <c r="A5813" s="38">
        <f>IF(CriteriTecnici!$A5593="","","    "&amp;CHAR(123)&amp;CHAR(34)&amp;"bidderId"&amp;CHAR(34)&amp;": "&amp;CHAR(34)&amp;SUBSTITUTE(CriteriTecnici!$A5593,CHAR(34),"'")&amp;CHAR(34)&amp;", "&amp;CHAR(34)&amp;"lotId"&amp;CHAR(34)&amp;": "&amp;CHAR(34)&amp;SUBSTITUTE(CriteriTecnici!$C5593,CHAR(34),"'")&amp;CHAR(34)&amp;", "&amp;CHAR(34)&amp;"criterionId"&amp;CHAR(34)&amp;": "&amp;CHAR(34)&amp;SUBSTITUTE(CriteriTecnici!$D5593,CHAR(34),"'")&amp;CHAR(34)&amp;", "&amp;CHAR(34)&amp;"kind"&amp;CHAR(34)&amp;": "&amp;CHAR(34)&amp;SUBSTITUTE(CriteriTecnici!$F5593,CHAR(34),"'")&amp;CHAR(34)&amp;", "&amp;CHAR(34)&amp;"value"&amp;CHAR(34)&amp;": "&amp;SUBSTITUTE(TRIM(ROUND(IFERROR(CriteriTecnici!$N5593*1,IFERROR(NUMBERVALUE(CriteriTecnici!$N5593,".",","),IFERROR(NUMBERVALUE(CriteriTecnici!$N5593,",","."),0))),4)&amp;""),",",".")&amp;", "&amp;CHAR(34)&amp;"numerator"&amp;CHAR(34)&amp;": "&amp;SUBSTITUTE(TRIM(ROUND(IFERROR(CriteriTecnici!$K5593*1,IFERROR(NUMBERVALUE(CriteriTecnici!$K5593,".",","),IFERROR(NUMBERVALUE(CriteriTecnici!$K5593,",","."),0))),4)&amp;""),",",".")&amp;", "&amp;CHAR(34)&amp;"denominator"&amp;CHAR(34)&amp;": "&amp;SUBSTITUTE(TRIM(ROUND(IFERROR(CriteriTecnici!$L5593*1,IFERROR(NUMBERVALUE(CriteriTecnici!$L5593,".",","),IFERROR(NUMBERVALUE(CriteriTecnici!$L5593,",","."),0))),4)&amp;""),",",".")&amp;", "&amp;CHAR(34)&amp;"flag"&amp;CHAR(34)&amp;": "&amp;SUBSTITUTE(TRIM(ROUND(IFERROR(CriteriTecnici!$M5593*1,IFERROR(NUMBERVALUE(CriteriTecnici!$M5593,".",","),IFERROR(NUMBERVALUE(CriteriTecnici!$M5593,",","."),0))),4)&amp;""),",",".")&amp;", "&amp;CHAR(34)&amp;"rawScore"&amp;CHAR(34)&amp;": "&amp;SUBSTITUTE(TRIM(ROUND(IFERROR(CriteriTecnici!$O5593*1,IFERROR(NUMBERVALUE(CriteriTecnici!$O5593,".",","),IFERROR(NUMBERVALUE(CriteriTecnici!$O5593,",","."),0))),4)&amp;""),",",".")&amp;CHAR(125)&amp;IF(TRUE,",",""))</f>
        <v/>
      </c>
    </row>
    <row r="5814">
      <c r="A5814" s="38">
        <f>IF(CriteriTecnici!$A5594="","","    "&amp;CHAR(123)&amp;CHAR(34)&amp;"bidderId"&amp;CHAR(34)&amp;": "&amp;CHAR(34)&amp;SUBSTITUTE(CriteriTecnici!$A5594,CHAR(34),"'")&amp;CHAR(34)&amp;", "&amp;CHAR(34)&amp;"lotId"&amp;CHAR(34)&amp;": "&amp;CHAR(34)&amp;SUBSTITUTE(CriteriTecnici!$C5594,CHAR(34),"'")&amp;CHAR(34)&amp;", "&amp;CHAR(34)&amp;"criterionId"&amp;CHAR(34)&amp;": "&amp;CHAR(34)&amp;SUBSTITUTE(CriteriTecnici!$D5594,CHAR(34),"'")&amp;CHAR(34)&amp;", "&amp;CHAR(34)&amp;"kind"&amp;CHAR(34)&amp;": "&amp;CHAR(34)&amp;SUBSTITUTE(CriteriTecnici!$F5594,CHAR(34),"'")&amp;CHAR(34)&amp;", "&amp;CHAR(34)&amp;"value"&amp;CHAR(34)&amp;": "&amp;SUBSTITUTE(TRIM(ROUND(IFERROR(CriteriTecnici!$N5594*1,IFERROR(NUMBERVALUE(CriteriTecnici!$N5594,".",","),IFERROR(NUMBERVALUE(CriteriTecnici!$N5594,",","."),0))),4)&amp;""),",",".")&amp;", "&amp;CHAR(34)&amp;"numerator"&amp;CHAR(34)&amp;": "&amp;SUBSTITUTE(TRIM(ROUND(IFERROR(CriteriTecnici!$K5594*1,IFERROR(NUMBERVALUE(CriteriTecnici!$K5594,".",","),IFERROR(NUMBERVALUE(CriteriTecnici!$K5594,",","."),0))),4)&amp;""),",",".")&amp;", "&amp;CHAR(34)&amp;"denominator"&amp;CHAR(34)&amp;": "&amp;SUBSTITUTE(TRIM(ROUND(IFERROR(CriteriTecnici!$L5594*1,IFERROR(NUMBERVALUE(CriteriTecnici!$L5594,".",","),IFERROR(NUMBERVALUE(CriteriTecnici!$L5594,",","."),0))),4)&amp;""),",",".")&amp;", "&amp;CHAR(34)&amp;"flag"&amp;CHAR(34)&amp;": "&amp;SUBSTITUTE(TRIM(ROUND(IFERROR(CriteriTecnici!$M5594*1,IFERROR(NUMBERVALUE(CriteriTecnici!$M5594,".",","),IFERROR(NUMBERVALUE(CriteriTecnici!$M5594,",","."),0))),4)&amp;""),",",".")&amp;", "&amp;CHAR(34)&amp;"rawScore"&amp;CHAR(34)&amp;": "&amp;SUBSTITUTE(TRIM(ROUND(IFERROR(CriteriTecnici!$O5594*1,IFERROR(NUMBERVALUE(CriteriTecnici!$O5594,".",","),IFERROR(NUMBERVALUE(CriteriTecnici!$O5594,",","."),0))),4)&amp;""),",",".")&amp;CHAR(125)&amp;IF(TRUE,",",""))</f>
        <v/>
      </c>
    </row>
    <row r="5815">
      <c r="A5815" s="38">
        <f>IF(CriteriTecnici!$A5595="","","    "&amp;CHAR(123)&amp;CHAR(34)&amp;"bidderId"&amp;CHAR(34)&amp;": "&amp;CHAR(34)&amp;SUBSTITUTE(CriteriTecnici!$A5595,CHAR(34),"'")&amp;CHAR(34)&amp;", "&amp;CHAR(34)&amp;"lotId"&amp;CHAR(34)&amp;": "&amp;CHAR(34)&amp;SUBSTITUTE(CriteriTecnici!$C5595,CHAR(34),"'")&amp;CHAR(34)&amp;", "&amp;CHAR(34)&amp;"criterionId"&amp;CHAR(34)&amp;": "&amp;CHAR(34)&amp;SUBSTITUTE(CriteriTecnici!$D5595,CHAR(34),"'")&amp;CHAR(34)&amp;", "&amp;CHAR(34)&amp;"kind"&amp;CHAR(34)&amp;": "&amp;CHAR(34)&amp;SUBSTITUTE(CriteriTecnici!$F5595,CHAR(34),"'")&amp;CHAR(34)&amp;", "&amp;CHAR(34)&amp;"value"&amp;CHAR(34)&amp;": "&amp;SUBSTITUTE(TRIM(ROUND(IFERROR(CriteriTecnici!$N5595*1,IFERROR(NUMBERVALUE(CriteriTecnici!$N5595,".",","),IFERROR(NUMBERVALUE(CriteriTecnici!$N5595,",","."),0))),4)&amp;""),",",".")&amp;", "&amp;CHAR(34)&amp;"numerator"&amp;CHAR(34)&amp;": "&amp;SUBSTITUTE(TRIM(ROUND(IFERROR(CriteriTecnici!$K5595*1,IFERROR(NUMBERVALUE(CriteriTecnici!$K5595,".",","),IFERROR(NUMBERVALUE(CriteriTecnici!$K5595,",","."),0))),4)&amp;""),",",".")&amp;", "&amp;CHAR(34)&amp;"denominator"&amp;CHAR(34)&amp;": "&amp;SUBSTITUTE(TRIM(ROUND(IFERROR(CriteriTecnici!$L5595*1,IFERROR(NUMBERVALUE(CriteriTecnici!$L5595,".",","),IFERROR(NUMBERVALUE(CriteriTecnici!$L5595,",","."),0))),4)&amp;""),",",".")&amp;", "&amp;CHAR(34)&amp;"flag"&amp;CHAR(34)&amp;": "&amp;SUBSTITUTE(TRIM(ROUND(IFERROR(CriteriTecnici!$M5595*1,IFERROR(NUMBERVALUE(CriteriTecnici!$M5595,".",","),IFERROR(NUMBERVALUE(CriteriTecnici!$M5595,",","."),0))),4)&amp;""),",",".")&amp;", "&amp;CHAR(34)&amp;"rawScore"&amp;CHAR(34)&amp;": "&amp;SUBSTITUTE(TRIM(ROUND(IFERROR(CriteriTecnici!$O5595*1,IFERROR(NUMBERVALUE(CriteriTecnici!$O5595,".",","),IFERROR(NUMBERVALUE(CriteriTecnici!$O5595,",","."),0))),4)&amp;""),",",".")&amp;CHAR(125)&amp;IF(TRUE,",",""))</f>
        <v/>
      </c>
    </row>
    <row r="5816">
      <c r="A5816" s="38">
        <f>IF(CriteriTecnici!$A5596="","","    "&amp;CHAR(123)&amp;CHAR(34)&amp;"bidderId"&amp;CHAR(34)&amp;": "&amp;CHAR(34)&amp;SUBSTITUTE(CriteriTecnici!$A5596,CHAR(34),"'")&amp;CHAR(34)&amp;", "&amp;CHAR(34)&amp;"lotId"&amp;CHAR(34)&amp;": "&amp;CHAR(34)&amp;SUBSTITUTE(CriteriTecnici!$C5596,CHAR(34),"'")&amp;CHAR(34)&amp;", "&amp;CHAR(34)&amp;"criterionId"&amp;CHAR(34)&amp;": "&amp;CHAR(34)&amp;SUBSTITUTE(CriteriTecnici!$D5596,CHAR(34),"'")&amp;CHAR(34)&amp;", "&amp;CHAR(34)&amp;"kind"&amp;CHAR(34)&amp;": "&amp;CHAR(34)&amp;SUBSTITUTE(CriteriTecnici!$F5596,CHAR(34),"'")&amp;CHAR(34)&amp;", "&amp;CHAR(34)&amp;"value"&amp;CHAR(34)&amp;": "&amp;SUBSTITUTE(TRIM(ROUND(IFERROR(CriteriTecnici!$N5596*1,IFERROR(NUMBERVALUE(CriteriTecnici!$N5596,".",","),IFERROR(NUMBERVALUE(CriteriTecnici!$N5596,",","."),0))),4)&amp;""),",",".")&amp;", "&amp;CHAR(34)&amp;"numerator"&amp;CHAR(34)&amp;": "&amp;SUBSTITUTE(TRIM(ROUND(IFERROR(CriteriTecnici!$K5596*1,IFERROR(NUMBERVALUE(CriteriTecnici!$K5596,".",","),IFERROR(NUMBERVALUE(CriteriTecnici!$K5596,",","."),0))),4)&amp;""),",",".")&amp;", "&amp;CHAR(34)&amp;"denominator"&amp;CHAR(34)&amp;": "&amp;SUBSTITUTE(TRIM(ROUND(IFERROR(CriteriTecnici!$L5596*1,IFERROR(NUMBERVALUE(CriteriTecnici!$L5596,".",","),IFERROR(NUMBERVALUE(CriteriTecnici!$L5596,",","."),0))),4)&amp;""),",",".")&amp;", "&amp;CHAR(34)&amp;"flag"&amp;CHAR(34)&amp;": "&amp;SUBSTITUTE(TRIM(ROUND(IFERROR(CriteriTecnici!$M5596*1,IFERROR(NUMBERVALUE(CriteriTecnici!$M5596,".",","),IFERROR(NUMBERVALUE(CriteriTecnici!$M5596,",","."),0))),4)&amp;""),",",".")&amp;", "&amp;CHAR(34)&amp;"rawScore"&amp;CHAR(34)&amp;": "&amp;SUBSTITUTE(TRIM(ROUND(IFERROR(CriteriTecnici!$O5596*1,IFERROR(NUMBERVALUE(CriteriTecnici!$O5596,".",","),IFERROR(NUMBERVALUE(CriteriTecnici!$O5596,",","."),0))),4)&amp;""),",",".")&amp;CHAR(125)&amp;IF(TRUE,",",""))</f>
        <v/>
      </c>
    </row>
    <row r="5817">
      <c r="A5817" s="38">
        <f>IF(CriteriTecnici!$A5597="","","    "&amp;CHAR(123)&amp;CHAR(34)&amp;"bidderId"&amp;CHAR(34)&amp;": "&amp;CHAR(34)&amp;SUBSTITUTE(CriteriTecnici!$A5597,CHAR(34),"'")&amp;CHAR(34)&amp;", "&amp;CHAR(34)&amp;"lotId"&amp;CHAR(34)&amp;": "&amp;CHAR(34)&amp;SUBSTITUTE(CriteriTecnici!$C5597,CHAR(34),"'")&amp;CHAR(34)&amp;", "&amp;CHAR(34)&amp;"criterionId"&amp;CHAR(34)&amp;": "&amp;CHAR(34)&amp;SUBSTITUTE(CriteriTecnici!$D5597,CHAR(34),"'")&amp;CHAR(34)&amp;", "&amp;CHAR(34)&amp;"kind"&amp;CHAR(34)&amp;": "&amp;CHAR(34)&amp;SUBSTITUTE(CriteriTecnici!$F5597,CHAR(34),"'")&amp;CHAR(34)&amp;", "&amp;CHAR(34)&amp;"value"&amp;CHAR(34)&amp;": "&amp;SUBSTITUTE(TRIM(ROUND(IFERROR(CriteriTecnici!$N5597*1,IFERROR(NUMBERVALUE(CriteriTecnici!$N5597,".",","),IFERROR(NUMBERVALUE(CriteriTecnici!$N5597,",","."),0))),4)&amp;""),",",".")&amp;", "&amp;CHAR(34)&amp;"numerator"&amp;CHAR(34)&amp;": "&amp;SUBSTITUTE(TRIM(ROUND(IFERROR(CriteriTecnici!$K5597*1,IFERROR(NUMBERVALUE(CriteriTecnici!$K5597,".",","),IFERROR(NUMBERVALUE(CriteriTecnici!$K5597,",","."),0))),4)&amp;""),",",".")&amp;", "&amp;CHAR(34)&amp;"denominator"&amp;CHAR(34)&amp;": "&amp;SUBSTITUTE(TRIM(ROUND(IFERROR(CriteriTecnici!$L5597*1,IFERROR(NUMBERVALUE(CriteriTecnici!$L5597,".",","),IFERROR(NUMBERVALUE(CriteriTecnici!$L5597,",","."),0))),4)&amp;""),",",".")&amp;", "&amp;CHAR(34)&amp;"flag"&amp;CHAR(34)&amp;": "&amp;SUBSTITUTE(TRIM(ROUND(IFERROR(CriteriTecnici!$M5597*1,IFERROR(NUMBERVALUE(CriteriTecnici!$M5597,".",","),IFERROR(NUMBERVALUE(CriteriTecnici!$M5597,",","."),0))),4)&amp;""),",",".")&amp;", "&amp;CHAR(34)&amp;"rawScore"&amp;CHAR(34)&amp;": "&amp;SUBSTITUTE(TRIM(ROUND(IFERROR(CriteriTecnici!$O5597*1,IFERROR(NUMBERVALUE(CriteriTecnici!$O5597,".",","),IFERROR(NUMBERVALUE(CriteriTecnici!$O5597,",","."),0))),4)&amp;""),",",".")&amp;CHAR(125)&amp;IF(TRUE,",",""))</f>
        <v/>
      </c>
    </row>
    <row r="5818">
      <c r="A5818" s="38">
        <f>IF(CriteriTecnici!$A5598="","","    "&amp;CHAR(123)&amp;CHAR(34)&amp;"bidderId"&amp;CHAR(34)&amp;": "&amp;CHAR(34)&amp;SUBSTITUTE(CriteriTecnici!$A5598,CHAR(34),"'")&amp;CHAR(34)&amp;", "&amp;CHAR(34)&amp;"lotId"&amp;CHAR(34)&amp;": "&amp;CHAR(34)&amp;SUBSTITUTE(CriteriTecnici!$C5598,CHAR(34),"'")&amp;CHAR(34)&amp;", "&amp;CHAR(34)&amp;"criterionId"&amp;CHAR(34)&amp;": "&amp;CHAR(34)&amp;SUBSTITUTE(CriteriTecnici!$D5598,CHAR(34),"'")&amp;CHAR(34)&amp;", "&amp;CHAR(34)&amp;"kind"&amp;CHAR(34)&amp;": "&amp;CHAR(34)&amp;SUBSTITUTE(CriteriTecnici!$F5598,CHAR(34),"'")&amp;CHAR(34)&amp;", "&amp;CHAR(34)&amp;"value"&amp;CHAR(34)&amp;": "&amp;SUBSTITUTE(TRIM(ROUND(IFERROR(CriteriTecnici!$N5598*1,IFERROR(NUMBERVALUE(CriteriTecnici!$N5598,".",","),IFERROR(NUMBERVALUE(CriteriTecnici!$N5598,",","."),0))),4)&amp;""),",",".")&amp;", "&amp;CHAR(34)&amp;"numerator"&amp;CHAR(34)&amp;": "&amp;SUBSTITUTE(TRIM(ROUND(IFERROR(CriteriTecnici!$K5598*1,IFERROR(NUMBERVALUE(CriteriTecnici!$K5598,".",","),IFERROR(NUMBERVALUE(CriteriTecnici!$K5598,",","."),0))),4)&amp;""),",",".")&amp;", "&amp;CHAR(34)&amp;"denominator"&amp;CHAR(34)&amp;": "&amp;SUBSTITUTE(TRIM(ROUND(IFERROR(CriteriTecnici!$L5598*1,IFERROR(NUMBERVALUE(CriteriTecnici!$L5598,".",","),IFERROR(NUMBERVALUE(CriteriTecnici!$L5598,",","."),0))),4)&amp;""),",",".")&amp;", "&amp;CHAR(34)&amp;"flag"&amp;CHAR(34)&amp;": "&amp;SUBSTITUTE(TRIM(ROUND(IFERROR(CriteriTecnici!$M5598*1,IFERROR(NUMBERVALUE(CriteriTecnici!$M5598,".",","),IFERROR(NUMBERVALUE(CriteriTecnici!$M5598,",","."),0))),4)&amp;""),",",".")&amp;", "&amp;CHAR(34)&amp;"rawScore"&amp;CHAR(34)&amp;": "&amp;SUBSTITUTE(TRIM(ROUND(IFERROR(CriteriTecnici!$O5598*1,IFERROR(NUMBERVALUE(CriteriTecnici!$O5598,".",","),IFERROR(NUMBERVALUE(CriteriTecnici!$O5598,",","."),0))),4)&amp;""),",",".")&amp;CHAR(125)&amp;IF(TRUE,",",""))</f>
        <v/>
      </c>
    </row>
    <row r="5819">
      <c r="A5819" s="38">
        <f>IF(CriteriTecnici!$A5599="","","    "&amp;CHAR(123)&amp;CHAR(34)&amp;"bidderId"&amp;CHAR(34)&amp;": "&amp;CHAR(34)&amp;SUBSTITUTE(CriteriTecnici!$A5599,CHAR(34),"'")&amp;CHAR(34)&amp;", "&amp;CHAR(34)&amp;"lotId"&amp;CHAR(34)&amp;": "&amp;CHAR(34)&amp;SUBSTITUTE(CriteriTecnici!$C5599,CHAR(34),"'")&amp;CHAR(34)&amp;", "&amp;CHAR(34)&amp;"criterionId"&amp;CHAR(34)&amp;": "&amp;CHAR(34)&amp;SUBSTITUTE(CriteriTecnici!$D5599,CHAR(34),"'")&amp;CHAR(34)&amp;", "&amp;CHAR(34)&amp;"kind"&amp;CHAR(34)&amp;": "&amp;CHAR(34)&amp;SUBSTITUTE(CriteriTecnici!$F5599,CHAR(34),"'")&amp;CHAR(34)&amp;", "&amp;CHAR(34)&amp;"value"&amp;CHAR(34)&amp;": "&amp;SUBSTITUTE(TRIM(ROUND(IFERROR(CriteriTecnici!$N5599*1,IFERROR(NUMBERVALUE(CriteriTecnici!$N5599,".",","),IFERROR(NUMBERVALUE(CriteriTecnici!$N5599,",","."),0))),4)&amp;""),",",".")&amp;", "&amp;CHAR(34)&amp;"numerator"&amp;CHAR(34)&amp;": "&amp;SUBSTITUTE(TRIM(ROUND(IFERROR(CriteriTecnici!$K5599*1,IFERROR(NUMBERVALUE(CriteriTecnici!$K5599,".",","),IFERROR(NUMBERVALUE(CriteriTecnici!$K5599,",","."),0))),4)&amp;""),",",".")&amp;", "&amp;CHAR(34)&amp;"denominator"&amp;CHAR(34)&amp;": "&amp;SUBSTITUTE(TRIM(ROUND(IFERROR(CriteriTecnici!$L5599*1,IFERROR(NUMBERVALUE(CriteriTecnici!$L5599,".",","),IFERROR(NUMBERVALUE(CriteriTecnici!$L5599,",","."),0))),4)&amp;""),",",".")&amp;", "&amp;CHAR(34)&amp;"flag"&amp;CHAR(34)&amp;": "&amp;SUBSTITUTE(TRIM(ROUND(IFERROR(CriteriTecnici!$M5599*1,IFERROR(NUMBERVALUE(CriteriTecnici!$M5599,".",","),IFERROR(NUMBERVALUE(CriteriTecnici!$M5599,",","."),0))),4)&amp;""),",",".")&amp;", "&amp;CHAR(34)&amp;"rawScore"&amp;CHAR(34)&amp;": "&amp;SUBSTITUTE(TRIM(ROUND(IFERROR(CriteriTecnici!$O5599*1,IFERROR(NUMBERVALUE(CriteriTecnici!$O5599,".",","),IFERROR(NUMBERVALUE(CriteriTecnici!$O5599,",","."),0))),4)&amp;""),",",".")&amp;CHAR(125)&amp;IF(TRUE,",",""))</f>
        <v/>
      </c>
    </row>
    <row r="5820">
      <c r="A5820" s="38">
        <f>IF(CriteriTecnici!$A5600="","","    "&amp;CHAR(123)&amp;CHAR(34)&amp;"bidderId"&amp;CHAR(34)&amp;": "&amp;CHAR(34)&amp;SUBSTITUTE(CriteriTecnici!$A5600,CHAR(34),"'")&amp;CHAR(34)&amp;", "&amp;CHAR(34)&amp;"lotId"&amp;CHAR(34)&amp;": "&amp;CHAR(34)&amp;SUBSTITUTE(CriteriTecnici!$C5600,CHAR(34),"'")&amp;CHAR(34)&amp;", "&amp;CHAR(34)&amp;"criterionId"&amp;CHAR(34)&amp;": "&amp;CHAR(34)&amp;SUBSTITUTE(CriteriTecnici!$D5600,CHAR(34),"'")&amp;CHAR(34)&amp;", "&amp;CHAR(34)&amp;"kind"&amp;CHAR(34)&amp;": "&amp;CHAR(34)&amp;SUBSTITUTE(CriteriTecnici!$F5600,CHAR(34),"'")&amp;CHAR(34)&amp;", "&amp;CHAR(34)&amp;"value"&amp;CHAR(34)&amp;": "&amp;SUBSTITUTE(TRIM(ROUND(IFERROR(CriteriTecnici!$N5600*1,IFERROR(NUMBERVALUE(CriteriTecnici!$N5600,".",","),IFERROR(NUMBERVALUE(CriteriTecnici!$N5600,",","."),0))),4)&amp;""),",",".")&amp;", "&amp;CHAR(34)&amp;"numerator"&amp;CHAR(34)&amp;": "&amp;SUBSTITUTE(TRIM(ROUND(IFERROR(CriteriTecnici!$K5600*1,IFERROR(NUMBERVALUE(CriteriTecnici!$K5600,".",","),IFERROR(NUMBERVALUE(CriteriTecnici!$K5600,",","."),0))),4)&amp;""),",",".")&amp;", "&amp;CHAR(34)&amp;"denominator"&amp;CHAR(34)&amp;": "&amp;SUBSTITUTE(TRIM(ROUND(IFERROR(CriteriTecnici!$L5600*1,IFERROR(NUMBERVALUE(CriteriTecnici!$L5600,".",","),IFERROR(NUMBERVALUE(CriteriTecnici!$L5600,",","."),0))),4)&amp;""),",",".")&amp;", "&amp;CHAR(34)&amp;"flag"&amp;CHAR(34)&amp;": "&amp;SUBSTITUTE(TRIM(ROUND(IFERROR(CriteriTecnici!$M5600*1,IFERROR(NUMBERVALUE(CriteriTecnici!$M5600,".",","),IFERROR(NUMBERVALUE(CriteriTecnici!$M5600,",","."),0))),4)&amp;""),",",".")&amp;", "&amp;CHAR(34)&amp;"rawScore"&amp;CHAR(34)&amp;": "&amp;SUBSTITUTE(TRIM(ROUND(IFERROR(CriteriTecnici!$O5600*1,IFERROR(NUMBERVALUE(CriteriTecnici!$O5600,".",","),IFERROR(NUMBERVALUE(CriteriTecnici!$O5600,",","."),0))),4)&amp;""),",",".")&amp;CHAR(125)&amp;IF(TRUE,",",""))</f>
        <v/>
      </c>
    </row>
    <row r="5821">
      <c r="A5821" s="38">
        <f>IF(CriteriTecnici!$A5601="","","    "&amp;CHAR(123)&amp;CHAR(34)&amp;"bidderId"&amp;CHAR(34)&amp;": "&amp;CHAR(34)&amp;SUBSTITUTE(CriteriTecnici!$A5601,CHAR(34),"'")&amp;CHAR(34)&amp;", "&amp;CHAR(34)&amp;"lotId"&amp;CHAR(34)&amp;": "&amp;CHAR(34)&amp;SUBSTITUTE(CriteriTecnici!$C5601,CHAR(34),"'")&amp;CHAR(34)&amp;", "&amp;CHAR(34)&amp;"criterionId"&amp;CHAR(34)&amp;": "&amp;CHAR(34)&amp;SUBSTITUTE(CriteriTecnici!$D5601,CHAR(34),"'")&amp;CHAR(34)&amp;", "&amp;CHAR(34)&amp;"kind"&amp;CHAR(34)&amp;": "&amp;CHAR(34)&amp;SUBSTITUTE(CriteriTecnici!$F5601,CHAR(34),"'")&amp;CHAR(34)&amp;", "&amp;CHAR(34)&amp;"value"&amp;CHAR(34)&amp;": "&amp;SUBSTITUTE(TRIM(ROUND(IFERROR(CriteriTecnici!$N5601*1,IFERROR(NUMBERVALUE(CriteriTecnici!$N5601,".",","),IFERROR(NUMBERVALUE(CriteriTecnici!$N5601,",","."),0))),4)&amp;""),",",".")&amp;", "&amp;CHAR(34)&amp;"numerator"&amp;CHAR(34)&amp;": "&amp;SUBSTITUTE(TRIM(ROUND(IFERROR(CriteriTecnici!$K5601*1,IFERROR(NUMBERVALUE(CriteriTecnici!$K5601,".",","),IFERROR(NUMBERVALUE(CriteriTecnici!$K5601,",","."),0))),4)&amp;""),",",".")&amp;", "&amp;CHAR(34)&amp;"denominator"&amp;CHAR(34)&amp;": "&amp;SUBSTITUTE(TRIM(ROUND(IFERROR(CriteriTecnici!$L5601*1,IFERROR(NUMBERVALUE(CriteriTecnici!$L5601,".",","),IFERROR(NUMBERVALUE(CriteriTecnici!$L5601,",","."),0))),4)&amp;""),",",".")&amp;", "&amp;CHAR(34)&amp;"flag"&amp;CHAR(34)&amp;": "&amp;SUBSTITUTE(TRIM(ROUND(IFERROR(CriteriTecnici!$M5601*1,IFERROR(NUMBERVALUE(CriteriTecnici!$M5601,".",","),IFERROR(NUMBERVALUE(CriteriTecnici!$M5601,",","."),0))),4)&amp;""),",",".")&amp;", "&amp;CHAR(34)&amp;"rawScore"&amp;CHAR(34)&amp;": "&amp;SUBSTITUTE(TRIM(ROUND(IFERROR(CriteriTecnici!$O5601*1,IFERROR(NUMBERVALUE(CriteriTecnici!$O5601,".",","),IFERROR(NUMBERVALUE(CriteriTecnici!$O5601,",","."),0))),4)&amp;""),",",".")&amp;CHAR(125)&amp;IF(TRUE,",",""))</f>
        <v/>
      </c>
    </row>
    <row r="5822">
      <c r="A5822" s="38">
        <f>IF(CriteriTecnici!$A5602="","","    "&amp;CHAR(123)&amp;CHAR(34)&amp;"bidderId"&amp;CHAR(34)&amp;": "&amp;CHAR(34)&amp;SUBSTITUTE(CriteriTecnici!$A5602,CHAR(34),"'")&amp;CHAR(34)&amp;", "&amp;CHAR(34)&amp;"lotId"&amp;CHAR(34)&amp;": "&amp;CHAR(34)&amp;SUBSTITUTE(CriteriTecnici!$C5602,CHAR(34),"'")&amp;CHAR(34)&amp;", "&amp;CHAR(34)&amp;"criterionId"&amp;CHAR(34)&amp;": "&amp;CHAR(34)&amp;SUBSTITUTE(CriteriTecnici!$D5602,CHAR(34),"'")&amp;CHAR(34)&amp;", "&amp;CHAR(34)&amp;"kind"&amp;CHAR(34)&amp;": "&amp;CHAR(34)&amp;SUBSTITUTE(CriteriTecnici!$F5602,CHAR(34),"'")&amp;CHAR(34)&amp;", "&amp;CHAR(34)&amp;"value"&amp;CHAR(34)&amp;": "&amp;SUBSTITUTE(TRIM(ROUND(IFERROR(CriteriTecnici!$N5602*1,IFERROR(NUMBERVALUE(CriteriTecnici!$N5602,".",","),IFERROR(NUMBERVALUE(CriteriTecnici!$N5602,",","."),0))),4)&amp;""),",",".")&amp;", "&amp;CHAR(34)&amp;"numerator"&amp;CHAR(34)&amp;": "&amp;SUBSTITUTE(TRIM(ROUND(IFERROR(CriteriTecnici!$K5602*1,IFERROR(NUMBERVALUE(CriteriTecnici!$K5602,".",","),IFERROR(NUMBERVALUE(CriteriTecnici!$K5602,",","."),0))),4)&amp;""),",",".")&amp;", "&amp;CHAR(34)&amp;"denominator"&amp;CHAR(34)&amp;": "&amp;SUBSTITUTE(TRIM(ROUND(IFERROR(CriteriTecnici!$L5602*1,IFERROR(NUMBERVALUE(CriteriTecnici!$L5602,".",","),IFERROR(NUMBERVALUE(CriteriTecnici!$L5602,",","."),0))),4)&amp;""),",",".")&amp;", "&amp;CHAR(34)&amp;"flag"&amp;CHAR(34)&amp;": "&amp;SUBSTITUTE(TRIM(ROUND(IFERROR(CriteriTecnici!$M5602*1,IFERROR(NUMBERVALUE(CriteriTecnici!$M5602,".",","),IFERROR(NUMBERVALUE(CriteriTecnici!$M5602,",","."),0))),4)&amp;""),",",".")&amp;", "&amp;CHAR(34)&amp;"rawScore"&amp;CHAR(34)&amp;": "&amp;SUBSTITUTE(TRIM(ROUND(IFERROR(CriteriTecnici!$O5602*1,IFERROR(NUMBERVALUE(CriteriTecnici!$O5602,".",","),IFERROR(NUMBERVALUE(CriteriTecnici!$O5602,",","."),0))),4)&amp;""),",",".")&amp;CHAR(125)&amp;IF(TRUE,",",""))</f>
        <v/>
      </c>
    </row>
    <row r="5823">
      <c r="A5823" s="38">
        <f>IF(CriteriTecnici!$A5603="","","    "&amp;CHAR(123)&amp;CHAR(34)&amp;"bidderId"&amp;CHAR(34)&amp;": "&amp;CHAR(34)&amp;SUBSTITUTE(CriteriTecnici!$A5603,CHAR(34),"'")&amp;CHAR(34)&amp;", "&amp;CHAR(34)&amp;"lotId"&amp;CHAR(34)&amp;": "&amp;CHAR(34)&amp;SUBSTITUTE(CriteriTecnici!$C5603,CHAR(34),"'")&amp;CHAR(34)&amp;", "&amp;CHAR(34)&amp;"criterionId"&amp;CHAR(34)&amp;": "&amp;CHAR(34)&amp;SUBSTITUTE(CriteriTecnici!$D5603,CHAR(34),"'")&amp;CHAR(34)&amp;", "&amp;CHAR(34)&amp;"kind"&amp;CHAR(34)&amp;": "&amp;CHAR(34)&amp;SUBSTITUTE(CriteriTecnici!$F5603,CHAR(34),"'")&amp;CHAR(34)&amp;", "&amp;CHAR(34)&amp;"value"&amp;CHAR(34)&amp;": "&amp;SUBSTITUTE(TRIM(ROUND(IFERROR(CriteriTecnici!$N5603*1,IFERROR(NUMBERVALUE(CriteriTecnici!$N5603,".",","),IFERROR(NUMBERVALUE(CriteriTecnici!$N5603,",","."),0))),4)&amp;""),",",".")&amp;", "&amp;CHAR(34)&amp;"numerator"&amp;CHAR(34)&amp;": "&amp;SUBSTITUTE(TRIM(ROUND(IFERROR(CriteriTecnici!$K5603*1,IFERROR(NUMBERVALUE(CriteriTecnici!$K5603,".",","),IFERROR(NUMBERVALUE(CriteriTecnici!$K5603,",","."),0))),4)&amp;""),",",".")&amp;", "&amp;CHAR(34)&amp;"denominator"&amp;CHAR(34)&amp;": "&amp;SUBSTITUTE(TRIM(ROUND(IFERROR(CriteriTecnici!$L5603*1,IFERROR(NUMBERVALUE(CriteriTecnici!$L5603,".",","),IFERROR(NUMBERVALUE(CriteriTecnici!$L5603,",","."),0))),4)&amp;""),",",".")&amp;", "&amp;CHAR(34)&amp;"flag"&amp;CHAR(34)&amp;": "&amp;SUBSTITUTE(TRIM(ROUND(IFERROR(CriteriTecnici!$M5603*1,IFERROR(NUMBERVALUE(CriteriTecnici!$M5603,".",","),IFERROR(NUMBERVALUE(CriteriTecnici!$M5603,",","."),0))),4)&amp;""),",",".")&amp;", "&amp;CHAR(34)&amp;"rawScore"&amp;CHAR(34)&amp;": "&amp;SUBSTITUTE(TRIM(ROUND(IFERROR(CriteriTecnici!$O5603*1,IFERROR(NUMBERVALUE(CriteriTecnici!$O5603,".",","),IFERROR(NUMBERVALUE(CriteriTecnici!$O5603,",","."),0))),4)&amp;""),",",".")&amp;CHAR(125)&amp;IF(TRUE,",",""))</f>
        <v/>
      </c>
    </row>
    <row r="5824">
      <c r="A5824" s="38">
        <f>IF(CriteriTecnici!$A5604="","","    "&amp;CHAR(123)&amp;CHAR(34)&amp;"bidderId"&amp;CHAR(34)&amp;": "&amp;CHAR(34)&amp;SUBSTITUTE(CriteriTecnici!$A5604,CHAR(34),"'")&amp;CHAR(34)&amp;", "&amp;CHAR(34)&amp;"lotId"&amp;CHAR(34)&amp;": "&amp;CHAR(34)&amp;SUBSTITUTE(CriteriTecnici!$C5604,CHAR(34),"'")&amp;CHAR(34)&amp;", "&amp;CHAR(34)&amp;"criterionId"&amp;CHAR(34)&amp;": "&amp;CHAR(34)&amp;SUBSTITUTE(CriteriTecnici!$D5604,CHAR(34),"'")&amp;CHAR(34)&amp;", "&amp;CHAR(34)&amp;"kind"&amp;CHAR(34)&amp;": "&amp;CHAR(34)&amp;SUBSTITUTE(CriteriTecnici!$F5604,CHAR(34),"'")&amp;CHAR(34)&amp;", "&amp;CHAR(34)&amp;"value"&amp;CHAR(34)&amp;": "&amp;SUBSTITUTE(TRIM(ROUND(IFERROR(CriteriTecnici!$N5604*1,IFERROR(NUMBERVALUE(CriteriTecnici!$N5604,".",","),IFERROR(NUMBERVALUE(CriteriTecnici!$N5604,",","."),0))),4)&amp;""),",",".")&amp;", "&amp;CHAR(34)&amp;"numerator"&amp;CHAR(34)&amp;": "&amp;SUBSTITUTE(TRIM(ROUND(IFERROR(CriteriTecnici!$K5604*1,IFERROR(NUMBERVALUE(CriteriTecnici!$K5604,".",","),IFERROR(NUMBERVALUE(CriteriTecnici!$K5604,",","."),0))),4)&amp;""),",",".")&amp;", "&amp;CHAR(34)&amp;"denominator"&amp;CHAR(34)&amp;": "&amp;SUBSTITUTE(TRIM(ROUND(IFERROR(CriteriTecnici!$L5604*1,IFERROR(NUMBERVALUE(CriteriTecnici!$L5604,".",","),IFERROR(NUMBERVALUE(CriteriTecnici!$L5604,",","."),0))),4)&amp;""),",",".")&amp;", "&amp;CHAR(34)&amp;"flag"&amp;CHAR(34)&amp;": "&amp;SUBSTITUTE(TRIM(ROUND(IFERROR(CriteriTecnici!$M5604*1,IFERROR(NUMBERVALUE(CriteriTecnici!$M5604,".",","),IFERROR(NUMBERVALUE(CriteriTecnici!$M5604,",","."),0))),4)&amp;""),",",".")&amp;", "&amp;CHAR(34)&amp;"rawScore"&amp;CHAR(34)&amp;": "&amp;SUBSTITUTE(TRIM(ROUND(IFERROR(CriteriTecnici!$O5604*1,IFERROR(NUMBERVALUE(CriteriTecnici!$O5604,".",","),IFERROR(NUMBERVALUE(CriteriTecnici!$O5604,",","."),0))),4)&amp;""),",",".")&amp;CHAR(125)&amp;IF(TRUE,",",""))</f>
        <v/>
      </c>
    </row>
    <row r="5825">
      <c r="A5825" s="38">
        <f>IF(CriteriTecnici!$A5605="","","    "&amp;CHAR(123)&amp;CHAR(34)&amp;"bidderId"&amp;CHAR(34)&amp;": "&amp;CHAR(34)&amp;SUBSTITUTE(CriteriTecnici!$A5605,CHAR(34),"'")&amp;CHAR(34)&amp;", "&amp;CHAR(34)&amp;"lotId"&amp;CHAR(34)&amp;": "&amp;CHAR(34)&amp;SUBSTITUTE(CriteriTecnici!$C5605,CHAR(34),"'")&amp;CHAR(34)&amp;", "&amp;CHAR(34)&amp;"criterionId"&amp;CHAR(34)&amp;": "&amp;CHAR(34)&amp;SUBSTITUTE(CriteriTecnici!$D5605,CHAR(34),"'")&amp;CHAR(34)&amp;", "&amp;CHAR(34)&amp;"kind"&amp;CHAR(34)&amp;": "&amp;CHAR(34)&amp;SUBSTITUTE(CriteriTecnici!$F5605,CHAR(34),"'")&amp;CHAR(34)&amp;", "&amp;CHAR(34)&amp;"value"&amp;CHAR(34)&amp;": "&amp;SUBSTITUTE(TRIM(ROUND(IFERROR(CriteriTecnici!$N5605*1,IFERROR(NUMBERVALUE(CriteriTecnici!$N5605,".",","),IFERROR(NUMBERVALUE(CriteriTecnici!$N5605,",","."),0))),4)&amp;""),",",".")&amp;", "&amp;CHAR(34)&amp;"numerator"&amp;CHAR(34)&amp;": "&amp;SUBSTITUTE(TRIM(ROUND(IFERROR(CriteriTecnici!$K5605*1,IFERROR(NUMBERVALUE(CriteriTecnici!$K5605,".",","),IFERROR(NUMBERVALUE(CriteriTecnici!$K5605,",","."),0))),4)&amp;""),",",".")&amp;", "&amp;CHAR(34)&amp;"denominator"&amp;CHAR(34)&amp;": "&amp;SUBSTITUTE(TRIM(ROUND(IFERROR(CriteriTecnici!$L5605*1,IFERROR(NUMBERVALUE(CriteriTecnici!$L5605,".",","),IFERROR(NUMBERVALUE(CriteriTecnici!$L5605,",","."),0))),4)&amp;""),",",".")&amp;", "&amp;CHAR(34)&amp;"flag"&amp;CHAR(34)&amp;": "&amp;SUBSTITUTE(TRIM(ROUND(IFERROR(CriteriTecnici!$M5605*1,IFERROR(NUMBERVALUE(CriteriTecnici!$M5605,".",","),IFERROR(NUMBERVALUE(CriteriTecnici!$M5605,",","."),0))),4)&amp;""),",",".")&amp;", "&amp;CHAR(34)&amp;"rawScore"&amp;CHAR(34)&amp;": "&amp;SUBSTITUTE(TRIM(ROUND(IFERROR(CriteriTecnici!$O5605*1,IFERROR(NUMBERVALUE(CriteriTecnici!$O5605,".",","),IFERROR(NUMBERVALUE(CriteriTecnici!$O5605,",","."),0))),4)&amp;""),",",".")&amp;CHAR(125)&amp;IF(TRUE,",",""))</f>
        <v/>
      </c>
    </row>
    <row r="5826">
      <c r="A5826" s="38">
        <f>IF(CriteriTecnici!$A5606="","","    "&amp;CHAR(123)&amp;CHAR(34)&amp;"bidderId"&amp;CHAR(34)&amp;": "&amp;CHAR(34)&amp;SUBSTITUTE(CriteriTecnici!$A5606,CHAR(34),"'")&amp;CHAR(34)&amp;", "&amp;CHAR(34)&amp;"lotId"&amp;CHAR(34)&amp;": "&amp;CHAR(34)&amp;SUBSTITUTE(CriteriTecnici!$C5606,CHAR(34),"'")&amp;CHAR(34)&amp;", "&amp;CHAR(34)&amp;"criterionId"&amp;CHAR(34)&amp;": "&amp;CHAR(34)&amp;SUBSTITUTE(CriteriTecnici!$D5606,CHAR(34),"'")&amp;CHAR(34)&amp;", "&amp;CHAR(34)&amp;"kind"&amp;CHAR(34)&amp;": "&amp;CHAR(34)&amp;SUBSTITUTE(CriteriTecnici!$F5606,CHAR(34),"'")&amp;CHAR(34)&amp;", "&amp;CHAR(34)&amp;"value"&amp;CHAR(34)&amp;": "&amp;SUBSTITUTE(TRIM(ROUND(IFERROR(CriteriTecnici!$N5606*1,IFERROR(NUMBERVALUE(CriteriTecnici!$N5606,".",","),IFERROR(NUMBERVALUE(CriteriTecnici!$N5606,",","."),0))),4)&amp;""),",",".")&amp;", "&amp;CHAR(34)&amp;"numerator"&amp;CHAR(34)&amp;": "&amp;SUBSTITUTE(TRIM(ROUND(IFERROR(CriteriTecnici!$K5606*1,IFERROR(NUMBERVALUE(CriteriTecnici!$K5606,".",","),IFERROR(NUMBERVALUE(CriteriTecnici!$K5606,",","."),0))),4)&amp;""),",",".")&amp;", "&amp;CHAR(34)&amp;"denominator"&amp;CHAR(34)&amp;": "&amp;SUBSTITUTE(TRIM(ROUND(IFERROR(CriteriTecnici!$L5606*1,IFERROR(NUMBERVALUE(CriteriTecnici!$L5606,".",","),IFERROR(NUMBERVALUE(CriteriTecnici!$L5606,",","."),0))),4)&amp;""),",",".")&amp;", "&amp;CHAR(34)&amp;"flag"&amp;CHAR(34)&amp;": "&amp;SUBSTITUTE(TRIM(ROUND(IFERROR(CriteriTecnici!$M5606*1,IFERROR(NUMBERVALUE(CriteriTecnici!$M5606,".",","),IFERROR(NUMBERVALUE(CriteriTecnici!$M5606,",","."),0))),4)&amp;""),",",".")&amp;", "&amp;CHAR(34)&amp;"rawScore"&amp;CHAR(34)&amp;": "&amp;SUBSTITUTE(TRIM(ROUND(IFERROR(CriteriTecnici!$O5606*1,IFERROR(NUMBERVALUE(CriteriTecnici!$O5606,".",","),IFERROR(NUMBERVALUE(CriteriTecnici!$O5606,",","."),0))),4)&amp;""),",",".")&amp;CHAR(125)&amp;IF(TRUE,",",""))</f>
        <v/>
      </c>
    </row>
    <row r="5827">
      <c r="A5827" s="38">
        <f>IF(CriteriTecnici!$A5607="","","    "&amp;CHAR(123)&amp;CHAR(34)&amp;"bidderId"&amp;CHAR(34)&amp;": "&amp;CHAR(34)&amp;SUBSTITUTE(CriteriTecnici!$A5607,CHAR(34),"'")&amp;CHAR(34)&amp;", "&amp;CHAR(34)&amp;"lotId"&amp;CHAR(34)&amp;": "&amp;CHAR(34)&amp;SUBSTITUTE(CriteriTecnici!$C5607,CHAR(34),"'")&amp;CHAR(34)&amp;", "&amp;CHAR(34)&amp;"criterionId"&amp;CHAR(34)&amp;": "&amp;CHAR(34)&amp;SUBSTITUTE(CriteriTecnici!$D5607,CHAR(34),"'")&amp;CHAR(34)&amp;", "&amp;CHAR(34)&amp;"kind"&amp;CHAR(34)&amp;": "&amp;CHAR(34)&amp;SUBSTITUTE(CriteriTecnici!$F5607,CHAR(34),"'")&amp;CHAR(34)&amp;", "&amp;CHAR(34)&amp;"value"&amp;CHAR(34)&amp;": "&amp;SUBSTITUTE(TRIM(ROUND(IFERROR(CriteriTecnici!$N5607*1,IFERROR(NUMBERVALUE(CriteriTecnici!$N5607,".",","),IFERROR(NUMBERVALUE(CriteriTecnici!$N5607,",","."),0))),4)&amp;""),",",".")&amp;", "&amp;CHAR(34)&amp;"numerator"&amp;CHAR(34)&amp;": "&amp;SUBSTITUTE(TRIM(ROUND(IFERROR(CriteriTecnici!$K5607*1,IFERROR(NUMBERVALUE(CriteriTecnici!$K5607,".",","),IFERROR(NUMBERVALUE(CriteriTecnici!$K5607,",","."),0))),4)&amp;""),",",".")&amp;", "&amp;CHAR(34)&amp;"denominator"&amp;CHAR(34)&amp;": "&amp;SUBSTITUTE(TRIM(ROUND(IFERROR(CriteriTecnici!$L5607*1,IFERROR(NUMBERVALUE(CriteriTecnici!$L5607,".",","),IFERROR(NUMBERVALUE(CriteriTecnici!$L5607,",","."),0))),4)&amp;""),",",".")&amp;", "&amp;CHAR(34)&amp;"flag"&amp;CHAR(34)&amp;": "&amp;SUBSTITUTE(TRIM(ROUND(IFERROR(CriteriTecnici!$M5607*1,IFERROR(NUMBERVALUE(CriteriTecnici!$M5607,".",","),IFERROR(NUMBERVALUE(CriteriTecnici!$M5607,",","."),0))),4)&amp;""),",",".")&amp;", "&amp;CHAR(34)&amp;"rawScore"&amp;CHAR(34)&amp;": "&amp;SUBSTITUTE(TRIM(ROUND(IFERROR(CriteriTecnici!$O5607*1,IFERROR(NUMBERVALUE(CriteriTecnici!$O5607,".",","),IFERROR(NUMBERVALUE(CriteriTecnici!$O5607,",","."),0))),4)&amp;""),",",".")&amp;CHAR(125)&amp;IF(TRUE,",",""))</f>
        <v/>
      </c>
    </row>
    <row r="5828">
      <c r="A5828" s="38">
        <f>IF(CriteriTecnici!$A5608="","","    "&amp;CHAR(123)&amp;CHAR(34)&amp;"bidderId"&amp;CHAR(34)&amp;": "&amp;CHAR(34)&amp;SUBSTITUTE(CriteriTecnici!$A5608,CHAR(34),"'")&amp;CHAR(34)&amp;", "&amp;CHAR(34)&amp;"lotId"&amp;CHAR(34)&amp;": "&amp;CHAR(34)&amp;SUBSTITUTE(CriteriTecnici!$C5608,CHAR(34),"'")&amp;CHAR(34)&amp;", "&amp;CHAR(34)&amp;"criterionId"&amp;CHAR(34)&amp;": "&amp;CHAR(34)&amp;SUBSTITUTE(CriteriTecnici!$D5608,CHAR(34),"'")&amp;CHAR(34)&amp;", "&amp;CHAR(34)&amp;"kind"&amp;CHAR(34)&amp;": "&amp;CHAR(34)&amp;SUBSTITUTE(CriteriTecnici!$F5608,CHAR(34),"'")&amp;CHAR(34)&amp;", "&amp;CHAR(34)&amp;"value"&amp;CHAR(34)&amp;": "&amp;SUBSTITUTE(TRIM(ROUND(IFERROR(CriteriTecnici!$N5608*1,IFERROR(NUMBERVALUE(CriteriTecnici!$N5608,".",","),IFERROR(NUMBERVALUE(CriteriTecnici!$N5608,",","."),0))),4)&amp;""),",",".")&amp;", "&amp;CHAR(34)&amp;"numerator"&amp;CHAR(34)&amp;": "&amp;SUBSTITUTE(TRIM(ROUND(IFERROR(CriteriTecnici!$K5608*1,IFERROR(NUMBERVALUE(CriteriTecnici!$K5608,".",","),IFERROR(NUMBERVALUE(CriteriTecnici!$K5608,",","."),0))),4)&amp;""),",",".")&amp;", "&amp;CHAR(34)&amp;"denominator"&amp;CHAR(34)&amp;": "&amp;SUBSTITUTE(TRIM(ROUND(IFERROR(CriteriTecnici!$L5608*1,IFERROR(NUMBERVALUE(CriteriTecnici!$L5608,".",","),IFERROR(NUMBERVALUE(CriteriTecnici!$L5608,",","."),0))),4)&amp;""),",",".")&amp;", "&amp;CHAR(34)&amp;"flag"&amp;CHAR(34)&amp;": "&amp;SUBSTITUTE(TRIM(ROUND(IFERROR(CriteriTecnici!$M5608*1,IFERROR(NUMBERVALUE(CriteriTecnici!$M5608,".",","),IFERROR(NUMBERVALUE(CriteriTecnici!$M5608,",","."),0))),4)&amp;""),",",".")&amp;", "&amp;CHAR(34)&amp;"rawScore"&amp;CHAR(34)&amp;": "&amp;SUBSTITUTE(TRIM(ROUND(IFERROR(CriteriTecnici!$O5608*1,IFERROR(NUMBERVALUE(CriteriTecnici!$O5608,".",","),IFERROR(NUMBERVALUE(CriteriTecnici!$O5608,",","."),0))),4)&amp;""),",",".")&amp;CHAR(125)&amp;IF(TRUE,",",""))</f>
        <v/>
      </c>
    </row>
    <row r="5829">
      <c r="A5829" s="38">
        <f>IF(CriteriTecnici!$A5609="","","    "&amp;CHAR(123)&amp;CHAR(34)&amp;"bidderId"&amp;CHAR(34)&amp;": "&amp;CHAR(34)&amp;SUBSTITUTE(CriteriTecnici!$A5609,CHAR(34),"'")&amp;CHAR(34)&amp;", "&amp;CHAR(34)&amp;"lotId"&amp;CHAR(34)&amp;": "&amp;CHAR(34)&amp;SUBSTITUTE(CriteriTecnici!$C5609,CHAR(34),"'")&amp;CHAR(34)&amp;", "&amp;CHAR(34)&amp;"criterionId"&amp;CHAR(34)&amp;": "&amp;CHAR(34)&amp;SUBSTITUTE(CriteriTecnici!$D5609,CHAR(34),"'")&amp;CHAR(34)&amp;", "&amp;CHAR(34)&amp;"kind"&amp;CHAR(34)&amp;": "&amp;CHAR(34)&amp;SUBSTITUTE(CriteriTecnici!$F5609,CHAR(34),"'")&amp;CHAR(34)&amp;", "&amp;CHAR(34)&amp;"value"&amp;CHAR(34)&amp;": "&amp;SUBSTITUTE(TRIM(ROUND(IFERROR(CriteriTecnici!$N5609*1,IFERROR(NUMBERVALUE(CriteriTecnici!$N5609,".",","),IFERROR(NUMBERVALUE(CriteriTecnici!$N5609,",","."),0))),4)&amp;""),",",".")&amp;", "&amp;CHAR(34)&amp;"numerator"&amp;CHAR(34)&amp;": "&amp;SUBSTITUTE(TRIM(ROUND(IFERROR(CriteriTecnici!$K5609*1,IFERROR(NUMBERVALUE(CriteriTecnici!$K5609,".",","),IFERROR(NUMBERVALUE(CriteriTecnici!$K5609,",","."),0))),4)&amp;""),",",".")&amp;", "&amp;CHAR(34)&amp;"denominator"&amp;CHAR(34)&amp;": "&amp;SUBSTITUTE(TRIM(ROUND(IFERROR(CriteriTecnici!$L5609*1,IFERROR(NUMBERVALUE(CriteriTecnici!$L5609,".",","),IFERROR(NUMBERVALUE(CriteriTecnici!$L5609,",","."),0))),4)&amp;""),",",".")&amp;", "&amp;CHAR(34)&amp;"flag"&amp;CHAR(34)&amp;": "&amp;SUBSTITUTE(TRIM(ROUND(IFERROR(CriteriTecnici!$M5609*1,IFERROR(NUMBERVALUE(CriteriTecnici!$M5609,".",","),IFERROR(NUMBERVALUE(CriteriTecnici!$M5609,",","."),0))),4)&amp;""),",",".")&amp;", "&amp;CHAR(34)&amp;"rawScore"&amp;CHAR(34)&amp;": "&amp;SUBSTITUTE(TRIM(ROUND(IFERROR(CriteriTecnici!$O5609*1,IFERROR(NUMBERVALUE(CriteriTecnici!$O5609,".",","),IFERROR(NUMBERVALUE(CriteriTecnici!$O5609,",","."),0))),4)&amp;""),",",".")&amp;CHAR(125)&amp;IF(TRUE,",",""))</f>
        <v/>
      </c>
    </row>
    <row r="5830">
      <c r="A5830" s="38">
        <f>IF(CriteriTecnici!$A5610="","","    "&amp;CHAR(123)&amp;CHAR(34)&amp;"bidderId"&amp;CHAR(34)&amp;": "&amp;CHAR(34)&amp;SUBSTITUTE(CriteriTecnici!$A5610,CHAR(34),"'")&amp;CHAR(34)&amp;", "&amp;CHAR(34)&amp;"lotId"&amp;CHAR(34)&amp;": "&amp;CHAR(34)&amp;SUBSTITUTE(CriteriTecnici!$C5610,CHAR(34),"'")&amp;CHAR(34)&amp;", "&amp;CHAR(34)&amp;"criterionId"&amp;CHAR(34)&amp;": "&amp;CHAR(34)&amp;SUBSTITUTE(CriteriTecnici!$D5610,CHAR(34),"'")&amp;CHAR(34)&amp;", "&amp;CHAR(34)&amp;"kind"&amp;CHAR(34)&amp;": "&amp;CHAR(34)&amp;SUBSTITUTE(CriteriTecnici!$F5610,CHAR(34),"'")&amp;CHAR(34)&amp;", "&amp;CHAR(34)&amp;"value"&amp;CHAR(34)&amp;": "&amp;SUBSTITUTE(TRIM(ROUND(IFERROR(CriteriTecnici!$N5610*1,IFERROR(NUMBERVALUE(CriteriTecnici!$N5610,".",","),IFERROR(NUMBERVALUE(CriteriTecnici!$N5610,",","."),0))),4)&amp;""),",",".")&amp;", "&amp;CHAR(34)&amp;"numerator"&amp;CHAR(34)&amp;": "&amp;SUBSTITUTE(TRIM(ROUND(IFERROR(CriteriTecnici!$K5610*1,IFERROR(NUMBERVALUE(CriteriTecnici!$K5610,".",","),IFERROR(NUMBERVALUE(CriteriTecnici!$K5610,",","."),0))),4)&amp;""),",",".")&amp;", "&amp;CHAR(34)&amp;"denominator"&amp;CHAR(34)&amp;": "&amp;SUBSTITUTE(TRIM(ROUND(IFERROR(CriteriTecnici!$L5610*1,IFERROR(NUMBERVALUE(CriteriTecnici!$L5610,".",","),IFERROR(NUMBERVALUE(CriteriTecnici!$L5610,",","."),0))),4)&amp;""),",",".")&amp;", "&amp;CHAR(34)&amp;"flag"&amp;CHAR(34)&amp;": "&amp;SUBSTITUTE(TRIM(ROUND(IFERROR(CriteriTecnici!$M5610*1,IFERROR(NUMBERVALUE(CriteriTecnici!$M5610,".",","),IFERROR(NUMBERVALUE(CriteriTecnici!$M5610,",","."),0))),4)&amp;""),",",".")&amp;", "&amp;CHAR(34)&amp;"rawScore"&amp;CHAR(34)&amp;": "&amp;SUBSTITUTE(TRIM(ROUND(IFERROR(CriteriTecnici!$O5610*1,IFERROR(NUMBERVALUE(CriteriTecnici!$O5610,".",","),IFERROR(NUMBERVALUE(CriteriTecnici!$O5610,",","."),0))),4)&amp;""),",",".")&amp;CHAR(125)&amp;IF(TRUE,",",""))</f>
        <v/>
      </c>
    </row>
    <row r="5831">
      <c r="A5831" s="38">
        <f>IF(CriteriTecnici!$A5611="","","    "&amp;CHAR(123)&amp;CHAR(34)&amp;"bidderId"&amp;CHAR(34)&amp;": "&amp;CHAR(34)&amp;SUBSTITUTE(CriteriTecnici!$A5611,CHAR(34),"'")&amp;CHAR(34)&amp;", "&amp;CHAR(34)&amp;"lotId"&amp;CHAR(34)&amp;": "&amp;CHAR(34)&amp;SUBSTITUTE(CriteriTecnici!$C5611,CHAR(34),"'")&amp;CHAR(34)&amp;", "&amp;CHAR(34)&amp;"criterionId"&amp;CHAR(34)&amp;": "&amp;CHAR(34)&amp;SUBSTITUTE(CriteriTecnici!$D5611,CHAR(34),"'")&amp;CHAR(34)&amp;", "&amp;CHAR(34)&amp;"kind"&amp;CHAR(34)&amp;": "&amp;CHAR(34)&amp;SUBSTITUTE(CriteriTecnici!$F5611,CHAR(34),"'")&amp;CHAR(34)&amp;", "&amp;CHAR(34)&amp;"value"&amp;CHAR(34)&amp;": "&amp;SUBSTITUTE(TRIM(ROUND(IFERROR(CriteriTecnici!$N5611*1,IFERROR(NUMBERVALUE(CriteriTecnici!$N5611,".",","),IFERROR(NUMBERVALUE(CriteriTecnici!$N5611,",","."),0))),4)&amp;""),",",".")&amp;", "&amp;CHAR(34)&amp;"numerator"&amp;CHAR(34)&amp;": "&amp;SUBSTITUTE(TRIM(ROUND(IFERROR(CriteriTecnici!$K5611*1,IFERROR(NUMBERVALUE(CriteriTecnici!$K5611,".",","),IFERROR(NUMBERVALUE(CriteriTecnici!$K5611,",","."),0))),4)&amp;""),",",".")&amp;", "&amp;CHAR(34)&amp;"denominator"&amp;CHAR(34)&amp;": "&amp;SUBSTITUTE(TRIM(ROUND(IFERROR(CriteriTecnici!$L5611*1,IFERROR(NUMBERVALUE(CriteriTecnici!$L5611,".",","),IFERROR(NUMBERVALUE(CriteriTecnici!$L5611,",","."),0))),4)&amp;""),",",".")&amp;", "&amp;CHAR(34)&amp;"flag"&amp;CHAR(34)&amp;": "&amp;SUBSTITUTE(TRIM(ROUND(IFERROR(CriteriTecnici!$M5611*1,IFERROR(NUMBERVALUE(CriteriTecnici!$M5611,".",","),IFERROR(NUMBERVALUE(CriteriTecnici!$M5611,",","."),0))),4)&amp;""),",",".")&amp;", "&amp;CHAR(34)&amp;"rawScore"&amp;CHAR(34)&amp;": "&amp;SUBSTITUTE(TRIM(ROUND(IFERROR(CriteriTecnici!$O5611*1,IFERROR(NUMBERVALUE(CriteriTecnici!$O5611,".",","),IFERROR(NUMBERVALUE(CriteriTecnici!$O5611,",","."),0))),4)&amp;""),",",".")&amp;CHAR(125)&amp;IF(TRUE,",",""))</f>
        <v/>
      </c>
    </row>
    <row r="5832">
      <c r="A5832" s="38">
        <f>IF(CriteriTecnici!$A5612="","","    "&amp;CHAR(123)&amp;CHAR(34)&amp;"bidderId"&amp;CHAR(34)&amp;": "&amp;CHAR(34)&amp;SUBSTITUTE(CriteriTecnici!$A5612,CHAR(34),"'")&amp;CHAR(34)&amp;", "&amp;CHAR(34)&amp;"lotId"&amp;CHAR(34)&amp;": "&amp;CHAR(34)&amp;SUBSTITUTE(CriteriTecnici!$C5612,CHAR(34),"'")&amp;CHAR(34)&amp;", "&amp;CHAR(34)&amp;"criterionId"&amp;CHAR(34)&amp;": "&amp;CHAR(34)&amp;SUBSTITUTE(CriteriTecnici!$D5612,CHAR(34),"'")&amp;CHAR(34)&amp;", "&amp;CHAR(34)&amp;"kind"&amp;CHAR(34)&amp;": "&amp;CHAR(34)&amp;SUBSTITUTE(CriteriTecnici!$F5612,CHAR(34),"'")&amp;CHAR(34)&amp;", "&amp;CHAR(34)&amp;"value"&amp;CHAR(34)&amp;": "&amp;SUBSTITUTE(TRIM(ROUND(IFERROR(CriteriTecnici!$N5612*1,IFERROR(NUMBERVALUE(CriteriTecnici!$N5612,".",","),IFERROR(NUMBERVALUE(CriteriTecnici!$N5612,",","."),0))),4)&amp;""),",",".")&amp;", "&amp;CHAR(34)&amp;"numerator"&amp;CHAR(34)&amp;": "&amp;SUBSTITUTE(TRIM(ROUND(IFERROR(CriteriTecnici!$K5612*1,IFERROR(NUMBERVALUE(CriteriTecnici!$K5612,".",","),IFERROR(NUMBERVALUE(CriteriTecnici!$K5612,",","."),0))),4)&amp;""),",",".")&amp;", "&amp;CHAR(34)&amp;"denominator"&amp;CHAR(34)&amp;": "&amp;SUBSTITUTE(TRIM(ROUND(IFERROR(CriteriTecnici!$L5612*1,IFERROR(NUMBERVALUE(CriteriTecnici!$L5612,".",","),IFERROR(NUMBERVALUE(CriteriTecnici!$L5612,",","."),0))),4)&amp;""),",",".")&amp;", "&amp;CHAR(34)&amp;"flag"&amp;CHAR(34)&amp;": "&amp;SUBSTITUTE(TRIM(ROUND(IFERROR(CriteriTecnici!$M5612*1,IFERROR(NUMBERVALUE(CriteriTecnici!$M5612,".",","),IFERROR(NUMBERVALUE(CriteriTecnici!$M5612,",","."),0))),4)&amp;""),",",".")&amp;", "&amp;CHAR(34)&amp;"rawScore"&amp;CHAR(34)&amp;": "&amp;SUBSTITUTE(TRIM(ROUND(IFERROR(CriteriTecnici!$O5612*1,IFERROR(NUMBERVALUE(CriteriTecnici!$O5612,".",","),IFERROR(NUMBERVALUE(CriteriTecnici!$O5612,",","."),0))),4)&amp;""),",",".")&amp;CHAR(125)&amp;IF(TRUE,",",""))</f>
        <v/>
      </c>
    </row>
    <row r="5833">
      <c r="A5833" s="38">
        <f>IF(CriteriTecnici!$A5613="","","    "&amp;CHAR(123)&amp;CHAR(34)&amp;"bidderId"&amp;CHAR(34)&amp;": "&amp;CHAR(34)&amp;SUBSTITUTE(CriteriTecnici!$A5613,CHAR(34),"'")&amp;CHAR(34)&amp;", "&amp;CHAR(34)&amp;"lotId"&amp;CHAR(34)&amp;": "&amp;CHAR(34)&amp;SUBSTITUTE(CriteriTecnici!$C5613,CHAR(34),"'")&amp;CHAR(34)&amp;", "&amp;CHAR(34)&amp;"criterionId"&amp;CHAR(34)&amp;": "&amp;CHAR(34)&amp;SUBSTITUTE(CriteriTecnici!$D5613,CHAR(34),"'")&amp;CHAR(34)&amp;", "&amp;CHAR(34)&amp;"kind"&amp;CHAR(34)&amp;": "&amp;CHAR(34)&amp;SUBSTITUTE(CriteriTecnici!$F5613,CHAR(34),"'")&amp;CHAR(34)&amp;", "&amp;CHAR(34)&amp;"value"&amp;CHAR(34)&amp;": "&amp;SUBSTITUTE(TRIM(ROUND(IFERROR(CriteriTecnici!$N5613*1,IFERROR(NUMBERVALUE(CriteriTecnici!$N5613,".",","),IFERROR(NUMBERVALUE(CriteriTecnici!$N5613,",","."),0))),4)&amp;""),",",".")&amp;", "&amp;CHAR(34)&amp;"numerator"&amp;CHAR(34)&amp;": "&amp;SUBSTITUTE(TRIM(ROUND(IFERROR(CriteriTecnici!$K5613*1,IFERROR(NUMBERVALUE(CriteriTecnici!$K5613,".",","),IFERROR(NUMBERVALUE(CriteriTecnici!$K5613,",","."),0))),4)&amp;""),",",".")&amp;", "&amp;CHAR(34)&amp;"denominator"&amp;CHAR(34)&amp;": "&amp;SUBSTITUTE(TRIM(ROUND(IFERROR(CriteriTecnici!$L5613*1,IFERROR(NUMBERVALUE(CriteriTecnici!$L5613,".",","),IFERROR(NUMBERVALUE(CriteriTecnici!$L5613,",","."),0))),4)&amp;""),",",".")&amp;", "&amp;CHAR(34)&amp;"flag"&amp;CHAR(34)&amp;": "&amp;SUBSTITUTE(TRIM(ROUND(IFERROR(CriteriTecnici!$M5613*1,IFERROR(NUMBERVALUE(CriteriTecnici!$M5613,".",","),IFERROR(NUMBERVALUE(CriteriTecnici!$M5613,",","."),0))),4)&amp;""),",",".")&amp;", "&amp;CHAR(34)&amp;"rawScore"&amp;CHAR(34)&amp;": "&amp;SUBSTITUTE(TRIM(ROUND(IFERROR(CriteriTecnici!$O5613*1,IFERROR(NUMBERVALUE(CriteriTecnici!$O5613,".",","),IFERROR(NUMBERVALUE(CriteriTecnici!$O5613,",","."),0))),4)&amp;""),",",".")&amp;CHAR(125)&amp;IF(TRUE,",",""))</f>
        <v/>
      </c>
    </row>
    <row r="5834">
      <c r="A5834" s="38">
        <f>IF(CriteriTecnici!$A5614="","","    "&amp;CHAR(123)&amp;CHAR(34)&amp;"bidderId"&amp;CHAR(34)&amp;": "&amp;CHAR(34)&amp;SUBSTITUTE(CriteriTecnici!$A5614,CHAR(34),"'")&amp;CHAR(34)&amp;", "&amp;CHAR(34)&amp;"lotId"&amp;CHAR(34)&amp;": "&amp;CHAR(34)&amp;SUBSTITUTE(CriteriTecnici!$C5614,CHAR(34),"'")&amp;CHAR(34)&amp;", "&amp;CHAR(34)&amp;"criterionId"&amp;CHAR(34)&amp;": "&amp;CHAR(34)&amp;SUBSTITUTE(CriteriTecnici!$D5614,CHAR(34),"'")&amp;CHAR(34)&amp;", "&amp;CHAR(34)&amp;"kind"&amp;CHAR(34)&amp;": "&amp;CHAR(34)&amp;SUBSTITUTE(CriteriTecnici!$F5614,CHAR(34),"'")&amp;CHAR(34)&amp;", "&amp;CHAR(34)&amp;"value"&amp;CHAR(34)&amp;": "&amp;SUBSTITUTE(TRIM(ROUND(IFERROR(CriteriTecnici!$N5614*1,IFERROR(NUMBERVALUE(CriteriTecnici!$N5614,".",","),IFERROR(NUMBERVALUE(CriteriTecnici!$N5614,",","."),0))),4)&amp;""),",",".")&amp;", "&amp;CHAR(34)&amp;"numerator"&amp;CHAR(34)&amp;": "&amp;SUBSTITUTE(TRIM(ROUND(IFERROR(CriteriTecnici!$K5614*1,IFERROR(NUMBERVALUE(CriteriTecnici!$K5614,".",","),IFERROR(NUMBERVALUE(CriteriTecnici!$K5614,",","."),0))),4)&amp;""),",",".")&amp;", "&amp;CHAR(34)&amp;"denominator"&amp;CHAR(34)&amp;": "&amp;SUBSTITUTE(TRIM(ROUND(IFERROR(CriteriTecnici!$L5614*1,IFERROR(NUMBERVALUE(CriteriTecnici!$L5614,".",","),IFERROR(NUMBERVALUE(CriteriTecnici!$L5614,",","."),0))),4)&amp;""),",",".")&amp;", "&amp;CHAR(34)&amp;"flag"&amp;CHAR(34)&amp;": "&amp;SUBSTITUTE(TRIM(ROUND(IFERROR(CriteriTecnici!$M5614*1,IFERROR(NUMBERVALUE(CriteriTecnici!$M5614,".",","),IFERROR(NUMBERVALUE(CriteriTecnici!$M5614,",","."),0))),4)&amp;""),",",".")&amp;", "&amp;CHAR(34)&amp;"rawScore"&amp;CHAR(34)&amp;": "&amp;SUBSTITUTE(TRIM(ROUND(IFERROR(CriteriTecnici!$O5614*1,IFERROR(NUMBERVALUE(CriteriTecnici!$O5614,".",","),IFERROR(NUMBERVALUE(CriteriTecnici!$O5614,",","."),0))),4)&amp;""),",",".")&amp;CHAR(125)&amp;IF(TRUE,",",""))</f>
        <v/>
      </c>
    </row>
    <row r="5835">
      <c r="A5835" s="38">
        <f>IF(CriteriTecnici!$A5615="","","    "&amp;CHAR(123)&amp;CHAR(34)&amp;"bidderId"&amp;CHAR(34)&amp;": "&amp;CHAR(34)&amp;SUBSTITUTE(CriteriTecnici!$A5615,CHAR(34),"'")&amp;CHAR(34)&amp;", "&amp;CHAR(34)&amp;"lotId"&amp;CHAR(34)&amp;": "&amp;CHAR(34)&amp;SUBSTITUTE(CriteriTecnici!$C5615,CHAR(34),"'")&amp;CHAR(34)&amp;", "&amp;CHAR(34)&amp;"criterionId"&amp;CHAR(34)&amp;": "&amp;CHAR(34)&amp;SUBSTITUTE(CriteriTecnici!$D5615,CHAR(34),"'")&amp;CHAR(34)&amp;", "&amp;CHAR(34)&amp;"kind"&amp;CHAR(34)&amp;": "&amp;CHAR(34)&amp;SUBSTITUTE(CriteriTecnici!$F5615,CHAR(34),"'")&amp;CHAR(34)&amp;", "&amp;CHAR(34)&amp;"value"&amp;CHAR(34)&amp;": "&amp;SUBSTITUTE(TRIM(ROUND(IFERROR(CriteriTecnici!$N5615*1,IFERROR(NUMBERVALUE(CriteriTecnici!$N5615,".",","),IFERROR(NUMBERVALUE(CriteriTecnici!$N5615,",","."),0))),4)&amp;""),",",".")&amp;", "&amp;CHAR(34)&amp;"numerator"&amp;CHAR(34)&amp;": "&amp;SUBSTITUTE(TRIM(ROUND(IFERROR(CriteriTecnici!$K5615*1,IFERROR(NUMBERVALUE(CriteriTecnici!$K5615,".",","),IFERROR(NUMBERVALUE(CriteriTecnici!$K5615,",","."),0))),4)&amp;""),",",".")&amp;", "&amp;CHAR(34)&amp;"denominator"&amp;CHAR(34)&amp;": "&amp;SUBSTITUTE(TRIM(ROUND(IFERROR(CriteriTecnici!$L5615*1,IFERROR(NUMBERVALUE(CriteriTecnici!$L5615,".",","),IFERROR(NUMBERVALUE(CriteriTecnici!$L5615,",","."),0))),4)&amp;""),",",".")&amp;", "&amp;CHAR(34)&amp;"flag"&amp;CHAR(34)&amp;": "&amp;SUBSTITUTE(TRIM(ROUND(IFERROR(CriteriTecnici!$M5615*1,IFERROR(NUMBERVALUE(CriteriTecnici!$M5615,".",","),IFERROR(NUMBERVALUE(CriteriTecnici!$M5615,",","."),0))),4)&amp;""),",",".")&amp;", "&amp;CHAR(34)&amp;"rawScore"&amp;CHAR(34)&amp;": "&amp;SUBSTITUTE(TRIM(ROUND(IFERROR(CriteriTecnici!$O5615*1,IFERROR(NUMBERVALUE(CriteriTecnici!$O5615,".",","),IFERROR(NUMBERVALUE(CriteriTecnici!$O5615,",","."),0))),4)&amp;""),",",".")&amp;CHAR(125)&amp;IF(COUNTA(Offerte!$A183:$A$200)&gt;0,",",""))</f>
        <v/>
      </c>
    </row>
    <row r="5836">
      <c r="A5836" s="38">
        <f>IF(CriteriTecnici!$A5616="","","    "&amp;CHAR(123)&amp;CHAR(34)&amp;"bidderId"&amp;CHAR(34)&amp;": "&amp;CHAR(34)&amp;SUBSTITUTE(CriteriTecnici!$A5616,CHAR(34),"'")&amp;CHAR(34)&amp;", "&amp;CHAR(34)&amp;"lotId"&amp;CHAR(34)&amp;": "&amp;CHAR(34)&amp;SUBSTITUTE(CriteriTecnici!$C5616,CHAR(34),"'")&amp;CHAR(34)&amp;", "&amp;CHAR(34)&amp;"criterionId"&amp;CHAR(34)&amp;": "&amp;CHAR(34)&amp;SUBSTITUTE(CriteriTecnici!$D5616,CHAR(34),"'")&amp;CHAR(34)&amp;", "&amp;CHAR(34)&amp;"kind"&amp;CHAR(34)&amp;": "&amp;CHAR(34)&amp;SUBSTITUTE(CriteriTecnici!$F5616,CHAR(34),"'")&amp;CHAR(34)&amp;", "&amp;CHAR(34)&amp;"value"&amp;CHAR(34)&amp;": "&amp;SUBSTITUTE(TRIM(ROUND(IFERROR(CriteriTecnici!$N5616*1,IFERROR(NUMBERVALUE(CriteriTecnici!$N5616,".",","),IFERROR(NUMBERVALUE(CriteriTecnici!$N5616,",","."),0))),4)&amp;""),",",".")&amp;", "&amp;CHAR(34)&amp;"numerator"&amp;CHAR(34)&amp;": "&amp;SUBSTITUTE(TRIM(ROUND(IFERROR(CriteriTecnici!$K5616*1,IFERROR(NUMBERVALUE(CriteriTecnici!$K5616,".",","),IFERROR(NUMBERVALUE(CriteriTecnici!$K5616,",","."),0))),4)&amp;""),",",".")&amp;", "&amp;CHAR(34)&amp;"denominator"&amp;CHAR(34)&amp;": "&amp;SUBSTITUTE(TRIM(ROUND(IFERROR(CriteriTecnici!$L5616*1,IFERROR(NUMBERVALUE(CriteriTecnici!$L5616,".",","),IFERROR(NUMBERVALUE(CriteriTecnici!$L5616,",","."),0))),4)&amp;""),",",".")&amp;", "&amp;CHAR(34)&amp;"flag"&amp;CHAR(34)&amp;": "&amp;SUBSTITUTE(TRIM(ROUND(IFERROR(CriteriTecnici!$M5616*1,IFERROR(NUMBERVALUE(CriteriTecnici!$M5616,".",","),IFERROR(NUMBERVALUE(CriteriTecnici!$M5616,",","."),0))),4)&amp;""),",",".")&amp;", "&amp;CHAR(34)&amp;"rawScore"&amp;CHAR(34)&amp;": "&amp;SUBSTITUTE(TRIM(ROUND(IFERROR(CriteriTecnici!$O5616*1,IFERROR(NUMBERVALUE(CriteriTecnici!$O5616,".",","),IFERROR(NUMBERVALUE(CriteriTecnici!$O5616,",","."),0))),4)&amp;""),",",".")&amp;CHAR(125)&amp;IF(TRUE,",",""))</f>
        <v/>
      </c>
    </row>
    <row r="5837">
      <c r="A5837" s="38">
        <f>IF(CriteriTecnici!$A5617="","","    "&amp;CHAR(123)&amp;CHAR(34)&amp;"bidderId"&amp;CHAR(34)&amp;": "&amp;CHAR(34)&amp;SUBSTITUTE(CriteriTecnici!$A5617,CHAR(34),"'")&amp;CHAR(34)&amp;", "&amp;CHAR(34)&amp;"lotId"&amp;CHAR(34)&amp;": "&amp;CHAR(34)&amp;SUBSTITUTE(CriteriTecnici!$C5617,CHAR(34),"'")&amp;CHAR(34)&amp;", "&amp;CHAR(34)&amp;"criterionId"&amp;CHAR(34)&amp;": "&amp;CHAR(34)&amp;SUBSTITUTE(CriteriTecnici!$D5617,CHAR(34),"'")&amp;CHAR(34)&amp;", "&amp;CHAR(34)&amp;"kind"&amp;CHAR(34)&amp;": "&amp;CHAR(34)&amp;SUBSTITUTE(CriteriTecnici!$F5617,CHAR(34),"'")&amp;CHAR(34)&amp;", "&amp;CHAR(34)&amp;"value"&amp;CHAR(34)&amp;": "&amp;SUBSTITUTE(TRIM(ROUND(IFERROR(CriteriTecnici!$N5617*1,IFERROR(NUMBERVALUE(CriteriTecnici!$N5617,".",","),IFERROR(NUMBERVALUE(CriteriTecnici!$N5617,",","."),0))),4)&amp;""),",",".")&amp;", "&amp;CHAR(34)&amp;"numerator"&amp;CHAR(34)&amp;": "&amp;SUBSTITUTE(TRIM(ROUND(IFERROR(CriteriTecnici!$K5617*1,IFERROR(NUMBERVALUE(CriteriTecnici!$K5617,".",","),IFERROR(NUMBERVALUE(CriteriTecnici!$K5617,",","."),0))),4)&amp;""),",",".")&amp;", "&amp;CHAR(34)&amp;"denominator"&amp;CHAR(34)&amp;": "&amp;SUBSTITUTE(TRIM(ROUND(IFERROR(CriteriTecnici!$L5617*1,IFERROR(NUMBERVALUE(CriteriTecnici!$L5617,".",","),IFERROR(NUMBERVALUE(CriteriTecnici!$L5617,",","."),0))),4)&amp;""),",",".")&amp;", "&amp;CHAR(34)&amp;"flag"&amp;CHAR(34)&amp;": "&amp;SUBSTITUTE(TRIM(ROUND(IFERROR(CriteriTecnici!$M5617*1,IFERROR(NUMBERVALUE(CriteriTecnici!$M5617,".",","),IFERROR(NUMBERVALUE(CriteriTecnici!$M5617,",","."),0))),4)&amp;""),",",".")&amp;", "&amp;CHAR(34)&amp;"rawScore"&amp;CHAR(34)&amp;": "&amp;SUBSTITUTE(TRIM(ROUND(IFERROR(CriteriTecnici!$O5617*1,IFERROR(NUMBERVALUE(CriteriTecnici!$O5617,".",","),IFERROR(NUMBERVALUE(CriteriTecnici!$O5617,",","."),0))),4)&amp;""),",",".")&amp;CHAR(125)&amp;IF(TRUE,",",""))</f>
        <v/>
      </c>
    </row>
    <row r="5838">
      <c r="A5838" s="38">
        <f>IF(CriteriTecnici!$A5618="","","    "&amp;CHAR(123)&amp;CHAR(34)&amp;"bidderId"&amp;CHAR(34)&amp;": "&amp;CHAR(34)&amp;SUBSTITUTE(CriteriTecnici!$A5618,CHAR(34),"'")&amp;CHAR(34)&amp;", "&amp;CHAR(34)&amp;"lotId"&amp;CHAR(34)&amp;": "&amp;CHAR(34)&amp;SUBSTITUTE(CriteriTecnici!$C5618,CHAR(34),"'")&amp;CHAR(34)&amp;", "&amp;CHAR(34)&amp;"criterionId"&amp;CHAR(34)&amp;": "&amp;CHAR(34)&amp;SUBSTITUTE(CriteriTecnici!$D5618,CHAR(34),"'")&amp;CHAR(34)&amp;", "&amp;CHAR(34)&amp;"kind"&amp;CHAR(34)&amp;": "&amp;CHAR(34)&amp;SUBSTITUTE(CriteriTecnici!$F5618,CHAR(34),"'")&amp;CHAR(34)&amp;", "&amp;CHAR(34)&amp;"value"&amp;CHAR(34)&amp;": "&amp;SUBSTITUTE(TRIM(ROUND(IFERROR(CriteriTecnici!$N5618*1,IFERROR(NUMBERVALUE(CriteriTecnici!$N5618,".",","),IFERROR(NUMBERVALUE(CriteriTecnici!$N5618,",","."),0))),4)&amp;""),",",".")&amp;", "&amp;CHAR(34)&amp;"numerator"&amp;CHAR(34)&amp;": "&amp;SUBSTITUTE(TRIM(ROUND(IFERROR(CriteriTecnici!$K5618*1,IFERROR(NUMBERVALUE(CriteriTecnici!$K5618,".",","),IFERROR(NUMBERVALUE(CriteriTecnici!$K5618,",","."),0))),4)&amp;""),",",".")&amp;", "&amp;CHAR(34)&amp;"denominator"&amp;CHAR(34)&amp;": "&amp;SUBSTITUTE(TRIM(ROUND(IFERROR(CriteriTecnici!$L5618*1,IFERROR(NUMBERVALUE(CriteriTecnici!$L5618,".",","),IFERROR(NUMBERVALUE(CriteriTecnici!$L5618,",","."),0))),4)&amp;""),",",".")&amp;", "&amp;CHAR(34)&amp;"flag"&amp;CHAR(34)&amp;": "&amp;SUBSTITUTE(TRIM(ROUND(IFERROR(CriteriTecnici!$M5618*1,IFERROR(NUMBERVALUE(CriteriTecnici!$M5618,".",","),IFERROR(NUMBERVALUE(CriteriTecnici!$M5618,",","."),0))),4)&amp;""),",",".")&amp;", "&amp;CHAR(34)&amp;"rawScore"&amp;CHAR(34)&amp;": "&amp;SUBSTITUTE(TRIM(ROUND(IFERROR(CriteriTecnici!$O5618*1,IFERROR(NUMBERVALUE(CriteriTecnici!$O5618,".",","),IFERROR(NUMBERVALUE(CriteriTecnici!$O5618,",","."),0))),4)&amp;""),",",".")&amp;CHAR(125)&amp;IF(TRUE,",",""))</f>
        <v/>
      </c>
    </row>
    <row r="5839">
      <c r="A5839" s="38">
        <f>IF(CriteriTecnici!$A5619="","","    "&amp;CHAR(123)&amp;CHAR(34)&amp;"bidderId"&amp;CHAR(34)&amp;": "&amp;CHAR(34)&amp;SUBSTITUTE(CriteriTecnici!$A5619,CHAR(34),"'")&amp;CHAR(34)&amp;", "&amp;CHAR(34)&amp;"lotId"&amp;CHAR(34)&amp;": "&amp;CHAR(34)&amp;SUBSTITUTE(CriteriTecnici!$C5619,CHAR(34),"'")&amp;CHAR(34)&amp;", "&amp;CHAR(34)&amp;"criterionId"&amp;CHAR(34)&amp;": "&amp;CHAR(34)&amp;SUBSTITUTE(CriteriTecnici!$D5619,CHAR(34),"'")&amp;CHAR(34)&amp;", "&amp;CHAR(34)&amp;"kind"&amp;CHAR(34)&amp;": "&amp;CHAR(34)&amp;SUBSTITUTE(CriteriTecnici!$F5619,CHAR(34),"'")&amp;CHAR(34)&amp;", "&amp;CHAR(34)&amp;"value"&amp;CHAR(34)&amp;": "&amp;SUBSTITUTE(TRIM(ROUND(IFERROR(CriteriTecnici!$N5619*1,IFERROR(NUMBERVALUE(CriteriTecnici!$N5619,".",","),IFERROR(NUMBERVALUE(CriteriTecnici!$N5619,",","."),0))),4)&amp;""),",",".")&amp;", "&amp;CHAR(34)&amp;"numerator"&amp;CHAR(34)&amp;": "&amp;SUBSTITUTE(TRIM(ROUND(IFERROR(CriteriTecnici!$K5619*1,IFERROR(NUMBERVALUE(CriteriTecnici!$K5619,".",","),IFERROR(NUMBERVALUE(CriteriTecnici!$K5619,",","."),0))),4)&amp;""),",",".")&amp;", "&amp;CHAR(34)&amp;"denominator"&amp;CHAR(34)&amp;": "&amp;SUBSTITUTE(TRIM(ROUND(IFERROR(CriteriTecnici!$L5619*1,IFERROR(NUMBERVALUE(CriteriTecnici!$L5619,".",","),IFERROR(NUMBERVALUE(CriteriTecnici!$L5619,",","."),0))),4)&amp;""),",",".")&amp;", "&amp;CHAR(34)&amp;"flag"&amp;CHAR(34)&amp;": "&amp;SUBSTITUTE(TRIM(ROUND(IFERROR(CriteriTecnici!$M5619*1,IFERROR(NUMBERVALUE(CriteriTecnici!$M5619,".",","),IFERROR(NUMBERVALUE(CriteriTecnici!$M5619,",","."),0))),4)&amp;""),",",".")&amp;", "&amp;CHAR(34)&amp;"rawScore"&amp;CHAR(34)&amp;": "&amp;SUBSTITUTE(TRIM(ROUND(IFERROR(CriteriTecnici!$O5619*1,IFERROR(NUMBERVALUE(CriteriTecnici!$O5619,".",","),IFERROR(NUMBERVALUE(CriteriTecnici!$O5619,",","."),0))),4)&amp;""),",",".")&amp;CHAR(125)&amp;IF(TRUE,",",""))</f>
        <v/>
      </c>
    </row>
    <row r="5840">
      <c r="A5840" s="38">
        <f>IF(CriteriTecnici!$A5620="","","    "&amp;CHAR(123)&amp;CHAR(34)&amp;"bidderId"&amp;CHAR(34)&amp;": "&amp;CHAR(34)&amp;SUBSTITUTE(CriteriTecnici!$A5620,CHAR(34),"'")&amp;CHAR(34)&amp;", "&amp;CHAR(34)&amp;"lotId"&amp;CHAR(34)&amp;": "&amp;CHAR(34)&amp;SUBSTITUTE(CriteriTecnici!$C5620,CHAR(34),"'")&amp;CHAR(34)&amp;", "&amp;CHAR(34)&amp;"criterionId"&amp;CHAR(34)&amp;": "&amp;CHAR(34)&amp;SUBSTITUTE(CriteriTecnici!$D5620,CHAR(34),"'")&amp;CHAR(34)&amp;", "&amp;CHAR(34)&amp;"kind"&amp;CHAR(34)&amp;": "&amp;CHAR(34)&amp;SUBSTITUTE(CriteriTecnici!$F5620,CHAR(34),"'")&amp;CHAR(34)&amp;", "&amp;CHAR(34)&amp;"value"&amp;CHAR(34)&amp;": "&amp;SUBSTITUTE(TRIM(ROUND(IFERROR(CriteriTecnici!$N5620*1,IFERROR(NUMBERVALUE(CriteriTecnici!$N5620,".",","),IFERROR(NUMBERVALUE(CriteriTecnici!$N5620,",","."),0))),4)&amp;""),",",".")&amp;", "&amp;CHAR(34)&amp;"numerator"&amp;CHAR(34)&amp;": "&amp;SUBSTITUTE(TRIM(ROUND(IFERROR(CriteriTecnici!$K5620*1,IFERROR(NUMBERVALUE(CriteriTecnici!$K5620,".",","),IFERROR(NUMBERVALUE(CriteriTecnici!$K5620,",","."),0))),4)&amp;""),",",".")&amp;", "&amp;CHAR(34)&amp;"denominator"&amp;CHAR(34)&amp;": "&amp;SUBSTITUTE(TRIM(ROUND(IFERROR(CriteriTecnici!$L5620*1,IFERROR(NUMBERVALUE(CriteriTecnici!$L5620,".",","),IFERROR(NUMBERVALUE(CriteriTecnici!$L5620,",","."),0))),4)&amp;""),",",".")&amp;", "&amp;CHAR(34)&amp;"flag"&amp;CHAR(34)&amp;": "&amp;SUBSTITUTE(TRIM(ROUND(IFERROR(CriteriTecnici!$M5620*1,IFERROR(NUMBERVALUE(CriteriTecnici!$M5620,".",","),IFERROR(NUMBERVALUE(CriteriTecnici!$M5620,",","."),0))),4)&amp;""),",",".")&amp;", "&amp;CHAR(34)&amp;"rawScore"&amp;CHAR(34)&amp;": "&amp;SUBSTITUTE(TRIM(ROUND(IFERROR(CriteriTecnici!$O5620*1,IFERROR(NUMBERVALUE(CriteriTecnici!$O5620,".",","),IFERROR(NUMBERVALUE(CriteriTecnici!$O5620,",","."),0))),4)&amp;""),",",".")&amp;CHAR(125)&amp;IF(TRUE,",",""))</f>
        <v/>
      </c>
    </row>
    <row r="5841">
      <c r="A5841" s="38">
        <f>IF(CriteriTecnici!$A5621="","","    "&amp;CHAR(123)&amp;CHAR(34)&amp;"bidderId"&amp;CHAR(34)&amp;": "&amp;CHAR(34)&amp;SUBSTITUTE(CriteriTecnici!$A5621,CHAR(34),"'")&amp;CHAR(34)&amp;", "&amp;CHAR(34)&amp;"lotId"&amp;CHAR(34)&amp;": "&amp;CHAR(34)&amp;SUBSTITUTE(CriteriTecnici!$C5621,CHAR(34),"'")&amp;CHAR(34)&amp;", "&amp;CHAR(34)&amp;"criterionId"&amp;CHAR(34)&amp;": "&amp;CHAR(34)&amp;SUBSTITUTE(CriteriTecnici!$D5621,CHAR(34),"'")&amp;CHAR(34)&amp;", "&amp;CHAR(34)&amp;"kind"&amp;CHAR(34)&amp;": "&amp;CHAR(34)&amp;SUBSTITUTE(CriteriTecnici!$F5621,CHAR(34),"'")&amp;CHAR(34)&amp;", "&amp;CHAR(34)&amp;"value"&amp;CHAR(34)&amp;": "&amp;SUBSTITUTE(TRIM(ROUND(IFERROR(CriteriTecnici!$N5621*1,IFERROR(NUMBERVALUE(CriteriTecnici!$N5621,".",","),IFERROR(NUMBERVALUE(CriteriTecnici!$N5621,",","."),0))),4)&amp;""),",",".")&amp;", "&amp;CHAR(34)&amp;"numerator"&amp;CHAR(34)&amp;": "&amp;SUBSTITUTE(TRIM(ROUND(IFERROR(CriteriTecnici!$K5621*1,IFERROR(NUMBERVALUE(CriteriTecnici!$K5621,".",","),IFERROR(NUMBERVALUE(CriteriTecnici!$K5621,",","."),0))),4)&amp;""),",",".")&amp;", "&amp;CHAR(34)&amp;"denominator"&amp;CHAR(34)&amp;": "&amp;SUBSTITUTE(TRIM(ROUND(IFERROR(CriteriTecnici!$L5621*1,IFERROR(NUMBERVALUE(CriteriTecnici!$L5621,".",","),IFERROR(NUMBERVALUE(CriteriTecnici!$L5621,",","."),0))),4)&amp;""),",",".")&amp;", "&amp;CHAR(34)&amp;"flag"&amp;CHAR(34)&amp;": "&amp;SUBSTITUTE(TRIM(ROUND(IFERROR(CriteriTecnici!$M5621*1,IFERROR(NUMBERVALUE(CriteriTecnici!$M5621,".",","),IFERROR(NUMBERVALUE(CriteriTecnici!$M5621,",","."),0))),4)&amp;""),",",".")&amp;", "&amp;CHAR(34)&amp;"rawScore"&amp;CHAR(34)&amp;": "&amp;SUBSTITUTE(TRIM(ROUND(IFERROR(CriteriTecnici!$O5621*1,IFERROR(NUMBERVALUE(CriteriTecnici!$O5621,".",","),IFERROR(NUMBERVALUE(CriteriTecnici!$O5621,",","."),0))),4)&amp;""),",",".")&amp;CHAR(125)&amp;IF(TRUE,",",""))</f>
        <v/>
      </c>
    </row>
    <row r="5842">
      <c r="A5842" s="38">
        <f>IF(CriteriTecnici!$A5622="","","    "&amp;CHAR(123)&amp;CHAR(34)&amp;"bidderId"&amp;CHAR(34)&amp;": "&amp;CHAR(34)&amp;SUBSTITUTE(CriteriTecnici!$A5622,CHAR(34),"'")&amp;CHAR(34)&amp;", "&amp;CHAR(34)&amp;"lotId"&amp;CHAR(34)&amp;": "&amp;CHAR(34)&amp;SUBSTITUTE(CriteriTecnici!$C5622,CHAR(34),"'")&amp;CHAR(34)&amp;", "&amp;CHAR(34)&amp;"criterionId"&amp;CHAR(34)&amp;": "&amp;CHAR(34)&amp;SUBSTITUTE(CriteriTecnici!$D5622,CHAR(34),"'")&amp;CHAR(34)&amp;", "&amp;CHAR(34)&amp;"kind"&amp;CHAR(34)&amp;": "&amp;CHAR(34)&amp;SUBSTITUTE(CriteriTecnici!$F5622,CHAR(34),"'")&amp;CHAR(34)&amp;", "&amp;CHAR(34)&amp;"value"&amp;CHAR(34)&amp;": "&amp;SUBSTITUTE(TRIM(ROUND(IFERROR(CriteriTecnici!$N5622*1,IFERROR(NUMBERVALUE(CriteriTecnici!$N5622,".",","),IFERROR(NUMBERVALUE(CriteriTecnici!$N5622,",","."),0))),4)&amp;""),",",".")&amp;", "&amp;CHAR(34)&amp;"numerator"&amp;CHAR(34)&amp;": "&amp;SUBSTITUTE(TRIM(ROUND(IFERROR(CriteriTecnici!$K5622*1,IFERROR(NUMBERVALUE(CriteriTecnici!$K5622,".",","),IFERROR(NUMBERVALUE(CriteriTecnici!$K5622,",","."),0))),4)&amp;""),",",".")&amp;", "&amp;CHAR(34)&amp;"denominator"&amp;CHAR(34)&amp;": "&amp;SUBSTITUTE(TRIM(ROUND(IFERROR(CriteriTecnici!$L5622*1,IFERROR(NUMBERVALUE(CriteriTecnici!$L5622,".",","),IFERROR(NUMBERVALUE(CriteriTecnici!$L5622,",","."),0))),4)&amp;""),",",".")&amp;", "&amp;CHAR(34)&amp;"flag"&amp;CHAR(34)&amp;": "&amp;SUBSTITUTE(TRIM(ROUND(IFERROR(CriteriTecnici!$M5622*1,IFERROR(NUMBERVALUE(CriteriTecnici!$M5622,".",","),IFERROR(NUMBERVALUE(CriteriTecnici!$M5622,",","."),0))),4)&amp;""),",",".")&amp;", "&amp;CHAR(34)&amp;"rawScore"&amp;CHAR(34)&amp;": "&amp;SUBSTITUTE(TRIM(ROUND(IFERROR(CriteriTecnici!$O5622*1,IFERROR(NUMBERVALUE(CriteriTecnici!$O5622,".",","),IFERROR(NUMBERVALUE(CriteriTecnici!$O5622,",","."),0))),4)&amp;""),",",".")&amp;CHAR(125)&amp;IF(TRUE,",",""))</f>
        <v/>
      </c>
    </row>
    <row r="5843">
      <c r="A5843" s="38">
        <f>IF(CriteriTecnici!$A5623="","","    "&amp;CHAR(123)&amp;CHAR(34)&amp;"bidderId"&amp;CHAR(34)&amp;": "&amp;CHAR(34)&amp;SUBSTITUTE(CriteriTecnici!$A5623,CHAR(34),"'")&amp;CHAR(34)&amp;", "&amp;CHAR(34)&amp;"lotId"&amp;CHAR(34)&amp;": "&amp;CHAR(34)&amp;SUBSTITUTE(CriteriTecnici!$C5623,CHAR(34),"'")&amp;CHAR(34)&amp;", "&amp;CHAR(34)&amp;"criterionId"&amp;CHAR(34)&amp;": "&amp;CHAR(34)&amp;SUBSTITUTE(CriteriTecnici!$D5623,CHAR(34),"'")&amp;CHAR(34)&amp;", "&amp;CHAR(34)&amp;"kind"&amp;CHAR(34)&amp;": "&amp;CHAR(34)&amp;SUBSTITUTE(CriteriTecnici!$F5623,CHAR(34),"'")&amp;CHAR(34)&amp;", "&amp;CHAR(34)&amp;"value"&amp;CHAR(34)&amp;": "&amp;SUBSTITUTE(TRIM(ROUND(IFERROR(CriteriTecnici!$N5623*1,IFERROR(NUMBERVALUE(CriteriTecnici!$N5623,".",","),IFERROR(NUMBERVALUE(CriteriTecnici!$N5623,",","."),0))),4)&amp;""),",",".")&amp;", "&amp;CHAR(34)&amp;"numerator"&amp;CHAR(34)&amp;": "&amp;SUBSTITUTE(TRIM(ROUND(IFERROR(CriteriTecnici!$K5623*1,IFERROR(NUMBERVALUE(CriteriTecnici!$K5623,".",","),IFERROR(NUMBERVALUE(CriteriTecnici!$K5623,",","."),0))),4)&amp;""),",",".")&amp;", "&amp;CHAR(34)&amp;"denominator"&amp;CHAR(34)&amp;": "&amp;SUBSTITUTE(TRIM(ROUND(IFERROR(CriteriTecnici!$L5623*1,IFERROR(NUMBERVALUE(CriteriTecnici!$L5623,".",","),IFERROR(NUMBERVALUE(CriteriTecnici!$L5623,",","."),0))),4)&amp;""),",",".")&amp;", "&amp;CHAR(34)&amp;"flag"&amp;CHAR(34)&amp;": "&amp;SUBSTITUTE(TRIM(ROUND(IFERROR(CriteriTecnici!$M5623*1,IFERROR(NUMBERVALUE(CriteriTecnici!$M5623,".",","),IFERROR(NUMBERVALUE(CriteriTecnici!$M5623,",","."),0))),4)&amp;""),",",".")&amp;", "&amp;CHAR(34)&amp;"rawScore"&amp;CHAR(34)&amp;": "&amp;SUBSTITUTE(TRIM(ROUND(IFERROR(CriteriTecnici!$O5623*1,IFERROR(NUMBERVALUE(CriteriTecnici!$O5623,".",","),IFERROR(NUMBERVALUE(CriteriTecnici!$O5623,",","."),0))),4)&amp;""),",",".")&amp;CHAR(125)&amp;IF(TRUE,",",""))</f>
        <v/>
      </c>
    </row>
    <row r="5844">
      <c r="A5844" s="38">
        <f>IF(CriteriTecnici!$A5624="","","    "&amp;CHAR(123)&amp;CHAR(34)&amp;"bidderId"&amp;CHAR(34)&amp;": "&amp;CHAR(34)&amp;SUBSTITUTE(CriteriTecnici!$A5624,CHAR(34),"'")&amp;CHAR(34)&amp;", "&amp;CHAR(34)&amp;"lotId"&amp;CHAR(34)&amp;": "&amp;CHAR(34)&amp;SUBSTITUTE(CriteriTecnici!$C5624,CHAR(34),"'")&amp;CHAR(34)&amp;", "&amp;CHAR(34)&amp;"criterionId"&amp;CHAR(34)&amp;": "&amp;CHAR(34)&amp;SUBSTITUTE(CriteriTecnici!$D5624,CHAR(34),"'")&amp;CHAR(34)&amp;", "&amp;CHAR(34)&amp;"kind"&amp;CHAR(34)&amp;": "&amp;CHAR(34)&amp;SUBSTITUTE(CriteriTecnici!$F5624,CHAR(34),"'")&amp;CHAR(34)&amp;", "&amp;CHAR(34)&amp;"value"&amp;CHAR(34)&amp;": "&amp;SUBSTITUTE(TRIM(ROUND(IFERROR(CriteriTecnici!$N5624*1,IFERROR(NUMBERVALUE(CriteriTecnici!$N5624,".",","),IFERROR(NUMBERVALUE(CriteriTecnici!$N5624,",","."),0))),4)&amp;""),",",".")&amp;", "&amp;CHAR(34)&amp;"numerator"&amp;CHAR(34)&amp;": "&amp;SUBSTITUTE(TRIM(ROUND(IFERROR(CriteriTecnici!$K5624*1,IFERROR(NUMBERVALUE(CriteriTecnici!$K5624,".",","),IFERROR(NUMBERVALUE(CriteriTecnici!$K5624,",","."),0))),4)&amp;""),",",".")&amp;", "&amp;CHAR(34)&amp;"denominator"&amp;CHAR(34)&amp;": "&amp;SUBSTITUTE(TRIM(ROUND(IFERROR(CriteriTecnici!$L5624*1,IFERROR(NUMBERVALUE(CriteriTecnici!$L5624,".",","),IFERROR(NUMBERVALUE(CriteriTecnici!$L5624,",","."),0))),4)&amp;""),",",".")&amp;", "&amp;CHAR(34)&amp;"flag"&amp;CHAR(34)&amp;": "&amp;SUBSTITUTE(TRIM(ROUND(IFERROR(CriteriTecnici!$M5624*1,IFERROR(NUMBERVALUE(CriteriTecnici!$M5624,".",","),IFERROR(NUMBERVALUE(CriteriTecnici!$M5624,",","."),0))),4)&amp;""),",",".")&amp;", "&amp;CHAR(34)&amp;"rawScore"&amp;CHAR(34)&amp;": "&amp;SUBSTITUTE(TRIM(ROUND(IFERROR(CriteriTecnici!$O5624*1,IFERROR(NUMBERVALUE(CriteriTecnici!$O5624,".",","),IFERROR(NUMBERVALUE(CriteriTecnici!$O5624,",","."),0))),4)&amp;""),",",".")&amp;CHAR(125)&amp;IF(TRUE,",",""))</f>
        <v/>
      </c>
    </row>
    <row r="5845">
      <c r="A5845" s="38">
        <f>IF(CriteriTecnici!$A5625="","","    "&amp;CHAR(123)&amp;CHAR(34)&amp;"bidderId"&amp;CHAR(34)&amp;": "&amp;CHAR(34)&amp;SUBSTITUTE(CriteriTecnici!$A5625,CHAR(34),"'")&amp;CHAR(34)&amp;", "&amp;CHAR(34)&amp;"lotId"&amp;CHAR(34)&amp;": "&amp;CHAR(34)&amp;SUBSTITUTE(CriteriTecnici!$C5625,CHAR(34),"'")&amp;CHAR(34)&amp;", "&amp;CHAR(34)&amp;"criterionId"&amp;CHAR(34)&amp;": "&amp;CHAR(34)&amp;SUBSTITUTE(CriteriTecnici!$D5625,CHAR(34),"'")&amp;CHAR(34)&amp;", "&amp;CHAR(34)&amp;"kind"&amp;CHAR(34)&amp;": "&amp;CHAR(34)&amp;SUBSTITUTE(CriteriTecnici!$F5625,CHAR(34),"'")&amp;CHAR(34)&amp;", "&amp;CHAR(34)&amp;"value"&amp;CHAR(34)&amp;": "&amp;SUBSTITUTE(TRIM(ROUND(IFERROR(CriteriTecnici!$N5625*1,IFERROR(NUMBERVALUE(CriteriTecnici!$N5625,".",","),IFERROR(NUMBERVALUE(CriteriTecnici!$N5625,",","."),0))),4)&amp;""),",",".")&amp;", "&amp;CHAR(34)&amp;"numerator"&amp;CHAR(34)&amp;": "&amp;SUBSTITUTE(TRIM(ROUND(IFERROR(CriteriTecnici!$K5625*1,IFERROR(NUMBERVALUE(CriteriTecnici!$K5625,".",","),IFERROR(NUMBERVALUE(CriteriTecnici!$K5625,",","."),0))),4)&amp;""),",",".")&amp;", "&amp;CHAR(34)&amp;"denominator"&amp;CHAR(34)&amp;": "&amp;SUBSTITUTE(TRIM(ROUND(IFERROR(CriteriTecnici!$L5625*1,IFERROR(NUMBERVALUE(CriteriTecnici!$L5625,".",","),IFERROR(NUMBERVALUE(CriteriTecnici!$L5625,",","."),0))),4)&amp;""),",",".")&amp;", "&amp;CHAR(34)&amp;"flag"&amp;CHAR(34)&amp;": "&amp;SUBSTITUTE(TRIM(ROUND(IFERROR(CriteriTecnici!$M5625*1,IFERROR(NUMBERVALUE(CriteriTecnici!$M5625,".",","),IFERROR(NUMBERVALUE(CriteriTecnici!$M5625,",","."),0))),4)&amp;""),",",".")&amp;", "&amp;CHAR(34)&amp;"rawScore"&amp;CHAR(34)&amp;": "&amp;SUBSTITUTE(TRIM(ROUND(IFERROR(CriteriTecnici!$O5625*1,IFERROR(NUMBERVALUE(CriteriTecnici!$O5625,".",","),IFERROR(NUMBERVALUE(CriteriTecnici!$O5625,",","."),0))),4)&amp;""),",",".")&amp;CHAR(125)&amp;IF(TRUE,",",""))</f>
        <v/>
      </c>
    </row>
    <row r="5846">
      <c r="A5846" s="38">
        <f>IF(CriteriTecnici!$A5626="","","    "&amp;CHAR(123)&amp;CHAR(34)&amp;"bidderId"&amp;CHAR(34)&amp;": "&amp;CHAR(34)&amp;SUBSTITUTE(CriteriTecnici!$A5626,CHAR(34),"'")&amp;CHAR(34)&amp;", "&amp;CHAR(34)&amp;"lotId"&amp;CHAR(34)&amp;": "&amp;CHAR(34)&amp;SUBSTITUTE(CriteriTecnici!$C5626,CHAR(34),"'")&amp;CHAR(34)&amp;", "&amp;CHAR(34)&amp;"criterionId"&amp;CHAR(34)&amp;": "&amp;CHAR(34)&amp;SUBSTITUTE(CriteriTecnici!$D5626,CHAR(34),"'")&amp;CHAR(34)&amp;", "&amp;CHAR(34)&amp;"kind"&amp;CHAR(34)&amp;": "&amp;CHAR(34)&amp;SUBSTITUTE(CriteriTecnici!$F5626,CHAR(34),"'")&amp;CHAR(34)&amp;", "&amp;CHAR(34)&amp;"value"&amp;CHAR(34)&amp;": "&amp;SUBSTITUTE(TRIM(ROUND(IFERROR(CriteriTecnici!$N5626*1,IFERROR(NUMBERVALUE(CriteriTecnici!$N5626,".",","),IFERROR(NUMBERVALUE(CriteriTecnici!$N5626,",","."),0))),4)&amp;""),",",".")&amp;", "&amp;CHAR(34)&amp;"numerator"&amp;CHAR(34)&amp;": "&amp;SUBSTITUTE(TRIM(ROUND(IFERROR(CriteriTecnici!$K5626*1,IFERROR(NUMBERVALUE(CriteriTecnici!$K5626,".",","),IFERROR(NUMBERVALUE(CriteriTecnici!$K5626,",","."),0))),4)&amp;""),",",".")&amp;", "&amp;CHAR(34)&amp;"denominator"&amp;CHAR(34)&amp;": "&amp;SUBSTITUTE(TRIM(ROUND(IFERROR(CriteriTecnici!$L5626*1,IFERROR(NUMBERVALUE(CriteriTecnici!$L5626,".",","),IFERROR(NUMBERVALUE(CriteriTecnici!$L5626,",","."),0))),4)&amp;""),",",".")&amp;", "&amp;CHAR(34)&amp;"flag"&amp;CHAR(34)&amp;": "&amp;SUBSTITUTE(TRIM(ROUND(IFERROR(CriteriTecnici!$M5626*1,IFERROR(NUMBERVALUE(CriteriTecnici!$M5626,".",","),IFERROR(NUMBERVALUE(CriteriTecnici!$M5626,",","."),0))),4)&amp;""),",",".")&amp;", "&amp;CHAR(34)&amp;"rawScore"&amp;CHAR(34)&amp;": "&amp;SUBSTITUTE(TRIM(ROUND(IFERROR(CriteriTecnici!$O5626*1,IFERROR(NUMBERVALUE(CriteriTecnici!$O5626,".",","),IFERROR(NUMBERVALUE(CriteriTecnici!$O5626,",","."),0))),4)&amp;""),",",".")&amp;CHAR(125)&amp;IF(TRUE,",",""))</f>
        <v/>
      </c>
    </row>
    <row r="5847">
      <c r="A5847" s="38">
        <f>IF(CriteriTecnici!$A5627="","","    "&amp;CHAR(123)&amp;CHAR(34)&amp;"bidderId"&amp;CHAR(34)&amp;": "&amp;CHAR(34)&amp;SUBSTITUTE(CriteriTecnici!$A5627,CHAR(34),"'")&amp;CHAR(34)&amp;", "&amp;CHAR(34)&amp;"lotId"&amp;CHAR(34)&amp;": "&amp;CHAR(34)&amp;SUBSTITUTE(CriteriTecnici!$C5627,CHAR(34),"'")&amp;CHAR(34)&amp;", "&amp;CHAR(34)&amp;"criterionId"&amp;CHAR(34)&amp;": "&amp;CHAR(34)&amp;SUBSTITUTE(CriteriTecnici!$D5627,CHAR(34),"'")&amp;CHAR(34)&amp;", "&amp;CHAR(34)&amp;"kind"&amp;CHAR(34)&amp;": "&amp;CHAR(34)&amp;SUBSTITUTE(CriteriTecnici!$F5627,CHAR(34),"'")&amp;CHAR(34)&amp;", "&amp;CHAR(34)&amp;"value"&amp;CHAR(34)&amp;": "&amp;SUBSTITUTE(TRIM(ROUND(IFERROR(CriteriTecnici!$N5627*1,IFERROR(NUMBERVALUE(CriteriTecnici!$N5627,".",","),IFERROR(NUMBERVALUE(CriteriTecnici!$N5627,",","."),0))),4)&amp;""),",",".")&amp;", "&amp;CHAR(34)&amp;"numerator"&amp;CHAR(34)&amp;": "&amp;SUBSTITUTE(TRIM(ROUND(IFERROR(CriteriTecnici!$K5627*1,IFERROR(NUMBERVALUE(CriteriTecnici!$K5627,".",","),IFERROR(NUMBERVALUE(CriteriTecnici!$K5627,",","."),0))),4)&amp;""),",",".")&amp;", "&amp;CHAR(34)&amp;"denominator"&amp;CHAR(34)&amp;": "&amp;SUBSTITUTE(TRIM(ROUND(IFERROR(CriteriTecnici!$L5627*1,IFERROR(NUMBERVALUE(CriteriTecnici!$L5627,".",","),IFERROR(NUMBERVALUE(CriteriTecnici!$L5627,",","."),0))),4)&amp;""),",",".")&amp;", "&amp;CHAR(34)&amp;"flag"&amp;CHAR(34)&amp;": "&amp;SUBSTITUTE(TRIM(ROUND(IFERROR(CriteriTecnici!$M5627*1,IFERROR(NUMBERVALUE(CriteriTecnici!$M5627,".",","),IFERROR(NUMBERVALUE(CriteriTecnici!$M5627,",","."),0))),4)&amp;""),",",".")&amp;", "&amp;CHAR(34)&amp;"rawScore"&amp;CHAR(34)&amp;": "&amp;SUBSTITUTE(TRIM(ROUND(IFERROR(CriteriTecnici!$O5627*1,IFERROR(NUMBERVALUE(CriteriTecnici!$O5627,".",","),IFERROR(NUMBERVALUE(CriteriTecnici!$O5627,",","."),0))),4)&amp;""),",",".")&amp;CHAR(125)&amp;IF(TRUE,",",""))</f>
        <v/>
      </c>
    </row>
    <row r="5848">
      <c r="A5848" s="38">
        <f>IF(CriteriTecnici!$A5628="","","    "&amp;CHAR(123)&amp;CHAR(34)&amp;"bidderId"&amp;CHAR(34)&amp;": "&amp;CHAR(34)&amp;SUBSTITUTE(CriteriTecnici!$A5628,CHAR(34),"'")&amp;CHAR(34)&amp;", "&amp;CHAR(34)&amp;"lotId"&amp;CHAR(34)&amp;": "&amp;CHAR(34)&amp;SUBSTITUTE(CriteriTecnici!$C5628,CHAR(34),"'")&amp;CHAR(34)&amp;", "&amp;CHAR(34)&amp;"criterionId"&amp;CHAR(34)&amp;": "&amp;CHAR(34)&amp;SUBSTITUTE(CriteriTecnici!$D5628,CHAR(34),"'")&amp;CHAR(34)&amp;", "&amp;CHAR(34)&amp;"kind"&amp;CHAR(34)&amp;": "&amp;CHAR(34)&amp;SUBSTITUTE(CriteriTecnici!$F5628,CHAR(34),"'")&amp;CHAR(34)&amp;", "&amp;CHAR(34)&amp;"value"&amp;CHAR(34)&amp;": "&amp;SUBSTITUTE(TRIM(ROUND(IFERROR(CriteriTecnici!$N5628*1,IFERROR(NUMBERVALUE(CriteriTecnici!$N5628,".",","),IFERROR(NUMBERVALUE(CriteriTecnici!$N5628,",","."),0))),4)&amp;""),",",".")&amp;", "&amp;CHAR(34)&amp;"numerator"&amp;CHAR(34)&amp;": "&amp;SUBSTITUTE(TRIM(ROUND(IFERROR(CriteriTecnici!$K5628*1,IFERROR(NUMBERVALUE(CriteriTecnici!$K5628,".",","),IFERROR(NUMBERVALUE(CriteriTecnici!$K5628,",","."),0))),4)&amp;""),",",".")&amp;", "&amp;CHAR(34)&amp;"denominator"&amp;CHAR(34)&amp;": "&amp;SUBSTITUTE(TRIM(ROUND(IFERROR(CriteriTecnici!$L5628*1,IFERROR(NUMBERVALUE(CriteriTecnici!$L5628,".",","),IFERROR(NUMBERVALUE(CriteriTecnici!$L5628,",","."),0))),4)&amp;""),",",".")&amp;", "&amp;CHAR(34)&amp;"flag"&amp;CHAR(34)&amp;": "&amp;SUBSTITUTE(TRIM(ROUND(IFERROR(CriteriTecnici!$M5628*1,IFERROR(NUMBERVALUE(CriteriTecnici!$M5628,".",","),IFERROR(NUMBERVALUE(CriteriTecnici!$M5628,",","."),0))),4)&amp;""),",",".")&amp;", "&amp;CHAR(34)&amp;"rawScore"&amp;CHAR(34)&amp;": "&amp;SUBSTITUTE(TRIM(ROUND(IFERROR(CriteriTecnici!$O5628*1,IFERROR(NUMBERVALUE(CriteriTecnici!$O5628,".",","),IFERROR(NUMBERVALUE(CriteriTecnici!$O5628,",","."),0))),4)&amp;""),",",".")&amp;CHAR(125)&amp;IF(TRUE,",",""))</f>
        <v/>
      </c>
    </row>
    <row r="5849">
      <c r="A5849" s="38">
        <f>IF(CriteriTecnici!$A5629="","","    "&amp;CHAR(123)&amp;CHAR(34)&amp;"bidderId"&amp;CHAR(34)&amp;": "&amp;CHAR(34)&amp;SUBSTITUTE(CriteriTecnici!$A5629,CHAR(34),"'")&amp;CHAR(34)&amp;", "&amp;CHAR(34)&amp;"lotId"&amp;CHAR(34)&amp;": "&amp;CHAR(34)&amp;SUBSTITUTE(CriteriTecnici!$C5629,CHAR(34),"'")&amp;CHAR(34)&amp;", "&amp;CHAR(34)&amp;"criterionId"&amp;CHAR(34)&amp;": "&amp;CHAR(34)&amp;SUBSTITUTE(CriteriTecnici!$D5629,CHAR(34),"'")&amp;CHAR(34)&amp;", "&amp;CHAR(34)&amp;"kind"&amp;CHAR(34)&amp;": "&amp;CHAR(34)&amp;SUBSTITUTE(CriteriTecnici!$F5629,CHAR(34),"'")&amp;CHAR(34)&amp;", "&amp;CHAR(34)&amp;"value"&amp;CHAR(34)&amp;": "&amp;SUBSTITUTE(TRIM(ROUND(IFERROR(CriteriTecnici!$N5629*1,IFERROR(NUMBERVALUE(CriteriTecnici!$N5629,".",","),IFERROR(NUMBERVALUE(CriteriTecnici!$N5629,",","."),0))),4)&amp;""),",",".")&amp;", "&amp;CHAR(34)&amp;"numerator"&amp;CHAR(34)&amp;": "&amp;SUBSTITUTE(TRIM(ROUND(IFERROR(CriteriTecnici!$K5629*1,IFERROR(NUMBERVALUE(CriteriTecnici!$K5629,".",","),IFERROR(NUMBERVALUE(CriteriTecnici!$K5629,",","."),0))),4)&amp;""),",",".")&amp;", "&amp;CHAR(34)&amp;"denominator"&amp;CHAR(34)&amp;": "&amp;SUBSTITUTE(TRIM(ROUND(IFERROR(CriteriTecnici!$L5629*1,IFERROR(NUMBERVALUE(CriteriTecnici!$L5629,".",","),IFERROR(NUMBERVALUE(CriteriTecnici!$L5629,",","."),0))),4)&amp;""),",",".")&amp;", "&amp;CHAR(34)&amp;"flag"&amp;CHAR(34)&amp;": "&amp;SUBSTITUTE(TRIM(ROUND(IFERROR(CriteriTecnici!$M5629*1,IFERROR(NUMBERVALUE(CriteriTecnici!$M5629,".",","),IFERROR(NUMBERVALUE(CriteriTecnici!$M5629,",","."),0))),4)&amp;""),",",".")&amp;", "&amp;CHAR(34)&amp;"rawScore"&amp;CHAR(34)&amp;": "&amp;SUBSTITUTE(TRIM(ROUND(IFERROR(CriteriTecnici!$O5629*1,IFERROR(NUMBERVALUE(CriteriTecnici!$O5629,".",","),IFERROR(NUMBERVALUE(CriteriTecnici!$O5629,",","."),0))),4)&amp;""),",",".")&amp;CHAR(125)&amp;IF(TRUE,",",""))</f>
        <v/>
      </c>
    </row>
    <row r="5850">
      <c r="A5850" s="38">
        <f>IF(CriteriTecnici!$A5630="","","    "&amp;CHAR(123)&amp;CHAR(34)&amp;"bidderId"&amp;CHAR(34)&amp;": "&amp;CHAR(34)&amp;SUBSTITUTE(CriteriTecnici!$A5630,CHAR(34),"'")&amp;CHAR(34)&amp;", "&amp;CHAR(34)&amp;"lotId"&amp;CHAR(34)&amp;": "&amp;CHAR(34)&amp;SUBSTITUTE(CriteriTecnici!$C5630,CHAR(34),"'")&amp;CHAR(34)&amp;", "&amp;CHAR(34)&amp;"criterionId"&amp;CHAR(34)&amp;": "&amp;CHAR(34)&amp;SUBSTITUTE(CriteriTecnici!$D5630,CHAR(34),"'")&amp;CHAR(34)&amp;", "&amp;CHAR(34)&amp;"kind"&amp;CHAR(34)&amp;": "&amp;CHAR(34)&amp;SUBSTITUTE(CriteriTecnici!$F5630,CHAR(34),"'")&amp;CHAR(34)&amp;", "&amp;CHAR(34)&amp;"value"&amp;CHAR(34)&amp;": "&amp;SUBSTITUTE(TRIM(ROUND(IFERROR(CriteriTecnici!$N5630*1,IFERROR(NUMBERVALUE(CriteriTecnici!$N5630,".",","),IFERROR(NUMBERVALUE(CriteriTecnici!$N5630,",","."),0))),4)&amp;""),",",".")&amp;", "&amp;CHAR(34)&amp;"numerator"&amp;CHAR(34)&amp;": "&amp;SUBSTITUTE(TRIM(ROUND(IFERROR(CriteriTecnici!$K5630*1,IFERROR(NUMBERVALUE(CriteriTecnici!$K5630,".",","),IFERROR(NUMBERVALUE(CriteriTecnici!$K5630,",","."),0))),4)&amp;""),",",".")&amp;", "&amp;CHAR(34)&amp;"denominator"&amp;CHAR(34)&amp;": "&amp;SUBSTITUTE(TRIM(ROUND(IFERROR(CriteriTecnici!$L5630*1,IFERROR(NUMBERVALUE(CriteriTecnici!$L5630,".",","),IFERROR(NUMBERVALUE(CriteriTecnici!$L5630,",","."),0))),4)&amp;""),",",".")&amp;", "&amp;CHAR(34)&amp;"flag"&amp;CHAR(34)&amp;": "&amp;SUBSTITUTE(TRIM(ROUND(IFERROR(CriteriTecnici!$M5630*1,IFERROR(NUMBERVALUE(CriteriTecnici!$M5630,".",","),IFERROR(NUMBERVALUE(CriteriTecnici!$M5630,",","."),0))),4)&amp;""),",",".")&amp;", "&amp;CHAR(34)&amp;"rawScore"&amp;CHAR(34)&amp;": "&amp;SUBSTITUTE(TRIM(ROUND(IFERROR(CriteriTecnici!$O5630*1,IFERROR(NUMBERVALUE(CriteriTecnici!$O5630,".",","),IFERROR(NUMBERVALUE(CriteriTecnici!$O5630,",","."),0))),4)&amp;""),",",".")&amp;CHAR(125)&amp;IF(TRUE,",",""))</f>
        <v/>
      </c>
    </row>
    <row r="5851">
      <c r="A5851" s="38">
        <f>IF(CriteriTecnici!$A5631="","","    "&amp;CHAR(123)&amp;CHAR(34)&amp;"bidderId"&amp;CHAR(34)&amp;": "&amp;CHAR(34)&amp;SUBSTITUTE(CriteriTecnici!$A5631,CHAR(34),"'")&amp;CHAR(34)&amp;", "&amp;CHAR(34)&amp;"lotId"&amp;CHAR(34)&amp;": "&amp;CHAR(34)&amp;SUBSTITUTE(CriteriTecnici!$C5631,CHAR(34),"'")&amp;CHAR(34)&amp;", "&amp;CHAR(34)&amp;"criterionId"&amp;CHAR(34)&amp;": "&amp;CHAR(34)&amp;SUBSTITUTE(CriteriTecnici!$D5631,CHAR(34),"'")&amp;CHAR(34)&amp;", "&amp;CHAR(34)&amp;"kind"&amp;CHAR(34)&amp;": "&amp;CHAR(34)&amp;SUBSTITUTE(CriteriTecnici!$F5631,CHAR(34),"'")&amp;CHAR(34)&amp;", "&amp;CHAR(34)&amp;"value"&amp;CHAR(34)&amp;": "&amp;SUBSTITUTE(TRIM(ROUND(IFERROR(CriteriTecnici!$N5631*1,IFERROR(NUMBERVALUE(CriteriTecnici!$N5631,".",","),IFERROR(NUMBERVALUE(CriteriTecnici!$N5631,",","."),0))),4)&amp;""),",",".")&amp;", "&amp;CHAR(34)&amp;"numerator"&amp;CHAR(34)&amp;": "&amp;SUBSTITUTE(TRIM(ROUND(IFERROR(CriteriTecnici!$K5631*1,IFERROR(NUMBERVALUE(CriteriTecnici!$K5631,".",","),IFERROR(NUMBERVALUE(CriteriTecnici!$K5631,",","."),0))),4)&amp;""),",",".")&amp;", "&amp;CHAR(34)&amp;"denominator"&amp;CHAR(34)&amp;": "&amp;SUBSTITUTE(TRIM(ROUND(IFERROR(CriteriTecnici!$L5631*1,IFERROR(NUMBERVALUE(CriteriTecnici!$L5631,".",","),IFERROR(NUMBERVALUE(CriteriTecnici!$L5631,",","."),0))),4)&amp;""),",",".")&amp;", "&amp;CHAR(34)&amp;"flag"&amp;CHAR(34)&amp;": "&amp;SUBSTITUTE(TRIM(ROUND(IFERROR(CriteriTecnici!$M5631*1,IFERROR(NUMBERVALUE(CriteriTecnici!$M5631,".",","),IFERROR(NUMBERVALUE(CriteriTecnici!$M5631,",","."),0))),4)&amp;""),",",".")&amp;", "&amp;CHAR(34)&amp;"rawScore"&amp;CHAR(34)&amp;": "&amp;SUBSTITUTE(TRIM(ROUND(IFERROR(CriteriTecnici!$O5631*1,IFERROR(NUMBERVALUE(CriteriTecnici!$O5631,".",","),IFERROR(NUMBERVALUE(CriteriTecnici!$O5631,",","."),0))),4)&amp;""),",",".")&amp;CHAR(125)&amp;IF(TRUE,",",""))</f>
        <v/>
      </c>
    </row>
    <row r="5852">
      <c r="A5852" s="38">
        <f>IF(CriteriTecnici!$A5632="","","    "&amp;CHAR(123)&amp;CHAR(34)&amp;"bidderId"&amp;CHAR(34)&amp;": "&amp;CHAR(34)&amp;SUBSTITUTE(CriteriTecnici!$A5632,CHAR(34),"'")&amp;CHAR(34)&amp;", "&amp;CHAR(34)&amp;"lotId"&amp;CHAR(34)&amp;": "&amp;CHAR(34)&amp;SUBSTITUTE(CriteriTecnici!$C5632,CHAR(34),"'")&amp;CHAR(34)&amp;", "&amp;CHAR(34)&amp;"criterionId"&amp;CHAR(34)&amp;": "&amp;CHAR(34)&amp;SUBSTITUTE(CriteriTecnici!$D5632,CHAR(34),"'")&amp;CHAR(34)&amp;", "&amp;CHAR(34)&amp;"kind"&amp;CHAR(34)&amp;": "&amp;CHAR(34)&amp;SUBSTITUTE(CriteriTecnici!$F5632,CHAR(34),"'")&amp;CHAR(34)&amp;", "&amp;CHAR(34)&amp;"value"&amp;CHAR(34)&amp;": "&amp;SUBSTITUTE(TRIM(ROUND(IFERROR(CriteriTecnici!$N5632*1,IFERROR(NUMBERVALUE(CriteriTecnici!$N5632,".",","),IFERROR(NUMBERVALUE(CriteriTecnici!$N5632,",","."),0))),4)&amp;""),",",".")&amp;", "&amp;CHAR(34)&amp;"numerator"&amp;CHAR(34)&amp;": "&amp;SUBSTITUTE(TRIM(ROUND(IFERROR(CriteriTecnici!$K5632*1,IFERROR(NUMBERVALUE(CriteriTecnici!$K5632,".",","),IFERROR(NUMBERVALUE(CriteriTecnici!$K5632,",","."),0))),4)&amp;""),",",".")&amp;", "&amp;CHAR(34)&amp;"denominator"&amp;CHAR(34)&amp;": "&amp;SUBSTITUTE(TRIM(ROUND(IFERROR(CriteriTecnici!$L5632*1,IFERROR(NUMBERVALUE(CriteriTecnici!$L5632,".",","),IFERROR(NUMBERVALUE(CriteriTecnici!$L5632,",","."),0))),4)&amp;""),",",".")&amp;", "&amp;CHAR(34)&amp;"flag"&amp;CHAR(34)&amp;": "&amp;SUBSTITUTE(TRIM(ROUND(IFERROR(CriteriTecnici!$M5632*1,IFERROR(NUMBERVALUE(CriteriTecnici!$M5632,".",","),IFERROR(NUMBERVALUE(CriteriTecnici!$M5632,",","."),0))),4)&amp;""),",",".")&amp;", "&amp;CHAR(34)&amp;"rawScore"&amp;CHAR(34)&amp;": "&amp;SUBSTITUTE(TRIM(ROUND(IFERROR(CriteriTecnici!$O5632*1,IFERROR(NUMBERVALUE(CriteriTecnici!$O5632,".",","),IFERROR(NUMBERVALUE(CriteriTecnici!$O5632,",","."),0))),4)&amp;""),",",".")&amp;CHAR(125)&amp;IF(TRUE,",",""))</f>
        <v/>
      </c>
    </row>
    <row r="5853">
      <c r="A5853" s="38">
        <f>IF(CriteriTecnici!$A5633="","","    "&amp;CHAR(123)&amp;CHAR(34)&amp;"bidderId"&amp;CHAR(34)&amp;": "&amp;CHAR(34)&amp;SUBSTITUTE(CriteriTecnici!$A5633,CHAR(34),"'")&amp;CHAR(34)&amp;", "&amp;CHAR(34)&amp;"lotId"&amp;CHAR(34)&amp;": "&amp;CHAR(34)&amp;SUBSTITUTE(CriteriTecnici!$C5633,CHAR(34),"'")&amp;CHAR(34)&amp;", "&amp;CHAR(34)&amp;"criterionId"&amp;CHAR(34)&amp;": "&amp;CHAR(34)&amp;SUBSTITUTE(CriteriTecnici!$D5633,CHAR(34),"'")&amp;CHAR(34)&amp;", "&amp;CHAR(34)&amp;"kind"&amp;CHAR(34)&amp;": "&amp;CHAR(34)&amp;SUBSTITUTE(CriteriTecnici!$F5633,CHAR(34),"'")&amp;CHAR(34)&amp;", "&amp;CHAR(34)&amp;"value"&amp;CHAR(34)&amp;": "&amp;SUBSTITUTE(TRIM(ROUND(IFERROR(CriteriTecnici!$N5633*1,IFERROR(NUMBERVALUE(CriteriTecnici!$N5633,".",","),IFERROR(NUMBERVALUE(CriteriTecnici!$N5633,",","."),0))),4)&amp;""),",",".")&amp;", "&amp;CHAR(34)&amp;"numerator"&amp;CHAR(34)&amp;": "&amp;SUBSTITUTE(TRIM(ROUND(IFERROR(CriteriTecnici!$K5633*1,IFERROR(NUMBERVALUE(CriteriTecnici!$K5633,".",","),IFERROR(NUMBERVALUE(CriteriTecnici!$K5633,",","."),0))),4)&amp;""),",",".")&amp;", "&amp;CHAR(34)&amp;"denominator"&amp;CHAR(34)&amp;": "&amp;SUBSTITUTE(TRIM(ROUND(IFERROR(CriteriTecnici!$L5633*1,IFERROR(NUMBERVALUE(CriteriTecnici!$L5633,".",","),IFERROR(NUMBERVALUE(CriteriTecnici!$L5633,",","."),0))),4)&amp;""),",",".")&amp;", "&amp;CHAR(34)&amp;"flag"&amp;CHAR(34)&amp;": "&amp;SUBSTITUTE(TRIM(ROUND(IFERROR(CriteriTecnici!$M5633*1,IFERROR(NUMBERVALUE(CriteriTecnici!$M5633,".",","),IFERROR(NUMBERVALUE(CriteriTecnici!$M5633,",","."),0))),4)&amp;""),",",".")&amp;", "&amp;CHAR(34)&amp;"rawScore"&amp;CHAR(34)&amp;": "&amp;SUBSTITUTE(TRIM(ROUND(IFERROR(CriteriTecnici!$O5633*1,IFERROR(NUMBERVALUE(CriteriTecnici!$O5633,".",","),IFERROR(NUMBERVALUE(CriteriTecnici!$O5633,",","."),0))),4)&amp;""),",",".")&amp;CHAR(125)&amp;IF(TRUE,",",""))</f>
        <v/>
      </c>
    </row>
    <row r="5854">
      <c r="A5854" s="38">
        <f>IF(CriteriTecnici!$A5634="","","    "&amp;CHAR(123)&amp;CHAR(34)&amp;"bidderId"&amp;CHAR(34)&amp;": "&amp;CHAR(34)&amp;SUBSTITUTE(CriteriTecnici!$A5634,CHAR(34),"'")&amp;CHAR(34)&amp;", "&amp;CHAR(34)&amp;"lotId"&amp;CHAR(34)&amp;": "&amp;CHAR(34)&amp;SUBSTITUTE(CriteriTecnici!$C5634,CHAR(34),"'")&amp;CHAR(34)&amp;", "&amp;CHAR(34)&amp;"criterionId"&amp;CHAR(34)&amp;": "&amp;CHAR(34)&amp;SUBSTITUTE(CriteriTecnici!$D5634,CHAR(34),"'")&amp;CHAR(34)&amp;", "&amp;CHAR(34)&amp;"kind"&amp;CHAR(34)&amp;": "&amp;CHAR(34)&amp;SUBSTITUTE(CriteriTecnici!$F5634,CHAR(34),"'")&amp;CHAR(34)&amp;", "&amp;CHAR(34)&amp;"value"&amp;CHAR(34)&amp;": "&amp;SUBSTITUTE(TRIM(ROUND(IFERROR(CriteriTecnici!$N5634*1,IFERROR(NUMBERVALUE(CriteriTecnici!$N5634,".",","),IFERROR(NUMBERVALUE(CriteriTecnici!$N5634,",","."),0))),4)&amp;""),",",".")&amp;", "&amp;CHAR(34)&amp;"numerator"&amp;CHAR(34)&amp;": "&amp;SUBSTITUTE(TRIM(ROUND(IFERROR(CriteriTecnici!$K5634*1,IFERROR(NUMBERVALUE(CriteriTecnici!$K5634,".",","),IFERROR(NUMBERVALUE(CriteriTecnici!$K5634,",","."),0))),4)&amp;""),",",".")&amp;", "&amp;CHAR(34)&amp;"denominator"&amp;CHAR(34)&amp;": "&amp;SUBSTITUTE(TRIM(ROUND(IFERROR(CriteriTecnici!$L5634*1,IFERROR(NUMBERVALUE(CriteriTecnici!$L5634,".",","),IFERROR(NUMBERVALUE(CriteriTecnici!$L5634,",","."),0))),4)&amp;""),",",".")&amp;", "&amp;CHAR(34)&amp;"flag"&amp;CHAR(34)&amp;": "&amp;SUBSTITUTE(TRIM(ROUND(IFERROR(CriteriTecnici!$M5634*1,IFERROR(NUMBERVALUE(CriteriTecnici!$M5634,".",","),IFERROR(NUMBERVALUE(CriteriTecnici!$M5634,",","."),0))),4)&amp;""),",",".")&amp;", "&amp;CHAR(34)&amp;"rawScore"&amp;CHAR(34)&amp;": "&amp;SUBSTITUTE(TRIM(ROUND(IFERROR(CriteriTecnici!$O5634*1,IFERROR(NUMBERVALUE(CriteriTecnici!$O5634,".",","),IFERROR(NUMBERVALUE(CriteriTecnici!$O5634,",","."),0))),4)&amp;""),",",".")&amp;CHAR(125)&amp;IF(TRUE,",",""))</f>
        <v/>
      </c>
    </row>
    <row r="5855">
      <c r="A5855" s="38">
        <f>IF(CriteriTecnici!$A5635="","","    "&amp;CHAR(123)&amp;CHAR(34)&amp;"bidderId"&amp;CHAR(34)&amp;": "&amp;CHAR(34)&amp;SUBSTITUTE(CriteriTecnici!$A5635,CHAR(34),"'")&amp;CHAR(34)&amp;", "&amp;CHAR(34)&amp;"lotId"&amp;CHAR(34)&amp;": "&amp;CHAR(34)&amp;SUBSTITUTE(CriteriTecnici!$C5635,CHAR(34),"'")&amp;CHAR(34)&amp;", "&amp;CHAR(34)&amp;"criterionId"&amp;CHAR(34)&amp;": "&amp;CHAR(34)&amp;SUBSTITUTE(CriteriTecnici!$D5635,CHAR(34),"'")&amp;CHAR(34)&amp;", "&amp;CHAR(34)&amp;"kind"&amp;CHAR(34)&amp;": "&amp;CHAR(34)&amp;SUBSTITUTE(CriteriTecnici!$F5635,CHAR(34),"'")&amp;CHAR(34)&amp;", "&amp;CHAR(34)&amp;"value"&amp;CHAR(34)&amp;": "&amp;SUBSTITUTE(TRIM(ROUND(IFERROR(CriteriTecnici!$N5635*1,IFERROR(NUMBERVALUE(CriteriTecnici!$N5635,".",","),IFERROR(NUMBERVALUE(CriteriTecnici!$N5635,",","."),0))),4)&amp;""),",",".")&amp;", "&amp;CHAR(34)&amp;"numerator"&amp;CHAR(34)&amp;": "&amp;SUBSTITUTE(TRIM(ROUND(IFERROR(CriteriTecnici!$K5635*1,IFERROR(NUMBERVALUE(CriteriTecnici!$K5635,".",","),IFERROR(NUMBERVALUE(CriteriTecnici!$K5635,",","."),0))),4)&amp;""),",",".")&amp;", "&amp;CHAR(34)&amp;"denominator"&amp;CHAR(34)&amp;": "&amp;SUBSTITUTE(TRIM(ROUND(IFERROR(CriteriTecnici!$L5635*1,IFERROR(NUMBERVALUE(CriteriTecnici!$L5635,".",","),IFERROR(NUMBERVALUE(CriteriTecnici!$L5635,",","."),0))),4)&amp;""),",",".")&amp;", "&amp;CHAR(34)&amp;"flag"&amp;CHAR(34)&amp;": "&amp;SUBSTITUTE(TRIM(ROUND(IFERROR(CriteriTecnici!$M5635*1,IFERROR(NUMBERVALUE(CriteriTecnici!$M5635,".",","),IFERROR(NUMBERVALUE(CriteriTecnici!$M5635,",","."),0))),4)&amp;""),",",".")&amp;", "&amp;CHAR(34)&amp;"rawScore"&amp;CHAR(34)&amp;": "&amp;SUBSTITUTE(TRIM(ROUND(IFERROR(CriteriTecnici!$O5635*1,IFERROR(NUMBERVALUE(CriteriTecnici!$O5635,".",","),IFERROR(NUMBERVALUE(CriteriTecnici!$O5635,",","."),0))),4)&amp;""),",",".")&amp;CHAR(125)&amp;IF(TRUE,",",""))</f>
        <v/>
      </c>
    </row>
    <row r="5856">
      <c r="A5856" s="38">
        <f>IF(CriteriTecnici!$A5636="","","    "&amp;CHAR(123)&amp;CHAR(34)&amp;"bidderId"&amp;CHAR(34)&amp;": "&amp;CHAR(34)&amp;SUBSTITUTE(CriteriTecnici!$A5636,CHAR(34),"'")&amp;CHAR(34)&amp;", "&amp;CHAR(34)&amp;"lotId"&amp;CHAR(34)&amp;": "&amp;CHAR(34)&amp;SUBSTITUTE(CriteriTecnici!$C5636,CHAR(34),"'")&amp;CHAR(34)&amp;", "&amp;CHAR(34)&amp;"criterionId"&amp;CHAR(34)&amp;": "&amp;CHAR(34)&amp;SUBSTITUTE(CriteriTecnici!$D5636,CHAR(34),"'")&amp;CHAR(34)&amp;", "&amp;CHAR(34)&amp;"kind"&amp;CHAR(34)&amp;": "&amp;CHAR(34)&amp;SUBSTITUTE(CriteriTecnici!$F5636,CHAR(34),"'")&amp;CHAR(34)&amp;", "&amp;CHAR(34)&amp;"value"&amp;CHAR(34)&amp;": "&amp;SUBSTITUTE(TRIM(ROUND(IFERROR(CriteriTecnici!$N5636*1,IFERROR(NUMBERVALUE(CriteriTecnici!$N5636,".",","),IFERROR(NUMBERVALUE(CriteriTecnici!$N5636,",","."),0))),4)&amp;""),",",".")&amp;", "&amp;CHAR(34)&amp;"numerator"&amp;CHAR(34)&amp;": "&amp;SUBSTITUTE(TRIM(ROUND(IFERROR(CriteriTecnici!$K5636*1,IFERROR(NUMBERVALUE(CriteriTecnici!$K5636,".",","),IFERROR(NUMBERVALUE(CriteriTecnici!$K5636,",","."),0))),4)&amp;""),",",".")&amp;", "&amp;CHAR(34)&amp;"denominator"&amp;CHAR(34)&amp;": "&amp;SUBSTITUTE(TRIM(ROUND(IFERROR(CriteriTecnici!$L5636*1,IFERROR(NUMBERVALUE(CriteriTecnici!$L5636,".",","),IFERROR(NUMBERVALUE(CriteriTecnici!$L5636,",","."),0))),4)&amp;""),",",".")&amp;", "&amp;CHAR(34)&amp;"flag"&amp;CHAR(34)&amp;": "&amp;SUBSTITUTE(TRIM(ROUND(IFERROR(CriteriTecnici!$M5636*1,IFERROR(NUMBERVALUE(CriteriTecnici!$M5636,".",","),IFERROR(NUMBERVALUE(CriteriTecnici!$M5636,",","."),0))),4)&amp;""),",",".")&amp;", "&amp;CHAR(34)&amp;"rawScore"&amp;CHAR(34)&amp;": "&amp;SUBSTITUTE(TRIM(ROUND(IFERROR(CriteriTecnici!$O5636*1,IFERROR(NUMBERVALUE(CriteriTecnici!$O5636,".",","),IFERROR(NUMBERVALUE(CriteriTecnici!$O5636,",","."),0))),4)&amp;""),",",".")&amp;CHAR(125)&amp;IF(TRUE,",",""))</f>
        <v/>
      </c>
    </row>
    <row r="5857">
      <c r="A5857" s="38">
        <f>IF(CriteriTecnici!$A5637="","","    "&amp;CHAR(123)&amp;CHAR(34)&amp;"bidderId"&amp;CHAR(34)&amp;": "&amp;CHAR(34)&amp;SUBSTITUTE(CriteriTecnici!$A5637,CHAR(34),"'")&amp;CHAR(34)&amp;", "&amp;CHAR(34)&amp;"lotId"&amp;CHAR(34)&amp;": "&amp;CHAR(34)&amp;SUBSTITUTE(CriteriTecnici!$C5637,CHAR(34),"'")&amp;CHAR(34)&amp;", "&amp;CHAR(34)&amp;"criterionId"&amp;CHAR(34)&amp;": "&amp;CHAR(34)&amp;SUBSTITUTE(CriteriTecnici!$D5637,CHAR(34),"'")&amp;CHAR(34)&amp;", "&amp;CHAR(34)&amp;"kind"&amp;CHAR(34)&amp;": "&amp;CHAR(34)&amp;SUBSTITUTE(CriteriTecnici!$F5637,CHAR(34),"'")&amp;CHAR(34)&amp;", "&amp;CHAR(34)&amp;"value"&amp;CHAR(34)&amp;": "&amp;SUBSTITUTE(TRIM(ROUND(IFERROR(CriteriTecnici!$N5637*1,IFERROR(NUMBERVALUE(CriteriTecnici!$N5637,".",","),IFERROR(NUMBERVALUE(CriteriTecnici!$N5637,",","."),0))),4)&amp;""),",",".")&amp;", "&amp;CHAR(34)&amp;"numerator"&amp;CHAR(34)&amp;": "&amp;SUBSTITUTE(TRIM(ROUND(IFERROR(CriteriTecnici!$K5637*1,IFERROR(NUMBERVALUE(CriteriTecnici!$K5637,".",","),IFERROR(NUMBERVALUE(CriteriTecnici!$K5637,",","."),0))),4)&amp;""),",",".")&amp;", "&amp;CHAR(34)&amp;"denominator"&amp;CHAR(34)&amp;": "&amp;SUBSTITUTE(TRIM(ROUND(IFERROR(CriteriTecnici!$L5637*1,IFERROR(NUMBERVALUE(CriteriTecnici!$L5637,".",","),IFERROR(NUMBERVALUE(CriteriTecnici!$L5637,",","."),0))),4)&amp;""),",",".")&amp;", "&amp;CHAR(34)&amp;"flag"&amp;CHAR(34)&amp;": "&amp;SUBSTITUTE(TRIM(ROUND(IFERROR(CriteriTecnici!$M5637*1,IFERROR(NUMBERVALUE(CriteriTecnici!$M5637,".",","),IFERROR(NUMBERVALUE(CriteriTecnici!$M5637,",","."),0))),4)&amp;""),",",".")&amp;", "&amp;CHAR(34)&amp;"rawScore"&amp;CHAR(34)&amp;": "&amp;SUBSTITUTE(TRIM(ROUND(IFERROR(CriteriTecnici!$O5637*1,IFERROR(NUMBERVALUE(CriteriTecnici!$O5637,".",","),IFERROR(NUMBERVALUE(CriteriTecnici!$O5637,",","."),0))),4)&amp;""),",",".")&amp;CHAR(125)&amp;IF(TRUE,",",""))</f>
        <v/>
      </c>
    </row>
    <row r="5858">
      <c r="A5858" s="38">
        <f>IF(CriteriTecnici!$A5638="","","    "&amp;CHAR(123)&amp;CHAR(34)&amp;"bidderId"&amp;CHAR(34)&amp;": "&amp;CHAR(34)&amp;SUBSTITUTE(CriteriTecnici!$A5638,CHAR(34),"'")&amp;CHAR(34)&amp;", "&amp;CHAR(34)&amp;"lotId"&amp;CHAR(34)&amp;": "&amp;CHAR(34)&amp;SUBSTITUTE(CriteriTecnici!$C5638,CHAR(34),"'")&amp;CHAR(34)&amp;", "&amp;CHAR(34)&amp;"criterionId"&amp;CHAR(34)&amp;": "&amp;CHAR(34)&amp;SUBSTITUTE(CriteriTecnici!$D5638,CHAR(34),"'")&amp;CHAR(34)&amp;", "&amp;CHAR(34)&amp;"kind"&amp;CHAR(34)&amp;": "&amp;CHAR(34)&amp;SUBSTITUTE(CriteriTecnici!$F5638,CHAR(34),"'")&amp;CHAR(34)&amp;", "&amp;CHAR(34)&amp;"value"&amp;CHAR(34)&amp;": "&amp;SUBSTITUTE(TRIM(ROUND(IFERROR(CriteriTecnici!$N5638*1,IFERROR(NUMBERVALUE(CriteriTecnici!$N5638,".",","),IFERROR(NUMBERVALUE(CriteriTecnici!$N5638,",","."),0))),4)&amp;""),",",".")&amp;", "&amp;CHAR(34)&amp;"numerator"&amp;CHAR(34)&amp;": "&amp;SUBSTITUTE(TRIM(ROUND(IFERROR(CriteriTecnici!$K5638*1,IFERROR(NUMBERVALUE(CriteriTecnici!$K5638,".",","),IFERROR(NUMBERVALUE(CriteriTecnici!$K5638,",","."),0))),4)&amp;""),",",".")&amp;", "&amp;CHAR(34)&amp;"denominator"&amp;CHAR(34)&amp;": "&amp;SUBSTITUTE(TRIM(ROUND(IFERROR(CriteriTecnici!$L5638*1,IFERROR(NUMBERVALUE(CriteriTecnici!$L5638,".",","),IFERROR(NUMBERVALUE(CriteriTecnici!$L5638,",","."),0))),4)&amp;""),",",".")&amp;", "&amp;CHAR(34)&amp;"flag"&amp;CHAR(34)&amp;": "&amp;SUBSTITUTE(TRIM(ROUND(IFERROR(CriteriTecnici!$M5638*1,IFERROR(NUMBERVALUE(CriteriTecnici!$M5638,".",","),IFERROR(NUMBERVALUE(CriteriTecnici!$M5638,",","."),0))),4)&amp;""),",",".")&amp;", "&amp;CHAR(34)&amp;"rawScore"&amp;CHAR(34)&amp;": "&amp;SUBSTITUTE(TRIM(ROUND(IFERROR(CriteriTecnici!$O5638*1,IFERROR(NUMBERVALUE(CriteriTecnici!$O5638,".",","),IFERROR(NUMBERVALUE(CriteriTecnici!$O5638,",","."),0))),4)&amp;""),",",".")&amp;CHAR(125)&amp;IF(TRUE,",",""))</f>
        <v/>
      </c>
    </row>
    <row r="5859">
      <c r="A5859" s="38">
        <f>IF(CriteriTecnici!$A5639="","","    "&amp;CHAR(123)&amp;CHAR(34)&amp;"bidderId"&amp;CHAR(34)&amp;": "&amp;CHAR(34)&amp;SUBSTITUTE(CriteriTecnici!$A5639,CHAR(34),"'")&amp;CHAR(34)&amp;", "&amp;CHAR(34)&amp;"lotId"&amp;CHAR(34)&amp;": "&amp;CHAR(34)&amp;SUBSTITUTE(CriteriTecnici!$C5639,CHAR(34),"'")&amp;CHAR(34)&amp;", "&amp;CHAR(34)&amp;"criterionId"&amp;CHAR(34)&amp;": "&amp;CHAR(34)&amp;SUBSTITUTE(CriteriTecnici!$D5639,CHAR(34),"'")&amp;CHAR(34)&amp;", "&amp;CHAR(34)&amp;"kind"&amp;CHAR(34)&amp;": "&amp;CHAR(34)&amp;SUBSTITUTE(CriteriTecnici!$F5639,CHAR(34),"'")&amp;CHAR(34)&amp;", "&amp;CHAR(34)&amp;"value"&amp;CHAR(34)&amp;": "&amp;SUBSTITUTE(TRIM(ROUND(IFERROR(CriteriTecnici!$N5639*1,IFERROR(NUMBERVALUE(CriteriTecnici!$N5639,".",","),IFERROR(NUMBERVALUE(CriteriTecnici!$N5639,",","."),0))),4)&amp;""),",",".")&amp;", "&amp;CHAR(34)&amp;"numerator"&amp;CHAR(34)&amp;": "&amp;SUBSTITUTE(TRIM(ROUND(IFERROR(CriteriTecnici!$K5639*1,IFERROR(NUMBERVALUE(CriteriTecnici!$K5639,".",","),IFERROR(NUMBERVALUE(CriteriTecnici!$K5639,",","."),0))),4)&amp;""),",",".")&amp;", "&amp;CHAR(34)&amp;"denominator"&amp;CHAR(34)&amp;": "&amp;SUBSTITUTE(TRIM(ROUND(IFERROR(CriteriTecnici!$L5639*1,IFERROR(NUMBERVALUE(CriteriTecnici!$L5639,".",","),IFERROR(NUMBERVALUE(CriteriTecnici!$L5639,",","."),0))),4)&amp;""),",",".")&amp;", "&amp;CHAR(34)&amp;"flag"&amp;CHAR(34)&amp;": "&amp;SUBSTITUTE(TRIM(ROUND(IFERROR(CriteriTecnici!$M5639*1,IFERROR(NUMBERVALUE(CriteriTecnici!$M5639,".",","),IFERROR(NUMBERVALUE(CriteriTecnici!$M5639,",","."),0))),4)&amp;""),",",".")&amp;", "&amp;CHAR(34)&amp;"rawScore"&amp;CHAR(34)&amp;": "&amp;SUBSTITUTE(TRIM(ROUND(IFERROR(CriteriTecnici!$O5639*1,IFERROR(NUMBERVALUE(CriteriTecnici!$O5639,".",","),IFERROR(NUMBERVALUE(CriteriTecnici!$O5639,",","."),0))),4)&amp;""),",",".")&amp;CHAR(125)&amp;IF(TRUE,",",""))</f>
        <v/>
      </c>
    </row>
    <row r="5860">
      <c r="A5860" s="38">
        <f>IF(CriteriTecnici!$A5640="","","    "&amp;CHAR(123)&amp;CHAR(34)&amp;"bidderId"&amp;CHAR(34)&amp;": "&amp;CHAR(34)&amp;SUBSTITUTE(CriteriTecnici!$A5640,CHAR(34),"'")&amp;CHAR(34)&amp;", "&amp;CHAR(34)&amp;"lotId"&amp;CHAR(34)&amp;": "&amp;CHAR(34)&amp;SUBSTITUTE(CriteriTecnici!$C5640,CHAR(34),"'")&amp;CHAR(34)&amp;", "&amp;CHAR(34)&amp;"criterionId"&amp;CHAR(34)&amp;": "&amp;CHAR(34)&amp;SUBSTITUTE(CriteriTecnici!$D5640,CHAR(34),"'")&amp;CHAR(34)&amp;", "&amp;CHAR(34)&amp;"kind"&amp;CHAR(34)&amp;": "&amp;CHAR(34)&amp;SUBSTITUTE(CriteriTecnici!$F5640,CHAR(34),"'")&amp;CHAR(34)&amp;", "&amp;CHAR(34)&amp;"value"&amp;CHAR(34)&amp;": "&amp;SUBSTITUTE(TRIM(ROUND(IFERROR(CriteriTecnici!$N5640*1,IFERROR(NUMBERVALUE(CriteriTecnici!$N5640,".",","),IFERROR(NUMBERVALUE(CriteriTecnici!$N5640,",","."),0))),4)&amp;""),",",".")&amp;", "&amp;CHAR(34)&amp;"numerator"&amp;CHAR(34)&amp;": "&amp;SUBSTITUTE(TRIM(ROUND(IFERROR(CriteriTecnici!$K5640*1,IFERROR(NUMBERVALUE(CriteriTecnici!$K5640,".",","),IFERROR(NUMBERVALUE(CriteriTecnici!$K5640,",","."),0))),4)&amp;""),",",".")&amp;", "&amp;CHAR(34)&amp;"denominator"&amp;CHAR(34)&amp;": "&amp;SUBSTITUTE(TRIM(ROUND(IFERROR(CriteriTecnici!$L5640*1,IFERROR(NUMBERVALUE(CriteriTecnici!$L5640,".",","),IFERROR(NUMBERVALUE(CriteriTecnici!$L5640,",","."),0))),4)&amp;""),",",".")&amp;", "&amp;CHAR(34)&amp;"flag"&amp;CHAR(34)&amp;": "&amp;SUBSTITUTE(TRIM(ROUND(IFERROR(CriteriTecnici!$M5640*1,IFERROR(NUMBERVALUE(CriteriTecnici!$M5640,".",","),IFERROR(NUMBERVALUE(CriteriTecnici!$M5640,",","."),0))),4)&amp;""),",",".")&amp;", "&amp;CHAR(34)&amp;"rawScore"&amp;CHAR(34)&amp;": "&amp;SUBSTITUTE(TRIM(ROUND(IFERROR(CriteriTecnici!$O5640*1,IFERROR(NUMBERVALUE(CriteriTecnici!$O5640,".",","),IFERROR(NUMBERVALUE(CriteriTecnici!$O5640,",","."),0))),4)&amp;""),",",".")&amp;CHAR(125)&amp;IF(TRUE,",",""))</f>
        <v/>
      </c>
    </row>
    <row r="5861">
      <c r="A5861" s="38">
        <f>IF(CriteriTecnici!$A5641="","","    "&amp;CHAR(123)&amp;CHAR(34)&amp;"bidderId"&amp;CHAR(34)&amp;": "&amp;CHAR(34)&amp;SUBSTITUTE(CriteriTecnici!$A5641,CHAR(34),"'")&amp;CHAR(34)&amp;", "&amp;CHAR(34)&amp;"lotId"&amp;CHAR(34)&amp;": "&amp;CHAR(34)&amp;SUBSTITUTE(CriteriTecnici!$C5641,CHAR(34),"'")&amp;CHAR(34)&amp;", "&amp;CHAR(34)&amp;"criterionId"&amp;CHAR(34)&amp;": "&amp;CHAR(34)&amp;SUBSTITUTE(CriteriTecnici!$D5641,CHAR(34),"'")&amp;CHAR(34)&amp;", "&amp;CHAR(34)&amp;"kind"&amp;CHAR(34)&amp;": "&amp;CHAR(34)&amp;SUBSTITUTE(CriteriTecnici!$F5641,CHAR(34),"'")&amp;CHAR(34)&amp;", "&amp;CHAR(34)&amp;"value"&amp;CHAR(34)&amp;": "&amp;SUBSTITUTE(TRIM(ROUND(IFERROR(CriteriTecnici!$N5641*1,IFERROR(NUMBERVALUE(CriteriTecnici!$N5641,".",","),IFERROR(NUMBERVALUE(CriteriTecnici!$N5641,",","."),0))),4)&amp;""),",",".")&amp;", "&amp;CHAR(34)&amp;"numerator"&amp;CHAR(34)&amp;": "&amp;SUBSTITUTE(TRIM(ROUND(IFERROR(CriteriTecnici!$K5641*1,IFERROR(NUMBERVALUE(CriteriTecnici!$K5641,".",","),IFERROR(NUMBERVALUE(CriteriTecnici!$K5641,",","."),0))),4)&amp;""),",",".")&amp;", "&amp;CHAR(34)&amp;"denominator"&amp;CHAR(34)&amp;": "&amp;SUBSTITUTE(TRIM(ROUND(IFERROR(CriteriTecnici!$L5641*1,IFERROR(NUMBERVALUE(CriteriTecnici!$L5641,".",","),IFERROR(NUMBERVALUE(CriteriTecnici!$L5641,",","."),0))),4)&amp;""),",",".")&amp;", "&amp;CHAR(34)&amp;"flag"&amp;CHAR(34)&amp;": "&amp;SUBSTITUTE(TRIM(ROUND(IFERROR(CriteriTecnici!$M5641*1,IFERROR(NUMBERVALUE(CriteriTecnici!$M5641,".",","),IFERROR(NUMBERVALUE(CriteriTecnici!$M5641,",","."),0))),4)&amp;""),",",".")&amp;", "&amp;CHAR(34)&amp;"rawScore"&amp;CHAR(34)&amp;": "&amp;SUBSTITUTE(TRIM(ROUND(IFERROR(CriteriTecnici!$O5641*1,IFERROR(NUMBERVALUE(CriteriTecnici!$O5641,".",","),IFERROR(NUMBERVALUE(CriteriTecnici!$O5641,",","."),0))),4)&amp;""),",",".")&amp;CHAR(125)&amp;IF(TRUE,",",""))</f>
        <v/>
      </c>
    </row>
    <row r="5862">
      <c r="A5862" s="38">
        <f>IF(CriteriTecnici!$A5642="","","    "&amp;CHAR(123)&amp;CHAR(34)&amp;"bidderId"&amp;CHAR(34)&amp;": "&amp;CHAR(34)&amp;SUBSTITUTE(CriteriTecnici!$A5642,CHAR(34),"'")&amp;CHAR(34)&amp;", "&amp;CHAR(34)&amp;"lotId"&amp;CHAR(34)&amp;": "&amp;CHAR(34)&amp;SUBSTITUTE(CriteriTecnici!$C5642,CHAR(34),"'")&amp;CHAR(34)&amp;", "&amp;CHAR(34)&amp;"criterionId"&amp;CHAR(34)&amp;": "&amp;CHAR(34)&amp;SUBSTITUTE(CriteriTecnici!$D5642,CHAR(34),"'")&amp;CHAR(34)&amp;", "&amp;CHAR(34)&amp;"kind"&amp;CHAR(34)&amp;": "&amp;CHAR(34)&amp;SUBSTITUTE(CriteriTecnici!$F5642,CHAR(34),"'")&amp;CHAR(34)&amp;", "&amp;CHAR(34)&amp;"value"&amp;CHAR(34)&amp;": "&amp;SUBSTITUTE(TRIM(ROUND(IFERROR(CriteriTecnici!$N5642*1,IFERROR(NUMBERVALUE(CriteriTecnici!$N5642,".",","),IFERROR(NUMBERVALUE(CriteriTecnici!$N5642,",","."),0))),4)&amp;""),",",".")&amp;", "&amp;CHAR(34)&amp;"numerator"&amp;CHAR(34)&amp;": "&amp;SUBSTITUTE(TRIM(ROUND(IFERROR(CriteriTecnici!$K5642*1,IFERROR(NUMBERVALUE(CriteriTecnici!$K5642,".",","),IFERROR(NUMBERVALUE(CriteriTecnici!$K5642,",","."),0))),4)&amp;""),",",".")&amp;", "&amp;CHAR(34)&amp;"denominator"&amp;CHAR(34)&amp;": "&amp;SUBSTITUTE(TRIM(ROUND(IFERROR(CriteriTecnici!$L5642*1,IFERROR(NUMBERVALUE(CriteriTecnici!$L5642,".",","),IFERROR(NUMBERVALUE(CriteriTecnici!$L5642,",","."),0))),4)&amp;""),",",".")&amp;", "&amp;CHAR(34)&amp;"flag"&amp;CHAR(34)&amp;": "&amp;SUBSTITUTE(TRIM(ROUND(IFERROR(CriteriTecnici!$M5642*1,IFERROR(NUMBERVALUE(CriteriTecnici!$M5642,".",","),IFERROR(NUMBERVALUE(CriteriTecnici!$M5642,",","."),0))),4)&amp;""),",",".")&amp;", "&amp;CHAR(34)&amp;"rawScore"&amp;CHAR(34)&amp;": "&amp;SUBSTITUTE(TRIM(ROUND(IFERROR(CriteriTecnici!$O5642*1,IFERROR(NUMBERVALUE(CriteriTecnici!$O5642,".",","),IFERROR(NUMBERVALUE(CriteriTecnici!$O5642,",","."),0))),4)&amp;""),",",".")&amp;CHAR(125)&amp;IF(TRUE,",",""))</f>
        <v/>
      </c>
    </row>
    <row r="5863">
      <c r="A5863" s="38">
        <f>IF(CriteriTecnici!$A5643="","","    "&amp;CHAR(123)&amp;CHAR(34)&amp;"bidderId"&amp;CHAR(34)&amp;": "&amp;CHAR(34)&amp;SUBSTITUTE(CriteriTecnici!$A5643,CHAR(34),"'")&amp;CHAR(34)&amp;", "&amp;CHAR(34)&amp;"lotId"&amp;CHAR(34)&amp;": "&amp;CHAR(34)&amp;SUBSTITUTE(CriteriTecnici!$C5643,CHAR(34),"'")&amp;CHAR(34)&amp;", "&amp;CHAR(34)&amp;"criterionId"&amp;CHAR(34)&amp;": "&amp;CHAR(34)&amp;SUBSTITUTE(CriteriTecnici!$D5643,CHAR(34),"'")&amp;CHAR(34)&amp;", "&amp;CHAR(34)&amp;"kind"&amp;CHAR(34)&amp;": "&amp;CHAR(34)&amp;SUBSTITUTE(CriteriTecnici!$F5643,CHAR(34),"'")&amp;CHAR(34)&amp;", "&amp;CHAR(34)&amp;"value"&amp;CHAR(34)&amp;": "&amp;SUBSTITUTE(TRIM(ROUND(IFERROR(CriteriTecnici!$N5643*1,IFERROR(NUMBERVALUE(CriteriTecnici!$N5643,".",","),IFERROR(NUMBERVALUE(CriteriTecnici!$N5643,",","."),0))),4)&amp;""),",",".")&amp;", "&amp;CHAR(34)&amp;"numerator"&amp;CHAR(34)&amp;": "&amp;SUBSTITUTE(TRIM(ROUND(IFERROR(CriteriTecnici!$K5643*1,IFERROR(NUMBERVALUE(CriteriTecnici!$K5643,".",","),IFERROR(NUMBERVALUE(CriteriTecnici!$K5643,",","."),0))),4)&amp;""),",",".")&amp;", "&amp;CHAR(34)&amp;"denominator"&amp;CHAR(34)&amp;": "&amp;SUBSTITUTE(TRIM(ROUND(IFERROR(CriteriTecnici!$L5643*1,IFERROR(NUMBERVALUE(CriteriTecnici!$L5643,".",","),IFERROR(NUMBERVALUE(CriteriTecnici!$L5643,",","."),0))),4)&amp;""),",",".")&amp;", "&amp;CHAR(34)&amp;"flag"&amp;CHAR(34)&amp;": "&amp;SUBSTITUTE(TRIM(ROUND(IFERROR(CriteriTecnici!$M5643*1,IFERROR(NUMBERVALUE(CriteriTecnici!$M5643,".",","),IFERROR(NUMBERVALUE(CriteriTecnici!$M5643,",","."),0))),4)&amp;""),",",".")&amp;", "&amp;CHAR(34)&amp;"rawScore"&amp;CHAR(34)&amp;": "&amp;SUBSTITUTE(TRIM(ROUND(IFERROR(CriteriTecnici!$O5643*1,IFERROR(NUMBERVALUE(CriteriTecnici!$O5643,".",","),IFERROR(NUMBERVALUE(CriteriTecnici!$O5643,",","."),0))),4)&amp;""),",",".")&amp;CHAR(125)&amp;IF(TRUE,",",""))</f>
        <v/>
      </c>
    </row>
    <row r="5864">
      <c r="A5864" s="38">
        <f>IF(CriteriTecnici!$A5644="","","    "&amp;CHAR(123)&amp;CHAR(34)&amp;"bidderId"&amp;CHAR(34)&amp;": "&amp;CHAR(34)&amp;SUBSTITUTE(CriteriTecnici!$A5644,CHAR(34),"'")&amp;CHAR(34)&amp;", "&amp;CHAR(34)&amp;"lotId"&amp;CHAR(34)&amp;": "&amp;CHAR(34)&amp;SUBSTITUTE(CriteriTecnici!$C5644,CHAR(34),"'")&amp;CHAR(34)&amp;", "&amp;CHAR(34)&amp;"criterionId"&amp;CHAR(34)&amp;": "&amp;CHAR(34)&amp;SUBSTITUTE(CriteriTecnici!$D5644,CHAR(34),"'")&amp;CHAR(34)&amp;", "&amp;CHAR(34)&amp;"kind"&amp;CHAR(34)&amp;": "&amp;CHAR(34)&amp;SUBSTITUTE(CriteriTecnici!$F5644,CHAR(34),"'")&amp;CHAR(34)&amp;", "&amp;CHAR(34)&amp;"value"&amp;CHAR(34)&amp;": "&amp;SUBSTITUTE(TRIM(ROUND(IFERROR(CriteriTecnici!$N5644*1,IFERROR(NUMBERVALUE(CriteriTecnici!$N5644,".",","),IFERROR(NUMBERVALUE(CriteriTecnici!$N5644,",","."),0))),4)&amp;""),",",".")&amp;", "&amp;CHAR(34)&amp;"numerator"&amp;CHAR(34)&amp;": "&amp;SUBSTITUTE(TRIM(ROUND(IFERROR(CriteriTecnici!$K5644*1,IFERROR(NUMBERVALUE(CriteriTecnici!$K5644,".",","),IFERROR(NUMBERVALUE(CriteriTecnici!$K5644,",","."),0))),4)&amp;""),",",".")&amp;", "&amp;CHAR(34)&amp;"denominator"&amp;CHAR(34)&amp;": "&amp;SUBSTITUTE(TRIM(ROUND(IFERROR(CriteriTecnici!$L5644*1,IFERROR(NUMBERVALUE(CriteriTecnici!$L5644,".",","),IFERROR(NUMBERVALUE(CriteriTecnici!$L5644,",","."),0))),4)&amp;""),",",".")&amp;", "&amp;CHAR(34)&amp;"flag"&amp;CHAR(34)&amp;": "&amp;SUBSTITUTE(TRIM(ROUND(IFERROR(CriteriTecnici!$M5644*1,IFERROR(NUMBERVALUE(CriteriTecnici!$M5644,".",","),IFERROR(NUMBERVALUE(CriteriTecnici!$M5644,",","."),0))),4)&amp;""),",",".")&amp;", "&amp;CHAR(34)&amp;"rawScore"&amp;CHAR(34)&amp;": "&amp;SUBSTITUTE(TRIM(ROUND(IFERROR(CriteriTecnici!$O5644*1,IFERROR(NUMBERVALUE(CriteriTecnici!$O5644,".",","),IFERROR(NUMBERVALUE(CriteriTecnici!$O5644,",","."),0))),4)&amp;""),",",".")&amp;CHAR(125)&amp;IF(TRUE,",",""))</f>
        <v/>
      </c>
    </row>
    <row r="5865">
      <c r="A5865" s="38">
        <f>IF(CriteriTecnici!$A5645="","","    "&amp;CHAR(123)&amp;CHAR(34)&amp;"bidderId"&amp;CHAR(34)&amp;": "&amp;CHAR(34)&amp;SUBSTITUTE(CriteriTecnici!$A5645,CHAR(34),"'")&amp;CHAR(34)&amp;", "&amp;CHAR(34)&amp;"lotId"&amp;CHAR(34)&amp;": "&amp;CHAR(34)&amp;SUBSTITUTE(CriteriTecnici!$C5645,CHAR(34),"'")&amp;CHAR(34)&amp;", "&amp;CHAR(34)&amp;"criterionId"&amp;CHAR(34)&amp;": "&amp;CHAR(34)&amp;SUBSTITUTE(CriteriTecnici!$D5645,CHAR(34),"'")&amp;CHAR(34)&amp;", "&amp;CHAR(34)&amp;"kind"&amp;CHAR(34)&amp;": "&amp;CHAR(34)&amp;SUBSTITUTE(CriteriTecnici!$F5645,CHAR(34),"'")&amp;CHAR(34)&amp;", "&amp;CHAR(34)&amp;"value"&amp;CHAR(34)&amp;": "&amp;SUBSTITUTE(TRIM(ROUND(IFERROR(CriteriTecnici!$N5645*1,IFERROR(NUMBERVALUE(CriteriTecnici!$N5645,".",","),IFERROR(NUMBERVALUE(CriteriTecnici!$N5645,",","."),0))),4)&amp;""),",",".")&amp;", "&amp;CHAR(34)&amp;"numerator"&amp;CHAR(34)&amp;": "&amp;SUBSTITUTE(TRIM(ROUND(IFERROR(CriteriTecnici!$K5645*1,IFERROR(NUMBERVALUE(CriteriTecnici!$K5645,".",","),IFERROR(NUMBERVALUE(CriteriTecnici!$K5645,",","."),0))),4)&amp;""),",",".")&amp;", "&amp;CHAR(34)&amp;"denominator"&amp;CHAR(34)&amp;": "&amp;SUBSTITUTE(TRIM(ROUND(IFERROR(CriteriTecnici!$L5645*1,IFERROR(NUMBERVALUE(CriteriTecnici!$L5645,".",","),IFERROR(NUMBERVALUE(CriteriTecnici!$L5645,",","."),0))),4)&amp;""),",",".")&amp;", "&amp;CHAR(34)&amp;"flag"&amp;CHAR(34)&amp;": "&amp;SUBSTITUTE(TRIM(ROUND(IFERROR(CriteriTecnici!$M5645*1,IFERROR(NUMBERVALUE(CriteriTecnici!$M5645,".",","),IFERROR(NUMBERVALUE(CriteriTecnici!$M5645,",","."),0))),4)&amp;""),",",".")&amp;", "&amp;CHAR(34)&amp;"rawScore"&amp;CHAR(34)&amp;": "&amp;SUBSTITUTE(TRIM(ROUND(IFERROR(CriteriTecnici!$O5645*1,IFERROR(NUMBERVALUE(CriteriTecnici!$O5645,".",","),IFERROR(NUMBERVALUE(CriteriTecnici!$O5645,",","."),0))),4)&amp;""),",",".")&amp;CHAR(125)&amp;IF(TRUE,",",""))</f>
        <v/>
      </c>
    </row>
    <row r="5866">
      <c r="A5866" s="38">
        <f>IF(CriteriTecnici!$A5646="","","    "&amp;CHAR(123)&amp;CHAR(34)&amp;"bidderId"&amp;CHAR(34)&amp;": "&amp;CHAR(34)&amp;SUBSTITUTE(CriteriTecnici!$A5646,CHAR(34),"'")&amp;CHAR(34)&amp;", "&amp;CHAR(34)&amp;"lotId"&amp;CHAR(34)&amp;": "&amp;CHAR(34)&amp;SUBSTITUTE(CriteriTecnici!$C5646,CHAR(34),"'")&amp;CHAR(34)&amp;", "&amp;CHAR(34)&amp;"criterionId"&amp;CHAR(34)&amp;": "&amp;CHAR(34)&amp;SUBSTITUTE(CriteriTecnici!$D5646,CHAR(34),"'")&amp;CHAR(34)&amp;", "&amp;CHAR(34)&amp;"kind"&amp;CHAR(34)&amp;": "&amp;CHAR(34)&amp;SUBSTITUTE(CriteriTecnici!$F5646,CHAR(34),"'")&amp;CHAR(34)&amp;", "&amp;CHAR(34)&amp;"value"&amp;CHAR(34)&amp;": "&amp;SUBSTITUTE(TRIM(ROUND(IFERROR(CriteriTecnici!$N5646*1,IFERROR(NUMBERVALUE(CriteriTecnici!$N5646,".",","),IFERROR(NUMBERVALUE(CriteriTecnici!$N5646,",","."),0))),4)&amp;""),",",".")&amp;", "&amp;CHAR(34)&amp;"numerator"&amp;CHAR(34)&amp;": "&amp;SUBSTITUTE(TRIM(ROUND(IFERROR(CriteriTecnici!$K5646*1,IFERROR(NUMBERVALUE(CriteriTecnici!$K5646,".",","),IFERROR(NUMBERVALUE(CriteriTecnici!$K5646,",","."),0))),4)&amp;""),",",".")&amp;", "&amp;CHAR(34)&amp;"denominator"&amp;CHAR(34)&amp;": "&amp;SUBSTITUTE(TRIM(ROUND(IFERROR(CriteriTecnici!$L5646*1,IFERROR(NUMBERVALUE(CriteriTecnici!$L5646,".",","),IFERROR(NUMBERVALUE(CriteriTecnici!$L5646,",","."),0))),4)&amp;""),",",".")&amp;", "&amp;CHAR(34)&amp;"flag"&amp;CHAR(34)&amp;": "&amp;SUBSTITUTE(TRIM(ROUND(IFERROR(CriteriTecnici!$M5646*1,IFERROR(NUMBERVALUE(CriteriTecnici!$M5646,".",","),IFERROR(NUMBERVALUE(CriteriTecnici!$M5646,",","."),0))),4)&amp;""),",",".")&amp;", "&amp;CHAR(34)&amp;"rawScore"&amp;CHAR(34)&amp;": "&amp;SUBSTITUTE(TRIM(ROUND(IFERROR(CriteriTecnici!$O5646*1,IFERROR(NUMBERVALUE(CriteriTecnici!$O5646,".",","),IFERROR(NUMBERVALUE(CriteriTecnici!$O5646,",","."),0))),4)&amp;""),",",".")&amp;CHAR(125)&amp;IF(COUNTA(Offerte!$A184:$A$200)&gt;0,",",""))</f>
        <v/>
      </c>
    </row>
    <row r="5867">
      <c r="A5867" s="38">
        <f>IF(CriteriTecnici!$A5647="","","    "&amp;CHAR(123)&amp;CHAR(34)&amp;"bidderId"&amp;CHAR(34)&amp;": "&amp;CHAR(34)&amp;SUBSTITUTE(CriteriTecnici!$A5647,CHAR(34),"'")&amp;CHAR(34)&amp;", "&amp;CHAR(34)&amp;"lotId"&amp;CHAR(34)&amp;": "&amp;CHAR(34)&amp;SUBSTITUTE(CriteriTecnici!$C5647,CHAR(34),"'")&amp;CHAR(34)&amp;", "&amp;CHAR(34)&amp;"criterionId"&amp;CHAR(34)&amp;": "&amp;CHAR(34)&amp;SUBSTITUTE(CriteriTecnici!$D5647,CHAR(34),"'")&amp;CHAR(34)&amp;", "&amp;CHAR(34)&amp;"kind"&amp;CHAR(34)&amp;": "&amp;CHAR(34)&amp;SUBSTITUTE(CriteriTecnici!$F5647,CHAR(34),"'")&amp;CHAR(34)&amp;", "&amp;CHAR(34)&amp;"value"&amp;CHAR(34)&amp;": "&amp;SUBSTITUTE(TRIM(ROUND(IFERROR(CriteriTecnici!$N5647*1,IFERROR(NUMBERVALUE(CriteriTecnici!$N5647,".",","),IFERROR(NUMBERVALUE(CriteriTecnici!$N5647,",","."),0))),4)&amp;""),",",".")&amp;", "&amp;CHAR(34)&amp;"numerator"&amp;CHAR(34)&amp;": "&amp;SUBSTITUTE(TRIM(ROUND(IFERROR(CriteriTecnici!$K5647*1,IFERROR(NUMBERVALUE(CriteriTecnici!$K5647,".",","),IFERROR(NUMBERVALUE(CriteriTecnici!$K5647,",","."),0))),4)&amp;""),",",".")&amp;", "&amp;CHAR(34)&amp;"denominator"&amp;CHAR(34)&amp;": "&amp;SUBSTITUTE(TRIM(ROUND(IFERROR(CriteriTecnici!$L5647*1,IFERROR(NUMBERVALUE(CriteriTecnici!$L5647,".",","),IFERROR(NUMBERVALUE(CriteriTecnici!$L5647,",","."),0))),4)&amp;""),",",".")&amp;", "&amp;CHAR(34)&amp;"flag"&amp;CHAR(34)&amp;": "&amp;SUBSTITUTE(TRIM(ROUND(IFERROR(CriteriTecnici!$M5647*1,IFERROR(NUMBERVALUE(CriteriTecnici!$M5647,".",","),IFERROR(NUMBERVALUE(CriteriTecnici!$M5647,",","."),0))),4)&amp;""),",",".")&amp;", "&amp;CHAR(34)&amp;"rawScore"&amp;CHAR(34)&amp;": "&amp;SUBSTITUTE(TRIM(ROUND(IFERROR(CriteriTecnici!$O5647*1,IFERROR(NUMBERVALUE(CriteriTecnici!$O5647,".",","),IFERROR(NUMBERVALUE(CriteriTecnici!$O5647,",","."),0))),4)&amp;""),",",".")&amp;CHAR(125)&amp;IF(TRUE,",",""))</f>
        <v/>
      </c>
    </row>
    <row r="5868">
      <c r="A5868" s="38">
        <f>IF(CriteriTecnici!$A5648="","","    "&amp;CHAR(123)&amp;CHAR(34)&amp;"bidderId"&amp;CHAR(34)&amp;": "&amp;CHAR(34)&amp;SUBSTITUTE(CriteriTecnici!$A5648,CHAR(34),"'")&amp;CHAR(34)&amp;", "&amp;CHAR(34)&amp;"lotId"&amp;CHAR(34)&amp;": "&amp;CHAR(34)&amp;SUBSTITUTE(CriteriTecnici!$C5648,CHAR(34),"'")&amp;CHAR(34)&amp;", "&amp;CHAR(34)&amp;"criterionId"&amp;CHAR(34)&amp;": "&amp;CHAR(34)&amp;SUBSTITUTE(CriteriTecnici!$D5648,CHAR(34),"'")&amp;CHAR(34)&amp;", "&amp;CHAR(34)&amp;"kind"&amp;CHAR(34)&amp;": "&amp;CHAR(34)&amp;SUBSTITUTE(CriteriTecnici!$F5648,CHAR(34),"'")&amp;CHAR(34)&amp;", "&amp;CHAR(34)&amp;"value"&amp;CHAR(34)&amp;": "&amp;SUBSTITUTE(TRIM(ROUND(IFERROR(CriteriTecnici!$N5648*1,IFERROR(NUMBERVALUE(CriteriTecnici!$N5648,".",","),IFERROR(NUMBERVALUE(CriteriTecnici!$N5648,",","."),0))),4)&amp;""),",",".")&amp;", "&amp;CHAR(34)&amp;"numerator"&amp;CHAR(34)&amp;": "&amp;SUBSTITUTE(TRIM(ROUND(IFERROR(CriteriTecnici!$K5648*1,IFERROR(NUMBERVALUE(CriteriTecnici!$K5648,".",","),IFERROR(NUMBERVALUE(CriteriTecnici!$K5648,",","."),0))),4)&amp;""),",",".")&amp;", "&amp;CHAR(34)&amp;"denominator"&amp;CHAR(34)&amp;": "&amp;SUBSTITUTE(TRIM(ROUND(IFERROR(CriteriTecnici!$L5648*1,IFERROR(NUMBERVALUE(CriteriTecnici!$L5648,".",","),IFERROR(NUMBERVALUE(CriteriTecnici!$L5648,",","."),0))),4)&amp;""),",",".")&amp;", "&amp;CHAR(34)&amp;"flag"&amp;CHAR(34)&amp;": "&amp;SUBSTITUTE(TRIM(ROUND(IFERROR(CriteriTecnici!$M5648*1,IFERROR(NUMBERVALUE(CriteriTecnici!$M5648,".",","),IFERROR(NUMBERVALUE(CriteriTecnici!$M5648,",","."),0))),4)&amp;""),",",".")&amp;", "&amp;CHAR(34)&amp;"rawScore"&amp;CHAR(34)&amp;": "&amp;SUBSTITUTE(TRIM(ROUND(IFERROR(CriteriTecnici!$O5648*1,IFERROR(NUMBERVALUE(CriteriTecnici!$O5648,".",","),IFERROR(NUMBERVALUE(CriteriTecnici!$O5648,",","."),0))),4)&amp;""),",",".")&amp;CHAR(125)&amp;IF(TRUE,",",""))</f>
        <v/>
      </c>
    </row>
    <row r="5869">
      <c r="A5869" s="38">
        <f>IF(CriteriTecnici!$A5649="","","    "&amp;CHAR(123)&amp;CHAR(34)&amp;"bidderId"&amp;CHAR(34)&amp;": "&amp;CHAR(34)&amp;SUBSTITUTE(CriteriTecnici!$A5649,CHAR(34),"'")&amp;CHAR(34)&amp;", "&amp;CHAR(34)&amp;"lotId"&amp;CHAR(34)&amp;": "&amp;CHAR(34)&amp;SUBSTITUTE(CriteriTecnici!$C5649,CHAR(34),"'")&amp;CHAR(34)&amp;", "&amp;CHAR(34)&amp;"criterionId"&amp;CHAR(34)&amp;": "&amp;CHAR(34)&amp;SUBSTITUTE(CriteriTecnici!$D5649,CHAR(34),"'")&amp;CHAR(34)&amp;", "&amp;CHAR(34)&amp;"kind"&amp;CHAR(34)&amp;": "&amp;CHAR(34)&amp;SUBSTITUTE(CriteriTecnici!$F5649,CHAR(34),"'")&amp;CHAR(34)&amp;", "&amp;CHAR(34)&amp;"value"&amp;CHAR(34)&amp;": "&amp;SUBSTITUTE(TRIM(ROUND(IFERROR(CriteriTecnici!$N5649*1,IFERROR(NUMBERVALUE(CriteriTecnici!$N5649,".",","),IFERROR(NUMBERVALUE(CriteriTecnici!$N5649,",","."),0))),4)&amp;""),",",".")&amp;", "&amp;CHAR(34)&amp;"numerator"&amp;CHAR(34)&amp;": "&amp;SUBSTITUTE(TRIM(ROUND(IFERROR(CriteriTecnici!$K5649*1,IFERROR(NUMBERVALUE(CriteriTecnici!$K5649,".",","),IFERROR(NUMBERVALUE(CriteriTecnici!$K5649,",","."),0))),4)&amp;""),",",".")&amp;", "&amp;CHAR(34)&amp;"denominator"&amp;CHAR(34)&amp;": "&amp;SUBSTITUTE(TRIM(ROUND(IFERROR(CriteriTecnici!$L5649*1,IFERROR(NUMBERVALUE(CriteriTecnici!$L5649,".",","),IFERROR(NUMBERVALUE(CriteriTecnici!$L5649,",","."),0))),4)&amp;""),",",".")&amp;", "&amp;CHAR(34)&amp;"flag"&amp;CHAR(34)&amp;": "&amp;SUBSTITUTE(TRIM(ROUND(IFERROR(CriteriTecnici!$M5649*1,IFERROR(NUMBERVALUE(CriteriTecnici!$M5649,".",","),IFERROR(NUMBERVALUE(CriteriTecnici!$M5649,",","."),0))),4)&amp;""),",",".")&amp;", "&amp;CHAR(34)&amp;"rawScore"&amp;CHAR(34)&amp;": "&amp;SUBSTITUTE(TRIM(ROUND(IFERROR(CriteriTecnici!$O5649*1,IFERROR(NUMBERVALUE(CriteriTecnici!$O5649,".",","),IFERROR(NUMBERVALUE(CriteriTecnici!$O5649,",","."),0))),4)&amp;""),",",".")&amp;CHAR(125)&amp;IF(TRUE,",",""))</f>
        <v/>
      </c>
    </row>
    <row r="5870">
      <c r="A5870" s="38">
        <f>IF(CriteriTecnici!$A5650="","","    "&amp;CHAR(123)&amp;CHAR(34)&amp;"bidderId"&amp;CHAR(34)&amp;": "&amp;CHAR(34)&amp;SUBSTITUTE(CriteriTecnici!$A5650,CHAR(34),"'")&amp;CHAR(34)&amp;", "&amp;CHAR(34)&amp;"lotId"&amp;CHAR(34)&amp;": "&amp;CHAR(34)&amp;SUBSTITUTE(CriteriTecnici!$C5650,CHAR(34),"'")&amp;CHAR(34)&amp;", "&amp;CHAR(34)&amp;"criterionId"&amp;CHAR(34)&amp;": "&amp;CHAR(34)&amp;SUBSTITUTE(CriteriTecnici!$D5650,CHAR(34),"'")&amp;CHAR(34)&amp;", "&amp;CHAR(34)&amp;"kind"&amp;CHAR(34)&amp;": "&amp;CHAR(34)&amp;SUBSTITUTE(CriteriTecnici!$F5650,CHAR(34),"'")&amp;CHAR(34)&amp;", "&amp;CHAR(34)&amp;"value"&amp;CHAR(34)&amp;": "&amp;SUBSTITUTE(TRIM(ROUND(IFERROR(CriteriTecnici!$N5650*1,IFERROR(NUMBERVALUE(CriteriTecnici!$N5650,".",","),IFERROR(NUMBERVALUE(CriteriTecnici!$N5650,",","."),0))),4)&amp;""),",",".")&amp;", "&amp;CHAR(34)&amp;"numerator"&amp;CHAR(34)&amp;": "&amp;SUBSTITUTE(TRIM(ROUND(IFERROR(CriteriTecnici!$K5650*1,IFERROR(NUMBERVALUE(CriteriTecnici!$K5650,".",","),IFERROR(NUMBERVALUE(CriteriTecnici!$K5650,",","."),0))),4)&amp;""),",",".")&amp;", "&amp;CHAR(34)&amp;"denominator"&amp;CHAR(34)&amp;": "&amp;SUBSTITUTE(TRIM(ROUND(IFERROR(CriteriTecnici!$L5650*1,IFERROR(NUMBERVALUE(CriteriTecnici!$L5650,".",","),IFERROR(NUMBERVALUE(CriteriTecnici!$L5650,",","."),0))),4)&amp;""),",",".")&amp;", "&amp;CHAR(34)&amp;"flag"&amp;CHAR(34)&amp;": "&amp;SUBSTITUTE(TRIM(ROUND(IFERROR(CriteriTecnici!$M5650*1,IFERROR(NUMBERVALUE(CriteriTecnici!$M5650,".",","),IFERROR(NUMBERVALUE(CriteriTecnici!$M5650,",","."),0))),4)&amp;""),",",".")&amp;", "&amp;CHAR(34)&amp;"rawScore"&amp;CHAR(34)&amp;": "&amp;SUBSTITUTE(TRIM(ROUND(IFERROR(CriteriTecnici!$O5650*1,IFERROR(NUMBERVALUE(CriteriTecnici!$O5650,".",","),IFERROR(NUMBERVALUE(CriteriTecnici!$O5650,",","."),0))),4)&amp;""),",",".")&amp;CHAR(125)&amp;IF(TRUE,",",""))</f>
        <v/>
      </c>
    </row>
    <row r="5871">
      <c r="A5871" s="38">
        <f>IF(CriteriTecnici!$A5651="","","    "&amp;CHAR(123)&amp;CHAR(34)&amp;"bidderId"&amp;CHAR(34)&amp;": "&amp;CHAR(34)&amp;SUBSTITUTE(CriteriTecnici!$A5651,CHAR(34),"'")&amp;CHAR(34)&amp;", "&amp;CHAR(34)&amp;"lotId"&amp;CHAR(34)&amp;": "&amp;CHAR(34)&amp;SUBSTITUTE(CriteriTecnici!$C5651,CHAR(34),"'")&amp;CHAR(34)&amp;", "&amp;CHAR(34)&amp;"criterionId"&amp;CHAR(34)&amp;": "&amp;CHAR(34)&amp;SUBSTITUTE(CriteriTecnici!$D5651,CHAR(34),"'")&amp;CHAR(34)&amp;", "&amp;CHAR(34)&amp;"kind"&amp;CHAR(34)&amp;": "&amp;CHAR(34)&amp;SUBSTITUTE(CriteriTecnici!$F5651,CHAR(34),"'")&amp;CHAR(34)&amp;", "&amp;CHAR(34)&amp;"value"&amp;CHAR(34)&amp;": "&amp;SUBSTITUTE(TRIM(ROUND(IFERROR(CriteriTecnici!$N5651*1,IFERROR(NUMBERVALUE(CriteriTecnici!$N5651,".",","),IFERROR(NUMBERVALUE(CriteriTecnici!$N5651,",","."),0))),4)&amp;""),",",".")&amp;", "&amp;CHAR(34)&amp;"numerator"&amp;CHAR(34)&amp;": "&amp;SUBSTITUTE(TRIM(ROUND(IFERROR(CriteriTecnici!$K5651*1,IFERROR(NUMBERVALUE(CriteriTecnici!$K5651,".",","),IFERROR(NUMBERVALUE(CriteriTecnici!$K5651,",","."),0))),4)&amp;""),",",".")&amp;", "&amp;CHAR(34)&amp;"denominator"&amp;CHAR(34)&amp;": "&amp;SUBSTITUTE(TRIM(ROUND(IFERROR(CriteriTecnici!$L5651*1,IFERROR(NUMBERVALUE(CriteriTecnici!$L5651,".",","),IFERROR(NUMBERVALUE(CriteriTecnici!$L5651,",","."),0))),4)&amp;""),",",".")&amp;", "&amp;CHAR(34)&amp;"flag"&amp;CHAR(34)&amp;": "&amp;SUBSTITUTE(TRIM(ROUND(IFERROR(CriteriTecnici!$M5651*1,IFERROR(NUMBERVALUE(CriteriTecnici!$M5651,".",","),IFERROR(NUMBERVALUE(CriteriTecnici!$M5651,",","."),0))),4)&amp;""),",",".")&amp;", "&amp;CHAR(34)&amp;"rawScore"&amp;CHAR(34)&amp;": "&amp;SUBSTITUTE(TRIM(ROUND(IFERROR(CriteriTecnici!$O5651*1,IFERROR(NUMBERVALUE(CriteriTecnici!$O5651,".",","),IFERROR(NUMBERVALUE(CriteriTecnici!$O5651,",","."),0))),4)&amp;""),",",".")&amp;CHAR(125)&amp;IF(TRUE,",",""))</f>
        <v/>
      </c>
    </row>
    <row r="5872">
      <c r="A5872" s="38">
        <f>IF(CriteriTecnici!$A5652="","","    "&amp;CHAR(123)&amp;CHAR(34)&amp;"bidderId"&amp;CHAR(34)&amp;": "&amp;CHAR(34)&amp;SUBSTITUTE(CriteriTecnici!$A5652,CHAR(34),"'")&amp;CHAR(34)&amp;", "&amp;CHAR(34)&amp;"lotId"&amp;CHAR(34)&amp;": "&amp;CHAR(34)&amp;SUBSTITUTE(CriteriTecnici!$C5652,CHAR(34),"'")&amp;CHAR(34)&amp;", "&amp;CHAR(34)&amp;"criterionId"&amp;CHAR(34)&amp;": "&amp;CHAR(34)&amp;SUBSTITUTE(CriteriTecnici!$D5652,CHAR(34),"'")&amp;CHAR(34)&amp;", "&amp;CHAR(34)&amp;"kind"&amp;CHAR(34)&amp;": "&amp;CHAR(34)&amp;SUBSTITUTE(CriteriTecnici!$F5652,CHAR(34),"'")&amp;CHAR(34)&amp;", "&amp;CHAR(34)&amp;"value"&amp;CHAR(34)&amp;": "&amp;SUBSTITUTE(TRIM(ROUND(IFERROR(CriteriTecnici!$N5652*1,IFERROR(NUMBERVALUE(CriteriTecnici!$N5652,".",","),IFERROR(NUMBERVALUE(CriteriTecnici!$N5652,",","."),0))),4)&amp;""),",",".")&amp;", "&amp;CHAR(34)&amp;"numerator"&amp;CHAR(34)&amp;": "&amp;SUBSTITUTE(TRIM(ROUND(IFERROR(CriteriTecnici!$K5652*1,IFERROR(NUMBERVALUE(CriteriTecnici!$K5652,".",","),IFERROR(NUMBERVALUE(CriteriTecnici!$K5652,",","."),0))),4)&amp;""),",",".")&amp;", "&amp;CHAR(34)&amp;"denominator"&amp;CHAR(34)&amp;": "&amp;SUBSTITUTE(TRIM(ROUND(IFERROR(CriteriTecnici!$L5652*1,IFERROR(NUMBERVALUE(CriteriTecnici!$L5652,".",","),IFERROR(NUMBERVALUE(CriteriTecnici!$L5652,",","."),0))),4)&amp;""),",",".")&amp;", "&amp;CHAR(34)&amp;"flag"&amp;CHAR(34)&amp;": "&amp;SUBSTITUTE(TRIM(ROUND(IFERROR(CriteriTecnici!$M5652*1,IFERROR(NUMBERVALUE(CriteriTecnici!$M5652,".",","),IFERROR(NUMBERVALUE(CriteriTecnici!$M5652,",","."),0))),4)&amp;""),",",".")&amp;", "&amp;CHAR(34)&amp;"rawScore"&amp;CHAR(34)&amp;": "&amp;SUBSTITUTE(TRIM(ROUND(IFERROR(CriteriTecnici!$O5652*1,IFERROR(NUMBERVALUE(CriteriTecnici!$O5652,".",","),IFERROR(NUMBERVALUE(CriteriTecnici!$O5652,",","."),0))),4)&amp;""),",",".")&amp;CHAR(125)&amp;IF(TRUE,",",""))</f>
        <v/>
      </c>
    </row>
    <row r="5873">
      <c r="A5873" s="38">
        <f>IF(CriteriTecnici!$A5653="","","    "&amp;CHAR(123)&amp;CHAR(34)&amp;"bidderId"&amp;CHAR(34)&amp;": "&amp;CHAR(34)&amp;SUBSTITUTE(CriteriTecnici!$A5653,CHAR(34),"'")&amp;CHAR(34)&amp;", "&amp;CHAR(34)&amp;"lotId"&amp;CHAR(34)&amp;": "&amp;CHAR(34)&amp;SUBSTITUTE(CriteriTecnici!$C5653,CHAR(34),"'")&amp;CHAR(34)&amp;", "&amp;CHAR(34)&amp;"criterionId"&amp;CHAR(34)&amp;": "&amp;CHAR(34)&amp;SUBSTITUTE(CriteriTecnici!$D5653,CHAR(34),"'")&amp;CHAR(34)&amp;", "&amp;CHAR(34)&amp;"kind"&amp;CHAR(34)&amp;": "&amp;CHAR(34)&amp;SUBSTITUTE(CriteriTecnici!$F5653,CHAR(34),"'")&amp;CHAR(34)&amp;", "&amp;CHAR(34)&amp;"value"&amp;CHAR(34)&amp;": "&amp;SUBSTITUTE(TRIM(ROUND(IFERROR(CriteriTecnici!$N5653*1,IFERROR(NUMBERVALUE(CriteriTecnici!$N5653,".",","),IFERROR(NUMBERVALUE(CriteriTecnici!$N5653,",","."),0))),4)&amp;""),",",".")&amp;", "&amp;CHAR(34)&amp;"numerator"&amp;CHAR(34)&amp;": "&amp;SUBSTITUTE(TRIM(ROUND(IFERROR(CriteriTecnici!$K5653*1,IFERROR(NUMBERVALUE(CriteriTecnici!$K5653,".",","),IFERROR(NUMBERVALUE(CriteriTecnici!$K5653,",","."),0))),4)&amp;""),",",".")&amp;", "&amp;CHAR(34)&amp;"denominator"&amp;CHAR(34)&amp;": "&amp;SUBSTITUTE(TRIM(ROUND(IFERROR(CriteriTecnici!$L5653*1,IFERROR(NUMBERVALUE(CriteriTecnici!$L5653,".",","),IFERROR(NUMBERVALUE(CriteriTecnici!$L5653,",","."),0))),4)&amp;""),",",".")&amp;", "&amp;CHAR(34)&amp;"flag"&amp;CHAR(34)&amp;": "&amp;SUBSTITUTE(TRIM(ROUND(IFERROR(CriteriTecnici!$M5653*1,IFERROR(NUMBERVALUE(CriteriTecnici!$M5653,".",","),IFERROR(NUMBERVALUE(CriteriTecnici!$M5653,",","."),0))),4)&amp;""),",",".")&amp;", "&amp;CHAR(34)&amp;"rawScore"&amp;CHAR(34)&amp;": "&amp;SUBSTITUTE(TRIM(ROUND(IFERROR(CriteriTecnici!$O5653*1,IFERROR(NUMBERVALUE(CriteriTecnici!$O5653,".",","),IFERROR(NUMBERVALUE(CriteriTecnici!$O5653,",","."),0))),4)&amp;""),",",".")&amp;CHAR(125)&amp;IF(TRUE,",",""))</f>
        <v/>
      </c>
    </row>
    <row r="5874">
      <c r="A5874" s="38">
        <f>IF(CriteriTecnici!$A5654="","","    "&amp;CHAR(123)&amp;CHAR(34)&amp;"bidderId"&amp;CHAR(34)&amp;": "&amp;CHAR(34)&amp;SUBSTITUTE(CriteriTecnici!$A5654,CHAR(34),"'")&amp;CHAR(34)&amp;", "&amp;CHAR(34)&amp;"lotId"&amp;CHAR(34)&amp;": "&amp;CHAR(34)&amp;SUBSTITUTE(CriteriTecnici!$C5654,CHAR(34),"'")&amp;CHAR(34)&amp;", "&amp;CHAR(34)&amp;"criterionId"&amp;CHAR(34)&amp;": "&amp;CHAR(34)&amp;SUBSTITUTE(CriteriTecnici!$D5654,CHAR(34),"'")&amp;CHAR(34)&amp;", "&amp;CHAR(34)&amp;"kind"&amp;CHAR(34)&amp;": "&amp;CHAR(34)&amp;SUBSTITUTE(CriteriTecnici!$F5654,CHAR(34),"'")&amp;CHAR(34)&amp;", "&amp;CHAR(34)&amp;"value"&amp;CHAR(34)&amp;": "&amp;SUBSTITUTE(TRIM(ROUND(IFERROR(CriteriTecnici!$N5654*1,IFERROR(NUMBERVALUE(CriteriTecnici!$N5654,".",","),IFERROR(NUMBERVALUE(CriteriTecnici!$N5654,",","."),0))),4)&amp;""),",",".")&amp;", "&amp;CHAR(34)&amp;"numerator"&amp;CHAR(34)&amp;": "&amp;SUBSTITUTE(TRIM(ROUND(IFERROR(CriteriTecnici!$K5654*1,IFERROR(NUMBERVALUE(CriteriTecnici!$K5654,".",","),IFERROR(NUMBERVALUE(CriteriTecnici!$K5654,",","."),0))),4)&amp;""),",",".")&amp;", "&amp;CHAR(34)&amp;"denominator"&amp;CHAR(34)&amp;": "&amp;SUBSTITUTE(TRIM(ROUND(IFERROR(CriteriTecnici!$L5654*1,IFERROR(NUMBERVALUE(CriteriTecnici!$L5654,".",","),IFERROR(NUMBERVALUE(CriteriTecnici!$L5654,",","."),0))),4)&amp;""),",",".")&amp;", "&amp;CHAR(34)&amp;"flag"&amp;CHAR(34)&amp;": "&amp;SUBSTITUTE(TRIM(ROUND(IFERROR(CriteriTecnici!$M5654*1,IFERROR(NUMBERVALUE(CriteriTecnici!$M5654,".",","),IFERROR(NUMBERVALUE(CriteriTecnici!$M5654,",","."),0))),4)&amp;""),",",".")&amp;", "&amp;CHAR(34)&amp;"rawScore"&amp;CHAR(34)&amp;": "&amp;SUBSTITUTE(TRIM(ROUND(IFERROR(CriteriTecnici!$O5654*1,IFERROR(NUMBERVALUE(CriteriTecnici!$O5654,".",","),IFERROR(NUMBERVALUE(CriteriTecnici!$O5654,",","."),0))),4)&amp;""),",",".")&amp;CHAR(125)&amp;IF(TRUE,",",""))</f>
        <v/>
      </c>
    </row>
    <row r="5875">
      <c r="A5875" s="38">
        <f>IF(CriteriTecnici!$A5655="","","    "&amp;CHAR(123)&amp;CHAR(34)&amp;"bidderId"&amp;CHAR(34)&amp;": "&amp;CHAR(34)&amp;SUBSTITUTE(CriteriTecnici!$A5655,CHAR(34),"'")&amp;CHAR(34)&amp;", "&amp;CHAR(34)&amp;"lotId"&amp;CHAR(34)&amp;": "&amp;CHAR(34)&amp;SUBSTITUTE(CriteriTecnici!$C5655,CHAR(34),"'")&amp;CHAR(34)&amp;", "&amp;CHAR(34)&amp;"criterionId"&amp;CHAR(34)&amp;": "&amp;CHAR(34)&amp;SUBSTITUTE(CriteriTecnici!$D5655,CHAR(34),"'")&amp;CHAR(34)&amp;", "&amp;CHAR(34)&amp;"kind"&amp;CHAR(34)&amp;": "&amp;CHAR(34)&amp;SUBSTITUTE(CriteriTecnici!$F5655,CHAR(34),"'")&amp;CHAR(34)&amp;", "&amp;CHAR(34)&amp;"value"&amp;CHAR(34)&amp;": "&amp;SUBSTITUTE(TRIM(ROUND(IFERROR(CriteriTecnici!$N5655*1,IFERROR(NUMBERVALUE(CriteriTecnici!$N5655,".",","),IFERROR(NUMBERVALUE(CriteriTecnici!$N5655,",","."),0))),4)&amp;""),",",".")&amp;", "&amp;CHAR(34)&amp;"numerator"&amp;CHAR(34)&amp;": "&amp;SUBSTITUTE(TRIM(ROUND(IFERROR(CriteriTecnici!$K5655*1,IFERROR(NUMBERVALUE(CriteriTecnici!$K5655,".",","),IFERROR(NUMBERVALUE(CriteriTecnici!$K5655,",","."),0))),4)&amp;""),",",".")&amp;", "&amp;CHAR(34)&amp;"denominator"&amp;CHAR(34)&amp;": "&amp;SUBSTITUTE(TRIM(ROUND(IFERROR(CriteriTecnici!$L5655*1,IFERROR(NUMBERVALUE(CriteriTecnici!$L5655,".",","),IFERROR(NUMBERVALUE(CriteriTecnici!$L5655,",","."),0))),4)&amp;""),",",".")&amp;", "&amp;CHAR(34)&amp;"flag"&amp;CHAR(34)&amp;": "&amp;SUBSTITUTE(TRIM(ROUND(IFERROR(CriteriTecnici!$M5655*1,IFERROR(NUMBERVALUE(CriteriTecnici!$M5655,".",","),IFERROR(NUMBERVALUE(CriteriTecnici!$M5655,",","."),0))),4)&amp;""),",",".")&amp;", "&amp;CHAR(34)&amp;"rawScore"&amp;CHAR(34)&amp;": "&amp;SUBSTITUTE(TRIM(ROUND(IFERROR(CriteriTecnici!$O5655*1,IFERROR(NUMBERVALUE(CriteriTecnici!$O5655,".",","),IFERROR(NUMBERVALUE(CriteriTecnici!$O5655,",","."),0))),4)&amp;""),",",".")&amp;CHAR(125)&amp;IF(TRUE,",",""))</f>
        <v/>
      </c>
    </row>
    <row r="5876">
      <c r="A5876" s="38">
        <f>IF(CriteriTecnici!$A5656="","","    "&amp;CHAR(123)&amp;CHAR(34)&amp;"bidderId"&amp;CHAR(34)&amp;": "&amp;CHAR(34)&amp;SUBSTITUTE(CriteriTecnici!$A5656,CHAR(34),"'")&amp;CHAR(34)&amp;", "&amp;CHAR(34)&amp;"lotId"&amp;CHAR(34)&amp;": "&amp;CHAR(34)&amp;SUBSTITUTE(CriteriTecnici!$C5656,CHAR(34),"'")&amp;CHAR(34)&amp;", "&amp;CHAR(34)&amp;"criterionId"&amp;CHAR(34)&amp;": "&amp;CHAR(34)&amp;SUBSTITUTE(CriteriTecnici!$D5656,CHAR(34),"'")&amp;CHAR(34)&amp;", "&amp;CHAR(34)&amp;"kind"&amp;CHAR(34)&amp;": "&amp;CHAR(34)&amp;SUBSTITUTE(CriteriTecnici!$F5656,CHAR(34),"'")&amp;CHAR(34)&amp;", "&amp;CHAR(34)&amp;"value"&amp;CHAR(34)&amp;": "&amp;SUBSTITUTE(TRIM(ROUND(IFERROR(CriteriTecnici!$N5656*1,IFERROR(NUMBERVALUE(CriteriTecnici!$N5656,".",","),IFERROR(NUMBERVALUE(CriteriTecnici!$N5656,",","."),0))),4)&amp;""),",",".")&amp;", "&amp;CHAR(34)&amp;"numerator"&amp;CHAR(34)&amp;": "&amp;SUBSTITUTE(TRIM(ROUND(IFERROR(CriteriTecnici!$K5656*1,IFERROR(NUMBERVALUE(CriteriTecnici!$K5656,".",","),IFERROR(NUMBERVALUE(CriteriTecnici!$K5656,",","."),0))),4)&amp;""),",",".")&amp;", "&amp;CHAR(34)&amp;"denominator"&amp;CHAR(34)&amp;": "&amp;SUBSTITUTE(TRIM(ROUND(IFERROR(CriteriTecnici!$L5656*1,IFERROR(NUMBERVALUE(CriteriTecnici!$L5656,".",","),IFERROR(NUMBERVALUE(CriteriTecnici!$L5656,",","."),0))),4)&amp;""),",",".")&amp;", "&amp;CHAR(34)&amp;"flag"&amp;CHAR(34)&amp;": "&amp;SUBSTITUTE(TRIM(ROUND(IFERROR(CriteriTecnici!$M5656*1,IFERROR(NUMBERVALUE(CriteriTecnici!$M5656,".",","),IFERROR(NUMBERVALUE(CriteriTecnici!$M5656,",","."),0))),4)&amp;""),",",".")&amp;", "&amp;CHAR(34)&amp;"rawScore"&amp;CHAR(34)&amp;": "&amp;SUBSTITUTE(TRIM(ROUND(IFERROR(CriteriTecnici!$O5656*1,IFERROR(NUMBERVALUE(CriteriTecnici!$O5656,".",","),IFERROR(NUMBERVALUE(CriteriTecnici!$O5656,",","."),0))),4)&amp;""),",",".")&amp;CHAR(125)&amp;IF(TRUE,",",""))</f>
        <v/>
      </c>
    </row>
    <row r="5877">
      <c r="A5877" s="38">
        <f>IF(CriteriTecnici!$A5657="","","    "&amp;CHAR(123)&amp;CHAR(34)&amp;"bidderId"&amp;CHAR(34)&amp;": "&amp;CHAR(34)&amp;SUBSTITUTE(CriteriTecnici!$A5657,CHAR(34),"'")&amp;CHAR(34)&amp;", "&amp;CHAR(34)&amp;"lotId"&amp;CHAR(34)&amp;": "&amp;CHAR(34)&amp;SUBSTITUTE(CriteriTecnici!$C5657,CHAR(34),"'")&amp;CHAR(34)&amp;", "&amp;CHAR(34)&amp;"criterionId"&amp;CHAR(34)&amp;": "&amp;CHAR(34)&amp;SUBSTITUTE(CriteriTecnici!$D5657,CHAR(34),"'")&amp;CHAR(34)&amp;", "&amp;CHAR(34)&amp;"kind"&amp;CHAR(34)&amp;": "&amp;CHAR(34)&amp;SUBSTITUTE(CriteriTecnici!$F5657,CHAR(34),"'")&amp;CHAR(34)&amp;", "&amp;CHAR(34)&amp;"value"&amp;CHAR(34)&amp;": "&amp;SUBSTITUTE(TRIM(ROUND(IFERROR(CriteriTecnici!$N5657*1,IFERROR(NUMBERVALUE(CriteriTecnici!$N5657,".",","),IFERROR(NUMBERVALUE(CriteriTecnici!$N5657,",","."),0))),4)&amp;""),",",".")&amp;", "&amp;CHAR(34)&amp;"numerator"&amp;CHAR(34)&amp;": "&amp;SUBSTITUTE(TRIM(ROUND(IFERROR(CriteriTecnici!$K5657*1,IFERROR(NUMBERVALUE(CriteriTecnici!$K5657,".",","),IFERROR(NUMBERVALUE(CriteriTecnici!$K5657,",","."),0))),4)&amp;""),",",".")&amp;", "&amp;CHAR(34)&amp;"denominator"&amp;CHAR(34)&amp;": "&amp;SUBSTITUTE(TRIM(ROUND(IFERROR(CriteriTecnici!$L5657*1,IFERROR(NUMBERVALUE(CriteriTecnici!$L5657,".",","),IFERROR(NUMBERVALUE(CriteriTecnici!$L5657,",","."),0))),4)&amp;""),",",".")&amp;", "&amp;CHAR(34)&amp;"flag"&amp;CHAR(34)&amp;": "&amp;SUBSTITUTE(TRIM(ROUND(IFERROR(CriteriTecnici!$M5657*1,IFERROR(NUMBERVALUE(CriteriTecnici!$M5657,".",","),IFERROR(NUMBERVALUE(CriteriTecnici!$M5657,",","."),0))),4)&amp;""),",",".")&amp;", "&amp;CHAR(34)&amp;"rawScore"&amp;CHAR(34)&amp;": "&amp;SUBSTITUTE(TRIM(ROUND(IFERROR(CriteriTecnici!$O5657*1,IFERROR(NUMBERVALUE(CriteriTecnici!$O5657,".",","),IFERROR(NUMBERVALUE(CriteriTecnici!$O5657,",","."),0))),4)&amp;""),",",".")&amp;CHAR(125)&amp;IF(TRUE,",",""))</f>
        <v/>
      </c>
    </row>
    <row r="5878">
      <c r="A5878" s="38">
        <f>IF(CriteriTecnici!$A5658="","","    "&amp;CHAR(123)&amp;CHAR(34)&amp;"bidderId"&amp;CHAR(34)&amp;": "&amp;CHAR(34)&amp;SUBSTITUTE(CriteriTecnici!$A5658,CHAR(34),"'")&amp;CHAR(34)&amp;", "&amp;CHAR(34)&amp;"lotId"&amp;CHAR(34)&amp;": "&amp;CHAR(34)&amp;SUBSTITUTE(CriteriTecnici!$C5658,CHAR(34),"'")&amp;CHAR(34)&amp;", "&amp;CHAR(34)&amp;"criterionId"&amp;CHAR(34)&amp;": "&amp;CHAR(34)&amp;SUBSTITUTE(CriteriTecnici!$D5658,CHAR(34),"'")&amp;CHAR(34)&amp;", "&amp;CHAR(34)&amp;"kind"&amp;CHAR(34)&amp;": "&amp;CHAR(34)&amp;SUBSTITUTE(CriteriTecnici!$F5658,CHAR(34),"'")&amp;CHAR(34)&amp;", "&amp;CHAR(34)&amp;"value"&amp;CHAR(34)&amp;": "&amp;SUBSTITUTE(TRIM(ROUND(IFERROR(CriteriTecnici!$N5658*1,IFERROR(NUMBERVALUE(CriteriTecnici!$N5658,".",","),IFERROR(NUMBERVALUE(CriteriTecnici!$N5658,",","."),0))),4)&amp;""),",",".")&amp;", "&amp;CHAR(34)&amp;"numerator"&amp;CHAR(34)&amp;": "&amp;SUBSTITUTE(TRIM(ROUND(IFERROR(CriteriTecnici!$K5658*1,IFERROR(NUMBERVALUE(CriteriTecnici!$K5658,".",","),IFERROR(NUMBERVALUE(CriteriTecnici!$K5658,",","."),0))),4)&amp;""),",",".")&amp;", "&amp;CHAR(34)&amp;"denominator"&amp;CHAR(34)&amp;": "&amp;SUBSTITUTE(TRIM(ROUND(IFERROR(CriteriTecnici!$L5658*1,IFERROR(NUMBERVALUE(CriteriTecnici!$L5658,".",","),IFERROR(NUMBERVALUE(CriteriTecnici!$L5658,",","."),0))),4)&amp;""),",",".")&amp;", "&amp;CHAR(34)&amp;"flag"&amp;CHAR(34)&amp;": "&amp;SUBSTITUTE(TRIM(ROUND(IFERROR(CriteriTecnici!$M5658*1,IFERROR(NUMBERVALUE(CriteriTecnici!$M5658,".",","),IFERROR(NUMBERVALUE(CriteriTecnici!$M5658,",","."),0))),4)&amp;""),",",".")&amp;", "&amp;CHAR(34)&amp;"rawScore"&amp;CHAR(34)&amp;": "&amp;SUBSTITUTE(TRIM(ROUND(IFERROR(CriteriTecnici!$O5658*1,IFERROR(NUMBERVALUE(CriteriTecnici!$O5658,".",","),IFERROR(NUMBERVALUE(CriteriTecnici!$O5658,",","."),0))),4)&amp;""),",",".")&amp;CHAR(125)&amp;IF(TRUE,",",""))</f>
        <v/>
      </c>
    </row>
    <row r="5879">
      <c r="A5879" s="38">
        <f>IF(CriteriTecnici!$A5659="","","    "&amp;CHAR(123)&amp;CHAR(34)&amp;"bidderId"&amp;CHAR(34)&amp;": "&amp;CHAR(34)&amp;SUBSTITUTE(CriteriTecnici!$A5659,CHAR(34),"'")&amp;CHAR(34)&amp;", "&amp;CHAR(34)&amp;"lotId"&amp;CHAR(34)&amp;": "&amp;CHAR(34)&amp;SUBSTITUTE(CriteriTecnici!$C5659,CHAR(34),"'")&amp;CHAR(34)&amp;", "&amp;CHAR(34)&amp;"criterionId"&amp;CHAR(34)&amp;": "&amp;CHAR(34)&amp;SUBSTITUTE(CriteriTecnici!$D5659,CHAR(34),"'")&amp;CHAR(34)&amp;", "&amp;CHAR(34)&amp;"kind"&amp;CHAR(34)&amp;": "&amp;CHAR(34)&amp;SUBSTITUTE(CriteriTecnici!$F5659,CHAR(34),"'")&amp;CHAR(34)&amp;", "&amp;CHAR(34)&amp;"value"&amp;CHAR(34)&amp;": "&amp;SUBSTITUTE(TRIM(ROUND(IFERROR(CriteriTecnici!$N5659*1,IFERROR(NUMBERVALUE(CriteriTecnici!$N5659,".",","),IFERROR(NUMBERVALUE(CriteriTecnici!$N5659,",","."),0))),4)&amp;""),",",".")&amp;", "&amp;CHAR(34)&amp;"numerator"&amp;CHAR(34)&amp;": "&amp;SUBSTITUTE(TRIM(ROUND(IFERROR(CriteriTecnici!$K5659*1,IFERROR(NUMBERVALUE(CriteriTecnici!$K5659,".",","),IFERROR(NUMBERVALUE(CriteriTecnici!$K5659,",","."),0))),4)&amp;""),",",".")&amp;", "&amp;CHAR(34)&amp;"denominator"&amp;CHAR(34)&amp;": "&amp;SUBSTITUTE(TRIM(ROUND(IFERROR(CriteriTecnici!$L5659*1,IFERROR(NUMBERVALUE(CriteriTecnici!$L5659,".",","),IFERROR(NUMBERVALUE(CriteriTecnici!$L5659,",","."),0))),4)&amp;""),",",".")&amp;", "&amp;CHAR(34)&amp;"flag"&amp;CHAR(34)&amp;": "&amp;SUBSTITUTE(TRIM(ROUND(IFERROR(CriteriTecnici!$M5659*1,IFERROR(NUMBERVALUE(CriteriTecnici!$M5659,".",","),IFERROR(NUMBERVALUE(CriteriTecnici!$M5659,",","."),0))),4)&amp;""),",",".")&amp;", "&amp;CHAR(34)&amp;"rawScore"&amp;CHAR(34)&amp;": "&amp;SUBSTITUTE(TRIM(ROUND(IFERROR(CriteriTecnici!$O5659*1,IFERROR(NUMBERVALUE(CriteriTecnici!$O5659,".",","),IFERROR(NUMBERVALUE(CriteriTecnici!$O5659,",","."),0))),4)&amp;""),",",".")&amp;CHAR(125)&amp;IF(TRUE,",",""))</f>
        <v/>
      </c>
    </row>
    <row r="5880">
      <c r="A5880" s="38">
        <f>IF(CriteriTecnici!$A5660="","","    "&amp;CHAR(123)&amp;CHAR(34)&amp;"bidderId"&amp;CHAR(34)&amp;": "&amp;CHAR(34)&amp;SUBSTITUTE(CriteriTecnici!$A5660,CHAR(34),"'")&amp;CHAR(34)&amp;", "&amp;CHAR(34)&amp;"lotId"&amp;CHAR(34)&amp;": "&amp;CHAR(34)&amp;SUBSTITUTE(CriteriTecnici!$C5660,CHAR(34),"'")&amp;CHAR(34)&amp;", "&amp;CHAR(34)&amp;"criterionId"&amp;CHAR(34)&amp;": "&amp;CHAR(34)&amp;SUBSTITUTE(CriteriTecnici!$D5660,CHAR(34),"'")&amp;CHAR(34)&amp;", "&amp;CHAR(34)&amp;"kind"&amp;CHAR(34)&amp;": "&amp;CHAR(34)&amp;SUBSTITUTE(CriteriTecnici!$F5660,CHAR(34),"'")&amp;CHAR(34)&amp;", "&amp;CHAR(34)&amp;"value"&amp;CHAR(34)&amp;": "&amp;SUBSTITUTE(TRIM(ROUND(IFERROR(CriteriTecnici!$N5660*1,IFERROR(NUMBERVALUE(CriteriTecnici!$N5660,".",","),IFERROR(NUMBERVALUE(CriteriTecnici!$N5660,",","."),0))),4)&amp;""),",",".")&amp;", "&amp;CHAR(34)&amp;"numerator"&amp;CHAR(34)&amp;": "&amp;SUBSTITUTE(TRIM(ROUND(IFERROR(CriteriTecnici!$K5660*1,IFERROR(NUMBERVALUE(CriteriTecnici!$K5660,".",","),IFERROR(NUMBERVALUE(CriteriTecnici!$K5660,",","."),0))),4)&amp;""),",",".")&amp;", "&amp;CHAR(34)&amp;"denominator"&amp;CHAR(34)&amp;": "&amp;SUBSTITUTE(TRIM(ROUND(IFERROR(CriteriTecnici!$L5660*1,IFERROR(NUMBERVALUE(CriteriTecnici!$L5660,".",","),IFERROR(NUMBERVALUE(CriteriTecnici!$L5660,",","."),0))),4)&amp;""),",",".")&amp;", "&amp;CHAR(34)&amp;"flag"&amp;CHAR(34)&amp;": "&amp;SUBSTITUTE(TRIM(ROUND(IFERROR(CriteriTecnici!$M5660*1,IFERROR(NUMBERVALUE(CriteriTecnici!$M5660,".",","),IFERROR(NUMBERVALUE(CriteriTecnici!$M5660,",","."),0))),4)&amp;""),",",".")&amp;", "&amp;CHAR(34)&amp;"rawScore"&amp;CHAR(34)&amp;": "&amp;SUBSTITUTE(TRIM(ROUND(IFERROR(CriteriTecnici!$O5660*1,IFERROR(NUMBERVALUE(CriteriTecnici!$O5660,".",","),IFERROR(NUMBERVALUE(CriteriTecnici!$O5660,",","."),0))),4)&amp;""),",",".")&amp;CHAR(125)&amp;IF(TRUE,",",""))</f>
        <v/>
      </c>
    </row>
    <row r="5881">
      <c r="A5881" s="38">
        <f>IF(CriteriTecnici!$A5661="","","    "&amp;CHAR(123)&amp;CHAR(34)&amp;"bidderId"&amp;CHAR(34)&amp;": "&amp;CHAR(34)&amp;SUBSTITUTE(CriteriTecnici!$A5661,CHAR(34),"'")&amp;CHAR(34)&amp;", "&amp;CHAR(34)&amp;"lotId"&amp;CHAR(34)&amp;": "&amp;CHAR(34)&amp;SUBSTITUTE(CriteriTecnici!$C5661,CHAR(34),"'")&amp;CHAR(34)&amp;", "&amp;CHAR(34)&amp;"criterionId"&amp;CHAR(34)&amp;": "&amp;CHAR(34)&amp;SUBSTITUTE(CriteriTecnici!$D5661,CHAR(34),"'")&amp;CHAR(34)&amp;", "&amp;CHAR(34)&amp;"kind"&amp;CHAR(34)&amp;": "&amp;CHAR(34)&amp;SUBSTITUTE(CriteriTecnici!$F5661,CHAR(34),"'")&amp;CHAR(34)&amp;", "&amp;CHAR(34)&amp;"value"&amp;CHAR(34)&amp;": "&amp;SUBSTITUTE(TRIM(ROUND(IFERROR(CriteriTecnici!$N5661*1,IFERROR(NUMBERVALUE(CriteriTecnici!$N5661,".",","),IFERROR(NUMBERVALUE(CriteriTecnici!$N5661,",","."),0))),4)&amp;""),",",".")&amp;", "&amp;CHAR(34)&amp;"numerator"&amp;CHAR(34)&amp;": "&amp;SUBSTITUTE(TRIM(ROUND(IFERROR(CriteriTecnici!$K5661*1,IFERROR(NUMBERVALUE(CriteriTecnici!$K5661,".",","),IFERROR(NUMBERVALUE(CriteriTecnici!$K5661,",","."),0))),4)&amp;""),",",".")&amp;", "&amp;CHAR(34)&amp;"denominator"&amp;CHAR(34)&amp;": "&amp;SUBSTITUTE(TRIM(ROUND(IFERROR(CriteriTecnici!$L5661*1,IFERROR(NUMBERVALUE(CriteriTecnici!$L5661,".",","),IFERROR(NUMBERVALUE(CriteriTecnici!$L5661,",","."),0))),4)&amp;""),",",".")&amp;", "&amp;CHAR(34)&amp;"flag"&amp;CHAR(34)&amp;": "&amp;SUBSTITUTE(TRIM(ROUND(IFERROR(CriteriTecnici!$M5661*1,IFERROR(NUMBERVALUE(CriteriTecnici!$M5661,".",","),IFERROR(NUMBERVALUE(CriteriTecnici!$M5661,",","."),0))),4)&amp;""),",",".")&amp;", "&amp;CHAR(34)&amp;"rawScore"&amp;CHAR(34)&amp;": "&amp;SUBSTITUTE(TRIM(ROUND(IFERROR(CriteriTecnici!$O5661*1,IFERROR(NUMBERVALUE(CriteriTecnici!$O5661,".",","),IFERROR(NUMBERVALUE(CriteriTecnici!$O5661,",","."),0))),4)&amp;""),",",".")&amp;CHAR(125)&amp;IF(TRUE,",",""))</f>
        <v/>
      </c>
    </row>
    <row r="5882">
      <c r="A5882" s="38">
        <f>IF(CriteriTecnici!$A5662="","","    "&amp;CHAR(123)&amp;CHAR(34)&amp;"bidderId"&amp;CHAR(34)&amp;": "&amp;CHAR(34)&amp;SUBSTITUTE(CriteriTecnici!$A5662,CHAR(34),"'")&amp;CHAR(34)&amp;", "&amp;CHAR(34)&amp;"lotId"&amp;CHAR(34)&amp;": "&amp;CHAR(34)&amp;SUBSTITUTE(CriteriTecnici!$C5662,CHAR(34),"'")&amp;CHAR(34)&amp;", "&amp;CHAR(34)&amp;"criterionId"&amp;CHAR(34)&amp;": "&amp;CHAR(34)&amp;SUBSTITUTE(CriteriTecnici!$D5662,CHAR(34),"'")&amp;CHAR(34)&amp;", "&amp;CHAR(34)&amp;"kind"&amp;CHAR(34)&amp;": "&amp;CHAR(34)&amp;SUBSTITUTE(CriteriTecnici!$F5662,CHAR(34),"'")&amp;CHAR(34)&amp;", "&amp;CHAR(34)&amp;"value"&amp;CHAR(34)&amp;": "&amp;SUBSTITUTE(TRIM(ROUND(IFERROR(CriteriTecnici!$N5662*1,IFERROR(NUMBERVALUE(CriteriTecnici!$N5662,".",","),IFERROR(NUMBERVALUE(CriteriTecnici!$N5662,",","."),0))),4)&amp;""),",",".")&amp;", "&amp;CHAR(34)&amp;"numerator"&amp;CHAR(34)&amp;": "&amp;SUBSTITUTE(TRIM(ROUND(IFERROR(CriteriTecnici!$K5662*1,IFERROR(NUMBERVALUE(CriteriTecnici!$K5662,".",","),IFERROR(NUMBERVALUE(CriteriTecnici!$K5662,",","."),0))),4)&amp;""),",",".")&amp;", "&amp;CHAR(34)&amp;"denominator"&amp;CHAR(34)&amp;": "&amp;SUBSTITUTE(TRIM(ROUND(IFERROR(CriteriTecnici!$L5662*1,IFERROR(NUMBERVALUE(CriteriTecnici!$L5662,".",","),IFERROR(NUMBERVALUE(CriteriTecnici!$L5662,",","."),0))),4)&amp;""),",",".")&amp;", "&amp;CHAR(34)&amp;"flag"&amp;CHAR(34)&amp;": "&amp;SUBSTITUTE(TRIM(ROUND(IFERROR(CriteriTecnici!$M5662*1,IFERROR(NUMBERVALUE(CriteriTecnici!$M5662,".",","),IFERROR(NUMBERVALUE(CriteriTecnici!$M5662,",","."),0))),4)&amp;""),",",".")&amp;", "&amp;CHAR(34)&amp;"rawScore"&amp;CHAR(34)&amp;": "&amp;SUBSTITUTE(TRIM(ROUND(IFERROR(CriteriTecnici!$O5662*1,IFERROR(NUMBERVALUE(CriteriTecnici!$O5662,".",","),IFERROR(NUMBERVALUE(CriteriTecnici!$O5662,",","."),0))),4)&amp;""),",",".")&amp;CHAR(125)&amp;IF(TRUE,",",""))</f>
        <v/>
      </c>
    </row>
    <row r="5883">
      <c r="A5883" s="38">
        <f>IF(CriteriTecnici!$A5663="","","    "&amp;CHAR(123)&amp;CHAR(34)&amp;"bidderId"&amp;CHAR(34)&amp;": "&amp;CHAR(34)&amp;SUBSTITUTE(CriteriTecnici!$A5663,CHAR(34),"'")&amp;CHAR(34)&amp;", "&amp;CHAR(34)&amp;"lotId"&amp;CHAR(34)&amp;": "&amp;CHAR(34)&amp;SUBSTITUTE(CriteriTecnici!$C5663,CHAR(34),"'")&amp;CHAR(34)&amp;", "&amp;CHAR(34)&amp;"criterionId"&amp;CHAR(34)&amp;": "&amp;CHAR(34)&amp;SUBSTITUTE(CriteriTecnici!$D5663,CHAR(34),"'")&amp;CHAR(34)&amp;", "&amp;CHAR(34)&amp;"kind"&amp;CHAR(34)&amp;": "&amp;CHAR(34)&amp;SUBSTITUTE(CriteriTecnici!$F5663,CHAR(34),"'")&amp;CHAR(34)&amp;", "&amp;CHAR(34)&amp;"value"&amp;CHAR(34)&amp;": "&amp;SUBSTITUTE(TRIM(ROUND(IFERROR(CriteriTecnici!$N5663*1,IFERROR(NUMBERVALUE(CriteriTecnici!$N5663,".",","),IFERROR(NUMBERVALUE(CriteriTecnici!$N5663,",","."),0))),4)&amp;""),",",".")&amp;", "&amp;CHAR(34)&amp;"numerator"&amp;CHAR(34)&amp;": "&amp;SUBSTITUTE(TRIM(ROUND(IFERROR(CriteriTecnici!$K5663*1,IFERROR(NUMBERVALUE(CriteriTecnici!$K5663,".",","),IFERROR(NUMBERVALUE(CriteriTecnici!$K5663,",","."),0))),4)&amp;""),",",".")&amp;", "&amp;CHAR(34)&amp;"denominator"&amp;CHAR(34)&amp;": "&amp;SUBSTITUTE(TRIM(ROUND(IFERROR(CriteriTecnici!$L5663*1,IFERROR(NUMBERVALUE(CriteriTecnici!$L5663,".",","),IFERROR(NUMBERVALUE(CriteriTecnici!$L5663,",","."),0))),4)&amp;""),",",".")&amp;", "&amp;CHAR(34)&amp;"flag"&amp;CHAR(34)&amp;": "&amp;SUBSTITUTE(TRIM(ROUND(IFERROR(CriteriTecnici!$M5663*1,IFERROR(NUMBERVALUE(CriteriTecnici!$M5663,".",","),IFERROR(NUMBERVALUE(CriteriTecnici!$M5663,",","."),0))),4)&amp;""),",",".")&amp;", "&amp;CHAR(34)&amp;"rawScore"&amp;CHAR(34)&amp;": "&amp;SUBSTITUTE(TRIM(ROUND(IFERROR(CriteriTecnici!$O5663*1,IFERROR(NUMBERVALUE(CriteriTecnici!$O5663,".",","),IFERROR(NUMBERVALUE(CriteriTecnici!$O5663,",","."),0))),4)&amp;""),",",".")&amp;CHAR(125)&amp;IF(TRUE,",",""))</f>
        <v/>
      </c>
    </row>
    <row r="5884">
      <c r="A5884" s="38">
        <f>IF(CriteriTecnici!$A5664="","","    "&amp;CHAR(123)&amp;CHAR(34)&amp;"bidderId"&amp;CHAR(34)&amp;": "&amp;CHAR(34)&amp;SUBSTITUTE(CriteriTecnici!$A5664,CHAR(34),"'")&amp;CHAR(34)&amp;", "&amp;CHAR(34)&amp;"lotId"&amp;CHAR(34)&amp;": "&amp;CHAR(34)&amp;SUBSTITUTE(CriteriTecnici!$C5664,CHAR(34),"'")&amp;CHAR(34)&amp;", "&amp;CHAR(34)&amp;"criterionId"&amp;CHAR(34)&amp;": "&amp;CHAR(34)&amp;SUBSTITUTE(CriteriTecnici!$D5664,CHAR(34),"'")&amp;CHAR(34)&amp;", "&amp;CHAR(34)&amp;"kind"&amp;CHAR(34)&amp;": "&amp;CHAR(34)&amp;SUBSTITUTE(CriteriTecnici!$F5664,CHAR(34),"'")&amp;CHAR(34)&amp;", "&amp;CHAR(34)&amp;"value"&amp;CHAR(34)&amp;": "&amp;SUBSTITUTE(TRIM(ROUND(IFERROR(CriteriTecnici!$N5664*1,IFERROR(NUMBERVALUE(CriteriTecnici!$N5664,".",","),IFERROR(NUMBERVALUE(CriteriTecnici!$N5664,",","."),0))),4)&amp;""),",",".")&amp;", "&amp;CHAR(34)&amp;"numerator"&amp;CHAR(34)&amp;": "&amp;SUBSTITUTE(TRIM(ROUND(IFERROR(CriteriTecnici!$K5664*1,IFERROR(NUMBERVALUE(CriteriTecnici!$K5664,".",","),IFERROR(NUMBERVALUE(CriteriTecnici!$K5664,",","."),0))),4)&amp;""),",",".")&amp;", "&amp;CHAR(34)&amp;"denominator"&amp;CHAR(34)&amp;": "&amp;SUBSTITUTE(TRIM(ROUND(IFERROR(CriteriTecnici!$L5664*1,IFERROR(NUMBERVALUE(CriteriTecnici!$L5664,".",","),IFERROR(NUMBERVALUE(CriteriTecnici!$L5664,",","."),0))),4)&amp;""),",",".")&amp;", "&amp;CHAR(34)&amp;"flag"&amp;CHAR(34)&amp;": "&amp;SUBSTITUTE(TRIM(ROUND(IFERROR(CriteriTecnici!$M5664*1,IFERROR(NUMBERVALUE(CriteriTecnici!$M5664,".",","),IFERROR(NUMBERVALUE(CriteriTecnici!$M5664,",","."),0))),4)&amp;""),",",".")&amp;", "&amp;CHAR(34)&amp;"rawScore"&amp;CHAR(34)&amp;": "&amp;SUBSTITUTE(TRIM(ROUND(IFERROR(CriteriTecnici!$O5664*1,IFERROR(NUMBERVALUE(CriteriTecnici!$O5664,".",","),IFERROR(NUMBERVALUE(CriteriTecnici!$O5664,",","."),0))),4)&amp;""),",",".")&amp;CHAR(125)&amp;IF(TRUE,",",""))</f>
        <v/>
      </c>
    </row>
    <row r="5885">
      <c r="A5885" s="38">
        <f>IF(CriteriTecnici!$A5665="","","    "&amp;CHAR(123)&amp;CHAR(34)&amp;"bidderId"&amp;CHAR(34)&amp;": "&amp;CHAR(34)&amp;SUBSTITUTE(CriteriTecnici!$A5665,CHAR(34),"'")&amp;CHAR(34)&amp;", "&amp;CHAR(34)&amp;"lotId"&amp;CHAR(34)&amp;": "&amp;CHAR(34)&amp;SUBSTITUTE(CriteriTecnici!$C5665,CHAR(34),"'")&amp;CHAR(34)&amp;", "&amp;CHAR(34)&amp;"criterionId"&amp;CHAR(34)&amp;": "&amp;CHAR(34)&amp;SUBSTITUTE(CriteriTecnici!$D5665,CHAR(34),"'")&amp;CHAR(34)&amp;", "&amp;CHAR(34)&amp;"kind"&amp;CHAR(34)&amp;": "&amp;CHAR(34)&amp;SUBSTITUTE(CriteriTecnici!$F5665,CHAR(34),"'")&amp;CHAR(34)&amp;", "&amp;CHAR(34)&amp;"value"&amp;CHAR(34)&amp;": "&amp;SUBSTITUTE(TRIM(ROUND(IFERROR(CriteriTecnici!$N5665*1,IFERROR(NUMBERVALUE(CriteriTecnici!$N5665,".",","),IFERROR(NUMBERVALUE(CriteriTecnici!$N5665,",","."),0))),4)&amp;""),",",".")&amp;", "&amp;CHAR(34)&amp;"numerator"&amp;CHAR(34)&amp;": "&amp;SUBSTITUTE(TRIM(ROUND(IFERROR(CriteriTecnici!$K5665*1,IFERROR(NUMBERVALUE(CriteriTecnici!$K5665,".",","),IFERROR(NUMBERVALUE(CriteriTecnici!$K5665,",","."),0))),4)&amp;""),",",".")&amp;", "&amp;CHAR(34)&amp;"denominator"&amp;CHAR(34)&amp;": "&amp;SUBSTITUTE(TRIM(ROUND(IFERROR(CriteriTecnici!$L5665*1,IFERROR(NUMBERVALUE(CriteriTecnici!$L5665,".",","),IFERROR(NUMBERVALUE(CriteriTecnici!$L5665,",","."),0))),4)&amp;""),",",".")&amp;", "&amp;CHAR(34)&amp;"flag"&amp;CHAR(34)&amp;": "&amp;SUBSTITUTE(TRIM(ROUND(IFERROR(CriteriTecnici!$M5665*1,IFERROR(NUMBERVALUE(CriteriTecnici!$M5665,".",","),IFERROR(NUMBERVALUE(CriteriTecnici!$M5665,",","."),0))),4)&amp;""),",",".")&amp;", "&amp;CHAR(34)&amp;"rawScore"&amp;CHAR(34)&amp;": "&amp;SUBSTITUTE(TRIM(ROUND(IFERROR(CriteriTecnici!$O5665*1,IFERROR(NUMBERVALUE(CriteriTecnici!$O5665,".",","),IFERROR(NUMBERVALUE(CriteriTecnici!$O5665,",","."),0))),4)&amp;""),",",".")&amp;CHAR(125)&amp;IF(TRUE,",",""))</f>
        <v/>
      </c>
    </row>
    <row r="5886">
      <c r="A5886" s="38">
        <f>IF(CriteriTecnici!$A5666="","","    "&amp;CHAR(123)&amp;CHAR(34)&amp;"bidderId"&amp;CHAR(34)&amp;": "&amp;CHAR(34)&amp;SUBSTITUTE(CriteriTecnici!$A5666,CHAR(34),"'")&amp;CHAR(34)&amp;", "&amp;CHAR(34)&amp;"lotId"&amp;CHAR(34)&amp;": "&amp;CHAR(34)&amp;SUBSTITUTE(CriteriTecnici!$C5666,CHAR(34),"'")&amp;CHAR(34)&amp;", "&amp;CHAR(34)&amp;"criterionId"&amp;CHAR(34)&amp;": "&amp;CHAR(34)&amp;SUBSTITUTE(CriteriTecnici!$D5666,CHAR(34),"'")&amp;CHAR(34)&amp;", "&amp;CHAR(34)&amp;"kind"&amp;CHAR(34)&amp;": "&amp;CHAR(34)&amp;SUBSTITUTE(CriteriTecnici!$F5666,CHAR(34),"'")&amp;CHAR(34)&amp;", "&amp;CHAR(34)&amp;"value"&amp;CHAR(34)&amp;": "&amp;SUBSTITUTE(TRIM(ROUND(IFERROR(CriteriTecnici!$N5666*1,IFERROR(NUMBERVALUE(CriteriTecnici!$N5666,".",","),IFERROR(NUMBERVALUE(CriteriTecnici!$N5666,",","."),0))),4)&amp;""),",",".")&amp;", "&amp;CHAR(34)&amp;"numerator"&amp;CHAR(34)&amp;": "&amp;SUBSTITUTE(TRIM(ROUND(IFERROR(CriteriTecnici!$K5666*1,IFERROR(NUMBERVALUE(CriteriTecnici!$K5666,".",","),IFERROR(NUMBERVALUE(CriteriTecnici!$K5666,",","."),0))),4)&amp;""),",",".")&amp;", "&amp;CHAR(34)&amp;"denominator"&amp;CHAR(34)&amp;": "&amp;SUBSTITUTE(TRIM(ROUND(IFERROR(CriteriTecnici!$L5666*1,IFERROR(NUMBERVALUE(CriteriTecnici!$L5666,".",","),IFERROR(NUMBERVALUE(CriteriTecnici!$L5666,",","."),0))),4)&amp;""),",",".")&amp;", "&amp;CHAR(34)&amp;"flag"&amp;CHAR(34)&amp;": "&amp;SUBSTITUTE(TRIM(ROUND(IFERROR(CriteriTecnici!$M5666*1,IFERROR(NUMBERVALUE(CriteriTecnici!$M5666,".",","),IFERROR(NUMBERVALUE(CriteriTecnici!$M5666,",","."),0))),4)&amp;""),",",".")&amp;", "&amp;CHAR(34)&amp;"rawScore"&amp;CHAR(34)&amp;": "&amp;SUBSTITUTE(TRIM(ROUND(IFERROR(CriteriTecnici!$O5666*1,IFERROR(NUMBERVALUE(CriteriTecnici!$O5666,".",","),IFERROR(NUMBERVALUE(CriteriTecnici!$O5666,",","."),0))),4)&amp;""),",",".")&amp;CHAR(125)&amp;IF(TRUE,",",""))</f>
        <v/>
      </c>
    </row>
    <row r="5887">
      <c r="A5887" s="38">
        <f>IF(CriteriTecnici!$A5667="","","    "&amp;CHAR(123)&amp;CHAR(34)&amp;"bidderId"&amp;CHAR(34)&amp;": "&amp;CHAR(34)&amp;SUBSTITUTE(CriteriTecnici!$A5667,CHAR(34),"'")&amp;CHAR(34)&amp;", "&amp;CHAR(34)&amp;"lotId"&amp;CHAR(34)&amp;": "&amp;CHAR(34)&amp;SUBSTITUTE(CriteriTecnici!$C5667,CHAR(34),"'")&amp;CHAR(34)&amp;", "&amp;CHAR(34)&amp;"criterionId"&amp;CHAR(34)&amp;": "&amp;CHAR(34)&amp;SUBSTITUTE(CriteriTecnici!$D5667,CHAR(34),"'")&amp;CHAR(34)&amp;", "&amp;CHAR(34)&amp;"kind"&amp;CHAR(34)&amp;": "&amp;CHAR(34)&amp;SUBSTITUTE(CriteriTecnici!$F5667,CHAR(34),"'")&amp;CHAR(34)&amp;", "&amp;CHAR(34)&amp;"value"&amp;CHAR(34)&amp;": "&amp;SUBSTITUTE(TRIM(ROUND(IFERROR(CriteriTecnici!$N5667*1,IFERROR(NUMBERVALUE(CriteriTecnici!$N5667,".",","),IFERROR(NUMBERVALUE(CriteriTecnici!$N5667,",","."),0))),4)&amp;""),",",".")&amp;", "&amp;CHAR(34)&amp;"numerator"&amp;CHAR(34)&amp;": "&amp;SUBSTITUTE(TRIM(ROUND(IFERROR(CriteriTecnici!$K5667*1,IFERROR(NUMBERVALUE(CriteriTecnici!$K5667,".",","),IFERROR(NUMBERVALUE(CriteriTecnici!$K5667,",","."),0))),4)&amp;""),",",".")&amp;", "&amp;CHAR(34)&amp;"denominator"&amp;CHAR(34)&amp;": "&amp;SUBSTITUTE(TRIM(ROUND(IFERROR(CriteriTecnici!$L5667*1,IFERROR(NUMBERVALUE(CriteriTecnici!$L5667,".",","),IFERROR(NUMBERVALUE(CriteriTecnici!$L5667,",","."),0))),4)&amp;""),",",".")&amp;", "&amp;CHAR(34)&amp;"flag"&amp;CHAR(34)&amp;": "&amp;SUBSTITUTE(TRIM(ROUND(IFERROR(CriteriTecnici!$M5667*1,IFERROR(NUMBERVALUE(CriteriTecnici!$M5667,".",","),IFERROR(NUMBERVALUE(CriteriTecnici!$M5667,",","."),0))),4)&amp;""),",",".")&amp;", "&amp;CHAR(34)&amp;"rawScore"&amp;CHAR(34)&amp;": "&amp;SUBSTITUTE(TRIM(ROUND(IFERROR(CriteriTecnici!$O5667*1,IFERROR(NUMBERVALUE(CriteriTecnici!$O5667,".",","),IFERROR(NUMBERVALUE(CriteriTecnici!$O5667,",","."),0))),4)&amp;""),",",".")&amp;CHAR(125)&amp;IF(TRUE,",",""))</f>
        <v/>
      </c>
    </row>
    <row r="5888">
      <c r="A5888" s="38">
        <f>IF(CriteriTecnici!$A5668="","","    "&amp;CHAR(123)&amp;CHAR(34)&amp;"bidderId"&amp;CHAR(34)&amp;": "&amp;CHAR(34)&amp;SUBSTITUTE(CriteriTecnici!$A5668,CHAR(34),"'")&amp;CHAR(34)&amp;", "&amp;CHAR(34)&amp;"lotId"&amp;CHAR(34)&amp;": "&amp;CHAR(34)&amp;SUBSTITUTE(CriteriTecnici!$C5668,CHAR(34),"'")&amp;CHAR(34)&amp;", "&amp;CHAR(34)&amp;"criterionId"&amp;CHAR(34)&amp;": "&amp;CHAR(34)&amp;SUBSTITUTE(CriteriTecnici!$D5668,CHAR(34),"'")&amp;CHAR(34)&amp;", "&amp;CHAR(34)&amp;"kind"&amp;CHAR(34)&amp;": "&amp;CHAR(34)&amp;SUBSTITUTE(CriteriTecnici!$F5668,CHAR(34),"'")&amp;CHAR(34)&amp;", "&amp;CHAR(34)&amp;"value"&amp;CHAR(34)&amp;": "&amp;SUBSTITUTE(TRIM(ROUND(IFERROR(CriteriTecnici!$N5668*1,IFERROR(NUMBERVALUE(CriteriTecnici!$N5668,".",","),IFERROR(NUMBERVALUE(CriteriTecnici!$N5668,",","."),0))),4)&amp;""),",",".")&amp;", "&amp;CHAR(34)&amp;"numerator"&amp;CHAR(34)&amp;": "&amp;SUBSTITUTE(TRIM(ROUND(IFERROR(CriteriTecnici!$K5668*1,IFERROR(NUMBERVALUE(CriteriTecnici!$K5668,".",","),IFERROR(NUMBERVALUE(CriteriTecnici!$K5668,",","."),0))),4)&amp;""),",",".")&amp;", "&amp;CHAR(34)&amp;"denominator"&amp;CHAR(34)&amp;": "&amp;SUBSTITUTE(TRIM(ROUND(IFERROR(CriteriTecnici!$L5668*1,IFERROR(NUMBERVALUE(CriteriTecnici!$L5668,".",","),IFERROR(NUMBERVALUE(CriteriTecnici!$L5668,",","."),0))),4)&amp;""),",",".")&amp;", "&amp;CHAR(34)&amp;"flag"&amp;CHAR(34)&amp;": "&amp;SUBSTITUTE(TRIM(ROUND(IFERROR(CriteriTecnici!$M5668*1,IFERROR(NUMBERVALUE(CriteriTecnici!$M5668,".",","),IFERROR(NUMBERVALUE(CriteriTecnici!$M5668,",","."),0))),4)&amp;""),",",".")&amp;", "&amp;CHAR(34)&amp;"rawScore"&amp;CHAR(34)&amp;": "&amp;SUBSTITUTE(TRIM(ROUND(IFERROR(CriteriTecnici!$O5668*1,IFERROR(NUMBERVALUE(CriteriTecnici!$O5668,".",","),IFERROR(NUMBERVALUE(CriteriTecnici!$O5668,",","."),0))),4)&amp;""),",",".")&amp;CHAR(125)&amp;IF(TRUE,",",""))</f>
        <v/>
      </c>
    </row>
    <row r="5889">
      <c r="A5889" s="38">
        <f>IF(CriteriTecnici!$A5669="","","    "&amp;CHAR(123)&amp;CHAR(34)&amp;"bidderId"&amp;CHAR(34)&amp;": "&amp;CHAR(34)&amp;SUBSTITUTE(CriteriTecnici!$A5669,CHAR(34),"'")&amp;CHAR(34)&amp;", "&amp;CHAR(34)&amp;"lotId"&amp;CHAR(34)&amp;": "&amp;CHAR(34)&amp;SUBSTITUTE(CriteriTecnici!$C5669,CHAR(34),"'")&amp;CHAR(34)&amp;", "&amp;CHAR(34)&amp;"criterionId"&amp;CHAR(34)&amp;": "&amp;CHAR(34)&amp;SUBSTITUTE(CriteriTecnici!$D5669,CHAR(34),"'")&amp;CHAR(34)&amp;", "&amp;CHAR(34)&amp;"kind"&amp;CHAR(34)&amp;": "&amp;CHAR(34)&amp;SUBSTITUTE(CriteriTecnici!$F5669,CHAR(34),"'")&amp;CHAR(34)&amp;", "&amp;CHAR(34)&amp;"value"&amp;CHAR(34)&amp;": "&amp;SUBSTITUTE(TRIM(ROUND(IFERROR(CriteriTecnici!$N5669*1,IFERROR(NUMBERVALUE(CriteriTecnici!$N5669,".",","),IFERROR(NUMBERVALUE(CriteriTecnici!$N5669,",","."),0))),4)&amp;""),",",".")&amp;", "&amp;CHAR(34)&amp;"numerator"&amp;CHAR(34)&amp;": "&amp;SUBSTITUTE(TRIM(ROUND(IFERROR(CriteriTecnici!$K5669*1,IFERROR(NUMBERVALUE(CriteriTecnici!$K5669,".",","),IFERROR(NUMBERVALUE(CriteriTecnici!$K5669,",","."),0))),4)&amp;""),",",".")&amp;", "&amp;CHAR(34)&amp;"denominator"&amp;CHAR(34)&amp;": "&amp;SUBSTITUTE(TRIM(ROUND(IFERROR(CriteriTecnici!$L5669*1,IFERROR(NUMBERVALUE(CriteriTecnici!$L5669,".",","),IFERROR(NUMBERVALUE(CriteriTecnici!$L5669,",","."),0))),4)&amp;""),",",".")&amp;", "&amp;CHAR(34)&amp;"flag"&amp;CHAR(34)&amp;": "&amp;SUBSTITUTE(TRIM(ROUND(IFERROR(CriteriTecnici!$M5669*1,IFERROR(NUMBERVALUE(CriteriTecnici!$M5669,".",","),IFERROR(NUMBERVALUE(CriteriTecnici!$M5669,",","."),0))),4)&amp;""),",",".")&amp;", "&amp;CHAR(34)&amp;"rawScore"&amp;CHAR(34)&amp;": "&amp;SUBSTITUTE(TRIM(ROUND(IFERROR(CriteriTecnici!$O5669*1,IFERROR(NUMBERVALUE(CriteriTecnici!$O5669,".",","),IFERROR(NUMBERVALUE(CriteriTecnici!$O5669,",","."),0))),4)&amp;""),",",".")&amp;CHAR(125)&amp;IF(TRUE,",",""))</f>
        <v/>
      </c>
    </row>
    <row r="5890">
      <c r="A5890" s="38">
        <f>IF(CriteriTecnici!$A5670="","","    "&amp;CHAR(123)&amp;CHAR(34)&amp;"bidderId"&amp;CHAR(34)&amp;": "&amp;CHAR(34)&amp;SUBSTITUTE(CriteriTecnici!$A5670,CHAR(34),"'")&amp;CHAR(34)&amp;", "&amp;CHAR(34)&amp;"lotId"&amp;CHAR(34)&amp;": "&amp;CHAR(34)&amp;SUBSTITUTE(CriteriTecnici!$C5670,CHAR(34),"'")&amp;CHAR(34)&amp;", "&amp;CHAR(34)&amp;"criterionId"&amp;CHAR(34)&amp;": "&amp;CHAR(34)&amp;SUBSTITUTE(CriteriTecnici!$D5670,CHAR(34),"'")&amp;CHAR(34)&amp;", "&amp;CHAR(34)&amp;"kind"&amp;CHAR(34)&amp;": "&amp;CHAR(34)&amp;SUBSTITUTE(CriteriTecnici!$F5670,CHAR(34),"'")&amp;CHAR(34)&amp;", "&amp;CHAR(34)&amp;"value"&amp;CHAR(34)&amp;": "&amp;SUBSTITUTE(TRIM(ROUND(IFERROR(CriteriTecnici!$N5670*1,IFERROR(NUMBERVALUE(CriteriTecnici!$N5670,".",","),IFERROR(NUMBERVALUE(CriteriTecnici!$N5670,",","."),0))),4)&amp;""),",",".")&amp;", "&amp;CHAR(34)&amp;"numerator"&amp;CHAR(34)&amp;": "&amp;SUBSTITUTE(TRIM(ROUND(IFERROR(CriteriTecnici!$K5670*1,IFERROR(NUMBERVALUE(CriteriTecnici!$K5670,".",","),IFERROR(NUMBERVALUE(CriteriTecnici!$K5670,",","."),0))),4)&amp;""),",",".")&amp;", "&amp;CHAR(34)&amp;"denominator"&amp;CHAR(34)&amp;": "&amp;SUBSTITUTE(TRIM(ROUND(IFERROR(CriteriTecnici!$L5670*1,IFERROR(NUMBERVALUE(CriteriTecnici!$L5670,".",","),IFERROR(NUMBERVALUE(CriteriTecnici!$L5670,",","."),0))),4)&amp;""),",",".")&amp;", "&amp;CHAR(34)&amp;"flag"&amp;CHAR(34)&amp;": "&amp;SUBSTITUTE(TRIM(ROUND(IFERROR(CriteriTecnici!$M5670*1,IFERROR(NUMBERVALUE(CriteriTecnici!$M5670,".",","),IFERROR(NUMBERVALUE(CriteriTecnici!$M5670,",","."),0))),4)&amp;""),",",".")&amp;", "&amp;CHAR(34)&amp;"rawScore"&amp;CHAR(34)&amp;": "&amp;SUBSTITUTE(TRIM(ROUND(IFERROR(CriteriTecnici!$O5670*1,IFERROR(NUMBERVALUE(CriteriTecnici!$O5670,".",","),IFERROR(NUMBERVALUE(CriteriTecnici!$O5670,",","."),0))),4)&amp;""),",",".")&amp;CHAR(125)&amp;IF(TRUE,",",""))</f>
        <v/>
      </c>
    </row>
    <row r="5891">
      <c r="A5891" s="38">
        <f>IF(CriteriTecnici!$A5671="","","    "&amp;CHAR(123)&amp;CHAR(34)&amp;"bidderId"&amp;CHAR(34)&amp;": "&amp;CHAR(34)&amp;SUBSTITUTE(CriteriTecnici!$A5671,CHAR(34),"'")&amp;CHAR(34)&amp;", "&amp;CHAR(34)&amp;"lotId"&amp;CHAR(34)&amp;": "&amp;CHAR(34)&amp;SUBSTITUTE(CriteriTecnici!$C5671,CHAR(34),"'")&amp;CHAR(34)&amp;", "&amp;CHAR(34)&amp;"criterionId"&amp;CHAR(34)&amp;": "&amp;CHAR(34)&amp;SUBSTITUTE(CriteriTecnici!$D5671,CHAR(34),"'")&amp;CHAR(34)&amp;", "&amp;CHAR(34)&amp;"kind"&amp;CHAR(34)&amp;": "&amp;CHAR(34)&amp;SUBSTITUTE(CriteriTecnici!$F5671,CHAR(34),"'")&amp;CHAR(34)&amp;", "&amp;CHAR(34)&amp;"value"&amp;CHAR(34)&amp;": "&amp;SUBSTITUTE(TRIM(ROUND(IFERROR(CriteriTecnici!$N5671*1,IFERROR(NUMBERVALUE(CriteriTecnici!$N5671,".",","),IFERROR(NUMBERVALUE(CriteriTecnici!$N5671,",","."),0))),4)&amp;""),",",".")&amp;", "&amp;CHAR(34)&amp;"numerator"&amp;CHAR(34)&amp;": "&amp;SUBSTITUTE(TRIM(ROUND(IFERROR(CriteriTecnici!$K5671*1,IFERROR(NUMBERVALUE(CriteriTecnici!$K5671,".",","),IFERROR(NUMBERVALUE(CriteriTecnici!$K5671,",","."),0))),4)&amp;""),",",".")&amp;", "&amp;CHAR(34)&amp;"denominator"&amp;CHAR(34)&amp;": "&amp;SUBSTITUTE(TRIM(ROUND(IFERROR(CriteriTecnici!$L5671*1,IFERROR(NUMBERVALUE(CriteriTecnici!$L5671,".",","),IFERROR(NUMBERVALUE(CriteriTecnici!$L5671,",","."),0))),4)&amp;""),",",".")&amp;", "&amp;CHAR(34)&amp;"flag"&amp;CHAR(34)&amp;": "&amp;SUBSTITUTE(TRIM(ROUND(IFERROR(CriteriTecnici!$M5671*1,IFERROR(NUMBERVALUE(CriteriTecnici!$M5671,".",","),IFERROR(NUMBERVALUE(CriteriTecnici!$M5671,",","."),0))),4)&amp;""),",",".")&amp;", "&amp;CHAR(34)&amp;"rawScore"&amp;CHAR(34)&amp;": "&amp;SUBSTITUTE(TRIM(ROUND(IFERROR(CriteriTecnici!$O5671*1,IFERROR(NUMBERVALUE(CriteriTecnici!$O5671,".",","),IFERROR(NUMBERVALUE(CriteriTecnici!$O5671,",","."),0))),4)&amp;""),",",".")&amp;CHAR(125)&amp;IF(TRUE,",",""))</f>
        <v/>
      </c>
    </row>
    <row r="5892">
      <c r="A5892" s="38">
        <f>IF(CriteriTecnici!$A5672="","","    "&amp;CHAR(123)&amp;CHAR(34)&amp;"bidderId"&amp;CHAR(34)&amp;": "&amp;CHAR(34)&amp;SUBSTITUTE(CriteriTecnici!$A5672,CHAR(34),"'")&amp;CHAR(34)&amp;", "&amp;CHAR(34)&amp;"lotId"&amp;CHAR(34)&amp;": "&amp;CHAR(34)&amp;SUBSTITUTE(CriteriTecnici!$C5672,CHAR(34),"'")&amp;CHAR(34)&amp;", "&amp;CHAR(34)&amp;"criterionId"&amp;CHAR(34)&amp;": "&amp;CHAR(34)&amp;SUBSTITUTE(CriteriTecnici!$D5672,CHAR(34),"'")&amp;CHAR(34)&amp;", "&amp;CHAR(34)&amp;"kind"&amp;CHAR(34)&amp;": "&amp;CHAR(34)&amp;SUBSTITUTE(CriteriTecnici!$F5672,CHAR(34),"'")&amp;CHAR(34)&amp;", "&amp;CHAR(34)&amp;"value"&amp;CHAR(34)&amp;": "&amp;SUBSTITUTE(TRIM(ROUND(IFERROR(CriteriTecnici!$N5672*1,IFERROR(NUMBERVALUE(CriteriTecnici!$N5672,".",","),IFERROR(NUMBERVALUE(CriteriTecnici!$N5672,",","."),0))),4)&amp;""),",",".")&amp;", "&amp;CHAR(34)&amp;"numerator"&amp;CHAR(34)&amp;": "&amp;SUBSTITUTE(TRIM(ROUND(IFERROR(CriteriTecnici!$K5672*1,IFERROR(NUMBERVALUE(CriteriTecnici!$K5672,".",","),IFERROR(NUMBERVALUE(CriteriTecnici!$K5672,",","."),0))),4)&amp;""),",",".")&amp;", "&amp;CHAR(34)&amp;"denominator"&amp;CHAR(34)&amp;": "&amp;SUBSTITUTE(TRIM(ROUND(IFERROR(CriteriTecnici!$L5672*1,IFERROR(NUMBERVALUE(CriteriTecnici!$L5672,".",","),IFERROR(NUMBERVALUE(CriteriTecnici!$L5672,",","."),0))),4)&amp;""),",",".")&amp;", "&amp;CHAR(34)&amp;"flag"&amp;CHAR(34)&amp;": "&amp;SUBSTITUTE(TRIM(ROUND(IFERROR(CriteriTecnici!$M5672*1,IFERROR(NUMBERVALUE(CriteriTecnici!$M5672,".",","),IFERROR(NUMBERVALUE(CriteriTecnici!$M5672,",","."),0))),4)&amp;""),",",".")&amp;", "&amp;CHAR(34)&amp;"rawScore"&amp;CHAR(34)&amp;": "&amp;SUBSTITUTE(TRIM(ROUND(IFERROR(CriteriTecnici!$O5672*1,IFERROR(NUMBERVALUE(CriteriTecnici!$O5672,".",","),IFERROR(NUMBERVALUE(CriteriTecnici!$O5672,",","."),0))),4)&amp;""),",",".")&amp;CHAR(125)&amp;IF(TRUE,",",""))</f>
        <v/>
      </c>
    </row>
    <row r="5893">
      <c r="A5893" s="38">
        <f>IF(CriteriTecnici!$A5673="","","    "&amp;CHAR(123)&amp;CHAR(34)&amp;"bidderId"&amp;CHAR(34)&amp;": "&amp;CHAR(34)&amp;SUBSTITUTE(CriteriTecnici!$A5673,CHAR(34),"'")&amp;CHAR(34)&amp;", "&amp;CHAR(34)&amp;"lotId"&amp;CHAR(34)&amp;": "&amp;CHAR(34)&amp;SUBSTITUTE(CriteriTecnici!$C5673,CHAR(34),"'")&amp;CHAR(34)&amp;", "&amp;CHAR(34)&amp;"criterionId"&amp;CHAR(34)&amp;": "&amp;CHAR(34)&amp;SUBSTITUTE(CriteriTecnici!$D5673,CHAR(34),"'")&amp;CHAR(34)&amp;", "&amp;CHAR(34)&amp;"kind"&amp;CHAR(34)&amp;": "&amp;CHAR(34)&amp;SUBSTITUTE(CriteriTecnici!$F5673,CHAR(34),"'")&amp;CHAR(34)&amp;", "&amp;CHAR(34)&amp;"value"&amp;CHAR(34)&amp;": "&amp;SUBSTITUTE(TRIM(ROUND(IFERROR(CriteriTecnici!$N5673*1,IFERROR(NUMBERVALUE(CriteriTecnici!$N5673,".",","),IFERROR(NUMBERVALUE(CriteriTecnici!$N5673,",","."),0))),4)&amp;""),",",".")&amp;", "&amp;CHAR(34)&amp;"numerator"&amp;CHAR(34)&amp;": "&amp;SUBSTITUTE(TRIM(ROUND(IFERROR(CriteriTecnici!$K5673*1,IFERROR(NUMBERVALUE(CriteriTecnici!$K5673,".",","),IFERROR(NUMBERVALUE(CriteriTecnici!$K5673,",","."),0))),4)&amp;""),",",".")&amp;", "&amp;CHAR(34)&amp;"denominator"&amp;CHAR(34)&amp;": "&amp;SUBSTITUTE(TRIM(ROUND(IFERROR(CriteriTecnici!$L5673*1,IFERROR(NUMBERVALUE(CriteriTecnici!$L5673,".",","),IFERROR(NUMBERVALUE(CriteriTecnici!$L5673,",","."),0))),4)&amp;""),",",".")&amp;", "&amp;CHAR(34)&amp;"flag"&amp;CHAR(34)&amp;": "&amp;SUBSTITUTE(TRIM(ROUND(IFERROR(CriteriTecnici!$M5673*1,IFERROR(NUMBERVALUE(CriteriTecnici!$M5673,".",","),IFERROR(NUMBERVALUE(CriteriTecnici!$M5673,",","."),0))),4)&amp;""),",",".")&amp;", "&amp;CHAR(34)&amp;"rawScore"&amp;CHAR(34)&amp;": "&amp;SUBSTITUTE(TRIM(ROUND(IFERROR(CriteriTecnici!$O5673*1,IFERROR(NUMBERVALUE(CriteriTecnici!$O5673,".",","),IFERROR(NUMBERVALUE(CriteriTecnici!$O5673,",","."),0))),4)&amp;""),",",".")&amp;CHAR(125)&amp;IF(TRUE,",",""))</f>
        <v/>
      </c>
    </row>
    <row r="5894">
      <c r="A5894" s="38">
        <f>IF(CriteriTecnici!$A5674="","","    "&amp;CHAR(123)&amp;CHAR(34)&amp;"bidderId"&amp;CHAR(34)&amp;": "&amp;CHAR(34)&amp;SUBSTITUTE(CriteriTecnici!$A5674,CHAR(34),"'")&amp;CHAR(34)&amp;", "&amp;CHAR(34)&amp;"lotId"&amp;CHAR(34)&amp;": "&amp;CHAR(34)&amp;SUBSTITUTE(CriteriTecnici!$C5674,CHAR(34),"'")&amp;CHAR(34)&amp;", "&amp;CHAR(34)&amp;"criterionId"&amp;CHAR(34)&amp;": "&amp;CHAR(34)&amp;SUBSTITUTE(CriteriTecnici!$D5674,CHAR(34),"'")&amp;CHAR(34)&amp;", "&amp;CHAR(34)&amp;"kind"&amp;CHAR(34)&amp;": "&amp;CHAR(34)&amp;SUBSTITUTE(CriteriTecnici!$F5674,CHAR(34),"'")&amp;CHAR(34)&amp;", "&amp;CHAR(34)&amp;"value"&amp;CHAR(34)&amp;": "&amp;SUBSTITUTE(TRIM(ROUND(IFERROR(CriteriTecnici!$N5674*1,IFERROR(NUMBERVALUE(CriteriTecnici!$N5674,".",","),IFERROR(NUMBERVALUE(CriteriTecnici!$N5674,",","."),0))),4)&amp;""),",",".")&amp;", "&amp;CHAR(34)&amp;"numerator"&amp;CHAR(34)&amp;": "&amp;SUBSTITUTE(TRIM(ROUND(IFERROR(CriteriTecnici!$K5674*1,IFERROR(NUMBERVALUE(CriteriTecnici!$K5674,".",","),IFERROR(NUMBERVALUE(CriteriTecnici!$K5674,",","."),0))),4)&amp;""),",",".")&amp;", "&amp;CHAR(34)&amp;"denominator"&amp;CHAR(34)&amp;": "&amp;SUBSTITUTE(TRIM(ROUND(IFERROR(CriteriTecnici!$L5674*1,IFERROR(NUMBERVALUE(CriteriTecnici!$L5674,".",","),IFERROR(NUMBERVALUE(CriteriTecnici!$L5674,",","."),0))),4)&amp;""),",",".")&amp;", "&amp;CHAR(34)&amp;"flag"&amp;CHAR(34)&amp;": "&amp;SUBSTITUTE(TRIM(ROUND(IFERROR(CriteriTecnici!$M5674*1,IFERROR(NUMBERVALUE(CriteriTecnici!$M5674,".",","),IFERROR(NUMBERVALUE(CriteriTecnici!$M5674,",","."),0))),4)&amp;""),",",".")&amp;", "&amp;CHAR(34)&amp;"rawScore"&amp;CHAR(34)&amp;": "&amp;SUBSTITUTE(TRIM(ROUND(IFERROR(CriteriTecnici!$O5674*1,IFERROR(NUMBERVALUE(CriteriTecnici!$O5674,".",","),IFERROR(NUMBERVALUE(CriteriTecnici!$O5674,",","."),0))),4)&amp;""),",",".")&amp;CHAR(125)&amp;IF(TRUE,",",""))</f>
        <v/>
      </c>
    </row>
    <row r="5895">
      <c r="A5895" s="38">
        <f>IF(CriteriTecnici!$A5675="","","    "&amp;CHAR(123)&amp;CHAR(34)&amp;"bidderId"&amp;CHAR(34)&amp;": "&amp;CHAR(34)&amp;SUBSTITUTE(CriteriTecnici!$A5675,CHAR(34),"'")&amp;CHAR(34)&amp;", "&amp;CHAR(34)&amp;"lotId"&amp;CHAR(34)&amp;": "&amp;CHAR(34)&amp;SUBSTITUTE(CriteriTecnici!$C5675,CHAR(34),"'")&amp;CHAR(34)&amp;", "&amp;CHAR(34)&amp;"criterionId"&amp;CHAR(34)&amp;": "&amp;CHAR(34)&amp;SUBSTITUTE(CriteriTecnici!$D5675,CHAR(34),"'")&amp;CHAR(34)&amp;", "&amp;CHAR(34)&amp;"kind"&amp;CHAR(34)&amp;": "&amp;CHAR(34)&amp;SUBSTITUTE(CriteriTecnici!$F5675,CHAR(34),"'")&amp;CHAR(34)&amp;", "&amp;CHAR(34)&amp;"value"&amp;CHAR(34)&amp;": "&amp;SUBSTITUTE(TRIM(ROUND(IFERROR(CriteriTecnici!$N5675*1,IFERROR(NUMBERVALUE(CriteriTecnici!$N5675,".",","),IFERROR(NUMBERVALUE(CriteriTecnici!$N5675,",","."),0))),4)&amp;""),",",".")&amp;", "&amp;CHAR(34)&amp;"numerator"&amp;CHAR(34)&amp;": "&amp;SUBSTITUTE(TRIM(ROUND(IFERROR(CriteriTecnici!$K5675*1,IFERROR(NUMBERVALUE(CriteriTecnici!$K5675,".",","),IFERROR(NUMBERVALUE(CriteriTecnici!$K5675,",","."),0))),4)&amp;""),",",".")&amp;", "&amp;CHAR(34)&amp;"denominator"&amp;CHAR(34)&amp;": "&amp;SUBSTITUTE(TRIM(ROUND(IFERROR(CriteriTecnici!$L5675*1,IFERROR(NUMBERVALUE(CriteriTecnici!$L5675,".",","),IFERROR(NUMBERVALUE(CriteriTecnici!$L5675,",","."),0))),4)&amp;""),",",".")&amp;", "&amp;CHAR(34)&amp;"flag"&amp;CHAR(34)&amp;": "&amp;SUBSTITUTE(TRIM(ROUND(IFERROR(CriteriTecnici!$M5675*1,IFERROR(NUMBERVALUE(CriteriTecnici!$M5675,".",","),IFERROR(NUMBERVALUE(CriteriTecnici!$M5675,",","."),0))),4)&amp;""),",",".")&amp;", "&amp;CHAR(34)&amp;"rawScore"&amp;CHAR(34)&amp;": "&amp;SUBSTITUTE(TRIM(ROUND(IFERROR(CriteriTecnici!$O5675*1,IFERROR(NUMBERVALUE(CriteriTecnici!$O5675,".",","),IFERROR(NUMBERVALUE(CriteriTecnici!$O5675,",","."),0))),4)&amp;""),",",".")&amp;CHAR(125)&amp;IF(TRUE,",",""))</f>
        <v/>
      </c>
    </row>
    <row r="5896">
      <c r="A5896" s="38">
        <f>IF(CriteriTecnici!$A5676="","","    "&amp;CHAR(123)&amp;CHAR(34)&amp;"bidderId"&amp;CHAR(34)&amp;": "&amp;CHAR(34)&amp;SUBSTITUTE(CriteriTecnici!$A5676,CHAR(34),"'")&amp;CHAR(34)&amp;", "&amp;CHAR(34)&amp;"lotId"&amp;CHAR(34)&amp;": "&amp;CHAR(34)&amp;SUBSTITUTE(CriteriTecnici!$C5676,CHAR(34),"'")&amp;CHAR(34)&amp;", "&amp;CHAR(34)&amp;"criterionId"&amp;CHAR(34)&amp;": "&amp;CHAR(34)&amp;SUBSTITUTE(CriteriTecnici!$D5676,CHAR(34),"'")&amp;CHAR(34)&amp;", "&amp;CHAR(34)&amp;"kind"&amp;CHAR(34)&amp;": "&amp;CHAR(34)&amp;SUBSTITUTE(CriteriTecnici!$F5676,CHAR(34),"'")&amp;CHAR(34)&amp;", "&amp;CHAR(34)&amp;"value"&amp;CHAR(34)&amp;": "&amp;SUBSTITUTE(TRIM(ROUND(IFERROR(CriteriTecnici!$N5676*1,IFERROR(NUMBERVALUE(CriteriTecnici!$N5676,".",","),IFERROR(NUMBERVALUE(CriteriTecnici!$N5676,",","."),0))),4)&amp;""),",",".")&amp;", "&amp;CHAR(34)&amp;"numerator"&amp;CHAR(34)&amp;": "&amp;SUBSTITUTE(TRIM(ROUND(IFERROR(CriteriTecnici!$K5676*1,IFERROR(NUMBERVALUE(CriteriTecnici!$K5676,".",","),IFERROR(NUMBERVALUE(CriteriTecnici!$K5676,",","."),0))),4)&amp;""),",",".")&amp;", "&amp;CHAR(34)&amp;"denominator"&amp;CHAR(34)&amp;": "&amp;SUBSTITUTE(TRIM(ROUND(IFERROR(CriteriTecnici!$L5676*1,IFERROR(NUMBERVALUE(CriteriTecnici!$L5676,".",","),IFERROR(NUMBERVALUE(CriteriTecnici!$L5676,",","."),0))),4)&amp;""),",",".")&amp;", "&amp;CHAR(34)&amp;"flag"&amp;CHAR(34)&amp;": "&amp;SUBSTITUTE(TRIM(ROUND(IFERROR(CriteriTecnici!$M5676*1,IFERROR(NUMBERVALUE(CriteriTecnici!$M5676,".",","),IFERROR(NUMBERVALUE(CriteriTecnici!$M5676,",","."),0))),4)&amp;""),",",".")&amp;", "&amp;CHAR(34)&amp;"rawScore"&amp;CHAR(34)&amp;": "&amp;SUBSTITUTE(TRIM(ROUND(IFERROR(CriteriTecnici!$O5676*1,IFERROR(NUMBERVALUE(CriteriTecnici!$O5676,".",","),IFERROR(NUMBERVALUE(CriteriTecnici!$O5676,",","."),0))),4)&amp;""),",",".")&amp;CHAR(125)&amp;IF(TRUE,",",""))</f>
        <v/>
      </c>
    </row>
    <row r="5897">
      <c r="A5897" s="38">
        <f>IF(CriteriTecnici!$A5677="","","    "&amp;CHAR(123)&amp;CHAR(34)&amp;"bidderId"&amp;CHAR(34)&amp;": "&amp;CHAR(34)&amp;SUBSTITUTE(CriteriTecnici!$A5677,CHAR(34),"'")&amp;CHAR(34)&amp;", "&amp;CHAR(34)&amp;"lotId"&amp;CHAR(34)&amp;": "&amp;CHAR(34)&amp;SUBSTITUTE(CriteriTecnici!$C5677,CHAR(34),"'")&amp;CHAR(34)&amp;", "&amp;CHAR(34)&amp;"criterionId"&amp;CHAR(34)&amp;": "&amp;CHAR(34)&amp;SUBSTITUTE(CriteriTecnici!$D5677,CHAR(34),"'")&amp;CHAR(34)&amp;", "&amp;CHAR(34)&amp;"kind"&amp;CHAR(34)&amp;": "&amp;CHAR(34)&amp;SUBSTITUTE(CriteriTecnici!$F5677,CHAR(34),"'")&amp;CHAR(34)&amp;", "&amp;CHAR(34)&amp;"value"&amp;CHAR(34)&amp;": "&amp;SUBSTITUTE(TRIM(ROUND(IFERROR(CriteriTecnici!$N5677*1,IFERROR(NUMBERVALUE(CriteriTecnici!$N5677,".",","),IFERROR(NUMBERVALUE(CriteriTecnici!$N5677,",","."),0))),4)&amp;""),",",".")&amp;", "&amp;CHAR(34)&amp;"numerator"&amp;CHAR(34)&amp;": "&amp;SUBSTITUTE(TRIM(ROUND(IFERROR(CriteriTecnici!$K5677*1,IFERROR(NUMBERVALUE(CriteriTecnici!$K5677,".",","),IFERROR(NUMBERVALUE(CriteriTecnici!$K5677,",","."),0))),4)&amp;""),",",".")&amp;", "&amp;CHAR(34)&amp;"denominator"&amp;CHAR(34)&amp;": "&amp;SUBSTITUTE(TRIM(ROUND(IFERROR(CriteriTecnici!$L5677*1,IFERROR(NUMBERVALUE(CriteriTecnici!$L5677,".",","),IFERROR(NUMBERVALUE(CriteriTecnici!$L5677,",","."),0))),4)&amp;""),",",".")&amp;", "&amp;CHAR(34)&amp;"flag"&amp;CHAR(34)&amp;": "&amp;SUBSTITUTE(TRIM(ROUND(IFERROR(CriteriTecnici!$M5677*1,IFERROR(NUMBERVALUE(CriteriTecnici!$M5677,".",","),IFERROR(NUMBERVALUE(CriteriTecnici!$M5677,",","."),0))),4)&amp;""),",",".")&amp;", "&amp;CHAR(34)&amp;"rawScore"&amp;CHAR(34)&amp;": "&amp;SUBSTITUTE(TRIM(ROUND(IFERROR(CriteriTecnici!$O5677*1,IFERROR(NUMBERVALUE(CriteriTecnici!$O5677,".",","),IFERROR(NUMBERVALUE(CriteriTecnici!$O5677,",","."),0))),4)&amp;""),",",".")&amp;CHAR(125)&amp;IF(COUNTA(Offerte!$A185:$A$200)&gt;0,",",""))</f>
        <v/>
      </c>
    </row>
    <row r="5898">
      <c r="A5898" s="38">
        <f>IF(CriteriTecnici!$A5678="","","    "&amp;CHAR(123)&amp;CHAR(34)&amp;"bidderId"&amp;CHAR(34)&amp;": "&amp;CHAR(34)&amp;SUBSTITUTE(CriteriTecnici!$A5678,CHAR(34),"'")&amp;CHAR(34)&amp;", "&amp;CHAR(34)&amp;"lotId"&amp;CHAR(34)&amp;": "&amp;CHAR(34)&amp;SUBSTITUTE(CriteriTecnici!$C5678,CHAR(34),"'")&amp;CHAR(34)&amp;", "&amp;CHAR(34)&amp;"criterionId"&amp;CHAR(34)&amp;": "&amp;CHAR(34)&amp;SUBSTITUTE(CriteriTecnici!$D5678,CHAR(34),"'")&amp;CHAR(34)&amp;", "&amp;CHAR(34)&amp;"kind"&amp;CHAR(34)&amp;": "&amp;CHAR(34)&amp;SUBSTITUTE(CriteriTecnici!$F5678,CHAR(34),"'")&amp;CHAR(34)&amp;", "&amp;CHAR(34)&amp;"value"&amp;CHAR(34)&amp;": "&amp;SUBSTITUTE(TRIM(ROUND(IFERROR(CriteriTecnici!$N5678*1,IFERROR(NUMBERVALUE(CriteriTecnici!$N5678,".",","),IFERROR(NUMBERVALUE(CriteriTecnici!$N5678,",","."),0))),4)&amp;""),",",".")&amp;", "&amp;CHAR(34)&amp;"numerator"&amp;CHAR(34)&amp;": "&amp;SUBSTITUTE(TRIM(ROUND(IFERROR(CriteriTecnici!$K5678*1,IFERROR(NUMBERVALUE(CriteriTecnici!$K5678,".",","),IFERROR(NUMBERVALUE(CriteriTecnici!$K5678,",","."),0))),4)&amp;""),",",".")&amp;", "&amp;CHAR(34)&amp;"denominator"&amp;CHAR(34)&amp;": "&amp;SUBSTITUTE(TRIM(ROUND(IFERROR(CriteriTecnici!$L5678*1,IFERROR(NUMBERVALUE(CriteriTecnici!$L5678,".",","),IFERROR(NUMBERVALUE(CriteriTecnici!$L5678,",","."),0))),4)&amp;""),",",".")&amp;", "&amp;CHAR(34)&amp;"flag"&amp;CHAR(34)&amp;": "&amp;SUBSTITUTE(TRIM(ROUND(IFERROR(CriteriTecnici!$M5678*1,IFERROR(NUMBERVALUE(CriteriTecnici!$M5678,".",","),IFERROR(NUMBERVALUE(CriteriTecnici!$M5678,",","."),0))),4)&amp;""),",",".")&amp;", "&amp;CHAR(34)&amp;"rawScore"&amp;CHAR(34)&amp;": "&amp;SUBSTITUTE(TRIM(ROUND(IFERROR(CriteriTecnici!$O5678*1,IFERROR(NUMBERVALUE(CriteriTecnici!$O5678,".",","),IFERROR(NUMBERVALUE(CriteriTecnici!$O5678,",","."),0))),4)&amp;""),",",".")&amp;CHAR(125)&amp;IF(TRUE,",",""))</f>
        <v/>
      </c>
    </row>
    <row r="5899">
      <c r="A5899" s="38">
        <f>IF(CriteriTecnici!$A5679="","","    "&amp;CHAR(123)&amp;CHAR(34)&amp;"bidderId"&amp;CHAR(34)&amp;": "&amp;CHAR(34)&amp;SUBSTITUTE(CriteriTecnici!$A5679,CHAR(34),"'")&amp;CHAR(34)&amp;", "&amp;CHAR(34)&amp;"lotId"&amp;CHAR(34)&amp;": "&amp;CHAR(34)&amp;SUBSTITUTE(CriteriTecnici!$C5679,CHAR(34),"'")&amp;CHAR(34)&amp;", "&amp;CHAR(34)&amp;"criterionId"&amp;CHAR(34)&amp;": "&amp;CHAR(34)&amp;SUBSTITUTE(CriteriTecnici!$D5679,CHAR(34),"'")&amp;CHAR(34)&amp;", "&amp;CHAR(34)&amp;"kind"&amp;CHAR(34)&amp;": "&amp;CHAR(34)&amp;SUBSTITUTE(CriteriTecnici!$F5679,CHAR(34),"'")&amp;CHAR(34)&amp;", "&amp;CHAR(34)&amp;"value"&amp;CHAR(34)&amp;": "&amp;SUBSTITUTE(TRIM(ROUND(IFERROR(CriteriTecnici!$N5679*1,IFERROR(NUMBERVALUE(CriteriTecnici!$N5679,".",","),IFERROR(NUMBERVALUE(CriteriTecnici!$N5679,",","."),0))),4)&amp;""),",",".")&amp;", "&amp;CHAR(34)&amp;"numerator"&amp;CHAR(34)&amp;": "&amp;SUBSTITUTE(TRIM(ROUND(IFERROR(CriteriTecnici!$K5679*1,IFERROR(NUMBERVALUE(CriteriTecnici!$K5679,".",","),IFERROR(NUMBERVALUE(CriteriTecnici!$K5679,",","."),0))),4)&amp;""),",",".")&amp;", "&amp;CHAR(34)&amp;"denominator"&amp;CHAR(34)&amp;": "&amp;SUBSTITUTE(TRIM(ROUND(IFERROR(CriteriTecnici!$L5679*1,IFERROR(NUMBERVALUE(CriteriTecnici!$L5679,".",","),IFERROR(NUMBERVALUE(CriteriTecnici!$L5679,",","."),0))),4)&amp;""),",",".")&amp;", "&amp;CHAR(34)&amp;"flag"&amp;CHAR(34)&amp;": "&amp;SUBSTITUTE(TRIM(ROUND(IFERROR(CriteriTecnici!$M5679*1,IFERROR(NUMBERVALUE(CriteriTecnici!$M5679,".",","),IFERROR(NUMBERVALUE(CriteriTecnici!$M5679,",","."),0))),4)&amp;""),",",".")&amp;", "&amp;CHAR(34)&amp;"rawScore"&amp;CHAR(34)&amp;": "&amp;SUBSTITUTE(TRIM(ROUND(IFERROR(CriteriTecnici!$O5679*1,IFERROR(NUMBERVALUE(CriteriTecnici!$O5679,".",","),IFERROR(NUMBERVALUE(CriteriTecnici!$O5679,",","."),0))),4)&amp;""),",",".")&amp;CHAR(125)&amp;IF(TRUE,",",""))</f>
        <v/>
      </c>
    </row>
    <row r="5900">
      <c r="A5900" s="38">
        <f>IF(CriteriTecnici!$A5680="","","    "&amp;CHAR(123)&amp;CHAR(34)&amp;"bidderId"&amp;CHAR(34)&amp;": "&amp;CHAR(34)&amp;SUBSTITUTE(CriteriTecnici!$A5680,CHAR(34),"'")&amp;CHAR(34)&amp;", "&amp;CHAR(34)&amp;"lotId"&amp;CHAR(34)&amp;": "&amp;CHAR(34)&amp;SUBSTITUTE(CriteriTecnici!$C5680,CHAR(34),"'")&amp;CHAR(34)&amp;", "&amp;CHAR(34)&amp;"criterionId"&amp;CHAR(34)&amp;": "&amp;CHAR(34)&amp;SUBSTITUTE(CriteriTecnici!$D5680,CHAR(34),"'")&amp;CHAR(34)&amp;", "&amp;CHAR(34)&amp;"kind"&amp;CHAR(34)&amp;": "&amp;CHAR(34)&amp;SUBSTITUTE(CriteriTecnici!$F5680,CHAR(34),"'")&amp;CHAR(34)&amp;", "&amp;CHAR(34)&amp;"value"&amp;CHAR(34)&amp;": "&amp;SUBSTITUTE(TRIM(ROUND(IFERROR(CriteriTecnici!$N5680*1,IFERROR(NUMBERVALUE(CriteriTecnici!$N5680,".",","),IFERROR(NUMBERVALUE(CriteriTecnici!$N5680,",","."),0))),4)&amp;""),",",".")&amp;", "&amp;CHAR(34)&amp;"numerator"&amp;CHAR(34)&amp;": "&amp;SUBSTITUTE(TRIM(ROUND(IFERROR(CriteriTecnici!$K5680*1,IFERROR(NUMBERVALUE(CriteriTecnici!$K5680,".",","),IFERROR(NUMBERVALUE(CriteriTecnici!$K5680,",","."),0))),4)&amp;""),",",".")&amp;", "&amp;CHAR(34)&amp;"denominator"&amp;CHAR(34)&amp;": "&amp;SUBSTITUTE(TRIM(ROUND(IFERROR(CriteriTecnici!$L5680*1,IFERROR(NUMBERVALUE(CriteriTecnici!$L5680,".",","),IFERROR(NUMBERVALUE(CriteriTecnici!$L5680,",","."),0))),4)&amp;""),",",".")&amp;", "&amp;CHAR(34)&amp;"flag"&amp;CHAR(34)&amp;": "&amp;SUBSTITUTE(TRIM(ROUND(IFERROR(CriteriTecnici!$M5680*1,IFERROR(NUMBERVALUE(CriteriTecnici!$M5680,".",","),IFERROR(NUMBERVALUE(CriteriTecnici!$M5680,",","."),0))),4)&amp;""),",",".")&amp;", "&amp;CHAR(34)&amp;"rawScore"&amp;CHAR(34)&amp;": "&amp;SUBSTITUTE(TRIM(ROUND(IFERROR(CriteriTecnici!$O5680*1,IFERROR(NUMBERVALUE(CriteriTecnici!$O5680,".",","),IFERROR(NUMBERVALUE(CriteriTecnici!$O5680,",","."),0))),4)&amp;""),",",".")&amp;CHAR(125)&amp;IF(TRUE,",",""))</f>
        <v/>
      </c>
    </row>
    <row r="5901">
      <c r="A5901" s="38">
        <f>IF(CriteriTecnici!$A5681="","","    "&amp;CHAR(123)&amp;CHAR(34)&amp;"bidderId"&amp;CHAR(34)&amp;": "&amp;CHAR(34)&amp;SUBSTITUTE(CriteriTecnici!$A5681,CHAR(34),"'")&amp;CHAR(34)&amp;", "&amp;CHAR(34)&amp;"lotId"&amp;CHAR(34)&amp;": "&amp;CHAR(34)&amp;SUBSTITUTE(CriteriTecnici!$C5681,CHAR(34),"'")&amp;CHAR(34)&amp;", "&amp;CHAR(34)&amp;"criterionId"&amp;CHAR(34)&amp;": "&amp;CHAR(34)&amp;SUBSTITUTE(CriteriTecnici!$D5681,CHAR(34),"'")&amp;CHAR(34)&amp;", "&amp;CHAR(34)&amp;"kind"&amp;CHAR(34)&amp;": "&amp;CHAR(34)&amp;SUBSTITUTE(CriteriTecnici!$F5681,CHAR(34),"'")&amp;CHAR(34)&amp;", "&amp;CHAR(34)&amp;"value"&amp;CHAR(34)&amp;": "&amp;SUBSTITUTE(TRIM(ROUND(IFERROR(CriteriTecnici!$N5681*1,IFERROR(NUMBERVALUE(CriteriTecnici!$N5681,".",","),IFERROR(NUMBERVALUE(CriteriTecnici!$N5681,",","."),0))),4)&amp;""),",",".")&amp;", "&amp;CHAR(34)&amp;"numerator"&amp;CHAR(34)&amp;": "&amp;SUBSTITUTE(TRIM(ROUND(IFERROR(CriteriTecnici!$K5681*1,IFERROR(NUMBERVALUE(CriteriTecnici!$K5681,".",","),IFERROR(NUMBERVALUE(CriteriTecnici!$K5681,",","."),0))),4)&amp;""),",",".")&amp;", "&amp;CHAR(34)&amp;"denominator"&amp;CHAR(34)&amp;": "&amp;SUBSTITUTE(TRIM(ROUND(IFERROR(CriteriTecnici!$L5681*1,IFERROR(NUMBERVALUE(CriteriTecnici!$L5681,".",","),IFERROR(NUMBERVALUE(CriteriTecnici!$L5681,",","."),0))),4)&amp;""),",",".")&amp;", "&amp;CHAR(34)&amp;"flag"&amp;CHAR(34)&amp;": "&amp;SUBSTITUTE(TRIM(ROUND(IFERROR(CriteriTecnici!$M5681*1,IFERROR(NUMBERVALUE(CriteriTecnici!$M5681,".",","),IFERROR(NUMBERVALUE(CriteriTecnici!$M5681,",","."),0))),4)&amp;""),",",".")&amp;", "&amp;CHAR(34)&amp;"rawScore"&amp;CHAR(34)&amp;": "&amp;SUBSTITUTE(TRIM(ROUND(IFERROR(CriteriTecnici!$O5681*1,IFERROR(NUMBERVALUE(CriteriTecnici!$O5681,".",","),IFERROR(NUMBERVALUE(CriteriTecnici!$O5681,",","."),0))),4)&amp;""),",",".")&amp;CHAR(125)&amp;IF(TRUE,",",""))</f>
        <v/>
      </c>
    </row>
    <row r="5902">
      <c r="A5902" s="38">
        <f>IF(CriteriTecnici!$A5682="","","    "&amp;CHAR(123)&amp;CHAR(34)&amp;"bidderId"&amp;CHAR(34)&amp;": "&amp;CHAR(34)&amp;SUBSTITUTE(CriteriTecnici!$A5682,CHAR(34),"'")&amp;CHAR(34)&amp;", "&amp;CHAR(34)&amp;"lotId"&amp;CHAR(34)&amp;": "&amp;CHAR(34)&amp;SUBSTITUTE(CriteriTecnici!$C5682,CHAR(34),"'")&amp;CHAR(34)&amp;", "&amp;CHAR(34)&amp;"criterionId"&amp;CHAR(34)&amp;": "&amp;CHAR(34)&amp;SUBSTITUTE(CriteriTecnici!$D5682,CHAR(34),"'")&amp;CHAR(34)&amp;", "&amp;CHAR(34)&amp;"kind"&amp;CHAR(34)&amp;": "&amp;CHAR(34)&amp;SUBSTITUTE(CriteriTecnici!$F5682,CHAR(34),"'")&amp;CHAR(34)&amp;", "&amp;CHAR(34)&amp;"value"&amp;CHAR(34)&amp;": "&amp;SUBSTITUTE(TRIM(ROUND(IFERROR(CriteriTecnici!$N5682*1,IFERROR(NUMBERVALUE(CriteriTecnici!$N5682,".",","),IFERROR(NUMBERVALUE(CriteriTecnici!$N5682,",","."),0))),4)&amp;""),",",".")&amp;", "&amp;CHAR(34)&amp;"numerator"&amp;CHAR(34)&amp;": "&amp;SUBSTITUTE(TRIM(ROUND(IFERROR(CriteriTecnici!$K5682*1,IFERROR(NUMBERVALUE(CriteriTecnici!$K5682,".",","),IFERROR(NUMBERVALUE(CriteriTecnici!$K5682,",","."),0))),4)&amp;""),",",".")&amp;", "&amp;CHAR(34)&amp;"denominator"&amp;CHAR(34)&amp;": "&amp;SUBSTITUTE(TRIM(ROUND(IFERROR(CriteriTecnici!$L5682*1,IFERROR(NUMBERVALUE(CriteriTecnici!$L5682,".",","),IFERROR(NUMBERVALUE(CriteriTecnici!$L5682,",","."),0))),4)&amp;""),",",".")&amp;", "&amp;CHAR(34)&amp;"flag"&amp;CHAR(34)&amp;": "&amp;SUBSTITUTE(TRIM(ROUND(IFERROR(CriteriTecnici!$M5682*1,IFERROR(NUMBERVALUE(CriteriTecnici!$M5682,".",","),IFERROR(NUMBERVALUE(CriteriTecnici!$M5682,",","."),0))),4)&amp;""),",",".")&amp;", "&amp;CHAR(34)&amp;"rawScore"&amp;CHAR(34)&amp;": "&amp;SUBSTITUTE(TRIM(ROUND(IFERROR(CriteriTecnici!$O5682*1,IFERROR(NUMBERVALUE(CriteriTecnici!$O5682,".",","),IFERROR(NUMBERVALUE(CriteriTecnici!$O5682,",","."),0))),4)&amp;""),",",".")&amp;CHAR(125)&amp;IF(TRUE,",",""))</f>
        <v/>
      </c>
    </row>
    <row r="5903">
      <c r="A5903" s="38">
        <f>IF(CriteriTecnici!$A5683="","","    "&amp;CHAR(123)&amp;CHAR(34)&amp;"bidderId"&amp;CHAR(34)&amp;": "&amp;CHAR(34)&amp;SUBSTITUTE(CriteriTecnici!$A5683,CHAR(34),"'")&amp;CHAR(34)&amp;", "&amp;CHAR(34)&amp;"lotId"&amp;CHAR(34)&amp;": "&amp;CHAR(34)&amp;SUBSTITUTE(CriteriTecnici!$C5683,CHAR(34),"'")&amp;CHAR(34)&amp;", "&amp;CHAR(34)&amp;"criterionId"&amp;CHAR(34)&amp;": "&amp;CHAR(34)&amp;SUBSTITUTE(CriteriTecnici!$D5683,CHAR(34),"'")&amp;CHAR(34)&amp;", "&amp;CHAR(34)&amp;"kind"&amp;CHAR(34)&amp;": "&amp;CHAR(34)&amp;SUBSTITUTE(CriteriTecnici!$F5683,CHAR(34),"'")&amp;CHAR(34)&amp;", "&amp;CHAR(34)&amp;"value"&amp;CHAR(34)&amp;": "&amp;SUBSTITUTE(TRIM(ROUND(IFERROR(CriteriTecnici!$N5683*1,IFERROR(NUMBERVALUE(CriteriTecnici!$N5683,".",","),IFERROR(NUMBERVALUE(CriteriTecnici!$N5683,",","."),0))),4)&amp;""),",",".")&amp;", "&amp;CHAR(34)&amp;"numerator"&amp;CHAR(34)&amp;": "&amp;SUBSTITUTE(TRIM(ROUND(IFERROR(CriteriTecnici!$K5683*1,IFERROR(NUMBERVALUE(CriteriTecnici!$K5683,".",","),IFERROR(NUMBERVALUE(CriteriTecnici!$K5683,",","."),0))),4)&amp;""),",",".")&amp;", "&amp;CHAR(34)&amp;"denominator"&amp;CHAR(34)&amp;": "&amp;SUBSTITUTE(TRIM(ROUND(IFERROR(CriteriTecnici!$L5683*1,IFERROR(NUMBERVALUE(CriteriTecnici!$L5683,".",","),IFERROR(NUMBERVALUE(CriteriTecnici!$L5683,",","."),0))),4)&amp;""),",",".")&amp;", "&amp;CHAR(34)&amp;"flag"&amp;CHAR(34)&amp;": "&amp;SUBSTITUTE(TRIM(ROUND(IFERROR(CriteriTecnici!$M5683*1,IFERROR(NUMBERVALUE(CriteriTecnici!$M5683,".",","),IFERROR(NUMBERVALUE(CriteriTecnici!$M5683,",","."),0))),4)&amp;""),",",".")&amp;", "&amp;CHAR(34)&amp;"rawScore"&amp;CHAR(34)&amp;": "&amp;SUBSTITUTE(TRIM(ROUND(IFERROR(CriteriTecnici!$O5683*1,IFERROR(NUMBERVALUE(CriteriTecnici!$O5683,".",","),IFERROR(NUMBERVALUE(CriteriTecnici!$O5683,",","."),0))),4)&amp;""),",",".")&amp;CHAR(125)&amp;IF(TRUE,",",""))</f>
        <v/>
      </c>
    </row>
    <row r="5904">
      <c r="A5904" s="38">
        <f>IF(CriteriTecnici!$A5684="","","    "&amp;CHAR(123)&amp;CHAR(34)&amp;"bidderId"&amp;CHAR(34)&amp;": "&amp;CHAR(34)&amp;SUBSTITUTE(CriteriTecnici!$A5684,CHAR(34),"'")&amp;CHAR(34)&amp;", "&amp;CHAR(34)&amp;"lotId"&amp;CHAR(34)&amp;": "&amp;CHAR(34)&amp;SUBSTITUTE(CriteriTecnici!$C5684,CHAR(34),"'")&amp;CHAR(34)&amp;", "&amp;CHAR(34)&amp;"criterionId"&amp;CHAR(34)&amp;": "&amp;CHAR(34)&amp;SUBSTITUTE(CriteriTecnici!$D5684,CHAR(34),"'")&amp;CHAR(34)&amp;", "&amp;CHAR(34)&amp;"kind"&amp;CHAR(34)&amp;": "&amp;CHAR(34)&amp;SUBSTITUTE(CriteriTecnici!$F5684,CHAR(34),"'")&amp;CHAR(34)&amp;", "&amp;CHAR(34)&amp;"value"&amp;CHAR(34)&amp;": "&amp;SUBSTITUTE(TRIM(ROUND(IFERROR(CriteriTecnici!$N5684*1,IFERROR(NUMBERVALUE(CriteriTecnici!$N5684,".",","),IFERROR(NUMBERVALUE(CriteriTecnici!$N5684,",","."),0))),4)&amp;""),",",".")&amp;", "&amp;CHAR(34)&amp;"numerator"&amp;CHAR(34)&amp;": "&amp;SUBSTITUTE(TRIM(ROUND(IFERROR(CriteriTecnici!$K5684*1,IFERROR(NUMBERVALUE(CriteriTecnici!$K5684,".",","),IFERROR(NUMBERVALUE(CriteriTecnici!$K5684,",","."),0))),4)&amp;""),",",".")&amp;", "&amp;CHAR(34)&amp;"denominator"&amp;CHAR(34)&amp;": "&amp;SUBSTITUTE(TRIM(ROUND(IFERROR(CriteriTecnici!$L5684*1,IFERROR(NUMBERVALUE(CriteriTecnici!$L5684,".",","),IFERROR(NUMBERVALUE(CriteriTecnici!$L5684,",","."),0))),4)&amp;""),",",".")&amp;", "&amp;CHAR(34)&amp;"flag"&amp;CHAR(34)&amp;": "&amp;SUBSTITUTE(TRIM(ROUND(IFERROR(CriteriTecnici!$M5684*1,IFERROR(NUMBERVALUE(CriteriTecnici!$M5684,".",","),IFERROR(NUMBERVALUE(CriteriTecnici!$M5684,",","."),0))),4)&amp;""),",",".")&amp;", "&amp;CHAR(34)&amp;"rawScore"&amp;CHAR(34)&amp;": "&amp;SUBSTITUTE(TRIM(ROUND(IFERROR(CriteriTecnici!$O5684*1,IFERROR(NUMBERVALUE(CriteriTecnici!$O5684,".",","),IFERROR(NUMBERVALUE(CriteriTecnici!$O5684,",","."),0))),4)&amp;""),",",".")&amp;CHAR(125)&amp;IF(TRUE,",",""))</f>
        <v/>
      </c>
    </row>
    <row r="5905">
      <c r="A5905" s="38">
        <f>IF(CriteriTecnici!$A5685="","","    "&amp;CHAR(123)&amp;CHAR(34)&amp;"bidderId"&amp;CHAR(34)&amp;": "&amp;CHAR(34)&amp;SUBSTITUTE(CriteriTecnici!$A5685,CHAR(34),"'")&amp;CHAR(34)&amp;", "&amp;CHAR(34)&amp;"lotId"&amp;CHAR(34)&amp;": "&amp;CHAR(34)&amp;SUBSTITUTE(CriteriTecnici!$C5685,CHAR(34),"'")&amp;CHAR(34)&amp;", "&amp;CHAR(34)&amp;"criterionId"&amp;CHAR(34)&amp;": "&amp;CHAR(34)&amp;SUBSTITUTE(CriteriTecnici!$D5685,CHAR(34),"'")&amp;CHAR(34)&amp;", "&amp;CHAR(34)&amp;"kind"&amp;CHAR(34)&amp;": "&amp;CHAR(34)&amp;SUBSTITUTE(CriteriTecnici!$F5685,CHAR(34),"'")&amp;CHAR(34)&amp;", "&amp;CHAR(34)&amp;"value"&amp;CHAR(34)&amp;": "&amp;SUBSTITUTE(TRIM(ROUND(IFERROR(CriteriTecnici!$N5685*1,IFERROR(NUMBERVALUE(CriteriTecnici!$N5685,".",","),IFERROR(NUMBERVALUE(CriteriTecnici!$N5685,",","."),0))),4)&amp;""),",",".")&amp;", "&amp;CHAR(34)&amp;"numerator"&amp;CHAR(34)&amp;": "&amp;SUBSTITUTE(TRIM(ROUND(IFERROR(CriteriTecnici!$K5685*1,IFERROR(NUMBERVALUE(CriteriTecnici!$K5685,".",","),IFERROR(NUMBERVALUE(CriteriTecnici!$K5685,",","."),0))),4)&amp;""),",",".")&amp;", "&amp;CHAR(34)&amp;"denominator"&amp;CHAR(34)&amp;": "&amp;SUBSTITUTE(TRIM(ROUND(IFERROR(CriteriTecnici!$L5685*1,IFERROR(NUMBERVALUE(CriteriTecnici!$L5685,".",","),IFERROR(NUMBERVALUE(CriteriTecnici!$L5685,",","."),0))),4)&amp;""),",",".")&amp;", "&amp;CHAR(34)&amp;"flag"&amp;CHAR(34)&amp;": "&amp;SUBSTITUTE(TRIM(ROUND(IFERROR(CriteriTecnici!$M5685*1,IFERROR(NUMBERVALUE(CriteriTecnici!$M5685,".",","),IFERROR(NUMBERVALUE(CriteriTecnici!$M5685,",","."),0))),4)&amp;""),",",".")&amp;", "&amp;CHAR(34)&amp;"rawScore"&amp;CHAR(34)&amp;": "&amp;SUBSTITUTE(TRIM(ROUND(IFERROR(CriteriTecnici!$O5685*1,IFERROR(NUMBERVALUE(CriteriTecnici!$O5685,".",","),IFERROR(NUMBERVALUE(CriteriTecnici!$O5685,",","."),0))),4)&amp;""),",",".")&amp;CHAR(125)&amp;IF(TRUE,",",""))</f>
        <v/>
      </c>
    </row>
    <row r="5906">
      <c r="A5906" s="38">
        <f>IF(CriteriTecnici!$A5686="","","    "&amp;CHAR(123)&amp;CHAR(34)&amp;"bidderId"&amp;CHAR(34)&amp;": "&amp;CHAR(34)&amp;SUBSTITUTE(CriteriTecnici!$A5686,CHAR(34),"'")&amp;CHAR(34)&amp;", "&amp;CHAR(34)&amp;"lotId"&amp;CHAR(34)&amp;": "&amp;CHAR(34)&amp;SUBSTITUTE(CriteriTecnici!$C5686,CHAR(34),"'")&amp;CHAR(34)&amp;", "&amp;CHAR(34)&amp;"criterionId"&amp;CHAR(34)&amp;": "&amp;CHAR(34)&amp;SUBSTITUTE(CriteriTecnici!$D5686,CHAR(34),"'")&amp;CHAR(34)&amp;", "&amp;CHAR(34)&amp;"kind"&amp;CHAR(34)&amp;": "&amp;CHAR(34)&amp;SUBSTITUTE(CriteriTecnici!$F5686,CHAR(34),"'")&amp;CHAR(34)&amp;", "&amp;CHAR(34)&amp;"value"&amp;CHAR(34)&amp;": "&amp;SUBSTITUTE(TRIM(ROUND(IFERROR(CriteriTecnici!$N5686*1,IFERROR(NUMBERVALUE(CriteriTecnici!$N5686,".",","),IFERROR(NUMBERVALUE(CriteriTecnici!$N5686,",","."),0))),4)&amp;""),",",".")&amp;", "&amp;CHAR(34)&amp;"numerator"&amp;CHAR(34)&amp;": "&amp;SUBSTITUTE(TRIM(ROUND(IFERROR(CriteriTecnici!$K5686*1,IFERROR(NUMBERVALUE(CriteriTecnici!$K5686,".",","),IFERROR(NUMBERVALUE(CriteriTecnici!$K5686,",","."),0))),4)&amp;""),",",".")&amp;", "&amp;CHAR(34)&amp;"denominator"&amp;CHAR(34)&amp;": "&amp;SUBSTITUTE(TRIM(ROUND(IFERROR(CriteriTecnici!$L5686*1,IFERROR(NUMBERVALUE(CriteriTecnici!$L5686,".",","),IFERROR(NUMBERVALUE(CriteriTecnici!$L5686,",","."),0))),4)&amp;""),",",".")&amp;", "&amp;CHAR(34)&amp;"flag"&amp;CHAR(34)&amp;": "&amp;SUBSTITUTE(TRIM(ROUND(IFERROR(CriteriTecnici!$M5686*1,IFERROR(NUMBERVALUE(CriteriTecnici!$M5686,".",","),IFERROR(NUMBERVALUE(CriteriTecnici!$M5686,",","."),0))),4)&amp;""),",",".")&amp;", "&amp;CHAR(34)&amp;"rawScore"&amp;CHAR(34)&amp;": "&amp;SUBSTITUTE(TRIM(ROUND(IFERROR(CriteriTecnici!$O5686*1,IFERROR(NUMBERVALUE(CriteriTecnici!$O5686,".",","),IFERROR(NUMBERVALUE(CriteriTecnici!$O5686,",","."),0))),4)&amp;""),",",".")&amp;CHAR(125)&amp;IF(TRUE,",",""))</f>
        <v/>
      </c>
    </row>
    <row r="5907">
      <c r="A5907" s="38">
        <f>IF(CriteriTecnici!$A5687="","","    "&amp;CHAR(123)&amp;CHAR(34)&amp;"bidderId"&amp;CHAR(34)&amp;": "&amp;CHAR(34)&amp;SUBSTITUTE(CriteriTecnici!$A5687,CHAR(34),"'")&amp;CHAR(34)&amp;", "&amp;CHAR(34)&amp;"lotId"&amp;CHAR(34)&amp;": "&amp;CHAR(34)&amp;SUBSTITUTE(CriteriTecnici!$C5687,CHAR(34),"'")&amp;CHAR(34)&amp;", "&amp;CHAR(34)&amp;"criterionId"&amp;CHAR(34)&amp;": "&amp;CHAR(34)&amp;SUBSTITUTE(CriteriTecnici!$D5687,CHAR(34),"'")&amp;CHAR(34)&amp;", "&amp;CHAR(34)&amp;"kind"&amp;CHAR(34)&amp;": "&amp;CHAR(34)&amp;SUBSTITUTE(CriteriTecnici!$F5687,CHAR(34),"'")&amp;CHAR(34)&amp;", "&amp;CHAR(34)&amp;"value"&amp;CHAR(34)&amp;": "&amp;SUBSTITUTE(TRIM(ROUND(IFERROR(CriteriTecnici!$N5687*1,IFERROR(NUMBERVALUE(CriteriTecnici!$N5687,".",","),IFERROR(NUMBERVALUE(CriteriTecnici!$N5687,",","."),0))),4)&amp;""),",",".")&amp;", "&amp;CHAR(34)&amp;"numerator"&amp;CHAR(34)&amp;": "&amp;SUBSTITUTE(TRIM(ROUND(IFERROR(CriteriTecnici!$K5687*1,IFERROR(NUMBERVALUE(CriteriTecnici!$K5687,".",","),IFERROR(NUMBERVALUE(CriteriTecnici!$K5687,",","."),0))),4)&amp;""),",",".")&amp;", "&amp;CHAR(34)&amp;"denominator"&amp;CHAR(34)&amp;": "&amp;SUBSTITUTE(TRIM(ROUND(IFERROR(CriteriTecnici!$L5687*1,IFERROR(NUMBERVALUE(CriteriTecnici!$L5687,".",","),IFERROR(NUMBERVALUE(CriteriTecnici!$L5687,",","."),0))),4)&amp;""),",",".")&amp;", "&amp;CHAR(34)&amp;"flag"&amp;CHAR(34)&amp;": "&amp;SUBSTITUTE(TRIM(ROUND(IFERROR(CriteriTecnici!$M5687*1,IFERROR(NUMBERVALUE(CriteriTecnici!$M5687,".",","),IFERROR(NUMBERVALUE(CriteriTecnici!$M5687,",","."),0))),4)&amp;""),",",".")&amp;", "&amp;CHAR(34)&amp;"rawScore"&amp;CHAR(34)&amp;": "&amp;SUBSTITUTE(TRIM(ROUND(IFERROR(CriteriTecnici!$O5687*1,IFERROR(NUMBERVALUE(CriteriTecnici!$O5687,".",","),IFERROR(NUMBERVALUE(CriteriTecnici!$O5687,",","."),0))),4)&amp;""),",",".")&amp;CHAR(125)&amp;IF(TRUE,",",""))</f>
        <v/>
      </c>
    </row>
    <row r="5908">
      <c r="A5908" s="38">
        <f>IF(CriteriTecnici!$A5688="","","    "&amp;CHAR(123)&amp;CHAR(34)&amp;"bidderId"&amp;CHAR(34)&amp;": "&amp;CHAR(34)&amp;SUBSTITUTE(CriteriTecnici!$A5688,CHAR(34),"'")&amp;CHAR(34)&amp;", "&amp;CHAR(34)&amp;"lotId"&amp;CHAR(34)&amp;": "&amp;CHAR(34)&amp;SUBSTITUTE(CriteriTecnici!$C5688,CHAR(34),"'")&amp;CHAR(34)&amp;", "&amp;CHAR(34)&amp;"criterionId"&amp;CHAR(34)&amp;": "&amp;CHAR(34)&amp;SUBSTITUTE(CriteriTecnici!$D5688,CHAR(34),"'")&amp;CHAR(34)&amp;", "&amp;CHAR(34)&amp;"kind"&amp;CHAR(34)&amp;": "&amp;CHAR(34)&amp;SUBSTITUTE(CriteriTecnici!$F5688,CHAR(34),"'")&amp;CHAR(34)&amp;", "&amp;CHAR(34)&amp;"value"&amp;CHAR(34)&amp;": "&amp;SUBSTITUTE(TRIM(ROUND(IFERROR(CriteriTecnici!$N5688*1,IFERROR(NUMBERVALUE(CriteriTecnici!$N5688,".",","),IFERROR(NUMBERVALUE(CriteriTecnici!$N5688,",","."),0))),4)&amp;""),",",".")&amp;", "&amp;CHAR(34)&amp;"numerator"&amp;CHAR(34)&amp;": "&amp;SUBSTITUTE(TRIM(ROUND(IFERROR(CriteriTecnici!$K5688*1,IFERROR(NUMBERVALUE(CriteriTecnici!$K5688,".",","),IFERROR(NUMBERVALUE(CriteriTecnici!$K5688,",","."),0))),4)&amp;""),",",".")&amp;", "&amp;CHAR(34)&amp;"denominator"&amp;CHAR(34)&amp;": "&amp;SUBSTITUTE(TRIM(ROUND(IFERROR(CriteriTecnici!$L5688*1,IFERROR(NUMBERVALUE(CriteriTecnici!$L5688,".",","),IFERROR(NUMBERVALUE(CriteriTecnici!$L5688,",","."),0))),4)&amp;""),",",".")&amp;", "&amp;CHAR(34)&amp;"flag"&amp;CHAR(34)&amp;": "&amp;SUBSTITUTE(TRIM(ROUND(IFERROR(CriteriTecnici!$M5688*1,IFERROR(NUMBERVALUE(CriteriTecnici!$M5688,".",","),IFERROR(NUMBERVALUE(CriteriTecnici!$M5688,",","."),0))),4)&amp;""),",",".")&amp;", "&amp;CHAR(34)&amp;"rawScore"&amp;CHAR(34)&amp;": "&amp;SUBSTITUTE(TRIM(ROUND(IFERROR(CriteriTecnici!$O5688*1,IFERROR(NUMBERVALUE(CriteriTecnici!$O5688,".",","),IFERROR(NUMBERVALUE(CriteriTecnici!$O5688,",","."),0))),4)&amp;""),",",".")&amp;CHAR(125)&amp;IF(TRUE,",",""))</f>
        <v/>
      </c>
    </row>
    <row r="5909">
      <c r="A5909" s="38">
        <f>IF(CriteriTecnici!$A5689="","","    "&amp;CHAR(123)&amp;CHAR(34)&amp;"bidderId"&amp;CHAR(34)&amp;": "&amp;CHAR(34)&amp;SUBSTITUTE(CriteriTecnici!$A5689,CHAR(34),"'")&amp;CHAR(34)&amp;", "&amp;CHAR(34)&amp;"lotId"&amp;CHAR(34)&amp;": "&amp;CHAR(34)&amp;SUBSTITUTE(CriteriTecnici!$C5689,CHAR(34),"'")&amp;CHAR(34)&amp;", "&amp;CHAR(34)&amp;"criterionId"&amp;CHAR(34)&amp;": "&amp;CHAR(34)&amp;SUBSTITUTE(CriteriTecnici!$D5689,CHAR(34),"'")&amp;CHAR(34)&amp;", "&amp;CHAR(34)&amp;"kind"&amp;CHAR(34)&amp;": "&amp;CHAR(34)&amp;SUBSTITUTE(CriteriTecnici!$F5689,CHAR(34),"'")&amp;CHAR(34)&amp;", "&amp;CHAR(34)&amp;"value"&amp;CHAR(34)&amp;": "&amp;SUBSTITUTE(TRIM(ROUND(IFERROR(CriteriTecnici!$N5689*1,IFERROR(NUMBERVALUE(CriteriTecnici!$N5689,".",","),IFERROR(NUMBERVALUE(CriteriTecnici!$N5689,",","."),0))),4)&amp;""),",",".")&amp;", "&amp;CHAR(34)&amp;"numerator"&amp;CHAR(34)&amp;": "&amp;SUBSTITUTE(TRIM(ROUND(IFERROR(CriteriTecnici!$K5689*1,IFERROR(NUMBERVALUE(CriteriTecnici!$K5689,".",","),IFERROR(NUMBERVALUE(CriteriTecnici!$K5689,",","."),0))),4)&amp;""),",",".")&amp;", "&amp;CHAR(34)&amp;"denominator"&amp;CHAR(34)&amp;": "&amp;SUBSTITUTE(TRIM(ROUND(IFERROR(CriteriTecnici!$L5689*1,IFERROR(NUMBERVALUE(CriteriTecnici!$L5689,".",","),IFERROR(NUMBERVALUE(CriteriTecnici!$L5689,",","."),0))),4)&amp;""),",",".")&amp;", "&amp;CHAR(34)&amp;"flag"&amp;CHAR(34)&amp;": "&amp;SUBSTITUTE(TRIM(ROUND(IFERROR(CriteriTecnici!$M5689*1,IFERROR(NUMBERVALUE(CriteriTecnici!$M5689,".",","),IFERROR(NUMBERVALUE(CriteriTecnici!$M5689,",","."),0))),4)&amp;""),",",".")&amp;", "&amp;CHAR(34)&amp;"rawScore"&amp;CHAR(34)&amp;": "&amp;SUBSTITUTE(TRIM(ROUND(IFERROR(CriteriTecnici!$O5689*1,IFERROR(NUMBERVALUE(CriteriTecnici!$O5689,".",","),IFERROR(NUMBERVALUE(CriteriTecnici!$O5689,",","."),0))),4)&amp;""),",",".")&amp;CHAR(125)&amp;IF(TRUE,",",""))</f>
        <v/>
      </c>
    </row>
    <row r="5910">
      <c r="A5910" s="38">
        <f>IF(CriteriTecnici!$A5690="","","    "&amp;CHAR(123)&amp;CHAR(34)&amp;"bidderId"&amp;CHAR(34)&amp;": "&amp;CHAR(34)&amp;SUBSTITUTE(CriteriTecnici!$A5690,CHAR(34),"'")&amp;CHAR(34)&amp;", "&amp;CHAR(34)&amp;"lotId"&amp;CHAR(34)&amp;": "&amp;CHAR(34)&amp;SUBSTITUTE(CriteriTecnici!$C5690,CHAR(34),"'")&amp;CHAR(34)&amp;", "&amp;CHAR(34)&amp;"criterionId"&amp;CHAR(34)&amp;": "&amp;CHAR(34)&amp;SUBSTITUTE(CriteriTecnici!$D5690,CHAR(34),"'")&amp;CHAR(34)&amp;", "&amp;CHAR(34)&amp;"kind"&amp;CHAR(34)&amp;": "&amp;CHAR(34)&amp;SUBSTITUTE(CriteriTecnici!$F5690,CHAR(34),"'")&amp;CHAR(34)&amp;", "&amp;CHAR(34)&amp;"value"&amp;CHAR(34)&amp;": "&amp;SUBSTITUTE(TRIM(ROUND(IFERROR(CriteriTecnici!$N5690*1,IFERROR(NUMBERVALUE(CriteriTecnici!$N5690,".",","),IFERROR(NUMBERVALUE(CriteriTecnici!$N5690,",","."),0))),4)&amp;""),",",".")&amp;", "&amp;CHAR(34)&amp;"numerator"&amp;CHAR(34)&amp;": "&amp;SUBSTITUTE(TRIM(ROUND(IFERROR(CriteriTecnici!$K5690*1,IFERROR(NUMBERVALUE(CriteriTecnici!$K5690,".",","),IFERROR(NUMBERVALUE(CriteriTecnici!$K5690,",","."),0))),4)&amp;""),",",".")&amp;", "&amp;CHAR(34)&amp;"denominator"&amp;CHAR(34)&amp;": "&amp;SUBSTITUTE(TRIM(ROUND(IFERROR(CriteriTecnici!$L5690*1,IFERROR(NUMBERVALUE(CriteriTecnici!$L5690,".",","),IFERROR(NUMBERVALUE(CriteriTecnici!$L5690,",","."),0))),4)&amp;""),",",".")&amp;", "&amp;CHAR(34)&amp;"flag"&amp;CHAR(34)&amp;": "&amp;SUBSTITUTE(TRIM(ROUND(IFERROR(CriteriTecnici!$M5690*1,IFERROR(NUMBERVALUE(CriteriTecnici!$M5690,".",","),IFERROR(NUMBERVALUE(CriteriTecnici!$M5690,",","."),0))),4)&amp;""),",",".")&amp;", "&amp;CHAR(34)&amp;"rawScore"&amp;CHAR(34)&amp;": "&amp;SUBSTITUTE(TRIM(ROUND(IFERROR(CriteriTecnici!$O5690*1,IFERROR(NUMBERVALUE(CriteriTecnici!$O5690,".",","),IFERROR(NUMBERVALUE(CriteriTecnici!$O5690,",","."),0))),4)&amp;""),",",".")&amp;CHAR(125)&amp;IF(TRUE,",",""))</f>
        <v/>
      </c>
    </row>
    <row r="5911">
      <c r="A5911" s="38">
        <f>IF(CriteriTecnici!$A5691="","","    "&amp;CHAR(123)&amp;CHAR(34)&amp;"bidderId"&amp;CHAR(34)&amp;": "&amp;CHAR(34)&amp;SUBSTITUTE(CriteriTecnici!$A5691,CHAR(34),"'")&amp;CHAR(34)&amp;", "&amp;CHAR(34)&amp;"lotId"&amp;CHAR(34)&amp;": "&amp;CHAR(34)&amp;SUBSTITUTE(CriteriTecnici!$C5691,CHAR(34),"'")&amp;CHAR(34)&amp;", "&amp;CHAR(34)&amp;"criterionId"&amp;CHAR(34)&amp;": "&amp;CHAR(34)&amp;SUBSTITUTE(CriteriTecnici!$D5691,CHAR(34),"'")&amp;CHAR(34)&amp;", "&amp;CHAR(34)&amp;"kind"&amp;CHAR(34)&amp;": "&amp;CHAR(34)&amp;SUBSTITUTE(CriteriTecnici!$F5691,CHAR(34),"'")&amp;CHAR(34)&amp;", "&amp;CHAR(34)&amp;"value"&amp;CHAR(34)&amp;": "&amp;SUBSTITUTE(TRIM(ROUND(IFERROR(CriteriTecnici!$N5691*1,IFERROR(NUMBERVALUE(CriteriTecnici!$N5691,".",","),IFERROR(NUMBERVALUE(CriteriTecnici!$N5691,",","."),0))),4)&amp;""),",",".")&amp;", "&amp;CHAR(34)&amp;"numerator"&amp;CHAR(34)&amp;": "&amp;SUBSTITUTE(TRIM(ROUND(IFERROR(CriteriTecnici!$K5691*1,IFERROR(NUMBERVALUE(CriteriTecnici!$K5691,".",","),IFERROR(NUMBERVALUE(CriteriTecnici!$K5691,",","."),0))),4)&amp;""),",",".")&amp;", "&amp;CHAR(34)&amp;"denominator"&amp;CHAR(34)&amp;": "&amp;SUBSTITUTE(TRIM(ROUND(IFERROR(CriteriTecnici!$L5691*1,IFERROR(NUMBERVALUE(CriteriTecnici!$L5691,".",","),IFERROR(NUMBERVALUE(CriteriTecnici!$L5691,",","."),0))),4)&amp;""),",",".")&amp;", "&amp;CHAR(34)&amp;"flag"&amp;CHAR(34)&amp;": "&amp;SUBSTITUTE(TRIM(ROUND(IFERROR(CriteriTecnici!$M5691*1,IFERROR(NUMBERVALUE(CriteriTecnici!$M5691,".",","),IFERROR(NUMBERVALUE(CriteriTecnici!$M5691,",","."),0))),4)&amp;""),",",".")&amp;", "&amp;CHAR(34)&amp;"rawScore"&amp;CHAR(34)&amp;": "&amp;SUBSTITUTE(TRIM(ROUND(IFERROR(CriteriTecnici!$O5691*1,IFERROR(NUMBERVALUE(CriteriTecnici!$O5691,".",","),IFERROR(NUMBERVALUE(CriteriTecnici!$O5691,",","."),0))),4)&amp;""),",",".")&amp;CHAR(125)&amp;IF(TRUE,",",""))</f>
        <v/>
      </c>
    </row>
    <row r="5912">
      <c r="A5912" s="38">
        <f>IF(CriteriTecnici!$A5692="","","    "&amp;CHAR(123)&amp;CHAR(34)&amp;"bidderId"&amp;CHAR(34)&amp;": "&amp;CHAR(34)&amp;SUBSTITUTE(CriteriTecnici!$A5692,CHAR(34),"'")&amp;CHAR(34)&amp;", "&amp;CHAR(34)&amp;"lotId"&amp;CHAR(34)&amp;": "&amp;CHAR(34)&amp;SUBSTITUTE(CriteriTecnici!$C5692,CHAR(34),"'")&amp;CHAR(34)&amp;", "&amp;CHAR(34)&amp;"criterionId"&amp;CHAR(34)&amp;": "&amp;CHAR(34)&amp;SUBSTITUTE(CriteriTecnici!$D5692,CHAR(34),"'")&amp;CHAR(34)&amp;", "&amp;CHAR(34)&amp;"kind"&amp;CHAR(34)&amp;": "&amp;CHAR(34)&amp;SUBSTITUTE(CriteriTecnici!$F5692,CHAR(34),"'")&amp;CHAR(34)&amp;", "&amp;CHAR(34)&amp;"value"&amp;CHAR(34)&amp;": "&amp;SUBSTITUTE(TRIM(ROUND(IFERROR(CriteriTecnici!$N5692*1,IFERROR(NUMBERVALUE(CriteriTecnici!$N5692,".",","),IFERROR(NUMBERVALUE(CriteriTecnici!$N5692,",","."),0))),4)&amp;""),",",".")&amp;", "&amp;CHAR(34)&amp;"numerator"&amp;CHAR(34)&amp;": "&amp;SUBSTITUTE(TRIM(ROUND(IFERROR(CriteriTecnici!$K5692*1,IFERROR(NUMBERVALUE(CriteriTecnici!$K5692,".",","),IFERROR(NUMBERVALUE(CriteriTecnici!$K5692,",","."),0))),4)&amp;""),",",".")&amp;", "&amp;CHAR(34)&amp;"denominator"&amp;CHAR(34)&amp;": "&amp;SUBSTITUTE(TRIM(ROUND(IFERROR(CriteriTecnici!$L5692*1,IFERROR(NUMBERVALUE(CriteriTecnici!$L5692,".",","),IFERROR(NUMBERVALUE(CriteriTecnici!$L5692,",","."),0))),4)&amp;""),",",".")&amp;", "&amp;CHAR(34)&amp;"flag"&amp;CHAR(34)&amp;": "&amp;SUBSTITUTE(TRIM(ROUND(IFERROR(CriteriTecnici!$M5692*1,IFERROR(NUMBERVALUE(CriteriTecnici!$M5692,".",","),IFERROR(NUMBERVALUE(CriteriTecnici!$M5692,",","."),0))),4)&amp;""),",",".")&amp;", "&amp;CHAR(34)&amp;"rawScore"&amp;CHAR(34)&amp;": "&amp;SUBSTITUTE(TRIM(ROUND(IFERROR(CriteriTecnici!$O5692*1,IFERROR(NUMBERVALUE(CriteriTecnici!$O5692,".",","),IFERROR(NUMBERVALUE(CriteriTecnici!$O5692,",","."),0))),4)&amp;""),",",".")&amp;CHAR(125)&amp;IF(TRUE,",",""))</f>
        <v/>
      </c>
    </row>
    <row r="5913">
      <c r="A5913" s="38">
        <f>IF(CriteriTecnici!$A5693="","","    "&amp;CHAR(123)&amp;CHAR(34)&amp;"bidderId"&amp;CHAR(34)&amp;": "&amp;CHAR(34)&amp;SUBSTITUTE(CriteriTecnici!$A5693,CHAR(34),"'")&amp;CHAR(34)&amp;", "&amp;CHAR(34)&amp;"lotId"&amp;CHAR(34)&amp;": "&amp;CHAR(34)&amp;SUBSTITUTE(CriteriTecnici!$C5693,CHAR(34),"'")&amp;CHAR(34)&amp;", "&amp;CHAR(34)&amp;"criterionId"&amp;CHAR(34)&amp;": "&amp;CHAR(34)&amp;SUBSTITUTE(CriteriTecnici!$D5693,CHAR(34),"'")&amp;CHAR(34)&amp;", "&amp;CHAR(34)&amp;"kind"&amp;CHAR(34)&amp;": "&amp;CHAR(34)&amp;SUBSTITUTE(CriteriTecnici!$F5693,CHAR(34),"'")&amp;CHAR(34)&amp;", "&amp;CHAR(34)&amp;"value"&amp;CHAR(34)&amp;": "&amp;SUBSTITUTE(TRIM(ROUND(IFERROR(CriteriTecnici!$N5693*1,IFERROR(NUMBERVALUE(CriteriTecnici!$N5693,".",","),IFERROR(NUMBERVALUE(CriteriTecnici!$N5693,",","."),0))),4)&amp;""),",",".")&amp;", "&amp;CHAR(34)&amp;"numerator"&amp;CHAR(34)&amp;": "&amp;SUBSTITUTE(TRIM(ROUND(IFERROR(CriteriTecnici!$K5693*1,IFERROR(NUMBERVALUE(CriteriTecnici!$K5693,".",","),IFERROR(NUMBERVALUE(CriteriTecnici!$K5693,",","."),0))),4)&amp;""),",",".")&amp;", "&amp;CHAR(34)&amp;"denominator"&amp;CHAR(34)&amp;": "&amp;SUBSTITUTE(TRIM(ROUND(IFERROR(CriteriTecnici!$L5693*1,IFERROR(NUMBERVALUE(CriteriTecnici!$L5693,".",","),IFERROR(NUMBERVALUE(CriteriTecnici!$L5693,",","."),0))),4)&amp;""),",",".")&amp;", "&amp;CHAR(34)&amp;"flag"&amp;CHAR(34)&amp;": "&amp;SUBSTITUTE(TRIM(ROUND(IFERROR(CriteriTecnici!$M5693*1,IFERROR(NUMBERVALUE(CriteriTecnici!$M5693,".",","),IFERROR(NUMBERVALUE(CriteriTecnici!$M5693,",","."),0))),4)&amp;""),",",".")&amp;", "&amp;CHAR(34)&amp;"rawScore"&amp;CHAR(34)&amp;": "&amp;SUBSTITUTE(TRIM(ROUND(IFERROR(CriteriTecnici!$O5693*1,IFERROR(NUMBERVALUE(CriteriTecnici!$O5693,".",","),IFERROR(NUMBERVALUE(CriteriTecnici!$O5693,",","."),0))),4)&amp;""),",",".")&amp;CHAR(125)&amp;IF(TRUE,",",""))</f>
        <v/>
      </c>
    </row>
    <row r="5914">
      <c r="A5914" s="38">
        <f>IF(CriteriTecnici!$A5694="","","    "&amp;CHAR(123)&amp;CHAR(34)&amp;"bidderId"&amp;CHAR(34)&amp;": "&amp;CHAR(34)&amp;SUBSTITUTE(CriteriTecnici!$A5694,CHAR(34),"'")&amp;CHAR(34)&amp;", "&amp;CHAR(34)&amp;"lotId"&amp;CHAR(34)&amp;": "&amp;CHAR(34)&amp;SUBSTITUTE(CriteriTecnici!$C5694,CHAR(34),"'")&amp;CHAR(34)&amp;", "&amp;CHAR(34)&amp;"criterionId"&amp;CHAR(34)&amp;": "&amp;CHAR(34)&amp;SUBSTITUTE(CriteriTecnici!$D5694,CHAR(34),"'")&amp;CHAR(34)&amp;", "&amp;CHAR(34)&amp;"kind"&amp;CHAR(34)&amp;": "&amp;CHAR(34)&amp;SUBSTITUTE(CriteriTecnici!$F5694,CHAR(34),"'")&amp;CHAR(34)&amp;", "&amp;CHAR(34)&amp;"value"&amp;CHAR(34)&amp;": "&amp;SUBSTITUTE(TRIM(ROUND(IFERROR(CriteriTecnici!$N5694*1,IFERROR(NUMBERVALUE(CriteriTecnici!$N5694,".",","),IFERROR(NUMBERVALUE(CriteriTecnici!$N5694,",","."),0))),4)&amp;""),",",".")&amp;", "&amp;CHAR(34)&amp;"numerator"&amp;CHAR(34)&amp;": "&amp;SUBSTITUTE(TRIM(ROUND(IFERROR(CriteriTecnici!$K5694*1,IFERROR(NUMBERVALUE(CriteriTecnici!$K5694,".",","),IFERROR(NUMBERVALUE(CriteriTecnici!$K5694,",","."),0))),4)&amp;""),",",".")&amp;", "&amp;CHAR(34)&amp;"denominator"&amp;CHAR(34)&amp;": "&amp;SUBSTITUTE(TRIM(ROUND(IFERROR(CriteriTecnici!$L5694*1,IFERROR(NUMBERVALUE(CriteriTecnici!$L5694,".",","),IFERROR(NUMBERVALUE(CriteriTecnici!$L5694,",","."),0))),4)&amp;""),",",".")&amp;", "&amp;CHAR(34)&amp;"flag"&amp;CHAR(34)&amp;": "&amp;SUBSTITUTE(TRIM(ROUND(IFERROR(CriteriTecnici!$M5694*1,IFERROR(NUMBERVALUE(CriteriTecnici!$M5694,".",","),IFERROR(NUMBERVALUE(CriteriTecnici!$M5694,",","."),0))),4)&amp;""),",",".")&amp;", "&amp;CHAR(34)&amp;"rawScore"&amp;CHAR(34)&amp;": "&amp;SUBSTITUTE(TRIM(ROUND(IFERROR(CriteriTecnici!$O5694*1,IFERROR(NUMBERVALUE(CriteriTecnici!$O5694,".",","),IFERROR(NUMBERVALUE(CriteriTecnici!$O5694,",","."),0))),4)&amp;""),",",".")&amp;CHAR(125)&amp;IF(TRUE,",",""))</f>
        <v/>
      </c>
    </row>
    <row r="5915">
      <c r="A5915" s="38">
        <f>IF(CriteriTecnici!$A5695="","","    "&amp;CHAR(123)&amp;CHAR(34)&amp;"bidderId"&amp;CHAR(34)&amp;": "&amp;CHAR(34)&amp;SUBSTITUTE(CriteriTecnici!$A5695,CHAR(34),"'")&amp;CHAR(34)&amp;", "&amp;CHAR(34)&amp;"lotId"&amp;CHAR(34)&amp;": "&amp;CHAR(34)&amp;SUBSTITUTE(CriteriTecnici!$C5695,CHAR(34),"'")&amp;CHAR(34)&amp;", "&amp;CHAR(34)&amp;"criterionId"&amp;CHAR(34)&amp;": "&amp;CHAR(34)&amp;SUBSTITUTE(CriteriTecnici!$D5695,CHAR(34),"'")&amp;CHAR(34)&amp;", "&amp;CHAR(34)&amp;"kind"&amp;CHAR(34)&amp;": "&amp;CHAR(34)&amp;SUBSTITUTE(CriteriTecnici!$F5695,CHAR(34),"'")&amp;CHAR(34)&amp;", "&amp;CHAR(34)&amp;"value"&amp;CHAR(34)&amp;": "&amp;SUBSTITUTE(TRIM(ROUND(IFERROR(CriteriTecnici!$N5695*1,IFERROR(NUMBERVALUE(CriteriTecnici!$N5695,".",","),IFERROR(NUMBERVALUE(CriteriTecnici!$N5695,",","."),0))),4)&amp;""),",",".")&amp;", "&amp;CHAR(34)&amp;"numerator"&amp;CHAR(34)&amp;": "&amp;SUBSTITUTE(TRIM(ROUND(IFERROR(CriteriTecnici!$K5695*1,IFERROR(NUMBERVALUE(CriteriTecnici!$K5695,".",","),IFERROR(NUMBERVALUE(CriteriTecnici!$K5695,",","."),0))),4)&amp;""),",",".")&amp;", "&amp;CHAR(34)&amp;"denominator"&amp;CHAR(34)&amp;": "&amp;SUBSTITUTE(TRIM(ROUND(IFERROR(CriteriTecnici!$L5695*1,IFERROR(NUMBERVALUE(CriteriTecnici!$L5695,".",","),IFERROR(NUMBERVALUE(CriteriTecnici!$L5695,",","."),0))),4)&amp;""),",",".")&amp;", "&amp;CHAR(34)&amp;"flag"&amp;CHAR(34)&amp;": "&amp;SUBSTITUTE(TRIM(ROUND(IFERROR(CriteriTecnici!$M5695*1,IFERROR(NUMBERVALUE(CriteriTecnici!$M5695,".",","),IFERROR(NUMBERVALUE(CriteriTecnici!$M5695,",","."),0))),4)&amp;""),",",".")&amp;", "&amp;CHAR(34)&amp;"rawScore"&amp;CHAR(34)&amp;": "&amp;SUBSTITUTE(TRIM(ROUND(IFERROR(CriteriTecnici!$O5695*1,IFERROR(NUMBERVALUE(CriteriTecnici!$O5695,".",","),IFERROR(NUMBERVALUE(CriteriTecnici!$O5695,",","."),0))),4)&amp;""),",",".")&amp;CHAR(125)&amp;IF(TRUE,",",""))</f>
        <v/>
      </c>
    </row>
    <row r="5916">
      <c r="A5916" s="38">
        <f>IF(CriteriTecnici!$A5696="","","    "&amp;CHAR(123)&amp;CHAR(34)&amp;"bidderId"&amp;CHAR(34)&amp;": "&amp;CHAR(34)&amp;SUBSTITUTE(CriteriTecnici!$A5696,CHAR(34),"'")&amp;CHAR(34)&amp;", "&amp;CHAR(34)&amp;"lotId"&amp;CHAR(34)&amp;": "&amp;CHAR(34)&amp;SUBSTITUTE(CriteriTecnici!$C5696,CHAR(34),"'")&amp;CHAR(34)&amp;", "&amp;CHAR(34)&amp;"criterionId"&amp;CHAR(34)&amp;": "&amp;CHAR(34)&amp;SUBSTITUTE(CriteriTecnici!$D5696,CHAR(34),"'")&amp;CHAR(34)&amp;", "&amp;CHAR(34)&amp;"kind"&amp;CHAR(34)&amp;": "&amp;CHAR(34)&amp;SUBSTITUTE(CriteriTecnici!$F5696,CHAR(34),"'")&amp;CHAR(34)&amp;", "&amp;CHAR(34)&amp;"value"&amp;CHAR(34)&amp;": "&amp;SUBSTITUTE(TRIM(ROUND(IFERROR(CriteriTecnici!$N5696*1,IFERROR(NUMBERVALUE(CriteriTecnici!$N5696,".",","),IFERROR(NUMBERVALUE(CriteriTecnici!$N5696,",","."),0))),4)&amp;""),",",".")&amp;", "&amp;CHAR(34)&amp;"numerator"&amp;CHAR(34)&amp;": "&amp;SUBSTITUTE(TRIM(ROUND(IFERROR(CriteriTecnici!$K5696*1,IFERROR(NUMBERVALUE(CriteriTecnici!$K5696,".",","),IFERROR(NUMBERVALUE(CriteriTecnici!$K5696,",","."),0))),4)&amp;""),",",".")&amp;", "&amp;CHAR(34)&amp;"denominator"&amp;CHAR(34)&amp;": "&amp;SUBSTITUTE(TRIM(ROUND(IFERROR(CriteriTecnici!$L5696*1,IFERROR(NUMBERVALUE(CriteriTecnici!$L5696,".",","),IFERROR(NUMBERVALUE(CriteriTecnici!$L5696,",","."),0))),4)&amp;""),",",".")&amp;", "&amp;CHAR(34)&amp;"flag"&amp;CHAR(34)&amp;": "&amp;SUBSTITUTE(TRIM(ROUND(IFERROR(CriteriTecnici!$M5696*1,IFERROR(NUMBERVALUE(CriteriTecnici!$M5696,".",","),IFERROR(NUMBERVALUE(CriteriTecnici!$M5696,",","."),0))),4)&amp;""),",",".")&amp;", "&amp;CHAR(34)&amp;"rawScore"&amp;CHAR(34)&amp;": "&amp;SUBSTITUTE(TRIM(ROUND(IFERROR(CriteriTecnici!$O5696*1,IFERROR(NUMBERVALUE(CriteriTecnici!$O5696,".",","),IFERROR(NUMBERVALUE(CriteriTecnici!$O5696,",","."),0))),4)&amp;""),",",".")&amp;CHAR(125)&amp;IF(TRUE,",",""))</f>
        <v/>
      </c>
    </row>
    <row r="5917">
      <c r="A5917" s="38">
        <f>IF(CriteriTecnici!$A5697="","","    "&amp;CHAR(123)&amp;CHAR(34)&amp;"bidderId"&amp;CHAR(34)&amp;": "&amp;CHAR(34)&amp;SUBSTITUTE(CriteriTecnici!$A5697,CHAR(34),"'")&amp;CHAR(34)&amp;", "&amp;CHAR(34)&amp;"lotId"&amp;CHAR(34)&amp;": "&amp;CHAR(34)&amp;SUBSTITUTE(CriteriTecnici!$C5697,CHAR(34),"'")&amp;CHAR(34)&amp;", "&amp;CHAR(34)&amp;"criterionId"&amp;CHAR(34)&amp;": "&amp;CHAR(34)&amp;SUBSTITUTE(CriteriTecnici!$D5697,CHAR(34),"'")&amp;CHAR(34)&amp;", "&amp;CHAR(34)&amp;"kind"&amp;CHAR(34)&amp;": "&amp;CHAR(34)&amp;SUBSTITUTE(CriteriTecnici!$F5697,CHAR(34),"'")&amp;CHAR(34)&amp;", "&amp;CHAR(34)&amp;"value"&amp;CHAR(34)&amp;": "&amp;SUBSTITUTE(TRIM(ROUND(IFERROR(CriteriTecnici!$N5697*1,IFERROR(NUMBERVALUE(CriteriTecnici!$N5697,".",","),IFERROR(NUMBERVALUE(CriteriTecnici!$N5697,",","."),0))),4)&amp;""),",",".")&amp;", "&amp;CHAR(34)&amp;"numerator"&amp;CHAR(34)&amp;": "&amp;SUBSTITUTE(TRIM(ROUND(IFERROR(CriteriTecnici!$K5697*1,IFERROR(NUMBERVALUE(CriteriTecnici!$K5697,".",","),IFERROR(NUMBERVALUE(CriteriTecnici!$K5697,",","."),0))),4)&amp;""),",",".")&amp;", "&amp;CHAR(34)&amp;"denominator"&amp;CHAR(34)&amp;": "&amp;SUBSTITUTE(TRIM(ROUND(IFERROR(CriteriTecnici!$L5697*1,IFERROR(NUMBERVALUE(CriteriTecnici!$L5697,".",","),IFERROR(NUMBERVALUE(CriteriTecnici!$L5697,",","."),0))),4)&amp;""),",",".")&amp;", "&amp;CHAR(34)&amp;"flag"&amp;CHAR(34)&amp;": "&amp;SUBSTITUTE(TRIM(ROUND(IFERROR(CriteriTecnici!$M5697*1,IFERROR(NUMBERVALUE(CriteriTecnici!$M5697,".",","),IFERROR(NUMBERVALUE(CriteriTecnici!$M5697,",","."),0))),4)&amp;""),",",".")&amp;", "&amp;CHAR(34)&amp;"rawScore"&amp;CHAR(34)&amp;": "&amp;SUBSTITUTE(TRIM(ROUND(IFERROR(CriteriTecnici!$O5697*1,IFERROR(NUMBERVALUE(CriteriTecnici!$O5697,".",","),IFERROR(NUMBERVALUE(CriteriTecnici!$O5697,",","."),0))),4)&amp;""),",",".")&amp;CHAR(125)&amp;IF(TRUE,",",""))</f>
        <v/>
      </c>
    </row>
    <row r="5918">
      <c r="A5918" s="38">
        <f>IF(CriteriTecnici!$A5698="","","    "&amp;CHAR(123)&amp;CHAR(34)&amp;"bidderId"&amp;CHAR(34)&amp;": "&amp;CHAR(34)&amp;SUBSTITUTE(CriteriTecnici!$A5698,CHAR(34),"'")&amp;CHAR(34)&amp;", "&amp;CHAR(34)&amp;"lotId"&amp;CHAR(34)&amp;": "&amp;CHAR(34)&amp;SUBSTITUTE(CriteriTecnici!$C5698,CHAR(34),"'")&amp;CHAR(34)&amp;", "&amp;CHAR(34)&amp;"criterionId"&amp;CHAR(34)&amp;": "&amp;CHAR(34)&amp;SUBSTITUTE(CriteriTecnici!$D5698,CHAR(34),"'")&amp;CHAR(34)&amp;", "&amp;CHAR(34)&amp;"kind"&amp;CHAR(34)&amp;": "&amp;CHAR(34)&amp;SUBSTITUTE(CriteriTecnici!$F5698,CHAR(34),"'")&amp;CHAR(34)&amp;", "&amp;CHAR(34)&amp;"value"&amp;CHAR(34)&amp;": "&amp;SUBSTITUTE(TRIM(ROUND(IFERROR(CriteriTecnici!$N5698*1,IFERROR(NUMBERVALUE(CriteriTecnici!$N5698,".",","),IFERROR(NUMBERVALUE(CriteriTecnici!$N5698,",","."),0))),4)&amp;""),",",".")&amp;", "&amp;CHAR(34)&amp;"numerator"&amp;CHAR(34)&amp;": "&amp;SUBSTITUTE(TRIM(ROUND(IFERROR(CriteriTecnici!$K5698*1,IFERROR(NUMBERVALUE(CriteriTecnici!$K5698,".",","),IFERROR(NUMBERVALUE(CriteriTecnici!$K5698,",","."),0))),4)&amp;""),",",".")&amp;", "&amp;CHAR(34)&amp;"denominator"&amp;CHAR(34)&amp;": "&amp;SUBSTITUTE(TRIM(ROUND(IFERROR(CriteriTecnici!$L5698*1,IFERROR(NUMBERVALUE(CriteriTecnici!$L5698,".",","),IFERROR(NUMBERVALUE(CriteriTecnici!$L5698,",","."),0))),4)&amp;""),",",".")&amp;", "&amp;CHAR(34)&amp;"flag"&amp;CHAR(34)&amp;": "&amp;SUBSTITUTE(TRIM(ROUND(IFERROR(CriteriTecnici!$M5698*1,IFERROR(NUMBERVALUE(CriteriTecnici!$M5698,".",","),IFERROR(NUMBERVALUE(CriteriTecnici!$M5698,",","."),0))),4)&amp;""),",",".")&amp;", "&amp;CHAR(34)&amp;"rawScore"&amp;CHAR(34)&amp;": "&amp;SUBSTITUTE(TRIM(ROUND(IFERROR(CriteriTecnici!$O5698*1,IFERROR(NUMBERVALUE(CriteriTecnici!$O5698,".",","),IFERROR(NUMBERVALUE(CriteriTecnici!$O5698,",","."),0))),4)&amp;""),",",".")&amp;CHAR(125)&amp;IF(TRUE,",",""))</f>
        <v/>
      </c>
    </row>
    <row r="5919">
      <c r="A5919" s="38">
        <f>IF(CriteriTecnici!$A5699="","","    "&amp;CHAR(123)&amp;CHAR(34)&amp;"bidderId"&amp;CHAR(34)&amp;": "&amp;CHAR(34)&amp;SUBSTITUTE(CriteriTecnici!$A5699,CHAR(34),"'")&amp;CHAR(34)&amp;", "&amp;CHAR(34)&amp;"lotId"&amp;CHAR(34)&amp;": "&amp;CHAR(34)&amp;SUBSTITUTE(CriteriTecnici!$C5699,CHAR(34),"'")&amp;CHAR(34)&amp;", "&amp;CHAR(34)&amp;"criterionId"&amp;CHAR(34)&amp;": "&amp;CHAR(34)&amp;SUBSTITUTE(CriteriTecnici!$D5699,CHAR(34),"'")&amp;CHAR(34)&amp;", "&amp;CHAR(34)&amp;"kind"&amp;CHAR(34)&amp;": "&amp;CHAR(34)&amp;SUBSTITUTE(CriteriTecnici!$F5699,CHAR(34),"'")&amp;CHAR(34)&amp;", "&amp;CHAR(34)&amp;"value"&amp;CHAR(34)&amp;": "&amp;SUBSTITUTE(TRIM(ROUND(IFERROR(CriteriTecnici!$N5699*1,IFERROR(NUMBERVALUE(CriteriTecnici!$N5699,".",","),IFERROR(NUMBERVALUE(CriteriTecnici!$N5699,",","."),0))),4)&amp;""),",",".")&amp;", "&amp;CHAR(34)&amp;"numerator"&amp;CHAR(34)&amp;": "&amp;SUBSTITUTE(TRIM(ROUND(IFERROR(CriteriTecnici!$K5699*1,IFERROR(NUMBERVALUE(CriteriTecnici!$K5699,".",","),IFERROR(NUMBERVALUE(CriteriTecnici!$K5699,",","."),0))),4)&amp;""),",",".")&amp;", "&amp;CHAR(34)&amp;"denominator"&amp;CHAR(34)&amp;": "&amp;SUBSTITUTE(TRIM(ROUND(IFERROR(CriteriTecnici!$L5699*1,IFERROR(NUMBERVALUE(CriteriTecnici!$L5699,".",","),IFERROR(NUMBERVALUE(CriteriTecnici!$L5699,",","."),0))),4)&amp;""),",",".")&amp;", "&amp;CHAR(34)&amp;"flag"&amp;CHAR(34)&amp;": "&amp;SUBSTITUTE(TRIM(ROUND(IFERROR(CriteriTecnici!$M5699*1,IFERROR(NUMBERVALUE(CriteriTecnici!$M5699,".",","),IFERROR(NUMBERVALUE(CriteriTecnici!$M5699,",","."),0))),4)&amp;""),",",".")&amp;", "&amp;CHAR(34)&amp;"rawScore"&amp;CHAR(34)&amp;": "&amp;SUBSTITUTE(TRIM(ROUND(IFERROR(CriteriTecnici!$O5699*1,IFERROR(NUMBERVALUE(CriteriTecnici!$O5699,".",","),IFERROR(NUMBERVALUE(CriteriTecnici!$O5699,",","."),0))),4)&amp;""),",",".")&amp;CHAR(125)&amp;IF(TRUE,",",""))</f>
        <v/>
      </c>
    </row>
    <row r="5920">
      <c r="A5920" s="38">
        <f>IF(CriteriTecnici!$A5700="","","    "&amp;CHAR(123)&amp;CHAR(34)&amp;"bidderId"&amp;CHAR(34)&amp;": "&amp;CHAR(34)&amp;SUBSTITUTE(CriteriTecnici!$A5700,CHAR(34),"'")&amp;CHAR(34)&amp;", "&amp;CHAR(34)&amp;"lotId"&amp;CHAR(34)&amp;": "&amp;CHAR(34)&amp;SUBSTITUTE(CriteriTecnici!$C5700,CHAR(34),"'")&amp;CHAR(34)&amp;", "&amp;CHAR(34)&amp;"criterionId"&amp;CHAR(34)&amp;": "&amp;CHAR(34)&amp;SUBSTITUTE(CriteriTecnici!$D5700,CHAR(34),"'")&amp;CHAR(34)&amp;", "&amp;CHAR(34)&amp;"kind"&amp;CHAR(34)&amp;": "&amp;CHAR(34)&amp;SUBSTITUTE(CriteriTecnici!$F5700,CHAR(34),"'")&amp;CHAR(34)&amp;", "&amp;CHAR(34)&amp;"value"&amp;CHAR(34)&amp;": "&amp;SUBSTITUTE(TRIM(ROUND(IFERROR(CriteriTecnici!$N5700*1,IFERROR(NUMBERVALUE(CriteriTecnici!$N5700,".",","),IFERROR(NUMBERVALUE(CriteriTecnici!$N5700,",","."),0))),4)&amp;""),",",".")&amp;", "&amp;CHAR(34)&amp;"numerator"&amp;CHAR(34)&amp;": "&amp;SUBSTITUTE(TRIM(ROUND(IFERROR(CriteriTecnici!$K5700*1,IFERROR(NUMBERVALUE(CriteriTecnici!$K5700,".",","),IFERROR(NUMBERVALUE(CriteriTecnici!$K5700,",","."),0))),4)&amp;""),",",".")&amp;", "&amp;CHAR(34)&amp;"denominator"&amp;CHAR(34)&amp;": "&amp;SUBSTITUTE(TRIM(ROUND(IFERROR(CriteriTecnici!$L5700*1,IFERROR(NUMBERVALUE(CriteriTecnici!$L5700,".",","),IFERROR(NUMBERVALUE(CriteriTecnici!$L5700,",","."),0))),4)&amp;""),",",".")&amp;", "&amp;CHAR(34)&amp;"flag"&amp;CHAR(34)&amp;": "&amp;SUBSTITUTE(TRIM(ROUND(IFERROR(CriteriTecnici!$M5700*1,IFERROR(NUMBERVALUE(CriteriTecnici!$M5700,".",","),IFERROR(NUMBERVALUE(CriteriTecnici!$M5700,",","."),0))),4)&amp;""),",",".")&amp;", "&amp;CHAR(34)&amp;"rawScore"&amp;CHAR(34)&amp;": "&amp;SUBSTITUTE(TRIM(ROUND(IFERROR(CriteriTecnici!$O5700*1,IFERROR(NUMBERVALUE(CriteriTecnici!$O5700,".",","),IFERROR(NUMBERVALUE(CriteriTecnici!$O5700,",","."),0))),4)&amp;""),",",".")&amp;CHAR(125)&amp;IF(TRUE,",",""))</f>
        <v/>
      </c>
    </row>
    <row r="5921">
      <c r="A5921" s="38">
        <f>IF(CriteriTecnici!$A5701="","","    "&amp;CHAR(123)&amp;CHAR(34)&amp;"bidderId"&amp;CHAR(34)&amp;": "&amp;CHAR(34)&amp;SUBSTITUTE(CriteriTecnici!$A5701,CHAR(34),"'")&amp;CHAR(34)&amp;", "&amp;CHAR(34)&amp;"lotId"&amp;CHAR(34)&amp;": "&amp;CHAR(34)&amp;SUBSTITUTE(CriteriTecnici!$C5701,CHAR(34),"'")&amp;CHAR(34)&amp;", "&amp;CHAR(34)&amp;"criterionId"&amp;CHAR(34)&amp;": "&amp;CHAR(34)&amp;SUBSTITUTE(CriteriTecnici!$D5701,CHAR(34),"'")&amp;CHAR(34)&amp;", "&amp;CHAR(34)&amp;"kind"&amp;CHAR(34)&amp;": "&amp;CHAR(34)&amp;SUBSTITUTE(CriteriTecnici!$F5701,CHAR(34),"'")&amp;CHAR(34)&amp;", "&amp;CHAR(34)&amp;"value"&amp;CHAR(34)&amp;": "&amp;SUBSTITUTE(TRIM(ROUND(IFERROR(CriteriTecnici!$N5701*1,IFERROR(NUMBERVALUE(CriteriTecnici!$N5701,".",","),IFERROR(NUMBERVALUE(CriteriTecnici!$N5701,",","."),0))),4)&amp;""),",",".")&amp;", "&amp;CHAR(34)&amp;"numerator"&amp;CHAR(34)&amp;": "&amp;SUBSTITUTE(TRIM(ROUND(IFERROR(CriteriTecnici!$K5701*1,IFERROR(NUMBERVALUE(CriteriTecnici!$K5701,".",","),IFERROR(NUMBERVALUE(CriteriTecnici!$K5701,",","."),0))),4)&amp;""),",",".")&amp;", "&amp;CHAR(34)&amp;"denominator"&amp;CHAR(34)&amp;": "&amp;SUBSTITUTE(TRIM(ROUND(IFERROR(CriteriTecnici!$L5701*1,IFERROR(NUMBERVALUE(CriteriTecnici!$L5701,".",","),IFERROR(NUMBERVALUE(CriteriTecnici!$L5701,",","."),0))),4)&amp;""),",",".")&amp;", "&amp;CHAR(34)&amp;"flag"&amp;CHAR(34)&amp;": "&amp;SUBSTITUTE(TRIM(ROUND(IFERROR(CriteriTecnici!$M5701*1,IFERROR(NUMBERVALUE(CriteriTecnici!$M5701,".",","),IFERROR(NUMBERVALUE(CriteriTecnici!$M5701,",","."),0))),4)&amp;""),",",".")&amp;", "&amp;CHAR(34)&amp;"rawScore"&amp;CHAR(34)&amp;": "&amp;SUBSTITUTE(TRIM(ROUND(IFERROR(CriteriTecnici!$O5701*1,IFERROR(NUMBERVALUE(CriteriTecnici!$O5701,".",","),IFERROR(NUMBERVALUE(CriteriTecnici!$O5701,",","."),0))),4)&amp;""),",",".")&amp;CHAR(125)&amp;IF(TRUE,",",""))</f>
        <v/>
      </c>
    </row>
    <row r="5922">
      <c r="A5922" s="38">
        <f>IF(CriteriTecnici!$A5702="","","    "&amp;CHAR(123)&amp;CHAR(34)&amp;"bidderId"&amp;CHAR(34)&amp;": "&amp;CHAR(34)&amp;SUBSTITUTE(CriteriTecnici!$A5702,CHAR(34),"'")&amp;CHAR(34)&amp;", "&amp;CHAR(34)&amp;"lotId"&amp;CHAR(34)&amp;": "&amp;CHAR(34)&amp;SUBSTITUTE(CriteriTecnici!$C5702,CHAR(34),"'")&amp;CHAR(34)&amp;", "&amp;CHAR(34)&amp;"criterionId"&amp;CHAR(34)&amp;": "&amp;CHAR(34)&amp;SUBSTITUTE(CriteriTecnici!$D5702,CHAR(34),"'")&amp;CHAR(34)&amp;", "&amp;CHAR(34)&amp;"kind"&amp;CHAR(34)&amp;": "&amp;CHAR(34)&amp;SUBSTITUTE(CriteriTecnici!$F5702,CHAR(34),"'")&amp;CHAR(34)&amp;", "&amp;CHAR(34)&amp;"value"&amp;CHAR(34)&amp;": "&amp;SUBSTITUTE(TRIM(ROUND(IFERROR(CriteriTecnici!$N5702*1,IFERROR(NUMBERVALUE(CriteriTecnici!$N5702,".",","),IFERROR(NUMBERVALUE(CriteriTecnici!$N5702,",","."),0))),4)&amp;""),",",".")&amp;", "&amp;CHAR(34)&amp;"numerator"&amp;CHAR(34)&amp;": "&amp;SUBSTITUTE(TRIM(ROUND(IFERROR(CriteriTecnici!$K5702*1,IFERROR(NUMBERVALUE(CriteriTecnici!$K5702,".",","),IFERROR(NUMBERVALUE(CriteriTecnici!$K5702,",","."),0))),4)&amp;""),",",".")&amp;", "&amp;CHAR(34)&amp;"denominator"&amp;CHAR(34)&amp;": "&amp;SUBSTITUTE(TRIM(ROUND(IFERROR(CriteriTecnici!$L5702*1,IFERROR(NUMBERVALUE(CriteriTecnici!$L5702,".",","),IFERROR(NUMBERVALUE(CriteriTecnici!$L5702,",","."),0))),4)&amp;""),",",".")&amp;", "&amp;CHAR(34)&amp;"flag"&amp;CHAR(34)&amp;": "&amp;SUBSTITUTE(TRIM(ROUND(IFERROR(CriteriTecnici!$M5702*1,IFERROR(NUMBERVALUE(CriteriTecnici!$M5702,".",","),IFERROR(NUMBERVALUE(CriteriTecnici!$M5702,",","."),0))),4)&amp;""),",",".")&amp;", "&amp;CHAR(34)&amp;"rawScore"&amp;CHAR(34)&amp;": "&amp;SUBSTITUTE(TRIM(ROUND(IFERROR(CriteriTecnici!$O5702*1,IFERROR(NUMBERVALUE(CriteriTecnici!$O5702,".",","),IFERROR(NUMBERVALUE(CriteriTecnici!$O5702,",","."),0))),4)&amp;""),",",".")&amp;CHAR(125)&amp;IF(TRUE,",",""))</f>
        <v/>
      </c>
    </row>
    <row r="5923">
      <c r="A5923" s="38">
        <f>IF(CriteriTecnici!$A5703="","","    "&amp;CHAR(123)&amp;CHAR(34)&amp;"bidderId"&amp;CHAR(34)&amp;": "&amp;CHAR(34)&amp;SUBSTITUTE(CriteriTecnici!$A5703,CHAR(34),"'")&amp;CHAR(34)&amp;", "&amp;CHAR(34)&amp;"lotId"&amp;CHAR(34)&amp;": "&amp;CHAR(34)&amp;SUBSTITUTE(CriteriTecnici!$C5703,CHAR(34),"'")&amp;CHAR(34)&amp;", "&amp;CHAR(34)&amp;"criterionId"&amp;CHAR(34)&amp;": "&amp;CHAR(34)&amp;SUBSTITUTE(CriteriTecnici!$D5703,CHAR(34),"'")&amp;CHAR(34)&amp;", "&amp;CHAR(34)&amp;"kind"&amp;CHAR(34)&amp;": "&amp;CHAR(34)&amp;SUBSTITUTE(CriteriTecnici!$F5703,CHAR(34),"'")&amp;CHAR(34)&amp;", "&amp;CHAR(34)&amp;"value"&amp;CHAR(34)&amp;": "&amp;SUBSTITUTE(TRIM(ROUND(IFERROR(CriteriTecnici!$N5703*1,IFERROR(NUMBERVALUE(CriteriTecnici!$N5703,".",","),IFERROR(NUMBERVALUE(CriteriTecnici!$N5703,",","."),0))),4)&amp;""),",",".")&amp;", "&amp;CHAR(34)&amp;"numerator"&amp;CHAR(34)&amp;": "&amp;SUBSTITUTE(TRIM(ROUND(IFERROR(CriteriTecnici!$K5703*1,IFERROR(NUMBERVALUE(CriteriTecnici!$K5703,".",","),IFERROR(NUMBERVALUE(CriteriTecnici!$K5703,",","."),0))),4)&amp;""),",",".")&amp;", "&amp;CHAR(34)&amp;"denominator"&amp;CHAR(34)&amp;": "&amp;SUBSTITUTE(TRIM(ROUND(IFERROR(CriteriTecnici!$L5703*1,IFERROR(NUMBERVALUE(CriteriTecnici!$L5703,".",","),IFERROR(NUMBERVALUE(CriteriTecnici!$L5703,",","."),0))),4)&amp;""),",",".")&amp;", "&amp;CHAR(34)&amp;"flag"&amp;CHAR(34)&amp;": "&amp;SUBSTITUTE(TRIM(ROUND(IFERROR(CriteriTecnici!$M5703*1,IFERROR(NUMBERVALUE(CriteriTecnici!$M5703,".",","),IFERROR(NUMBERVALUE(CriteriTecnici!$M5703,",","."),0))),4)&amp;""),",",".")&amp;", "&amp;CHAR(34)&amp;"rawScore"&amp;CHAR(34)&amp;": "&amp;SUBSTITUTE(TRIM(ROUND(IFERROR(CriteriTecnici!$O5703*1,IFERROR(NUMBERVALUE(CriteriTecnici!$O5703,".",","),IFERROR(NUMBERVALUE(CriteriTecnici!$O5703,",","."),0))),4)&amp;""),",",".")&amp;CHAR(125)&amp;IF(TRUE,",",""))</f>
        <v/>
      </c>
    </row>
    <row r="5924">
      <c r="A5924" s="38">
        <f>IF(CriteriTecnici!$A5704="","","    "&amp;CHAR(123)&amp;CHAR(34)&amp;"bidderId"&amp;CHAR(34)&amp;": "&amp;CHAR(34)&amp;SUBSTITUTE(CriteriTecnici!$A5704,CHAR(34),"'")&amp;CHAR(34)&amp;", "&amp;CHAR(34)&amp;"lotId"&amp;CHAR(34)&amp;": "&amp;CHAR(34)&amp;SUBSTITUTE(CriteriTecnici!$C5704,CHAR(34),"'")&amp;CHAR(34)&amp;", "&amp;CHAR(34)&amp;"criterionId"&amp;CHAR(34)&amp;": "&amp;CHAR(34)&amp;SUBSTITUTE(CriteriTecnici!$D5704,CHAR(34),"'")&amp;CHAR(34)&amp;", "&amp;CHAR(34)&amp;"kind"&amp;CHAR(34)&amp;": "&amp;CHAR(34)&amp;SUBSTITUTE(CriteriTecnici!$F5704,CHAR(34),"'")&amp;CHAR(34)&amp;", "&amp;CHAR(34)&amp;"value"&amp;CHAR(34)&amp;": "&amp;SUBSTITUTE(TRIM(ROUND(IFERROR(CriteriTecnici!$N5704*1,IFERROR(NUMBERVALUE(CriteriTecnici!$N5704,".",","),IFERROR(NUMBERVALUE(CriteriTecnici!$N5704,",","."),0))),4)&amp;""),",",".")&amp;", "&amp;CHAR(34)&amp;"numerator"&amp;CHAR(34)&amp;": "&amp;SUBSTITUTE(TRIM(ROUND(IFERROR(CriteriTecnici!$K5704*1,IFERROR(NUMBERVALUE(CriteriTecnici!$K5704,".",","),IFERROR(NUMBERVALUE(CriteriTecnici!$K5704,",","."),0))),4)&amp;""),",",".")&amp;", "&amp;CHAR(34)&amp;"denominator"&amp;CHAR(34)&amp;": "&amp;SUBSTITUTE(TRIM(ROUND(IFERROR(CriteriTecnici!$L5704*1,IFERROR(NUMBERVALUE(CriteriTecnici!$L5704,".",","),IFERROR(NUMBERVALUE(CriteriTecnici!$L5704,",","."),0))),4)&amp;""),",",".")&amp;", "&amp;CHAR(34)&amp;"flag"&amp;CHAR(34)&amp;": "&amp;SUBSTITUTE(TRIM(ROUND(IFERROR(CriteriTecnici!$M5704*1,IFERROR(NUMBERVALUE(CriteriTecnici!$M5704,".",","),IFERROR(NUMBERVALUE(CriteriTecnici!$M5704,",","."),0))),4)&amp;""),",",".")&amp;", "&amp;CHAR(34)&amp;"rawScore"&amp;CHAR(34)&amp;": "&amp;SUBSTITUTE(TRIM(ROUND(IFERROR(CriteriTecnici!$O5704*1,IFERROR(NUMBERVALUE(CriteriTecnici!$O5704,".",","),IFERROR(NUMBERVALUE(CriteriTecnici!$O5704,",","."),0))),4)&amp;""),",",".")&amp;CHAR(125)&amp;IF(TRUE,",",""))</f>
        <v/>
      </c>
    </row>
    <row r="5925">
      <c r="A5925" s="38">
        <f>IF(CriteriTecnici!$A5705="","","    "&amp;CHAR(123)&amp;CHAR(34)&amp;"bidderId"&amp;CHAR(34)&amp;": "&amp;CHAR(34)&amp;SUBSTITUTE(CriteriTecnici!$A5705,CHAR(34),"'")&amp;CHAR(34)&amp;", "&amp;CHAR(34)&amp;"lotId"&amp;CHAR(34)&amp;": "&amp;CHAR(34)&amp;SUBSTITUTE(CriteriTecnici!$C5705,CHAR(34),"'")&amp;CHAR(34)&amp;", "&amp;CHAR(34)&amp;"criterionId"&amp;CHAR(34)&amp;": "&amp;CHAR(34)&amp;SUBSTITUTE(CriteriTecnici!$D5705,CHAR(34),"'")&amp;CHAR(34)&amp;", "&amp;CHAR(34)&amp;"kind"&amp;CHAR(34)&amp;": "&amp;CHAR(34)&amp;SUBSTITUTE(CriteriTecnici!$F5705,CHAR(34),"'")&amp;CHAR(34)&amp;", "&amp;CHAR(34)&amp;"value"&amp;CHAR(34)&amp;": "&amp;SUBSTITUTE(TRIM(ROUND(IFERROR(CriteriTecnici!$N5705*1,IFERROR(NUMBERVALUE(CriteriTecnici!$N5705,".",","),IFERROR(NUMBERVALUE(CriteriTecnici!$N5705,",","."),0))),4)&amp;""),",",".")&amp;", "&amp;CHAR(34)&amp;"numerator"&amp;CHAR(34)&amp;": "&amp;SUBSTITUTE(TRIM(ROUND(IFERROR(CriteriTecnici!$K5705*1,IFERROR(NUMBERVALUE(CriteriTecnici!$K5705,".",","),IFERROR(NUMBERVALUE(CriteriTecnici!$K5705,",","."),0))),4)&amp;""),",",".")&amp;", "&amp;CHAR(34)&amp;"denominator"&amp;CHAR(34)&amp;": "&amp;SUBSTITUTE(TRIM(ROUND(IFERROR(CriteriTecnici!$L5705*1,IFERROR(NUMBERVALUE(CriteriTecnici!$L5705,".",","),IFERROR(NUMBERVALUE(CriteriTecnici!$L5705,",","."),0))),4)&amp;""),",",".")&amp;", "&amp;CHAR(34)&amp;"flag"&amp;CHAR(34)&amp;": "&amp;SUBSTITUTE(TRIM(ROUND(IFERROR(CriteriTecnici!$M5705*1,IFERROR(NUMBERVALUE(CriteriTecnici!$M5705,".",","),IFERROR(NUMBERVALUE(CriteriTecnici!$M5705,",","."),0))),4)&amp;""),",",".")&amp;", "&amp;CHAR(34)&amp;"rawScore"&amp;CHAR(34)&amp;": "&amp;SUBSTITUTE(TRIM(ROUND(IFERROR(CriteriTecnici!$O5705*1,IFERROR(NUMBERVALUE(CriteriTecnici!$O5705,".",","),IFERROR(NUMBERVALUE(CriteriTecnici!$O5705,",","."),0))),4)&amp;""),",",".")&amp;CHAR(125)&amp;IF(TRUE,",",""))</f>
        <v/>
      </c>
    </row>
    <row r="5926">
      <c r="A5926" s="38">
        <f>IF(CriteriTecnici!$A5706="","","    "&amp;CHAR(123)&amp;CHAR(34)&amp;"bidderId"&amp;CHAR(34)&amp;": "&amp;CHAR(34)&amp;SUBSTITUTE(CriteriTecnici!$A5706,CHAR(34),"'")&amp;CHAR(34)&amp;", "&amp;CHAR(34)&amp;"lotId"&amp;CHAR(34)&amp;": "&amp;CHAR(34)&amp;SUBSTITUTE(CriteriTecnici!$C5706,CHAR(34),"'")&amp;CHAR(34)&amp;", "&amp;CHAR(34)&amp;"criterionId"&amp;CHAR(34)&amp;": "&amp;CHAR(34)&amp;SUBSTITUTE(CriteriTecnici!$D5706,CHAR(34),"'")&amp;CHAR(34)&amp;", "&amp;CHAR(34)&amp;"kind"&amp;CHAR(34)&amp;": "&amp;CHAR(34)&amp;SUBSTITUTE(CriteriTecnici!$F5706,CHAR(34),"'")&amp;CHAR(34)&amp;", "&amp;CHAR(34)&amp;"value"&amp;CHAR(34)&amp;": "&amp;SUBSTITUTE(TRIM(ROUND(IFERROR(CriteriTecnici!$N5706*1,IFERROR(NUMBERVALUE(CriteriTecnici!$N5706,".",","),IFERROR(NUMBERVALUE(CriteriTecnici!$N5706,",","."),0))),4)&amp;""),",",".")&amp;", "&amp;CHAR(34)&amp;"numerator"&amp;CHAR(34)&amp;": "&amp;SUBSTITUTE(TRIM(ROUND(IFERROR(CriteriTecnici!$K5706*1,IFERROR(NUMBERVALUE(CriteriTecnici!$K5706,".",","),IFERROR(NUMBERVALUE(CriteriTecnici!$K5706,",","."),0))),4)&amp;""),",",".")&amp;", "&amp;CHAR(34)&amp;"denominator"&amp;CHAR(34)&amp;": "&amp;SUBSTITUTE(TRIM(ROUND(IFERROR(CriteriTecnici!$L5706*1,IFERROR(NUMBERVALUE(CriteriTecnici!$L5706,".",","),IFERROR(NUMBERVALUE(CriteriTecnici!$L5706,",","."),0))),4)&amp;""),",",".")&amp;", "&amp;CHAR(34)&amp;"flag"&amp;CHAR(34)&amp;": "&amp;SUBSTITUTE(TRIM(ROUND(IFERROR(CriteriTecnici!$M5706*1,IFERROR(NUMBERVALUE(CriteriTecnici!$M5706,".",","),IFERROR(NUMBERVALUE(CriteriTecnici!$M5706,",","."),0))),4)&amp;""),",",".")&amp;", "&amp;CHAR(34)&amp;"rawScore"&amp;CHAR(34)&amp;": "&amp;SUBSTITUTE(TRIM(ROUND(IFERROR(CriteriTecnici!$O5706*1,IFERROR(NUMBERVALUE(CriteriTecnici!$O5706,".",","),IFERROR(NUMBERVALUE(CriteriTecnici!$O5706,",","."),0))),4)&amp;""),",",".")&amp;CHAR(125)&amp;IF(TRUE,",",""))</f>
        <v/>
      </c>
    </row>
    <row r="5927">
      <c r="A5927" s="38">
        <f>IF(CriteriTecnici!$A5707="","","    "&amp;CHAR(123)&amp;CHAR(34)&amp;"bidderId"&amp;CHAR(34)&amp;": "&amp;CHAR(34)&amp;SUBSTITUTE(CriteriTecnici!$A5707,CHAR(34),"'")&amp;CHAR(34)&amp;", "&amp;CHAR(34)&amp;"lotId"&amp;CHAR(34)&amp;": "&amp;CHAR(34)&amp;SUBSTITUTE(CriteriTecnici!$C5707,CHAR(34),"'")&amp;CHAR(34)&amp;", "&amp;CHAR(34)&amp;"criterionId"&amp;CHAR(34)&amp;": "&amp;CHAR(34)&amp;SUBSTITUTE(CriteriTecnici!$D5707,CHAR(34),"'")&amp;CHAR(34)&amp;", "&amp;CHAR(34)&amp;"kind"&amp;CHAR(34)&amp;": "&amp;CHAR(34)&amp;SUBSTITUTE(CriteriTecnici!$F5707,CHAR(34),"'")&amp;CHAR(34)&amp;", "&amp;CHAR(34)&amp;"value"&amp;CHAR(34)&amp;": "&amp;SUBSTITUTE(TRIM(ROUND(IFERROR(CriteriTecnici!$N5707*1,IFERROR(NUMBERVALUE(CriteriTecnici!$N5707,".",","),IFERROR(NUMBERVALUE(CriteriTecnici!$N5707,",","."),0))),4)&amp;""),",",".")&amp;", "&amp;CHAR(34)&amp;"numerator"&amp;CHAR(34)&amp;": "&amp;SUBSTITUTE(TRIM(ROUND(IFERROR(CriteriTecnici!$K5707*1,IFERROR(NUMBERVALUE(CriteriTecnici!$K5707,".",","),IFERROR(NUMBERVALUE(CriteriTecnici!$K5707,",","."),0))),4)&amp;""),",",".")&amp;", "&amp;CHAR(34)&amp;"denominator"&amp;CHAR(34)&amp;": "&amp;SUBSTITUTE(TRIM(ROUND(IFERROR(CriteriTecnici!$L5707*1,IFERROR(NUMBERVALUE(CriteriTecnici!$L5707,".",","),IFERROR(NUMBERVALUE(CriteriTecnici!$L5707,",","."),0))),4)&amp;""),",",".")&amp;", "&amp;CHAR(34)&amp;"flag"&amp;CHAR(34)&amp;": "&amp;SUBSTITUTE(TRIM(ROUND(IFERROR(CriteriTecnici!$M5707*1,IFERROR(NUMBERVALUE(CriteriTecnici!$M5707,".",","),IFERROR(NUMBERVALUE(CriteriTecnici!$M5707,",","."),0))),4)&amp;""),",",".")&amp;", "&amp;CHAR(34)&amp;"rawScore"&amp;CHAR(34)&amp;": "&amp;SUBSTITUTE(TRIM(ROUND(IFERROR(CriteriTecnici!$O5707*1,IFERROR(NUMBERVALUE(CriteriTecnici!$O5707,".",","),IFERROR(NUMBERVALUE(CriteriTecnici!$O5707,",","."),0))),4)&amp;""),",",".")&amp;CHAR(125)&amp;IF(TRUE,",",""))</f>
        <v/>
      </c>
    </row>
    <row r="5928">
      <c r="A5928" s="38">
        <f>IF(CriteriTecnici!$A5708="","","    "&amp;CHAR(123)&amp;CHAR(34)&amp;"bidderId"&amp;CHAR(34)&amp;": "&amp;CHAR(34)&amp;SUBSTITUTE(CriteriTecnici!$A5708,CHAR(34),"'")&amp;CHAR(34)&amp;", "&amp;CHAR(34)&amp;"lotId"&amp;CHAR(34)&amp;": "&amp;CHAR(34)&amp;SUBSTITUTE(CriteriTecnici!$C5708,CHAR(34),"'")&amp;CHAR(34)&amp;", "&amp;CHAR(34)&amp;"criterionId"&amp;CHAR(34)&amp;": "&amp;CHAR(34)&amp;SUBSTITUTE(CriteriTecnici!$D5708,CHAR(34),"'")&amp;CHAR(34)&amp;", "&amp;CHAR(34)&amp;"kind"&amp;CHAR(34)&amp;": "&amp;CHAR(34)&amp;SUBSTITUTE(CriteriTecnici!$F5708,CHAR(34),"'")&amp;CHAR(34)&amp;", "&amp;CHAR(34)&amp;"value"&amp;CHAR(34)&amp;": "&amp;SUBSTITUTE(TRIM(ROUND(IFERROR(CriteriTecnici!$N5708*1,IFERROR(NUMBERVALUE(CriteriTecnici!$N5708,".",","),IFERROR(NUMBERVALUE(CriteriTecnici!$N5708,",","."),0))),4)&amp;""),",",".")&amp;", "&amp;CHAR(34)&amp;"numerator"&amp;CHAR(34)&amp;": "&amp;SUBSTITUTE(TRIM(ROUND(IFERROR(CriteriTecnici!$K5708*1,IFERROR(NUMBERVALUE(CriteriTecnici!$K5708,".",","),IFERROR(NUMBERVALUE(CriteriTecnici!$K5708,",","."),0))),4)&amp;""),",",".")&amp;", "&amp;CHAR(34)&amp;"denominator"&amp;CHAR(34)&amp;": "&amp;SUBSTITUTE(TRIM(ROUND(IFERROR(CriteriTecnici!$L5708*1,IFERROR(NUMBERVALUE(CriteriTecnici!$L5708,".",","),IFERROR(NUMBERVALUE(CriteriTecnici!$L5708,",","."),0))),4)&amp;""),",",".")&amp;", "&amp;CHAR(34)&amp;"flag"&amp;CHAR(34)&amp;": "&amp;SUBSTITUTE(TRIM(ROUND(IFERROR(CriteriTecnici!$M5708*1,IFERROR(NUMBERVALUE(CriteriTecnici!$M5708,".",","),IFERROR(NUMBERVALUE(CriteriTecnici!$M5708,",","."),0))),4)&amp;""),",",".")&amp;", "&amp;CHAR(34)&amp;"rawScore"&amp;CHAR(34)&amp;": "&amp;SUBSTITUTE(TRIM(ROUND(IFERROR(CriteriTecnici!$O5708*1,IFERROR(NUMBERVALUE(CriteriTecnici!$O5708,".",","),IFERROR(NUMBERVALUE(CriteriTecnici!$O5708,",","."),0))),4)&amp;""),",",".")&amp;CHAR(125)&amp;IF(COUNTA(Offerte!$A186:$A$200)&gt;0,",",""))</f>
        <v/>
      </c>
    </row>
    <row r="5929">
      <c r="A5929" s="38">
        <f>IF(CriteriTecnici!$A5709="","","    "&amp;CHAR(123)&amp;CHAR(34)&amp;"bidderId"&amp;CHAR(34)&amp;": "&amp;CHAR(34)&amp;SUBSTITUTE(CriteriTecnici!$A5709,CHAR(34),"'")&amp;CHAR(34)&amp;", "&amp;CHAR(34)&amp;"lotId"&amp;CHAR(34)&amp;": "&amp;CHAR(34)&amp;SUBSTITUTE(CriteriTecnici!$C5709,CHAR(34),"'")&amp;CHAR(34)&amp;", "&amp;CHAR(34)&amp;"criterionId"&amp;CHAR(34)&amp;": "&amp;CHAR(34)&amp;SUBSTITUTE(CriteriTecnici!$D5709,CHAR(34),"'")&amp;CHAR(34)&amp;", "&amp;CHAR(34)&amp;"kind"&amp;CHAR(34)&amp;": "&amp;CHAR(34)&amp;SUBSTITUTE(CriteriTecnici!$F5709,CHAR(34),"'")&amp;CHAR(34)&amp;", "&amp;CHAR(34)&amp;"value"&amp;CHAR(34)&amp;": "&amp;SUBSTITUTE(TRIM(ROUND(IFERROR(CriteriTecnici!$N5709*1,IFERROR(NUMBERVALUE(CriteriTecnici!$N5709,".",","),IFERROR(NUMBERVALUE(CriteriTecnici!$N5709,",","."),0))),4)&amp;""),",",".")&amp;", "&amp;CHAR(34)&amp;"numerator"&amp;CHAR(34)&amp;": "&amp;SUBSTITUTE(TRIM(ROUND(IFERROR(CriteriTecnici!$K5709*1,IFERROR(NUMBERVALUE(CriteriTecnici!$K5709,".",","),IFERROR(NUMBERVALUE(CriteriTecnici!$K5709,",","."),0))),4)&amp;""),",",".")&amp;", "&amp;CHAR(34)&amp;"denominator"&amp;CHAR(34)&amp;": "&amp;SUBSTITUTE(TRIM(ROUND(IFERROR(CriteriTecnici!$L5709*1,IFERROR(NUMBERVALUE(CriteriTecnici!$L5709,".",","),IFERROR(NUMBERVALUE(CriteriTecnici!$L5709,",","."),0))),4)&amp;""),",",".")&amp;", "&amp;CHAR(34)&amp;"flag"&amp;CHAR(34)&amp;": "&amp;SUBSTITUTE(TRIM(ROUND(IFERROR(CriteriTecnici!$M5709*1,IFERROR(NUMBERVALUE(CriteriTecnici!$M5709,".",","),IFERROR(NUMBERVALUE(CriteriTecnici!$M5709,",","."),0))),4)&amp;""),",",".")&amp;", "&amp;CHAR(34)&amp;"rawScore"&amp;CHAR(34)&amp;": "&amp;SUBSTITUTE(TRIM(ROUND(IFERROR(CriteriTecnici!$O5709*1,IFERROR(NUMBERVALUE(CriteriTecnici!$O5709,".",","),IFERROR(NUMBERVALUE(CriteriTecnici!$O5709,",","."),0))),4)&amp;""),",",".")&amp;CHAR(125)&amp;IF(TRUE,",",""))</f>
        <v/>
      </c>
    </row>
    <row r="5930">
      <c r="A5930" s="38">
        <f>IF(CriteriTecnici!$A5710="","","    "&amp;CHAR(123)&amp;CHAR(34)&amp;"bidderId"&amp;CHAR(34)&amp;": "&amp;CHAR(34)&amp;SUBSTITUTE(CriteriTecnici!$A5710,CHAR(34),"'")&amp;CHAR(34)&amp;", "&amp;CHAR(34)&amp;"lotId"&amp;CHAR(34)&amp;": "&amp;CHAR(34)&amp;SUBSTITUTE(CriteriTecnici!$C5710,CHAR(34),"'")&amp;CHAR(34)&amp;", "&amp;CHAR(34)&amp;"criterionId"&amp;CHAR(34)&amp;": "&amp;CHAR(34)&amp;SUBSTITUTE(CriteriTecnici!$D5710,CHAR(34),"'")&amp;CHAR(34)&amp;", "&amp;CHAR(34)&amp;"kind"&amp;CHAR(34)&amp;": "&amp;CHAR(34)&amp;SUBSTITUTE(CriteriTecnici!$F5710,CHAR(34),"'")&amp;CHAR(34)&amp;", "&amp;CHAR(34)&amp;"value"&amp;CHAR(34)&amp;": "&amp;SUBSTITUTE(TRIM(ROUND(IFERROR(CriteriTecnici!$N5710*1,IFERROR(NUMBERVALUE(CriteriTecnici!$N5710,".",","),IFERROR(NUMBERVALUE(CriteriTecnici!$N5710,",","."),0))),4)&amp;""),",",".")&amp;", "&amp;CHAR(34)&amp;"numerator"&amp;CHAR(34)&amp;": "&amp;SUBSTITUTE(TRIM(ROUND(IFERROR(CriteriTecnici!$K5710*1,IFERROR(NUMBERVALUE(CriteriTecnici!$K5710,".",","),IFERROR(NUMBERVALUE(CriteriTecnici!$K5710,",","."),0))),4)&amp;""),",",".")&amp;", "&amp;CHAR(34)&amp;"denominator"&amp;CHAR(34)&amp;": "&amp;SUBSTITUTE(TRIM(ROUND(IFERROR(CriteriTecnici!$L5710*1,IFERROR(NUMBERVALUE(CriteriTecnici!$L5710,".",","),IFERROR(NUMBERVALUE(CriteriTecnici!$L5710,",","."),0))),4)&amp;""),",",".")&amp;", "&amp;CHAR(34)&amp;"flag"&amp;CHAR(34)&amp;": "&amp;SUBSTITUTE(TRIM(ROUND(IFERROR(CriteriTecnici!$M5710*1,IFERROR(NUMBERVALUE(CriteriTecnici!$M5710,".",","),IFERROR(NUMBERVALUE(CriteriTecnici!$M5710,",","."),0))),4)&amp;""),",",".")&amp;", "&amp;CHAR(34)&amp;"rawScore"&amp;CHAR(34)&amp;": "&amp;SUBSTITUTE(TRIM(ROUND(IFERROR(CriteriTecnici!$O5710*1,IFERROR(NUMBERVALUE(CriteriTecnici!$O5710,".",","),IFERROR(NUMBERVALUE(CriteriTecnici!$O5710,",","."),0))),4)&amp;""),",",".")&amp;CHAR(125)&amp;IF(TRUE,",",""))</f>
        <v/>
      </c>
    </row>
    <row r="5931">
      <c r="A5931" s="38">
        <f>IF(CriteriTecnici!$A5711="","","    "&amp;CHAR(123)&amp;CHAR(34)&amp;"bidderId"&amp;CHAR(34)&amp;": "&amp;CHAR(34)&amp;SUBSTITUTE(CriteriTecnici!$A5711,CHAR(34),"'")&amp;CHAR(34)&amp;", "&amp;CHAR(34)&amp;"lotId"&amp;CHAR(34)&amp;": "&amp;CHAR(34)&amp;SUBSTITUTE(CriteriTecnici!$C5711,CHAR(34),"'")&amp;CHAR(34)&amp;", "&amp;CHAR(34)&amp;"criterionId"&amp;CHAR(34)&amp;": "&amp;CHAR(34)&amp;SUBSTITUTE(CriteriTecnici!$D5711,CHAR(34),"'")&amp;CHAR(34)&amp;", "&amp;CHAR(34)&amp;"kind"&amp;CHAR(34)&amp;": "&amp;CHAR(34)&amp;SUBSTITUTE(CriteriTecnici!$F5711,CHAR(34),"'")&amp;CHAR(34)&amp;", "&amp;CHAR(34)&amp;"value"&amp;CHAR(34)&amp;": "&amp;SUBSTITUTE(TRIM(ROUND(IFERROR(CriteriTecnici!$N5711*1,IFERROR(NUMBERVALUE(CriteriTecnici!$N5711,".",","),IFERROR(NUMBERVALUE(CriteriTecnici!$N5711,",","."),0))),4)&amp;""),",",".")&amp;", "&amp;CHAR(34)&amp;"numerator"&amp;CHAR(34)&amp;": "&amp;SUBSTITUTE(TRIM(ROUND(IFERROR(CriteriTecnici!$K5711*1,IFERROR(NUMBERVALUE(CriteriTecnici!$K5711,".",","),IFERROR(NUMBERVALUE(CriteriTecnici!$K5711,",","."),0))),4)&amp;""),",",".")&amp;", "&amp;CHAR(34)&amp;"denominator"&amp;CHAR(34)&amp;": "&amp;SUBSTITUTE(TRIM(ROUND(IFERROR(CriteriTecnici!$L5711*1,IFERROR(NUMBERVALUE(CriteriTecnici!$L5711,".",","),IFERROR(NUMBERVALUE(CriteriTecnici!$L5711,",","."),0))),4)&amp;""),",",".")&amp;", "&amp;CHAR(34)&amp;"flag"&amp;CHAR(34)&amp;": "&amp;SUBSTITUTE(TRIM(ROUND(IFERROR(CriteriTecnici!$M5711*1,IFERROR(NUMBERVALUE(CriteriTecnici!$M5711,".",","),IFERROR(NUMBERVALUE(CriteriTecnici!$M5711,",","."),0))),4)&amp;""),",",".")&amp;", "&amp;CHAR(34)&amp;"rawScore"&amp;CHAR(34)&amp;": "&amp;SUBSTITUTE(TRIM(ROUND(IFERROR(CriteriTecnici!$O5711*1,IFERROR(NUMBERVALUE(CriteriTecnici!$O5711,".",","),IFERROR(NUMBERVALUE(CriteriTecnici!$O5711,",","."),0))),4)&amp;""),",",".")&amp;CHAR(125)&amp;IF(TRUE,",",""))</f>
        <v/>
      </c>
    </row>
    <row r="5932">
      <c r="A5932" s="38">
        <f>IF(CriteriTecnici!$A5712="","","    "&amp;CHAR(123)&amp;CHAR(34)&amp;"bidderId"&amp;CHAR(34)&amp;": "&amp;CHAR(34)&amp;SUBSTITUTE(CriteriTecnici!$A5712,CHAR(34),"'")&amp;CHAR(34)&amp;", "&amp;CHAR(34)&amp;"lotId"&amp;CHAR(34)&amp;": "&amp;CHAR(34)&amp;SUBSTITUTE(CriteriTecnici!$C5712,CHAR(34),"'")&amp;CHAR(34)&amp;", "&amp;CHAR(34)&amp;"criterionId"&amp;CHAR(34)&amp;": "&amp;CHAR(34)&amp;SUBSTITUTE(CriteriTecnici!$D5712,CHAR(34),"'")&amp;CHAR(34)&amp;", "&amp;CHAR(34)&amp;"kind"&amp;CHAR(34)&amp;": "&amp;CHAR(34)&amp;SUBSTITUTE(CriteriTecnici!$F5712,CHAR(34),"'")&amp;CHAR(34)&amp;", "&amp;CHAR(34)&amp;"value"&amp;CHAR(34)&amp;": "&amp;SUBSTITUTE(TRIM(ROUND(IFERROR(CriteriTecnici!$N5712*1,IFERROR(NUMBERVALUE(CriteriTecnici!$N5712,".",","),IFERROR(NUMBERVALUE(CriteriTecnici!$N5712,",","."),0))),4)&amp;""),",",".")&amp;", "&amp;CHAR(34)&amp;"numerator"&amp;CHAR(34)&amp;": "&amp;SUBSTITUTE(TRIM(ROUND(IFERROR(CriteriTecnici!$K5712*1,IFERROR(NUMBERVALUE(CriteriTecnici!$K5712,".",","),IFERROR(NUMBERVALUE(CriteriTecnici!$K5712,",","."),0))),4)&amp;""),",",".")&amp;", "&amp;CHAR(34)&amp;"denominator"&amp;CHAR(34)&amp;": "&amp;SUBSTITUTE(TRIM(ROUND(IFERROR(CriteriTecnici!$L5712*1,IFERROR(NUMBERVALUE(CriteriTecnici!$L5712,".",","),IFERROR(NUMBERVALUE(CriteriTecnici!$L5712,",","."),0))),4)&amp;""),",",".")&amp;", "&amp;CHAR(34)&amp;"flag"&amp;CHAR(34)&amp;": "&amp;SUBSTITUTE(TRIM(ROUND(IFERROR(CriteriTecnici!$M5712*1,IFERROR(NUMBERVALUE(CriteriTecnici!$M5712,".",","),IFERROR(NUMBERVALUE(CriteriTecnici!$M5712,",","."),0))),4)&amp;""),",",".")&amp;", "&amp;CHAR(34)&amp;"rawScore"&amp;CHAR(34)&amp;": "&amp;SUBSTITUTE(TRIM(ROUND(IFERROR(CriteriTecnici!$O5712*1,IFERROR(NUMBERVALUE(CriteriTecnici!$O5712,".",","),IFERROR(NUMBERVALUE(CriteriTecnici!$O5712,",","."),0))),4)&amp;""),",",".")&amp;CHAR(125)&amp;IF(TRUE,",",""))</f>
        <v/>
      </c>
    </row>
    <row r="5933">
      <c r="A5933" s="38">
        <f>IF(CriteriTecnici!$A5713="","","    "&amp;CHAR(123)&amp;CHAR(34)&amp;"bidderId"&amp;CHAR(34)&amp;": "&amp;CHAR(34)&amp;SUBSTITUTE(CriteriTecnici!$A5713,CHAR(34),"'")&amp;CHAR(34)&amp;", "&amp;CHAR(34)&amp;"lotId"&amp;CHAR(34)&amp;": "&amp;CHAR(34)&amp;SUBSTITUTE(CriteriTecnici!$C5713,CHAR(34),"'")&amp;CHAR(34)&amp;", "&amp;CHAR(34)&amp;"criterionId"&amp;CHAR(34)&amp;": "&amp;CHAR(34)&amp;SUBSTITUTE(CriteriTecnici!$D5713,CHAR(34),"'")&amp;CHAR(34)&amp;", "&amp;CHAR(34)&amp;"kind"&amp;CHAR(34)&amp;": "&amp;CHAR(34)&amp;SUBSTITUTE(CriteriTecnici!$F5713,CHAR(34),"'")&amp;CHAR(34)&amp;", "&amp;CHAR(34)&amp;"value"&amp;CHAR(34)&amp;": "&amp;SUBSTITUTE(TRIM(ROUND(IFERROR(CriteriTecnici!$N5713*1,IFERROR(NUMBERVALUE(CriteriTecnici!$N5713,".",","),IFERROR(NUMBERVALUE(CriteriTecnici!$N5713,",","."),0))),4)&amp;""),",",".")&amp;", "&amp;CHAR(34)&amp;"numerator"&amp;CHAR(34)&amp;": "&amp;SUBSTITUTE(TRIM(ROUND(IFERROR(CriteriTecnici!$K5713*1,IFERROR(NUMBERVALUE(CriteriTecnici!$K5713,".",","),IFERROR(NUMBERVALUE(CriteriTecnici!$K5713,",","."),0))),4)&amp;""),",",".")&amp;", "&amp;CHAR(34)&amp;"denominator"&amp;CHAR(34)&amp;": "&amp;SUBSTITUTE(TRIM(ROUND(IFERROR(CriteriTecnici!$L5713*1,IFERROR(NUMBERVALUE(CriteriTecnici!$L5713,".",","),IFERROR(NUMBERVALUE(CriteriTecnici!$L5713,",","."),0))),4)&amp;""),",",".")&amp;", "&amp;CHAR(34)&amp;"flag"&amp;CHAR(34)&amp;": "&amp;SUBSTITUTE(TRIM(ROUND(IFERROR(CriteriTecnici!$M5713*1,IFERROR(NUMBERVALUE(CriteriTecnici!$M5713,".",","),IFERROR(NUMBERVALUE(CriteriTecnici!$M5713,",","."),0))),4)&amp;""),",",".")&amp;", "&amp;CHAR(34)&amp;"rawScore"&amp;CHAR(34)&amp;": "&amp;SUBSTITUTE(TRIM(ROUND(IFERROR(CriteriTecnici!$O5713*1,IFERROR(NUMBERVALUE(CriteriTecnici!$O5713,".",","),IFERROR(NUMBERVALUE(CriteriTecnici!$O5713,",","."),0))),4)&amp;""),",",".")&amp;CHAR(125)&amp;IF(TRUE,",",""))</f>
        <v/>
      </c>
    </row>
    <row r="5934">
      <c r="A5934" s="38">
        <f>IF(CriteriTecnici!$A5714="","","    "&amp;CHAR(123)&amp;CHAR(34)&amp;"bidderId"&amp;CHAR(34)&amp;": "&amp;CHAR(34)&amp;SUBSTITUTE(CriteriTecnici!$A5714,CHAR(34),"'")&amp;CHAR(34)&amp;", "&amp;CHAR(34)&amp;"lotId"&amp;CHAR(34)&amp;": "&amp;CHAR(34)&amp;SUBSTITUTE(CriteriTecnici!$C5714,CHAR(34),"'")&amp;CHAR(34)&amp;", "&amp;CHAR(34)&amp;"criterionId"&amp;CHAR(34)&amp;": "&amp;CHAR(34)&amp;SUBSTITUTE(CriteriTecnici!$D5714,CHAR(34),"'")&amp;CHAR(34)&amp;", "&amp;CHAR(34)&amp;"kind"&amp;CHAR(34)&amp;": "&amp;CHAR(34)&amp;SUBSTITUTE(CriteriTecnici!$F5714,CHAR(34),"'")&amp;CHAR(34)&amp;", "&amp;CHAR(34)&amp;"value"&amp;CHAR(34)&amp;": "&amp;SUBSTITUTE(TRIM(ROUND(IFERROR(CriteriTecnici!$N5714*1,IFERROR(NUMBERVALUE(CriteriTecnici!$N5714,".",","),IFERROR(NUMBERVALUE(CriteriTecnici!$N5714,",","."),0))),4)&amp;""),",",".")&amp;", "&amp;CHAR(34)&amp;"numerator"&amp;CHAR(34)&amp;": "&amp;SUBSTITUTE(TRIM(ROUND(IFERROR(CriteriTecnici!$K5714*1,IFERROR(NUMBERVALUE(CriteriTecnici!$K5714,".",","),IFERROR(NUMBERVALUE(CriteriTecnici!$K5714,",","."),0))),4)&amp;""),",",".")&amp;", "&amp;CHAR(34)&amp;"denominator"&amp;CHAR(34)&amp;": "&amp;SUBSTITUTE(TRIM(ROUND(IFERROR(CriteriTecnici!$L5714*1,IFERROR(NUMBERVALUE(CriteriTecnici!$L5714,".",","),IFERROR(NUMBERVALUE(CriteriTecnici!$L5714,",","."),0))),4)&amp;""),",",".")&amp;", "&amp;CHAR(34)&amp;"flag"&amp;CHAR(34)&amp;": "&amp;SUBSTITUTE(TRIM(ROUND(IFERROR(CriteriTecnici!$M5714*1,IFERROR(NUMBERVALUE(CriteriTecnici!$M5714,".",","),IFERROR(NUMBERVALUE(CriteriTecnici!$M5714,",","."),0))),4)&amp;""),",",".")&amp;", "&amp;CHAR(34)&amp;"rawScore"&amp;CHAR(34)&amp;": "&amp;SUBSTITUTE(TRIM(ROUND(IFERROR(CriteriTecnici!$O5714*1,IFERROR(NUMBERVALUE(CriteriTecnici!$O5714,".",","),IFERROR(NUMBERVALUE(CriteriTecnici!$O5714,",","."),0))),4)&amp;""),",",".")&amp;CHAR(125)&amp;IF(TRUE,",",""))</f>
        <v/>
      </c>
    </row>
    <row r="5935">
      <c r="A5935" s="38">
        <f>IF(CriteriTecnici!$A5715="","","    "&amp;CHAR(123)&amp;CHAR(34)&amp;"bidderId"&amp;CHAR(34)&amp;": "&amp;CHAR(34)&amp;SUBSTITUTE(CriteriTecnici!$A5715,CHAR(34),"'")&amp;CHAR(34)&amp;", "&amp;CHAR(34)&amp;"lotId"&amp;CHAR(34)&amp;": "&amp;CHAR(34)&amp;SUBSTITUTE(CriteriTecnici!$C5715,CHAR(34),"'")&amp;CHAR(34)&amp;", "&amp;CHAR(34)&amp;"criterionId"&amp;CHAR(34)&amp;": "&amp;CHAR(34)&amp;SUBSTITUTE(CriteriTecnici!$D5715,CHAR(34),"'")&amp;CHAR(34)&amp;", "&amp;CHAR(34)&amp;"kind"&amp;CHAR(34)&amp;": "&amp;CHAR(34)&amp;SUBSTITUTE(CriteriTecnici!$F5715,CHAR(34),"'")&amp;CHAR(34)&amp;", "&amp;CHAR(34)&amp;"value"&amp;CHAR(34)&amp;": "&amp;SUBSTITUTE(TRIM(ROUND(IFERROR(CriteriTecnici!$N5715*1,IFERROR(NUMBERVALUE(CriteriTecnici!$N5715,".",","),IFERROR(NUMBERVALUE(CriteriTecnici!$N5715,",","."),0))),4)&amp;""),",",".")&amp;", "&amp;CHAR(34)&amp;"numerator"&amp;CHAR(34)&amp;": "&amp;SUBSTITUTE(TRIM(ROUND(IFERROR(CriteriTecnici!$K5715*1,IFERROR(NUMBERVALUE(CriteriTecnici!$K5715,".",","),IFERROR(NUMBERVALUE(CriteriTecnici!$K5715,",","."),0))),4)&amp;""),",",".")&amp;", "&amp;CHAR(34)&amp;"denominator"&amp;CHAR(34)&amp;": "&amp;SUBSTITUTE(TRIM(ROUND(IFERROR(CriteriTecnici!$L5715*1,IFERROR(NUMBERVALUE(CriteriTecnici!$L5715,".",","),IFERROR(NUMBERVALUE(CriteriTecnici!$L5715,",","."),0))),4)&amp;""),",",".")&amp;", "&amp;CHAR(34)&amp;"flag"&amp;CHAR(34)&amp;": "&amp;SUBSTITUTE(TRIM(ROUND(IFERROR(CriteriTecnici!$M5715*1,IFERROR(NUMBERVALUE(CriteriTecnici!$M5715,".",","),IFERROR(NUMBERVALUE(CriteriTecnici!$M5715,",","."),0))),4)&amp;""),",",".")&amp;", "&amp;CHAR(34)&amp;"rawScore"&amp;CHAR(34)&amp;": "&amp;SUBSTITUTE(TRIM(ROUND(IFERROR(CriteriTecnici!$O5715*1,IFERROR(NUMBERVALUE(CriteriTecnici!$O5715,".",","),IFERROR(NUMBERVALUE(CriteriTecnici!$O5715,",","."),0))),4)&amp;""),",",".")&amp;CHAR(125)&amp;IF(TRUE,",",""))</f>
        <v/>
      </c>
    </row>
    <row r="5936">
      <c r="A5936" s="38">
        <f>IF(CriteriTecnici!$A5716="","","    "&amp;CHAR(123)&amp;CHAR(34)&amp;"bidderId"&amp;CHAR(34)&amp;": "&amp;CHAR(34)&amp;SUBSTITUTE(CriteriTecnici!$A5716,CHAR(34),"'")&amp;CHAR(34)&amp;", "&amp;CHAR(34)&amp;"lotId"&amp;CHAR(34)&amp;": "&amp;CHAR(34)&amp;SUBSTITUTE(CriteriTecnici!$C5716,CHAR(34),"'")&amp;CHAR(34)&amp;", "&amp;CHAR(34)&amp;"criterionId"&amp;CHAR(34)&amp;": "&amp;CHAR(34)&amp;SUBSTITUTE(CriteriTecnici!$D5716,CHAR(34),"'")&amp;CHAR(34)&amp;", "&amp;CHAR(34)&amp;"kind"&amp;CHAR(34)&amp;": "&amp;CHAR(34)&amp;SUBSTITUTE(CriteriTecnici!$F5716,CHAR(34),"'")&amp;CHAR(34)&amp;", "&amp;CHAR(34)&amp;"value"&amp;CHAR(34)&amp;": "&amp;SUBSTITUTE(TRIM(ROUND(IFERROR(CriteriTecnici!$N5716*1,IFERROR(NUMBERVALUE(CriteriTecnici!$N5716,".",","),IFERROR(NUMBERVALUE(CriteriTecnici!$N5716,",","."),0))),4)&amp;""),",",".")&amp;", "&amp;CHAR(34)&amp;"numerator"&amp;CHAR(34)&amp;": "&amp;SUBSTITUTE(TRIM(ROUND(IFERROR(CriteriTecnici!$K5716*1,IFERROR(NUMBERVALUE(CriteriTecnici!$K5716,".",","),IFERROR(NUMBERVALUE(CriteriTecnici!$K5716,",","."),0))),4)&amp;""),",",".")&amp;", "&amp;CHAR(34)&amp;"denominator"&amp;CHAR(34)&amp;": "&amp;SUBSTITUTE(TRIM(ROUND(IFERROR(CriteriTecnici!$L5716*1,IFERROR(NUMBERVALUE(CriteriTecnici!$L5716,".",","),IFERROR(NUMBERVALUE(CriteriTecnici!$L5716,",","."),0))),4)&amp;""),",",".")&amp;", "&amp;CHAR(34)&amp;"flag"&amp;CHAR(34)&amp;": "&amp;SUBSTITUTE(TRIM(ROUND(IFERROR(CriteriTecnici!$M5716*1,IFERROR(NUMBERVALUE(CriteriTecnici!$M5716,".",","),IFERROR(NUMBERVALUE(CriteriTecnici!$M5716,",","."),0))),4)&amp;""),",",".")&amp;", "&amp;CHAR(34)&amp;"rawScore"&amp;CHAR(34)&amp;": "&amp;SUBSTITUTE(TRIM(ROUND(IFERROR(CriteriTecnici!$O5716*1,IFERROR(NUMBERVALUE(CriteriTecnici!$O5716,".",","),IFERROR(NUMBERVALUE(CriteriTecnici!$O5716,",","."),0))),4)&amp;""),",",".")&amp;CHAR(125)&amp;IF(TRUE,",",""))</f>
        <v/>
      </c>
    </row>
    <row r="5937">
      <c r="A5937" s="38">
        <f>IF(CriteriTecnici!$A5717="","","    "&amp;CHAR(123)&amp;CHAR(34)&amp;"bidderId"&amp;CHAR(34)&amp;": "&amp;CHAR(34)&amp;SUBSTITUTE(CriteriTecnici!$A5717,CHAR(34),"'")&amp;CHAR(34)&amp;", "&amp;CHAR(34)&amp;"lotId"&amp;CHAR(34)&amp;": "&amp;CHAR(34)&amp;SUBSTITUTE(CriteriTecnici!$C5717,CHAR(34),"'")&amp;CHAR(34)&amp;", "&amp;CHAR(34)&amp;"criterionId"&amp;CHAR(34)&amp;": "&amp;CHAR(34)&amp;SUBSTITUTE(CriteriTecnici!$D5717,CHAR(34),"'")&amp;CHAR(34)&amp;", "&amp;CHAR(34)&amp;"kind"&amp;CHAR(34)&amp;": "&amp;CHAR(34)&amp;SUBSTITUTE(CriteriTecnici!$F5717,CHAR(34),"'")&amp;CHAR(34)&amp;", "&amp;CHAR(34)&amp;"value"&amp;CHAR(34)&amp;": "&amp;SUBSTITUTE(TRIM(ROUND(IFERROR(CriteriTecnici!$N5717*1,IFERROR(NUMBERVALUE(CriteriTecnici!$N5717,".",","),IFERROR(NUMBERVALUE(CriteriTecnici!$N5717,",","."),0))),4)&amp;""),",",".")&amp;", "&amp;CHAR(34)&amp;"numerator"&amp;CHAR(34)&amp;": "&amp;SUBSTITUTE(TRIM(ROUND(IFERROR(CriteriTecnici!$K5717*1,IFERROR(NUMBERVALUE(CriteriTecnici!$K5717,".",","),IFERROR(NUMBERVALUE(CriteriTecnici!$K5717,",","."),0))),4)&amp;""),",",".")&amp;", "&amp;CHAR(34)&amp;"denominator"&amp;CHAR(34)&amp;": "&amp;SUBSTITUTE(TRIM(ROUND(IFERROR(CriteriTecnici!$L5717*1,IFERROR(NUMBERVALUE(CriteriTecnici!$L5717,".",","),IFERROR(NUMBERVALUE(CriteriTecnici!$L5717,",","."),0))),4)&amp;""),",",".")&amp;", "&amp;CHAR(34)&amp;"flag"&amp;CHAR(34)&amp;": "&amp;SUBSTITUTE(TRIM(ROUND(IFERROR(CriteriTecnici!$M5717*1,IFERROR(NUMBERVALUE(CriteriTecnici!$M5717,".",","),IFERROR(NUMBERVALUE(CriteriTecnici!$M5717,",","."),0))),4)&amp;""),",",".")&amp;", "&amp;CHAR(34)&amp;"rawScore"&amp;CHAR(34)&amp;": "&amp;SUBSTITUTE(TRIM(ROUND(IFERROR(CriteriTecnici!$O5717*1,IFERROR(NUMBERVALUE(CriteriTecnici!$O5717,".",","),IFERROR(NUMBERVALUE(CriteriTecnici!$O5717,",","."),0))),4)&amp;""),",",".")&amp;CHAR(125)&amp;IF(TRUE,",",""))</f>
        <v/>
      </c>
    </row>
    <row r="5938">
      <c r="A5938" s="38">
        <f>IF(CriteriTecnici!$A5718="","","    "&amp;CHAR(123)&amp;CHAR(34)&amp;"bidderId"&amp;CHAR(34)&amp;": "&amp;CHAR(34)&amp;SUBSTITUTE(CriteriTecnici!$A5718,CHAR(34),"'")&amp;CHAR(34)&amp;", "&amp;CHAR(34)&amp;"lotId"&amp;CHAR(34)&amp;": "&amp;CHAR(34)&amp;SUBSTITUTE(CriteriTecnici!$C5718,CHAR(34),"'")&amp;CHAR(34)&amp;", "&amp;CHAR(34)&amp;"criterionId"&amp;CHAR(34)&amp;": "&amp;CHAR(34)&amp;SUBSTITUTE(CriteriTecnici!$D5718,CHAR(34),"'")&amp;CHAR(34)&amp;", "&amp;CHAR(34)&amp;"kind"&amp;CHAR(34)&amp;": "&amp;CHAR(34)&amp;SUBSTITUTE(CriteriTecnici!$F5718,CHAR(34),"'")&amp;CHAR(34)&amp;", "&amp;CHAR(34)&amp;"value"&amp;CHAR(34)&amp;": "&amp;SUBSTITUTE(TRIM(ROUND(IFERROR(CriteriTecnici!$N5718*1,IFERROR(NUMBERVALUE(CriteriTecnici!$N5718,".",","),IFERROR(NUMBERVALUE(CriteriTecnici!$N5718,",","."),0))),4)&amp;""),",",".")&amp;", "&amp;CHAR(34)&amp;"numerator"&amp;CHAR(34)&amp;": "&amp;SUBSTITUTE(TRIM(ROUND(IFERROR(CriteriTecnici!$K5718*1,IFERROR(NUMBERVALUE(CriteriTecnici!$K5718,".",","),IFERROR(NUMBERVALUE(CriteriTecnici!$K5718,",","."),0))),4)&amp;""),",",".")&amp;", "&amp;CHAR(34)&amp;"denominator"&amp;CHAR(34)&amp;": "&amp;SUBSTITUTE(TRIM(ROUND(IFERROR(CriteriTecnici!$L5718*1,IFERROR(NUMBERVALUE(CriteriTecnici!$L5718,".",","),IFERROR(NUMBERVALUE(CriteriTecnici!$L5718,",","."),0))),4)&amp;""),",",".")&amp;", "&amp;CHAR(34)&amp;"flag"&amp;CHAR(34)&amp;": "&amp;SUBSTITUTE(TRIM(ROUND(IFERROR(CriteriTecnici!$M5718*1,IFERROR(NUMBERVALUE(CriteriTecnici!$M5718,".",","),IFERROR(NUMBERVALUE(CriteriTecnici!$M5718,",","."),0))),4)&amp;""),",",".")&amp;", "&amp;CHAR(34)&amp;"rawScore"&amp;CHAR(34)&amp;": "&amp;SUBSTITUTE(TRIM(ROUND(IFERROR(CriteriTecnici!$O5718*1,IFERROR(NUMBERVALUE(CriteriTecnici!$O5718,".",","),IFERROR(NUMBERVALUE(CriteriTecnici!$O5718,",","."),0))),4)&amp;""),",",".")&amp;CHAR(125)&amp;IF(TRUE,",",""))</f>
        <v/>
      </c>
    </row>
    <row r="5939">
      <c r="A5939" s="38">
        <f>IF(CriteriTecnici!$A5719="","","    "&amp;CHAR(123)&amp;CHAR(34)&amp;"bidderId"&amp;CHAR(34)&amp;": "&amp;CHAR(34)&amp;SUBSTITUTE(CriteriTecnici!$A5719,CHAR(34),"'")&amp;CHAR(34)&amp;", "&amp;CHAR(34)&amp;"lotId"&amp;CHAR(34)&amp;": "&amp;CHAR(34)&amp;SUBSTITUTE(CriteriTecnici!$C5719,CHAR(34),"'")&amp;CHAR(34)&amp;", "&amp;CHAR(34)&amp;"criterionId"&amp;CHAR(34)&amp;": "&amp;CHAR(34)&amp;SUBSTITUTE(CriteriTecnici!$D5719,CHAR(34),"'")&amp;CHAR(34)&amp;", "&amp;CHAR(34)&amp;"kind"&amp;CHAR(34)&amp;": "&amp;CHAR(34)&amp;SUBSTITUTE(CriteriTecnici!$F5719,CHAR(34),"'")&amp;CHAR(34)&amp;", "&amp;CHAR(34)&amp;"value"&amp;CHAR(34)&amp;": "&amp;SUBSTITUTE(TRIM(ROUND(IFERROR(CriteriTecnici!$N5719*1,IFERROR(NUMBERVALUE(CriteriTecnici!$N5719,".",","),IFERROR(NUMBERVALUE(CriteriTecnici!$N5719,",","."),0))),4)&amp;""),",",".")&amp;", "&amp;CHAR(34)&amp;"numerator"&amp;CHAR(34)&amp;": "&amp;SUBSTITUTE(TRIM(ROUND(IFERROR(CriteriTecnici!$K5719*1,IFERROR(NUMBERVALUE(CriteriTecnici!$K5719,".",","),IFERROR(NUMBERVALUE(CriteriTecnici!$K5719,",","."),0))),4)&amp;""),",",".")&amp;", "&amp;CHAR(34)&amp;"denominator"&amp;CHAR(34)&amp;": "&amp;SUBSTITUTE(TRIM(ROUND(IFERROR(CriteriTecnici!$L5719*1,IFERROR(NUMBERVALUE(CriteriTecnici!$L5719,".",","),IFERROR(NUMBERVALUE(CriteriTecnici!$L5719,",","."),0))),4)&amp;""),",",".")&amp;", "&amp;CHAR(34)&amp;"flag"&amp;CHAR(34)&amp;": "&amp;SUBSTITUTE(TRIM(ROUND(IFERROR(CriteriTecnici!$M5719*1,IFERROR(NUMBERVALUE(CriteriTecnici!$M5719,".",","),IFERROR(NUMBERVALUE(CriteriTecnici!$M5719,",","."),0))),4)&amp;""),",",".")&amp;", "&amp;CHAR(34)&amp;"rawScore"&amp;CHAR(34)&amp;": "&amp;SUBSTITUTE(TRIM(ROUND(IFERROR(CriteriTecnici!$O5719*1,IFERROR(NUMBERVALUE(CriteriTecnici!$O5719,".",","),IFERROR(NUMBERVALUE(CriteriTecnici!$O5719,",","."),0))),4)&amp;""),",",".")&amp;CHAR(125)&amp;IF(TRUE,",",""))</f>
        <v/>
      </c>
    </row>
    <row r="5940">
      <c r="A5940" s="38">
        <f>IF(CriteriTecnici!$A5720="","","    "&amp;CHAR(123)&amp;CHAR(34)&amp;"bidderId"&amp;CHAR(34)&amp;": "&amp;CHAR(34)&amp;SUBSTITUTE(CriteriTecnici!$A5720,CHAR(34),"'")&amp;CHAR(34)&amp;", "&amp;CHAR(34)&amp;"lotId"&amp;CHAR(34)&amp;": "&amp;CHAR(34)&amp;SUBSTITUTE(CriteriTecnici!$C5720,CHAR(34),"'")&amp;CHAR(34)&amp;", "&amp;CHAR(34)&amp;"criterionId"&amp;CHAR(34)&amp;": "&amp;CHAR(34)&amp;SUBSTITUTE(CriteriTecnici!$D5720,CHAR(34),"'")&amp;CHAR(34)&amp;", "&amp;CHAR(34)&amp;"kind"&amp;CHAR(34)&amp;": "&amp;CHAR(34)&amp;SUBSTITUTE(CriteriTecnici!$F5720,CHAR(34),"'")&amp;CHAR(34)&amp;", "&amp;CHAR(34)&amp;"value"&amp;CHAR(34)&amp;": "&amp;SUBSTITUTE(TRIM(ROUND(IFERROR(CriteriTecnici!$N5720*1,IFERROR(NUMBERVALUE(CriteriTecnici!$N5720,".",","),IFERROR(NUMBERVALUE(CriteriTecnici!$N5720,",","."),0))),4)&amp;""),",",".")&amp;", "&amp;CHAR(34)&amp;"numerator"&amp;CHAR(34)&amp;": "&amp;SUBSTITUTE(TRIM(ROUND(IFERROR(CriteriTecnici!$K5720*1,IFERROR(NUMBERVALUE(CriteriTecnici!$K5720,".",","),IFERROR(NUMBERVALUE(CriteriTecnici!$K5720,",","."),0))),4)&amp;""),",",".")&amp;", "&amp;CHAR(34)&amp;"denominator"&amp;CHAR(34)&amp;": "&amp;SUBSTITUTE(TRIM(ROUND(IFERROR(CriteriTecnici!$L5720*1,IFERROR(NUMBERVALUE(CriteriTecnici!$L5720,".",","),IFERROR(NUMBERVALUE(CriteriTecnici!$L5720,",","."),0))),4)&amp;""),",",".")&amp;", "&amp;CHAR(34)&amp;"flag"&amp;CHAR(34)&amp;": "&amp;SUBSTITUTE(TRIM(ROUND(IFERROR(CriteriTecnici!$M5720*1,IFERROR(NUMBERVALUE(CriteriTecnici!$M5720,".",","),IFERROR(NUMBERVALUE(CriteriTecnici!$M5720,",","."),0))),4)&amp;""),",",".")&amp;", "&amp;CHAR(34)&amp;"rawScore"&amp;CHAR(34)&amp;": "&amp;SUBSTITUTE(TRIM(ROUND(IFERROR(CriteriTecnici!$O5720*1,IFERROR(NUMBERVALUE(CriteriTecnici!$O5720,".",","),IFERROR(NUMBERVALUE(CriteriTecnici!$O5720,",","."),0))),4)&amp;""),",",".")&amp;CHAR(125)&amp;IF(TRUE,",",""))</f>
        <v/>
      </c>
    </row>
    <row r="5941">
      <c r="A5941" s="38">
        <f>IF(CriteriTecnici!$A5721="","","    "&amp;CHAR(123)&amp;CHAR(34)&amp;"bidderId"&amp;CHAR(34)&amp;": "&amp;CHAR(34)&amp;SUBSTITUTE(CriteriTecnici!$A5721,CHAR(34),"'")&amp;CHAR(34)&amp;", "&amp;CHAR(34)&amp;"lotId"&amp;CHAR(34)&amp;": "&amp;CHAR(34)&amp;SUBSTITUTE(CriteriTecnici!$C5721,CHAR(34),"'")&amp;CHAR(34)&amp;", "&amp;CHAR(34)&amp;"criterionId"&amp;CHAR(34)&amp;": "&amp;CHAR(34)&amp;SUBSTITUTE(CriteriTecnici!$D5721,CHAR(34),"'")&amp;CHAR(34)&amp;", "&amp;CHAR(34)&amp;"kind"&amp;CHAR(34)&amp;": "&amp;CHAR(34)&amp;SUBSTITUTE(CriteriTecnici!$F5721,CHAR(34),"'")&amp;CHAR(34)&amp;", "&amp;CHAR(34)&amp;"value"&amp;CHAR(34)&amp;": "&amp;SUBSTITUTE(TRIM(ROUND(IFERROR(CriteriTecnici!$N5721*1,IFERROR(NUMBERVALUE(CriteriTecnici!$N5721,".",","),IFERROR(NUMBERVALUE(CriteriTecnici!$N5721,",","."),0))),4)&amp;""),",",".")&amp;", "&amp;CHAR(34)&amp;"numerator"&amp;CHAR(34)&amp;": "&amp;SUBSTITUTE(TRIM(ROUND(IFERROR(CriteriTecnici!$K5721*1,IFERROR(NUMBERVALUE(CriteriTecnici!$K5721,".",","),IFERROR(NUMBERVALUE(CriteriTecnici!$K5721,",","."),0))),4)&amp;""),",",".")&amp;", "&amp;CHAR(34)&amp;"denominator"&amp;CHAR(34)&amp;": "&amp;SUBSTITUTE(TRIM(ROUND(IFERROR(CriteriTecnici!$L5721*1,IFERROR(NUMBERVALUE(CriteriTecnici!$L5721,".",","),IFERROR(NUMBERVALUE(CriteriTecnici!$L5721,",","."),0))),4)&amp;""),",",".")&amp;", "&amp;CHAR(34)&amp;"flag"&amp;CHAR(34)&amp;": "&amp;SUBSTITUTE(TRIM(ROUND(IFERROR(CriteriTecnici!$M5721*1,IFERROR(NUMBERVALUE(CriteriTecnici!$M5721,".",","),IFERROR(NUMBERVALUE(CriteriTecnici!$M5721,",","."),0))),4)&amp;""),",",".")&amp;", "&amp;CHAR(34)&amp;"rawScore"&amp;CHAR(34)&amp;": "&amp;SUBSTITUTE(TRIM(ROUND(IFERROR(CriteriTecnici!$O5721*1,IFERROR(NUMBERVALUE(CriteriTecnici!$O5721,".",","),IFERROR(NUMBERVALUE(CriteriTecnici!$O5721,",","."),0))),4)&amp;""),",",".")&amp;CHAR(125)&amp;IF(TRUE,",",""))</f>
        <v/>
      </c>
    </row>
    <row r="5942">
      <c r="A5942" s="38">
        <f>IF(CriteriTecnici!$A5722="","","    "&amp;CHAR(123)&amp;CHAR(34)&amp;"bidderId"&amp;CHAR(34)&amp;": "&amp;CHAR(34)&amp;SUBSTITUTE(CriteriTecnici!$A5722,CHAR(34),"'")&amp;CHAR(34)&amp;", "&amp;CHAR(34)&amp;"lotId"&amp;CHAR(34)&amp;": "&amp;CHAR(34)&amp;SUBSTITUTE(CriteriTecnici!$C5722,CHAR(34),"'")&amp;CHAR(34)&amp;", "&amp;CHAR(34)&amp;"criterionId"&amp;CHAR(34)&amp;": "&amp;CHAR(34)&amp;SUBSTITUTE(CriteriTecnici!$D5722,CHAR(34),"'")&amp;CHAR(34)&amp;", "&amp;CHAR(34)&amp;"kind"&amp;CHAR(34)&amp;": "&amp;CHAR(34)&amp;SUBSTITUTE(CriteriTecnici!$F5722,CHAR(34),"'")&amp;CHAR(34)&amp;", "&amp;CHAR(34)&amp;"value"&amp;CHAR(34)&amp;": "&amp;SUBSTITUTE(TRIM(ROUND(IFERROR(CriteriTecnici!$N5722*1,IFERROR(NUMBERVALUE(CriteriTecnici!$N5722,".",","),IFERROR(NUMBERVALUE(CriteriTecnici!$N5722,",","."),0))),4)&amp;""),",",".")&amp;", "&amp;CHAR(34)&amp;"numerator"&amp;CHAR(34)&amp;": "&amp;SUBSTITUTE(TRIM(ROUND(IFERROR(CriteriTecnici!$K5722*1,IFERROR(NUMBERVALUE(CriteriTecnici!$K5722,".",","),IFERROR(NUMBERVALUE(CriteriTecnici!$K5722,",","."),0))),4)&amp;""),",",".")&amp;", "&amp;CHAR(34)&amp;"denominator"&amp;CHAR(34)&amp;": "&amp;SUBSTITUTE(TRIM(ROUND(IFERROR(CriteriTecnici!$L5722*1,IFERROR(NUMBERVALUE(CriteriTecnici!$L5722,".",","),IFERROR(NUMBERVALUE(CriteriTecnici!$L5722,",","."),0))),4)&amp;""),",",".")&amp;", "&amp;CHAR(34)&amp;"flag"&amp;CHAR(34)&amp;": "&amp;SUBSTITUTE(TRIM(ROUND(IFERROR(CriteriTecnici!$M5722*1,IFERROR(NUMBERVALUE(CriteriTecnici!$M5722,".",","),IFERROR(NUMBERVALUE(CriteriTecnici!$M5722,",","."),0))),4)&amp;""),",",".")&amp;", "&amp;CHAR(34)&amp;"rawScore"&amp;CHAR(34)&amp;": "&amp;SUBSTITUTE(TRIM(ROUND(IFERROR(CriteriTecnici!$O5722*1,IFERROR(NUMBERVALUE(CriteriTecnici!$O5722,".",","),IFERROR(NUMBERVALUE(CriteriTecnici!$O5722,",","."),0))),4)&amp;""),",",".")&amp;CHAR(125)&amp;IF(TRUE,",",""))</f>
        <v/>
      </c>
    </row>
    <row r="5943">
      <c r="A5943" s="38">
        <f>IF(CriteriTecnici!$A5723="","","    "&amp;CHAR(123)&amp;CHAR(34)&amp;"bidderId"&amp;CHAR(34)&amp;": "&amp;CHAR(34)&amp;SUBSTITUTE(CriteriTecnici!$A5723,CHAR(34),"'")&amp;CHAR(34)&amp;", "&amp;CHAR(34)&amp;"lotId"&amp;CHAR(34)&amp;": "&amp;CHAR(34)&amp;SUBSTITUTE(CriteriTecnici!$C5723,CHAR(34),"'")&amp;CHAR(34)&amp;", "&amp;CHAR(34)&amp;"criterionId"&amp;CHAR(34)&amp;": "&amp;CHAR(34)&amp;SUBSTITUTE(CriteriTecnici!$D5723,CHAR(34),"'")&amp;CHAR(34)&amp;", "&amp;CHAR(34)&amp;"kind"&amp;CHAR(34)&amp;": "&amp;CHAR(34)&amp;SUBSTITUTE(CriteriTecnici!$F5723,CHAR(34),"'")&amp;CHAR(34)&amp;", "&amp;CHAR(34)&amp;"value"&amp;CHAR(34)&amp;": "&amp;SUBSTITUTE(TRIM(ROUND(IFERROR(CriteriTecnici!$N5723*1,IFERROR(NUMBERVALUE(CriteriTecnici!$N5723,".",","),IFERROR(NUMBERVALUE(CriteriTecnici!$N5723,",","."),0))),4)&amp;""),",",".")&amp;", "&amp;CHAR(34)&amp;"numerator"&amp;CHAR(34)&amp;": "&amp;SUBSTITUTE(TRIM(ROUND(IFERROR(CriteriTecnici!$K5723*1,IFERROR(NUMBERVALUE(CriteriTecnici!$K5723,".",","),IFERROR(NUMBERVALUE(CriteriTecnici!$K5723,",","."),0))),4)&amp;""),",",".")&amp;", "&amp;CHAR(34)&amp;"denominator"&amp;CHAR(34)&amp;": "&amp;SUBSTITUTE(TRIM(ROUND(IFERROR(CriteriTecnici!$L5723*1,IFERROR(NUMBERVALUE(CriteriTecnici!$L5723,".",","),IFERROR(NUMBERVALUE(CriteriTecnici!$L5723,",","."),0))),4)&amp;""),",",".")&amp;", "&amp;CHAR(34)&amp;"flag"&amp;CHAR(34)&amp;": "&amp;SUBSTITUTE(TRIM(ROUND(IFERROR(CriteriTecnici!$M5723*1,IFERROR(NUMBERVALUE(CriteriTecnici!$M5723,".",","),IFERROR(NUMBERVALUE(CriteriTecnici!$M5723,",","."),0))),4)&amp;""),",",".")&amp;", "&amp;CHAR(34)&amp;"rawScore"&amp;CHAR(34)&amp;": "&amp;SUBSTITUTE(TRIM(ROUND(IFERROR(CriteriTecnici!$O5723*1,IFERROR(NUMBERVALUE(CriteriTecnici!$O5723,".",","),IFERROR(NUMBERVALUE(CriteriTecnici!$O5723,",","."),0))),4)&amp;""),",",".")&amp;CHAR(125)&amp;IF(TRUE,",",""))</f>
        <v/>
      </c>
    </row>
    <row r="5944">
      <c r="A5944" s="38">
        <f>IF(CriteriTecnici!$A5724="","","    "&amp;CHAR(123)&amp;CHAR(34)&amp;"bidderId"&amp;CHAR(34)&amp;": "&amp;CHAR(34)&amp;SUBSTITUTE(CriteriTecnici!$A5724,CHAR(34),"'")&amp;CHAR(34)&amp;", "&amp;CHAR(34)&amp;"lotId"&amp;CHAR(34)&amp;": "&amp;CHAR(34)&amp;SUBSTITUTE(CriteriTecnici!$C5724,CHAR(34),"'")&amp;CHAR(34)&amp;", "&amp;CHAR(34)&amp;"criterionId"&amp;CHAR(34)&amp;": "&amp;CHAR(34)&amp;SUBSTITUTE(CriteriTecnici!$D5724,CHAR(34),"'")&amp;CHAR(34)&amp;", "&amp;CHAR(34)&amp;"kind"&amp;CHAR(34)&amp;": "&amp;CHAR(34)&amp;SUBSTITUTE(CriteriTecnici!$F5724,CHAR(34),"'")&amp;CHAR(34)&amp;", "&amp;CHAR(34)&amp;"value"&amp;CHAR(34)&amp;": "&amp;SUBSTITUTE(TRIM(ROUND(IFERROR(CriteriTecnici!$N5724*1,IFERROR(NUMBERVALUE(CriteriTecnici!$N5724,".",","),IFERROR(NUMBERVALUE(CriteriTecnici!$N5724,",","."),0))),4)&amp;""),",",".")&amp;", "&amp;CHAR(34)&amp;"numerator"&amp;CHAR(34)&amp;": "&amp;SUBSTITUTE(TRIM(ROUND(IFERROR(CriteriTecnici!$K5724*1,IFERROR(NUMBERVALUE(CriteriTecnici!$K5724,".",","),IFERROR(NUMBERVALUE(CriteriTecnici!$K5724,",","."),0))),4)&amp;""),",",".")&amp;", "&amp;CHAR(34)&amp;"denominator"&amp;CHAR(34)&amp;": "&amp;SUBSTITUTE(TRIM(ROUND(IFERROR(CriteriTecnici!$L5724*1,IFERROR(NUMBERVALUE(CriteriTecnici!$L5724,".",","),IFERROR(NUMBERVALUE(CriteriTecnici!$L5724,",","."),0))),4)&amp;""),",",".")&amp;", "&amp;CHAR(34)&amp;"flag"&amp;CHAR(34)&amp;": "&amp;SUBSTITUTE(TRIM(ROUND(IFERROR(CriteriTecnici!$M5724*1,IFERROR(NUMBERVALUE(CriteriTecnici!$M5724,".",","),IFERROR(NUMBERVALUE(CriteriTecnici!$M5724,",","."),0))),4)&amp;""),",",".")&amp;", "&amp;CHAR(34)&amp;"rawScore"&amp;CHAR(34)&amp;": "&amp;SUBSTITUTE(TRIM(ROUND(IFERROR(CriteriTecnici!$O5724*1,IFERROR(NUMBERVALUE(CriteriTecnici!$O5724,".",","),IFERROR(NUMBERVALUE(CriteriTecnici!$O5724,",","."),0))),4)&amp;""),",",".")&amp;CHAR(125)&amp;IF(TRUE,",",""))</f>
        <v/>
      </c>
    </row>
    <row r="5945">
      <c r="A5945" s="38">
        <f>IF(CriteriTecnici!$A5725="","","    "&amp;CHAR(123)&amp;CHAR(34)&amp;"bidderId"&amp;CHAR(34)&amp;": "&amp;CHAR(34)&amp;SUBSTITUTE(CriteriTecnici!$A5725,CHAR(34),"'")&amp;CHAR(34)&amp;", "&amp;CHAR(34)&amp;"lotId"&amp;CHAR(34)&amp;": "&amp;CHAR(34)&amp;SUBSTITUTE(CriteriTecnici!$C5725,CHAR(34),"'")&amp;CHAR(34)&amp;", "&amp;CHAR(34)&amp;"criterionId"&amp;CHAR(34)&amp;": "&amp;CHAR(34)&amp;SUBSTITUTE(CriteriTecnici!$D5725,CHAR(34),"'")&amp;CHAR(34)&amp;", "&amp;CHAR(34)&amp;"kind"&amp;CHAR(34)&amp;": "&amp;CHAR(34)&amp;SUBSTITUTE(CriteriTecnici!$F5725,CHAR(34),"'")&amp;CHAR(34)&amp;", "&amp;CHAR(34)&amp;"value"&amp;CHAR(34)&amp;": "&amp;SUBSTITUTE(TRIM(ROUND(IFERROR(CriteriTecnici!$N5725*1,IFERROR(NUMBERVALUE(CriteriTecnici!$N5725,".",","),IFERROR(NUMBERVALUE(CriteriTecnici!$N5725,",","."),0))),4)&amp;""),",",".")&amp;", "&amp;CHAR(34)&amp;"numerator"&amp;CHAR(34)&amp;": "&amp;SUBSTITUTE(TRIM(ROUND(IFERROR(CriteriTecnici!$K5725*1,IFERROR(NUMBERVALUE(CriteriTecnici!$K5725,".",","),IFERROR(NUMBERVALUE(CriteriTecnici!$K5725,",","."),0))),4)&amp;""),",",".")&amp;", "&amp;CHAR(34)&amp;"denominator"&amp;CHAR(34)&amp;": "&amp;SUBSTITUTE(TRIM(ROUND(IFERROR(CriteriTecnici!$L5725*1,IFERROR(NUMBERVALUE(CriteriTecnici!$L5725,".",","),IFERROR(NUMBERVALUE(CriteriTecnici!$L5725,",","."),0))),4)&amp;""),",",".")&amp;", "&amp;CHAR(34)&amp;"flag"&amp;CHAR(34)&amp;": "&amp;SUBSTITUTE(TRIM(ROUND(IFERROR(CriteriTecnici!$M5725*1,IFERROR(NUMBERVALUE(CriteriTecnici!$M5725,".",","),IFERROR(NUMBERVALUE(CriteriTecnici!$M5725,",","."),0))),4)&amp;""),",",".")&amp;", "&amp;CHAR(34)&amp;"rawScore"&amp;CHAR(34)&amp;": "&amp;SUBSTITUTE(TRIM(ROUND(IFERROR(CriteriTecnici!$O5725*1,IFERROR(NUMBERVALUE(CriteriTecnici!$O5725,".",","),IFERROR(NUMBERVALUE(CriteriTecnici!$O5725,",","."),0))),4)&amp;""),",",".")&amp;CHAR(125)&amp;IF(TRUE,",",""))</f>
        <v/>
      </c>
    </row>
    <row r="5946">
      <c r="A5946" s="38">
        <f>IF(CriteriTecnici!$A5726="","","    "&amp;CHAR(123)&amp;CHAR(34)&amp;"bidderId"&amp;CHAR(34)&amp;": "&amp;CHAR(34)&amp;SUBSTITUTE(CriteriTecnici!$A5726,CHAR(34),"'")&amp;CHAR(34)&amp;", "&amp;CHAR(34)&amp;"lotId"&amp;CHAR(34)&amp;": "&amp;CHAR(34)&amp;SUBSTITUTE(CriteriTecnici!$C5726,CHAR(34),"'")&amp;CHAR(34)&amp;", "&amp;CHAR(34)&amp;"criterionId"&amp;CHAR(34)&amp;": "&amp;CHAR(34)&amp;SUBSTITUTE(CriteriTecnici!$D5726,CHAR(34),"'")&amp;CHAR(34)&amp;", "&amp;CHAR(34)&amp;"kind"&amp;CHAR(34)&amp;": "&amp;CHAR(34)&amp;SUBSTITUTE(CriteriTecnici!$F5726,CHAR(34),"'")&amp;CHAR(34)&amp;", "&amp;CHAR(34)&amp;"value"&amp;CHAR(34)&amp;": "&amp;SUBSTITUTE(TRIM(ROUND(IFERROR(CriteriTecnici!$N5726*1,IFERROR(NUMBERVALUE(CriteriTecnici!$N5726,".",","),IFERROR(NUMBERVALUE(CriteriTecnici!$N5726,",","."),0))),4)&amp;""),",",".")&amp;", "&amp;CHAR(34)&amp;"numerator"&amp;CHAR(34)&amp;": "&amp;SUBSTITUTE(TRIM(ROUND(IFERROR(CriteriTecnici!$K5726*1,IFERROR(NUMBERVALUE(CriteriTecnici!$K5726,".",","),IFERROR(NUMBERVALUE(CriteriTecnici!$K5726,",","."),0))),4)&amp;""),",",".")&amp;", "&amp;CHAR(34)&amp;"denominator"&amp;CHAR(34)&amp;": "&amp;SUBSTITUTE(TRIM(ROUND(IFERROR(CriteriTecnici!$L5726*1,IFERROR(NUMBERVALUE(CriteriTecnici!$L5726,".",","),IFERROR(NUMBERVALUE(CriteriTecnici!$L5726,",","."),0))),4)&amp;""),",",".")&amp;", "&amp;CHAR(34)&amp;"flag"&amp;CHAR(34)&amp;": "&amp;SUBSTITUTE(TRIM(ROUND(IFERROR(CriteriTecnici!$M5726*1,IFERROR(NUMBERVALUE(CriteriTecnici!$M5726,".",","),IFERROR(NUMBERVALUE(CriteriTecnici!$M5726,",","."),0))),4)&amp;""),",",".")&amp;", "&amp;CHAR(34)&amp;"rawScore"&amp;CHAR(34)&amp;": "&amp;SUBSTITUTE(TRIM(ROUND(IFERROR(CriteriTecnici!$O5726*1,IFERROR(NUMBERVALUE(CriteriTecnici!$O5726,".",","),IFERROR(NUMBERVALUE(CriteriTecnici!$O5726,",","."),0))),4)&amp;""),",",".")&amp;CHAR(125)&amp;IF(TRUE,",",""))</f>
        <v/>
      </c>
    </row>
    <row r="5947">
      <c r="A5947" s="38">
        <f>IF(CriteriTecnici!$A5727="","","    "&amp;CHAR(123)&amp;CHAR(34)&amp;"bidderId"&amp;CHAR(34)&amp;": "&amp;CHAR(34)&amp;SUBSTITUTE(CriteriTecnici!$A5727,CHAR(34),"'")&amp;CHAR(34)&amp;", "&amp;CHAR(34)&amp;"lotId"&amp;CHAR(34)&amp;": "&amp;CHAR(34)&amp;SUBSTITUTE(CriteriTecnici!$C5727,CHAR(34),"'")&amp;CHAR(34)&amp;", "&amp;CHAR(34)&amp;"criterionId"&amp;CHAR(34)&amp;": "&amp;CHAR(34)&amp;SUBSTITUTE(CriteriTecnici!$D5727,CHAR(34),"'")&amp;CHAR(34)&amp;", "&amp;CHAR(34)&amp;"kind"&amp;CHAR(34)&amp;": "&amp;CHAR(34)&amp;SUBSTITUTE(CriteriTecnici!$F5727,CHAR(34),"'")&amp;CHAR(34)&amp;", "&amp;CHAR(34)&amp;"value"&amp;CHAR(34)&amp;": "&amp;SUBSTITUTE(TRIM(ROUND(IFERROR(CriteriTecnici!$N5727*1,IFERROR(NUMBERVALUE(CriteriTecnici!$N5727,".",","),IFERROR(NUMBERVALUE(CriteriTecnici!$N5727,",","."),0))),4)&amp;""),",",".")&amp;", "&amp;CHAR(34)&amp;"numerator"&amp;CHAR(34)&amp;": "&amp;SUBSTITUTE(TRIM(ROUND(IFERROR(CriteriTecnici!$K5727*1,IFERROR(NUMBERVALUE(CriteriTecnici!$K5727,".",","),IFERROR(NUMBERVALUE(CriteriTecnici!$K5727,",","."),0))),4)&amp;""),",",".")&amp;", "&amp;CHAR(34)&amp;"denominator"&amp;CHAR(34)&amp;": "&amp;SUBSTITUTE(TRIM(ROUND(IFERROR(CriteriTecnici!$L5727*1,IFERROR(NUMBERVALUE(CriteriTecnici!$L5727,".",","),IFERROR(NUMBERVALUE(CriteriTecnici!$L5727,",","."),0))),4)&amp;""),",",".")&amp;", "&amp;CHAR(34)&amp;"flag"&amp;CHAR(34)&amp;": "&amp;SUBSTITUTE(TRIM(ROUND(IFERROR(CriteriTecnici!$M5727*1,IFERROR(NUMBERVALUE(CriteriTecnici!$M5727,".",","),IFERROR(NUMBERVALUE(CriteriTecnici!$M5727,",","."),0))),4)&amp;""),",",".")&amp;", "&amp;CHAR(34)&amp;"rawScore"&amp;CHAR(34)&amp;": "&amp;SUBSTITUTE(TRIM(ROUND(IFERROR(CriteriTecnici!$O5727*1,IFERROR(NUMBERVALUE(CriteriTecnici!$O5727,".",","),IFERROR(NUMBERVALUE(CriteriTecnici!$O5727,",","."),0))),4)&amp;""),",",".")&amp;CHAR(125)&amp;IF(TRUE,",",""))</f>
        <v/>
      </c>
    </row>
    <row r="5948">
      <c r="A5948" s="38">
        <f>IF(CriteriTecnici!$A5728="","","    "&amp;CHAR(123)&amp;CHAR(34)&amp;"bidderId"&amp;CHAR(34)&amp;": "&amp;CHAR(34)&amp;SUBSTITUTE(CriteriTecnici!$A5728,CHAR(34),"'")&amp;CHAR(34)&amp;", "&amp;CHAR(34)&amp;"lotId"&amp;CHAR(34)&amp;": "&amp;CHAR(34)&amp;SUBSTITUTE(CriteriTecnici!$C5728,CHAR(34),"'")&amp;CHAR(34)&amp;", "&amp;CHAR(34)&amp;"criterionId"&amp;CHAR(34)&amp;": "&amp;CHAR(34)&amp;SUBSTITUTE(CriteriTecnici!$D5728,CHAR(34),"'")&amp;CHAR(34)&amp;", "&amp;CHAR(34)&amp;"kind"&amp;CHAR(34)&amp;": "&amp;CHAR(34)&amp;SUBSTITUTE(CriteriTecnici!$F5728,CHAR(34),"'")&amp;CHAR(34)&amp;", "&amp;CHAR(34)&amp;"value"&amp;CHAR(34)&amp;": "&amp;SUBSTITUTE(TRIM(ROUND(IFERROR(CriteriTecnici!$N5728*1,IFERROR(NUMBERVALUE(CriteriTecnici!$N5728,".",","),IFERROR(NUMBERVALUE(CriteriTecnici!$N5728,",","."),0))),4)&amp;""),",",".")&amp;", "&amp;CHAR(34)&amp;"numerator"&amp;CHAR(34)&amp;": "&amp;SUBSTITUTE(TRIM(ROUND(IFERROR(CriteriTecnici!$K5728*1,IFERROR(NUMBERVALUE(CriteriTecnici!$K5728,".",","),IFERROR(NUMBERVALUE(CriteriTecnici!$K5728,",","."),0))),4)&amp;""),",",".")&amp;", "&amp;CHAR(34)&amp;"denominator"&amp;CHAR(34)&amp;": "&amp;SUBSTITUTE(TRIM(ROUND(IFERROR(CriteriTecnici!$L5728*1,IFERROR(NUMBERVALUE(CriteriTecnici!$L5728,".",","),IFERROR(NUMBERVALUE(CriteriTecnici!$L5728,",","."),0))),4)&amp;""),",",".")&amp;", "&amp;CHAR(34)&amp;"flag"&amp;CHAR(34)&amp;": "&amp;SUBSTITUTE(TRIM(ROUND(IFERROR(CriteriTecnici!$M5728*1,IFERROR(NUMBERVALUE(CriteriTecnici!$M5728,".",","),IFERROR(NUMBERVALUE(CriteriTecnici!$M5728,",","."),0))),4)&amp;""),",",".")&amp;", "&amp;CHAR(34)&amp;"rawScore"&amp;CHAR(34)&amp;": "&amp;SUBSTITUTE(TRIM(ROUND(IFERROR(CriteriTecnici!$O5728*1,IFERROR(NUMBERVALUE(CriteriTecnici!$O5728,".",","),IFERROR(NUMBERVALUE(CriteriTecnici!$O5728,",","."),0))),4)&amp;""),",",".")&amp;CHAR(125)&amp;IF(TRUE,",",""))</f>
        <v/>
      </c>
    </row>
    <row r="5949">
      <c r="A5949" s="38">
        <f>IF(CriteriTecnici!$A5729="","","    "&amp;CHAR(123)&amp;CHAR(34)&amp;"bidderId"&amp;CHAR(34)&amp;": "&amp;CHAR(34)&amp;SUBSTITUTE(CriteriTecnici!$A5729,CHAR(34),"'")&amp;CHAR(34)&amp;", "&amp;CHAR(34)&amp;"lotId"&amp;CHAR(34)&amp;": "&amp;CHAR(34)&amp;SUBSTITUTE(CriteriTecnici!$C5729,CHAR(34),"'")&amp;CHAR(34)&amp;", "&amp;CHAR(34)&amp;"criterionId"&amp;CHAR(34)&amp;": "&amp;CHAR(34)&amp;SUBSTITUTE(CriteriTecnici!$D5729,CHAR(34),"'")&amp;CHAR(34)&amp;", "&amp;CHAR(34)&amp;"kind"&amp;CHAR(34)&amp;": "&amp;CHAR(34)&amp;SUBSTITUTE(CriteriTecnici!$F5729,CHAR(34),"'")&amp;CHAR(34)&amp;", "&amp;CHAR(34)&amp;"value"&amp;CHAR(34)&amp;": "&amp;SUBSTITUTE(TRIM(ROUND(IFERROR(CriteriTecnici!$N5729*1,IFERROR(NUMBERVALUE(CriteriTecnici!$N5729,".",","),IFERROR(NUMBERVALUE(CriteriTecnici!$N5729,",","."),0))),4)&amp;""),",",".")&amp;", "&amp;CHAR(34)&amp;"numerator"&amp;CHAR(34)&amp;": "&amp;SUBSTITUTE(TRIM(ROUND(IFERROR(CriteriTecnici!$K5729*1,IFERROR(NUMBERVALUE(CriteriTecnici!$K5729,".",","),IFERROR(NUMBERVALUE(CriteriTecnici!$K5729,",","."),0))),4)&amp;""),",",".")&amp;", "&amp;CHAR(34)&amp;"denominator"&amp;CHAR(34)&amp;": "&amp;SUBSTITUTE(TRIM(ROUND(IFERROR(CriteriTecnici!$L5729*1,IFERROR(NUMBERVALUE(CriteriTecnici!$L5729,".",","),IFERROR(NUMBERVALUE(CriteriTecnici!$L5729,",","."),0))),4)&amp;""),",",".")&amp;", "&amp;CHAR(34)&amp;"flag"&amp;CHAR(34)&amp;": "&amp;SUBSTITUTE(TRIM(ROUND(IFERROR(CriteriTecnici!$M5729*1,IFERROR(NUMBERVALUE(CriteriTecnici!$M5729,".",","),IFERROR(NUMBERVALUE(CriteriTecnici!$M5729,",","."),0))),4)&amp;""),",",".")&amp;", "&amp;CHAR(34)&amp;"rawScore"&amp;CHAR(34)&amp;": "&amp;SUBSTITUTE(TRIM(ROUND(IFERROR(CriteriTecnici!$O5729*1,IFERROR(NUMBERVALUE(CriteriTecnici!$O5729,".",","),IFERROR(NUMBERVALUE(CriteriTecnici!$O5729,",","."),0))),4)&amp;""),",",".")&amp;CHAR(125)&amp;IF(TRUE,",",""))</f>
        <v/>
      </c>
    </row>
    <row r="5950">
      <c r="A5950" s="38">
        <f>IF(CriteriTecnici!$A5730="","","    "&amp;CHAR(123)&amp;CHAR(34)&amp;"bidderId"&amp;CHAR(34)&amp;": "&amp;CHAR(34)&amp;SUBSTITUTE(CriteriTecnici!$A5730,CHAR(34),"'")&amp;CHAR(34)&amp;", "&amp;CHAR(34)&amp;"lotId"&amp;CHAR(34)&amp;": "&amp;CHAR(34)&amp;SUBSTITUTE(CriteriTecnici!$C5730,CHAR(34),"'")&amp;CHAR(34)&amp;", "&amp;CHAR(34)&amp;"criterionId"&amp;CHAR(34)&amp;": "&amp;CHAR(34)&amp;SUBSTITUTE(CriteriTecnici!$D5730,CHAR(34),"'")&amp;CHAR(34)&amp;", "&amp;CHAR(34)&amp;"kind"&amp;CHAR(34)&amp;": "&amp;CHAR(34)&amp;SUBSTITUTE(CriteriTecnici!$F5730,CHAR(34),"'")&amp;CHAR(34)&amp;", "&amp;CHAR(34)&amp;"value"&amp;CHAR(34)&amp;": "&amp;SUBSTITUTE(TRIM(ROUND(IFERROR(CriteriTecnici!$N5730*1,IFERROR(NUMBERVALUE(CriteriTecnici!$N5730,".",","),IFERROR(NUMBERVALUE(CriteriTecnici!$N5730,",","."),0))),4)&amp;""),",",".")&amp;", "&amp;CHAR(34)&amp;"numerator"&amp;CHAR(34)&amp;": "&amp;SUBSTITUTE(TRIM(ROUND(IFERROR(CriteriTecnici!$K5730*1,IFERROR(NUMBERVALUE(CriteriTecnici!$K5730,".",","),IFERROR(NUMBERVALUE(CriteriTecnici!$K5730,",","."),0))),4)&amp;""),",",".")&amp;", "&amp;CHAR(34)&amp;"denominator"&amp;CHAR(34)&amp;": "&amp;SUBSTITUTE(TRIM(ROUND(IFERROR(CriteriTecnici!$L5730*1,IFERROR(NUMBERVALUE(CriteriTecnici!$L5730,".",","),IFERROR(NUMBERVALUE(CriteriTecnici!$L5730,",","."),0))),4)&amp;""),",",".")&amp;", "&amp;CHAR(34)&amp;"flag"&amp;CHAR(34)&amp;": "&amp;SUBSTITUTE(TRIM(ROUND(IFERROR(CriteriTecnici!$M5730*1,IFERROR(NUMBERVALUE(CriteriTecnici!$M5730,".",","),IFERROR(NUMBERVALUE(CriteriTecnici!$M5730,",","."),0))),4)&amp;""),",",".")&amp;", "&amp;CHAR(34)&amp;"rawScore"&amp;CHAR(34)&amp;": "&amp;SUBSTITUTE(TRIM(ROUND(IFERROR(CriteriTecnici!$O5730*1,IFERROR(NUMBERVALUE(CriteriTecnici!$O5730,".",","),IFERROR(NUMBERVALUE(CriteriTecnici!$O5730,",","."),0))),4)&amp;""),",",".")&amp;CHAR(125)&amp;IF(TRUE,",",""))</f>
        <v/>
      </c>
    </row>
    <row r="5951">
      <c r="A5951" s="38">
        <f>IF(CriteriTecnici!$A5731="","","    "&amp;CHAR(123)&amp;CHAR(34)&amp;"bidderId"&amp;CHAR(34)&amp;": "&amp;CHAR(34)&amp;SUBSTITUTE(CriteriTecnici!$A5731,CHAR(34),"'")&amp;CHAR(34)&amp;", "&amp;CHAR(34)&amp;"lotId"&amp;CHAR(34)&amp;": "&amp;CHAR(34)&amp;SUBSTITUTE(CriteriTecnici!$C5731,CHAR(34),"'")&amp;CHAR(34)&amp;", "&amp;CHAR(34)&amp;"criterionId"&amp;CHAR(34)&amp;": "&amp;CHAR(34)&amp;SUBSTITUTE(CriteriTecnici!$D5731,CHAR(34),"'")&amp;CHAR(34)&amp;", "&amp;CHAR(34)&amp;"kind"&amp;CHAR(34)&amp;": "&amp;CHAR(34)&amp;SUBSTITUTE(CriteriTecnici!$F5731,CHAR(34),"'")&amp;CHAR(34)&amp;", "&amp;CHAR(34)&amp;"value"&amp;CHAR(34)&amp;": "&amp;SUBSTITUTE(TRIM(ROUND(IFERROR(CriteriTecnici!$N5731*1,IFERROR(NUMBERVALUE(CriteriTecnici!$N5731,".",","),IFERROR(NUMBERVALUE(CriteriTecnici!$N5731,",","."),0))),4)&amp;""),",",".")&amp;", "&amp;CHAR(34)&amp;"numerator"&amp;CHAR(34)&amp;": "&amp;SUBSTITUTE(TRIM(ROUND(IFERROR(CriteriTecnici!$K5731*1,IFERROR(NUMBERVALUE(CriteriTecnici!$K5731,".",","),IFERROR(NUMBERVALUE(CriteriTecnici!$K5731,",","."),0))),4)&amp;""),",",".")&amp;", "&amp;CHAR(34)&amp;"denominator"&amp;CHAR(34)&amp;": "&amp;SUBSTITUTE(TRIM(ROUND(IFERROR(CriteriTecnici!$L5731*1,IFERROR(NUMBERVALUE(CriteriTecnici!$L5731,".",","),IFERROR(NUMBERVALUE(CriteriTecnici!$L5731,",","."),0))),4)&amp;""),",",".")&amp;", "&amp;CHAR(34)&amp;"flag"&amp;CHAR(34)&amp;": "&amp;SUBSTITUTE(TRIM(ROUND(IFERROR(CriteriTecnici!$M5731*1,IFERROR(NUMBERVALUE(CriteriTecnici!$M5731,".",","),IFERROR(NUMBERVALUE(CriteriTecnici!$M5731,",","."),0))),4)&amp;""),",",".")&amp;", "&amp;CHAR(34)&amp;"rawScore"&amp;CHAR(34)&amp;": "&amp;SUBSTITUTE(TRIM(ROUND(IFERROR(CriteriTecnici!$O5731*1,IFERROR(NUMBERVALUE(CriteriTecnici!$O5731,".",","),IFERROR(NUMBERVALUE(CriteriTecnici!$O5731,",","."),0))),4)&amp;""),",",".")&amp;CHAR(125)&amp;IF(TRUE,",",""))</f>
        <v/>
      </c>
    </row>
    <row r="5952">
      <c r="A5952" s="38">
        <f>IF(CriteriTecnici!$A5732="","","    "&amp;CHAR(123)&amp;CHAR(34)&amp;"bidderId"&amp;CHAR(34)&amp;": "&amp;CHAR(34)&amp;SUBSTITUTE(CriteriTecnici!$A5732,CHAR(34),"'")&amp;CHAR(34)&amp;", "&amp;CHAR(34)&amp;"lotId"&amp;CHAR(34)&amp;": "&amp;CHAR(34)&amp;SUBSTITUTE(CriteriTecnici!$C5732,CHAR(34),"'")&amp;CHAR(34)&amp;", "&amp;CHAR(34)&amp;"criterionId"&amp;CHAR(34)&amp;": "&amp;CHAR(34)&amp;SUBSTITUTE(CriteriTecnici!$D5732,CHAR(34),"'")&amp;CHAR(34)&amp;", "&amp;CHAR(34)&amp;"kind"&amp;CHAR(34)&amp;": "&amp;CHAR(34)&amp;SUBSTITUTE(CriteriTecnici!$F5732,CHAR(34),"'")&amp;CHAR(34)&amp;", "&amp;CHAR(34)&amp;"value"&amp;CHAR(34)&amp;": "&amp;SUBSTITUTE(TRIM(ROUND(IFERROR(CriteriTecnici!$N5732*1,IFERROR(NUMBERVALUE(CriteriTecnici!$N5732,".",","),IFERROR(NUMBERVALUE(CriteriTecnici!$N5732,",","."),0))),4)&amp;""),",",".")&amp;", "&amp;CHAR(34)&amp;"numerator"&amp;CHAR(34)&amp;": "&amp;SUBSTITUTE(TRIM(ROUND(IFERROR(CriteriTecnici!$K5732*1,IFERROR(NUMBERVALUE(CriteriTecnici!$K5732,".",","),IFERROR(NUMBERVALUE(CriteriTecnici!$K5732,",","."),0))),4)&amp;""),",",".")&amp;", "&amp;CHAR(34)&amp;"denominator"&amp;CHAR(34)&amp;": "&amp;SUBSTITUTE(TRIM(ROUND(IFERROR(CriteriTecnici!$L5732*1,IFERROR(NUMBERVALUE(CriteriTecnici!$L5732,".",","),IFERROR(NUMBERVALUE(CriteriTecnici!$L5732,",","."),0))),4)&amp;""),",",".")&amp;", "&amp;CHAR(34)&amp;"flag"&amp;CHAR(34)&amp;": "&amp;SUBSTITUTE(TRIM(ROUND(IFERROR(CriteriTecnici!$M5732*1,IFERROR(NUMBERVALUE(CriteriTecnici!$M5732,".",","),IFERROR(NUMBERVALUE(CriteriTecnici!$M5732,",","."),0))),4)&amp;""),",",".")&amp;", "&amp;CHAR(34)&amp;"rawScore"&amp;CHAR(34)&amp;": "&amp;SUBSTITUTE(TRIM(ROUND(IFERROR(CriteriTecnici!$O5732*1,IFERROR(NUMBERVALUE(CriteriTecnici!$O5732,".",","),IFERROR(NUMBERVALUE(CriteriTecnici!$O5732,",","."),0))),4)&amp;""),",",".")&amp;CHAR(125)&amp;IF(TRUE,",",""))</f>
        <v/>
      </c>
    </row>
    <row r="5953">
      <c r="A5953" s="38">
        <f>IF(CriteriTecnici!$A5733="","","    "&amp;CHAR(123)&amp;CHAR(34)&amp;"bidderId"&amp;CHAR(34)&amp;": "&amp;CHAR(34)&amp;SUBSTITUTE(CriteriTecnici!$A5733,CHAR(34),"'")&amp;CHAR(34)&amp;", "&amp;CHAR(34)&amp;"lotId"&amp;CHAR(34)&amp;": "&amp;CHAR(34)&amp;SUBSTITUTE(CriteriTecnici!$C5733,CHAR(34),"'")&amp;CHAR(34)&amp;", "&amp;CHAR(34)&amp;"criterionId"&amp;CHAR(34)&amp;": "&amp;CHAR(34)&amp;SUBSTITUTE(CriteriTecnici!$D5733,CHAR(34),"'")&amp;CHAR(34)&amp;", "&amp;CHAR(34)&amp;"kind"&amp;CHAR(34)&amp;": "&amp;CHAR(34)&amp;SUBSTITUTE(CriteriTecnici!$F5733,CHAR(34),"'")&amp;CHAR(34)&amp;", "&amp;CHAR(34)&amp;"value"&amp;CHAR(34)&amp;": "&amp;SUBSTITUTE(TRIM(ROUND(IFERROR(CriteriTecnici!$N5733*1,IFERROR(NUMBERVALUE(CriteriTecnici!$N5733,".",","),IFERROR(NUMBERVALUE(CriteriTecnici!$N5733,",","."),0))),4)&amp;""),",",".")&amp;", "&amp;CHAR(34)&amp;"numerator"&amp;CHAR(34)&amp;": "&amp;SUBSTITUTE(TRIM(ROUND(IFERROR(CriteriTecnici!$K5733*1,IFERROR(NUMBERVALUE(CriteriTecnici!$K5733,".",","),IFERROR(NUMBERVALUE(CriteriTecnici!$K5733,",","."),0))),4)&amp;""),",",".")&amp;", "&amp;CHAR(34)&amp;"denominator"&amp;CHAR(34)&amp;": "&amp;SUBSTITUTE(TRIM(ROUND(IFERROR(CriteriTecnici!$L5733*1,IFERROR(NUMBERVALUE(CriteriTecnici!$L5733,".",","),IFERROR(NUMBERVALUE(CriteriTecnici!$L5733,",","."),0))),4)&amp;""),",",".")&amp;", "&amp;CHAR(34)&amp;"flag"&amp;CHAR(34)&amp;": "&amp;SUBSTITUTE(TRIM(ROUND(IFERROR(CriteriTecnici!$M5733*1,IFERROR(NUMBERVALUE(CriteriTecnici!$M5733,".",","),IFERROR(NUMBERVALUE(CriteriTecnici!$M5733,",","."),0))),4)&amp;""),",",".")&amp;", "&amp;CHAR(34)&amp;"rawScore"&amp;CHAR(34)&amp;": "&amp;SUBSTITUTE(TRIM(ROUND(IFERROR(CriteriTecnici!$O5733*1,IFERROR(NUMBERVALUE(CriteriTecnici!$O5733,".",","),IFERROR(NUMBERVALUE(CriteriTecnici!$O5733,",","."),0))),4)&amp;""),",",".")&amp;CHAR(125)&amp;IF(TRUE,",",""))</f>
        <v/>
      </c>
    </row>
    <row r="5954">
      <c r="A5954" s="38">
        <f>IF(CriteriTecnici!$A5734="","","    "&amp;CHAR(123)&amp;CHAR(34)&amp;"bidderId"&amp;CHAR(34)&amp;": "&amp;CHAR(34)&amp;SUBSTITUTE(CriteriTecnici!$A5734,CHAR(34),"'")&amp;CHAR(34)&amp;", "&amp;CHAR(34)&amp;"lotId"&amp;CHAR(34)&amp;": "&amp;CHAR(34)&amp;SUBSTITUTE(CriteriTecnici!$C5734,CHAR(34),"'")&amp;CHAR(34)&amp;", "&amp;CHAR(34)&amp;"criterionId"&amp;CHAR(34)&amp;": "&amp;CHAR(34)&amp;SUBSTITUTE(CriteriTecnici!$D5734,CHAR(34),"'")&amp;CHAR(34)&amp;", "&amp;CHAR(34)&amp;"kind"&amp;CHAR(34)&amp;": "&amp;CHAR(34)&amp;SUBSTITUTE(CriteriTecnici!$F5734,CHAR(34),"'")&amp;CHAR(34)&amp;", "&amp;CHAR(34)&amp;"value"&amp;CHAR(34)&amp;": "&amp;SUBSTITUTE(TRIM(ROUND(IFERROR(CriteriTecnici!$N5734*1,IFERROR(NUMBERVALUE(CriteriTecnici!$N5734,".",","),IFERROR(NUMBERVALUE(CriteriTecnici!$N5734,",","."),0))),4)&amp;""),",",".")&amp;", "&amp;CHAR(34)&amp;"numerator"&amp;CHAR(34)&amp;": "&amp;SUBSTITUTE(TRIM(ROUND(IFERROR(CriteriTecnici!$K5734*1,IFERROR(NUMBERVALUE(CriteriTecnici!$K5734,".",","),IFERROR(NUMBERVALUE(CriteriTecnici!$K5734,",","."),0))),4)&amp;""),",",".")&amp;", "&amp;CHAR(34)&amp;"denominator"&amp;CHAR(34)&amp;": "&amp;SUBSTITUTE(TRIM(ROUND(IFERROR(CriteriTecnici!$L5734*1,IFERROR(NUMBERVALUE(CriteriTecnici!$L5734,".",","),IFERROR(NUMBERVALUE(CriteriTecnici!$L5734,",","."),0))),4)&amp;""),",",".")&amp;", "&amp;CHAR(34)&amp;"flag"&amp;CHAR(34)&amp;": "&amp;SUBSTITUTE(TRIM(ROUND(IFERROR(CriteriTecnici!$M5734*1,IFERROR(NUMBERVALUE(CriteriTecnici!$M5734,".",","),IFERROR(NUMBERVALUE(CriteriTecnici!$M5734,",","."),0))),4)&amp;""),",",".")&amp;", "&amp;CHAR(34)&amp;"rawScore"&amp;CHAR(34)&amp;": "&amp;SUBSTITUTE(TRIM(ROUND(IFERROR(CriteriTecnici!$O5734*1,IFERROR(NUMBERVALUE(CriteriTecnici!$O5734,".",","),IFERROR(NUMBERVALUE(CriteriTecnici!$O5734,",","."),0))),4)&amp;""),",",".")&amp;CHAR(125)&amp;IF(TRUE,",",""))</f>
        <v/>
      </c>
    </row>
    <row r="5955">
      <c r="A5955" s="38">
        <f>IF(CriteriTecnici!$A5735="","","    "&amp;CHAR(123)&amp;CHAR(34)&amp;"bidderId"&amp;CHAR(34)&amp;": "&amp;CHAR(34)&amp;SUBSTITUTE(CriteriTecnici!$A5735,CHAR(34),"'")&amp;CHAR(34)&amp;", "&amp;CHAR(34)&amp;"lotId"&amp;CHAR(34)&amp;": "&amp;CHAR(34)&amp;SUBSTITUTE(CriteriTecnici!$C5735,CHAR(34),"'")&amp;CHAR(34)&amp;", "&amp;CHAR(34)&amp;"criterionId"&amp;CHAR(34)&amp;": "&amp;CHAR(34)&amp;SUBSTITUTE(CriteriTecnici!$D5735,CHAR(34),"'")&amp;CHAR(34)&amp;", "&amp;CHAR(34)&amp;"kind"&amp;CHAR(34)&amp;": "&amp;CHAR(34)&amp;SUBSTITUTE(CriteriTecnici!$F5735,CHAR(34),"'")&amp;CHAR(34)&amp;", "&amp;CHAR(34)&amp;"value"&amp;CHAR(34)&amp;": "&amp;SUBSTITUTE(TRIM(ROUND(IFERROR(CriteriTecnici!$N5735*1,IFERROR(NUMBERVALUE(CriteriTecnici!$N5735,".",","),IFERROR(NUMBERVALUE(CriteriTecnici!$N5735,",","."),0))),4)&amp;""),",",".")&amp;", "&amp;CHAR(34)&amp;"numerator"&amp;CHAR(34)&amp;": "&amp;SUBSTITUTE(TRIM(ROUND(IFERROR(CriteriTecnici!$K5735*1,IFERROR(NUMBERVALUE(CriteriTecnici!$K5735,".",","),IFERROR(NUMBERVALUE(CriteriTecnici!$K5735,",","."),0))),4)&amp;""),",",".")&amp;", "&amp;CHAR(34)&amp;"denominator"&amp;CHAR(34)&amp;": "&amp;SUBSTITUTE(TRIM(ROUND(IFERROR(CriteriTecnici!$L5735*1,IFERROR(NUMBERVALUE(CriteriTecnici!$L5735,".",","),IFERROR(NUMBERVALUE(CriteriTecnici!$L5735,",","."),0))),4)&amp;""),",",".")&amp;", "&amp;CHAR(34)&amp;"flag"&amp;CHAR(34)&amp;": "&amp;SUBSTITUTE(TRIM(ROUND(IFERROR(CriteriTecnici!$M5735*1,IFERROR(NUMBERVALUE(CriteriTecnici!$M5735,".",","),IFERROR(NUMBERVALUE(CriteriTecnici!$M5735,",","."),0))),4)&amp;""),",",".")&amp;", "&amp;CHAR(34)&amp;"rawScore"&amp;CHAR(34)&amp;": "&amp;SUBSTITUTE(TRIM(ROUND(IFERROR(CriteriTecnici!$O5735*1,IFERROR(NUMBERVALUE(CriteriTecnici!$O5735,".",","),IFERROR(NUMBERVALUE(CriteriTecnici!$O5735,",","."),0))),4)&amp;""),",",".")&amp;CHAR(125)&amp;IF(TRUE,",",""))</f>
        <v/>
      </c>
    </row>
    <row r="5956">
      <c r="A5956" s="38">
        <f>IF(CriteriTecnici!$A5736="","","    "&amp;CHAR(123)&amp;CHAR(34)&amp;"bidderId"&amp;CHAR(34)&amp;": "&amp;CHAR(34)&amp;SUBSTITUTE(CriteriTecnici!$A5736,CHAR(34),"'")&amp;CHAR(34)&amp;", "&amp;CHAR(34)&amp;"lotId"&amp;CHAR(34)&amp;": "&amp;CHAR(34)&amp;SUBSTITUTE(CriteriTecnici!$C5736,CHAR(34),"'")&amp;CHAR(34)&amp;", "&amp;CHAR(34)&amp;"criterionId"&amp;CHAR(34)&amp;": "&amp;CHAR(34)&amp;SUBSTITUTE(CriteriTecnici!$D5736,CHAR(34),"'")&amp;CHAR(34)&amp;", "&amp;CHAR(34)&amp;"kind"&amp;CHAR(34)&amp;": "&amp;CHAR(34)&amp;SUBSTITUTE(CriteriTecnici!$F5736,CHAR(34),"'")&amp;CHAR(34)&amp;", "&amp;CHAR(34)&amp;"value"&amp;CHAR(34)&amp;": "&amp;SUBSTITUTE(TRIM(ROUND(IFERROR(CriteriTecnici!$N5736*1,IFERROR(NUMBERVALUE(CriteriTecnici!$N5736,".",","),IFERROR(NUMBERVALUE(CriteriTecnici!$N5736,",","."),0))),4)&amp;""),",",".")&amp;", "&amp;CHAR(34)&amp;"numerator"&amp;CHAR(34)&amp;": "&amp;SUBSTITUTE(TRIM(ROUND(IFERROR(CriteriTecnici!$K5736*1,IFERROR(NUMBERVALUE(CriteriTecnici!$K5736,".",","),IFERROR(NUMBERVALUE(CriteriTecnici!$K5736,",","."),0))),4)&amp;""),",",".")&amp;", "&amp;CHAR(34)&amp;"denominator"&amp;CHAR(34)&amp;": "&amp;SUBSTITUTE(TRIM(ROUND(IFERROR(CriteriTecnici!$L5736*1,IFERROR(NUMBERVALUE(CriteriTecnici!$L5736,".",","),IFERROR(NUMBERVALUE(CriteriTecnici!$L5736,",","."),0))),4)&amp;""),",",".")&amp;", "&amp;CHAR(34)&amp;"flag"&amp;CHAR(34)&amp;": "&amp;SUBSTITUTE(TRIM(ROUND(IFERROR(CriteriTecnici!$M5736*1,IFERROR(NUMBERVALUE(CriteriTecnici!$M5736,".",","),IFERROR(NUMBERVALUE(CriteriTecnici!$M5736,",","."),0))),4)&amp;""),",",".")&amp;", "&amp;CHAR(34)&amp;"rawScore"&amp;CHAR(34)&amp;": "&amp;SUBSTITUTE(TRIM(ROUND(IFERROR(CriteriTecnici!$O5736*1,IFERROR(NUMBERVALUE(CriteriTecnici!$O5736,".",","),IFERROR(NUMBERVALUE(CriteriTecnici!$O5736,",","."),0))),4)&amp;""),",",".")&amp;CHAR(125)&amp;IF(TRUE,",",""))</f>
        <v/>
      </c>
    </row>
    <row r="5957">
      <c r="A5957" s="38">
        <f>IF(CriteriTecnici!$A5737="","","    "&amp;CHAR(123)&amp;CHAR(34)&amp;"bidderId"&amp;CHAR(34)&amp;": "&amp;CHAR(34)&amp;SUBSTITUTE(CriteriTecnici!$A5737,CHAR(34),"'")&amp;CHAR(34)&amp;", "&amp;CHAR(34)&amp;"lotId"&amp;CHAR(34)&amp;": "&amp;CHAR(34)&amp;SUBSTITUTE(CriteriTecnici!$C5737,CHAR(34),"'")&amp;CHAR(34)&amp;", "&amp;CHAR(34)&amp;"criterionId"&amp;CHAR(34)&amp;": "&amp;CHAR(34)&amp;SUBSTITUTE(CriteriTecnici!$D5737,CHAR(34),"'")&amp;CHAR(34)&amp;", "&amp;CHAR(34)&amp;"kind"&amp;CHAR(34)&amp;": "&amp;CHAR(34)&amp;SUBSTITUTE(CriteriTecnici!$F5737,CHAR(34),"'")&amp;CHAR(34)&amp;", "&amp;CHAR(34)&amp;"value"&amp;CHAR(34)&amp;": "&amp;SUBSTITUTE(TRIM(ROUND(IFERROR(CriteriTecnici!$N5737*1,IFERROR(NUMBERVALUE(CriteriTecnici!$N5737,".",","),IFERROR(NUMBERVALUE(CriteriTecnici!$N5737,",","."),0))),4)&amp;""),",",".")&amp;", "&amp;CHAR(34)&amp;"numerator"&amp;CHAR(34)&amp;": "&amp;SUBSTITUTE(TRIM(ROUND(IFERROR(CriteriTecnici!$K5737*1,IFERROR(NUMBERVALUE(CriteriTecnici!$K5737,".",","),IFERROR(NUMBERVALUE(CriteriTecnici!$K5737,",","."),0))),4)&amp;""),",",".")&amp;", "&amp;CHAR(34)&amp;"denominator"&amp;CHAR(34)&amp;": "&amp;SUBSTITUTE(TRIM(ROUND(IFERROR(CriteriTecnici!$L5737*1,IFERROR(NUMBERVALUE(CriteriTecnici!$L5737,".",","),IFERROR(NUMBERVALUE(CriteriTecnici!$L5737,",","."),0))),4)&amp;""),",",".")&amp;", "&amp;CHAR(34)&amp;"flag"&amp;CHAR(34)&amp;": "&amp;SUBSTITUTE(TRIM(ROUND(IFERROR(CriteriTecnici!$M5737*1,IFERROR(NUMBERVALUE(CriteriTecnici!$M5737,".",","),IFERROR(NUMBERVALUE(CriteriTecnici!$M5737,",","."),0))),4)&amp;""),",",".")&amp;", "&amp;CHAR(34)&amp;"rawScore"&amp;CHAR(34)&amp;": "&amp;SUBSTITUTE(TRIM(ROUND(IFERROR(CriteriTecnici!$O5737*1,IFERROR(NUMBERVALUE(CriteriTecnici!$O5737,".",","),IFERROR(NUMBERVALUE(CriteriTecnici!$O5737,",","."),0))),4)&amp;""),",",".")&amp;CHAR(125)&amp;IF(TRUE,",",""))</f>
        <v/>
      </c>
    </row>
    <row r="5958">
      <c r="A5958" s="38">
        <f>IF(CriteriTecnici!$A5738="","","    "&amp;CHAR(123)&amp;CHAR(34)&amp;"bidderId"&amp;CHAR(34)&amp;": "&amp;CHAR(34)&amp;SUBSTITUTE(CriteriTecnici!$A5738,CHAR(34),"'")&amp;CHAR(34)&amp;", "&amp;CHAR(34)&amp;"lotId"&amp;CHAR(34)&amp;": "&amp;CHAR(34)&amp;SUBSTITUTE(CriteriTecnici!$C5738,CHAR(34),"'")&amp;CHAR(34)&amp;", "&amp;CHAR(34)&amp;"criterionId"&amp;CHAR(34)&amp;": "&amp;CHAR(34)&amp;SUBSTITUTE(CriteriTecnici!$D5738,CHAR(34),"'")&amp;CHAR(34)&amp;", "&amp;CHAR(34)&amp;"kind"&amp;CHAR(34)&amp;": "&amp;CHAR(34)&amp;SUBSTITUTE(CriteriTecnici!$F5738,CHAR(34),"'")&amp;CHAR(34)&amp;", "&amp;CHAR(34)&amp;"value"&amp;CHAR(34)&amp;": "&amp;SUBSTITUTE(TRIM(ROUND(IFERROR(CriteriTecnici!$N5738*1,IFERROR(NUMBERVALUE(CriteriTecnici!$N5738,".",","),IFERROR(NUMBERVALUE(CriteriTecnici!$N5738,",","."),0))),4)&amp;""),",",".")&amp;", "&amp;CHAR(34)&amp;"numerator"&amp;CHAR(34)&amp;": "&amp;SUBSTITUTE(TRIM(ROUND(IFERROR(CriteriTecnici!$K5738*1,IFERROR(NUMBERVALUE(CriteriTecnici!$K5738,".",","),IFERROR(NUMBERVALUE(CriteriTecnici!$K5738,",","."),0))),4)&amp;""),",",".")&amp;", "&amp;CHAR(34)&amp;"denominator"&amp;CHAR(34)&amp;": "&amp;SUBSTITUTE(TRIM(ROUND(IFERROR(CriteriTecnici!$L5738*1,IFERROR(NUMBERVALUE(CriteriTecnici!$L5738,".",","),IFERROR(NUMBERVALUE(CriteriTecnici!$L5738,",","."),0))),4)&amp;""),",",".")&amp;", "&amp;CHAR(34)&amp;"flag"&amp;CHAR(34)&amp;": "&amp;SUBSTITUTE(TRIM(ROUND(IFERROR(CriteriTecnici!$M5738*1,IFERROR(NUMBERVALUE(CriteriTecnici!$M5738,".",","),IFERROR(NUMBERVALUE(CriteriTecnici!$M5738,",","."),0))),4)&amp;""),",",".")&amp;", "&amp;CHAR(34)&amp;"rawScore"&amp;CHAR(34)&amp;": "&amp;SUBSTITUTE(TRIM(ROUND(IFERROR(CriteriTecnici!$O5738*1,IFERROR(NUMBERVALUE(CriteriTecnici!$O5738,".",","),IFERROR(NUMBERVALUE(CriteriTecnici!$O5738,",","."),0))),4)&amp;""),",",".")&amp;CHAR(125)&amp;IF(TRUE,",",""))</f>
        <v/>
      </c>
    </row>
    <row r="5959">
      <c r="A5959" s="38">
        <f>IF(CriteriTecnici!$A5739="","","    "&amp;CHAR(123)&amp;CHAR(34)&amp;"bidderId"&amp;CHAR(34)&amp;": "&amp;CHAR(34)&amp;SUBSTITUTE(CriteriTecnici!$A5739,CHAR(34),"'")&amp;CHAR(34)&amp;", "&amp;CHAR(34)&amp;"lotId"&amp;CHAR(34)&amp;": "&amp;CHAR(34)&amp;SUBSTITUTE(CriteriTecnici!$C5739,CHAR(34),"'")&amp;CHAR(34)&amp;", "&amp;CHAR(34)&amp;"criterionId"&amp;CHAR(34)&amp;": "&amp;CHAR(34)&amp;SUBSTITUTE(CriteriTecnici!$D5739,CHAR(34),"'")&amp;CHAR(34)&amp;", "&amp;CHAR(34)&amp;"kind"&amp;CHAR(34)&amp;": "&amp;CHAR(34)&amp;SUBSTITUTE(CriteriTecnici!$F5739,CHAR(34),"'")&amp;CHAR(34)&amp;", "&amp;CHAR(34)&amp;"value"&amp;CHAR(34)&amp;": "&amp;SUBSTITUTE(TRIM(ROUND(IFERROR(CriteriTecnici!$N5739*1,IFERROR(NUMBERVALUE(CriteriTecnici!$N5739,".",","),IFERROR(NUMBERVALUE(CriteriTecnici!$N5739,",","."),0))),4)&amp;""),",",".")&amp;", "&amp;CHAR(34)&amp;"numerator"&amp;CHAR(34)&amp;": "&amp;SUBSTITUTE(TRIM(ROUND(IFERROR(CriteriTecnici!$K5739*1,IFERROR(NUMBERVALUE(CriteriTecnici!$K5739,".",","),IFERROR(NUMBERVALUE(CriteriTecnici!$K5739,",","."),0))),4)&amp;""),",",".")&amp;", "&amp;CHAR(34)&amp;"denominator"&amp;CHAR(34)&amp;": "&amp;SUBSTITUTE(TRIM(ROUND(IFERROR(CriteriTecnici!$L5739*1,IFERROR(NUMBERVALUE(CriteriTecnici!$L5739,".",","),IFERROR(NUMBERVALUE(CriteriTecnici!$L5739,",","."),0))),4)&amp;""),",",".")&amp;", "&amp;CHAR(34)&amp;"flag"&amp;CHAR(34)&amp;": "&amp;SUBSTITUTE(TRIM(ROUND(IFERROR(CriteriTecnici!$M5739*1,IFERROR(NUMBERVALUE(CriteriTecnici!$M5739,".",","),IFERROR(NUMBERVALUE(CriteriTecnici!$M5739,",","."),0))),4)&amp;""),",",".")&amp;", "&amp;CHAR(34)&amp;"rawScore"&amp;CHAR(34)&amp;": "&amp;SUBSTITUTE(TRIM(ROUND(IFERROR(CriteriTecnici!$O5739*1,IFERROR(NUMBERVALUE(CriteriTecnici!$O5739,".",","),IFERROR(NUMBERVALUE(CriteriTecnici!$O5739,",","."),0))),4)&amp;""),",",".")&amp;CHAR(125)&amp;IF(COUNTA(Offerte!$A187:$A$200)&gt;0,",",""))</f>
        <v/>
      </c>
    </row>
    <row r="5960">
      <c r="A5960" s="38">
        <f>IF(CriteriTecnici!$A5740="","","    "&amp;CHAR(123)&amp;CHAR(34)&amp;"bidderId"&amp;CHAR(34)&amp;": "&amp;CHAR(34)&amp;SUBSTITUTE(CriteriTecnici!$A5740,CHAR(34),"'")&amp;CHAR(34)&amp;", "&amp;CHAR(34)&amp;"lotId"&amp;CHAR(34)&amp;": "&amp;CHAR(34)&amp;SUBSTITUTE(CriteriTecnici!$C5740,CHAR(34),"'")&amp;CHAR(34)&amp;", "&amp;CHAR(34)&amp;"criterionId"&amp;CHAR(34)&amp;": "&amp;CHAR(34)&amp;SUBSTITUTE(CriteriTecnici!$D5740,CHAR(34),"'")&amp;CHAR(34)&amp;", "&amp;CHAR(34)&amp;"kind"&amp;CHAR(34)&amp;": "&amp;CHAR(34)&amp;SUBSTITUTE(CriteriTecnici!$F5740,CHAR(34),"'")&amp;CHAR(34)&amp;", "&amp;CHAR(34)&amp;"value"&amp;CHAR(34)&amp;": "&amp;SUBSTITUTE(TRIM(ROUND(IFERROR(CriteriTecnici!$N5740*1,IFERROR(NUMBERVALUE(CriteriTecnici!$N5740,".",","),IFERROR(NUMBERVALUE(CriteriTecnici!$N5740,",","."),0))),4)&amp;""),",",".")&amp;", "&amp;CHAR(34)&amp;"numerator"&amp;CHAR(34)&amp;": "&amp;SUBSTITUTE(TRIM(ROUND(IFERROR(CriteriTecnici!$K5740*1,IFERROR(NUMBERVALUE(CriteriTecnici!$K5740,".",","),IFERROR(NUMBERVALUE(CriteriTecnici!$K5740,",","."),0))),4)&amp;""),",",".")&amp;", "&amp;CHAR(34)&amp;"denominator"&amp;CHAR(34)&amp;": "&amp;SUBSTITUTE(TRIM(ROUND(IFERROR(CriteriTecnici!$L5740*1,IFERROR(NUMBERVALUE(CriteriTecnici!$L5740,".",","),IFERROR(NUMBERVALUE(CriteriTecnici!$L5740,",","."),0))),4)&amp;""),",",".")&amp;", "&amp;CHAR(34)&amp;"flag"&amp;CHAR(34)&amp;": "&amp;SUBSTITUTE(TRIM(ROUND(IFERROR(CriteriTecnici!$M5740*1,IFERROR(NUMBERVALUE(CriteriTecnici!$M5740,".",","),IFERROR(NUMBERVALUE(CriteriTecnici!$M5740,",","."),0))),4)&amp;""),",",".")&amp;", "&amp;CHAR(34)&amp;"rawScore"&amp;CHAR(34)&amp;": "&amp;SUBSTITUTE(TRIM(ROUND(IFERROR(CriteriTecnici!$O5740*1,IFERROR(NUMBERVALUE(CriteriTecnici!$O5740,".",","),IFERROR(NUMBERVALUE(CriteriTecnici!$O5740,",","."),0))),4)&amp;""),",",".")&amp;CHAR(125)&amp;IF(TRUE,",",""))</f>
        <v/>
      </c>
    </row>
    <row r="5961">
      <c r="A5961" s="38">
        <f>IF(CriteriTecnici!$A5741="","","    "&amp;CHAR(123)&amp;CHAR(34)&amp;"bidderId"&amp;CHAR(34)&amp;": "&amp;CHAR(34)&amp;SUBSTITUTE(CriteriTecnici!$A5741,CHAR(34),"'")&amp;CHAR(34)&amp;", "&amp;CHAR(34)&amp;"lotId"&amp;CHAR(34)&amp;": "&amp;CHAR(34)&amp;SUBSTITUTE(CriteriTecnici!$C5741,CHAR(34),"'")&amp;CHAR(34)&amp;", "&amp;CHAR(34)&amp;"criterionId"&amp;CHAR(34)&amp;": "&amp;CHAR(34)&amp;SUBSTITUTE(CriteriTecnici!$D5741,CHAR(34),"'")&amp;CHAR(34)&amp;", "&amp;CHAR(34)&amp;"kind"&amp;CHAR(34)&amp;": "&amp;CHAR(34)&amp;SUBSTITUTE(CriteriTecnici!$F5741,CHAR(34),"'")&amp;CHAR(34)&amp;", "&amp;CHAR(34)&amp;"value"&amp;CHAR(34)&amp;": "&amp;SUBSTITUTE(TRIM(ROUND(IFERROR(CriteriTecnici!$N5741*1,IFERROR(NUMBERVALUE(CriteriTecnici!$N5741,".",","),IFERROR(NUMBERVALUE(CriteriTecnici!$N5741,",","."),0))),4)&amp;""),",",".")&amp;", "&amp;CHAR(34)&amp;"numerator"&amp;CHAR(34)&amp;": "&amp;SUBSTITUTE(TRIM(ROUND(IFERROR(CriteriTecnici!$K5741*1,IFERROR(NUMBERVALUE(CriteriTecnici!$K5741,".",","),IFERROR(NUMBERVALUE(CriteriTecnici!$K5741,",","."),0))),4)&amp;""),",",".")&amp;", "&amp;CHAR(34)&amp;"denominator"&amp;CHAR(34)&amp;": "&amp;SUBSTITUTE(TRIM(ROUND(IFERROR(CriteriTecnici!$L5741*1,IFERROR(NUMBERVALUE(CriteriTecnici!$L5741,".",","),IFERROR(NUMBERVALUE(CriteriTecnici!$L5741,",","."),0))),4)&amp;""),",",".")&amp;", "&amp;CHAR(34)&amp;"flag"&amp;CHAR(34)&amp;": "&amp;SUBSTITUTE(TRIM(ROUND(IFERROR(CriteriTecnici!$M5741*1,IFERROR(NUMBERVALUE(CriteriTecnici!$M5741,".",","),IFERROR(NUMBERVALUE(CriteriTecnici!$M5741,",","."),0))),4)&amp;""),",",".")&amp;", "&amp;CHAR(34)&amp;"rawScore"&amp;CHAR(34)&amp;": "&amp;SUBSTITUTE(TRIM(ROUND(IFERROR(CriteriTecnici!$O5741*1,IFERROR(NUMBERVALUE(CriteriTecnici!$O5741,".",","),IFERROR(NUMBERVALUE(CriteriTecnici!$O5741,",","."),0))),4)&amp;""),",",".")&amp;CHAR(125)&amp;IF(TRUE,",",""))</f>
        <v/>
      </c>
    </row>
    <row r="5962">
      <c r="A5962" s="38">
        <f>IF(CriteriTecnici!$A5742="","","    "&amp;CHAR(123)&amp;CHAR(34)&amp;"bidderId"&amp;CHAR(34)&amp;": "&amp;CHAR(34)&amp;SUBSTITUTE(CriteriTecnici!$A5742,CHAR(34),"'")&amp;CHAR(34)&amp;", "&amp;CHAR(34)&amp;"lotId"&amp;CHAR(34)&amp;": "&amp;CHAR(34)&amp;SUBSTITUTE(CriteriTecnici!$C5742,CHAR(34),"'")&amp;CHAR(34)&amp;", "&amp;CHAR(34)&amp;"criterionId"&amp;CHAR(34)&amp;": "&amp;CHAR(34)&amp;SUBSTITUTE(CriteriTecnici!$D5742,CHAR(34),"'")&amp;CHAR(34)&amp;", "&amp;CHAR(34)&amp;"kind"&amp;CHAR(34)&amp;": "&amp;CHAR(34)&amp;SUBSTITUTE(CriteriTecnici!$F5742,CHAR(34),"'")&amp;CHAR(34)&amp;", "&amp;CHAR(34)&amp;"value"&amp;CHAR(34)&amp;": "&amp;SUBSTITUTE(TRIM(ROUND(IFERROR(CriteriTecnici!$N5742*1,IFERROR(NUMBERVALUE(CriteriTecnici!$N5742,".",","),IFERROR(NUMBERVALUE(CriteriTecnici!$N5742,",","."),0))),4)&amp;""),",",".")&amp;", "&amp;CHAR(34)&amp;"numerator"&amp;CHAR(34)&amp;": "&amp;SUBSTITUTE(TRIM(ROUND(IFERROR(CriteriTecnici!$K5742*1,IFERROR(NUMBERVALUE(CriteriTecnici!$K5742,".",","),IFERROR(NUMBERVALUE(CriteriTecnici!$K5742,",","."),0))),4)&amp;""),",",".")&amp;", "&amp;CHAR(34)&amp;"denominator"&amp;CHAR(34)&amp;": "&amp;SUBSTITUTE(TRIM(ROUND(IFERROR(CriteriTecnici!$L5742*1,IFERROR(NUMBERVALUE(CriteriTecnici!$L5742,".",","),IFERROR(NUMBERVALUE(CriteriTecnici!$L5742,",","."),0))),4)&amp;""),",",".")&amp;", "&amp;CHAR(34)&amp;"flag"&amp;CHAR(34)&amp;": "&amp;SUBSTITUTE(TRIM(ROUND(IFERROR(CriteriTecnici!$M5742*1,IFERROR(NUMBERVALUE(CriteriTecnici!$M5742,".",","),IFERROR(NUMBERVALUE(CriteriTecnici!$M5742,",","."),0))),4)&amp;""),",",".")&amp;", "&amp;CHAR(34)&amp;"rawScore"&amp;CHAR(34)&amp;": "&amp;SUBSTITUTE(TRIM(ROUND(IFERROR(CriteriTecnici!$O5742*1,IFERROR(NUMBERVALUE(CriteriTecnici!$O5742,".",","),IFERROR(NUMBERVALUE(CriteriTecnici!$O5742,",","."),0))),4)&amp;""),",",".")&amp;CHAR(125)&amp;IF(TRUE,",",""))</f>
        <v/>
      </c>
    </row>
    <row r="5963">
      <c r="A5963" s="38">
        <f>IF(CriteriTecnici!$A5743="","","    "&amp;CHAR(123)&amp;CHAR(34)&amp;"bidderId"&amp;CHAR(34)&amp;": "&amp;CHAR(34)&amp;SUBSTITUTE(CriteriTecnici!$A5743,CHAR(34),"'")&amp;CHAR(34)&amp;", "&amp;CHAR(34)&amp;"lotId"&amp;CHAR(34)&amp;": "&amp;CHAR(34)&amp;SUBSTITUTE(CriteriTecnici!$C5743,CHAR(34),"'")&amp;CHAR(34)&amp;", "&amp;CHAR(34)&amp;"criterionId"&amp;CHAR(34)&amp;": "&amp;CHAR(34)&amp;SUBSTITUTE(CriteriTecnici!$D5743,CHAR(34),"'")&amp;CHAR(34)&amp;", "&amp;CHAR(34)&amp;"kind"&amp;CHAR(34)&amp;": "&amp;CHAR(34)&amp;SUBSTITUTE(CriteriTecnici!$F5743,CHAR(34),"'")&amp;CHAR(34)&amp;", "&amp;CHAR(34)&amp;"value"&amp;CHAR(34)&amp;": "&amp;SUBSTITUTE(TRIM(ROUND(IFERROR(CriteriTecnici!$N5743*1,IFERROR(NUMBERVALUE(CriteriTecnici!$N5743,".",","),IFERROR(NUMBERVALUE(CriteriTecnici!$N5743,",","."),0))),4)&amp;""),",",".")&amp;", "&amp;CHAR(34)&amp;"numerator"&amp;CHAR(34)&amp;": "&amp;SUBSTITUTE(TRIM(ROUND(IFERROR(CriteriTecnici!$K5743*1,IFERROR(NUMBERVALUE(CriteriTecnici!$K5743,".",","),IFERROR(NUMBERVALUE(CriteriTecnici!$K5743,",","."),0))),4)&amp;""),",",".")&amp;", "&amp;CHAR(34)&amp;"denominator"&amp;CHAR(34)&amp;": "&amp;SUBSTITUTE(TRIM(ROUND(IFERROR(CriteriTecnici!$L5743*1,IFERROR(NUMBERVALUE(CriteriTecnici!$L5743,".",","),IFERROR(NUMBERVALUE(CriteriTecnici!$L5743,",","."),0))),4)&amp;""),",",".")&amp;", "&amp;CHAR(34)&amp;"flag"&amp;CHAR(34)&amp;": "&amp;SUBSTITUTE(TRIM(ROUND(IFERROR(CriteriTecnici!$M5743*1,IFERROR(NUMBERVALUE(CriteriTecnici!$M5743,".",","),IFERROR(NUMBERVALUE(CriteriTecnici!$M5743,",","."),0))),4)&amp;""),",",".")&amp;", "&amp;CHAR(34)&amp;"rawScore"&amp;CHAR(34)&amp;": "&amp;SUBSTITUTE(TRIM(ROUND(IFERROR(CriteriTecnici!$O5743*1,IFERROR(NUMBERVALUE(CriteriTecnici!$O5743,".",","),IFERROR(NUMBERVALUE(CriteriTecnici!$O5743,",","."),0))),4)&amp;""),",",".")&amp;CHAR(125)&amp;IF(TRUE,",",""))</f>
        <v/>
      </c>
    </row>
    <row r="5964">
      <c r="A5964" s="38">
        <f>IF(CriteriTecnici!$A5744="","","    "&amp;CHAR(123)&amp;CHAR(34)&amp;"bidderId"&amp;CHAR(34)&amp;": "&amp;CHAR(34)&amp;SUBSTITUTE(CriteriTecnici!$A5744,CHAR(34),"'")&amp;CHAR(34)&amp;", "&amp;CHAR(34)&amp;"lotId"&amp;CHAR(34)&amp;": "&amp;CHAR(34)&amp;SUBSTITUTE(CriteriTecnici!$C5744,CHAR(34),"'")&amp;CHAR(34)&amp;", "&amp;CHAR(34)&amp;"criterionId"&amp;CHAR(34)&amp;": "&amp;CHAR(34)&amp;SUBSTITUTE(CriteriTecnici!$D5744,CHAR(34),"'")&amp;CHAR(34)&amp;", "&amp;CHAR(34)&amp;"kind"&amp;CHAR(34)&amp;": "&amp;CHAR(34)&amp;SUBSTITUTE(CriteriTecnici!$F5744,CHAR(34),"'")&amp;CHAR(34)&amp;", "&amp;CHAR(34)&amp;"value"&amp;CHAR(34)&amp;": "&amp;SUBSTITUTE(TRIM(ROUND(IFERROR(CriteriTecnici!$N5744*1,IFERROR(NUMBERVALUE(CriteriTecnici!$N5744,".",","),IFERROR(NUMBERVALUE(CriteriTecnici!$N5744,",","."),0))),4)&amp;""),",",".")&amp;", "&amp;CHAR(34)&amp;"numerator"&amp;CHAR(34)&amp;": "&amp;SUBSTITUTE(TRIM(ROUND(IFERROR(CriteriTecnici!$K5744*1,IFERROR(NUMBERVALUE(CriteriTecnici!$K5744,".",","),IFERROR(NUMBERVALUE(CriteriTecnici!$K5744,",","."),0))),4)&amp;""),",",".")&amp;", "&amp;CHAR(34)&amp;"denominator"&amp;CHAR(34)&amp;": "&amp;SUBSTITUTE(TRIM(ROUND(IFERROR(CriteriTecnici!$L5744*1,IFERROR(NUMBERVALUE(CriteriTecnici!$L5744,".",","),IFERROR(NUMBERVALUE(CriteriTecnici!$L5744,",","."),0))),4)&amp;""),",",".")&amp;", "&amp;CHAR(34)&amp;"flag"&amp;CHAR(34)&amp;": "&amp;SUBSTITUTE(TRIM(ROUND(IFERROR(CriteriTecnici!$M5744*1,IFERROR(NUMBERVALUE(CriteriTecnici!$M5744,".",","),IFERROR(NUMBERVALUE(CriteriTecnici!$M5744,",","."),0))),4)&amp;""),",",".")&amp;", "&amp;CHAR(34)&amp;"rawScore"&amp;CHAR(34)&amp;": "&amp;SUBSTITUTE(TRIM(ROUND(IFERROR(CriteriTecnici!$O5744*1,IFERROR(NUMBERVALUE(CriteriTecnici!$O5744,".",","),IFERROR(NUMBERVALUE(CriteriTecnici!$O5744,",","."),0))),4)&amp;""),",",".")&amp;CHAR(125)&amp;IF(TRUE,",",""))</f>
        <v/>
      </c>
    </row>
    <row r="5965">
      <c r="A5965" s="38">
        <f>IF(CriteriTecnici!$A5745="","","    "&amp;CHAR(123)&amp;CHAR(34)&amp;"bidderId"&amp;CHAR(34)&amp;": "&amp;CHAR(34)&amp;SUBSTITUTE(CriteriTecnici!$A5745,CHAR(34),"'")&amp;CHAR(34)&amp;", "&amp;CHAR(34)&amp;"lotId"&amp;CHAR(34)&amp;": "&amp;CHAR(34)&amp;SUBSTITUTE(CriteriTecnici!$C5745,CHAR(34),"'")&amp;CHAR(34)&amp;", "&amp;CHAR(34)&amp;"criterionId"&amp;CHAR(34)&amp;": "&amp;CHAR(34)&amp;SUBSTITUTE(CriteriTecnici!$D5745,CHAR(34),"'")&amp;CHAR(34)&amp;", "&amp;CHAR(34)&amp;"kind"&amp;CHAR(34)&amp;": "&amp;CHAR(34)&amp;SUBSTITUTE(CriteriTecnici!$F5745,CHAR(34),"'")&amp;CHAR(34)&amp;", "&amp;CHAR(34)&amp;"value"&amp;CHAR(34)&amp;": "&amp;SUBSTITUTE(TRIM(ROUND(IFERROR(CriteriTecnici!$N5745*1,IFERROR(NUMBERVALUE(CriteriTecnici!$N5745,".",","),IFERROR(NUMBERVALUE(CriteriTecnici!$N5745,",","."),0))),4)&amp;""),",",".")&amp;", "&amp;CHAR(34)&amp;"numerator"&amp;CHAR(34)&amp;": "&amp;SUBSTITUTE(TRIM(ROUND(IFERROR(CriteriTecnici!$K5745*1,IFERROR(NUMBERVALUE(CriteriTecnici!$K5745,".",","),IFERROR(NUMBERVALUE(CriteriTecnici!$K5745,",","."),0))),4)&amp;""),",",".")&amp;", "&amp;CHAR(34)&amp;"denominator"&amp;CHAR(34)&amp;": "&amp;SUBSTITUTE(TRIM(ROUND(IFERROR(CriteriTecnici!$L5745*1,IFERROR(NUMBERVALUE(CriteriTecnici!$L5745,".",","),IFERROR(NUMBERVALUE(CriteriTecnici!$L5745,",","."),0))),4)&amp;""),",",".")&amp;", "&amp;CHAR(34)&amp;"flag"&amp;CHAR(34)&amp;": "&amp;SUBSTITUTE(TRIM(ROUND(IFERROR(CriteriTecnici!$M5745*1,IFERROR(NUMBERVALUE(CriteriTecnici!$M5745,".",","),IFERROR(NUMBERVALUE(CriteriTecnici!$M5745,",","."),0))),4)&amp;""),",",".")&amp;", "&amp;CHAR(34)&amp;"rawScore"&amp;CHAR(34)&amp;": "&amp;SUBSTITUTE(TRIM(ROUND(IFERROR(CriteriTecnici!$O5745*1,IFERROR(NUMBERVALUE(CriteriTecnici!$O5745,".",","),IFERROR(NUMBERVALUE(CriteriTecnici!$O5745,",","."),0))),4)&amp;""),",",".")&amp;CHAR(125)&amp;IF(TRUE,",",""))</f>
        <v/>
      </c>
    </row>
    <row r="5966">
      <c r="A5966" s="38">
        <f>IF(CriteriTecnici!$A5746="","","    "&amp;CHAR(123)&amp;CHAR(34)&amp;"bidderId"&amp;CHAR(34)&amp;": "&amp;CHAR(34)&amp;SUBSTITUTE(CriteriTecnici!$A5746,CHAR(34),"'")&amp;CHAR(34)&amp;", "&amp;CHAR(34)&amp;"lotId"&amp;CHAR(34)&amp;": "&amp;CHAR(34)&amp;SUBSTITUTE(CriteriTecnici!$C5746,CHAR(34),"'")&amp;CHAR(34)&amp;", "&amp;CHAR(34)&amp;"criterionId"&amp;CHAR(34)&amp;": "&amp;CHAR(34)&amp;SUBSTITUTE(CriteriTecnici!$D5746,CHAR(34),"'")&amp;CHAR(34)&amp;", "&amp;CHAR(34)&amp;"kind"&amp;CHAR(34)&amp;": "&amp;CHAR(34)&amp;SUBSTITUTE(CriteriTecnici!$F5746,CHAR(34),"'")&amp;CHAR(34)&amp;", "&amp;CHAR(34)&amp;"value"&amp;CHAR(34)&amp;": "&amp;SUBSTITUTE(TRIM(ROUND(IFERROR(CriteriTecnici!$N5746*1,IFERROR(NUMBERVALUE(CriteriTecnici!$N5746,".",","),IFERROR(NUMBERVALUE(CriteriTecnici!$N5746,",","."),0))),4)&amp;""),",",".")&amp;", "&amp;CHAR(34)&amp;"numerator"&amp;CHAR(34)&amp;": "&amp;SUBSTITUTE(TRIM(ROUND(IFERROR(CriteriTecnici!$K5746*1,IFERROR(NUMBERVALUE(CriteriTecnici!$K5746,".",","),IFERROR(NUMBERVALUE(CriteriTecnici!$K5746,",","."),0))),4)&amp;""),",",".")&amp;", "&amp;CHAR(34)&amp;"denominator"&amp;CHAR(34)&amp;": "&amp;SUBSTITUTE(TRIM(ROUND(IFERROR(CriteriTecnici!$L5746*1,IFERROR(NUMBERVALUE(CriteriTecnici!$L5746,".",","),IFERROR(NUMBERVALUE(CriteriTecnici!$L5746,",","."),0))),4)&amp;""),",",".")&amp;", "&amp;CHAR(34)&amp;"flag"&amp;CHAR(34)&amp;": "&amp;SUBSTITUTE(TRIM(ROUND(IFERROR(CriteriTecnici!$M5746*1,IFERROR(NUMBERVALUE(CriteriTecnici!$M5746,".",","),IFERROR(NUMBERVALUE(CriteriTecnici!$M5746,",","."),0))),4)&amp;""),",",".")&amp;", "&amp;CHAR(34)&amp;"rawScore"&amp;CHAR(34)&amp;": "&amp;SUBSTITUTE(TRIM(ROUND(IFERROR(CriteriTecnici!$O5746*1,IFERROR(NUMBERVALUE(CriteriTecnici!$O5746,".",","),IFERROR(NUMBERVALUE(CriteriTecnici!$O5746,",","."),0))),4)&amp;""),",",".")&amp;CHAR(125)&amp;IF(TRUE,",",""))</f>
        <v/>
      </c>
    </row>
    <row r="5967">
      <c r="A5967" s="38">
        <f>IF(CriteriTecnici!$A5747="","","    "&amp;CHAR(123)&amp;CHAR(34)&amp;"bidderId"&amp;CHAR(34)&amp;": "&amp;CHAR(34)&amp;SUBSTITUTE(CriteriTecnici!$A5747,CHAR(34),"'")&amp;CHAR(34)&amp;", "&amp;CHAR(34)&amp;"lotId"&amp;CHAR(34)&amp;": "&amp;CHAR(34)&amp;SUBSTITUTE(CriteriTecnici!$C5747,CHAR(34),"'")&amp;CHAR(34)&amp;", "&amp;CHAR(34)&amp;"criterionId"&amp;CHAR(34)&amp;": "&amp;CHAR(34)&amp;SUBSTITUTE(CriteriTecnici!$D5747,CHAR(34),"'")&amp;CHAR(34)&amp;", "&amp;CHAR(34)&amp;"kind"&amp;CHAR(34)&amp;": "&amp;CHAR(34)&amp;SUBSTITUTE(CriteriTecnici!$F5747,CHAR(34),"'")&amp;CHAR(34)&amp;", "&amp;CHAR(34)&amp;"value"&amp;CHAR(34)&amp;": "&amp;SUBSTITUTE(TRIM(ROUND(IFERROR(CriteriTecnici!$N5747*1,IFERROR(NUMBERVALUE(CriteriTecnici!$N5747,".",","),IFERROR(NUMBERVALUE(CriteriTecnici!$N5747,",","."),0))),4)&amp;""),",",".")&amp;", "&amp;CHAR(34)&amp;"numerator"&amp;CHAR(34)&amp;": "&amp;SUBSTITUTE(TRIM(ROUND(IFERROR(CriteriTecnici!$K5747*1,IFERROR(NUMBERVALUE(CriteriTecnici!$K5747,".",","),IFERROR(NUMBERVALUE(CriteriTecnici!$K5747,",","."),0))),4)&amp;""),",",".")&amp;", "&amp;CHAR(34)&amp;"denominator"&amp;CHAR(34)&amp;": "&amp;SUBSTITUTE(TRIM(ROUND(IFERROR(CriteriTecnici!$L5747*1,IFERROR(NUMBERVALUE(CriteriTecnici!$L5747,".",","),IFERROR(NUMBERVALUE(CriteriTecnici!$L5747,",","."),0))),4)&amp;""),",",".")&amp;", "&amp;CHAR(34)&amp;"flag"&amp;CHAR(34)&amp;": "&amp;SUBSTITUTE(TRIM(ROUND(IFERROR(CriteriTecnici!$M5747*1,IFERROR(NUMBERVALUE(CriteriTecnici!$M5747,".",","),IFERROR(NUMBERVALUE(CriteriTecnici!$M5747,",","."),0))),4)&amp;""),",",".")&amp;", "&amp;CHAR(34)&amp;"rawScore"&amp;CHAR(34)&amp;": "&amp;SUBSTITUTE(TRIM(ROUND(IFERROR(CriteriTecnici!$O5747*1,IFERROR(NUMBERVALUE(CriteriTecnici!$O5747,".",","),IFERROR(NUMBERVALUE(CriteriTecnici!$O5747,",","."),0))),4)&amp;""),",",".")&amp;CHAR(125)&amp;IF(TRUE,",",""))</f>
        <v/>
      </c>
    </row>
    <row r="5968">
      <c r="A5968" s="38">
        <f>IF(CriteriTecnici!$A5748="","","    "&amp;CHAR(123)&amp;CHAR(34)&amp;"bidderId"&amp;CHAR(34)&amp;": "&amp;CHAR(34)&amp;SUBSTITUTE(CriteriTecnici!$A5748,CHAR(34),"'")&amp;CHAR(34)&amp;", "&amp;CHAR(34)&amp;"lotId"&amp;CHAR(34)&amp;": "&amp;CHAR(34)&amp;SUBSTITUTE(CriteriTecnici!$C5748,CHAR(34),"'")&amp;CHAR(34)&amp;", "&amp;CHAR(34)&amp;"criterionId"&amp;CHAR(34)&amp;": "&amp;CHAR(34)&amp;SUBSTITUTE(CriteriTecnici!$D5748,CHAR(34),"'")&amp;CHAR(34)&amp;", "&amp;CHAR(34)&amp;"kind"&amp;CHAR(34)&amp;": "&amp;CHAR(34)&amp;SUBSTITUTE(CriteriTecnici!$F5748,CHAR(34),"'")&amp;CHAR(34)&amp;", "&amp;CHAR(34)&amp;"value"&amp;CHAR(34)&amp;": "&amp;SUBSTITUTE(TRIM(ROUND(IFERROR(CriteriTecnici!$N5748*1,IFERROR(NUMBERVALUE(CriteriTecnici!$N5748,".",","),IFERROR(NUMBERVALUE(CriteriTecnici!$N5748,",","."),0))),4)&amp;""),",",".")&amp;", "&amp;CHAR(34)&amp;"numerator"&amp;CHAR(34)&amp;": "&amp;SUBSTITUTE(TRIM(ROUND(IFERROR(CriteriTecnici!$K5748*1,IFERROR(NUMBERVALUE(CriteriTecnici!$K5748,".",","),IFERROR(NUMBERVALUE(CriteriTecnici!$K5748,",","."),0))),4)&amp;""),",",".")&amp;", "&amp;CHAR(34)&amp;"denominator"&amp;CHAR(34)&amp;": "&amp;SUBSTITUTE(TRIM(ROUND(IFERROR(CriteriTecnici!$L5748*1,IFERROR(NUMBERVALUE(CriteriTecnici!$L5748,".",","),IFERROR(NUMBERVALUE(CriteriTecnici!$L5748,",","."),0))),4)&amp;""),",",".")&amp;", "&amp;CHAR(34)&amp;"flag"&amp;CHAR(34)&amp;": "&amp;SUBSTITUTE(TRIM(ROUND(IFERROR(CriteriTecnici!$M5748*1,IFERROR(NUMBERVALUE(CriteriTecnici!$M5748,".",","),IFERROR(NUMBERVALUE(CriteriTecnici!$M5748,",","."),0))),4)&amp;""),",",".")&amp;", "&amp;CHAR(34)&amp;"rawScore"&amp;CHAR(34)&amp;": "&amp;SUBSTITUTE(TRIM(ROUND(IFERROR(CriteriTecnici!$O5748*1,IFERROR(NUMBERVALUE(CriteriTecnici!$O5748,".",","),IFERROR(NUMBERVALUE(CriteriTecnici!$O5748,",","."),0))),4)&amp;""),",",".")&amp;CHAR(125)&amp;IF(TRUE,",",""))</f>
        <v/>
      </c>
    </row>
    <row r="5969">
      <c r="A5969" s="38">
        <f>IF(CriteriTecnici!$A5749="","","    "&amp;CHAR(123)&amp;CHAR(34)&amp;"bidderId"&amp;CHAR(34)&amp;": "&amp;CHAR(34)&amp;SUBSTITUTE(CriteriTecnici!$A5749,CHAR(34),"'")&amp;CHAR(34)&amp;", "&amp;CHAR(34)&amp;"lotId"&amp;CHAR(34)&amp;": "&amp;CHAR(34)&amp;SUBSTITUTE(CriteriTecnici!$C5749,CHAR(34),"'")&amp;CHAR(34)&amp;", "&amp;CHAR(34)&amp;"criterionId"&amp;CHAR(34)&amp;": "&amp;CHAR(34)&amp;SUBSTITUTE(CriteriTecnici!$D5749,CHAR(34),"'")&amp;CHAR(34)&amp;", "&amp;CHAR(34)&amp;"kind"&amp;CHAR(34)&amp;": "&amp;CHAR(34)&amp;SUBSTITUTE(CriteriTecnici!$F5749,CHAR(34),"'")&amp;CHAR(34)&amp;", "&amp;CHAR(34)&amp;"value"&amp;CHAR(34)&amp;": "&amp;SUBSTITUTE(TRIM(ROUND(IFERROR(CriteriTecnici!$N5749*1,IFERROR(NUMBERVALUE(CriteriTecnici!$N5749,".",","),IFERROR(NUMBERVALUE(CriteriTecnici!$N5749,",","."),0))),4)&amp;""),",",".")&amp;", "&amp;CHAR(34)&amp;"numerator"&amp;CHAR(34)&amp;": "&amp;SUBSTITUTE(TRIM(ROUND(IFERROR(CriteriTecnici!$K5749*1,IFERROR(NUMBERVALUE(CriteriTecnici!$K5749,".",","),IFERROR(NUMBERVALUE(CriteriTecnici!$K5749,",","."),0))),4)&amp;""),",",".")&amp;", "&amp;CHAR(34)&amp;"denominator"&amp;CHAR(34)&amp;": "&amp;SUBSTITUTE(TRIM(ROUND(IFERROR(CriteriTecnici!$L5749*1,IFERROR(NUMBERVALUE(CriteriTecnici!$L5749,".",","),IFERROR(NUMBERVALUE(CriteriTecnici!$L5749,",","."),0))),4)&amp;""),",",".")&amp;", "&amp;CHAR(34)&amp;"flag"&amp;CHAR(34)&amp;": "&amp;SUBSTITUTE(TRIM(ROUND(IFERROR(CriteriTecnici!$M5749*1,IFERROR(NUMBERVALUE(CriteriTecnici!$M5749,".",","),IFERROR(NUMBERVALUE(CriteriTecnici!$M5749,",","."),0))),4)&amp;""),",",".")&amp;", "&amp;CHAR(34)&amp;"rawScore"&amp;CHAR(34)&amp;": "&amp;SUBSTITUTE(TRIM(ROUND(IFERROR(CriteriTecnici!$O5749*1,IFERROR(NUMBERVALUE(CriteriTecnici!$O5749,".",","),IFERROR(NUMBERVALUE(CriteriTecnici!$O5749,",","."),0))),4)&amp;""),",",".")&amp;CHAR(125)&amp;IF(TRUE,",",""))</f>
        <v/>
      </c>
    </row>
    <row r="5970">
      <c r="A5970" s="38">
        <f>IF(CriteriTecnici!$A5750="","","    "&amp;CHAR(123)&amp;CHAR(34)&amp;"bidderId"&amp;CHAR(34)&amp;": "&amp;CHAR(34)&amp;SUBSTITUTE(CriteriTecnici!$A5750,CHAR(34),"'")&amp;CHAR(34)&amp;", "&amp;CHAR(34)&amp;"lotId"&amp;CHAR(34)&amp;": "&amp;CHAR(34)&amp;SUBSTITUTE(CriteriTecnici!$C5750,CHAR(34),"'")&amp;CHAR(34)&amp;", "&amp;CHAR(34)&amp;"criterionId"&amp;CHAR(34)&amp;": "&amp;CHAR(34)&amp;SUBSTITUTE(CriteriTecnici!$D5750,CHAR(34),"'")&amp;CHAR(34)&amp;", "&amp;CHAR(34)&amp;"kind"&amp;CHAR(34)&amp;": "&amp;CHAR(34)&amp;SUBSTITUTE(CriteriTecnici!$F5750,CHAR(34),"'")&amp;CHAR(34)&amp;", "&amp;CHAR(34)&amp;"value"&amp;CHAR(34)&amp;": "&amp;SUBSTITUTE(TRIM(ROUND(IFERROR(CriteriTecnici!$N5750*1,IFERROR(NUMBERVALUE(CriteriTecnici!$N5750,".",","),IFERROR(NUMBERVALUE(CriteriTecnici!$N5750,",","."),0))),4)&amp;""),",",".")&amp;", "&amp;CHAR(34)&amp;"numerator"&amp;CHAR(34)&amp;": "&amp;SUBSTITUTE(TRIM(ROUND(IFERROR(CriteriTecnici!$K5750*1,IFERROR(NUMBERVALUE(CriteriTecnici!$K5750,".",","),IFERROR(NUMBERVALUE(CriteriTecnici!$K5750,",","."),0))),4)&amp;""),",",".")&amp;", "&amp;CHAR(34)&amp;"denominator"&amp;CHAR(34)&amp;": "&amp;SUBSTITUTE(TRIM(ROUND(IFERROR(CriteriTecnici!$L5750*1,IFERROR(NUMBERVALUE(CriteriTecnici!$L5750,".",","),IFERROR(NUMBERVALUE(CriteriTecnici!$L5750,",","."),0))),4)&amp;""),",",".")&amp;", "&amp;CHAR(34)&amp;"flag"&amp;CHAR(34)&amp;": "&amp;SUBSTITUTE(TRIM(ROUND(IFERROR(CriteriTecnici!$M5750*1,IFERROR(NUMBERVALUE(CriteriTecnici!$M5750,".",","),IFERROR(NUMBERVALUE(CriteriTecnici!$M5750,",","."),0))),4)&amp;""),",",".")&amp;", "&amp;CHAR(34)&amp;"rawScore"&amp;CHAR(34)&amp;": "&amp;SUBSTITUTE(TRIM(ROUND(IFERROR(CriteriTecnici!$O5750*1,IFERROR(NUMBERVALUE(CriteriTecnici!$O5750,".",","),IFERROR(NUMBERVALUE(CriteriTecnici!$O5750,",","."),0))),4)&amp;""),",",".")&amp;CHAR(125)&amp;IF(TRUE,",",""))</f>
        <v/>
      </c>
    </row>
    <row r="5971">
      <c r="A5971" s="38">
        <f>IF(CriteriTecnici!$A5751="","","    "&amp;CHAR(123)&amp;CHAR(34)&amp;"bidderId"&amp;CHAR(34)&amp;": "&amp;CHAR(34)&amp;SUBSTITUTE(CriteriTecnici!$A5751,CHAR(34),"'")&amp;CHAR(34)&amp;", "&amp;CHAR(34)&amp;"lotId"&amp;CHAR(34)&amp;": "&amp;CHAR(34)&amp;SUBSTITUTE(CriteriTecnici!$C5751,CHAR(34),"'")&amp;CHAR(34)&amp;", "&amp;CHAR(34)&amp;"criterionId"&amp;CHAR(34)&amp;": "&amp;CHAR(34)&amp;SUBSTITUTE(CriteriTecnici!$D5751,CHAR(34),"'")&amp;CHAR(34)&amp;", "&amp;CHAR(34)&amp;"kind"&amp;CHAR(34)&amp;": "&amp;CHAR(34)&amp;SUBSTITUTE(CriteriTecnici!$F5751,CHAR(34),"'")&amp;CHAR(34)&amp;", "&amp;CHAR(34)&amp;"value"&amp;CHAR(34)&amp;": "&amp;SUBSTITUTE(TRIM(ROUND(IFERROR(CriteriTecnici!$N5751*1,IFERROR(NUMBERVALUE(CriteriTecnici!$N5751,".",","),IFERROR(NUMBERVALUE(CriteriTecnici!$N5751,",","."),0))),4)&amp;""),",",".")&amp;", "&amp;CHAR(34)&amp;"numerator"&amp;CHAR(34)&amp;": "&amp;SUBSTITUTE(TRIM(ROUND(IFERROR(CriteriTecnici!$K5751*1,IFERROR(NUMBERVALUE(CriteriTecnici!$K5751,".",","),IFERROR(NUMBERVALUE(CriteriTecnici!$K5751,",","."),0))),4)&amp;""),",",".")&amp;", "&amp;CHAR(34)&amp;"denominator"&amp;CHAR(34)&amp;": "&amp;SUBSTITUTE(TRIM(ROUND(IFERROR(CriteriTecnici!$L5751*1,IFERROR(NUMBERVALUE(CriteriTecnici!$L5751,".",","),IFERROR(NUMBERVALUE(CriteriTecnici!$L5751,",","."),0))),4)&amp;""),",",".")&amp;", "&amp;CHAR(34)&amp;"flag"&amp;CHAR(34)&amp;": "&amp;SUBSTITUTE(TRIM(ROUND(IFERROR(CriteriTecnici!$M5751*1,IFERROR(NUMBERVALUE(CriteriTecnici!$M5751,".",","),IFERROR(NUMBERVALUE(CriteriTecnici!$M5751,",","."),0))),4)&amp;""),",",".")&amp;", "&amp;CHAR(34)&amp;"rawScore"&amp;CHAR(34)&amp;": "&amp;SUBSTITUTE(TRIM(ROUND(IFERROR(CriteriTecnici!$O5751*1,IFERROR(NUMBERVALUE(CriteriTecnici!$O5751,".",","),IFERROR(NUMBERVALUE(CriteriTecnici!$O5751,",","."),0))),4)&amp;""),",",".")&amp;CHAR(125)&amp;IF(TRUE,",",""))</f>
        <v/>
      </c>
    </row>
    <row r="5972">
      <c r="A5972" s="38">
        <f>IF(CriteriTecnici!$A5752="","","    "&amp;CHAR(123)&amp;CHAR(34)&amp;"bidderId"&amp;CHAR(34)&amp;": "&amp;CHAR(34)&amp;SUBSTITUTE(CriteriTecnici!$A5752,CHAR(34),"'")&amp;CHAR(34)&amp;", "&amp;CHAR(34)&amp;"lotId"&amp;CHAR(34)&amp;": "&amp;CHAR(34)&amp;SUBSTITUTE(CriteriTecnici!$C5752,CHAR(34),"'")&amp;CHAR(34)&amp;", "&amp;CHAR(34)&amp;"criterionId"&amp;CHAR(34)&amp;": "&amp;CHAR(34)&amp;SUBSTITUTE(CriteriTecnici!$D5752,CHAR(34),"'")&amp;CHAR(34)&amp;", "&amp;CHAR(34)&amp;"kind"&amp;CHAR(34)&amp;": "&amp;CHAR(34)&amp;SUBSTITUTE(CriteriTecnici!$F5752,CHAR(34),"'")&amp;CHAR(34)&amp;", "&amp;CHAR(34)&amp;"value"&amp;CHAR(34)&amp;": "&amp;SUBSTITUTE(TRIM(ROUND(IFERROR(CriteriTecnici!$N5752*1,IFERROR(NUMBERVALUE(CriteriTecnici!$N5752,".",","),IFERROR(NUMBERVALUE(CriteriTecnici!$N5752,",","."),0))),4)&amp;""),",",".")&amp;", "&amp;CHAR(34)&amp;"numerator"&amp;CHAR(34)&amp;": "&amp;SUBSTITUTE(TRIM(ROUND(IFERROR(CriteriTecnici!$K5752*1,IFERROR(NUMBERVALUE(CriteriTecnici!$K5752,".",","),IFERROR(NUMBERVALUE(CriteriTecnici!$K5752,",","."),0))),4)&amp;""),",",".")&amp;", "&amp;CHAR(34)&amp;"denominator"&amp;CHAR(34)&amp;": "&amp;SUBSTITUTE(TRIM(ROUND(IFERROR(CriteriTecnici!$L5752*1,IFERROR(NUMBERVALUE(CriteriTecnici!$L5752,".",","),IFERROR(NUMBERVALUE(CriteriTecnici!$L5752,",","."),0))),4)&amp;""),",",".")&amp;", "&amp;CHAR(34)&amp;"flag"&amp;CHAR(34)&amp;": "&amp;SUBSTITUTE(TRIM(ROUND(IFERROR(CriteriTecnici!$M5752*1,IFERROR(NUMBERVALUE(CriteriTecnici!$M5752,".",","),IFERROR(NUMBERVALUE(CriteriTecnici!$M5752,",","."),0))),4)&amp;""),",",".")&amp;", "&amp;CHAR(34)&amp;"rawScore"&amp;CHAR(34)&amp;": "&amp;SUBSTITUTE(TRIM(ROUND(IFERROR(CriteriTecnici!$O5752*1,IFERROR(NUMBERVALUE(CriteriTecnici!$O5752,".",","),IFERROR(NUMBERVALUE(CriteriTecnici!$O5752,",","."),0))),4)&amp;""),",",".")&amp;CHAR(125)&amp;IF(TRUE,",",""))</f>
        <v/>
      </c>
    </row>
    <row r="5973">
      <c r="A5973" s="38">
        <f>IF(CriteriTecnici!$A5753="","","    "&amp;CHAR(123)&amp;CHAR(34)&amp;"bidderId"&amp;CHAR(34)&amp;": "&amp;CHAR(34)&amp;SUBSTITUTE(CriteriTecnici!$A5753,CHAR(34),"'")&amp;CHAR(34)&amp;", "&amp;CHAR(34)&amp;"lotId"&amp;CHAR(34)&amp;": "&amp;CHAR(34)&amp;SUBSTITUTE(CriteriTecnici!$C5753,CHAR(34),"'")&amp;CHAR(34)&amp;", "&amp;CHAR(34)&amp;"criterionId"&amp;CHAR(34)&amp;": "&amp;CHAR(34)&amp;SUBSTITUTE(CriteriTecnici!$D5753,CHAR(34),"'")&amp;CHAR(34)&amp;", "&amp;CHAR(34)&amp;"kind"&amp;CHAR(34)&amp;": "&amp;CHAR(34)&amp;SUBSTITUTE(CriteriTecnici!$F5753,CHAR(34),"'")&amp;CHAR(34)&amp;", "&amp;CHAR(34)&amp;"value"&amp;CHAR(34)&amp;": "&amp;SUBSTITUTE(TRIM(ROUND(IFERROR(CriteriTecnici!$N5753*1,IFERROR(NUMBERVALUE(CriteriTecnici!$N5753,".",","),IFERROR(NUMBERVALUE(CriteriTecnici!$N5753,",","."),0))),4)&amp;""),",",".")&amp;", "&amp;CHAR(34)&amp;"numerator"&amp;CHAR(34)&amp;": "&amp;SUBSTITUTE(TRIM(ROUND(IFERROR(CriteriTecnici!$K5753*1,IFERROR(NUMBERVALUE(CriteriTecnici!$K5753,".",","),IFERROR(NUMBERVALUE(CriteriTecnici!$K5753,",","."),0))),4)&amp;""),",",".")&amp;", "&amp;CHAR(34)&amp;"denominator"&amp;CHAR(34)&amp;": "&amp;SUBSTITUTE(TRIM(ROUND(IFERROR(CriteriTecnici!$L5753*1,IFERROR(NUMBERVALUE(CriteriTecnici!$L5753,".",","),IFERROR(NUMBERVALUE(CriteriTecnici!$L5753,",","."),0))),4)&amp;""),",",".")&amp;", "&amp;CHAR(34)&amp;"flag"&amp;CHAR(34)&amp;": "&amp;SUBSTITUTE(TRIM(ROUND(IFERROR(CriteriTecnici!$M5753*1,IFERROR(NUMBERVALUE(CriteriTecnici!$M5753,".",","),IFERROR(NUMBERVALUE(CriteriTecnici!$M5753,",","."),0))),4)&amp;""),",",".")&amp;", "&amp;CHAR(34)&amp;"rawScore"&amp;CHAR(34)&amp;": "&amp;SUBSTITUTE(TRIM(ROUND(IFERROR(CriteriTecnici!$O5753*1,IFERROR(NUMBERVALUE(CriteriTecnici!$O5753,".",","),IFERROR(NUMBERVALUE(CriteriTecnici!$O5753,",","."),0))),4)&amp;""),",",".")&amp;CHAR(125)&amp;IF(TRUE,",",""))</f>
        <v/>
      </c>
    </row>
    <row r="5974">
      <c r="A5974" s="38">
        <f>IF(CriteriTecnici!$A5754="","","    "&amp;CHAR(123)&amp;CHAR(34)&amp;"bidderId"&amp;CHAR(34)&amp;": "&amp;CHAR(34)&amp;SUBSTITUTE(CriteriTecnici!$A5754,CHAR(34),"'")&amp;CHAR(34)&amp;", "&amp;CHAR(34)&amp;"lotId"&amp;CHAR(34)&amp;": "&amp;CHAR(34)&amp;SUBSTITUTE(CriteriTecnici!$C5754,CHAR(34),"'")&amp;CHAR(34)&amp;", "&amp;CHAR(34)&amp;"criterionId"&amp;CHAR(34)&amp;": "&amp;CHAR(34)&amp;SUBSTITUTE(CriteriTecnici!$D5754,CHAR(34),"'")&amp;CHAR(34)&amp;", "&amp;CHAR(34)&amp;"kind"&amp;CHAR(34)&amp;": "&amp;CHAR(34)&amp;SUBSTITUTE(CriteriTecnici!$F5754,CHAR(34),"'")&amp;CHAR(34)&amp;", "&amp;CHAR(34)&amp;"value"&amp;CHAR(34)&amp;": "&amp;SUBSTITUTE(TRIM(ROUND(IFERROR(CriteriTecnici!$N5754*1,IFERROR(NUMBERVALUE(CriteriTecnici!$N5754,".",","),IFERROR(NUMBERVALUE(CriteriTecnici!$N5754,",","."),0))),4)&amp;""),",",".")&amp;", "&amp;CHAR(34)&amp;"numerator"&amp;CHAR(34)&amp;": "&amp;SUBSTITUTE(TRIM(ROUND(IFERROR(CriteriTecnici!$K5754*1,IFERROR(NUMBERVALUE(CriteriTecnici!$K5754,".",","),IFERROR(NUMBERVALUE(CriteriTecnici!$K5754,",","."),0))),4)&amp;""),",",".")&amp;", "&amp;CHAR(34)&amp;"denominator"&amp;CHAR(34)&amp;": "&amp;SUBSTITUTE(TRIM(ROUND(IFERROR(CriteriTecnici!$L5754*1,IFERROR(NUMBERVALUE(CriteriTecnici!$L5754,".",","),IFERROR(NUMBERVALUE(CriteriTecnici!$L5754,",","."),0))),4)&amp;""),",",".")&amp;", "&amp;CHAR(34)&amp;"flag"&amp;CHAR(34)&amp;": "&amp;SUBSTITUTE(TRIM(ROUND(IFERROR(CriteriTecnici!$M5754*1,IFERROR(NUMBERVALUE(CriteriTecnici!$M5754,".",","),IFERROR(NUMBERVALUE(CriteriTecnici!$M5754,",","."),0))),4)&amp;""),",",".")&amp;", "&amp;CHAR(34)&amp;"rawScore"&amp;CHAR(34)&amp;": "&amp;SUBSTITUTE(TRIM(ROUND(IFERROR(CriteriTecnici!$O5754*1,IFERROR(NUMBERVALUE(CriteriTecnici!$O5754,".",","),IFERROR(NUMBERVALUE(CriteriTecnici!$O5754,",","."),0))),4)&amp;""),",",".")&amp;CHAR(125)&amp;IF(TRUE,",",""))</f>
        <v/>
      </c>
    </row>
    <row r="5975">
      <c r="A5975" s="38">
        <f>IF(CriteriTecnici!$A5755="","","    "&amp;CHAR(123)&amp;CHAR(34)&amp;"bidderId"&amp;CHAR(34)&amp;": "&amp;CHAR(34)&amp;SUBSTITUTE(CriteriTecnici!$A5755,CHAR(34),"'")&amp;CHAR(34)&amp;", "&amp;CHAR(34)&amp;"lotId"&amp;CHAR(34)&amp;": "&amp;CHAR(34)&amp;SUBSTITUTE(CriteriTecnici!$C5755,CHAR(34),"'")&amp;CHAR(34)&amp;", "&amp;CHAR(34)&amp;"criterionId"&amp;CHAR(34)&amp;": "&amp;CHAR(34)&amp;SUBSTITUTE(CriteriTecnici!$D5755,CHAR(34),"'")&amp;CHAR(34)&amp;", "&amp;CHAR(34)&amp;"kind"&amp;CHAR(34)&amp;": "&amp;CHAR(34)&amp;SUBSTITUTE(CriteriTecnici!$F5755,CHAR(34),"'")&amp;CHAR(34)&amp;", "&amp;CHAR(34)&amp;"value"&amp;CHAR(34)&amp;": "&amp;SUBSTITUTE(TRIM(ROUND(IFERROR(CriteriTecnici!$N5755*1,IFERROR(NUMBERVALUE(CriteriTecnici!$N5755,".",","),IFERROR(NUMBERVALUE(CriteriTecnici!$N5755,",","."),0))),4)&amp;""),",",".")&amp;", "&amp;CHAR(34)&amp;"numerator"&amp;CHAR(34)&amp;": "&amp;SUBSTITUTE(TRIM(ROUND(IFERROR(CriteriTecnici!$K5755*1,IFERROR(NUMBERVALUE(CriteriTecnici!$K5755,".",","),IFERROR(NUMBERVALUE(CriteriTecnici!$K5755,",","."),0))),4)&amp;""),",",".")&amp;", "&amp;CHAR(34)&amp;"denominator"&amp;CHAR(34)&amp;": "&amp;SUBSTITUTE(TRIM(ROUND(IFERROR(CriteriTecnici!$L5755*1,IFERROR(NUMBERVALUE(CriteriTecnici!$L5755,".",","),IFERROR(NUMBERVALUE(CriteriTecnici!$L5755,",","."),0))),4)&amp;""),",",".")&amp;", "&amp;CHAR(34)&amp;"flag"&amp;CHAR(34)&amp;": "&amp;SUBSTITUTE(TRIM(ROUND(IFERROR(CriteriTecnici!$M5755*1,IFERROR(NUMBERVALUE(CriteriTecnici!$M5755,".",","),IFERROR(NUMBERVALUE(CriteriTecnici!$M5755,",","."),0))),4)&amp;""),",",".")&amp;", "&amp;CHAR(34)&amp;"rawScore"&amp;CHAR(34)&amp;": "&amp;SUBSTITUTE(TRIM(ROUND(IFERROR(CriteriTecnici!$O5755*1,IFERROR(NUMBERVALUE(CriteriTecnici!$O5755,".",","),IFERROR(NUMBERVALUE(CriteriTecnici!$O5755,",","."),0))),4)&amp;""),",",".")&amp;CHAR(125)&amp;IF(TRUE,",",""))</f>
        <v/>
      </c>
    </row>
    <row r="5976">
      <c r="A5976" s="38">
        <f>IF(CriteriTecnici!$A5756="","","    "&amp;CHAR(123)&amp;CHAR(34)&amp;"bidderId"&amp;CHAR(34)&amp;": "&amp;CHAR(34)&amp;SUBSTITUTE(CriteriTecnici!$A5756,CHAR(34),"'")&amp;CHAR(34)&amp;", "&amp;CHAR(34)&amp;"lotId"&amp;CHAR(34)&amp;": "&amp;CHAR(34)&amp;SUBSTITUTE(CriteriTecnici!$C5756,CHAR(34),"'")&amp;CHAR(34)&amp;", "&amp;CHAR(34)&amp;"criterionId"&amp;CHAR(34)&amp;": "&amp;CHAR(34)&amp;SUBSTITUTE(CriteriTecnici!$D5756,CHAR(34),"'")&amp;CHAR(34)&amp;", "&amp;CHAR(34)&amp;"kind"&amp;CHAR(34)&amp;": "&amp;CHAR(34)&amp;SUBSTITUTE(CriteriTecnici!$F5756,CHAR(34),"'")&amp;CHAR(34)&amp;", "&amp;CHAR(34)&amp;"value"&amp;CHAR(34)&amp;": "&amp;SUBSTITUTE(TRIM(ROUND(IFERROR(CriteriTecnici!$N5756*1,IFERROR(NUMBERVALUE(CriteriTecnici!$N5756,".",","),IFERROR(NUMBERVALUE(CriteriTecnici!$N5756,",","."),0))),4)&amp;""),",",".")&amp;", "&amp;CHAR(34)&amp;"numerator"&amp;CHAR(34)&amp;": "&amp;SUBSTITUTE(TRIM(ROUND(IFERROR(CriteriTecnici!$K5756*1,IFERROR(NUMBERVALUE(CriteriTecnici!$K5756,".",","),IFERROR(NUMBERVALUE(CriteriTecnici!$K5756,",","."),0))),4)&amp;""),",",".")&amp;", "&amp;CHAR(34)&amp;"denominator"&amp;CHAR(34)&amp;": "&amp;SUBSTITUTE(TRIM(ROUND(IFERROR(CriteriTecnici!$L5756*1,IFERROR(NUMBERVALUE(CriteriTecnici!$L5756,".",","),IFERROR(NUMBERVALUE(CriteriTecnici!$L5756,",","."),0))),4)&amp;""),",",".")&amp;", "&amp;CHAR(34)&amp;"flag"&amp;CHAR(34)&amp;": "&amp;SUBSTITUTE(TRIM(ROUND(IFERROR(CriteriTecnici!$M5756*1,IFERROR(NUMBERVALUE(CriteriTecnici!$M5756,".",","),IFERROR(NUMBERVALUE(CriteriTecnici!$M5756,",","."),0))),4)&amp;""),",",".")&amp;", "&amp;CHAR(34)&amp;"rawScore"&amp;CHAR(34)&amp;": "&amp;SUBSTITUTE(TRIM(ROUND(IFERROR(CriteriTecnici!$O5756*1,IFERROR(NUMBERVALUE(CriteriTecnici!$O5756,".",","),IFERROR(NUMBERVALUE(CriteriTecnici!$O5756,",","."),0))),4)&amp;""),",",".")&amp;CHAR(125)&amp;IF(TRUE,",",""))</f>
        <v/>
      </c>
    </row>
    <row r="5977">
      <c r="A5977" s="38">
        <f>IF(CriteriTecnici!$A5757="","","    "&amp;CHAR(123)&amp;CHAR(34)&amp;"bidderId"&amp;CHAR(34)&amp;": "&amp;CHAR(34)&amp;SUBSTITUTE(CriteriTecnici!$A5757,CHAR(34),"'")&amp;CHAR(34)&amp;", "&amp;CHAR(34)&amp;"lotId"&amp;CHAR(34)&amp;": "&amp;CHAR(34)&amp;SUBSTITUTE(CriteriTecnici!$C5757,CHAR(34),"'")&amp;CHAR(34)&amp;", "&amp;CHAR(34)&amp;"criterionId"&amp;CHAR(34)&amp;": "&amp;CHAR(34)&amp;SUBSTITUTE(CriteriTecnici!$D5757,CHAR(34),"'")&amp;CHAR(34)&amp;", "&amp;CHAR(34)&amp;"kind"&amp;CHAR(34)&amp;": "&amp;CHAR(34)&amp;SUBSTITUTE(CriteriTecnici!$F5757,CHAR(34),"'")&amp;CHAR(34)&amp;", "&amp;CHAR(34)&amp;"value"&amp;CHAR(34)&amp;": "&amp;SUBSTITUTE(TRIM(ROUND(IFERROR(CriteriTecnici!$N5757*1,IFERROR(NUMBERVALUE(CriteriTecnici!$N5757,".",","),IFERROR(NUMBERVALUE(CriteriTecnici!$N5757,",","."),0))),4)&amp;""),",",".")&amp;", "&amp;CHAR(34)&amp;"numerator"&amp;CHAR(34)&amp;": "&amp;SUBSTITUTE(TRIM(ROUND(IFERROR(CriteriTecnici!$K5757*1,IFERROR(NUMBERVALUE(CriteriTecnici!$K5757,".",","),IFERROR(NUMBERVALUE(CriteriTecnici!$K5757,",","."),0))),4)&amp;""),",",".")&amp;", "&amp;CHAR(34)&amp;"denominator"&amp;CHAR(34)&amp;": "&amp;SUBSTITUTE(TRIM(ROUND(IFERROR(CriteriTecnici!$L5757*1,IFERROR(NUMBERVALUE(CriteriTecnici!$L5757,".",","),IFERROR(NUMBERVALUE(CriteriTecnici!$L5757,",","."),0))),4)&amp;""),",",".")&amp;", "&amp;CHAR(34)&amp;"flag"&amp;CHAR(34)&amp;": "&amp;SUBSTITUTE(TRIM(ROUND(IFERROR(CriteriTecnici!$M5757*1,IFERROR(NUMBERVALUE(CriteriTecnici!$M5757,".",","),IFERROR(NUMBERVALUE(CriteriTecnici!$M5757,",","."),0))),4)&amp;""),",",".")&amp;", "&amp;CHAR(34)&amp;"rawScore"&amp;CHAR(34)&amp;": "&amp;SUBSTITUTE(TRIM(ROUND(IFERROR(CriteriTecnici!$O5757*1,IFERROR(NUMBERVALUE(CriteriTecnici!$O5757,".",","),IFERROR(NUMBERVALUE(CriteriTecnici!$O5757,",","."),0))),4)&amp;""),",",".")&amp;CHAR(125)&amp;IF(TRUE,",",""))</f>
        <v/>
      </c>
    </row>
    <row r="5978">
      <c r="A5978" s="38">
        <f>IF(CriteriTecnici!$A5758="","","    "&amp;CHAR(123)&amp;CHAR(34)&amp;"bidderId"&amp;CHAR(34)&amp;": "&amp;CHAR(34)&amp;SUBSTITUTE(CriteriTecnici!$A5758,CHAR(34),"'")&amp;CHAR(34)&amp;", "&amp;CHAR(34)&amp;"lotId"&amp;CHAR(34)&amp;": "&amp;CHAR(34)&amp;SUBSTITUTE(CriteriTecnici!$C5758,CHAR(34),"'")&amp;CHAR(34)&amp;", "&amp;CHAR(34)&amp;"criterionId"&amp;CHAR(34)&amp;": "&amp;CHAR(34)&amp;SUBSTITUTE(CriteriTecnici!$D5758,CHAR(34),"'")&amp;CHAR(34)&amp;", "&amp;CHAR(34)&amp;"kind"&amp;CHAR(34)&amp;": "&amp;CHAR(34)&amp;SUBSTITUTE(CriteriTecnici!$F5758,CHAR(34),"'")&amp;CHAR(34)&amp;", "&amp;CHAR(34)&amp;"value"&amp;CHAR(34)&amp;": "&amp;SUBSTITUTE(TRIM(ROUND(IFERROR(CriteriTecnici!$N5758*1,IFERROR(NUMBERVALUE(CriteriTecnici!$N5758,".",","),IFERROR(NUMBERVALUE(CriteriTecnici!$N5758,",","."),0))),4)&amp;""),",",".")&amp;", "&amp;CHAR(34)&amp;"numerator"&amp;CHAR(34)&amp;": "&amp;SUBSTITUTE(TRIM(ROUND(IFERROR(CriteriTecnici!$K5758*1,IFERROR(NUMBERVALUE(CriteriTecnici!$K5758,".",","),IFERROR(NUMBERVALUE(CriteriTecnici!$K5758,",","."),0))),4)&amp;""),",",".")&amp;", "&amp;CHAR(34)&amp;"denominator"&amp;CHAR(34)&amp;": "&amp;SUBSTITUTE(TRIM(ROUND(IFERROR(CriteriTecnici!$L5758*1,IFERROR(NUMBERVALUE(CriteriTecnici!$L5758,".",","),IFERROR(NUMBERVALUE(CriteriTecnici!$L5758,",","."),0))),4)&amp;""),",",".")&amp;", "&amp;CHAR(34)&amp;"flag"&amp;CHAR(34)&amp;": "&amp;SUBSTITUTE(TRIM(ROUND(IFERROR(CriteriTecnici!$M5758*1,IFERROR(NUMBERVALUE(CriteriTecnici!$M5758,".",","),IFERROR(NUMBERVALUE(CriteriTecnici!$M5758,",","."),0))),4)&amp;""),",",".")&amp;", "&amp;CHAR(34)&amp;"rawScore"&amp;CHAR(34)&amp;": "&amp;SUBSTITUTE(TRIM(ROUND(IFERROR(CriteriTecnici!$O5758*1,IFERROR(NUMBERVALUE(CriteriTecnici!$O5758,".",","),IFERROR(NUMBERVALUE(CriteriTecnici!$O5758,",","."),0))),4)&amp;""),",",".")&amp;CHAR(125)&amp;IF(TRUE,",",""))</f>
        <v/>
      </c>
    </row>
    <row r="5979">
      <c r="A5979" s="38">
        <f>IF(CriteriTecnici!$A5759="","","    "&amp;CHAR(123)&amp;CHAR(34)&amp;"bidderId"&amp;CHAR(34)&amp;": "&amp;CHAR(34)&amp;SUBSTITUTE(CriteriTecnici!$A5759,CHAR(34),"'")&amp;CHAR(34)&amp;", "&amp;CHAR(34)&amp;"lotId"&amp;CHAR(34)&amp;": "&amp;CHAR(34)&amp;SUBSTITUTE(CriteriTecnici!$C5759,CHAR(34),"'")&amp;CHAR(34)&amp;", "&amp;CHAR(34)&amp;"criterionId"&amp;CHAR(34)&amp;": "&amp;CHAR(34)&amp;SUBSTITUTE(CriteriTecnici!$D5759,CHAR(34),"'")&amp;CHAR(34)&amp;", "&amp;CHAR(34)&amp;"kind"&amp;CHAR(34)&amp;": "&amp;CHAR(34)&amp;SUBSTITUTE(CriteriTecnici!$F5759,CHAR(34),"'")&amp;CHAR(34)&amp;", "&amp;CHAR(34)&amp;"value"&amp;CHAR(34)&amp;": "&amp;SUBSTITUTE(TRIM(ROUND(IFERROR(CriteriTecnici!$N5759*1,IFERROR(NUMBERVALUE(CriteriTecnici!$N5759,".",","),IFERROR(NUMBERVALUE(CriteriTecnici!$N5759,",","."),0))),4)&amp;""),",",".")&amp;", "&amp;CHAR(34)&amp;"numerator"&amp;CHAR(34)&amp;": "&amp;SUBSTITUTE(TRIM(ROUND(IFERROR(CriteriTecnici!$K5759*1,IFERROR(NUMBERVALUE(CriteriTecnici!$K5759,".",","),IFERROR(NUMBERVALUE(CriteriTecnici!$K5759,",","."),0))),4)&amp;""),",",".")&amp;", "&amp;CHAR(34)&amp;"denominator"&amp;CHAR(34)&amp;": "&amp;SUBSTITUTE(TRIM(ROUND(IFERROR(CriteriTecnici!$L5759*1,IFERROR(NUMBERVALUE(CriteriTecnici!$L5759,".",","),IFERROR(NUMBERVALUE(CriteriTecnici!$L5759,",","."),0))),4)&amp;""),",",".")&amp;", "&amp;CHAR(34)&amp;"flag"&amp;CHAR(34)&amp;": "&amp;SUBSTITUTE(TRIM(ROUND(IFERROR(CriteriTecnici!$M5759*1,IFERROR(NUMBERVALUE(CriteriTecnici!$M5759,".",","),IFERROR(NUMBERVALUE(CriteriTecnici!$M5759,",","."),0))),4)&amp;""),",",".")&amp;", "&amp;CHAR(34)&amp;"rawScore"&amp;CHAR(34)&amp;": "&amp;SUBSTITUTE(TRIM(ROUND(IFERROR(CriteriTecnici!$O5759*1,IFERROR(NUMBERVALUE(CriteriTecnici!$O5759,".",","),IFERROR(NUMBERVALUE(CriteriTecnici!$O5759,",","."),0))),4)&amp;""),",",".")&amp;CHAR(125)&amp;IF(TRUE,",",""))</f>
        <v/>
      </c>
    </row>
    <row r="5980">
      <c r="A5980" s="38">
        <f>IF(CriteriTecnici!$A5760="","","    "&amp;CHAR(123)&amp;CHAR(34)&amp;"bidderId"&amp;CHAR(34)&amp;": "&amp;CHAR(34)&amp;SUBSTITUTE(CriteriTecnici!$A5760,CHAR(34),"'")&amp;CHAR(34)&amp;", "&amp;CHAR(34)&amp;"lotId"&amp;CHAR(34)&amp;": "&amp;CHAR(34)&amp;SUBSTITUTE(CriteriTecnici!$C5760,CHAR(34),"'")&amp;CHAR(34)&amp;", "&amp;CHAR(34)&amp;"criterionId"&amp;CHAR(34)&amp;": "&amp;CHAR(34)&amp;SUBSTITUTE(CriteriTecnici!$D5760,CHAR(34),"'")&amp;CHAR(34)&amp;", "&amp;CHAR(34)&amp;"kind"&amp;CHAR(34)&amp;": "&amp;CHAR(34)&amp;SUBSTITUTE(CriteriTecnici!$F5760,CHAR(34),"'")&amp;CHAR(34)&amp;", "&amp;CHAR(34)&amp;"value"&amp;CHAR(34)&amp;": "&amp;SUBSTITUTE(TRIM(ROUND(IFERROR(CriteriTecnici!$N5760*1,IFERROR(NUMBERVALUE(CriteriTecnici!$N5760,".",","),IFERROR(NUMBERVALUE(CriteriTecnici!$N5760,",","."),0))),4)&amp;""),",",".")&amp;", "&amp;CHAR(34)&amp;"numerator"&amp;CHAR(34)&amp;": "&amp;SUBSTITUTE(TRIM(ROUND(IFERROR(CriteriTecnici!$K5760*1,IFERROR(NUMBERVALUE(CriteriTecnici!$K5760,".",","),IFERROR(NUMBERVALUE(CriteriTecnici!$K5760,",","."),0))),4)&amp;""),",",".")&amp;", "&amp;CHAR(34)&amp;"denominator"&amp;CHAR(34)&amp;": "&amp;SUBSTITUTE(TRIM(ROUND(IFERROR(CriteriTecnici!$L5760*1,IFERROR(NUMBERVALUE(CriteriTecnici!$L5760,".",","),IFERROR(NUMBERVALUE(CriteriTecnici!$L5760,",","."),0))),4)&amp;""),",",".")&amp;", "&amp;CHAR(34)&amp;"flag"&amp;CHAR(34)&amp;": "&amp;SUBSTITUTE(TRIM(ROUND(IFERROR(CriteriTecnici!$M5760*1,IFERROR(NUMBERVALUE(CriteriTecnici!$M5760,".",","),IFERROR(NUMBERVALUE(CriteriTecnici!$M5760,",","."),0))),4)&amp;""),",",".")&amp;", "&amp;CHAR(34)&amp;"rawScore"&amp;CHAR(34)&amp;": "&amp;SUBSTITUTE(TRIM(ROUND(IFERROR(CriteriTecnici!$O5760*1,IFERROR(NUMBERVALUE(CriteriTecnici!$O5760,".",","),IFERROR(NUMBERVALUE(CriteriTecnici!$O5760,",","."),0))),4)&amp;""),",",".")&amp;CHAR(125)&amp;IF(TRUE,",",""))</f>
        <v/>
      </c>
    </row>
    <row r="5981">
      <c r="A5981" s="38">
        <f>IF(CriteriTecnici!$A5761="","","    "&amp;CHAR(123)&amp;CHAR(34)&amp;"bidderId"&amp;CHAR(34)&amp;": "&amp;CHAR(34)&amp;SUBSTITUTE(CriteriTecnici!$A5761,CHAR(34),"'")&amp;CHAR(34)&amp;", "&amp;CHAR(34)&amp;"lotId"&amp;CHAR(34)&amp;": "&amp;CHAR(34)&amp;SUBSTITUTE(CriteriTecnici!$C5761,CHAR(34),"'")&amp;CHAR(34)&amp;", "&amp;CHAR(34)&amp;"criterionId"&amp;CHAR(34)&amp;": "&amp;CHAR(34)&amp;SUBSTITUTE(CriteriTecnici!$D5761,CHAR(34),"'")&amp;CHAR(34)&amp;", "&amp;CHAR(34)&amp;"kind"&amp;CHAR(34)&amp;": "&amp;CHAR(34)&amp;SUBSTITUTE(CriteriTecnici!$F5761,CHAR(34),"'")&amp;CHAR(34)&amp;", "&amp;CHAR(34)&amp;"value"&amp;CHAR(34)&amp;": "&amp;SUBSTITUTE(TRIM(ROUND(IFERROR(CriteriTecnici!$N5761*1,IFERROR(NUMBERVALUE(CriteriTecnici!$N5761,".",","),IFERROR(NUMBERVALUE(CriteriTecnici!$N5761,",","."),0))),4)&amp;""),",",".")&amp;", "&amp;CHAR(34)&amp;"numerator"&amp;CHAR(34)&amp;": "&amp;SUBSTITUTE(TRIM(ROUND(IFERROR(CriteriTecnici!$K5761*1,IFERROR(NUMBERVALUE(CriteriTecnici!$K5761,".",","),IFERROR(NUMBERVALUE(CriteriTecnici!$K5761,",","."),0))),4)&amp;""),",",".")&amp;", "&amp;CHAR(34)&amp;"denominator"&amp;CHAR(34)&amp;": "&amp;SUBSTITUTE(TRIM(ROUND(IFERROR(CriteriTecnici!$L5761*1,IFERROR(NUMBERVALUE(CriteriTecnici!$L5761,".",","),IFERROR(NUMBERVALUE(CriteriTecnici!$L5761,",","."),0))),4)&amp;""),",",".")&amp;", "&amp;CHAR(34)&amp;"flag"&amp;CHAR(34)&amp;": "&amp;SUBSTITUTE(TRIM(ROUND(IFERROR(CriteriTecnici!$M5761*1,IFERROR(NUMBERVALUE(CriteriTecnici!$M5761,".",","),IFERROR(NUMBERVALUE(CriteriTecnici!$M5761,",","."),0))),4)&amp;""),",",".")&amp;", "&amp;CHAR(34)&amp;"rawScore"&amp;CHAR(34)&amp;": "&amp;SUBSTITUTE(TRIM(ROUND(IFERROR(CriteriTecnici!$O5761*1,IFERROR(NUMBERVALUE(CriteriTecnici!$O5761,".",","),IFERROR(NUMBERVALUE(CriteriTecnici!$O5761,",","."),0))),4)&amp;""),",",".")&amp;CHAR(125)&amp;IF(TRUE,",",""))</f>
        <v/>
      </c>
    </row>
    <row r="5982">
      <c r="A5982" s="38">
        <f>IF(CriteriTecnici!$A5762="","","    "&amp;CHAR(123)&amp;CHAR(34)&amp;"bidderId"&amp;CHAR(34)&amp;": "&amp;CHAR(34)&amp;SUBSTITUTE(CriteriTecnici!$A5762,CHAR(34),"'")&amp;CHAR(34)&amp;", "&amp;CHAR(34)&amp;"lotId"&amp;CHAR(34)&amp;": "&amp;CHAR(34)&amp;SUBSTITUTE(CriteriTecnici!$C5762,CHAR(34),"'")&amp;CHAR(34)&amp;", "&amp;CHAR(34)&amp;"criterionId"&amp;CHAR(34)&amp;": "&amp;CHAR(34)&amp;SUBSTITUTE(CriteriTecnici!$D5762,CHAR(34),"'")&amp;CHAR(34)&amp;", "&amp;CHAR(34)&amp;"kind"&amp;CHAR(34)&amp;": "&amp;CHAR(34)&amp;SUBSTITUTE(CriteriTecnici!$F5762,CHAR(34),"'")&amp;CHAR(34)&amp;", "&amp;CHAR(34)&amp;"value"&amp;CHAR(34)&amp;": "&amp;SUBSTITUTE(TRIM(ROUND(IFERROR(CriteriTecnici!$N5762*1,IFERROR(NUMBERVALUE(CriteriTecnici!$N5762,".",","),IFERROR(NUMBERVALUE(CriteriTecnici!$N5762,",","."),0))),4)&amp;""),",",".")&amp;", "&amp;CHAR(34)&amp;"numerator"&amp;CHAR(34)&amp;": "&amp;SUBSTITUTE(TRIM(ROUND(IFERROR(CriteriTecnici!$K5762*1,IFERROR(NUMBERVALUE(CriteriTecnici!$K5762,".",","),IFERROR(NUMBERVALUE(CriteriTecnici!$K5762,",","."),0))),4)&amp;""),",",".")&amp;", "&amp;CHAR(34)&amp;"denominator"&amp;CHAR(34)&amp;": "&amp;SUBSTITUTE(TRIM(ROUND(IFERROR(CriteriTecnici!$L5762*1,IFERROR(NUMBERVALUE(CriteriTecnici!$L5762,".",","),IFERROR(NUMBERVALUE(CriteriTecnici!$L5762,",","."),0))),4)&amp;""),",",".")&amp;", "&amp;CHAR(34)&amp;"flag"&amp;CHAR(34)&amp;": "&amp;SUBSTITUTE(TRIM(ROUND(IFERROR(CriteriTecnici!$M5762*1,IFERROR(NUMBERVALUE(CriteriTecnici!$M5762,".",","),IFERROR(NUMBERVALUE(CriteriTecnici!$M5762,",","."),0))),4)&amp;""),",",".")&amp;", "&amp;CHAR(34)&amp;"rawScore"&amp;CHAR(34)&amp;": "&amp;SUBSTITUTE(TRIM(ROUND(IFERROR(CriteriTecnici!$O5762*1,IFERROR(NUMBERVALUE(CriteriTecnici!$O5762,".",","),IFERROR(NUMBERVALUE(CriteriTecnici!$O5762,",","."),0))),4)&amp;""),",",".")&amp;CHAR(125)&amp;IF(TRUE,",",""))</f>
        <v/>
      </c>
    </row>
    <row r="5983">
      <c r="A5983" s="38">
        <f>IF(CriteriTecnici!$A5763="","","    "&amp;CHAR(123)&amp;CHAR(34)&amp;"bidderId"&amp;CHAR(34)&amp;": "&amp;CHAR(34)&amp;SUBSTITUTE(CriteriTecnici!$A5763,CHAR(34),"'")&amp;CHAR(34)&amp;", "&amp;CHAR(34)&amp;"lotId"&amp;CHAR(34)&amp;": "&amp;CHAR(34)&amp;SUBSTITUTE(CriteriTecnici!$C5763,CHAR(34),"'")&amp;CHAR(34)&amp;", "&amp;CHAR(34)&amp;"criterionId"&amp;CHAR(34)&amp;": "&amp;CHAR(34)&amp;SUBSTITUTE(CriteriTecnici!$D5763,CHAR(34),"'")&amp;CHAR(34)&amp;", "&amp;CHAR(34)&amp;"kind"&amp;CHAR(34)&amp;": "&amp;CHAR(34)&amp;SUBSTITUTE(CriteriTecnici!$F5763,CHAR(34),"'")&amp;CHAR(34)&amp;", "&amp;CHAR(34)&amp;"value"&amp;CHAR(34)&amp;": "&amp;SUBSTITUTE(TRIM(ROUND(IFERROR(CriteriTecnici!$N5763*1,IFERROR(NUMBERVALUE(CriteriTecnici!$N5763,".",","),IFERROR(NUMBERVALUE(CriteriTecnici!$N5763,",","."),0))),4)&amp;""),",",".")&amp;", "&amp;CHAR(34)&amp;"numerator"&amp;CHAR(34)&amp;": "&amp;SUBSTITUTE(TRIM(ROUND(IFERROR(CriteriTecnici!$K5763*1,IFERROR(NUMBERVALUE(CriteriTecnici!$K5763,".",","),IFERROR(NUMBERVALUE(CriteriTecnici!$K5763,",","."),0))),4)&amp;""),",",".")&amp;", "&amp;CHAR(34)&amp;"denominator"&amp;CHAR(34)&amp;": "&amp;SUBSTITUTE(TRIM(ROUND(IFERROR(CriteriTecnici!$L5763*1,IFERROR(NUMBERVALUE(CriteriTecnici!$L5763,".",","),IFERROR(NUMBERVALUE(CriteriTecnici!$L5763,",","."),0))),4)&amp;""),",",".")&amp;", "&amp;CHAR(34)&amp;"flag"&amp;CHAR(34)&amp;": "&amp;SUBSTITUTE(TRIM(ROUND(IFERROR(CriteriTecnici!$M5763*1,IFERROR(NUMBERVALUE(CriteriTecnici!$M5763,".",","),IFERROR(NUMBERVALUE(CriteriTecnici!$M5763,",","."),0))),4)&amp;""),",",".")&amp;", "&amp;CHAR(34)&amp;"rawScore"&amp;CHAR(34)&amp;": "&amp;SUBSTITUTE(TRIM(ROUND(IFERROR(CriteriTecnici!$O5763*1,IFERROR(NUMBERVALUE(CriteriTecnici!$O5763,".",","),IFERROR(NUMBERVALUE(CriteriTecnici!$O5763,",","."),0))),4)&amp;""),",",".")&amp;CHAR(125)&amp;IF(TRUE,",",""))</f>
        <v/>
      </c>
    </row>
    <row r="5984">
      <c r="A5984" s="38">
        <f>IF(CriteriTecnici!$A5764="","","    "&amp;CHAR(123)&amp;CHAR(34)&amp;"bidderId"&amp;CHAR(34)&amp;": "&amp;CHAR(34)&amp;SUBSTITUTE(CriteriTecnici!$A5764,CHAR(34),"'")&amp;CHAR(34)&amp;", "&amp;CHAR(34)&amp;"lotId"&amp;CHAR(34)&amp;": "&amp;CHAR(34)&amp;SUBSTITUTE(CriteriTecnici!$C5764,CHAR(34),"'")&amp;CHAR(34)&amp;", "&amp;CHAR(34)&amp;"criterionId"&amp;CHAR(34)&amp;": "&amp;CHAR(34)&amp;SUBSTITUTE(CriteriTecnici!$D5764,CHAR(34),"'")&amp;CHAR(34)&amp;", "&amp;CHAR(34)&amp;"kind"&amp;CHAR(34)&amp;": "&amp;CHAR(34)&amp;SUBSTITUTE(CriteriTecnici!$F5764,CHAR(34),"'")&amp;CHAR(34)&amp;", "&amp;CHAR(34)&amp;"value"&amp;CHAR(34)&amp;": "&amp;SUBSTITUTE(TRIM(ROUND(IFERROR(CriteriTecnici!$N5764*1,IFERROR(NUMBERVALUE(CriteriTecnici!$N5764,".",","),IFERROR(NUMBERVALUE(CriteriTecnici!$N5764,",","."),0))),4)&amp;""),",",".")&amp;", "&amp;CHAR(34)&amp;"numerator"&amp;CHAR(34)&amp;": "&amp;SUBSTITUTE(TRIM(ROUND(IFERROR(CriteriTecnici!$K5764*1,IFERROR(NUMBERVALUE(CriteriTecnici!$K5764,".",","),IFERROR(NUMBERVALUE(CriteriTecnici!$K5764,",","."),0))),4)&amp;""),",",".")&amp;", "&amp;CHAR(34)&amp;"denominator"&amp;CHAR(34)&amp;": "&amp;SUBSTITUTE(TRIM(ROUND(IFERROR(CriteriTecnici!$L5764*1,IFERROR(NUMBERVALUE(CriteriTecnici!$L5764,".",","),IFERROR(NUMBERVALUE(CriteriTecnici!$L5764,",","."),0))),4)&amp;""),",",".")&amp;", "&amp;CHAR(34)&amp;"flag"&amp;CHAR(34)&amp;": "&amp;SUBSTITUTE(TRIM(ROUND(IFERROR(CriteriTecnici!$M5764*1,IFERROR(NUMBERVALUE(CriteriTecnici!$M5764,".",","),IFERROR(NUMBERVALUE(CriteriTecnici!$M5764,",","."),0))),4)&amp;""),",",".")&amp;", "&amp;CHAR(34)&amp;"rawScore"&amp;CHAR(34)&amp;": "&amp;SUBSTITUTE(TRIM(ROUND(IFERROR(CriteriTecnici!$O5764*1,IFERROR(NUMBERVALUE(CriteriTecnici!$O5764,".",","),IFERROR(NUMBERVALUE(CriteriTecnici!$O5764,",","."),0))),4)&amp;""),",",".")&amp;CHAR(125)&amp;IF(TRUE,",",""))</f>
        <v/>
      </c>
    </row>
    <row r="5985">
      <c r="A5985" s="38">
        <f>IF(CriteriTecnici!$A5765="","","    "&amp;CHAR(123)&amp;CHAR(34)&amp;"bidderId"&amp;CHAR(34)&amp;": "&amp;CHAR(34)&amp;SUBSTITUTE(CriteriTecnici!$A5765,CHAR(34),"'")&amp;CHAR(34)&amp;", "&amp;CHAR(34)&amp;"lotId"&amp;CHAR(34)&amp;": "&amp;CHAR(34)&amp;SUBSTITUTE(CriteriTecnici!$C5765,CHAR(34),"'")&amp;CHAR(34)&amp;", "&amp;CHAR(34)&amp;"criterionId"&amp;CHAR(34)&amp;": "&amp;CHAR(34)&amp;SUBSTITUTE(CriteriTecnici!$D5765,CHAR(34),"'")&amp;CHAR(34)&amp;", "&amp;CHAR(34)&amp;"kind"&amp;CHAR(34)&amp;": "&amp;CHAR(34)&amp;SUBSTITUTE(CriteriTecnici!$F5765,CHAR(34),"'")&amp;CHAR(34)&amp;", "&amp;CHAR(34)&amp;"value"&amp;CHAR(34)&amp;": "&amp;SUBSTITUTE(TRIM(ROUND(IFERROR(CriteriTecnici!$N5765*1,IFERROR(NUMBERVALUE(CriteriTecnici!$N5765,".",","),IFERROR(NUMBERVALUE(CriteriTecnici!$N5765,",","."),0))),4)&amp;""),",",".")&amp;", "&amp;CHAR(34)&amp;"numerator"&amp;CHAR(34)&amp;": "&amp;SUBSTITUTE(TRIM(ROUND(IFERROR(CriteriTecnici!$K5765*1,IFERROR(NUMBERVALUE(CriteriTecnici!$K5765,".",","),IFERROR(NUMBERVALUE(CriteriTecnici!$K5765,",","."),0))),4)&amp;""),",",".")&amp;", "&amp;CHAR(34)&amp;"denominator"&amp;CHAR(34)&amp;": "&amp;SUBSTITUTE(TRIM(ROUND(IFERROR(CriteriTecnici!$L5765*1,IFERROR(NUMBERVALUE(CriteriTecnici!$L5765,".",","),IFERROR(NUMBERVALUE(CriteriTecnici!$L5765,",","."),0))),4)&amp;""),",",".")&amp;", "&amp;CHAR(34)&amp;"flag"&amp;CHAR(34)&amp;": "&amp;SUBSTITUTE(TRIM(ROUND(IFERROR(CriteriTecnici!$M5765*1,IFERROR(NUMBERVALUE(CriteriTecnici!$M5765,".",","),IFERROR(NUMBERVALUE(CriteriTecnici!$M5765,",","."),0))),4)&amp;""),",",".")&amp;", "&amp;CHAR(34)&amp;"rawScore"&amp;CHAR(34)&amp;": "&amp;SUBSTITUTE(TRIM(ROUND(IFERROR(CriteriTecnici!$O5765*1,IFERROR(NUMBERVALUE(CriteriTecnici!$O5765,".",","),IFERROR(NUMBERVALUE(CriteriTecnici!$O5765,",","."),0))),4)&amp;""),",",".")&amp;CHAR(125)&amp;IF(TRUE,",",""))</f>
        <v/>
      </c>
    </row>
    <row r="5986">
      <c r="A5986" s="38">
        <f>IF(CriteriTecnici!$A5766="","","    "&amp;CHAR(123)&amp;CHAR(34)&amp;"bidderId"&amp;CHAR(34)&amp;": "&amp;CHAR(34)&amp;SUBSTITUTE(CriteriTecnici!$A5766,CHAR(34),"'")&amp;CHAR(34)&amp;", "&amp;CHAR(34)&amp;"lotId"&amp;CHAR(34)&amp;": "&amp;CHAR(34)&amp;SUBSTITUTE(CriteriTecnici!$C5766,CHAR(34),"'")&amp;CHAR(34)&amp;", "&amp;CHAR(34)&amp;"criterionId"&amp;CHAR(34)&amp;": "&amp;CHAR(34)&amp;SUBSTITUTE(CriteriTecnici!$D5766,CHAR(34),"'")&amp;CHAR(34)&amp;", "&amp;CHAR(34)&amp;"kind"&amp;CHAR(34)&amp;": "&amp;CHAR(34)&amp;SUBSTITUTE(CriteriTecnici!$F5766,CHAR(34),"'")&amp;CHAR(34)&amp;", "&amp;CHAR(34)&amp;"value"&amp;CHAR(34)&amp;": "&amp;SUBSTITUTE(TRIM(ROUND(IFERROR(CriteriTecnici!$N5766*1,IFERROR(NUMBERVALUE(CriteriTecnici!$N5766,".",","),IFERROR(NUMBERVALUE(CriteriTecnici!$N5766,",","."),0))),4)&amp;""),",",".")&amp;", "&amp;CHAR(34)&amp;"numerator"&amp;CHAR(34)&amp;": "&amp;SUBSTITUTE(TRIM(ROUND(IFERROR(CriteriTecnici!$K5766*1,IFERROR(NUMBERVALUE(CriteriTecnici!$K5766,".",","),IFERROR(NUMBERVALUE(CriteriTecnici!$K5766,",","."),0))),4)&amp;""),",",".")&amp;", "&amp;CHAR(34)&amp;"denominator"&amp;CHAR(34)&amp;": "&amp;SUBSTITUTE(TRIM(ROUND(IFERROR(CriteriTecnici!$L5766*1,IFERROR(NUMBERVALUE(CriteriTecnici!$L5766,".",","),IFERROR(NUMBERVALUE(CriteriTecnici!$L5766,",","."),0))),4)&amp;""),",",".")&amp;", "&amp;CHAR(34)&amp;"flag"&amp;CHAR(34)&amp;": "&amp;SUBSTITUTE(TRIM(ROUND(IFERROR(CriteriTecnici!$M5766*1,IFERROR(NUMBERVALUE(CriteriTecnici!$M5766,".",","),IFERROR(NUMBERVALUE(CriteriTecnici!$M5766,",","."),0))),4)&amp;""),",",".")&amp;", "&amp;CHAR(34)&amp;"rawScore"&amp;CHAR(34)&amp;": "&amp;SUBSTITUTE(TRIM(ROUND(IFERROR(CriteriTecnici!$O5766*1,IFERROR(NUMBERVALUE(CriteriTecnici!$O5766,".",","),IFERROR(NUMBERVALUE(CriteriTecnici!$O5766,",","."),0))),4)&amp;""),",",".")&amp;CHAR(125)&amp;IF(TRUE,",",""))</f>
        <v/>
      </c>
    </row>
    <row r="5987">
      <c r="A5987" s="38">
        <f>IF(CriteriTecnici!$A5767="","","    "&amp;CHAR(123)&amp;CHAR(34)&amp;"bidderId"&amp;CHAR(34)&amp;": "&amp;CHAR(34)&amp;SUBSTITUTE(CriteriTecnici!$A5767,CHAR(34),"'")&amp;CHAR(34)&amp;", "&amp;CHAR(34)&amp;"lotId"&amp;CHAR(34)&amp;": "&amp;CHAR(34)&amp;SUBSTITUTE(CriteriTecnici!$C5767,CHAR(34),"'")&amp;CHAR(34)&amp;", "&amp;CHAR(34)&amp;"criterionId"&amp;CHAR(34)&amp;": "&amp;CHAR(34)&amp;SUBSTITUTE(CriteriTecnici!$D5767,CHAR(34),"'")&amp;CHAR(34)&amp;", "&amp;CHAR(34)&amp;"kind"&amp;CHAR(34)&amp;": "&amp;CHAR(34)&amp;SUBSTITUTE(CriteriTecnici!$F5767,CHAR(34),"'")&amp;CHAR(34)&amp;", "&amp;CHAR(34)&amp;"value"&amp;CHAR(34)&amp;": "&amp;SUBSTITUTE(TRIM(ROUND(IFERROR(CriteriTecnici!$N5767*1,IFERROR(NUMBERVALUE(CriteriTecnici!$N5767,".",","),IFERROR(NUMBERVALUE(CriteriTecnici!$N5767,",","."),0))),4)&amp;""),",",".")&amp;", "&amp;CHAR(34)&amp;"numerator"&amp;CHAR(34)&amp;": "&amp;SUBSTITUTE(TRIM(ROUND(IFERROR(CriteriTecnici!$K5767*1,IFERROR(NUMBERVALUE(CriteriTecnici!$K5767,".",","),IFERROR(NUMBERVALUE(CriteriTecnici!$K5767,",","."),0))),4)&amp;""),",",".")&amp;", "&amp;CHAR(34)&amp;"denominator"&amp;CHAR(34)&amp;": "&amp;SUBSTITUTE(TRIM(ROUND(IFERROR(CriteriTecnici!$L5767*1,IFERROR(NUMBERVALUE(CriteriTecnici!$L5767,".",","),IFERROR(NUMBERVALUE(CriteriTecnici!$L5767,",","."),0))),4)&amp;""),",",".")&amp;", "&amp;CHAR(34)&amp;"flag"&amp;CHAR(34)&amp;": "&amp;SUBSTITUTE(TRIM(ROUND(IFERROR(CriteriTecnici!$M5767*1,IFERROR(NUMBERVALUE(CriteriTecnici!$M5767,".",","),IFERROR(NUMBERVALUE(CriteriTecnici!$M5767,",","."),0))),4)&amp;""),",",".")&amp;", "&amp;CHAR(34)&amp;"rawScore"&amp;CHAR(34)&amp;": "&amp;SUBSTITUTE(TRIM(ROUND(IFERROR(CriteriTecnici!$O5767*1,IFERROR(NUMBERVALUE(CriteriTecnici!$O5767,".",","),IFERROR(NUMBERVALUE(CriteriTecnici!$O5767,",","."),0))),4)&amp;""),",",".")&amp;CHAR(125)&amp;IF(TRUE,",",""))</f>
        <v/>
      </c>
    </row>
    <row r="5988">
      <c r="A5988" s="38">
        <f>IF(CriteriTecnici!$A5768="","","    "&amp;CHAR(123)&amp;CHAR(34)&amp;"bidderId"&amp;CHAR(34)&amp;": "&amp;CHAR(34)&amp;SUBSTITUTE(CriteriTecnici!$A5768,CHAR(34),"'")&amp;CHAR(34)&amp;", "&amp;CHAR(34)&amp;"lotId"&amp;CHAR(34)&amp;": "&amp;CHAR(34)&amp;SUBSTITUTE(CriteriTecnici!$C5768,CHAR(34),"'")&amp;CHAR(34)&amp;", "&amp;CHAR(34)&amp;"criterionId"&amp;CHAR(34)&amp;": "&amp;CHAR(34)&amp;SUBSTITUTE(CriteriTecnici!$D5768,CHAR(34),"'")&amp;CHAR(34)&amp;", "&amp;CHAR(34)&amp;"kind"&amp;CHAR(34)&amp;": "&amp;CHAR(34)&amp;SUBSTITUTE(CriteriTecnici!$F5768,CHAR(34),"'")&amp;CHAR(34)&amp;", "&amp;CHAR(34)&amp;"value"&amp;CHAR(34)&amp;": "&amp;SUBSTITUTE(TRIM(ROUND(IFERROR(CriteriTecnici!$N5768*1,IFERROR(NUMBERVALUE(CriteriTecnici!$N5768,".",","),IFERROR(NUMBERVALUE(CriteriTecnici!$N5768,",","."),0))),4)&amp;""),",",".")&amp;", "&amp;CHAR(34)&amp;"numerator"&amp;CHAR(34)&amp;": "&amp;SUBSTITUTE(TRIM(ROUND(IFERROR(CriteriTecnici!$K5768*1,IFERROR(NUMBERVALUE(CriteriTecnici!$K5768,".",","),IFERROR(NUMBERVALUE(CriteriTecnici!$K5768,",","."),0))),4)&amp;""),",",".")&amp;", "&amp;CHAR(34)&amp;"denominator"&amp;CHAR(34)&amp;": "&amp;SUBSTITUTE(TRIM(ROUND(IFERROR(CriteriTecnici!$L5768*1,IFERROR(NUMBERVALUE(CriteriTecnici!$L5768,".",","),IFERROR(NUMBERVALUE(CriteriTecnici!$L5768,",","."),0))),4)&amp;""),",",".")&amp;", "&amp;CHAR(34)&amp;"flag"&amp;CHAR(34)&amp;": "&amp;SUBSTITUTE(TRIM(ROUND(IFERROR(CriteriTecnici!$M5768*1,IFERROR(NUMBERVALUE(CriteriTecnici!$M5768,".",","),IFERROR(NUMBERVALUE(CriteriTecnici!$M5768,",","."),0))),4)&amp;""),",",".")&amp;", "&amp;CHAR(34)&amp;"rawScore"&amp;CHAR(34)&amp;": "&amp;SUBSTITUTE(TRIM(ROUND(IFERROR(CriteriTecnici!$O5768*1,IFERROR(NUMBERVALUE(CriteriTecnici!$O5768,".",","),IFERROR(NUMBERVALUE(CriteriTecnici!$O5768,",","."),0))),4)&amp;""),",",".")&amp;CHAR(125)&amp;IF(TRUE,",",""))</f>
        <v/>
      </c>
    </row>
    <row r="5989">
      <c r="A5989" s="38">
        <f>IF(CriteriTecnici!$A5769="","","    "&amp;CHAR(123)&amp;CHAR(34)&amp;"bidderId"&amp;CHAR(34)&amp;": "&amp;CHAR(34)&amp;SUBSTITUTE(CriteriTecnici!$A5769,CHAR(34),"'")&amp;CHAR(34)&amp;", "&amp;CHAR(34)&amp;"lotId"&amp;CHAR(34)&amp;": "&amp;CHAR(34)&amp;SUBSTITUTE(CriteriTecnici!$C5769,CHAR(34),"'")&amp;CHAR(34)&amp;", "&amp;CHAR(34)&amp;"criterionId"&amp;CHAR(34)&amp;": "&amp;CHAR(34)&amp;SUBSTITUTE(CriteriTecnici!$D5769,CHAR(34),"'")&amp;CHAR(34)&amp;", "&amp;CHAR(34)&amp;"kind"&amp;CHAR(34)&amp;": "&amp;CHAR(34)&amp;SUBSTITUTE(CriteriTecnici!$F5769,CHAR(34),"'")&amp;CHAR(34)&amp;", "&amp;CHAR(34)&amp;"value"&amp;CHAR(34)&amp;": "&amp;SUBSTITUTE(TRIM(ROUND(IFERROR(CriteriTecnici!$N5769*1,IFERROR(NUMBERVALUE(CriteriTecnici!$N5769,".",","),IFERROR(NUMBERVALUE(CriteriTecnici!$N5769,",","."),0))),4)&amp;""),",",".")&amp;", "&amp;CHAR(34)&amp;"numerator"&amp;CHAR(34)&amp;": "&amp;SUBSTITUTE(TRIM(ROUND(IFERROR(CriteriTecnici!$K5769*1,IFERROR(NUMBERVALUE(CriteriTecnici!$K5769,".",","),IFERROR(NUMBERVALUE(CriteriTecnici!$K5769,",","."),0))),4)&amp;""),",",".")&amp;", "&amp;CHAR(34)&amp;"denominator"&amp;CHAR(34)&amp;": "&amp;SUBSTITUTE(TRIM(ROUND(IFERROR(CriteriTecnici!$L5769*1,IFERROR(NUMBERVALUE(CriteriTecnici!$L5769,".",","),IFERROR(NUMBERVALUE(CriteriTecnici!$L5769,",","."),0))),4)&amp;""),",",".")&amp;", "&amp;CHAR(34)&amp;"flag"&amp;CHAR(34)&amp;": "&amp;SUBSTITUTE(TRIM(ROUND(IFERROR(CriteriTecnici!$M5769*1,IFERROR(NUMBERVALUE(CriteriTecnici!$M5769,".",","),IFERROR(NUMBERVALUE(CriteriTecnici!$M5769,",","."),0))),4)&amp;""),",",".")&amp;", "&amp;CHAR(34)&amp;"rawScore"&amp;CHAR(34)&amp;": "&amp;SUBSTITUTE(TRIM(ROUND(IFERROR(CriteriTecnici!$O5769*1,IFERROR(NUMBERVALUE(CriteriTecnici!$O5769,".",","),IFERROR(NUMBERVALUE(CriteriTecnici!$O5769,",","."),0))),4)&amp;""),",",".")&amp;CHAR(125)&amp;IF(TRUE,",",""))</f>
        <v/>
      </c>
    </row>
    <row r="5990">
      <c r="A5990" s="38">
        <f>IF(CriteriTecnici!$A5770="","","    "&amp;CHAR(123)&amp;CHAR(34)&amp;"bidderId"&amp;CHAR(34)&amp;": "&amp;CHAR(34)&amp;SUBSTITUTE(CriteriTecnici!$A5770,CHAR(34),"'")&amp;CHAR(34)&amp;", "&amp;CHAR(34)&amp;"lotId"&amp;CHAR(34)&amp;": "&amp;CHAR(34)&amp;SUBSTITUTE(CriteriTecnici!$C5770,CHAR(34),"'")&amp;CHAR(34)&amp;", "&amp;CHAR(34)&amp;"criterionId"&amp;CHAR(34)&amp;": "&amp;CHAR(34)&amp;SUBSTITUTE(CriteriTecnici!$D5770,CHAR(34),"'")&amp;CHAR(34)&amp;", "&amp;CHAR(34)&amp;"kind"&amp;CHAR(34)&amp;": "&amp;CHAR(34)&amp;SUBSTITUTE(CriteriTecnici!$F5770,CHAR(34),"'")&amp;CHAR(34)&amp;", "&amp;CHAR(34)&amp;"value"&amp;CHAR(34)&amp;": "&amp;SUBSTITUTE(TRIM(ROUND(IFERROR(CriteriTecnici!$N5770*1,IFERROR(NUMBERVALUE(CriteriTecnici!$N5770,".",","),IFERROR(NUMBERVALUE(CriteriTecnici!$N5770,",","."),0))),4)&amp;""),",",".")&amp;", "&amp;CHAR(34)&amp;"numerator"&amp;CHAR(34)&amp;": "&amp;SUBSTITUTE(TRIM(ROUND(IFERROR(CriteriTecnici!$K5770*1,IFERROR(NUMBERVALUE(CriteriTecnici!$K5770,".",","),IFERROR(NUMBERVALUE(CriteriTecnici!$K5770,",","."),0))),4)&amp;""),",",".")&amp;", "&amp;CHAR(34)&amp;"denominator"&amp;CHAR(34)&amp;": "&amp;SUBSTITUTE(TRIM(ROUND(IFERROR(CriteriTecnici!$L5770*1,IFERROR(NUMBERVALUE(CriteriTecnici!$L5770,".",","),IFERROR(NUMBERVALUE(CriteriTecnici!$L5770,",","."),0))),4)&amp;""),",",".")&amp;", "&amp;CHAR(34)&amp;"flag"&amp;CHAR(34)&amp;": "&amp;SUBSTITUTE(TRIM(ROUND(IFERROR(CriteriTecnici!$M5770*1,IFERROR(NUMBERVALUE(CriteriTecnici!$M5770,".",","),IFERROR(NUMBERVALUE(CriteriTecnici!$M5770,",","."),0))),4)&amp;""),",",".")&amp;", "&amp;CHAR(34)&amp;"rawScore"&amp;CHAR(34)&amp;": "&amp;SUBSTITUTE(TRIM(ROUND(IFERROR(CriteriTecnici!$O5770*1,IFERROR(NUMBERVALUE(CriteriTecnici!$O5770,".",","),IFERROR(NUMBERVALUE(CriteriTecnici!$O5770,",","."),0))),4)&amp;""),",",".")&amp;CHAR(125)&amp;IF(COUNTA(Offerte!$A188:$A$200)&gt;0,",",""))</f>
        <v/>
      </c>
    </row>
    <row r="5991">
      <c r="A5991" s="38">
        <f>IF(CriteriTecnici!$A5771="","","    "&amp;CHAR(123)&amp;CHAR(34)&amp;"bidderId"&amp;CHAR(34)&amp;": "&amp;CHAR(34)&amp;SUBSTITUTE(CriteriTecnici!$A5771,CHAR(34),"'")&amp;CHAR(34)&amp;", "&amp;CHAR(34)&amp;"lotId"&amp;CHAR(34)&amp;": "&amp;CHAR(34)&amp;SUBSTITUTE(CriteriTecnici!$C5771,CHAR(34),"'")&amp;CHAR(34)&amp;", "&amp;CHAR(34)&amp;"criterionId"&amp;CHAR(34)&amp;": "&amp;CHAR(34)&amp;SUBSTITUTE(CriteriTecnici!$D5771,CHAR(34),"'")&amp;CHAR(34)&amp;", "&amp;CHAR(34)&amp;"kind"&amp;CHAR(34)&amp;": "&amp;CHAR(34)&amp;SUBSTITUTE(CriteriTecnici!$F5771,CHAR(34),"'")&amp;CHAR(34)&amp;", "&amp;CHAR(34)&amp;"value"&amp;CHAR(34)&amp;": "&amp;SUBSTITUTE(TRIM(ROUND(IFERROR(CriteriTecnici!$N5771*1,IFERROR(NUMBERVALUE(CriteriTecnici!$N5771,".",","),IFERROR(NUMBERVALUE(CriteriTecnici!$N5771,",","."),0))),4)&amp;""),",",".")&amp;", "&amp;CHAR(34)&amp;"numerator"&amp;CHAR(34)&amp;": "&amp;SUBSTITUTE(TRIM(ROUND(IFERROR(CriteriTecnici!$K5771*1,IFERROR(NUMBERVALUE(CriteriTecnici!$K5771,".",","),IFERROR(NUMBERVALUE(CriteriTecnici!$K5771,",","."),0))),4)&amp;""),",",".")&amp;", "&amp;CHAR(34)&amp;"denominator"&amp;CHAR(34)&amp;": "&amp;SUBSTITUTE(TRIM(ROUND(IFERROR(CriteriTecnici!$L5771*1,IFERROR(NUMBERVALUE(CriteriTecnici!$L5771,".",","),IFERROR(NUMBERVALUE(CriteriTecnici!$L5771,",","."),0))),4)&amp;""),",",".")&amp;", "&amp;CHAR(34)&amp;"flag"&amp;CHAR(34)&amp;": "&amp;SUBSTITUTE(TRIM(ROUND(IFERROR(CriteriTecnici!$M5771*1,IFERROR(NUMBERVALUE(CriteriTecnici!$M5771,".",","),IFERROR(NUMBERVALUE(CriteriTecnici!$M5771,",","."),0))),4)&amp;""),",",".")&amp;", "&amp;CHAR(34)&amp;"rawScore"&amp;CHAR(34)&amp;": "&amp;SUBSTITUTE(TRIM(ROUND(IFERROR(CriteriTecnici!$O5771*1,IFERROR(NUMBERVALUE(CriteriTecnici!$O5771,".",","),IFERROR(NUMBERVALUE(CriteriTecnici!$O5771,",","."),0))),4)&amp;""),",",".")&amp;CHAR(125)&amp;IF(TRUE,",",""))</f>
        <v/>
      </c>
    </row>
    <row r="5992">
      <c r="A5992" s="38">
        <f>IF(CriteriTecnici!$A5772="","","    "&amp;CHAR(123)&amp;CHAR(34)&amp;"bidderId"&amp;CHAR(34)&amp;": "&amp;CHAR(34)&amp;SUBSTITUTE(CriteriTecnici!$A5772,CHAR(34),"'")&amp;CHAR(34)&amp;", "&amp;CHAR(34)&amp;"lotId"&amp;CHAR(34)&amp;": "&amp;CHAR(34)&amp;SUBSTITUTE(CriteriTecnici!$C5772,CHAR(34),"'")&amp;CHAR(34)&amp;", "&amp;CHAR(34)&amp;"criterionId"&amp;CHAR(34)&amp;": "&amp;CHAR(34)&amp;SUBSTITUTE(CriteriTecnici!$D5772,CHAR(34),"'")&amp;CHAR(34)&amp;", "&amp;CHAR(34)&amp;"kind"&amp;CHAR(34)&amp;": "&amp;CHAR(34)&amp;SUBSTITUTE(CriteriTecnici!$F5772,CHAR(34),"'")&amp;CHAR(34)&amp;", "&amp;CHAR(34)&amp;"value"&amp;CHAR(34)&amp;": "&amp;SUBSTITUTE(TRIM(ROUND(IFERROR(CriteriTecnici!$N5772*1,IFERROR(NUMBERVALUE(CriteriTecnici!$N5772,".",","),IFERROR(NUMBERVALUE(CriteriTecnici!$N5772,",","."),0))),4)&amp;""),",",".")&amp;", "&amp;CHAR(34)&amp;"numerator"&amp;CHAR(34)&amp;": "&amp;SUBSTITUTE(TRIM(ROUND(IFERROR(CriteriTecnici!$K5772*1,IFERROR(NUMBERVALUE(CriteriTecnici!$K5772,".",","),IFERROR(NUMBERVALUE(CriteriTecnici!$K5772,",","."),0))),4)&amp;""),",",".")&amp;", "&amp;CHAR(34)&amp;"denominator"&amp;CHAR(34)&amp;": "&amp;SUBSTITUTE(TRIM(ROUND(IFERROR(CriteriTecnici!$L5772*1,IFERROR(NUMBERVALUE(CriteriTecnici!$L5772,".",","),IFERROR(NUMBERVALUE(CriteriTecnici!$L5772,",","."),0))),4)&amp;""),",",".")&amp;", "&amp;CHAR(34)&amp;"flag"&amp;CHAR(34)&amp;": "&amp;SUBSTITUTE(TRIM(ROUND(IFERROR(CriteriTecnici!$M5772*1,IFERROR(NUMBERVALUE(CriteriTecnici!$M5772,".",","),IFERROR(NUMBERVALUE(CriteriTecnici!$M5772,",","."),0))),4)&amp;""),",",".")&amp;", "&amp;CHAR(34)&amp;"rawScore"&amp;CHAR(34)&amp;": "&amp;SUBSTITUTE(TRIM(ROUND(IFERROR(CriteriTecnici!$O5772*1,IFERROR(NUMBERVALUE(CriteriTecnici!$O5772,".",","),IFERROR(NUMBERVALUE(CriteriTecnici!$O5772,",","."),0))),4)&amp;""),",",".")&amp;CHAR(125)&amp;IF(TRUE,",",""))</f>
        <v/>
      </c>
    </row>
    <row r="5993">
      <c r="A5993" s="38">
        <f>IF(CriteriTecnici!$A5773="","","    "&amp;CHAR(123)&amp;CHAR(34)&amp;"bidderId"&amp;CHAR(34)&amp;": "&amp;CHAR(34)&amp;SUBSTITUTE(CriteriTecnici!$A5773,CHAR(34),"'")&amp;CHAR(34)&amp;", "&amp;CHAR(34)&amp;"lotId"&amp;CHAR(34)&amp;": "&amp;CHAR(34)&amp;SUBSTITUTE(CriteriTecnici!$C5773,CHAR(34),"'")&amp;CHAR(34)&amp;", "&amp;CHAR(34)&amp;"criterionId"&amp;CHAR(34)&amp;": "&amp;CHAR(34)&amp;SUBSTITUTE(CriteriTecnici!$D5773,CHAR(34),"'")&amp;CHAR(34)&amp;", "&amp;CHAR(34)&amp;"kind"&amp;CHAR(34)&amp;": "&amp;CHAR(34)&amp;SUBSTITUTE(CriteriTecnici!$F5773,CHAR(34),"'")&amp;CHAR(34)&amp;", "&amp;CHAR(34)&amp;"value"&amp;CHAR(34)&amp;": "&amp;SUBSTITUTE(TRIM(ROUND(IFERROR(CriteriTecnici!$N5773*1,IFERROR(NUMBERVALUE(CriteriTecnici!$N5773,".",","),IFERROR(NUMBERVALUE(CriteriTecnici!$N5773,",","."),0))),4)&amp;""),",",".")&amp;", "&amp;CHAR(34)&amp;"numerator"&amp;CHAR(34)&amp;": "&amp;SUBSTITUTE(TRIM(ROUND(IFERROR(CriteriTecnici!$K5773*1,IFERROR(NUMBERVALUE(CriteriTecnici!$K5773,".",","),IFERROR(NUMBERVALUE(CriteriTecnici!$K5773,",","."),0))),4)&amp;""),",",".")&amp;", "&amp;CHAR(34)&amp;"denominator"&amp;CHAR(34)&amp;": "&amp;SUBSTITUTE(TRIM(ROUND(IFERROR(CriteriTecnici!$L5773*1,IFERROR(NUMBERVALUE(CriteriTecnici!$L5773,".",","),IFERROR(NUMBERVALUE(CriteriTecnici!$L5773,",","."),0))),4)&amp;""),",",".")&amp;", "&amp;CHAR(34)&amp;"flag"&amp;CHAR(34)&amp;": "&amp;SUBSTITUTE(TRIM(ROUND(IFERROR(CriteriTecnici!$M5773*1,IFERROR(NUMBERVALUE(CriteriTecnici!$M5773,".",","),IFERROR(NUMBERVALUE(CriteriTecnici!$M5773,",","."),0))),4)&amp;""),",",".")&amp;", "&amp;CHAR(34)&amp;"rawScore"&amp;CHAR(34)&amp;": "&amp;SUBSTITUTE(TRIM(ROUND(IFERROR(CriteriTecnici!$O5773*1,IFERROR(NUMBERVALUE(CriteriTecnici!$O5773,".",","),IFERROR(NUMBERVALUE(CriteriTecnici!$O5773,",","."),0))),4)&amp;""),",",".")&amp;CHAR(125)&amp;IF(TRUE,",",""))</f>
        <v/>
      </c>
    </row>
    <row r="5994">
      <c r="A5994" s="38">
        <f>IF(CriteriTecnici!$A5774="","","    "&amp;CHAR(123)&amp;CHAR(34)&amp;"bidderId"&amp;CHAR(34)&amp;": "&amp;CHAR(34)&amp;SUBSTITUTE(CriteriTecnici!$A5774,CHAR(34),"'")&amp;CHAR(34)&amp;", "&amp;CHAR(34)&amp;"lotId"&amp;CHAR(34)&amp;": "&amp;CHAR(34)&amp;SUBSTITUTE(CriteriTecnici!$C5774,CHAR(34),"'")&amp;CHAR(34)&amp;", "&amp;CHAR(34)&amp;"criterionId"&amp;CHAR(34)&amp;": "&amp;CHAR(34)&amp;SUBSTITUTE(CriteriTecnici!$D5774,CHAR(34),"'")&amp;CHAR(34)&amp;", "&amp;CHAR(34)&amp;"kind"&amp;CHAR(34)&amp;": "&amp;CHAR(34)&amp;SUBSTITUTE(CriteriTecnici!$F5774,CHAR(34),"'")&amp;CHAR(34)&amp;", "&amp;CHAR(34)&amp;"value"&amp;CHAR(34)&amp;": "&amp;SUBSTITUTE(TRIM(ROUND(IFERROR(CriteriTecnici!$N5774*1,IFERROR(NUMBERVALUE(CriteriTecnici!$N5774,".",","),IFERROR(NUMBERVALUE(CriteriTecnici!$N5774,",","."),0))),4)&amp;""),",",".")&amp;", "&amp;CHAR(34)&amp;"numerator"&amp;CHAR(34)&amp;": "&amp;SUBSTITUTE(TRIM(ROUND(IFERROR(CriteriTecnici!$K5774*1,IFERROR(NUMBERVALUE(CriteriTecnici!$K5774,".",","),IFERROR(NUMBERVALUE(CriteriTecnici!$K5774,",","."),0))),4)&amp;""),",",".")&amp;", "&amp;CHAR(34)&amp;"denominator"&amp;CHAR(34)&amp;": "&amp;SUBSTITUTE(TRIM(ROUND(IFERROR(CriteriTecnici!$L5774*1,IFERROR(NUMBERVALUE(CriteriTecnici!$L5774,".",","),IFERROR(NUMBERVALUE(CriteriTecnici!$L5774,",","."),0))),4)&amp;""),",",".")&amp;", "&amp;CHAR(34)&amp;"flag"&amp;CHAR(34)&amp;": "&amp;SUBSTITUTE(TRIM(ROUND(IFERROR(CriteriTecnici!$M5774*1,IFERROR(NUMBERVALUE(CriteriTecnici!$M5774,".",","),IFERROR(NUMBERVALUE(CriteriTecnici!$M5774,",","."),0))),4)&amp;""),",",".")&amp;", "&amp;CHAR(34)&amp;"rawScore"&amp;CHAR(34)&amp;": "&amp;SUBSTITUTE(TRIM(ROUND(IFERROR(CriteriTecnici!$O5774*1,IFERROR(NUMBERVALUE(CriteriTecnici!$O5774,".",","),IFERROR(NUMBERVALUE(CriteriTecnici!$O5774,",","."),0))),4)&amp;""),",",".")&amp;CHAR(125)&amp;IF(TRUE,",",""))</f>
        <v/>
      </c>
    </row>
    <row r="5995">
      <c r="A5995" s="38">
        <f>IF(CriteriTecnici!$A5775="","","    "&amp;CHAR(123)&amp;CHAR(34)&amp;"bidderId"&amp;CHAR(34)&amp;": "&amp;CHAR(34)&amp;SUBSTITUTE(CriteriTecnici!$A5775,CHAR(34),"'")&amp;CHAR(34)&amp;", "&amp;CHAR(34)&amp;"lotId"&amp;CHAR(34)&amp;": "&amp;CHAR(34)&amp;SUBSTITUTE(CriteriTecnici!$C5775,CHAR(34),"'")&amp;CHAR(34)&amp;", "&amp;CHAR(34)&amp;"criterionId"&amp;CHAR(34)&amp;": "&amp;CHAR(34)&amp;SUBSTITUTE(CriteriTecnici!$D5775,CHAR(34),"'")&amp;CHAR(34)&amp;", "&amp;CHAR(34)&amp;"kind"&amp;CHAR(34)&amp;": "&amp;CHAR(34)&amp;SUBSTITUTE(CriteriTecnici!$F5775,CHAR(34),"'")&amp;CHAR(34)&amp;", "&amp;CHAR(34)&amp;"value"&amp;CHAR(34)&amp;": "&amp;SUBSTITUTE(TRIM(ROUND(IFERROR(CriteriTecnici!$N5775*1,IFERROR(NUMBERVALUE(CriteriTecnici!$N5775,".",","),IFERROR(NUMBERVALUE(CriteriTecnici!$N5775,",","."),0))),4)&amp;""),",",".")&amp;", "&amp;CHAR(34)&amp;"numerator"&amp;CHAR(34)&amp;": "&amp;SUBSTITUTE(TRIM(ROUND(IFERROR(CriteriTecnici!$K5775*1,IFERROR(NUMBERVALUE(CriteriTecnici!$K5775,".",","),IFERROR(NUMBERVALUE(CriteriTecnici!$K5775,",","."),0))),4)&amp;""),",",".")&amp;", "&amp;CHAR(34)&amp;"denominator"&amp;CHAR(34)&amp;": "&amp;SUBSTITUTE(TRIM(ROUND(IFERROR(CriteriTecnici!$L5775*1,IFERROR(NUMBERVALUE(CriteriTecnici!$L5775,".",","),IFERROR(NUMBERVALUE(CriteriTecnici!$L5775,",","."),0))),4)&amp;""),",",".")&amp;", "&amp;CHAR(34)&amp;"flag"&amp;CHAR(34)&amp;": "&amp;SUBSTITUTE(TRIM(ROUND(IFERROR(CriteriTecnici!$M5775*1,IFERROR(NUMBERVALUE(CriteriTecnici!$M5775,".",","),IFERROR(NUMBERVALUE(CriteriTecnici!$M5775,",","."),0))),4)&amp;""),",",".")&amp;", "&amp;CHAR(34)&amp;"rawScore"&amp;CHAR(34)&amp;": "&amp;SUBSTITUTE(TRIM(ROUND(IFERROR(CriteriTecnici!$O5775*1,IFERROR(NUMBERVALUE(CriteriTecnici!$O5775,".",","),IFERROR(NUMBERVALUE(CriteriTecnici!$O5775,",","."),0))),4)&amp;""),",",".")&amp;CHAR(125)&amp;IF(TRUE,",",""))</f>
        <v/>
      </c>
    </row>
    <row r="5996">
      <c r="A5996" s="38">
        <f>IF(CriteriTecnici!$A5776="","","    "&amp;CHAR(123)&amp;CHAR(34)&amp;"bidderId"&amp;CHAR(34)&amp;": "&amp;CHAR(34)&amp;SUBSTITUTE(CriteriTecnici!$A5776,CHAR(34),"'")&amp;CHAR(34)&amp;", "&amp;CHAR(34)&amp;"lotId"&amp;CHAR(34)&amp;": "&amp;CHAR(34)&amp;SUBSTITUTE(CriteriTecnici!$C5776,CHAR(34),"'")&amp;CHAR(34)&amp;", "&amp;CHAR(34)&amp;"criterionId"&amp;CHAR(34)&amp;": "&amp;CHAR(34)&amp;SUBSTITUTE(CriteriTecnici!$D5776,CHAR(34),"'")&amp;CHAR(34)&amp;", "&amp;CHAR(34)&amp;"kind"&amp;CHAR(34)&amp;": "&amp;CHAR(34)&amp;SUBSTITUTE(CriteriTecnici!$F5776,CHAR(34),"'")&amp;CHAR(34)&amp;", "&amp;CHAR(34)&amp;"value"&amp;CHAR(34)&amp;": "&amp;SUBSTITUTE(TRIM(ROUND(IFERROR(CriteriTecnici!$N5776*1,IFERROR(NUMBERVALUE(CriteriTecnici!$N5776,".",","),IFERROR(NUMBERVALUE(CriteriTecnici!$N5776,",","."),0))),4)&amp;""),",",".")&amp;", "&amp;CHAR(34)&amp;"numerator"&amp;CHAR(34)&amp;": "&amp;SUBSTITUTE(TRIM(ROUND(IFERROR(CriteriTecnici!$K5776*1,IFERROR(NUMBERVALUE(CriteriTecnici!$K5776,".",","),IFERROR(NUMBERVALUE(CriteriTecnici!$K5776,",","."),0))),4)&amp;""),",",".")&amp;", "&amp;CHAR(34)&amp;"denominator"&amp;CHAR(34)&amp;": "&amp;SUBSTITUTE(TRIM(ROUND(IFERROR(CriteriTecnici!$L5776*1,IFERROR(NUMBERVALUE(CriteriTecnici!$L5776,".",","),IFERROR(NUMBERVALUE(CriteriTecnici!$L5776,",","."),0))),4)&amp;""),",",".")&amp;", "&amp;CHAR(34)&amp;"flag"&amp;CHAR(34)&amp;": "&amp;SUBSTITUTE(TRIM(ROUND(IFERROR(CriteriTecnici!$M5776*1,IFERROR(NUMBERVALUE(CriteriTecnici!$M5776,".",","),IFERROR(NUMBERVALUE(CriteriTecnici!$M5776,",","."),0))),4)&amp;""),",",".")&amp;", "&amp;CHAR(34)&amp;"rawScore"&amp;CHAR(34)&amp;": "&amp;SUBSTITUTE(TRIM(ROUND(IFERROR(CriteriTecnici!$O5776*1,IFERROR(NUMBERVALUE(CriteriTecnici!$O5776,".",","),IFERROR(NUMBERVALUE(CriteriTecnici!$O5776,",","."),0))),4)&amp;""),",",".")&amp;CHAR(125)&amp;IF(TRUE,",",""))</f>
        <v/>
      </c>
    </row>
    <row r="5997">
      <c r="A5997" s="38">
        <f>IF(CriteriTecnici!$A5777="","","    "&amp;CHAR(123)&amp;CHAR(34)&amp;"bidderId"&amp;CHAR(34)&amp;": "&amp;CHAR(34)&amp;SUBSTITUTE(CriteriTecnici!$A5777,CHAR(34),"'")&amp;CHAR(34)&amp;", "&amp;CHAR(34)&amp;"lotId"&amp;CHAR(34)&amp;": "&amp;CHAR(34)&amp;SUBSTITUTE(CriteriTecnici!$C5777,CHAR(34),"'")&amp;CHAR(34)&amp;", "&amp;CHAR(34)&amp;"criterionId"&amp;CHAR(34)&amp;": "&amp;CHAR(34)&amp;SUBSTITUTE(CriteriTecnici!$D5777,CHAR(34),"'")&amp;CHAR(34)&amp;", "&amp;CHAR(34)&amp;"kind"&amp;CHAR(34)&amp;": "&amp;CHAR(34)&amp;SUBSTITUTE(CriteriTecnici!$F5777,CHAR(34),"'")&amp;CHAR(34)&amp;", "&amp;CHAR(34)&amp;"value"&amp;CHAR(34)&amp;": "&amp;SUBSTITUTE(TRIM(ROUND(IFERROR(CriteriTecnici!$N5777*1,IFERROR(NUMBERVALUE(CriteriTecnici!$N5777,".",","),IFERROR(NUMBERVALUE(CriteriTecnici!$N5777,",","."),0))),4)&amp;""),",",".")&amp;", "&amp;CHAR(34)&amp;"numerator"&amp;CHAR(34)&amp;": "&amp;SUBSTITUTE(TRIM(ROUND(IFERROR(CriteriTecnici!$K5777*1,IFERROR(NUMBERVALUE(CriteriTecnici!$K5777,".",","),IFERROR(NUMBERVALUE(CriteriTecnici!$K5777,",","."),0))),4)&amp;""),",",".")&amp;", "&amp;CHAR(34)&amp;"denominator"&amp;CHAR(34)&amp;": "&amp;SUBSTITUTE(TRIM(ROUND(IFERROR(CriteriTecnici!$L5777*1,IFERROR(NUMBERVALUE(CriteriTecnici!$L5777,".",","),IFERROR(NUMBERVALUE(CriteriTecnici!$L5777,",","."),0))),4)&amp;""),",",".")&amp;", "&amp;CHAR(34)&amp;"flag"&amp;CHAR(34)&amp;": "&amp;SUBSTITUTE(TRIM(ROUND(IFERROR(CriteriTecnici!$M5777*1,IFERROR(NUMBERVALUE(CriteriTecnici!$M5777,".",","),IFERROR(NUMBERVALUE(CriteriTecnici!$M5777,",","."),0))),4)&amp;""),",",".")&amp;", "&amp;CHAR(34)&amp;"rawScore"&amp;CHAR(34)&amp;": "&amp;SUBSTITUTE(TRIM(ROUND(IFERROR(CriteriTecnici!$O5777*1,IFERROR(NUMBERVALUE(CriteriTecnici!$O5777,".",","),IFERROR(NUMBERVALUE(CriteriTecnici!$O5777,",","."),0))),4)&amp;""),",",".")&amp;CHAR(125)&amp;IF(TRUE,",",""))</f>
        <v/>
      </c>
    </row>
    <row r="5998">
      <c r="A5998" s="38">
        <f>IF(CriteriTecnici!$A5778="","","    "&amp;CHAR(123)&amp;CHAR(34)&amp;"bidderId"&amp;CHAR(34)&amp;": "&amp;CHAR(34)&amp;SUBSTITUTE(CriteriTecnici!$A5778,CHAR(34),"'")&amp;CHAR(34)&amp;", "&amp;CHAR(34)&amp;"lotId"&amp;CHAR(34)&amp;": "&amp;CHAR(34)&amp;SUBSTITUTE(CriteriTecnici!$C5778,CHAR(34),"'")&amp;CHAR(34)&amp;", "&amp;CHAR(34)&amp;"criterionId"&amp;CHAR(34)&amp;": "&amp;CHAR(34)&amp;SUBSTITUTE(CriteriTecnici!$D5778,CHAR(34),"'")&amp;CHAR(34)&amp;", "&amp;CHAR(34)&amp;"kind"&amp;CHAR(34)&amp;": "&amp;CHAR(34)&amp;SUBSTITUTE(CriteriTecnici!$F5778,CHAR(34),"'")&amp;CHAR(34)&amp;", "&amp;CHAR(34)&amp;"value"&amp;CHAR(34)&amp;": "&amp;SUBSTITUTE(TRIM(ROUND(IFERROR(CriteriTecnici!$N5778*1,IFERROR(NUMBERVALUE(CriteriTecnici!$N5778,".",","),IFERROR(NUMBERVALUE(CriteriTecnici!$N5778,",","."),0))),4)&amp;""),",",".")&amp;", "&amp;CHAR(34)&amp;"numerator"&amp;CHAR(34)&amp;": "&amp;SUBSTITUTE(TRIM(ROUND(IFERROR(CriteriTecnici!$K5778*1,IFERROR(NUMBERVALUE(CriteriTecnici!$K5778,".",","),IFERROR(NUMBERVALUE(CriteriTecnici!$K5778,",","."),0))),4)&amp;""),",",".")&amp;", "&amp;CHAR(34)&amp;"denominator"&amp;CHAR(34)&amp;": "&amp;SUBSTITUTE(TRIM(ROUND(IFERROR(CriteriTecnici!$L5778*1,IFERROR(NUMBERVALUE(CriteriTecnici!$L5778,".",","),IFERROR(NUMBERVALUE(CriteriTecnici!$L5778,",","."),0))),4)&amp;""),",",".")&amp;", "&amp;CHAR(34)&amp;"flag"&amp;CHAR(34)&amp;": "&amp;SUBSTITUTE(TRIM(ROUND(IFERROR(CriteriTecnici!$M5778*1,IFERROR(NUMBERVALUE(CriteriTecnici!$M5778,".",","),IFERROR(NUMBERVALUE(CriteriTecnici!$M5778,",","."),0))),4)&amp;""),",",".")&amp;", "&amp;CHAR(34)&amp;"rawScore"&amp;CHAR(34)&amp;": "&amp;SUBSTITUTE(TRIM(ROUND(IFERROR(CriteriTecnici!$O5778*1,IFERROR(NUMBERVALUE(CriteriTecnici!$O5778,".",","),IFERROR(NUMBERVALUE(CriteriTecnici!$O5778,",","."),0))),4)&amp;""),",",".")&amp;CHAR(125)&amp;IF(TRUE,",",""))</f>
        <v/>
      </c>
    </row>
    <row r="5999">
      <c r="A5999" s="38">
        <f>IF(CriteriTecnici!$A5779="","","    "&amp;CHAR(123)&amp;CHAR(34)&amp;"bidderId"&amp;CHAR(34)&amp;": "&amp;CHAR(34)&amp;SUBSTITUTE(CriteriTecnici!$A5779,CHAR(34),"'")&amp;CHAR(34)&amp;", "&amp;CHAR(34)&amp;"lotId"&amp;CHAR(34)&amp;": "&amp;CHAR(34)&amp;SUBSTITUTE(CriteriTecnici!$C5779,CHAR(34),"'")&amp;CHAR(34)&amp;", "&amp;CHAR(34)&amp;"criterionId"&amp;CHAR(34)&amp;": "&amp;CHAR(34)&amp;SUBSTITUTE(CriteriTecnici!$D5779,CHAR(34),"'")&amp;CHAR(34)&amp;", "&amp;CHAR(34)&amp;"kind"&amp;CHAR(34)&amp;": "&amp;CHAR(34)&amp;SUBSTITUTE(CriteriTecnici!$F5779,CHAR(34),"'")&amp;CHAR(34)&amp;", "&amp;CHAR(34)&amp;"value"&amp;CHAR(34)&amp;": "&amp;SUBSTITUTE(TRIM(ROUND(IFERROR(CriteriTecnici!$N5779*1,IFERROR(NUMBERVALUE(CriteriTecnici!$N5779,".",","),IFERROR(NUMBERVALUE(CriteriTecnici!$N5779,",","."),0))),4)&amp;""),",",".")&amp;", "&amp;CHAR(34)&amp;"numerator"&amp;CHAR(34)&amp;": "&amp;SUBSTITUTE(TRIM(ROUND(IFERROR(CriteriTecnici!$K5779*1,IFERROR(NUMBERVALUE(CriteriTecnici!$K5779,".",","),IFERROR(NUMBERVALUE(CriteriTecnici!$K5779,",","."),0))),4)&amp;""),",",".")&amp;", "&amp;CHAR(34)&amp;"denominator"&amp;CHAR(34)&amp;": "&amp;SUBSTITUTE(TRIM(ROUND(IFERROR(CriteriTecnici!$L5779*1,IFERROR(NUMBERVALUE(CriteriTecnici!$L5779,".",","),IFERROR(NUMBERVALUE(CriteriTecnici!$L5779,",","."),0))),4)&amp;""),",",".")&amp;", "&amp;CHAR(34)&amp;"flag"&amp;CHAR(34)&amp;": "&amp;SUBSTITUTE(TRIM(ROUND(IFERROR(CriteriTecnici!$M5779*1,IFERROR(NUMBERVALUE(CriteriTecnici!$M5779,".",","),IFERROR(NUMBERVALUE(CriteriTecnici!$M5779,",","."),0))),4)&amp;""),",",".")&amp;", "&amp;CHAR(34)&amp;"rawScore"&amp;CHAR(34)&amp;": "&amp;SUBSTITUTE(TRIM(ROUND(IFERROR(CriteriTecnici!$O5779*1,IFERROR(NUMBERVALUE(CriteriTecnici!$O5779,".",","),IFERROR(NUMBERVALUE(CriteriTecnici!$O5779,",","."),0))),4)&amp;""),",",".")&amp;CHAR(125)&amp;IF(TRUE,",",""))</f>
        <v/>
      </c>
    </row>
    <row r="6000">
      <c r="A6000" s="38">
        <f>IF(CriteriTecnici!$A5780="","","    "&amp;CHAR(123)&amp;CHAR(34)&amp;"bidderId"&amp;CHAR(34)&amp;": "&amp;CHAR(34)&amp;SUBSTITUTE(CriteriTecnici!$A5780,CHAR(34),"'")&amp;CHAR(34)&amp;", "&amp;CHAR(34)&amp;"lotId"&amp;CHAR(34)&amp;": "&amp;CHAR(34)&amp;SUBSTITUTE(CriteriTecnici!$C5780,CHAR(34),"'")&amp;CHAR(34)&amp;", "&amp;CHAR(34)&amp;"criterionId"&amp;CHAR(34)&amp;": "&amp;CHAR(34)&amp;SUBSTITUTE(CriteriTecnici!$D5780,CHAR(34),"'")&amp;CHAR(34)&amp;", "&amp;CHAR(34)&amp;"kind"&amp;CHAR(34)&amp;": "&amp;CHAR(34)&amp;SUBSTITUTE(CriteriTecnici!$F5780,CHAR(34),"'")&amp;CHAR(34)&amp;", "&amp;CHAR(34)&amp;"value"&amp;CHAR(34)&amp;": "&amp;SUBSTITUTE(TRIM(ROUND(IFERROR(CriteriTecnici!$N5780*1,IFERROR(NUMBERVALUE(CriteriTecnici!$N5780,".",","),IFERROR(NUMBERVALUE(CriteriTecnici!$N5780,",","."),0))),4)&amp;""),",",".")&amp;", "&amp;CHAR(34)&amp;"numerator"&amp;CHAR(34)&amp;": "&amp;SUBSTITUTE(TRIM(ROUND(IFERROR(CriteriTecnici!$K5780*1,IFERROR(NUMBERVALUE(CriteriTecnici!$K5780,".",","),IFERROR(NUMBERVALUE(CriteriTecnici!$K5780,",","."),0))),4)&amp;""),",",".")&amp;", "&amp;CHAR(34)&amp;"denominator"&amp;CHAR(34)&amp;": "&amp;SUBSTITUTE(TRIM(ROUND(IFERROR(CriteriTecnici!$L5780*1,IFERROR(NUMBERVALUE(CriteriTecnici!$L5780,".",","),IFERROR(NUMBERVALUE(CriteriTecnici!$L5780,",","."),0))),4)&amp;""),",",".")&amp;", "&amp;CHAR(34)&amp;"flag"&amp;CHAR(34)&amp;": "&amp;SUBSTITUTE(TRIM(ROUND(IFERROR(CriteriTecnici!$M5780*1,IFERROR(NUMBERVALUE(CriteriTecnici!$M5780,".",","),IFERROR(NUMBERVALUE(CriteriTecnici!$M5780,",","."),0))),4)&amp;""),",",".")&amp;", "&amp;CHAR(34)&amp;"rawScore"&amp;CHAR(34)&amp;": "&amp;SUBSTITUTE(TRIM(ROUND(IFERROR(CriteriTecnici!$O5780*1,IFERROR(NUMBERVALUE(CriteriTecnici!$O5780,".",","),IFERROR(NUMBERVALUE(CriteriTecnici!$O5780,",","."),0))),4)&amp;""),",",".")&amp;CHAR(125)&amp;IF(TRUE,",",""))</f>
        <v/>
      </c>
    </row>
    <row r="6001">
      <c r="A6001" s="38">
        <f>IF(CriteriTecnici!$A5781="","","    "&amp;CHAR(123)&amp;CHAR(34)&amp;"bidderId"&amp;CHAR(34)&amp;": "&amp;CHAR(34)&amp;SUBSTITUTE(CriteriTecnici!$A5781,CHAR(34),"'")&amp;CHAR(34)&amp;", "&amp;CHAR(34)&amp;"lotId"&amp;CHAR(34)&amp;": "&amp;CHAR(34)&amp;SUBSTITUTE(CriteriTecnici!$C5781,CHAR(34),"'")&amp;CHAR(34)&amp;", "&amp;CHAR(34)&amp;"criterionId"&amp;CHAR(34)&amp;": "&amp;CHAR(34)&amp;SUBSTITUTE(CriteriTecnici!$D5781,CHAR(34),"'")&amp;CHAR(34)&amp;", "&amp;CHAR(34)&amp;"kind"&amp;CHAR(34)&amp;": "&amp;CHAR(34)&amp;SUBSTITUTE(CriteriTecnici!$F5781,CHAR(34),"'")&amp;CHAR(34)&amp;", "&amp;CHAR(34)&amp;"value"&amp;CHAR(34)&amp;": "&amp;SUBSTITUTE(TRIM(ROUND(IFERROR(CriteriTecnici!$N5781*1,IFERROR(NUMBERVALUE(CriteriTecnici!$N5781,".",","),IFERROR(NUMBERVALUE(CriteriTecnici!$N5781,",","."),0))),4)&amp;""),",",".")&amp;", "&amp;CHAR(34)&amp;"numerator"&amp;CHAR(34)&amp;": "&amp;SUBSTITUTE(TRIM(ROUND(IFERROR(CriteriTecnici!$K5781*1,IFERROR(NUMBERVALUE(CriteriTecnici!$K5781,".",","),IFERROR(NUMBERVALUE(CriteriTecnici!$K5781,",","."),0))),4)&amp;""),",",".")&amp;", "&amp;CHAR(34)&amp;"denominator"&amp;CHAR(34)&amp;": "&amp;SUBSTITUTE(TRIM(ROUND(IFERROR(CriteriTecnici!$L5781*1,IFERROR(NUMBERVALUE(CriteriTecnici!$L5781,".",","),IFERROR(NUMBERVALUE(CriteriTecnici!$L5781,",","."),0))),4)&amp;""),",",".")&amp;", "&amp;CHAR(34)&amp;"flag"&amp;CHAR(34)&amp;": "&amp;SUBSTITUTE(TRIM(ROUND(IFERROR(CriteriTecnici!$M5781*1,IFERROR(NUMBERVALUE(CriteriTecnici!$M5781,".",","),IFERROR(NUMBERVALUE(CriteriTecnici!$M5781,",","."),0))),4)&amp;""),",",".")&amp;", "&amp;CHAR(34)&amp;"rawScore"&amp;CHAR(34)&amp;": "&amp;SUBSTITUTE(TRIM(ROUND(IFERROR(CriteriTecnici!$O5781*1,IFERROR(NUMBERVALUE(CriteriTecnici!$O5781,".",","),IFERROR(NUMBERVALUE(CriteriTecnici!$O5781,",","."),0))),4)&amp;""),",",".")&amp;CHAR(125)&amp;IF(TRUE,",",""))</f>
        <v/>
      </c>
    </row>
    <row r="6002">
      <c r="A6002" s="38">
        <f>IF(CriteriTecnici!$A5782="","","    "&amp;CHAR(123)&amp;CHAR(34)&amp;"bidderId"&amp;CHAR(34)&amp;": "&amp;CHAR(34)&amp;SUBSTITUTE(CriteriTecnici!$A5782,CHAR(34),"'")&amp;CHAR(34)&amp;", "&amp;CHAR(34)&amp;"lotId"&amp;CHAR(34)&amp;": "&amp;CHAR(34)&amp;SUBSTITUTE(CriteriTecnici!$C5782,CHAR(34),"'")&amp;CHAR(34)&amp;", "&amp;CHAR(34)&amp;"criterionId"&amp;CHAR(34)&amp;": "&amp;CHAR(34)&amp;SUBSTITUTE(CriteriTecnici!$D5782,CHAR(34),"'")&amp;CHAR(34)&amp;", "&amp;CHAR(34)&amp;"kind"&amp;CHAR(34)&amp;": "&amp;CHAR(34)&amp;SUBSTITUTE(CriteriTecnici!$F5782,CHAR(34),"'")&amp;CHAR(34)&amp;", "&amp;CHAR(34)&amp;"value"&amp;CHAR(34)&amp;": "&amp;SUBSTITUTE(TRIM(ROUND(IFERROR(CriteriTecnici!$N5782*1,IFERROR(NUMBERVALUE(CriteriTecnici!$N5782,".",","),IFERROR(NUMBERVALUE(CriteriTecnici!$N5782,",","."),0))),4)&amp;""),",",".")&amp;", "&amp;CHAR(34)&amp;"numerator"&amp;CHAR(34)&amp;": "&amp;SUBSTITUTE(TRIM(ROUND(IFERROR(CriteriTecnici!$K5782*1,IFERROR(NUMBERVALUE(CriteriTecnici!$K5782,".",","),IFERROR(NUMBERVALUE(CriteriTecnici!$K5782,",","."),0))),4)&amp;""),",",".")&amp;", "&amp;CHAR(34)&amp;"denominator"&amp;CHAR(34)&amp;": "&amp;SUBSTITUTE(TRIM(ROUND(IFERROR(CriteriTecnici!$L5782*1,IFERROR(NUMBERVALUE(CriteriTecnici!$L5782,".",","),IFERROR(NUMBERVALUE(CriteriTecnici!$L5782,",","."),0))),4)&amp;""),",",".")&amp;", "&amp;CHAR(34)&amp;"flag"&amp;CHAR(34)&amp;": "&amp;SUBSTITUTE(TRIM(ROUND(IFERROR(CriteriTecnici!$M5782*1,IFERROR(NUMBERVALUE(CriteriTecnici!$M5782,".",","),IFERROR(NUMBERVALUE(CriteriTecnici!$M5782,",","."),0))),4)&amp;""),",",".")&amp;", "&amp;CHAR(34)&amp;"rawScore"&amp;CHAR(34)&amp;": "&amp;SUBSTITUTE(TRIM(ROUND(IFERROR(CriteriTecnici!$O5782*1,IFERROR(NUMBERVALUE(CriteriTecnici!$O5782,".",","),IFERROR(NUMBERVALUE(CriteriTecnici!$O5782,",","."),0))),4)&amp;""),",",".")&amp;CHAR(125)&amp;IF(TRUE,",",""))</f>
        <v/>
      </c>
    </row>
    <row r="6003">
      <c r="A6003" s="38">
        <f>IF(CriteriTecnici!$A5783="","","    "&amp;CHAR(123)&amp;CHAR(34)&amp;"bidderId"&amp;CHAR(34)&amp;": "&amp;CHAR(34)&amp;SUBSTITUTE(CriteriTecnici!$A5783,CHAR(34),"'")&amp;CHAR(34)&amp;", "&amp;CHAR(34)&amp;"lotId"&amp;CHAR(34)&amp;": "&amp;CHAR(34)&amp;SUBSTITUTE(CriteriTecnici!$C5783,CHAR(34),"'")&amp;CHAR(34)&amp;", "&amp;CHAR(34)&amp;"criterionId"&amp;CHAR(34)&amp;": "&amp;CHAR(34)&amp;SUBSTITUTE(CriteriTecnici!$D5783,CHAR(34),"'")&amp;CHAR(34)&amp;", "&amp;CHAR(34)&amp;"kind"&amp;CHAR(34)&amp;": "&amp;CHAR(34)&amp;SUBSTITUTE(CriteriTecnici!$F5783,CHAR(34),"'")&amp;CHAR(34)&amp;", "&amp;CHAR(34)&amp;"value"&amp;CHAR(34)&amp;": "&amp;SUBSTITUTE(TRIM(ROUND(IFERROR(CriteriTecnici!$N5783*1,IFERROR(NUMBERVALUE(CriteriTecnici!$N5783,".",","),IFERROR(NUMBERVALUE(CriteriTecnici!$N5783,",","."),0))),4)&amp;""),",",".")&amp;", "&amp;CHAR(34)&amp;"numerator"&amp;CHAR(34)&amp;": "&amp;SUBSTITUTE(TRIM(ROUND(IFERROR(CriteriTecnici!$K5783*1,IFERROR(NUMBERVALUE(CriteriTecnici!$K5783,".",","),IFERROR(NUMBERVALUE(CriteriTecnici!$K5783,",","."),0))),4)&amp;""),",",".")&amp;", "&amp;CHAR(34)&amp;"denominator"&amp;CHAR(34)&amp;": "&amp;SUBSTITUTE(TRIM(ROUND(IFERROR(CriteriTecnici!$L5783*1,IFERROR(NUMBERVALUE(CriteriTecnici!$L5783,".",","),IFERROR(NUMBERVALUE(CriteriTecnici!$L5783,",","."),0))),4)&amp;""),",",".")&amp;", "&amp;CHAR(34)&amp;"flag"&amp;CHAR(34)&amp;": "&amp;SUBSTITUTE(TRIM(ROUND(IFERROR(CriteriTecnici!$M5783*1,IFERROR(NUMBERVALUE(CriteriTecnici!$M5783,".",","),IFERROR(NUMBERVALUE(CriteriTecnici!$M5783,",","."),0))),4)&amp;""),",",".")&amp;", "&amp;CHAR(34)&amp;"rawScore"&amp;CHAR(34)&amp;": "&amp;SUBSTITUTE(TRIM(ROUND(IFERROR(CriteriTecnici!$O5783*1,IFERROR(NUMBERVALUE(CriteriTecnici!$O5783,".",","),IFERROR(NUMBERVALUE(CriteriTecnici!$O5783,",","."),0))),4)&amp;""),",",".")&amp;CHAR(125)&amp;IF(TRUE,",",""))</f>
        <v/>
      </c>
    </row>
    <row r="6004">
      <c r="A6004" s="38">
        <f>IF(CriteriTecnici!$A5784="","","    "&amp;CHAR(123)&amp;CHAR(34)&amp;"bidderId"&amp;CHAR(34)&amp;": "&amp;CHAR(34)&amp;SUBSTITUTE(CriteriTecnici!$A5784,CHAR(34),"'")&amp;CHAR(34)&amp;", "&amp;CHAR(34)&amp;"lotId"&amp;CHAR(34)&amp;": "&amp;CHAR(34)&amp;SUBSTITUTE(CriteriTecnici!$C5784,CHAR(34),"'")&amp;CHAR(34)&amp;", "&amp;CHAR(34)&amp;"criterionId"&amp;CHAR(34)&amp;": "&amp;CHAR(34)&amp;SUBSTITUTE(CriteriTecnici!$D5784,CHAR(34),"'")&amp;CHAR(34)&amp;", "&amp;CHAR(34)&amp;"kind"&amp;CHAR(34)&amp;": "&amp;CHAR(34)&amp;SUBSTITUTE(CriteriTecnici!$F5784,CHAR(34),"'")&amp;CHAR(34)&amp;", "&amp;CHAR(34)&amp;"value"&amp;CHAR(34)&amp;": "&amp;SUBSTITUTE(TRIM(ROUND(IFERROR(CriteriTecnici!$N5784*1,IFERROR(NUMBERVALUE(CriteriTecnici!$N5784,".",","),IFERROR(NUMBERVALUE(CriteriTecnici!$N5784,",","."),0))),4)&amp;""),",",".")&amp;", "&amp;CHAR(34)&amp;"numerator"&amp;CHAR(34)&amp;": "&amp;SUBSTITUTE(TRIM(ROUND(IFERROR(CriteriTecnici!$K5784*1,IFERROR(NUMBERVALUE(CriteriTecnici!$K5784,".",","),IFERROR(NUMBERVALUE(CriteriTecnici!$K5784,",","."),0))),4)&amp;""),",",".")&amp;", "&amp;CHAR(34)&amp;"denominator"&amp;CHAR(34)&amp;": "&amp;SUBSTITUTE(TRIM(ROUND(IFERROR(CriteriTecnici!$L5784*1,IFERROR(NUMBERVALUE(CriteriTecnici!$L5784,".",","),IFERROR(NUMBERVALUE(CriteriTecnici!$L5784,",","."),0))),4)&amp;""),",",".")&amp;", "&amp;CHAR(34)&amp;"flag"&amp;CHAR(34)&amp;": "&amp;SUBSTITUTE(TRIM(ROUND(IFERROR(CriteriTecnici!$M5784*1,IFERROR(NUMBERVALUE(CriteriTecnici!$M5784,".",","),IFERROR(NUMBERVALUE(CriteriTecnici!$M5784,",","."),0))),4)&amp;""),",",".")&amp;", "&amp;CHAR(34)&amp;"rawScore"&amp;CHAR(34)&amp;": "&amp;SUBSTITUTE(TRIM(ROUND(IFERROR(CriteriTecnici!$O5784*1,IFERROR(NUMBERVALUE(CriteriTecnici!$O5784,".",","),IFERROR(NUMBERVALUE(CriteriTecnici!$O5784,",","."),0))),4)&amp;""),",",".")&amp;CHAR(125)&amp;IF(TRUE,",",""))</f>
        <v/>
      </c>
    </row>
    <row r="6005">
      <c r="A6005" s="38">
        <f>IF(CriteriTecnici!$A5785="","","    "&amp;CHAR(123)&amp;CHAR(34)&amp;"bidderId"&amp;CHAR(34)&amp;": "&amp;CHAR(34)&amp;SUBSTITUTE(CriteriTecnici!$A5785,CHAR(34),"'")&amp;CHAR(34)&amp;", "&amp;CHAR(34)&amp;"lotId"&amp;CHAR(34)&amp;": "&amp;CHAR(34)&amp;SUBSTITUTE(CriteriTecnici!$C5785,CHAR(34),"'")&amp;CHAR(34)&amp;", "&amp;CHAR(34)&amp;"criterionId"&amp;CHAR(34)&amp;": "&amp;CHAR(34)&amp;SUBSTITUTE(CriteriTecnici!$D5785,CHAR(34),"'")&amp;CHAR(34)&amp;", "&amp;CHAR(34)&amp;"kind"&amp;CHAR(34)&amp;": "&amp;CHAR(34)&amp;SUBSTITUTE(CriteriTecnici!$F5785,CHAR(34),"'")&amp;CHAR(34)&amp;", "&amp;CHAR(34)&amp;"value"&amp;CHAR(34)&amp;": "&amp;SUBSTITUTE(TRIM(ROUND(IFERROR(CriteriTecnici!$N5785*1,IFERROR(NUMBERVALUE(CriteriTecnici!$N5785,".",","),IFERROR(NUMBERVALUE(CriteriTecnici!$N5785,",","."),0))),4)&amp;""),",",".")&amp;", "&amp;CHAR(34)&amp;"numerator"&amp;CHAR(34)&amp;": "&amp;SUBSTITUTE(TRIM(ROUND(IFERROR(CriteriTecnici!$K5785*1,IFERROR(NUMBERVALUE(CriteriTecnici!$K5785,".",","),IFERROR(NUMBERVALUE(CriteriTecnici!$K5785,",","."),0))),4)&amp;""),",",".")&amp;", "&amp;CHAR(34)&amp;"denominator"&amp;CHAR(34)&amp;": "&amp;SUBSTITUTE(TRIM(ROUND(IFERROR(CriteriTecnici!$L5785*1,IFERROR(NUMBERVALUE(CriteriTecnici!$L5785,".",","),IFERROR(NUMBERVALUE(CriteriTecnici!$L5785,",","."),0))),4)&amp;""),",",".")&amp;", "&amp;CHAR(34)&amp;"flag"&amp;CHAR(34)&amp;": "&amp;SUBSTITUTE(TRIM(ROUND(IFERROR(CriteriTecnici!$M5785*1,IFERROR(NUMBERVALUE(CriteriTecnici!$M5785,".",","),IFERROR(NUMBERVALUE(CriteriTecnici!$M5785,",","."),0))),4)&amp;""),",",".")&amp;", "&amp;CHAR(34)&amp;"rawScore"&amp;CHAR(34)&amp;": "&amp;SUBSTITUTE(TRIM(ROUND(IFERROR(CriteriTecnici!$O5785*1,IFERROR(NUMBERVALUE(CriteriTecnici!$O5785,".",","),IFERROR(NUMBERVALUE(CriteriTecnici!$O5785,",","."),0))),4)&amp;""),",",".")&amp;CHAR(125)&amp;IF(TRUE,",",""))</f>
        <v/>
      </c>
    </row>
    <row r="6006">
      <c r="A6006" s="38">
        <f>IF(CriteriTecnici!$A5786="","","    "&amp;CHAR(123)&amp;CHAR(34)&amp;"bidderId"&amp;CHAR(34)&amp;": "&amp;CHAR(34)&amp;SUBSTITUTE(CriteriTecnici!$A5786,CHAR(34),"'")&amp;CHAR(34)&amp;", "&amp;CHAR(34)&amp;"lotId"&amp;CHAR(34)&amp;": "&amp;CHAR(34)&amp;SUBSTITUTE(CriteriTecnici!$C5786,CHAR(34),"'")&amp;CHAR(34)&amp;", "&amp;CHAR(34)&amp;"criterionId"&amp;CHAR(34)&amp;": "&amp;CHAR(34)&amp;SUBSTITUTE(CriteriTecnici!$D5786,CHAR(34),"'")&amp;CHAR(34)&amp;", "&amp;CHAR(34)&amp;"kind"&amp;CHAR(34)&amp;": "&amp;CHAR(34)&amp;SUBSTITUTE(CriteriTecnici!$F5786,CHAR(34),"'")&amp;CHAR(34)&amp;", "&amp;CHAR(34)&amp;"value"&amp;CHAR(34)&amp;": "&amp;SUBSTITUTE(TRIM(ROUND(IFERROR(CriteriTecnici!$N5786*1,IFERROR(NUMBERVALUE(CriteriTecnici!$N5786,".",","),IFERROR(NUMBERVALUE(CriteriTecnici!$N5786,",","."),0))),4)&amp;""),",",".")&amp;", "&amp;CHAR(34)&amp;"numerator"&amp;CHAR(34)&amp;": "&amp;SUBSTITUTE(TRIM(ROUND(IFERROR(CriteriTecnici!$K5786*1,IFERROR(NUMBERVALUE(CriteriTecnici!$K5786,".",","),IFERROR(NUMBERVALUE(CriteriTecnici!$K5786,",","."),0))),4)&amp;""),",",".")&amp;", "&amp;CHAR(34)&amp;"denominator"&amp;CHAR(34)&amp;": "&amp;SUBSTITUTE(TRIM(ROUND(IFERROR(CriteriTecnici!$L5786*1,IFERROR(NUMBERVALUE(CriteriTecnici!$L5786,".",","),IFERROR(NUMBERVALUE(CriteriTecnici!$L5786,",","."),0))),4)&amp;""),",",".")&amp;", "&amp;CHAR(34)&amp;"flag"&amp;CHAR(34)&amp;": "&amp;SUBSTITUTE(TRIM(ROUND(IFERROR(CriteriTecnici!$M5786*1,IFERROR(NUMBERVALUE(CriteriTecnici!$M5786,".",","),IFERROR(NUMBERVALUE(CriteriTecnici!$M5786,",","."),0))),4)&amp;""),",",".")&amp;", "&amp;CHAR(34)&amp;"rawScore"&amp;CHAR(34)&amp;": "&amp;SUBSTITUTE(TRIM(ROUND(IFERROR(CriteriTecnici!$O5786*1,IFERROR(NUMBERVALUE(CriteriTecnici!$O5786,".",","),IFERROR(NUMBERVALUE(CriteriTecnici!$O5786,",","."),0))),4)&amp;""),",",".")&amp;CHAR(125)&amp;IF(TRUE,",",""))</f>
        <v/>
      </c>
    </row>
    <row r="6007">
      <c r="A6007" s="38">
        <f>IF(CriteriTecnici!$A5787="","","    "&amp;CHAR(123)&amp;CHAR(34)&amp;"bidderId"&amp;CHAR(34)&amp;": "&amp;CHAR(34)&amp;SUBSTITUTE(CriteriTecnici!$A5787,CHAR(34),"'")&amp;CHAR(34)&amp;", "&amp;CHAR(34)&amp;"lotId"&amp;CHAR(34)&amp;": "&amp;CHAR(34)&amp;SUBSTITUTE(CriteriTecnici!$C5787,CHAR(34),"'")&amp;CHAR(34)&amp;", "&amp;CHAR(34)&amp;"criterionId"&amp;CHAR(34)&amp;": "&amp;CHAR(34)&amp;SUBSTITUTE(CriteriTecnici!$D5787,CHAR(34),"'")&amp;CHAR(34)&amp;", "&amp;CHAR(34)&amp;"kind"&amp;CHAR(34)&amp;": "&amp;CHAR(34)&amp;SUBSTITUTE(CriteriTecnici!$F5787,CHAR(34),"'")&amp;CHAR(34)&amp;", "&amp;CHAR(34)&amp;"value"&amp;CHAR(34)&amp;": "&amp;SUBSTITUTE(TRIM(ROUND(IFERROR(CriteriTecnici!$N5787*1,IFERROR(NUMBERVALUE(CriteriTecnici!$N5787,".",","),IFERROR(NUMBERVALUE(CriteriTecnici!$N5787,",","."),0))),4)&amp;""),",",".")&amp;", "&amp;CHAR(34)&amp;"numerator"&amp;CHAR(34)&amp;": "&amp;SUBSTITUTE(TRIM(ROUND(IFERROR(CriteriTecnici!$K5787*1,IFERROR(NUMBERVALUE(CriteriTecnici!$K5787,".",","),IFERROR(NUMBERVALUE(CriteriTecnici!$K5787,",","."),0))),4)&amp;""),",",".")&amp;", "&amp;CHAR(34)&amp;"denominator"&amp;CHAR(34)&amp;": "&amp;SUBSTITUTE(TRIM(ROUND(IFERROR(CriteriTecnici!$L5787*1,IFERROR(NUMBERVALUE(CriteriTecnici!$L5787,".",","),IFERROR(NUMBERVALUE(CriteriTecnici!$L5787,",","."),0))),4)&amp;""),",",".")&amp;", "&amp;CHAR(34)&amp;"flag"&amp;CHAR(34)&amp;": "&amp;SUBSTITUTE(TRIM(ROUND(IFERROR(CriteriTecnici!$M5787*1,IFERROR(NUMBERVALUE(CriteriTecnici!$M5787,".",","),IFERROR(NUMBERVALUE(CriteriTecnici!$M5787,",","."),0))),4)&amp;""),",",".")&amp;", "&amp;CHAR(34)&amp;"rawScore"&amp;CHAR(34)&amp;": "&amp;SUBSTITUTE(TRIM(ROUND(IFERROR(CriteriTecnici!$O5787*1,IFERROR(NUMBERVALUE(CriteriTecnici!$O5787,".",","),IFERROR(NUMBERVALUE(CriteriTecnici!$O5787,",","."),0))),4)&amp;""),",",".")&amp;CHAR(125)&amp;IF(TRUE,",",""))</f>
        <v/>
      </c>
    </row>
    <row r="6008">
      <c r="A6008" s="38">
        <f>IF(CriteriTecnici!$A5788="","","    "&amp;CHAR(123)&amp;CHAR(34)&amp;"bidderId"&amp;CHAR(34)&amp;": "&amp;CHAR(34)&amp;SUBSTITUTE(CriteriTecnici!$A5788,CHAR(34),"'")&amp;CHAR(34)&amp;", "&amp;CHAR(34)&amp;"lotId"&amp;CHAR(34)&amp;": "&amp;CHAR(34)&amp;SUBSTITUTE(CriteriTecnici!$C5788,CHAR(34),"'")&amp;CHAR(34)&amp;", "&amp;CHAR(34)&amp;"criterionId"&amp;CHAR(34)&amp;": "&amp;CHAR(34)&amp;SUBSTITUTE(CriteriTecnici!$D5788,CHAR(34),"'")&amp;CHAR(34)&amp;", "&amp;CHAR(34)&amp;"kind"&amp;CHAR(34)&amp;": "&amp;CHAR(34)&amp;SUBSTITUTE(CriteriTecnici!$F5788,CHAR(34),"'")&amp;CHAR(34)&amp;", "&amp;CHAR(34)&amp;"value"&amp;CHAR(34)&amp;": "&amp;SUBSTITUTE(TRIM(ROUND(IFERROR(CriteriTecnici!$N5788*1,IFERROR(NUMBERVALUE(CriteriTecnici!$N5788,".",","),IFERROR(NUMBERVALUE(CriteriTecnici!$N5788,",","."),0))),4)&amp;""),",",".")&amp;", "&amp;CHAR(34)&amp;"numerator"&amp;CHAR(34)&amp;": "&amp;SUBSTITUTE(TRIM(ROUND(IFERROR(CriteriTecnici!$K5788*1,IFERROR(NUMBERVALUE(CriteriTecnici!$K5788,".",","),IFERROR(NUMBERVALUE(CriteriTecnici!$K5788,",","."),0))),4)&amp;""),",",".")&amp;", "&amp;CHAR(34)&amp;"denominator"&amp;CHAR(34)&amp;": "&amp;SUBSTITUTE(TRIM(ROUND(IFERROR(CriteriTecnici!$L5788*1,IFERROR(NUMBERVALUE(CriteriTecnici!$L5788,".",","),IFERROR(NUMBERVALUE(CriteriTecnici!$L5788,",","."),0))),4)&amp;""),",",".")&amp;", "&amp;CHAR(34)&amp;"flag"&amp;CHAR(34)&amp;": "&amp;SUBSTITUTE(TRIM(ROUND(IFERROR(CriteriTecnici!$M5788*1,IFERROR(NUMBERVALUE(CriteriTecnici!$M5788,".",","),IFERROR(NUMBERVALUE(CriteriTecnici!$M5788,",","."),0))),4)&amp;""),",",".")&amp;", "&amp;CHAR(34)&amp;"rawScore"&amp;CHAR(34)&amp;": "&amp;SUBSTITUTE(TRIM(ROUND(IFERROR(CriteriTecnici!$O5788*1,IFERROR(NUMBERVALUE(CriteriTecnici!$O5788,".",","),IFERROR(NUMBERVALUE(CriteriTecnici!$O5788,",","."),0))),4)&amp;""),",",".")&amp;CHAR(125)&amp;IF(TRUE,",",""))</f>
        <v/>
      </c>
    </row>
    <row r="6009">
      <c r="A6009" s="38">
        <f>IF(CriteriTecnici!$A5789="","","    "&amp;CHAR(123)&amp;CHAR(34)&amp;"bidderId"&amp;CHAR(34)&amp;": "&amp;CHAR(34)&amp;SUBSTITUTE(CriteriTecnici!$A5789,CHAR(34),"'")&amp;CHAR(34)&amp;", "&amp;CHAR(34)&amp;"lotId"&amp;CHAR(34)&amp;": "&amp;CHAR(34)&amp;SUBSTITUTE(CriteriTecnici!$C5789,CHAR(34),"'")&amp;CHAR(34)&amp;", "&amp;CHAR(34)&amp;"criterionId"&amp;CHAR(34)&amp;": "&amp;CHAR(34)&amp;SUBSTITUTE(CriteriTecnici!$D5789,CHAR(34),"'")&amp;CHAR(34)&amp;", "&amp;CHAR(34)&amp;"kind"&amp;CHAR(34)&amp;": "&amp;CHAR(34)&amp;SUBSTITUTE(CriteriTecnici!$F5789,CHAR(34),"'")&amp;CHAR(34)&amp;", "&amp;CHAR(34)&amp;"value"&amp;CHAR(34)&amp;": "&amp;SUBSTITUTE(TRIM(ROUND(IFERROR(CriteriTecnici!$N5789*1,IFERROR(NUMBERVALUE(CriteriTecnici!$N5789,".",","),IFERROR(NUMBERVALUE(CriteriTecnici!$N5789,",","."),0))),4)&amp;""),",",".")&amp;", "&amp;CHAR(34)&amp;"numerator"&amp;CHAR(34)&amp;": "&amp;SUBSTITUTE(TRIM(ROUND(IFERROR(CriteriTecnici!$K5789*1,IFERROR(NUMBERVALUE(CriteriTecnici!$K5789,".",","),IFERROR(NUMBERVALUE(CriteriTecnici!$K5789,",","."),0))),4)&amp;""),",",".")&amp;", "&amp;CHAR(34)&amp;"denominator"&amp;CHAR(34)&amp;": "&amp;SUBSTITUTE(TRIM(ROUND(IFERROR(CriteriTecnici!$L5789*1,IFERROR(NUMBERVALUE(CriteriTecnici!$L5789,".",","),IFERROR(NUMBERVALUE(CriteriTecnici!$L5789,",","."),0))),4)&amp;""),",",".")&amp;", "&amp;CHAR(34)&amp;"flag"&amp;CHAR(34)&amp;": "&amp;SUBSTITUTE(TRIM(ROUND(IFERROR(CriteriTecnici!$M5789*1,IFERROR(NUMBERVALUE(CriteriTecnici!$M5789,".",","),IFERROR(NUMBERVALUE(CriteriTecnici!$M5789,",","."),0))),4)&amp;""),",",".")&amp;", "&amp;CHAR(34)&amp;"rawScore"&amp;CHAR(34)&amp;": "&amp;SUBSTITUTE(TRIM(ROUND(IFERROR(CriteriTecnici!$O5789*1,IFERROR(NUMBERVALUE(CriteriTecnici!$O5789,".",","),IFERROR(NUMBERVALUE(CriteriTecnici!$O5789,",","."),0))),4)&amp;""),",",".")&amp;CHAR(125)&amp;IF(TRUE,",",""))</f>
        <v/>
      </c>
    </row>
    <row r="6010">
      <c r="A6010" s="38">
        <f>IF(CriteriTecnici!$A5790="","","    "&amp;CHAR(123)&amp;CHAR(34)&amp;"bidderId"&amp;CHAR(34)&amp;": "&amp;CHAR(34)&amp;SUBSTITUTE(CriteriTecnici!$A5790,CHAR(34),"'")&amp;CHAR(34)&amp;", "&amp;CHAR(34)&amp;"lotId"&amp;CHAR(34)&amp;": "&amp;CHAR(34)&amp;SUBSTITUTE(CriteriTecnici!$C5790,CHAR(34),"'")&amp;CHAR(34)&amp;", "&amp;CHAR(34)&amp;"criterionId"&amp;CHAR(34)&amp;": "&amp;CHAR(34)&amp;SUBSTITUTE(CriteriTecnici!$D5790,CHAR(34),"'")&amp;CHAR(34)&amp;", "&amp;CHAR(34)&amp;"kind"&amp;CHAR(34)&amp;": "&amp;CHAR(34)&amp;SUBSTITUTE(CriteriTecnici!$F5790,CHAR(34),"'")&amp;CHAR(34)&amp;", "&amp;CHAR(34)&amp;"value"&amp;CHAR(34)&amp;": "&amp;SUBSTITUTE(TRIM(ROUND(IFERROR(CriteriTecnici!$N5790*1,IFERROR(NUMBERVALUE(CriteriTecnici!$N5790,".",","),IFERROR(NUMBERVALUE(CriteriTecnici!$N5790,",","."),0))),4)&amp;""),",",".")&amp;", "&amp;CHAR(34)&amp;"numerator"&amp;CHAR(34)&amp;": "&amp;SUBSTITUTE(TRIM(ROUND(IFERROR(CriteriTecnici!$K5790*1,IFERROR(NUMBERVALUE(CriteriTecnici!$K5790,".",","),IFERROR(NUMBERVALUE(CriteriTecnici!$K5790,",","."),0))),4)&amp;""),",",".")&amp;", "&amp;CHAR(34)&amp;"denominator"&amp;CHAR(34)&amp;": "&amp;SUBSTITUTE(TRIM(ROUND(IFERROR(CriteriTecnici!$L5790*1,IFERROR(NUMBERVALUE(CriteriTecnici!$L5790,".",","),IFERROR(NUMBERVALUE(CriteriTecnici!$L5790,",","."),0))),4)&amp;""),",",".")&amp;", "&amp;CHAR(34)&amp;"flag"&amp;CHAR(34)&amp;": "&amp;SUBSTITUTE(TRIM(ROUND(IFERROR(CriteriTecnici!$M5790*1,IFERROR(NUMBERVALUE(CriteriTecnici!$M5790,".",","),IFERROR(NUMBERVALUE(CriteriTecnici!$M5790,",","."),0))),4)&amp;""),",",".")&amp;", "&amp;CHAR(34)&amp;"rawScore"&amp;CHAR(34)&amp;": "&amp;SUBSTITUTE(TRIM(ROUND(IFERROR(CriteriTecnici!$O5790*1,IFERROR(NUMBERVALUE(CriteriTecnici!$O5790,".",","),IFERROR(NUMBERVALUE(CriteriTecnici!$O5790,",","."),0))),4)&amp;""),",",".")&amp;CHAR(125)&amp;IF(TRUE,",",""))</f>
        <v/>
      </c>
    </row>
    <row r="6011">
      <c r="A6011" s="38">
        <f>IF(CriteriTecnici!$A5791="","","    "&amp;CHAR(123)&amp;CHAR(34)&amp;"bidderId"&amp;CHAR(34)&amp;": "&amp;CHAR(34)&amp;SUBSTITUTE(CriteriTecnici!$A5791,CHAR(34),"'")&amp;CHAR(34)&amp;", "&amp;CHAR(34)&amp;"lotId"&amp;CHAR(34)&amp;": "&amp;CHAR(34)&amp;SUBSTITUTE(CriteriTecnici!$C5791,CHAR(34),"'")&amp;CHAR(34)&amp;", "&amp;CHAR(34)&amp;"criterionId"&amp;CHAR(34)&amp;": "&amp;CHAR(34)&amp;SUBSTITUTE(CriteriTecnici!$D5791,CHAR(34),"'")&amp;CHAR(34)&amp;", "&amp;CHAR(34)&amp;"kind"&amp;CHAR(34)&amp;": "&amp;CHAR(34)&amp;SUBSTITUTE(CriteriTecnici!$F5791,CHAR(34),"'")&amp;CHAR(34)&amp;", "&amp;CHAR(34)&amp;"value"&amp;CHAR(34)&amp;": "&amp;SUBSTITUTE(TRIM(ROUND(IFERROR(CriteriTecnici!$N5791*1,IFERROR(NUMBERVALUE(CriteriTecnici!$N5791,".",","),IFERROR(NUMBERVALUE(CriteriTecnici!$N5791,",","."),0))),4)&amp;""),",",".")&amp;", "&amp;CHAR(34)&amp;"numerator"&amp;CHAR(34)&amp;": "&amp;SUBSTITUTE(TRIM(ROUND(IFERROR(CriteriTecnici!$K5791*1,IFERROR(NUMBERVALUE(CriteriTecnici!$K5791,".",","),IFERROR(NUMBERVALUE(CriteriTecnici!$K5791,",","."),0))),4)&amp;""),",",".")&amp;", "&amp;CHAR(34)&amp;"denominator"&amp;CHAR(34)&amp;": "&amp;SUBSTITUTE(TRIM(ROUND(IFERROR(CriteriTecnici!$L5791*1,IFERROR(NUMBERVALUE(CriteriTecnici!$L5791,".",","),IFERROR(NUMBERVALUE(CriteriTecnici!$L5791,",","."),0))),4)&amp;""),",",".")&amp;", "&amp;CHAR(34)&amp;"flag"&amp;CHAR(34)&amp;": "&amp;SUBSTITUTE(TRIM(ROUND(IFERROR(CriteriTecnici!$M5791*1,IFERROR(NUMBERVALUE(CriteriTecnici!$M5791,".",","),IFERROR(NUMBERVALUE(CriteriTecnici!$M5791,",","."),0))),4)&amp;""),",",".")&amp;", "&amp;CHAR(34)&amp;"rawScore"&amp;CHAR(34)&amp;": "&amp;SUBSTITUTE(TRIM(ROUND(IFERROR(CriteriTecnici!$O5791*1,IFERROR(NUMBERVALUE(CriteriTecnici!$O5791,".",","),IFERROR(NUMBERVALUE(CriteriTecnici!$O5791,",","."),0))),4)&amp;""),",",".")&amp;CHAR(125)&amp;IF(TRUE,",",""))</f>
        <v/>
      </c>
    </row>
    <row r="6012">
      <c r="A6012" s="38">
        <f>IF(CriteriTecnici!$A5792="","","    "&amp;CHAR(123)&amp;CHAR(34)&amp;"bidderId"&amp;CHAR(34)&amp;": "&amp;CHAR(34)&amp;SUBSTITUTE(CriteriTecnici!$A5792,CHAR(34),"'")&amp;CHAR(34)&amp;", "&amp;CHAR(34)&amp;"lotId"&amp;CHAR(34)&amp;": "&amp;CHAR(34)&amp;SUBSTITUTE(CriteriTecnici!$C5792,CHAR(34),"'")&amp;CHAR(34)&amp;", "&amp;CHAR(34)&amp;"criterionId"&amp;CHAR(34)&amp;": "&amp;CHAR(34)&amp;SUBSTITUTE(CriteriTecnici!$D5792,CHAR(34),"'")&amp;CHAR(34)&amp;", "&amp;CHAR(34)&amp;"kind"&amp;CHAR(34)&amp;": "&amp;CHAR(34)&amp;SUBSTITUTE(CriteriTecnici!$F5792,CHAR(34),"'")&amp;CHAR(34)&amp;", "&amp;CHAR(34)&amp;"value"&amp;CHAR(34)&amp;": "&amp;SUBSTITUTE(TRIM(ROUND(IFERROR(CriteriTecnici!$N5792*1,IFERROR(NUMBERVALUE(CriteriTecnici!$N5792,".",","),IFERROR(NUMBERVALUE(CriteriTecnici!$N5792,",","."),0))),4)&amp;""),",",".")&amp;", "&amp;CHAR(34)&amp;"numerator"&amp;CHAR(34)&amp;": "&amp;SUBSTITUTE(TRIM(ROUND(IFERROR(CriteriTecnici!$K5792*1,IFERROR(NUMBERVALUE(CriteriTecnici!$K5792,".",","),IFERROR(NUMBERVALUE(CriteriTecnici!$K5792,",","."),0))),4)&amp;""),",",".")&amp;", "&amp;CHAR(34)&amp;"denominator"&amp;CHAR(34)&amp;": "&amp;SUBSTITUTE(TRIM(ROUND(IFERROR(CriteriTecnici!$L5792*1,IFERROR(NUMBERVALUE(CriteriTecnici!$L5792,".",","),IFERROR(NUMBERVALUE(CriteriTecnici!$L5792,",","."),0))),4)&amp;""),",",".")&amp;", "&amp;CHAR(34)&amp;"flag"&amp;CHAR(34)&amp;": "&amp;SUBSTITUTE(TRIM(ROUND(IFERROR(CriteriTecnici!$M5792*1,IFERROR(NUMBERVALUE(CriteriTecnici!$M5792,".",","),IFERROR(NUMBERVALUE(CriteriTecnici!$M5792,",","."),0))),4)&amp;""),",",".")&amp;", "&amp;CHAR(34)&amp;"rawScore"&amp;CHAR(34)&amp;": "&amp;SUBSTITUTE(TRIM(ROUND(IFERROR(CriteriTecnici!$O5792*1,IFERROR(NUMBERVALUE(CriteriTecnici!$O5792,".",","),IFERROR(NUMBERVALUE(CriteriTecnici!$O5792,",","."),0))),4)&amp;""),",",".")&amp;CHAR(125)&amp;IF(TRUE,",",""))</f>
        <v/>
      </c>
    </row>
    <row r="6013">
      <c r="A6013" s="38">
        <f>IF(CriteriTecnici!$A5793="","","    "&amp;CHAR(123)&amp;CHAR(34)&amp;"bidderId"&amp;CHAR(34)&amp;": "&amp;CHAR(34)&amp;SUBSTITUTE(CriteriTecnici!$A5793,CHAR(34),"'")&amp;CHAR(34)&amp;", "&amp;CHAR(34)&amp;"lotId"&amp;CHAR(34)&amp;": "&amp;CHAR(34)&amp;SUBSTITUTE(CriteriTecnici!$C5793,CHAR(34),"'")&amp;CHAR(34)&amp;", "&amp;CHAR(34)&amp;"criterionId"&amp;CHAR(34)&amp;": "&amp;CHAR(34)&amp;SUBSTITUTE(CriteriTecnici!$D5793,CHAR(34),"'")&amp;CHAR(34)&amp;", "&amp;CHAR(34)&amp;"kind"&amp;CHAR(34)&amp;": "&amp;CHAR(34)&amp;SUBSTITUTE(CriteriTecnici!$F5793,CHAR(34),"'")&amp;CHAR(34)&amp;", "&amp;CHAR(34)&amp;"value"&amp;CHAR(34)&amp;": "&amp;SUBSTITUTE(TRIM(ROUND(IFERROR(CriteriTecnici!$N5793*1,IFERROR(NUMBERVALUE(CriteriTecnici!$N5793,".",","),IFERROR(NUMBERVALUE(CriteriTecnici!$N5793,",","."),0))),4)&amp;""),",",".")&amp;", "&amp;CHAR(34)&amp;"numerator"&amp;CHAR(34)&amp;": "&amp;SUBSTITUTE(TRIM(ROUND(IFERROR(CriteriTecnici!$K5793*1,IFERROR(NUMBERVALUE(CriteriTecnici!$K5793,".",","),IFERROR(NUMBERVALUE(CriteriTecnici!$K5793,",","."),0))),4)&amp;""),",",".")&amp;", "&amp;CHAR(34)&amp;"denominator"&amp;CHAR(34)&amp;": "&amp;SUBSTITUTE(TRIM(ROUND(IFERROR(CriteriTecnici!$L5793*1,IFERROR(NUMBERVALUE(CriteriTecnici!$L5793,".",","),IFERROR(NUMBERVALUE(CriteriTecnici!$L5793,",","."),0))),4)&amp;""),",",".")&amp;", "&amp;CHAR(34)&amp;"flag"&amp;CHAR(34)&amp;": "&amp;SUBSTITUTE(TRIM(ROUND(IFERROR(CriteriTecnici!$M5793*1,IFERROR(NUMBERVALUE(CriteriTecnici!$M5793,".",","),IFERROR(NUMBERVALUE(CriteriTecnici!$M5793,",","."),0))),4)&amp;""),",",".")&amp;", "&amp;CHAR(34)&amp;"rawScore"&amp;CHAR(34)&amp;": "&amp;SUBSTITUTE(TRIM(ROUND(IFERROR(CriteriTecnici!$O5793*1,IFERROR(NUMBERVALUE(CriteriTecnici!$O5793,".",","),IFERROR(NUMBERVALUE(CriteriTecnici!$O5793,",","."),0))),4)&amp;""),",",".")&amp;CHAR(125)&amp;IF(TRUE,",",""))</f>
        <v/>
      </c>
    </row>
    <row r="6014">
      <c r="A6014" s="38">
        <f>IF(CriteriTecnici!$A5794="","","    "&amp;CHAR(123)&amp;CHAR(34)&amp;"bidderId"&amp;CHAR(34)&amp;": "&amp;CHAR(34)&amp;SUBSTITUTE(CriteriTecnici!$A5794,CHAR(34),"'")&amp;CHAR(34)&amp;", "&amp;CHAR(34)&amp;"lotId"&amp;CHAR(34)&amp;": "&amp;CHAR(34)&amp;SUBSTITUTE(CriteriTecnici!$C5794,CHAR(34),"'")&amp;CHAR(34)&amp;", "&amp;CHAR(34)&amp;"criterionId"&amp;CHAR(34)&amp;": "&amp;CHAR(34)&amp;SUBSTITUTE(CriteriTecnici!$D5794,CHAR(34),"'")&amp;CHAR(34)&amp;", "&amp;CHAR(34)&amp;"kind"&amp;CHAR(34)&amp;": "&amp;CHAR(34)&amp;SUBSTITUTE(CriteriTecnici!$F5794,CHAR(34),"'")&amp;CHAR(34)&amp;", "&amp;CHAR(34)&amp;"value"&amp;CHAR(34)&amp;": "&amp;SUBSTITUTE(TRIM(ROUND(IFERROR(CriteriTecnici!$N5794*1,IFERROR(NUMBERVALUE(CriteriTecnici!$N5794,".",","),IFERROR(NUMBERVALUE(CriteriTecnici!$N5794,",","."),0))),4)&amp;""),",",".")&amp;", "&amp;CHAR(34)&amp;"numerator"&amp;CHAR(34)&amp;": "&amp;SUBSTITUTE(TRIM(ROUND(IFERROR(CriteriTecnici!$K5794*1,IFERROR(NUMBERVALUE(CriteriTecnici!$K5794,".",","),IFERROR(NUMBERVALUE(CriteriTecnici!$K5794,",","."),0))),4)&amp;""),",",".")&amp;", "&amp;CHAR(34)&amp;"denominator"&amp;CHAR(34)&amp;": "&amp;SUBSTITUTE(TRIM(ROUND(IFERROR(CriteriTecnici!$L5794*1,IFERROR(NUMBERVALUE(CriteriTecnici!$L5794,".",","),IFERROR(NUMBERVALUE(CriteriTecnici!$L5794,",","."),0))),4)&amp;""),",",".")&amp;", "&amp;CHAR(34)&amp;"flag"&amp;CHAR(34)&amp;": "&amp;SUBSTITUTE(TRIM(ROUND(IFERROR(CriteriTecnici!$M5794*1,IFERROR(NUMBERVALUE(CriteriTecnici!$M5794,".",","),IFERROR(NUMBERVALUE(CriteriTecnici!$M5794,",","."),0))),4)&amp;""),",",".")&amp;", "&amp;CHAR(34)&amp;"rawScore"&amp;CHAR(34)&amp;": "&amp;SUBSTITUTE(TRIM(ROUND(IFERROR(CriteriTecnici!$O5794*1,IFERROR(NUMBERVALUE(CriteriTecnici!$O5794,".",","),IFERROR(NUMBERVALUE(CriteriTecnici!$O5794,",","."),0))),4)&amp;""),",",".")&amp;CHAR(125)&amp;IF(TRUE,",",""))</f>
        <v/>
      </c>
    </row>
    <row r="6015">
      <c r="A6015" s="38">
        <f>IF(CriteriTecnici!$A5795="","","    "&amp;CHAR(123)&amp;CHAR(34)&amp;"bidderId"&amp;CHAR(34)&amp;": "&amp;CHAR(34)&amp;SUBSTITUTE(CriteriTecnici!$A5795,CHAR(34),"'")&amp;CHAR(34)&amp;", "&amp;CHAR(34)&amp;"lotId"&amp;CHAR(34)&amp;": "&amp;CHAR(34)&amp;SUBSTITUTE(CriteriTecnici!$C5795,CHAR(34),"'")&amp;CHAR(34)&amp;", "&amp;CHAR(34)&amp;"criterionId"&amp;CHAR(34)&amp;": "&amp;CHAR(34)&amp;SUBSTITUTE(CriteriTecnici!$D5795,CHAR(34),"'")&amp;CHAR(34)&amp;", "&amp;CHAR(34)&amp;"kind"&amp;CHAR(34)&amp;": "&amp;CHAR(34)&amp;SUBSTITUTE(CriteriTecnici!$F5795,CHAR(34),"'")&amp;CHAR(34)&amp;", "&amp;CHAR(34)&amp;"value"&amp;CHAR(34)&amp;": "&amp;SUBSTITUTE(TRIM(ROUND(IFERROR(CriteriTecnici!$N5795*1,IFERROR(NUMBERVALUE(CriteriTecnici!$N5795,".",","),IFERROR(NUMBERVALUE(CriteriTecnici!$N5795,",","."),0))),4)&amp;""),",",".")&amp;", "&amp;CHAR(34)&amp;"numerator"&amp;CHAR(34)&amp;": "&amp;SUBSTITUTE(TRIM(ROUND(IFERROR(CriteriTecnici!$K5795*1,IFERROR(NUMBERVALUE(CriteriTecnici!$K5795,".",","),IFERROR(NUMBERVALUE(CriteriTecnici!$K5795,",","."),0))),4)&amp;""),",",".")&amp;", "&amp;CHAR(34)&amp;"denominator"&amp;CHAR(34)&amp;": "&amp;SUBSTITUTE(TRIM(ROUND(IFERROR(CriteriTecnici!$L5795*1,IFERROR(NUMBERVALUE(CriteriTecnici!$L5795,".",","),IFERROR(NUMBERVALUE(CriteriTecnici!$L5795,",","."),0))),4)&amp;""),",",".")&amp;", "&amp;CHAR(34)&amp;"flag"&amp;CHAR(34)&amp;": "&amp;SUBSTITUTE(TRIM(ROUND(IFERROR(CriteriTecnici!$M5795*1,IFERROR(NUMBERVALUE(CriteriTecnici!$M5795,".",","),IFERROR(NUMBERVALUE(CriteriTecnici!$M5795,",","."),0))),4)&amp;""),",",".")&amp;", "&amp;CHAR(34)&amp;"rawScore"&amp;CHAR(34)&amp;": "&amp;SUBSTITUTE(TRIM(ROUND(IFERROR(CriteriTecnici!$O5795*1,IFERROR(NUMBERVALUE(CriteriTecnici!$O5795,".",","),IFERROR(NUMBERVALUE(CriteriTecnici!$O5795,",","."),0))),4)&amp;""),",",".")&amp;CHAR(125)&amp;IF(TRUE,",",""))</f>
        <v/>
      </c>
    </row>
    <row r="6016">
      <c r="A6016" s="38">
        <f>IF(CriteriTecnici!$A5796="","","    "&amp;CHAR(123)&amp;CHAR(34)&amp;"bidderId"&amp;CHAR(34)&amp;": "&amp;CHAR(34)&amp;SUBSTITUTE(CriteriTecnici!$A5796,CHAR(34),"'")&amp;CHAR(34)&amp;", "&amp;CHAR(34)&amp;"lotId"&amp;CHAR(34)&amp;": "&amp;CHAR(34)&amp;SUBSTITUTE(CriteriTecnici!$C5796,CHAR(34),"'")&amp;CHAR(34)&amp;", "&amp;CHAR(34)&amp;"criterionId"&amp;CHAR(34)&amp;": "&amp;CHAR(34)&amp;SUBSTITUTE(CriteriTecnici!$D5796,CHAR(34),"'")&amp;CHAR(34)&amp;", "&amp;CHAR(34)&amp;"kind"&amp;CHAR(34)&amp;": "&amp;CHAR(34)&amp;SUBSTITUTE(CriteriTecnici!$F5796,CHAR(34),"'")&amp;CHAR(34)&amp;", "&amp;CHAR(34)&amp;"value"&amp;CHAR(34)&amp;": "&amp;SUBSTITUTE(TRIM(ROUND(IFERROR(CriteriTecnici!$N5796*1,IFERROR(NUMBERVALUE(CriteriTecnici!$N5796,".",","),IFERROR(NUMBERVALUE(CriteriTecnici!$N5796,",","."),0))),4)&amp;""),",",".")&amp;", "&amp;CHAR(34)&amp;"numerator"&amp;CHAR(34)&amp;": "&amp;SUBSTITUTE(TRIM(ROUND(IFERROR(CriteriTecnici!$K5796*1,IFERROR(NUMBERVALUE(CriteriTecnici!$K5796,".",","),IFERROR(NUMBERVALUE(CriteriTecnici!$K5796,",","."),0))),4)&amp;""),",",".")&amp;", "&amp;CHAR(34)&amp;"denominator"&amp;CHAR(34)&amp;": "&amp;SUBSTITUTE(TRIM(ROUND(IFERROR(CriteriTecnici!$L5796*1,IFERROR(NUMBERVALUE(CriteriTecnici!$L5796,".",","),IFERROR(NUMBERVALUE(CriteriTecnici!$L5796,",","."),0))),4)&amp;""),",",".")&amp;", "&amp;CHAR(34)&amp;"flag"&amp;CHAR(34)&amp;": "&amp;SUBSTITUTE(TRIM(ROUND(IFERROR(CriteriTecnici!$M5796*1,IFERROR(NUMBERVALUE(CriteriTecnici!$M5796,".",","),IFERROR(NUMBERVALUE(CriteriTecnici!$M5796,",","."),0))),4)&amp;""),",",".")&amp;", "&amp;CHAR(34)&amp;"rawScore"&amp;CHAR(34)&amp;": "&amp;SUBSTITUTE(TRIM(ROUND(IFERROR(CriteriTecnici!$O5796*1,IFERROR(NUMBERVALUE(CriteriTecnici!$O5796,".",","),IFERROR(NUMBERVALUE(CriteriTecnici!$O5796,",","."),0))),4)&amp;""),",",".")&amp;CHAR(125)&amp;IF(TRUE,",",""))</f>
        <v/>
      </c>
    </row>
    <row r="6017">
      <c r="A6017" s="38">
        <f>IF(CriteriTecnici!$A5797="","","    "&amp;CHAR(123)&amp;CHAR(34)&amp;"bidderId"&amp;CHAR(34)&amp;": "&amp;CHAR(34)&amp;SUBSTITUTE(CriteriTecnici!$A5797,CHAR(34),"'")&amp;CHAR(34)&amp;", "&amp;CHAR(34)&amp;"lotId"&amp;CHAR(34)&amp;": "&amp;CHAR(34)&amp;SUBSTITUTE(CriteriTecnici!$C5797,CHAR(34),"'")&amp;CHAR(34)&amp;", "&amp;CHAR(34)&amp;"criterionId"&amp;CHAR(34)&amp;": "&amp;CHAR(34)&amp;SUBSTITUTE(CriteriTecnici!$D5797,CHAR(34),"'")&amp;CHAR(34)&amp;", "&amp;CHAR(34)&amp;"kind"&amp;CHAR(34)&amp;": "&amp;CHAR(34)&amp;SUBSTITUTE(CriteriTecnici!$F5797,CHAR(34),"'")&amp;CHAR(34)&amp;", "&amp;CHAR(34)&amp;"value"&amp;CHAR(34)&amp;": "&amp;SUBSTITUTE(TRIM(ROUND(IFERROR(CriteriTecnici!$N5797*1,IFERROR(NUMBERVALUE(CriteriTecnici!$N5797,".",","),IFERROR(NUMBERVALUE(CriteriTecnici!$N5797,",","."),0))),4)&amp;""),",",".")&amp;", "&amp;CHAR(34)&amp;"numerator"&amp;CHAR(34)&amp;": "&amp;SUBSTITUTE(TRIM(ROUND(IFERROR(CriteriTecnici!$K5797*1,IFERROR(NUMBERVALUE(CriteriTecnici!$K5797,".",","),IFERROR(NUMBERVALUE(CriteriTecnici!$K5797,",","."),0))),4)&amp;""),",",".")&amp;", "&amp;CHAR(34)&amp;"denominator"&amp;CHAR(34)&amp;": "&amp;SUBSTITUTE(TRIM(ROUND(IFERROR(CriteriTecnici!$L5797*1,IFERROR(NUMBERVALUE(CriteriTecnici!$L5797,".",","),IFERROR(NUMBERVALUE(CriteriTecnici!$L5797,",","."),0))),4)&amp;""),",",".")&amp;", "&amp;CHAR(34)&amp;"flag"&amp;CHAR(34)&amp;": "&amp;SUBSTITUTE(TRIM(ROUND(IFERROR(CriteriTecnici!$M5797*1,IFERROR(NUMBERVALUE(CriteriTecnici!$M5797,".",","),IFERROR(NUMBERVALUE(CriteriTecnici!$M5797,",","."),0))),4)&amp;""),",",".")&amp;", "&amp;CHAR(34)&amp;"rawScore"&amp;CHAR(34)&amp;": "&amp;SUBSTITUTE(TRIM(ROUND(IFERROR(CriteriTecnici!$O5797*1,IFERROR(NUMBERVALUE(CriteriTecnici!$O5797,".",","),IFERROR(NUMBERVALUE(CriteriTecnici!$O5797,",","."),0))),4)&amp;""),",",".")&amp;CHAR(125)&amp;IF(TRUE,",",""))</f>
        <v/>
      </c>
    </row>
    <row r="6018">
      <c r="A6018" s="38">
        <f>IF(CriteriTecnici!$A5798="","","    "&amp;CHAR(123)&amp;CHAR(34)&amp;"bidderId"&amp;CHAR(34)&amp;": "&amp;CHAR(34)&amp;SUBSTITUTE(CriteriTecnici!$A5798,CHAR(34),"'")&amp;CHAR(34)&amp;", "&amp;CHAR(34)&amp;"lotId"&amp;CHAR(34)&amp;": "&amp;CHAR(34)&amp;SUBSTITUTE(CriteriTecnici!$C5798,CHAR(34),"'")&amp;CHAR(34)&amp;", "&amp;CHAR(34)&amp;"criterionId"&amp;CHAR(34)&amp;": "&amp;CHAR(34)&amp;SUBSTITUTE(CriteriTecnici!$D5798,CHAR(34),"'")&amp;CHAR(34)&amp;", "&amp;CHAR(34)&amp;"kind"&amp;CHAR(34)&amp;": "&amp;CHAR(34)&amp;SUBSTITUTE(CriteriTecnici!$F5798,CHAR(34),"'")&amp;CHAR(34)&amp;", "&amp;CHAR(34)&amp;"value"&amp;CHAR(34)&amp;": "&amp;SUBSTITUTE(TRIM(ROUND(IFERROR(CriteriTecnici!$N5798*1,IFERROR(NUMBERVALUE(CriteriTecnici!$N5798,".",","),IFERROR(NUMBERVALUE(CriteriTecnici!$N5798,",","."),0))),4)&amp;""),",",".")&amp;", "&amp;CHAR(34)&amp;"numerator"&amp;CHAR(34)&amp;": "&amp;SUBSTITUTE(TRIM(ROUND(IFERROR(CriteriTecnici!$K5798*1,IFERROR(NUMBERVALUE(CriteriTecnici!$K5798,".",","),IFERROR(NUMBERVALUE(CriteriTecnici!$K5798,",","."),0))),4)&amp;""),",",".")&amp;", "&amp;CHAR(34)&amp;"denominator"&amp;CHAR(34)&amp;": "&amp;SUBSTITUTE(TRIM(ROUND(IFERROR(CriteriTecnici!$L5798*1,IFERROR(NUMBERVALUE(CriteriTecnici!$L5798,".",","),IFERROR(NUMBERVALUE(CriteriTecnici!$L5798,",","."),0))),4)&amp;""),",",".")&amp;", "&amp;CHAR(34)&amp;"flag"&amp;CHAR(34)&amp;": "&amp;SUBSTITUTE(TRIM(ROUND(IFERROR(CriteriTecnici!$M5798*1,IFERROR(NUMBERVALUE(CriteriTecnici!$M5798,".",","),IFERROR(NUMBERVALUE(CriteriTecnici!$M5798,",","."),0))),4)&amp;""),",",".")&amp;", "&amp;CHAR(34)&amp;"rawScore"&amp;CHAR(34)&amp;": "&amp;SUBSTITUTE(TRIM(ROUND(IFERROR(CriteriTecnici!$O5798*1,IFERROR(NUMBERVALUE(CriteriTecnici!$O5798,".",","),IFERROR(NUMBERVALUE(CriteriTecnici!$O5798,",","."),0))),4)&amp;""),",",".")&amp;CHAR(125)&amp;IF(TRUE,",",""))</f>
        <v/>
      </c>
    </row>
    <row r="6019">
      <c r="A6019" s="38">
        <f>IF(CriteriTecnici!$A5799="","","    "&amp;CHAR(123)&amp;CHAR(34)&amp;"bidderId"&amp;CHAR(34)&amp;": "&amp;CHAR(34)&amp;SUBSTITUTE(CriteriTecnici!$A5799,CHAR(34),"'")&amp;CHAR(34)&amp;", "&amp;CHAR(34)&amp;"lotId"&amp;CHAR(34)&amp;": "&amp;CHAR(34)&amp;SUBSTITUTE(CriteriTecnici!$C5799,CHAR(34),"'")&amp;CHAR(34)&amp;", "&amp;CHAR(34)&amp;"criterionId"&amp;CHAR(34)&amp;": "&amp;CHAR(34)&amp;SUBSTITUTE(CriteriTecnici!$D5799,CHAR(34),"'")&amp;CHAR(34)&amp;", "&amp;CHAR(34)&amp;"kind"&amp;CHAR(34)&amp;": "&amp;CHAR(34)&amp;SUBSTITUTE(CriteriTecnici!$F5799,CHAR(34),"'")&amp;CHAR(34)&amp;", "&amp;CHAR(34)&amp;"value"&amp;CHAR(34)&amp;": "&amp;SUBSTITUTE(TRIM(ROUND(IFERROR(CriteriTecnici!$N5799*1,IFERROR(NUMBERVALUE(CriteriTecnici!$N5799,".",","),IFERROR(NUMBERVALUE(CriteriTecnici!$N5799,",","."),0))),4)&amp;""),",",".")&amp;", "&amp;CHAR(34)&amp;"numerator"&amp;CHAR(34)&amp;": "&amp;SUBSTITUTE(TRIM(ROUND(IFERROR(CriteriTecnici!$K5799*1,IFERROR(NUMBERVALUE(CriteriTecnici!$K5799,".",","),IFERROR(NUMBERVALUE(CriteriTecnici!$K5799,",","."),0))),4)&amp;""),",",".")&amp;", "&amp;CHAR(34)&amp;"denominator"&amp;CHAR(34)&amp;": "&amp;SUBSTITUTE(TRIM(ROUND(IFERROR(CriteriTecnici!$L5799*1,IFERROR(NUMBERVALUE(CriteriTecnici!$L5799,".",","),IFERROR(NUMBERVALUE(CriteriTecnici!$L5799,",","."),0))),4)&amp;""),",",".")&amp;", "&amp;CHAR(34)&amp;"flag"&amp;CHAR(34)&amp;": "&amp;SUBSTITUTE(TRIM(ROUND(IFERROR(CriteriTecnici!$M5799*1,IFERROR(NUMBERVALUE(CriteriTecnici!$M5799,".",","),IFERROR(NUMBERVALUE(CriteriTecnici!$M5799,",","."),0))),4)&amp;""),",",".")&amp;", "&amp;CHAR(34)&amp;"rawScore"&amp;CHAR(34)&amp;": "&amp;SUBSTITUTE(TRIM(ROUND(IFERROR(CriteriTecnici!$O5799*1,IFERROR(NUMBERVALUE(CriteriTecnici!$O5799,".",","),IFERROR(NUMBERVALUE(CriteriTecnici!$O5799,",","."),0))),4)&amp;""),",",".")&amp;CHAR(125)&amp;IF(TRUE,",",""))</f>
        <v/>
      </c>
    </row>
    <row r="6020">
      <c r="A6020" s="38">
        <f>IF(CriteriTecnici!$A5800="","","    "&amp;CHAR(123)&amp;CHAR(34)&amp;"bidderId"&amp;CHAR(34)&amp;": "&amp;CHAR(34)&amp;SUBSTITUTE(CriteriTecnici!$A5800,CHAR(34),"'")&amp;CHAR(34)&amp;", "&amp;CHAR(34)&amp;"lotId"&amp;CHAR(34)&amp;": "&amp;CHAR(34)&amp;SUBSTITUTE(CriteriTecnici!$C5800,CHAR(34),"'")&amp;CHAR(34)&amp;", "&amp;CHAR(34)&amp;"criterionId"&amp;CHAR(34)&amp;": "&amp;CHAR(34)&amp;SUBSTITUTE(CriteriTecnici!$D5800,CHAR(34),"'")&amp;CHAR(34)&amp;", "&amp;CHAR(34)&amp;"kind"&amp;CHAR(34)&amp;": "&amp;CHAR(34)&amp;SUBSTITUTE(CriteriTecnici!$F5800,CHAR(34),"'")&amp;CHAR(34)&amp;", "&amp;CHAR(34)&amp;"value"&amp;CHAR(34)&amp;": "&amp;SUBSTITUTE(TRIM(ROUND(IFERROR(CriteriTecnici!$N5800*1,IFERROR(NUMBERVALUE(CriteriTecnici!$N5800,".",","),IFERROR(NUMBERVALUE(CriteriTecnici!$N5800,",","."),0))),4)&amp;""),",",".")&amp;", "&amp;CHAR(34)&amp;"numerator"&amp;CHAR(34)&amp;": "&amp;SUBSTITUTE(TRIM(ROUND(IFERROR(CriteriTecnici!$K5800*1,IFERROR(NUMBERVALUE(CriteriTecnici!$K5800,".",","),IFERROR(NUMBERVALUE(CriteriTecnici!$K5800,",","."),0))),4)&amp;""),",",".")&amp;", "&amp;CHAR(34)&amp;"denominator"&amp;CHAR(34)&amp;": "&amp;SUBSTITUTE(TRIM(ROUND(IFERROR(CriteriTecnici!$L5800*1,IFERROR(NUMBERVALUE(CriteriTecnici!$L5800,".",","),IFERROR(NUMBERVALUE(CriteriTecnici!$L5800,",","."),0))),4)&amp;""),",",".")&amp;", "&amp;CHAR(34)&amp;"flag"&amp;CHAR(34)&amp;": "&amp;SUBSTITUTE(TRIM(ROUND(IFERROR(CriteriTecnici!$M5800*1,IFERROR(NUMBERVALUE(CriteriTecnici!$M5800,".",","),IFERROR(NUMBERVALUE(CriteriTecnici!$M5800,",","."),0))),4)&amp;""),",",".")&amp;", "&amp;CHAR(34)&amp;"rawScore"&amp;CHAR(34)&amp;": "&amp;SUBSTITUTE(TRIM(ROUND(IFERROR(CriteriTecnici!$O5800*1,IFERROR(NUMBERVALUE(CriteriTecnici!$O5800,".",","),IFERROR(NUMBERVALUE(CriteriTecnici!$O5800,",","."),0))),4)&amp;""),",",".")&amp;CHAR(125)&amp;IF(TRUE,",",""))</f>
        <v/>
      </c>
    </row>
    <row r="6021">
      <c r="A6021" s="38">
        <f>IF(CriteriTecnici!$A5801="","","    "&amp;CHAR(123)&amp;CHAR(34)&amp;"bidderId"&amp;CHAR(34)&amp;": "&amp;CHAR(34)&amp;SUBSTITUTE(CriteriTecnici!$A5801,CHAR(34),"'")&amp;CHAR(34)&amp;", "&amp;CHAR(34)&amp;"lotId"&amp;CHAR(34)&amp;": "&amp;CHAR(34)&amp;SUBSTITUTE(CriteriTecnici!$C5801,CHAR(34),"'")&amp;CHAR(34)&amp;", "&amp;CHAR(34)&amp;"criterionId"&amp;CHAR(34)&amp;": "&amp;CHAR(34)&amp;SUBSTITUTE(CriteriTecnici!$D5801,CHAR(34),"'")&amp;CHAR(34)&amp;", "&amp;CHAR(34)&amp;"kind"&amp;CHAR(34)&amp;": "&amp;CHAR(34)&amp;SUBSTITUTE(CriteriTecnici!$F5801,CHAR(34),"'")&amp;CHAR(34)&amp;", "&amp;CHAR(34)&amp;"value"&amp;CHAR(34)&amp;": "&amp;SUBSTITUTE(TRIM(ROUND(IFERROR(CriteriTecnici!$N5801*1,IFERROR(NUMBERVALUE(CriteriTecnici!$N5801,".",","),IFERROR(NUMBERVALUE(CriteriTecnici!$N5801,",","."),0))),4)&amp;""),",",".")&amp;", "&amp;CHAR(34)&amp;"numerator"&amp;CHAR(34)&amp;": "&amp;SUBSTITUTE(TRIM(ROUND(IFERROR(CriteriTecnici!$K5801*1,IFERROR(NUMBERVALUE(CriteriTecnici!$K5801,".",","),IFERROR(NUMBERVALUE(CriteriTecnici!$K5801,",","."),0))),4)&amp;""),",",".")&amp;", "&amp;CHAR(34)&amp;"denominator"&amp;CHAR(34)&amp;": "&amp;SUBSTITUTE(TRIM(ROUND(IFERROR(CriteriTecnici!$L5801*1,IFERROR(NUMBERVALUE(CriteriTecnici!$L5801,".",","),IFERROR(NUMBERVALUE(CriteriTecnici!$L5801,",","."),0))),4)&amp;""),",",".")&amp;", "&amp;CHAR(34)&amp;"flag"&amp;CHAR(34)&amp;": "&amp;SUBSTITUTE(TRIM(ROUND(IFERROR(CriteriTecnici!$M5801*1,IFERROR(NUMBERVALUE(CriteriTecnici!$M5801,".",","),IFERROR(NUMBERVALUE(CriteriTecnici!$M5801,",","."),0))),4)&amp;""),",",".")&amp;", "&amp;CHAR(34)&amp;"rawScore"&amp;CHAR(34)&amp;": "&amp;SUBSTITUTE(TRIM(ROUND(IFERROR(CriteriTecnici!$O5801*1,IFERROR(NUMBERVALUE(CriteriTecnici!$O5801,".",","),IFERROR(NUMBERVALUE(CriteriTecnici!$O5801,",","."),0))),4)&amp;""),",",".")&amp;CHAR(125)&amp;IF(COUNTA(Offerte!$A189:$A$200)&gt;0,",",""))</f>
        <v/>
      </c>
    </row>
    <row r="6022">
      <c r="A6022" s="38">
        <f>IF(CriteriTecnici!$A5802="","","    "&amp;CHAR(123)&amp;CHAR(34)&amp;"bidderId"&amp;CHAR(34)&amp;": "&amp;CHAR(34)&amp;SUBSTITUTE(CriteriTecnici!$A5802,CHAR(34),"'")&amp;CHAR(34)&amp;", "&amp;CHAR(34)&amp;"lotId"&amp;CHAR(34)&amp;": "&amp;CHAR(34)&amp;SUBSTITUTE(CriteriTecnici!$C5802,CHAR(34),"'")&amp;CHAR(34)&amp;", "&amp;CHAR(34)&amp;"criterionId"&amp;CHAR(34)&amp;": "&amp;CHAR(34)&amp;SUBSTITUTE(CriteriTecnici!$D5802,CHAR(34),"'")&amp;CHAR(34)&amp;", "&amp;CHAR(34)&amp;"kind"&amp;CHAR(34)&amp;": "&amp;CHAR(34)&amp;SUBSTITUTE(CriteriTecnici!$F5802,CHAR(34),"'")&amp;CHAR(34)&amp;", "&amp;CHAR(34)&amp;"value"&amp;CHAR(34)&amp;": "&amp;SUBSTITUTE(TRIM(ROUND(IFERROR(CriteriTecnici!$N5802*1,IFERROR(NUMBERVALUE(CriteriTecnici!$N5802,".",","),IFERROR(NUMBERVALUE(CriteriTecnici!$N5802,",","."),0))),4)&amp;""),",",".")&amp;", "&amp;CHAR(34)&amp;"numerator"&amp;CHAR(34)&amp;": "&amp;SUBSTITUTE(TRIM(ROUND(IFERROR(CriteriTecnici!$K5802*1,IFERROR(NUMBERVALUE(CriteriTecnici!$K5802,".",","),IFERROR(NUMBERVALUE(CriteriTecnici!$K5802,",","."),0))),4)&amp;""),",",".")&amp;", "&amp;CHAR(34)&amp;"denominator"&amp;CHAR(34)&amp;": "&amp;SUBSTITUTE(TRIM(ROUND(IFERROR(CriteriTecnici!$L5802*1,IFERROR(NUMBERVALUE(CriteriTecnici!$L5802,".",","),IFERROR(NUMBERVALUE(CriteriTecnici!$L5802,",","."),0))),4)&amp;""),",",".")&amp;", "&amp;CHAR(34)&amp;"flag"&amp;CHAR(34)&amp;": "&amp;SUBSTITUTE(TRIM(ROUND(IFERROR(CriteriTecnici!$M5802*1,IFERROR(NUMBERVALUE(CriteriTecnici!$M5802,".",","),IFERROR(NUMBERVALUE(CriteriTecnici!$M5802,",","."),0))),4)&amp;""),",",".")&amp;", "&amp;CHAR(34)&amp;"rawScore"&amp;CHAR(34)&amp;": "&amp;SUBSTITUTE(TRIM(ROUND(IFERROR(CriteriTecnici!$O5802*1,IFERROR(NUMBERVALUE(CriteriTecnici!$O5802,".",","),IFERROR(NUMBERVALUE(CriteriTecnici!$O5802,",","."),0))),4)&amp;""),",",".")&amp;CHAR(125)&amp;IF(TRUE,",",""))</f>
        <v/>
      </c>
    </row>
    <row r="6023">
      <c r="A6023" s="38">
        <f>IF(CriteriTecnici!$A5803="","","    "&amp;CHAR(123)&amp;CHAR(34)&amp;"bidderId"&amp;CHAR(34)&amp;": "&amp;CHAR(34)&amp;SUBSTITUTE(CriteriTecnici!$A5803,CHAR(34),"'")&amp;CHAR(34)&amp;", "&amp;CHAR(34)&amp;"lotId"&amp;CHAR(34)&amp;": "&amp;CHAR(34)&amp;SUBSTITUTE(CriteriTecnici!$C5803,CHAR(34),"'")&amp;CHAR(34)&amp;", "&amp;CHAR(34)&amp;"criterionId"&amp;CHAR(34)&amp;": "&amp;CHAR(34)&amp;SUBSTITUTE(CriteriTecnici!$D5803,CHAR(34),"'")&amp;CHAR(34)&amp;", "&amp;CHAR(34)&amp;"kind"&amp;CHAR(34)&amp;": "&amp;CHAR(34)&amp;SUBSTITUTE(CriteriTecnici!$F5803,CHAR(34),"'")&amp;CHAR(34)&amp;", "&amp;CHAR(34)&amp;"value"&amp;CHAR(34)&amp;": "&amp;SUBSTITUTE(TRIM(ROUND(IFERROR(CriteriTecnici!$N5803*1,IFERROR(NUMBERVALUE(CriteriTecnici!$N5803,".",","),IFERROR(NUMBERVALUE(CriteriTecnici!$N5803,",","."),0))),4)&amp;""),",",".")&amp;", "&amp;CHAR(34)&amp;"numerator"&amp;CHAR(34)&amp;": "&amp;SUBSTITUTE(TRIM(ROUND(IFERROR(CriteriTecnici!$K5803*1,IFERROR(NUMBERVALUE(CriteriTecnici!$K5803,".",","),IFERROR(NUMBERVALUE(CriteriTecnici!$K5803,",","."),0))),4)&amp;""),",",".")&amp;", "&amp;CHAR(34)&amp;"denominator"&amp;CHAR(34)&amp;": "&amp;SUBSTITUTE(TRIM(ROUND(IFERROR(CriteriTecnici!$L5803*1,IFERROR(NUMBERVALUE(CriteriTecnici!$L5803,".",","),IFERROR(NUMBERVALUE(CriteriTecnici!$L5803,",","."),0))),4)&amp;""),",",".")&amp;", "&amp;CHAR(34)&amp;"flag"&amp;CHAR(34)&amp;": "&amp;SUBSTITUTE(TRIM(ROUND(IFERROR(CriteriTecnici!$M5803*1,IFERROR(NUMBERVALUE(CriteriTecnici!$M5803,".",","),IFERROR(NUMBERVALUE(CriteriTecnici!$M5803,",","."),0))),4)&amp;""),",",".")&amp;", "&amp;CHAR(34)&amp;"rawScore"&amp;CHAR(34)&amp;": "&amp;SUBSTITUTE(TRIM(ROUND(IFERROR(CriteriTecnici!$O5803*1,IFERROR(NUMBERVALUE(CriteriTecnici!$O5803,".",","),IFERROR(NUMBERVALUE(CriteriTecnici!$O5803,",","."),0))),4)&amp;""),",",".")&amp;CHAR(125)&amp;IF(TRUE,",",""))</f>
        <v/>
      </c>
    </row>
    <row r="6024">
      <c r="A6024" s="38">
        <f>IF(CriteriTecnici!$A5804="","","    "&amp;CHAR(123)&amp;CHAR(34)&amp;"bidderId"&amp;CHAR(34)&amp;": "&amp;CHAR(34)&amp;SUBSTITUTE(CriteriTecnici!$A5804,CHAR(34),"'")&amp;CHAR(34)&amp;", "&amp;CHAR(34)&amp;"lotId"&amp;CHAR(34)&amp;": "&amp;CHAR(34)&amp;SUBSTITUTE(CriteriTecnici!$C5804,CHAR(34),"'")&amp;CHAR(34)&amp;", "&amp;CHAR(34)&amp;"criterionId"&amp;CHAR(34)&amp;": "&amp;CHAR(34)&amp;SUBSTITUTE(CriteriTecnici!$D5804,CHAR(34),"'")&amp;CHAR(34)&amp;", "&amp;CHAR(34)&amp;"kind"&amp;CHAR(34)&amp;": "&amp;CHAR(34)&amp;SUBSTITUTE(CriteriTecnici!$F5804,CHAR(34),"'")&amp;CHAR(34)&amp;", "&amp;CHAR(34)&amp;"value"&amp;CHAR(34)&amp;": "&amp;SUBSTITUTE(TRIM(ROUND(IFERROR(CriteriTecnici!$N5804*1,IFERROR(NUMBERVALUE(CriteriTecnici!$N5804,".",","),IFERROR(NUMBERVALUE(CriteriTecnici!$N5804,",","."),0))),4)&amp;""),",",".")&amp;", "&amp;CHAR(34)&amp;"numerator"&amp;CHAR(34)&amp;": "&amp;SUBSTITUTE(TRIM(ROUND(IFERROR(CriteriTecnici!$K5804*1,IFERROR(NUMBERVALUE(CriteriTecnici!$K5804,".",","),IFERROR(NUMBERVALUE(CriteriTecnici!$K5804,",","."),0))),4)&amp;""),",",".")&amp;", "&amp;CHAR(34)&amp;"denominator"&amp;CHAR(34)&amp;": "&amp;SUBSTITUTE(TRIM(ROUND(IFERROR(CriteriTecnici!$L5804*1,IFERROR(NUMBERVALUE(CriteriTecnici!$L5804,".",","),IFERROR(NUMBERVALUE(CriteriTecnici!$L5804,",","."),0))),4)&amp;""),",",".")&amp;", "&amp;CHAR(34)&amp;"flag"&amp;CHAR(34)&amp;": "&amp;SUBSTITUTE(TRIM(ROUND(IFERROR(CriteriTecnici!$M5804*1,IFERROR(NUMBERVALUE(CriteriTecnici!$M5804,".",","),IFERROR(NUMBERVALUE(CriteriTecnici!$M5804,",","."),0))),4)&amp;""),",",".")&amp;", "&amp;CHAR(34)&amp;"rawScore"&amp;CHAR(34)&amp;": "&amp;SUBSTITUTE(TRIM(ROUND(IFERROR(CriteriTecnici!$O5804*1,IFERROR(NUMBERVALUE(CriteriTecnici!$O5804,".",","),IFERROR(NUMBERVALUE(CriteriTecnici!$O5804,",","."),0))),4)&amp;""),",",".")&amp;CHAR(125)&amp;IF(TRUE,",",""))</f>
        <v/>
      </c>
    </row>
    <row r="6025">
      <c r="A6025" s="38">
        <f>IF(CriteriTecnici!$A5805="","","    "&amp;CHAR(123)&amp;CHAR(34)&amp;"bidderId"&amp;CHAR(34)&amp;": "&amp;CHAR(34)&amp;SUBSTITUTE(CriteriTecnici!$A5805,CHAR(34),"'")&amp;CHAR(34)&amp;", "&amp;CHAR(34)&amp;"lotId"&amp;CHAR(34)&amp;": "&amp;CHAR(34)&amp;SUBSTITUTE(CriteriTecnici!$C5805,CHAR(34),"'")&amp;CHAR(34)&amp;", "&amp;CHAR(34)&amp;"criterionId"&amp;CHAR(34)&amp;": "&amp;CHAR(34)&amp;SUBSTITUTE(CriteriTecnici!$D5805,CHAR(34),"'")&amp;CHAR(34)&amp;", "&amp;CHAR(34)&amp;"kind"&amp;CHAR(34)&amp;": "&amp;CHAR(34)&amp;SUBSTITUTE(CriteriTecnici!$F5805,CHAR(34),"'")&amp;CHAR(34)&amp;", "&amp;CHAR(34)&amp;"value"&amp;CHAR(34)&amp;": "&amp;SUBSTITUTE(TRIM(ROUND(IFERROR(CriteriTecnici!$N5805*1,IFERROR(NUMBERVALUE(CriteriTecnici!$N5805,".",","),IFERROR(NUMBERVALUE(CriteriTecnici!$N5805,",","."),0))),4)&amp;""),",",".")&amp;", "&amp;CHAR(34)&amp;"numerator"&amp;CHAR(34)&amp;": "&amp;SUBSTITUTE(TRIM(ROUND(IFERROR(CriteriTecnici!$K5805*1,IFERROR(NUMBERVALUE(CriteriTecnici!$K5805,".",","),IFERROR(NUMBERVALUE(CriteriTecnici!$K5805,",","."),0))),4)&amp;""),",",".")&amp;", "&amp;CHAR(34)&amp;"denominator"&amp;CHAR(34)&amp;": "&amp;SUBSTITUTE(TRIM(ROUND(IFERROR(CriteriTecnici!$L5805*1,IFERROR(NUMBERVALUE(CriteriTecnici!$L5805,".",","),IFERROR(NUMBERVALUE(CriteriTecnici!$L5805,",","."),0))),4)&amp;""),",",".")&amp;", "&amp;CHAR(34)&amp;"flag"&amp;CHAR(34)&amp;": "&amp;SUBSTITUTE(TRIM(ROUND(IFERROR(CriteriTecnici!$M5805*1,IFERROR(NUMBERVALUE(CriteriTecnici!$M5805,".",","),IFERROR(NUMBERVALUE(CriteriTecnici!$M5805,",","."),0))),4)&amp;""),",",".")&amp;", "&amp;CHAR(34)&amp;"rawScore"&amp;CHAR(34)&amp;": "&amp;SUBSTITUTE(TRIM(ROUND(IFERROR(CriteriTecnici!$O5805*1,IFERROR(NUMBERVALUE(CriteriTecnici!$O5805,".",","),IFERROR(NUMBERVALUE(CriteriTecnici!$O5805,",","."),0))),4)&amp;""),",",".")&amp;CHAR(125)&amp;IF(TRUE,",",""))</f>
        <v/>
      </c>
    </row>
    <row r="6026">
      <c r="A6026" s="38">
        <f>IF(CriteriTecnici!$A5806="","","    "&amp;CHAR(123)&amp;CHAR(34)&amp;"bidderId"&amp;CHAR(34)&amp;": "&amp;CHAR(34)&amp;SUBSTITUTE(CriteriTecnici!$A5806,CHAR(34),"'")&amp;CHAR(34)&amp;", "&amp;CHAR(34)&amp;"lotId"&amp;CHAR(34)&amp;": "&amp;CHAR(34)&amp;SUBSTITUTE(CriteriTecnici!$C5806,CHAR(34),"'")&amp;CHAR(34)&amp;", "&amp;CHAR(34)&amp;"criterionId"&amp;CHAR(34)&amp;": "&amp;CHAR(34)&amp;SUBSTITUTE(CriteriTecnici!$D5806,CHAR(34),"'")&amp;CHAR(34)&amp;", "&amp;CHAR(34)&amp;"kind"&amp;CHAR(34)&amp;": "&amp;CHAR(34)&amp;SUBSTITUTE(CriteriTecnici!$F5806,CHAR(34),"'")&amp;CHAR(34)&amp;", "&amp;CHAR(34)&amp;"value"&amp;CHAR(34)&amp;": "&amp;SUBSTITUTE(TRIM(ROUND(IFERROR(CriteriTecnici!$N5806*1,IFERROR(NUMBERVALUE(CriteriTecnici!$N5806,".",","),IFERROR(NUMBERVALUE(CriteriTecnici!$N5806,",","."),0))),4)&amp;""),",",".")&amp;", "&amp;CHAR(34)&amp;"numerator"&amp;CHAR(34)&amp;": "&amp;SUBSTITUTE(TRIM(ROUND(IFERROR(CriteriTecnici!$K5806*1,IFERROR(NUMBERVALUE(CriteriTecnici!$K5806,".",","),IFERROR(NUMBERVALUE(CriteriTecnici!$K5806,",","."),0))),4)&amp;""),",",".")&amp;", "&amp;CHAR(34)&amp;"denominator"&amp;CHAR(34)&amp;": "&amp;SUBSTITUTE(TRIM(ROUND(IFERROR(CriteriTecnici!$L5806*1,IFERROR(NUMBERVALUE(CriteriTecnici!$L5806,".",","),IFERROR(NUMBERVALUE(CriteriTecnici!$L5806,",","."),0))),4)&amp;""),",",".")&amp;", "&amp;CHAR(34)&amp;"flag"&amp;CHAR(34)&amp;": "&amp;SUBSTITUTE(TRIM(ROUND(IFERROR(CriteriTecnici!$M5806*1,IFERROR(NUMBERVALUE(CriteriTecnici!$M5806,".",","),IFERROR(NUMBERVALUE(CriteriTecnici!$M5806,",","."),0))),4)&amp;""),",",".")&amp;", "&amp;CHAR(34)&amp;"rawScore"&amp;CHAR(34)&amp;": "&amp;SUBSTITUTE(TRIM(ROUND(IFERROR(CriteriTecnici!$O5806*1,IFERROR(NUMBERVALUE(CriteriTecnici!$O5806,".",","),IFERROR(NUMBERVALUE(CriteriTecnici!$O5806,",","."),0))),4)&amp;""),",",".")&amp;CHAR(125)&amp;IF(TRUE,",",""))</f>
        <v/>
      </c>
    </row>
    <row r="6027">
      <c r="A6027" s="38">
        <f>IF(CriteriTecnici!$A5807="","","    "&amp;CHAR(123)&amp;CHAR(34)&amp;"bidderId"&amp;CHAR(34)&amp;": "&amp;CHAR(34)&amp;SUBSTITUTE(CriteriTecnici!$A5807,CHAR(34),"'")&amp;CHAR(34)&amp;", "&amp;CHAR(34)&amp;"lotId"&amp;CHAR(34)&amp;": "&amp;CHAR(34)&amp;SUBSTITUTE(CriteriTecnici!$C5807,CHAR(34),"'")&amp;CHAR(34)&amp;", "&amp;CHAR(34)&amp;"criterionId"&amp;CHAR(34)&amp;": "&amp;CHAR(34)&amp;SUBSTITUTE(CriteriTecnici!$D5807,CHAR(34),"'")&amp;CHAR(34)&amp;", "&amp;CHAR(34)&amp;"kind"&amp;CHAR(34)&amp;": "&amp;CHAR(34)&amp;SUBSTITUTE(CriteriTecnici!$F5807,CHAR(34),"'")&amp;CHAR(34)&amp;", "&amp;CHAR(34)&amp;"value"&amp;CHAR(34)&amp;": "&amp;SUBSTITUTE(TRIM(ROUND(IFERROR(CriteriTecnici!$N5807*1,IFERROR(NUMBERVALUE(CriteriTecnici!$N5807,".",","),IFERROR(NUMBERVALUE(CriteriTecnici!$N5807,",","."),0))),4)&amp;""),",",".")&amp;", "&amp;CHAR(34)&amp;"numerator"&amp;CHAR(34)&amp;": "&amp;SUBSTITUTE(TRIM(ROUND(IFERROR(CriteriTecnici!$K5807*1,IFERROR(NUMBERVALUE(CriteriTecnici!$K5807,".",","),IFERROR(NUMBERVALUE(CriteriTecnici!$K5807,",","."),0))),4)&amp;""),",",".")&amp;", "&amp;CHAR(34)&amp;"denominator"&amp;CHAR(34)&amp;": "&amp;SUBSTITUTE(TRIM(ROUND(IFERROR(CriteriTecnici!$L5807*1,IFERROR(NUMBERVALUE(CriteriTecnici!$L5807,".",","),IFERROR(NUMBERVALUE(CriteriTecnici!$L5807,",","."),0))),4)&amp;""),",",".")&amp;", "&amp;CHAR(34)&amp;"flag"&amp;CHAR(34)&amp;": "&amp;SUBSTITUTE(TRIM(ROUND(IFERROR(CriteriTecnici!$M5807*1,IFERROR(NUMBERVALUE(CriteriTecnici!$M5807,".",","),IFERROR(NUMBERVALUE(CriteriTecnici!$M5807,",","."),0))),4)&amp;""),",",".")&amp;", "&amp;CHAR(34)&amp;"rawScore"&amp;CHAR(34)&amp;": "&amp;SUBSTITUTE(TRIM(ROUND(IFERROR(CriteriTecnici!$O5807*1,IFERROR(NUMBERVALUE(CriteriTecnici!$O5807,".",","),IFERROR(NUMBERVALUE(CriteriTecnici!$O5807,",","."),0))),4)&amp;""),",",".")&amp;CHAR(125)&amp;IF(TRUE,",",""))</f>
        <v/>
      </c>
    </row>
    <row r="6028">
      <c r="A6028" s="38">
        <f>IF(CriteriTecnici!$A5808="","","    "&amp;CHAR(123)&amp;CHAR(34)&amp;"bidderId"&amp;CHAR(34)&amp;": "&amp;CHAR(34)&amp;SUBSTITUTE(CriteriTecnici!$A5808,CHAR(34),"'")&amp;CHAR(34)&amp;", "&amp;CHAR(34)&amp;"lotId"&amp;CHAR(34)&amp;": "&amp;CHAR(34)&amp;SUBSTITUTE(CriteriTecnici!$C5808,CHAR(34),"'")&amp;CHAR(34)&amp;", "&amp;CHAR(34)&amp;"criterionId"&amp;CHAR(34)&amp;": "&amp;CHAR(34)&amp;SUBSTITUTE(CriteriTecnici!$D5808,CHAR(34),"'")&amp;CHAR(34)&amp;", "&amp;CHAR(34)&amp;"kind"&amp;CHAR(34)&amp;": "&amp;CHAR(34)&amp;SUBSTITUTE(CriteriTecnici!$F5808,CHAR(34),"'")&amp;CHAR(34)&amp;", "&amp;CHAR(34)&amp;"value"&amp;CHAR(34)&amp;": "&amp;SUBSTITUTE(TRIM(ROUND(IFERROR(CriteriTecnici!$N5808*1,IFERROR(NUMBERVALUE(CriteriTecnici!$N5808,".",","),IFERROR(NUMBERVALUE(CriteriTecnici!$N5808,",","."),0))),4)&amp;""),",",".")&amp;", "&amp;CHAR(34)&amp;"numerator"&amp;CHAR(34)&amp;": "&amp;SUBSTITUTE(TRIM(ROUND(IFERROR(CriteriTecnici!$K5808*1,IFERROR(NUMBERVALUE(CriteriTecnici!$K5808,".",","),IFERROR(NUMBERVALUE(CriteriTecnici!$K5808,",","."),0))),4)&amp;""),",",".")&amp;", "&amp;CHAR(34)&amp;"denominator"&amp;CHAR(34)&amp;": "&amp;SUBSTITUTE(TRIM(ROUND(IFERROR(CriteriTecnici!$L5808*1,IFERROR(NUMBERVALUE(CriteriTecnici!$L5808,".",","),IFERROR(NUMBERVALUE(CriteriTecnici!$L5808,",","."),0))),4)&amp;""),",",".")&amp;", "&amp;CHAR(34)&amp;"flag"&amp;CHAR(34)&amp;": "&amp;SUBSTITUTE(TRIM(ROUND(IFERROR(CriteriTecnici!$M5808*1,IFERROR(NUMBERVALUE(CriteriTecnici!$M5808,".",","),IFERROR(NUMBERVALUE(CriteriTecnici!$M5808,",","."),0))),4)&amp;""),",",".")&amp;", "&amp;CHAR(34)&amp;"rawScore"&amp;CHAR(34)&amp;": "&amp;SUBSTITUTE(TRIM(ROUND(IFERROR(CriteriTecnici!$O5808*1,IFERROR(NUMBERVALUE(CriteriTecnici!$O5808,".",","),IFERROR(NUMBERVALUE(CriteriTecnici!$O5808,",","."),0))),4)&amp;""),",",".")&amp;CHAR(125)&amp;IF(TRUE,",",""))</f>
        <v/>
      </c>
    </row>
    <row r="6029">
      <c r="A6029" s="38">
        <f>IF(CriteriTecnici!$A5809="","","    "&amp;CHAR(123)&amp;CHAR(34)&amp;"bidderId"&amp;CHAR(34)&amp;": "&amp;CHAR(34)&amp;SUBSTITUTE(CriteriTecnici!$A5809,CHAR(34),"'")&amp;CHAR(34)&amp;", "&amp;CHAR(34)&amp;"lotId"&amp;CHAR(34)&amp;": "&amp;CHAR(34)&amp;SUBSTITUTE(CriteriTecnici!$C5809,CHAR(34),"'")&amp;CHAR(34)&amp;", "&amp;CHAR(34)&amp;"criterionId"&amp;CHAR(34)&amp;": "&amp;CHAR(34)&amp;SUBSTITUTE(CriteriTecnici!$D5809,CHAR(34),"'")&amp;CHAR(34)&amp;", "&amp;CHAR(34)&amp;"kind"&amp;CHAR(34)&amp;": "&amp;CHAR(34)&amp;SUBSTITUTE(CriteriTecnici!$F5809,CHAR(34),"'")&amp;CHAR(34)&amp;", "&amp;CHAR(34)&amp;"value"&amp;CHAR(34)&amp;": "&amp;SUBSTITUTE(TRIM(ROUND(IFERROR(CriteriTecnici!$N5809*1,IFERROR(NUMBERVALUE(CriteriTecnici!$N5809,".",","),IFERROR(NUMBERVALUE(CriteriTecnici!$N5809,",","."),0))),4)&amp;""),",",".")&amp;", "&amp;CHAR(34)&amp;"numerator"&amp;CHAR(34)&amp;": "&amp;SUBSTITUTE(TRIM(ROUND(IFERROR(CriteriTecnici!$K5809*1,IFERROR(NUMBERVALUE(CriteriTecnici!$K5809,".",","),IFERROR(NUMBERVALUE(CriteriTecnici!$K5809,",","."),0))),4)&amp;""),",",".")&amp;", "&amp;CHAR(34)&amp;"denominator"&amp;CHAR(34)&amp;": "&amp;SUBSTITUTE(TRIM(ROUND(IFERROR(CriteriTecnici!$L5809*1,IFERROR(NUMBERVALUE(CriteriTecnici!$L5809,".",","),IFERROR(NUMBERVALUE(CriteriTecnici!$L5809,",","."),0))),4)&amp;""),",",".")&amp;", "&amp;CHAR(34)&amp;"flag"&amp;CHAR(34)&amp;": "&amp;SUBSTITUTE(TRIM(ROUND(IFERROR(CriteriTecnici!$M5809*1,IFERROR(NUMBERVALUE(CriteriTecnici!$M5809,".",","),IFERROR(NUMBERVALUE(CriteriTecnici!$M5809,",","."),0))),4)&amp;""),",",".")&amp;", "&amp;CHAR(34)&amp;"rawScore"&amp;CHAR(34)&amp;": "&amp;SUBSTITUTE(TRIM(ROUND(IFERROR(CriteriTecnici!$O5809*1,IFERROR(NUMBERVALUE(CriteriTecnici!$O5809,".",","),IFERROR(NUMBERVALUE(CriteriTecnici!$O5809,",","."),0))),4)&amp;""),",",".")&amp;CHAR(125)&amp;IF(TRUE,",",""))</f>
        <v/>
      </c>
    </row>
    <row r="6030">
      <c r="A6030" s="38">
        <f>IF(CriteriTecnici!$A5810="","","    "&amp;CHAR(123)&amp;CHAR(34)&amp;"bidderId"&amp;CHAR(34)&amp;": "&amp;CHAR(34)&amp;SUBSTITUTE(CriteriTecnici!$A5810,CHAR(34),"'")&amp;CHAR(34)&amp;", "&amp;CHAR(34)&amp;"lotId"&amp;CHAR(34)&amp;": "&amp;CHAR(34)&amp;SUBSTITUTE(CriteriTecnici!$C5810,CHAR(34),"'")&amp;CHAR(34)&amp;", "&amp;CHAR(34)&amp;"criterionId"&amp;CHAR(34)&amp;": "&amp;CHAR(34)&amp;SUBSTITUTE(CriteriTecnici!$D5810,CHAR(34),"'")&amp;CHAR(34)&amp;", "&amp;CHAR(34)&amp;"kind"&amp;CHAR(34)&amp;": "&amp;CHAR(34)&amp;SUBSTITUTE(CriteriTecnici!$F5810,CHAR(34),"'")&amp;CHAR(34)&amp;", "&amp;CHAR(34)&amp;"value"&amp;CHAR(34)&amp;": "&amp;SUBSTITUTE(TRIM(ROUND(IFERROR(CriteriTecnici!$N5810*1,IFERROR(NUMBERVALUE(CriteriTecnici!$N5810,".",","),IFERROR(NUMBERVALUE(CriteriTecnici!$N5810,",","."),0))),4)&amp;""),",",".")&amp;", "&amp;CHAR(34)&amp;"numerator"&amp;CHAR(34)&amp;": "&amp;SUBSTITUTE(TRIM(ROUND(IFERROR(CriteriTecnici!$K5810*1,IFERROR(NUMBERVALUE(CriteriTecnici!$K5810,".",","),IFERROR(NUMBERVALUE(CriteriTecnici!$K5810,",","."),0))),4)&amp;""),",",".")&amp;", "&amp;CHAR(34)&amp;"denominator"&amp;CHAR(34)&amp;": "&amp;SUBSTITUTE(TRIM(ROUND(IFERROR(CriteriTecnici!$L5810*1,IFERROR(NUMBERVALUE(CriteriTecnici!$L5810,".",","),IFERROR(NUMBERVALUE(CriteriTecnici!$L5810,",","."),0))),4)&amp;""),",",".")&amp;", "&amp;CHAR(34)&amp;"flag"&amp;CHAR(34)&amp;": "&amp;SUBSTITUTE(TRIM(ROUND(IFERROR(CriteriTecnici!$M5810*1,IFERROR(NUMBERVALUE(CriteriTecnici!$M5810,".",","),IFERROR(NUMBERVALUE(CriteriTecnici!$M5810,",","."),0))),4)&amp;""),",",".")&amp;", "&amp;CHAR(34)&amp;"rawScore"&amp;CHAR(34)&amp;": "&amp;SUBSTITUTE(TRIM(ROUND(IFERROR(CriteriTecnici!$O5810*1,IFERROR(NUMBERVALUE(CriteriTecnici!$O5810,".",","),IFERROR(NUMBERVALUE(CriteriTecnici!$O5810,",","."),0))),4)&amp;""),",",".")&amp;CHAR(125)&amp;IF(TRUE,",",""))</f>
        <v/>
      </c>
    </row>
    <row r="6031">
      <c r="A6031" s="38">
        <f>IF(CriteriTecnici!$A5811="","","    "&amp;CHAR(123)&amp;CHAR(34)&amp;"bidderId"&amp;CHAR(34)&amp;": "&amp;CHAR(34)&amp;SUBSTITUTE(CriteriTecnici!$A5811,CHAR(34),"'")&amp;CHAR(34)&amp;", "&amp;CHAR(34)&amp;"lotId"&amp;CHAR(34)&amp;": "&amp;CHAR(34)&amp;SUBSTITUTE(CriteriTecnici!$C5811,CHAR(34),"'")&amp;CHAR(34)&amp;", "&amp;CHAR(34)&amp;"criterionId"&amp;CHAR(34)&amp;": "&amp;CHAR(34)&amp;SUBSTITUTE(CriteriTecnici!$D5811,CHAR(34),"'")&amp;CHAR(34)&amp;", "&amp;CHAR(34)&amp;"kind"&amp;CHAR(34)&amp;": "&amp;CHAR(34)&amp;SUBSTITUTE(CriteriTecnici!$F5811,CHAR(34),"'")&amp;CHAR(34)&amp;", "&amp;CHAR(34)&amp;"value"&amp;CHAR(34)&amp;": "&amp;SUBSTITUTE(TRIM(ROUND(IFERROR(CriteriTecnici!$N5811*1,IFERROR(NUMBERVALUE(CriteriTecnici!$N5811,".",","),IFERROR(NUMBERVALUE(CriteriTecnici!$N5811,",","."),0))),4)&amp;""),",",".")&amp;", "&amp;CHAR(34)&amp;"numerator"&amp;CHAR(34)&amp;": "&amp;SUBSTITUTE(TRIM(ROUND(IFERROR(CriteriTecnici!$K5811*1,IFERROR(NUMBERVALUE(CriteriTecnici!$K5811,".",","),IFERROR(NUMBERVALUE(CriteriTecnici!$K5811,",","."),0))),4)&amp;""),",",".")&amp;", "&amp;CHAR(34)&amp;"denominator"&amp;CHAR(34)&amp;": "&amp;SUBSTITUTE(TRIM(ROUND(IFERROR(CriteriTecnici!$L5811*1,IFERROR(NUMBERVALUE(CriteriTecnici!$L5811,".",","),IFERROR(NUMBERVALUE(CriteriTecnici!$L5811,",","."),0))),4)&amp;""),",",".")&amp;", "&amp;CHAR(34)&amp;"flag"&amp;CHAR(34)&amp;": "&amp;SUBSTITUTE(TRIM(ROUND(IFERROR(CriteriTecnici!$M5811*1,IFERROR(NUMBERVALUE(CriteriTecnici!$M5811,".",","),IFERROR(NUMBERVALUE(CriteriTecnici!$M5811,",","."),0))),4)&amp;""),",",".")&amp;", "&amp;CHAR(34)&amp;"rawScore"&amp;CHAR(34)&amp;": "&amp;SUBSTITUTE(TRIM(ROUND(IFERROR(CriteriTecnici!$O5811*1,IFERROR(NUMBERVALUE(CriteriTecnici!$O5811,".",","),IFERROR(NUMBERVALUE(CriteriTecnici!$O5811,",","."),0))),4)&amp;""),",",".")&amp;CHAR(125)&amp;IF(TRUE,",",""))</f>
        <v/>
      </c>
    </row>
    <row r="6032">
      <c r="A6032" s="38">
        <f>IF(CriteriTecnici!$A5812="","","    "&amp;CHAR(123)&amp;CHAR(34)&amp;"bidderId"&amp;CHAR(34)&amp;": "&amp;CHAR(34)&amp;SUBSTITUTE(CriteriTecnici!$A5812,CHAR(34),"'")&amp;CHAR(34)&amp;", "&amp;CHAR(34)&amp;"lotId"&amp;CHAR(34)&amp;": "&amp;CHAR(34)&amp;SUBSTITUTE(CriteriTecnici!$C5812,CHAR(34),"'")&amp;CHAR(34)&amp;", "&amp;CHAR(34)&amp;"criterionId"&amp;CHAR(34)&amp;": "&amp;CHAR(34)&amp;SUBSTITUTE(CriteriTecnici!$D5812,CHAR(34),"'")&amp;CHAR(34)&amp;", "&amp;CHAR(34)&amp;"kind"&amp;CHAR(34)&amp;": "&amp;CHAR(34)&amp;SUBSTITUTE(CriteriTecnici!$F5812,CHAR(34),"'")&amp;CHAR(34)&amp;", "&amp;CHAR(34)&amp;"value"&amp;CHAR(34)&amp;": "&amp;SUBSTITUTE(TRIM(ROUND(IFERROR(CriteriTecnici!$N5812*1,IFERROR(NUMBERVALUE(CriteriTecnici!$N5812,".",","),IFERROR(NUMBERVALUE(CriteriTecnici!$N5812,",","."),0))),4)&amp;""),",",".")&amp;", "&amp;CHAR(34)&amp;"numerator"&amp;CHAR(34)&amp;": "&amp;SUBSTITUTE(TRIM(ROUND(IFERROR(CriteriTecnici!$K5812*1,IFERROR(NUMBERVALUE(CriteriTecnici!$K5812,".",","),IFERROR(NUMBERVALUE(CriteriTecnici!$K5812,",","."),0))),4)&amp;""),",",".")&amp;", "&amp;CHAR(34)&amp;"denominator"&amp;CHAR(34)&amp;": "&amp;SUBSTITUTE(TRIM(ROUND(IFERROR(CriteriTecnici!$L5812*1,IFERROR(NUMBERVALUE(CriteriTecnici!$L5812,".",","),IFERROR(NUMBERVALUE(CriteriTecnici!$L5812,",","."),0))),4)&amp;""),",",".")&amp;", "&amp;CHAR(34)&amp;"flag"&amp;CHAR(34)&amp;": "&amp;SUBSTITUTE(TRIM(ROUND(IFERROR(CriteriTecnici!$M5812*1,IFERROR(NUMBERVALUE(CriteriTecnici!$M5812,".",","),IFERROR(NUMBERVALUE(CriteriTecnici!$M5812,",","."),0))),4)&amp;""),",",".")&amp;", "&amp;CHAR(34)&amp;"rawScore"&amp;CHAR(34)&amp;": "&amp;SUBSTITUTE(TRIM(ROUND(IFERROR(CriteriTecnici!$O5812*1,IFERROR(NUMBERVALUE(CriteriTecnici!$O5812,".",","),IFERROR(NUMBERVALUE(CriteriTecnici!$O5812,",","."),0))),4)&amp;""),",",".")&amp;CHAR(125)&amp;IF(TRUE,",",""))</f>
        <v/>
      </c>
    </row>
    <row r="6033">
      <c r="A6033" s="38">
        <f>IF(CriteriTecnici!$A5813="","","    "&amp;CHAR(123)&amp;CHAR(34)&amp;"bidderId"&amp;CHAR(34)&amp;": "&amp;CHAR(34)&amp;SUBSTITUTE(CriteriTecnici!$A5813,CHAR(34),"'")&amp;CHAR(34)&amp;", "&amp;CHAR(34)&amp;"lotId"&amp;CHAR(34)&amp;": "&amp;CHAR(34)&amp;SUBSTITUTE(CriteriTecnici!$C5813,CHAR(34),"'")&amp;CHAR(34)&amp;", "&amp;CHAR(34)&amp;"criterionId"&amp;CHAR(34)&amp;": "&amp;CHAR(34)&amp;SUBSTITUTE(CriteriTecnici!$D5813,CHAR(34),"'")&amp;CHAR(34)&amp;", "&amp;CHAR(34)&amp;"kind"&amp;CHAR(34)&amp;": "&amp;CHAR(34)&amp;SUBSTITUTE(CriteriTecnici!$F5813,CHAR(34),"'")&amp;CHAR(34)&amp;", "&amp;CHAR(34)&amp;"value"&amp;CHAR(34)&amp;": "&amp;SUBSTITUTE(TRIM(ROUND(IFERROR(CriteriTecnici!$N5813*1,IFERROR(NUMBERVALUE(CriteriTecnici!$N5813,".",","),IFERROR(NUMBERVALUE(CriteriTecnici!$N5813,",","."),0))),4)&amp;""),",",".")&amp;", "&amp;CHAR(34)&amp;"numerator"&amp;CHAR(34)&amp;": "&amp;SUBSTITUTE(TRIM(ROUND(IFERROR(CriteriTecnici!$K5813*1,IFERROR(NUMBERVALUE(CriteriTecnici!$K5813,".",","),IFERROR(NUMBERVALUE(CriteriTecnici!$K5813,",","."),0))),4)&amp;""),",",".")&amp;", "&amp;CHAR(34)&amp;"denominator"&amp;CHAR(34)&amp;": "&amp;SUBSTITUTE(TRIM(ROUND(IFERROR(CriteriTecnici!$L5813*1,IFERROR(NUMBERVALUE(CriteriTecnici!$L5813,".",","),IFERROR(NUMBERVALUE(CriteriTecnici!$L5813,",","."),0))),4)&amp;""),",",".")&amp;", "&amp;CHAR(34)&amp;"flag"&amp;CHAR(34)&amp;": "&amp;SUBSTITUTE(TRIM(ROUND(IFERROR(CriteriTecnici!$M5813*1,IFERROR(NUMBERVALUE(CriteriTecnici!$M5813,".",","),IFERROR(NUMBERVALUE(CriteriTecnici!$M5813,",","."),0))),4)&amp;""),",",".")&amp;", "&amp;CHAR(34)&amp;"rawScore"&amp;CHAR(34)&amp;": "&amp;SUBSTITUTE(TRIM(ROUND(IFERROR(CriteriTecnici!$O5813*1,IFERROR(NUMBERVALUE(CriteriTecnici!$O5813,".",","),IFERROR(NUMBERVALUE(CriteriTecnici!$O5813,",","."),0))),4)&amp;""),",",".")&amp;CHAR(125)&amp;IF(TRUE,",",""))</f>
        <v/>
      </c>
    </row>
    <row r="6034">
      <c r="A6034" s="38">
        <f>IF(CriteriTecnici!$A5814="","","    "&amp;CHAR(123)&amp;CHAR(34)&amp;"bidderId"&amp;CHAR(34)&amp;": "&amp;CHAR(34)&amp;SUBSTITUTE(CriteriTecnici!$A5814,CHAR(34),"'")&amp;CHAR(34)&amp;", "&amp;CHAR(34)&amp;"lotId"&amp;CHAR(34)&amp;": "&amp;CHAR(34)&amp;SUBSTITUTE(CriteriTecnici!$C5814,CHAR(34),"'")&amp;CHAR(34)&amp;", "&amp;CHAR(34)&amp;"criterionId"&amp;CHAR(34)&amp;": "&amp;CHAR(34)&amp;SUBSTITUTE(CriteriTecnici!$D5814,CHAR(34),"'")&amp;CHAR(34)&amp;", "&amp;CHAR(34)&amp;"kind"&amp;CHAR(34)&amp;": "&amp;CHAR(34)&amp;SUBSTITUTE(CriteriTecnici!$F5814,CHAR(34),"'")&amp;CHAR(34)&amp;", "&amp;CHAR(34)&amp;"value"&amp;CHAR(34)&amp;": "&amp;SUBSTITUTE(TRIM(ROUND(IFERROR(CriteriTecnici!$N5814*1,IFERROR(NUMBERVALUE(CriteriTecnici!$N5814,".",","),IFERROR(NUMBERVALUE(CriteriTecnici!$N5814,",","."),0))),4)&amp;""),",",".")&amp;", "&amp;CHAR(34)&amp;"numerator"&amp;CHAR(34)&amp;": "&amp;SUBSTITUTE(TRIM(ROUND(IFERROR(CriteriTecnici!$K5814*1,IFERROR(NUMBERVALUE(CriteriTecnici!$K5814,".",","),IFERROR(NUMBERVALUE(CriteriTecnici!$K5814,",","."),0))),4)&amp;""),",",".")&amp;", "&amp;CHAR(34)&amp;"denominator"&amp;CHAR(34)&amp;": "&amp;SUBSTITUTE(TRIM(ROUND(IFERROR(CriteriTecnici!$L5814*1,IFERROR(NUMBERVALUE(CriteriTecnici!$L5814,".",","),IFERROR(NUMBERVALUE(CriteriTecnici!$L5814,",","."),0))),4)&amp;""),",",".")&amp;", "&amp;CHAR(34)&amp;"flag"&amp;CHAR(34)&amp;": "&amp;SUBSTITUTE(TRIM(ROUND(IFERROR(CriteriTecnici!$M5814*1,IFERROR(NUMBERVALUE(CriteriTecnici!$M5814,".",","),IFERROR(NUMBERVALUE(CriteriTecnici!$M5814,",","."),0))),4)&amp;""),",",".")&amp;", "&amp;CHAR(34)&amp;"rawScore"&amp;CHAR(34)&amp;": "&amp;SUBSTITUTE(TRIM(ROUND(IFERROR(CriteriTecnici!$O5814*1,IFERROR(NUMBERVALUE(CriteriTecnici!$O5814,".",","),IFERROR(NUMBERVALUE(CriteriTecnici!$O5814,",","."),0))),4)&amp;""),",",".")&amp;CHAR(125)&amp;IF(TRUE,",",""))</f>
        <v/>
      </c>
    </row>
    <row r="6035">
      <c r="A6035" s="38">
        <f>IF(CriteriTecnici!$A5815="","","    "&amp;CHAR(123)&amp;CHAR(34)&amp;"bidderId"&amp;CHAR(34)&amp;": "&amp;CHAR(34)&amp;SUBSTITUTE(CriteriTecnici!$A5815,CHAR(34),"'")&amp;CHAR(34)&amp;", "&amp;CHAR(34)&amp;"lotId"&amp;CHAR(34)&amp;": "&amp;CHAR(34)&amp;SUBSTITUTE(CriteriTecnici!$C5815,CHAR(34),"'")&amp;CHAR(34)&amp;", "&amp;CHAR(34)&amp;"criterionId"&amp;CHAR(34)&amp;": "&amp;CHAR(34)&amp;SUBSTITUTE(CriteriTecnici!$D5815,CHAR(34),"'")&amp;CHAR(34)&amp;", "&amp;CHAR(34)&amp;"kind"&amp;CHAR(34)&amp;": "&amp;CHAR(34)&amp;SUBSTITUTE(CriteriTecnici!$F5815,CHAR(34),"'")&amp;CHAR(34)&amp;", "&amp;CHAR(34)&amp;"value"&amp;CHAR(34)&amp;": "&amp;SUBSTITUTE(TRIM(ROUND(IFERROR(CriteriTecnici!$N5815*1,IFERROR(NUMBERVALUE(CriteriTecnici!$N5815,".",","),IFERROR(NUMBERVALUE(CriteriTecnici!$N5815,",","."),0))),4)&amp;""),",",".")&amp;", "&amp;CHAR(34)&amp;"numerator"&amp;CHAR(34)&amp;": "&amp;SUBSTITUTE(TRIM(ROUND(IFERROR(CriteriTecnici!$K5815*1,IFERROR(NUMBERVALUE(CriteriTecnici!$K5815,".",","),IFERROR(NUMBERVALUE(CriteriTecnici!$K5815,",","."),0))),4)&amp;""),",",".")&amp;", "&amp;CHAR(34)&amp;"denominator"&amp;CHAR(34)&amp;": "&amp;SUBSTITUTE(TRIM(ROUND(IFERROR(CriteriTecnici!$L5815*1,IFERROR(NUMBERVALUE(CriteriTecnici!$L5815,".",","),IFERROR(NUMBERVALUE(CriteriTecnici!$L5815,",","."),0))),4)&amp;""),",",".")&amp;", "&amp;CHAR(34)&amp;"flag"&amp;CHAR(34)&amp;": "&amp;SUBSTITUTE(TRIM(ROUND(IFERROR(CriteriTecnici!$M5815*1,IFERROR(NUMBERVALUE(CriteriTecnici!$M5815,".",","),IFERROR(NUMBERVALUE(CriteriTecnici!$M5815,",","."),0))),4)&amp;""),",",".")&amp;", "&amp;CHAR(34)&amp;"rawScore"&amp;CHAR(34)&amp;": "&amp;SUBSTITUTE(TRIM(ROUND(IFERROR(CriteriTecnici!$O5815*1,IFERROR(NUMBERVALUE(CriteriTecnici!$O5815,".",","),IFERROR(NUMBERVALUE(CriteriTecnici!$O5815,",","."),0))),4)&amp;""),",",".")&amp;CHAR(125)&amp;IF(TRUE,",",""))</f>
        <v/>
      </c>
    </row>
    <row r="6036">
      <c r="A6036" s="38">
        <f>IF(CriteriTecnici!$A5816="","","    "&amp;CHAR(123)&amp;CHAR(34)&amp;"bidderId"&amp;CHAR(34)&amp;": "&amp;CHAR(34)&amp;SUBSTITUTE(CriteriTecnici!$A5816,CHAR(34),"'")&amp;CHAR(34)&amp;", "&amp;CHAR(34)&amp;"lotId"&amp;CHAR(34)&amp;": "&amp;CHAR(34)&amp;SUBSTITUTE(CriteriTecnici!$C5816,CHAR(34),"'")&amp;CHAR(34)&amp;", "&amp;CHAR(34)&amp;"criterionId"&amp;CHAR(34)&amp;": "&amp;CHAR(34)&amp;SUBSTITUTE(CriteriTecnici!$D5816,CHAR(34),"'")&amp;CHAR(34)&amp;", "&amp;CHAR(34)&amp;"kind"&amp;CHAR(34)&amp;": "&amp;CHAR(34)&amp;SUBSTITUTE(CriteriTecnici!$F5816,CHAR(34),"'")&amp;CHAR(34)&amp;", "&amp;CHAR(34)&amp;"value"&amp;CHAR(34)&amp;": "&amp;SUBSTITUTE(TRIM(ROUND(IFERROR(CriteriTecnici!$N5816*1,IFERROR(NUMBERVALUE(CriteriTecnici!$N5816,".",","),IFERROR(NUMBERVALUE(CriteriTecnici!$N5816,",","."),0))),4)&amp;""),",",".")&amp;", "&amp;CHAR(34)&amp;"numerator"&amp;CHAR(34)&amp;": "&amp;SUBSTITUTE(TRIM(ROUND(IFERROR(CriteriTecnici!$K5816*1,IFERROR(NUMBERVALUE(CriteriTecnici!$K5816,".",","),IFERROR(NUMBERVALUE(CriteriTecnici!$K5816,",","."),0))),4)&amp;""),",",".")&amp;", "&amp;CHAR(34)&amp;"denominator"&amp;CHAR(34)&amp;": "&amp;SUBSTITUTE(TRIM(ROUND(IFERROR(CriteriTecnici!$L5816*1,IFERROR(NUMBERVALUE(CriteriTecnici!$L5816,".",","),IFERROR(NUMBERVALUE(CriteriTecnici!$L5816,",","."),0))),4)&amp;""),",",".")&amp;", "&amp;CHAR(34)&amp;"flag"&amp;CHAR(34)&amp;": "&amp;SUBSTITUTE(TRIM(ROUND(IFERROR(CriteriTecnici!$M5816*1,IFERROR(NUMBERVALUE(CriteriTecnici!$M5816,".",","),IFERROR(NUMBERVALUE(CriteriTecnici!$M5816,",","."),0))),4)&amp;""),",",".")&amp;", "&amp;CHAR(34)&amp;"rawScore"&amp;CHAR(34)&amp;": "&amp;SUBSTITUTE(TRIM(ROUND(IFERROR(CriteriTecnici!$O5816*1,IFERROR(NUMBERVALUE(CriteriTecnici!$O5816,".",","),IFERROR(NUMBERVALUE(CriteriTecnici!$O5816,",","."),0))),4)&amp;""),",",".")&amp;CHAR(125)&amp;IF(TRUE,",",""))</f>
        <v/>
      </c>
    </row>
    <row r="6037">
      <c r="A6037" s="38">
        <f>IF(CriteriTecnici!$A5817="","","    "&amp;CHAR(123)&amp;CHAR(34)&amp;"bidderId"&amp;CHAR(34)&amp;": "&amp;CHAR(34)&amp;SUBSTITUTE(CriteriTecnici!$A5817,CHAR(34),"'")&amp;CHAR(34)&amp;", "&amp;CHAR(34)&amp;"lotId"&amp;CHAR(34)&amp;": "&amp;CHAR(34)&amp;SUBSTITUTE(CriteriTecnici!$C5817,CHAR(34),"'")&amp;CHAR(34)&amp;", "&amp;CHAR(34)&amp;"criterionId"&amp;CHAR(34)&amp;": "&amp;CHAR(34)&amp;SUBSTITUTE(CriteriTecnici!$D5817,CHAR(34),"'")&amp;CHAR(34)&amp;", "&amp;CHAR(34)&amp;"kind"&amp;CHAR(34)&amp;": "&amp;CHAR(34)&amp;SUBSTITUTE(CriteriTecnici!$F5817,CHAR(34),"'")&amp;CHAR(34)&amp;", "&amp;CHAR(34)&amp;"value"&amp;CHAR(34)&amp;": "&amp;SUBSTITUTE(TRIM(ROUND(IFERROR(CriteriTecnici!$N5817*1,IFERROR(NUMBERVALUE(CriteriTecnici!$N5817,".",","),IFERROR(NUMBERVALUE(CriteriTecnici!$N5817,",","."),0))),4)&amp;""),",",".")&amp;", "&amp;CHAR(34)&amp;"numerator"&amp;CHAR(34)&amp;": "&amp;SUBSTITUTE(TRIM(ROUND(IFERROR(CriteriTecnici!$K5817*1,IFERROR(NUMBERVALUE(CriteriTecnici!$K5817,".",","),IFERROR(NUMBERVALUE(CriteriTecnici!$K5817,",","."),0))),4)&amp;""),",",".")&amp;", "&amp;CHAR(34)&amp;"denominator"&amp;CHAR(34)&amp;": "&amp;SUBSTITUTE(TRIM(ROUND(IFERROR(CriteriTecnici!$L5817*1,IFERROR(NUMBERVALUE(CriteriTecnici!$L5817,".",","),IFERROR(NUMBERVALUE(CriteriTecnici!$L5817,",","."),0))),4)&amp;""),",",".")&amp;", "&amp;CHAR(34)&amp;"flag"&amp;CHAR(34)&amp;": "&amp;SUBSTITUTE(TRIM(ROUND(IFERROR(CriteriTecnici!$M5817*1,IFERROR(NUMBERVALUE(CriteriTecnici!$M5817,".",","),IFERROR(NUMBERVALUE(CriteriTecnici!$M5817,",","."),0))),4)&amp;""),",",".")&amp;", "&amp;CHAR(34)&amp;"rawScore"&amp;CHAR(34)&amp;": "&amp;SUBSTITUTE(TRIM(ROUND(IFERROR(CriteriTecnici!$O5817*1,IFERROR(NUMBERVALUE(CriteriTecnici!$O5817,".",","),IFERROR(NUMBERVALUE(CriteriTecnici!$O5817,",","."),0))),4)&amp;""),",",".")&amp;CHAR(125)&amp;IF(TRUE,",",""))</f>
        <v/>
      </c>
    </row>
    <row r="6038">
      <c r="A6038" s="38">
        <f>IF(CriteriTecnici!$A5818="","","    "&amp;CHAR(123)&amp;CHAR(34)&amp;"bidderId"&amp;CHAR(34)&amp;": "&amp;CHAR(34)&amp;SUBSTITUTE(CriteriTecnici!$A5818,CHAR(34),"'")&amp;CHAR(34)&amp;", "&amp;CHAR(34)&amp;"lotId"&amp;CHAR(34)&amp;": "&amp;CHAR(34)&amp;SUBSTITUTE(CriteriTecnici!$C5818,CHAR(34),"'")&amp;CHAR(34)&amp;", "&amp;CHAR(34)&amp;"criterionId"&amp;CHAR(34)&amp;": "&amp;CHAR(34)&amp;SUBSTITUTE(CriteriTecnici!$D5818,CHAR(34),"'")&amp;CHAR(34)&amp;", "&amp;CHAR(34)&amp;"kind"&amp;CHAR(34)&amp;": "&amp;CHAR(34)&amp;SUBSTITUTE(CriteriTecnici!$F5818,CHAR(34),"'")&amp;CHAR(34)&amp;", "&amp;CHAR(34)&amp;"value"&amp;CHAR(34)&amp;": "&amp;SUBSTITUTE(TRIM(ROUND(IFERROR(CriteriTecnici!$N5818*1,IFERROR(NUMBERVALUE(CriteriTecnici!$N5818,".",","),IFERROR(NUMBERVALUE(CriteriTecnici!$N5818,",","."),0))),4)&amp;""),",",".")&amp;", "&amp;CHAR(34)&amp;"numerator"&amp;CHAR(34)&amp;": "&amp;SUBSTITUTE(TRIM(ROUND(IFERROR(CriteriTecnici!$K5818*1,IFERROR(NUMBERVALUE(CriteriTecnici!$K5818,".",","),IFERROR(NUMBERVALUE(CriteriTecnici!$K5818,",","."),0))),4)&amp;""),",",".")&amp;", "&amp;CHAR(34)&amp;"denominator"&amp;CHAR(34)&amp;": "&amp;SUBSTITUTE(TRIM(ROUND(IFERROR(CriteriTecnici!$L5818*1,IFERROR(NUMBERVALUE(CriteriTecnici!$L5818,".",","),IFERROR(NUMBERVALUE(CriteriTecnici!$L5818,",","."),0))),4)&amp;""),",",".")&amp;", "&amp;CHAR(34)&amp;"flag"&amp;CHAR(34)&amp;": "&amp;SUBSTITUTE(TRIM(ROUND(IFERROR(CriteriTecnici!$M5818*1,IFERROR(NUMBERVALUE(CriteriTecnici!$M5818,".",","),IFERROR(NUMBERVALUE(CriteriTecnici!$M5818,",","."),0))),4)&amp;""),",",".")&amp;", "&amp;CHAR(34)&amp;"rawScore"&amp;CHAR(34)&amp;": "&amp;SUBSTITUTE(TRIM(ROUND(IFERROR(CriteriTecnici!$O5818*1,IFERROR(NUMBERVALUE(CriteriTecnici!$O5818,".",","),IFERROR(NUMBERVALUE(CriteriTecnici!$O5818,",","."),0))),4)&amp;""),",",".")&amp;CHAR(125)&amp;IF(TRUE,",",""))</f>
        <v/>
      </c>
    </row>
    <row r="6039">
      <c r="A6039" s="38">
        <f>IF(CriteriTecnici!$A5819="","","    "&amp;CHAR(123)&amp;CHAR(34)&amp;"bidderId"&amp;CHAR(34)&amp;": "&amp;CHAR(34)&amp;SUBSTITUTE(CriteriTecnici!$A5819,CHAR(34),"'")&amp;CHAR(34)&amp;", "&amp;CHAR(34)&amp;"lotId"&amp;CHAR(34)&amp;": "&amp;CHAR(34)&amp;SUBSTITUTE(CriteriTecnici!$C5819,CHAR(34),"'")&amp;CHAR(34)&amp;", "&amp;CHAR(34)&amp;"criterionId"&amp;CHAR(34)&amp;": "&amp;CHAR(34)&amp;SUBSTITUTE(CriteriTecnici!$D5819,CHAR(34),"'")&amp;CHAR(34)&amp;", "&amp;CHAR(34)&amp;"kind"&amp;CHAR(34)&amp;": "&amp;CHAR(34)&amp;SUBSTITUTE(CriteriTecnici!$F5819,CHAR(34),"'")&amp;CHAR(34)&amp;", "&amp;CHAR(34)&amp;"value"&amp;CHAR(34)&amp;": "&amp;SUBSTITUTE(TRIM(ROUND(IFERROR(CriteriTecnici!$N5819*1,IFERROR(NUMBERVALUE(CriteriTecnici!$N5819,".",","),IFERROR(NUMBERVALUE(CriteriTecnici!$N5819,",","."),0))),4)&amp;""),",",".")&amp;", "&amp;CHAR(34)&amp;"numerator"&amp;CHAR(34)&amp;": "&amp;SUBSTITUTE(TRIM(ROUND(IFERROR(CriteriTecnici!$K5819*1,IFERROR(NUMBERVALUE(CriteriTecnici!$K5819,".",","),IFERROR(NUMBERVALUE(CriteriTecnici!$K5819,",","."),0))),4)&amp;""),",",".")&amp;", "&amp;CHAR(34)&amp;"denominator"&amp;CHAR(34)&amp;": "&amp;SUBSTITUTE(TRIM(ROUND(IFERROR(CriteriTecnici!$L5819*1,IFERROR(NUMBERVALUE(CriteriTecnici!$L5819,".",","),IFERROR(NUMBERVALUE(CriteriTecnici!$L5819,",","."),0))),4)&amp;""),",",".")&amp;", "&amp;CHAR(34)&amp;"flag"&amp;CHAR(34)&amp;": "&amp;SUBSTITUTE(TRIM(ROUND(IFERROR(CriteriTecnici!$M5819*1,IFERROR(NUMBERVALUE(CriteriTecnici!$M5819,".",","),IFERROR(NUMBERVALUE(CriteriTecnici!$M5819,",","."),0))),4)&amp;""),",",".")&amp;", "&amp;CHAR(34)&amp;"rawScore"&amp;CHAR(34)&amp;": "&amp;SUBSTITUTE(TRIM(ROUND(IFERROR(CriteriTecnici!$O5819*1,IFERROR(NUMBERVALUE(CriteriTecnici!$O5819,".",","),IFERROR(NUMBERVALUE(CriteriTecnici!$O5819,",","."),0))),4)&amp;""),",",".")&amp;CHAR(125)&amp;IF(TRUE,",",""))</f>
        <v/>
      </c>
    </row>
    <row r="6040">
      <c r="A6040" s="38">
        <f>IF(CriteriTecnici!$A5820="","","    "&amp;CHAR(123)&amp;CHAR(34)&amp;"bidderId"&amp;CHAR(34)&amp;": "&amp;CHAR(34)&amp;SUBSTITUTE(CriteriTecnici!$A5820,CHAR(34),"'")&amp;CHAR(34)&amp;", "&amp;CHAR(34)&amp;"lotId"&amp;CHAR(34)&amp;": "&amp;CHAR(34)&amp;SUBSTITUTE(CriteriTecnici!$C5820,CHAR(34),"'")&amp;CHAR(34)&amp;", "&amp;CHAR(34)&amp;"criterionId"&amp;CHAR(34)&amp;": "&amp;CHAR(34)&amp;SUBSTITUTE(CriteriTecnici!$D5820,CHAR(34),"'")&amp;CHAR(34)&amp;", "&amp;CHAR(34)&amp;"kind"&amp;CHAR(34)&amp;": "&amp;CHAR(34)&amp;SUBSTITUTE(CriteriTecnici!$F5820,CHAR(34),"'")&amp;CHAR(34)&amp;", "&amp;CHAR(34)&amp;"value"&amp;CHAR(34)&amp;": "&amp;SUBSTITUTE(TRIM(ROUND(IFERROR(CriteriTecnici!$N5820*1,IFERROR(NUMBERVALUE(CriteriTecnici!$N5820,".",","),IFERROR(NUMBERVALUE(CriteriTecnici!$N5820,",","."),0))),4)&amp;""),",",".")&amp;", "&amp;CHAR(34)&amp;"numerator"&amp;CHAR(34)&amp;": "&amp;SUBSTITUTE(TRIM(ROUND(IFERROR(CriteriTecnici!$K5820*1,IFERROR(NUMBERVALUE(CriteriTecnici!$K5820,".",","),IFERROR(NUMBERVALUE(CriteriTecnici!$K5820,",","."),0))),4)&amp;""),",",".")&amp;", "&amp;CHAR(34)&amp;"denominator"&amp;CHAR(34)&amp;": "&amp;SUBSTITUTE(TRIM(ROUND(IFERROR(CriteriTecnici!$L5820*1,IFERROR(NUMBERVALUE(CriteriTecnici!$L5820,".",","),IFERROR(NUMBERVALUE(CriteriTecnici!$L5820,",","."),0))),4)&amp;""),",",".")&amp;", "&amp;CHAR(34)&amp;"flag"&amp;CHAR(34)&amp;": "&amp;SUBSTITUTE(TRIM(ROUND(IFERROR(CriteriTecnici!$M5820*1,IFERROR(NUMBERVALUE(CriteriTecnici!$M5820,".",","),IFERROR(NUMBERVALUE(CriteriTecnici!$M5820,",","."),0))),4)&amp;""),",",".")&amp;", "&amp;CHAR(34)&amp;"rawScore"&amp;CHAR(34)&amp;": "&amp;SUBSTITUTE(TRIM(ROUND(IFERROR(CriteriTecnici!$O5820*1,IFERROR(NUMBERVALUE(CriteriTecnici!$O5820,".",","),IFERROR(NUMBERVALUE(CriteriTecnici!$O5820,",","."),0))),4)&amp;""),",",".")&amp;CHAR(125)&amp;IF(TRUE,",",""))</f>
        <v/>
      </c>
    </row>
    <row r="6041">
      <c r="A6041" s="38">
        <f>IF(CriteriTecnici!$A5821="","","    "&amp;CHAR(123)&amp;CHAR(34)&amp;"bidderId"&amp;CHAR(34)&amp;": "&amp;CHAR(34)&amp;SUBSTITUTE(CriteriTecnici!$A5821,CHAR(34),"'")&amp;CHAR(34)&amp;", "&amp;CHAR(34)&amp;"lotId"&amp;CHAR(34)&amp;": "&amp;CHAR(34)&amp;SUBSTITUTE(CriteriTecnici!$C5821,CHAR(34),"'")&amp;CHAR(34)&amp;", "&amp;CHAR(34)&amp;"criterionId"&amp;CHAR(34)&amp;": "&amp;CHAR(34)&amp;SUBSTITUTE(CriteriTecnici!$D5821,CHAR(34),"'")&amp;CHAR(34)&amp;", "&amp;CHAR(34)&amp;"kind"&amp;CHAR(34)&amp;": "&amp;CHAR(34)&amp;SUBSTITUTE(CriteriTecnici!$F5821,CHAR(34),"'")&amp;CHAR(34)&amp;", "&amp;CHAR(34)&amp;"value"&amp;CHAR(34)&amp;": "&amp;SUBSTITUTE(TRIM(ROUND(IFERROR(CriteriTecnici!$N5821*1,IFERROR(NUMBERVALUE(CriteriTecnici!$N5821,".",","),IFERROR(NUMBERVALUE(CriteriTecnici!$N5821,",","."),0))),4)&amp;""),",",".")&amp;", "&amp;CHAR(34)&amp;"numerator"&amp;CHAR(34)&amp;": "&amp;SUBSTITUTE(TRIM(ROUND(IFERROR(CriteriTecnici!$K5821*1,IFERROR(NUMBERVALUE(CriteriTecnici!$K5821,".",","),IFERROR(NUMBERVALUE(CriteriTecnici!$K5821,",","."),0))),4)&amp;""),",",".")&amp;", "&amp;CHAR(34)&amp;"denominator"&amp;CHAR(34)&amp;": "&amp;SUBSTITUTE(TRIM(ROUND(IFERROR(CriteriTecnici!$L5821*1,IFERROR(NUMBERVALUE(CriteriTecnici!$L5821,".",","),IFERROR(NUMBERVALUE(CriteriTecnici!$L5821,",","."),0))),4)&amp;""),",",".")&amp;", "&amp;CHAR(34)&amp;"flag"&amp;CHAR(34)&amp;": "&amp;SUBSTITUTE(TRIM(ROUND(IFERROR(CriteriTecnici!$M5821*1,IFERROR(NUMBERVALUE(CriteriTecnici!$M5821,".",","),IFERROR(NUMBERVALUE(CriteriTecnici!$M5821,",","."),0))),4)&amp;""),",",".")&amp;", "&amp;CHAR(34)&amp;"rawScore"&amp;CHAR(34)&amp;": "&amp;SUBSTITUTE(TRIM(ROUND(IFERROR(CriteriTecnici!$O5821*1,IFERROR(NUMBERVALUE(CriteriTecnici!$O5821,".",","),IFERROR(NUMBERVALUE(CriteriTecnici!$O5821,",","."),0))),4)&amp;""),",",".")&amp;CHAR(125)&amp;IF(TRUE,",",""))</f>
        <v/>
      </c>
    </row>
    <row r="6042">
      <c r="A6042" s="38">
        <f>IF(CriteriTecnici!$A5822="","","    "&amp;CHAR(123)&amp;CHAR(34)&amp;"bidderId"&amp;CHAR(34)&amp;": "&amp;CHAR(34)&amp;SUBSTITUTE(CriteriTecnici!$A5822,CHAR(34),"'")&amp;CHAR(34)&amp;", "&amp;CHAR(34)&amp;"lotId"&amp;CHAR(34)&amp;": "&amp;CHAR(34)&amp;SUBSTITUTE(CriteriTecnici!$C5822,CHAR(34),"'")&amp;CHAR(34)&amp;", "&amp;CHAR(34)&amp;"criterionId"&amp;CHAR(34)&amp;": "&amp;CHAR(34)&amp;SUBSTITUTE(CriteriTecnici!$D5822,CHAR(34),"'")&amp;CHAR(34)&amp;", "&amp;CHAR(34)&amp;"kind"&amp;CHAR(34)&amp;": "&amp;CHAR(34)&amp;SUBSTITUTE(CriteriTecnici!$F5822,CHAR(34),"'")&amp;CHAR(34)&amp;", "&amp;CHAR(34)&amp;"value"&amp;CHAR(34)&amp;": "&amp;SUBSTITUTE(TRIM(ROUND(IFERROR(CriteriTecnici!$N5822*1,IFERROR(NUMBERVALUE(CriteriTecnici!$N5822,".",","),IFERROR(NUMBERVALUE(CriteriTecnici!$N5822,",","."),0))),4)&amp;""),",",".")&amp;", "&amp;CHAR(34)&amp;"numerator"&amp;CHAR(34)&amp;": "&amp;SUBSTITUTE(TRIM(ROUND(IFERROR(CriteriTecnici!$K5822*1,IFERROR(NUMBERVALUE(CriteriTecnici!$K5822,".",","),IFERROR(NUMBERVALUE(CriteriTecnici!$K5822,",","."),0))),4)&amp;""),",",".")&amp;", "&amp;CHAR(34)&amp;"denominator"&amp;CHAR(34)&amp;": "&amp;SUBSTITUTE(TRIM(ROUND(IFERROR(CriteriTecnici!$L5822*1,IFERROR(NUMBERVALUE(CriteriTecnici!$L5822,".",","),IFERROR(NUMBERVALUE(CriteriTecnici!$L5822,",","."),0))),4)&amp;""),",",".")&amp;", "&amp;CHAR(34)&amp;"flag"&amp;CHAR(34)&amp;": "&amp;SUBSTITUTE(TRIM(ROUND(IFERROR(CriteriTecnici!$M5822*1,IFERROR(NUMBERVALUE(CriteriTecnici!$M5822,".",","),IFERROR(NUMBERVALUE(CriteriTecnici!$M5822,",","."),0))),4)&amp;""),",",".")&amp;", "&amp;CHAR(34)&amp;"rawScore"&amp;CHAR(34)&amp;": "&amp;SUBSTITUTE(TRIM(ROUND(IFERROR(CriteriTecnici!$O5822*1,IFERROR(NUMBERVALUE(CriteriTecnici!$O5822,".",","),IFERROR(NUMBERVALUE(CriteriTecnici!$O5822,",","."),0))),4)&amp;""),",",".")&amp;CHAR(125)&amp;IF(TRUE,",",""))</f>
        <v/>
      </c>
    </row>
    <row r="6043">
      <c r="A6043" s="38">
        <f>IF(CriteriTecnici!$A5823="","","    "&amp;CHAR(123)&amp;CHAR(34)&amp;"bidderId"&amp;CHAR(34)&amp;": "&amp;CHAR(34)&amp;SUBSTITUTE(CriteriTecnici!$A5823,CHAR(34),"'")&amp;CHAR(34)&amp;", "&amp;CHAR(34)&amp;"lotId"&amp;CHAR(34)&amp;": "&amp;CHAR(34)&amp;SUBSTITUTE(CriteriTecnici!$C5823,CHAR(34),"'")&amp;CHAR(34)&amp;", "&amp;CHAR(34)&amp;"criterionId"&amp;CHAR(34)&amp;": "&amp;CHAR(34)&amp;SUBSTITUTE(CriteriTecnici!$D5823,CHAR(34),"'")&amp;CHAR(34)&amp;", "&amp;CHAR(34)&amp;"kind"&amp;CHAR(34)&amp;": "&amp;CHAR(34)&amp;SUBSTITUTE(CriteriTecnici!$F5823,CHAR(34),"'")&amp;CHAR(34)&amp;", "&amp;CHAR(34)&amp;"value"&amp;CHAR(34)&amp;": "&amp;SUBSTITUTE(TRIM(ROUND(IFERROR(CriteriTecnici!$N5823*1,IFERROR(NUMBERVALUE(CriteriTecnici!$N5823,".",","),IFERROR(NUMBERVALUE(CriteriTecnici!$N5823,",","."),0))),4)&amp;""),",",".")&amp;", "&amp;CHAR(34)&amp;"numerator"&amp;CHAR(34)&amp;": "&amp;SUBSTITUTE(TRIM(ROUND(IFERROR(CriteriTecnici!$K5823*1,IFERROR(NUMBERVALUE(CriteriTecnici!$K5823,".",","),IFERROR(NUMBERVALUE(CriteriTecnici!$K5823,",","."),0))),4)&amp;""),",",".")&amp;", "&amp;CHAR(34)&amp;"denominator"&amp;CHAR(34)&amp;": "&amp;SUBSTITUTE(TRIM(ROUND(IFERROR(CriteriTecnici!$L5823*1,IFERROR(NUMBERVALUE(CriteriTecnici!$L5823,".",","),IFERROR(NUMBERVALUE(CriteriTecnici!$L5823,",","."),0))),4)&amp;""),",",".")&amp;", "&amp;CHAR(34)&amp;"flag"&amp;CHAR(34)&amp;": "&amp;SUBSTITUTE(TRIM(ROUND(IFERROR(CriteriTecnici!$M5823*1,IFERROR(NUMBERVALUE(CriteriTecnici!$M5823,".",","),IFERROR(NUMBERVALUE(CriteriTecnici!$M5823,",","."),0))),4)&amp;""),",",".")&amp;", "&amp;CHAR(34)&amp;"rawScore"&amp;CHAR(34)&amp;": "&amp;SUBSTITUTE(TRIM(ROUND(IFERROR(CriteriTecnici!$O5823*1,IFERROR(NUMBERVALUE(CriteriTecnici!$O5823,".",","),IFERROR(NUMBERVALUE(CriteriTecnici!$O5823,",","."),0))),4)&amp;""),",",".")&amp;CHAR(125)&amp;IF(TRUE,",",""))</f>
        <v/>
      </c>
    </row>
    <row r="6044">
      <c r="A6044" s="38">
        <f>IF(CriteriTecnici!$A5824="","","    "&amp;CHAR(123)&amp;CHAR(34)&amp;"bidderId"&amp;CHAR(34)&amp;": "&amp;CHAR(34)&amp;SUBSTITUTE(CriteriTecnici!$A5824,CHAR(34),"'")&amp;CHAR(34)&amp;", "&amp;CHAR(34)&amp;"lotId"&amp;CHAR(34)&amp;": "&amp;CHAR(34)&amp;SUBSTITUTE(CriteriTecnici!$C5824,CHAR(34),"'")&amp;CHAR(34)&amp;", "&amp;CHAR(34)&amp;"criterionId"&amp;CHAR(34)&amp;": "&amp;CHAR(34)&amp;SUBSTITUTE(CriteriTecnici!$D5824,CHAR(34),"'")&amp;CHAR(34)&amp;", "&amp;CHAR(34)&amp;"kind"&amp;CHAR(34)&amp;": "&amp;CHAR(34)&amp;SUBSTITUTE(CriteriTecnici!$F5824,CHAR(34),"'")&amp;CHAR(34)&amp;", "&amp;CHAR(34)&amp;"value"&amp;CHAR(34)&amp;": "&amp;SUBSTITUTE(TRIM(ROUND(IFERROR(CriteriTecnici!$N5824*1,IFERROR(NUMBERVALUE(CriteriTecnici!$N5824,".",","),IFERROR(NUMBERVALUE(CriteriTecnici!$N5824,",","."),0))),4)&amp;""),",",".")&amp;", "&amp;CHAR(34)&amp;"numerator"&amp;CHAR(34)&amp;": "&amp;SUBSTITUTE(TRIM(ROUND(IFERROR(CriteriTecnici!$K5824*1,IFERROR(NUMBERVALUE(CriteriTecnici!$K5824,".",","),IFERROR(NUMBERVALUE(CriteriTecnici!$K5824,",","."),0))),4)&amp;""),",",".")&amp;", "&amp;CHAR(34)&amp;"denominator"&amp;CHAR(34)&amp;": "&amp;SUBSTITUTE(TRIM(ROUND(IFERROR(CriteriTecnici!$L5824*1,IFERROR(NUMBERVALUE(CriteriTecnici!$L5824,".",","),IFERROR(NUMBERVALUE(CriteriTecnici!$L5824,",","."),0))),4)&amp;""),",",".")&amp;", "&amp;CHAR(34)&amp;"flag"&amp;CHAR(34)&amp;": "&amp;SUBSTITUTE(TRIM(ROUND(IFERROR(CriteriTecnici!$M5824*1,IFERROR(NUMBERVALUE(CriteriTecnici!$M5824,".",","),IFERROR(NUMBERVALUE(CriteriTecnici!$M5824,",","."),0))),4)&amp;""),",",".")&amp;", "&amp;CHAR(34)&amp;"rawScore"&amp;CHAR(34)&amp;": "&amp;SUBSTITUTE(TRIM(ROUND(IFERROR(CriteriTecnici!$O5824*1,IFERROR(NUMBERVALUE(CriteriTecnici!$O5824,".",","),IFERROR(NUMBERVALUE(CriteriTecnici!$O5824,",","."),0))),4)&amp;""),",",".")&amp;CHAR(125)&amp;IF(TRUE,",",""))</f>
        <v/>
      </c>
    </row>
    <row r="6045">
      <c r="A6045" s="38">
        <f>IF(CriteriTecnici!$A5825="","","    "&amp;CHAR(123)&amp;CHAR(34)&amp;"bidderId"&amp;CHAR(34)&amp;": "&amp;CHAR(34)&amp;SUBSTITUTE(CriteriTecnici!$A5825,CHAR(34),"'")&amp;CHAR(34)&amp;", "&amp;CHAR(34)&amp;"lotId"&amp;CHAR(34)&amp;": "&amp;CHAR(34)&amp;SUBSTITUTE(CriteriTecnici!$C5825,CHAR(34),"'")&amp;CHAR(34)&amp;", "&amp;CHAR(34)&amp;"criterionId"&amp;CHAR(34)&amp;": "&amp;CHAR(34)&amp;SUBSTITUTE(CriteriTecnici!$D5825,CHAR(34),"'")&amp;CHAR(34)&amp;", "&amp;CHAR(34)&amp;"kind"&amp;CHAR(34)&amp;": "&amp;CHAR(34)&amp;SUBSTITUTE(CriteriTecnici!$F5825,CHAR(34),"'")&amp;CHAR(34)&amp;", "&amp;CHAR(34)&amp;"value"&amp;CHAR(34)&amp;": "&amp;SUBSTITUTE(TRIM(ROUND(IFERROR(CriteriTecnici!$N5825*1,IFERROR(NUMBERVALUE(CriteriTecnici!$N5825,".",","),IFERROR(NUMBERVALUE(CriteriTecnici!$N5825,",","."),0))),4)&amp;""),",",".")&amp;", "&amp;CHAR(34)&amp;"numerator"&amp;CHAR(34)&amp;": "&amp;SUBSTITUTE(TRIM(ROUND(IFERROR(CriteriTecnici!$K5825*1,IFERROR(NUMBERVALUE(CriteriTecnici!$K5825,".",","),IFERROR(NUMBERVALUE(CriteriTecnici!$K5825,",","."),0))),4)&amp;""),",",".")&amp;", "&amp;CHAR(34)&amp;"denominator"&amp;CHAR(34)&amp;": "&amp;SUBSTITUTE(TRIM(ROUND(IFERROR(CriteriTecnici!$L5825*1,IFERROR(NUMBERVALUE(CriteriTecnici!$L5825,".",","),IFERROR(NUMBERVALUE(CriteriTecnici!$L5825,",","."),0))),4)&amp;""),",",".")&amp;", "&amp;CHAR(34)&amp;"flag"&amp;CHAR(34)&amp;": "&amp;SUBSTITUTE(TRIM(ROUND(IFERROR(CriteriTecnici!$M5825*1,IFERROR(NUMBERVALUE(CriteriTecnici!$M5825,".",","),IFERROR(NUMBERVALUE(CriteriTecnici!$M5825,",","."),0))),4)&amp;""),",",".")&amp;", "&amp;CHAR(34)&amp;"rawScore"&amp;CHAR(34)&amp;": "&amp;SUBSTITUTE(TRIM(ROUND(IFERROR(CriteriTecnici!$O5825*1,IFERROR(NUMBERVALUE(CriteriTecnici!$O5825,".",","),IFERROR(NUMBERVALUE(CriteriTecnici!$O5825,",","."),0))),4)&amp;""),",",".")&amp;CHAR(125)&amp;IF(TRUE,",",""))</f>
        <v/>
      </c>
    </row>
    <row r="6046">
      <c r="A6046" s="38">
        <f>IF(CriteriTecnici!$A5826="","","    "&amp;CHAR(123)&amp;CHAR(34)&amp;"bidderId"&amp;CHAR(34)&amp;": "&amp;CHAR(34)&amp;SUBSTITUTE(CriteriTecnici!$A5826,CHAR(34),"'")&amp;CHAR(34)&amp;", "&amp;CHAR(34)&amp;"lotId"&amp;CHAR(34)&amp;": "&amp;CHAR(34)&amp;SUBSTITUTE(CriteriTecnici!$C5826,CHAR(34),"'")&amp;CHAR(34)&amp;", "&amp;CHAR(34)&amp;"criterionId"&amp;CHAR(34)&amp;": "&amp;CHAR(34)&amp;SUBSTITUTE(CriteriTecnici!$D5826,CHAR(34),"'")&amp;CHAR(34)&amp;", "&amp;CHAR(34)&amp;"kind"&amp;CHAR(34)&amp;": "&amp;CHAR(34)&amp;SUBSTITUTE(CriteriTecnici!$F5826,CHAR(34),"'")&amp;CHAR(34)&amp;", "&amp;CHAR(34)&amp;"value"&amp;CHAR(34)&amp;": "&amp;SUBSTITUTE(TRIM(ROUND(IFERROR(CriteriTecnici!$N5826*1,IFERROR(NUMBERVALUE(CriteriTecnici!$N5826,".",","),IFERROR(NUMBERVALUE(CriteriTecnici!$N5826,",","."),0))),4)&amp;""),",",".")&amp;", "&amp;CHAR(34)&amp;"numerator"&amp;CHAR(34)&amp;": "&amp;SUBSTITUTE(TRIM(ROUND(IFERROR(CriteriTecnici!$K5826*1,IFERROR(NUMBERVALUE(CriteriTecnici!$K5826,".",","),IFERROR(NUMBERVALUE(CriteriTecnici!$K5826,",","."),0))),4)&amp;""),",",".")&amp;", "&amp;CHAR(34)&amp;"denominator"&amp;CHAR(34)&amp;": "&amp;SUBSTITUTE(TRIM(ROUND(IFERROR(CriteriTecnici!$L5826*1,IFERROR(NUMBERVALUE(CriteriTecnici!$L5826,".",","),IFERROR(NUMBERVALUE(CriteriTecnici!$L5826,",","."),0))),4)&amp;""),",",".")&amp;", "&amp;CHAR(34)&amp;"flag"&amp;CHAR(34)&amp;": "&amp;SUBSTITUTE(TRIM(ROUND(IFERROR(CriteriTecnici!$M5826*1,IFERROR(NUMBERVALUE(CriteriTecnici!$M5826,".",","),IFERROR(NUMBERVALUE(CriteriTecnici!$M5826,",","."),0))),4)&amp;""),",",".")&amp;", "&amp;CHAR(34)&amp;"rawScore"&amp;CHAR(34)&amp;": "&amp;SUBSTITUTE(TRIM(ROUND(IFERROR(CriteriTecnici!$O5826*1,IFERROR(NUMBERVALUE(CriteriTecnici!$O5826,".",","),IFERROR(NUMBERVALUE(CriteriTecnici!$O5826,",","."),0))),4)&amp;""),",",".")&amp;CHAR(125)&amp;IF(TRUE,",",""))</f>
        <v/>
      </c>
    </row>
    <row r="6047">
      <c r="A6047" s="38">
        <f>IF(CriteriTecnici!$A5827="","","    "&amp;CHAR(123)&amp;CHAR(34)&amp;"bidderId"&amp;CHAR(34)&amp;": "&amp;CHAR(34)&amp;SUBSTITUTE(CriteriTecnici!$A5827,CHAR(34),"'")&amp;CHAR(34)&amp;", "&amp;CHAR(34)&amp;"lotId"&amp;CHAR(34)&amp;": "&amp;CHAR(34)&amp;SUBSTITUTE(CriteriTecnici!$C5827,CHAR(34),"'")&amp;CHAR(34)&amp;", "&amp;CHAR(34)&amp;"criterionId"&amp;CHAR(34)&amp;": "&amp;CHAR(34)&amp;SUBSTITUTE(CriteriTecnici!$D5827,CHAR(34),"'")&amp;CHAR(34)&amp;", "&amp;CHAR(34)&amp;"kind"&amp;CHAR(34)&amp;": "&amp;CHAR(34)&amp;SUBSTITUTE(CriteriTecnici!$F5827,CHAR(34),"'")&amp;CHAR(34)&amp;", "&amp;CHAR(34)&amp;"value"&amp;CHAR(34)&amp;": "&amp;SUBSTITUTE(TRIM(ROUND(IFERROR(CriteriTecnici!$N5827*1,IFERROR(NUMBERVALUE(CriteriTecnici!$N5827,".",","),IFERROR(NUMBERVALUE(CriteriTecnici!$N5827,",","."),0))),4)&amp;""),",",".")&amp;", "&amp;CHAR(34)&amp;"numerator"&amp;CHAR(34)&amp;": "&amp;SUBSTITUTE(TRIM(ROUND(IFERROR(CriteriTecnici!$K5827*1,IFERROR(NUMBERVALUE(CriteriTecnici!$K5827,".",","),IFERROR(NUMBERVALUE(CriteriTecnici!$K5827,",","."),0))),4)&amp;""),",",".")&amp;", "&amp;CHAR(34)&amp;"denominator"&amp;CHAR(34)&amp;": "&amp;SUBSTITUTE(TRIM(ROUND(IFERROR(CriteriTecnici!$L5827*1,IFERROR(NUMBERVALUE(CriteriTecnici!$L5827,".",","),IFERROR(NUMBERVALUE(CriteriTecnici!$L5827,",","."),0))),4)&amp;""),",",".")&amp;", "&amp;CHAR(34)&amp;"flag"&amp;CHAR(34)&amp;": "&amp;SUBSTITUTE(TRIM(ROUND(IFERROR(CriteriTecnici!$M5827*1,IFERROR(NUMBERVALUE(CriteriTecnici!$M5827,".",","),IFERROR(NUMBERVALUE(CriteriTecnici!$M5827,",","."),0))),4)&amp;""),",",".")&amp;", "&amp;CHAR(34)&amp;"rawScore"&amp;CHAR(34)&amp;": "&amp;SUBSTITUTE(TRIM(ROUND(IFERROR(CriteriTecnici!$O5827*1,IFERROR(NUMBERVALUE(CriteriTecnici!$O5827,".",","),IFERROR(NUMBERVALUE(CriteriTecnici!$O5827,",","."),0))),4)&amp;""),",",".")&amp;CHAR(125)&amp;IF(TRUE,",",""))</f>
        <v/>
      </c>
    </row>
    <row r="6048">
      <c r="A6048" s="38">
        <f>IF(CriteriTecnici!$A5828="","","    "&amp;CHAR(123)&amp;CHAR(34)&amp;"bidderId"&amp;CHAR(34)&amp;": "&amp;CHAR(34)&amp;SUBSTITUTE(CriteriTecnici!$A5828,CHAR(34),"'")&amp;CHAR(34)&amp;", "&amp;CHAR(34)&amp;"lotId"&amp;CHAR(34)&amp;": "&amp;CHAR(34)&amp;SUBSTITUTE(CriteriTecnici!$C5828,CHAR(34),"'")&amp;CHAR(34)&amp;", "&amp;CHAR(34)&amp;"criterionId"&amp;CHAR(34)&amp;": "&amp;CHAR(34)&amp;SUBSTITUTE(CriteriTecnici!$D5828,CHAR(34),"'")&amp;CHAR(34)&amp;", "&amp;CHAR(34)&amp;"kind"&amp;CHAR(34)&amp;": "&amp;CHAR(34)&amp;SUBSTITUTE(CriteriTecnici!$F5828,CHAR(34),"'")&amp;CHAR(34)&amp;", "&amp;CHAR(34)&amp;"value"&amp;CHAR(34)&amp;": "&amp;SUBSTITUTE(TRIM(ROUND(IFERROR(CriteriTecnici!$N5828*1,IFERROR(NUMBERVALUE(CriteriTecnici!$N5828,".",","),IFERROR(NUMBERVALUE(CriteriTecnici!$N5828,",","."),0))),4)&amp;""),",",".")&amp;", "&amp;CHAR(34)&amp;"numerator"&amp;CHAR(34)&amp;": "&amp;SUBSTITUTE(TRIM(ROUND(IFERROR(CriteriTecnici!$K5828*1,IFERROR(NUMBERVALUE(CriteriTecnici!$K5828,".",","),IFERROR(NUMBERVALUE(CriteriTecnici!$K5828,",","."),0))),4)&amp;""),",",".")&amp;", "&amp;CHAR(34)&amp;"denominator"&amp;CHAR(34)&amp;": "&amp;SUBSTITUTE(TRIM(ROUND(IFERROR(CriteriTecnici!$L5828*1,IFERROR(NUMBERVALUE(CriteriTecnici!$L5828,".",","),IFERROR(NUMBERVALUE(CriteriTecnici!$L5828,",","."),0))),4)&amp;""),",",".")&amp;", "&amp;CHAR(34)&amp;"flag"&amp;CHAR(34)&amp;": "&amp;SUBSTITUTE(TRIM(ROUND(IFERROR(CriteriTecnici!$M5828*1,IFERROR(NUMBERVALUE(CriteriTecnici!$M5828,".",","),IFERROR(NUMBERVALUE(CriteriTecnici!$M5828,",","."),0))),4)&amp;""),",",".")&amp;", "&amp;CHAR(34)&amp;"rawScore"&amp;CHAR(34)&amp;": "&amp;SUBSTITUTE(TRIM(ROUND(IFERROR(CriteriTecnici!$O5828*1,IFERROR(NUMBERVALUE(CriteriTecnici!$O5828,".",","),IFERROR(NUMBERVALUE(CriteriTecnici!$O5828,",","."),0))),4)&amp;""),",",".")&amp;CHAR(125)&amp;IF(TRUE,",",""))</f>
        <v/>
      </c>
    </row>
    <row r="6049">
      <c r="A6049" s="38">
        <f>IF(CriteriTecnici!$A5829="","","    "&amp;CHAR(123)&amp;CHAR(34)&amp;"bidderId"&amp;CHAR(34)&amp;": "&amp;CHAR(34)&amp;SUBSTITUTE(CriteriTecnici!$A5829,CHAR(34),"'")&amp;CHAR(34)&amp;", "&amp;CHAR(34)&amp;"lotId"&amp;CHAR(34)&amp;": "&amp;CHAR(34)&amp;SUBSTITUTE(CriteriTecnici!$C5829,CHAR(34),"'")&amp;CHAR(34)&amp;", "&amp;CHAR(34)&amp;"criterionId"&amp;CHAR(34)&amp;": "&amp;CHAR(34)&amp;SUBSTITUTE(CriteriTecnici!$D5829,CHAR(34),"'")&amp;CHAR(34)&amp;", "&amp;CHAR(34)&amp;"kind"&amp;CHAR(34)&amp;": "&amp;CHAR(34)&amp;SUBSTITUTE(CriteriTecnici!$F5829,CHAR(34),"'")&amp;CHAR(34)&amp;", "&amp;CHAR(34)&amp;"value"&amp;CHAR(34)&amp;": "&amp;SUBSTITUTE(TRIM(ROUND(IFERROR(CriteriTecnici!$N5829*1,IFERROR(NUMBERVALUE(CriteriTecnici!$N5829,".",","),IFERROR(NUMBERVALUE(CriteriTecnici!$N5829,",","."),0))),4)&amp;""),",",".")&amp;", "&amp;CHAR(34)&amp;"numerator"&amp;CHAR(34)&amp;": "&amp;SUBSTITUTE(TRIM(ROUND(IFERROR(CriteriTecnici!$K5829*1,IFERROR(NUMBERVALUE(CriteriTecnici!$K5829,".",","),IFERROR(NUMBERVALUE(CriteriTecnici!$K5829,",","."),0))),4)&amp;""),",",".")&amp;", "&amp;CHAR(34)&amp;"denominator"&amp;CHAR(34)&amp;": "&amp;SUBSTITUTE(TRIM(ROUND(IFERROR(CriteriTecnici!$L5829*1,IFERROR(NUMBERVALUE(CriteriTecnici!$L5829,".",","),IFERROR(NUMBERVALUE(CriteriTecnici!$L5829,",","."),0))),4)&amp;""),",",".")&amp;", "&amp;CHAR(34)&amp;"flag"&amp;CHAR(34)&amp;": "&amp;SUBSTITUTE(TRIM(ROUND(IFERROR(CriteriTecnici!$M5829*1,IFERROR(NUMBERVALUE(CriteriTecnici!$M5829,".",","),IFERROR(NUMBERVALUE(CriteriTecnici!$M5829,",","."),0))),4)&amp;""),",",".")&amp;", "&amp;CHAR(34)&amp;"rawScore"&amp;CHAR(34)&amp;": "&amp;SUBSTITUTE(TRIM(ROUND(IFERROR(CriteriTecnici!$O5829*1,IFERROR(NUMBERVALUE(CriteriTecnici!$O5829,".",","),IFERROR(NUMBERVALUE(CriteriTecnici!$O5829,",","."),0))),4)&amp;""),",",".")&amp;CHAR(125)&amp;IF(TRUE,",",""))</f>
        <v/>
      </c>
    </row>
    <row r="6050">
      <c r="A6050" s="38">
        <f>IF(CriteriTecnici!$A5830="","","    "&amp;CHAR(123)&amp;CHAR(34)&amp;"bidderId"&amp;CHAR(34)&amp;": "&amp;CHAR(34)&amp;SUBSTITUTE(CriteriTecnici!$A5830,CHAR(34),"'")&amp;CHAR(34)&amp;", "&amp;CHAR(34)&amp;"lotId"&amp;CHAR(34)&amp;": "&amp;CHAR(34)&amp;SUBSTITUTE(CriteriTecnici!$C5830,CHAR(34),"'")&amp;CHAR(34)&amp;", "&amp;CHAR(34)&amp;"criterionId"&amp;CHAR(34)&amp;": "&amp;CHAR(34)&amp;SUBSTITUTE(CriteriTecnici!$D5830,CHAR(34),"'")&amp;CHAR(34)&amp;", "&amp;CHAR(34)&amp;"kind"&amp;CHAR(34)&amp;": "&amp;CHAR(34)&amp;SUBSTITUTE(CriteriTecnici!$F5830,CHAR(34),"'")&amp;CHAR(34)&amp;", "&amp;CHAR(34)&amp;"value"&amp;CHAR(34)&amp;": "&amp;SUBSTITUTE(TRIM(ROUND(IFERROR(CriteriTecnici!$N5830*1,IFERROR(NUMBERVALUE(CriteriTecnici!$N5830,".",","),IFERROR(NUMBERVALUE(CriteriTecnici!$N5830,",","."),0))),4)&amp;""),",",".")&amp;", "&amp;CHAR(34)&amp;"numerator"&amp;CHAR(34)&amp;": "&amp;SUBSTITUTE(TRIM(ROUND(IFERROR(CriteriTecnici!$K5830*1,IFERROR(NUMBERVALUE(CriteriTecnici!$K5830,".",","),IFERROR(NUMBERVALUE(CriteriTecnici!$K5830,",","."),0))),4)&amp;""),",",".")&amp;", "&amp;CHAR(34)&amp;"denominator"&amp;CHAR(34)&amp;": "&amp;SUBSTITUTE(TRIM(ROUND(IFERROR(CriteriTecnici!$L5830*1,IFERROR(NUMBERVALUE(CriteriTecnici!$L5830,".",","),IFERROR(NUMBERVALUE(CriteriTecnici!$L5830,",","."),0))),4)&amp;""),",",".")&amp;", "&amp;CHAR(34)&amp;"flag"&amp;CHAR(34)&amp;": "&amp;SUBSTITUTE(TRIM(ROUND(IFERROR(CriteriTecnici!$M5830*1,IFERROR(NUMBERVALUE(CriteriTecnici!$M5830,".",","),IFERROR(NUMBERVALUE(CriteriTecnici!$M5830,",","."),0))),4)&amp;""),",",".")&amp;", "&amp;CHAR(34)&amp;"rawScore"&amp;CHAR(34)&amp;": "&amp;SUBSTITUTE(TRIM(ROUND(IFERROR(CriteriTecnici!$O5830*1,IFERROR(NUMBERVALUE(CriteriTecnici!$O5830,".",","),IFERROR(NUMBERVALUE(CriteriTecnici!$O5830,",","."),0))),4)&amp;""),",",".")&amp;CHAR(125)&amp;IF(TRUE,",",""))</f>
        <v/>
      </c>
    </row>
    <row r="6051">
      <c r="A6051" s="38">
        <f>IF(CriteriTecnici!$A5831="","","    "&amp;CHAR(123)&amp;CHAR(34)&amp;"bidderId"&amp;CHAR(34)&amp;": "&amp;CHAR(34)&amp;SUBSTITUTE(CriteriTecnici!$A5831,CHAR(34),"'")&amp;CHAR(34)&amp;", "&amp;CHAR(34)&amp;"lotId"&amp;CHAR(34)&amp;": "&amp;CHAR(34)&amp;SUBSTITUTE(CriteriTecnici!$C5831,CHAR(34),"'")&amp;CHAR(34)&amp;", "&amp;CHAR(34)&amp;"criterionId"&amp;CHAR(34)&amp;": "&amp;CHAR(34)&amp;SUBSTITUTE(CriteriTecnici!$D5831,CHAR(34),"'")&amp;CHAR(34)&amp;", "&amp;CHAR(34)&amp;"kind"&amp;CHAR(34)&amp;": "&amp;CHAR(34)&amp;SUBSTITUTE(CriteriTecnici!$F5831,CHAR(34),"'")&amp;CHAR(34)&amp;", "&amp;CHAR(34)&amp;"value"&amp;CHAR(34)&amp;": "&amp;SUBSTITUTE(TRIM(ROUND(IFERROR(CriteriTecnici!$N5831*1,IFERROR(NUMBERVALUE(CriteriTecnici!$N5831,".",","),IFERROR(NUMBERVALUE(CriteriTecnici!$N5831,",","."),0))),4)&amp;""),",",".")&amp;", "&amp;CHAR(34)&amp;"numerator"&amp;CHAR(34)&amp;": "&amp;SUBSTITUTE(TRIM(ROUND(IFERROR(CriteriTecnici!$K5831*1,IFERROR(NUMBERVALUE(CriteriTecnici!$K5831,".",","),IFERROR(NUMBERVALUE(CriteriTecnici!$K5831,",","."),0))),4)&amp;""),",",".")&amp;", "&amp;CHAR(34)&amp;"denominator"&amp;CHAR(34)&amp;": "&amp;SUBSTITUTE(TRIM(ROUND(IFERROR(CriteriTecnici!$L5831*1,IFERROR(NUMBERVALUE(CriteriTecnici!$L5831,".",","),IFERROR(NUMBERVALUE(CriteriTecnici!$L5831,",","."),0))),4)&amp;""),",",".")&amp;", "&amp;CHAR(34)&amp;"flag"&amp;CHAR(34)&amp;": "&amp;SUBSTITUTE(TRIM(ROUND(IFERROR(CriteriTecnici!$M5831*1,IFERROR(NUMBERVALUE(CriteriTecnici!$M5831,".",","),IFERROR(NUMBERVALUE(CriteriTecnici!$M5831,",","."),0))),4)&amp;""),",",".")&amp;", "&amp;CHAR(34)&amp;"rawScore"&amp;CHAR(34)&amp;": "&amp;SUBSTITUTE(TRIM(ROUND(IFERROR(CriteriTecnici!$O5831*1,IFERROR(NUMBERVALUE(CriteriTecnici!$O5831,".",","),IFERROR(NUMBERVALUE(CriteriTecnici!$O5831,",","."),0))),4)&amp;""),",",".")&amp;CHAR(125)&amp;IF(TRUE,",",""))</f>
        <v/>
      </c>
    </row>
    <row r="6052">
      <c r="A6052" s="38">
        <f>IF(CriteriTecnici!$A5832="","","    "&amp;CHAR(123)&amp;CHAR(34)&amp;"bidderId"&amp;CHAR(34)&amp;": "&amp;CHAR(34)&amp;SUBSTITUTE(CriteriTecnici!$A5832,CHAR(34),"'")&amp;CHAR(34)&amp;", "&amp;CHAR(34)&amp;"lotId"&amp;CHAR(34)&amp;": "&amp;CHAR(34)&amp;SUBSTITUTE(CriteriTecnici!$C5832,CHAR(34),"'")&amp;CHAR(34)&amp;", "&amp;CHAR(34)&amp;"criterionId"&amp;CHAR(34)&amp;": "&amp;CHAR(34)&amp;SUBSTITUTE(CriteriTecnici!$D5832,CHAR(34),"'")&amp;CHAR(34)&amp;", "&amp;CHAR(34)&amp;"kind"&amp;CHAR(34)&amp;": "&amp;CHAR(34)&amp;SUBSTITUTE(CriteriTecnici!$F5832,CHAR(34),"'")&amp;CHAR(34)&amp;", "&amp;CHAR(34)&amp;"value"&amp;CHAR(34)&amp;": "&amp;SUBSTITUTE(TRIM(ROUND(IFERROR(CriteriTecnici!$N5832*1,IFERROR(NUMBERVALUE(CriteriTecnici!$N5832,".",","),IFERROR(NUMBERVALUE(CriteriTecnici!$N5832,",","."),0))),4)&amp;""),",",".")&amp;", "&amp;CHAR(34)&amp;"numerator"&amp;CHAR(34)&amp;": "&amp;SUBSTITUTE(TRIM(ROUND(IFERROR(CriteriTecnici!$K5832*1,IFERROR(NUMBERVALUE(CriteriTecnici!$K5832,".",","),IFERROR(NUMBERVALUE(CriteriTecnici!$K5832,",","."),0))),4)&amp;""),",",".")&amp;", "&amp;CHAR(34)&amp;"denominator"&amp;CHAR(34)&amp;": "&amp;SUBSTITUTE(TRIM(ROUND(IFERROR(CriteriTecnici!$L5832*1,IFERROR(NUMBERVALUE(CriteriTecnici!$L5832,".",","),IFERROR(NUMBERVALUE(CriteriTecnici!$L5832,",","."),0))),4)&amp;""),",",".")&amp;", "&amp;CHAR(34)&amp;"flag"&amp;CHAR(34)&amp;": "&amp;SUBSTITUTE(TRIM(ROUND(IFERROR(CriteriTecnici!$M5832*1,IFERROR(NUMBERVALUE(CriteriTecnici!$M5832,".",","),IFERROR(NUMBERVALUE(CriteriTecnici!$M5832,",","."),0))),4)&amp;""),",",".")&amp;", "&amp;CHAR(34)&amp;"rawScore"&amp;CHAR(34)&amp;": "&amp;SUBSTITUTE(TRIM(ROUND(IFERROR(CriteriTecnici!$O5832*1,IFERROR(NUMBERVALUE(CriteriTecnici!$O5832,".",","),IFERROR(NUMBERVALUE(CriteriTecnici!$O5832,",","."),0))),4)&amp;""),",",".")&amp;CHAR(125)&amp;IF(COUNTA(Offerte!$A190:$A$200)&gt;0,",",""))</f>
        <v/>
      </c>
    </row>
    <row r="6053">
      <c r="A6053" s="38">
        <f>IF(CriteriTecnici!$A5833="","","    "&amp;CHAR(123)&amp;CHAR(34)&amp;"bidderId"&amp;CHAR(34)&amp;": "&amp;CHAR(34)&amp;SUBSTITUTE(CriteriTecnici!$A5833,CHAR(34),"'")&amp;CHAR(34)&amp;", "&amp;CHAR(34)&amp;"lotId"&amp;CHAR(34)&amp;": "&amp;CHAR(34)&amp;SUBSTITUTE(CriteriTecnici!$C5833,CHAR(34),"'")&amp;CHAR(34)&amp;", "&amp;CHAR(34)&amp;"criterionId"&amp;CHAR(34)&amp;": "&amp;CHAR(34)&amp;SUBSTITUTE(CriteriTecnici!$D5833,CHAR(34),"'")&amp;CHAR(34)&amp;", "&amp;CHAR(34)&amp;"kind"&amp;CHAR(34)&amp;": "&amp;CHAR(34)&amp;SUBSTITUTE(CriteriTecnici!$F5833,CHAR(34),"'")&amp;CHAR(34)&amp;", "&amp;CHAR(34)&amp;"value"&amp;CHAR(34)&amp;": "&amp;SUBSTITUTE(TRIM(ROUND(IFERROR(CriteriTecnici!$N5833*1,IFERROR(NUMBERVALUE(CriteriTecnici!$N5833,".",","),IFERROR(NUMBERVALUE(CriteriTecnici!$N5833,",","."),0))),4)&amp;""),",",".")&amp;", "&amp;CHAR(34)&amp;"numerator"&amp;CHAR(34)&amp;": "&amp;SUBSTITUTE(TRIM(ROUND(IFERROR(CriteriTecnici!$K5833*1,IFERROR(NUMBERVALUE(CriteriTecnici!$K5833,".",","),IFERROR(NUMBERVALUE(CriteriTecnici!$K5833,",","."),0))),4)&amp;""),",",".")&amp;", "&amp;CHAR(34)&amp;"denominator"&amp;CHAR(34)&amp;": "&amp;SUBSTITUTE(TRIM(ROUND(IFERROR(CriteriTecnici!$L5833*1,IFERROR(NUMBERVALUE(CriteriTecnici!$L5833,".",","),IFERROR(NUMBERVALUE(CriteriTecnici!$L5833,",","."),0))),4)&amp;""),",",".")&amp;", "&amp;CHAR(34)&amp;"flag"&amp;CHAR(34)&amp;": "&amp;SUBSTITUTE(TRIM(ROUND(IFERROR(CriteriTecnici!$M5833*1,IFERROR(NUMBERVALUE(CriteriTecnici!$M5833,".",","),IFERROR(NUMBERVALUE(CriteriTecnici!$M5833,",","."),0))),4)&amp;""),",",".")&amp;", "&amp;CHAR(34)&amp;"rawScore"&amp;CHAR(34)&amp;": "&amp;SUBSTITUTE(TRIM(ROUND(IFERROR(CriteriTecnici!$O5833*1,IFERROR(NUMBERVALUE(CriteriTecnici!$O5833,".",","),IFERROR(NUMBERVALUE(CriteriTecnici!$O5833,",","."),0))),4)&amp;""),",",".")&amp;CHAR(125)&amp;IF(TRUE,",",""))</f>
        <v/>
      </c>
    </row>
    <row r="6054">
      <c r="A6054" s="38">
        <f>IF(CriteriTecnici!$A5834="","","    "&amp;CHAR(123)&amp;CHAR(34)&amp;"bidderId"&amp;CHAR(34)&amp;": "&amp;CHAR(34)&amp;SUBSTITUTE(CriteriTecnici!$A5834,CHAR(34),"'")&amp;CHAR(34)&amp;", "&amp;CHAR(34)&amp;"lotId"&amp;CHAR(34)&amp;": "&amp;CHAR(34)&amp;SUBSTITUTE(CriteriTecnici!$C5834,CHAR(34),"'")&amp;CHAR(34)&amp;", "&amp;CHAR(34)&amp;"criterionId"&amp;CHAR(34)&amp;": "&amp;CHAR(34)&amp;SUBSTITUTE(CriteriTecnici!$D5834,CHAR(34),"'")&amp;CHAR(34)&amp;", "&amp;CHAR(34)&amp;"kind"&amp;CHAR(34)&amp;": "&amp;CHAR(34)&amp;SUBSTITUTE(CriteriTecnici!$F5834,CHAR(34),"'")&amp;CHAR(34)&amp;", "&amp;CHAR(34)&amp;"value"&amp;CHAR(34)&amp;": "&amp;SUBSTITUTE(TRIM(ROUND(IFERROR(CriteriTecnici!$N5834*1,IFERROR(NUMBERVALUE(CriteriTecnici!$N5834,".",","),IFERROR(NUMBERVALUE(CriteriTecnici!$N5834,",","."),0))),4)&amp;""),",",".")&amp;", "&amp;CHAR(34)&amp;"numerator"&amp;CHAR(34)&amp;": "&amp;SUBSTITUTE(TRIM(ROUND(IFERROR(CriteriTecnici!$K5834*1,IFERROR(NUMBERVALUE(CriteriTecnici!$K5834,".",","),IFERROR(NUMBERVALUE(CriteriTecnici!$K5834,",","."),0))),4)&amp;""),",",".")&amp;", "&amp;CHAR(34)&amp;"denominator"&amp;CHAR(34)&amp;": "&amp;SUBSTITUTE(TRIM(ROUND(IFERROR(CriteriTecnici!$L5834*1,IFERROR(NUMBERVALUE(CriteriTecnici!$L5834,".",","),IFERROR(NUMBERVALUE(CriteriTecnici!$L5834,",","."),0))),4)&amp;""),",",".")&amp;", "&amp;CHAR(34)&amp;"flag"&amp;CHAR(34)&amp;": "&amp;SUBSTITUTE(TRIM(ROUND(IFERROR(CriteriTecnici!$M5834*1,IFERROR(NUMBERVALUE(CriteriTecnici!$M5834,".",","),IFERROR(NUMBERVALUE(CriteriTecnici!$M5834,",","."),0))),4)&amp;""),",",".")&amp;", "&amp;CHAR(34)&amp;"rawScore"&amp;CHAR(34)&amp;": "&amp;SUBSTITUTE(TRIM(ROUND(IFERROR(CriteriTecnici!$O5834*1,IFERROR(NUMBERVALUE(CriteriTecnici!$O5834,".",","),IFERROR(NUMBERVALUE(CriteriTecnici!$O5834,",","."),0))),4)&amp;""),",",".")&amp;CHAR(125)&amp;IF(TRUE,",",""))</f>
        <v/>
      </c>
    </row>
    <row r="6055">
      <c r="A6055" s="38">
        <f>IF(CriteriTecnici!$A5835="","","    "&amp;CHAR(123)&amp;CHAR(34)&amp;"bidderId"&amp;CHAR(34)&amp;": "&amp;CHAR(34)&amp;SUBSTITUTE(CriteriTecnici!$A5835,CHAR(34),"'")&amp;CHAR(34)&amp;", "&amp;CHAR(34)&amp;"lotId"&amp;CHAR(34)&amp;": "&amp;CHAR(34)&amp;SUBSTITUTE(CriteriTecnici!$C5835,CHAR(34),"'")&amp;CHAR(34)&amp;", "&amp;CHAR(34)&amp;"criterionId"&amp;CHAR(34)&amp;": "&amp;CHAR(34)&amp;SUBSTITUTE(CriteriTecnici!$D5835,CHAR(34),"'")&amp;CHAR(34)&amp;", "&amp;CHAR(34)&amp;"kind"&amp;CHAR(34)&amp;": "&amp;CHAR(34)&amp;SUBSTITUTE(CriteriTecnici!$F5835,CHAR(34),"'")&amp;CHAR(34)&amp;", "&amp;CHAR(34)&amp;"value"&amp;CHAR(34)&amp;": "&amp;SUBSTITUTE(TRIM(ROUND(IFERROR(CriteriTecnici!$N5835*1,IFERROR(NUMBERVALUE(CriteriTecnici!$N5835,".",","),IFERROR(NUMBERVALUE(CriteriTecnici!$N5835,",","."),0))),4)&amp;""),",",".")&amp;", "&amp;CHAR(34)&amp;"numerator"&amp;CHAR(34)&amp;": "&amp;SUBSTITUTE(TRIM(ROUND(IFERROR(CriteriTecnici!$K5835*1,IFERROR(NUMBERVALUE(CriteriTecnici!$K5835,".",","),IFERROR(NUMBERVALUE(CriteriTecnici!$K5835,",","."),0))),4)&amp;""),",",".")&amp;", "&amp;CHAR(34)&amp;"denominator"&amp;CHAR(34)&amp;": "&amp;SUBSTITUTE(TRIM(ROUND(IFERROR(CriteriTecnici!$L5835*1,IFERROR(NUMBERVALUE(CriteriTecnici!$L5835,".",","),IFERROR(NUMBERVALUE(CriteriTecnici!$L5835,",","."),0))),4)&amp;""),",",".")&amp;", "&amp;CHAR(34)&amp;"flag"&amp;CHAR(34)&amp;": "&amp;SUBSTITUTE(TRIM(ROUND(IFERROR(CriteriTecnici!$M5835*1,IFERROR(NUMBERVALUE(CriteriTecnici!$M5835,".",","),IFERROR(NUMBERVALUE(CriteriTecnici!$M5835,",","."),0))),4)&amp;""),",",".")&amp;", "&amp;CHAR(34)&amp;"rawScore"&amp;CHAR(34)&amp;": "&amp;SUBSTITUTE(TRIM(ROUND(IFERROR(CriteriTecnici!$O5835*1,IFERROR(NUMBERVALUE(CriteriTecnici!$O5835,".",","),IFERROR(NUMBERVALUE(CriteriTecnici!$O5835,",","."),0))),4)&amp;""),",",".")&amp;CHAR(125)&amp;IF(TRUE,",",""))</f>
        <v/>
      </c>
    </row>
    <row r="6056">
      <c r="A6056" s="38">
        <f>IF(CriteriTecnici!$A5836="","","    "&amp;CHAR(123)&amp;CHAR(34)&amp;"bidderId"&amp;CHAR(34)&amp;": "&amp;CHAR(34)&amp;SUBSTITUTE(CriteriTecnici!$A5836,CHAR(34),"'")&amp;CHAR(34)&amp;", "&amp;CHAR(34)&amp;"lotId"&amp;CHAR(34)&amp;": "&amp;CHAR(34)&amp;SUBSTITUTE(CriteriTecnici!$C5836,CHAR(34),"'")&amp;CHAR(34)&amp;", "&amp;CHAR(34)&amp;"criterionId"&amp;CHAR(34)&amp;": "&amp;CHAR(34)&amp;SUBSTITUTE(CriteriTecnici!$D5836,CHAR(34),"'")&amp;CHAR(34)&amp;", "&amp;CHAR(34)&amp;"kind"&amp;CHAR(34)&amp;": "&amp;CHAR(34)&amp;SUBSTITUTE(CriteriTecnici!$F5836,CHAR(34),"'")&amp;CHAR(34)&amp;", "&amp;CHAR(34)&amp;"value"&amp;CHAR(34)&amp;": "&amp;SUBSTITUTE(TRIM(ROUND(IFERROR(CriteriTecnici!$N5836*1,IFERROR(NUMBERVALUE(CriteriTecnici!$N5836,".",","),IFERROR(NUMBERVALUE(CriteriTecnici!$N5836,",","."),0))),4)&amp;""),",",".")&amp;", "&amp;CHAR(34)&amp;"numerator"&amp;CHAR(34)&amp;": "&amp;SUBSTITUTE(TRIM(ROUND(IFERROR(CriteriTecnici!$K5836*1,IFERROR(NUMBERVALUE(CriteriTecnici!$K5836,".",","),IFERROR(NUMBERVALUE(CriteriTecnici!$K5836,",","."),0))),4)&amp;""),",",".")&amp;", "&amp;CHAR(34)&amp;"denominator"&amp;CHAR(34)&amp;": "&amp;SUBSTITUTE(TRIM(ROUND(IFERROR(CriteriTecnici!$L5836*1,IFERROR(NUMBERVALUE(CriteriTecnici!$L5836,".",","),IFERROR(NUMBERVALUE(CriteriTecnici!$L5836,",","."),0))),4)&amp;""),",",".")&amp;", "&amp;CHAR(34)&amp;"flag"&amp;CHAR(34)&amp;": "&amp;SUBSTITUTE(TRIM(ROUND(IFERROR(CriteriTecnici!$M5836*1,IFERROR(NUMBERVALUE(CriteriTecnici!$M5836,".",","),IFERROR(NUMBERVALUE(CriteriTecnici!$M5836,",","."),0))),4)&amp;""),",",".")&amp;", "&amp;CHAR(34)&amp;"rawScore"&amp;CHAR(34)&amp;": "&amp;SUBSTITUTE(TRIM(ROUND(IFERROR(CriteriTecnici!$O5836*1,IFERROR(NUMBERVALUE(CriteriTecnici!$O5836,".",","),IFERROR(NUMBERVALUE(CriteriTecnici!$O5836,",","."),0))),4)&amp;""),",",".")&amp;CHAR(125)&amp;IF(TRUE,",",""))</f>
        <v/>
      </c>
    </row>
    <row r="6057">
      <c r="A6057" s="38">
        <f>IF(CriteriTecnici!$A5837="","","    "&amp;CHAR(123)&amp;CHAR(34)&amp;"bidderId"&amp;CHAR(34)&amp;": "&amp;CHAR(34)&amp;SUBSTITUTE(CriteriTecnici!$A5837,CHAR(34),"'")&amp;CHAR(34)&amp;", "&amp;CHAR(34)&amp;"lotId"&amp;CHAR(34)&amp;": "&amp;CHAR(34)&amp;SUBSTITUTE(CriteriTecnici!$C5837,CHAR(34),"'")&amp;CHAR(34)&amp;", "&amp;CHAR(34)&amp;"criterionId"&amp;CHAR(34)&amp;": "&amp;CHAR(34)&amp;SUBSTITUTE(CriteriTecnici!$D5837,CHAR(34),"'")&amp;CHAR(34)&amp;", "&amp;CHAR(34)&amp;"kind"&amp;CHAR(34)&amp;": "&amp;CHAR(34)&amp;SUBSTITUTE(CriteriTecnici!$F5837,CHAR(34),"'")&amp;CHAR(34)&amp;", "&amp;CHAR(34)&amp;"value"&amp;CHAR(34)&amp;": "&amp;SUBSTITUTE(TRIM(ROUND(IFERROR(CriteriTecnici!$N5837*1,IFERROR(NUMBERVALUE(CriteriTecnici!$N5837,".",","),IFERROR(NUMBERVALUE(CriteriTecnici!$N5837,",","."),0))),4)&amp;""),",",".")&amp;", "&amp;CHAR(34)&amp;"numerator"&amp;CHAR(34)&amp;": "&amp;SUBSTITUTE(TRIM(ROUND(IFERROR(CriteriTecnici!$K5837*1,IFERROR(NUMBERVALUE(CriteriTecnici!$K5837,".",","),IFERROR(NUMBERVALUE(CriteriTecnici!$K5837,",","."),0))),4)&amp;""),",",".")&amp;", "&amp;CHAR(34)&amp;"denominator"&amp;CHAR(34)&amp;": "&amp;SUBSTITUTE(TRIM(ROUND(IFERROR(CriteriTecnici!$L5837*1,IFERROR(NUMBERVALUE(CriteriTecnici!$L5837,".",","),IFERROR(NUMBERVALUE(CriteriTecnici!$L5837,",","."),0))),4)&amp;""),",",".")&amp;", "&amp;CHAR(34)&amp;"flag"&amp;CHAR(34)&amp;": "&amp;SUBSTITUTE(TRIM(ROUND(IFERROR(CriteriTecnici!$M5837*1,IFERROR(NUMBERVALUE(CriteriTecnici!$M5837,".",","),IFERROR(NUMBERVALUE(CriteriTecnici!$M5837,",","."),0))),4)&amp;""),",",".")&amp;", "&amp;CHAR(34)&amp;"rawScore"&amp;CHAR(34)&amp;": "&amp;SUBSTITUTE(TRIM(ROUND(IFERROR(CriteriTecnici!$O5837*1,IFERROR(NUMBERVALUE(CriteriTecnici!$O5837,".",","),IFERROR(NUMBERVALUE(CriteriTecnici!$O5837,",","."),0))),4)&amp;""),",",".")&amp;CHAR(125)&amp;IF(TRUE,",",""))</f>
        <v/>
      </c>
    </row>
    <row r="6058">
      <c r="A6058" s="38">
        <f>IF(CriteriTecnici!$A5838="","","    "&amp;CHAR(123)&amp;CHAR(34)&amp;"bidderId"&amp;CHAR(34)&amp;": "&amp;CHAR(34)&amp;SUBSTITUTE(CriteriTecnici!$A5838,CHAR(34),"'")&amp;CHAR(34)&amp;", "&amp;CHAR(34)&amp;"lotId"&amp;CHAR(34)&amp;": "&amp;CHAR(34)&amp;SUBSTITUTE(CriteriTecnici!$C5838,CHAR(34),"'")&amp;CHAR(34)&amp;", "&amp;CHAR(34)&amp;"criterionId"&amp;CHAR(34)&amp;": "&amp;CHAR(34)&amp;SUBSTITUTE(CriteriTecnici!$D5838,CHAR(34),"'")&amp;CHAR(34)&amp;", "&amp;CHAR(34)&amp;"kind"&amp;CHAR(34)&amp;": "&amp;CHAR(34)&amp;SUBSTITUTE(CriteriTecnici!$F5838,CHAR(34),"'")&amp;CHAR(34)&amp;", "&amp;CHAR(34)&amp;"value"&amp;CHAR(34)&amp;": "&amp;SUBSTITUTE(TRIM(ROUND(IFERROR(CriteriTecnici!$N5838*1,IFERROR(NUMBERVALUE(CriteriTecnici!$N5838,".",","),IFERROR(NUMBERVALUE(CriteriTecnici!$N5838,",","."),0))),4)&amp;""),",",".")&amp;", "&amp;CHAR(34)&amp;"numerator"&amp;CHAR(34)&amp;": "&amp;SUBSTITUTE(TRIM(ROUND(IFERROR(CriteriTecnici!$K5838*1,IFERROR(NUMBERVALUE(CriteriTecnici!$K5838,".",","),IFERROR(NUMBERVALUE(CriteriTecnici!$K5838,",","."),0))),4)&amp;""),",",".")&amp;", "&amp;CHAR(34)&amp;"denominator"&amp;CHAR(34)&amp;": "&amp;SUBSTITUTE(TRIM(ROUND(IFERROR(CriteriTecnici!$L5838*1,IFERROR(NUMBERVALUE(CriteriTecnici!$L5838,".",","),IFERROR(NUMBERVALUE(CriteriTecnici!$L5838,",","."),0))),4)&amp;""),",",".")&amp;", "&amp;CHAR(34)&amp;"flag"&amp;CHAR(34)&amp;": "&amp;SUBSTITUTE(TRIM(ROUND(IFERROR(CriteriTecnici!$M5838*1,IFERROR(NUMBERVALUE(CriteriTecnici!$M5838,".",","),IFERROR(NUMBERVALUE(CriteriTecnici!$M5838,",","."),0))),4)&amp;""),",",".")&amp;", "&amp;CHAR(34)&amp;"rawScore"&amp;CHAR(34)&amp;": "&amp;SUBSTITUTE(TRIM(ROUND(IFERROR(CriteriTecnici!$O5838*1,IFERROR(NUMBERVALUE(CriteriTecnici!$O5838,".",","),IFERROR(NUMBERVALUE(CriteriTecnici!$O5838,",","."),0))),4)&amp;""),",",".")&amp;CHAR(125)&amp;IF(TRUE,",",""))</f>
        <v/>
      </c>
    </row>
    <row r="6059">
      <c r="A6059" s="38">
        <f>IF(CriteriTecnici!$A5839="","","    "&amp;CHAR(123)&amp;CHAR(34)&amp;"bidderId"&amp;CHAR(34)&amp;": "&amp;CHAR(34)&amp;SUBSTITUTE(CriteriTecnici!$A5839,CHAR(34),"'")&amp;CHAR(34)&amp;", "&amp;CHAR(34)&amp;"lotId"&amp;CHAR(34)&amp;": "&amp;CHAR(34)&amp;SUBSTITUTE(CriteriTecnici!$C5839,CHAR(34),"'")&amp;CHAR(34)&amp;", "&amp;CHAR(34)&amp;"criterionId"&amp;CHAR(34)&amp;": "&amp;CHAR(34)&amp;SUBSTITUTE(CriteriTecnici!$D5839,CHAR(34),"'")&amp;CHAR(34)&amp;", "&amp;CHAR(34)&amp;"kind"&amp;CHAR(34)&amp;": "&amp;CHAR(34)&amp;SUBSTITUTE(CriteriTecnici!$F5839,CHAR(34),"'")&amp;CHAR(34)&amp;", "&amp;CHAR(34)&amp;"value"&amp;CHAR(34)&amp;": "&amp;SUBSTITUTE(TRIM(ROUND(IFERROR(CriteriTecnici!$N5839*1,IFERROR(NUMBERVALUE(CriteriTecnici!$N5839,".",","),IFERROR(NUMBERVALUE(CriteriTecnici!$N5839,",","."),0))),4)&amp;""),",",".")&amp;", "&amp;CHAR(34)&amp;"numerator"&amp;CHAR(34)&amp;": "&amp;SUBSTITUTE(TRIM(ROUND(IFERROR(CriteriTecnici!$K5839*1,IFERROR(NUMBERVALUE(CriteriTecnici!$K5839,".",","),IFERROR(NUMBERVALUE(CriteriTecnici!$K5839,",","."),0))),4)&amp;""),",",".")&amp;", "&amp;CHAR(34)&amp;"denominator"&amp;CHAR(34)&amp;": "&amp;SUBSTITUTE(TRIM(ROUND(IFERROR(CriteriTecnici!$L5839*1,IFERROR(NUMBERVALUE(CriteriTecnici!$L5839,".",","),IFERROR(NUMBERVALUE(CriteriTecnici!$L5839,",","."),0))),4)&amp;""),",",".")&amp;", "&amp;CHAR(34)&amp;"flag"&amp;CHAR(34)&amp;": "&amp;SUBSTITUTE(TRIM(ROUND(IFERROR(CriteriTecnici!$M5839*1,IFERROR(NUMBERVALUE(CriteriTecnici!$M5839,".",","),IFERROR(NUMBERVALUE(CriteriTecnici!$M5839,",","."),0))),4)&amp;""),",",".")&amp;", "&amp;CHAR(34)&amp;"rawScore"&amp;CHAR(34)&amp;": "&amp;SUBSTITUTE(TRIM(ROUND(IFERROR(CriteriTecnici!$O5839*1,IFERROR(NUMBERVALUE(CriteriTecnici!$O5839,".",","),IFERROR(NUMBERVALUE(CriteriTecnici!$O5839,",","."),0))),4)&amp;""),",",".")&amp;CHAR(125)&amp;IF(TRUE,",",""))</f>
        <v/>
      </c>
    </row>
    <row r="6060">
      <c r="A6060" s="38">
        <f>IF(CriteriTecnici!$A5840="","","    "&amp;CHAR(123)&amp;CHAR(34)&amp;"bidderId"&amp;CHAR(34)&amp;": "&amp;CHAR(34)&amp;SUBSTITUTE(CriteriTecnici!$A5840,CHAR(34),"'")&amp;CHAR(34)&amp;", "&amp;CHAR(34)&amp;"lotId"&amp;CHAR(34)&amp;": "&amp;CHAR(34)&amp;SUBSTITUTE(CriteriTecnici!$C5840,CHAR(34),"'")&amp;CHAR(34)&amp;", "&amp;CHAR(34)&amp;"criterionId"&amp;CHAR(34)&amp;": "&amp;CHAR(34)&amp;SUBSTITUTE(CriteriTecnici!$D5840,CHAR(34),"'")&amp;CHAR(34)&amp;", "&amp;CHAR(34)&amp;"kind"&amp;CHAR(34)&amp;": "&amp;CHAR(34)&amp;SUBSTITUTE(CriteriTecnici!$F5840,CHAR(34),"'")&amp;CHAR(34)&amp;", "&amp;CHAR(34)&amp;"value"&amp;CHAR(34)&amp;": "&amp;SUBSTITUTE(TRIM(ROUND(IFERROR(CriteriTecnici!$N5840*1,IFERROR(NUMBERVALUE(CriteriTecnici!$N5840,".",","),IFERROR(NUMBERVALUE(CriteriTecnici!$N5840,",","."),0))),4)&amp;""),",",".")&amp;", "&amp;CHAR(34)&amp;"numerator"&amp;CHAR(34)&amp;": "&amp;SUBSTITUTE(TRIM(ROUND(IFERROR(CriteriTecnici!$K5840*1,IFERROR(NUMBERVALUE(CriteriTecnici!$K5840,".",","),IFERROR(NUMBERVALUE(CriteriTecnici!$K5840,",","."),0))),4)&amp;""),",",".")&amp;", "&amp;CHAR(34)&amp;"denominator"&amp;CHAR(34)&amp;": "&amp;SUBSTITUTE(TRIM(ROUND(IFERROR(CriteriTecnici!$L5840*1,IFERROR(NUMBERVALUE(CriteriTecnici!$L5840,".",","),IFERROR(NUMBERVALUE(CriteriTecnici!$L5840,",","."),0))),4)&amp;""),",",".")&amp;", "&amp;CHAR(34)&amp;"flag"&amp;CHAR(34)&amp;": "&amp;SUBSTITUTE(TRIM(ROUND(IFERROR(CriteriTecnici!$M5840*1,IFERROR(NUMBERVALUE(CriteriTecnici!$M5840,".",","),IFERROR(NUMBERVALUE(CriteriTecnici!$M5840,",","."),0))),4)&amp;""),",",".")&amp;", "&amp;CHAR(34)&amp;"rawScore"&amp;CHAR(34)&amp;": "&amp;SUBSTITUTE(TRIM(ROUND(IFERROR(CriteriTecnici!$O5840*1,IFERROR(NUMBERVALUE(CriteriTecnici!$O5840,".",","),IFERROR(NUMBERVALUE(CriteriTecnici!$O5840,",","."),0))),4)&amp;""),",",".")&amp;CHAR(125)&amp;IF(TRUE,",",""))</f>
        <v/>
      </c>
    </row>
    <row r="6061">
      <c r="A6061" s="38">
        <f>IF(CriteriTecnici!$A5841="","","    "&amp;CHAR(123)&amp;CHAR(34)&amp;"bidderId"&amp;CHAR(34)&amp;": "&amp;CHAR(34)&amp;SUBSTITUTE(CriteriTecnici!$A5841,CHAR(34),"'")&amp;CHAR(34)&amp;", "&amp;CHAR(34)&amp;"lotId"&amp;CHAR(34)&amp;": "&amp;CHAR(34)&amp;SUBSTITUTE(CriteriTecnici!$C5841,CHAR(34),"'")&amp;CHAR(34)&amp;", "&amp;CHAR(34)&amp;"criterionId"&amp;CHAR(34)&amp;": "&amp;CHAR(34)&amp;SUBSTITUTE(CriteriTecnici!$D5841,CHAR(34),"'")&amp;CHAR(34)&amp;", "&amp;CHAR(34)&amp;"kind"&amp;CHAR(34)&amp;": "&amp;CHAR(34)&amp;SUBSTITUTE(CriteriTecnici!$F5841,CHAR(34),"'")&amp;CHAR(34)&amp;", "&amp;CHAR(34)&amp;"value"&amp;CHAR(34)&amp;": "&amp;SUBSTITUTE(TRIM(ROUND(IFERROR(CriteriTecnici!$N5841*1,IFERROR(NUMBERVALUE(CriteriTecnici!$N5841,".",","),IFERROR(NUMBERVALUE(CriteriTecnici!$N5841,",","."),0))),4)&amp;""),",",".")&amp;", "&amp;CHAR(34)&amp;"numerator"&amp;CHAR(34)&amp;": "&amp;SUBSTITUTE(TRIM(ROUND(IFERROR(CriteriTecnici!$K5841*1,IFERROR(NUMBERVALUE(CriteriTecnici!$K5841,".",","),IFERROR(NUMBERVALUE(CriteriTecnici!$K5841,",","."),0))),4)&amp;""),",",".")&amp;", "&amp;CHAR(34)&amp;"denominator"&amp;CHAR(34)&amp;": "&amp;SUBSTITUTE(TRIM(ROUND(IFERROR(CriteriTecnici!$L5841*1,IFERROR(NUMBERVALUE(CriteriTecnici!$L5841,".",","),IFERROR(NUMBERVALUE(CriteriTecnici!$L5841,",","."),0))),4)&amp;""),",",".")&amp;", "&amp;CHAR(34)&amp;"flag"&amp;CHAR(34)&amp;": "&amp;SUBSTITUTE(TRIM(ROUND(IFERROR(CriteriTecnici!$M5841*1,IFERROR(NUMBERVALUE(CriteriTecnici!$M5841,".",","),IFERROR(NUMBERVALUE(CriteriTecnici!$M5841,",","."),0))),4)&amp;""),",",".")&amp;", "&amp;CHAR(34)&amp;"rawScore"&amp;CHAR(34)&amp;": "&amp;SUBSTITUTE(TRIM(ROUND(IFERROR(CriteriTecnici!$O5841*1,IFERROR(NUMBERVALUE(CriteriTecnici!$O5841,".",","),IFERROR(NUMBERVALUE(CriteriTecnici!$O5841,",","."),0))),4)&amp;""),",",".")&amp;CHAR(125)&amp;IF(TRUE,",",""))</f>
        <v/>
      </c>
    </row>
    <row r="6062">
      <c r="A6062" s="38">
        <f>IF(CriteriTecnici!$A5842="","","    "&amp;CHAR(123)&amp;CHAR(34)&amp;"bidderId"&amp;CHAR(34)&amp;": "&amp;CHAR(34)&amp;SUBSTITUTE(CriteriTecnici!$A5842,CHAR(34),"'")&amp;CHAR(34)&amp;", "&amp;CHAR(34)&amp;"lotId"&amp;CHAR(34)&amp;": "&amp;CHAR(34)&amp;SUBSTITUTE(CriteriTecnici!$C5842,CHAR(34),"'")&amp;CHAR(34)&amp;", "&amp;CHAR(34)&amp;"criterionId"&amp;CHAR(34)&amp;": "&amp;CHAR(34)&amp;SUBSTITUTE(CriteriTecnici!$D5842,CHAR(34),"'")&amp;CHAR(34)&amp;", "&amp;CHAR(34)&amp;"kind"&amp;CHAR(34)&amp;": "&amp;CHAR(34)&amp;SUBSTITUTE(CriteriTecnici!$F5842,CHAR(34),"'")&amp;CHAR(34)&amp;", "&amp;CHAR(34)&amp;"value"&amp;CHAR(34)&amp;": "&amp;SUBSTITUTE(TRIM(ROUND(IFERROR(CriteriTecnici!$N5842*1,IFERROR(NUMBERVALUE(CriteriTecnici!$N5842,".",","),IFERROR(NUMBERVALUE(CriteriTecnici!$N5842,",","."),0))),4)&amp;""),",",".")&amp;", "&amp;CHAR(34)&amp;"numerator"&amp;CHAR(34)&amp;": "&amp;SUBSTITUTE(TRIM(ROUND(IFERROR(CriteriTecnici!$K5842*1,IFERROR(NUMBERVALUE(CriteriTecnici!$K5842,".",","),IFERROR(NUMBERVALUE(CriteriTecnici!$K5842,",","."),0))),4)&amp;""),",",".")&amp;", "&amp;CHAR(34)&amp;"denominator"&amp;CHAR(34)&amp;": "&amp;SUBSTITUTE(TRIM(ROUND(IFERROR(CriteriTecnici!$L5842*1,IFERROR(NUMBERVALUE(CriteriTecnici!$L5842,".",","),IFERROR(NUMBERVALUE(CriteriTecnici!$L5842,",","."),0))),4)&amp;""),",",".")&amp;", "&amp;CHAR(34)&amp;"flag"&amp;CHAR(34)&amp;": "&amp;SUBSTITUTE(TRIM(ROUND(IFERROR(CriteriTecnici!$M5842*1,IFERROR(NUMBERVALUE(CriteriTecnici!$M5842,".",","),IFERROR(NUMBERVALUE(CriteriTecnici!$M5842,",","."),0))),4)&amp;""),",",".")&amp;", "&amp;CHAR(34)&amp;"rawScore"&amp;CHAR(34)&amp;": "&amp;SUBSTITUTE(TRIM(ROUND(IFERROR(CriteriTecnici!$O5842*1,IFERROR(NUMBERVALUE(CriteriTecnici!$O5842,".",","),IFERROR(NUMBERVALUE(CriteriTecnici!$O5842,",","."),0))),4)&amp;""),",",".")&amp;CHAR(125)&amp;IF(TRUE,",",""))</f>
        <v/>
      </c>
    </row>
    <row r="6063">
      <c r="A6063" s="38">
        <f>IF(CriteriTecnici!$A5843="","","    "&amp;CHAR(123)&amp;CHAR(34)&amp;"bidderId"&amp;CHAR(34)&amp;": "&amp;CHAR(34)&amp;SUBSTITUTE(CriteriTecnici!$A5843,CHAR(34),"'")&amp;CHAR(34)&amp;", "&amp;CHAR(34)&amp;"lotId"&amp;CHAR(34)&amp;": "&amp;CHAR(34)&amp;SUBSTITUTE(CriteriTecnici!$C5843,CHAR(34),"'")&amp;CHAR(34)&amp;", "&amp;CHAR(34)&amp;"criterionId"&amp;CHAR(34)&amp;": "&amp;CHAR(34)&amp;SUBSTITUTE(CriteriTecnici!$D5843,CHAR(34),"'")&amp;CHAR(34)&amp;", "&amp;CHAR(34)&amp;"kind"&amp;CHAR(34)&amp;": "&amp;CHAR(34)&amp;SUBSTITUTE(CriteriTecnici!$F5843,CHAR(34),"'")&amp;CHAR(34)&amp;", "&amp;CHAR(34)&amp;"value"&amp;CHAR(34)&amp;": "&amp;SUBSTITUTE(TRIM(ROUND(IFERROR(CriteriTecnici!$N5843*1,IFERROR(NUMBERVALUE(CriteriTecnici!$N5843,".",","),IFERROR(NUMBERVALUE(CriteriTecnici!$N5843,",","."),0))),4)&amp;""),",",".")&amp;", "&amp;CHAR(34)&amp;"numerator"&amp;CHAR(34)&amp;": "&amp;SUBSTITUTE(TRIM(ROUND(IFERROR(CriteriTecnici!$K5843*1,IFERROR(NUMBERVALUE(CriteriTecnici!$K5843,".",","),IFERROR(NUMBERVALUE(CriteriTecnici!$K5843,",","."),0))),4)&amp;""),",",".")&amp;", "&amp;CHAR(34)&amp;"denominator"&amp;CHAR(34)&amp;": "&amp;SUBSTITUTE(TRIM(ROUND(IFERROR(CriteriTecnici!$L5843*1,IFERROR(NUMBERVALUE(CriteriTecnici!$L5843,".",","),IFERROR(NUMBERVALUE(CriteriTecnici!$L5843,",","."),0))),4)&amp;""),",",".")&amp;", "&amp;CHAR(34)&amp;"flag"&amp;CHAR(34)&amp;": "&amp;SUBSTITUTE(TRIM(ROUND(IFERROR(CriteriTecnici!$M5843*1,IFERROR(NUMBERVALUE(CriteriTecnici!$M5843,".",","),IFERROR(NUMBERVALUE(CriteriTecnici!$M5843,",","."),0))),4)&amp;""),",",".")&amp;", "&amp;CHAR(34)&amp;"rawScore"&amp;CHAR(34)&amp;": "&amp;SUBSTITUTE(TRIM(ROUND(IFERROR(CriteriTecnici!$O5843*1,IFERROR(NUMBERVALUE(CriteriTecnici!$O5843,".",","),IFERROR(NUMBERVALUE(CriteriTecnici!$O5843,",","."),0))),4)&amp;""),",",".")&amp;CHAR(125)&amp;IF(TRUE,",",""))</f>
        <v/>
      </c>
    </row>
    <row r="6064">
      <c r="A6064" s="38">
        <f>IF(CriteriTecnici!$A5844="","","    "&amp;CHAR(123)&amp;CHAR(34)&amp;"bidderId"&amp;CHAR(34)&amp;": "&amp;CHAR(34)&amp;SUBSTITUTE(CriteriTecnici!$A5844,CHAR(34),"'")&amp;CHAR(34)&amp;", "&amp;CHAR(34)&amp;"lotId"&amp;CHAR(34)&amp;": "&amp;CHAR(34)&amp;SUBSTITUTE(CriteriTecnici!$C5844,CHAR(34),"'")&amp;CHAR(34)&amp;", "&amp;CHAR(34)&amp;"criterionId"&amp;CHAR(34)&amp;": "&amp;CHAR(34)&amp;SUBSTITUTE(CriteriTecnici!$D5844,CHAR(34),"'")&amp;CHAR(34)&amp;", "&amp;CHAR(34)&amp;"kind"&amp;CHAR(34)&amp;": "&amp;CHAR(34)&amp;SUBSTITUTE(CriteriTecnici!$F5844,CHAR(34),"'")&amp;CHAR(34)&amp;", "&amp;CHAR(34)&amp;"value"&amp;CHAR(34)&amp;": "&amp;SUBSTITUTE(TRIM(ROUND(IFERROR(CriteriTecnici!$N5844*1,IFERROR(NUMBERVALUE(CriteriTecnici!$N5844,".",","),IFERROR(NUMBERVALUE(CriteriTecnici!$N5844,",","."),0))),4)&amp;""),",",".")&amp;", "&amp;CHAR(34)&amp;"numerator"&amp;CHAR(34)&amp;": "&amp;SUBSTITUTE(TRIM(ROUND(IFERROR(CriteriTecnici!$K5844*1,IFERROR(NUMBERVALUE(CriteriTecnici!$K5844,".",","),IFERROR(NUMBERVALUE(CriteriTecnici!$K5844,",","."),0))),4)&amp;""),",",".")&amp;", "&amp;CHAR(34)&amp;"denominator"&amp;CHAR(34)&amp;": "&amp;SUBSTITUTE(TRIM(ROUND(IFERROR(CriteriTecnici!$L5844*1,IFERROR(NUMBERVALUE(CriteriTecnici!$L5844,".",","),IFERROR(NUMBERVALUE(CriteriTecnici!$L5844,",","."),0))),4)&amp;""),",",".")&amp;", "&amp;CHAR(34)&amp;"flag"&amp;CHAR(34)&amp;": "&amp;SUBSTITUTE(TRIM(ROUND(IFERROR(CriteriTecnici!$M5844*1,IFERROR(NUMBERVALUE(CriteriTecnici!$M5844,".",","),IFERROR(NUMBERVALUE(CriteriTecnici!$M5844,",","."),0))),4)&amp;""),",",".")&amp;", "&amp;CHAR(34)&amp;"rawScore"&amp;CHAR(34)&amp;": "&amp;SUBSTITUTE(TRIM(ROUND(IFERROR(CriteriTecnici!$O5844*1,IFERROR(NUMBERVALUE(CriteriTecnici!$O5844,".",","),IFERROR(NUMBERVALUE(CriteriTecnici!$O5844,",","."),0))),4)&amp;""),",",".")&amp;CHAR(125)&amp;IF(TRUE,",",""))</f>
        <v/>
      </c>
    </row>
    <row r="6065">
      <c r="A6065" s="38">
        <f>IF(CriteriTecnici!$A5845="","","    "&amp;CHAR(123)&amp;CHAR(34)&amp;"bidderId"&amp;CHAR(34)&amp;": "&amp;CHAR(34)&amp;SUBSTITUTE(CriteriTecnici!$A5845,CHAR(34),"'")&amp;CHAR(34)&amp;", "&amp;CHAR(34)&amp;"lotId"&amp;CHAR(34)&amp;": "&amp;CHAR(34)&amp;SUBSTITUTE(CriteriTecnici!$C5845,CHAR(34),"'")&amp;CHAR(34)&amp;", "&amp;CHAR(34)&amp;"criterionId"&amp;CHAR(34)&amp;": "&amp;CHAR(34)&amp;SUBSTITUTE(CriteriTecnici!$D5845,CHAR(34),"'")&amp;CHAR(34)&amp;", "&amp;CHAR(34)&amp;"kind"&amp;CHAR(34)&amp;": "&amp;CHAR(34)&amp;SUBSTITUTE(CriteriTecnici!$F5845,CHAR(34),"'")&amp;CHAR(34)&amp;", "&amp;CHAR(34)&amp;"value"&amp;CHAR(34)&amp;": "&amp;SUBSTITUTE(TRIM(ROUND(IFERROR(CriteriTecnici!$N5845*1,IFERROR(NUMBERVALUE(CriteriTecnici!$N5845,".",","),IFERROR(NUMBERVALUE(CriteriTecnici!$N5845,",","."),0))),4)&amp;""),",",".")&amp;", "&amp;CHAR(34)&amp;"numerator"&amp;CHAR(34)&amp;": "&amp;SUBSTITUTE(TRIM(ROUND(IFERROR(CriteriTecnici!$K5845*1,IFERROR(NUMBERVALUE(CriteriTecnici!$K5845,".",","),IFERROR(NUMBERVALUE(CriteriTecnici!$K5845,",","."),0))),4)&amp;""),",",".")&amp;", "&amp;CHAR(34)&amp;"denominator"&amp;CHAR(34)&amp;": "&amp;SUBSTITUTE(TRIM(ROUND(IFERROR(CriteriTecnici!$L5845*1,IFERROR(NUMBERVALUE(CriteriTecnici!$L5845,".",","),IFERROR(NUMBERVALUE(CriteriTecnici!$L5845,",","."),0))),4)&amp;""),",",".")&amp;", "&amp;CHAR(34)&amp;"flag"&amp;CHAR(34)&amp;": "&amp;SUBSTITUTE(TRIM(ROUND(IFERROR(CriteriTecnici!$M5845*1,IFERROR(NUMBERVALUE(CriteriTecnici!$M5845,".",","),IFERROR(NUMBERVALUE(CriteriTecnici!$M5845,",","."),0))),4)&amp;""),",",".")&amp;", "&amp;CHAR(34)&amp;"rawScore"&amp;CHAR(34)&amp;": "&amp;SUBSTITUTE(TRIM(ROUND(IFERROR(CriteriTecnici!$O5845*1,IFERROR(NUMBERVALUE(CriteriTecnici!$O5845,".",","),IFERROR(NUMBERVALUE(CriteriTecnici!$O5845,",","."),0))),4)&amp;""),",",".")&amp;CHAR(125)&amp;IF(TRUE,",",""))</f>
        <v/>
      </c>
    </row>
    <row r="6066">
      <c r="A6066" s="38">
        <f>IF(CriteriTecnici!$A5846="","","    "&amp;CHAR(123)&amp;CHAR(34)&amp;"bidderId"&amp;CHAR(34)&amp;": "&amp;CHAR(34)&amp;SUBSTITUTE(CriteriTecnici!$A5846,CHAR(34),"'")&amp;CHAR(34)&amp;", "&amp;CHAR(34)&amp;"lotId"&amp;CHAR(34)&amp;": "&amp;CHAR(34)&amp;SUBSTITUTE(CriteriTecnici!$C5846,CHAR(34),"'")&amp;CHAR(34)&amp;", "&amp;CHAR(34)&amp;"criterionId"&amp;CHAR(34)&amp;": "&amp;CHAR(34)&amp;SUBSTITUTE(CriteriTecnici!$D5846,CHAR(34),"'")&amp;CHAR(34)&amp;", "&amp;CHAR(34)&amp;"kind"&amp;CHAR(34)&amp;": "&amp;CHAR(34)&amp;SUBSTITUTE(CriteriTecnici!$F5846,CHAR(34),"'")&amp;CHAR(34)&amp;", "&amp;CHAR(34)&amp;"value"&amp;CHAR(34)&amp;": "&amp;SUBSTITUTE(TRIM(ROUND(IFERROR(CriteriTecnici!$N5846*1,IFERROR(NUMBERVALUE(CriteriTecnici!$N5846,".",","),IFERROR(NUMBERVALUE(CriteriTecnici!$N5846,",","."),0))),4)&amp;""),",",".")&amp;", "&amp;CHAR(34)&amp;"numerator"&amp;CHAR(34)&amp;": "&amp;SUBSTITUTE(TRIM(ROUND(IFERROR(CriteriTecnici!$K5846*1,IFERROR(NUMBERVALUE(CriteriTecnici!$K5846,".",","),IFERROR(NUMBERVALUE(CriteriTecnici!$K5846,",","."),0))),4)&amp;""),",",".")&amp;", "&amp;CHAR(34)&amp;"denominator"&amp;CHAR(34)&amp;": "&amp;SUBSTITUTE(TRIM(ROUND(IFERROR(CriteriTecnici!$L5846*1,IFERROR(NUMBERVALUE(CriteriTecnici!$L5846,".",","),IFERROR(NUMBERVALUE(CriteriTecnici!$L5846,",","."),0))),4)&amp;""),",",".")&amp;", "&amp;CHAR(34)&amp;"flag"&amp;CHAR(34)&amp;": "&amp;SUBSTITUTE(TRIM(ROUND(IFERROR(CriteriTecnici!$M5846*1,IFERROR(NUMBERVALUE(CriteriTecnici!$M5846,".",","),IFERROR(NUMBERVALUE(CriteriTecnici!$M5846,",","."),0))),4)&amp;""),",",".")&amp;", "&amp;CHAR(34)&amp;"rawScore"&amp;CHAR(34)&amp;": "&amp;SUBSTITUTE(TRIM(ROUND(IFERROR(CriteriTecnici!$O5846*1,IFERROR(NUMBERVALUE(CriteriTecnici!$O5846,".",","),IFERROR(NUMBERVALUE(CriteriTecnici!$O5846,",","."),0))),4)&amp;""),",",".")&amp;CHAR(125)&amp;IF(TRUE,",",""))</f>
        <v/>
      </c>
    </row>
    <row r="6067">
      <c r="A6067" s="38">
        <f>IF(CriteriTecnici!$A5847="","","    "&amp;CHAR(123)&amp;CHAR(34)&amp;"bidderId"&amp;CHAR(34)&amp;": "&amp;CHAR(34)&amp;SUBSTITUTE(CriteriTecnici!$A5847,CHAR(34),"'")&amp;CHAR(34)&amp;", "&amp;CHAR(34)&amp;"lotId"&amp;CHAR(34)&amp;": "&amp;CHAR(34)&amp;SUBSTITUTE(CriteriTecnici!$C5847,CHAR(34),"'")&amp;CHAR(34)&amp;", "&amp;CHAR(34)&amp;"criterionId"&amp;CHAR(34)&amp;": "&amp;CHAR(34)&amp;SUBSTITUTE(CriteriTecnici!$D5847,CHAR(34),"'")&amp;CHAR(34)&amp;", "&amp;CHAR(34)&amp;"kind"&amp;CHAR(34)&amp;": "&amp;CHAR(34)&amp;SUBSTITUTE(CriteriTecnici!$F5847,CHAR(34),"'")&amp;CHAR(34)&amp;", "&amp;CHAR(34)&amp;"value"&amp;CHAR(34)&amp;": "&amp;SUBSTITUTE(TRIM(ROUND(IFERROR(CriteriTecnici!$N5847*1,IFERROR(NUMBERVALUE(CriteriTecnici!$N5847,".",","),IFERROR(NUMBERVALUE(CriteriTecnici!$N5847,",","."),0))),4)&amp;""),",",".")&amp;", "&amp;CHAR(34)&amp;"numerator"&amp;CHAR(34)&amp;": "&amp;SUBSTITUTE(TRIM(ROUND(IFERROR(CriteriTecnici!$K5847*1,IFERROR(NUMBERVALUE(CriteriTecnici!$K5847,".",","),IFERROR(NUMBERVALUE(CriteriTecnici!$K5847,",","."),0))),4)&amp;""),",",".")&amp;", "&amp;CHAR(34)&amp;"denominator"&amp;CHAR(34)&amp;": "&amp;SUBSTITUTE(TRIM(ROUND(IFERROR(CriteriTecnici!$L5847*1,IFERROR(NUMBERVALUE(CriteriTecnici!$L5847,".",","),IFERROR(NUMBERVALUE(CriteriTecnici!$L5847,",","."),0))),4)&amp;""),",",".")&amp;", "&amp;CHAR(34)&amp;"flag"&amp;CHAR(34)&amp;": "&amp;SUBSTITUTE(TRIM(ROUND(IFERROR(CriteriTecnici!$M5847*1,IFERROR(NUMBERVALUE(CriteriTecnici!$M5847,".",","),IFERROR(NUMBERVALUE(CriteriTecnici!$M5847,",","."),0))),4)&amp;""),",",".")&amp;", "&amp;CHAR(34)&amp;"rawScore"&amp;CHAR(34)&amp;": "&amp;SUBSTITUTE(TRIM(ROUND(IFERROR(CriteriTecnici!$O5847*1,IFERROR(NUMBERVALUE(CriteriTecnici!$O5847,".",","),IFERROR(NUMBERVALUE(CriteriTecnici!$O5847,",","."),0))),4)&amp;""),",",".")&amp;CHAR(125)&amp;IF(TRUE,",",""))</f>
        <v/>
      </c>
    </row>
    <row r="6068">
      <c r="A6068" s="38">
        <f>IF(CriteriTecnici!$A5848="","","    "&amp;CHAR(123)&amp;CHAR(34)&amp;"bidderId"&amp;CHAR(34)&amp;": "&amp;CHAR(34)&amp;SUBSTITUTE(CriteriTecnici!$A5848,CHAR(34),"'")&amp;CHAR(34)&amp;", "&amp;CHAR(34)&amp;"lotId"&amp;CHAR(34)&amp;": "&amp;CHAR(34)&amp;SUBSTITUTE(CriteriTecnici!$C5848,CHAR(34),"'")&amp;CHAR(34)&amp;", "&amp;CHAR(34)&amp;"criterionId"&amp;CHAR(34)&amp;": "&amp;CHAR(34)&amp;SUBSTITUTE(CriteriTecnici!$D5848,CHAR(34),"'")&amp;CHAR(34)&amp;", "&amp;CHAR(34)&amp;"kind"&amp;CHAR(34)&amp;": "&amp;CHAR(34)&amp;SUBSTITUTE(CriteriTecnici!$F5848,CHAR(34),"'")&amp;CHAR(34)&amp;", "&amp;CHAR(34)&amp;"value"&amp;CHAR(34)&amp;": "&amp;SUBSTITUTE(TRIM(ROUND(IFERROR(CriteriTecnici!$N5848*1,IFERROR(NUMBERVALUE(CriteriTecnici!$N5848,".",","),IFERROR(NUMBERVALUE(CriteriTecnici!$N5848,",","."),0))),4)&amp;""),",",".")&amp;", "&amp;CHAR(34)&amp;"numerator"&amp;CHAR(34)&amp;": "&amp;SUBSTITUTE(TRIM(ROUND(IFERROR(CriteriTecnici!$K5848*1,IFERROR(NUMBERVALUE(CriteriTecnici!$K5848,".",","),IFERROR(NUMBERVALUE(CriteriTecnici!$K5848,",","."),0))),4)&amp;""),",",".")&amp;", "&amp;CHAR(34)&amp;"denominator"&amp;CHAR(34)&amp;": "&amp;SUBSTITUTE(TRIM(ROUND(IFERROR(CriteriTecnici!$L5848*1,IFERROR(NUMBERVALUE(CriteriTecnici!$L5848,".",","),IFERROR(NUMBERVALUE(CriteriTecnici!$L5848,",","."),0))),4)&amp;""),",",".")&amp;", "&amp;CHAR(34)&amp;"flag"&amp;CHAR(34)&amp;": "&amp;SUBSTITUTE(TRIM(ROUND(IFERROR(CriteriTecnici!$M5848*1,IFERROR(NUMBERVALUE(CriteriTecnici!$M5848,".",","),IFERROR(NUMBERVALUE(CriteriTecnici!$M5848,",","."),0))),4)&amp;""),",",".")&amp;", "&amp;CHAR(34)&amp;"rawScore"&amp;CHAR(34)&amp;": "&amp;SUBSTITUTE(TRIM(ROUND(IFERROR(CriteriTecnici!$O5848*1,IFERROR(NUMBERVALUE(CriteriTecnici!$O5848,".",","),IFERROR(NUMBERVALUE(CriteriTecnici!$O5848,",","."),0))),4)&amp;""),",",".")&amp;CHAR(125)&amp;IF(TRUE,",",""))</f>
        <v/>
      </c>
    </row>
    <row r="6069">
      <c r="A6069" s="38">
        <f>IF(CriteriTecnici!$A5849="","","    "&amp;CHAR(123)&amp;CHAR(34)&amp;"bidderId"&amp;CHAR(34)&amp;": "&amp;CHAR(34)&amp;SUBSTITUTE(CriteriTecnici!$A5849,CHAR(34),"'")&amp;CHAR(34)&amp;", "&amp;CHAR(34)&amp;"lotId"&amp;CHAR(34)&amp;": "&amp;CHAR(34)&amp;SUBSTITUTE(CriteriTecnici!$C5849,CHAR(34),"'")&amp;CHAR(34)&amp;", "&amp;CHAR(34)&amp;"criterionId"&amp;CHAR(34)&amp;": "&amp;CHAR(34)&amp;SUBSTITUTE(CriteriTecnici!$D5849,CHAR(34),"'")&amp;CHAR(34)&amp;", "&amp;CHAR(34)&amp;"kind"&amp;CHAR(34)&amp;": "&amp;CHAR(34)&amp;SUBSTITUTE(CriteriTecnici!$F5849,CHAR(34),"'")&amp;CHAR(34)&amp;", "&amp;CHAR(34)&amp;"value"&amp;CHAR(34)&amp;": "&amp;SUBSTITUTE(TRIM(ROUND(IFERROR(CriteriTecnici!$N5849*1,IFERROR(NUMBERVALUE(CriteriTecnici!$N5849,".",","),IFERROR(NUMBERVALUE(CriteriTecnici!$N5849,",","."),0))),4)&amp;""),",",".")&amp;", "&amp;CHAR(34)&amp;"numerator"&amp;CHAR(34)&amp;": "&amp;SUBSTITUTE(TRIM(ROUND(IFERROR(CriteriTecnici!$K5849*1,IFERROR(NUMBERVALUE(CriteriTecnici!$K5849,".",","),IFERROR(NUMBERVALUE(CriteriTecnici!$K5849,",","."),0))),4)&amp;""),",",".")&amp;", "&amp;CHAR(34)&amp;"denominator"&amp;CHAR(34)&amp;": "&amp;SUBSTITUTE(TRIM(ROUND(IFERROR(CriteriTecnici!$L5849*1,IFERROR(NUMBERVALUE(CriteriTecnici!$L5849,".",","),IFERROR(NUMBERVALUE(CriteriTecnici!$L5849,",","."),0))),4)&amp;""),",",".")&amp;", "&amp;CHAR(34)&amp;"flag"&amp;CHAR(34)&amp;": "&amp;SUBSTITUTE(TRIM(ROUND(IFERROR(CriteriTecnici!$M5849*1,IFERROR(NUMBERVALUE(CriteriTecnici!$M5849,".",","),IFERROR(NUMBERVALUE(CriteriTecnici!$M5849,",","."),0))),4)&amp;""),",",".")&amp;", "&amp;CHAR(34)&amp;"rawScore"&amp;CHAR(34)&amp;": "&amp;SUBSTITUTE(TRIM(ROUND(IFERROR(CriteriTecnici!$O5849*1,IFERROR(NUMBERVALUE(CriteriTecnici!$O5849,".",","),IFERROR(NUMBERVALUE(CriteriTecnici!$O5849,",","."),0))),4)&amp;""),",",".")&amp;CHAR(125)&amp;IF(TRUE,",",""))</f>
        <v/>
      </c>
    </row>
    <row r="6070">
      <c r="A6070" s="38">
        <f>IF(CriteriTecnici!$A5850="","","    "&amp;CHAR(123)&amp;CHAR(34)&amp;"bidderId"&amp;CHAR(34)&amp;": "&amp;CHAR(34)&amp;SUBSTITUTE(CriteriTecnici!$A5850,CHAR(34),"'")&amp;CHAR(34)&amp;", "&amp;CHAR(34)&amp;"lotId"&amp;CHAR(34)&amp;": "&amp;CHAR(34)&amp;SUBSTITUTE(CriteriTecnici!$C5850,CHAR(34),"'")&amp;CHAR(34)&amp;", "&amp;CHAR(34)&amp;"criterionId"&amp;CHAR(34)&amp;": "&amp;CHAR(34)&amp;SUBSTITUTE(CriteriTecnici!$D5850,CHAR(34),"'")&amp;CHAR(34)&amp;", "&amp;CHAR(34)&amp;"kind"&amp;CHAR(34)&amp;": "&amp;CHAR(34)&amp;SUBSTITUTE(CriteriTecnici!$F5850,CHAR(34),"'")&amp;CHAR(34)&amp;", "&amp;CHAR(34)&amp;"value"&amp;CHAR(34)&amp;": "&amp;SUBSTITUTE(TRIM(ROUND(IFERROR(CriteriTecnici!$N5850*1,IFERROR(NUMBERVALUE(CriteriTecnici!$N5850,".",","),IFERROR(NUMBERVALUE(CriteriTecnici!$N5850,",","."),0))),4)&amp;""),",",".")&amp;", "&amp;CHAR(34)&amp;"numerator"&amp;CHAR(34)&amp;": "&amp;SUBSTITUTE(TRIM(ROUND(IFERROR(CriteriTecnici!$K5850*1,IFERROR(NUMBERVALUE(CriteriTecnici!$K5850,".",","),IFERROR(NUMBERVALUE(CriteriTecnici!$K5850,",","."),0))),4)&amp;""),",",".")&amp;", "&amp;CHAR(34)&amp;"denominator"&amp;CHAR(34)&amp;": "&amp;SUBSTITUTE(TRIM(ROUND(IFERROR(CriteriTecnici!$L5850*1,IFERROR(NUMBERVALUE(CriteriTecnici!$L5850,".",","),IFERROR(NUMBERVALUE(CriteriTecnici!$L5850,",","."),0))),4)&amp;""),",",".")&amp;", "&amp;CHAR(34)&amp;"flag"&amp;CHAR(34)&amp;": "&amp;SUBSTITUTE(TRIM(ROUND(IFERROR(CriteriTecnici!$M5850*1,IFERROR(NUMBERVALUE(CriteriTecnici!$M5850,".",","),IFERROR(NUMBERVALUE(CriteriTecnici!$M5850,",","."),0))),4)&amp;""),",",".")&amp;", "&amp;CHAR(34)&amp;"rawScore"&amp;CHAR(34)&amp;": "&amp;SUBSTITUTE(TRIM(ROUND(IFERROR(CriteriTecnici!$O5850*1,IFERROR(NUMBERVALUE(CriteriTecnici!$O5850,".",","),IFERROR(NUMBERVALUE(CriteriTecnici!$O5850,",","."),0))),4)&amp;""),",",".")&amp;CHAR(125)&amp;IF(TRUE,",",""))</f>
        <v/>
      </c>
    </row>
    <row r="6071">
      <c r="A6071" s="38">
        <f>IF(CriteriTecnici!$A5851="","","    "&amp;CHAR(123)&amp;CHAR(34)&amp;"bidderId"&amp;CHAR(34)&amp;": "&amp;CHAR(34)&amp;SUBSTITUTE(CriteriTecnici!$A5851,CHAR(34),"'")&amp;CHAR(34)&amp;", "&amp;CHAR(34)&amp;"lotId"&amp;CHAR(34)&amp;": "&amp;CHAR(34)&amp;SUBSTITUTE(CriteriTecnici!$C5851,CHAR(34),"'")&amp;CHAR(34)&amp;", "&amp;CHAR(34)&amp;"criterionId"&amp;CHAR(34)&amp;": "&amp;CHAR(34)&amp;SUBSTITUTE(CriteriTecnici!$D5851,CHAR(34),"'")&amp;CHAR(34)&amp;", "&amp;CHAR(34)&amp;"kind"&amp;CHAR(34)&amp;": "&amp;CHAR(34)&amp;SUBSTITUTE(CriteriTecnici!$F5851,CHAR(34),"'")&amp;CHAR(34)&amp;", "&amp;CHAR(34)&amp;"value"&amp;CHAR(34)&amp;": "&amp;SUBSTITUTE(TRIM(ROUND(IFERROR(CriteriTecnici!$N5851*1,IFERROR(NUMBERVALUE(CriteriTecnici!$N5851,".",","),IFERROR(NUMBERVALUE(CriteriTecnici!$N5851,",","."),0))),4)&amp;""),",",".")&amp;", "&amp;CHAR(34)&amp;"numerator"&amp;CHAR(34)&amp;": "&amp;SUBSTITUTE(TRIM(ROUND(IFERROR(CriteriTecnici!$K5851*1,IFERROR(NUMBERVALUE(CriteriTecnici!$K5851,".",","),IFERROR(NUMBERVALUE(CriteriTecnici!$K5851,",","."),0))),4)&amp;""),",",".")&amp;", "&amp;CHAR(34)&amp;"denominator"&amp;CHAR(34)&amp;": "&amp;SUBSTITUTE(TRIM(ROUND(IFERROR(CriteriTecnici!$L5851*1,IFERROR(NUMBERVALUE(CriteriTecnici!$L5851,".",","),IFERROR(NUMBERVALUE(CriteriTecnici!$L5851,",","."),0))),4)&amp;""),",",".")&amp;", "&amp;CHAR(34)&amp;"flag"&amp;CHAR(34)&amp;": "&amp;SUBSTITUTE(TRIM(ROUND(IFERROR(CriteriTecnici!$M5851*1,IFERROR(NUMBERVALUE(CriteriTecnici!$M5851,".",","),IFERROR(NUMBERVALUE(CriteriTecnici!$M5851,",","."),0))),4)&amp;""),",",".")&amp;", "&amp;CHAR(34)&amp;"rawScore"&amp;CHAR(34)&amp;": "&amp;SUBSTITUTE(TRIM(ROUND(IFERROR(CriteriTecnici!$O5851*1,IFERROR(NUMBERVALUE(CriteriTecnici!$O5851,".",","),IFERROR(NUMBERVALUE(CriteriTecnici!$O5851,",","."),0))),4)&amp;""),",",".")&amp;CHAR(125)&amp;IF(TRUE,",",""))</f>
        <v/>
      </c>
    </row>
    <row r="6072">
      <c r="A6072" s="38">
        <f>IF(CriteriTecnici!$A5852="","","    "&amp;CHAR(123)&amp;CHAR(34)&amp;"bidderId"&amp;CHAR(34)&amp;": "&amp;CHAR(34)&amp;SUBSTITUTE(CriteriTecnici!$A5852,CHAR(34),"'")&amp;CHAR(34)&amp;", "&amp;CHAR(34)&amp;"lotId"&amp;CHAR(34)&amp;": "&amp;CHAR(34)&amp;SUBSTITUTE(CriteriTecnici!$C5852,CHAR(34),"'")&amp;CHAR(34)&amp;", "&amp;CHAR(34)&amp;"criterionId"&amp;CHAR(34)&amp;": "&amp;CHAR(34)&amp;SUBSTITUTE(CriteriTecnici!$D5852,CHAR(34),"'")&amp;CHAR(34)&amp;", "&amp;CHAR(34)&amp;"kind"&amp;CHAR(34)&amp;": "&amp;CHAR(34)&amp;SUBSTITUTE(CriteriTecnici!$F5852,CHAR(34),"'")&amp;CHAR(34)&amp;", "&amp;CHAR(34)&amp;"value"&amp;CHAR(34)&amp;": "&amp;SUBSTITUTE(TRIM(ROUND(IFERROR(CriteriTecnici!$N5852*1,IFERROR(NUMBERVALUE(CriteriTecnici!$N5852,".",","),IFERROR(NUMBERVALUE(CriteriTecnici!$N5852,",","."),0))),4)&amp;""),",",".")&amp;", "&amp;CHAR(34)&amp;"numerator"&amp;CHAR(34)&amp;": "&amp;SUBSTITUTE(TRIM(ROUND(IFERROR(CriteriTecnici!$K5852*1,IFERROR(NUMBERVALUE(CriteriTecnici!$K5852,".",","),IFERROR(NUMBERVALUE(CriteriTecnici!$K5852,",","."),0))),4)&amp;""),",",".")&amp;", "&amp;CHAR(34)&amp;"denominator"&amp;CHAR(34)&amp;": "&amp;SUBSTITUTE(TRIM(ROUND(IFERROR(CriteriTecnici!$L5852*1,IFERROR(NUMBERVALUE(CriteriTecnici!$L5852,".",","),IFERROR(NUMBERVALUE(CriteriTecnici!$L5852,",","."),0))),4)&amp;""),",",".")&amp;", "&amp;CHAR(34)&amp;"flag"&amp;CHAR(34)&amp;": "&amp;SUBSTITUTE(TRIM(ROUND(IFERROR(CriteriTecnici!$M5852*1,IFERROR(NUMBERVALUE(CriteriTecnici!$M5852,".",","),IFERROR(NUMBERVALUE(CriteriTecnici!$M5852,",","."),0))),4)&amp;""),",",".")&amp;", "&amp;CHAR(34)&amp;"rawScore"&amp;CHAR(34)&amp;": "&amp;SUBSTITUTE(TRIM(ROUND(IFERROR(CriteriTecnici!$O5852*1,IFERROR(NUMBERVALUE(CriteriTecnici!$O5852,".",","),IFERROR(NUMBERVALUE(CriteriTecnici!$O5852,",","."),0))),4)&amp;""),",",".")&amp;CHAR(125)&amp;IF(TRUE,",",""))</f>
        <v/>
      </c>
    </row>
    <row r="6073">
      <c r="A6073" s="38">
        <f>IF(CriteriTecnici!$A5853="","","    "&amp;CHAR(123)&amp;CHAR(34)&amp;"bidderId"&amp;CHAR(34)&amp;": "&amp;CHAR(34)&amp;SUBSTITUTE(CriteriTecnici!$A5853,CHAR(34),"'")&amp;CHAR(34)&amp;", "&amp;CHAR(34)&amp;"lotId"&amp;CHAR(34)&amp;": "&amp;CHAR(34)&amp;SUBSTITUTE(CriteriTecnici!$C5853,CHAR(34),"'")&amp;CHAR(34)&amp;", "&amp;CHAR(34)&amp;"criterionId"&amp;CHAR(34)&amp;": "&amp;CHAR(34)&amp;SUBSTITUTE(CriteriTecnici!$D5853,CHAR(34),"'")&amp;CHAR(34)&amp;", "&amp;CHAR(34)&amp;"kind"&amp;CHAR(34)&amp;": "&amp;CHAR(34)&amp;SUBSTITUTE(CriteriTecnici!$F5853,CHAR(34),"'")&amp;CHAR(34)&amp;", "&amp;CHAR(34)&amp;"value"&amp;CHAR(34)&amp;": "&amp;SUBSTITUTE(TRIM(ROUND(IFERROR(CriteriTecnici!$N5853*1,IFERROR(NUMBERVALUE(CriteriTecnici!$N5853,".",","),IFERROR(NUMBERVALUE(CriteriTecnici!$N5853,",","."),0))),4)&amp;""),",",".")&amp;", "&amp;CHAR(34)&amp;"numerator"&amp;CHAR(34)&amp;": "&amp;SUBSTITUTE(TRIM(ROUND(IFERROR(CriteriTecnici!$K5853*1,IFERROR(NUMBERVALUE(CriteriTecnici!$K5853,".",","),IFERROR(NUMBERVALUE(CriteriTecnici!$K5853,",","."),0))),4)&amp;""),",",".")&amp;", "&amp;CHAR(34)&amp;"denominator"&amp;CHAR(34)&amp;": "&amp;SUBSTITUTE(TRIM(ROUND(IFERROR(CriteriTecnici!$L5853*1,IFERROR(NUMBERVALUE(CriteriTecnici!$L5853,".",","),IFERROR(NUMBERVALUE(CriteriTecnici!$L5853,",","."),0))),4)&amp;""),",",".")&amp;", "&amp;CHAR(34)&amp;"flag"&amp;CHAR(34)&amp;": "&amp;SUBSTITUTE(TRIM(ROUND(IFERROR(CriteriTecnici!$M5853*1,IFERROR(NUMBERVALUE(CriteriTecnici!$M5853,".",","),IFERROR(NUMBERVALUE(CriteriTecnici!$M5853,",","."),0))),4)&amp;""),",",".")&amp;", "&amp;CHAR(34)&amp;"rawScore"&amp;CHAR(34)&amp;": "&amp;SUBSTITUTE(TRIM(ROUND(IFERROR(CriteriTecnici!$O5853*1,IFERROR(NUMBERVALUE(CriteriTecnici!$O5853,".",","),IFERROR(NUMBERVALUE(CriteriTecnici!$O5853,",","."),0))),4)&amp;""),",",".")&amp;CHAR(125)&amp;IF(TRUE,",",""))</f>
        <v/>
      </c>
    </row>
    <row r="6074">
      <c r="A6074" s="38">
        <f>IF(CriteriTecnici!$A5854="","","    "&amp;CHAR(123)&amp;CHAR(34)&amp;"bidderId"&amp;CHAR(34)&amp;": "&amp;CHAR(34)&amp;SUBSTITUTE(CriteriTecnici!$A5854,CHAR(34),"'")&amp;CHAR(34)&amp;", "&amp;CHAR(34)&amp;"lotId"&amp;CHAR(34)&amp;": "&amp;CHAR(34)&amp;SUBSTITUTE(CriteriTecnici!$C5854,CHAR(34),"'")&amp;CHAR(34)&amp;", "&amp;CHAR(34)&amp;"criterionId"&amp;CHAR(34)&amp;": "&amp;CHAR(34)&amp;SUBSTITUTE(CriteriTecnici!$D5854,CHAR(34),"'")&amp;CHAR(34)&amp;", "&amp;CHAR(34)&amp;"kind"&amp;CHAR(34)&amp;": "&amp;CHAR(34)&amp;SUBSTITUTE(CriteriTecnici!$F5854,CHAR(34),"'")&amp;CHAR(34)&amp;", "&amp;CHAR(34)&amp;"value"&amp;CHAR(34)&amp;": "&amp;SUBSTITUTE(TRIM(ROUND(IFERROR(CriteriTecnici!$N5854*1,IFERROR(NUMBERVALUE(CriteriTecnici!$N5854,".",","),IFERROR(NUMBERVALUE(CriteriTecnici!$N5854,",","."),0))),4)&amp;""),",",".")&amp;", "&amp;CHAR(34)&amp;"numerator"&amp;CHAR(34)&amp;": "&amp;SUBSTITUTE(TRIM(ROUND(IFERROR(CriteriTecnici!$K5854*1,IFERROR(NUMBERVALUE(CriteriTecnici!$K5854,".",","),IFERROR(NUMBERVALUE(CriteriTecnici!$K5854,",","."),0))),4)&amp;""),",",".")&amp;", "&amp;CHAR(34)&amp;"denominator"&amp;CHAR(34)&amp;": "&amp;SUBSTITUTE(TRIM(ROUND(IFERROR(CriteriTecnici!$L5854*1,IFERROR(NUMBERVALUE(CriteriTecnici!$L5854,".",","),IFERROR(NUMBERVALUE(CriteriTecnici!$L5854,",","."),0))),4)&amp;""),",",".")&amp;", "&amp;CHAR(34)&amp;"flag"&amp;CHAR(34)&amp;": "&amp;SUBSTITUTE(TRIM(ROUND(IFERROR(CriteriTecnici!$M5854*1,IFERROR(NUMBERVALUE(CriteriTecnici!$M5854,".",","),IFERROR(NUMBERVALUE(CriteriTecnici!$M5854,",","."),0))),4)&amp;""),",",".")&amp;", "&amp;CHAR(34)&amp;"rawScore"&amp;CHAR(34)&amp;": "&amp;SUBSTITUTE(TRIM(ROUND(IFERROR(CriteriTecnici!$O5854*1,IFERROR(NUMBERVALUE(CriteriTecnici!$O5854,".",","),IFERROR(NUMBERVALUE(CriteriTecnici!$O5854,",","."),0))),4)&amp;""),",",".")&amp;CHAR(125)&amp;IF(TRUE,",",""))</f>
        <v/>
      </c>
    </row>
    <row r="6075">
      <c r="A6075" s="38">
        <f>IF(CriteriTecnici!$A5855="","","    "&amp;CHAR(123)&amp;CHAR(34)&amp;"bidderId"&amp;CHAR(34)&amp;": "&amp;CHAR(34)&amp;SUBSTITUTE(CriteriTecnici!$A5855,CHAR(34),"'")&amp;CHAR(34)&amp;", "&amp;CHAR(34)&amp;"lotId"&amp;CHAR(34)&amp;": "&amp;CHAR(34)&amp;SUBSTITUTE(CriteriTecnici!$C5855,CHAR(34),"'")&amp;CHAR(34)&amp;", "&amp;CHAR(34)&amp;"criterionId"&amp;CHAR(34)&amp;": "&amp;CHAR(34)&amp;SUBSTITUTE(CriteriTecnici!$D5855,CHAR(34),"'")&amp;CHAR(34)&amp;", "&amp;CHAR(34)&amp;"kind"&amp;CHAR(34)&amp;": "&amp;CHAR(34)&amp;SUBSTITUTE(CriteriTecnici!$F5855,CHAR(34),"'")&amp;CHAR(34)&amp;", "&amp;CHAR(34)&amp;"value"&amp;CHAR(34)&amp;": "&amp;SUBSTITUTE(TRIM(ROUND(IFERROR(CriteriTecnici!$N5855*1,IFERROR(NUMBERVALUE(CriteriTecnici!$N5855,".",","),IFERROR(NUMBERVALUE(CriteriTecnici!$N5855,",","."),0))),4)&amp;""),",",".")&amp;", "&amp;CHAR(34)&amp;"numerator"&amp;CHAR(34)&amp;": "&amp;SUBSTITUTE(TRIM(ROUND(IFERROR(CriteriTecnici!$K5855*1,IFERROR(NUMBERVALUE(CriteriTecnici!$K5855,".",","),IFERROR(NUMBERVALUE(CriteriTecnici!$K5855,",","."),0))),4)&amp;""),",",".")&amp;", "&amp;CHAR(34)&amp;"denominator"&amp;CHAR(34)&amp;": "&amp;SUBSTITUTE(TRIM(ROUND(IFERROR(CriteriTecnici!$L5855*1,IFERROR(NUMBERVALUE(CriteriTecnici!$L5855,".",","),IFERROR(NUMBERVALUE(CriteriTecnici!$L5855,",","."),0))),4)&amp;""),",",".")&amp;", "&amp;CHAR(34)&amp;"flag"&amp;CHAR(34)&amp;": "&amp;SUBSTITUTE(TRIM(ROUND(IFERROR(CriteriTecnici!$M5855*1,IFERROR(NUMBERVALUE(CriteriTecnici!$M5855,".",","),IFERROR(NUMBERVALUE(CriteriTecnici!$M5855,",","."),0))),4)&amp;""),",",".")&amp;", "&amp;CHAR(34)&amp;"rawScore"&amp;CHAR(34)&amp;": "&amp;SUBSTITUTE(TRIM(ROUND(IFERROR(CriteriTecnici!$O5855*1,IFERROR(NUMBERVALUE(CriteriTecnici!$O5855,".",","),IFERROR(NUMBERVALUE(CriteriTecnici!$O5855,",","."),0))),4)&amp;""),",",".")&amp;CHAR(125)&amp;IF(TRUE,",",""))</f>
        <v/>
      </c>
    </row>
    <row r="6076">
      <c r="A6076" s="38">
        <f>IF(CriteriTecnici!$A5856="","","    "&amp;CHAR(123)&amp;CHAR(34)&amp;"bidderId"&amp;CHAR(34)&amp;": "&amp;CHAR(34)&amp;SUBSTITUTE(CriteriTecnici!$A5856,CHAR(34),"'")&amp;CHAR(34)&amp;", "&amp;CHAR(34)&amp;"lotId"&amp;CHAR(34)&amp;": "&amp;CHAR(34)&amp;SUBSTITUTE(CriteriTecnici!$C5856,CHAR(34),"'")&amp;CHAR(34)&amp;", "&amp;CHAR(34)&amp;"criterionId"&amp;CHAR(34)&amp;": "&amp;CHAR(34)&amp;SUBSTITUTE(CriteriTecnici!$D5856,CHAR(34),"'")&amp;CHAR(34)&amp;", "&amp;CHAR(34)&amp;"kind"&amp;CHAR(34)&amp;": "&amp;CHAR(34)&amp;SUBSTITUTE(CriteriTecnici!$F5856,CHAR(34),"'")&amp;CHAR(34)&amp;", "&amp;CHAR(34)&amp;"value"&amp;CHAR(34)&amp;": "&amp;SUBSTITUTE(TRIM(ROUND(IFERROR(CriteriTecnici!$N5856*1,IFERROR(NUMBERVALUE(CriteriTecnici!$N5856,".",","),IFERROR(NUMBERVALUE(CriteriTecnici!$N5856,",","."),0))),4)&amp;""),",",".")&amp;", "&amp;CHAR(34)&amp;"numerator"&amp;CHAR(34)&amp;": "&amp;SUBSTITUTE(TRIM(ROUND(IFERROR(CriteriTecnici!$K5856*1,IFERROR(NUMBERVALUE(CriteriTecnici!$K5856,".",","),IFERROR(NUMBERVALUE(CriteriTecnici!$K5856,",","."),0))),4)&amp;""),",",".")&amp;", "&amp;CHAR(34)&amp;"denominator"&amp;CHAR(34)&amp;": "&amp;SUBSTITUTE(TRIM(ROUND(IFERROR(CriteriTecnici!$L5856*1,IFERROR(NUMBERVALUE(CriteriTecnici!$L5856,".",","),IFERROR(NUMBERVALUE(CriteriTecnici!$L5856,",","."),0))),4)&amp;""),",",".")&amp;", "&amp;CHAR(34)&amp;"flag"&amp;CHAR(34)&amp;": "&amp;SUBSTITUTE(TRIM(ROUND(IFERROR(CriteriTecnici!$M5856*1,IFERROR(NUMBERVALUE(CriteriTecnici!$M5856,".",","),IFERROR(NUMBERVALUE(CriteriTecnici!$M5856,",","."),0))),4)&amp;""),",",".")&amp;", "&amp;CHAR(34)&amp;"rawScore"&amp;CHAR(34)&amp;": "&amp;SUBSTITUTE(TRIM(ROUND(IFERROR(CriteriTecnici!$O5856*1,IFERROR(NUMBERVALUE(CriteriTecnici!$O5856,".",","),IFERROR(NUMBERVALUE(CriteriTecnici!$O5856,",","."),0))),4)&amp;""),",",".")&amp;CHAR(125)&amp;IF(TRUE,",",""))</f>
        <v/>
      </c>
    </row>
    <row r="6077">
      <c r="A6077" s="38">
        <f>IF(CriteriTecnici!$A5857="","","    "&amp;CHAR(123)&amp;CHAR(34)&amp;"bidderId"&amp;CHAR(34)&amp;": "&amp;CHAR(34)&amp;SUBSTITUTE(CriteriTecnici!$A5857,CHAR(34),"'")&amp;CHAR(34)&amp;", "&amp;CHAR(34)&amp;"lotId"&amp;CHAR(34)&amp;": "&amp;CHAR(34)&amp;SUBSTITUTE(CriteriTecnici!$C5857,CHAR(34),"'")&amp;CHAR(34)&amp;", "&amp;CHAR(34)&amp;"criterionId"&amp;CHAR(34)&amp;": "&amp;CHAR(34)&amp;SUBSTITUTE(CriteriTecnici!$D5857,CHAR(34),"'")&amp;CHAR(34)&amp;", "&amp;CHAR(34)&amp;"kind"&amp;CHAR(34)&amp;": "&amp;CHAR(34)&amp;SUBSTITUTE(CriteriTecnici!$F5857,CHAR(34),"'")&amp;CHAR(34)&amp;", "&amp;CHAR(34)&amp;"value"&amp;CHAR(34)&amp;": "&amp;SUBSTITUTE(TRIM(ROUND(IFERROR(CriteriTecnici!$N5857*1,IFERROR(NUMBERVALUE(CriteriTecnici!$N5857,".",","),IFERROR(NUMBERVALUE(CriteriTecnici!$N5857,",","."),0))),4)&amp;""),",",".")&amp;", "&amp;CHAR(34)&amp;"numerator"&amp;CHAR(34)&amp;": "&amp;SUBSTITUTE(TRIM(ROUND(IFERROR(CriteriTecnici!$K5857*1,IFERROR(NUMBERVALUE(CriteriTecnici!$K5857,".",","),IFERROR(NUMBERVALUE(CriteriTecnici!$K5857,",","."),0))),4)&amp;""),",",".")&amp;", "&amp;CHAR(34)&amp;"denominator"&amp;CHAR(34)&amp;": "&amp;SUBSTITUTE(TRIM(ROUND(IFERROR(CriteriTecnici!$L5857*1,IFERROR(NUMBERVALUE(CriteriTecnici!$L5857,".",","),IFERROR(NUMBERVALUE(CriteriTecnici!$L5857,",","."),0))),4)&amp;""),",",".")&amp;", "&amp;CHAR(34)&amp;"flag"&amp;CHAR(34)&amp;": "&amp;SUBSTITUTE(TRIM(ROUND(IFERROR(CriteriTecnici!$M5857*1,IFERROR(NUMBERVALUE(CriteriTecnici!$M5857,".",","),IFERROR(NUMBERVALUE(CriteriTecnici!$M5857,",","."),0))),4)&amp;""),",",".")&amp;", "&amp;CHAR(34)&amp;"rawScore"&amp;CHAR(34)&amp;": "&amp;SUBSTITUTE(TRIM(ROUND(IFERROR(CriteriTecnici!$O5857*1,IFERROR(NUMBERVALUE(CriteriTecnici!$O5857,".",","),IFERROR(NUMBERVALUE(CriteriTecnici!$O5857,",","."),0))),4)&amp;""),",",".")&amp;CHAR(125)&amp;IF(TRUE,",",""))</f>
        <v/>
      </c>
    </row>
    <row r="6078">
      <c r="A6078" s="38">
        <f>IF(CriteriTecnici!$A5858="","","    "&amp;CHAR(123)&amp;CHAR(34)&amp;"bidderId"&amp;CHAR(34)&amp;": "&amp;CHAR(34)&amp;SUBSTITUTE(CriteriTecnici!$A5858,CHAR(34),"'")&amp;CHAR(34)&amp;", "&amp;CHAR(34)&amp;"lotId"&amp;CHAR(34)&amp;": "&amp;CHAR(34)&amp;SUBSTITUTE(CriteriTecnici!$C5858,CHAR(34),"'")&amp;CHAR(34)&amp;", "&amp;CHAR(34)&amp;"criterionId"&amp;CHAR(34)&amp;": "&amp;CHAR(34)&amp;SUBSTITUTE(CriteriTecnici!$D5858,CHAR(34),"'")&amp;CHAR(34)&amp;", "&amp;CHAR(34)&amp;"kind"&amp;CHAR(34)&amp;": "&amp;CHAR(34)&amp;SUBSTITUTE(CriteriTecnici!$F5858,CHAR(34),"'")&amp;CHAR(34)&amp;", "&amp;CHAR(34)&amp;"value"&amp;CHAR(34)&amp;": "&amp;SUBSTITUTE(TRIM(ROUND(IFERROR(CriteriTecnici!$N5858*1,IFERROR(NUMBERVALUE(CriteriTecnici!$N5858,".",","),IFERROR(NUMBERVALUE(CriteriTecnici!$N5858,",","."),0))),4)&amp;""),",",".")&amp;", "&amp;CHAR(34)&amp;"numerator"&amp;CHAR(34)&amp;": "&amp;SUBSTITUTE(TRIM(ROUND(IFERROR(CriteriTecnici!$K5858*1,IFERROR(NUMBERVALUE(CriteriTecnici!$K5858,".",","),IFERROR(NUMBERVALUE(CriteriTecnici!$K5858,",","."),0))),4)&amp;""),",",".")&amp;", "&amp;CHAR(34)&amp;"denominator"&amp;CHAR(34)&amp;": "&amp;SUBSTITUTE(TRIM(ROUND(IFERROR(CriteriTecnici!$L5858*1,IFERROR(NUMBERVALUE(CriteriTecnici!$L5858,".",","),IFERROR(NUMBERVALUE(CriteriTecnici!$L5858,",","."),0))),4)&amp;""),",",".")&amp;", "&amp;CHAR(34)&amp;"flag"&amp;CHAR(34)&amp;": "&amp;SUBSTITUTE(TRIM(ROUND(IFERROR(CriteriTecnici!$M5858*1,IFERROR(NUMBERVALUE(CriteriTecnici!$M5858,".",","),IFERROR(NUMBERVALUE(CriteriTecnici!$M5858,",","."),0))),4)&amp;""),",",".")&amp;", "&amp;CHAR(34)&amp;"rawScore"&amp;CHAR(34)&amp;": "&amp;SUBSTITUTE(TRIM(ROUND(IFERROR(CriteriTecnici!$O5858*1,IFERROR(NUMBERVALUE(CriteriTecnici!$O5858,".",","),IFERROR(NUMBERVALUE(CriteriTecnici!$O5858,",","."),0))),4)&amp;""),",",".")&amp;CHAR(125)&amp;IF(TRUE,",",""))</f>
        <v/>
      </c>
    </row>
    <row r="6079">
      <c r="A6079" s="38">
        <f>IF(CriteriTecnici!$A5859="","","    "&amp;CHAR(123)&amp;CHAR(34)&amp;"bidderId"&amp;CHAR(34)&amp;": "&amp;CHAR(34)&amp;SUBSTITUTE(CriteriTecnici!$A5859,CHAR(34),"'")&amp;CHAR(34)&amp;", "&amp;CHAR(34)&amp;"lotId"&amp;CHAR(34)&amp;": "&amp;CHAR(34)&amp;SUBSTITUTE(CriteriTecnici!$C5859,CHAR(34),"'")&amp;CHAR(34)&amp;", "&amp;CHAR(34)&amp;"criterionId"&amp;CHAR(34)&amp;": "&amp;CHAR(34)&amp;SUBSTITUTE(CriteriTecnici!$D5859,CHAR(34),"'")&amp;CHAR(34)&amp;", "&amp;CHAR(34)&amp;"kind"&amp;CHAR(34)&amp;": "&amp;CHAR(34)&amp;SUBSTITUTE(CriteriTecnici!$F5859,CHAR(34),"'")&amp;CHAR(34)&amp;", "&amp;CHAR(34)&amp;"value"&amp;CHAR(34)&amp;": "&amp;SUBSTITUTE(TRIM(ROUND(IFERROR(CriteriTecnici!$N5859*1,IFERROR(NUMBERVALUE(CriteriTecnici!$N5859,".",","),IFERROR(NUMBERVALUE(CriteriTecnici!$N5859,",","."),0))),4)&amp;""),",",".")&amp;", "&amp;CHAR(34)&amp;"numerator"&amp;CHAR(34)&amp;": "&amp;SUBSTITUTE(TRIM(ROUND(IFERROR(CriteriTecnici!$K5859*1,IFERROR(NUMBERVALUE(CriteriTecnici!$K5859,".",","),IFERROR(NUMBERVALUE(CriteriTecnici!$K5859,",","."),0))),4)&amp;""),",",".")&amp;", "&amp;CHAR(34)&amp;"denominator"&amp;CHAR(34)&amp;": "&amp;SUBSTITUTE(TRIM(ROUND(IFERROR(CriteriTecnici!$L5859*1,IFERROR(NUMBERVALUE(CriteriTecnici!$L5859,".",","),IFERROR(NUMBERVALUE(CriteriTecnici!$L5859,",","."),0))),4)&amp;""),",",".")&amp;", "&amp;CHAR(34)&amp;"flag"&amp;CHAR(34)&amp;": "&amp;SUBSTITUTE(TRIM(ROUND(IFERROR(CriteriTecnici!$M5859*1,IFERROR(NUMBERVALUE(CriteriTecnici!$M5859,".",","),IFERROR(NUMBERVALUE(CriteriTecnici!$M5859,",","."),0))),4)&amp;""),",",".")&amp;", "&amp;CHAR(34)&amp;"rawScore"&amp;CHAR(34)&amp;": "&amp;SUBSTITUTE(TRIM(ROUND(IFERROR(CriteriTecnici!$O5859*1,IFERROR(NUMBERVALUE(CriteriTecnici!$O5859,".",","),IFERROR(NUMBERVALUE(CriteriTecnici!$O5859,",","."),0))),4)&amp;""),",",".")&amp;CHAR(125)&amp;IF(TRUE,",",""))</f>
        <v/>
      </c>
    </row>
    <row r="6080">
      <c r="A6080" s="38">
        <f>IF(CriteriTecnici!$A5860="","","    "&amp;CHAR(123)&amp;CHAR(34)&amp;"bidderId"&amp;CHAR(34)&amp;": "&amp;CHAR(34)&amp;SUBSTITUTE(CriteriTecnici!$A5860,CHAR(34),"'")&amp;CHAR(34)&amp;", "&amp;CHAR(34)&amp;"lotId"&amp;CHAR(34)&amp;": "&amp;CHAR(34)&amp;SUBSTITUTE(CriteriTecnici!$C5860,CHAR(34),"'")&amp;CHAR(34)&amp;", "&amp;CHAR(34)&amp;"criterionId"&amp;CHAR(34)&amp;": "&amp;CHAR(34)&amp;SUBSTITUTE(CriteriTecnici!$D5860,CHAR(34),"'")&amp;CHAR(34)&amp;", "&amp;CHAR(34)&amp;"kind"&amp;CHAR(34)&amp;": "&amp;CHAR(34)&amp;SUBSTITUTE(CriteriTecnici!$F5860,CHAR(34),"'")&amp;CHAR(34)&amp;", "&amp;CHAR(34)&amp;"value"&amp;CHAR(34)&amp;": "&amp;SUBSTITUTE(TRIM(ROUND(IFERROR(CriteriTecnici!$N5860*1,IFERROR(NUMBERVALUE(CriteriTecnici!$N5860,".",","),IFERROR(NUMBERVALUE(CriteriTecnici!$N5860,",","."),0))),4)&amp;""),",",".")&amp;", "&amp;CHAR(34)&amp;"numerator"&amp;CHAR(34)&amp;": "&amp;SUBSTITUTE(TRIM(ROUND(IFERROR(CriteriTecnici!$K5860*1,IFERROR(NUMBERVALUE(CriteriTecnici!$K5860,".",","),IFERROR(NUMBERVALUE(CriteriTecnici!$K5860,",","."),0))),4)&amp;""),",",".")&amp;", "&amp;CHAR(34)&amp;"denominator"&amp;CHAR(34)&amp;": "&amp;SUBSTITUTE(TRIM(ROUND(IFERROR(CriteriTecnici!$L5860*1,IFERROR(NUMBERVALUE(CriteriTecnici!$L5860,".",","),IFERROR(NUMBERVALUE(CriteriTecnici!$L5860,",","."),0))),4)&amp;""),",",".")&amp;", "&amp;CHAR(34)&amp;"flag"&amp;CHAR(34)&amp;": "&amp;SUBSTITUTE(TRIM(ROUND(IFERROR(CriteriTecnici!$M5860*1,IFERROR(NUMBERVALUE(CriteriTecnici!$M5860,".",","),IFERROR(NUMBERVALUE(CriteriTecnici!$M5860,",","."),0))),4)&amp;""),",",".")&amp;", "&amp;CHAR(34)&amp;"rawScore"&amp;CHAR(34)&amp;": "&amp;SUBSTITUTE(TRIM(ROUND(IFERROR(CriteriTecnici!$O5860*1,IFERROR(NUMBERVALUE(CriteriTecnici!$O5860,".",","),IFERROR(NUMBERVALUE(CriteriTecnici!$O5860,",","."),0))),4)&amp;""),",",".")&amp;CHAR(125)&amp;IF(TRUE,",",""))</f>
        <v/>
      </c>
    </row>
    <row r="6081">
      <c r="A6081" s="38">
        <f>IF(CriteriTecnici!$A5861="","","    "&amp;CHAR(123)&amp;CHAR(34)&amp;"bidderId"&amp;CHAR(34)&amp;": "&amp;CHAR(34)&amp;SUBSTITUTE(CriteriTecnici!$A5861,CHAR(34),"'")&amp;CHAR(34)&amp;", "&amp;CHAR(34)&amp;"lotId"&amp;CHAR(34)&amp;": "&amp;CHAR(34)&amp;SUBSTITUTE(CriteriTecnici!$C5861,CHAR(34),"'")&amp;CHAR(34)&amp;", "&amp;CHAR(34)&amp;"criterionId"&amp;CHAR(34)&amp;": "&amp;CHAR(34)&amp;SUBSTITUTE(CriteriTecnici!$D5861,CHAR(34),"'")&amp;CHAR(34)&amp;", "&amp;CHAR(34)&amp;"kind"&amp;CHAR(34)&amp;": "&amp;CHAR(34)&amp;SUBSTITUTE(CriteriTecnici!$F5861,CHAR(34),"'")&amp;CHAR(34)&amp;", "&amp;CHAR(34)&amp;"value"&amp;CHAR(34)&amp;": "&amp;SUBSTITUTE(TRIM(ROUND(IFERROR(CriteriTecnici!$N5861*1,IFERROR(NUMBERVALUE(CriteriTecnici!$N5861,".",","),IFERROR(NUMBERVALUE(CriteriTecnici!$N5861,",","."),0))),4)&amp;""),",",".")&amp;", "&amp;CHAR(34)&amp;"numerator"&amp;CHAR(34)&amp;": "&amp;SUBSTITUTE(TRIM(ROUND(IFERROR(CriteriTecnici!$K5861*1,IFERROR(NUMBERVALUE(CriteriTecnici!$K5861,".",","),IFERROR(NUMBERVALUE(CriteriTecnici!$K5861,",","."),0))),4)&amp;""),",",".")&amp;", "&amp;CHAR(34)&amp;"denominator"&amp;CHAR(34)&amp;": "&amp;SUBSTITUTE(TRIM(ROUND(IFERROR(CriteriTecnici!$L5861*1,IFERROR(NUMBERVALUE(CriteriTecnici!$L5861,".",","),IFERROR(NUMBERVALUE(CriteriTecnici!$L5861,",","."),0))),4)&amp;""),",",".")&amp;", "&amp;CHAR(34)&amp;"flag"&amp;CHAR(34)&amp;": "&amp;SUBSTITUTE(TRIM(ROUND(IFERROR(CriteriTecnici!$M5861*1,IFERROR(NUMBERVALUE(CriteriTecnici!$M5861,".",","),IFERROR(NUMBERVALUE(CriteriTecnici!$M5861,",","."),0))),4)&amp;""),",",".")&amp;", "&amp;CHAR(34)&amp;"rawScore"&amp;CHAR(34)&amp;": "&amp;SUBSTITUTE(TRIM(ROUND(IFERROR(CriteriTecnici!$O5861*1,IFERROR(NUMBERVALUE(CriteriTecnici!$O5861,".",","),IFERROR(NUMBERVALUE(CriteriTecnici!$O5861,",","."),0))),4)&amp;""),",",".")&amp;CHAR(125)&amp;IF(TRUE,",",""))</f>
        <v/>
      </c>
    </row>
    <row r="6082">
      <c r="A6082" s="38">
        <f>IF(CriteriTecnici!$A5862="","","    "&amp;CHAR(123)&amp;CHAR(34)&amp;"bidderId"&amp;CHAR(34)&amp;": "&amp;CHAR(34)&amp;SUBSTITUTE(CriteriTecnici!$A5862,CHAR(34),"'")&amp;CHAR(34)&amp;", "&amp;CHAR(34)&amp;"lotId"&amp;CHAR(34)&amp;": "&amp;CHAR(34)&amp;SUBSTITUTE(CriteriTecnici!$C5862,CHAR(34),"'")&amp;CHAR(34)&amp;", "&amp;CHAR(34)&amp;"criterionId"&amp;CHAR(34)&amp;": "&amp;CHAR(34)&amp;SUBSTITUTE(CriteriTecnici!$D5862,CHAR(34),"'")&amp;CHAR(34)&amp;", "&amp;CHAR(34)&amp;"kind"&amp;CHAR(34)&amp;": "&amp;CHAR(34)&amp;SUBSTITUTE(CriteriTecnici!$F5862,CHAR(34),"'")&amp;CHAR(34)&amp;", "&amp;CHAR(34)&amp;"value"&amp;CHAR(34)&amp;": "&amp;SUBSTITUTE(TRIM(ROUND(IFERROR(CriteriTecnici!$N5862*1,IFERROR(NUMBERVALUE(CriteriTecnici!$N5862,".",","),IFERROR(NUMBERVALUE(CriteriTecnici!$N5862,",","."),0))),4)&amp;""),",",".")&amp;", "&amp;CHAR(34)&amp;"numerator"&amp;CHAR(34)&amp;": "&amp;SUBSTITUTE(TRIM(ROUND(IFERROR(CriteriTecnici!$K5862*1,IFERROR(NUMBERVALUE(CriteriTecnici!$K5862,".",","),IFERROR(NUMBERVALUE(CriteriTecnici!$K5862,",","."),0))),4)&amp;""),",",".")&amp;", "&amp;CHAR(34)&amp;"denominator"&amp;CHAR(34)&amp;": "&amp;SUBSTITUTE(TRIM(ROUND(IFERROR(CriteriTecnici!$L5862*1,IFERROR(NUMBERVALUE(CriteriTecnici!$L5862,".",","),IFERROR(NUMBERVALUE(CriteriTecnici!$L5862,",","."),0))),4)&amp;""),",",".")&amp;", "&amp;CHAR(34)&amp;"flag"&amp;CHAR(34)&amp;": "&amp;SUBSTITUTE(TRIM(ROUND(IFERROR(CriteriTecnici!$M5862*1,IFERROR(NUMBERVALUE(CriteriTecnici!$M5862,".",","),IFERROR(NUMBERVALUE(CriteriTecnici!$M5862,",","."),0))),4)&amp;""),",",".")&amp;", "&amp;CHAR(34)&amp;"rawScore"&amp;CHAR(34)&amp;": "&amp;SUBSTITUTE(TRIM(ROUND(IFERROR(CriteriTecnici!$O5862*1,IFERROR(NUMBERVALUE(CriteriTecnici!$O5862,".",","),IFERROR(NUMBERVALUE(CriteriTecnici!$O5862,",","."),0))),4)&amp;""),",",".")&amp;CHAR(125)&amp;IF(TRUE,",",""))</f>
        <v/>
      </c>
    </row>
    <row r="6083">
      <c r="A6083" s="38">
        <f>IF(CriteriTecnici!$A5863="","","    "&amp;CHAR(123)&amp;CHAR(34)&amp;"bidderId"&amp;CHAR(34)&amp;": "&amp;CHAR(34)&amp;SUBSTITUTE(CriteriTecnici!$A5863,CHAR(34),"'")&amp;CHAR(34)&amp;", "&amp;CHAR(34)&amp;"lotId"&amp;CHAR(34)&amp;": "&amp;CHAR(34)&amp;SUBSTITUTE(CriteriTecnici!$C5863,CHAR(34),"'")&amp;CHAR(34)&amp;", "&amp;CHAR(34)&amp;"criterionId"&amp;CHAR(34)&amp;": "&amp;CHAR(34)&amp;SUBSTITUTE(CriteriTecnici!$D5863,CHAR(34),"'")&amp;CHAR(34)&amp;", "&amp;CHAR(34)&amp;"kind"&amp;CHAR(34)&amp;": "&amp;CHAR(34)&amp;SUBSTITUTE(CriteriTecnici!$F5863,CHAR(34),"'")&amp;CHAR(34)&amp;", "&amp;CHAR(34)&amp;"value"&amp;CHAR(34)&amp;": "&amp;SUBSTITUTE(TRIM(ROUND(IFERROR(CriteriTecnici!$N5863*1,IFERROR(NUMBERVALUE(CriteriTecnici!$N5863,".",","),IFERROR(NUMBERVALUE(CriteriTecnici!$N5863,",","."),0))),4)&amp;""),",",".")&amp;", "&amp;CHAR(34)&amp;"numerator"&amp;CHAR(34)&amp;": "&amp;SUBSTITUTE(TRIM(ROUND(IFERROR(CriteriTecnici!$K5863*1,IFERROR(NUMBERVALUE(CriteriTecnici!$K5863,".",","),IFERROR(NUMBERVALUE(CriteriTecnici!$K5863,",","."),0))),4)&amp;""),",",".")&amp;", "&amp;CHAR(34)&amp;"denominator"&amp;CHAR(34)&amp;": "&amp;SUBSTITUTE(TRIM(ROUND(IFERROR(CriteriTecnici!$L5863*1,IFERROR(NUMBERVALUE(CriteriTecnici!$L5863,".",","),IFERROR(NUMBERVALUE(CriteriTecnici!$L5863,",","."),0))),4)&amp;""),",",".")&amp;", "&amp;CHAR(34)&amp;"flag"&amp;CHAR(34)&amp;": "&amp;SUBSTITUTE(TRIM(ROUND(IFERROR(CriteriTecnici!$M5863*1,IFERROR(NUMBERVALUE(CriteriTecnici!$M5863,".",","),IFERROR(NUMBERVALUE(CriteriTecnici!$M5863,",","."),0))),4)&amp;""),",",".")&amp;", "&amp;CHAR(34)&amp;"rawScore"&amp;CHAR(34)&amp;": "&amp;SUBSTITUTE(TRIM(ROUND(IFERROR(CriteriTecnici!$O5863*1,IFERROR(NUMBERVALUE(CriteriTecnici!$O5863,".",","),IFERROR(NUMBERVALUE(CriteriTecnici!$O5863,",","."),0))),4)&amp;""),",",".")&amp;CHAR(125)&amp;IF(COUNTA(Offerte!$A191:$A$200)&gt;0,",",""))</f>
        <v/>
      </c>
    </row>
    <row r="6084">
      <c r="A6084" s="38">
        <f>IF(CriteriTecnici!$A5864="","","    "&amp;CHAR(123)&amp;CHAR(34)&amp;"bidderId"&amp;CHAR(34)&amp;": "&amp;CHAR(34)&amp;SUBSTITUTE(CriteriTecnici!$A5864,CHAR(34),"'")&amp;CHAR(34)&amp;", "&amp;CHAR(34)&amp;"lotId"&amp;CHAR(34)&amp;": "&amp;CHAR(34)&amp;SUBSTITUTE(CriteriTecnici!$C5864,CHAR(34),"'")&amp;CHAR(34)&amp;", "&amp;CHAR(34)&amp;"criterionId"&amp;CHAR(34)&amp;": "&amp;CHAR(34)&amp;SUBSTITUTE(CriteriTecnici!$D5864,CHAR(34),"'")&amp;CHAR(34)&amp;", "&amp;CHAR(34)&amp;"kind"&amp;CHAR(34)&amp;": "&amp;CHAR(34)&amp;SUBSTITUTE(CriteriTecnici!$F5864,CHAR(34),"'")&amp;CHAR(34)&amp;", "&amp;CHAR(34)&amp;"value"&amp;CHAR(34)&amp;": "&amp;SUBSTITUTE(TRIM(ROUND(IFERROR(CriteriTecnici!$N5864*1,IFERROR(NUMBERVALUE(CriteriTecnici!$N5864,".",","),IFERROR(NUMBERVALUE(CriteriTecnici!$N5864,",","."),0))),4)&amp;""),",",".")&amp;", "&amp;CHAR(34)&amp;"numerator"&amp;CHAR(34)&amp;": "&amp;SUBSTITUTE(TRIM(ROUND(IFERROR(CriteriTecnici!$K5864*1,IFERROR(NUMBERVALUE(CriteriTecnici!$K5864,".",","),IFERROR(NUMBERVALUE(CriteriTecnici!$K5864,",","."),0))),4)&amp;""),",",".")&amp;", "&amp;CHAR(34)&amp;"denominator"&amp;CHAR(34)&amp;": "&amp;SUBSTITUTE(TRIM(ROUND(IFERROR(CriteriTecnici!$L5864*1,IFERROR(NUMBERVALUE(CriteriTecnici!$L5864,".",","),IFERROR(NUMBERVALUE(CriteriTecnici!$L5864,",","."),0))),4)&amp;""),",",".")&amp;", "&amp;CHAR(34)&amp;"flag"&amp;CHAR(34)&amp;": "&amp;SUBSTITUTE(TRIM(ROUND(IFERROR(CriteriTecnici!$M5864*1,IFERROR(NUMBERVALUE(CriteriTecnici!$M5864,".",","),IFERROR(NUMBERVALUE(CriteriTecnici!$M5864,",","."),0))),4)&amp;""),",",".")&amp;", "&amp;CHAR(34)&amp;"rawScore"&amp;CHAR(34)&amp;": "&amp;SUBSTITUTE(TRIM(ROUND(IFERROR(CriteriTecnici!$O5864*1,IFERROR(NUMBERVALUE(CriteriTecnici!$O5864,".",","),IFERROR(NUMBERVALUE(CriteriTecnici!$O5864,",","."),0))),4)&amp;""),",",".")&amp;CHAR(125)&amp;IF(TRUE,",",""))</f>
        <v/>
      </c>
    </row>
    <row r="6085">
      <c r="A6085" s="38">
        <f>IF(CriteriTecnici!$A5865="","","    "&amp;CHAR(123)&amp;CHAR(34)&amp;"bidderId"&amp;CHAR(34)&amp;": "&amp;CHAR(34)&amp;SUBSTITUTE(CriteriTecnici!$A5865,CHAR(34),"'")&amp;CHAR(34)&amp;", "&amp;CHAR(34)&amp;"lotId"&amp;CHAR(34)&amp;": "&amp;CHAR(34)&amp;SUBSTITUTE(CriteriTecnici!$C5865,CHAR(34),"'")&amp;CHAR(34)&amp;", "&amp;CHAR(34)&amp;"criterionId"&amp;CHAR(34)&amp;": "&amp;CHAR(34)&amp;SUBSTITUTE(CriteriTecnici!$D5865,CHAR(34),"'")&amp;CHAR(34)&amp;", "&amp;CHAR(34)&amp;"kind"&amp;CHAR(34)&amp;": "&amp;CHAR(34)&amp;SUBSTITUTE(CriteriTecnici!$F5865,CHAR(34),"'")&amp;CHAR(34)&amp;", "&amp;CHAR(34)&amp;"value"&amp;CHAR(34)&amp;": "&amp;SUBSTITUTE(TRIM(ROUND(IFERROR(CriteriTecnici!$N5865*1,IFERROR(NUMBERVALUE(CriteriTecnici!$N5865,".",","),IFERROR(NUMBERVALUE(CriteriTecnici!$N5865,",","."),0))),4)&amp;""),",",".")&amp;", "&amp;CHAR(34)&amp;"numerator"&amp;CHAR(34)&amp;": "&amp;SUBSTITUTE(TRIM(ROUND(IFERROR(CriteriTecnici!$K5865*1,IFERROR(NUMBERVALUE(CriteriTecnici!$K5865,".",","),IFERROR(NUMBERVALUE(CriteriTecnici!$K5865,",","."),0))),4)&amp;""),",",".")&amp;", "&amp;CHAR(34)&amp;"denominator"&amp;CHAR(34)&amp;": "&amp;SUBSTITUTE(TRIM(ROUND(IFERROR(CriteriTecnici!$L5865*1,IFERROR(NUMBERVALUE(CriteriTecnici!$L5865,".",","),IFERROR(NUMBERVALUE(CriteriTecnici!$L5865,",","."),0))),4)&amp;""),",",".")&amp;", "&amp;CHAR(34)&amp;"flag"&amp;CHAR(34)&amp;": "&amp;SUBSTITUTE(TRIM(ROUND(IFERROR(CriteriTecnici!$M5865*1,IFERROR(NUMBERVALUE(CriteriTecnici!$M5865,".",","),IFERROR(NUMBERVALUE(CriteriTecnici!$M5865,",","."),0))),4)&amp;""),",",".")&amp;", "&amp;CHAR(34)&amp;"rawScore"&amp;CHAR(34)&amp;": "&amp;SUBSTITUTE(TRIM(ROUND(IFERROR(CriteriTecnici!$O5865*1,IFERROR(NUMBERVALUE(CriteriTecnici!$O5865,".",","),IFERROR(NUMBERVALUE(CriteriTecnici!$O5865,",","."),0))),4)&amp;""),",",".")&amp;CHAR(125)&amp;IF(TRUE,",",""))</f>
        <v/>
      </c>
    </row>
    <row r="6086">
      <c r="A6086" s="38">
        <f>IF(CriteriTecnici!$A5866="","","    "&amp;CHAR(123)&amp;CHAR(34)&amp;"bidderId"&amp;CHAR(34)&amp;": "&amp;CHAR(34)&amp;SUBSTITUTE(CriteriTecnici!$A5866,CHAR(34),"'")&amp;CHAR(34)&amp;", "&amp;CHAR(34)&amp;"lotId"&amp;CHAR(34)&amp;": "&amp;CHAR(34)&amp;SUBSTITUTE(CriteriTecnici!$C5866,CHAR(34),"'")&amp;CHAR(34)&amp;", "&amp;CHAR(34)&amp;"criterionId"&amp;CHAR(34)&amp;": "&amp;CHAR(34)&amp;SUBSTITUTE(CriteriTecnici!$D5866,CHAR(34),"'")&amp;CHAR(34)&amp;", "&amp;CHAR(34)&amp;"kind"&amp;CHAR(34)&amp;": "&amp;CHAR(34)&amp;SUBSTITUTE(CriteriTecnici!$F5866,CHAR(34),"'")&amp;CHAR(34)&amp;", "&amp;CHAR(34)&amp;"value"&amp;CHAR(34)&amp;": "&amp;SUBSTITUTE(TRIM(ROUND(IFERROR(CriteriTecnici!$N5866*1,IFERROR(NUMBERVALUE(CriteriTecnici!$N5866,".",","),IFERROR(NUMBERVALUE(CriteriTecnici!$N5866,",","."),0))),4)&amp;""),",",".")&amp;", "&amp;CHAR(34)&amp;"numerator"&amp;CHAR(34)&amp;": "&amp;SUBSTITUTE(TRIM(ROUND(IFERROR(CriteriTecnici!$K5866*1,IFERROR(NUMBERVALUE(CriteriTecnici!$K5866,".",","),IFERROR(NUMBERVALUE(CriteriTecnici!$K5866,",","."),0))),4)&amp;""),",",".")&amp;", "&amp;CHAR(34)&amp;"denominator"&amp;CHAR(34)&amp;": "&amp;SUBSTITUTE(TRIM(ROUND(IFERROR(CriteriTecnici!$L5866*1,IFERROR(NUMBERVALUE(CriteriTecnici!$L5866,".",","),IFERROR(NUMBERVALUE(CriteriTecnici!$L5866,",","."),0))),4)&amp;""),",",".")&amp;", "&amp;CHAR(34)&amp;"flag"&amp;CHAR(34)&amp;": "&amp;SUBSTITUTE(TRIM(ROUND(IFERROR(CriteriTecnici!$M5866*1,IFERROR(NUMBERVALUE(CriteriTecnici!$M5866,".",","),IFERROR(NUMBERVALUE(CriteriTecnici!$M5866,",","."),0))),4)&amp;""),",",".")&amp;", "&amp;CHAR(34)&amp;"rawScore"&amp;CHAR(34)&amp;": "&amp;SUBSTITUTE(TRIM(ROUND(IFERROR(CriteriTecnici!$O5866*1,IFERROR(NUMBERVALUE(CriteriTecnici!$O5866,".",","),IFERROR(NUMBERVALUE(CriteriTecnici!$O5866,",","."),0))),4)&amp;""),",",".")&amp;CHAR(125)&amp;IF(TRUE,",",""))</f>
        <v/>
      </c>
    </row>
    <row r="6087">
      <c r="A6087" s="38">
        <f>IF(CriteriTecnici!$A5867="","","    "&amp;CHAR(123)&amp;CHAR(34)&amp;"bidderId"&amp;CHAR(34)&amp;": "&amp;CHAR(34)&amp;SUBSTITUTE(CriteriTecnici!$A5867,CHAR(34),"'")&amp;CHAR(34)&amp;", "&amp;CHAR(34)&amp;"lotId"&amp;CHAR(34)&amp;": "&amp;CHAR(34)&amp;SUBSTITUTE(CriteriTecnici!$C5867,CHAR(34),"'")&amp;CHAR(34)&amp;", "&amp;CHAR(34)&amp;"criterionId"&amp;CHAR(34)&amp;": "&amp;CHAR(34)&amp;SUBSTITUTE(CriteriTecnici!$D5867,CHAR(34),"'")&amp;CHAR(34)&amp;", "&amp;CHAR(34)&amp;"kind"&amp;CHAR(34)&amp;": "&amp;CHAR(34)&amp;SUBSTITUTE(CriteriTecnici!$F5867,CHAR(34),"'")&amp;CHAR(34)&amp;", "&amp;CHAR(34)&amp;"value"&amp;CHAR(34)&amp;": "&amp;SUBSTITUTE(TRIM(ROUND(IFERROR(CriteriTecnici!$N5867*1,IFERROR(NUMBERVALUE(CriteriTecnici!$N5867,".",","),IFERROR(NUMBERVALUE(CriteriTecnici!$N5867,",","."),0))),4)&amp;""),",",".")&amp;", "&amp;CHAR(34)&amp;"numerator"&amp;CHAR(34)&amp;": "&amp;SUBSTITUTE(TRIM(ROUND(IFERROR(CriteriTecnici!$K5867*1,IFERROR(NUMBERVALUE(CriteriTecnici!$K5867,".",","),IFERROR(NUMBERVALUE(CriteriTecnici!$K5867,",","."),0))),4)&amp;""),",",".")&amp;", "&amp;CHAR(34)&amp;"denominator"&amp;CHAR(34)&amp;": "&amp;SUBSTITUTE(TRIM(ROUND(IFERROR(CriteriTecnici!$L5867*1,IFERROR(NUMBERVALUE(CriteriTecnici!$L5867,".",","),IFERROR(NUMBERVALUE(CriteriTecnici!$L5867,",","."),0))),4)&amp;""),",",".")&amp;", "&amp;CHAR(34)&amp;"flag"&amp;CHAR(34)&amp;": "&amp;SUBSTITUTE(TRIM(ROUND(IFERROR(CriteriTecnici!$M5867*1,IFERROR(NUMBERVALUE(CriteriTecnici!$M5867,".",","),IFERROR(NUMBERVALUE(CriteriTecnici!$M5867,",","."),0))),4)&amp;""),",",".")&amp;", "&amp;CHAR(34)&amp;"rawScore"&amp;CHAR(34)&amp;": "&amp;SUBSTITUTE(TRIM(ROUND(IFERROR(CriteriTecnici!$O5867*1,IFERROR(NUMBERVALUE(CriteriTecnici!$O5867,".",","),IFERROR(NUMBERVALUE(CriteriTecnici!$O5867,",","."),0))),4)&amp;""),",",".")&amp;CHAR(125)&amp;IF(TRUE,",",""))</f>
        <v/>
      </c>
    </row>
    <row r="6088">
      <c r="A6088" s="38">
        <f>IF(CriteriTecnici!$A5868="","","    "&amp;CHAR(123)&amp;CHAR(34)&amp;"bidderId"&amp;CHAR(34)&amp;": "&amp;CHAR(34)&amp;SUBSTITUTE(CriteriTecnici!$A5868,CHAR(34),"'")&amp;CHAR(34)&amp;", "&amp;CHAR(34)&amp;"lotId"&amp;CHAR(34)&amp;": "&amp;CHAR(34)&amp;SUBSTITUTE(CriteriTecnici!$C5868,CHAR(34),"'")&amp;CHAR(34)&amp;", "&amp;CHAR(34)&amp;"criterionId"&amp;CHAR(34)&amp;": "&amp;CHAR(34)&amp;SUBSTITUTE(CriteriTecnici!$D5868,CHAR(34),"'")&amp;CHAR(34)&amp;", "&amp;CHAR(34)&amp;"kind"&amp;CHAR(34)&amp;": "&amp;CHAR(34)&amp;SUBSTITUTE(CriteriTecnici!$F5868,CHAR(34),"'")&amp;CHAR(34)&amp;", "&amp;CHAR(34)&amp;"value"&amp;CHAR(34)&amp;": "&amp;SUBSTITUTE(TRIM(ROUND(IFERROR(CriteriTecnici!$N5868*1,IFERROR(NUMBERVALUE(CriteriTecnici!$N5868,".",","),IFERROR(NUMBERVALUE(CriteriTecnici!$N5868,",","."),0))),4)&amp;""),",",".")&amp;", "&amp;CHAR(34)&amp;"numerator"&amp;CHAR(34)&amp;": "&amp;SUBSTITUTE(TRIM(ROUND(IFERROR(CriteriTecnici!$K5868*1,IFERROR(NUMBERVALUE(CriteriTecnici!$K5868,".",","),IFERROR(NUMBERVALUE(CriteriTecnici!$K5868,",","."),0))),4)&amp;""),",",".")&amp;", "&amp;CHAR(34)&amp;"denominator"&amp;CHAR(34)&amp;": "&amp;SUBSTITUTE(TRIM(ROUND(IFERROR(CriteriTecnici!$L5868*1,IFERROR(NUMBERVALUE(CriteriTecnici!$L5868,".",","),IFERROR(NUMBERVALUE(CriteriTecnici!$L5868,",","."),0))),4)&amp;""),",",".")&amp;", "&amp;CHAR(34)&amp;"flag"&amp;CHAR(34)&amp;": "&amp;SUBSTITUTE(TRIM(ROUND(IFERROR(CriteriTecnici!$M5868*1,IFERROR(NUMBERVALUE(CriteriTecnici!$M5868,".",","),IFERROR(NUMBERVALUE(CriteriTecnici!$M5868,",","."),0))),4)&amp;""),",",".")&amp;", "&amp;CHAR(34)&amp;"rawScore"&amp;CHAR(34)&amp;": "&amp;SUBSTITUTE(TRIM(ROUND(IFERROR(CriteriTecnici!$O5868*1,IFERROR(NUMBERVALUE(CriteriTecnici!$O5868,".",","),IFERROR(NUMBERVALUE(CriteriTecnici!$O5868,",","."),0))),4)&amp;""),",",".")&amp;CHAR(125)&amp;IF(TRUE,",",""))</f>
        <v/>
      </c>
    </row>
    <row r="6089">
      <c r="A6089" s="38">
        <f>IF(CriteriTecnici!$A5869="","","    "&amp;CHAR(123)&amp;CHAR(34)&amp;"bidderId"&amp;CHAR(34)&amp;": "&amp;CHAR(34)&amp;SUBSTITUTE(CriteriTecnici!$A5869,CHAR(34),"'")&amp;CHAR(34)&amp;", "&amp;CHAR(34)&amp;"lotId"&amp;CHAR(34)&amp;": "&amp;CHAR(34)&amp;SUBSTITUTE(CriteriTecnici!$C5869,CHAR(34),"'")&amp;CHAR(34)&amp;", "&amp;CHAR(34)&amp;"criterionId"&amp;CHAR(34)&amp;": "&amp;CHAR(34)&amp;SUBSTITUTE(CriteriTecnici!$D5869,CHAR(34),"'")&amp;CHAR(34)&amp;", "&amp;CHAR(34)&amp;"kind"&amp;CHAR(34)&amp;": "&amp;CHAR(34)&amp;SUBSTITUTE(CriteriTecnici!$F5869,CHAR(34),"'")&amp;CHAR(34)&amp;", "&amp;CHAR(34)&amp;"value"&amp;CHAR(34)&amp;": "&amp;SUBSTITUTE(TRIM(ROUND(IFERROR(CriteriTecnici!$N5869*1,IFERROR(NUMBERVALUE(CriteriTecnici!$N5869,".",","),IFERROR(NUMBERVALUE(CriteriTecnici!$N5869,",","."),0))),4)&amp;""),",",".")&amp;", "&amp;CHAR(34)&amp;"numerator"&amp;CHAR(34)&amp;": "&amp;SUBSTITUTE(TRIM(ROUND(IFERROR(CriteriTecnici!$K5869*1,IFERROR(NUMBERVALUE(CriteriTecnici!$K5869,".",","),IFERROR(NUMBERVALUE(CriteriTecnici!$K5869,",","."),0))),4)&amp;""),",",".")&amp;", "&amp;CHAR(34)&amp;"denominator"&amp;CHAR(34)&amp;": "&amp;SUBSTITUTE(TRIM(ROUND(IFERROR(CriteriTecnici!$L5869*1,IFERROR(NUMBERVALUE(CriteriTecnici!$L5869,".",","),IFERROR(NUMBERVALUE(CriteriTecnici!$L5869,",","."),0))),4)&amp;""),",",".")&amp;", "&amp;CHAR(34)&amp;"flag"&amp;CHAR(34)&amp;": "&amp;SUBSTITUTE(TRIM(ROUND(IFERROR(CriteriTecnici!$M5869*1,IFERROR(NUMBERVALUE(CriteriTecnici!$M5869,".",","),IFERROR(NUMBERVALUE(CriteriTecnici!$M5869,",","."),0))),4)&amp;""),",",".")&amp;", "&amp;CHAR(34)&amp;"rawScore"&amp;CHAR(34)&amp;": "&amp;SUBSTITUTE(TRIM(ROUND(IFERROR(CriteriTecnici!$O5869*1,IFERROR(NUMBERVALUE(CriteriTecnici!$O5869,".",","),IFERROR(NUMBERVALUE(CriteriTecnici!$O5869,",","."),0))),4)&amp;""),",",".")&amp;CHAR(125)&amp;IF(TRUE,",",""))</f>
        <v/>
      </c>
    </row>
    <row r="6090">
      <c r="A6090" s="38">
        <f>IF(CriteriTecnici!$A5870="","","    "&amp;CHAR(123)&amp;CHAR(34)&amp;"bidderId"&amp;CHAR(34)&amp;": "&amp;CHAR(34)&amp;SUBSTITUTE(CriteriTecnici!$A5870,CHAR(34),"'")&amp;CHAR(34)&amp;", "&amp;CHAR(34)&amp;"lotId"&amp;CHAR(34)&amp;": "&amp;CHAR(34)&amp;SUBSTITUTE(CriteriTecnici!$C5870,CHAR(34),"'")&amp;CHAR(34)&amp;", "&amp;CHAR(34)&amp;"criterionId"&amp;CHAR(34)&amp;": "&amp;CHAR(34)&amp;SUBSTITUTE(CriteriTecnici!$D5870,CHAR(34),"'")&amp;CHAR(34)&amp;", "&amp;CHAR(34)&amp;"kind"&amp;CHAR(34)&amp;": "&amp;CHAR(34)&amp;SUBSTITUTE(CriteriTecnici!$F5870,CHAR(34),"'")&amp;CHAR(34)&amp;", "&amp;CHAR(34)&amp;"value"&amp;CHAR(34)&amp;": "&amp;SUBSTITUTE(TRIM(ROUND(IFERROR(CriteriTecnici!$N5870*1,IFERROR(NUMBERVALUE(CriteriTecnici!$N5870,".",","),IFERROR(NUMBERVALUE(CriteriTecnici!$N5870,",","."),0))),4)&amp;""),",",".")&amp;", "&amp;CHAR(34)&amp;"numerator"&amp;CHAR(34)&amp;": "&amp;SUBSTITUTE(TRIM(ROUND(IFERROR(CriteriTecnici!$K5870*1,IFERROR(NUMBERVALUE(CriteriTecnici!$K5870,".",","),IFERROR(NUMBERVALUE(CriteriTecnici!$K5870,",","."),0))),4)&amp;""),",",".")&amp;", "&amp;CHAR(34)&amp;"denominator"&amp;CHAR(34)&amp;": "&amp;SUBSTITUTE(TRIM(ROUND(IFERROR(CriteriTecnici!$L5870*1,IFERROR(NUMBERVALUE(CriteriTecnici!$L5870,".",","),IFERROR(NUMBERVALUE(CriteriTecnici!$L5870,",","."),0))),4)&amp;""),",",".")&amp;", "&amp;CHAR(34)&amp;"flag"&amp;CHAR(34)&amp;": "&amp;SUBSTITUTE(TRIM(ROUND(IFERROR(CriteriTecnici!$M5870*1,IFERROR(NUMBERVALUE(CriteriTecnici!$M5870,".",","),IFERROR(NUMBERVALUE(CriteriTecnici!$M5870,",","."),0))),4)&amp;""),",",".")&amp;", "&amp;CHAR(34)&amp;"rawScore"&amp;CHAR(34)&amp;": "&amp;SUBSTITUTE(TRIM(ROUND(IFERROR(CriteriTecnici!$O5870*1,IFERROR(NUMBERVALUE(CriteriTecnici!$O5870,".",","),IFERROR(NUMBERVALUE(CriteriTecnici!$O5870,",","."),0))),4)&amp;""),",",".")&amp;CHAR(125)&amp;IF(TRUE,",",""))</f>
        <v/>
      </c>
    </row>
    <row r="6091">
      <c r="A6091" s="38">
        <f>IF(CriteriTecnici!$A5871="","","    "&amp;CHAR(123)&amp;CHAR(34)&amp;"bidderId"&amp;CHAR(34)&amp;": "&amp;CHAR(34)&amp;SUBSTITUTE(CriteriTecnici!$A5871,CHAR(34),"'")&amp;CHAR(34)&amp;", "&amp;CHAR(34)&amp;"lotId"&amp;CHAR(34)&amp;": "&amp;CHAR(34)&amp;SUBSTITUTE(CriteriTecnici!$C5871,CHAR(34),"'")&amp;CHAR(34)&amp;", "&amp;CHAR(34)&amp;"criterionId"&amp;CHAR(34)&amp;": "&amp;CHAR(34)&amp;SUBSTITUTE(CriteriTecnici!$D5871,CHAR(34),"'")&amp;CHAR(34)&amp;", "&amp;CHAR(34)&amp;"kind"&amp;CHAR(34)&amp;": "&amp;CHAR(34)&amp;SUBSTITUTE(CriteriTecnici!$F5871,CHAR(34),"'")&amp;CHAR(34)&amp;", "&amp;CHAR(34)&amp;"value"&amp;CHAR(34)&amp;": "&amp;SUBSTITUTE(TRIM(ROUND(IFERROR(CriteriTecnici!$N5871*1,IFERROR(NUMBERVALUE(CriteriTecnici!$N5871,".",","),IFERROR(NUMBERVALUE(CriteriTecnici!$N5871,",","."),0))),4)&amp;""),",",".")&amp;", "&amp;CHAR(34)&amp;"numerator"&amp;CHAR(34)&amp;": "&amp;SUBSTITUTE(TRIM(ROUND(IFERROR(CriteriTecnici!$K5871*1,IFERROR(NUMBERVALUE(CriteriTecnici!$K5871,".",","),IFERROR(NUMBERVALUE(CriteriTecnici!$K5871,",","."),0))),4)&amp;""),",",".")&amp;", "&amp;CHAR(34)&amp;"denominator"&amp;CHAR(34)&amp;": "&amp;SUBSTITUTE(TRIM(ROUND(IFERROR(CriteriTecnici!$L5871*1,IFERROR(NUMBERVALUE(CriteriTecnici!$L5871,".",","),IFERROR(NUMBERVALUE(CriteriTecnici!$L5871,",","."),0))),4)&amp;""),",",".")&amp;", "&amp;CHAR(34)&amp;"flag"&amp;CHAR(34)&amp;": "&amp;SUBSTITUTE(TRIM(ROUND(IFERROR(CriteriTecnici!$M5871*1,IFERROR(NUMBERVALUE(CriteriTecnici!$M5871,".",","),IFERROR(NUMBERVALUE(CriteriTecnici!$M5871,",","."),0))),4)&amp;""),",",".")&amp;", "&amp;CHAR(34)&amp;"rawScore"&amp;CHAR(34)&amp;": "&amp;SUBSTITUTE(TRIM(ROUND(IFERROR(CriteriTecnici!$O5871*1,IFERROR(NUMBERVALUE(CriteriTecnici!$O5871,".",","),IFERROR(NUMBERVALUE(CriteriTecnici!$O5871,",","."),0))),4)&amp;""),",",".")&amp;CHAR(125)&amp;IF(TRUE,",",""))</f>
        <v/>
      </c>
    </row>
    <row r="6092">
      <c r="A6092" s="38">
        <f>IF(CriteriTecnici!$A5872="","","    "&amp;CHAR(123)&amp;CHAR(34)&amp;"bidderId"&amp;CHAR(34)&amp;": "&amp;CHAR(34)&amp;SUBSTITUTE(CriteriTecnici!$A5872,CHAR(34),"'")&amp;CHAR(34)&amp;", "&amp;CHAR(34)&amp;"lotId"&amp;CHAR(34)&amp;": "&amp;CHAR(34)&amp;SUBSTITUTE(CriteriTecnici!$C5872,CHAR(34),"'")&amp;CHAR(34)&amp;", "&amp;CHAR(34)&amp;"criterionId"&amp;CHAR(34)&amp;": "&amp;CHAR(34)&amp;SUBSTITUTE(CriteriTecnici!$D5872,CHAR(34),"'")&amp;CHAR(34)&amp;", "&amp;CHAR(34)&amp;"kind"&amp;CHAR(34)&amp;": "&amp;CHAR(34)&amp;SUBSTITUTE(CriteriTecnici!$F5872,CHAR(34),"'")&amp;CHAR(34)&amp;", "&amp;CHAR(34)&amp;"value"&amp;CHAR(34)&amp;": "&amp;SUBSTITUTE(TRIM(ROUND(IFERROR(CriteriTecnici!$N5872*1,IFERROR(NUMBERVALUE(CriteriTecnici!$N5872,".",","),IFERROR(NUMBERVALUE(CriteriTecnici!$N5872,",","."),0))),4)&amp;""),",",".")&amp;", "&amp;CHAR(34)&amp;"numerator"&amp;CHAR(34)&amp;": "&amp;SUBSTITUTE(TRIM(ROUND(IFERROR(CriteriTecnici!$K5872*1,IFERROR(NUMBERVALUE(CriteriTecnici!$K5872,".",","),IFERROR(NUMBERVALUE(CriteriTecnici!$K5872,",","."),0))),4)&amp;""),",",".")&amp;", "&amp;CHAR(34)&amp;"denominator"&amp;CHAR(34)&amp;": "&amp;SUBSTITUTE(TRIM(ROUND(IFERROR(CriteriTecnici!$L5872*1,IFERROR(NUMBERVALUE(CriteriTecnici!$L5872,".",","),IFERROR(NUMBERVALUE(CriteriTecnici!$L5872,",","."),0))),4)&amp;""),",",".")&amp;", "&amp;CHAR(34)&amp;"flag"&amp;CHAR(34)&amp;": "&amp;SUBSTITUTE(TRIM(ROUND(IFERROR(CriteriTecnici!$M5872*1,IFERROR(NUMBERVALUE(CriteriTecnici!$M5872,".",","),IFERROR(NUMBERVALUE(CriteriTecnici!$M5872,",","."),0))),4)&amp;""),",",".")&amp;", "&amp;CHAR(34)&amp;"rawScore"&amp;CHAR(34)&amp;": "&amp;SUBSTITUTE(TRIM(ROUND(IFERROR(CriteriTecnici!$O5872*1,IFERROR(NUMBERVALUE(CriteriTecnici!$O5872,".",","),IFERROR(NUMBERVALUE(CriteriTecnici!$O5872,",","."),0))),4)&amp;""),",",".")&amp;CHAR(125)&amp;IF(TRUE,",",""))</f>
        <v/>
      </c>
    </row>
    <row r="6093">
      <c r="A6093" s="38">
        <f>IF(CriteriTecnici!$A5873="","","    "&amp;CHAR(123)&amp;CHAR(34)&amp;"bidderId"&amp;CHAR(34)&amp;": "&amp;CHAR(34)&amp;SUBSTITUTE(CriteriTecnici!$A5873,CHAR(34),"'")&amp;CHAR(34)&amp;", "&amp;CHAR(34)&amp;"lotId"&amp;CHAR(34)&amp;": "&amp;CHAR(34)&amp;SUBSTITUTE(CriteriTecnici!$C5873,CHAR(34),"'")&amp;CHAR(34)&amp;", "&amp;CHAR(34)&amp;"criterionId"&amp;CHAR(34)&amp;": "&amp;CHAR(34)&amp;SUBSTITUTE(CriteriTecnici!$D5873,CHAR(34),"'")&amp;CHAR(34)&amp;", "&amp;CHAR(34)&amp;"kind"&amp;CHAR(34)&amp;": "&amp;CHAR(34)&amp;SUBSTITUTE(CriteriTecnici!$F5873,CHAR(34),"'")&amp;CHAR(34)&amp;", "&amp;CHAR(34)&amp;"value"&amp;CHAR(34)&amp;": "&amp;SUBSTITUTE(TRIM(ROUND(IFERROR(CriteriTecnici!$N5873*1,IFERROR(NUMBERVALUE(CriteriTecnici!$N5873,".",","),IFERROR(NUMBERVALUE(CriteriTecnici!$N5873,",","."),0))),4)&amp;""),",",".")&amp;", "&amp;CHAR(34)&amp;"numerator"&amp;CHAR(34)&amp;": "&amp;SUBSTITUTE(TRIM(ROUND(IFERROR(CriteriTecnici!$K5873*1,IFERROR(NUMBERVALUE(CriteriTecnici!$K5873,".",","),IFERROR(NUMBERVALUE(CriteriTecnici!$K5873,",","."),0))),4)&amp;""),",",".")&amp;", "&amp;CHAR(34)&amp;"denominator"&amp;CHAR(34)&amp;": "&amp;SUBSTITUTE(TRIM(ROUND(IFERROR(CriteriTecnici!$L5873*1,IFERROR(NUMBERVALUE(CriteriTecnici!$L5873,".",","),IFERROR(NUMBERVALUE(CriteriTecnici!$L5873,",","."),0))),4)&amp;""),",",".")&amp;", "&amp;CHAR(34)&amp;"flag"&amp;CHAR(34)&amp;": "&amp;SUBSTITUTE(TRIM(ROUND(IFERROR(CriteriTecnici!$M5873*1,IFERROR(NUMBERVALUE(CriteriTecnici!$M5873,".",","),IFERROR(NUMBERVALUE(CriteriTecnici!$M5873,",","."),0))),4)&amp;""),",",".")&amp;", "&amp;CHAR(34)&amp;"rawScore"&amp;CHAR(34)&amp;": "&amp;SUBSTITUTE(TRIM(ROUND(IFERROR(CriteriTecnici!$O5873*1,IFERROR(NUMBERVALUE(CriteriTecnici!$O5873,".",","),IFERROR(NUMBERVALUE(CriteriTecnici!$O5873,",","."),0))),4)&amp;""),",",".")&amp;CHAR(125)&amp;IF(TRUE,",",""))</f>
        <v/>
      </c>
    </row>
    <row r="6094">
      <c r="A6094" s="38">
        <f>IF(CriteriTecnici!$A5874="","","    "&amp;CHAR(123)&amp;CHAR(34)&amp;"bidderId"&amp;CHAR(34)&amp;": "&amp;CHAR(34)&amp;SUBSTITUTE(CriteriTecnici!$A5874,CHAR(34),"'")&amp;CHAR(34)&amp;", "&amp;CHAR(34)&amp;"lotId"&amp;CHAR(34)&amp;": "&amp;CHAR(34)&amp;SUBSTITUTE(CriteriTecnici!$C5874,CHAR(34),"'")&amp;CHAR(34)&amp;", "&amp;CHAR(34)&amp;"criterionId"&amp;CHAR(34)&amp;": "&amp;CHAR(34)&amp;SUBSTITUTE(CriteriTecnici!$D5874,CHAR(34),"'")&amp;CHAR(34)&amp;", "&amp;CHAR(34)&amp;"kind"&amp;CHAR(34)&amp;": "&amp;CHAR(34)&amp;SUBSTITUTE(CriteriTecnici!$F5874,CHAR(34),"'")&amp;CHAR(34)&amp;", "&amp;CHAR(34)&amp;"value"&amp;CHAR(34)&amp;": "&amp;SUBSTITUTE(TRIM(ROUND(IFERROR(CriteriTecnici!$N5874*1,IFERROR(NUMBERVALUE(CriteriTecnici!$N5874,".",","),IFERROR(NUMBERVALUE(CriteriTecnici!$N5874,",","."),0))),4)&amp;""),",",".")&amp;", "&amp;CHAR(34)&amp;"numerator"&amp;CHAR(34)&amp;": "&amp;SUBSTITUTE(TRIM(ROUND(IFERROR(CriteriTecnici!$K5874*1,IFERROR(NUMBERVALUE(CriteriTecnici!$K5874,".",","),IFERROR(NUMBERVALUE(CriteriTecnici!$K5874,",","."),0))),4)&amp;""),",",".")&amp;", "&amp;CHAR(34)&amp;"denominator"&amp;CHAR(34)&amp;": "&amp;SUBSTITUTE(TRIM(ROUND(IFERROR(CriteriTecnici!$L5874*1,IFERROR(NUMBERVALUE(CriteriTecnici!$L5874,".",","),IFERROR(NUMBERVALUE(CriteriTecnici!$L5874,",","."),0))),4)&amp;""),",",".")&amp;", "&amp;CHAR(34)&amp;"flag"&amp;CHAR(34)&amp;": "&amp;SUBSTITUTE(TRIM(ROUND(IFERROR(CriteriTecnici!$M5874*1,IFERROR(NUMBERVALUE(CriteriTecnici!$M5874,".",","),IFERROR(NUMBERVALUE(CriteriTecnici!$M5874,",","."),0))),4)&amp;""),",",".")&amp;", "&amp;CHAR(34)&amp;"rawScore"&amp;CHAR(34)&amp;": "&amp;SUBSTITUTE(TRIM(ROUND(IFERROR(CriteriTecnici!$O5874*1,IFERROR(NUMBERVALUE(CriteriTecnici!$O5874,".",","),IFERROR(NUMBERVALUE(CriteriTecnici!$O5874,",","."),0))),4)&amp;""),",",".")&amp;CHAR(125)&amp;IF(TRUE,",",""))</f>
        <v/>
      </c>
    </row>
    <row r="6095">
      <c r="A6095" s="38">
        <f>IF(CriteriTecnici!$A5875="","","    "&amp;CHAR(123)&amp;CHAR(34)&amp;"bidderId"&amp;CHAR(34)&amp;": "&amp;CHAR(34)&amp;SUBSTITUTE(CriteriTecnici!$A5875,CHAR(34),"'")&amp;CHAR(34)&amp;", "&amp;CHAR(34)&amp;"lotId"&amp;CHAR(34)&amp;": "&amp;CHAR(34)&amp;SUBSTITUTE(CriteriTecnici!$C5875,CHAR(34),"'")&amp;CHAR(34)&amp;", "&amp;CHAR(34)&amp;"criterionId"&amp;CHAR(34)&amp;": "&amp;CHAR(34)&amp;SUBSTITUTE(CriteriTecnici!$D5875,CHAR(34),"'")&amp;CHAR(34)&amp;", "&amp;CHAR(34)&amp;"kind"&amp;CHAR(34)&amp;": "&amp;CHAR(34)&amp;SUBSTITUTE(CriteriTecnici!$F5875,CHAR(34),"'")&amp;CHAR(34)&amp;", "&amp;CHAR(34)&amp;"value"&amp;CHAR(34)&amp;": "&amp;SUBSTITUTE(TRIM(ROUND(IFERROR(CriteriTecnici!$N5875*1,IFERROR(NUMBERVALUE(CriteriTecnici!$N5875,".",","),IFERROR(NUMBERVALUE(CriteriTecnici!$N5875,",","."),0))),4)&amp;""),",",".")&amp;", "&amp;CHAR(34)&amp;"numerator"&amp;CHAR(34)&amp;": "&amp;SUBSTITUTE(TRIM(ROUND(IFERROR(CriteriTecnici!$K5875*1,IFERROR(NUMBERVALUE(CriteriTecnici!$K5875,".",","),IFERROR(NUMBERVALUE(CriteriTecnici!$K5875,",","."),0))),4)&amp;""),",",".")&amp;", "&amp;CHAR(34)&amp;"denominator"&amp;CHAR(34)&amp;": "&amp;SUBSTITUTE(TRIM(ROUND(IFERROR(CriteriTecnici!$L5875*1,IFERROR(NUMBERVALUE(CriteriTecnici!$L5875,".",","),IFERROR(NUMBERVALUE(CriteriTecnici!$L5875,",","."),0))),4)&amp;""),",",".")&amp;", "&amp;CHAR(34)&amp;"flag"&amp;CHAR(34)&amp;": "&amp;SUBSTITUTE(TRIM(ROUND(IFERROR(CriteriTecnici!$M5875*1,IFERROR(NUMBERVALUE(CriteriTecnici!$M5875,".",","),IFERROR(NUMBERVALUE(CriteriTecnici!$M5875,",","."),0))),4)&amp;""),",",".")&amp;", "&amp;CHAR(34)&amp;"rawScore"&amp;CHAR(34)&amp;": "&amp;SUBSTITUTE(TRIM(ROUND(IFERROR(CriteriTecnici!$O5875*1,IFERROR(NUMBERVALUE(CriteriTecnici!$O5875,".",","),IFERROR(NUMBERVALUE(CriteriTecnici!$O5875,",","."),0))),4)&amp;""),",",".")&amp;CHAR(125)&amp;IF(TRUE,",",""))</f>
        <v/>
      </c>
    </row>
    <row r="6096">
      <c r="A6096" s="38">
        <f>IF(CriteriTecnici!$A5876="","","    "&amp;CHAR(123)&amp;CHAR(34)&amp;"bidderId"&amp;CHAR(34)&amp;": "&amp;CHAR(34)&amp;SUBSTITUTE(CriteriTecnici!$A5876,CHAR(34),"'")&amp;CHAR(34)&amp;", "&amp;CHAR(34)&amp;"lotId"&amp;CHAR(34)&amp;": "&amp;CHAR(34)&amp;SUBSTITUTE(CriteriTecnici!$C5876,CHAR(34),"'")&amp;CHAR(34)&amp;", "&amp;CHAR(34)&amp;"criterionId"&amp;CHAR(34)&amp;": "&amp;CHAR(34)&amp;SUBSTITUTE(CriteriTecnici!$D5876,CHAR(34),"'")&amp;CHAR(34)&amp;", "&amp;CHAR(34)&amp;"kind"&amp;CHAR(34)&amp;": "&amp;CHAR(34)&amp;SUBSTITUTE(CriteriTecnici!$F5876,CHAR(34),"'")&amp;CHAR(34)&amp;", "&amp;CHAR(34)&amp;"value"&amp;CHAR(34)&amp;": "&amp;SUBSTITUTE(TRIM(ROUND(IFERROR(CriteriTecnici!$N5876*1,IFERROR(NUMBERVALUE(CriteriTecnici!$N5876,".",","),IFERROR(NUMBERVALUE(CriteriTecnici!$N5876,",","."),0))),4)&amp;""),",",".")&amp;", "&amp;CHAR(34)&amp;"numerator"&amp;CHAR(34)&amp;": "&amp;SUBSTITUTE(TRIM(ROUND(IFERROR(CriteriTecnici!$K5876*1,IFERROR(NUMBERVALUE(CriteriTecnici!$K5876,".",","),IFERROR(NUMBERVALUE(CriteriTecnici!$K5876,",","."),0))),4)&amp;""),",",".")&amp;", "&amp;CHAR(34)&amp;"denominator"&amp;CHAR(34)&amp;": "&amp;SUBSTITUTE(TRIM(ROUND(IFERROR(CriteriTecnici!$L5876*1,IFERROR(NUMBERVALUE(CriteriTecnici!$L5876,".",","),IFERROR(NUMBERVALUE(CriteriTecnici!$L5876,",","."),0))),4)&amp;""),",",".")&amp;", "&amp;CHAR(34)&amp;"flag"&amp;CHAR(34)&amp;": "&amp;SUBSTITUTE(TRIM(ROUND(IFERROR(CriteriTecnici!$M5876*1,IFERROR(NUMBERVALUE(CriteriTecnici!$M5876,".",","),IFERROR(NUMBERVALUE(CriteriTecnici!$M5876,",","."),0))),4)&amp;""),",",".")&amp;", "&amp;CHAR(34)&amp;"rawScore"&amp;CHAR(34)&amp;": "&amp;SUBSTITUTE(TRIM(ROUND(IFERROR(CriteriTecnici!$O5876*1,IFERROR(NUMBERVALUE(CriteriTecnici!$O5876,".",","),IFERROR(NUMBERVALUE(CriteriTecnici!$O5876,",","."),0))),4)&amp;""),",",".")&amp;CHAR(125)&amp;IF(TRUE,",",""))</f>
        <v/>
      </c>
    </row>
    <row r="6097">
      <c r="A6097" s="38">
        <f>IF(CriteriTecnici!$A5877="","","    "&amp;CHAR(123)&amp;CHAR(34)&amp;"bidderId"&amp;CHAR(34)&amp;": "&amp;CHAR(34)&amp;SUBSTITUTE(CriteriTecnici!$A5877,CHAR(34),"'")&amp;CHAR(34)&amp;", "&amp;CHAR(34)&amp;"lotId"&amp;CHAR(34)&amp;": "&amp;CHAR(34)&amp;SUBSTITUTE(CriteriTecnici!$C5877,CHAR(34),"'")&amp;CHAR(34)&amp;", "&amp;CHAR(34)&amp;"criterionId"&amp;CHAR(34)&amp;": "&amp;CHAR(34)&amp;SUBSTITUTE(CriteriTecnici!$D5877,CHAR(34),"'")&amp;CHAR(34)&amp;", "&amp;CHAR(34)&amp;"kind"&amp;CHAR(34)&amp;": "&amp;CHAR(34)&amp;SUBSTITUTE(CriteriTecnici!$F5877,CHAR(34),"'")&amp;CHAR(34)&amp;", "&amp;CHAR(34)&amp;"value"&amp;CHAR(34)&amp;": "&amp;SUBSTITUTE(TRIM(ROUND(IFERROR(CriteriTecnici!$N5877*1,IFERROR(NUMBERVALUE(CriteriTecnici!$N5877,".",","),IFERROR(NUMBERVALUE(CriteriTecnici!$N5877,",","."),0))),4)&amp;""),",",".")&amp;", "&amp;CHAR(34)&amp;"numerator"&amp;CHAR(34)&amp;": "&amp;SUBSTITUTE(TRIM(ROUND(IFERROR(CriteriTecnici!$K5877*1,IFERROR(NUMBERVALUE(CriteriTecnici!$K5877,".",","),IFERROR(NUMBERVALUE(CriteriTecnici!$K5877,",","."),0))),4)&amp;""),",",".")&amp;", "&amp;CHAR(34)&amp;"denominator"&amp;CHAR(34)&amp;": "&amp;SUBSTITUTE(TRIM(ROUND(IFERROR(CriteriTecnici!$L5877*1,IFERROR(NUMBERVALUE(CriteriTecnici!$L5877,".",","),IFERROR(NUMBERVALUE(CriteriTecnici!$L5877,",","."),0))),4)&amp;""),",",".")&amp;", "&amp;CHAR(34)&amp;"flag"&amp;CHAR(34)&amp;": "&amp;SUBSTITUTE(TRIM(ROUND(IFERROR(CriteriTecnici!$M5877*1,IFERROR(NUMBERVALUE(CriteriTecnici!$M5877,".",","),IFERROR(NUMBERVALUE(CriteriTecnici!$M5877,",","."),0))),4)&amp;""),",",".")&amp;", "&amp;CHAR(34)&amp;"rawScore"&amp;CHAR(34)&amp;": "&amp;SUBSTITUTE(TRIM(ROUND(IFERROR(CriteriTecnici!$O5877*1,IFERROR(NUMBERVALUE(CriteriTecnici!$O5877,".",","),IFERROR(NUMBERVALUE(CriteriTecnici!$O5877,",","."),0))),4)&amp;""),",",".")&amp;CHAR(125)&amp;IF(TRUE,",",""))</f>
        <v/>
      </c>
    </row>
    <row r="6098">
      <c r="A6098" s="38">
        <f>IF(CriteriTecnici!$A5878="","","    "&amp;CHAR(123)&amp;CHAR(34)&amp;"bidderId"&amp;CHAR(34)&amp;": "&amp;CHAR(34)&amp;SUBSTITUTE(CriteriTecnici!$A5878,CHAR(34),"'")&amp;CHAR(34)&amp;", "&amp;CHAR(34)&amp;"lotId"&amp;CHAR(34)&amp;": "&amp;CHAR(34)&amp;SUBSTITUTE(CriteriTecnici!$C5878,CHAR(34),"'")&amp;CHAR(34)&amp;", "&amp;CHAR(34)&amp;"criterionId"&amp;CHAR(34)&amp;": "&amp;CHAR(34)&amp;SUBSTITUTE(CriteriTecnici!$D5878,CHAR(34),"'")&amp;CHAR(34)&amp;", "&amp;CHAR(34)&amp;"kind"&amp;CHAR(34)&amp;": "&amp;CHAR(34)&amp;SUBSTITUTE(CriteriTecnici!$F5878,CHAR(34),"'")&amp;CHAR(34)&amp;", "&amp;CHAR(34)&amp;"value"&amp;CHAR(34)&amp;": "&amp;SUBSTITUTE(TRIM(ROUND(IFERROR(CriteriTecnici!$N5878*1,IFERROR(NUMBERVALUE(CriteriTecnici!$N5878,".",","),IFERROR(NUMBERVALUE(CriteriTecnici!$N5878,",","."),0))),4)&amp;""),",",".")&amp;", "&amp;CHAR(34)&amp;"numerator"&amp;CHAR(34)&amp;": "&amp;SUBSTITUTE(TRIM(ROUND(IFERROR(CriteriTecnici!$K5878*1,IFERROR(NUMBERVALUE(CriteriTecnici!$K5878,".",","),IFERROR(NUMBERVALUE(CriteriTecnici!$K5878,",","."),0))),4)&amp;""),",",".")&amp;", "&amp;CHAR(34)&amp;"denominator"&amp;CHAR(34)&amp;": "&amp;SUBSTITUTE(TRIM(ROUND(IFERROR(CriteriTecnici!$L5878*1,IFERROR(NUMBERVALUE(CriteriTecnici!$L5878,".",","),IFERROR(NUMBERVALUE(CriteriTecnici!$L5878,",","."),0))),4)&amp;""),",",".")&amp;", "&amp;CHAR(34)&amp;"flag"&amp;CHAR(34)&amp;": "&amp;SUBSTITUTE(TRIM(ROUND(IFERROR(CriteriTecnici!$M5878*1,IFERROR(NUMBERVALUE(CriteriTecnici!$M5878,".",","),IFERROR(NUMBERVALUE(CriteriTecnici!$M5878,",","."),0))),4)&amp;""),",",".")&amp;", "&amp;CHAR(34)&amp;"rawScore"&amp;CHAR(34)&amp;": "&amp;SUBSTITUTE(TRIM(ROUND(IFERROR(CriteriTecnici!$O5878*1,IFERROR(NUMBERVALUE(CriteriTecnici!$O5878,".",","),IFERROR(NUMBERVALUE(CriteriTecnici!$O5878,",","."),0))),4)&amp;""),",",".")&amp;CHAR(125)&amp;IF(TRUE,",",""))</f>
        <v/>
      </c>
    </row>
    <row r="6099">
      <c r="A6099" s="38">
        <f>IF(CriteriTecnici!$A5879="","","    "&amp;CHAR(123)&amp;CHAR(34)&amp;"bidderId"&amp;CHAR(34)&amp;": "&amp;CHAR(34)&amp;SUBSTITUTE(CriteriTecnici!$A5879,CHAR(34),"'")&amp;CHAR(34)&amp;", "&amp;CHAR(34)&amp;"lotId"&amp;CHAR(34)&amp;": "&amp;CHAR(34)&amp;SUBSTITUTE(CriteriTecnici!$C5879,CHAR(34),"'")&amp;CHAR(34)&amp;", "&amp;CHAR(34)&amp;"criterionId"&amp;CHAR(34)&amp;": "&amp;CHAR(34)&amp;SUBSTITUTE(CriteriTecnici!$D5879,CHAR(34),"'")&amp;CHAR(34)&amp;", "&amp;CHAR(34)&amp;"kind"&amp;CHAR(34)&amp;": "&amp;CHAR(34)&amp;SUBSTITUTE(CriteriTecnici!$F5879,CHAR(34),"'")&amp;CHAR(34)&amp;", "&amp;CHAR(34)&amp;"value"&amp;CHAR(34)&amp;": "&amp;SUBSTITUTE(TRIM(ROUND(IFERROR(CriteriTecnici!$N5879*1,IFERROR(NUMBERVALUE(CriteriTecnici!$N5879,".",","),IFERROR(NUMBERVALUE(CriteriTecnici!$N5879,",","."),0))),4)&amp;""),",",".")&amp;", "&amp;CHAR(34)&amp;"numerator"&amp;CHAR(34)&amp;": "&amp;SUBSTITUTE(TRIM(ROUND(IFERROR(CriteriTecnici!$K5879*1,IFERROR(NUMBERVALUE(CriteriTecnici!$K5879,".",","),IFERROR(NUMBERVALUE(CriteriTecnici!$K5879,",","."),0))),4)&amp;""),",",".")&amp;", "&amp;CHAR(34)&amp;"denominator"&amp;CHAR(34)&amp;": "&amp;SUBSTITUTE(TRIM(ROUND(IFERROR(CriteriTecnici!$L5879*1,IFERROR(NUMBERVALUE(CriteriTecnici!$L5879,".",","),IFERROR(NUMBERVALUE(CriteriTecnici!$L5879,",","."),0))),4)&amp;""),",",".")&amp;", "&amp;CHAR(34)&amp;"flag"&amp;CHAR(34)&amp;": "&amp;SUBSTITUTE(TRIM(ROUND(IFERROR(CriteriTecnici!$M5879*1,IFERROR(NUMBERVALUE(CriteriTecnici!$M5879,".",","),IFERROR(NUMBERVALUE(CriteriTecnici!$M5879,",","."),0))),4)&amp;""),",",".")&amp;", "&amp;CHAR(34)&amp;"rawScore"&amp;CHAR(34)&amp;": "&amp;SUBSTITUTE(TRIM(ROUND(IFERROR(CriteriTecnici!$O5879*1,IFERROR(NUMBERVALUE(CriteriTecnici!$O5879,".",","),IFERROR(NUMBERVALUE(CriteriTecnici!$O5879,",","."),0))),4)&amp;""),",",".")&amp;CHAR(125)&amp;IF(TRUE,",",""))</f>
        <v/>
      </c>
    </row>
    <row r="6100">
      <c r="A6100" s="38">
        <f>IF(CriteriTecnici!$A5880="","","    "&amp;CHAR(123)&amp;CHAR(34)&amp;"bidderId"&amp;CHAR(34)&amp;": "&amp;CHAR(34)&amp;SUBSTITUTE(CriteriTecnici!$A5880,CHAR(34),"'")&amp;CHAR(34)&amp;", "&amp;CHAR(34)&amp;"lotId"&amp;CHAR(34)&amp;": "&amp;CHAR(34)&amp;SUBSTITUTE(CriteriTecnici!$C5880,CHAR(34),"'")&amp;CHAR(34)&amp;", "&amp;CHAR(34)&amp;"criterionId"&amp;CHAR(34)&amp;": "&amp;CHAR(34)&amp;SUBSTITUTE(CriteriTecnici!$D5880,CHAR(34),"'")&amp;CHAR(34)&amp;", "&amp;CHAR(34)&amp;"kind"&amp;CHAR(34)&amp;": "&amp;CHAR(34)&amp;SUBSTITUTE(CriteriTecnici!$F5880,CHAR(34),"'")&amp;CHAR(34)&amp;", "&amp;CHAR(34)&amp;"value"&amp;CHAR(34)&amp;": "&amp;SUBSTITUTE(TRIM(ROUND(IFERROR(CriteriTecnici!$N5880*1,IFERROR(NUMBERVALUE(CriteriTecnici!$N5880,".",","),IFERROR(NUMBERVALUE(CriteriTecnici!$N5880,",","."),0))),4)&amp;""),",",".")&amp;", "&amp;CHAR(34)&amp;"numerator"&amp;CHAR(34)&amp;": "&amp;SUBSTITUTE(TRIM(ROUND(IFERROR(CriteriTecnici!$K5880*1,IFERROR(NUMBERVALUE(CriteriTecnici!$K5880,".",","),IFERROR(NUMBERVALUE(CriteriTecnici!$K5880,",","."),0))),4)&amp;""),",",".")&amp;", "&amp;CHAR(34)&amp;"denominator"&amp;CHAR(34)&amp;": "&amp;SUBSTITUTE(TRIM(ROUND(IFERROR(CriteriTecnici!$L5880*1,IFERROR(NUMBERVALUE(CriteriTecnici!$L5880,".",","),IFERROR(NUMBERVALUE(CriteriTecnici!$L5880,",","."),0))),4)&amp;""),",",".")&amp;", "&amp;CHAR(34)&amp;"flag"&amp;CHAR(34)&amp;": "&amp;SUBSTITUTE(TRIM(ROUND(IFERROR(CriteriTecnici!$M5880*1,IFERROR(NUMBERVALUE(CriteriTecnici!$M5880,".",","),IFERROR(NUMBERVALUE(CriteriTecnici!$M5880,",","."),0))),4)&amp;""),",",".")&amp;", "&amp;CHAR(34)&amp;"rawScore"&amp;CHAR(34)&amp;": "&amp;SUBSTITUTE(TRIM(ROUND(IFERROR(CriteriTecnici!$O5880*1,IFERROR(NUMBERVALUE(CriteriTecnici!$O5880,".",","),IFERROR(NUMBERVALUE(CriteriTecnici!$O5880,",","."),0))),4)&amp;""),",",".")&amp;CHAR(125)&amp;IF(TRUE,",",""))</f>
        <v/>
      </c>
    </row>
    <row r="6101">
      <c r="A6101" s="38">
        <f>IF(CriteriTecnici!$A5881="","","    "&amp;CHAR(123)&amp;CHAR(34)&amp;"bidderId"&amp;CHAR(34)&amp;": "&amp;CHAR(34)&amp;SUBSTITUTE(CriteriTecnici!$A5881,CHAR(34),"'")&amp;CHAR(34)&amp;", "&amp;CHAR(34)&amp;"lotId"&amp;CHAR(34)&amp;": "&amp;CHAR(34)&amp;SUBSTITUTE(CriteriTecnici!$C5881,CHAR(34),"'")&amp;CHAR(34)&amp;", "&amp;CHAR(34)&amp;"criterionId"&amp;CHAR(34)&amp;": "&amp;CHAR(34)&amp;SUBSTITUTE(CriteriTecnici!$D5881,CHAR(34),"'")&amp;CHAR(34)&amp;", "&amp;CHAR(34)&amp;"kind"&amp;CHAR(34)&amp;": "&amp;CHAR(34)&amp;SUBSTITUTE(CriteriTecnici!$F5881,CHAR(34),"'")&amp;CHAR(34)&amp;", "&amp;CHAR(34)&amp;"value"&amp;CHAR(34)&amp;": "&amp;SUBSTITUTE(TRIM(ROUND(IFERROR(CriteriTecnici!$N5881*1,IFERROR(NUMBERVALUE(CriteriTecnici!$N5881,".",","),IFERROR(NUMBERVALUE(CriteriTecnici!$N5881,",","."),0))),4)&amp;""),",",".")&amp;", "&amp;CHAR(34)&amp;"numerator"&amp;CHAR(34)&amp;": "&amp;SUBSTITUTE(TRIM(ROUND(IFERROR(CriteriTecnici!$K5881*1,IFERROR(NUMBERVALUE(CriteriTecnici!$K5881,".",","),IFERROR(NUMBERVALUE(CriteriTecnici!$K5881,",","."),0))),4)&amp;""),",",".")&amp;", "&amp;CHAR(34)&amp;"denominator"&amp;CHAR(34)&amp;": "&amp;SUBSTITUTE(TRIM(ROUND(IFERROR(CriteriTecnici!$L5881*1,IFERROR(NUMBERVALUE(CriteriTecnici!$L5881,".",","),IFERROR(NUMBERVALUE(CriteriTecnici!$L5881,",","."),0))),4)&amp;""),",",".")&amp;", "&amp;CHAR(34)&amp;"flag"&amp;CHAR(34)&amp;": "&amp;SUBSTITUTE(TRIM(ROUND(IFERROR(CriteriTecnici!$M5881*1,IFERROR(NUMBERVALUE(CriteriTecnici!$M5881,".",","),IFERROR(NUMBERVALUE(CriteriTecnici!$M5881,",","."),0))),4)&amp;""),",",".")&amp;", "&amp;CHAR(34)&amp;"rawScore"&amp;CHAR(34)&amp;": "&amp;SUBSTITUTE(TRIM(ROUND(IFERROR(CriteriTecnici!$O5881*1,IFERROR(NUMBERVALUE(CriteriTecnici!$O5881,".",","),IFERROR(NUMBERVALUE(CriteriTecnici!$O5881,",","."),0))),4)&amp;""),",",".")&amp;CHAR(125)&amp;IF(TRUE,",",""))</f>
        <v/>
      </c>
    </row>
    <row r="6102">
      <c r="A6102" s="38">
        <f>IF(CriteriTecnici!$A5882="","","    "&amp;CHAR(123)&amp;CHAR(34)&amp;"bidderId"&amp;CHAR(34)&amp;": "&amp;CHAR(34)&amp;SUBSTITUTE(CriteriTecnici!$A5882,CHAR(34),"'")&amp;CHAR(34)&amp;", "&amp;CHAR(34)&amp;"lotId"&amp;CHAR(34)&amp;": "&amp;CHAR(34)&amp;SUBSTITUTE(CriteriTecnici!$C5882,CHAR(34),"'")&amp;CHAR(34)&amp;", "&amp;CHAR(34)&amp;"criterionId"&amp;CHAR(34)&amp;": "&amp;CHAR(34)&amp;SUBSTITUTE(CriteriTecnici!$D5882,CHAR(34),"'")&amp;CHAR(34)&amp;", "&amp;CHAR(34)&amp;"kind"&amp;CHAR(34)&amp;": "&amp;CHAR(34)&amp;SUBSTITUTE(CriteriTecnici!$F5882,CHAR(34),"'")&amp;CHAR(34)&amp;", "&amp;CHAR(34)&amp;"value"&amp;CHAR(34)&amp;": "&amp;SUBSTITUTE(TRIM(ROUND(IFERROR(CriteriTecnici!$N5882*1,IFERROR(NUMBERVALUE(CriteriTecnici!$N5882,".",","),IFERROR(NUMBERVALUE(CriteriTecnici!$N5882,",","."),0))),4)&amp;""),",",".")&amp;", "&amp;CHAR(34)&amp;"numerator"&amp;CHAR(34)&amp;": "&amp;SUBSTITUTE(TRIM(ROUND(IFERROR(CriteriTecnici!$K5882*1,IFERROR(NUMBERVALUE(CriteriTecnici!$K5882,".",","),IFERROR(NUMBERVALUE(CriteriTecnici!$K5882,",","."),0))),4)&amp;""),",",".")&amp;", "&amp;CHAR(34)&amp;"denominator"&amp;CHAR(34)&amp;": "&amp;SUBSTITUTE(TRIM(ROUND(IFERROR(CriteriTecnici!$L5882*1,IFERROR(NUMBERVALUE(CriteriTecnici!$L5882,".",","),IFERROR(NUMBERVALUE(CriteriTecnici!$L5882,",","."),0))),4)&amp;""),",",".")&amp;", "&amp;CHAR(34)&amp;"flag"&amp;CHAR(34)&amp;": "&amp;SUBSTITUTE(TRIM(ROUND(IFERROR(CriteriTecnici!$M5882*1,IFERROR(NUMBERVALUE(CriteriTecnici!$M5882,".",","),IFERROR(NUMBERVALUE(CriteriTecnici!$M5882,",","."),0))),4)&amp;""),",",".")&amp;", "&amp;CHAR(34)&amp;"rawScore"&amp;CHAR(34)&amp;": "&amp;SUBSTITUTE(TRIM(ROUND(IFERROR(CriteriTecnici!$O5882*1,IFERROR(NUMBERVALUE(CriteriTecnici!$O5882,".",","),IFERROR(NUMBERVALUE(CriteriTecnici!$O5882,",","."),0))),4)&amp;""),",",".")&amp;CHAR(125)&amp;IF(TRUE,",",""))</f>
        <v/>
      </c>
    </row>
    <row r="6103">
      <c r="A6103" s="38">
        <f>IF(CriteriTecnici!$A5883="","","    "&amp;CHAR(123)&amp;CHAR(34)&amp;"bidderId"&amp;CHAR(34)&amp;": "&amp;CHAR(34)&amp;SUBSTITUTE(CriteriTecnici!$A5883,CHAR(34),"'")&amp;CHAR(34)&amp;", "&amp;CHAR(34)&amp;"lotId"&amp;CHAR(34)&amp;": "&amp;CHAR(34)&amp;SUBSTITUTE(CriteriTecnici!$C5883,CHAR(34),"'")&amp;CHAR(34)&amp;", "&amp;CHAR(34)&amp;"criterionId"&amp;CHAR(34)&amp;": "&amp;CHAR(34)&amp;SUBSTITUTE(CriteriTecnici!$D5883,CHAR(34),"'")&amp;CHAR(34)&amp;", "&amp;CHAR(34)&amp;"kind"&amp;CHAR(34)&amp;": "&amp;CHAR(34)&amp;SUBSTITUTE(CriteriTecnici!$F5883,CHAR(34),"'")&amp;CHAR(34)&amp;", "&amp;CHAR(34)&amp;"value"&amp;CHAR(34)&amp;": "&amp;SUBSTITUTE(TRIM(ROUND(IFERROR(CriteriTecnici!$N5883*1,IFERROR(NUMBERVALUE(CriteriTecnici!$N5883,".",","),IFERROR(NUMBERVALUE(CriteriTecnici!$N5883,",","."),0))),4)&amp;""),",",".")&amp;", "&amp;CHAR(34)&amp;"numerator"&amp;CHAR(34)&amp;": "&amp;SUBSTITUTE(TRIM(ROUND(IFERROR(CriteriTecnici!$K5883*1,IFERROR(NUMBERVALUE(CriteriTecnici!$K5883,".",","),IFERROR(NUMBERVALUE(CriteriTecnici!$K5883,",","."),0))),4)&amp;""),",",".")&amp;", "&amp;CHAR(34)&amp;"denominator"&amp;CHAR(34)&amp;": "&amp;SUBSTITUTE(TRIM(ROUND(IFERROR(CriteriTecnici!$L5883*1,IFERROR(NUMBERVALUE(CriteriTecnici!$L5883,".",","),IFERROR(NUMBERVALUE(CriteriTecnici!$L5883,",","."),0))),4)&amp;""),",",".")&amp;", "&amp;CHAR(34)&amp;"flag"&amp;CHAR(34)&amp;": "&amp;SUBSTITUTE(TRIM(ROUND(IFERROR(CriteriTecnici!$M5883*1,IFERROR(NUMBERVALUE(CriteriTecnici!$M5883,".",","),IFERROR(NUMBERVALUE(CriteriTecnici!$M5883,",","."),0))),4)&amp;""),",",".")&amp;", "&amp;CHAR(34)&amp;"rawScore"&amp;CHAR(34)&amp;": "&amp;SUBSTITUTE(TRIM(ROUND(IFERROR(CriteriTecnici!$O5883*1,IFERROR(NUMBERVALUE(CriteriTecnici!$O5883,".",","),IFERROR(NUMBERVALUE(CriteriTecnici!$O5883,",","."),0))),4)&amp;""),",",".")&amp;CHAR(125)&amp;IF(TRUE,",",""))</f>
        <v/>
      </c>
    </row>
    <row r="6104">
      <c r="A6104" s="38">
        <f>IF(CriteriTecnici!$A5884="","","    "&amp;CHAR(123)&amp;CHAR(34)&amp;"bidderId"&amp;CHAR(34)&amp;": "&amp;CHAR(34)&amp;SUBSTITUTE(CriteriTecnici!$A5884,CHAR(34),"'")&amp;CHAR(34)&amp;", "&amp;CHAR(34)&amp;"lotId"&amp;CHAR(34)&amp;": "&amp;CHAR(34)&amp;SUBSTITUTE(CriteriTecnici!$C5884,CHAR(34),"'")&amp;CHAR(34)&amp;", "&amp;CHAR(34)&amp;"criterionId"&amp;CHAR(34)&amp;": "&amp;CHAR(34)&amp;SUBSTITUTE(CriteriTecnici!$D5884,CHAR(34),"'")&amp;CHAR(34)&amp;", "&amp;CHAR(34)&amp;"kind"&amp;CHAR(34)&amp;": "&amp;CHAR(34)&amp;SUBSTITUTE(CriteriTecnici!$F5884,CHAR(34),"'")&amp;CHAR(34)&amp;", "&amp;CHAR(34)&amp;"value"&amp;CHAR(34)&amp;": "&amp;SUBSTITUTE(TRIM(ROUND(IFERROR(CriteriTecnici!$N5884*1,IFERROR(NUMBERVALUE(CriteriTecnici!$N5884,".",","),IFERROR(NUMBERVALUE(CriteriTecnici!$N5884,",","."),0))),4)&amp;""),",",".")&amp;", "&amp;CHAR(34)&amp;"numerator"&amp;CHAR(34)&amp;": "&amp;SUBSTITUTE(TRIM(ROUND(IFERROR(CriteriTecnici!$K5884*1,IFERROR(NUMBERVALUE(CriteriTecnici!$K5884,".",","),IFERROR(NUMBERVALUE(CriteriTecnici!$K5884,",","."),0))),4)&amp;""),",",".")&amp;", "&amp;CHAR(34)&amp;"denominator"&amp;CHAR(34)&amp;": "&amp;SUBSTITUTE(TRIM(ROUND(IFERROR(CriteriTecnici!$L5884*1,IFERROR(NUMBERVALUE(CriteriTecnici!$L5884,".",","),IFERROR(NUMBERVALUE(CriteriTecnici!$L5884,",","."),0))),4)&amp;""),",",".")&amp;", "&amp;CHAR(34)&amp;"flag"&amp;CHAR(34)&amp;": "&amp;SUBSTITUTE(TRIM(ROUND(IFERROR(CriteriTecnici!$M5884*1,IFERROR(NUMBERVALUE(CriteriTecnici!$M5884,".",","),IFERROR(NUMBERVALUE(CriteriTecnici!$M5884,",","."),0))),4)&amp;""),",",".")&amp;", "&amp;CHAR(34)&amp;"rawScore"&amp;CHAR(34)&amp;": "&amp;SUBSTITUTE(TRIM(ROUND(IFERROR(CriteriTecnici!$O5884*1,IFERROR(NUMBERVALUE(CriteriTecnici!$O5884,".",","),IFERROR(NUMBERVALUE(CriteriTecnici!$O5884,",","."),0))),4)&amp;""),",",".")&amp;CHAR(125)&amp;IF(TRUE,",",""))</f>
        <v/>
      </c>
    </row>
    <row r="6105">
      <c r="A6105" s="38">
        <f>IF(CriteriTecnici!$A5885="","","    "&amp;CHAR(123)&amp;CHAR(34)&amp;"bidderId"&amp;CHAR(34)&amp;": "&amp;CHAR(34)&amp;SUBSTITUTE(CriteriTecnici!$A5885,CHAR(34),"'")&amp;CHAR(34)&amp;", "&amp;CHAR(34)&amp;"lotId"&amp;CHAR(34)&amp;": "&amp;CHAR(34)&amp;SUBSTITUTE(CriteriTecnici!$C5885,CHAR(34),"'")&amp;CHAR(34)&amp;", "&amp;CHAR(34)&amp;"criterionId"&amp;CHAR(34)&amp;": "&amp;CHAR(34)&amp;SUBSTITUTE(CriteriTecnici!$D5885,CHAR(34),"'")&amp;CHAR(34)&amp;", "&amp;CHAR(34)&amp;"kind"&amp;CHAR(34)&amp;": "&amp;CHAR(34)&amp;SUBSTITUTE(CriteriTecnici!$F5885,CHAR(34),"'")&amp;CHAR(34)&amp;", "&amp;CHAR(34)&amp;"value"&amp;CHAR(34)&amp;": "&amp;SUBSTITUTE(TRIM(ROUND(IFERROR(CriteriTecnici!$N5885*1,IFERROR(NUMBERVALUE(CriteriTecnici!$N5885,".",","),IFERROR(NUMBERVALUE(CriteriTecnici!$N5885,",","."),0))),4)&amp;""),",",".")&amp;", "&amp;CHAR(34)&amp;"numerator"&amp;CHAR(34)&amp;": "&amp;SUBSTITUTE(TRIM(ROUND(IFERROR(CriteriTecnici!$K5885*1,IFERROR(NUMBERVALUE(CriteriTecnici!$K5885,".",","),IFERROR(NUMBERVALUE(CriteriTecnici!$K5885,",","."),0))),4)&amp;""),",",".")&amp;", "&amp;CHAR(34)&amp;"denominator"&amp;CHAR(34)&amp;": "&amp;SUBSTITUTE(TRIM(ROUND(IFERROR(CriteriTecnici!$L5885*1,IFERROR(NUMBERVALUE(CriteriTecnici!$L5885,".",","),IFERROR(NUMBERVALUE(CriteriTecnici!$L5885,",","."),0))),4)&amp;""),",",".")&amp;", "&amp;CHAR(34)&amp;"flag"&amp;CHAR(34)&amp;": "&amp;SUBSTITUTE(TRIM(ROUND(IFERROR(CriteriTecnici!$M5885*1,IFERROR(NUMBERVALUE(CriteriTecnici!$M5885,".",","),IFERROR(NUMBERVALUE(CriteriTecnici!$M5885,",","."),0))),4)&amp;""),",",".")&amp;", "&amp;CHAR(34)&amp;"rawScore"&amp;CHAR(34)&amp;": "&amp;SUBSTITUTE(TRIM(ROUND(IFERROR(CriteriTecnici!$O5885*1,IFERROR(NUMBERVALUE(CriteriTecnici!$O5885,".",","),IFERROR(NUMBERVALUE(CriteriTecnici!$O5885,",","."),0))),4)&amp;""),",",".")&amp;CHAR(125)&amp;IF(TRUE,",",""))</f>
        <v/>
      </c>
    </row>
    <row r="6106">
      <c r="A6106" s="38">
        <f>IF(CriteriTecnici!$A5886="","","    "&amp;CHAR(123)&amp;CHAR(34)&amp;"bidderId"&amp;CHAR(34)&amp;": "&amp;CHAR(34)&amp;SUBSTITUTE(CriteriTecnici!$A5886,CHAR(34),"'")&amp;CHAR(34)&amp;", "&amp;CHAR(34)&amp;"lotId"&amp;CHAR(34)&amp;": "&amp;CHAR(34)&amp;SUBSTITUTE(CriteriTecnici!$C5886,CHAR(34),"'")&amp;CHAR(34)&amp;", "&amp;CHAR(34)&amp;"criterionId"&amp;CHAR(34)&amp;": "&amp;CHAR(34)&amp;SUBSTITUTE(CriteriTecnici!$D5886,CHAR(34),"'")&amp;CHAR(34)&amp;", "&amp;CHAR(34)&amp;"kind"&amp;CHAR(34)&amp;": "&amp;CHAR(34)&amp;SUBSTITUTE(CriteriTecnici!$F5886,CHAR(34),"'")&amp;CHAR(34)&amp;", "&amp;CHAR(34)&amp;"value"&amp;CHAR(34)&amp;": "&amp;SUBSTITUTE(TRIM(ROUND(IFERROR(CriteriTecnici!$N5886*1,IFERROR(NUMBERVALUE(CriteriTecnici!$N5886,".",","),IFERROR(NUMBERVALUE(CriteriTecnici!$N5886,",","."),0))),4)&amp;""),",",".")&amp;", "&amp;CHAR(34)&amp;"numerator"&amp;CHAR(34)&amp;": "&amp;SUBSTITUTE(TRIM(ROUND(IFERROR(CriteriTecnici!$K5886*1,IFERROR(NUMBERVALUE(CriteriTecnici!$K5886,".",","),IFERROR(NUMBERVALUE(CriteriTecnici!$K5886,",","."),0))),4)&amp;""),",",".")&amp;", "&amp;CHAR(34)&amp;"denominator"&amp;CHAR(34)&amp;": "&amp;SUBSTITUTE(TRIM(ROUND(IFERROR(CriteriTecnici!$L5886*1,IFERROR(NUMBERVALUE(CriteriTecnici!$L5886,".",","),IFERROR(NUMBERVALUE(CriteriTecnici!$L5886,",","."),0))),4)&amp;""),",",".")&amp;", "&amp;CHAR(34)&amp;"flag"&amp;CHAR(34)&amp;": "&amp;SUBSTITUTE(TRIM(ROUND(IFERROR(CriteriTecnici!$M5886*1,IFERROR(NUMBERVALUE(CriteriTecnici!$M5886,".",","),IFERROR(NUMBERVALUE(CriteriTecnici!$M5886,",","."),0))),4)&amp;""),",",".")&amp;", "&amp;CHAR(34)&amp;"rawScore"&amp;CHAR(34)&amp;": "&amp;SUBSTITUTE(TRIM(ROUND(IFERROR(CriteriTecnici!$O5886*1,IFERROR(NUMBERVALUE(CriteriTecnici!$O5886,".",","),IFERROR(NUMBERVALUE(CriteriTecnici!$O5886,",","."),0))),4)&amp;""),",",".")&amp;CHAR(125)&amp;IF(TRUE,",",""))</f>
        <v/>
      </c>
    </row>
    <row r="6107">
      <c r="A6107" s="38">
        <f>IF(CriteriTecnici!$A5887="","","    "&amp;CHAR(123)&amp;CHAR(34)&amp;"bidderId"&amp;CHAR(34)&amp;": "&amp;CHAR(34)&amp;SUBSTITUTE(CriteriTecnici!$A5887,CHAR(34),"'")&amp;CHAR(34)&amp;", "&amp;CHAR(34)&amp;"lotId"&amp;CHAR(34)&amp;": "&amp;CHAR(34)&amp;SUBSTITUTE(CriteriTecnici!$C5887,CHAR(34),"'")&amp;CHAR(34)&amp;", "&amp;CHAR(34)&amp;"criterionId"&amp;CHAR(34)&amp;": "&amp;CHAR(34)&amp;SUBSTITUTE(CriteriTecnici!$D5887,CHAR(34),"'")&amp;CHAR(34)&amp;", "&amp;CHAR(34)&amp;"kind"&amp;CHAR(34)&amp;": "&amp;CHAR(34)&amp;SUBSTITUTE(CriteriTecnici!$F5887,CHAR(34),"'")&amp;CHAR(34)&amp;", "&amp;CHAR(34)&amp;"value"&amp;CHAR(34)&amp;": "&amp;SUBSTITUTE(TRIM(ROUND(IFERROR(CriteriTecnici!$N5887*1,IFERROR(NUMBERVALUE(CriteriTecnici!$N5887,".",","),IFERROR(NUMBERVALUE(CriteriTecnici!$N5887,",","."),0))),4)&amp;""),",",".")&amp;", "&amp;CHAR(34)&amp;"numerator"&amp;CHAR(34)&amp;": "&amp;SUBSTITUTE(TRIM(ROUND(IFERROR(CriteriTecnici!$K5887*1,IFERROR(NUMBERVALUE(CriteriTecnici!$K5887,".",","),IFERROR(NUMBERVALUE(CriteriTecnici!$K5887,",","."),0))),4)&amp;""),",",".")&amp;", "&amp;CHAR(34)&amp;"denominator"&amp;CHAR(34)&amp;": "&amp;SUBSTITUTE(TRIM(ROUND(IFERROR(CriteriTecnici!$L5887*1,IFERROR(NUMBERVALUE(CriteriTecnici!$L5887,".",","),IFERROR(NUMBERVALUE(CriteriTecnici!$L5887,",","."),0))),4)&amp;""),",",".")&amp;", "&amp;CHAR(34)&amp;"flag"&amp;CHAR(34)&amp;": "&amp;SUBSTITUTE(TRIM(ROUND(IFERROR(CriteriTecnici!$M5887*1,IFERROR(NUMBERVALUE(CriteriTecnici!$M5887,".",","),IFERROR(NUMBERVALUE(CriteriTecnici!$M5887,",","."),0))),4)&amp;""),",",".")&amp;", "&amp;CHAR(34)&amp;"rawScore"&amp;CHAR(34)&amp;": "&amp;SUBSTITUTE(TRIM(ROUND(IFERROR(CriteriTecnici!$O5887*1,IFERROR(NUMBERVALUE(CriteriTecnici!$O5887,".",","),IFERROR(NUMBERVALUE(CriteriTecnici!$O5887,",","."),0))),4)&amp;""),",",".")&amp;CHAR(125)&amp;IF(TRUE,",",""))</f>
        <v/>
      </c>
    </row>
    <row r="6108">
      <c r="A6108" s="38">
        <f>IF(CriteriTecnici!$A5888="","","    "&amp;CHAR(123)&amp;CHAR(34)&amp;"bidderId"&amp;CHAR(34)&amp;": "&amp;CHAR(34)&amp;SUBSTITUTE(CriteriTecnici!$A5888,CHAR(34),"'")&amp;CHAR(34)&amp;", "&amp;CHAR(34)&amp;"lotId"&amp;CHAR(34)&amp;": "&amp;CHAR(34)&amp;SUBSTITUTE(CriteriTecnici!$C5888,CHAR(34),"'")&amp;CHAR(34)&amp;", "&amp;CHAR(34)&amp;"criterionId"&amp;CHAR(34)&amp;": "&amp;CHAR(34)&amp;SUBSTITUTE(CriteriTecnici!$D5888,CHAR(34),"'")&amp;CHAR(34)&amp;", "&amp;CHAR(34)&amp;"kind"&amp;CHAR(34)&amp;": "&amp;CHAR(34)&amp;SUBSTITUTE(CriteriTecnici!$F5888,CHAR(34),"'")&amp;CHAR(34)&amp;", "&amp;CHAR(34)&amp;"value"&amp;CHAR(34)&amp;": "&amp;SUBSTITUTE(TRIM(ROUND(IFERROR(CriteriTecnici!$N5888*1,IFERROR(NUMBERVALUE(CriteriTecnici!$N5888,".",","),IFERROR(NUMBERVALUE(CriteriTecnici!$N5888,",","."),0))),4)&amp;""),",",".")&amp;", "&amp;CHAR(34)&amp;"numerator"&amp;CHAR(34)&amp;": "&amp;SUBSTITUTE(TRIM(ROUND(IFERROR(CriteriTecnici!$K5888*1,IFERROR(NUMBERVALUE(CriteriTecnici!$K5888,".",","),IFERROR(NUMBERVALUE(CriteriTecnici!$K5888,",","."),0))),4)&amp;""),",",".")&amp;", "&amp;CHAR(34)&amp;"denominator"&amp;CHAR(34)&amp;": "&amp;SUBSTITUTE(TRIM(ROUND(IFERROR(CriteriTecnici!$L5888*1,IFERROR(NUMBERVALUE(CriteriTecnici!$L5888,".",","),IFERROR(NUMBERVALUE(CriteriTecnici!$L5888,",","."),0))),4)&amp;""),",",".")&amp;", "&amp;CHAR(34)&amp;"flag"&amp;CHAR(34)&amp;": "&amp;SUBSTITUTE(TRIM(ROUND(IFERROR(CriteriTecnici!$M5888*1,IFERROR(NUMBERVALUE(CriteriTecnici!$M5888,".",","),IFERROR(NUMBERVALUE(CriteriTecnici!$M5888,",","."),0))),4)&amp;""),",",".")&amp;", "&amp;CHAR(34)&amp;"rawScore"&amp;CHAR(34)&amp;": "&amp;SUBSTITUTE(TRIM(ROUND(IFERROR(CriteriTecnici!$O5888*1,IFERROR(NUMBERVALUE(CriteriTecnici!$O5888,".",","),IFERROR(NUMBERVALUE(CriteriTecnici!$O5888,",","."),0))),4)&amp;""),",",".")&amp;CHAR(125)&amp;IF(TRUE,",",""))</f>
        <v/>
      </c>
    </row>
    <row r="6109">
      <c r="A6109" s="38">
        <f>IF(CriteriTecnici!$A5889="","","    "&amp;CHAR(123)&amp;CHAR(34)&amp;"bidderId"&amp;CHAR(34)&amp;": "&amp;CHAR(34)&amp;SUBSTITUTE(CriteriTecnici!$A5889,CHAR(34),"'")&amp;CHAR(34)&amp;", "&amp;CHAR(34)&amp;"lotId"&amp;CHAR(34)&amp;": "&amp;CHAR(34)&amp;SUBSTITUTE(CriteriTecnici!$C5889,CHAR(34),"'")&amp;CHAR(34)&amp;", "&amp;CHAR(34)&amp;"criterionId"&amp;CHAR(34)&amp;": "&amp;CHAR(34)&amp;SUBSTITUTE(CriteriTecnici!$D5889,CHAR(34),"'")&amp;CHAR(34)&amp;", "&amp;CHAR(34)&amp;"kind"&amp;CHAR(34)&amp;": "&amp;CHAR(34)&amp;SUBSTITUTE(CriteriTecnici!$F5889,CHAR(34),"'")&amp;CHAR(34)&amp;", "&amp;CHAR(34)&amp;"value"&amp;CHAR(34)&amp;": "&amp;SUBSTITUTE(TRIM(ROUND(IFERROR(CriteriTecnici!$N5889*1,IFERROR(NUMBERVALUE(CriteriTecnici!$N5889,".",","),IFERROR(NUMBERVALUE(CriteriTecnici!$N5889,",","."),0))),4)&amp;""),",",".")&amp;", "&amp;CHAR(34)&amp;"numerator"&amp;CHAR(34)&amp;": "&amp;SUBSTITUTE(TRIM(ROUND(IFERROR(CriteriTecnici!$K5889*1,IFERROR(NUMBERVALUE(CriteriTecnici!$K5889,".",","),IFERROR(NUMBERVALUE(CriteriTecnici!$K5889,",","."),0))),4)&amp;""),",",".")&amp;", "&amp;CHAR(34)&amp;"denominator"&amp;CHAR(34)&amp;": "&amp;SUBSTITUTE(TRIM(ROUND(IFERROR(CriteriTecnici!$L5889*1,IFERROR(NUMBERVALUE(CriteriTecnici!$L5889,".",","),IFERROR(NUMBERVALUE(CriteriTecnici!$L5889,",","."),0))),4)&amp;""),",",".")&amp;", "&amp;CHAR(34)&amp;"flag"&amp;CHAR(34)&amp;": "&amp;SUBSTITUTE(TRIM(ROUND(IFERROR(CriteriTecnici!$M5889*1,IFERROR(NUMBERVALUE(CriteriTecnici!$M5889,".",","),IFERROR(NUMBERVALUE(CriteriTecnici!$M5889,",","."),0))),4)&amp;""),",",".")&amp;", "&amp;CHAR(34)&amp;"rawScore"&amp;CHAR(34)&amp;": "&amp;SUBSTITUTE(TRIM(ROUND(IFERROR(CriteriTecnici!$O5889*1,IFERROR(NUMBERVALUE(CriteriTecnici!$O5889,".",","),IFERROR(NUMBERVALUE(CriteriTecnici!$O5889,",","."),0))),4)&amp;""),",",".")&amp;CHAR(125)&amp;IF(TRUE,",",""))</f>
        <v/>
      </c>
    </row>
    <row r="6110">
      <c r="A6110" s="38">
        <f>IF(CriteriTecnici!$A5890="","","    "&amp;CHAR(123)&amp;CHAR(34)&amp;"bidderId"&amp;CHAR(34)&amp;": "&amp;CHAR(34)&amp;SUBSTITUTE(CriteriTecnici!$A5890,CHAR(34),"'")&amp;CHAR(34)&amp;", "&amp;CHAR(34)&amp;"lotId"&amp;CHAR(34)&amp;": "&amp;CHAR(34)&amp;SUBSTITUTE(CriteriTecnici!$C5890,CHAR(34),"'")&amp;CHAR(34)&amp;", "&amp;CHAR(34)&amp;"criterionId"&amp;CHAR(34)&amp;": "&amp;CHAR(34)&amp;SUBSTITUTE(CriteriTecnici!$D5890,CHAR(34),"'")&amp;CHAR(34)&amp;", "&amp;CHAR(34)&amp;"kind"&amp;CHAR(34)&amp;": "&amp;CHAR(34)&amp;SUBSTITUTE(CriteriTecnici!$F5890,CHAR(34),"'")&amp;CHAR(34)&amp;", "&amp;CHAR(34)&amp;"value"&amp;CHAR(34)&amp;": "&amp;SUBSTITUTE(TRIM(ROUND(IFERROR(CriteriTecnici!$N5890*1,IFERROR(NUMBERVALUE(CriteriTecnici!$N5890,".",","),IFERROR(NUMBERVALUE(CriteriTecnici!$N5890,",","."),0))),4)&amp;""),",",".")&amp;", "&amp;CHAR(34)&amp;"numerator"&amp;CHAR(34)&amp;": "&amp;SUBSTITUTE(TRIM(ROUND(IFERROR(CriteriTecnici!$K5890*1,IFERROR(NUMBERVALUE(CriteriTecnici!$K5890,".",","),IFERROR(NUMBERVALUE(CriteriTecnici!$K5890,",","."),0))),4)&amp;""),",",".")&amp;", "&amp;CHAR(34)&amp;"denominator"&amp;CHAR(34)&amp;": "&amp;SUBSTITUTE(TRIM(ROUND(IFERROR(CriteriTecnici!$L5890*1,IFERROR(NUMBERVALUE(CriteriTecnici!$L5890,".",","),IFERROR(NUMBERVALUE(CriteriTecnici!$L5890,",","."),0))),4)&amp;""),",",".")&amp;", "&amp;CHAR(34)&amp;"flag"&amp;CHAR(34)&amp;": "&amp;SUBSTITUTE(TRIM(ROUND(IFERROR(CriteriTecnici!$M5890*1,IFERROR(NUMBERVALUE(CriteriTecnici!$M5890,".",","),IFERROR(NUMBERVALUE(CriteriTecnici!$M5890,",","."),0))),4)&amp;""),",",".")&amp;", "&amp;CHAR(34)&amp;"rawScore"&amp;CHAR(34)&amp;": "&amp;SUBSTITUTE(TRIM(ROUND(IFERROR(CriteriTecnici!$O5890*1,IFERROR(NUMBERVALUE(CriteriTecnici!$O5890,".",","),IFERROR(NUMBERVALUE(CriteriTecnici!$O5890,",","."),0))),4)&amp;""),",",".")&amp;CHAR(125)&amp;IF(TRUE,",",""))</f>
        <v/>
      </c>
    </row>
    <row r="6111">
      <c r="A6111" s="38">
        <f>IF(CriteriTecnici!$A5891="","","    "&amp;CHAR(123)&amp;CHAR(34)&amp;"bidderId"&amp;CHAR(34)&amp;": "&amp;CHAR(34)&amp;SUBSTITUTE(CriteriTecnici!$A5891,CHAR(34),"'")&amp;CHAR(34)&amp;", "&amp;CHAR(34)&amp;"lotId"&amp;CHAR(34)&amp;": "&amp;CHAR(34)&amp;SUBSTITUTE(CriteriTecnici!$C5891,CHAR(34),"'")&amp;CHAR(34)&amp;", "&amp;CHAR(34)&amp;"criterionId"&amp;CHAR(34)&amp;": "&amp;CHAR(34)&amp;SUBSTITUTE(CriteriTecnici!$D5891,CHAR(34),"'")&amp;CHAR(34)&amp;", "&amp;CHAR(34)&amp;"kind"&amp;CHAR(34)&amp;": "&amp;CHAR(34)&amp;SUBSTITUTE(CriteriTecnici!$F5891,CHAR(34),"'")&amp;CHAR(34)&amp;", "&amp;CHAR(34)&amp;"value"&amp;CHAR(34)&amp;": "&amp;SUBSTITUTE(TRIM(ROUND(IFERROR(CriteriTecnici!$N5891*1,IFERROR(NUMBERVALUE(CriteriTecnici!$N5891,".",","),IFERROR(NUMBERVALUE(CriteriTecnici!$N5891,",","."),0))),4)&amp;""),",",".")&amp;", "&amp;CHAR(34)&amp;"numerator"&amp;CHAR(34)&amp;": "&amp;SUBSTITUTE(TRIM(ROUND(IFERROR(CriteriTecnici!$K5891*1,IFERROR(NUMBERVALUE(CriteriTecnici!$K5891,".",","),IFERROR(NUMBERVALUE(CriteriTecnici!$K5891,",","."),0))),4)&amp;""),",",".")&amp;", "&amp;CHAR(34)&amp;"denominator"&amp;CHAR(34)&amp;": "&amp;SUBSTITUTE(TRIM(ROUND(IFERROR(CriteriTecnici!$L5891*1,IFERROR(NUMBERVALUE(CriteriTecnici!$L5891,".",","),IFERROR(NUMBERVALUE(CriteriTecnici!$L5891,",","."),0))),4)&amp;""),",",".")&amp;", "&amp;CHAR(34)&amp;"flag"&amp;CHAR(34)&amp;": "&amp;SUBSTITUTE(TRIM(ROUND(IFERROR(CriteriTecnici!$M5891*1,IFERROR(NUMBERVALUE(CriteriTecnici!$M5891,".",","),IFERROR(NUMBERVALUE(CriteriTecnici!$M5891,",","."),0))),4)&amp;""),",",".")&amp;", "&amp;CHAR(34)&amp;"rawScore"&amp;CHAR(34)&amp;": "&amp;SUBSTITUTE(TRIM(ROUND(IFERROR(CriteriTecnici!$O5891*1,IFERROR(NUMBERVALUE(CriteriTecnici!$O5891,".",","),IFERROR(NUMBERVALUE(CriteriTecnici!$O5891,",","."),0))),4)&amp;""),",",".")&amp;CHAR(125)&amp;IF(TRUE,",",""))</f>
        <v/>
      </c>
    </row>
    <row r="6112">
      <c r="A6112" s="38">
        <f>IF(CriteriTecnici!$A5892="","","    "&amp;CHAR(123)&amp;CHAR(34)&amp;"bidderId"&amp;CHAR(34)&amp;": "&amp;CHAR(34)&amp;SUBSTITUTE(CriteriTecnici!$A5892,CHAR(34),"'")&amp;CHAR(34)&amp;", "&amp;CHAR(34)&amp;"lotId"&amp;CHAR(34)&amp;": "&amp;CHAR(34)&amp;SUBSTITUTE(CriteriTecnici!$C5892,CHAR(34),"'")&amp;CHAR(34)&amp;", "&amp;CHAR(34)&amp;"criterionId"&amp;CHAR(34)&amp;": "&amp;CHAR(34)&amp;SUBSTITUTE(CriteriTecnici!$D5892,CHAR(34),"'")&amp;CHAR(34)&amp;", "&amp;CHAR(34)&amp;"kind"&amp;CHAR(34)&amp;": "&amp;CHAR(34)&amp;SUBSTITUTE(CriteriTecnici!$F5892,CHAR(34),"'")&amp;CHAR(34)&amp;", "&amp;CHAR(34)&amp;"value"&amp;CHAR(34)&amp;": "&amp;SUBSTITUTE(TRIM(ROUND(IFERROR(CriteriTecnici!$N5892*1,IFERROR(NUMBERVALUE(CriteriTecnici!$N5892,".",","),IFERROR(NUMBERVALUE(CriteriTecnici!$N5892,",","."),0))),4)&amp;""),",",".")&amp;", "&amp;CHAR(34)&amp;"numerator"&amp;CHAR(34)&amp;": "&amp;SUBSTITUTE(TRIM(ROUND(IFERROR(CriteriTecnici!$K5892*1,IFERROR(NUMBERVALUE(CriteriTecnici!$K5892,".",","),IFERROR(NUMBERVALUE(CriteriTecnici!$K5892,",","."),0))),4)&amp;""),",",".")&amp;", "&amp;CHAR(34)&amp;"denominator"&amp;CHAR(34)&amp;": "&amp;SUBSTITUTE(TRIM(ROUND(IFERROR(CriteriTecnici!$L5892*1,IFERROR(NUMBERVALUE(CriteriTecnici!$L5892,".",","),IFERROR(NUMBERVALUE(CriteriTecnici!$L5892,",","."),0))),4)&amp;""),",",".")&amp;", "&amp;CHAR(34)&amp;"flag"&amp;CHAR(34)&amp;": "&amp;SUBSTITUTE(TRIM(ROUND(IFERROR(CriteriTecnici!$M5892*1,IFERROR(NUMBERVALUE(CriteriTecnici!$M5892,".",","),IFERROR(NUMBERVALUE(CriteriTecnici!$M5892,",","."),0))),4)&amp;""),",",".")&amp;", "&amp;CHAR(34)&amp;"rawScore"&amp;CHAR(34)&amp;": "&amp;SUBSTITUTE(TRIM(ROUND(IFERROR(CriteriTecnici!$O5892*1,IFERROR(NUMBERVALUE(CriteriTecnici!$O5892,".",","),IFERROR(NUMBERVALUE(CriteriTecnici!$O5892,",","."),0))),4)&amp;""),",",".")&amp;CHAR(125)&amp;IF(TRUE,",",""))</f>
        <v/>
      </c>
    </row>
    <row r="6113">
      <c r="A6113" s="38">
        <f>IF(CriteriTecnici!$A5893="","","    "&amp;CHAR(123)&amp;CHAR(34)&amp;"bidderId"&amp;CHAR(34)&amp;": "&amp;CHAR(34)&amp;SUBSTITUTE(CriteriTecnici!$A5893,CHAR(34),"'")&amp;CHAR(34)&amp;", "&amp;CHAR(34)&amp;"lotId"&amp;CHAR(34)&amp;": "&amp;CHAR(34)&amp;SUBSTITUTE(CriteriTecnici!$C5893,CHAR(34),"'")&amp;CHAR(34)&amp;", "&amp;CHAR(34)&amp;"criterionId"&amp;CHAR(34)&amp;": "&amp;CHAR(34)&amp;SUBSTITUTE(CriteriTecnici!$D5893,CHAR(34),"'")&amp;CHAR(34)&amp;", "&amp;CHAR(34)&amp;"kind"&amp;CHAR(34)&amp;": "&amp;CHAR(34)&amp;SUBSTITUTE(CriteriTecnici!$F5893,CHAR(34),"'")&amp;CHAR(34)&amp;", "&amp;CHAR(34)&amp;"value"&amp;CHAR(34)&amp;": "&amp;SUBSTITUTE(TRIM(ROUND(IFERROR(CriteriTecnici!$N5893*1,IFERROR(NUMBERVALUE(CriteriTecnici!$N5893,".",","),IFERROR(NUMBERVALUE(CriteriTecnici!$N5893,",","."),0))),4)&amp;""),",",".")&amp;", "&amp;CHAR(34)&amp;"numerator"&amp;CHAR(34)&amp;": "&amp;SUBSTITUTE(TRIM(ROUND(IFERROR(CriteriTecnici!$K5893*1,IFERROR(NUMBERVALUE(CriteriTecnici!$K5893,".",","),IFERROR(NUMBERVALUE(CriteriTecnici!$K5893,",","."),0))),4)&amp;""),",",".")&amp;", "&amp;CHAR(34)&amp;"denominator"&amp;CHAR(34)&amp;": "&amp;SUBSTITUTE(TRIM(ROUND(IFERROR(CriteriTecnici!$L5893*1,IFERROR(NUMBERVALUE(CriteriTecnici!$L5893,".",","),IFERROR(NUMBERVALUE(CriteriTecnici!$L5893,",","."),0))),4)&amp;""),",",".")&amp;", "&amp;CHAR(34)&amp;"flag"&amp;CHAR(34)&amp;": "&amp;SUBSTITUTE(TRIM(ROUND(IFERROR(CriteriTecnici!$M5893*1,IFERROR(NUMBERVALUE(CriteriTecnici!$M5893,".",","),IFERROR(NUMBERVALUE(CriteriTecnici!$M5893,",","."),0))),4)&amp;""),",",".")&amp;", "&amp;CHAR(34)&amp;"rawScore"&amp;CHAR(34)&amp;": "&amp;SUBSTITUTE(TRIM(ROUND(IFERROR(CriteriTecnici!$O5893*1,IFERROR(NUMBERVALUE(CriteriTecnici!$O5893,".",","),IFERROR(NUMBERVALUE(CriteriTecnici!$O5893,",","."),0))),4)&amp;""),",",".")&amp;CHAR(125)&amp;IF(TRUE,",",""))</f>
        <v/>
      </c>
    </row>
    <row r="6114">
      <c r="A6114" s="38">
        <f>IF(CriteriTecnici!$A5894="","","    "&amp;CHAR(123)&amp;CHAR(34)&amp;"bidderId"&amp;CHAR(34)&amp;": "&amp;CHAR(34)&amp;SUBSTITUTE(CriteriTecnici!$A5894,CHAR(34),"'")&amp;CHAR(34)&amp;", "&amp;CHAR(34)&amp;"lotId"&amp;CHAR(34)&amp;": "&amp;CHAR(34)&amp;SUBSTITUTE(CriteriTecnici!$C5894,CHAR(34),"'")&amp;CHAR(34)&amp;", "&amp;CHAR(34)&amp;"criterionId"&amp;CHAR(34)&amp;": "&amp;CHAR(34)&amp;SUBSTITUTE(CriteriTecnici!$D5894,CHAR(34),"'")&amp;CHAR(34)&amp;", "&amp;CHAR(34)&amp;"kind"&amp;CHAR(34)&amp;": "&amp;CHAR(34)&amp;SUBSTITUTE(CriteriTecnici!$F5894,CHAR(34),"'")&amp;CHAR(34)&amp;", "&amp;CHAR(34)&amp;"value"&amp;CHAR(34)&amp;": "&amp;SUBSTITUTE(TRIM(ROUND(IFERROR(CriteriTecnici!$N5894*1,IFERROR(NUMBERVALUE(CriteriTecnici!$N5894,".",","),IFERROR(NUMBERVALUE(CriteriTecnici!$N5894,",","."),0))),4)&amp;""),",",".")&amp;", "&amp;CHAR(34)&amp;"numerator"&amp;CHAR(34)&amp;": "&amp;SUBSTITUTE(TRIM(ROUND(IFERROR(CriteriTecnici!$K5894*1,IFERROR(NUMBERVALUE(CriteriTecnici!$K5894,".",","),IFERROR(NUMBERVALUE(CriteriTecnici!$K5894,",","."),0))),4)&amp;""),",",".")&amp;", "&amp;CHAR(34)&amp;"denominator"&amp;CHAR(34)&amp;": "&amp;SUBSTITUTE(TRIM(ROUND(IFERROR(CriteriTecnici!$L5894*1,IFERROR(NUMBERVALUE(CriteriTecnici!$L5894,".",","),IFERROR(NUMBERVALUE(CriteriTecnici!$L5894,",","."),0))),4)&amp;""),",",".")&amp;", "&amp;CHAR(34)&amp;"flag"&amp;CHAR(34)&amp;": "&amp;SUBSTITUTE(TRIM(ROUND(IFERROR(CriteriTecnici!$M5894*1,IFERROR(NUMBERVALUE(CriteriTecnici!$M5894,".",","),IFERROR(NUMBERVALUE(CriteriTecnici!$M5894,",","."),0))),4)&amp;""),",",".")&amp;", "&amp;CHAR(34)&amp;"rawScore"&amp;CHAR(34)&amp;": "&amp;SUBSTITUTE(TRIM(ROUND(IFERROR(CriteriTecnici!$O5894*1,IFERROR(NUMBERVALUE(CriteriTecnici!$O5894,".",","),IFERROR(NUMBERVALUE(CriteriTecnici!$O5894,",","."),0))),4)&amp;""),",",".")&amp;CHAR(125)&amp;IF(COUNTA(Offerte!$A192:$A$200)&gt;0,",",""))</f>
        <v/>
      </c>
    </row>
    <row r="6115">
      <c r="A6115" s="38">
        <f>IF(CriteriTecnici!$A5895="","","    "&amp;CHAR(123)&amp;CHAR(34)&amp;"bidderId"&amp;CHAR(34)&amp;": "&amp;CHAR(34)&amp;SUBSTITUTE(CriteriTecnici!$A5895,CHAR(34),"'")&amp;CHAR(34)&amp;", "&amp;CHAR(34)&amp;"lotId"&amp;CHAR(34)&amp;": "&amp;CHAR(34)&amp;SUBSTITUTE(CriteriTecnici!$C5895,CHAR(34),"'")&amp;CHAR(34)&amp;", "&amp;CHAR(34)&amp;"criterionId"&amp;CHAR(34)&amp;": "&amp;CHAR(34)&amp;SUBSTITUTE(CriteriTecnici!$D5895,CHAR(34),"'")&amp;CHAR(34)&amp;", "&amp;CHAR(34)&amp;"kind"&amp;CHAR(34)&amp;": "&amp;CHAR(34)&amp;SUBSTITUTE(CriteriTecnici!$F5895,CHAR(34),"'")&amp;CHAR(34)&amp;", "&amp;CHAR(34)&amp;"value"&amp;CHAR(34)&amp;": "&amp;SUBSTITUTE(TRIM(ROUND(IFERROR(CriteriTecnici!$N5895*1,IFERROR(NUMBERVALUE(CriteriTecnici!$N5895,".",","),IFERROR(NUMBERVALUE(CriteriTecnici!$N5895,",","."),0))),4)&amp;""),",",".")&amp;", "&amp;CHAR(34)&amp;"numerator"&amp;CHAR(34)&amp;": "&amp;SUBSTITUTE(TRIM(ROUND(IFERROR(CriteriTecnici!$K5895*1,IFERROR(NUMBERVALUE(CriteriTecnici!$K5895,".",","),IFERROR(NUMBERVALUE(CriteriTecnici!$K5895,",","."),0))),4)&amp;""),",",".")&amp;", "&amp;CHAR(34)&amp;"denominator"&amp;CHAR(34)&amp;": "&amp;SUBSTITUTE(TRIM(ROUND(IFERROR(CriteriTecnici!$L5895*1,IFERROR(NUMBERVALUE(CriteriTecnici!$L5895,".",","),IFERROR(NUMBERVALUE(CriteriTecnici!$L5895,",","."),0))),4)&amp;""),",",".")&amp;", "&amp;CHAR(34)&amp;"flag"&amp;CHAR(34)&amp;": "&amp;SUBSTITUTE(TRIM(ROUND(IFERROR(CriteriTecnici!$M5895*1,IFERROR(NUMBERVALUE(CriteriTecnici!$M5895,".",","),IFERROR(NUMBERVALUE(CriteriTecnici!$M5895,",","."),0))),4)&amp;""),",",".")&amp;", "&amp;CHAR(34)&amp;"rawScore"&amp;CHAR(34)&amp;": "&amp;SUBSTITUTE(TRIM(ROUND(IFERROR(CriteriTecnici!$O5895*1,IFERROR(NUMBERVALUE(CriteriTecnici!$O5895,".",","),IFERROR(NUMBERVALUE(CriteriTecnici!$O5895,",","."),0))),4)&amp;""),",",".")&amp;CHAR(125)&amp;IF(TRUE,",",""))</f>
        <v/>
      </c>
    </row>
    <row r="6116">
      <c r="A6116" s="38">
        <f>IF(CriteriTecnici!$A5896="","","    "&amp;CHAR(123)&amp;CHAR(34)&amp;"bidderId"&amp;CHAR(34)&amp;": "&amp;CHAR(34)&amp;SUBSTITUTE(CriteriTecnici!$A5896,CHAR(34),"'")&amp;CHAR(34)&amp;", "&amp;CHAR(34)&amp;"lotId"&amp;CHAR(34)&amp;": "&amp;CHAR(34)&amp;SUBSTITUTE(CriteriTecnici!$C5896,CHAR(34),"'")&amp;CHAR(34)&amp;", "&amp;CHAR(34)&amp;"criterionId"&amp;CHAR(34)&amp;": "&amp;CHAR(34)&amp;SUBSTITUTE(CriteriTecnici!$D5896,CHAR(34),"'")&amp;CHAR(34)&amp;", "&amp;CHAR(34)&amp;"kind"&amp;CHAR(34)&amp;": "&amp;CHAR(34)&amp;SUBSTITUTE(CriteriTecnici!$F5896,CHAR(34),"'")&amp;CHAR(34)&amp;", "&amp;CHAR(34)&amp;"value"&amp;CHAR(34)&amp;": "&amp;SUBSTITUTE(TRIM(ROUND(IFERROR(CriteriTecnici!$N5896*1,IFERROR(NUMBERVALUE(CriteriTecnici!$N5896,".",","),IFERROR(NUMBERVALUE(CriteriTecnici!$N5896,",","."),0))),4)&amp;""),",",".")&amp;", "&amp;CHAR(34)&amp;"numerator"&amp;CHAR(34)&amp;": "&amp;SUBSTITUTE(TRIM(ROUND(IFERROR(CriteriTecnici!$K5896*1,IFERROR(NUMBERVALUE(CriteriTecnici!$K5896,".",","),IFERROR(NUMBERVALUE(CriteriTecnici!$K5896,",","."),0))),4)&amp;""),",",".")&amp;", "&amp;CHAR(34)&amp;"denominator"&amp;CHAR(34)&amp;": "&amp;SUBSTITUTE(TRIM(ROUND(IFERROR(CriteriTecnici!$L5896*1,IFERROR(NUMBERVALUE(CriteriTecnici!$L5896,".",","),IFERROR(NUMBERVALUE(CriteriTecnici!$L5896,",","."),0))),4)&amp;""),",",".")&amp;", "&amp;CHAR(34)&amp;"flag"&amp;CHAR(34)&amp;": "&amp;SUBSTITUTE(TRIM(ROUND(IFERROR(CriteriTecnici!$M5896*1,IFERROR(NUMBERVALUE(CriteriTecnici!$M5896,".",","),IFERROR(NUMBERVALUE(CriteriTecnici!$M5896,",","."),0))),4)&amp;""),",",".")&amp;", "&amp;CHAR(34)&amp;"rawScore"&amp;CHAR(34)&amp;": "&amp;SUBSTITUTE(TRIM(ROUND(IFERROR(CriteriTecnici!$O5896*1,IFERROR(NUMBERVALUE(CriteriTecnici!$O5896,".",","),IFERROR(NUMBERVALUE(CriteriTecnici!$O5896,",","."),0))),4)&amp;""),",",".")&amp;CHAR(125)&amp;IF(TRUE,",",""))</f>
        <v/>
      </c>
    </row>
    <row r="6117">
      <c r="A6117" s="38">
        <f>IF(CriteriTecnici!$A5897="","","    "&amp;CHAR(123)&amp;CHAR(34)&amp;"bidderId"&amp;CHAR(34)&amp;": "&amp;CHAR(34)&amp;SUBSTITUTE(CriteriTecnici!$A5897,CHAR(34),"'")&amp;CHAR(34)&amp;", "&amp;CHAR(34)&amp;"lotId"&amp;CHAR(34)&amp;": "&amp;CHAR(34)&amp;SUBSTITUTE(CriteriTecnici!$C5897,CHAR(34),"'")&amp;CHAR(34)&amp;", "&amp;CHAR(34)&amp;"criterionId"&amp;CHAR(34)&amp;": "&amp;CHAR(34)&amp;SUBSTITUTE(CriteriTecnici!$D5897,CHAR(34),"'")&amp;CHAR(34)&amp;", "&amp;CHAR(34)&amp;"kind"&amp;CHAR(34)&amp;": "&amp;CHAR(34)&amp;SUBSTITUTE(CriteriTecnici!$F5897,CHAR(34),"'")&amp;CHAR(34)&amp;", "&amp;CHAR(34)&amp;"value"&amp;CHAR(34)&amp;": "&amp;SUBSTITUTE(TRIM(ROUND(IFERROR(CriteriTecnici!$N5897*1,IFERROR(NUMBERVALUE(CriteriTecnici!$N5897,".",","),IFERROR(NUMBERVALUE(CriteriTecnici!$N5897,",","."),0))),4)&amp;""),",",".")&amp;", "&amp;CHAR(34)&amp;"numerator"&amp;CHAR(34)&amp;": "&amp;SUBSTITUTE(TRIM(ROUND(IFERROR(CriteriTecnici!$K5897*1,IFERROR(NUMBERVALUE(CriteriTecnici!$K5897,".",","),IFERROR(NUMBERVALUE(CriteriTecnici!$K5897,",","."),0))),4)&amp;""),",",".")&amp;", "&amp;CHAR(34)&amp;"denominator"&amp;CHAR(34)&amp;": "&amp;SUBSTITUTE(TRIM(ROUND(IFERROR(CriteriTecnici!$L5897*1,IFERROR(NUMBERVALUE(CriteriTecnici!$L5897,".",","),IFERROR(NUMBERVALUE(CriteriTecnici!$L5897,",","."),0))),4)&amp;""),",",".")&amp;", "&amp;CHAR(34)&amp;"flag"&amp;CHAR(34)&amp;": "&amp;SUBSTITUTE(TRIM(ROUND(IFERROR(CriteriTecnici!$M5897*1,IFERROR(NUMBERVALUE(CriteriTecnici!$M5897,".",","),IFERROR(NUMBERVALUE(CriteriTecnici!$M5897,",","."),0))),4)&amp;""),",",".")&amp;", "&amp;CHAR(34)&amp;"rawScore"&amp;CHAR(34)&amp;": "&amp;SUBSTITUTE(TRIM(ROUND(IFERROR(CriteriTecnici!$O5897*1,IFERROR(NUMBERVALUE(CriteriTecnici!$O5897,".",","),IFERROR(NUMBERVALUE(CriteriTecnici!$O5897,",","."),0))),4)&amp;""),",",".")&amp;CHAR(125)&amp;IF(TRUE,",",""))</f>
        <v/>
      </c>
    </row>
    <row r="6118">
      <c r="A6118" s="38">
        <f>IF(CriteriTecnici!$A5898="","","    "&amp;CHAR(123)&amp;CHAR(34)&amp;"bidderId"&amp;CHAR(34)&amp;": "&amp;CHAR(34)&amp;SUBSTITUTE(CriteriTecnici!$A5898,CHAR(34),"'")&amp;CHAR(34)&amp;", "&amp;CHAR(34)&amp;"lotId"&amp;CHAR(34)&amp;": "&amp;CHAR(34)&amp;SUBSTITUTE(CriteriTecnici!$C5898,CHAR(34),"'")&amp;CHAR(34)&amp;", "&amp;CHAR(34)&amp;"criterionId"&amp;CHAR(34)&amp;": "&amp;CHAR(34)&amp;SUBSTITUTE(CriteriTecnici!$D5898,CHAR(34),"'")&amp;CHAR(34)&amp;", "&amp;CHAR(34)&amp;"kind"&amp;CHAR(34)&amp;": "&amp;CHAR(34)&amp;SUBSTITUTE(CriteriTecnici!$F5898,CHAR(34),"'")&amp;CHAR(34)&amp;", "&amp;CHAR(34)&amp;"value"&amp;CHAR(34)&amp;": "&amp;SUBSTITUTE(TRIM(ROUND(IFERROR(CriteriTecnici!$N5898*1,IFERROR(NUMBERVALUE(CriteriTecnici!$N5898,".",","),IFERROR(NUMBERVALUE(CriteriTecnici!$N5898,",","."),0))),4)&amp;""),",",".")&amp;", "&amp;CHAR(34)&amp;"numerator"&amp;CHAR(34)&amp;": "&amp;SUBSTITUTE(TRIM(ROUND(IFERROR(CriteriTecnici!$K5898*1,IFERROR(NUMBERVALUE(CriteriTecnici!$K5898,".",","),IFERROR(NUMBERVALUE(CriteriTecnici!$K5898,",","."),0))),4)&amp;""),",",".")&amp;", "&amp;CHAR(34)&amp;"denominator"&amp;CHAR(34)&amp;": "&amp;SUBSTITUTE(TRIM(ROUND(IFERROR(CriteriTecnici!$L5898*1,IFERROR(NUMBERVALUE(CriteriTecnici!$L5898,".",","),IFERROR(NUMBERVALUE(CriteriTecnici!$L5898,",","."),0))),4)&amp;""),",",".")&amp;", "&amp;CHAR(34)&amp;"flag"&amp;CHAR(34)&amp;": "&amp;SUBSTITUTE(TRIM(ROUND(IFERROR(CriteriTecnici!$M5898*1,IFERROR(NUMBERVALUE(CriteriTecnici!$M5898,".",","),IFERROR(NUMBERVALUE(CriteriTecnici!$M5898,",","."),0))),4)&amp;""),",",".")&amp;", "&amp;CHAR(34)&amp;"rawScore"&amp;CHAR(34)&amp;": "&amp;SUBSTITUTE(TRIM(ROUND(IFERROR(CriteriTecnici!$O5898*1,IFERROR(NUMBERVALUE(CriteriTecnici!$O5898,".",","),IFERROR(NUMBERVALUE(CriteriTecnici!$O5898,",","."),0))),4)&amp;""),",",".")&amp;CHAR(125)&amp;IF(TRUE,",",""))</f>
        <v/>
      </c>
    </row>
    <row r="6119">
      <c r="A6119" s="38">
        <f>IF(CriteriTecnici!$A5899="","","    "&amp;CHAR(123)&amp;CHAR(34)&amp;"bidderId"&amp;CHAR(34)&amp;": "&amp;CHAR(34)&amp;SUBSTITUTE(CriteriTecnici!$A5899,CHAR(34),"'")&amp;CHAR(34)&amp;", "&amp;CHAR(34)&amp;"lotId"&amp;CHAR(34)&amp;": "&amp;CHAR(34)&amp;SUBSTITUTE(CriteriTecnici!$C5899,CHAR(34),"'")&amp;CHAR(34)&amp;", "&amp;CHAR(34)&amp;"criterionId"&amp;CHAR(34)&amp;": "&amp;CHAR(34)&amp;SUBSTITUTE(CriteriTecnici!$D5899,CHAR(34),"'")&amp;CHAR(34)&amp;", "&amp;CHAR(34)&amp;"kind"&amp;CHAR(34)&amp;": "&amp;CHAR(34)&amp;SUBSTITUTE(CriteriTecnici!$F5899,CHAR(34),"'")&amp;CHAR(34)&amp;", "&amp;CHAR(34)&amp;"value"&amp;CHAR(34)&amp;": "&amp;SUBSTITUTE(TRIM(ROUND(IFERROR(CriteriTecnici!$N5899*1,IFERROR(NUMBERVALUE(CriteriTecnici!$N5899,".",","),IFERROR(NUMBERVALUE(CriteriTecnici!$N5899,",","."),0))),4)&amp;""),",",".")&amp;", "&amp;CHAR(34)&amp;"numerator"&amp;CHAR(34)&amp;": "&amp;SUBSTITUTE(TRIM(ROUND(IFERROR(CriteriTecnici!$K5899*1,IFERROR(NUMBERVALUE(CriteriTecnici!$K5899,".",","),IFERROR(NUMBERVALUE(CriteriTecnici!$K5899,",","."),0))),4)&amp;""),",",".")&amp;", "&amp;CHAR(34)&amp;"denominator"&amp;CHAR(34)&amp;": "&amp;SUBSTITUTE(TRIM(ROUND(IFERROR(CriteriTecnici!$L5899*1,IFERROR(NUMBERVALUE(CriteriTecnici!$L5899,".",","),IFERROR(NUMBERVALUE(CriteriTecnici!$L5899,",","."),0))),4)&amp;""),",",".")&amp;", "&amp;CHAR(34)&amp;"flag"&amp;CHAR(34)&amp;": "&amp;SUBSTITUTE(TRIM(ROUND(IFERROR(CriteriTecnici!$M5899*1,IFERROR(NUMBERVALUE(CriteriTecnici!$M5899,".",","),IFERROR(NUMBERVALUE(CriteriTecnici!$M5899,",","."),0))),4)&amp;""),",",".")&amp;", "&amp;CHAR(34)&amp;"rawScore"&amp;CHAR(34)&amp;": "&amp;SUBSTITUTE(TRIM(ROUND(IFERROR(CriteriTecnici!$O5899*1,IFERROR(NUMBERVALUE(CriteriTecnici!$O5899,".",","),IFERROR(NUMBERVALUE(CriteriTecnici!$O5899,",","."),0))),4)&amp;""),",",".")&amp;CHAR(125)&amp;IF(TRUE,",",""))</f>
        <v/>
      </c>
    </row>
    <row r="6120">
      <c r="A6120" s="38">
        <f>IF(CriteriTecnici!$A5900="","","    "&amp;CHAR(123)&amp;CHAR(34)&amp;"bidderId"&amp;CHAR(34)&amp;": "&amp;CHAR(34)&amp;SUBSTITUTE(CriteriTecnici!$A5900,CHAR(34),"'")&amp;CHAR(34)&amp;", "&amp;CHAR(34)&amp;"lotId"&amp;CHAR(34)&amp;": "&amp;CHAR(34)&amp;SUBSTITUTE(CriteriTecnici!$C5900,CHAR(34),"'")&amp;CHAR(34)&amp;", "&amp;CHAR(34)&amp;"criterionId"&amp;CHAR(34)&amp;": "&amp;CHAR(34)&amp;SUBSTITUTE(CriteriTecnici!$D5900,CHAR(34),"'")&amp;CHAR(34)&amp;", "&amp;CHAR(34)&amp;"kind"&amp;CHAR(34)&amp;": "&amp;CHAR(34)&amp;SUBSTITUTE(CriteriTecnici!$F5900,CHAR(34),"'")&amp;CHAR(34)&amp;", "&amp;CHAR(34)&amp;"value"&amp;CHAR(34)&amp;": "&amp;SUBSTITUTE(TRIM(ROUND(IFERROR(CriteriTecnici!$N5900*1,IFERROR(NUMBERVALUE(CriteriTecnici!$N5900,".",","),IFERROR(NUMBERVALUE(CriteriTecnici!$N5900,",","."),0))),4)&amp;""),",",".")&amp;", "&amp;CHAR(34)&amp;"numerator"&amp;CHAR(34)&amp;": "&amp;SUBSTITUTE(TRIM(ROUND(IFERROR(CriteriTecnici!$K5900*1,IFERROR(NUMBERVALUE(CriteriTecnici!$K5900,".",","),IFERROR(NUMBERVALUE(CriteriTecnici!$K5900,",","."),0))),4)&amp;""),",",".")&amp;", "&amp;CHAR(34)&amp;"denominator"&amp;CHAR(34)&amp;": "&amp;SUBSTITUTE(TRIM(ROUND(IFERROR(CriteriTecnici!$L5900*1,IFERROR(NUMBERVALUE(CriteriTecnici!$L5900,".",","),IFERROR(NUMBERVALUE(CriteriTecnici!$L5900,",","."),0))),4)&amp;""),",",".")&amp;", "&amp;CHAR(34)&amp;"flag"&amp;CHAR(34)&amp;": "&amp;SUBSTITUTE(TRIM(ROUND(IFERROR(CriteriTecnici!$M5900*1,IFERROR(NUMBERVALUE(CriteriTecnici!$M5900,".",","),IFERROR(NUMBERVALUE(CriteriTecnici!$M5900,",","."),0))),4)&amp;""),",",".")&amp;", "&amp;CHAR(34)&amp;"rawScore"&amp;CHAR(34)&amp;": "&amp;SUBSTITUTE(TRIM(ROUND(IFERROR(CriteriTecnici!$O5900*1,IFERROR(NUMBERVALUE(CriteriTecnici!$O5900,".",","),IFERROR(NUMBERVALUE(CriteriTecnici!$O5900,",","."),0))),4)&amp;""),",",".")&amp;CHAR(125)&amp;IF(TRUE,",",""))</f>
        <v/>
      </c>
    </row>
    <row r="6121">
      <c r="A6121" s="38">
        <f>IF(CriteriTecnici!$A5901="","","    "&amp;CHAR(123)&amp;CHAR(34)&amp;"bidderId"&amp;CHAR(34)&amp;": "&amp;CHAR(34)&amp;SUBSTITUTE(CriteriTecnici!$A5901,CHAR(34),"'")&amp;CHAR(34)&amp;", "&amp;CHAR(34)&amp;"lotId"&amp;CHAR(34)&amp;": "&amp;CHAR(34)&amp;SUBSTITUTE(CriteriTecnici!$C5901,CHAR(34),"'")&amp;CHAR(34)&amp;", "&amp;CHAR(34)&amp;"criterionId"&amp;CHAR(34)&amp;": "&amp;CHAR(34)&amp;SUBSTITUTE(CriteriTecnici!$D5901,CHAR(34),"'")&amp;CHAR(34)&amp;", "&amp;CHAR(34)&amp;"kind"&amp;CHAR(34)&amp;": "&amp;CHAR(34)&amp;SUBSTITUTE(CriteriTecnici!$F5901,CHAR(34),"'")&amp;CHAR(34)&amp;", "&amp;CHAR(34)&amp;"value"&amp;CHAR(34)&amp;": "&amp;SUBSTITUTE(TRIM(ROUND(IFERROR(CriteriTecnici!$N5901*1,IFERROR(NUMBERVALUE(CriteriTecnici!$N5901,".",","),IFERROR(NUMBERVALUE(CriteriTecnici!$N5901,",","."),0))),4)&amp;""),",",".")&amp;", "&amp;CHAR(34)&amp;"numerator"&amp;CHAR(34)&amp;": "&amp;SUBSTITUTE(TRIM(ROUND(IFERROR(CriteriTecnici!$K5901*1,IFERROR(NUMBERVALUE(CriteriTecnici!$K5901,".",","),IFERROR(NUMBERVALUE(CriteriTecnici!$K5901,",","."),0))),4)&amp;""),",",".")&amp;", "&amp;CHAR(34)&amp;"denominator"&amp;CHAR(34)&amp;": "&amp;SUBSTITUTE(TRIM(ROUND(IFERROR(CriteriTecnici!$L5901*1,IFERROR(NUMBERVALUE(CriteriTecnici!$L5901,".",","),IFERROR(NUMBERVALUE(CriteriTecnici!$L5901,",","."),0))),4)&amp;""),",",".")&amp;", "&amp;CHAR(34)&amp;"flag"&amp;CHAR(34)&amp;": "&amp;SUBSTITUTE(TRIM(ROUND(IFERROR(CriteriTecnici!$M5901*1,IFERROR(NUMBERVALUE(CriteriTecnici!$M5901,".",","),IFERROR(NUMBERVALUE(CriteriTecnici!$M5901,",","."),0))),4)&amp;""),",",".")&amp;", "&amp;CHAR(34)&amp;"rawScore"&amp;CHAR(34)&amp;": "&amp;SUBSTITUTE(TRIM(ROUND(IFERROR(CriteriTecnici!$O5901*1,IFERROR(NUMBERVALUE(CriteriTecnici!$O5901,".",","),IFERROR(NUMBERVALUE(CriteriTecnici!$O5901,",","."),0))),4)&amp;""),",",".")&amp;CHAR(125)&amp;IF(TRUE,",",""))</f>
        <v/>
      </c>
    </row>
    <row r="6122">
      <c r="A6122" s="38">
        <f>IF(CriteriTecnici!$A5902="","","    "&amp;CHAR(123)&amp;CHAR(34)&amp;"bidderId"&amp;CHAR(34)&amp;": "&amp;CHAR(34)&amp;SUBSTITUTE(CriteriTecnici!$A5902,CHAR(34),"'")&amp;CHAR(34)&amp;", "&amp;CHAR(34)&amp;"lotId"&amp;CHAR(34)&amp;": "&amp;CHAR(34)&amp;SUBSTITUTE(CriteriTecnici!$C5902,CHAR(34),"'")&amp;CHAR(34)&amp;", "&amp;CHAR(34)&amp;"criterionId"&amp;CHAR(34)&amp;": "&amp;CHAR(34)&amp;SUBSTITUTE(CriteriTecnici!$D5902,CHAR(34),"'")&amp;CHAR(34)&amp;", "&amp;CHAR(34)&amp;"kind"&amp;CHAR(34)&amp;": "&amp;CHAR(34)&amp;SUBSTITUTE(CriteriTecnici!$F5902,CHAR(34),"'")&amp;CHAR(34)&amp;", "&amp;CHAR(34)&amp;"value"&amp;CHAR(34)&amp;": "&amp;SUBSTITUTE(TRIM(ROUND(IFERROR(CriteriTecnici!$N5902*1,IFERROR(NUMBERVALUE(CriteriTecnici!$N5902,".",","),IFERROR(NUMBERVALUE(CriteriTecnici!$N5902,",","."),0))),4)&amp;""),",",".")&amp;", "&amp;CHAR(34)&amp;"numerator"&amp;CHAR(34)&amp;": "&amp;SUBSTITUTE(TRIM(ROUND(IFERROR(CriteriTecnici!$K5902*1,IFERROR(NUMBERVALUE(CriteriTecnici!$K5902,".",","),IFERROR(NUMBERVALUE(CriteriTecnici!$K5902,",","."),0))),4)&amp;""),",",".")&amp;", "&amp;CHAR(34)&amp;"denominator"&amp;CHAR(34)&amp;": "&amp;SUBSTITUTE(TRIM(ROUND(IFERROR(CriteriTecnici!$L5902*1,IFERROR(NUMBERVALUE(CriteriTecnici!$L5902,".",","),IFERROR(NUMBERVALUE(CriteriTecnici!$L5902,",","."),0))),4)&amp;""),",",".")&amp;", "&amp;CHAR(34)&amp;"flag"&amp;CHAR(34)&amp;": "&amp;SUBSTITUTE(TRIM(ROUND(IFERROR(CriteriTecnici!$M5902*1,IFERROR(NUMBERVALUE(CriteriTecnici!$M5902,".",","),IFERROR(NUMBERVALUE(CriteriTecnici!$M5902,",","."),0))),4)&amp;""),",",".")&amp;", "&amp;CHAR(34)&amp;"rawScore"&amp;CHAR(34)&amp;": "&amp;SUBSTITUTE(TRIM(ROUND(IFERROR(CriteriTecnici!$O5902*1,IFERROR(NUMBERVALUE(CriteriTecnici!$O5902,".",","),IFERROR(NUMBERVALUE(CriteriTecnici!$O5902,",","."),0))),4)&amp;""),",",".")&amp;CHAR(125)&amp;IF(TRUE,",",""))</f>
        <v/>
      </c>
    </row>
    <row r="6123">
      <c r="A6123" s="38">
        <f>IF(CriteriTecnici!$A5903="","","    "&amp;CHAR(123)&amp;CHAR(34)&amp;"bidderId"&amp;CHAR(34)&amp;": "&amp;CHAR(34)&amp;SUBSTITUTE(CriteriTecnici!$A5903,CHAR(34),"'")&amp;CHAR(34)&amp;", "&amp;CHAR(34)&amp;"lotId"&amp;CHAR(34)&amp;": "&amp;CHAR(34)&amp;SUBSTITUTE(CriteriTecnici!$C5903,CHAR(34),"'")&amp;CHAR(34)&amp;", "&amp;CHAR(34)&amp;"criterionId"&amp;CHAR(34)&amp;": "&amp;CHAR(34)&amp;SUBSTITUTE(CriteriTecnici!$D5903,CHAR(34),"'")&amp;CHAR(34)&amp;", "&amp;CHAR(34)&amp;"kind"&amp;CHAR(34)&amp;": "&amp;CHAR(34)&amp;SUBSTITUTE(CriteriTecnici!$F5903,CHAR(34),"'")&amp;CHAR(34)&amp;", "&amp;CHAR(34)&amp;"value"&amp;CHAR(34)&amp;": "&amp;SUBSTITUTE(TRIM(ROUND(IFERROR(CriteriTecnici!$N5903*1,IFERROR(NUMBERVALUE(CriteriTecnici!$N5903,".",","),IFERROR(NUMBERVALUE(CriteriTecnici!$N5903,",","."),0))),4)&amp;""),",",".")&amp;", "&amp;CHAR(34)&amp;"numerator"&amp;CHAR(34)&amp;": "&amp;SUBSTITUTE(TRIM(ROUND(IFERROR(CriteriTecnici!$K5903*1,IFERROR(NUMBERVALUE(CriteriTecnici!$K5903,".",","),IFERROR(NUMBERVALUE(CriteriTecnici!$K5903,",","."),0))),4)&amp;""),",",".")&amp;", "&amp;CHAR(34)&amp;"denominator"&amp;CHAR(34)&amp;": "&amp;SUBSTITUTE(TRIM(ROUND(IFERROR(CriteriTecnici!$L5903*1,IFERROR(NUMBERVALUE(CriteriTecnici!$L5903,".",","),IFERROR(NUMBERVALUE(CriteriTecnici!$L5903,",","."),0))),4)&amp;""),",",".")&amp;", "&amp;CHAR(34)&amp;"flag"&amp;CHAR(34)&amp;": "&amp;SUBSTITUTE(TRIM(ROUND(IFERROR(CriteriTecnici!$M5903*1,IFERROR(NUMBERVALUE(CriteriTecnici!$M5903,".",","),IFERROR(NUMBERVALUE(CriteriTecnici!$M5903,",","."),0))),4)&amp;""),",",".")&amp;", "&amp;CHAR(34)&amp;"rawScore"&amp;CHAR(34)&amp;": "&amp;SUBSTITUTE(TRIM(ROUND(IFERROR(CriteriTecnici!$O5903*1,IFERROR(NUMBERVALUE(CriteriTecnici!$O5903,".",","),IFERROR(NUMBERVALUE(CriteriTecnici!$O5903,",","."),0))),4)&amp;""),",",".")&amp;CHAR(125)&amp;IF(TRUE,",",""))</f>
        <v/>
      </c>
    </row>
    <row r="6124">
      <c r="A6124" s="38">
        <f>IF(CriteriTecnici!$A5904="","","    "&amp;CHAR(123)&amp;CHAR(34)&amp;"bidderId"&amp;CHAR(34)&amp;": "&amp;CHAR(34)&amp;SUBSTITUTE(CriteriTecnici!$A5904,CHAR(34),"'")&amp;CHAR(34)&amp;", "&amp;CHAR(34)&amp;"lotId"&amp;CHAR(34)&amp;": "&amp;CHAR(34)&amp;SUBSTITUTE(CriteriTecnici!$C5904,CHAR(34),"'")&amp;CHAR(34)&amp;", "&amp;CHAR(34)&amp;"criterionId"&amp;CHAR(34)&amp;": "&amp;CHAR(34)&amp;SUBSTITUTE(CriteriTecnici!$D5904,CHAR(34),"'")&amp;CHAR(34)&amp;", "&amp;CHAR(34)&amp;"kind"&amp;CHAR(34)&amp;": "&amp;CHAR(34)&amp;SUBSTITUTE(CriteriTecnici!$F5904,CHAR(34),"'")&amp;CHAR(34)&amp;", "&amp;CHAR(34)&amp;"value"&amp;CHAR(34)&amp;": "&amp;SUBSTITUTE(TRIM(ROUND(IFERROR(CriteriTecnici!$N5904*1,IFERROR(NUMBERVALUE(CriteriTecnici!$N5904,".",","),IFERROR(NUMBERVALUE(CriteriTecnici!$N5904,",","."),0))),4)&amp;""),",",".")&amp;", "&amp;CHAR(34)&amp;"numerator"&amp;CHAR(34)&amp;": "&amp;SUBSTITUTE(TRIM(ROUND(IFERROR(CriteriTecnici!$K5904*1,IFERROR(NUMBERVALUE(CriteriTecnici!$K5904,".",","),IFERROR(NUMBERVALUE(CriteriTecnici!$K5904,",","."),0))),4)&amp;""),",",".")&amp;", "&amp;CHAR(34)&amp;"denominator"&amp;CHAR(34)&amp;": "&amp;SUBSTITUTE(TRIM(ROUND(IFERROR(CriteriTecnici!$L5904*1,IFERROR(NUMBERVALUE(CriteriTecnici!$L5904,".",","),IFERROR(NUMBERVALUE(CriteriTecnici!$L5904,",","."),0))),4)&amp;""),",",".")&amp;", "&amp;CHAR(34)&amp;"flag"&amp;CHAR(34)&amp;": "&amp;SUBSTITUTE(TRIM(ROUND(IFERROR(CriteriTecnici!$M5904*1,IFERROR(NUMBERVALUE(CriteriTecnici!$M5904,".",","),IFERROR(NUMBERVALUE(CriteriTecnici!$M5904,",","."),0))),4)&amp;""),",",".")&amp;", "&amp;CHAR(34)&amp;"rawScore"&amp;CHAR(34)&amp;": "&amp;SUBSTITUTE(TRIM(ROUND(IFERROR(CriteriTecnici!$O5904*1,IFERROR(NUMBERVALUE(CriteriTecnici!$O5904,".",","),IFERROR(NUMBERVALUE(CriteriTecnici!$O5904,",","."),0))),4)&amp;""),",",".")&amp;CHAR(125)&amp;IF(TRUE,",",""))</f>
        <v/>
      </c>
    </row>
    <row r="6125">
      <c r="A6125" s="38">
        <f>IF(CriteriTecnici!$A5905="","","    "&amp;CHAR(123)&amp;CHAR(34)&amp;"bidderId"&amp;CHAR(34)&amp;": "&amp;CHAR(34)&amp;SUBSTITUTE(CriteriTecnici!$A5905,CHAR(34),"'")&amp;CHAR(34)&amp;", "&amp;CHAR(34)&amp;"lotId"&amp;CHAR(34)&amp;": "&amp;CHAR(34)&amp;SUBSTITUTE(CriteriTecnici!$C5905,CHAR(34),"'")&amp;CHAR(34)&amp;", "&amp;CHAR(34)&amp;"criterionId"&amp;CHAR(34)&amp;": "&amp;CHAR(34)&amp;SUBSTITUTE(CriteriTecnici!$D5905,CHAR(34),"'")&amp;CHAR(34)&amp;", "&amp;CHAR(34)&amp;"kind"&amp;CHAR(34)&amp;": "&amp;CHAR(34)&amp;SUBSTITUTE(CriteriTecnici!$F5905,CHAR(34),"'")&amp;CHAR(34)&amp;", "&amp;CHAR(34)&amp;"value"&amp;CHAR(34)&amp;": "&amp;SUBSTITUTE(TRIM(ROUND(IFERROR(CriteriTecnici!$N5905*1,IFERROR(NUMBERVALUE(CriteriTecnici!$N5905,".",","),IFERROR(NUMBERVALUE(CriteriTecnici!$N5905,",","."),0))),4)&amp;""),",",".")&amp;", "&amp;CHAR(34)&amp;"numerator"&amp;CHAR(34)&amp;": "&amp;SUBSTITUTE(TRIM(ROUND(IFERROR(CriteriTecnici!$K5905*1,IFERROR(NUMBERVALUE(CriteriTecnici!$K5905,".",","),IFERROR(NUMBERVALUE(CriteriTecnici!$K5905,",","."),0))),4)&amp;""),",",".")&amp;", "&amp;CHAR(34)&amp;"denominator"&amp;CHAR(34)&amp;": "&amp;SUBSTITUTE(TRIM(ROUND(IFERROR(CriteriTecnici!$L5905*1,IFERROR(NUMBERVALUE(CriteriTecnici!$L5905,".",","),IFERROR(NUMBERVALUE(CriteriTecnici!$L5905,",","."),0))),4)&amp;""),",",".")&amp;", "&amp;CHAR(34)&amp;"flag"&amp;CHAR(34)&amp;": "&amp;SUBSTITUTE(TRIM(ROUND(IFERROR(CriteriTecnici!$M5905*1,IFERROR(NUMBERVALUE(CriteriTecnici!$M5905,".",","),IFERROR(NUMBERVALUE(CriteriTecnici!$M5905,",","."),0))),4)&amp;""),",",".")&amp;", "&amp;CHAR(34)&amp;"rawScore"&amp;CHAR(34)&amp;": "&amp;SUBSTITUTE(TRIM(ROUND(IFERROR(CriteriTecnici!$O5905*1,IFERROR(NUMBERVALUE(CriteriTecnici!$O5905,".",","),IFERROR(NUMBERVALUE(CriteriTecnici!$O5905,",","."),0))),4)&amp;""),",",".")&amp;CHAR(125)&amp;IF(TRUE,",",""))</f>
        <v/>
      </c>
    </row>
    <row r="6126">
      <c r="A6126" s="38">
        <f>IF(CriteriTecnici!$A5906="","","    "&amp;CHAR(123)&amp;CHAR(34)&amp;"bidderId"&amp;CHAR(34)&amp;": "&amp;CHAR(34)&amp;SUBSTITUTE(CriteriTecnici!$A5906,CHAR(34),"'")&amp;CHAR(34)&amp;", "&amp;CHAR(34)&amp;"lotId"&amp;CHAR(34)&amp;": "&amp;CHAR(34)&amp;SUBSTITUTE(CriteriTecnici!$C5906,CHAR(34),"'")&amp;CHAR(34)&amp;", "&amp;CHAR(34)&amp;"criterionId"&amp;CHAR(34)&amp;": "&amp;CHAR(34)&amp;SUBSTITUTE(CriteriTecnici!$D5906,CHAR(34),"'")&amp;CHAR(34)&amp;", "&amp;CHAR(34)&amp;"kind"&amp;CHAR(34)&amp;": "&amp;CHAR(34)&amp;SUBSTITUTE(CriteriTecnici!$F5906,CHAR(34),"'")&amp;CHAR(34)&amp;", "&amp;CHAR(34)&amp;"value"&amp;CHAR(34)&amp;": "&amp;SUBSTITUTE(TRIM(ROUND(IFERROR(CriteriTecnici!$N5906*1,IFERROR(NUMBERVALUE(CriteriTecnici!$N5906,".",","),IFERROR(NUMBERVALUE(CriteriTecnici!$N5906,",","."),0))),4)&amp;""),",",".")&amp;", "&amp;CHAR(34)&amp;"numerator"&amp;CHAR(34)&amp;": "&amp;SUBSTITUTE(TRIM(ROUND(IFERROR(CriteriTecnici!$K5906*1,IFERROR(NUMBERVALUE(CriteriTecnici!$K5906,".",","),IFERROR(NUMBERVALUE(CriteriTecnici!$K5906,",","."),0))),4)&amp;""),",",".")&amp;", "&amp;CHAR(34)&amp;"denominator"&amp;CHAR(34)&amp;": "&amp;SUBSTITUTE(TRIM(ROUND(IFERROR(CriteriTecnici!$L5906*1,IFERROR(NUMBERVALUE(CriteriTecnici!$L5906,".",","),IFERROR(NUMBERVALUE(CriteriTecnici!$L5906,",","."),0))),4)&amp;""),",",".")&amp;", "&amp;CHAR(34)&amp;"flag"&amp;CHAR(34)&amp;": "&amp;SUBSTITUTE(TRIM(ROUND(IFERROR(CriteriTecnici!$M5906*1,IFERROR(NUMBERVALUE(CriteriTecnici!$M5906,".",","),IFERROR(NUMBERVALUE(CriteriTecnici!$M5906,",","."),0))),4)&amp;""),",",".")&amp;", "&amp;CHAR(34)&amp;"rawScore"&amp;CHAR(34)&amp;": "&amp;SUBSTITUTE(TRIM(ROUND(IFERROR(CriteriTecnici!$O5906*1,IFERROR(NUMBERVALUE(CriteriTecnici!$O5906,".",","),IFERROR(NUMBERVALUE(CriteriTecnici!$O5906,",","."),0))),4)&amp;""),",",".")&amp;CHAR(125)&amp;IF(TRUE,",",""))</f>
        <v/>
      </c>
    </row>
    <row r="6127">
      <c r="A6127" s="38">
        <f>IF(CriteriTecnici!$A5907="","","    "&amp;CHAR(123)&amp;CHAR(34)&amp;"bidderId"&amp;CHAR(34)&amp;": "&amp;CHAR(34)&amp;SUBSTITUTE(CriteriTecnici!$A5907,CHAR(34),"'")&amp;CHAR(34)&amp;", "&amp;CHAR(34)&amp;"lotId"&amp;CHAR(34)&amp;": "&amp;CHAR(34)&amp;SUBSTITUTE(CriteriTecnici!$C5907,CHAR(34),"'")&amp;CHAR(34)&amp;", "&amp;CHAR(34)&amp;"criterionId"&amp;CHAR(34)&amp;": "&amp;CHAR(34)&amp;SUBSTITUTE(CriteriTecnici!$D5907,CHAR(34),"'")&amp;CHAR(34)&amp;", "&amp;CHAR(34)&amp;"kind"&amp;CHAR(34)&amp;": "&amp;CHAR(34)&amp;SUBSTITUTE(CriteriTecnici!$F5907,CHAR(34),"'")&amp;CHAR(34)&amp;", "&amp;CHAR(34)&amp;"value"&amp;CHAR(34)&amp;": "&amp;SUBSTITUTE(TRIM(ROUND(IFERROR(CriteriTecnici!$N5907*1,IFERROR(NUMBERVALUE(CriteriTecnici!$N5907,".",","),IFERROR(NUMBERVALUE(CriteriTecnici!$N5907,",","."),0))),4)&amp;""),",",".")&amp;", "&amp;CHAR(34)&amp;"numerator"&amp;CHAR(34)&amp;": "&amp;SUBSTITUTE(TRIM(ROUND(IFERROR(CriteriTecnici!$K5907*1,IFERROR(NUMBERVALUE(CriteriTecnici!$K5907,".",","),IFERROR(NUMBERVALUE(CriteriTecnici!$K5907,",","."),0))),4)&amp;""),",",".")&amp;", "&amp;CHAR(34)&amp;"denominator"&amp;CHAR(34)&amp;": "&amp;SUBSTITUTE(TRIM(ROUND(IFERROR(CriteriTecnici!$L5907*1,IFERROR(NUMBERVALUE(CriteriTecnici!$L5907,".",","),IFERROR(NUMBERVALUE(CriteriTecnici!$L5907,",","."),0))),4)&amp;""),",",".")&amp;", "&amp;CHAR(34)&amp;"flag"&amp;CHAR(34)&amp;": "&amp;SUBSTITUTE(TRIM(ROUND(IFERROR(CriteriTecnici!$M5907*1,IFERROR(NUMBERVALUE(CriteriTecnici!$M5907,".",","),IFERROR(NUMBERVALUE(CriteriTecnici!$M5907,",","."),0))),4)&amp;""),",",".")&amp;", "&amp;CHAR(34)&amp;"rawScore"&amp;CHAR(34)&amp;": "&amp;SUBSTITUTE(TRIM(ROUND(IFERROR(CriteriTecnici!$O5907*1,IFERROR(NUMBERVALUE(CriteriTecnici!$O5907,".",","),IFERROR(NUMBERVALUE(CriteriTecnici!$O5907,",","."),0))),4)&amp;""),",",".")&amp;CHAR(125)&amp;IF(TRUE,",",""))</f>
        <v/>
      </c>
    </row>
    <row r="6128">
      <c r="A6128" s="38">
        <f>IF(CriteriTecnici!$A5908="","","    "&amp;CHAR(123)&amp;CHAR(34)&amp;"bidderId"&amp;CHAR(34)&amp;": "&amp;CHAR(34)&amp;SUBSTITUTE(CriteriTecnici!$A5908,CHAR(34),"'")&amp;CHAR(34)&amp;", "&amp;CHAR(34)&amp;"lotId"&amp;CHAR(34)&amp;": "&amp;CHAR(34)&amp;SUBSTITUTE(CriteriTecnici!$C5908,CHAR(34),"'")&amp;CHAR(34)&amp;", "&amp;CHAR(34)&amp;"criterionId"&amp;CHAR(34)&amp;": "&amp;CHAR(34)&amp;SUBSTITUTE(CriteriTecnici!$D5908,CHAR(34),"'")&amp;CHAR(34)&amp;", "&amp;CHAR(34)&amp;"kind"&amp;CHAR(34)&amp;": "&amp;CHAR(34)&amp;SUBSTITUTE(CriteriTecnici!$F5908,CHAR(34),"'")&amp;CHAR(34)&amp;", "&amp;CHAR(34)&amp;"value"&amp;CHAR(34)&amp;": "&amp;SUBSTITUTE(TRIM(ROUND(IFERROR(CriteriTecnici!$N5908*1,IFERROR(NUMBERVALUE(CriteriTecnici!$N5908,".",","),IFERROR(NUMBERVALUE(CriteriTecnici!$N5908,",","."),0))),4)&amp;""),",",".")&amp;", "&amp;CHAR(34)&amp;"numerator"&amp;CHAR(34)&amp;": "&amp;SUBSTITUTE(TRIM(ROUND(IFERROR(CriteriTecnici!$K5908*1,IFERROR(NUMBERVALUE(CriteriTecnici!$K5908,".",","),IFERROR(NUMBERVALUE(CriteriTecnici!$K5908,",","."),0))),4)&amp;""),",",".")&amp;", "&amp;CHAR(34)&amp;"denominator"&amp;CHAR(34)&amp;": "&amp;SUBSTITUTE(TRIM(ROUND(IFERROR(CriteriTecnici!$L5908*1,IFERROR(NUMBERVALUE(CriteriTecnici!$L5908,".",","),IFERROR(NUMBERVALUE(CriteriTecnici!$L5908,",","."),0))),4)&amp;""),",",".")&amp;", "&amp;CHAR(34)&amp;"flag"&amp;CHAR(34)&amp;": "&amp;SUBSTITUTE(TRIM(ROUND(IFERROR(CriteriTecnici!$M5908*1,IFERROR(NUMBERVALUE(CriteriTecnici!$M5908,".",","),IFERROR(NUMBERVALUE(CriteriTecnici!$M5908,",","."),0))),4)&amp;""),",",".")&amp;", "&amp;CHAR(34)&amp;"rawScore"&amp;CHAR(34)&amp;": "&amp;SUBSTITUTE(TRIM(ROUND(IFERROR(CriteriTecnici!$O5908*1,IFERROR(NUMBERVALUE(CriteriTecnici!$O5908,".",","),IFERROR(NUMBERVALUE(CriteriTecnici!$O5908,",","."),0))),4)&amp;""),",",".")&amp;CHAR(125)&amp;IF(TRUE,",",""))</f>
        <v/>
      </c>
    </row>
    <row r="6129">
      <c r="A6129" s="38">
        <f>IF(CriteriTecnici!$A5909="","","    "&amp;CHAR(123)&amp;CHAR(34)&amp;"bidderId"&amp;CHAR(34)&amp;": "&amp;CHAR(34)&amp;SUBSTITUTE(CriteriTecnici!$A5909,CHAR(34),"'")&amp;CHAR(34)&amp;", "&amp;CHAR(34)&amp;"lotId"&amp;CHAR(34)&amp;": "&amp;CHAR(34)&amp;SUBSTITUTE(CriteriTecnici!$C5909,CHAR(34),"'")&amp;CHAR(34)&amp;", "&amp;CHAR(34)&amp;"criterionId"&amp;CHAR(34)&amp;": "&amp;CHAR(34)&amp;SUBSTITUTE(CriteriTecnici!$D5909,CHAR(34),"'")&amp;CHAR(34)&amp;", "&amp;CHAR(34)&amp;"kind"&amp;CHAR(34)&amp;": "&amp;CHAR(34)&amp;SUBSTITUTE(CriteriTecnici!$F5909,CHAR(34),"'")&amp;CHAR(34)&amp;", "&amp;CHAR(34)&amp;"value"&amp;CHAR(34)&amp;": "&amp;SUBSTITUTE(TRIM(ROUND(IFERROR(CriteriTecnici!$N5909*1,IFERROR(NUMBERVALUE(CriteriTecnici!$N5909,".",","),IFERROR(NUMBERVALUE(CriteriTecnici!$N5909,",","."),0))),4)&amp;""),",",".")&amp;", "&amp;CHAR(34)&amp;"numerator"&amp;CHAR(34)&amp;": "&amp;SUBSTITUTE(TRIM(ROUND(IFERROR(CriteriTecnici!$K5909*1,IFERROR(NUMBERVALUE(CriteriTecnici!$K5909,".",","),IFERROR(NUMBERVALUE(CriteriTecnici!$K5909,",","."),0))),4)&amp;""),",",".")&amp;", "&amp;CHAR(34)&amp;"denominator"&amp;CHAR(34)&amp;": "&amp;SUBSTITUTE(TRIM(ROUND(IFERROR(CriteriTecnici!$L5909*1,IFERROR(NUMBERVALUE(CriteriTecnici!$L5909,".",","),IFERROR(NUMBERVALUE(CriteriTecnici!$L5909,",","."),0))),4)&amp;""),",",".")&amp;", "&amp;CHAR(34)&amp;"flag"&amp;CHAR(34)&amp;": "&amp;SUBSTITUTE(TRIM(ROUND(IFERROR(CriteriTecnici!$M5909*1,IFERROR(NUMBERVALUE(CriteriTecnici!$M5909,".",","),IFERROR(NUMBERVALUE(CriteriTecnici!$M5909,",","."),0))),4)&amp;""),",",".")&amp;", "&amp;CHAR(34)&amp;"rawScore"&amp;CHAR(34)&amp;": "&amp;SUBSTITUTE(TRIM(ROUND(IFERROR(CriteriTecnici!$O5909*1,IFERROR(NUMBERVALUE(CriteriTecnici!$O5909,".",","),IFERROR(NUMBERVALUE(CriteriTecnici!$O5909,",","."),0))),4)&amp;""),",",".")&amp;CHAR(125)&amp;IF(TRUE,",",""))</f>
        <v/>
      </c>
    </row>
    <row r="6130">
      <c r="A6130" s="38">
        <f>IF(CriteriTecnici!$A5910="","","    "&amp;CHAR(123)&amp;CHAR(34)&amp;"bidderId"&amp;CHAR(34)&amp;": "&amp;CHAR(34)&amp;SUBSTITUTE(CriteriTecnici!$A5910,CHAR(34),"'")&amp;CHAR(34)&amp;", "&amp;CHAR(34)&amp;"lotId"&amp;CHAR(34)&amp;": "&amp;CHAR(34)&amp;SUBSTITUTE(CriteriTecnici!$C5910,CHAR(34),"'")&amp;CHAR(34)&amp;", "&amp;CHAR(34)&amp;"criterionId"&amp;CHAR(34)&amp;": "&amp;CHAR(34)&amp;SUBSTITUTE(CriteriTecnici!$D5910,CHAR(34),"'")&amp;CHAR(34)&amp;", "&amp;CHAR(34)&amp;"kind"&amp;CHAR(34)&amp;": "&amp;CHAR(34)&amp;SUBSTITUTE(CriteriTecnici!$F5910,CHAR(34),"'")&amp;CHAR(34)&amp;", "&amp;CHAR(34)&amp;"value"&amp;CHAR(34)&amp;": "&amp;SUBSTITUTE(TRIM(ROUND(IFERROR(CriteriTecnici!$N5910*1,IFERROR(NUMBERVALUE(CriteriTecnici!$N5910,".",","),IFERROR(NUMBERVALUE(CriteriTecnici!$N5910,",","."),0))),4)&amp;""),",",".")&amp;", "&amp;CHAR(34)&amp;"numerator"&amp;CHAR(34)&amp;": "&amp;SUBSTITUTE(TRIM(ROUND(IFERROR(CriteriTecnici!$K5910*1,IFERROR(NUMBERVALUE(CriteriTecnici!$K5910,".",","),IFERROR(NUMBERVALUE(CriteriTecnici!$K5910,",","."),0))),4)&amp;""),",",".")&amp;", "&amp;CHAR(34)&amp;"denominator"&amp;CHAR(34)&amp;": "&amp;SUBSTITUTE(TRIM(ROUND(IFERROR(CriteriTecnici!$L5910*1,IFERROR(NUMBERVALUE(CriteriTecnici!$L5910,".",","),IFERROR(NUMBERVALUE(CriteriTecnici!$L5910,",","."),0))),4)&amp;""),",",".")&amp;", "&amp;CHAR(34)&amp;"flag"&amp;CHAR(34)&amp;": "&amp;SUBSTITUTE(TRIM(ROUND(IFERROR(CriteriTecnici!$M5910*1,IFERROR(NUMBERVALUE(CriteriTecnici!$M5910,".",","),IFERROR(NUMBERVALUE(CriteriTecnici!$M5910,",","."),0))),4)&amp;""),",",".")&amp;", "&amp;CHAR(34)&amp;"rawScore"&amp;CHAR(34)&amp;": "&amp;SUBSTITUTE(TRIM(ROUND(IFERROR(CriteriTecnici!$O5910*1,IFERROR(NUMBERVALUE(CriteriTecnici!$O5910,".",","),IFERROR(NUMBERVALUE(CriteriTecnici!$O5910,",","."),0))),4)&amp;""),",",".")&amp;CHAR(125)&amp;IF(TRUE,",",""))</f>
        <v/>
      </c>
    </row>
    <row r="6131">
      <c r="A6131" s="38">
        <f>IF(CriteriTecnici!$A5911="","","    "&amp;CHAR(123)&amp;CHAR(34)&amp;"bidderId"&amp;CHAR(34)&amp;": "&amp;CHAR(34)&amp;SUBSTITUTE(CriteriTecnici!$A5911,CHAR(34),"'")&amp;CHAR(34)&amp;", "&amp;CHAR(34)&amp;"lotId"&amp;CHAR(34)&amp;": "&amp;CHAR(34)&amp;SUBSTITUTE(CriteriTecnici!$C5911,CHAR(34),"'")&amp;CHAR(34)&amp;", "&amp;CHAR(34)&amp;"criterionId"&amp;CHAR(34)&amp;": "&amp;CHAR(34)&amp;SUBSTITUTE(CriteriTecnici!$D5911,CHAR(34),"'")&amp;CHAR(34)&amp;", "&amp;CHAR(34)&amp;"kind"&amp;CHAR(34)&amp;": "&amp;CHAR(34)&amp;SUBSTITUTE(CriteriTecnici!$F5911,CHAR(34),"'")&amp;CHAR(34)&amp;", "&amp;CHAR(34)&amp;"value"&amp;CHAR(34)&amp;": "&amp;SUBSTITUTE(TRIM(ROUND(IFERROR(CriteriTecnici!$N5911*1,IFERROR(NUMBERVALUE(CriteriTecnici!$N5911,".",","),IFERROR(NUMBERVALUE(CriteriTecnici!$N5911,",","."),0))),4)&amp;""),",",".")&amp;", "&amp;CHAR(34)&amp;"numerator"&amp;CHAR(34)&amp;": "&amp;SUBSTITUTE(TRIM(ROUND(IFERROR(CriteriTecnici!$K5911*1,IFERROR(NUMBERVALUE(CriteriTecnici!$K5911,".",","),IFERROR(NUMBERVALUE(CriteriTecnici!$K5911,",","."),0))),4)&amp;""),",",".")&amp;", "&amp;CHAR(34)&amp;"denominator"&amp;CHAR(34)&amp;": "&amp;SUBSTITUTE(TRIM(ROUND(IFERROR(CriteriTecnici!$L5911*1,IFERROR(NUMBERVALUE(CriteriTecnici!$L5911,".",","),IFERROR(NUMBERVALUE(CriteriTecnici!$L5911,",","."),0))),4)&amp;""),",",".")&amp;", "&amp;CHAR(34)&amp;"flag"&amp;CHAR(34)&amp;": "&amp;SUBSTITUTE(TRIM(ROUND(IFERROR(CriteriTecnici!$M5911*1,IFERROR(NUMBERVALUE(CriteriTecnici!$M5911,".",","),IFERROR(NUMBERVALUE(CriteriTecnici!$M5911,",","."),0))),4)&amp;""),",",".")&amp;", "&amp;CHAR(34)&amp;"rawScore"&amp;CHAR(34)&amp;": "&amp;SUBSTITUTE(TRIM(ROUND(IFERROR(CriteriTecnici!$O5911*1,IFERROR(NUMBERVALUE(CriteriTecnici!$O5911,".",","),IFERROR(NUMBERVALUE(CriteriTecnici!$O5911,",","."),0))),4)&amp;""),",",".")&amp;CHAR(125)&amp;IF(TRUE,",",""))</f>
        <v/>
      </c>
    </row>
    <row r="6132">
      <c r="A6132" s="38">
        <f>IF(CriteriTecnici!$A5912="","","    "&amp;CHAR(123)&amp;CHAR(34)&amp;"bidderId"&amp;CHAR(34)&amp;": "&amp;CHAR(34)&amp;SUBSTITUTE(CriteriTecnici!$A5912,CHAR(34),"'")&amp;CHAR(34)&amp;", "&amp;CHAR(34)&amp;"lotId"&amp;CHAR(34)&amp;": "&amp;CHAR(34)&amp;SUBSTITUTE(CriteriTecnici!$C5912,CHAR(34),"'")&amp;CHAR(34)&amp;", "&amp;CHAR(34)&amp;"criterionId"&amp;CHAR(34)&amp;": "&amp;CHAR(34)&amp;SUBSTITUTE(CriteriTecnici!$D5912,CHAR(34),"'")&amp;CHAR(34)&amp;", "&amp;CHAR(34)&amp;"kind"&amp;CHAR(34)&amp;": "&amp;CHAR(34)&amp;SUBSTITUTE(CriteriTecnici!$F5912,CHAR(34),"'")&amp;CHAR(34)&amp;", "&amp;CHAR(34)&amp;"value"&amp;CHAR(34)&amp;": "&amp;SUBSTITUTE(TRIM(ROUND(IFERROR(CriteriTecnici!$N5912*1,IFERROR(NUMBERVALUE(CriteriTecnici!$N5912,".",","),IFERROR(NUMBERVALUE(CriteriTecnici!$N5912,",","."),0))),4)&amp;""),",",".")&amp;", "&amp;CHAR(34)&amp;"numerator"&amp;CHAR(34)&amp;": "&amp;SUBSTITUTE(TRIM(ROUND(IFERROR(CriteriTecnici!$K5912*1,IFERROR(NUMBERVALUE(CriteriTecnici!$K5912,".",","),IFERROR(NUMBERVALUE(CriteriTecnici!$K5912,",","."),0))),4)&amp;""),",",".")&amp;", "&amp;CHAR(34)&amp;"denominator"&amp;CHAR(34)&amp;": "&amp;SUBSTITUTE(TRIM(ROUND(IFERROR(CriteriTecnici!$L5912*1,IFERROR(NUMBERVALUE(CriteriTecnici!$L5912,".",","),IFERROR(NUMBERVALUE(CriteriTecnici!$L5912,",","."),0))),4)&amp;""),",",".")&amp;", "&amp;CHAR(34)&amp;"flag"&amp;CHAR(34)&amp;": "&amp;SUBSTITUTE(TRIM(ROUND(IFERROR(CriteriTecnici!$M5912*1,IFERROR(NUMBERVALUE(CriteriTecnici!$M5912,".",","),IFERROR(NUMBERVALUE(CriteriTecnici!$M5912,",","."),0))),4)&amp;""),",",".")&amp;", "&amp;CHAR(34)&amp;"rawScore"&amp;CHAR(34)&amp;": "&amp;SUBSTITUTE(TRIM(ROUND(IFERROR(CriteriTecnici!$O5912*1,IFERROR(NUMBERVALUE(CriteriTecnici!$O5912,".",","),IFERROR(NUMBERVALUE(CriteriTecnici!$O5912,",","."),0))),4)&amp;""),",",".")&amp;CHAR(125)&amp;IF(TRUE,",",""))</f>
        <v/>
      </c>
    </row>
    <row r="6133">
      <c r="A6133" s="38">
        <f>IF(CriteriTecnici!$A5913="","","    "&amp;CHAR(123)&amp;CHAR(34)&amp;"bidderId"&amp;CHAR(34)&amp;": "&amp;CHAR(34)&amp;SUBSTITUTE(CriteriTecnici!$A5913,CHAR(34),"'")&amp;CHAR(34)&amp;", "&amp;CHAR(34)&amp;"lotId"&amp;CHAR(34)&amp;": "&amp;CHAR(34)&amp;SUBSTITUTE(CriteriTecnici!$C5913,CHAR(34),"'")&amp;CHAR(34)&amp;", "&amp;CHAR(34)&amp;"criterionId"&amp;CHAR(34)&amp;": "&amp;CHAR(34)&amp;SUBSTITUTE(CriteriTecnici!$D5913,CHAR(34),"'")&amp;CHAR(34)&amp;", "&amp;CHAR(34)&amp;"kind"&amp;CHAR(34)&amp;": "&amp;CHAR(34)&amp;SUBSTITUTE(CriteriTecnici!$F5913,CHAR(34),"'")&amp;CHAR(34)&amp;", "&amp;CHAR(34)&amp;"value"&amp;CHAR(34)&amp;": "&amp;SUBSTITUTE(TRIM(ROUND(IFERROR(CriteriTecnici!$N5913*1,IFERROR(NUMBERVALUE(CriteriTecnici!$N5913,".",","),IFERROR(NUMBERVALUE(CriteriTecnici!$N5913,",","."),0))),4)&amp;""),",",".")&amp;", "&amp;CHAR(34)&amp;"numerator"&amp;CHAR(34)&amp;": "&amp;SUBSTITUTE(TRIM(ROUND(IFERROR(CriteriTecnici!$K5913*1,IFERROR(NUMBERVALUE(CriteriTecnici!$K5913,".",","),IFERROR(NUMBERVALUE(CriteriTecnici!$K5913,",","."),0))),4)&amp;""),",",".")&amp;", "&amp;CHAR(34)&amp;"denominator"&amp;CHAR(34)&amp;": "&amp;SUBSTITUTE(TRIM(ROUND(IFERROR(CriteriTecnici!$L5913*1,IFERROR(NUMBERVALUE(CriteriTecnici!$L5913,".",","),IFERROR(NUMBERVALUE(CriteriTecnici!$L5913,",","."),0))),4)&amp;""),",",".")&amp;", "&amp;CHAR(34)&amp;"flag"&amp;CHAR(34)&amp;": "&amp;SUBSTITUTE(TRIM(ROUND(IFERROR(CriteriTecnici!$M5913*1,IFERROR(NUMBERVALUE(CriteriTecnici!$M5913,".",","),IFERROR(NUMBERVALUE(CriteriTecnici!$M5913,",","."),0))),4)&amp;""),",",".")&amp;", "&amp;CHAR(34)&amp;"rawScore"&amp;CHAR(34)&amp;": "&amp;SUBSTITUTE(TRIM(ROUND(IFERROR(CriteriTecnici!$O5913*1,IFERROR(NUMBERVALUE(CriteriTecnici!$O5913,".",","),IFERROR(NUMBERVALUE(CriteriTecnici!$O5913,",","."),0))),4)&amp;""),",",".")&amp;CHAR(125)&amp;IF(TRUE,",",""))</f>
        <v/>
      </c>
    </row>
    <row r="6134">
      <c r="A6134" s="38">
        <f>IF(CriteriTecnici!$A5914="","","    "&amp;CHAR(123)&amp;CHAR(34)&amp;"bidderId"&amp;CHAR(34)&amp;": "&amp;CHAR(34)&amp;SUBSTITUTE(CriteriTecnici!$A5914,CHAR(34),"'")&amp;CHAR(34)&amp;", "&amp;CHAR(34)&amp;"lotId"&amp;CHAR(34)&amp;": "&amp;CHAR(34)&amp;SUBSTITUTE(CriteriTecnici!$C5914,CHAR(34),"'")&amp;CHAR(34)&amp;", "&amp;CHAR(34)&amp;"criterionId"&amp;CHAR(34)&amp;": "&amp;CHAR(34)&amp;SUBSTITUTE(CriteriTecnici!$D5914,CHAR(34),"'")&amp;CHAR(34)&amp;", "&amp;CHAR(34)&amp;"kind"&amp;CHAR(34)&amp;": "&amp;CHAR(34)&amp;SUBSTITUTE(CriteriTecnici!$F5914,CHAR(34),"'")&amp;CHAR(34)&amp;", "&amp;CHAR(34)&amp;"value"&amp;CHAR(34)&amp;": "&amp;SUBSTITUTE(TRIM(ROUND(IFERROR(CriteriTecnici!$N5914*1,IFERROR(NUMBERVALUE(CriteriTecnici!$N5914,".",","),IFERROR(NUMBERVALUE(CriteriTecnici!$N5914,",","."),0))),4)&amp;""),",",".")&amp;", "&amp;CHAR(34)&amp;"numerator"&amp;CHAR(34)&amp;": "&amp;SUBSTITUTE(TRIM(ROUND(IFERROR(CriteriTecnici!$K5914*1,IFERROR(NUMBERVALUE(CriteriTecnici!$K5914,".",","),IFERROR(NUMBERVALUE(CriteriTecnici!$K5914,",","."),0))),4)&amp;""),",",".")&amp;", "&amp;CHAR(34)&amp;"denominator"&amp;CHAR(34)&amp;": "&amp;SUBSTITUTE(TRIM(ROUND(IFERROR(CriteriTecnici!$L5914*1,IFERROR(NUMBERVALUE(CriteriTecnici!$L5914,".",","),IFERROR(NUMBERVALUE(CriteriTecnici!$L5914,",","."),0))),4)&amp;""),",",".")&amp;", "&amp;CHAR(34)&amp;"flag"&amp;CHAR(34)&amp;": "&amp;SUBSTITUTE(TRIM(ROUND(IFERROR(CriteriTecnici!$M5914*1,IFERROR(NUMBERVALUE(CriteriTecnici!$M5914,".",","),IFERROR(NUMBERVALUE(CriteriTecnici!$M5914,",","."),0))),4)&amp;""),",",".")&amp;", "&amp;CHAR(34)&amp;"rawScore"&amp;CHAR(34)&amp;": "&amp;SUBSTITUTE(TRIM(ROUND(IFERROR(CriteriTecnici!$O5914*1,IFERROR(NUMBERVALUE(CriteriTecnici!$O5914,".",","),IFERROR(NUMBERVALUE(CriteriTecnici!$O5914,",","."),0))),4)&amp;""),",",".")&amp;CHAR(125)&amp;IF(TRUE,",",""))</f>
        <v/>
      </c>
    </row>
    <row r="6135">
      <c r="A6135" s="38">
        <f>IF(CriteriTecnici!$A5915="","","    "&amp;CHAR(123)&amp;CHAR(34)&amp;"bidderId"&amp;CHAR(34)&amp;": "&amp;CHAR(34)&amp;SUBSTITUTE(CriteriTecnici!$A5915,CHAR(34),"'")&amp;CHAR(34)&amp;", "&amp;CHAR(34)&amp;"lotId"&amp;CHAR(34)&amp;": "&amp;CHAR(34)&amp;SUBSTITUTE(CriteriTecnici!$C5915,CHAR(34),"'")&amp;CHAR(34)&amp;", "&amp;CHAR(34)&amp;"criterionId"&amp;CHAR(34)&amp;": "&amp;CHAR(34)&amp;SUBSTITUTE(CriteriTecnici!$D5915,CHAR(34),"'")&amp;CHAR(34)&amp;", "&amp;CHAR(34)&amp;"kind"&amp;CHAR(34)&amp;": "&amp;CHAR(34)&amp;SUBSTITUTE(CriteriTecnici!$F5915,CHAR(34),"'")&amp;CHAR(34)&amp;", "&amp;CHAR(34)&amp;"value"&amp;CHAR(34)&amp;": "&amp;SUBSTITUTE(TRIM(ROUND(IFERROR(CriteriTecnici!$N5915*1,IFERROR(NUMBERVALUE(CriteriTecnici!$N5915,".",","),IFERROR(NUMBERVALUE(CriteriTecnici!$N5915,",","."),0))),4)&amp;""),",",".")&amp;", "&amp;CHAR(34)&amp;"numerator"&amp;CHAR(34)&amp;": "&amp;SUBSTITUTE(TRIM(ROUND(IFERROR(CriteriTecnici!$K5915*1,IFERROR(NUMBERVALUE(CriteriTecnici!$K5915,".",","),IFERROR(NUMBERVALUE(CriteriTecnici!$K5915,",","."),0))),4)&amp;""),",",".")&amp;", "&amp;CHAR(34)&amp;"denominator"&amp;CHAR(34)&amp;": "&amp;SUBSTITUTE(TRIM(ROUND(IFERROR(CriteriTecnici!$L5915*1,IFERROR(NUMBERVALUE(CriteriTecnici!$L5915,".",","),IFERROR(NUMBERVALUE(CriteriTecnici!$L5915,",","."),0))),4)&amp;""),",",".")&amp;", "&amp;CHAR(34)&amp;"flag"&amp;CHAR(34)&amp;": "&amp;SUBSTITUTE(TRIM(ROUND(IFERROR(CriteriTecnici!$M5915*1,IFERROR(NUMBERVALUE(CriteriTecnici!$M5915,".",","),IFERROR(NUMBERVALUE(CriteriTecnici!$M5915,",","."),0))),4)&amp;""),",",".")&amp;", "&amp;CHAR(34)&amp;"rawScore"&amp;CHAR(34)&amp;": "&amp;SUBSTITUTE(TRIM(ROUND(IFERROR(CriteriTecnici!$O5915*1,IFERROR(NUMBERVALUE(CriteriTecnici!$O5915,".",","),IFERROR(NUMBERVALUE(CriteriTecnici!$O5915,",","."),0))),4)&amp;""),",",".")&amp;CHAR(125)&amp;IF(TRUE,",",""))</f>
        <v/>
      </c>
    </row>
    <row r="6136">
      <c r="A6136" s="38">
        <f>IF(CriteriTecnici!$A5916="","","    "&amp;CHAR(123)&amp;CHAR(34)&amp;"bidderId"&amp;CHAR(34)&amp;": "&amp;CHAR(34)&amp;SUBSTITUTE(CriteriTecnici!$A5916,CHAR(34),"'")&amp;CHAR(34)&amp;", "&amp;CHAR(34)&amp;"lotId"&amp;CHAR(34)&amp;": "&amp;CHAR(34)&amp;SUBSTITUTE(CriteriTecnici!$C5916,CHAR(34),"'")&amp;CHAR(34)&amp;", "&amp;CHAR(34)&amp;"criterionId"&amp;CHAR(34)&amp;": "&amp;CHAR(34)&amp;SUBSTITUTE(CriteriTecnici!$D5916,CHAR(34),"'")&amp;CHAR(34)&amp;", "&amp;CHAR(34)&amp;"kind"&amp;CHAR(34)&amp;": "&amp;CHAR(34)&amp;SUBSTITUTE(CriteriTecnici!$F5916,CHAR(34),"'")&amp;CHAR(34)&amp;", "&amp;CHAR(34)&amp;"value"&amp;CHAR(34)&amp;": "&amp;SUBSTITUTE(TRIM(ROUND(IFERROR(CriteriTecnici!$N5916*1,IFERROR(NUMBERVALUE(CriteriTecnici!$N5916,".",","),IFERROR(NUMBERVALUE(CriteriTecnici!$N5916,",","."),0))),4)&amp;""),",",".")&amp;", "&amp;CHAR(34)&amp;"numerator"&amp;CHAR(34)&amp;": "&amp;SUBSTITUTE(TRIM(ROUND(IFERROR(CriteriTecnici!$K5916*1,IFERROR(NUMBERVALUE(CriteriTecnici!$K5916,".",","),IFERROR(NUMBERVALUE(CriteriTecnici!$K5916,",","."),0))),4)&amp;""),",",".")&amp;", "&amp;CHAR(34)&amp;"denominator"&amp;CHAR(34)&amp;": "&amp;SUBSTITUTE(TRIM(ROUND(IFERROR(CriteriTecnici!$L5916*1,IFERROR(NUMBERVALUE(CriteriTecnici!$L5916,".",","),IFERROR(NUMBERVALUE(CriteriTecnici!$L5916,",","."),0))),4)&amp;""),",",".")&amp;", "&amp;CHAR(34)&amp;"flag"&amp;CHAR(34)&amp;": "&amp;SUBSTITUTE(TRIM(ROUND(IFERROR(CriteriTecnici!$M5916*1,IFERROR(NUMBERVALUE(CriteriTecnici!$M5916,".",","),IFERROR(NUMBERVALUE(CriteriTecnici!$M5916,",","."),0))),4)&amp;""),",",".")&amp;", "&amp;CHAR(34)&amp;"rawScore"&amp;CHAR(34)&amp;": "&amp;SUBSTITUTE(TRIM(ROUND(IFERROR(CriteriTecnici!$O5916*1,IFERROR(NUMBERVALUE(CriteriTecnici!$O5916,".",","),IFERROR(NUMBERVALUE(CriteriTecnici!$O5916,",","."),0))),4)&amp;""),",",".")&amp;CHAR(125)&amp;IF(TRUE,",",""))</f>
        <v/>
      </c>
    </row>
    <row r="6137">
      <c r="A6137" s="38">
        <f>IF(CriteriTecnici!$A5917="","","    "&amp;CHAR(123)&amp;CHAR(34)&amp;"bidderId"&amp;CHAR(34)&amp;": "&amp;CHAR(34)&amp;SUBSTITUTE(CriteriTecnici!$A5917,CHAR(34),"'")&amp;CHAR(34)&amp;", "&amp;CHAR(34)&amp;"lotId"&amp;CHAR(34)&amp;": "&amp;CHAR(34)&amp;SUBSTITUTE(CriteriTecnici!$C5917,CHAR(34),"'")&amp;CHAR(34)&amp;", "&amp;CHAR(34)&amp;"criterionId"&amp;CHAR(34)&amp;": "&amp;CHAR(34)&amp;SUBSTITUTE(CriteriTecnici!$D5917,CHAR(34),"'")&amp;CHAR(34)&amp;", "&amp;CHAR(34)&amp;"kind"&amp;CHAR(34)&amp;": "&amp;CHAR(34)&amp;SUBSTITUTE(CriteriTecnici!$F5917,CHAR(34),"'")&amp;CHAR(34)&amp;", "&amp;CHAR(34)&amp;"value"&amp;CHAR(34)&amp;": "&amp;SUBSTITUTE(TRIM(ROUND(IFERROR(CriteriTecnici!$N5917*1,IFERROR(NUMBERVALUE(CriteriTecnici!$N5917,".",","),IFERROR(NUMBERVALUE(CriteriTecnici!$N5917,",","."),0))),4)&amp;""),",",".")&amp;", "&amp;CHAR(34)&amp;"numerator"&amp;CHAR(34)&amp;": "&amp;SUBSTITUTE(TRIM(ROUND(IFERROR(CriteriTecnici!$K5917*1,IFERROR(NUMBERVALUE(CriteriTecnici!$K5917,".",","),IFERROR(NUMBERVALUE(CriteriTecnici!$K5917,",","."),0))),4)&amp;""),",",".")&amp;", "&amp;CHAR(34)&amp;"denominator"&amp;CHAR(34)&amp;": "&amp;SUBSTITUTE(TRIM(ROUND(IFERROR(CriteriTecnici!$L5917*1,IFERROR(NUMBERVALUE(CriteriTecnici!$L5917,".",","),IFERROR(NUMBERVALUE(CriteriTecnici!$L5917,",","."),0))),4)&amp;""),",",".")&amp;", "&amp;CHAR(34)&amp;"flag"&amp;CHAR(34)&amp;": "&amp;SUBSTITUTE(TRIM(ROUND(IFERROR(CriteriTecnici!$M5917*1,IFERROR(NUMBERVALUE(CriteriTecnici!$M5917,".",","),IFERROR(NUMBERVALUE(CriteriTecnici!$M5917,",","."),0))),4)&amp;""),",",".")&amp;", "&amp;CHAR(34)&amp;"rawScore"&amp;CHAR(34)&amp;": "&amp;SUBSTITUTE(TRIM(ROUND(IFERROR(CriteriTecnici!$O5917*1,IFERROR(NUMBERVALUE(CriteriTecnici!$O5917,".",","),IFERROR(NUMBERVALUE(CriteriTecnici!$O5917,",","."),0))),4)&amp;""),",",".")&amp;CHAR(125)&amp;IF(TRUE,",",""))</f>
        <v/>
      </c>
    </row>
    <row r="6138">
      <c r="A6138" s="38">
        <f>IF(CriteriTecnici!$A5918="","","    "&amp;CHAR(123)&amp;CHAR(34)&amp;"bidderId"&amp;CHAR(34)&amp;": "&amp;CHAR(34)&amp;SUBSTITUTE(CriteriTecnici!$A5918,CHAR(34),"'")&amp;CHAR(34)&amp;", "&amp;CHAR(34)&amp;"lotId"&amp;CHAR(34)&amp;": "&amp;CHAR(34)&amp;SUBSTITUTE(CriteriTecnici!$C5918,CHAR(34),"'")&amp;CHAR(34)&amp;", "&amp;CHAR(34)&amp;"criterionId"&amp;CHAR(34)&amp;": "&amp;CHAR(34)&amp;SUBSTITUTE(CriteriTecnici!$D5918,CHAR(34),"'")&amp;CHAR(34)&amp;", "&amp;CHAR(34)&amp;"kind"&amp;CHAR(34)&amp;": "&amp;CHAR(34)&amp;SUBSTITUTE(CriteriTecnici!$F5918,CHAR(34),"'")&amp;CHAR(34)&amp;", "&amp;CHAR(34)&amp;"value"&amp;CHAR(34)&amp;": "&amp;SUBSTITUTE(TRIM(ROUND(IFERROR(CriteriTecnici!$N5918*1,IFERROR(NUMBERVALUE(CriteriTecnici!$N5918,".",","),IFERROR(NUMBERVALUE(CriteriTecnici!$N5918,",","."),0))),4)&amp;""),",",".")&amp;", "&amp;CHAR(34)&amp;"numerator"&amp;CHAR(34)&amp;": "&amp;SUBSTITUTE(TRIM(ROUND(IFERROR(CriteriTecnici!$K5918*1,IFERROR(NUMBERVALUE(CriteriTecnici!$K5918,".",","),IFERROR(NUMBERVALUE(CriteriTecnici!$K5918,",","."),0))),4)&amp;""),",",".")&amp;", "&amp;CHAR(34)&amp;"denominator"&amp;CHAR(34)&amp;": "&amp;SUBSTITUTE(TRIM(ROUND(IFERROR(CriteriTecnici!$L5918*1,IFERROR(NUMBERVALUE(CriteriTecnici!$L5918,".",","),IFERROR(NUMBERVALUE(CriteriTecnici!$L5918,",","."),0))),4)&amp;""),",",".")&amp;", "&amp;CHAR(34)&amp;"flag"&amp;CHAR(34)&amp;": "&amp;SUBSTITUTE(TRIM(ROUND(IFERROR(CriteriTecnici!$M5918*1,IFERROR(NUMBERVALUE(CriteriTecnici!$M5918,".",","),IFERROR(NUMBERVALUE(CriteriTecnici!$M5918,",","."),0))),4)&amp;""),",",".")&amp;", "&amp;CHAR(34)&amp;"rawScore"&amp;CHAR(34)&amp;": "&amp;SUBSTITUTE(TRIM(ROUND(IFERROR(CriteriTecnici!$O5918*1,IFERROR(NUMBERVALUE(CriteriTecnici!$O5918,".",","),IFERROR(NUMBERVALUE(CriteriTecnici!$O5918,",","."),0))),4)&amp;""),",",".")&amp;CHAR(125)&amp;IF(TRUE,",",""))</f>
        <v/>
      </c>
    </row>
    <row r="6139">
      <c r="A6139" s="38">
        <f>IF(CriteriTecnici!$A5919="","","    "&amp;CHAR(123)&amp;CHAR(34)&amp;"bidderId"&amp;CHAR(34)&amp;": "&amp;CHAR(34)&amp;SUBSTITUTE(CriteriTecnici!$A5919,CHAR(34),"'")&amp;CHAR(34)&amp;", "&amp;CHAR(34)&amp;"lotId"&amp;CHAR(34)&amp;": "&amp;CHAR(34)&amp;SUBSTITUTE(CriteriTecnici!$C5919,CHAR(34),"'")&amp;CHAR(34)&amp;", "&amp;CHAR(34)&amp;"criterionId"&amp;CHAR(34)&amp;": "&amp;CHAR(34)&amp;SUBSTITUTE(CriteriTecnici!$D5919,CHAR(34),"'")&amp;CHAR(34)&amp;", "&amp;CHAR(34)&amp;"kind"&amp;CHAR(34)&amp;": "&amp;CHAR(34)&amp;SUBSTITUTE(CriteriTecnici!$F5919,CHAR(34),"'")&amp;CHAR(34)&amp;", "&amp;CHAR(34)&amp;"value"&amp;CHAR(34)&amp;": "&amp;SUBSTITUTE(TRIM(ROUND(IFERROR(CriteriTecnici!$N5919*1,IFERROR(NUMBERVALUE(CriteriTecnici!$N5919,".",","),IFERROR(NUMBERVALUE(CriteriTecnici!$N5919,",","."),0))),4)&amp;""),",",".")&amp;", "&amp;CHAR(34)&amp;"numerator"&amp;CHAR(34)&amp;": "&amp;SUBSTITUTE(TRIM(ROUND(IFERROR(CriteriTecnici!$K5919*1,IFERROR(NUMBERVALUE(CriteriTecnici!$K5919,".",","),IFERROR(NUMBERVALUE(CriteriTecnici!$K5919,",","."),0))),4)&amp;""),",",".")&amp;", "&amp;CHAR(34)&amp;"denominator"&amp;CHAR(34)&amp;": "&amp;SUBSTITUTE(TRIM(ROUND(IFERROR(CriteriTecnici!$L5919*1,IFERROR(NUMBERVALUE(CriteriTecnici!$L5919,".",","),IFERROR(NUMBERVALUE(CriteriTecnici!$L5919,",","."),0))),4)&amp;""),",",".")&amp;", "&amp;CHAR(34)&amp;"flag"&amp;CHAR(34)&amp;": "&amp;SUBSTITUTE(TRIM(ROUND(IFERROR(CriteriTecnici!$M5919*1,IFERROR(NUMBERVALUE(CriteriTecnici!$M5919,".",","),IFERROR(NUMBERVALUE(CriteriTecnici!$M5919,",","."),0))),4)&amp;""),",",".")&amp;", "&amp;CHAR(34)&amp;"rawScore"&amp;CHAR(34)&amp;": "&amp;SUBSTITUTE(TRIM(ROUND(IFERROR(CriteriTecnici!$O5919*1,IFERROR(NUMBERVALUE(CriteriTecnici!$O5919,".",","),IFERROR(NUMBERVALUE(CriteriTecnici!$O5919,",","."),0))),4)&amp;""),",",".")&amp;CHAR(125)&amp;IF(TRUE,",",""))</f>
        <v/>
      </c>
    </row>
    <row r="6140">
      <c r="A6140" s="38">
        <f>IF(CriteriTecnici!$A5920="","","    "&amp;CHAR(123)&amp;CHAR(34)&amp;"bidderId"&amp;CHAR(34)&amp;": "&amp;CHAR(34)&amp;SUBSTITUTE(CriteriTecnici!$A5920,CHAR(34),"'")&amp;CHAR(34)&amp;", "&amp;CHAR(34)&amp;"lotId"&amp;CHAR(34)&amp;": "&amp;CHAR(34)&amp;SUBSTITUTE(CriteriTecnici!$C5920,CHAR(34),"'")&amp;CHAR(34)&amp;", "&amp;CHAR(34)&amp;"criterionId"&amp;CHAR(34)&amp;": "&amp;CHAR(34)&amp;SUBSTITUTE(CriteriTecnici!$D5920,CHAR(34),"'")&amp;CHAR(34)&amp;", "&amp;CHAR(34)&amp;"kind"&amp;CHAR(34)&amp;": "&amp;CHAR(34)&amp;SUBSTITUTE(CriteriTecnici!$F5920,CHAR(34),"'")&amp;CHAR(34)&amp;", "&amp;CHAR(34)&amp;"value"&amp;CHAR(34)&amp;": "&amp;SUBSTITUTE(TRIM(ROUND(IFERROR(CriteriTecnici!$N5920*1,IFERROR(NUMBERVALUE(CriteriTecnici!$N5920,".",","),IFERROR(NUMBERVALUE(CriteriTecnici!$N5920,",","."),0))),4)&amp;""),",",".")&amp;", "&amp;CHAR(34)&amp;"numerator"&amp;CHAR(34)&amp;": "&amp;SUBSTITUTE(TRIM(ROUND(IFERROR(CriteriTecnici!$K5920*1,IFERROR(NUMBERVALUE(CriteriTecnici!$K5920,".",","),IFERROR(NUMBERVALUE(CriteriTecnici!$K5920,",","."),0))),4)&amp;""),",",".")&amp;", "&amp;CHAR(34)&amp;"denominator"&amp;CHAR(34)&amp;": "&amp;SUBSTITUTE(TRIM(ROUND(IFERROR(CriteriTecnici!$L5920*1,IFERROR(NUMBERVALUE(CriteriTecnici!$L5920,".",","),IFERROR(NUMBERVALUE(CriteriTecnici!$L5920,",","."),0))),4)&amp;""),",",".")&amp;", "&amp;CHAR(34)&amp;"flag"&amp;CHAR(34)&amp;": "&amp;SUBSTITUTE(TRIM(ROUND(IFERROR(CriteriTecnici!$M5920*1,IFERROR(NUMBERVALUE(CriteriTecnici!$M5920,".",","),IFERROR(NUMBERVALUE(CriteriTecnici!$M5920,",","."),0))),4)&amp;""),",",".")&amp;", "&amp;CHAR(34)&amp;"rawScore"&amp;CHAR(34)&amp;": "&amp;SUBSTITUTE(TRIM(ROUND(IFERROR(CriteriTecnici!$O5920*1,IFERROR(NUMBERVALUE(CriteriTecnici!$O5920,".",","),IFERROR(NUMBERVALUE(CriteriTecnici!$O5920,",","."),0))),4)&amp;""),",",".")&amp;CHAR(125)&amp;IF(TRUE,",",""))</f>
        <v/>
      </c>
    </row>
    <row r="6141">
      <c r="A6141" s="38">
        <f>IF(CriteriTecnici!$A5921="","","    "&amp;CHAR(123)&amp;CHAR(34)&amp;"bidderId"&amp;CHAR(34)&amp;": "&amp;CHAR(34)&amp;SUBSTITUTE(CriteriTecnici!$A5921,CHAR(34),"'")&amp;CHAR(34)&amp;", "&amp;CHAR(34)&amp;"lotId"&amp;CHAR(34)&amp;": "&amp;CHAR(34)&amp;SUBSTITUTE(CriteriTecnici!$C5921,CHAR(34),"'")&amp;CHAR(34)&amp;", "&amp;CHAR(34)&amp;"criterionId"&amp;CHAR(34)&amp;": "&amp;CHAR(34)&amp;SUBSTITUTE(CriteriTecnici!$D5921,CHAR(34),"'")&amp;CHAR(34)&amp;", "&amp;CHAR(34)&amp;"kind"&amp;CHAR(34)&amp;": "&amp;CHAR(34)&amp;SUBSTITUTE(CriteriTecnici!$F5921,CHAR(34),"'")&amp;CHAR(34)&amp;", "&amp;CHAR(34)&amp;"value"&amp;CHAR(34)&amp;": "&amp;SUBSTITUTE(TRIM(ROUND(IFERROR(CriteriTecnici!$N5921*1,IFERROR(NUMBERVALUE(CriteriTecnici!$N5921,".",","),IFERROR(NUMBERVALUE(CriteriTecnici!$N5921,",","."),0))),4)&amp;""),",",".")&amp;", "&amp;CHAR(34)&amp;"numerator"&amp;CHAR(34)&amp;": "&amp;SUBSTITUTE(TRIM(ROUND(IFERROR(CriteriTecnici!$K5921*1,IFERROR(NUMBERVALUE(CriteriTecnici!$K5921,".",","),IFERROR(NUMBERVALUE(CriteriTecnici!$K5921,",","."),0))),4)&amp;""),",",".")&amp;", "&amp;CHAR(34)&amp;"denominator"&amp;CHAR(34)&amp;": "&amp;SUBSTITUTE(TRIM(ROUND(IFERROR(CriteriTecnici!$L5921*1,IFERROR(NUMBERVALUE(CriteriTecnici!$L5921,".",","),IFERROR(NUMBERVALUE(CriteriTecnici!$L5921,",","."),0))),4)&amp;""),",",".")&amp;", "&amp;CHAR(34)&amp;"flag"&amp;CHAR(34)&amp;": "&amp;SUBSTITUTE(TRIM(ROUND(IFERROR(CriteriTecnici!$M5921*1,IFERROR(NUMBERVALUE(CriteriTecnici!$M5921,".",","),IFERROR(NUMBERVALUE(CriteriTecnici!$M5921,",","."),0))),4)&amp;""),",",".")&amp;", "&amp;CHAR(34)&amp;"rawScore"&amp;CHAR(34)&amp;": "&amp;SUBSTITUTE(TRIM(ROUND(IFERROR(CriteriTecnici!$O5921*1,IFERROR(NUMBERVALUE(CriteriTecnici!$O5921,".",","),IFERROR(NUMBERVALUE(CriteriTecnici!$O5921,",","."),0))),4)&amp;""),",",".")&amp;CHAR(125)&amp;IF(TRUE,",",""))</f>
        <v/>
      </c>
    </row>
    <row r="6142">
      <c r="A6142" s="38">
        <f>IF(CriteriTecnici!$A5922="","","    "&amp;CHAR(123)&amp;CHAR(34)&amp;"bidderId"&amp;CHAR(34)&amp;": "&amp;CHAR(34)&amp;SUBSTITUTE(CriteriTecnici!$A5922,CHAR(34),"'")&amp;CHAR(34)&amp;", "&amp;CHAR(34)&amp;"lotId"&amp;CHAR(34)&amp;": "&amp;CHAR(34)&amp;SUBSTITUTE(CriteriTecnici!$C5922,CHAR(34),"'")&amp;CHAR(34)&amp;", "&amp;CHAR(34)&amp;"criterionId"&amp;CHAR(34)&amp;": "&amp;CHAR(34)&amp;SUBSTITUTE(CriteriTecnici!$D5922,CHAR(34),"'")&amp;CHAR(34)&amp;", "&amp;CHAR(34)&amp;"kind"&amp;CHAR(34)&amp;": "&amp;CHAR(34)&amp;SUBSTITUTE(CriteriTecnici!$F5922,CHAR(34),"'")&amp;CHAR(34)&amp;", "&amp;CHAR(34)&amp;"value"&amp;CHAR(34)&amp;": "&amp;SUBSTITUTE(TRIM(ROUND(IFERROR(CriteriTecnici!$N5922*1,IFERROR(NUMBERVALUE(CriteriTecnici!$N5922,".",","),IFERROR(NUMBERVALUE(CriteriTecnici!$N5922,",","."),0))),4)&amp;""),",",".")&amp;", "&amp;CHAR(34)&amp;"numerator"&amp;CHAR(34)&amp;": "&amp;SUBSTITUTE(TRIM(ROUND(IFERROR(CriteriTecnici!$K5922*1,IFERROR(NUMBERVALUE(CriteriTecnici!$K5922,".",","),IFERROR(NUMBERVALUE(CriteriTecnici!$K5922,",","."),0))),4)&amp;""),",",".")&amp;", "&amp;CHAR(34)&amp;"denominator"&amp;CHAR(34)&amp;": "&amp;SUBSTITUTE(TRIM(ROUND(IFERROR(CriteriTecnici!$L5922*1,IFERROR(NUMBERVALUE(CriteriTecnici!$L5922,".",","),IFERROR(NUMBERVALUE(CriteriTecnici!$L5922,",","."),0))),4)&amp;""),",",".")&amp;", "&amp;CHAR(34)&amp;"flag"&amp;CHAR(34)&amp;": "&amp;SUBSTITUTE(TRIM(ROUND(IFERROR(CriteriTecnici!$M5922*1,IFERROR(NUMBERVALUE(CriteriTecnici!$M5922,".",","),IFERROR(NUMBERVALUE(CriteriTecnici!$M5922,",","."),0))),4)&amp;""),",",".")&amp;", "&amp;CHAR(34)&amp;"rawScore"&amp;CHAR(34)&amp;": "&amp;SUBSTITUTE(TRIM(ROUND(IFERROR(CriteriTecnici!$O5922*1,IFERROR(NUMBERVALUE(CriteriTecnici!$O5922,".",","),IFERROR(NUMBERVALUE(CriteriTecnici!$O5922,",","."),0))),4)&amp;""),",",".")&amp;CHAR(125)&amp;IF(TRUE,",",""))</f>
        <v/>
      </c>
    </row>
    <row r="6143">
      <c r="A6143" s="38">
        <f>IF(CriteriTecnici!$A5923="","","    "&amp;CHAR(123)&amp;CHAR(34)&amp;"bidderId"&amp;CHAR(34)&amp;": "&amp;CHAR(34)&amp;SUBSTITUTE(CriteriTecnici!$A5923,CHAR(34),"'")&amp;CHAR(34)&amp;", "&amp;CHAR(34)&amp;"lotId"&amp;CHAR(34)&amp;": "&amp;CHAR(34)&amp;SUBSTITUTE(CriteriTecnici!$C5923,CHAR(34),"'")&amp;CHAR(34)&amp;", "&amp;CHAR(34)&amp;"criterionId"&amp;CHAR(34)&amp;": "&amp;CHAR(34)&amp;SUBSTITUTE(CriteriTecnici!$D5923,CHAR(34),"'")&amp;CHAR(34)&amp;", "&amp;CHAR(34)&amp;"kind"&amp;CHAR(34)&amp;": "&amp;CHAR(34)&amp;SUBSTITUTE(CriteriTecnici!$F5923,CHAR(34),"'")&amp;CHAR(34)&amp;", "&amp;CHAR(34)&amp;"value"&amp;CHAR(34)&amp;": "&amp;SUBSTITUTE(TRIM(ROUND(IFERROR(CriteriTecnici!$N5923*1,IFERROR(NUMBERVALUE(CriteriTecnici!$N5923,".",","),IFERROR(NUMBERVALUE(CriteriTecnici!$N5923,",","."),0))),4)&amp;""),",",".")&amp;", "&amp;CHAR(34)&amp;"numerator"&amp;CHAR(34)&amp;": "&amp;SUBSTITUTE(TRIM(ROUND(IFERROR(CriteriTecnici!$K5923*1,IFERROR(NUMBERVALUE(CriteriTecnici!$K5923,".",","),IFERROR(NUMBERVALUE(CriteriTecnici!$K5923,",","."),0))),4)&amp;""),",",".")&amp;", "&amp;CHAR(34)&amp;"denominator"&amp;CHAR(34)&amp;": "&amp;SUBSTITUTE(TRIM(ROUND(IFERROR(CriteriTecnici!$L5923*1,IFERROR(NUMBERVALUE(CriteriTecnici!$L5923,".",","),IFERROR(NUMBERVALUE(CriteriTecnici!$L5923,",","."),0))),4)&amp;""),",",".")&amp;", "&amp;CHAR(34)&amp;"flag"&amp;CHAR(34)&amp;": "&amp;SUBSTITUTE(TRIM(ROUND(IFERROR(CriteriTecnici!$M5923*1,IFERROR(NUMBERVALUE(CriteriTecnici!$M5923,".",","),IFERROR(NUMBERVALUE(CriteriTecnici!$M5923,",","."),0))),4)&amp;""),",",".")&amp;", "&amp;CHAR(34)&amp;"rawScore"&amp;CHAR(34)&amp;": "&amp;SUBSTITUTE(TRIM(ROUND(IFERROR(CriteriTecnici!$O5923*1,IFERROR(NUMBERVALUE(CriteriTecnici!$O5923,".",","),IFERROR(NUMBERVALUE(CriteriTecnici!$O5923,",","."),0))),4)&amp;""),",",".")&amp;CHAR(125)&amp;IF(TRUE,",",""))</f>
        <v/>
      </c>
    </row>
    <row r="6144">
      <c r="A6144" s="38">
        <f>IF(CriteriTecnici!$A5924="","","    "&amp;CHAR(123)&amp;CHAR(34)&amp;"bidderId"&amp;CHAR(34)&amp;": "&amp;CHAR(34)&amp;SUBSTITUTE(CriteriTecnici!$A5924,CHAR(34),"'")&amp;CHAR(34)&amp;", "&amp;CHAR(34)&amp;"lotId"&amp;CHAR(34)&amp;": "&amp;CHAR(34)&amp;SUBSTITUTE(CriteriTecnici!$C5924,CHAR(34),"'")&amp;CHAR(34)&amp;", "&amp;CHAR(34)&amp;"criterionId"&amp;CHAR(34)&amp;": "&amp;CHAR(34)&amp;SUBSTITUTE(CriteriTecnici!$D5924,CHAR(34),"'")&amp;CHAR(34)&amp;", "&amp;CHAR(34)&amp;"kind"&amp;CHAR(34)&amp;": "&amp;CHAR(34)&amp;SUBSTITUTE(CriteriTecnici!$F5924,CHAR(34),"'")&amp;CHAR(34)&amp;", "&amp;CHAR(34)&amp;"value"&amp;CHAR(34)&amp;": "&amp;SUBSTITUTE(TRIM(ROUND(IFERROR(CriteriTecnici!$N5924*1,IFERROR(NUMBERVALUE(CriteriTecnici!$N5924,".",","),IFERROR(NUMBERVALUE(CriteriTecnici!$N5924,",","."),0))),4)&amp;""),",",".")&amp;", "&amp;CHAR(34)&amp;"numerator"&amp;CHAR(34)&amp;": "&amp;SUBSTITUTE(TRIM(ROUND(IFERROR(CriteriTecnici!$K5924*1,IFERROR(NUMBERVALUE(CriteriTecnici!$K5924,".",","),IFERROR(NUMBERVALUE(CriteriTecnici!$K5924,",","."),0))),4)&amp;""),",",".")&amp;", "&amp;CHAR(34)&amp;"denominator"&amp;CHAR(34)&amp;": "&amp;SUBSTITUTE(TRIM(ROUND(IFERROR(CriteriTecnici!$L5924*1,IFERROR(NUMBERVALUE(CriteriTecnici!$L5924,".",","),IFERROR(NUMBERVALUE(CriteriTecnici!$L5924,",","."),0))),4)&amp;""),",",".")&amp;", "&amp;CHAR(34)&amp;"flag"&amp;CHAR(34)&amp;": "&amp;SUBSTITUTE(TRIM(ROUND(IFERROR(CriteriTecnici!$M5924*1,IFERROR(NUMBERVALUE(CriteriTecnici!$M5924,".",","),IFERROR(NUMBERVALUE(CriteriTecnici!$M5924,",","."),0))),4)&amp;""),",",".")&amp;", "&amp;CHAR(34)&amp;"rawScore"&amp;CHAR(34)&amp;": "&amp;SUBSTITUTE(TRIM(ROUND(IFERROR(CriteriTecnici!$O5924*1,IFERROR(NUMBERVALUE(CriteriTecnici!$O5924,".",","),IFERROR(NUMBERVALUE(CriteriTecnici!$O5924,",","."),0))),4)&amp;""),",",".")&amp;CHAR(125)&amp;IF(TRUE,",",""))</f>
        <v/>
      </c>
    </row>
    <row r="6145">
      <c r="A6145" s="38">
        <f>IF(CriteriTecnici!$A5925="","","    "&amp;CHAR(123)&amp;CHAR(34)&amp;"bidderId"&amp;CHAR(34)&amp;": "&amp;CHAR(34)&amp;SUBSTITUTE(CriteriTecnici!$A5925,CHAR(34),"'")&amp;CHAR(34)&amp;", "&amp;CHAR(34)&amp;"lotId"&amp;CHAR(34)&amp;": "&amp;CHAR(34)&amp;SUBSTITUTE(CriteriTecnici!$C5925,CHAR(34),"'")&amp;CHAR(34)&amp;", "&amp;CHAR(34)&amp;"criterionId"&amp;CHAR(34)&amp;": "&amp;CHAR(34)&amp;SUBSTITUTE(CriteriTecnici!$D5925,CHAR(34),"'")&amp;CHAR(34)&amp;", "&amp;CHAR(34)&amp;"kind"&amp;CHAR(34)&amp;": "&amp;CHAR(34)&amp;SUBSTITUTE(CriteriTecnici!$F5925,CHAR(34),"'")&amp;CHAR(34)&amp;", "&amp;CHAR(34)&amp;"value"&amp;CHAR(34)&amp;": "&amp;SUBSTITUTE(TRIM(ROUND(IFERROR(CriteriTecnici!$N5925*1,IFERROR(NUMBERVALUE(CriteriTecnici!$N5925,".",","),IFERROR(NUMBERVALUE(CriteriTecnici!$N5925,",","."),0))),4)&amp;""),",",".")&amp;", "&amp;CHAR(34)&amp;"numerator"&amp;CHAR(34)&amp;": "&amp;SUBSTITUTE(TRIM(ROUND(IFERROR(CriteriTecnici!$K5925*1,IFERROR(NUMBERVALUE(CriteriTecnici!$K5925,".",","),IFERROR(NUMBERVALUE(CriteriTecnici!$K5925,",","."),0))),4)&amp;""),",",".")&amp;", "&amp;CHAR(34)&amp;"denominator"&amp;CHAR(34)&amp;": "&amp;SUBSTITUTE(TRIM(ROUND(IFERROR(CriteriTecnici!$L5925*1,IFERROR(NUMBERVALUE(CriteriTecnici!$L5925,".",","),IFERROR(NUMBERVALUE(CriteriTecnici!$L5925,",","."),0))),4)&amp;""),",",".")&amp;", "&amp;CHAR(34)&amp;"flag"&amp;CHAR(34)&amp;": "&amp;SUBSTITUTE(TRIM(ROUND(IFERROR(CriteriTecnici!$M5925*1,IFERROR(NUMBERVALUE(CriteriTecnici!$M5925,".",","),IFERROR(NUMBERVALUE(CriteriTecnici!$M5925,",","."),0))),4)&amp;""),",",".")&amp;", "&amp;CHAR(34)&amp;"rawScore"&amp;CHAR(34)&amp;": "&amp;SUBSTITUTE(TRIM(ROUND(IFERROR(CriteriTecnici!$O5925*1,IFERROR(NUMBERVALUE(CriteriTecnici!$O5925,".",","),IFERROR(NUMBERVALUE(CriteriTecnici!$O5925,",","."),0))),4)&amp;""),",",".")&amp;CHAR(125)&amp;IF(COUNTA(Offerte!$A193:$A$200)&gt;0,",",""))</f>
        <v/>
      </c>
    </row>
    <row r="6146">
      <c r="A6146" s="38">
        <f>IF(CriteriTecnici!$A5926="","","    "&amp;CHAR(123)&amp;CHAR(34)&amp;"bidderId"&amp;CHAR(34)&amp;": "&amp;CHAR(34)&amp;SUBSTITUTE(CriteriTecnici!$A5926,CHAR(34),"'")&amp;CHAR(34)&amp;", "&amp;CHAR(34)&amp;"lotId"&amp;CHAR(34)&amp;": "&amp;CHAR(34)&amp;SUBSTITUTE(CriteriTecnici!$C5926,CHAR(34),"'")&amp;CHAR(34)&amp;", "&amp;CHAR(34)&amp;"criterionId"&amp;CHAR(34)&amp;": "&amp;CHAR(34)&amp;SUBSTITUTE(CriteriTecnici!$D5926,CHAR(34),"'")&amp;CHAR(34)&amp;", "&amp;CHAR(34)&amp;"kind"&amp;CHAR(34)&amp;": "&amp;CHAR(34)&amp;SUBSTITUTE(CriteriTecnici!$F5926,CHAR(34),"'")&amp;CHAR(34)&amp;", "&amp;CHAR(34)&amp;"value"&amp;CHAR(34)&amp;": "&amp;SUBSTITUTE(TRIM(ROUND(IFERROR(CriteriTecnici!$N5926*1,IFERROR(NUMBERVALUE(CriteriTecnici!$N5926,".",","),IFERROR(NUMBERVALUE(CriteriTecnici!$N5926,",","."),0))),4)&amp;""),",",".")&amp;", "&amp;CHAR(34)&amp;"numerator"&amp;CHAR(34)&amp;": "&amp;SUBSTITUTE(TRIM(ROUND(IFERROR(CriteriTecnici!$K5926*1,IFERROR(NUMBERVALUE(CriteriTecnici!$K5926,".",","),IFERROR(NUMBERVALUE(CriteriTecnici!$K5926,",","."),0))),4)&amp;""),",",".")&amp;", "&amp;CHAR(34)&amp;"denominator"&amp;CHAR(34)&amp;": "&amp;SUBSTITUTE(TRIM(ROUND(IFERROR(CriteriTecnici!$L5926*1,IFERROR(NUMBERVALUE(CriteriTecnici!$L5926,".",","),IFERROR(NUMBERVALUE(CriteriTecnici!$L5926,",","."),0))),4)&amp;""),",",".")&amp;", "&amp;CHAR(34)&amp;"flag"&amp;CHAR(34)&amp;": "&amp;SUBSTITUTE(TRIM(ROUND(IFERROR(CriteriTecnici!$M5926*1,IFERROR(NUMBERVALUE(CriteriTecnici!$M5926,".",","),IFERROR(NUMBERVALUE(CriteriTecnici!$M5926,",","."),0))),4)&amp;""),",",".")&amp;", "&amp;CHAR(34)&amp;"rawScore"&amp;CHAR(34)&amp;": "&amp;SUBSTITUTE(TRIM(ROUND(IFERROR(CriteriTecnici!$O5926*1,IFERROR(NUMBERVALUE(CriteriTecnici!$O5926,".",","),IFERROR(NUMBERVALUE(CriteriTecnici!$O5926,",","."),0))),4)&amp;""),",",".")&amp;CHAR(125)&amp;IF(TRUE,",",""))</f>
        <v/>
      </c>
    </row>
    <row r="6147">
      <c r="A6147" s="38">
        <f>IF(CriteriTecnici!$A5927="","","    "&amp;CHAR(123)&amp;CHAR(34)&amp;"bidderId"&amp;CHAR(34)&amp;": "&amp;CHAR(34)&amp;SUBSTITUTE(CriteriTecnici!$A5927,CHAR(34),"'")&amp;CHAR(34)&amp;", "&amp;CHAR(34)&amp;"lotId"&amp;CHAR(34)&amp;": "&amp;CHAR(34)&amp;SUBSTITUTE(CriteriTecnici!$C5927,CHAR(34),"'")&amp;CHAR(34)&amp;", "&amp;CHAR(34)&amp;"criterionId"&amp;CHAR(34)&amp;": "&amp;CHAR(34)&amp;SUBSTITUTE(CriteriTecnici!$D5927,CHAR(34),"'")&amp;CHAR(34)&amp;", "&amp;CHAR(34)&amp;"kind"&amp;CHAR(34)&amp;": "&amp;CHAR(34)&amp;SUBSTITUTE(CriteriTecnici!$F5927,CHAR(34),"'")&amp;CHAR(34)&amp;", "&amp;CHAR(34)&amp;"value"&amp;CHAR(34)&amp;": "&amp;SUBSTITUTE(TRIM(ROUND(IFERROR(CriteriTecnici!$N5927*1,IFERROR(NUMBERVALUE(CriteriTecnici!$N5927,".",","),IFERROR(NUMBERVALUE(CriteriTecnici!$N5927,",","."),0))),4)&amp;""),",",".")&amp;", "&amp;CHAR(34)&amp;"numerator"&amp;CHAR(34)&amp;": "&amp;SUBSTITUTE(TRIM(ROUND(IFERROR(CriteriTecnici!$K5927*1,IFERROR(NUMBERVALUE(CriteriTecnici!$K5927,".",","),IFERROR(NUMBERVALUE(CriteriTecnici!$K5927,",","."),0))),4)&amp;""),",",".")&amp;", "&amp;CHAR(34)&amp;"denominator"&amp;CHAR(34)&amp;": "&amp;SUBSTITUTE(TRIM(ROUND(IFERROR(CriteriTecnici!$L5927*1,IFERROR(NUMBERVALUE(CriteriTecnici!$L5927,".",","),IFERROR(NUMBERVALUE(CriteriTecnici!$L5927,",","."),0))),4)&amp;""),",",".")&amp;", "&amp;CHAR(34)&amp;"flag"&amp;CHAR(34)&amp;": "&amp;SUBSTITUTE(TRIM(ROUND(IFERROR(CriteriTecnici!$M5927*1,IFERROR(NUMBERVALUE(CriteriTecnici!$M5927,".",","),IFERROR(NUMBERVALUE(CriteriTecnici!$M5927,",","."),0))),4)&amp;""),",",".")&amp;", "&amp;CHAR(34)&amp;"rawScore"&amp;CHAR(34)&amp;": "&amp;SUBSTITUTE(TRIM(ROUND(IFERROR(CriteriTecnici!$O5927*1,IFERROR(NUMBERVALUE(CriteriTecnici!$O5927,".",","),IFERROR(NUMBERVALUE(CriteriTecnici!$O5927,",","."),0))),4)&amp;""),",",".")&amp;CHAR(125)&amp;IF(TRUE,",",""))</f>
        <v/>
      </c>
    </row>
    <row r="6148">
      <c r="A6148" s="38">
        <f>IF(CriteriTecnici!$A5928="","","    "&amp;CHAR(123)&amp;CHAR(34)&amp;"bidderId"&amp;CHAR(34)&amp;": "&amp;CHAR(34)&amp;SUBSTITUTE(CriteriTecnici!$A5928,CHAR(34),"'")&amp;CHAR(34)&amp;", "&amp;CHAR(34)&amp;"lotId"&amp;CHAR(34)&amp;": "&amp;CHAR(34)&amp;SUBSTITUTE(CriteriTecnici!$C5928,CHAR(34),"'")&amp;CHAR(34)&amp;", "&amp;CHAR(34)&amp;"criterionId"&amp;CHAR(34)&amp;": "&amp;CHAR(34)&amp;SUBSTITUTE(CriteriTecnici!$D5928,CHAR(34),"'")&amp;CHAR(34)&amp;", "&amp;CHAR(34)&amp;"kind"&amp;CHAR(34)&amp;": "&amp;CHAR(34)&amp;SUBSTITUTE(CriteriTecnici!$F5928,CHAR(34),"'")&amp;CHAR(34)&amp;", "&amp;CHAR(34)&amp;"value"&amp;CHAR(34)&amp;": "&amp;SUBSTITUTE(TRIM(ROUND(IFERROR(CriteriTecnici!$N5928*1,IFERROR(NUMBERVALUE(CriteriTecnici!$N5928,".",","),IFERROR(NUMBERVALUE(CriteriTecnici!$N5928,",","."),0))),4)&amp;""),",",".")&amp;", "&amp;CHAR(34)&amp;"numerator"&amp;CHAR(34)&amp;": "&amp;SUBSTITUTE(TRIM(ROUND(IFERROR(CriteriTecnici!$K5928*1,IFERROR(NUMBERVALUE(CriteriTecnici!$K5928,".",","),IFERROR(NUMBERVALUE(CriteriTecnici!$K5928,",","."),0))),4)&amp;""),",",".")&amp;", "&amp;CHAR(34)&amp;"denominator"&amp;CHAR(34)&amp;": "&amp;SUBSTITUTE(TRIM(ROUND(IFERROR(CriteriTecnici!$L5928*1,IFERROR(NUMBERVALUE(CriteriTecnici!$L5928,".",","),IFERROR(NUMBERVALUE(CriteriTecnici!$L5928,",","."),0))),4)&amp;""),",",".")&amp;", "&amp;CHAR(34)&amp;"flag"&amp;CHAR(34)&amp;": "&amp;SUBSTITUTE(TRIM(ROUND(IFERROR(CriteriTecnici!$M5928*1,IFERROR(NUMBERVALUE(CriteriTecnici!$M5928,".",","),IFERROR(NUMBERVALUE(CriteriTecnici!$M5928,",","."),0))),4)&amp;""),",",".")&amp;", "&amp;CHAR(34)&amp;"rawScore"&amp;CHAR(34)&amp;": "&amp;SUBSTITUTE(TRIM(ROUND(IFERROR(CriteriTecnici!$O5928*1,IFERROR(NUMBERVALUE(CriteriTecnici!$O5928,".",","),IFERROR(NUMBERVALUE(CriteriTecnici!$O5928,",","."),0))),4)&amp;""),",",".")&amp;CHAR(125)&amp;IF(TRUE,",",""))</f>
        <v/>
      </c>
    </row>
    <row r="6149">
      <c r="A6149" s="38">
        <f>IF(CriteriTecnici!$A5929="","","    "&amp;CHAR(123)&amp;CHAR(34)&amp;"bidderId"&amp;CHAR(34)&amp;": "&amp;CHAR(34)&amp;SUBSTITUTE(CriteriTecnici!$A5929,CHAR(34),"'")&amp;CHAR(34)&amp;", "&amp;CHAR(34)&amp;"lotId"&amp;CHAR(34)&amp;": "&amp;CHAR(34)&amp;SUBSTITUTE(CriteriTecnici!$C5929,CHAR(34),"'")&amp;CHAR(34)&amp;", "&amp;CHAR(34)&amp;"criterionId"&amp;CHAR(34)&amp;": "&amp;CHAR(34)&amp;SUBSTITUTE(CriteriTecnici!$D5929,CHAR(34),"'")&amp;CHAR(34)&amp;", "&amp;CHAR(34)&amp;"kind"&amp;CHAR(34)&amp;": "&amp;CHAR(34)&amp;SUBSTITUTE(CriteriTecnici!$F5929,CHAR(34),"'")&amp;CHAR(34)&amp;", "&amp;CHAR(34)&amp;"value"&amp;CHAR(34)&amp;": "&amp;SUBSTITUTE(TRIM(ROUND(IFERROR(CriteriTecnici!$N5929*1,IFERROR(NUMBERVALUE(CriteriTecnici!$N5929,".",","),IFERROR(NUMBERVALUE(CriteriTecnici!$N5929,",","."),0))),4)&amp;""),",",".")&amp;", "&amp;CHAR(34)&amp;"numerator"&amp;CHAR(34)&amp;": "&amp;SUBSTITUTE(TRIM(ROUND(IFERROR(CriteriTecnici!$K5929*1,IFERROR(NUMBERVALUE(CriteriTecnici!$K5929,".",","),IFERROR(NUMBERVALUE(CriteriTecnici!$K5929,",","."),0))),4)&amp;""),",",".")&amp;", "&amp;CHAR(34)&amp;"denominator"&amp;CHAR(34)&amp;": "&amp;SUBSTITUTE(TRIM(ROUND(IFERROR(CriteriTecnici!$L5929*1,IFERROR(NUMBERVALUE(CriteriTecnici!$L5929,".",","),IFERROR(NUMBERVALUE(CriteriTecnici!$L5929,",","."),0))),4)&amp;""),",",".")&amp;", "&amp;CHAR(34)&amp;"flag"&amp;CHAR(34)&amp;": "&amp;SUBSTITUTE(TRIM(ROUND(IFERROR(CriteriTecnici!$M5929*1,IFERROR(NUMBERVALUE(CriteriTecnici!$M5929,".",","),IFERROR(NUMBERVALUE(CriteriTecnici!$M5929,",","."),0))),4)&amp;""),",",".")&amp;", "&amp;CHAR(34)&amp;"rawScore"&amp;CHAR(34)&amp;": "&amp;SUBSTITUTE(TRIM(ROUND(IFERROR(CriteriTecnici!$O5929*1,IFERROR(NUMBERVALUE(CriteriTecnici!$O5929,".",","),IFERROR(NUMBERVALUE(CriteriTecnici!$O5929,",","."),0))),4)&amp;""),",",".")&amp;CHAR(125)&amp;IF(TRUE,",",""))</f>
        <v/>
      </c>
    </row>
    <row r="6150">
      <c r="A6150" s="38">
        <f>IF(CriteriTecnici!$A5930="","","    "&amp;CHAR(123)&amp;CHAR(34)&amp;"bidderId"&amp;CHAR(34)&amp;": "&amp;CHAR(34)&amp;SUBSTITUTE(CriteriTecnici!$A5930,CHAR(34),"'")&amp;CHAR(34)&amp;", "&amp;CHAR(34)&amp;"lotId"&amp;CHAR(34)&amp;": "&amp;CHAR(34)&amp;SUBSTITUTE(CriteriTecnici!$C5930,CHAR(34),"'")&amp;CHAR(34)&amp;", "&amp;CHAR(34)&amp;"criterionId"&amp;CHAR(34)&amp;": "&amp;CHAR(34)&amp;SUBSTITUTE(CriteriTecnici!$D5930,CHAR(34),"'")&amp;CHAR(34)&amp;", "&amp;CHAR(34)&amp;"kind"&amp;CHAR(34)&amp;": "&amp;CHAR(34)&amp;SUBSTITUTE(CriteriTecnici!$F5930,CHAR(34),"'")&amp;CHAR(34)&amp;", "&amp;CHAR(34)&amp;"value"&amp;CHAR(34)&amp;": "&amp;SUBSTITUTE(TRIM(ROUND(IFERROR(CriteriTecnici!$N5930*1,IFERROR(NUMBERVALUE(CriteriTecnici!$N5930,".",","),IFERROR(NUMBERVALUE(CriteriTecnici!$N5930,",","."),0))),4)&amp;""),",",".")&amp;", "&amp;CHAR(34)&amp;"numerator"&amp;CHAR(34)&amp;": "&amp;SUBSTITUTE(TRIM(ROUND(IFERROR(CriteriTecnici!$K5930*1,IFERROR(NUMBERVALUE(CriteriTecnici!$K5930,".",","),IFERROR(NUMBERVALUE(CriteriTecnici!$K5930,",","."),0))),4)&amp;""),",",".")&amp;", "&amp;CHAR(34)&amp;"denominator"&amp;CHAR(34)&amp;": "&amp;SUBSTITUTE(TRIM(ROUND(IFERROR(CriteriTecnici!$L5930*1,IFERROR(NUMBERVALUE(CriteriTecnici!$L5930,".",","),IFERROR(NUMBERVALUE(CriteriTecnici!$L5930,",","."),0))),4)&amp;""),",",".")&amp;", "&amp;CHAR(34)&amp;"flag"&amp;CHAR(34)&amp;": "&amp;SUBSTITUTE(TRIM(ROUND(IFERROR(CriteriTecnici!$M5930*1,IFERROR(NUMBERVALUE(CriteriTecnici!$M5930,".",","),IFERROR(NUMBERVALUE(CriteriTecnici!$M5930,",","."),0))),4)&amp;""),",",".")&amp;", "&amp;CHAR(34)&amp;"rawScore"&amp;CHAR(34)&amp;": "&amp;SUBSTITUTE(TRIM(ROUND(IFERROR(CriteriTecnici!$O5930*1,IFERROR(NUMBERVALUE(CriteriTecnici!$O5930,".",","),IFERROR(NUMBERVALUE(CriteriTecnici!$O5930,",","."),0))),4)&amp;""),",",".")&amp;CHAR(125)&amp;IF(TRUE,",",""))</f>
        <v/>
      </c>
    </row>
    <row r="6151">
      <c r="A6151" s="38">
        <f>IF(CriteriTecnici!$A5931="","","    "&amp;CHAR(123)&amp;CHAR(34)&amp;"bidderId"&amp;CHAR(34)&amp;": "&amp;CHAR(34)&amp;SUBSTITUTE(CriteriTecnici!$A5931,CHAR(34),"'")&amp;CHAR(34)&amp;", "&amp;CHAR(34)&amp;"lotId"&amp;CHAR(34)&amp;": "&amp;CHAR(34)&amp;SUBSTITUTE(CriteriTecnici!$C5931,CHAR(34),"'")&amp;CHAR(34)&amp;", "&amp;CHAR(34)&amp;"criterionId"&amp;CHAR(34)&amp;": "&amp;CHAR(34)&amp;SUBSTITUTE(CriteriTecnici!$D5931,CHAR(34),"'")&amp;CHAR(34)&amp;", "&amp;CHAR(34)&amp;"kind"&amp;CHAR(34)&amp;": "&amp;CHAR(34)&amp;SUBSTITUTE(CriteriTecnici!$F5931,CHAR(34),"'")&amp;CHAR(34)&amp;", "&amp;CHAR(34)&amp;"value"&amp;CHAR(34)&amp;": "&amp;SUBSTITUTE(TRIM(ROUND(IFERROR(CriteriTecnici!$N5931*1,IFERROR(NUMBERVALUE(CriteriTecnici!$N5931,".",","),IFERROR(NUMBERVALUE(CriteriTecnici!$N5931,",","."),0))),4)&amp;""),",",".")&amp;", "&amp;CHAR(34)&amp;"numerator"&amp;CHAR(34)&amp;": "&amp;SUBSTITUTE(TRIM(ROUND(IFERROR(CriteriTecnici!$K5931*1,IFERROR(NUMBERVALUE(CriteriTecnici!$K5931,".",","),IFERROR(NUMBERVALUE(CriteriTecnici!$K5931,",","."),0))),4)&amp;""),",",".")&amp;", "&amp;CHAR(34)&amp;"denominator"&amp;CHAR(34)&amp;": "&amp;SUBSTITUTE(TRIM(ROUND(IFERROR(CriteriTecnici!$L5931*1,IFERROR(NUMBERVALUE(CriteriTecnici!$L5931,".",","),IFERROR(NUMBERVALUE(CriteriTecnici!$L5931,",","."),0))),4)&amp;""),",",".")&amp;", "&amp;CHAR(34)&amp;"flag"&amp;CHAR(34)&amp;": "&amp;SUBSTITUTE(TRIM(ROUND(IFERROR(CriteriTecnici!$M5931*1,IFERROR(NUMBERVALUE(CriteriTecnici!$M5931,".",","),IFERROR(NUMBERVALUE(CriteriTecnici!$M5931,",","."),0))),4)&amp;""),",",".")&amp;", "&amp;CHAR(34)&amp;"rawScore"&amp;CHAR(34)&amp;": "&amp;SUBSTITUTE(TRIM(ROUND(IFERROR(CriteriTecnici!$O5931*1,IFERROR(NUMBERVALUE(CriteriTecnici!$O5931,".",","),IFERROR(NUMBERVALUE(CriteriTecnici!$O5931,",","."),0))),4)&amp;""),",",".")&amp;CHAR(125)&amp;IF(TRUE,",",""))</f>
        <v/>
      </c>
    </row>
    <row r="6152">
      <c r="A6152" s="38">
        <f>IF(CriteriTecnici!$A5932="","","    "&amp;CHAR(123)&amp;CHAR(34)&amp;"bidderId"&amp;CHAR(34)&amp;": "&amp;CHAR(34)&amp;SUBSTITUTE(CriteriTecnici!$A5932,CHAR(34),"'")&amp;CHAR(34)&amp;", "&amp;CHAR(34)&amp;"lotId"&amp;CHAR(34)&amp;": "&amp;CHAR(34)&amp;SUBSTITUTE(CriteriTecnici!$C5932,CHAR(34),"'")&amp;CHAR(34)&amp;", "&amp;CHAR(34)&amp;"criterionId"&amp;CHAR(34)&amp;": "&amp;CHAR(34)&amp;SUBSTITUTE(CriteriTecnici!$D5932,CHAR(34),"'")&amp;CHAR(34)&amp;", "&amp;CHAR(34)&amp;"kind"&amp;CHAR(34)&amp;": "&amp;CHAR(34)&amp;SUBSTITUTE(CriteriTecnici!$F5932,CHAR(34),"'")&amp;CHAR(34)&amp;", "&amp;CHAR(34)&amp;"value"&amp;CHAR(34)&amp;": "&amp;SUBSTITUTE(TRIM(ROUND(IFERROR(CriteriTecnici!$N5932*1,IFERROR(NUMBERVALUE(CriteriTecnici!$N5932,".",","),IFERROR(NUMBERVALUE(CriteriTecnici!$N5932,",","."),0))),4)&amp;""),",",".")&amp;", "&amp;CHAR(34)&amp;"numerator"&amp;CHAR(34)&amp;": "&amp;SUBSTITUTE(TRIM(ROUND(IFERROR(CriteriTecnici!$K5932*1,IFERROR(NUMBERVALUE(CriteriTecnici!$K5932,".",","),IFERROR(NUMBERVALUE(CriteriTecnici!$K5932,",","."),0))),4)&amp;""),",",".")&amp;", "&amp;CHAR(34)&amp;"denominator"&amp;CHAR(34)&amp;": "&amp;SUBSTITUTE(TRIM(ROUND(IFERROR(CriteriTecnici!$L5932*1,IFERROR(NUMBERVALUE(CriteriTecnici!$L5932,".",","),IFERROR(NUMBERVALUE(CriteriTecnici!$L5932,",","."),0))),4)&amp;""),",",".")&amp;", "&amp;CHAR(34)&amp;"flag"&amp;CHAR(34)&amp;": "&amp;SUBSTITUTE(TRIM(ROUND(IFERROR(CriteriTecnici!$M5932*1,IFERROR(NUMBERVALUE(CriteriTecnici!$M5932,".",","),IFERROR(NUMBERVALUE(CriteriTecnici!$M5932,",","."),0))),4)&amp;""),",",".")&amp;", "&amp;CHAR(34)&amp;"rawScore"&amp;CHAR(34)&amp;": "&amp;SUBSTITUTE(TRIM(ROUND(IFERROR(CriteriTecnici!$O5932*1,IFERROR(NUMBERVALUE(CriteriTecnici!$O5932,".",","),IFERROR(NUMBERVALUE(CriteriTecnici!$O5932,",","."),0))),4)&amp;""),",",".")&amp;CHAR(125)&amp;IF(TRUE,",",""))</f>
        <v/>
      </c>
    </row>
    <row r="6153">
      <c r="A6153" s="38">
        <f>IF(CriteriTecnici!$A5933="","","    "&amp;CHAR(123)&amp;CHAR(34)&amp;"bidderId"&amp;CHAR(34)&amp;": "&amp;CHAR(34)&amp;SUBSTITUTE(CriteriTecnici!$A5933,CHAR(34),"'")&amp;CHAR(34)&amp;", "&amp;CHAR(34)&amp;"lotId"&amp;CHAR(34)&amp;": "&amp;CHAR(34)&amp;SUBSTITUTE(CriteriTecnici!$C5933,CHAR(34),"'")&amp;CHAR(34)&amp;", "&amp;CHAR(34)&amp;"criterionId"&amp;CHAR(34)&amp;": "&amp;CHAR(34)&amp;SUBSTITUTE(CriteriTecnici!$D5933,CHAR(34),"'")&amp;CHAR(34)&amp;", "&amp;CHAR(34)&amp;"kind"&amp;CHAR(34)&amp;": "&amp;CHAR(34)&amp;SUBSTITUTE(CriteriTecnici!$F5933,CHAR(34),"'")&amp;CHAR(34)&amp;", "&amp;CHAR(34)&amp;"value"&amp;CHAR(34)&amp;": "&amp;SUBSTITUTE(TRIM(ROUND(IFERROR(CriteriTecnici!$N5933*1,IFERROR(NUMBERVALUE(CriteriTecnici!$N5933,".",","),IFERROR(NUMBERVALUE(CriteriTecnici!$N5933,",","."),0))),4)&amp;""),",",".")&amp;", "&amp;CHAR(34)&amp;"numerator"&amp;CHAR(34)&amp;": "&amp;SUBSTITUTE(TRIM(ROUND(IFERROR(CriteriTecnici!$K5933*1,IFERROR(NUMBERVALUE(CriteriTecnici!$K5933,".",","),IFERROR(NUMBERVALUE(CriteriTecnici!$K5933,",","."),0))),4)&amp;""),",",".")&amp;", "&amp;CHAR(34)&amp;"denominator"&amp;CHAR(34)&amp;": "&amp;SUBSTITUTE(TRIM(ROUND(IFERROR(CriteriTecnici!$L5933*1,IFERROR(NUMBERVALUE(CriteriTecnici!$L5933,".",","),IFERROR(NUMBERVALUE(CriteriTecnici!$L5933,",","."),0))),4)&amp;""),",",".")&amp;", "&amp;CHAR(34)&amp;"flag"&amp;CHAR(34)&amp;": "&amp;SUBSTITUTE(TRIM(ROUND(IFERROR(CriteriTecnici!$M5933*1,IFERROR(NUMBERVALUE(CriteriTecnici!$M5933,".",","),IFERROR(NUMBERVALUE(CriteriTecnici!$M5933,",","."),0))),4)&amp;""),",",".")&amp;", "&amp;CHAR(34)&amp;"rawScore"&amp;CHAR(34)&amp;": "&amp;SUBSTITUTE(TRIM(ROUND(IFERROR(CriteriTecnici!$O5933*1,IFERROR(NUMBERVALUE(CriteriTecnici!$O5933,".",","),IFERROR(NUMBERVALUE(CriteriTecnici!$O5933,",","."),0))),4)&amp;""),",",".")&amp;CHAR(125)&amp;IF(TRUE,",",""))</f>
        <v/>
      </c>
    </row>
    <row r="6154">
      <c r="A6154" s="38">
        <f>IF(CriteriTecnici!$A5934="","","    "&amp;CHAR(123)&amp;CHAR(34)&amp;"bidderId"&amp;CHAR(34)&amp;": "&amp;CHAR(34)&amp;SUBSTITUTE(CriteriTecnici!$A5934,CHAR(34),"'")&amp;CHAR(34)&amp;", "&amp;CHAR(34)&amp;"lotId"&amp;CHAR(34)&amp;": "&amp;CHAR(34)&amp;SUBSTITUTE(CriteriTecnici!$C5934,CHAR(34),"'")&amp;CHAR(34)&amp;", "&amp;CHAR(34)&amp;"criterionId"&amp;CHAR(34)&amp;": "&amp;CHAR(34)&amp;SUBSTITUTE(CriteriTecnici!$D5934,CHAR(34),"'")&amp;CHAR(34)&amp;", "&amp;CHAR(34)&amp;"kind"&amp;CHAR(34)&amp;": "&amp;CHAR(34)&amp;SUBSTITUTE(CriteriTecnici!$F5934,CHAR(34),"'")&amp;CHAR(34)&amp;", "&amp;CHAR(34)&amp;"value"&amp;CHAR(34)&amp;": "&amp;SUBSTITUTE(TRIM(ROUND(IFERROR(CriteriTecnici!$N5934*1,IFERROR(NUMBERVALUE(CriteriTecnici!$N5934,".",","),IFERROR(NUMBERVALUE(CriteriTecnici!$N5934,",","."),0))),4)&amp;""),",",".")&amp;", "&amp;CHAR(34)&amp;"numerator"&amp;CHAR(34)&amp;": "&amp;SUBSTITUTE(TRIM(ROUND(IFERROR(CriteriTecnici!$K5934*1,IFERROR(NUMBERVALUE(CriteriTecnici!$K5934,".",","),IFERROR(NUMBERVALUE(CriteriTecnici!$K5934,",","."),0))),4)&amp;""),",",".")&amp;", "&amp;CHAR(34)&amp;"denominator"&amp;CHAR(34)&amp;": "&amp;SUBSTITUTE(TRIM(ROUND(IFERROR(CriteriTecnici!$L5934*1,IFERROR(NUMBERVALUE(CriteriTecnici!$L5934,".",","),IFERROR(NUMBERVALUE(CriteriTecnici!$L5934,",","."),0))),4)&amp;""),",",".")&amp;", "&amp;CHAR(34)&amp;"flag"&amp;CHAR(34)&amp;": "&amp;SUBSTITUTE(TRIM(ROUND(IFERROR(CriteriTecnici!$M5934*1,IFERROR(NUMBERVALUE(CriteriTecnici!$M5934,".",","),IFERROR(NUMBERVALUE(CriteriTecnici!$M5934,",","."),0))),4)&amp;""),",",".")&amp;", "&amp;CHAR(34)&amp;"rawScore"&amp;CHAR(34)&amp;": "&amp;SUBSTITUTE(TRIM(ROUND(IFERROR(CriteriTecnici!$O5934*1,IFERROR(NUMBERVALUE(CriteriTecnici!$O5934,".",","),IFERROR(NUMBERVALUE(CriteriTecnici!$O5934,",","."),0))),4)&amp;""),",",".")&amp;CHAR(125)&amp;IF(TRUE,",",""))</f>
        <v/>
      </c>
    </row>
    <row r="6155">
      <c r="A6155" s="38">
        <f>IF(CriteriTecnici!$A5935="","","    "&amp;CHAR(123)&amp;CHAR(34)&amp;"bidderId"&amp;CHAR(34)&amp;": "&amp;CHAR(34)&amp;SUBSTITUTE(CriteriTecnici!$A5935,CHAR(34),"'")&amp;CHAR(34)&amp;", "&amp;CHAR(34)&amp;"lotId"&amp;CHAR(34)&amp;": "&amp;CHAR(34)&amp;SUBSTITUTE(CriteriTecnici!$C5935,CHAR(34),"'")&amp;CHAR(34)&amp;", "&amp;CHAR(34)&amp;"criterionId"&amp;CHAR(34)&amp;": "&amp;CHAR(34)&amp;SUBSTITUTE(CriteriTecnici!$D5935,CHAR(34),"'")&amp;CHAR(34)&amp;", "&amp;CHAR(34)&amp;"kind"&amp;CHAR(34)&amp;": "&amp;CHAR(34)&amp;SUBSTITUTE(CriteriTecnici!$F5935,CHAR(34),"'")&amp;CHAR(34)&amp;", "&amp;CHAR(34)&amp;"value"&amp;CHAR(34)&amp;": "&amp;SUBSTITUTE(TRIM(ROUND(IFERROR(CriteriTecnici!$N5935*1,IFERROR(NUMBERVALUE(CriteriTecnici!$N5935,".",","),IFERROR(NUMBERVALUE(CriteriTecnici!$N5935,",","."),0))),4)&amp;""),",",".")&amp;", "&amp;CHAR(34)&amp;"numerator"&amp;CHAR(34)&amp;": "&amp;SUBSTITUTE(TRIM(ROUND(IFERROR(CriteriTecnici!$K5935*1,IFERROR(NUMBERVALUE(CriteriTecnici!$K5935,".",","),IFERROR(NUMBERVALUE(CriteriTecnici!$K5935,",","."),0))),4)&amp;""),",",".")&amp;", "&amp;CHAR(34)&amp;"denominator"&amp;CHAR(34)&amp;": "&amp;SUBSTITUTE(TRIM(ROUND(IFERROR(CriteriTecnici!$L5935*1,IFERROR(NUMBERVALUE(CriteriTecnici!$L5935,".",","),IFERROR(NUMBERVALUE(CriteriTecnici!$L5935,",","."),0))),4)&amp;""),",",".")&amp;", "&amp;CHAR(34)&amp;"flag"&amp;CHAR(34)&amp;": "&amp;SUBSTITUTE(TRIM(ROUND(IFERROR(CriteriTecnici!$M5935*1,IFERROR(NUMBERVALUE(CriteriTecnici!$M5935,".",","),IFERROR(NUMBERVALUE(CriteriTecnici!$M5935,",","."),0))),4)&amp;""),",",".")&amp;", "&amp;CHAR(34)&amp;"rawScore"&amp;CHAR(34)&amp;": "&amp;SUBSTITUTE(TRIM(ROUND(IFERROR(CriteriTecnici!$O5935*1,IFERROR(NUMBERVALUE(CriteriTecnici!$O5935,".",","),IFERROR(NUMBERVALUE(CriteriTecnici!$O5935,",","."),0))),4)&amp;""),",",".")&amp;CHAR(125)&amp;IF(TRUE,",",""))</f>
        <v/>
      </c>
    </row>
    <row r="6156">
      <c r="A6156" s="38">
        <f>IF(CriteriTecnici!$A5936="","","    "&amp;CHAR(123)&amp;CHAR(34)&amp;"bidderId"&amp;CHAR(34)&amp;": "&amp;CHAR(34)&amp;SUBSTITUTE(CriteriTecnici!$A5936,CHAR(34),"'")&amp;CHAR(34)&amp;", "&amp;CHAR(34)&amp;"lotId"&amp;CHAR(34)&amp;": "&amp;CHAR(34)&amp;SUBSTITUTE(CriteriTecnici!$C5936,CHAR(34),"'")&amp;CHAR(34)&amp;", "&amp;CHAR(34)&amp;"criterionId"&amp;CHAR(34)&amp;": "&amp;CHAR(34)&amp;SUBSTITUTE(CriteriTecnici!$D5936,CHAR(34),"'")&amp;CHAR(34)&amp;", "&amp;CHAR(34)&amp;"kind"&amp;CHAR(34)&amp;": "&amp;CHAR(34)&amp;SUBSTITUTE(CriteriTecnici!$F5936,CHAR(34),"'")&amp;CHAR(34)&amp;", "&amp;CHAR(34)&amp;"value"&amp;CHAR(34)&amp;": "&amp;SUBSTITUTE(TRIM(ROUND(IFERROR(CriteriTecnici!$N5936*1,IFERROR(NUMBERVALUE(CriteriTecnici!$N5936,".",","),IFERROR(NUMBERVALUE(CriteriTecnici!$N5936,",","."),0))),4)&amp;""),",",".")&amp;", "&amp;CHAR(34)&amp;"numerator"&amp;CHAR(34)&amp;": "&amp;SUBSTITUTE(TRIM(ROUND(IFERROR(CriteriTecnici!$K5936*1,IFERROR(NUMBERVALUE(CriteriTecnici!$K5936,".",","),IFERROR(NUMBERVALUE(CriteriTecnici!$K5936,",","."),0))),4)&amp;""),",",".")&amp;", "&amp;CHAR(34)&amp;"denominator"&amp;CHAR(34)&amp;": "&amp;SUBSTITUTE(TRIM(ROUND(IFERROR(CriteriTecnici!$L5936*1,IFERROR(NUMBERVALUE(CriteriTecnici!$L5936,".",","),IFERROR(NUMBERVALUE(CriteriTecnici!$L5936,",","."),0))),4)&amp;""),",",".")&amp;", "&amp;CHAR(34)&amp;"flag"&amp;CHAR(34)&amp;": "&amp;SUBSTITUTE(TRIM(ROUND(IFERROR(CriteriTecnici!$M5936*1,IFERROR(NUMBERVALUE(CriteriTecnici!$M5936,".",","),IFERROR(NUMBERVALUE(CriteriTecnici!$M5936,",","."),0))),4)&amp;""),",",".")&amp;", "&amp;CHAR(34)&amp;"rawScore"&amp;CHAR(34)&amp;": "&amp;SUBSTITUTE(TRIM(ROUND(IFERROR(CriteriTecnici!$O5936*1,IFERROR(NUMBERVALUE(CriteriTecnici!$O5936,".",","),IFERROR(NUMBERVALUE(CriteriTecnici!$O5936,",","."),0))),4)&amp;""),",",".")&amp;CHAR(125)&amp;IF(TRUE,",",""))</f>
        <v/>
      </c>
    </row>
    <row r="6157">
      <c r="A6157" s="38">
        <f>IF(CriteriTecnici!$A5937="","","    "&amp;CHAR(123)&amp;CHAR(34)&amp;"bidderId"&amp;CHAR(34)&amp;": "&amp;CHAR(34)&amp;SUBSTITUTE(CriteriTecnici!$A5937,CHAR(34),"'")&amp;CHAR(34)&amp;", "&amp;CHAR(34)&amp;"lotId"&amp;CHAR(34)&amp;": "&amp;CHAR(34)&amp;SUBSTITUTE(CriteriTecnici!$C5937,CHAR(34),"'")&amp;CHAR(34)&amp;", "&amp;CHAR(34)&amp;"criterionId"&amp;CHAR(34)&amp;": "&amp;CHAR(34)&amp;SUBSTITUTE(CriteriTecnici!$D5937,CHAR(34),"'")&amp;CHAR(34)&amp;", "&amp;CHAR(34)&amp;"kind"&amp;CHAR(34)&amp;": "&amp;CHAR(34)&amp;SUBSTITUTE(CriteriTecnici!$F5937,CHAR(34),"'")&amp;CHAR(34)&amp;", "&amp;CHAR(34)&amp;"value"&amp;CHAR(34)&amp;": "&amp;SUBSTITUTE(TRIM(ROUND(IFERROR(CriteriTecnici!$N5937*1,IFERROR(NUMBERVALUE(CriteriTecnici!$N5937,".",","),IFERROR(NUMBERVALUE(CriteriTecnici!$N5937,",","."),0))),4)&amp;""),",",".")&amp;", "&amp;CHAR(34)&amp;"numerator"&amp;CHAR(34)&amp;": "&amp;SUBSTITUTE(TRIM(ROUND(IFERROR(CriteriTecnici!$K5937*1,IFERROR(NUMBERVALUE(CriteriTecnici!$K5937,".",","),IFERROR(NUMBERVALUE(CriteriTecnici!$K5937,",","."),0))),4)&amp;""),",",".")&amp;", "&amp;CHAR(34)&amp;"denominator"&amp;CHAR(34)&amp;": "&amp;SUBSTITUTE(TRIM(ROUND(IFERROR(CriteriTecnici!$L5937*1,IFERROR(NUMBERVALUE(CriteriTecnici!$L5937,".",","),IFERROR(NUMBERVALUE(CriteriTecnici!$L5937,",","."),0))),4)&amp;""),",",".")&amp;", "&amp;CHAR(34)&amp;"flag"&amp;CHAR(34)&amp;": "&amp;SUBSTITUTE(TRIM(ROUND(IFERROR(CriteriTecnici!$M5937*1,IFERROR(NUMBERVALUE(CriteriTecnici!$M5937,".",","),IFERROR(NUMBERVALUE(CriteriTecnici!$M5937,",","."),0))),4)&amp;""),",",".")&amp;", "&amp;CHAR(34)&amp;"rawScore"&amp;CHAR(34)&amp;": "&amp;SUBSTITUTE(TRIM(ROUND(IFERROR(CriteriTecnici!$O5937*1,IFERROR(NUMBERVALUE(CriteriTecnici!$O5937,".",","),IFERROR(NUMBERVALUE(CriteriTecnici!$O5937,",","."),0))),4)&amp;""),",",".")&amp;CHAR(125)&amp;IF(TRUE,",",""))</f>
        <v/>
      </c>
    </row>
    <row r="6158">
      <c r="A6158" s="38">
        <f>IF(CriteriTecnici!$A5938="","","    "&amp;CHAR(123)&amp;CHAR(34)&amp;"bidderId"&amp;CHAR(34)&amp;": "&amp;CHAR(34)&amp;SUBSTITUTE(CriteriTecnici!$A5938,CHAR(34),"'")&amp;CHAR(34)&amp;", "&amp;CHAR(34)&amp;"lotId"&amp;CHAR(34)&amp;": "&amp;CHAR(34)&amp;SUBSTITUTE(CriteriTecnici!$C5938,CHAR(34),"'")&amp;CHAR(34)&amp;", "&amp;CHAR(34)&amp;"criterionId"&amp;CHAR(34)&amp;": "&amp;CHAR(34)&amp;SUBSTITUTE(CriteriTecnici!$D5938,CHAR(34),"'")&amp;CHAR(34)&amp;", "&amp;CHAR(34)&amp;"kind"&amp;CHAR(34)&amp;": "&amp;CHAR(34)&amp;SUBSTITUTE(CriteriTecnici!$F5938,CHAR(34),"'")&amp;CHAR(34)&amp;", "&amp;CHAR(34)&amp;"value"&amp;CHAR(34)&amp;": "&amp;SUBSTITUTE(TRIM(ROUND(IFERROR(CriteriTecnici!$N5938*1,IFERROR(NUMBERVALUE(CriteriTecnici!$N5938,".",","),IFERROR(NUMBERVALUE(CriteriTecnici!$N5938,",","."),0))),4)&amp;""),",",".")&amp;", "&amp;CHAR(34)&amp;"numerator"&amp;CHAR(34)&amp;": "&amp;SUBSTITUTE(TRIM(ROUND(IFERROR(CriteriTecnici!$K5938*1,IFERROR(NUMBERVALUE(CriteriTecnici!$K5938,".",","),IFERROR(NUMBERVALUE(CriteriTecnici!$K5938,",","."),0))),4)&amp;""),",",".")&amp;", "&amp;CHAR(34)&amp;"denominator"&amp;CHAR(34)&amp;": "&amp;SUBSTITUTE(TRIM(ROUND(IFERROR(CriteriTecnici!$L5938*1,IFERROR(NUMBERVALUE(CriteriTecnici!$L5938,".",","),IFERROR(NUMBERVALUE(CriteriTecnici!$L5938,",","."),0))),4)&amp;""),",",".")&amp;", "&amp;CHAR(34)&amp;"flag"&amp;CHAR(34)&amp;": "&amp;SUBSTITUTE(TRIM(ROUND(IFERROR(CriteriTecnici!$M5938*1,IFERROR(NUMBERVALUE(CriteriTecnici!$M5938,".",","),IFERROR(NUMBERVALUE(CriteriTecnici!$M5938,",","."),0))),4)&amp;""),",",".")&amp;", "&amp;CHAR(34)&amp;"rawScore"&amp;CHAR(34)&amp;": "&amp;SUBSTITUTE(TRIM(ROUND(IFERROR(CriteriTecnici!$O5938*1,IFERROR(NUMBERVALUE(CriteriTecnici!$O5938,".",","),IFERROR(NUMBERVALUE(CriteriTecnici!$O5938,",","."),0))),4)&amp;""),",",".")&amp;CHAR(125)&amp;IF(TRUE,",",""))</f>
        <v/>
      </c>
    </row>
    <row r="6159">
      <c r="A6159" s="38">
        <f>IF(CriteriTecnici!$A5939="","","    "&amp;CHAR(123)&amp;CHAR(34)&amp;"bidderId"&amp;CHAR(34)&amp;": "&amp;CHAR(34)&amp;SUBSTITUTE(CriteriTecnici!$A5939,CHAR(34),"'")&amp;CHAR(34)&amp;", "&amp;CHAR(34)&amp;"lotId"&amp;CHAR(34)&amp;": "&amp;CHAR(34)&amp;SUBSTITUTE(CriteriTecnici!$C5939,CHAR(34),"'")&amp;CHAR(34)&amp;", "&amp;CHAR(34)&amp;"criterionId"&amp;CHAR(34)&amp;": "&amp;CHAR(34)&amp;SUBSTITUTE(CriteriTecnici!$D5939,CHAR(34),"'")&amp;CHAR(34)&amp;", "&amp;CHAR(34)&amp;"kind"&amp;CHAR(34)&amp;": "&amp;CHAR(34)&amp;SUBSTITUTE(CriteriTecnici!$F5939,CHAR(34),"'")&amp;CHAR(34)&amp;", "&amp;CHAR(34)&amp;"value"&amp;CHAR(34)&amp;": "&amp;SUBSTITUTE(TRIM(ROUND(IFERROR(CriteriTecnici!$N5939*1,IFERROR(NUMBERVALUE(CriteriTecnici!$N5939,".",","),IFERROR(NUMBERVALUE(CriteriTecnici!$N5939,",","."),0))),4)&amp;""),",",".")&amp;", "&amp;CHAR(34)&amp;"numerator"&amp;CHAR(34)&amp;": "&amp;SUBSTITUTE(TRIM(ROUND(IFERROR(CriteriTecnici!$K5939*1,IFERROR(NUMBERVALUE(CriteriTecnici!$K5939,".",","),IFERROR(NUMBERVALUE(CriteriTecnici!$K5939,",","."),0))),4)&amp;""),",",".")&amp;", "&amp;CHAR(34)&amp;"denominator"&amp;CHAR(34)&amp;": "&amp;SUBSTITUTE(TRIM(ROUND(IFERROR(CriteriTecnici!$L5939*1,IFERROR(NUMBERVALUE(CriteriTecnici!$L5939,".",","),IFERROR(NUMBERVALUE(CriteriTecnici!$L5939,",","."),0))),4)&amp;""),",",".")&amp;", "&amp;CHAR(34)&amp;"flag"&amp;CHAR(34)&amp;": "&amp;SUBSTITUTE(TRIM(ROUND(IFERROR(CriteriTecnici!$M5939*1,IFERROR(NUMBERVALUE(CriteriTecnici!$M5939,".",","),IFERROR(NUMBERVALUE(CriteriTecnici!$M5939,",","."),0))),4)&amp;""),",",".")&amp;", "&amp;CHAR(34)&amp;"rawScore"&amp;CHAR(34)&amp;": "&amp;SUBSTITUTE(TRIM(ROUND(IFERROR(CriteriTecnici!$O5939*1,IFERROR(NUMBERVALUE(CriteriTecnici!$O5939,".",","),IFERROR(NUMBERVALUE(CriteriTecnici!$O5939,",","."),0))),4)&amp;""),",",".")&amp;CHAR(125)&amp;IF(TRUE,",",""))</f>
        <v/>
      </c>
    </row>
    <row r="6160">
      <c r="A6160" s="38">
        <f>IF(CriteriTecnici!$A5940="","","    "&amp;CHAR(123)&amp;CHAR(34)&amp;"bidderId"&amp;CHAR(34)&amp;": "&amp;CHAR(34)&amp;SUBSTITUTE(CriteriTecnici!$A5940,CHAR(34),"'")&amp;CHAR(34)&amp;", "&amp;CHAR(34)&amp;"lotId"&amp;CHAR(34)&amp;": "&amp;CHAR(34)&amp;SUBSTITUTE(CriteriTecnici!$C5940,CHAR(34),"'")&amp;CHAR(34)&amp;", "&amp;CHAR(34)&amp;"criterionId"&amp;CHAR(34)&amp;": "&amp;CHAR(34)&amp;SUBSTITUTE(CriteriTecnici!$D5940,CHAR(34),"'")&amp;CHAR(34)&amp;", "&amp;CHAR(34)&amp;"kind"&amp;CHAR(34)&amp;": "&amp;CHAR(34)&amp;SUBSTITUTE(CriteriTecnici!$F5940,CHAR(34),"'")&amp;CHAR(34)&amp;", "&amp;CHAR(34)&amp;"value"&amp;CHAR(34)&amp;": "&amp;SUBSTITUTE(TRIM(ROUND(IFERROR(CriteriTecnici!$N5940*1,IFERROR(NUMBERVALUE(CriteriTecnici!$N5940,".",","),IFERROR(NUMBERVALUE(CriteriTecnici!$N5940,",","."),0))),4)&amp;""),",",".")&amp;", "&amp;CHAR(34)&amp;"numerator"&amp;CHAR(34)&amp;": "&amp;SUBSTITUTE(TRIM(ROUND(IFERROR(CriteriTecnici!$K5940*1,IFERROR(NUMBERVALUE(CriteriTecnici!$K5940,".",","),IFERROR(NUMBERVALUE(CriteriTecnici!$K5940,",","."),0))),4)&amp;""),",",".")&amp;", "&amp;CHAR(34)&amp;"denominator"&amp;CHAR(34)&amp;": "&amp;SUBSTITUTE(TRIM(ROUND(IFERROR(CriteriTecnici!$L5940*1,IFERROR(NUMBERVALUE(CriteriTecnici!$L5940,".",","),IFERROR(NUMBERVALUE(CriteriTecnici!$L5940,",","."),0))),4)&amp;""),",",".")&amp;", "&amp;CHAR(34)&amp;"flag"&amp;CHAR(34)&amp;": "&amp;SUBSTITUTE(TRIM(ROUND(IFERROR(CriteriTecnici!$M5940*1,IFERROR(NUMBERVALUE(CriteriTecnici!$M5940,".",","),IFERROR(NUMBERVALUE(CriteriTecnici!$M5940,",","."),0))),4)&amp;""),",",".")&amp;", "&amp;CHAR(34)&amp;"rawScore"&amp;CHAR(34)&amp;": "&amp;SUBSTITUTE(TRIM(ROUND(IFERROR(CriteriTecnici!$O5940*1,IFERROR(NUMBERVALUE(CriteriTecnici!$O5940,".",","),IFERROR(NUMBERVALUE(CriteriTecnici!$O5940,",","."),0))),4)&amp;""),",",".")&amp;CHAR(125)&amp;IF(TRUE,",",""))</f>
        <v/>
      </c>
    </row>
    <row r="6161">
      <c r="A6161" s="38">
        <f>IF(CriteriTecnici!$A5941="","","    "&amp;CHAR(123)&amp;CHAR(34)&amp;"bidderId"&amp;CHAR(34)&amp;": "&amp;CHAR(34)&amp;SUBSTITUTE(CriteriTecnici!$A5941,CHAR(34),"'")&amp;CHAR(34)&amp;", "&amp;CHAR(34)&amp;"lotId"&amp;CHAR(34)&amp;": "&amp;CHAR(34)&amp;SUBSTITUTE(CriteriTecnici!$C5941,CHAR(34),"'")&amp;CHAR(34)&amp;", "&amp;CHAR(34)&amp;"criterionId"&amp;CHAR(34)&amp;": "&amp;CHAR(34)&amp;SUBSTITUTE(CriteriTecnici!$D5941,CHAR(34),"'")&amp;CHAR(34)&amp;", "&amp;CHAR(34)&amp;"kind"&amp;CHAR(34)&amp;": "&amp;CHAR(34)&amp;SUBSTITUTE(CriteriTecnici!$F5941,CHAR(34),"'")&amp;CHAR(34)&amp;", "&amp;CHAR(34)&amp;"value"&amp;CHAR(34)&amp;": "&amp;SUBSTITUTE(TRIM(ROUND(IFERROR(CriteriTecnici!$N5941*1,IFERROR(NUMBERVALUE(CriteriTecnici!$N5941,".",","),IFERROR(NUMBERVALUE(CriteriTecnici!$N5941,",","."),0))),4)&amp;""),",",".")&amp;", "&amp;CHAR(34)&amp;"numerator"&amp;CHAR(34)&amp;": "&amp;SUBSTITUTE(TRIM(ROUND(IFERROR(CriteriTecnici!$K5941*1,IFERROR(NUMBERVALUE(CriteriTecnici!$K5941,".",","),IFERROR(NUMBERVALUE(CriteriTecnici!$K5941,",","."),0))),4)&amp;""),",",".")&amp;", "&amp;CHAR(34)&amp;"denominator"&amp;CHAR(34)&amp;": "&amp;SUBSTITUTE(TRIM(ROUND(IFERROR(CriteriTecnici!$L5941*1,IFERROR(NUMBERVALUE(CriteriTecnici!$L5941,".",","),IFERROR(NUMBERVALUE(CriteriTecnici!$L5941,",","."),0))),4)&amp;""),",",".")&amp;", "&amp;CHAR(34)&amp;"flag"&amp;CHAR(34)&amp;": "&amp;SUBSTITUTE(TRIM(ROUND(IFERROR(CriteriTecnici!$M5941*1,IFERROR(NUMBERVALUE(CriteriTecnici!$M5941,".",","),IFERROR(NUMBERVALUE(CriteriTecnici!$M5941,",","."),0))),4)&amp;""),",",".")&amp;", "&amp;CHAR(34)&amp;"rawScore"&amp;CHAR(34)&amp;": "&amp;SUBSTITUTE(TRIM(ROUND(IFERROR(CriteriTecnici!$O5941*1,IFERROR(NUMBERVALUE(CriteriTecnici!$O5941,".",","),IFERROR(NUMBERVALUE(CriteriTecnici!$O5941,",","."),0))),4)&amp;""),",",".")&amp;CHAR(125)&amp;IF(TRUE,",",""))</f>
        <v/>
      </c>
    </row>
    <row r="6162">
      <c r="A6162" s="38">
        <f>IF(CriteriTecnici!$A5942="","","    "&amp;CHAR(123)&amp;CHAR(34)&amp;"bidderId"&amp;CHAR(34)&amp;": "&amp;CHAR(34)&amp;SUBSTITUTE(CriteriTecnici!$A5942,CHAR(34),"'")&amp;CHAR(34)&amp;", "&amp;CHAR(34)&amp;"lotId"&amp;CHAR(34)&amp;": "&amp;CHAR(34)&amp;SUBSTITUTE(CriteriTecnici!$C5942,CHAR(34),"'")&amp;CHAR(34)&amp;", "&amp;CHAR(34)&amp;"criterionId"&amp;CHAR(34)&amp;": "&amp;CHAR(34)&amp;SUBSTITUTE(CriteriTecnici!$D5942,CHAR(34),"'")&amp;CHAR(34)&amp;", "&amp;CHAR(34)&amp;"kind"&amp;CHAR(34)&amp;": "&amp;CHAR(34)&amp;SUBSTITUTE(CriteriTecnici!$F5942,CHAR(34),"'")&amp;CHAR(34)&amp;", "&amp;CHAR(34)&amp;"value"&amp;CHAR(34)&amp;": "&amp;SUBSTITUTE(TRIM(ROUND(IFERROR(CriteriTecnici!$N5942*1,IFERROR(NUMBERVALUE(CriteriTecnici!$N5942,".",","),IFERROR(NUMBERVALUE(CriteriTecnici!$N5942,",","."),0))),4)&amp;""),",",".")&amp;", "&amp;CHAR(34)&amp;"numerator"&amp;CHAR(34)&amp;": "&amp;SUBSTITUTE(TRIM(ROUND(IFERROR(CriteriTecnici!$K5942*1,IFERROR(NUMBERVALUE(CriteriTecnici!$K5942,".",","),IFERROR(NUMBERVALUE(CriteriTecnici!$K5942,",","."),0))),4)&amp;""),",",".")&amp;", "&amp;CHAR(34)&amp;"denominator"&amp;CHAR(34)&amp;": "&amp;SUBSTITUTE(TRIM(ROUND(IFERROR(CriteriTecnici!$L5942*1,IFERROR(NUMBERVALUE(CriteriTecnici!$L5942,".",","),IFERROR(NUMBERVALUE(CriteriTecnici!$L5942,",","."),0))),4)&amp;""),",",".")&amp;", "&amp;CHAR(34)&amp;"flag"&amp;CHAR(34)&amp;": "&amp;SUBSTITUTE(TRIM(ROUND(IFERROR(CriteriTecnici!$M5942*1,IFERROR(NUMBERVALUE(CriteriTecnici!$M5942,".",","),IFERROR(NUMBERVALUE(CriteriTecnici!$M5942,",","."),0))),4)&amp;""),",",".")&amp;", "&amp;CHAR(34)&amp;"rawScore"&amp;CHAR(34)&amp;": "&amp;SUBSTITUTE(TRIM(ROUND(IFERROR(CriteriTecnici!$O5942*1,IFERROR(NUMBERVALUE(CriteriTecnici!$O5942,".",","),IFERROR(NUMBERVALUE(CriteriTecnici!$O5942,",","."),0))),4)&amp;""),",",".")&amp;CHAR(125)&amp;IF(TRUE,",",""))</f>
        <v/>
      </c>
    </row>
    <row r="6163">
      <c r="A6163" s="38">
        <f>IF(CriteriTecnici!$A5943="","","    "&amp;CHAR(123)&amp;CHAR(34)&amp;"bidderId"&amp;CHAR(34)&amp;": "&amp;CHAR(34)&amp;SUBSTITUTE(CriteriTecnici!$A5943,CHAR(34),"'")&amp;CHAR(34)&amp;", "&amp;CHAR(34)&amp;"lotId"&amp;CHAR(34)&amp;": "&amp;CHAR(34)&amp;SUBSTITUTE(CriteriTecnici!$C5943,CHAR(34),"'")&amp;CHAR(34)&amp;", "&amp;CHAR(34)&amp;"criterionId"&amp;CHAR(34)&amp;": "&amp;CHAR(34)&amp;SUBSTITUTE(CriteriTecnici!$D5943,CHAR(34),"'")&amp;CHAR(34)&amp;", "&amp;CHAR(34)&amp;"kind"&amp;CHAR(34)&amp;": "&amp;CHAR(34)&amp;SUBSTITUTE(CriteriTecnici!$F5943,CHAR(34),"'")&amp;CHAR(34)&amp;", "&amp;CHAR(34)&amp;"value"&amp;CHAR(34)&amp;": "&amp;SUBSTITUTE(TRIM(ROUND(IFERROR(CriteriTecnici!$N5943*1,IFERROR(NUMBERVALUE(CriteriTecnici!$N5943,".",","),IFERROR(NUMBERVALUE(CriteriTecnici!$N5943,",","."),0))),4)&amp;""),",",".")&amp;", "&amp;CHAR(34)&amp;"numerator"&amp;CHAR(34)&amp;": "&amp;SUBSTITUTE(TRIM(ROUND(IFERROR(CriteriTecnici!$K5943*1,IFERROR(NUMBERVALUE(CriteriTecnici!$K5943,".",","),IFERROR(NUMBERVALUE(CriteriTecnici!$K5943,",","."),0))),4)&amp;""),",",".")&amp;", "&amp;CHAR(34)&amp;"denominator"&amp;CHAR(34)&amp;": "&amp;SUBSTITUTE(TRIM(ROUND(IFERROR(CriteriTecnici!$L5943*1,IFERROR(NUMBERVALUE(CriteriTecnici!$L5943,".",","),IFERROR(NUMBERVALUE(CriteriTecnici!$L5943,",","."),0))),4)&amp;""),",",".")&amp;", "&amp;CHAR(34)&amp;"flag"&amp;CHAR(34)&amp;": "&amp;SUBSTITUTE(TRIM(ROUND(IFERROR(CriteriTecnici!$M5943*1,IFERROR(NUMBERVALUE(CriteriTecnici!$M5943,".",","),IFERROR(NUMBERVALUE(CriteriTecnici!$M5943,",","."),0))),4)&amp;""),",",".")&amp;", "&amp;CHAR(34)&amp;"rawScore"&amp;CHAR(34)&amp;": "&amp;SUBSTITUTE(TRIM(ROUND(IFERROR(CriteriTecnici!$O5943*1,IFERROR(NUMBERVALUE(CriteriTecnici!$O5943,".",","),IFERROR(NUMBERVALUE(CriteriTecnici!$O5943,",","."),0))),4)&amp;""),",",".")&amp;CHAR(125)&amp;IF(TRUE,",",""))</f>
        <v/>
      </c>
    </row>
    <row r="6164">
      <c r="A6164" s="38">
        <f>IF(CriteriTecnici!$A5944="","","    "&amp;CHAR(123)&amp;CHAR(34)&amp;"bidderId"&amp;CHAR(34)&amp;": "&amp;CHAR(34)&amp;SUBSTITUTE(CriteriTecnici!$A5944,CHAR(34),"'")&amp;CHAR(34)&amp;", "&amp;CHAR(34)&amp;"lotId"&amp;CHAR(34)&amp;": "&amp;CHAR(34)&amp;SUBSTITUTE(CriteriTecnici!$C5944,CHAR(34),"'")&amp;CHAR(34)&amp;", "&amp;CHAR(34)&amp;"criterionId"&amp;CHAR(34)&amp;": "&amp;CHAR(34)&amp;SUBSTITUTE(CriteriTecnici!$D5944,CHAR(34),"'")&amp;CHAR(34)&amp;", "&amp;CHAR(34)&amp;"kind"&amp;CHAR(34)&amp;": "&amp;CHAR(34)&amp;SUBSTITUTE(CriteriTecnici!$F5944,CHAR(34),"'")&amp;CHAR(34)&amp;", "&amp;CHAR(34)&amp;"value"&amp;CHAR(34)&amp;": "&amp;SUBSTITUTE(TRIM(ROUND(IFERROR(CriteriTecnici!$N5944*1,IFERROR(NUMBERVALUE(CriteriTecnici!$N5944,".",","),IFERROR(NUMBERVALUE(CriteriTecnici!$N5944,",","."),0))),4)&amp;""),",",".")&amp;", "&amp;CHAR(34)&amp;"numerator"&amp;CHAR(34)&amp;": "&amp;SUBSTITUTE(TRIM(ROUND(IFERROR(CriteriTecnici!$K5944*1,IFERROR(NUMBERVALUE(CriteriTecnici!$K5944,".",","),IFERROR(NUMBERVALUE(CriteriTecnici!$K5944,",","."),0))),4)&amp;""),",",".")&amp;", "&amp;CHAR(34)&amp;"denominator"&amp;CHAR(34)&amp;": "&amp;SUBSTITUTE(TRIM(ROUND(IFERROR(CriteriTecnici!$L5944*1,IFERROR(NUMBERVALUE(CriteriTecnici!$L5944,".",","),IFERROR(NUMBERVALUE(CriteriTecnici!$L5944,",","."),0))),4)&amp;""),",",".")&amp;", "&amp;CHAR(34)&amp;"flag"&amp;CHAR(34)&amp;": "&amp;SUBSTITUTE(TRIM(ROUND(IFERROR(CriteriTecnici!$M5944*1,IFERROR(NUMBERVALUE(CriteriTecnici!$M5944,".",","),IFERROR(NUMBERVALUE(CriteriTecnici!$M5944,",","."),0))),4)&amp;""),",",".")&amp;", "&amp;CHAR(34)&amp;"rawScore"&amp;CHAR(34)&amp;": "&amp;SUBSTITUTE(TRIM(ROUND(IFERROR(CriteriTecnici!$O5944*1,IFERROR(NUMBERVALUE(CriteriTecnici!$O5944,".",","),IFERROR(NUMBERVALUE(CriteriTecnici!$O5944,",","."),0))),4)&amp;""),",",".")&amp;CHAR(125)&amp;IF(TRUE,",",""))</f>
        <v/>
      </c>
    </row>
    <row r="6165">
      <c r="A6165" s="38">
        <f>IF(CriteriTecnici!$A5945="","","    "&amp;CHAR(123)&amp;CHAR(34)&amp;"bidderId"&amp;CHAR(34)&amp;": "&amp;CHAR(34)&amp;SUBSTITUTE(CriteriTecnici!$A5945,CHAR(34),"'")&amp;CHAR(34)&amp;", "&amp;CHAR(34)&amp;"lotId"&amp;CHAR(34)&amp;": "&amp;CHAR(34)&amp;SUBSTITUTE(CriteriTecnici!$C5945,CHAR(34),"'")&amp;CHAR(34)&amp;", "&amp;CHAR(34)&amp;"criterionId"&amp;CHAR(34)&amp;": "&amp;CHAR(34)&amp;SUBSTITUTE(CriteriTecnici!$D5945,CHAR(34),"'")&amp;CHAR(34)&amp;", "&amp;CHAR(34)&amp;"kind"&amp;CHAR(34)&amp;": "&amp;CHAR(34)&amp;SUBSTITUTE(CriteriTecnici!$F5945,CHAR(34),"'")&amp;CHAR(34)&amp;", "&amp;CHAR(34)&amp;"value"&amp;CHAR(34)&amp;": "&amp;SUBSTITUTE(TRIM(ROUND(IFERROR(CriteriTecnici!$N5945*1,IFERROR(NUMBERVALUE(CriteriTecnici!$N5945,".",","),IFERROR(NUMBERVALUE(CriteriTecnici!$N5945,",","."),0))),4)&amp;""),",",".")&amp;", "&amp;CHAR(34)&amp;"numerator"&amp;CHAR(34)&amp;": "&amp;SUBSTITUTE(TRIM(ROUND(IFERROR(CriteriTecnici!$K5945*1,IFERROR(NUMBERVALUE(CriteriTecnici!$K5945,".",","),IFERROR(NUMBERVALUE(CriteriTecnici!$K5945,",","."),0))),4)&amp;""),",",".")&amp;", "&amp;CHAR(34)&amp;"denominator"&amp;CHAR(34)&amp;": "&amp;SUBSTITUTE(TRIM(ROUND(IFERROR(CriteriTecnici!$L5945*1,IFERROR(NUMBERVALUE(CriteriTecnici!$L5945,".",","),IFERROR(NUMBERVALUE(CriteriTecnici!$L5945,",","."),0))),4)&amp;""),",",".")&amp;", "&amp;CHAR(34)&amp;"flag"&amp;CHAR(34)&amp;": "&amp;SUBSTITUTE(TRIM(ROUND(IFERROR(CriteriTecnici!$M5945*1,IFERROR(NUMBERVALUE(CriteriTecnici!$M5945,".",","),IFERROR(NUMBERVALUE(CriteriTecnici!$M5945,",","."),0))),4)&amp;""),",",".")&amp;", "&amp;CHAR(34)&amp;"rawScore"&amp;CHAR(34)&amp;": "&amp;SUBSTITUTE(TRIM(ROUND(IFERROR(CriteriTecnici!$O5945*1,IFERROR(NUMBERVALUE(CriteriTecnici!$O5945,".",","),IFERROR(NUMBERVALUE(CriteriTecnici!$O5945,",","."),0))),4)&amp;""),",",".")&amp;CHAR(125)&amp;IF(TRUE,",",""))</f>
        <v/>
      </c>
    </row>
    <row r="6166">
      <c r="A6166" s="38">
        <f>IF(CriteriTecnici!$A5946="","","    "&amp;CHAR(123)&amp;CHAR(34)&amp;"bidderId"&amp;CHAR(34)&amp;": "&amp;CHAR(34)&amp;SUBSTITUTE(CriteriTecnici!$A5946,CHAR(34),"'")&amp;CHAR(34)&amp;", "&amp;CHAR(34)&amp;"lotId"&amp;CHAR(34)&amp;": "&amp;CHAR(34)&amp;SUBSTITUTE(CriteriTecnici!$C5946,CHAR(34),"'")&amp;CHAR(34)&amp;", "&amp;CHAR(34)&amp;"criterionId"&amp;CHAR(34)&amp;": "&amp;CHAR(34)&amp;SUBSTITUTE(CriteriTecnici!$D5946,CHAR(34),"'")&amp;CHAR(34)&amp;", "&amp;CHAR(34)&amp;"kind"&amp;CHAR(34)&amp;": "&amp;CHAR(34)&amp;SUBSTITUTE(CriteriTecnici!$F5946,CHAR(34),"'")&amp;CHAR(34)&amp;", "&amp;CHAR(34)&amp;"value"&amp;CHAR(34)&amp;": "&amp;SUBSTITUTE(TRIM(ROUND(IFERROR(CriteriTecnici!$N5946*1,IFERROR(NUMBERVALUE(CriteriTecnici!$N5946,".",","),IFERROR(NUMBERVALUE(CriteriTecnici!$N5946,",","."),0))),4)&amp;""),",",".")&amp;", "&amp;CHAR(34)&amp;"numerator"&amp;CHAR(34)&amp;": "&amp;SUBSTITUTE(TRIM(ROUND(IFERROR(CriteriTecnici!$K5946*1,IFERROR(NUMBERVALUE(CriteriTecnici!$K5946,".",","),IFERROR(NUMBERVALUE(CriteriTecnici!$K5946,",","."),0))),4)&amp;""),",",".")&amp;", "&amp;CHAR(34)&amp;"denominator"&amp;CHAR(34)&amp;": "&amp;SUBSTITUTE(TRIM(ROUND(IFERROR(CriteriTecnici!$L5946*1,IFERROR(NUMBERVALUE(CriteriTecnici!$L5946,".",","),IFERROR(NUMBERVALUE(CriteriTecnici!$L5946,",","."),0))),4)&amp;""),",",".")&amp;", "&amp;CHAR(34)&amp;"flag"&amp;CHAR(34)&amp;": "&amp;SUBSTITUTE(TRIM(ROUND(IFERROR(CriteriTecnici!$M5946*1,IFERROR(NUMBERVALUE(CriteriTecnici!$M5946,".",","),IFERROR(NUMBERVALUE(CriteriTecnici!$M5946,",","."),0))),4)&amp;""),",",".")&amp;", "&amp;CHAR(34)&amp;"rawScore"&amp;CHAR(34)&amp;": "&amp;SUBSTITUTE(TRIM(ROUND(IFERROR(CriteriTecnici!$O5946*1,IFERROR(NUMBERVALUE(CriteriTecnici!$O5946,".",","),IFERROR(NUMBERVALUE(CriteriTecnici!$O5946,",","."),0))),4)&amp;""),",",".")&amp;CHAR(125)&amp;IF(TRUE,",",""))</f>
        <v/>
      </c>
    </row>
    <row r="6167">
      <c r="A6167" s="38">
        <f>IF(CriteriTecnici!$A5947="","","    "&amp;CHAR(123)&amp;CHAR(34)&amp;"bidderId"&amp;CHAR(34)&amp;": "&amp;CHAR(34)&amp;SUBSTITUTE(CriteriTecnici!$A5947,CHAR(34),"'")&amp;CHAR(34)&amp;", "&amp;CHAR(34)&amp;"lotId"&amp;CHAR(34)&amp;": "&amp;CHAR(34)&amp;SUBSTITUTE(CriteriTecnici!$C5947,CHAR(34),"'")&amp;CHAR(34)&amp;", "&amp;CHAR(34)&amp;"criterionId"&amp;CHAR(34)&amp;": "&amp;CHAR(34)&amp;SUBSTITUTE(CriteriTecnici!$D5947,CHAR(34),"'")&amp;CHAR(34)&amp;", "&amp;CHAR(34)&amp;"kind"&amp;CHAR(34)&amp;": "&amp;CHAR(34)&amp;SUBSTITUTE(CriteriTecnici!$F5947,CHAR(34),"'")&amp;CHAR(34)&amp;", "&amp;CHAR(34)&amp;"value"&amp;CHAR(34)&amp;": "&amp;SUBSTITUTE(TRIM(ROUND(IFERROR(CriteriTecnici!$N5947*1,IFERROR(NUMBERVALUE(CriteriTecnici!$N5947,".",","),IFERROR(NUMBERVALUE(CriteriTecnici!$N5947,",","."),0))),4)&amp;""),",",".")&amp;", "&amp;CHAR(34)&amp;"numerator"&amp;CHAR(34)&amp;": "&amp;SUBSTITUTE(TRIM(ROUND(IFERROR(CriteriTecnici!$K5947*1,IFERROR(NUMBERVALUE(CriteriTecnici!$K5947,".",","),IFERROR(NUMBERVALUE(CriteriTecnici!$K5947,",","."),0))),4)&amp;""),",",".")&amp;", "&amp;CHAR(34)&amp;"denominator"&amp;CHAR(34)&amp;": "&amp;SUBSTITUTE(TRIM(ROUND(IFERROR(CriteriTecnici!$L5947*1,IFERROR(NUMBERVALUE(CriteriTecnici!$L5947,".",","),IFERROR(NUMBERVALUE(CriteriTecnici!$L5947,",","."),0))),4)&amp;""),",",".")&amp;", "&amp;CHAR(34)&amp;"flag"&amp;CHAR(34)&amp;": "&amp;SUBSTITUTE(TRIM(ROUND(IFERROR(CriteriTecnici!$M5947*1,IFERROR(NUMBERVALUE(CriteriTecnici!$M5947,".",","),IFERROR(NUMBERVALUE(CriteriTecnici!$M5947,",","."),0))),4)&amp;""),",",".")&amp;", "&amp;CHAR(34)&amp;"rawScore"&amp;CHAR(34)&amp;": "&amp;SUBSTITUTE(TRIM(ROUND(IFERROR(CriteriTecnici!$O5947*1,IFERROR(NUMBERVALUE(CriteriTecnici!$O5947,".",","),IFERROR(NUMBERVALUE(CriteriTecnici!$O5947,",","."),0))),4)&amp;""),",",".")&amp;CHAR(125)&amp;IF(TRUE,",",""))</f>
        <v/>
      </c>
    </row>
    <row r="6168">
      <c r="A6168" s="38">
        <f>IF(CriteriTecnici!$A5948="","","    "&amp;CHAR(123)&amp;CHAR(34)&amp;"bidderId"&amp;CHAR(34)&amp;": "&amp;CHAR(34)&amp;SUBSTITUTE(CriteriTecnici!$A5948,CHAR(34),"'")&amp;CHAR(34)&amp;", "&amp;CHAR(34)&amp;"lotId"&amp;CHAR(34)&amp;": "&amp;CHAR(34)&amp;SUBSTITUTE(CriteriTecnici!$C5948,CHAR(34),"'")&amp;CHAR(34)&amp;", "&amp;CHAR(34)&amp;"criterionId"&amp;CHAR(34)&amp;": "&amp;CHAR(34)&amp;SUBSTITUTE(CriteriTecnici!$D5948,CHAR(34),"'")&amp;CHAR(34)&amp;", "&amp;CHAR(34)&amp;"kind"&amp;CHAR(34)&amp;": "&amp;CHAR(34)&amp;SUBSTITUTE(CriteriTecnici!$F5948,CHAR(34),"'")&amp;CHAR(34)&amp;", "&amp;CHAR(34)&amp;"value"&amp;CHAR(34)&amp;": "&amp;SUBSTITUTE(TRIM(ROUND(IFERROR(CriteriTecnici!$N5948*1,IFERROR(NUMBERVALUE(CriteriTecnici!$N5948,".",","),IFERROR(NUMBERVALUE(CriteriTecnici!$N5948,",","."),0))),4)&amp;""),",",".")&amp;", "&amp;CHAR(34)&amp;"numerator"&amp;CHAR(34)&amp;": "&amp;SUBSTITUTE(TRIM(ROUND(IFERROR(CriteriTecnici!$K5948*1,IFERROR(NUMBERVALUE(CriteriTecnici!$K5948,".",","),IFERROR(NUMBERVALUE(CriteriTecnici!$K5948,",","."),0))),4)&amp;""),",",".")&amp;", "&amp;CHAR(34)&amp;"denominator"&amp;CHAR(34)&amp;": "&amp;SUBSTITUTE(TRIM(ROUND(IFERROR(CriteriTecnici!$L5948*1,IFERROR(NUMBERVALUE(CriteriTecnici!$L5948,".",","),IFERROR(NUMBERVALUE(CriteriTecnici!$L5948,",","."),0))),4)&amp;""),",",".")&amp;", "&amp;CHAR(34)&amp;"flag"&amp;CHAR(34)&amp;": "&amp;SUBSTITUTE(TRIM(ROUND(IFERROR(CriteriTecnici!$M5948*1,IFERROR(NUMBERVALUE(CriteriTecnici!$M5948,".",","),IFERROR(NUMBERVALUE(CriteriTecnici!$M5948,",","."),0))),4)&amp;""),",",".")&amp;", "&amp;CHAR(34)&amp;"rawScore"&amp;CHAR(34)&amp;": "&amp;SUBSTITUTE(TRIM(ROUND(IFERROR(CriteriTecnici!$O5948*1,IFERROR(NUMBERVALUE(CriteriTecnici!$O5948,".",","),IFERROR(NUMBERVALUE(CriteriTecnici!$O5948,",","."),0))),4)&amp;""),",",".")&amp;CHAR(125)&amp;IF(TRUE,",",""))</f>
        <v/>
      </c>
    </row>
    <row r="6169">
      <c r="A6169" s="38">
        <f>IF(CriteriTecnici!$A5949="","","    "&amp;CHAR(123)&amp;CHAR(34)&amp;"bidderId"&amp;CHAR(34)&amp;": "&amp;CHAR(34)&amp;SUBSTITUTE(CriteriTecnici!$A5949,CHAR(34),"'")&amp;CHAR(34)&amp;", "&amp;CHAR(34)&amp;"lotId"&amp;CHAR(34)&amp;": "&amp;CHAR(34)&amp;SUBSTITUTE(CriteriTecnici!$C5949,CHAR(34),"'")&amp;CHAR(34)&amp;", "&amp;CHAR(34)&amp;"criterionId"&amp;CHAR(34)&amp;": "&amp;CHAR(34)&amp;SUBSTITUTE(CriteriTecnici!$D5949,CHAR(34),"'")&amp;CHAR(34)&amp;", "&amp;CHAR(34)&amp;"kind"&amp;CHAR(34)&amp;": "&amp;CHAR(34)&amp;SUBSTITUTE(CriteriTecnici!$F5949,CHAR(34),"'")&amp;CHAR(34)&amp;", "&amp;CHAR(34)&amp;"value"&amp;CHAR(34)&amp;": "&amp;SUBSTITUTE(TRIM(ROUND(IFERROR(CriteriTecnici!$N5949*1,IFERROR(NUMBERVALUE(CriteriTecnici!$N5949,".",","),IFERROR(NUMBERVALUE(CriteriTecnici!$N5949,",","."),0))),4)&amp;""),",",".")&amp;", "&amp;CHAR(34)&amp;"numerator"&amp;CHAR(34)&amp;": "&amp;SUBSTITUTE(TRIM(ROUND(IFERROR(CriteriTecnici!$K5949*1,IFERROR(NUMBERVALUE(CriteriTecnici!$K5949,".",","),IFERROR(NUMBERVALUE(CriteriTecnici!$K5949,",","."),0))),4)&amp;""),",",".")&amp;", "&amp;CHAR(34)&amp;"denominator"&amp;CHAR(34)&amp;": "&amp;SUBSTITUTE(TRIM(ROUND(IFERROR(CriteriTecnici!$L5949*1,IFERROR(NUMBERVALUE(CriteriTecnici!$L5949,".",","),IFERROR(NUMBERVALUE(CriteriTecnici!$L5949,",","."),0))),4)&amp;""),",",".")&amp;", "&amp;CHAR(34)&amp;"flag"&amp;CHAR(34)&amp;": "&amp;SUBSTITUTE(TRIM(ROUND(IFERROR(CriteriTecnici!$M5949*1,IFERROR(NUMBERVALUE(CriteriTecnici!$M5949,".",","),IFERROR(NUMBERVALUE(CriteriTecnici!$M5949,",","."),0))),4)&amp;""),",",".")&amp;", "&amp;CHAR(34)&amp;"rawScore"&amp;CHAR(34)&amp;": "&amp;SUBSTITUTE(TRIM(ROUND(IFERROR(CriteriTecnici!$O5949*1,IFERROR(NUMBERVALUE(CriteriTecnici!$O5949,".",","),IFERROR(NUMBERVALUE(CriteriTecnici!$O5949,",","."),0))),4)&amp;""),",",".")&amp;CHAR(125)&amp;IF(TRUE,",",""))</f>
        <v/>
      </c>
    </row>
    <row r="6170">
      <c r="A6170" s="38">
        <f>IF(CriteriTecnici!$A5950="","","    "&amp;CHAR(123)&amp;CHAR(34)&amp;"bidderId"&amp;CHAR(34)&amp;": "&amp;CHAR(34)&amp;SUBSTITUTE(CriteriTecnici!$A5950,CHAR(34),"'")&amp;CHAR(34)&amp;", "&amp;CHAR(34)&amp;"lotId"&amp;CHAR(34)&amp;": "&amp;CHAR(34)&amp;SUBSTITUTE(CriteriTecnici!$C5950,CHAR(34),"'")&amp;CHAR(34)&amp;", "&amp;CHAR(34)&amp;"criterionId"&amp;CHAR(34)&amp;": "&amp;CHAR(34)&amp;SUBSTITUTE(CriteriTecnici!$D5950,CHAR(34),"'")&amp;CHAR(34)&amp;", "&amp;CHAR(34)&amp;"kind"&amp;CHAR(34)&amp;": "&amp;CHAR(34)&amp;SUBSTITUTE(CriteriTecnici!$F5950,CHAR(34),"'")&amp;CHAR(34)&amp;", "&amp;CHAR(34)&amp;"value"&amp;CHAR(34)&amp;": "&amp;SUBSTITUTE(TRIM(ROUND(IFERROR(CriteriTecnici!$N5950*1,IFERROR(NUMBERVALUE(CriteriTecnici!$N5950,".",","),IFERROR(NUMBERVALUE(CriteriTecnici!$N5950,",","."),0))),4)&amp;""),",",".")&amp;", "&amp;CHAR(34)&amp;"numerator"&amp;CHAR(34)&amp;": "&amp;SUBSTITUTE(TRIM(ROUND(IFERROR(CriteriTecnici!$K5950*1,IFERROR(NUMBERVALUE(CriteriTecnici!$K5950,".",","),IFERROR(NUMBERVALUE(CriteriTecnici!$K5950,",","."),0))),4)&amp;""),",",".")&amp;", "&amp;CHAR(34)&amp;"denominator"&amp;CHAR(34)&amp;": "&amp;SUBSTITUTE(TRIM(ROUND(IFERROR(CriteriTecnici!$L5950*1,IFERROR(NUMBERVALUE(CriteriTecnici!$L5950,".",","),IFERROR(NUMBERVALUE(CriteriTecnici!$L5950,",","."),0))),4)&amp;""),",",".")&amp;", "&amp;CHAR(34)&amp;"flag"&amp;CHAR(34)&amp;": "&amp;SUBSTITUTE(TRIM(ROUND(IFERROR(CriteriTecnici!$M5950*1,IFERROR(NUMBERVALUE(CriteriTecnici!$M5950,".",","),IFERROR(NUMBERVALUE(CriteriTecnici!$M5950,",","."),0))),4)&amp;""),",",".")&amp;", "&amp;CHAR(34)&amp;"rawScore"&amp;CHAR(34)&amp;": "&amp;SUBSTITUTE(TRIM(ROUND(IFERROR(CriteriTecnici!$O5950*1,IFERROR(NUMBERVALUE(CriteriTecnici!$O5950,".",","),IFERROR(NUMBERVALUE(CriteriTecnici!$O5950,",","."),0))),4)&amp;""),",",".")&amp;CHAR(125)&amp;IF(TRUE,",",""))</f>
        <v/>
      </c>
    </row>
    <row r="6171">
      <c r="A6171" s="38">
        <f>IF(CriteriTecnici!$A5951="","","    "&amp;CHAR(123)&amp;CHAR(34)&amp;"bidderId"&amp;CHAR(34)&amp;": "&amp;CHAR(34)&amp;SUBSTITUTE(CriteriTecnici!$A5951,CHAR(34),"'")&amp;CHAR(34)&amp;", "&amp;CHAR(34)&amp;"lotId"&amp;CHAR(34)&amp;": "&amp;CHAR(34)&amp;SUBSTITUTE(CriteriTecnici!$C5951,CHAR(34),"'")&amp;CHAR(34)&amp;", "&amp;CHAR(34)&amp;"criterionId"&amp;CHAR(34)&amp;": "&amp;CHAR(34)&amp;SUBSTITUTE(CriteriTecnici!$D5951,CHAR(34),"'")&amp;CHAR(34)&amp;", "&amp;CHAR(34)&amp;"kind"&amp;CHAR(34)&amp;": "&amp;CHAR(34)&amp;SUBSTITUTE(CriteriTecnici!$F5951,CHAR(34),"'")&amp;CHAR(34)&amp;", "&amp;CHAR(34)&amp;"value"&amp;CHAR(34)&amp;": "&amp;SUBSTITUTE(TRIM(ROUND(IFERROR(CriteriTecnici!$N5951*1,IFERROR(NUMBERVALUE(CriteriTecnici!$N5951,".",","),IFERROR(NUMBERVALUE(CriteriTecnici!$N5951,",","."),0))),4)&amp;""),",",".")&amp;", "&amp;CHAR(34)&amp;"numerator"&amp;CHAR(34)&amp;": "&amp;SUBSTITUTE(TRIM(ROUND(IFERROR(CriteriTecnici!$K5951*1,IFERROR(NUMBERVALUE(CriteriTecnici!$K5951,".",","),IFERROR(NUMBERVALUE(CriteriTecnici!$K5951,",","."),0))),4)&amp;""),",",".")&amp;", "&amp;CHAR(34)&amp;"denominator"&amp;CHAR(34)&amp;": "&amp;SUBSTITUTE(TRIM(ROUND(IFERROR(CriteriTecnici!$L5951*1,IFERROR(NUMBERVALUE(CriteriTecnici!$L5951,".",","),IFERROR(NUMBERVALUE(CriteriTecnici!$L5951,",","."),0))),4)&amp;""),",",".")&amp;", "&amp;CHAR(34)&amp;"flag"&amp;CHAR(34)&amp;": "&amp;SUBSTITUTE(TRIM(ROUND(IFERROR(CriteriTecnici!$M5951*1,IFERROR(NUMBERVALUE(CriteriTecnici!$M5951,".",","),IFERROR(NUMBERVALUE(CriteriTecnici!$M5951,",","."),0))),4)&amp;""),",",".")&amp;", "&amp;CHAR(34)&amp;"rawScore"&amp;CHAR(34)&amp;": "&amp;SUBSTITUTE(TRIM(ROUND(IFERROR(CriteriTecnici!$O5951*1,IFERROR(NUMBERVALUE(CriteriTecnici!$O5951,".",","),IFERROR(NUMBERVALUE(CriteriTecnici!$O5951,",","."),0))),4)&amp;""),",",".")&amp;CHAR(125)&amp;IF(TRUE,",",""))</f>
        <v/>
      </c>
    </row>
    <row r="6172">
      <c r="A6172" s="38">
        <f>IF(CriteriTecnici!$A5952="","","    "&amp;CHAR(123)&amp;CHAR(34)&amp;"bidderId"&amp;CHAR(34)&amp;": "&amp;CHAR(34)&amp;SUBSTITUTE(CriteriTecnici!$A5952,CHAR(34),"'")&amp;CHAR(34)&amp;", "&amp;CHAR(34)&amp;"lotId"&amp;CHAR(34)&amp;": "&amp;CHAR(34)&amp;SUBSTITUTE(CriteriTecnici!$C5952,CHAR(34),"'")&amp;CHAR(34)&amp;", "&amp;CHAR(34)&amp;"criterionId"&amp;CHAR(34)&amp;": "&amp;CHAR(34)&amp;SUBSTITUTE(CriteriTecnici!$D5952,CHAR(34),"'")&amp;CHAR(34)&amp;", "&amp;CHAR(34)&amp;"kind"&amp;CHAR(34)&amp;": "&amp;CHAR(34)&amp;SUBSTITUTE(CriteriTecnici!$F5952,CHAR(34),"'")&amp;CHAR(34)&amp;", "&amp;CHAR(34)&amp;"value"&amp;CHAR(34)&amp;": "&amp;SUBSTITUTE(TRIM(ROUND(IFERROR(CriteriTecnici!$N5952*1,IFERROR(NUMBERVALUE(CriteriTecnici!$N5952,".",","),IFERROR(NUMBERVALUE(CriteriTecnici!$N5952,",","."),0))),4)&amp;""),",",".")&amp;", "&amp;CHAR(34)&amp;"numerator"&amp;CHAR(34)&amp;": "&amp;SUBSTITUTE(TRIM(ROUND(IFERROR(CriteriTecnici!$K5952*1,IFERROR(NUMBERVALUE(CriteriTecnici!$K5952,".",","),IFERROR(NUMBERVALUE(CriteriTecnici!$K5952,",","."),0))),4)&amp;""),",",".")&amp;", "&amp;CHAR(34)&amp;"denominator"&amp;CHAR(34)&amp;": "&amp;SUBSTITUTE(TRIM(ROUND(IFERROR(CriteriTecnici!$L5952*1,IFERROR(NUMBERVALUE(CriteriTecnici!$L5952,".",","),IFERROR(NUMBERVALUE(CriteriTecnici!$L5952,",","."),0))),4)&amp;""),",",".")&amp;", "&amp;CHAR(34)&amp;"flag"&amp;CHAR(34)&amp;": "&amp;SUBSTITUTE(TRIM(ROUND(IFERROR(CriteriTecnici!$M5952*1,IFERROR(NUMBERVALUE(CriteriTecnici!$M5952,".",","),IFERROR(NUMBERVALUE(CriteriTecnici!$M5952,",","."),0))),4)&amp;""),",",".")&amp;", "&amp;CHAR(34)&amp;"rawScore"&amp;CHAR(34)&amp;": "&amp;SUBSTITUTE(TRIM(ROUND(IFERROR(CriteriTecnici!$O5952*1,IFERROR(NUMBERVALUE(CriteriTecnici!$O5952,".",","),IFERROR(NUMBERVALUE(CriteriTecnici!$O5952,",","."),0))),4)&amp;""),",",".")&amp;CHAR(125)&amp;IF(TRUE,",",""))</f>
        <v/>
      </c>
    </row>
    <row r="6173">
      <c r="A6173" s="38">
        <f>IF(CriteriTecnici!$A5953="","","    "&amp;CHAR(123)&amp;CHAR(34)&amp;"bidderId"&amp;CHAR(34)&amp;": "&amp;CHAR(34)&amp;SUBSTITUTE(CriteriTecnici!$A5953,CHAR(34),"'")&amp;CHAR(34)&amp;", "&amp;CHAR(34)&amp;"lotId"&amp;CHAR(34)&amp;": "&amp;CHAR(34)&amp;SUBSTITUTE(CriteriTecnici!$C5953,CHAR(34),"'")&amp;CHAR(34)&amp;", "&amp;CHAR(34)&amp;"criterionId"&amp;CHAR(34)&amp;": "&amp;CHAR(34)&amp;SUBSTITUTE(CriteriTecnici!$D5953,CHAR(34),"'")&amp;CHAR(34)&amp;", "&amp;CHAR(34)&amp;"kind"&amp;CHAR(34)&amp;": "&amp;CHAR(34)&amp;SUBSTITUTE(CriteriTecnici!$F5953,CHAR(34),"'")&amp;CHAR(34)&amp;", "&amp;CHAR(34)&amp;"value"&amp;CHAR(34)&amp;": "&amp;SUBSTITUTE(TRIM(ROUND(IFERROR(CriteriTecnici!$N5953*1,IFERROR(NUMBERVALUE(CriteriTecnici!$N5953,".",","),IFERROR(NUMBERVALUE(CriteriTecnici!$N5953,",","."),0))),4)&amp;""),",",".")&amp;", "&amp;CHAR(34)&amp;"numerator"&amp;CHAR(34)&amp;": "&amp;SUBSTITUTE(TRIM(ROUND(IFERROR(CriteriTecnici!$K5953*1,IFERROR(NUMBERVALUE(CriteriTecnici!$K5953,".",","),IFERROR(NUMBERVALUE(CriteriTecnici!$K5953,",","."),0))),4)&amp;""),",",".")&amp;", "&amp;CHAR(34)&amp;"denominator"&amp;CHAR(34)&amp;": "&amp;SUBSTITUTE(TRIM(ROUND(IFERROR(CriteriTecnici!$L5953*1,IFERROR(NUMBERVALUE(CriteriTecnici!$L5953,".",","),IFERROR(NUMBERVALUE(CriteriTecnici!$L5953,",","."),0))),4)&amp;""),",",".")&amp;", "&amp;CHAR(34)&amp;"flag"&amp;CHAR(34)&amp;": "&amp;SUBSTITUTE(TRIM(ROUND(IFERROR(CriteriTecnici!$M5953*1,IFERROR(NUMBERVALUE(CriteriTecnici!$M5953,".",","),IFERROR(NUMBERVALUE(CriteriTecnici!$M5953,",","."),0))),4)&amp;""),",",".")&amp;", "&amp;CHAR(34)&amp;"rawScore"&amp;CHAR(34)&amp;": "&amp;SUBSTITUTE(TRIM(ROUND(IFERROR(CriteriTecnici!$O5953*1,IFERROR(NUMBERVALUE(CriteriTecnici!$O5953,".",","),IFERROR(NUMBERVALUE(CriteriTecnici!$O5953,",","."),0))),4)&amp;""),",",".")&amp;CHAR(125)&amp;IF(TRUE,",",""))</f>
        <v/>
      </c>
    </row>
    <row r="6174">
      <c r="A6174" s="38">
        <f>IF(CriteriTecnici!$A5954="","","    "&amp;CHAR(123)&amp;CHAR(34)&amp;"bidderId"&amp;CHAR(34)&amp;": "&amp;CHAR(34)&amp;SUBSTITUTE(CriteriTecnici!$A5954,CHAR(34),"'")&amp;CHAR(34)&amp;", "&amp;CHAR(34)&amp;"lotId"&amp;CHAR(34)&amp;": "&amp;CHAR(34)&amp;SUBSTITUTE(CriteriTecnici!$C5954,CHAR(34),"'")&amp;CHAR(34)&amp;", "&amp;CHAR(34)&amp;"criterionId"&amp;CHAR(34)&amp;": "&amp;CHAR(34)&amp;SUBSTITUTE(CriteriTecnici!$D5954,CHAR(34),"'")&amp;CHAR(34)&amp;", "&amp;CHAR(34)&amp;"kind"&amp;CHAR(34)&amp;": "&amp;CHAR(34)&amp;SUBSTITUTE(CriteriTecnici!$F5954,CHAR(34),"'")&amp;CHAR(34)&amp;", "&amp;CHAR(34)&amp;"value"&amp;CHAR(34)&amp;": "&amp;SUBSTITUTE(TRIM(ROUND(IFERROR(CriteriTecnici!$N5954*1,IFERROR(NUMBERVALUE(CriteriTecnici!$N5954,".",","),IFERROR(NUMBERVALUE(CriteriTecnici!$N5954,",","."),0))),4)&amp;""),",",".")&amp;", "&amp;CHAR(34)&amp;"numerator"&amp;CHAR(34)&amp;": "&amp;SUBSTITUTE(TRIM(ROUND(IFERROR(CriteriTecnici!$K5954*1,IFERROR(NUMBERVALUE(CriteriTecnici!$K5954,".",","),IFERROR(NUMBERVALUE(CriteriTecnici!$K5954,",","."),0))),4)&amp;""),",",".")&amp;", "&amp;CHAR(34)&amp;"denominator"&amp;CHAR(34)&amp;": "&amp;SUBSTITUTE(TRIM(ROUND(IFERROR(CriteriTecnici!$L5954*1,IFERROR(NUMBERVALUE(CriteriTecnici!$L5954,".",","),IFERROR(NUMBERVALUE(CriteriTecnici!$L5954,",","."),0))),4)&amp;""),",",".")&amp;", "&amp;CHAR(34)&amp;"flag"&amp;CHAR(34)&amp;": "&amp;SUBSTITUTE(TRIM(ROUND(IFERROR(CriteriTecnici!$M5954*1,IFERROR(NUMBERVALUE(CriteriTecnici!$M5954,".",","),IFERROR(NUMBERVALUE(CriteriTecnici!$M5954,",","."),0))),4)&amp;""),",",".")&amp;", "&amp;CHAR(34)&amp;"rawScore"&amp;CHAR(34)&amp;": "&amp;SUBSTITUTE(TRIM(ROUND(IFERROR(CriteriTecnici!$O5954*1,IFERROR(NUMBERVALUE(CriteriTecnici!$O5954,".",","),IFERROR(NUMBERVALUE(CriteriTecnici!$O5954,",","."),0))),4)&amp;""),",",".")&amp;CHAR(125)&amp;IF(TRUE,",",""))</f>
        <v/>
      </c>
    </row>
    <row r="6175">
      <c r="A6175" s="38">
        <f>IF(CriteriTecnici!$A5955="","","    "&amp;CHAR(123)&amp;CHAR(34)&amp;"bidderId"&amp;CHAR(34)&amp;": "&amp;CHAR(34)&amp;SUBSTITUTE(CriteriTecnici!$A5955,CHAR(34),"'")&amp;CHAR(34)&amp;", "&amp;CHAR(34)&amp;"lotId"&amp;CHAR(34)&amp;": "&amp;CHAR(34)&amp;SUBSTITUTE(CriteriTecnici!$C5955,CHAR(34),"'")&amp;CHAR(34)&amp;", "&amp;CHAR(34)&amp;"criterionId"&amp;CHAR(34)&amp;": "&amp;CHAR(34)&amp;SUBSTITUTE(CriteriTecnici!$D5955,CHAR(34),"'")&amp;CHAR(34)&amp;", "&amp;CHAR(34)&amp;"kind"&amp;CHAR(34)&amp;": "&amp;CHAR(34)&amp;SUBSTITUTE(CriteriTecnici!$F5955,CHAR(34),"'")&amp;CHAR(34)&amp;", "&amp;CHAR(34)&amp;"value"&amp;CHAR(34)&amp;": "&amp;SUBSTITUTE(TRIM(ROUND(IFERROR(CriteriTecnici!$N5955*1,IFERROR(NUMBERVALUE(CriteriTecnici!$N5955,".",","),IFERROR(NUMBERVALUE(CriteriTecnici!$N5955,",","."),0))),4)&amp;""),",",".")&amp;", "&amp;CHAR(34)&amp;"numerator"&amp;CHAR(34)&amp;": "&amp;SUBSTITUTE(TRIM(ROUND(IFERROR(CriteriTecnici!$K5955*1,IFERROR(NUMBERVALUE(CriteriTecnici!$K5955,".",","),IFERROR(NUMBERVALUE(CriteriTecnici!$K5955,",","."),0))),4)&amp;""),",",".")&amp;", "&amp;CHAR(34)&amp;"denominator"&amp;CHAR(34)&amp;": "&amp;SUBSTITUTE(TRIM(ROUND(IFERROR(CriteriTecnici!$L5955*1,IFERROR(NUMBERVALUE(CriteriTecnici!$L5955,".",","),IFERROR(NUMBERVALUE(CriteriTecnici!$L5955,",","."),0))),4)&amp;""),",",".")&amp;", "&amp;CHAR(34)&amp;"flag"&amp;CHAR(34)&amp;": "&amp;SUBSTITUTE(TRIM(ROUND(IFERROR(CriteriTecnici!$M5955*1,IFERROR(NUMBERVALUE(CriteriTecnici!$M5955,".",","),IFERROR(NUMBERVALUE(CriteriTecnici!$M5955,",","."),0))),4)&amp;""),",",".")&amp;", "&amp;CHAR(34)&amp;"rawScore"&amp;CHAR(34)&amp;": "&amp;SUBSTITUTE(TRIM(ROUND(IFERROR(CriteriTecnici!$O5955*1,IFERROR(NUMBERVALUE(CriteriTecnici!$O5955,".",","),IFERROR(NUMBERVALUE(CriteriTecnici!$O5955,",","."),0))),4)&amp;""),",",".")&amp;CHAR(125)&amp;IF(TRUE,",",""))</f>
        <v/>
      </c>
    </row>
    <row r="6176">
      <c r="A6176" s="38">
        <f>IF(CriteriTecnici!$A5956="","","    "&amp;CHAR(123)&amp;CHAR(34)&amp;"bidderId"&amp;CHAR(34)&amp;": "&amp;CHAR(34)&amp;SUBSTITUTE(CriteriTecnici!$A5956,CHAR(34),"'")&amp;CHAR(34)&amp;", "&amp;CHAR(34)&amp;"lotId"&amp;CHAR(34)&amp;": "&amp;CHAR(34)&amp;SUBSTITUTE(CriteriTecnici!$C5956,CHAR(34),"'")&amp;CHAR(34)&amp;", "&amp;CHAR(34)&amp;"criterionId"&amp;CHAR(34)&amp;": "&amp;CHAR(34)&amp;SUBSTITUTE(CriteriTecnici!$D5956,CHAR(34),"'")&amp;CHAR(34)&amp;", "&amp;CHAR(34)&amp;"kind"&amp;CHAR(34)&amp;": "&amp;CHAR(34)&amp;SUBSTITUTE(CriteriTecnici!$F5956,CHAR(34),"'")&amp;CHAR(34)&amp;", "&amp;CHAR(34)&amp;"value"&amp;CHAR(34)&amp;": "&amp;SUBSTITUTE(TRIM(ROUND(IFERROR(CriteriTecnici!$N5956*1,IFERROR(NUMBERVALUE(CriteriTecnici!$N5956,".",","),IFERROR(NUMBERVALUE(CriteriTecnici!$N5956,",","."),0))),4)&amp;""),",",".")&amp;", "&amp;CHAR(34)&amp;"numerator"&amp;CHAR(34)&amp;": "&amp;SUBSTITUTE(TRIM(ROUND(IFERROR(CriteriTecnici!$K5956*1,IFERROR(NUMBERVALUE(CriteriTecnici!$K5956,".",","),IFERROR(NUMBERVALUE(CriteriTecnici!$K5956,",","."),0))),4)&amp;""),",",".")&amp;", "&amp;CHAR(34)&amp;"denominator"&amp;CHAR(34)&amp;": "&amp;SUBSTITUTE(TRIM(ROUND(IFERROR(CriteriTecnici!$L5956*1,IFERROR(NUMBERVALUE(CriteriTecnici!$L5956,".",","),IFERROR(NUMBERVALUE(CriteriTecnici!$L5956,",","."),0))),4)&amp;""),",",".")&amp;", "&amp;CHAR(34)&amp;"flag"&amp;CHAR(34)&amp;": "&amp;SUBSTITUTE(TRIM(ROUND(IFERROR(CriteriTecnici!$M5956*1,IFERROR(NUMBERVALUE(CriteriTecnici!$M5956,".",","),IFERROR(NUMBERVALUE(CriteriTecnici!$M5956,",","."),0))),4)&amp;""),",",".")&amp;", "&amp;CHAR(34)&amp;"rawScore"&amp;CHAR(34)&amp;": "&amp;SUBSTITUTE(TRIM(ROUND(IFERROR(CriteriTecnici!$O5956*1,IFERROR(NUMBERVALUE(CriteriTecnici!$O5956,".",","),IFERROR(NUMBERVALUE(CriteriTecnici!$O5956,",","."),0))),4)&amp;""),",",".")&amp;CHAR(125)&amp;IF(COUNTA(Offerte!$A194:$A$200)&gt;0,",",""))</f>
        <v/>
      </c>
    </row>
    <row r="6177">
      <c r="A6177" s="38">
        <f>IF(CriteriTecnici!$A5957="","","    "&amp;CHAR(123)&amp;CHAR(34)&amp;"bidderId"&amp;CHAR(34)&amp;": "&amp;CHAR(34)&amp;SUBSTITUTE(CriteriTecnici!$A5957,CHAR(34),"'")&amp;CHAR(34)&amp;", "&amp;CHAR(34)&amp;"lotId"&amp;CHAR(34)&amp;": "&amp;CHAR(34)&amp;SUBSTITUTE(CriteriTecnici!$C5957,CHAR(34),"'")&amp;CHAR(34)&amp;", "&amp;CHAR(34)&amp;"criterionId"&amp;CHAR(34)&amp;": "&amp;CHAR(34)&amp;SUBSTITUTE(CriteriTecnici!$D5957,CHAR(34),"'")&amp;CHAR(34)&amp;", "&amp;CHAR(34)&amp;"kind"&amp;CHAR(34)&amp;": "&amp;CHAR(34)&amp;SUBSTITUTE(CriteriTecnici!$F5957,CHAR(34),"'")&amp;CHAR(34)&amp;", "&amp;CHAR(34)&amp;"value"&amp;CHAR(34)&amp;": "&amp;SUBSTITUTE(TRIM(ROUND(IFERROR(CriteriTecnici!$N5957*1,IFERROR(NUMBERVALUE(CriteriTecnici!$N5957,".",","),IFERROR(NUMBERVALUE(CriteriTecnici!$N5957,",","."),0))),4)&amp;""),",",".")&amp;", "&amp;CHAR(34)&amp;"numerator"&amp;CHAR(34)&amp;": "&amp;SUBSTITUTE(TRIM(ROUND(IFERROR(CriteriTecnici!$K5957*1,IFERROR(NUMBERVALUE(CriteriTecnici!$K5957,".",","),IFERROR(NUMBERVALUE(CriteriTecnici!$K5957,",","."),0))),4)&amp;""),",",".")&amp;", "&amp;CHAR(34)&amp;"denominator"&amp;CHAR(34)&amp;": "&amp;SUBSTITUTE(TRIM(ROUND(IFERROR(CriteriTecnici!$L5957*1,IFERROR(NUMBERVALUE(CriteriTecnici!$L5957,".",","),IFERROR(NUMBERVALUE(CriteriTecnici!$L5957,",","."),0))),4)&amp;""),",",".")&amp;", "&amp;CHAR(34)&amp;"flag"&amp;CHAR(34)&amp;": "&amp;SUBSTITUTE(TRIM(ROUND(IFERROR(CriteriTecnici!$M5957*1,IFERROR(NUMBERVALUE(CriteriTecnici!$M5957,".",","),IFERROR(NUMBERVALUE(CriteriTecnici!$M5957,",","."),0))),4)&amp;""),",",".")&amp;", "&amp;CHAR(34)&amp;"rawScore"&amp;CHAR(34)&amp;": "&amp;SUBSTITUTE(TRIM(ROUND(IFERROR(CriteriTecnici!$O5957*1,IFERROR(NUMBERVALUE(CriteriTecnici!$O5957,".",","),IFERROR(NUMBERVALUE(CriteriTecnici!$O5957,",","."),0))),4)&amp;""),",",".")&amp;CHAR(125)&amp;IF(TRUE,",",""))</f>
        <v/>
      </c>
    </row>
    <row r="6178">
      <c r="A6178" s="38">
        <f>IF(CriteriTecnici!$A5958="","","    "&amp;CHAR(123)&amp;CHAR(34)&amp;"bidderId"&amp;CHAR(34)&amp;": "&amp;CHAR(34)&amp;SUBSTITUTE(CriteriTecnici!$A5958,CHAR(34),"'")&amp;CHAR(34)&amp;", "&amp;CHAR(34)&amp;"lotId"&amp;CHAR(34)&amp;": "&amp;CHAR(34)&amp;SUBSTITUTE(CriteriTecnici!$C5958,CHAR(34),"'")&amp;CHAR(34)&amp;", "&amp;CHAR(34)&amp;"criterionId"&amp;CHAR(34)&amp;": "&amp;CHAR(34)&amp;SUBSTITUTE(CriteriTecnici!$D5958,CHAR(34),"'")&amp;CHAR(34)&amp;", "&amp;CHAR(34)&amp;"kind"&amp;CHAR(34)&amp;": "&amp;CHAR(34)&amp;SUBSTITUTE(CriteriTecnici!$F5958,CHAR(34),"'")&amp;CHAR(34)&amp;", "&amp;CHAR(34)&amp;"value"&amp;CHAR(34)&amp;": "&amp;SUBSTITUTE(TRIM(ROUND(IFERROR(CriteriTecnici!$N5958*1,IFERROR(NUMBERVALUE(CriteriTecnici!$N5958,".",","),IFERROR(NUMBERVALUE(CriteriTecnici!$N5958,",","."),0))),4)&amp;""),",",".")&amp;", "&amp;CHAR(34)&amp;"numerator"&amp;CHAR(34)&amp;": "&amp;SUBSTITUTE(TRIM(ROUND(IFERROR(CriteriTecnici!$K5958*1,IFERROR(NUMBERVALUE(CriteriTecnici!$K5958,".",","),IFERROR(NUMBERVALUE(CriteriTecnici!$K5958,",","."),0))),4)&amp;""),",",".")&amp;", "&amp;CHAR(34)&amp;"denominator"&amp;CHAR(34)&amp;": "&amp;SUBSTITUTE(TRIM(ROUND(IFERROR(CriteriTecnici!$L5958*1,IFERROR(NUMBERVALUE(CriteriTecnici!$L5958,".",","),IFERROR(NUMBERVALUE(CriteriTecnici!$L5958,",","."),0))),4)&amp;""),",",".")&amp;", "&amp;CHAR(34)&amp;"flag"&amp;CHAR(34)&amp;": "&amp;SUBSTITUTE(TRIM(ROUND(IFERROR(CriteriTecnici!$M5958*1,IFERROR(NUMBERVALUE(CriteriTecnici!$M5958,".",","),IFERROR(NUMBERVALUE(CriteriTecnici!$M5958,",","."),0))),4)&amp;""),",",".")&amp;", "&amp;CHAR(34)&amp;"rawScore"&amp;CHAR(34)&amp;": "&amp;SUBSTITUTE(TRIM(ROUND(IFERROR(CriteriTecnici!$O5958*1,IFERROR(NUMBERVALUE(CriteriTecnici!$O5958,".",","),IFERROR(NUMBERVALUE(CriteriTecnici!$O5958,",","."),0))),4)&amp;""),",",".")&amp;CHAR(125)&amp;IF(TRUE,",",""))</f>
        <v/>
      </c>
    </row>
    <row r="6179">
      <c r="A6179" s="38">
        <f>IF(CriteriTecnici!$A5959="","","    "&amp;CHAR(123)&amp;CHAR(34)&amp;"bidderId"&amp;CHAR(34)&amp;": "&amp;CHAR(34)&amp;SUBSTITUTE(CriteriTecnici!$A5959,CHAR(34),"'")&amp;CHAR(34)&amp;", "&amp;CHAR(34)&amp;"lotId"&amp;CHAR(34)&amp;": "&amp;CHAR(34)&amp;SUBSTITUTE(CriteriTecnici!$C5959,CHAR(34),"'")&amp;CHAR(34)&amp;", "&amp;CHAR(34)&amp;"criterionId"&amp;CHAR(34)&amp;": "&amp;CHAR(34)&amp;SUBSTITUTE(CriteriTecnici!$D5959,CHAR(34),"'")&amp;CHAR(34)&amp;", "&amp;CHAR(34)&amp;"kind"&amp;CHAR(34)&amp;": "&amp;CHAR(34)&amp;SUBSTITUTE(CriteriTecnici!$F5959,CHAR(34),"'")&amp;CHAR(34)&amp;", "&amp;CHAR(34)&amp;"value"&amp;CHAR(34)&amp;": "&amp;SUBSTITUTE(TRIM(ROUND(IFERROR(CriteriTecnici!$N5959*1,IFERROR(NUMBERVALUE(CriteriTecnici!$N5959,".",","),IFERROR(NUMBERVALUE(CriteriTecnici!$N5959,",","."),0))),4)&amp;""),",",".")&amp;", "&amp;CHAR(34)&amp;"numerator"&amp;CHAR(34)&amp;": "&amp;SUBSTITUTE(TRIM(ROUND(IFERROR(CriteriTecnici!$K5959*1,IFERROR(NUMBERVALUE(CriteriTecnici!$K5959,".",","),IFERROR(NUMBERVALUE(CriteriTecnici!$K5959,",","."),0))),4)&amp;""),",",".")&amp;", "&amp;CHAR(34)&amp;"denominator"&amp;CHAR(34)&amp;": "&amp;SUBSTITUTE(TRIM(ROUND(IFERROR(CriteriTecnici!$L5959*1,IFERROR(NUMBERVALUE(CriteriTecnici!$L5959,".",","),IFERROR(NUMBERVALUE(CriteriTecnici!$L5959,",","."),0))),4)&amp;""),",",".")&amp;", "&amp;CHAR(34)&amp;"flag"&amp;CHAR(34)&amp;": "&amp;SUBSTITUTE(TRIM(ROUND(IFERROR(CriteriTecnici!$M5959*1,IFERROR(NUMBERVALUE(CriteriTecnici!$M5959,".",","),IFERROR(NUMBERVALUE(CriteriTecnici!$M5959,",","."),0))),4)&amp;""),",",".")&amp;", "&amp;CHAR(34)&amp;"rawScore"&amp;CHAR(34)&amp;": "&amp;SUBSTITUTE(TRIM(ROUND(IFERROR(CriteriTecnici!$O5959*1,IFERROR(NUMBERVALUE(CriteriTecnici!$O5959,".",","),IFERROR(NUMBERVALUE(CriteriTecnici!$O5959,",","."),0))),4)&amp;""),",",".")&amp;CHAR(125)&amp;IF(TRUE,",",""))</f>
        <v/>
      </c>
    </row>
    <row r="6180">
      <c r="A6180" s="38">
        <f>IF(CriteriTecnici!$A5960="","","    "&amp;CHAR(123)&amp;CHAR(34)&amp;"bidderId"&amp;CHAR(34)&amp;": "&amp;CHAR(34)&amp;SUBSTITUTE(CriteriTecnici!$A5960,CHAR(34),"'")&amp;CHAR(34)&amp;", "&amp;CHAR(34)&amp;"lotId"&amp;CHAR(34)&amp;": "&amp;CHAR(34)&amp;SUBSTITUTE(CriteriTecnici!$C5960,CHAR(34),"'")&amp;CHAR(34)&amp;", "&amp;CHAR(34)&amp;"criterionId"&amp;CHAR(34)&amp;": "&amp;CHAR(34)&amp;SUBSTITUTE(CriteriTecnici!$D5960,CHAR(34),"'")&amp;CHAR(34)&amp;", "&amp;CHAR(34)&amp;"kind"&amp;CHAR(34)&amp;": "&amp;CHAR(34)&amp;SUBSTITUTE(CriteriTecnici!$F5960,CHAR(34),"'")&amp;CHAR(34)&amp;", "&amp;CHAR(34)&amp;"value"&amp;CHAR(34)&amp;": "&amp;SUBSTITUTE(TRIM(ROUND(IFERROR(CriteriTecnici!$N5960*1,IFERROR(NUMBERVALUE(CriteriTecnici!$N5960,".",","),IFERROR(NUMBERVALUE(CriteriTecnici!$N5960,",","."),0))),4)&amp;""),",",".")&amp;", "&amp;CHAR(34)&amp;"numerator"&amp;CHAR(34)&amp;": "&amp;SUBSTITUTE(TRIM(ROUND(IFERROR(CriteriTecnici!$K5960*1,IFERROR(NUMBERVALUE(CriteriTecnici!$K5960,".",","),IFERROR(NUMBERVALUE(CriteriTecnici!$K5960,",","."),0))),4)&amp;""),",",".")&amp;", "&amp;CHAR(34)&amp;"denominator"&amp;CHAR(34)&amp;": "&amp;SUBSTITUTE(TRIM(ROUND(IFERROR(CriteriTecnici!$L5960*1,IFERROR(NUMBERVALUE(CriteriTecnici!$L5960,".",","),IFERROR(NUMBERVALUE(CriteriTecnici!$L5960,",","."),0))),4)&amp;""),",",".")&amp;", "&amp;CHAR(34)&amp;"flag"&amp;CHAR(34)&amp;": "&amp;SUBSTITUTE(TRIM(ROUND(IFERROR(CriteriTecnici!$M5960*1,IFERROR(NUMBERVALUE(CriteriTecnici!$M5960,".",","),IFERROR(NUMBERVALUE(CriteriTecnici!$M5960,",","."),0))),4)&amp;""),",",".")&amp;", "&amp;CHAR(34)&amp;"rawScore"&amp;CHAR(34)&amp;": "&amp;SUBSTITUTE(TRIM(ROUND(IFERROR(CriteriTecnici!$O5960*1,IFERROR(NUMBERVALUE(CriteriTecnici!$O5960,".",","),IFERROR(NUMBERVALUE(CriteriTecnici!$O5960,",","."),0))),4)&amp;""),",",".")&amp;CHAR(125)&amp;IF(TRUE,",",""))</f>
        <v/>
      </c>
    </row>
    <row r="6181">
      <c r="A6181" s="38">
        <f>IF(CriteriTecnici!$A5961="","","    "&amp;CHAR(123)&amp;CHAR(34)&amp;"bidderId"&amp;CHAR(34)&amp;": "&amp;CHAR(34)&amp;SUBSTITUTE(CriteriTecnici!$A5961,CHAR(34),"'")&amp;CHAR(34)&amp;", "&amp;CHAR(34)&amp;"lotId"&amp;CHAR(34)&amp;": "&amp;CHAR(34)&amp;SUBSTITUTE(CriteriTecnici!$C5961,CHAR(34),"'")&amp;CHAR(34)&amp;", "&amp;CHAR(34)&amp;"criterionId"&amp;CHAR(34)&amp;": "&amp;CHAR(34)&amp;SUBSTITUTE(CriteriTecnici!$D5961,CHAR(34),"'")&amp;CHAR(34)&amp;", "&amp;CHAR(34)&amp;"kind"&amp;CHAR(34)&amp;": "&amp;CHAR(34)&amp;SUBSTITUTE(CriteriTecnici!$F5961,CHAR(34),"'")&amp;CHAR(34)&amp;", "&amp;CHAR(34)&amp;"value"&amp;CHAR(34)&amp;": "&amp;SUBSTITUTE(TRIM(ROUND(IFERROR(CriteriTecnici!$N5961*1,IFERROR(NUMBERVALUE(CriteriTecnici!$N5961,".",","),IFERROR(NUMBERVALUE(CriteriTecnici!$N5961,",","."),0))),4)&amp;""),",",".")&amp;", "&amp;CHAR(34)&amp;"numerator"&amp;CHAR(34)&amp;": "&amp;SUBSTITUTE(TRIM(ROUND(IFERROR(CriteriTecnici!$K5961*1,IFERROR(NUMBERVALUE(CriteriTecnici!$K5961,".",","),IFERROR(NUMBERVALUE(CriteriTecnici!$K5961,",","."),0))),4)&amp;""),",",".")&amp;", "&amp;CHAR(34)&amp;"denominator"&amp;CHAR(34)&amp;": "&amp;SUBSTITUTE(TRIM(ROUND(IFERROR(CriteriTecnici!$L5961*1,IFERROR(NUMBERVALUE(CriteriTecnici!$L5961,".",","),IFERROR(NUMBERVALUE(CriteriTecnici!$L5961,",","."),0))),4)&amp;""),",",".")&amp;", "&amp;CHAR(34)&amp;"flag"&amp;CHAR(34)&amp;": "&amp;SUBSTITUTE(TRIM(ROUND(IFERROR(CriteriTecnici!$M5961*1,IFERROR(NUMBERVALUE(CriteriTecnici!$M5961,".",","),IFERROR(NUMBERVALUE(CriteriTecnici!$M5961,",","."),0))),4)&amp;""),",",".")&amp;", "&amp;CHAR(34)&amp;"rawScore"&amp;CHAR(34)&amp;": "&amp;SUBSTITUTE(TRIM(ROUND(IFERROR(CriteriTecnici!$O5961*1,IFERROR(NUMBERVALUE(CriteriTecnici!$O5961,".",","),IFERROR(NUMBERVALUE(CriteriTecnici!$O5961,",","."),0))),4)&amp;""),",",".")&amp;CHAR(125)&amp;IF(TRUE,",",""))</f>
        <v/>
      </c>
    </row>
    <row r="6182">
      <c r="A6182" s="38">
        <f>IF(CriteriTecnici!$A5962="","","    "&amp;CHAR(123)&amp;CHAR(34)&amp;"bidderId"&amp;CHAR(34)&amp;": "&amp;CHAR(34)&amp;SUBSTITUTE(CriteriTecnici!$A5962,CHAR(34),"'")&amp;CHAR(34)&amp;", "&amp;CHAR(34)&amp;"lotId"&amp;CHAR(34)&amp;": "&amp;CHAR(34)&amp;SUBSTITUTE(CriteriTecnici!$C5962,CHAR(34),"'")&amp;CHAR(34)&amp;", "&amp;CHAR(34)&amp;"criterionId"&amp;CHAR(34)&amp;": "&amp;CHAR(34)&amp;SUBSTITUTE(CriteriTecnici!$D5962,CHAR(34),"'")&amp;CHAR(34)&amp;", "&amp;CHAR(34)&amp;"kind"&amp;CHAR(34)&amp;": "&amp;CHAR(34)&amp;SUBSTITUTE(CriteriTecnici!$F5962,CHAR(34),"'")&amp;CHAR(34)&amp;", "&amp;CHAR(34)&amp;"value"&amp;CHAR(34)&amp;": "&amp;SUBSTITUTE(TRIM(ROUND(IFERROR(CriteriTecnici!$N5962*1,IFERROR(NUMBERVALUE(CriteriTecnici!$N5962,".",","),IFERROR(NUMBERVALUE(CriteriTecnici!$N5962,",","."),0))),4)&amp;""),",",".")&amp;", "&amp;CHAR(34)&amp;"numerator"&amp;CHAR(34)&amp;": "&amp;SUBSTITUTE(TRIM(ROUND(IFERROR(CriteriTecnici!$K5962*1,IFERROR(NUMBERVALUE(CriteriTecnici!$K5962,".",","),IFERROR(NUMBERVALUE(CriteriTecnici!$K5962,",","."),0))),4)&amp;""),",",".")&amp;", "&amp;CHAR(34)&amp;"denominator"&amp;CHAR(34)&amp;": "&amp;SUBSTITUTE(TRIM(ROUND(IFERROR(CriteriTecnici!$L5962*1,IFERROR(NUMBERVALUE(CriteriTecnici!$L5962,".",","),IFERROR(NUMBERVALUE(CriteriTecnici!$L5962,",","."),0))),4)&amp;""),",",".")&amp;", "&amp;CHAR(34)&amp;"flag"&amp;CHAR(34)&amp;": "&amp;SUBSTITUTE(TRIM(ROUND(IFERROR(CriteriTecnici!$M5962*1,IFERROR(NUMBERVALUE(CriteriTecnici!$M5962,".",","),IFERROR(NUMBERVALUE(CriteriTecnici!$M5962,",","."),0))),4)&amp;""),",",".")&amp;", "&amp;CHAR(34)&amp;"rawScore"&amp;CHAR(34)&amp;": "&amp;SUBSTITUTE(TRIM(ROUND(IFERROR(CriteriTecnici!$O5962*1,IFERROR(NUMBERVALUE(CriteriTecnici!$O5962,".",","),IFERROR(NUMBERVALUE(CriteriTecnici!$O5962,",","."),0))),4)&amp;""),",",".")&amp;CHAR(125)&amp;IF(TRUE,",",""))</f>
        <v/>
      </c>
    </row>
    <row r="6183">
      <c r="A6183" s="38">
        <f>IF(CriteriTecnici!$A5963="","","    "&amp;CHAR(123)&amp;CHAR(34)&amp;"bidderId"&amp;CHAR(34)&amp;": "&amp;CHAR(34)&amp;SUBSTITUTE(CriteriTecnici!$A5963,CHAR(34),"'")&amp;CHAR(34)&amp;", "&amp;CHAR(34)&amp;"lotId"&amp;CHAR(34)&amp;": "&amp;CHAR(34)&amp;SUBSTITUTE(CriteriTecnici!$C5963,CHAR(34),"'")&amp;CHAR(34)&amp;", "&amp;CHAR(34)&amp;"criterionId"&amp;CHAR(34)&amp;": "&amp;CHAR(34)&amp;SUBSTITUTE(CriteriTecnici!$D5963,CHAR(34),"'")&amp;CHAR(34)&amp;", "&amp;CHAR(34)&amp;"kind"&amp;CHAR(34)&amp;": "&amp;CHAR(34)&amp;SUBSTITUTE(CriteriTecnici!$F5963,CHAR(34),"'")&amp;CHAR(34)&amp;", "&amp;CHAR(34)&amp;"value"&amp;CHAR(34)&amp;": "&amp;SUBSTITUTE(TRIM(ROUND(IFERROR(CriteriTecnici!$N5963*1,IFERROR(NUMBERVALUE(CriteriTecnici!$N5963,".",","),IFERROR(NUMBERVALUE(CriteriTecnici!$N5963,",","."),0))),4)&amp;""),",",".")&amp;", "&amp;CHAR(34)&amp;"numerator"&amp;CHAR(34)&amp;": "&amp;SUBSTITUTE(TRIM(ROUND(IFERROR(CriteriTecnici!$K5963*1,IFERROR(NUMBERVALUE(CriteriTecnici!$K5963,".",","),IFERROR(NUMBERVALUE(CriteriTecnici!$K5963,",","."),0))),4)&amp;""),",",".")&amp;", "&amp;CHAR(34)&amp;"denominator"&amp;CHAR(34)&amp;": "&amp;SUBSTITUTE(TRIM(ROUND(IFERROR(CriteriTecnici!$L5963*1,IFERROR(NUMBERVALUE(CriteriTecnici!$L5963,".",","),IFERROR(NUMBERVALUE(CriteriTecnici!$L5963,",","."),0))),4)&amp;""),",",".")&amp;", "&amp;CHAR(34)&amp;"flag"&amp;CHAR(34)&amp;": "&amp;SUBSTITUTE(TRIM(ROUND(IFERROR(CriteriTecnici!$M5963*1,IFERROR(NUMBERVALUE(CriteriTecnici!$M5963,".",","),IFERROR(NUMBERVALUE(CriteriTecnici!$M5963,",","."),0))),4)&amp;""),",",".")&amp;", "&amp;CHAR(34)&amp;"rawScore"&amp;CHAR(34)&amp;": "&amp;SUBSTITUTE(TRIM(ROUND(IFERROR(CriteriTecnici!$O5963*1,IFERROR(NUMBERVALUE(CriteriTecnici!$O5963,".",","),IFERROR(NUMBERVALUE(CriteriTecnici!$O5963,",","."),0))),4)&amp;""),",",".")&amp;CHAR(125)&amp;IF(TRUE,",",""))</f>
        <v/>
      </c>
    </row>
    <row r="6184">
      <c r="A6184" s="38">
        <f>IF(CriteriTecnici!$A5964="","","    "&amp;CHAR(123)&amp;CHAR(34)&amp;"bidderId"&amp;CHAR(34)&amp;": "&amp;CHAR(34)&amp;SUBSTITUTE(CriteriTecnici!$A5964,CHAR(34),"'")&amp;CHAR(34)&amp;", "&amp;CHAR(34)&amp;"lotId"&amp;CHAR(34)&amp;": "&amp;CHAR(34)&amp;SUBSTITUTE(CriteriTecnici!$C5964,CHAR(34),"'")&amp;CHAR(34)&amp;", "&amp;CHAR(34)&amp;"criterionId"&amp;CHAR(34)&amp;": "&amp;CHAR(34)&amp;SUBSTITUTE(CriteriTecnici!$D5964,CHAR(34),"'")&amp;CHAR(34)&amp;", "&amp;CHAR(34)&amp;"kind"&amp;CHAR(34)&amp;": "&amp;CHAR(34)&amp;SUBSTITUTE(CriteriTecnici!$F5964,CHAR(34),"'")&amp;CHAR(34)&amp;", "&amp;CHAR(34)&amp;"value"&amp;CHAR(34)&amp;": "&amp;SUBSTITUTE(TRIM(ROUND(IFERROR(CriteriTecnici!$N5964*1,IFERROR(NUMBERVALUE(CriteriTecnici!$N5964,".",","),IFERROR(NUMBERVALUE(CriteriTecnici!$N5964,",","."),0))),4)&amp;""),",",".")&amp;", "&amp;CHAR(34)&amp;"numerator"&amp;CHAR(34)&amp;": "&amp;SUBSTITUTE(TRIM(ROUND(IFERROR(CriteriTecnici!$K5964*1,IFERROR(NUMBERVALUE(CriteriTecnici!$K5964,".",","),IFERROR(NUMBERVALUE(CriteriTecnici!$K5964,",","."),0))),4)&amp;""),",",".")&amp;", "&amp;CHAR(34)&amp;"denominator"&amp;CHAR(34)&amp;": "&amp;SUBSTITUTE(TRIM(ROUND(IFERROR(CriteriTecnici!$L5964*1,IFERROR(NUMBERVALUE(CriteriTecnici!$L5964,".",","),IFERROR(NUMBERVALUE(CriteriTecnici!$L5964,",","."),0))),4)&amp;""),",",".")&amp;", "&amp;CHAR(34)&amp;"flag"&amp;CHAR(34)&amp;": "&amp;SUBSTITUTE(TRIM(ROUND(IFERROR(CriteriTecnici!$M5964*1,IFERROR(NUMBERVALUE(CriteriTecnici!$M5964,".",","),IFERROR(NUMBERVALUE(CriteriTecnici!$M5964,",","."),0))),4)&amp;""),",",".")&amp;", "&amp;CHAR(34)&amp;"rawScore"&amp;CHAR(34)&amp;": "&amp;SUBSTITUTE(TRIM(ROUND(IFERROR(CriteriTecnici!$O5964*1,IFERROR(NUMBERVALUE(CriteriTecnici!$O5964,".",","),IFERROR(NUMBERVALUE(CriteriTecnici!$O5964,",","."),0))),4)&amp;""),",",".")&amp;CHAR(125)&amp;IF(TRUE,",",""))</f>
        <v/>
      </c>
    </row>
    <row r="6185">
      <c r="A6185" s="38">
        <f>IF(CriteriTecnici!$A5965="","","    "&amp;CHAR(123)&amp;CHAR(34)&amp;"bidderId"&amp;CHAR(34)&amp;": "&amp;CHAR(34)&amp;SUBSTITUTE(CriteriTecnici!$A5965,CHAR(34),"'")&amp;CHAR(34)&amp;", "&amp;CHAR(34)&amp;"lotId"&amp;CHAR(34)&amp;": "&amp;CHAR(34)&amp;SUBSTITUTE(CriteriTecnici!$C5965,CHAR(34),"'")&amp;CHAR(34)&amp;", "&amp;CHAR(34)&amp;"criterionId"&amp;CHAR(34)&amp;": "&amp;CHAR(34)&amp;SUBSTITUTE(CriteriTecnici!$D5965,CHAR(34),"'")&amp;CHAR(34)&amp;", "&amp;CHAR(34)&amp;"kind"&amp;CHAR(34)&amp;": "&amp;CHAR(34)&amp;SUBSTITUTE(CriteriTecnici!$F5965,CHAR(34),"'")&amp;CHAR(34)&amp;", "&amp;CHAR(34)&amp;"value"&amp;CHAR(34)&amp;": "&amp;SUBSTITUTE(TRIM(ROUND(IFERROR(CriteriTecnici!$N5965*1,IFERROR(NUMBERVALUE(CriteriTecnici!$N5965,".",","),IFERROR(NUMBERVALUE(CriteriTecnici!$N5965,",","."),0))),4)&amp;""),",",".")&amp;", "&amp;CHAR(34)&amp;"numerator"&amp;CHAR(34)&amp;": "&amp;SUBSTITUTE(TRIM(ROUND(IFERROR(CriteriTecnici!$K5965*1,IFERROR(NUMBERVALUE(CriteriTecnici!$K5965,".",","),IFERROR(NUMBERVALUE(CriteriTecnici!$K5965,",","."),0))),4)&amp;""),",",".")&amp;", "&amp;CHAR(34)&amp;"denominator"&amp;CHAR(34)&amp;": "&amp;SUBSTITUTE(TRIM(ROUND(IFERROR(CriteriTecnici!$L5965*1,IFERROR(NUMBERVALUE(CriteriTecnici!$L5965,".",","),IFERROR(NUMBERVALUE(CriteriTecnici!$L5965,",","."),0))),4)&amp;""),",",".")&amp;", "&amp;CHAR(34)&amp;"flag"&amp;CHAR(34)&amp;": "&amp;SUBSTITUTE(TRIM(ROUND(IFERROR(CriteriTecnici!$M5965*1,IFERROR(NUMBERVALUE(CriteriTecnici!$M5965,".",","),IFERROR(NUMBERVALUE(CriteriTecnici!$M5965,",","."),0))),4)&amp;""),",",".")&amp;", "&amp;CHAR(34)&amp;"rawScore"&amp;CHAR(34)&amp;": "&amp;SUBSTITUTE(TRIM(ROUND(IFERROR(CriteriTecnici!$O5965*1,IFERROR(NUMBERVALUE(CriteriTecnici!$O5965,".",","),IFERROR(NUMBERVALUE(CriteriTecnici!$O5965,",","."),0))),4)&amp;""),",",".")&amp;CHAR(125)&amp;IF(TRUE,",",""))</f>
        <v/>
      </c>
    </row>
    <row r="6186">
      <c r="A6186" s="38">
        <f>IF(CriteriTecnici!$A5966="","","    "&amp;CHAR(123)&amp;CHAR(34)&amp;"bidderId"&amp;CHAR(34)&amp;": "&amp;CHAR(34)&amp;SUBSTITUTE(CriteriTecnici!$A5966,CHAR(34),"'")&amp;CHAR(34)&amp;", "&amp;CHAR(34)&amp;"lotId"&amp;CHAR(34)&amp;": "&amp;CHAR(34)&amp;SUBSTITUTE(CriteriTecnici!$C5966,CHAR(34),"'")&amp;CHAR(34)&amp;", "&amp;CHAR(34)&amp;"criterionId"&amp;CHAR(34)&amp;": "&amp;CHAR(34)&amp;SUBSTITUTE(CriteriTecnici!$D5966,CHAR(34),"'")&amp;CHAR(34)&amp;", "&amp;CHAR(34)&amp;"kind"&amp;CHAR(34)&amp;": "&amp;CHAR(34)&amp;SUBSTITUTE(CriteriTecnici!$F5966,CHAR(34),"'")&amp;CHAR(34)&amp;", "&amp;CHAR(34)&amp;"value"&amp;CHAR(34)&amp;": "&amp;SUBSTITUTE(TRIM(ROUND(IFERROR(CriteriTecnici!$N5966*1,IFERROR(NUMBERVALUE(CriteriTecnici!$N5966,".",","),IFERROR(NUMBERVALUE(CriteriTecnici!$N5966,",","."),0))),4)&amp;""),",",".")&amp;", "&amp;CHAR(34)&amp;"numerator"&amp;CHAR(34)&amp;": "&amp;SUBSTITUTE(TRIM(ROUND(IFERROR(CriteriTecnici!$K5966*1,IFERROR(NUMBERVALUE(CriteriTecnici!$K5966,".",","),IFERROR(NUMBERVALUE(CriteriTecnici!$K5966,",","."),0))),4)&amp;""),",",".")&amp;", "&amp;CHAR(34)&amp;"denominator"&amp;CHAR(34)&amp;": "&amp;SUBSTITUTE(TRIM(ROUND(IFERROR(CriteriTecnici!$L5966*1,IFERROR(NUMBERVALUE(CriteriTecnici!$L5966,".",","),IFERROR(NUMBERVALUE(CriteriTecnici!$L5966,",","."),0))),4)&amp;""),",",".")&amp;", "&amp;CHAR(34)&amp;"flag"&amp;CHAR(34)&amp;": "&amp;SUBSTITUTE(TRIM(ROUND(IFERROR(CriteriTecnici!$M5966*1,IFERROR(NUMBERVALUE(CriteriTecnici!$M5966,".",","),IFERROR(NUMBERVALUE(CriteriTecnici!$M5966,",","."),0))),4)&amp;""),",",".")&amp;", "&amp;CHAR(34)&amp;"rawScore"&amp;CHAR(34)&amp;": "&amp;SUBSTITUTE(TRIM(ROUND(IFERROR(CriteriTecnici!$O5966*1,IFERROR(NUMBERVALUE(CriteriTecnici!$O5966,".",","),IFERROR(NUMBERVALUE(CriteriTecnici!$O5966,",","."),0))),4)&amp;""),",",".")&amp;CHAR(125)&amp;IF(TRUE,",",""))</f>
        <v/>
      </c>
    </row>
    <row r="6187">
      <c r="A6187" s="38">
        <f>IF(CriteriTecnici!$A5967="","","    "&amp;CHAR(123)&amp;CHAR(34)&amp;"bidderId"&amp;CHAR(34)&amp;": "&amp;CHAR(34)&amp;SUBSTITUTE(CriteriTecnici!$A5967,CHAR(34),"'")&amp;CHAR(34)&amp;", "&amp;CHAR(34)&amp;"lotId"&amp;CHAR(34)&amp;": "&amp;CHAR(34)&amp;SUBSTITUTE(CriteriTecnici!$C5967,CHAR(34),"'")&amp;CHAR(34)&amp;", "&amp;CHAR(34)&amp;"criterionId"&amp;CHAR(34)&amp;": "&amp;CHAR(34)&amp;SUBSTITUTE(CriteriTecnici!$D5967,CHAR(34),"'")&amp;CHAR(34)&amp;", "&amp;CHAR(34)&amp;"kind"&amp;CHAR(34)&amp;": "&amp;CHAR(34)&amp;SUBSTITUTE(CriteriTecnici!$F5967,CHAR(34),"'")&amp;CHAR(34)&amp;", "&amp;CHAR(34)&amp;"value"&amp;CHAR(34)&amp;": "&amp;SUBSTITUTE(TRIM(ROUND(IFERROR(CriteriTecnici!$N5967*1,IFERROR(NUMBERVALUE(CriteriTecnici!$N5967,".",","),IFERROR(NUMBERVALUE(CriteriTecnici!$N5967,",","."),0))),4)&amp;""),",",".")&amp;", "&amp;CHAR(34)&amp;"numerator"&amp;CHAR(34)&amp;": "&amp;SUBSTITUTE(TRIM(ROUND(IFERROR(CriteriTecnici!$K5967*1,IFERROR(NUMBERVALUE(CriteriTecnici!$K5967,".",","),IFERROR(NUMBERVALUE(CriteriTecnici!$K5967,",","."),0))),4)&amp;""),",",".")&amp;", "&amp;CHAR(34)&amp;"denominator"&amp;CHAR(34)&amp;": "&amp;SUBSTITUTE(TRIM(ROUND(IFERROR(CriteriTecnici!$L5967*1,IFERROR(NUMBERVALUE(CriteriTecnici!$L5967,".",","),IFERROR(NUMBERVALUE(CriteriTecnici!$L5967,",","."),0))),4)&amp;""),",",".")&amp;", "&amp;CHAR(34)&amp;"flag"&amp;CHAR(34)&amp;": "&amp;SUBSTITUTE(TRIM(ROUND(IFERROR(CriteriTecnici!$M5967*1,IFERROR(NUMBERVALUE(CriteriTecnici!$M5967,".",","),IFERROR(NUMBERVALUE(CriteriTecnici!$M5967,",","."),0))),4)&amp;""),",",".")&amp;", "&amp;CHAR(34)&amp;"rawScore"&amp;CHAR(34)&amp;": "&amp;SUBSTITUTE(TRIM(ROUND(IFERROR(CriteriTecnici!$O5967*1,IFERROR(NUMBERVALUE(CriteriTecnici!$O5967,".",","),IFERROR(NUMBERVALUE(CriteriTecnici!$O5967,",","."),0))),4)&amp;""),",",".")&amp;CHAR(125)&amp;IF(TRUE,",",""))</f>
        <v/>
      </c>
    </row>
    <row r="6188">
      <c r="A6188" s="38">
        <f>IF(CriteriTecnici!$A5968="","","    "&amp;CHAR(123)&amp;CHAR(34)&amp;"bidderId"&amp;CHAR(34)&amp;": "&amp;CHAR(34)&amp;SUBSTITUTE(CriteriTecnici!$A5968,CHAR(34),"'")&amp;CHAR(34)&amp;", "&amp;CHAR(34)&amp;"lotId"&amp;CHAR(34)&amp;": "&amp;CHAR(34)&amp;SUBSTITUTE(CriteriTecnici!$C5968,CHAR(34),"'")&amp;CHAR(34)&amp;", "&amp;CHAR(34)&amp;"criterionId"&amp;CHAR(34)&amp;": "&amp;CHAR(34)&amp;SUBSTITUTE(CriteriTecnici!$D5968,CHAR(34),"'")&amp;CHAR(34)&amp;", "&amp;CHAR(34)&amp;"kind"&amp;CHAR(34)&amp;": "&amp;CHAR(34)&amp;SUBSTITUTE(CriteriTecnici!$F5968,CHAR(34),"'")&amp;CHAR(34)&amp;", "&amp;CHAR(34)&amp;"value"&amp;CHAR(34)&amp;": "&amp;SUBSTITUTE(TRIM(ROUND(IFERROR(CriteriTecnici!$N5968*1,IFERROR(NUMBERVALUE(CriteriTecnici!$N5968,".",","),IFERROR(NUMBERVALUE(CriteriTecnici!$N5968,",","."),0))),4)&amp;""),",",".")&amp;", "&amp;CHAR(34)&amp;"numerator"&amp;CHAR(34)&amp;": "&amp;SUBSTITUTE(TRIM(ROUND(IFERROR(CriteriTecnici!$K5968*1,IFERROR(NUMBERVALUE(CriteriTecnici!$K5968,".",","),IFERROR(NUMBERVALUE(CriteriTecnici!$K5968,",","."),0))),4)&amp;""),",",".")&amp;", "&amp;CHAR(34)&amp;"denominator"&amp;CHAR(34)&amp;": "&amp;SUBSTITUTE(TRIM(ROUND(IFERROR(CriteriTecnici!$L5968*1,IFERROR(NUMBERVALUE(CriteriTecnici!$L5968,".",","),IFERROR(NUMBERVALUE(CriteriTecnici!$L5968,",","."),0))),4)&amp;""),",",".")&amp;", "&amp;CHAR(34)&amp;"flag"&amp;CHAR(34)&amp;": "&amp;SUBSTITUTE(TRIM(ROUND(IFERROR(CriteriTecnici!$M5968*1,IFERROR(NUMBERVALUE(CriteriTecnici!$M5968,".",","),IFERROR(NUMBERVALUE(CriteriTecnici!$M5968,",","."),0))),4)&amp;""),",",".")&amp;", "&amp;CHAR(34)&amp;"rawScore"&amp;CHAR(34)&amp;": "&amp;SUBSTITUTE(TRIM(ROUND(IFERROR(CriteriTecnici!$O5968*1,IFERROR(NUMBERVALUE(CriteriTecnici!$O5968,".",","),IFERROR(NUMBERVALUE(CriteriTecnici!$O5968,",","."),0))),4)&amp;""),",",".")&amp;CHAR(125)&amp;IF(TRUE,",",""))</f>
        <v/>
      </c>
    </row>
    <row r="6189">
      <c r="A6189" s="38">
        <f>IF(CriteriTecnici!$A5969="","","    "&amp;CHAR(123)&amp;CHAR(34)&amp;"bidderId"&amp;CHAR(34)&amp;": "&amp;CHAR(34)&amp;SUBSTITUTE(CriteriTecnici!$A5969,CHAR(34),"'")&amp;CHAR(34)&amp;", "&amp;CHAR(34)&amp;"lotId"&amp;CHAR(34)&amp;": "&amp;CHAR(34)&amp;SUBSTITUTE(CriteriTecnici!$C5969,CHAR(34),"'")&amp;CHAR(34)&amp;", "&amp;CHAR(34)&amp;"criterionId"&amp;CHAR(34)&amp;": "&amp;CHAR(34)&amp;SUBSTITUTE(CriteriTecnici!$D5969,CHAR(34),"'")&amp;CHAR(34)&amp;", "&amp;CHAR(34)&amp;"kind"&amp;CHAR(34)&amp;": "&amp;CHAR(34)&amp;SUBSTITUTE(CriteriTecnici!$F5969,CHAR(34),"'")&amp;CHAR(34)&amp;", "&amp;CHAR(34)&amp;"value"&amp;CHAR(34)&amp;": "&amp;SUBSTITUTE(TRIM(ROUND(IFERROR(CriteriTecnici!$N5969*1,IFERROR(NUMBERVALUE(CriteriTecnici!$N5969,".",","),IFERROR(NUMBERVALUE(CriteriTecnici!$N5969,",","."),0))),4)&amp;""),",",".")&amp;", "&amp;CHAR(34)&amp;"numerator"&amp;CHAR(34)&amp;": "&amp;SUBSTITUTE(TRIM(ROUND(IFERROR(CriteriTecnici!$K5969*1,IFERROR(NUMBERVALUE(CriteriTecnici!$K5969,".",","),IFERROR(NUMBERVALUE(CriteriTecnici!$K5969,",","."),0))),4)&amp;""),",",".")&amp;", "&amp;CHAR(34)&amp;"denominator"&amp;CHAR(34)&amp;": "&amp;SUBSTITUTE(TRIM(ROUND(IFERROR(CriteriTecnici!$L5969*1,IFERROR(NUMBERVALUE(CriteriTecnici!$L5969,".",","),IFERROR(NUMBERVALUE(CriteriTecnici!$L5969,",","."),0))),4)&amp;""),",",".")&amp;", "&amp;CHAR(34)&amp;"flag"&amp;CHAR(34)&amp;": "&amp;SUBSTITUTE(TRIM(ROUND(IFERROR(CriteriTecnici!$M5969*1,IFERROR(NUMBERVALUE(CriteriTecnici!$M5969,".",","),IFERROR(NUMBERVALUE(CriteriTecnici!$M5969,",","."),0))),4)&amp;""),",",".")&amp;", "&amp;CHAR(34)&amp;"rawScore"&amp;CHAR(34)&amp;": "&amp;SUBSTITUTE(TRIM(ROUND(IFERROR(CriteriTecnici!$O5969*1,IFERROR(NUMBERVALUE(CriteriTecnici!$O5969,".",","),IFERROR(NUMBERVALUE(CriteriTecnici!$O5969,",","."),0))),4)&amp;""),",",".")&amp;CHAR(125)&amp;IF(TRUE,",",""))</f>
        <v/>
      </c>
    </row>
    <row r="6190">
      <c r="A6190" s="38">
        <f>IF(CriteriTecnici!$A5970="","","    "&amp;CHAR(123)&amp;CHAR(34)&amp;"bidderId"&amp;CHAR(34)&amp;": "&amp;CHAR(34)&amp;SUBSTITUTE(CriteriTecnici!$A5970,CHAR(34),"'")&amp;CHAR(34)&amp;", "&amp;CHAR(34)&amp;"lotId"&amp;CHAR(34)&amp;": "&amp;CHAR(34)&amp;SUBSTITUTE(CriteriTecnici!$C5970,CHAR(34),"'")&amp;CHAR(34)&amp;", "&amp;CHAR(34)&amp;"criterionId"&amp;CHAR(34)&amp;": "&amp;CHAR(34)&amp;SUBSTITUTE(CriteriTecnici!$D5970,CHAR(34),"'")&amp;CHAR(34)&amp;", "&amp;CHAR(34)&amp;"kind"&amp;CHAR(34)&amp;": "&amp;CHAR(34)&amp;SUBSTITUTE(CriteriTecnici!$F5970,CHAR(34),"'")&amp;CHAR(34)&amp;", "&amp;CHAR(34)&amp;"value"&amp;CHAR(34)&amp;": "&amp;SUBSTITUTE(TRIM(ROUND(IFERROR(CriteriTecnici!$N5970*1,IFERROR(NUMBERVALUE(CriteriTecnici!$N5970,".",","),IFERROR(NUMBERVALUE(CriteriTecnici!$N5970,",","."),0))),4)&amp;""),",",".")&amp;", "&amp;CHAR(34)&amp;"numerator"&amp;CHAR(34)&amp;": "&amp;SUBSTITUTE(TRIM(ROUND(IFERROR(CriteriTecnici!$K5970*1,IFERROR(NUMBERVALUE(CriteriTecnici!$K5970,".",","),IFERROR(NUMBERVALUE(CriteriTecnici!$K5970,",","."),0))),4)&amp;""),",",".")&amp;", "&amp;CHAR(34)&amp;"denominator"&amp;CHAR(34)&amp;": "&amp;SUBSTITUTE(TRIM(ROUND(IFERROR(CriteriTecnici!$L5970*1,IFERROR(NUMBERVALUE(CriteriTecnici!$L5970,".",","),IFERROR(NUMBERVALUE(CriteriTecnici!$L5970,",","."),0))),4)&amp;""),",",".")&amp;", "&amp;CHAR(34)&amp;"flag"&amp;CHAR(34)&amp;": "&amp;SUBSTITUTE(TRIM(ROUND(IFERROR(CriteriTecnici!$M5970*1,IFERROR(NUMBERVALUE(CriteriTecnici!$M5970,".",","),IFERROR(NUMBERVALUE(CriteriTecnici!$M5970,",","."),0))),4)&amp;""),",",".")&amp;", "&amp;CHAR(34)&amp;"rawScore"&amp;CHAR(34)&amp;": "&amp;SUBSTITUTE(TRIM(ROUND(IFERROR(CriteriTecnici!$O5970*1,IFERROR(NUMBERVALUE(CriteriTecnici!$O5970,".",","),IFERROR(NUMBERVALUE(CriteriTecnici!$O5970,",","."),0))),4)&amp;""),",",".")&amp;CHAR(125)&amp;IF(TRUE,",",""))</f>
        <v/>
      </c>
    </row>
    <row r="6191">
      <c r="A6191" s="38">
        <f>IF(CriteriTecnici!$A5971="","","    "&amp;CHAR(123)&amp;CHAR(34)&amp;"bidderId"&amp;CHAR(34)&amp;": "&amp;CHAR(34)&amp;SUBSTITUTE(CriteriTecnici!$A5971,CHAR(34),"'")&amp;CHAR(34)&amp;", "&amp;CHAR(34)&amp;"lotId"&amp;CHAR(34)&amp;": "&amp;CHAR(34)&amp;SUBSTITUTE(CriteriTecnici!$C5971,CHAR(34),"'")&amp;CHAR(34)&amp;", "&amp;CHAR(34)&amp;"criterionId"&amp;CHAR(34)&amp;": "&amp;CHAR(34)&amp;SUBSTITUTE(CriteriTecnici!$D5971,CHAR(34),"'")&amp;CHAR(34)&amp;", "&amp;CHAR(34)&amp;"kind"&amp;CHAR(34)&amp;": "&amp;CHAR(34)&amp;SUBSTITUTE(CriteriTecnici!$F5971,CHAR(34),"'")&amp;CHAR(34)&amp;", "&amp;CHAR(34)&amp;"value"&amp;CHAR(34)&amp;": "&amp;SUBSTITUTE(TRIM(ROUND(IFERROR(CriteriTecnici!$N5971*1,IFERROR(NUMBERVALUE(CriteriTecnici!$N5971,".",","),IFERROR(NUMBERVALUE(CriteriTecnici!$N5971,",","."),0))),4)&amp;""),",",".")&amp;", "&amp;CHAR(34)&amp;"numerator"&amp;CHAR(34)&amp;": "&amp;SUBSTITUTE(TRIM(ROUND(IFERROR(CriteriTecnici!$K5971*1,IFERROR(NUMBERVALUE(CriteriTecnici!$K5971,".",","),IFERROR(NUMBERVALUE(CriteriTecnici!$K5971,",","."),0))),4)&amp;""),",",".")&amp;", "&amp;CHAR(34)&amp;"denominator"&amp;CHAR(34)&amp;": "&amp;SUBSTITUTE(TRIM(ROUND(IFERROR(CriteriTecnici!$L5971*1,IFERROR(NUMBERVALUE(CriteriTecnici!$L5971,".",","),IFERROR(NUMBERVALUE(CriteriTecnici!$L5971,",","."),0))),4)&amp;""),",",".")&amp;", "&amp;CHAR(34)&amp;"flag"&amp;CHAR(34)&amp;": "&amp;SUBSTITUTE(TRIM(ROUND(IFERROR(CriteriTecnici!$M5971*1,IFERROR(NUMBERVALUE(CriteriTecnici!$M5971,".",","),IFERROR(NUMBERVALUE(CriteriTecnici!$M5971,",","."),0))),4)&amp;""),",",".")&amp;", "&amp;CHAR(34)&amp;"rawScore"&amp;CHAR(34)&amp;": "&amp;SUBSTITUTE(TRIM(ROUND(IFERROR(CriteriTecnici!$O5971*1,IFERROR(NUMBERVALUE(CriteriTecnici!$O5971,".",","),IFERROR(NUMBERVALUE(CriteriTecnici!$O5971,",","."),0))),4)&amp;""),",",".")&amp;CHAR(125)&amp;IF(TRUE,",",""))</f>
        <v/>
      </c>
    </row>
    <row r="6192">
      <c r="A6192" s="38">
        <f>IF(CriteriTecnici!$A5972="","","    "&amp;CHAR(123)&amp;CHAR(34)&amp;"bidderId"&amp;CHAR(34)&amp;": "&amp;CHAR(34)&amp;SUBSTITUTE(CriteriTecnici!$A5972,CHAR(34),"'")&amp;CHAR(34)&amp;", "&amp;CHAR(34)&amp;"lotId"&amp;CHAR(34)&amp;": "&amp;CHAR(34)&amp;SUBSTITUTE(CriteriTecnici!$C5972,CHAR(34),"'")&amp;CHAR(34)&amp;", "&amp;CHAR(34)&amp;"criterionId"&amp;CHAR(34)&amp;": "&amp;CHAR(34)&amp;SUBSTITUTE(CriteriTecnici!$D5972,CHAR(34),"'")&amp;CHAR(34)&amp;", "&amp;CHAR(34)&amp;"kind"&amp;CHAR(34)&amp;": "&amp;CHAR(34)&amp;SUBSTITUTE(CriteriTecnici!$F5972,CHAR(34),"'")&amp;CHAR(34)&amp;", "&amp;CHAR(34)&amp;"value"&amp;CHAR(34)&amp;": "&amp;SUBSTITUTE(TRIM(ROUND(IFERROR(CriteriTecnici!$N5972*1,IFERROR(NUMBERVALUE(CriteriTecnici!$N5972,".",","),IFERROR(NUMBERVALUE(CriteriTecnici!$N5972,",","."),0))),4)&amp;""),",",".")&amp;", "&amp;CHAR(34)&amp;"numerator"&amp;CHAR(34)&amp;": "&amp;SUBSTITUTE(TRIM(ROUND(IFERROR(CriteriTecnici!$K5972*1,IFERROR(NUMBERVALUE(CriteriTecnici!$K5972,".",","),IFERROR(NUMBERVALUE(CriteriTecnici!$K5972,",","."),0))),4)&amp;""),",",".")&amp;", "&amp;CHAR(34)&amp;"denominator"&amp;CHAR(34)&amp;": "&amp;SUBSTITUTE(TRIM(ROUND(IFERROR(CriteriTecnici!$L5972*1,IFERROR(NUMBERVALUE(CriteriTecnici!$L5972,".",","),IFERROR(NUMBERVALUE(CriteriTecnici!$L5972,",","."),0))),4)&amp;""),",",".")&amp;", "&amp;CHAR(34)&amp;"flag"&amp;CHAR(34)&amp;": "&amp;SUBSTITUTE(TRIM(ROUND(IFERROR(CriteriTecnici!$M5972*1,IFERROR(NUMBERVALUE(CriteriTecnici!$M5972,".",","),IFERROR(NUMBERVALUE(CriteriTecnici!$M5972,",","."),0))),4)&amp;""),",",".")&amp;", "&amp;CHAR(34)&amp;"rawScore"&amp;CHAR(34)&amp;": "&amp;SUBSTITUTE(TRIM(ROUND(IFERROR(CriteriTecnici!$O5972*1,IFERROR(NUMBERVALUE(CriteriTecnici!$O5972,".",","),IFERROR(NUMBERVALUE(CriteriTecnici!$O5972,",","."),0))),4)&amp;""),",",".")&amp;CHAR(125)&amp;IF(TRUE,",",""))</f>
        <v/>
      </c>
    </row>
    <row r="6193">
      <c r="A6193" s="38">
        <f>IF(CriteriTecnici!$A5973="","","    "&amp;CHAR(123)&amp;CHAR(34)&amp;"bidderId"&amp;CHAR(34)&amp;": "&amp;CHAR(34)&amp;SUBSTITUTE(CriteriTecnici!$A5973,CHAR(34),"'")&amp;CHAR(34)&amp;", "&amp;CHAR(34)&amp;"lotId"&amp;CHAR(34)&amp;": "&amp;CHAR(34)&amp;SUBSTITUTE(CriteriTecnici!$C5973,CHAR(34),"'")&amp;CHAR(34)&amp;", "&amp;CHAR(34)&amp;"criterionId"&amp;CHAR(34)&amp;": "&amp;CHAR(34)&amp;SUBSTITUTE(CriteriTecnici!$D5973,CHAR(34),"'")&amp;CHAR(34)&amp;", "&amp;CHAR(34)&amp;"kind"&amp;CHAR(34)&amp;": "&amp;CHAR(34)&amp;SUBSTITUTE(CriteriTecnici!$F5973,CHAR(34),"'")&amp;CHAR(34)&amp;", "&amp;CHAR(34)&amp;"value"&amp;CHAR(34)&amp;": "&amp;SUBSTITUTE(TRIM(ROUND(IFERROR(CriteriTecnici!$N5973*1,IFERROR(NUMBERVALUE(CriteriTecnici!$N5973,".",","),IFERROR(NUMBERVALUE(CriteriTecnici!$N5973,",","."),0))),4)&amp;""),",",".")&amp;", "&amp;CHAR(34)&amp;"numerator"&amp;CHAR(34)&amp;": "&amp;SUBSTITUTE(TRIM(ROUND(IFERROR(CriteriTecnici!$K5973*1,IFERROR(NUMBERVALUE(CriteriTecnici!$K5973,".",","),IFERROR(NUMBERVALUE(CriteriTecnici!$K5973,",","."),0))),4)&amp;""),",",".")&amp;", "&amp;CHAR(34)&amp;"denominator"&amp;CHAR(34)&amp;": "&amp;SUBSTITUTE(TRIM(ROUND(IFERROR(CriteriTecnici!$L5973*1,IFERROR(NUMBERVALUE(CriteriTecnici!$L5973,".",","),IFERROR(NUMBERVALUE(CriteriTecnici!$L5973,",","."),0))),4)&amp;""),",",".")&amp;", "&amp;CHAR(34)&amp;"flag"&amp;CHAR(34)&amp;": "&amp;SUBSTITUTE(TRIM(ROUND(IFERROR(CriteriTecnici!$M5973*1,IFERROR(NUMBERVALUE(CriteriTecnici!$M5973,".",","),IFERROR(NUMBERVALUE(CriteriTecnici!$M5973,",","."),0))),4)&amp;""),",",".")&amp;", "&amp;CHAR(34)&amp;"rawScore"&amp;CHAR(34)&amp;": "&amp;SUBSTITUTE(TRIM(ROUND(IFERROR(CriteriTecnici!$O5973*1,IFERROR(NUMBERVALUE(CriteriTecnici!$O5973,".",","),IFERROR(NUMBERVALUE(CriteriTecnici!$O5973,",","."),0))),4)&amp;""),",",".")&amp;CHAR(125)&amp;IF(TRUE,",",""))</f>
        <v/>
      </c>
    </row>
    <row r="6194">
      <c r="A6194" s="38">
        <f>IF(CriteriTecnici!$A5974="","","    "&amp;CHAR(123)&amp;CHAR(34)&amp;"bidderId"&amp;CHAR(34)&amp;": "&amp;CHAR(34)&amp;SUBSTITUTE(CriteriTecnici!$A5974,CHAR(34),"'")&amp;CHAR(34)&amp;", "&amp;CHAR(34)&amp;"lotId"&amp;CHAR(34)&amp;": "&amp;CHAR(34)&amp;SUBSTITUTE(CriteriTecnici!$C5974,CHAR(34),"'")&amp;CHAR(34)&amp;", "&amp;CHAR(34)&amp;"criterionId"&amp;CHAR(34)&amp;": "&amp;CHAR(34)&amp;SUBSTITUTE(CriteriTecnici!$D5974,CHAR(34),"'")&amp;CHAR(34)&amp;", "&amp;CHAR(34)&amp;"kind"&amp;CHAR(34)&amp;": "&amp;CHAR(34)&amp;SUBSTITUTE(CriteriTecnici!$F5974,CHAR(34),"'")&amp;CHAR(34)&amp;", "&amp;CHAR(34)&amp;"value"&amp;CHAR(34)&amp;": "&amp;SUBSTITUTE(TRIM(ROUND(IFERROR(CriteriTecnici!$N5974*1,IFERROR(NUMBERVALUE(CriteriTecnici!$N5974,".",","),IFERROR(NUMBERVALUE(CriteriTecnici!$N5974,",","."),0))),4)&amp;""),",",".")&amp;", "&amp;CHAR(34)&amp;"numerator"&amp;CHAR(34)&amp;": "&amp;SUBSTITUTE(TRIM(ROUND(IFERROR(CriteriTecnici!$K5974*1,IFERROR(NUMBERVALUE(CriteriTecnici!$K5974,".",","),IFERROR(NUMBERVALUE(CriteriTecnici!$K5974,",","."),0))),4)&amp;""),",",".")&amp;", "&amp;CHAR(34)&amp;"denominator"&amp;CHAR(34)&amp;": "&amp;SUBSTITUTE(TRIM(ROUND(IFERROR(CriteriTecnici!$L5974*1,IFERROR(NUMBERVALUE(CriteriTecnici!$L5974,".",","),IFERROR(NUMBERVALUE(CriteriTecnici!$L5974,",","."),0))),4)&amp;""),",",".")&amp;", "&amp;CHAR(34)&amp;"flag"&amp;CHAR(34)&amp;": "&amp;SUBSTITUTE(TRIM(ROUND(IFERROR(CriteriTecnici!$M5974*1,IFERROR(NUMBERVALUE(CriteriTecnici!$M5974,".",","),IFERROR(NUMBERVALUE(CriteriTecnici!$M5974,",","."),0))),4)&amp;""),",",".")&amp;", "&amp;CHAR(34)&amp;"rawScore"&amp;CHAR(34)&amp;": "&amp;SUBSTITUTE(TRIM(ROUND(IFERROR(CriteriTecnici!$O5974*1,IFERROR(NUMBERVALUE(CriteriTecnici!$O5974,".",","),IFERROR(NUMBERVALUE(CriteriTecnici!$O5974,",","."),0))),4)&amp;""),",",".")&amp;CHAR(125)&amp;IF(TRUE,",",""))</f>
        <v/>
      </c>
    </row>
    <row r="6195">
      <c r="A6195" s="38">
        <f>IF(CriteriTecnici!$A5975="","","    "&amp;CHAR(123)&amp;CHAR(34)&amp;"bidderId"&amp;CHAR(34)&amp;": "&amp;CHAR(34)&amp;SUBSTITUTE(CriteriTecnici!$A5975,CHAR(34),"'")&amp;CHAR(34)&amp;", "&amp;CHAR(34)&amp;"lotId"&amp;CHAR(34)&amp;": "&amp;CHAR(34)&amp;SUBSTITUTE(CriteriTecnici!$C5975,CHAR(34),"'")&amp;CHAR(34)&amp;", "&amp;CHAR(34)&amp;"criterionId"&amp;CHAR(34)&amp;": "&amp;CHAR(34)&amp;SUBSTITUTE(CriteriTecnici!$D5975,CHAR(34),"'")&amp;CHAR(34)&amp;", "&amp;CHAR(34)&amp;"kind"&amp;CHAR(34)&amp;": "&amp;CHAR(34)&amp;SUBSTITUTE(CriteriTecnici!$F5975,CHAR(34),"'")&amp;CHAR(34)&amp;", "&amp;CHAR(34)&amp;"value"&amp;CHAR(34)&amp;": "&amp;SUBSTITUTE(TRIM(ROUND(IFERROR(CriteriTecnici!$N5975*1,IFERROR(NUMBERVALUE(CriteriTecnici!$N5975,".",","),IFERROR(NUMBERVALUE(CriteriTecnici!$N5975,",","."),0))),4)&amp;""),",",".")&amp;", "&amp;CHAR(34)&amp;"numerator"&amp;CHAR(34)&amp;": "&amp;SUBSTITUTE(TRIM(ROUND(IFERROR(CriteriTecnici!$K5975*1,IFERROR(NUMBERVALUE(CriteriTecnici!$K5975,".",","),IFERROR(NUMBERVALUE(CriteriTecnici!$K5975,",","."),0))),4)&amp;""),",",".")&amp;", "&amp;CHAR(34)&amp;"denominator"&amp;CHAR(34)&amp;": "&amp;SUBSTITUTE(TRIM(ROUND(IFERROR(CriteriTecnici!$L5975*1,IFERROR(NUMBERVALUE(CriteriTecnici!$L5975,".",","),IFERROR(NUMBERVALUE(CriteriTecnici!$L5975,",","."),0))),4)&amp;""),",",".")&amp;", "&amp;CHAR(34)&amp;"flag"&amp;CHAR(34)&amp;": "&amp;SUBSTITUTE(TRIM(ROUND(IFERROR(CriteriTecnici!$M5975*1,IFERROR(NUMBERVALUE(CriteriTecnici!$M5975,".",","),IFERROR(NUMBERVALUE(CriteriTecnici!$M5975,",","."),0))),4)&amp;""),",",".")&amp;", "&amp;CHAR(34)&amp;"rawScore"&amp;CHAR(34)&amp;": "&amp;SUBSTITUTE(TRIM(ROUND(IFERROR(CriteriTecnici!$O5975*1,IFERROR(NUMBERVALUE(CriteriTecnici!$O5975,".",","),IFERROR(NUMBERVALUE(CriteriTecnici!$O5975,",","."),0))),4)&amp;""),",",".")&amp;CHAR(125)&amp;IF(TRUE,",",""))</f>
        <v/>
      </c>
    </row>
    <row r="6196">
      <c r="A6196" s="38">
        <f>IF(CriteriTecnici!$A5976="","","    "&amp;CHAR(123)&amp;CHAR(34)&amp;"bidderId"&amp;CHAR(34)&amp;": "&amp;CHAR(34)&amp;SUBSTITUTE(CriteriTecnici!$A5976,CHAR(34),"'")&amp;CHAR(34)&amp;", "&amp;CHAR(34)&amp;"lotId"&amp;CHAR(34)&amp;": "&amp;CHAR(34)&amp;SUBSTITUTE(CriteriTecnici!$C5976,CHAR(34),"'")&amp;CHAR(34)&amp;", "&amp;CHAR(34)&amp;"criterionId"&amp;CHAR(34)&amp;": "&amp;CHAR(34)&amp;SUBSTITUTE(CriteriTecnici!$D5976,CHAR(34),"'")&amp;CHAR(34)&amp;", "&amp;CHAR(34)&amp;"kind"&amp;CHAR(34)&amp;": "&amp;CHAR(34)&amp;SUBSTITUTE(CriteriTecnici!$F5976,CHAR(34),"'")&amp;CHAR(34)&amp;", "&amp;CHAR(34)&amp;"value"&amp;CHAR(34)&amp;": "&amp;SUBSTITUTE(TRIM(ROUND(IFERROR(CriteriTecnici!$N5976*1,IFERROR(NUMBERVALUE(CriteriTecnici!$N5976,".",","),IFERROR(NUMBERVALUE(CriteriTecnici!$N5976,",","."),0))),4)&amp;""),",",".")&amp;", "&amp;CHAR(34)&amp;"numerator"&amp;CHAR(34)&amp;": "&amp;SUBSTITUTE(TRIM(ROUND(IFERROR(CriteriTecnici!$K5976*1,IFERROR(NUMBERVALUE(CriteriTecnici!$K5976,".",","),IFERROR(NUMBERVALUE(CriteriTecnici!$K5976,",","."),0))),4)&amp;""),",",".")&amp;", "&amp;CHAR(34)&amp;"denominator"&amp;CHAR(34)&amp;": "&amp;SUBSTITUTE(TRIM(ROUND(IFERROR(CriteriTecnici!$L5976*1,IFERROR(NUMBERVALUE(CriteriTecnici!$L5976,".",","),IFERROR(NUMBERVALUE(CriteriTecnici!$L5976,",","."),0))),4)&amp;""),",",".")&amp;", "&amp;CHAR(34)&amp;"flag"&amp;CHAR(34)&amp;": "&amp;SUBSTITUTE(TRIM(ROUND(IFERROR(CriteriTecnici!$M5976*1,IFERROR(NUMBERVALUE(CriteriTecnici!$M5976,".",","),IFERROR(NUMBERVALUE(CriteriTecnici!$M5976,",","."),0))),4)&amp;""),",",".")&amp;", "&amp;CHAR(34)&amp;"rawScore"&amp;CHAR(34)&amp;": "&amp;SUBSTITUTE(TRIM(ROUND(IFERROR(CriteriTecnici!$O5976*1,IFERROR(NUMBERVALUE(CriteriTecnici!$O5976,".",","),IFERROR(NUMBERVALUE(CriteriTecnici!$O5976,",","."),0))),4)&amp;""),",",".")&amp;CHAR(125)&amp;IF(TRUE,",",""))</f>
        <v/>
      </c>
    </row>
    <row r="6197">
      <c r="A6197" s="38">
        <f>IF(CriteriTecnici!$A5977="","","    "&amp;CHAR(123)&amp;CHAR(34)&amp;"bidderId"&amp;CHAR(34)&amp;": "&amp;CHAR(34)&amp;SUBSTITUTE(CriteriTecnici!$A5977,CHAR(34),"'")&amp;CHAR(34)&amp;", "&amp;CHAR(34)&amp;"lotId"&amp;CHAR(34)&amp;": "&amp;CHAR(34)&amp;SUBSTITUTE(CriteriTecnici!$C5977,CHAR(34),"'")&amp;CHAR(34)&amp;", "&amp;CHAR(34)&amp;"criterionId"&amp;CHAR(34)&amp;": "&amp;CHAR(34)&amp;SUBSTITUTE(CriteriTecnici!$D5977,CHAR(34),"'")&amp;CHAR(34)&amp;", "&amp;CHAR(34)&amp;"kind"&amp;CHAR(34)&amp;": "&amp;CHAR(34)&amp;SUBSTITUTE(CriteriTecnici!$F5977,CHAR(34),"'")&amp;CHAR(34)&amp;", "&amp;CHAR(34)&amp;"value"&amp;CHAR(34)&amp;": "&amp;SUBSTITUTE(TRIM(ROUND(IFERROR(CriteriTecnici!$N5977*1,IFERROR(NUMBERVALUE(CriteriTecnici!$N5977,".",","),IFERROR(NUMBERVALUE(CriteriTecnici!$N5977,",","."),0))),4)&amp;""),",",".")&amp;", "&amp;CHAR(34)&amp;"numerator"&amp;CHAR(34)&amp;": "&amp;SUBSTITUTE(TRIM(ROUND(IFERROR(CriteriTecnici!$K5977*1,IFERROR(NUMBERVALUE(CriteriTecnici!$K5977,".",","),IFERROR(NUMBERVALUE(CriteriTecnici!$K5977,",","."),0))),4)&amp;""),",",".")&amp;", "&amp;CHAR(34)&amp;"denominator"&amp;CHAR(34)&amp;": "&amp;SUBSTITUTE(TRIM(ROUND(IFERROR(CriteriTecnici!$L5977*1,IFERROR(NUMBERVALUE(CriteriTecnici!$L5977,".",","),IFERROR(NUMBERVALUE(CriteriTecnici!$L5977,",","."),0))),4)&amp;""),",",".")&amp;", "&amp;CHAR(34)&amp;"flag"&amp;CHAR(34)&amp;": "&amp;SUBSTITUTE(TRIM(ROUND(IFERROR(CriteriTecnici!$M5977*1,IFERROR(NUMBERVALUE(CriteriTecnici!$M5977,".",","),IFERROR(NUMBERVALUE(CriteriTecnici!$M5977,",","."),0))),4)&amp;""),",",".")&amp;", "&amp;CHAR(34)&amp;"rawScore"&amp;CHAR(34)&amp;": "&amp;SUBSTITUTE(TRIM(ROUND(IFERROR(CriteriTecnici!$O5977*1,IFERROR(NUMBERVALUE(CriteriTecnici!$O5977,".",","),IFERROR(NUMBERVALUE(CriteriTecnici!$O5977,",","."),0))),4)&amp;""),",",".")&amp;CHAR(125)&amp;IF(TRUE,",",""))</f>
        <v/>
      </c>
    </row>
    <row r="6198">
      <c r="A6198" s="38">
        <f>IF(CriteriTecnici!$A5978="","","    "&amp;CHAR(123)&amp;CHAR(34)&amp;"bidderId"&amp;CHAR(34)&amp;": "&amp;CHAR(34)&amp;SUBSTITUTE(CriteriTecnici!$A5978,CHAR(34),"'")&amp;CHAR(34)&amp;", "&amp;CHAR(34)&amp;"lotId"&amp;CHAR(34)&amp;": "&amp;CHAR(34)&amp;SUBSTITUTE(CriteriTecnici!$C5978,CHAR(34),"'")&amp;CHAR(34)&amp;", "&amp;CHAR(34)&amp;"criterionId"&amp;CHAR(34)&amp;": "&amp;CHAR(34)&amp;SUBSTITUTE(CriteriTecnici!$D5978,CHAR(34),"'")&amp;CHAR(34)&amp;", "&amp;CHAR(34)&amp;"kind"&amp;CHAR(34)&amp;": "&amp;CHAR(34)&amp;SUBSTITUTE(CriteriTecnici!$F5978,CHAR(34),"'")&amp;CHAR(34)&amp;", "&amp;CHAR(34)&amp;"value"&amp;CHAR(34)&amp;": "&amp;SUBSTITUTE(TRIM(ROUND(IFERROR(CriteriTecnici!$N5978*1,IFERROR(NUMBERVALUE(CriteriTecnici!$N5978,".",","),IFERROR(NUMBERVALUE(CriteriTecnici!$N5978,",","."),0))),4)&amp;""),",",".")&amp;", "&amp;CHAR(34)&amp;"numerator"&amp;CHAR(34)&amp;": "&amp;SUBSTITUTE(TRIM(ROUND(IFERROR(CriteriTecnici!$K5978*1,IFERROR(NUMBERVALUE(CriteriTecnici!$K5978,".",","),IFERROR(NUMBERVALUE(CriteriTecnici!$K5978,",","."),0))),4)&amp;""),",",".")&amp;", "&amp;CHAR(34)&amp;"denominator"&amp;CHAR(34)&amp;": "&amp;SUBSTITUTE(TRIM(ROUND(IFERROR(CriteriTecnici!$L5978*1,IFERROR(NUMBERVALUE(CriteriTecnici!$L5978,".",","),IFERROR(NUMBERVALUE(CriteriTecnici!$L5978,",","."),0))),4)&amp;""),",",".")&amp;", "&amp;CHAR(34)&amp;"flag"&amp;CHAR(34)&amp;": "&amp;SUBSTITUTE(TRIM(ROUND(IFERROR(CriteriTecnici!$M5978*1,IFERROR(NUMBERVALUE(CriteriTecnici!$M5978,".",","),IFERROR(NUMBERVALUE(CriteriTecnici!$M5978,",","."),0))),4)&amp;""),",",".")&amp;", "&amp;CHAR(34)&amp;"rawScore"&amp;CHAR(34)&amp;": "&amp;SUBSTITUTE(TRIM(ROUND(IFERROR(CriteriTecnici!$O5978*1,IFERROR(NUMBERVALUE(CriteriTecnici!$O5978,".",","),IFERROR(NUMBERVALUE(CriteriTecnici!$O5978,",","."),0))),4)&amp;""),",",".")&amp;CHAR(125)&amp;IF(TRUE,",",""))</f>
        <v/>
      </c>
    </row>
    <row r="6199">
      <c r="A6199" s="38">
        <f>IF(CriteriTecnici!$A5979="","","    "&amp;CHAR(123)&amp;CHAR(34)&amp;"bidderId"&amp;CHAR(34)&amp;": "&amp;CHAR(34)&amp;SUBSTITUTE(CriteriTecnici!$A5979,CHAR(34),"'")&amp;CHAR(34)&amp;", "&amp;CHAR(34)&amp;"lotId"&amp;CHAR(34)&amp;": "&amp;CHAR(34)&amp;SUBSTITUTE(CriteriTecnici!$C5979,CHAR(34),"'")&amp;CHAR(34)&amp;", "&amp;CHAR(34)&amp;"criterionId"&amp;CHAR(34)&amp;": "&amp;CHAR(34)&amp;SUBSTITUTE(CriteriTecnici!$D5979,CHAR(34),"'")&amp;CHAR(34)&amp;", "&amp;CHAR(34)&amp;"kind"&amp;CHAR(34)&amp;": "&amp;CHAR(34)&amp;SUBSTITUTE(CriteriTecnici!$F5979,CHAR(34),"'")&amp;CHAR(34)&amp;", "&amp;CHAR(34)&amp;"value"&amp;CHAR(34)&amp;": "&amp;SUBSTITUTE(TRIM(ROUND(IFERROR(CriteriTecnici!$N5979*1,IFERROR(NUMBERVALUE(CriteriTecnici!$N5979,".",","),IFERROR(NUMBERVALUE(CriteriTecnici!$N5979,",","."),0))),4)&amp;""),",",".")&amp;", "&amp;CHAR(34)&amp;"numerator"&amp;CHAR(34)&amp;": "&amp;SUBSTITUTE(TRIM(ROUND(IFERROR(CriteriTecnici!$K5979*1,IFERROR(NUMBERVALUE(CriteriTecnici!$K5979,".",","),IFERROR(NUMBERVALUE(CriteriTecnici!$K5979,",","."),0))),4)&amp;""),",",".")&amp;", "&amp;CHAR(34)&amp;"denominator"&amp;CHAR(34)&amp;": "&amp;SUBSTITUTE(TRIM(ROUND(IFERROR(CriteriTecnici!$L5979*1,IFERROR(NUMBERVALUE(CriteriTecnici!$L5979,".",","),IFERROR(NUMBERVALUE(CriteriTecnici!$L5979,",","."),0))),4)&amp;""),",",".")&amp;", "&amp;CHAR(34)&amp;"flag"&amp;CHAR(34)&amp;": "&amp;SUBSTITUTE(TRIM(ROUND(IFERROR(CriteriTecnici!$M5979*1,IFERROR(NUMBERVALUE(CriteriTecnici!$M5979,".",","),IFERROR(NUMBERVALUE(CriteriTecnici!$M5979,",","."),0))),4)&amp;""),",",".")&amp;", "&amp;CHAR(34)&amp;"rawScore"&amp;CHAR(34)&amp;": "&amp;SUBSTITUTE(TRIM(ROUND(IFERROR(CriteriTecnici!$O5979*1,IFERROR(NUMBERVALUE(CriteriTecnici!$O5979,".",","),IFERROR(NUMBERVALUE(CriteriTecnici!$O5979,",","."),0))),4)&amp;""),",",".")&amp;CHAR(125)&amp;IF(TRUE,",",""))</f>
        <v/>
      </c>
    </row>
    <row r="6200">
      <c r="A6200" s="38">
        <f>IF(CriteriTecnici!$A5980="","","    "&amp;CHAR(123)&amp;CHAR(34)&amp;"bidderId"&amp;CHAR(34)&amp;": "&amp;CHAR(34)&amp;SUBSTITUTE(CriteriTecnici!$A5980,CHAR(34),"'")&amp;CHAR(34)&amp;", "&amp;CHAR(34)&amp;"lotId"&amp;CHAR(34)&amp;": "&amp;CHAR(34)&amp;SUBSTITUTE(CriteriTecnici!$C5980,CHAR(34),"'")&amp;CHAR(34)&amp;", "&amp;CHAR(34)&amp;"criterionId"&amp;CHAR(34)&amp;": "&amp;CHAR(34)&amp;SUBSTITUTE(CriteriTecnici!$D5980,CHAR(34),"'")&amp;CHAR(34)&amp;", "&amp;CHAR(34)&amp;"kind"&amp;CHAR(34)&amp;": "&amp;CHAR(34)&amp;SUBSTITUTE(CriteriTecnici!$F5980,CHAR(34),"'")&amp;CHAR(34)&amp;", "&amp;CHAR(34)&amp;"value"&amp;CHAR(34)&amp;": "&amp;SUBSTITUTE(TRIM(ROUND(IFERROR(CriteriTecnici!$N5980*1,IFERROR(NUMBERVALUE(CriteriTecnici!$N5980,".",","),IFERROR(NUMBERVALUE(CriteriTecnici!$N5980,",","."),0))),4)&amp;""),",",".")&amp;", "&amp;CHAR(34)&amp;"numerator"&amp;CHAR(34)&amp;": "&amp;SUBSTITUTE(TRIM(ROUND(IFERROR(CriteriTecnici!$K5980*1,IFERROR(NUMBERVALUE(CriteriTecnici!$K5980,".",","),IFERROR(NUMBERVALUE(CriteriTecnici!$K5980,",","."),0))),4)&amp;""),",",".")&amp;", "&amp;CHAR(34)&amp;"denominator"&amp;CHAR(34)&amp;": "&amp;SUBSTITUTE(TRIM(ROUND(IFERROR(CriteriTecnici!$L5980*1,IFERROR(NUMBERVALUE(CriteriTecnici!$L5980,".",","),IFERROR(NUMBERVALUE(CriteriTecnici!$L5980,",","."),0))),4)&amp;""),",",".")&amp;", "&amp;CHAR(34)&amp;"flag"&amp;CHAR(34)&amp;": "&amp;SUBSTITUTE(TRIM(ROUND(IFERROR(CriteriTecnici!$M5980*1,IFERROR(NUMBERVALUE(CriteriTecnici!$M5980,".",","),IFERROR(NUMBERVALUE(CriteriTecnici!$M5980,",","."),0))),4)&amp;""),",",".")&amp;", "&amp;CHAR(34)&amp;"rawScore"&amp;CHAR(34)&amp;": "&amp;SUBSTITUTE(TRIM(ROUND(IFERROR(CriteriTecnici!$O5980*1,IFERROR(NUMBERVALUE(CriteriTecnici!$O5980,".",","),IFERROR(NUMBERVALUE(CriteriTecnici!$O5980,",","."),0))),4)&amp;""),",",".")&amp;CHAR(125)&amp;IF(TRUE,",",""))</f>
        <v/>
      </c>
    </row>
    <row r="6201">
      <c r="A6201" s="38">
        <f>IF(CriteriTecnici!$A5981="","","    "&amp;CHAR(123)&amp;CHAR(34)&amp;"bidderId"&amp;CHAR(34)&amp;": "&amp;CHAR(34)&amp;SUBSTITUTE(CriteriTecnici!$A5981,CHAR(34),"'")&amp;CHAR(34)&amp;", "&amp;CHAR(34)&amp;"lotId"&amp;CHAR(34)&amp;": "&amp;CHAR(34)&amp;SUBSTITUTE(CriteriTecnici!$C5981,CHAR(34),"'")&amp;CHAR(34)&amp;", "&amp;CHAR(34)&amp;"criterionId"&amp;CHAR(34)&amp;": "&amp;CHAR(34)&amp;SUBSTITUTE(CriteriTecnici!$D5981,CHAR(34),"'")&amp;CHAR(34)&amp;", "&amp;CHAR(34)&amp;"kind"&amp;CHAR(34)&amp;": "&amp;CHAR(34)&amp;SUBSTITUTE(CriteriTecnici!$F5981,CHAR(34),"'")&amp;CHAR(34)&amp;", "&amp;CHAR(34)&amp;"value"&amp;CHAR(34)&amp;": "&amp;SUBSTITUTE(TRIM(ROUND(IFERROR(CriteriTecnici!$N5981*1,IFERROR(NUMBERVALUE(CriteriTecnici!$N5981,".",","),IFERROR(NUMBERVALUE(CriteriTecnici!$N5981,",","."),0))),4)&amp;""),",",".")&amp;", "&amp;CHAR(34)&amp;"numerator"&amp;CHAR(34)&amp;": "&amp;SUBSTITUTE(TRIM(ROUND(IFERROR(CriteriTecnici!$K5981*1,IFERROR(NUMBERVALUE(CriteriTecnici!$K5981,".",","),IFERROR(NUMBERVALUE(CriteriTecnici!$K5981,",","."),0))),4)&amp;""),",",".")&amp;", "&amp;CHAR(34)&amp;"denominator"&amp;CHAR(34)&amp;": "&amp;SUBSTITUTE(TRIM(ROUND(IFERROR(CriteriTecnici!$L5981*1,IFERROR(NUMBERVALUE(CriteriTecnici!$L5981,".",","),IFERROR(NUMBERVALUE(CriteriTecnici!$L5981,",","."),0))),4)&amp;""),",",".")&amp;", "&amp;CHAR(34)&amp;"flag"&amp;CHAR(34)&amp;": "&amp;SUBSTITUTE(TRIM(ROUND(IFERROR(CriteriTecnici!$M5981*1,IFERROR(NUMBERVALUE(CriteriTecnici!$M5981,".",","),IFERROR(NUMBERVALUE(CriteriTecnici!$M5981,",","."),0))),4)&amp;""),",",".")&amp;", "&amp;CHAR(34)&amp;"rawScore"&amp;CHAR(34)&amp;": "&amp;SUBSTITUTE(TRIM(ROUND(IFERROR(CriteriTecnici!$O5981*1,IFERROR(NUMBERVALUE(CriteriTecnici!$O5981,".",","),IFERROR(NUMBERVALUE(CriteriTecnici!$O5981,",","."),0))),4)&amp;""),",",".")&amp;CHAR(125)&amp;IF(TRUE,",",""))</f>
        <v/>
      </c>
    </row>
    <row r="6202">
      <c r="A6202" s="38">
        <f>IF(CriteriTecnici!$A5982="","","    "&amp;CHAR(123)&amp;CHAR(34)&amp;"bidderId"&amp;CHAR(34)&amp;": "&amp;CHAR(34)&amp;SUBSTITUTE(CriteriTecnici!$A5982,CHAR(34),"'")&amp;CHAR(34)&amp;", "&amp;CHAR(34)&amp;"lotId"&amp;CHAR(34)&amp;": "&amp;CHAR(34)&amp;SUBSTITUTE(CriteriTecnici!$C5982,CHAR(34),"'")&amp;CHAR(34)&amp;", "&amp;CHAR(34)&amp;"criterionId"&amp;CHAR(34)&amp;": "&amp;CHAR(34)&amp;SUBSTITUTE(CriteriTecnici!$D5982,CHAR(34),"'")&amp;CHAR(34)&amp;", "&amp;CHAR(34)&amp;"kind"&amp;CHAR(34)&amp;": "&amp;CHAR(34)&amp;SUBSTITUTE(CriteriTecnici!$F5982,CHAR(34),"'")&amp;CHAR(34)&amp;", "&amp;CHAR(34)&amp;"value"&amp;CHAR(34)&amp;": "&amp;SUBSTITUTE(TRIM(ROUND(IFERROR(CriteriTecnici!$N5982*1,IFERROR(NUMBERVALUE(CriteriTecnici!$N5982,".",","),IFERROR(NUMBERVALUE(CriteriTecnici!$N5982,",","."),0))),4)&amp;""),",",".")&amp;", "&amp;CHAR(34)&amp;"numerator"&amp;CHAR(34)&amp;": "&amp;SUBSTITUTE(TRIM(ROUND(IFERROR(CriteriTecnici!$K5982*1,IFERROR(NUMBERVALUE(CriteriTecnici!$K5982,".",","),IFERROR(NUMBERVALUE(CriteriTecnici!$K5982,",","."),0))),4)&amp;""),",",".")&amp;", "&amp;CHAR(34)&amp;"denominator"&amp;CHAR(34)&amp;": "&amp;SUBSTITUTE(TRIM(ROUND(IFERROR(CriteriTecnici!$L5982*1,IFERROR(NUMBERVALUE(CriteriTecnici!$L5982,".",","),IFERROR(NUMBERVALUE(CriteriTecnici!$L5982,",","."),0))),4)&amp;""),",",".")&amp;", "&amp;CHAR(34)&amp;"flag"&amp;CHAR(34)&amp;": "&amp;SUBSTITUTE(TRIM(ROUND(IFERROR(CriteriTecnici!$M5982*1,IFERROR(NUMBERVALUE(CriteriTecnici!$M5982,".",","),IFERROR(NUMBERVALUE(CriteriTecnici!$M5982,",","."),0))),4)&amp;""),",",".")&amp;", "&amp;CHAR(34)&amp;"rawScore"&amp;CHAR(34)&amp;": "&amp;SUBSTITUTE(TRIM(ROUND(IFERROR(CriteriTecnici!$O5982*1,IFERROR(NUMBERVALUE(CriteriTecnici!$O5982,".",","),IFERROR(NUMBERVALUE(CriteriTecnici!$O5982,",","."),0))),4)&amp;""),",",".")&amp;CHAR(125)&amp;IF(TRUE,",",""))</f>
        <v/>
      </c>
    </row>
    <row r="6203">
      <c r="A6203" s="38">
        <f>IF(CriteriTecnici!$A5983="","","    "&amp;CHAR(123)&amp;CHAR(34)&amp;"bidderId"&amp;CHAR(34)&amp;": "&amp;CHAR(34)&amp;SUBSTITUTE(CriteriTecnici!$A5983,CHAR(34),"'")&amp;CHAR(34)&amp;", "&amp;CHAR(34)&amp;"lotId"&amp;CHAR(34)&amp;": "&amp;CHAR(34)&amp;SUBSTITUTE(CriteriTecnici!$C5983,CHAR(34),"'")&amp;CHAR(34)&amp;", "&amp;CHAR(34)&amp;"criterionId"&amp;CHAR(34)&amp;": "&amp;CHAR(34)&amp;SUBSTITUTE(CriteriTecnici!$D5983,CHAR(34),"'")&amp;CHAR(34)&amp;", "&amp;CHAR(34)&amp;"kind"&amp;CHAR(34)&amp;": "&amp;CHAR(34)&amp;SUBSTITUTE(CriteriTecnici!$F5983,CHAR(34),"'")&amp;CHAR(34)&amp;", "&amp;CHAR(34)&amp;"value"&amp;CHAR(34)&amp;": "&amp;SUBSTITUTE(TRIM(ROUND(IFERROR(CriteriTecnici!$N5983*1,IFERROR(NUMBERVALUE(CriteriTecnici!$N5983,".",","),IFERROR(NUMBERVALUE(CriteriTecnici!$N5983,",","."),0))),4)&amp;""),",",".")&amp;", "&amp;CHAR(34)&amp;"numerator"&amp;CHAR(34)&amp;": "&amp;SUBSTITUTE(TRIM(ROUND(IFERROR(CriteriTecnici!$K5983*1,IFERROR(NUMBERVALUE(CriteriTecnici!$K5983,".",","),IFERROR(NUMBERVALUE(CriteriTecnici!$K5983,",","."),0))),4)&amp;""),",",".")&amp;", "&amp;CHAR(34)&amp;"denominator"&amp;CHAR(34)&amp;": "&amp;SUBSTITUTE(TRIM(ROUND(IFERROR(CriteriTecnici!$L5983*1,IFERROR(NUMBERVALUE(CriteriTecnici!$L5983,".",","),IFERROR(NUMBERVALUE(CriteriTecnici!$L5983,",","."),0))),4)&amp;""),",",".")&amp;", "&amp;CHAR(34)&amp;"flag"&amp;CHAR(34)&amp;": "&amp;SUBSTITUTE(TRIM(ROUND(IFERROR(CriteriTecnici!$M5983*1,IFERROR(NUMBERVALUE(CriteriTecnici!$M5983,".",","),IFERROR(NUMBERVALUE(CriteriTecnici!$M5983,",","."),0))),4)&amp;""),",",".")&amp;", "&amp;CHAR(34)&amp;"rawScore"&amp;CHAR(34)&amp;": "&amp;SUBSTITUTE(TRIM(ROUND(IFERROR(CriteriTecnici!$O5983*1,IFERROR(NUMBERVALUE(CriteriTecnici!$O5983,".",","),IFERROR(NUMBERVALUE(CriteriTecnici!$O5983,",","."),0))),4)&amp;""),",",".")&amp;CHAR(125)&amp;IF(TRUE,",",""))</f>
        <v/>
      </c>
    </row>
    <row r="6204">
      <c r="A6204" s="38">
        <f>IF(CriteriTecnici!$A5984="","","    "&amp;CHAR(123)&amp;CHAR(34)&amp;"bidderId"&amp;CHAR(34)&amp;": "&amp;CHAR(34)&amp;SUBSTITUTE(CriteriTecnici!$A5984,CHAR(34),"'")&amp;CHAR(34)&amp;", "&amp;CHAR(34)&amp;"lotId"&amp;CHAR(34)&amp;": "&amp;CHAR(34)&amp;SUBSTITUTE(CriteriTecnici!$C5984,CHAR(34),"'")&amp;CHAR(34)&amp;", "&amp;CHAR(34)&amp;"criterionId"&amp;CHAR(34)&amp;": "&amp;CHAR(34)&amp;SUBSTITUTE(CriteriTecnici!$D5984,CHAR(34),"'")&amp;CHAR(34)&amp;", "&amp;CHAR(34)&amp;"kind"&amp;CHAR(34)&amp;": "&amp;CHAR(34)&amp;SUBSTITUTE(CriteriTecnici!$F5984,CHAR(34),"'")&amp;CHAR(34)&amp;", "&amp;CHAR(34)&amp;"value"&amp;CHAR(34)&amp;": "&amp;SUBSTITUTE(TRIM(ROUND(IFERROR(CriteriTecnici!$N5984*1,IFERROR(NUMBERVALUE(CriteriTecnici!$N5984,".",","),IFERROR(NUMBERVALUE(CriteriTecnici!$N5984,",","."),0))),4)&amp;""),",",".")&amp;", "&amp;CHAR(34)&amp;"numerator"&amp;CHAR(34)&amp;": "&amp;SUBSTITUTE(TRIM(ROUND(IFERROR(CriteriTecnici!$K5984*1,IFERROR(NUMBERVALUE(CriteriTecnici!$K5984,".",","),IFERROR(NUMBERVALUE(CriteriTecnici!$K5984,",","."),0))),4)&amp;""),",",".")&amp;", "&amp;CHAR(34)&amp;"denominator"&amp;CHAR(34)&amp;": "&amp;SUBSTITUTE(TRIM(ROUND(IFERROR(CriteriTecnici!$L5984*1,IFERROR(NUMBERVALUE(CriteriTecnici!$L5984,".",","),IFERROR(NUMBERVALUE(CriteriTecnici!$L5984,",","."),0))),4)&amp;""),",",".")&amp;", "&amp;CHAR(34)&amp;"flag"&amp;CHAR(34)&amp;": "&amp;SUBSTITUTE(TRIM(ROUND(IFERROR(CriteriTecnici!$M5984*1,IFERROR(NUMBERVALUE(CriteriTecnici!$M5984,".",","),IFERROR(NUMBERVALUE(CriteriTecnici!$M5984,",","."),0))),4)&amp;""),",",".")&amp;", "&amp;CHAR(34)&amp;"rawScore"&amp;CHAR(34)&amp;": "&amp;SUBSTITUTE(TRIM(ROUND(IFERROR(CriteriTecnici!$O5984*1,IFERROR(NUMBERVALUE(CriteriTecnici!$O5984,".",","),IFERROR(NUMBERVALUE(CriteriTecnici!$O5984,",","."),0))),4)&amp;""),",",".")&amp;CHAR(125)&amp;IF(TRUE,",",""))</f>
        <v/>
      </c>
    </row>
    <row r="6205">
      <c r="A6205" s="38">
        <f>IF(CriteriTecnici!$A5985="","","    "&amp;CHAR(123)&amp;CHAR(34)&amp;"bidderId"&amp;CHAR(34)&amp;": "&amp;CHAR(34)&amp;SUBSTITUTE(CriteriTecnici!$A5985,CHAR(34),"'")&amp;CHAR(34)&amp;", "&amp;CHAR(34)&amp;"lotId"&amp;CHAR(34)&amp;": "&amp;CHAR(34)&amp;SUBSTITUTE(CriteriTecnici!$C5985,CHAR(34),"'")&amp;CHAR(34)&amp;", "&amp;CHAR(34)&amp;"criterionId"&amp;CHAR(34)&amp;": "&amp;CHAR(34)&amp;SUBSTITUTE(CriteriTecnici!$D5985,CHAR(34),"'")&amp;CHAR(34)&amp;", "&amp;CHAR(34)&amp;"kind"&amp;CHAR(34)&amp;": "&amp;CHAR(34)&amp;SUBSTITUTE(CriteriTecnici!$F5985,CHAR(34),"'")&amp;CHAR(34)&amp;", "&amp;CHAR(34)&amp;"value"&amp;CHAR(34)&amp;": "&amp;SUBSTITUTE(TRIM(ROUND(IFERROR(CriteriTecnici!$N5985*1,IFERROR(NUMBERVALUE(CriteriTecnici!$N5985,".",","),IFERROR(NUMBERVALUE(CriteriTecnici!$N5985,",","."),0))),4)&amp;""),",",".")&amp;", "&amp;CHAR(34)&amp;"numerator"&amp;CHAR(34)&amp;": "&amp;SUBSTITUTE(TRIM(ROUND(IFERROR(CriteriTecnici!$K5985*1,IFERROR(NUMBERVALUE(CriteriTecnici!$K5985,".",","),IFERROR(NUMBERVALUE(CriteriTecnici!$K5985,",","."),0))),4)&amp;""),",",".")&amp;", "&amp;CHAR(34)&amp;"denominator"&amp;CHAR(34)&amp;": "&amp;SUBSTITUTE(TRIM(ROUND(IFERROR(CriteriTecnici!$L5985*1,IFERROR(NUMBERVALUE(CriteriTecnici!$L5985,".",","),IFERROR(NUMBERVALUE(CriteriTecnici!$L5985,",","."),0))),4)&amp;""),",",".")&amp;", "&amp;CHAR(34)&amp;"flag"&amp;CHAR(34)&amp;": "&amp;SUBSTITUTE(TRIM(ROUND(IFERROR(CriteriTecnici!$M5985*1,IFERROR(NUMBERVALUE(CriteriTecnici!$M5985,".",","),IFERROR(NUMBERVALUE(CriteriTecnici!$M5985,",","."),0))),4)&amp;""),",",".")&amp;", "&amp;CHAR(34)&amp;"rawScore"&amp;CHAR(34)&amp;": "&amp;SUBSTITUTE(TRIM(ROUND(IFERROR(CriteriTecnici!$O5985*1,IFERROR(NUMBERVALUE(CriteriTecnici!$O5985,".",","),IFERROR(NUMBERVALUE(CriteriTecnici!$O5985,",","."),0))),4)&amp;""),",",".")&amp;CHAR(125)&amp;IF(TRUE,",",""))</f>
        <v/>
      </c>
    </row>
    <row r="6206">
      <c r="A6206" s="38">
        <f>IF(CriteriTecnici!$A5986="","","    "&amp;CHAR(123)&amp;CHAR(34)&amp;"bidderId"&amp;CHAR(34)&amp;": "&amp;CHAR(34)&amp;SUBSTITUTE(CriteriTecnici!$A5986,CHAR(34),"'")&amp;CHAR(34)&amp;", "&amp;CHAR(34)&amp;"lotId"&amp;CHAR(34)&amp;": "&amp;CHAR(34)&amp;SUBSTITUTE(CriteriTecnici!$C5986,CHAR(34),"'")&amp;CHAR(34)&amp;", "&amp;CHAR(34)&amp;"criterionId"&amp;CHAR(34)&amp;": "&amp;CHAR(34)&amp;SUBSTITUTE(CriteriTecnici!$D5986,CHAR(34),"'")&amp;CHAR(34)&amp;", "&amp;CHAR(34)&amp;"kind"&amp;CHAR(34)&amp;": "&amp;CHAR(34)&amp;SUBSTITUTE(CriteriTecnici!$F5986,CHAR(34),"'")&amp;CHAR(34)&amp;", "&amp;CHAR(34)&amp;"value"&amp;CHAR(34)&amp;": "&amp;SUBSTITUTE(TRIM(ROUND(IFERROR(CriteriTecnici!$N5986*1,IFERROR(NUMBERVALUE(CriteriTecnici!$N5986,".",","),IFERROR(NUMBERVALUE(CriteriTecnici!$N5986,",","."),0))),4)&amp;""),",",".")&amp;", "&amp;CHAR(34)&amp;"numerator"&amp;CHAR(34)&amp;": "&amp;SUBSTITUTE(TRIM(ROUND(IFERROR(CriteriTecnici!$K5986*1,IFERROR(NUMBERVALUE(CriteriTecnici!$K5986,".",","),IFERROR(NUMBERVALUE(CriteriTecnici!$K5986,",","."),0))),4)&amp;""),",",".")&amp;", "&amp;CHAR(34)&amp;"denominator"&amp;CHAR(34)&amp;": "&amp;SUBSTITUTE(TRIM(ROUND(IFERROR(CriteriTecnici!$L5986*1,IFERROR(NUMBERVALUE(CriteriTecnici!$L5986,".",","),IFERROR(NUMBERVALUE(CriteriTecnici!$L5986,",","."),0))),4)&amp;""),",",".")&amp;", "&amp;CHAR(34)&amp;"flag"&amp;CHAR(34)&amp;": "&amp;SUBSTITUTE(TRIM(ROUND(IFERROR(CriteriTecnici!$M5986*1,IFERROR(NUMBERVALUE(CriteriTecnici!$M5986,".",","),IFERROR(NUMBERVALUE(CriteriTecnici!$M5986,",","."),0))),4)&amp;""),",",".")&amp;", "&amp;CHAR(34)&amp;"rawScore"&amp;CHAR(34)&amp;": "&amp;SUBSTITUTE(TRIM(ROUND(IFERROR(CriteriTecnici!$O5986*1,IFERROR(NUMBERVALUE(CriteriTecnici!$O5986,".",","),IFERROR(NUMBERVALUE(CriteriTecnici!$O5986,",","."),0))),4)&amp;""),",",".")&amp;CHAR(125)&amp;IF(TRUE,",",""))</f>
        <v/>
      </c>
    </row>
    <row r="6207">
      <c r="A6207" s="38">
        <f>IF(CriteriTecnici!$A5987="","","    "&amp;CHAR(123)&amp;CHAR(34)&amp;"bidderId"&amp;CHAR(34)&amp;": "&amp;CHAR(34)&amp;SUBSTITUTE(CriteriTecnici!$A5987,CHAR(34),"'")&amp;CHAR(34)&amp;", "&amp;CHAR(34)&amp;"lotId"&amp;CHAR(34)&amp;": "&amp;CHAR(34)&amp;SUBSTITUTE(CriteriTecnici!$C5987,CHAR(34),"'")&amp;CHAR(34)&amp;", "&amp;CHAR(34)&amp;"criterionId"&amp;CHAR(34)&amp;": "&amp;CHAR(34)&amp;SUBSTITUTE(CriteriTecnici!$D5987,CHAR(34),"'")&amp;CHAR(34)&amp;", "&amp;CHAR(34)&amp;"kind"&amp;CHAR(34)&amp;": "&amp;CHAR(34)&amp;SUBSTITUTE(CriteriTecnici!$F5987,CHAR(34),"'")&amp;CHAR(34)&amp;", "&amp;CHAR(34)&amp;"value"&amp;CHAR(34)&amp;": "&amp;SUBSTITUTE(TRIM(ROUND(IFERROR(CriteriTecnici!$N5987*1,IFERROR(NUMBERVALUE(CriteriTecnici!$N5987,".",","),IFERROR(NUMBERVALUE(CriteriTecnici!$N5987,",","."),0))),4)&amp;""),",",".")&amp;", "&amp;CHAR(34)&amp;"numerator"&amp;CHAR(34)&amp;": "&amp;SUBSTITUTE(TRIM(ROUND(IFERROR(CriteriTecnici!$K5987*1,IFERROR(NUMBERVALUE(CriteriTecnici!$K5987,".",","),IFERROR(NUMBERVALUE(CriteriTecnici!$K5987,",","."),0))),4)&amp;""),",",".")&amp;", "&amp;CHAR(34)&amp;"denominator"&amp;CHAR(34)&amp;": "&amp;SUBSTITUTE(TRIM(ROUND(IFERROR(CriteriTecnici!$L5987*1,IFERROR(NUMBERVALUE(CriteriTecnici!$L5987,".",","),IFERROR(NUMBERVALUE(CriteriTecnici!$L5987,",","."),0))),4)&amp;""),",",".")&amp;", "&amp;CHAR(34)&amp;"flag"&amp;CHAR(34)&amp;": "&amp;SUBSTITUTE(TRIM(ROUND(IFERROR(CriteriTecnici!$M5987*1,IFERROR(NUMBERVALUE(CriteriTecnici!$M5987,".",","),IFERROR(NUMBERVALUE(CriteriTecnici!$M5987,",","."),0))),4)&amp;""),",",".")&amp;", "&amp;CHAR(34)&amp;"rawScore"&amp;CHAR(34)&amp;": "&amp;SUBSTITUTE(TRIM(ROUND(IFERROR(CriteriTecnici!$O5987*1,IFERROR(NUMBERVALUE(CriteriTecnici!$O5987,".",","),IFERROR(NUMBERVALUE(CriteriTecnici!$O5987,",","."),0))),4)&amp;""),",",".")&amp;CHAR(125)&amp;IF(COUNTA(Offerte!$A195:$A$200)&gt;0,",",""))</f>
        <v/>
      </c>
    </row>
    <row r="6208">
      <c r="A6208" s="38">
        <f>IF(CriteriTecnici!$A5988="","","    "&amp;CHAR(123)&amp;CHAR(34)&amp;"bidderId"&amp;CHAR(34)&amp;": "&amp;CHAR(34)&amp;SUBSTITUTE(CriteriTecnici!$A5988,CHAR(34),"'")&amp;CHAR(34)&amp;", "&amp;CHAR(34)&amp;"lotId"&amp;CHAR(34)&amp;": "&amp;CHAR(34)&amp;SUBSTITUTE(CriteriTecnici!$C5988,CHAR(34),"'")&amp;CHAR(34)&amp;", "&amp;CHAR(34)&amp;"criterionId"&amp;CHAR(34)&amp;": "&amp;CHAR(34)&amp;SUBSTITUTE(CriteriTecnici!$D5988,CHAR(34),"'")&amp;CHAR(34)&amp;", "&amp;CHAR(34)&amp;"kind"&amp;CHAR(34)&amp;": "&amp;CHAR(34)&amp;SUBSTITUTE(CriteriTecnici!$F5988,CHAR(34),"'")&amp;CHAR(34)&amp;", "&amp;CHAR(34)&amp;"value"&amp;CHAR(34)&amp;": "&amp;SUBSTITUTE(TRIM(ROUND(IFERROR(CriteriTecnici!$N5988*1,IFERROR(NUMBERVALUE(CriteriTecnici!$N5988,".",","),IFERROR(NUMBERVALUE(CriteriTecnici!$N5988,",","."),0))),4)&amp;""),",",".")&amp;", "&amp;CHAR(34)&amp;"numerator"&amp;CHAR(34)&amp;": "&amp;SUBSTITUTE(TRIM(ROUND(IFERROR(CriteriTecnici!$K5988*1,IFERROR(NUMBERVALUE(CriteriTecnici!$K5988,".",","),IFERROR(NUMBERVALUE(CriteriTecnici!$K5988,",","."),0))),4)&amp;""),",",".")&amp;", "&amp;CHAR(34)&amp;"denominator"&amp;CHAR(34)&amp;": "&amp;SUBSTITUTE(TRIM(ROUND(IFERROR(CriteriTecnici!$L5988*1,IFERROR(NUMBERVALUE(CriteriTecnici!$L5988,".",","),IFERROR(NUMBERVALUE(CriteriTecnici!$L5988,",","."),0))),4)&amp;""),",",".")&amp;", "&amp;CHAR(34)&amp;"flag"&amp;CHAR(34)&amp;": "&amp;SUBSTITUTE(TRIM(ROUND(IFERROR(CriteriTecnici!$M5988*1,IFERROR(NUMBERVALUE(CriteriTecnici!$M5988,".",","),IFERROR(NUMBERVALUE(CriteriTecnici!$M5988,",","."),0))),4)&amp;""),",",".")&amp;", "&amp;CHAR(34)&amp;"rawScore"&amp;CHAR(34)&amp;": "&amp;SUBSTITUTE(TRIM(ROUND(IFERROR(CriteriTecnici!$O5988*1,IFERROR(NUMBERVALUE(CriteriTecnici!$O5988,".",","),IFERROR(NUMBERVALUE(CriteriTecnici!$O5988,",","."),0))),4)&amp;""),",",".")&amp;CHAR(125)&amp;IF(TRUE,",",""))</f>
        <v/>
      </c>
    </row>
    <row r="6209">
      <c r="A6209" s="38">
        <f>IF(CriteriTecnici!$A5989="","","    "&amp;CHAR(123)&amp;CHAR(34)&amp;"bidderId"&amp;CHAR(34)&amp;": "&amp;CHAR(34)&amp;SUBSTITUTE(CriteriTecnici!$A5989,CHAR(34),"'")&amp;CHAR(34)&amp;", "&amp;CHAR(34)&amp;"lotId"&amp;CHAR(34)&amp;": "&amp;CHAR(34)&amp;SUBSTITUTE(CriteriTecnici!$C5989,CHAR(34),"'")&amp;CHAR(34)&amp;", "&amp;CHAR(34)&amp;"criterionId"&amp;CHAR(34)&amp;": "&amp;CHAR(34)&amp;SUBSTITUTE(CriteriTecnici!$D5989,CHAR(34),"'")&amp;CHAR(34)&amp;", "&amp;CHAR(34)&amp;"kind"&amp;CHAR(34)&amp;": "&amp;CHAR(34)&amp;SUBSTITUTE(CriteriTecnici!$F5989,CHAR(34),"'")&amp;CHAR(34)&amp;", "&amp;CHAR(34)&amp;"value"&amp;CHAR(34)&amp;": "&amp;SUBSTITUTE(TRIM(ROUND(IFERROR(CriteriTecnici!$N5989*1,IFERROR(NUMBERVALUE(CriteriTecnici!$N5989,".",","),IFERROR(NUMBERVALUE(CriteriTecnici!$N5989,",","."),0))),4)&amp;""),",",".")&amp;", "&amp;CHAR(34)&amp;"numerator"&amp;CHAR(34)&amp;": "&amp;SUBSTITUTE(TRIM(ROUND(IFERROR(CriteriTecnici!$K5989*1,IFERROR(NUMBERVALUE(CriteriTecnici!$K5989,".",","),IFERROR(NUMBERVALUE(CriteriTecnici!$K5989,",","."),0))),4)&amp;""),",",".")&amp;", "&amp;CHAR(34)&amp;"denominator"&amp;CHAR(34)&amp;": "&amp;SUBSTITUTE(TRIM(ROUND(IFERROR(CriteriTecnici!$L5989*1,IFERROR(NUMBERVALUE(CriteriTecnici!$L5989,".",","),IFERROR(NUMBERVALUE(CriteriTecnici!$L5989,",","."),0))),4)&amp;""),",",".")&amp;", "&amp;CHAR(34)&amp;"flag"&amp;CHAR(34)&amp;": "&amp;SUBSTITUTE(TRIM(ROUND(IFERROR(CriteriTecnici!$M5989*1,IFERROR(NUMBERVALUE(CriteriTecnici!$M5989,".",","),IFERROR(NUMBERVALUE(CriteriTecnici!$M5989,",","."),0))),4)&amp;""),",",".")&amp;", "&amp;CHAR(34)&amp;"rawScore"&amp;CHAR(34)&amp;": "&amp;SUBSTITUTE(TRIM(ROUND(IFERROR(CriteriTecnici!$O5989*1,IFERROR(NUMBERVALUE(CriteriTecnici!$O5989,".",","),IFERROR(NUMBERVALUE(CriteriTecnici!$O5989,",","."),0))),4)&amp;""),",",".")&amp;CHAR(125)&amp;IF(TRUE,",",""))</f>
        <v/>
      </c>
    </row>
    <row r="6210">
      <c r="A6210" s="38">
        <f>IF(CriteriTecnici!$A5990="","","    "&amp;CHAR(123)&amp;CHAR(34)&amp;"bidderId"&amp;CHAR(34)&amp;": "&amp;CHAR(34)&amp;SUBSTITUTE(CriteriTecnici!$A5990,CHAR(34),"'")&amp;CHAR(34)&amp;", "&amp;CHAR(34)&amp;"lotId"&amp;CHAR(34)&amp;": "&amp;CHAR(34)&amp;SUBSTITUTE(CriteriTecnici!$C5990,CHAR(34),"'")&amp;CHAR(34)&amp;", "&amp;CHAR(34)&amp;"criterionId"&amp;CHAR(34)&amp;": "&amp;CHAR(34)&amp;SUBSTITUTE(CriteriTecnici!$D5990,CHAR(34),"'")&amp;CHAR(34)&amp;", "&amp;CHAR(34)&amp;"kind"&amp;CHAR(34)&amp;": "&amp;CHAR(34)&amp;SUBSTITUTE(CriteriTecnici!$F5990,CHAR(34),"'")&amp;CHAR(34)&amp;", "&amp;CHAR(34)&amp;"value"&amp;CHAR(34)&amp;": "&amp;SUBSTITUTE(TRIM(ROUND(IFERROR(CriteriTecnici!$N5990*1,IFERROR(NUMBERVALUE(CriteriTecnici!$N5990,".",","),IFERROR(NUMBERVALUE(CriteriTecnici!$N5990,",","."),0))),4)&amp;""),",",".")&amp;", "&amp;CHAR(34)&amp;"numerator"&amp;CHAR(34)&amp;": "&amp;SUBSTITUTE(TRIM(ROUND(IFERROR(CriteriTecnici!$K5990*1,IFERROR(NUMBERVALUE(CriteriTecnici!$K5990,".",","),IFERROR(NUMBERVALUE(CriteriTecnici!$K5990,",","."),0))),4)&amp;""),",",".")&amp;", "&amp;CHAR(34)&amp;"denominator"&amp;CHAR(34)&amp;": "&amp;SUBSTITUTE(TRIM(ROUND(IFERROR(CriteriTecnici!$L5990*1,IFERROR(NUMBERVALUE(CriteriTecnici!$L5990,".",","),IFERROR(NUMBERVALUE(CriteriTecnici!$L5990,",","."),0))),4)&amp;""),",",".")&amp;", "&amp;CHAR(34)&amp;"flag"&amp;CHAR(34)&amp;": "&amp;SUBSTITUTE(TRIM(ROUND(IFERROR(CriteriTecnici!$M5990*1,IFERROR(NUMBERVALUE(CriteriTecnici!$M5990,".",","),IFERROR(NUMBERVALUE(CriteriTecnici!$M5990,",","."),0))),4)&amp;""),",",".")&amp;", "&amp;CHAR(34)&amp;"rawScore"&amp;CHAR(34)&amp;": "&amp;SUBSTITUTE(TRIM(ROUND(IFERROR(CriteriTecnici!$O5990*1,IFERROR(NUMBERVALUE(CriteriTecnici!$O5990,".",","),IFERROR(NUMBERVALUE(CriteriTecnici!$O5990,",","."),0))),4)&amp;""),",",".")&amp;CHAR(125)&amp;IF(TRUE,",",""))</f>
        <v/>
      </c>
    </row>
    <row r="6211">
      <c r="A6211" s="38">
        <f>IF(CriteriTecnici!$A5991="","","    "&amp;CHAR(123)&amp;CHAR(34)&amp;"bidderId"&amp;CHAR(34)&amp;": "&amp;CHAR(34)&amp;SUBSTITUTE(CriteriTecnici!$A5991,CHAR(34),"'")&amp;CHAR(34)&amp;", "&amp;CHAR(34)&amp;"lotId"&amp;CHAR(34)&amp;": "&amp;CHAR(34)&amp;SUBSTITUTE(CriteriTecnici!$C5991,CHAR(34),"'")&amp;CHAR(34)&amp;", "&amp;CHAR(34)&amp;"criterionId"&amp;CHAR(34)&amp;": "&amp;CHAR(34)&amp;SUBSTITUTE(CriteriTecnici!$D5991,CHAR(34),"'")&amp;CHAR(34)&amp;", "&amp;CHAR(34)&amp;"kind"&amp;CHAR(34)&amp;": "&amp;CHAR(34)&amp;SUBSTITUTE(CriteriTecnici!$F5991,CHAR(34),"'")&amp;CHAR(34)&amp;", "&amp;CHAR(34)&amp;"value"&amp;CHAR(34)&amp;": "&amp;SUBSTITUTE(TRIM(ROUND(IFERROR(CriteriTecnici!$N5991*1,IFERROR(NUMBERVALUE(CriteriTecnici!$N5991,".",","),IFERROR(NUMBERVALUE(CriteriTecnici!$N5991,",","."),0))),4)&amp;""),",",".")&amp;", "&amp;CHAR(34)&amp;"numerator"&amp;CHAR(34)&amp;": "&amp;SUBSTITUTE(TRIM(ROUND(IFERROR(CriteriTecnici!$K5991*1,IFERROR(NUMBERVALUE(CriteriTecnici!$K5991,".",","),IFERROR(NUMBERVALUE(CriteriTecnici!$K5991,",","."),0))),4)&amp;""),",",".")&amp;", "&amp;CHAR(34)&amp;"denominator"&amp;CHAR(34)&amp;": "&amp;SUBSTITUTE(TRIM(ROUND(IFERROR(CriteriTecnici!$L5991*1,IFERROR(NUMBERVALUE(CriteriTecnici!$L5991,".",","),IFERROR(NUMBERVALUE(CriteriTecnici!$L5991,",","."),0))),4)&amp;""),",",".")&amp;", "&amp;CHAR(34)&amp;"flag"&amp;CHAR(34)&amp;": "&amp;SUBSTITUTE(TRIM(ROUND(IFERROR(CriteriTecnici!$M5991*1,IFERROR(NUMBERVALUE(CriteriTecnici!$M5991,".",","),IFERROR(NUMBERVALUE(CriteriTecnici!$M5991,",","."),0))),4)&amp;""),",",".")&amp;", "&amp;CHAR(34)&amp;"rawScore"&amp;CHAR(34)&amp;": "&amp;SUBSTITUTE(TRIM(ROUND(IFERROR(CriteriTecnici!$O5991*1,IFERROR(NUMBERVALUE(CriteriTecnici!$O5991,".",","),IFERROR(NUMBERVALUE(CriteriTecnici!$O5991,",","."),0))),4)&amp;""),",",".")&amp;CHAR(125)&amp;IF(TRUE,",",""))</f>
        <v/>
      </c>
    </row>
    <row r="6212">
      <c r="A6212" s="38">
        <f>IF(CriteriTecnici!$A5992="","","    "&amp;CHAR(123)&amp;CHAR(34)&amp;"bidderId"&amp;CHAR(34)&amp;": "&amp;CHAR(34)&amp;SUBSTITUTE(CriteriTecnici!$A5992,CHAR(34),"'")&amp;CHAR(34)&amp;", "&amp;CHAR(34)&amp;"lotId"&amp;CHAR(34)&amp;": "&amp;CHAR(34)&amp;SUBSTITUTE(CriteriTecnici!$C5992,CHAR(34),"'")&amp;CHAR(34)&amp;", "&amp;CHAR(34)&amp;"criterionId"&amp;CHAR(34)&amp;": "&amp;CHAR(34)&amp;SUBSTITUTE(CriteriTecnici!$D5992,CHAR(34),"'")&amp;CHAR(34)&amp;", "&amp;CHAR(34)&amp;"kind"&amp;CHAR(34)&amp;": "&amp;CHAR(34)&amp;SUBSTITUTE(CriteriTecnici!$F5992,CHAR(34),"'")&amp;CHAR(34)&amp;", "&amp;CHAR(34)&amp;"value"&amp;CHAR(34)&amp;": "&amp;SUBSTITUTE(TRIM(ROUND(IFERROR(CriteriTecnici!$N5992*1,IFERROR(NUMBERVALUE(CriteriTecnici!$N5992,".",","),IFERROR(NUMBERVALUE(CriteriTecnici!$N5992,",","."),0))),4)&amp;""),",",".")&amp;", "&amp;CHAR(34)&amp;"numerator"&amp;CHAR(34)&amp;": "&amp;SUBSTITUTE(TRIM(ROUND(IFERROR(CriteriTecnici!$K5992*1,IFERROR(NUMBERVALUE(CriteriTecnici!$K5992,".",","),IFERROR(NUMBERVALUE(CriteriTecnici!$K5992,",","."),0))),4)&amp;""),",",".")&amp;", "&amp;CHAR(34)&amp;"denominator"&amp;CHAR(34)&amp;": "&amp;SUBSTITUTE(TRIM(ROUND(IFERROR(CriteriTecnici!$L5992*1,IFERROR(NUMBERVALUE(CriteriTecnici!$L5992,".",","),IFERROR(NUMBERVALUE(CriteriTecnici!$L5992,",","."),0))),4)&amp;""),",",".")&amp;", "&amp;CHAR(34)&amp;"flag"&amp;CHAR(34)&amp;": "&amp;SUBSTITUTE(TRIM(ROUND(IFERROR(CriteriTecnici!$M5992*1,IFERROR(NUMBERVALUE(CriteriTecnici!$M5992,".",","),IFERROR(NUMBERVALUE(CriteriTecnici!$M5992,",","."),0))),4)&amp;""),",",".")&amp;", "&amp;CHAR(34)&amp;"rawScore"&amp;CHAR(34)&amp;": "&amp;SUBSTITUTE(TRIM(ROUND(IFERROR(CriteriTecnici!$O5992*1,IFERROR(NUMBERVALUE(CriteriTecnici!$O5992,".",","),IFERROR(NUMBERVALUE(CriteriTecnici!$O5992,",","."),0))),4)&amp;""),",",".")&amp;CHAR(125)&amp;IF(TRUE,",",""))</f>
        <v/>
      </c>
    </row>
    <row r="6213">
      <c r="A6213" s="38">
        <f>IF(CriteriTecnici!$A5993="","","    "&amp;CHAR(123)&amp;CHAR(34)&amp;"bidderId"&amp;CHAR(34)&amp;": "&amp;CHAR(34)&amp;SUBSTITUTE(CriteriTecnici!$A5993,CHAR(34),"'")&amp;CHAR(34)&amp;", "&amp;CHAR(34)&amp;"lotId"&amp;CHAR(34)&amp;": "&amp;CHAR(34)&amp;SUBSTITUTE(CriteriTecnici!$C5993,CHAR(34),"'")&amp;CHAR(34)&amp;", "&amp;CHAR(34)&amp;"criterionId"&amp;CHAR(34)&amp;": "&amp;CHAR(34)&amp;SUBSTITUTE(CriteriTecnici!$D5993,CHAR(34),"'")&amp;CHAR(34)&amp;", "&amp;CHAR(34)&amp;"kind"&amp;CHAR(34)&amp;": "&amp;CHAR(34)&amp;SUBSTITUTE(CriteriTecnici!$F5993,CHAR(34),"'")&amp;CHAR(34)&amp;", "&amp;CHAR(34)&amp;"value"&amp;CHAR(34)&amp;": "&amp;SUBSTITUTE(TRIM(ROUND(IFERROR(CriteriTecnici!$N5993*1,IFERROR(NUMBERVALUE(CriteriTecnici!$N5993,".",","),IFERROR(NUMBERVALUE(CriteriTecnici!$N5993,",","."),0))),4)&amp;""),",",".")&amp;", "&amp;CHAR(34)&amp;"numerator"&amp;CHAR(34)&amp;": "&amp;SUBSTITUTE(TRIM(ROUND(IFERROR(CriteriTecnici!$K5993*1,IFERROR(NUMBERVALUE(CriteriTecnici!$K5993,".",","),IFERROR(NUMBERVALUE(CriteriTecnici!$K5993,",","."),0))),4)&amp;""),",",".")&amp;", "&amp;CHAR(34)&amp;"denominator"&amp;CHAR(34)&amp;": "&amp;SUBSTITUTE(TRIM(ROUND(IFERROR(CriteriTecnici!$L5993*1,IFERROR(NUMBERVALUE(CriteriTecnici!$L5993,".",","),IFERROR(NUMBERVALUE(CriteriTecnici!$L5993,",","."),0))),4)&amp;""),",",".")&amp;", "&amp;CHAR(34)&amp;"flag"&amp;CHAR(34)&amp;": "&amp;SUBSTITUTE(TRIM(ROUND(IFERROR(CriteriTecnici!$M5993*1,IFERROR(NUMBERVALUE(CriteriTecnici!$M5993,".",","),IFERROR(NUMBERVALUE(CriteriTecnici!$M5993,",","."),0))),4)&amp;""),",",".")&amp;", "&amp;CHAR(34)&amp;"rawScore"&amp;CHAR(34)&amp;": "&amp;SUBSTITUTE(TRIM(ROUND(IFERROR(CriteriTecnici!$O5993*1,IFERROR(NUMBERVALUE(CriteriTecnici!$O5993,".",","),IFERROR(NUMBERVALUE(CriteriTecnici!$O5993,",","."),0))),4)&amp;""),",",".")&amp;CHAR(125)&amp;IF(TRUE,",",""))</f>
        <v/>
      </c>
    </row>
    <row r="6214">
      <c r="A6214" s="38">
        <f>IF(CriteriTecnici!$A5994="","","    "&amp;CHAR(123)&amp;CHAR(34)&amp;"bidderId"&amp;CHAR(34)&amp;": "&amp;CHAR(34)&amp;SUBSTITUTE(CriteriTecnici!$A5994,CHAR(34),"'")&amp;CHAR(34)&amp;", "&amp;CHAR(34)&amp;"lotId"&amp;CHAR(34)&amp;": "&amp;CHAR(34)&amp;SUBSTITUTE(CriteriTecnici!$C5994,CHAR(34),"'")&amp;CHAR(34)&amp;", "&amp;CHAR(34)&amp;"criterionId"&amp;CHAR(34)&amp;": "&amp;CHAR(34)&amp;SUBSTITUTE(CriteriTecnici!$D5994,CHAR(34),"'")&amp;CHAR(34)&amp;", "&amp;CHAR(34)&amp;"kind"&amp;CHAR(34)&amp;": "&amp;CHAR(34)&amp;SUBSTITUTE(CriteriTecnici!$F5994,CHAR(34),"'")&amp;CHAR(34)&amp;", "&amp;CHAR(34)&amp;"value"&amp;CHAR(34)&amp;": "&amp;SUBSTITUTE(TRIM(ROUND(IFERROR(CriteriTecnici!$N5994*1,IFERROR(NUMBERVALUE(CriteriTecnici!$N5994,".",","),IFERROR(NUMBERVALUE(CriteriTecnici!$N5994,",","."),0))),4)&amp;""),",",".")&amp;", "&amp;CHAR(34)&amp;"numerator"&amp;CHAR(34)&amp;": "&amp;SUBSTITUTE(TRIM(ROUND(IFERROR(CriteriTecnici!$K5994*1,IFERROR(NUMBERVALUE(CriteriTecnici!$K5994,".",","),IFERROR(NUMBERVALUE(CriteriTecnici!$K5994,",","."),0))),4)&amp;""),",",".")&amp;", "&amp;CHAR(34)&amp;"denominator"&amp;CHAR(34)&amp;": "&amp;SUBSTITUTE(TRIM(ROUND(IFERROR(CriteriTecnici!$L5994*1,IFERROR(NUMBERVALUE(CriteriTecnici!$L5994,".",","),IFERROR(NUMBERVALUE(CriteriTecnici!$L5994,",","."),0))),4)&amp;""),",",".")&amp;", "&amp;CHAR(34)&amp;"flag"&amp;CHAR(34)&amp;": "&amp;SUBSTITUTE(TRIM(ROUND(IFERROR(CriteriTecnici!$M5994*1,IFERROR(NUMBERVALUE(CriteriTecnici!$M5994,".",","),IFERROR(NUMBERVALUE(CriteriTecnici!$M5994,",","."),0))),4)&amp;""),",",".")&amp;", "&amp;CHAR(34)&amp;"rawScore"&amp;CHAR(34)&amp;": "&amp;SUBSTITUTE(TRIM(ROUND(IFERROR(CriteriTecnici!$O5994*1,IFERROR(NUMBERVALUE(CriteriTecnici!$O5994,".",","),IFERROR(NUMBERVALUE(CriteriTecnici!$O5994,",","."),0))),4)&amp;""),",",".")&amp;CHAR(125)&amp;IF(TRUE,",",""))</f>
        <v/>
      </c>
    </row>
    <row r="6215">
      <c r="A6215" s="38">
        <f>IF(CriteriTecnici!$A5995="","","    "&amp;CHAR(123)&amp;CHAR(34)&amp;"bidderId"&amp;CHAR(34)&amp;": "&amp;CHAR(34)&amp;SUBSTITUTE(CriteriTecnici!$A5995,CHAR(34),"'")&amp;CHAR(34)&amp;", "&amp;CHAR(34)&amp;"lotId"&amp;CHAR(34)&amp;": "&amp;CHAR(34)&amp;SUBSTITUTE(CriteriTecnici!$C5995,CHAR(34),"'")&amp;CHAR(34)&amp;", "&amp;CHAR(34)&amp;"criterionId"&amp;CHAR(34)&amp;": "&amp;CHAR(34)&amp;SUBSTITUTE(CriteriTecnici!$D5995,CHAR(34),"'")&amp;CHAR(34)&amp;", "&amp;CHAR(34)&amp;"kind"&amp;CHAR(34)&amp;": "&amp;CHAR(34)&amp;SUBSTITUTE(CriteriTecnici!$F5995,CHAR(34),"'")&amp;CHAR(34)&amp;", "&amp;CHAR(34)&amp;"value"&amp;CHAR(34)&amp;": "&amp;SUBSTITUTE(TRIM(ROUND(IFERROR(CriteriTecnici!$N5995*1,IFERROR(NUMBERVALUE(CriteriTecnici!$N5995,".",","),IFERROR(NUMBERVALUE(CriteriTecnici!$N5995,",","."),0))),4)&amp;""),",",".")&amp;", "&amp;CHAR(34)&amp;"numerator"&amp;CHAR(34)&amp;": "&amp;SUBSTITUTE(TRIM(ROUND(IFERROR(CriteriTecnici!$K5995*1,IFERROR(NUMBERVALUE(CriteriTecnici!$K5995,".",","),IFERROR(NUMBERVALUE(CriteriTecnici!$K5995,",","."),0))),4)&amp;""),",",".")&amp;", "&amp;CHAR(34)&amp;"denominator"&amp;CHAR(34)&amp;": "&amp;SUBSTITUTE(TRIM(ROUND(IFERROR(CriteriTecnici!$L5995*1,IFERROR(NUMBERVALUE(CriteriTecnici!$L5995,".",","),IFERROR(NUMBERVALUE(CriteriTecnici!$L5995,",","."),0))),4)&amp;""),",",".")&amp;", "&amp;CHAR(34)&amp;"flag"&amp;CHAR(34)&amp;": "&amp;SUBSTITUTE(TRIM(ROUND(IFERROR(CriteriTecnici!$M5995*1,IFERROR(NUMBERVALUE(CriteriTecnici!$M5995,".",","),IFERROR(NUMBERVALUE(CriteriTecnici!$M5995,",","."),0))),4)&amp;""),",",".")&amp;", "&amp;CHAR(34)&amp;"rawScore"&amp;CHAR(34)&amp;": "&amp;SUBSTITUTE(TRIM(ROUND(IFERROR(CriteriTecnici!$O5995*1,IFERROR(NUMBERVALUE(CriteriTecnici!$O5995,".",","),IFERROR(NUMBERVALUE(CriteriTecnici!$O5995,",","."),0))),4)&amp;""),",",".")&amp;CHAR(125)&amp;IF(TRUE,",",""))</f>
        <v/>
      </c>
    </row>
    <row r="6216">
      <c r="A6216" s="38">
        <f>IF(CriteriTecnici!$A5996="","","    "&amp;CHAR(123)&amp;CHAR(34)&amp;"bidderId"&amp;CHAR(34)&amp;": "&amp;CHAR(34)&amp;SUBSTITUTE(CriteriTecnici!$A5996,CHAR(34),"'")&amp;CHAR(34)&amp;", "&amp;CHAR(34)&amp;"lotId"&amp;CHAR(34)&amp;": "&amp;CHAR(34)&amp;SUBSTITUTE(CriteriTecnici!$C5996,CHAR(34),"'")&amp;CHAR(34)&amp;", "&amp;CHAR(34)&amp;"criterionId"&amp;CHAR(34)&amp;": "&amp;CHAR(34)&amp;SUBSTITUTE(CriteriTecnici!$D5996,CHAR(34),"'")&amp;CHAR(34)&amp;", "&amp;CHAR(34)&amp;"kind"&amp;CHAR(34)&amp;": "&amp;CHAR(34)&amp;SUBSTITUTE(CriteriTecnici!$F5996,CHAR(34),"'")&amp;CHAR(34)&amp;", "&amp;CHAR(34)&amp;"value"&amp;CHAR(34)&amp;": "&amp;SUBSTITUTE(TRIM(ROUND(IFERROR(CriteriTecnici!$N5996*1,IFERROR(NUMBERVALUE(CriteriTecnici!$N5996,".",","),IFERROR(NUMBERVALUE(CriteriTecnici!$N5996,",","."),0))),4)&amp;""),",",".")&amp;", "&amp;CHAR(34)&amp;"numerator"&amp;CHAR(34)&amp;": "&amp;SUBSTITUTE(TRIM(ROUND(IFERROR(CriteriTecnici!$K5996*1,IFERROR(NUMBERVALUE(CriteriTecnici!$K5996,".",","),IFERROR(NUMBERVALUE(CriteriTecnici!$K5996,",","."),0))),4)&amp;""),",",".")&amp;", "&amp;CHAR(34)&amp;"denominator"&amp;CHAR(34)&amp;": "&amp;SUBSTITUTE(TRIM(ROUND(IFERROR(CriteriTecnici!$L5996*1,IFERROR(NUMBERVALUE(CriteriTecnici!$L5996,".",","),IFERROR(NUMBERVALUE(CriteriTecnici!$L5996,",","."),0))),4)&amp;""),",",".")&amp;", "&amp;CHAR(34)&amp;"flag"&amp;CHAR(34)&amp;": "&amp;SUBSTITUTE(TRIM(ROUND(IFERROR(CriteriTecnici!$M5996*1,IFERROR(NUMBERVALUE(CriteriTecnici!$M5996,".",","),IFERROR(NUMBERVALUE(CriteriTecnici!$M5996,",","."),0))),4)&amp;""),",",".")&amp;", "&amp;CHAR(34)&amp;"rawScore"&amp;CHAR(34)&amp;": "&amp;SUBSTITUTE(TRIM(ROUND(IFERROR(CriteriTecnici!$O5996*1,IFERROR(NUMBERVALUE(CriteriTecnici!$O5996,".",","),IFERROR(NUMBERVALUE(CriteriTecnici!$O5996,",","."),0))),4)&amp;""),",",".")&amp;CHAR(125)&amp;IF(TRUE,",",""))</f>
        <v/>
      </c>
    </row>
    <row r="6217">
      <c r="A6217" s="38">
        <f>IF(CriteriTecnici!$A5997="","","    "&amp;CHAR(123)&amp;CHAR(34)&amp;"bidderId"&amp;CHAR(34)&amp;": "&amp;CHAR(34)&amp;SUBSTITUTE(CriteriTecnici!$A5997,CHAR(34),"'")&amp;CHAR(34)&amp;", "&amp;CHAR(34)&amp;"lotId"&amp;CHAR(34)&amp;": "&amp;CHAR(34)&amp;SUBSTITUTE(CriteriTecnici!$C5997,CHAR(34),"'")&amp;CHAR(34)&amp;", "&amp;CHAR(34)&amp;"criterionId"&amp;CHAR(34)&amp;": "&amp;CHAR(34)&amp;SUBSTITUTE(CriteriTecnici!$D5997,CHAR(34),"'")&amp;CHAR(34)&amp;", "&amp;CHAR(34)&amp;"kind"&amp;CHAR(34)&amp;": "&amp;CHAR(34)&amp;SUBSTITUTE(CriteriTecnici!$F5997,CHAR(34),"'")&amp;CHAR(34)&amp;", "&amp;CHAR(34)&amp;"value"&amp;CHAR(34)&amp;": "&amp;SUBSTITUTE(TRIM(ROUND(IFERROR(CriteriTecnici!$N5997*1,IFERROR(NUMBERVALUE(CriteriTecnici!$N5997,".",","),IFERROR(NUMBERVALUE(CriteriTecnici!$N5997,",","."),0))),4)&amp;""),",",".")&amp;", "&amp;CHAR(34)&amp;"numerator"&amp;CHAR(34)&amp;": "&amp;SUBSTITUTE(TRIM(ROUND(IFERROR(CriteriTecnici!$K5997*1,IFERROR(NUMBERVALUE(CriteriTecnici!$K5997,".",","),IFERROR(NUMBERVALUE(CriteriTecnici!$K5997,",","."),0))),4)&amp;""),",",".")&amp;", "&amp;CHAR(34)&amp;"denominator"&amp;CHAR(34)&amp;": "&amp;SUBSTITUTE(TRIM(ROUND(IFERROR(CriteriTecnici!$L5997*1,IFERROR(NUMBERVALUE(CriteriTecnici!$L5997,".",","),IFERROR(NUMBERVALUE(CriteriTecnici!$L5997,",","."),0))),4)&amp;""),",",".")&amp;", "&amp;CHAR(34)&amp;"flag"&amp;CHAR(34)&amp;": "&amp;SUBSTITUTE(TRIM(ROUND(IFERROR(CriteriTecnici!$M5997*1,IFERROR(NUMBERVALUE(CriteriTecnici!$M5997,".",","),IFERROR(NUMBERVALUE(CriteriTecnici!$M5997,",","."),0))),4)&amp;""),",",".")&amp;", "&amp;CHAR(34)&amp;"rawScore"&amp;CHAR(34)&amp;": "&amp;SUBSTITUTE(TRIM(ROUND(IFERROR(CriteriTecnici!$O5997*1,IFERROR(NUMBERVALUE(CriteriTecnici!$O5997,".",","),IFERROR(NUMBERVALUE(CriteriTecnici!$O5997,",","."),0))),4)&amp;""),",",".")&amp;CHAR(125)&amp;IF(TRUE,",",""))</f>
        <v/>
      </c>
    </row>
    <row r="6218">
      <c r="A6218" s="38">
        <f>IF(CriteriTecnici!$A5998="","","    "&amp;CHAR(123)&amp;CHAR(34)&amp;"bidderId"&amp;CHAR(34)&amp;": "&amp;CHAR(34)&amp;SUBSTITUTE(CriteriTecnici!$A5998,CHAR(34),"'")&amp;CHAR(34)&amp;", "&amp;CHAR(34)&amp;"lotId"&amp;CHAR(34)&amp;": "&amp;CHAR(34)&amp;SUBSTITUTE(CriteriTecnici!$C5998,CHAR(34),"'")&amp;CHAR(34)&amp;", "&amp;CHAR(34)&amp;"criterionId"&amp;CHAR(34)&amp;": "&amp;CHAR(34)&amp;SUBSTITUTE(CriteriTecnici!$D5998,CHAR(34),"'")&amp;CHAR(34)&amp;", "&amp;CHAR(34)&amp;"kind"&amp;CHAR(34)&amp;": "&amp;CHAR(34)&amp;SUBSTITUTE(CriteriTecnici!$F5998,CHAR(34),"'")&amp;CHAR(34)&amp;", "&amp;CHAR(34)&amp;"value"&amp;CHAR(34)&amp;": "&amp;SUBSTITUTE(TRIM(ROUND(IFERROR(CriteriTecnici!$N5998*1,IFERROR(NUMBERVALUE(CriteriTecnici!$N5998,".",","),IFERROR(NUMBERVALUE(CriteriTecnici!$N5998,",","."),0))),4)&amp;""),",",".")&amp;", "&amp;CHAR(34)&amp;"numerator"&amp;CHAR(34)&amp;": "&amp;SUBSTITUTE(TRIM(ROUND(IFERROR(CriteriTecnici!$K5998*1,IFERROR(NUMBERVALUE(CriteriTecnici!$K5998,".",","),IFERROR(NUMBERVALUE(CriteriTecnici!$K5998,",","."),0))),4)&amp;""),",",".")&amp;", "&amp;CHAR(34)&amp;"denominator"&amp;CHAR(34)&amp;": "&amp;SUBSTITUTE(TRIM(ROUND(IFERROR(CriteriTecnici!$L5998*1,IFERROR(NUMBERVALUE(CriteriTecnici!$L5998,".",","),IFERROR(NUMBERVALUE(CriteriTecnici!$L5998,",","."),0))),4)&amp;""),",",".")&amp;", "&amp;CHAR(34)&amp;"flag"&amp;CHAR(34)&amp;": "&amp;SUBSTITUTE(TRIM(ROUND(IFERROR(CriteriTecnici!$M5998*1,IFERROR(NUMBERVALUE(CriteriTecnici!$M5998,".",","),IFERROR(NUMBERVALUE(CriteriTecnici!$M5998,",","."),0))),4)&amp;""),",",".")&amp;", "&amp;CHAR(34)&amp;"rawScore"&amp;CHAR(34)&amp;": "&amp;SUBSTITUTE(TRIM(ROUND(IFERROR(CriteriTecnici!$O5998*1,IFERROR(NUMBERVALUE(CriteriTecnici!$O5998,".",","),IFERROR(NUMBERVALUE(CriteriTecnici!$O5998,",","."),0))),4)&amp;""),",",".")&amp;CHAR(125)&amp;IF(TRUE,",",""))</f>
        <v/>
      </c>
    </row>
    <row r="6219">
      <c r="A6219" s="38">
        <f>IF(CriteriTecnici!$A5999="","","    "&amp;CHAR(123)&amp;CHAR(34)&amp;"bidderId"&amp;CHAR(34)&amp;": "&amp;CHAR(34)&amp;SUBSTITUTE(CriteriTecnici!$A5999,CHAR(34),"'")&amp;CHAR(34)&amp;", "&amp;CHAR(34)&amp;"lotId"&amp;CHAR(34)&amp;": "&amp;CHAR(34)&amp;SUBSTITUTE(CriteriTecnici!$C5999,CHAR(34),"'")&amp;CHAR(34)&amp;", "&amp;CHAR(34)&amp;"criterionId"&amp;CHAR(34)&amp;": "&amp;CHAR(34)&amp;SUBSTITUTE(CriteriTecnici!$D5999,CHAR(34),"'")&amp;CHAR(34)&amp;", "&amp;CHAR(34)&amp;"kind"&amp;CHAR(34)&amp;": "&amp;CHAR(34)&amp;SUBSTITUTE(CriteriTecnici!$F5999,CHAR(34),"'")&amp;CHAR(34)&amp;", "&amp;CHAR(34)&amp;"value"&amp;CHAR(34)&amp;": "&amp;SUBSTITUTE(TRIM(ROUND(IFERROR(CriteriTecnici!$N5999*1,IFERROR(NUMBERVALUE(CriteriTecnici!$N5999,".",","),IFERROR(NUMBERVALUE(CriteriTecnici!$N5999,",","."),0))),4)&amp;""),",",".")&amp;", "&amp;CHAR(34)&amp;"numerator"&amp;CHAR(34)&amp;": "&amp;SUBSTITUTE(TRIM(ROUND(IFERROR(CriteriTecnici!$K5999*1,IFERROR(NUMBERVALUE(CriteriTecnici!$K5999,".",","),IFERROR(NUMBERVALUE(CriteriTecnici!$K5999,",","."),0))),4)&amp;""),",",".")&amp;", "&amp;CHAR(34)&amp;"denominator"&amp;CHAR(34)&amp;": "&amp;SUBSTITUTE(TRIM(ROUND(IFERROR(CriteriTecnici!$L5999*1,IFERROR(NUMBERVALUE(CriteriTecnici!$L5999,".",","),IFERROR(NUMBERVALUE(CriteriTecnici!$L5999,",","."),0))),4)&amp;""),",",".")&amp;", "&amp;CHAR(34)&amp;"flag"&amp;CHAR(34)&amp;": "&amp;SUBSTITUTE(TRIM(ROUND(IFERROR(CriteriTecnici!$M5999*1,IFERROR(NUMBERVALUE(CriteriTecnici!$M5999,".",","),IFERROR(NUMBERVALUE(CriteriTecnici!$M5999,",","."),0))),4)&amp;""),",",".")&amp;", "&amp;CHAR(34)&amp;"rawScore"&amp;CHAR(34)&amp;": "&amp;SUBSTITUTE(TRIM(ROUND(IFERROR(CriteriTecnici!$O5999*1,IFERROR(NUMBERVALUE(CriteriTecnici!$O5999,".",","),IFERROR(NUMBERVALUE(CriteriTecnici!$O5999,",","."),0))),4)&amp;""),",",".")&amp;CHAR(125)&amp;IF(TRUE,",",""))</f>
        <v/>
      </c>
    </row>
    <row r="6220">
      <c r="A6220" s="38">
        <f>IF(CriteriTecnici!$A6000="","","    "&amp;CHAR(123)&amp;CHAR(34)&amp;"bidderId"&amp;CHAR(34)&amp;": "&amp;CHAR(34)&amp;SUBSTITUTE(CriteriTecnici!$A6000,CHAR(34),"'")&amp;CHAR(34)&amp;", "&amp;CHAR(34)&amp;"lotId"&amp;CHAR(34)&amp;": "&amp;CHAR(34)&amp;SUBSTITUTE(CriteriTecnici!$C6000,CHAR(34),"'")&amp;CHAR(34)&amp;", "&amp;CHAR(34)&amp;"criterionId"&amp;CHAR(34)&amp;": "&amp;CHAR(34)&amp;SUBSTITUTE(CriteriTecnici!$D6000,CHAR(34),"'")&amp;CHAR(34)&amp;", "&amp;CHAR(34)&amp;"kind"&amp;CHAR(34)&amp;": "&amp;CHAR(34)&amp;SUBSTITUTE(CriteriTecnici!$F6000,CHAR(34),"'")&amp;CHAR(34)&amp;", "&amp;CHAR(34)&amp;"value"&amp;CHAR(34)&amp;": "&amp;SUBSTITUTE(TRIM(ROUND(IFERROR(CriteriTecnici!$N6000*1,IFERROR(NUMBERVALUE(CriteriTecnici!$N6000,".",","),IFERROR(NUMBERVALUE(CriteriTecnici!$N6000,",","."),0))),4)&amp;""),",",".")&amp;", "&amp;CHAR(34)&amp;"numerator"&amp;CHAR(34)&amp;": "&amp;SUBSTITUTE(TRIM(ROUND(IFERROR(CriteriTecnici!$K6000*1,IFERROR(NUMBERVALUE(CriteriTecnici!$K6000,".",","),IFERROR(NUMBERVALUE(CriteriTecnici!$K6000,",","."),0))),4)&amp;""),",",".")&amp;", "&amp;CHAR(34)&amp;"denominator"&amp;CHAR(34)&amp;": "&amp;SUBSTITUTE(TRIM(ROUND(IFERROR(CriteriTecnici!$L6000*1,IFERROR(NUMBERVALUE(CriteriTecnici!$L6000,".",","),IFERROR(NUMBERVALUE(CriteriTecnici!$L6000,",","."),0))),4)&amp;""),",",".")&amp;", "&amp;CHAR(34)&amp;"flag"&amp;CHAR(34)&amp;": "&amp;SUBSTITUTE(TRIM(ROUND(IFERROR(CriteriTecnici!$M6000*1,IFERROR(NUMBERVALUE(CriteriTecnici!$M6000,".",","),IFERROR(NUMBERVALUE(CriteriTecnici!$M6000,",","."),0))),4)&amp;""),",",".")&amp;", "&amp;CHAR(34)&amp;"rawScore"&amp;CHAR(34)&amp;": "&amp;SUBSTITUTE(TRIM(ROUND(IFERROR(CriteriTecnici!$O6000*1,IFERROR(NUMBERVALUE(CriteriTecnici!$O6000,".",","),IFERROR(NUMBERVALUE(CriteriTecnici!$O6000,",","."),0))),4)&amp;""),",",".")&amp;CHAR(125)&amp;IF(TRUE,",",""))</f>
        <v/>
      </c>
    </row>
    <row r="6221">
      <c r="A6221" s="38">
        <f>IF(CriteriTecnici!$A6001="","","    "&amp;CHAR(123)&amp;CHAR(34)&amp;"bidderId"&amp;CHAR(34)&amp;": "&amp;CHAR(34)&amp;SUBSTITUTE(CriteriTecnici!$A6001,CHAR(34),"'")&amp;CHAR(34)&amp;", "&amp;CHAR(34)&amp;"lotId"&amp;CHAR(34)&amp;": "&amp;CHAR(34)&amp;SUBSTITUTE(CriteriTecnici!$C6001,CHAR(34),"'")&amp;CHAR(34)&amp;", "&amp;CHAR(34)&amp;"criterionId"&amp;CHAR(34)&amp;": "&amp;CHAR(34)&amp;SUBSTITUTE(CriteriTecnici!$D6001,CHAR(34),"'")&amp;CHAR(34)&amp;", "&amp;CHAR(34)&amp;"kind"&amp;CHAR(34)&amp;": "&amp;CHAR(34)&amp;SUBSTITUTE(CriteriTecnici!$F6001,CHAR(34),"'")&amp;CHAR(34)&amp;", "&amp;CHAR(34)&amp;"value"&amp;CHAR(34)&amp;": "&amp;SUBSTITUTE(TRIM(ROUND(IFERROR(CriteriTecnici!$N6001*1,IFERROR(NUMBERVALUE(CriteriTecnici!$N6001,".",","),IFERROR(NUMBERVALUE(CriteriTecnici!$N6001,",","."),0))),4)&amp;""),",",".")&amp;", "&amp;CHAR(34)&amp;"numerator"&amp;CHAR(34)&amp;": "&amp;SUBSTITUTE(TRIM(ROUND(IFERROR(CriteriTecnici!$K6001*1,IFERROR(NUMBERVALUE(CriteriTecnici!$K6001,".",","),IFERROR(NUMBERVALUE(CriteriTecnici!$K6001,",","."),0))),4)&amp;""),",",".")&amp;", "&amp;CHAR(34)&amp;"denominator"&amp;CHAR(34)&amp;": "&amp;SUBSTITUTE(TRIM(ROUND(IFERROR(CriteriTecnici!$L6001*1,IFERROR(NUMBERVALUE(CriteriTecnici!$L6001,".",","),IFERROR(NUMBERVALUE(CriteriTecnici!$L6001,",","."),0))),4)&amp;""),",",".")&amp;", "&amp;CHAR(34)&amp;"flag"&amp;CHAR(34)&amp;": "&amp;SUBSTITUTE(TRIM(ROUND(IFERROR(CriteriTecnici!$M6001*1,IFERROR(NUMBERVALUE(CriteriTecnici!$M6001,".",","),IFERROR(NUMBERVALUE(CriteriTecnici!$M6001,",","."),0))),4)&amp;""),",",".")&amp;", "&amp;CHAR(34)&amp;"rawScore"&amp;CHAR(34)&amp;": "&amp;SUBSTITUTE(TRIM(ROUND(IFERROR(CriteriTecnici!$O6001*1,IFERROR(NUMBERVALUE(CriteriTecnici!$O6001,".",","),IFERROR(NUMBERVALUE(CriteriTecnici!$O6001,",","."),0))),4)&amp;""),",",".")&amp;CHAR(125)&amp;IF(TRUE,",",""))</f>
        <v/>
      </c>
    </row>
    <row r="6222">
      <c r="A6222" s="38">
        <f>IF(CriteriTecnici!$A6002="","","    "&amp;CHAR(123)&amp;CHAR(34)&amp;"bidderId"&amp;CHAR(34)&amp;": "&amp;CHAR(34)&amp;SUBSTITUTE(CriteriTecnici!$A6002,CHAR(34),"'")&amp;CHAR(34)&amp;", "&amp;CHAR(34)&amp;"lotId"&amp;CHAR(34)&amp;": "&amp;CHAR(34)&amp;SUBSTITUTE(CriteriTecnici!$C6002,CHAR(34),"'")&amp;CHAR(34)&amp;", "&amp;CHAR(34)&amp;"criterionId"&amp;CHAR(34)&amp;": "&amp;CHAR(34)&amp;SUBSTITUTE(CriteriTecnici!$D6002,CHAR(34),"'")&amp;CHAR(34)&amp;", "&amp;CHAR(34)&amp;"kind"&amp;CHAR(34)&amp;": "&amp;CHAR(34)&amp;SUBSTITUTE(CriteriTecnici!$F6002,CHAR(34),"'")&amp;CHAR(34)&amp;", "&amp;CHAR(34)&amp;"value"&amp;CHAR(34)&amp;": "&amp;SUBSTITUTE(TRIM(ROUND(IFERROR(CriteriTecnici!$N6002*1,IFERROR(NUMBERVALUE(CriteriTecnici!$N6002,".",","),IFERROR(NUMBERVALUE(CriteriTecnici!$N6002,",","."),0))),4)&amp;""),",",".")&amp;", "&amp;CHAR(34)&amp;"numerator"&amp;CHAR(34)&amp;": "&amp;SUBSTITUTE(TRIM(ROUND(IFERROR(CriteriTecnici!$K6002*1,IFERROR(NUMBERVALUE(CriteriTecnici!$K6002,".",","),IFERROR(NUMBERVALUE(CriteriTecnici!$K6002,",","."),0))),4)&amp;""),",",".")&amp;", "&amp;CHAR(34)&amp;"denominator"&amp;CHAR(34)&amp;": "&amp;SUBSTITUTE(TRIM(ROUND(IFERROR(CriteriTecnici!$L6002*1,IFERROR(NUMBERVALUE(CriteriTecnici!$L6002,".",","),IFERROR(NUMBERVALUE(CriteriTecnici!$L6002,",","."),0))),4)&amp;""),",",".")&amp;", "&amp;CHAR(34)&amp;"flag"&amp;CHAR(34)&amp;": "&amp;SUBSTITUTE(TRIM(ROUND(IFERROR(CriteriTecnici!$M6002*1,IFERROR(NUMBERVALUE(CriteriTecnici!$M6002,".",","),IFERROR(NUMBERVALUE(CriteriTecnici!$M6002,",","."),0))),4)&amp;""),",",".")&amp;", "&amp;CHAR(34)&amp;"rawScore"&amp;CHAR(34)&amp;": "&amp;SUBSTITUTE(TRIM(ROUND(IFERROR(CriteriTecnici!$O6002*1,IFERROR(NUMBERVALUE(CriteriTecnici!$O6002,".",","),IFERROR(NUMBERVALUE(CriteriTecnici!$O6002,",","."),0))),4)&amp;""),",",".")&amp;CHAR(125)&amp;IF(TRUE,",",""))</f>
        <v/>
      </c>
    </row>
    <row r="6223">
      <c r="A6223" s="38">
        <f>IF(CriteriTecnici!$A6003="","","    "&amp;CHAR(123)&amp;CHAR(34)&amp;"bidderId"&amp;CHAR(34)&amp;": "&amp;CHAR(34)&amp;SUBSTITUTE(CriteriTecnici!$A6003,CHAR(34),"'")&amp;CHAR(34)&amp;", "&amp;CHAR(34)&amp;"lotId"&amp;CHAR(34)&amp;": "&amp;CHAR(34)&amp;SUBSTITUTE(CriteriTecnici!$C6003,CHAR(34),"'")&amp;CHAR(34)&amp;", "&amp;CHAR(34)&amp;"criterionId"&amp;CHAR(34)&amp;": "&amp;CHAR(34)&amp;SUBSTITUTE(CriteriTecnici!$D6003,CHAR(34),"'")&amp;CHAR(34)&amp;", "&amp;CHAR(34)&amp;"kind"&amp;CHAR(34)&amp;": "&amp;CHAR(34)&amp;SUBSTITUTE(CriteriTecnici!$F6003,CHAR(34),"'")&amp;CHAR(34)&amp;", "&amp;CHAR(34)&amp;"value"&amp;CHAR(34)&amp;": "&amp;SUBSTITUTE(TRIM(ROUND(IFERROR(CriteriTecnici!$N6003*1,IFERROR(NUMBERVALUE(CriteriTecnici!$N6003,".",","),IFERROR(NUMBERVALUE(CriteriTecnici!$N6003,",","."),0))),4)&amp;""),",",".")&amp;", "&amp;CHAR(34)&amp;"numerator"&amp;CHAR(34)&amp;": "&amp;SUBSTITUTE(TRIM(ROUND(IFERROR(CriteriTecnici!$K6003*1,IFERROR(NUMBERVALUE(CriteriTecnici!$K6003,".",","),IFERROR(NUMBERVALUE(CriteriTecnici!$K6003,",","."),0))),4)&amp;""),",",".")&amp;", "&amp;CHAR(34)&amp;"denominator"&amp;CHAR(34)&amp;": "&amp;SUBSTITUTE(TRIM(ROUND(IFERROR(CriteriTecnici!$L6003*1,IFERROR(NUMBERVALUE(CriteriTecnici!$L6003,".",","),IFERROR(NUMBERVALUE(CriteriTecnici!$L6003,",","."),0))),4)&amp;""),",",".")&amp;", "&amp;CHAR(34)&amp;"flag"&amp;CHAR(34)&amp;": "&amp;SUBSTITUTE(TRIM(ROUND(IFERROR(CriteriTecnici!$M6003*1,IFERROR(NUMBERVALUE(CriteriTecnici!$M6003,".",","),IFERROR(NUMBERVALUE(CriteriTecnici!$M6003,",","."),0))),4)&amp;""),",",".")&amp;", "&amp;CHAR(34)&amp;"rawScore"&amp;CHAR(34)&amp;": "&amp;SUBSTITUTE(TRIM(ROUND(IFERROR(CriteriTecnici!$O6003*1,IFERROR(NUMBERVALUE(CriteriTecnici!$O6003,".",","),IFERROR(NUMBERVALUE(CriteriTecnici!$O6003,",","."),0))),4)&amp;""),",",".")&amp;CHAR(125)&amp;IF(TRUE,",",""))</f>
        <v/>
      </c>
    </row>
    <row r="6224">
      <c r="A6224" s="38">
        <f>IF(CriteriTecnici!$A6004="","","    "&amp;CHAR(123)&amp;CHAR(34)&amp;"bidderId"&amp;CHAR(34)&amp;": "&amp;CHAR(34)&amp;SUBSTITUTE(CriteriTecnici!$A6004,CHAR(34),"'")&amp;CHAR(34)&amp;", "&amp;CHAR(34)&amp;"lotId"&amp;CHAR(34)&amp;": "&amp;CHAR(34)&amp;SUBSTITUTE(CriteriTecnici!$C6004,CHAR(34),"'")&amp;CHAR(34)&amp;", "&amp;CHAR(34)&amp;"criterionId"&amp;CHAR(34)&amp;": "&amp;CHAR(34)&amp;SUBSTITUTE(CriteriTecnici!$D6004,CHAR(34),"'")&amp;CHAR(34)&amp;", "&amp;CHAR(34)&amp;"kind"&amp;CHAR(34)&amp;": "&amp;CHAR(34)&amp;SUBSTITUTE(CriteriTecnici!$F6004,CHAR(34),"'")&amp;CHAR(34)&amp;", "&amp;CHAR(34)&amp;"value"&amp;CHAR(34)&amp;": "&amp;SUBSTITUTE(TRIM(ROUND(IFERROR(CriteriTecnici!$N6004*1,IFERROR(NUMBERVALUE(CriteriTecnici!$N6004,".",","),IFERROR(NUMBERVALUE(CriteriTecnici!$N6004,",","."),0))),4)&amp;""),",",".")&amp;", "&amp;CHAR(34)&amp;"numerator"&amp;CHAR(34)&amp;": "&amp;SUBSTITUTE(TRIM(ROUND(IFERROR(CriteriTecnici!$K6004*1,IFERROR(NUMBERVALUE(CriteriTecnici!$K6004,".",","),IFERROR(NUMBERVALUE(CriteriTecnici!$K6004,",","."),0))),4)&amp;""),",",".")&amp;", "&amp;CHAR(34)&amp;"denominator"&amp;CHAR(34)&amp;": "&amp;SUBSTITUTE(TRIM(ROUND(IFERROR(CriteriTecnici!$L6004*1,IFERROR(NUMBERVALUE(CriteriTecnici!$L6004,".",","),IFERROR(NUMBERVALUE(CriteriTecnici!$L6004,",","."),0))),4)&amp;""),",",".")&amp;", "&amp;CHAR(34)&amp;"flag"&amp;CHAR(34)&amp;": "&amp;SUBSTITUTE(TRIM(ROUND(IFERROR(CriteriTecnici!$M6004*1,IFERROR(NUMBERVALUE(CriteriTecnici!$M6004,".",","),IFERROR(NUMBERVALUE(CriteriTecnici!$M6004,",","."),0))),4)&amp;""),",",".")&amp;", "&amp;CHAR(34)&amp;"rawScore"&amp;CHAR(34)&amp;": "&amp;SUBSTITUTE(TRIM(ROUND(IFERROR(CriteriTecnici!$O6004*1,IFERROR(NUMBERVALUE(CriteriTecnici!$O6004,".",","),IFERROR(NUMBERVALUE(CriteriTecnici!$O6004,",","."),0))),4)&amp;""),",",".")&amp;CHAR(125)&amp;IF(TRUE,",",""))</f>
        <v/>
      </c>
    </row>
    <row r="6225">
      <c r="A6225" s="38">
        <f>IF(CriteriTecnici!$A6005="","","    "&amp;CHAR(123)&amp;CHAR(34)&amp;"bidderId"&amp;CHAR(34)&amp;": "&amp;CHAR(34)&amp;SUBSTITUTE(CriteriTecnici!$A6005,CHAR(34),"'")&amp;CHAR(34)&amp;", "&amp;CHAR(34)&amp;"lotId"&amp;CHAR(34)&amp;": "&amp;CHAR(34)&amp;SUBSTITUTE(CriteriTecnici!$C6005,CHAR(34),"'")&amp;CHAR(34)&amp;", "&amp;CHAR(34)&amp;"criterionId"&amp;CHAR(34)&amp;": "&amp;CHAR(34)&amp;SUBSTITUTE(CriteriTecnici!$D6005,CHAR(34),"'")&amp;CHAR(34)&amp;", "&amp;CHAR(34)&amp;"kind"&amp;CHAR(34)&amp;": "&amp;CHAR(34)&amp;SUBSTITUTE(CriteriTecnici!$F6005,CHAR(34),"'")&amp;CHAR(34)&amp;", "&amp;CHAR(34)&amp;"value"&amp;CHAR(34)&amp;": "&amp;SUBSTITUTE(TRIM(ROUND(IFERROR(CriteriTecnici!$N6005*1,IFERROR(NUMBERVALUE(CriteriTecnici!$N6005,".",","),IFERROR(NUMBERVALUE(CriteriTecnici!$N6005,",","."),0))),4)&amp;""),",",".")&amp;", "&amp;CHAR(34)&amp;"numerator"&amp;CHAR(34)&amp;": "&amp;SUBSTITUTE(TRIM(ROUND(IFERROR(CriteriTecnici!$K6005*1,IFERROR(NUMBERVALUE(CriteriTecnici!$K6005,".",","),IFERROR(NUMBERVALUE(CriteriTecnici!$K6005,",","."),0))),4)&amp;""),",",".")&amp;", "&amp;CHAR(34)&amp;"denominator"&amp;CHAR(34)&amp;": "&amp;SUBSTITUTE(TRIM(ROUND(IFERROR(CriteriTecnici!$L6005*1,IFERROR(NUMBERVALUE(CriteriTecnici!$L6005,".",","),IFERROR(NUMBERVALUE(CriteriTecnici!$L6005,",","."),0))),4)&amp;""),",",".")&amp;", "&amp;CHAR(34)&amp;"flag"&amp;CHAR(34)&amp;": "&amp;SUBSTITUTE(TRIM(ROUND(IFERROR(CriteriTecnici!$M6005*1,IFERROR(NUMBERVALUE(CriteriTecnici!$M6005,".",","),IFERROR(NUMBERVALUE(CriteriTecnici!$M6005,",","."),0))),4)&amp;""),",",".")&amp;", "&amp;CHAR(34)&amp;"rawScore"&amp;CHAR(34)&amp;": "&amp;SUBSTITUTE(TRIM(ROUND(IFERROR(CriteriTecnici!$O6005*1,IFERROR(NUMBERVALUE(CriteriTecnici!$O6005,".",","),IFERROR(NUMBERVALUE(CriteriTecnici!$O6005,",","."),0))),4)&amp;""),",",".")&amp;CHAR(125)&amp;IF(TRUE,",",""))</f>
        <v/>
      </c>
    </row>
    <row r="6226">
      <c r="A6226" s="38">
        <f>IF(CriteriTecnici!$A6006="","","    "&amp;CHAR(123)&amp;CHAR(34)&amp;"bidderId"&amp;CHAR(34)&amp;": "&amp;CHAR(34)&amp;SUBSTITUTE(CriteriTecnici!$A6006,CHAR(34),"'")&amp;CHAR(34)&amp;", "&amp;CHAR(34)&amp;"lotId"&amp;CHAR(34)&amp;": "&amp;CHAR(34)&amp;SUBSTITUTE(CriteriTecnici!$C6006,CHAR(34),"'")&amp;CHAR(34)&amp;", "&amp;CHAR(34)&amp;"criterionId"&amp;CHAR(34)&amp;": "&amp;CHAR(34)&amp;SUBSTITUTE(CriteriTecnici!$D6006,CHAR(34),"'")&amp;CHAR(34)&amp;", "&amp;CHAR(34)&amp;"kind"&amp;CHAR(34)&amp;": "&amp;CHAR(34)&amp;SUBSTITUTE(CriteriTecnici!$F6006,CHAR(34),"'")&amp;CHAR(34)&amp;", "&amp;CHAR(34)&amp;"value"&amp;CHAR(34)&amp;": "&amp;SUBSTITUTE(TRIM(ROUND(IFERROR(CriteriTecnici!$N6006*1,IFERROR(NUMBERVALUE(CriteriTecnici!$N6006,".",","),IFERROR(NUMBERVALUE(CriteriTecnici!$N6006,",","."),0))),4)&amp;""),",",".")&amp;", "&amp;CHAR(34)&amp;"numerator"&amp;CHAR(34)&amp;": "&amp;SUBSTITUTE(TRIM(ROUND(IFERROR(CriteriTecnici!$K6006*1,IFERROR(NUMBERVALUE(CriteriTecnici!$K6006,".",","),IFERROR(NUMBERVALUE(CriteriTecnici!$K6006,",","."),0))),4)&amp;""),",",".")&amp;", "&amp;CHAR(34)&amp;"denominator"&amp;CHAR(34)&amp;": "&amp;SUBSTITUTE(TRIM(ROUND(IFERROR(CriteriTecnici!$L6006*1,IFERROR(NUMBERVALUE(CriteriTecnici!$L6006,".",","),IFERROR(NUMBERVALUE(CriteriTecnici!$L6006,",","."),0))),4)&amp;""),",",".")&amp;", "&amp;CHAR(34)&amp;"flag"&amp;CHAR(34)&amp;": "&amp;SUBSTITUTE(TRIM(ROUND(IFERROR(CriteriTecnici!$M6006*1,IFERROR(NUMBERVALUE(CriteriTecnici!$M6006,".",","),IFERROR(NUMBERVALUE(CriteriTecnici!$M6006,",","."),0))),4)&amp;""),",",".")&amp;", "&amp;CHAR(34)&amp;"rawScore"&amp;CHAR(34)&amp;": "&amp;SUBSTITUTE(TRIM(ROUND(IFERROR(CriteriTecnici!$O6006*1,IFERROR(NUMBERVALUE(CriteriTecnici!$O6006,".",","),IFERROR(NUMBERVALUE(CriteriTecnici!$O6006,",","."),0))),4)&amp;""),",",".")&amp;CHAR(125)&amp;IF(TRUE,",",""))</f>
        <v/>
      </c>
    </row>
    <row r="6227">
      <c r="A6227" s="38">
        <f>IF(CriteriTecnici!$A6007="","","    "&amp;CHAR(123)&amp;CHAR(34)&amp;"bidderId"&amp;CHAR(34)&amp;": "&amp;CHAR(34)&amp;SUBSTITUTE(CriteriTecnici!$A6007,CHAR(34),"'")&amp;CHAR(34)&amp;", "&amp;CHAR(34)&amp;"lotId"&amp;CHAR(34)&amp;": "&amp;CHAR(34)&amp;SUBSTITUTE(CriteriTecnici!$C6007,CHAR(34),"'")&amp;CHAR(34)&amp;", "&amp;CHAR(34)&amp;"criterionId"&amp;CHAR(34)&amp;": "&amp;CHAR(34)&amp;SUBSTITUTE(CriteriTecnici!$D6007,CHAR(34),"'")&amp;CHAR(34)&amp;", "&amp;CHAR(34)&amp;"kind"&amp;CHAR(34)&amp;": "&amp;CHAR(34)&amp;SUBSTITUTE(CriteriTecnici!$F6007,CHAR(34),"'")&amp;CHAR(34)&amp;", "&amp;CHAR(34)&amp;"value"&amp;CHAR(34)&amp;": "&amp;SUBSTITUTE(TRIM(ROUND(IFERROR(CriteriTecnici!$N6007*1,IFERROR(NUMBERVALUE(CriteriTecnici!$N6007,".",","),IFERROR(NUMBERVALUE(CriteriTecnici!$N6007,",","."),0))),4)&amp;""),",",".")&amp;", "&amp;CHAR(34)&amp;"numerator"&amp;CHAR(34)&amp;": "&amp;SUBSTITUTE(TRIM(ROUND(IFERROR(CriteriTecnici!$K6007*1,IFERROR(NUMBERVALUE(CriteriTecnici!$K6007,".",","),IFERROR(NUMBERVALUE(CriteriTecnici!$K6007,",","."),0))),4)&amp;""),",",".")&amp;", "&amp;CHAR(34)&amp;"denominator"&amp;CHAR(34)&amp;": "&amp;SUBSTITUTE(TRIM(ROUND(IFERROR(CriteriTecnici!$L6007*1,IFERROR(NUMBERVALUE(CriteriTecnici!$L6007,".",","),IFERROR(NUMBERVALUE(CriteriTecnici!$L6007,",","."),0))),4)&amp;""),",",".")&amp;", "&amp;CHAR(34)&amp;"flag"&amp;CHAR(34)&amp;": "&amp;SUBSTITUTE(TRIM(ROUND(IFERROR(CriteriTecnici!$M6007*1,IFERROR(NUMBERVALUE(CriteriTecnici!$M6007,".",","),IFERROR(NUMBERVALUE(CriteriTecnici!$M6007,",","."),0))),4)&amp;""),",",".")&amp;", "&amp;CHAR(34)&amp;"rawScore"&amp;CHAR(34)&amp;": "&amp;SUBSTITUTE(TRIM(ROUND(IFERROR(CriteriTecnici!$O6007*1,IFERROR(NUMBERVALUE(CriteriTecnici!$O6007,".",","),IFERROR(NUMBERVALUE(CriteriTecnici!$O6007,",","."),0))),4)&amp;""),",",".")&amp;CHAR(125)&amp;IF(TRUE,",",""))</f>
        <v/>
      </c>
    </row>
    <row r="6228">
      <c r="A6228" s="38">
        <f>IF(CriteriTecnici!$A6008="","","    "&amp;CHAR(123)&amp;CHAR(34)&amp;"bidderId"&amp;CHAR(34)&amp;": "&amp;CHAR(34)&amp;SUBSTITUTE(CriteriTecnici!$A6008,CHAR(34),"'")&amp;CHAR(34)&amp;", "&amp;CHAR(34)&amp;"lotId"&amp;CHAR(34)&amp;": "&amp;CHAR(34)&amp;SUBSTITUTE(CriteriTecnici!$C6008,CHAR(34),"'")&amp;CHAR(34)&amp;", "&amp;CHAR(34)&amp;"criterionId"&amp;CHAR(34)&amp;": "&amp;CHAR(34)&amp;SUBSTITUTE(CriteriTecnici!$D6008,CHAR(34),"'")&amp;CHAR(34)&amp;", "&amp;CHAR(34)&amp;"kind"&amp;CHAR(34)&amp;": "&amp;CHAR(34)&amp;SUBSTITUTE(CriteriTecnici!$F6008,CHAR(34),"'")&amp;CHAR(34)&amp;", "&amp;CHAR(34)&amp;"value"&amp;CHAR(34)&amp;": "&amp;SUBSTITUTE(TRIM(ROUND(IFERROR(CriteriTecnici!$N6008*1,IFERROR(NUMBERVALUE(CriteriTecnici!$N6008,".",","),IFERROR(NUMBERVALUE(CriteriTecnici!$N6008,",","."),0))),4)&amp;""),",",".")&amp;", "&amp;CHAR(34)&amp;"numerator"&amp;CHAR(34)&amp;": "&amp;SUBSTITUTE(TRIM(ROUND(IFERROR(CriteriTecnici!$K6008*1,IFERROR(NUMBERVALUE(CriteriTecnici!$K6008,".",","),IFERROR(NUMBERVALUE(CriteriTecnici!$K6008,",","."),0))),4)&amp;""),",",".")&amp;", "&amp;CHAR(34)&amp;"denominator"&amp;CHAR(34)&amp;": "&amp;SUBSTITUTE(TRIM(ROUND(IFERROR(CriteriTecnici!$L6008*1,IFERROR(NUMBERVALUE(CriteriTecnici!$L6008,".",","),IFERROR(NUMBERVALUE(CriteriTecnici!$L6008,",","."),0))),4)&amp;""),",",".")&amp;", "&amp;CHAR(34)&amp;"flag"&amp;CHAR(34)&amp;": "&amp;SUBSTITUTE(TRIM(ROUND(IFERROR(CriteriTecnici!$M6008*1,IFERROR(NUMBERVALUE(CriteriTecnici!$M6008,".",","),IFERROR(NUMBERVALUE(CriteriTecnici!$M6008,",","."),0))),4)&amp;""),",",".")&amp;", "&amp;CHAR(34)&amp;"rawScore"&amp;CHAR(34)&amp;": "&amp;SUBSTITUTE(TRIM(ROUND(IFERROR(CriteriTecnici!$O6008*1,IFERROR(NUMBERVALUE(CriteriTecnici!$O6008,".",","),IFERROR(NUMBERVALUE(CriteriTecnici!$O6008,",","."),0))),4)&amp;""),",",".")&amp;CHAR(125)&amp;IF(TRUE,",",""))</f>
        <v/>
      </c>
    </row>
    <row r="6229">
      <c r="A6229" s="38">
        <f>IF(CriteriTecnici!$A6009="","","    "&amp;CHAR(123)&amp;CHAR(34)&amp;"bidderId"&amp;CHAR(34)&amp;": "&amp;CHAR(34)&amp;SUBSTITUTE(CriteriTecnici!$A6009,CHAR(34),"'")&amp;CHAR(34)&amp;", "&amp;CHAR(34)&amp;"lotId"&amp;CHAR(34)&amp;": "&amp;CHAR(34)&amp;SUBSTITUTE(CriteriTecnici!$C6009,CHAR(34),"'")&amp;CHAR(34)&amp;", "&amp;CHAR(34)&amp;"criterionId"&amp;CHAR(34)&amp;": "&amp;CHAR(34)&amp;SUBSTITUTE(CriteriTecnici!$D6009,CHAR(34),"'")&amp;CHAR(34)&amp;", "&amp;CHAR(34)&amp;"kind"&amp;CHAR(34)&amp;": "&amp;CHAR(34)&amp;SUBSTITUTE(CriteriTecnici!$F6009,CHAR(34),"'")&amp;CHAR(34)&amp;", "&amp;CHAR(34)&amp;"value"&amp;CHAR(34)&amp;": "&amp;SUBSTITUTE(TRIM(ROUND(IFERROR(CriteriTecnici!$N6009*1,IFERROR(NUMBERVALUE(CriteriTecnici!$N6009,".",","),IFERROR(NUMBERVALUE(CriteriTecnici!$N6009,",","."),0))),4)&amp;""),",",".")&amp;", "&amp;CHAR(34)&amp;"numerator"&amp;CHAR(34)&amp;": "&amp;SUBSTITUTE(TRIM(ROUND(IFERROR(CriteriTecnici!$K6009*1,IFERROR(NUMBERVALUE(CriteriTecnici!$K6009,".",","),IFERROR(NUMBERVALUE(CriteriTecnici!$K6009,",","."),0))),4)&amp;""),",",".")&amp;", "&amp;CHAR(34)&amp;"denominator"&amp;CHAR(34)&amp;": "&amp;SUBSTITUTE(TRIM(ROUND(IFERROR(CriteriTecnici!$L6009*1,IFERROR(NUMBERVALUE(CriteriTecnici!$L6009,".",","),IFERROR(NUMBERVALUE(CriteriTecnici!$L6009,",","."),0))),4)&amp;""),",",".")&amp;", "&amp;CHAR(34)&amp;"flag"&amp;CHAR(34)&amp;": "&amp;SUBSTITUTE(TRIM(ROUND(IFERROR(CriteriTecnici!$M6009*1,IFERROR(NUMBERVALUE(CriteriTecnici!$M6009,".",","),IFERROR(NUMBERVALUE(CriteriTecnici!$M6009,",","."),0))),4)&amp;""),",",".")&amp;", "&amp;CHAR(34)&amp;"rawScore"&amp;CHAR(34)&amp;": "&amp;SUBSTITUTE(TRIM(ROUND(IFERROR(CriteriTecnici!$O6009*1,IFERROR(NUMBERVALUE(CriteriTecnici!$O6009,".",","),IFERROR(NUMBERVALUE(CriteriTecnici!$O6009,",","."),0))),4)&amp;""),",",".")&amp;CHAR(125)&amp;IF(TRUE,",",""))</f>
        <v/>
      </c>
    </row>
    <row r="6230">
      <c r="A6230" s="38">
        <f>IF(CriteriTecnici!$A6010="","","    "&amp;CHAR(123)&amp;CHAR(34)&amp;"bidderId"&amp;CHAR(34)&amp;": "&amp;CHAR(34)&amp;SUBSTITUTE(CriteriTecnici!$A6010,CHAR(34),"'")&amp;CHAR(34)&amp;", "&amp;CHAR(34)&amp;"lotId"&amp;CHAR(34)&amp;": "&amp;CHAR(34)&amp;SUBSTITUTE(CriteriTecnici!$C6010,CHAR(34),"'")&amp;CHAR(34)&amp;", "&amp;CHAR(34)&amp;"criterionId"&amp;CHAR(34)&amp;": "&amp;CHAR(34)&amp;SUBSTITUTE(CriteriTecnici!$D6010,CHAR(34),"'")&amp;CHAR(34)&amp;", "&amp;CHAR(34)&amp;"kind"&amp;CHAR(34)&amp;": "&amp;CHAR(34)&amp;SUBSTITUTE(CriteriTecnici!$F6010,CHAR(34),"'")&amp;CHAR(34)&amp;", "&amp;CHAR(34)&amp;"value"&amp;CHAR(34)&amp;": "&amp;SUBSTITUTE(TRIM(ROUND(IFERROR(CriteriTecnici!$N6010*1,IFERROR(NUMBERVALUE(CriteriTecnici!$N6010,".",","),IFERROR(NUMBERVALUE(CriteriTecnici!$N6010,",","."),0))),4)&amp;""),",",".")&amp;", "&amp;CHAR(34)&amp;"numerator"&amp;CHAR(34)&amp;": "&amp;SUBSTITUTE(TRIM(ROUND(IFERROR(CriteriTecnici!$K6010*1,IFERROR(NUMBERVALUE(CriteriTecnici!$K6010,".",","),IFERROR(NUMBERVALUE(CriteriTecnici!$K6010,",","."),0))),4)&amp;""),",",".")&amp;", "&amp;CHAR(34)&amp;"denominator"&amp;CHAR(34)&amp;": "&amp;SUBSTITUTE(TRIM(ROUND(IFERROR(CriteriTecnici!$L6010*1,IFERROR(NUMBERVALUE(CriteriTecnici!$L6010,".",","),IFERROR(NUMBERVALUE(CriteriTecnici!$L6010,",","."),0))),4)&amp;""),",",".")&amp;", "&amp;CHAR(34)&amp;"flag"&amp;CHAR(34)&amp;": "&amp;SUBSTITUTE(TRIM(ROUND(IFERROR(CriteriTecnici!$M6010*1,IFERROR(NUMBERVALUE(CriteriTecnici!$M6010,".",","),IFERROR(NUMBERVALUE(CriteriTecnici!$M6010,",","."),0))),4)&amp;""),",",".")&amp;", "&amp;CHAR(34)&amp;"rawScore"&amp;CHAR(34)&amp;": "&amp;SUBSTITUTE(TRIM(ROUND(IFERROR(CriteriTecnici!$O6010*1,IFERROR(NUMBERVALUE(CriteriTecnici!$O6010,".",","),IFERROR(NUMBERVALUE(CriteriTecnici!$O6010,",","."),0))),4)&amp;""),",",".")&amp;CHAR(125)&amp;IF(TRUE,",",""))</f>
        <v/>
      </c>
    </row>
    <row r="6231">
      <c r="A6231" s="38">
        <f>IF(CriteriTecnici!$A6011="","","    "&amp;CHAR(123)&amp;CHAR(34)&amp;"bidderId"&amp;CHAR(34)&amp;": "&amp;CHAR(34)&amp;SUBSTITUTE(CriteriTecnici!$A6011,CHAR(34),"'")&amp;CHAR(34)&amp;", "&amp;CHAR(34)&amp;"lotId"&amp;CHAR(34)&amp;": "&amp;CHAR(34)&amp;SUBSTITUTE(CriteriTecnici!$C6011,CHAR(34),"'")&amp;CHAR(34)&amp;", "&amp;CHAR(34)&amp;"criterionId"&amp;CHAR(34)&amp;": "&amp;CHAR(34)&amp;SUBSTITUTE(CriteriTecnici!$D6011,CHAR(34),"'")&amp;CHAR(34)&amp;", "&amp;CHAR(34)&amp;"kind"&amp;CHAR(34)&amp;": "&amp;CHAR(34)&amp;SUBSTITUTE(CriteriTecnici!$F6011,CHAR(34),"'")&amp;CHAR(34)&amp;", "&amp;CHAR(34)&amp;"value"&amp;CHAR(34)&amp;": "&amp;SUBSTITUTE(TRIM(ROUND(IFERROR(CriteriTecnici!$N6011*1,IFERROR(NUMBERVALUE(CriteriTecnici!$N6011,".",","),IFERROR(NUMBERVALUE(CriteriTecnici!$N6011,",","."),0))),4)&amp;""),",",".")&amp;", "&amp;CHAR(34)&amp;"numerator"&amp;CHAR(34)&amp;": "&amp;SUBSTITUTE(TRIM(ROUND(IFERROR(CriteriTecnici!$K6011*1,IFERROR(NUMBERVALUE(CriteriTecnici!$K6011,".",","),IFERROR(NUMBERVALUE(CriteriTecnici!$K6011,",","."),0))),4)&amp;""),",",".")&amp;", "&amp;CHAR(34)&amp;"denominator"&amp;CHAR(34)&amp;": "&amp;SUBSTITUTE(TRIM(ROUND(IFERROR(CriteriTecnici!$L6011*1,IFERROR(NUMBERVALUE(CriteriTecnici!$L6011,".",","),IFERROR(NUMBERVALUE(CriteriTecnici!$L6011,",","."),0))),4)&amp;""),",",".")&amp;", "&amp;CHAR(34)&amp;"flag"&amp;CHAR(34)&amp;": "&amp;SUBSTITUTE(TRIM(ROUND(IFERROR(CriteriTecnici!$M6011*1,IFERROR(NUMBERVALUE(CriteriTecnici!$M6011,".",","),IFERROR(NUMBERVALUE(CriteriTecnici!$M6011,",","."),0))),4)&amp;""),",",".")&amp;", "&amp;CHAR(34)&amp;"rawScore"&amp;CHAR(34)&amp;": "&amp;SUBSTITUTE(TRIM(ROUND(IFERROR(CriteriTecnici!$O6011*1,IFERROR(NUMBERVALUE(CriteriTecnici!$O6011,".",","),IFERROR(NUMBERVALUE(CriteriTecnici!$O6011,",","."),0))),4)&amp;""),",",".")&amp;CHAR(125)&amp;IF(TRUE,",",""))</f>
        <v/>
      </c>
    </row>
    <row r="6232">
      <c r="A6232" s="38">
        <f>IF(CriteriTecnici!$A6012="","","    "&amp;CHAR(123)&amp;CHAR(34)&amp;"bidderId"&amp;CHAR(34)&amp;": "&amp;CHAR(34)&amp;SUBSTITUTE(CriteriTecnici!$A6012,CHAR(34),"'")&amp;CHAR(34)&amp;", "&amp;CHAR(34)&amp;"lotId"&amp;CHAR(34)&amp;": "&amp;CHAR(34)&amp;SUBSTITUTE(CriteriTecnici!$C6012,CHAR(34),"'")&amp;CHAR(34)&amp;", "&amp;CHAR(34)&amp;"criterionId"&amp;CHAR(34)&amp;": "&amp;CHAR(34)&amp;SUBSTITUTE(CriteriTecnici!$D6012,CHAR(34),"'")&amp;CHAR(34)&amp;", "&amp;CHAR(34)&amp;"kind"&amp;CHAR(34)&amp;": "&amp;CHAR(34)&amp;SUBSTITUTE(CriteriTecnici!$F6012,CHAR(34),"'")&amp;CHAR(34)&amp;", "&amp;CHAR(34)&amp;"value"&amp;CHAR(34)&amp;": "&amp;SUBSTITUTE(TRIM(ROUND(IFERROR(CriteriTecnici!$N6012*1,IFERROR(NUMBERVALUE(CriteriTecnici!$N6012,".",","),IFERROR(NUMBERVALUE(CriteriTecnici!$N6012,",","."),0))),4)&amp;""),",",".")&amp;", "&amp;CHAR(34)&amp;"numerator"&amp;CHAR(34)&amp;": "&amp;SUBSTITUTE(TRIM(ROUND(IFERROR(CriteriTecnici!$K6012*1,IFERROR(NUMBERVALUE(CriteriTecnici!$K6012,".",","),IFERROR(NUMBERVALUE(CriteriTecnici!$K6012,",","."),0))),4)&amp;""),",",".")&amp;", "&amp;CHAR(34)&amp;"denominator"&amp;CHAR(34)&amp;": "&amp;SUBSTITUTE(TRIM(ROUND(IFERROR(CriteriTecnici!$L6012*1,IFERROR(NUMBERVALUE(CriteriTecnici!$L6012,".",","),IFERROR(NUMBERVALUE(CriteriTecnici!$L6012,",","."),0))),4)&amp;""),",",".")&amp;", "&amp;CHAR(34)&amp;"flag"&amp;CHAR(34)&amp;": "&amp;SUBSTITUTE(TRIM(ROUND(IFERROR(CriteriTecnici!$M6012*1,IFERROR(NUMBERVALUE(CriteriTecnici!$M6012,".",","),IFERROR(NUMBERVALUE(CriteriTecnici!$M6012,",","."),0))),4)&amp;""),",",".")&amp;", "&amp;CHAR(34)&amp;"rawScore"&amp;CHAR(34)&amp;": "&amp;SUBSTITUTE(TRIM(ROUND(IFERROR(CriteriTecnici!$O6012*1,IFERROR(NUMBERVALUE(CriteriTecnici!$O6012,".",","),IFERROR(NUMBERVALUE(CriteriTecnici!$O6012,",","."),0))),4)&amp;""),",",".")&amp;CHAR(125)&amp;IF(TRUE,",",""))</f>
        <v/>
      </c>
    </row>
    <row r="6233">
      <c r="A6233" s="38">
        <f>IF(CriteriTecnici!$A6013="","","    "&amp;CHAR(123)&amp;CHAR(34)&amp;"bidderId"&amp;CHAR(34)&amp;": "&amp;CHAR(34)&amp;SUBSTITUTE(CriteriTecnici!$A6013,CHAR(34),"'")&amp;CHAR(34)&amp;", "&amp;CHAR(34)&amp;"lotId"&amp;CHAR(34)&amp;": "&amp;CHAR(34)&amp;SUBSTITUTE(CriteriTecnici!$C6013,CHAR(34),"'")&amp;CHAR(34)&amp;", "&amp;CHAR(34)&amp;"criterionId"&amp;CHAR(34)&amp;": "&amp;CHAR(34)&amp;SUBSTITUTE(CriteriTecnici!$D6013,CHAR(34),"'")&amp;CHAR(34)&amp;", "&amp;CHAR(34)&amp;"kind"&amp;CHAR(34)&amp;": "&amp;CHAR(34)&amp;SUBSTITUTE(CriteriTecnici!$F6013,CHAR(34),"'")&amp;CHAR(34)&amp;", "&amp;CHAR(34)&amp;"value"&amp;CHAR(34)&amp;": "&amp;SUBSTITUTE(TRIM(ROUND(IFERROR(CriteriTecnici!$N6013*1,IFERROR(NUMBERVALUE(CriteriTecnici!$N6013,".",","),IFERROR(NUMBERVALUE(CriteriTecnici!$N6013,",","."),0))),4)&amp;""),",",".")&amp;", "&amp;CHAR(34)&amp;"numerator"&amp;CHAR(34)&amp;": "&amp;SUBSTITUTE(TRIM(ROUND(IFERROR(CriteriTecnici!$K6013*1,IFERROR(NUMBERVALUE(CriteriTecnici!$K6013,".",","),IFERROR(NUMBERVALUE(CriteriTecnici!$K6013,",","."),0))),4)&amp;""),",",".")&amp;", "&amp;CHAR(34)&amp;"denominator"&amp;CHAR(34)&amp;": "&amp;SUBSTITUTE(TRIM(ROUND(IFERROR(CriteriTecnici!$L6013*1,IFERROR(NUMBERVALUE(CriteriTecnici!$L6013,".",","),IFERROR(NUMBERVALUE(CriteriTecnici!$L6013,",","."),0))),4)&amp;""),",",".")&amp;", "&amp;CHAR(34)&amp;"flag"&amp;CHAR(34)&amp;": "&amp;SUBSTITUTE(TRIM(ROUND(IFERROR(CriteriTecnici!$M6013*1,IFERROR(NUMBERVALUE(CriteriTecnici!$M6013,".",","),IFERROR(NUMBERVALUE(CriteriTecnici!$M6013,",","."),0))),4)&amp;""),",",".")&amp;", "&amp;CHAR(34)&amp;"rawScore"&amp;CHAR(34)&amp;": "&amp;SUBSTITUTE(TRIM(ROUND(IFERROR(CriteriTecnici!$O6013*1,IFERROR(NUMBERVALUE(CriteriTecnici!$O6013,".",","),IFERROR(NUMBERVALUE(CriteriTecnici!$O6013,",","."),0))),4)&amp;""),",",".")&amp;CHAR(125)&amp;IF(TRUE,",",""))</f>
        <v/>
      </c>
    </row>
    <row r="6234">
      <c r="A6234" s="38">
        <f>IF(CriteriTecnici!$A6014="","","    "&amp;CHAR(123)&amp;CHAR(34)&amp;"bidderId"&amp;CHAR(34)&amp;": "&amp;CHAR(34)&amp;SUBSTITUTE(CriteriTecnici!$A6014,CHAR(34),"'")&amp;CHAR(34)&amp;", "&amp;CHAR(34)&amp;"lotId"&amp;CHAR(34)&amp;": "&amp;CHAR(34)&amp;SUBSTITUTE(CriteriTecnici!$C6014,CHAR(34),"'")&amp;CHAR(34)&amp;", "&amp;CHAR(34)&amp;"criterionId"&amp;CHAR(34)&amp;": "&amp;CHAR(34)&amp;SUBSTITUTE(CriteriTecnici!$D6014,CHAR(34),"'")&amp;CHAR(34)&amp;", "&amp;CHAR(34)&amp;"kind"&amp;CHAR(34)&amp;": "&amp;CHAR(34)&amp;SUBSTITUTE(CriteriTecnici!$F6014,CHAR(34),"'")&amp;CHAR(34)&amp;", "&amp;CHAR(34)&amp;"value"&amp;CHAR(34)&amp;": "&amp;SUBSTITUTE(TRIM(ROUND(IFERROR(CriteriTecnici!$N6014*1,IFERROR(NUMBERVALUE(CriteriTecnici!$N6014,".",","),IFERROR(NUMBERVALUE(CriteriTecnici!$N6014,",","."),0))),4)&amp;""),",",".")&amp;", "&amp;CHAR(34)&amp;"numerator"&amp;CHAR(34)&amp;": "&amp;SUBSTITUTE(TRIM(ROUND(IFERROR(CriteriTecnici!$K6014*1,IFERROR(NUMBERVALUE(CriteriTecnici!$K6014,".",","),IFERROR(NUMBERVALUE(CriteriTecnici!$K6014,",","."),0))),4)&amp;""),",",".")&amp;", "&amp;CHAR(34)&amp;"denominator"&amp;CHAR(34)&amp;": "&amp;SUBSTITUTE(TRIM(ROUND(IFERROR(CriteriTecnici!$L6014*1,IFERROR(NUMBERVALUE(CriteriTecnici!$L6014,".",","),IFERROR(NUMBERVALUE(CriteriTecnici!$L6014,",","."),0))),4)&amp;""),",",".")&amp;", "&amp;CHAR(34)&amp;"flag"&amp;CHAR(34)&amp;": "&amp;SUBSTITUTE(TRIM(ROUND(IFERROR(CriteriTecnici!$M6014*1,IFERROR(NUMBERVALUE(CriteriTecnici!$M6014,".",","),IFERROR(NUMBERVALUE(CriteriTecnici!$M6014,",","."),0))),4)&amp;""),",",".")&amp;", "&amp;CHAR(34)&amp;"rawScore"&amp;CHAR(34)&amp;": "&amp;SUBSTITUTE(TRIM(ROUND(IFERROR(CriteriTecnici!$O6014*1,IFERROR(NUMBERVALUE(CriteriTecnici!$O6014,".",","),IFERROR(NUMBERVALUE(CriteriTecnici!$O6014,",","."),0))),4)&amp;""),",",".")&amp;CHAR(125)&amp;IF(TRUE,",",""))</f>
        <v/>
      </c>
    </row>
    <row r="6235">
      <c r="A6235" s="38">
        <f>IF(CriteriTecnici!$A6015="","","    "&amp;CHAR(123)&amp;CHAR(34)&amp;"bidderId"&amp;CHAR(34)&amp;": "&amp;CHAR(34)&amp;SUBSTITUTE(CriteriTecnici!$A6015,CHAR(34),"'")&amp;CHAR(34)&amp;", "&amp;CHAR(34)&amp;"lotId"&amp;CHAR(34)&amp;": "&amp;CHAR(34)&amp;SUBSTITUTE(CriteriTecnici!$C6015,CHAR(34),"'")&amp;CHAR(34)&amp;", "&amp;CHAR(34)&amp;"criterionId"&amp;CHAR(34)&amp;": "&amp;CHAR(34)&amp;SUBSTITUTE(CriteriTecnici!$D6015,CHAR(34),"'")&amp;CHAR(34)&amp;", "&amp;CHAR(34)&amp;"kind"&amp;CHAR(34)&amp;": "&amp;CHAR(34)&amp;SUBSTITUTE(CriteriTecnici!$F6015,CHAR(34),"'")&amp;CHAR(34)&amp;", "&amp;CHAR(34)&amp;"value"&amp;CHAR(34)&amp;": "&amp;SUBSTITUTE(TRIM(ROUND(IFERROR(CriteriTecnici!$N6015*1,IFERROR(NUMBERVALUE(CriteriTecnici!$N6015,".",","),IFERROR(NUMBERVALUE(CriteriTecnici!$N6015,",","."),0))),4)&amp;""),",",".")&amp;", "&amp;CHAR(34)&amp;"numerator"&amp;CHAR(34)&amp;": "&amp;SUBSTITUTE(TRIM(ROUND(IFERROR(CriteriTecnici!$K6015*1,IFERROR(NUMBERVALUE(CriteriTecnici!$K6015,".",","),IFERROR(NUMBERVALUE(CriteriTecnici!$K6015,",","."),0))),4)&amp;""),",",".")&amp;", "&amp;CHAR(34)&amp;"denominator"&amp;CHAR(34)&amp;": "&amp;SUBSTITUTE(TRIM(ROUND(IFERROR(CriteriTecnici!$L6015*1,IFERROR(NUMBERVALUE(CriteriTecnici!$L6015,".",","),IFERROR(NUMBERVALUE(CriteriTecnici!$L6015,",","."),0))),4)&amp;""),",",".")&amp;", "&amp;CHAR(34)&amp;"flag"&amp;CHAR(34)&amp;": "&amp;SUBSTITUTE(TRIM(ROUND(IFERROR(CriteriTecnici!$M6015*1,IFERROR(NUMBERVALUE(CriteriTecnici!$M6015,".",","),IFERROR(NUMBERVALUE(CriteriTecnici!$M6015,",","."),0))),4)&amp;""),",",".")&amp;", "&amp;CHAR(34)&amp;"rawScore"&amp;CHAR(34)&amp;": "&amp;SUBSTITUTE(TRIM(ROUND(IFERROR(CriteriTecnici!$O6015*1,IFERROR(NUMBERVALUE(CriteriTecnici!$O6015,".",","),IFERROR(NUMBERVALUE(CriteriTecnici!$O6015,",","."),0))),4)&amp;""),",",".")&amp;CHAR(125)&amp;IF(TRUE,",",""))</f>
        <v/>
      </c>
    </row>
    <row r="6236">
      <c r="A6236" s="38">
        <f>IF(CriteriTecnici!$A6016="","","    "&amp;CHAR(123)&amp;CHAR(34)&amp;"bidderId"&amp;CHAR(34)&amp;": "&amp;CHAR(34)&amp;SUBSTITUTE(CriteriTecnici!$A6016,CHAR(34),"'")&amp;CHAR(34)&amp;", "&amp;CHAR(34)&amp;"lotId"&amp;CHAR(34)&amp;": "&amp;CHAR(34)&amp;SUBSTITUTE(CriteriTecnici!$C6016,CHAR(34),"'")&amp;CHAR(34)&amp;", "&amp;CHAR(34)&amp;"criterionId"&amp;CHAR(34)&amp;": "&amp;CHAR(34)&amp;SUBSTITUTE(CriteriTecnici!$D6016,CHAR(34),"'")&amp;CHAR(34)&amp;", "&amp;CHAR(34)&amp;"kind"&amp;CHAR(34)&amp;": "&amp;CHAR(34)&amp;SUBSTITUTE(CriteriTecnici!$F6016,CHAR(34),"'")&amp;CHAR(34)&amp;", "&amp;CHAR(34)&amp;"value"&amp;CHAR(34)&amp;": "&amp;SUBSTITUTE(TRIM(ROUND(IFERROR(CriteriTecnici!$N6016*1,IFERROR(NUMBERVALUE(CriteriTecnici!$N6016,".",","),IFERROR(NUMBERVALUE(CriteriTecnici!$N6016,",","."),0))),4)&amp;""),",",".")&amp;", "&amp;CHAR(34)&amp;"numerator"&amp;CHAR(34)&amp;": "&amp;SUBSTITUTE(TRIM(ROUND(IFERROR(CriteriTecnici!$K6016*1,IFERROR(NUMBERVALUE(CriteriTecnici!$K6016,".",","),IFERROR(NUMBERVALUE(CriteriTecnici!$K6016,",","."),0))),4)&amp;""),",",".")&amp;", "&amp;CHAR(34)&amp;"denominator"&amp;CHAR(34)&amp;": "&amp;SUBSTITUTE(TRIM(ROUND(IFERROR(CriteriTecnici!$L6016*1,IFERROR(NUMBERVALUE(CriteriTecnici!$L6016,".",","),IFERROR(NUMBERVALUE(CriteriTecnici!$L6016,",","."),0))),4)&amp;""),",",".")&amp;", "&amp;CHAR(34)&amp;"flag"&amp;CHAR(34)&amp;": "&amp;SUBSTITUTE(TRIM(ROUND(IFERROR(CriteriTecnici!$M6016*1,IFERROR(NUMBERVALUE(CriteriTecnici!$M6016,".",","),IFERROR(NUMBERVALUE(CriteriTecnici!$M6016,",","."),0))),4)&amp;""),",",".")&amp;", "&amp;CHAR(34)&amp;"rawScore"&amp;CHAR(34)&amp;": "&amp;SUBSTITUTE(TRIM(ROUND(IFERROR(CriteriTecnici!$O6016*1,IFERROR(NUMBERVALUE(CriteriTecnici!$O6016,".",","),IFERROR(NUMBERVALUE(CriteriTecnici!$O6016,",","."),0))),4)&amp;""),",",".")&amp;CHAR(125)&amp;IF(TRUE,",",""))</f>
        <v/>
      </c>
    </row>
    <row r="6237">
      <c r="A6237" s="38">
        <f>IF(CriteriTecnici!$A6017="","","    "&amp;CHAR(123)&amp;CHAR(34)&amp;"bidderId"&amp;CHAR(34)&amp;": "&amp;CHAR(34)&amp;SUBSTITUTE(CriteriTecnici!$A6017,CHAR(34),"'")&amp;CHAR(34)&amp;", "&amp;CHAR(34)&amp;"lotId"&amp;CHAR(34)&amp;": "&amp;CHAR(34)&amp;SUBSTITUTE(CriteriTecnici!$C6017,CHAR(34),"'")&amp;CHAR(34)&amp;", "&amp;CHAR(34)&amp;"criterionId"&amp;CHAR(34)&amp;": "&amp;CHAR(34)&amp;SUBSTITUTE(CriteriTecnici!$D6017,CHAR(34),"'")&amp;CHAR(34)&amp;", "&amp;CHAR(34)&amp;"kind"&amp;CHAR(34)&amp;": "&amp;CHAR(34)&amp;SUBSTITUTE(CriteriTecnici!$F6017,CHAR(34),"'")&amp;CHAR(34)&amp;", "&amp;CHAR(34)&amp;"value"&amp;CHAR(34)&amp;": "&amp;SUBSTITUTE(TRIM(ROUND(IFERROR(CriteriTecnici!$N6017*1,IFERROR(NUMBERVALUE(CriteriTecnici!$N6017,".",","),IFERROR(NUMBERVALUE(CriteriTecnici!$N6017,",","."),0))),4)&amp;""),",",".")&amp;", "&amp;CHAR(34)&amp;"numerator"&amp;CHAR(34)&amp;": "&amp;SUBSTITUTE(TRIM(ROUND(IFERROR(CriteriTecnici!$K6017*1,IFERROR(NUMBERVALUE(CriteriTecnici!$K6017,".",","),IFERROR(NUMBERVALUE(CriteriTecnici!$K6017,",","."),0))),4)&amp;""),",",".")&amp;", "&amp;CHAR(34)&amp;"denominator"&amp;CHAR(34)&amp;": "&amp;SUBSTITUTE(TRIM(ROUND(IFERROR(CriteriTecnici!$L6017*1,IFERROR(NUMBERVALUE(CriteriTecnici!$L6017,".",","),IFERROR(NUMBERVALUE(CriteriTecnici!$L6017,",","."),0))),4)&amp;""),",",".")&amp;", "&amp;CHAR(34)&amp;"flag"&amp;CHAR(34)&amp;": "&amp;SUBSTITUTE(TRIM(ROUND(IFERROR(CriteriTecnici!$M6017*1,IFERROR(NUMBERVALUE(CriteriTecnici!$M6017,".",","),IFERROR(NUMBERVALUE(CriteriTecnici!$M6017,",","."),0))),4)&amp;""),",",".")&amp;", "&amp;CHAR(34)&amp;"rawScore"&amp;CHAR(34)&amp;": "&amp;SUBSTITUTE(TRIM(ROUND(IFERROR(CriteriTecnici!$O6017*1,IFERROR(NUMBERVALUE(CriteriTecnici!$O6017,".",","),IFERROR(NUMBERVALUE(CriteriTecnici!$O6017,",","."),0))),4)&amp;""),",",".")&amp;CHAR(125)&amp;IF(TRUE,",",""))</f>
        <v/>
      </c>
    </row>
    <row r="6238">
      <c r="A6238" s="38">
        <f>IF(CriteriTecnici!$A6018="","","    "&amp;CHAR(123)&amp;CHAR(34)&amp;"bidderId"&amp;CHAR(34)&amp;": "&amp;CHAR(34)&amp;SUBSTITUTE(CriteriTecnici!$A6018,CHAR(34),"'")&amp;CHAR(34)&amp;", "&amp;CHAR(34)&amp;"lotId"&amp;CHAR(34)&amp;": "&amp;CHAR(34)&amp;SUBSTITUTE(CriteriTecnici!$C6018,CHAR(34),"'")&amp;CHAR(34)&amp;", "&amp;CHAR(34)&amp;"criterionId"&amp;CHAR(34)&amp;": "&amp;CHAR(34)&amp;SUBSTITUTE(CriteriTecnici!$D6018,CHAR(34),"'")&amp;CHAR(34)&amp;", "&amp;CHAR(34)&amp;"kind"&amp;CHAR(34)&amp;": "&amp;CHAR(34)&amp;SUBSTITUTE(CriteriTecnici!$F6018,CHAR(34),"'")&amp;CHAR(34)&amp;", "&amp;CHAR(34)&amp;"value"&amp;CHAR(34)&amp;": "&amp;SUBSTITUTE(TRIM(ROUND(IFERROR(CriteriTecnici!$N6018*1,IFERROR(NUMBERVALUE(CriteriTecnici!$N6018,".",","),IFERROR(NUMBERVALUE(CriteriTecnici!$N6018,",","."),0))),4)&amp;""),",",".")&amp;", "&amp;CHAR(34)&amp;"numerator"&amp;CHAR(34)&amp;": "&amp;SUBSTITUTE(TRIM(ROUND(IFERROR(CriteriTecnici!$K6018*1,IFERROR(NUMBERVALUE(CriteriTecnici!$K6018,".",","),IFERROR(NUMBERVALUE(CriteriTecnici!$K6018,",","."),0))),4)&amp;""),",",".")&amp;", "&amp;CHAR(34)&amp;"denominator"&amp;CHAR(34)&amp;": "&amp;SUBSTITUTE(TRIM(ROUND(IFERROR(CriteriTecnici!$L6018*1,IFERROR(NUMBERVALUE(CriteriTecnici!$L6018,".",","),IFERROR(NUMBERVALUE(CriteriTecnici!$L6018,",","."),0))),4)&amp;""),",",".")&amp;", "&amp;CHAR(34)&amp;"flag"&amp;CHAR(34)&amp;": "&amp;SUBSTITUTE(TRIM(ROUND(IFERROR(CriteriTecnici!$M6018*1,IFERROR(NUMBERVALUE(CriteriTecnici!$M6018,".",","),IFERROR(NUMBERVALUE(CriteriTecnici!$M6018,",","."),0))),4)&amp;""),",",".")&amp;", "&amp;CHAR(34)&amp;"rawScore"&amp;CHAR(34)&amp;": "&amp;SUBSTITUTE(TRIM(ROUND(IFERROR(CriteriTecnici!$O6018*1,IFERROR(NUMBERVALUE(CriteriTecnici!$O6018,".",","),IFERROR(NUMBERVALUE(CriteriTecnici!$O6018,",","."),0))),4)&amp;""),",",".")&amp;CHAR(125)&amp;IF(COUNTA(Offerte!$A196:$A$200)&gt;0,",",""))</f>
        <v/>
      </c>
    </row>
    <row r="6239">
      <c r="A6239" s="38">
        <f>IF(CriteriTecnici!$A6019="","","    "&amp;CHAR(123)&amp;CHAR(34)&amp;"bidderId"&amp;CHAR(34)&amp;": "&amp;CHAR(34)&amp;SUBSTITUTE(CriteriTecnici!$A6019,CHAR(34),"'")&amp;CHAR(34)&amp;", "&amp;CHAR(34)&amp;"lotId"&amp;CHAR(34)&amp;": "&amp;CHAR(34)&amp;SUBSTITUTE(CriteriTecnici!$C6019,CHAR(34),"'")&amp;CHAR(34)&amp;", "&amp;CHAR(34)&amp;"criterionId"&amp;CHAR(34)&amp;": "&amp;CHAR(34)&amp;SUBSTITUTE(CriteriTecnici!$D6019,CHAR(34),"'")&amp;CHAR(34)&amp;", "&amp;CHAR(34)&amp;"kind"&amp;CHAR(34)&amp;": "&amp;CHAR(34)&amp;SUBSTITUTE(CriteriTecnici!$F6019,CHAR(34),"'")&amp;CHAR(34)&amp;", "&amp;CHAR(34)&amp;"value"&amp;CHAR(34)&amp;": "&amp;SUBSTITUTE(TRIM(ROUND(IFERROR(CriteriTecnici!$N6019*1,IFERROR(NUMBERVALUE(CriteriTecnici!$N6019,".",","),IFERROR(NUMBERVALUE(CriteriTecnici!$N6019,",","."),0))),4)&amp;""),",",".")&amp;", "&amp;CHAR(34)&amp;"numerator"&amp;CHAR(34)&amp;": "&amp;SUBSTITUTE(TRIM(ROUND(IFERROR(CriteriTecnici!$K6019*1,IFERROR(NUMBERVALUE(CriteriTecnici!$K6019,".",","),IFERROR(NUMBERVALUE(CriteriTecnici!$K6019,",","."),0))),4)&amp;""),",",".")&amp;", "&amp;CHAR(34)&amp;"denominator"&amp;CHAR(34)&amp;": "&amp;SUBSTITUTE(TRIM(ROUND(IFERROR(CriteriTecnici!$L6019*1,IFERROR(NUMBERVALUE(CriteriTecnici!$L6019,".",","),IFERROR(NUMBERVALUE(CriteriTecnici!$L6019,",","."),0))),4)&amp;""),",",".")&amp;", "&amp;CHAR(34)&amp;"flag"&amp;CHAR(34)&amp;": "&amp;SUBSTITUTE(TRIM(ROUND(IFERROR(CriteriTecnici!$M6019*1,IFERROR(NUMBERVALUE(CriteriTecnici!$M6019,".",","),IFERROR(NUMBERVALUE(CriteriTecnici!$M6019,",","."),0))),4)&amp;""),",",".")&amp;", "&amp;CHAR(34)&amp;"rawScore"&amp;CHAR(34)&amp;": "&amp;SUBSTITUTE(TRIM(ROUND(IFERROR(CriteriTecnici!$O6019*1,IFERROR(NUMBERVALUE(CriteriTecnici!$O6019,".",","),IFERROR(NUMBERVALUE(CriteriTecnici!$O6019,",","."),0))),4)&amp;""),",",".")&amp;CHAR(125)&amp;IF(TRUE,",",""))</f>
        <v/>
      </c>
    </row>
    <row r="6240">
      <c r="A6240" s="38">
        <f>IF(CriteriTecnici!$A6020="","","    "&amp;CHAR(123)&amp;CHAR(34)&amp;"bidderId"&amp;CHAR(34)&amp;": "&amp;CHAR(34)&amp;SUBSTITUTE(CriteriTecnici!$A6020,CHAR(34),"'")&amp;CHAR(34)&amp;", "&amp;CHAR(34)&amp;"lotId"&amp;CHAR(34)&amp;": "&amp;CHAR(34)&amp;SUBSTITUTE(CriteriTecnici!$C6020,CHAR(34),"'")&amp;CHAR(34)&amp;", "&amp;CHAR(34)&amp;"criterionId"&amp;CHAR(34)&amp;": "&amp;CHAR(34)&amp;SUBSTITUTE(CriteriTecnici!$D6020,CHAR(34),"'")&amp;CHAR(34)&amp;", "&amp;CHAR(34)&amp;"kind"&amp;CHAR(34)&amp;": "&amp;CHAR(34)&amp;SUBSTITUTE(CriteriTecnici!$F6020,CHAR(34),"'")&amp;CHAR(34)&amp;", "&amp;CHAR(34)&amp;"value"&amp;CHAR(34)&amp;": "&amp;SUBSTITUTE(TRIM(ROUND(IFERROR(CriteriTecnici!$N6020*1,IFERROR(NUMBERVALUE(CriteriTecnici!$N6020,".",","),IFERROR(NUMBERVALUE(CriteriTecnici!$N6020,",","."),0))),4)&amp;""),",",".")&amp;", "&amp;CHAR(34)&amp;"numerator"&amp;CHAR(34)&amp;": "&amp;SUBSTITUTE(TRIM(ROUND(IFERROR(CriteriTecnici!$K6020*1,IFERROR(NUMBERVALUE(CriteriTecnici!$K6020,".",","),IFERROR(NUMBERVALUE(CriteriTecnici!$K6020,",","."),0))),4)&amp;""),",",".")&amp;", "&amp;CHAR(34)&amp;"denominator"&amp;CHAR(34)&amp;": "&amp;SUBSTITUTE(TRIM(ROUND(IFERROR(CriteriTecnici!$L6020*1,IFERROR(NUMBERVALUE(CriteriTecnici!$L6020,".",","),IFERROR(NUMBERVALUE(CriteriTecnici!$L6020,",","."),0))),4)&amp;""),",",".")&amp;", "&amp;CHAR(34)&amp;"flag"&amp;CHAR(34)&amp;": "&amp;SUBSTITUTE(TRIM(ROUND(IFERROR(CriteriTecnici!$M6020*1,IFERROR(NUMBERVALUE(CriteriTecnici!$M6020,".",","),IFERROR(NUMBERVALUE(CriteriTecnici!$M6020,",","."),0))),4)&amp;""),",",".")&amp;", "&amp;CHAR(34)&amp;"rawScore"&amp;CHAR(34)&amp;": "&amp;SUBSTITUTE(TRIM(ROUND(IFERROR(CriteriTecnici!$O6020*1,IFERROR(NUMBERVALUE(CriteriTecnici!$O6020,".",","),IFERROR(NUMBERVALUE(CriteriTecnici!$O6020,",","."),0))),4)&amp;""),",",".")&amp;CHAR(125)&amp;IF(TRUE,",",""))</f>
        <v/>
      </c>
    </row>
    <row r="6241">
      <c r="A6241" s="38">
        <f>IF(CriteriTecnici!$A6021="","","    "&amp;CHAR(123)&amp;CHAR(34)&amp;"bidderId"&amp;CHAR(34)&amp;": "&amp;CHAR(34)&amp;SUBSTITUTE(CriteriTecnici!$A6021,CHAR(34),"'")&amp;CHAR(34)&amp;", "&amp;CHAR(34)&amp;"lotId"&amp;CHAR(34)&amp;": "&amp;CHAR(34)&amp;SUBSTITUTE(CriteriTecnici!$C6021,CHAR(34),"'")&amp;CHAR(34)&amp;", "&amp;CHAR(34)&amp;"criterionId"&amp;CHAR(34)&amp;": "&amp;CHAR(34)&amp;SUBSTITUTE(CriteriTecnici!$D6021,CHAR(34),"'")&amp;CHAR(34)&amp;", "&amp;CHAR(34)&amp;"kind"&amp;CHAR(34)&amp;": "&amp;CHAR(34)&amp;SUBSTITUTE(CriteriTecnici!$F6021,CHAR(34),"'")&amp;CHAR(34)&amp;", "&amp;CHAR(34)&amp;"value"&amp;CHAR(34)&amp;": "&amp;SUBSTITUTE(TRIM(ROUND(IFERROR(CriteriTecnici!$N6021*1,IFERROR(NUMBERVALUE(CriteriTecnici!$N6021,".",","),IFERROR(NUMBERVALUE(CriteriTecnici!$N6021,",","."),0))),4)&amp;""),",",".")&amp;", "&amp;CHAR(34)&amp;"numerator"&amp;CHAR(34)&amp;": "&amp;SUBSTITUTE(TRIM(ROUND(IFERROR(CriteriTecnici!$K6021*1,IFERROR(NUMBERVALUE(CriteriTecnici!$K6021,".",","),IFERROR(NUMBERVALUE(CriteriTecnici!$K6021,",","."),0))),4)&amp;""),",",".")&amp;", "&amp;CHAR(34)&amp;"denominator"&amp;CHAR(34)&amp;": "&amp;SUBSTITUTE(TRIM(ROUND(IFERROR(CriteriTecnici!$L6021*1,IFERROR(NUMBERVALUE(CriteriTecnici!$L6021,".",","),IFERROR(NUMBERVALUE(CriteriTecnici!$L6021,",","."),0))),4)&amp;""),",",".")&amp;", "&amp;CHAR(34)&amp;"flag"&amp;CHAR(34)&amp;": "&amp;SUBSTITUTE(TRIM(ROUND(IFERROR(CriteriTecnici!$M6021*1,IFERROR(NUMBERVALUE(CriteriTecnici!$M6021,".",","),IFERROR(NUMBERVALUE(CriteriTecnici!$M6021,",","."),0))),4)&amp;""),",",".")&amp;", "&amp;CHAR(34)&amp;"rawScore"&amp;CHAR(34)&amp;": "&amp;SUBSTITUTE(TRIM(ROUND(IFERROR(CriteriTecnici!$O6021*1,IFERROR(NUMBERVALUE(CriteriTecnici!$O6021,".",","),IFERROR(NUMBERVALUE(CriteriTecnici!$O6021,",","."),0))),4)&amp;""),",",".")&amp;CHAR(125)&amp;IF(TRUE,",",""))</f>
        <v/>
      </c>
    </row>
    <row r="6242">
      <c r="A6242" s="38">
        <f>IF(CriteriTecnici!$A6022="","","    "&amp;CHAR(123)&amp;CHAR(34)&amp;"bidderId"&amp;CHAR(34)&amp;": "&amp;CHAR(34)&amp;SUBSTITUTE(CriteriTecnici!$A6022,CHAR(34),"'")&amp;CHAR(34)&amp;", "&amp;CHAR(34)&amp;"lotId"&amp;CHAR(34)&amp;": "&amp;CHAR(34)&amp;SUBSTITUTE(CriteriTecnici!$C6022,CHAR(34),"'")&amp;CHAR(34)&amp;", "&amp;CHAR(34)&amp;"criterionId"&amp;CHAR(34)&amp;": "&amp;CHAR(34)&amp;SUBSTITUTE(CriteriTecnici!$D6022,CHAR(34),"'")&amp;CHAR(34)&amp;", "&amp;CHAR(34)&amp;"kind"&amp;CHAR(34)&amp;": "&amp;CHAR(34)&amp;SUBSTITUTE(CriteriTecnici!$F6022,CHAR(34),"'")&amp;CHAR(34)&amp;", "&amp;CHAR(34)&amp;"value"&amp;CHAR(34)&amp;": "&amp;SUBSTITUTE(TRIM(ROUND(IFERROR(CriteriTecnici!$N6022*1,IFERROR(NUMBERVALUE(CriteriTecnici!$N6022,".",","),IFERROR(NUMBERVALUE(CriteriTecnici!$N6022,",","."),0))),4)&amp;""),",",".")&amp;", "&amp;CHAR(34)&amp;"numerator"&amp;CHAR(34)&amp;": "&amp;SUBSTITUTE(TRIM(ROUND(IFERROR(CriteriTecnici!$K6022*1,IFERROR(NUMBERVALUE(CriteriTecnici!$K6022,".",","),IFERROR(NUMBERVALUE(CriteriTecnici!$K6022,",","."),0))),4)&amp;""),",",".")&amp;", "&amp;CHAR(34)&amp;"denominator"&amp;CHAR(34)&amp;": "&amp;SUBSTITUTE(TRIM(ROUND(IFERROR(CriteriTecnici!$L6022*1,IFERROR(NUMBERVALUE(CriteriTecnici!$L6022,".",","),IFERROR(NUMBERVALUE(CriteriTecnici!$L6022,",","."),0))),4)&amp;""),",",".")&amp;", "&amp;CHAR(34)&amp;"flag"&amp;CHAR(34)&amp;": "&amp;SUBSTITUTE(TRIM(ROUND(IFERROR(CriteriTecnici!$M6022*1,IFERROR(NUMBERVALUE(CriteriTecnici!$M6022,".",","),IFERROR(NUMBERVALUE(CriteriTecnici!$M6022,",","."),0))),4)&amp;""),",",".")&amp;", "&amp;CHAR(34)&amp;"rawScore"&amp;CHAR(34)&amp;": "&amp;SUBSTITUTE(TRIM(ROUND(IFERROR(CriteriTecnici!$O6022*1,IFERROR(NUMBERVALUE(CriteriTecnici!$O6022,".",","),IFERROR(NUMBERVALUE(CriteriTecnici!$O6022,",","."),0))),4)&amp;""),",",".")&amp;CHAR(125)&amp;IF(TRUE,",",""))</f>
        <v/>
      </c>
    </row>
    <row r="6243">
      <c r="A6243" s="38">
        <f>IF(CriteriTecnici!$A6023="","","    "&amp;CHAR(123)&amp;CHAR(34)&amp;"bidderId"&amp;CHAR(34)&amp;": "&amp;CHAR(34)&amp;SUBSTITUTE(CriteriTecnici!$A6023,CHAR(34),"'")&amp;CHAR(34)&amp;", "&amp;CHAR(34)&amp;"lotId"&amp;CHAR(34)&amp;": "&amp;CHAR(34)&amp;SUBSTITUTE(CriteriTecnici!$C6023,CHAR(34),"'")&amp;CHAR(34)&amp;", "&amp;CHAR(34)&amp;"criterionId"&amp;CHAR(34)&amp;": "&amp;CHAR(34)&amp;SUBSTITUTE(CriteriTecnici!$D6023,CHAR(34),"'")&amp;CHAR(34)&amp;", "&amp;CHAR(34)&amp;"kind"&amp;CHAR(34)&amp;": "&amp;CHAR(34)&amp;SUBSTITUTE(CriteriTecnici!$F6023,CHAR(34),"'")&amp;CHAR(34)&amp;", "&amp;CHAR(34)&amp;"value"&amp;CHAR(34)&amp;": "&amp;SUBSTITUTE(TRIM(ROUND(IFERROR(CriteriTecnici!$N6023*1,IFERROR(NUMBERVALUE(CriteriTecnici!$N6023,".",","),IFERROR(NUMBERVALUE(CriteriTecnici!$N6023,",","."),0))),4)&amp;""),",",".")&amp;", "&amp;CHAR(34)&amp;"numerator"&amp;CHAR(34)&amp;": "&amp;SUBSTITUTE(TRIM(ROUND(IFERROR(CriteriTecnici!$K6023*1,IFERROR(NUMBERVALUE(CriteriTecnici!$K6023,".",","),IFERROR(NUMBERVALUE(CriteriTecnici!$K6023,",","."),0))),4)&amp;""),",",".")&amp;", "&amp;CHAR(34)&amp;"denominator"&amp;CHAR(34)&amp;": "&amp;SUBSTITUTE(TRIM(ROUND(IFERROR(CriteriTecnici!$L6023*1,IFERROR(NUMBERVALUE(CriteriTecnici!$L6023,".",","),IFERROR(NUMBERVALUE(CriteriTecnici!$L6023,",","."),0))),4)&amp;""),",",".")&amp;", "&amp;CHAR(34)&amp;"flag"&amp;CHAR(34)&amp;": "&amp;SUBSTITUTE(TRIM(ROUND(IFERROR(CriteriTecnici!$M6023*1,IFERROR(NUMBERVALUE(CriteriTecnici!$M6023,".",","),IFERROR(NUMBERVALUE(CriteriTecnici!$M6023,",","."),0))),4)&amp;""),",",".")&amp;", "&amp;CHAR(34)&amp;"rawScore"&amp;CHAR(34)&amp;": "&amp;SUBSTITUTE(TRIM(ROUND(IFERROR(CriteriTecnici!$O6023*1,IFERROR(NUMBERVALUE(CriteriTecnici!$O6023,".",","),IFERROR(NUMBERVALUE(CriteriTecnici!$O6023,",","."),0))),4)&amp;""),",",".")&amp;CHAR(125)&amp;IF(TRUE,",",""))</f>
        <v/>
      </c>
    </row>
    <row r="6244">
      <c r="A6244" s="38">
        <f>IF(CriteriTecnici!$A6024="","","    "&amp;CHAR(123)&amp;CHAR(34)&amp;"bidderId"&amp;CHAR(34)&amp;": "&amp;CHAR(34)&amp;SUBSTITUTE(CriteriTecnici!$A6024,CHAR(34),"'")&amp;CHAR(34)&amp;", "&amp;CHAR(34)&amp;"lotId"&amp;CHAR(34)&amp;": "&amp;CHAR(34)&amp;SUBSTITUTE(CriteriTecnici!$C6024,CHAR(34),"'")&amp;CHAR(34)&amp;", "&amp;CHAR(34)&amp;"criterionId"&amp;CHAR(34)&amp;": "&amp;CHAR(34)&amp;SUBSTITUTE(CriteriTecnici!$D6024,CHAR(34),"'")&amp;CHAR(34)&amp;", "&amp;CHAR(34)&amp;"kind"&amp;CHAR(34)&amp;": "&amp;CHAR(34)&amp;SUBSTITUTE(CriteriTecnici!$F6024,CHAR(34),"'")&amp;CHAR(34)&amp;", "&amp;CHAR(34)&amp;"value"&amp;CHAR(34)&amp;": "&amp;SUBSTITUTE(TRIM(ROUND(IFERROR(CriteriTecnici!$N6024*1,IFERROR(NUMBERVALUE(CriteriTecnici!$N6024,".",","),IFERROR(NUMBERVALUE(CriteriTecnici!$N6024,",","."),0))),4)&amp;""),",",".")&amp;", "&amp;CHAR(34)&amp;"numerator"&amp;CHAR(34)&amp;": "&amp;SUBSTITUTE(TRIM(ROUND(IFERROR(CriteriTecnici!$K6024*1,IFERROR(NUMBERVALUE(CriteriTecnici!$K6024,".",","),IFERROR(NUMBERVALUE(CriteriTecnici!$K6024,",","."),0))),4)&amp;""),",",".")&amp;", "&amp;CHAR(34)&amp;"denominator"&amp;CHAR(34)&amp;": "&amp;SUBSTITUTE(TRIM(ROUND(IFERROR(CriteriTecnici!$L6024*1,IFERROR(NUMBERVALUE(CriteriTecnici!$L6024,".",","),IFERROR(NUMBERVALUE(CriteriTecnici!$L6024,",","."),0))),4)&amp;""),",",".")&amp;", "&amp;CHAR(34)&amp;"flag"&amp;CHAR(34)&amp;": "&amp;SUBSTITUTE(TRIM(ROUND(IFERROR(CriteriTecnici!$M6024*1,IFERROR(NUMBERVALUE(CriteriTecnici!$M6024,".",","),IFERROR(NUMBERVALUE(CriteriTecnici!$M6024,",","."),0))),4)&amp;""),",",".")&amp;", "&amp;CHAR(34)&amp;"rawScore"&amp;CHAR(34)&amp;": "&amp;SUBSTITUTE(TRIM(ROUND(IFERROR(CriteriTecnici!$O6024*1,IFERROR(NUMBERVALUE(CriteriTecnici!$O6024,".",","),IFERROR(NUMBERVALUE(CriteriTecnici!$O6024,",","."),0))),4)&amp;""),",",".")&amp;CHAR(125)&amp;IF(TRUE,",",""))</f>
        <v/>
      </c>
    </row>
    <row r="6245">
      <c r="A6245" s="38">
        <f>IF(CriteriTecnici!$A6025="","","    "&amp;CHAR(123)&amp;CHAR(34)&amp;"bidderId"&amp;CHAR(34)&amp;": "&amp;CHAR(34)&amp;SUBSTITUTE(CriteriTecnici!$A6025,CHAR(34),"'")&amp;CHAR(34)&amp;", "&amp;CHAR(34)&amp;"lotId"&amp;CHAR(34)&amp;": "&amp;CHAR(34)&amp;SUBSTITUTE(CriteriTecnici!$C6025,CHAR(34),"'")&amp;CHAR(34)&amp;", "&amp;CHAR(34)&amp;"criterionId"&amp;CHAR(34)&amp;": "&amp;CHAR(34)&amp;SUBSTITUTE(CriteriTecnici!$D6025,CHAR(34),"'")&amp;CHAR(34)&amp;", "&amp;CHAR(34)&amp;"kind"&amp;CHAR(34)&amp;": "&amp;CHAR(34)&amp;SUBSTITUTE(CriteriTecnici!$F6025,CHAR(34),"'")&amp;CHAR(34)&amp;", "&amp;CHAR(34)&amp;"value"&amp;CHAR(34)&amp;": "&amp;SUBSTITUTE(TRIM(ROUND(IFERROR(CriteriTecnici!$N6025*1,IFERROR(NUMBERVALUE(CriteriTecnici!$N6025,".",","),IFERROR(NUMBERVALUE(CriteriTecnici!$N6025,",","."),0))),4)&amp;""),",",".")&amp;", "&amp;CHAR(34)&amp;"numerator"&amp;CHAR(34)&amp;": "&amp;SUBSTITUTE(TRIM(ROUND(IFERROR(CriteriTecnici!$K6025*1,IFERROR(NUMBERVALUE(CriteriTecnici!$K6025,".",","),IFERROR(NUMBERVALUE(CriteriTecnici!$K6025,",","."),0))),4)&amp;""),",",".")&amp;", "&amp;CHAR(34)&amp;"denominator"&amp;CHAR(34)&amp;": "&amp;SUBSTITUTE(TRIM(ROUND(IFERROR(CriteriTecnici!$L6025*1,IFERROR(NUMBERVALUE(CriteriTecnici!$L6025,".",","),IFERROR(NUMBERVALUE(CriteriTecnici!$L6025,",","."),0))),4)&amp;""),",",".")&amp;", "&amp;CHAR(34)&amp;"flag"&amp;CHAR(34)&amp;": "&amp;SUBSTITUTE(TRIM(ROUND(IFERROR(CriteriTecnici!$M6025*1,IFERROR(NUMBERVALUE(CriteriTecnici!$M6025,".",","),IFERROR(NUMBERVALUE(CriteriTecnici!$M6025,",","."),0))),4)&amp;""),",",".")&amp;", "&amp;CHAR(34)&amp;"rawScore"&amp;CHAR(34)&amp;": "&amp;SUBSTITUTE(TRIM(ROUND(IFERROR(CriteriTecnici!$O6025*1,IFERROR(NUMBERVALUE(CriteriTecnici!$O6025,".",","),IFERROR(NUMBERVALUE(CriteriTecnici!$O6025,",","."),0))),4)&amp;""),",",".")&amp;CHAR(125)&amp;IF(TRUE,",",""))</f>
        <v/>
      </c>
    </row>
    <row r="6246">
      <c r="A6246" s="38">
        <f>IF(CriteriTecnici!$A6026="","","    "&amp;CHAR(123)&amp;CHAR(34)&amp;"bidderId"&amp;CHAR(34)&amp;": "&amp;CHAR(34)&amp;SUBSTITUTE(CriteriTecnici!$A6026,CHAR(34),"'")&amp;CHAR(34)&amp;", "&amp;CHAR(34)&amp;"lotId"&amp;CHAR(34)&amp;": "&amp;CHAR(34)&amp;SUBSTITUTE(CriteriTecnici!$C6026,CHAR(34),"'")&amp;CHAR(34)&amp;", "&amp;CHAR(34)&amp;"criterionId"&amp;CHAR(34)&amp;": "&amp;CHAR(34)&amp;SUBSTITUTE(CriteriTecnici!$D6026,CHAR(34),"'")&amp;CHAR(34)&amp;", "&amp;CHAR(34)&amp;"kind"&amp;CHAR(34)&amp;": "&amp;CHAR(34)&amp;SUBSTITUTE(CriteriTecnici!$F6026,CHAR(34),"'")&amp;CHAR(34)&amp;", "&amp;CHAR(34)&amp;"value"&amp;CHAR(34)&amp;": "&amp;SUBSTITUTE(TRIM(ROUND(IFERROR(CriteriTecnici!$N6026*1,IFERROR(NUMBERVALUE(CriteriTecnici!$N6026,".",","),IFERROR(NUMBERVALUE(CriteriTecnici!$N6026,",","."),0))),4)&amp;""),",",".")&amp;", "&amp;CHAR(34)&amp;"numerator"&amp;CHAR(34)&amp;": "&amp;SUBSTITUTE(TRIM(ROUND(IFERROR(CriteriTecnici!$K6026*1,IFERROR(NUMBERVALUE(CriteriTecnici!$K6026,".",","),IFERROR(NUMBERVALUE(CriteriTecnici!$K6026,",","."),0))),4)&amp;""),",",".")&amp;", "&amp;CHAR(34)&amp;"denominator"&amp;CHAR(34)&amp;": "&amp;SUBSTITUTE(TRIM(ROUND(IFERROR(CriteriTecnici!$L6026*1,IFERROR(NUMBERVALUE(CriteriTecnici!$L6026,".",","),IFERROR(NUMBERVALUE(CriteriTecnici!$L6026,",","."),0))),4)&amp;""),",",".")&amp;", "&amp;CHAR(34)&amp;"flag"&amp;CHAR(34)&amp;": "&amp;SUBSTITUTE(TRIM(ROUND(IFERROR(CriteriTecnici!$M6026*1,IFERROR(NUMBERVALUE(CriteriTecnici!$M6026,".",","),IFERROR(NUMBERVALUE(CriteriTecnici!$M6026,",","."),0))),4)&amp;""),",",".")&amp;", "&amp;CHAR(34)&amp;"rawScore"&amp;CHAR(34)&amp;": "&amp;SUBSTITUTE(TRIM(ROUND(IFERROR(CriteriTecnici!$O6026*1,IFERROR(NUMBERVALUE(CriteriTecnici!$O6026,".",","),IFERROR(NUMBERVALUE(CriteriTecnici!$O6026,",","."),0))),4)&amp;""),",",".")&amp;CHAR(125)&amp;IF(TRUE,",",""))</f>
        <v/>
      </c>
    </row>
    <row r="6247">
      <c r="A6247" s="38">
        <f>IF(CriteriTecnici!$A6027="","","    "&amp;CHAR(123)&amp;CHAR(34)&amp;"bidderId"&amp;CHAR(34)&amp;": "&amp;CHAR(34)&amp;SUBSTITUTE(CriteriTecnici!$A6027,CHAR(34),"'")&amp;CHAR(34)&amp;", "&amp;CHAR(34)&amp;"lotId"&amp;CHAR(34)&amp;": "&amp;CHAR(34)&amp;SUBSTITUTE(CriteriTecnici!$C6027,CHAR(34),"'")&amp;CHAR(34)&amp;", "&amp;CHAR(34)&amp;"criterionId"&amp;CHAR(34)&amp;": "&amp;CHAR(34)&amp;SUBSTITUTE(CriteriTecnici!$D6027,CHAR(34),"'")&amp;CHAR(34)&amp;", "&amp;CHAR(34)&amp;"kind"&amp;CHAR(34)&amp;": "&amp;CHAR(34)&amp;SUBSTITUTE(CriteriTecnici!$F6027,CHAR(34),"'")&amp;CHAR(34)&amp;", "&amp;CHAR(34)&amp;"value"&amp;CHAR(34)&amp;": "&amp;SUBSTITUTE(TRIM(ROUND(IFERROR(CriteriTecnici!$N6027*1,IFERROR(NUMBERVALUE(CriteriTecnici!$N6027,".",","),IFERROR(NUMBERVALUE(CriteriTecnici!$N6027,",","."),0))),4)&amp;""),",",".")&amp;", "&amp;CHAR(34)&amp;"numerator"&amp;CHAR(34)&amp;": "&amp;SUBSTITUTE(TRIM(ROUND(IFERROR(CriteriTecnici!$K6027*1,IFERROR(NUMBERVALUE(CriteriTecnici!$K6027,".",","),IFERROR(NUMBERVALUE(CriteriTecnici!$K6027,",","."),0))),4)&amp;""),",",".")&amp;", "&amp;CHAR(34)&amp;"denominator"&amp;CHAR(34)&amp;": "&amp;SUBSTITUTE(TRIM(ROUND(IFERROR(CriteriTecnici!$L6027*1,IFERROR(NUMBERVALUE(CriteriTecnici!$L6027,".",","),IFERROR(NUMBERVALUE(CriteriTecnici!$L6027,",","."),0))),4)&amp;""),",",".")&amp;", "&amp;CHAR(34)&amp;"flag"&amp;CHAR(34)&amp;": "&amp;SUBSTITUTE(TRIM(ROUND(IFERROR(CriteriTecnici!$M6027*1,IFERROR(NUMBERVALUE(CriteriTecnici!$M6027,".",","),IFERROR(NUMBERVALUE(CriteriTecnici!$M6027,",","."),0))),4)&amp;""),",",".")&amp;", "&amp;CHAR(34)&amp;"rawScore"&amp;CHAR(34)&amp;": "&amp;SUBSTITUTE(TRIM(ROUND(IFERROR(CriteriTecnici!$O6027*1,IFERROR(NUMBERVALUE(CriteriTecnici!$O6027,".",","),IFERROR(NUMBERVALUE(CriteriTecnici!$O6027,",","."),0))),4)&amp;""),",",".")&amp;CHAR(125)&amp;IF(TRUE,",",""))</f>
        <v/>
      </c>
    </row>
    <row r="6248">
      <c r="A6248" s="38">
        <f>IF(CriteriTecnici!$A6028="","","    "&amp;CHAR(123)&amp;CHAR(34)&amp;"bidderId"&amp;CHAR(34)&amp;": "&amp;CHAR(34)&amp;SUBSTITUTE(CriteriTecnici!$A6028,CHAR(34),"'")&amp;CHAR(34)&amp;", "&amp;CHAR(34)&amp;"lotId"&amp;CHAR(34)&amp;": "&amp;CHAR(34)&amp;SUBSTITUTE(CriteriTecnici!$C6028,CHAR(34),"'")&amp;CHAR(34)&amp;", "&amp;CHAR(34)&amp;"criterionId"&amp;CHAR(34)&amp;": "&amp;CHAR(34)&amp;SUBSTITUTE(CriteriTecnici!$D6028,CHAR(34),"'")&amp;CHAR(34)&amp;", "&amp;CHAR(34)&amp;"kind"&amp;CHAR(34)&amp;": "&amp;CHAR(34)&amp;SUBSTITUTE(CriteriTecnici!$F6028,CHAR(34),"'")&amp;CHAR(34)&amp;", "&amp;CHAR(34)&amp;"value"&amp;CHAR(34)&amp;": "&amp;SUBSTITUTE(TRIM(ROUND(IFERROR(CriteriTecnici!$N6028*1,IFERROR(NUMBERVALUE(CriteriTecnici!$N6028,".",","),IFERROR(NUMBERVALUE(CriteriTecnici!$N6028,",","."),0))),4)&amp;""),",",".")&amp;", "&amp;CHAR(34)&amp;"numerator"&amp;CHAR(34)&amp;": "&amp;SUBSTITUTE(TRIM(ROUND(IFERROR(CriteriTecnici!$K6028*1,IFERROR(NUMBERVALUE(CriteriTecnici!$K6028,".",","),IFERROR(NUMBERVALUE(CriteriTecnici!$K6028,",","."),0))),4)&amp;""),",",".")&amp;", "&amp;CHAR(34)&amp;"denominator"&amp;CHAR(34)&amp;": "&amp;SUBSTITUTE(TRIM(ROUND(IFERROR(CriteriTecnici!$L6028*1,IFERROR(NUMBERVALUE(CriteriTecnici!$L6028,".",","),IFERROR(NUMBERVALUE(CriteriTecnici!$L6028,",","."),0))),4)&amp;""),",",".")&amp;", "&amp;CHAR(34)&amp;"flag"&amp;CHAR(34)&amp;": "&amp;SUBSTITUTE(TRIM(ROUND(IFERROR(CriteriTecnici!$M6028*1,IFERROR(NUMBERVALUE(CriteriTecnici!$M6028,".",","),IFERROR(NUMBERVALUE(CriteriTecnici!$M6028,",","."),0))),4)&amp;""),",",".")&amp;", "&amp;CHAR(34)&amp;"rawScore"&amp;CHAR(34)&amp;": "&amp;SUBSTITUTE(TRIM(ROUND(IFERROR(CriteriTecnici!$O6028*1,IFERROR(NUMBERVALUE(CriteriTecnici!$O6028,".",","),IFERROR(NUMBERVALUE(CriteriTecnici!$O6028,",","."),0))),4)&amp;""),",",".")&amp;CHAR(125)&amp;IF(TRUE,",",""))</f>
        <v/>
      </c>
    </row>
    <row r="6249">
      <c r="A6249" s="38">
        <f>IF(CriteriTecnici!$A6029="","","    "&amp;CHAR(123)&amp;CHAR(34)&amp;"bidderId"&amp;CHAR(34)&amp;": "&amp;CHAR(34)&amp;SUBSTITUTE(CriteriTecnici!$A6029,CHAR(34),"'")&amp;CHAR(34)&amp;", "&amp;CHAR(34)&amp;"lotId"&amp;CHAR(34)&amp;": "&amp;CHAR(34)&amp;SUBSTITUTE(CriteriTecnici!$C6029,CHAR(34),"'")&amp;CHAR(34)&amp;", "&amp;CHAR(34)&amp;"criterionId"&amp;CHAR(34)&amp;": "&amp;CHAR(34)&amp;SUBSTITUTE(CriteriTecnici!$D6029,CHAR(34),"'")&amp;CHAR(34)&amp;", "&amp;CHAR(34)&amp;"kind"&amp;CHAR(34)&amp;": "&amp;CHAR(34)&amp;SUBSTITUTE(CriteriTecnici!$F6029,CHAR(34),"'")&amp;CHAR(34)&amp;", "&amp;CHAR(34)&amp;"value"&amp;CHAR(34)&amp;": "&amp;SUBSTITUTE(TRIM(ROUND(IFERROR(CriteriTecnici!$N6029*1,IFERROR(NUMBERVALUE(CriteriTecnici!$N6029,".",","),IFERROR(NUMBERVALUE(CriteriTecnici!$N6029,",","."),0))),4)&amp;""),",",".")&amp;", "&amp;CHAR(34)&amp;"numerator"&amp;CHAR(34)&amp;": "&amp;SUBSTITUTE(TRIM(ROUND(IFERROR(CriteriTecnici!$K6029*1,IFERROR(NUMBERVALUE(CriteriTecnici!$K6029,".",","),IFERROR(NUMBERVALUE(CriteriTecnici!$K6029,",","."),0))),4)&amp;""),",",".")&amp;", "&amp;CHAR(34)&amp;"denominator"&amp;CHAR(34)&amp;": "&amp;SUBSTITUTE(TRIM(ROUND(IFERROR(CriteriTecnici!$L6029*1,IFERROR(NUMBERVALUE(CriteriTecnici!$L6029,".",","),IFERROR(NUMBERVALUE(CriteriTecnici!$L6029,",","."),0))),4)&amp;""),",",".")&amp;", "&amp;CHAR(34)&amp;"flag"&amp;CHAR(34)&amp;": "&amp;SUBSTITUTE(TRIM(ROUND(IFERROR(CriteriTecnici!$M6029*1,IFERROR(NUMBERVALUE(CriteriTecnici!$M6029,".",","),IFERROR(NUMBERVALUE(CriteriTecnici!$M6029,",","."),0))),4)&amp;""),",",".")&amp;", "&amp;CHAR(34)&amp;"rawScore"&amp;CHAR(34)&amp;": "&amp;SUBSTITUTE(TRIM(ROUND(IFERROR(CriteriTecnici!$O6029*1,IFERROR(NUMBERVALUE(CriteriTecnici!$O6029,".",","),IFERROR(NUMBERVALUE(CriteriTecnici!$O6029,",","."),0))),4)&amp;""),",",".")&amp;CHAR(125)&amp;IF(TRUE,",",""))</f>
        <v/>
      </c>
    </row>
    <row r="6250">
      <c r="A6250" s="38">
        <f>IF(CriteriTecnici!$A6030="","","    "&amp;CHAR(123)&amp;CHAR(34)&amp;"bidderId"&amp;CHAR(34)&amp;": "&amp;CHAR(34)&amp;SUBSTITUTE(CriteriTecnici!$A6030,CHAR(34),"'")&amp;CHAR(34)&amp;", "&amp;CHAR(34)&amp;"lotId"&amp;CHAR(34)&amp;": "&amp;CHAR(34)&amp;SUBSTITUTE(CriteriTecnici!$C6030,CHAR(34),"'")&amp;CHAR(34)&amp;", "&amp;CHAR(34)&amp;"criterionId"&amp;CHAR(34)&amp;": "&amp;CHAR(34)&amp;SUBSTITUTE(CriteriTecnici!$D6030,CHAR(34),"'")&amp;CHAR(34)&amp;", "&amp;CHAR(34)&amp;"kind"&amp;CHAR(34)&amp;": "&amp;CHAR(34)&amp;SUBSTITUTE(CriteriTecnici!$F6030,CHAR(34),"'")&amp;CHAR(34)&amp;", "&amp;CHAR(34)&amp;"value"&amp;CHAR(34)&amp;": "&amp;SUBSTITUTE(TRIM(ROUND(IFERROR(CriteriTecnici!$N6030*1,IFERROR(NUMBERVALUE(CriteriTecnici!$N6030,".",","),IFERROR(NUMBERVALUE(CriteriTecnici!$N6030,",","."),0))),4)&amp;""),",",".")&amp;", "&amp;CHAR(34)&amp;"numerator"&amp;CHAR(34)&amp;": "&amp;SUBSTITUTE(TRIM(ROUND(IFERROR(CriteriTecnici!$K6030*1,IFERROR(NUMBERVALUE(CriteriTecnici!$K6030,".",","),IFERROR(NUMBERVALUE(CriteriTecnici!$K6030,",","."),0))),4)&amp;""),",",".")&amp;", "&amp;CHAR(34)&amp;"denominator"&amp;CHAR(34)&amp;": "&amp;SUBSTITUTE(TRIM(ROUND(IFERROR(CriteriTecnici!$L6030*1,IFERROR(NUMBERVALUE(CriteriTecnici!$L6030,".",","),IFERROR(NUMBERVALUE(CriteriTecnici!$L6030,",","."),0))),4)&amp;""),",",".")&amp;", "&amp;CHAR(34)&amp;"flag"&amp;CHAR(34)&amp;": "&amp;SUBSTITUTE(TRIM(ROUND(IFERROR(CriteriTecnici!$M6030*1,IFERROR(NUMBERVALUE(CriteriTecnici!$M6030,".",","),IFERROR(NUMBERVALUE(CriteriTecnici!$M6030,",","."),0))),4)&amp;""),",",".")&amp;", "&amp;CHAR(34)&amp;"rawScore"&amp;CHAR(34)&amp;": "&amp;SUBSTITUTE(TRIM(ROUND(IFERROR(CriteriTecnici!$O6030*1,IFERROR(NUMBERVALUE(CriteriTecnici!$O6030,".",","),IFERROR(NUMBERVALUE(CriteriTecnici!$O6030,",","."),0))),4)&amp;""),",",".")&amp;CHAR(125)&amp;IF(TRUE,",",""))</f>
        <v/>
      </c>
    </row>
    <row r="6251">
      <c r="A6251" s="38">
        <f>IF(CriteriTecnici!$A6031="","","    "&amp;CHAR(123)&amp;CHAR(34)&amp;"bidderId"&amp;CHAR(34)&amp;": "&amp;CHAR(34)&amp;SUBSTITUTE(CriteriTecnici!$A6031,CHAR(34),"'")&amp;CHAR(34)&amp;", "&amp;CHAR(34)&amp;"lotId"&amp;CHAR(34)&amp;": "&amp;CHAR(34)&amp;SUBSTITUTE(CriteriTecnici!$C6031,CHAR(34),"'")&amp;CHAR(34)&amp;", "&amp;CHAR(34)&amp;"criterionId"&amp;CHAR(34)&amp;": "&amp;CHAR(34)&amp;SUBSTITUTE(CriteriTecnici!$D6031,CHAR(34),"'")&amp;CHAR(34)&amp;", "&amp;CHAR(34)&amp;"kind"&amp;CHAR(34)&amp;": "&amp;CHAR(34)&amp;SUBSTITUTE(CriteriTecnici!$F6031,CHAR(34),"'")&amp;CHAR(34)&amp;", "&amp;CHAR(34)&amp;"value"&amp;CHAR(34)&amp;": "&amp;SUBSTITUTE(TRIM(ROUND(IFERROR(CriteriTecnici!$N6031*1,IFERROR(NUMBERVALUE(CriteriTecnici!$N6031,".",","),IFERROR(NUMBERVALUE(CriteriTecnici!$N6031,",","."),0))),4)&amp;""),",",".")&amp;", "&amp;CHAR(34)&amp;"numerator"&amp;CHAR(34)&amp;": "&amp;SUBSTITUTE(TRIM(ROUND(IFERROR(CriteriTecnici!$K6031*1,IFERROR(NUMBERVALUE(CriteriTecnici!$K6031,".",","),IFERROR(NUMBERVALUE(CriteriTecnici!$K6031,",","."),0))),4)&amp;""),",",".")&amp;", "&amp;CHAR(34)&amp;"denominator"&amp;CHAR(34)&amp;": "&amp;SUBSTITUTE(TRIM(ROUND(IFERROR(CriteriTecnici!$L6031*1,IFERROR(NUMBERVALUE(CriteriTecnici!$L6031,".",","),IFERROR(NUMBERVALUE(CriteriTecnici!$L6031,",","."),0))),4)&amp;""),",",".")&amp;", "&amp;CHAR(34)&amp;"flag"&amp;CHAR(34)&amp;": "&amp;SUBSTITUTE(TRIM(ROUND(IFERROR(CriteriTecnici!$M6031*1,IFERROR(NUMBERVALUE(CriteriTecnici!$M6031,".",","),IFERROR(NUMBERVALUE(CriteriTecnici!$M6031,",","."),0))),4)&amp;""),",",".")&amp;", "&amp;CHAR(34)&amp;"rawScore"&amp;CHAR(34)&amp;": "&amp;SUBSTITUTE(TRIM(ROUND(IFERROR(CriteriTecnici!$O6031*1,IFERROR(NUMBERVALUE(CriteriTecnici!$O6031,".",","),IFERROR(NUMBERVALUE(CriteriTecnici!$O6031,",","."),0))),4)&amp;""),",",".")&amp;CHAR(125)&amp;IF(TRUE,",",""))</f>
        <v/>
      </c>
    </row>
    <row r="6252">
      <c r="A6252" s="38">
        <f>IF(CriteriTecnici!$A6032="","","    "&amp;CHAR(123)&amp;CHAR(34)&amp;"bidderId"&amp;CHAR(34)&amp;": "&amp;CHAR(34)&amp;SUBSTITUTE(CriteriTecnici!$A6032,CHAR(34),"'")&amp;CHAR(34)&amp;", "&amp;CHAR(34)&amp;"lotId"&amp;CHAR(34)&amp;": "&amp;CHAR(34)&amp;SUBSTITUTE(CriteriTecnici!$C6032,CHAR(34),"'")&amp;CHAR(34)&amp;", "&amp;CHAR(34)&amp;"criterionId"&amp;CHAR(34)&amp;": "&amp;CHAR(34)&amp;SUBSTITUTE(CriteriTecnici!$D6032,CHAR(34),"'")&amp;CHAR(34)&amp;", "&amp;CHAR(34)&amp;"kind"&amp;CHAR(34)&amp;": "&amp;CHAR(34)&amp;SUBSTITUTE(CriteriTecnici!$F6032,CHAR(34),"'")&amp;CHAR(34)&amp;", "&amp;CHAR(34)&amp;"value"&amp;CHAR(34)&amp;": "&amp;SUBSTITUTE(TRIM(ROUND(IFERROR(CriteriTecnici!$N6032*1,IFERROR(NUMBERVALUE(CriteriTecnici!$N6032,".",","),IFERROR(NUMBERVALUE(CriteriTecnici!$N6032,",","."),0))),4)&amp;""),",",".")&amp;", "&amp;CHAR(34)&amp;"numerator"&amp;CHAR(34)&amp;": "&amp;SUBSTITUTE(TRIM(ROUND(IFERROR(CriteriTecnici!$K6032*1,IFERROR(NUMBERVALUE(CriteriTecnici!$K6032,".",","),IFERROR(NUMBERVALUE(CriteriTecnici!$K6032,",","."),0))),4)&amp;""),",",".")&amp;", "&amp;CHAR(34)&amp;"denominator"&amp;CHAR(34)&amp;": "&amp;SUBSTITUTE(TRIM(ROUND(IFERROR(CriteriTecnici!$L6032*1,IFERROR(NUMBERVALUE(CriteriTecnici!$L6032,".",","),IFERROR(NUMBERVALUE(CriteriTecnici!$L6032,",","."),0))),4)&amp;""),",",".")&amp;", "&amp;CHAR(34)&amp;"flag"&amp;CHAR(34)&amp;": "&amp;SUBSTITUTE(TRIM(ROUND(IFERROR(CriteriTecnici!$M6032*1,IFERROR(NUMBERVALUE(CriteriTecnici!$M6032,".",","),IFERROR(NUMBERVALUE(CriteriTecnici!$M6032,",","."),0))),4)&amp;""),",",".")&amp;", "&amp;CHAR(34)&amp;"rawScore"&amp;CHAR(34)&amp;": "&amp;SUBSTITUTE(TRIM(ROUND(IFERROR(CriteriTecnici!$O6032*1,IFERROR(NUMBERVALUE(CriteriTecnici!$O6032,".",","),IFERROR(NUMBERVALUE(CriteriTecnici!$O6032,",","."),0))),4)&amp;""),",",".")&amp;CHAR(125)&amp;IF(TRUE,",",""))</f>
        <v/>
      </c>
    </row>
    <row r="6253">
      <c r="A6253" s="38">
        <f>IF(CriteriTecnici!$A6033="","","    "&amp;CHAR(123)&amp;CHAR(34)&amp;"bidderId"&amp;CHAR(34)&amp;": "&amp;CHAR(34)&amp;SUBSTITUTE(CriteriTecnici!$A6033,CHAR(34),"'")&amp;CHAR(34)&amp;", "&amp;CHAR(34)&amp;"lotId"&amp;CHAR(34)&amp;": "&amp;CHAR(34)&amp;SUBSTITUTE(CriteriTecnici!$C6033,CHAR(34),"'")&amp;CHAR(34)&amp;", "&amp;CHAR(34)&amp;"criterionId"&amp;CHAR(34)&amp;": "&amp;CHAR(34)&amp;SUBSTITUTE(CriteriTecnici!$D6033,CHAR(34),"'")&amp;CHAR(34)&amp;", "&amp;CHAR(34)&amp;"kind"&amp;CHAR(34)&amp;": "&amp;CHAR(34)&amp;SUBSTITUTE(CriteriTecnici!$F6033,CHAR(34),"'")&amp;CHAR(34)&amp;", "&amp;CHAR(34)&amp;"value"&amp;CHAR(34)&amp;": "&amp;SUBSTITUTE(TRIM(ROUND(IFERROR(CriteriTecnici!$N6033*1,IFERROR(NUMBERVALUE(CriteriTecnici!$N6033,".",","),IFERROR(NUMBERVALUE(CriteriTecnici!$N6033,",","."),0))),4)&amp;""),",",".")&amp;", "&amp;CHAR(34)&amp;"numerator"&amp;CHAR(34)&amp;": "&amp;SUBSTITUTE(TRIM(ROUND(IFERROR(CriteriTecnici!$K6033*1,IFERROR(NUMBERVALUE(CriteriTecnici!$K6033,".",","),IFERROR(NUMBERVALUE(CriteriTecnici!$K6033,",","."),0))),4)&amp;""),",",".")&amp;", "&amp;CHAR(34)&amp;"denominator"&amp;CHAR(34)&amp;": "&amp;SUBSTITUTE(TRIM(ROUND(IFERROR(CriteriTecnici!$L6033*1,IFERROR(NUMBERVALUE(CriteriTecnici!$L6033,".",","),IFERROR(NUMBERVALUE(CriteriTecnici!$L6033,",","."),0))),4)&amp;""),",",".")&amp;", "&amp;CHAR(34)&amp;"flag"&amp;CHAR(34)&amp;": "&amp;SUBSTITUTE(TRIM(ROUND(IFERROR(CriteriTecnici!$M6033*1,IFERROR(NUMBERVALUE(CriteriTecnici!$M6033,".",","),IFERROR(NUMBERVALUE(CriteriTecnici!$M6033,",","."),0))),4)&amp;""),",",".")&amp;", "&amp;CHAR(34)&amp;"rawScore"&amp;CHAR(34)&amp;": "&amp;SUBSTITUTE(TRIM(ROUND(IFERROR(CriteriTecnici!$O6033*1,IFERROR(NUMBERVALUE(CriteriTecnici!$O6033,".",","),IFERROR(NUMBERVALUE(CriteriTecnici!$O6033,",","."),0))),4)&amp;""),",",".")&amp;CHAR(125)&amp;IF(TRUE,",",""))</f>
        <v/>
      </c>
    </row>
    <row r="6254">
      <c r="A6254" s="38">
        <f>IF(CriteriTecnici!$A6034="","","    "&amp;CHAR(123)&amp;CHAR(34)&amp;"bidderId"&amp;CHAR(34)&amp;": "&amp;CHAR(34)&amp;SUBSTITUTE(CriteriTecnici!$A6034,CHAR(34),"'")&amp;CHAR(34)&amp;", "&amp;CHAR(34)&amp;"lotId"&amp;CHAR(34)&amp;": "&amp;CHAR(34)&amp;SUBSTITUTE(CriteriTecnici!$C6034,CHAR(34),"'")&amp;CHAR(34)&amp;", "&amp;CHAR(34)&amp;"criterionId"&amp;CHAR(34)&amp;": "&amp;CHAR(34)&amp;SUBSTITUTE(CriteriTecnici!$D6034,CHAR(34),"'")&amp;CHAR(34)&amp;", "&amp;CHAR(34)&amp;"kind"&amp;CHAR(34)&amp;": "&amp;CHAR(34)&amp;SUBSTITUTE(CriteriTecnici!$F6034,CHAR(34),"'")&amp;CHAR(34)&amp;", "&amp;CHAR(34)&amp;"value"&amp;CHAR(34)&amp;": "&amp;SUBSTITUTE(TRIM(ROUND(IFERROR(CriteriTecnici!$N6034*1,IFERROR(NUMBERVALUE(CriteriTecnici!$N6034,".",","),IFERROR(NUMBERVALUE(CriteriTecnici!$N6034,",","."),0))),4)&amp;""),",",".")&amp;", "&amp;CHAR(34)&amp;"numerator"&amp;CHAR(34)&amp;": "&amp;SUBSTITUTE(TRIM(ROUND(IFERROR(CriteriTecnici!$K6034*1,IFERROR(NUMBERVALUE(CriteriTecnici!$K6034,".",","),IFERROR(NUMBERVALUE(CriteriTecnici!$K6034,",","."),0))),4)&amp;""),",",".")&amp;", "&amp;CHAR(34)&amp;"denominator"&amp;CHAR(34)&amp;": "&amp;SUBSTITUTE(TRIM(ROUND(IFERROR(CriteriTecnici!$L6034*1,IFERROR(NUMBERVALUE(CriteriTecnici!$L6034,".",","),IFERROR(NUMBERVALUE(CriteriTecnici!$L6034,",","."),0))),4)&amp;""),",",".")&amp;", "&amp;CHAR(34)&amp;"flag"&amp;CHAR(34)&amp;": "&amp;SUBSTITUTE(TRIM(ROUND(IFERROR(CriteriTecnici!$M6034*1,IFERROR(NUMBERVALUE(CriteriTecnici!$M6034,".",","),IFERROR(NUMBERVALUE(CriteriTecnici!$M6034,",","."),0))),4)&amp;""),",",".")&amp;", "&amp;CHAR(34)&amp;"rawScore"&amp;CHAR(34)&amp;": "&amp;SUBSTITUTE(TRIM(ROUND(IFERROR(CriteriTecnici!$O6034*1,IFERROR(NUMBERVALUE(CriteriTecnici!$O6034,".",","),IFERROR(NUMBERVALUE(CriteriTecnici!$O6034,",","."),0))),4)&amp;""),",",".")&amp;CHAR(125)&amp;IF(TRUE,",",""))</f>
        <v/>
      </c>
    </row>
    <row r="6255">
      <c r="A6255" s="38">
        <f>IF(CriteriTecnici!$A6035="","","    "&amp;CHAR(123)&amp;CHAR(34)&amp;"bidderId"&amp;CHAR(34)&amp;": "&amp;CHAR(34)&amp;SUBSTITUTE(CriteriTecnici!$A6035,CHAR(34),"'")&amp;CHAR(34)&amp;", "&amp;CHAR(34)&amp;"lotId"&amp;CHAR(34)&amp;": "&amp;CHAR(34)&amp;SUBSTITUTE(CriteriTecnici!$C6035,CHAR(34),"'")&amp;CHAR(34)&amp;", "&amp;CHAR(34)&amp;"criterionId"&amp;CHAR(34)&amp;": "&amp;CHAR(34)&amp;SUBSTITUTE(CriteriTecnici!$D6035,CHAR(34),"'")&amp;CHAR(34)&amp;", "&amp;CHAR(34)&amp;"kind"&amp;CHAR(34)&amp;": "&amp;CHAR(34)&amp;SUBSTITUTE(CriteriTecnici!$F6035,CHAR(34),"'")&amp;CHAR(34)&amp;", "&amp;CHAR(34)&amp;"value"&amp;CHAR(34)&amp;": "&amp;SUBSTITUTE(TRIM(ROUND(IFERROR(CriteriTecnici!$N6035*1,IFERROR(NUMBERVALUE(CriteriTecnici!$N6035,".",","),IFERROR(NUMBERVALUE(CriteriTecnici!$N6035,",","."),0))),4)&amp;""),",",".")&amp;", "&amp;CHAR(34)&amp;"numerator"&amp;CHAR(34)&amp;": "&amp;SUBSTITUTE(TRIM(ROUND(IFERROR(CriteriTecnici!$K6035*1,IFERROR(NUMBERVALUE(CriteriTecnici!$K6035,".",","),IFERROR(NUMBERVALUE(CriteriTecnici!$K6035,",","."),0))),4)&amp;""),",",".")&amp;", "&amp;CHAR(34)&amp;"denominator"&amp;CHAR(34)&amp;": "&amp;SUBSTITUTE(TRIM(ROUND(IFERROR(CriteriTecnici!$L6035*1,IFERROR(NUMBERVALUE(CriteriTecnici!$L6035,".",","),IFERROR(NUMBERVALUE(CriteriTecnici!$L6035,",","."),0))),4)&amp;""),",",".")&amp;", "&amp;CHAR(34)&amp;"flag"&amp;CHAR(34)&amp;": "&amp;SUBSTITUTE(TRIM(ROUND(IFERROR(CriteriTecnici!$M6035*1,IFERROR(NUMBERVALUE(CriteriTecnici!$M6035,".",","),IFERROR(NUMBERVALUE(CriteriTecnici!$M6035,",","."),0))),4)&amp;""),",",".")&amp;", "&amp;CHAR(34)&amp;"rawScore"&amp;CHAR(34)&amp;": "&amp;SUBSTITUTE(TRIM(ROUND(IFERROR(CriteriTecnici!$O6035*1,IFERROR(NUMBERVALUE(CriteriTecnici!$O6035,".",","),IFERROR(NUMBERVALUE(CriteriTecnici!$O6035,",","."),0))),4)&amp;""),",",".")&amp;CHAR(125)&amp;IF(TRUE,",",""))</f>
        <v/>
      </c>
    </row>
    <row r="6256">
      <c r="A6256" s="38">
        <f>IF(CriteriTecnici!$A6036="","","    "&amp;CHAR(123)&amp;CHAR(34)&amp;"bidderId"&amp;CHAR(34)&amp;": "&amp;CHAR(34)&amp;SUBSTITUTE(CriteriTecnici!$A6036,CHAR(34),"'")&amp;CHAR(34)&amp;", "&amp;CHAR(34)&amp;"lotId"&amp;CHAR(34)&amp;": "&amp;CHAR(34)&amp;SUBSTITUTE(CriteriTecnici!$C6036,CHAR(34),"'")&amp;CHAR(34)&amp;", "&amp;CHAR(34)&amp;"criterionId"&amp;CHAR(34)&amp;": "&amp;CHAR(34)&amp;SUBSTITUTE(CriteriTecnici!$D6036,CHAR(34),"'")&amp;CHAR(34)&amp;", "&amp;CHAR(34)&amp;"kind"&amp;CHAR(34)&amp;": "&amp;CHAR(34)&amp;SUBSTITUTE(CriteriTecnici!$F6036,CHAR(34),"'")&amp;CHAR(34)&amp;", "&amp;CHAR(34)&amp;"value"&amp;CHAR(34)&amp;": "&amp;SUBSTITUTE(TRIM(ROUND(IFERROR(CriteriTecnici!$N6036*1,IFERROR(NUMBERVALUE(CriteriTecnici!$N6036,".",","),IFERROR(NUMBERVALUE(CriteriTecnici!$N6036,",","."),0))),4)&amp;""),",",".")&amp;", "&amp;CHAR(34)&amp;"numerator"&amp;CHAR(34)&amp;": "&amp;SUBSTITUTE(TRIM(ROUND(IFERROR(CriteriTecnici!$K6036*1,IFERROR(NUMBERVALUE(CriteriTecnici!$K6036,".",","),IFERROR(NUMBERVALUE(CriteriTecnici!$K6036,",","."),0))),4)&amp;""),",",".")&amp;", "&amp;CHAR(34)&amp;"denominator"&amp;CHAR(34)&amp;": "&amp;SUBSTITUTE(TRIM(ROUND(IFERROR(CriteriTecnici!$L6036*1,IFERROR(NUMBERVALUE(CriteriTecnici!$L6036,".",","),IFERROR(NUMBERVALUE(CriteriTecnici!$L6036,",","."),0))),4)&amp;""),",",".")&amp;", "&amp;CHAR(34)&amp;"flag"&amp;CHAR(34)&amp;": "&amp;SUBSTITUTE(TRIM(ROUND(IFERROR(CriteriTecnici!$M6036*1,IFERROR(NUMBERVALUE(CriteriTecnici!$M6036,".",","),IFERROR(NUMBERVALUE(CriteriTecnici!$M6036,",","."),0))),4)&amp;""),",",".")&amp;", "&amp;CHAR(34)&amp;"rawScore"&amp;CHAR(34)&amp;": "&amp;SUBSTITUTE(TRIM(ROUND(IFERROR(CriteriTecnici!$O6036*1,IFERROR(NUMBERVALUE(CriteriTecnici!$O6036,".",","),IFERROR(NUMBERVALUE(CriteriTecnici!$O6036,",","."),0))),4)&amp;""),",",".")&amp;CHAR(125)&amp;IF(TRUE,",",""))</f>
        <v/>
      </c>
    </row>
    <row r="6257">
      <c r="A6257" s="38">
        <f>IF(CriteriTecnici!$A6037="","","    "&amp;CHAR(123)&amp;CHAR(34)&amp;"bidderId"&amp;CHAR(34)&amp;": "&amp;CHAR(34)&amp;SUBSTITUTE(CriteriTecnici!$A6037,CHAR(34),"'")&amp;CHAR(34)&amp;", "&amp;CHAR(34)&amp;"lotId"&amp;CHAR(34)&amp;": "&amp;CHAR(34)&amp;SUBSTITUTE(CriteriTecnici!$C6037,CHAR(34),"'")&amp;CHAR(34)&amp;", "&amp;CHAR(34)&amp;"criterionId"&amp;CHAR(34)&amp;": "&amp;CHAR(34)&amp;SUBSTITUTE(CriteriTecnici!$D6037,CHAR(34),"'")&amp;CHAR(34)&amp;", "&amp;CHAR(34)&amp;"kind"&amp;CHAR(34)&amp;": "&amp;CHAR(34)&amp;SUBSTITUTE(CriteriTecnici!$F6037,CHAR(34),"'")&amp;CHAR(34)&amp;", "&amp;CHAR(34)&amp;"value"&amp;CHAR(34)&amp;": "&amp;SUBSTITUTE(TRIM(ROUND(IFERROR(CriteriTecnici!$N6037*1,IFERROR(NUMBERVALUE(CriteriTecnici!$N6037,".",","),IFERROR(NUMBERVALUE(CriteriTecnici!$N6037,",","."),0))),4)&amp;""),",",".")&amp;", "&amp;CHAR(34)&amp;"numerator"&amp;CHAR(34)&amp;": "&amp;SUBSTITUTE(TRIM(ROUND(IFERROR(CriteriTecnici!$K6037*1,IFERROR(NUMBERVALUE(CriteriTecnici!$K6037,".",","),IFERROR(NUMBERVALUE(CriteriTecnici!$K6037,",","."),0))),4)&amp;""),",",".")&amp;", "&amp;CHAR(34)&amp;"denominator"&amp;CHAR(34)&amp;": "&amp;SUBSTITUTE(TRIM(ROUND(IFERROR(CriteriTecnici!$L6037*1,IFERROR(NUMBERVALUE(CriteriTecnici!$L6037,".",","),IFERROR(NUMBERVALUE(CriteriTecnici!$L6037,",","."),0))),4)&amp;""),",",".")&amp;", "&amp;CHAR(34)&amp;"flag"&amp;CHAR(34)&amp;": "&amp;SUBSTITUTE(TRIM(ROUND(IFERROR(CriteriTecnici!$M6037*1,IFERROR(NUMBERVALUE(CriteriTecnici!$M6037,".",","),IFERROR(NUMBERVALUE(CriteriTecnici!$M6037,",","."),0))),4)&amp;""),",",".")&amp;", "&amp;CHAR(34)&amp;"rawScore"&amp;CHAR(34)&amp;": "&amp;SUBSTITUTE(TRIM(ROUND(IFERROR(CriteriTecnici!$O6037*1,IFERROR(NUMBERVALUE(CriteriTecnici!$O6037,".",","),IFERROR(NUMBERVALUE(CriteriTecnici!$O6037,",","."),0))),4)&amp;""),",",".")&amp;CHAR(125)&amp;IF(TRUE,",",""))</f>
        <v/>
      </c>
    </row>
    <row r="6258">
      <c r="A6258" s="38">
        <f>IF(CriteriTecnici!$A6038="","","    "&amp;CHAR(123)&amp;CHAR(34)&amp;"bidderId"&amp;CHAR(34)&amp;": "&amp;CHAR(34)&amp;SUBSTITUTE(CriteriTecnici!$A6038,CHAR(34),"'")&amp;CHAR(34)&amp;", "&amp;CHAR(34)&amp;"lotId"&amp;CHAR(34)&amp;": "&amp;CHAR(34)&amp;SUBSTITUTE(CriteriTecnici!$C6038,CHAR(34),"'")&amp;CHAR(34)&amp;", "&amp;CHAR(34)&amp;"criterionId"&amp;CHAR(34)&amp;": "&amp;CHAR(34)&amp;SUBSTITUTE(CriteriTecnici!$D6038,CHAR(34),"'")&amp;CHAR(34)&amp;", "&amp;CHAR(34)&amp;"kind"&amp;CHAR(34)&amp;": "&amp;CHAR(34)&amp;SUBSTITUTE(CriteriTecnici!$F6038,CHAR(34),"'")&amp;CHAR(34)&amp;", "&amp;CHAR(34)&amp;"value"&amp;CHAR(34)&amp;": "&amp;SUBSTITUTE(TRIM(ROUND(IFERROR(CriteriTecnici!$N6038*1,IFERROR(NUMBERVALUE(CriteriTecnici!$N6038,".",","),IFERROR(NUMBERVALUE(CriteriTecnici!$N6038,",","."),0))),4)&amp;""),",",".")&amp;", "&amp;CHAR(34)&amp;"numerator"&amp;CHAR(34)&amp;": "&amp;SUBSTITUTE(TRIM(ROUND(IFERROR(CriteriTecnici!$K6038*1,IFERROR(NUMBERVALUE(CriteriTecnici!$K6038,".",","),IFERROR(NUMBERVALUE(CriteriTecnici!$K6038,",","."),0))),4)&amp;""),",",".")&amp;", "&amp;CHAR(34)&amp;"denominator"&amp;CHAR(34)&amp;": "&amp;SUBSTITUTE(TRIM(ROUND(IFERROR(CriteriTecnici!$L6038*1,IFERROR(NUMBERVALUE(CriteriTecnici!$L6038,".",","),IFERROR(NUMBERVALUE(CriteriTecnici!$L6038,",","."),0))),4)&amp;""),",",".")&amp;", "&amp;CHAR(34)&amp;"flag"&amp;CHAR(34)&amp;": "&amp;SUBSTITUTE(TRIM(ROUND(IFERROR(CriteriTecnici!$M6038*1,IFERROR(NUMBERVALUE(CriteriTecnici!$M6038,".",","),IFERROR(NUMBERVALUE(CriteriTecnici!$M6038,",","."),0))),4)&amp;""),",",".")&amp;", "&amp;CHAR(34)&amp;"rawScore"&amp;CHAR(34)&amp;": "&amp;SUBSTITUTE(TRIM(ROUND(IFERROR(CriteriTecnici!$O6038*1,IFERROR(NUMBERVALUE(CriteriTecnici!$O6038,".",","),IFERROR(NUMBERVALUE(CriteriTecnici!$O6038,",","."),0))),4)&amp;""),",",".")&amp;CHAR(125)&amp;IF(TRUE,",",""))</f>
        <v/>
      </c>
    </row>
    <row r="6259">
      <c r="A6259" s="38">
        <f>IF(CriteriTecnici!$A6039="","","    "&amp;CHAR(123)&amp;CHAR(34)&amp;"bidderId"&amp;CHAR(34)&amp;": "&amp;CHAR(34)&amp;SUBSTITUTE(CriteriTecnici!$A6039,CHAR(34),"'")&amp;CHAR(34)&amp;", "&amp;CHAR(34)&amp;"lotId"&amp;CHAR(34)&amp;": "&amp;CHAR(34)&amp;SUBSTITUTE(CriteriTecnici!$C6039,CHAR(34),"'")&amp;CHAR(34)&amp;", "&amp;CHAR(34)&amp;"criterionId"&amp;CHAR(34)&amp;": "&amp;CHAR(34)&amp;SUBSTITUTE(CriteriTecnici!$D6039,CHAR(34),"'")&amp;CHAR(34)&amp;", "&amp;CHAR(34)&amp;"kind"&amp;CHAR(34)&amp;": "&amp;CHAR(34)&amp;SUBSTITUTE(CriteriTecnici!$F6039,CHAR(34),"'")&amp;CHAR(34)&amp;", "&amp;CHAR(34)&amp;"value"&amp;CHAR(34)&amp;": "&amp;SUBSTITUTE(TRIM(ROUND(IFERROR(CriteriTecnici!$N6039*1,IFERROR(NUMBERVALUE(CriteriTecnici!$N6039,".",","),IFERROR(NUMBERVALUE(CriteriTecnici!$N6039,",","."),0))),4)&amp;""),",",".")&amp;", "&amp;CHAR(34)&amp;"numerator"&amp;CHAR(34)&amp;": "&amp;SUBSTITUTE(TRIM(ROUND(IFERROR(CriteriTecnici!$K6039*1,IFERROR(NUMBERVALUE(CriteriTecnici!$K6039,".",","),IFERROR(NUMBERVALUE(CriteriTecnici!$K6039,",","."),0))),4)&amp;""),",",".")&amp;", "&amp;CHAR(34)&amp;"denominator"&amp;CHAR(34)&amp;": "&amp;SUBSTITUTE(TRIM(ROUND(IFERROR(CriteriTecnici!$L6039*1,IFERROR(NUMBERVALUE(CriteriTecnici!$L6039,".",","),IFERROR(NUMBERVALUE(CriteriTecnici!$L6039,",","."),0))),4)&amp;""),",",".")&amp;", "&amp;CHAR(34)&amp;"flag"&amp;CHAR(34)&amp;": "&amp;SUBSTITUTE(TRIM(ROUND(IFERROR(CriteriTecnici!$M6039*1,IFERROR(NUMBERVALUE(CriteriTecnici!$M6039,".",","),IFERROR(NUMBERVALUE(CriteriTecnici!$M6039,",","."),0))),4)&amp;""),",",".")&amp;", "&amp;CHAR(34)&amp;"rawScore"&amp;CHAR(34)&amp;": "&amp;SUBSTITUTE(TRIM(ROUND(IFERROR(CriteriTecnici!$O6039*1,IFERROR(NUMBERVALUE(CriteriTecnici!$O6039,".",","),IFERROR(NUMBERVALUE(CriteriTecnici!$O6039,",","."),0))),4)&amp;""),",",".")&amp;CHAR(125)&amp;IF(TRUE,",",""))</f>
        <v/>
      </c>
    </row>
    <row r="6260">
      <c r="A6260" s="38">
        <f>IF(CriteriTecnici!$A6040="","","    "&amp;CHAR(123)&amp;CHAR(34)&amp;"bidderId"&amp;CHAR(34)&amp;": "&amp;CHAR(34)&amp;SUBSTITUTE(CriteriTecnici!$A6040,CHAR(34),"'")&amp;CHAR(34)&amp;", "&amp;CHAR(34)&amp;"lotId"&amp;CHAR(34)&amp;": "&amp;CHAR(34)&amp;SUBSTITUTE(CriteriTecnici!$C6040,CHAR(34),"'")&amp;CHAR(34)&amp;", "&amp;CHAR(34)&amp;"criterionId"&amp;CHAR(34)&amp;": "&amp;CHAR(34)&amp;SUBSTITUTE(CriteriTecnici!$D6040,CHAR(34),"'")&amp;CHAR(34)&amp;", "&amp;CHAR(34)&amp;"kind"&amp;CHAR(34)&amp;": "&amp;CHAR(34)&amp;SUBSTITUTE(CriteriTecnici!$F6040,CHAR(34),"'")&amp;CHAR(34)&amp;", "&amp;CHAR(34)&amp;"value"&amp;CHAR(34)&amp;": "&amp;SUBSTITUTE(TRIM(ROUND(IFERROR(CriteriTecnici!$N6040*1,IFERROR(NUMBERVALUE(CriteriTecnici!$N6040,".",","),IFERROR(NUMBERVALUE(CriteriTecnici!$N6040,",","."),0))),4)&amp;""),",",".")&amp;", "&amp;CHAR(34)&amp;"numerator"&amp;CHAR(34)&amp;": "&amp;SUBSTITUTE(TRIM(ROUND(IFERROR(CriteriTecnici!$K6040*1,IFERROR(NUMBERVALUE(CriteriTecnici!$K6040,".",","),IFERROR(NUMBERVALUE(CriteriTecnici!$K6040,",","."),0))),4)&amp;""),",",".")&amp;", "&amp;CHAR(34)&amp;"denominator"&amp;CHAR(34)&amp;": "&amp;SUBSTITUTE(TRIM(ROUND(IFERROR(CriteriTecnici!$L6040*1,IFERROR(NUMBERVALUE(CriteriTecnici!$L6040,".",","),IFERROR(NUMBERVALUE(CriteriTecnici!$L6040,",","."),0))),4)&amp;""),",",".")&amp;", "&amp;CHAR(34)&amp;"flag"&amp;CHAR(34)&amp;": "&amp;SUBSTITUTE(TRIM(ROUND(IFERROR(CriteriTecnici!$M6040*1,IFERROR(NUMBERVALUE(CriteriTecnici!$M6040,".",","),IFERROR(NUMBERVALUE(CriteriTecnici!$M6040,",","."),0))),4)&amp;""),",",".")&amp;", "&amp;CHAR(34)&amp;"rawScore"&amp;CHAR(34)&amp;": "&amp;SUBSTITUTE(TRIM(ROUND(IFERROR(CriteriTecnici!$O6040*1,IFERROR(NUMBERVALUE(CriteriTecnici!$O6040,".",","),IFERROR(NUMBERVALUE(CriteriTecnici!$O6040,",","."),0))),4)&amp;""),",",".")&amp;CHAR(125)&amp;IF(TRUE,",",""))</f>
        <v/>
      </c>
    </row>
    <row r="6261">
      <c r="A6261" s="38">
        <f>IF(CriteriTecnici!$A6041="","","    "&amp;CHAR(123)&amp;CHAR(34)&amp;"bidderId"&amp;CHAR(34)&amp;": "&amp;CHAR(34)&amp;SUBSTITUTE(CriteriTecnici!$A6041,CHAR(34),"'")&amp;CHAR(34)&amp;", "&amp;CHAR(34)&amp;"lotId"&amp;CHAR(34)&amp;": "&amp;CHAR(34)&amp;SUBSTITUTE(CriteriTecnici!$C6041,CHAR(34),"'")&amp;CHAR(34)&amp;", "&amp;CHAR(34)&amp;"criterionId"&amp;CHAR(34)&amp;": "&amp;CHAR(34)&amp;SUBSTITUTE(CriteriTecnici!$D6041,CHAR(34),"'")&amp;CHAR(34)&amp;", "&amp;CHAR(34)&amp;"kind"&amp;CHAR(34)&amp;": "&amp;CHAR(34)&amp;SUBSTITUTE(CriteriTecnici!$F6041,CHAR(34),"'")&amp;CHAR(34)&amp;", "&amp;CHAR(34)&amp;"value"&amp;CHAR(34)&amp;": "&amp;SUBSTITUTE(TRIM(ROUND(IFERROR(CriteriTecnici!$N6041*1,IFERROR(NUMBERVALUE(CriteriTecnici!$N6041,".",","),IFERROR(NUMBERVALUE(CriteriTecnici!$N6041,",","."),0))),4)&amp;""),",",".")&amp;", "&amp;CHAR(34)&amp;"numerator"&amp;CHAR(34)&amp;": "&amp;SUBSTITUTE(TRIM(ROUND(IFERROR(CriteriTecnici!$K6041*1,IFERROR(NUMBERVALUE(CriteriTecnici!$K6041,".",","),IFERROR(NUMBERVALUE(CriteriTecnici!$K6041,",","."),0))),4)&amp;""),",",".")&amp;", "&amp;CHAR(34)&amp;"denominator"&amp;CHAR(34)&amp;": "&amp;SUBSTITUTE(TRIM(ROUND(IFERROR(CriteriTecnici!$L6041*1,IFERROR(NUMBERVALUE(CriteriTecnici!$L6041,".",","),IFERROR(NUMBERVALUE(CriteriTecnici!$L6041,",","."),0))),4)&amp;""),",",".")&amp;", "&amp;CHAR(34)&amp;"flag"&amp;CHAR(34)&amp;": "&amp;SUBSTITUTE(TRIM(ROUND(IFERROR(CriteriTecnici!$M6041*1,IFERROR(NUMBERVALUE(CriteriTecnici!$M6041,".",","),IFERROR(NUMBERVALUE(CriteriTecnici!$M6041,",","."),0))),4)&amp;""),",",".")&amp;", "&amp;CHAR(34)&amp;"rawScore"&amp;CHAR(34)&amp;": "&amp;SUBSTITUTE(TRIM(ROUND(IFERROR(CriteriTecnici!$O6041*1,IFERROR(NUMBERVALUE(CriteriTecnici!$O6041,".",","),IFERROR(NUMBERVALUE(CriteriTecnici!$O6041,",","."),0))),4)&amp;""),",",".")&amp;CHAR(125)&amp;IF(TRUE,",",""))</f>
        <v/>
      </c>
    </row>
    <row r="6262">
      <c r="A6262" s="38">
        <f>IF(CriteriTecnici!$A6042="","","    "&amp;CHAR(123)&amp;CHAR(34)&amp;"bidderId"&amp;CHAR(34)&amp;": "&amp;CHAR(34)&amp;SUBSTITUTE(CriteriTecnici!$A6042,CHAR(34),"'")&amp;CHAR(34)&amp;", "&amp;CHAR(34)&amp;"lotId"&amp;CHAR(34)&amp;": "&amp;CHAR(34)&amp;SUBSTITUTE(CriteriTecnici!$C6042,CHAR(34),"'")&amp;CHAR(34)&amp;", "&amp;CHAR(34)&amp;"criterionId"&amp;CHAR(34)&amp;": "&amp;CHAR(34)&amp;SUBSTITUTE(CriteriTecnici!$D6042,CHAR(34),"'")&amp;CHAR(34)&amp;", "&amp;CHAR(34)&amp;"kind"&amp;CHAR(34)&amp;": "&amp;CHAR(34)&amp;SUBSTITUTE(CriteriTecnici!$F6042,CHAR(34),"'")&amp;CHAR(34)&amp;", "&amp;CHAR(34)&amp;"value"&amp;CHAR(34)&amp;": "&amp;SUBSTITUTE(TRIM(ROUND(IFERROR(CriteriTecnici!$N6042*1,IFERROR(NUMBERVALUE(CriteriTecnici!$N6042,".",","),IFERROR(NUMBERVALUE(CriteriTecnici!$N6042,",","."),0))),4)&amp;""),",",".")&amp;", "&amp;CHAR(34)&amp;"numerator"&amp;CHAR(34)&amp;": "&amp;SUBSTITUTE(TRIM(ROUND(IFERROR(CriteriTecnici!$K6042*1,IFERROR(NUMBERVALUE(CriteriTecnici!$K6042,".",","),IFERROR(NUMBERVALUE(CriteriTecnici!$K6042,",","."),0))),4)&amp;""),",",".")&amp;", "&amp;CHAR(34)&amp;"denominator"&amp;CHAR(34)&amp;": "&amp;SUBSTITUTE(TRIM(ROUND(IFERROR(CriteriTecnici!$L6042*1,IFERROR(NUMBERVALUE(CriteriTecnici!$L6042,".",","),IFERROR(NUMBERVALUE(CriteriTecnici!$L6042,",","."),0))),4)&amp;""),",",".")&amp;", "&amp;CHAR(34)&amp;"flag"&amp;CHAR(34)&amp;": "&amp;SUBSTITUTE(TRIM(ROUND(IFERROR(CriteriTecnici!$M6042*1,IFERROR(NUMBERVALUE(CriteriTecnici!$M6042,".",","),IFERROR(NUMBERVALUE(CriteriTecnici!$M6042,",","."),0))),4)&amp;""),",",".")&amp;", "&amp;CHAR(34)&amp;"rawScore"&amp;CHAR(34)&amp;": "&amp;SUBSTITUTE(TRIM(ROUND(IFERROR(CriteriTecnici!$O6042*1,IFERROR(NUMBERVALUE(CriteriTecnici!$O6042,".",","),IFERROR(NUMBERVALUE(CriteriTecnici!$O6042,",","."),0))),4)&amp;""),",",".")&amp;CHAR(125)&amp;IF(TRUE,",",""))</f>
        <v/>
      </c>
    </row>
    <row r="6263">
      <c r="A6263" s="38">
        <f>IF(CriteriTecnici!$A6043="","","    "&amp;CHAR(123)&amp;CHAR(34)&amp;"bidderId"&amp;CHAR(34)&amp;": "&amp;CHAR(34)&amp;SUBSTITUTE(CriteriTecnici!$A6043,CHAR(34),"'")&amp;CHAR(34)&amp;", "&amp;CHAR(34)&amp;"lotId"&amp;CHAR(34)&amp;": "&amp;CHAR(34)&amp;SUBSTITUTE(CriteriTecnici!$C6043,CHAR(34),"'")&amp;CHAR(34)&amp;", "&amp;CHAR(34)&amp;"criterionId"&amp;CHAR(34)&amp;": "&amp;CHAR(34)&amp;SUBSTITUTE(CriteriTecnici!$D6043,CHAR(34),"'")&amp;CHAR(34)&amp;", "&amp;CHAR(34)&amp;"kind"&amp;CHAR(34)&amp;": "&amp;CHAR(34)&amp;SUBSTITUTE(CriteriTecnici!$F6043,CHAR(34),"'")&amp;CHAR(34)&amp;", "&amp;CHAR(34)&amp;"value"&amp;CHAR(34)&amp;": "&amp;SUBSTITUTE(TRIM(ROUND(IFERROR(CriteriTecnici!$N6043*1,IFERROR(NUMBERVALUE(CriteriTecnici!$N6043,".",","),IFERROR(NUMBERVALUE(CriteriTecnici!$N6043,",","."),0))),4)&amp;""),",",".")&amp;", "&amp;CHAR(34)&amp;"numerator"&amp;CHAR(34)&amp;": "&amp;SUBSTITUTE(TRIM(ROUND(IFERROR(CriteriTecnici!$K6043*1,IFERROR(NUMBERVALUE(CriteriTecnici!$K6043,".",","),IFERROR(NUMBERVALUE(CriteriTecnici!$K6043,",","."),0))),4)&amp;""),",",".")&amp;", "&amp;CHAR(34)&amp;"denominator"&amp;CHAR(34)&amp;": "&amp;SUBSTITUTE(TRIM(ROUND(IFERROR(CriteriTecnici!$L6043*1,IFERROR(NUMBERVALUE(CriteriTecnici!$L6043,".",","),IFERROR(NUMBERVALUE(CriteriTecnici!$L6043,",","."),0))),4)&amp;""),",",".")&amp;", "&amp;CHAR(34)&amp;"flag"&amp;CHAR(34)&amp;": "&amp;SUBSTITUTE(TRIM(ROUND(IFERROR(CriteriTecnici!$M6043*1,IFERROR(NUMBERVALUE(CriteriTecnici!$M6043,".",","),IFERROR(NUMBERVALUE(CriteriTecnici!$M6043,",","."),0))),4)&amp;""),",",".")&amp;", "&amp;CHAR(34)&amp;"rawScore"&amp;CHAR(34)&amp;": "&amp;SUBSTITUTE(TRIM(ROUND(IFERROR(CriteriTecnici!$O6043*1,IFERROR(NUMBERVALUE(CriteriTecnici!$O6043,".",","),IFERROR(NUMBERVALUE(CriteriTecnici!$O6043,",","."),0))),4)&amp;""),",",".")&amp;CHAR(125)&amp;IF(TRUE,",",""))</f>
        <v/>
      </c>
    </row>
    <row r="6264">
      <c r="A6264" s="38">
        <f>IF(CriteriTecnici!$A6044="","","    "&amp;CHAR(123)&amp;CHAR(34)&amp;"bidderId"&amp;CHAR(34)&amp;": "&amp;CHAR(34)&amp;SUBSTITUTE(CriteriTecnici!$A6044,CHAR(34),"'")&amp;CHAR(34)&amp;", "&amp;CHAR(34)&amp;"lotId"&amp;CHAR(34)&amp;": "&amp;CHAR(34)&amp;SUBSTITUTE(CriteriTecnici!$C6044,CHAR(34),"'")&amp;CHAR(34)&amp;", "&amp;CHAR(34)&amp;"criterionId"&amp;CHAR(34)&amp;": "&amp;CHAR(34)&amp;SUBSTITUTE(CriteriTecnici!$D6044,CHAR(34),"'")&amp;CHAR(34)&amp;", "&amp;CHAR(34)&amp;"kind"&amp;CHAR(34)&amp;": "&amp;CHAR(34)&amp;SUBSTITUTE(CriteriTecnici!$F6044,CHAR(34),"'")&amp;CHAR(34)&amp;", "&amp;CHAR(34)&amp;"value"&amp;CHAR(34)&amp;": "&amp;SUBSTITUTE(TRIM(ROUND(IFERROR(CriteriTecnici!$N6044*1,IFERROR(NUMBERVALUE(CriteriTecnici!$N6044,".",","),IFERROR(NUMBERVALUE(CriteriTecnici!$N6044,",","."),0))),4)&amp;""),",",".")&amp;", "&amp;CHAR(34)&amp;"numerator"&amp;CHAR(34)&amp;": "&amp;SUBSTITUTE(TRIM(ROUND(IFERROR(CriteriTecnici!$K6044*1,IFERROR(NUMBERVALUE(CriteriTecnici!$K6044,".",","),IFERROR(NUMBERVALUE(CriteriTecnici!$K6044,",","."),0))),4)&amp;""),",",".")&amp;", "&amp;CHAR(34)&amp;"denominator"&amp;CHAR(34)&amp;": "&amp;SUBSTITUTE(TRIM(ROUND(IFERROR(CriteriTecnici!$L6044*1,IFERROR(NUMBERVALUE(CriteriTecnici!$L6044,".",","),IFERROR(NUMBERVALUE(CriteriTecnici!$L6044,",","."),0))),4)&amp;""),",",".")&amp;", "&amp;CHAR(34)&amp;"flag"&amp;CHAR(34)&amp;": "&amp;SUBSTITUTE(TRIM(ROUND(IFERROR(CriteriTecnici!$M6044*1,IFERROR(NUMBERVALUE(CriteriTecnici!$M6044,".",","),IFERROR(NUMBERVALUE(CriteriTecnici!$M6044,",","."),0))),4)&amp;""),",",".")&amp;", "&amp;CHAR(34)&amp;"rawScore"&amp;CHAR(34)&amp;": "&amp;SUBSTITUTE(TRIM(ROUND(IFERROR(CriteriTecnici!$O6044*1,IFERROR(NUMBERVALUE(CriteriTecnici!$O6044,".",","),IFERROR(NUMBERVALUE(CriteriTecnici!$O6044,",","."),0))),4)&amp;""),",",".")&amp;CHAR(125)&amp;IF(TRUE,",",""))</f>
        <v/>
      </c>
    </row>
    <row r="6265">
      <c r="A6265" s="38">
        <f>IF(CriteriTecnici!$A6045="","","    "&amp;CHAR(123)&amp;CHAR(34)&amp;"bidderId"&amp;CHAR(34)&amp;": "&amp;CHAR(34)&amp;SUBSTITUTE(CriteriTecnici!$A6045,CHAR(34),"'")&amp;CHAR(34)&amp;", "&amp;CHAR(34)&amp;"lotId"&amp;CHAR(34)&amp;": "&amp;CHAR(34)&amp;SUBSTITUTE(CriteriTecnici!$C6045,CHAR(34),"'")&amp;CHAR(34)&amp;", "&amp;CHAR(34)&amp;"criterionId"&amp;CHAR(34)&amp;": "&amp;CHAR(34)&amp;SUBSTITUTE(CriteriTecnici!$D6045,CHAR(34),"'")&amp;CHAR(34)&amp;", "&amp;CHAR(34)&amp;"kind"&amp;CHAR(34)&amp;": "&amp;CHAR(34)&amp;SUBSTITUTE(CriteriTecnici!$F6045,CHAR(34),"'")&amp;CHAR(34)&amp;", "&amp;CHAR(34)&amp;"value"&amp;CHAR(34)&amp;": "&amp;SUBSTITUTE(TRIM(ROUND(IFERROR(CriteriTecnici!$N6045*1,IFERROR(NUMBERVALUE(CriteriTecnici!$N6045,".",","),IFERROR(NUMBERVALUE(CriteriTecnici!$N6045,",","."),0))),4)&amp;""),",",".")&amp;", "&amp;CHAR(34)&amp;"numerator"&amp;CHAR(34)&amp;": "&amp;SUBSTITUTE(TRIM(ROUND(IFERROR(CriteriTecnici!$K6045*1,IFERROR(NUMBERVALUE(CriteriTecnici!$K6045,".",","),IFERROR(NUMBERVALUE(CriteriTecnici!$K6045,",","."),0))),4)&amp;""),",",".")&amp;", "&amp;CHAR(34)&amp;"denominator"&amp;CHAR(34)&amp;": "&amp;SUBSTITUTE(TRIM(ROUND(IFERROR(CriteriTecnici!$L6045*1,IFERROR(NUMBERVALUE(CriteriTecnici!$L6045,".",","),IFERROR(NUMBERVALUE(CriteriTecnici!$L6045,",","."),0))),4)&amp;""),",",".")&amp;", "&amp;CHAR(34)&amp;"flag"&amp;CHAR(34)&amp;": "&amp;SUBSTITUTE(TRIM(ROUND(IFERROR(CriteriTecnici!$M6045*1,IFERROR(NUMBERVALUE(CriteriTecnici!$M6045,".",","),IFERROR(NUMBERVALUE(CriteriTecnici!$M6045,",","."),0))),4)&amp;""),",",".")&amp;", "&amp;CHAR(34)&amp;"rawScore"&amp;CHAR(34)&amp;": "&amp;SUBSTITUTE(TRIM(ROUND(IFERROR(CriteriTecnici!$O6045*1,IFERROR(NUMBERVALUE(CriteriTecnici!$O6045,".",","),IFERROR(NUMBERVALUE(CriteriTecnici!$O6045,",","."),0))),4)&amp;""),",",".")&amp;CHAR(125)&amp;IF(TRUE,",",""))</f>
        <v/>
      </c>
    </row>
    <row r="6266">
      <c r="A6266" s="38">
        <f>IF(CriteriTecnici!$A6046="","","    "&amp;CHAR(123)&amp;CHAR(34)&amp;"bidderId"&amp;CHAR(34)&amp;": "&amp;CHAR(34)&amp;SUBSTITUTE(CriteriTecnici!$A6046,CHAR(34),"'")&amp;CHAR(34)&amp;", "&amp;CHAR(34)&amp;"lotId"&amp;CHAR(34)&amp;": "&amp;CHAR(34)&amp;SUBSTITUTE(CriteriTecnici!$C6046,CHAR(34),"'")&amp;CHAR(34)&amp;", "&amp;CHAR(34)&amp;"criterionId"&amp;CHAR(34)&amp;": "&amp;CHAR(34)&amp;SUBSTITUTE(CriteriTecnici!$D6046,CHAR(34),"'")&amp;CHAR(34)&amp;", "&amp;CHAR(34)&amp;"kind"&amp;CHAR(34)&amp;": "&amp;CHAR(34)&amp;SUBSTITUTE(CriteriTecnici!$F6046,CHAR(34),"'")&amp;CHAR(34)&amp;", "&amp;CHAR(34)&amp;"value"&amp;CHAR(34)&amp;": "&amp;SUBSTITUTE(TRIM(ROUND(IFERROR(CriteriTecnici!$N6046*1,IFERROR(NUMBERVALUE(CriteriTecnici!$N6046,".",","),IFERROR(NUMBERVALUE(CriteriTecnici!$N6046,",","."),0))),4)&amp;""),",",".")&amp;", "&amp;CHAR(34)&amp;"numerator"&amp;CHAR(34)&amp;": "&amp;SUBSTITUTE(TRIM(ROUND(IFERROR(CriteriTecnici!$K6046*1,IFERROR(NUMBERVALUE(CriteriTecnici!$K6046,".",","),IFERROR(NUMBERVALUE(CriteriTecnici!$K6046,",","."),0))),4)&amp;""),",",".")&amp;", "&amp;CHAR(34)&amp;"denominator"&amp;CHAR(34)&amp;": "&amp;SUBSTITUTE(TRIM(ROUND(IFERROR(CriteriTecnici!$L6046*1,IFERROR(NUMBERVALUE(CriteriTecnici!$L6046,".",","),IFERROR(NUMBERVALUE(CriteriTecnici!$L6046,",","."),0))),4)&amp;""),",",".")&amp;", "&amp;CHAR(34)&amp;"flag"&amp;CHAR(34)&amp;": "&amp;SUBSTITUTE(TRIM(ROUND(IFERROR(CriteriTecnici!$M6046*1,IFERROR(NUMBERVALUE(CriteriTecnici!$M6046,".",","),IFERROR(NUMBERVALUE(CriteriTecnici!$M6046,",","."),0))),4)&amp;""),",",".")&amp;", "&amp;CHAR(34)&amp;"rawScore"&amp;CHAR(34)&amp;": "&amp;SUBSTITUTE(TRIM(ROUND(IFERROR(CriteriTecnici!$O6046*1,IFERROR(NUMBERVALUE(CriteriTecnici!$O6046,".",","),IFERROR(NUMBERVALUE(CriteriTecnici!$O6046,",","."),0))),4)&amp;""),",",".")&amp;CHAR(125)&amp;IF(TRUE,",",""))</f>
        <v/>
      </c>
    </row>
    <row r="6267">
      <c r="A6267" s="38">
        <f>IF(CriteriTecnici!$A6047="","","    "&amp;CHAR(123)&amp;CHAR(34)&amp;"bidderId"&amp;CHAR(34)&amp;": "&amp;CHAR(34)&amp;SUBSTITUTE(CriteriTecnici!$A6047,CHAR(34),"'")&amp;CHAR(34)&amp;", "&amp;CHAR(34)&amp;"lotId"&amp;CHAR(34)&amp;": "&amp;CHAR(34)&amp;SUBSTITUTE(CriteriTecnici!$C6047,CHAR(34),"'")&amp;CHAR(34)&amp;", "&amp;CHAR(34)&amp;"criterionId"&amp;CHAR(34)&amp;": "&amp;CHAR(34)&amp;SUBSTITUTE(CriteriTecnici!$D6047,CHAR(34),"'")&amp;CHAR(34)&amp;", "&amp;CHAR(34)&amp;"kind"&amp;CHAR(34)&amp;": "&amp;CHAR(34)&amp;SUBSTITUTE(CriteriTecnici!$F6047,CHAR(34),"'")&amp;CHAR(34)&amp;", "&amp;CHAR(34)&amp;"value"&amp;CHAR(34)&amp;": "&amp;SUBSTITUTE(TRIM(ROUND(IFERROR(CriteriTecnici!$N6047*1,IFERROR(NUMBERVALUE(CriteriTecnici!$N6047,".",","),IFERROR(NUMBERVALUE(CriteriTecnici!$N6047,",","."),0))),4)&amp;""),",",".")&amp;", "&amp;CHAR(34)&amp;"numerator"&amp;CHAR(34)&amp;": "&amp;SUBSTITUTE(TRIM(ROUND(IFERROR(CriteriTecnici!$K6047*1,IFERROR(NUMBERVALUE(CriteriTecnici!$K6047,".",","),IFERROR(NUMBERVALUE(CriteriTecnici!$K6047,",","."),0))),4)&amp;""),",",".")&amp;", "&amp;CHAR(34)&amp;"denominator"&amp;CHAR(34)&amp;": "&amp;SUBSTITUTE(TRIM(ROUND(IFERROR(CriteriTecnici!$L6047*1,IFERROR(NUMBERVALUE(CriteriTecnici!$L6047,".",","),IFERROR(NUMBERVALUE(CriteriTecnici!$L6047,",","."),0))),4)&amp;""),",",".")&amp;", "&amp;CHAR(34)&amp;"flag"&amp;CHAR(34)&amp;": "&amp;SUBSTITUTE(TRIM(ROUND(IFERROR(CriteriTecnici!$M6047*1,IFERROR(NUMBERVALUE(CriteriTecnici!$M6047,".",","),IFERROR(NUMBERVALUE(CriteriTecnici!$M6047,",","."),0))),4)&amp;""),",",".")&amp;", "&amp;CHAR(34)&amp;"rawScore"&amp;CHAR(34)&amp;": "&amp;SUBSTITUTE(TRIM(ROUND(IFERROR(CriteriTecnici!$O6047*1,IFERROR(NUMBERVALUE(CriteriTecnici!$O6047,".",","),IFERROR(NUMBERVALUE(CriteriTecnici!$O6047,",","."),0))),4)&amp;""),",",".")&amp;CHAR(125)&amp;IF(TRUE,",",""))</f>
        <v/>
      </c>
    </row>
    <row r="6268">
      <c r="A6268" s="38">
        <f>IF(CriteriTecnici!$A6048="","","    "&amp;CHAR(123)&amp;CHAR(34)&amp;"bidderId"&amp;CHAR(34)&amp;": "&amp;CHAR(34)&amp;SUBSTITUTE(CriteriTecnici!$A6048,CHAR(34),"'")&amp;CHAR(34)&amp;", "&amp;CHAR(34)&amp;"lotId"&amp;CHAR(34)&amp;": "&amp;CHAR(34)&amp;SUBSTITUTE(CriteriTecnici!$C6048,CHAR(34),"'")&amp;CHAR(34)&amp;", "&amp;CHAR(34)&amp;"criterionId"&amp;CHAR(34)&amp;": "&amp;CHAR(34)&amp;SUBSTITUTE(CriteriTecnici!$D6048,CHAR(34),"'")&amp;CHAR(34)&amp;", "&amp;CHAR(34)&amp;"kind"&amp;CHAR(34)&amp;": "&amp;CHAR(34)&amp;SUBSTITUTE(CriteriTecnici!$F6048,CHAR(34),"'")&amp;CHAR(34)&amp;", "&amp;CHAR(34)&amp;"value"&amp;CHAR(34)&amp;": "&amp;SUBSTITUTE(TRIM(ROUND(IFERROR(CriteriTecnici!$N6048*1,IFERROR(NUMBERVALUE(CriteriTecnici!$N6048,".",","),IFERROR(NUMBERVALUE(CriteriTecnici!$N6048,",","."),0))),4)&amp;""),",",".")&amp;", "&amp;CHAR(34)&amp;"numerator"&amp;CHAR(34)&amp;": "&amp;SUBSTITUTE(TRIM(ROUND(IFERROR(CriteriTecnici!$K6048*1,IFERROR(NUMBERVALUE(CriteriTecnici!$K6048,".",","),IFERROR(NUMBERVALUE(CriteriTecnici!$K6048,",","."),0))),4)&amp;""),",",".")&amp;", "&amp;CHAR(34)&amp;"denominator"&amp;CHAR(34)&amp;": "&amp;SUBSTITUTE(TRIM(ROUND(IFERROR(CriteriTecnici!$L6048*1,IFERROR(NUMBERVALUE(CriteriTecnici!$L6048,".",","),IFERROR(NUMBERVALUE(CriteriTecnici!$L6048,",","."),0))),4)&amp;""),",",".")&amp;", "&amp;CHAR(34)&amp;"flag"&amp;CHAR(34)&amp;": "&amp;SUBSTITUTE(TRIM(ROUND(IFERROR(CriteriTecnici!$M6048*1,IFERROR(NUMBERVALUE(CriteriTecnici!$M6048,".",","),IFERROR(NUMBERVALUE(CriteriTecnici!$M6048,",","."),0))),4)&amp;""),",",".")&amp;", "&amp;CHAR(34)&amp;"rawScore"&amp;CHAR(34)&amp;": "&amp;SUBSTITUTE(TRIM(ROUND(IFERROR(CriteriTecnici!$O6048*1,IFERROR(NUMBERVALUE(CriteriTecnici!$O6048,".",","),IFERROR(NUMBERVALUE(CriteriTecnici!$O6048,",","."),0))),4)&amp;""),",",".")&amp;CHAR(125)&amp;IF(TRUE,",",""))</f>
        <v/>
      </c>
    </row>
    <row r="6269">
      <c r="A6269" s="38">
        <f>IF(CriteriTecnici!$A6049="","","    "&amp;CHAR(123)&amp;CHAR(34)&amp;"bidderId"&amp;CHAR(34)&amp;": "&amp;CHAR(34)&amp;SUBSTITUTE(CriteriTecnici!$A6049,CHAR(34),"'")&amp;CHAR(34)&amp;", "&amp;CHAR(34)&amp;"lotId"&amp;CHAR(34)&amp;": "&amp;CHAR(34)&amp;SUBSTITUTE(CriteriTecnici!$C6049,CHAR(34),"'")&amp;CHAR(34)&amp;", "&amp;CHAR(34)&amp;"criterionId"&amp;CHAR(34)&amp;": "&amp;CHAR(34)&amp;SUBSTITUTE(CriteriTecnici!$D6049,CHAR(34),"'")&amp;CHAR(34)&amp;", "&amp;CHAR(34)&amp;"kind"&amp;CHAR(34)&amp;": "&amp;CHAR(34)&amp;SUBSTITUTE(CriteriTecnici!$F6049,CHAR(34),"'")&amp;CHAR(34)&amp;", "&amp;CHAR(34)&amp;"value"&amp;CHAR(34)&amp;": "&amp;SUBSTITUTE(TRIM(ROUND(IFERROR(CriteriTecnici!$N6049*1,IFERROR(NUMBERVALUE(CriteriTecnici!$N6049,".",","),IFERROR(NUMBERVALUE(CriteriTecnici!$N6049,",","."),0))),4)&amp;""),",",".")&amp;", "&amp;CHAR(34)&amp;"numerator"&amp;CHAR(34)&amp;": "&amp;SUBSTITUTE(TRIM(ROUND(IFERROR(CriteriTecnici!$K6049*1,IFERROR(NUMBERVALUE(CriteriTecnici!$K6049,".",","),IFERROR(NUMBERVALUE(CriteriTecnici!$K6049,",","."),0))),4)&amp;""),",",".")&amp;", "&amp;CHAR(34)&amp;"denominator"&amp;CHAR(34)&amp;": "&amp;SUBSTITUTE(TRIM(ROUND(IFERROR(CriteriTecnici!$L6049*1,IFERROR(NUMBERVALUE(CriteriTecnici!$L6049,".",","),IFERROR(NUMBERVALUE(CriteriTecnici!$L6049,",","."),0))),4)&amp;""),",",".")&amp;", "&amp;CHAR(34)&amp;"flag"&amp;CHAR(34)&amp;": "&amp;SUBSTITUTE(TRIM(ROUND(IFERROR(CriteriTecnici!$M6049*1,IFERROR(NUMBERVALUE(CriteriTecnici!$M6049,".",","),IFERROR(NUMBERVALUE(CriteriTecnici!$M6049,",","."),0))),4)&amp;""),",",".")&amp;", "&amp;CHAR(34)&amp;"rawScore"&amp;CHAR(34)&amp;": "&amp;SUBSTITUTE(TRIM(ROUND(IFERROR(CriteriTecnici!$O6049*1,IFERROR(NUMBERVALUE(CriteriTecnici!$O6049,".",","),IFERROR(NUMBERVALUE(CriteriTecnici!$O6049,",","."),0))),4)&amp;""),",",".")&amp;CHAR(125)&amp;IF(COUNTA(Offerte!$A197:$A$200)&gt;0,",",""))</f>
        <v/>
      </c>
    </row>
    <row r="6270">
      <c r="A6270" s="38">
        <f>IF(CriteriTecnici!$A6050="","","    "&amp;CHAR(123)&amp;CHAR(34)&amp;"bidderId"&amp;CHAR(34)&amp;": "&amp;CHAR(34)&amp;SUBSTITUTE(CriteriTecnici!$A6050,CHAR(34),"'")&amp;CHAR(34)&amp;", "&amp;CHAR(34)&amp;"lotId"&amp;CHAR(34)&amp;": "&amp;CHAR(34)&amp;SUBSTITUTE(CriteriTecnici!$C6050,CHAR(34),"'")&amp;CHAR(34)&amp;", "&amp;CHAR(34)&amp;"criterionId"&amp;CHAR(34)&amp;": "&amp;CHAR(34)&amp;SUBSTITUTE(CriteriTecnici!$D6050,CHAR(34),"'")&amp;CHAR(34)&amp;", "&amp;CHAR(34)&amp;"kind"&amp;CHAR(34)&amp;": "&amp;CHAR(34)&amp;SUBSTITUTE(CriteriTecnici!$F6050,CHAR(34),"'")&amp;CHAR(34)&amp;", "&amp;CHAR(34)&amp;"value"&amp;CHAR(34)&amp;": "&amp;SUBSTITUTE(TRIM(ROUND(IFERROR(CriteriTecnici!$N6050*1,IFERROR(NUMBERVALUE(CriteriTecnici!$N6050,".",","),IFERROR(NUMBERVALUE(CriteriTecnici!$N6050,",","."),0))),4)&amp;""),",",".")&amp;", "&amp;CHAR(34)&amp;"numerator"&amp;CHAR(34)&amp;": "&amp;SUBSTITUTE(TRIM(ROUND(IFERROR(CriteriTecnici!$K6050*1,IFERROR(NUMBERVALUE(CriteriTecnici!$K6050,".",","),IFERROR(NUMBERVALUE(CriteriTecnici!$K6050,",","."),0))),4)&amp;""),",",".")&amp;", "&amp;CHAR(34)&amp;"denominator"&amp;CHAR(34)&amp;": "&amp;SUBSTITUTE(TRIM(ROUND(IFERROR(CriteriTecnici!$L6050*1,IFERROR(NUMBERVALUE(CriteriTecnici!$L6050,".",","),IFERROR(NUMBERVALUE(CriteriTecnici!$L6050,",","."),0))),4)&amp;""),",",".")&amp;", "&amp;CHAR(34)&amp;"flag"&amp;CHAR(34)&amp;": "&amp;SUBSTITUTE(TRIM(ROUND(IFERROR(CriteriTecnici!$M6050*1,IFERROR(NUMBERVALUE(CriteriTecnici!$M6050,".",","),IFERROR(NUMBERVALUE(CriteriTecnici!$M6050,",","."),0))),4)&amp;""),",",".")&amp;", "&amp;CHAR(34)&amp;"rawScore"&amp;CHAR(34)&amp;": "&amp;SUBSTITUTE(TRIM(ROUND(IFERROR(CriteriTecnici!$O6050*1,IFERROR(NUMBERVALUE(CriteriTecnici!$O6050,".",","),IFERROR(NUMBERVALUE(CriteriTecnici!$O6050,",","."),0))),4)&amp;""),",",".")&amp;CHAR(125)&amp;IF(TRUE,",",""))</f>
        <v/>
      </c>
    </row>
    <row r="6271">
      <c r="A6271" s="38">
        <f>IF(CriteriTecnici!$A6051="","","    "&amp;CHAR(123)&amp;CHAR(34)&amp;"bidderId"&amp;CHAR(34)&amp;": "&amp;CHAR(34)&amp;SUBSTITUTE(CriteriTecnici!$A6051,CHAR(34),"'")&amp;CHAR(34)&amp;", "&amp;CHAR(34)&amp;"lotId"&amp;CHAR(34)&amp;": "&amp;CHAR(34)&amp;SUBSTITUTE(CriteriTecnici!$C6051,CHAR(34),"'")&amp;CHAR(34)&amp;", "&amp;CHAR(34)&amp;"criterionId"&amp;CHAR(34)&amp;": "&amp;CHAR(34)&amp;SUBSTITUTE(CriteriTecnici!$D6051,CHAR(34),"'")&amp;CHAR(34)&amp;", "&amp;CHAR(34)&amp;"kind"&amp;CHAR(34)&amp;": "&amp;CHAR(34)&amp;SUBSTITUTE(CriteriTecnici!$F6051,CHAR(34),"'")&amp;CHAR(34)&amp;", "&amp;CHAR(34)&amp;"value"&amp;CHAR(34)&amp;": "&amp;SUBSTITUTE(TRIM(ROUND(IFERROR(CriteriTecnici!$N6051*1,IFERROR(NUMBERVALUE(CriteriTecnici!$N6051,".",","),IFERROR(NUMBERVALUE(CriteriTecnici!$N6051,",","."),0))),4)&amp;""),",",".")&amp;", "&amp;CHAR(34)&amp;"numerator"&amp;CHAR(34)&amp;": "&amp;SUBSTITUTE(TRIM(ROUND(IFERROR(CriteriTecnici!$K6051*1,IFERROR(NUMBERVALUE(CriteriTecnici!$K6051,".",","),IFERROR(NUMBERVALUE(CriteriTecnici!$K6051,",","."),0))),4)&amp;""),",",".")&amp;", "&amp;CHAR(34)&amp;"denominator"&amp;CHAR(34)&amp;": "&amp;SUBSTITUTE(TRIM(ROUND(IFERROR(CriteriTecnici!$L6051*1,IFERROR(NUMBERVALUE(CriteriTecnici!$L6051,".",","),IFERROR(NUMBERVALUE(CriteriTecnici!$L6051,",","."),0))),4)&amp;""),",",".")&amp;", "&amp;CHAR(34)&amp;"flag"&amp;CHAR(34)&amp;": "&amp;SUBSTITUTE(TRIM(ROUND(IFERROR(CriteriTecnici!$M6051*1,IFERROR(NUMBERVALUE(CriteriTecnici!$M6051,".",","),IFERROR(NUMBERVALUE(CriteriTecnici!$M6051,",","."),0))),4)&amp;""),",",".")&amp;", "&amp;CHAR(34)&amp;"rawScore"&amp;CHAR(34)&amp;": "&amp;SUBSTITUTE(TRIM(ROUND(IFERROR(CriteriTecnici!$O6051*1,IFERROR(NUMBERVALUE(CriteriTecnici!$O6051,".",","),IFERROR(NUMBERVALUE(CriteriTecnici!$O6051,",","."),0))),4)&amp;""),",",".")&amp;CHAR(125)&amp;IF(TRUE,",",""))</f>
        <v/>
      </c>
    </row>
    <row r="6272">
      <c r="A6272" s="38">
        <f>IF(CriteriTecnici!$A6052="","","    "&amp;CHAR(123)&amp;CHAR(34)&amp;"bidderId"&amp;CHAR(34)&amp;": "&amp;CHAR(34)&amp;SUBSTITUTE(CriteriTecnici!$A6052,CHAR(34),"'")&amp;CHAR(34)&amp;", "&amp;CHAR(34)&amp;"lotId"&amp;CHAR(34)&amp;": "&amp;CHAR(34)&amp;SUBSTITUTE(CriteriTecnici!$C6052,CHAR(34),"'")&amp;CHAR(34)&amp;", "&amp;CHAR(34)&amp;"criterionId"&amp;CHAR(34)&amp;": "&amp;CHAR(34)&amp;SUBSTITUTE(CriteriTecnici!$D6052,CHAR(34),"'")&amp;CHAR(34)&amp;", "&amp;CHAR(34)&amp;"kind"&amp;CHAR(34)&amp;": "&amp;CHAR(34)&amp;SUBSTITUTE(CriteriTecnici!$F6052,CHAR(34),"'")&amp;CHAR(34)&amp;", "&amp;CHAR(34)&amp;"value"&amp;CHAR(34)&amp;": "&amp;SUBSTITUTE(TRIM(ROUND(IFERROR(CriteriTecnici!$N6052*1,IFERROR(NUMBERVALUE(CriteriTecnici!$N6052,".",","),IFERROR(NUMBERVALUE(CriteriTecnici!$N6052,",","."),0))),4)&amp;""),",",".")&amp;", "&amp;CHAR(34)&amp;"numerator"&amp;CHAR(34)&amp;": "&amp;SUBSTITUTE(TRIM(ROUND(IFERROR(CriteriTecnici!$K6052*1,IFERROR(NUMBERVALUE(CriteriTecnici!$K6052,".",","),IFERROR(NUMBERVALUE(CriteriTecnici!$K6052,",","."),0))),4)&amp;""),",",".")&amp;", "&amp;CHAR(34)&amp;"denominator"&amp;CHAR(34)&amp;": "&amp;SUBSTITUTE(TRIM(ROUND(IFERROR(CriteriTecnici!$L6052*1,IFERROR(NUMBERVALUE(CriteriTecnici!$L6052,".",","),IFERROR(NUMBERVALUE(CriteriTecnici!$L6052,",","."),0))),4)&amp;""),",",".")&amp;", "&amp;CHAR(34)&amp;"flag"&amp;CHAR(34)&amp;": "&amp;SUBSTITUTE(TRIM(ROUND(IFERROR(CriteriTecnici!$M6052*1,IFERROR(NUMBERVALUE(CriteriTecnici!$M6052,".",","),IFERROR(NUMBERVALUE(CriteriTecnici!$M6052,",","."),0))),4)&amp;""),",",".")&amp;", "&amp;CHAR(34)&amp;"rawScore"&amp;CHAR(34)&amp;": "&amp;SUBSTITUTE(TRIM(ROUND(IFERROR(CriteriTecnici!$O6052*1,IFERROR(NUMBERVALUE(CriteriTecnici!$O6052,".",","),IFERROR(NUMBERVALUE(CriteriTecnici!$O6052,",","."),0))),4)&amp;""),",",".")&amp;CHAR(125)&amp;IF(TRUE,",",""))</f>
        <v/>
      </c>
    </row>
    <row r="6273">
      <c r="A6273" s="38">
        <f>IF(CriteriTecnici!$A6053="","","    "&amp;CHAR(123)&amp;CHAR(34)&amp;"bidderId"&amp;CHAR(34)&amp;": "&amp;CHAR(34)&amp;SUBSTITUTE(CriteriTecnici!$A6053,CHAR(34),"'")&amp;CHAR(34)&amp;", "&amp;CHAR(34)&amp;"lotId"&amp;CHAR(34)&amp;": "&amp;CHAR(34)&amp;SUBSTITUTE(CriteriTecnici!$C6053,CHAR(34),"'")&amp;CHAR(34)&amp;", "&amp;CHAR(34)&amp;"criterionId"&amp;CHAR(34)&amp;": "&amp;CHAR(34)&amp;SUBSTITUTE(CriteriTecnici!$D6053,CHAR(34),"'")&amp;CHAR(34)&amp;", "&amp;CHAR(34)&amp;"kind"&amp;CHAR(34)&amp;": "&amp;CHAR(34)&amp;SUBSTITUTE(CriteriTecnici!$F6053,CHAR(34),"'")&amp;CHAR(34)&amp;", "&amp;CHAR(34)&amp;"value"&amp;CHAR(34)&amp;": "&amp;SUBSTITUTE(TRIM(ROUND(IFERROR(CriteriTecnici!$N6053*1,IFERROR(NUMBERVALUE(CriteriTecnici!$N6053,".",","),IFERROR(NUMBERVALUE(CriteriTecnici!$N6053,",","."),0))),4)&amp;""),",",".")&amp;", "&amp;CHAR(34)&amp;"numerator"&amp;CHAR(34)&amp;": "&amp;SUBSTITUTE(TRIM(ROUND(IFERROR(CriteriTecnici!$K6053*1,IFERROR(NUMBERVALUE(CriteriTecnici!$K6053,".",","),IFERROR(NUMBERVALUE(CriteriTecnici!$K6053,",","."),0))),4)&amp;""),",",".")&amp;", "&amp;CHAR(34)&amp;"denominator"&amp;CHAR(34)&amp;": "&amp;SUBSTITUTE(TRIM(ROUND(IFERROR(CriteriTecnici!$L6053*1,IFERROR(NUMBERVALUE(CriteriTecnici!$L6053,".",","),IFERROR(NUMBERVALUE(CriteriTecnici!$L6053,",","."),0))),4)&amp;""),",",".")&amp;", "&amp;CHAR(34)&amp;"flag"&amp;CHAR(34)&amp;": "&amp;SUBSTITUTE(TRIM(ROUND(IFERROR(CriteriTecnici!$M6053*1,IFERROR(NUMBERVALUE(CriteriTecnici!$M6053,".",","),IFERROR(NUMBERVALUE(CriteriTecnici!$M6053,",","."),0))),4)&amp;""),",",".")&amp;", "&amp;CHAR(34)&amp;"rawScore"&amp;CHAR(34)&amp;": "&amp;SUBSTITUTE(TRIM(ROUND(IFERROR(CriteriTecnici!$O6053*1,IFERROR(NUMBERVALUE(CriteriTecnici!$O6053,".",","),IFERROR(NUMBERVALUE(CriteriTecnici!$O6053,",","."),0))),4)&amp;""),",",".")&amp;CHAR(125)&amp;IF(TRUE,",",""))</f>
        <v/>
      </c>
    </row>
    <row r="6274">
      <c r="A6274" s="38">
        <f>IF(CriteriTecnici!$A6054="","","    "&amp;CHAR(123)&amp;CHAR(34)&amp;"bidderId"&amp;CHAR(34)&amp;": "&amp;CHAR(34)&amp;SUBSTITUTE(CriteriTecnici!$A6054,CHAR(34),"'")&amp;CHAR(34)&amp;", "&amp;CHAR(34)&amp;"lotId"&amp;CHAR(34)&amp;": "&amp;CHAR(34)&amp;SUBSTITUTE(CriteriTecnici!$C6054,CHAR(34),"'")&amp;CHAR(34)&amp;", "&amp;CHAR(34)&amp;"criterionId"&amp;CHAR(34)&amp;": "&amp;CHAR(34)&amp;SUBSTITUTE(CriteriTecnici!$D6054,CHAR(34),"'")&amp;CHAR(34)&amp;", "&amp;CHAR(34)&amp;"kind"&amp;CHAR(34)&amp;": "&amp;CHAR(34)&amp;SUBSTITUTE(CriteriTecnici!$F6054,CHAR(34),"'")&amp;CHAR(34)&amp;", "&amp;CHAR(34)&amp;"value"&amp;CHAR(34)&amp;": "&amp;SUBSTITUTE(TRIM(ROUND(IFERROR(CriteriTecnici!$N6054*1,IFERROR(NUMBERVALUE(CriteriTecnici!$N6054,".",","),IFERROR(NUMBERVALUE(CriteriTecnici!$N6054,",","."),0))),4)&amp;""),",",".")&amp;", "&amp;CHAR(34)&amp;"numerator"&amp;CHAR(34)&amp;": "&amp;SUBSTITUTE(TRIM(ROUND(IFERROR(CriteriTecnici!$K6054*1,IFERROR(NUMBERVALUE(CriteriTecnici!$K6054,".",","),IFERROR(NUMBERVALUE(CriteriTecnici!$K6054,",","."),0))),4)&amp;""),",",".")&amp;", "&amp;CHAR(34)&amp;"denominator"&amp;CHAR(34)&amp;": "&amp;SUBSTITUTE(TRIM(ROUND(IFERROR(CriteriTecnici!$L6054*1,IFERROR(NUMBERVALUE(CriteriTecnici!$L6054,".",","),IFERROR(NUMBERVALUE(CriteriTecnici!$L6054,",","."),0))),4)&amp;""),",",".")&amp;", "&amp;CHAR(34)&amp;"flag"&amp;CHAR(34)&amp;": "&amp;SUBSTITUTE(TRIM(ROUND(IFERROR(CriteriTecnici!$M6054*1,IFERROR(NUMBERVALUE(CriteriTecnici!$M6054,".",","),IFERROR(NUMBERVALUE(CriteriTecnici!$M6054,",","."),0))),4)&amp;""),",",".")&amp;", "&amp;CHAR(34)&amp;"rawScore"&amp;CHAR(34)&amp;": "&amp;SUBSTITUTE(TRIM(ROUND(IFERROR(CriteriTecnici!$O6054*1,IFERROR(NUMBERVALUE(CriteriTecnici!$O6054,".",","),IFERROR(NUMBERVALUE(CriteriTecnici!$O6054,",","."),0))),4)&amp;""),",",".")&amp;CHAR(125)&amp;IF(TRUE,",",""))</f>
        <v/>
      </c>
    </row>
    <row r="6275">
      <c r="A6275" s="38">
        <f>IF(CriteriTecnici!$A6055="","","    "&amp;CHAR(123)&amp;CHAR(34)&amp;"bidderId"&amp;CHAR(34)&amp;": "&amp;CHAR(34)&amp;SUBSTITUTE(CriteriTecnici!$A6055,CHAR(34),"'")&amp;CHAR(34)&amp;", "&amp;CHAR(34)&amp;"lotId"&amp;CHAR(34)&amp;": "&amp;CHAR(34)&amp;SUBSTITUTE(CriteriTecnici!$C6055,CHAR(34),"'")&amp;CHAR(34)&amp;", "&amp;CHAR(34)&amp;"criterionId"&amp;CHAR(34)&amp;": "&amp;CHAR(34)&amp;SUBSTITUTE(CriteriTecnici!$D6055,CHAR(34),"'")&amp;CHAR(34)&amp;", "&amp;CHAR(34)&amp;"kind"&amp;CHAR(34)&amp;": "&amp;CHAR(34)&amp;SUBSTITUTE(CriteriTecnici!$F6055,CHAR(34),"'")&amp;CHAR(34)&amp;", "&amp;CHAR(34)&amp;"value"&amp;CHAR(34)&amp;": "&amp;SUBSTITUTE(TRIM(ROUND(IFERROR(CriteriTecnici!$N6055*1,IFERROR(NUMBERVALUE(CriteriTecnici!$N6055,".",","),IFERROR(NUMBERVALUE(CriteriTecnici!$N6055,",","."),0))),4)&amp;""),",",".")&amp;", "&amp;CHAR(34)&amp;"numerator"&amp;CHAR(34)&amp;": "&amp;SUBSTITUTE(TRIM(ROUND(IFERROR(CriteriTecnici!$K6055*1,IFERROR(NUMBERVALUE(CriteriTecnici!$K6055,".",","),IFERROR(NUMBERVALUE(CriteriTecnici!$K6055,",","."),0))),4)&amp;""),",",".")&amp;", "&amp;CHAR(34)&amp;"denominator"&amp;CHAR(34)&amp;": "&amp;SUBSTITUTE(TRIM(ROUND(IFERROR(CriteriTecnici!$L6055*1,IFERROR(NUMBERVALUE(CriteriTecnici!$L6055,".",","),IFERROR(NUMBERVALUE(CriteriTecnici!$L6055,",","."),0))),4)&amp;""),",",".")&amp;", "&amp;CHAR(34)&amp;"flag"&amp;CHAR(34)&amp;": "&amp;SUBSTITUTE(TRIM(ROUND(IFERROR(CriteriTecnici!$M6055*1,IFERROR(NUMBERVALUE(CriteriTecnici!$M6055,".",","),IFERROR(NUMBERVALUE(CriteriTecnici!$M6055,",","."),0))),4)&amp;""),",",".")&amp;", "&amp;CHAR(34)&amp;"rawScore"&amp;CHAR(34)&amp;": "&amp;SUBSTITUTE(TRIM(ROUND(IFERROR(CriteriTecnici!$O6055*1,IFERROR(NUMBERVALUE(CriteriTecnici!$O6055,".",","),IFERROR(NUMBERVALUE(CriteriTecnici!$O6055,",","."),0))),4)&amp;""),",",".")&amp;CHAR(125)&amp;IF(TRUE,",",""))</f>
        <v/>
      </c>
    </row>
    <row r="6276">
      <c r="A6276" s="38">
        <f>IF(CriteriTecnici!$A6056="","","    "&amp;CHAR(123)&amp;CHAR(34)&amp;"bidderId"&amp;CHAR(34)&amp;": "&amp;CHAR(34)&amp;SUBSTITUTE(CriteriTecnici!$A6056,CHAR(34),"'")&amp;CHAR(34)&amp;", "&amp;CHAR(34)&amp;"lotId"&amp;CHAR(34)&amp;": "&amp;CHAR(34)&amp;SUBSTITUTE(CriteriTecnici!$C6056,CHAR(34),"'")&amp;CHAR(34)&amp;", "&amp;CHAR(34)&amp;"criterionId"&amp;CHAR(34)&amp;": "&amp;CHAR(34)&amp;SUBSTITUTE(CriteriTecnici!$D6056,CHAR(34),"'")&amp;CHAR(34)&amp;", "&amp;CHAR(34)&amp;"kind"&amp;CHAR(34)&amp;": "&amp;CHAR(34)&amp;SUBSTITUTE(CriteriTecnici!$F6056,CHAR(34),"'")&amp;CHAR(34)&amp;", "&amp;CHAR(34)&amp;"value"&amp;CHAR(34)&amp;": "&amp;SUBSTITUTE(TRIM(ROUND(IFERROR(CriteriTecnici!$N6056*1,IFERROR(NUMBERVALUE(CriteriTecnici!$N6056,".",","),IFERROR(NUMBERVALUE(CriteriTecnici!$N6056,",","."),0))),4)&amp;""),",",".")&amp;", "&amp;CHAR(34)&amp;"numerator"&amp;CHAR(34)&amp;": "&amp;SUBSTITUTE(TRIM(ROUND(IFERROR(CriteriTecnici!$K6056*1,IFERROR(NUMBERVALUE(CriteriTecnici!$K6056,".",","),IFERROR(NUMBERVALUE(CriteriTecnici!$K6056,",","."),0))),4)&amp;""),",",".")&amp;", "&amp;CHAR(34)&amp;"denominator"&amp;CHAR(34)&amp;": "&amp;SUBSTITUTE(TRIM(ROUND(IFERROR(CriteriTecnici!$L6056*1,IFERROR(NUMBERVALUE(CriteriTecnici!$L6056,".",","),IFERROR(NUMBERVALUE(CriteriTecnici!$L6056,",","."),0))),4)&amp;""),",",".")&amp;", "&amp;CHAR(34)&amp;"flag"&amp;CHAR(34)&amp;": "&amp;SUBSTITUTE(TRIM(ROUND(IFERROR(CriteriTecnici!$M6056*1,IFERROR(NUMBERVALUE(CriteriTecnici!$M6056,".",","),IFERROR(NUMBERVALUE(CriteriTecnici!$M6056,",","."),0))),4)&amp;""),",",".")&amp;", "&amp;CHAR(34)&amp;"rawScore"&amp;CHAR(34)&amp;": "&amp;SUBSTITUTE(TRIM(ROUND(IFERROR(CriteriTecnici!$O6056*1,IFERROR(NUMBERVALUE(CriteriTecnici!$O6056,".",","),IFERROR(NUMBERVALUE(CriteriTecnici!$O6056,",","."),0))),4)&amp;""),",",".")&amp;CHAR(125)&amp;IF(TRUE,",",""))</f>
        <v/>
      </c>
    </row>
    <row r="6277">
      <c r="A6277" s="38">
        <f>IF(CriteriTecnici!$A6057="","","    "&amp;CHAR(123)&amp;CHAR(34)&amp;"bidderId"&amp;CHAR(34)&amp;": "&amp;CHAR(34)&amp;SUBSTITUTE(CriteriTecnici!$A6057,CHAR(34),"'")&amp;CHAR(34)&amp;", "&amp;CHAR(34)&amp;"lotId"&amp;CHAR(34)&amp;": "&amp;CHAR(34)&amp;SUBSTITUTE(CriteriTecnici!$C6057,CHAR(34),"'")&amp;CHAR(34)&amp;", "&amp;CHAR(34)&amp;"criterionId"&amp;CHAR(34)&amp;": "&amp;CHAR(34)&amp;SUBSTITUTE(CriteriTecnici!$D6057,CHAR(34),"'")&amp;CHAR(34)&amp;", "&amp;CHAR(34)&amp;"kind"&amp;CHAR(34)&amp;": "&amp;CHAR(34)&amp;SUBSTITUTE(CriteriTecnici!$F6057,CHAR(34),"'")&amp;CHAR(34)&amp;", "&amp;CHAR(34)&amp;"value"&amp;CHAR(34)&amp;": "&amp;SUBSTITUTE(TRIM(ROUND(IFERROR(CriteriTecnici!$N6057*1,IFERROR(NUMBERVALUE(CriteriTecnici!$N6057,".",","),IFERROR(NUMBERVALUE(CriteriTecnici!$N6057,",","."),0))),4)&amp;""),",",".")&amp;", "&amp;CHAR(34)&amp;"numerator"&amp;CHAR(34)&amp;": "&amp;SUBSTITUTE(TRIM(ROUND(IFERROR(CriteriTecnici!$K6057*1,IFERROR(NUMBERVALUE(CriteriTecnici!$K6057,".",","),IFERROR(NUMBERVALUE(CriteriTecnici!$K6057,",","."),0))),4)&amp;""),",",".")&amp;", "&amp;CHAR(34)&amp;"denominator"&amp;CHAR(34)&amp;": "&amp;SUBSTITUTE(TRIM(ROUND(IFERROR(CriteriTecnici!$L6057*1,IFERROR(NUMBERVALUE(CriteriTecnici!$L6057,".",","),IFERROR(NUMBERVALUE(CriteriTecnici!$L6057,",","."),0))),4)&amp;""),",",".")&amp;", "&amp;CHAR(34)&amp;"flag"&amp;CHAR(34)&amp;": "&amp;SUBSTITUTE(TRIM(ROUND(IFERROR(CriteriTecnici!$M6057*1,IFERROR(NUMBERVALUE(CriteriTecnici!$M6057,".",","),IFERROR(NUMBERVALUE(CriteriTecnici!$M6057,",","."),0))),4)&amp;""),",",".")&amp;", "&amp;CHAR(34)&amp;"rawScore"&amp;CHAR(34)&amp;": "&amp;SUBSTITUTE(TRIM(ROUND(IFERROR(CriteriTecnici!$O6057*1,IFERROR(NUMBERVALUE(CriteriTecnici!$O6057,".",","),IFERROR(NUMBERVALUE(CriteriTecnici!$O6057,",","."),0))),4)&amp;""),",",".")&amp;CHAR(125)&amp;IF(TRUE,",",""))</f>
        <v/>
      </c>
    </row>
    <row r="6278">
      <c r="A6278" s="38">
        <f>IF(CriteriTecnici!$A6058="","","    "&amp;CHAR(123)&amp;CHAR(34)&amp;"bidderId"&amp;CHAR(34)&amp;": "&amp;CHAR(34)&amp;SUBSTITUTE(CriteriTecnici!$A6058,CHAR(34),"'")&amp;CHAR(34)&amp;", "&amp;CHAR(34)&amp;"lotId"&amp;CHAR(34)&amp;": "&amp;CHAR(34)&amp;SUBSTITUTE(CriteriTecnici!$C6058,CHAR(34),"'")&amp;CHAR(34)&amp;", "&amp;CHAR(34)&amp;"criterionId"&amp;CHAR(34)&amp;": "&amp;CHAR(34)&amp;SUBSTITUTE(CriteriTecnici!$D6058,CHAR(34),"'")&amp;CHAR(34)&amp;", "&amp;CHAR(34)&amp;"kind"&amp;CHAR(34)&amp;": "&amp;CHAR(34)&amp;SUBSTITUTE(CriteriTecnici!$F6058,CHAR(34),"'")&amp;CHAR(34)&amp;", "&amp;CHAR(34)&amp;"value"&amp;CHAR(34)&amp;": "&amp;SUBSTITUTE(TRIM(ROUND(IFERROR(CriteriTecnici!$N6058*1,IFERROR(NUMBERVALUE(CriteriTecnici!$N6058,".",","),IFERROR(NUMBERVALUE(CriteriTecnici!$N6058,",","."),0))),4)&amp;""),",",".")&amp;", "&amp;CHAR(34)&amp;"numerator"&amp;CHAR(34)&amp;": "&amp;SUBSTITUTE(TRIM(ROUND(IFERROR(CriteriTecnici!$K6058*1,IFERROR(NUMBERVALUE(CriteriTecnici!$K6058,".",","),IFERROR(NUMBERVALUE(CriteriTecnici!$K6058,",","."),0))),4)&amp;""),",",".")&amp;", "&amp;CHAR(34)&amp;"denominator"&amp;CHAR(34)&amp;": "&amp;SUBSTITUTE(TRIM(ROUND(IFERROR(CriteriTecnici!$L6058*1,IFERROR(NUMBERVALUE(CriteriTecnici!$L6058,".",","),IFERROR(NUMBERVALUE(CriteriTecnici!$L6058,",","."),0))),4)&amp;""),",",".")&amp;", "&amp;CHAR(34)&amp;"flag"&amp;CHAR(34)&amp;": "&amp;SUBSTITUTE(TRIM(ROUND(IFERROR(CriteriTecnici!$M6058*1,IFERROR(NUMBERVALUE(CriteriTecnici!$M6058,".",","),IFERROR(NUMBERVALUE(CriteriTecnici!$M6058,",","."),0))),4)&amp;""),",",".")&amp;", "&amp;CHAR(34)&amp;"rawScore"&amp;CHAR(34)&amp;": "&amp;SUBSTITUTE(TRIM(ROUND(IFERROR(CriteriTecnici!$O6058*1,IFERROR(NUMBERVALUE(CriteriTecnici!$O6058,".",","),IFERROR(NUMBERVALUE(CriteriTecnici!$O6058,",","."),0))),4)&amp;""),",",".")&amp;CHAR(125)&amp;IF(TRUE,",",""))</f>
        <v/>
      </c>
    </row>
    <row r="6279">
      <c r="A6279" s="38">
        <f>IF(CriteriTecnici!$A6059="","","    "&amp;CHAR(123)&amp;CHAR(34)&amp;"bidderId"&amp;CHAR(34)&amp;": "&amp;CHAR(34)&amp;SUBSTITUTE(CriteriTecnici!$A6059,CHAR(34),"'")&amp;CHAR(34)&amp;", "&amp;CHAR(34)&amp;"lotId"&amp;CHAR(34)&amp;": "&amp;CHAR(34)&amp;SUBSTITUTE(CriteriTecnici!$C6059,CHAR(34),"'")&amp;CHAR(34)&amp;", "&amp;CHAR(34)&amp;"criterionId"&amp;CHAR(34)&amp;": "&amp;CHAR(34)&amp;SUBSTITUTE(CriteriTecnici!$D6059,CHAR(34),"'")&amp;CHAR(34)&amp;", "&amp;CHAR(34)&amp;"kind"&amp;CHAR(34)&amp;": "&amp;CHAR(34)&amp;SUBSTITUTE(CriteriTecnici!$F6059,CHAR(34),"'")&amp;CHAR(34)&amp;", "&amp;CHAR(34)&amp;"value"&amp;CHAR(34)&amp;": "&amp;SUBSTITUTE(TRIM(ROUND(IFERROR(CriteriTecnici!$N6059*1,IFERROR(NUMBERVALUE(CriteriTecnici!$N6059,".",","),IFERROR(NUMBERVALUE(CriteriTecnici!$N6059,",","."),0))),4)&amp;""),",",".")&amp;", "&amp;CHAR(34)&amp;"numerator"&amp;CHAR(34)&amp;": "&amp;SUBSTITUTE(TRIM(ROUND(IFERROR(CriteriTecnici!$K6059*1,IFERROR(NUMBERVALUE(CriteriTecnici!$K6059,".",","),IFERROR(NUMBERVALUE(CriteriTecnici!$K6059,",","."),0))),4)&amp;""),",",".")&amp;", "&amp;CHAR(34)&amp;"denominator"&amp;CHAR(34)&amp;": "&amp;SUBSTITUTE(TRIM(ROUND(IFERROR(CriteriTecnici!$L6059*1,IFERROR(NUMBERVALUE(CriteriTecnici!$L6059,".",","),IFERROR(NUMBERVALUE(CriteriTecnici!$L6059,",","."),0))),4)&amp;""),",",".")&amp;", "&amp;CHAR(34)&amp;"flag"&amp;CHAR(34)&amp;": "&amp;SUBSTITUTE(TRIM(ROUND(IFERROR(CriteriTecnici!$M6059*1,IFERROR(NUMBERVALUE(CriteriTecnici!$M6059,".",","),IFERROR(NUMBERVALUE(CriteriTecnici!$M6059,",","."),0))),4)&amp;""),",",".")&amp;", "&amp;CHAR(34)&amp;"rawScore"&amp;CHAR(34)&amp;": "&amp;SUBSTITUTE(TRIM(ROUND(IFERROR(CriteriTecnici!$O6059*1,IFERROR(NUMBERVALUE(CriteriTecnici!$O6059,".",","),IFERROR(NUMBERVALUE(CriteriTecnici!$O6059,",","."),0))),4)&amp;""),",",".")&amp;CHAR(125)&amp;IF(TRUE,",",""))</f>
        <v/>
      </c>
    </row>
    <row r="6280">
      <c r="A6280" s="38">
        <f>IF(CriteriTecnici!$A6060="","","    "&amp;CHAR(123)&amp;CHAR(34)&amp;"bidderId"&amp;CHAR(34)&amp;": "&amp;CHAR(34)&amp;SUBSTITUTE(CriteriTecnici!$A6060,CHAR(34),"'")&amp;CHAR(34)&amp;", "&amp;CHAR(34)&amp;"lotId"&amp;CHAR(34)&amp;": "&amp;CHAR(34)&amp;SUBSTITUTE(CriteriTecnici!$C6060,CHAR(34),"'")&amp;CHAR(34)&amp;", "&amp;CHAR(34)&amp;"criterionId"&amp;CHAR(34)&amp;": "&amp;CHAR(34)&amp;SUBSTITUTE(CriteriTecnici!$D6060,CHAR(34),"'")&amp;CHAR(34)&amp;", "&amp;CHAR(34)&amp;"kind"&amp;CHAR(34)&amp;": "&amp;CHAR(34)&amp;SUBSTITUTE(CriteriTecnici!$F6060,CHAR(34),"'")&amp;CHAR(34)&amp;", "&amp;CHAR(34)&amp;"value"&amp;CHAR(34)&amp;": "&amp;SUBSTITUTE(TRIM(ROUND(IFERROR(CriteriTecnici!$N6060*1,IFERROR(NUMBERVALUE(CriteriTecnici!$N6060,".",","),IFERROR(NUMBERVALUE(CriteriTecnici!$N6060,",","."),0))),4)&amp;""),",",".")&amp;", "&amp;CHAR(34)&amp;"numerator"&amp;CHAR(34)&amp;": "&amp;SUBSTITUTE(TRIM(ROUND(IFERROR(CriteriTecnici!$K6060*1,IFERROR(NUMBERVALUE(CriteriTecnici!$K6060,".",","),IFERROR(NUMBERVALUE(CriteriTecnici!$K6060,",","."),0))),4)&amp;""),",",".")&amp;", "&amp;CHAR(34)&amp;"denominator"&amp;CHAR(34)&amp;": "&amp;SUBSTITUTE(TRIM(ROUND(IFERROR(CriteriTecnici!$L6060*1,IFERROR(NUMBERVALUE(CriteriTecnici!$L6060,".",","),IFERROR(NUMBERVALUE(CriteriTecnici!$L6060,",","."),0))),4)&amp;""),",",".")&amp;", "&amp;CHAR(34)&amp;"flag"&amp;CHAR(34)&amp;": "&amp;SUBSTITUTE(TRIM(ROUND(IFERROR(CriteriTecnici!$M6060*1,IFERROR(NUMBERVALUE(CriteriTecnici!$M6060,".",","),IFERROR(NUMBERVALUE(CriteriTecnici!$M6060,",","."),0))),4)&amp;""),",",".")&amp;", "&amp;CHAR(34)&amp;"rawScore"&amp;CHAR(34)&amp;": "&amp;SUBSTITUTE(TRIM(ROUND(IFERROR(CriteriTecnici!$O6060*1,IFERROR(NUMBERVALUE(CriteriTecnici!$O6060,".",","),IFERROR(NUMBERVALUE(CriteriTecnici!$O6060,",","."),0))),4)&amp;""),",",".")&amp;CHAR(125)&amp;IF(TRUE,",",""))</f>
        <v/>
      </c>
    </row>
    <row r="6281">
      <c r="A6281" s="38">
        <f>IF(CriteriTecnici!$A6061="","","    "&amp;CHAR(123)&amp;CHAR(34)&amp;"bidderId"&amp;CHAR(34)&amp;": "&amp;CHAR(34)&amp;SUBSTITUTE(CriteriTecnici!$A6061,CHAR(34),"'")&amp;CHAR(34)&amp;", "&amp;CHAR(34)&amp;"lotId"&amp;CHAR(34)&amp;": "&amp;CHAR(34)&amp;SUBSTITUTE(CriteriTecnici!$C6061,CHAR(34),"'")&amp;CHAR(34)&amp;", "&amp;CHAR(34)&amp;"criterionId"&amp;CHAR(34)&amp;": "&amp;CHAR(34)&amp;SUBSTITUTE(CriteriTecnici!$D6061,CHAR(34),"'")&amp;CHAR(34)&amp;", "&amp;CHAR(34)&amp;"kind"&amp;CHAR(34)&amp;": "&amp;CHAR(34)&amp;SUBSTITUTE(CriteriTecnici!$F6061,CHAR(34),"'")&amp;CHAR(34)&amp;", "&amp;CHAR(34)&amp;"value"&amp;CHAR(34)&amp;": "&amp;SUBSTITUTE(TRIM(ROUND(IFERROR(CriteriTecnici!$N6061*1,IFERROR(NUMBERVALUE(CriteriTecnici!$N6061,".",","),IFERROR(NUMBERVALUE(CriteriTecnici!$N6061,",","."),0))),4)&amp;""),",",".")&amp;", "&amp;CHAR(34)&amp;"numerator"&amp;CHAR(34)&amp;": "&amp;SUBSTITUTE(TRIM(ROUND(IFERROR(CriteriTecnici!$K6061*1,IFERROR(NUMBERVALUE(CriteriTecnici!$K6061,".",","),IFERROR(NUMBERVALUE(CriteriTecnici!$K6061,",","."),0))),4)&amp;""),",",".")&amp;", "&amp;CHAR(34)&amp;"denominator"&amp;CHAR(34)&amp;": "&amp;SUBSTITUTE(TRIM(ROUND(IFERROR(CriteriTecnici!$L6061*1,IFERROR(NUMBERVALUE(CriteriTecnici!$L6061,".",","),IFERROR(NUMBERVALUE(CriteriTecnici!$L6061,",","."),0))),4)&amp;""),",",".")&amp;", "&amp;CHAR(34)&amp;"flag"&amp;CHAR(34)&amp;": "&amp;SUBSTITUTE(TRIM(ROUND(IFERROR(CriteriTecnici!$M6061*1,IFERROR(NUMBERVALUE(CriteriTecnici!$M6061,".",","),IFERROR(NUMBERVALUE(CriteriTecnici!$M6061,",","."),0))),4)&amp;""),",",".")&amp;", "&amp;CHAR(34)&amp;"rawScore"&amp;CHAR(34)&amp;": "&amp;SUBSTITUTE(TRIM(ROUND(IFERROR(CriteriTecnici!$O6061*1,IFERROR(NUMBERVALUE(CriteriTecnici!$O6061,".",","),IFERROR(NUMBERVALUE(CriteriTecnici!$O6061,",","."),0))),4)&amp;""),",",".")&amp;CHAR(125)&amp;IF(TRUE,",",""))</f>
        <v/>
      </c>
    </row>
    <row r="6282">
      <c r="A6282" s="38">
        <f>IF(CriteriTecnici!$A6062="","","    "&amp;CHAR(123)&amp;CHAR(34)&amp;"bidderId"&amp;CHAR(34)&amp;": "&amp;CHAR(34)&amp;SUBSTITUTE(CriteriTecnici!$A6062,CHAR(34),"'")&amp;CHAR(34)&amp;", "&amp;CHAR(34)&amp;"lotId"&amp;CHAR(34)&amp;": "&amp;CHAR(34)&amp;SUBSTITUTE(CriteriTecnici!$C6062,CHAR(34),"'")&amp;CHAR(34)&amp;", "&amp;CHAR(34)&amp;"criterionId"&amp;CHAR(34)&amp;": "&amp;CHAR(34)&amp;SUBSTITUTE(CriteriTecnici!$D6062,CHAR(34),"'")&amp;CHAR(34)&amp;", "&amp;CHAR(34)&amp;"kind"&amp;CHAR(34)&amp;": "&amp;CHAR(34)&amp;SUBSTITUTE(CriteriTecnici!$F6062,CHAR(34),"'")&amp;CHAR(34)&amp;", "&amp;CHAR(34)&amp;"value"&amp;CHAR(34)&amp;": "&amp;SUBSTITUTE(TRIM(ROUND(IFERROR(CriteriTecnici!$N6062*1,IFERROR(NUMBERVALUE(CriteriTecnici!$N6062,".",","),IFERROR(NUMBERVALUE(CriteriTecnici!$N6062,",","."),0))),4)&amp;""),",",".")&amp;", "&amp;CHAR(34)&amp;"numerator"&amp;CHAR(34)&amp;": "&amp;SUBSTITUTE(TRIM(ROUND(IFERROR(CriteriTecnici!$K6062*1,IFERROR(NUMBERVALUE(CriteriTecnici!$K6062,".",","),IFERROR(NUMBERVALUE(CriteriTecnici!$K6062,",","."),0))),4)&amp;""),",",".")&amp;", "&amp;CHAR(34)&amp;"denominator"&amp;CHAR(34)&amp;": "&amp;SUBSTITUTE(TRIM(ROUND(IFERROR(CriteriTecnici!$L6062*1,IFERROR(NUMBERVALUE(CriteriTecnici!$L6062,".",","),IFERROR(NUMBERVALUE(CriteriTecnici!$L6062,",","."),0))),4)&amp;""),",",".")&amp;", "&amp;CHAR(34)&amp;"flag"&amp;CHAR(34)&amp;": "&amp;SUBSTITUTE(TRIM(ROUND(IFERROR(CriteriTecnici!$M6062*1,IFERROR(NUMBERVALUE(CriteriTecnici!$M6062,".",","),IFERROR(NUMBERVALUE(CriteriTecnici!$M6062,",","."),0))),4)&amp;""),",",".")&amp;", "&amp;CHAR(34)&amp;"rawScore"&amp;CHAR(34)&amp;": "&amp;SUBSTITUTE(TRIM(ROUND(IFERROR(CriteriTecnici!$O6062*1,IFERROR(NUMBERVALUE(CriteriTecnici!$O6062,".",","),IFERROR(NUMBERVALUE(CriteriTecnici!$O6062,",","."),0))),4)&amp;""),",",".")&amp;CHAR(125)&amp;IF(TRUE,",",""))</f>
        <v/>
      </c>
    </row>
    <row r="6283">
      <c r="A6283" s="38">
        <f>IF(CriteriTecnici!$A6063="","","    "&amp;CHAR(123)&amp;CHAR(34)&amp;"bidderId"&amp;CHAR(34)&amp;": "&amp;CHAR(34)&amp;SUBSTITUTE(CriteriTecnici!$A6063,CHAR(34),"'")&amp;CHAR(34)&amp;", "&amp;CHAR(34)&amp;"lotId"&amp;CHAR(34)&amp;": "&amp;CHAR(34)&amp;SUBSTITUTE(CriteriTecnici!$C6063,CHAR(34),"'")&amp;CHAR(34)&amp;", "&amp;CHAR(34)&amp;"criterionId"&amp;CHAR(34)&amp;": "&amp;CHAR(34)&amp;SUBSTITUTE(CriteriTecnici!$D6063,CHAR(34),"'")&amp;CHAR(34)&amp;", "&amp;CHAR(34)&amp;"kind"&amp;CHAR(34)&amp;": "&amp;CHAR(34)&amp;SUBSTITUTE(CriteriTecnici!$F6063,CHAR(34),"'")&amp;CHAR(34)&amp;", "&amp;CHAR(34)&amp;"value"&amp;CHAR(34)&amp;": "&amp;SUBSTITUTE(TRIM(ROUND(IFERROR(CriteriTecnici!$N6063*1,IFERROR(NUMBERVALUE(CriteriTecnici!$N6063,".",","),IFERROR(NUMBERVALUE(CriteriTecnici!$N6063,",","."),0))),4)&amp;""),",",".")&amp;", "&amp;CHAR(34)&amp;"numerator"&amp;CHAR(34)&amp;": "&amp;SUBSTITUTE(TRIM(ROUND(IFERROR(CriteriTecnici!$K6063*1,IFERROR(NUMBERVALUE(CriteriTecnici!$K6063,".",","),IFERROR(NUMBERVALUE(CriteriTecnici!$K6063,",","."),0))),4)&amp;""),",",".")&amp;", "&amp;CHAR(34)&amp;"denominator"&amp;CHAR(34)&amp;": "&amp;SUBSTITUTE(TRIM(ROUND(IFERROR(CriteriTecnici!$L6063*1,IFERROR(NUMBERVALUE(CriteriTecnici!$L6063,".",","),IFERROR(NUMBERVALUE(CriteriTecnici!$L6063,",","."),0))),4)&amp;""),",",".")&amp;", "&amp;CHAR(34)&amp;"flag"&amp;CHAR(34)&amp;": "&amp;SUBSTITUTE(TRIM(ROUND(IFERROR(CriteriTecnici!$M6063*1,IFERROR(NUMBERVALUE(CriteriTecnici!$M6063,".",","),IFERROR(NUMBERVALUE(CriteriTecnici!$M6063,",","."),0))),4)&amp;""),",",".")&amp;", "&amp;CHAR(34)&amp;"rawScore"&amp;CHAR(34)&amp;": "&amp;SUBSTITUTE(TRIM(ROUND(IFERROR(CriteriTecnici!$O6063*1,IFERROR(NUMBERVALUE(CriteriTecnici!$O6063,".",","),IFERROR(NUMBERVALUE(CriteriTecnici!$O6063,",","."),0))),4)&amp;""),",",".")&amp;CHAR(125)&amp;IF(TRUE,",",""))</f>
        <v/>
      </c>
    </row>
    <row r="6284">
      <c r="A6284" s="38">
        <f>IF(CriteriTecnici!$A6064="","","    "&amp;CHAR(123)&amp;CHAR(34)&amp;"bidderId"&amp;CHAR(34)&amp;": "&amp;CHAR(34)&amp;SUBSTITUTE(CriteriTecnici!$A6064,CHAR(34),"'")&amp;CHAR(34)&amp;", "&amp;CHAR(34)&amp;"lotId"&amp;CHAR(34)&amp;": "&amp;CHAR(34)&amp;SUBSTITUTE(CriteriTecnici!$C6064,CHAR(34),"'")&amp;CHAR(34)&amp;", "&amp;CHAR(34)&amp;"criterionId"&amp;CHAR(34)&amp;": "&amp;CHAR(34)&amp;SUBSTITUTE(CriteriTecnici!$D6064,CHAR(34),"'")&amp;CHAR(34)&amp;", "&amp;CHAR(34)&amp;"kind"&amp;CHAR(34)&amp;": "&amp;CHAR(34)&amp;SUBSTITUTE(CriteriTecnici!$F6064,CHAR(34),"'")&amp;CHAR(34)&amp;", "&amp;CHAR(34)&amp;"value"&amp;CHAR(34)&amp;": "&amp;SUBSTITUTE(TRIM(ROUND(IFERROR(CriteriTecnici!$N6064*1,IFERROR(NUMBERVALUE(CriteriTecnici!$N6064,".",","),IFERROR(NUMBERVALUE(CriteriTecnici!$N6064,",","."),0))),4)&amp;""),",",".")&amp;", "&amp;CHAR(34)&amp;"numerator"&amp;CHAR(34)&amp;": "&amp;SUBSTITUTE(TRIM(ROUND(IFERROR(CriteriTecnici!$K6064*1,IFERROR(NUMBERVALUE(CriteriTecnici!$K6064,".",","),IFERROR(NUMBERVALUE(CriteriTecnici!$K6064,",","."),0))),4)&amp;""),",",".")&amp;", "&amp;CHAR(34)&amp;"denominator"&amp;CHAR(34)&amp;": "&amp;SUBSTITUTE(TRIM(ROUND(IFERROR(CriteriTecnici!$L6064*1,IFERROR(NUMBERVALUE(CriteriTecnici!$L6064,".",","),IFERROR(NUMBERVALUE(CriteriTecnici!$L6064,",","."),0))),4)&amp;""),",",".")&amp;", "&amp;CHAR(34)&amp;"flag"&amp;CHAR(34)&amp;": "&amp;SUBSTITUTE(TRIM(ROUND(IFERROR(CriteriTecnici!$M6064*1,IFERROR(NUMBERVALUE(CriteriTecnici!$M6064,".",","),IFERROR(NUMBERVALUE(CriteriTecnici!$M6064,",","."),0))),4)&amp;""),",",".")&amp;", "&amp;CHAR(34)&amp;"rawScore"&amp;CHAR(34)&amp;": "&amp;SUBSTITUTE(TRIM(ROUND(IFERROR(CriteriTecnici!$O6064*1,IFERROR(NUMBERVALUE(CriteriTecnici!$O6064,".",","),IFERROR(NUMBERVALUE(CriteriTecnici!$O6064,",","."),0))),4)&amp;""),",",".")&amp;CHAR(125)&amp;IF(TRUE,",",""))</f>
        <v/>
      </c>
    </row>
    <row r="6285">
      <c r="A6285" s="38">
        <f>IF(CriteriTecnici!$A6065="","","    "&amp;CHAR(123)&amp;CHAR(34)&amp;"bidderId"&amp;CHAR(34)&amp;": "&amp;CHAR(34)&amp;SUBSTITUTE(CriteriTecnici!$A6065,CHAR(34),"'")&amp;CHAR(34)&amp;", "&amp;CHAR(34)&amp;"lotId"&amp;CHAR(34)&amp;": "&amp;CHAR(34)&amp;SUBSTITUTE(CriteriTecnici!$C6065,CHAR(34),"'")&amp;CHAR(34)&amp;", "&amp;CHAR(34)&amp;"criterionId"&amp;CHAR(34)&amp;": "&amp;CHAR(34)&amp;SUBSTITUTE(CriteriTecnici!$D6065,CHAR(34),"'")&amp;CHAR(34)&amp;", "&amp;CHAR(34)&amp;"kind"&amp;CHAR(34)&amp;": "&amp;CHAR(34)&amp;SUBSTITUTE(CriteriTecnici!$F6065,CHAR(34),"'")&amp;CHAR(34)&amp;", "&amp;CHAR(34)&amp;"value"&amp;CHAR(34)&amp;": "&amp;SUBSTITUTE(TRIM(ROUND(IFERROR(CriteriTecnici!$N6065*1,IFERROR(NUMBERVALUE(CriteriTecnici!$N6065,".",","),IFERROR(NUMBERVALUE(CriteriTecnici!$N6065,",","."),0))),4)&amp;""),",",".")&amp;", "&amp;CHAR(34)&amp;"numerator"&amp;CHAR(34)&amp;": "&amp;SUBSTITUTE(TRIM(ROUND(IFERROR(CriteriTecnici!$K6065*1,IFERROR(NUMBERVALUE(CriteriTecnici!$K6065,".",","),IFERROR(NUMBERVALUE(CriteriTecnici!$K6065,",","."),0))),4)&amp;""),",",".")&amp;", "&amp;CHAR(34)&amp;"denominator"&amp;CHAR(34)&amp;": "&amp;SUBSTITUTE(TRIM(ROUND(IFERROR(CriteriTecnici!$L6065*1,IFERROR(NUMBERVALUE(CriteriTecnici!$L6065,".",","),IFERROR(NUMBERVALUE(CriteriTecnici!$L6065,",","."),0))),4)&amp;""),",",".")&amp;", "&amp;CHAR(34)&amp;"flag"&amp;CHAR(34)&amp;": "&amp;SUBSTITUTE(TRIM(ROUND(IFERROR(CriteriTecnici!$M6065*1,IFERROR(NUMBERVALUE(CriteriTecnici!$M6065,".",","),IFERROR(NUMBERVALUE(CriteriTecnici!$M6065,",","."),0))),4)&amp;""),",",".")&amp;", "&amp;CHAR(34)&amp;"rawScore"&amp;CHAR(34)&amp;": "&amp;SUBSTITUTE(TRIM(ROUND(IFERROR(CriteriTecnici!$O6065*1,IFERROR(NUMBERVALUE(CriteriTecnici!$O6065,".",","),IFERROR(NUMBERVALUE(CriteriTecnici!$O6065,",","."),0))),4)&amp;""),",",".")&amp;CHAR(125)&amp;IF(TRUE,",",""))</f>
        <v/>
      </c>
    </row>
    <row r="6286">
      <c r="A6286" s="38">
        <f>IF(CriteriTecnici!$A6066="","","    "&amp;CHAR(123)&amp;CHAR(34)&amp;"bidderId"&amp;CHAR(34)&amp;": "&amp;CHAR(34)&amp;SUBSTITUTE(CriteriTecnici!$A6066,CHAR(34),"'")&amp;CHAR(34)&amp;", "&amp;CHAR(34)&amp;"lotId"&amp;CHAR(34)&amp;": "&amp;CHAR(34)&amp;SUBSTITUTE(CriteriTecnici!$C6066,CHAR(34),"'")&amp;CHAR(34)&amp;", "&amp;CHAR(34)&amp;"criterionId"&amp;CHAR(34)&amp;": "&amp;CHAR(34)&amp;SUBSTITUTE(CriteriTecnici!$D6066,CHAR(34),"'")&amp;CHAR(34)&amp;", "&amp;CHAR(34)&amp;"kind"&amp;CHAR(34)&amp;": "&amp;CHAR(34)&amp;SUBSTITUTE(CriteriTecnici!$F6066,CHAR(34),"'")&amp;CHAR(34)&amp;", "&amp;CHAR(34)&amp;"value"&amp;CHAR(34)&amp;": "&amp;SUBSTITUTE(TRIM(ROUND(IFERROR(CriteriTecnici!$N6066*1,IFERROR(NUMBERVALUE(CriteriTecnici!$N6066,".",","),IFERROR(NUMBERVALUE(CriteriTecnici!$N6066,",","."),0))),4)&amp;""),",",".")&amp;", "&amp;CHAR(34)&amp;"numerator"&amp;CHAR(34)&amp;": "&amp;SUBSTITUTE(TRIM(ROUND(IFERROR(CriteriTecnici!$K6066*1,IFERROR(NUMBERVALUE(CriteriTecnici!$K6066,".",","),IFERROR(NUMBERVALUE(CriteriTecnici!$K6066,",","."),0))),4)&amp;""),",",".")&amp;", "&amp;CHAR(34)&amp;"denominator"&amp;CHAR(34)&amp;": "&amp;SUBSTITUTE(TRIM(ROUND(IFERROR(CriteriTecnici!$L6066*1,IFERROR(NUMBERVALUE(CriteriTecnici!$L6066,".",","),IFERROR(NUMBERVALUE(CriteriTecnici!$L6066,",","."),0))),4)&amp;""),",",".")&amp;", "&amp;CHAR(34)&amp;"flag"&amp;CHAR(34)&amp;": "&amp;SUBSTITUTE(TRIM(ROUND(IFERROR(CriteriTecnici!$M6066*1,IFERROR(NUMBERVALUE(CriteriTecnici!$M6066,".",","),IFERROR(NUMBERVALUE(CriteriTecnici!$M6066,",","."),0))),4)&amp;""),",",".")&amp;", "&amp;CHAR(34)&amp;"rawScore"&amp;CHAR(34)&amp;": "&amp;SUBSTITUTE(TRIM(ROUND(IFERROR(CriteriTecnici!$O6066*1,IFERROR(NUMBERVALUE(CriteriTecnici!$O6066,".",","),IFERROR(NUMBERVALUE(CriteriTecnici!$O6066,",","."),0))),4)&amp;""),",",".")&amp;CHAR(125)&amp;IF(TRUE,",",""))</f>
        <v/>
      </c>
    </row>
    <row r="6287">
      <c r="A6287" s="38">
        <f>IF(CriteriTecnici!$A6067="","","    "&amp;CHAR(123)&amp;CHAR(34)&amp;"bidderId"&amp;CHAR(34)&amp;": "&amp;CHAR(34)&amp;SUBSTITUTE(CriteriTecnici!$A6067,CHAR(34),"'")&amp;CHAR(34)&amp;", "&amp;CHAR(34)&amp;"lotId"&amp;CHAR(34)&amp;": "&amp;CHAR(34)&amp;SUBSTITUTE(CriteriTecnici!$C6067,CHAR(34),"'")&amp;CHAR(34)&amp;", "&amp;CHAR(34)&amp;"criterionId"&amp;CHAR(34)&amp;": "&amp;CHAR(34)&amp;SUBSTITUTE(CriteriTecnici!$D6067,CHAR(34),"'")&amp;CHAR(34)&amp;", "&amp;CHAR(34)&amp;"kind"&amp;CHAR(34)&amp;": "&amp;CHAR(34)&amp;SUBSTITUTE(CriteriTecnici!$F6067,CHAR(34),"'")&amp;CHAR(34)&amp;", "&amp;CHAR(34)&amp;"value"&amp;CHAR(34)&amp;": "&amp;SUBSTITUTE(TRIM(ROUND(IFERROR(CriteriTecnici!$N6067*1,IFERROR(NUMBERVALUE(CriteriTecnici!$N6067,".",","),IFERROR(NUMBERVALUE(CriteriTecnici!$N6067,",","."),0))),4)&amp;""),",",".")&amp;", "&amp;CHAR(34)&amp;"numerator"&amp;CHAR(34)&amp;": "&amp;SUBSTITUTE(TRIM(ROUND(IFERROR(CriteriTecnici!$K6067*1,IFERROR(NUMBERVALUE(CriteriTecnici!$K6067,".",","),IFERROR(NUMBERVALUE(CriteriTecnici!$K6067,",","."),0))),4)&amp;""),",",".")&amp;", "&amp;CHAR(34)&amp;"denominator"&amp;CHAR(34)&amp;": "&amp;SUBSTITUTE(TRIM(ROUND(IFERROR(CriteriTecnici!$L6067*1,IFERROR(NUMBERVALUE(CriteriTecnici!$L6067,".",","),IFERROR(NUMBERVALUE(CriteriTecnici!$L6067,",","."),0))),4)&amp;""),",",".")&amp;", "&amp;CHAR(34)&amp;"flag"&amp;CHAR(34)&amp;": "&amp;SUBSTITUTE(TRIM(ROUND(IFERROR(CriteriTecnici!$M6067*1,IFERROR(NUMBERVALUE(CriteriTecnici!$M6067,".",","),IFERROR(NUMBERVALUE(CriteriTecnici!$M6067,",","."),0))),4)&amp;""),",",".")&amp;", "&amp;CHAR(34)&amp;"rawScore"&amp;CHAR(34)&amp;": "&amp;SUBSTITUTE(TRIM(ROUND(IFERROR(CriteriTecnici!$O6067*1,IFERROR(NUMBERVALUE(CriteriTecnici!$O6067,".",","),IFERROR(NUMBERVALUE(CriteriTecnici!$O6067,",","."),0))),4)&amp;""),",",".")&amp;CHAR(125)&amp;IF(TRUE,",",""))</f>
        <v/>
      </c>
    </row>
    <row r="6288">
      <c r="A6288" s="38">
        <f>IF(CriteriTecnici!$A6068="","","    "&amp;CHAR(123)&amp;CHAR(34)&amp;"bidderId"&amp;CHAR(34)&amp;": "&amp;CHAR(34)&amp;SUBSTITUTE(CriteriTecnici!$A6068,CHAR(34),"'")&amp;CHAR(34)&amp;", "&amp;CHAR(34)&amp;"lotId"&amp;CHAR(34)&amp;": "&amp;CHAR(34)&amp;SUBSTITUTE(CriteriTecnici!$C6068,CHAR(34),"'")&amp;CHAR(34)&amp;", "&amp;CHAR(34)&amp;"criterionId"&amp;CHAR(34)&amp;": "&amp;CHAR(34)&amp;SUBSTITUTE(CriteriTecnici!$D6068,CHAR(34),"'")&amp;CHAR(34)&amp;", "&amp;CHAR(34)&amp;"kind"&amp;CHAR(34)&amp;": "&amp;CHAR(34)&amp;SUBSTITUTE(CriteriTecnici!$F6068,CHAR(34),"'")&amp;CHAR(34)&amp;", "&amp;CHAR(34)&amp;"value"&amp;CHAR(34)&amp;": "&amp;SUBSTITUTE(TRIM(ROUND(IFERROR(CriteriTecnici!$N6068*1,IFERROR(NUMBERVALUE(CriteriTecnici!$N6068,".",","),IFERROR(NUMBERVALUE(CriteriTecnici!$N6068,",","."),0))),4)&amp;""),",",".")&amp;", "&amp;CHAR(34)&amp;"numerator"&amp;CHAR(34)&amp;": "&amp;SUBSTITUTE(TRIM(ROUND(IFERROR(CriteriTecnici!$K6068*1,IFERROR(NUMBERVALUE(CriteriTecnici!$K6068,".",","),IFERROR(NUMBERVALUE(CriteriTecnici!$K6068,",","."),0))),4)&amp;""),",",".")&amp;", "&amp;CHAR(34)&amp;"denominator"&amp;CHAR(34)&amp;": "&amp;SUBSTITUTE(TRIM(ROUND(IFERROR(CriteriTecnici!$L6068*1,IFERROR(NUMBERVALUE(CriteriTecnici!$L6068,".",","),IFERROR(NUMBERVALUE(CriteriTecnici!$L6068,",","."),0))),4)&amp;""),",",".")&amp;", "&amp;CHAR(34)&amp;"flag"&amp;CHAR(34)&amp;": "&amp;SUBSTITUTE(TRIM(ROUND(IFERROR(CriteriTecnici!$M6068*1,IFERROR(NUMBERVALUE(CriteriTecnici!$M6068,".",","),IFERROR(NUMBERVALUE(CriteriTecnici!$M6068,",","."),0))),4)&amp;""),",",".")&amp;", "&amp;CHAR(34)&amp;"rawScore"&amp;CHAR(34)&amp;": "&amp;SUBSTITUTE(TRIM(ROUND(IFERROR(CriteriTecnici!$O6068*1,IFERROR(NUMBERVALUE(CriteriTecnici!$O6068,".",","),IFERROR(NUMBERVALUE(CriteriTecnici!$O6068,",","."),0))),4)&amp;""),",",".")&amp;CHAR(125)&amp;IF(TRUE,",",""))</f>
        <v/>
      </c>
    </row>
    <row r="6289">
      <c r="A6289" s="38">
        <f>IF(CriteriTecnici!$A6069="","","    "&amp;CHAR(123)&amp;CHAR(34)&amp;"bidderId"&amp;CHAR(34)&amp;": "&amp;CHAR(34)&amp;SUBSTITUTE(CriteriTecnici!$A6069,CHAR(34),"'")&amp;CHAR(34)&amp;", "&amp;CHAR(34)&amp;"lotId"&amp;CHAR(34)&amp;": "&amp;CHAR(34)&amp;SUBSTITUTE(CriteriTecnici!$C6069,CHAR(34),"'")&amp;CHAR(34)&amp;", "&amp;CHAR(34)&amp;"criterionId"&amp;CHAR(34)&amp;": "&amp;CHAR(34)&amp;SUBSTITUTE(CriteriTecnici!$D6069,CHAR(34),"'")&amp;CHAR(34)&amp;", "&amp;CHAR(34)&amp;"kind"&amp;CHAR(34)&amp;": "&amp;CHAR(34)&amp;SUBSTITUTE(CriteriTecnici!$F6069,CHAR(34),"'")&amp;CHAR(34)&amp;", "&amp;CHAR(34)&amp;"value"&amp;CHAR(34)&amp;": "&amp;SUBSTITUTE(TRIM(ROUND(IFERROR(CriteriTecnici!$N6069*1,IFERROR(NUMBERVALUE(CriteriTecnici!$N6069,".",","),IFERROR(NUMBERVALUE(CriteriTecnici!$N6069,",","."),0))),4)&amp;""),",",".")&amp;", "&amp;CHAR(34)&amp;"numerator"&amp;CHAR(34)&amp;": "&amp;SUBSTITUTE(TRIM(ROUND(IFERROR(CriteriTecnici!$K6069*1,IFERROR(NUMBERVALUE(CriteriTecnici!$K6069,".",","),IFERROR(NUMBERVALUE(CriteriTecnici!$K6069,",","."),0))),4)&amp;""),",",".")&amp;", "&amp;CHAR(34)&amp;"denominator"&amp;CHAR(34)&amp;": "&amp;SUBSTITUTE(TRIM(ROUND(IFERROR(CriteriTecnici!$L6069*1,IFERROR(NUMBERVALUE(CriteriTecnici!$L6069,".",","),IFERROR(NUMBERVALUE(CriteriTecnici!$L6069,",","."),0))),4)&amp;""),",",".")&amp;", "&amp;CHAR(34)&amp;"flag"&amp;CHAR(34)&amp;": "&amp;SUBSTITUTE(TRIM(ROUND(IFERROR(CriteriTecnici!$M6069*1,IFERROR(NUMBERVALUE(CriteriTecnici!$M6069,".",","),IFERROR(NUMBERVALUE(CriteriTecnici!$M6069,",","."),0))),4)&amp;""),",",".")&amp;", "&amp;CHAR(34)&amp;"rawScore"&amp;CHAR(34)&amp;": "&amp;SUBSTITUTE(TRIM(ROUND(IFERROR(CriteriTecnici!$O6069*1,IFERROR(NUMBERVALUE(CriteriTecnici!$O6069,".",","),IFERROR(NUMBERVALUE(CriteriTecnici!$O6069,",","."),0))),4)&amp;""),",",".")&amp;CHAR(125)&amp;IF(TRUE,",",""))</f>
        <v/>
      </c>
    </row>
    <row r="6290">
      <c r="A6290" s="38">
        <f>IF(CriteriTecnici!$A6070="","","    "&amp;CHAR(123)&amp;CHAR(34)&amp;"bidderId"&amp;CHAR(34)&amp;": "&amp;CHAR(34)&amp;SUBSTITUTE(CriteriTecnici!$A6070,CHAR(34),"'")&amp;CHAR(34)&amp;", "&amp;CHAR(34)&amp;"lotId"&amp;CHAR(34)&amp;": "&amp;CHAR(34)&amp;SUBSTITUTE(CriteriTecnici!$C6070,CHAR(34),"'")&amp;CHAR(34)&amp;", "&amp;CHAR(34)&amp;"criterionId"&amp;CHAR(34)&amp;": "&amp;CHAR(34)&amp;SUBSTITUTE(CriteriTecnici!$D6070,CHAR(34),"'")&amp;CHAR(34)&amp;", "&amp;CHAR(34)&amp;"kind"&amp;CHAR(34)&amp;": "&amp;CHAR(34)&amp;SUBSTITUTE(CriteriTecnici!$F6070,CHAR(34),"'")&amp;CHAR(34)&amp;", "&amp;CHAR(34)&amp;"value"&amp;CHAR(34)&amp;": "&amp;SUBSTITUTE(TRIM(ROUND(IFERROR(CriteriTecnici!$N6070*1,IFERROR(NUMBERVALUE(CriteriTecnici!$N6070,".",","),IFERROR(NUMBERVALUE(CriteriTecnici!$N6070,",","."),0))),4)&amp;""),",",".")&amp;", "&amp;CHAR(34)&amp;"numerator"&amp;CHAR(34)&amp;": "&amp;SUBSTITUTE(TRIM(ROUND(IFERROR(CriteriTecnici!$K6070*1,IFERROR(NUMBERVALUE(CriteriTecnici!$K6070,".",","),IFERROR(NUMBERVALUE(CriteriTecnici!$K6070,",","."),0))),4)&amp;""),",",".")&amp;", "&amp;CHAR(34)&amp;"denominator"&amp;CHAR(34)&amp;": "&amp;SUBSTITUTE(TRIM(ROUND(IFERROR(CriteriTecnici!$L6070*1,IFERROR(NUMBERVALUE(CriteriTecnici!$L6070,".",","),IFERROR(NUMBERVALUE(CriteriTecnici!$L6070,",","."),0))),4)&amp;""),",",".")&amp;", "&amp;CHAR(34)&amp;"flag"&amp;CHAR(34)&amp;": "&amp;SUBSTITUTE(TRIM(ROUND(IFERROR(CriteriTecnici!$M6070*1,IFERROR(NUMBERVALUE(CriteriTecnici!$M6070,".",","),IFERROR(NUMBERVALUE(CriteriTecnici!$M6070,",","."),0))),4)&amp;""),",",".")&amp;", "&amp;CHAR(34)&amp;"rawScore"&amp;CHAR(34)&amp;": "&amp;SUBSTITUTE(TRIM(ROUND(IFERROR(CriteriTecnici!$O6070*1,IFERROR(NUMBERVALUE(CriteriTecnici!$O6070,".",","),IFERROR(NUMBERVALUE(CriteriTecnici!$O6070,",","."),0))),4)&amp;""),",",".")&amp;CHAR(125)&amp;IF(TRUE,",",""))</f>
        <v/>
      </c>
    </row>
    <row r="6291">
      <c r="A6291" s="38">
        <f>IF(CriteriTecnici!$A6071="","","    "&amp;CHAR(123)&amp;CHAR(34)&amp;"bidderId"&amp;CHAR(34)&amp;": "&amp;CHAR(34)&amp;SUBSTITUTE(CriteriTecnici!$A6071,CHAR(34),"'")&amp;CHAR(34)&amp;", "&amp;CHAR(34)&amp;"lotId"&amp;CHAR(34)&amp;": "&amp;CHAR(34)&amp;SUBSTITUTE(CriteriTecnici!$C6071,CHAR(34),"'")&amp;CHAR(34)&amp;", "&amp;CHAR(34)&amp;"criterionId"&amp;CHAR(34)&amp;": "&amp;CHAR(34)&amp;SUBSTITUTE(CriteriTecnici!$D6071,CHAR(34),"'")&amp;CHAR(34)&amp;", "&amp;CHAR(34)&amp;"kind"&amp;CHAR(34)&amp;": "&amp;CHAR(34)&amp;SUBSTITUTE(CriteriTecnici!$F6071,CHAR(34),"'")&amp;CHAR(34)&amp;", "&amp;CHAR(34)&amp;"value"&amp;CHAR(34)&amp;": "&amp;SUBSTITUTE(TRIM(ROUND(IFERROR(CriteriTecnici!$N6071*1,IFERROR(NUMBERVALUE(CriteriTecnici!$N6071,".",","),IFERROR(NUMBERVALUE(CriteriTecnici!$N6071,",","."),0))),4)&amp;""),",",".")&amp;", "&amp;CHAR(34)&amp;"numerator"&amp;CHAR(34)&amp;": "&amp;SUBSTITUTE(TRIM(ROUND(IFERROR(CriteriTecnici!$K6071*1,IFERROR(NUMBERVALUE(CriteriTecnici!$K6071,".",","),IFERROR(NUMBERVALUE(CriteriTecnici!$K6071,",","."),0))),4)&amp;""),",",".")&amp;", "&amp;CHAR(34)&amp;"denominator"&amp;CHAR(34)&amp;": "&amp;SUBSTITUTE(TRIM(ROUND(IFERROR(CriteriTecnici!$L6071*1,IFERROR(NUMBERVALUE(CriteriTecnici!$L6071,".",","),IFERROR(NUMBERVALUE(CriteriTecnici!$L6071,",","."),0))),4)&amp;""),",",".")&amp;", "&amp;CHAR(34)&amp;"flag"&amp;CHAR(34)&amp;": "&amp;SUBSTITUTE(TRIM(ROUND(IFERROR(CriteriTecnici!$M6071*1,IFERROR(NUMBERVALUE(CriteriTecnici!$M6071,".",","),IFERROR(NUMBERVALUE(CriteriTecnici!$M6071,",","."),0))),4)&amp;""),",",".")&amp;", "&amp;CHAR(34)&amp;"rawScore"&amp;CHAR(34)&amp;": "&amp;SUBSTITUTE(TRIM(ROUND(IFERROR(CriteriTecnici!$O6071*1,IFERROR(NUMBERVALUE(CriteriTecnici!$O6071,".",","),IFERROR(NUMBERVALUE(CriteriTecnici!$O6071,",","."),0))),4)&amp;""),",",".")&amp;CHAR(125)&amp;IF(TRUE,",",""))</f>
        <v/>
      </c>
    </row>
    <row r="6292">
      <c r="A6292" s="38">
        <f>IF(CriteriTecnici!$A6072="","","    "&amp;CHAR(123)&amp;CHAR(34)&amp;"bidderId"&amp;CHAR(34)&amp;": "&amp;CHAR(34)&amp;SUBSTITUTE(CriteriTecnici!$A6072,CHAR(34),"'")&amp;CHAR(34)&amp;", "&amp;CHAR(34)&amp;"lotId"&amp;CHAR(34)&amp;": "&amp;CHAR(34)&amp;SUBSTITUTE(CriteriTecnici!$C6072,CHAR(34),"'")&amp;CHAR(34)&amp;", "&amp;CHAR(34)&amp;"criterionId"&amp;CHAR(34)&amp;": "&amp;CHAR(34)&amp;SUBSTITUTE(CriteriTecnici!$D6072,CHAR(34),"'")&amp;CHAR(34)&amp;", "&amp;CHAR(34)&amp;"kind"&amp;CHAR(34)&amp;": "&amp;CHAR(34)&amp;SUBSTITUTE(CriteriTecnici!$F6072,CHAR(34),"'")&amp;CHAR(34)&amp;", "&amp;CHAR(34)&amp;"value"&amp;CHAR(34)&amp;": "&amp;SUBSTITUTE(TRIM(ROUND(IFERROR(CriteriTecnici!$N6072*1,IFERROR(NUMBERVALUE(CriteriTecnici!$N6072,".",","),IFERROR(NUMBERVALUE(CriteriTecnici!$N6072,",","."),0))),4)&amp;""),",",".")&amp;", "&amp;CHAR(34)&amp;"numerator"&amp;CHAR(34)&amp;": "&amp;SUBSTITUTE(TRIM(ROUND(IFERROR(CriteriTecnici!$K6072*1,IFERROR(NUMBERVALUE(CriteriTecnici!$K6072,".",","),IFERROR(NUMBERVALUE(CriteriTecnici!$K6072,",","."),0))),4)&amp;""),",",".")&amp;", "&amp;CHAR(34)&amp;"denominator"&amp;CHAR(34)&amp;": "&amp;SUBSTITUTE(TRIM(ROUND(IFERROR(CriteriTecnici!$L6072*1,IFERROR(NUMBERVALUE(CriteriTecnici!$L6072,".",","),IFERROR(NUMBERVALUE(CriteriTecnici!$L6072,",","."),0))),4)&amp;""),",",".")&amp;", "&amp;CHAR(34)&amp;"flag"&amp;CHAR(34)&amp;": "&amp;SUBSTITUTE(TRIM(ROUND(IFERROR(CriteriTecnici!$M6072*1,IFERROR(NUMBERVALUE(CriteriTecnici!$M6072,".",","),IFERROR(NUMBERVALUE(CriteriTecnici!$M6072,",","."),0))),4)&amp;""),",",".")&amp;", "&amp;CHAR(34)&amp;"rawScore"&amp;CHAR(34)&amp;": "&amp;SUBSTITUTE(TRIM(ROUND(IFERROR(CriteriTecnici!$O6072*1,IFERROR(NUMBERVALUE(CriteriTecnici!$O6072,".",","),IFERROR(NUMBERVALUE(CriteriTecnici!$O6072,",","."),0))),4)&amp;""),",",".")&amp;CHAR(125)&amp;IF(TRUE,",",""))</f>
        <v/>
      </c>
    </row>
    <row r="6293">
      <c r="A6293" s="38">
        <f>IF(CriteriTecnici!$A6073="","","    "&amp;CHAR(123)&amp;CHAR(34)&amp;"bidderId"&amp;CHAR(34)&amp;": "&amp;CHAR(34)&amp;SUBSTITUTE(CriteriTecnici!$A6073,CHAR(34),"'")&amp;CHAR(34)&amp;", "&amp;CHAR(34)&amp;"lotId"&amp;CHAR(34)&amp;": "&amp;CHAR(34)&amp;SUBSTITUTE(CriteriTecnici!$C6073,CHAR(34),"'")&amp;CHAR(34)&amp;", "&amp;CHAR(34)&amp;"criterionId"&amp;CHAR(34)&amp;": "&amp;CHAR(34)&amp;SUBSTITUTE(CriteriTecnici!$D6073,CHAR(34),"'")&amp;CHAR(34)&amp;", "&amp;CHAR(34)&amp;"kind"&amp;CHAR(34)&amp;": "&amp;CHAR(34)&amp;SUBSTITUTE(CriteriTecnici!$F6073,CHAR(34),"'")&amp;CHAR(34)&amp;", "&amp;CHAR(34)&amp;"value"&amp;CHAR(34)&amp;": "&amp;SUBSTITUTE(TRIM(ROUND(IFERROR(CriteriTecnici!$N6073*1,IFERROR(NUMBERVALUE(CriteriTecnici!$N6073,".",","),IFERROR(NUMBERVALUE(CriteriTecnici!$N6073,",","."),0))),4)&amp;""),",",".")&amp;", "&amp;CHAR(34)&amp;"numerator"&amp;CHAR(34)&amp;": "&amp;SUBSTITUTE(TRIM(ROUND(IFERROR(CriteriTecnici!$K6073*1,IFERROR(NUMBERVALUE(CriteriTecnici!$K6073,".",","),IFERROR(NUMBERVALUE(CriteriTecnici!$K6073,",","."),0))),4)&amp;""),",",".")&amp;", "&amp;CHAR(34)&amp;"denominator"&amp;CHAR(34)&amp;": "&amp;SUBSTITUTE(TRIM(ROUND(IFERROR(CriteriTecnici!$L6073*1,IFERROR(NUMBERVALUE(CriteriTecnici!$L6073,".",","),IFERROR(NUMBERVALUE(CriteriTecnici!$L6073,",","."),0))),4)&amp;""),",",".")&amp;", "&amp;CHAR(34)&amp;"flag"&amp;CHAR(34)&amp;": "&amp;SUBSTITUTE(TRIM(ROUND(IFERROR(CriteriTecnici!$M6073*1,IFERROR(NUMBERVALUE(CriteriTecnici!$M6073,".",","),IFERROR(NUMBERVALUE(CriteriTecnici!$M6073,",","."),0))),4)&amp;""),",",".")&amp;", "&amp;CHAR(34)&amp;"rawScore"&amp;CHAR(34)&amp;": "&amp;SUBSTITUTE(TRIM(ROUND(IFERROR(CriteriTecnici!$O6073*1,IFERROR(NUMBERVALUE(CriteriTecnici!$O6073,".",","),IFERROR(NUMBERVALUE(CriteriTecnici!$O6073,",","."),0))),4)&amp;""),",",".")&amp;CHAR(125)&amp;IF(TRUE,",",""))</f>
        <v/>
      </c>
    </row>
    <row r="6294">
      <c r="A6294" s="38">
        <f>IF(CriteriTecnici!$A6074="","","    "&amp;CHAR(123)&amp;CHAR(34)&amp;"bidderId"&amp;CHAR(34)&amp;": "&amp;CHAR(34)&amp;SUBSTITUTE(CriteriTecnici!$A6074,CHAR(34),"'")&amp;CHAR(34)&amp;", "&amp;CHAR(34)&amp;"lotId"&amp;CHAR(34)&amp;": "&amp;CHAR(34)&amp;SUBSTITUTE(CriteriTecnici!$C6074,CHAR(34),"'")&amp;CHAR(34)&amp;", "&amp;CHAR(34)&amp;"criterionId"&amp;CHAR(34)&amp;": "&amp;CHAR(34)&amp;SUBSTITUTE(CriteriTecnici!$D6074,CHAR(34),"'")&amp;CHAR(34)&amp;", "&amp;CHAR(34)&amp;"kind"&amp;CHAR(34)&amp;": "&amp;CHAR(34)&amp;SUBSTITUTE(CriteriTecnici!$F6074,CHAR(34),"'")&amp;CHAR(34)&amp;", "&amp;CHAR(34)&amp;"value"&amp;CHAR(34)&amp;": "&amp;SUBSTITUTE(TRIM(ROUND(IFERROR(CriteriTecnici!$N6074*1,IFERROR(NUMBERVALUE(CriteriTecnici!$N6074,".",","),IFERROR(NUMBERVALUE(CriteriTecnici!$N6074,",","."),0))),4)&amp;""),",",".")&amp;", "&amp;CHAR(34)&amp;"numerator"&amp;CHAR(34)&amp;": "&amp;SUBSTITUTE(TRIM(ROUND(IFERROR(CriteriTecnici!$K6074*1,IFERROR(NUMBERVALUE(CriteriTecnici!$K6074,".",","),IFERROR(NUMBERVALUE(CriteriTecnici!$K6074,",","."),0))),4)&amp;""),",",".")&amp;", "&amp;CHAR(34)&amp;"denominator"&amp;CHAR(34)&amp;": "&amp;SUBSTITUTE(TRIM(ROUND(IFERROR(CriteriTecnici!$L6074*1,IFERROR(NUMBERVALUE(CriteriTecnici!$L6074,".",","),IFERROR(NUMBERVALUE(CriteriTecnici!$L6074,",","."),0))),4)&amp;""),",",".")&amp;", "&amp;CHAR(34)&amp;"flag"&amp;CHAR(34)&amp;": "&amp;SUBSTITUTE(TRIM(ROUND(IFERROR(CriteriTecnici!$M6074*1,IFERROR(NUMBERVALUE(CriteriTecnici!$M6074,".",","),IFERROR(NUMBERVALUE(CriteriTecnici!$M6074,",","."),0))),4)&amp;""),",",".")&amp;", "&amp;CHAR(34)&amp;"rawScore"&amp;CHAR(34)&amp;": "&amp;SUBSTITUTE(TRIM(ROUND(IFERROR(CriteriTecnici!$O6074*1,IFERROR(NUMBERVALUE(CriteriTecnici!$O6074,".",","),IFERROR(NUMBERVALUE(CriteriTecnici!$O6074,",","."),0))),4)&amp;""),",",".")&amp;CHAR(125)&amp;IF(TRUE,",",""))</f>
        <v/>
      </c>
    </row>
    <row r="6295">
      <c r="A6295" s="38">
        <f>IF(CriteriTecnici!$A6075="","","    "&amp;CHAR(123)&amp;CHAR(34)&amp;"bidderId"&amp;CHAR(34)&amp;": "&amp;CHAR(34)&amp;SUBSTITUTE(CriteriTecnici!$A6075,CHAR(34),"'")&amp;CHAR(34)&amp;", "&amp;CHAR(34)&amp;"lotId"&amp;CHAR(34)&amp;": "&amp;CHAR(34)&amp;SUBSTITUTE(CriteriTecnici!$C6075,CHAR(34),"'")&amp;CHAR(34)&amp;", "&amp;CHAR(34)&amp;"criterionId"&amp;CHAR(34)&amp;": "&amp;CHAR(34)&amp;SUBSTITUTE(CriteriTecnici!$D6075,CHAR(34),"'")&amp;CHAR(34)&amp;", "&amp;CHAR(34)&amp;"kind"&amp;CHAR(34)&amp;": "&amp;CHAR(34)&amp;SUBSTITUTE(CriteriTecnici!$F6075,CHAR(34),"'")&amp;CHAR(34)&amp;", "&amp;CHAR(34)&amp;"value"&amp;CHAR(34)&amp;": "&amp;SUBSTITUTE(TRIM(ROUND(IFERROR(CriteriTecnici!$N6075*1,IFERROR(NUMBERVALUE(CriteriTecnici!$N6075,".",","),IFERROR(NUMBERVALUE(CriteriTecnici!$N6075,",","."),0))),4)&amp;""),",",".")&amp;", "&amp;CHAR(34)&amp;"numerator"&amp;CHAR(34)&amp;": "&amp;SUBSTITUTE(TRIM(ROUND(IFERROR(CriteriTecnici!$K6075*1,IFERROR(NUMBERVALUE(CriteriTecnici!$K6075,".",","),IFERROR(NUMBERVALUE(CriteriTecnici!$K6075,",","."),0))),4)&amp;""),",",".")&amp;", "&amp;CHAR(34)&amp;"denominator"&amp;CHAR(34)&amp;": "&amp;SUBSTITUTE(TRIM(ROUND(IFERROR(CriteriTecnici!$L6075*1,IFERROR(NUMBERVALUE(CriteriTecnici!$L6075,".",","),IFERROR(NUMBERVALUE(CriteriTecnici!$L6075,",","."),0))),4)&amp;""),",",".")&amp;", "&amp;CHAR(34)&amp;"flag"&amp;CHAR(34)&amp;": "&amp;SUBSTITUTE(TRIM(ROUND(IFERROR(CriteriTecnici!$M6075*1,IFERROR(NUMBERVALUE(CriteriTecnici!$M6075,".",","),IFERROR(NUMBERVALUE(CriteriTecnici!$M6075,",","."),0))),4)&amp;""),",",".")&amp;", "&amp;CHAR(34)&amp;"rawScore"&amp;CHAR(34)&amp;": "&amp;SUBSTITUTE(TRIM(ROUND(IFERROR(CriteriTecnici!$O6075*1,IFERROR(NUMBERVALUE(CriteriTecnici!$O6075,".",","),IFERROR(NUMBERVALUE(CriteriTecnici!$O6075,",","."),0))),4)&amp;""),",",".")&amp;CHAR(125)&amp;IF(TRUE,",",""))</f>
        <v/>
      </c>
    </row>
    <row r="6296">
      <c r="A6296" s="38">
        <f>IF(CriteriTecnici!$A6076="","","    "&amp;CHAR(123)&amp;CHAR(34)&amp;"bidderId"&amp;CHAR(34)&amp;": "&amp;CHAR(34)&amp;SUBSTITUTE(CriteriTecnici!$A6076,CHAR(34),"'")&amp;CHAR(34)&amp;", "&amp;CHAR(34)&amp;"lotId"&amp;CHAR(34)&amp;": "&amp;CHAR(34)&amp;SUBSTITUTE(CriteriTecnici!$C6076,CHAR(34),"'")&amp;CHAR(34)&amp;", "&amp;CHAR(34)&amp;"criterionId"&amp;CHAR(34)&amp;": "&amp;CHAR(34)&amp;SUBSTITUTE(CriteriTecnici!$D6076,CHAR(34),"'")&amp;CHAR(34)&amp;", "&amp;CHAR(34)&amp;"kind"&amp;CHAR(34)&amp;": "&amp;CHAR(34)&amp;SUBSTITUTE(CriteriTecnici!$F6076,CHAR(34),"'")&amp;CHAR(34)&amp;", "&amp;CHAR(34)&amp;"value"&amp;CHAR(34)&amp;": "&amp;SUBSTITUTE(TRIM(ROUND(IFERROR(CriteriTecnici!$N6076*1,IFERROR(NUMBERVALUE(CriteriTecnici!$N6076,".",","),IFERROR(NUMBERVALUE(CriteriTecnici!$N6076,",","."),0))),4)&amp;""),",",".")&amp;", "&amp;CHAR(34)&amp;"numerator"&amp;CHAR(34)&amp;": "&amp;SUBSTITUTE(TRIM(ROUND(IFERROR(CriteriTecnici!$K6076*1,IFERROR(NUMBERVALUE(CriteriTecnici!$K6076,".",","),IFERROR(NUMBERVALUE(CriteriTecnici!$K6076,",","."),0))),4)&amp;""),",",".")&amp;", "&amp;CHAR(34)&amp;"denominator"&amp;CHAR(34)&amp;": "&amp;SUBSTITUTE(TRIM(ROUND(IFERROR(CriteriTecnici!$L6076*1,IFERROR(NUMBERVALUE(CriteriTecnici!$L6076,".",","),IFERROR(NUMBERVALUE(CriteriTecnici!$L6076,",","."),0))),4)&amp;""),",",".")&amp;", "&amp;CHAR(34)&amp;"flag"&amp;CHAR(34)&amp;": "&amp;SUBSTITUTE(TRIM(ROUND(IFERROR(CriteriTecnici!$M6076*1,IFERROR(NUMBERVALUE(CriteriTecnici!$M6076,".",","),IFERROR(NUMBERVALUE(CriteriTecnici!$M6076,",","."),0))),4)&amp;""),",",".")&amp;", "&amp;CHAR(34)&amp;"rawScore"&amp;CHAR(34)&amp;": "&amp;SUBSTITUTE(TRIM(ROUND(IFERROR(CriteriTecnici!$O6076*1,IFERROR(NUMBERVALUE(CriteriTecnici!$O6076,".",","),IFERROR(NUMBERVALUE(CriteriTecnici!$O6076,",","."),0))),4)&amp;""),",",".")&amp;CHAR(125)&amp;IF(TRUE,",",""))</f>
        <v/>
      </c>
    </row>
    <row r="6297">
      <c r="A6297" s="38">
        <f>IF(CriteriTecnici!$A6077="","","    "&amp;CHAR(123)&amp;CHAR(34)&amp;"bidderId"&amp;CHAR(34)&amp;": "&amp;CHAR(34)&amp;SUBSTITUTE(CriteriTecnici!$A6077,CHAR(34),"'")&amp;CHAR(34)&amp;", "&amp;CHAR(34)&amp;"lotId"&amp;CHAR(34)&amp;": "&amp;CHAR(34)&amp;SUBSTITUTE(CriteriTecnici!$C6077,CHAR(34),"'")&amp;CHAR(34)&amp;", "&amp;CHAR(34)&amp;"criterionId"&amp;CHAR(34)&amp;": "&amp;CHAR(34)&amp;SUBSTITUTE(CriteriTecnici!$D6077,CHAR(34),"'")&amp;CHAR(34)&amp;", "&amp;CHAR(34)&amp;"kind"&amp;CHAR(34)&amp;": "&amp;CHAR(34)&amp;SUBSTITUTE(CriteriTecnici!$F6077,CHAR(34),"'")&amp;CHAR(34)&amp;", "&amp;CHAR(34)&amp;"value"&amp;CHAR(34)&amp;": "&amp;SUBSTITUTE(TRIM(ROUND(IFERROR(CriteriTecnici!$N6077*1,IFERROR(NUMBERVALUE(CriteriTecnici!$N6077,".",","),IFERROR(NUMBERVALUE(CriteriTecnici!$N6077,",","."),0))),4)&amp;""),",",".")&amp;", "&amp;CHAR(34)&amp;"numerator"&amp;CHAR(34)&amp;": "&amp;SUBSTITUTE(TRIM(ROUND(IFERROR(CriteriTecnici!$K6077*1,IFERROR(NUMBERVALUE(CriteriTecnici!$K6077,".",","),IFERROR(NUMBERVALUE(CriteriTecnici!$K6077,",","."),0))),4)&amp;""),",",".")&amp;", "&amp;CHAR(34)&amp;"denominator"&amp;CHAR(34)&amp;": "&amp;SUBSTITUTE(TRIM(ROUND(IFERROR(CriteriTecnici!$L6077*1,IFERROR(NUMBERVALUE(CriteriTecnici!$L6077,".",","),IFERROR(NUMBERVALUE(CriteriTecnici!$L6077,",","."),0))),4)&amp;""),",",".")&amp;", "&amp;CHAR(34)&amp;"flag"&amp;CHAR(34)&amp;": "&amp;SUBSTITUTE(TRIM(ROUND(IFERROR(CriteriTecnici!$M6077*1,IFERROR(NUMBERVALUE(CriteriTecnici!$M6077,".",","),IFERROR(NUMBERVALUE(CriteriTecnici!$M6077,",","."),0))),4)&amp;""),",",".")&amp;", "&amp;CHAR(34)&amp;"rawScore"&amp;CHAR(34)&amp;": "&amp;SUBSTITUTE(TRIM(ROUND(IFERROR(CriteriTecnici!$O6077*1,IFERROR(NUMBERVALUE(CriteriTecnici!$O6077,".",","),IFERROR(NUMBERVALUE(CriteriTecnici!$O6077,",","."),0))),4)&amp;""),",",".")&amp;CHAR(125)&amp;IF(TRUE,",",""))</f>
        <v/>
      </c>
    </row>
    <row r="6298">
      <c r="A6298" s="38">
        <f>IF(CriteriTecnici!$A6078="","","    "&amp;CHAR(123)&amp;CHAR(34)&amp;"bidderId"&amp;CHAR(34)&amp;": "&amp;CHAR(34)&amp;SUBSTITUTE(CriteriTecnici!$A6078,CHAR(34),"'")&amp;CHAR(34)&amp;", "&amp;CHAR(34)&amp;"lotId"&amp;CHAR(34)&amp;": "&amp;CHAR(34)&amp;SUBSTITUTE(CriteriTecnici!$C6078,CHAR(34),"'")&amp;CHAR(34)&amp;", "&amp;CHAR(34)&amp;"criterionId"&amp;CHAR(34)&amp;": "&amp;CHAR(34)&amp;SUBSTITUTE(CriteriTecnici!$D6078,CHAR(34),"'")&amp;CHAR(34)&amp;", "&amp;CHAR(34)&amp;"kind"&amp;CHAR(34)&amp;": "&amp;CHAR(34)&amp;SUBSTITUTE(CriteriTecnici!$F6078,CHAR(34),"'")&amp;CHAR(34)&amp;", "&amp;CHAR(34)&amp;"value"&amp;CHAR(34)&amp;": "&amp;SUBSTITUTE(TRIM(ROUND(IFERROR(CriteriTecnici!$N6078*1,IFERROR(NUMBERVALUE(CriteriTecnici!$N6078,".",","),IFERROR(NUMBERVALUE(CriteriTecnici!$N6078,",","."),0))),4)&amp;""),",",".")&amp;", "&amp;CHAR(34)&amp;"numerator"&amp;CHAR(34)&amp;": "&amp;SUBSTITUTE(TRIM(ROUND(IFERROR(CriteriTecnici!$K6078*1,IFERROR(NUMBERVALUE(CriteriTecnici!$K6078,".",","),IFERROR(NUMBERVALUE(CriteriTecnici!$K6078,",","."),0))),4)&amp;""),",",".")&amp;", "&amp;CHAR(34)&amp;"denominator"&amp;CHAR(34)&amp;": "&amp;SUBSTITUTE(TRIM(ROUND(IFERROR(CriteriTecnici!$L6078*1,IFERROR(NUMBERVALUE(CriteriTecnici!$L6078,".",","),IFERROR(NUMBERVALUE(CriteriTecnici!$L6078,",","."),0))),4)&amp;""),",",".")&amp;", "&amp;CHAR(34)&amp;"flag"&amp;CHAR(34)&amp;": "&amp;SUBSTITUTE(TRIM(ROUND(IFERROR(CriteriTecnici!$M6078*1,IFERROR(NUMBERVALUE(CriteriTecnici!$M6078,".",","),IFERROR(NUMBERVALUE(CriteriTecnici!$M6078,",","."),0))),4)&amp;""),",",".")&amp;", "&amp;CHAR(34)&amp;"rawScore"&amp;CHAR(34)&amp;": "&amp;SUBSTITUTE(TRIM(ROUND(IFERROR(CriteriTecnici!$O6078*1,IFERROR(NUMBERVALUE(CriteriTecnici!$O6078,".",","),IFERROR(NUMBERVALUE(CriteriTecnici!$O6078,",","."),0))),4)&amp;""),",",".")&amp;CHAR(125)&amp;IF(TRUE,",",""))</f>
        <v/>
      </c>
    </row>
    <row r="6299">
      <c r="A6299" s="38">
        <f>IF(CriteriTecnici!$A6079="","","    "&amp;CHAR(123)&amp;CHAR(34)&amp;"bidderId"&amp;CHAR(34)&amp;": "&amp;CHAR(34)&amp;SUBSTITUTE(CriteriTecnici!$A6079,CHAR(34),"'")&amp;CHAR(34)&amp;", "&amp;CHAR(34)&amp;"lotId"&amp;CHAR(34)&amp;": "&amp;CHAR(34)&amp;SUBSTITUTE(CriteriTecnici!$C6079,CHAR(34),"'")&amp;CHAR(34)&amp;", "&amp;CHAR(34)&amp;"criterionId"&amp;CHAR(34)&amp;": "&amp;CHAR(34)&amp;SUBSTITUTE(CriteriTecnici!$D6079,CHAR(34),"'")&amp;CHAR(34)&amp;", "&amp;CHAR(34)&amp;"kind"&amp;CHAR(34)&amp;": "&amp;CHAR(34)&amp;SUBSTITUTE(CriteriTecnici!$F6079,CHAR(34),"'")&amp;CHAR(34)&amp;", "&amp;CHAR(34)&amp;"value"&amp;CHAR(34)&amp;": "&amp;SUBSTITUTE(TRIM(ROUND(IFERROR(CriteriTecnici!$N6079*1,IFERROR(NUMBERVALUE(CriteriTecnici!$N6079,".",","),IFERROR(NUMBERVALUE(CriteriTecnici!$N6079,",","."),0))),4)&amp;""),",",".")&amp;", "&amp;CHAR(34)&amp;"numerator"&amp;CHAR(34)&amp;": "&amp;SUBSTITUTE(TRIM(ROUND(IFERROR(CriteriTecnici!$K6079*1,IFERROR(NUMBERVALUE(CriteriTecnici!$K6079,".",","),IFERROR(NUMBERVALUE(CriteriTecnici!$K6079,",","."),0))),4)&amp;""),",",".")&amp;", "&amp;CHAR(34)&amp;"denominator"&amp;CHAR(34)&amp;": "&amp;SUBSTITUTE(TRIM(ROUND(IFERROR(CriteriTecnici!$L6079*1,IFERROR(NUMBERVALUE(CriteriTecnici!$L6079,".",","),IFERROR(NUMBERVALUE(CriteriTecnici!$L6079,",","."),0))),4)&amp;""),",",".")&amp;", "&amp;CHAR(34)&amp;"flag"&amp;CHAR(34)&amp;": "&amp;SUBSTITUTE(TRIM(ROUND(IFERROR(CriteriTecnici!$M6079*1,IFERROR(NUMBERVALUE(CriteriTecnici!$M6079,".",","),IFERROR(NUMBERVALUE(CriteriTecnici!$M6079,",","."),0))),4)&amp;""),",",".")&amp;", "&amp;CHAR(34)&amp;"rawScore"&amp;CHAR(34)&amp;": "&amp;SUBSTITUTE(TRIM(ROUND(IFERROR(CriteriTecnici!$O6079*1,IFERROR(NUMBERVALUE(CriteriTecnici!$O6079,".",","),IFERROR(NUMBERVALUE(CriteriTecnici!$O6079,",","."),0))),4)&amp;""),",",".")&amp;CHAR(125)&amp;IF(TRUE,",",""))</f>
        <v/>
      </c>
    </row>
    <row r="6300">
      <c r="A6300" s="38">
        <f>IF(CriteriTecnici!$A6080="","","    "&amp;CHAR(123)&amp;CHAR(34)&amp;"bidderId"&amp;CHAR(34)&amp;": "&amp;CHAR(34)&amp;SUBSTITUTE(CriteriTecnici!$A6080,CHAR(34),"'")&amp;CHAR(34)&amp;", "&amp;CHAR(34)&amp;"lotId"&amp;CHAR(34)&amp;": "&amp;CHAR(34)&amp;SUBSTITUTE(CriteriTecnici!$C6080,CHAR(34),"'")&amp;CHAR(34)&amp;", "&amp;CHAR(34)&amp;"criterionId"&amp;CHAR(34)&amp;": "&amp;CHAR(34)&amp;SUBSTITUTE(CriteriTecnici!$D6080,CHAR(34),"'")&amp;CHAR(34)&amp;", "&amp;CHAR(34)&amp;"kind"&amp;CHAR(34)&amp;": "&amp;CHAR(34)&amp;SUBSTITUTE(CriteriTecnici!$F6080,CHAR(34),"'")&amp;CHAR(34)&amp;", "&amp;CHAR(34)&amp;"value"&amp;CHAR(34)&amp;": "&amp;SUBSTITUTE(TRIM(ROUND(IFERROR(CriteriTecnici!$N6080*1,IFERROR(NUMBERVALUE(CriteriTecnici!$N6080,".",","),IFERROR(NUMBERVALUE(CriteriTecnici!$N6080,",","."),0))),4)&amp;""),",",".")&amp;", "&amp;CHAR(34)&amp;"numerator"&amp;CHAR(34)&amp;": "&amp;SUBSTITUTE(TRIM(ROUND(IFERROR(CriteriTecnici!$K6080*1,IFERROR(NUMBERVALUE(CriteriTecnici!$K6080,".",","),IFERROR(NUMBERVALUE(CriteriTecnici!$K6080,",","."),0))),4)&amp;""),",",".")&amp;", "&amp;CHAR(34)&amp;"denominator"&amp;CHAR(34)&amp;": "&amp;SUBSTITUTE(TRIM(ROUND(IFERROR(CriteriTecnici!$L6080*1,IFERROR(NUMBERVALUE(CriteriTecnici!$L6080,".",","),IFERROR(NUMBERVALUE(CriteriTecnici!$L6080,",","."),0))),4)&amp;""),",",".")&amp;", "&amp;CHAR(34)&amp;"flag"&amp;CHAR(34)&amp;": "&amp;SUBSTITUTE(TRIM(ROUND(IFERROR(CriteriTecnici!$M6080*1,IFERROR(NUMBERVALUE(CriteriTecnici!$M6080,".",","),IFERROR(NUMBERVALUE(CriteriTecnici!$M6080,",","."),0))),4)&amp;""),",",".")&amp;", "&amp;CHAR(34)&amp;"rawScore"&amp;CHAR(34)&amp;": "&amp;SUBSTITUTE(TRIM(ROUND(IFERROR(CriteriTecnici!$O6080*1,IFERROR(NUMBERVALUE(CriteriTecnici!$O6080,".",","),IFERROR(NUMBERVALUE(CriteriTecnici!$O6080,",","."),0))),4)&amp;""),",",".")&amp;CHAR(125)&amp;IF(COUNTA(Offerte!$A198:$A$200)&gt;0,",",""))</f>
        <v/>
      </c>
    </row>
    <row r="6301">
      <c r="A6301" s="38">
        <f>IF(CriteriTecnici!$A6081="","","    "&amp;CHAR(123)&amp;CHAR(34)&amp;"bidderId"&amp;CHAR(34)&amp;": "&amp;CHAR(34)&amp;SUBSTITUTE(CriteriTecnici!$A6081,CHAR(34),"'")&amp;CHAR(34)&amp;", "&amp;CHAR(34)&amp;"lotId"&amp;CHAR(34)&amp;": "&amp;CHAR(34)&amp;SUBSTITUTE(CriteriTecnici!$C6081,CHAR(34),"'")&amp;CHAR(34)&amp;", "&amp;CHAR(34)&amp;"criterionId"&amp;CHAR(34)&amp;": "&amp;CHAR(34)&amp;SUBSTITUTE(CriteriTecnici!$D6081,CHAR(34),"'")&amp;CHAR(34)&amp;", "&amp;CHAR(34)&amp;"kind"&amp;CHAR(34)&amp;": "&amp;CHAR(34)&amp;SUBSTITUTE(CriteriTecnici!$F6081,CHAR(34),"'")&amp;CHAR(34)&amp;", "&amp;CHAR(34)&amp;"value"&amp;CHAR(34)&amp;": "&amp;SUBSTITUTE(TRIM(ROUND(IFERROR(CriteriTecnici!$N6081*1,IFERROR(NUMBERVALUE(CriteriTecnici!$N6081,".",","),IFERROR(NUMBERVALUE(CriteriTecnici!$N6081,",","."),0))),4)&amp;""),",",".")&amp;", "&amp;CHAR(34)&amp;"numerator"&amp;CHAR(34)&amp;": "&amp;SUBSTITUTE(TRIM(ROUND(IFERROR(CriteriTecnici!$K6081*1,IFERROR(NUMBERVALUE(CriteriTecnici!$K6081,".",","),IFERROR(NUMBERVALUE(CriteriTecnici!$K6081,",","."),0))),4)&amp;""),",",".")&amp;", "&amp;CHAR(34)&amp;"denominator"&amp;CHAR(34)&amp;": "&amp;SUBSTITUTE(TRIM(ROUND(IFERROR(CriteriTecnici!$L6081*1,IFERROR(NUMBERVALUE(CriteriTecnici!$L6081,".",","),IFERROR(NUMBERVALUE(CriteriTecnici!$L6081,",","."),0))),4)&amp;""),",",".")&amp;", "&amp;CHAR(34)&amp;"flag"&amp;CHAR(34)&amp;": "&amp;SUBSTITUTE(TRIM(ROUND(IFERROR(CriteriTecnici!$M6081*1,IFERROR(NUMBERVALUE(CriteriTecnici!$M6081,".",","),IFERROR(NUMBERVALUE(CriteriTecnici!$M6081,",","."),0))),4)&amp;""),",",".")&amp;", "&amp;CHAR(34)&amp;"rawScore"&amp;CHAR(34)&amp;": "&amp;SUBSTITUTE(TRIM(ROUND(IFERROR(CriteriTecnici!$O6081*1,IFERROR(NUMBERVALUE(CriteriTecnici!$O6081,".",","),IFERROR(NUMBERVALUE(CriteriTecnici!$O6081,",","."),0))),4)&amp;""),",",".")&amp;CHAR(125)&amp;IF(TRUE,",",""))</f>
        <v/>
      </c>
    </row>
    <row r="6302">
      <c r="A6302" s="38">
        <f>IF(CriteriTecnici!$A6082="","","    "&amp;CHAR(123)&amp;CHAR(34)&amp;"bidderId"&amp;CHAR(34)&amp;": "&amp;CHAR(34)&amp;SUBSTITUTE(CriteriTecnici!$A6082,CHAR(34),"'")&amp;CHAR(34)&amp;", "&amp;CHAR(34)&amp;"lotId"&amp;CHAR(34)&amp;": "&amp;CHAR(34)&amp;SUBSTITUTE(CriteriTecnici!$C6082,CHAR(34),"'")&amp;CHAR(34)&amp;", "&amp;CHAR(34)&amp;"criterionId"&amp;CHAR(34)&amp;": "&amp;CHAR(34)&amp;SUBSTITUTE(CriteriTecnici!$D6082,CHAR(34),"'")&amp;CHAR(34)&amp;", "&amp;CHAR(34)&amp;"kind"&amp;CHAR(34)&amp;": "&amp;CHAR(34)&amp;SUBSTITUTE(CriteriTecnici!$F6082,CHAR(34),"'")&amp;CHAR(34)&amp;", "&amp;CHAR(34)&amp;"value"&amp;CHAR(34)&amp;": "&amp;SUBSTITUTE(TRIM(ROUND(IFERROR(CriteriTecnici!$N6082*1,IFERROR(NUMBERVALUE(CriteriTecnici!$N6082,".",","),IFERROR(NUMBERVALUE(CriteriTecnici!$N6082,",","."),0))),4)&amp;""),",",".")&amp;", "&amp;CHAR(34)&amp;"numerator"&amp;CHAR(34)&amp;": "&amp;SUBSTITUTE(TRIM(ROUND(IFERROR(CriteriTecnici!$K6082*1,IFERROR(NUMBERVALUE(CriteriTecnici!$K6082,".",","),IFERROR(NUMBERVALUE(CriteriTecnici!$K6082,",","."),0))),4)&amp;""),",",".")&amp;", "&amp;CHAR(34)&amp;"denominator"&amp;CHAR(34)&amp;": "&amp;SUBSTITUTE(TRIM(ROUND(IFERROR(CriteriTecnici!$L6082*1,IFERROR(NUMBERVALUE(CriteriTecnici!$L6082,".",","),IFERROR(NUMBERVALUE(CriteriTecnici!$L6082,",","."),0))),4)&amp;""),",",".")&amp;", "&amp;CHAR(34)&amp;"flag"&amp;CHAR(34)&amp;": "&amp;SUBSTITUTE(TRIM(ROUND(IFERROR(CriteriTecnici!$M6082*1,IFERROR(NUMBERVALUE(CriteriTecnici!$M6082,".",","),IFERROR(NUMBERVALUE(CriteriTecnici!$M6082,",","."),0))),4)&amp;""),",",".")&amp;", "&amp;CHAR(34)&amp;"rawScore"&amp;CHAR(34)&amp;": "&amp;SUBSTITUTE(TRIM(ROUND(IFERROR(CriteriTecnici!$O6082*1,IFERROR(NUMBERVALUE(CriteriTecnici!$O6082,".",","),IFERROR(NUMBERVALUE(CriteriTecnici!$O6082,",","."),0))),4)&amp;""),",",".")&amp;CHAR(125)&amp;IF(TRUE,",",""))</f>
        <v/>
      </c>
    </row>
    <row r="6303">
      <c r="A6303" s="38">
        <f>IF(CriteriTecnici!$A6083="","","    "&amp;CHAR(123)&amp;CHAR(34)&amp;"bidderId"&amp;CHAR(34)&amp;": "&amp;CHAR(34)&amp;SUBSTITUTE(CriteriTecnici!$A6083,CHAR(34),"'")&amp;CHAR(34)&amp;", "&amp;CHAR(34)&amp;"lotId"&amp;CHAR(34)&amp;": "&amp;CHAR(34)&amp;SUBSTITUTE(CriteriTecnici!$C6083,CHAR(34),"'")&amp;CHAR(34)&amp;", "&amp;CHAR(34)&amp;"criterionId"&amp;CHAR(34)&amp;": "&amp;CHAR(34)&amp;SUBSTITUTE(CriteriTecnici!$D6083,CHAR(34),"'")&amp;CHAR(34)&amp;", "&amp;CHAR(34)&amp;"kind"&amp;CHAR(34)&amp;": "&amp;CHAR(34)&amp;SUBSTITUTE(CriteriTecnici!$F6083,CHAR(34),"'")&amp;CHAR(34)&amp;", "&amp;CHAR(34)&amp;"value"&amp;CHAR(34)&amp;": "&amp;SUBSTITUTE(TRIM(ROUND(IFERROR(CriteriTecnici!$N6083*1,IFERROR(NUMBERVALUE(CriteriTecnici!$N6083,".",","),IFERROR(NUMBERVALUE(CriteriTecnici!$N6083,",","."),0))),4)&amp;""),",",".")&amp;", "&amp;CHAR(34)&amp;"numerator"&amp;CHAR(34)&amp;": "&amp;SUBSTITUTE(TRIM(ROUND(IFERROR(CriteriTecnici!$K6083*1,IFERROR(NUMBERVALUE(CriteriTecnici!$K6083,".",","),IFERROR(NUMBERVALUE(CriteriTecnici!$K6083,",","."),0))),4)&amp;""),",",".")&amp;", "&amp;CHAR(34)&amp;"denominator"&amp;CHAR(34)&amp;": "&amp;SUBSTITUTE(TRIM(ROUND(IFERROR(CriteriTecnici!$L6083*1,IFERROR(NUMBERVALUE(CriteriTecnici!$L6083,".",","),IFERROR(NUMBERVALUE(CriteriTecnici!$L6083,",","."),0))),4)&amp;""),",",".")&amp;", "&amp;CHAR(34)&amp;"flag"&amp;CHAR(34)&amp;": "&amp;SUBSTITUTE(TRIM(ROUND(IFERROR(CriteriTecnici!$M6083*1,IFERROR(NUMBERVALUE(CriteriTecnici!$M6083,".",","),IFERROR(NUMBERVALUE(CriteriTecnici!$M6083,",","."),0))),4)&amp;""),",",".")&amp;", "&amp;CHAR(34)&amp;"rawScore"&amp;CHAR(34)&amp;": "&amp;SUBSTITUTE(TRIM(ROUND(IFERROR(CriteriTecnici!$O6083*1,IFERROR(NUMBERVALUE(CriteriTecnici!$O6083,".",","),IFERROR(NUMBERVALUE(CriteriTecnici!$O6083,",","."),0))),4)&amp;""),",",".")&amp;CHAR(125)&amp;IF(TRUE,",",""))</f>
        <v/>
      </c>
    </row>
    <row r="6304">
      <c r="A6304" s="38">
        <f>IF(CriteriTecnici!$A6084="","","    "&amp;CHAR(123)&amp;CHAR(34)&amp;"bidderId"&amp;CHAR(34)&amp;": "&amp;CHAR(34)&amp;SUBSTITUTE(CriteriTecnici!$A6084,CHAR(34),"'")&amp;CHAR(34)&amp;", "&amp;CHAR(34)&amp;"lotId"&amp;CHAR(34)&amp;": "&amp;CHAR(34)&amp;SUBSTITUTE(CriteriTecnici!$C6084,CHAR(34),"'")&amp;CHAR(34)&amp;", "&amp;CHAR(34)&amp;"criterionId"&amp;CHAR(34)&amp;": "&amp;CHAR(34)&amp;SUBSTITUTE(CriteriTecnici!$D6084,CHAR(34),"'")&amp;CHAR(34)&amp;", "&amp;CHAR(34)&amp;"kind"&amp;CHAR(34)&amp;": "&amp;CHAR(34)&amp;SUBSTITUTE(CriteriTecnici!$F6084,CHAR(34),"'")&amp;CHAR(34)&amp;", "&amp;CHAR(34)&amp;"value"&amp;CHAR(34)&amp;": "&amp;SUBSTITUTE(TRIM(ROUND(IFERROR(CriteriTecnici!$N6084*1,IFERROR(NUMBERVALUE(CriteriTecnici!$N6084,".",","),IFERROR(NUMBERVALUE(CriteriTecnici!$N6084,",","."),0))),4)&amp;""),",",".")&amp;", "&amp;CHAR(34)&amp;"numerator"&amp;CHAR(34)&amp;": "&amp;SUBSTITUTE(TRIM(ROUND(IFERROR(CriteriTecnici!$K6084*1,IFERROR(NUMBERVALUE(CriteriTecnici!$K6084,".",","),IFERROR(NUMBERVALUE(CriteriTecnici!$K6084,",","."),0))),4)&amp;""),",",".")&amp;", "&amp;CHAR(34)&amp;"denominator"&amp;CHAR(34)&amp;": "&amp;SUBSTITUTE(TRIM(ROUND(IFERROR(CriteriTecnici!$L6084*1,IFERROR(NUMBERVALUE(CriteriTecnici!$L6084,".",","),IFERROR(NUMBERVALUE(CriteriTecnici!$L6084,",","."),0))),4)&amp;""),",",".")&amp;", "&amp;CHAR(34)&amp;"flag"&amp;CHAR(34)&amp;": "&amp;SUBSTITUTE(TRIM(ROUND(IFERROR(CriteriTecnici!$M6084*1,IFERROR(NUMBERVALUE(CriteriTecnici!$M6084,".",","),IFERROR(NUMBERVALUE(CriteriTecnici!$M6084,",","."),0))),4)&amp;""),",",".")&amp;", "&amp;CHAR(34)&amp;"rawScore"&amp;CHAR(34)&amp;": "&amp;SUBSTITUTE(TRIM(ROUND(IFERROR(CriteriTecnici!$O6084*1,IFERROR(NUMBERVALUE(CriteriTecnici!$O6084,".",","),IFERROR(NUMBERVALUE(CriteriTecnici!$O6084,",","."),0))),4)&amp;""),",",".")&amp;CHAR(125)&amp;IF(TRUE,",",""))</f>
        <v/>
      </c>
    </row>
    <row r="6305">
      <c r="A6305" s="38">
        <f>IF(CriteriTecnici!$A6085="","","    "&amp;CHAR(123)&amp;CHAR(34)&amp;"bidderId"&amp;CHAR(34)&amp;": "&amp;CHAR(34)&amp;SUBSTITUTE(CriteriTecnici!$A6085,CHAR(34),"'")&amp;CHAR(34)&amp;", "&amp;CHAR(34)&amp;"lotId"&amp;CHAR(34)&amp;": "&amp;CHAR(34)&amp;SUBSTITUTE(CriteriTecnici!$C6085,CHAR(34),"'")&amp;CHAR(34)&amp;", "&amp;CHAR(34)&amp;"criterionId"&amp;CHAR(34)&amp;": "&amp;CHAR(34)&amp;SUBSTITUTE(CriteriTecnici!$D6085,CHAR(34),"'")&amp;CHAR(34)&amp;", "&amp;CHAR(34)&amp;"kind"&amp;CHAR(34)&amp;": "&amp;CHAR(34)&amp;SUBSTITUTE(CriteriTecnici!$F6085,CHAR(34),"'")&amp;CHAR(34)&amp;", "&amp;CHAR(34)&amp;"value"&amp;CHAR(34)&amp;": "&amp;SUBSTITUTE(TRIM(ROUND(IFERROR(CriteriTecnici!$N6085*1,IFERROR(NUMBERVALUE(CriteriTecnici!$N6085,".",","),IFERROR(NUMBERVALUE(CriteriTecnici!$N6085,",","."),0))),4)&amp;""),",",".")&amp;", "&amp;CHAR(34)&amp;"numerator"&amp;CHAR(34)&amp;": "&amp;SUBSTITUTE(TRIM(ROUND(IFERROR(CriteriTecnici!$K6085*1,IFERROR(NUMBERVALUE(CriteriTecnici!$K6085,".",","),IFERROR(NUMBERVALUE(CriteriTecnici!$K6085,",","."),0))),4)&amp;""),",",".")&amp;", "&amp;CHAR(34)&amp;"denominator"&amp;CHAR(34)&amp;": "&amp;SUBSTITUTE(TRIM(ROUND(IFERROR(CriteriTecnici!$L6085*1,IFERROR(NUMBERVALUE(CriteriTecnici!$L6085,".",","),IFERROR(NUMBERVALUE(CriteriTecnici!$L6085,",","."),0))),4)&amp;""),",",".")&amp;", "&amp;CHAR(34)&amp;"flag"&amp;CHAR(34)&amp;": "&amp;SUBSTITUTE(TRIM(ROUND(IFERROR(CriteriTecnici!$M6085*1,IFERROR(NUMBERVALUE(CriteriTecnici!$M6085,".",","),IFERROR(NUMBERVALUE(CriteriTecnici!$M6085,",","."),0))),4)&amp;""),",",".")&amp;", "&amp;CHAR(34)&amp;"rawScore"&amp;CHAR(34)&amp;": "&amp;SUBSTITUTE(TRIM(ROUND(IFERROR(CriteriTecnici!$O6085*1,IFERROR(NUMBERVALUE(CriteriTecnici!$O6085,".",","),IFERROR(NUMBERVALUE(CriteriTecnici!$O6085,",","."),0))),4)&amp;""),",",".")&amp;CHAR(125)&amp;IF(TRUE,",",""))</f>
        <v/>
      </c>
    </row>
    <row r="6306">
      <c r="A6306" s="38">
        <f>IF(CriteriTecnici!$A6086="","","    "&amp;CHAR(123)&amp;CHAR(34)&amp;"bidderId"&amp;CHAR(34)&amp;": "&amp;CHAR(34)&amp;SUBSTITUTE(CriteriTecnici!$A6086,CHAR(34),"'")&amp;CHAR(34)&amp;", "&amp;CHAR(34)&amp;"lotId"&amp;CHAR(34)&amp;": "&amp;CHAR(34)&amp;SUBSTITUTE(CriteriTecnici!$C6086,CHAR(34),"'")&amp;CHAR(34)&amp;", "&amp;CHAR(34)&amp;"criterionId"&amp;CHAR(34)&amp;": "&amp;CHAR(34)&amp;SUBSTITUTE(CriteriTecnici!$D6086,CHAR(34),"'")&amp;CHAR(34)&amp;", "&amp;CHAR(34)&amp;"kind"&amp;CHAR(34)&amp;": "&amp;CHAR(34)&amp;SUBSTITUTE(CriteriTecnici!$F6086,CHAR(34),"'")&amp;CHAR(34)&amp;", "&amp;CHAR(34)&amp;"value"&amp;CHAR(34)&amp;": "&amp;SUBSTITUTE(TRIM(ROUND(IFERROR(CriteriTecnici!$N6086*1,IFERROR(NUMBERVALUE(CriteriTecnici!$N6086,".",","),IFERROR(NUMBERVALUE(CriteriTecnici!$N6086,",","."),0))),4)&amp;""),",",".")&amp;", "&amp;CHAR(34)&amp;"numerator"&amp;CHAR(34)&amp;": "&amp;SUBSTITUTE(TRIM(ROUND(IFERROR(CriteriTecnici!$K6086*1,IFERROR(NUMBERVALUE(CriteriTecnici!$K6086,".",","),IFERROR(NUMBERVALUE(CriteriTecnici!$K6086,",","."),0))),4)&amp;""),",",".")&amp;", "&amp;CHAR(34)&amp;"denominator"&amp;CHAR(34)&amp;": "&amp;SUBSTITUTE(TRIM(ROUND(IFERROR(CriteriTecnici!$L6086*1,IFERROR(NUMBERVALUE(CriteriTecnici!$L6086,".",","),IFERROR(NUMBERVALUE(CriteriTecnici!$L6086,",","."),0))),4)&amp;""),",",".")&amp;", "&amp;CHAR(34)&amp;"flag"&amp;CHAR(34)&amp;": "&amp;SUBSTITUTE(TRIM(ROUND(IFERROR(CriteriTecnici!$M6086*1,IFERROR(NUMBERVALUE(CriteriTecnici!$M6086,".",","),IFERROR(NUMBERVALUE(CriteriTecnici!$M6086,",","."),0))),4)&amp;""),",",".")&amp;", "&amp;CHAR(34)&amp;"rawScore"&amp;CHAR(34)&amp;": "&amp;SUBSTITUTE(TRIM(ROUND(IFERROR(CriteriTecnici!$O6086*1,IFERROR(NUMBERVALUE(CriteriTecnici!$O6086,".",","),IFERROR(NUMBERVALUE(CriteriTecnici!$O6086,",","."),0))),4)&amp;""),",",".")&amp;CHAR(125)&amp;IF(TRUE,",",""))</f>
        <v/>
      </c>
    </row>
    <row r="6307">
      <c r="A6307" s="38">
        <f>IF(CriteriTecnici!$A6087="","","    "&amp;CHAR(123)&amp;CHAR(34)&amp;"bidderId"&amp;CHAR(34)&amp;": "&amp;CHAR(34)&amp;SUBSTITUTE(CriteriTecnici!$A6087,CHAR(34),"'")&amp;CHAR(34)&amp;", "&amp;CHAR(34)&amp;"lotId"&amp;CHAR(34)&amp;": "&amp;CHAR(34)&amp;SUBSTITUTE(CriteriTecnici!$C6087,CHAR(34),"'")&amp;CHAR(34)&amp;", "&amp;CHAR(34)&amp;"criterionId"&amp;CHAR(34)&amp;": "&amp;CHAR(34)&amp;SUBSTITUTE(CriteriTecnici!$D6087,CHAR(34),"'")&amp;CHAR(34)&amp;", "&amp;CHAR(34)&amp;"kind"&amp;CHAR(34)&amp;": "&amp;CHAR(34)&amp;SUBSTITUTE(CriteriTecnici!$F6087,CHAR(34),"'")&amp;CHAR(34)&amp;", "&amp;CHAR(34)&amp;"value"&amp;CHAR(34)&amp;": "&amp;SUBSTITUTE(TRIM(ROUND(IFERROR(CriteriTecnici!$N6087*1,IFERROR(NUMBERVALUE(CriteriTecnici!$N6087,".",","),IFERROR(NUMBERVALUE(CriteriTecnici!$N6087,",","."),0))),4)&amp;""),",",".")&amp;", "&amp;CHAR(34)&amp;"numerator"&amp;CHAR(34)&amp;": "&amp;SUBSTITUTE(TRIM(ROUND(IFERROR(CriteriTecnici!$K6087*1,IFERROR(NUMBERVALUE(CriteriTecnici!$K6087,".",","),IFERROR(NUMBERVALUE(CriteriTecnici!$K6087,",","."),0))),4)&amp;""),",",".")&amp;", "&amp;CHAR(34)&amp;"denominator"&amp;CHAR(34)&amp;": "&amp;SUBSTITUTE(TRIM(ROUND(IFERROR(CriteriTecnici!$L6087*1,IFERROR(NUMBERVALUE(CriteriTecnici!$L6087,".",","),IFERROR(NUMBERVALUE(CriteriTecnici!$L6087,",","."),0))),4)&amp;""),",",".")&amp;", "&amp;CHAR(34)&amp;"flag"&amp;CHAR(34)&amp;": "&amp;SUBSTITUTE(TRIM(ROUND(IFERROR(CriteriTecnici!$M6087*1,IFERROR(NUMBERVALUE(CriteriTecnici!$M6087,".",","),IFERROR(NUMBERVALUE(CriteriTecnici!$M6087,",","."),0))),4)&amp;""),",",".")&amp;", "&amp;CHAR(34)&amp;"rawScore"&amp;CHAR(34)&amp;": "&amp;SUBSTITUTE(TRIM(ROUND(IFERROR(CriteriTecnici!$O6087*1,IFERROR(NUMBERVALUE(CriteriTecnici!$O6087,".",","),IFERROR(NUMBERVALUE(CriteriTecnici!$O6087,",","."),0))),4)&amp;""),",",".")&amp;CHAR(125)&amp;IF(TRUE,",",""))</f>
        <v/>
      </c>
    </row>
    <row r="6308">
      <c r="A6308" s="38">
        <f>IF(CriteriTecnici!$A6088="","","    "&amp;CHAR(123)&amp;CHAR(34)&amp;"bidderId"&amp;CHAR(34)&amp;": "&amp;CHAR(34)&amp;SUBSTITUTE(CriteriTecnici!$A6088,CHAR(34),"'")&amp;CHAR(34)&amp;", "&amp;CHAR(34)&amp;"lotId"&amp;CHAR(34)&amp;": "&amp;CHAR(34)&amp;SUBSTITUTE(CriteriTecnici!$C6088,CHAR(34),"'")&amp;CHAR(34)&amp;", "&amp;CHAR(34)&amp;"criterionId"&amp;CHAR(34)&amp;": "&amp;CHAR(34)&amp;SUBSTITUTE(CriteriTecnici!$D6088,CHAR(34),"'")&amp;CHAR(34)&amp;", "&amp;CHAR(34)&amp;"kind"&amp;CHAR(34)&amp;": "&amp;CHAR(34)&amp;SUBSTITUTE(CriteriTecnici!$F6088,CHAR(34),"'")&amp;CHAR(34)&amp;", "&amp;CHAR(34)&amp;"value"&amp;CHAR(34)&amp;": "&amp;SUBSTITUTE(TRIM(ROUND(IFERROR(CriteriTecnici!$N6088*1,IFERROR(NUMBERVALUE(CriteriTecnici!$N6088,".",","),IFERROR(NUMBERVALUE(CriteriTecnici!$N6088,",","."),0))),4)&amp;""),",",".")&amp;", "&amp;CHAR(34)&amp;"numerator"&amp;CHAR(34)&amp;": "&amp;SUBSTITUTE(TRIM(ROUND(IFERROR(CriteriTecnici!$K6088*1,IFERROR(NUMBERVALUE(CriteriTecnici!$K6088,".",","),IFERROR(NUMBERVALUE(CriteriTecnici!$K6088,",","."),0))),4)&amp;""),",",".")&amp;", "&amp;CHAR(34)&amp;"denominator"&amp;CHAR(34)&amp;": "&amp;SUBSTITUTE(TRIM(ROUND(IFERROR(CriteriTecnici!$L6088*1,IFERROR(NUMBERVALUE(CriteriTecnici!$L6088,".",","),IFERROR(NUMBERVALUE(CriteriTecnici!$L6088,",","."),0))),4)&amp;""),",",".")&amp;", "&amp;CHAR(34)&amp;"flag"&amp;CHAR(34)&amp;": "&amp;SUBSTITUTE(TRIM(ROUND(IFERROR(CriteriTecnici!$M6088*1,IFERROR(NUMBERVALUE(CriteriTecnici!$M6088,".",","),IFERROR(NUMBERVALUE(CriteriTecnici!$M6088,",","."),0))),4)&amp;""),",",".")&amp;", "&amp;CHAR(34)&amp;"rawScore"&amp;CHAR(34)&amp;": "&amp;SUBSTITUTE(TRIM(ROUND(IFERROR(CriteriTecnici!$O6088*1,IFERROR(NUMBERVALUE(CriteriTecnici!$O6088,".",","),IFERROR(NUMBERVALUE(CriteriTecnici!$O6088,",","."),0))),4)&amp;""),",",".")&amp;CHAR(125)&amp;IF(TRUE,",",""))</f>
        <v/>
      </c>
    </row>
    <row r="6309">
      <c r="A6309" s="38">
        <f>IF(CriteriTecnici!$A6089="","","    "&amp;CHAR(123)&amp;CHAR(34)&amp;"bidderId"&amp;CHAR(34)&amp;": "&amp;CHAR(34)&amp;SUBSTITUTE(CriteriTecnici!$A6089,CHAR(34),"'")&amp;CHAR(34)&amp;", "&amp;CHAR(34)&amp;"lotId"&amp;CHAR(34)&amp;": "&amp;CHAR(34)&amp;SUBSTITUTE(CriteriTecnici!$C6089,CHAR(34),"'")&amp;CHAR(34)&amp;", "&amp;CHAR(34)&amp;"criterionId"&amp;CHAR(34)&amp;": "&amp;CHAR(34)&amp;SUBSTITUTE(CriteriTecnici!$D6089,CHAR(34),"'")&amp;CHAR(34)&amp;", "&amp;CHAR(34)&amp;"kind"&amp;CHAR(34)&amp;": "&amp;CHAR(34)&amp;SUBSTITUTE(CriteriTecnici!$F6089,CHAR(34),"'")&amp;CHAR(34)&amp;", "&amp;CHAR(34)&amp;"value"&amp;CHAR(34)&amp;": "&amp;SUBSTITUTE(TRIM(ROUND(IFERROR(CriteriTecnici!$N6089*1,IFERROR(NUMBERVALUE(CriteriTecnici!$N6089,".",","),IFERROR(NUMBERVALUE(CriteriTecnici!$N6089,",","."),0))),4)&amp;""),",",".")&amp;", "&amp;CHAR(34)&amp;"numerator"&amp;CHAR(34)&amp;": "&amp;SUBSTITUTE(TRIM(ROUND(IFERROR(CriteriTecnici!$K6089*1,IFERROR(NUMBERVALUE(CriteriTecnici!$K6089,".",","),IFERROR(NUMBERVALUE(CriteriTecnici!$K6089,",","."),0))),4)&amp;""),",",".")&amp;", "&amp;CHAR(34)&amp;"denominator"&amp;CHAR(34)&amp;": "&amp;SUBSTITUTE(TRIM(ROUND(IFERROR(CriteriTecnici!$L6089*1,IFERROR(NUMBERVALUE(CriteriTecnici!$L6089,".",","),IFERROR(NUMBERVALUE(CriteriTecnici!$L6089,",","."),0))),4)&amp;""),",",".")&amp;", "&amp;CHAR(34)&amp;"flag"&amp;CHAR(34)&amp;": "&amp;SUBSTITUTE(TRIM(ROUND(IFERROR(CriteriTecnici!$M6089*1,IFERROR(NUMBERVALUE(CriteriTecnici!$M6089,".",","),IFERROR(NUMBERVALUE(CriteriTecnici!$M6089,",","."),0))),4)&amp;""),",",".")&amp;", "&amp;CHAR(34)&amp;"rawScore"&amp;CHAR(34)&amp;": "&amp;SUBSTITUTE(TRIM(ROUND(IFERROR(CriteriTecnici!$O6089*1,IFERROR(NUMBERVALUE(CriteriTecnici!$O6089,".",","),IFERROR(NUMBERVALUE(CriteriTecnici!$O6089,",","."),0))),4)&amp;""),",",".")&amp;CHAR(125)&amp;IF(TRUE,",",""))</f>
        <v/>
      </c>
    </row>
    <row r="6310">
      <c r="A6310" s="38">
        <f>IF(CriteriTecnici!$A6090="","","    "&amp;CHAR(123)&amp;CHAR(34)&amp;"bidderId"&amp;CHAR(34)&amp;": "&amp;CHAR(34)&amp;SUBSTITUTE(CriteriTecnici!$A6090,CHAR(34),"'")&amp;CHAR(34)&amp;", "&amp;CHAR(34)&amp;"lotId"&amp;CHAR(34)&amp;": "&amp;CHAR(34)&amp;SUBSTITUTE(CriteriTecnici!$C6090,CHAR(34),"'")&amp;CHAR(34)&amp;", "&amp;CHAR(34)&amp;"criterionId"&amp;CHAR(34)&amp;": "&amp;CHAR(34)&amp;SUBSTITUTE(CriteriTecnici!$D6090,CHAR(34),"'")&amp;CHAR(34)&amp;", "&amp;CHAR(34)&amp;"kind"&amp;CHAR(34)&amp;": "&amp;CHAR(34)&amp;SUBSTITUTE(CriteriTecnici!$F6090,CHAR(34),"'")&amp;CHAR(34)&amp;", "&amp;CHAR(34)&amp;"value"&amp;CHAR(34)&amp;": "&amp;SUBSTITUTE(TRIM(ROUND(IFERROR(CriteriTecnici!$N6090*1,IFERROR(NUMBERVALUE(CriteriTecnici!$N6090,".",","),IFERROR(NUMBERVALUE(CriteriTecnici!$N6090,",","."),0))),4)&amp;""),",",".")&amp;", "&amp;CHAR(34)&amp;"numerator"&amp;CHAR(34)&amp;": "&amp;SUBSTITUTE(TRIM(ROUND(IFERROR(CriteriTecnici!$K6090*1,IFERROR(NUMBERVALUE(CriteriTecnici!$K6090,".",","),IFERROR(NUMBERVALUE(CriteriTecnici!$K6090,",","."),0))),4)&amp;""),",",".")&amp;", "&amp;CHAR(34)&amp;"denominator"&amp;CHAR(34)&amp;": "&amp;SUBSTITUTE(TRIM(ROUND(IFERROR(CriteriTecnici!$L6090*1,IFERROR(NUMBERVALUE(CriteriTecnici!$L6090,".",","),IFERROR(NUMBERVALUE(CriteriTecnici!$L6090,",","."),0))),4)&amp;""),",",".")&amp;", "&amp;CHAR(34)&amp;"flag"&amp;CHAR(34)&amp;": "&amp;SUBSTITUTE(TRIM(ROUND(IFERROR(CriteriTecnici!$M6090*1,IFERROR(NUMBERVALUE(CriteriTecnici!$M6090,".",","),IFERROR(NUMBERVALUE(CriteriTecnici!$M6090,",","."),0))),4)&amp;""),",",".")&amp;", "&amp;CHAR(34)&amp;"rawScore"&amp;CHAR(34)&amp;": "&amp;SUBSTITUTE(TRIM(ROUND(IFERROR(CriteriTecnici!$O6090*1,IFERROR(NUMBERVALUE(CriteriTecnici!$O6090,".",","),IFERROR(NUMBERVALUE(CriteriTecnici!$O6090,",","."),0))),4)&amp;""),",",".")&amp;CHAR(125)&amp;IF(TRUE,",",""))</f>
        <v/>
      </c>
    </row>
    <row r="6311">
      <c r="A6311" s="38">
        <f>IF(CriteriTecnici!$A6091="","","    "&amp;CHAR(123)&amp;CHAR(34)&amp;"bidderId"&amp;CHAR(34)&amp;": "&amp;CHAR(34)&amp;SUBSTITUTE(CriteriTecnici!$A6091,CHAR(34),"'")&amp;CHAR(34)&amp;", "&amp;CHAR(34)&amp;"lotId"&amp;CHAR(34)&amp;": "&amp;CHAR(34)&amp;SUBSTITUTE(CriteriTecnici!$C6091,CHAR(34),"'")&amp;CHAR(34)&amp;", "&amp;CHAR(34)&amp;"criterionId"&amp;CHAR(34)&amp;": "&amp;CHAR(34)&amp;SUBSTITUTE(CriteriTecnici!$D6091,CHAR(34),"'")&amp;CHAR(34)&amp;", "&amp;CHAR(34)&amp;"kind"&amp;CHAR(34)&amp;": "&amp;CHAR(34)&amp;SUBSTITUTE(CriteriTecnici!$F6091,CHAR(34),"'")&amp;CHAR(34)&amp;", "&amp;CHAR(34)&amp;"value"&amp;CHAR(34)&amp;": "&amp;SUBSTITUTE(TRIM(ROUND(IFERROR(CriteriTecnici!$N6091*1,IFERROR(NUMBERVALUE(CriteriTecnici!$N6091,".",","),IFERROR(NUMBERVALUE(CriteriTecnici!$N6091,",","."),0))),4)&amp;""),",",".")&amp;", "&amp;CHAR(34)&amp;"numerator"&amp;CHAR(34)&amp;": "&amp;SUBSTITUTE(TRIM(ROUND(IFERROR(CriteriTecnici!$K6091*1,IFERROR(NUMBERVALUE(CriteriTecnici!$K6091,".",","),IFERROR(NUMBERVALUE(CriteriTecnici!$K6091,",","."),0))),4)&amp;""),",",".")&amp;", "&amp;CHAR(34)&amp;"denominator"&amp;CHAR(34)&amp;": "&amp;SUBSTITUTE(TRIM(ROUND(IFERROR(CriteriTecnici!$L6091*1,IFERROR(NUMBERVALUE(CriteriTecnici!$L6091,".",","),IFERROR(NUMBERVALUE(CriteriTecnici!$L6091,",","."),0))),4)&amp;""),",",".")&amp;", "&amp;CHAR(34)&amp;"flag"&amp;CHAR(34)&amp;": "&amp;SUBSTITUTE(TRIM(ROUND(IFERROR(CriteriTecnici!$M6091*1,IFERROR(NUMBERVALUE(CriteriTecnici!$M6091,".",","),IFERROR(NUMBERVALUE(CriteriTecnici!$M6091,",","."),0))),4)&amp;""),",",".")&amp;", "&amp;CHAR(34)&amp;"rawScore"&amp;CHAR(34)&amp;": "&amp;SUBSTITUTE(TRIM(ROUND(IFERROR(CriteriTecnici!$O6091*1,IFERROR(NUMBERVALUE(CriteriTecnici!$O6091,".",","),IFERROR(NUMBERVALUE(CriteriTecnici!$O6091,",","."),0))),4)&amp;""),",",".")&amp;CHAR(125)&amp;IF(TRUE,",",""))</f>
        <v/>
      </c>
    </row>
    <row r="6312">
      <c r="A6312" s="38">
        <f>IF(CriteriTecnici!$A6092="","","    "&amp;CHAR(123)&amp;CHAR(34)&amp;"bidderId"&amp;CHAR(34)&amp;": "&amp;CHAR(34)&amp;SUBSTITUTE(CriteriTecnici!$A6092,CHAR(34),"'")&amp;CHAR(34)&amp;", "&amp;CHAR(34)&amp;"lotId"&amp;CHAR(34)&amp;": "&amp;CHAR(34)&amp;SUBSTITUTE(CriteriTecnici!$C6092,CHAR(34),"'")&amp;CHAR(34)&amp;", "&amp;CHAR(34)&amp;"criterionId"&amp;CHAR(34)&amp;": "&amp;CHAR(34)&amp;SUBSTITUTE(CriteriTecnici!$D6092,CHAR(34),"'")&amp;CHAR(34)&amp;", "&amp;CHAR(34)&amp;"kind"&amp;CHAR(34)&amp;": "&amp;CHAR(34)&amp;SUBSTITUTE(CriteriTecnici!$F6092,CHAR(34),"'")&amp;CHAR(34)&amp;", "&amp;CHAR(34)&amp;"value"&amp;CHAR(34)&amp;": "&amp;SUBSTITUTE(TRIM(ROUND(IFERROR(CriteriTecnici!$N6092*1,IFERROR(NUMBERVALUE(CriteriTecnici!$N6092,".",","),IFERROR(NUMBERVALUE(CriteriTecnici!$N6092,",","."),0))),4)&amp;""),",",".")&amp;", "&amp;CHAR(34)&amp;"numerator"&amp;CHAR(34)&amp;": "&amp;SUBSTITUTE(TRIM(ROUND(IFERROR(CriteriTecnici!$K6092*1,IFERROR(NUMBERVALUE(CriteriTecnici!$K6092,".",","),IFERROR(NUMBERVALUE(CriteriTecnici!$K6092,",","."),0))),4)&amp;""),",",".")&amp;", "&amp;CHAR(34)&amp;"denominator"&amp;CHAR(34)&amp;": "&amp;SUBSTITUTE(TRIM(ROUND(IFERROR(CriteriTecnici!$L6092*1,IFERROR(NUMBERVALUE(CriteriTecnici!$L6092,".",","),IFERROR(NUMBERVALUE(CriteriTecnici!$L6092,",","."),0))),4)&amp;""),",",".")&amp;", "&amp;CHAR(34)&amp;"flag"&amp;CHAR(34)&amp;": "&amp;SUBSTITUTE(TRIM(ROUND(IFERROR(CriteriTecnici!$M6092*1,IFERROR(NUMBERVALUE(CriteriTecnici!$M6092,".",","),IFERROR(NUMBERVALUE(CriteriTecnici!$M6092,",","."),0))),4)&amp;""),",",".")&amp;", "&amp;CHAR(34)&amp;"rawScore"&amp;CHAR(34)&amp;": "&amp;SUBSTITUTE(TRIM(ROUND(IFERROR(CriteriTecnici!$O6092*1,IFERROR(NUMBERVALUE(CriteriTecnici!$O6092,".",","),IFERROR(NUMBERVALUE(CriteriTecnici!$O6092,",","."),0))),4)&amp;""),",",".")&amp;CHAR(125)&amp;IF(TRUE,",",""))</f>
        <v/>
      </c>
    </row>
    <row r="6313">
      <c r="A6313" s="38">
        <f>IF(CriteriTecnici!$A6093="","","    "&amp;CHAR(123)&amp;CHAR(34)&amp;"bidderId"&amp;CHAR(34)&amp;": "&amp;CHAR(34)&amp;SUBSTITUTE(CriteriTecnici!$A6093,CHAR(34),"'")&amp;CHAR(34)&amp;", "&amp;CHAR(34)&amp;"lotId"&amp;CHAR(34)&amp;": "&amp;CHAR(34)&amp;SUBSTITUTE(CriteriTecnici!$C6093,CHAR(34),"'")&amp;CHAR(34)&amp;", "&amp;CHAR(34)&amp;"criterionId"&amp;CHAR(34)&amp;": "&amp;CHAR(34)&amp;SUBSTITUTE(CriteriTecnici!$D6093,CHAR(34),"'")&amp;CHAR(34)&amp;", "&amp;CHAR(34)&amp;"kind"&amp;CHAR(34)&amp;": "&amp;CHAR(34)&amp;SUBSTITUTE(CriteriTecnici!$F6093,CHAR(34),"'")&amp;CHAR(34)&amp;", "&amp;CHAR(34)&amp;"value"&amp;CHAR(34)&amp;": "&amp;SUBSTITUTE(TRIM(ROUND(IFERROR(CriteriTecnici!$N6093*1,IFERROR(NUMBERVALUE(CriteriTecnici!$N6093,".",","),IFERROR(NUMBERVALUE(CriteriTecnici!$N6093,",","."),0))),4)&amp;""),",",".")&amp;", "&amp;CHAR(34)&amp;"numerator"&amp;CHAR(34)&amp;": "&amp;SUBSTITUTE(TRIM(ROUND(IFERROR(CriteriTecnici!$K6093*1,IFERROR(NUMBERVALUE(CriteriTecnici!$K6093,".",","),IFERROR(NUMBERVALUE(CriteriTecnici!$K6093,",","."),0))),4)&amp;""),",",".")&amp;", "&amp;CHAR(34)&amp;"denominator"&amp;CHAR(34)&amp;": "&amp;SUBSTITUTE(TRIM(ROUND(IFERROR(CriteriTecnici!$L6093*1,IFERROR(NUMBERVALUE(CriteriTecnici!$L6093,".",","),IFERROR(NUMBERVALUE(CriteriTecnici!$L6093,",","."),0))),4)&amp;""),",",".")&amp;", "&amp;CHAR(34)&amp;"flag"&amp;CHAR(34)&amp;": "&amp;SUBSTITUTE(TRIM(ROUND(IFERROR(CriteriTecnici!$M6093*1,IFERROR(NUMBERVALUE(CriteriTecnici!$M6093,".",","),IFERROR(NUMBERVALUE(CriteriTecnici!$M6093,",","."),0))),4)&amp;""),",",".")&amp;", "&amp;CHAR(34)&amp;"rawScore"&amp;CHAR(34)&amp;": "&amp;SUBSTITUTE(TRIM(ROUND(IFERROR(CriteriTecnici!$O6093*1,IFERROR(NUMBERVALUE(CriteriTecnici!$O6093,".",","),IFERROR(NUMBERVALUE(CriteriTecnici!$O6093,",","."),0))),4)&amp;""),",",".")&amp;CHAR(125)&amp;IF(TRUE,",",""))</f>
        <v/>
      </c>
    </row>
    <row r="6314">
      <c r="A6314" s="38">
        <f>IF(CriteriTecnici!$A6094="","","    "&amp;CHAR(123)&amp;CHAR(34)&amp;"bidderId"&amp;CHAR(34)&amp;": "&amp;CHAR(34)&amp;SUBSTITUTE(CriteriTecnici!$A6094,CHAR(34),"'")&amp;CHAR(34)&amp;", "&amp;CHAR(34)&amp;"lotId"&amp;CHAR(34)&amp;": "&amp;CHAR(34)&amp;SUBSTITUTE(CriteriTecnici!$C6094,CHAR(34),"'")&amp;CHAR(34)&amp;", "&amp;CHAR(34)&amp;"criterionId"&amp;CHAR(34)&amp;": "&amp;CHAR(34)&amp;SUBSTITUTE(CriteriTecnici!$D6094,CHAR(34),"'")&amp;CHAR(34)&amp;", "&amp;CHAR(34)&amp;"kind"&amp;CHAR(34)&amp;": "&amp;CHAR(34)&amp;SUBSTITUTE(CriteriTecnici!$F6094,CHAR(34),"'")&amp;CHAR(34)&amp;", "&amp;CHAR(34)&amp;"value"&amp;CHAR(34)&amp;": "&amp;SUBSTITUTE(TRIM(ROUND(IFERROR(CriteriTecnici!$N6094*1,IFERROR(NUMBERVALUE(CriteriTecnici!$N6094,".",","),IFERROR(NUMBERVALUE(CriteriTecnici!$N6094,",","."),0))),4)&amp;""),",",".")&amp;", "&amp;CHAR(34)&amp;"numerator"&amp;CHAR(34)&amp;": "&amp;SUBSTITUTE(TRIM(ROUND(IFERROR(CriteriTecnici!$K6094*1,IFERROR(NUMBERVALUE(CriteriTecnici!$K6094,".",","),IFERROR(NUMBERVALUE(CriteriTecnici!$K6094,",","."),0))),4)&amp;""),",",".")&amp;", "&amp;CHAR(34)&amp;"denominator"&amp;CHAR(34)&amp;": "&amp;SUBSTITUTE(TRIM(ROUND(IFERROR(CriteriTecnici!$L6094*1,IFERROR(NUMBERVALUE(CriteriTecnici!$L6094,".",","),IFERROR(NUMBERVALUE(CriteriTecnici!$L6094,",","."),0))),4)&amp;""),",",".")&amp;", "&amp;CHAR(34)&amp;"flag"&amp;CHAR(34)&amp;": "&amp;SUBSTITUTE(TRIM(ROUND(IFERROR(CriteriTecnici!$M6094*1,IFERROR(NUMBERVALUE(CriteriTecnici!$M6094,".",","),IFERROR(NUMBERVALUE(CriteriTecnici!$M6094,",","."),0))),4)&amp;""),",",".")&amp;", "&amp;CHAR(34)&amp;"rawScore"&amp;CHAR(34)&amp;": "&amp;SUBSTITUTE(TRIM(ROUND(IFERROR(CriteriTecnici!$O6094*1,IFERROR(NUMBERVALUE(CriteriTecnici!$O6094,".",","),IFERROR(NUMBERVALUE(CriteriTecnici!$O6094,",","."),0))),4)&amp;""),",",".")&amp;CHAR(125)&amp;IF(TRUE,",",""))</f>
        <v/>
      </c>
    </row>
    <row r="6315">
      <c r="A6315" s="38">
        <f>IF(CriteriTecnici!$A6095="","","    "&amp;CHAR(123)&amp;CHAR(34)&amp;"bidderId"&amp;CHAR(34)&amp;": "&amp;CHAR(34)&amp;SUBSTITUTE(CriteriTecnici!$A6095,CHAR(34),"'")&amp;CHAR(34)&amp;", "&amp;CHAR(34)&amp;"lotId"&amp;CHAR(34)&amp;": "&amp;CHAR(34)&amp;SUBSTITUTE(CriteriTecnici!$C6095,CHAR(34),"'")&amp;CHAR(34)&amp;", "&amp;CHAR(34)&amp;"criterionId"&amp;CHAR(34)&amp;": "&amp;CHAR(34)&amp;SUBSTITUTE(CriteriTecnici!$D6095,CHAR(34),"'")&amp;CHAR(34)&amp;", "&amp;CHAR(34)&amp;"kind"&amp;CHAR(34)&amp;": "&amp;CHAR(34)&amp;SUBSTITUTE(CriteriTecnici!$F6095,CHAR(34),"'")&amp;CHAR(34)&amp;", "&amp;CHAR(34)&amp;"value"&amp;CHAR(34)&amp;": "&amp;SUBSTITUTE(TRIM(ROUND(IFERROR(CriteriTecnici!$N6095*1,IFERROR(NUMBERVALUE(CriteriTecnici!$N6095,".",","),IFERROR(NUMBERVALUE(CriteriTecnici!$N6095,",","."),0))),4)&amp;""),",",".")&amp;", "&amp;CHAR(34)&amp;"numerator"&amp;CHAR(34)&amp;": "&amp;SUBSTITUTE(TRIM(ROUND(IFERROR(CriteriTecnici!$K6095*1,IFERROR(NUMBERVALUE(CriteriTecnici!$K6095,".",","),IFERROR(NUMBERVALUE(CriteriTecnici!$K6095,",","."),0))),4)&amp;""),",",".")&amp;", "&amp;CHAR(34)&amp;"denominator"&amp;CHAR(34)&amp;": "&amp;SUBSTITUTE(TRIM(ROUND(IFERROR(CriteriTecnici!$L6095*1,IFERROR(NUMBERVALUE(CriteriTecnici!$L6095,".",","),IFERROR(NUMBERVALUE(CriteriTecnici!$L6095,",","."),0))),4)&amp;""),",",".")&amp;", "&amp;CHAR(34)&amp;"flag"&amp;CHAR(34)&amp;": "&amp;SUBSTITUTE(TRIM(ROUND(IFERROR(CriteriTecnici!$M6095*1,IFERROR(NUMBERVALUE(CriteriTecnici!$M6095,".",","),IFERROR(NUMBERVALUE(CriteriTecnici!$M6095,",","."),0))),4)&amp;""),",",".")&amp;", "&amp;CHAR(34)&amp;"rawScore"&amp;CHAR(34)&amp;": "&amp;SUBSTITUTE(TRIM(ROUND(IFERROR(CriteriTecnici!$O6095*1,IFERROR(NUMBERVALUE(CriteriTecnici!$O6095,".",","),IFERROR(NUMBERVALUE(CriteriTecnici!$O6095,",","."),0))),4)&amp;""),",",".")&amp;CHAR(125)&amp;IF(TRUE,",",""))</f>
        <v/>
      </c>
    </row>
    <row r="6316">
      <c r="A6316" s="38">
        <f>IF(CriteriTecnici!$A6096="","","    "&amp;CHAR(123)&amp;CHAR(34)&amp;"bidderId"&amp;CHAR(34)&amp;": "&amp;CHAR(34)&amp;SUBSTITUTE(CriteriTecnici!$A6096,CHAR(34),"'")&amp;CHAR(34)&amp;", "&amp;CHAR(34)&amp;"lotId"&amp;CHAR(34)&amp;": "&amp;CHAR(34)&amp;SUBSTITUTE(CriteriTecnici!$C6096,CHAR(34),"'")&amp;CHAR(34)&amp;", "&amp;CHAR(34)&amp;"criterionId"&amp;CHAR(34)&amp;": "&amp;CHAR(34)&amp;SUBSTITUTE(CriteriTecnici!$D6096,CHAR(34),"'")&amp;CHAR(34)&amp;", "&amp;CHAR(34)&amp;"kind"&amp;CHAR(34)&amp;": "&amp;CHAR(34)&amp;SUBSTITUTE(CriteriTecnici!$F6096,CHAR(34),"'")&amp;CHAR(34)&amp;", "&amp;CHAR(34)&amp;"value"&amp;CHAR(34)&amp;": "&amp;SUBSTITUTE(TRIM(ROUND(IFERROR(CriteriTecnici!$N6096*1,IFERROR(NUMBERVALUE(CriteriTecnici!$N6096,".",","),IFERROR(NUMBERVALUE(CriteriTecnici!$N6096,",","."),0))),4)&amp;""),",",".")&amp;", "&amp;CHAR(34)&amp;"numerator"&amp;CHAR(34)&amp;": "&amp;SUBSTITUTE(TRIM(ROUND(IFERROR(CriteriTecnici!$K6096*1,IFERROR(NUMBERVALUE(CriteriTecnici!$K6096,".",","),IFERROR(NUMBERVALUE(CriteriTecnici!$K6096,",","."),0))),4)&amp;""),",",".")&amp;", "&amp;CHAR(34)&amp;"denominator"&amp;CHAR(34)&amp;": "&amp;SUBSTITUTE(TRIM(ROUND(IFERROR(CriteriTecnici!$L6096*1,IFERROR(NUMBERVALUE(CriteriTecnici!$L6096,".",","),IFERROR(NUMBERVALUE(CriteriTecnici!$L6096,",","."),0))),4)&amp;""),",",".")&amp;", "&amp;CHAR(34)&amp;"flag"&amp;CHAR(34)&amp;": "&amp;SUBSTITUTE(TRIM(ROUND(IFERROR(CriteriTecnici!$M6096*1,IFERROR(NUMBERVALUE(CriteriTecnici!$M6096,".",","),IFERROR(NUMBERVALUE(CriteriTecnici!$M6096,",","."),0))),4)&amp;""),",",".")&amp;", "&amp;CHAR(34)&amp;"rawScore"&amp;CHAR(34)&amp;": "&amp;SUBSTITUTE(TRIM(ROUND(IFERROR(CriteriTecnici!$O6096*1,IFERROR(NUMBERVALUE(CriteriTecnici!$O6096,".",","),IFERROR(NUMBERVALUE(CriteriTecnici!$O6096,",","."),0))),4)&amp;""),",",".")&amp;CHAR(125)&amp;IF(TRUE,",",""))</f>
        <v/>
      </c>
    </row>
    <row r="6317">
      <c r="A6317" s="38">
        <f>IF(CriteriTecnici!$A6097="","","    "&amp;CHAR(123)&amp;CHAR(34)&amp;"bidderId"&amp;CHAR(34)&amp;": "&amp;CHAR(34)&amp;SUBSTITUTE(CriteriTecnici!$A6097,CHAR(34),"'")&amp;CHAR(34)&amp;", "&amp;CHAR(34)&amp;"lotId"&amp;CHAR(34)&amp;": "&amp;CHAR(34)&amp;SUBSTITUTE(CriteriTecnici!$C6097,CHAR(34),"'")&amp;CHAR(34)&amp;", "&amp;CHAR(34)&amp;"criterionId"&amp;CHAR(34)&amp;": "&amp;CHAR(34)&amp;SUBSTITUTE(CriteriTecnici!$D6097,CHAR(34),"'")&amp;CHAR(34)&amp;", "&amp;CHAR(34)&amp;"kind"&amp;CHAR(34)&amp;": "&amp;CHAR(34)&amp;SUBSTITUTE(CriteriTecnici!$F6097,CHAR(34),"'")&amp;CHAR(34)&amp;", "&amp;CHAR(34)&amp;"value"&amp;CHAR(34)&amp;": "&amp;SUBSTITUTE(TRIM(ROUND(IFERROR(CriteriTecnici!$N6097*1,IFERROR(NUMBERVALUE(CriteriTecnici!$N6097,".",","),IFERROR(NUMBERVALUE(CriteriTecnici!$N6097,",","."),0))),4)&amp;""),",",".")&amp;", "&amp;CHAR(34)&amp;"numerator"&amp;CHAR(34)&amp;": "&amp;SUBSTITUTE(TRIM(ROUND(IFERROR(CriteriTecnici!$K6097*1,IFERROR(NUMBERVALUE(CriteriTecnici!$K6097,".",","),IFERROR(NUMBERVALUE(CriteriTecnici!$K6097,",","."),0))),4)&amp;""),",",".")&amp;", "&amp;CHAR(34)&amp;"denominator"&amp;CHAR(34)&amp;": "&amp;SUBSTITUTE(TRIM(ROUND(IFERROR(CriteriTecnici!$L6097*1,IFERROR(NUMBERVALUE(CriteriTecnici!$L6097,".",","),IFERROR(NUMBERVALUE(CriteriTecnici!$L6097,",","."),0))),4)&amp;""),",",".")&amp;", "&amp;CHAR(34)&amp;"flag"&amp;CHAR(34)&amp;": "&amp;SUBSTITUTE(TRIM(ROUND(IFERROR(CriteriTecnici!$M6097*1,IFERROR(NUMBERVALUE(CriteriTecnici!$M6097,".",","),IFERROR(NUMBERVALUE(CriteriTecnici!$M6097,",","."),0))),4)&amp;""),",",".")&amp;", "&amp;CHAR(34)&amp;"rawScore"&amp;CHAR(34)&amp;": "&amp;SUBSTITUTE(TRIM(ROUND(IFERROR(CriteriTecnici!$O6097*1,IFERROR(NUMBERVALUE(CriteriTecnici!$O6097,".",","),IFERROR(NUMBERVALUE(CriteriTecnici!$O6097,",","."),0))),4)&amp;""),",",".")&amp;CHAR(125)&amp;IF(TRUE,",",""))</f>
        <v/>
      </c>
    </row>
    <row r="6318">
      <c r="A6318" s="38">
        <f>IF(CriteriTecnici!$A6098="","","    "&amp;CHAR(123)&amp;CHAR(34)&amp;"bidderId"&amp;CHAR(34)&amp;": "&amp;CHAR(34)&amp;SUBSTITUTE(CriteriTecnici!$A6098,CHAR(34),"'")&amp;CHAR(34)&amp;", "&amp;CHAR(34)&amp;"lotId"&amp;CHAR(34)&amp;": "&amp;CHAR(34)&amp;SUBSTITUTE(CriteriTecnici!$C6098,CHAR(34),"'")&amp;CHAR(34)&amp;", "&amp;CHAR(34)&amp;"criterionId"&amp;CHAR(34)&amp;": "&amp;CHAR(34)&amp;SUBSTITUTE(CriteriTecnici!$D6098,CHAR(34),"'")&amp;CHAR(34)&amp;", "&amp;CHAR(34)&amp;"kind"&amp;CHAR(34)&amp;": "&amp;CHAR(34)&amp;SUBSTITUTE(CriteriTecnici!$F6098,CHAR(34),"'")&amp;CHAR(34)&amp;", "&amp;CHAR(34)&amp;"value"&amp;CHAR(34)&amp;": "&amp;SUBSTITUTE(TRIM(ROUND(IFERROR(CriteriTecnici!$N6098*1,IFERROR(NUMBERVALUE(CriteriTecnici!$N6098,".",","),IFERROR(NUMBERVALUE(CriteriTecnici!$N6098,",","."),0))),4)&amp;""),",",".")&amp;", "&amp;CHAR(34)&amp;"numerator"&amp;CHAR(34)&amp;": "&amp;SUBSTITUTE(TRIM(ROUND(IFERROR(CriteriTecnici!$K6098*1,IFERROR(NUMBERVALUE(CriteriTecnici!$K6098,".",","),IFERROR(NUMBERVALUE(CriteriTecnici!$K6098,",","."),0))),4)&amp;""),",",".")&amp;", "&amp;CHAR(34)&amp;"denominator"&amp;CHAR(34)&amp;": "&amp;SUBSTITUTE(TRIM(ROUND(IFERROR(CriteriTecnici!$L6098*1,IFERROR(NUMBERVALUE(CriteriTecnici!$L6098,".",","),IFERROR(NUMBERVALUE(CriteriTecnici!$L6098,",","."),0))),4)&amp;""),",",".")&amp;", "&amp;CHAR(34)&amp;"flag"&amp;CHAR(34)&amp;": "&amp;SUBSTITUTE(TRIM(ROUND(IFERROR(CriteriTecnici!$M6098*1,IFERROR(NUMBERVALUE(CriteriTecnici!$M6098,".",","),IFERROR(NUMBERVALUE(CriteriTecnici!$M6098,",","."),0))),4)&amp;""),",",".")&amp;", "&amp;CHAR(34)&amp;"rawScore"&amp;CHAR(34)&amp;": "&amp;SUBSTITUTE(TRIM(ROUND(IFERROR(CriteriTecnici!$O6098*1,IFERROR(NUMBERVALUE(CriteriTecnici!$O6098,".",","),IFERROR(NUMBERVALUE(CriteriTecnici!$O6098,",","."),0))),4)&amp;""),",",".")&amp;CHAR(125)&amp;IF(TRUE,",",""))</f>
        <v/>
      </c>
    </row>
    <row r="6319">
      <c r="A6319" s="38">
        <f>IF(CriteriTecnici!$A6099="","","    "&amp;CHAR(123)&amp;CHAR(34)&amp;"bidderId"&amp;CHAR(34)&amp;": "&amp;CHAR(34)&amp;SUBSTITUTE(CriteriTecnici!$A6099,CHAR(34),"'")&amp;CHAR(34)&amp;", "&amp;CHAR(34)&amp;"lotId"&amp;CHAR(34)&amp;": "&amp;CHAR(34)&amp;SUBSTITUTE(CriteriTecnici!$C6099,CHAR(34),"'")&amp;CHAR(34)&amp;", "&amp;CHAR(34)&amp;"criterionId"&amp;CHAR(34)&amp;": "&amp;CHAR(34)&amp;SUBSTITUTE(CriteriTecnici!$D6099,CHAR(34),"'")&amp;CHAR(34)&amp;", "&amp;CHAR(34)&amp;"kind"&amp;CHAR(34)&amp;": "&amp;CHAR(34)&amp;SUBSTITUTE(CriteriTecnici!$F6099,CHAR(34),"'")&amp;CHAR(34)&amp;", "&amp;CHAR(34)&amp;"value"&amp;CHAR(34)&amp;": "&amp;SUBSTITUTE(TRIM(ROUND(IFERROR(CriteriTecnici!$N6099*1,IFERROR(NUMBERVALUE(CriteriTecnici!$N6099,".",","),IFERROR(NUMBERVALUE(CriteriTecnici!$N6099,",","."),0))),4)&amp;""),",",".")&amp;", "&amp;CHAR(34)&amp;"numerator"&amp;CHAR(34)&amp;": "&amp;SUBSTITUTE(TRIM(ROUND(IFERROR(CriteriTecnici!$K6099*1,IFERROR(NUMBERVALUE(CriteriTecnici!$K6099,".",","),IFERROR(NUMBERVALUE(CriteriTecnici!$K6099,",","."),0))),4)&amp;""),",",".")&amp;", "&amp;CHAR(34)&amp;"denominator"&amp;CHAR(34)&amp;": "&amp;SUBSTITUTE(TRIM(ROUND(IFERROR(CriteriTecnici!$L6099*1,IFERROR(NUMBERVALUE(CriteriTecnici!$L6099,".",","),IFERROR(NUMBERVALUE(CriteriTecnici!$L6099,",","."),0))),4)&amp;""),",",".")&amp;", "&amp;CHAR(34)&amp;"flag"&amp;CHAR(34)&amp;": "&amp;SUBSTITUTE(TRIM(ROUND(IFERROR(CriteriTecnici!$M6099*1,IFERROR(NUMBERVALUE(CriteriTecnici!$M6099,".",","),IFERROR(NUMBERVALUE(CriteriTecnici!$M6099,",","."),0))),4)&amp;""),",",".")&amp;", "&amp;CHAR(34)&amp;"rawScore"&amp;CHAR(34)&amp;": "&amp;SUBSTITUTE(TRIM(ROUND(IFERROR(CriteriTecnici!$O6099*1,IFERROR(NUMBERVALUE(CriteriTecnici!$O6099,".",","),IFERROR(NUMBERVALUE(CriteriTecnici!$O6099,",","."),0))),4)&amp;""),",",".")&amp;CHAR(125)&amp;IF(TRUE,",",""))</f>
        <v/>
      </c>
    </row>
    <row r="6320">
      <c r="A6320" s="38">
        <f>IF(CriteriTecnici!$A6100="","","    "&amp;CHAR(123)&amp;CHAR(34)&amp;"bidderId"&amp;CHAR(34)&amp;": "&amp;CHAR(34)&amp;SUBSTITUTE(CriteriTecnici!$A6100,CHAR(34),"'")&amp;CHAR(34)&amp;", "&amp;CHAR(34)&amp;"lotId"&amp;CHAR(34)&amp;": "&amp;CHAR(34)&amp;SUBSTITUTE(CriteriTecnici!$C6100,CHAR(34),"'")&amp;CHAR(34)&amp;", "&amp;CHAR(34)&amp;"criterionId"&amp;CHAR(34)&amp;": "&amp;CHAR(34)&amp;SUBSTITUTE(CriteriTecnici!$D6100,CHAR(34),"'")&amp;CHAR(34)&amp;", "&amp;CHAR(34)&amp;"kind"&amp;CHAR(34)&amp;": "&amp;CHAR(34)&amp;SUBSTITUTE(CriteriTecnici!$F6100,CHAR(34),"'")&amp;CHAR(34)&amp;", "&amp;CHAR(34)&amp;"value"&amp;CHAR(34)&amp;": "&amp;SUBSTITUTE(TRIM(ROUND(IFERROR(CriteriTecnici!$N6100*1,IFERROR(NUMBERVALUE(CriteriTecnici!$N6100,".",","),IFERROR(NUMBERVALUE(CriteriTecnici!$N6100,",","."),0))),4)&amp;""),",",".")&amp;", "&amp;CHAR(34)&amp;"numerator"&amp;CHAR(34)&amp;": "&amp;SUBSTITUTE(TRIM(ROUND(IFERROR(CriteriTecnici!$K6100*1,IFERROR(NUMBERVALUE(CriteriTecnici!$K6100,".",","),IFERROR(NUMBERVALUE(CriteriTecnici!$K6100,",","."),0))),4)&amp;""),",",".")&amp;", "&amp;CHAR(34)&amp;"denominator"&amp;CHAR(34)&amp;": "&amp;SUBSTITUTE(TRIM(ROUND(IFERROR(CriteriTecnici!$L6100*1,IFERROR(NUMBERVALUE(CriteriTecnici!$L6100,".",","),IFERROR(NUMBERVALUE(CriteriTecnici!$L6100,",","."),0))),4)&amp;""),",",".")&amp;", "&amp;CHAR(34)&amp;"flag"&amp;CHAR(34)&amp;": "&amp;SUBSTITUTE(TRIM(ROUND(IFERROR(CriteriTecnici!$M6100*1,IFERROR(NUMBERVALUE(CriteriTecnici!$M6100,".",","),IFERROR(NUMBERVALUE(CriteriTecnici!$M6100,",","."),0))),4)&amp;""),",",".")&amp;", "&amp;CHAR(34)&amp;"rawScore"&amp;CHAR(34)&amp;": "&amp;SUBSTITUTE(TRIM(ROUND(IFERROR(CriteriTecnici!$O6100*1,IFERROR(NUMBERVALUE(CriteriTecnici!$O6100,".",","),IFERROR(NUMBERVALUE(CriteriTecnici!$O6100,",","."),0))),4)&amp;""),",",".")&amp;CHAR(125)&amp;IF(TRUE,",",""))</f>
        <v/>
      </c>
    </row>
    <row r="6321">
      <c r="A6321" s="38">
        <f>IF(CriteriTecnici!$A6101="","","    "&amp;CHAR(123)&amp;CHAR(34)&amp;"bidderId"&amp;CHAR(34)&amp;": "&amp;CHAR(34)&amp;SUBSTITUTE(CriteriTecnici!$A6101,CHAR(34),"'")&amp;CHAR(34)&amp;", "&amp;CHAR(34)&amp;"lotId"&amp;CHAR(34)&amp;": "&amp;CHAR(34)&amp;SUBSTITUTE(CriteriTecnici!$C6101,CHAR(34),"'")&amp;CHAR(34)&amp;", "&amp;CHAR(34)&amp;"criterionId"&amp;CHAR(34)&amp;": "&amp;CHAR(34)&amp;SUBSTITUTE(CriteriTecnici!$D6101,CHAR(34),"'")&amp;CHAR(34)&amp;", "&amp;CHAR(34)&amp;"kind"&amp;CHAR(34)&amp;": "&amp;CHAR(34)&amp;SUBSTITUTE(CriteriTecnici!$F6101,CHAR(34),"'")&amp;CHAR(34)&amp;", "&amp;CHAR(34)&amp;"value"&amp;CHAR(34)&amp;": "&amp;SUBSTITUTE(TRIM(ROUND(IFERROR(CriteriTecnici!$N6101*1,IFERROR(NUMBERVALUE(CriteriTecnici!$N6101,".",","),IFERROR(NUMBERVALUE(CriteriTecnici!$N6101,",","."),0))),4)&amp;""),",",".")&amp;", "&amp;CHAR(34)&amp;"numerator"&amp;CHAR(34)&amp;": "&amp;SUBSTITUTE(TRIM(ROUND(IFERROR(CriteriTecnici!$K6101*1,IFERROR(NUMBERVALUE(CriteriTecnici!$K6101,".",","),IFERROR(NUMBERVALUE(CriteriTecnici!$K6101,",","."),0))),4)&amp;""),",",".")&amp;", "&amp;CHAR(34)&amp;"denominator"&amp;CHAR(34)&amp;": "&amp;SUBSTITUTE(TRIM(ROUND(IFERROR(CriteriTecnici!$L6101*1,IFERROR(NUMBERVALUE(CriteriTecnici!$L6101,".",","),IFERROR(NUMBERVALUE(CriteriTecnici!$L6101,",","."),0))),4)&amp;""),",",".")&amp;", "&amp;CHAR(34)&amp;"flag"&amp;CHAR(34)&amp;": "&amp;SUBSTITUTE(TRIM(ROUND(IFERROR(CriteriTecnici!$M6101*1,IFERROR(NUMBERVALUE(CriteriTecnici!$M6101,".",","),IFERROR(NUMBERVALUE(CriteriTecnici!$M6101,",","."),0))),4)&amp;""),",",".")&amp;", "&amp;CHAR(34)&amp;"rawScore"&amp;CHAR(34)&amp;": "&amp;SUBSTITUTE(TRIM(ROUND(IFERROR(CriteriTecnici!$O6101*1,IFERROR(NUMBERVALUE(CriteriTecnici!$O6101,".",","),IFERROR(NUMBERVALUE(CriteriTecnici!$O6101,",","."),0))),4)&amp;""),",",".")&amp;CHAR(125)&amp;IF(TRUE,",",""))</f>
        <v/>
      </c>
    </row>
    <row r="6322">
      <c r="A6322" s="38">
        <f>IF(CriteriTecnici!$A6102="","","    "&amp;CHAR(123)&amp;CHAR(34)&amp;"bidderId"&amp;CHAR(34)&amp;": "&amp;CHAR(34)&amp;SUBSTITUTE(CriteriTecnici!$A6102,CHAR(34),"'")&amp;CHAR(34)&amp;", "&amp;CHAR(34)&amp;"lotId"&amp;CHAR(34)&amp;": "&amp;CHAR(34)&amp;SUBSTITUTE(CriteriTecnici!$C6102,CHAR(34),"'")&amp;CHAR(34)&amp;", "&amp;CHAR(34)&amp;"criterionId"&amp;CHAR(34)&amp;": "&amp;CHAR(34)&amp;SUBSTITUTE(CriteriTecnici!$D6102,CHAR(34),"'")&amp;CHAR(34)&amp;", "&amp;CHAR(34)&amp;"kind"&amp;CHAR(34)&amp;": "&amp;CHAR(34)&amp;SUBSTITUTE(CriteriTecnici!$F6102,CHAR(34),"'")&amp;CHAR(34)&amp;", "&amp;CHAR(34)&amp;"value"&amp;CHAR(34)&amp;": "&amp;SUBSTITUTE(TRIM(ROUND(IFERROR(CriteriTecnici!$N6102*1,IFERROR(NUMBERVALUE(CriteriTecnici!$N6102,".",","),IFERROR(NUMBERVALUE(CriteriTecnici!$N6102,",","."),0))),4)&amp;""),",",".")&amp;", "&amp;CHAR(34)&amp;"numerator"&amp;CHAR(34)&amp;": "&amp;SUBSTITUTE(TRIM(ROUND(IFERROR(CriteriTecnici!$K6102*1,IFERROR(NUMBERVALUE(CriteriTecnici!$K6102,".",","),IFERROR(NUMBERVALUE(CriteriTecnici!$K6102,",","."),0))),4)&amp;""),",",".")&amp;", "&amp;CHAR(34)&amp;"denominator"&amp;CHAR(34)&amp;": "&amp;SUBSTITUTE(TRIM(ROUND(IFERROR(CriteriTecnici!$L6102*1,IFERROR(NUMBERVALUE(CriteriTecnici!$L6102,".",","),IFERROR(NUMBERVALUE(CriteriTecnici!$L6102,",","."),0))),4)&amp;""),",",".")&amp;", "&amp;CHAR(34)&amp;"flag"&amp;CHAR(34)&amp;": "&amp;SUBSTITUTE(TRIM(ROUND(IFERROR(CriteriTecnici!$M6102*1,IFERROR(NUMBERVALUE(CriteriTecnici!$M6102,".",","),IFERROR(NUMBERVALUE(CriteriTecnici!$M6102,",","."),0))),4)&amp;""),",",".")&amp;", "&amp;CHAR(34)&amp;"rawScore"&amp;CHAR(34)&amp;": "&amp;SUBSTITUTE(TRIM(ROUND(IFERROR(CriteriTecnici!$O6102*1,IFERROR(NUMBERVALUE(CriteriTecnici!$O6102,".",","),IFERROR(NUMBERVALUE(CriteriTecnici!$O6102,",","."),0))),4)&amp;""),",",".")&amp;CHAR(125)&amp;IF(TRUE,",",""))</f>
        <v/>
      </c>
    </row>
    <row r="6323">
      <c r="A6323" s="38">
        <f>IF(CriteriTecnici!$A6103="","","    "&amp;CHAR(123)&amp;CHAR(34)&amp;"bidderId"&amp;CHAR(34)&amp;": "&amp;CHAR(34)&amp;SUBSTITUTE(CriteriTecnici!$A6103,CHAR(34),"'")&amp;CHAR(34)&amp;", "&amp;CHAR(34)&amp;"lotId"&amp;CHAR(34)&amp;": "&amp;CHAR(34)&amp;SUBSTITUTE(CriteriTecnici!$C6103,CHAR(34),"'")&amp;CHAR(34)&amp;", "&amp;CHAR(34)&amp;"criterionId"&amp;CHAR(34)&amp;": "&amp;CHAR(34)&amp;SUBSTITUTE(CriteriTecnici!$D6103,CHAR(34),"'")&amp;CHAR(34)&amp;", "&amp;CHAR(34)&amp;"kind"&amp;CHAR(34)&amp;": "&amp;CHAR(34)&amp;SUBSTITUTE(CriteriTecnici!$F6103,CHAR(34),"'")&amp;CHAR(34)&amp;", "&amp;CHAR(34)&amp;"value"&amp;CHAR(34)&amp;": "&amp;SUBSTITUTE(TRIM(ROUND(IFERROR(CriteriTecnici!$N6103*1,IFERROR(NUMBERVALUE(CriteriTecnici!$N6103,".",","),IFERROR(NUMBERVALUE(CriteriTecnici!$N6103,",","."),0))),4)&amp;""),",",".")&amp;", "&amp;CHAR(34)&amp;"numerator"&amp;CHAR(34)&amp;": "&amp;SUBSTITUTE(TRIM(ROUND(IFERROR(CriteriTecnici!$K6103*1,IFERROR(NUMBERVALUE(CriteriTecnici!$K6103,".",","),IFERROR(NUMBERVALUE(CriteriTecnici!$K6103,",","."),0))),4)&amp;""),",",".")&amp;", "&amp;CHAR(34)&amp;"denominator"&amp;CHAR(34)&amp;": "&amp;SUBSTITUTE(TRIM(ROUND(IFERROR(CriteriTecnici!$L6103*1,IFERROR(NUMBERVALUE(CriteriTecnici!$L6103,".",","),IFERROR(NUMBERVALUE(CriteriTecnici!$L6103,",","."),0))),4)&amp;""),",",".")&amp;", "&amp;CHAR(34)&amp;"flag"&amp;CHAR(34)&amp;": "&amp;SUBSTITUTE(TRIM(ROUND(IFERROR(CriteriTecnici!$M6103*1,IFERROR(NUMBERVALUE(CriteriTecnici!$M6103,".",","),IFERROR(NUMBERVALUE(CriteriTecnici!$M6103,",","."),0))),4)&amp;""),",",".")&amp;", "&amp;CHAR(34)&amp;"rawScore"&amp;CHAR(34)&amp;": "&amp;SUBSTITUTE(TRIM(ROUND(IFERROR(CriteriTecnici!$O6103*1,IFERROR(NUMBERVALUE(CriteriTecnici!$O6103,".",","),IFERROR(NUMBERVALUE(CriteriTecnici!$O6103,",","."),0))),4)&amp;""),",",".")&amp;CHAR(125)&amp;IF(TRUE,",",""))</f>
        <v/>
      </c>
    </row>
    <row r="6324">
      <c r="A6324" s="38">
        <f>IF(CriteriTecnici!$A6104="","","    "&amp;CHAR(123)&amp;CHAR(34)&amp;"bidderId"&amp;CHAR(34)&amp;": "&amp;CHAR(34)&amp;SUBSTITUTE(CriteriTecnici!$A6104,CHAR(34),"'")&amp;CHAR(34)&amp;", "&amp;CHAR(34)&amp;"lotId"&amp;CHAR(34)&amp;": "&amp;CHAR(34)&amp;SUBSTITUTE(CriteriTecnici!$C6104,CHAR(34),"'")&amp;CHAR(34)&amp;", "&amp;CHAR(34)&amp;"criterionId"&amp;CHAR(34)&amp;": "&amp;CHAR(34)&amp;SUBSTITUTE(CriteriTecnici!$D6104,CHAR(34),"'")&amp;CHAR(34)&amp;", "&amp;CHAR(34)&amp;"kind"&amp;CHAR(34)&amp;": "&amp;CHAR(34)&amp;SUBSTITUTE(CriteriTecnici!$F6104,CHAR(34),"'")&amp;CHAR(34)&amp;", "&amp;CHAR(34)&amp;"value"&amp;CHAR(34)&amp;": "&amp;SUBSTITUTE(TRIM(ROUND(IFERROR(CriteriTecnici!$N6104*1,IFERROR(NUMBERVALUE(CriteriTecnici!$N6104,".",","),IFERROR(NUMBERVALUE(CriteriTecnici!$N6104,",","."),0))),4)&amp;""),",",".")&amp;", "&amp;CHAR(34)&amp;"numerator"&amp;CHAR(34)&amp;": "&amp;SUBSTITUTE(TRIM(ROUND(IFERROR(CriteriTecnici!$K6104*1,IFERROR(NUMBERVALUE(CriteriTecnici!$K6104,".",","),IFERROR(NUMBERVALUE(CriteriTecnici!$K6104,",","."),0))),4)&amp;""),",",".")&amp;", "&amp;CHAR(34)&amp;"denominator"&amp;CHAR(34)&amp;": "&amp;SUBSTITUTE(TRIM(ROUND(IFERROR(CriteriTecnici!$L6104*1,IFERROR(NUMBERVALUE(CriteriTecnici!$L6104,".",","),IFERROR(NUMBERVALUE(CriteriTecnici!$L6104,",","."),0))),4)&amp;""),",",".")&amp;", "&amp;CHAR(34)&amp;"flag"&amp;CHAR(34)&amp;": "&amp;SUBSTITUTE(TRIM(ROUND(IFERROR(CriteriTecnici!$M6104*1,IFERROR(NUMBERVALUE(CriteriTecnici!$M6104,".",","),IFERROR(NUMBERVALUE(CriteriTecnici!$M6104,",","."),0))),4)&amp;""),",",".")&amp;", "&amp;CHAR(34)&amp;"rawScore"&amp;CHAR(34)&amp;": "&amp;SUBSTITUTE(TRIM(ROUND(IFERROR(CriteriTecnici!$O6104*1,IFERROR(NUMBERVALUE(CriteriTecnici!$O6104,".",","),IFERROR(NUMBERVALUE(CriteriTecnici!$O6104,",","."),0))),4)&amp;""),",",".")&amp;CHAR(125)&amp;IF(TRUE,",",""))</f>
        <v/>
      </c>
    </row>
    <row r="6325">
      <c r="A6325" s="38">
        <f>IF(CriteriTecnici!$A6105="","","    "&amp;CHAR(123)&amp;CHAR(34)&amp;"bidderId"&amp;CHAR(34)&amp;": "&amp;CHAR(34)&amp;SUBSTITUTE(CriteriTecnici!$A6105,CHAR(34),"'")&amp;CHAR(34)&amp;", "&amp;CHAR(34)&amp;"lotId"&amp;CHAR(34)&amp;": "&amp;CHAR(34)&amp;SUBSTITUTE(CriteriTecnici!$C6105,CHAR(34),"'")&amp;CHAR(34)&amp;", "&amp;CHAR(34)&amp;"criterionId"&amp;CHAR(34)&amp;": "&amp;CHAR(34)&amp;SUBSTITUTE(CriteriTecnici!$D6105,CHAR(34),"'")&amp;CHAR(34)&amp;", "&amp;CHAR(34)&amp;"kind"&amp;CHAR(34)&amp;": "&amp;CHAR(34)&amp;SUBSTITUTE(CriteriTecnici!$F6105,CHAR(34),"'")&amp;CHAR(34)&amp;", "&amp;CHAR(34)&amp;"value"&amp;CHAR(34)&amp;": "&amp;SUBSTITUTE(TRIM(ROUND(IFERROR(CriteriTecnici!$N6105*1,IFERROR(NUMBERVALUE(CriteriTecnici!$N6105,".",","),IFERROR(NUMBERVALUE(CriteriTecnici!$N6105,",","."),0))),4)&amp;""),",",".")&amp;", "&amp;CHAR(34)&amp;"numerator"&amp;CHAR(34)&amp;": "&amp;SUBSTITUTE(TRIM(ROUND(IFERROR(CriteriTecnici!$K6105*1,IFERROR(NUMBERVALUE(CriteriTecnici!$K6105,".",","),IFERROR(NUMBERVALUE(CriteriTecnici!$K6105,",","."),0))),4)&amp;""),",",".")&amp;", "&amp;CHAR(34)&amp;"denominator"&amp;CHAR(34)&amp;": "&amp;SUBSTITUTE(TRIM(ROUND(IFERROR(CriteriTecnici!$L6105*1,IFERROR(NUMBERVALUE(CriteriTecnici!$L6105,".",","),IFERROR(NUMBERVALUE(CriteriTecnici!$L6105,",","."),0))),4)&amp;""),",",".")&amp;", "&amp;CHAR(34)&amp;"flag"&amp;CHAR(34)&amp;": "&amp;SUBSTITUTE(TRIM(ROUND(IFERROR(CriteriTecnici!$M6105*1,IFERROR(NUMBERVALUE(CriteriTecnici!$M6105,".",","),IFERROR(NUMBERVALUE(CriteriTecnici!$M6105,",","."),0))),4)&amp;""),",",".")&amp;", "&amp;CHAR(34)&amp;"rawScore"&amp;CHAR(34)&amp;": "&amp;SUBSTITUTE(TRIM(ROUND(IFERROR(CriteriTecnici!$O6105*1,IFERROR(NUMBERVALUE(CriteriTecnici!$O6105,".",","),IFERROR(NUMBERVALUE(CriteriTecnici!$O6105,",","."),0))),4)&amp;""),",",".")&amp;CHAR(125)&amp;IF(TRUE,",",""))</f>
        <v/>
      </c>
    </row>
    <row r="6326">
      <c r="A6326" s="38">
        <f>IF(CriteriTecnici!$A6106="","","    "&amp;CHAR(123)&amp;CHAR(34)&amp;"bidderId"&amp;CHAR(34)&amp;": "&amp;CHAR(34)&amp;SUBSTITUTE(CriteriTecnici!$A6106,CHAR(34),"'")&amp;CHAR(34)&amp;", "&amp;CHAR(34)&amp;"lotId"&amp;CHAR(34)&amp;": "&amp;CHAR(34)&amp;SUBSTITUTE(CriteriTecnici!$C6106,CHAR(34),"'")&amp;CHAR(34)&amp;", "&amp;CHAR(34)&amp;"criterionId"&amp;CHAR(34)&amp;": "&amp;CHAR(34)&amp;SUBSTITUTE(CriteriTecnici!$D6106,CHAR(34),"'")&amp;CHAR(34)&amp;", "&amp;CHAR(34)&amp;"kind"&amp;CHAR(34)&amp;": "&amp;CHAR(34)&amp;SUBSTITUTE(CriteriTecnici!$F6106,CHAR(34),"'")&amp;CHAR(34)&amp;", "&amp;CHAR(34)&amp;"value"&amp;CHAR(34)&amp;": "&amp;SUBSTITUTE(TRIM(ROUND(IFERROR(CriteriTecnici!$N6106*1,IFERROR(NUMBERVALUE(CriteriTecnici!$N6106,".",","),IFERROR(NUMBERVALUE(CriteriTecnici!$N6106,",","."),0))),4)&amp;""),",",".")&amp;", "&amp;CHAR(34)&amp;"numerator"&amp;CHAR(34)&amp;": "&amp;SUBSTITUTE(TRIM(ROUND(IFERROR(CriteriTecnici!$K6106*1,IFERROR(NUMBERVALUE(CriteriTecnici!$K6106,".",","),IFERROR(NUMBERVALUE(CriteriTecnici!$K6106,",","."),0))),4)&amp;""),",",".")&amp;", "&amp;CHAR(34)&amp;"denominator"&amp;CHAR(34)&amp;": "&amp;SUBSTITUTE(TRIM(ROUND(IFERROR(CriteriTecnici!$L6106*1,IFERROR(NUMBERVALUE(CriteriTecnici!$L6106,".",","),IFERROR(NUMBERVALUE(CriteriTecnici!$L6106,",","."),0))),4)&amp;""),",",".")&amp;", "&amp;CHAR(34)&amp;"flag"&amp;CHAR(34)&amp;": "&amp;SUBSTITUTE(TRIM(ROUND(IFERROR(CriteriTecnici!$M6106*1,IFERROR(NUMBERVALUE(CriteriTecnici!$M6106,".",","),IFERROR(NUMBERVALUE(CriteriTecnici!$M6106,",","."),0))),4)&amp;""),",",".")&amp;", "&amp;CHAR(34)&amp;"rawScore"&amp;CHAR(34)&amp;": "&amp;SUBSTITUTE(TRIM(ROUND(IFERROR(CriteriTecnici!$O6106*1,IFERROR(NUMBERVALUE(CriteriTecnici!$O6106,".",","),IFERROR(NUMBERVALUE(CriteriTecnici!$O6106,",","."),0))),4)&amp;""),",",".")&amp;CHAR(125)&amp;IF(TRUE,",",""))</f>
        <v/>
      </c>
    </row>
    <row r="6327">
      <c r="A6327" s="38">
        <f>IF(CriteriTecnici!$A6107="","","    "&amp;CHAR(123)&amp;CHAR(34)&amp;"bidderId"&amp;CHAR(34)&amp;": "&amp;CHAR(34)&amp;SUBSTITUTE(CriteriTecnici!$A6107,CHAR(34),"'")&amp;CHAR(34)&amp;", "&amp;CHAR(34)&amp;"lotId"&amp;CHAR(34)&amp;": "&amp;CHAR(34)&amp;SUBSTITUTE(CriteriTecnici!$C6107,CHAR(34),"'")&amp;CHAR(34)&amp;", "&amp;CHAR(34)&amp;"criterionId"&amp;CHAR(34)&amp;": "&amp;CHAR(34)&amp;SUBSTITUTE(CriteriTecnici!$D6107,CHAR(34),"'")&amp;CHAR(34)&amp;", "&amp;CHAR(34)&amp;"kind"&amp;CHAR(34)&amp;": "&amp;CHAR(34)&amp;SUBSTITUTE(CriteriTecnici!$F6107,CHAR(34),"'")&amp;CHAR(34)&amp;", "&amp;CHAR(34)&amp;"value"&amp;CHAR(34)&amp;": "&amp;SUBSTITUTE(TRIM(ROUND(IFERROR(CriteriTecnici!$N6107*1,IFERROR(NUMBERVALUE(CriteriTecnici!$N6107,".",","),IFERROR(NUMBERVALUE(CriteriTecnici!$N6107,",","."),0))),4)&amp;""),",",".")&amp;", "&amp;CHAR(34)&amp;"numerator"&amp;CHAR(34)&amp;": "&amp;SUBSTITUTE(TRIM(ROUND(IFERROR(CriteriTecnici!$K6107*1,IFERROR(NUMBERVALUE(CriteriTecnici!$K6107,".",","),IFERROR(NUMBERVALUE(CriteriTecnici!$K6107,",","."),0))),4)&amp;""),",",".")&amp;", "&amp;CHAR(34)&amp;"denominator"&amp;CHAR(34)&amp;": "&amp;SUBSTITUTE(TRIM(ROUND(IFERROR(CriteriTecnici!$L6107*1,IFERROR(NUMBERVALUE(CriteriTecnici!$L6107,".",","),IFERROR(NUMBERVALUE(CriteriTecnici!$L6107,",","."),0))),4)&amp;""),",",".")&amp;", "&amp;CHAR(34)&amp;"flag"&amp;CHAR(34)&amp;": "&amp;SUBSTITUTE(TRIM(ROUND(IFERROR(CriteriTecnici!$M6107*1,IFERROR(NUMBERVALUE(CriteriTecnici!$M6107,".",","),IFERROR(NUMBERVALUE(CriteriTecnici!$M6107,",","."),0))),4)&amp;""),",",".")&amp;", "&amp;CHAR(34)&amp;"rawScore"&amp;CHAR(34)&amp;": "&amp;SUBSTITUTE(TRIM(ROUND(IFERROR(CriteriTecnici!$O6107*1,IFERROR(NUMBERVALUE(CriteriTecnici!$O6107,".",","),IFERROR(NUMBERVALUE(CriteriTecnici!$O6107,",","."),0))),4)&amp;""),",",".")&amp;CHAR(125)&amp;IF(TRUE,",",""))</f>
        <v/>
      </c>
    </row>
    <row r="6328">
      <c r="A6328" s="38">
        <f>IF(CriteriTecnici!$A6108="","","    "&amp;CHAR(123)&amp;CHAR(34)&amp;"bidderId"&amp;CHAR(34)&amp;": "&amp;CHAR(34)&amp;SUBSTITUTE(CriteriTecnici!$A6108,CHAR(34),"'")&amp;CHAR(34)&amp;", "&amp;CHAR(34)&amp;"lotId"&amp;CHAR(34)&amp;": "&amp;CHAR(34)&amp;SUBSTITUTE(CriteriTecnici!$C6108,CHAR(34),"'")&amp;CHAR(34)&amp;", "&amp;CHAR(34)&amp;"criterionId"&amp;CHAR(34)&amp;": "&amp;CHAR(34)&amp;SUBSTITUTE(CriteriTecnici!$D6108,CHAR(34),"'")&amp;CHAR(34)&amp;", "&amp;CHAR(34)&amp;"kind"&amp;CHAR(34)&amp;": "&amp;CHAR(34)&amp;SUBSTITUTE(CriteriTecnici!$F6108,CHAR(34),"'")&amp;CHAR(34)&amp;", "&amp;CHAR(34)&amp;"value"&amp;CHAR(34)&amp;": "&amp;SUBSTITUTE(TRIM(ROUND(IFERROR(CriteriTecnici!$N6108*1,IFERROR(NUMBERVALUE(CriteriTecnici!$N6108,".",","),IFERROR(NUMBERVALUE(CriteriTecnici!$N6108,",","."),0))),4)&amp;""),",",".")&amp;", "&amp;CHAR(34)&amp;"numerator"&amp;CHAR(34)&amp;": "&amp;SUBSTITUTE(TRIM(ROUND(IFERROR(CriteriTecnici!$K6108*1,IFERROR(NUMBERVALUE(CriteriTecnici!$K6108,".",","),IFERROR(NUMBERVALUE(CriteriTecnici!$K6108,",","."),0))),4)&amp;""),",",".")&amp;", "&amp;CHAR(34)&amp;"denominator"&amp;CHAR(34)&amp;": "&amp;SUBSTITUTE(TRIM(ROUND(IFERROR(CriteriTecnici!$L6108*1,IFERROR(NUMBERVALUE(CriteriTecnici!$L6108,".",","),IFERROR(NUMBERVALUE(CriteriTecnici!$L6108,",","."),0))),4)&amp;""),",",".")&amp;", "&amp;CHAR(34)&amp;"flag"&amp;CHAR(34)&amp;": "&amp;SUBSTITUTE(TRIM(ROUND(IFERROR(CriteriTecnici!$M6108*1,IFERROR(NUMBERVALUE(CriteriTecnici!$M6108,".",","),IFERROR(NUMBERVALUE(CriteriTecnici!$M6108,",","."),0))),4)&amp;""),",",".")&amp;", "&amp;CHAR(34)&amp;"rawScore"&amp;CHAR(34)&amp;": "&amp;SUBSTITUTE(TRIM(ROUND(IFERROR(CriteriTecnici!$O6108*1,IFERROR(NUMBERVALUE(CriteriTecnici!$O6108,".",","),IFERROR(NUMBERVALUE(CriteriTecnici!$O6108,",","."),0))),4)&amp;""),",",".")&amp;CHAR(125)&amp;IF(TRUE,",",""))</f>
        <v/>
      </c>
    </row>
    <row r="6329">
      <c r="A6329" s="38">
        <f>IF(CriteriTecnici!$A6109="","","    "&amp;CHAR(123)&amp;CHAR(34)&amp;"bidderId"&amp;CHAR(34)&amp;": "&amp;CHAR(34)&amp;SUBSTITUTE(CriteriTecnici!$A6109,CHAR(34),"'")&amp;CHAR(34)&amp;", "&amp;CHAR(34)&amp;"lotId"&amp;CHAR(34)&amp;": "&amp;CHAR(34)&amp;SUBSTITUTE(CriteriTecnici!$C6109,CHAR(34),"'")&amp;CHAR(34)&amp;", "&amp;CHAR(34)&amp;"criterionId"&amp;CHAR(34)&amp;": "&amp;CHAR(34)&amp;SUBSTITUTE(CriteriTecnici!$D6109,CHAR(34),"'")&amp;CHAR(34)&amp;", "&amp;CHAR(34)&amp;"kind"&amp;CHAR(34)&amp;": "&amp;CHAR(34)&amp;SUBSTITUTE(CriteriTecnici!$F6109,CHAR(34),"'")&amp;CHAR(34)&amp;", "&amp;CHAR(34)&amp;"value"&amp;CHAR(34)&amp;": "&amp;SUBSTITUTE(TRIM(ROUND(IFERROR(CriteriTecnici!$N6109*1,IFERROR(NUMBERVALUE(CriteriTecnici!$N6109,".",","),IFERROR(NUMBERVALUE(CriteriTecnici!$N6109,",","."),0))),4)&amp;""),",",".")&amp;", "&amp;CHAR(34)&amp;"numerator"&amp;CHAR(34)&amp;": "&amp;SUBSTITUTE(TRIM(ROUND(IFERROR(CriteriTecnici!$K6109*1,IFERROR(NUMBERVALUE(CriteriTecnici!$K6109,".",","),IFERROR(NUMBERVALUE(CriteriTecnici!$K6109,",","."),0))),4)&amp;""),",",".")&amp;", "&amp;CHAR(34)&amp;"denominator"&amp;CHAR(34)&amp;": "&amp;SUBSTITUTE(TRIM(ROUND(IFERROR(CriteriTecnici!$L6109*1,IFERROR(NUMBERVALUE(CriteriTecnici!$L6109,".",","),IFERROR(NUMBERVALUE(CriteriTecnici!$L6109,",","."),0))),4)&amp;""),",",".")&amp;", "&amp;CHAR(34)&amp;"flag"&amp;CHAR(34)&amp;": "&amp;SUBSTITUTE(TRIM(ROUND(IFERROR(CriteriTecnici!$M6109*1,IFERROR(NUMBERVALUE(CriteriTecnici!$M6109,".",","),IFERROR(NUMBERVALUE(CriteriTecnici!$M6109,",","."),0))),4)&amp;""),",",".")&amp;", "&amp;CHAR(34)&amp;"rawScore"&amp;CHAR(34)&amp;": "&amp;SUBSTITUTE(TRIM(ROUND(IFERROR(CriteriTecnici!$O6109*1,IFERROR(NUMBERVALUE(CriteriTecnici!$O6109,".",","),IFERROR(NUMBERVALUE(CriteriTecnici!$O6109,",","."),0))),4)&amp;""),",",".")&amp;CHAR(125)&amp;IF(TRUE,",",""))</f>
        <v/>
      </c>
    </row>
    <row r="6330">
      <c r="A6330" s="38">
        <f>IF(CriteriTecnici!$A6110="","","    "&amp;CHAR(123)&amp;CHAR(34)&amp;"bidderId"&amp;CHAR(34)&amp;": "&amp;CHAR(34)&amp;SUBSTITUTE(CriteriTecnici!$A6110,CHAR(34),"'")&amp;CHAR(34)&amp;", "&amp;CHAR(34)&amp;"lotId"&amp;CHAR(34)&amp;": "&amp;CHAR(34)&amp;SUBSTITUTE(CriteriTecnici!$C6110,CHAR(34),"'")&amp;CHAR(34)&amp;", "&amp;CHAR(34)&amp;"criterionId"&amp;CHAR(34)&amp;": "&amp;CHAR(34)&amp;SUBSTITUTE(CriteriTecnici!$D6110,CHAR(34),"'")&amp;CHAR(34)&amp;", "&amp;CHAR(34)&amp;"kind"&amp;CHAR(34)&amp;": "&amp;CHAR(34)&amp;SUBSTITUTE(CriteriTecnici!$F6110,CHAR(34),"'")&amp;CHAR(34)&amp;", "&amp;CHAR(34)&amp;"value"&amp;CHAR(34)&amp;": "&amp;SUBSTITUTE(TRIM(ROUND(IFERROR(CriteriTecnici!$N6110*1,IFERROR(NUMBERVALUE(CriteriTecnici!$N6110,".",","),IFERROR(NUMBERVALUE(CriteriTecnici!$N6110,",","."),0))),4)&amp;""),",",".")&amp;", "&amp;CHAR(34)&amp;"numerator"&amp;CHAR(34)&amp;": "&amp;SUBSTITUTE(TRIM(ROUND(IFERROR(CriteriTecnici!$K6110*1,IFERROR(NUMBERVALUE(CriteriTecnici!$K6110,".",","),IFERROR(NUMBERVALUE(CriteriTecnici!$K6110,",","."),0))),4)&amp;""),",",".")&amp;", "&amp;CHAR(34)&amp;"denominator"&amp;CHAR(34)&amp;": "&amp;SUBSTITUTE(TRIM(ROUND(IFERROR(CriteriTecnici!$L6110*1,IFERROR(NUMBERVALUE(CriteriTecnici!$L6110,".",","),IFERROR(NUMBERVALUE(CriteriTecnici!$L6110,",","."),0))),4)&amp;""),",",".")&amp;", "&amp;CHAR(34)&amp;"flag"&amp;CHAR(34)&amp;": "&amp;SUBSTITUTE(TRIM(ROUND(IFERROR(CriteriTecnici!$M6110*1,IFERROR(NUMBERVALUE(CriteriTecnici!$M6110,".",","),IFERROR(NUMBERVALUE(CriteriTecnici!$M6110,",","."),0))),4)&amp;""),",",".")&amp;", "&amp;CHAR(34)&amp;"rawScore"&amp;CHAR(34)&amp;": "&amp;SUBSTITUTE(TRIM(ROUND(IFERROR(CriteriTecnici!$O6110*1,IFERROR(NUMBERVALUE(CriteriTecnici!$O6110,".",","),IFERROR(NUMBERVALUE(CriteriTecnici!$O6110,",","."),0))),4)&amp;""),",",".")&amp;CHAR(125)&amp;IF(TRUE,",",""))</f>
        <v/>
      </c>
    </row>
    <row r="6331">
      <c r="A6331" s="38">
        <f>IF(CriteriTecnici!$A6111="","","    "&amp;CHAR(123)&amp;CHAR(34)&amp;"bidderId"&amp;CHAR(34)&amp;": "&amp;CHAR(34)&amp;SUBSTITUTE(CriteriTecnici!$A6111,CHAR(34),"'")&amp;CHAR(34)&amp;", "&amp;CHAR(34)&amp;"lotId"&amp;CHAR(34)&amp;": "&amp;CHAR(34)&amp;SUBSTITUTE(CriteriTecnici!$C6111,CHAR(34),"'")&amp;CHAR(34)&amp;", "&amp;CHAR(34)&amp;"criterionId"&amp;CHAR(34)&amp;": "&amp;CHAR(34)&amp;SUBSTITUTE(CriteriTecnici!$D6111,CHAR(34),"'")&amp;CHAR(34)&amp;", "&amp;CHAR(34)&amp;"kind"&amp;CHAR(34)&amp;": "&amp;CHAR(34)&amp;SUBSTITUTE(CriteriTecnici!$F6111,CHAR(34),"'")&amp;CHAR(34)&amp;", "&amp;CHAR(34)&amp;"value"&amp;CHAR(34)&amp;": "&amp;SUBSTITUTE(TRIM(ROUND(IFERROR(CriteriTecnici!$N6111*1,IFERROR(NUMBERVALUE(CriteriTecnici!$N6111,".",","),IFERROR(NUMBERVALUE(CriteriTecnici!$N6111,",","."),0))),4)&amp;""),",",".")&amp;", "&amp;CHAR(34)&amp;"numerator"&amp;CHAR(34)&amp;": "&amp;SUBSTITUTE(TRIM(ROUND(IFERROR(CriteriTecnici!$K6111*1,IFERROR(NUMBERVALUE(CriteriTecnici!$K6111,".",","),IFERROR(NUMBERVALUE(CriteriTecnici!$K6111,",","."),0))),4)&amp;""),",",".")&amp;", "&amp;CHAR(34)&amp;"denominator"&amp;CHAR(34)&amp;": "&amp;SUBSTITUTE(TRIM(ROUND(IFERROR(CriteriTecnici!$L6111*1,IFERROR(NUMBERVALUE(CriteriTecnici!$L6111,".",","),IFERROR(NUMBERVALUE(CriteriTecnici!$L6111,",","."),0))),4)&amp;""),",",".")&amp;", "&amp;CHAR(34)&amp;"flag"&amp;CHAR(34)&amp;": "&amp;SUBSTITUTE(TRIM(ROUND(IFERROR(CriteriTecnici!$M6111*1,IFERROR(NUMBERVALUE(CriteriTecnici!$M6111,".",","),IFERROR(NUMBERVALUE(CriteriTecnici!$M6111,",","."),0))),4)&amp;""),",",".")&amp;", "&amp;CHAR(34)&amp;"rawScore"&amp;CHAR(34)&amp;": "&amp;SUBSTITUTE(TRIM(ROUND(IFERROR(CriteriTecnici!$O6111*1,IFERROR(NUMBERVALUE(CriteriTecnici!$O6111,".",","),IFERROR(NUMBERVALUE(CriteriTecnici!$O6111,",","."),0))),4)&amp;""),",",".")&amp;CHAR(125)&amp;IF(COUNTA(Offerte!$A199:$A$200)&gt;0,",",""))</f>
        <v/>
      </c>
    </row>
    <row r="6332">
      <c r="A6332" s="38">
        <f>IF(CriteriTecnici!$A6112="","","    "&amp;CHAR(123)&amp;CHAR(34)&amp;"bidderId"&amp;CHAR(34)&amp;": "&amp;CHAR(34)&amp;SUBSTITUTE(CriteriTecnici!$A6112,CHAR(34),"'")&amp;CHAR(34)&amp;", "&amp;CHAR(34)&amp;"lotId"&amp;CHAR(34)&amp;": "&amp;CHAR(34)&amp;SUBSTITUTE(CriteriTecnici!$C6112,CHAR(34),"'")&amp;CHAR(34)&amp;", "&amp;CHAR(34)&amp;"criterionId"&amp;CHAR(34)&amp;": "&amp;CHAR(34)&amp;SUBSTITUTE(CriteriTecnici!$D6112,CHAR(34),"'")&amp;CHAR(34)&amp;", "&amp;CHAR(34)&amp;"kind"&amp;CHAR(34)&amp;": "&amp;CHAR(34)&amp;SUBSTITUTE(CriteriTecnici!$F6112,CHAR(34),"'")&amp;CHAR(34)&amp;", "&amp;CHAR(34)&amp;"value"&amp;CHAR(34)&amp;": "&amp;SUBSTITUTE(TRIM(ROUND(IFERROR(CriteriTecnici!$N6112*1,IFERROR(NUMBERVALUE(CriteriTecnici!$N6112,".",","),IFERROR(NUMBERVALUE(CriteriTecnici!$N6112,",","."),0))),4)&amp;""),",",".")&amp;", "&amp;CHAR(34)&amp;"numerator"&amp;CHAR(34)&amp;": "&amp;SUBSTITUTE(TRIM(ROUND(IFERROR(CriteriTecnici!$K6112*1,IFERROR(NUMBERVALUE(CriteriTecnici!$K6112,".",","),IFERROR(NUMBERVALUE(CriteriTecnici!$K6112,",","."),0))),4)&amp;""),",",".")&amp;", "&amp;CHAR(34)&amp;"denominator"&amp;CHAR(34)&amp;": "&amp;SUBSTITUTE(TRIM(ROUND(IFERROR(CriteriTecnici!$L6112*1,IFERROR(NUMBERVALUE(CriteriTecnici!$L6112,".",","),IFERROR(NUMBERVALUE(CriteriTecnici!$L6112,",","."),0))),4)&amp;""),",",".")&amp;", "&amp;CHAR(34)&amp;"flag"&amp;CHAR(34)&amp;": "&amp;SUBSTITUTE(TRIM(ROUND(IFERROR(CriteriTecnici!$M6112*1,IFERROR(NUMBERVALUE(CriteriTecnici!$M6112,".",","),IFERROR(NUMBERVALUE(CriteriTecnici!$M6112,",","."),0))),4)&amp;""),",",".")&amp;", "&amp;CHAR(34)&amp;"rawScore"&amp;CHAR(34)&amp;": "&amp;SUBSTITUTE(TRIM(ROUND(IFERROR(CriteriTecnici!$O6112*1,IFERROR(NUMBERVALUE(CriteriTecnici!$O6112,".",","),IFERROR(NUMBERVALUE(CriteriTecnici!$O6112,",","."),0))),4)&amp;""),",",".")&amp;CHAR(125)&amp;IF(TRUE,",",""))</f>
        <v/>
      </c>
    </row>
    <row r="6333">
      <c r="A6333" s="38">
        <f>IF(CriteriTecnici!$A6113="","","    "&amp;CHAR(123)&amp;CHAR(34)&amp;"bidderId"&amp;CHAR(34)&amp;": "&amp;CHAR(34)&amp;SUBSTITUTE(CriteriTecnici!$A6113,CHAR(34),"'")&amp;CHAR(34)&amp;", "&amp;CHAR(34)&amp;"lotId"&amp;CHAR(34)&amp;": "&amp;CHAR(34)&amp;SUBSTITUTE(CriteriTecnici!$C6113,CHAR(34),"'")&amp;CHAR(34)&amp;", "&amp;CHAR(34)&amp;"criterionId"&amp;CHAR(34)&amp;": "&amp;CHAR(34)&amp;SUBSTITUTE(CriteriTecnici!$D6113,CHAR(34),"'")&amp;CHAR(34)&amp;", "&amp;CHAR(34)&amp;"kind"&amp;CHAR(34)&amp;": "&amp;CHAR(34)&amp;SUBSTITUTE(CriteriTecnici!$F6113,CHAR(34),"'")&amp;CHAR(34)&amp;", "&amp;CHAR(34)&amp;"value"&amp;CHAR(34)&amp;": "&amp;SUBSTITUTE(TRIM(ROUND(IFERROR(CriteriTecnici!$N6113*1,IFERROR(NUMBERVALUE(CriteriTecnici!$N6113,".",","),IFERROR(NUMBERVALUE(CriteriTecnici!$N6113,",","."),0))),4)&amp;""),",",".")&amp;", "&amp;CHAR(34)&amp;"numerator"&amp;CHAR(34)&amp;": "&amp;SUBSTITUTE(TRIM(ROUND(IFERROR(CriteriTecnici!$K6113*1,IFERROR(NUMBERVALUE(CriteriTecnici!$K6113,".",","),IFERROR(NUMBERVALUE(CriteriTecnici!$K6113,",","."),0))),4)&amp;""),",",".")&amp;", "&amp;CHAR(34)&amp;"denominator"&amp;CHAR(34)&amp;": "&amp;SUBSTITUTE(TRIM(ROUND(IFERROR(CriteriTecnici!$L6113*1,IFERROR(NUMBERVALUE(CriteriTecnici!$L6113,".",","),IFERROR(NUMBERVALUE(CriteriTecnici!$L6113,",","."),0))),4)&amp;""),",",".")&amp;", "&amp;CHAR(34)&amp;"flag"&amp;CHAR(34)&amp;": "&amp;SUBSTITUTE(TRIM(ROUND(IFERROR(CriteriTecnici!$M6113*1,IFERROR(NUMBERVALUE(CriteriTecnici!$M6113,".",","),IFERROR(NUMBERVALUE(CriteriTecnici!$M6113,",","."),0))),4)&amp;""),",",".")&amp;", "&amp;CHAR(34)&amp;"rawScore"&amp;CHAR(34)&amp;": "&amp;SUBSTITUTE(TRIM(ROUND(IFERROR(CriteriTecnici!$O6113*1,IFERROR(NUMBERVALUE(CriteriTecnici!$O6113,".",","),IFERROR(NUMBERVALUE(CriteriTecnici!$O6113,",","."),0))),4)&amp;""),",",".")&amp;CHAR(125)&amp;IF(TRUE,",",""))</f>
        <v/>
      </c>
    </row>
    <row r="6334">
      <c r="A6334" s="38">
        <f>IF(CriteriTecnici!$A6114="","","    "&amp;CHAR(123)&amp;CHAR(34)&amp;"bidderId"&amp;CHAR(34)&amp;": "&amp;CHAR(34)&amp;SUBSTITUTE(CriteriTecnici!$A6114,CHAR(34),"'")&amp;CHAR(34)&amp;", "&amp;CHAR(34)&amp;"lotId"&amp;CHAR(34)&amp;": "&amp;CHAR(34)&amp;SUBSTITUTE(CriteriTecnici!$C6114,CHAR(34),"'")&amp;CHAR(34)&amp;", "&amp;CHAR(34)&amp;"criterionId"&amp;CHAR(34)&amp;": "&amp;CHAR(34)&amp;SUBSTITUTE(CriteriTecnici!$D6114,CHAR(34),"'")&amp;CHAR(34)&amp;", "&amp;CHAR(34)&amp;"kind"&amp;CHAR(34)&amp;": "&amp;CHAR(34)&amp;SUBSTITUTE(CriteriTecnici!$F6114,CHAR(34),"'")&amp;CHAR(34)&amp;", "&amp;CHAR(34)&amp;"value"&amp;CHAR(34)&amp;": "&amp;SUBSTITUTE(TRIM(ROUND(IFERROR(CriteriTecnici!$N6114*1,IFERROR(NUMBERVALUE(CriteriTecnici!$N6114,".",","),IFERROR(NUMBERVALUE(CriteriTecnici!$N6114,",","."),0))),4)&amp;""),",",".")&amp;", "&amp;CHAR(34)&amp;"numerator"&amp;CHAR(34)&amp;": "&amp;SUBSTITUTE(TRIM(ROUND(IFERROR(CriteriTecnici!$K6114*1,IFERROR(NUMBERVALUE(CriteriTecnici!$K6114,".",","),IFERROR(NUMBERVALUE(CriteriTecnici!$K6114,",","."),0))),4)&amp;""),",",".")&amp;", "&amp;CHAR(34)&amp;"denominator"&amp;CHAR(34)&amp;": "&amp;SUBSTITUTE(TRIM(ROUND(IFERROR(CriteriTecnici!$L6114*1,IFERROR(NUMBERVALUE(CriteriTecnici!$L6114,".",","),IFERROR(NUMBERVALUE(CriteriTecnici!$L6114,",","."),0))),4)&amp;""),",",".")&amp;", "&amp;CHAR(34)&amp;"flag"&amp;CHAR(34)&amp;": "&amp;SUBSTITUTE(TRIM(ROUND(IFERROR(CriteriTecnici!$M6114*1,IFERROR(NUMBERVALUE(CriteriTecnici!$M6114,".",","),IFERROR(NUMBERVALUE(CriteriTecnici!$M6114,",","."),0))),4)&amp;""),",",".")&amp;", "&amp;CHAR(34)&amp;"rawScore"&amp;CHAR(34)&amp;": "&amp;SUBSTITUTE(TRIM(ROUND(IFERROR(CriteriTecnici!$O6114*1,IFERROR(NUMBERVALUE(CriteriTecnici!$O6114,".",","),IFERROR(NUMBERVALUE(CriteriTecnici!$O6114,",","."),0))),4)&amp;""),",",".")&amp;CHAR(125)&amp;IF(TRUE,",",""))</f>
        <v/>
      </c>
    </row>
    <row r="6335">
      <c r="A6335" s="38">
        <f>IF(CriteriTecnici!$A6115="","","    "&amp;CHAR(123)&amp;CHAR(34)&amp;"bidderId"&amp;CHAR(34)&amp;": "&amp;CHAR(34)&amp;SUBSTITUTE(CriteriTecnici!$A6115,CHAR(34),"'")&amp;CHAR(34)&amp;", "&amp;CHAR(34)&amp;"lotId"&amp;CHAR(34)&amp;": "&amp;CHAR(34)&amp;SUBSTITUTE(CriteriTecnici!$C6115,CHAR(34),"'")&amp;CHAR(34)&amp;", "&amp;CHAR(34)&amp;"criterionId"&amp;CHAR(34)&amp;": "&amp;CHAR(34)&amp;SUBSTITUTE(CriteriTecnici!$D6115,CHAR(34),"'")&amp;CHAR(34)&amp;", "&amp;CHAR(34)&amp;"kind"&amp;CHAR(34)&amp;": "&amp;CHAR(34)&amp;SUBSTITUTE(CriteriTecnici!$F6115,CHAR(34),"'")&amp;CHAR(34)&amp;", "&amp;CHAR(34)&amp;"value"&amp;CHAR(34)&amp;": "&amp;SUBSTITUTE(TRIM(ROUND(IFERROR(CriteriTecnici!$N6115*1,IFERROR(NUMBERVALUE(CriteriTecnici!$N6115,".",","),IFERROR(NUMBERVALUE(CriteriTecnici!$N6115,",","."),0))),4)&amp;""),",",".")&amp;", "&amp;CHAR(34)&amp;"numerator"&amp;CHAR(34)&amp;": "&amp;SUBSTITUTE(TRIM(ROUND(IFERROR(CriteriTecnici!$K6115*1,IFERROR(NUMBERVALUE(CriteriTecnici!$K6115,".",","),IFERROR(NUMBERVALUE(CriteriTecnici!$K6115,",","."),0))),4)&amp;""),",",".")&amp;", "&amp;CHAR(34)&amp;"denominator"&amp;CHAR(34)&amp;": "&amp;SUBSTITUTE(TRIM(ROUND(IFERROR(CriteriTecnici!$L6115*1,IFERROR(NUMBERVALUE(CriteriTecnici!$L6115,".",","),IFERROR(NUMBERVALUE(CriteriTecnici!$L6115,",","."),0))),4)&amp;""),",",".")&amp;", "&amp;CHAR(34)&amp;"flag"&amp;CHAR(34)&amp;": "&amp;SUBSTITUTE(TRIM(ROUND(IFERROR(CriteriTecnici!$M6115*1,IFERROR(NUMBERVALUE(CriteriTecnici!$M6115,".",","),IFERROR(NUMBERVALUE(CriteriTecnici!$M6115,",","."),0))),4)&amp;""),",",".")&amp;", "&amp;CHAR(34)&amp;"rawScore"&amp;CHAR(34)&amp;": "&amp;SUBSTITUTE(TRIM(ROUND(IFERROR(CriteriTecnici!$O6115*1,IFERROR(NUMBERVALUE(CriteriTecnici!$O6115,".",","),IFERROR(NUMBERVALUE(CriteriTecnici!$O6115,",","."),0))),4)&amp;""),",",".")&amp;CHAR(125)&amp;IF(TRUE,",",""))</f>
        <v/>
      </c>
    </row>
    <row r="6336">
      <c r="A6336" s="38">
        <f>IF(CriteriTecnici!$A6116="","","    "&amp;CHAR(123)&amp;CHAR(34)&amp;"bidderId"&amp;CHAR(34)&amp;": "&amp;CHAR(34)&amp;SUBSTITUTE(CriteriTecnici!$A6116,CHAR(34),"'")&amp;CHAR(34)&amp;", "&amp;CHAR(34)&amp;"lotId"&amp;CHAR(34)&amp;": "&amp;CHAR(34)&amp;SUBSTITUTE(CriteriTecnici!$C6116,CHAR(34),"'")&amp;CHAR(34)&amp;", "&amp;CHAR(34)&amp;"criterionId"&amp;CHAR(34)&amp;": "&amp;CHAR(34)&amp;SUBSTITUTE(CriteriTecnici!$D6116,CHAR(34),"'")&amp;CHAR(34)&amp;", "&amp;CHAR(34)&amp;"kind"&amp;CHAR(34)&amp;": "&amp;CHAR(34)&amp;SUBSTITUTE(CriteriTecnici!$F6116,CHAR(34),"'")&amp;CHAR(34)&amp;", "&amp;CHAR(34)&amp;"value"&amp;CHAR(34)&amp;": "&amp;SUBSTITUTE(TRIM(ROUND(IFERROR(CriteriTecnici!$N6116*1,IFERROR(NUMBERVALUE(CriteriTecnici!$N6116,".",","),IFERROR(NUMBERVALUE(CriteriTecnici!$N6116,",","."),0))),4)&amp;""),",",".")&amp;", "&amp;CHAR(34)&amp;"numerator"&amp;CHAR(34)&amp;": "&amp;SUBSTITUTE(TRIM(ROUND(IFERROR(CriteriTecnici!$K6116*1,IFERROR(NUMBERVALUE(CriteriTecnici!$K6116,".",","),IFERROR(NUMBERVALUE(CriteriTecnici!$K6116,",","."),0))),4)&amp;""),",",".")&amp;", "&amp;CHAR(34)&amp;"denominator"&amp;CHAR(34)&amp;": "&amp;SUBSTITUTE(TRIM(ROUND(IFERROR(CriteriTecnici!$L6116*1,IFERROR(NUMBERVALUE(CriteriTecnici!$L6116,".",","),IFERROR(NUMBERVALUE(CriteriTecnici!$L6116,",","."),0))),4)&amp;""),",",".")&amp;", "&amp;CHAR(34)&amp;"flag"&amp;CHAR(34)&amp;": "&amp;SUBSTITUTE(TRIM(ROUND(IFERROR(CriteriTecnici!$M6116*1,IFERROR(NUMBERVALUE(CriteriTecnici!$M6116,".",","),IFERROR(NUMBERVALUE(CriteriTecnici!$M6116,",","."),0))),4)&amp;""),",",".")&amp;", "&amp;CHAR(34)&amp;"rawScore"&amp;CHAR(34)&amp;": "&amp;SUBSTITUTE(TRIM(ROUND(IFERROR(CriteriTecnici!$O6116*1,IFERROR(NUMBERVALUE(CriteriTecnici!$O6116,".",","),IFERROR(NUMBERVALUE(CriteriTecnici!$O6116,",","."),0))),4)&amp;""),",",".")&amp;CHAR(125)&amp;IF(TRUE,",",""))</f>
        <v/>
      </c>
    </row>
    <row r="6337">
      <c r="A6337" s="38">
        <f>IF(CriteriTecnici!$A6117="","","    "&amp;CHAR(123)&amp;CHAR(34)&amp;"bidderId"&amp;CHAR(34)&amp;": "&amp;CHAR(34)&amp;SUBSTITUTE(CriteriTecnici!$A6117,CHAR(34),"'")&amp;CHAR(34)&amp;", "&amp;CHAR(34)&amp;"lotId"&amp;CHAR(34)&amp;": "&amp;CHAR(34)&amp;SUBSTITUTE(CriteriTecnici!$C6117,CHAR(34),"'")&amp;CHAR(34)&amp;", "&amp;CHAR(34)&amp;"criterionId"&amp;CHAR(34)&amp;": "&amp;CHAR(34)&amp;SUBSTITUTE(CriteriTecnici!$D6117,CHAR(34),"'")&amp;CHAR(34)&amp;", "&amp;CHAR(34)&amp;"kind"&amp;CHAR(34)&amp;": "&amp;CHAR(34)&amp;SUBSTITUTE(CriteriTecnici!$F6117,CHAR(34),"'")&amp;CHAR(34)&amp;", "&amp;CHAR(34)&amp;"value"&amp;CHAR(34)&amp;": "&amp;SUBSTITUTE(TRIM(ROUND(IFERROR(CriteriTecnici!$N6117*1,IFERROR(NUMBERVALUE(CriteriTecnici!$N6117,".",","),IFERROR(NUMBERVALUE(CriteriTecnici!$N6117,",","."),0))),4)&amp;""),",",".")&amp;", "&amp;CHAR(34)&amp;"numerator"&amp;CHAR(34)&amp;": "&amp;SUBSTITUTE(TRIM(ROUND(IFERROR(CriteriTecnici!$K6117*1,IFERROR(NUMBERVALUE(CriteriTecnici!$K6117,".",","),IFERROR(NUMBERVALUE(CriteriTecnici!$K6117,",","."),0))),4)&amp;""),",",".")&amp;", "&amp;CHAR(34)&amp;"denominator"&amp;CHAR(34)&amp;": "&amp;SUBSTITUTE(TRIM(ROUND(IFERROR(CriteriTecnici!$L6117*1,IFERROR(NUMBERVALUE(CriteriTecnici!$L6117,".",","),IFERROR(NUMBERVALUE(CriteriTecnici!$L6117,",","."),0))),4)&amp;""),",",".")&amp;", "&amp;CHAR(34)&amp;"flag"&amp;CHAR(34)&amp;": "&amp;SUBSTITUTE(TRIM(ROUND(IFERROR(CriteriTecnici!$M6117*1,IFERROR(NUMBERVALUE(CriteriTecnici!$M6117,".",","),IFERROR(NUMBERVALUE(CriteriTecnici!$M6117,",","."),0))),4)&amp;""),",",".")&amp;", "&amp;CHAR(34)&amp;"rawScore"&amp;CHAR(34)&amp;": "&amp;SUBSTITUTE(TRIM(ROUND(IFERROR(CriteriTecnici!$O6117*1,IFERROR(NUMBERVALUE(CriteriTecnici!$O6117,".",","),IFERROR(NUMBERVALUE(CriteriTecnici!$O6117,",","."),0))),4)&amp;""),",",".")&amp;CHAR(125)&amp;IF(TRUE,",",""))</f>
        <v/>
      </c>
    </row>
    <row r="6338">
      <c r="A6338" s="38">
        <f>IF(CriteriTecnici!$A6118="","","    "&amp;CHAR(123)&amp;CHAR(34)&amp;"bidderId"&amp;CHAR(34)&amp;": "&amp;CHAR(34)&amp;SUBSTITUTE(CriteriTecnici!$A6118,CHAR(34),"'")&amp;CHAR(34)&amp;", "&amp;CHAR(34)&amp;"lotId"&amp;CHAR(34)&amp;": "&amp;CHAR(34)&amp;SUBSTITUTE(CriteriTecnici!$C6118,CHAR(34),"'")&amp;CHAR(34)&amp;", "&amp;CHAR(34)&amp;"criterionId"&amp;CHAR(34)&amp;": "&amp;CHAR(34)&amp;SUBSTITUTE(CriteriTecnici!$D6118,CHAR(34),"'")&amp;CHAR(34)&amp;", "&amp;CHAR(34)&amp;"kind"&amp;CHAR(34)&amp;": "&amp;CHAR(34)&amp;SUBSTITUTE(CriteriTecnici!$F6118,CHAR(34),"'")&amp;CHAR(34)&amp;", "&amp;CHAR(34)&amp;"value"&amp;CHAR(34)&amp;": "&amp;SUBSTITUTE(TRIM(ROUND(IFERROR(CriteriTecnici!$N6118*1,IFERROR(NUMBERVALUE(CriteriTecnici!$N6118,".",","),IFERROR(NUMBERVALUE(CriteriTecnici!$N6118,",","."),0))),4)&amp;""),",",".")&amp;", "&amp;CHAR(34)&amp;"numerator"&amp;CHAR(34)&amp;": "&amp;SUBSTITUTE(TRIM(ROUND(IFERROR(CriteriTecnici!$K6118*1,IFERROR(NUMBERVALUE(CriteriTecnici!$K6118,".",","),IFERROR(NUMBERVALUE(CriteriTecnici!$K6118,",","."),0))),4)&amp;""),",",".")&amp;", "&amp;CHAR(34)&amp;"denominator"&amp;CHAR(34)&amp;": "&amp;SUBSTITUTE(TRIM(ROUND(IFERROR(CriteriTecnici!$L6118*1,IFERROR(NUMBERVALUE(CriteriTecnici!$L6118,".",","),IFERROR(NUMBERVALUE(CriteriTecnici!$L6118,",","."),0))),4)&amp;""),",",".")&amp;", "&amp;CHAR(34)&amp;"flag"&amp;CHAR(34)&amp;": "&amp;SUBSTITUTE(TRIM(ROUND(IFERROR(CriteriTecnici!$M6118*1,IFERROR(NUMBERVALUE(CriteriTecnici!$M6118,".",","),IFERROR(NUMBERVALUE(CriteriTecnici!$M6118,",","."),0))),4)&amp;""),",",".")&amp;", "&amp;CHAR(34)&amp;"rawScore"&amp;CHAR(34)&amp;": "&amp;SUBSTITUTE(TRIM(ROUND(IFERROR(CriteriTecnici!$O6118*1,IFERROR(NUMBERVALUE(CriteriTecnici!$O6118,".",","),IFERROR(NUMBERVALUE(CriteriTecnici!$O6118,",","."),0))),4)&amp;""),",",".")&amp;CHAR(125)&amp;IF(TRUE,",",""))</f>
        <v/>
      </c>
    </row>
    <row r="6339">
      <c r="A6339" s="38">
        <f>IF(CriteriTecnici!$A6119="","","    "&amp;CHAR(123)&amp;CHAR(34)&amp;"bidderId"&amp;CHAR(34)&amp;": "&amp;CHAR(34)&amp;SUBSTITUTE(CriteriTecnici!$A6119,CHAR(34),"'")&amp;CHAR(34)&amp;", "&amp;CHAR(34)&amp;"lotId"&amp;CHAR(34)&amp;": "&amp;CHAR(34)&amp;SUBSTITUTE(CriteriTecnici!$C6119,CHAR(34),"'")&amp;CHAR(34)&amp;", "&amp;CHAR(34)&amp;"criterionId"&amp;CHAR(34)&amp;": "&amp;CHAR(34)&amp;SUBSTITUTE(CriteriTecnici!$D6119,CHAR(34),"'")&amp;CHAR(34)&amp;", "&amp;CHAR(34)&amp;"kind"&amp;CHAR(34)&amp;": "&amp;CHAR(34)&amp;SUBSTITUTE(CriteriTecnici!$F6119,CHAR(34),"'")&amp;CHAR(34)&amp;", "&amp;CHAR(34)&amp;"value"&amp;CHAR(34)&amp;": "&amp;SUBSTITUTE(TRIM(ROUND(IFERROR(CriteriTecnici!$N6119*1,IFERROR(NUMBERVALUE(CriteriTecnici!$N6119,".",","),IFERROR(NUMBERVALUE(CriteriTecnici!$N6119,",","."),0))),4)&amp;""),",",".")&amp;", "&amp;CHAR(34)&amp;"numerator"&amp;CHAR(34)&amp;": "&amp;SUBSTITUTE(TRIM(ROUND(IFERROR(CriteriTecnici!$K6119*1,IFERROR(NUMBERVALUE(CriteriTecnici!$K6119,".",","),IFERROR(NUMBERVALUE(CriteriTecnici!$K6119,",","."),0))),4)&amp;""),",",".")&amp;", "&amp;CHAR(34)&amp;"denominator"&amp;CHAR(34)&amp;": "&amp;SUBSTITUTE(TRIM(ROUND(IFERROR(CriteriTecnici!$L6119*1,IFERROR(NUMBERVALUE(CriteriTecnici!$L6119,".",","),IFERROR(NUMBERVALUE(CriteriTecnici!$L6119,",","."),0))),4)&amp;""),",",".")&amp;", "&amp;CHAR(34)&amp;"flag"&amp;CHAR(34)&amp;": "&amp;SUBSTITUTE(TRIM(ROUND(IFERROR(CriteriTecnici!$M6119*1,IFERROR(NUMBERVALUE(CriteriTecnici!$M6119,".",","),IFERROR(NUMBERVALUE(CriteriTecnici!$M6119,",","."),0))),4)&amp;""),",",".")&amp;", "&amp;CHAR(34)&amp;"rawScore"&amp;CHAR(34)&amp;": "&amp;SUBSTITUTE(TRIM(ROUND(IFERROR(CriteriTecnici!$O6119*1,IFERROR(NUMBERVALUE(CriteriTecnici!$O6119,".",","),IFERROR(NUMBERVALUE(CriteriTecnici!$O6119,",","."),0))),4)&amp;""),",",".")&amp;CHAR(125)&amp;IF(TRUE,",",""))</f>
        <v/>
      </c>
    </row>
    <row r="6340">
      <c r="A6340" s="38">
        <f>IF(CriteriTecnici!$A6120="","","    "&amp;CHAR(123)&amp;CHAR(34)&amp;"bidderId"&amp;CHAR(34)&amp;": "&amp;CHAR(34)&amp;SUBSTITUTE(CriteriTecnici!$A6120,CHAR(34),"'")&amp;CHAR(34)&amp;", "&amp;CHAR(34)&amp;"lotId"&amp;CHAR(34)&amp;": "&amp;CHAR(34)&amp;SUBSTITUTE(CriteriTecnici!$C6120,CHAR(34),"'")&amp;CHAR(34)&amp;", "&amp;CHAR(34)&amp;"criterionId"&amp;CHAR(34)&amp;": "&amp;CHAR(34)&amp;SUBSTITUTE(CriteriTecnici!$D6120,CHAR(34),"'")&amp;CHAR(34)&amp;", "&amp;CHAR(34)&amp;"kind"&amp;CHAR(34)&amp;": "&amp;CHAR(34)&amp;SUBSTITUTE(CriteriTecnici!$F6120,CHAR(34),"'")&amp;CHAR(34)&amp;", "&amp;CHAR(34)&amp;"value"&amp;CHAR(34)&amp;": "&amp;SUBSTITUTE(TRIM(ROUND(IFERROR(CriteriTecnici!$N6120*1,IFERROR(NUMBERVALUE(CriteriTecnici!$N6120,".",","),IFERROR(NUMBERVALUE(CriteriTecnici!$N6120,",","."),0))),4)&amp;""),",",".")&amp;", "&amp;CHAR(34)&amp;"numerator"&amp;CHAR(34)&amp;": "&amp;SUBSTITUTE(TRIM(ROUND(IFERROR(CriteriTecnici!$K6120*1,IFERROR(NUMBERVALUE(CriteriTecnici!$K6120,".",","),IFERROR(NUMBERVALUE(CriteriTecnici!$K6120,",","."),0))),4)&amp;""),",",".")&amp;", "&amp;CHAR(34)&amp;"denominator"&amp;CHAR(34)&amp;": "&amp;SUBSTITUTE(TRIM(ROUND(IFERROR(CriteriTecnici!$L6120*1,IFERROR(NUMBERVALUE(CriteriTecnici!$L6120,".",","),IFERROR(NUMBERVALUE(CriteriTecnici!$L6120,",","."),0))),4)&amp;""),",",".")&amp;", "&amp;CHAR(34)&amp;"flag"&amp;CHAR(34)&amp;": "&amp;SUBSTITUTE(TRIM(ROUND(IFERROR(CriteriTecnici!$M6120*1,IFERROR(NUMBERVALUE(CriteriTecnici!$M6120,".",","),IFERROR(NUMBERVALUE(CriteriTecnici!$M6120,",","."),0))),4)&amp;""),",",".")&amp;", "&amp;CHAR(34)&amp;"rawScore"&amp;CHAR(34)&amp;": "&amp;SUBSTITUTE(TRIM(ROUND(IFERROR(CriteriTecnici!$O6120*1,IFERROR(NUMBERVALUE(CriteriTecnici!$O6120,".",","),IFERROR(NUMBERVALUE(CriteriTecnici!$O6120,",","."),0))),4)&amp;""),",",".")&amp;CHAR(125)&amp;IF(TRUE,",",""))</f>
        <v/>
      </c>
    </row>
    <row r="6341">
      <c r="A6341" s="38">
        <f>IF(CriteriTecnici!$A6121="","","    "&amp;CHAR(123)&amp;CHAR(34)&amp;"bidderId"&amp;CHAR(34)&amp;": "&amp;CHAR(34)&amp;SUBSTITUTE(CriteriTecnici!$A6121,CHAR(34),"'")&amp;CHAR(34)&amp;", "&amp;CHAR(34)&amp;"lotId"&amp;CHAR(34)&amp;": "&amp;CHAR(34)&amp;SUBSTITUTE(CriteriTecnici!$C6121,CHAR(34),"'")&amp;CHAR(34)&amp;", "&amp;CHAR(34)&amp;"criterionId"&amp;CHAR(34)&amp;": "&amp;CHAR(34)&amp;SUBSTITUTE(CriteriTecnici!$D6121,CHAR(34),"'")&amp;CHAR(34)&amp;", "&amp;CHAR(34)&amp;"kind"&amp;CHAR(34)&amp;": "&amp;CHAR(34)&amp;SUBSTITUTE(CriteriTecnici!$F6121,CHAR(34),"'")&amp;CHAR(34)&amp;", "&amp;CHAR(34)&amp;"value"&amp;CHAR(34)&amp;": "&amp;SUBSTITUTE(TRIM(ROUND(IFERROR(CriteriTecnici!$N6121*1,IFERROR(NUMBERVALUE(CriteriTecnici!$N6121,".",","),IFERROR(NUMBERVALUE(CriteriTecnici!$N6121,",","."),0))),4)&amp;""),",",".")&amp;", "&amp;CHAR(34)&amp;"numerator"&amp;CHAR(34)&amp;": "&amp;SUBSTITUTE(TRIM(ROUND(IFERROR(CriteriTecnici!$K6121*1,IFERROR(NUMBERVALUE(CriteriTecnici!$K6121,".",","),IFERROR(NUMBERVALUE(CriteriTecnici!$K6121,",","."),0))),4)&amp;""),",",".")&amp;", "&amp;CHAR(34)&amp;"denominator"&amp;CHAR(34)&amp;": "&amp;SUBSTITUTE(TRIM(ROUND(IFERROR(CriteriTecnici!$L6121*1,IFERROR(NUMBERVALUE(CriteriTecnici!$L6121,".",","),IFERROR(NUMBERVALUE(CriteriTecnici!$L6121,",","."),0))),4)&amp;""),",",".")&amp;", "&amp;CHAR(34)&amp;"flag"&amp;CHAR(34)&amp;": "&amp;SUBSTITUTE(TRIM(ROUND(IFERROR(CriteriTecnici!$M6121*1,IFERROR(NUMBERVALUE(CriteriTecnici!$M6121,".",","),IFERROR(NUMBERVALUE(CriteriTecnici!$M6121,",","."),0))),4)&amp;""),",",".")&amp;", "&amp;CHAR(34)&amp;"rawScore"&amp;CHAR(34)&amp;": "&amp;SUBSTITUTE(TRIM(ROUND(IFERROR(CriteriTecnici!$O6121*1,IFERROR(NUMBERVALUE(CriteriTecnici!$O6121,".",","),IFERROR(NUMBERVALUE(CriteriTecnici!$O6121,",","."),0))),4)&amp;""),",",".")&amp;CHAR(125)&amp;IF(TRUE,",",""))</f>
        <v/>
      </c>
    </row>
    <row r="6342">
      <c r="A6342" s="38">
        <f>IF(CriteriTecnici!$A6122="","","    "&amp;CHAR(123)&amp;CHAR(34)&amp;"bidderId"&amp;CHAR(34)&amp;": "&amp;CHAR(34)&amp;SUBSTITUTE(CriteriTecnici!$A6122,CHAR(34),"'")&amp;CHAR(34)&amp;", "&amp;CHAR(34)&amp;"lotId"&amp;CHAR(34)&amp;": "&amp;CHAR(34)&amp;SUBSTITUTE(CriteriTecnici!$C6122,CHAR(34),"'")&amp;CHAR(34)&amp;", "&amp;CHAR(34)&amp;"criterionId"&amp;CHAR(34)&amp;": "&amp;CHAR(34)&amp;SUBSTITUTE(CriteriTecnici!$D6122,CHAR(34),"'")&amp;CHAR(34)&amp;", "&amp;CHAR(34)&amp;"kind"&amp;CHAR(34)&amp;": "&amp;CHAR(34)&amp;SUBSTITUTE(CriteriTecnici!$F6122,CHAR(34),"'")&amp;CHAR(34)&amp;", "&amp;CHAR(34)&amp;"value"&amp;CHAR(34)&amp;": "&amp;SUBSTITUTE(TRIM(ROUND(IFERROR(CriteriTecnici!$N6122*1,IFERROR(NUMBERVALUE(CriteriTecnici!$N6122,".",","),IFERROR(NUMBERVALUE(CriteriTecnici!$N6122,",","."),0))),4)&amp;""),",",".")&amp;", "&amp;CHAR(34)&amp;"numerator"&amp;CHAR(34)&amp;": "&amp;SUBSTITUTE(TRIM(ROUND(IFERROR(CriteriTecnici!$K6122*1,IFERROR(NUMBERVALUE(CriteriTecnici!$K6122,".",","),IFERROR(NUMBERVALUE(CriteriTecnici!$K6122,",","."),0))),4)&amp;""),",",".")&amp;", "&amp;CHAR(34)&amp;"denominator"&amp;CHAR(34)&amp;": "&amp;SUBSTITUTE(TRIM(ROUND(IFERROR(CriteriTecnici!$L6122*1,IFERROR(NUMBERVALUE(CriteriTecnici!$L6122,".",","),IFERROR(NUMBERVALUE(CriteriTecnici!$L6122,",","."),0))),4)&amp;""),",",".")&amp;", "&amp;CHAR(34)&amp;"flag"&amp;CHAR(34)&amp;": "&amp;SUBSTITUTE(TRIM(ROUND(IFERROR(CriteriTecnici!$M6122*1,IFERROR(NUMBERVALUE(CriteriTecnici!$M6122,".",","),IFERROR(NUMBERVALUE(CriteriTecnici!$M6122,",","."),0))),4)&amp;""),",",".")&amp;", "&amp;CHAR(34)&amp;"rawScore"&amp;CHAR(34)&amp;": "&amp;SUBSTITUTE(TRIM(ROUND(IFERROR(CriteriTecnici!$O6122*1,IFERROR(NUMBERVALUE(CriteriTecnici!$O6122,".",","),IFERROR(NUMBERVALUE(CriteriTecnici!$O6122,",","."),0))),4)&amp;""),",",".")&amp;CHAR(125)&amp;IF(TRUE,",",""))</f>
        <v/>
      </c>
    </row>
    <row r="6343">
      <c r="A6343" s="38">
        <f>IF(CriteriTecnici!$A6123="","","    "&amp;CHAR(123)&amp;CHAR(34)&amp;"bidderId"&amp;CHAR(34)&amp;": "&amp;CHAR(34)&amp;SUBSTITUTE(CriteriTecnici!$A6123,CHAR(34),"'")&amp;CHAR(34)&amp;", "&amp;CHAR(34)&amp;"lotId"&amp;CHAR(34)&amp;": "&amp;CHAR(34)&amp;SUBSTITUTE(CriteriTecnici!$C6123,CHAR(34),"'")&amp;CHAR(34)&amp;", "&amp;CHAR(34)&amp;"criterionId"&amp;CHAR(34)&amp;": "&amp;CHAR(34)&amp;SUBSTITUTE(CriteriTecnici!$D6123,CHAR(34),"'")&amp;CHAR(34)&amp;", "&amp;CHAR(34)&amp;"kind"&amp;CHAR(34)&amp;": "&amp;CHAR(34)&amp;SUBSTITUTE(CriteriTecnici!$F6123,CHAR(34),"'")&amp;CHAR(34)&amp;", "&amp;CHAR(34)&amp;"value"&amp;CHAR(34)&amp;": "&amp;SUBSTITUTE(TRIM(ROUND(IFERROR(CriteriTecnici!$N6123*1,IFERROR(NUMBERVALUE(CriteriTecnici!$N6123,".",","),IFERROR(NUMBERVALUE(CriteriTecnici!$N6123,",","."),0))),4)&amp;""),",",".")&amp;", "&amp;CHAR(34)&amp;"numerator"&amp;CHAR(34)&amp;": "&amp;SUBSTITUTE(TRIM(ROUND(IFERROR(CriteriTecnici!$K6123*1,IFERROR(NUMBERVALUE(CriteriTecnici!$K6123,".",","),IFERROR(NUMBERVALUE(CriteriTecnici!$K6123,",","."),0))),4)&amp;""),",",".")&amp;", "&amp;CHAR(34)&amp;"denominator"&amp;CHAR(34)&amp;": "&amp;SUBSTITUTE(TRIM(ROUND(IFERROR(CriteriTecnici!$L6123*1,IFERROR(NUMBERVALUE(CriteriTecnici!$L6123,".",","),IFERROR(NUMBERVALUE(CriteriTecnici!$L6123,",","."),0))),4)&amp;""),",",".")&amp;", "&amp;CHAR(34)&amp;"flag"&amp;CHAR(34)&amp;": "&amp;SUBSTITUTE(TRIM(ROUND(IFERROR(CriteriTecnici!$M6123*1,IFERROR(NUMBERVALUE(CriteriTecnici!$M6123,".",","),IFERROR(NUMBERVALUE(CriteriTecnici!$M6123,",","."),0))),4)&amp;""),",",".")&amp;", "&amp;CHAR(34)&amp;"rawScore"&amp;CHAR(34)&amp;": "&amp;SUBSTITUTE(TRIM(ROUND(IFERROR(CriteriTecnici!$O6123*1,IFERROR(NUMBERVALUE(CriteriTecnici!$O6123,".",","),IFERROR(NUMBERVALUE(CriteriTecnici!$O6123,",","."),0))),4)&amp;""),",",".")&amp;CHAR(125)&amp;IF(TRUE,",",""))</f>
        <v/>
      </c>
    </row>
    <row r="6344">
      <c r="A6344" s="38">
        <f>IF(CriteriTecnici!$A6124="","","    "&amp;CHAR(123)&amp;CHAR(34)&amp;"bidderId"&amp;CHAR(34)&amp;": "&amp;CHAR(34)&amp;SUBSTITUTE(CriteriTecnici!$A6124,CHAR(34),"'")&amp;CHAR(34)&amp;", "&amp;CHAR(34)&amp;"lotId"&amp;CHAR(34)&amp;": "&amp;CHAR(34)&amp;SUBSTITUTE(CriteriTecnici!$C6124,CHAR(34),"'")&amp;CHAR(34)&amp;", "&amp;CHAR(34)&amp;"criterionId"&amp;CHAR(34)&amp;": "&amp;CHAR(34)&amp;SUBSTITUTE(CriteriTecnici!$D6124,CHAR(34),"'")&amp;CHAR(34)&amp;", "&amp;CHAR(34)&amp;"kind"&amp;CHAR(34)&amp;": "&amp;CHAR(34)&amp;SUBSTITUTE(CriteriTecnici!$F6124,CHAR(34),"'")&amp;CHAR(34)&amp;", "&amp;CHAR(34)&amp;"value"&amp;CHAR(34)&amp;": "&amp;SUBSTITUTE(TRIM(ROUND(IFERROR(CriteriTecnici!$N6124*1,IFERROR(NUMBERVALUE(CriteriTecnici!$N6124,".",","),IFERROR(NUMBERVALUE(CriteriTecnici!$N6124,",","."),0))),4)&amp;""),",",".")&amp;", "&amp;CHAR(34)&amp;"numerator"&amp;CHAR(34)&amp;": "&amp;SUBSTITUTE(TRIM(ROUND(IFERROR(CriteriTecnici!$K6124*1,IFERROR(NUMBERVALUE(CriteriTecnici!$K6124,".",","),IFERROR(NUMBERVALUE(CriteriTecnici!$K6124,",","."),0))),4)&amp;""),",",".")&amp;", "&amp;CHAR(34)&amp;"denominator"&amp;CHAR(34)&amp;": "&amp;SUBSTITUTE(TRIM(ROUND(IFERROR(CriteriTecnici!$L6124*1,IFERROR(NUMBERVALUE(CriteriTecnici!$L6124,".",","),IFERROR(NUMBERVALUE(CriteriTecnici!$L6124,",","."),0))),4)&amp;""),",",".")&amp;", "&amp;CHAR(34)&amp;"flag"&amp;CHAR(34)&amp;": "&amp;SUBSTITUTE(TRIM(ROUND(IFERROR(CriteriTecnici!$M6124*1,IFERROR(NUMBERVALUE(CriteriTecnici!$M6124,".",","),IFERROR(NUMBERVALUE(CriteriTecnici!$M6124,",","."),0))),4)&amp;""),",",".")&amp;", "&amp;CHAR(34)&amp;"rawScore"&amp;CHAR(34)&amp;": "&amp;SUBSTITUTE(TRIM(ROUND(IFERROR(CriteriTecnici!$O6124*1,IFERROR(NUMBERVALUE(CriteriTecnici!$O6124,".",","),IFERROR(NUMBERVALUE(CriteriTecnici!$O6124,",","."),0))),4)&amp;""),",",".")&amp;CHAR(125)&amp;IF(TRUE,",",""))</f>
        <v/>
      </c>
    </row>
    <row r="6345">
      <c r="A6345" s="38">
        <f>IF(CriteriTecnici!$A6125="","","    "&amp;CHAR(123)&amp;CHAR(34)&amp;"bidderId"&amp;CHAR(34)&amp;": "&amp;CHAR(34)&amp;SUBSTITUTE(CriteriTecnici!$A6125,CHAR(34),"'")&amp;CHAR(34)&amp;", "&amp;CHAR(34)&amp;"lotId"&amp;CHAR(34)&amp;": "&amp;CHAR(34)&amp;SUBSTITUTE(CriteriTecnici!$C6125,CHAR(34),"'")&amp;CHAR(34)&amp;", "&amp;CHAR(34)&amp;"criterionId"&amp;CHAR(34)&amp;": "&amp;CHAR(34)&amp;SUBSTITUTE(CriteriTecnici!$D6125,CHAR(34),"'")&amp;CHAR(34)&amp;", "&amp;CHAR(34)&amp;"kind"&amp;CHAR(34)&amp;": "&amp;CHAR(34)&amp;SUBSTITUTE(CriteriTecnici!$F6125,CHAR(34),"'")&amp;CHAR(34)&amp;", "&amp;CHAR(34)&amp;"value"&amp;CHAR(34)&amp;": "&amp;SUBSTITUTE(TRIM(ROUND(IFERROR(CriteriTecnici!$N6125*1,IFERROR(NUMBERVALUE(CriteriTecnici!$N6125,".",","),IFERROR(NUMBERVALUE(CriteriTecnici!$N6125,",","."),0))),4)&amp;""),",",".")&amp;", "&amp;CHAR(34)&amp;"numerator"&amp;CHAR(34)&amp;": "&amp;SUBSTITUTE(TRIM(ROUND(IFERROR(CriteriTecnici!$K6125*1,IFERROR(NUMBERVALUE(CriteriTecnici!$K6125,".",","),IFERROR(NUMBERVALUE(CriteriTecnici!$K6125,",","."),0))),4)&amp;""),",",".")&amp;", "&amp;CHAR(34)&amp;"denominator"&amp;CHAR(34)&amp;": "&amp;SUBSTITUTE(TRIM(ROUND(IFERROR(CriteriTecnici!$L6125*1,IFERROR(NUMBERVALUE(CriteriTecnici!$L6125,".",","),IFERROR(NUMBERVALUE(CriteriTecnici!$L6125,",","."),0))),4)&amp;""),",",".")&amp;", "&amp;CHAR(34)&amp;"flag"&amp;CHAR(34)&amp;": "&amp;SUBSTITUTE(TRIM(ROUND(IFERROR(CriteriTecnici!$M6125*1,IFERROR(NUMBERVALUE(CriteriTecnici!$M6125,".",","),IFERROR(NUMBERVALUE(CriteriTecnici!$M6125,",","."),0))),4)&amp;""),",",".")&amp;", "&amp;CHAR(34)&amp;"rawScore"&amp;CHAR(34)&amp;": "&amp;SUBSTITUTE(TRIM(ROUND(IFERROR(CriteriTecnici!$O6125*1,IFERROR(NUMBERVALUE(CriteriTecnici!$O6125,".",","),IFERROR(NUMBERVALUE(CriteriTecnici!$O6125,",","."),0))),4)&amp;""),",",".")&amp;CHAR(125)&amp;IF(TRUE,",",""))</f>
        <v/>
      </c>
    </row>
    <row r="6346">
      <c r="A6346" s="38">
        <f>IF(CriteriTecnici!$A6126="","","    "&amp;CHAR(123)&amp;CHAR(34)&amp;"bidderId"&amp;CHAR(34)&amp;": "&amp;CHAR(34)&amp;SUBSTITUTE(CriteriTecnici!$A6126,CHAR(34),"'")&amp;CHAR(34)&amp;", "&amp;CHAR(34)&amp;"lotId"&amp;CHAR(34)&amp;": "&amp;CHAR(34)&amp;SUBSTITUTE(CriteriTecnici!$C6126,CHAR(34),"'")&amp;CHAR(34)&amp;", "&amp;CHAR(34)&amp;"criterionId"&amp;CHAR(34)&amp;": "&amp;CHAR(34)&amp;SUBSTITUTE(CriteriTecnici!$D6126,CHAR(34),"'")&amp;CHAR(34)&amp;", "&amp;CHAR(34)&amp;"kind"&amp;CHAR(34)&amp;": "&amp;CHAR(34)&amp;SUBSTITUTE(CriteriTecnici!$F6126,CHAR(34),"'")&amp;CHAR(34)&amp;", "&amp;CHAR(34)&amp;"value"&amp;CHAR(34)&amp;": "&amp;SUBSTITUTE(TRIM(ROUND(IFERROR(CriteriTecnici!$N6126*1,IFERROR(NUMBERVALUE(CriteriTecnici!$N6126,".",","),IFERROR(NUMBERVALUE(CriteriTecnici!$N6126,",","."),0))),4)&amp;""),",",".")&amp;", "&amp;CHAR(34)&amp;"numerator"&amp;CHAR(34)&amp;": "&amp;SUBSTITUTE(TRIM(ROUND(IFERROR(CriteriTecnici!$K6126*1,IFERROR(NUMBERVALUE(CriteriTecnici!$K6126,".",","),IFERROR(NUMBERVALUE(CriteriTecnici!$K6126,",","."),0))),4)&amp;""),",",".")&amp;", "&amp;CHAR(34)&amp;"denominator"&amp;CHAR(34)&amp;": "&amp;SUBSTITUTE(TRIM(ROUND(IFERROR(CriteriTecnici!$L6126*1,IFERROR(NUMBERVALUE(CriteriTecnici!$L6126,".",","),IFERROR(NUMBERVALUE(CriteriTecnici!$L6126,",","."),0))),4)&amp;""),",",".")&amp;", "&amp;CHAR(34)&amp;"flag"&amp;CHAR(34)&amp;": "&amp;SUBSTITUTE(TRIM(ROUND(IFERROR(CriteriTecnici!$M6126*1,IFERROR(NUMBERVALUE(CriteriTecnici!$M6126,".",","),IFERROR(NUMBERVALUE(CriteriTecnici!$M6126,",","."),0))),4)&amp;""),",",".")&amp;", "&amp;CHAR(34)&amp;"rawScore"&amp;CHAR(34)&amp;": "&amp;SUBSTITUTE(TRIM(ROUND(IFERROR(CriteriTecnici!$O6126*1,IFERROR(NUMBERVALUE(CriteriTecnici!$O6126,".",","),IFERROR(NUMBERVALUE(CriteriTecnici!$O6126,",","."),0))),4)&amp;""),",",".")&amp;CHAR(125)&amp;IF(TRUE,",",""))</f>
        <v/>
      </c>
    </row>
    <row r="6347">
      <c r="A6347" s="38">
        <f>IF(CriteriTecnici!$A6127="","","    "&amp;CHAR(123)&amp;CHAR(34)&amp;"bidderId"&amp;CHAR(34)&amp;": "&amp;CHAR(34)&amp;SUBSTITUTE(CriteriTecnici!$A6127,CHAR(34),"'")&amp;CHAR(34)&amp;", "&amp;CHAR(34)&amp;"lotId"&amp;CHAR(34)&amp;": "&amp;CHAR(34)&amp;SUBSTITUTE(CriteriTecnici!$C6127,CHAR(34),"'")&amp;CHAR(34)&amp;", "&amp;CHAR(34)&amp;"criterionId"&amp;CHAR(34)&amp;": "&amp;CHAR(34)&amp;SUBSTITUTE(CriteriTecnici!$D6127,CHAR(34),"'")&amp;CHAR(34)&amp;", "&amp;CHAR(34)&amp;"kind"&amp;CHAR(34)&amp;": "&amp;CHAR(34)&amp;SUBSTITUTE(CriteriTecnici!$F6127,CHAR(34),"'")&amp;CHAR(34)&amp;", "&amp;CHAR(34)&amp;"value"&amp;CHAR(34)&amp;": "&amp;SUBSTITUTE(TRIM(ROUND(IFERROR(CriteriTecnici!$N6127*1,IFERROR(NUMBERVALUE(CriteriTecnici!$N6127,".",","),IFERROR(NUMBERVALUE(CriteriTecnici!$N6127,",","."),0))),4)&amp;""),",",".")&amp;", "&amp;CHAR(34)&amp;"numerator"&amp;CHAR(34)&amp;": "&amp;SUBSTITUTE(TRIM(ROUND(IFERROR(CriteriTecnici!$K6127*1,IFERROR(NUMBERVALUE(CriteriTecnici!$K6127,".",","),IFERROR(NUMBERVALUE(CriteriTecnici!$K6127,",","."),0))),4)&amp;""),",",".")&amp;", "&amp;CHAR(34)&amp;"denominator"&amp;CHAR(34)&amp;": "&amp;SUBSTITUTE(TRIM(ROUND(IFERROR(CriteriTecnici!$L6127*1,IFERROR(NUMBERVALUE(CriteriTecnici!$L6127,".",","),IFERROR(NUMBERVALUE(CriteriTecnici!$L6127,",","."),0))),4)&amp;""),",",".")&amp;", "&amp;CHAR(34)&amp;"flag"&amp;CHAR(34)&amp;": "&amp;SUBSTITUTE(TRIM(ROUND(IFERROR(CriteriTecnici!$M6127*1,IFERROR(NUMBERVALUE(CriteriTecnici!$M6127,".",","),IFERROR(NUMBERVALUE(CriteriTecnici!$M6127,",","."),0))),4)&amp;""),",",".")&amp;", "&amp;CHAR(34)&amp;"rawScore"&amp;CHAR(34)&amp;": "&amp;SUBSTITUTE(TRIM(ROUND(IFERROR(CriteriTecnici!$O6127*1,IFERROR(NUMBERVALUE(CriteriTecnici!$O6127,".",","),IFERROR(NUMBERVALUE(CriteriTecnici!$O6127,",","."),0))),4)&amp;""),",",".")&amp;CHAR(125)&amp;IF(TRUE,",",""))</f>
        <v/>
      </c>
    </row>
    <row r="6348">
      <c r="A6348" s="38">
        <f>IF(CriteriTecnici!$A6128="","","    "&amp;CHAR(123)&amp;CHAR(34)&amp;"bidderId"&amp;CHAR(34)&amp;": "&amp;CHAR(34)&amp;SUBSTITUTE(CriteriTecnici!$A6128,CHAR(34),"'")&amp;CHAR(34)&amp;", "&amp;CHAR(34)&amp;"lotId"&amp;CHAR(34)&amp;": "&amp;CHAR(34)&amp;SUBSTITUTE(CriteriTecnici!$C6128,CHAR(34),"'")&amp;CHAR(34)&amp;", "&amp;CHAR(34)&amp;"criterionId"&amp;CHAR(34)&amp;": "&amp;CHAR(34)&amp;SUBSTITUTE(CriteriTecnici!$D6128,CHAR(34),"'")&amp;CHAR(34)&amp;", "&amp;CHAR(34)&amp;"kind"&amp;CHAR(34)&amp;": "&amp;CHAR(34)&amp;SUBSTITUTE(CriteriTecnici!$F6128,CHAR(34),"'")&amp;CHAR(34)&amp;", "&amp;CHAR(34)&amp;"value"&amp;CHAR(34)&amp;": "&amp;SUBSTITUTE(TRIM(ROUND(IFERROR(CriteriTecnici!$N6128*1,IFERROR(NUMBERVALUE(CriteriTecnici!$N6128,".",","),IFERROR(NUMBERVALUE(CriteriTecnici!$N6128,",","."),0))),4)&amp;""),",",".")&amp;", "&amp;CHAR(34)&amp;"numerator"&amp;CHAR(34)&amp;": "&amp;SUBSTITUTE(TRIM(ROUND(IFERROR(CriteriTecnici!$K6128*1,IFERROR(NUMBERVALUE(CriteriTecnici!$K6128,".",","),IFERROR(NUMBERVALUE(CriteriTecnici!$K6128,",","."),0))),4)&amp;""),",",".")&amp;", "&amp;CHAR(34)&amp;"denominator"&amp;CHAR(34)&amp;": "&amp;SUBSTITUTE(TRIM(ROUND(IFERROR(CriteriTecnici!$L6128*1,IFERROR(NUMBERVALUE(CriteriTecnici!$L6128,".",","),IFERROR(NUMBERVALUE(CriteriTecnici!$L6128,",","."),0))),4)&amp;""),",",".")&amp;", "&amp;CHAR(34)&amp;"flag"&amp;CHAR(34)&amp;": "&amp;SUBSTITUTE(TRIM(ROUND(IFERROR(CriteriTecnici!$M6128*1,IFERROR(NUMBERVALUE(CriteriTecnici!$M6128,".",","),IFERROR(NUMBERVALUE(CriteriTecnici!$M6128,",","."),0))),4)&amp;""),",",".")&amp;", "&amp;CHAR(34)&amp;"rawScore"&amp;CHAR(34)&amp;": "&amp;SUBSTITUTE(TRIM(ROUND(IFERROR(CriteriTecnici!$O6128*1,IFERROR(NUMBERVALUE(CriteriTecnici!$O6128,".",","),IFERROR(NUMBERVALUE(CriteriTecnici!$O6128,",","."),0))),4)&amp;""),",",".")&amp;CHAR(125)&amp;IF(TRUE,",",""))</f>
        <v/>
      </c>
    </row>
    <row r="6349">
      <c r="A6349" s="38">
        <f>IF(CriteriTecnici!$A6129="","","    "&amp;CHAR(123)&amp;CHAR(34)&amp;"bidderId"&amp;CHAR(34)&amp;": "&amp;CHAR(34)&amp;SUBSTITUTE(CriteriTecnici!$A6129,CHAR(34),"'")&amp;CHAR(34)&amp;", "&amp;CHAR(34)&amp;"lotId"&amp;CHAR(34)&amp;": "&amp;CHAR(34)&amp;SUBSTITUTE(CriteriTecnici!$C6129,CHAR(34),"'")&amp;CHAR(34)&amp;", "&amp;CHAR(34)&amp;"criterionId"&amp;CHAR(34)&amp;": "&amp;CHAR(34)&amp;SUBSTITUTE(CriteriTecnici!$D6129,CHAR(34),"'")&amp;CHAR(34)&amp;", "&amp;CHAR(34)&amp;"kind"&amp;CHAR(34)&amp;": "&amp;CHAR(34)&amp;SUBSTITUTE(CriteriTecnici!$F6129,CHAR(34),"'")&amp;CHAR(34)&amp;", "&amp;CHAR(34)&amp;"value"&amp;CHAR(34)&amp;": "&amp;SUBSTITUTE(TRIM(ROUND(IFERROR(CriteriTecnici!$N6129*1,IFERROR(NUMBERVALUE(CriteriTecnici!$N6129,".",","),IFERROR(NUMBERVALUE(CriteriTecnici!$N6129,",","."),0))),4)&amp;""),",",".")&amp;", "&amp;CHAR(34)&amp;"numerator"&amp;CHAR(34)&amp;": "&amp;SUBSTITUTE(TRIM(ROUND(IFERROR(CriteriTecnici!$K6129*1,IFERROR(NUMBERVALUE(CriteriTecnici!$K6129,".",","),IFERROR(NUMBERVALUE(CriteriTecnici!$K6129,",","."),0))),4)&amp;""),",",".")&amp;", "&amp;CHAR(34)&amp;"denominator"&amp;CHAR(34)&amp;": "&amp;SUBSTITUTE(TRIM(ROUND(IFERROR(CriteriTecnici!$L6129*1,IFERROR(NUMBERVALUE(CriteriTecnici!$L6129,".",","),IFERROR(NUMBERVALUE(CriteriTecnici!$L6129,",","."),0))),4)&amp;""),",",".")&amp;", "&amp;CHAR(34)&amp;"flag"&amp;CHAR(34)&amp;": "&amp;SUBSTITUTE(TRIM(ROUND(IFERROR(CriteriTecnici!$M6129*1,IFERROR(NUMBERVALUE(CriteriTecnici!$M6129,".",","),IFERROR(NUMBERVALUE(CriteriTecnici!$M6129,",","."),0))),4)&amp;""),",",".")&amp;", "&amp;CHAR(34)&amp;"rawScore"&amp;CHAR(34)&amp;": "&amp;SUBSTITUTE(TRIM(ROUND(IFERROR(CriteriTecnici!$O6129*1,IFERROR(NUMBERVALUE(CriteriTecnici!$O6129,".",","),IFERROR(NUMBERVALUE(CriteriTecnici!$O6129,",","."),0))),4)&amp;""),",",".")&amp;CHAR(125)&amp;IF(TRUE,",",""))</f>
        <v/>
      </c>
    </row>
    <row r="6350">
      <c r="A6350" s="38">
        <f>IF(CriteriTecnici!$A6130="","","    "&amp;CHAR(123)&amp;CHAR(34)&amp;"bidderId"&amp;CHAR(34)&amp;": "&amp;CHAR(34)&amp;SUBSTITUTE(CriteriTecnici!$A6130,CHAR(34),"'")&amp;CHAR(34)&amp;", "&amp;CHAR(34)&amp;"lotId"&amp;CHAR(34)&amp;": "&amp;CHAR(34)&amp;SUBSTITUTE(CriteriTecnici!$C6130,CHAR(34),"'")&amp;CHAR(34)&amp;", "&amp;CHAR(34)&amp;"criterionId"&amp;CHAR(34)&amp;": "&amp;CHAR(34)&amp;SUBSTITUTE(CriteriTecnici!$D6130,CHAR(34),"'")&amp;CHAR(34)&amp;", "&amp;CHAR(34)&amp;"kind"&amp;CHAR(34)&amp;": "&amp;CHAR(34)&amp;SUBSTITUTE(CriteriTecnici!$F6130,CHAR(34),"'")&amp;CHAR(34)&amp;", "&amp;CHAR(34)&amp;"value"&amp;CHAR(34)&amp;": "&amp;SUBSTITUTE(TRIM(ROUND(IFERROR(CriteriTecnici!$N6130*1,IFERROR(NUMBERVALUE(CriteriTecnici!$N6130,".",","),IFERROR(NUMBERVALUE(CriteriTecnici!$N6130,",","."),0))),4)&amp;""),",",".")&amp;", "&amp;CHAR(34)&amp;"numerator"&amp;CHAR(34)&amp;": "&amp;SUBSTITUTE(TRIM(ROUND(IFERROR(CriteriTecnici!$K6130*1,IFERROR(NUMBERVALUE(CriteriTecnici!$K6130,".",","),IFERROR(NUMBERVALUE(CriteriTecnici!$K6130,",","."),0))),4)&amp;""),",",".")&amp;", "&amp;CHAR(34)&amp;"denominator"&amp;CHAR(34)&amp;": "&amp;SUBSTITUTE(TRIM(ROUND(IFERROR(CriteriTecnici!$L6130*1,IFERROR(NUMBERVALUE(CriteriTecnici!$L6130,".",","),IFERROR(NUMBERVALUE(CriteriTecnici!$L6130,",","."),0))),4)&amp;""),",",".")&amp;", "&amp;CHAR(34)&amp;"flag"&amp;CHAR(34)&amp;": "&amp;SUBSTITUTE(TRIM(ROUND(IFERROR(CriteriTecnici!$M6130*1,IFERROR(NUMBERVALUE(CriteriTecnici!$M6130,".",","),IFERROR(NUMBERVALUE(CriteriTecnici!$M6130,",","."),0))),4)&amp;""),",",".")&amp;", "&amp;CHAR(34)&amp;"rawScore"&amp;CHAR(34)&amp;": "&amp;SUBSTITUTE(TRIM(ROUND(IFERROR(CriteriTecnici!$O6130*1,IFERROR(NUMBERVALUE(CriteriTecnici!$O6130,".",","),IFERROR(NUMBERVALUE(CriteriTecnici!$O6130,",","."),0))),4)&amp;""),",",".")&amp;CHAR(125)&amp;IF(TRUE,",",""))</f>
        <v/>
      </c>
    </row>
    <row r="6351">
      <c r="A6351" s="38">
        <f>IF(CriteriTecnici!$A6131="","","    "&amp;CHAR(123)&amp;CHAR(34)&amp;"bidderId"&amp;CHAR(34)&amp;": "&amp;CHAR(34)&amp;SUBSTITUTE(CriteriTecnici!$A6131,CHAR(34),"'")&amp;CHAR(34)&amp;", "&amp;CHAR(34)&amp;"lotId"&amp;CHAR(34)&amp;": "&amp;CHAR(34)&amp;SUBSTITUTE(CriteriTecnici!$C6131,CHAR(34),"'")&amp;CHAR(34)&amp;", "&amp;CHAR(34)&amp;"criterionId"&amp;CHAR(34)&amp;": "&amp;CHAR(34)&amp;SUBSTITUTE(CriteriTecnici!$D6131,CHAR(34),"'")&amp;CHAR(34)&amp;", "&amp;CHAR(34)&amp;"kind"&amp;CHAR(34)&amp;": "&amp;CHAR(34)&amp;SUBSTITUTE(CriteriTecnici!$F6131,CHAR(34),"'")&amp;CHAR(34)&amp;", "&amp;CHAR(34)&amp;"value"&amp;CHAR(34)&amp;": "&amp;SUBSTITUTE(TRIM(ROUND(IFERROR(CriteriTecnici!$N6131*1,IFERROR(NUMBERVALUE(CriteriTecnici!$N6131,".",","),IFERROR(NUMBERVALUE(CriteriTecnici!$N6131,",","."),0))),4)&amp;""),",",".")&amp;", "&amp;CHAR(34)&amp;"numerator"&amp;CHAR(34)&amp;": "&amp;SUBSTITUTE(TRIM(ROUND(IFERROR(CriteriTecnici!$K6131*1,IFERROR(NUMBERVALUE(CriteriTecnici!$K6131,".",","),IFERROR(NUMBERVALUE(CriteriTecnici!$K6131,",","."),0))),4)&amp;""),",",".")&amp;", "&amp;CHAR(34)&amp;"denominator"&amp;CHAR(34)&amp;": "&amp;SUBSTITUTE(TRIM(ROUND(IFERROR(CriteriTecnici!$L6131*1,IFERROR(NUMBERVALUE(CriteriTecnici!$L6131,".",","),IFERROR(NUMBERVALUE(CriteriTecnici!$L6131,",","."),0))),4)&amp;""),",",".")&amp;", "&amp;CHAR(34)&amp;"flag"&amp;CHAR(34)&amp;": "&amp;SUBSTITUTE(TRIM(ROUND(IFERROR(CriteriTecnici!$M6131*1,IFERROR(NUMBERVALUE(CriteriTecnici!$M6131,".",","),IFERROR(NUMBERVALUE(CriteriTecnici!$M6131,",","."),0))),4)&amp;""),",",".")&amp;", "&amp;CHAR(34)&amp;"rawScore"&amp;CHAR(34)&amp;": "&amp;SUBSTITUTE(TRIM(ROUND(IFERROR(CriteriTecnici!$O6131*1,IFERROR(NUMBERVALUE(CriteriTecnici!$O6131,".",","),IFERROR(NUMBERVALUE(CriteriTecnici!$O6131,",","."),0))),4)&amp;""),",",".")&amp;CHAR(125)&amp;IF(TRUE,",",""))</f>
        <v/>
      </c>
    </row>
    <row r="6352">
      <c r="A6352" s="38">
        <f>IF(CriteriTecnici!$A6132="","","    "&amp;CHAR(123)&amp;CHAR(34)&amp;"bidderId"&amp;CHAR(34)&amp;": "&amp;CHAR(34)&amp;SUBSTITUTE(CriteriTecnici!$A6132,CHAR(34),"'")&amp;CHAR(34)&amp;", "&amp;CHAR(34)&amp;"lotId"&amp;CHAR(34)&amp;": "&amp;CHAR(34)&amp;SUBSTITUTE(CriteriTecnici!$C6132,CHAR(34),"'")&amp;CHAR(34)&amp;", "&amp;CHAR(34)&amp;"criterionId"&amp;CHAR(34)&amp;": "&amp;CHAR(34)&amp;SUBSTITUTE(CriteriTecnici!$D6132,CHAR(34),"'")&amp;CHAR(34)&amp;", "&amp;CHAR(34)&amp;"kind"&amp;CHAR(34)&amp;": "&amp;CHAR(34)&amp;SUBSTITUTE(CriteriTecnici!$F6132,CHAR(34),"'")&amp;CHAR(34)&amp;", "&amp;CHAR(34)&amp;"value"&amp;CHAR(34)&amp;": "&amp;SUBSTITUTE(TRIM(ROUND(IFERROR(CriteriTecnici!$N6132*1,IFERROR(NUMBERVALUE(CriteriTecnici!$N6132,".",","),IFERROR(NUMBERVALUE(CriteriTecnici!$N6132,",","."),0))),4)&amp;""),",",".")&amp;", "&amp;CHAR(34)&amp;"numerator"&amp;CHAR(34)&amp;": "&amp;SUBSTITUTE(TRIM(ROUND(IFERROR(CriteriTecnici!$K6132*1,IFERROR(NUMBERVALUE(CriteriTecnici!$K6132,".",","),IFERROR(NUMBERVALUE(CriteriTecnici!$K6132,",","."),0))),4)&amp;""),",",".")&amp;", "&amp;CHAR(34)&amp;"denominator"&amp;CHAR(34)&amp;": "&amp;SUBSTITUTE(TRIM(ROUND(IFERROR(CriteriTecnici!$L6132*1,IFERROR(NUMBERVALUE(CriteriTecnici!$L6132,".",","),IFERROR(NUMBERVALUE(CriteriTecnici!$L6132,",","."),0))),4)&amp;""),",",".")&amp;", "&amp;CHAR(34)&amp;"flag"&amp;CHAR(34)&amp;": "&amp;SUBSTITUTE(TRIM(ROUND(IFERROR(CriteriTecnici!$M6132*1,IFERROR(NUMBERVALUE(CriteriTecnici!$M6132,".",","),IFERROR(NUMBERVALUE(CriteriTecnici!$M6132,",","."),0))),4)&amp;""),",",".")&amp;", "&amp;CHAR(34)&amp;"rawScore"&amp;CHAR(34)&amp;": "&amp;SUBSTITUTE(TRIM(ROUND(IFERROR(CriteriTecnici!$O6132*1,IFERROR(NUMBERVALUE(CriteriTecnici!$O6132,".",","),IFERROR(NUMBERVALUE(CriteriTecnici!$O6132,",","."),0))),4)&amp;""),",",".")&amp;CHAR(125)&amp;IF(TRUE,",",""))</f>
        <v/>
      </c>
    </row>
    <row r="6353">
      <c r="A6353" s="38">
        <f>IF(CriteriTecnici!$A6133="","","    "&amp;CHAR(123)&amp;CHAR(34)&amp;"bidderId"&amp;CHAR(34)&amp;": "&amp;CHAR(34)&amp;SUBSTITUTE(CriteriTecnici!$A6133,CHAR(34),"'")&amp;CHAR(34)&amp;", "&amp;CHAR(34)&amp;"lotId"&amp;CHAR(34)&amp;": "&amp;CHAR(34)&amp;SUBSTITUTE(CriteriTecnici!$C6133,CHAR(34),"'")&amp;CHAR(34)&amp;", "&amp;CHAR(34)&amp;"criterionId"&amp;CHAR(34)&amp;": "&amp;CHAR(34)&amp;SUBSTITUTE(CriteriTecnici!$D6133,CHAR(34),"'")&amp;CHAR(34)&amp;", "&amp;CHAR(34)&amp;"kind"&amp;CHAR(34)&amp;": "&amp;CHAR(34)&amp;SUBSTITUTE(CriteriTecnici!$F6133,CHAR(34),"'")&amp;CHAR(34)&amp;", "&amp;CHAR(34)&amp;"value"&amp;CHAR(34)&amp;": "&amp;SUBSTITUTE(TRIM(ROUND(IFERROR(CriteriTecnici!$N6133*1,IFERROR(NUMBERVALUE(CriteriTecnici!$N6133,".",","),IFERROR(NUMBERVALUE(CriteriTecnici!$N6133,",","."),0))),4)&amp;""),",",".")&amp;", "&amp;CHAR(34)&amp;"numerator"&amp;CHAR(34)&amp;": "&amp;SUBSTITUTE(TRIM(ROUND(IFERROR(CriteriTecnici!$K6133*1,IFERROR(NUMBERVALUE(CriteriTecnici!$K6133,".",","),IFERROR(NUMBERVALUE(CriteriTecnici!$K6133,",","."),0))),4)&amp;""),",",".")&amp;", "&amp;CHAR(34)&amp;"denominator"&amp;CHAR(34)&amp;": "&amp;SUBSTITUTE(TRIM(ROUND(IFERROR(CriteriTecnici!$L6133*1,IFERROR(NUMBERVALUE(CriteriTecnici!$L6133,".",","),IFERROR(NUMBERVALUE(CriteriTecnici!$L6133,",","."),0))),4)&amp;""),",",".")&amp;", "&amp;CHAR(34)&amp;"flag"&amp;CHAR(34)&amp;": "&amp;SUBSTITUTE(TRIM(ROUND(IFERROR(CriteriTecnici!$M6133*1,IFERROR(NUMBERVALUE(CriteriTecnici!$M6133,".",","),IFERROR(NUMBERVALUE(CriteriTecnici!$M6133,",","."),0))),4)&amp;""),",",".")&amp;", "&amp;CHAR(34)&amp;"rawScore"&amp;CHAR(34)&amp;": "&amp;SUBSTITUTE(TRIM(ROUND(IFERROR(CriteriTecnici!$O6133*1,IFERROR(NUMBERVALUE(CriteriTecnici!$O6133,".",","),IFERROR(NUMBERVALUE(CriteriTecnici!$O6133,",","."),0))),4)&amp;""),",",".")&amp;CHAR(125)&amp;IF(TRUE,",",""))</f>
        <v/>
      </c>
    </row>
    <row r="6354">
      <c r="A6354" s="38">
        <f>IF(CriteriTecnici!$A6134="","","    "&amp;CHAR(123)&amp;CHAR(34)&amp;"bidderId"&amp;CHAR(34)&amp;": "&amp;CHAR(34)&amp;SUBSTITUTE(CriteriTecnici!$A6134,CHAR(34),"'")&amp;CHAR(34)&amp;", "&amp;CHAR(34)&amp;"lotId"&amp;CHAR(34)&amp;": "&amp;CHAR(34)&amp;SUBSTITUTE(CriteriTecnici!$C6134,CHAR(34),"'")&amp;CHAR(34)&amp;", "&amp;CHAR(34)&amp;"criterionId"&amp;CHAR(34)&amp;": "&amp;CHAR(34)&amp;SUBSTITUTE(CriteriTecnici!$D6134,CHAR(34),"'")&amp;CHAR(34)&amp;", "&amp;CHAR(34)&amp;"kind"&amp;CHAR(34)&amp;": "&amp;CHAR(34)&amp;SUBSTITUTE(CriteriTecnici!$F6134,CHAR(34),"'")&amp;CHAR(34)&amp;", "&amp;CHAR(34)&amp;"value"&amp;CHAR(34)&amp;": "&amp;SUBSTITUTE(TRIM(ROUND(IFERROR(CriteriTecnici!$N6134*1,IFERROR(NUMBERVALUE(CriteriTecnici!$N6134,".",","),IFERROR(NUMBERVALUE(CriteriTecnici!$N6134,",","."),0))),4)&amp;""),",",".")&amp;", "&amp;CHAR(34)&amp;"numerator"&amp;CHAR(34)&amp;": "&amp;SUBSTITUTE(TRIM(ROUND(IFERROR(CriteriTecnici!$K6134*1,IFERROR(NUMBERVALUE(CriteriTecnici!$K6134,".",","),IFERROR(NUMBERVALUE(CriteriTecnici!$K6134,",","."),0))),4)&amp;""),",",".")&amp;", "&amp;CHAR(34)&amp;"denominator"&amp;CHAR(34)&amp;": "&amp;SUBSTITUTE(TRIM(ROUND(IFERROR(CriteriTecnici!$L6134*1,IFERROR(NUMBERVALUE(CriteriTecnici!$L6134,".",","),IFERROR(NUMBERVALUE(CriteriTecnici!$L6134,",","."),0))),4)&amp;""),",",".")&amp;", "&amp;CHAR(34)&amp;"flag"&amp;CHAR(34)&amp;": "&amp;SUBSTITUTE(TRIM(ROUND(IFERROR(CriteriTecnici!$M6134*1,IFERROR(NUMBERVALUE(CriteriTecnici!$M6134,".",","),IFERROR(NUMBERVALUE(CriteriTecnici!$M6134,",","."),0))),4)&amp;""),",",".")&amp;", "&amp;CHAR(34)&amp;"rawScore"&amp;CHAR(34)&amp;": "&amp;SUBSTITUTE(TRIM(ROUND(IFERROR(CriteriTecnici!$O6134*1,IFERROR(NUMBERVALUE(CriteriTecnici!$O6134,".",","),IFERROR(NUMBERVALUE(CriteriTecnici!$O6134,",","."),0))),4)&amp;""),",",".")&amp;CHAR(125)&amp;IF(TRUE,",",""))</f>
        <v/>
      </c>
    </row>
    <row r="6355">
      <c r="A6355" s="38">
        <f>IF(CriteriTecnici!$A6135="","","    "&amp;CHAR(123)&amp;CHAR(34)&amp;"bidderId"&amp;CHAR(34)&amp;": "&amp;CHAR(34)&amp;SUBSTITUTE(CriteriTecnici!$A6135,CHAR(34),"'")&amp;CHAR(34)&amp;", "&amp;CHAR(34)&amp;"lotId"&amp;CHAR(34)&amp;": "&amp;CHAR(34)&amp;SUBSTITUTE(CriteriTecnici!$C6135,CHAR(34),"'")&amp;CHAR(34)&amp;", "&amp;CHAR(34)&amp;"criterionId"&amp;CHAR(34)&amp;": "&amp;CHAR(34)&amp;SUBSTITUTE(CriteriTecnici!$D6135,CHAR(34),"'")&amp;CHAR(34)&amp;", "&amp;CHAR(34)&amp;"kind"&amp;CHAR(34)&amp;": "&amp;CHAR(34)&amp;SUBSTITUTE(CriteriTecnici!$F6135,CHAR(34),"'")&amp;CHAR(34)&amp;", "&amp;CHAR(34)&amp;"value"&amp;CHAR(34)&amp;": "&amp;SUBSTITUTE(TRIM(ROUND(IFERROR(CriteriTecnici!$N6135*1,IFERROR(NUMBERVALUE(CriteriTecnici!$N6135,".",","),IFERROR(NUMBERVALUE(CriteriTecnici!$N6135,",","."),0))),4)&amp;""),",",".")&amp;", "&amp;CHAR(34)&amp;"numerator"&amp;CHAR(34)&amp;": "&amp;SUBSTITUTE(TRIM(ROUND(IFERROR(CriteriTecnici!$K6135*1,IFERROR(NUMBERVALUE(CriteriTecnici!$K6135,".",","),IFERROR(NUMBERVALUE(CriteriTecnici!$K6135,",","."),0))),4)&amp;""),",",".")&amp;", "&amp;CHAR(34)&amp;"denominator"&amp;CHAR(34)&amp;": "&amp;SUBSTITUTE(TRIM(ROUND(IFERROR(CriteriTecnici!$L6135*1,IFERROR(NUMBERVALUE(CriteriTecnici!$L6135,".",","),IFERROR(NUMBERVALUE(CriteriTecnici!$L6135,",","."),0))),4)&amp;""),",",".")&amp;", "&amp;CHAR(34)&amp;"flag"&amp;CHAR(34)&amp;": "&amp;SUBSTITUTE(TRIM(ROUND(IFERROR(CriteriTecnici!$M6135*1,IFERROR(NUMBERVALUE(CriteriTecnici!$M6135,".",","),IFERROR(NUMBERVALUE(CriteriTecnici!$M6135,",","."),0))),4)&amp;""),",",".")&amp;", "&amp;CHAR(34)&amp;"rawScore"&amp;CHAR(34)&amp;": "&amp;SUBSTITUTE(TRIM(ROUND(IFERROR(CriteriTecnici!$O6135*1,IFERROR(NUMBERVALUE(CriteriTecnici!$O6135,".",","),IFERROR(NUMBERVALUE(CriteriTecnici!$O6135,",","."),0))),4)&amp;""),",",".")&amp;CHAR(125)&amp;IF(TRUE,",",""))</f>
        <v/>
      </c>
    </row>
    <row r="6356">
      <c r="A6356" s="38">
        <f>IF(CriteriTecnici!$A6136="","","    "&amp;CHAR(123)&amp;CHAR(34)&amp;"bidderId"&amp;CHAR(34)&amp;": "&amp;CHAR(34)&amp;SUBSTITUTE(CriteriTecnici!$A6136,CHAR(34),"'")&amp;CHAR(34)&amp;", "&amp;CHAR(34)&amp;"lotId"&amp;CHAR(34)&amp;": "&amp;CHAR(34)&amp;SUBSTITUTE(CriteriTecnici!$C6136,CHAR(34),"'")&amp;CHAR(34)&amp;", "&amp;CHAR(34)&amp;"criterionId"&amp;CHAR(34)&amp;": "&amp;CHAR(34)&amp;SUBSTITUTE(CriteriTecnici!$D6136,CHAR(34),"'")&amp;CHAR(34)&amp;", "&amp;CHAR(34)&amp;"kind"&amp;CHAR(34)&amp;": "&amp;CHAR(34)&amp;SUBSTITUTE(CriteriTecnici!$F6136,CHAR(34),"'")&amp;CHAR(34)&amp;", "&amp;CHAR(34)&amp;"value"&amp;CHAR(34)&amp;": "&amp;SUBSTITUTE(TRIM(ROUND(IFERROR(CriteriTecnici!$N6136*1,IFERROR(NUMBERVALUE(CriteriTecnici!$N6136,".",","),IFERROR(NUMBERVALUE(CriteriTecnici!$N6136,",","."),0))),4)&amp;""),",",".")&amp;", "&amp;CHAR(34)&amp;"numerator"&amp;CHAR(34)&amp;": "&amp;SUBSTITUTE(TRIM(ROUND(IFERROR(CriteriTecnici!$K6136*1,IFERROR(NUMBERVALUE(CriteriTecnici!$K6136,".",","),IFERROR(NUMBERVALUE(CriteriTecnici!$K6136,",","."),0))),4)&amp;""),",",".")&amp;", "&amp;CHAR(34)&amp;"denominator"&amp;CHAR(34)&amp;": "&amp;SUBSTITUTE(TRIM(ROUND(IFERROR(CriteriTecnici!$L6136*1,IFERROR(NUMBERVALUE(CriteriTecnici!$L6136,".",","),IFERROR(NUMBERVALUE(CriteriTecnici!$L6136,",","."),0))),4)&amp;""),",",".")&amp;", "&amp;CHAR(34)&amp;"flag"&amp;CHAR(34)&amp;": "&amp;SUBSTITUTE(TRIM(ROUND(IFERROR(CriteriTecnici!$M6136*1,IFERROR(NUMBERVALUE(CriteriTecnici!$M6136,".",","),IFERROR(NUMBERVALUE(CriteriTecnici!$M6136,",","."),0))),4)&amp;""),",",".")&amp;", "&amp;CHAR(34)&amp;"rawScore"&amp;CHAR(34)&amp;": "&amp;SUBSTITUTE(TRIM(ROUND(IFERROR(CriteriTecnici!$O6136*1,IFERROR(NUMBERVALUE(CriteriTecnici!$O6136,".",","),IFERROR(NUMBERVALUE(CriteriTecnici!$O6136,",","."),0))),4)&amp;""),",",".")&amp;CHAR(125)&amp;IF(TRUE,",",""))</f>
        <v/>
      </c>
    </row>
    <row r="6357">
      <c r="A6357" s="38">
        <f>IF(CriteriTecnici!$A6137="","","    "&amp;CHAR(123)&amp;CHAR(34)&amp;"bidderId"&amp;CHAR(34)&amp;": "&amp;CHAR(34)&amp;SUBSTITUTE(CriteriTecnici!$A6137,CHAR(34),"'")&amp;CHAR(34)&amp;", "&amp;CHAR(34)&amp;"lotId"&amp;CHAR(34)&amp;": "&amp;CHAR(34)&amp;SUBSTITUTE(CriteriTecnici!$C6137,CHAR(34),"'")&amp;CHAR(34)&amp;", "&amp;CHAR(34)&amp;"criterionId"&amp;CHAR(34)&amp;": "&amp;CHAR(34)&amp;SUBSTITUTE(CriteriTecnici!$D6137,CHAR(34),"'")&amp;CHAR(34)&amp;", "&amp;CHAR(34)&amp;"kind"&amp;CHAR(34)&amp;": "&amp;CHAR(34)&amp;SUBSTITUTE(CriteriTecnici!$F6137,CHAR(34),"'")&amp;CHAR(34)&amp;", "&amp;CHAR(34)&amp;"value"&amp;CHAR(34)&amp;": "&amp;SUBSTITUTE(TRIM(ROUND(IFERROR(CriteriTecnici!$N6137*1,IFERROR(NUMBERVALUE(CriteriTecnici!$N6137,".",","),IFERROR(NUMBERVALUE(CriteriTecnici!$N6137,",","."),0))),4)&amp;""),",",".")&amp;", "&amp;CHAR(34)&amp;"numerator"&amp;CHAR(34)&amp;": "&amp;SUBSTITUTE(TRIM(ROUND(IFERROR(CriteriTecnici!$K6137*1,IFERROR(NUMBERVALUE(CriteriTecnici!$K6137,".",","),IFERROR(NUMBERVALUE(CriteriTecnici!$K6137,",","."),0))),4)&amp;""),",",".")&amp;", "&amp;CHAR(34)&amp;"denominator"&amp;CHAR(34)&amp;": "&amp;SUBSTITUTE(TRIM(ROUND(IFERROR(CriteriTecnici!$L6137*1,IFERROR(NUMBERVALUE(CriteriTecnici!$L6137,".",","),IFERROR(NUMBERVALUE(CriteriTecnici!$L6137,",","."),0))),4)&amp;""),",",".")&amp;", "&amp;CHAR(34)&amp;"flag"&amp;CHAR(34)&amp;": "&amp;SUBSTITUTE(TRIM(ROUND(IFERROR(CriteriTecnici!$M6137*1,IFERROR(NUMBERVALUE(CriteriTecnici!$M6137,".",","),IFERROR(NUMBERVALUE(CriteriTecnici!$M6137,",","."),0))),4)&amp;""),",",".")&amp;", "&amp;CHAR(34)&amp;"rawScore"&amp;CHAR(34)&amp;": "&amp;SUBSTITUTE(TRIM(ROUND(IFERROR(CriteriTecnici!$O6137*1,IFERROR(NUMBERVALUE(CriteriTecnici!$O6137,".",","),IFERROR(NUMBERVALUE(CriteriTecnici!$O6137,",","."),0))),4)&amp;""),",",".")&amp;CHAR(125)&amp;IF(TRUE,",",""))</f>
        <v/>
      </c>
    </row>
    <row r="6358">
      <c r="A6358" s="38">
        <f>IF(CriteriTecnici!$A6138="","","    "&amp;CHAR(123)&amp;CHAR(34)&amp;"bidderId"&amp;CHAR(34)&amp;": "&amp;CHAR(34)&amp;SUBSTITUTE(CriteriTecnici!$A6138,CHAR(34),"'")&amp;CHAR(34)&amp;", "&amp;CHAR(34)&amp;"lotId"&amp;CHAR(34)&amp;": "&amp;CHAR(34)&amp;SUBSTITUTE(CriteriTecnici!$C6138,CHAR(34),"'")&amp;CHAR(34)&amp;", "&amp;CHAR(34)&amp;"criterionId"&amp;CHAR(34)&amp;": "&amp;CHAR(34)&amp;SUBSTITUTE(CriteriTecnici!$D6138,CHAR(34),"'")&amp;CHAR(34)&amp;", "&amp;CHAR(34)&amp;"kind"&amp;CHAR(34)&amp;": "&amp;CHAR(34)&amp;SUBSTITUTE(CriteriTecnici!$F6138,CHAR(34),"'")&amp;CHAR(34)&amp;", "&amp;CHAR(34)&amp;"value"&amp;CHAR(34)&amp;": "&amp;SUBSTITUTE(TRIM(ROUND(IFERROR(CriteriTecnici!$N6138*1,IFERROR(NUMBERVALUE(CriteriTecnici!$N6138,".",","),IFERROR(NUMBERVALUE(CriteriTecnici!$N6138,",","."),0))),4)&amp;""),",",".")&amp;", "&amp;CHAR(34)&amp;"numerator"&amp;CHAR(34)&amp;": "&amp;SUBSTITUTE(TRIM(ROUND(IFERROR(CriteriTecnici!$K6138*1,IFERROR(NUMBERVALUE(CriteriTecnici!$K6138,".",","),IFERROR(NUMBERVALUE(CriteriTecnici!$K6138,",","."),0))),4)&amp;""),",",".")&amp;", "&amp;CHAR(34)&amp;"denominator"&amp;CHAR(34)&amp;": "&amp;SUBSTITUTE(TRIM(ROUND(IFERROR(CriteriTecnici!$L6138*1,IFERROR(NUMBERVALUE(CriteriTecnici!$L6138,".",","),IFERROR(NUMBERVALUE(CriteriTecnici!$L6138,",","."),0))),4)&amp;""),",",".")&amp;", "&amp;CHAR(34)&amp;"flag"&amp;CHAR(34)&amp;": "&amp;SUBSTITUTE(TRIM(ROUND(IFERROR(CriteriTecnici!$M6138*1,IFERROR(NUMBERVALUE(CriteriTecnici!$M6138,".",","),IFERROR(NUMBERVALUE(CriteriTecnici!$M6138,",","."),0))),4)&amp;""),",",".")&amp;", "&amp;CHAR(34)&amp;"rawScore"&amp;CHAR(34)&amp;": "&amp;SUBSTITUTE(TRIM(ROUND(IFERROR(CriteriTecnici!$O6138*1,IFERROR(NUMBERVALUE(CriteriTecnici!$O6138,".",","),IFERROR(NUMBERVALUE(CriteriTecnici!$O6138,",","."),0))),4)&amp;""),",",".")&amp;CHAR(125)&amp;IF(TRUE,",",""))</f>
        <v/>
      </c>
    </row>
    <row r="6359">
      <c r="A6359" s="38">
        <f>IF(CriteriTecnici!$A6139="","","    "&amp;CHAR(123)&amp;CHAR(34)&amp;"bidderId"&amp;CHAR(34)&amp;": "&amp;CHAR(34)&amp;SUBSTITUTE(CriteriTecnici!$A6139,CHAR(34),"'")&amp;CHAR(34)&amp;", "&amp;CHAR(34)&amp;"lotId"&amp;CHAR(34)&amp;": "&amp;CHAR(34)&amp;SUBSTITUTE(CriteriTecnici!$C6139,CHAR(34),"'")&amp;CHAR(34)&amp;", "&amp;CHAR(34)&amp;"criterionId"&amp;CHAR(34)&amp;": "&amp;CHAR(34)&amp;SUBSTITUTE(CriteriTecnici!$D6139,CHAR(34),"'")&amp;CHAR(34)&amp;", "&amp;CHAR(34)&amp;"kind"&amp;CHAR(34)&amp;": "&amp;CHAR(34)&amp;SUBSTITUTE(CriteriTecnici!$F6139,CHAR(34),"'")&amp;CHAR(34)&amp;", "&amp;CHAR(34)&amp;"value"&amp;CHAR(34)&amp;": "&amp;SUBSTITUTE(TRIM(ROUND(IFERROR(CriteriTecnici!$N6139*1,IFERROR(NUMBERVALUE(CriteriTecnici!$N6139,".",","),IFERROR(NUMBERVALUE(CriteriTecnici!$N6139,",","."),0))),4)&amp;""),",",".")&amp;", "&amp;CHAR(34)&amp;"numerator"&amp;CHAR(34)&amp;": "&amp;SUBSTITUTE(TRIM(ROUND(IFERROR(CriteriTecnici!$K6139*1,IFERROR(NUMBERVALUE(CriteriTecnici!$K6139,".",","),IFERROR(NUMBERVALUE(CriteriTecnici!$K6139,",","."),0))),4)&amp;""),",",".")&amp;", "&amp;CHAR(34)&amp;"denominator"&amp;CHAR(34)&amp;": "&amp;SUBSTITUTE(TRIM(ROUND(IFERROR(CriteriTecnici!$L6139*1,IFERROR(NUMBERVALUE(CriteriTecnici!$L6139,".",","),IFERROR(NUMBERVALUE(CriteriTecnici!$L6139,",","."),0))),4)&amp;""),",",".")&amp;", "&amp;CHAR(34)&amp;"flag"&amp;CHAR(34)&amp;": "&amp;SUBSTITUTE(TRIM(ROUND(IFERROR(CriteriTecnici!$M6139*1,IFERROR(NUMBERVALUE(CriteriTecnici!$M6139,".",","),IFERROR(NUMBERVALUE(CriteriTecnici!$M6139,",","."),0))),4)&amp;""),",",".")&amp;", "&amp;CHAR(34)&amp;"rawScore"&amp;CHAR(34)&amp;": "&amp;SUBSTITUTE(TRIM(ROUND(IFERROR(CriteriTecnici!$O6139*1,IFERROR(NUMBERVALUE(CriteriTecnici!$O6139,".",","),IFERROR(NUMBERVALUE(CriteriTecnici!$O6139,",","."),0))),4)&amp;""),",",".")&amp;CHAR(125)&amp;IF(TRUE,",",""))</f>
        <v/>
      </c>
    </row>
    <row r="6360">
      <c r="A6360" s="38">
        <f>IF(CriteriTecnici!$A6140="","","    "&amp;CHAR(123)&amp;CHAR(34)&amp;"bidderId"&amp;CHAR(34)&amp;": "&amp;CHAR(34)&amp;SUBSTITUTE(CriteriTecnici!$A6140,CHAR(34),"'")&amp;CHAR(34)&amp;", "&amp;CHAR(34)&amp;"lotId"&amp;CHAR(34)&amp;": "&amp;CHAR(34)&amp;SUBSTITUTE(CriteriTecnici!$C6140,CHAR(34),"'")&amp;CHAR(34)&amp;", "&amp;CHAR(34)&amp;"criterionId"&amp;CHAR(34)&amp;": "&amp;CHAR(34)&amp;SUBSTITUTE(CriteriTecnici!$D6140,CHAR(34),"'")&amp;CHAR(34)&amp;", "&amp;CHAR(34)&amp;"kind"&amp;CHAR(34)&amp;": "&amp;CHAR(34)&amp;SUBSTITUTE(CriteriTecnici!$F6140,CHAR(34),"'")&amp;CHAR(34)&amp;", "&amp;CHAR(34)&amp;"value"&amp;CHAR(34)&amp;": "&amp;SUBSTITUTE(TRIM(ROUND(IFERROR(CriteriTecnici!$N6140*1,IFERROR(NUMBERVALUE(CriteriTecnici!$N6140,".",","),IFERROR(NUMBERVALUE(CriteriTecnici!$N6140,",","."),0))),4)&amp;""),",",".")&amp;", "&amp;CHAR(34)&amp;"numerator"&amp;CHAR(34)&amp;": "&amp;SUBSTITUTE(TRIM(ROUND(IFERROR(CriteriTecnici!$K6140*1,IFERROR(NUMBERVALUE(CriteriTecnici!$K6140,".",","),IFERROR(NUMBERVALUE(CriteriTecnici!$K6140,",","."),0))),4)&amp;""),",",".")&amp;", "&amp;CHAR(34)&amp;"denominator"&amp;CHAR(34)&amp;": "&amp;SUBSTITUTE(TRIM(ROUND(IFERROR(CriteriTecnici!$L6140*1,IFERROR(NUMBERVALUE(CriteriTecnici!$L6140,".",","),IFERROR(NUMBERVALUE(CriteriTecnici!$L6140,",","."),0))),4)&amp;""),",",".")&amp;", "&amp;CHAR(34)&amp;"flag"&amp;CHAR(34)&amp;": "&amp;SUBSTITUTE(TRIM(ROUND(IFERROR(CriteriTecnici!$M6140*1,IFERROR(NUMBERVALUE(CriteriTecnici!$M6140,".",","),IFERROR(NUMBERVALUE(CriteriTecnici!$M6140,",","."),0))),4)&amp;""),",",".")&amp;", "&amp;CHAR(34)&amp;"rawScore"&amp;CHAR(34)&amp;": "&amp;SUBSTITUTE(TRIM(ROUND(IFERROR(CriteriTecnici!$O6140*1,IFERROR(NUMBERVALUE(CriteriTecnici!$O6140,".",","),IFERROR(NUMBERVALUE(CriteriTecnici!$O6140,",","."),0))),4)&amp;""),",",".")&amp;CHAR(125)&amp;IF(TRUE,",",""))</f>
        <v/>
      </c>
    </row>
    <row r="6361">
      <c r="A6361" s="38">
        <f>IF(CriteriTecnici!$A6141="","","    "&amp;CHAR(123)&amp;CHAR(34)&amp;"bidderId"&amp;CHAR(34)&amp;": "&amp;CHAR(34)&amp;SUBSTITUTE(CriteriTecnici!$A6141,CHAR(34),"'")&amp;CHAR(34)&amp;", "&amp;CHAR(34)&amp;"lotId"&amp;CHAR(34)&amp;": "&amp;CHAR(34)&amp;SUBSTITUTE(CriteriTecnici!$C6141,CHAR(34),"'")&amp;CHAR(34)&amp;", "&amp;CHAR(34)&amp;"criterionId"&amp;CHAR(34)&amp;": "&amp;CHAR(34)&amp;SUBSTITUTE(CriteriTecnici!$D6141,CHAR(34),"'")&amp;CHAR(34)&amp;", "&amp;CHAR(34)&amp;"kind"&amp;CHAR(34)&amp;": "&amp;CHAR(34)&amp;SUBSTITUTE(CriteriTecnici!$F6141,CHAR(34),"'")&amp;CHAR(34)&amp;", "&amp;CHAR(34)&amp;"value"&amp;CHAR(34)&amp;": "&amp;SUBSTITUTE(TRIM(ROUND(IFERROR(CriteriTecnici!$N6141*1,IFERROR(NUMBERVALUE(CriteriTecnici!$N6141,".",","),IFERROR(NUMBERVALUE(CriteriTecnici!$N6141,",","."),0))),4)&amp;""),",",".")&amp;", "&amp;CHAR(34)&amp;"numerator"&amp;CHAR(34)&amp;": "&amp;SUBSTITUTE(TRIM(ROUND(IFERROR(CriteriTecnici!$K6141*1,IFERROR(NUMBERVALUE(CriteriTecnici!$K6141,".",","),IFERROR(NUMBERVALUE(CriteriTecnici!$K6141,",","."),0))),4)&amp;""),",",".")&amp;", "&amp;CHAR(34)&amp;"denominator"&amp;CHAR(34)&amp;": "&amp;SUBSTITUTE(TRIM(ROUND(IFERROR(CriteriTecnici!$L6141*1,IFERROR(NUMBERVALUE(CriteriTecnici!$L6141,".",","),IFERROR(NUMBERVALUE(CriteriTecnici!$L6141,",","."),0))),4)&amp;""),",",".")&amp;", "&amp;CHAR(34)&amp;"flag"&amp;CHAR(34)&amp;": "&amp;SUBSTITUTE(TRIM(ROUND(IFERROR(CriteriTecnici!$M6141*1,IFERROR(NUMBERVALUE(CriteriTecnici!$M6141,".",","),IFERROR(NUMBERVALUE(CriteriTecnici!$M6141,",","."),0))),4)&amp;""),",",".")&amp;", "&amp;CHAR(34)&amp;"rawScore"&amp;CHAR(34)&amp;": "&amp;SUBSTITUTE(TRIM(ROUND(IFERROR(CriteriTecnici!$O6141*1,IFERROR(NUMBERVALUE(CriteriTecnici!$O6141,".",","),IFERROR(NUMBERVALUE(CriteriTecnici!$O6141,",","."),0))),4)&amp;""),",",".")&amp;CHAR(125)&amp;IF(TRUE,",",""))</f>
        <v/>
      </c>
    </row>
    <row r="6362">
      <c r="A6362" s="38">
        <f>IF(CriteriTecnici!$A6142="","","    "&amp;CHAR(123)&amp;CHAR(34)&amp;"bidderId"&amp;CHAR(34)&amp;": "&amp;CHAR(34)&amp;SUBSTITUTE(CriteriTecnici!$A6142,CHAR(34),"'")&amp;CHAR(34)&amp;", "&amp;CHAR(34)&amp;"lotId"&amp;CHAR(34)&amp;": "&amp;CHAR(34)&amp;SUBSTITUTE(CriteriTecnici!$C6142,CHAR(34),"'")&amp;CHAR(34)&amp;", "&amp;CHAR(34)&amp;"criterionId"&amp;CHAR(34)&amp;": "&amp;CHAR(34)&amp;SUBSTITUTE(CriteriTecnici!$D6142,CHAR(34),"'")&amp;CHAR(34)&amp;", "&amp;CHAR(34)&amp;"kind"&amp;CHAR(34)&amp;": "&amp;CHAR(34)&amp;SUBSTITUTE(CriteriTecnici!$F6142,CHAR(34),"'")&amp;CHAR(34)&amp;", "&amp;CHAR(34)&amp;"value"&amp;CHAR(34)&amp;": "&amp;SUBSTITUTE(TRIM(ROUND(IFERROR(CriteriTecnici!$N6142*1,IFERROR(NUMBERVALUE(CriteriTecnici!$N6142,".",","),IFERROR(NUMBERVALUE(CriteriTecnici!$N6142,",","."),0))),4)&amp;""),",",".")&amp;", "&amp;CHAR(34)&amp;"numerator"&amp;CHAR(34)&amp;": "&amp;SUBSTITUTE(TRIM(ROUND(IFERROR(CriteriTecnici!$K6142*1,IFERROR(NUMBERVALUE(CriteriTecnici!$K6142,".",","),IFERROR(NUMBERVALUE(CriteriTecnici!$K6142,",","."),0))),4)&amp;""),",",".")&amp;", "&amp;CHAR(34)&amp;"denominator"&amp;CHAR(34)&amp;": "&amp;SUBSTITUTE(TRIM(ROUND(IFERROR(CriteriTecnici!$L6142*1,IFERROR(NUMBERVALUE(CriteriTecnici!$L6142,".",","),IFERROR(NUMBERVALUE(CriteriTecnici!$L6142,",","."),0))),4)&amp;""),",",".")&amp;", "&amp;CHAR(34)&amp;"flag"&amp;CHAR(34)&amp;": "&amp;SUBSTITUTE(TRIM(ROUND(IFERROR(CriteriTecnici!$M6142*1,IFERROR(NUMBERVALUE(CriteriTecnici!$M6142,".",","),IFERROR(NUMBERVALUE(CriteriTecnici!$M6142,",","."),0))),4)&amp;""),",",".")&amp;", "&amp;CHAR(34)&amp;"rawScore"&amp;CHAR(34)&amp;": "&amp;SUBSTITUTE(TRIM(ROUND(IFERROR(CriteriTecnici!$O6142*1,IFERROR(NUMBERVALUE(CriteriTecnici!$O6142,".",","),IFERROR(NUMBERVALUE(CriteriTecnici!$O6142,",","."),0))),4)&amp;""),",",".")&amp;CHAR(125)&amp;IF(COUNTA(Offerte!$A200:$A$200)&gt;0,",",""))</f>
        <v/>
      </c>
    </row>
    <row r="6363">
      <c r="A6363" s="38">
        <f>IF(CriteriTecnici!$A6143="","","    "&amp;CHAR(123)&amp;CHAR(34)&amp;"bidderId"&amp;CHAR(34)&amp;": "&amp;CHAR(34)&amp;SUBSTITUTE(CriteriTecnici!$A6143,CHAR(34),"'")&amp;CHAR(34)&amp;", "&amp;CHAR(34)&amp;"lotId"&amp;CHAR(34)&amp;": "&amp;CHAR(34)&amp;SUBSTITUTE(CriteriTecnici!$C6143,CHAR(34),"'")&amp;CHAR(34)&amp;", "&amp;CHAR(34)&amp;"criterionId"&amp;CHAR(34)&amp;": "&amp;CHAR(34)&amp;SUBSTITUTE(CriteriTecnici!$D6143,CHAR(34),"'")&amp;CHAR(34)&amp;", "&amp;CHAR(34)&amp;"kind"&amp;CHAR(34)&amp;": "&amp;CHAR(34)&amp;SUBSTITUTE(CriteriTecnici!$F6143,CHAR(34),"'")&amp;CHAR(34)&amp;", "&amp;CHAR(34)&amp;"value"&amp;CHAR(34)&amp;": "&amp;SUBSTITUTE(TRIM(ROUND(IFERROR(CriteriTecnici!$N6143*1,IFERROR(NUMBERVALUE(CriteriTecnici!$N6143,".",","),IFERROR(NUMBERVALUE(CriteriTecnici!$N6143,",","."),0))),4)&amp;""),",",".")&amp;", "&amp;CHAR(34)&amp;"numerator"&amp;CHAR(34)&amp;": "&amp;SUBSTITUTE(TRIM(ROUND(IFERROR(CriteriTecnici!$K6143*1,IFERROR(NUMBERVALUE(CriteriTecnici!$K6143,".",","),IFERROR(NUMBERVALUE(CriteriTecnici!$K6143,",","."),0))),4)&amp;""),",",".")&amp;", "&amp;CHAR(34)&amp;"denominator"&amp;CHAR(34)&amp;": "&amp;SUBSTITUTE(TRIM(ROUND(IFERROR(CriteriTecnici!$L6143*1,IFERROR(NUMBERVALUE(CriteriTecnici!$L6143,".",","),IFERROR(NUMBERVALUE(CriteriTecnici!$L6143,",","."),0))),4)&amp;""),",",".")&amp;", "&amp;CHAR(34)&amp;"flag"&amp;CHAR(34)&amp;": "&amp;SUBSTITUTE(TRIM(ROUND(IFERROR(CriteriTecnici!$M6143*1,IFERROR(NUMBERVALUE(CriteriTecnici!$M6143,".",","),IFERROR(NUMBERVALUE(CriteriTecnici!$M6143,",","."),0))),4)&amp;""),",",".")&amp;", "&amp;CHAR(34)&amp;"rawScore"&amp;CHAR(34)&amp;": "&amp;SUBSTITUTE(TRIM(ROUND(IFERROR(CriteriTecnici!$O6143*1,IFERROR(NUMBERVALUE(CriteriTecnici!$O6143,".",","),IFERROR(NUMBERVALUE(CriteriTecnici!$O6143,",","."),0))),4)&amp;""),",",".")&amp;CHAR(125)&amp;IF(TRUE,",",""))</f>
        <v/>
      </c>
    </row>
    <row r="6364">
      <c r="A6364" s="38">
        <f>IF(CriteriTecnici!$A6144="","","    "&amp;CHAR(123)&amp;CHAR(34)&amp;"bidderId"&amp;CHAR(34)&amp;": "&amp;CHAR(34)&amp;SUBSTITUTE(CriteriTecnici!$A6144,CHAR(34),"'")&amp;CHAR(34)&amp;", "&amp;CHAR(34)&amp;"lotId"&amp;CHAR(34)&amp;": "&amp;CHAR(34)&amp;SUBSTITUTE(CriteriTecnici!$C6144,CHAR(34),"'")&amp;CHAR(34)&amp;", "&amp;CHAR(34)&amp;"criterionId"&amp;CHAR(34)&amp;": "&amp;CHAR(34)&amp;SUBSTITUTE(CriteriTecnici!$D6144,CHAR(34),"'")&amp;CHAR(34)&amp;", "&amp;CHAR(34)&amp;"kind"&amp;CHAR(34)&amp;": "&amp;CHAR(34)&amp;SUBSTITUTE(CriteriTecnici!$F6144,CHAR(34),"'")&amp;CHAR(34)&amp;", "&amp;CHAR(34)&amp;"value"&amp;CHAR(34)&amp;": "&amp;SUBSTITUTE(TRIM(ROUND(IFERROR(CriteriTecnici!$N6144*1,IFERROR(NUMBERVALUE(CriteriTecnici!$N6144,".",","),IFERROR(NUMBERVALUE(CriteriTecnici!$N6144,",","."),0))),4)&amp;""),",",".")&amp;", "&amp;CHAR(34)&amp;"numerator"&amp;CHAR(34)&amp;": "&amp;SUBSTITUTE(TRIM(ROUND(IFERROR(CriteriTecnici!$K6144*1,IFERROR(NUMBERVALUE(CriteriTecnici!$K6144,".",","),IFERROR(NUMBERVALUE(CriteriTecnici!$K6144,",","."),0))),4)&amp;""),",",".")&amp;", "&amp;CHAR(34)&amp;"denominator"&amp;CHAR(34)&amp;": "&amp;SUBSTITUTE(TRIM(ROUND(IFERROR(CriteriTecnici!$L6144*1,IFERROR(NUMBERVALUE(CriteriTecnici!$L6144,".",","),IFERROR(NUMBERVALUE(CriteriTecnici!$L6144,",","."),0))),4)&amp;""),",",".")&amp;", "&amp;CHAR(34)&amp;"flag"&amp;CHAR(34)&amp;": "&amp;SUBSTITUTE(TRIM(ROUND(IFERROR(CriteriTecnici!$M6144*1,IFERROR(NUMBERVALUE(CriteriTecnici!$M6144,".",","),IFERROR(NUMBERVALUE(CriteriTecnici!$M6144,",","."),0))),4)&amp;""),",",".")&amp;", "&amp;CHAR(34)&amp;"rawScore"&amp;CHAR(34)&amp;": "&amp;SUBSTITUTE(TRIM(ROUND(IFERROR(CriteriTecnici!$O6144*1,IFERROR(NUMBERVALUE(CriteriTecnici!$O6144,".",","),IFERROR(NUMBERVALUE(CriteriTecnici!$O6144,",","."),0))),4)&amp;""),",",".")&amp;CHAR(125)&amp;IF(TRUE,",",""))</f>
        <v/>
      </c>
    </row>
    <row r="6365">
      <c r="A6365" s="38">
        <f>IF(CriteriTecnici!$A6145="","","    "&amp;CHAR(123)&amp;CHAR(34)&amp;"bidderId"&amp;CHAR(34)&amp;": "&amp;CHAR(34)&amp;SUBSTITUTE(CriteriTecnici!$A6145,CHAR(34),"'")&amp;CHAR(34)&amp;", "&amp;CHAR(34)&amp;"lotId"&amp;CHAR(34)&amp;": "&amp;CHAR(34)&amp;SUBSTITUTE(CriteriTecnici!$C6145,CHAR(34),"'")&amp;CHAR(34)&amp;", "&amp;CHAR(34)&amp;"criterionId"&amp;CHAR(34)&amp;": "&amp;CHAR(34)&amp;SUBSTITUTE(CriteriTecnici!$D6145,CHAR(34),"'")&amp;CHAR(34)&amp;", "&amp;CHAR(34)&amp;"kind"&amp;CHAR(34)&amp;": "&amp;CHAR(34)&amp;SUBSTITUTE(CriteriTecnici!$F6145,CHAR(34),"'")&amp;CHAR(34)&amp;", "&amp;CHAR(34)&amp;"value"&amp;CHAR(34)&amp;": "&amp;SUBSTITUTE(TRIM(ROUND(IFERROR(CriteriTecnici!$N6145*1,IFERROR(NUMBERVALUE(CriteriTecnici!$N6145,".",","),IFERROR(NUMBERVALUE(CriteriTecnici!$N6145,",","."),0))),4)&amp;""),",",".")&amp;", "&amp;CHAR(34)&amp;"numerator"&amp;CHAR(34)&amp;": "&amp;SUBSTITUTE(TRIM(ROUND(IFERROR(CriteriTecnici!$K6145*1,IFERROR(NUMBERVALUE(CriteriTecnici!$K6145,".",","),IFERROR(NUMBERVALUE(CriteriTecnici!$K6145,",","."),0))),4)&amp;""),",",".")&amp;", "&amp;CHAR(34)&amp;"denominator"&amp;CHAR(34)&amp;": "&amp;SUBSTITUTE(TRIM(ROUND(IFERROR(CriteriTecnici!$L6145*1,IFERROR(NUMBERVALUE(CriteriTecnici!$L6145,".",","),IFERROR(NUMBERVALUE(CriteriTecnici!$L6145,",","."),0))),4)&amp;""),",",".")&amp;", "&amp;CHAR(34)&amp;"flag"&amp;CHAR(34)&amp;": "&amp;SUBSTITUTE(TRIM(ROUND(IFERROR(CriteriTecnici!$M6145*1,IFERROR(NUMBERVALUE(CriteriTecnici!$M6145,".",","),IFERROR(NUMBERVALUE(CriteriTecnici!$M6145,",","."),0))),4)&amp;""),",",".")&amp;", "&amp;CHAR(34)&amp;"rawScore"&amp;CHAR(34)&amp;": "&amp;SUBSTITUTE(TRIM(ROUND(IFERROR(CriteriTecnici!$O6145*1,IFERROR(NUMBERVALUE(CriteriTecnici!$O6145,".",","),IFERROR(NUMBERVALUE(CriteriTecnici!$O6145,",","."),0))),4)&amp;""),",",".")&amp;CHAR(125)&amp;IF(TRUE,",",""))</f>
        <v/>
      </c>
    </row>
    <row r="6366">
      <c r="A6366" s="38">
        <f>IF(CriteriTecnici!$A6146="","","    "&amp;CHAR(123)&amp;CHAR(34)&amp;"bidderId"&amp;CHAR(34)&amp;": "&amp;CHAR(34)&amp;SUBSTITUTE(CriteriTecnici!$A6146,CHAR(34),"'")&amp;CHAR(34)&amp;", "&amp;CHAR(34)&amp;"lotId"&amp;CHAR(34)&amp;": "&amp;CHAR(34)&amp;SUBSTITUTE(CriteriTecnici!$C6146,CHAR(34),"'")&amp;CHAR(34)&amp;", "&amp;CHAR(34)&amp;"criterionId"&amp;CHAR(34)&amp;": "&amp;CHAR(34)&amp;SUBSTITUTE(CriteriTecnici!$D6146,CHAR(34),"'")&amp;CHAR(34)&amp;", "&amp;CHAR(34)&amp;"kind"&amp;CHAR(34)&amp;": "&amp;CHAR(34)&amp;SUBSTITUTE(CriteriTecnici!$F6146,CHAR(34),"'")&amp;CHAR(34)&amp;", "&amp;CHAR(34)&amp;"value"&amp;CHAR(34)&amp;": "&amp;SUBSTITUTE(TRIM(ROUND(IFERROR(CriteriTecnici!$N6146*1,IFERROR(NUMBERVALUE(CriteriTecnici!$N6146,".",","),IFERROR(NUMBERVALUE(CriteriTecnici!$N6146,",","."),0))),4)&amp;""),",",".")&amp;", "&amp;CHAR(34)&amp;"numerator"&amp;CHAR(34)&amp;": "&amp;SUBSTITUTE(TRIM(ROUND(IFERROR(CriteriTecnici!$K6146*1,IFERROR(NUMBERVALUE(CriteriTecnici!$K6146,".",","),IFERROR(NUMBERVALUE(CriteriTecnici!$K6146,",","."),0))),4)&amp;""),",",".")&amp;", "&amp;CHAR(34)&amp;"denominator"&amp;CHAR(34)&amp;": "&amp;SUBSTITUTE(TRIM(ROUND(IFERROR(CriteriTecnici!$L6146*1,IFERROR(NUMBERVALUE(CriteriTecnici!$L6146,".",","),IFERROR(NUMBERVALUE(CriteriTecnici!$L6146,",","."),0))),4)&amp;""),",",".")&amp;", "&amp;CHAR(34)&amp;"flag"&amp;CHAR(34)&amp;": "&amp;SUBSTITUTE(TRIM(ROUND(IFERROR(CriteriTecnici!$M6146*1,IFERROR(NUMBERVALUE(CriteriTecnici!$M6146,".",","),IFERROR(NUMBERVALUE(CriteriTecnici!$M6146,",","."),0))),4)&amp;""),",",".")&amp;", "&amp;CHAR(34)&amp;"rawScore"&amp;CHAR(34)&amp;": "&amp;SUBSTITUTE(TRIM(ROUND(IFERROR(CriteriTecnici!$O6146*1,IFERROR(NUMBERVALUE(CriteriTecnici!$O6146,".",","),IFERROR(NUMBERVALUE(CriteriTecnici!$O6146,",","."),0))),4)&amp;""),",",".")&amp;CHAR(125)&amp;IF(TRUE,",",""))</f>
        <v/>
      </c>
    </row>
    <row r="6367">
      <c r="A6367" s="38">
        <f>IF(CriteriTecnici!$A6147="","","    "&amp;CHAR(123)&amp;CHAR(34)&amp;"bidderId"&amp;CHAR(34)&amp;": "&amp;CHAR(34)&amp;SUBSTITUTE(CriteriTecnici!$A6147,CHAR(34),"'")&amp;CHAR(34)&amp;", "&amp;CHAR(34)&amp;"lotId"&amp;CHAR(34)&amp;": "&amp;CHAR(34)&amp;SUBSTITUTE(CriteriTecnici!$C6147,CHAR(34),"'")&amp;CHAR(34)&amp;", "&amp;CHAR(34)&amp;"criterionId"&amp;CHAR(34)&amp;": "&amp;CHAR(34)&amp;SUBSTITUTE(CriteriTecnici!$D6147,CHAR(34),"'")&amp;CHAR(34)&amp;", "&amp;CHAR(34)&amp;"kind"&amp;CHAR(34)&amp;": "&amp;CHAR(34)&amp;SUBSTITUTE(CriteriTecnici!$F6147,CHAR(34),"'")&amp;CHAR(34)&amp;", "&amp;CHAR(34)&amp;"value"&amp;CHAR(34)&amp;": "&amp;SUBSTITUTE(TRIM(ROUND(IFERROR(CriteriTecnici!$N6147*1,IFERROR(NUMBERVALUE(CriteriTecnici!$N6147,".",","),IFERROR(NUMBERVALUE(CriteriTecnici!$N6147,",","."),0))),4)&amp;""),",",".")&amp;", "&amp;CHAR(34)&amp;"numerator"&amp;CHAR(34)&amp;": "&amp;SUBSTITUTE(TRIM(ROUND(IFERROR(CriteriTecnici!$K6147*1,IFERROR(NUMBERVALUE(CriteriTecnici!$K6147,".",","),IFERROR(NUMBERVALUE(CriteriTecnici!$K6147,",","."),0))),4)&amp;""),",",".")&amp;", "&amp;CHAR(34)&amp;"denominator"&amp;CHAR(34)&amp;": "&amp;SUBSTITUTE(TRIM(ROUND(IFERROR(CriteriTecnici!$L6147*1,IFERROR(NUMBERVALUE(CriteriTecnici!$L6147,".",","),IFERROR(NUMBERVALUE(CriteriTecnici!$L6147,",","."),0))),4)&amp;""),",",".")&amp;", "&amp;CHAR(34)&amp;"flag"&amp;CHAR(34)&amp;": "&amp;SUBSTITUTE(TRIM(ROUND(IFERROR(CriteriTecnici!$M6147*1,IFERROR(NUMBERVALUE(CriteriTecnici!$M6147,".",","),IFERROR(NUMBERVALUE(CriteriTecnici!$M6147,",","."),0))),4)&amp;""),",",".")&amp;", "&amp;CHAR(34)&amp;"rawScore"&amp;CHAR(34)&amp;": "&amp;SUBSTITUTE(TRIM(ROUND(IFERROR(CriteriTecnici!$O6147*1,IFERROR(NUMBERVALUE(CriteriTecnici!$O6147,".",","),IFERROR(NUMBERVALUE(CriteriTecnici!$O6147,",","."),0))),4)&amp;""),",",".")&amp;CHAR(125)&amp;IF(TRUE,",",""))</f>
        <v/>
      </c>
    </row>
    <row r="6368">
      <c r="A6368" s="38">
        <f>IF(CriteriTecnici!$A6148="","","    "&amp;CHAR(123)&amp;CHAR(34)&amp;"bidderId"&amp;CHAR(34)&amp;": "&amp;CHAR(34)&amp;SUBSTITUTE(CriteriTecnici!$A6148,CHAR(34),"'")&amp;CHAR(34)&amp;", "&amp;CHAR(34)&amp;"lotId"&amp;CHAR(34)&amp;": "&amp;CHAR(34)&amp;SUBSTITUTE(CriteriTecnici!$C6148,CHAR(34),"'")&amp;CHAR(34)&amp;", "&amp;CHAR(34)&amp;"criterionId"&amp;CHAR(34)&amp;": "&amp;CHAR(34)&amp;SUBSTITUTE(CriteriTecnici!$D6148,CHAR(34),"'")&amp;CHAR(34)&amp;", "&amp;CHAR(34)&amp;"kind"&amp;CHAR(34)&amp;": "&amp;CHAR(34)&amp;SUBSTITUTE(CriteriTecnici!$F6148,CHAR(34),"'")&amp;CHAR(34)&amp;", "&amp;CHAR(34)&amp;"value"&amp;CHAR(34)&amp;": "&amp;SUBSTITUTE(TRIM(ROUND(IFERROR(CriteriTecnici!$N6148*1,IFERROR(NUMBERVALUE(CriteriTecnici!$N6148,".",","),IFERROR(NUMBERVALUE(CriteriTecnici!$N6148,",","."),0))),4)&amp;""),",",".")&amp;", "&amp;CHAR(34)&amp;"numerator"&amp;CHAR(34)&amp;": "&amp;SUBSTITUTE(TRIM(ROUND(IFERROR(CriteriTecnici!$K6148*1,IFERROR(NUMBERVALUE(CriteriTecnici!$K6148,".",","),IFERROR(NUMBERVALUE(CriteriTecnici!$K6148,",","."),0))),4)&amp;""),",",".")&amp;", "&amp;CHAR(34)&amp;"denominator"&amp;CHAR(34)&amp;": "&amp;SUBSTITUTE(TRIM(ROUND(IFERROR(CriteriTecnici!$L6148*1,IFERROR(NUMBERVALUE(CriteriTecnici!$L6148,".",","),IFERROR(NUMBERVALUE(CriteriTecnici!$L6148,",","."),0))),4)&amp;""),",",".")&amp;", "&amp;CHAR(34)&amp;"flag"&amp;CHAR(34)&amp;": "&amp;SUBSTITUTE(TRIM(ROUND(IFERROR(CriteriTecnici!$M6148*1,IFERROR(NUMBERVALUE(CriteriTecnici!$M6148,".",","),IFERROR(NUMBERVALUE(CriteriTecnici!$M6148,",","."),0))),4)&amp;""),",",".")&amp;", "&amp;CHAR(34)&amp;"rawScore"&amp;CHAR(34)&amp;": "&amp;SUBSTITUTE(TRIM(ROUND(IFERROR(CriteriTecnici!$O6148*1,IFERROR(NUMBERVALUE(CriteriTecnici!$O6148,".",","),IFERROR(NUMBERVALUE(CriteriTecnici!$O6148,",","."),0))),4)&amp;""),",",".")&amp;CHAR(125)&amp;IF(TRUE,",",""))</f>
        <v/>
      </c>
    </row>
    <row r="6369">
      <c r="A6369" s="38">
        <f>IF(CriteriTecnici!$A6149="","","    "&amp;CHAR(123)&amp;CHAR(34)&amp;"bidderId"&amp;CHAR(34)&amp;": "&amp;CHAR(34)&amp;SUBSTITUTE(CriteriTecnici!$A6149,CHAR(34),"'")&amp;CHAR(34)&amp;", "&amp;CHAR(34)&amp;"lotId"&amp;CHAR(34)&amp;": "&amp;CHAR(34)&amp;SUBSTITUTE(CriteriTecnici!$C6149,CHAR(34),"'")&amp;CHAR(34)&amp;", "&amp;CHAR(34)&amp;"criterionId"&amp;CHAR(34)&amp;": "&amp;CHAR(34)&amp;SUBSTITUTE(CriteriTecnici!$D6149,CHAR(34),"'")&amp;CHAR(34)&amp;", "&amp;CHAR(34)&amp;"kind"&amp;CHAR(34)&amp;": "&amp;CHAR(34)&amp;SUBSTITUTE(CriteriTecnici!$F6149,CHAR(34),"'")&amp;CHAR(34)&amp;", "&amp;CHAR(34)&amp;"value"&amp;CHAR(34)&amp;": "&amp;SUBSTITUTE(TRIM(ROUND(IFERROR(CriteriTecnici!$N6149*1,IFERROR(NUMBERVALUE(CriteriTecnici!$N6149,".",","),IFERROR(NUMBERVALUE(CriteriTecnici!$N6149,",","."),0))),4)&amp;""),",",".")&amp;", "&amp;CHAR(34)&amp;"numerator"&amp;CHAR(34)&amp;": "&amp;SUBSTITUTE(TRIM(ROUND(IFERROR(CriteriTecnici!$K6149*1,IFERROR(NUMBERVALUE(CriteriTecnici!$K6149,".",","),IFERROR(NUMBERVALUE(CriteriTecnici!$K6149,",","."),0))),4)&amp;""),",",".")&amp;", "&amp;CHAR(34)&amp;"denominator"&amp;CHAR(34)&amp;": "&amp;SUBSTITUTE(TRIM(ROUND(IFERROR(CriteriTecnici!$L6149*1,IFERROR(NUMBERVALUE(CriteriTecnici!$L6149,".",","),IFERROR(NUMBERVALUE(CriteriTecnici!$L6149,",","."),0))),4)&amp;""),",",".")&amp;", "&amp;CHAR(34)&amp;"flag"&amp;CHAR(34)&amp;": "&amp;SUBSTITUTE(TRIM(ROUND(IFERROR(CriteriTecnici!$M6149*1,IFERROR(NUMBERVALUE(CriteriTecnici!$M6149,".",","),IFERROR(NUMBERVALUE(CriteriTecnici!$M6149,",","."),0))),4)&amp;""),",",".")&amp;", "&amp;CHAR(34)&amp;"rawScore"&amp;CHAR(34)&amp;": "&amp;SUBSTITUTE(TRIM(ROUND(IFERROR(CriteriTecnici!$O6149*1,IFERROR(NUMBERVALUE(CriteriTecnici!$O6149,".",","),IFERROR(NUMBERVALUE(CriteriTecnici!$O6149,",","."),0))),4)&amp;""),",",".")&amp;CHAR(125)&amp;IF(TRUE,",",""))</f>
        <v/>
      </c>
    </row>
    <row r="6370">
      <c r="A6370" s="38">
        <f>IF(CriteriTecnici!$A6150="","","    "&amp;CHAR(123)&amp;CHAR(34)&amp;"bidderId"&amp;CHAR(34)&amp;": "&amp;CHAR(34)&amp;SUBSTITUTE(CriteriTecnici!$A6150,CHAR(34),"'")&amp;CHAR(34)&amp;", "&amp;CHAR(34)&amp;"lotId"&amp;CHAR(34)&amp;": "&amp;CHAR(34)&amp;SUBSTITUTE(CriteriTecnici!$C6150,CHAR(34),"'")&amp;CHAR(34)&amp;", "&amp;CHAR(34)&amp;"criterionId"&amp;CHAR(34)&amp;": "&amp;CHAR(34)&amp;SUBSTITUTE(CriteriTecnici!$D6150,CHAR(34),"'")&amp;CHAR(34)&amp;", "&amp;CHAR(34)&amp;"kind"&amp;CHAR(34)&amp;": "&amp;CHAR(34)&amp;SUBSTITUTE(CriteriTecnici!$F6150,CHAR(34),"'")&amp;CHAR(34)&amp;", "&amp;CHAR(34)&amp;"value"&amp;CHAR(34)&amp;": "&amp;SUBSTITUTE(TRIM(ROUND(IFERROR(CriteriTecnici!$N6150*1,IFERROR(NUMBERVALUE(CriteriTecnici!$N6150,".",","),IFERROR(NUMBERVALUE(CriteriTecnici!$N6150,",","."),0))),4)&amp;""),",",".")&amp;", "&amp;CHAR(34)&amp;"numerator"&amp;CHAR(34)&amp;": "&amp;SUBSTITUTE(TRIM(ROUND(IFERROR(CriteriTecnici!$K6150*1,IFERROR(NUMBERVALUE(CriteriTecnici!$K6150,".",","),IFERROR(NUMBERVALUE(CriteriTecnici!$K6150,",","."),0))),4)&amp;""),",",".")&amp;", "&amp;CHAR(34)&amp;"denominator"&amp;CHAR(34)&amp;": "&amp;SUBSTITUTE(TRIM(ROUND(IFERROR(CriteriTecnici!$L6150*1,IFERROR(NUMBERVALUE(CriteriTecnici!$L6150,".",","),IFERROR(NUMBERVALUE(CriteriTecnici!$L6150,",","."),0))),4)&amp;""),",",".")&amp;", "&amp;CHAR(34)&amp;"flag"&amp;CHAR(34)&amp;": "&amp;SUBSTITUTE(TRIM(ROUND(IFERROR(CriteriTecnici!$M6150*1,IFERROR(NUMBERVALUE(CriteriTecnici!$M6150,".",","),IFERROR(NUMBERVALUE(CriteriTecnici!$M6150,",","."),0))),4)&amp;""),",",".")&amp;", "&amp;CHAR(34)&amp;"rawScore"&amp;CHAR(34)&amp;": "&amp;SUBSTITUTE(TRIM(ROUND(IFERROR(CriteriTecnici!$O6150*1,IFERROR(NUMBERVALUE(CriteriTecnici!$O6150,".",","),IFERROR(NUMBERVALUE(CriteriTecnici!$O6150,",","."),0))),4)&amp;""),",",".")&amp;CHAR(125)&amp;IF(TRUE,",",""))</f>
        <v/>
      </c>
    </row>
    <row r="6371">
      <c r="A6371" s="38">
        <f>IF(CriteriTecnici!$A6151="","","    "&amp;CHAR(123)&amp;CHAR(34)&amp;"bidderId"&amp;CHAR(34)&amp;": "&amp;CHAR(34)&amp;SUBSTITUTE(CriteriTecnici!$A6151,CHAR(34),"'")&amp;CHAR(34)&amp;", "&amp;CHAR(34)&amp;"lotId"&amp;CHAR(34)&amp;": "&amp;CHAR(34)&amp;SUBSTITUTE(CriteriTecnici!$C6151,CHAR(34),"'")&amp;CHAR(34)&amp;", "&amp;CHAR(34)&amp;"criterionId"&amp;CHAR(34)&amp;": "&amp;CHAR(34)&amp;SUBSTITUTE(CriteriTecnici!$D6151,CHAR(34),"'")&amp;CHAR(34)&amp;", "&amp;CHAR(34)&amp;"kind"&amp;CHAR(34)&amp;": "&amp;CHAR(34)&amp;SUBSTITUTE(CriteriTecnici!$F6151,CHAR(34),"'")&amp;CHAR(34)&amp;", "&amp;CHAR(34)&amp;"value"&amp;CHAR(34)&amp;": "&amp;SUBSTITUTE(TRIM(ROUND(IFERROR(CriteriTecnici!$N6151*1,IFERROR(NUMBERVALUE(CriteriTecnici!$N6151,".",","),IFERROR(NUMBERVALUE(CriteriTecnici!$N6151,",","."),0))),4)&amp;""),",",".")&amp;", "&amp;CHAR(34)&amp;"numerator"&amp;CHAR(34)&amp;": "&amp;SUBSTITUTE(TRIM(ROUND(IFERROR(CriteriTecnici!$K6151*1,IFERROR(NUMBERVALUE(CriteriTecnici!$K6151,".",","),IFERROR(NUMBERVALUE(CriteriTecnici!$K6151,",","."),0))),4)&amp;""),",",".")&amp;", "&amp;CHAR(34)&amp;"denominator"&amp;CHAR(34)&amp;": "&amp;SUBSTITUTE(TRIM(ROUND(IFERROR(CriteriTecnici!$L6151*1,IFERROR(NUMBERVALUE(CriteriTecnici!$L6151,".",","),IFERROR(NUMBERVALUE(CriteriTecnici!$L6151,",","."),0))),4)&amp;""),",",".")&amp;", "&amp;CHAR(34)&amp;"flag"&amp;CHAR(34)&amp;": "&amp;SUBSTITUTE(TRIM(ROUND(IFERROR(CriteriTecnici!$M6151*1,IFERROR(NUMBERVALUE(CriteriTecnici!$M6151,".",","),IFERROR(NUMBERVALUE(CriteriTecnici!$M6151,",","."),0))),4)&amp;""),",",".")&amp;", "&amp;CHAR(34)&amp;"rawScore"&amp;CHAR(34)&amp;": "&amp;SUBSTITUTE(TRIM(ROUND(IFERROR(CriteriTecnici!$O6151*1,IFERROR(NUMBERVALUE(CriteriTecnici!$O6151,".",","),IFERROR(NUMBERVALUE(CriteriTecnici!$O6151,",","."),0))),4)&amp;""),",",".")&amp;CHAR(125)&amp;IF(TRUE,",",""))</f>
        <v/>
      </c>
    </row>
    <row r="6372">
      <c r="A6372" s="38">
        <f>IF(CriteriTecnici!$A6152="","","    "&amp;CHAR(123)&amp;CHAR(34)&amp;"bidderId"&amp;CHAR(34)&amp;": "&amp;CHAR(34)&amp;SUBSTITUTE(CriteriTecnici!$A6152,CHAR(34),"'")&amp;CHAR(34)&amp;", "&amp;CHAR(34)&amp;"lotId"&amp;CHAR(34)&amp;": "&amp;CHAR(34)&amp;SUBSTITUTE(CriteriTecnici!$C6152,CHAR(34),"'")&amp;CHAR(34)&amp;", "&amp;CHAR(34)&amp;"criterionId"&amp;CHAR(34)&amp;": "&amp;CHAR(34)&amp;SUBSTITUTE(CriteriTecnici!$D6152,CHAR(34),"'")&amp;CHAR(34)&amp;", "&amp;CHAR(34)&amp;"kind"&amp;CHAR(34)&amp;": "&amp;CHAR(34)&amp;SUBSTITUTE(CriteriTecnici!$F6152,CHAR(34),"'")&amp;CHAR(34)&amp;", "&amp;CHAR(34)&amp;"value"&amp;CHAR(34)&amp;": "&amp;SUBSTITUTE(TRIM(ROUND(IFERROR(CriteriTecnici!$N6152*1,IFERROR(NUMBERVALUE(CriteriTecnici!$N6152,".",","),IFERROR(NUMBERVALUE(CriteriTecnici!$N6152,",","."),0))),4)&amp;""),",",".")&amp;", "&amp;CHAR(34)&amp;"numerator"&amp;CHAR(34)&amp;": "&amp;SUBSTITUTE(TRIM(ROUND(IFERROR(CriteriTecnici!$K6152*1,IFERROR(NUMBERVALUE(CriteriTecnici!$K6152,".",","),IFERROR(NUMBERVALUE(CriteriTecnici!$K6152,",","."),0))),4)&amp;""),",",".")&amp;", "&amp;CHAR(34)&amp;"denominator"&amp;CHAR(34)&amp;": "&amp;SUBSTITUTE(TRIM(ROUND(IFERROR(CriteriTecnici!$L6152*1,IFERROR(NUMBERVALUE(CriteriTecnici!$L6152,".",","),IFERROR(NUMBERVALUE(CriteriTecnici!$L6152,",","."),0))),4)&amp;""),",",".")&amp;", "&amp;CHAR(34)&amp;"flag"&amp;CHAR(34)&amp;": "&amp;SUBSTITUTE(TRIM(ROUND(IFERROR(CriteriTecnici!$M6152*1,IFERROR(NUMBERVALUE(CriteriTecnici!$M6152,".",","),IFERROR(NUMBERVALUE(CriteriTecnici!$M6152,",","."),0))),4)&amp;""),",",".")&amp;", "&amp;CHAR(34)&amp;"rawScore"&amp;CHAR(34)&amp;": "&amp;SUBSTITUTE(TRIM(ROUND(IFERROR(CriteriTecnici!$O6152*1,IFERROR(NUMBERVALUE(CriteriTecnici!$O6152,".",","),IFERROR(NUMBERVALUE(CriteriTecnici!$O6152,",","."),0))),4)&amp;""),",",".")&amp;CHAR(125)&amp;IF(TRUE,",",""))</f>
        <v/>
      </c>
    </row>
    <row r="6373">
      <c r="A6373" s="38">
        <f>IF(CriteriTecnici!$A6153="","","    "&amp;CHAR(123)&amp;CHAR(34)&amp;"bidderId"&amp;CHAR(34)&amp;": "&amp;CHAR(34)&amp;SUBSTITUTE(CriteriTecnici!$A6153,CHAR(34),"'")&amp;CHAR(34)&amp;", "&amp;CHAR(34)&amp;"lotId"&amp;CHAR(34)&amp;": "&amp;CHAR(34)&amp;SUBSTITUTE(CriteriTecnici!$C6153,CHAR(34),"'")&amp;CHAR(34)&amp;", "&amp;CHAR(34)&amp;"criterionId"&amp;CHAR(34)&amp;": "&amp;CHAR(34)&amp;SUBSTITUTE(CriteriTecnici!$D6153,CHAR(34),"'")&amp;CHAR(34)&amp;", "&amp;CHAR(34)&amp;"kind"&amp;CHAR(34)&amp;": "&amp;CHAR(34)&amp;SUBSTITUTE(CriteriTecnici!$F6153,CHAR(34),"'")&amp;CHAR(34)&amp;", "&amp;CHAR(34)&amp;"value"&amp;CHAR(34)&amp;": "&amp;SUBSTITUTE(TRIM(ROUND(IFERROR(CriteriTecnici!$N6153*1,IFERROR(NUMBERVALUE(CriteriTecnici!$N6153,".",","),IFERROR(NUMBERVALUE(CriteriTecnici!$N6153,",","."),0))),4)&amp;""),",",".")&amp;", "&amp;CHAR(34)&amp;"numerator"&amp;CHAR(34)&amp;": "&amp;SUBSTITUTE(TRIM(ROUND(IFERROR(CriteriTecnici!$K6153*1,IFERROR(NUMBERVALUE(CriteriTecnici!$K6153,".",","),IFERROR(NUMBERVALUE(CriteriTecnici!$K6153,",","."),0))),4)&amp;""),",",".")&amp;", "&amp;CHAR(34)&amp;"denominator"&amp;CHAR(34)&amp;": "&amp;SUBSTITUTE(TRIM(ROUND(IFERROR(CriteriTecnici!$L6153*1,IFERROR(NUMBERVALUE(CriteriTecnici!$L6153,".",","),IFERROR(NUMBERVALUE(CriteriTecnici!$L6153,",","."),0))),4)&amp;""),",",".")&amp;", "&amp;CHAR(34)&amp;"flag"&amp;CHAR(34)&amp;": "&amp;SUBSTITUTE(TRIM(ROUND(IFERROR(CriteriTecnici!$M6153*1,IFERROR(NUMBERVALUE(CriteriTecnici!$M6153,".",","),IFERROR(NUMBERVALUE(CriteriTecnici!$M6153,",","."),0))),4)&amp;""),",",".")&amp;", "&amp;CHAR(34)&amp;"rawScore"&amp;CHAR(34)&amp;": "&amp;SUBSTITUTE(TRIM(ROUND(IFERROR(CriteriTecnici!$O6153*1,IFERROR(NUMBERVALUE(CriteriTecnici!$O6153,".",","),IFERROR(NUMBERVALUE(CriteriTecnici!$O6153,",","."),0))),4)&amp;""),",",".")&amp;CHAR(125)&amp;IF(TRUE,",",""))</f>
        <v/>
      </c>
    </row>
    <row r="6374">
      <c r="A6374" s="38">
        <f>IF(CriteriTecnici!$A6154="","","    "&amp;CHAR(123)&amp;CHAR(34)&amp;"bidderId"&amp;CHAR(34)&amp;": "&amp;CHAR(34)&amp;SUBSTITUTE(CriteriTecnici!$A6154,CHAR(34),"'")&amp;CHAR(34)&amp;", "&amp;CHAR(34)&amp;"lotId"&amp;CHAR(34)&amp;": "&amp;CHAR(34)&amp;SUBSTITUTE(CriteriTecnici!$C6154,CHAR(34),"'")&amp;CHAR(34)&amp;", "&amp;CHAR(34)&amp;"criterionId"&amp;CHAR(34)&amp;": "&amp;CHAR(34)&amp;SUBSTITUTE(CriteriTecnici!$D6154,CHAR(34),"'")&amp;CHAR(34)&amp;", "&amp;CHAR(34)&amp;"kind"&amp;CHAR(34)&amp;": "&amp;CHAR(34)&amp;SUBSTITUTE(CriteriTecnici!$F6154,CHAR(34),"'")&amp;CHAR(34)&amp;", "&amp;CHAR(34)&amp;"value"&amp;CHAR(34)&amp;": "&amp;SUBSTITUTE(TRIM(ROUND(IFERROR(CriteriTecnici!$N6154*1,IFERROR(NUMBERVALUE(CriteriTecnici!$N6154,".",","),IFERROR(NUMBERVALUE(CriteriTecnici!$N6154,",","."),0))),4)&amp;""),",",".")&amp;", "&amp;CHAR(34)&amp;"numerator"&amp;CHAR(34)&amp;": "&amp;SUBSTITUTE(TRIM(ROUND(IFERROR(CriteriTecnici!$K6154*1,IFERROR(NUMBERVALUE(CriteriTecnici!$K6154,".",","),IFERROR(NUMBERVALUE(CriteriTecnici!$K6154,",","."),0))),4)&amp;""),",",".")&amp;", "&amp;CHAR(34)&amp;"denominator"&amp;CHAR(34)&amp;": "&amp;SUBSTITUTE(TRIM(ROUND(IFERROR(CriteriTecnici!$L6154*1,IFERROR(NUMBERVALUE(CriteriTecnici!$L6154,".",","),IFERROR(NUMBERVALUE(CriteriTecnici!$L6154,",","."),0))),4)&amp;""),",",".")&amp;", "&amp;CHAR(34)&amp;"flag"&amp;CHAR(34)&amp;": "&amp;SUBSTITUTE(TRIM(ROUND(IFERROR(CriteriTecnici!$M6154*1,IFERROR(NUMBERVALUE(CriteriTecnici!$M6154,".",","),IFERROR(NUMBERVALUE(CriteriTecnici!$M6154,",","."),0))),4)&amp;""),",",".")&amp;", "&amp;CHAR(34)&amp;"rawScore"&amp;CHAR(34)&amp;": "&amp;SUBSTITUTE(TRIM(ROUND(IFERROR(CriteriTecnici!$O6154*1,IFERROR(NUMBERVALUE(CriteriTecnici!$O6154,".",","),IFERROR(NUMBERVALUE(CriteriTecnici!$O6154,",","."),0))),4)&amp;""),",",".")&amp;CHAR(125)&amp;IF(TRUE,",",""))</f>
        <v/>
      </c>
    </row>
    <row r="6375">
      <c r="A6375" s="38">
        <f>IF(CriteriTecnici!$A6155="","","    "&amp;CHAR(123)&amp;CHAR(34)&amp;"bidderId"&amp;CHAR(34)&amp;": "&amp;CHAR(34)&amp;SUBSTITUTE(CriteriTecnici!$A6155,CHAR(34),"'")&amp;CHAR(34)&amp;", "&amp;CHAR(34)&amp;"lotId"&amp;CHAR(34)&amp;": "&amp;CHAR(34)&amp;SUBSTITUTE(CriteriTecnici!$C6155,CHAR(34),"'")&amp;CHAR(34)&amp;", "&amp;CHAR(34)&amp;"criterionId"&amp;CHAR(34)&amp;": "&amp;CHAR(34)&amp;SUBSTITUTE(CriteriTecnici!$D6155,CHAR(34),"'")&amp;CHAR(34)&amp;", "&amp;CHAR(34)&amp;"kind"&amp;CHAR(34)&amp;": "&amp;CHAR(34)&amp;SUBSTITUTE(CriteriTecnici!$F6155,CHAR(34),"'")&amp;CHAR(34)&amp;", "&amp;CHAR(34)&amp;"value"&amp;CHAR(34)&amp;": "&amp;SUBSTITUTE(TRIM(ROUND(IFERROR(CriteriTecnici!$N6155*1,IFERROR(NUMBERVALUE(CriteriTecnici!$N6155,".",","),IFERROR(NUMBERVALUE(CriteriTecnici!$N6155,",","."),0))),4)&amp;""),",",".")&amp;", "&amp;CHAR(34)&amp;"numerator"&amp;CHAR(34)&amp;": "&amp;SUBSTITUTE(TRIM(ROUND(IFERROR(CriteriTecnici!$K6155*1,IFERROR(NUMBERVALUE(CriteriTecnici!$K6155,".",","),IFERROR(NUMBERVALUE(CriteriTecnici!$K6155,",","."),0))),4)&amp;""),",",".")&amp;", "&amp;CHAR(34)&amp;"denominator"&amp;CHAR(34)&amp;": "&amp;SUBSTITUTE(TRIM(ROUND(IFERROR(CriteriTecnici!$L6155*1,IFERROR(NUMBERVALUE(CriteriTecnici!$L6155,".",","),IFERROR(NUMBERVALUE(CriteriTecnici!$L6155,",","."),0))),4)&amp;""),",",".")&amp;", "&amp;CHAR(34)&amp;"flag"&amp;CHAR(34)&amp;": "&amp;SUBSTITUTE(TRIM(ROUND(IFERROR(CriteriTecnici!$M6155*1,IFERROR(NUMBERVALUE(CriteriTecnici!$M6155,".",","),IFERROR(NUMBERVALUE(CriteriTecnici!$M6155,",","."),0))),4)&amp;""),",",".")&amp;", "&amp;CHAR(34)&amp;"rawScore"&amp;CHAR(34)&amp;": "&amp;SUBSTITUTE(TRIM(ROUND(IFERROR(CriteriTecnici!$O6155*1,IFERROR(NUMBERVALUE(CriteriTecnici!$O6155,".",","),IFERROR(NUMBERVALUE(CriteriTecnici!$O6155,",","."),0))),4)&amp;""),",",".")&amp;CHAR(125)&amp;IF(TRUE,",",""))</f>
        <v/>
      </c>
    </row>
    <row r="6376">
      <c r="A6376" s="38">
        <f>IF(CriteriTecnici!$A6156="","","    "&amp;CHAR(123)&amp;CHAR(34)&amp;"bidderId"&amp;CHAR(34)&amp;": "&amp;CHAR(34)&amp;SUBSTITUTE(CriteriTecnici!$A6156,CHAR(34),"'")&amp;CHAR(34)&amp;", "&amp;CHAR(34)&amp;"lotId"&amp;CHAR(34)&amp;": "&amp;CHAR(34)&amp;SUBSTITUTE(CriteriTecnici!$C6156,CHAR(34),"'")&amp;CHAR(34)&amp;", "&amp;CHAR(34)&amp;"criterionId"&amp;CHAR(34)&amp;": "&amp;CHAR(34)&amp;SUBSTITUTE(CriteriTecnici!$D6156,CHAR(34),"'")&amp;CHAR(34)&amp;", "&amp;CHAR(34)&amp;"kind"&amp;CHAR(34)&amp;": "&amp;CHAR(34)&amp;SUBSTITUTE(CriteriTecnici!$F6156,CHAR(34),"'")&amp;CHAR(34)&amp;", "&amp;CHAR(34)&amp;"value"&amp;CHAR(34)&amp;": "&amp;SUBSTITUTE(TRIM(ROUND(IFERROR(CriteriTecnici!$N6156*1,IFERROR(NUMBERVALUE(CriteriTecnici!$N6156,".",","),IFERROR(NUMBERVALUE(CriteriTecnici!$N6156,",","."),0))),4)&amp;""),",",".")&amp;", "&amp;CHAR(34)&amp;"numerator"&amp;CHAR(34)&amp;": "&amp;SUBSTITUTE(TRIM(ROUND(IFERROR(CriteriTecnici!$K6156*1,IFERROR(NUMBERVALUE(CriteriTecnici!$K6156,".",","),IFERROR(NUMBERVALUE(CriteriTecnici!$K6156,",","."),0))),4)&amp;""),",",".")&amp;", "&amp;CHAR(34)&amp;"denominator"&amp;CHAR(34)&amp;": "&amp;SUBSTITUTE(TRIM(ROUND(IFERROR(CriteriTecnici!$L6156*1,IFERROR(NUMBERVALUE(CriteriTecnici!$L6156,".",","),IFERROR(NUMBERVALUE(CriteriTecnici!$L6156,",","."),0))),4)&amp;""),",",".")&amp;", "&amp;CHAR(34)&amp;"flag"&amp;CHAR(34)&amp;": "&amp;SUBSTITUTE(TRIM(ROUND(IFERROR(CriteriTecnici!$M6156*1,IFERROR(NUMBERVALUE(CriteriTecnici!$M6156,".",","),IFERROR(NUMBERVALUE(CriteriTecnici!$M6156,",","."),0))),4)&amp;""),",",".")&amp;", "&amp;CHAR(34)&amp;"rawScore"&amp;CHAR(34)&amp;": "&amp;SUBSTITUTE(TRIM(ROUND(IFERROR(CriteriTecnici!$O6156*1,IFERROR(NUMBERVALUE(CriteriTecnici!$O6156,".",","),IFERROR(NUMBERVALUE(CriteriTecnici!$O6156,",","."),0))),4)&amp;""),",",".")&amp;CHAR(125)&amp;IF(TRUE,",",""))</f>
        <v/>
      </c>
    </row>
    <row r="6377">
      <c r="A6377" s="38">
        <f>IF(CriteriTecnici!$A6157="","","    "&amp;CHAR(123)&amp;CHAR(34)&amp;"bidderId"&amp;CHAR(34)&amp;": "&amp;CHAR(34)&amp;SUBSTITUTE(CriteriTecnici!$A6157,CHAR(34),"'")&amp;CHAR(34)&amp;", "&amp;CHAR(34)&amp;"lotId"&amp;CHAR(34)&amp;": "&amp;CHAR(34)&amp;SUBSTITUTE(CriteriTecnici!$C6157,CHAR(34),"'")&amp;CHAR(34)&amp;", "&amp;CHAR(34)&amp;"criterionId"&amp;CHAR(34)&amp;": "&amp;CHAR(34)&amp;SUBSTITUTE(CriteriTecnici!$D6157,CHAR(34),"'")&amp;CHAR(34)&amp;", "&amp;CHAR(34)&amp;"kind"&amp;CHAR(34)&amp;": "&amp;CHAR(34)&amp;SUBSTITUTE(CriteriTecnici!$F6157,CHAR(34),"'")&amp;CHAR(34)&amp;", "&amp;CHAR(34)&amp;"value"&amp;CHAR(34)&amp;": "&amp;SUBSTITUTE(TRIM(ROUND(IFERROR(CriteriTecnici!$N6157*1,IFERROR(NUMBERVALUE(CriteriTecnici!$N6157,".",","),IFERROR(NUMBERVALUE(CriteriTecnici!$N6157,",","."),0))),4)&amp;""),",",".")&amp;", "&amp;CHAR(34)&amp;"numerator"&amp;CHAR(34)&amp;": "&amp;SUBSTITUTE(TRIM(ROUND(IFERROR(CriteriTecnici!$K6157*1,IFERROR(NUMBERVALUE(CriteriTecnici!$K6157,".",","),IFERROR(NUMBERVALUE(CriteriTecnici!$K6157,",","."),0))),4)&amp;""),",",".")&amp;", "&amp;CHAR(34)&amp;"denominator"&amp;CHAR(34)&amp;": "&amp;SUBSTITUTE(TRIM(ROUND(IFERROR(CriteriTecnici!$L6157*1,IFERROR(NUMBERVALUE(CriteriTecnici!$L6157,".",","),IFERROR(NUMBERVALUE(CriteriTecnici!$L6157,",","."),0))),4)&amp;""),",",".")&amp;", "&amp;CHAR(34)&amp;"flag"&amp;CHAR(34)&amp;": "&amp;SUBSTITUTE(TRIM(ROUND(IFERROR(CriteriTecnici!$M6157*1,IFERROR(NUMBERVALUE(CriteriTecnici!$M6157,".",","),IFERROR(NUMBERVALUE(CriteriTecnici!$M6157,",","."),0))),4)&amp;""),",",".")&amp;", "&amp;CHAR(34)&amp;"rawScore"&amp;CHAR(34)&amp;": "&amp;SUBSTITUTE(TRIM(ROUND(IFERROR(CriteriTecnici!$O6157*1,IFERROR(NUMBERVALUE(CriteriTecnici!$O6157,".",","),IFERROR(NUMBERVALUE(CriteriTecnici!$O6157,",","."),0))),4)&amp;""),",",".")&amp;CHAR(125)&amp;IF(TRUE,",",""))</f>
        <v/>
      </c>
    </row>
    <row r="6378">
      <c r="A6378" s="38">
        <f>IF(CriteriTecnici!$A6158="","","    "&amp;CHAR(123)&amp;CHAR(34)&amp;"bidderId"&amp;CHAR(34)&amp;": "&amp;CHAR(34)&amp;SUBSTITUTE(CriteriTecnici!$A6158,CHAR(34),"'")&amp;CHAR(34)&amp;", "&amp;CHAR(34)&amp;"lotId"&amp;CHAR(34)&amp;": "&amp;CHAR(34)&amp;SUBSTITUTE(CriteriTecnici!$C6158,CHAR(34),"'")&amp;CHAR(34)&amp;", "&amp;CHAR(34)&amp;"criterionId"&amp;CHAR(34)&amp;": "&amp;CHAR(34)&amp;SUBSTITUTE(CriteriTecnici!$D6158,CHAR(34),"'")&amp;CHAR(34)&amp;", "&amp;CHAR(34)&amp;"kind"&amp;CHAR(34)&amp;": "&amp;CHAR(34)&amp;SUBSTITUTE(CriteriTecnici!$F6158,CHAR(34),"'")&amp;CHAR(34)&amp;", "&amp;CHAR(34)&amp;"value"&amp;CHAR(34)&amp;": "&amp;SUBSTITUTE(TRIM(ROUND(IFERROR(CriteriTecnici!$N6158*1,IFERROR(NUMBERVALUE(CriteriTecnici!$N6158,".",","),IFERROR(NUMBERVALUE(CriteriTecnici!$N6158,",","."),0))),4)&amp;""),",",".")&amp;", "&amp;CHAR(34)&amp;"numerator"&amp;CHAR(34)&amp;": "&amp;SUBSTITUTE(TRIM(ROUND(IFERROR(CriteriTecnici!$K6158*1,IFERROR(NUMBERVALUE(CriteriTecnici!$K6158,".",","),IFERROR(NUMBERVALUE(CriteriTecnici!$K6158,",","."),0))),4)&amp;""),",",".")&amp;", "&amp;CHAR(34)&amp;"denominator"&amp;CHAR(34)&amp;": "&amp;SUBSTITUTE(TRIM(ROUND(IFERROR(CriteriTecnici!$L6158*1,IFERROR(NUMBERVALUE(CriteriTecnici!$L6158,".",","),IFERROR(NUMBERVALUE(CriteriTecnici!$L6158,",","."),0))),4)&amp;""),",",".")&amp;", "&amp;CHAR(34)&amp;"flag"&amp;CHAR(34)&amp;": "&amp;SUBSTITUTE(TRIM(ROUND(IFERROR(CriteriTecnici!$M6158*1,IFERROR(NUMBERVALUE(CriteriTecnici!$M6158,".",","),IFERROR(NUMBERVALUE(CriteriTecnici!$M6158,",","."),0))),4)&amp;""),",",".")&amp;", "&amp;CHAR(34)&amp;"rawScore"&amp;CHAR(34)&amp;": "&amp;SUBSTITUTE(TRIM(ROUND(IFERROR(CriteriTecnici!$O6158*1,IFERROR(NUMBERVALUE(CriteriTecnici!$O6158,".",","),IFERROR(NUMBERVALUE(CriteriTecnici!$O6158,",","."),0))),4)&amp;""),",",".")&amp;CHAR(125)&amp;IF(TRUE,",",""))</f>
        <v/>
      </c>
    </row>
    <row r="6379">
      <c r="A6379" s="38">
        <f>IF(CriteriTecnici!$A6159="","","    "&amp;CHAR(123)&amp;CHAR(34)&amp;"bidderId"&amp;CHAR(34)&amp;": "&amp;CHAR(34)&amp;SUBSTITUTE(CriteriTecnici!$A6159,CHAR(34),"'")&amp;CHAR(34)&amp;", "&amp;CHAR(34)&amp;"lotId"&amp;CHAR(34)&amp;": "&amp;CHAR(34)&amp;SUBSTITUTE(CriteriTecnici!$C6159,CHAR(34),"'")&amp;CHAR(34)&amp;", "&amp;CHAR(34)&amp;"criterionId"&amp;CHAR(34)&amp;": "&amp;CHAR(34)&amp;SUBSTITUTE(CriteriTecnici!$D6159,CHAR(34),"'")&amp;CHAR(34)&amp;", "&amp;CHAR(34)&amp;"kind"&amp;CHAR(34)&amp;": "&amp;CHAR(34)&amp;SUBSTITUTE(CriteriTecnici!$F6159,CHAR(34),"'")&amp;CHAR(34)&amp;", "&amp;CHAR(34)&amp;"value"&amp;CHAR(34)&amp;": "&amp;SUBSTITUTE(TRIM(ROUND(IFERROR(CriteriTecnici!$N6159*1,IFERROR(NUMBERVALUE(CriteriTecnici!$N6159,".",","),IFERROR(NUMBERVALUE(CriteriTecnici!$N6159,",","."),0))),4)&amp;""),",",".")&amp;", "&amp;CHAR(34)&amp;"numerator"&amp;CHAR(34)&amp;": "&amp;SUBSTITUTE(TRIM(ROUND(IFERROR(CriteriTecnici!$K6159*1,IFERROR(NUMBERVALUE(CriteriTecnici!$K6159,".",","),IFERROR(NUMBERVALUE(CriteriTecnici!$K6159,",","."),0))),4)&amp;""),",",".")&amp;", "&amp;CHAR(34)&amp;"denominator"&amp;CHAR(34)&amp;": "&amp;SUBSTITUTE(TRIM(ROUND(IFERROR(CriteriTecnici!$L6159*1,IFERROR(NUMBERVALUE(CriteriTecnici!$L6159,".",","),IFERROR(NUMBERVALUE(CriteriTecnici!$L6159,",","."),0))),4)&amp;""),",",".")&amp;", "&amp;CHAR(34)&amp;"flag"&amp;CHAR(34)&amp;": "&amp;SUBSTITUTE(TRIM(ROUND(IFERROR(CriteriTecnici!$M6159*1,IFERROR(NUMBERVALUE(CriteriTecnici!$M6159,".",","),IFERROR(NUMBERVALUE(CriteriTecnici!$M6159,",","."),0))),4)&amp;""),",",".")&amp;", "&amp;CHAR(34)&amp;"rawScore"&amp;CHAR(34)&amp;": "&amp;SUBSTITUTE(TRIM(ROUND(IFERROR(CriteriTecnici!$O6159*1,IFERROR(NUMBERVALUE(CriteriTecnici!$O6159,".",","),IFERROR(NUMBERVALUE(CriteriTecnici!$O6159,",","."),0))),4)&amp;""),",",".")&amp;CHAR(125)&amp;IF(TRUE,",",""))</f>
        <v/>
      </c>
    </row>
    <row r="6380">
      <c r="A6380" s="38">
        <f>IF(CriteriTecnici!$A6160="","","    "&amp;CHAR(123)&amp;CHAR(34)&amp;"bidderId"&amp;CHAR(34)&amp;": "&amp;CHAR(34)&amp;SUBSTITUTE(CriteriTecnici!$A6160,CHAR(34),"'")&amp;CHAR(34)&amp;", "&amp;CHAR(34)&amp;"lotId"&amp;CHAR(34)&amp;": "&amp;CHAR(34)&amp;SUBSTITUTE(CriteriTecnici!$C6160,CHAR(34),"'")&amp;CHAR(34)&amp;", "&amp;CHAR(34)&amp;"criterionId"&amp;CHAR(34)&amp;": "&amp;CHAR(34)&amp;SUBSTITUTE(CriteriTecnici!$D6160,CHAR(34),"'")&amp;CHAR(34)&amp;", "&amp;CHAR(34)&amp;"kind"&amp;CHAR(34)&amp;": "&amp;CHAR(34)&amp;SUBSTITUTE(CriteriTecnici!$F6160,CHAR(34),"'")&amp;CHAR(34)&amp;", "&amp;CHAR(34)&amp;"value"&amp;CHAR(34)&amp;": "&amp;SUBSTITUTE(TRIM(ROUND(IFERROR(CriteriTecnici!$N6160*1,IFERROR(NUMBERVALUE(CriteriTecnici!$N6160,".",","),IFERROR(NUMBERVALUE(CriteriTecnici!$N6160,",","."),0))),4)&amp;""),",",".")&amp;", "&amp;CHAR(34)&amp;"numerator"&amp;CHAR(34)&amp;": "&amp;SUBSTITUTE(TRIM(ROUND(IFERROR(CriteriTecnici!$K6160*1,IFERROR(NUMBERVALUE(CriteriTecnici!$K6160,".",","),IFERROR(NUMBERVALUE(CriteriTecnici!$K6160,",","."),0))),4)&amp;""),",",".")&amp;", "&amp;CHAR(34)&amp;"denominator"&amp;CHAR(34)&amp;": "&amp;SUBSTITUTE(TRIM(ROUND(IFERROR(CriteriTecnici!$L6160*1,IFERROR(NUMBERVALUE(CriteriTecnici!$L6160,".",","),IFERROR(NUMBERVALUE(CriteriTecnici!$L6160,",","."),0))),4)&amp;""),",",".")&amp;", "&amp;CHAR(34)&amp;"flag"&amp;CHAR(34)&amp;": "&amp;SUBSTITUTE(TRIM(ROUND(IFERROR(CriteriTecnici!$M6160*1,IFERROR(NUMBERVALUE(CriteriTecnici!$M6160,".",","),IFERROR(NUMBERVALUE(CriteriTecnici!$M6160,",","."),0))),4)&amp;""),",",".")&amp;", "&amp;CHAR(34)&amp;"rawScore"&amp;CHAR(34)&amp;": "&amp;SUBSTITUTE(TRIM(ROUND(IFERROR(CriteriTecnici!$O6160*1,IFERROR(NUMBERVALUE(CriteriTecnici!$O6160,".",","),IFERROR(NUMBERVALUE(CriteriTecnici!$O6160,",","."),0))),4)&amp;""),",",".")&amp;CHAR(125)&amp;IF(TRUE,",",""))</f>
        <v/>
      </c>
    </row>
    <row r="6381">
      <c r="A6381" s="38">
        <f>IF(CriteriTecnici!$A6161="","","    "&amp;CHAR(123)&amp;CHAR(34)&amp;"bidderId"&amp;CHAR(34)&amp;": "&amp;CHAR(34)&amp;SUBSTITUTE(CriteriTecnici!$A6161,CHAR(34),"'")&amp;CHAR(34)&amp;", "&amp;CHAR(34)&amp;"lotId"&amp;CHAR(34)&amp;": "&amp;CHAR(34)&amp;SUBSTITUTE(CriteriTecnici!$C6161,CHAR(34),"'")&amp;CHAR(34)&amp;", "&amp;CHAR(34)&amp;"criterionId"&amp;CHAR(34)&amp;": "&amp;CHAR(34)&amp;SUBSTITUTE(CriteriTecnici!$D6161,CHAR(34),"'")&amp;CHAR(34)&amp;", "&amp;CHAR(34)&amp;"kind"&amp;CHAR(34)&amp;": "&amp;CHAR(34)&amp;SUBSTITUTE(CriteriTecnici!$F6161,CHAR(34),"'")&amp;CHAR(34)&amp;", "&amp;CHAR(34)&amp;"value"&amp;CHAR(34)&amp;": "&amp;SUBSTITUTE(TRIM(ROUND(IFERROR(CriteriTecnici!$N6161*1,IFERROR(NUMBERVALUE(CriteriTecnici!$N6161,".",","),IFERROR(NUMBERVALUE(CriteriTecnici!$N6161,",","."),0))),4)&amp;""),",",".")&amp;", "&amp;CHAR(34)&amp;"numerator"&amp;CHAR(34)&amp;": "&amp;SUBSTITUTE(TRIM(ROUND(IFERROR(CriteriTecnici!$K6161*1,IFERROR(NUMBERVALUE(CriteriTecnici!$K6161,".",","),IFERROR(NUMBERVALUE(CriteriTecnici!$K6161,",","."),0))),4)&amp;""),",",".")&amp;", "&amp;CHAR(34)&amp;"denominator"&amp;CHAR(34)&amp;": "&amp;SUBSTITUTE(TRIM(ROUND(IFERROR(CriteriTecnici!$L6161*1,IFERROR(NUMBERVALUE(CriteriTecnici!$L6161,".",","),IFERROR(NUMBERVALUE(CriteriTecnici!$L6161,",","."),0))),4)&amp;""),",",".")&amp;", "&amp;CHAR(34)&amp;"flag"&amp;CHAR(34)&amp;": "&amp;SUBSTITUTE(TRIM(ROUND(IFERROR(CriteriTecnici!$M6161*1,IFERROR(NUMBERVALUE(CriteriTecnici!$M6161,".",","),IFERROR(NUMBERVALUE(CriteriTecnici!$M6161,",","."),0))),4)&amp;""),",",".")&amp;", "&amp;CHAR(34)&amp;"rawScore"&amp;CHAR(34)&amp;": "&amp;SUBSTITUTE(TRIM(ROUND(IFERROR(CriteriTecnici!$O6161*1,IFERROR(NUMBERVALUE(CriteriTecnici!$O6161,".",","),IFERROR(NUMBERVALUE(CriteriTecnici!$O6161,",","."),0))),4)&amp;""),",",".")&amp;CHAR(125)&amp;IF(TRUE,",",""))</f>
        <v/>
      </c>
    </row>
    <row r="6382">
      <c r="A6382" s="38">
        <f>IF(CriteriTecnici!$A6162="","","    "&amp;CHAR(123)&amp;CHAR(34)&amp;"bidderId"&amp;CHAR(34)&amp;": "&amp;CHAR(34)&amp;SUBSTITUTE(CriteriTecnici!$A6162,CHAR(34),"'")&amp;CHAR(34)&amp;", "&amp;CHAR(34)&amp;"lotId"&amp;CHAR(34)&amp;": "&amp;CHAR(34)&amp;SUBSTITUTE(CriteriTecnici!$C6162,CHAR(34),"'")&amp;CHAR(34)&amp;", "&amp;CHAR(34)&amp;"criterionId"&amp;CHAR(34)&amp;": "&amp;CHAR(34)&amp;SUBSTITUTE(CriteriTecnici!$D6162,CHAR(34),"'")&amp;CHAR(34)&amp;", "&amp;CHAR(34)&amp;"kind"&amp;CHAR(34)&amp;": "&amp;CHAR(34)&amp;SUBSTITUTE(CriteriTecnici!$F6162,CHAR(34),"'")&amp;CHAR(34)&amp;", "&amp;CHAR(34)&amp;"value"&amp;CHAR(34)&amp;": "&amp;SUBSTITUTE(TRIM(ROUND(IFERROR(CriteriTecnici!$N6162*1,IFERROR(NUMBERVALUE(CriteriTecnici!$N6162,".",","),IFERROR(NUMBERVALUE(CriteriTecnici!$N6162,",","."),0))),4)&amp;""),",",".")&amp;", "&amp;CHAR(34)&amp;"numerator"&amp;CHAR(34)&amp;": "&amp;SUBSTITUTE(TRIM(ROUND(IFERROR(CriteriTecnici!$K6162*1,IFERROR(NUMBERVALUE(CriteriTecnici!$K6162,".",","),IFERROR(NUMBERVALUE(CriteriTecnici!$K6162,",","."),0))),4)&amp;""),",",".")&amp;", "&amp;CHAR(34)&amp;"denominator"&amp;CHAR(34)&amp;": "&amp;SUBSTITUTE(TRIM(ROUND(IFERROR(CriteriTecnici!$L6162*1,IFERROR(NUMBERVALUE(CriteriTecnici!$L6162,".",","),IFERROR(NUMBERVALUE(CriteriTecnici!$L6162,",","."),0))),4)&amp;""),",",".")&amp;", "&amp;CHAR(34)&amp;"flag"&amp;CHAR(34)&amp;": "&amp;SUBSTITUTE(TRIM(ROUND(IFERROR(CriteriTecnici!$M6162*1,IFERROR(NUMBERVALUE(CriteriTecnici!$M6162,".",","),IFERROR(NUMBERVALUE(CriteriTecnici!$M6162,",","."),0))),4)&amp;""),",",".")&amp;", "&amp;CHAR(34)&amp;"rawScore"&amp;CHAR(34)&amp;": "&amp;SUBSTITUTE(TRIM(ROUND(IFERROR(CriteriTecnici!$O6162*1,IFERROR(NUMBERVALUE(CriteriTecnici!$O6162,".",","),IFERROR(NUMBERVALUE(CriteriTecnici!$O6162,",","."),0))),4)&amp;""),",",".")&amp;CHAR(125)&amp;IF(TRUE,",",""))</f>
        <v/>
      </c>
    </row>
    <row r="6383">
      <c r="A6383" s="38">
        <f>IF(CriteriTecnici!$A6163="","","    "&amp;CHAR(123)&amp;CHAR(34)&amp;"bidderId"&amp;CHAR(34)&amp;": "&amp;CHAR(34)&amp;SUBSTITUTE(CriteriTecnici!$A6163,CHAR(34),"'")&amp;CHAR(34)&amp;", "&amp;CHAR(34)&amp;"lotId"&amp;CHAR(34)&amp;": "&amp;CHAR(34)&amp;SUBSTITUTE(CriteriTecnici!$C6163,CHAR(34),"'")&amp;CHAR(34)&amp;", "&amp;CHAR(34)&amp;"criterionId"&amp;CHAR(34)&amp;": "&amp;CHAR(34)&amp;SUBSTITUTE(CriteriTecnici!$D6163,CHAR(34),"'")&amp;CHAR(34)&amp;", "&amp;CHAR(34)&amp;"kind"&amp;CHAR(34)&amp;": "&amp;CHAR(34)&amp;SUBSTITUTE(CriteriTecnici!$F6163,CHAR(34),"'")&amp;CHAR(34)&amp;", "&amp;CHAR(34)&amp;"value"&amp;CHAR(34)&amp;": "&amp;SUBSTITUTE(TRIM(ROUND(IFERROR(CriteriTecnici!$N6163*1,IFERROR(NUMBERVALUE(CriteriTecnici!$N6163,".",","),IFERROR(NUMBERVALUE(CriteriTecnici!$N6163,",","."),0))),4)&amp;""),",",".")&amp;", "&amp;CHAR(34)&amp;"numerator"&amp;CHAR(34)&amp;": "&amp;SUBSTITUTE(TRIM(ROUND(IFERROR(CriteriTecnici!$K6163*1,IFERROR(NUMBERVALUE(CriteriTecnici!$K6163,".",","),IFERROR(NUMBERVALUE(CriteriTecnici!$K6163,",","."),0))),4)&amp;""),",",".")&amp;", "&amp;CHAR(34)&amp;"denominator"&amp;CHAR(34)&amp;": "&amp;SUBSTITUTE(TRIM(ROUND(IFERROR(CriteriTecnici!$L6163*1,IFERROR(NUMBERVALUE(CriteriTecnici!$L6163,".",","),IFERROR(NUMBERVALUE(CriteriTecnici!$L6163,",","."),0))),4)&amp;""),",",".")&amp;", "&amp;CHAR(34)&amp;"flag"&amp;CHAR(34)&amp;": "&amp;SUBSTITUTE(TRIM(ROUND(IFERROR(CriteriTecnici!$M6163*1,IFERROR(NUMBERVALUE(CriteriTecnici!$M6163,".",","),IFERROR(NUMBERVALUE(CriteriTecnici!$M6163,",","."),0))),4)&amp;""),",",".")&amp;", "&amp;CHAR(34)&amp;"rawScore"&amp;CHAR(34)&amp;": "&amp;SUBSTITUTE(TRIM(ROUND(IFERROR(CriteriTecnici!$O6163*1,IFERROR(NUMBERVALUE(CriteriTecnici!$O6163,".",","),IFERROR(NUMBERVALUE(CriteriTecnici!$O6163,",","."),0))),4)&amp;""),",",".")&amp;CHAR(125)&amp;IF(TRUE,",",""))</f>
        <v/>
      </c>
    </row>
    <row r="6384">
      <c r="A6384" s="38">
        <f>IF(CriteriTecnici!$A6164="","","    "&amp;CHAR(123)&amp;CHAR(34)&amp;"bidderId"&amp;CHAR(34)&amp;": "&amp;CHAR(34)&amp;SUBSTITUTE(CriteriTecnici!$A6164,CHAR(34),"'")&amp;CHAR(34)&amp;", "&amp;CHAR(34)&amp;"lotId"&amp;CHAR(34)&amp;": "&amp;CHAR(34)&amp;SUBSTITUTE(CriteriTecnici!$C6164,CHAR(34),"'")&amp;CHAR(34)&amp;", "&amp;CHAR(34)&amp;"criterionId"&amp;CHAR(34)&amp;": "&amp;CHAR(34)&amp;SUBSTITUTE(CriteriTecnici!$D6164,CHAR(34),"'")&amp;CHAR(34)&amp;", "&amp;CHAR(34)&amp;"kind"&amp;CHAR(34)&amp;": "&amp;CHAR(34)&amp;SUBSTITUTE(CriteriTecnici!$F6164,CHAR(34),"'")&amp;CHAR(34)&amp;", "&amp;CHAR(34)&amp;"value"&amp;CHAR(34)&amp;": "&amp;SUBSTITUTE(TRIM(ROUND(IFERROR(CriteriTecnici!$N6164*1,IFERROR(NUMBERVALUE(CriteriTecnici!$N6164,".",","),IFERROR(NUMBERVALUE(CriteriTecnici!$N6164,",","."),0))),4)&amp;""),",",".")&amp;", "&amp;CHAR(34)&amp;"numerator"&amp;CHAR(34)&amp;": "&amp;SUBSTITUTE(TRIM(ROUND(IFERROR(CriteriTecnici!$K6164*1,IFERROR(NUMBERVALUE(CriteriTecnici!$K6164,".",","),IFERROR(NUMBERVALUE(CriteriTecnici!$K6164,",","."),0))),4)&amp;""),",",".")&amp;", "&amp;CHAR(34)&amp;"denominator"&amp;CHAR(34)&amp;": "&amp;SUBSTITUTE(TRIM(ROUND(IFERROR(CriteriTecnici!$L6164*1,IFERROR(NUMBERVALUE(CriteriTecnici!$L6164,".",","),IFERROR(NUMBERVALUE(CriteriTecnici!$L6164,",","."),0))),4)&amp;""),",",".")&amp;", "&amp;CHAR(34)&amp;"flag"&amp;CHAR(34)&amp;": "&amp;SUBSTITUTE(TRIM(ROUND(IFERROR(CriteriTecnici!$M6164*1,IFERROR(NUMBERVALUE(CriteriTecnici!$M6164,".",","),IFERROR(NUMBERVALUE(CriteriTecnici!$M6164,",","."),0))),4)&amp;""),",",".")&amp;", "&amp;CHAR(34)&amp;"rawScore"&amp;CHAR(34)&amp;": "&amp;SUBSTITUTE(TRIM(ROUND(IFERROR(CriteriTecnici!$O6164*1,IFERROR(NUMBERVALUE(CriteriTecnici!$O6164,".",","),IFERROR(NUMBERVALUE(CriteriTecnici!$O6164,",","."),0))),4)&amp;""),",",".")&amp;CHAR(125)&amp;IF(TRUE,",",""))</f>
        <v/>
      </c>
    </row>
    <row r="6385">
      <c r="A6385" s="38">
        <f>IF(CriteriTecnici!$A6165="","","    "&amp;CHAR(123)&amp;CHAR(34)&amp;"bidderId"&amp;CHAR(34)&amp;": "&amp;CHAR(34)&amp;SUBSTITUTE(CriteriTecnici!$A6165,CHAR(34),"'")&amp;CHAR(34)&amp;", "&amp;CHAR(34)&amp;"lotId"&amp;CHAR(34)&amp;": "&amp;CHAR(34)&amp;SUBSTITUTE(CriteriTecnici!$C6165,CHAR(34),"'")&amp;CHAR(34)&amp;", "&amp;CHAR(34)&amp;"criterionId"&amp;CHAR(34)&amp;": "&amp;CHAR(34)&amp;SUBSTITUTE(CriteriTecnici!$D6165,CHAR(34),"'")&amp;CHAR(34)&amp;", "&amp;CHAR(34)&amp;"kind"&amp;CHAR(34)&amp;": "&amp;CHAR(34)&amp;SUBSTITUTE(CriteriTecnici!$F6165,CHAR(34),"'")&amp;CHAR(34)&amp;", "&amp;CHAR(34)&amp;"value"&amp;CHAR(34)&amp;": "&amp;SUBSTITUTE(TRIM(ROUND(IFERROR(CriteriTecnici!$N6165*1,IFERROR(NUMBERVALUE(CriteriTecnici!$N6165,".",","),IFERROR(NUMBERVALUE(CriteriTecnici!$N6165,",","."),0))),4)&amp;""),",",".")&amp;", "&amp;CHAR(34)&amp;"numerator"&amp;CHAR(34)&amp;": "&amp;SUBSTITUTE(TRIM(ROUND(IFERROR(CriteriTecnici!$K6165*1,IFERROR(NUMBERVALUE(CriteriTecnici!$K6165,".",","),IFERROR(NUMBERVALUE(CriteriTecnici!$K6165,",","."),0))),4)&amp;""),",",".")&amp;", "&amp;CHAR(34)&amp;"denominator"&amp;CHAR(34)&amp;": "&amp;SUBSTITUTE(TRIM(ROUND(IFERROR(CriteriTecnici!$L6165*1,IFERROR(NUMBERVALUE(CriteriTecnici!$L6165,".",","),IFERROR(NUMBERVALUE(CriteriTecnici!$L6165,",","."),0))),4)&amp;""),",",".")&amp;", "&amp;CHAR(34)&amp;"flag"&amp;CHAR(34)&amp;": "&amp;SUBSTITUTE(TRIM(ROUND(IFERROR(CriteriTecnici!$M6165*1,IFERROR(NUMBERVALUE(CriteriTecnici!$M6165,".",","),IFERROR(NUMBERVALUE(CriteriTecnici!$M6165,",","."),0))),4)&amp;""),",",".")&amp;", "&amp;CHAR(34)&amp;"rawScore"&amp;CHAR(34)&amp;": "&amp;SUBSTITUTE(TRIM(ROUND(IFERROR(CriteriTecnici!$O6165*1,IFERROR(NUMBERVALUE(CriteriTecnici!$O6165,".",","),IFERROR(NUMBERVALUE(CriteriTecnici!$O6165,",","."),0))),4)&amp;""),",",".")&amp;CHAR(125)&amp;IF(TRUE,",",""))</f>
        <v/>
      </c>
    </row>
    <row r="6386">
      <c r="A6386" s="38">
        <f>IF(CriteriTecnici!$A6166="","","    "&amp;CHAR(123)&amp;CHAR(34)&amp;"bidderId"&amp;CHAR(34)&amp;": "&amp;CHAR(34)&amp;SUBSTITUTE(CriteriTecnici!$A6166,CHAR(34),"'")&amp;CHAR(34)&amp;", "&amp;CHAR(34)&amp;"lotId"&amp;CHAR(34)&amp;": "&amp;CHAR(34)&amp;SUBSTITUTE(CriteriTecnici!$C6166,CHAR(34),"'")&amp;CHAR(34)&amp;", "&amp;CHAR(34)&amp;"criterionId"&amp;CHAR(34)&amp;": "&amp;CHAR(34)&amp;SUBSTITUTE(CriteriTecnici!$D6166,CHAR(34),"'")&amp;CHAR(34)&amp;", "&amp;CHAR(34)&amp;"kind"&amp;CHAR(34)&amp;": "&amp;CHAR(34)&amp;SUBSTITUTE(CriteriTecnici!$F6166,CHAR(34),"'")&amp;CHAR(34)&amp;", "&amp;CHAR(34)&amp;"value"&amp;CHAR(34)&amp;": "&amp;SUBSTITUTE(TRIM(ROUND(IFERROR(CriteriTecnici!$N6166*1,IFERROR(NUMBERVALUE(CriteriTecnici!$N6166,".",","),IFERROR(NUMBERVALUE(CriteriTecnici!$N6166,",","."),0))),4)&amp;""),",",".")&amp;", "&amp;CHAR(34)&amp;"numerator"&amp;CHAR(34)&amp;": "&amp;SUBSTITUTE(TRIM(ROUND(IFERROR(CriteriTecnici!$K6166*1,IFERROR(NUMBERVALUE(CriteriTecnici!$K6166,".",","),IFERROR(NUMBERVALUE(CriteriTecnici!$K6166,",","."),0))),4)&amp;""),",",".")&amp;", "&amp;CHAR(34)&amp;"denominator"&amp;CHAR(34)&amp;": "&amp;SUBSTITUTE(TRIM(ROUND(IFERROR(CriteriTecnici!$L6166*1,IFERROR(NUMBERVALUE(CriteriTecnici!$L6166,".",","),IFERROR(NUMBERVALUE(CriteriTecnici!$L6166,",","."),0))),4)&amp;""),",",".")&amp;", "&amp;CHAR(34)&amp;"flag"&amp;CHAR(34)&amp;": "&amp;SUBSTITUTE(TRIM(ROUND(IFERROR(CriteriTecnici!$M6166*1,IFERROR(NUMBERVALUE(CriteriTecnici!$M6166,".",","),IFERROR(NUMBERVALUE(CriteriTecnici!$M6166,",","."),0))),4)&amp;""),",",".")&amp;", "&amp;CHAR(34)&amp;"rawScore"&amp;CHAR(34)&amp;": "&amp;SUBSTITUTE(TRIM(ROUND(IFERROR(CriteriTecnici!$O6166*1,IFERROR(NUMBERVALUE(CriteriTecnici!$O6166,".",","),IFERROR(NUMBERVALUE(CriteriTecnici!$O6166,",","."),0))),4)&amp;""),",",".")&amp;CHAR(125)&amp;IF(TRUE,",",""))</f>
        <v/>
      </c>
    </row>
    <row r="6387">
      <c r="A6387" s="38">
        <f>IF(CriteriTecnici!$A6167="","","    "&amp;CHAR(123)&amp;CHAR(34)&amp;"bidderId"&amp;CHAR(34)&amp;": "&amp;CHAR(34)&amp;SUBSTITUTE(CriteriTecnici!$A6167,CHAR(34),"'")&amp;CHAR(34)&amp;", "&amp;CHAR(34)&amp;"lotId"&amp;CHAR(34)&amp;": "&amp;CHAR(34)&amp;SUBSTITUTE(CriteriTecnici!$C6167,CHAR(34),"'")&amp;CHAR(34)&amp;", "&amp;CHAR(34)&amp;"criterionId"&amp;CHAR(34)&amp;": "&amp;CHAR(34)&amp;SUBSTITUTE(CriteriTecnici!$D6167,CHAR(34),"'")&amp;CHAR(34)&amp;", "&amp;CHAR(34)&amp;"kind"&amp;CHAR(34)&amp;": "&amp;CHAR(34)&amp;SUBSTITUTE(CriteriTecnici!$F6167,CHAR(34),"'")&amp;CHAR(34)&amp;", "&amp;CHAR(34)&amp;"value"&amp;CHAR(34)&amp;": "&amp;SUBSTITUTE(TRIM(ROUND(IFERROR(CriteriTecnici!$N6167*1,IFERROR(NUMBERVALUE(CriteriTecnici!$N6167,".",","),IFERROR(NUMBERVALUE(CriteriTecnici!$N6167,",","."),0))),4)&amp;""),",",".")&amp;", "&amp;CHAR(34)&amp;"numerator"&amp;CHAR(34)&amp;": "&amp;SUBSTITUTE(TRIM(ROUND(IFERROR(CriteriTecnici!$K6167*1,IFERROR(NUMBERVALUE(CriteriTecnici!$K6167,".",","),IFERROR(NUMBERVALUE(CriteriTecnici!$K6167,",","."),0))),4)&amp;""),",",".")&amp;", "&amp;CHAR(34)&amp;"denominator"&amp;CHAR(34)&amp;": "&amp;SUBSTITUTE(TRIM(ROUND(IFERROR(CriteriTecnici!$L6167*1,IFERROR(NUMBERVALUE(CriteriTecnici!$L6167,".",","),IFERROR(NUMBERVALUE(CriteriTecnici!$L6167,",","."),0))),4)&amp;""),",",".")&amp;", "&amp;CHAR(34)&amp;"flag"&amp;CHAR(34)&amp;": "&amp;SUBSTITUTE(TRIM(ROUND(IFERROR(CriteriTecnici!$M6167*1,IFERROR(NUMBERVALUE(CriteriTecnici!$M6167,".",","),IFERROR(NUMBERVALUE(CriteriTecnici!$M6167,",","."),0))),4)&amp;""),",",".")&amp;", "&amp;CHAR(34)&amp;"rawScore"&amp;CHAR(34)&amp;": "&amp;SUBSTITUTE(TRIM(ROUND(IFERROR(CriteriTecnici!$O6167*1,IFERROR(NUMBERVALUE(CriteriTecnici!$O6167,".",","),IFERROR(NUMBERVALUE(CriteriTecnici!$O6167,",","."),0))),4)&amp;""),",",".")&amp;CHAR(125)&amp;IF(TRUE,",",""))</f>
        <v/>
      </c>
    </row>
    <row r="6388">
      <c r="A6388" s="38">
        <f>IF(CriteriTecnici!$A6168="","","    "&amp;CHAR(123)&amp;CHAR(34)&amp;"bidderId"&amp;CHAR(34)&amp;": "&amp;CHAR(34)&amp;SUBSTITUTE(CriteriTecnici!$A6168,CHAR(34),"'")&amp;CHAR(34)&amp;", "&amp;CHAR(34)&amp;"lotId"&amp;CHAR(34)&amp;": "&amp;CHAR(34)&amp;SUBSTITUTE(CriteriTecnici!$C6168,CHAR(34),"'")&amp;CHAR(34)&amp;", "&amp;CHAR(34)&amp;"criterionId"&amp;CHAR(34)&amp;": "&amp;CHAR(34)&amp;SUBSTITUTE(CriteriTecnici!$D6168,CHAR(34),"'")&amp;CHAR(34)&amp;", "&amp;CHAR(34)&amp;"kind"&amp;CHAR(34)&amp;": "&amp;CHAR(34)&amp;SUBSTITUTE(CriteriTecnici!$F6168,CHAR(34),"'")&amp;CHAR(34)&amp;", "&amp;CHAR(34)&amp;"value"&amp;CHAR(34)&amp;": "&amp;SUBSTITUTE(TRIM(ROUND(IFERROR(CriteriTecnici!$N6168*1,IFERROR(NUMBERVALUE(CriteriTecnici!$N6168,".",","),IFERROR(NUMBERVALUE(CriteriTecnici!$N6168,",","."),0))),4)&amp;""),",",".")&amp;", "&amp;CHAR(34)&amp;"numerator"&amp;CHAR(34)&amp;": "&amp;SUBSTITUTE(TRIM(ROUND(IFERROR(CriteriTecnici!$K6168*1,IFERROR(NUMBERVALUE(CriteriTecnici!$K6168,".",","),IFERROR(NUMBERVALUE(CriteriTecnici!$K6168,",","."),0))),4)&amp;""),",",".")&amp;", "&amp;CHAR(34)&amp;"denominator"&amp;CHAR(34)&amp;": "&amp;SUBSTITUTE(TRIM(ROUND(IFERROR(CriteriTecnici!$L6168*1,IFERROR(NUMBERVALUE(CriteriTecnici!$L6168,".",","),IFERROR(NUMBERVALUE(CriteriTecnici!$L6168,",","."),0))),4)&amp;""),",",".")&amp;", "&amp;CHAR(34)&amp;"flag"&amp;CHAR(34)&amp;": "&amp;SUBSTITUTE(TRIM(ROUND(IFERROR(CriteriTecnici!$M6168*1,IFERROR(NUMBERVALUE(CriteriTecnici!$M6168,".",","),IFERROR(NUMBERVALUE(CriteriTecnici!$M6168,",","."),0))),4)&amp;""),",",".")&amp;", "&amp;CHAR(34)&amp;"rawScore"&amp;CHAR(34)&amp;": "&amp;SUBSTITUTE(TRIM(ROUND(IFERROR(CriteriTecnici!$O6168*1,IFERROR(NUMBERVALUE(CriteriTecnici!$O6168,".",","),IFERROR(NUMBERVALUE(CriteriTecnici!$O6168,",","."),0))),4)&amp;""),",",".")&amp;CHAR(125)&amp;IF(TRUE,",",""))</f>
        <v/>
      </c>
    </row>
    <row r="6389">
      <c r="A6389" s="38">
        <f>IF(CriteriTecnici!$A6169="","","    "&amp;CHAR(123)&amp;CHAR(34)&amp;"bidderId"&amp;CHAR(34)&amp;": "&amp;CHAR(34)&amp;SUBSTITUTE(CriteriTecnici!$A6169,CHAR(34),"'")&amp;CHAR(34)&amp;", "&amp;CHAR(34)&amp;"lotId"&amp;CHAR(34)&amp;": "&amp;CHAR(34)&amp;SUBSTITUTE(CriteriTecnici!$C6169,CHAR(34),"'")&amp;CHAR(34)&amp;", "&amp;CHAR(34)&amp;"criterionId"&amp;CHAR(34)&amp;": "&amp;CHAR(34)&amp;SUBSTITUTE(CriteriTecnici!$D6169,CHAR(34),"'")&amp;CHAR(34)&amp;", "&amp;CHAR(34)&amp;"kind"&amp;CHAR(34)&amp;": "&amp;CHAR(34)&amp;SUBSTITUTE(CriteriTecnici!$F6169,CHAR(34),"'")&amp;CHAR(34)&amp;", "&amp;CHAR(34)&amp;"value"&amp;CHAR(34)&amp;": "&amp;SUBSTITUTE(TRIM(ROUND(IFERROR(CriteriTecnici!$N6169*1,IFERROR(NUMBERVALUE(CriteriTecnici!$N6169,".",","),IFERROR(NUMBERVALUE(CriteriTecnici!$N6169,",","."),0))),4)&amp;""),",",".")&amp;", "&amp;CHAR(34)&amp;"numerator"&amp;CHAR(34)&amp;": "&amp;SUBSTITUTE(TRIM(ROUND(IFERROR(CriteriTecnici!$K6169*1,IFERROR(NUMBERVALUE(CriteriTecnici!$K6169,".",","),IFERROR(NUMBERVALUE(CriteriTecnici!$K6169,",","."),0))),4)&amp;""),",",".")&amp;", "&amp;CHAR(34)&amp;"denominator"&amp;CHAR(34)&amp;": "&amp;SUBSTITUTE(TRIM(ROUND(IFERROR(CriteriTecnici!$L6169*1,IFERROR(NUMBERVALUE(CriteriTecnici!$L6169,".",","),IFERROR(NUMBERVALUE(CriteriTecnici!$L6169,",","."),0))),4)&amp;""),",",".")&amp;", "&amp;CHAR(34)&amp;"flag"&amp;CHAR(34)&amp;": "&amp;SUBSTITUTE(TRIM(ROUND(IFERROR(CriteriTecnici!$M6169*1,IFERROR(NUMBERVALUE(CriteriTecnici!$M6169,".",","),IFERROR(NUMBERVALUE(CriteriTecnici!$M6169,",","."),0))),4)&amp;""),",",".")&amp;", "&amp;CHAR(34)&amp;"rawScore"&amp;CHAR(34)&amp;": "&amp;SUBSTITUTE(TRIM(ROUND(IFERROR(CriteriTecnici!$O6169*1,IFERROR(NUMBERVALUE(CriteriTecnici!$O6169,".",","),IFERROR(NUMBERVALUE(CriteriTecnici!$O6169,",","."),0))),4)&amp;""),",",".")&amp;CHAR(125)&amp;IF(TRUE,",",""))</f>
        <v/>
      </c>
    </row>
    <row r="6390">
      <c r="A6390" s="38">
        <f>IF(CriteriTecnici!$A6170="","","    "&amp;CHAR(123)&amp;CHAR(34)&amp;"bidderId"&amp;CHAR(34)&amp;": "&amp;CHAR(34)&amp;SUBSTITUTE(CriteriTecnici!$A6170,CHAR(34),"'")&amp;CHAR(34)&amp;", "&amp;CHAR(34)&amp;"lotId"&amp;CHAR(34)&amp;": "&amp;CHAR(34)&amp;SUBSTITUTE(CriteriTecnici!$C6170,CHAR(34),"'")&amp;CHAR(34)&amp;", "&amp;CHAR(34)&amp;"criterionId"&amp;CHAR(34)&amp;": "&amp;CHAR(34)&amp;SUBSTITUTE(CriteriTecnici!$D6170,CHAR(34),"'")&amp;CHAR(34)&amp;", "&amp;CHAR(34)&amp;"kind"&amp;CHAR(34)&amp;": "&amp;CHAR(34)&amp;SUBSTITUTE(CriteriTecnici!$F6170,CHAR(34),"'")&amp;CHAR(34)&amp;", "&amp;CHAR(34)&amp;"value"&amp;CHAR(34)&amp;": "&amp;SUBSTITUTE(TRIM(ROUND(IFERROR(CriteriTecnici!$N6170*1,IFERROR(NUMBERVALUE(CriteriTecnici!$N6170,".",","),IFERROR(NUMBERVALUE(CriteriTecnici!$N6170,",","."),0))),4)&amp;""),",",".")&amp;", "&amp;CHAR(34)&amp;"numerator"&amp;CHAR(34)&amp;": "&amp;SUBSTITUTE(TRIM(ROUND(IFERROR(CriteriTecnici!$K6170*1,IFERROR(NUMBERVALUE(CriteriTecnici!$K6170,".",","),IFERROR(NUMBERVALUE(CriteriTecnici!$K6170,",","."),0))),4)&amp;""),",",".")&amp;", "&amp;CHAR(34)&amp;"denominator"&amp;CHAR(34)&amp;": "&amp;SUBSTITUTE(TRIM(ROUND(IFERROR(CriteriTecnici!$L6170*1,IFERROR(NUMBERVALUE(CriteriTecnici!$L6170,".",","),IFERROR(NUMBERVALUE(CriteriTecnici!$L6170,",","."),0))),4)&amp;""),",",".")&amp;", "&amp;CHAR(34)&amp;"flag"&amp;CHAR(34)&amp;": "&amp;SUBSTITUTE(TRIM(ROUND(IFERROR(CriteriTecnici!$M6170*1,IFERROR(NUMBERVALUE(CriteriTecnici!$M6170,".",","),IFERROR(NUMBERVALUE(CriteriTecnici!$M6170,",","."),0))),4)&amp;""),",",".")&amp;", "&amp;CHAR(34)&amp;"rawScore"&amp;CHAR(34)&amp;": "&amp;SUBSTITUTE(TRIM(ROUND(IFERROR(CriteriTecnici!$O6170*1,IFERROR(NUMBERVALUE(CriteriTecnici!$O6170,".",","),IFERROR(NUMBERVALUE(CriteriTecnici!$O6170,",","."),0))),4)&amp;""),",",".")&amp;CHAR(125)&amp;IF(TRUE,",",""))</f>
        <v/>
      </c>
    </row>
    <row r="6391">
      <c r="A6391" s="38">
        <f>IF(CriteriTecnici!$A6171="","","    "&amp;CHAR(123)&amp;CHAR(34)&amp;"bidderId"&amp;CHAR(34)&amp;": "&amp;CHAR(34)&amp;SUBSTITUTE(CriteriTecnici!$A6171,CHAR(34),"'")&amp;CHAR(34)&amp;", "&amp;CHAR(34)&amp;"lotId"&amp;CHAR(34)&amp;": "&amp;CHAR(34)&amp;SUBSTITUTE(CriteriTecnici!$C6171,CHAR(34),"'")&amp;CHAR(34)&amp;", "&amp;CHAR(34)&amp;"criterionId"&amp;CHAR(34)&amp;": "&amp;CHAR(34)&amp;SUBSTITUTE(CriteriTecnici!$D6171,CHAR(34),"'")&amp;CHAR(34)&amp;", "&amp;CHAR(34)&amp;"kind"&amp;CHAR(34)&amp;": "&amp;CHAR(34)&amp;SUBSTITUTE(CriteriTecnici!$F6171,CHAR(34),"'")&amp;CHAR(34)&amp;", "&amp;CHAR(34)&amp;"value"&amp;CHAR(34)&amp;": "&amp;SUBSTITUTE(TRIM(ROUND(IFERROR(CriteriTecnici!$N6171*1,IFERROR(NUMBERVALUE(CriteriTecnici!$N6171,".",","),IFERROR(NUMBERVALUE(CriteriTecnici!$N6171,",","."),0))),4)&amp;""),",",".")&amp;", "&amp;CHAR(34)&amp;"numerator"&amp;CHAR(34)&amp;": "&amp;SUBSTITUTE(TRIM(ROUND(IFERROR(CriteriTecnici!$K6171*1,IFERROR(NUMBERVALUE(CriteriTecnici!$K6171,".",","),IFERROR(NUMBERVALUE(CriteriTecnici!$K6171,",","."),0))),4)&amp;""),",",".")&amp;", "&amp;CHAR(34)&amp;"denominator"&amp;CHAR(34)&amp;": "&amp;SUBSTITUTE(TRIM(ROUND(IFERROR(CriteriTecnici!$L6171*1,IFERROR(NUMBERVALUE(CriteriTecnici!$L6171,".",","),IFERROR(NUMBERVALUE(CriteriTecnici!$L6171,",","."),0))),4)&amp;""),",",".")&amp;", "&amp;CHAR(34)&amp;"flag"&amp;CHAR(34)&amp;": "&amp;SUBSTITUTE(TRIM(ROUND(IFERROR(CriteriTecnici!$M6171*1,IFERROR(NUMBERVALUE(CriteriTecnici!$M6171,".",","),IFERROR(NUMBERVALUE(CriteriTecnici!$M6171,",","."),0))),4)&amp;""),",",".")&amp;", "&amp;CHAR(34)&amp;"rawScore"&amp;CHAR(34)&amp;": "&amp;SUBSTITUTE(TRIM(ROUND(IFERROR(CriteriTecnici!$O6171*1,IFERROR(NUMBERVALUE(CriteriTecnici!$O6171,".",","),IFERROR(NUMBERVALUE(CriteriTecnici!$O6171,",","."),0))),4)&amp;""),",",".")&amp;CHAR(125)&amp;IF(TRUE,",",""))</f>
        <v/>
      </c>
    </row>
    <row r="6392">
      <c r="A6392" s="38">
        <f>IF(CriteriTecnici!$A6172="","","    "&amp;CHAR(123)&amp;CHAR(34)&amp;"bidderId"&amp;CHAR(34)&amp;": "&amp;CHAR(34)&amp;SUBSTITUTE(CriteriTecnici!$A6172,CHAR(34),"'")&amp;CHAR(34)&amp;", "&amp;CHAR(34)&amp;"lotId"&amp;CHAR(34)&amp;": "&amp;CHAR(34)&amp;SUBSTITUTE(CriteriTecnici!$C6172,CHAR(34),"'")&amp;CHAR(34)&amp;", "&amp;CHAR(34)&amp;"criterionId"&amp;CHAR(34)&amp;": "&amp;CHAR(34)&amp;SUBSTITUTE(CriteriTecnici!$D6172,CHAR(34),"'")&amp;CHAR(34)&amp;", "&amp;CHAR(34)&amp;"kind"&amp;CHAR(34)&amp;": "&amp;CHAR(34)&amp;SUBSTITUTE(CriteriTecnici!$F6172,CHAR(34),"'")&amp;CHAR(34)&amp;", "&amp;CHAR(34)&amp;"value"&amp;CHAR(34)&amp;": "&amp;SUBSTITUTE(TRIM(ROUND(IFERROR(CriteriTecnici!$N6172*1,IFERROR(NUMBERVALUE(CriteriTecnici!$N6172,".",","),IFERROR(NUMBERVALUE(CriteriTecnici!$N6172,",","."),0))),4)&amp;""),",",".")&amp;", "&amp;CHAR(34)&amp;"numerator"&amp;CHAR(34)&amp;": "&amp;SUBSTITUTE(TRIM(ROUND(IFERROR(CriteriTecnici!$K6172*1,IFERROR(NUMBERVALUE(CriteriTecnici!$K6172,".",","),IFERROR(NUMBERVALUE(CriteriTecnici!$K6172,",","."),0))),4)&amp;""),",",".")&amp;", "&amp;CHAR(34)&amp;"denominator"&amp;CHAR(34)&amp;": "&amp;SUBSTITUTE(TRIM(ROUND(IFERROR(CriteriTecnici!$L6172*1,IFERROR(NUMBERVALUE(CriteriTecnici!$L6172,".",","),IFERROR(NUMBERVALUE(CriteriTecnici!$L6172,",","."),0))),4)&amp;""),",",".")&amp;", "&amp;CHAR(34)&amp;"flag"&amp;CHAR(34)&amp;": "&amp;SUBSTITUTE(TRIM(ROUND(IFERROR(CriteriTecnici!$M6172*1,IFERROR(NUMBERVALUE(CriteriTecnici!$M6172,".",","),IFERROR(NUMBERVALUE(CriteriTecnici!$M6172,",","."),0))),4)&amp;""),",",".")&amp;", "&amp;CHAR(34)&amp;"rawScore"&amp;CHAR(34)&amp;": "&amp;SUBSTITUTE(TRIM(ROUND(IFERROR(CriteriTecnici!$O6172*1,IFERROR(NUMBERVALUE(CriteriTecnici!$O6172,".",","),IFERROR(NUMBERVALUE(CriteriTecnici!$O6172,",","."),0))),4)&amp;""),",",".")&amp;CHAR(125)&amp;IF(TRUE,",",""))</f>
        <v/>
      </c>
    </row>
    <row r="6393">
      <c r="A6393" s="38">
        <f>IF(CriteriTecnici!$A6173="","","    "&amp;CHAR(123)&amp;CHAR(34)&amp;"bidderId"&amp;CHAR(34)&amp;": "&amp;CHAR(34)&amp;SUBSTITUTE(CriteriTecnici!$A6173,CHAR(34),"'")&amp;CHAR(34)&amp;", "&amp;CHAR(34)&amp;"lotId"&amp;CHAR(34)&amp;": "&amp;CHAR(34)&amp;SUBSTITUTE(CriteriTecnici!$C6173,CHAR(34),"'")&amp;CHAR(34)&amp;", "&amp;CHAR(34)&amp;"criterionId"&amp;CHAR(34)&amp;": "&amp;CHAR(34)&amp;SUBSTITUTE(CriteriTecnici!$D6173,CHAR(34),"'")&amp;CHAR(34)&amp;", "&amp;CHAR(34)&amp;"kind"&amp;CHAR(34)&amp;": "&amp;CHAR(34)&amp;SUBSTITUTE(CriteriTecnici!$F6173,CHAR(34),"'")&amp;CHAR(34)&amp;", "&amp;CHAR(34)&amp;"value"&amp;CHAR(34)&amp;": "&amp;SUBSTITUTE(TRIM(ROUND(IFERROR(CriteriTecnici!$N6173*1,IFERROR(NUMBERVALUE(CriteriTecnici!$N6173,".",","),IFERROR(NUMBERVALUE(CriteriTecnici!$N6173,",","."),0))),4)&amp;""),",",".")&amp;", "&amp;CHAR(34)&amp;"numerator"&amp;CHAR(34)&amp;": "&amp;SUBSTITUTE(TRIM(ROUND(IFERROR(CriteriTecnici!$K6173*1,IFERROR(NUMBERVALUE(CriteriTecnici!$K6173,".",","),IFERROR(NUMBERVALUE(CriteriTecnici!$K6173,",","."),0))),4)&amp;""),",",".")&amp;", "&amp;CHAR(34)&amp;"denominator"&amp;CHAR(34)&amp;": "&amp;SUBSTITUTE(TRIM(ROUND(IFERROR(CriteriTecnici!$L6173*1,IFERROR(NUMBERVALUE(CriteriTecnici!$L6173,".",","),IFERROR(NUMBERVALUE(CriteriTecnici!$L6173,",","."),0))),4)&amp;""),",",".")&amp;", "&amp;CHAR(34)&amp;"flag"&amp;CHAR(34)&amp;": "&amp;SUBSTITUTE(TRIM(ROUND(IFERROR(CriteriTecnici!$M6173*1,IFERROR(NUMBERVALUE(CriteriTecnici!$M6173,".",","),IFERROR(NUMBERVALUE(CriteriTecnici!$M6173,",","."),0))),4)&amp;""),",",".")&amp;", "&amp;CHAR(34)&amp;"rawScore"&amp;CHAR(34)&amp;": "&amp;SUBSTITUTE(TRIM(ROUND(IFERROR(CriteriTecnici!$O6173*1,IFERROR(NUMBERVALUE(CriteriTecnici!$O6173,".",","),IFERROR(NUMBERVALUE(CriteriTecnici!$O6173,",","."),0))),4)&amp;""),",",".")&amp;CHAR(125)&amp;IF(COUNTA(Offerte!$A201:$A$200)&gt;0,",",""))</f>
        <v/>
      </c>
    </row>
    <row r="6394">
      <c r="A6394" s="38" t="inlineStr">
        <is>
          <t xml:space="preserve">  ],</t>
        </is>
      </c>
    </row>
    <row r="6395">
      <c r="A6395" s="38" t="inlineStr">
        <is>
          <t xml:space="preserve">  "combos": [</t>
        </is>
      </c>
    </row>
    <row r="6396">
      <c r="A6396" s="38">
        <f>IF(Combinatorie!$A5="","","    "&amp;CHAR(123)&amp;CHAR(34)&amp;"bidderId"&amp;CHAR(34)&amp;": "&amp;CHAR(34)&amp;SUBSTITUTE(Combinatorie!$A5,CHAR(34),"'")&amp;CHAR(34)&amp;", "&amp;CHAR(34)&amp;"bidderName"&amp;CHAR(34)&amp;": "&amp;CHAR(34)&amp;SUBSTITUTE(Combinatorie!$B5,CHAR(34),"'")&amp;CHAR(34)&amp;", "&amp;CHAR(34)&amp;"pairId"&amp;CHAR(34)&amp;": "&amp;CHAR(34)&amp;SUBSTITUTE(Combinatorie!$C5,CHAR(34),"'")&amp;CHAR(34)&amp;", "&amp;CHAR(34)&amp;"enabled"&amp;CHAR(34)&amp;": "&amp;IF(IFERROR(Combinatorie!$D5*1,IFERROR(NUMBERVALUE(Combinatorie!$D5,".",","),IFERROR(NUMBERVALUE(Combinatorie!$D5,",","."),0)))=1,"true","false")&amp;", "&amp;CHAR(34)&amp;"discount"&amp;CHAR(34)&amp;": "&amp;SUBSTITUTE(TRIM(ROUND(IFERROR(Combinatorie!$E5*1,IFERROR(NUMBERVALUE(Combinatorie!$E5,".",","),IFERROR(NUMBERVALUE(Combinatorie!$E5,",","."),0))),4)&amp;""),",",".")&amp;", "&amp;CHAR(34)&amp;"insertedInBothBuste"&amp;CHAR(34)&amp;": "&amp;IF(IFERROR(Combinatorie!$F5*1,IFERROR(NUMBERVALUE(Combinatorie!$F5,".",","),IFERROR(NUMBERVALUE(Combinatorie!$F5,",","."),0)))=1,"true","false")&amp;", "&amp;CHAR(34)&amp;"pefCoherent"&amp;CHAR(34)&amp;": "&amp;IF(IFERROR(Combinatorie!$G5*1,IFERROR(NUMBERVALUE(Combinatorie!$G5,".",","),IFERROR(NUMBERVALUE(Combinatorie!$G5,",","."),0)))=1,"true","false")&amp;CHAR(125)&amp;IF(COUNTA(Combinatorie!$A6:$A$80)&gt;0,",",""))</f>
        <v/>
      </c>
    </row>
    <row r="6397">
      <c r="A6397" s="38">
        <f>IF(Combinatorie!$A6="","","    "&amp;CHAR(123)&amp;CHAR(34)&amp;"bidderId"&amp;CHAR(34)&amp;": "&amp;CHAR(34)&amp;SUBSTITUTE(Combinatorie!$A6,CHAR(34),"'")&amp;CHAR(34)&amp;", "&amp;CHAR(34)&amp;"bidderName"&amp;CHAR(34)&amp;": "&amp;CHAR(34)&amp;SUBSTITUTE(Combinatorie!$B6,CHAR(34),"'")&amp;CHAR(34)&amp;", "&amp;CHAR(34)&amp;"pairId"&amp;CHAR(34)&amp;": "&amp;CHAR(34)&amp;SUBSTITUTE(Combinatorie!$C6,CHAR(34),"'")&amp;CHAR(34)&amp;", "&amp;CHAR(34)&amp;"enabled"&amp;CHAR(34)&amp;": "&amp;IF(IFERROR(Combinatorie!$D6*1,IFERROR(NUMBERVALUE(Combinatorie!$D6,".",","),IFERROR(NUMBERVALUE(Combinatorie!$D6,",","."),0)))=1,"true","false")&amp;", "&amp;CHAR(34)&amp;"discount"&amp;CHAR(34)&amp;": "&amp;SUBSTITUTE(TRIM(ROUND(IFERROR(Combinatorie!$E6*1,IFERROR(NUMBERVALUE(Combinatorie!$E6,".",","),IFERROR(NUMBERVALUE(Combinatorie!$E6,",","."),0))),4)&amp;""),",",".")&amp;", "&amp;CHAR(34)&amp;"insertedInBothBuste"&amp;CHAR(34)&amp;": "&amp;IF(IFERROR(Combinatorie!$F6*1,IFERROR(NUMBERVALUE(Combinatorie!$F6,".",","),IFERROR(NUMBERVALUE(Combinatorie!$F6,",","."),0)))=1,"true","false")&amp;", "&amp;CHAR(34)&amp;"pefCoherent"&amp;CHAR(34)&amp;": "&amp;IF(IFERROR(Combinatorie!$G6*1,IFERROR(NUMBERVALUE(Combinatorie!$G6,".",","),IFERROR(NUMBERVALUE(Combinatorie!$G6,",","."),0)))=1,"true","false")&amp;CHAR(125)&amp;IF(COUNTA(Combinatorie!$A7:$A$80)&gt;0,",",""))</f>
        <v/>
      </c>
    </row>
    <row r="6398">
      <c r="A6398" s="38">
        <f>IF(Combinatorie!$A7="","","    "&amp;CHAR(123)&amp;CHAR(34)&amp;"bidderId"&amp;CHAR(34)&amp;": "&amp;CHAR(34)&amp;SUBSTITUTE(Combinatorie!$A7,CHAR(34),"'")&amp;CHAR(34)&amp;", "&amp;CHAR(34)&amp;"bidderName"&amp;CHAR(34)&amp;": "&amp;CHAR(34)&amp;SUBSTITUTE(Combinatorie!$B7,CHAR(34),"'")&amp;CHAR(34)&amp;", "&amp;CHAR(34)&amp;"pairId"&amp;CHAR(34)&amp;": "&amp;CHAR(34)&amp;SUBSTITUTE(Combinatorie!$C7,CHAR(34),"'")&amp;CHAR(34)&amp;", "&amp;CHAR(34)&amp;"enabled"&amp;CHAR(34)&amp;": "&amp;IF(IFERROR(Combinatorie!$D7*1,IFERROR(NUMBERVALUE(Combinatorie!$D7,".",","),IFERROR(NUMBERVALUE(Combinatorie!$D7,",","."),0)))=1,"true","false")&amp;", "&amp;CHAR(34)&amp;"discount"&amp;CHAR(34)&amp;": "&amp;SUBSTITUTE(TRIM(ROUND(IFERROR(Combinatorie!$E7*1,IFERROR(NUMBERVALUE(Combinatorie!$E7,".",","),IFERROR(NUMBERVALUE(Combinatorie!$E7,",","."),0))),4)&amp;""),",",".")&amp;", "&amp;CHAR(34)&amp;"insertedInBothBuste"&amp;CHAR(34)&amp;": "&amp;IF(IFERROR(Combinatorie!$F7*1,IFERROR(NUMBERVALUE(Combinatorie!$F7,".",","),IFERROR(NUMBERVALUE(Combinatorie!$F7,",","."),0)))=1,"true","false")&amp;", "&amp;CHAR(34)&amp;"pefCoherent"&amp;CHAR(34)&amp;": "&amp;IF(IFERROR(Combinatorie!$G7*1,IFERROR(NUMBERVALUE(Combinatorie!$G7,".",","),IFERROR(NUMBERVALUE(Combinatorie!$G7,",","."),0)))=1,"true","false")&amp;CHAR(125)&amp;IF(COUNTA(Combinatorie!$A8:$A$80)&gt;0,",",""))</f>
        <v/>
      </c>
    </row>
    <row r="6399">
      <c r="A6399" s="38">
        <f>IF(Combinatorie!$A8="","","    "&amp;CHAR(123)&amp;CHAR(34)&amp;"bidderId"&amp;CHAR(34)&amp;": "&amp;CHAR(34)&amp;SUBSTITUTE(Combinatorie!$A8,CHAR(34),"'")&amp;CHAR(34)&amp;", "&amp;CHAR(34)&amp;"bidderName"&amp;CHAR(34)&amp;": "&amp;CHAR(34)&amp;SUBSTITUTE(Combinatorie!$B8,CHAR(34),"'")&amp;CHAR(34)&amp;", "&amp;CHAR(34)&amp;"pairId"&amp;CHAR(34)&amp;": "&amp;CHAR(34)&amp;SUBSTITUTE(Combinatorie!$C8,CHAR(34),"'")&amp;CHAR(34)&amp;", "&amp;CHAR(34)&amp;"enabled"&amp;CHAR(34)&amp;": "&amp;IF(IFERROR(Combinatorie!$D8*1,IFERROR(NUMBERVALUE(Combinatorie!$D8,".",","),IFERROR(NUMBERVALUE(Combinatorie!$D8,",","."),0)))=1,"true","false")&amp;", "&amp;CHAR(34)&amp;"discount"&amp;CHAR(34)&amp;": "&amp;SUBSTITUTE(TRIM(ROUND(IFERROR(Combinatorie!$E8*1,IFERROR(NUMBERVALUE(Combinatorie!$E8,".",","),IFERROR(NUMBERVALUE(Combinatorie!$E8,",","."),0))),4)&amp;""),",",".")&amp;", "&amp;CHAR(34)&amp;"insertedInBothBuste"&amp;CHAR(34)&amp;": "&amp;IF(IFERROR(Combinatorie!$F8*1,IFERROR(NUMBERVALUE(Combinatorie!$F8,".",","),IFERROR(NUMBERVALUE(Combinatorie!$F8,",","."),0)))=1,"true","false")&amp;", "&amp;CHAR(34)&amp;"pefCoherent"&amp;CHAR(34)&amp;": "&amp;IF(IFERROR(Combinatorie!$G8*1,IFERROR(NUMBERVALUE(Combinatorie!$G8,".",","),IFERROR(NUMBERVALUE(Combinatorie!$G8,",","."),0)))=1,"true","false")&amp;CHAR(125)&amp;IF(COUNTA(Combinatorie!$A9:$A$80)&gt;0,",",""))</f>
        <v/>
      </c>
    </row>
    <row r="6400">
      <c r="A6400" s="38">
        <f>IF(Combinatorie!$A9="","","    "&amp;CHAR(123)&amp;CHAR(34)&amp;"bidderId"&amp;CHAR(34)&amp;": "&amp;CHAR(34)&amp;SUBSTITUTE(Combinatorie!$A9,CHAR(34),"'")&amp;CHAR(34)&amp;", "&amp;CHAR(34)&amp;"bidderName"&amp;CHAR(34)&amp;": "&amp;CHAR(34)&amp;SUBSTITUTE(Combinatorie!$B9,CHAR(34),"'")&amp;CHAR(34)&amp;", "&amp;CHAR(34)&amp;"pairId"&amp;CHAR(34)&amp;": "&amp;CHAR(34)&amp;SUBSTITUTE(Combinatorie!$C9,CHAR(34),"'")&amp;CHAR(34)&amp;", "&amp;CHAR(34)&amp;"enabled"&amp;CHAR(34)&amp;": "&amp;IF(IFERROR(Combinatorie!$D9*1,IFERROR(NUMBERVALUE(Combinatorie!$D9,".",","),IFERROR(NUMBERVALUE(Combinatorie!$D9,",","."),0)))=1,"true","false")&amp;", "&amp;CHAR(34)&amp;"discount"&amp;CHAR(34)&amp;": "&amp;SUBSTITUTE(TRIM(ROUND(IFERROR(Combinatorie!$E9*1,IFERROR(NUMBERVALUE(Combinatorie!$E9,".",","),IFERROR(NUMBERVALUE(Combinatorie!$E9,",","."),0))),4)&amp;""),",",".")&amp;", "&amp;CHAR(34)&amp;"insertedInBothBuste"&amp;CHAR(34)&amp;": "&amp;IF(IFERROR(Combinatorie!$F9*1,IFERROR(NUMBERVALUE(Combinatorie!$F9,".",","),IFERROR(NUMBERVALUE(Combinatorie!$F9,",","."),0)))=1,"true","false")&amp;", "&amp;CHAR(34)&amp;"pefCoherent"&amp;CHAR(34)&amp;": "&amp;IF(IFERROR(Combinatorie!$G9*1,IFERROR(NUMBERVALUE(Combinatorie!$G9,".",","),IFERROR(NUMBERVALUE(Combinatorie!$G9,",","."),0)))=1,"true","false")&amp;CHAR(125)&amp;IF(COUNTA(Combinatorie!$A10:$A$80)&gt;0,",",""))</f>
        <v/>
      </c>
    </row>
    <row r="6401">
      <c r="A6401" s="38">
        <f>IF(Combinatorie!$A10="","","    "&amp;CHAR(123)&amp;CHAR(34)&amp;"bidderId"&amp;CHAR(34)&amp;": "&amp;CHAR(34)&amp;SUBSTITUTE(Combinatorie!$A10,CHAR(34),"'")&amp;CHAR(34)&amp;", "&amp;CHAR(34)&amp;"bidderName"&amp;CHAR(34)&amp;": "&amp;CHAR(34)&amp;SUBSTITUTE(Combinatorie!$B10,CHAR(34),"'")&amp;CHAR(34)&amp;", "&amp;CHAR(34)&amp;"pairId"&amp;CHAR(34)&amp;": "&amp;CHAR(34)&amp;SUBSTITUTE(Combinatorie!$C10,CHAR(34),"'")&amp;CHAR(34)&amp;", "&amp;CHAR(34)&amp;"enabled"&amp;CHAR(34)&amp;": "&amp;IF(IFERROR(Combinatorie!$D10*1,IFERROR(NUMBERVALUE(Combinatorie!$D10,".",","),IFERROR(NUMBERVALUE(Combinatorie!$D10,",","."),0)))=1,"true","false")&amp;", "&amp;CHAR(34)&amp;"discount"&amp;CHAR(34)&amp;": "&amp;SUBSTITUTE(TRIM(ROUND(IFERROR(Combinatorie!$E10*1,IFERROR(NUMBERVALUE(Combinatorie!$E10,".",","),IFERROR(NUMBERVALUE(Combinatorie!$E10,",","."),0))),4)&amp;""),",",".")&amp;", "&amp;CHAR(34)&amp;"insertedInBothBuste"&amp;CHAR(34)&amp;": "&amp;IF(IFERROR(Combinatorie!$F10*1,IFERROR(NUMBERVALUE(Combinatorie!$F10,".",","),IFERROR(NUMBERVALUE(Combinatorie!$F10,",","."),0)))=1,"true","false")&amp;", "&amp;CHAR(34)&amp;"pefCoherent"&amp;CHAR(34)&amp;": "&amp;IF(IFERROR(Combinatorie!$G10*1,IFERROR(NUMBERVALUE(Combinatorie!$G10,".",","),IFERROR(NUMBERVALUE(Combinatorie!$G10,",","."),0)))=1,"true","false")&amp;CHAR(125)&amp;IF(COUNTA(Combinatorie!$A11:$A$80)&gt;0,",",""))</f>
        <v/>
      </c>
    </row>
    <row r="6402">
      <c r="A6402" s="38">
        <f>IF(Combinatorie!$A11="","","    "&amp;CHAR(123)&amp;CHAR(34)&amp;"bidderId"&amp;CHAR(34)&amp;": "&amp;CHAR(34)&amp;SUBSTITUTE(Combinatorie!$A11,CHAR(34),"'")&amp;CHAR(34)&amp;", "&amp;CHAR(34)&amp;"bidderName"&amp;CHAR(34)&amp;": "&amp;CHAR(34)&amp;SUBSTITUTE(Combinatorie!$B11,CHAR(34),"'")&amp;CHAR(34)&amp;", "&amp;CHAR(34)&amp;"pairId"&amp;CHAR(34)&amp;": "&amp;CHAR(34)&amp;SUBSTITUTE(Combinatorie!$C11,CHAR(34),"'")&amp;CHAR(34)&amp;", "&amp;CHAR(34)&amp;"enabled"&amp;CHAR(34)&amp;": "&amp;IF(IFERROR(Combinatorie!$D11*1,IFERROR(NUMBERVALUE(Combinatorie!$D11,".",","),IFERROR(NUMBERVALUE(Combinatorie!$D11,",","."),0)))=1,"true","false")&amp;", "&amp;CHAR(34)&amp;"discount"&amp;CHAR(34)&amp;": "&amp;SUBSTITUTE(TRIM(ROUND(IFERROR(Combinatorie!$E11*1,IFERROR(NUMBERVALUE(Combinatorie!$E11,".",","),IFERROR(NUMBERVALUE(Combinatorie!$E11,",","."),0))),4)&amp;""),",",".")&amp;", "&amp;CHAR(34)&amp;"insertedInBothBuste"&amp;CHAR(34)&amp;": "&amp;IF(IFERROR(Combinatorie!$F11*1,IFERROR(NUMBERVALUE(Combinatorie!$F11,".",","),IFERROR(NUMBERVALUE(Combinatorie!$F11,",","."),0)))=1,"true","false")&amp;", "&amp;CHAR(34)&amp;"pefCoherent"&amp;CHAR(34)&amp;": "&amp;IF(IFERROR(Combinatorie!$G11*1,IFERROR(NUMBERVALUE(Combinatorie!$G11,".",","),IFERROR(NUMBERVALUE(Combinatorie!$G11,",","."),0)))=1,"true","false")&amp;CHAR(125)&amp;IF(COUNTA(Combinatorie!$A12:$A$80)&gt;0,",",""))</f>
        <v/>
      </c>
    </row>
    <row r="6403">
      <c r="A6403" s="38">
        <f>IF(Combinatorie!$A12="","","    "&amp;CHAR(123)&amp;CHAR(34)&amp;"bidderId"&amp;CHAR(34)&amp;": "&amp;CHAR(34)&amp;SUBSTITUTE(Combinatorie!$A12,CHAR(34),"'")&amp;CHAR(34)&amp;", "&amp;CHAR(34)&amp;"bidderName"&amp;CHAR(34)&amp;": "&amp;CHAR(34)&amp;SUBSTITUTE(Combinatorie!$B12,CHAR(34),"'")&amp;CHAR(34)&amp;", "&amp;CHAR(34)&amp;"pairId"&amp;CHAR(34)&amp;": "&amp;CHAR(34)&amp;SUBSTITUTE(Combinatorie!$C12,CHAR(34),"'")&amp;CHAR(34)&amp;", "&amp;CHAR(34)&amp;"enabled"&amp;CHAR(34)&amp;": "&amp;IF(IFERROR(Combinatorie!$D12*1,IFERROR(NUMBERVALUE(Combinatorie!$D12,".",","),IFERROR(NUMBERVALUE(Combinatorie!$D12,",","."),0)))=1,"true","false")&amp;", "&amp;CHAR(34)&amp;"discount"&amp;CHAR(34)&amp;": "&amp;SUBSTITUTE(TRIM(ROUND(IFERROR(Combinatorie!$E12*1,IFERROR(NUMBERVALUE(Combinatorie!$E12,".",","),IFERROR(NUMBERVALUE(Combinatorie!$E12,",","."),0))),4)&amp;""),",",".")&amp;", "&amp;CHAR(34)&amp;"insertedInBothBuste"&amp;CHAR(34)&amp;": "&amp;IF(IFERROR(Combinatorie!$F12*1,IFERROR(NUMBERVALUE(Combinatorie!$F12,".",","),IFERROR(NUMBERVALUE(Combinatorie!$F12,",","."),0)))=1,"true","false")&amp;", "&amp;CHAR(34)&amp;"pefCoherent"&amp;CHAR(34)&amp;": "&amp;IF(IFERROR(Combinatorie!$G12*1,IFERROR(NUMBERVALUE(Combinatorie!$G12,".",","),IFERROR(NUMBERVALUE(Combinatorie!$G12,",","."),0)))=1,"true","false")&amp;CHAR(125)&amp;IF(COUNTA(Combinatorie!$A13:$A$80)&gt;0,",",""))</f>
        <v/>
      </c>
    </row>
    <row r="6404">
      <c r="A6404" s="38">
        <f>IF(Combinatorie!$A13="","","    "&amp;CHAR(123)&amp;CHAR(34)&amp;"bidderId"&amp;CHAR(34)&amp;": "&amp;CHAR(34)&amp;SUBSTITUTE(Combinatorie!$A13,CHAR(34),"'")&amp;CHAR(34)&amp;", "&amp;CHAR(34)&amp;"bidderName"&amp;CHAR(34)&amp;": "&amp;CHAR(34)&amp;SUBSTITUTE(Combinatorie!$B13,CHAR(34),"'")&amp;CHAR(34)&amp;", "&amp;CHAR(34)&amp;"pairId"&amp;CHAR(34)&amp;": "&amp;CHAR(34)&amp;SUBSTITUTE(Combinatorie!$C13,CHAR(34),"'")&amp;CHAR(34)&amp;", "&amp;CHAR(34)&amp;"enabled"&amp;CHAR(34)&amp;": "&amp;IF(IFERROR(Combinatorie!$D13*1,IFERROR(NUMBERVALUE(Combinatorie!$D13,".",","),IFERROR(NUMBERVALUE(Combinatorie!$D13,",","."),0)))=1,"true","false")&amp;", "&amp;CHAR(34)&amp;"discount"&amp;CHAR(34)&amp;": "&amp;SUBSTITUTE(TRIM(ROUND(IFERROR(Combinatorie!$E13*1,IFERROR(NUMBERVALUE(Combinatorie!$E13,".",","),IFERROR(NUMBERVALUE(Combinatorie!$E13,",","."),0))),4)&amp;""),",",".")&amp;", "&amp;CHAR(34)&amp;"insertedInBothBuste"&amp;CHAR(34)&amp;": "&amp;IF(IFERROR(Combinatorie!$F13*1,IFERROR(NUMBERVALUE(Combinatorie!$F13,".",","),IFERROR(NUMBERVALUE(Combinatorie!$F13,",","."),0)))=1,"true","false")&amp;", "&amp;CHAR(34)&amp;"pefCoherent"&amp;CHAR(34)&amp;": "&amp;IF(IFERROR(Combinatorie!$G13*1,IFERROR(NUMBERVALUE(Combinatorie!$G13,".",","),IFERROR(NUMBERVALUE(Combinatorie!$G13,",","."),0)))=1,"true","false")&amp;CHAR(125)&amp;IF(COUNTA(Combinatorie!$A14:$A$80)&gt;0,",",""))</f>
        <v/>
      </c>
    </row>
    <row r="6405">
      <c r="A6405" s="38">
        <f>IF(Combinatorie!$A14="","","    "&amp;CHAR(123)&amp;CHAR(34)&amp;"bidderId"&amp;CHAR(34)&amp;": "&amp;CHAR(34)&amp;SUBSTITUTE(Combinatorie!$A14,CHAR(34),"'")&amp;CHAR(34)&amp;", "&amp;CHAR(34)&amp;"bidderName"&amp;CHAR(34)&amp;": "&amp;CHAR(34)&amp;SUBSTITUTE(Combinatorie!$B14,CHAR(34),"'")&amp;CHAR(34)&amp;", "&amp;CHAR(34)&amp;"pairId"&amp;CHAR(34)&amp;": "&amp;CHAR(34)&amp;SUBSTITUTE(Combinatorie!$C14,CHAR(34),"'")&amp;CHAR(34)&amp;", "&amp;CHAR(34)&amp;"enabled"&amp;CHAR(34)&amp;": "&amp;IF(IFERROR(Combinatorie!$D14*1,IFERROR(NUMBERVALUE(Combinatorie!$D14,".",","),IFERROR(NUMBERVALUE(Combinatorie!$D14,",","."),0)))=1,"true","false")&amp;", "&amp;CHAR(34)&amp;"discount"&amp;CHAR(34)&amp;": "&amp;SUBSTITUTE(TRIM(ROUND(IFERROR(Combinatorie!$E14*1,IFERROR(NUMBERVALUE(Combinatorie!$E14,".",","),IFERROR(NUMBERVALUE(Combinatorie!$E14,",","."),0))),4)&amp;""),",",".")&amp;", "&amp;CHAR(34)&amp;"insertedInBothBuste"&amp;CHAR(34)&amp;": "&amp;IF(IFERROR(Combinatorie!$F14*1,IFERROR(NUMBERVALUE(Combinatorie!$F14,".",","),IFERROR(NUMBERVALUE(Combinatorie!$F14,",","."),0)))=1,"true","false")&amp;", "&amp;CHAR(34)&amp;"pefCoherent"&amp;CHAR(34)&amp;": "&amp;IF(IFERROR(Combinatorie!$G14*1,IFERROR(NUMBERVALUE(Combinatorie!$G14,".",","),IFERROR(NUMBERVALUE(Combinatorie!$G14,",","."),0)))=1,"true","false")&amp;CHAR(125)&amp;IF(COUNTA(Combinatorie!$A15:$A$80)&gt;0,",",""))</f>
        <v/>
      </c>
    </row>
    <row r="6406">
      <c r="A6406" s="38">
        <f>IF(Combinatorie!$A15="","","    "&amp;CHAR(123)&amp;CHAR(34)&amp;"bidderId"&amp;CHAR(34)&amp;": "&amp;CHAR(34)&amp;SUBSTITUTE(Combinatorie!$A15,CHAR(34),"'")&amp;CHAR(34)&amp;", "&amp;CHAR(34)&amp;"bidderName"&amp;CHAR(34)&amp;": "&amp;CHAR(34)&amp;SUBSTITUTE(Combinatorie!$B15,CHAR(34),"'")&amp;CHAR(34)&amp;", "&amp;CHAR(34)&amp;"pairId"&amp;CHAR(34)&amp;": "&amp;CHAR(34)&amp;SUBSTITUTE(Combinatorie!$C15,CHAR(34),"'")&amp;CHAR(34)&amp;", "&amp;CHAR(34)&amp;"enabled"&amp;CHAR(34)&amp;": "&amp;IF(IFERROR(Combinatorie!$D15*1,IFERROR(NUMBERVALUE(Combinatorie!$D15,".",","),IFERROR(NUMBERVALUE(Combinatorie!$D15,",","."),0)))=1,"true","false")&amp;", "&amp;CHAR(34)&amp;"discount"&amp;CHAR(34)&amp;": "&amp;SUBSTITUTE(TRIM(ROUND(IFERROR(Combinatorie!$E15*1,IFERROR(NUMBERVALUE(Combinatorie!$E15,".",","),IFERROR(NUMBERVALUE(Combinatorie!$E15,",","."),0))),4)&amp;""),",",".")&amp;", "&amp;CHAR(34)&amp;"insertedInBothBuste"&amp;CHAR(34)&amp;": "&amp;IF(IFERROR(Combinatorie!$F15*1,IFERROR(NUMBERVALUE(Combinatorie!$F15,".",","),IFERROR(NUMBERVALUE(Combinatorie!$F15,",","."),0)))=1,"true","false")&amp;", "&amp;CHAR(34)&amp;"pefCoherent"&amp;CHAR(34)&amp;": "&amp;IF(IFERROR(Combinatorie!$G15*1,IFERROR(NUMBERVALUE(Combinatorie!$G15,".",","),IFERROR(NUMBERVALUE(Combinatorie!$G15,",","."),0)))=1,"true","false")&amp;CHAR(125)&amp;IF(COUNTA(Combinatorie!$A16:$A$80)&gt;0,",",""))</f>
        <v/>
      </c>
    </row>
    <row r="6407">
      <c r="A6407" s="38">
        <f>IF(Combinatorie!$A16="","","    "&amp;CHAR(123)&amp;CHAR(34)&amp;"bidderId"&amp;CHAR(34)&amp;": "&amp;CHAR(34)&amp;SUBSTITUTE(Combinatorie!$A16,CHAR(34),"'")&amp;CHAR(34)&amp;", "&amp;CHAR(34)&amp;"bidderName"&amp;CHAR(34)&amp;": "&amp;CHAR(34)&amp;SUBSTITUTE(Combinatorie!$B16,CHAR(34),"'")&amp;CHAR(34)&amp;", "&amp;CHAR(34)&amp;"pairId"&amp;CHAR(34)&amp;": "&amp;CHAR(34)&amp;SUBSTITUTE(Combinatorie!$C16,CHAR(34),"'")&amp;CHAR(34)&amp;", "&amp;CHAR(34)&amp;"enabled"&amp;CHAR(34)&amp;": "&amp;IF(IFERROR(Combinatorie!$D16*1,IFERROR(NUMBERVALUE(Combinatorie!$D16,".",","),IFERROR(NUMBERVALUE(Combinatorie!$D16,",","."),0)))=1,"true","false")&amp;", "&amp;CHAR(34)&amp;"discount"&amp;CHAR(34)&amp;": "&amp;SUBSTITUTE(TRIM(ROUND(IFERROR(Combinatorie!$E16*1,IFERROR(NUMBERVALUE(Combinatorie!$E16,".",","),IFERROR(NUMBERVALUE(Combinatorie!$E16,",","."),0))),4)&amp;""),",",".")&amp;", "&amp;CHAR(34)&amp;"insertedInBothBuste"&amp;CHAR(34)&amp;": "&amp;IF(IFERROR(Combinatorie!$F16*1,IFERROR(NUMBERVALUE(Combinatorie!$F16,".",","),IFERROR(NUMBERVALUE(Combinatorie!$F16,",","."),0)))=1,"true","false")&amp;", "&amp;CHAR(34)&amp;"pefCoherent"&amp;CHAR(34)&amp;": "&amp;IF(IFERROR(Combinatorie!$G16*1,IFERROR(NUMBERVALUE(Combinatorie!$G16,".",","),IFERROR(NUMBERVALUE(Combinatorie!$G16,",","."),0)))=1,"true","false")&amp;CHAR(125)&amp;IF(COUNTA(Combinatorie!$A17:$A$80)&gt;0,",",""))</f>
        <v/>
      </c>
    </row>
    <row r="6408">
      <c r="A6408" s="38">
        <f>IF(Combinatorie!$A17="","","    "&amp;CHAR(123)&amp;CHAR(34)&amp;"bidderId"&amp;CHAR(34)&amp;": "&amp;CHAR(34)&amp;SUBSTITUTE(Combinatorie!$A17,CHAR(34),"'")&amp;CHAR(34)&amp;", "&amp;CHAR(34)&amp;"bidderName"&amp;CHAR(34)&amp;": "&amp;CHAR(34)&amp;SUBSTITUTE(Combinatorie!$B17,CHAR(34),"'")&amp;CHAR(34)&amp;", "&amp;CHAR(34)&amp;"pairId"&amp;CHAR(34)&amp;": "&amp;CHAR(34)&amp;SUBSTITUTE(Combinatorie!$C17,CHAR(34),"'")&amp;CHAR(34)&amp;", "&amp;CHAR(34)&amp;"enabled"&amp;CHAR(34)&amp;": "&amp;IF(IFERROR(Combinatorie!$D17*1,IFERROR(NUMBERVALUE(Combinatorie!$D17,".",","),IFERROR(NUMBERVALUE(Combinatorie!$D17,",","."),0)))=1,"true","false")&amp;", "&amp;CHAR(34)&amp;"discount"&amp;CHAR(34)&amp;": "&amp;SUBSTITUTE(TRIM(ROUND(IFERROR(Combinatorie!$E17*1,IFERROR(NUMBERVALUE(Combinatorie!$E17,".",","),IFERROR(NUMBERVALUE(Combinatorie!$E17,",","."),0))),4)&amp;""),",",".")&amp;", "&amp;CHAR(34)&amp;"insertedInBothBuste"&amp;CHAR(34)&amp;": "&amp;IF(IFERROR(Combinatorie!$F17*1,IFERROR(NUMBERVALUE(Combinatorie!$F17,".",","),IFERROR(NUMBERVALUE(Combinatorie!$F17,",","."),0)))=1,"true","false")&amp;", "&amp;CHAR(34)&amp;"pefCoherent"&amp;CHAR(34)&amp;": "&amp;IF(IFERROR(Combinatorie!$G17*1,IFERROR(NUMBERVALUE(Combinatorie!$G17,".",","),IFERROR(NUMBERVALUE(Combinatorie!$G17,",","."),0)))=1,"true","false")&amp;CHAR(125)&amp;IF(COUNTA(Combinatorie!$A18:$A$80)&gt;0,",",""))</f>
        <v/>
      </c>
    </row>
    <row r="6409">
      <c r="A6409" s="38">
        <f>IF(Combinatorie!$A18="","","    "&amp;CHAR(123)&amp;CHAR(34)&amp;"bidderId"&amp;CHAR(34)&amp;": "&amp;CHAR(34)&amp;SUBSTITUTE(Combinatorie!$A18,CHAR(34),"'")&amp;CHAR(34)&amp;", "&amp;CHAR(34)&amp;"bidderName"&amp;CHAR(34)&amp;": "&amp;CHAR(34)&amp;SUBSTITUTE(Combinatorie!$B18,CHAR(34),"'")&amp;CHAR(34)&amp;", "&amp;CHAR(34)&amp;"pairId"&amp;CHAR(34)&amp;": "&amp;CHAR(34)&amp;SUBSTITUTE(Combinatorie!$C18,CHAR(34),"'")&amp;CHAR(34)&amp;", "&amp;CHAR(34)&amp;"enabled"&amp;CHAR(34)&amp;": "&amp;IF(IFERROR(Combinatorie!$D18*1,IFERROR(NUMBERVALUE(Combinatorie!$D18,".",","),IFERROR(NUMBERVALUE(Combinatorie!$D18,",","."),0)))=1,"true","false")&amp;", "&amp;CHAR(34)&amp;"discount"&amp;CHAR(34)&amp;": "&amp;SUBSTITUTE(TRIM(ROUND(IFERROR(Combinatorie!$E18*1,IFERROR(NUMBERVALUE(Combinatorie!$E18,".",","),IFERROR(NUMBERVALUE(Combinatorie!$E18,",","."),0))),4)&amp;""),",",".")&amp;", "&amp;CHAR(34)&amp;"insertedInBothBuste"&amp;CHAR(34)&amp;": "&amp;IF(IFERROR(Combinatorie!$F18*1,IFERROR(NUMBERVALUE(Combinatorie!$F18,".",","),IFERROR(NUMBERVALUE(Combinatorie!$F18,",","."),0)))=1,"true","false")&amp;", "&amp;CHAR(34)&amp;"pefCoherent"&amp;CHAR(34)&amp;": "&amp;IF(IFERROR(Combinatorie!$G18*1,IFERROR(NUMBERVALUE(Combinatorie!$G18,".",","),IFERROR(NUMBERVALUE(Combinatorie!$G18,",","."),0)))=1,"true","false")&amp;CHAR(125)&amp;IF(COUNTA(Combinatorie!$A19:$A$80)&gt;0,",",""))</f>
        <v/>
      </c>
    </row>
    <row r="6410">
      <c r="A6410" s="38">
        <f>IF(Combinatorie!$A19="","","    "&amp;CHAR(123)&amp;CHAR(34)&amp;"bidderId"&amp;CHAR(34)&amp;": "&amp;CHAR(34)&amp;SUBSTITUTE(Combinatorie!$A19,CHAR(34),"'")&amp;CHAR(34)&amp;", "&amp;CHAR(34)&amp;"bidderName"&amp;CHAR(34)&amp;": "&amp;CHAR(34)&amp;SUBSTITUTE(Combinatorie!$B19,CHAR(34),"'")&amp;CHAR(34)&amp;", "&amp;CHAR(34)&amp;"pairId"&amp;CHAR(34)&amp;": "&amp;CHAR(34)&amp;SUBSTITUTE(Combinatorie!$C19,CHAR(34),"'")&amp;CHAR(34)&amp;", "&amp;CHAR(34)&amp;"enabled"&amp;CHAR(34)&amp;": "&amp;IF(IFERROR(Combinatorie!$D19*1,IFERROR(NUMBERVALUE(Combinatorie!$D19,".",","),IFERROR(NUMBERVALUE(Combinatorie!$D19,",","."),0)))=1,"true","false")&amp;", "&amp;CHAR(34)&amp;"discount"&amp;CHAR(34)&amp;": "&amp;SUBSTITUTE(TRIM(ROUND(IFERROR(Combinatorie!$E19*1,IFERROR(NUMBERVALUE(Combinatorie!$E19,".",","),IFERROR(NUMBERVALUE(Combinatorie!$E19,",","."),0))),4)&amp;""),",",".")&amp;", "&amp;CHAR(34)&amp;"insertedInBothBuste"&amp;CHAR(34)&amp;": "&amp;IF(IFERROR(Combinatorie!$F19*1,IFERROR(NUMBERVALUE(Combinatorie!$F19,".",","),IFERROR(NUMBERVALUE(Combinatorie!$F19,",","."),0)))=1,"true","false")&amp;", "&amp;CHAR(34)&amp;"pefCoherent"&amp;CHAR(34)&amp;": "&amp;IF(IFERROR(Combinatorie!$G19*1,IFERROR(NUMBERVALUE(Combinatorie!$G19,".",","),IFERROR(NUMBERVALUE(Combinatorie!$G19,",","."),0)))=1,"true","false")&amp;CHAR(125)&amp;IF(COUNTA(Combinatorie!$A20:$A$80)&gt;0,",",""))</f>
        <v/>
      </c>
    </row>
    <row r="6411">
      <c r="A6411" s="38">
        <f>IF(Combinatorie!$A20="","","    "&amp;CHAR(123)&amp;CHAR(34)&amp;"bidderId"&amp;CHAR(34)&amp;": "&amp;CHAR(34)&amp;SUBSTITUTE(Combinatorie!$A20,CHAR(34),"'")&amp;CHAR(34)&amp;", "&amp;CHAR(34)&amp;"bidderName"&amp;CHAR(34)&amp;": "&amp;CHAR(34)&amp;SUBSTITUTE(Combinatorie!$B20,CHAR(34),"'")&amp;CHAR(34)&amp;", "&amp;CHAR(34)&amp;"pairId"&amp;CHAR(34)&amp;": "&amp;CHAR(34)&amp;SUBSTITUTE(Combinatorie!$C20,CHAR(34),"'")&amp;CHAR(34)&amp;", "&amp;CHAR(34)&amp;"enabled"&amp;CHAR(34)&amp;": "&amp;IF(IFERROR(Combinatorie!$D20*1,IFERROR(NUMBERVALUE(Combinatorie!$D20,".",","),IFERROR(NUMBERVALUE(Combinatorie!$D20,",","."),0)))=1,"true","false")&amp;", "&amp;CHAR(34)&amp;"discount"&amp;CHAR(34)&amp;": "&amp;SUBSTITUTE(TRIM(ROUND(IFERROR(Combinatorie!$E20*1,IFERROR(NUMBERVALUE(Combinatorie!$E20,".",","),IFERROR(NUMBERVALUE(Combinatorie!$E20,",","."),0))),4)&amp;""),",",".")&amp;", "&amp;CHAR(34)&amp;"insertedInBothBuste"&amp;CHAR(34)&amp;": "&amp;IF(IFERROR(Combinatorie!$F20*1,IFERROR(NUMBERVALUE(Combinatorie!$F20,".",","),IFERROR(NUMBERVALUE(Combinatorie!$F20,",","."),0)))=1,"true","false")&amp;", "&amp;CHAR(34)&amp;"pefCoherent"&amp;CHAR(34)&amp;": "&amp;IF(IFERROR(Combinatorie!$G20*1,IFERROR(NUMBERVALUE(Combinatorie!$G20,".",","),IFERROR(NUMBERVALUE(Combinatorie!$G20,",","."),0)))=1,"true","false")&amp;CHAR(125)&amp;IF(COUNTA(Combinatorie!$A21:$A$80)&gt;0,",",""))</f>
        <v/>
      </c>
    </row>
    <row r="6412">
      <c r="A6412" s="38">
        <f>IF(Combinatorie!$A21="","","    "&amp;CHAR(123)&amp;CHAR(34)&amp;"bidderId"&amp;CHAR(34)&amp;": "&amp;CHAR(34)&amp;SUBSTITUTE(Combinatorie!$A21,CHAR(34),"'")&amp;CHAR(34)&amp;", "&amp;CHAR(34)&amp;"bidderName"&amp;CHAR(34)&amp;": "&amp;CHAR(34)&amp;SUBSTITUTE(Combinatorie!$B21,CHAR(34),"'")&amp;CHAR(34)&amp;", "&amp;CHAR(34)&amp;"pairId"&amp;CHAR(34)&amp;": "&amp;CHAR(34)&amp;SUBSTITUTE(Combinatorie!$C21,CHAR(34),"'")&amp;CHAR(34)&amp;", "&amp;CHAR(34)&amp;"enabled"&amp;CHAR(34)&amp;": "&amp;IF(IFERROR(Combinatorie!$D21*1,IFERROR(NUMBERVALUE(Combinatorie!$D21,".",","),IFERROR(NUMBERVALUE(Combinatorie!$D21,",","."),0)))=1,"true","false")&amp;", "&amp;CHAR(34)&amp;"discount"&amp;CHAR(34)&amp;": "&amp;SUBSTITUTE(TRIM(ROUND(IFERROR(Combinatorie!$E21*1,IFERROR(NUMBERVALUE(Combinatorie!$E21,".",","),IFERROR(NUMBERVALUE(Combinatorie!$E21,",","."),0))),4)&amp;""),",",".")&amp;", "&amp;CHAR(34)&amp;"insertedInBothBuste"&amp;CHAR(34)&amp;": "&amp;IF(IFERROR(Combinatorie!$F21*1,IFERROR(NUMBERVALUE(Combinatorie!$F21,".",","),IFERROR(NUMBERVALUE(Combinatorie!$F21,",","."),0)))=1,"true","false")&amp;", "&amp;CHAR(34)&amp;"pefCoherent"&amp;CHAR(34)&amp;": "&amp;IF(IFERROR(Combinatorie!$G21*1,IFERROR(NUMBERVALUE(Combinatorie!$G21,".",","),IFERROR(NUMBERVALUE(Combinatorie!$G21,",","."),0)))=1,"true","false")&amp;CHAR(125)&amp;IF(COUNTA(Combinatorie!$A22:$A$80)&gt;0,",",""))</f>
        <v/>
      </c>
    </row>
    <row r="6413">
      <c r="A6413" s="38">
        <f>IF(Combinatorie!$A22="","","    "&amp;CHAR(123)&amp;CHAR(34)&amp;"bidderId"&amp;CHAR(34)&amp;": "&amp;CHAR(34)&amp;SUBSTITUTE(Combinatorie!$A22,CHAR(34),"'")&amp;CHAR(34)&amp;", "&amp;CHAR(34)&amp;"bidderName"&amp;CHAR(34)&amp;": "&amp;CHAR(34)&amp;SUBSTITUTE(Combinatorie!$B22,CHAR(34),"'")&amp;CHAR(34)&amp;", "&amp;CHAR(34)&amp;"pairId"&amp;CHAR(34)&amp;": "&amp;CHAR(34)&amp;SUBSTITUTE(Combinatorie!$C22,CHAR(34),"'")&amp;CHAR(34)&amp;", "&amp;CHAR(34)&amp;"enabled"&amp;CHAR(34)&amp;": "&amp;IF(IFERROR(Combinatorie!$D22*1,IFERROR(NUMBERVALUE(Combinatorie!$D22,".",","),IFERROR(NUMBERVALUE(Combinatorie!$D22,",","."),0)))=1,"true","false")&amp;", "&amp;CHAR(34)&amp;"discount"&amp;CHAR(34)&amp;": "&amp;SUBSTITUTE(TRIM(ROUND(IFERROR(Combinatorie!$E22*1,IFERROR(NUMBERVALUE(Combinatorie!$E22,".",","),IFERROR(NUMBERVALUE(Combinatorie!$E22,",","."),0))),4)&amp;""),",",".")&amp;", "&amp;CHAR(34)&amp;"insertedInBothBuste"&amp;CHAR(34)&amp;": "&amp;IF(IFERROR(Combinatorie!$F22*1,IFERROR(NUMBERVALUE(Combinatorie!$F22,".",","),IFERROR(NUMBERVALUE(Combinatorie!$F22,",","."),0)))=1,"true","false")&amp;", "&amp;CHAR(34)&amp;"pefCoherent"&amp;CHAR(34)&amp;": "&amp;IF(IFERROR(Combinatorie!$G22*1,IFERROR(NUMBERVALUE(Combinatorie!$G22,".",","),IFERROR(NUMBERVALUE(Combinatorie!$G22,",","."),0)))=1,"true","false")&amp;CHAR(125)&amp;IF(COUNTA(Combinatorie!$A23:$A$80)&gt;0,",",""))</f>
        <v/>
      </c>
    </row>
    <row r="6414">
      <c r="A6414" s="38">
        <f>IF(Combinatorie!$A23="","","    "&amp;CHAR(123)&amp;CHAR(34)&amp;"bidderId"&amp;CHAR(34)&amp;": "&amp;CHAR(34)&amp;SUBSTITUTE(Combinatorie!$A23,CHAR(34),"'")&amp;CHAR(34)&amp;", "&amp;CHAR(34)&amp;"bidderName"&amp;CHAR(34)&amp;": "&amp;CHAR(34)&amp;SUBSTITUTE(Combinatorie!$B23,CHAR(34),"'")&amp;CHAR(34)&amp;", "&amp;CHAR(34)&amp;"pairId"&amp;CHAR(34)&amp;": "&amp;CHAR(34)&amp;SUBSTITUTE(Combinatorie!$C23,CHAR(34),"'")&amp;CHAR(34)&amp;", "&amp;CHAR(34)&amp;"enabled"&amp;CHAR(34)&amp;": "&amp;IF(IFERROR(Combinatorie!$D23*1,IFERROR(NUMBERVALUE(Combinatorie!$D23,".",","),IFERROR(NUMBERVALUE(Combinatorie!$D23,",","."),0)))=1,"true","false")&amp;", "&amp;CHAR(34)&amp;"discount"&amp;CHAR(34)&amp;": "&amp;SUBSTITUTE(TRIM(ROUND(IFERROR(Combinatorie!$E23*1,IFERROR(NUMBERVALUE(Combinatorie!$E23,".",","),IFERROR(NUMBERVALUE(Combinatorie!$E23,",","."),0))),4)&amp;""),",",".")&amp;", "&amp;CHAR(34)&amp;"insertedInBothBuste"&amp;CHAR(34)&amp;": "&amp;IF(IFERROR(Combinatorie!$F23*1,IFERROR(NUMBERVALUE(Combinatorie!$F23,".",","),IFERROR(NUMBERVALUE(Combinatorie!$F23,",","."),0)))=1,"true","false")&amp;", "&amp;CHAR(34)&amp;"pefCoherent"&amp;CHAR(34)&amp;": "&amp;IF(IFERROR(Combinatorie!$G23*1,IFERROR(NUMBERVALUE(Combinatorie!$G23,".",","),IFERROR(NUMBERVALUE(Combinatorie!$G23,",","."),0)))=1,"true","false")&amp;CHAR(125)&amp;IF(COUNTA(Combinatorie!$A24:$A$80)&gt;0,",",""))</f>
        <v/>
      </c>
    </row>
    <row r="6415">
      <c r="A6415" s="38">
        <f>IF(Combinatorie!$A24="","","    "&amp;CHAR(123)&amp;CHAR(34)&amp;"bidderId"&amp;CHAR(34)&amp;": "&amp;CHAR(34)&amp;SUBSTITUTE(Combinatorie!$A24,CHAR(34),"'")&amp;CHAR(34)&amp;", "&amp;CHAR(34)&amp;"bidderName"&amp;CHAR(34)&amp;": "&amp;CHAR(34)&amp;SUBSTITUTE(Combinatorie!$B24,CHAR(34),"'")&amp;CHAR(34)&amp;", "&amp;CHAR(34)&amp;"pairId"&amp;CHAR(34)&amp;": "&amp;CHAR(34)&amp;SUBSTITUTE(Combinatorie!$C24,CHAR(34),"'")&amp;CHAR(34)&amp;", "&amp;CHAR(34)&amp;"enabled"&amp;CHAR(34)&amp;": "&amp;IF(IFERROR(Combinatorie!$D24*1,IFERROR(NUMBERVALUE(Combinatorie!$D24,".",","),IFERROR(NUMBERVALUE(Combinatorie!$D24,",","."),0)))=1,"true","false")&amp;", "&amp;CHAR(34)&amp;"discount"&amp;CHAR(34)&amp;": "&amp;SUBSTITUTE(TRIM(ROUND(IFERROR(Combinatorie!$E24*1,IFERROR(NUMBERVALUE(Combinatorie!$E24,".",","),IFERROR(NUMBERVALUE(Combinatorie!$E24,",","."),0))),4)&amp;""),",",".")&amp;", "&amp;CHAR(34)&amp;"insertedInBothBuste"&amp;CHAR(34)&amp;": "&amp;IF(IFERROR(Combinatorie!$F24*1,IFERROR(NUMBERVALUE(Combinatorie!$F24,".",","),IFERROR(NUMBERVALUE(Combinatorie!$F24,",","."),0)))=1,"true","false")&amp;", "&amp;CHAR(34)&amp;"pefCoherent"&amp;CHAR(34)&amp;": "&amp;IF(IFERROR(Combinatorie!$G24*1,IFERROR(NUMBERVALUE(Combinatorie!$G24,".",","),IFERROR(NUMBERVALUE(Combinatorie!$G24,",","."),0)))=1,"true","false")&amp;CHAR(125)&amp;IF(COUNTA(Combinatorie!$A25:$A$80)&gt;0,",",""))</f>
        <v/>
      </c>
    </row>
    <row r="6416">
      <c r="A6416" s="38">
        <f>IF(Combinatorie!$A25="","","    "&amp;CHAR(123)&amp;CHAR(34)&amp;"bidderId"&amp;CHAR(34)&amp;": "&amp;CHAR(34)&amp;SUBSTITUTE(Combinatorie!$A25,CHAR(34),"'")&amp;CHAR(34)&amp;", "&amp;CHAR(34)&amp;"bidderName"&amp;CHAR(34)&amp;": "&amp;CHAR(34)&amp;SUBSTITUTE(Combinatorie!$B25,CHAR(34),"'")&amp;CHAR(34)&amp;", "&amp;CHAR(34)&amp;"pairId"&amp;CHAR(34)&amp;": "&amp;CHAR(34)&amp;SUBSTITUTE(Combinatorie!$C25,CHAR(34),"'")&amp;CHAR(34)&amp;", "&amp;CHAR(34)&amp;"enabled"&amp;CHAR(34)&amp;": "&amp;IF(IFERROR(Combinatorie!$D25*1,IFERROR(NUMBERVALUE(Combinatorie!$D25,".",","),IFERROR(NUMBERVALUE(Combinatorie!$D25,",","."),0)))=1,"true","false")&amp;", "&amp;CHAR(34)&amp;"discount"&amp;CHAR(34)&amp;": "&amp;SUBSTITUTE(TRIM(ROUND(IFERROR(Combinatorie!$E25*1,IFERROR(NUMBERVALUE(Combinatorie!$E25,".",","),IFERROR(NUMBERVALUE(Combinatorie!$E25,",","."),0))),4)&amp;""),",",".")&amp;", "&amp;CHAR(34)&amp;"insertedInBothBuste"&amp;CHAR(34)&amp;": "&amp;IF(IFERROR(Combinatorie!$F25*1,IFERROR(NUMBERVALUE(Combinatorie!$F25,".",","),IFERROR(NUMBERVALUE(Combinatorie!$F25,",","."),0)))=1,"true","false")&amp;", "&amp;CHAR(34)&amp;"pefCoherent"&amp;CHAR(34)&amp;": "&amp;IF(IFERROR(Combinatorie!$G25*1,IFERROR(NUMBERVALUE(Combinatorie!$G25,".",","),IFERROR(NUMBERVALUE(Combinatorie!$G25,",","."),0)))=1,"true","false")&amp;CHAR(125)&amp;IF(COUNTA(Combinatorie!$A26:$A$80)&gt;0,",",""))</f>
        <v/>
      </c>
    </row>
    <row r="6417">
      <c r="A6417" s="38">
        <f>IF(Combinatorie!$A26="","","    "&amp;CHAR(123)&amp;CHAR(34)&amp;"bidderId"&amp;CHAR(34)&amp;": "&amp;CHAR(34)&amp;SUBSTITUTE(Combinatorie!$A26,CHAR(34),"'")&amp;CHAR(34)&amp;", "&amp;CHAR(34)&amp;"bidderName"&amp;CHAR(34)&amp;": "&amp;CHAR(34)&amp;SUBSTITUTE(Combinatorie!$B26,CHAR(34),"'")&amp;CHAR(34)&amp;", "&amp;CHAR(34)&amp;"pairId"&amp;CHAR(34)&amp;": "&amp;CHAR(34)&amp;SUBSTITUTE(Combinatorie!$C26,CHAR(34),"'")&amp;CHAR(34)&amp;", "&amp;CHAR(34)&amp;"enabled"&amp;CHAR(34)&amp;": "&amp;IF(IFERROR(Combinatorie!$D26*1,IFERROR(NUMBERVALUE(Combinatorie!$D26,".",","),IFERROR(NUMBERVALUE(Combinatorie!$D26,",","."),0)))=1,"true","false")&amp;", "&amp;CHAR(34)&amp;"discount"&amp;CHAR(34)&amp;": "&amp;SUBSTITUTE(TRIM(ROUND(IFERROR(Combinatorie!$E26*1,IFERROR(NUMBERVALUE(Combinatorie!$E26,".",","),IFERROR(NUMBERVALUE(Combinatorie!$E26,",","."),0))),4)&amp;""),",",".")&amp;", "&amp;CHAR(34)&amp;"insertedInBothBuste"&amp;CHAR(34)&amp;": "&amp;IF(IFERROR(Combinatorie!$F26*1,IFERROR(NUMBERVALUE(Combinatorie!$F26,".",","),IFERROR(NUMBERVALUE(Combinatorie!$F26,",","."),0)))=1,"true","false")&amp;", "&amp;CHAR(34)&amp;"pefCoherent"&amp;CHAR(34)&amp;": "&amp;IF(IFERROR(Combinatorie!$G26*1,IFERROR(NUMBERVALUE(Combinatorie!$G26,".",","),IFERROR(NUMBERVALUE(Combinatorie!$G26,",","."),0)))=1,"true","false")&amp;CHAR(125)&amp;IF(COUNTA(Combinatorie!$A27:$A$80)&gt;0,",",""))</f>
        <v/>
      </c>
    </row>
    <row r="6418">
      <c r="A6418" s="38">
        <f>IF(Combinatorie!$A27="","","    "&amp;CHAR(123)&amp;CHAR(34)&amp;"bidderId"&amp;CHAR(34)&amp;": "&amp;CHAR(34)&amp;SUBSTITUTE(Combinatorie!$A27,CHAR(34),"'")&amp;CHAR(34)&amp;", "&amp;CHAR(34)&amp;"bidderName"&amp;CHAR(34)&amp;": "&amp;CHAR(34)&amp;SUBSTITUTE(Combinatorie!$B27,CHAR(34),"'")&amp;CHAR(34)&amp;", "&amp;CHAR(34)&amp;"pairId"&amp;CHAR(34)&amp;": "&amp;CHAR(34)&amp;SUBSTITUTE(Combinatorie!$C27,CHAR(34),"'")&amp;CHAR(34)&amp;", "&amp;CHAR(34)&amp;"enabled"&amp;CHAR(34)&amp;": "&amp;IF(IFERROR(Combinatorie!$D27*1,IFERROR(NUMBERVALUE(Combinatorie!$D27,".",","),IFERROR(NUMBERVALUE(Combinatorie!$D27,",","."),0)))=1,"true","false")&amp;", "&amp;CHAR(34)&amp;"discount"&amp;CHAR(34)&amp;": "&amp;SUBSTITUTE(TRIM(ROUND(IFERROR(Combinatorie!$E27*1,IFERROR(NUMBERVALUE(Combinatorie!$E27,".",","),IFERROR(NUMBERVALUE(Combinatorie!$E27,",","."),0))),4)&amp;""),",",".")&amp;", "&amp;CHAR(34)&amp;"insertedInBothBuste"&amp;CHAR(34)&amp;": "&amp;IF(IFERROR(Combinatorie!$F27*1,IFERROR(NUMBERVALUE(Combinatorie!$F27,".",","),IFERROR(NUMBERVALUE(Combinatorie!$F27,",","."),0)))=1,"true","false")&amp;", "&amp;CHAR(34)&amp;"pefCoherent"&amp;CHAR(34)&amp;": "&amp;IF(IFERROR(Combinatorie!$G27*1,IFERROR(NUMBERVALUE(Combinatorie!$G27,".",","),IFERROR(NUMBERVALUE(Combinatorie!$G27,",","."),0)))=1,"true","false")&amp;CHAR(125)&amp;IF(COUNTA(Combinatorie!$A28:$A$80)&gt;0,",",""))</f>
        <v/>
      </c>
    </row>
    <row r="6419">
      <c r="A6419" s="38">
        <f>IF(Combinatorie!$A28="","","    "&amp;CHAR(123)&amp;CHAR(34)&amp;"bidderId"&amp;CHAR(34)&amp;": "&amp;CHAR(34)&amp;SUBSTITUTE(Combinatorie!$A28,CHAR(34),"'")&amp;CHAR(34)&amp;", "&amp;CHAR(34)&amp;"bidderName"&amp;CHAR(34)&amp;": "&amp;CHAR(34)&amp;SUBSTITUTE(Combinatorie!$B28,CHAR(34),"'")&amp;CHAR(34)&amp;", "&amp;CHAR(34)&amp;"pairId"&amp;CHAR(34)&amp;": "&amp;CHAR(34)&amp;SUBSTITUTE(Combinatorie!$C28,CHAR(34),"'")&amp;CHAR(34)&amp;", "&amp;CHAR(34)&amp;"enabled"&amp;CHAR(34)&amp;": "&amp;IF(IFERROR(Combinatorie!$D28*1,IFERROR(NUMBERVALUE(Combinatorie!$D28,".",","),IFERROR(NUMBERVALUE(Combinatorie!$D28,",","."),0)))=1,"true","false")&amp;", "&amp;CHAR(34)&amp;"discount"&amp;CHAR(34)&amp;": "&amp;SUBSTITUTE(TRIM(ROUND(IFERROR(Combinatorie!$E28*1,IFERROR(NUMBERVALUE(Combinatorie!$E28,".",","),IFERROR(NUMBERVALUE(Combinatorie!$E28,",","."),0))),4)&amp;""),",",".")&amp;", "&amp;CHAR(34)&amp;"insertedInBothBuste"&amp;CHAR(34)&amp;": "&amp;IF(IFERROR(Combinatorie!$F28*1,IFERROR(NUMBERVALUE(Combinatorie!$F28,".",","),IFERROR(NUMBERVALUE(Combinatorie!$F28,",","."),0)))=1,"true","false")&amp;", "&amp;CHAR(34)&amp;"pefCoherent"&amp;CHAR(34)&amp;": "&amp;IF(IFERROR(Combinatorie!$G28*1,IFERROR(NUMBERVALUE(Combinatorie!$G28,".",","),IFERROR(NUMBERVALUE(Combinatorie!$G28,",","."),0)))=1,"true","false")&amp;CHAR(125)&amp;IF(COUNTA(Combinatorie!$A29:$A$80)&gt;0,",",""))</f>
        <v/>
      </c>
    </row>
    <row r="6420">
      <c r="A6420" s="38">
        <f>IF(Combinatorie!$A29="","","    "&amp;CHAR(123)&amp;CHAR(34)&amp;"bidderId"&amp;CHAR(34)&amp;": "&amp;CHAR(34)&amp;SUBSTITUTE(Combinatorie!$A29,CHAR(34),"'")&amp;CHAR(34)&amp;", "&amp;CHAR(34)&amp;"bidderName"&amp;CHAR(34)&amp;": "&amp;CHAR(34)&amp;SUBSTITUTE(Combinatorie!$B29,CHAR(34),"'")&amp;CHAR(34)&amp;", "&amp;CHAR(34)&amp;"pairId"&amp;CHAR(34)&amp;": "&amp;CHAR(34)&amp;SUBSTITUTE(Combinatorie!$C29,CHAR(34),"'")&amp;CHAR(34)&amp;", "&amp;CHAR(34)&amp;"enabled"&amp;CHAR(34)&amp;": "&amp;IF(IFERROR(Combinatorie!$D29*1,IFERROR(NUMBERVALUE(Combinatorie!$D29,".",","),IFERROR(NUMBERVALUE(Combinatorie!$D29,",","."),0)))=1,"true","false")&amp;", "&amp;CHAR(34)&amp;"discount"&amp;CHAR(34)&amp;": "&amp;SUBSTITUTE(TRIM(ROUND(IFERROR(Combinatorie!$E29*1,IFERROR(NUMBERVALUE(Combinatorie!$E29,".",","),IFERROR(NUMBERVALUE(Combinatorie!$E29,",","."),0))),4)&amp;""),",",".")&amp;", "&amp;CHAR(34)&amp;"insertedInBothBuste"&amp;CHAR(34)&amp;": "&amp;IF(IFERROR(Combinatorie!$F29*1,IFERROR(NUMBERVALUE(Combinatorie!$F29,".",","),IFERROR(NUMBERVALUE(Combinatorie!$F29,",","."),0)))=1,"true","false")&amp;", "&amp;CHAR(34)&amp;"pefCoherent"&amp;CHAR(34)&amp;": "&amp;IF(IFERROR(Combinatorie!$G29*1,IFERROR(NUMBERVALUE(Combinatorie!$G29,".",","),IFERROR(NUMBERVALUE(Combinatorie!$G29,",","."),0)))=1,"true","false")&amp;CHAR(125)&amp;IF(COUNTA(Combinatorie!$A30:$A$80)&gt;0,",",""))</f>
        <v/>
      </c>
    </row>
    <row r="6421">
      <c r="A6421" s="38">
        <f>IF(Combinatorie!$A30="","","    "&amp;CHAR(123)&amp;CHAR(34)&amp;"bidderId"&amp;CHAR(34)&amp;": "&amp;CHAR(34)&amp;SUBSTITUTE(Combinatorie!$A30,CHAR(34),"'")&amp;CHAR(34)&amp;", "&amp;CHAR(34)&amp;"bidderName"&amp;CHAR(34)&amp;": "&amp;CHAR(34)&amp;SUBSTITUTE(Combinatorie!$B30,CHAR(34),"'")&amp;CHAR(34)&amp;", "&amp;CHAR(34)&amp;"pairId"&amp;CHAR(34)&amp;": "&amp;CHAR(34)&amp;SUBSTITUTE(Combinatorie!$C30,CHAR(34),"'")&amp;CHAR(34)&amp;", "&amp;CHAR(34)&amp;"enabled"&amp;CHAR(34)&amp;": "&amp;IF(IFERROR(Combinatorie!$D30*1,IFERROR(NUMBERVALUE(Combinatorie!$D30,".",","),IFERROR(NUMBERVALUE(Combinatorie!$D30,",","."),0)))=1,"true","false")&amp;", "&amp;CHAR(34)&amp;"discount"&amp;CHAR(34)&amp;": "&amp;SUBSTITUTE(TRIM(ROUND(IFERROR(Combinatorie!$E30*1,IFERROR(NUMBERVALUE(Combinatorie!$E30,".",","),IFERROR(NUMBERVALUE(Combinatorie!$E30,",","."),0))),4)&amp;""),",",".")&amp;", "&amp;CHAR(34)&amp;"insertedInBothBuste"&amp;CHAR(34)&amp;": "&amp;IF(IFERROR(Combinatorie!$F30*1,IFERROR(NUMBERVALUE(Combinatorie!$F30,".",","),IFERROR(NUMBERVALUE(Combinatorie!$F30,",","."),0)))=1,"true","false")&amp;", "&amp;CHAR(34)&amp;"pefCoherent"&amp;CHAR(34)&amp;": "&amp;IF(IFERROR(Combinatorie!$G30*1,IFERROR(NUMBERVALUE(Combinatorie!$G30,".",","),IFERROR(NUMBERVALUE(Combinatorie!$G30,",","."),0)))=1,"true","false")&amp;CHAR(125)&amp;IF(COUNTA(Combinatorie!$A31:$A$80)&gt;0,",",""))</f>
        <v/>
      </c>
    </row>
    <row r="6422">
      <c r="A6422" s="38">
        <f>IF(Combinatorie!$A31="","","    "&amp;CHAR(123)&amp;CHAR(34)&amp;"bidderId"&amp;CHAR(34)&amp;": "&amp;CHAR(34)&amp;SUBSTITUTE(Combinatorie!$A31,CHAR(34),"'")&amp;CHAR(34)&amp;", "&amp;CHAR(34)&amp;"bidderName"&amp;CHAR(34)&amp;": "&amp;CHAR(34)&amp;SUBSTITUTE(Combinatorie!$B31,CHAR(34),"'")&amp;CHAR(34)&amp;", "&amp;CHAR(34)&amp;"pairId"&amp;CHAR(34)&amp;": "&amp;CHAR(34)&amp;SUBSTITUTE(Combinatorie!$C31,CHAR(34),"'")&amp;CHAR(34)&amp;", "&amp;CHAR(34)&amp;"enabled"&amp;CHAR(34)&amp;": "&amp;IF(IFERROR(Combinatorie!$D31*1,IFERROR(NUMBERVALUE(Combinatorie!$D31,".",","),IFERROR(NUMBERVALUE(Combinatorie!$D31,",","."),0)))=1,"true","false")&amp;", "&amp;CHAR(34)&amp;"discount"&amp;CHAR(34)&amp;": "&amp;SUBSTITUTE(TRIM(ROUND(IFERROR(Combinatorie!$E31*1,IFERROR(NUMBERVALUE(Combinatorie!$E31,".",","),IFERROR(NUMBERVALUE(Combinatorie!$E31,",","."),0))),4)&amp;""),",",".")&amp;", "&amp;CHAR(34)&amp;"insertedInBothBuste"&amp;CHAR(34)&amp;": "&amp;IF(IFERROR(Combinatorie!$F31*1,IFERROR(NUMBERVALUE(Combinatorie!$F31,".",","),IFERROR(NUMBERVALUE(Combinatorie!$F31,",","."),0)))=1,"true","false")&amp;", "&amp;CHAR(34)&amp;"pefCoherent"&amp;CHAR(34)&amp;": "&amp;IF(IFERROR(Combinatorie!$G31*1,IFERROR(NUMBERVALUE(Combinatorie!$G31,".",","),IFERROR(NUMBERVALUE(Combinatorie!$G31,",","."),0)))=1,"true","false")&amp;CHAR(125)&amp;IF(COUNTA(Combinatorie!$A32:$A$80)&gt;0,",",""))</f>
        <v/>
      </c>
    </row>
    <row r="6423">
      <c r="A6423" s="38">
        <f>IF(Combinatorie!$A32="","","    "&amp;CHAR(123)&amp;CHAR(34)&amp;"bidderId"&amp;CHAR(34)&amp;": "&amp;CHAR(34)&amp;SUBSTITUTE(Combinatorie!$A32,CHAR(34),"'")&amp;CHAR(34)&amp;", "&amp;CHAR(34)&amp;"bidderName"&amp;CHAR(34)&amp;": "&amp;CHAR(34)&amp;SUBSTITUTE(Combinatorie!$B32,CHAR(34),"'")&amp;CHAR(34)&amp;", "&amp;CHAR(34)&amp;"pairId"&amp;CHAR(34)&amp;": "&amp;CHAR(34)&amp;SUBSTITUTE(Combinatorie!$C32,CHAR(34),"'")&amp;CHAR(34)&amp;", "&amp;CHAR(34)&amp;"enabled"&amp;CHAR(34)&amp;": "&amp;IF(IFERROR(Combinatorie!$D32*1,IFERROR(NUMBERVALUE(Combinatorie!$D32,".",","),IFERROR(NUMBERVALUE(Combinatorie!$D32,",","."),0)))=1,"true","false")&amp;", "&amp;CHAR(34)&amp;"discount"&amp;CHAR(34)&amp;": "&amp;SUBSTITUTE(TRIM(ROUND(IFERROR(Combinatorie!$E32*1,IFERROR(NUMBERVALUE(Combinatorie!$E32,".",","),IFERROR(NUMBERVALUE(Combinatorie!$E32,",","."),0))),4)&amp;""),",",".")&amp;", "&amp;CHAR(34)&amp;"insertedInBothBuste"&amp;CHAR(34)&amp;": "&amp;IF(IFERROR(Combinatorie!$F32*1,IFERROR(NUMBERVALUE(Combinatorie!$F32,".",","),IFERROR(NUMBERVALUE(Combinatorie!$F32,",","."),0)))=1,"true","false")&amp;", "&amp;CHAR(34)&amp;"pefCoherent"&amp;CHAR(34)&amp;": "&amp;IF(IFERROR(Combinatorie!$G32*1,IFERROR(NUMBERVALUE(Combinatorie!$G32,".",","),IFERROR(NUMBERVALUE(Combinatorie!$G32,",","."),0)))=1,"true","false")&amp;CHAR(125)&amp;IF(COUNTA(Combinatorie!$A33:$A$80)&gt;0,",",""))</f>
        <v/>
      </c>
    </row>
    <row r="6424">
      <c r="A6424" s="38">
        <f>IF(Combinatorie!$A33="","","    "&amp;CHAR(123)&amp;CHAR(34)&amp;"bidderId"&amp;CHAR(34)&amp;": "&amp;CHAR(34)&amp;SUBSTITUTE(Combinatorie!$A33,CHAR(34),"'")&amp;CHAR(34)&amp;", "&amp;CHAR(34)&amp;"bidderName"&amp;CHAR(34)&amp;": "&amp;CHAR(34)&amp;SUBSTITUTE(Combinatorie!$B33,CHAR(34),"'")&amp;CHAR(34)&amp;", "&amp;CHAR(34)&amp;"pairId"&amp;CHAR(34)&amp;": "&amp;CHAR(34)&amp;SUBSTITUTE(Combinatorie!$C33,CHAR(34),"'")&amp;CHAR(34)&amp;", "&amp;CHAR(34)&amp;"enabled"&amp;CHAR(34)&amp;": "&amp;IF(IFERROR(Combinatorie!$D33*1,IFERROR(NUMBERVALUE(Combinatorie!$D33,".",","),IFERROR(NUMBERVALUE(Combinatorie!$D33,",","."),0)))=1,"true","false")&amp;", "&amp;CHAR(34)&amp;"discount"&amp;CHAR(34)&amp;": "&amp;SUBSTITUTE(TRIM(ROUND(IFERROR(Combinatorie!$E33*1,IFERROR(NUMBERVALUE(Combinatorie!$E33,".",","),IFERROR(NUMBERVALUE(Combinatorie!$E33,",","."),0))),4)&amp;""),",",".")&amp;", "&amp;CHAR(34)&amp;"insertedInBothBuste"&amp;CHAR(34)&amp;": "&amp;IF(IFERROR(Combinatorie!$F33*1,IFERROR(NUMBERVALUE(Combinatorie!$F33,".",","),IFERROR(NUMBERVALUE(Combinatorie!$F33,",","."),0)))=1,"true","false")&amp;", "&amp;CHAR(34)&amp;"pefCoherent"&amp;CHAR(34)&amp;": "&amp;IF(IFERROR(Combinatorie!$G33*1,IFERROR(NUMBERVALUE(Combinatorie!$G33,".",","),IFERROR(NUMBERVALUE(Combinatorie!$G33,",","."),0)))=1,"true","false")&amp;CHAR(125)&amp;IF(COUNTA(Combinatorie!$A34:$A$80)&gt;0,",",""))</f>
        <v/>
      </c>
    </row>
    <row r="6425">
      <c r="A6425" s="38">
        <f>IF(Combinatorie!$A34="","","    "&amp;CHAR(123)&amp;CHAR(34)&amp;"bidderId"&amp;CHAR(34)&amp;": "&amp;CHAR(34)&amp;SUBSTITUTE(Combinatorie!$A34,CHAR(34),"'")&amp;CHAR(34)&amp;", "&amp;CHAR(34)&amp;"bidderName"&amp;CHAR(34)&amp;": "&amp;CHAR(34)&amp;SUBSTITUTE(Combinatorie!$B34,CHAR(34),"'")&amp;CHAR(34)&amp;", "&amp;CHAR(34)&amp;"pairId"&amp;CHAR(34)&amp;": "&amp;CHAR(34)&amp;SUBSTITUTE(Combinatorie!$C34,CHAR(34),"'")&amp;CHAR(34)&amp;", "&amp;CHAR(34)&amp;"enabled"&amp;CHAR(34)&amp;": "&amp;IF(IFERROR(Combinatorie!$D34*1,IFERROR(NUMBERVALUE(Combinatorie!$D34,".",","),IFERROR(NUMBERVALUE(Combinatorie!$D34,",","."),0)))=1,"true","false")&amp;", "&amp;CHAR(34)&amp;"discount"&amp;CHAR(34)&amp;": "&amp;SUBSTITUTE(TRIM(ROUND(IFERROR(Combinatorie!$E34*1,IFERROR(NUMBERVALUE(Combinatorie!$E34,".",","),IFERROR(NUMBERVALUE(Combinatorie!$E34,",","."),0))),4)&amp;""),",",".")&amp;", "&amp;CHAR(34)&amp;"insertedInBothBuste"&amp;CHAR(34)&amp;": "&amp;IF(IFERROR(Combinatorie!$F34*1,IFERROR(NUMBERVALUE(Combinatorie!$F34,".",","),IFERROR(NUMBERVALUE(Combinatorie!$F34,",","."),0)))=1,"true","false")&amp;", "&amp;CHAR(34)&amp;"pefCoherent"&amp;CHAR(34)&amp;": "&amp;IF(IFERROR(Combinatorie!$G34*1,IFERROR(NUMBERVALUE(Combinatorie!$G34,".",","),IFERROR(NUMBERVALUE(Combinatorie!$G34,",","."),0)))=1,"true","false")&amp;CHAR(125)&amp;IF(COUNTA(Combinatorie!$A35:$A$80)&gt;0,",",""))</f>
        <v/>
      </c>
    </row>
    <row r="6426">
      <c r="A6426" s="38">
        <f>IF(Combinatorie!$A35="","","    "&amp;CHAR(123)&amp;CHAR(34)&amp;"bidderId"&amp;CHAR(34)&amp;": "&amp;CHAR(34)&amp;SUBSTITUTE(Combinatorie!$A35,CHAR(34),"'")&amp;CHAR(34)&amp;", "&amp;CHAR(34)&amp;"bidderName"&amp;CHAR(34)&amp;": "&amp;CHAR(34)&amp;SUBSTITUTE(Combinatorie!$B35,CHAR(34),"'")&amp;CHAR(34)&amp;", "&amp;CHAR(34)&amp;"pairId"&amp;CHAR(34)&amp;": "&amp;CHAR(34)&amp;SUBSTITUTE(Combinatorie!$C35,CHAR(34),"'")&amp;CHAR(34)&amp;", "&amp;CHAR(34)&amp;"enabled"&amp;CHAR(34)&amp;": "&amp;IF(IFERROR(Combinatorie!$D35*1,IFERROR(NUMBERVALUE(Combinatorie!$D35,".",","),IFERROR(NUMBERVALUE(Combinatorie!$D35,",","."),0)))=1,"true","false")&amp;", "&amp;CHAR(34)&amp;"discount"&amp;CHAR(34)&amp;": "&amp;SUBSTITUTE(TRIM(ROUND(IFERROR(Combinatorie!$E35*1,IFERROR(NUMBERVALUE(Combinatorie!$E35,".",","),IFERROR(NUMBERVALUE(Combinatorie!$E35,",","."),0))),4)&amp;""),",",".")&amp;", "&amp;CHAR(34)&amp;"insertedInBothBuste"&amp;CHAR(34)&amp;": "&amp;IF(IFERROR(Combinatorie!$F35*1,IFERROR(NUMBERVALUE(Combinatorie!$F35,".",","),IFERROR(NUMBERVALUE(Combinatorie!$F35,",","."),0)))=1,"true","false")&amp;", "&amp;CHAR(34)&amp;"pefCoherent"&amp;CHAR(34)&amp;": "&amp;IF(IFERROR(Combinatorie!$G35*1,IFERROR(NUMBERVALUE(Combinatorie!$G35,".",","),IFERROR(NUMBERVALUE(Combinatorie!$G35,",","."),0)))=1,"true","false")&amp;CHAR(125)&amp;IF(COUNTA(Combinatorie!$A36:$A$80)&gt;0,",",""))</f>
        <v/>
      </c>
    </row>
    <row r="6427">
      <c r="A6427" s="38">
        <f>IF(Combinatorie!$A36="","","    "&amp;CHAR(123)&amp;CHAR(34)&amp;"bidderId"&amp;CHAR(34)&amp;": "&amp;CHAR(34)&amp;SUBSTITUTE(Combinatorie!$A36,CHAR(34),"'")&amp;CHAR(34)&amp;", "&amp;CHAR(34)&amp;"bidderName"&amp;CHAR(34)&amp;": "&amp;CHAR(34)&amp;SUBSTITUTE(Combinatorie!$B36,CHAR(34),"'")&amp;CHAR(34)&amp;", "&amp;CHAR(34)&amp;"pairId"&amp;CHAR(34)&amp;": "&amp;CHAR(34)&amp;SUBSTITUTE(Combinatorie!$C36,CHAR(34),"'")&amp;CHAR(34)&amp;", "&amp;CHAR(34)&amp;"enabled"&amp;CHAR(34)&amp;": "&amp;IF(IFERROR(Combinatorie!$D36*1,IFERROR(NUMBERVALUE(Combinatorie!$D36,".",","),IFERROR(NUMBERVALUE(Combinatorie!$D36,",","."),0)))=1,"true","false")&amp;", "&amp;CHAR(34)&amp;"discount"&amp;CHAR(34)&amp;": "&amp;SUBSTITUTE(TRIM(ROUND(IFERROR(Combinatorie!$E36*1,IFERROR(NUMBERVALUE(Combinatorie!$E36,".",","),IFERROR(NUMBERVALUE(Combinatorie!$E36,",","."),0))),4)&amp;""),",",".")&amp;", "&amp;CHAR(34)&amp;"insertedInBothBuste"&amp;CHAR(34)&amp;": "&amp;IF(IFERROR(Combinatorie!$F36*1,IFERROR(NUMBERVALUE(Combinatorie!$F36,".",","),IFERROR(NUMBERVALUE(Combinatorie!$F36,",","."),0)))=1,"true","false")&amp;", "&amp;CHAR(34)&amp;"pefCoherent"&amp;CHAR(34)&amp;": "&amp;IF(IFERROR(Combinatorie!$G36*1,IFERROR(NUMBERVALUE(Combinatorie!$G36,".",","),IFERROR(NUMBERVALUE(Combinatorie!$G36,",","."),0)))=1,"true","false")&amp;CHAR(125)&amp;IF(COUNTA(Combinatorie!$A37:$A$80)&gt;0,",",""))</f>
        <v/>
      </c>
    </row>
    <row r="6428">
      <c r="A6428" s="38">
        <f>IF(Combinatorie!$A37="","","    "&amp;CHAR(123)&amp;CHAR(34)&amp;"bidderId"&amp;CHAR(34)&amp;": "&amp;CHAR(34)&amp;SUBSTITUTE(Combinatorie!$A37,CHAR(34),"'")&amp;CHAR(34)&amp;", "&amp;CHAR(34)&amp;"bidderName"&amp;CHAR(34)&amp;": "&amp;CHAR(34)&amp;SUBSTITUTE(Combinatorie!$B37,CHAR(34),"'")&amp;CHAR(34)&amp;", "&amp;CHAR(34)&amp;"pairId"&amp;CHAR(34)&amp;": "&amp;CHAR(34)&amp;SUBSTITUTE(Combinatorie!$C37,CHAR(34),"'")&amp;CHAR(34)&amp;", "&amp;CHAR(34)&amp;"enabled"&amp;CHAR(34)&amp;": "&amp;IF(IFERROR(Combinatorie!$D37*1,IFERROR(NUMBERVALUE(Combinatorie!$D37,".",","),IFERROR(NUMBERVALUE(Combinatorie!$D37,",","."),0)))=1,"true","false")&amp;", "&amp;CHAR(34)&amp;"discount"&amp;CHAR(34)&amp;": "&amp;SUBSTITUTE(TRIM(ROUND(IFERROR(Combinatorie!$E37*1,IFERROR(NUMBERVALUE(Combinatorie!$E37,".",","),IFERROR(NUMBERVALUE(Combinatorie!$E37,",","."),0))),4)&amp;""),",",".")&amp;", "&amp;CHAR(34)&amp;"insertedInBothBuste"&amp;CHAR(34)&amp;": "&amp;IF(IFERROR(Combinatorie!$F37*1,IFERROR(NUMBERVALUE(Combinatorie!$F37,".",","),IFERROR(NUMBERVALUE(Combinatorie!$F37,",","."),0)))=1,"true","false")&amp;", "&amp;CHAR(34)&amp;"pefCoherent"&amp;CHAR(34)&amp;": "&amp;IF(IFERROR(Combinatorie!$G37*1,IFERROR(NUMBERVALUE(Combinatorie!$G37,".",","),IFERROR(NUMBERVALUE(Combinatorie!$G37,",","."),0)))=1,"true","false")&amp;CHAR(125)&amp;IF(COUNTA(Combinatorie!$A38:$A$80)&gt;0,",",""))</f>
        <v/>
      </c>
    </row>
    <row r="6429">
      <c r="A6429" s="38">
        <f>IF(Combinatorie!$A38="","","    "&amp;CHAR(123)&amp;CHAR(34)&amp;"bidderId"&amp;CHAR(34)&amp;": "&amp;CHAR(34)&amp;SUBSTITUTE(Combinatorie!$A38,CHAR(34),"'")&amp;CHAR(34)&amp;", "&amp;CHAR(34)&amp;"bidderName"&amp;CHAR(34)&amp;": "&amp;CHAR(34)&amp;SUBSTITUTE(Combinatorie!$B38,CHAR(34),"'")&amp;CHAR(34)&amp;", "&amp;CHAR(34)&amp;"pairId"&amp;CHAR(34)&amp;": "&amp;CHAR(34)&amp;SUBSTITUTE(Combinatorie!$C38,CHAR(34),"'")&amp;CHAR(34)&amp;", "&amp;CHAR(34)&amp;"enabled"&amp;CHAR(34)&amp;": "&amp;IF(IFERROR(Combinatorie!$D38*1,IFERROR(NUMBERVALUE(Combinatorie!$D38,".",","),IFERROR(NUMBERVALUE(Combinatorie!$D38,",","."),0)))=1,"true","false")&amp;", "&amp;CHAR(34)&amp;"discount"&amp;CHAR(34)&amp;": "&amp;SUBSTITUTE(TRIM(ROUND(IFERROR(Combinatorie!$E38*1,IFERROR(NUMBERVALUE(Combinatorie!$E38,".",","),IFERROR(NUMBERVALUE(Combinatorie!$E38,",","."),0))),4)&amp;""),",",".")&amp;", "&amp;CHAR(34)&amp;"insertedInBothBuste"&amp;CHAR(34)&amp;": "&amp;IF(IFERROR(Combinatorie!$F38*1,IFERROR(NUMBERVALUE(Combinatorie!$F38,".",","),IFERROR(NUMBERVALUE(Combinatorie!$F38,",","."),0)))=1,"true","false")&amp;", "&amp;CHAR(34)&amp;"pefCoherent"&amp;CHAR(34)&amp;": "&amp;IF(IFERROR(Combinatorie!$G38*1,IFERROR(NUMBERVALUE(Combinatorie!$G38,".",","),IFERROR(NUMBERVALUE(Combinatorie!$G38,",","."),0)))=1,"true","false")&amp;CHAR(125)&amp;IF(COUNTA(Combinatorie!$A39:$A$80)&gt;0,",",""))</f>
        <v/>
      </c>
    </row>
    <row r="6430">
      <c r="A6430" s="38">
        <f>IF(Combinatorie!$A39="","","    "&amp;CHAR(123)&amp;CHAR(34)&amp;"bidderId"&amp;CHAR(34)&amp;": "&amp;CHAR(34)&amp;SUBSTITUTE(Combinatorie!$A39,CHAR(34),"'")&amp;CHAR(34)&amp;", "&amp;CHAR(34)&amp;"bidderName"&amp;CHAR(34)&amp;": "&amp;CHAR(34)&amp;SUBSTITUTE(Combinatorie!$B39,CHAR(34),"'")&amp;CHAR(34)&amp;", "&amp;CHAR(34)&amp;"pairId"&amp;CHAR(34)&amp;": "&amp;CHAR(34)&amp;SUBSTITUTE(Combinatorie!$C39,CHAR(34),"'")&amp;CHAR(34)&amp;", "&amp;CHAR(34)&amp;"enabled"&amp;CHAR(34)&amp;": "&amp;IF(IFERROR(Combinatorie!$D39*1,IFERROR(NUMBERVALUE(Combinatorie!$D39,".",","),IFERROR(NUMBERVALUE(Combinatorie!$D39,",","."),0)))=1,"true","false")&amp;", "&amp;CHAR(34)&amp;"discount"&amp;CHAR(34)&amp;": "&amp;SUBSTITUTE(TRIM(ROUND(IFERROR(Combinatorie!$E39*1,IFERROR(NUMBERVALUE(Combinatorie!$E39,".",","),IFERROR(NUMBERVALUE(Combinatorie!$E39,",","."),0))),4)&amp;""),",",".")&amp;", "&amp;CHAR(34)&amp;"insertedInBothBuste"&amp;CHAR(34)&amp;": "&amp;IF(IFERROR(Combinatorie!$F39*1,IFERROR(NUMBERVALUE(Combinatorie!$F39,".",","),IFERROR(NUMBERVALUE(Combinatorie!$F39,",","."),0)))=1,"true","false")&amp;", "&amp;CHAR(34)&amp;"pefCoherent"&amp;CHAR(34)&amp;": "&amp;IF(IFERROR(Combinatorie!$G39*1,IFERROR(NUMBERVALUE(Combinatorie!$G39,".",","),IFERROR(NUMBERVALUE(Combinatorie!$G39,",","."),0)))=1,"true","false")&amp;CHAR(125)&amp;IF(COUNTA(Combinatorie!$A40:$A$80)&gt;0,",",""))</f>
        <v/>
      </c>
    </row>
    <row r="6431">
      <c r="A6431" s="38">
        <f>IF(Combinatorie!$A40="","","    "&amp;CHAR(123)&amp;CHAR(34)&amp;"bidderId"&amp;CHAR(34)&amp;": "&amp;CHAR(34)&amp;SUBSTITUTE(Combinatorie!$A40,CHAR(34),"'")&amp;CHAR(34)&amp;", "&amp;CHAR(34)&amp;"bidderName"&amp;CHAR(34)&amp;": "&amp;CHAR(34)&amp;SUBSTITUTE(Combinatorie!$B40,CHAR(34),"'")&amp;CHAR(34)&amp;", "&amp;CHAR(34)&amp;"pairId"&amp;CHAR(34)&amp;": "&amp;CHAR(34)&amp;SUBSTITUTE(Combinatorie!$C40,CHAR(34),"'")&amp;CHAR(34)&amp;", "&amp;CHAR(34)&amp;"enabled"&amp;CHAR(34)&amp;": "&amp;IF(IFERROR(Combinatorie!$D40*1,IFERROR(NUMBERVALUE(Combinatorie!$D40,".",","),IFERROR(NUMBERVALUE(Combinatorie!$D40,",","."),0)))=1,"true","false")&amp;", "&amp;CHAR(34)&amp;"discount"&amp;CHAR(34)&amp;": "&amp;SUBSTITUTE(TRIM(ROUND(IFERROR(Combinatorie!$E40*1,IFERROR(NUMBERVALUE(Combinatorie!$E40,".",","),IFERROR(NUMBERVALUE(Combinatorie!$E40,",","."),0))),4)&amp;""),",",".")&amp;", "&amp;CHAR(34)&amp;"insertedInBothBuste"&amp;CHAR(34)&amp;": "&amp;IF(IFERROR(Combinatorie!$F40*1,IFERROR(NUMBERVALUE(Combinatorie!$F40,".",","),IFERROR(NUMBERVALUE(Combinatorie!$F40,",","."),0)))=1,"true","false")&amp;", "&amp;CHAR(34)&amp;"pefCoherent"&amp;CHAR(34)&amp;": "&amp;IF(IFERROR(Combinatorie!$G40*1,IFERROR(NUMBERVALUE(Combinatorie!$G40,".",","),IFERROR(NUMBERVALUE(Combinatorie!$G40,",","."),0)))=1,"true","false")&amp;CHAR(125)&amp;IF(COUNTA(Combinatorie!$A41:$A$80)&gt;0,",",""))</f>
        <v/>
      </c>
    </row>
    <row r="6432">
      <c r="A6432" s="38">
        <f>IF(Combinatorie!$A41="","","    "&amp;CHAR(123)&amp;CHAR(34)&amp;"bidderId"&amp;CHAR(34)&amp;": "&amp;CHAR(34)&amp;SUBSTITUTE(Combinatorie!$A41,CHAR(34),"'")&amp;CHAR(34)&amp;", "&amp;CHAR(34)&amp;"bidderName"&amp;CHAR(34)&amp;": "&amp;CHAR(34)&amp;SUBSTITUTE(Combinatorie!$B41,CHAR(34),"'")&amp;CHAR(34)&amp;", "&amp;CHAR(34)&amp;"pairId"&amp;CHAR(34)&amp;": "&amp;CHAR(34)&amp;SUBSTITUTE(Combinatorie!$C41,CHAR(34),"'")&amp;CHAR(34)&amp;", "&amp;CHAR(34)&amp;"enabled"&amp;CHAR(34)&amp;": "&amp;IF(IFERROR(Combinatorie!$D41*1,IFERROR(NUMBERVALUE(Combinatorie!$D41,".",","),IFERROR(NUMBERVALUE(Combinatorie!$D41,",","."),0)))=1,"true","false")&amp;", "&amp;CHAR(34)&amp;"discount"&amp;CHAR(34)&amp;": "&amp;SUBSTITUTE(TRIM(ROUND(IFERROR(Combinatorie!$E41*1,IFERROR(NUMBERVALUE(Combinatorie!$E41,".",","),IFERROR(NUMBERVALUE(Combinatorie!$E41,",","."),0))),4)&amp;""),",",".")&amp;", "&amp;CHAR(34)&amp;"insertedInBothBuste"&amp;CHAR(34)&amp;": "&amp;IF(IFERROR(Combinatorie!$F41*1,IFERROR(NUMBERVALUE(Combinatorie!$F41,".",","),IFERROR(NUMBERVALUE(Combinatorie!$F41,",","."),0)))=1,"true","false")&amp;", "&amp;CHAR(34)&amp;"pefCoherent"&amp;CHAR(34)&amp;": "&amp;IF(IFERROR(Combinatorie!$G41*1,IFERROR(NUMBERVALUE(Combinatorie!$G41,".",","),IFERROR(NUMBERVALUE(Combinatorie!$G41,",","."),0)))=1,"true","false")&amp;CHAR(125)&amp;IF(COUNTA(Combinatorie!$A42:$A$80)&gt;0,",",""))</f>
        <v/>
      </c>
    </row>
    <row r="6433">
      <c r="A6433" s="38">
        <f>IF(Combinatorie!$A42="","","    "&amp;CHAR(123)&amp;CHAR(34)&amp;"bidderId"&amp;CHAR(34)&amp;": "&amp;CHAR(34)&amp;SUBSTITUTE(Combinatorie!$A42,CHAR(34),"'")&amp;CHAR(34)&amp;", "&amp;CHAR(34)&amp;"bidderName"&amp;CHAR(34)&amp;": "&amp;CHAR(34)&amp;SUBSTITUTE(Combinatorie!$B42,CHAR(34),"'")&amp;CHAR(34)&amp;", "&amp;CHAR(34)&amp;"pairId"&amp;CHAR(34)&amp;": "&amp;CHAR(34)&amp;SUBSTITUTE(Combinatorie!$C42,CHAR(34),"'")&amp;CHAR(34)&amp;", "&amp;CHAR(34)&amp;"enabled"&amp;CHAR(34)&amp;": "&amp;IF(IFERROR(Combinatorie!$D42*1,IFERROR(NUMBERVALUE(Combinatorie!$D42,".",","),IFERROR(NUMBERVALUE(Combinatorie!$D42,",","."),0)))=1,"true","false")&amp;", "&amp;CHAR(34)&amp;"discount"&amp;CHAR(34)&amp;": "&amp;SUBSTITUTE(TRIM(ROUND(IFERROR(Combinatorie!$E42*1,IFERROR(NUMBERVALUE(Combinatorie!$E42,".",","),IFERROR(NUMBERVALUE(Combinatorie!$E42,",","."),0))),4)&amp;""),",",".")&amp;", "&amp;CHAR(34)&amp;"insertedInBothBuste"&amp;CHAR(34)&amp;": "&amp;IF(IFERROR(Combinatorie!$F42*1,IFERROR(NUMBERVALUE(Combinatorie!$F42,".",","),IFERROR(NUMBERVALUE(Combinatorie!$F42,",","."),0)))=1,"true","false")&amp;", "&amp;CHAR(34)&amp;"pefCoherent"&amp;CHAR(34)&amp;": "&amp;IF(IFERROR(Combinatorie!$G42*1,IFERROR(NUMBERVALUE(Combinatorie!$G42,".",","),IFERROR(NUMBERVALUE(Combinatorie!$G42,",","."),0)))=1,"true","false")&amp;CHAR(125)&amp;IF(COUNTA(Combinatorie!$A43:$A$80)&gt;0,",",""))</f>
        <v/>
      </c>
    </row>
    <row r="6434">
      <c r="A6434" s="38">
        <f>IF(Combinatorie!$A43="","","    "&amp;CHAR(123)&amp;CHAR(34)&amp;"bidderId"&amp;CHAR(34)&amp;": "&amp;CHAR(34)&amp;SUBSTITUTE(Combinatorie!$A43,CHAR(34),"'")&amp;CHAR(34)&amp;", "&amp;CHAR(34)&amp;"bidderName"&amp;CHAR(34)&amp;": "&amp;CHAR(34)&amp;SUBSTITUTE(Combinatorie!$B43,CHAR(34),"'")&amp;CHAR(34)&amp;", "&amp;CHAR(34)&amp;"pairId"&amp;CHAR(34)&amp;": "&amp;CHAR(34)&amp;SUBSTITUTE(Combinatorie!$C43,CHAR(34),"'")&amp;CHAR(34)&amp;", "&amp;CHAR(34)&amp;"enabled"&amp;CHAR(34)&amp;": "&amp;IF(IFERROR(Combinatorie!$D43*1,IFERROR(NUMBERVALUE(Combinatorie!$D43,".",","),IFERROR(NUMBERVALUE(Combinatorie!$D43,",","."),0)))=1,"true","false")&amp;", "&amp;CHAR(34)&amp;"discount"&amp;CHAR(34)&amp;": "&amp;SUBSTITUTE(TRIM(ROUND(IFERROR(Combinatorie!$E43*1,IFERROR(NUMBERVALUE(Combinatorie!$E43,".",","),IFERROR(NUMBERVALUE(Combinatorie!$E43,",","."),0))),4)&amp;""),",",".")&amp;", "&amp;CHAR(34)&amp;"insertedInBothBuste"&amp;CHAR(34)&amp;": "&amp;IF(IFERROR(Combinatorie!$F43*1,IFERROR(NUMBERVALUE(Combinatorie!$F43,".",","),IFERROR(NUMBERVALUE(Combinatorie!$F43,",","."),0)))=1,"true","false")&amp;", "&amp;CHAR(34)&amp;"pefCoherent"&amp;CHAR(34)&amp;": "&amp;IF(IFERROR(Combinatorie!$G43*1,IFERROR(NUMBERVALUE(Combinatorie!$G43,".",","),IFERROR(NUMBERVALUE(Combinatorie!$G43,",","."),0)))=1,"true","false")&amp;CHAR(125)&amp;IF(COUNTA(Combinatorie!$A44:$A$80)&gt;0,",",""))</f>
        <v/>
      </c>
    </row>
    <row r="6435">
      <c r="A6435" s="38">
        <f>IF(Combinatorie!$A44="","","    "&amp;CHAR(123)&amp;CHAR(34)&amp;"bidderId"&amp;CHAR(34)&amp;": "&amp;CHAR(34)&amp;SUBSTITUTE(Combinatorie!$A44,CHAR(34),"'")&amp;CHAR(34)&amp;", "&amp;CHAR(34)&amp;"bidderName"&amp;CHAR(34)&amp;": "&amp;CHAR(34)&amp;SUBSTITUTE(Combinatorie!$B44,CHAR(34),"'")&amp;CHAR(34)&amp;", "&amp;CHAR(34)&amp;"pairId"&amp;CHAR(34)&amp;": "&amp;CHAR(34)&amp;SUBSTITUTE(Combinatorie!$C44,CHAR(34),"'")&amp;CHAR(34)&amp;", "&amp;CHAR(34)&amp;"enabled"&amp;CHAR(34)&amp;": "&amp;IF(IFERROR(Combinatorie!$D44*1,IFERROR(NUMBERVALUE(Combinatorie!$D44,".",","),IFERROR(NUMBERVALUE(Combinatorie!$D44,",","."),0)))=1,"true","false")&amp;", "&amp;CHAR(34)&amp;"discount"&amp;CHAR(34)&amp;": "&amp;SUBSTITUTE(TRIM(ROUND(IFERROR(Combinatorie!$E44*1,IFERROR(NUMBERVALUE(Combinatorie!$E44,".",","),IFERROR(NUMBERVALUE(Combinatorie!$E44,",","."),0))),4)&amp;""),",",".")&amp;", "&amp;CHAR(34)&amp;"insertedInBothBuste"&amp;CHAR(34)&amp;": "&amp;IF(IFERROR(Combinatorie!$F44*1,IFERROR(NUMBERVALUE(Combinatorie!$F44,".",","),IFERROR(NUMBERVALUE(Combinatorie!$F44,",","."),0)))=1,"true","false")&amp;", "&amp;CHAR(34)&amp;"pefCoherent"&amp;CHAR(34)&amp;": "&amp;IF(IFERROR(Combinatorie!$G44*1,IFERROR(NUMBERVALUE(Combinatorie!$G44,".",","),IFERROR(NUMBERVALUE(Combinatorie!$G44,",","."),0)))=1,"true","false")&amp;CHAR(125)&amp;IF(COUNTA(Combinatorie!$A45:$A$80)&gt;0,",",""))</f>
        <v/>
      </c>
    </row>
    <row r="6436">
      <c r="A6436" s="38">
        <f>IF(Combinatorie!$A45="","","    "&amp;CHAR(123)&amp;CHAR(34)&amp;"bidderId"&amp;CHAR(34)&amp;": "&amp;CHAR(34)&amp;SUBSTITUTE(Combinatorie!$A45,CHAR(34),"'")&amp;CHAR(34)&amp;", "&amp;CHAR(34)&amp;"bidderName"&amp;CHAR(34)&amp;": "&amp;CHAR(34)&amp;SUBSTITUTE(Combinatorie!$B45,CHAR(34),"'")&amp;CHAR(34)&amp;", "&amp;CHAR(34)&amp;"pairId"&amp;CHAR(34)&amp;": "&amp;CHAR(34)&amp;SUBSTITUTE(Combinatorie!$C45,CHAR(34),"'")&amp;CHAR(34)&amp;", "&amp;CHAR(34)&amp;"enabled"&amp;CHAR(34)&amp;": "&amp;IF(IFERROR(Combinatorie!$D45*1,IFERROR(NUMBERVALUE(Combinatorie!$D45,".",","),IFERROR(NUMBERVALUE(Combinatorie!$D45,",","."),0)))=1,"true","false")&amp;", "&amp;CHAR(34)&amp;"discount"&amp;CHAR(34)&amp;": "&amp;SUBSTITUTE(TRIM(ROUND(IFERROR(Combinatorie!$E45*1,IFERROR(NUMBERVALUE(Combinatorie!$E45,".",","),IFERROR(NUMBERVALUE(Combinatorie!$E45,",","."),0))),4)&amp;""),",",".")&amp;", "&amp;CHAR(34)&amp;"insertedInBothBuste"&amp;CHAR(34)&amp;": "&amp;IF(IFERROR(Combinatorie!$F45*1,IFERROR(NUMBERVALUE(Combinatorie!$F45,".",","),IFERROR(NUMBERVALUE(Combinatorie!$F45,",","."),0)))=1,"true","false")&amp;", "&amp;CHAR(34)&amp;"pefCoherent"&amp;CHAR(34)&amp;": "&amp;IF(IFERROR(Combinatorie!$G45*1,IFERROR(NUMBERVALUE(Combinatorie!$G45,".",","),IFERROR(NUMBERVALUE(Combinatorie!$G45,",","."),0)))=1,"true","false")&amp;CHAR(125)&amp;IF(COUNTA(Combinatorie!$A46:$A$80)&gt;0,",",""))</f>
        <v/>
      </c>
    </row>
    <row r="6437">
      <c r="A6437" s="38">
        <f>IF(Combinatorie!$A46="","","    "&amp;CHAR(123)&amp;CHAR(34)&amp;"bidderId"&amp;CHAR(34)&amp;": "&amp;CHAR(34)&amp;SUBSTITUTE(Combinatorie!$A46,CHAR(34),"'")&amp;CHAR(34)&amp;", "&amp;CHAR(34)&amp;"bidderName"&amp;CHAR(34)&amp;": "&amp;CHAR(34)&amp;SUBSTITUTE(Combinatorie!$B46,CHAR(34),"'")&amp;CHAR(34)&amp;", "&amp;CHAR(34)&amp;"pairId"&amp;CHAR(34)&amp;": "&amp;CHAR(34)&amp;SUBSTITUTE(Combinatorie!$C46,CHAR(34),"'")&amp;CHAR(34)&amp;", "&amp;CHAR(34)&amp;"enabled"&amp;CHAR(34)&amp;": "&amp;IF(IFERROR(Combinatorie!$D46*1,IFERROR(NUMBERVALUE(Combinatorie!$D46,".",","),IFERROR(NUMBERVALUE(Combinatorie!$D46,",","."),0)))=1,"true","false")&amp;", "&amp;CHAR(34)&amp;"discount"&amp;CHAR(34)&amp;": "&amp;SUBSTITUTE(TRIM(ROUND(IFERROR(Combinatorie!$E46*1,IFERROR(NUMBERVALUE(Combinatorie!$E46,".",","),IFERROR(NUMBERVALUE(Combinatorie!$E46,",","."),0))),4)&amp;""),",",".")&amp;", "&amp;CHAR(34)&amp;"insertedInBothBuste"&amp;CHAR(34)&amp;": "&amp;IF(IFERROR(Combinatorie!$F46*1,IFERROR(NUMBERVALUE(Combinatorie!$F46,".",","),IFERROR(NUMBERVALUE(Combinatorie!$F46,",","."),0)))=1,"true","false")&amp;", "&amp;CHAR(34)&amp;"pefCoherent"&amp;CHAR(34)&amp;": "&amp;IF(IFERROR(Combinatorie!$G46*1,IFERROR(NUMBERVALUE(Combinatorie!$G46,".",","),IFERROR(NUMBERVALUE(Combinatorie!$G46,",","."),0)))=1,"true","false")&amp;CHAR(125)&amp;IF(COUNTA(Combinatorie!$A47:$A$80)&gt;0,",",""))</f>
        <v/>
      </c>
    </row>
    <row r="6438">
      <c r="A6438" s="38">
        <f>IF(Combinatorie!$A47="","","    "&amp;CHAR(123)&amp;CHAR(34)&amp;"bidderId"&amp;CHAR(34)&amp;": "&amp;CHAR(34)&amp;SUBSTITUTE(Combinatorie!$A47,CHAR(34),"'")&amp;CHAR(34)&amp;", "&amp;CHAR(34)&amp;"bidderName"&amp;CHAR(34)&amp;": "&amp;CHAR(34)&amp;SUBSTITUTE(Combinatorie!$B47,CHAR(34),"'")&amp;CHAR(34)&amp;", "&amp;CHAR(34)&amp;"pairId"&amp;CHAR(34)&amp;": "&amp;CHAR(34)&amp;SUBSTITUTE(Combinatorie!$C47,CHAR(34),"'")&amp;CHAR(34)&amp;", "&amp;CHAR(34)&amp;"enabled"&amp;CHAR(34)&amp;": "&amp;IF(IFERROR(Combinatorie!$D47*1,IFERROR(NUMBERVALUE(Combinatorie!$D47,".",","),IFERROR(NUMBERVALUE(Combinatorie!$D47,",","."),0)))=1,"true","false")&amp;", "&amp;CHAR(34)&amp;"discount"&amp;CHAR(34)&amp;": "&amp;SUBSTITUTE(TRIM(ROUND(IFERROR(Combinatorie!$E47*1,IFERROR(NUMBERVALUE(Combinatorie!$E47,".",","),IFERROR(NUMBERVALUE(Combinatorie!$E47,",","."),0))),4)&amp;""),",",".")&amp;", "&amp;CHAR(34)&amp;"insertedInBothBuste"&amp;CHAR(34)&amp;": "&amp;IF(IFERROR(Combinatorie!$F47*1,IFERROR(NUMBERVALUE(Combinatorie!$F47,".",","),IFERROR(NUMBERVALUE(Combinatorie!$F47,",","."),0)))=1,"true","false")&amp;", "&amp;CHAR(34)&amp;"pefCoherent"&amp;CHAR(34)&amp;": "&amp;IF(IFERROR(Combinatorie!$G47*1,IFERROR(NUMBERVALUE(Combinatorie!$G47,".",","),IFERROR(NUMBERVALUE(Combinatorie!$G47,",","."),0)))=1,"true","false")&amp;CHAR(125)&amp;IF(COUNTA(Combinatorie!$A48:$A$80)&gt;0,",",""))</f>
        <v/>
      </c>
    </row>
    <row r="6439">
      <c r="A6439" s="38">
        <f>IF(Combinatorie!$A48="","","    "&amp;CHAR(123)&amp;CHAR(34)&amp;"bidderId"&amp;CHAR(34)&amp;": "&amp;CHAR(34)&amp;SUBSTITUTE(Combinatorie!$A48,CHAR(34),"'")&amp;CHAR(34)&amp;", "&amp;CHAR(34)&amp;"bidderName"&amp;CHAR(34)&amp;": "&amp;CHAR(34)&amp;SUBSTITUTE(Combinatorie!$B48,CHAR(34),"'")&amp;CHAR(34)&amp;", "&amp;CHAR(34)&amp;"pairId"&amp;CHAR(34)&amp;": "&amp;CHAR(34)&amp;SUBSTITUTE(Combinatorie!$C48,CHAR(34),"'")&amp;CHAR(34)&amp;", "&amp;CHAR(34)&amp;"enabled"&amp;CHAR(34)&amp;": "&amp;IF(IFERROR(Combinatorie!$D48*1,IFERROR(NUMBERVALUE(Combinatorie!$D48,".",","),IFERROR(NUMBERVALUE(Combinatorie!$D48,",","."),0)))=1,"true","false")&amp;", "&amp;CHAR(34)&amp;"discount"&amp;CHAR(34)&amp;": "&amp;SUBSTITUTE(TRIM(ROUND(IFERROR(Combinatorie!$E48*1,IFERROR(NUMBERVALUE(Combinatorie!$E48,".",","),IFERROR(NUMBERVALUE(Combinatorie!$E48,",","."),0))),4)&amp;""),",",".")&amp;", "&amp;CHAR(34)&amp;"insertedInBothBuste"&amp;CHAR(34)&amp;": "&amp;IF(IFERROR(Combinatorie!$F48*1,IFERROR(NUMBERVALUE(Combinatorie!$F48,".",","),IFERROR(NUMBERVALUE(Combinatorie!$F48,",","."),0)))=1,"true","false")&amp;", "&amp;CHAR(34)&amp;"pefCoherent"&amp;CHAR(34)&amp;": "&amp;IF(IFERROR(Combinatorie!$G48*1,IFERROR(NUMBERVALUE(Combinatorie!$G48,".",","),IFERROR(NUMBERVALUE(Combinatorie!$G48,",","."),0)))=1,"true","false")&amp;CHAR(125)&amp;IF(COUNTA(Combinatorie!$A49:$A$80)&gt;0,",",""))</f>
        <v/>
      </c>
    </row>
    <row r="6440">
      <c r="A6440" s="38">
        <f>IF(Combinatorie!$A49="","","    "&amp;CHAR(123)&amp;CHAR(34)&amp;"bidderId"&amp;CHAR(34)&amp;": "&amp;CHAR(34)&amp;SUBSTITUTE(Combinatorie!$A49,CHAR(34),"'")&amp;CHAR(34)&amp;", "&amp;CHAR(34)&amp;"bidderName"&amp;CHAR(34)&amp;": "&amp;CHAR(34)&amp;SUBSTITUTE(Combinatorie!$B49,CHAR(34),"'")&amp;CHAR(34)&amp;", "&amp;CHAR(34)&amp;"pairId"&amp;CHAR(34)&amp;": "&amp;CHAR(34)&amp;SUBSTITUTE(Combinatorie!$C49,CHAR(34),"'")&amp;CHAR(34)&amp;", "&amp;CHAR(34)&amp;"enabled"&amp;CHAR(34)&amp;": "&amp;IF(IFERROR(Combinatorie!$D49*1,IFERROR(NUMBERVALUE(Combinatorie!$D49,".",","),IFERROR(NUMBERVALUE(Combinatorie!$D49,",","."),0)))=1,"true","false")&amp;", "&amp;CHAR(34)&amp;"discount"&amp;CHAR(34)&amp;": "&amp;SUBSTITUTE(TRIM(ROUND(IFERROR(Combinatorie!$E49*1,IFERROR(NUMBERVALUE(Combinatorie!$E49,".",","),IFERROR(NUMBERVALUE(Combinatorie!$E49,",","."),0))),4)&amp;""),",",".")&amp;", "&amp;CHAR(34)&amp;"insertedInBothBuste"&amp;CHAR(34)&amp;": "&amp;IF(IFERROR(Combinatorie!$F49*1,IFERROR(NUMBERVALUE(Combinatorie!$F49,".",","),IFERROR(NUMBERVALUE(Combinatorie!$F49,",","."),0)))=1,"true","false")&amp;", "&amp;CHAR(34)&amp;"pefCoherent"&amp;CHAR(34)&amp;": "&amp;IF(IFERROR(Combinatorie!$G49*1,IFERROR(NUMBERVALUE(Combinatorie!$G49,".",","),IFERROR(NUMBERVALUE(Combinatorie!$G49,",","."),0)))=1,"true","false")&amp;CHAR(125)&amp;IF(COUNTA(Combinatorie!$A50:$A$80)&gt;0,",",""))</f>
        <v/>
      </c>
    </row>
    <row r="6441">
      <c r="A6441" s="38">
        <f>IF(Combinatorie!$A50="","","    "&amp;CHAR(123)&amp;CHAR(34)&amp;"bidderId"&amp;CHAR(34)&amp;": "&amp;CHAR(34)&amp;SUBSTITUTE(Combinatorie!$A50,CHAR(34),"'")&amp;CHAR(34)&amp;", "&amp;CHAR(34)&amp;"bidderName"&amp;CHAR(34)&amp;": "&amp;CHAR(34)&amp;SUBSTITUTE(Combinatorie!$B50,CHAR(34),"'")&amp;CHAR(34)&amp;", "&amp;CHAR(34)&amp;"pairId"&amp;CHAR(34)&amp;": "&amp;CHAR(34)&amp;SUBSTITUTE(Combinatorie!$C50,CHAR(34),"'")&amp;CHAR(34)&amp;", "&amp;CHAR(34)&amp;"enabled"&amp;CHAR(34)&amp;": "&amp;IF(IFERROR(Combinatorie!$D50*1,IFERROR(NUMBERVALUE(Combinatorie!$D50,".",","),IFERROR(NUMBERVALUE(Combinatorie!$D50,",","."),0)))=1,"true","false")&amp;", "&amp;CHAR(34)&amp;"discount"&amp;CHAR(34)&amp;": "&amp;SUBSTITUTE(TRIM(ROUND(IFERROR(Combinatorie!$E50*1,IFERROR(NUMBERVALUE(Combinatorie!$E50,".",","),IFERROR(NUMBERVALUE(Combinatorie!$E50,",","."),0))),4)&amp;""),",",".")&amp;", "&amp;CHAR(34)&amp;"insertedInBothBuste"&amp;CHAR(34)&amp;": "&amp;IF(IFERROR(Combinatorie!$F50*1,IFERROR(NUMBERVALUE(Combinatorie!$F50,".",","),IFERROR(NUMBERVALUE(Combinatorie!$F50,",","."),0)))=1,"true","false")&amp;", "&amp;CHAR(34)&amp;"pefCoherent"&amp;CHAR(34)&amp;": "&amp;IF(IFERROR(Combinatorie!$G50*1,IFERROR(NUMBERVALUE(Combinatorie!$G50,".",","),IFERROR(NUMBERVALUE(Combinatorie!$G50,",","."),0)))=1,"true","false")&amp;CHAR(125)&amp;IF(COUNTA(Combinatorie!$A51:$A$80)&gt;0,",",""))</f>
        <v/>
      </c>
    </row>
    <row r="6442">
      <c r="A6442" s="38">
        <f>IF(Combinatorie!$A51="","","    "&amp;CHAR(123)&amp;CHAR(34)&amp;"bidderId"&amp;CHAR(34)&amp;": "&amp;CHAR(34)&amp;SUBSTITUTE(Combinatorie!$A51,CHAR(34),"'")&amp;CHAR(34)&amp;", "&amp;CHAR(34)&amp;"bidderName"&amp;CHAR(34)&amp;": "&amp;CHAR(34)&amp;SUBSTITUTE(Combinatorie!$B51,CHAR(34),"'")&amp;CHAR(34)&amp;", "&amp;CHAR(34)&amp;"pairId"&amp;CHAR(34)&amp;": "&amp;CHAR(34)&amp;SUBSTITUTE(Combinatorie!$C51,CHAR(34),"'")&amp;CHAR(34)&amp;", "&amp;CHAR(34)&amp;"enabled"&amp;CHAR(34)&amp;": "&amp;IF(IFERROR(Combinatorie!$D51*1,IFERROR(NUMBERVALUE(Combinatorie!$D51,".",","),IFERROR(NUMBERVALUE(Combinatorie!$D51,",","."),0)))=1,"true","false")&amp;", "&amp;CHAR(34)&amp;"discount"&amp;CHAR(34)&amp;": "&amp;SUBSTITUTE(TRIM(ROUND(IFERROR(Combinatorie!$E51*1,IFERROR(NUMBERVALUE(Combinatorie!$E51,".",","),IFERROR(NUMBERVALUE(Combinatorie!$E51,",","."),0))),4)&amp;""),",",".")&amp;", "&amp;CHAR(34)&amp;"insertedInBothBuste"&amp;CHAR(34)&amp;": "&amp;IF(IFERROR(Combinatorie!$F51*1,IFERROR(NUMBERVALUE(Combinatorie!$F51,".",","),IFERROR(NUMBERVALUE(Combinatorie!$F51,",","."),0)))=1,"true","false")&amp;", "&amp;CHAR(34)&amp;"pefCoherent"&amp;CHAR(34)&amp;": "&amp;IF(IFERROR(Combinatorie!$G51*1,IFERROR(NUMBERVALUE(Combinatorie!$G51,".",","),IFERROR(NUMBERVALUE(Combinatorie!$G51,",","."),0)))=1,"true","false")&amp;CHAR(125)&amp;IF(COUNTA(Combinatorie!$A52:$A$80)&gt;0,",",""))</f>
        <v/>
      </c>
    </row>
    <row r="6443">
      <c r="A6443" s="38">
        <f>IF(Combinatorie!$A52="","","    "&amp;CHAR(123)&amp;CHAR(34)&amp;"bidderId"&amp;CHAR(34)&amp;": "&amp;CHAR(34)&amp;SUBSTITUTE(Combinatorie!$A52,CHAR(34),"'")&amp;CHAR(34)&amp;", "&amp;CHAR(34)&amp;"bidderName"&amp;CHAR(34)&amp;": "&amp;CHAR(34)&amp;SUBSTITUTE(Combinatorie!$B52,CHAR(34),"'")&amp;CHAR(34)&amp;", "&amp;CHAR(34)&amp;"pairId"&amp;CHAR(34)&amp;": "&amp;CHAR(34)&amp;SUBSTITUTE(Combinatorie!$C52,CHAR(34),"'")&amp;CHAR(34)&amp;", "&amp;CHAR(34)&amp;"enabled"&amp;CHAR(34)&amp;": "&amp;IF(IFERROR(Combinatorie!$D52*1,IFERROR(NUMBERVALUE(Combinatorie!$D52,".",","),IFERROR(NUMBERVALUE(Combinatorie!$D52,",","."),0)))=1,"true","false")&amp;", "&amp;CHAR(34)&amp;"discount"&amp;CHAR(34)&amp;": "&amp;SUBSTITUTE(TRIM(ROUND(IFERROR(Combinatorie!$E52*1,IFERROR(NUMBERVALUE(Combinatorie!$E52,".",","),IFERROR(NUMBERVALUE(Combinatorie!$E52,",","."),0))),4)&amp;""),",",".")&amp;", "&amp;CHAR(34)&amp;"insertedInBothBuste"&amp;CHAR(34)&amp;": "&amp;IF(IFERROR(Combinatorie!$F52*1,IFERROR(NUMBERVALUE(Combinatorie!$F52,".",","),IFERROR(NUMBERVALUE(Combinatorie!$F52,",","."),0)))=1,"true","false")&amp;", "&amp;CHAR(34)&amp;"pefCoherent"&amp;CHAR(34)&amp;": "&amp;IF(IFERROR(Combinatorie!$G52*1,IFERROR(NUMBERVALUE(Combinatorie!$G52,".",","),IFERROR(NUMBERVALUE(Combinatorie!$G52,",","."),0)))=1,"true","false")&amp;CHAR(125)&amp;IF(COUNTA(Combinatorie!$A53:$A$80)&gt;0,",",""))</f>
        <v/>
      </c>
    </row>
    <row r="6444">
      <c r="A6444" s="38">
        <f>IF(Combinatorie!$A53="","","    "&amp;CHAR(123)&amp;CHAR(34)&amp;"bidderId"&amp;CHAR(34)&amp;": "&amp;CHAR(34)&amp;SUBSTITUTE(Combinatorie!$A53,CHAR(34),"'")&amp;CHAR(34)&amp;", "&amp;CHAR(34)&amp;"bidderName"&amp;CHAR(34)&amp;": "&amp;CHAR(34)&amp;SUBSTITUTE(Combinatorie!$B53,CHAR(34),"'")&amp;CHAR(34)&amp;", "&amp;CHAR(34)&amp;"pairId"&amp;CHAR(34)&amp;": "&amp;CHAR(34)&amp;SUBSTITUTE(Combinatorie!$C53,CHAR(34),"'")&amp;CHAR(34)&amp;", "&amp;CHAR(34)&amp;"enabled"&amp;CHAR(34)&amp;": "&amp;IF(IFERROR(Combinatorie!$D53*1,IFERROR(NUMBERVALUE(Combinatorie!$D53,".",","),IFERROR(NUMBERVALUE(Combinatorie!$D53,",","."),0)))=1,"true","false")&amp;", "&amp;CHAR(34)&amp;"discount"&amp;CHAR(34)&amp;": "&amp;SUBSTITUTE(TRIM(ROUND(IFERROR(Combinatorie!$E53*1,IFERROR(NUMBERVALUE(Combinatorie!$E53,".",","),IFERROR(NUMBERVALUE(Combinatorie!$E53,",","."),0))),4)&amp;""),",",".")&amp;", "&amp;CHAR(34)&amp;"insertedInBothBuste"&amp;CHAR(34)&amp;": "&amp;IF(IFERROR(Combinatorie!$F53*1,IFERROR(NUMBERVALUE(Combinatorie!$F53,".",","),IFERROR(NUMBERVALUE(Combinatorie!$F53,",","."),0)))=1,"true","false")&amp;", "&amp;CHAR(34)&amp;"pefCoherent"&amp;CHAR(34)&amp;": "&amp;IF(IFERROR(Combinatorie!$G53*1,IFERROR(NUMBERVALUE(Combinatorie!$G53,".",","),IFERROR(NUMBERVALUE(Combinatorie!$G53,",","."),0)))=1,"true","false")&amp;CHAR(125)&amp;IF(COUNTA(Combinatorie!$A54:$A$80)&gt;0,",",""))</f>
        <v/>
      </c>
    </row>
    <row r="6445">
      <c r="A6445" s="38">
        <f>IF(Combinatorie!$A54="","","    "&amp;CHAR(123)&amp;CHAR(34)&amp;"bidderId"&amp;CHAR(34)&amp;": "&amp;CHAR(34)&amp;SUBSTITUTE(Combinatorie!$A54,CHAR(34),"'")&amp;CHAR(34)&amp;", "&amp;CHAR(34)&amp;"bidderName"&amp;CHAR(34)&amp;": "&amp;CHAR(34)&amp;SUBSTITUTE(Combinatorie!$B54,CHAR(34),"'")&amp;CHAR(34)&amp;", "&amp;CHAR(34)&amp;"pairId"&amp;CHAR(34)&amp;": "&amp;CHAR(34)&amp;SUBSTITUTE(Combinatorie!$C54,CHAR(34),"'")&amp;CHAR(34)&amp;", "&amp;CHAR(34)&amp;"enabled"&amp;CHAR(34)&amp;": "&amp;IF(IFERROR(Combinatorie!$D54*1,IFERROR(NUMBERVALUE(Combinatorie!$D54,".",","),IFERROR(NUMBERVALUE(Combinatorie!$D54,",","."),0)))=1,"true","false")&amp;", "&amp;CHAR(34)&amp;"discount"&amp;CHAR(34)&amp;": "&amp;SUBSTITUTE(TRIM(ROUND(IFERROR(Combinatorie!$E54*1,IFERROR(NUMBERVALUE(Combinatorie!$E54,".",","),IFERROR(NUMBERVALUE(Combinatorie!$E54,",","."),0))),4)&amp;""),",",".")&amp;", "&amp;CHAR(34)&amp;"insertedInBothBuste"&amp;CHAR(34)&amp;": "&amp;IF(IFERROR(Combinatorie!$F54*1,IFERROR(NUMBERVALUE(Combinatorie!$F54,".",","),IFERROR(NUMBERVALUE(Combinatorie!$F54,",","."),0)))=1,"true","false")&amp;", "&amp;CHAR(34)&amp;"pefCoherent"&amp;CHAR(34)&amp;": "&amp;IF(IFERROR(Combinatorie!$G54*1,IFERROR(NUMBERVALUE(Combinatorie!$G54,".",","),IFERROR(NUMBERVALUE(Combinatorie!$G54,",","."),0)))=1,"true","false")&amp;CHAR(125)&amp;IF(COUNTA(Combinatorie!$A55:$A$80)&gt;0,",",""))</f>
        <v/>
      </c>
    </row>
    <row r="6446">
      <c r="A6446" s="38">
        <f>IF(Combinatorie!$A55="","","    "&amp;CHAR(123)&amp;CHAR(34)&amp;"bidderId"&amp;CHAR(34)&amp;": "&amp;CHAR(34)&amp;SUBSTITUTE(Combinatorie!$A55,CHAR(34),"'")&amp;CHAR(34)&amp;", "&amp;CHAR(34)&amp;"bidderName"&amp;CHAR(34)&amp;": "&amp;CHAR(34)&amp;SUBSTITUTE(Combinatorie!$B55,CHAR(34),"'")&amp;CHAR(34)&amp;", "&amp;CHAR(34)&amp;"pairId"&amp;CHAR(34)&amp;": "&amp;CHAR(34)&amp;SUBSTITUTE(Combinatorie!$C55,CHAR(34),"'")&amp;CHAR(34)&amp;", "&amp;CHAR(34)&amp;"enabled"&amp;CHAR(34)&amp;": "&amp;IF(IFERROR(Combinatorie!$D55*1,IFERROR(NUMBERVALUE(Combinatorie!$D55,".",","),IFERROR(NUMBERVALUE(Combinatorie!$D55,",","."),0)))=1,"true","false")&amp;", "&amp;CHAR(34)&amp;"discount"&amp;CHAR(34)&amp;": "&amp;SUBSTITUTE(TRIM(ROUND(IFERROR(Combinatorie!$E55*1,IFERROR(NUMBERVALUE(Combinatorie!$E55,".",","),IFERROR(NUMBERVALUE(Combinatorie!$E55,",","."),0))),4)&amp;""),",",".")&amp;", "&amp;CHAR(34)&amp;"insertedInBothBuste"&amp;CHAR(34)&amp;": "&amp;IF(IFERROR(Combinatorie!$F55*1,IFERROR(NUMBERVALUE(Combinatorie!$F55,".",","),IFERROR(NUMBERVALUE(Combinatorie!$F55,",","."),0)))=1,"true","false")&amp;", "&amp;CHAR(34)&amp;"pefCoherent"&amp;CHAR(34)&amp;": "&amp;IF(IFERROR(Combinatorie!$G55*1,IFERROR(NUMBERVALUE(Combinatorie!$G55,".",","),IFERROR(NUMBERVALUE(Combinatorie!$G55,",","."),0)))=1,"true","false")&amp;CHAR(125)&amp;IF(COUNTA(Combinatorie!$A56:$A$80)&gt;0,",",""))</f>
        <v/>
      </c>
    </row>
    <row r="6447">
      <c r="A6447" s="38">
        <f>IF(Combinatorie!$A56="","","    "&amp;CHAR(123)&amp;CHAR(34)&amp;"bidderId"&amp;CHAR(34)&amp;": "&amp;CHAR(34)&amp;SUBSTITUTE(Combinatorie!$A56,CHAR(34),"'")&amp;CHAR(34)&amp;", "&amp;CHAR(34)&amp;"bidderName"&amp;CHAR(34)&amp;": "&amp;CHAR(34)&amp;SUBSTITUTE(Combinatorie!$B56,CHAR(34),"'")&amp;CHAR(34)&amp;", "&amp;CHAR(34)&amp;"pairId"&amp;CHAR(34)&amp;": "&amp;CHAR(34)&amp;SUBSTITUTE(Combinatorie!$C56,CHAR(34),"'")&amp;CHAR(34)&amp;", "&amp;CHAR(34)&amp;"enabled"&amp;CHAR(34)&amp;": "&amp;IF(IFERROR(Combinatorie!$D56*1,IFERROR(NUMBERVALUE(Combinatorie!$D56,".",","),IFERROR(NUMBERVALUE(Combinatorie!$D56,",","."),0)))=1,"true","false")&amp;", "&amp;CHAR(34)&amp;"discount"&amp;CHAR(34)&amp;": "&amp;SUBSTITUTE(TRIM(ROUND(IFERROR(Combinatorie!$E56*1,IFERROR(NUMBERVALUE(Combinatorie!$E56,".",","),IFERROR(NUMBERVALUE(Combinatorie!$E56,",","."),0))),4)&amp;""),",",".")&amp;", "&amp;CHAR(34)&amp;"insertedInBothBuste"&amp;CHAR(34)&amp;": "&amp;IF(IFERROR(Combinatorie!$F56*1,IFERROR(NUMBERVALUE(Combinatorie!$F56,".",","),IFERROR(NUMBERVALUE(Combinatorie!$F56,",","."),0)))=1,"true","false")&amp;", "&amp;CHAR(34)&amp;"pefCoherent"&amp;CHAR(34)&amp;": "&amp;IF(IFERROR(Combinatorie!$G56*1,IFERROR(NUMBERVALUE(Combinatorie!$G56,".",","),IFERROR(NUMBERVALUE(Combinatorie!$G56,",","."),0)))=1,"true","false")&amp;CHAR(125)&amp;IF(COUNTA(Combinatorie!$A57:$A$80)&gt;0,",",""))</f>
        <v/>
      </c>
    </row>
    <row r="6448">
      <c r="A6448" s="38">
        <f>IF(Combinatorie!$A57="","","    "&amp;CHAR(123)&amp;CHAR(34)&amp;"bidderId"&amp;CHAR(34)&amp;": "&amp;CHAR(34)&amp;SUBSTITUTE(Combinatorie!$A57,CHAR(34),"'")&amp;CHAR(34)&amp;", "&amp;CHAR(34)&amp;"bidderName"&amp;CHAR(34)&amp;": "&amp;CHAR(34)&amp;SUBSTITUTE(Combinatorie!$B57,CHAR(34),"'")&amp;CHAR(34)&amp;", "&amp;CHAR(34)&amp;"pairId"&amp;CHAR(34)&amp;": "&amp;CHAR(34)&amp;SUBSTITUTE(Combinatorie!$C57,CHAR(34),"'")&amp;CHAR(34)&amp;", "&amp;CHAR(34)&amp;"enabled"&amp;CHAR(34)&amp;": "&amp;IF(IFERROR(Combinatorie!$D57*1,IFERROR(NUMBERVALUE(Combinatorie!$D57,".",","),IFERROR(NUMBERVALUE(Combinatorie!$D57,",","."),0)))=1,"true","false")&amp;", "&amp;CHAR(34)&amp;"discount"&amp;CHAR(34)&amp;": "&amp;SUBSTITUTE(TRIM(ROUND(IFERROR(Combinatorie!$E57*1,IFERROR(NUMBERVALUE(Combinatorie!$E57,".",","),IFERROR(NUMBERVALUE(Combinatorie!$E57,",","."),0))),4)&amp;""),",",".")&amp;", "&amp;CHAR(34)&amp;"insertedInBothBuste"&amp;CHAR(34)&amp;": "&amp;IF(IFERROR(Combinatorie!$F57*1,IFERROR(NUMBERVALUE(Combinatorie!$F57,".",","),IFERROR(NUMBERVALUE(Combinatorie!$F57,",","."),0)))=1,"true","false")&amp;", "&amp;CHAR(34)&amp;"pefCoherent"&amp;CHAR(34)&amp;": "&amp;IF(IFERROR(Combinatorie!$G57*1,IFERROR(NUMBERVALUE(Combinatorie!$G57,".",","),IFERROR(NUMBERVALUE(Combinatorie!$G57,",","."),0)))=1,"true","false")&amp;CHAR(125)&amp;IF(COUNTA(Combinatorie!$A58:$A$80)&gt;0,",",""))</f>
        <v/>
      </c>
    </row>
    <row r="6449">
      <c r="A6449" s="38">
        <f>IF(Combinatorie!$A58="","","    "&amp;CHAR(123)&amp;CHAR(34)&amp;"bidderId"&amp;CHAR(34)&amp;": "&amp;CHAR(34)&amp;SUBSTITUTE(Combinatorie!$A58,CHAR(34),"'")&amp;CHAR(34)&amp;", "&amp;CHAR(34)&amp;"bidderName"&amp;CHAR(34)&amp;": "&amp;CHAR(34)&amp;SUBSTITUTE(Combinatorie!$B58,CHAR(34),"'")&amp;CHAR(34)&amp;", "&amp;CHAR(34)&amp;"pairId"&amp;CHAR(34)&amp;": "&amp;CHAR(34)&amp;SUBSTITUTE(Combinatorie!$C58,CHAR(34),"'")&amp;CHAR(34)&amp;", "&amp;CHAR(34)&amp;"enabled"&amp;CHAR(34)&amp;": "&amp;IF(IFERROR(Combinatorie!$D58*1,IFERROR(NUMBERVALUE(Combinatorie!$D58,".",","),IFERROR(NUMBERVALUE(Combinatorie!$D58,",","."),0)))=1,"true","false")&amp;", "&amp;CHAR(34)&amp;"discount"&amp;CHAR(34)&amp;": "&amp;SUBSTITUTE(TRIM(ROUND(IFERROR(Combinatorie!$E58*1,IFERROR(NUMBERVALUE(Combinatorie!$E58,".",","),IFERROR(NUMBERVALUE(Combinatorie!$E58,",","."),0))),4)&amp;""),",",".")&amp;", "&amp;CHAR(34)&amp;"insertedInBothBuste"&amp;CHAR(34)&amp;": "&amp;IF(IFERROR(Combinatorie!$F58*1,IFERROR(NUMBERVALUE(Combinatorie!$F58,".",","),IFERROR(NUMBERVALUE(Combinatorie!$F58,",","."),0)))=1,"true","false")&amp;", "&amp;CHAR(34)&amp;"pefCoherent"&amp;CHAR(34)&amp;": "&amp;IF(IFERROR(Combinatorie!$G58*1,IFERROR(NUMBERVALUE(Combinatorie!$G58,".",","),IFERROR(NUMBERVALUE(Combinatorie!$G58,",","."),0)))=1,"true","false")&amp;CHAR(125)&amp;IF(COUNTA(Combinatorie!$A59:$A$80)&gt;0,",",""))</f>
        <v/>
      </c>
    </row>
    <row r="6450">
      <c r="A6450" s="38">
        <f>IF(Combinatorie!$A59="","","    "&amp;CHAR(123)&amp;CHAR(34)&amp;"bidderId"&amp;CHAR(34)&amp;": "&amp;CHAR(34)&amp;SUBSTITUTE(Combinatorie!$A59,CHAR(34),"'")&amp;CHAR(34)&amp;", "&amp;CHAR(34)&amp;"bidderName"&amp;CHAR(34)&amp;": "&amp;CHAR(34)&amp;SUBSTITUTE(Combinatorie!$B59,CHAR(34),"'")&amp;CHAR(34)&amp;", "&amp;CHAR(34)&amp;"pairId"&amp;CHAR(34)&amp;": "&amp;CHAR(34)&amp;SUBSTITUTE(Combinatorie!$C59,CHAR(34),"'")&amp;CHAR(34)&amp;", "&amp;CHAR(34)&amp;"enabled"&amp;CHAR(34)&amp;": "&amp;IF(IFERROR(Combinatorie!$D59*1,IFERROR(NUMBERVALUE(Combinatorie!$D59,".",","),IFERROR(NUMBERVALUE(Combinatorie!$D59,",","."),0)))=1,"true","false")&amp;", "&amp;CHAR(34)&amp;"discount"&amp;CHAR(34)&amp;": "&amp;SUBSTITUTE(TRIM(ROUND(IFERROR(Combinatorie!$E59*1,IFERROR(NUMBERVALUE(Combinatorie!$E59,".",","),IFERROR(NUMBERVALUE(Combinatorie!$E59,",","."),0))),4)&amp;""),",",".")&amp;", "&amp;CHAR(34)&amp;"insertedInBothBuste"&amp;CHAR(34)&amp;": "&amp;IF(IFERROR(Combinatorie!$F59*1,IFERROR(NUMBERVALUE(Combinatorie!$F59,".",","),IFERROR(NUMBERVALUE(Combinatorie!$F59,",","."),0)))=1,"true","false")&amp;", "&amp;CHAR(34)&amp;"pefCoherent"&amp;CHAR(34)&amp;": "&amp;IF(IFERROR(Combinatorie!$G59*1,IFERROR(NUMBERVALUE(Combinatorie!$G59,".",","),IFERROR(NUMBERVALUE(Combinatorie!$G59,",","."),0)))=1,"true","false")&amp;CHAR(125)&amp;IF(COUNTA(Combinatorie!$A60:$A$80)&gt;0,",",""))</f>
        <v/>
      </c>
    </row>
    <row r="6451">
      <c r="A6451" s="38">
        <f>IF(Combinatorie!$A60="","","    "&amp;CHAR(123)&amp;CHAR(34)&amp;"bidderId"&amp;CHAR(34)&amp;": "&amp;CHAR(34)&amp;SUBSTITUTE(Combinatorie!$A60,CHAR(34),"'")&amp;CHAR(34)&amp;", "&amp;CHAR(34)&amp;"bidderName"&amp;CHAR(34)&amp;": "&amp;CHAR(34)&amp;SUBSTITUTE(Combinatorie!$B60,CHAR(34),"'")&amp;CHAR(34)&amp;", "&amp;CHAR(34)&amp;"pairId"&amp;CHAR(34)&amp;": "&amp;CHAR(34)&amp;SUBSTITUTE(Combinatorie!$C60,CHAR(34),"'")&amp;CHAR(34)&amp;", "&amp;CHAR(34)&amp;"enabled"&amp;CHAR(34)&amp;": "&amp;IF(IFERROR(Combinatorie!$D60*1,IFERROR(NUMBERVALUE(Combinatorie!$D60,".",","),IFERROR(NUMBERVALUE(Combinatorie!$D60,",","."),0)))=1,"true","false")&amp;", "&amp;CHAR(34)&amp;"discount"&amp;CHAR(34)&amp;": "&amp;SUBSTITUTE(TRIM(ROUND(IFERROR(Combinatorie!$E60*1,IFERROR(NUMBERVALUE(Combinatorie!$E60,".",","),IFERROR(NUMBERVALUE(Combinatorie!$E60,",","."),0))),4)&amp;""),",",".")&amp;", "&amp;CHAR(34)&amp;"insertedInBothBuste"&amp;CHAR(34)&amp;": "&amp;IF(IFERROR(Combinatorie!$F60*1,IFERROR(NUMBERVALUE(Combinatorie!$F60,".",","),IFERROR(NUMBERVALUE(Combinatorie!$F60,",","."),0)))=1,"true","false")&amp;", "&amp;CHAR(34)&amp;"pefCoherent"&amp;CHAR(34)&amp;": "&amp;IF(IFERROR(Combinatorie!$G60*1,IFERROR(NUMBERVALUE(Combinatorie!$G60,".",","),IFERROR(NUMBERVALUE(Combinatorie!$G60,",","."),0)))=1,"true","false")&amp;CHAR(125)&amp;IF(COUNTA(Combinatorie!$A61:$A$80)&gt;0,",",""))</f>
        <v/>
      </c>
    </row>
    <row r="6452">
      <c r="A6452" s="38">
        <f>IF(Combinatorie!$A61="","","    "&amp;CHAR(123)&amp;CHAR(34)&amp;"bidderId"&amp;CHAR(34)&amp;": "&amp;CHAR(34)&amp;SUBSTITUTE(Combinatorie!$A61,CHAR(34),"'")&amp;CHAR(34)&amp;", "&amp;CHAR(34)&amp;"bidderName"&amp;CHAR(34)&amp;": "&amp;CHAR(34)&amp;SUBSTITUTE(Combinatorie!$B61,CHAR(34),"'")&amp;CHAR(34)&amp;", "&amp;CHAR(34)&amp;"pairId"&amp;CHAR(34)&amp;": "&amp;CHAR(34)&amp;SUBSTITUTE(Combinatorie!$C61,CHAR(34),"'")&amp;CHAR(34)&amp;", "&amp;CHAR(34)&amp;"enabled"&amp;CHAR(34)&amp;": "&amp;IF(IFERROR(Combinatorie!$D61*1,IFERROR(NUMBERVALUE(Combinatorie!$D61,".",","),IFERROR(NUMBERVALUE(Combinatorie!$D61,",","."),0)))=1,"true","false")&amp;", "&amp;CHAR(34)&amp;"discount"&amp;CHAR(34)&amp;": "&amp;SUBSTITUTE(TRIM(ROUND(IFERROR(Combinatorie!$E61*1,IFERROR(NUMBERVALUE(Combinatorie!$E61,".",","),IFERROR(NUMBERVALUE(Combinatorie!$E61,",","."),0))),4)&amp;""),",",".")&amp;", "&amp;CHAR(34)&amp;"insertedInBothBuste"&amp;CHAR(34)&amp;": "&amp;IF(IFERROR(Combinatorie!$F61*1,IFERROR(NUMBERVALUE(Combinatorie!$F61,".",","),IFERROR(NUMBERVALUE(Combinatorie!$F61,",","."),0)))=1,"true","false")&amp;", "&amp;CHAR(34)&amp;"pefCoherent"&amp;CHAR(34)&amp;": "&amp;IF(IFERROR(Combinatorie!$G61*1,IFERROR(NUMBERVALUE(Combinatorie!$G61,".",","),IFERROR(NUMBERVALUE(Combinatorie!$G61,",","."),0)))=1,"true","false")&amp;CHAR(125)&amp;IF(COUNTA(Combinatorie!$A62:$A$80)&gt;0,",",""))</f>
        <v/>
      </c>
    </row>
    <row r="6453">
      <c r="A6453" s="38">
        <f>IF(Combinatorie!$A62="","","    "&amp;CHAR(123)&amp;CHAR(34)&amp;"bidderId"&amp;CHAR(34)&amp;": "&amp;CHAR(34)&amp;SUBSTITUTE(Combinatorie!$A62,CHAR(34),"'")&amp;CHAR(34)&amp;", "&amp;CHAR(34)&amp;"bidderName"&amp;CHAR(34)&amp;": "&amp;CHAR(34)&amp;SUBSTITUTE(Combinatorie!$B62,CHAR(34),"'")&amp;CHAR(34)&amp;", "&amp;CHAR(34)&amp;"pairId"&amp;CHAR(34)&amp;": "&amp;CHAR(34)&amp;SUBSTITUTE(Combinatorie!$C62,CHAR(34),"'")&amp;CHAR(34)&amp;", "&amp;CHAR(34)&amp;"enabled"&amp;CHAR(34)&amp;": "&amp;IF(IFERROR(Combinatorie!$D62*1,IFERROR(NUMBERVALUE(Combinatorie!$D62,".",","),IFERROR(NUMBERVALUE(Combinatorie!$D62,",","."),0)))=1,"true","false")&amp;", "&amp;CHAR(34)&amp;"discount"&amp;CHAR(34)&amp;": "&amp;SUBSTITUTE(TRIM(ROUND(IFERROR(Combinatorie!$E62*1,IFERROR(NUMBERVALUE(Combinatorie!$E62,".",","),IFERROR(NUMBERVALUE(Combinatorie!$E62,",","."),0))),4)&amp;""),",",".")&amp;", "&amp;CHAR(34)&amp;"insertedInBothBuste"&amp;CHAR(34)&amp;": "&amp;IF(IFERROR(Combinatorie!$F62*1,IFERROR(NUMBERVALUE(Combinatorie!$F62,".",","),IFERROR(NUMBERVALUE(Combinatorie!$F62,",","."),0)))=1,"true","false")&amp;", "&amp;CHAR(34)&amp;"pefCoherent"&amp;CHAR(34)&amp;": "&amp;IF(IFERROR(Combinatorie!$G62*1,IFERROR(NUMBERVALUE(Combinatorie!$G62,".",","),IFERROR(NUMBERVALUE(Combinatorie!$G62,",","."),0)))=1,"true","false")&amp;CHAR(125)&amp;IF(COUNTA(Combinatorie!$A63:$A$80)&gt;0,",",""))</f>
        <v/>
      </c>
    </row>
    <row r="6454">
      <c r="A6454" s="38">
        <f>IF(Combinatorie!$A63="","","    "&amp;CHAR(123)&amp;CHAR(34)&amp;"bidderId"&amp;CHAR(34)&amp;": "&amp;CHAR(34)&amp;SUBSTITUTE(Combinatorie!$A63,CHAR(34),"'")&amp;CHAR(34)&amp;", "&amp;CHAR(34)&amp;"bidderName"&amp;CHAR(34)&amp;": "&amp;CHAR(34)&amp;SUBSTITUTE(Combinatorie!$B63,CHAR(34),"'")&amp;CHAR(34)&amp;", "&amp;CHAR(34)&amp;"pairId"&amp;CHAR(34)&amp;": "&amp;CHAR(34)&amp;SUBSTITUTE(Combinatorie!$C63,CHAR(34),"'")&amp;CHAR(34)&amp;", "&amp;CHAR(34)&amp;"enabled"&amp;CHAR(34)&amp;": "&amp;IF(IFERROR(Combinatorie!$D63*1,IFERROR(NUMBERVALUE(Combinatorie!$D63,".",","),IFERROR(NUMBERVALUE(Combinatorie!$D63,",","."),0)))=1,"true","false")&amp;", "&amp;CHAR(34)&amp;"discount"&amp;CHAR(34)&amp;": "&amp;SUBSTITUTE(TRIM(ROUND(IFERROR(Combinatorie!$E63*1,IFERROR(NUMBERVALUE(Combinatorie!$E63,".",","),IFERROR(NUMBERVALUE(Combinatorie!$E63,",","."),0))),4)&amp;""),",",".")&amp;", "&amp;CHAR(34)&amp;"insertedInBothBuste"&amp;CHAR(34)&amp;": "&amp;IF(IFERROR(Combinatorie!$F63*1,IFERROR(NUMBERVALUE(Combinatorie!$F63,".",","),IFERROR(NUMBERVALUE(Combinatorie!$F63,",","."),0)))=1,"true","false")&amp;", "&amp;CHAR(34)&amp;"pefCoherent"&amp;CHAR(34)&amp;": "&amp;IF(IFERROR(Combinatorie!$G63*1,IFERROR(NUMBERVALUE(Combinatorie!$G63,".",","),IFERROR(NUMBERVALUE(Combinatorie!$G63,",","."),0)))=1,"true","false")&amp;CHAR(125)&amp;IF(COUNTA(Combinatorie!$A64:$A$80)&gt;0,",",""))</f>
        <v/>
      </c>
    </row>
    <row r="6455">
      <c r="A6455" s="38">
        <f>IF(Combinatorie!$A64="","","    "&amp;CHAR(123)&amp;CHAR(34)&amp;"bidderId"&amp;CHAR(34)&amp;": "&amp;CHAR(34)&amp;SUBSTITUTE(Combinatorie!$A64,CHAR(34),"'")&amp;CHAR(34)&amp;", "&amp;CHAR(34)&amp;"bidderName"&amp;CHAR(34)&amp;": "&amp;CHAR(34)&amp;SUBSTITUTE(Combinatorie!$B64,CHAR(34),"'")&amp;CHAR(34)&amp;", "&amp;CHAR(34)&amp;"pairId"&amp;CHAR(34)&amp;": "&amp;CHAR(34)&amp;SUBSTITUTE(Combinatorie!$C64,CHAR(34),"'")&amp;CHAR(34)&amp;", "&amp;CHAR(34)&amp;"enabled"&amp;CHAR(34)&amp;": "&amp;IF(IFERROR(Combinatorie!$D64*1,IFERROR(NUMBERVALUE(Combinatorie!$D64,".",","),IFERROR(NUMBERVALUE(Combinatorie!$D64,",","."),0)))=1,"true","false")&amp;", "&amp;CHAR(34)&amp;"discount"&amp;CHAR(34)&amp;": "&amp;SUBSTITUTE(TRIM(ROUND(IFERROR(Combinatorie!$E64*1,IFERROR(NUMBERVALUE(Combinatorie!$E64,".",","),IFERROR(NUMBERVALUE(Combinatorie!$E64,",","."),0))),4)&amp;""),",",".")&amp;", "&amp;CHAR(34)&amp;"insertedInBothBuste"&amp;CHAR(34)&amp;": "&amp;IF(IFERROR(Combinatorie!$F64*1,IFERROR(NUMBERVALUE(Combinatorie!$F64,".",","),IFERROR(NUMBERVALUE(Combinatorie!$F64,",","."),0)))=1,"true","false")&amp;", "&amp;CHAR(34)&amp;"pefCoherent"&amp;CHAR(34)&amp;": "&amp;IF(IFERROR(Combinatorie!$G64*1,IFERROR(NUMBERVALUE(Combinatorie!$G64,".",","),IFERROR(NUMBERVALUE(Combinatorie!$G64,",","."),0)))=1,"true","false")&amp;CHAR(125)&amp;IF(COUNTA(Combinatorie!$A65:$A$80)&gt;0,",",""))</f>
        <v/>
      </c>
    </row>
    <row r="6456">
      <c r="A6456" s="38">
        <f>IF(Combinatorie!$A65="","","    "&amp;CHAR(123)&amp;CHAR(34)&amp;"bidderId"&amp;CHAR(34)&amp;": "&amp;CHAR(34)&amp;SUBSTITUTE(Combinatorie!$A65,CHAR(34),"'")&amp;CHAR(34)&amp;", "&amp;CHAR(34)&amp;"bidderName"&amp;CHAR(34)&amp;": "&amp;CHAR(34)&amp;SUBSTITUTE(Combinatorie!$B65,CHAR(34),"'")&amp;CHAR(34)&amp;", "&amp;CHAR(34)&amp;"pairId"&amp;CHAR(34)&amp;": "&amp;CHAR(34)&amp;SUBSTITUTE(Combinatorie!$C65,CHAR(34),"'")&amp;CHAR(34)&amp;", "&amp;CHAR(34)&amp;"enabled"&amp;CHAR(34)&amp;": "&amp;IF(IFERROR(Combinatorie!$D65*1,IFERROR(NUMBERVALUE(Combinatorie!$D65,".",","),IFERROR(NUMBERVALUE(Combinatorie!$D65,",","."),0)))=1,"true","false")&amp;", "&amp;CHAR(34)&amp;"discount"&amp;CHAR(34)&amp;": "&amp;SUBSTITUTE(TRIM(ROUND(IFERROR(Combinatorie!$E65*1,IFERROR(NUMBERVALUE(Combinatorie!$E65,".",","),IFERROR(NUMBERVALUE(Combinatorie!$E65,",","."),0))),4)&amp;""),",",".")&amp;", "&amp;CHAR(34)&amp;"insertedInBothBuste"&amp;CHAR(34)&amp;": "&amp;IF(IFERROR(Combinatorie!$F65*1,IFERROR(NUMBERVALUE(Combinatorie!$F65,".",","),IFERROR(NUMBERVALUE(Combinatorie!$F65,",","."),0)))=1,"true","false")&amp;", "&amp;CHAR(34)&amp;"pefCoherent"&amp;CHAR(34)&amp;": "&amp;IF(IFERROR(Combinatorie!$G65*1,IFERROR(NUMBERVALUE(Combinatorie!$G65,".",","),IFERROR(NUMBERVALUE(Combinatorie!$G65,",","."),0)))=1,"true","false")&amp;CHAR(125)&amp;IF(COUNTA(Combinatorie!$A66:$A$80)&gt;0,",",""))</f>
        <v/>
      </c>
    </row>
    <row r="6457">
      <c r="A6457" s="38">
        <f>IF(Combinatorie!$A66="","","    "&amp;CHAR(123)&amp;CHAR(34)&amp;"bidderId"&amp;CHAR(34)&amp;": "&amp;CHAR(34)&amp;SUBSTITUTE(Combinatorie!$A66,CHAR(34),"'")&amp;CHAR(34)&amp;", "&amp;CHAR(34)&amp;"bidderName"&amp;CHAR(34)&amp;": "&amp;CHAR(34)&amp;SUBSTITUTE(Combinatorie!$B66,CHAR(34),"'")&amp;CHAR(34)&amp;", "&amp;CHAR(34)&amp;"pairId"&amp;CHAR(34)&amp;": "&amp;CHAR(34)&amp;SUBSTITUTE(Combinatorie!$C66,CHAR(34),"'")&amp;CHAR(34)&amp;", "&amp;CHAR(34)&amp;"enabled"&amp;CHAR(34)&amp;": "&amp;IF(IFERROR(Combinatorie!$D66*1,IFERROR(NUMBERVALUE(Combinatorie!$D66,".",","),IFERROR(NUMBERVALUE(Combinatorie!$D66,",","."),0)))=1,"true","false")&amp;", "&amp;CHAR(34)&amp;"discount"&amp;CHAR(34)&amp;": "&amp;SUBSTITUTE(TRIM(ROUND(IFERROR(Combinatorie!$E66*1,IFERROR(NUMBERVALUE(Combinatorie!$E66,".",","),IFERROR(NUMBERVALUE(Combinatorie!$E66,",","."),0))),4)&amp;""),",",".")&amp;", "&amp;CHAR(34)&amp;"insertedInBothBuste"&amp;CHAR(34)&amp;": "&amp;IF(IFERROR(Combinatorie!$F66*1,IFERROR(NUMBERVALUE(Combinatorie!$F66,".",","),IFERROR(NUMBERVALUE(Combinatorie!$F66,",","."),0)))=1,"true","false")&amp;", "&amp;CHAR(34)&amp;"pefCoherent"&amp;CHAR(34)&amp;": "&amp;IF(IFERROR(Combinatorie!$G66*1,IFERROR(NUMBERVALUE(Combinatorie!$G66,".",","),IFERROR(NUMBERVALUE(Combinatorie!$G66,",","."),0)))=1,"true","false")&amp;CHAR(125)&amp;IF(COUNTA(Combinatorie!$A67:$A$80)&gt;0,",",""))</f>
        <v/>
      </c>
    </row>
    <row r="6458">
      <c r="A6458" s="38">
        <f>IF(Combinatorie!$A67="","","    "&amp;CHAR(123)&amp;CHAR(34)&amp;"bidderId"&amp;CHAR(34)&amp;": "&amp;CHAR(34)&amp;SUBSTITUTE(Combinatorie!$A67,CHAR(34),"'")&amp;CHAR(34)&amp;", "&amp;CHAR(34)&amp;"bidderName"&amp;CHAR(34)&amp;": "&amp;CHAR(34)&amp;SUBSTITUTE(Combinatorie!$B67,CHAR(34),"'")&amp;CHAR(34)&amp;", "&amp;CHAR(34)&amp;"pairId"&amp;CHAR(34)&amp;": "&amp;CHAR(34)&amp;SUBSTITUTE(Combinatorie!$C67,CHAR(34),"'")&amp;CHAR(34)&amp;", "&amp;CHAR(34)&amp;"enabled"&amp;CHAR(34)&amp;": "&amp;IF(IFERROR(Combinatorie!$D67*1,IFERROR(NUMBERVALUE(Combinatorie!$D67,".",","),IFERROR(NUMBERVALUE(Combinatorie!$D67,",","."),0)))=1,"true","false")&amp;", "&amp;CHAR(34)&amp;"discount"&amp;CHAR(34)&amp;": "&amp;SUBSTITUTE(TRIM(ROUND(IFERROR(Combinatorie!$E67*1,IFERROR(NUMBERVALUE(Combinatorie!$E67,".",","),IFERROR(NUMBERVALUE(Combinatorie!$E67,",","."),0))),4)&amp;""),",",".")&amp;", "&amp;CHAR(34)&amp;"insertedInBothBuste"&amp;CHAR(34)&amp;": "&amp;IF(IFERROR(Combinatorie!$F67*1,IFERROR(NUMBERVALUE(Combinatorie!$F67,".",","),IFERROR(NUMBERVALUE(Combinatorie!$F67,",","."),0)))=1,"true","false")&amp;", "&amp;CHAR(34)&amp;"pefCoherent"&amp;CHAR(34)&amp;": "&amp;IF(IFERROR(Combinatorie!$G67*1,IFERROR(NUMBERVALUE(Combinatorie!$G67,".",","),IFERROR(NUMBERVALUE(Combinatorie!$G67,",","."),0)))=1,"true","false")&amp;CHAR(125)&amp;IF(COUNTA(Combinatorie!$A68:$A$80)&gt;0,",",""))</f>
        <v/>
      </c>
    </row>
    <row r="6459">
      <c r="A6459" s="38">
        <f>IF(Combinatorie!$A68="","","    "&amp;CHAR(123)&amp;CHAR(34)&amp;"bidderId"&amp;CHAR(34)&amp;": "&amp;CHAR(34)&amp;SUBSTITUTE(Combinatorie!$A68,CHAR(34),"'")&amp;CHAR(34)&amp;", "&amp;CHAR(34)&amp;"bidderName"&amp;CHAR(34)&amp;": "&amp;CHAR(34)&amp;SUBSTITUTE(Combinatorie!$B68,CHAR(34),"'")&amp;CHAR(34)&amp;", "&amp;CHAR(34)&amp;"pairId"&amp;CHAR(34)&amp;": "&amp;CHAR(34)&amp;SUBSTITUTE(Combinatorie!$C68,CHAR(34),"'")&amp;CHAR(34)&amp;", "&amp;CHAR(34)&amp;"enabled"&amp;CHAR(34)&amp;": "&amp;IF(IFERROR(Combinatorie!$D68*1,IFERROR(NUMBERVALUE(Combinatorie!$D68,".",","),IFERROR(NUMBERVALUE(Combinatorie!$D68,",","."),0)))=1,"true","false")&amp;", "&amp;CHAR(34)&amp;"discount"&amp;CHAR(34)&amp;": "&amp;SUBSTITUTE(TRIM(ROUND(IFERROR(Combinatorie!$E68*1,IFERROR(NUMBERVALUE(Combinatorie!$E68,".",","),IFERROR(NUMBERVALUE(Combinatorie!$E68,",","."),0))),4)&amp;""),",",".")&amp;", "&amp;CHAR(34)&amp;"insertedInBothBuste"&amp;CHAR(34)&amp;": "&amp;IF(IFERROR(Combinatorie!$F68*1,IFERROR(NUMBERVALUE(Combinatorie!$F68,".",","),IFERROR(NUMBERVALUE(Combinatorie!$F68,",","."),0)))=1,"true","false")&amp;", "&amp;CHAR(34)&amp;"pefCoherent"&amp;CHAR(34)&amp;": "&amp;IF(IFERROR(Combinatorie!$G68*1,IFERROR(NUMBERVALUE(Combinatorie!$G68,".",","),IFERROR(NUMBERVALUE(Combinatorie!$G68,",","."),0)))=1,"true","false")&amp;CHAR(125)&amp;IF(COUNTA(Combinatorie!$A69:$A$80)&gt;0,",",""))</f>
        <v/>
      </c>
    </row>
    <row r="6460">
      <c r="A6460" s="38">
        <f>IF(Combinatorie!$A69="","","    "&amp;CHAR(123)&amp;CHAR(34)&amp;"bidderId"&amp;CHAR(34)&amp;": "&amp;CHAR(34)&amp;SUBSTITUTE(Combinatorie!$A69,CHAR(34),"'")&amp;CHAR(34)&amp;", "&amp;CHAR(34)&amp;"bidderName"&amp;CHAR(34)&amp;": "&amp;CHAR(34)&amp;SUBSTITUTE(Combinatorie!$B69,CHAR(34),"'")&amp;CHAR(34)&amp;", "&amp;CHAR(34)&amp;"pairId"&amp;CHAR(34)&amp;": "&amp;CHAR(34)&amp;SUBSTITUTE(Combinatorie!$C69,CHAR(34),"'")&amp;CHAR(34)&amp;", "&amp;CHAR(34)&amp;"enabled"&amp;CHAR(34)&amp;": "&amp;IF(IFERROR(Combinatorie!$D69*1,IFERROR(NUMBERVALUE(Combinatorie!$D69,".",","),IFERROR(NUMBERVALUE(Combinatorie!$D69,",","."),0)))=1,"true","false")&amp;", "&amp;CHAR(34)&amp;"discount"&amp;CHAR(34)&amp;": "&amp;SUBSTITUTE(TRIM(ROUND(IFERROR(Combinatorie!$E69*1,IFERROR(NUMBERVALUE(Combinatorie!$E69,".",","),IFERROR(NUMBERVALUE(Combinatorie!$E69,",","."),0))),4)&amp;""),",",".")&amp;", "&amp;CHAR(34)&amp;"insertedInBothBuste"&amp;CHAR(34)&amp;": "&amp;IF(IFERROR(Combinatorie!$F69*1,IFERROR(NUMBERVALUE(Combinatorie!$F69,".",","),IFERROR(NUMBERVALUE(Combinatorie!$F69,",","."),0)))=1,"true","false")&amp;", "&amp;CHAR(34)&amp;"pefCoherent"&amp;CHAR(34)&amp;": "&amp;IF(IFERROR(Combinatorie!$G69*1,IFERROR(NUMBERVALUE(Combinatorie!$G69,".",","),IFERROR(NUMBERVALUE(Combinatorie!$G69,",","."),0)))=1,"true","false")&amp;CHAR(125)&amp;IF(COUNTA(Combinatorie!$A70:$A$80)&gt;0,",",""))</f>
        <v/>
      </c>
    </row>
    <row r="6461">
      <c r="A6461" s="38">
        <f>IF(Combinatorie!$A70="","","    "&amp;CHAR(123)&amp;CHAR(34)&amp;"bidderId"&amp;CHAR(34)&amp;": "&amp;CHAR(34)&amp;SUBSTITUTE(Combinatorie!$A70,CHAR(34),"'")&amp;CHAR(34)&amp;", "&amp;CHAR(34)&amp;"bidderName"&amp;CHAR(34)&amp;": "&amp;CHAR(34)&amp;SUBSTITUTE(Combinatorie!$B70,CHAR(34),"'")&amp;CHAR(34)&amp;", "&amp;CHAR(34)&amp;"pairId"&amp;CHAR(34)&amp;": "&amp;CHAR(34)&amp;SUBSTITUTE(Combinatorie!$C70,CHAR(34),"'")&amp;CHAR(34)&amp;", "&amp;CHAR(34)&amp;"enabled"&amp;CHAR(34)&amp;": "&amp;IF(IFERROR(Combinatorie!$D70*1,IFERROR(NUMBERVALUE(Combinatorie!$D70,".",","),IFERROR(NUMBERVALUE(Combinatorie!$D70,",","."),0)))=1,"true","false")&amp;", "&amp;CHAR(34)&amp;"discount"&amp;CHAR(34)&amp;": "&amp;SUBSTITUTE(TRIM(ROUND(IFERROR(Combinatorie!$E70*1,IFERROR(NUMBERVALUE(Combinatorie!$E70,".",","),IFERROR(NUMBERVALUE(Combinatorie!$E70,",","."),0))),4)&amp;""),",",".")&amp;", "&amp;CHAR(34)&amp;"insertedInBothBuste"&amp;CHAR(34)&amp;": "&amp;IF(IFERROR(Combinatorie!$F70*1,IFERROR(NUMBERVALUE(Combinatorie!$F70,".",","),IFERROR(NUMBERVALUE(Combinatorie!$F70,",","."),0)))=1,"true","false")&amp;", "&amp;CHAR(34)&amp;"pefCoherent"&amp;CHAR(34)&amp;": "&amp;IF(IFERROR(Combinatorie!$G70*1,IFERROR(NUMBERVALUE(Combinatorie!$G70,".",","),IFERROR(NUMBERVALUE(Combinatorie!$G70,",","."),0)))=1,"true","false")&amp;CHAR(125)&amp;IF(COUNTA(Combinatorie!$A71:$A$80)&gt;0,",",""))</f>
        <v/>
      </c>
    </row>
    <row r="6462">
      <c r="A6462" s="38">
        <f>IF(Combinatorie!$A71="","","    "&amp;CHAR(123)&amp;CHAR(34)&amp;"bidderId"&amp;CHAR(34)&amp;": "&amp;CHAR(34)&amp;SUBSTITUTE(Combinatorie!$A71,CHAR(34),"'")&amp;CHAR(34)&amp;", "&amp;CHAR(34)&amp;"bidderName"&amp;CHAR(34)&amp;": "&amp;CHAR(34)&amp;SUBSTITUTE(Combinatorie!$B71,CHAR(34),"'")&amp;CHAR(34)&amp;", "&amp;CHAR(34)&amp;"pairId"&amp;CHAR(34)&amp;": "&amp;CHAR(34)&amp;SUBSTITUTE(Combinatorie!$C71,CHAR(34),"'")&amp;CHAR(34)&amp;", "&amp;CHAR(34)&amp;"enabled"&amp;CHAR(34)&amp;": "&amp;IF(IFERROR(Combinatorie!$D71*1,IFERROR(NUMBERVALUE(Combinatorie!$D71,".",","),IFERROR(NUMBERVALUE(Combinatorie!$D71,",","."),0)))=1,"true","false")&amp;", "&amp;CHAR(34)&amp;"discount"&amp;CHAR(34)&amp;": "&amp;SUBSTITUTE(TRIM(ROUND(IFERROR(Combinatorie!$E71*1,IFERROR(NUMBERVALUE(Combinatorie!$E71,".",","),IFERROR(NUMBERVALUE(Combinatorie!$E71,",","."),0))),4)&amp;""),",",".")&amp;", "&amp;CHAR(34)&amp;"insertedInBothBuste"&amp;CHAR(34)&amp;": "&amp;IF(IFERROR(Combinatorie!$F71*1,IFERROR(NUMBERVALUE(Combinatorie!$F71,".",","),IFERROR(NUMBERVALUE(Combinatorie!$F71,",","."),0)))=1,"true","false")&amp;", "&amp;CHAR(34)&amp;"pefCoherent"&amp;CHAR(34)&amp;": "&amp;IF(IFERROR(Combinatorie!$G71*1,IFERROR(NUMBERVALUE(Combinatorie!$G71,".",","),IFERROR(NUMBERVALUE(Combinatorie!$G71,",","."),0)))=1,"true","false")&amp;CHAR(125)&amp;IF(COUNTA(Combinatorie!$A72:$A$80)&gt;0,",",""))</f>
        <v/>
      </c>
    </row>
    <row r="6463">
      <c r="A6463" s="38">
        <f>IF(Combinatorie!$A72="","","    "&amp;CHAR(123)&amp;CHAR(34)&amp;"bidderId"&amp;CHAR(34)&amp;": "&amp;CHAR(34)&amp;SUBSTITUTE(Combinatorie!$A72,CHAR(34),"'")&amp;CHAR(34)&amp;", "&amp;CHAR(34)&amp;"bidderName"&amp;CHAR(34)&amp;": "&amp;CHAR(34)&amp;SUBSTITUTE(Combinatorie!$B72,CHAR(34),"'")&amp;CHAR(34)&amp;", "&amp;CHAR(34)&amp;"pairId"&amp;CHAR(34)&amp;": "&amp;CHAR(34)&amp;SUBSTITUTE(Combinatorie!$C72,CHAR(34),"'")&amp;CHAR(34)&amp;", "&amp;CHAR(34)&amp;"enabled"&amp;CHAR(34)&amp;": "&amp;IF(IFERROR(Combinatorie!$D72*1,IFERROR(NUMBERVALUE(Combinatorie!$D72,".",","),IFERROR(NUMBERVALUE(Combinatorie!$D72,",","."),0)))=1,"true","false")&amp;", "&amp;CHAR(34)&amp;"discount"&amp;CHAR(34)&amp;": "&amp;SUBSTITUTE(TRIM(ROUND(IFERROR(Combinatorie!$E72*1,IFERROR(NUMBERVALUE(Combinatorie!$E72,".",","),IFERROR(NUMBERVALUE(Combinatorie!$E72,",","."),0))),4)&amp;""),",",".")&amp;", "&amp;CHAR(34)&amp;"insertedInBothBuste"&amp;CHAR(34)&amp;": "&amp;IF(IFERROR(Combinatorie!$F72*1,IFERROR(NUMBERVALUE(Combinatorie!$F72,".",","),IFERROR(NUMBERVALUE(Combinatorie!$F72,",","."),0)))=1,"true","false")&amp;", "&amp;CHAR(34)&amp;"pefCoherent"&amp;CHAR(34)&amp;": "&amp;IF(IFERROR(Combinatorie!$G72*1,IFERROR(NUMBERVALUE(Combinatorie!$G72,".",","),IFERROR(NUMBERVALUE(Combinatorie!$G72,",","."),0)))=1,"true","false")&amp;CHAR(125)&amp;IF(COUNTA(Combinatorie!$A73:$A$80)&gt;0,",",""))</f>
        <v/>
      </c>
    </row>
    <row r="6464">
      <c r="A6464" s="38">
        <f>IF(Combinatorie!$A73="","","    "&amp;CHAR(123)&amp;CHAR(34)&amp;"bidderId"&amp;CHAR(34)&amp;": "&amp;CHAR(34)&amp;SUBSTITUTE(Combinatorie!$A73,CHAR(34),"'")&amp;CHAR(34)&amp;", "&amp;CHAR(34)&amp;"bidderName"&amp;CHAR(34)&amp;": "&amp;CHAR(34)&amp;SUBSTITUTE(Combinatorie!$B73,CHAR(34),"'")&amp;CHAR(34)&amp;", "&amp;CHAR(34)&amp;"pairId"&amp;CHAR(34)&amp;": "&amp;CHAR(34)&amp;SUBSTITUTE(Combinatorie!$C73,CHAR(34),"'")&amp;CHAR(34)&amp;", "&amp;CHAR(34)&amp;"enabled"&amp;CHAR(34)&amp;": "&amp;IF(IFERROR(Combinatorie!$D73*1,IFERROR(NUMBERVALUE(Combinatorie!$D73,".",","),IFERROR(NUMBERVALUE(Combinatorie!$D73,",","."),0)))=1,"true","false")&amp;", "&amp;CHAR(34)&amp;"discount"&amp;CHAR(34)&amp;": "&amp;SUBSTITUTE(TRIM(ROUND(IFERROR(Combinatorie!$E73*1,IFERROR(NUMBERVALUE(Combinatorie!$E73,".",","),IFERROR(NUMBERVALUE(Combinatorie!$E73,",","."),0))),4)&amp;""),",",".")&amp;", "&amp;CHAR(34)&amp;"insertedInBothBuste"&amp;CHAR(34)&amp;": "&amp;IF(IFERROR(Combinatorie!$F73*1,IFERROR(NUMBERVALUE(Combinatorie!$F73,".",","),IFERROR(NUMBERVALUE(Combinatorie!$F73,",","."),0)))=1,"true","false")&amp;", "&amp;CHAR(34)&amp;"pefCoherent"&amp;CHAR(34)&amp;": "&amp;IF(IFERROR(Combinatorie!$G73*1,IFERROR(NUMBERVALUE(Combinatorie!$G73,".",","),IFERROR(NUMBERVALUE(Combinatorie!$G73,",","."),0)))=1,"true","false")&amp;CHAR(125)&amp;IF(COUNTA(Combinatorie!$A74:$A$80)&gt;0,",",""))</f>
        <v/>
      </c>
    </row>
    <row r="6465">
      <c r="A6465" s="38">
        <f>IF(Combinatorie!$A74="","","    "&amp;CHAR(123)&amp;CHAR(34)&amp;"bidderId"&amp;CHAR(34)&amp;": "&amp;CHAR(34)&amp;SUBSTITUTE(Combinatorie!$A74,CHAR(34),"'")&amp;CHAR(34)&amp;", "&amp;CHAR(34)&amp;"bidderName"&amp;CHAR(34)&amp;": "&amp;CHAR(34)&amp;SUBSTITUTE(Combinatorie!$B74,CHAR(34),"'")&amp;CHAR(34)&amp;", "&amp;CHAR(34)&amp;"pairId"&amp;CHAR(34)&amp;": "&amp;CHAR(34)&amp;SUBSTITUTE(Combinatorie!$C74,CHAR(34),"'")&amp;CHAR(34)&amp;", "&amp;CHAR(34)&amp;"enabled"&amp;CHAR(34)&amp;": "&amp;IF(IFERROR(Combinatorie!$D74*1,IFERROR(NUMBERVALUE(Combinatorie!$D74,".",","),IFERROR(NUMBERVALUE(Combinatorie!$D74,",","."),0)))=1,"true","false")&amp;", "&amp;CHAR(34)&amp;"discount"&amp;CHAR(34)&amp;": "&amp;SUBSTITUTE(TRIM(ROUND(IFERROR(Combinatorie!$E74*1,IFERROR(NUMBERVALUE(Combinatorie!$E74,".",","),IFERROR(NUMBERVALUE(Combinatorie!$E74,",","."),0))),4)&amp;""),",",".")&amp;", "&amp;CHAR(34)&amp;"insertedInBothBuste"&amp;CHAR(34)&amp;": "&amp;IF(IFERROR(Combinatorie!$F74*1,IFERROR(NUMBERVALUE(Combinatorie!$F74,".",","),IFERROR(NUMBERVALUE(Combinatorie!$F74,",","."),0)))=1,"true","false")&amp;", "&amp;CHAR(34)&amp;"pefCoherent"&amp;CHAR(34)&amp;": "&amp;IF(IFERROR(Combinatorie!$G74*1,IFERROR(NUMBERVALUE(Combinatorie!$G74,".",","),IFERROR(NUMBERVALUE(Combinatorie!$G74,",","."),0)))=1,"true","false")&amp;CHAR(125)&amp;IF(COUNTA(Combinatorie!$A75:$A$80)&gt;0,",",""))</f>
        <v/>
      </c>
    </row>
    <row r="6466">
      <c r="A6466" s="38">
        <f>IF(Combinatorie!$A75="","","    "&amp;CHAR(123)&amp;CHAR(34)&amp;"bidderId"&amp;CHAR(34)&amp;": "&amp;CHAR(34)&amp;SUBSTITUTE(Combinatorie!$A75,CHAR(34),"'")&amp;CHAR(34)&amp;", "&amp;CHAR(34)&amp;"bidderName"&amp;CHAR(34)&amp;": "&amp;CHAR(34)&amp;SUBSTITUTE(Combinatorie!$B75,CHAR(34),"'")&amp;CHAR(34)&amp;", "&amp;CHAR(34)&amp;"pairId"&amp;CHAR(34)&amp;": "&amp;CHAR(34)&amp;SUBSTITUTE(Combinatorie!$C75,CHAR(34),"'")&amp;CHAR(34)&amp;", "&amp;CHAR(34)&amp;"enabled"&amp;CHAR(34)&amp;": "&amp;IF(IFERROR(Combinatorie!$D75*1,IFERROR(NUMBERVALUE(Combinatorie!$D75,".",","),IFERROR(NUMBERVALUE(Combinatorie!$D75,",","."),0)))=1,"true","false")&amp;", "&amp;CHAR(34)&amp;"discount"&amp;CHAR(34)&amp;": "&amp;SUBSTITUTE(TRIM(ROUND(IFERROR(Combinatorie!$E75*1,IFERROR(NUMBERVALUE(Combinatorie!$E75,".",","),IFERROR(NUMBERVALUE(Combinatorie!$E75,",","."),0))),4)&amp;""),",",".")&amp;", "&amp;CHAR(34)&amp;"insertedInBothBuste"&amp;CHAR(34)&amp;": "&amp;IF(IFERROR(Combinatorie!$F75*1,IFERROR(NUMBERVALUE(Combinatorie!$F75,".",","),IFERROR(NUMBERVALUE(Combinatorie!$F75,",","."),0)))=1,"true","false")&amp;", "&amp;CHAR(34)&amp;"pefCoherent"&amp;CHAR(34)&amp;": "&amp;IF(IFERROR(Combinatorie!$G75*1,IFERROR(NUMBERVALUE(Combinatorie!$G75,".",","),IFERROR(NUMBERVALUE(Combinatorie!$G75,",","."),0)))=1,"true","false")&amp;CHAR(125)&amp;IF(COUNTA(Combinatorie!$A76:$A$80)&gt;0,",",""))</f>
        <v/>
      </c>
    </row>
    <row r="6467">
      <c r="A6467" s="38">
        <f>IF(Combinatorie!$A76="","","    "&amp;CHAR(123)&amp;CHAR(34)&amp;"bidderId"&amp;CHAR(34)&amp;": "&amp;CHAR(34)&amp;SUBSTITUTE(Combinatorie!$A76,CHAR(34),"'")&amp;CHAR(34)&amp;", "&amp;CHAR(34)&amp;"bidderName"&amp;CHAR(34)&amp;": "&amp;CHAR(34)&amp;SUBSTITUTE(Combinatorie!$B76,CHAR(34),"'")&amp;CHAR(34)&amp;", "&amp;CHAR(34)&amp;"pairId"&amp;CHAR(34)&amp;": "&amp;CHAR(34)&amp;SUBSTITUTE(Combinatorie!$C76,CHAR(34),"'")&amp;CHAR(34)&amp;", "&amp;CHAR(34)&amp;"enabled"&amp;CHAR(34)&amp;": "&amp;IF(IFERROR(Combinatorie!$D76*1,IFERROR(NUMBERVALUE(Combinatorie!$D76,".",","),IFERROR(NUMBERVALUE(Combinatorie!$D76,",","."),0)))=1,"true","false")&amp;", "&amp;CHAR(34)&amp;"discount"&amp;CHAR(34)&amp;": "&amp;SUBSTITUTE(TRIM(ROUND(IFERROR(Combinatorie!$E76*1,IFERROR(NUMBERVALUE(Combinatorie!$E76,".",","),IFERROR(NUMBERVALUE(Combinatorie!$E76,",","."),0))),4)&amp;""),",",".")&amp;", "&amp;CHAR(34)&amp;"insertedInBothBuste"&amp;CHAR(34)&amp;": "&amp;IF(IFERROR(Combinatorie!$F76*1,IFERROR(NUMBERVALUE(Combinatorie!$F76,".",","),IFERROR(NUMBERVALUE(Combinatorie!$F76,",","."),0)))=1,"true","false")&amp;", "&amp;CHAR(34)&amp;"pefCoherent"&amp;CHAR(34)&amp;": "&amp;IF(IFERROR(Combinatorie!$G76*1,IFERROR(NUMBERVALUE(Combinatorie!$G76,".",","),IFERROR(NUMBERVALUE(Combinatorie!$G76,",","."),0)))=1,"true","false")&amp;CHAR(125)&amp;IF(COUNTA(Combinatorie!$A77:$A$80)&gt;0,",",""))</f>
        <v/>
      </c>
    </row>
    <row r="6468">
      <c r="A6468" s="38">
        <f>IF(Combinatorie!$A77="","","    "&amp;CHAR(123)&amp;CHAR(34)&amp;"bidderId"&amp;CHAR(34)&amp;": "&amp;CHAR(34)&amp;SUBSTITUTE(Combinatorie!$A77,CHAR(34),"'")&amp;CHAR(34)&amp;", "&amp;CHAR(34)&amp;"bidderName"&amp;CHAR(34)&amp;": "&amp;CHAR(34)&amp;SUBSTITUTE(Combinatorie!$B77,CHAR(34),"'")&amp;CHAR(34)&amp;", "&amp;CHAR(34)&amp;"pairId"&amp;CHAR(34)&amp;": "&amp;CHAR(34)&amp;SUBSTITUTE(Combinatorie!$C77,CHAR(34),"'")&amp;CHAR(34)&amp;", "&amp;CHAR(34)&amp;"enabled"&amp;CHAR(34)&amp;": "&amp;IF(IFERROR(Combinatorie!$D77*1,IFERROR(NUMBERVALUE(Combinatorie!$D77,".",","),IFERROR(NUMBERVALUE(Combinatorie!$D77,",","."),0)))=1,"true","false")&amp;", "&amp;CHAR(34)&amp;"discount"&amp;CHAR(34)&amp;": "&amp;SUBSTITUTE(TRIM(ROUND(IFERROR(Combinatorie!$E77*1,IFERROR(NUMBERVALUE(Combinatorie!$E77,".",","),IFERROR(NUMBERVALUE(Combinatorie!$E77,",","."),0))),4)&amp;""),",",".")&amp;", "&amp;CHAR(34)&amp;"insertedInBothBuste"&amp;CHAR(34)&amp;": "&amp;IF(IFERROR(Combinatorie!$F77*1,IFERROR(NUMBERVALUE(Combinatorie!$F77,".",","),IFERROR(NUMBERVALUE(Combinatorie!$F77,",","."),0)))=1,"true","false")&amp;", "&amp;CHAR(34)&amp;"pefCoherent"&amp;CHAR(34)&amp;": "&amp;IF(IFERROR(Combinatorie!$G77*1,IFERROR(NUMBERVALUE(Combinatorie!$G77,".",","),IFERROR(NUMBERVALUE(Combinatorie!$G77,",","."),0)))=1,"true","false")&amp;CHAR(125)&amp;IF(COUNTA(Combinatorie!$A78:$A$80)&gt;0,",",""))</f>
        <v/>
      </c>
    </row>
    <row r="6469">
      <c r="A6469" s="38">
        <f>IF(Combinatorie!$A78="","","    "&amp;CHAR(123)&amp;CHAR(34)&amp;"bidderId"&amp;CHAR(34)&amp;": "&amp;CHAR(34)&amp;SUBSTITUTE(Combinatorie!$A78,CHAR(34),"'")&amp;CHAR(34)&amp;", "&amp;CHAR(34)&amp;"bidderName"&amp;CHAR(34)&amp;": "&amp;CHAR(34)&amp;SUBSTITUTE(Combinatorie!$B78,CHAR(34),"'")&amp;CHAR(34)&amp;", "&amp;CHAR(34)&amp;"pairId"&amp;CHAR(34)&amp;": "&amp;CHAR(34)&amp;SUBSTITUTE(Combinatorie!$C78,CHAR(34),"'")&amp;CHAR(34)&amp;", "&amp;CHAR(34)&amp;"enabled"&amp;CHAR(34)&amp;": "&amp;IF(IFERROR(Combinatorie!$D78*1,IFERROR(NUMBERVALUE(Combinatorie!$D78,".",","),IFERROR(NUMBERVALUE(Combinatorie!$D78,",","."),0)))=1,"true","false")&amp;", "&amp;CHAR(34)&amp;"discount"&amp;CHAR(34)&amp;": "&amp;SUBSTITUTE(TRIM(ROUND(IFERROR(Combinatorie!$E78*1,IFERROR(NUMBERVALUE(Combinatorie!$E78,".",","),IFERROR(NUMBERVALUE(Combinatorie!$E78,",","."),0))),4)&amp;""),",",".")&amp;", "&amp;CHAR(34)&amp;"insertedInBothBuste"&amp;CHAR(34)&amp;": "&amp;IF(IFERROR(Combinatorie!$F78*1,IFERROR(NUMBERVALUE(Combinatorie!$F78,".",","),IFERROR(NUMBERVALUE(Combinatorie!$F78,",","."),0)))=1,"true","false")&amp;", "&amp;CHAR(34)&amp;"pefCoherent"&amp;CHAR(34)&amp;": "&amp;IF(IFERROR(Combinatorie!$G78*1,IFERROR(NUMBERVALUE(Combinatorie!$G78,".",","),IFERROR(NUMBERVALUE(Combinatorie!$G78,",","."),0)))=1,"true","false")&amp;CHAR(125)&amp;IF(COUNTA(Combinatorie!$A79:$A$80)&gt;0,",",""))</f>
        <v/>
      </c>
    </row>
    <row r="6470">
      <c r="A6470" s="38">
        <f>IF(Combinatorie!$A79="","","    "&amp;CHAR(123)&amp;CHAR(34)&amp;"bidderId"&amp;CHAR(34)&amp;": "&amp;CHAR(34)&amp;SUBSTITUTE(Combinatorie!$A79,CHAR(34),"'")&amp;CHAR(34)&amp;", "&amp;CHAR(34)&amp;"bidderName"&amp;CHAR(34)&amp;": "&amp;CHAR(34)&amp;SUBSTITUTE(Combinatorie!$B79,CHAR(34),"'")&amp;CHAR(34)&amp;", "&amp;CHAR(34)&amp;"pairId"&amp;CHAR(34)&amp;": "&amp;CHAR(34)&amp;SUBSTITUTE(Combinatorie!$C79,CHAR(34),"'")&amp;CHAR(34)&amp;", "&amp;CHAR(34)&amp;"enabled"&amp;CHAR(34)&amp;": "&amp;IF(IFERROR(Combinatorie!$D79*1,IFERROR(NUMBERVALUE(Combinatorie!$D79,".",","),IFERROR(NUMBERVALUE(Combinatorie!$D79,",","."),0)))=1,"true","false")&amp;", "&amp;CHAR(34)&amp;"discount"&amp;CHAR(34)&amp;": "&amp;SUBSTITUTE(TRIM(ROUND(IFERROR(Combinatorie!$E79*1,IFERROR(NUMBERVALUE(Combinatorie!$E79,".",","),IFERROR(NUMBERVALUE(Combinatorie!$E79,",","."),0))),4)&amp;""),",",".")&amp;", "&amp;CHAR(34)&amp;"insertedInBothBuste"&amp;CHAR(34)&amp;": "&amp;IF(IFERROR(Combinatorie!$F79*1,IFERROR(NUMBERVALUE(Combinatorie!$F79,".",","),IFERROR(NUMBERVALUE(Combinatorie!$F79,",","."),0)))=1,"true","false")&amp;", "&amp;CHAR(34)&amp;"pefCoherent"&amp;CHAR(34)&amp;": "&amp;IF(IFERROR(Combinatorie!$G79*1,IFERROR(NUMBERVALUE(Combinatorie!$G79,".",","),IFERROR(NUMBERVALUE(Combinatorie!$G79,",","."),0)))=1,"true","false")&amp;CHAR(125)&amp;IF(COUNTA(Combinatorie!$A80:$A$80)&gt;0,",",""))</f>
        <v/>
      </c>
    </row>
    <row r="6471">
      <c r="A6471" s="38">
        <f>IF(Combinatorie!$A80="","","    "&amp;CHAR(123)&amp;CHAR(34)&amp;"bidderId"&amp;CHAR(34)&amp;": "&amp;CHAR(34)&amp;SUBSTITUTE(Combinatorie!$A80,CHAR(34),"'")&amp;CHAR(34)&amp;", "&amp;CHAR(34)&amp;"bidderName"&amp;CHAR(34)&amp;": "&amp;CHAR(34)&amp;SUBSTITUTE(Combinatorie!$B80,CHAR(34),"'")&amp;CHAR(34)&amp;", "&amp;CHAR(34)&amp;"pairId"&amp;CHAR(34)&amp;": "&amp;CHAR(34)&amp;SUBSTITUTE(Combinatorie!$C80,CHAR(34),"'")&amp;CHAR(34)&amp;", "&amp;CHAR(34)&amp;"enabled"&amp;CHAR(34)&amp;": "&amp;IF(IFERROR(Combinatorie!$D80*1,IFERROR(NUMBERVALUE(Combinatorie!$D80,".",","),IFERROR(NUMBERVALUE(Combinatorie!$D80,",","."),0)))=1,"true","false")&amp;", "&amp;CHAR(34)&amp;"discount"&amp;CHAR(34)&amp;": "&amp;SUBSTITUTE(TRIM(ROUND(IFERROR(Combinatorie!$E80*1,IFERROR(NUMBERVALUE(Combinatorie!$E80,".",","),IFERROR(NUMBERVALUE(Combinatorie!$E80,",","."),0))),4)&amp;""),",",".")&amp;", "&amp;CHAR(34)&amp;"insertedInBothBuste"&amp;CHAR(34)&amp;": "&amp;IF(IFERROR(Combinatorie!$F80*1,IFERROR(NUMBERVALUE(Combinatorie!$F80,".",","),IFERROR(NUMBERVALUE(Combinatorie!$F80,",","."),0)))=1,"true","false")&amp;", "&amp;CHAR(34)&amp;"pefCoherent"&amp;CHAR(34)&amp;": "&amp;IF(IFERROR(Combinatorie!$G80*1,IFERROR(NUMBERVALUE(Combinatorie!$G80,".",","),IFERROR(NUMBERVALUE(Combinatorie!$G80,",","."),0)))=1,"true","false")&amp;CHAR(125)&amp;IF(FALSE,",",""))</f>
        <v/>
      </c>
    </row>
    <row r="6472">
      <c r="A6472" s="38" t="inlineStr">
        <is>
          <t xml:space="preserve">  ]</t>
        </is>
      </c>
    </row>
    <row r="6473">
      <c r="A6473" s="38" t="inlineStr">
        <is>
          <t>}</t>
        </is>
      </c>
    </row>
  </sheetData>
  <mergeCells count="9">
    <mergeCell ref="A4:H4"/>
    <mergeCell ref="B8:H8"/>
    <mergeCell ref="A2:H2"/>
    <mergeCell ref="A10:H10"/>
    <mergeCell ref="B6:H6"/>
    <mergeCell ref="A11:H11"/>
    <mergeCell ref="B7:H7"/>
    <mergeCell ref="A1:H1"/>
    <mergeCell ref="B5:H5"/>
  </mergeCells>
  <pageMargins left="0.25" right="0.25" top="0.5" bottom="0.5" header="0.5" footer="0.5"/>
  <pageSetup fitToHeight="0" fitToWidth="1"/>
</worksheet>
</file>

<file path=xl/worksheets/sheet10.xml><?xml version="1.0" encoding="utf-8"?>
<worksheet xmlns="http://schemas.openxmlformats.org/spreadsheetml/2006/main">
  <sheetPr codeName="Foglio5">
    <tabColor rgb="00A5A5A5"/>
    <outlinePr summaryBelow="1" summaryRight="1"/>
    <pageSetUpPr fitToPage="1"/>
  </sheetPr>
  <dimension ref="A1:H30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8" customWidth="1" min="1" max="1"/>
    <col width="16" customWidth="1" min="2" max="2"/>
    <col width="24" customWidth="1" min="3" max="3"/>
    <col width="14" customWidth="1" min="4" max="4"/>
    <col width="14" customWidth="1" min="5" max="5"/>
    <col width="14" customWidth="1" min="6" max="6"/>
    <col width="14" customWidth="1" min="7" max="7"/>
    <col width="30" customWidth="1" min="8" max="8"/>
  </cols>
  <sheetData>
    <row r="1" ht="24" customHeight="1">
      <c r="A1" s="18" t="inlineStr">
        <is>
          <t>Lotto</t>
        </is>
      </c>
      <c r="B1" s="18" t="inlineStr">
        <is>
          <t>BidderId</t>
        </is>
      </c>
      <c r="C1" s="18" t="inlineStr">
        <is>
          <t>BidderNome</t>
        </is>
      </c>
      <c r="D1" s="18" t="inlineStr">
        <is>
          <t>Tecnico</t>
        </is>
      </c>
      <c r="E1" s="18" t="inlineStr">
        <is>
          <t>Economico</t>
        </is>
      </c>
      <c r="F1" s="18" t="inlineStr">
        <is>
          <t>Totale</t>
        </is>
      </c>
      <c r="G1" s="18" t="inlineStr">
        <is>
          <t>Ammissibile</t>
        </is>
      </c>
      <c r="H1" s="18" t="inlineStr">
        <is>
          <t>Esito</t>
        </is>
      </c>
    </row>
    <row r="2">
      <c r="A2" s="21" t="inlineStr">
        <is>
          <t>L1</t>
        </is>
      </c>
      <c r="B2" s="21" t="n"/>
      <c r="C2" s="21" t="n"/>
      <c r="D2" s="21" t="n"/>
      <c r="E2" s="21" t="n"/>
      <c r="F2" s="21" t="n"/>
      <c r="G2" s="21" t="n"/>
      <c r="H2" s="21" t="n"/>
    </row>
    <row r="3">
      <c r="A3" s="21" t="inlineStr">
        <is>
          <t>L2</t>
        </is>
      </c>
      <c r="B3" s="21" t="n"/>
      <c r="C3" s="21" t="n"/>
      <c r="D3" s="21" t="n"/>
      <c r="E3" s="21" t="n"/>
      <c r="F3" s="21" t="n"/>
      <c r="G3" s="21" t="n"/>
      <c r="H3" s="21" t="n"/>
    </row>
    <row r="4">
      <c r="A4" s="21" t="inlineStr">
        <is>
          <t>L3</t>
        </is>
      </c>
      <c r="B4" s="21" t="n"/>
      <c r="C4" s="21" t="n"/>
      <c r="D4" s="21" t="n"/>
      <c r="E4" s="21" t="n"/>
      <c r="F4" s="21" t="n"/>
      <c r="G4" s="21" t="n"/>
      <c r="H4" s="21" t="n"/>
    </row>
    <row r="5">
      <c r="A5" s="21" t="inlineStr">
        <is>
          <t>L4</t>
        </is>
      </c>
      <c r="B5" s="21" t="n"/>
      <c r="C5" s="21" t="n"/>
      <c r="D5" s="21" t="n"/>
      <c r="E5" s="21" t="n"/>
      <c r="F5" s="21" t="n"/>
      <c r="G5" s="21" t="n"/>
      <c r="H5" s="21" t="n"/>
    </row>
    <row r="6">
      <c r="A6" s="21" t="n"/>
      <c r="B6" s="21" t="n"/>
      <c r="C6" s="21" t="n"/>
      <c r="D6" s="21" t="n"/>
      <c r="E6" s="21" t="n"/>
      <c r="F6" s="21" t="n"/>
      <c r="G6" s="21" t="n"/>
      <c r="H6" s="21" t="n"/>
    </row>
    <row r="7">
      <c r="A7" s="21" t="n"/>
      <c r="B7" s="21" t="n"/>
      <c r="C7" s="21" t="n"/>
      <c r="D7" s="21" t="n"/>
      <c r="E7" s="21" t="n"/>
      <c r="F7" s="21" t="n"/>
      <c r="G7" s="21" t="n"/>
      <c r="H7" s="21" t="n"/>
    </row>
    <row r="8">
      <c r="A8" s="21" t="inlineStr">
        <is>
          <t>Combinatorie principali</t>
        </is>
      </c>
      <c r="B8" s="21" t="n"/>
      <c r="C8" s="21" t="n"/>
      <c r="D8" s="21" t="n"/>
      <c r="E8" s="21" t="n"/>
      <c r="F8" s="21" t="n"/>
      <c r="G8" s="21" t="n"/>
      <c r="H8" s="21" t="n"/>
    </row>
    <row r="9">
      <c r="A9" s="21" t="inlineStr">
        <is>
          <t>Combinazione</t>
        </is>
      </c>
      <c r="B9" s="21" t="inlineStr">
        <is>
          <t>Ammissibile</t>
        </is>
      </c>
      <c r="C9" s="21" t="inlineStr">
        <is>
          <t>Note</t>
        </is>
      </c>
      <c r="D9" s="21" t="n"/>
      <c r="E9" s="21" t="n"/>
      <c r="F9" s="21" t="n"/>
      <c r="G9" s="21" t="n"/>
      <c r="H9" s="21" t="n"/>
    </row>
    <row r="10">
      <c r="A10" s="21" t="inlineStr">
        <is>
          <t>L1+L2</t>
        </is>
      </c>
      <c r="B10" s="21" t="n"/>
      <c r="C10" s="21" t="n"/>
      <c r="D10" s="21" t="n"/>
      <c r="E10" s="21" t="n"/>
      <c r="F10" s="21" t="n"/>
      <c r="G10" s="21" t="n"/>
      <c r="H10" s="21" t="n"/>
    </row>
    <row r="11">
      <c r="A11" s="21" t="inlineStr">
        <is>
          <t>L2+L3</t>
        </is>
      </c>
      <c r="B11" s="21" t="n"/>
      <c r="C11" s="21" t="n"/>
      <c r="D11" s="21" t="n"/>
      <c r="E11" s="21" t="n"/>
      <c r="F11" s="21" t="n"/>
      <c r="G11" s="21" t="n"/>
      <c r="H11" s="21" t="n"/>
    </row>
    <row r="12">
      <c r="A12" s="21" t="inlineStr">
        <is>
          <t>L3+L4</t>
        </is>
      </c>
      <c r="B12" s="21" t="n"/>
      <c r="C12" s="21" t="n"/>
      <c r="D12" s="21" t="n"/>
      <c r="E12" s="21" t="n"/>
      <c r="F12" s="21" t="n"/>
      <c r="G12" s="21" t="n"/>
      <c r="H12" s="21" t="n"/>
    </row>
    <row r="13">
      <c r="A13" s="21" t="inlineStr">
        <is>
          <t>L1+L4</t>
        </is>
      </c>
      <c r="B13" s="21" t="n"/>
      <c r="C13" s="21" t="n"/>
      <c r="D13" s="21" t="n"/>
      <c r="E13" s="21" t="n"/>
      <c r="F13" s="21" t="n"/>
      <c r="G13" s="21" t="n"/>
      <c r="H13" s="21" t="n"/>
    </row>
    <row r="14">
      <c r="A14" s="21" t="n"/>
      <c r="B14" s="21" t="n"/>
      <c r="C14" s="21" t="n"/>
      <c r="D14" s="21" t="n"/>
      <c r="E14" s="21" t="n"/>
      <c r="F14" s="21" t="n"/>
      <c r="G14" s="21" t="n"/>
      <c r="H14" s="21" t="n"/>
    </row>
    <row r="15">
      <c r="A15" s="21" t="n"/>
      <c r="B15" s="21" t="n"/>
      <c r="C15" s="21" t="n"/>
      <c r="D15" s="21" t="n"/>
      <c r="E15" s="21" t="n"/>
      <c r="F15" s="21" t="n"/>
      <c r="G15" s="21" t="n"/>
      <c r="H15" s="21" t="n"/>
    </row>
    <row r="16">
      <c r="A16" s="21" t="n"/>
      <c r="B16" s="21" t="n"/>
      <c r="C16" s="21" t="n"/>
      <c r="D16" s="21" t="n"/>
      <c r="E16" s="21" t="n"/>
      <c r="F16" s="21" t="n"/>
      <c r="G16" s="21" t="n"/>
      <c r="H16" s="21" t="n"/>
    </row>
    <row r="17">
      <c r="A17" s="21" t="n"/>
      <c r="B17" s="21" t="n"/>
      <c r="C17" s="21" t="n"/>
      <c r="D17" s="21" t="n"/>
      <c r="E17" s="21" t="n"/>
      <c r="F17" s="21" t="n"/>
      <c r="G17" s="21" t="n"/>
      <c r="H17" s="21" t="n"/>
    </row>
    <row r="18">
      <c r="A18" s="21" t="n"/>
      <c r="B18" s="21" t="n"/>
      <c r="C18" s="21" t="n"/>
      <c r="D18" s="21" t="n"/>
      <c r="E18" s="21" t="n"/>
      <c r="F18" s="21" t="n"/>
      <c r="G18" s="21" t="n"/>
      <c r="H18" s="21" t="n"/>
    </row>
    <row r="19">
      <c r="A19" s="21" t="n"/>
      <c r="B19" s="21" t="n"/>
      <c r="C19" s="21" t="n"/>
      <c r="D19" s="21" t="n"/>
      <c r="E19" s="21" t="n"/>
      <c r="F19" s="21" t="n"/>
      <c r="G19" s="21" t="n"/>
      <c r="H19" s="21" t="n"/>
    </row>
    <row r="20">
      <c r="A20" s="21" t="n"/>
      <c r="B20" s="21" t="n"/>
      <c r="C20" s="21" t="n"/>
      <c r="D20" s="21" t="n"/>
      <c r="E20" s="21" t="n"/>
      <c r="F20" s="21" t="n"/>
      <c r="G20" s="21" t="n"/>
      <c r="H20" s="21" t="n"/>
    </row>
    <row r="21">
      <c r="A21" s="21" t="n"/>
      <c r="B21" s="21" t="n"/>
      <c r="C21" s="21" t="n"/>
      <c r="D21" s="21" t="n"/>
      <c r="E21" s="21" t="n"/>
      <c r="F21" s="21" t="n"/>
      <c r="G21" s="21" t="n"/>
      <c r="H21" s="21" t="n"/>
    </row>
    <row r="22">
      <c r="A22" s="21" t="n"/>
      <c r="B22" s="21" t="n"/>
      <c r="C22" s="21" t="n"/>
      <c r="D22" s="21" t="n"/>
      <c r="E22" s="21" t="n"/>
      <c r="F22" s="21" t="n"/>
      <c r="G22" s="21" t="n"/>
      <c r="H22" s="21" t="n"/>
    </row>
    <row r="23">
      <c r="A23" s="21" t="n"/>
      <c r="B23" s="21" t="n"/>
      <c r="C23" s="21" t="n"/>
      <c r="D23" s="21" t="n"/>
      <c r="E23" s="21" t="n"/>
      <c r="F23" s="21" t="n"/>
      <c r="G23" s="21" t="n"/>
      <c r="H23" s="21" t="n"/>
    </row>
    <row r="24">
      <c r="A24" s="21" t="n"/>
      <c r="B24" s="21" t="n"/>
      <c r="C24" s="21" t="n"/>
      <c r="D24" s="21" t="n"/>
      <c r="E24" s="21" t="n"/>
      <c r="F24" s="21" t="n"/>
      <c r="G24" s="21" t="n"/>
      <c r="H24" s="21" t="n"/>
    </row>
    <row r="25">
      <c r="A25" s="21" t="n"/>
      <c r="B25" s="21" t="n"/>
      <c r="C25" s="21" t="n"/>
      <c r="D25" s="21" t="n"/>
      <c r="E25" s="21" t="n"/>
      <c r="F25" s="21" t="n"/>
      <c r="G25" s="21" t="n"/>
      <c r="H25" s="21" t="n"/>
    </row>
    <row r="26">
      <c r="A26" s="21" t="n"/>
      <c r="B26" s="21" t="n"/>
      <c r="C26" s="21" t="n"/>
      <c r="D26" s="21" t="n"/>
      <c r="E26" s="21" t="n"/>
      <c r="F26" s="21" t="n"/>
      <c r="G26" s="21" t="n"/>
      <c r="H26" s="21" t="n"/>
    </row>
    <row r="27">
      <c r="A27" s="21" t="n"/>
      <c r="B27" s="21" t="n"/>
      <c r="C27" s="21" t="n"/>
      <c r="D27" s="21" t="n"/>
      <c r="E27" s="21" t="n"/>
      <c r="F27" s="21" t="n"/>
      <c r="G27" s="21" t="n"/>
      <c r="H27" s="21" t="n"/>
    </row>
    <row r="28">
      <c r="A28" s="21" t="n"/>
      <c r="B28" s="21" t="n"/>
      <c r="C28" s="21" t="n"/>
      <c r="D28" s="21" t="n"/>
      <c r="E28" s="21" t="n"/>
      <c r="F28" s="21" t="n"/>
      <c r="G28" s="21" t="n"/>
      <c r="H28" s="21" t="n"/>
    </row>
    <row r="29">
      <c r="A29" s="21" t="n"/>
      <c r="B29" s="21" t="n"/>
      <c r="C29" s="21" t="n"/>
      <c r="D29" s="21" t="n"/>
      <c r="E29" s="21" t="n"/>
      <c r="F29" s="21" t="n"/>
      <c r="G29" s="21" t="n"/>
      <c r="H29" s="21" t="n"/>
    </row>
    <row r="30">
      <c r="A30" s="21" t="n"/>
      <c r="B30" s="21" t="n"/>
      <c r="C30" s="21" t="n"/>
      <c r="D30" s="21" t="n"/>
      <c r="E30" s="21" t="n"/>
      <c r="F30" s="21" t="n"/>
      <c r="G30" s="21" t="n"/>
      <c r="H30" s="21" t="n"/>
    </row>
  </sheetData>
  <conditionalFormatting sqref="D2:D200">
    <cfRule type="cellIs" priority="3" operator="equal" dxfId="0">
      <formula>"NO"</formula>
    </cfRule>
    <cfRule type="cellIs" priority="4" operator="equal" dxfId="2">
      <formula>"SI"</formula>
    </cfRule>
  </conditionalFormatting>
  <pageMargins left="0.25" right="0.25" top="0.5" bottom="0.5" header="0.5" footer="0.5"/>
  <pageSetup fitToHeight="0" fitToWidth="1"/>
</worksheet>
</file>

<file path=xl/worksheets/sheet11.xml><?xml version="1.0" encoding="utf-8"?>
<worksheet xmlns="http://schemas.openxmlformats.org/spreadsheetml/2006/main">
  <sheetPr codeName="Foglio6">
    <tabColor rgb="007030A0"/>
    <outlinePr summaryBelow="1" summaryRight="1"/>
    <pageSetUpPr fitToPage="1"/>
  </sheetPr>
  <dimension ref="A1:J8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8" customWidth="1" min="1" max="1"/>
    <col width="22" customWidth="1" min="2" max="2"/>
    <col width="12" customWidth="1" min="3" max="3"/>
    <col width="16" customWidth="1" min="4" max="4"/>
    <col width="12" customWidth="1" min="5" max="5"/>
    <col width="34" customWidth="1" min="6" max="6"/>
    <col width="14" customWidth="1" min="7" max="7"/>
    <col width="34" customWidth="1" min="8" max="8"/>
    <col width="18" customWidth="1" min="9" max="9"/>
    <col width="14" customWidth="1" min="10" max="10"/>
  </cols>
  <sheetData>
    <row r="1" ht="24" customHeight="1">
      <c r="A1" s="18" t="inlineStr">
        <is>
          <t>Caso</t>
        </is>
      </c>
      <c r="B1" s="18" t="inlineStr">
        <is>
          <t>Scenario</t>
        </is>
      </c>
      <c r="C1" s="18" t="inlineStr">
        <is>
          <t>LotId</t>
        </is>
      </c>
      <c r="D1" s="18" t="inlineStr">
        <is>
          <t>ExpectedTotal</t>
        </is>
      </c>
      <c r="E1" s="18" t="inlineStr">
        <is>
          <t>Tolerance</t>
        </is>
      </c>
      <c r="F1" s="18" t="inlineStr">
        <is>
          <t>WebSource</t>
        </is>
      </c>
      <c r="G1" s="18" t="inlineStr">
        <is>
          <t>VerifiedAt</t>
        </is>
      </c>
      <c r="H1" s="18" t="inlineStr">
        <is>
          <t>Note</t>
        </is>
      </c>
      <c r="I1" s="18" t="inlineStr">
        <is>
          <t>Input expected</t>
        </is>
      </c>
      <c r="J1" s="18" t="inlineStr">
        <is>
          <t>Valore</t>
        </is>
      </c>
    </row>
    <row r="2">
      <c r="A2" s="10" t="inlineStr">
        <is>
          <t>G01</t>
        </is>
      </c>
      <c r="B2" s="10" t="inlineStr">
        <is>
          <t>MERCATO_REALISTICO</t>
        </is>
      </c>
      <c r="C2" s="10" t="inlineStr">
        <is>
          <t>L1</t>
        </is>
      </c>
      <c r="D2" s="10" t="inlineStr">
        <is>
          <t>0</t>
        </is>
      </c>
      <c r="E2" s="10" t="inlineStr">
        <is>
          <t>0.05</t>
        </is>
      </c>
      <c r="F2" s="10" t="inlineStr">
        <is>
          <t>https://gare-lotti-milanesi.pages.dev</t>
        </is>
      </c>
      <c r="G2" s="10" t="inlineStr">
        <is>
          <t>2026-05-25</t>
        </is>
      </c>
      <c r="H2" s="10" t="inlineStr">
        <is>
          <t>Da compilare con output web</t>
        </is>
      </c>
      <c r="I2" s="10" t="inlineStr">
        <is>
          <t>Web L1</t>
        </is>
      </c>
      <c r="J2" s="10" t="n">
        <v>0</v>
      </c>
    </row>
    <row r="3">
      <c r="A3" s="10" t="inlineStr">
        <is>
          <t>G02</t>
        </is>
      </c>
      <c r="B3" s="10" t="inlineStr">
        <is>
          <t>MERCATO_REALISTICO</t>
        </is>
      </c>
      <c r="C3" s="10" t="inlineStr">
        <is>
          <t>L2</t>
        </is>
      </c>
      <c r="D3" s="10" t="inlineStr">
        <is>
          <t>0</t>
        </is>
      </c>
      <c r="E3" s="10" t="inlineStr">
        <is>
          <t>0.05</t>
        </is>
      </c>
      <c r="F3" s="10" t="inlineStr">
        <is>
          <t>https://gare-lotti-milanesi.pages.dev</t>
        </is>
      </c>
      <c r="G3" s="10" t="inlineStr">
        <is>
          <t>2026-05-25</t>
        </is>
      </c>
      <c r="H3" s="10" t="inlineStr">
        <is>
          <t>Da compilare con output web</t>
        </is>
      </c>
      <c r="I3" s="10" t="inlineStr">
        <is>
          <t>Web L2</t>
        </is>
      </c>
      <c r="J3" s="10" t="n">
        <v>0</v>
      </c>
    </row>
    <row r="4">
      <c r="A4" s="10" t="inlineStr">
        <is>
          <t>G03</t>
        </is>
      </c>
      <c r="B4" s="10" t="inlineStr">
        <is>
          <t>TECNOLOGIA_FLOTTA</t>
        </is>
      </c>
      <c r="C4" s="10" t="inlineStr">
        <is>
          <t>L3</t>
        </is>
      </c>
      <c r="D4" s="10" t="inlineStr">
        <is>
          <t>0</t>
        </is>
      </c>
      <c r="E4" s="10" t="inlineStr">
        <is>
          <t>0.05</t>
        </is>
      </c>
      <c r="F4" s="10" t="inlineStr">
        <is>
          <t>https://gare-lotti-milanesi.pages.dev</t>
        </is>
      </c>
      <c r="G4" s="10" t="inlineStr">
        <is>
          <t>2026-05-25</t>
        </is>
      </c>
      <c r="H4" s="10" t="inlineStr">
        <is>
          <t>Da compilare con output web</t>
        </is>
      </c>
      <c r="I4" s="10" t="inlineStr">
        <is>
          <t>Web L3</t>
        </is>
      </c>
      <c r="J4" s="10" t="n">
        <v>0</v>
      </c>
    </row>
    <row r="5">
      <c r="A5" s="10" t="inlineStr">
        <is>
          <t>G04</t>
        </is>
      </c>
      <c r="B5" s="10" t="inlineStr">
        <is>
          <t>RIBASSO_AGGRESSIVO</t>
        </is>
      </c>
      <c r="C5" s="10" t="inlineStr">
        <is>
          <t>L4</t>
        </is>
      </c>
      <c r="D5" s="10" t="inlineStr">
        <is>
          <t>0</t>
        </is>
      </c>
      <c r="E5" s="10" t="inlineStr">
        <is>
          <t>0.05</t>
        </is>
      </c>
      <c r="F5" s="10" t="inlineStr">
        <is>
          <t>https://gare-lotti-milanesi.pages.dev</t>
        </is>
      </c>
      <c r="G5" s="10" t="inlineStr">
        <is>
          <t>2026-05-25</t>
        </is>
      </c>
      <c r="H5" s="10" t="inlineStr">
        <is>
          <t>Da compilare con output web</t>
        </is>
      </c>
      <c r="I5" s="10" t="inlineStr">
        <is>
          <t>Web L4</t>
        </is>
      </c>
      <c r="J5" s="10" t="n">
        <v>0</v>
      </c>
    </row>
    <row r="6">
      <c r="A6" s="10" t="inlineStr">
        <is>
          <t>G05</t>
        </is>
      </c>
      <c r="B6" s="10" t="inlineStr">
        <is>
          <t>PRESIDIO_LOCALE</t>
        </is>
      </c>
      <c r="C6" s="10" t="inlineStr">
        <is>
          <t>L4</t>
        </is>
      </c>
      <c r="D6" s="10" t="inlineStr">
        <is>
          <t>0</t>
        </is>
      </c>
      <c r="E6" s="10" t="inlineStr">
        <is>
          <t>0.05</t>
        </is>
      </c>
      <c r="F6" s="10" t="inlineStr">
        <is>
          <t>https://gare-lotti-milanesi.pages.dev</t>
        </is>
      </c>
      <c r="G6" s="10" t="inlineStr">
        <is>
          <t>2026-05-25</t>
        </is>
      </c>
      <c r="H6" s="10" t="inlineStr">
        <is>
          <t>Da compilare con output web</t>
        </is>
      </c>
      <c r="I6" s="10" t="n"/>
      <c r="J6" s="10" t="n"/>
    </row>
    <row r="7">
      <c r="A7" s="10" t="inlineStr">
        <is>
          <t>G06</t>
        </is>
      </c>
      <c r="B7" s="10" t="inlineStr">
        <is>
          <t>MERCATO_REALISTICO</t>
        </is>
      </c>
      <c r="C7" s="10" t="inlineStr">
        <is>
          <t>L3</t>
        </is>
      </c>
      <c r="D7" s="10" t="inlineStr">
        <is>
          <t>0</t>
        </is>
      </c>
      <c r="E7" s="10" t="inlineStr">
        <is>
          <t>0.05</t>
        </is>
      </c>
      <c r="F7" s="10" t="inlineStr">
        <is>
          <t>https://gare-lotti-milanesi.pages.dev</t>
        </is>
      </c>
      <c r="G7" s="10" t="inlineStr">
        <is>
          <t>2026-05-25</t>
        </is>
      </c>
      <c r="H7" s="10" t="inlineStr">
        <is>
          <t>Da compilare con output web</t>
        </is>
      </c>
      <c r="I7" s="10" t="n"/>
      <c r="J7" s="10" t="n"/>
    </row>
    <row r="8">
      <c r="A8" s="10" t="n"/>
      <c r="B8" s="10" t="n"/>
      <c r="C8" s="10" t="n"/>
      <c r="D8" s="10" t="n"/>
      <c r="E8" s="10" t="n"/>
      <c r="F8" s="10" t="n"/>
      <c r="G8" s="10" t="n"/>
      <c r="H8" s="10" t="n"/>
      <c r="I8" s="10" t="n"/>
      <c r="J8" s="10" t="n"/>
    </row>
  </sheetData>
  <dataValidations count="1">
    <dataValidation sqref="J2:J5" showDropDown="0" showInputMessage="0" showErrorMessage="0" allowBlank="0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Foglio7">
    <tabColor rgb="004472C4"/>
    <outlinePr summaryBelow="1" summaryRight="1"/>
    <pageSetUpPr fitToPage="1"/>
  </sheetPr>
  <dimension ref="A1:J50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4" customWidth="1" min="1" max="1"/>
    <col width="16" customWidth="1" min="2" max="4"/>
    <col width="12" customWidth="1" min="3" max="3"/>
    <col width="12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20" customWidth="1" min="10" max="10"/>
  </cols>
  <sheetData>
    <row r="1" ht="24" customHeight="1">
      <c r="A1" s="18" t="inlineStr">
        <is>
          <t>Iterazione</t>
        </is>
      </c>
      <c r="B1" s="18" t="inlineStr">
        <is>
          <t>Lotto</t>
        </is>
      </c>
      <c r="C1" s="18" t="inlineStr">
        <is>
          <t>Leva</t>
        </is>
      </c>
      <c r="D1" s="18" t="inlineStr">
        <is>
          <t>Delta</t>
        </is>
      </c>
      <c r="E1" s="18" t="inlineStr">
        <is>
          <t>TotalePrima</t>
        </is>
      </c>
      <c r="F1" s="18" t="inlineStr">
        <is>
          <t>TotaleDopo</t>
        </is>
      </c>
      <c r="G1" s="18" t="inlineStr">
        <is>
          <t>Esito</t>
        </is>
      </c>
      <c r="H1" s="18" t="n"/>
      <c r="I1" s="18" t="n"/>
      <c r="J1" s="18" t="n"/>
    </row>
    <row r="2">
      <c r="A2" s="21" t="n"/>
      <c r="B2" s="21" t="n"/>
      <c r="C2" s="21" t="n"/>
      <c r="D2" s="21" t="n"/>
      <c r="E2" s="21" t="n"/>
      <c r="F2" s="21" t="n"/>
      <c r="G2" s="21" t="n"/>
      <c r="H2" s="21" t="n"/>
      <c r="I2" s="21" t="n"/>
      <c r="J2" s="21" t="n"/>
    </row>
    <row r="3">
      <c r="A3" s="21" t="n"/>
      <c r="B3" s="21" t="n"/>
      <c r="C3" s="21" t="n"/>
      <c r="D3" s="21" t="n"/>
      <c r="E3" s="21" t="n"/>
      <c r="F3" s="21" t="n"/>
      <c r="G3" s="21" t="n"/>
      <c r="H3" s="21" t="n"/>
      <c r="I3" s="21" t="n"/>
      <c r="J3" s="21" t="n"/>
    </row>
    <row r="4">
      <c r="A4" s="21" t="n"/>
      <c r="B4" s="21" t="n"/>
      <c r="C4" s="21" t="n"/>
      <c r="D4" s="21" t="n"/>
      <c r="E4" s="21" t="n"/>
      <c r="F4" s="21" t="n"/>
      <c r="G4" s="21" t="n"/>
      <c r="H4" s="21" t="n"/>
      <c r="I4" s="21" t="n"/>
      <c r="J4" s="21" t="n"/>
    </row>
    <row r="5">
      <c r="A5" s="21" t="n"/>
      <c r="B5" s="21" t="n"/>
      <c r="C5" s="21" t="n"/>
      <c r="D5" s="21" t="n"/>
      <c r="E5" s="21" t="n"/>
      <c r="F5" s="21" t="n"/>
      <c r="G5" s="21" t="n"/>
      <c r="H5" s="21" t="n"/>
      <c r="I5" s="21" t="n"/>
      <c r="J5" s="21" t="n"/>
    </row>
    <row r="6">
      <c r="A6" s="21" t="n"/>
      <c r="B6" s="21" t="n"/>
      <c r="C6" s="21" t="n"/>
      <c r="D6" s="21" t="n"/>
      <c r="E6" s="21" t="n"/>
      <c r="F6" s="21" t="n"/>
      <c r="G6" s="21" t="n"/>
      <c r="H6" s="21" t="n"/>
      <c r="I6" s="21" t="n"/>
      <c r="J6" s="21" t="n"/>
    </row>
    <row r="7">
      <c r="A7" s="21" t="n"/>
      <c r="B7" s="21" t="n"/>
      <c r="C7" s="21" t="n"/>
      <c r="D7" s="21" t="n"/>
      <c r="E7" s="21" t="n"/>
      <c r="F7" s="21" t="n"/>
      <c r="G7" s="21" t="n"/>
      <c r="H7" s="21" t="n"/>
      <c r="I7" s="21" t="n"/>
      <c r="J7" s="21" t="n"/>
    </row>
    <row r="8">
      <c r="A8" s="21" t="n"/>
      <c r="B8" s="21" t="n"/>
      <c r="C8" s="21" t="n"/>
      <c r="D8" s="21" t="n"/>
      <c r="E8" s="21" t="n"/>
      <c r="F8" s="21" t="n"/>
      <c r="G8" s="21" t="n"/>
      <c r="H8" s="21" t="n"/>
      <c r="I8" s="21" t="n"/>
      <c r="J8" s="21" t="n"/>
    </row>
    <row r="9">
      <c r="A9" s="21" t="n"/>
      <c r="B9" s="21" t="n"/>
      <c r="C9" s="21" t="n"/>
      <c r="D9" s="21" t="n"/>
      <c r="E9" s="21" t="n"/>
      <c r="F9" s="21" t="n"/>
      <c r="G9" s="21" t="n"/>
      <c r="H9" s="21" t="n"/>
      <c r="I9" s="21" t="n"/>
      <c r="J9" s="21" t="n"/>
    </row>
    <row r="10">
      <c r="A10" s="21" t="n"/>
      <c r="B10" s="21" t="n"/>
      <c r="C10" s="21" t="n"/>
      <c r="D10" s="21" t="n"/>
      <c r="E10" s="21" t="n"/>
      <c r="F10" s="21" t="n"/>
      <c r="G10" s="21" t="n"/>
      <c r="H10" s="21" t="n"/>
      <c r="I10" s="21" t="n"/>
      <c r="J10" s="21" t="n"/>
    </row>
    <row r="11">
      <c r="A11" s="21" t="n"/>
      <c r="B11" s="21" t="n"/>
      <c r="C11" s="21" t="n"/>
      <c r="D11" s="21" t="n"/>
      <c r="E11" s="21" t="n"/>
      <c r="F11" s="21" t="n"/>
      <c r="G11" s="21" t="n"/>
      <c r="H11" s="21" t="n"/>
      <c r="I11" s="21" t="n"/>
      <c r="J11" s="21" t="n"/>
    </row>
    <row r="12">
      <c r="A12" s="21" t="n"/>
      <c r="B12" s="21" t="n"/>
      <c r="C12" s="21" t="n"/>
      <c r="D12" s="21" t="n"/>
      <c r="E12" s="21" t="n"/>
      <c r="F12" s="21" t="n"/>
      <c r="G12" s="21" t="n"/>
      <c r="H12" s="21" t="n"/>
      <c r="I12" s="21" t="n"/>
      <c r="J12" s="21" t="n"/>
    </row>
    <row r="13">
      <c r="A13" s="21" t="n"/>
      <c r="B13" s="21" t="n"/>
      <c r="C13" s="21" t="n"/>
      <c r="D13" s="21" t="n"/>
      <c r="E13" s="21" t="n"/>
      <c r="F13" s="21" t="n"/>
      <c r="G13" s="21" t="n"/>
      <c r="H13" s="21" t="n"/>
      <c r="I13" s="21" t="n"/>
      <c r="J13" s="21" t="n"/>
    </row>
    <row r="14">
      <c r="A14" s="21" t="n"/>
      <c r="B14" s="21" t="n"/>
      <c r="C14" s="21" t="n"/>
      <c r="D14" s="21" t="n"/>
      <c r="E14" s="21" t="n"/>
      <c r="F14" s="21" t="n"/>
      <c r="G14" s="21" t="n"/>
      <c r="H14" s="21" t="n"/>
      <c r="I14" s="21" t="n"/>
      <c r="J14" s="21" t="n"/>
    </row>
    <row r="15">
      <c r="A15" s="21" t="n"/>
      <c r="B15" s="21" t="n"/>
      <c r="C15" s="21" t="n"/>
      <c r="D15" s="21" t="n"/>
      <c r="E15" s="21" t="n"/>
      <c r="F15" s="21" t="n"/>
      <c r="G15" s="21" t="n"/>
      <c r="H15" s="21" t="n"/>
      <c r="I15" s="21" t="n"/>
      <c r="J15" s="21" t="n"/>
    </row>
    <row r="16">
      <c r="A16" s="21" t="n"/>
      <c r="B16" s="21" t="n"/>
      <c r="C16" s="21" t="n"/>
      <c r="D16" s="21" t="n"/>
      <c r="E16" s="21" t="n"/>
      <c r="F16" s="21" t="n"/>
      <c r="G16" s="21" t="n"/>
      <c r="H16" s="21" t="n"/>
      <c r="I16" s="21" t="n"/>
      <c r="J16" s="21" t="n"/>
    </row>
    <row r="17">
      <c r="A17" s="21" t="n"/>
      <c r="B17" s="21" t="n"/>
      <c r="C17" s="21" t="n"/>
      <c r="D17" s="21" t="n"/>
      <c r="E17" s="21" t="n"/>
      <c r="F17" s="21" t="n"/>
      <c r="G17" s="21" t="n"/>
      <c r="H17" s="21" t="n"/>
      <c r="I17" s="21" t="n"/>
      <c r="J17" s="21" t="n"/>
    </row>
    <row r="18">
      <c r="A18" s="21" t="n"/>
      <c r="B18" s="21" t="n"/>
      <c r="C18" s="21" t="n"/>
      <c r="D18" s="21" t="n"/>
      <c r="E18" s="21" t="n"/>
      <c r="F18" s="21" t="n"/>
      <c r="G18" s="21" t="n"/>
      <c r="H18" s="21" t="n"/>
      <c r="I18" s="21" t="n"/>
      <c r="J18" s="21" t="n"/>
    </row>
    <row r="19">
      <c r="A19" s="21" t="n"/>
      <c r="B19" s="21" t="n"/>
      <c r="C19" s="21" t="n"/>
      <c r="D19" s="21" t="n"/>
      <c r="E19" s="21" t="n"/>
      <c r="F19" s="21" t="n"/>
      <c r="G19" s="21" t="n"/>
      <c r="H19" s="21" t="n"/>
      <c r="I19" s="21" t="n"/>
      <c r="J19" s="21" t="n"/>
    </row>
    <row r="20">
      <c r="A20" s="21" t="n"/>
      <c r="B20" s="21" t="n"/>
      <c r="C20" s="21" t="n"/>
      <c r="D20" s="21" t="n"/>
      <c r="E20" s="21" t="n"/>
      <c r="F20" s="21" t="n"/>
      <c r="G20" s="21" t="n"/>
      <c r="H20" s="21" t="n"/>
      <c r="I20" s="21" t="n"/>
      <c r="J20" s="21" t="n"/>
    </row>
    <row r="21">
      <c r="A21" s="21" t="n"/>
      <c r="B21" s="21" t="n"/>
      <c r="C21" s="21" t="n"/>
      <c r="D21" s="21" t="n"/>
      <c r="E21" s="21" t="n"/>
      <c r="F21" s="21" t="n"/>
      <c r="G21" s="21" t="n"/>
      <c r="H21" s="21" t="n"/>
      <c r="I21" s="21" t="n"/>
      <c r="J21" s="21" t="n"/>
    </row>
    <row r="22">
      <c r="A22" s="21" t="n"/>
      <c r="B22" s="21" t="n"/>
      <c r="C22" s="21" t="n"/>
      <c r="D22" s="21" t="n"/>
      <c r="E22" s="21" t="n"/>
      <c r="F22" s="21" t="n"/>
      <c r="G22" s="21" t="n"/>
      <c r="H22" s="21" t="n"/>
      <c r="I22" s="21" t="n"/>
      <c r="J22" s="21" t="n"/>
    </row>
    <row r="23">
      <c r="A23" s="21" t="n"/>
      <c r="B23" s="21" t="n"/>
      <c r="C23" s="21" t="n"/>
      <c r="D23" s="21" t="n"/>
      <c r="E23" s="21" t="n"/>
      <c r="F23" s="21" t="n"/>
      <c r="G23" s="21" t="n"/>
      <c r="H23" s="21" t="n"/>
      <c r="I23" s="21" t="n"/>
      <c r="J23" s="21" t="n"/>
    </row>
    <row r="24">
      <c r="A24" s="21" t="n"/>
      <c r="B24" s="21" t="n"/>
      <c r="C24" s="21" t="n"/>
      <c r="D24" s="21" t="n"/>
      <c r="E24" s="21" t="n"/>
      <c r="F24" s="21" t="n"/>
      <c r="G24" s="21" t="n"/>
      <c r="H24" s="21" t="n"/>
      <c r="I24" s="21" t="n"/>
      <c r="J24" s="21" t="n"/>
    </row>
    <row r="25">
      <c r="A25" s="21" t="n"/>
      <c r="B25" s="21" t="n"/>
      <c r="C25" s="21" t="n"/>
      <c r="D25" s="21" t="n"/>
      <c r="E25" s="21" t="n"/>
      <c r="F25" s="21" t="n"/>
      <c r="G25" s="21" t="n"/>
      <c r="H25" s="21" t="n"/>
      <c r="I25" s="21" t="n"/>
      <c r="J25" s="21" t="n"/>
    </row>
    <row r="26">
      <c r="A26" s="21" t="n"/>
      <c r="B26" s="21" t="n"/>
      <c r="C26" s="21" t="n"/>
      <c r="D26" s="21" t="n"/>
      <c r="E26" s="21" t="n"/>
      <c r="F26" s="21" t="n"/>
      <c r="G26" s="21" t="n"/>
      <c r="H26" s="21" t="n"/>
      <c r="I26" s="21" t="n"/>
      <c r="J26" s="21" t="n"/>
    </row>
    <row r="27">
      <c r="A27" s="21" t="n"/>
      <c r="B27" s="21" t="n"/>
      <c r="C27" s="21" t="n"/>
      <c r="D27" s="21" t="n"/>
      <c r="E27" s="21" t="n"/>
      <c r="F27" s="21" t="n"/>
      <c r="G27" s="21" t="n"/>
      <c r="H27" s="21" t="n"/>
      <c r="I27" s="21" t="n"/>
      <c r="J27" s="21" t="n"/>
    </row>
    <row r="28">
      <c r="A28" s="21" t="n"/>
      <c r="B28" s="21" t="n"/>
      <c r="C28" s="21" t="n"/>
      <c r="D28" s="21" t="n"/>
      <c r="E28" s="21" t="n"/>
      <c r="F28" s="21" t="n"/>
      <c r="G28" s="21" t="n"/>
      <c r="H28" s="21" t="n"/>
      <c r="I28" s="21" t="n"/>
      <c r="J28" s="21" t="n"/>
    </row>
    <row r="29">
      <c r="A29" s="21" t="n"/>
      <c r="B29" s="21" t="n"/>
      <c r="C29" s="21" t="n"/>
      <c r="D29" s="21" t="n"/>
      <c r="E29" s="21" t="n"/>
      <c r="F29" s="21" t="n"/>
      <c r="G29" s="21" t="n"/>
      <c r="H29" s="21" t="n"/>
      <c r="I29" s="21" t="n"/>
      <c r="J29" s="21" t="n"/>
    </row>
    <row r="30">
      <c r="A30" s="21" t="n"/>
      <c r="B30" s="21" t="n"/>
      <c r="C30" s="21" t="n"/>
      <c r="D30" s="21" t="n"/>
      <c r="E30" s="21" t="n"/>
      <c r="F30" s="21" t="n"/>
      <c r="G30" s="21" t="n"/>
      <c r="H30" s="21" t="n"/>
      <c r="I30" s="21" t="n"/>
      <c r="J30" s="21" t="n"/>
    </row>
    <row r="31">
      <c r="A31" s="21" t="n"/>
      <c r="B31" s="21" t="n"/>
      <c r="C31" s="21" t="n"/>
      <c r="D31" s="21" t="n"/>
      <c r="E31" s="21" t="n"/>
      <c r="F31" s="21" t="n"/>
      <c r="G31" s="21" t="n"/>
      <c r="H31" s="21" t="n"/>
      <c r="I31" s="21" t="n"/>
      <c r="J31" s="21" t="n"/>
    </row>
    <row r="32">
      <c r="A32" s="21" t="n"/>
      <c r="B32" s="21" t="n"/>
      <c r="C32" s="21" t="n"/>
      <c r="D32" s="21" t="n"/>
      <c r="E32" s="21" t="n"/>
      <c r="F32" s="21" t="n"/>
      <c r="G32" s="21" t="n"/>
      <c r="H32" s="21" t="n"/>
      <c r="I32" s="21" t="n"/>
      <c r="J32" s="21" t="n"/>
    </row>
    <row r="33">
      <c r="A33" s="21" t="n"/>
      <c r="B33" s="21" t="n"/>
      <c r="C33" s="21" t="n"/>
      <c r="D33" s="21" t="n"/>
      <c r="E33" s="21" t="n"/>
      <c r="F33" s="21" t="n"/>
      <c r="G33" s="21" t="n"/>
      <c r="H33" s="21" t="n"/>
      <c r="I33" s="21" t="n"/>
      <c r="J33" s="21" t="n"/>
    </row>
    <row r="34">
      <c r="A34" s="21" t="n"/>
      <c r="B34" s="21" t="n"/>
      <c r="C34" s="21" t="n"/>
      <c r="D34" s="21" t="n"/>
      <c r="E34" s="21" t="n"/>
      <c r="F34" s="21" t="n"/>
      <c r="G34" s="21" t="n"/>
      <c r="H34" s="21" t="n"/>
      <c r="I34" s="21" t="n"/>
      <c r="J34" s="21" t="n"/>
    </row>
    <row r="35">
      <c r="A35" s="21" t="n"/>
      <c r="B35" s="21" t="n"/>
      <c r="C35" s="21" t="n"/>
      <c r="D35" s="21" t="n"/>
      <c r="E35" s="21" t="n"/>
      <c r="F35" s="21" t="n"/>
      <c r="G35" s="21" t="n"/>
      <c r="H35" s="21" t="n"/>
      <c r="I35" s="21" t="n"/>
      <c r="J35" s="21" t="n"/>
    </row>
    <row r="36">
      <c r="A36" s="21" t="n"/>
      <c r="B36" s="21" t="n"/>
      <c r="C36" s="21" t="n"/>
      <c r="D36" s="21" t="n"/>
      <c r="E36" s="21" t="n"/>
      <c r="F36" s="21" t="n"/>
      <c r="G36" s="21" t="n"/>
      <c r="H36" s="21" t="n"/>
      <c r="I36" s="21" t="n"/>
      <c r="J36" s="21" t="n"/>
    </row>
    <row r="37">
      <c r="A37" s="21" t="n"/>
      <c r="B37" s="21" t="n"/>
      <c r="C37" s="21" t="n"/>
      <c r="D37" s="21" t="n"/>
      <c r="E37" s="21" t="n"/>
      <c r="F37" s="21" t="n"/>
      <c r="G37" s="21" t="n"/>
      <c r="H37" s="21" t="n"/>
      <c r="I37" s="21" t="n"/>
      <c r="J37" s="21" t="n"/>
    </row>
    <row r="38">
      <c r="A38" s="21" t="n"/>
      <c r="B38" s="21" t="n"/>
      <c r="C38" s="21" t="n"/>
      <c r="D38" s="21" t="n"/>
      <c r="E38" s="21" t="n"/>
      <c r="F38" s="21" t="n"/>
      <c r="G38" s="21" t="n"/>
      <c r="H38" s="21" t="n"/>
      <c r="I38" s="21" t="n"/>
      <c r="J38" s="21" t="n"/>
    </row>
    <row r="39">
      <c r="A39" s="21" t="n"/>
      <c r="B39" s="21" t="n"/>
      <c r="C39" s="21" t="n"/>
      <c r="D39" s="21" t="n"/>
      <c r="E39" s="21" t="n"/>
      <c r="F39" s="21" t="n"/>
      <c r="G39" s="21" t="n"/>
      <c r="H39" s="21" t="n"/>
      <c r="I39" s="21" t="n"/>
      <c r="J39" s="21" t="n"/>
    </row>
    <row r="40">
      <c r="A40" s="21" t="n"/>
      <c r="B40" s="21" t="n"/>
      <c r="C40" s="21" t="n"/>
      <c r="D40" s="21" t="n"/>
      <c r="E40" s="21" t="n"/>
      <c r="F40" s="21" t="n"/>
      <c r="G40" s="21" t="n"/>
      <c r="H40" s="21" t="n"/>
      <c r="I40" s="21" t="n"/>
      <c r="J40" s="21" t="n"/>
    </row>
    <row r="41">
      <c r="A41" s="21" t="n"/>
      <c r="B41" s="21" t="n"/>
      <c r="C41" s="21" t="n"/>
      <c r="D41" s="21" t="n"/>
      <c r="E41" s="21" t="n"/>
      <c r="F41" s="21" t="n"/>
      <c r="G41" s="21" t="n"/>
      <c r="H41" s="21" t="n"/>
      <c r="I41" s="21" t="n"/>
      <c r="J41" s="21" t="n"/>
    </row>
    <row r="42">
      <c r="A42" s="21" t="n"/>
      <c r="B42" s="21" t="n"/>
      <c r="C42" s="21" t="n"/>
      <c r="D42" s="21" t="n"/>
      <c r="E42" s="21" t="n"/>
      <c r="F42" s="21" t="n"/>
      <c r="G42" s="21" t="n"/>
      <c r="H42" s="21" t="n"/>
      <c r="I42" s="21" t="n"/>
      <c r="J42" s="21" t="n"/>
    </row>
    <row r="43">
      <c r="A43" s="21" t="n"/>
      <c r="B43" s="21" t="n"/>
      <c r="C43" s="21" t="n"/>
      <c r="D43" s="21" t="n"/>
      <c r="E43" s="21" t="n"/>
      <c r="F43" s="21" t="n"/>
      <c r="G43" s="21" t="n"/>
      <c r="H43" s="21" t="n"/>
      <c r="I43" s="21" t="n"/>
      <c r="J43" s="21" t="n"/>
    </row>
    <row r="44">
      <c r="A44" s="21" t="n"/>
      <c r="B44" s="21" t="n"/>
      <c r="C44" s="21" t="n"/>
      <c r="D44" s="21" t="n"/>
      <c r="E44" s="21" t="n"/>
      <c r="F44" s="21" t="n"/>
      <c r="G44" s="21" t="n"/>
      <c r="H44" s="21" t="n"/>
      <c r="I44" s="21" t="n"/>
      <c r="J44" s="21" t="n"/>
    </row>
    <row r="45">
      <c r="A45" s="21" t="n"/>
      <c r="B45" s="21" t="n"/>
      <c r="C45" s="21" t="n"/>
      <c r="D45" s="21" t="n"/>
      <c r="E45" s="21" t="n"/>
      <c r="F45" s="21" t="n"/>
      <c r="G45" s="21" t="n"/>
      <c r="H45" s="21" t="n"/>
      <c r="I45" s="21" t="n"/>
      <c r="J45" s="21" t="n"/>
    </row>
    <row r="46">
      <c r="A46" s="21" t="n"/>
      <c r="B46" s="21" t="n"/>
      <c r="C46" s="21" t="n"/>
      <c r="D46" s="21" t="n"/>
      <c r="E46" s="21" t="n"/>
      <c r="F46" s="21" t="n"/>
      <c r="G46" s="21" t="n"/>
      <c r="H46" s="21" t="n"/>
      <c r="I46" s="21" t="n"/>
      <c r="J46" s="21" t="n"/>
    </row>
    <row r="47">
      <c r="A47" s="21" t="n"/>
      <c r="B47" s="21" t="n"/>
      <c r="C47" s="21" t="n"/>
      <c r="D47" s="21" t="n"/>
      <c r="E47" s="21" t="n"/>
      <c r="F47" s="21" t="n"/>
      <c r="G47" s="21" t="n"/>
      <c r="H47" s="21" t="n"/>
      <c r="I47" s="21" t="n"/>
      <c r="J47" s="21" t="n"/>
    </row>
    <row r="48">
      <c r="A48" s="21" t="n"/>
      <c r="B48" s="21" t="n"/>
      <c r="C48" s="21" t="n"/>
      <c r="D48" s="21" t="n"/>
      <c r="E48" s="21" t="n"/>
      <c r="F48" s="21" t="n"/>
      <c r="G48" s="21" t="n"/>
      <c r="H48" s="21" t="n"/>
      <c r="I48" s="21" t="n"/>
      <c r="J48" s="21" t="n"/>
    </row>
    <row r="49">
      <c r="A49" s="21" t="n"/>
      <c r="B49" s="21" t="n"/>
      <c r="C49" s="21" t="n"/>
      <c r="D49" s="21" t="n"/>
      <c r="E49" s="21" t="n"/>
      <c r="F49" s="21" t="n"/>
      <c r="G49" s="21" t="n"/>
      <c r="H49" s="21" t="n"/>
      <c r="I49" s="21" t="n"/>
      <c r="J49" s="21" t="n"/>
    </row>
    <row r="50">
      <c r="A50" s="21" t="n"/>
      <c r="B50" s="21" t="n"/>
      <c r="C50" s="21" t="n"/>
      <c r="D50" s="21" t="n"/>
      <c r="E50" s="21" t="n"/>
      <c r="F50" s="21" t="n"/>
      <c r="G50" s="21" t="n"/>
      <c r="H50" s="21" t="n"/>
      <c r="I50" s="21" t="n"/>
      <c r="J50" s="21" t="n"/>
    </row>
  </sheetData>
  <pageMargins left="0.25" right="0.25" top="0.5" bottom="0.5" header="0.5" footer="0.5"/>
  <pageSetup fitToHeight="0" fitToWidth="1"/>
</worksheet>
</file>

<file path=xl/worksheets/sheet13.xml><?xml version="1.0" encoding="utf-8"?>
<worksheet xmlns="http://schemas.openxmlformats.org/spreadsheetml/2006/main">
  <sheetPr>
    <tabColor rgb="002563EB"/>
    <outlinePr summaryBelow="1" summaryRight="1"/>
    <pageSetUpPr fitToPage="1"/>
  </sheetPr>
  <dimension ref="A1:H164"/>
  <sheetViews>
    <sheetView showGridLines="0" tabSelected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8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1" ht="28" customHeight="1">
      <c r="A1" s="4" t="inlineStr">
        <is>
          <t>Guida integrata</t>
        </is>
      </c>
    </row>
    <row r="2">
      <c r="A2" s="5" t="inlineStr">
        <is>
          <t>README operativo incorporato nel workbook: niente file esterni necessari per iniziare.</t>
        </is>
      </c>
    </row>
    <row r="4" ht="22" customHeight="1">
      <c r="A4" s="6" t="inlineStr">
        <is>
          <t>Avvio rapido</t>
        </is>
      </c>
    </row>
    <row r="5">
      <c r="A5" s="22" t="inlineStr">
        <is>
          <t>1. Apri il file .xlsm e abilita le macro se richiesto.
2. Vai a Parametri e scegli soglia/lotto attivo.
3. Compila Offerte.
4. Esegui CheckBeforeRun e poi SimulaScenario.
5. Usa ConfrontoWebGolden solo dopo aver copiato gli expected dal web.</t>
        </is>
      </c>
    </row>
    <row r="6"/>
    <row r="7"/>
    <row r="9" ht="22" customHeight="1">
      <c r="A9" s="6" t="inlineStr">
        <is>
          <t>Macro principali</t>
        </is>
      </c>
    </row>
    <row r="10">
      <c r="A10" s="22" t="inlineStr">
        <is>
          <t>CheckBeforeRun: valida setup e input.
SimulaScenario: calcola risultati.
OttimizzaLottoAttivo: lavora sul bidder e lotto selezionati.
ConfrontoWebGolden: confronta i totali Excel con valori web incollati in J2:J5.</t>
        </is>
      </c>
    </row>
    <row r="11"/>
    <row r="12"/>
    <row r="14" ht="22" customHeight="1">
      <c r="A14" s="6" t="inlineStr">
        <is>
          <t>Scoring tecnico</t>
        </is>
      </c>
    </row>
    <row r="15">
      <c r="A15" s="22" t="inlineStr">
        <is>
          <t>Il foglio CriteriTecnici raccoglie i sub-criteri A-G e alimenta il punteggio tecnico calcolato in Offerte.</t>
        </is>
      </c>
    </row>
    <row r="16"/>
    <row r="17"/>
    <row r="19" ht="22" customHeight="1">
      <c r="A19" s="6" t="inlineStr">
        <is>
          <t>Sicurezza macro</t>
        </is>
      </c>
    </row>
    <row r="20">
      <c r="A20" s="22" t="inlineStr">
        <is>
          <t>Dopo download da web Excel può bloccare le macro. Su macOS/Windows può servire sbloccare il file o spostarlo in una posizione attendibile.</t>
        </is>
      </c>
    </row>
    <row r="21"/>
    <row r="22"/>
    <row r="24" ht="22" customHeight="1">
      <c r="A24" s="6" t="inlineStr">
        <is>
          <t>README incorporato</t>
        </is>
      </c>
    </row>
    <row r="25">
      <c r="A25" s="23" t="inlineStr">
        <is>
          <t># Template Excel e moduli VBA</t>
        </is>
      </c>
    </row>
    <row r="26">
      <c r="A26" s="24" t="inlineStr">
        <is>
          <t>Implementazione Excel + VBA del simulatore con estensioni avanzate:</t>
        </is>
      </c>
    </row>
    <row r="27">
      <c r="A27" s="24" t="inlineStr">
        <is>
          <t>- simulazione punteggi tecnici/economici per lotti L1-L4;</t>
        </is>
      </c>
    </row>
    <row r="28">
      <c r="A28" s="24" t="inlineStr">
        <is>
          <t>- soglia di sbarramento tecnica;</t>
        </is>
      </c>
    </row>
    <row r="29">
      <c r="A29" s="24" t="inlineStr">
        <is>
          <t>- ranking per lotto;</t>
        </is>
      </c>
    </row>
    <row r="30">
      <c r="A30" s="24" t="inlineStr">
        <is>
          <t>- valutazione combinatorie principali (L1+L2, L2+L3, L3+L4, L1+L4);</t>
        </is>
      </c>
    </row>
    <row r="31">
      <c r="A31" s="24" t="inlineStr">
        <is>
          <t>- scenario vincente per lotti singoli con tie-break su punteggio tecnico;</t>
        </is>
      </c>
    </row>
    <row r="32">
      <c r="A32" s="24" t="inlineStr">
        <is>
          <t>- foglio `Combinatorie` con input espliciti per coppie, buste, PEF e ribasso migliorativo;</t>
        </is>
      </c>
    </row>
    <row r="33">
      <c r="A33" s="24" t="inlineStr">
        <is>
          <t>- foglio `ScenarioGlobale` con matrice indicativa singoli/combinatorie compatibili;</t>
        </is>
      </c>
    </row>
    <row r="34">
      <c r="A34" s="24" t="inlineStr">
        <is>
          <t>- foglio `CriteriTecnici` con input e punteggi dei sub-criteri A-G;</t>
        </is>
      </c>
    </row>
    <row r="35">
      <c r="A35" s="24" t="inlineStr">
        <is>
          <t>- foglio `ScambioWeb` con JSON copiabile per import/export con il simulatore web;</t>
        </is>
      </c>
    </row>
    <row r="36">
      <c r="A36" s="24" t="inlineStr">
        <is>
          <t>- ottimizzazione iterativa su lotto attivo con leve separate Q/T (escluso D);</t>
        </is>
      </c>
    </row>
    <row r="37">
      <c r="A37" s="24" t="inlineStr">
        <is>
          <t>- foglio di confronto golden con expected dal web.</t>
        </is>
      </c>
    </row>
    <row r="38">
      <c r="A38" s="23" t="inlineStr">
        <is>
          <t>## Template pronto all'uso</t>
        </is>
      </c>
    </row>
    <row r="39">
      <c r="A39" s="24" t="inlineStr">
        <is>
          <t>Nel pacchetto è incluso `templates/Simulatore-TPL-Lotti-1-4-template.xlsm`, già predisposto con fogli, intestazioni, parametri base, log ottimizzazione, sezione confronto web e moduli VBA incorporati. I sorgenti `.bas` restano in `src/` per audit e manutenzione, ma non devono essere importati dall'utente finale.</t>
        </is>
      </c>
    </row>
    <row r="40">
      <c r="A40" s="24" t="inlineStr">
        <is>
          <t>Fogli inclusi nel template:</t>
        </is>
      </c>
    </row>
    <row r="41">
      <c r="A41" s="24" t="inlineStr">
        <is>
          <t>1. `Dashboard`</t>
        </is>
      </c>
    </row>
    <row r="42">
      <c r="A42" s="24" t="inlineStr">
        <is>
          <t>2. `Istruzioni`</t>
        </is>
      </c>
    </row>
    <row r="43">
      <c r="A43" s="24" t="inlineStr">
        <is>
          <t>3. `Parametri`</t>
        </is>
      </c>
    </row>
    <row r="44">
      <c r="A44" s="24" t="inlineStr">
        <is>
          <t>4. `Ottimizzazione`</t>
        </is>
      </c>
    </row>
    <row r="45">
      <c r="A45" s="24" t="inlineStr">
        <is>
          <t>5. `Offerte`</t>
        </is>
      </c>
    </row>
    <row r="46">
      <c r="A46" s="24" t="inlineStr">
        <is>
          <t>6. `CriteriTecnici`</t>
        </is>
      </c>
    </row>
    <row r="47">
      <c r="A47" s="24" t="inlineStr">
        <is>
          <t>7. `Combinatorie`</t>
        </is>
      </c>
    </row>
    <row r="48">
      <c r="A48" s="24" t="inlineStr">
        <is>
          <t>8. `ScenarioGlobale`</t>
        </is>
      </c>
    </row>
    <row r="49">
      <c r="A49" s="24" t="inlineStr">
        <is>
          <t>9. `ScambioWeb`</t>
        </is>
      </c>
    </row>
    <row r="50">
      <c r="A50" s="24" t="inlineStr">
        <is>
          <t>10. `Risultati`</t>
        </is>
      </c>
    </row>
    <row r="51">
      <c r="A51" s="24" t="inlineStr">
        <is>
          <t>11. `ConfrontoWeb`</t>
        </is>
      </c>
    </row>
    <row r="52">
      <c r="A52" s="24" t="inlineStr">
        <is>
          <t>12. `LogOttimizzazione`</t>
        </is>
      </c>
    </row>
    <row r="53">
      <c r="A53" s="24" t="inlineStr">
        <is>
          <t>13. `Guida`</t>
        </is>
      </c>
    </row>
    <row r="54">
      <c r="A54" s="24" t="inlineStr">
        <is>
          <t>14. `Glossario`</t>
        </is>
      </c>
    </row>
    <row r="55">
      <c r="A55" s="23" t="inlineStr">
        <is>
          <t>## Mappatura minima celle</t>
        </is>
      </c>
    </row>
    <row r="56">
      <c r="A56" s="23" t="inlineStr">
        <is>
          <t>### Foglio `Parametri`</t>
        </is>
      </c>
    </row>
    <row r="57">
      <c r="A57" s="24" t="inlineStr">
        <is>
          <t>- `B2`: soglia tecnica</t>
        </is>
      </c>
    </row>
    <row r="58">
      <c r="A58" s="24" t="inlineStr">
        <is>
          <t>- `B3`: lotto attivo (`L1`/`L2`/`L3`/`L4`)</t>
        </is>
      </c>
    </row>
    <row r="59">
      <c r="A59" s="23" t="inlineStr">
        <is>
          <t>### Foglio `Offerte`</t>
        </is>
      </c>
    </row>
    <row r="60">
      <c r="A60" s="24" t="inlineStr">
        <is>
          <t>- `A`: BidderId</t>
        </is>
      </c>
    </row>
    <row r="61">
      <c r="A61" s="24" t="inlineStr">
        <is>
          <t>- `B`: BidderNome</t>
        </is>
      </c>
    </row>
    <row r="62">
      <c r="A62" s="24" t="inlineStr">
        <is>
          <t>- `C`: Lotto (`L1`..`L4`)</t>
        </is>
      </c>
    </row>
    <row r="63">
      <c r="A63" s="24" t="inlineStr">
        <is>
          <t>- `D`: Attivo (`1/0`)</t>
        </is>
      </c>
    </row>
    <row r="64">
      <c r="A64" s="24" t="inlineStr">
        <is>
          <t>- `E`: TecnicoRiparametrato (0-70), alimentato da `CriteriTecnici`</t>
        </is>
      </c>
    </row>
    <row r="65">
      <c r="A65" s="24" t="inlineStr">
        <is>
          <t>- `F`: RibassoMedioPercento (0-100)</t>
        </is>
      </c>
    </row>
    <row r="66">
      <c r="A66" s="24" t="inlineStr">
        <is>
          <t>- `G:P`: colonne calcolate per ammissibilità, `Rmax`, economico, totale, chiavi di scenario, soglia Q/T e fonte del tecnico.</t>
        </is>
      </c>
    </row>
    <row r="67">
      <c r="A67" s="23" t="inlineStr">
        <is>
          <t>### Foglio `CriteriTecnici`</t>
        </is>
      </c>
    </row>
    <row r="68">
      <c r="A68" s="24" t="inlineStr">
        <is>
          <t>- `A:C`: collegamento a `BidderId`, `BidderNome` e `Lotto` della riga offerta.</t>
        </is>
      </c>
    </row>
    <row r="69">
      <c r="A69" s="24" t="inlineStr">
        <is>
          <t>- `D:I`: metadati del sub-criterio A-G.</t>
        </is>
      </c>
    </row>
    <row r="70">
      <c r="A70" s="24" t="inlineStr">
        <is>
          <t>- `J:M`: input utente per valore, numeratore/denominatore, flag tabellare o coefficiente discrezionale.</t>
        </is>
      </c>
    </row>
    <row r="71">
      <c r="A71" s="24" t="inlineStr">
        <is>
          <t>- `N:O`: valore calcolato e punteggio raw del sub-criterio.</t>
        </is>
      </c>
    </row>
    <row r="72">
      <c r="A72" s="24" t="inlineStr">
        <is>
          <t>- `Q:T`: chiavi tecniche nascoste usate da formule, ammissibilità e scambio web.</t>
        </is>
      </c>
    </row>
    <row r="73">
      <c r="A73" s="23" t="inlineStr">
        <is>
          <t>### Foglio `Combinatorie`</t>
        </is>
      </c>
    </row>
    <row r="74">
      <c r="A74" s="24" t="inlineStr">
        <is>
          <t>- `A`: BidderId</t>
        </is>
      </c>
    </row>
    <row r="75">
      <c r="A75" s="24" t="inlineStr">
        <is>
          <t>- `C`: Coppia (`L1+L2`, `L2+L3`, `L3+L4`, `L1+L4`)</t>
        </is>
      </c>
    </row>
    <row r="76">
      <c r="A76" s="24" t="inlineStr">
        <is>
          <t>- `D`: Attivo (`1/0`)</t>
        </is>
      </c>
    </row>
    <row r="77">
      <c r="A77" s="24" t="inlineStr">
        <is>
          <t>- `E`: RibassoCombinatoria (0-100)</t>
        </is>
      </c>
    </row>
    <row r="78">
      <c r="A78" s="24" t="inlineStr">
        <is>
          <t>- `F`: InseritoBuste (`1/0`)</t>
        </is>
      </c>
    </row>
    <row r="79">
      <c r="A79" s="24" t="inlineStr">
        <is>
          <t>- `G`: PEFCoerente (`1/0`)</t>
        </is>
      </c>
    </row>
    <row r="80">
      <c r="A80" s="24" t="inlineStr">
        <is>
          <t>- `H:W`: colonne calcolate per lotti, soglia, ammissibilità, punteggio, note e chiavi.</t>
        </is>
      </c>
    </row>
    <row r="81">
      <c r="A81" s="23" t="inlineStr">
        <is>
          <t>### Foglio `ScambioWeb`</t>
        </is>
      </c>
    </row>
    <row r="82">
      <c r="A82" s="24" t="inlineStr">
        <is>
          <t>- `A`: JSON generato dal workbook.</t>
        </is>
      </c>
    </row>
    <row r="83">
      <c r="A83" s="24" t="inlineStr">
        <is>
          <t>- Formato: `glm-excel-v1`.</t>
        </is>
      </c>
    </row>
    <row r="84">
      <c r="A84" s="24" t="inlineStr">
        <is>
          <t>- Campi offerta: `bidderId`, `bidderName`, `lotId`, `enabled`, `technicalRaw`, `discount`.</t>
        </is>
      </c>
    </row>
    <row r="85">
      <c r="A85" s="24" t="inlineStr">
        <is>
          <t>- Campi criterio: `bidderId`, `lotId`, `criterionId`, `kind`, `value`, `numerator`, `denominator`, `flag`, `rawScore`.</t>
        </is>
      </c>
    </row>
    <row r="86">
      <c r="A86" s="24" t="inlineStr">
        <is>
          <t>- Campi combinatoria: `bidderId`, `bidderName`, `pairId`, `enabled`, `discount`, `insertedInBothBuste`, `pefCoherent`.</t>
        </is>
      </c>
    </row>
    <row r="87">
      <c r="A87" s="23" t="inlineStr">
        <is>
          <t>### Foglio `Ottimizzazione`</t>
        </is>
      </c>
    </row>
    <row r="88">
      <c r="A88" s="24" t="inlineStr">
        <is>
          <t>- `B2`: BidderId selezionato</t>
        </is>
      </c>
    </row>
    <row r="89">
      <c r="A89" s="24" t="inlineStr">
        <is>
          <t>- `B3`: Max iterazioni</t>
        </is>
      </c>
    </row>
    <row r="90">
      <c r="A90" s="24" t="inlineStr">
        <is>
          <t>- `B4`: Delta tecnico leva Q</t>
        </is>
      </c>
    </row>
    <row r="91">
      <c r="A91" s="24" t="inlineStr">
        <is>
          <t>- `B6`: Delta ribasso finanziabile per step</t>
        </is>
      </c>
    </row>
    <row r="92">
      <c r="A92" s="24" t="inlineStr">
        <is>
          <t>- `B7`: Tetto tecnico leva Q</t>
        </is>
      </c>
    </row>
    <row r="93">
      <c r="A93" s="24" t="inlineStr">
        <is>
          <t>- `B8`: Delta tecnico leva T</t>
        </is>
      </c>
    </row>
    <row r="94">
      <c r="A94" s="24" t="inlineStr">
        <is>
          <t>- `B9`: Tetto tecnico leva T</t>
        </is>
      </c>
    </row>
    <row r="95">
      <c r="A95" s="23" t="inlineStr">
        <is>
          <t>## Macro principali</t>
        </is>
      </c>
    </row>
    <row r="96">
      <c r="A96" s="24" t="inlineStr">
        <is>
          <t>- `CheckBeforeRun`</t>
        </is>
      </c>
    </row>
    <row r="97">
      <c r="A97" s="24" t="inlineStr">
        <is>
          <t>- `SimulaScenario`</t>
        </is>
      </c>
    </row>
    <row r="98">
      <c r="A98" s="24" t="inlineStr">
        <is>
          <t>- `ValutaCombinatorie`</t>
        </is>
      </c>
    </row>
    <row r="99">
      <c r="A99" s="24" t="inlineStr">
        <is>
          <t>- `OttimizzaLottoAttivo`</t>
        </is>
      </c>
    </row>
    <row r="100">
      <c r="A100" s="24" t="inlineStr">
        <is>
          <t>- `ResetLogOttimizzazione`</t>
        </is>
      </c>
    </row>
    <row r="101">
      <c r="A101" s="24" t="inlineStr">
        <is>
          <t>- `ConfrontoWebGolden`</t>
        </is>
      </c>
    </row>
    <row r="102">
      <c r="A102" s="23" t="inlineStr">
        <is>
          <t>## Avvio rapido (ready to use)</t>
        </is>
      </c>
    </row>
    <row r="103">
      <c r="A103" s="24" t="inlineStr">
        <is>
          <t>1. Apri `templates/Simulatore-TPL-Lotti-1-4-template.xlsm`.</t>
        </is>
      </c>
    </row>
    <row r="104">
      <c r="A104" s="24" t="inlineStr">
        <is>
          <t>2. Abilita le macro se Excel lo richiede.</t>
        </is>
      </c>
    </row>
    <row r="105">
      <c r="A105" s="24" t="inlineStr">
        <is>
          <t>3. Verifica `Parametri` e aggiorna `Offerte` (puoi partire da `templates/offerte-esempio.csv`).</t>
        </is>
      </c>
    </row>
    <row r="106">
      <c r="A106" s="24" t="inlineStr">
        <is>
          <t>4. Esegui in ordine: `CheckBeforeRun`, `SimulaScenario`, `OttimizzaLottoAttivo`, `ConfrontoWebGolden`.</t>
        </is>
      </c>
    </row>
    <row r="107">
      <c r="A107" s="24" t="inlineStr">
        <is>
          <t>5. Se devi passare al web, copia il JSON generato in `ScambioWeb`.</t>
        </is>
      </c>
    </row>
    <row r="108">
      <c r="A108" s="24" t="inlineStr">
        <is>
          <t>6. Per uso quotidiano, assegna queste macro alla Barra di accesso rapido di Excel (File &gt; Opzioni &gt; Barra di accesso rapido).</t>
        </is>
      </c>
    </row>
    <row r="109">
      <c r="A109" s="23" t="inlineStr">
        <is>
          <t>## Come usare il confronto golden</t>
        </is>
      </c>
    </row>
    <row r="110">
      <c r="A110" s="24" t="inlineStr">
        <is>
          <t>1. Esegui `SimulaScenario`.</t>
        </is>
      </c>
    </row>
    <row r="111">
      <c r="A111" s="24" t="inlineStr">
        <is>
          <t>2. Apri il tool web con lo stesso input scenario.</t>
        </is>
      </c>
    </row>
    <row r="112">
      <c r="A112" s="24" t="inlineStr">
        <is>
          <t>3. Copia i totali migliori lotto in `ConfrontoWeb!J2:J5`.</t>
        </is>
      </c>
    </row>
    <row r="113">
      <c r="A113" s="24" t="inlineStr">
        <is>
          <t>4. Esegui `ConfrontoWebGolden`.</t>
        </is>
      </c>
    </row>
    <row r="114">
      <c r="A114" s="24" t="inlineStr">
        <is>
          <t>5. Verifica esito `OK/KO` con tolleranza.</t>
        </is>
      </c>
    </row>
    <row r="115">
      <c r="A115" s="23" t="inlineStr">
        <is>
          <t>## Gap analysis: Excel vs Web</t>
        </is>
      </c>
    </row>
    <row r="116">
      <c r="A116" s="23" t="inlineStr">
        <is>
          <t>### Coperto nel pacchetto Excel VBA</t>
        </is>
      </c>
    </row>
    <row r="117">
      <c r="A117" s="24" t="inlineStr">
        <is>
          <t>- Simulazione per lotto con soglia tecnica e punteggio economico.</t>
        </is>
      </c>
    </row>
    <row r="118">
      <c r="A118" s="24" t="inlineStr">
        <is>
          <t>- Calcolo tecnico da sub-criteri A-G tramite foglio `CriteriTecnici`.</t>
        </is>
      </c>
    </row>
    <row r="119">
      <c r="A119" s="24" t="inlineStr">
        <is>
          <t>- Valutazione combinatorie principali (`L1+L2`, `L2+L3`, `L3+L4`, `L1+L4`).</t>
        </is>
      </c>
    </row>
    <row r="120">
      <c r="A120" s="24" t="inlineStr">
        <is>
          <t>- Ottimizzazione iterativa su lotto attivo con log iterazioni.</t>
        </is>
      </c>
    </row>
    <row r="121">
      <c r="A121" s="24" t="inlineStr">
        <is>
          <t>- Scambio JSON con il simulatore web tramite foglio `ScambioWeb`.</t>
        </is>
      </c>
    </row>
    <row r="122">
      <c r="A122" s="24" t="inlineStr">
        <is>
          <t>- Confronto golden con valori attesi dal tool web.</t>
        </is>
      </c>
    </row>
    <row r="123">
      <c r="A123" s="23" t="inlineStr">
        <is>
          <t>### Gap funzionali rispetto al tool Web</t>
        </is>
      </c>
    </row>
    <row r="124">
      <c r="A124" s="24" t="inlineStr">
        <is>
          <t>- **Modello criteri**: Excel ora espone i sub-criteri A-G, ma alcune letture documentali avanzate e warning restano più ricchi nel web.</t>
        </is>
      </c>
    </row>
    <row r="125">
      <c r="A125" s="24" t="inlineStr">
        <is>
          <t>- **Combinatorie**: la logica Excel è semplificata e non copre integralmente tutti i vincoli documentali e i warning avanzati.</t>
        </is>
      </c>
    </row>
    <row r="126">
      <c r="A126" s="24" t="inlineStr">
        <is>
          <t>- **Scenario globale**: la matrice Excel confronta singoli e coppie compatibili principali, ma non replica ancora enumerazione completa, deroga al limite di due lotti e batch/stress test del web.</t>
        </is>
      </c>
    </row>
    <row r="127">
      <c r="A127" s="24" t="inlineStr">
        <is>
          <t>- **Persistenza**: lo scambio `glm-excel-v1` è supportato, ma non sostituisce snapshot completi, migrazioni schema/versioni e compatibilità legacy del web.</t>
        </is>
      </c>
    </row>
    <row r="128">
      <c r="A128" s="24" t="inlineStr">
        <is>
          <t>- **UX operativa**: assenti confronto scenari salvati, report estesi, pannelli insight e filtri completi della UI React.</t>
        </is>
      </c>
    </row>
    <row r="129">
      <c r="A129" s="23" t="inlineStr">
        <is>
          <t>### Gap non funzionali</t>
        </is>
      </c>
    </row>
    <row r="130">
      <c r="A130" s="24" t="inlineStr">
        <is>
          <t>- **Test automatici**: VBA non ha suite automatica equivalente a `npm test`.</t>
        </is>
      </c>
    </row>
    <row r="131">
      <c r="A131" s="24" t="inlineStr">
        <is>
          <t>- **Tracciabilità release**: il pacchetto Excel non ha pipeline CI/CD o smoke test automatico.</t>
        </is>
      </c>
    </row>
    <row r="132">
      <c r="A132" s="24" t="inlineStr">
        <is>
          <t>- **Manutenibilità**: maggiore rischio divergenza formula/comportamento tra Excel e web nel tempo.</t>
        </is>
      </c>
    </row>
    <row r="133">
      <c r="A133" s="23" t="inlineStr">
        <is>
          <t>### Priorità di chiusura gap consigliata</t>
        </is>
      </c>
    </row>
    <row r="134">
      <c r="A134" s="24" t="inlineStr">
        <is>
          <t>1. Allineare formule di scoring e warning critici con casi golden versionati.</t>
        </is>
      </c>
    </row>
    <row r="135">
      <c r="A135" s="24" t="inlineStr">
        <is>
          <t>2. Estendere i warning documentali nel workbook senza duplicare logica non necessaria.</t>
        </is>
      </c>
    </row>
    <row r="136">
      <c r="A136" s="24" t="inlineStr">
        <is>
          <t>3. Aggiungere batteria di test regressivi macro (casi campione su file dedicato).</t>
        </is>
      </c>
    </row>
    <row r="137">
      <c r="A137" s="23" t="inlineStr">
        <is>
          <t>## Versione pacchetto web</t>
        </is>
      </c>
    </row>
    <row r="138">
      <c r="A138" s="24" t="inlineStr">
        <is>
          <t>Il sito legge il badge versione da `public/downloads/pacchetto-excel-vba.manifest.json`.</t>
        </is>
      </c>
    </row>
    <row r="139">
      <c r="A139" s="24" t="inlineStr">
        <is>
          <t>Quando aggiorni il workbook pubblico, aggiorna anche il manifest (`version`, `builtAt`, `sha256`, `file`, `templateFile`, `minAppVersion`, `generatedBy`).</t>
        </is>
      </c>
    </row>
    <row r="140">
      <c r="A140" s="23" t="inlineStr">
        <is>
          <t>## Manutenzione del template `.xlsm`</t>
        </is>
      </c>
    </row>
    <row r="141">
      <c r="A141" s="24" t="inlineStr">
        <is>
          <t>Quando modifichi i sorgenti `src/*.bas`, apri `templates/Simulatore-TPL-Lotti-1-4-template.xlsm`, sostituisci o reimporta i moduli nel progetto VBA, salva il workbook, rifinisci layout/guida con `scripts/enhance-excel-workbook.py` e poi rigenera il file pubblico con `npm run package:excel`.</t>
        </is>
      </c>
    </row>
    <row r="142">
      <c r="A142" s="23" t="inlineStr">
        <is>
          <t>## Priorità implementate</t>
        </is>
      </c>
    </row>
    <row r="143">
      <c r="A143" s="24" t="inlineStr">
        <is>
          <t>1. **Golden versionati**: aggiunto `templates/golden-cases.csv` per tracciare expected Lotto L1-L4.</t>
        </is>
      </c>
    </row>
    <row r="144">
      <c r="A144" s="24" t="inlineStr">
        <is>
          <t>2. **Leve Q/T**: ottimizzazione con step separati e massimali distinti per ridurre divergenza con web.</t>
        </is>
      </c>
    </row>
    <row r="145">
      <c r="A145" s="24" t="inlineStr">
        <is>
          <t>3. **Validazioni macro**: aggiunto `modChecks.bas` con `CheckBeforeRun` e verifica setup fogli/soglia.</t>
        </is>
      </c>
    </row>
    <row r="146">
      <c r="A146" s="24" t="inlineStr">
        <is>
          <t>4. **Packaging ripetibile**: aggiunto script `scripts/package-excel-vba.mjs` per rigenerare workbook pubblico + manifest + hash dal template `.xlsm` macro-abilitato.</t>
        </is>
      </c>
    </row>
    <row r="147">
      <c r="A147" s="24" t="inlineStr">
        <is>
          <t>5. **Confronto strutturato**: `ConfrontoWebGolden` ora include colonna lotto e output tabellare più esplicito.</t>
        </is>
      </c>
    </row>
    <row r="148">
      <c r="A148" s="24" t="inlineStr">
        <is>
          <t>6. **Matrice scenario globale**: aggiunti `Combinatorie` e `ScenarioGlobale` per leggere in Excel singoli e coppie compatibili senza file esterni.</t>
        </is>
      </c>
    </row>
    <row r="149">
      <c r="A149" s="24" t="inlineStr">
        <is>
          <t>7. **Criteri tecnici A-G**: aggiunto `CriteriTecnici` per calcolare il tecnico dai sub-criteri invece che da un solo aggregato.</t>
        </is>
      </c>
    </row>
    <row r="150">
      <c r="A150" s="24" t="inlineStr">
        <is>
          <t>8. **Scambio Excel-web**: aggiunto `ScambioWeb` con payload `glm-excel-v1` copiabile e importabile dalla web app.</t>
        </is>
      </c>
    </row>
    <row r="151">
      <c r="A151" s="23" t="inlineStr">
        <is>
          <t>## Prossimi step operativi (1-4)</t>
        </is>
      </c>
    </row>
    <row r="152">
      <c r="A152" s="24" t="inlineStr">
        <is>
          <t>1. Compilare `templates/golden-cases.csv` con expected reali per 5-10 scenari campione.</t>
        </is>
      </c>
    </row>
    <row r="153">
      <c r="A153" s="24" t="inlineStr">
        <is>
          <t>2. Eseguire `npm run package:excel` ad ogni aggiornamento del toolkit prima del rilascio.</t>
        </is>
      </c>
    </row>
    <row r="154">
      <c r="A154" s="24" t="inlineStr">
        <is>
          <t>3. Usare il badge web con tooltip hash breve per verificare l'allineamento del file scaricato.</t>
        </is>
      </c>
    </row>
    <row r="155">
      <c r="A155" s="24" t="inlineStr">
        <is>
          <t>4. Eseguire `CheckBeforeRun` nel workbook prima di simulazione/ottimizzazione.</t>
        </is>
      </c>
    </row>
    <row r="156">
      <c r="A156" s="23" t="inlineStr">
        <is>
          <t>## Golden session consigliata (operativa)</t>
        </is>
      </c>
    </row>
    <row r="157">
      <c r="A157" s="24" t="inlineStr">
        <is>
          <t>1. Carica `templates/offerte-esempio.csv` in `Offerte`.</t>
        </is>
      </c>
    </row>
    <row r="158">
      <c r="A158" s="24" t="inlineStr">
        <is>
          <t>2. Esegui `CheckBeforeRun`.</t>
        </is>
      </c>
    </row>
    <row r="159">
      <c r="A159" s="24" t="inlineStr">
        <is>
          <t>3. Esegui `SimulaScenario`.</t>
        </is>
      </c>
    </row>
    <row r="160">
      <c r="A160" s="24" t="inlineStr">
        <is>
          <t>4. Sul web replica lo stesso scenario e annota i totali migliori lotto.</t>
        </is>
      </c>
    </row>
    <row r="161">
      <c r="A161" s="24" t="inlineStr">
        <is>
          <t>5. Inserisci gli expected nel file `templates/golden-cases.csv` e in `ConfrontoWeb!J2:J5`.</t>
        </is>
      </c>
    </row>
    <row r="162">
      <c r="A162" s="24" t="inlineStr">
        <is>
          <t>6. Esegui `ConfrontoWebGolden` e salva esiti `OK/KO`.</t>
        </is>
      </c>
    </row>
    <row r="163">
      <c r="A163" s="23" t="inlineStr">
        <is>
          <t>## Verifica pacchetto</t>
        </is>
      </c>
    </row>
    <row r="164">
      <c r="A164" s="24" t="inlineStr">
        <is>
          <t>Dopo `npm run package:excel`, esegui `npm run validate:excel-package` per verificare hash, schema manifest, presenza del file `.xlsm` unico, fogli operativi principali, content type macro-enabled e progetto VBA incorporato.</t>
        </is>
      </c>
    </row>
  </sheetData>
  <mergeCells count="151">
    <mergeCell ref="A130:H130"/>
    <mergeCell ref="A77:H77"/>
    <mergeCell ref="A83:H83"/>
    <mergeCell ref="A148:H148"/>
    <mergeCell ref="A157:H157"/>
    <mergeCell ref="A15:H17"/>
    <mergeCell ref="A49:H49"/>
    <mergeCell ref="A138:H138"/>
    <mergeCell ref="A132:H132"/>
    <mergeCell ref="A110:H110"/>
    <mergeCell ref="A119:H119"/>
    <mergeCell ref="A69:H69"/>
    <mergeCell ref="A25:H25"/>
    <mergeCell ref="A66:H66"/>
    <mergeCell ref="A118:H118"/>
    <mergeCell ref="A75:H75"/>
    <mergeCell ref="A133:H133"/>
    <mergeCell ref="A158:H158"/>
    <mergeCell ref="A50:H50"/>
    <mergeCell ref="A55:H55"/>
    <mergeCell ref="A86:H86"/>
    <mergeCell ref="A95:H95"/>
    <mergeCell ref="A104:H104"/>
    <mergeCell ref="A160:H160"/>
    <mergeCell ref="A150:H150"/>
    <mergeCell ref="A32:H32"/>
    <mergeCell ref="A159:H159"/>
    <mergeCell ref="A97:H97"/>
    <mergeCell ref="A106:H106"/>
    <mergeCell ref="A29:H29"/>
    <mergeCell ref="A134:H134"/>
    <mergeCell ref="A81:H81"/>
    <mergeCell ref="A38:H38"/>
    <mergeCell ref="A96:H96"/>
    <mergeCell ref="A152:H152"/>
    <mergeCell ref="A5:H7"/>
    <mergeCell ref="A20:H22"/>
    <mergeCell ref="A121:H121"/>
    <mergeCell ref="A161:H161"/>
    <mergeCell ref="A44:H44"/>
    <mergeCell ref="A31:H31"/>
    <mergeCell ref="A58:H58"/>
    <mergeCell ref="A40:H40"/>
    <mergeCell ref="A67:H67"/>
    <mergeCell ref="A24:H24"/>
    <mergeCell ref="A73:H73"/>
    <mergeCell ref="A51:H51"/>
    <mergeCell ref="A107:H107"/>
    <mergeCell ref="A82:H82"/>
    <mergeCell ref="A60:H60"/>
    <mergeCell ref="A123:H123"/>
    <mergeCell ref="A146:H146"/>
    <mergeCell ref="A124:H124"/>
    <mergeCell ref="A99:H99"/>
    <mergeCell ref="A108:H108"/>
    <mergeCell ref="A84:H84"/>
    <mergeCell ref="A27:H27"/>
    <mergeCell ref="A149:H149"/>
    <mergeCell ref="A163:H163"/>
    <mergeCell ref="A101:H101"/>
    <mergeCell ref="A2:H2"/>
    <mergeCell ref="A85:H85"/>
    <mergeCell ref="A42:H42"/>
    <mergeCell ref="A151:H151"/>
    <mergeCell ref="A47:H47"/>
    <mergeCell ref="A126:H126"/>
    <mergeCell ref="A141:H141"/>
    <mergeCell ref="A135:H135"/>
    <mergeCell ref="A62:H62"/>
    <mergeCell ref="A144:H144"/>
    <mergeCell ref="A122:H122"/>
    <mergeCell ref="A125:H125"/>
    <mergeCell ref="A72:H72"/>
    <mergeCell ref="A28:H28"/>
    <mergeCell ref="A112:H112"/>
    <mergeCell ref="A127:H127"/>
    <mergeCell ref="A48:H48"/>
    <mergeCell ref="A30:H30"/>
    <mergeCell ref="A114:H114"/>
    <mergeCell ref="A59:H59"/>
    <mergeCell ref="A64:H64"/>
    <mergeCell ref="A98:H98"/>
    <mergeCell ref="A79:H79"/>
    <mergeCell ref="A61:H61"/>
    <mergeCell ref="A88:H88"/>
    <mergeCell ref="A70:H70"/>
    <mergeCell ref="A153:H153"/>
    <mergeCell ref="A162:H162"/>
    <mergeCell ref="A54:H54"/>
    <mergeCell ref="A137:H137"/>
    <mergeCell ref="A41:H41"/>
    <mergeCell ref="A90:H90"/>
    <mergeCell ref="A164:H164"/>
    <mergeCell ref="A74:H74"/>
    <mergeCell ref="A56:H56"/>
    <mergeCell ref="A145:H145"/>
    <mergeCell ref="A26:H26"/>
    <mergeCell ref="A139:H139"/>
    <mergeCell ref="A154:H154"/>
    <mergeCell ref="A71:H71"/>
    <mergeCell ref="A129:H129"/>
    <mergeCell ref="A76:H76"/>
    <mergeCell ref="A33:H33"/>
    <mergeCell ref="A116:H116"/>
    <mergeCell ref="A131:H131"/>
    <mergeCell ref="A100:H100"/>
    <mergeCell ref="A140:H140"/>
    <mergeCell ref="A53:H53"/>
    <mergeCell ref="A109:H109"/>
    <mergeCell ref="A35:H35"/>
    <mergeCell ref="A63:H63"/>
    <mergeCell ref="A115:H115"/>
    <mergeCell ref="A19:H19"/>
    <mergeCell ref="A68:H68"/>
    <mergeCell ref="A102:H102"/>
    <mergeCell ref="A117:H117"/>
    <mergeCell ref="A111:H111"/>
    <mergeCell ref="A34:H34"/>
    <mergeCell ref="A9:H9"/>
    <mergeCell ref="A143:H143"/>
    <mergeCell ref="A92:H92"/>
    <mergeCell ref="A39:H39"/>
    <mergeCell ref="A10:H12"/>
    <mergeCell ref="A142:H142"/>
    <mergeCell ref="A36:H36"/>
    <mergeCell ref="A1:H1"/>
    <mergeCell ref="A45:H45"/>
    <mergeCell ref="A94:H94"/>
    <mergeCell ref="A103:H103"/>
    <mergeCell ref="A78:H78"/>
    <mergeCell ref="A87:H87"/>
    <mergeCell ref="A65:H65"/>
    <mergeCell ref="A128:H128"/>
    <mergeCell ref="A80:H80"/>
    <mergeCell ref="A37:H37"/>
    <mergeCell ref="A46:H46"/>
    <mergeCell ref="A89:H89"/>
    <mergeCell ref="A120:H120"/>
    <mergeCell ref="A136:H136"/>
    <mergeCell ref="A105:H105"/>
    <mergeCell ref="A57:H57"/>
    <mergeCell ref="A113:H113"/>
    <mergeCell ref="A14:H14"/>
    <mergeCell ref="A4:H4"/>
    <mergeCell ref="A91:H91"/>
    <mergeCell ref="A147:H147"/>
    <mergeCell ref="A43:H43"/>
    <mergeCell ref="A156:H156"/>
    <mergeCell ref="A52:H52"/>
    <mergeCell ref="A155:H155"/>
    <mergeCell ref="A93:H93"/>
  </mergeCells>
  <pageMargins left="0.25" right="0.25" top="0.5" bottom="0.5" header="0.5" footer="0.5"/>
  <pageSetup fitToHeight="0" fitToWidth="1"/>
</worksheet>
</file>

<file path=xl/worksheets/sheet14.xml><?xml version="1.0" encoding="utf-8"?>
<worksheet xmlns="http://schemas.openxmlformats.org/spreadsheetml/2006/main">
  <sheetPr>
    <tabColor rgb="0070AD47"/>
    <outlinePr summaryBelow="1" summaryRight="1"/>
    <pageSetUpPr fitToPage="1"/>
  </sheetPr>
  <dimension ref="A1:H21"/>
  <sheetViews>
    <sheetView showGridLines="0" tabSelected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8" customWidth="1" min="1" max="1"/>
    <col width="24" customWidth="1" min="2" max="2"/>
    <col width="24" customWidth="1" min="3" max="3"/>
    <col width="45" customWidth="1" min="4" max="4"/>
    <col width="42" customWidth="1" min="5" max="5"/>
  </cols>
  <sheetData>
    <row r="1" ht="28" customHeight="1">
      <c r="A1" s="4" t="inlineStr">
        <is>
          <t>Glossario e campi</t>
        </is>
      </c>
    </row>
    <row r="2">
      <c r="A2" s="5" t="inlineStr">
        <is>
          <t>Riferimento rapido per compilare senza cercare istruzioni esterne.</t>
        </is>
      </c>
    </row>
    <row r="3" ht="24" customHeight="1">
      <c r="A3" s="18" t="n"/>
      <c r="B3" s="18" t="n"/>
      <c r="C3" s="18" t="n"/>
      <c r="D3" s="18" t="n"/>
      <c r="E3" s="18" t="n"/>
    </row>
    <row r="4">
      <c r="A4" s="10" t="inlineStr">
        <is>
          <t>Area</t>
        </is>
      </c>
      <c r="B4" s="10" t="inlineStr">
        <is>
          <t>Campo/Macro</t>
        </is>
      </c>
      <c r="C4" s="10" t="inlineStr">
        <is>
          <t>Dove</t>
        </is>
      </c>
      <c r="D4" s="10" t="inlineStr">
        <is>
          <t>Significato</t>
        </is>
      </c>
      <c r="E4" s="10" t="inlineStr">
        <is>
          <t>Note operative</t>
        </is>
      </c>
    </row>
    <row r="5">
      <c r="A5" s="10" t="inlineStr">
        <is>
          <t>Parametri</t>
        </is>
      </c>
      <c r="B5" s="10" t="inlineStr">
        <is>
          <t>SogliaTecnica</t>
        </is>
      </c>
      <c r="C5" s="10" t="inlineStr">
        <is>
          <t>Parametri!B2</t>
        </is>
      </c>
      <c r="D5" s="10" t="inlineStr">
        <is>
          <t>Punteggio tecnico minimo per essere ammessi.</t>
        </is>
      </c>
      <c r="E5" s="10" t="inlineStr">
        <is>
          <t>Valore 0-70.</t>
        </is>
      </c>
    </row>
    <row r="6">
      <c r="A6" s="10" t="inlineStr">
        <is>
          <t>Parametri</t>
        </is>
      </c>
      <c r="B6" s="10" t="inlineStr">
        <is>
          <t>LottoAttivo</t>
        </is>
      </c>
      <c r="C6" s="10" t="inlineStr">
        <is>
          <t>Parametri!B3</t>
        </is>
      </c>
      <c r="D6" s="10" t="inlineStr">
        <is>
          <t>Lotto usato dalle macro di ottimizzazione.</t>
        </is>
      </c>
      <c r="E6" s="10" t="inlineStr">
        <is>
          <t>Dropdown L1-L4.</t>
        </is>
      </c>
    </row>
    <row r="7">
      <c r="A7" s="10" t="inlineStr">
        <is>
          <t>Offerte</t>
        </is>
      </c>
      <c r="B7" s="10" t="inlineStr">
        <is>
          <t>Attivo</t>
        </is>
      </c>
      <c r="C7" s="10" t="inlineStr">
        <is>
          <t>Offerte!D:D</t>
        </is>
      </c>
      <c r="D7" s="10" t="inlineStr">
        <is>
          <t>1 include la riga nella simulazione, 0 la esclude.</t>
        </is>
      </c>
      <c r="E7" s="10" t="inlineStr">
        <is>
          <t>Usare 0/1.</t>
        </is>
      </c>
    </row>
    <row r="8">
      <c r="A8" s="10" t="inlineStr">
        <is>
          <t>Offerte</t>
        </is>
      </c>
      <c r="B8" s="10" t="inlineStr">
        <is>
          <t>TecnicoRiparametrato</t>
        </is>
      </c>
      <c r="C8" s="10" t="inlineStr">
        <is>
          <t>Offerte!E:E</t>
        </is>
      </c>
      <c r="D8" s="10" t="inlineStr">
        <is>
          <t>Punteggio tecnico finale alimentato dai sub-criteri A-G.</t>
        </is>
      </c>
      <c r="E8" s="10" t="inlineStr">
        <is>
          <t>Usa fallback aggregato solo se i criteri sono vuoti.</t>
        </is>
      </c>
    </row>
    <row r="9">
      <c r="A9" s="10" t="inlineStr">
        <is>
          <t>Offerte</t>
        </is>
      </c>
      <c r="B9" s="10" t="inlineStr">
        <is>
          <t>TecnicoSogliaQT</t>
        </is>
      </c>
      <c r="C9" s="10" t="inlineStr">
        <is>
          <t>Offerte!O:O</t>
        </is>
      </c>
      <c r="D9" s="10" t="inlineStr">
        <is>
          <t>Somma Q/T usata per la soglia di sbarramento.</t>
        </is>
      </c>
      <c r="E9" s="10" t="inlineStr">
        <is>
          <t>Nascosto: i discrezionali D non entrano nella soglia.</t>
        </is>
      </c>
    </row>
    <row r="10">
      <c r="A10" s="10" t="inlineStr">
        <is>
          <t>Offerte</t>
        </is>
      </c>
      <c r="B10" s="10" t="inlineStr">
        <is>
          <t>RibassoMedioPercento</t>
        </is>
      </c>
      <c r="C10" s="10" t="inlineStr">
        <is>
          <t>Offerte!F:F</t>
        </is>
      </c>
      <c r="D10" s="10" t="inlineStr">
        <is>
          <t>Ribasso economico medio simulato.</t>
        </is>
      </c>
      <c r="E10" s="10" t="inlineStr">
        <is>
          <t>0-100.</t>
        </is>
      </c>
    </row>
    <row r="11">
      <c r="A11" s="10" t="inlineStr">
        <is>
          <t>Offerte</t>
        </is>
      </c>
      <c r="B11" s="10" t="inlineStr">
        <is>
          <t>TotaleFormula</t>
        </is>
      </c>
      <c r="C11" s="10" t="inlineStr">
        <is>
          <t>Offerte!J:J</t>
        </is>
      </c>
      <c r="D11" s="10" t="inlineStr">
        <is>
          <t>Totale calcolato direttamente nel foglio.</t>
        </is>
      </c>
      <c r="E11" s="10" t="inlineStr">
        <is>
          <t>Tecnico + economico.</t>
        </is>
      </c>
    </row>
    <row r="12">
      <c r="A12" s="10" t="inlineStr">
        <is>
          <t>CriteriTecnici</t>
        </is>
      </c>
      <c r="B12" s="10" t="inlineStr">
        <is>
          <t>Sub-criteri A-G</t>
        </is>
      </c>
      <c r="C12" s="10" t="inlineStr">
        <is>
          <t>CriteriTecnici!A:S</t>
        </is>
      </c>
      <c r="D12" s="10" t="inlineStr">
        <is>
          <t>Input e punteggi tecnici per ciascuna offerta.</t>
        </is>
      </c>
      <c r="E12" s="10" t="inlineStr">
        <is>
          <t>Q, T e D seguono le formule del simulatore.</t>
        </is>
      </c>
    </row>
    <row r="13">
      <c r="A13" s="10" t="inlineStr">
        <is>
          <t>Combinatorie</t>
        </is>
      </c>
      <c r="B13" s="10" t="inlineStr">
        <is>
          <t>Attivo</t>
        </is>
      </c>
      <c r="C13" s="10" t="inlineStr">
        <is>
          <t>Combinatorie!D:D</t>
        </is>
      </c>
      <c r="D13" s="10" t="inlineStr">
        <is>
          <t>1 include la coppia nella matrice scenario.</t>
        </is>
      </c>
      <c r="E13" s="10" t="inlineStr">
        <is>
          <t>Richiede lotti singoli ammessi.</t>
        </is>
      </c>
    </row>
    <row r="14">
      <c r="A14" s="10" t="inlineStr">
        <is>
          <t>Combinatorie</t>
        </is>
      </c>
      <c r="B14" s="10" t="inlineStr">
        <is>
          <t>RibassoCombinatoria</t>
        </is>
      </c>
      <c r="C14" s="10" t="inlineStr">
        <is>
          <t>Combinatorie!E:E</t>
        </is>
      </c>
      <c r="D14" s="10" t="inlineStr">
        <is>
          <t>Ribasso medio della coppia.</t>
        </is>
      </c>
      <c r="E14" s="10" t="inlineStr">
        <is>
          <t>Deve migliorare il riferimento singolo indicativo.</t>
        </is>
      </c>
    </row>
    <row r="15">
      <c r="A15" s="10" t="inlineStr">
        <is>
          <t>Scenario globale</t>
        </is>
      </c>
      <c r="B15" s="10" t="inlineStr">
        <is>
          <t>Matrice scenari</t>
        </is>
      </c>
      <c r="C15" s="10" t="inlineStr">
        <is>
          <t>ScenarioGlobale</t>
        </is>
      </c>
      <c r="D15" s="10" t="inlineStr">
        <is>
          <t>Confronta singoli e combinatorie compatibili.</t>
        </is>
      </c>
      <c r="E15" s="10" t="inlineStr">
        <is>
          <t>Indicativa: per vincoli avanzati resta centrale la web app.</t>
        </is>
      </c>
    </row>
    <row r="16">
      <c r="A16" s="10" t="inlineStr">
        <is>
          <t>Scambio web</t>
        </is>
      </c>
      <c r="B16" s="10" t="inlineStr">
        <is>
          <t>JSON Excel</t>
        </is>
      </c>
      <c r="C16" s="10" t="inlineStr">
        <is>
          <t>ScambioWeb!A:A</t>
        </is>
      </c>
      <c r="D16" s="10" t="inlineStr">
        <is>
          <t>Payload copiabile per import/export con il simulatore web.</t>
        </is>
      </c>
      <c r="E16" s="10" t="inlineStr">
        <is>
          <t>Include offerte, criteri A-G e combinatorie.</t>
        </is>
      </c>
    </row>
    <row r="17">
      <c r="A17" s="10" t="inlineStr">
        <is>
          <t>Ottimizzazione</t>
        </is>
      </c>
      <c r="B17" s="10" t="inlineStr">
        <is>
          <t>BidderId</t>
        </is>
      </c>
      <c r="C17" s="10" t="inlineStr">
        <is>
          <t>Ottimizzazione!B2</t>
        </is>
      </c>
      <c r="D17" s="10" t="inlineStr">
        <is>
          <t>Concorrente target.</t>
        </is>
      </c>
      <c r="E17" s="10" t="inlineStr">
        <is>
          <t>Deve esistere in Offerte.</t>
        </is>
      </c>
    </row>
    <row r="18">
      <c r="A18" s="10" t="inlineStr">
        <is>
          <t>Macro</t>
        </is>
      </c>
      <c r="B18" s="10" t="inlineStr">
        <is>
          <t>CheckBeforeRun</t>
        </is>
      </c>
      <c r="C18" s="10" t="inlineStr">
        <is>
          <t>Macro</t>
        </is>
      </c>
      <c r="D18" s="10" t="inlineStr">
        <is>
          <t>Controllo input e struttura workbook.</t>
        </is>
      </c>
      <c r="E18" s="10" t="inlineStr">
        <is>
          <t>Eseguire prima di simulare.</t>
        </is>
      </c>
    </row>
    <row r="19">
      <c r="A19" s="10" t="inlineStr">
        <is>
          <t>Macro</t>
        </is>
      </c>
      <c r="B19" s="10" t="inlineStr">
        <is>
          <t>SimulaScenario</t>
        </is>
      </c>
      <c r="C19" s="10" t="inlineStr">
        <is>
          <t>Macro</t>
        </is>
      </c>
      <c r="D19" s="10" t="inlineStr">
        <is>
          <t>Calcola risultati, combinatorie e vincitori.</t>
        </is>
      </c>
      <c r="E19" s="10" t="inlineStr">
        <is>
          <t>Aggiorna Risultati.</t>
        </is>
      </c>
    </row>
    <row r="20">
      <c r="A20" s="10" t="inlineStr">
        <is>
          <t>Macro</t>
        </is>
      </c>
      <c r="B20" s="10" t="inlineStr">
        <is>
          <t>OttimizzaLottoAttivo</t>
        </is>
      </c>
      <c r="C20" s="10" t="inlineStr">
        <is>
          <t>Macro</t>
        </is>
      </c>
      <c r="D20" s="10" t="inlineStr">
        <is>
          <t>Itera sulle leve Q/T del bidder target.</t>
        </is>
      </c>
      <c r="E20" s="10" t="inlineStr">
        <is>
          <t>Aggiorna Offerte e Log.</t>
        </is>
      </c>
    </row>
    <row r="21">
      <c r="A21" t="inlineStr">
        <is>
          <t>Macro</t>
        </is>
      </c>
      <c r="B21" t="inlineStr">
        <is>
          <t>ConfrontoWebGolden</t>
        </is>
      </c>
      <c r="C21" t="inlineStr">
        <is>
          <t>Macro</t>
        </is>
      </c>
      <c r="D21" t="inlineStr">
        <is>
          <t>Confronta Excel con expected web.</t>
        </is>
      </c>
      <c r="E21" t="inlineStr">
        <is>
          <t>Usa J2:J5 in ConfrontoWeb.</t>
        </is>
      </c>
    </row>
  </sheetData>
  <mergeCells count="2">
    <mergeCell ref="A2:H2"/>
    <mergeCell ref="A1:H1"/>
  </mergeCells>
  <pageMargins left="0.25" right="0.25" top="0.5" bottom="0.5" header="0.5" footer="0.5"/>
  <pageSetup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2026-05-25T17:58:55Z</dcterms:created>
  <dcterms:modified xmlns:dcterms="http://purl.org/dc/terms/" xmlns:xsi="http://www.w3.org/2001/XMLSchema-instance" xsi:type="dcterms:W3CDTF">2026-05-25T20:20:25Z</dcterms:modified>
  <cp:lastModifiedBy>Filisina Matteo</cp:lastModifiedBy>
</cp:coreProperties>
</file>